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showInkAnnotation="0"/>
  <mc:AlternateContent xmlns:mc="http://schemas.openxmlformats.org/markup-compatibility/2006">
    <mc:Choice Requires="x15">
      <x15ac:absPath xmlns:x15ac="http://schemas.microsoft.com/office/spreadsheetml/2010/11/ac" url="https://accuenergycom.sharepoint.com/sites/AcuRev-1320/Shared Documents/常规/13 项目各领域交付件/03 QPL(质量)/02 测试规划/【AcuRev-1320】版本测试/v1.01P05版本测试/During_Testing/"/>
    </mc:Choice>
  </mc:AlternateContent>
  <xr:revisionPtr revIDLastSave="0" documentId="8_{C380C366-FD17-4748-84BF-F8ACDE06F73D}" xr6:coauthVersionLast="47" xr6:coauthVersionMax="47" xr10:uidLastSave="{00000000-0000-0000-0000-000000000000}"/>
  <bookViews>
    <workbookView xWindow="-108" yWindow="-108" windowWidth="23256" windowHeight="12456" firstSheet="4" activeTab="4" xr2:uid="{B22D4611-82D9-4D84-A015-B7E369BA7D5E}"/>
  </bookViews>
  <sheets>
    <sheet name="用例统计" sheetId="13" state="hidden" r:id="rId1"/>
    <sheet name="用例定级及比例" sheetId="12" state="hidden" r:id="rId2"/>
    <sheet name="后期可能新增web用例" sheetId="25" state="hidden" r:id="rId3"/>
    <sheet name="版本测试日报" sheetId="27" r:id="rId4"/>
    <sheet name="用例执行情况" sheetId="21" r:id="rId5"/>
  </sheets>
  <definedNames>
    <definedName name="_xlnm._FilterDatabase" localSheetId="3" hidden="1">版本测试日报!$A$11:$P$11</definedName>
    <definedName name="_xlnm._FilterDatabase" localSheetId="4" hidden="1">用例执行情况!$A$1:$XCO$1812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9" i="27" l="1"/>
  <c r="F69" i="27"/>
  <c r="M57" i="27"/>
  <c r="F56" i="27"/>
  <c r="F26" i="27"/>
  <c r="F29" i="27"/>
  <c r="F32" i="27"/>
  <c r="F34" i="27"/>
  <c r="F37" i="27"/>
  <c r="F55" i="27"/>
  <c r="M68" i="27" l="1"/>
  <c r="F68" i="27"/>
  <c r="M12" i="27"/>
  <c r="M13" i="27"/>
  <c r="M14" i="27"/>
  <c r="M15" i="27"/>
  <c r="M16" i="27"/>
  <c r="M17" i="27"/>
  <c r="M18" i="27"/>
  <c r="M19" i="27"/>
  <c r="M20" i="27"/>
  <c r="M21" i="27"/>
  <c r="M22" i="27"/>
  <c r="M23" i="27"/>
  <c r="M24" i="27"/>
  <c r="M25" i="27"/>
  <c r="M26" i="27"/>
  <c r="M27" i="27"/>
  <c r="M28" i="27"/>
  <c r="M29" i="27"/>
  <c r="M30" i="27"/>
  <c r="M31" i="27"/>
  <c r="M32" i="27"/>
  <c r="M33" i="27"/>
  <c r="M34" i="27"/>
  <c r="M35" i="27"/>
  <c r="M36" i="27"/>
  <c r="M37" i="27"/>
  <c r="M38" i="27"/>
  <c r="M39" i="27"/>
  <c r="M40" i="27"/>
  <c r="M41" i="27"/>
  <c r="M42" i="27"/>
  <c r="M45" i="27"/>
  <c r="M46" i="27"/>
  <c r="M47" i="27"/>
  <c r="M48" i="27"/>
  <c r="M49" i="27"/>
  <c r="M50" i="27"/>
  <c r="M51" i="27"/>
  <c r="M52" i="27"/>
  <c r="M53" i="27"/>
  <c r="M54" i="27"/>
  <c r="M55" i="27"/>
  <c r="M56" i="27"/>
  <c r="K12" i="27"/>
  <c r="K13" i="27"/>
  <c r="K14" i="27"/>
  <c r="K15" i="27"/>
  <c r="K16" i="27"/>
  <c r="K17" i="27"/>
  <c r="K18" i="27"/>
  <c r="K19" i="27"/>
  <c r="K20" i="27"/>
  <c r="K21" i="27"/>
  <c r="K22" i="27"/>
  <c r="K23" i="27"/>
  <c r="K24" i="27"/>
  <c r="K25" i="27"/>
  <c r="K26" i="27"/>
  <c r="K27" i="27"/>
  <c r="K28" i="27"/>
  <c r="K29" i="27"/>
  <c r="K30" i="27"/>
  <c r="K31" i="27"/>
  <c r="K32" i="27"/>
  <c r="K33" i="27"/>
  <c r="K34" i="27"/>
  <c r="K35" i="27"/>
  <c r="K36" i="27"/>
  <c r="K37" i="27"/>
  <c r="K38" i="27"/>
  <c r="K39" i="27"/>
  <c r="K40" i="27"/>
  <c r="K41" i="27"/>
  <c r="K42" i="27"/>
  <c r="K43" i="27"/>
  <c r="K44" i="27"/>
  <c r="K45" i="27"/>
  <c r="K46" i="27"/>
  <c r="K47" i="27"/>
  <c r="K48" i="27"/>
  <c r="K49" i="27"/>
  <c r="K50" i="27"/>
  <c r="K51" i="27"/>
  <c r="K52" i="27"/>
  <c r="K53" i="27"/>
  <c r="K54" i="27"/>
  <c r="K55" i="27"/>
  <c r="K56" i="27"/>
  <c r="J12" i="27"/>
  <c r="J13" i="27"/>
  <c r="J14" i="27"/>
  <c r="J15" i="27"/>
  <c r="J16" i="27"/>
  <c r="J17" i="27"/>
  <c r="J18" i="27"/>
  <c r="J19" i="27"/>
  <c r="J20" i="27"/>
  <c r="J21" i="27"/>
  <c r="J22" i="27"/>
  <c r="J23" i="27"/>
  <c r="J24" i="27"/>
  <c r="J25" i="27"/>
  <c r="J26" i="27"/>
  <c r="J27" i="27"/>
  <c r="J28" i="27"/>
  <c r="J29" i="27"/>
  <c r="J30" i="27"/>
  <c r="J31" i="27"/>
  <c r="J32" i="27"/>
  <c r="J33" i="27"/>
  <c r="J34" i="27"/>
  <c r="J35" i="27"/>
  <c r="J36" i="27"/>
  <c r="J37" i="27"/>
  <c r="J38" i="27"/>
  <c r="J39" i="27"/>
  <c r="J40" i="27"/>
  <c r="J41" i="27"/>
  <c r="J42" i="27"/>
  <c r="J43" i="27"/>
  <c r="J44" i="27"/>
  <c r="J45" i="27"/>
  <c r="J46" i="27"/>
  <c r="J47" i="27"/>
  <c r="J48" i="27"/>
  <c r="J49" i="27"/>
  <c r="J50" i="27"/>
  <c r="J51" i="27"/>
  <c r="J52" i="27"/>
  <c r="J53" i="27"/>
  <c r="J54" i="27"/>
  <c r="J55" i="27"/>
  <c r="J56" i="27"/>
  <c r="I12" i="27"/>
  <c r="I13" i="27"/>
  <c r="I14" i="27"/>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H12" i="27"/>
  <c r="H13" i="27"/>
  <c r="H14" i="27"/>
  <c r="H15" i="27"/>
  <c r="H16" i="27"/>
  <c r="H17" i="27"/>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G12" i="27"/>
  <c r="G13" i="27"/>
  <c r="G14"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F12" i="27"/>
  <c r="F13" i="27"/>
  <c r="F14" i="27"/>
  <c r="F15" i="27"/>
  <c r="F16" i="27"/>
  <c r="F17" i="27"/>
  <c r="F18" i="27"/>
  <c r="F19" i="27"/>
  <c r="F20" i="27"/>
  <c r="F21" i="27"/>
  <c r="F22" i="27"/>
  <c r="F23" i="27"/>
  <c r="F24" i="27"/>
  <c r="F25" i="27"/>
  <c r="F27" i="27"/>
  <c r="F28" i="27"/>
  <c r="F30" i="27"/>
  <c r="F31" i="27"/>
  <c r="F33" i="27"/>
  <c r="F35" i="27"/>
  <c r="F36" i="27"/>
  <c r="F38" i="27"/>
  <c r="F39" i="27"/>
  <c r="F40" i="27"/>
  <c r="F41" i="27"/>
  <c r="F42" i="27"/>
  <c r="F43" i="27"/>
  <c r="F44" i="27"/>
  <c r="F45" i="27"/>
  <c r="F46" i="27"/>
  <c r="F47" i="27"/>
  <c r="F48" i="27"/>
  <c r="F49" i="27"/>
  <c r="F50" i="27"/>
  <c r="F51" i="27"/>
  <c r="F52" i="27"/>
  <c r="F53" i="27"/>
  <c r="F54" i="27"/>
  <c r="J54" i="21"/>
  <c r="M64" i="27" l="1"/>
  <c r="M65" i="27"/>
  <c r="M66" i="27"/>
  <c r="M67" i="27"/>
  <c r="F64" i="27"/>
  <c r="F65" i="27"/>
  <c r="F66" i="27"/>
  <c r="F67"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I4" i="13"/>
  <c r="J46" i="13"/>
  <c r="I46" i="13"/>
  <c r="H46" i="13"/>
  <c r="G46" i="13"/>
  <c r="F46" i="13"/>
  <c r="E46" i="13"/>
  <c r="D46" i="13"/>
  <c r="C46" i="13"/>
  <c r="J45" i="13"/>
  <c r="I45" i="13"/>
  <c r="H45" i="13"/>
  <c r="G45" i="13"/>
  <c r="F45" i="13"/>
  <c r="E45" i="13"/>
  <c r="D45" i="13"/>
  <c r="C45" i="13"/>
  <c r="J44" i="13"/>
  <c r="I44" i="13"/>
  <c r="H44" i="13"/>
  <c r="G44" i="13"/>
  <c r="F44" i="13"/>
  <c r="E44" i="13"/>
  <c r="D44" i="13"/>
  <c r="C44" i="13"/>
  <c r="J43" i="13"/>
  <c r="I43" i="13"/>
  <c r="H43" i="13"/>
  <c r="G43" i="13"/>
  <c r="F43" i="13"/>
  <c r="E43" i="13"/>
  <c r="D43" i="13"/>
  <c r="C43" i="13"/>
  <c r="J42" i="13"/>
  <c r="I42" i="13"/>
  <c r="H42" i="13"/>
  <c r="G42" i="13"/>
  <c r="F42" i="13"/>
  <c r="E42" i="13"/>
  <c r="D42" i="13"/>
  <c r="C42" i="13"/>
  <c r="J41" i="13"/>
  <c r="I41" i="13"/>
  <c r="H41" i="13"/>
  <c r="G41" i="13"/>
  <c r="F41" i="13"/>
  <c r="E41" i="13"/>
  <c r="D41" i="13"/>
  <c r="C41" i="13"/>
  <c r="J40" i="13"/>
  <c r="I40" i="13"/>
  <c r="H40" i="13"/>
  <c r="G40" i="13"/>
  <c r="F40" i="13"/>
  <c r="E40" i="13"/>
  <c r="D40" i="13"/>
  <c r="C40" i="13"/>
  <c r="J39" i="13"/>
  <c r="I39" i="13"/>
  <c r="H39" i="13"/>
  <c r="G39" i="13"/>
  <c r="F39" i="13"/>
  <c r="E39" i="13"/>
  <c r="D39" i="13"/>
  <c r="C39" i="13"/>
  <c r="J38" i="13"/>
  <c r="I38" i="13"/>
  <c r="H38" i="13"/>
  <c r="G38" i="13"/>
  <c r="F38" i="13"/>
  <c r="E38" i="13"/>
  <c r="D38" i="13"/>
  <c r="C38" i="13"/>
  <c r="J37" i="13"/>
  <c r="I37" i="13"/>
  <c r="H37" i="13"/>
  <c r="G37" i="13"/>
  <c r="F37" i="13"/>
  <c r="E37" i="13"/>
  <c r="D37" i="13"/>
  <c r="C37" i="13"/>
  <c r="J36" i="13"/>
  <c r="I36" i="13"/>
  <c r="H36" i="13"/>
  <c r="G36" i="13"/>
  <c r="F36" i="13"/>
  <c r="E36" i="13"/>
  <c r="D36" i="13"/>
  <c r="C36" i="13"/>
  <c r="J35" i="13"/>
  <c r="I35" i="13"/>
  <c r="H35" i="13"/>
  <c r="G35" i="13"/>
  <c r="F35" i="13"/>
  <c r="E35" i="13"/>
  <c r="D35" i="13"/>
  <c r="C35" i="13"/>
  <c r="J34" i="13"/>
  <c r="I34" i="13"/>
  <c r="H34" i="13"/>
  <c r="G34" i="13"/>
  <c r="F34" i="13"/>
  <c r="E34" i="13"/>
  <c r="D34" i="13"/>
  <c r="C34" i="13"/>
  <c r="J33" i="13"/>
  <c r="I33" i="13"/>
  <c r="H33" i="13"/>
  <c r="G33" i="13"/>
  <c r="F33" i="13"/>
  <c r="E33" i="13"/>
  <c r="D33" i="13"/>
  <c r="C33" i="13"/>
  <c r="J32" i="13"/>
  <c r="I32" i="13"/>
  <c r="H32" i="13"/>
  <c r="G32" i="13"/>
  <c r="F32" i="13"/>
  <c r="E32" i="13"/>
  <c r="D32" i="13"/>
  <c r="C32" i="13"/>
  <c r="J31" i="13"/>
  <c r="I31" i="13"/>
  <c r="H31" i="13"/>
  <c r="G31" i="13"/>
  <c r="F31" i="13"/>
  <c r="E31" i="13"/>
  <c r="D31" i="13"/>
  <c r="C31" i="13"/>
  <c r="J30" i="13"/>
  <c r="I30" i="13"/>
  <c r="H30" i="13"/>
  <c r="G30" i="13"/>
  <c r="F30" i="13"/>
  <c r="E30" i="13"/>
  <c r="D30" i="13"/>
  <c r="C30" i="13"/>
  <c r="J29" i="13"/>
  <c r="I29" i="13"/>
  <c r="H29" i="13"/>
  <c r="G29" i="13"/>
  <c r="F29" i="13"/>
  <c r="E29" i="13"/>
  <c r="D29" i="13"/>
  <c r="C29" i="13"/>
  <c r="J28" i="13"/>
  <c r="I28" i="13"/>
  <c r="H28" i="13"/>
  <c r="G28" i="13"/>
  <c r="F28" i="13"/>
  <c r="E28" i="13"/>
  <c r="D28" i="13"/>
  <c r="C28" i="13"/>
  <c r="J27" i="13"/>
  <c r="I27" i="13"/>
  <c r="H27" i="13"/>
  <c r="G27" i="13"/>
  <c r="F27" i="13"/>
  <c r="E27" i="13"/>
  <c r="D27" i="13"/>
  <c r="C27" i="13"/>
  <c r="J26" i="13"/>
  <c r="I26" i="13"/>
  <c r="H26" i="13"/>
  <c r="G26" i="13"/>
  <c r="F26" i="13"/>
  <c r="E26" i="13"/>
  <c r="D26" i="13"/>
  <c r="C26" i="13"/>
  <c r="J25" i="13"/>
  <c r="I25" i="13"/>
  <c r="H25" i="13"/>
  <c r="G25" i="13"/>
  <c r="F25" i="13"/>
  <c r="E25" i="13"/>
  <c r="D25" i="13"/>
  <c r="C25" i="13"/>
  <c r="J24" i="13"/>
  <c r="I24" i="13"/>
  <c r="H24" i="13"/>
  <c r="G24" i="13"/>
  <c r="F24" i="13"/>
  <c r="E24" i="13"/>
  <c r="D24" i="13"/>
  <c r="C24" i="13"/>
  <c r="J23" i="13"/>
  <c r="I23" i="13"/>
  <c r="H23" i="13"/>
  <c r="G23" i="13"/>
  <c r="F23" i="13"/>
  <c r="E23" i="13"/>
  <c r="D23" i="13"/>
  <c r="C23" i="13"/>
  <c r="J22" i="13"/>
  <c r="I22" i="13"/>
  <c r="H22" i="13"/>
  <c r="G22" i="13"/>
  <c r="F22" i="13"/>
  <c r="E22" i="13"/>
  <c r="D22" i="13"/>
  <c r="C22" i="13"/>
  <c r="J21" i="13"/>
  <c r="I21" i="13"/>
  <c r="H21" i="13"/>
  <c r="G21" i="13"/>
  <c r="F21" i="13"/>
  <c r="E21" i="13"/>
  <c r="D21" i="13"/>
  <c r="C21" i="13"/>
  <c r="J20" i="13"/>
  <c r="I20" i="13"/>
  <c r="H20" i="13"/>
  <c r="G20" i="13"/>
  <c r="F20" i="13"/>
  <c r="E20" i="13"/>
  <c r="D20" i="13"/>
  <c r="C20" i="13"/>
  <c r="J19" i="13"/>
  <c r="I19" i="13"/>
  <c r="H19" i="13"/>
  <c r="G19" i="13"/>
  <c r="F19" i="13"/>
  <c r="E19" i="13"/>
  <c r="D19" i="13"/>
  <c r="C19" i="13"/>
  <c r="J18" i="13"/>
  <c r="I18" i="13"/>
  <c r="H18" i="13"/>
  <c r="G18" i="13"/>
  <c r="F18" i="13"/>
  <c r="E18" i="13"/>
  <c r="D18" i="13"/>
  <c r="C18" i="13"/>
  <c r="J17" i="13"/>
  <c r="I17" i="13"/>
  <c r="H17" i="13"/>
  <c r="G17" i="13"/>
  <c r="F17" i="13"/>
  <c r="E17" i="13"/>
  <c r="D17" i="13"/>
  <c r="C17" i="13"/>
  <c r="J16" i="13"/>
  <c r="I16" i="13"/>
  <c r="H16" i="13"/>
  <c r="G16" i="13"/>
  <c r="F16" i="13"/>
  <c r="E16" i="13"/>
  <c r="D16" i="13"/>
  <c r="C16" i="13"/>
  <c r="J15" i="13"/>
  <c r="I15" i="13"/>
  <c r="H15" i="13"/>
  <c r="G15" i="13"/>
  <c r="F15" i="13"/>
  <c r="E15" i="13"/>
  <c r="D15" i="13"/>
  <c r="C15" i="13"/>
  <c r="J14" i="13"/>
  <c r="I14" i="13"/>
  <c r="H14" i="13"/>
  <c r="G14" i="13"/>
  <c r="F14" i="13"/>
  <c r="E14" i="13"/>
  <c r="D14" i="13"/>
  <c r="C14" i="13"/>
  <c r="J13" i="13"/>
  <c r="I13" i="13"/>
  <c r="H13" i="13"/>
  <c r="G13" i="13"/>
  <c r="F13" i="13"/>
  <c r="E13" i="13"/>
  <c r="D13" i="13"/>
  <c r="C13" i="13"/>
  <c r="J12" i="13"/>
  <c r="I12" i="13"/>
  <c r="H12" i="13"/>
  <c r="G12" i="13"/>
  <c r="F12" i="13"/>
  <c r="E12" i="13"/>
  <c r="D12" i="13"/>
  <c r="C12" i="13"/>
  <c r="J11" i="13"/>
  <c r="I11" i="13"/>
  <c r="H11" i="13"/>
  <c r="G11" i="13"/>
  <c r="F11" i="13"/>
  <c r="E11" i="13"/>
  <c r="D11" i="13"/>
  <c r="C11" i="13"/>
  <c r="J10" i="13"/>
  <c r="I10" i="13"/>
  <c r="H10" i="13"/>
  <c r="G10" i="13"/>
  <c r="F10" i="13"/>
  <c r="E10" i="13"/>
  <c r="D10" i="13"/>
  <c r="C10" i="13"/>
  <c r="J9" i="13"/>
  <c r="I9" i="13"/>
  <c r="H9" i="13"/>
  <c r="G9" i="13"/>
  <c r="F9" i="13"/>
  <c r="E9" i="13"/>
  <c r="D9" i="13"/>
  <c r="C9" i="13"/>
  <c r="J8" i="13"/>
  <c r="I8" i="13"/>
  <c r="H8" i="13"/>
  <c r="G8" i="13"/>
  <c r="F8" i="13"/>
  <c r="E8" i="13"/>
  <c r="D8" i="13"/>
  <c r="C8" i="13"/>
  <c r="J7" i="13"/>
  <c r="I7" i="13"/>
  <c r="H7" i="13"/>
  <c r="G7" i="13"/>
  <c r="F7" i="13"/>
  <c r="E7" i="13"/>
  <c r="D7" i="13"/>
  <c r="C7" i="13"/>
  <c r="J6" i="13"/>
  <c r="I6" i="13"/>
  <c r="H6" i="13"/>
  <c r="G6" i="13"/>
  <c r="F6" i="13"/>
  <c r="E6" i="13"/>
  <c r="D6" i="13"/>
  <c r="C6" i="13"/>
  <c r="J5" i="13"/>
  <c r="I5" i="13"/>
  <c r="H5" i="13"/>
  <c r="G5" i="13"/>
  <c r="F5" i="13"/>
  <c r="E5" i="13"/>
  <c r="D5" i="13"/>
  <c r="C5" i="13"/>
  <c r="J4" i="13"/>
  <c r="H4" i="13"/>
  <c r="G4" i="13"/>
  <c r="F4" i="13"/>
  <c r="E4" i="13"/>
  <c r="D4" i="13"/>
  <c r="C4" i="13"/>
  <c r="J3" i="13"/>
  <c r="I3" i="13"/>
  <c r="H3" i="13"/>
  <c r="G3" i="13"/>
  <c r="F3" i="13"/>
  <c r="E3" i="13"/>
  <c r="D3" i="13"/>
  <c r="C3" i="13"/>
  <c r="J2" i="13"/>
  <c r="I2" i="13"/>
  <c r="H2" i="13"/>
  <c r="G2" i="13"/>
  <c r="F2" i="13"/>
  <c r="E2" i="13"/>
  <c r="D2" i="13"/>
  <c r="C2" i="13"/>
  <c r="F70" i="27" l="1"/>
  <c r="M70" i="27" s="1"/>
  <c r="E69" i="27"/>
  <c r="K69" i="27"/>
  <c r="H69" i="27"/>
  <c r="J69" i="27"/>
  <c r="I69" i="27"/>
  <c r="M69" i="27" l="1"/>
  <c r="E47" i="13" l="1"/>
  <c r="F47" i="13"/>
  <c r="G47" i="13"/>
  <c r="H47" i="13"/>
  <c r="I47" i="13"/>
  <c r="J47" i="13"/>
  <c r="D47" i="13"/>
  <c r="C47" i="13"/>
  <c r="K46" i="13"/>
  <c r="L46" i="13"/>
  <c r="P46" i="13"/>
  <c r="M46" i="13"/>
  <c r="N46" i="13"/>
  <c r="O46" i="13"/>
  <c r="O47" i="13" l="1"/>
  <c r="M47" i="13"/>
  <c r="L47" i="13"/>
  <c r="N47" i="13"/>
  <c r="K47" i="13"/>
  <c r="P47" i="13"/>
  <c r="O44" i="13" l="1"/>
  <c r="O45" i="13"/>
  <c r="K39" i="13"/>
  <c r="M44" i="13"/>
  <c r="K38" i="13"/>
  <c r="M43" i="13"/>
  <c r="L42" i="13"/>
  <c r="M42" i="13"/>
  <c r="M41" i="13"/>
  <c r="M38" i="13"/>
  <c r="O43" i="13"/>
  <c r="O42" i="13"/>
  <c r="L45" i="13"/>
  <c r="O41" i="13"/>
  <c r="M40" i="13"/>
  <c r="L44" i="13"/>
  <c r="O40" i="13"/>
  <c r="P45" i="13"/>
  <c r="P44" i="13"/>
  <c r="O38" i="13"/>
  <c r="P43" i="13"/>
  <c r="P42" i="13"/>
  <c r="N45" i="13"/>
  <c r="P41" i="13"/>
  <c r="L39" i="13"/>
  <c r="N44" i="13"/>
  <c r="P40" i="13"/>
  <c r="M39" i="13"/>
  <c r="L38" i="13"/>
  <c r="N43" i="13"/>
  <c r="P39" i="13"/>
  <c r="N42" i="13"/>
  <c r="P38" i="13"/>
  <c r="K45" i="13"/>
  <c r="N41" i="13"/>
  <c r="L43" i="13"/>
  <c r="O39" i="13"/>
  <c r="K44" i="13"/>
  <c r="N40" i="13"/>
  <c r="L41" i="13"/>
  <c r="K43" i="13"/>
  <c r="N39" i="13"/>
  <c r="K42" i="13"/>
  <c r="N38" i="13"/>
  <c r="K41" i="13"/>
  <c r="K40" i="13"/>
  <c r="M45" i="13"/>
  <c r="L40" i="13"/>
  <c r="O37" i="13"/>
  <c r="L37" i="13"/>
  <c r="O36" i="13"/>
  <c r="L36" i="13"/>
  <c r="O35" i="13"/>
  <c r="L35" i="13"/>
  <c r="O34" i="13"/>
  <c r="L34" i="13"/>
  <c r="O33" i="13"/>
  <c r="L33" i="13"/>
  <c r="O32" i="13"/>
  <c r="L32" i="13"/>
  <c r="M37" i="13"/>
  <c r="M36" i="13"/>
  <c r="M35" i="13"/>
  <c r="M34" i="13"/>
  <c r="M33" i="13"/>
  <c r="M32" i="13"/>
  <c r="P37" i="13"/>
  <c r="N37" i="13"/>
  <c r="P36" i="13"/>
  <c r="K37" i="13"/>
  <c r="N36" i="13"/>
  <c r="P35" i="13"/>
  <c r="K36" i="13"/>
  <c r="N35" i="13"/>
  <c r="P34" i="13"/>
  <c r="K35" i="13"/>
  <c r="N34" i="13"/>
  <c r="P33" i="13"/>
  <c r="K34" i="13"/>
  <c r="N33" i="13"/>
  <c r="P32" i="13"/>
  <c r="K33" i="13"/>
  <c r="N32" i="13"/>
  <c r="K32" i="13"/>
  <c r="P15" i="13"/>
  <c r="P26" i="13"/>
  <c r="P16" i="13"/>
  <c r="P27" i="13"/>
  <c r="P19" i="13"/>
  <c r="P18" i="13"/>
  <c r="P10" i="13"/>
  <c r="P17" i="13"/>
  <c r="P14" i="13"/>
  <c r="P13" i="13"/>
  <c r="P12" i="13"/>
  <c r="P11" i="13"/>
  <c r="P9" i="13"/>
  <c r="P8" i="13"/>
  <c r="P7" i="13"/>
  <c r="P6" i="13"/>
  <c r="P5" i="13"/>
  <c r="P4" i="13"/>
  <c r="P31" i="13"/>
  <c r="P3" i="13"/>
  <c r="P30" i="13"/>
  <c r="P29" i="13"/>
  <c r="P28" i="13"/>
  <c r="P25" i="13"/>
  <c r="P24" i="13"/>
  <c r="P23" i="13"/>
  <c r="P22" i="13"/>
  <c r="P21" i="13"/>
  <c r="P20" i="13"/>
  <c r="P2" i="13"/>
  <c r="N22" i="13"/>
  <c r="M2" i="13"/>
  <c r="K9" i="13"/>
  <c r="O18" i="13"/>
  <c r="K26" i="13"/>
  <c r="O21" i="13"/>
  <c r="L15" i="13"/>
  <c r="L10" i="13"/>
  <c r="L22" i="13"/>
  <c r="K27" i="13"/>
  <c r="N31" i="13"/>
  <c r="L29" i="13"/>
  <c r="K30" i="13"/>
  <c r="N11" i="13"/>
  <c r="N20" i="13"/>
  <c r="O5" i="13"/>
  <c r="M12" i="13"/>
  <c r="N6" i="13"/>
  <c r="L19" i="13"/>
  <c r="L2" i="13"/>
  <c r="K11" i="13"/>
  <c r="O24" i="13"/>
  <c r="L9" i="13"/>
  <c r="M18" i="13"/>
  <c r="N27" i="13"/>
  <c r="O15" i="13"/>
  <c r="O3" i="13"/>
  <c r="N3" i="13"/>
  <c r="M3" i="13"/>
  <c r="N21" i="13"/>
  <c r="N16" i="13"/>
  <c r="L11" i="13"/>
  <c r="N24" i="13"/>
  <c r="M24" i="13"/>
  <c r="L24" i="13"/>
  <c r="K15" i="13"/>
  <c r="M10" i="13"/>
  <c r="N28" i="13"/>
  <c r="K24" i="13"/>
  <c r="M28" i="13"/>
  <c r="K10" i="13"/>
  <c r="M5" i="13"/>
  <c r="M23" i="13"/>
  <c r="L5" i="13"/>
  <c r="O10" i="13"/>
  <c r="O27" i="13"/>
  <c r="N18" i="13"/>
  <c r="N5" i="13"/>
  <c r="L18" i="13"/>
  <c r="M13" i="13"/>
  <c r="O17" i="13"/>
  <c r="N17" i="13"/>
  <c r="L13" i="13"/>
  <c r="N8" i="13"/>
  <c r="M4" i="13"/>
  <c r="M8" i="13"/>
  <c r="K17" i="13"/>
  <c r="L8" i="13"/>
  <c r="K8" i="13"/>
  <c r="M30" i="13"/>
  <c r="L21" i="13"/>
  <c r="L3" i="13"/>
  <c r="M21" i="13"/>
  <c r="L16" i="13"/>
  <c r="O20" i="13"/>
  <c r="L7" i="13"/>
  <c r="O2" i="13"/>
  <c r="M11" i="13"/>
  <c r="N15" i="13"/>
  <c r="M15" i="13"/>
  <c r="M20" i="13"/>
  <c r="O19" i="13"/>
  <c r="M31" i="13"/>
  <c r="M27" i="13"/>
  <c r="L31" i="13"/>
  <c r="K23" i="13"/>
  <c r="O23" i="13"/>
  <c r="O11" i="13"/>
  <c r="M16" i="13"/>
  <c r="O22" i="13"/>
  <c r="O14" i="13"/>
  <c r="N14" i="13"/>
  <c r="K7" i="13"/>
  <c r="L27" i="13"/>
  <c r="M14" i="13"/>
  <c r="N10" i="13"/>
  <c r="O7" i="13"/>
  <c r="K19" i="13"/>
  <c r="O30" i="13"/>
  <c r="N30" i="13"/>
  <c r="N26" i="13"/>
  <c r="L14" i="13"/>
  <c r="K28" i="13"/>
  <c r="K14" i="13"/>
  <c r="K3" i="13"/>
  <c r="L6" i="13"/>
  <c r="K20" i="13"/>
  <c r="O4" i="13"/>
  <c r="L20" i="13"/>
  <c r="K4" i="13"/>
  <c r="K31" i="13"/>
  <c r="M26" i="13"/>
  <c r="K18" i="13"/>
  <c r="K6" i="13"/>
  <c r="N2" i="13"/>
  <c r="O16" i="13"/>
  <c r="O12" i="13"/>
  <c r="O25" i="13"/>
  <c r="N25" i="13"/>
  <c r="M17" i="13"/>
  <c r="O9" i="13"/>
  <c r="L12" i="13"/>
  <c r="N9" i="13"/>
  <c r="K5" i="13"/>
  <c r="N4" i="13"/>
  <c r="O8" i="13"/>
  <c r="M25" i="13"/>
  <c r="L17" i="13"/>
  <c r="O26" i="13"/>
  <c r="L25" i="13"/>
  <c r="M19" i="13"/>
  <c r="K29" i="13"/>
  <c r="K25" i="13"/>
  <c r="K21" i="13"/>
  <c r="K2" i="13"/>
  <c r="O28" i="13"/>
  <c r="K12" i="13"/>
  <c r="L28" i="13"/>
  <c r="N12" i="13"/>
  <c r="O6" i="13"/>
  <c r="L4" i="13"/>
  <c r="K22" i="13"/>
  <c r="M6" i="13"/>
  <c r="L23" i="13"/>
  <c r="M9" i="13"/>
  <c r="N7" i="13"/>
  <c r="N19" i="13"/>
  <c r="N23" i="13"/>
  <c r="K16" i="13"/>
  <c r="O31" i="13"/>
  <c r="O13" i="13"/>
  <c r="M22" i="13"/>
  <c r="N13" i="13"/>
  <c r="K13" i="13"/>
  <c r="M29" i="13"/>
  <c r="M7" i="13"/>
  <c r="L30" i="13"/>
  <c r="O29" i="13"/>
  <c r="N29" i="13"/>
  <c r="L26" i="13"/>
</calcChain>
</file>

<file path=xl/sharedStrings.xml><?xml version="1.0" encoding="utf-8"?>
<sst xmlns="http://schemas.openxmlformats.org/spreadsheetml/2006/main" count="30707" uniqueCount="8852">
  <si>
    <t>TR编号(模块)</t>
  </si>
  <si>
    <t>TR名称(模块)</t>
  </si>
  <si>
    <t>用例总数</t>
  </si>
  <si>
    <t>LV0</t>
  </si>
  <si>
    <t>LV1</t>
  </si>
  <si>
    <t>LV2</t>
  </si>
  <si>
    <t>LV3</t>
  </si>
  <si>
    <t>LV4</t>
  </si>
  <si>
    <t>需自动化</t>
    <phoneticPr fontId="11" type="noConversion"/>
  </si>
  <si>
    <t>完成自动化</t>
    <phoneticPr fontId="11" type="noConversion"/>
  </si>
  <si>
    <t>LV0（10%）</t>
  </si>
  <si>
    <t>LV1(15%)</t>
  </si>
  <si>
    <t>LV2（40%）</t>
    <phoneticPr fontId="11" type="noConversion"/>
  </si>
  <si>
    <t>LV3(25%)</t>
    <phoneticPr fontId="11" type="noConversion"/>
  </si>
  <si>
    <t>LV4（10%）</t>
    <phoneticPr fontId="11" type="noConversion"/>
  </si>
  <si>
    <t>自动化率</t>
    <phoneticPr fontId="11" type="noConversion"/>
  </si>
  <si>
    <t>备注</t>
    <phoneticPr fontId="11" type="noConversion"/>
  </si>
  <si>
    <t>自动化实现人</t>
    <phoneticPr fontId="11" type="noConversion"/>
  </si>
  <si>
    <t>TR_AcuRev1320_001</t>
  </si>
  <si>
    <t>交流频率</t>
  </si>
  <si>
    <t>1320 Sprint1</t>
  </si>
  <si>
    <t>TR_AcuRev1320_002</t>
  </si>
  <si>
    <t>交流电压</t>
  </si>
  <si>
    <t>TR_AcuRev1320_003</t>
  </si>
  <si>
    <t>交流电流</t>
  </si>
  <si>
    <t>TR_AcuRev1320_004</t>
  </si>
  <si>
    <t>交流功率</t>
  </si>
  <si>
    <t>TR_AcuRev1320_005</t>
  </si>
  <si>
    <t xml:space="preserve">负载特性(RLC) </t>
  </si>
  <si>
    <t>TR_AcuRev1320_006</t>
  </si>
  <si>
    <t>相角(phase angle)</t>
  </si>
  <si>
    <t>TR_AcuRev1320_007</t>
  </si>
  <si>
    <t>各次谐波</t>
  </si>
  <si>
    <t>TR_AcuRev1320_008</t>
  </si>
  <si>
    <t>谐波因数</t>
  </si>
  <si>
    <t>TR_AcuRev1320_009</t>
    <phoneticPr fontId="11" type="noConversion"/>
  </si>
  <si>
    <t>电能质量测量</t>
    <phoneticPr fontId="11" type="noConversion"/>
  </si>
  <si>
    <t>丛松</t>
    <phoneticPr fontId="11" type="noConversion"/>
  </si>
  <si>
    <t>TR_AcuRev1320_010</t>
  </si>
  <si>
    <t>电能测量</t>
    <phoneticPr fontId="11" type="noConversion"/>
  </si>
  <si>
    <t>TR_AcuRev1320_011</t>
  </si>
  <si>
    <t>需量测量</t>
    <phoneticPr fontId="11" type="noConversion"/>
  </si>
  <si>
    <t>王洋&amp;胡赞</t>
    <phoneticPr fontId="11" type="noConversion"/>
  </si>
  <si>
    <t>TR_AcuRev1320_012</t>
  </si>
  <si>
    <t>接线配置</t>
  </si>
  <si>
    <t>TR_AcuRev1320_013</t>
  </si>
  <si>
    <t>时分用电</t>
  </si>
  <si>
    <t>刘丛松</t>
    <phoneticPr fontId="11" type="noConversion"/>
  </si>
  <si>
    <t>TR_AcuRev1320_014</t>
  </si>
  <si>
    <t>电能质量事件</t>
  </si>
  <si>
    <t>TR_AcuRev1320_015</t>
  </si>
  <si>
    <t>告警功能</t>
  </si>
  <si>
    <t>王丽红</t>
    <phoneticPr fontId="11" type="noConversion"/>
  </si>
  <si>
    <t>TR_AcuRev1320_016</t>
  </si>
  <si>
    <t>记录与统计</t>
    <phoneticPr fontId="9" type="noConversion"/>
  </si>
  <si>
    <t>TR_AcuRev1320_017</t>
  </si>
  <si>
    <t>DATA Log</t>
    <phoneticPr fontId="11" type="noConversion"/>
  </si>
  <si>
    <t>TR_AcuRev1320_018</t>
  </si>
  <si>
    <t>Input&amp;Output</t>
  </si>
  <si>
    <t>TR_AcuRev1320_019</t>
  </si>
  <si>
    <t>计时功能</t>
  </si>
  <si>
    <t>TR_AcuRev1320_020</t>
  </si>
  <si>
    <t>数据重置及恢复出厂设置</t>
  </si>
  <si>
    <t>TR_AcuRev1320_021</t>
  </si>
  <si>
    <t>网络模块</t>
  </si>
  <si>
    <t>TR_AcuRev1320_022</t>
  </si>
  <si>
    <t>BACnet通信协议</t>
    <phoneticPr fontId="9" type="noConversion"/>
  </si>
  <si>
    <t>TR_AcuRev1320_023</t>
  </si>
  <si>
    <t>Firmware升级</t>
  </si>
  <si>
    <t>胡赞</t>
    <phoneticPr fontId="11" type="noConversion"/>
  </si>
  <si>
    <t>TR_AcuRev1320_024</t>
  </si>
  <si>
    <t>铅封功能</t>
  </si>
  <si>
    <t>TR_AcuRev1320_025</t>
  </si>
  <si>
    <t>校准功能</t>
  </si>
  <si>
    <t>TR_AcuRev1320_026</t>
  </si>
  <si>
    <t>HMI测量设置及出厂信息</t>
    <phoneticPr fontId="9" type="noConversion"/>
  </si>
  <si>
    <t>TR_AcuRev1320_027</t>
  </si>
  <si>
    <t>密码及背光设置</t>
  </si>
  <si>
    <t>TR_AcuRev1320_028</t>
  </si>
  <si>
    <t>电源要求</t>
  </si>
  <si>
    <t>TR_AcuRev1320_029</t>
  </si>
  <si>
    <t>性能验证</t>
  </si>
  <si>
    <t>TR_AcuRev1320_030</t>
  </si>
  <si>
    <t>电气参数稳定性&amp;压力验证</t>
    <phoneticPr fontId="9" type="noConversion"/>
  </si>
  <si>
    <t>TR_AcuRev1320_031</t>
  </si>
  <si>
    <t>挂机专项验证</t>
    <phoneticPr fontId="11" type="noConversion"/>
  </si>
  <si>
    <t>TR_AcuRev1320_032</t>
  </si>
  <si>
    <t>上位机DataLogSetting</t>
  </si>
  <si>
    <t>TR_AcuRev1320_033</t>
  </si>
  <si>
    <t>脉冲计算器</t>
  </si>
  <si>
    <t>TR_AcuRev1320_034</t>
  </si>
  <si>
    <t>数据导出导入</t>
  </si>
  <si>
    <t>TR_AcuRev1320_035</t>
  </si>
  <si>
    <t>rstp功能验证</t>
    <phoneticPr fontId="11" type="noConversion"/>
  </si>
  <si>
    <t>TR_AcuRev1320_036</t>
  </si>
  <si>
    <t>USB接口测试</t>
    <phoneticPr fontId="11" type="noConversion"/>
  </si>
  <si>
    <t>1320 Sprint2</t>
  </si>
  <si>
    <t>TR_AcuRev1320_037</t>
  </si>
  <si>
    <t>电压闪变</t>
    <phoneticPr fontId="11" type="noConversion"/>
  </si>
  <si>
    <t>1320新增</t>
    <phoneticPr fontId="11" type="noConversion"/>
  </si>
  <si>
    <t>TR_AcuRev1320_038</t>
  </si>
  <si>
    <t>数据推送到AcuCloud</t>
    <phoneticPr fontId="11" type="noConversion"/>
  </si>
  <si>
    <t>TR_AcuRev1320_039</t>
  </si>
  <si>
    <t>数据推送Data Post</t>
    <phoneticPr fontId="11" type="noConversion"/>
  </si>
  <si>
    <t>TR_AcuRev1320_040</t>
  </si>
  <si>
    <t>DataLoggers</t>
    <phoneticPr fontId="11" type="noConversion"/>
  </si>
  <si>
    <t>TR_AcuRev1320_042</t>
  </si>
  <si>
    <t>DualSource Energy</t>
    <phoneticPr fontId="11" type="noConversion"/>
  </si>
  <si>
    <t>TR_AcuRev1320_043</t>
  </si>
  <si>
    <t>Independent Input</t>
    <phoneticPr fontId="11" type="noConversion"/>
  </si>
  <si>
    <t>TR_AcuRev1320_044</t>
  </si>
  <si>
    <t>Custom Read</t>
    <phoneticPr fontId="11" type="noConversion"/>
  </si>
  <si>
    <t>TR_AcuRev1320_045</t>
  </si>
  <si>
    <t>Audit\sys Log</t>
    <phoneticPr fontId="11" type="noConversion"/>
  </si>
  <si>
    <t>TR_AcuRev1320_046</t>
    <phoneticPr fontId="11" type="noConversion"/>
  </si>
  <si>
    <t>Web页面Reading&amp;setting</t>
    <phoneticPr fontId="11" type="noConversion"/>
  </si>
  <si>
    <t>共计:</t>
  </si>
  <si>
    <t>~</t>
    <phoneticPr fontId="11" type="noConversion"/>
  </si>
  <si>
    <t>用例级别</t>
  </si>
  <si>
    <t>比例</t>
  </si>
  <si>
    <t>定级说明</t>
  </si>
  <si>
    <t>产品checklist范围内的测试用例，覆盖最基本功能</t>
  </si>
  <si>
    <t>产品基本功能验证，不涉及配置及场景测试</t>
  </si>
  <si>
    <t>产品功能测试常见配置及场景测试</t>
  </si>
  <si>
    <t>不常见的产品测试、配置及场景测试，以及常见异常测试</t>
  </si>
  <si>
    <t>冷僻的产品功能、配置及场景测试，以及罕见异常测试</t>
  </si>
  <si>
    <t>模块</t>
    <phoneticPr fontId="9" type="noConversion"/>
  </si>
  <si>
    <t>子模块</t>
    <phoneticPr fontId="9" type="noConversion"/>
  </si>
  <si>
    <t>用例编号</t>
  </si>
  <si>
    <t>用例标题</t>
  </si>
  <si>
    <t>预置条件</t>
  </si>
  <si>
    <t>测试步骤</t>
  </si>
  <si>
    <t>预期结果</t>
  </si>
  <si>
    <t>级别</t>
  </si>
  <si>
    <t>自动化</t>
    <phoneticPr fontId="9" type="noConversion"/>
  </si>
  <si>
    <t>需自动化
（是/否）</t>
    <phoneticPr fontId="9" type="noConversion"/>
  </si>
  <si>
    <t>测试版本</t>
    <phoneticPr fontId="9" type="noConversion"/>
  </si>
  <si>
    <t>测试结果</t>
    <phoneticPr fontId="9" type="noConversion"/>
  </si>
  <si>
    <t>测试人员</t>
    <phoneticPr fontId="9" type="noConversion"/>
  </si>
  <si>
    <t>备注</t>
    <phoneticPr fontId="9" type="noConversion"/>
  </si>
  <si>
    <t>问题单来源</t>
    <phoneticPr fontId="9" type="noConversion"/>
  </si>
  <si>
    <t>web页面</t>
  </si>
  <si>
    <t>TOU</t>
  </si>
  <si>
    <t>Function_AcuRev4100_046_16_case01</t>
  </si>
  <si>
    <t>点击setting界面，进入TOU，TOU使能开关设置</t>
  </si>
  <si>
    <t>1、Acuview2上位机
2、AcuRev1320电表
3、web网址</t>
  </si>
  <si>
    <t>1、电表上电，电表通讯正常
2、打开web页面,点击setting界面，进入TOU，TOU使能开关设置（打开/关闭）
3、查看上位机及电表上TOU使能开关的配置是否与Web端保持一致</t>
  </si>
  <si>
    <t>3、查看上位机及电表上TOU使能开关的配置与Web端保持一致</t>
  </si>
  <si>
    <t>Function_AcuRev4100_046_16_case02</t>
  </si>
  <si>
    <t>点击setting界面，进入TOU，月结算模式设置</t>
  </si>
  <si>
    <t>1、电表上电，电表通讯正常
2、打开web页面,点击setting界面，进入TOU，配置月结算模式（月末/指定时间：01 00：00：00；15 15：00：00；29 23：59：00；31 23:59:00）
3、查看上位机及电表上月计算模式配置是否与Web端保持一致</t>
  </si>
  <si>
    <t>3、查看上位机及电表上月计算模式配置与Web端保持一致</t>
  </si>
  <si>
    <t>Function_AcuRev4100_046_16_case03</t>
  </si>
  <si>
    <t>点击setting界面，进入TOU，费率配置</t>
  </si>
  <si>
    <t>1、电表上电，电表通讯正常
2、打开web页面,点击setting界面，进入TOU，费率配置（默认费率/费率全选/费率部分选）
3、查看上位机及电表上费率配置是否与Web端保持一致</t>
  </si>
  <si>
    <t>3、查看上位机及电表上费率配置与Web端保持一致</t>
  </si>
  <si>
    <t>Function_AcuRev4100_046_16_case04</t>
  </si>
  <si>
    <t>点击setting界面，进入TOU，TOU Schdeules配置，TOU Schdeules配置内容检查</t>
  </si>
  <si>
    <t>1、电表上电，电表通讯正常
2、打开web页面,点击setting界面，进入TOU，TOU Schdeules配置（配置一条/配满/配置5条）
3、查看上位机及电表上TOU Schdeules配置条数是否与Web端保持一致
4、新增一个Schdeules，进入配置（配置1个，14，10个时刻，）
5、查看上位机及电表上 TOU Schdeules配置内容是否与Web端保持一致
6、新增一个Schdeules，配置多个时刻，分别设置为（相同费率，不同费率）
7、查看Schdeules中费率配置项是否与外部所使能的费率数相同
8、查看上位机及电表上 TOU Schdeules配置内容是否与Web端保持一致</t>
  </si>
  <si>
    <t>3、查看上位机及电表上TOU Schdeules配置条数与Web端保持一致
5、保持一致
7、相同
8、保持一致</t>
  </si>
  <si>
    <t>Function_AcuRev4100_046_16_case05</t>
  </si>
  <si>
    <t>点击setting界面，进入TOU，检查删除TOU Schdeules配置</t>
  </si>
  <si>
    <t>1、电表上电，电表通讯正常
2、点击setting界面，进入TOU，检查删除TOU Schdeules配置
3、web端TOU Schdeules条数删除功能是否正常，每条Schdeules ID中时段删除是否正常
4、检查在web端删除后，上位机及电表是否保持一致</t>
  </si>
  <si>
    <t>3、web端TOU Schdeules条数删除功能正常，每条Schdeules ID中时段删除正常
4、检查在web端删除后，上位机及电表保持一致</t>
  </si>
  <si>
    <t>Function_AcuRev4100_046_16_case06</t>
  </si>
  <si>
    <t>点击setting界面，进入TOU，TOU Season配置、TOU Season配置内容、TOU Season配置内容中start date合法性</t>
  </si>
  <si>
    <t>1、电表上电，电表通讯正常
2、打开web页面,点击setting界面，进入TOU，TOU Season配置（1条，10条，配满）
3、查看上位机及电表上TOU Season配置条数是否与Web端保持一致
4、打开web页面,点击setting界面，进入TOU，检查TOU Season配置内容
5、检查每条seasonID对应选择的schedule ID是否与TOU Schdeules中条数保持一致
6、配置多条TOU Season，将所有TOU Season配置相同的schedule ID
7、查看上位机及电表上TOU Season配置内容是否与Web端保持一致
8、配置多条TOU Season，将所有TOU Season配置不同的schedule ID
9、查看上位机及电表上TOU Season配置内容是否与Web端保持一致
10、配置多条TOU Season
11、查看这多条TOU Season的start date是否遵守时间递进的逻辑
12、检查这多条TOU Season的start date时间合法性校验</t>
  </si>
  <si>
    <t>3、查看上位机及电表上TOU Season配置条数与Web端保持一致
5、保持一致
7、保持一致
9、保持一致
11、遵守时间递进
12、校验正常</t>
  </si>
  <si>
    <t>Function_AcuRev4100_046_16_case07</t>
  </si>
  <si>
    <t>点击setting界面，进入TOU，检查删除TOU Season配置</t>
  </si>
  <si>
    <t>1、电表上电，电表通讯正常
2、点击setting界面，进入TOU，检查删除TOU Season配置
3、web端TOU Season条数删除功能是否正常
4、检查在web端删除后，上位机及电表是否保持一致</t>
  </si>
  <si>
    <t>3、web端TOU Season条数删除功能正常
4、检查在web端删除后，上位机及电表保持一致</t>
  </si>
  <si>
    <t>Function_AcuRev4100_046_16_case08</t>
  </si>
  <si>
    <t>点击setting界面，进入TOU，进行TOU Weekends配置</t>
  </si>
  <si>
    <t>1、电表上电，电表通讯正常
2、打开web页面，点击setting界面，进入TOU，进行TOU Weekends配置
3、Weekend Selection分别进行全选，选择1个，部分选择，对应1个weekend schedule
4、查看web端设置是否成功
5、设置成功后，查看上位机及电表与web端对应该参数配置是否相同
6、查看TOU Weekends中weekend schedule是否取的是TOU Schdeules中的Schdeules ID</t>
  </si>
  <si>
    <t>4、查看web端设置成功
5、设置成功后，查看上位机及电表与web端对应该参数配置相同
6、查看TOU Weekends中weekend schedule取的是TOU Schdeules中的Schdeules ID</t>
  </si>
  <si>
    <t>Function_AcuRev4100_046_16_case09</t>
  </si>
  <si>
    <t>点击setting界面，进入TOU，点击特殊周末配置，打开/关闭使能开关</t>
  </si>
  <si>
    <t>1、电表上电，电表通讯正常
2、打开web页面，点击setting界面，进入TOU，点击特殊周末配置，打开/关闭使能开关
3、查看上位机及电表特殊周末使能开关是否与web端保持一致
4、新增特殊周末Season ID,分别新增1条/配满
5、查看配满时，其条数是否与Tou Season 中的Season ID条数保持一致
6、新增1条Season ID进行配置，查看其中选择的weekend schedule是否取的是TOU Schdeules中的Schdeules ID
7、选择一个特殊周/全选特殊周/选择部分特殊周进行配置
8、配置成功后，查看上位机及电表是否与web端保持配置相同</t>
  </si>
  <si>
    <t>3、查看上位机及电表特殊周末使能开关与web端保持一致
5、查看配满时，其条数与Tou Season 中的Season ID条数保持一致
7、新增1条Season ID进行配置，查看其中选择的weekend schedule取的是TOU Schdeules中的Schdeules ID
8、配置成功后，查看上位机及电表与web端保持配置相同</t>
  </si>
  <si>
    <t>Function_AcuRev4100_046_16_case10</t>
  </si>
  <si>
    <t>点击setting界面，进入TOU，检查删除特殊周末配置</t>
  </si>
  <si>
    <t>1、电表上电，电表通讯正常
2、点击setting界面，进入TOU，检查删除特殊周末配置
3、web端特殊周末条数删除功能是否正常
4、检查在web端删除后，上位机及电表是否保持一致</t>
  </si>
  <si>
    <t>3、web端特殊周末条数删除功能正常
4、检查在web端删除后，上位机及电表保持一致</t>
  </si>
  <si>
    <t>Function_AcuRev4100_046_16_case11</t>
  </si>
  <si>
    <t>点击setting界面，进入TOU，TOU Holiday配置、TOU Holiday配置内容、TOU Holiday配置内容中date合法性</t>
  </si>
  <si>
    <t>1、电表上电，电表通讯正常
2、打开web页面,点击setting界面，进入TOU，TOU Holiday配置（1条，10条，配满）
3、查看上位机及电表上TOU Holiday配置条数是否与Web端保持一致
4、检查每条Holiday ID对应选择的schedule ID是否与TOU Schdeules中条数保持一致
5、配置多条TOU Holiday，将所有TOU Holiday配置相同的schedule ID
6、查看上位机及电表上TOU Holiday配置内容是否与Web端保持一致
7、配置多条TOU Holiday，将所有TOU Holiday配置不同的schedule ID
8、查看上位机及电表上TOU Holiday配置内容是否与Web端保持一致
9、配置多条TOU Holiday
10、检查这多条TOU Holiday的date时间合法性校验
11、在TOU Holiday中配置两条date相同的TOU Holiday，查看是否配置成功</t>
  </si>
  <si>
    <t>3、查看上位机及电表上TOU Holiday配置条数与Web端保持一致
4、保持一致
6、保持一致
8、保持一致
10、时间合法
11、配置成功</t>
  </si>
  <si>
    <t>Function_AcuRev4100_046_16_case12</t>
  </si>
  <si>
    <t>点击setting界面，进入TOU，检查删除TOU Holiday配置</t>
  </si>
  <si>
    <t>1、电表上电，电表通讯正常
2、点击setting界面，进入TOU，检查删除TOU Holiday配置
3、web端TOU Holiday条数删除功能是否正常
4、检查在web端删除后，上位机及电表是否保持一致</t>
  </si>
  <si>
    <t>3、web端TOU Holiday条数删除功能正常
4、检查在web端删除后，上位机及电表保持一致</t>
  </si>
  <si>
    <t>Function_AcuRev4100_046_16_case13</t>
  </si>
  <si>
    <t>点击setting界面，进入ten  years holiday，配置使能开关</t>
  </si>
  <si>
    <t>1、电表上电，电表通讯正常
2、点击setting界面，进入ten  years holiday，配置使能开关（打开/关闭）
3、检查web端、上位机、电表三者是否保持一致</t>
  </si>
  <si>
    <t>3、三处保持一致</t>
  </si>
  <si>
    <t>Function_AcuRev4100_046_16_case14</t>
  </si>
  <si>
    <t>点击setting界面，进入ten  years holiday，第1~第10年holiday单独配置</t>
  </si>
  <si>
    <t>1、电表上电，电表通讯正常
2、点击setting界面，进入ten  years holiday，第1~第10年holiday单独配置
3、第1~第10年holiday分别配置1条/配满/配置10条
4、查看web端、上位机、电表是否保持一致</t>
  </si>
  <si>
    <t>4、三处保持一致</t>
  </si>
  <si>
    <t>Function_AcuRev4100_046_16_case15</t>
  </si>
  <si>
    <t>点击setting界面，进入ten  years holiday，第1年holiday单独配置内容检查</t>
  </si>
  <si>
    <t>1、电表上电，电表通讯正常
2、web页面，点击setting界面，进入ten  years holiday，第1年holiday单独配置内容检查
3、在第一年holiday中新增一条时，查看对应选择的schedule ID是否与TOU Schdeules中条数保持一致
4、日期配置合法性校验</t>
  </si>
  <si>
    <t>3、在第一年holiday中新增一条时，查看对应选择的schedule ID与TOU Schdeules中条数保持一致
4、日期配置合法性校验合格</t>
  </si>
  <si>
    <t>Function_AcuRev4100_046_16_case16</t>
  </si>
  <si>
    <t>点击setting界面，进入ten  years holiday，第1~第10年holiday集中配置</t>
  </si>
  <si>
    <t>1、电表上电，电表通讯正常
2、web页面，点击setting界面，进入ten  years holiday，第1~第10年holiday集中配置
3、输入第1~第10年holiday start year与end year，查看是否满足end year-start yeas&lt;=10
4、配置好start year与end year，点击generate holiday，配置第1~第10年holiday，
5、分别配置1条/多条/配满，点击提交后，查看web端是否进行批量holiday配置
6、保存提交后，查看上位机、电表ten yeas holiday 数据是否与web端保存一致
7、配置好start year与end year，点击generate holiday，配置第1~第10年holiday
8、检查其中每条Holiday ID对应选择的schedule ID是否与TOU Schdeules中条数保持一致</t>
  </si>
  <si>
    <t>3、web需对start year与end year做校验，满足end year-start yeas&lt;=10
5、分别配置1条/多条/配满，点击提交后，查看web端进行批量holiday配置
6、保存提交后，查看上位机、电表ten yeas holiday 数据与web端保存一致
8、检查其中每条Holiday ID对应选择的schedule ID与TOU Schdeules中条数保持一致</t>
  </si>
  <si>
    <t>Function_AcuRev4100_046_16_case17</t>
  </si>
  <si>
    <t>点击setting界面，进入ten  years holiday，第1~第10年holiday删除功能</t>
  </si>
  <si>
    <t>1、电表上电，电表通讯正常
2、web页面，点击setting界面，进入ten  years holiday，第1~第10年holiday删除功能
3、删除1条/删除多条/全删除是否均成功
4、成功后，查看上位机、电表、web端三处是否保持一致</t>
  </si>
  <si>
    <t>3、删除1条/删除多条/全删除均成功
4、成功后，查看上位机、电表、web端三处保持一致</t>
  </si>
  <si>
    <t>Function_AcuRev4100_046_16_case18</t>
  </si>
  <si>
    <t>点击setting界面，进入TOU界面,查看该页面英文描述及拼写</t>
  </si>
  <si>
    <t>1、电表上电，电表通讯正常
2、web页面，点击setting界面，进入TOU界面,查看该页面英文描述及拼写是否准确</t>
  </si>
  <si>
    <t>2、点击setting界面，进入TOU界面,查看该页面英文描述及拼写准确</t>
  </si>
  <si>
    <t>Web2交互(HMI配置)</t>
    <phoneticPr fontId="9" type="noConversion"/>
  </si>
  <si>
    <t>Function_AcuRev4100sprint2_001_10_case1</t>
  </si>
  <si>
    <t>在HMI上setting-web2使能enable DHCP</t>
  </si>
  <si>
    <t>1、Acuview2上位机
2、USB串口线
3、AcuRev4100电表</t>
  </si>
  <si>
    <t xml:space="preserve">1、4100电表正常上电，sscom通过usb与电表链接，配置完成后，链接状态为connected；
2、在HMI上setting-web2使能enable DHCP
3、在sscom通过usb组帧查看电表状态寄存器中bit0是否置1
4、查看HMI-web2页面下对应enable DHCP该项是否标*
5、模拟web2回复4100电表发出的打开dhcp成功，利用sscom组帧手动将状态寄存器中bit0置位0
6、查看HMI-web2页面下对应enable DHCP该项标*是否消失
</t>
  </si>
  <si>
    <t>3、电表状态寄存器中bit0置1
4、HMI-web2页面下对应enable DHCP该项标*
5、下发成功
6、HMI-web2页面下对应enable DHCP该项标*消失</t>
    <phoneticPr fontId="9" type="noConversion"/>
  </si>
  <si>
    <t>LV0</t>
    <phoneticPr fontId="9" type="noConversion"/>
  </si>
  <si>
    <t>Function_AcuRev4100sprint2_001_10_case1-01</t>
  </si>
  <si>
    <t>在HMI上setting使能表计DHCP、关闭DHCP</t>
  </si>
  <si>
    <t>1.使能表计DHCP
2.查看web2中Eth1 DHCP、Eth1 IP、Eth1 Subnet、Eth1 Gateway、Eth1DNS1、Eth1DNS2这些数据能否进行修改
3.关闭表计DHCP
4.查看web2中Eth1 DHCP、Eth1 IP、Eth1 Subnet、Eth1 Gateway、Eth1DNS1、Eth1DNS2这些数据的状态</t>
  </si>
  <si>
    <t>2.不能被修改
4.电表DHCP不应该影响web2的网络数据</t>
    <phoneticPr fontId="1" type="noConversion"/>
  </si>
  <si>
    <t>Function_AcuRev4100sprint2_001_10_case2</t>
  </si>
  <si>
    <t>配置web2的状态寄存器中bit0位enable DHCP置位为1后快速掉电再上电</t>
    <phoneticPr fontId="9" type="noConversion"/>
  </si>
  <si>
    <t>1、4100电表正常上电，sscom通过usb与电表链接，配置完成后，链接状态为connected；
2、在HMI上setting-web2使能enable DHCP
3、在sscom通过usb组帧查看电表状态寄存器中bit0是否置1
4、查看HMI-web2页面下对应enable DHCP该项是否标*
5、此后电表，再上电
6、在sscom通过usb组帧查看电表状态寄存器中bit0是否置1
7、查看HMI-web2页面下对应enable DHCP该项标*是否消失</t>
    <phoneticPr fontId="9" type="noConversion"/>
  </si>
  <si>
    <t xml:space="preserve">3、电表状态寄存器中bit0置1
4、HMI-web2页面下对应enable DHCP该项标*
6、电表状态寄存器中bit0置1
7、HMI-web2页面下对应enable DHCP该项标*未消失
</t>
    <phoneticPr fontId="9" type="noConversion"/>
  </si>
  <si>
    <t>Function_AcuRev4100sprint2_001_10_case3</t>
  </si>
  <si>
    <t>进入HMI上setting-web2中，修改IP Address</t>
    <phoneticPr fontId="9" type="noConversion"/>
  </si>
  <si>
    <t>1、4100电表正常上电，sscom通过usb与电表链接，配置完成后，链接状态为connected；
2、进入HMI上setting-web2中，修改IP Address
3、在sscom通过usb组帧查看电表状态寄存器中bit1是否置1
4、查看HMI-web2页面下对应IP Address该项是否标*
5、模拟web2回复4100电表发出的打开dhcp成功，利用sscom组帧手动将状态寄存器中bit1置位0
6、查看HMI-web2页面下对应IP Address该项标*是否消失</t>
  </si>
  <si>
    <t>3、电表状态寄存器中bit1置1
4、HMI-web2页面下对应IP Address该项标*
5、下发成功
6、HMI-web2页面下对应IP Address该项标*消失</t>
    <phoneticPr fontId="9" type="noConversion"/>
  </si>
  <si>
    <t>LV1</t>
    <phoneticPr fontId="9" type="noConversion"/>
  </si>
  <si>
    <t>Function_AcuRev4100sprint2_001_10_case4</t>
  </si>
  <si>
    <t>进入HMI上setting-web2中，修改Subnet mask</t>
    <phoneticPr fontId="9" type="noConversion"/>
  </si>
  <si>
    <t>1、4100电表正常上电，sscom通过usb与电表链接，配置完成后，链接状态为connected；
2、进入HMI上setting-web2中，修改Subnet mask
3、在sscom通过usb组帧查看电表状态寄存器中bit2是否置1
4、查看HMI-web2页面下对应Subnet mask该项是否标*
5、模拟web2回复4100电表发出的打开dhcp成功，利用sscom组帧手动将状态寄存器中bit2置位0
6、查看HMI-web2页面下对应Subnet mask该项标*是否消失</t>
  </si>
  <si>
    <t>3、电表状态寄存器中bit2置1
4、HMI-web2页面下对应Subnet mask该项标*
5、下发成功
6、HMI-web2页面下对应Subnet mask该项标*消失</t>
    <phoneticPr fontId="9" type="noConversion"/>
  </si>
  <si>
    <t>Function_AcuRev4100sprint2_001_10_case5</t>
  </si>
  <si>
    <t xml:space="preserve">进入HMI上setting-web2中，修改Gateway </t>
    <phoneticPr fontId="9" type="noConversion"/>
  </si>
  <si>
    <t>1、4100电表正常上电，sscom通过usb与电表链接，配置完成后，链接状态为connected；
2、进入HMI上setting-web2中，修改Gateway 
3、在sscom通过usb组帧查看电表状态寄存器中bit3是否置1
4、查看HMI-web2页面下对应Gateway 该项是否标*
5、模拟web2回复4100电表发出的打开dhcp成功，利用sscom组帧手动将状态寄存器中bit3置位0
6、查看HMI-web2页面下对应Gateway 该项标*是否消失</t>
    <phoneticPr fontId="9" type="noConversion"/>
  </si>
  <si>
    <t>3、电表状态寄存器中bit3置1
4、HMI-web2页面下对应Gateway 该项标*
5、下发成功
6、HMI-web2页面下对应Gateway 该项标*消失</t>
    <phoneticPr fontId="9" type="noConversion"/>
  </si>
  <si>
    <t>Function_AcuRev4100sprint2_001_10_case6</t>
  </si>
  <si>
    <t xml:space="preserve">进入HMI上setting-web2中，修改DNS1 </t>
    <phoneticPr fontId="9" type="noConversion"/>
  </si>
  <si>
    <t>1、4100电表正常上电，sscom通过usb与电表链接，配置完成后，链接状态为connected；
2、进入HMI上setting-web2中，修改DNS1 
3、在sscom通过usb组帧查看电表状态寄存器中bit4是否置1
4、查看HMI-web2页面下对应DNS1 该项是否标*
5、模拟web2回复4100电表发出的打开dhcp成功，利用sscom组帧手动将状态寄存器中bit4置位0
6、查看HMI-web2页面下对应DNS1  该项标*是否消失</t>
    <phoneticPr fontId="9" type="noConversion"/>
  </si>
  <si>
    <t>3、电表状态寄存器中bit4置1
4、HMI-web2页面下对应DNS1  该项标*
5、下发成功
6、HMI-web2页面下对应DNS1 该项标*消失</t>
    <phoneticPr fontId="9" type="noConversion"/>
  </si>
  <si>
    <t>Function_AcuRev4100sprint2_001_10_case7</t>
  </si>
  <si>
    <t>进入HMI上setting-web2中，修改DNS2</t>
    <phoneticPr fontId="9" type="noConversion"/>
  </si>
  <si>
    <t>1、4100电表正常上电，sscom通过usb与电表链接，配置完成后，链接状态为connected；
2、进入HMI上setting-web2中，修改DNS2
3、在sscom通过usb组帧查看电表状态寄存器中bit5是否置1
4、查看HMI-web2页面下对应DNS2该项是否标*
5、模拟web2回复4100电表发出的打开dhcp成功，利用sscom组帧手动将状态寄存器中bit5置位0
6、查看HMI-web2页面下对应DNS2  该项标*是否消失</t>
  </si>
  <si>
    <t>3、电表状态寄存器中bit5置1
4、HMI-web2页面下对应DNS2  该项标*
5、下发成功
6、HMI-web2页面下对应DNS2 该项标*消失</t>
    <phoneticPr fontId="9" type="noConversion"/>
  </si>
  <si>
    <t>Function_AcuRev4100sprint2_001_10_case8</t>
  </si>
  <si>
    <t xml:space="preserve">进入HMI上setting-web2中，使能Device Reboot </t>
    <phoneticPr fontId="9" type="noConversion"/>
  </si>
  <si>
    <t>1、4100电表正常上电，sscom通过usb与电表链接，配置完成后，链接状态为connected；
2、进入HMI上setting-web2中，使能Device Reboot 
3、在sscom通过usb组帧查看电表状态寄存器中bit6是否置1
4、查看HMI-web2页面下对应Device Reboot 该项是否标*
5、模拟web2回复4100电表发出的打开dhcp成功，利用sscom组帧手动将状态寄存器中bit6置位0
6、查看HMI-web2页面下对应Device Reboot 该项标*是否消失</t>
  </si>
  <si>
    <t>3、电表状态寄存器中bit6置1
4、HMI-web2页面下对应Device Reboot 该项标*
5、下发成功
6、HMI-web2页面下对应Device Reboot 该项标*消失</t>
    <phoneticPr fontId="9" type="noConversion"/>
  </si>
  <si>
    <t>Function_AcuRev4100sprint2_001_10_case9</t>
  </si>
  <si>
    <t xml:space="preserve">进入HMI上setting-web2中，使能Factory Reset </t>
    <phoneticPr fontId="9" type="noConversion"/>
  </si>
  <si>
    <t>1、4100电表正常上电，sscom通过usb与电表链接，配置完成后，链接状态为connected；
2、进入HMI上setting-web2中，使能Factory Reset 
3、在sscom通过usb组帧查看电表状态寄存器中bit7是否置1
4、查看HMI-web2页面下对应Factory Reset  该项是否标*
5、模拟web2回复4100电表发出的打开dhcp成功，利用sscom组帧手动将状态寄存器中bit7置位0
6、查看HMI-web2页面下对应Factory Reset  该项标*是否消失</t>
  </si>
  <si>
    <t>3、电表状态寄存器中bit7置1
4、HMI-web2页面下对应Factory Reset  该项标*,web2模块中Eth1 DHCP、Eth1 IP、Eth1 Subnet、Eth1 Gateway、Eth1DNS1、Eth1DNS2的数据均被恢复为默认值：；且均被标*
5、下发成功
6、HMI-web2页面下对应Factory Reset 该项标*消失，其他标*的也需对应bit位写0</t>
  </si>
  <si>
    <t>Function_AcuRev4100sprint2_001_10_case10</t>
  </si>
  <si>
    <t xml:space="preserve">进入HMI上setting-web2中，使能Network Reset </t>
    <phoneticPr fontId="9" type="noConversion"/>
  </si>
  <si>
    <t>1、4100电表正常上电，sscom通过usb与电表链接，配置完成后，链接状态为connected；
2、进入HMI上setting-web2中，使能Network Reset 
3、在sscom通过usb组帧查看电表状态寄存器中bit8是否置1
4、查看HMI-web2页面下对应Network Reset该项是否标*
5、模拟web2回复4100电表发出的打开dhcp成功，利用sscom组帧手动将状态寄存器中bit8置位0
6、查看HMI-web2页面下对应Network Reset该项标*是否消失</t>
  </si>
  <si>
    <t>3、电表状态寄存器中bit8置1
4、HMI-web2页面下对应Network Reset该项标*，web2模块中Eth1 DHCP、Eth1 IP、Eth1 Subnet、Eth1 Gateway、Eth1DNS1、Eth1DNS2的数据均被恢复为默认值：；且均被标*
5、下发成功
6、HMI-web2页面下对应Network Reset该项标*消失，其他标*的也需对应bit位写0</t>
  </si>
  <si>
    <t>Function_AcuRev4100sprint2_001_10_case11</t>
  </si>
  <si>
    <t xml:space="preserve">进入HMI上setting-web2中，使能Clock Update Enable </t>
    <phoneticPr fontId="9" type="noConversion"/>
  </si>
  <si>
    <t>1、4100电表正常上电，sscom通过usb与电表链接，配置完成后，链接状态为connected；
2、进入HMI上setting-web2中，使能Clock Update Enable 
3、在sscom通过usb组帧查看电表状态寄存器中bit9是否置1
4、查看HMI-web2页面下对应Clock Update Enable该项是否标*
5、模拟web2回复4100电表发出的打开dhcp成功，利用sscom组帧手动将状态寄存器中bit9置位0
6、查看HMI-web2页面下对应Clock Update Enable该项标*是否消失</t>
  </si>
  <si>
    <t>3、电表状态寄存器中bit9置1
4、HMI-web2页面下对应Clock Update Enable该项标*
5、下发成功
6、HMI-web2页面下对应Clock Update Enable该项标*消失</t>
    <phoneticPr fontId="9" type="noConversion"/>
  </si>
  <si>
    <t>Function_AcuRev4100sprint2_001_10_case12</t>
  </si>
  <si>
    <t xml:space="preserve">进入HMI上setting-web2中，修改Web2 Mode  </t>
    <phoneticPr fontId="9" type="noConversion"/>
  </si>
  <si>
    <t>1、4100电表正常上电，sscom通过usb与电表链接，配置完成后，链接状态为connected；
2、进入HMI上setting-web2中，修改Web2 Mode  
3、在sscom通过usb组帧查看电表状态寄存器中bit10是否置1
4、查看HMI-web2页面下对应Web2 Mode 该项是否标*
5、模拟web2回复4100电表发出的打开dhcp成功，利用sscom组帧手动将状态寄存器中bit10置位0
6、查看HMI-web2页面下对应Web2 Mode 该项标*是否消失</t>
  </si>
  <si>
    <t>3、电表状态寄存器中bit10置1
4、HMI-web2页面下对应Web2 Mode 该项标*
5、下发成功
6、HMI-web2页面下对应Web2 Mode 该项标*消失</t>
    <phoneticPr fontId="9" type="noConversion"/>
  </si>
  <si>
    <t>Function_AcuRev4100sprint2_001_10_case13</t>
  </si>
  <si>
    <t>配置web2的状态寄存器中bit10位Web2 Mode 置位为1后快速掉电再上电</t>
    <phoneticPr fontId="9" type="noConversion"/>
  </si>
  <si>
    <t>1、4100电表正常上电，sscom通过usb与电表链接，配置完成后，链接状态为connected；
2、在HMI上setting-web2修改Web2 Mode 
3、在sscom通过usb组帧查看电表状态寄存器中bit10是否置1
4、查看HMI-web2页面下对应Web2 Mode该项是否标*
5、此后电表，再上电
6、在sscom通过usb组帧查看电表状态寄存器中bit10是否置1
7、查看HMI-web2页面下对应Web2 Mode该项标*是否消失</t>
  </si>
  <si>
    <t xml:space="preserve">3、电表状态寄存器中bit10置1
4、HMI-web2页面下对应Web2 Mode该项标*
6、电表状态寄存器中bit10置1
7、HMI-web2页面下对应Web2 Mode该项标*未消失
</t>
    <phoneticPr fontId="9" type="noConversion"/>
  </si>
  <si>
    <t>Web2交互(HMI显示)</t>
    <phoneticPr fontId="9" type="noConversion"/>
  </si>
  <si>
    <t>Function_AcuRev4100sprint2_001_11_case1</t>
  </si>
  <si>
    <t>4100电表外部不接入WEB2，上电后查看在HMI中sysinfo的Web2下 Firmware version、Web2 Serial Number、MAC address(ETH1)、MAC address(ETH2)、MAC address(WIFI)</t>
    <phoneticPr fontId="9" type="noConversion"/>
  </si>
  <si>
    <t>1、Acuview2上位机
2、USB串口线
3、AcuRev4100电表</t>
    <phoneticPr fontId="9" type="noConversion"/>
  </si>
  <si>
    <t>1、4100电表正常上电，sscom通过usb与电表链接，配置完成后，链接状态为connected；
2、上电后在HMI中sysinfo的Web2 下 Firmware version、Web2 Serial Number、MAC address(ETH1)、MAC address(ETH2)、MAC address(WIFI)、IP(ETH2)、IP(WIFI)</t>
  </si>
  <si>
    <t>2、Web2下 Firmware version、Web2 Serial Number、MAC address(ETH1)、MAC address(ETH2)、MAC address(WIFI)、IP(ETH2)、IP(WIFI)为空</t>
  </si>
  <si>
    <t>Function_AcuRev4100sprint2_001_11_case2</t>
  </si>
  <si>
    <t>4100电表上电瞬间利用外部工具组帧模拟web2给表发送Web2 Firmware version</t>
    <phoneticPr fontId="9" type="noConversion"/>
  </si>
  <si>
    <t>1、4100电表正常上电，sscom通过usb与电表链接，配置完成后，链接状态为connected；
2、利用外部工具modbus poll模拟web2给表发送Web2 Firmware version
3、查看电表HMI页面中sysinfo的Web2下 Firmware version显示是否正常</t>
  </si>
  <si>
    <t>2、发送数据成功
3、HMI页面中sysinfo的Web2下 Firmware version显示正常</t>
    <phoneticPr fontId="9" type="noConversion"/>
  </si>
  <si>
    <t>Function_AcuRev4100sprint2_001_11_case3</t>
  </si>
  <si>
    <t>4100电表上电瞬间利用外部工具组帧模拟web2给表发送Web2 Serial Number</t>
    <phoneticPr fontId="9" type="noConversion"/>
  </si>
  <si>
    <t>1、4100电表正常上电，sscom通过usb与电表链接，配置完成后，链接状态为connected；
2、利用外部工具modbus poll模拟web2给表发送Web2 Serial Number
3、查看电表HMI页面中sysinfo的Web2下Web2 Serial Number显示是否正常</t>
  </si>
  <si>
    <t>2、发送数据成功
3、HMI页面中sysinfo的Web2下Web2 Serial Number显示正常</t>
  </si>
  <si>
    <t>Function_AcuRev4100sprint2_001_11_case4</t>
  </si>
  <si>
    <t>4100电表上电瞬间利用外部工具组帧模拟web2给表发送MAC address(ETH1)</t>
    <phoneticPr fontId="9" type="noConversion"/>
  </si>
  <si>
    <t>1、4100电表正常上电，sscom通过usb与电表链接，配置完成后，链接状态为connected；
2、利用外部工具modbus poll模拟web2给表发送MAC address(ETH1)
3、查看电表HMI页面中sysinfo的Web2下MAC address(ETH1)显示是否正常</t>
  </si>
  <si>
    <t>2、发送数据成功
3、HMI页面中sysinfo的Web2下MAC address(ETH1)显示正常</t>
  </si>
  <si>
    <t>Function_AcuRev4100sprint2_001_11_case5</t>
  </si>
  <si>
    <t>4100电表上电瞬间利用外部工具组帧模拟web2给表发送MAC address(ETH2)</t>
    <phoneticPr fontId="9" type="noConversion"/>
  </si>
  <si>
    <t>1、4100电表正常上电，sscom通过usb与电表链接，配置完成后，链接状态为connected；
2、利用外部工具modbus poll模拟web2给表发送MAC address(ETH2)
3、查看电表HMI页面中sysinfo的Web2下MAC address(ETH2)显示是否正常</t>
  </si>
  <si>
    <t>2、发送数据成功
3、HMI页面中sysinfo的Web2下MAC address(ETH2)显示正常</t>
    <phoneticPr fontId="9" type="noConversion"/>
  </si>
  <si>
    <t>Function_AcuRev4100sprint2_001_11_case6</t>
  </si>
  <si>
    <t>4100电表上电瞬间利用外部工具组帧模拟web2给表发送MAC address(WIFI)</t>
  </si>
  <si>
    <t>1、4100电表正常上电，sscom通过usb与电表链接，配置完成后，链接状态为connected；
2、利用外部工具modbus poll模拟web2给表发送MAC address(WIFI)
3、查看电表HMI页面中sysinfo的Web2下MAC address(WIFI)显示是否正常</t>
  </si>
  <si>
    <t>2、发送数据成功
3、HMI页面中sysinfo的Web2下MAC address(WIFI)显示正常</t>
  </si>
  <si>
    <t>LV1</t>
    <phoneticPr fontId="24" type="noConversion"/>
  </si>
  <si>
    <t>Function_AcuRev4100sprint2_001_11_case7</t>
  </si>
  <si>
    <t>4100电表上电瞬间利用外部工具组帧模拟web2给表发送Firmware version、Web2 Serial Number、MAC address(ETH1)、MAC address(ETH2)、MAC address(WIFI)，表掉电，上电后数据不能丢</t>
    <phoneticPr fontId="24" type="noConversion"/>
  </si>
  <si>
    <r>
      <rPr>
        <sz val="8"/>
        <color rgb="FF000000"/>
        <rFont val="微软雅黑"/>
        <family val="2"/>
        <charset val="134"/>
      </rPr>
      <t>1、410</t>
    </r>
    <r>
      <rPr>
        <i/>
        <sz val="8"/>
        <color rgb="FF000000"/>
        <rFont val="微软雅黑"/>
        <family val="2"/>
        <charset val="134"/>
      </rPr>
      <t>0电表正常上电，sscom通过usb与电表链接，配置完成后，链接状态为connected；
2、利用外部工具modbus poll模拟web2给表发送Firmware version、Web2 Serial Number、MAC address(ETH1)、MAC address(ETH2)、MAC address(WIFI)
3、查看电表HMI页面中sysinfo的Web2下Firmware version、Web2 Serial Number、MAC address(ETH1)、MAC address(ETH2)、MAC address(WIFI)显示是否正常
4、表计掉电，上电后继续查看2中写入的数据</t>
    </r>
  </si>
  <si>
    <t>2、数据发送成功
3、数据显示正常
4、表计掉电后再上电，2中写入的数据未丢，数据显示正常</t>
  </si>
  <si>
    <t>Function_AcuRev4100sprint2_001_11_case8</t>
  </si>
  <si>
    <t>4100电表上电瞬间利用外部工具组帧模拟web2给表发送IP(WIFI)</t>
  </si>
  <si>
    <t>1、4100电表正常上电，sscom通过usb与电表链接，配置完成后，链接状态为connected；
2、利用外部工具modbus poll模拟web2给表发送IP(WIFI) 01 10 01 0F 00 02 04 C0 A8 01 F4(192.168.001.244)
3、查看电表HMI页面中sysinfo的Web2下IP(WIFI)显示是否正常</t>
  </si>
  <si>
    <t>2、发送数据成功
3、HMI页面中sysinfo的Web2下IP(WIFI)显示正常</t>
  </si>
  <si>
    <t>Function_AcuRev4100sprint2_001_11_case9</t>
  </si>
  <si>
    <t>4100电表上电瞬间利用外部工具组帧模拟web2给表发送IP(Eth2)</t>
  </si>
  <si>
    <t>1、4100电表正常上电，sscom通过usb与电表链接，配置完成后，链接状态为connected；
2、利用外部工具modbus poll模拟web2给表发送IP(Eth2) 01 10 01 0D 00 02 04 C0 A8 01 EB(192.168.001.235)
3、查看电表HMI页面中sysinfo的Web2下IP(Eth2)显示是否正常</t>
  </si>
  <si>
    <t>2、发送数据成功
3、HMI页面中sysinfo的Web2下IP(Eth2)显示正常</t>
  </si>
  <si>
    <t>WEB2与4100链接</t>
    <phoneticPr fontId="9" type="noConversion"/>
  </si>
  <si>
    <t>Function_AcuRev4100sprint2_001_12_case1</t>
  </si>
  <si>
    <t>4100电表外部不接入WEB2，上电后不进行表计与web2的通讯，5S后，HMI显示屏无网络小图标</t>
    <phoneticPr fontId="9" type="noConversion"/>
  </si>
  <si>
    <t>1、Acuview2上位机
2、USB串口线
3、AcuRev4100电表4、modbus poll</t>
    <phoneticPr fontId="9" type="noConversion"/>
  </si>
  <si>
    <t>1、4100电表正常上电，不接入WEB2
2、查看一段时间后（5S）4100HMI页面是否显示网络小图标</t>
  </si>
  <si>
    <t>2、不显示网络小图标</t>
  </si>
  <si>
    <t>Function_AcuRev4100sprint2_001_12_case2</t>
  </si>
  <si>
    <t>4100电表上电后，利用外部工具组帧模拟web2给表发送Web2 Firmware version、Web2 Serial Number等WEB2的信息，HMI显示屏出现网络小图标</t>
  </si>
  <si>
    <t>1、1、4100电表正常上电，sscom通过usb与电表链接，配置完成后，链接状态为connected；
2、在sscom通过usb组帧连续发送查看电表状态寄存器
3、查看电表HMI屏幕是否显示网络小图标
4、停止发送5s，查看HMI显示屏中网络小图标</t>
  </si>
  <si>
    <t>2、4100有数据接收时，代表与web2链接，HMI屏显示网络小图标
3、停止发送超过5S后，HMI显示屏中网络小图标消失</t>
  </si>
  <si>
    <t>Web2交互(链接状态&amp;自发现)</t>
    <phoneticPr fontId="9" type="noConversion"/>
  </si>
  <si>
    <t>Function_AcuRev4100sprint2_001_13_case1</t>
  </si>
  <si>
    <t>将两块4100电表通过路由器级联，打开这两台电表的DHCP,在路由器中查看是否获取到了这两台电表的SN号</t>
    <phoneticPr fontId="9" type="noConversion"/>
  </si>
  <si>
    <t>1、Acuview2上位机
2、网线
3、AcuRev4100电表
4、路由器</t>
    <phoneticPr fontId="9" type="noConversion"/>
  </si>
  <si>
    <t>1、将两块4100电表通过路由器级联
2、打开这两块电表的DHCP
3、一段时间后（1min）,查看在路由器上是否能获取到这两台电表的SN号</t>
  </si>
  <si>
    <t>3、一段时间后（1min）,在路由器上能获取到这两台电表的SN号</t>
    <phoneticPr fontId="9" type="noConversion"/>
  </si>
  <si>
    <t>Function_AcuRev4100sprint2_001_13_case2</t>
    <phoneticPr fontId="9" type="noConversion"/>
  </si>
  <si>
    <t>将4块4100电表通过路由器级联，打开这3台电表的DHCP,在路由器中查看是否获取到了这4台电表的SN号,随后关闭电表的DHCP</t>
    <phoneticPr fontId="9" type="noConversion"/>
  </si>
  <si>
    <t>1、将4块4100电表通过路由器级联
2、打开这4块电表的DHCP
3、一段时间后（1min）,查看在路由器上是否能获取到这4台电表的SN号
4、随后关闭电表的DHCP
5、一段时间后（1min）,查看在路由器上这4台电表的SN号是否消失
6、重启这四块电表，继续查看在路由器上这4台电表的SN号是否消失</t>
  </si>
  <si>
    <t>3、一段时间后（1min）,在路由器上能获取到这4台电表的SN号
5、这4台电表的SN号不会消失
6、这4台电表的SN号消失</t>
  </si>
  <si>
    <t xml:space="preserve">    AcuRev1320 v1.01p05 软件测试双日报</t>
  </si>
  <si>
    <t>【软件版本】</t>
    <phoneticPr fontId="9" type="noConversion"/>
  </si>
  <si>
    <r>
      <rPr>
        <b/>
        <i/>
        <sz val="9.75"/>
        <color rgb="FF000000"/>
        <rFont val="宋体"/>
        <family val="2"/>
        <scheme val="minor"/>
      </rPr>
      <t>APP</t>
    </r>
    <r>
      <rPr>
        <i/>
        <sz val="9.75"/>
        <color rgb="FF000000"/>
        <rFont val="宋体"/>
        <family val="2"/>
        <scheme val="minor"/>
      </rPr>
      <t xml:space="preserve">:AcuRev-1320_Application_v1.01p05_20260401.MFEA
</t>
    </r>
    <r>
      <rPr>
        <b/>
        <i/>
        <sz val="9.75"/>
        <color rgb="FF000000"/>
        <rFont val="宋体"/>
        <family val="2"/>
        <scheme val="minor"/>
      </rPr>
      <t>Boot</t>
    </r>
    <r>
      <rPr>
        <i/>
        <sz val="9.75"/>
        <color rgb="FF000000"/>
        <rFont val="宋体"/>
        <family val="2"/>
        <scheme val="minor"/>
      </rPr>
      <t xml:space="preserve">:
AcuRev-1320_H745_Boot_v1.01p05_20260401.hex
AcuRev-1320_H750_Boot_v1.01p05_20260401.hex
</t>
    </r>
    <r>
      <rPr>
        <b/>
        <i/>
        <sz val="9.75"/>
        <color rgb="FF000000"/>
        <rFont val="宋体"/>
        <family val="2"/>
        <scheme val="minor"/>
      </rPr>
      <t>AcuView2</t>
    </r>
    <r>
      <rPr>
        <i/>
        <sz val="9.75"/>
        <color rgb="FF000000"/>
        <rFont val="宋体"/>
        <family val="2"/>
        <scheme val="minor"/>
      </rPr>
      <t>: 
acuview2_develop_v1.10p05_setup.exe</t>
    </r>
    <phoneticPr fontId="9" type="noConversion"/>
  </si>
  <si>
    <t>【硬件版本】</t>
  </si>
  <si>
    <t>v1.01p05</t>
    <phoneticPr fontId="9" type="noConversion"/>
  </si>
  <si>
    <t>【测试日期】</t>
  </si>
  <si>
    <t>2026.04.03 -2026.04.15</t>
  </si>
  <si>
    <t>【版本目标】</t>
    <phoneticPr fontId="9" type="noConversion"/>
  </si>
  <si>
    <t>全功能测试+精度测试+挂机测试+问题单回归测试</t>
    <phoneticPr fontId="9" type="noConversion"/>
  </si>
  <si>
    <t>整体测试进展</t>
    <phoneticPr fontId="9" type="noConversion"/>
  </si>
  <si>
    <r>
      <t xml:space="preserve">一句话进展: </t>
    </r>
    <r>
      <rPr>
        <sz val="12"/>
        <color rgb="FF000000"/>
        <rFont val="等线"/>
        <family val="3"/>
        <charset val="134"/>
      </rPr>
      <t>版本测试第8</t>
    </r>
    <r>
      <rPr>
        <b/>
        <sz val="12"/>
        <color theme="1"/>
        <rFont val="等线"/>
        <family val="3"/>
        <charset val="134"/>
      </rPr>
      <t>天</t>
    </r>
    <r>
      <rPr>
        <sz val="12"/>
        <color rgb="FF000000"/>
        <rFont val="等线"/>
        <family val="3"/>
        <charset val="134"/>
      </rPr>
      <t>，用例执行进度100</t>
    </r>
    <r>
      <rPr>
        <b/>
        <sz val="12"/>
        <color rgb="FF000000"/>
        <rFont val="等线"/>
        <family val="3"/>
        <charset val="134"/>
      </rPr>
      <t xml:space="preserve">%， </t>
    </r>
    <r>
      <rPr>
        <sz val="12"/>
        <color rgb="FF000000"/>
        <rFont val="等线"/>
        <family val="3"/>
        <charset val="134"/>
      </rPr>
      <t>问题单回归测试进度100</t>
    </r>
    <r>
      <rPr>
        <b/>
        <sz val="12"/>
        <color rgb="FF000000"/>
        <rFont val="等线"/>
        <family val="3"/>
        <charset val="134"/>
      </rPr>
      <t>%</t>
    </r>
    <r>
      <rPr>
        <sz val="12"/>
        <color rgb="FF000000"/>
        <rFont val="等线"/>
        <family val="3"/>
        <charset val="134"/>
      </rPr>
      <t>。发现提单问题48</t>
    </r>
    <r>
      <rPr>
        <b/>
        <sz val="12"/>
        <rFont val="等线"/>
        <family val="3"/>
        <charset val="134"/>
      </rPr>
      <t>个</t>
    </r>
    <r>
      <rPr>
        <sz val="12"/>
        <color rgb="FF000000"/>
        <rFont val="等线"/>
        <family val="3"/>
        <charset val="134"/>
      </rPr>
      <t>，均已JIRA提单跟踪，打开Acu Cloud功能，点击Test Communication之后电表会发生重启；电表Web页面显示和设置存在问题; data log存在概率乱码或全为0。</t>
    </r>
    <phoneticPr fontId="9" type="noConversion"/>
  </si>
  <si>
    <t>风险&amp;阻塞</t>
  </si>
  <si>
    <t>序号</t>
  </si>
  <si>
    <t>问题描述</t>
  </si>
  <si>
    <t>责任人</t>
  </si>
  <si>
    <t>期望解决日期</t>
  </si>
  <si>
    <t>用例执行情况</t>
    <phoneticPr fontId="9" type="noConversion"/>
  </si>
  <si>
    <t>测试模块</t>
  </si>
  <si>
    <t>基线用例</t>
    <phoneticPr fontId="9" type="noConversion"/>
  </si>
  <si>
    <t>用例总数</t>
    <phoneticPr fontId="9" type="noConversion"/>
  </si>
  <si>
    <t>执行数</t>
    <phoneticPr fontId="9" type="noConversion"/>
  </si>
  <si>
    <t>Passed</t>
  </si>
  <si>
    <t>Failed</t>
  </si>
  <si>
    <t>Unavailable</t>
    <phoneticPr fontId="9" type="noConversion"/>
  </si>
  <si>
    <t>Blocked</t>
    <phoneticPr fontId="9" type="noConversion"/>
  </si>
  <si>
    <t>已回归问题单</t>
    <phoneticPr fontId="9" type="noConversion"/>
  </si>
  <si>
    <t>执行率</t>
  </si>
  <si>
    <r>
      <rPr>
        <sz val="10"/>
        <color rgb="FF0000CC"/>
        <rFont val="微软雅黑"/>
        <family val="2"/>
        <charset val="134"/>
      </rPr>
      <t>刘静茹&amp;</t>
    </r>
    <r>
      <rPr>
        <sz val="10"/>
        <color theme="1"/>
        <rFont val="微软雅黑"/>
        <family val="2"/>
        <charset val="134"/>
      </rPr>
      <t>刘丛松&amp;王丽红&amp;王丽红</t>
    </r>
    <phoneticPr fontId="9" type="noConversion"/>
  </si>
  <si>
    <t>/</t>
    <phoneticPr fontId="9" type="noConversion"/>
  </si>
  <si>
    <r>
      <rPr>
        <sz val="10"/>
        <color rgb="FF0000CC"/>
        <rFont val="微软雅黑"/>
        <family val="2"/>
        <charset val="134"/>
      </rPr>
      <t>刘静茹&amp;</t>
    </r>
    <r>
      <rPr>
        <sz val="10"/>
        <color rgb="FF000000"/>
        <rFont val="微软雅黑"/>
        <family val="2"/>
        <charset val="134"/>
      </rPr>
      <t>刘静茹&amp;刘静茹&amp;王丽红</t>
    </r>
  </si>
  <si>
    <t>各次谐波</t>
    <phoneticPr fontId="9" type="noConversion"/>
  </si>
  <si>
    <r>
      <rPr>
        <sz val="10"/>
        <color rgb="FF0000CC"/>
        <rFont val="微软雅黑"/>
        <family val="2"/>
        <charset val="134"/>
      </rPr>
      <t>刘丛松&amp;</t>
    </r>
    <r>
      <rPr>
        <sz val="10"/>
        <color theme="1"/>
        <rFont val="微软雅黑"/>
        <family val="2"/>
        <charset val="134"/>
      </rPr>
      <t>刘静茹&amp;刘静茹&amp;刘静茹</t>
    </r>
    <phoneticPr fontId="9" type="noConversion"/>
  </si>
  <si>
    <t>电能质量测量</t>
    <phoneticPr fontId="9" type="noConversion"/>
  </si>
  <si>
    <r>
      <rPr>
        <sz val="10"/>
        <color rgb="FF0000CC"/>
        <rFont val="微软雅黑"/>
        <family val="2"/>
        <charset val="134"/>
      </rPr>
      <t>王洋&amp;</t>
    </r>
    <r>
      <rPr>
        <sz val="10"/>
        <color theme="1"/>
        <rFont val="微软雅黑"/>
        <family val="2"/>
        <charset val="134"/>
      </rPr>
      <t>刘丛松&amp;刘静茹</t>
    </r>
    <phoneticPr fontId="9" type="noConversion"/>
  </si>
  <si>
    <t>电能测量</t>
    <phoneticPr fontId="9" type="noConversion"/>
  </si>
  <si>
    <r>
      <rPr>
        <sz val="10"/>
        <color rgb="FF0000CC"/>
        <rFont val="微软雅黑"/>
        <family val="2"/>
        <charset val="134"/>
      </rPr>
      <t>焦任捷&amp;</t>
    </r>
    <r>
      <rPr>
        <sz val="10"/>
        <color theme="1"/>
        <rFont val="微软雅黑"/>
        <family val="2"/>
        <charset val="134"/>
      </rPr>
      <t>王洋&amp;王丽红&amp;王丽红&amp;焦任捷</t>
    </r>
    <phoneticPr fontId="9" type="noConversion"/>
  </si>
  <si>
    <t>需量测量</t>
  </si>
  <si>
    <r>
      <rPr>
        <sz val="10"/>
        <color rgb="FF0000CC"/>
        <rFont val="微软雅黑"/>
        <family val="2"/>
        <charset val="134"/>
      </rPr>
      <t>刘静茹&amp;</t>
    </r>
    <r>
      <rPr>
        <sz val="10"/>
        <color theme="1"/>
        <rFont val="微软雅黑"/>
        <family val="2"/>
        <charset val="134"/>
      </rPr>
      <t>王洋&amp;王洋&amp;王洋&amp;胡赞</t>
    </r>
    <phoneticPr fontId="9" type="noConversion"/>
  </si>
  <si>
    <r>
      <rPr>
        <sz val="10"/>
        <color rgb="FF0000CC"/>
        <rFont val="微软雅黑"/>
        <family val="2"/>
        <charset val="134"/>
      </rPr>
      <t>焦任捷&amp;</t>
    </r>
    <r>
      <rPr>
        <sz val="10"/>
        <color theme="1"/>
        <rFont val="微软雅黑"/>
        <family val="2"/>
        <charset val="134"/>
      </rPr>
      <t>刘静茹&amp;刘静茹</t>
    </r>
    <phoneticPr fontId="9" type="noConversion"/>
  </si>
  <si>
    <r>
      <rPr>
        <sz val="10"/>
        <color rgb="FF0000CC"/>
        <rFont val="微软雅黑"/>
        <family val="2"/>
        <charset val="134"/>
      </rPr>
      <t>刘静茹&amp;</t>
    </r>
    <r>
      <rPr>
        <sz val="10"/>
        <color theme="1"/>
        <rFont val="微软雅黑"/>
        <family val="2"/>
        <charset val="134"/>
      </rPr>
      <t>王丽红/刘丛松&amp;刘丛松&amp;刘静茹</t>
    </r>
    <phoneticPr fontId="9" type="noConversion"/>
  </si>
  <si>
    <r>
      <rPr>
        <sz val="10"/>
        <color rgb="FF0000CC"/>
        <rFont val="微软雅黑"/>
        <family val="2"/>
        <charset val="134"/>
      </rPr>
      <t>刘静茹&amp;</t>
    </r>
    <r>
      <rPr>
        <sz val="10"/>
        <color rgb="FF000000"/>
        <rFont val="微软雅黑"/>
        <family val="2"/>
        <charset val="134"/>
      </rPr>
      <t>王洋&amp;焦任捷</t>
    </r>
  </si>
  <si>
    <t>记录与统计</t>
  </si>
  <si>
    <r>
      <rPr>
        <sz val="10"/>
        <color rgb="FF0000CC"/>
        <rFont val="微软雅黑"/>
        <family val="2"/>
        <charset val="134"/>
      </rPr>
      <t>王丽红&amp;</t>
    </r>
    <r>
      <rPr>
        <sz val="10"/>
        <rFont val="微软雅黑"/>
        <family val="2"/>
        <charset val="134"/>
      </rPr>
      <t>焦任捷&amp;王</t>
    </r>
    <r>
      <rPr>
        <sz val="10"/>
        <color theme="1"/>
        <rFont val="微软雅黑"/>
        <family val="2"/>
        <charset val="134"/>
      </rPr>
      <t>丽红&amp;刘丛松&amp;王洋</t>
    </r>
    <phoneticPr fontId="9" type="noConversion"/>
  </si>
  <si>
    <t>DATA Log</t>
  </si>
  <si>
    <r>
      <rPr>
        <sz val="10"/>
        <color rgb="FF0000CC"/>
        <rFont val="微软雅黑"/>
        <family val="2"/>
        <charset val="134"/>
      </rPr>
      <t>刘丛松&amp;</t>
    </r>
    <r>
      <rPr>
        <sz val="10"/>
        <color theme="1"/>
        <rFont val="微软雅黑"/>
        <family val="2"/>
        <charset val="134"/>
      </rPr>
      <t>王丽红&amp;王丽红</t>
    </r>
    <phoneticPr fontId="9" type="noConversion"/>
  </si>
  <si>
    <r>
      <rPr>
        <sz val="10"/>
        <color rgb="FF0000CC"/>
        <rFont val="微软雅黑"/>
        <family val="2"/>
        <charset val="134"/>
      </rPr>
      <t>焦任捷&amp;</t>
    </r>
    <r>
      <rPr>
        <sz val="10"/>
        <color theme="1"/>
        <rFont val="微软雅黑"/>
        <family val="2"/>
        <charset val="134"/>
      </rPr>
      <t>王洋&amp;王丽红&amp;刘静茹</t>
    </r>
    <phoneticPr fontId="9" type="noConversion"/>
  </si>
  <si>
    <r>
      <rPr>
        <sz val="10"/>
        <color rgb="FF0000CC"/>
        <rFont val="微软雅黑"/>
        <family val="2"/>
        <charset val="134"/>
      </rPr>
      <t>王丽红</t>
    </r>
    <r>
      <rPr>
        <sz val="10"/>
        <color theme="1"/>
        <rFont val="微软雅黑"/>
        <family val="2"/>
        <charset val="134"/>
      </rPr>
      <t>&amp;刘静茹&amp;刘静茹</t>
    </r>
    <phoneticPr fontId="9" type="noConversion"/>
  </si>
  <si>
    <t>刘静茹</t>
  </si>
  <si>
    <r>
      <rPr>
        <sz val="10"/>
        <color rgb="FF0000CC"/>
        <rFont val="微软雅黑"/>
        <family val="2"/>
        <charset val="134"/>
      </rPr>
      <t>刘静茹&amp;</t>
    </r>
    <r>
      <rPr>
        <sz val="10"/>
        <color theme="1"/>
        <rFont val="微软雅黑"/>
        <family val="2"/>
        <charset val="134"/>
      </rPr>
      <t>王洋&amp;焦任捷</t>
    </r>
    <phoneticPr fontId="9" type="noConversion"/>
  </si>
  <si>
    <t>BACnet通信协议</t>
  </si>
  <si>
    <r>
      <rPr>
        <sz val="10"/>
        <color rgb="FF0000CC"/>
        <rFont val="微软雅黑"/>
        <family val="2"/>
        <charset val="134"/>
      </rPr>
      <t>刘丛松</t>
    </r>
    <r>
      <rPr>
        <sz val="10"/>
        <color theme="1"/>
        <rFont val="微软雅黑"/>
        <family val="2"/>
        <charset val="134"/>
      </rPr>
      <t>&amp;王丽红&amp;王丽红</t>
    </r>
    <phoneticPr fontId="9" type="noConversion"/>
  </si>
  <si>
    <r>
      <rPr>
        <sz val="10"/>
        <color rgb="FF0000CC"/>
        <rFont val="微软雅黑"/>
        <family val="2"/>
        <charset val="134"/>
      </rPr>
      <t>刘静茹&amp;</t>
    </r>
    <r>
      <rPr>
        <sz val="10"/>
        <color theme="1"/>
        <rFont val="微软雅黑"/>
        <family val="2"/>
        <charset val="134"/>
      </rPr>
      <t>王洋&amp;刘静茹&amp;胡赞</t>
    </r>
    <phoneticPr fontId="9" type="noConversion"/>
  </si>
  <si>
    <r>
      <rPr>
        <sz val="10"/>
        <color rgb="FF0000CC"/>
        <rFont val="微软雅黑"/>
        <family val="2"/>
        <charset val="134"/>
      </rPr>
      <t>焦任捷&amp;</t>
    </r>
    <r>
      <rPr>
        <sz val="10"/>
        <color theme="1"/>
        <rFont val="微软雅黑"/>
        <family val="2"/>
        <charset val="134"/>
      </rPr>
      <t>刘丛松&amp;刘丛松</t>
    </r>
    <phoneticPr fontId="9" type="noConversion"/>
  </si>
  <si>
    <r>
      <rPr>
        <sz val="10"/>
        <color rgb="FF0000CC"/>
        <rFont val="微软雅黑"/>
        <family val="2"/>
        <charset val="134"/>
      </rPr>
      <t>焦任捷&amp;</t>
    </r>
    <r>
      <rPr>
        <sz val="10"/>
        <color theme="1"/>
        <rFont val="微软雅黑"/>
        <family val="2"/>
        <charset val="134"/>
      </rPr>
      <t>刘丛松&amp;王丽红&amp;王丽红</t>
    </r>
    <phoneticPr fontId="9" type="noConversion"/>
  </si>
  <si>
    <t>HMI测量设置及出厂信息</t>
  </si>
  <si>
    <r>
      <rPr>
        <sz val="10"/>
        <color rgb="FF0000CC"/>
        <rFont val="微软雅黑"/>
        <family val="2"/>
        <charset val="134"/>
      </rPr>
      <t>刘丛松&amp;</t>
    </r>
    <r>
      <rPr>
        <sz val="10"/>
        <color theme="1"/>
        <rFont val="微软雅黑"/>
        <family val="2"/>
        <charset val="134"/>
      </rPr>
      <t>王丽红&amp;王洋(张招标、李旭)&amp;焦任捷</t>
    </r>
    <phoneticPr fontId="9" type="noConversion"/>
  </si>
  <si>
    <t>密码及背光设置</t>
    <phoneticPr fontId="11" type="noConversion"/>
  </si>
  <si>
    <t>焦任捷&amp;王洋&amp;刘丛松</t>
  </si>
  <si>
    <t>电源要求</t>
    <phoneticPr fontId="9" type="noConversion"/>
  </si>
  <si>
    <t>焦任捷&amp;刘静茹</t>
    <phoneticPr fontId="9" type="noConversion"/>
  </si>
  <si>
    <t>刘静茹&amp;焦任捷&amp;刘静茹</t>
    <phoneticPr fontId="9" type="noConversion"/>
  </si>
  <si>
    <t>刘丛松&amp;刘静茹</t>
    <phoneticPr fontId="11" type="noConversion"/>
  </si>
  <si>
    <t>挂机专项验证(可通过日志信息观察)</t>
  </si>
  <si>
    <r>
      <rPr>
        <sz val="10"/>
        <color rgb="FF0000CC"/>
        <rFont val="微软雅黑"/>
        <family val="2"/>
        <charset val="134"/>
      </rPr>
      <t>刘静茹&amp;</t>
    </r>
    <r>
      <rPr>
        <sz val="10"/>
        <color rgb="FF000000"/>
        <rFont val="微软雅黑"/>
        <family val="2"/>
        <charset val="134"/>
      </rPr>
      <t>王丽红&amp;王丽红&amp;王丽红</t>
    </r>
  </si>
  <si>
    <t>暂未转测此模块</t>
    <phoneticPr fontId="11" type="noConversion"/>
  </si>
  <si>
    <t>NA</t>
    <phoneticPr fontId="9" type="noConversion"/>
  </si>
  <si>
    <t>王丽红</t>
    <phoneticPr fontId="9" type="noConversion"/>
  </si>
  <si>
    <t>rstp功能验证</t>
  </si>
  <si>
    <r>
      <rPr>
        <sz val="10"/>
        <color rgb="FF0000CC"/>
        <rFont val="微软雅黑"/>
        <family val="2"/>
        <charset val="134"/>
      </rPr>
      <t>焦任捷&amp;</t>
    </r>
    <r>
      <rPr>
        <sz val="10"/>
        <color theme="1"/>
        <rFont val="微软雅黑"/>
        <family val="2"/>
        <charset val="134"/>
      </rPr>
      <t>刘静茹&amp;焦任捷</t>
    </r>
    <phoneticPr fontId="9" type="noConversion"/>
  </si>
  <si>
    <r>
      <rPr>
        <sz val="10"/>
        <color rgb="FF0000CC"/>
        <rFont val="微软雅黑"/>
        <family val="2"/>
        <charset val="134"/>
      </rPr>
      <t>刘丛松&amp;</t>
    </r>
    <r>
      <rPr>
        <sz val="10"/>
        <color theme="1"/>
        <rFont val="微软雅黑"/>
        <family val="2"/>
        <charset val="134"/>
      </rPr>
      <t>王洋&amp;焦任捷</t>
    </r>
    <phoneticPr fontId="9" type="noConversion"/>
  </si>
  <si>
    <t>电压闪变</t>
  </si>
  <si>
    <t>数据推送到AcuCloud</t>
  </si>
  <si>
    <r>
      <rPr>
        <sz val="10"/>
        <color rgb="FF0000CC"/>
        <rFont val="微软雅黑"/>
        <family val="2"/>
        <charset val="134"/>
      </rPr>
      <t>刘静茹&amp;</t>
    </r>
    <r>
      <rPr>
        <sz val="10"/>
        <color theme="1"/>
        <rFont val="微软雅黑"/>
        <family val="2"/>
        <charset val="134"/>
      </rPr>
      <t>刘静茹&amp;胡赞</t>
    </r>
    <phoneticPr fontId="9" type="noConversion"/>
  </si>
  <si>
    <t>数据推送Data Post</t>
  </si>
  <si>
    <r>
      <rPr>
        <sz val="10"/>
        <color rgb="FF0000CC"/>
        <rFont val="微软雅黑"/>
        <family val="2"/>
        <charset val="134"/>
      </rPr>
      <t>刘静茹&amp;</t>
    </r>
    <r>
      <rPr>
        <sz val="10"/>
        <color theme="1"/>
        <rFont val="微软雅黑"/>
        <family val="2"/>
        <charset val="134"/>
      </rPr>
      <t>胡赞&amp;胡赞</t>
    </r>
    <phoneticPr fontId="9" type="noConversion"/>
  </si>
  <si>
    <t>DataLoggers</t>
  </si>
  <si>
    <t>DualSource Energy</t>
  </si>
  <si>
    <r>
      <rPr>
        <sz val="10"/>
        <color rgb="FF0000CC"/>
        <rFont val="微软雅黑"/>
        <family val="2"/>
        <charset val="134"/>
      </rPr>
      <t>刘丛松</t>
    </r>
    <r>
      <rPr>
        <sz val="10"/>
        <color theme="1"/>
        <rFont val="微软雅黑"/>
        <family val="2"/>
        <charset val="134"/>
      </rPr>
      <t>&amp;王丽红</t>
    </r>
    <phoneticPr fontId="9" type="noConversion"/>
  </si>
  <si>
    <t>Independent Input</t>
  </si>
  <si>
    <r>
      <rPr>
        <sz val="10"/>
        <color rgb="FF0000CC"/>
        <rFont val="微软雅黑"/>
        <family val="2"/>
        <charset val="134"/>
      </rPr>
      <t>王洋&amp;</t>
    </r>
    <r>
      <rPr>
        <sz val="10"/>
        <color theme="1"/>
        <rFont val="微软雅黑"/>
        <family val="2"/>
        <charset val="134"/>
      </rPr>
      <t>胡赞&amp;胡赞</t>
    </r>
    <phoneticPr fontId="9" type="noConversion"/>
  </si>
  <si>
    <t>Custom Read</t>
  </si>
  <si>
    <t>王丽红&amp;焦任捷</t>
    <phoneticPr fontId="9" type="noConversion"/>
  </si>
  <si>
    <t>Audit\sys Log</t>
  </si>
  <si>
    <r>
      <rPr>
        <sz val="10"/>
        <color rgb="FF0000CC"/>
        <rFont val="微软雅黑"/>
        <family val="2"/>
        <charset val="134"/>
      </rPr>
      <t>王丽红</t>
    </r>
    <r>
      <rPr>
        <sz val="10"/>
        <color theme="1"/>
        <rFont val="微软雅黑"/>
        <family val="2"/>
        <charset val="134"/>
      </rPr>
      <t>&amp;王洋&amp;焦任捷</t>
    </r>
    <phoneticPr fontId="9" type="noConversion"/>
  </si>
  <si>
    <t>Web页面Reading&amp;setting</t>
  </si>
  <si>
    <t>焦任捷&amp;刘静茹&amp;刘静茹</t>
  </si>
  <si>
    <t>BACnet IP&amp;SNTP(约30条用例)</t>
    <phoneticPr fontId="9" type="noConversion"/>
  </si>
  <si>
    <t>焦任捷</t>
    <phoneticPr fontId="9" type="noConversion"/>
  </si>
  <si>
    <t>挂机测试观测日志问题(每人负责一块板子日志分析)</t>
    <phoneticPr fontId="9" type="noConversion"/>
  </si>
  <si>
    <t>刘丛松、刘静茹</t>
    <phoneticPr fontId="9" type="noConversion"/>
  </si>
  <si>
    <t>挂机测试观测RSTP</t>
  </si>
  <si>
    <r>
      <rPr>
        <sz val="10"/>
        <color rgb="FF0000CC"/>
        <rFont val="微软雅黑"/>
        <family val="2"/>
        <charset val="134"/>
      </rPr>
      <t>刘静茹&amp;</t>
    </r>
    <r>
      <rPr>
        <sz val="10"/>
        <color rgb="FF000000"/>
        <rFont val="微软雅黑"/>
        <family val="2"/>
        <charset val="134"/>
      </rPr>
      <t>焦任捷</t>
    </r>
    <phoneticPr fontId="9" type="noConversion"/>
  </si>
  <si>
    <t>毫安电表快速测量(六种接线)</t>
    <phoneticPr fontId="11" type="noConversion"/>
  </si>
  <si>
    <t>刘丛松&amp;王洋&amp;胡赞</t>
    <phoneticPr fontId="9" type="noConversion"/>
  </si>
  <si>
    <t>毫伏电表快速测量(六种接线)</t>
    <phoneticPr fontId="11" type="noConversion"/>
  </si>
  <si>
    <t>毫安电表脉冲精度测试(3e4w-y，1e2W，2e3W_DELTA)</t>
    <phoneticPr fontId="11" type="noConversion"/>
  </si>
  <si>
    <r>
      <rPr>
        <sz val="10"/>
        <color rgb="FF0000CC"/>
        <rFont val="微软雅黑"/>
        <family val="2"/>
        <charset val="134"/>
      </rPr>
      <t>胡赞</t>
    </r>
    <r>
      <rPr>
        <sz val="10"/>
        <color theme="1"/>
        <rFont val="微软雅黑"/>
        <family val="2"/>
        <charset val="134"/>
      </rPr>
      <t>&amp;刘丛松</t>
    </r>
    <phoneticPr fontId="9" type="noConversion"/>
  </si>
  <si>
    <t>毫伏电表脉冲精度测试(3e4w-y，1e2W，2e3W_DELTA)</t>
    <phoneticPr fontId="11" type="noConversion"/>
  </si>
  <si>
    <t>问题单回归测试(胡赞)</t>
    <phoneticPr fontId="11" type="noConversion"/>
  </si>
  <si>
    <t>胡赞</t>
    <phoneticPr fontId="9" type="noConversion"/>
  </si>
  <si>
    <t>问题单回归测试(刘静茹)</t>
    <phoneticPr fontId="11" type="noConversion"/>
  </si>
  <si>
    <t>刘静茹</t>
    <phoneticPr fontId="9" type="noConversion"/>
  </si>
  <si>
    <t>问题单回归测试(王丽红)</t>
    <phoneticPr fontId="11" type="noConversion"/>
  </si>
  <si>
    <t>问题单回归测试(刘丛松)</t>
    <phoneticPr fontId="11" type="noConversion"/>
  </si>
  <si>
    <t>刘丛松</t>
    <phoneticPr fontId="9" type="noConversion"/>
  </si>
  <si>
    <t>问题单回归测试(Renjiejiao)</t>
    <phoneticPr fontId="9" type="noConversion"/>
  </si>
  <si>
    <t>焦任捷&amp;王洋</t>
  </si>
  <si>
    <t>用例总数</t>
    <phoneticPr fontId="59" type="noConversion"/>
  </si>
  <si>
    <t>待回归问题总数</t>
    <phoneticPr fontId="59" type="noConversion"/>
  </si>
  <si>
    <t>发现问题列表(TOP)</t>
    <phoneticPr fontId="9" type="noConversion"/>
  </si>
  <si>
    <t>问题单号</t>
  </si>
  <si>
    <t>问题简要描述</t>
  </si>
  <si>
    <t>严重程度</t>
  </si>
  <si>
    <t>类别</t>
  </si>
  <si>
    <t>A1320-949</t>
  </si>
  <si>
    <t>【AcuRev-1320 v1.01p05】【web】接线方式2E3W1Phase,独立通道打开，上位机显示可配置线电压为"Vac"，web页面显示"Vca"。预期：web页面显示"Vac"，实际：web页面显示"Vca"。</t>
  </si>
  <si>
    <t>Medium</t>
  </si>
  <si>
    <t>web</t>
  </si>
  <si>
    <t>A1320-948</t>
  </si>
  <si>
    <t>【AcuRev-1320 v1.01p05】【BACnet IP】上位机修改Device Description描述，通过Ace-8000设备连接电表，对应的Objectname描述和Database_Revision没有发生改变</t>
  </si>
  <si>
    <t>A1320-947</t>
  </si>
  <si>
    <t>【AcuRev-1320 v1.01p05】【SNTP】上位机修改SNTP页面的Time Zone参数配置不生效，一直为默认配置480.预期：Time Zone配置可以修改</t>
  </si>
  <si>
    <t>SNTP</t>
  </si>
  <si>
    <t>A1320-946</t>
  </si>
  <si>
    <t>【AcuRev-1320 v1.01p05】打开独立通道，power calculation Voltage selection 参数选择None，上位机上Summation 可以选择对应None的通道，预期：当某一电流通道配置电压为disable时，Summation 不可配置该通道</t>
  </si>
  <si>
    <t>A1320-945</t>
  </si>
  <si>
    <t>【AcuRev-1320 v1.01p05】上位机上通过USB连接AcuRev1320电表，读取任意LOG数据，都会失败，预期：USB连接，读取LOG数据正常</t>
  </si>
  <si>
    <t>High</t>
  </si>
  <si>
    <t>USB接口测试</t>
  </si>
  <si>
    <t>A1320-944</t>
  </si>
  <si>
    <t>【AcuRev-1320 v1.01p05】打开BACnet/IP使能的同时，修改device instance，Database Revision不会增加，预期：修改device instance，Database Revision值会增加</t>
  </si>
  <si>
    <t>A1320-943</t>
  </si>
  <si>
    <t>【AcuRev-1320 v1.01p05】【MV】当前打开Acucloud使能开关后，电表会不断重启，目前测试未定位到具体问题，需要开发王少英王工进行定位，acucloud相关用例目前不能测试；</t>
  </si>
  <si>
    <t>AcuCloud</t>
  </si>
  <si>
    <t>A1320-942</t>
  </si>
  <si>
    <t>【AcuRev-1320 v1.01p05】【MV】【需求】经过产品经理语崔总确认：电表发生电流骤升，当电表模式为独立模式时，tigger channel下应该为：input 1/2/3/4；当电表模式为非独立模式，tigger channel下应该为input A/B/C</t>
  </si>
  <si>
    <t>上位机</t>
  </si>
  <si>
    <t>A1320-941</t>
  </si>
  <si>
    <t>【AcuRev-1320 v1.01p05】【web】接线方式3E4W-Y,上位机显示电压序分量和电流序分量为0，web页面显示"-"。预期：web页面显示为0，实际：web页面显示"-"。</t>
  </si>
  <si>
    <t>A1320-937</t>
  </si>
  <si>
    <t>【AcuRev-1320 v1.01p05】【MV】打开电压、电流不平衡pq使能开关及关联DO告警打开，理论上当电表模拟电压、电流不平衡时，DO状态位应该置为高电平，实际无高电平产生；</t>
    <phoneticPr fontId="9" type="noConversion"/>
  </si>
  <si>
    <t>A1320-936</t>
  </si>
  <si>
    <t>【AcuRev-1320 v1.01p05】【MV】电表上电，上位机连接正常，电表处于非独立模式，打开电压不平衡事件使能开关，模拟电压不平衡事件，上位机读取pq event中有一条为独立模式使能开关，目前读出来电压不平衡发生时，独立模式为打开，理论上应该为关闭</t>
  </si>
  <si>
    <t>A1320-935</t>
  </si>
  <si>
    <t>【AcuRev-1320 v1.01p05】【MV】上位机pq event显示界面中duration未添加单位，理论上需加上单位ms</t>
  </si>
  <si>
    <t>A1320-931</t>
  </si>
  <si>
    <t>【AcuRev-1320 v1.01p05】上位机的Phase Angles页面，源输入三相电压200V，相角(0,240,120)，电流全部为4A，相角（0，240，120）；预期： 按照实际负载进行绘图；实际： 电流幅值相对于电压幅值来说，数值太小了，相角绘图无法正常显示</t>
  </si>
  <si>
    <t>相角(phase-angle)</t>
  </si>
  <si>
    <t>A1320-930</t>
  </si>
  <si>
    <t>【AcuRev-1320 v1.01p05】【Web页面Reading&amp;setting】web和上位机页面关于data post页面的HTTP/HTTPS配置页面不一致，上位机需要修改</t>
  </si>
  <si>
    <t>A1320-929</t>
  </si>
  <si>
    <t>【AcuRev-1320 v1.01p05】上位机数据导入导出功能，预期： 使用rtu、tcp 连接上位机，选择全部或者部分参数，均能导入导出成功；实际：导出均能成功，rtu连接时导入参数配置失败，tcp连接时导入参数显示成功，实际上只有部分参数成功写入</t>
  </si>
  <si>
    <t>A1320-928</t>
  </si>
  <si>
    <t>【AcuRev-1320 v1.01p05】【Web页面Reading&amp;setting】web页面，点击setting进入IO模块页面，DO参数描述与上位机描述不一致</t>
  </si>
  <si>
    <t>Low</t>
  </si>
  <si>
    <t>A1320-927</t>
  </si>
  <si>
    <t>【AcuRev-1320 v1.01p05】Datalog上位机日志选定时间(from selected Time)开始读取时，选定开始时间存在秒，日志读取失败，预期：日志读取正常</t>
  </si>
  <si>
    <t>DATALog</t>
  </si>
  <si>
    <t>A1320-926</t>
  </si>
  <si>
    <t>【AcuRev-1320 v1.01p05】电表已配置Datalog日志，电表关机一段时间，电表开机后，上位机日志选定时间(from selected Time)开始读取时，选定开始时间为电表关机时间段，日志读取失败，预期：选定开始时间为电表关机时间段，日志读取正常（显示开机后日志）</t>
  </si>
  <si>
    <t>A1320-925</t>
  </si>
  <si>
    <t>【AcuRev-1320 v1.01p05】【Web页面Reading&amp;setting】web页面查看PQ Event &amp; Waveform的Nominal Voltage参数范围，参数范围提示不一致.</t>
  </si>
  <si>
    <t>A1320-924</t>
  </si>
  <si>
    <t>【AcuRev-1320 v1.01p05】【Web页面Reading&amp;setting】进入web页面修改PQ Event &amp; Waveform页面的Nominal Voltage参数为1000000，保存后上位机查看该参数为16960.预期：web和上位机配置数据一致</t>
  </si>
  <si>
    <t>A1320-923</t>
  </si>
  <si>
    <t>【AcuRev-1320 v1.01p05】【MV】电表在恢复出厂设置以后，电表出现一条清除max  demand的数据，理论上不应该有这条数据产生</t>
  </si>
  <si>
    <t>MaxDemand</t>
  </si>
  <si>
    <t>A1320-922</t>
  </si>
  <si>
    <t>【AcuRev-1320 v1.01p05】【MV】点击清除tou energy，实际电表tou max demand也被清除</t>
  </si>
  <si>
    <t>tou</t>
  </si>
  <si>
    <t>A1320-921</t>
  </si>
  <si>
    <t>【AcuRev-1320 v1.01p05】【Web页面Reading&amp;setting】上位机或web页面修改Device Description满30个字符，修改完成后web页面查看Device Description描述会额外加上sn。</t>
  </si>
  <si>
    <t>A1320-920</t>
  </si>
  <si>
    <t>【AcuRev-1320 v1.01p05】HMI界面 Max Demand 的P、Q、S 页面，预期显示为“SYS”的位置显示成了“N”</t>
  </si>
  <si>
    <t>A1320-919</t>
  </si>
  <si>
    <t>【AcuRev-1320 v1.01p05】输入电流5A，谐波百分比0.5%，谐波次数2， 谐波相位30°，电表显示电流THD0，预期显示0.5%</t>
  </si>
  <si>
    <t>A1320-918</t>
  </si>
  <si>
    <t>【AcuRev-1320 v1.01p05】电表Datalog读取，概率出现乱码或日志数据全为0</t>
  </si>
  <si>
    <t>A1320-917</t>
  </si>
  <si>
    <t>【AcuRev-1320 v1.01p05】【Web页面Reading&amp;setting】打开Acu Cloud功能，点击Test Communication之后电表会发生重启。预期：打开AcuCloud功能，电表功能正常</t>
  </si>
  <si>
    <t>A1320-916</t>
  </si>
  <si>
    <t>【AcuRev-1320 v1.01p05】【Web页面Reading&amp;setting】HDCP打开，PC和电表直连，Web页面上修改Ethernet mode，web提示失败，但是实际保存成功。预期：web页面修改提示成功</t>
  </si>
  <si>
    <t>A1320-915</t>
  </si>
  <si>
    <t>【AcuRev-1320 v1.01p05】【Web页面Reading&amp;setting】web页面登录成功后，测试过程中修改电表IP,使用新ip无法登录web页，一段时间后新ip无法ping通。预期：修改后的ip可以登录web页面</t>
  </si>
  <si>
    <t>问题单回归情况</t>
    <phoneticPr fontId="9" type="noConversion"/>
  </si>
  <si>
    <t>问题简要描述</t>
    <phoneticPr fontId="9" type="noConversion"/>
  </si>
  <si>
    <t>标签</t>
    <phoneticPr fontId="9" type="noConversion"/>
  </si>
  <si>
    <t>回归测试人员</t>
  </si>
  <si>
    <t>回归通过(是/否)</t>
    <phoneticPr fontId="9" type="noConversion"/>
  </si>
  <si>
    <t>A1320-914</t>
  </si>
  <si>
    <t>【AcuRev-1320 v1.01p04】【MV】【需求】当前电表给Acucloud推送数据时未加时区导致数据不能正常推至云端，产品回复：表给云端推送的时间要加上时区信息</t>
  </si>
  <si>
    <t>Jingru Liu</t>
  </si>
  <si>
    <t>是</t>
  </si>
  <si>
    <t>A1320-913</t>
  </si>
  <si>
    <t>【AcuRev-1320 v1.01p04】【MV】电表上电，上位机及WEB端连接正常，查看IO reading模块的描述，上位机描述正确，web端需按照上位机描述进行修改</t>
  </si>
  <si>
    <t>A1320-910</t>
  </si>
  <si>
    <t>【AcuRev-1320 v1.01p04】【上位机】HMI配置IO模块的DO Settings-Energy Pulse Output参数，发现HMI配置System apparent energy total的ID与寄存器表ID不一致。预期：ID为36，实际：ID为44。</t>
  </si>
  <si>
    <t>Renjiejiao&amp;Yang Wang</t>
    <phoneticPr fontId="9" type="noConversion"/>
  </si>
  <si>
    <t>A1320-906</t>
  </si>
  <si>
    <t>【AcuRev-1320 v1.01p04】【MV】当前电表上位机在绘制电压谐波、电流谐波时有误</t>
  </si>
  <si>
    <t>A1320-905</t>
  </si>
  <si>
    <t>【AcuRev-1320 v1.01p04】【MV】Independent Input Channel 使能，输入4路电流5A，谐波含量百分比5%，谐波次数33，谐波相位300，上位机显示数据有误；</t>
  </si>
  <si>
    <t>A1320-903</t>
  </si>
  <si>
    <t>【AcuRev-1320 v1.01p04】【MV】设置ABC相电压均设置为120V，谐波含量百分比3%， 谐波次数31，谐波相位90°，以上工况下，谐波的图形不能正确画出来。工况：Independent Input Channel 使能，输入4路电流5A，谐波含量百分比5%，谐波次数33，谐波相位300 其他工况均不能画出来图；经过查看是上位机问题；</t>
  </si>
  <si>
    <t>A1320-902</t>
  </si>
  <si>
    <t>【AcuRev-1320 v1.01p04】【MV】谐波含量百分比30%，谐波次数62，谐波相位180° ，谐波是62次的时候  数据有误。开发回复：超过50次p04版本没实现</t>
  </si>
  <si>
    <t>谐波</t>
  </si>
  <si>
    <t>A1320-899</t>
  </si>
  <si>
    <t>【AcuRev-1320 v1.01p04】【上位机】【待确认】SystemLog记满5000条后，5001往下覆盖第1条，第1条在页面最后显示的SystemLog排列机制，与产品沟通，需修改成Alarm Log记满200条后的排列模式。</t>
  </si>
  <si>
    <t>Renjiejiao&amp;Yang Wang</t>
  </si>
  <si>
    <t>A1320-897</t>
  </si>
  <si>
    <t>【AcuRev-1320 v1.01p04】【DO】在系统视在电能的进线有能量，出现无能量的前提下，发现系统视在电能（Net、Total）无能量脉冲。预期：系统视在电能（Net、Total）有能量脉冲，实际：系统视在电能（Net、Total）无能量脉冲。</t>
  </si>
  <si>
    <t>DO</t>
  </si>
  <si>
    <t>A1320-896</t>
  </si>
  <si>
    <t>【AcuRev-1320 v1.01p04】【上位机】HMI界面配置DO的系统视在的进出净总能量参数正常，上位机无系统视在的进出净能量参数。预期：上位机存在系统视在的进出净能量参数，实际：上位机无系统视在的进出净能量参数。</t>
  </si>
  <si>
    <t>A1320-895</t>
  </si>
  <si>
    <t>【AcuRev-1320 v1.01p04】交流电源输入三项电压120V，电流Ia、Ib、Ic 为3A，等待2小时， 检查Real-Time Metering （2hr），电表显示IC为0，phase C 功率为0，预期：电表显示IC为3A，有功功率0.36kW</t>
    <phoneticPr fontId="9" type="noConversion"/>
  </si>
  <si>
    <t>Congsong Liu</t>
  </si>
  <si>
    <t>A1320-894</t>
    <phoneticPr fontId="9" type="noConversion"/>
  </si>
  <si>
    <t>【AcuRev-1320 v1.01p04】二相三线delta接线，台体输入Ua,Uc（30°，90°）,上位机上150/180 cycle、10min中Ubn的项电压角度有值，预期：二相三线delta接线，Ubn的项电压角度为0</t>
  </si>
  <si>
    <t>A1320-893</t>
  </si>
  <si>
    <t>【AcuRev-1320 v1.01p04】【上位机】HMI界面配置DO能量脉冲参数正常，上位机配置DO能量脉冲参数失败。预期：上位机配置DO能量脉冲参数成功，实际：配置失败。</t>
  </si>
  <si>
    <t>A1320-892</t>
  </si>
  <si>
    <t>【AcuRev-1320 v1.01p04】录波log中，PQ事件手动录波和DI触发录波上位机显示频率为0，预期：录波log中，PQ事件的频率正常显示</t>
  </si>
  <si>
    <t>A1320-890</t>
  </si>
  <si>
    <t>【AcuRev-1320 v1.01p04】【MV】电表接线配置为2 Element 3 Wire Network，电表原本Va、Vb、Vc均为120V, A\C电流分别为3A， 4A，压流夹角0°，Va、Vb、Vc相角为(0°、240°、120°)，然后把A相电压值改为0，理论上修改Ua 幅值为0，检查Va的角度功率为0、A相电流幅值正常，角度功率均为0，Vc和Ic的角度为0，电压电流幅值以及功率维持之前的数值不受影响  ，实际数据如描述中图，三相四线Y也有相同的问题</t>
  </si>
  <si>
    <t>Realtime</t>
  </si>
  <si>
    <t>A1320-889</t>
  </si>
  <si>
    <t>【AcuRev-1320 v1.01p04】上位机上配置正确的http和https连接信息后， 点击“Test communication“， 上位机立即返回失败， 预期:  正确配置信息返回通信成功的提示。</t>
    <phoneticPr fontId="9" type="noConversion"/>
  </si>
  <si>
    <t>Datapost(http&amp;https)</t>
  </si>
  <si>
    <t>Zan Hu</t>
  </si>
  <si>
    <t>A1320-888</t>
  </si>
  <si>
    <t>上位机配置1E2W/2E3W1P/2E3W-Network接线方式，查看Demand和Max Demand模块参数，发现功率显示与新需求不相同。预期：与新需求相同，实际：与新需求不相同。</t>
  </si>
  <si>
    <t>A1320-887</t>
  </si>
  <si>
    <t>【AcuRev-1320 v1.01p04】【MV】利用上位机修改tou参数，发现上位机有多处不合理错误，问题如下，详见描述中</t>
  </si>
  <si>
    <t>A1320-886</t>
  </si>
  <si>
    <t>【AcuRev-1320 v1.01p04】【MV】将电表时间同步周期写入7200s,连续掉电2次，上电后在上位机读电表时间同步周期值为0</t>
  </si>
  <si>
    <t>时钟</t>
  </si>
  <si>
    <t>A1320-885</t>
  </si>
  <si>
    <t>【AcuRev-1320 v1.01p04】【上位机】【待确认】上位机配置告警使能，选择参数THD_Vavg和THD_Iavg，发现上位机Reading-Harmonic-THD无该参数。预期：THD有该参数，实际：THD无该参数。</t>
  </si>
  <si>
    <t>A1320-884</t>
  </si>
  <si>
    <t>【AcuRev-1320 v1.01p04】【MV】设置电表接线方式为三相四线Y,升源加电压200V,电流5A，压流角0°，电压电流、角度数据正常。此时切换接线方式到1E2W，电压电流数据正常，此时降源，修改A相压流角为30°后升源，电压、电流、角度值均有误；</t>
  </si>
  <si>
    <t>A1320-883</t>
  </si>
  <si>
    <t>【AcuRev-1320 v1.01p04】【告警功能】上位机配置告警使能，选择参数THD_Vavg和THD_Iavg，加源满足告警触发条件，发现告警未触发。预期：告警触发，实际：告警未触发。</t>
  </si>
  <si>
    <t>A1320-882</t>
  </si>
  <si>
    <t>【AcuRev-1320 v1.01p04】【MV】电表在非独立模式下，接线方式为单相两线，查看HMI上电流谐波，电流谐波值出现ch2 ch3 ch4，理论上不应该有；其他接线方式下也有类似问题，不进行一一列举，请开发按照接线配置最新文档进行处理</t>
  </si>
  <si>
    <t>HMI</t>
  </si>
  <si>
    <t>A1320-881</t>
  </si>
  <si>
    <t>【AcuRev-1320 v1.01p04】【告警功能】上位机读取告警log过程中，HMI同一时间读取告警log，表会重启。预期：表不会重启，实际：表会重启。</t>
  </si>
  <si>
    <t>A1320-880</t>
  </si>
  <si>
    <t>【AcuRev-1320 v1.01p04】【MV】【需求】按照最新接线配置文档检查HMI上real-time、谐波、序分量中数据显示项，目前HMI在各个模块均有问题，需修改</t>
  </si>
  <si>
    <t>A1320-879</t>
  </si>
  <si>
    <t>【AcuRev-1320 v1.01p04】【MV】【需求】按照最新接线配置文档检查上位机real-time、谐波、序分量中数据显示项，目前上位机在各个模块均有问题，需修改</t>
  </si>
  <si>
    <t>A1320-877</t>
  </si>
  <si>
    <t>【AcuRev-1320 v1.01p04】Datalog 配置A、B、C 相的1st Current Angle Harmonics ，检查生成的日志，预期：刷新为源输入的电流角度，实际：刷新异常，在持续增加</t>
  </si>
  <si>
    <t>Lihong Wang</t>
  </si>
  <si>
    <t>否</t>
  </si>
  <si>
    <t>回归测试不通过</t>
  </si>
  <si>
    <t>A1320-876</t>
  </si>
  <si>
    <t>【AcuRev-1320 v1.01p04】 配置电压闪变模式为非Disable，按照预期配置供源后，预期： 电压闪变的参数刷新；实际： 电压闪变的参数一直是0</t>
  </si>
  <si>
    <t>A1320-875</t>
  </si>
  <si>
    <t>【AcuRev-1320 v1.01p04】【MV】2 Element 3 Wire 1 Phase， HMI上maxmin模块线电压中有白屏 目前检查2 Element 3 Wire Network也有相同的问题</t>
  </si>
  <si>
    <t>A1320-874</t>
  </si>
  <si>
    <t>【AcuRev-1320 v1.01p04】【MV】1、电表接线配置为三相四线，按照最新接线配置文档及协议，目前HMI未做零线电流角度这个值，2、电表接线配置为3 Element 4 Wire Y/3 Element 4 Wire Delta时，HMI上零线电流都被-，理论上有值，不能被-</t>
  </si>
  <si>
    <t>A1320-873</t>
  </si>
  <si>
    <t>【AcuRev-1320 v1.01p04】【MV】电表接线方式为:单相两线，聚合方式为2h,无数据产生时，在上位机界面，功率因数目前显示为N/A，有误，理论上应该显示R</t>
  </si>
  <si>
    <t>A1320-872</t>
  </si>
  <si>
    <t>【AcuRev-1320 v1.01p04】【MV】在上位机上检查序分量描述及数据，发现该模块中上位机对于电压描述拼写有误。详见图片</t>
  </si>
  <si>
    <t>A1320-869</t>
    <phoneticPr fontId="9" type="noConversion"/>
  </si>
  <si>
    <t>【AcuRev-1320 v1.01p04】Datalog选中Dualsource参数， 发现Datalog1 2 3 4显示数据均错误， 预期: Datalog1 2 3 4中显示Dualsource数据均正确。</t>
    <phoneticPr fontId="9" type="noConversion"/>
  </si>
  <si>
    <t>A1320-868</t>
    <phoneticPr fontId="9" type="noConversion"/>
  </si>
  <si>
    <t>【AcuRev-1320 v1.01p04】2e3w delta 电流骤升录波异常，IC显示非正弦波，波形也没有体现骤升事件，预期：录波中电流波形为正弦波，能够体现骤升波形</t>
  </si>
  <si>
    <t>A1320-867</t>
  </si>
  <si>
    <t>【AcuRev-1320 v1.01p04】Dualsource业务，DI 触发高电平后，HMI和上位机Direction一直是gird， 没有变成genration， 预期: DI 触发高电平, Direction变成genration，DI 触发低电平, Direction变成gird</t>
    <phoneticPr fontId="9" type="noConversion"/>
  </si>
  <si>
    <t>DualSourceEnergy</t>
  </si>
  <si>
    <t>A1320-866</t>
  </si>
  <si>
    <t>【AcuRev-1320 v1.01p04】Dualsource 选择 DI 以后，Direction选项框可以被用户修改， 预期: Direction选项框需禁止用户编辑(灰色Grid)，DI高电平触发Direction选项框需禁止用户编辑(灰色generation)。</t>
    <phoneticPr fontId="9" type="noConversion"/>
  </si>
  <si>
    <t>A1320-865</t>
  </si>
  <si>
    <t>【AcuRev-1320 v1.01p04】【Audit log】改变PT1的值为401，Audit日志显示修改后的值为37120。预期：Audit日志显示修改后的值为401，实际：Audit日志显示修改后的值为37120。</t>
  </si>
  <si>
    <t>Audit&amp;sysLog</t>
  </si>
  <si>
    <t>A1320-864</t>
  </si>
  <si>
    <t>【AcuRev-1320 v1.01p04】上位机上点击“Clear log”按钮， datalog中Used records立即清除成0，显示框中log数据没有清除， 预期:  显示框中log数据也立即清除</t>
    <phoneticPr fontId="9" type="noConversion"/>
  </si>
  <si>
    <t>A1320-862</t>
    <phoneticPr fontId="9" type="noConversion"/>
  </si>
  <si>
    <t>【AcuRev-1320 v1.01p04】Direction为Generator，Energy1&amp;2&amp;3设置Eq_A,&amp;Eq_B&amp;Eq_C， 等待10mins， Energy1能量不累计，Energy2&amp;Energy3测量错误(与RMS中能量时事值也不一致)， 预期: Energy1能量累计正常，Energy2&amp;Energy3测量正确(与RMS中能量时事值一致)</t>
    <phoneticPr fontId="9" type="noConversion"/>
  </si>
  <si>
    <t>A1320-861</t>
  </si>
  <si>
    <t>【AcuRev-1320 v1.01p04】Customread功能下，RMS和需量中功率的单位只有一半字符， 预期: Customread功能下，RMS和需量中功率的单位均正确。</t>
  </si>
  <si>
    <t>IndependentInput</t>
  </si>
  <si>
    <t>A1320-856</t>
  </si>
  <si>
    <t>【AcuRev-1320 v1.01p04】【Firmware升级】TCP升级过程中，新打开一个上位机通过tcp连接正在升级的电表，TCP升级失败。预期：升级成功，实际：升级失败。</t>
  </si>
  <si>
    <t>升级</t>
  </si>
  <si>
    <t>A1320-855</t>
  </si>
  <si>
    <t>【AcuRev-1320 v1.01p04】【MV】上位机在进行告警配置时发现，通道3之后DO的配置处为空，不合理，当DO不进行配置时，应该默认为none</t>
  </si>
  <si>
    <t>A1320-854</t>
  </si>
  <si>
    <t>【AcuRev-1320 v1.01p04】【MV】电表DO模式修改为脉冲输出，此时进入告警进行告警配置时，告警中DO的配置应该默认为none,且不可选择，目前web端还可以选择，且能配置成功，需修改</t>
  </si>
  <si>
    <t>A1320-853</t>
  </si>
  <si>
    <t>【AcuRev-1320 v1.01p04】【MV】电表利用上位机配置alarm告警时发现，将参数从real-time类参数修改为DI参数，规则中=未被限制掉</t>
  </si>
  <si>
    <t>A1320-851</t>
  </si>
  <si>
    <t>【AcuRev-1320 v1.01p04】【MV】Web页面上点击setting界面，进入PQ Event &amp; Waveform，修改Sample Rate（16、128、256、512）、修改Number of Cycles Before（1.159.100.20）、修改Number of Cycles After（1.159.100.20），web端页面会报错</t>
  </si>
  <si>
    <t>A1320-850</t>
  </si>
  <si>
    <t>【AcuRev-1320 v1.01p04】 检查上位机的THD页面，缺少电压THD 的平均值的参数</t>
  </si>
  <si>
    <t>A1320-849</t>
  </si>
  <si>
    <t>【AcuRev-1320 v1.01p04】【MV】在web端，Hardware Version的数据内容显示同上位机不一致，经排查是web端问题，多了一个字母P，后端问题</t>
  </si>
  <si>
    <t>A1320-848</t>
  </si>
  <si>
    <t>【AcuRev-1320 v1.01p04】【挂测环境】独立通道模式，电表稳定接入负载4小时以上后，检查电表的real-time 的各个聚合页面；预期：各个页面的测量值显示一致；实际：150/180 Cycle、10min Aggregation、2hr Aggregation 页面均有不同的显示不一致问题，详细查看附件视频</t>
    <phoneticPr fontId="9" type="noConversion"/>
  </si>
  <si>
    <t>A1320-846</t>
  </si>
  <si>
    <t>【AcuRev-1320 v1.01p04】HMI界面上配置Pulse LED Parameter selection 预期最大可以选择到54，实际无法配置48 以上的数值</t>
  </si>
  <si>
    <t>A1320-845</t>
    <phoneticPr fontId="9" type="noConversion"/>
  </si>
  <si>
    <t>【AcuRev-1320 v1.01p04】上位机Phase Angle相位图，IB、Ic显示错误。如电源输入input1~3的电流相角为(60°、90°、120°)，电流为5A，实际上位机Phase Angle相位图IB、Ic显示0°。预期：Phase Angle相位图，IB、Ic正确显示</t>
  </si>
  <si>
    <t>A1320-844</t>
  </si>
  <si>
    <t>【AcuRev-1320 v1.01p04】HMI 界面Audit Log 的setting 页面，当前Current Log Max Number是518，预期：Current Log Index显示为当前日志的Index并且最大是518，实际：Current Log Index始终显示为519</t>
  </si>
  <si>
    <t>A1320-843</t>
  </si>
  <si>
    <t>【AcuRev-1320 v1.01p04】独立通道模式，输入源的压流角为0，检查Energy 页面，预期：有功能量累计在第一象限或第四象限；实际：有功能量累计在了第二象限</t>
  </si>
  <si>
    <t>A1320-842</t>
  </si>
  <si>
    <t>【AcuRev-1320 v1.01p04】电表为3e4w y 接线方式，非独立通道模式，在HMI界面检查Real-time页面、Max/Min页面的N相电流，预期： 根据In Method，Real-time显示为实际测量值或者根据不平衡计算的值，MAX/MIN也能正常统计最大最小值；实际：Real-time和Max Min页面均显示为-</t>
  </si>
  <si>
    <t>A1320-841</t>
  </si>
  <si>
    <t>【AcuRev-1320 v1.01p04】上位机保存 MAX demand 数据，execel表格中第一列和第二列的参数 少了参数名， 预期:  save的数据显示完整， 格式正常。</t>
    <phoneticPr fontId="9" type="noConversion"/>
  </si>
  <si>
    <t>MAX demand 第一列和最后一列的数据仍有缺失</t>
    <phoneticPr fontId="9" type="noConversion"/>
  </si>
  <si>
    <t>A1320-840</t>
  </si>
  <si>
    <t>【AcuRev-1320 v1.01p04】【MV】经过产品经理确认，目前时间同步参数需修改如下：  1、参数名重起。2、展示成h。3、设置后传给后端必须x3600换算</t>
  </si>
  <si>
    <t>A1320-839</t>
  </si>
  <si>
    <t>【AcuRev-1320 v1.01p04】修改能量显示精度，上位机和HMI界面上测量数据整体变小(小数点往后移位)，预期: 修改显示精度仅仅改变精确的位数，而非数值小数点移位。</t>
  </si>
  <si>
    <t>A1320-838</t>
  </si>
  <si>
    <t>【AcuRev-1320 v1.01p04】独立通道使能， 4e3w-y能量累计错误，summation计算错误。预期:  独立通道使能后，能量计算均正确。</t>
  </si>
  <si>
    <t>A1320-837</t>
  </si>
  <si>
    <t>【AcuRev-1320 v1.01p04】【MV】web端对ip未做合法性校验，目前192.168.001.267能写成功</t>
  </si>
  <si>
    <t>A1320-836</t>
  </si>
  <si>
    <t>【AcuRev-1320 v1.01p04】【MV】web页面端有部分描述与上位机不一致，经过产品经理与崔总讨论，均由web端进行修改</t>
  </si>
  <si>
    <t>A1320-835</t>
    <phoneticPr fontId="9" type="noConversion"/>
  </si>
  <si>
    <t>【AcuRev-1320 v1.01p04】准备9个4100电表，1个1320 电表，用rs485串联起来后，将电表的Modbus 协议配置为BACnet MS/TP，波特率为115200，使用8000设备连接并持续访问10台电表，开始长期挂测，预期：连接稳定；实际： 挂测中1320 电表出现反复重启，上下电后恢复</t>
  </si>
  <si>
    <t>BACNet</t>
  </si>
  <si>
    <t>挂测中</t>
  </si>
  <si>
    <t>2026.4.9 环境开始挂测，挂测稳定后回归当前问题单</t>
  </si>
  <si>
    <t>A1320-834</t>
  </si>
  <si>
    <t>【AcuRev-1320 v1.01p04】【MV】web端将电表RS485 Protocol从RTU修改到BACnet MS/TP时，页面会将波特率默认到9600，有误</t>
  </si>
  <si>
    <t>A1320-833</t>
  </si>
  <si>
    <t>【AcuRev-1320 v1.01p04】【MV】【需求】产品要求：power quality中数据模式去掉下拉框，默认电表写死为Harmonic</t>
  </si>
  <si>
    <t>A1320-832</t>
  </si>
  <si>
    <t>【AcuRev-1320 v1.01p04】【MV】[需求]web端进行修改，按照上位机目前显示进行修改；</t>
  </si>
  <si>
    <t>A1320-830</t>
  </si>
  <si>
    <t>【AcuRev-1320 v1.01p04】【MV】上位机在real-time界面中无功功率单位有误，理论上应该是：kvar；上位机进行全局修改；</t>
  </si>
  <si>
    <t>A1320-829</t>
  </si>
  <si>
    <t>【AcuRev-1320 v1.01p04】【网络模块】网络环路场景，上位机连接表1和表2失败，并且电表会出现重启现象，预期：上位机无法连接表1和表2正常，实际：上位机连接表1和表2失败。</t>
  </si>
  <si>
    <t>A1320-828</t>
  </si>
  <si>
    <t>【AcuRev-1320 v1.01p04】【MV】目前错误的登录名\均能正常登录</t>
  </si>
  <si>
    <t>A1320-827</t>
  </si>
  <si>
    <t>【AcuRev-1320 v1.01p04】Custom Reading页面，预期：参数ID依次增加；实际：超出32个参数后，缺少参数ID</t>
  </si>
  <si>
    <t>customreading</t>
  </si>
  <si>
    <t>A1320-825</t>
  </si>
  <si>
    <t>【AcuRev-1320 v1.01p04】Datalog 按照时间读取日志，修改默认时间为实际区间内的时间，预期： 从实际配置的时间开始读取日志；实际： 读取失败</t>
  </si>
  <si>
    <t>A1320-824</t>
  </si>
  <si>
    <t>【AcuRev-1320 v1.01p04】Datalog 1、2、3 共用585个Block，检查上位机在配置入口的提示剩余block，显示错误</t>
  </si>
  <si>
    <t>A1320-822</t>
  </si>
  <si>
    <t>【AcuRev-1320 v1.01p04】Datalog中配置Dual Source Energy 的参数到日志里，生成的日志值与实际不一致，且配置的方向是Grid，实际记录到了Generator 中</t>
  </si>
  <si>
    <t>A1320-821</t>
  </si>
  <si>
    <t>【AcuRev-1320 v1.01p04】检查上位机THD 页面的C相和N相的Current Fundamental RMS值，预期刷新为RMS页面的实际值；实际：刷新为0</t>
  </si>
  <si>
    <t>A1320-820</t>
  </si>
  <si>
    <t>【AcuRev-1320 v1.01p04】2e3w network  接线方式，I1、I4  、summation1 、summation2的需量计算错误，预期: I1、I4  、summation1 、summation2需量均计算成功过。</t>
  </si>
  <si>
    <t>A1320-819</t>
  </si>
  <si>
    <t>【AcuRev-1320 v1.01p04】3e4w-delta 接线方式 通道2 3 4 summation 均有错误, 预期: 通道2 3 4 summation 计算正确</t>
  </si>
  <si>
    <t>A1320-818</t>
  </si>
  <si>
    <t>【AcuRev-1320 v1.01p04】独立模式使能，1e2w 接线方式 channel 1的需量计算错误， 预期: 需量计算成功</t>
  </si>
  <si>
    <t>A1320-815</t>
  </si>
  <si>
    <t>【AcuRev-1320 v1.01p04】独立模式使能，接线方式3e4w-y，sumation2 和channel4的需量计算错误，预期: 需量计算成功</t>
  </si>
  <si>
    <t>A1320-814</t>
  </si>
  <si>
    <t>【AcuRev-1320 v1.01p04】独立模式使能，接线方式2e3w phase1, 3s&amp;10mins&amp;2hiurs的聚合数据:I2 和I4 相角、I2 displacement PF 和I4 PF、 sumation1&amp;2的平均电流、sumation2的Loadnature、channel4的Loadnature 均错误， 预期: 参数均正确。</t>
    <phoneticPr fontId="9" type="noConversion"/>
  </si>
  <si>
    <t>A1320-813</t>
  </si>
  <si>
    <t>【AcuRev-1320 v1.01p04】接线方式3e4w-y，phase1，输入平衡电压，测试发现HMI界面上， Vab Vbc Vca角度始终为0°，240°，120°， 预期:  30°，270°，150°。</t>
    <phoneticPr fontId="9" type="noConversion"/>
  </si>
  <si>
    <t>是</t>
    <phoneticPr fontId="9" type="noConversion"/>
  </si>
  <si>
    <t>A1320-812</t>
  </si>
  <si>
    <t>【AcuRev-1320 v1.01p04】当接线方式2e3w1phse，上位机显示显示330°， 预期:  上位机显示显示150°</t>
    <phoneticPr fontId="9" type="noConversion"/>
  </si>
  <si>
    <t>A1320-810</t>
  </si>
  <si>
    <t>【AcuRev-1320 v1.01p04】Datalog 配置了能量的参数，生成日志后检查日志内容，预期：能量记录与实际一致；实际：日志中存在问号符号、黑色方块、或只有单位的情况</t>
  </si>
  <si>
    <t>A1320-809</t>
  </si>
  <si>
    <t>【AcuRev-1320 v1.01p04】源输入负载后，检查上位机reading  Energy 页面，预期： 按照实际负载，能量累计；实际： 上位机页面出现一长串数字的能量，HMI上没有</t>
  </si>
  <si>
    <t>电能测量</t>
  </si>
  <si>
    <t>A1320-808</t>
  </si>
  <si>
    <t>【AcuRev-1320 v1.01p04】HMI界面配置电流对应电压， 发现sumation的配置被置成none，预期: 修改电流对应电压，sumation配置不会被修改。</t>
    <phoneticPr fontId="9" type="noConversion"/>
  </si>
  <si>
    <t>A1320-807</t>
  </si>
  <si>
    <t>【AcuRev-1320 v1.01p04】Datalog 中配置Realtime、Deamnd 参数，检查日志，预期：单位与实际测量保持一致；实际：单位中缺少k</t>
  </si>
  <si>
    <t>A1320-806</t>
  </si>
  <si>
    <t>【AcuRev-1320 v1.01p04】【待确认】独立模式使能, 上位机页面Current Phase Angle 无单位，预期: 上位机页面展示参数为同一个风格(有单位)，即Current Phase Angle有单位(°)。</t>
  </si>
  <si>
    <t>A1320-805</t>
  </si>
  <si>
    <t>【AcuRev-1320 v1.01p04】【MV】目前电表利用IP进行web端登录，发现电表会不断重启，目前测试的五块电表中，有两块电表会出现这个问题</t>
  </si>
  <si>
    <t>A1320-804</t>
  </si>
  <si>
    <t xml:space="preserve">【AcuRev-1320 v1.01p04】独立模式使能，接线方式3e4w-y, 上位机配置I1~I4 电压为Vb Vc Va vb,  实际测试发现配置失败(配置为abab)，预期: I1~I4 电压为Vb Vc Va vb.  </t>
  </si>
  <si>
    <t>A1320-803</t>
  </si>
  <si>
    <t>【AcuRev-1320 v1.01p04】独立模式使能，2hours聚合，实际测得: input channel3、summation1和summation2数据全为0， 预期: input channel3 电流为2.5，  input channel3 有功功率为2.53， input channel3 视在为0.254， input channel3 PF为0.997， input channel4 PF为-0.488， summation1和summation2数据全正确。</t>
    <phoneticPr fontId="9" type="noConversion"/>
  </si>
  <si>
    <t>A1320-802</t>
  </si>
  <si>
    <t>【AcuRev-1320 v1.01p04】独立模式使能，150/180 cycle聚合和10mins，实际测得: input channel4 为“NA”， summation1平均电流为0，summation2平均电流为0， summation2 负载特性为“NA”， summation2 的PF为“0”， 预期:  input channel4 、 summation1、summation2 测量数据均正确</t>
    <phoneticPr fontId="9" type="noConversion"/>
  </si>
  <si>
    <t>A1320-797</t>
  </si>
  <si>
    <t>【AcuRev-1320 v1.01p01】源输入电压闪变，预期：Real-time 的Pinst、Pst、Plt 可以测量到正确的值；实际：源稳定的情况下等待2hr后，发现Pst和Plt的值刷新错误，同时Pinst 可能会刷新出很大的异常值</t>
  </si>
  <si>
    <t>A1320-795</t>
  </si>
  <si>
    <t>【AcuRev-1320 v1.01p03】【新需求】数据超过100K， data post 无法上传文件，上位机没有提示， 预期: 上位机和web页面做超过提示</t>
    <phoneticPr fontId="9" type="noConversion"/>
  </si>
  <si>
    <t>A1320-794</t>
  </si>
  <si>
    <t>【AcuRev-1320 v1.01p03】 datalog 参数选择满配的时候，读取日志会提示read failed， 预期: 读取日志会提示成功。</t>
    <phoneticPr fontId="9" type="noConversion"/>
  </si>
  <si>
    <t>A1320-793</t>
  </si>
  <si>
    <t xml:space="preserve">【AcuRev-1320 v1.01p03】上位机上，datapost文件长度小于datalog 生成时间 ， 可以保存， 导致datapost文件无法上传， 预期: 上位机判断datapost文件长度小于datalog 生成时间时候， 不能下发配置。 </t>
    <phoneticPr fontId="9" type="noConversion"/>
  </si>
  <si>
    <t>A1320-786</t>
    <phoneticPr fontId="9" type="noConversion"/>
  </si>
  <si>
    <t>【AcuRev-1320 v1.01p03】独立通道下，Max demand 中sum1和sum2的有功、无功、视在记录错误。预期：sum1和sum2的有功、无功、视在记录正确</t>
  </si>
  <si>
    <t>A1320-783</t>
    <phoneticPr fontId="9" type="noConversion"/>
  </si>
  <si>
    <t>【AcuRev-1320 v1.01p03】配置DI1-3事件录波打开，同时DI1-3给24V DC（高电平），只生成一条DI1录波，预期：同时生成DI1-3录波</t>
  </si>
  <si>
    <t>A1320-782</t>
  </si>
  <si>
    <t>【AcuRev-1320 v1.01p03】【MV】tou模块中新增的最大需量相关的数据不能正常生成</t>
  </si>
  <si>
    <t>A1320-780</t>
  </si>
  <si>
    <t>【AcuRev-1320 v1.01p03】【待确认】【型式实验】mA型，读取寄存器表sheet_HS_20ms的"HS Param Update Time Stamp"字段并解析，发现与上位机显示的时间相差8H。预期：时间戳与上位机显示时间相同，实际：时间戳与上位机显示时间不相同。</t>
  </si>
  <si>
    <t>型式实验</t>
  </si>
  <si>
    <t>A1320-779</t>
    <phoneticPr fontId="9" type="noConversion"/>
  </si>
  <si>
    <t>【AcuRev-1320 v1.01p03】同时打开pq event与waveform，多次模拟事件产生，出现一次pq event中最大waveform ID与waveform中个数不一致。预期：未切换PQ配置，pq event中waveform ID与waveform中个数一致。</t>
  </si>
  <si>
    <t>A1320-775</t>
    <phoneticPr fontId="9" type="noConversion"/>
  </si>
  <si>
    <t>【AcuRev-1320 v1.01p03】设置录波采样类型"Waveform Sampling Type" 设置16 points，设置事件前波形个数(Number of recorded waves before the event occurred)为1与事件后的波形个数(Number of recorded waves after the event occurred)为159，上位机上检查录波采样点数为2,496个，预期：上位机上检查录波采样点数是2560个</t>
    <phoneticPr fontId="9" type="noConversion"/>
  </si>
  <si>
    <t>A1320-773</t>
  </si>
  <si>
    <t>【AcuRev-1320 v1.01p03】【MV】[需求]demand模块，零线电流及系统视在功率在web页面中被-掉，实际要显示 ，Max demand也有类似问题，详见截图</t>
  </si>
  <si>
    <t>A1320-772</t>
    <phoneticPr fontId="9" type="noConversion"/>
  </si>
  <si>
    <t>【AcuRev-1320 v1.01p03】接线方式选为3e4w y，"Waveform Sampling Type" 设置128points，设置前波形个数为10与事件后的波形个数为10，产生电压骤升、骤降事件，录波异常（波形中电压、电流非正弦波）</t>
  </si>
  <si>
    <t>A1320-763</t>
  </si>
  <si>
    <t>【AcuRev-1320 v1.01p03】independent input channel使能后，配置 Datalog 的参数为独立通道的Deamnd参数，预期： 生成日志与实际记录值一致；实际： 记录日志后读取失败</t>
  </si>
  <si>
    <t>A1320-762</t>
  </si>
  <si>
    <t>【AcuRev-1320 v1.01p03】Alarm log日志超过200条，HMI上读取新覆盖的某条log日志，HMI上操作清除Alarm log日志后，再次读取当前Alarm log，显示日志内容为乱码，预期：清除Alarm log后，读取HMI上Alarm log日志后，显示There is no alarm log</t>
  </si>
  <si>
    <t>Renjiejiao&amp;张招标</t>
    <phoneticPr fontId="9" type="noConversion"/>
  </si>
  <si>
    <t>A1320-751</t>
    <phoneticPr fontId="9" type="noConversion"/>
  </si>
  <si>
    <t>【AcuRev-1320 v1.01p03】电能质量曲线报告不可用，产生电压骤升(Voltage Swell)、电压骤降(Voltage Sag)事件，不增加报告数据条数，也不会生成ITIC/CBEMA Curve图像，预期：电能质量曲线报告功能正常</t>
  </si>
  <si>
    <t>A1320-747</t>
  </si>
  <si>
    <t>【AcuRev-1320 v1.01p03】修改Dual Source Energy 的方向参数，预期： 生成日志，时间戳及内容均与实际一致；实际：生成日志的时间戳与实际不一致，记录的6个能量的值也与实际不一致</t>
  </si>
  <si>
    <t>A1320-746</t>
  </si>
  <si>
    <t>【AcuRev-1320 v1.01p03】Dual Source Energy 使能，Switching Mode配置为DI1时，预期： DI1高电平，则能量累计到Generator，DI1低电平，则能量累计到Grid；实际： Switching Mode 的DI模式未实现</t>
  </si>
  <si>
    <t>A1320-740</t>
  </si>
  <si>
    <t>【AcuRev-1320 v1.01p03】独立通道模式, channel4 有功total、有功net 、无功net、视在net能量不累计，预期:   有功total、有功net 、无功net、视在net能量正常累计。</t>
    <phoneticPr fontId="9" type="noConversion"/>
  </si>
  <si>
    <t>A1320-733</t>
  </si>
  <si>
    <t>【AcuRev-1320 v1.01p03】【MV】【需求】在web端，setting中有一处电表描述和about中的重复，需要删除其中一个</t>
  </si>
  <si>
    <t>A1320-730</t>
    <phoneticPr fontId="9" type="noConversion"/>
  </si>
  <si>
    <t>【AcuRev-1320 v1.01p03】电压骤降(Voltage Sag)，上位机无法配置阈值和抖动参数(阈值：10%，抖动：1%)，预期：电压骤降(Voltage Sag)，可以配置阈值和抖动参数(阈值：10%，抖动：1%)</t>
  </si>
  <si>
    <t>A1320-727</t>
  </si>
  <si>
    <t>【AcuRev-1320 v1.01p03】【MV】电表上电，电表通讯正常，打开web页面，点击setting界面，进入Time&amp;Date--修改时区（多时区修改），Date（年月日，包含平闰年），Time（时分秒），修改失败，点击提交时，web页面无反应</t>
  </si>
  <si>
    <t>A1320-726</t>
    <phoneticPr fontId="9" type="noConversion"/>
  </si>
  <si>
    <t>【AcuRev-1320 v1.01p03】接线方式选为2e3w delta，"Waveform Sampling Type" 设置32 points，电流骤升(Current Swell)阈值和抖动参数(阈值：110%，抖动：10%), 额定电流设置3A，IA输入4A，IB输入3A，IC输入3A，产生录波异常（IB、IC为0值，IA的也没有体现3A到4A变化）</t>
  </si>
  <si>
    <t>A1320-725</t>
  </si>
  <si>
    <t>【AcuRev-1320 v1.01p03】【MV】[需求]web页面上没做与系统时间进行对时的功能</t>
  </si>
  <si>
    <t>A1320-722</t>
    <phoneticPr fontId="9" type="noConversion"/>
  </si>
  <si>
    <t>【AcuRev-1320 v1.01p03】接线方式选为1e2w ，电流骤升(Current Swell), 配置阈值和抖动参数(阈值：110%，抖动：10%)，"Waveform Sampling Type" 设置256points，设置前波形个数为5与事件后的波形个数为5，额定电流设置5A，I输入6A，触发input1 Current Swell，产生波形异常（波形上IA为0，IB存在波形）</t>
  </si>
  <si>
    <t>A1320-721</t>
  </si>
  <si>
    <t>【AcuRev-1320 v1.01p03】【待确认】电能质量事件电流不平衡，配置阈值和抖动参数(阈值：5%，抖动：5%)，配置成功，预期：上位机提示写入失败</t>
  </si>
  <si>
    <t>A1320-719</t>
  </si>
  <si>
    <t>【AcuRev-1320 v1.01p03】【待确认】电能质量事件电压不平衡，配置阈值和抖动参数(阈值：5%，抖动：5%)，配置成功，预期：上位机提示写入失败</t>
  </si>
  <si>
    <t>A1320-715</t>
  </si>
  <si>
    <t>【AcuRev-1320 v1.01p03】【MV】给电表来回切换了独立模式和非独立模式，最大需量记录从0变成了14139，在web页面上看时间也变成乱码</t>
  </si>
  <si>
    <t>当前版本未出现，下版本还需复测</t>
  </si>
  <si>
    <t>A1320-707</t>
  </si>
  <si>
    <t>【AcuRev-1320 v1.01p03】BACnet 协议，修改波特率为9600、19200后，预期：电表可以通过当前波特率读取参数的值；实际：电表挂死无法使用，重启后恢复</t>
  </si>
  <si>
    <t>A1320-705</t>
  </si>
  <si>
    <t>【AcuRev-1320 v1.01p03】【需求】【上位机】Alarm参数配置界面Pickup和Dropout参数值，Alarm Log日志中Param Extreme Value无单位，预期：Alarm参数配置及Alarm日志中参数值需要显示单位</t>
  </si>
  <si>
    <t>A1320-703</t>
  </si>
  <si>
    <t>【AcuRev-1320 v1.01p03】【网络模块】构造100条SOElog日志，上位机循环读取日志出现read fail。预期：读取日志成功</t>
  </si>
  <si>
    <t>Renjie Jiao</t>
  </si>
  <si>
    <t>A1320-693</t>
  </si>
  <si>
    <t>问题描述：【AcuRev-1320 v1.01p03】【MV】连接AcuRev1320电表到Acuview2上，连接状态为connected，上位机上设置EndYear、StartYear， EndYear减去StartYear 等于10，上位机上点击"Update"，上位机能保存成功，理论上不能成功</t>
  </si>
  <si>
    <t>A1320-691</t>
  </si>
  <si>
    <t>【AcuRev-1320 v1.01p03】【MV】连接AcuRev1320电表到Acuview2上，连接状态为connected，ten years holiday页面配置第一年和第二年为相同时间，上位机提示能修改成功，理论上不应该成功</t>
  </si>
  <si>
    <t>A1320-687</t>
    <phoneticPr fontId="9" type="noConversion"/>
  </si>
  <si>
    <t>【AcuRev-1320 v1.01p03】【需求】测试用例中，1 ELEMENT_2_WIRE接线,电表的平衡因素VUF测量值为"-"；2 Element 3 Wire 1 Phase接线和2 Element 3 Wire Delta接线方式需分量显示为“-”，目前上位机1 ELEMENT_2_WIRE、2 Element 3 Wire 1 Phase、2 Element 3 Wire Delta无值的部分显示0，预期：显示“-”</t>
  </si>
  <si>
    <t>电能质量测量</t>
  </si>
  <si>
    <t>A1320-686</t>
  </si>
  <si>
    <t>【AcuRev-1320 v1.01p03】独立通模式打开，上位机道所参数均不累计能量(HMI 界面可以累计)，“energy reading display Format”设置为0.1kwh，预期: 独立通道上位机页面测量能量正常，切显示数据少视在参数。</t>
    <phoneticPr fontId="9" type="noConversion"/>
  </si>
  <si>
    <t>A1320-677</t>
  </si>
  <si>
    <t>【AcuRev-1320 v1.01p03】将DO配置为电能脉冲模式，预期： 根据实际负载与配置，DO进行脉冲，精度符合要求；实际：无功能量的脉冲精度超出预期</t>
  </si>
  <si>
    <t>A1320-675</t>
  </si>
  <si>
    <t>【AcuRev-1320 v1.01p03】将DO配置为电能脉冲模式，预期： 根据实际负载与配置，DO进行脉冲，精度符合要求；实际：观察到有个别脉冲周期有减半的情况</t>
  </si>
  <si>
    <t>A1320-673</t>
  </si>
  <si>
    <t>【AcuRev-1320 v1.01p03】【MV】【需求】经过产品吕工确认，电表时钟中时区写入时，单位应该为小时，目前为分钟，上位机进行转换修改</t>
  </si>
  <si>
    <t>A1320-671</t>
  </si>
  <si>
    <t>【AcuRev-1320 v1.01p03】HMI修改setting-com中参数后，恢复出厂电表进入Boot模式无法恢复，预期：修改com页面参数恢复出厂后，正常进入app</t>
  </si>
  <si>
    <t>rstp</t>
  </si>
  <si>
    <t>A1320-667</t>
  </si>
  <si>
    <t>【AcuRev-1320 v1.01p03】PC和两电表连接同一交换机，打开dhcp, 使用上位机分别给两电表升级，升级失败，电表进入boot，app被擦除，预期：使用TCP方式分别给两表升级成功</t>
  </si>
  <si>
    <t>rsrp</t>
  </si>
  <si>
    <t>A1320-665</t>
  </si>
  <si>
    <t>【AcuRev-1320 v1.01p03】1e2w 接线方式的时候，目前上位机是可以选择Vab Vbc Vca Vc Vb， 且可以下发成功，预期: 上位机界面只能选择Va， 其他选择不了。</t>
  </si>
  <si>
    <t>A1320-664</t>
  </si>
  <si>
    <t>【AcuRev-1320 v1.01p03】HMI上，SOE Log读取日志，配置读取日志的ID时，预期： 可配置已有的任意日志的ID；实际：无法输入10</t>
  </si>
  <si>
    <t>A1320-660</t>
  </si>
  <si>
    <t xml:space="preserve">【AcuRev-1320 v1.01p03】Datalog4 记录RMS、THD，电表实际值稳定不变，预期：日志中记录的值与实际一致；实际：记录到的Trend log的第一条日志的值与实际不一致 </t>
  </si>
  <si>
    <t>A1320-655</t>
  </si>
  <si>
    <t>【AcuRev-1320 v1.01p03】【MV】利用上位机配置tou season，第一个season id配置为01-01，第二个season id为02-01，第三个season id为01-02，上位机能配置成功，预期：不能配置成功，上位机应该对season id所配置的时间有顺序规则</t>
  </si>
  <si>
    <t>A1320-647</t>
  </si>
  <si>
    <t>【AcuRev-1320 v1.01p03】【网络模块】通过tcp连接上位机，读取datalog数据，概率出线读取失败 .预期：日志读取成功</t>
  </si>
  <si>
    <t>A1320-646</t>
  </si>
  <si>
    <t>【AcuRev-1320 v1.01p03】【上位机】Alarm配置中System Frequency参数可选择不支持逻辑符号“=”，预期：参数不支持的逻辑符号不可选择，需要根据参数做校验</t>
  </si>
  <si>
    <t>A1320-641</t>
  </si>
  <si>
    <t>【AcuRev-1320 v1.01p03】【MV】按照格式1（固定日期），设置DTS的时间段,：DTS开始时间 3月1日 02:00, DTS结束时间 10月31 03:00，上位机上配置夏令时夏令时DST设置为enable，设置地当前系统时间为10.31 02:55 UTC+00：00，等待6分钟，在第5分钟时候，跳变为10.31 02:00 UTC+91：16，理论上：第5分钟时候，跳变为10.31 02:00 UTC-01：00</t>
  </si>
  <si>
    <t>A1320-638</t>
  </si>
  <si>
    <t>【AcuRev-1320 v1.01p03】【MV】【需求】建议自定义写时间时，将时间和时区区分开，当客户写时钟时，没必要每次将时区写一遍，如果需要修改时区，打开修改时区的开关</t>
  </si>
  <si>
    <t>A1320-634</t>
  </si>
  <si>
    <t>【AcuRev-1320 v1.01p03】【USB接口测试】上位机通过USB，配置ten years holiday,点击clear清除配置失败。预期：clear清除配置成功</t>
  </si>
  <si>
    <t>A1320-632</t>
  </si>
  <si>
    <t>【AcuRev-1320 v1.01p03】 Datalog 配置300个参数，生成日志成功后，预期： 可以正常读取成功；实际：读取失败</t>
  </si>
  <si>
    <t>依旧有读取失败的情况</t>
  </si>
  <si>
    <t>A1320-616</t>
  </si>
  <si>
    <t>【AcuRev-1320 v1.01p03】【USB接口测试】上位机上通过USB连接AcuRev1320电表到Acuview2进行usb升级，升级失败。预期：升级成功</t>
  </si>
  <si>
    <t>A1320-612</t>
  </si>
  <si>
    <t>【AcuRev-1320 v1.01p03】【上位机】【待确认】需量sliding模式，设置Demand Interval为4min,设置Demand Update Rate为5min成功。预期：设置Demand Update Rate失败，实际：设置Demand Update Rate成功。</t>
  </si>
  <si>
    <t>A1320-605</t>
  </si>
  <si>
    <t>【AcuRev-1320 v1.01p03】【MV】测试前进行恢复出厂设置，之后对电表进行正常测试一段时间后，通读Aduit log时发现，Aduit log数据有非法数据产生</t>
  </si>
  <si>
    <t>Aduitlog</t>
  </si>
  <si>
    <t>A1320-586</t>
  </si>
  <si>
    <t>【AcuRev-1320 v1.01p03】【偶现】测试过程中，来回切换接线方式和独立通道模式，预期： 正常响应；实际：测试过程中出现一次Ib和Ic 不测量电流，一直是0，重启电表后，Ib、Ic恢复测量电流，但是CT变比从5更新为了1000</t>
  </si>
  <si>
    <t>无法回归测试</t>
  </si>
  <si>
    <t>概率问题，再挂测一个版本后关单</t>
  </si>
  <si>
    <t>A1320-558</t>
  </si>
  <si>
    <t>【AcuRev-1320 v1.01p01】源输入电压角度为(0,240,120)，三相电流角度为(0,240,120)，等待4h检查各聚合数据页面的相角数据，预期： 所有页面的相角数据测量符合预期；实际：2h的相角相关数据全部为0</t>
  </si>
  <si>
    <t>mcu</t>
  </si>
  <si>
    <t>A1320-549</t>
  </si>
  <si>
    <t>【AcuRev-1320 v1.01p01】【MV】电表接线方式为3E4W Delta，源依旧按照Y模式输电（Ua为100V，φua为0°，Ub为100V， 短接连到电表Un，φub为240°，Uc为100V，φuc为120°），上位机配2e2P3W delta接线，I_in1为4A、0°，I_in2为0A、0°，I_in3为5A、120°，查看200ms  ，20ms  ，电表电压相角值相同</t>
  </si>
  <si>
    <t>A1320-544</t>
  </si>
  <si>
    <t>【AcuRev-1320 v1.01p01】【网络模块】电表设置静态IP或者动态ip，电脑连接到电表，TCP连接四个客户端，重新插拔电脑侧网线后，TCP连接失败。预期：四个TCP连接成功</t>
  </si>
  <si>
    <t>A1320-543</t>
  </si>
  <si>
    <t>【AcuRev-1320 v1.01p01】HMI上修改slaveid为 100， 电表自动瞬间重启， 并进入到boot页面，IP地址变成223.131.104.123，手动掉电重启电表，问题无法恢复，预期:  修改slaveid成功</t>
    <phoneticPr fontId="9" type="noConversion"/>
  </si>
  <si>
    <t>Firmware升级</t>
    <phoneticPr fontId="9" type="noConversion"/>
  </si>
  <si>
    <t>A1320-542</t>
  </si>
  <si>
    <t>【AcuRev-1320 v1.01p01】全新电表，烧写boot，升级完APP后， 发现slaveID为0， 预期: slaveID为默认值1</t>
    <phoneticPr fontId="9" type="noConversion"/>
  </si>
  <si>
    <t>A1320-535</t>
  </si>
  <si>
    <t>【AcuRev-1320 v1.01p01】【需量】需求文档要求显示A/B/C各项功率及进出的有功功率、无功功率和视在功率。预期：需量模块显示A/B/C各项功率、进线和出线的有功、无功功率、视在功率，实际：需量模块不显示相关模块。</t>
  </si>
  <si>
    <t>需量</t>
  </si>
  <si>
    <t>A1320-534</t>
  </si>
  <si>
    <t>【AcuRev-1320 v1.01p01】【需量】设置fixed方式，设置电流0.01A,低于启动电流0.012A，需量更新的功率值非0。预期：功率值为0，实际：功率值不为0。</t>
  </si>
  <si>
    <t>A1320-532</t>
  </si>
  <si>
    <t>【AcuRev-1320 v1.01p01】上位机Phase Angles 页面，显示的角度值预期为真实的角度值；实际： 显示一长串异常数值，绘图也异常</t>
  </si>
  <si>
    <t>A1320-529</t>
    <phoneticPr fontId="9" type="noConversion"/>
  </si>
  <si>
    <t>【AcuRev-1320 v1.01p01】电表非默认密码，上位机设置，输入错误密码0000，点击update，可以设置成功，预期：输入错误密码，上位机页面提示密码错误，请联系我们</t>
  </si>
  <si>
    <t>A1320-528</t>
  </si>
  <si>
    <t>【AcuRev-1320 v1.01p01】rtu强制升级方式，波特率9600&amp;38400，升级进度2%，上位机提示升级失败，预期: 升级成功。</t>
    <phoneticPr fontId="9" type="noConversion"/>
  </si>
  <si>
    <t>A1320-527</t>
  </si>
  <si>
    <t>【AcuRev-1320 v1.01p01】rtu正常升级方式，波特率9600&amp;19200，升级进度2%，上位机提示升级失败，预期: 升级成功。</t>
    <phoneticPr fontId="9" type="noConversion"/>
  </si>
  <si>
    <t>A1320-523</t>
  </si>
  <si>
    <t>【AcuRev-1320 v1.01p01】【MV】给表加200V,5A，走字5min,待energy累积一点电量后，给电表进行掉电再上电操作，查看电表energy数据被清0</t>
  </si>
  <si>
    <t>A1320-512</t>
  </si>
  <si>
    <t>【AcuRev-1320 v1.01p01】【MV】电压、电流谐波因素功能均未实现，目前给电表接入电压、电流及对应谐波，电压、电流谐波因素数据均为0</t>
  </si>
  <si>
    <t>A1320-511</t>
  </si>
  <si>
    <t>【AcuRev-1320 v1.01p01】【MV】上位机读谐电流谐波Harmonic Spectrum 绘图验证有误  ，图形上的标识应该放在该柱状图上，目前做法与电压谐波Harmonic Spectrum不一致</t>
  </si>
  <si>
    <t>A1320-508</t>
  </si>
  <si>
    <t>【AcuRev-1320 v1.01p01】【MV】上位机读谐电压谐波Harmonic Spectrum 绘图验证有误  ，点击进入Voltage Spectrum查看电压谐波图，发现图形立即会被局部放大。预期：刚进入Voltage Spectrum，应展示全部谐波，不应局部放大</t>
  </si>
  <si>
    <t>A1320-504</t>
  </si>
  <si>
    <t>【AcuRev1320 v1.01P01】【网络模块】DHCP在auto模式下,连续快速插拔网线20次，连接上位机后，电表自动重启</t>
  </si>
  <si>
    <t>A1320-503</t>
  </si>
  <si>
    <t>【AcuRev-1320 v1.01p01】【需量】设置fixed方式，设置电表的系统时间为16:28，DemandInterval设置4分钟，窗口应从16:32开始计时，需量更新时间为16:30。预期：需量更新时间为16:36，实际：需量更新时间为16:30。</t>
  </si>
  <si>
    <t>A1320-502</t>
  </si>
  <si>
    <t>【AcuRev-1320 v1.01p01】【MV】Independent Input Channel 使能，输入4路电流5A，谐波含量百分比5%，谐波次数33，谐波相位300°，检查上位机和电表上测量谐波THD、谐波幅值及精度均超过精度要求</t>
  </si>
  <si>
    <t>A1320-497</t>
  </si>
  <si>
    <t>【AcuRev1320 v1.01P01】【网络模块】HMI修改slaveID从247改为1，导致modbus RTU/TCP变为disable状态  预期：HMI修改slaveID不会影响其他配置   实际：HMI修改slaveID影响modbus RTU/TCP</t>
  </si>
  <si>
    <t>A1320-496</t>
  </si>
  <si>
    <t>【AcuRev-1320 v1.01p01】【MV】连接AcuRev1320电表到Acuview2上，链接状态为connected，设置ABC相电压均设置为120V，谐波含量百分比30%，谐波次数62，谐波相位180°，检查上位机和电表上测量电表谐波参数(百分比，谐波幅值，谐波角度)的值均为0</t>
  </si>
  <si>
    <t>A1320-491</t>
  </si>
  <si>
    <t>【AcuRev1320 v1.01P01】【网络模块】HMI修改串口波特率和TCP端口号，重启电表，电表进入boot页面无法跳转  预期：重启电表正常工作</t>
  </si>
  <si>
    <t>产品问题单解决统计</t>
    <phoneticPr fontId="9" type="noConversion"/>
  </si>
  <si>
    <t>状态</t>
    <phoneticPr fontId="9" type="noConversion"/>
  </si>
  <si>
    <t>数量</t>
    <phoneticPr fontId="9" type="noConversion"/>
  </si>
  <si>
    <t>Closed</t>
    <phoneticPr fontId="9" type="noConversion"/>
  </si>
  <si>
    <t>Created</t>
    <phoneticPr fontId="9" type="noConversion"/>
  </si>
  <si>
    <t xml:space="preserve">To be Verified </t>
    <phoneticPr fontId="9" type="noConversion"/>
  </si>
  <si>
    <t>Rejected</t>
    <phoneticPr fontId="9" type="noConversion"/>
  </si>
  <si>
    <t>In Progress</t>
    <phoneticPr fontId="9" type="noConversion"/>
  </si>
  <si>
    <t>Self-testing</t>
    <phoneticPr fontId="9" type="noConversion"/>
  </si>
  <si>
    <t>Reopen</t>
    <phoneticPr fontId="9" type="noConversion"/>
  </si>
  <si>
    <t>On Hold</t>
    <phoneticPr fontId="9" type="noConversion"/>
  </si>
  <si>
    <t>测试结果</t>
  </si>
  <si>
    <t>备注</t>
  </si>
  <si>
    <t>Function_AcuRev1320_001_01_case1</t>
    <phoneticPr fontId="9" type="noConversion"/>
  </si>
  <si>
    <r>
      <rPr>
        <sz val="8"/>
        <color rgb="FF000000"/>
        <rFont val="微软雅黑"/>
        <family val="2"/>
        <charset val="134"/>
      </rPr>
      <t>交流电在</t>
    </r>
    <r>
      <rPr>
        <sz val="8"/>
        <color rgb="FFFF0000"/>
        <rFont val="微软雅黑"/>
        <family val="2"/>
        <charset val="134"/>
      </rPr>
      <t>45 HZ 、55HZ、65 Hz</t>
    </r>
    <r>
      <rPr>
        <sz val="8"/>
        <color rgb="FF000000"/>
        <rFont val="微软雅黑"/>
        <family val="2"/>
        <charset val="134"/>
      </rPr>
      <t>，测量精度要求0.1%</t>
    </r>
  </si>
  <si>
    <t>1、Acuview2上位机
2、网线/RTU串口线
3、AcuRev1320电表</t>
  </si>
  <si>
    <r>
      <rPr>
        <sz val="8"/>
        <color rgb="FF000000"/>
        <rFont val="微软雅黑"/>
        <family val="2"/>
        <charset val="134"/>
      </rPr>
      <t>1、连接AcuRev1320电表到Acuview2上，链接状态为connected
2、交流电源输入频率为</t>
    </r>
    <r>
      <rPr>
        <sz val="8"/>
        <color rgb="FFFF0000"/>
        <rFont val="微软雅黑"/>
        <family val="2"/>
        <charset val="134"/>
      </rPr>
      <t xml:space="preserve">45HZ。
</t>
    </r>
    <r>
      <rPr>
        <sz val="8"/>
        <color rgb="FF000000"/>
        <rFont val="微软雅黑"/>
        <family val="2"/>
        <charset val="134"/>
      </rPr>
      <t>3、Acuview2上和HMI上检查交流电频率是否在精度范围内，范围:</t>
    </r>
    <r>
      <rPr>
        <sz val="8"/>
        <color rgb="FFFF0000"/>
        <rFont val="微软雅黑"/>
        <family val="2"/>
        <charset val="134"/>
      </rPr>
      <t xml:space="preserve">44.955 ~ 45.045
</t>
    </r>
    <r>
      <rPr>
        <sz val="8"/>
        <color rgb="FF000000"/>
        <rFont val="微软雅黑"/>
        <family val="2"/>
        <charset val="134"/>
      </rPr>
      <t>4、交流电源输入频率为</t>
    </r>
    <r>
      <rPr>
        <sz val="8"/>
        <color rgb="FFFF0000"/>
        <rFont val="微软雅黑"/>
        <family val="2"/>
        <charset val="134"/>
      </rPr>
      <t>55HZ</t>
    </r>
    <r>
      <rPr>
        <sz val="8"/>
        <color rgb="FF000000"/>
        <rFont val="微软雅黑"/>
        <family val="2"/>
        <charset val="134"/>
      </rPr>
      <t>。
5、Acuview2上和HMI上检查交流电频率是否在精度范围内，范围</t>
    </r>
    <r>
      <rPr>
        <sz val="8"/>
        <color rgb="FFFF0000"/>
        <rFont val="微软雅黑"/>
        <family val="2"/>
        <charset val="134"/>
      </rPr>
      <t xml:space="preserve">:54.945 ~ 55.055
</t>
    </r>
    <r>
      <rPr>
        <sz val="8"/>
        <color rgb="FF000000"/>
        <rFont val="微软雅黑"/>
        <family val="2"/>
        <charset val="134"/>
      </rPr>
      <t>6、交流电源输入频率为</t>
    </r>
    <r>
      <rPr>
        <sz val="8"/>
        <color rgb="FFFF0000"/>
        <rFont val="微软雅黑"/>
        <family val="2"/>
        <charset val="134"/>
      </rPr>
      <t xml:space="preserve">65HZ。
</t>
    </r>
    <r>
      <rPr>
        <sz val="8"/>
        <color rgb="FF000000"/>
        <rFont val="微软雅黑"/>
        <family val="2"/>
        <charset val="134"/>
      </rPr>
      <t>7、Acuview2上检查交流电频率是否在精度范围内，范围</t>
    </r>
    <r>
      <rPr>
        <sz val="8"/>
        <color rgb="FFFF0000"/>
        <rFont val="微软雅黑"/>
        <family val="2"/>
        <charset val="134"/>
      </rPr>
      <t xml:space="preserve">:64.935 ~ 65.065
</t>
    </r>
    <r>
      <rPr>
        <sz val="8"/>
        <color rgb="FF000000"/>
        <rFont val="微软雅黑"/>
        <family val="2"/>
        <charset val="134"/>
      </rPr>
      <t>8、以上步骤同时在web页面上检查，交流电频率是否在精度范围内（是否与上位机及电表一致）</t>
    </r>
    <phoneticPr fontId="9" type="noConversion"/>
  </si>
  <si>
    <r>
      <rPr>
        <sz val="8"/>
        <color rgb="FF000000"/>
        <rFont val="微软雅黑"/>
        <family val="2"/>
        <charset val="134"/>
      </rPr>
      <t>3、Acuview2上和HMI上检查交流电频率在精度范围内，范围:</t>
    </r>
    <r>
      <rPr>
        <sz val="8"/>
        <color rgb="FFFF0000"/>
        <rFont val="微软雅黑"/>
        <family val="2"/>
        <charset val="134"/>
      </rPr>
      <t xml:space="preserve">44.955 ~ 45.045
</t>
    </r>
    <r>
      <rPr>
        <sz val="8"/>
        <color rgb="FF000000"/>
        <rFont val="微软雅黑"/>
        <family val="2"/>
        <charset val="134"/>
      </rPr>
      <t>5、Acuview2上和HMI上检查交流电频率在精度范围内，范围:</t>
    </r>
    <r>
      <rPr>
        <sz val="8"/>
        <color rgb="FFFF0000"/>
        <rFont val="微软雅黑"/>
        <family val="2"/>
        <charset val="134"/>
      </rPr>
      <t xml:space="preserve">54.945 ~ 55.055
</t>
    </r>
    <r>
      <rPr>
        <sz val="8"/>
        <color rgb="FF000000"/>
        <rFont val="微软雅黑"/>
        <family val="2"/>
        <charset val="134"/>
      </rPr>
      <t>7、Acuview2上检查交流电频率在精度范围内，范围:</t>
    </r>
    <r>
      <rPr>
        <sz val="8"/>
        <color rgb="FFFF0000"/>
        <rFont val="微软雅黑"/>
        <family val="2"/>
        <charset val="134"/>
      </rPr>
      <t xml:space="preserve">64.935 ~ 65.065
</t>
    </r>
    <r>
      <rPr>
        <sz val="8"/>
        <color rgb="FF000000"/>
        <rFont val="微软雅黑"/>
        <family val="2"/>
        <charset val="134"/>
      </rPr>
      <t>8、web页面上检查交流电频率在精度范围内（与上位机及电表一致）</t>
    </r>
  </si>
  <si>
    <t>v1.01p01</t>
    <phoneticPr fontId="9" type="noConversion"/>
  </si>
  <si>
    <t>王丽红</t>
  </si>
  <si>
    <t>跟产品确认，最新的精度要求是：45HZ~65HZ，精度0.1%；更新用例
20260206 产品认为还是不确定，本身按照上面的标准测试已经通过了，先把结果删除，如果确认完精度要求跟上述一致，再重新填入结果</t>
  </si>
  <si>
    <t>v1.01p03</t>
  </si>
  <si>
    <t>v1.01p04</t>
    <phoneticPr fontId="9" type="noConversion"/>
  </si>
  <si>
    <t>web页面存在BUG（无法登录），已有问题单：A1320-805</t>
    <phoneticPr fontId="9" type="noConversion"/>
  </si>
  <si>
    <t>Function_AcuRev1320_001_01_case2</t>
  </si>
  <si>
    <t>交流电在50HZ 、60 Hz，测量精度要求0.1%</t>
  </si>
  <si>
    <t>1、连接AcuRev1320电表到Acuview2上，链接状态为connected
2、交流电源输入频率为50HZ。
3、Acuview2上和HMI上检查交流电频率是否在精度范围内，范围:49.95 ~ 50.05
4、交流电源输入频率为60HZ。
5、Acuview2上和HMI上检查交流电频率是否在精度范围内，范围:59.94 ~ 60.06</t>
  </si>
  <si>
    <t>3、Acuview2上和HMI上检查交流电频率在精度范围内，范围:49.95 ~ 50.05
5、Acuview2上和HMI上检查交流电频率在精度范围内，范围:59.94 ~ 60.06</t>
  </si>
  <si>
    <t>Function_AcuRev1320_001_01_case3</t>
    <phoneticPr fontId="9" type="noConversion"/>
  </si>
  <si>
    <t>电表上设置60HZ, 交流电在40HZ 、70 Hz，无测量精度要求</t>
  </si>
  <si>
    <t>1、连接AcuRev1320电表到Acuview2上，链接状态为connected
1.1、电表上设置60HZ
2、交流电源输入频率为40HZ。
3、Acuview2上和HMI上检查交流电频率可以测试到频率数据，无精度要求
4、交流电源输入频率为70HZ。
5、Acuview2上和HMI上检查交流电频率可以测试到频率数据，无精度要求</t>
  </si>
  <si>
    <t>3、Acuview2上和HMI上检查交流电频率可以测试到频率数据，无精度要求
5、Acuview2上和HMI上检查交流电频率可以测试到频率数据，无精度要求</t>
  </si>
  <si>
    <t>Function_AcuRev1320_001_01_case4</t>
    <phoneticPr fontId="9" type="noConversion"/>
  </si>
  <si>
    <t>关闭输出后，电表不会有频率显示</t>
  </si>
  <si>
    <t>1、输出50HZ频率
2、关闭源输出
3、HMI查看系统频率
4、查看上位机及web页面，频率显示是多少</t>
  </si>
  <si>
    <t>3、关闭源输出，频率显示0
4、关闭源输出，频率显示0</t>
  </si>
  <si>
    <t>Function_AcuRev1320_001_01_case5</t>
  </si>
  <si>
    <t>验证上位机Real-time 聚合数据的各个页面，测量频率正常</t>
  </si>
  <si>
    <t>1、Acuview2上位机
2、网线/RTU串口线
3、AcuRev1320电表
4、接线方式3E4w y</t>
  </si>
  <si>
    <t>1、 交流电源输入频率为50HZ。
2、 等待4 小时
3、 检查Real-Time Metering （200ms）、Real-Time Metering （3s）、Real-Time Metering （10min）、Real-Time Metering （2hr）、High-Speed Metering  页面的频率</t>
  </si>
  <si>
    <t>3、 各个页面频率测量值均为50HZ
备注： 除了200ms页面，其他页面没有精度要求，测量值接近不能偏离太远</t>
  </si>
  <si>
    <t>线-地电压(相电压)验证</t>
  </si>
  <si>
    <t>Function_AcuRev1320_002_01_case1</t>
  </si>
  <si>
    <t>交流电Van、Vbn、Vcn输入额定电压分别均为69V,120V,测量Van、Vbn、Vcn、Vlnavg满足精度要求0.1%</t>
  </si>
  <si>
    <t>1、Acuview2上位机
2、网线/RTU串口线
3、AcuRev1320电表
4、接线方式3E4w y y</t>
  </si>
  <si>
    <t>1、连接AcuRev1320电表到Acuview2上，链接状态为connected
2、交流电源输入相电压Van、Vbn、Vcn的额定电压为69V。
3、Acuview2上和HMI上检查交流电相电压是否均在精度范围内，
Van、Vbn、Vcn范围(V):68.931 ~ 69.069， Vlnavg范围(V)：68.931 ~ 69.069
4、交流电源输入相电压Van、Vbn、Vcn的额定电压为120V。
5、Acuview2上和HMI上检查交流电相电压是否均在精度范围内，范围(V):119.88 ~ 120.12， Vlnavg范围(V)：119.88 ~ 120.12
6、以上步骤中，检查web页面与Acuview2、HMI上交流电相电压是否一致，是否均在精度范围内</t>
  </si>
  <si>
    <t>3、Acuview2上和HMI上检查交流电相电压均在精度范围内，范围(V):68.931 ~ 69.069，Vlnavg范围(V)：68.931 ~ 69.069
5、Acuview2上和HMI上检查交流电相电压均在精度范围内，范围(V):119.88 ~ 120.12，Vlnavg范围(V)：119.88 ~ 120.12
6、以上步骤中，检查web页面与Acuview2、HMI上交流电相电压一致，均在精度范围内</t>
  </si>
  <si>
    <t>Y</t>
    <phoneticPr fontId="9" type="noConversion"/>
  </si>
  <si>
    <t>1. 上位机使用200ms 的值检查精度，
2. HMI上使用HS-ms的值检查
3. Web2 功能未转测，相关步骤未测试
硬件测量值存在上下波动问题，精度不够
https://accuenergy.atlassian.net/browse/A1320-499</t>
  </si>
  <si>
    <t>web页面打不开，静茹已提单</t>
    <phoneticPr fontId="9" type="noConversion"/>
  </si>
  <si>
    <t>Function_AcuRev1320_002_01_case2</t>
    <phoneticPr fontId="9" type="noConversion"/>
  </si>
  <si>
    <t>交流电Van、Vbn、Vcn输入额定电压分别均为230V,347V,测量Van、Vbn、Vcn、Vlnavg满足精度要求0.1%</t>
  </si>
  <si>
    <t>1、连接AcuRev1320电表到Acuview2上，链接状态为connected
2、交流电源输入相电压Van、Vbn、Vcn的额定电压为230V。
3、Acuview2上和HMI上检查交流电相电压是否均在精度范围内，范围(V):229.77 ~ 230.23， Vlnavg范围(V)：229.77 ~ 230.23
4、交流电源输入相电压Van、Vbn、Vcn的额定电压为347V。
5、Acuview2上和HMI上检查交流电相电压是否均在精度范围内，范围(V):346.653 ~ 347.347， Vlnavg范围(V)：346.653 ~ 347.347
6、以上步骤中，检查web页面与Acuview2、HMI上交流电相电压是否一致，是否均在精度范围内</t>
  </si>
  <si>
    <t>3、Acuview2上和HMI上检查交流电相电压均在精度范围内，范围(V):229.77 ~ 230.23， Vlnavg范围(V)：229.77 ~ 230.23
5、Acuview2上和HMI上检查交流电相电压均在精度范围内，范围(V):346.653 ~ 347.347， Vlnavg范围(V)：346.653 ~ 347.347
6、以上步骤中，检查web页面与Acuview2、HMI上交流电相电压一致，均在精度范围内</t>
    <phoneticPr fontId="9" type="noConversion"/>
  </si>
  <si>
    <t>Function_AcuRev1320_002_01_case3</t>
  </si>
  <si>
    <t>交流电Van、Vbn、Vcn输入启动电压分别均为10.2V、20V,电表有测量值,测量Van、Vbn、Vcn、Vlnavg没有精度要求</t>
  </si>
  <si>
    <t>1、连接AcuRev1320电表到Acuview2上，链接状态为connected
2、交流电源输入相电压Van、Vbn、Vcn的额定电压为10.2V。
3、Acuview2上和HMI上检查交流电相电压是否有测量显示，精度没有要求
4、交流电源输入相电压Van、Vbn、Vcn的额定电压为20V。
5、Acuview2上和HMI上检查交流电相电压是否有测量显示，精度没有要求</t>
  </si>
  <si>
    <t>3、Acuview2上和HMI上检查交流电相电压有测量显示，没有精度要求
5、Acuview2上和HMI上检查交流电相电压有测量显示，没有精度要求</t>
  </si>
  <si>
    <t>Function_AcuRev1320_002_01_case4</t>
  </si>
  <si>
    <t>交流电Van、Vbn、Vcn输入电压分别均为0V，1V，9V,电表Van、Vbn、Vcn、Vlnavg无测量值</t>
  </si>
  <si>
    <t>1、连接AcuRev1320电表到Acuview2上，链接状态为connected
2、交流电源输入相电压Van、Vbn、Vcn的额定电压为0V。
3、Acuview2上和HMI上检查交流电相电压是否为0V
4、交流电源输入相电压Van、Vbn、Vcn的额定电压为1V。
5、Acuview2上和HMI上检查交流电相电压是否为0V，不考虑精度
6、交流电源输入相电压Van、Vbn、Vcn的额定电压为9V。
7、Acuview2上和HMI上检查交流电相电压是否为0V，不考虑精度
8、查看web页面数据是否与上位机及电表数据一致</t>
  </si>
  <si>
    <t>3、5、7、Acuview2上和HMI上检查交流电相电压为0V
6、查看web页面数据是否与上位机及电表数据一致</t>
  </si>
  <si>
    <t>Function_AcuRev1320_002_01_case5</t>
  </si>
  <si>
    <t>交流电Van、Vbn、Vcn输入额定电压为(69V,120V,230V),测量Van、Vbn、Vcn、Vlnavg满足精度要求0.1%</t>
  </si>
  <si>
    <t>1、连接AcuRev1320电表到Acuview2上，链接状态为connected
2、交流电源输入相电压Van、Vbn、Vcn的额定电压分别为(69V,120V,230V)。
3、Acuview2上和HMI上检查交流电相电压是否均在精度范围内，Van范围(V):68.931 ~ 69.069，Vbn范围(V):119.88 ~ 120.12，Vcn范围(V):229.77 ~ 230.23，Vlnavg范围(V):139.527 ~ 139.8063333
4、检查web页面上是否与Acuview2、HMI上交流电相电压一致，是否在范围内</t>
  </si>
  <si>
    <t>3、Acuview2上和HMI上检查交流电相电压均在精度范围内，Van范围(V):68.931 ~ 69.069，Vbn范围(V):119.88 ~ 120.12，Vcn范围(V):229.77 ~ 230.23，Vlnavg范围(V):139.527 ~ 139.8063333
4、检查web页面上与Acuview2、HMI上交流电相电压一致，在范围内</t>
  </si>
  <si>
    <t>69V 波动超出精度范围
硬件测量值存在上下波动问题，精度不够
https://accuenergy.atlassian.net/browse/A1320-499</t>
  </si>
  <si>
    <t>Ua 69V 精度不够
A1320-585</t>
    <phoneticPr fontId="9" type="noConversion"/>
  </si>
  <si>
    <t>Function_AcuRev1320_002_01_case6_1</t>
  </si>
  <si>
    <t>交流电Van、Vbn、Vcn输入额定电压为(100V,100V,100V),φA、φB、φC分别为(0°、240°、120°)，断开交流源输入，Van、Vbn、Vcn、Vlnavg测量值全为0V</t>
  </si>
  <si>
    <t>1、连接AcuRev1320电表到Acuview2上，链接状态为connected
2、交流电Van、Vbn、Vcn输入额定电压为(100V,100V,100V),φA、φB、φC分别为(0°、240°、120°)
3、Acuview2上和HMI上检查交流电相电压是否均在精度范围内
4、断开交流源输入
5、立即Acuview2上和HMI上检查交流电相电压Van、Vbn、Vcn、Vlnavg测量值全为0V
6, 反复执行步骤2~5， 5次。功能正常</t>
  </si>
  <si>
    <t>3、Acuview2上和HMI上检查交流电相电压均在精度0.1%范围内
5、立即Acuview2上和HMI上检查交流电相电压Vab，Vac、Vbc、Vllavg测量值全为0V
6, 反复执行步骤2~5， 5次。功能正常</t>
    <phoneticPr fontId="9" type="noConversion"/>
  </si>
  <si>
    <t>Function_AcuRev1320_002_01_case6_2</t>
  </si>
  <si>
    <t>交流电Van、Vbn、Vcn输入额定电压为(220V,220V,220V)顺序，且φA、φB、φC分别为(0°、120°、240°)，Van、Vbn、Vcn、Vlnavg测量值满足精度要求0.1%</t>
    <phoneticPr fontId="9" type="noConversion"/>
  </si>
  <si>
    <t>1、连接AcuRev1320电表到Acuview2上，链接状态为connected
2、交流电源输入相电压Van、Vbn、Vcn的额定电压为220V。
3、电表相序设置为ABC，φA、φB、φC分别为(0°、120°、240°)
4、Acuview2上和HMI上检查交流电相电压Van、Vbn、Vcn、Vlnavg测量值是否满足精度要求0.1%</t>
  </si>
  <si>
    <t>4、Acuview2上和HMI上检查交流电相电压均在精度范围内，范围(V):219.7800 ~ 220.2200 ， Vlnavg范围(V)：219.7800 ~ 220.2200</t>
    <phoneticPr fontId="9" type="noConversion"/>
  </si>
  <si>
    <t>Function_AcuRev1320_002_01_case6_3</t>
  </si>
  <si>
    <t>交流电Van、Vbn、Vcn输入额定电压为(220V,220V,220V),逆序，且φA、φB、φC分别为(0°、120°、240°)，Van、Vbn、Vcn、Vlnavg测量值满足精度要求0.1%</t>
    <phoneticPr fontId="9" type="noConversion"/>
  </si>
  <si>
    <t>1、连接AcuRev1320电表到Acuview2上，链接状态为connected
2、交流电源输入相电压Van、Vbn、Vcn的额定电压为220V。
3、电表相序设置为ACB，φA、φB、φC分别为(0°、120°、240°)
4、Acuview2上和HMI上检查交流电相电压Van、Vbn、Vcn、Vlnavg测量值是否满足精度要求0.1%</t>
  </si>
  <si>
    <t>Function_AcuRev1320_002_01_case6_4</t>
  </si>
  <si>
    <t>交流电Van、Vbn、Vcn输入额定电压为(120V,120V,120V)顺序，且φA、φB、φC分别为(0°、130°、250°)，Van、Vbn、Vcn、Vlnavg测量值满足精度要求0.1%</t>
  </si>
  <si>
    <t>1、连接AcuRev1320电表到Acuview2上，链接状态为connected
2、交流电源输入相电压Van、Vbn、Vcn的额定电压为120V。
3、电表相序设置为ABC，φA、φB、φC分别为(0°、130°、250°)
4、Acuview2上和HMI上检查交流电相电压Van、Vbn、Vcn、Vlnavg测量值是否满足精度要求0.1%
5、检查web页面上是否与Acuview2、HMI上交流电相电压一致，是否在范围内</t>
  </si>
  <si>
    <t>4、Acuview2上和HMI上检查交流电相电压均在精度范围内，范围(V):119.8800 ~ 120.1200 ， Vlnavg范围(V)：119.8800 ~ 120.1200 
5、检查web页面上与Acuview2、HMI上交流电相电压一致，在范围内</t>
  </si>
  <si>
    <t>HMI上能看到 120V 波动超出精度范围
硬件测量值存在上下波动问题，精度不够
https://accuenergy.atlassian.net/browse/A1320-499</t>
  </si>
  <si>
    <t>Function_AcuRev1320_002_01_case7_1</t>
  </si>
  <si>
    <t>只加电压,看电压正常精度正常， 电流测量值为0</t>
    <phoneticPr fontId="9" type="noConversion"/>
  </si>
  <si>
    <t>1、连接AcuRev1320电表到Acuview2上，链接状态为connected
2、交流电源输入相电压Van、Vbn、Vcn的额定电压为120V。
3、电表相序设置为ABC，φA、φB、φC分别为(0°、240°、120°)
4、电表未接电流。
5、Acuview2上和HMI上检查交流电相电压Van、Vbn、Vcn、Vlnavg测量值是否满足精度要求0.1%
6、ABC三相, 输入通道input1-3、电流是否均为0A</t>
  </si>
  <si>
    <t>5、Acuview2上和HMI上检查交流电相电压Van、Vbn、Vcn、Vlnavg测量值满足精度要求0.1%
6、ABC三相, 输入通道input1-3电流均为0A</t>
  </si>
  <si>
    <t>LV3</t>
    <phoneticPr fontId="9" type="noConversion"/>
  </si>
  <si>
    <t>ARF-509
电压有值，电流为0时，功率和PF值一直在波动</t>
  </si>
  <si>
    <t>Function_AcuRev1320_002_01_case7_2</t>
  </si>
  <si>
    <t>电压为0，只加电流, 电流测量值正常，但不计算夹角、功率、能量；电压为10V，电流测量值正常，且计算夹角、功率、能量</t>
  </si>
  <si>
    <t>1、连接AcuRev1320电表到Acuview2上，链接状态为connected
2、交流电源输入相电压Van、Vbn、Vcn的额定电压为0V。
3、电表相序设置为ABC，φA、φB、φC分别为(0°、240°、120°)
4、input1-3 设置为3A
5、Acuview2上和HMI上检查交流电相电压Van、Vbn、Vcn、Vlnavg测量值是否为0V。
6、ABC三相, 输入通道input1-3电流均为3A
7、交流电源输入相电压Van、Vbn、Vcn的额定电压为10V。
8、电表相序设置为ABC，φA、φB、φC分别为(0°、240°、120°)
9、input1-3 设置为3A
10、ABC三相, 输入通道input1-3电流均为3A</t>
  </si>
  <si>
    <t>5、Acuview2上和HMI上检查交流电相电压Van、Vbn、Vcn、Vlnavg测量值为0V
6、ABC三相, 输入通道input1-3、均为3A，同时功率、夹角、能量不计算
10、ABC三相, 输入通道input1-3、电流均为3A，同时计算功率、夹角、能量</t>
  </si>
  <si>
    <t>ARF-506
电压小于10V时，测量为0V，不计算功率，目前是计算的</t>
  </si>
  <si>
    <t>Function_AcuRev1320_002_01_case7_3</t>
  </si>
  <si>
    <t>电表接入电压线束，但交流源没有开机的情况下，电表可以测试到电压值为0V</t>
    <phoneticPr fontId="9" type="noConversion"/>
  </si>
  <si>
    <t>1、电表接入电压线束，但交流源没有开机的情况下，
2、检查电表可以测试到电压值是否为0V</t>
    <phoneticPr fontId="9" type="noConversion"/>
  </si>
  <si>
    <t>2、检查电表可以测试到电压值为0V</t>
    <phoneticPr fontId="9" type="noConversion"/>
  </si>
  <si>
    <t>Function_AcuRev1320_002_01_case8</t>
  </si>
  <si>
    <t>交流电Van、Vbn、Vcn输入额定电压分别均为480V （电气规格支持的最大相电压480V）,测量Van、Vbn、Vcn、Vlnavg满足精度要求0.1%</t>
  </si>
  <si>
    <t>1、连接AcuRev1320电表到Acuview2上，链接状态为connected
2、交流电源输入相电压Van、Vbn、Vcn的额定电压为480V。
3、Acuview2上和HMI上检查交流电相电压是否均在精度范围内，
Van、Vbn、Vcn范围(V):479.52 ~ 480.48， Vlnavg范围(V)：479.52 ~ 480.48
4、检查web页面与Acuview2、HMI上交流电相电压是否一致，是否均在精度范围内</t>
  </si>
  <si>
    <t>3、Acuview2上和HMI上检查交流电相电压均在精度范围内，范围(V):Van、Vbn、Vcn范围(V):479.52 ~ 480.48， Vlnavg范围(V)：479.52 ~ 480.48
4、 以上步骤中，检查web页面与Acuview2、HMI上交流电相电压一致，均在精度范围内</t>
  </si>
  <si>
    <t>当前版本480V会报过压，v1.01p03已修复</t>
  </si>
  <si>
    <t>线-线电压(线电压)验证</t>
  </si>
  <si>
    <t>Function_AcuRev1320_002_02_case1</t>
  </si>
  <si>
    <t>交流电Van、Vbn、Vcn均输入电压69V和120V, 测量Vab，Vac、Vbc、Vllavg精度均满足要求0.1%</t>
    <phoneticPr fontId="9" type="noConversion"/>
  </si>
  <si>
    <t>1、连接AcuRev1320电表到Acuview2上，链接状态为connected
2、交流电源输入相电压Van、Vbn、Vcn的额定电压为69V。
3、Acuview2上和HMI上检查交流电相电压是否均在精度范围内，范围(V):119.388492 ~ 119.627508， Vllavg范围(V)：119.388492 ~ 119.627508
4、交流电源输入相电压Van、Vbn、Vcn的额定电压为120V。
5、Acuview2上和HMI上检查交流电相电压是否均在精度范围内，范围(V):207.63216 ~ 208.04784， Vllavg范围(V)：207.63216 ~ 208.04784
6、以上步骤中，检查web页面是否与Acuview2上、hmi数据保持一致，是否均在范围内</t>
  </si>
  <si>
    <t>3、Acuview2上和HMI上检查交流电相电压均在精度范围内，范围(V):119.388492 ~ 119.627508， Vllavg范围(V)：119.388492 ~ 119.627508
5、Acuview2上和HMI上检查交流电相电压均在精度范围内，范围(V):207.63216 ~ 208.04784， Vllavg范围(V)：207.63216 ~ 208.04784
6、以上步骤中，检查web页面与Acuview2上、hmi数据保持一致，均在范围内</t>
  </si>
  <si>
    <t>硬件测量值存在上下波动问题，精度不够
https://accuenergy.atlassian.net/browse/A1320-499</t>
  </si>
  <si>
    <t>Function_AcuRev1320_002_02_case2</t>
  </si>
  <si>
    <t>交流电Van、Vbn、Vcn均输入电压230V和347V,测量Vab，Vac、Vbc、Vllavg精度均满足要求0.1%</t>
  </si>
  <si>
    <t>1、连接AcuRev1320电表到Acuview2上，链接状态为connected
2、交流电源输入相电压Van、Vbn、Vcn的额定电压为230V。
3、Acuview2上和HMI上检查交流电相电压是否均在精度范围内，范围(V):397.96164 ~ 398.75836， Vllavg范围(V)：397.96164 ~ 398.75836
4、交流电源输入相电压Van、Vbn、Vcn的额定电压为。
5、Acuview2上和HMI上检查交流电相电压是否均在精度范围内347，范围(V):600.402996 ~ 601.605004， Vllavg范围(V)：600.402996 ~ 601.605004
6、以上步骤中，检查web页面是否与Acuview2上、hmi数据保持一致，是否均在范围内</t>
  </si>
  <si>
    <t>3、Acuview2上和HMI上检查交流电相电压均在精度范围内，范围(V):397.96164 ~ 398.75836， Vllavg范围(V)：397.96164 ~ 398.75836
5、Acuview2上和HMI上检查交流电相电压均在精度范围内347，范围(V):600.402996 ~ 601.605004， Vllavg范围(V)：600.402996 ~ 601.605004
6、以上步骤中，检查web页面与Acuview2上、hmi数据保持一致，均在范围内</t>
  </si>
  <si>
    <t>Function_AcuRev1320_002_02_case3</t>
    <phoneticPr fontId="9" type="noConversion"/>
  </si>
  <si>
    <t>交流电Van、Vbn、Vcn均输入启动电压10.2V、20V,电表有测量值，测量Vab，Vac、Vbc、Vllavg精度没有要求</t>
    <phoneticPr fontId="9" type="noConversion"/>
  </si>
  <si>
    <t>1、连接AcuRev1320电表到Acuview2上，链接状态为connected
2、交流电源输入相电压Van、Vbn、Vcn的额定电压为10.2V。
3、Acuview2上和HMI上检查交流电线电压是否有测量显示， 精度没有要求
4、交流电源输入相电压Van、Vbn、Vcn的额定电压为20V。
5、Acuview2上和HMI上检查交流电线电压是否有测量显示, 精度没有要求</t>
  </si>
  <si>
    <t>3、Acuview2上和HMI上检查交流电线电压有测量显示，精度没有要求
5、Acuview2上和HMI上检查交流电线电压有测量显示，精度没有要求</t>
  </si>
  <si>
    <t>Function_AcuRev1320_002_02_case4</t>
    <phoneticPr fontId="9" type="noConversion"/>
  </si>
  <si>
    <t>交流电Van、Vbn、Vcn均输入电压0V，1V，9V,电表Vab，Vac、Vbc、Vllavg无测量值</t>
    <phoneticPr fontId="9" type="noConversion"/>
  </si>
  <si>
    <t>1、连接AcuRev1320电表到Acuview2上，链接状态为connected
2、交流电源输入相电压Van、Vbn、Vcn的额定电压为0V。
3、Acuview2上和HMI上检查交流电线电压是否为0V
4、交流电源输入相电压Van、Vbn、Vcn的额定电压为1V。
5、Acuview2上和HMI上检查交流电线电压是否为0V
6、交流电源输入相电压Van、Vbn、Vcn的额定电压为9V。
7、Acuview2上和HMI上检查交流电线电压是否为0V
6、以上步骤中，检查web页面数据是否符合要求</t>
  </si>
  <si>
    <t>3、5、7、Acuview2上和HMI上检查交流电线电压为0V
6、以上步骤中，检查web页面数据符合要求</t>
    <phoneticPr fontId="9" type="noConversion"/>
  </si>
  <si>
    <t>Function_AcuRev1320_002_02_case5</t>
    <phoneticPr fontId="9" type="noConversion"/>
  </si>
  <si>
    <t>交流电Van、Vbn、Vcn输入额定电压为(69V,120V,230V), θA、θB、θC分别为(0°、60°、120°)测量Vab，Vac、Vbc、Vllavg满足精度要求0.1%</t>
    <phoneticPr fontId="9" type="noConversion"/>
  </si>
  <si>
    <t>1、连接AcuRev1320电表到Acuview2上，链接状态为connected
2、交流电源输入相电压Van、Vbn、Vcn的电压为(69V,120V,230V), θA、θB、θC分别为(0°、60°、120°)。
3、Acuview2上和HMI上检查交流电相电压是否均在精度范围内，
4、以上步骤中，检查web页面数据是否符合要求</t>
  </si>
  <si>
    <t>3、Acuview2上和HMI上检查交流电相电压均在精度范围内
4、以上步骤中，检查web页面数据符合要求
备注: 也可以使用excel公式计算任意角度和电压的线电压。</t>
  </si>
  <si>
    <t>Function_AcuRev1320_002_02_case6_1</t>
    <phoneticPr fontId="9" type="noConversion"/>
  </si>
  <si>
    <t>交流电Van、Vbn、Vcn输入额定电压为(120V,120V,120V),逆序，且φA、φB、φC分别为(0°、260°、140°)，Vab、Vac、Vbc、Vllavg测量值满足精度要求0.1%</t>
  </si>
  <si>
    <t>1、连接AcuRev1320电表到Acuview2上，链接状态为connected
2、交流电源输入相电压Van、Vbn、Vcn的额定电压为120V。
3、电表相序设置为ACB，φA、φB、φC分别为(0°、260°、140°)
4、Acuview2上和HMI上检查交流电相电压Vab、Vac、Vbc、Vllavg测量值是否满足精度要求0.1%</t>
  </si>
  <si>
    <t>4、Acuview2上和HMI上检查交流电相电压均在精度范围内，详细如下:
Vab：183.8507  183.6668 ~ 184.0345 
Vcb：207.8461  207.6383 ~ 208.0539 	
Vca：225.5262  225.3007 ~ 225.7518 	
Vlnavg：205.7410  205.5353 ~ 205.9467</t>
  </si>
  <si>
    <t>LV2</t>
    <phoneticPr fontId="9" type="noConversion"/>
  </si>
  <si>
    <t>Function_AcuRev1320_002_02_case6_2</t>
  </si>
  <si>
    <t>交流电Van、Vbn、Vcn输入额定电压为(220V,220V,220V),顺序，且φA、φB、φC分别为(0°、260°、140°)，Vab、Vac、Vbc、Vllavg测量值满足精度要求0.1%</t>
    <phoneticPr fontId="9" type="noConversion"/>
  </si>
  <si>
    <t>1、连接AcuRev1320电表到Acuview2上，链接状态为connected
2、交流电源输入相电压Van、Vbn、Vcn的额定电压为120V。
3、电表相序设置为ABC，φA、φB、φC分别为(0°、260°、140°)
4、Acuview2上和HMI上检查交流电相电压Vab、Vac、Vbc、Vllavg测量值是否满足精度要求0.1%</t>
  </si>
  <si>
    <t>4、Acuview2上和HMI上检查交流电相电压均在精度范围内，详细如下:
备注: 也可以使用excel公式计算任意角度和电压的线电压。</t>
  </si>
  <si>
    <t>Function_AcuRev1320_002_02_case7</t>
    <phoneticPr fontId="9" type="noConversion"/>
  </si>
  <si>
    <t>交流电Van、Vbn、Vcn输入额定电压分别均为479.2V （电气规格支持的最大线电压830）,测量Vab、Vac、Vbc、Vllavg测量值满足精度要求0.1%</t>
    <phoneticPr fontId="9" type="noConversion"/>
  </si>
  <si>
    <t>1、连接AcuRev1320电表到Acuview2上，链接状态为connected
2、交流电源输入相电压Van、Vbn、Vcn的额定电压为479.2V
3、电表相序设置为ABC，φA、φB、φC分别为(0°、240°、120°)
4、Acuview2上和HMI上检查交流电相电压Vab、Vac、Vbc、Vllavg测量值是否满足精度要求0.1%</t>
  </si>
  <si>
    <t>4、Acuview2上和HMI上检查交流电相电压均在精度范围内，详细如下:
Vab：829.8255  828.9957 ~ 830.6554
Vcb：829.8255  828.9957 ~ 830.6554
Vca：829.8255  828.9957 ~ 830.6554
Vlnavg：829.8255  828.9957 ~ 830.6554</t>
  </si>
  <si>
    <t>聚合页面的电压测量值验证</t>
  </si>
  <si>
    <t>Function_AcuRev1320_002_03_case1</t>
  </si>
  <si>
    <t>交流电Van、Vbn、Vcn 输入电压120V，验证上位机Real-time 聚合数据的各个页面，Va、Vb、Vc、VlnAvg、Vab、Vac、Vca、Vllavg测量正常</t>
  </si>
  <si>
    <t>1、连接AcuRev1320电表到Acuview2上，链接状态为connected
2、交流电源输入相电压Van、Vbn、Vcn的额定电压为120V。
3、等待4小时
4、 检查检查Real-Time Metering （200ms）、Real-Time Metering （3s）、Real-Time Metering （10min）、Real-Time Metering （2hr）、High-Speed Metering  页面的Va、Vb、Vc、VlnAvg、Vab、Vac、Vca、Vllavg测量值</t>
  </si>
  <si>
    <t>4、 各个页面相电压及其平均值测量值均为120V；线电压及其平均值为207.846V
备注： 除了200ms页面，其他页面没有精度要求，测量值接近不能偏离太远</t>
  </si>
  <si>
    <t>10min和2h的线电压刷新不符合预期</t>
  </si>
  <si>
    <t>10min和2h的线电压刷新不符合预期
https://accuenergy.atlassian.net/browse/A1320-555
给曲工提示一下，显示实现还是有问题</t>
    <phoneticPr fontId="9" type="noConversion"/>
  </si>
  <si>
    <t>Function_AcuRev1320_002_03_case2</t>
  </si>
  <si>
    <t>交流电Van、Vbn、Vcn 输入电压120V，验证上位机Real-Time Metering （10min）页面的刷新逻辑</t>
  </si>
  <si>
    <t xml:space="preserve">1、连接AcuRev1320电表到Acuview2上，链接状态为connected
2、配置电表时间为任意日期的10:05
3、交流电源输入相电压Van、Vbn、Vcn的额定电压为120V。
4、10:10时检查上位机的Real-Time Metering （10min）页面
5、交流电源输入相电压Van、Vbn、Vcn的额定电压为150V。
6、10:20时检查上位机的Real-Time Metering （10min）页面
</t>
  </si>
  <si>
    <t>4、 Real-Time Metering （10min）页面相电压及其平均值测量值均为120V；线电压及其平均值为207.846V
6、 Real-Time Metering （10min）页面相电压及其平均值测量值均为150V；线电压及其平均值为259.8076V
备注： 除了200ms页面，其他页面没有精度要求，测量值接近不能偏离太远</t>
  </si>
  <si>
    <t>Function_AcuRev1320_002_03_case3</t>
  </si>
  <si>
    <t>交流电Van、Vbn、Vcn 输入电压120V，验证上位机Real-Time Metering （2hr）页面的刷新逻辑</t>
  </si>
  <si>
    <t>1、连接AcuRev1320电表到Acuview2上，链接状态为connected
2、配置电表时间为任意日期的10:05
3、交流电源输入相电压Van、Vbn、Vcn的额定电压为120V。
4、10:10时检查上位机的Real-Time Metering （10min）页面
5、12:10时检查上位机的Real-Time Metering （10min）页面</t>
  </si>
  <si>
    <t>4、 Real-Time Metering （10min）页面相电压及其平均值测量值均为120V；线电压及其平均值为207.846V
5、 Real-Time Metering （2hr）页面相电压及其平均值测量值均为150V；线电压及其平均值为259.8076V</t>
  </si>
  <si>
    <t>Unavailable</t>
  </si>
  <si>
    <t>测试时间大于4H，长时间测试用例，暂未挂测</t>
  </si>
  <si>
    <t>cc</t>
  </si>
  <si>
    <t>相电流测量验证</t>
  </si>
  <si>
    <t>Function_AcuRev1320_003_01_case1</t>
  </si>
  <si>
    <t>CT选型5A/333mV，3E4WY，输入三路电流分别为(5A、5A，5A)，在上位机上分别配置为对应A相、B相、C相，测量Ia,Ib,Ic,Iavg满足精度0.1%</t>
  </si>
  <si>
    <t>1、连接AcuRev1320电表到Acuview2上，链接状态为connected
2、输入三路电流分别为(5A、5A，5A)，在上位机上分别配置为对应A相、B相、C相
3、Acuview2上和HMI上检查交流电相电流是否均在精度0.1%范围内
4、检查web页面上，电流数据是否与Acuview2、HMI一致，是否均在范围内</t>
  </si>
  <si>
    <t>3、Acuview2上和HMI上检查交流电相电流均在精度范围内
4、检查web页面上，电流数据与Acuview2、HMI一致，均在范围内
Ia：	4.995	~	5.005
Ib:	4.995	~	5.005
Ic:	4.995	~	5.005
Iavg:	4.995	~	5.005</t>
  </si>
  <si>
    <t>Function_AcuRev1320_003_01_case2</t>
  </si>
  <si>
    <r>
      <t>CT选型5A/333mV，输入三路电流分别为</t>
    </r>
    <r>
      <rPr>
        <sz val="10"/>
        <color rgb="FF000000"/>
        <rFont val="微软雅黑"/>
        <family val="2"/>
        <charset val="134"/>
      </rPr>
      <t>（0.05，0.05，0.05）,在上位机上分别配置为对应A相、B相、C相，测量Ia,Ib,Ic,Iavg满足精度0.1%</t>
    </r>
    <phoneticPr fontId="9" type="noConversion"/>
  </si>
  <si>
    <t>1、连接AcuRev1320电表到Acuview2上，链接状态为connected
2、输入三路电流分别为（0.05，0.05，0.05）,在上位机上分别配置为对应A相、B相、C相。
3、Acuview2上和HMI上检查交流电相电流是否均在精度0.1%范围内</t>
  </si>
  <si>
    <r>
      <rPr>
        <sz val="8"/>
        <color rgb="FF000000"/>
        <rFont val="微软雅黑"/>
        <family val="2"/>
        <charset val="134"/>
      </rPr>
      <t xml:space="preserve">3、Acuview2上和HMI上检查交流电相电流均在精度范围内
</t>
    </r>
    <r>
      <rPr>
        <sz val="10"/>
        <color rgb="FF000000"/>
        <rFont val="微软雅黑"/>
        <family val="2"/>
        <charset val="134"/>
      </rPr>
      <t>Ia： 0.04995 ~ 0.05005
Ib: 0.04995 ~ 0.05005
Ic: 0.04995 ~ 0.05005
Iavg: 0.04995 ~ 0.05005</t>
    </r>
  </si>
  <si>
    <t>Function_AcuRev1320_003_01_case3</t>
    <phoneticPr fontId="9" type="noConversion"/>
  </si>
  <si>
    <r>
      <t>CT选型5A/333mV，输入一路电流分别为</t>
    </r>
    <r>
      <rPr>
        <sz val="10"/>
        <color rgb="FF000000"/>
        <rFont val="微软雅黑"/>
        <family val="2"/>
        <charset val="134"/>
      </rPr>
      <t>（6A），在上位机均配置为对应A相，测量Ia,Ib,Ic,Iavg满足精度0.1%</t>
    </r>
    <phoneticPr fontId="9" type="noConversion"/>
  </si>
  <si>
    <t>1、连接AcuRev1320电表到Acuview2上，链接状态为connected
2、输入一路电流分别为（6A），在上位机均配置为对应A相
3、Acuview2上和HMI上检查交流电相电流是否均在精度0.1%范围内</t>
  </si>
  <si>
    <r>
      <t xml:space="preserve">3、Acuview2上和HMI上检查交流电相电流均在精度范围内
</t>
    </r>
    <r>
      <rPr>
        <sz val="10"/>
        <color rgb="FF000000"/>
        <rFont val="微软雅黑"/>
        <family val="2"/>
        <charset val="134"/>
      </rPr>
      <t>Ia： 5.994 ~ 6.006
Ib: 0 ~ 0
Ic: 0 ~ 0
Iavg: 1.998 ~ 2.002</t>
    </r>
  </si>
  <si>
    <t>Function_AcuRev1320_003_01_case4</t>
    <phoneticPr fontId="9" type="noConversion"/>
  </si>
  <si>
    <t>CT选型5A/333mV，输入两路电流分别为(4A、5A),在上位机均配置为对应B相和C相，测量Ia,Ib,Ic,Iavg满足精度0.1%</t>
    <phoneticPr fontId="9" type="noConversion"/>
  </si>
  <si>
    <t>1、连接AcuRev1320电表到Acuview2上，链接状态为connected
2、输入两路电流分别为(4A、5A),在上位机均配置为对应B相和C相。
3、Acuview2上和HMI上检查交流电相电流是否均在精度0.1%范围内</t>
  </si>
  <si>
    <t>3、Acuview2上和HMI上检查交流电相电流均在精度范围内
Ia：	0	~	0
Ib:	3.996	~	4.004
Ic:	4.995	~	5.005
Iavg:	2.997	~	3.003</t>
  </si>
  <si>
    <t>Function_AcuRev1320_003_01_case5</t>
  </si>
  <si>
    <t>CT选型5A/333mV，输入三路电流(0.005A、0.03A、0.00375A)，在上位机上分别配置为对应A相、B相、C相，测量Ia,Ib,Ic,Iavg有显示值，无精度要求</t>
    <phoneticPr fontId="9" type="noConversion"/>
  </si>
  <si>
    <t>1、连接AcuRev1320电表到Acuview2上，链接状态为connected
2、输入三路电流(0.005A、0.03A、0.00375A)，在上位机上分别配置为对应A相、B相、C相。
3、Acuview2上和HMI上检查交流电相电流是否均在精度0.1%范围内</t>
  </si>
  <si>
    <t xml:space="preserve">3、Acuview2上和HMI上检查交流电相电流有测量数据，无精度要求。
</t>
    <phoneticPr fontId="9" type="noConversion"/>
  </si>
  <si>
    <t>HMI上0.00375.显示为0.00A；待确认是否需要显示到小数点后三位
HMI 上三位小数显示不下，已确认不做修改</t>
  </si>
  <si>
    <t>Function_AcuRev1320_003_01_case6</t>
  </si>
  <si>
    <t>CT选型5A/333mV，输入三路电流(0.003A、0.00370A、0A)，在上位机上分别配置为对应A相、B相、C相，测量Ia,Ib,Ic,Iavg測量值为0</t>
  </si>
  <si>
    <t>1、连接AcuRev1320电表到Acuview2上，链接状态为connected
2、输入三路电流(0.003A、0.00370A、0A)，在上位机上分别配置为对应A相、B相、C相。
3、Acuview上检查交流电相电流是否均均为0A</t>
  </si>
  <si>
    <t>3、Acuview2上和HMI上检查交流电相电流均为0A，不要求精度
2026/3/23： 截止电流为0.375的0.9倍</t>
    <phoneticPr fontId="9" type="noConversion"/>
  </si>
  <si>
    <t>电流低于0.00375A，预期： 测量显示为0A；实际：可以测量到值https://accuenergy.atlassian.net/browse/A1320-513</t>
  </si>
  <si>
    <t>Ib 显示为0.004A
A1320-513 已有问题单</t>
  </si>
  <si>
    <t xml:space="preserve">
2026/3/23： 截止电流为0.375的0.9倍，因此Ib 显示为0.004A，非问题</t>
    <phoneticPr fontId="9" type="noConversion"/>
  </si>
  <si>
    <t>Function_AcuRev1320_003_01_case7</t>
  </si>
  <si>
    <t>CT选型5A/333mV，输入三路电流分别为(3A、4A，5A)，顺序ABC，相角设置为(0°、240°、120°)，电表设置电流分别为Positive、Negative，在上位机上分别配置为对应A相、B相、C相，测量Ia,Ib,Ic,Iavg满足精度0.1%</t>
    <phoneticPr fontId="9" type="noConversion"/>
  </si>
  <si>
    <t>1、连接AcuRev1320电表到Acuview2上，链接状态为connected
2、输入三路电流分别为(3A、4A，5A)，在上位机上分别配置为对应A相、B相、C相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
8、查看web页面是否与上位机及电表保持一致</t>
  </si>
  <si>
    <t>5、Acuview2上和HMI上检查交流电相电流均在精度范围内
Ia： 2.997 ~ 3.003
Ib: 3.996 ~ 4.004
Ic: 4.995 ~ 5.005
Iavg: 3.996 ~ 4.004
6、Acuview2上和HMI上检查交流电相电流均在精度范围内
Ia：2.997 ~ 3.003
Ib: 3.996 ~ 4.004
Ic: 4.995 ~ 5.005
Iavg: 3.996 ~ 4.004
用户通道&amp;输入通道&amp;系统参数PF 为-1
用户通道&amp;输入通道&amp;系统参数有功功率P为负数
8、查看web页面与上位机及电表保持一致</t>
    <phoneticPr fontId="9" type="noConversion"/>
  </si>
  <si>
    <t>Function_AcuRev1320_003_01_case7_1</t>
  </si>
  <si>
    <t>Ia、Ib、Ic 输入电流3A，验证上位机Real-time 聚合数据的各个页面，Ia、Ib、Ic、Iavg 测量正常</t>
  </si>
  <si>
    <t>1、连接AcuRev1320电表到Acuview2上，链接状态为connected
2、交流电源输入电流Ia、Ib、Ic 为3A
3、等待4小时
4、 检查检查Real-Time Metering （200ms）、Real-Time Metering （3s）、Real-Time Metering （10min）、Real-Time Metering （2hr）、High-Speed Metering  页面的Ia、Ib、Ic 、Iavg的测量值</t>
  </si>
  <si>
    <t>4、 各个页面电流及其平均值测量值均为3A
备注： 除了200ms页面，其他页面没有精度要求，测量值接近不能偏离太远</t>
  </si>
  <si>
    <t>3s、10min、2h 电流平均值刷新异常</t>
  </si>
  <si>
    <t>【AcuRev-1320 v1.01p04】交流电源输入三项电压120V，电流Ia、Ib、Ic 为3A，等待2小时， 检查Real-Time Metering （2hr），电表显示IC为0，phase C 功率为0，预期：电表显示IC为3A</t>
  </si>
  <si>
    <t>Function_AcuRev1320_003_01_case8_1</t>
    <phoneticPr fontId="9" type="noConversion"/>
  </si>
  <si>
    <t>CT选型RCT16-100A类型，3E4w y y输入三路电流分别为(10A、10A，10A)，顺序ABC，相角设置为(0°、240°、120°)，在上位机上分别配置为对应A相、B相、C相，测量Ia,Ib,Ic,Iavg,  input1~3满足精度 0.5%</t>
  </si>
  <si>
    <t>1、连接AcuRev1320电表到Acuview2上，链接状态为connected
2、输入三路电流分别为(10A、10A，10A)，在上位机上分别配置为对应A相、B相、C相
3、电表上设置为顺序ABC， 相角设置为(0°、240°、120°)
4、电表设置电流方向为Positive
5、Acuview2上和HMI上检查交流电相电流是否均在精度0.5%范围内
6、电表设置电流方向为Negative
7、Acuview2上和HMI上检查交流电相电流是否均在精度 0.5%范围内
8、查看web页面是否与电表及上位机保持一致</t>
  </si>
  <si>
    <t>5、Acuview2上和HMI上检查交流电相电流均在精度范围内
8、查看web页面与电表及上位机保持一致</t>
  </si>
  <si>
    <t>A1320-498
RCT测量未实现</t>
  </si>
  <si>
    <t>使用333mV 检查RCT 的电流精度，覆盖50HZ和60HZ
50HZ： 0.15015A
60HZ：0.18018A</t>
  </si>
  <si>
    <t>web页面存在BUG（无法登录），已有问题单：A1320-805</t>
  </si>
  <si>
    <t>Function_AcuRev1320_003_01_case8_2</t>
  </si>
  <si>
    <t>CT选型RCT16-500A类型，3E4w y y输入三路电流分别为(25A、25A，25A)，顺序ABC，相角设置为(0°、240°、120°)，在上位机上分别配置为对应A相、B相、C相，测量Ia,Ib,Ic,Iavg,  input1~3满足精 0.5%</t>
  </si>
  <si>
    <t>1、连接AcuRev1320电表到Acuview2上，链接状态为connected
2、输入三路电流分别为(25A、25A，25A)，在上位机上分别配置为对应A相、B相、C相
3、电表上设置为顺序ABC， 相角设置为(0°、240°、120°)
4、电表设置电流方向为Positive
5、Acuview2上和HMI上检查交流电相电流是否均在精度0.5%范围内
6、电表设置电流方向为Negative
7、Acuview2上和HMI上检查交流电相电流是否均在精度0.5%范围内
8、查看web页面是否与电表及上位机保持一致</t>
  </si>
  <si>
    <t>使用333mV 检查RCT 的电流精度，覆盖50HZ和60HZ
50HZ： 0.075075A
60HZ：0.09009A</t>
  </si>
  <si>
    <t>Function_AcuRev1320_003_01_case8_3</t>
  </si>
  <si>
    <t>CT选型RCT16-1000A类型，3E4w y y输入三路电流分别为(50A、50A，50A)，顺序ABC，相角设置为(0°、240°、120°)，在上位机上分别配置为对应A相、B相、C相，测量Ia,Ib,Ic,Iavg,  input1~3满足精度0.5%</t>
  </si>
  <si>
    <t>1、连接AcuRev1320电表到Acuview2上，链接状态为connected
2、输入三路电流分别为(50A、50A，50A)，在上位机上分别配置为对应A相、B相、C相
3、电表上设置为顺序ABC， 相角设置为(0°、240°、120°)
4、电表设置电流方向为Positive
5、Acuview2上和HMI上检查交流电相电流是否均在精度0.5%范围内
6、电表设置电流方向为Negative
7、Acuview2上和HMI上检查交流电相电流是否均在精度0.5%范围内
8、查看web页面是否与电表及上位机保持一致</t>
  </si>
  <si>
    <t>Function_AcuRev1320_003_01_case9</t>
    <phoneticPr fontId="9" type="noConversion"/>
  </si>
  <si>
    <t>CT选型20A/100mA，输入三路电流分别为(0.16A、1.6A，20A),在上位机上分别配置为对应A相、B相、C相，测量Ia,Ib,Ic,Iavg满足精度0.1%</t>
    <phoneticPr fontId="9" type="noConversion"/>
  </si>
  <si>
    <t>1、连接AcuRev1320电表到Acuview2上，链接状态为connected
2、输入三路电流分别为(0.16A、1.6A，20A),在上位机上分别配置为对应A相、B相、C相。
3、Acuview2上和HMI上检查交流电相电流是否均在精度0.1%范围内
4、检查web页面上显示的电流数据是否与上位机及表计上的值一致，是否均在范围内</t>
  </si>
  <si>
    <t>3、Acuview2上和HMI上检查交流电相电流均在精度范围内
Ia：	0.15984	~	0.16016
Ib:	1.5984	~	1.6016
Ic:	19.98 ~	20.02
Iavg:	7.2388 ~7.2533
4、检查web页面上显示的电流数据与上位机及表计上的值一致，均在范围内</t>
  </si>
  <si>
    <t>Function_AcuRev1320_003_01_case10</t>
  </si>
  <si>
    <t>CT选型20A/100mA，输入三路电流范围外(2.5A、2A，1A)，在上位机上分别配置为对应A相、B相、C相，断开电流输入，则Ia,Ib,Ic,Iavg值立即为0A</t>
    <phoneticPr fontId="9" type="noConversion"/>
  </si>
  <si>
    <t>1、连接AcuRev1320电表到Acuview2上，链接状态为connected
1.1、Uabc 均为100V，角度为(0°, 240°，120°)
2、输入三路电流范围外(2.5A、2A，1A)
3、Acuview2上和HMI上检查交流电相电流是否均在精度0.1%范围内。
4、断开电流输入
5、Acuview2上和HMI上检查则Ia,Ib,Ic,Iavg值是否立即为0A</t>
  </si>
  <si>
    <t>3、Acuview2上和HMI上检查交流电相电流均在精度0.1%范围内。
5、Acuview2上和HMI上Ia,Ib,Ic,Iavg值立即为0A</t>
    <phoneticPr fontId="9" type="noConversion"/>
  </si>
  <si>
    <t>Function_AcuRev1320_003_01_case11</t>
    <phoneticPr fontId="9" type="noConversion"/>
  </si>
  <si>
    <t>CT选型20A/100mA，输入三路电流分别为(3A、4A，5A)，顺序ABC，相角设置为(0°、240°、120°)，电表设置电流为Negative，在上位机上分别配置为对应A相、B相、C相，测量Ia,Ib,Ic,Iavg满足精度0.1%</t>
    <phoneticPr fontId="9" type="noConversion"/>
  </si>
  <si>
    <t>1、连接AcuRev1320电表到Acuview2上，链接状态为connected
2、输入三路电流分别为(3A、4A，5A)，在上位机上分别配置为对应A相、B相、C相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
8、检查PF是否为-1， 系统PhaseABC有功功率是否为-0.3kw，-0.4kw， -0.5kw， 系统PhaseABC视在功率为0.3kw，0.4kw， 0.5kw</t>
    <phoneticPr fontId="9" type="noConversion"/>
  </si>
  <si>
    <t>5、Acuview2上和HMI上检查交流电相电流均在精度范围内
Ia： 2.997 ~ 3.003
Ib: 3.996 ~ 4.004
Ic: 4.995 ~ 5.005
Iavg: 3.996 ~ 4.004
6、Acuview2上和HMI上检查交流电相电流均在精度范围内
Ia：2.997 ~ 3.003
Ib: 3.996 ~ 4.004
Ic: 4.995 ~ 5.005
Iavg: 3.996 ~ 4.004
8、检查PF为-1， 系统PhaseABC有功功率为-0.3kw，-0.4kw， -0.5kw， 系统PhaseABC视在功率为0.3kw，0.4kw， 0.5kw</t>
    <phoneticPr fontId="9" type="noConversion"/>
  </si>
  <si>
    <t>4路输入对应不同接线方式电流验证</t>
    <phoneticPr fontId="9" type="noConversion"/>
  </si>
  <si>
    <t>Function_AcuRev1320_003_02_case1</t>
  </si>
  <si>
    <t>CT选型5A/333mV，1E1p2w输入InputA电流为3A，测量InputA电流精度0.1%</t>
  </si>
  <si>
    <t>1、Acuview2上位机
2、网线/RTU串口线
3、AcuRev1320电表
4、接线方式为1E1p2w</t>
  </si>
  <si>
    <t>1、连接AcuRev1320电表到Acuview2上，链接状态为connected
2、1E1p2w输入InputA电流为3A
3、Acuview2上和HMI上检查电流InputA是否均在精度范围内
4、检查web页面中电流相关数据是否与上位机及HMI显示一致</t>
  </si>
  <si>
    <t>3、Acuview2上和HMI上检查电流InputA在精度范围内
4、检查web页面中电流相关数据与上位机及HMI显示一致
IA:	2.997	~	3.003</t>
  </si>
  <si>
    <t>4路输入对应不同接线方式电流验证</t>
  </si>
  <si>
    <t>Function_AcuRev1320_003_02_case2</t>
  </si>
  <si>
    <t>CT选型5A/333mV，2ELEMENT_3_WIRE_PHASE_1接线输入InputA、InputC电流为(3A、5A)，测量InputA、InputC电流精度0.1%</t>
    <phoneticPr fontId="9" type="noConversion"/>
  </si>
  <si>
    <t>1、Acuview2上位机
2、网线/RTU串口线
3、AcuRev1320电表
4、接线方式为2ELEMENT_3_WIRE_PHASE_1接线</t>
  </si>
  <si>
    <t>1、连接AcuRev1320电表到Acuview2上，链接状态为connected
2、2ELEMENT_3_WIRE_PHASE_1接线输入InputA、InputC电流为(3A、5A)
3、Acuview2上和HMI上检查电流InputA、InputC是否均在精度范围内
4、检查web页面中电流相关数据是否与上位机及HMI显示一致</t>
  </si>
  <si>
    <t>3、Acuview2上和HMI上检查电流InputA、InputC均在精度范围内
4、检查web页面中电流相关数据与上位机及HMI显示一致
Ia:	2.997	~	3.003
Ic:	4.995	~	5.005</t>
  </si>
  <si>
    <t>Function_AcuRev1320_003_02_case3</t>
  </si>
  <si>
    <t>CT选型5A/333mV，3ELEMENT_4_WIRE_Y接线输入InputA&amp;B&amp;C相电流为(3A、4A，5A)，测量InputA&amp;B&amp;C相电流精度0.1%</t>
  </si>
  <si>
    <t>1、Acuview2上位机
2、网线/RTU串口线
3、AcuRev1320电表
4、接线方式为3ELEMENT_4_WIRE_Y</t>
  </si>
  <si>
    <t>1、连接AcuRev1320电表到Acuview2上，链接状态为connected
2、3ELEMENT_4_WIRE_Y接线输入InputA&amp;B&amp;C相电流为(3A、4A，5A)
3、Acuview2上和HMI上检查电流InputA&amp;B&amp;C是否均在精度范围内</t>
  </si>
  <si>
    <t>3、Acuview2上和HMI上检查电流InputA、InputB、InputC均在精度范围内，
Ia:	2.997	~	3.003
Ib:	3.996	~	4.004
Ic:	4.995	~	5.005</t>
  </si>
  <si>
    <t>Function_AcuRev1320_003_02_case4</t>
  </si>
  <si>
    <t>CT选型5A/333mV，2 ELEMENT 3 WIRE Delta,接线输入InputA、InputC电流为(6A、6A),测量Input1~2电流精度0.1%</t>
  </si>
  <si>
    <t>1、Acuview2上位机
2、网线/RTU串口线
3、AcuRev1320电表
4、接线方式为2 ELEMENT 3 WIRE Delta</t>
  </si>
  <si>
    <t>1、连接AcuRev1320电表到Acuview2上，链接状态为connected
2、2 ELEMENT 3 WIRE Delta接线输入InputA、InputC，电流为(6A、6A)
3、Acuview2上和HMI上检查电流InputA、InputC是否均在精度范围内
4、检查web页面电流相关数据是否与上位机、hmi一致，均符合精度要求</t>
  </si>
  <si>
    <t>3、Acuview2上和HMI上检查电流InputA、InputC均在精度范围内，
4、检查web页面电流相关数据与上位机、hmi一致，均符合精度要求
Ia:	5.994	~	6.006
Ic:	5.994	~	6.006</t>
  </si>
  <si>
    <t>有遗留问题，Ib目前是有值的，但是上位机和HMI是否显示；接线配置模块确认</t>
  </si>
  <si>
    <t>会计算出Ib 为6A</t>
  </si>
  <si>
    <t>Function_AcuRev1320_003_02_case5</t>
  </si>
  <si>
    <t>CT选型5A/333mV，2 ELEMENT 3 WIRE Network接线输入InputA&amp;C电流为(0.05A，0.05A)，测量InputA&amp;C电流精度0.1%</t>
  </si>
  <si>
    <t>1、Acuview2上位机
2、网线/RTU串口线
3、AcuRev1320电表
4、接线方式为2 ELEMENT 3 WIRE Network</t>
  </si>
  <si>
    <t>1、连接AcuRev1320电表到Acuview2上，链接状态为connected
2、2_ELEMENT_3_WIRE_Network接线输入InputA&amp;C(A&amp;C相)电流为(0.05A、0.05A)
3、Acuview2上和HMI上检查电流Input1~3是否均在精度范围内
4、检查web页面电流相关数据是否与上位机、hmi一致，均符合精度要求</t>
  </si>
  <si>
    <t>3、Acuview2上和HMI上检查电流InputA&amp;B&amp;C均在精度范围内，
4、检查web页面电流相关数据与上位机、hmi一致，均符合精度要求
Ia:	0.04995	~	0.05005
Ic:	0.04995	~	0.05005</t>
  </si>
  <si>
    <t>HMI上电流显示小数点后两位，0.005会因为波动显示为0.01或0.00
HMI 上三位小数显示不下，已确认不做修改</t>
  </si>
  <si>
    <t>Function_AcuRev1320_003_02_case6</t>
  </si>
  <si>
    <t>CT选型5A/333mV，3 ELEMENT 4 WIRE Delta 接线输入InputA&amp;B&amp;C电流为(2.5A、2.5A，2.5A)，测量InputA&amp;B&amp;C电流精度0.1%</t>
    <phoneticPr fontId="9" type="noConversion"/>
  </si>
  <si>
    <t>1、Acuview2上位机
2、网线/RTU串口线
3、AcuRev1320电表
4、接线方式为3 ELEMENT 4 WIRE Delta</t>
  </si>
  <si>
    <t>1、连接AcuRev1320电表到Acuview2上，链接状态为connected
2、3ELEMENT_4_WIRE_Delta接线输入InputA&amp;B&amp;C电流为(2.5A、2.5A，2.5A)
3、Acuview2上和HMI上检查电流InputA&amp;B&amp;C是否均在精度范围内
4、检查web页面电流相关数据是否与上位机、hmi一致，均符合精度要求</t>
  </si>
  <si>
    <t xml:space="preserve">3、Acuview2上和HMI上检查电流InputA&amp;B&amp;C均在精度范围内，
4、检查web页面电流相关数据与上位机、hmi一致，均符合精度要求
Ia:	2.4975	~	2.5025
Ib:	2.4975	~	2.5025
Ic:	2.4975	~	2.5025
</t>
  </si>
  <si>
    <t>Function_AcuRev1320_003_02_case7</t>
  </si>
  <si>
    <t>CT选型5A/333mV，3 ELEMENT 4 WIRE Y 接线输入Ia、Ib、Ic 电流为(2A、3A，4A)，角度为（0，240，120）测量In 电流</t>
  </si>
  <si>
    <t>1、Acuview2上位机
2、网线/RTU串口线
3、AcuRev1320电表
4、接线方式为3 ELEMENT 4 WIRE Y</t>
  </si>
  <si>
    <t>1、连接AcuRev1320电表到Acuview2上，链接状态为connected
2、3ELEMENT_4_WIRE_Y接线输入Ia、Ib、Ic 电流为(2A、3A，4A)，角度为（0，240，120）
3、Acuview2上和HMI上检查电流In的电流幅值和角度符合预期</t>
  </si>
  <si>
    <r>
      <rPr>
        <sz val="8"/>
        <color rgb="FF000000"/>
        <rFont val="微软雅黑"/>
        <family val="2"/>
        <charset val="134"/>
      </rPr>
      <t>3、Acuview2上和HMI上检查电流Input n均在精度范围内，
I_n:	1.73A</t>
    </r>
    <r>
      <rPr>
        <strike/>
        <sz val="8"/>
        <color rgb="FF000000"/>
        <rFont val="微软雅黑"/>
        <family val="2"/>
        <charset val="134"/>
      </rPr>
      <t xml:space="preserve">   150°
</t>
    </r>
  </si>
  <si>
    <t>Calculated模式，In有效值计算未实现</t>
  </si>
  <si>
    <t>已跟产品确认，不需要In的角度，修改用例</t>
  </si>
  <si>
    <t>Function_AcuRev1320_003_02_case8</t>
  </si>
  <si>
    <t>CT选型5A/333mV，3 ELEMENT 4 WIRE Y 接线输入Ia、Ib、Ic 电流为(3A、3A，3A)，角度为（0，240，150）测量In 电流</t>
    <phoneticPr fontId="9" type="noConversion"/>
  </si>
  <si>
    <t>1、连接AcuRev1320电表到Acuview2上，链接状态为connected
2、3ELEMENT_4_WIRE_Y接线输入Ia、Ib、Ic 电流为(3A、3A，3A)，角度为（0，240，150）
3、Acuview2上和HMI上检查电流In的电流幅值和角度符合预期</t>
  </si>
  <si>
    <r>
      <rPr>
        <sz val="8"/>
        <color rgb="FF000000"/>
        <rFont val="微软雅黑"/>
        <family val="2"/>
        <charset val="134"/>
      </rPr>
      <t xml:space="preserve">3、Acuview2上和HMI上检查电流Input n均在精度范围内，
I_n:	1.553A  </t>
    </r>
    <r>
      <rPr>
        <strike/>
        <sz val="8"/>
        <color rgb="FF000000"/>
        <rFont val="微软雅黑"/>
        <family val="2"/>
        <charset val="134"/>
      </rPr>
      <t xml:space="preserve"> 225°
</t>
    </r>
  </si>
  <si>
    <t>Function_AcuRev1320_003_02_case9</t>
  </si>
  <si>
    <t>CT选型5A/333mV，3 ELEMENT 4 WIRE Delta 接线输入Ia、Ib、Ic 电流为(2A、3A，4A)，角度为（0，240，120）测量In 电流</t>
    <phoneticPr fontId="9" type="noConversion"/>
  </si>
  <si>
    <t>1、连接AcuRev1320电表到Acuview2上，链接状态为connected
2、3 ELEMENT 4 WIRE Delta接线输入Ia、Ib、Ic 电流为(2A、3A，4A)，角度为（0，240，120）
3、Acuview2上和HMI上检查电流In的电流幅值和角度符合预期</t>
  </si>
  <si>
    <r>
      <rPr>
        <sz val="8"/>
        <color rgb="FF000000"/>
        <rFont val="微软雅黑"/>
        <family val="2"/>
        <charset val="134"/>
      </rPr>
      <t xml:space="preserve">3、Acuview2上和HMI上检查电流Input n均在精度范围内，
I_n:	1.73A  </t>
    </r>
    <r>
      <rPr>
        <strike/>
        <sz val="8"/>
        <color rgb="FF000000"/>
        <rFont val="微软雅黑"/>
        <family val="2"/>
        <charset val="134"/>
      </rPr>
      <t xml:space="preserve"> 150°
</t>
    </r>
  </si>
  <si>
    <t>Function_AcuRev1320_003_02_case10</t>
  </si>
  <si>
    <t>CT选型5A/333mV，3 ELEMENT 4 WIRE Delta 接线输入Ia、Ib、Ic 电流为(3A、3A，3A)，角度为（0，240，150）测量In 电流</t>
  </si>
  <si>
    <t>1、连接AcuRev1320电表到Acuview2上，链接状态为connected
2、3 ELEMENT 4 WIRE Delta接线输入Ia、Ib、Ic 电流为(3A、3A，3A)，角度为（0，240，150）
3、Acuview2上和HMI上检查电流In的电流幅值和角度符合预期</t>
  </si>
  <si>
    <r>
      <rPr>
        <sz val="8"/>
        <color rgb="FF000000"/>
        <rFont val="微软雅黑"/>
        <family val="2"/>
        <charset val="134"/>
      </rPr>
      <t xml:space="preserve">3、Acuview2上和HMI上检查电流Input n均在精度范围内，
I_n:	1.553A   </t>
    </r>
    <r>
      <rPr>
        <strike/>
        <sz val="8"/>
        <color rgb="FF000000"/>
        <rFont val="微软雅黑"/>
        <family val="2"/>
        <charset val="134"/>
      </rPr>
      <t xml:space="preserve">225°
</t>
    </r>
  </si>
  <si>
    <t>Function_AcuRev1320_003_02_case11</t>
  </si>
  <si>
    <t>CT选型5A/333mV，Independent Input Channel使能，3 ELEMENT 4 WIRE Y 接线输入Ia、Ib、Ic、In 电流为(2A、3A，4A，5A)，角度（0，240，120，200）测量4路电流与平均电流精度满足预期</t>
  </si>
  <si>
    <t>1、连接AcuRev1320电表到Acuview2上，链接状态为connected
2、3ELEMENT_4_WIRE_Y接线输入Ia、Ib、Ic、In电流为(2A、3A，4A, 5A),角度（0，240，120，200）
3、Acuview2上和HMI上检查电流的幅值精度符合预期</t>
  </si>
  <si>
    <t>3、Acuview2上和HMI上检查电流Ia、Ib、Ic、In精度符合预期：
Ia:1.998~2.002 A
Ib:2.997~3.003 A
Ic:3.996~4.004 A
In:4.995~5.005A
角度与源保持一致，精度满足±0.1°</t>
  </si>
  <si>
    <t>Blocked</t>
  </si>
  <si>
    <t>独立通道未转测</t>
  </si>
  <si>
    <t>独立通道模式，上位机和Web页面都没有显示电压电流的相位
A1320-500 已有问题单</t>
  </si>
  <si>
    <t>Function_AcuRev1320_003_02_case12</t>
  </si>
  <si>
    <t>CT选型20A/100mA，3ELEMENT_4_WIRE_Y接线输入InputA&amp;B&amp;C相电流为(5A、15A，20A)，测量Input1~3电流精度0.1%</t>
  </si>
  <si>
    <t>1、Acuview2上位机
2、网线/RTU串口线
3、AcuRev1320电表
4、接线方式为3E4w y</t>
  </si>
  <si>
    <t>1、连接AcuRev1320电表到Acuview2上，链接状态为connected
2、3ELEMENT_4_WIRE_Y接线输入InputA&amp;B&amp;C电流为(5A、15A、20A)
3、Acuview2上和HMI上检查电流InputA&amp;B&amp;C是否均在精度范围内</t>
  </si>
  <si>
    <t>3、Acuview2上和HMI上检查电流InputA&amp;B&amp;C均在精度范围内，
Ia: 4.995 ~	5.005
Ib: 14.985 ~ 15.015
Ic: 19.98 ~	20.02</t>
  </si>
  <si>
    <t>https://accuenergy.atlassian.net/browse/A1320-499</t>
  </si>
  <si>
    <t>Function_AcuRev1320_003_02_case13</t>
  </si>
  <si>
    <t>CT选型20A/100mA，3 ELEMENT 4 WIRE Delta 接线输入InputA&amp;B&amp;C电流为(19.2A、19.2A，19.2A)，测量InputA&amp;B&amp;C电流精度0.1%</t>
    <phoneticPr fontId="9" type="noConversion"/>
  </si>
  <si>
    <t>1、连接AcuRev1320电表到Acuview2上，链接状态为connected
2、3ELEMENT_4_WIRE_Y接线输入InputA&amp;B&amp;C电流为(19.2A、19.2A，19.2A)
3、Acuview2上和HMI上检查电流InputA&amp;B&amp;C是否均在精度范围内</t>
  </si>
  <si>
    <t xml:space="preserve">3、Acuview2上和HMI上检查电流Input1~3均在精度范围内，
Ia:	19.1808	~	19.2192
Ib:	19.1808	~	19.2192
Ic:	19.1808	~	19.2192
</t>
  </si>
  <si>
    <t>Function_AcuRev1320_003_02_case14</t>
  </si>
  <si>
    <t>CT选型20A/100mA，3 ELEMENT 4 WIRE Y 接线输入Ia、Ib、Ic 电流为(8A、10A，12A)，角度为（0，240，120）测量In 电流</t>
    <phoneticPr fontId="9" type="noConversion"/>
  </si>
  <si>
    <t>1、连接AcuRev1320电表到Acuview2上，链接状态为connected
2、3ELEMENT_4_WIRE_Y接线输入Ia、Ib、Ic 电流为(8A、10A，12A)，角度为（0，240，120）
3、Acuview2上和HMI上检查电流In的电流幅值和角度符合预期</t>
  </si>
  <si>
    <t xml:space="preserve">3、Acuview2上和HMI上检查电流Input n均在精度范围内，
I_n:	3.464A   150°
</t>
  </si>
  <si>
    <t>Function_AcuRev1320_003_02_case15</t>
  </si>
  <si>
    <t>CT选型20A/100mA，3 ELEMENT 4 WIRE Y 接线输入Ia、Ib、Ic 电流为(8A、8A，8A)，角度为（0，240，150）测量In 电流</t>
  </si>
  <si>
    <t>1、连接AcuRev1320电表到Acuview2上，链接状态为connected
2、3ELEMENT_4_WIRE_Y接线输入Ia、Ib、Ic 电流为(8A、8A，8A)，角度为（0，240，150）
3、Acuview2上和HMI上检查电流In的电流幅值和角度符合预期</t>
  </si>
  <si>
    <t xml:space="preserve">3、Acuview2上和HMI上检查电流Input n均在精度范围内，
I_n:	4.141A   225°
</t>
  </si>
  <si>
    <t>Function_AcuRev1320_003_02_case16</t>
  </si>
  <si>
    <t>CT选型20A/100mA，3 ELEMENT 4 WIRE Delta 接线输入Ia、Ib、Ic 电流为(8A、10A，12A)，角度为（0，240，120）测量In 电流</t>
    <phoneticPr fontId="9" type="noConversion"/>
  </si>
  <si>
    <t>1、连接AcuRev1320电表到Acuview2上，链接状态为connected
2、3 ELEMENT 4 WIRE Delta接线输入Ia、Ib、Ic 电流为(8A、10A，12A)，角度为（0，240，120）
3、Acuview2上和HMI上检查电流In的电流幅值和角度符合预期</t>
  </si>
  <si>
    <t>Function_AcuRev1320_003_02_case17</t>
  </si>
  <si>
    <t>CT选型20A/100mA，3 ELEMENT 4 WIRE Delta 接线输入Ia、Ib、Ic 电流为(8A、8A，8A)，角度为（0，240，150）测量In 电流</t>
    <phoneticPr fontId="9" type="noConversion"/>
  </si>
  <si>
    <t>1、连接AcuRev1320电表到Acuview2上，链接状态为connected
2、3 ELEMENT 4 WIRE Delta接线输入Ia、Ib、Ic 电流为(8A、8A，8A)，角度为（0，240，150）
3、Acuview2上和HMI上检查电流In的电流幅值和角度符合预期</t>
  </si>
  <si>
    <t>Function_AcuRev1320_003_02_case18</t>
    <phoneticPr fontId="9" type="noConversion"/>
  </si>
  <si>
    <t>CT选型20A/100mA，Independent Input Channel使能，3 ELEMENT 4 WIRE Y 接线输入Ia、Ib、Ic、In 电流为(5A、10A，15A，20A)，角度（0，240，120，200）测量4路电流与平均电流精度满足预期</t>
  </si>
  <si>
    <t>1、连接AcuRev1320电表到Acuview2上，链接状态为connected
2、3ELEMENT_4_WIRE_Y接线输入Ia、Ib、Ic、In电流为(5A、10A，15A, 20A),角度（0，240，120，200）
3、Acuview2上和HMI上检查电流的幅值精度符合预期</t>
  </si>
  <si>
    <t>3、Acuview2上和HMI上检查电流Ia、Ib、Ic、In精度符合预期：
Ia:4.995~5.005 A
Ib:9.99~10.01 A
Ic:15.985~15.015 A
In:19.98~20.02A
Iavg: 12.4875~12.5125A
角度与源保持一致，精度满足±0.1°</t>
    <phoneticPr fontId="9" type="noConversion"/>
  </si>
  <si>
    <t>源一次只能输三个角度</t>
    <phoneticPr fontId="9" type="noConversion"/>
  </si>
  <si>
    <t>聚合页面的电流测量值验证</t>
  </si>
  <si>
    <t>Function_AcuRev1320_003_03_case1</t>
  </si>
  <si>
    <t>CT选型20A/100mA，Independent Input Channel使能，3 ELEMENT 4 WIRE Y 接线输入Ia、Ib、Ic、In 电流为(5A、10A，15A，20A)，验证上位机Real-time 聚合数据的各个页面，Ia、Ib、Ic、In、Iavg测量正常</t>
  </si>
  <si>
    <t>1、Acuview2上位机
2、网线/RTU串口线
3、AcuRev1320电表
4、接线方式3E4w y</t>
    <phoneticPr fontId="9" type="noConversion"/>
  </si>
  <si>
    <t>1、连接AcuRev1320电表到Acuview2上，链接状态为connected
2、交流电源输入Ia、Ib、Ic、In电流为(5A、10A，15A, 20A)
3、等待4小时
4、 检查检查Real-Time Metering （200ms）、Real-Time Metering （3s）、Real-Time Metering （10min）、Real-Time Metering （2hr）、High-Speed Metering  页面的Ia、Ib、Ic、In、Iavg测量值</t>
  </si>
  <si>
    <t>4、 各个页面Ia、Ib、Ic、In电流为(5A、10A，15A, 20A)，Iavg为14.5A
备注： 除了200ms页面，其他页面没有精度要求，测量值接近不能偏离太远</t>
  </si>
  <si>
    <t>未打开独立通道模式，但是In是测量的值，功能满足</t>
  </si>
  <si>
    <t>毫伏型号CT功率及功率因素测量</t>
    <phoneticPr fontId="9" type="noConversion"/>
  </si>
  <si>
    <t>Function_AcuRev1320_004_01_case1</t>
  </si>
  <si>
    <r>
      <rPr>
        <sz val="8"/>
        <color rgb="FF000000"/>
        <rFont val="微软雅黑"/>
        <family val="2"/>
        <charset val="134"/>
      </rPr>
      <t>CT选型5A/333mV，3ELEMENT_4_WIRE_Y接线输入Input1~3(A&amp;B&amp;C相)电流为(3A、3A、3A)，ABC电压均为69V,电压相角θ和电流相角ϕ差值为</t>
    </r>
    <r>
      <rPr>
        <b/>
        <sz val="8"/>
        <color rgb="FF000000"/>
        <rFont val="微软雅黑"/>
        <family val="2"/>
        <charset val="134"/>
      </rPr>
      <t>0°</t>
    </r>
    <r>
      <rPr>
        <sz val="8"/>
        <color rgb="FF000000"/>
        <rFont val="微软雅黑"/>
        <family val="2"/>
        <charset val="134"/>
      </rPr>
      <t>，测量A&amp;B&amp;C的P、Q、S、PF,系统P、Q、S、PF，input1~3通道P、Q、S、PF，功率精度满足0.1%</t>
    </r>
  </si>
  <si>
    <t>1、连接AcuRev1320电表到Acuview2上，链接状态为connected
2、Input1~3(A&amp;B&amp;C相)电流为(3A、3A、3A)， 电压均为69V
3、电压相角θ和电流相角ϕ差值为0°
5、Acuview2上和HMI上检查测量A&amp;B&amp;C、系统、input通道的P、Q、S、PF是否均在精度范围内，
6、检查web页面功率相关数据是否与上位机及电表一致，均在精度范围内</t>
  </si>
  <si>
    <t xml:space="preserve">5、Acuview2上和HMI上检查测量A&amp;B&amp;C、系统、input通道的P、Q、S、PF均在精度范围内0.1%。
6、检查web页面功率相关数据与上位机及电表一致，均在精度范围内
</t>
  </si>
  <si>
    <t>毫伏型号CT功率及功率因素测量</t>
  </si>
  <si>
    <t>Function_AcuRev1320_004_01_case2</t>
    <phoneticPr fontId="9" type="noConversion"/>
  </si>
  <si>
    <t>CT选型5A/333mV，3ELEMENT_4_WIRE_Y接线输入Input1~3(A&amp;B&amp;C相)电流为(3A)，ABC电压均为120V,电压相角θ和电流相角ϕ差值为60°，测量A&amp;B&amp;C的P、Q、S、PF,系统P、Q、S、PF，User1通道P、Q、S、PF，input1~3通道P、Q、S、PF，功率精度满足0.15%</t>
    <phoneticPr fontId="9" type="noConversion"/>
  </si>
  <si>
    <t>1、连接AcuRev1320电表到Acuview2上，链接状态为connected
2、Input1~3(A&amp;B&amp;C相)电流为(3A)， 电压均为120V
3、ABC电压均为120V,电压相角θ和电流相角ϕ差值为60°
5、Acuview2上和HMI上检查测量A&amp;B&amp;C、系统、input通道的P、Q、S、PF是否均在精度范围内，
6、检查web页面功率相关数据是否与上位机及电表一致，均在精度范围内</t>
  </si>
  <si>
    <t>5、Acuview2上和HMI上检查测量A&amp;B&amp;C、系统、input通道的P、Q、S、PF均在精度范围内0.15%
6、检查web页面功率相关数据与上位机及电表一致，均在精度范围内
备注: 使用Excel表格公式计算预期值</t>
    <phoneticPr fontId="9" type="noConversion"/>
  </si>
  <si>
    <t>Function_AcuRev1320_004_01_case3</t>
  </si>
  <si>
    <t>CT选型5A/333mV，3ELEMENT_4_WIRE_Y接线输入Input1~3(A&amp;B&amp;C相)电流为(2.5A)，ABC电压均为220V,电压相角θ和电流相角ϕ差值为120°，测量A&amp;B&amp;C的P、Q、S、PF,系统P、Q、S、PF，input1~3通道P、Q、S、PF，功率精度满足0.15%</t>
    <phoneticPr fontId="9" type="noConversion"/>
  </si>
  <si>
    <t>1、连接AcuRev1320电表到Acuview2上，链接状态为connected
2、Input1~3(A&amp;B&amp;C相)电流为(2.5A)， 电压均为220V
3、电压相角θ和电流相角ϕ差值为120°
4、查看web页面与上位机及电表数据是否一致
5、Acuview2上和HMI上检查测量A&amp;B&amp;C、系统、input通道的P、Q、S、PF是否均在精度范围内</t>
  </si>
  <si>
    <t>3、Acuview2上和HMI上检查测量A&amp;B&amp;C、系统、input通道的P、Q、S、PF均在精度范围内0.15%
4、查看web页面与上位机及电表数据一致</t>
  </si>
  <si>
    <t>Function_AcuRev1320_004_01_case4</t>
  </si>
  <si>
    <t>CT选型5A/333mV，3ELEMENT_4_WIRE_Y接线输入Input1~3(A&amp;B&amp;C相)电流为(6A)，ABC电压均为347V,电压相角θ和电流相角ϕ差值为36.87°,测量A&amp;B&amp;C的P、Q、S、PF,系统P、Q、S、PF，input1~3通道P、Q、S、PF，功率精度满足0.15%</t>
    <phoneticPr fontId="9" type="noConversion"/>
  </si>
  <si>
    <t>1、连接AcuRev1320电表到Acuview2上，链接状态为connected
2、Input1~3(A&amp;B&amp;C相)电流为(6A)， 电压均为347V
3、电压相角θ和电流相角ϕ差值为36.87°
5、Acuview2上和HMI上检查测量A&amp;B&amp;C、系统、input通道的P、Q、S、PF是否均在精度范围内，</t>
    <phoneticPr fontId="9" type="noConversion"/>
  </si>
  <si>
    <t>5、Acuview2上和HMI上检查测量A&amp;B&amp;C、系统、input通道的P、Q、S、PF均在精度范围内0.15%</t>
    <phoneticPr fontId="9" type="noConversion"/>
  </si>
  <si>
    <t>Function_AcuRev1320_004_01_case5</t>
  </si>
  <si>
    <t>CT选型5A/333mV，3ELEMENT_4_WIRE_Y接线输入Input1~3(A&amp;B&amp;C相)电流为(2.5A)，ABC电压均为480V,电压相角θ和电流相角ϕ差值为0°，测量A&amp;B&amp;C的P、Q、S、PF,系统P、Q、S、PF，input1~3通道P、Q、S、PF，功率精度满足0.1%</t>
    <phoneticPr fontId="9" type="noConversion"/>
  </si>
  <si>
    <t>1、连接AcuRev1320电表到Acuview2上，链接状态为connected
2、Input1~3(A&amp;B&amp;C相)电流为(2.5A)， 电压均为480V
3、电压相角θ和电流相角ϕ差值为0°
5、Acuview2上和HMI上检查测量A&amp;B&amp;C、系统、input通道的P、Q、S、PF是否均在精度范围内</t>
    <phoneticPr fontId="9" type="noConversion"/>
  </si>
  <si>
    <t>5、Acuview2上和HMI上检查测量A&amp;B&amp;C、系统、input通道的P、Q、S、PF均在精度范围内0.1%</t>
    <phoneticPr fontId="9" type="noConversion"/>
  </si>
  <si>
    <t>Function_AcuRev1320_004_01_case6</t>
  </si>
  <si>
    <t>CT选型5A/333mV，3ELEMENT_4_WIRE_Y接线输入Input1~3(A&amp;B&amp;C相)电流为(3.5A)，ABC电压均为220V,电压相角θ和电流相角ϕ差值为60°,测量A&amp;B&amp;C的P、Q、S、PF,系统P、Q、S、PF，input1~3通道P、Q、S、PF，功率精度满足0.15%</t>
  </si>
  <si>
    <t>1、连接AcuRev1320电表到Acuview2上，链接状态为connected
2、Input1~3(A&amp;B&amp;C相)电流为(3.5A)， 电压均为220V
3、电压相角θ和电流相角ϕ差值为60
5、Acuview2上和HMI上检查测量A&amp;B&amp;C、系统、input通道的P、Q、S、PF是否均在精度范围</t>
  </si>
  <si>
    <t>5、Acuview2上和HMI上检查测量A&amp;B&amp;C、系统、input通道的P、Q、S、PF均在精度范围内0.15%。</t>
  </si>
  <si>
    <t>Function_AcuRev1320_004_01_case7</t>
  </si>
  <si>
    <r>
      <rPr>
        <sz val="8"/>
        <color rgb="FF000000"/>
        <rFont val="微软雅黑"/>
        <family val="2"/>
        <charset val="134"/>
      </rPr>
      <t>CT选型5A/333mV，3ELEMENT_4_WIRE_Y接线输入Input1~3(A&amp;B&amp;C相)电流为(0.05,</t>
    </r>
    <r>
      <rPr>
        <strike/>
        <sz val="8"/>
        <color rgb="FF000000"/>
        <rFont val="微软雅黑"/>
        <family val="2"/>
        <charset val="134"/>
      </rPr>
      <t xml:space="preserve">0.04, </t>
    </r>
    <r>
      <rPr>
        <sz val="8"/>
        <color rgb="FFFF0000"/>
        <rFont val="微软雅黑"/>
        <family val="2"/>
        <charset val="134"/>
      </rPr>
      <t>0.06</t>
    </r>
    <r>
      <rPr>
        <sz val="8"/>
        <color rgb="FF000000"/>
        <rFont val="微软雅黑"/>
        <family val="2"/>
        <charset val="134"/>
      </rPr>
      <t>， 0.05)，ABC电压均为220V，电压电流相角差值为0°，测量A&amp;B&amp;C相、系统、input通道P、Q、S、PF，功率精度满足0.2%</t>
    </r>
  </si>
  <si>
    <r>
      <rPr>
        <sz val="8"/>
        <color rgb="FF000000"/>
        <rFont val="微软雅黑"/>
        <family val="2"/>
        <charset val="134"/>
      </rPr>
      <t>1、连接AcuRev1320电表到Acuview2上，链接状态为connected
2、Input1~3(A&amp;B&amp;C相)电流为(0.05,</t>
    </r>
    <r>
      <rPr>
        <strike/>
        <sz val="8"/>
        <color rgb="FF000000"/>
        <rFont val="微软雅黑"/>
        <family val="2"/>
        <charset val="134"/>
      </rPr>
      <t>0.04</t>
    </r>
    <r>
      <rPr>
        <sz val="8"/>
        <color rgb="FF000000"/>
        <rFont val="微软雅黑"/>
        <family val="2"/>
        <charset val="134"/>
      </rPr>
      <t>,</t>
    </r>
    <r>
      <rPr>
        <sz val="8"/>
        <color rgb="FFFF0000"/>
        <rFont val="微软雅黑"/>
        <family val="2"/>
        <charset val="134"/>
      </rPr>
      <t>0.06</t>
    </r>
    <r>
      <rPr>
        <sz val="8"/>
        <color rgb="FF000000"/>
        <rFont val="微软雅黑"/>
        <family val="2"/>
        <charset val="134"/>
      </rPr>
      <t>， 0.05)， 电压均为220V
3、电压相角θ和电流相角ϕ差值为0°
5、Acuview2上和HMI上检查测量A&amp;B&amp;C、系统、input通道的P、Q、S、PF是否均在精度范围内，</t>
    </r>
  </si>
  <si>
    <t xml:space="preserve">5、Acuview2上和HMI上检查测量A&amp;B&amp;C、系统、input通道的P、Q、S、PF均在精度范围内0.2%
备注: 接线方式和input对应取电压值明确后，使用excel 批量计算对应参数。
</t>
    <phoneticPr fontId="9" type="noConversion"/>
  </si>
  <si>
    <t>1. 0.04A 小于1% In 0.05A，不是检查精度的测试点
2.0.06A 也不合理，计算出来的预期功率是0.0132，实际只能显示到0.013，不知道精度到底对不对
用例修改，同时上位机如果因为小数点显示问题无法确认精度的场景，快速精度测试验证精度即可</t>
    <phoneticPr fontId="9" type="noConversion"/>
  </si>
  <si>
    <t>Function_AcuRev1320_004_01_case8</t>
  </si>
  <si>
    <t>CT选型5A/333mV，3ELEMENT_4_WIRE_Y接线输入Input1~3(A&amp;B&amp;C相)电流为(0.002A、0.003A、0A)，ABC电压均为220V，电压电流相角差值为0°，测量A&amp;B&amp;C相、系统、input通道P、Q、S、PF，功率测量值为0</t>
    <phoneticPr fontId="9" type="noConversion"/>
  </si>
  <si>
    <t>1、连接AcuRev1320电表到Acuview2上，链接状态为connected
2、Input1~3(A&amp;B&amp;C相)电流为(0.002A、0.003A、0A)， 电压均为220V
3、电压相角θ和电流相角ϕ差值为0°
5、Acuview2上和HMI上检查测量A&amp;B&amp;C、系统、input通道的P、Q、S、PF，功率测量值是否全为0.</t>
  </si>
  <si>
    <r>
      <t>5、Acuview2上和HMI上检查测量A&amp;B&amp;C、系统、input通道的P、Q、S、PF，功率测量值无精度要求
备注：mV启动电</t>
    </r>
    <r>
      <rPr>
        <b/>
        <sz val="8"/>
        <color rgb="FF000000"/>
        <rFont val="微软雅黑"/>
        <family val="2"/>
        <charset val="134"/>
      </rPr>
      <t>流0.00375A，故功率为0</t>
    </r>
    <phoneticPr fontId="9" type="noConversion"/>
  </si>
  <si>
    <t>A1320-513
mV的启动电流0.00375A为实现</t>
  </si>
  <si>
    <t>Function_AcuRev1320_004_01_case9</t>
  </si>
  <si>
    <t>3ELEMENT_4_WIRE_Y接线输入Input1~3(A&amp;B&amp;C相)电流为(1A、1A、1A)，ABC电压均为9V，电压电流相角差值为0°，测量A&amp;B&amp;C相、系统、input通道P、Q、S、PF，功率测量值为0</t>
    <phoneticPr fontId="9" type="noConversion"/>
  </si>
  <si>
    <t>1、连接AcuRev1320电表到Acuview2上，链接状态为connected
2、Input1~3(A&amp;B&amp;C相)电流为(1A、1A、1A)， 电压均为9V
3、电压相角θ和电流相角ϕ差值为0°
5、Acuview2上和HMI上检查测量A&amp;B&amp;C、系统、input通道的P、Q、S、PF，功率测量值是否全为0.</t>
  </si>
  <si>
    <t>5、Acuview2上和HMI上检查测量A&amp;B&amp;C、系统、input通道的P、Q、S、PF,功率测量值全为0.</t>
  </si>
  <si>
    <t>A1320-506
电压小于10V，测量为0，不计算功率；未实现</t>
  </si>
  <si>
    <t>Function_AcuRev1320_004_01_case10</t>
  </si>
  <si>
    <t>CT选型5A/333mV, 1E1p2w输入InputA电流为3A，A电压均为120V, 电压相角θ和电流相角ϕ差值为0°，系统P、Q、S、PF，Ia通道P、Q、S、PF，功率精度满足0.1%</t>
  </si>
  <si>
    <t>1、Acuview2上位机
2、网线/RTU串口线
3、AcuRev1320电表
4、接线方式为1E1p2w(A相)</t>
  </si>
  <si>
    <t>1、连接AcuRev1320电表到Acuview2上，链接状态为connected
2、InputA电流为3A， 电压均为120
3、电压相角θ和电流相角ϕ差值为0°
4、Acuview2上和HMI上检查测量A&amp;B&amp;C、系统、input通道的P、Q、S、PF是否均在精度0.1%范围内。</t>
  </si>
  <si>
    <t>4、Acuview2上和HMI上检查测量A、系统、input通道的P、Q、S、PF均在精度范围内0.1%。</t>
    <phoneticPr fontId="9" type="noConversion"/>
  </si>
  <si>
    <t>Function_AcuRev1320_004_01_case11</t>
  </si>
  <si>
    <t>CT选型5A/333mV, 1E1p2w输入InputA相电流为2.5A，A电压为120V, 电压相角θ和电流相角ϕ差值为0°,修改电流方向为Negative， 测量A的P、Q、S、PF，系统P、Q、S、PF，inputA通道P、Q、S、PF，功率精度满足0.1%</t>
    <phoneticPr fontId="9" type="noConversion"/>
  </si>
  <si>
    <t>1、连接AcuRev1320电表到Acuview2上，链接状态为connected
2、InputA电流为2.5A， 电压均为120
3、电压相角θ和电流相角ϕ差值为0°
4、InputA电流方向设置为Positive
5、Acuview2上和HMI上检查测量A、系统、input通道的P、Q、S、PF是否均在精度0.2%范围内。
6、InputA电流方向设置为Positive
7、Acuview2上和HMI上检查测量A、系统、input通道的P、Q、S、PF是否均在精度0.2%范围内。
8、查看web页面与上位机及电表数据是否一致</t>
    <phoneticPr fontId="9" type="noConversion"/>
  </si>
  <si>
    <t>5、Acuview2上和HMI上检查测量A、系统、input通道的P、Q、S、PF均在精度范围内0.1%, 且PF为1
7、Acuview2上和HMI上检查测量A、系统、input通道的P、Q、S、PF均在精度范围内0.1%, 且PF为-1
8、查看web页面与上位机及电表数据一致</t>
    <phoneticPr fontId="9" type="noConversion"/>
  </si>
  <si>
    <t>Function_AcuRev1320_004_01_case12</t>
  </si>
  <si>
    <r>
      <rPr>
        <sz val="8"/>
        <color rgb="FF000000"/>
        <rFont val="微软雅黑"/>
        <family val="2"/>
        <charset val="134"/>
      </rPr>
      <t>CT选型5A/333mV, 2 ELEMENT_3_WIRE_PHASE_1输入InputA、InputC电流为(6A 6A)，ABC电压均为120V,电压相角θ和电流相角ϕ差值为</t>
    </r>
    <r>
      <rPr>
        <b/>
        <sz val="8"/>
        <color rgb="FF000000"/>
        <rFont val="微软雅黑"/>
        <family val="2"/>
        <charset val="134"/>
      </rPr>
      <t>60</t>
    </r>
    <r>
      <rPr>
        <sz val="8"/>
        <color rgb="FF000000"/>
        <rFont val="微软雅黑"/>
        <family val="2"/>
        <charset val="134"/>
      </rPr>
      <t>°,测量系统P、Q、S、PF，inputA、C通道P、Q、S、PF，功率精度满足</t>
    </r>
    <r>
      <rPr>
        <b/>
        <sz val="8"/>
        <color rgb="FF000000"/>
        <rFont val="微软雅黑"/>
        <family val="2"/>
        <charset val="134"/>
      </rPr>
      <t>0.15%</t>
    </r>
  </si>
  <si>
    <t>1、Acuview2上位机
2、网线/RTU串口线
3、AcuRev1320电表
4、接线方式为2 ELEMENT_3_WIRE_PHASE_1</t>
  </si>
  <si>
    <t>1、连接AcuRev1320电表到Acuview2上，链接状态为connected
2、InputA、C电流为(6A 6A)， 电压均为120V
3、电压相角θ和电流相角ϕ差值为60°，Va VC的相角为0 240，InputA、C为300°、180° 
4、Acuview2上和HMI上检查测量A&amp;B&amp;C、系统、input通道的P、Q、S、PF是否均在精度范围内
5、检查web页面功率相关数据是否与上位机及电表一致，均在精度范围内</t>
  </si>
  <si>
    <t>4、Acuview2上和HMI上检查测量A&amp;B&amp;C、系统、input通道的P、Q、S、PF均在精度范围内0.15%
5、检查web页面功率相关数据与上位机及电表一致，均在精度范围内</t>
  </si>
  <si>
    <t>Function_AcuRev1320_004_01_case13</t>
  </si>
  <si>
    <r>
      <t>CT选型5A/333mV, 2 ELEMENT_3_WIRE_PHASE_1输入Input</t>
    </r>
    <r>
      <rPr>
        <b/>
        <sz val="8"/>
        <color rgb="FF000000"/>
        <rFont val="微软雅黑"/>
        <family val="2"/>
        <charset val="134"/>
      </rPr>
      <t>A、C</t>
    </r>
    <r>
      <rPr>
        <sz val="8"/>
        <color rgb="FF000000"/>
        <rFont val="微软雅黑"/>
        <family val="2"/>
        <charset val="134"/>
      </rPr>
      <t>电流为(6A 6A)，修改电流方向Negative，ABC电压均为69V,电压相角θ和电流相角ϕ差值为0°,测量系统P、Q、S、PF，inputA、C通道P、Q、S、PF，功率精度满足0.1%</t>
    </r>
    <phoneticPr fontId="9" type="noConversion"/>
  </si>
  <si>
    <t>1、连接AcuRev1320电表到Acuview2上，链接状态为connected
2、InputA、C电流为(6A 6A)， 电压均为69V
3、电压相角θ和电流相角ϕ差值为0°，Va Vc的相角为0 240，Input1~2为0°、240° 
4、修改电流方向为Positive
5、Acuview2上和HMI上检查测量A&amp;B&amp;C、系统、input通道的P、Q、S、PF是否均在精度范围内
6、修改电流方向为Negative
7、Acuview2上和HMI上检查测量A&amp;B&amp;C、系统、input通道的P、Q、S、PF是否均在精度范围内</t>
  </si>
  <si>
    <t>5、Acuview2上和HMI上检查测量A&amp;B&amp;C、系统、input通道的P、Q、S、PF均在精度范围内0.1%，PF为1
7、Acuview2上和HMI上检查测量A&amp;B&amp;C、系统、input通道的P、Q、S、PF均在精度范围内0.1%，PF为-1</t>
    <phoneticPr fontId="9" type="noConversion"/>
  </si>
  <si>
    <t>Function_AcuRev1320_004_01_case14</t>
  </si>
  <si>
    <t>CT选型5A/333mV，2_ELEMENT_3_WIRE_NetWork接线方式，输入input1~2（A、C相）电流为0.05A，ABC电压均为120V、电压和电流相角差值为60°，测量系统P、Q、S、PF、inputA、C通道P、Q、S、PF精度满足0.25%</t>
  </si>
  <si>
    <t>1、Acuview2上位机
2、网线/RTU串口线
3、AcuRev1320电表
4、接线方式为2_ELEMENT_3_WIRE_NetWork</t>
  </si>
  <si>
    <t>1、连接AcuRev1320电表到Acuview2上，链接状态为connected
2、Input1~2(两路电流全部选择对应VA VC)电流为(0.05A 0.05A)， 电压均为120V
3、电压相角θ和电流相角ϕ差值为60°，Va VB的相角为0 240，Input1~2为300°、180° 
4、Acuview2上和HMI上检查测量A&amp;B&amp;C、系统、input通道的P、Q、S、PF是否均在精度范围内
5、检查web页面功率相关数据是否与上位机及电表一致，均在精度范围内</t>
  </si>
  <si>
    <t>4、Acuview2上和HMI上检查测量A&amp;B&amp;C、系统、input通道的P、Q、S、PF均在精度范围内0.25%
5、检查web页面功率相关数据与上位机及电表一致，均在精度范围内</t>
    <phoneticPr fontId="9" type="noConversion"/>
  </si>
  <si>
    <t>Function_AcuRev1320_004_01_case15</t>
  </si>
  <si>
    <t>CT选型5A/333mV，2_ELEMENT_3_WIRE_Delta接线方式，电流输入input1~2电流为4A 5A，ABC电压均为100V、电压和电流相角差值为0°，测量系统P、Q、S、PF精度满足0.1%</t>
  </si>
  <si>
    <t>1、Acuview2上位机
2、网线/RTU串口线
3、AcuRev1320电表
4、接线方式为2_ELEMENT_3_WIRE_Delta</t>
  </si>
  <si>
    <t>1、连接AcuRev1320电表到Acuview2上，连接状态为connected
2、源依旧按照Y模式输电（Ua为100V，φua为0°，Ub为100V， 短接连到电表Un，φub为240°，Uc为100V，φuc为120°），上位机配2e2P3W delta接线，I_in1为4A、0°，I_in2为0A、0°，I_in3为5A、120°，同时从源上把电流的input2和input3调换输出位置），上位机测量到的Ia和Ib分别为4A 和5A， 角度φI1~2为330°，90°。
3、Acuview2上和HMI上检查测量系统P、Q、S、PF是否均在精度范围内
4、检查web页面功率相关数据是否与上位机及电表一致，均在精度范围内</t>
  </si>
  <si>
    <t>3、Acuview2上和HMI上检查测量系统P、Q、S、PF是否均在精度范围内0.1%
4、检查web页面功率相关数据与上位机及电表一致，均在精度范围内
系统：P=1.350kwh，Q=0.000kvar，S=1.351kva，PF= 1.000
用户：Puser1=1.350kwhkwh，Quser1=0.000kwh，Suser1=1.350kva，PF= 1.000
其他user功率为0，input功率为"-"
备注计算方式：
S = (Uab * Ia + Ubc * Ic) * cos(30)
P = S * cos(压流角)
Q= S^2 - P^2 开根号
压流角： Uab、Ubc、Uca 角度为0°、240°、120°，
Ia、Ic 是330°、90°，换算Iab、Ica是 0°、120°
比较Uab和Iab、Uca和Ica的压流角是0</t>
  </si>
  <si>
    <t>Function_AcuRev1320_004_01_case16</t>
  </si>
  <si>
    <t>CT选型5A/333mV，3_ELEMENT_4_WIRE_Delta接线方式，电流输入input1~3电流为5A，电压A、B、C分别输入207.8V,120V,120V、电压和电流相角差值为0°，测量系统P、Q、S、PF精度满足0.1%</t>
  </si>
  <si>
    <t>1、Acuview2上位机
2、网线/RTU串口线
3、AcuRev1320电表
4、接线方式为3_ELEMENT_4_WIRE_Delta</t>
  </si>
  <si>
    <r>
      <rPr>
        <sz val="8"/>
        <color rgb="FF000000"/>
        <rFont val="微软雅黑"/>
        <family val="2"/>
        <charset val="134"/>
      </rP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4、Acuview2上和HMI上检查测量系统P、Q、S、PF是否均在精度范围内
</t>
    </r>
    <r>
      <rPr>
        <sz val="8"/>
        <color rgb="FFFF0000"/>
        <rFont val="微软雅黑"/>
        <family val="2"/>
        <charset val="134"/>
      </rPr>
      <t>备注：电压电流角度统一加30°</t>
    </r>
  </si>
  <si>
    <t xml:space="preserve">
4、Acuview2上和HMI上检查测量系统P、Q、S、PF均在精度范围内0.1%
系统：P=2.0784kw，Q=0kvar，S=2.0784kva，PF=1
备注计算方式：
S = (Uab * Ia + Ubc * Ic) * cos(30)
P = S * cos(压流角)
Q= S^2 - P^2 开根号
Uab、Ubc、Uca 角度为0°、240°、120°
换算：Iab、Ibc、Ica 角度为0°、240°、120°</t>
  </si>
  <si>
    <t>Function_AcuRev1320_004_01_case17</t>
  </si>
  <si>
    <t>3ELEMENT_4_WIRE_Y接线输入Input1~3(A&amp;B&amp;C相)电流为(3A、4A、5A)，ABC电压均为120V,电压电流相角ϕ差值为0°,配置对应user1,无功功率算法设置“True Reactive Power”，测量A&amp;B&amp;C的Q,系统Q，User1通道Q，input1~3通道Q，功率精度满足0.1%；无功功率算法设置“Generic Reactive Power”，测量A&amp;B&amp;C的Q,系统Q，User1通道Q，input1~3通道Q，功率精度满足0.1%</t>
  </si>
  <si>
    <t xml:space="preserve">1、连接AcuRev1320电表到Acuview2上，链接状态为connected
2、Input1~3(A&amp;B&amp;C相)电流为(3A、4A、5A)， 电压均为120
3、电压相角θ和电流相角ϕ差值为0°
4、上位机配置依次对应user1， 无功功率算法设置“True Reactive Power”
5、Acuview2上和HMI上检查测量A&amp;B&amp;C、系统、用户通道、input通道的Q是否均在精度范围内
PhaseA_Q: 0.00	
PhaseB_Q: 0.00	
PhaseC_Q: 0.00	
Sys_Q:	  0.00   
User1_Q: 0.00	
Input1_Q: 0.00	
Input2_Q: 0.00	
Input3_Q: 0.00	
6、上位机配置依次对应user1，无功功率算法设置“Generic Reactive Power”
7、Acuview2上和HMI上检查测量A&amp;B&amp;C、系统、用户通道、input通道的Q是否均在精度范围内
PhaseA_Q: 0.00	
PhaseB_Q: 0.00	
PhaseC_Q: 0.00	
Sys_Q:	  0.00   
User1_Q: 0.00	
Input1_Q: 0.00	
Input2_Q: 0.00	
Input3_Q: 0.00	</t>
    <phoneticPr fontId="9" type="noConversion"/>
  </si>
  <si>
    <t xml:space="preserve">5、7、Acuview2上和HMI上检查测量A&amp;B&amp;C、系统、用户通道、input通道的Q均在精度范围内0.1%
PhaseA_Q: 0.00	
PhaseB_Q: 0.00	
PhaseC_Q: 0.00	
Sys_Q:	  0.00   
User1_Q: 0.00	
Input1_Q: 0.00	
Input2_Q: 0.00	
Input3_Q: 0.00	</t>
    <phoneticPr fontId="9" type="noConversion"/>
  </si>
  <si>
    <t>用例待更新
Q为0 ，没配谐波，真无功和广义无功，Q都是始终为0</t>
  </si>
  <si>
    <t>Function_AcuRev1320_004_01_case18</t>
  </si>
  <si>
    <t>3ELEMENT_4_WIRE_Y接线输入Input1~3(A&amp;B&amp;C相)电流为(3A、4A、5A)，ABC电压均为220V,电压电流相角ϕ差值为0°,配置对应user1,三相电压叠加3次谐波(50%)，无功功率算法设置“Generic Reactive Power”，测量A&amp;B&amp;C的Q,系统Q，User1通道Q，input1~3通道Q，功率精度满足0.1%</t>
  </si>
  <si>
    <t xml:space="preserve">1、连接AcuRev1320电表到Acuview2上，链接状态为connected
2、Input1~3(A&amp;B&amp;C相)电流为(3A、4A、5A)， 电压均为220
3、电压相角θ和电流相角ϕ差值为0°
4、上位机配置依次对应user1，无功功率算法设置“Generic Reactive Power”
5、Acuview2上和HMI上检查测量A&amp;B&amp;C、系统、用户通道、input通道的Q是否均在精度范围内
PhaseA_Q: 0.00	
PhaseB_Q: 0.00	
PhaseC_Q: 0.00	
Sys_Q:	  0.00  
User1_Q: 0.00	
Input1_Q: 0.00	
Input2_Q: 0.00	
Input3_Q: 0.00	</t>
  </si>
  <si>
    <t xml:space="preserve">5、Acuview2上和HMI上检查测量A&amp;B&amp;C、系统、用户通道、input通道的Q均在精度范围内0.1%
PhaseA_Q: 0.00	
PhaseB_Q: 0.00	
PhaseC_Q: 0.00	
Sys_Q:	  0.00   
User1_Q: 0.00	
Input1_Q: 0.00	
Input2_Q: 0.00	
Input3_Q: 0.00	</t>
  </si>
  <si>
    <t>用例待更新
Q为0 ，配谐波，真无功时Q为0，广义无功时Q有值</t>
  </si>
  <si>
    <t>Function_AcuRev1320_004_01_case19</t>
  </si>
  <si>
    <r>
      <rPr>
        <sz val="8"/>
        <color rgb="FF000000"/>
        <rFont val="微软雅黑"/>
        <family val="2"/>
        <charset val="134"/>
      </rPr>
      <t>3ELEMENT_4_WIRE_Y接线输入Input1~3(A&amp;B&amp;C相)电流为(3A、4A、5A)，ABC电压均为220V,电压电流相角ϕ差值为</t>
    </r>
    <r>
      <rPr>
        <b/>
        <sz val="8"/>
        <color rgb="FF7030A0"/>
        <rFont val="微软雅黑"/>
        <family val="2"/>
        <charset val="134"/>
      </rPr>
      <t>30°</t>
    </r>
    <r>
      <rPr>
        <sz val="8"/>
        <color rgb="FF000000"/>
        <rFont val="微软雅黑"/>
        <family val="2"/>
        <charset val="134"/>
      </rPr>
      <t>，无功功率算法设置“True Reactive Power”，测量A&amp;B&amp;C的Q,系统Q，input1~3通道Q，功率精度满足0.15%
3ELEMENT_4_WIRE_Y接线输入Input1~3(A&amp;B&amp;C相)电流为(3A、4A、5A)，ABC电压均为220V,电压电流相角ϕ差值为60°,三相电压叠加5次谐波(30%)，无功功率算法设置“Generic Reactive Power”，测量A&amp;B&amp;C的Q,系统Q，input1~3通道Q，功率精度满足0.15%</t>
    </r>
  </si>
  <si>
    <t>1、连接AcuRev1320电表到Acuview2上，链接状态为connected
2、Input1~3(A&amp;B&amp;C相)电流为(3A、4A、5A)， 电压均为220
3、电压相角θ和电流相角ϕ差值为30°
4、上位机配置依次对应user1，无功功率算法设置“Generic Reactive Power”
5、Acuview2上和HMI上检查测量A&amp;B&amp;C、系统、input通道的Q是否均在精度范围内, 单位:KW
6、Input1~3(A&amp;B&amp;C相)电流为(3A、4A、5A)， 电压均为220V
7、电压相角θ和电流相角ϕ差值为60°,三相电压叠加5次谐波(30%)
8、上位机配置依次对应user1，无功功率算法设置“Generic Reactive Power”
9、Acuview2上和HMI上检查测量A&amp;B&amp;C、系统、用户通道、input通道的Q是否均在精度范围内, 单位:KW</t>
  </si>
  <si>
    <t>5、Acuview2上和HMI上检查测量A&amp;B&amp;C、系统、input通道的Q均在精度范围内0.15%
PhaseA_Q:	0.32934	~	0.33066
PhaseB_Q:	0.43912	~	0.44088
PhaseC_Q:	0.5489	~	0.5511
Sys_Q:	1.31736	~	1.32264
Input1_Q:	0.32934	~	0.33066
Input2_Q:	0.43912	~	0.44088
Input3_Q:	0.5489	~	0.5511
9、Acuview2上和HMI上检查测量A&amp;B&amp;C、系统、input通道的Q均在精度范围内0.15%
PhaseA_Q:	0.603690192	~	0.606109792
PhaseB_Q:	0.804920256	~	0.808146389
PhaseC_Q:	1.00615032	~	1.010182986
Sys_Q:	2.414760767	~	2.424439167
Input1_Q:	0.603690192	~	0.606109792
Input2_Q:	0.804920256	~	0.808146389
Input3_Q:	1.00615032	~	1.010182986</t>
  </si>
  <si>
    <t>用例待更新
Q为非0值，配谐波，真无功时Q为计算的预期值，不受谐波影响，广义无功时Q小于预期值
备注： 实际广义无功时，测量到的Q应该更大一些，但是实验室源本身的影响，导致Q反而更小了</t>
  </si>
  <si>
    <t>毫安型号CT功率及功率因素测量</t>
  </si>
  <si>
    <t>Function_AcuRev1320_004_02_case1</t>
    <phoneticPr fontId="9" type="noConversion"/>
  </si>
  <si>
    <r>
      <rPr>
        <sz val="8"/>
        <color rgb="FF000000"/>
        <rFont val="微软雅黑"/>
        <family val="2"/>
        <charset val="134"/>
      </rPr>
      <t>CT选型20A/100mA，3ELEMENT_4_WIRE_Y接线输入Input1~3(A&amp;B&amp;C相)电流为(2A)，ABC电压均为220V,电压电流相角差值为0°，</t>
    </r>
    <r>
      <rPr>
        <strike/>
        <sz val="8"/>
        <color rgb="FF000000"/>
        <rFont val="微软雅黑"/>
        <family val="2"/>
        <charset val="134"/>
      </rPr>
      <t>,</t>
    </r>
    <r>
      <rPr>
        <sz val="8"/>
        <color rgb="FF000000"/>
        <rFont val="微软雅黑"/>
        <family val="2"/>
        <charset val="134"/>
      </rPr>
      <t>测量A&amp;B&amp;C的,系统，input1~3通道P、Q、S、PF，功率精度满足0.1%</t>
    </r>
  </si>
  <si>
    <t>1、连接AcuRev1320电表到Acuview2上，链接状态为connected
2、Input1~3(A&amp;B&amp;C相)电流为(2A)， 电压均为220V
3、电压相角θ和电流相角ϕ差值为0°
5、Acuview2上和HMI上检查测量A&amp;B&amp;C、系统、input通道的P、Q、S、PF是否均在精度范围内
备注测试方法：通过功率精度计算工具1计算精度范围内值和上位机上值比较</t>
  </si>
  <si>
    <t xml:space="preserve">5、Acuview2上和HMI上检查测量A&amp;B&amp;C、系统、input通道的P、Q、S、PF均在精度范围内0.1%。
备注测试方法：通过功率精度计算工具1计算精度范围内值和上位机上值比较
</t>
  </si>
  <si>
    <t>Function_AcuRev1320_004_02_case2</t>
  </si>
  <si>
    <t>CT选型20A/100mA，3ELEMENT_4_WIRE_Y接线输入Input1~3(A&amp;B&amp;C相)电流为(10A)，ABC电压均为400V,电压相角θ和电流相角ϕ差值为36.87°，测量A&amp;B&amp;C的P、Q、S、PF,系统P、Q、S、PF，input1~3通道P、Q、S、PF，功率精度满足0.15%</t>
    <phoneticPr fontId="9" type="noConversion"/>
  </si>
  <si>
    <t>1、连接AcuRev1320电表到Acuview2上，链接状态为connected
2、Input1~3(A&amp;B&amp;C相)电流为(10A)， 电压均为400V
3、电压相角θ和电流相角ϕ差值为36.87°
5、Acuview2上和HMI上检查测量A&amp;B&amp;C、系统、input通道的P、Q、S、PF是否均在精度范围内
备注测试方法：通过功率精度计算工具1计算精度范围内值和上位机上值比较</t>
    <phoneticPr fontId="9" type="noConversion"/>
  </si>
  <si>
    <t xml:space="preserve">5、Acuview2上和HMI上检查测量A&amp;B&amp;C、系统、input通道的P、Q、S、PF均在精度范围内0.15%
备注测试方法：通过功率精度计算工具1计算精度范围内值和上位机上值比较
</t>
    <phoneticPr fontId="9" type="noConversion"/>
  </si>
  <si>
    <t>Function_AcuRev1320_004_02_case3</t>
  </si>
  <si>
    <t>3ELEMENT_4_WIRE_Y接线输入Input1~3(A&amp;B&amp;C相)电流为(0.025A、0.10A、0.02A)，ABC电压均为220V，电压电流相角差值为0°，测量A&amp;B&amp;C相、系统、input通道P、Q、S、PF，有测量值，无精度要求</t>
    <phoneticPr fontId="9" type="noConversion"/>
  </si>
  <si>
    <t>1、连接AcuRev1320电表到Acuview2上，链接状态为connected
2、Input1~3(A&amp;B&amp;C相)电流为(0.025A、0.10A、0.02A)， 电压均为220V
3、电压相角θ和电流相角ϕ差值为0°
5、Acuview2上和HMI上检查测量A&amp;B&amp;C、系统、input通道的P、Q、S、PF是否均在精度范围内</t>
  </si>
  <si>
    <t>5、Acuview2上和HMI上检查测量A&amp;B&amp;C、系统、input通道的P、Q、S、PF, 功率有值，无精度要求。
备注：mA电流精度最低电流为0.16A；小于start_up 0.012A 电流的一半，0.006A,将电流处理为0，
20260226: mA 的pickup 值按照需求规格取值，待更新用例</t>
  </si>
  <si>
    <t>pick up 的具体值根据最新要求更新用例</t>
  </si>
  <si>
    <t>毫安型号CT功率及功率因素测量</t>
    <phoneticPr fontId="9" type="noConversion"/>
  </si>
  <si>
    <t>Function_AcuRev1320_004_02_case4</t>
  </si>
  <si>
    <t>3ELEMENT_4_WIRE_Y接线输入Input1~3(A&amp;B&amp;C相)电流为(0.12A、0.006A、0.005A)，ABC电压均为220V，电压电流相角差值为0°，测量A&amp;B&amp;C相、系统、input通道P、Q、S、PF，功率测量值为0</t>
  </si>
  <si>
    <t>1、连接AcuRev1320电表到Acuview2上，链接状态为connected
2、Input1~3(A&amp;B&amp;C相)电流为(0.12A、0.006A、0.005A)， 电压均为220V
3、电压相角θ和电流相角ϕ差值为0°
5、Acuview2上和HMI上检查测量A&amp;B&amp;C、系统、input通道的P、Q、S、PF，功率测量值</t>
  </si>
  <si>
    <t xml:space="preserve">5、Acuview2上和HMI上检查测量A&amp;B、系统、input1-2通道的P、Q、S、PF，功率均有值，没有精度要求.
C相和第3路input，电流测量值为0，功率为0
备注：mA电流精度最低电流为0.16A；小于start_up 0.012A 电流的一半，0.006A,将电流处理为0，
20260226: mA 的pickup 值按照需求规格取值，换算二次侧就是0.012A，没有取一半的要求，待更新用例
2026/3/19:pick uo是0.012A，有个0.9倍的实现逻辑,此处测试用例中Iche </t>
    <phoneticPr fontId="9" type="noConversion"/>
  </si>
  <si>
    <t>[A1320-506] 【AcuRev-1320 v1.01p01】电压小于10V时，测量为0V，预期：不计算功率；实际：计算功率 - JIRA
在上述问题单中增加了场景</t>
  </si>
  <si>
    <t>pick uo是0.012A，源给0.011A未限制住，有个0.9倍的实现逻辑，已于产品确认，可已接受，更新用例</t>
    <phoneticPr fontId="9" type="noConversion"/>
  </si>
  <si>
    <t>Function_AcuRev1320_004_02_case5</t>
  </si>
  <si>
    <t>CT选型20A/100mA，3_ELEMENT_4_WIRE_Delta接线方式，电流输入input1~3电流为5A，电压A、B、C分别输入207.8V,120V,120V、电压和电流相角差值为0°，测量系统P、Q、S、PF精度满足0.1%</t>
    <phoneticPr fontId="9" type="noConversion"/>
  </si>
  <si>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4、Acuview2上和HMI上检查测量系统P、Q、S、PF是否均在精度范围内
备注：电压电流角度统一加30°
</t>
    <phoneticPr fontId="9" type="noConversion"/>
  </si>
  <si>
    <t xml:space="preserve">
4、Acuview2上和HMI上检查测量系统P、Q、S、PF是否均在精度范围内0.1%
系统：P=2.0784kw，Q=0kvar，S=2.0784kva，PF=1
备注计算方式：
S = (Uab * Ia + Ubc * Ic) * cos(30)
P = S * cos(压流角)
Q= S^2 - P^2 开根号
Uab、Ubc、Uca 角度为0°、240°、120°
换算：Iab、Ibc、Ica 角度为0°、240°、120°</t>
    <phoneticPr fontId="9" type="noConversion"/>
  </si>
  <si>
    <t>聚合页面的功率及功率因数测量值验证</t>
  </si>
  <si>
    <t>Function_AcuRev1320_004_03_case1</t>
    <phoneticPr fontId="9" type="noConversion"/>
  </si>
  <si>
    <r>
      <rPr>
        <sz val="8"/>
        <color rgb="FFFF0000"/>
        <rFont val="微软雅黑"/>
        <family val="2"/>
        <charset val="134"/>
      </rPr>
      <t>CT选型5A/333mV，3ELEMENT_4_WIRE_Y接线输入Input1~3(A&amp;B&amp;C相)电流为(3A、3A、3A)，ABC电压均为120V,电压相角θ和电流相角ϕ差值为</t>
    </r>
    <r>
      <rPr>
        <b/>
        <sz val="8"/>
        <color rgb="FFFF0000"/>
        <rFont val="微软雅黑"/>
        <family val="2"/>
        <charset val="134"/>
      </rPr>
      <t>0°</t>
    </r>
    <r>
      <rPr>
        <sz val="8"/>
        <color rgb="FFFF0000"/>
        <rFont val="微软雅黑"/>
        <family val="2"/>
        <charset val="134"/>
      </rPr>
      <t>，验证上位机Real-time 聚合数据的各个页面A&amp;B&amp;C&amp;System的P、Q、S、PF,系统P、Q、S、PF，测量正常</t>
    </r>
  </si>
  <si>
    <t>1、连接AcuRev1320电表到Acuview2上，链接状态为connected
2、Input1~3(A&amp;B&amp;C相)电流为(3A、3A、3A)， 电压均为120V
3、电压相角θ和电流相角ϕ差值为0°
4、等待4小时
5、 检查检查Real-Time Metering （200ms）、Real-Time Metering （3s）、Real-Time Metering （10min）、Real-Time Metering （2hr）、High-Speed Metering  页面的A&amp;B&amp;C、系统的P、Q、S、PF测量值</t>
  </si>
  <si>
    <t>5、各个页面A&amp;B&amp;C、系统的P、Q、S、PF测量值一致
P： 0.36
Q:  0
S: 0.36
PF：1
系统的有功和视在功率为1.08
备注： 除了200ms页面，其他页面没有精度要求，测量值接近不能偏离太远</t>
    <phoneticPr fontId="9" type="noConversion"/>
  </si>
  <si>
    <t>2h 的PF刷新异常</t>
  </si>
  <si>
    <t>【AcuRev-1320 v1.01p04】交流电源输入三项电压120V，电流Ia、Ib、Ic 为3A，等待2小时， 检查Real-Time Metering （2hr），电表显示IC为0，phase C 功率为0，预期：电表显示IC为3A，有功功率0.36kW</t>
  </si>
  <si>
    <t>负载特性(RLC)</t>
  </si>
  <si>
    <t>系统中只有一种负载类型</t>
  </si>
  <si>
    <t>Function_AcuRev1320_005_01_case1</t>
    <phoneticPr fontId="9" type="noConversion"/>
  </si>
  <si>
    <t>3ELEMENT_4_WIRE_Y接线输入Input1~3(A&amp;B&amp;C相)电流为(10A)，电压均为100V, 电压电流相角差为0°(纯电阻负载)，,系统总负载特性、A&amp;B&amp;C相、input1~3通道负载特性为R</t>
  </si>
  <si>
    <t>1、连接AcuRev1320电表到Acuview2上，链接状态为connected
2、Input1~3电流为(10A)， 电压均为100V
3、电压相角θ和电流相角ϕ差值为0°
4、Acuview2上和HMI上检查系统总负载特性、A&amp;B&amp;C相、input1~3通道负载特性是否均为R。
5、检查web页面是否与上位机及电表负载特性是否一致</t>
  </si>
  <si>
    <t>4、Acuview2上和HMI上检查系统总负载特性、A&amp;B&amp;C相、input1~3通道负载特性均为R。
5、检查web页面是否与上位机及电表负载特性一致</t>
  </si>
  <si>
    <t>上位机的Real-Time Meterig 3s、10min的页面，Phase A的负载特性预期：显示为实际负载特性的值，实际： 显示为N/A
A1320-515</t>
  </si>
  <si>
    <t>Function_AcuRev1320_005_01_case1_01</t>
  </si>
  <si>
    <t>电压谐波不能影响电表负载特性</t>
    <phoneticPr fontId="9" type="noConversion"/>
  </si>
  <si>
    <t>1、连接AcuRev1320电表到Acuview2上，链接状态为connected
2、Input1~3电流为(5A)， 电压均为347V，三相电压均施加2次谐波2%
3、电压相角θ和电流相角ϕ差值为0°
4、Acuview2上和HMI上检查系统总负载特性、A&amp;B&amp;C相、input1~3通道负载特性是否均为R。</t>
  </si>
  <si>
    <t>4.Acuview2上和HMI上检查系统总负载特性、A&amp;B&amp;C相、input1~3通道负载特性均为R。</t>
  </si>
  <si>
    <t>Function_AcuRev1320_005_01_case2</t>
    <phoneticPr fontId="9" type="noConversion"/>
  </si>
  <si>
    <t>3ELEMENT_4_WIRE_Y接线输入Input1~3(A&amp;B&amp;C相)电流为(10A)，电压均为100V, 电压电流相角差为180°(阻性负载),系统总负载特性、A&amp;B&amp;C相、input1~3通道负载特性为R</t>
  </si>
  <si>
    <t>1、连接AcuRev1320电表到Acuview2上，链接状态为connected
2、Input1~3电流为(10A)， 电压均为100V
3、电压相角θ和电流相角ϕ差值为180°
4、Acuview2上和HMI上检查系统总负载特性、A&amp;B&amp;C相、User1通道、input1~3通道负载特性是否均为R。
5、检查web页面是否与上位机及电表负载特性是否一致</t>
  </si>
  <si>
    <t>Function_AcuRev1320_005_01_case3</t>
  </si>
  <si>
    <t>3ELEMENT_4_WIRE_Y接线输入Input1~3(A&amp;B&amp;C相)电流为(10A)，电压均为100V, 电压电流相角差为30°，系统总负载特性、A&amp;B&amp;C相、input1~3通道负载特性为L</t>
    <phoneticPr fontId="9" type="noConversion"/>
  </si>
  <si>
    <t>1、连接AcuRev1320电表到Acuview2上，链接状态为connected
2、Input1~3电流为(10A)， 电压均为100V
3、电压相角θ和电流相角ϕ差值为30°
4、Acuview2上和HMI上检查系统总负载特性、A&amp;B&amp;C相、input1~3通道负载特性是否均为L。</t>
  </si>
  <si>
    <t>4、Acuview2上和HMI上检查系统总负载特性、A&amp;B&amp;C相、input1~3通道负载特性均为L。</t>
  </si>
  <si>
    <t>Function_AcuRev1320_005_01_case4</t>
    <phoneticPr fontId="9" type="noConversion"/>
  </si>
  <si>
    <t>3ELEMENT_4_WIRE_Y接线输入Input1~3(A&amp;B&amp;C相)电流为(10A)，电压均为100V, 电压电流相角差为90°(纯感负载)，系统总负载特性、A&amp;B&amp;C相、input1~3通道负载特性为L</t>
    <phoneticPr fontId="9" type="noConversion"/>
  </si>
  <si>
    <t xml:space="preserve">1、连接AcuRev1320电表到Acuview2上，链接状态为connected
2、Input1~3电流为(10A)， 电压均为100V
3、电压相角θ和电流相角ϕ差值为90°
4、Acuview2上和HMI上检查系统总负载特性、A&amp;B&amp;C相、input1~3通道负载特性是否均为L。
5、检查web页面是否与上位机及电表负载特性是否一致
</t>
  </si>
  <si>
    <t>Function_AcuRev1320_005_01_case5</t>
    <phoneticPr fontId="9" type="noConversion"/>
  </si>
  <si>
    <t>3ELEMENT_4_WIRE_Y接线输入Input1~3(A&amp;B&amp;C相)电流为(10A)，电压均为100V, 电压电流相角差为210°，系统总负载特性、A&amp;B&amp;C相、input1~3通道负载特性为L</t>
    <phoneticPr fontId="9" type="noConversion"/>
  </si>
  <si>
    <t>1、连接AcuRev1320电表到Acuview2上，链接状态为connected
2、Input1~3电流为(10A)， 电压均为100V
3、电压相角θ和电流相角ϕ差值为210°
4、Acuview2上和HMI上检查系统总负载特性、A&amp;B&amp;C相、input1~3通道负载特性是否均为L。</t>
  </si>
  <si>
    <t>4、Acuview2上和HMI上检查系统总负载特性、A&amp;B&amp;C相、input1~3通道负载特性均为L。</t>
    <phoneticPr fontId="9" type="noConversion"/>
  </si>
  <si>
    <t>Function_AcuRev1320_005_01_case6</t>
  </si>
  <si>
    <t>3ELEMENT_4_WIRE_Y接线输入Input1~3(A&amp;B&amp;C相)电流为(10A)，电压均为100V, 电压电流相角差为120°，系统总负载特性、A&amp;B&amp;C相、input1~3通道负载特性为C</t>
    <phoneticPr fontId="9" type="noConversion"/>
  </si>
  <si>
    <t xml:space="preserve">1、连接AcuRev1320电表到Acuview2上，链接状态为connected
2、Input1~3电流为(10A)， 电压均为100V
3、电压相角θ和电流相角ϕ差值为120°
4、Acuview2上和HMI上检查系统总负载特性、A&amp;B&amp;C相、input1~3通道负载特性是否均为C。
6、检查web页面是否与上位机及电表负载特性是否一致
</t>
  </si>
  <si>
    <t xml:space="preserve">4、Acuview2上和HMI上检查系统总负载特性、A&amp;B&amp;C相、input1~3通道负载特性均为C。
5、检查web页面是否与上位机及电表负载特性一致
</t>
  </si>
  <si>
    <t>Function_AcuRev1320_005_01_case7</t>
  </si>
  <si>
    <t>3ELEMENT_4_WIRE_Y接线输入Input1~3(A&amp;B&amp;C相)电流为(10A)，电压均为100V, 电压电流相角差为270°(纯容负载)，系统总负载特性、A&amp;B&amp;C相、input1~3通道负载特性为C</t>
    <phoneticPr fontId="9" type="noConversion"/>
  </si>
  <si>
    <t>1、连接AcuRev1320电表到Acuview2上，链接状态为connected
2、Input1~3电流为(10A)， 电压均为100V
3、电压相角θ和电流相角ϕ差值为270°
4、Acuview2上和HMI上检查系统总负载特性、A&amp;B&amp;C相、input1~3通道负载特性是否均为L。</t>
  </si>
  <si>
    <t>Function_AcuRev1320_005_01_case8</t>
    <phoneticPr fontId="9" type="noConversion"/>
  </si>
  <si>
    <t>3ELEMENT_4_WIRE_Y接线输入Input1~3(A&amp;B&amp;C相)电流为(10A)，电压均为100V, 电压电流相角差为330°，系统总负载特性、A&amp;B&amp;C相、input1~3通道负载特性为C</t>
    <phoneticPr fontId="9" type="noConversion"/>
  </si>
  <si>
    <t xml:space="preserve">1、连接AcuRev1320电表到Acuview2上，链接状态为connected
2、Input1~3电流为(10A)， 电压均为100V
3、电压相角θ和电流相角ϕ差值为330°
4、Acuview2上和HMI上检查系统总负载特性、A&amp;B&amp;C相、input1~3通道负载特性是否均为C。
</t>
  </si>
  <si>
    <t>4、Acuview2上和HMI上检查系统总负载特性、A&amp;B&amp;C相、input1~3通道负载特性均为C。</t>
  </si>
  <si>
    <t>Function_AcuRev1320_005_01_case9</t>
  </si>
  <si>
    <t>2E3P3w delta输入Input1~2电流为(5A)，ABC电压均为100V，线电压φab:0°,&amp;φbc:240°( 电流Ia:270°， I2:30°),  系统负载特性为L。 input1、input2、A B C 相均无负载特性。</t>
  </si>
  <si>
    <t>1、Acuview2上位机
2、网线/RTU串口线
3、AcuRev1320电表
4、接线方式为2E3P3w delta</t>
  </si>
  <si>
    <t xml:space="preserve">1、连接AcuRev1320电表到Acuview2上，链接状态为connected
2、Input1~2电流为(5A)， 电压均为100V
3、线电压φab:0°&amp;φbc:240°(电流Ia:270°， I2:30°)
4、Acuview2上和HMI上检查系统总负载特性、A&amp;B&amp;C相、input1~2通道负载特性是否正确
5、检查web页面是否与上位机及电表负载特性是否一致，是否显示-
</t>
  </si>
  <si>
    <t>4、Acuview2上和HMI上系统负载特性为L。 input1、input2、A B C 相均无负载特性，显示“-”。
5、检查web页面是否与上位机及电表负载特性一致
补充计算过程
系统：P=0.75kwh，Q=1.299kvar，S=1.500kva，PF= 0.500
用户：Puser1=0.75kwhkwh，Quser1=1.299kwh，Suser1=1.500kva，PF= 0.500
其他user功率为0，input功率为"-"
备注计算方式：
S = (Uab * Ia + Ubc * Ic) * cos(30)
P = S * cos(压流角)
Q= S^2 - P^2 开根号
压流角： Uab、Ubc、Uca 角度为0°、240°、120°，
Ia、Ic 是270°、30°，换算Iab、Ica是 300°、60°
比较Uab和Iab、Uca和Ica的压流角是60
夹角在第一象限，Q为正数【一二象限为正数、三四象限为负数】</t>
  </si>
  <si>
    <t>系统负载特性计算正确，但是显示不符合预期，产品出文档中，接线配置模块已提单</t>
  </si>
  <si>
    <t>Function_AcuRev1320_005_01_case10</t>
  </si>
  <si>
    <t>2E3P3w delta输入Input1~2电流为(5A)，ABC电压均为100V，线电压φab:0°&amp;φbc:240°(电流Ia:210°， I2:330°),  系统负载特性为C， input1、input2、A B C 相均无负载特性。</t>
    <phoneticPr fontId="9" type="noConversion"/>
  </si>
  <si>
    <t>1、Acuview2上位机
2、网线/RTU串口线
3、AcuRev1320电表
4、接线方式为2E3P3w delta</t>
    <phoneticPr fontId="9" type="noConversion"/>
  </si>
  <si>
    <t>1、连接AcuRev1320电表到Acuview2上，链接状态为connected
2、Input1~2电流为(5A)， 电压均为100V
3、线电压φab:0°&amp;φbc:240°(电流Ia:210°， I2:330°)
4、Acuview2上和HMI上检查系统总负载特性、A&amp;B&amp;C相、input1~2通道负载特性是否正确</t>
  </si>
  <si>
    <t>5、Acuview2上和HMI上系统负载特性为C。 input1、input2、A B C 相均无负载特性，显示“-”。
补充计算过程：
系统：P=-0.75kwh，Q=1.299kvar，S=1.500kva，PF= -0.500
用户：Puser1=-0.75kwhkwh，Quser1=1.299kwh，Suser1=1.500kva，PF= -0.500
其他user功率为0，input功率为"-"
备注计算方式：
S = (Uab * Ia + Ubc * Ic) * cos(30)
P = S * cos(压流角)
Q= S^2 - P^2 开根号
压流角： Uab、Ubc、Uca 角度为0°、240°、120°，
Ia、Ic 是210°、330°，换算Iab、Ica是 240°、0°
比较Uab和Iab、Uca和Ica的压流角是120
夹角在第二象限，Q为正数【一二象限为正数、三四象限为负数】</t>
  </si>
  <si>
    <t>Function_AcuRev1320_005_01_case11</t>
  </si>
  <si>
    <t>上位机配3e4W delta接线，input1、input2、input3分别配置Vab、Vbc，Vca， 模拟φuab，φubc，φuca平衡(0° 240° 120° )，压流夹角为0°，检查负载特性为R</t>
  </si>
  <si>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4.上位机和HMI上检查系统负载特性为R
备注：电压电流角度统一加30°</t>
  </si>
  <si>
    <t xml:space="preserve">
3.1 上位机和HMI上Va/Vb/Vc电压为“-”
4、上位机和HMI上input1、2、3配置电压Vab、Vbc、Vca
4.1  上位机和HMI上Vab、Vbc、Vca电压为173.205V
5.上位机和HMI上Vab、Vbc、Vca电压为240V
6、上位机和HMI上Vab、Vbc、Vca相角为(0°、240°、120°)
7.检查上位机和HMI上系统负载特性为R
系统：P=2.0784kw，Q=0kvar，S=2.0784kva，PF=1
备注计算方式：
S = (Uab * Ia + Ubc * Ic) * cos(30)
P = S * cos(压流角)
Q= S^2 - P^2 开根号
Uab、Ubc、Uca 角度为0°、240°、120°
换算：Iab、Ibc、Ica 角度为0°、240°、120°</t>
  </si>
  <si>
    <t>Function_AcuRev1320_005_01_case12</t>
  </si>
  <si>
    <t>上位机配3e4W delta接线，input1、input2、input3分别配置Vab、Vbc，Vca， 模拟φuab，φubc，φuca平衡(0° 240° 120° )，压流夹角为60°sys检查负载特性为L</t>
    <phoneticPr fontId="9" type="noConversion"/>
  </si>
  <si>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3.源A、B、C分别输入207.8V,120V,120V,电压夹角分别为330°，240°，60°，电流输入值分别为5A,角度分别为270°，150°，30°
3.1查看上位机及HMI中real-time显示情况
4.上位机和HMI上检查系统负载特性为L
备注：电压电流角度统一加30°</t>
  </si>
  <si>
    <t xml:space="preserve">
3.1 上位机和HMI上Va/Vb/Vc电压为“-”
4、上位机和HMI上input1、2、3配置电压Vab、Vbc、Vca
4.1  上位机和HMI上Vab、Vbc、Vca电压为173.205V
5.上位机和HMI上Vab、Vbc、Vca电压为240V
6、上位机和HMI上Vab、Vbc、Vca相角为(0°、240°、120°)
4.检查上位机和HMI上系统负载特性为L
系统：P=1.0392kw，Q=1.7999kvar，S=2.0784kva，PF=0.5
备注计算方式：
S = (Uab * Ia + Ubc * Ic) * cos(30)
P = S * cos(压流角)
Q= S^2 - P^2 开根号
Uab、Ubc、Uca 角度为0°、240°、120°
换算：Iab、Ibc、Ica 角度为300°、180°、60°</t>
  </si>
  <si>
    <t>Function_AcuRev1320_005_01_case13</t>
    <phoneticPr fontId="9" type="noConversion"/>
  </si>
  <si>
    <t>1e2w 接线输入InputA电流为(10A)，电压均为100V, 电压电流相角差为330°，系统总负载特性、A相通道负载特性为C</t>
  </si>
  <si>
    <t>1、Acuview2上位机
2、网线/RTU串口线
3、AcuRev1320电表
4、接线方式为1e2w</t>
    <phoneticPr fontId="9" type="noConversion"/>
  </si>
  <si>
    <t xml:space="preserve">1、连接AcuRev1320电表到Acuview2上，链接状态为connected
2、InputA电流为10A， 电压均为100V
3、电压相角θ和电流相角ϕ差值为330°
4、Acuview2上和HMI上检查系统总负载特性、A相通道负载特性是否均为C。
</t>
  </si>
  <si>
    <t>4、Acuview2上和HMI上检查系统总负载特性、A相通道负载特性是否均为C。</t>
  </si>
  <si>
    <t>Function_AcuRev1320_005_01_case14</t>
  </si>
  <si>
    <t>上位机配置2e3w 1phase接线，InputA、InputC电流为10A，电压均为100V, 电压电流相角差为210°，系统总负载特性、A、C相通道负载特性为L</t>
  </si>
  <si>
    <t>1、Acuview2上位机
2、网线/RTU串口线
3、AcuRev1320电表
4、接线方式为2e3w 1phase</t>
    <phoneticPr fontId="9" type="noConversion"/>
  </si>
  <si>
    <t xml:space="preserve">1、连接AcuRev1320电表到Acuview2上，链接状态为connected
2、InputA电流为10A， 电压均为100V
3、电压相角θ和电流相角ϕ差值为210°
4、Acuview2上和HMI上检查系统总负载特性、A相通道负载特性是否均为L。
</t>
  </si>
  <si>
    <t>4、Acuview2上和HMI上检查系统总负载特性、A相通道负载特性是否均为L。</t>
  </si>
  <si>
    <t>Function_AcuRev1320_005_01_case15</t>
  </si>
  <si>
    <t>上位机配置2e3w network接线，InputA、InputC电流为10A，电压均为100V, 电压电流相角差为0°，系统总负载特性、A、C相通道负载特性为R</t>
    <phoneticPr fontId="9" type="noConversion"/>
  </si>
  <si>
    <t>1、Acuview2上位机
2、网线/RTU串口线
3、AcuRev1320电表
4、接线方式为2e3w Network</t>
    <phoneticPr fontId="9" type="noConversion"/>
  </si>
  <si>
    <t xml:space="preserve">1、连接AcuRev1320电表到Acuview2上，链接状态为connected
2、InputA电流为10A， 电压均为100V
3、电压相角θ和电流相角ϕ差值为0°
4、Acuview2上和HMI上检查系统总负载特性、A相通道负载特性是否均为R。
</t>
  </si>
  <si>
    <t>4、Acuview2上和HMI上检查系统总负载特性、A相通道负载特性是否均为R。</t>
  </si>
  <si>
    <t>系统中有多种负载类型</t>
    <phoneticPr fontId="9" type="noConversion"/>
  </si>
  <si>
    <t>Function_AcuRev1320_005_02_case1</t>
  </si>
  <si>
    <t>3E4w y输入Input1~3(A&amp;B&amp;C相)电流为(5A)，电压各为100V, 电压电流相角差值分别为(30°,210°，0°)，系统总负载特性R, A&amp;B&amp;C相和input1~3通道负载特性为L、L、R</t>
  </si>
  <si>
    <t>1、连接AcuRev1320电表到Acuview2上，链接状态为connected
2、Input1~3电流为(5A)， 电压均为100V
3、电压相角θ和电流相角ϕ差值为(30°,210°，0°)
4、Acuview2上和HMI上检查系统总负载特性是否为R, A&amp;B&amp;C相和input1~3通道负载特性是否分别为L、L、R</t>
  </si>
  <si>
    <t>4、Acuview2上和HMI上检查系统总负载特性为R, A&amp;B&amp;C相和input1~3通道负载特性分别为L、L、R
备注： 总系统负载特性根据系统有功和系统无功的正负进行计算</t>
  </si>
  <si>
    <t>系统负载特性根据有功和无功的正负进行计算：
有功 -&gt; x轴
无功 -&gt; y轴
当前用例场景，系统有功为正，系统无功会在正负波动，对应负载特性就会在L和C之间波动</t>
  </si>
  <si>
    <t>https://accuenergy.atlassian.net/browse/A1320-778</t>
  </si>
  <si>
    <t>Function_AcuRev1320_005_02_case2</t>
  </si>
  <si>
    <t>3E4w y输入Input1~3(A&amp;B&amp;C相)电流为(5A)，电压各为100V, 电压电流相角差值分别为(30°,210°，30°)，系统总负载特性L, A&amp;B&amp;C相和input1~3通道负载特性为L、L、L</t>
  </si>
  <si>
    <t>1、连接AcuRev1320电表到Acuview2上，链接状态为connected
2、Input1~3电流为(5A)， 电压均为100V
3、电压相角θ和电流相角ϕ差值为(30°,210°，30°)
4、Acuview2上和HMI上检查系统总负载特性是否为L, A&amp;B&amp;C相和input1~3通道负载特性是否分别为L、L、L</t>
  </si>
  <si>
    <t>5、Acuview2上和HMI上检查系统总负载特性为L, A&amp;B&amp;C相和input1~3通道负载特性分别为L、L、L</t>
  </si>
  <si>
    <t>Function_AcuRev1320_005_02_case3</t>
  </si>
  <si>
    <t>3E4w y输入Input1~3(A&amp;B&amp;C相)电流为(5A)，电压各为100V, 电压电流相角差值分别为(30°,210°，120°)，系统总负载特性C, A&amp;B&amp;C相和input1~3通道负载特性为L、L、C</t>
  </si>
  <si>
    <t>1、连接AcuRev1320电表到Acuview2上，链接状态为connected
2、Input1~3电流为(5A)， 电压均为100V
3、电压相角θ和电流相角ϕ差值为(30°,210°，120°)
4、Acuview2上和HMI上检查系统总负载特性是否为C, A&amp;B&amp;C相和input1~3通道负载特性是否分别为L、L、C</t>
  </si>
  <si>
    <t>5、Acuview2上和HMI上检查系统总负载特性为C, A&amp;B&amp;C相和input1~3通道负载特性分别为L、L、C</t>
    <phoneticPr fontId="9" type="noConversion"/>
  </si>
  <si>
    <t>Function_AcuRev1320_005_02_case4</t>
  </si>
  <si>
    <t>1E1p2w输入InputA电流为(5A)，电压为100V, 电压电流相角差值依次为(30°,210°，120°)，PhaseA和系统总负载特性依次为L、L、C</t>
  </si>
  <si>
    <t>1、Acuview2上位机
2、网线/RTU串口线
3、AcuRev1320电表
4、接线方式为1E2w</t>
  </si>
  <si>
    <t xml:space="preserve">1、连接AcuRev1320电表到Acuview2上，链接状态为connected
2、InputA电流为(5A)， 电压均为100V
3、电压相角θ和电流相角ϕ差值依次为(30°,210°，120°)
4、Acuview2上和HMI上检查PhaseA和系统总负载特性依次为L、L、C
</t>
  </si>
  <si>
    <t>4、Acuview2上和HMI上检查PhaseA和系统总负载特性依次为L、L、C</t>
  </si>
  <si>
    <t xml:space="preserve"> https://accuenergy.atlassian.net/browse/A1320-884</t>
  </si>
  <si>
    <t>聚合页面的负载特性验证</t>
  </si>
  <si>
    <t>Function_AcuRev1320_005_03_case1</t>
  </si>
  <si>
    <t>3E4w y输入InputA&amp;B&amp;C相电流为(5A)，电压各为100V, 电压电流相角差值分别为(30°,210°，120°)，验证上位机Real-time 聚合数据的各个页面的系统总负载特性为C, A&amp;B&amp;C相负载特性为L、L、C</t>
  </si>
  <si>
    <t>1、连接AcuRev1320电表到Acuview2上，链接状态为connected
2、InputA&amp;B&amp;C相电流为5A， 电压均为100V
3、电压电流相角差值分别为(30°,210°，120°)
4、等待4小时
5、 检查Real-Time Metering （200ms）、Real-Time Metering （3s）、Real-Time Metering （10min）、Real-Time Metering （2hr）页面的系统总负载特性为C, A&amp;B&amp;C相负载特性为L、L、C</t>
  </si>
  <si>
    <t>5、 检查Real-Time Metering （200ms）、Real-Time Metering （3s）、Real-Time Metering （10min）、Real-Time Metering （2hr）页面的系统总负载特性为C, A&amp;B&amp;C相负载特性为L、L、C</t>
  </si>
  <si>
    <t>相电压相角验证</t>
  </si>
  <si>
    <t>Function_AcuRev1320_006_01_case1</t>
    <phoneticPr fontId="9" type="noConversion"/>
  </si>
  <si>
    <t>ABC三相电压角度为(0°  120° 240°)，上位机和HMI上检查phaseA、phaseB、PhaseC的相角满足精度±0.1°</t>
    <phoneticPr fontId="9" type="noConversion"/>
  </si>
  <si>
    <t xml:space="preserve">1、Acuview2上位机
2、网线/RTU串口线
3、AcuRev1320电表
</t>
  </si>
  <si>
    <t>1、连接AcuRev1320电表到Acuview2上，链接状态为connected
2、电源输入ABC三相电压角度为(0°  120° 240°)，电压为100V
3、检查相电压A B C三相的精度是否符合±0.1°</t>
  </si>
  <si>
    <t>3、检查相电压A B C三相的精度符合±0.1°
备注: 使用excel公式计算具体值</t>
  </si>
  <si>
    <t>校准完成后观察到电压、电流的的相位波动很快，且会超出精度范围
A1320-499</t>
  </si>
  <si>
    <t>线电压角度验证</t>
    <phoneticPr fontId="9" type="noConversion"/>
  </si>
  <si>
    <t>Function_AcuRev1320_006_01_case2</t>
    <phoneticPr fontId="9" type="noConversion"/>
  </si>
  <si>
    <t>二相三线delta接线，台体输入Ua,Uc（30°，90°）,上位机和HMI上检查Uab,Uca的线电压角满足精度±0.1°</t>
    <phoneticPr fontId="9" type="noConversion"/>
  </si>
  <si>
    <t xml:space="preserve">1、Acuview2上位机
2、网线/RTU串口线
3、AcuRev1320电表
</t>
    <phoneticPr fontId="9" type="noConversion"/>
  </si>
  <si>
    <t>1、连接AcuRev1320电表到Acuview2上，链接状态为connected
2、台体输入Ua,Uc（30°，90°），电压为100V
3、上位机和HMI上检查Uab,Ubc,Uca的线电压角是否满足精度±0.1°</t>
    <phoneticPr fontId="9" type="noConversion"/>
  </si>
  <si>
    <t>3,检查Uab,Ubc,Uca的线电压角度为（0，240，120）满足精度±0.1°</t>
    <phoneticPr fontId="9" type="noConversion"/>
  </si>
  <si>
    <t>【AcuRev-1320 v1.01p04】二相三线delta接线，台体输入Ua,Uc（30°，90°）,上位机上150/180 cycle 中Ubn的项电压角度有值，预期：二相三线delta接线，Ubn的项电压角度为0
https://accuenergy.atlassian.net/browse/A1320-894</t>
    <phoneticPr fontId="9" type="noConversion"/>
  </si>
  <si>
    <t>Function_AcuRev1320_006_01_case3</t>
  </si>
  <si>
    <t>ABC三相电压角度为(0°  1°  5°)，上位机和HMI上检查phaseA、phaseB、PhaseC的相角满足精度±0.1°</t>
    <phoneticPr fontId="9" type="noConversion"/>
  </si>
  <si>
    <t>1、连接AcuRev1320电表到Acuview2上，链接状态为connected
2、电源输入ABC三相电压角度为(0°  1°  5°)，电压为100V
3、检查相电压A B C三相的精度是否符合±0.1°</t>
  </si>
  <si>
    <t>v1.01p05</t>
  </si>
  <si>
    <t>Function_AcuRev1320_006_01_case4</t>
  </si>
  <si>
    <t>ABC三相电压角度为(0°  120° 240°)，上位机和HMI上检查phaseA、phaseB、PhaseC的相角满足精度±0.1°，检查相角图页面绘制相角信息与实际一致，
web页面相角与展示正确</t>
    <phoneticPr fontId="9" type="noConversion"/>
  </si>
  <si>
    <t>1、连接AcuRev1320电表到Acuview2上，链接状态为connected
2、电源输入ABC三相电压角度为(0°  120° 240°)，电压为100V
3、检查相电压A B C三相的精度是否符合±0.1°
4、检查上位机相角图页面绘制信息
5、检查web页面相角展示是否与上位机一致</t>
  </si>
  <si>
    <t>3、检查相电压A B C三相的精度符合±0.1°
4、 相角图绘制相角信息与实际一致
5、web页面相角展示与上位机一致
备注: 使用excel公式计算具体值</t>
    <phoneticPr fontId="9" type="noConversion"/>
  </si>
  <si>
    <t>线电压角度验证</t>
  </si>
  <si>
    <t>Function_AcuRev1320_006_01_case5</t>
  </si>
  <si>
    <t>二相三线delta接线，台体输入Ua,Uc（30°，90°）,上位机和HMI上检查Uab,Ubc,Uca的线电压角满足精度±0.1°，检查相角图页面绘制相角信息与实际一致，web页面相角与展示正确</t>
    <phoneticPr fontId="9" type="noConversion"/>
  </si>
  <si>
    <t>1、连接AcuRev1320电表到Acuview2上，链接状态为connected
2、台体输入Ua,Uc（30°，90°），电压为100V
3、上位机和HMI上检查Uab,Ubc,Uca的线电压角是否满足精度±0.1°
4、检查上位机相角图页面绘制信息
5、检查web页面相角展示是否与上位机一致</t>
    <phoneticPr fontId="9" type="noConversion"/>
  </si>
  <si>
    <t>3,检查Uab,Ubc,Uca的线电压角度为（0，240，120）满足精度±0.1°
4,相角图绘制相角信息与实际一致
5、web页面相角展示与上位机一致
备注: 使用excel公式计算具体值</t>
  </si>
  <si>
    <t>【AcuRev-1320 v1.01p04】二相三线delta接线，台体输入Ua,Uc（30°，90°）,上位机上150/180 cycle 中Ubn的项电压角度有值，预期：二相三线delta接线，Ubn的项电压角度为0
https://accuenergy.atlassian.net/browse/A1320-894</t>
  </si>
  <si>
    <t>电流输入对应相角验证</t>
    <phoneticPr fontId="9" type="noConversion"/>
  </si>
  <si>
    <t>Function_AcuRev1320_006_02_case1</t>
    <phoneticPr fontId="9" type="noConversion"/>
  </si>
  <si>
    <t>input1-input3电流相角分设置为0°、1°、5°，上位机和HMI上检查input1的相角满足精度±0.1°</t>
    <phoneticPr fontId="9" type="noConversion"/>
  </si>
  <si>
    <t xml:space="preserve">1、连接AcuRev1320电表到Acuview2上，链接状态为connected
2、电源输入input1~3的电流相角为(0°、1°、5°)，电流为5A
3、检查input1的电流相角的精度是否符合±0.1°
</t>
  </si>
  <si>
    <t>3、检查input1~3的电流相角的精度符合±0.1°
备注: 使用excel公式计算具体值</t>
  </si>
  <si>
    <t>Function_AcuRev1320_006_02_case2</t>
  </si>
  <si>
    <t>input1-input3电流相角分设置为60°、90°、120°，上位机和HMI上检查input1的相角满足精度±0.1°</t>
    <phoneticPr fontId="9" type="noConversion"/>
  </si>
  <si>
    <t xml:space="preserve">1、连接AcuRev1320电表到Acuview2上，链接状态为connected
2、电源输入input1~3的电流相角为(60°、90°、120°)，电流为5A
3、检查input1的电流相角的精度是否符合±0.1°
</t>
  </si>
  <si>
    <t>Function_AcuRev1320_006_02_case3</t>
  </si>
  <si>
    <t>input1-input3电流相角分设置为0°  120° 240°，电压相角0°  120° 240°，上位机和HMI上检查input1~3及电压相角满足精度±0.1°</t>
    <phoneticPr fontId="9" type="noConversion"/>
  </si>
  <si>
    <t>1、连接AcuRev1320电表到Acuview2上，链接状态为connected
2、上位机上配置input1~3分配对应A相，B相，C相，电流为1A
3、电源输入input1~3的电流相角为0°  120° 240°；电压为100V， 电压相角位0°  120° 240°。
4、检查input1~3的电流相角的精度是否符合±0.1°</t>
  </si>
  <si>
    <t>4、检查input1~3的电流相角的精度符合±0.1°
备注: 使用excel公式计算具体值</t>
  </si>
  <si>
    <t>电流输入对应相角验证</t>
  </si>
  <si>
    <t>Function_AcuRev1320_006_02_case4</t>
    <phoneticPr fontId="9" type="noConversion"/>
  </si>
  <si>
    <t>input1-input3电流相角分设置为60°、90°、120°，上位机和HMI上检查input1的相角满足精度±0.1°,，检查相角图页面绘制相角信息与实际一致</t>
    <phoneticPr fontId="9" type="noConversion"/>
  </si>
  <si>
    <t xml:space="preserve">1、连接AcuRev1320电表到Acuview2上，链接状态为connected
2、电源输入input1~3的电流相角为(60°、90°、120°)，电流为5A
3、检查input1~3的电流相角的精度是否符合±0.1°
4、检查上位机相角图页面绘制信息
5、web页面相角绘制图应该与表计及上位机一致，图像准确
</t>
    <phoneticPr fontId="9" type="noConversion"/>
  </si>
  <si>
    <t>3、检查input1~3的电流相角的精度符合±0.1°
4、相角图绘制相角信息与实际一致
5、web页面相角绘制图与表计及上位机一致，图像准确
备注: 使用excel公式计算具体值</t>
    <phoneticPr fontId="9" type="noConversion"/>
  </si>
  <si>
    <t>【AcuRev-1320 v1.01p04】上位机Phase Angle相位图，IB、Ic显示错误。如电源输入input1~3的电流相角为(60°、90°、120°)，电流为5A，实际上位机Phase Angle相位图IB、Ic显示0°。预期：Phase Angle相位图，IB、Ic正确显示
https://accuenergy.atlassian.net/browse/A1320-845</t>
    <phoneticPr fontId="9" type="noConversion"/>
  </si>
  <si>
    <t>Function_AcuRev1320_006_02_case5</t>
  </si>
  <si>
    <t>Independent Input Channel 使能，In 供源电流幅值为5A，角度依次为0°、120°、210°、330°，角度精度满足±0.1°</t>
    <phoneticPr fontId="9" type="noConversion"/>
  </si>
  <si>
    <t>1、连接AcuRev1320电表到Acuview2上，链接状态为connected
2、Independent Input Channel 使能，电源输入In的幅值为5A，相角依次为0°、120°、210°、330°
3、检查input1~3的电流相角的精度是否符合±0.1°
4、检查上位机相角图页面绘制信息
5、web页面相角绘制图应该与表计及上位机一致，图像准确</t>
    <phoneticPr fontId="9" type="noConversion"/>
  </si>
  <si>
    <t>3、检查In的电流相角的精度符合±0.1°
4、相角图绘制相角信息与实际一致
5、web页面相角绘制图与表计及上位机一致，图像准确
备注: 使用excel公式计算具体值</t>
    <phoneticPr fontId="9" type="noConversion"/>
  </si>
  <si>
    <t>独立通道模式，上位机和Web 页面都没有显示电压和电流的相位角度
相角图绘制页面是正常的
A1320-500 已有问题单</t>
    <phoneticPr fontId="9" type="noConversion"/>
  </si>
  <si>
    <t>聚合页面的角度测量验证</t>
  </si>
  <si>
    <t>Function_AcuRev1320_006_03_case1</t>
  </si>
  <si>
    <t>输入电压A、B、C三相的相角为（0，240，120），验证上位机Real-time 聚合数据的各个页面的相电压角度测量正确</t>
  </si>
  <si>
    <t>1、连接AcuRev1320电表到Acuview2上，链接状态为connected
2、电压 A&amp;B&amp;C相的角度为（0， 240， 120）
3、等待4小时
4、 检查Real-Time Metering （200ms）、Real-Time Metering （3s）、Real-Time Metering （10min）、Real-Time Metering （2hr）、High Speed Metering 页面的相电压角度</t>
    <phoneticPr fontId="9" type="noConversion"/>
  </si>
  <si>
    <t>5、 检查Real-Time Metering （200ms）、Real-Time Metering （3s）、Real-Time Metering （10min）、Real-Time Metering （2hr）、High Speed Metering 页面的相电压角度为(0, 240, 120)
备注： 除了200ms页面，其他页面没有精度要求，测量值接近不能偏离太远</t>
    <phoneticPr fontId="9" type="noConversion"/>
  </si>
  <si>
    <t>2h 的相角刷新异常</t>
  </si>
  <si>
    <t>Function_AcuRev1320_006_03_case2</t>
  </si>
  <si>
    <t>输入电压A、B、C三相的相角为（0，240，120），验证上位机Real-time 聚合数据的各个页面的线电压角度测量正确</t>
  </si>
  <si>
    <t>1、连接AcuRev1320电表到Acuview2上，链接状态为connected
2、电压 A&amp;B&amp;C相的角度为（0， 240， 120）
3、等待4小时
4、 检查Real-Time Metering （200ms）、Real-Time Metering （3s）、Real-Time Metering （10min）、Real-Time Metering （2hr）页面的线电压角度</t>
  </si>
  <si>
    <t>5、 检查Real-Time Metering （200ms）、Real-Time Metering （3s）、Real-Time Metering （10min）、Real-Time Metering （2hr）页面的线电压角度为(30, 270, 150)
备注： 除了200ms页面，其他页面没有精度要求，测量值接近不能偏离太远</t>
    <phoneticPr fontId="9" type="noConversion"/>
  </si>
  <si>
    <t>Function_AcuRev1320_006_03_case3</t>
  </si>
  <si>
    <t>输入电流A、B、C三相的相角为（0， 240， 120），验证上位机Real-time 聚合数据的各个页面的电流角度测量正确</t>
  </si>
  <si>
    <t>1、连接AcuRev1320电表到Acuview2上，链接状态为connected
2、电流A&amp;B&amp;C相的角度为（0， 240， 120）
3、等待4小时
4、 检查Real-Time Metering （200ms）、Real-Time Metering （3s）、Real-Time Metering （10min）、Real-Time Metering （2hr）、High Speed Metering 页面的相电流角度</t>
  </si>
  <si>
    <t>5、 检查Real-Time Metering （200ms）、Real-Time Metering （3s）、Real-Time Metering （10min）、Real-Time Metering （2hr）、High Speed Metering 页面的电流角度为(0, 240, 120)
备注： 除了200ms页面，其他页面没有精度要求，测量值接近不能偏离太远</t>
    <phoneticPr fontId="9" type="noConversion"/>
  </si>
  <si>
    <t>Function_AcuRev1320_006_03_case4</t>
  </si>
  <si>
    <t>输入电压A、B、C三相的相角为（0，240，120），电流A、B、C三相的相角为（0， 240， 120），High Speed 页面的Voltage-to-Current Phase Angle 测量符合预期</t>
  </si>
  <si>
    <t>1、连接AcuRev1320电表到Acuview2上，链接状态为connected
2、电压 A&amp;B&amp;C相的角度为（0， 240， 120）；电流A&amp;B&amp;C相的角度为（0， 240， 120）
3、检查High Speed Metering 页面的压流角测量符合预期</t>
    <phoneticPr fontId="9" type="noConversion"/>
  </si>
  <si>
    <t>3、 检查High Speed Metering 页面的压流角为0°
备注： 没有精度要求，但是不能波动太远</t>
  </si>
  <si>
    <t>电压和电流的相角本身就再波动，且精度不够，当前页面的压流角也随着在波动
A1320-499</t>
  </si>
  <si>
    <t>各次谐波(Individual Harmonics)</t>
  </si>
  <si>
    <t>相电压2-63偶次谐波验证</t>
  </si>
  <si>
    <t>Function_AcuRev1320_007_01_case1</t>
  </si>
  <si>
    <t xml:space="preserve">设置ABC相电压均设置为120V，谐波含量百分比1%，谐波次数2，谐波相位30°，测量电表谐波参数(百分比，谐波幅值，谐波角度)满足精度±0.15% </t>
  </si>
  <si>
    <t>1、连接AcuRev1320电表到Acuview2上，链接状态为connected
2、设置ABC相电压均设置为120V
3、谐波含量百分比1%，谐波次数2，谐波相位30°
4、检查上位机和电表上测量电表谐波参数(百分比，谐波幅值，谐波角度)满足精度±0.15% 
5、检查web页面中谐波参数(百分比，谐波幅值，谐波角度)是否满足精度</t>
  </si>
  <si>
    <r>
      <t xml:space="preserve">4、上位机和电表上测量电表谐波参数(百分比)满足精度±0.15% 
5、检查web页面中谐波参数(百分比，谐波幅值，谐波角度)满足精度
备注: 使用excel公式计算具体值0.85~1.15
备注：4100项目不支持查看谐波角度
</t>
    </r>
    <r>
      <rPr>
        <sz val="8"/>
        <color rgb="FFFF0000"/>
        <rFont val="微软雅黑"/>
        <family val="2"/>
        <charset val="134"/>
      </rPr>
      <t xml:space="preserve">
2026/4/3：DSP确认，谐波不考虑角度</t>
    </r>
    <phoneticPr fontId="9" type="noConversion"/>
  </si>
  <si>
    <t>https://accuenergy.atlassian.net/browse/A1320-493</t>
  </si>
  <si>
    <t>利用昂立源进行测试，测试结果幅值、百分比是正确的，但是谐波角度是错误的</t>
    <phoneticPr fontId="9" type="noConversion"/>
  </si>
  <si>
    <t>不考虑谐波角度问题</t>
    <phoneticPr fontId="9" type="noConversion"/>
  </si>
  <si>
    <t>Function_AcuRev1320_007_01_case2</t>
  </si>
  <si>
    <t xml:space="preserve">设置ABC相电压均设置为120V，谐波含量百分比3%，  谐波次数2，谐波相位120°，测量电表谐波参数(百分比，谐波幅值，谐波角度)满足精度±0.15% </t>
  </si>
  <si>
    <t xml:space="preserve">1、连接AcuRev1320电表到Acuview2上，链接状态为connected
2、设置ABC相电压均设置为120V
3、谐波含量百分比3%，  谐波次数2，谐波相位120°
4、检查上位机和电表上测量电表谐波参数(百分比，谐波幅值，谐波角度)满足精度±0.15% </t>
    <phoneticPr fontId="9" type="noConversion"/>
  </si>
  <si>
    <r>
      <t xml:space="preserve">4、上位机和电表上测量电表谐波参数(百分比)满足精度±0.15% 
备注: 使用excel公式计算具体值2.85~3.15
备注：4100项目不支持查看谐波角度
</t>
    </r>
    <r>
      <rPr>
        <sz val="8"/>
        <color rgb="FFFF0000"/>
        <rFont val="微软雅黑"/>
        <family val="2"/>
        <charset val="134"/>
      </rPr>
      <t>2026/4/3：DSP确认，谐波不考虑角度</t>
    </r>
    <phoneticPr fontId="9" type="noConversion"/>
  </si>
  <si>
    <t>利用昂立源进行测试，测试结果幅值、百分比是正确的，但是谐波角度是错误的</t>
  </si>
  <si>
    <t>Function_AcuRev1320_007_01_case3</t>
  </si>
  <si>
    <t>设置ABC相电压均设置为120V，谐波含量百分比15%， 谐波次数2，谐波相位210°， 测量电表谐波参数(百分比，谐波幅值，谐波角度)满足精度5%</t>
  </si>
  <si>
    <t>1、连接AcuRev1320电表到Acuview2上，链接状态为connected
2、设置ABC相电压均设置为120V
3、谐波含量百分比15%， 谐波次数2，谐波相位210°
4、检查上位机和电表上测量电表谐波参数(百分比，谐波幅值，谐波角度)满足精度5% 
5、检查web页面中谐波参数(百分比，谐波幅值，谐波角度)是否满足精度</t>
  </si>
  <si>
    <t>4、上位机和电表上测量电表谐波参数(百分比)满足精度5% 
5、检查web页面中谐波参数(百分比，谐波幅值，谐波角度)满足精度
备注: 使用excel公式计算具体值14.25~15.75
备注：4100项目不支持查看谐波角度</t>
    <phoneticPr fontId="9" type="noConversion"/>
  </si>
  <si>
    <t>https://accuenergy.atlassian.net/browse/A1320-495</t>
  </si>
  <si>
    <t>Function_AcuRev1320_007_01_case4</t>
  </si>
  <si>
    <t xml:space="preserve">设置ABC相电压均设置为120V，谐波含量百分比1%，谐波次数20，谐波相位330°，测量电表谐波参数(百分比，谐波幅值，谐波角度)满足精度±0.15% </t>
  </si>
  <si>
    <t xml:space="preserve">1、连接AcuRev1320电表到Acuview2上，链接状态为connected
2、设置ABC相电压均设置为120V
3、谐波含量百分比1%，谐波次数20，谐波相位330°
4、检查上位机和电表上测量电表谐波参数(百分比，谐波幅值，谐波角度)满足精度±0.15% </t>
  </si>
  <si>
    <t>4、上位机和电表上测量电表谐波参数(百分比)满足精度±0.15% 
备注: 使用excel公式计算具体值0.85~1.15
备注：4100项目不支持查看谐波角度</t>
  </si>
  <si>
    <t>Function_AcuRev1320_007_01_case5</t>
  </si>
  <si>
    <t xml:space="preserve">设置ABC相电压均设置为120V，谐波含量百分比3%， 谐波次数20，谐波相位90°， 测量电表谐波参数(百分比，谐波幅值，谐波角度)满足精度±0.15% </t>
  </si>
  <si>
    <t xml:space="preserve">1、连接AcuRev1320电表到Acuview2上，链接状态为connected
2、设置ABC相电压均设置为120V
3、谐波含量百分比3%， 谐波次数20，谐波相位90°
4、检查上位机和电表上测量电表谐波参数(百分比，谐波幅值，谐波角度)满足精度±0.15% </t>
  </si>
  <si>
    <t>4、上位机和电表上测量电表谐波参数(百分比)满足精度±0.15% 
备注: 使用excel公式计算具体值2.85~3.15
备注：4100项目不支持查看谐波角度</t>
    <phoneticPr fontId="9" type="noConversion"/>
  </si>
  <si>
    <t>Function_AcuRev1320_007_01_case6</t>
  </si>
  <si>
    <r>
      <rPr>
        <sz val="8"/>
        <color rgb="FF000000"/>
        <rFont val="微软雅黑"/>
        <family val="2"/>
        <charset val="134"/>
      </rPr>
      <t>设置ABC相电压均设置为120V，谐波含量百分比30%，谐波次数62，谐波相位</t>
    </r>
    <r>
      <rPr>
        <b/>
        <sz val="8"/>
        <color rgb="FF000000"/>
        <rFont val="微软雅黑"/>
        <family val="2"/>
        <charset val="134"/>
      </rPr>
      <t>180°</t>
    </r>
    <r>
      <rPr>
        <sz val="8"/>
        <color rgb="FF000000"/>
        <rFont val="微软雅黑"/>
        <family val="2"/>
        <charset val="134"/>
      </rPr>
      <t xml:space="preserve">，测量电表谐波参数(百分比，谐波幅值，谐波角度)满足精度5% </t>
    </r>
  </si>
  <si>
    <t>1、连接AcuRev1320电表到Acuview2上，链接状态为connected
2、设置ABC相电压均设置为120V
3、谐波含量百分比30%，谐波次数62，谐波相位180°
4、检查上位机和电表上测量电表谐波参数(百分比，谐波幅值，谐波角度)满足精度5% 
5、检查web页面中谐波参数(百分比，谐波幅值，谐波角度)是否满足精度</t>
  </si>
  <si>
    <t>4、上位机和电表上测量电表谐波参数(百分比)满足精度5% 
5、检查web页面中谐波参数(百分比，谐波幅值，谐波角度)满足精度
备注: 使用excel公式计算具体值28.5~31.5
备注：4100项目不支持查看谐波角度</t>
  </si>
  <si>
    <t>https://accuenergy.atlassian.net/browse/A1320-496</t>
  </si>
  <si>
    <t>开发回复：超过50次p04版本没实现</t>
  </si>
  <si>
    <t>Function_AcuRev1320_007_01_case7</t>
  </si>
  <si>
    <r>
      <rPr>
        <sz val="8"/>
        <color rgb="FF000000"/>
        <rFont val="微软雅黑"/>
        <family val="2"/>
        <charset val="134"/>
      </rPr>
      <t>设置ABC相电压均设置为120V，谐波含量百分比1%，  谐波次数62，谐波相位</t>
    </r>
    <r>
      <rPr>
        <b/>
        <sz val="8"/>
        <color rgb="FF000000"/>
        <rFont val="微软雅黑"/>
        <family val="2"/>
        <charset val="134"/>
      </rPr>
      <t>270°，</t>
    </r>
    <r>
      <rPr>
        <sz val="8"/>
        <color rgb="FF000000"/>
        <rFont val="微软雅黑"/>
        <family val="2"/>
        <charset val="134"/>
      </rPr>
      <t xml:space="preserve">测量电表谐波参数(百分比，谐波幅值，谐波角度)满足精度±0.15% </t>
    </r>
  </si>
  <si>
    <t xml:space="preserve">1、连接AcuRev1320电表到Acuview2上，链接状态为connected
2、设置ABC相电压均设置为120V
3、谐波含量百分比1%，  谐波次数62，谐波相位270°
4、检查上位机和电表上测量电表谐波参数(百分比，谐波幅值，谐波角度)满足精度±0.15%  </t>
  </si>
  <si>
    <t>4、上位机和电表上测量电表谐波参数(百分比)满足精度±0.15% 
备注: 使用excel公式计算具体值0.85~1.15
备注：4100项目不支持查看谐波角度</t>
    <phoneticPr fontId="9" type="noConversion"/>
  </si>
  <si>
    <t>相电压2-63奇次谐波验证</t>
  </si>
  <si>
    <t>Function_AcuRev1320_007_02_case1</t>
    <phoneticPr fontId="9" type="noConversion"/>
  </si>
  <si>
    <t xml:space="preserve">设置ABC相电压均设置为120V，谐波含量百分比1%，谐波次数3，谐波相位30°，测量电表谐波参数(百分比，谐波幅值，谐波角度)满足精度±0.15%  </t>
  </si>
  <si>
    <t xml:space="preserve">1、连接AcuRev1320电表到Acuview2上，链接状态为connected
2、设置ABC相电压均设置为120V
3、谐波含量百分比1%，谐波次数3，谐波相位30°
4、检查上位机和电表上测量电表谐波参数(百分比，谐波幅值，谐波角度)满足精度±0.15%  </t>
  </si>
  <si>
    <t>4、上位机和电表上测量电表谐波参数(百分比)满足精度±0.15%  
备注: 使用excel公式计算具体值0.85~1.15
备注：4100项目不支持查看谐波角度</t>
    <phoneticPr fontId="9" type="noConversion"/>
  </si>
  <si>
    <t>Function_AcuRev1320_007_02_case2</t>
  </si>
  <si>
    <t xml:space="preserve">设置ABC相电压均设置为120V，谐波含量百分比3%，  谐波次数3，谐波相位150°，测量电表谐波参数(百分比，谐波幅值，谐波角度)满足精度±0.15%  </t>
    <phoneticPr fontId="9" type="noConversion"/>
  </si>
  <si>
    <t xml:space="preserve">1、连接AcuRev1320电表到Acuview2上，链接状态为connected
2、设置ABC相电压均设置为120V
3、谐波含量百分比3%，  谐波次数3，谐波相位150°
4、检查上位机和电表上测量电表谐波参数(百分比，谐波幅值，谐波角度)满足精度±0.15%  
</t>
  </si>
  <si>
    <t>4、上位机和电表上测量电表谐波参数(百分比)满足精度±0.15%  
备注: 使用excel公式计算具体值2.85~3.15
备注：4100项目不支持查看谐波角度</t>
    <phoneticPr fontId="9" type="noConversion"/>
  </si>
  <si>
    <t>Function_AcuRev1320_007_02_case3</t>
  </si>
  <si>
    <t>设置ABC相电压均设置为120V，谐波含量百分比15%， 谐波次数3，谐波相位210°， 测量电表谐波参数(百分比，谐波幅值，谐波角度)满足精度5%</t>
    <phoneticPr fontId="9" type="noConversion"/>
  </si>
  <si>
    <t xml:space="preserve">1、连接AcuRev1320电表到Acuview2上，链接状态为connected
2、设置ABC相电压均设置为120V
3、谐波含量百分比15%， 谐波次数3，谐波相位210° 
4、检查上位机和电表上测量电表谐波参数(百分比，谐波幅值，谐波角度)满足精度5% </t>
  </si>
  <si>
    <t>4、上位机和电表上测量电表谐波参数(百分比)满足精度5% 
备注: 使用excel公式计算具体值14.25~15.75
备注：4100项目不支持查看谐波角度</t>
    <phoneticPr fontId="9" type="noConversion"/>
  </si>
  <si>
    <t>Function_AcuRev1320_007_02_case4</t>
  </si>
  <si>
    <t xml:space="preserve">设置ABC相电压均设置为120V，谐波含量百分比1%，  谐波次数31，谐波相位300°，测量电表谐波参数(百分比，谐波幅值，谐波角度)满足精度±0.15%   </t>
    <phoneticPr fontId="9" type="noConversion"/>
  </si>
  <si>
    <t>1、连接AcuRev1320电表到Acuview2上，链接状态为connected
2、设置ABC相电压均设置为120V
3、谐波含量百分比1%，  谐波次数31，谐波相位300°
4、检查上位机和电表上测量电表谐波参数(百分比，谐波幅值，谐波角度)满足精度±0.15%   
5、检查web页面中谐波参数(百分比，谐波幅值，谐波角度)是否满足精度</t>
  </si>
  <si>
    <t>4、上位机和电表上测量电表谐波参数(百分比)满足精度±0.15%   
5、检查web页面中谐波参数(百分比，谐波幅值，谐波角度)满足精度
备注: 使用excel公式计算具体值0.85~1.15
备注：4100项目不支持查看谐波角度</t>
  </si>
  <si>
    <t>Function_AcuRev1320_007_02_case5</t>
  </si>
  <si>
    <t xml:space="preserve">设置ABC相电压均设置为120V，谐波含量百分比3%， 谐波次数31，谐波相位90°， 测量电表谐波参数(百分比，谐波幅值，谐波角度)满足精度±0.15%    </t>
    <phoneticPr fontId="9" type="noConversion"/>
  </si>
  <si>
    <t xml:space="preserve">1、连接AcuRev1320电表到Acuview2上，链接状态为connected
2、设置ABC相电压均设置为120V
3、谐波含量百分比3%， 谐波次数31，谐波相位90°
4、检查上位机和电表上测量电表谐波参数(百分比，谐波幅值，谐波角度)满足精度±0.15%   </t>
  </si>
  <si>
    <t>4、上位机和电表上测量电表谐波参数(百分比)满足精度±0.15%   
备注: 使用excel公式计算具体值2.85~3.15
备注：4100项目不支持查看谐波角度</t>
    <phoneticPr fontId="9" type="noConversion"/>
  </si>
  <si>
    <t>Function_AcuRev1320_007_02_case6</t>
  </si>
  <si>
    <t xml:space="preserve">设置ABC相电压均设置为120V，谐波含量百分比15%，谐波次数63，谐波相位180°，测量电表谐波参数(百分比，谐波幅值，谐波角度)满足精度5% </t>
    <phoneticPr fontId="9" type="noConversion"/>
  </si>
  <si>
    <t xml:space="preserve">1、连接AcuRev1320电表到Acuview2上，链接状态为connected
2、设置ABC相电压均设置为120V
3、谐波含量百分比15%，谐波次数63，谐波相位180°
4、检查上位机和电表上测量电表谐波参数(百分比，谐波幅值，谐波角度)满足精度5%
5、检查web页面中谐波参数(百分比，谐波幅值，谐波角度)是否满足精度 </t>
  </si>
  <si>
    <t>4、上位机和电表上测量电表谐波参数(百分比)满足精度5% 
5、检查web页面中谐波参数(百分比，谐波幅值，谐波角度)满足精度 
备注: 使用excel公式计算具体值14.25~15.75
备注：4100项目不支持查看谐波角度</t>
  </si>
  <si>
    <t>Function_AcuRev1320_007_02_case7</t>
  </si>
  <si>
    <t xml:space="preserve">设置ABC相电压均设置为120V，谐波含量百分比30%，  谐波次数63，谐波相位270°，测量电表谐波参数(百分比，谐波幅值，谐波角度)满足精度5% </t>
  </si>
  <si>
    <t xml:space="preserve">1、连接AcuRev1320电表到Acuview2上，链接状态为connected
2、设置ABC相电压均设置为120V
3、谐波含量百分比30%，  谐波次数63，谐波相位270°
4、检查上位机和电表上测量电表谐波参数(百分比，谐波幅值，谐波角度)满足精度5% </t>
  </si>
  <si>
    <t>4、上位机和电表上测量电表谐波参数(百分比)满足精度5% 
备注: 使用excel公式计算具体值28.5~31.5
备注：4100项目不支持查看谐波角度</t>
    <phoneticPr fontId="9" type="noConversion"/>
  </si>
  <si>
    <t>v1.01p01</t>
  </si>
  <si>
    <t>Passed</t>
    <phoneticPr fontId="9" type="noConversion"/>
  </si>
  <si>
    <t>电流2-63奇次谐波验证</t>
    <phoneticPr fontId="9" type="noConversion"/>
  </si>
  <si>
    <t>Function_AcuRev1320_007_03_case1</t>
  </si>
  <si>
    <t xml:space="preserve">输入3路电流10A，谐波含量百分比5%，谐波次数9，谐波相位30°，测量电表谐波参数(百分比，谐波幅值，谐波角度)满足精度±0.5%   </t>
  </si>
  <si>
    <t xml:space="preserve">1、连接AcuRev1320电表到Acuview2上，连接状态为connected
2、输入3路电流10A
3、谐波含量百分比5%，谐波次数9，谐波相位30° 
4、检查上位机和电表上测量电表谐波参数(百分比，谐波幅值，谐波角度)满足精度±0.5%    
</t>
  </si>
  <si>
    <t>4、上位机和电表上测量电表谐波参数(百分比)满足精度±0.5%   
备注: 使用excel公式计算具体值4.5-5.5
备注：4100项目不支持查看谐波角度</t>
    <phoneticPr fontId="9" type="noConversion"/>
  </si>
  <si>
    <t xml:space="preserve">  https://accuenergy.atlassian.net/browse/A1320-502</t>
  </si>
  <si>
    <t>同Function_AcuRev1320_007_03_case7对应问题单</t>
  </si>
  <si>
    <t>电流谐波角度乱跳，但DSP反馈这个版本不关注电流角度</t>
    <phoneticPr fontId="9" type="noConversion"/>
  </si>
  <si>
    <t>电流2-63奇次谐波验证</t>
  </si>
  <si>
    <t>Function_AcuRev1320_007_03_case2</t>
  </si>
  <si>
    <t xml:space="preserve">输入3路电流10A，谐波含量百分比10%，谐波次数9，谐波相位120°，测量电表谐波参数(百分比，谐波幅值，谐波角度)满足精度±0.5%   </t>
  </si>
  <si>
    <t>1、连接AcuRev1320电表到Acuview2上，连接状态为connected
2、输入3路电流10A
3、谐波含量百分比10%，  谐波次数9，谐波相位120°
4、检查上位机和电表上测量电表谐波参数(百分比，谐波幅值，谐波角度)满足精度±0.5%   
5、检查web页面上THD页面中电表谐波参数(百分比，谐波幅值，谐波角度)是否满足精度</t>
    <phoneticPr fontId="9" type="noConversion"/>
  </si>
  <si>
    <t>4、上位机和电表上测量电表谐波参数(百分比)满足精度±0.5%   
5、检查web页面上THD页面中电表谐波参数(百分比，谐波幅值，谐波角度)满足精度
备注: 使用excel公式计算具体值9.5-10.5
备注：4100项目不支持查看谐波角度</t>
  </si>
  <si>
    <t>Function_AcuRev1320_007_03_case3</t>
  </si>
  <si>
    <r>
      <rPr>
        <sz val="8"/>
        <color rgb="FF000000"/>
        <rFont val="微软雅黑"/>
        <family val="2"/>
        <charset val="134"/>
      </rPr>
      <t>输入</t>
    </r>
    <r>
      <rPr>
        <b/>
        <sz val="8"/>
        <color rgb="FF000000"/>
        <rFont val="微软雅黑"/>
        <family val="2"/>
        <charset val="134"/>
      </rPr>
      <t>3</t>
    </r>
    <r>
      <rPr>
        <sz val="8"/>
        <color rgb="FF000000"/>
        <rFont val="微软雅黑"/>
        <family val="2"/>
        <charset val="134"/>
      </rPr>
      <t xml:space="preserve">路电流10A，谐波含量百分比15%， 谐波次数9，谐波相位210°， 测量电表谐波参数(百分比，谐波幅值，谐波角度)满足精度5% </t>
    </r>
  </si>
  <si>
    <t xml:space="preserve">1、连接AcuRev1320电表到Acuview2上，连接状态为connected
2、输入3路电流10A
3、谐波含量百分比15%， 谐波次数9，谐波相位210°
4、检查上位机和电表上测量电表谐波参数(百分比，谐波幅值，谐波角度)满足精度5% </t>
    <phoneticPr fontId="9" type="noConversion"/>
  </si>
  <si>
    <t xml:space="preserve">4、上位机和电表上测量电表谐波参数(百分比)满足精度5% 
备注: 使用excel公式计算具体值14.25~15.75
备注：4100项目不支持查看谐波角度
</t>
    <phoneticPr fontId="9" type="noConversion"/>
  </si>
  <si>
    <t>Function_AcuRev1320_007_03_case4</t>
  </si>
  <si>
    <t xml:space="preserve">输入3路电流10A，谐波含量百分比5%，谐波次数63，谐波相位300，测量电表谐波参数(百分比，谐波幅值，谐波角度)满足精度±0.5%   </t>
    <phoneticPr fontId="9" type="noConversion"/>
  </si>
  <si>
    <t xml:space="preserve">1、连接AcuRev1320电表到Acuview2上，连接状态为connected
2、输入3路电流10A
3、谐波含量百分比5%，谐波次数63，谐波相位300°
4、检查上位机和电表上测量电表谐波参数(百分比，谐波幅值，谐波角度)满足精度±0.5%   
5、检查web页面上THD页面中电表谐波参数(百分比，谐波幅值，谐波角度)是否满足精度
</t>
  </si>
  <si>
    <t>4、上位机和电表上测量电表谐波参数(百分比)满足精度±0.5%   
5、检查web页面上THD页面中电表谐波参数(百分比，谐波幅值，谐波角度)满足精度
备注: 使用excel公式计算具体值4.5~5.5
备注：4100项目不支持查看谐波角度</t>
  </si>
  <si>
    <t>Function_AcuRev1320_007_03_case5</t>
  </si>
  <si>
    <t xml:space="preserve">输入3路电流10A，谐波含量百分比10%，谐波次数63，  谐波次数62，谐波相位90°，测量电表谐波参数(百分比，谐波幅值，谐波角度)满足精度±0.5%   </t>
    <phoneticPr fontId="9" type="noConversion"/>
  </si>
  <si>
    <t xml:space="preserve">1、连接AcuRev1320电表到Acuview2上，连接状态为connected
2、输入3路电流10A
3、谐波含量百分比10%，  谐波次数63，谐波相位90°
4、检查上位机和电表上测量电表谐波参数(百分比，谐波幅值，谐波角度)满足精度±0.5%   </t>
  </si>
  <si>
    <t>4、上位机和电表上测量电表谐波参数(百分比)满足精度±0.5%   
备注: 使用excel公式计算具体值9.5~10.5
备注：4100项目不支持查看谐波角度</t>
    <phoneticPr fontId="9" type="noConversion"/>
  </si>
  <si>
    <t>Function_AcuRev1320_007_03_case6</t>
  </si>
  <si>
    <t>输入3路电流10A，谐波含量百分比30%，谐波次数63，谐波相位180°， 测量电表谐波参数(百分比，谐波幅值，谐波角度)满足精度5%</t>
    <phoneticPr fontId="9" type="noConversion"/>
  </si>
  <si>
    <t xml:space="preserve">1、连接AcuRev1320电表到Acuview2上，连接状态为connected
2、输入3路电流10A
3、谐波含量百分比30%， 谐波次数63，谐波相位180°
4、检查上位机和电表上测量电表谐波参数(百分比，谐波幅值，谐波角度)满足精度5% </t>
  </si>
  <si>
    <t>Function_AcuRev1320_007_03_case7</t>
  </si>
  <si>
    <t xml:space="preserve">Independent Input Channel 使能，输入4路电流5A，谐波含量百分比5%，谐波次数33，谐波相位300，测量电表谐波参数(百分比，谐波幅值，谐波角度)满足精度±0.5%   </t>
  </si>
  <si>
    <t xml:space="preserve">1、连接AcuRev1320电表到Acuview2上，连接状态为connected
2、输入4路电流5A
3、谐波含量百分比5%，谐波次数33，谐波相位300°
4、检查上位机和电表上测量电表谐波参数(百分比，谐波幅值，谐波角度)满足精度±0.5%    
5、检查web页面上THD页面中电表谐波参数(百分比，谐波幅值，谐波角度)是否满足精度
</t>
  </si>
  <si>
    <t>4、上位机和电表上测量电表谐波参数(百分比)满足精度±0.5% 
5、检查web页面上THD页面中电表谐波参数(百分比，谐波幅值，谐波角度)满足精度
备注: 使用excel公式计算具体值4.5~5.5
备注：4100项目不支持查看谐波角度</t>
  </si>
  <si>
    <t>Function_AcuRev1320_007_03_case8</t>
  </si>
  <si>
    <t xml:space="preserve">Independent Input Channel 使能，输入4路电流5A，谐波含量百分比10%，谐波次数33，，谐波相位90°，测量电表谐波参数(百分比，谐波幅值，谐波角度)满足精度±0.5%   </t>
  </si>
  <si>
    <t xml:space="preserve">1、连接AcuRev1320电表到Acuview2上，连接状态为connected
2、输入4路电流5A
3、谐波含量百分比10%，  谐波次数33，谐波相位90°
4、检查上位机和电表上测量电表谐波参数(百分比，谐波幅值，谐波角度)满足精度±0.5%   </t>
  </si>
  <si>
    <t>4、上位机和电表上测量电表谐波参数(百分比)满足精度±0.5% 
备注: 使用excel公式计算具体值9.5~10.5
备注：4100项目不支持查看谐波角度</t>
  </si>
  <si>
    <t>同上一条用例问题</t>
  </si>
  <si>
    <t>Function_AcuRev1320_007_03_case9</t>
  </si>
  <si>
    <t>Independent Input Channel 使能，输入4路电流5A，谐波含量百分比15%，谐波次数33，谐波相位180°， 测量电表谐波参数(百分比，谐波幅值，谐波角度)满足精度5%</t>
  </si>
  <si>
    <t xml:space="preserve">1、连接AcuRev1320电表到Acuview2上，连接状态为connected
2、输入4路电流5A
3、谐波含量百分比15%， 谐波次数33，谐波相位180°
4、检查上位机和电表上测量电表谐波参数(百分比，谐波幅值，谐波角度)满足精度5%   </t>
  </si>
  <si>
    <t>电流2-63偶次谐波验证</t>
    <phoneticPr fontId="9" type="noConversion"/>
  </si>
  <si>
    <t>Function_AcuRev1320_007_04_case1</t>
  </si>
  <si>
    <t xml:space="preserve">输入1路电流10A，谐波含量百分比5%，谐波次数4，谐波相位30°， 测量电表谐波参数(百分比，谐波幅值，谐波角度)满足精度±0.5% </t>
  </si>
  <si>
    <t xml:space="preserve">1、连接AcuRev1320电表到Acuview2上，连接状态为connected
2、输入1路电流10A
3、谐波百分比5%，谐波次数4，谐波相位30°
4、检查上位机和电表上测量电表电流谐波参数(百分比，谐波幅值，谐波角度)满足精度±0.5% 
5、检查web页面上THD页面中电表谐波参数(百分比，谐波幅值，谐波角度)是否满足精度
</t>
  </si>
  <si>
    <t>4、上位机和电表上测量电表谐波参数(百分比)满足精度±0.5% 
5、检查web页面上THD页面中电表谐波参数(百分比，谐波幅值，谐波角度)满足精度
备注: 使用excel公式计算具体值4.5-5.5
备注：4100项目不支持查看谐波角度</t>
  </si>
  <si>
    <t>电流2-63偶次谐波验证</t>
  </si>
  <si>
    <t>Function_AcuRev1320_007_04_case2</t>
  </si>
  <si>
    <t xml:space="preserve">输入1路电流10A，谐波含量百分比10%，  谐波次数4，谐波相位150°， 测量电表谐波参数(百分比，谐波幅值，谐波角度)满足精度±0.5% </t>
    <phoneticPr fontId="9" type="noConversion"/>
  </si>
  <si>
    <t xml:space="preserve">1、连接AcuRev1320电表到Acuview2上，连接状态为connected
2、输入1路电流10A
3、谐波百分比10%，  谐波次数4，谐波相位150°
4、检查上位机和电表上测量电表电流谐波参数(百分比，谐波幅值，谐波角度)满足精度±0.5% </t>
  </si>
  <si>
    <t>4、上位机和电表上测量电表谐波参数(百分比)满足精度±0.5% 
备注: 使用excel公式计算具体值9.5-10.5
备注：4100项目不支持查看谐波角度</t>
    <phoneticPr fontId="9" type="noConversion"/>
  </si>
  <si>
    <t>Function_AcuRev1320_007_04_case3</t>
  </si>
  <si>
    <t xml:space="preserve">输入1路电流10A，谐波含量百分比15%， 谐波次数4，谐波相位210°，  测量电表谐波参数(百分比，谐波幅值，谐波角度)满足精度5% </t>
    <phoneticPr fontId="9" type="noConversion"/>
  </si>
  <si>
    <t xml:space="preserve">1、连接AcuRev1320电表到Acuview2上，连接状态为connected
2、输入1路电流10A
3、谐波百分比15%， 谐波次数4，谐波相位210°
4、检查上位机和电表上测量电表电流谐波参数(百分比，谐波幅值，谐波角度)满足精度5% </t>
  </si>
  <si>
    <t>Function_AcuRev1320_007_04_case4</t>
  </si>
  <si>
    <t xml:space="preserve">输入3路电流10A，谐波含量百分比5%， 谐波次数62，谐波相位330°，测量电表谐波参数(百分比，谐波幅值，谐波角度)满足精度±0.5% </t>
    <phoneticPr fontId="9" type="noConversion"/>
  </si>
  <si>
    <t xml:space="preserve">1、连接AcuRev1320电表到Acuview2上，链接状态为connected
2、输入3路电流10A
3、谐波含量百分比5%，谐波次数62，谐波相位330°
4、检查上位机和电表上测量电表谐波参数(百分比，谐波幅值，谐波角度)满足精度±0.5% </t>
  </si>
  <si>
    <t>4、上位机和电表上测量电表谐波参数(百分比)满足精度±0.5% 
备注: 使用excel公式计算具体值4.5~5.5
备注：4100项目不支持查看谐波角度</t>
    <phoneticPr fontId="9" type="noConversion"/>
  </si>
  <si>
    <t>Function_AcuRev1320_007_04_case5</t>
  </si>
  <si>
    <t xml:space="preserve">输入3路电流10A，谐波含量百分比10%， 谐波次数62，谐波相位90°，测量电表谐波参数(百分比，谐波幅值，谐波角度)满足精度±0.5% </t>
    <phoneticPr fontId="9" type="noConversion"/>
  </si>
  <si>
    <t xml:space="preserve">1、连接AcuRev1320电表到Acuview2上，链接状态为connected
2、输入3路电流10A
3、谐波含量百分比10%，  谐波次数62，谐波相位90°
4、检查上位机和电表上测量电表谐波参数(百分比，谐波幅值，谐波角度)满足精度±0.5% 
5、检查web页面上THD页面中电表谐波参数(百分比，谐波幅值，谐波角度)是否满足精度
</t>
  </si>
  <si>
    <t>4、上位机和电表上测量电表谐波参数(百分比)满足精度±0.5% 
5、检查web页面上THD页面中电表谐波参数(百分比，谐波幅值，谐波角度)满足精度
备注: 使用excel公式计算具体值9.5~10.5
备注：4100项目不支持查看谐波角度</t>
  </si>
  <si>
    <t>Function_AcuRev1320_007_04_case6</t>
  </si>
  <si>
    <t>输入3路电流10A，谐波含量百分比30%， 谐波次数62，谐波相位270°， 测量电表谐波参数(百分比，谐波幅值，谐波角度)满足精度5%</t>
    <phoneticPr fontId="9" type="noConversion"/>
  </si>
  <si>
    <t xml:space="preserve">1、连接AcuRev1320电表到Acuview2上，链接状态为connected
2、输入3路电流10A
3、谐波含量百分比30%， 谐波次数62，谐波相位270°
4、检查上位机和电表上测量电表谐波参数(百分比，谐波幅值，谐波角度)满足精度5% </t>
  </si>
  <si>
    <t>Function_AcuRev1320_007_04_case7</t>
  </si>
  <si>
    <t xml:space="preserve">Independent Input Channel 使能，输入4路电流5A，谐波含量百分比5%，谐波次数32，谐波相位300，测量电表谐波参数(百分比，谐波幅值，谐波角度)满足精度±0.5% </t>
  </si>
  <si>
    <t xml:space="preserve">1、连接AcuRev1320电表到Acuview2上，连接状态为connected
2、输入4路电流5A
3、谐波含量百分比5%，谐波次数32，谐波相位300°
4、检查上位机和电表上测量电表谐波参数(百分比，谐波幅值，谐波角度)满足精度±0.5%  
5、检查web页面上THD页面中电表谐波参数(百分比，谐波幅值，谐波角度)是否满足精度
</t>
  </si>
  <si>
    <t>Function_AcuRev1320_007_04_case8</t>
  </si>
  <si>
    <t xml:space="preserve">Independent Input Channel 使能，输入4路电流5A，谐波含量百分比10%，谐波次数32，谐波相位90°，测量电表谐波参数(百分比，谐波幅值，谐波角度)满足精度±0.5% </t>
  </si>
  <si>
    <t xml:space="preserve">1、连接AcuRev1320电表到Acuview2上，连接状态为connected
2、输入4路电流5A
3、谐波含量百分比10%，  谐波次数32，谐波相位90°
4、检查上位机和电表上测量电表谐波参数(百分比，谐波幅值，谐波角度)满足精度±0.5% </t>
  </si>
  <si>
    <t>4、上位机和电表上测量电表谐波参数(百分比)满足精度±0.5% 
备注: 使用excel公式计算具体值9.5~10.5
备注：4100项目不支持查看谐波角度</t>
    <phoneticPr fontId="9" type="noConversion"/>
  </si>
  <si>
    <t>Function_AcuRev1320_007_04_case9</t>
  </si>
  <si>
    <t>Independent Input Channel 使能，输入4路电流5A，谐波含量百分比15%，谐波次数32，谐波相位180°， 测量电表谐波参数(百分比，谐波幅值，谐波角度)满足精度5%</t>
  </si>
  <si>
    <t xml:space="preserve">1、连接AcuRev1320电表到Acuview2上，连接状态为connected
2、输入4路电流5A
3、谐波含量百分比15%， 谐波次数32，谐波相位180°
4、检查上位机和电表上测量电表谐波参数(百分比，谐波幅值，谐波角度)满足精度5% </t>
  </si>
  <si>
    <t>4、上位机和电表上测量电表谐波参数(百分比)满足精度5% 
备注: 使用excel公式计算具体值14.25~15.75
备注：4100项目不支持查看谐波角度</t>
  </si>
  <si>
    <t>Harmonic Spectrum 绘图验证</t>
  </si>
  <si>
    <t>Function_AcuRev1320_007_04_case12</t>
  </si>
  <si>
    <t>设置ABC相电压均设置为120V，谐波含量百分比分别为3％、5％、9%， 谐波次数为5，谐波相位60°， 输入3路电流5A，谐波含量百分比10%、4％、20％， 谐波次数为20，谐波相位30°， 检查上位机Harmonic Specturm界面绘制的图形符合实际谐波含量</t>
  </si>
  <si>
    <t>1、连接AcuRev1320电表到Acuview2上，连接状态为connected
2、输入ABC三相电压均为120V，谐波含量分别为3%、5％、9％；3路电流5A谐波含量为10%、4％、20％
3、检查上位机Harmonic Specturm界面绘制的图像</t>
  </si>
  <si>
    <t>3、 图形与实际谐波含量保持一致，刷新正常</t>
  </si>
  <si>
    <t>电压谐波绘图错位，电流谐波无法绘图</t>
  </si>
  <si>
    <t>Function_AcuRev1320_007_04_case13</t>
  </si>
  <si>
    <t>设置ABC相电压均设置为120V，谐波含量百分比分别为3％、5％、9%， 谐波次数为5，谐波相位60°， 输入3路电流5A，谐波含量百分比10%、4％、20％， 谐波次数为20，谐波相位30°， 检查上位机Harmonic Specturm界面绘制的图形符合实际谐波含量，再关闭源的电压电流输入，检查Harmonic Specturm界面的柱状图显示是否正常</t>
  </si>
  <si>
    <t>1、连接AcuRev1320电表到Acuview2上，连接状态为connected
2、输入ABC三相电压均为120V，谐波含量分别为3%、5％、9％；3路电流5A谐波含量为10%、4％、20％
3、检查上位机Harmonic Specturm界面绘制的图像
4、 关闭源的电压电流以及谐波输入
5、检查上位机Harmonic Specturm界面绘制的图像</t>
  </si>
  <si>
    <t>3、 图形与实际谐波含量保持一致，刷新正常
5、 柱状图应该清空</t>
  </si>
  <si>
    <t>相电压谐波因素验证</t>
  </si>
  <si>
    <t>Function_AcuRev1320_008_01_case1</t>
  </si>
  <si>
    <t xml:space="preserve">设置ABC相电压均为120，谐波含量百分比0.5%，谐波次数2， 谐波相位60°，测量电表相电压ABC的谐波参数THD，OTHD，ETHD，THFF，Crest Factor测量准确 </t>
  </si>
  <si>
    <t>1、连接AcuRev1320电表到Acuview2上，连接状态为connected
2、设置ABC相电压均为120V，谐波含量百分比0.5%，谐波次数2， 谐波相位60°
3、检查上位机和电表上ABC三相电压谐波因素计算是否正确</t>
    <phoneticPr fontId="9" type="noConversion"/>
  </si>
  <si>
    <t>3、检查上位机和电表上ABC三相电压谐波因素计算正确(HMI和上位机百分比显示保留1位小数)
Phase A Voltage THD					0.500%
Phase A Voltage THD Odd				0.000%
Phase A Voltage THD Even			0.500%
Phase A Voltage Crest Factor		1.414 
Phase A Voltage THFF Factor			0.44375%
Phase B Voltage THD					0.500%
Phase B Voltage THD Odd				0.000%
Phase B Voltage THD Even			0.500%
Phase B Voltage Crest Factor		1.414 
Phase B Voltage THFF Factor			0.44375%
Phase C Voltage THD					0.500%
Phase C Voltage THD Odd				0.000%
Phase C Voltage THD Even			0.500%
Phase C Voltage Crest Factor		1.414 
Phase C Voltage THFF Factor			0.44375%
Average Voltage THD					0.500%
Average Voltage THD Odd				0.000%
Average Voltage THD Even			0.500%</t>
    <phoneticPr fontId="9" type="noConversion"/>
  </si>
  <si>
    <t>https://accuenergy.atlassian.net/browse/A1320-512</t>
  </si>
  <si>
    <t>无Voltage THFF参数
HMI无谐波显示</t>
    <phoneticPr fontId="9" type="noConversion"/>
  </si>
  <si>
    <t>Function_AcuRev1320_008_01_case2</t>
    <phoneticPr fontId="9" type="noConversion"/>
  </si>
  <si>
    <t xml:space="preserve">设置ABC相电压均为220，谐波含量百分比30%， 谐波次数31，谐波相位60°，测量电表相电压ABC的谐波参数THD，OTHD，ETHD，THFF，Crest Factor测量准确  </t>
  </si>
  <si>
    <t>1、连接AcuRev1320电表到Acuview2上，连接状态为connected
2、设置ABC相电压均为220V，谐波含量百分比30%， 谐波次数31，谐波相位60°
3、检查上位机和电表上ABC三相电压谐波因素计算是否正确</t>
    <phoneticPr fontId="9" type="noConversion"/>
  </si>
  <si>
    <t>3、检查上位机和电表上ABC三相电压谐波因素计算正确(HMI和上位机百分比显示保留1位小数)
Phase A Voltage THD					30.000%
Phase A Voltage THD Odd				30.000%
Phase A Voltage THD Even			0.000%
Phase A Voltage Crest Factor		1.414 
Phase A Voltage THFF Factor			5.227%
Phase B Voltage THD					30.000%
Phase B Voltage THD Odd				30.000%
Phase B Voltage THD Even			0.000%
Phase B Voltage Crest Factor		1.414 
Phase B Voltage THFF Factor		5.227%
Phase C Voltage THD					30.000%
Phase C Voltage THD Odd				30.000%
Phase C Voltage THD Even			0.000%
Phase C Voltage Crest Factor		1.414 
Phase C Voltage THFF Factor			5.227%
Average Voltage THD					30.000%
Average Voltage THD Odd				30.000%
Average Voltage THD Even			0.000%</t>
    <phoneticPr fontId="9" type="noConversion"/>
  </si>
  <si>
    <t>电压、电流谐波因素功能均未实现</t>
  </si>
  <si>
    <t>无Voltage THFF参数
加30% 31次奇数谐波，偶数会有值，屈工解释为源的问题，加谐波后 Crest Factor会稍大，该用例场景显示Crest Factor1.76
录波显示，电压峰值到达208V，计算 Crest Factor大约1.73</t>
    <phoneticPr fontId="9" type="noConversion"/>
  </si>
  <si>
    <t>Function_AcuRev1320_008_01_case3</t>
  </si>
  <si>
    <t xml:space="preserve">设置ABC相电压均为347，谐波含量百分比50%， 谐波次数63，谐波相位60°，测量电表相电压ABC的谐波参数THD，OTHD，ETHD，THFF，Crest Factor测量准确  </t>
    <phoneticPr fontId="9" type="noConversion"/>
  </si>
  <si>
    <t>1、连接AcuRev1320电表到Acuview2上，连接状态为connected
2、设置ABC相电压均为347V，谐波含量百分比50%， 谐波次数63，谐波相位60°
3、检查上位机和电表上ABC三相电压谐波因素计算是否正确
4、检查Web页面中THD界面电表上ABC三相电压谐波因素计算是否正确</t>
    <phoneticPr fontId="9" type="noConversion"/>
  </si>
  <si>
    <t>3、检查上位机和电表上ABC三相电压谐波因素计算正确(HMI和上位机百分比显示保留1位小数)
4、检查Web页面中THD界面电表上ABC三相电压谐波因素计算正确
Phase A Voltage THD					50.000%
Phase A Voltage THD Odd				50.000%
Phase A Voltage THD Even			0.000%
Phase A Voltage Crest Factor		1.414 
Phase A Voltage THFF Factor			0.44375%
Phase B Voltage THD					50.000%
Phase B Voltage THD Odd				50.000%
Phase B Voltage THD Even			0.000%
Phase B Voltage Crest Factor		1.414 
Phase B Voltage THFF Factor			0.44375%
Phase C Voltage THD					50.000%
Phase C Voltage THD Odd				50.000%
Phase C Voltage THD Even			0.000%
Phase C Voltage Crest Factor		1.414 
Phase C Voltage THFF Factor			0.44375%
Average Voltage THD					50.000%
Average Voltage THD Odd				50.000%
Average Voltage THD Even			0.000%</t>
    <phoneticPr fontId="9" type="noConversion"/>
  </si>
  <si>
    <t>有波动，并且EVEN有值，源的问题</t>
    <phoneticPr fontId="9" type="noConversion"/>
  </si>
  <si>
    <t>Function_AcuRev1320_008_01_case4</t>
  </si>
  <si>
    <t>设置ABC相电压均为220V，5min后降源修改ABC电压到69V，查看ABC三相对应Crest Factor测量是否准确  （无谐波情况）</t>
    <phoneticPr fontId="9" type="noConversion"/>
  </si>
  <si>
    <t>1、连接AcuRev1320电表到Acuview2上，连接状态为connected
2、设置ABC相电压均为220V，5min后查看ABC三相对应Crest Factor测量是否准确
3.降源修改ABC电压到69V；
4.一段时间后查看ABC三相对应Crest Factor测量是否准确  
5、检查Web页面中THD界面ABC三相对应Crest Factor计算是否正确</t>
  </si>
  <si>
    <t>2.ABC三相对应Crest Factor测量值为1.414
4.ABC三相对应Crest Factor测量值为1.414
5、检查Web页面中THD界面ABC三相对应Crest Factor计算正确
备注：该值的计算为：一个周期内，电压最大值与电压有效值的比值；</t>
  </si>
  <si>
    <t>Function_AcuRev1320_008_01_case5</t>
  </si>
  <si>
    <t xml:space="preserve">设置ABC相电压均为120,3谐波和4次谐波百分比分别为40%和40%,3次谐波相位60°,4次谐波相位240°,测量电相电压ABC的谐波参数THD，OTHD，ETHD，THFF，Crest Factor测量准确  </t>
    <phoneticPr fontId="9" type="noConversion"/>
  </si>
  <si>
    <t>1、连接AcuRev1320电表到Acuview2上，连接状态为connected
2、设置ABC相电压均为100V,3谐波和4次谐波百分比分别为40%和40%,3次谐波相位60°,4次谐波相位240°
3、检查上位机和电表上ABC三相电压谐波因素计算是否正确
4、检查Web页面中THD界面电表上ABC三相电压谐波因素计算是否正确</t>
  </si>
  <si>
    <t>3、检查上位机和电表上ABC三相电压谐波因素计算正确(HMI和上位机百分比显示保留1位小数)
4、检查Web页面中THD界面电表上ABC三相电压谐波因素计算正确
Phase A Voltage THD					56.569%
Phase A Voltage THD Odd				40.000%
Phase A Voltage THD Even			40.000%
Phase A Voltage Crest Factor		1.535
Phase A Voltage THFF Factor			4.997%
Phase B Voltage THD					56.569%
Phase B Voltage THD Odd				40.000%
Phase B Voltage THD Even			40.000%
Phase B Voltage Crest Factor		1.535
Phase B Voltage THFF Factor				4.997%
Phase C Voltage THD					56.569%
Phase C Voltage THD Odd				40.000%
Phase C Voltage THD Even			40.000%
Phase C Voltage Crest Factor		1.535 
Phase C Voltage THFF Factor				4.997%
Average Voltage THD					56.569%
Average Voltage THD Odd				40.000%
Average Voltage THD Even			40.000%
备注: 从计算公式开，多次谐波相角不会影响谐波因素， 可借助execel公式批量计算</t>
    <phoneticPr fontId="9" type="noConversion"/>
  </si>
  <si>
    <t>显示Crest Factor:1.784
RMS:87.1V</t>
    <phoneticPr fontId="9" type="noConversion"/>
  </si>
  <si>
    <t>Function_AcuRev1320_008_01_case6</t>
  </si>
  <si>
    <t xml:space="preserve">设置ABC相电压均为120,62谐波和63次谐波百分比分别为30%和40%,62次谐波相位60°,63次谐波相位240°,测量电相电压ABC的谐波参数THD，OTHD，ETHD，THFF，Crest Factor测量准确  </t>
    <phoneticPr fontId="9" type="noConversion"/>
  </si>
  <si>
    <t>1、连接AcuRev1320电表到Acuview2上，连接状态为connected
2、设置ABC相电压均为120V,61谐波和63次谐波百分比分别为30%和40%,61次谐波相位60°,63次谐波相位240°
3、检查上位机和电表上ABC三相电压谐波因素计算是否正确
4、检查Web页面中THD界面电表上ABC三相电压谐波因素计算是否正确</t>
  </si>
  <si>
    <r>
      <rPr>
        <sz val="8"/>
        <color rgb="FF000000"/>
        <rFont val="微软雅黑"/>
        <family val="2"/>
        <charset val="134"/>
      </rPr>
      <t xml:space="preserve">3、检查上位机和电表上ABC三相电压谐波因素计算正确(HMI和上位机百分比显示保留1位小数)
4、检查Web页面中THD界面电表上ABC三相电压谐波因素计算正确
Phase A Voltage THD					50.000%
Phase A Voltage THD Odd				30.000%
Phase A Voltage THD Even			40.000%
Phase A Voltage Crest Factor		1.414 
</t>
    </r>
    <r>
      <rPr>
        <sz val="8"/>
        <color rgb="FFFF0000"/>
        <rFont val="微软雅黑"/>
        <family val="2"/>
        <charset val="134"/>
      </rPr>
      <t xml:space="preserve">Phase A Voltage THFF Factor			4.766%
</t>
    </r>
    <r>
      <rPr>
        <sz val="8"/>
        <color rgb="FF000000"/>
        <rFont val="微软雅黑"/>
        <family val="2"/>
        <charset val="134"/>
      </rPr>
      <t xml:space="preserve">Phase B Voltage THD					50.000%
Phase B Voltage THD Odd				30.000%
Phase B Voltage THD Even			40.000%
Phase B Voltage Crest Factor		1.414 
</t>
    </r>
    <r>
      <rPr>
        <sz val="8"/>
        <color rgb="FFFF0000"/>
        <rFont val="微软雅黑"/>
        <family val="2"/>
        <charset val="134"/>
      </rPr>
      <t xml:space="preserve">Phase B Voltage THFF Factor			4.766%
</t>
    </r>
    <r>
      <rPr>
        <sz val="8"/>
        <color rgb="FF000000"/>
        <rFont val="微软雅黑"/>
        <family val="2"/>
        <charset val="134"/>
      </rPr>
      <t xml:space="preserve">Phase C Voltage THD					50.000%
Phase C Voltage THD Odd				30.000%
Phase C Voltage THD Even			40.000%
Phase C Voltage Crest Factor		1.414 
</t>
    </r>
    <r>
      <rPr>
        <sz val="8"/>
        <color rgb="FFFF0000"/>
        <rFont val="微软雅黑"/>
        <family val="2"/>
        <charset val="134"/>
      </rPr>
      <t xml:space="preserve">Phase C Voltage THFF Factor			4.766%
</t>
    </r>
    <r>
      <rPr>
        <sz val="8"/>
        <color rgb="FF000000"/>
        <rFont val="微软雅黑"/>
        <family val="2"/>
        <charset val="134"/>
      </rPr>
      <t xml:space="preserve">Average Voltage THD					50.000%
Average Voltage THD Odd				30.000%
Average Voltage THD Even			40.000%
</t>
    </r>
    <r>
      <rPr>
        <sz val="8"/>
        <color rgb="FFFF0000"/>
        <rFont val="微软雅黑"/>
        <family val="2"/>
        <charset val="134"/>
      </rPr>
      <t xml:space="preserve">
此处的预期测量值待公式确认后更新
</t>
    </r>
    <r>
      <rPr>
        <sz val="8"/>
        <color rgb="FF0000CC"/>
        <rFont val="微软雅黑"/>
        <family val="2"/>
        <charset val="134"/>
      </rPr>
      <t xml:space="preserve">备注: 从计算公式开，多次谐波相角不会影响谐波因素， 可借助execel公式批量计算
</t>
    </r>
    <r>
      <rPr>
        <sz val="8"/>
        <color rgb="FFFF0000"/>
        <rFont val="微软雅黑"/>
        <family val="2"/>
        <charset val="134"/>
      </rPr>
      <t>2026/4/7：ODD和EVEN显示反了，用例问题</t>
    </r>
    <phoneticPr fontId="9" type="noConversion"/>
  </si>
  <si>
    <t>显示Crest Factor:1.9
RMS:106V</t>
    <phoneticPr fontId="9" type="noConversion"/>
  </si>
  <si>
    <t>电流谐波因素验证</t>
    <phoneticPr fontId="9" type="noConversion"/>
  </si>
  <si>
    <t>Function_AcuRev1320_008_02_case1</t>
    <phoneticPr fontId="9" type="noConversion"/>
  </si>
  <si>
    <r>
      <rPr>
        <b/>
        <sz val="8"/>
        <color rgb="FF000000"/>
        <rFont val="微软雅黑"/>
        <family val="2"/>
        <charset val="134"/>
      </rPr>
      <t>输入1</t>
    </r>
    <r>
      <rPr>
        <sz val="8"/>
        <color rgb="FF000000"/>
        <rFont val="微软雅黑"/>
        <family val="2"/>
        <charset val="134"/>
      </rPr>
      <t xml:space="preserve">路电流5A，谐波百分比0.5%，谐波次数2， 谐波相位30°，测量电表谐波参数Input1_THD, Input1_OTHD,Input1_THD,Input1_KFactor测量准确 </t>
    </r>
    <phoneticPr fontId="9" type="noConversion"/>
  </si>
  <si>
    <t>1、连接AcuRev1320电表到Acuview2上，连接状态为connected
2、输入1路电流3A，谐波百分比0.5%，谐波次数2， 谐波相位30°
3、检查上位机和电表上电流谐波因素参数计算是否正确。
4、检查Web页面中THD界面电表上电流谐波因素参数计算是否正确</t>
    <phoneticPr fontId="9" type="noConversion"/>
  </si>
  <si>
    <t xml:space="preserve">3、检查上位机和电表上电流谐波因素参数计算正确(HMI和上位机百分比显示保留1位小数)
4、检查Web页面中THD界面电表上电流谐波因素参数计算正确
Input1 Current THD				0.500%
Input1 Current THD Odd			0.000%
Input1 Current THD Even			0.500%
Input1 Current K Factor			1.000 </t>
    <phoneticPr fontId="9" type="noConversion"/>
  </si>
  <si>
    <t>【AcuRev-1320 v1.01p05】输入电流5A，谐波百分比0.5%，谐波次数2， 谐波相位30°，电表显示电流THD0，预期显示0.5%</t>
    <phoneticPr fontId="9" type="noConversion"/>
  </si>
  <si>
    <t>Function_AcuRev1320_008_02_case2</t>
  </si>
  <si>
    <r>
      <rPr>
        <b/>
        <sz val="8"/>
        <color rgb="FF000000"/>
        <rFont val="微软雅黑"/>
        <family val="2"/>
        <charset val="134"/>
      </rPr>
      <t>输入1</t>
    </r>
    <r>
      <rPr>
        <sz val="8"/>
        <color rgb="FF000000"/>
        <rFont val="微软雅黑"/>
        <family val="2"/>
        <charset val="134"/>
      </rPr>
      <t>路电流5A，谐波百分比10%，谐波次数5， 谐波相位60°，测量电表谐波参数Input1_THD, Input1_OTHD,Input1_THD,Input1_KFactor测量准确</t>
    </r>
    <phoneticPr fontId="9" type="noConversion"/>
  </si>
  <si>
    <t xml:space="preserve">1、连接AcuRev1320电表到Acuview2上，连接状态为connected
2、输入1路电流5A，谐波百分比10%，谐波次数5， 谐波相位60°
3、检查上位机和电表上电流谐波因素参数计算是否正确。
</t>
  </si>
  <si>
    <t>3、检查上位机和电表上电流谐波因素参数计算正确。(HMI和上位机百分比显示保留1位小数)
Input1 Current THD					10.000%
Input1 Current THD Odd				10.000%
Input1 Current THD Even				0.000%
Input1 Current K Factor				1.24</t>
    <phoneticPr fontId="9" type="noConversion"/>
  </si>
  <si>
    <t>屈工反馈：K Factor算法改变，当前是1+THD值
TDD算法：RMS/额定电流(PQ Setting页面)</t>
    <phoneticPr fontId="9" type="noConversion"/>
  </si>
  <si>
    <t>Function_AcuRev1320_008_02_case3</t>
  </si>
  <si>
    <t>输入2路电流5A，4次和5次谐波百分比分别为10%和10%，4次和5次谐波相位30°和210°，测量电表谐波参数Input1~2_THD, Input1~2_OTHD,Input1~2_THD,Input1~2_KFactor测量准确</t>
  </si>
  <si>
    <t>1、连接AcuRev1320电表到Acuview2上，连接状态为connected
2、输入2路电流5A，4次和5次谐波百分比分别为10%和10%，4次和5次谐波相位30°和210°
3、检查上位机和电表上电流谐波因素参数计算是否正确。
4、检查Web页面中THD界面电表上电流谐波因素参数计算是否正确</t>
  </si>
  <si>
    <t>3、检查上位机和电表上电流谐波因素参数计算正确。(HMI和上位机百分比显示保留1位小数)
4、检查Web页面中THD界面电表上电流谐波因素参数计算正确
Input1 Current THD					14.142%
Input1 Current THD Odd				10.000%
Input1 Current THD Even				10.000%
Input 1 Current K Factor			7.5
Input2 Current THD					14.142%
Input2 Current THD Odd				10.000%
Input2 Current THD Even				10.000%
Input2 Current K Factor				7.5
备注: 从计算公式开，多次谐波相角不会影响谐波因素， 可借助execel公式批量计算</t>
  </si>
  <si>
    <t>Function_AcuRev1320_008_02_case4</t>
  </si>
  <si>
    <t>输入2路电流5A对应1个用户，62次和63次谐波百分比分别为10%和20%，62次和63次谐波相位30°和210°，测量电表谐波参数Input1~2_THD, Input1~2_OTHD,Input1~2_THD,Input1~2_KFactor测量准确</t>
    <phoneticPr fontId="9" type="noConversion"/>
  </si>
  <si>
    <t xml:space="preserve">1、连接AcuRev1320电表到Acuview2上，连接状态为connected
2、输入2路电流5A，62次和63次谐波百分比分别为10%和20%，62次和63次谐波相位30°和210°
3、检查上位机和电表上电流谐波因素参数计算是否正确。
</t>
  </si>
  <si>
    <r>
      <rPr>
        <sz val="8"/>
        <color rgb="FF000000"/>
        <rFont val="微软雅黑"/>
        <family val="2"/>
        <charset val="134"/>
      </rPr>
      <t xml:space="preserve">3、检查上位机和电表上电流谐波因素参数计算正确。(HMI和上位机百分比显示保留1位小数)
Input1 Current THD					22.361%
Input1 Current THD Odd				20.000%
Input1 Current THD Even				10.000%
</t>
    </r>
    <r>
      <rPr>
        <sz val="8"/>
        <color rgb="FFFF0000"/>
        <rFont val="微软雅黑"/>
        <family val="2"/>
        <charset val="134"/>
      </rPr>
      <t xml:space="preserve">Input 1 Current K Factor			13.333
</t>
    </r>
    <r>
      <rPr>
        <sz val="8"/>
        <color rgb="FF000000"/>
        <rFont val="微软雅黑"/>
        <family val="2"/>
        <charset val="134"/>
      </rPr>
      <t xml:space="preserve">Input2 Current THD					22.361%
Input2 Current THD Odd				20.000%
Input2 Current THD Even				10.000%
</t>
    </r>
    <r>
      <rPr>
        <sz val="8"/>
        <color rgb="FFFF0000"/>
        <rFont val="微软雅黑"/>
        <family val="2"/>
        <charset val="134"/>
      </rPr>
      <t xml:space="preserve">Input2 Current K Factor				13.333
</t>
    </r>
    <r>
      <rPr>
        <sz val="8"/>
        <color rgb="FF0000CC"/>
        <rFont val="微软雅黑"/>
        <family val="2"/>
        <charset val="134"/>
      </rPr>
      <t xml:space="preserve">
</t>
    </r>
    <r>
      <rPr>
        <sz val="8"/>
        <color rgb="FFFF0000"/>
        <rFont val="微软雅黑"/>
        <family val="2"/>
        <charset val="134"/>
      </rPr>
      <t xml:space="preserve">此处的预期测量值待公式确认后更新
</t>
    </r>
    <r>
      <rPr>
        <sz val="8"/>
        <color rgb="FF0000CC"/>
        <rFont val="微软雅黑"/>
        <family val="2"/>
        <charset val="134"/>
      </rPr>
      <t>备注: 从计算公式开，多次谐波相角不会影响谐波因素， 可借助execel公式批量计算
实际K factor为2.05</t>
    </r>
    <phoneticPr fontId="9" type="noConversion"/>
  </si>
  <si>
    <t>不平衡因数(Unbalance factor)</t>
  </si>
  <si>
    <t>Function_AcuRev1320_009_01_case1</t>
    <phoneticPr fontId="9" type="noConversion"/>
  </si>
  <si>
    <t>3E4w y Y， 三相电压相角分别为0°、240°、120°，相电压分别为68V、69V、69V，检查电表的三相电压不平衡因素VUF测量精度满足±1%</t>
  </si>
  <si>
    <t>1、连接AcuRev1320电表到Acuview2上，连接状态为connected
2、三相电压相角分别为0°、240°、120°，相电压分别为68V、69V、69V
3、检查上位机和电表上电压的不平衡因素VUF是否满足精度±1%</t>
    <phoneticPr fontId="9" type="noConversion"/>
  </si>
  <si>
    <t>3、检查上位机和电表上电压的不平衡因素VUF满足精度1%，
VUF： 0.485% 0% ~ 1.485%</t>
    <phoneticPr fontId="9" type="noConversion"/>
  </si>
  <si>
    <t>本轮显示0</t>
    <phoneticPr fontId="9" type="noConversion"/>
  </si>
  <si>
    <t>王洋</t>
    <phoneticPr fontId="9" type="noConversion"/>
  </si>
  <si>
    <t>Function_AcuRev1320_009_01_case2</t>
    <phoneticPr fontId="9" type="noConversion"/>
  </si>
  <si>
    <t>3E4w y Y， 三相电压相角分别为0°、240°、120°，相电压分别为120V、87V、120V,检查电表的三相电压不平衡因素VUF测量精度满足±1%</t>
  </si>
  <si>
    <t>1、Acuview2上位机
2、网线/RTU串口线
3、AcuRev1320电表</t>
    <phoneticPr fontId="9" type="noConversion"/>
  </si>
  <si>
    <t>1、连接AcuRev1320电表到Acuview2上，连接状态为connected
2、三相电压相角分别为0°、240°、120°，相电压分别为120V、88V、120V
3、检查上位机和电表上电压的不平衡因素VUF是否满足精度±1%
4、检查Web页面中THD界面电压的不平衡因素VUF是否满足精度±1%</t>
    <phoneticPr fontId="9" type="noConversion"/>
  </si>
  <si>
    <t>3、检查上位机和电表上电压的不平衡因素VUF满足精度1%，
4、检查Web页面中THD界面电压的不平衡因素VUF满足精度±1%
VUF：9.756% 8.756% ~10.756%</t>
  </si>
  <si>
    <t xml:space="preserve"> https://accuenergy.atlassian.net/browse/A1320-683【AcuRev-1320 v1.01p03】WEB页面不平衡显示错误，Voltage Unbalance Negative、Voltage Unbalance Zero、Current Unbalance Negative、Current Unbalance Zero全显示的Voltage Unbalance Negative，预期：WEB页面不平衡正确显示</t>
    <phoneticPr fontId="9" type="noConversion"/>
  </si>
  <si>
    <t>Function_AcuRev1320_009_01_case3</t>
  </si>
  <si>
    <t>3E4w y接线方式，三相电压相角分别为0°、240°、120°，相电压分别为230V、230V、196V,检查电表的三相电压不平衡因素VUF测量精度满足±1%</t>
  </si>
  <si>
    <t>1、连接AcuRev1320电表到Acuview2上，连接状态为connected
2、三相电压相角分别为0°、240°、120°，相电压分别为230V、230V、196V
3、检查上位机和电表上电压的不平衡因素VUF是否满足精度±1%</t>
  </si>
  <si>
    <t>3、检查上位机和电表上电压的不平衡因素VUF满足精度1%，
VUF：5.131% 4.131% ~ 6.131%</t>
  </si>
  <si>
    <t>Function_AcuRev1320_009_01_case4</t>
  </si>
  <si>
    <t>3E4w y接线方式，三相电压相角分别为0°、240°、120°，相电压分别为347V、347V、255V,检查电表的三相电压不平衡因素VUF测量精度满足±1%</t>
  </si>
  <si>
    <t>1、连接AcuRev1320电表到Acuview2上，连接状态为connected
2、三相电压相角分别为0°、240°、120°，相电压分别为347V、347V、255V
3、检查上位机和电表上电压的不平衡因素VUF是否满足精度±1%
4、检查Web页面中电压的不平衡因素VUF是否满足精度±1%</t>
  </si>
  <si>
    <t>3、检查上位机和电表上电压的不平衡因素VUF满足精度1%，
VUF：9.694% 8.694% ~ 10.694%
4、检查Web页面中电压的不平衡因素VUF满足精度±1%</t>
  </si>
  <si>
    <t>Function_AcuRev1320_009_01_case5</t>
    <phoneticPr fontId="9" type="noConversion"/>
  </si>
  <si>
    <t>3E4w y Y接线方式，三相电压相角分别为0°、240°、103°，三相电压相同，遍历69V、120V、230V、347V,检查电表的三相电压不平衡因素VUF测量精度满足±1%</t>
  </si>
  <si>
    <t>1、连接AcuRev1320电表到Acuview2上，连接状态为connected
2、三相电压相角分别为0°、240°、103°，三相电压全部为69V
3、检查上位机和电表上电压的不平衡因素VUF是否满足精度±1%
4、三相电压相角分别为0°、240°、103°，三相电压全部为120V
5、检查上位机和电表上电压的不平衡因素VUF是否满足精度±1%
6、三相电压相角分别为0°、240°、103°，三相电压全部为230V
7、检查上位机和电表上电压的不平衡因素VUF是否满足精度±1%
8、三相电压相角分别为0°、240°、103°，三相电压全部为347V
9、检查上位机和电表上电压的不平衡因素VUF是否满足精度±1%</t>
    <phoneticPr fontId="9" type="noConversion"/>
  </si>
  <si>
    <t>3、检查上位机和电表上电压的不平衡因素VUF显示
VUF：9.951% 8.951% ~ 10.951%</t>
  </si>
  <si>
    <t>Function_AcuRev1320_009_01_case6</t>
  </si>
  <si>
    <t>3E4w y接线方式，三相电压相角分别为0°、240°、120°，相电压分别为145V、210V、220V,检查电表的三相电压不平衡因素VUF测量值为12.267%，没有精度要求</t>
  </si>
  <si>
    <t>1、连接AcuRev1320电表到Acuview2上，连接状态为connected
2、三相电压相角分别为0°、240°、120°，相电压分别为145V、210V、220V
3、检查上位机和电表上电压的不平衡因素VUF测量值为12.267%，没有精度要求</t>
  </si>
  <si>
    <t>3、检查上位机和电表上电压的不平衡因素VUF测量值为12.267%
备注： 电压不平衡因数超出10%，没有精度要求，但是不能偏离太多</t>
    <phoneticPr fontId="9" type="noConversion"/>
  </si>
  <si>
    <t>Function_AcuRev1320_009_01_case7</t>
  </si>
  <si>
    <t>3E4w y Y接线方式，三相电压相角分别为0°、120°、120°，三相电压相同，遍历69V、120V检查电表的三相电压不平衡因素VUF测量值为100.00%，没有精度要求</t>
  </si>
  <si>
    <t>1、连接AcuRev1320电表到Acuview2上，连接状态为connected
2、三相电压相角分别为0°、120°、120°，三相电压全部为69V
3、检查上位机和电表上电压的不平衡因素VUF测量值为100.00%，没有精度要求
4、三相电压相角分别为0°、120°、120°，三相电压全部为120V
5、检查上位机和电表上电压的不平衡因素VUF测量值为100.00%，没有精度要求</t>
  </si>
  <si>
    <t>3、检查上位机和电表上电压的不平衡因素VUF测量值为100.00%
备注： 电压不平衡因数超出10%，没有精度要求，但是不能偏离太多</t>
  </si>
  <si>
    <t>Function_AcuRev1320_009_01_case8</t>
  </si>
  <si>
    <t>3E4w y Y接线方式，三相电压相角分别为0°、120°、230°，三相电压相同，遍历69V、120V检查电表的三相电压不平衡因素VUF测量值为150.00%，没有精度要求</t>
  </si>
  <si>
    <t>1、连接AcuRev1320电表到Acuview2上，连接状态为connected
2、三相电压相角分别为0°、120°、230°，三相电压全部为69V
3、检查上位机和电表上电压的不平衡因素VUF测量值为150.00%，没有精度要求
4、三相电压相角分别为0°、120°、230°，三相电压全部为120V
5、检查上位机和电表上电压的不平衡因素VUF测量值为150.00%，没有精度要求</t>
  </si>
  <si>
    <t>3、检查上位机和电表上电压的不平衡因素VUF测量值为150.00%
备注：
1. 电压不平衡因数超出10%，没有精度要求，但是不能偏离太多
2. 大于1.5，DSP与浩良对齐，系统显示150%, 小于1.5按照实际的显示。</t>
  </si>
  <si>
    <t>Function_AcuRev1320_009_01_case9</t>
  </si>
  <si>
    <t>3E4w y Y接线方式，三相电压相角分别为0°、240°、120°，三相电压相同，遍历69V、120V、230V、347V，检查电表的三相电压不平衡因素VUF测量精度满足±1%</t>
  </si>
  <si>
    <t>1、连接AcuRev1320电表到Acuview2上，连接状态为connected
2、三相电压相角分别为0°、240°、120°，三相电压全部为69V
3、检查上位机和电表上电压的不平衡因素VUF是否满足精度±1%
4、三相电压相角分别为0°、240°、120°，三相电压全部为120V
5、检查上位机和电表上电压的不平衡因素VUF是否满足精度±1%
6、三相电压相角分别为0°、240°、120°，三相电压全部为230V
7、检查上位机和电表上电压的不平衡因素VUF是否满足精度±1%
8、三相电压相角分别为0°、240°、120°，三相电压全部为347V
9、检查上位机和电表上电压的不平衡因素VUF是否满足精度±1%</t>
    <phoneticPr fontId="9" type="noConversion"/>
  </si>
  <si>
    <t>3、检查上位机和电表上电压的不平衡因素VUF显示
VUF：0.000% 0% ~ 1.000%</t>
  </si>
  <si>
    <t>Function_AcuRev1320_009_01_case10</t>
  </si>
  <si>
    <t>3E4w y Y接线方式，三相电压相角分别为0°，三相电压相同为0V，检查电表的三相电压不平衡因素VUF测量值为0.00%</t>
  </si>
  <si>
    <t>1、连接AcuRev1320电表到Acuview2上，连接状态为connected
2、没有电源输入，三相电压相角分别为0°，三相电压全部为0V
4、检查Web页面中电压的不平衡因素VUF是多少</t>
  </si>
  <si>
    <t xml:space="preserve">
3、检查上位机和电表上电压的不平衡因素VUF显示
VUF：0.000%
4、与电表与上位机保持一致</t>
  </si>
  <si>
    <t>Function_AcuRev1320_009_01_case11</t>
    <phoneticPr fontId="9" type="noConversion"/>
  </si>
  <si>
    <t>1 ELEMENT_2_WIRE,相电压分别为100V、0V、0V,检查电表的三相电压不平衡因素VUF测量值为"-"</t>
    <phoneticPr fontId="9" type="noConversion"/>
  </si>
  <si>
    <t>1、连接AcuRev1320电表到Acuview2上，连接状态为connected
2、电表设置接线方式1 ELEMENT_2_WIRE,三相电压相角分别为0°、0°、0°，相电压分别为100V、0V、0V
3、检查上位机和电表上电压的不平衡因素VUF是否显示"-"
4、检查Web页面中电压的不平衡因素VUF是否显示为-</t>
    <phoneticPr fontId="9" type="noConversion"/>
  </si>
  <si>
    <t>3、上位机和电表上电压的不平衡因素VUF显示"-"
VUF："-"
4、显示-</t>
  </si>
  <si>
    <t>【AcuRev-1320 v1.01p03】测试用例中，1 ELEMENT_2_WIRE接线,电表的平衡因素VUF/CUF测量值为"-"；2 Element 3 Wire 1 Phase接线和2 Element 3 Wire Delta接线方式需分量显示为“-”，目前电表HMI 1 ELEMENT_2_WIRE、2 Element 3 Wire 1 Phase、2 Element 3 Wire Delta无值的部分显示0，预期：显示“-”</t>
    <phoneticPr fontId="9" type="noConversion"/>
  </si>
  <si>
    <t xml:space="preserve">   https://accuenergy.atlassian.net/browse/A1320-687——回归不通过</t>
    <phoneticPr fontId="9" type="noConversion"/>
  </si>
  <si>
    <t>Function_AcuRev1320_009_01_case12</t>
    <phoneticPr fontId="9" type="noConversion"/>
  </si>
  <si>
    <t>2 Element 3 Wire Network接线方式, 三相电压相角分别为0°、240°、120°，相电压分别为69V、80V、69V,检查电表的三相电压不平衡因素VUF测量精度满足±1%</t>
    <phoneticPr fontId="9" type="noConversion"/>
  </si>
  <si>
    <r>
      <t xml:space="preserve">1、连接AcuRev1320电表到Acuview2上，连接状态为connected
2、UA、Ub、UC相电压分别为69V、80V、69V
3、VUF按照是否为5.046% 4.046%-6.046%
4、HMI和上位机上系统需分量角度幅值显示是否正确
5、检查Web页面中电压的不平衡因素VUF是否正确
备注: 3Element 4 Wire Y、2 Element 3 Wire Network正常显示 VUF 
</t>
    </r>
    <r>
      <rPr>
        <sz val="8"/>
        <color rgb="FFFF0000"/>
        <rFont val="微软雅黑"/>
        <family val="2"/>
        <charset val="134"/>
      </rPr>
      <t>2026/3/4：用例需要修改，1320network接线，UB为0
因此修改2、UA、Ub、UC相电压分别为69V、0V、80V
3、VUF按照是否为7%</t>
    </r>
    <phoneticPr fontId="9" type="noConversion"/>
  </si>
  <si>
    <r>
      <t xml:space="preserve">3、VUF为5.046% 4.046%-6.046%
4、HMI和上位机上系统需分量角度幅值显示正确，
正序、负序、零序（模值）: 72.667, 3.667，3.667
正序、负序、零序（角度）: 0°， 120°，240°
5、同上位机及表显示一致
</t>
    </r>
    <r>
      <rPr>
        <sz val="8"/>
        <color rgb="FFFF0000"/>
        <rFont val="微软雅黑"/>
        <family val="2"/>
        <charset val="134"/>
      </rPr>
      <t>3、VUF按照是否为7%</t>
    </r>
    <phoneticPr fontId="9" type="noConversion"/>
  </si>
  <si>
    <t>v1.01p03</t>
    <phoneticPr fontId="9" type="noConversion"/>
  </si>
  <si>
    <t>不平衡因数(Unbalance factor)</t>
    <phoneticPr fontId="9" type="noConversion"/>
  </si>
  <si>
    <t>Function_AcuRev1320_009_01_case13</t>
    <phoneticPr fontId="9" type="noConversion"/>
  </si>
  <si>
    <t>2 Element 3 Wire 1 Phase接线方式, Ua和Uc相电压分别为230V、250V,检查电表的三相电压不平衡因素VUF测量值正确</t>
    <phoneticPr fontId="9" type="noConversion"/>
  </si>
  <si>
    <t>1、Acuview2上位机
2、网线/RTU串口线
3、AcuRev1320电表
4、2 Element 3 Wire 1 Phase接线方式</t>
  </si>
  <si>
    <t>1、连接AcuRev1320电表到Acuview2上，连接状态为connected
2、Ua和Uc相电压分别为230V、250V
3、VUF按照按照UA，UC平均值计算，是否为4.167% 3.167%~5.167%
4、HMI和上位机上系统需分量是否为“-”
5、检查Web页面中电压的不平衡因素VUF是否为-
备注: 2 Element 3 Wire 1 Phase按照UA，UC平均值计算VUF， 2 Element 3 Wire 1 Phase、显示需分量参数为“-”</t>
    <phoneticPr fontId="9" type="noConversion"/>
  </si>
  <si>
    <t>3、VUF按照I按照UA，UC平均值计算，为4.167% 3.167%~5.167%
4、HMI和上位机上系统需分量为“-”
5、同上位机及表显示一致
备注: 2 Element 3 Wire 1 Phase按照UA，UC平均值计算VUF， 2 Element 3 Wire 1 Phase、显示需分量参数为“-”</t>
    <phoneticPr fontId="9" type="noConversion"/>
  </si>
  <si>
    <t>【AcuRev-1320 v1.01p03】测试用例中，1 ELEMENT_2_WIRE接线,电表的平衡因素VUF测量值为"-"；2 Element 3 Wire 1 Phase接线和2 Element 3 Wire Delta接线方式需分量显示为“-”，目前电表HMI 1 ELEMENT_2_WIRE、2 Element 3 Wire 1 Phase、2 Element 3 Wire Delta无值的部分显示0，预期：显示“-” 
问题2：测试用例中，1 ELEMENT_2_WIRE接线,电表的平衡因素VUF测量值为"-"；2 Element 3 Wire 1 Phase接线和2 Element 3 Wire Delta接线方式需分量显示为“-”，目前上位机1 ELEMENT_2_WIRE、2 Element 3 Wire 1 Phase、2 Element 3 Wire Delta无值的部分显示0，预期：显示“-”</t>
    <phoneticPr fontId="9" type="noConversion"/>
  </si>
  <si>
    <t>Function_AcuRev1320_009_01_case14</t>
  </si>
  <si>
    <t>2 Element 3 Wire Delta接线方式, UA、UC相电压分别为69V、69V检查电表的三相电压不平衡因素VUF测量值正确</t>
    <phoneticPr fontId="9" type="noConversion"/>
  </si>
  <si>
    <t>1、Acuview2上位机
2、网线/RTU串口线
3、AcuRev1320电表
4、2 Element 3 Wire Delta接线方式</t>
  </si>
  <si>
    <t>1、连接AcuRev1320电表到Acuview2上，连接状态为connected
2、UA、UC相电压分别为69V、69V
3、VUF按照 UAB、UBC、UCA平均值计算，是否为0% 0%~1%
4、HMI和上位机上系统需分零是否为“-”
5、检查Web页面中电压的不平衡因素VUF是否为-
备注: 1 Element 2 Wire、2 Element 3 Wire 1 Phase、2 Element 3 Wire Delta、3 Element 3 Wire Delta显示-；UAB、UBC、UCA平均值计算VUF
接线方式备注: 科陆源先择PT3，接两路电流</t>
    <phoneticPr fontId="9" type="noConversion"/>
  </si>
  <si>
    <t>3、VUF按照IUAB、UBC、UCA平均值计算，为0% 0%~1%
4、HMI和上位机上系统需分零为“-”
5、同上位机及表显示一致
备注: 2 Element 3 Wire Delta、3 Element 3 Wire Delta 需分量参数 显示-
VUF :   2 Element 3 Wire Delta、3 Element 3 Wire Delta按照UAB、UBC、UCA平均值计算</t>
    <phoneticPr fontId="9" type="noConversion"/>
  </si>
  <si>
    <t>【AcuRev-1320 v1.01p03】测试用例中，1 ELEMENT_2_WIRE接线,电表的平衡因素VUF测量值为"-"；2 Element 3 Wire 1 Phase接线和2 Element 3 Wire Delta接线方式需分量显示为“-”，目前电表HMI 1 ELEMENT_2_WIRE、2 Element 3 Wire 1 Phase、2 Element 3 Wire Delta无值的部分显示0，预期：显示“-”</t>
    <phoneticPr fontId="9" type="noConversion"/>
  </si>
  <si>
    <t>Function_AcuRev1320_009_01_case15</t>
  </si>
  <si>
    <t>3Element4Wire Delta接线方式, UA、Ub、UC相电压分别为100V、150V、200V检查电表的三相电压不平衡因素VUF测量值正确</t>
  </si>
  <si>
    <t>1、连接AcuRev1320电表到Acuview2上，连接状态为connected
2、 UA、Ub、UC相电压分别为100V、150V、200V，角度分别为0、240、120
3、VUF按照 UAB、UBC、UCA平均值计算，是否为16.9%， 没有精度要求
4、HMI和上位机上系统需分量是否为“-”
5、查看web页面数据是否与上位机及电表保持一致
备注: 1 Element 2 Wire、2 Element 3 Wire 1 Phase、2 Element 3 Wire Delta、3Element4Wire Delta显示-；UAB、UBC、UCA平均值计算VUF
接线方式</t>
    <phoneticPr fontId="9" type="noConversion"/>
  </si>
  <si>
    <r>
      <t>3、VUF按照IUAB、UBC、UCA平均值计算，为16.9</t>
    </r>
    <r>
      <rPr>
        <b/>
        <sz val="8"/>
        <color rgb="FF000000"/>
        <rFont val="微软雅黑"/>
        <family val="2"/>
        <charset val="134"/>
      </rPr>
      <t>%，  没有精度要求</t>
    </r>
    <r>
      <rPr>
        <sz val="8"/>
        <color rgb="FF000000"/>
        <rFont val="微软雅黑"/>
        <family val="2"/>
        <charset val="134"/>
      </rPr>
      <t xml:space="preserve">
4、HMI和上位机上系统需分量为“-”
5、查看web页面数据与上位机及电表保持一致
备注: 2 Element 3 Wire Delta、3 Element 4Wire Delta 需分量参数 显示-
VUF :   2 Element 3 Wire Delta、3 Element 4 Wire Delta按照UAB、UBC、UCA平均值计算</t>
    </r>
    <phoneticPr fontId="9" type="noConversion"/>
  </si>
  <si>
    <t>Function_AcuRev1320_009_01_case16</t>
    <phoneticPr fontId="9" type="noConversion"/>
  </si>
  <si>
    <t>3E4w y Y，1个用户对应3路电流，电流相角分别为0°、240°、120°，IA、IB、IC分别为0.49A、0.5A、0.5A，测量电表用户user1的电流不平衡因素CUF满足精度±1%</t>
  </si>
  <si>
    <t>1、连接AcuRev1320电表到Acuview2上，连接状态为connected
2、1个用户对应3路电流，电流相角分别为0°、240°、120°，IA、IB、IC分别为0.49A、0.5A、0.5A
3、检查上位机和电表上电流的不平衡因素CUF是否满足精度±1%</t>
    <phoneticPr fontId="9" type="noConversion"/>
  </si>
  <si>
    <t>3、检查上位机和电表上电流的不平衡因素CUF满足精度1%，
CUF: 0.671% 0 % ~ 1.671%
备注:对称分量法可精确计算不平衡度VUF和CUF</t>
  </si>
  <si>
    <t xml:space="preserve"> https://accuenergy.atlassian.net/browse/A1320-685【AcuRev-1320 v1.01p03】上位机Current Unbalance Negative显示错误，显示在Voltage Unbalance Zero，预期：上位机Current Unbalance Negative正确显示</t>
    <phoneticPr fontId="9" type="noConversion"/>
  </si>
  <si>
    <t>Function_AcuRev1320_009_01_case17</t>
  </si>
  <si>
    <t>3E4w y Y，1个用户对应3路电流，电流相角分别为0°、240°、120°，IA、IB、IC_C分别为2A、1.97A、2A，测量电表用户user1的电流不平衡因素CUF满足精度1%</t>
  </si>
  <si>
    <t>1、连接AcuRev1320电表到Acuview2上，连接状态为connected
2、1个用户对应3路电流，电流相角分别为0°、240°、120°，IA、IB、IC分别为2A、1.97A、2A
3、检查上位机和电表上电流的不平衡因素CUF是否满足精度±1%
4、检查web页面上不平衡界面中电流的不平衡因素CUF是否满足精度±1%</t>
  </si>
  <si>
    <t>3、检查上位机和电表上电流的不平衡因素CUF满足精度1%，
 CUF：0.503% 0% ~ 1.503%
4、数据显示同上位机及电表保持一致</t>
  </si>
  <si>
    <t>【AcuRev-1320 v1.01p03】上位机Current Unbalance Negative显示错误，显示在Voltage Unbalance Zero，预期：上位机Current Unbalance Negative正确显示</t>
    <phoneticPr fontId="9" type="noConversion"/>
  </si>
  <si>
    <t>Function_AcuRev1320_009_01_case18</t>
  </si>
  <si>
    <t>3E4w y Y，1个用户对应3路电流，电流相角分别为0°、240°、120°，IA、IB、IC分别为20A、10A、10A，测量电表用户user1的电流不平衡因素CUF满足精度1%</t>
  </si>
  <si>
    <t>1、连接AcuRev1320电表到Acuview2上，连接状态为connected
2、1个用户对应3路电流，电流相角分别为0°、240°、120°，IA、IB、IC分别为20A、10A、10A
3、检查上位机和电表上电流的不平衡因素CUF是否满足精度±1%</t>
    <phoneticPr fontId="9" type="noConversion"/>
  </si>
  <si>
    <t>3、检查上位机和电表上电流的不平衡因素CUF满足精度1%，
 CUF：25% 24% ~ 26%</t>
    <phoneticPr fontId="9" type="noConversion"/>
  </si>
  <si>
    <t>Function_AcuRev1320_009_01_case19</t>
  </si>
  <si>
    <t>3E4w y Y，1个用户对应3路电流，电流相角分别为0°、170°、120°，三路流相同，遍历0.5A、2A、5A、10A、20A
,测量电表用户user1的电流不平衡因素CUF满足精度1%</t>
  </si>
  <si>
    <t>1、连接AcuRev1320电表到Acuview2上，连接状态为connected
2、三路电流相角分别为0°、170°、120°，三路电流全部为0.5A
3、检查上位机和电表上电压的不平衡因素VUF是否满足精度±1%
4、三路电流相角分别为0°、170°、120°，三路电流全部为2A
5、检查上位机和电表上电压的不平衡因素VUF是否满足精度±1%
6、三路电流相角分别为0°、170°、120°，三路电流全部为5A
7、检查上位机和电表上电压的不平衡因素VUF是否满足精度±1%
8、三路电流相角分别为0°、170°、120°，三路电流全部为10A
9、检查上位机和电表上电压的不平衡因素VUF是否满足精度±1%
10、三路电流相角分别为0°、170°、120°，三路电流全部为20A
11、检查上位机和电表上电压的不平衡因素VUF是否满足精度±1%</t>
  </si>
  <si>
    <t>3、检查上位机和电表上电压的不平衡因素VUF显示
VUF：45.459% 44.459% ~ 46.459%</t>
  </si>
  <si>
    <t>Function_AcuRev1320_009_01_case20</t>
  </si>
  <si>
    <t>2e2p3w-phase, 1个用户对应2路电流，电流相角分别为0°、240°，IA、IB分别为3A、5A，测量电表用户user1的电流不平衡因素CUF满足精度1%</t>
  </si>
  <si>
    <t>1、连接AcuRev1320电表到Acuview2上，连接状态为connected
2、电表设置2e2p3w-phase, 1个用户对应2路电流，电流相角分别为0°、240°，IA、IB分别为3A、5A，
3、检查上位机和电表上电流的不平衡因素CUF满足精度±1%，  CUF：25% 24.000% ~ 26.000%</t>
    <phoneticPr fontId="9" type="noConversion"/>
  </si>
  <si>
    <t>3、检查上位机和电表上电流的不平衡因素CUF满足精度1%，
 CUF：25% 24.000% ~ 26.000%
备注: 按照DSP开发给的小于3路负载的计算方法计算不平衡度VUF和CUF，
需分量显示为-</t>
    <phoneticPr fontId="9" type="noConversion"/>
  </si>
  <si>
    <t>Function_AcuRev1320_009_01_case21</t>
  </si>
  <si>
    <t>2e2p3w-phase, 1个用户对应2路电流，电流相角分别为0°、240°，IA、IB分别为20A、5A，测量电表用户user1的电流不平衡因素CUF值符合预期，没有精度要求</t>
  </si>
  <si>
    <t>1、连接AcuRev1320电表到Acuview2上，连接状态为connected
2、电表设置2e2p3w-phase, 1个用户对应2路电流，电流相角分别为0°、240°，IA、IB分别为20A、5A，
3、检查上位机和电表上电流的不平衡因素CUF满足精度±1%，  CUF：60%
4、检查web页面上不平衡界面中电流的不平衡因素CUF是否满足精度±1%</t>
    <phoneticPr fontId="9" type="noConversion"/>
  </si>
  <si>
    <t>3、检查上位机和电表上电流的不平衡因素CUF满足精度1%，
 CUF：60% 没有精度要求
4、检查web页面上不平衡界面中电流的不平衡因素CUF满足精度±1%
备注: 按照DSP开发给的小于3路负载的计算方法计算不平衡度VUF和CUF，
需分量显示为-</t>
    <phoneticPr fontId="9" type="noConversion"/>
  </si>
  <si>
    <t>Function_AcuRev1320_009_01_case22</t>
  </si>
  <si>
    <t>1Element 2 wire, 1个用户对应1路电流，电流相角分别为0°，IA为5A，测量电表用户user1的电流不平衡因素CUF满足精度1%</t>
  </si>
  <si>
    <t>1、连接AcuRev1320电表到Acuview2上，连接状态为connected
2、1个用户对应1路电流，电流相角分别为0°，IA为5A，
3、检查上位机和电表上电流的不平衡因素CUF是否显示0%
4、检查web页面上不平衡界面中电流的不平衡因素CUF是如何显示</t>
  </si>
  <si>
    <t>3、上位机和电表上电流的不平衡因素CUF 显示“-”
4、同上位机及电表显示一致</t>
    <phoneticPr fontId="9" type="noConversion"/>
  </si>
  <si>
    <t>Function_AcuRev1320_009_01_case23</t>
  </si>
  <si>
    <t>电表设置3E4w y Y， 不接负载时候， 测量电表用户系统的电流不平衡因素CUF 不显示</t>
  </si>
  <si>
    <t>1、连接AcuRev1320电表到Acuview2上，连接状态为connected
2、电表不接任何负载
3、检查上位机和电表上电流的不平衡因素CUF是是否显示0
4、检查web页面上不平衡界面中电流的不平衡因素CUF是如何显示</t>
    <phoneticPr fontId="9" type="noConversion"/>
  </si>
  <si>
    <t>3、上位机和电表上电流的不平衡因素CUF显示0.
4、同上位机及电表显示一致</t>
  </si>
  <si>
    <t>Function_AcuRev1320_009_01_case24</t>
    <phoneticPr fontId="9" type="noConversion"/>
  </si>
  <si>
    <t>1个用户对应3路电流，电流相角分别为0°、240°、120°，IA、IB、IC分别为(1A、4A、5A)，测量电表用户user1的电流不平衡因素CUF满足精度1%</t>
  </si>
  <si>
    <t>1、连接AcuRev1320电表到Acuview2上，连接状态为connected
2、2个用户对应6路电流，电流相角分别为0°、240°、120°，IA、IB、IC分别为(1A、4A、5A)
3、检查上位机和电表上电流的不平衡因素CUF是否满足精度±1%
4、检查上位机和电表上电流的不平衡因素VUF是否满足精度±1%， 且精确3为小数的百分比形式显示</t>
  </si>
  <si>
    <t>3、检查上位机和电表上电流的不平衡因素CUF满足精度1%，
CUF1:36.056% 35.056% ~ 37.056%
4、上位机和电表上电流的不平衡因素VUF满足精度1%， 且精确3为小数的百分比形式显示</t>
  </si>
  <si>
    <t xml:space="preserve"> https://accuenergy.atlassian.net/browse/A1320-685存在问题：上位机Current Unbalance Negative显示错误，显示在Voltage Unbalance Zero</t>
    <phoneticPr fontId="9" type="noConversion"/>
  </si>
  <si>
    <t>Function_AcuRev1320_009_01_case25</t>
  </si>
  <si>
    <t>2ELEMENT_3_WIRE_NETWORK， 1个用户对应2路电流,相角分别为0°、240°、120°,IA、IB分别为(2A,4A)，接线方式为2ELEMENT_3_WIRE_NETWORK， 测量电表用户user1的电流不平衡因素CUF满足精度1%</t>
  </si>
  <si>
    <r>
      <t xml:space="preserve">1、连接AcuRev1320电表到Acuview2上，连接状态为connected
2、1个用户对应2路电流,相角分别为0°、240°、120°,IA、IB分别为(2A,4A)，接线方式为2ELEMENT_3_WIRE_NETWORK
3、检查上位机和电表上电流的不平衡因素CUF是否满足精度±1%
4、检查web页面上不平衡界面中电流的不平衡因素CUF是如何显示
</t>
    </r>
    <r>
      <rPr>
        <sz val="8"/>
        <color rgb="FFFF0000"/>
        <rFont val="微软雅黑"/>
        <family val="2"/>
        <charset val="134"/>
      </rPr>
      <t>2026/3/5:用例问题：应输入,IA、IC为(2A,4A)，</t>
    </r>
    <phoneticPr fontId="9" type="noConversion"/>
  </si>
  <si>
    <t>3、检查上位机和电表上电流的不平衡因素CUF满足精度1%，
CUF = 33.333% 32.333%~34.333%
4、同上位机及电表显示一致
备注:对称分量法可精确计算不平衡度VUF和CUF。</t>
  </si>
  <si>
    <t>Function_AcuRev1320_009_01_case26</t>
    <phoneticPr fontId="9" type="noConversion"/>
  </si>
  <si>
    <t>2E3p3w Delta，2路电流,相角分别为0°、240°、120°,IA、IC分别为(2A,4A)， 测量电表用户user1的电流不平衡因素CUF满足精度1%</t>
    <phoneticPr fontId="9" type="noConversion"/>
  </si>
  <si>
    <t>1、连接AcuRev1320电表到Acuview2上，连接状态为connected
2、1个用户对应2路电流,相角分别为0°、240°、120°,IA、IC分别为(2A,4A)，接线方式为2E3p4w Delta
3、检查上位机和电表上电流的不平衡因素CUF是否满足精度1%
4、检查上位机和电表上其他user电流的不平衡因素CUF是否为0
5、检查web页面上不平衡界面中电流的不平衡因素CUF是如何显示</t>
    <phoneticPr fontId="9" type="noConversion"/>
  </si>
  <si>
    <r>
      <t xml:space="preserve">3、检查上位机和电表上电流的不平衡因素CUF满足精度1%，
</t>
    </r>
    <r>
      <rPr>
        <sz val="8"/>
        <color rgb="FFFF0000"/>
        <rFont val="微软雅黑"/>
        <family val="2"/>
        <charset val="134"/>
      </rPr>
      <t>CUF = 36.6%</t>
    </r>
    <r>
      <rPr>
        <sz val="8"/>
        <color rgb="FF000000"/>
        <rFont val="微软雅黑"/>
        <family val="2"/>
      </rPr>
      <t xml:space="preserve">
4、检查上位机和电表上其他user电流的不平衡因素CUF为“-”
备注:对称分量法可精确计算不平衡度VUF和CUF。
4、同上位机及电表显示一致
</t>
    </r>
    <r>
      <rPr>
        <sz val="8"/>
        <color rgb="FFFF0000"/>
        <rFont val="微软雅黑"/>
        <family val="2"/>
        <charset val="134"/>
      </rPr>
      <t xml:space="preserve">
2026/3/24;36.6%</t>
    </r>
    <phoneticPr fontId="9" type="noConversion"/>
  </si>
  <si>
    <t xml:space="preserve"> https://accuenergy.atlassian.net/browse/A1320-689【AcuRev-1320 v1.01p03】接线方式为2E3p4w Delta,相角分别为0°、240°、120°,IA、IC分别为(2A,4A)，电表显示CUF：100%，预期：CUF：33.333%</t>
    <phoneticPr fontId="9" type="noConversion"/>
  </si>
  <si>
    <t>Function_AcuRev1320_009_01_case27</t>
  </si>
  <si>
    <t>3E4w y Delta，2路电流,相角分别为0°、240°、120°,IA、IB、IC分别为(2A,3A、4A)， 测量电表系统的电流不平衡因素CUF满足精度1%</t>
  </si>
  <si>
    <t>1、连接AcuRev1320电表到Acuview2上，连接状态为connected
2、系统电流角度分别为0°、240°、120°,IA、IB、IC分别为(2A,3A、4A)，接线方式为3E4w y Delta
3、检查上位机和电表上电流的不平衡因素CUF是否满足精度1%
5、检查web页面上不平衡界面中电流的不平衡因素CUF是如何显示</t>
  </si>
  <si>
    <t>3、检查上位机和电表上电流的不平衡因素CUF满足精度1%，
CUF = 33.3%
4、同上位机及电表显示一致
备注:对称分量法可精确计算不平衡度VUF和CUF。</t>
  </si>
  <si>
    <t>Function_AcuRev1320_009_01_case28</t>
    <phoneticPr fontId="9" type="noConversion"/>
  </si>
  <si>
    <t>1个用户对应3路电流，电流相角分别为60°、240°、120°，IA、IB、IC分别为10A，测量电表用户系统的电流不平衡因素CUF满足精度1%</t>
  </si>
  <si>
    <t>1、连接AcuRev1320电表到Acuview2上，连接状态为connected
2、1个用户对应3路电流，电流相角分别为60°、240°、120°，IA、IB、IC分别为10A
3、检查上位机和电表上电流的不平衡因素CUF是否满足精度1%</t>
  </si>
  <si>
    <t>3、检查上位机和电表上电流的不平衡因素VUF满足精度1%，
CUF: 37.796% 36.796% ~ 38.796%
备注:对称分量法可精确计算不平衡度VUF和CUF</t>
  </si>
  <si>
    <t>Function_AcuRev1320_009_01_case29</t>
  </si>
  <si>
    <t>电表设置顺向序系统(A-&gt;B-&gt;C), 相电压分别为220V、220V、220V，三相电压相角分别为三组数据(0°、240°、120°), (0°、240.1°、120°),(0°、241°、120°)，检查电表的三相电压不平衡因素VUF测量值0%</t>
  </si>
  <si>
    <t>1、连接AcuRev1320电表到Acuview2上，连接状态为connected
2、电表设置顺向序系统(A-&gt;B-&gt;C), 三相电压相角分别为0°、240°、120°，相电压分别为220V、220V、220V
3、检查上位机和电表上电流的不平衡因素VUF是否等于0%
4、电表设置顺向序系统(A-&gt;B-&gt;C), 三相电压相角分别为0°、240.1°、120°，相电压分别为220V、220V、220V
5、上位机和电表上电流的不平衡因素VUF是否等于
VUF: 0.058% 0.058% ~ 0.059%
6、电表设置顺向序系统(A-&gt;B-&gt;C), 三相电压相角分别为0°、241°、120°，相电压分别为220V、220V、220V
7、上位机和电表上电流的不平衡因素VUF是否等于
VUF: 0.582% 0.576% ~ 0.588%</t>
  </si>
  <si>
    <t>3、上位机和电表上电流的不平衡因素VUF等于0%
VUF: 0.000% 0.000% ~ 1.000%
5、上位机和电表上电流的不平衡因素VUF等于
VUF: 0.058% 0.000% ~ 1.058%
7、上位机和电表上电流的不平衡因素CUF等于
VUF: 0.582% 0.000% ~ 1.582%</t>
  </si>
  <si>
    <t>Function_AcuRev1320_009_01_case30</t>
  </si>
  <si>
    <t>电表设置逆向序(A-&gt;C-&gt;B), 三相电压相角分别为0°、120°、240°，相电压分别为220V、220V、220V，检查电表的三相电压不平衡因素VUF测量值为0.000%)</t>
  </si>
  <si>
    <t>1、连接AcuRev1320电表到Acuview2上，连接状态为connected
2、电表设置逆向序(A-&gt;C-&gt;B), 三相电压相角分别为0°、120°、240°，相电压分别为220V、220V、220V
3、检查上位机和电表上电流的不平衡因素CUF是否显示0.000%</t>
  </si>
  <si>
    <t>3、检查上位机和电表上电流的不平衡因素CUF显示VUF:  0.000% 1.000% ~ 0.000%</t>
  </si>
  <si>
    <t>Function_AcuRev1320_009_01_case31</t>
  </si>
  <si>
    <t>3E4w y接线方式，三相电压相角分别为0°、240°、120°，相电压分别为230V、230V、196V,检查电表的三相电压不平衡因素VUF测量精度满足±1%，3路电流，电流相角分别为0°、240°、120°，IA、IB、IC分别为20A、10A、10A，测量电表用户user1的电流不平衡因素CUF满足精度1%</t>
  </si>
  <si>
    <t>1、连接AcuRev1320电表到Acuview2上，连接状态为connected
2、三相电压相角分别为0°、240°、120°，相电压分别为230V、230V、196V
3、检查上位机和电表上电压的不平衡因素VUF是否满足精度±1%
4、1个用户对应3路电流，电流相角分别为0°、240°、120°，IA、IB、IC分别为20A、10A、10A
5、检查上位机和电表上电流的不平衡因素CUF是否满足精度±1%</t>
  </si>
  <si>
    <t>3、检查上位机和电表上电压的不平衡因素VUF满足精度1%，
VUF：5.131% 4.131% ~ 6.131%
5、检查上位机和电表上电流的不平衡因素CUF满足精度±1%
 CUF：25% 24% ~ 26%</t>
  </si>
  <si>
    <t>相电压序分量验证</t>
  </si>
  <si>
    <t>Function_AcuRev1320_009_02_case1</t>
    <phoneticPr fontId="9" type="noConversion"/>
  </si>
  <si>
    <t>电表设置逆向序(A-&gt;C-&gt;B), 三相电压相角分别为0°、120°、240°，相电压分别为220V、220V、220V，相电压V0(零序)，V1(正序)，V2(负序)测量模值和序分量角度正确</t>
  </si>
  <si>
    <t>1、连接AcuRev1320电表到Acuview2上，连接状态为connected
2、电表设置逆向序(A-&gt;C-&gt;B), 三相电压相角分别为0°、120°、240°，相电压分别为220V、220V、220V
3、相电压相电压V0(零序)，V1(正序)，V2(负序)测量模值和序分量角度是否正确，电压矢量值是否正常
4、检查上位机中Sequence对应的电压电流矢量图显示是否正常
5、检查web页面中相电压相电压V0(零序)，V1(正序)，V2(负序)测量模值和序分量角度是否正确，Sequence对应的电压电流矢量图显示是否正常</t>
    <phoneticPr fontId="9" type="noConversion"/>
  </si>
  <si>
    <t>3、相电压相电压V0(零序)，V1(正序)，V2(负序)测量模值为：0.00， 220.00, 0.00，
V0(零序)，V1(正序)，V2(负序)测量角度分别为：0.00°，0.00°，0.00°，电压矢量值正常
4、检查上位机中Sequence对应的电压电流矢量图正常
5、检查web页面中相电压相电压V0(零序)，V1(正序)，V2(负序)测量模值和序分量角度正确，Sequence对应的电压电流矢量图显示正常</t>
    <phoneticPr fontId="9" type="noConversion"/>
  </si>
  <si>
    <t>Function_AcuRev1320_009_02_case2</t>
  </si>
  <si>
    <t>3E4w y Y接线方式，电表设置顺向序(A-&gt;B-&gt;C), 三相电压相角分别为0°、120°、240°，相电压分别为220V、220V、220V，相电压V0(零序)，V1(正序)，V2(负序)测量模值和序分量角度正确，电压矢量值是否正常</t>
  </si>
  <si>
    <t>1、连接AcuRev1320电表到Acuview2上，连接状态为connected
2、电表设置顺向序(A-&gt;B-&gt;C), 三相电压相角分别为0°、120°、240°，相电压分别为220V、220V、220V
3、相电压相电压V0(零序)，V1(正序)，V2(负序)测量模值和序分量角度是否正确
4、电压矢量值是否正常</t>
  </si>
  <si>
    <t>3、相电压相电压V0(零序)，V1(正序)，V2(负序)测量模值为：0.00, 0.00，220.00
V0(零序)，V1(正序)，V2(负序)测量角度分别为：0.00°，0.00°，0.00°
4、电压矢量值正确</t>
  </si>
  <si>
    <t>Function_AcuRev1320_009_02_case3</t>
  </si>
  <si>
    <t>电表设置顺向序(A-&gt;B-&gt;C), ABC相电压相位角0°、240°、120°，相电压220v、230v、225v，相电压V0(零序)，V1(正序)，V2(负序)测量模值和序分量角度正确</t>
  </si>
  <si>
    <t>1、连接AcuRev1320电表到Acuview2上，连接状态为connected
2、电表设置顺向序(A-&gt;B-&gt;C), ABC相电压相位角0°、240°、120°，相电压220v、230v、225v
3、相电压相电压V0(零序)，V1(正序)，V2(负序)测量模值和序分量角度是否正确
4、电压矢量值是否正常</t>
  </si>
  <si>
    <t>3、相电压相电压V0(零序)，V1(正序)，V2(负序)测量模值为：2.887，225.000, 2.887
V0(零序)，V1(正序)，V2(负序)测量角度分别为：210.00°，0.00°，150.00°
4、电压矢量值正常</t>
  </si>
  <si>
    <t>Function_AcuRev1320_009_02_case4</t>
  </si>
  <si>
    <t>3E4w y Y接线方式，电表设置顺向序(A-&gt;B-&gt;C), 三相电压相角分别为0°、120°、240°，相电压分别为0V、220V、220V， 相电压V0，V1，V2测量正确，随后相电压分别为0V、0V、0V, 相电压V0，V1，V2测量准确</t>
    <phoneticPr fontId="9" type="noConversion"/>
  </si>
  <si>
    <t>1、连接AcuRev1320电表到Acuview2上，连接状态为connected
2、三相电压相角分别为0°、120°、240°，相电压分别为0V、220V、220V
3、相电压零序分量V0幅值和角度、正序分量V1幅值和角度、负序分量V2幅值和角度测量是否正确。电压矢量值是否正常
4、随后修改三相电压相角分别为0°、120°、240°，相电压分别为0V、0V、0V
5、查看相电压V0，V1，V2测量值是否全为0
6、检查上位机中Sequence对应的电压电流矢量图显示是否正常
7、检查web页面中相电压相电压V0(零序)，V1(正序)，V2(负序)测量模值和序分量角度是否正确，Sequence对应的电压电流矢量图显示是否正常</t>
  </si>
  <si>
    <t>3、相电压相电压V0(零序)，V1(正序)，V2(负序)测量模值为：73.333 73.333 146.667,
V0(零序)，V1(正序)，V2(负序)测量角度分别为：180.00°，180.00°，0.00°，电压矢量值准确
7、检查web页面中相电压相电压V0(零序)，V1(正序)，V2(负序)测量模值和序分量角度正确，Sequence对应的电压电流矢量图显示正常</t>
  </si>
  <si>
    <t>源无法输出：三相电压相角分别为0°、120°、240°，相电压分别为0V、220V、220V</t>
    <phoneticPr fontId="9" type="noConversion"/>
  </si>
  <si>
    <t>Function_AcuRev1320_009_02_case5</t>
    <phoneticPr fontId="9" type="noConversion"/>
  </si>
  <si>
    <t>分别切换1E2W,2E3W-1phase，2E3W-Network，2E3W-delta，3E4W-delta接线方式， 电表设置顺向序(A-&gt;B-&gt;C),三相电压相角分别为0°、120°、240°，相电压为220V，上位机相电压V0，V1，V2测量。</t>
  </si>
  <si>
    <t>1、连接AcuRev1320电表到Acuview2上，连接状态为connected
2、分别切换1E2W,2E3W-1phase，2E3W-Network，2E3W-delta，3E4W-delta接线方式，三相电压相角分别为0°、120°、240°，相电压分别为220V
3、上位机上相电压零序分量V0幅值和角度、正序分量V1幅值和角度、负序分量V2幅值和角度测量是否正确，电压矢量值是否正常
4、检查上位机中Sequence对应的电压电流矢量图显示是否正常
5、检查web页面中相电压相电压V0(零序)，V1(正序)，V2(负序)测量模值和序分量角度是否正确，Sequence对应的电压电流矢量图显示是否正常</t>
    <phoneticPr fontId="9" type="noConversion"/>
  </si>
  <si>
    <t>3、上位机相电压相电压V0(零序)，V1(正序)，V2(负序)测量模值为：VUF:"-"， 模值和角度显示正常，电压矢量值准确
4、检查上位机中Sequence对应的电压电流矢量图无显示
5、检查web页面中相电压相电压V0(零序)，V1(正序)，V2(负序)测量模值和序分量角度正确，Sequence对应的电压电流矢量图显示正常（同上位机）</t>
    <phoneticPr fontId="9" type="noConversion"/>
  </si>
  <si>
    <t>【AcuRev-1320 v1.01p05】【web】接线方式3E4W-Y,上位机显示电压序分量和电流序分量为0，web页面显示"-"。预期：web页面显示为0，实际：web页面显示"-"。</t>
    <phoneticPr fontId="9" type="noConversion"/>
  </si>
  <si>
    <t>A1320-941</t>
    <phoneticPr fontId="9" type="noConversion"/>
  </si>
  <si>
    <t>Function_AcuRev1320_009_02_case6</t>
    <phoneticPr fontId="9" type="noConversion"/>
  </si>
  <si>
    <t>3E4w y Y接线方式，电表设置顺向序(A-&gt;B-&gt;C), 三相电压相角分别为0°、120°、0°，相电压分别为220V、220V、220V，相电压V0(零序)，V1(正序)，V2(负序)测量模值和序分量角度正确，随后修改三相电压相角分别为0°、0°、0°，查看相电压V0(零序)，V1(正序)，V2(负序)测量模值和序分量角度正确</t>
    <phoneticPr fontId="9" type="noConversion"/>
  </si>
  <si>
    <t>1、连接AcuRev1320电表到Acuview2上，连接状态为connected
2、三相电压相角分别为0°、120°、0°，相电压分别为220V、220V、220V
3、相电压相电压V0(零序)，V1(正序)，V2(负序)测量模值和序分量角度是否正确
4、修改三相电压相角分别为0°、0°、0°，相电压分别为220V、220V、220V
5、相电压相电压V0(零序)，V1(正序)，V2(负序)测量模值和序分量角度是否正确
6、电压矢量值是否正确</t>
  </si>
  <si>
    <t>3、相电压相电压V0(零序)，V1(正序)，V2(负序)测量模值为：127.017 127.017 127.017
V0(零序)，V1(正序)，V2(负序)测量角度分别为：30°，270°，30°
5、相电压相电压V0(零序)，V1(正序)，V2(负序)测量模值为：220.00, 0.00，0.00
V0(零序)，V1(正序)，V2(负序)测量角度分别为：0.00°，0.00°，0.00°
6、电压矢量值正确</t>
    <phoneticPr fontId="9" type="noConversion"/>
  </si>
  <si>
    <t xml:space="preserve"> https://accuenergy.atlassian.net/browse/A1320-692【AcuRev-1320 v1.01p03】3E4w y Y接线方式，电表设置顺向序(A-&gt;B-&gt;C), 三相电压相角分别为0°、0°、0°，相电压分别为220V、220V、220V，电表显示VUF：0，预期电表VUF：100%</t>
    <phoneticPr fontId="9" type="noConversion"/>
  </si>
  <si>
    <t>Function_AcuRev1320_009_02_case7</t>
  </si>
  <si>
    <t>电表设置逆向序(A-&gt;C-&gt;B), ABC相电压相位角0°、120°、300°，相电压240v、230v、220v, 相电压V0(零序)，V1(正序)，V2(负序)测量模值和序分量角度正确</t>
  </si>
  <si>
    <t>1、连接AcuRev1320电表到Acuview2上，连接状态为connected
2、ABC相电压相位角0°、120°、300°，相电压240v、230v、220v
3、相电压相电压V0(零序)，V1(正序)，V2(负序)测量模值和序分量角度是否正确</t>
  </si>
  <si>
    <t>3、相电压相电压V0(零序)，V1(正序)，V2(负序)测量模值为：78.387 203.497 73.560
V0(零序)，V1(正序)，V2(负序)测量角度分别为：2.111° 18.185°  244.502</t>
  </si>
  <si>
    <t>Function_AcuRev1320_009_02_case8</t>
  </si>
  <si>
    <t>电表设置负向序(A-&gt;C-&gt;B),  IA、IB、IC相角分别为0°、240°、120°，系统对应3路电流5A、5A、5A，系统的I0(零序)，I1(正序)，I2(负序)测量模值和序分量角度正确</t>
  </si>
  <si>
    <t>1、连接AcuRev1320电表到Acuview2上，连接状态为connected
2、电表设置顺向序(A-&gt;B-&gt;C), ABC相电压相位角0°、240°、120°，相电压220v、230v、225v
3、检查相电压相电压V0(零序)，V1(正序)，V2(负序)测量模值和序分量角度是否正确，同时检查HMI上单位是否正确</t>
  </si>
  <si>
    <t>3、相电压相电压V0(零序)，V1(正序)，V2(负序)测量模值为：2.887，225.000, 2.887，HMI上单位显示为V
V0(零序)，V1(正序)，V2(负序)测量角度分别为：210.00°，0.00°，150.00°，HMI上单位显示为°</t>
  </si>
  <si>
    <t>用户序分量验证</t>
  </si>
  <si>
    <t>Function_AcuRev1320_009_03_case1</t>
    <phoneticPr fontId="9" type="noConversion"/>
  </si>
  <si>
    <t>电表设置正向序(A-&gt;B-&gt;C), IA、IB、IC相角分别为0°、240°、120°，系统对应3路电流5A、5A、5A，系统的I0(零序)，I1(正序)，I2(负序)测量模值和序分量角度正确</t>
  </si>
  <si>
    <t>1、连接AcuRev1320电表到Acuview2上，连接状态为connected
2、电表设置正向序(A-&gt;B-&gt;C), 三相电压相角分别为0°、240°、120°，系统对应3路电流，电流5A、5A、5A
3、系统的I0(零序)，I1(正序)，I2(负序)测量模值和序分量角度是否正确
4、检查上位机中Sequence对应的电压矢量图显示是否正常
5、检查web页面中相电压相电压V0(零序)，V1(正序)，V2(负序)测量模值和序分量角度是否正确，Sequence对应的电压矢量图显示是否正常</t>
    <phoneticPr fontId="9" type="noConversion"/>
  </si>
  <si>
    <t>3、用户user1的I0(零序)，I1(正序)，I2(负序)测量模值为：0.000,5.000，0.000，
I0(零序)，I1(正序)，I2(负序)测量角度分别为：0.00°，0.00°，0.00°
4、检查上位机中Sequence对应的电压矢量图显示正常
5、检查web页面中相电压相电压V0(零序)，V1(正序)，V2(负序)测量模值和序分量角度正确，Sequence对应的电压矢量图显示正常</t>
  </si>
  <si>
    <t>Function_AcuRev1320_009_03_case2</t>
  </si>
  <si>
    <t>电表设置负向序(A-&gt;C-&gt;B), IA、IB、IC相角分别为0°、120°、240°，系统对应3路电流5A、5A、5A，系统的I0(零序)，I1(正序)，I2(负序)测量模值和序分量角度正确</t>
  </si>
  <si>
    <t>1、连接AcuRev1320电表到Acuview2上，连接状态为connected
2、负向序系统(A-&gt;C-&gt;B), 三相电流相角分别为0°、120°、240°，系统对应3路电流，电流5A、5A、5A
3、系统的I0(零序)，I1(正序)，I2(负序)测量模值和序分量角度是否正确，电流矢量数据是否正确</t>
  </si>
  <si>
    <t>3、用户user1的I0(零序)，I1(正序)，I2(负序)测量模值为：0.000,5.000，0.000
I0(零序)，I1(正序)，I2(负序)测量角度分别为：0.00°，0.00°，0.00°，电流矢量数据正确</t>
  </si>
  <si>
    <t>Function_AcuRev1320_009_03_case3</t>
  </si>
  <si>
    <t>3E4w y Y接线方式，电表设置负向序系统(A-&gt;C-&gt;B), 3相电流相角分别为0°、240°、120°，电流分别为5A、5A、5A，系统的I0(零序)，I1(正序)，I2(负序)测量模值和序分量角度正确</t>
  </si>
  <si>
    <t>1、连接AcuRev1320电表到Acuview2上，连接状态为connected
2、负向序系统(A-&gt;C-&gt;B), 三相电流相角分别为0°、240°、120°，电流为5A、5A、5A
3、用户user1的I0(零序)，I1(正序)，I2(负序)测量模值和序分量角度是否正确
4、检查上位机中Sequence对应的电压矢量图显示是否正常，电流矢量数据是否正确</t>
  </si>
  <si>
    <t>3、用户user1的I0(零序)，I1(正序)，I2(负序)测量模值为：0.000,0.000，5.000
I0(零序)，I1(正序)，I2(负序)测量角度分别为：0.00°，0.00°，0.00°
4、检查上位机中Sequence对应的电压矢量图显示正常，电流矢量数据正确</t>
    <phoneticPr fontId="9" type="noConversion"/>
  </si>
  <si>
    <t>Function_AcuRev1320_009_03_case4</t>
  </si>
  <si>
    <t>电表设置正向序(A-&gt;B-&gt;C),电流相位角0°、240°、120°，电流1A、2A、5A，系统I0(零序)，I1(正序)，I2(负序)测量模值和序分量角度正确</t>
  </si>
  <si>
    <t>1、连接AcuRev1320电表到Acuview2上，连接状态为connected
2、电表设置正向序(A-&gt;B-&gt;C),系统对应3路电流，电流相位角0°、240°、120°，电流1A、2A、5A
3、系统I0(零序)，I1(正序)，I2(负序)测量模值和序分量角度是否正确，电流矢量数据是否正确</t>
  </si>
  <si>
    <t>3、用户user1的I0(零序)，I1(正序)，I2(负序)测量模值为：1.202, 2.667，1.202
I0(零序)，I1(正序)，I2(负序)测量角度分别为：133.898°，0.000°，226.102°，电流矢量数据正确</t>
  </si>
  <si>
    <t>Function_AcuRev1320_009_03_case5</t>
  </si>
  <si>
    <t>3E4w y Y接线方式， 电表设置正向序(A-&gt;B-&gt;C), user1对应3路电流,电流相角分别为0°、120°、240°，相电流分别为0A、4A、4A，系统I0(零序)，I1(正序)，I2(负序)测量模值和序分量角度正确</t>
  </si>
  <si>
    <t>1、连接AcuRev1320电表到Acuview2上，连接状态为connected
2、系统对应3路电流,电流相角分别为0°、120°、240°，相电流分别为0A、4A、4A
3、系统的I0(零序)，I1(正序)，I2(负序)测量模值和序分量角度是否正确，电流矢量数据是否正确</t>
  </si>
  <si>
    <t>3、用户user1的I0(零序)，I1(正序)，I2(负序)测量模值为：1.334,1.333，2.667
I0(零序)，I1(正序)，I2(负序)测量角度分别为：180.000°，180.000°，0.00°，电流矢量数据正确</t>
  </si>
  <si>
    <t>Function_AcuRev1320_009_03_case6</t>
  </si>
  <si>
    <t>1 ELEMENT_2_WIRE， 接线方式， 电表设置正向序(A-&gt;B-&gt;C), 系统对应1路电流,电流相角分别为0°、120°、240°，相电流分别为4A、0A、0A，上位机上用户user的I0，I1，I2测量正确。</t>
  </si>
  <si>
    <t>1、连接AcuRev1320电表到Acuview2上，连接状态为connected
2、系统对应1路电流,电流相角分别为0°、120°、240°，相电流分别为4A、0A、0A
3、上位机上用户user1的I0(零序)，I1(正序)，I2(负序)测量模值和序分量角度是否正确
4、检查上位机中Sequence对应的电压矢量图显示是否正常
5、检查web页面中相电压相电压V0(零序)，V1(正序)，V2(负序)测量模值和序分量角度是否正确，Sequence对应的电压矢量图显示是否正常</t>
    <phoneticPr fontId="9" type="noConversion"/>
  </si>
  <si>
    <t>3、上位机上用户user1的I0(零序)，I1(正序)，I2(负序)测量模值为："-" "-" "-"
I0(零序):，I1(正序)，I2(负序)测量角度分别为："-"  "-"  "-"
4、检查上位机中Sequence对应的电压矢量图无显示
5、检查web页面中相电压相电压V0(零序)，V1(正序)，V2(负序)测量模值和序分量角度是否与上位机保持一致，Sequence对应的电压矢量图无显示</t>
    <phoneticPr fontId="9" type="noConversion"/>
  </si>
  <si>
    <t>Function_AcuRev1320_009_03_case7</t>
  </si>
  <si>
    <t>3E4w y Y接线方式，系统对应3路电流,电流相角分别为0°、120°、240°，相电流分别为0A、0A、0A,系统的I0，I1，I2测量值全为0</t>
  </si>
  <si>
    <t>1、连接AcuRev1320电表到Acuview2上，连接状态为connected
2、系统对应3路电流,电流相角分别为0°、120°、240°，相电流分别为0A、0A、0A
3、系统的I0，I1，I2测量值是否全为0，CUF 为0</t>
  </si>
  <si>
    <t>3、用户user的I0，I1，I2测量值全为0，CUF 为0
备注:  不加电流的时候，用户的序分量默认值什么？ 是0</t>
    <phoneticPr fontId="9" type="noConversion"/>
  </si>
  <si>
    <t>Function_AcuRev1320_009_03_case8</t>
    <phoneticPr fontId="9" type="noConversion"/>
  </si>
  <si>
    <t>3E4w y Y接线方式，电表设置正向序(A-&gt;B-&gt;C), 系统对应3路电流,电流相角分别为0°、120°、0°，电流分别为4A、4A、4A, 系统的I0(零序)，I1(正序)，I2(负序)测量模值和序分量角度正确</t>
  </si>
  <si>
    <t>1、连接AcuRev1320电表到Acuview2上，连接状态为connected
2、电表设置正向序(A-&gt;B-&gt;C), 系统对应3路电流,电流相角分别为0°、120°、0°，电流分别为4A、4A、4A
3、系统的I0(零序)，I1(正序)，I2(负序)测量模值和序分量角度是否正确</t>
  </si>
  <si>
    <t>3、用户user1的I0(零序)，I1(正序)，I2(负序)测量模值为：2.309,2.309，2.309
I0(零序)，I1(正序)，I2(负序)测量角度分别为：30.00°，270.00°，30.00°</t>
  </si>
  <si>
    <t>Function_AcuRev1320_009_03_case9</t>
    <phoneticPr fontId="9" type="noConversion"/>
  </si>
  <si>
    <t>电表设置正向序(A-&gt;B-&gt;C), user1对应3路电流,电流相角分别为0°、0°、0°，电流分别为4A、4A、4A, 用户user1的I0(零序)，I1(正序)，I2(负序)测量模值和序分量角度正确</t>
  </si>
  <si>
    <t>1、连接AcuRev1320电表到Acuview2上，连接状态为connected
2、系统对应3路电流,电流相角分别为0°、0°、0°，电流分别为4A、4A、4A
3、用户user1的I0(零序)，I1(正序)，I2(负序)测量模值和序分量角度是否正确</t>
    <phoneticPr fontId="9" type="noConversion"/>
  </si>
  <si>
    <t>3、用户user1的I0(零序)，I1(正序)，I2(负序)测量模值为：4.000,0.000，0.000
I0(零序)，I1(正序)，I2(负序)测量角度分别为：0.00°，0.00°，0.00°</t>
  </si>
  <si>
    <t xml:space="preserve"> https://accuenergy.atlassian.net/browse/A1320-695【AcuRev-1320 v1.01p03】3E4w y Y接线方式，电表设置顺向序(A-&gt;B-&gt;C), 三相电流相角分别为0°、0°、0°，电流分别为4A、4A、4A，电表显示CUF：0，预期电表CUF：100%</t>
    <phoneticPr fontId="9" type="noConversion"/>
  </si>
  <si>
    <t>Function_AcuRev1320_009_03_case10</t>
  </si>
  <si>
    <t>1 ELEMENT_2_WIRE接线方式， user1对应1路电流,电流相角分别为60°，电流分别为4A , 上位机上用户user1的I0(零序)，I1(正序)，I2(负序)测量模值和序分量角度正确</t>
  </si>
  <si>
    <t>1、Acuview2上位机
2、网线/RTU串口线
3、AcuRev1320电表
4、1ELEMENT_2_WIRE接线方式</t>
  </si>
  <si>
    <t>1、连接AcuRev1320电表到Acuview2上，连接状态为connected
2、系统对应1路电流,电流相角分别为60°，电流分别为4A
3、上位机上用户user1的I0(零序)，I1(正序)，I2(负序)测量模值和序分量角度是否正确
4、检查上位机中Sequence对应的电压矢量图显示是否正常，电流矢量数据是否正确</t>
  </si>
  <si>
    <t>用户user1的I0(零序)，I1(正序)，I2(负序)测量模值和序分量角度为"-"，
4、检查上位机中Sequence对应的电压矢量图无显示，电流矢量数据正确</t>
  </si>
  <si>
    <t>Function_AcuRev1320_009_03_case11</t>
  </si>
  <si>
    <t>2E3p3w Delta接线方式， user1对应2路电流,电流相角分别为30°,120°，电流分别为2A,4A, 上位机和HMI上用户user1的I0(零序)，I1(正序)，I2(负序)测量模值和序分量角度正确</t>
  </si>
  <si>
    <t>1、连接AcuRev1320电表到Acuview2上，连接状态为connected
2、系统对应2路电流,电流相角分别为30°,120°，电流分别为2A,4A
3、上位机和HMI上用户user1的I0(零序)，I1(正序)，I2(负序)测量模值和序分量角度是否正确，电流矢量数据是否正确
4、用户user1的CUF 是否为33.3%
5、检查上位机中Sequence对应的电压矢量图显示是否正常
6、检查web页面中相电压相电压V0(零序)，V1(正序)，V2(负序)测量模值和序分量角度是否正确，Sequence对应的电压矢量图显示是否正常</t>
  </si>
  <si>
    <t>3、上位机和HMI上用户user1的I0(零序)，I1(正序)，I2(负序)测量模值为：”-“   ”-“
I0(零序)，I1(正序)，I2(负序)测量角度分别为：”-“   ”-“  ，电流矢量数据正确
4、用户user1的CUF 为33.3%
5、检查上位机中Sequence对应的电压矢量图无显示
6、检查web页面中相电压相电压V0(零序)，V1(正序)，V2(负序)测量模值和序分量角度是否与上位机保持一致，Sequence对应的电压矢量图无显示</t>
  </si>
  <si>
    <t>Function_AcuRev1320_009_03_case12</t>
  </si>
  <si>
    <t>2ELEMENT_3_WIRE_NETWORK接线方式，user1对应2路电流,电流相角分别为210°,330°，电流分别为1A,4A, 用户user1的I0(零序)，I1(正序)，I2(负序)测量模值和序分量角度正确</t>
  </si>
  <si>
    <t>1、连接AcuRev1320电表到Acuview2上，连接状态为connected
2、系统对应2路电流,电流相角分别为210°,330°，电流分别为1A,4A
3、上位机和HMI上用户user1的I0，I1，I2测量正确，电流矢量数据正确
4、用户user1的CUF 是否60%
5、检查上位机中Sequence对应的电压矢量图显示是否正常
6、检查web页面中相电压相电压V0(零序)，V1(正序)，V2(负序)测量模值和序分量角度是否正确，Sequence对应的电压矢量图显示是否正常</t>
  </si>
  <si>
    <t>3、上位机和HMI上用户user1的I0(零序)，I1(正序)，I2(负序)测量模值为：“   ”-“   ”-“
I0(零序)，I1(正序)，I2(负序)测量角度分别为：“   ”-“   ”-“，电流矢量数据正确
4、用户user1的CUF 60%
5、检查上位机中Sequence对应的电压矢量图无显示
6、检查web页面中相电压相电压V0(零序)，V1(正序)，V2(负序)测量模值和序分量角度是否与上位机保持一致，Sequence对应的电压矢量图无显示</t>
  </si>
  <si>
    <t>Function_AcuRev1320_009_03_case13</t>
  </si>
  <si>
    <t>2 ELEMENT_3_WIRE_PHASE_1接线方式，user1对应2路电流,电流相角分别为210°,330°，电流分别为1A,4A, 用户user1的I0(零序)，I1(正序)，I2(负序)测量模值和序分量角度正确</t>
  </si>
  <si>
    <t>1、连接AcuRev1320电表到Acuview2上，连接状态为connected
2、系统对应2路电流,电流相角分别为210°,330°，电流分别为1A,4A
3、上位机和HMI上用户user1的I0，I1，I2测量正确，电流矢量数据是否正确
4、用户user1的CUF 是否60%
5、检查上位机中Sequence对应的电压矢量图显示是否正常
6、检查web页面中相电压相电压V0(零序)，V1(正序)，V2(负序)测量模值和序分量角度是否正确，Sequence对应的电压矢量图显示是否正常</t>
  </si>
  <si>
    <t>Function_AcuRev1320_009_03_case14</t>
  </si>
  <si>
    <t>3E4w y Delta接线方式， 3路电流,电流相角分别为0°,240°，120°，电流分别为2A,3A,4A, 上位机和HMI上用户系统的I0(零序)，I1(正序)，I2(负序)测量模值和序分量角度正确</t>
  </si>
  <si>
    <t>1、连接AcuRev1320电表到Acuview2上，连接状态为connected
2、3路电流,电流相角分别为0°,240°，120°，电流分别为2A,3A,4A
3、上位机和HMI上用户系统的I0(零序)，I1(正序)，I2(负序)测量模值和序分量角度是否正确，电流矢量数据是否正确
4、用户user1的CUF 是否为25%
5、检查上位机中Sequence对应的电压矢量图无显示
6、检查web页面中相电压相电压V0(零序)，V1(正序)，V2(负序)测量模值和序分量角度是否与上位机保持一致，Sequence对应的电压矢量图无显示</t>
  </si>
  <si>
    <t>3、上位机和HMI上用户user1的I0(零序)，I1(正序)，I2(负序)测量模值为：”-“   ”-“
I0(零序)，I1(正序)，I2(负序)测量角度分别为：”-“   ”-“  ，电流矢量数据正确
4、用户user1的CUF 为25%
5、检查上位机中Sequence对应的电压矢量图无显示
6、检查web页面中相电压相电压V0(零序)，V1(正序)，V2(负序)测量模值和序分量角度是否与上位机保持一致，Sequence对应的电压矢量图无显示</t>
  </si>
  <si>
    <t>Function_AcuRev1320_009_03_case15</t>
    <phoneticPr fontId="9" type="noConversion"/>
  </si>
  <si>
    <t>3E4w y Y接线方式，电表设置正向序(A-&gt;B-&gt;C),  user1对应3路电流，电流相位角30°、120°、240°，电流5A、5A、5A，用户user1的I0(零序)，I1(正序)，I2(负序)测量模值和序分量角度正确</t>
  </si>
  <si>
    <t>1、连接AcuRev1320电表到Acuview2上，连接状态为connected
2、系统对应3路电流，电流相位角30°、120°、240°，电流5A、5A、5A
3、用户user1的I0(零序)，I1(正序)，I2(负序)测量模值和序分量角度是否正确</t>
  </si>
  <si>
    <t>3、用户user1的I0(零序)，I1(正序)，I2(负序)测量模值为：0.863 0.863 4.849
I0(零序)，I1(正序)，I2(负序)测量角度分别为：
105.000°  105.000° 9.896°</t>
  </si>
  <si>
    <t>毫伏型号CT电能测量</t>
  </si>
  <si>
    <t>Function_AcuRev1320_010_01_case1</t>
    <phoneticPr fontId="9" type="noConversion"/>
  </si>
  <si>
    <t>CT选型5A/333mV，3E4w y输入(A&amp;B&amp;C相)电流均为0.05A，ABC电压均为347V,电压电流相角ϕ差为0°，接入源负载10分钟，测量A&amp;B&amp;C的、系统、W_p、W_q、W_s对应（Import、Export、Net、Total），电能精度满足0.2%</t>
  </si>
  <si>
    <t>1、连接AcuRev1320电表到Acuview2上，连接状态为connected
2、重置用户电能数据
3、(A&amp;B&amp;C相)电流为0.05A，ABC电压均347V,电压电流相角差0°
4、等待10mins。
5、上位机上和电表上检查A&amp;B&amp;C相、系统W_p、W_q、W_s对应（Import、Export、Net、Total）电能精度是否满足0.2%
6、查看web页面中energy界面内energy相关数据是否与上位机及电表一致，且数据准确</t>
  </si>
  <si>
    <t>5、上位机上和电表上检查A&amp;B&amp;C相、系统W_p、W_q、W_s对应（Import、Export、Net、Total）电能精度满足0.2%
6、查看web页面中energy界面内energy相关数据与上位机及电表一致，且数据准确
备注: modbus表中能量参数有55个，测试时候需要借助Excel公式计算和上位机及电表上数据比对。</t>
  </si>
  <si>
    <t>Function_AcuRev1320_010_01_case2</t>
  </si>
  <si>
    <t>CT选型5A/333mV，3E4w y输入(A&amp;B&amp;C相)电流均为0.15A，ABC电压均为347V,电压电流相角ϕ差为0°，接入源负载10分钟，测量A&amp;B&amp;C的、系统、W_p、W_q、W_s对应（Import、Export、Net、Total），电能精度满足0.2%</t>
  </si>
  <si>
    <t>1、连接AcuRev1320电表到Acuview2上，连接状态为connected
2、重置用户电能数据
3、(A&amp;B&amp;C相)电流为0.15A，ABC电压均347V,电压电流相角差0°
4、等待10mins。
5、上位机上和电表上检查A&amp;B&amp;C相、系统W_p、W_q、W_s对应（Import、Export、Net、Total）电能精度是否满足0.2%</t>
  </si>
  <si>
    <t>5、上位机上和电表上检查A&amp;B&amp;C相、系统W_p、W_q、W_s对应（Import、Export、Net、Total）电能精度满足0.2%
备注: modbus表中能量参数有55个，测试时候需要借助Excel公式计算和上位机及电表上数据比对。</t>
  </si>
  <si>
    <t>Function_AcuRev1320_010_01_case3</t>
  </si>
  <si>
    <t>CT选型5A/333mV，3E4w y输入(A&amp;B&amp;C相)电流均为0.25A，ABC电压均为69V,电压电流相角ϕ差为0°，接入源负载10分钟，测量A&amp;B&amp;C的、系统、W_p、W_q、W_s对应（Import、Export、Net、Total），电能精度满足0.1%</t>
  </si>
  <si>
    <t>1、连接AcuRev1320电表到Acuview2上，连接状态为connected
2、重置用户电能数据
3、(A&amp;B&amp;C相)电流为0.25A，ABC电压均69V,电压电流相角差0°
4、等待10mins。
5、上位机上和电表上检查A&amp;B&amp;C相、系统W_p、W_q、W_s对应（Import、Export、Net、Total）电能精度是否满足0.1%</t>
  </si>
  <si>
    <t>5、上位机上和电表上检查A&amp;B&amp;C相、系统W_p、W_q、W_s对应（Import、Export、Net、Total）电能精度满足0.1%
备注: modbus表中能量参数有55个，测试时候需要借助Excel公式计算和上位机及电表上数据比对。</t>
  </si>
  <si>
    <t>Function_AcuRev1320_010_01_case4</t>
  </si>
  <si>
    <t>CT选型5A/333mV，3E4w y输入(A&amp;B&amp;C相)电流均为3.5A，ABC电压均为69V,电压电流相角ϕ差为0°，接入源负载10分钟，测量A&amp;B&amp;C的、系统、W_p、W_q、W_s对应（Import、Export、Net、Total），电能精度满足0.1%</t>
  </si>
  <si>
    <t>1、连接AcuRev1320电表到Acuview2上，连接状态为connected
2、重置用户电能数据
3、(A&amp;B&amp;C相)电流为3.5A，ABC电压均69V,电压电流相角差0°
4、等待10mins。
5、上位机上和电表上检查A&amp;B&amp;C相、系统W_p、W_q、W_s对应（Import、Export、Net、Total）电能精度是否满足0.1%</t>
  </si>
  <si>
    <t>Function_AcuRev1320_010_01_case5</t>
  </si>
  <si>
    <t>CT选型5A/333mV，3E4w y输入(A&amp;B&amp;C相)电流均为6A，ABC电压均为69V,电压电流相角ϕ差为0°，接入源负载10分钟，测量A&amp;B&amp;C的、系统、W_p、W_q、W_s对应（Import、Export、Net、Total），电能精度满足0.1%</t>
  </si>
  <si>
    <t>1、连接AcuRev1320电表到Acuview2上，连接状态为connected
2、重置用户电能数据
3、(A&amp;B&amp;C相)电流为6A，ABC电压均69V,电压电流相角差0°
4、等待10mins。
5、上位机上和电表上检查A&amp;B&amp;C相、系统W_p、W_q、W_s对应（Import、Export、Net、Total）电能精度是否满足0.1%
6、查看web页面与上位机及电表是否一致</t>
  </si>
  <si>
    <t>5、上位机上和电表上检查A&amp;B&amp;C相、系统W_p、W_q、W_s对应（Import、Export、Net、Total）电能精度满足0.1%
6、查看web页面与上位机及电表一致
备注: modbus表中能量参数有55个，测试时候需要借助Excel公式计算和上位机及电表上数据比对。</t>
  </si>
  <si>
    <t>Function_AcuRev1320_010_01_case6</t>
  </si>
  <si>
    <t>CT选型5A/333mV，3E4w y输入(A&amp;B&amp;C相)电流均为0.1A，ABC电压均为120V,电压电流相角ϕ差为60°，接入源负载10分钟，测量A&amp;B&amp;C的、系统、W_p、W_q、W_s对应（Import、Export、Net、Total），电能精度满足0.25%</t>
  </si>
  <si>
    <t>1、连接AcuRev1320电表到Acuview2上，连接状态为connected
2、重置用户电能数据
3、(A&amp;B&amp;C相)电流为0.1A，ABC电压均120V,电压电流相角差60°
4、等待10mins。
5、上位机上和电表上检查A&amp;B&amp;C相、系统W_p、W_q、W_s对应（Import、Export、Net、Total）电能精度是否满足0.25%</t>
  </si>
  <si>
    <t>5、上位机上和电表上检查A&amp;B&amp;C相、系统W_p、W_q、W_s对应（Import、Export、Net、Total）电能精度满足0.25%
备注: modbus表中能量参数有55个，测试时候需要借助Excel公式计算和上位机及电表上数据比对。</t>
  </si>
  <si>
    <t>Function_AcuRev1320_010_01_case7</t>
  </si>
  <si>
    <t>CT选型5A/333mV，3E4w y输入(A&amp;B&amp;C相)电流均为0.3A，ABC电压均为120V,电压电流相角ϕ差为60°，接入源负载10分钟，测量A&amp;B&amp;C的、系统、W_p、W_q、W_s对应（Import、Export、Net、Total），电能精度满足0.25%</t>
  </si>
  <si>
    <t>1、连接AcuRev1320电表到Acuview2上，连接状态为connected
2、重置用户电能数据
3、(A&amp;B&amp;C相)电流为0.3A，ABC电压均120V,电压电流相角差60°
4、等待10mins。
5、上位机上和电表上检查A&amp;B&amp;C相、系统W_p、W_q、W_s对应（Import、Export、Net、Total）电能精度是否满足0.25%</t>
  </si>
  <si>
    <t>Function_AcuRev1320_010_01_case8</t>
  </si>
  <si>
    <t>CT选型5A/333mV，3E4w y输入(A&amp;B&amp;C相)电流均为0.1A，ABC电压均为69V,电压电流相角ϕ差为143.13°，接入源负载10分钟，测量A&amp;B&amp;C的、系统、W_p、W_q、W_s对应（Import、Export、Net、Total），电能精度满足0.25%</t>
  </si>
  <si>
    <t>1、连接AcuRev1320电表到Acuview2上，连接状态为connected
2、重置用户电能数据
3、(A&amp;B&amp;C相)电流为0.1A，ABC电压均69V,电压电流相角差143.13°
4、等待10mins。
5、上位机上和电表上检查A&amp;B&amp;C相、系统W_p、W_q、W_s对应（Import、Export、Net、Total）电能精度是否满足0.25%</t>
  </si>
  <si>
    <t>Function_AcuRev1320_010_01_case9</t>
  </si>
  <si>
    <t>CT选型5A/333mV，3E4w y输入(A&amp;B&amp;C相)电流均为0.3A，ABC电压均为69V,电压电流相角ϕ差为143.13°，接入源负载10分钟，测量A&amp;B&amp;C的、系统、W_p、W_q、W_s对应（Import、Export、Net、Total），电能精度满足0.25%</t>
  </si>
  <si>
    <t xml:space="preserve">1、连接AcuRev1320电表到Acuview2上，连接状态为connected
2、重置用户电能数据
3、(A&amp;B&amp;C相)电流为0.3A，ABC电压均69V,电压电流相角差143.13°
4、等待10mins。
5、上位机上和电表上检查A&amp;B&amp;C相、系统W_p、W_q、W_s对应（Import、Export、Net、Total）电能精度是否满足0.25%
</t>
  </si>
  <si>
    <t>5、上位机上和电表上检查A&amp;B&amp;C相、系统W_p、W_q、W_s对应（Import、Export、Net、Total）电能精度满足0.25%备注: modbus表中能量参数有55个，测试时候需要借助Excel公式计算和上位机及电表上数据比对。</t>
  </si>
  <si>
    <t>Function_AcuRev1320_010_01_case10</t>
  </si>
  <si>
    <t>CT选型5A/333mV，3E4w y输入(A&amp;B&amp;C相)电流均为0.5A，ABC电压均为120V,电压电流相角ϕ差为60°，接入源负载10分钟，测量A&amp;B&amp;C的、系统、W_p、W_q、W_s对应（Import、Export、Net、Total），电能精度满足0.15%</t>
  </si>
  <si>
    <t xml:space="preserve">1、连接AcuRev1320电表到Acuview2上，连接状态为connected
2、重置用户电能数据
3、(A&amp;B&amp;C相)电流为0.5A，ABC电压均120V,电压电流相角差60°
4、等待10mins。
5、上位机上和电表上检查A&amp;B&amp;C相、系统W_p、W_q、W_s对应（Import、Export、Net、Total）电能精度是否满足0.15%
</t>
  </si>
  <si>
    <t>5、上位机上和电表上检查A&amp;B&amp;C相、系统W_p、W_q、W_s对应（Import、Export、Net、Total）电能精度满足0.15%
备注: modbus表中能量参数有55个，测试时候需要借助Excel公式计算和上位机及电表上数据比对。</t>
  </si>
  <si>
    <t>Function_AcuRev1320_010_01_case11</t>
  </si>
  <si>
    <t>CT选型5A/333mV，3E4w y输入(A&amp;B&amp;C相)电流均为3.5A，ABC电压均为120V,电压电流相角ϕ差为60°，接入源负载10分钟，测量A&amp;B&amp;C的、系统、W_p、W_q、W_s对应（Import、Export、Net、Total），电能精度满足0.15%</t>
  </si>
  <si>
    <t xml:space="preserve">1、连接AcuRev1320电表到Acuview2上，连接状态为connected
2、重置用户电能数据
3、(A&amp;B&amp;C相)电流为3.5A，ABC电压均120V,电压电流相角差60°
4、等待10mins。
5、上位机上和电表上检查A&amp;B&amp;C相、系统W_p、W_q、W_s对应（Import、Export、Net、Total）电能精度是否满足0.15%
</t>
  </si>
  <si>
    <t>Function_AcuRev1320_010_01_case12</t>
  </si>
  <si>
    <t>CT选型5A/333mV，3E4w y输入(A&amp;B&amp;C相)电流均为6A，ABC电压均为120V,电压电流相角ϕ差为60°，接入源负载10分钟，测量A&amp;B&amp;C的、系统、W_p、W_q、W_s对应（Import、Export、Net、Total），电能精度满足0.15%</t>
  </si>
  <si>
    <t xml:space="preserve">1、连接AcuRev1320电表到Acuview2上，连接状态为connected
2、重置用户电能数据
3、(A&amp;B&amp;C相)电流为6A，ABC电压均120V,电压电流相角差60°
4、等待10mins。
5、上位机上和电表上检查A&amp;B&amp;C相、系统W_p、W_q、W_s对应（Import、Export、Net、Total）电能精度是否满足0.15%
</t>
  </si>
  <si>
    <t>Function_AcuRev1320_010_01_case13</t>
  </si>
  <si>
    <t>CT选型5A/333mV，3E4w y输入(A&amp;B&amp;C相)电流均为0.5A，ABC电压均为69V,电压电流相角ϕ差为143.13°，接入源负载10分钟，测量A&amp;B&amp;C的、系统、W_p、W_q、W_s对应（Import、Export、Net、Total），电能精度满足0.15%</t>
  </si>
  <si>
    <t>1、连接AcuRev1320电表到Acuview2上，连接状态为connected
2、重置用户电能数据
3、(A&amp;B&amp;C相)电流为0.5A，ABC电压均69V,电压电流相角差143.13°
4、等待10mins。
5、上位机上和电表上检查A&amp;B&amp;C相、系统W_p、W_q、W_s对应（Import、Export、Net、Total）电能精度是否满足0.15%</t>
  </si>
  <si>
    <t>Function_AcuRev1320_010_01_case14</t>
  </si>
  <si>
    <t>CT选型5A/333mV，3E4w y输入(A&amp;B&amp;C相)电流均为3.5A，ABC电压均为69V,电压电流相角ϕ差为143.13°，接入源负载10分钟，测量A&amp;B&amp;C的、系统、W_p、W_q、W_s对应（Import、Export、Net、Total），电能精度满足0.15%</t>
  </si>
  <si>
    <t>1、连接AcuRev1320电表到Acuview2上，连接状态为connected
2、重置用户电能数据
3、(A&amp;B&amp;C相)电流为3.5A，ABC电压均69V,电压电流相角差143.13°
4、等待10mins。
5、上位机上和电表上检查A&amp;B&amp;C相、系统W_p、W_q、W_s对应（Import、Export、Net、Total）电能精度是否满足0.15%</t>
  </si>
  <si>
    <t>Function_AcuRev1320_010_01_case15</t>
    <phoneticPr fontId="9" type="noConversion"/>
  </si>
  <si>
    <t>CT选型5A/333mV，3E4w y输入(A&amp;B&amp;C相)电流均为6A，ABC电压均为69V,电压电流相角ϕ差为143.13°，接入源负载10分钟，测量A&amp;B&amp;C的、系统、W_p、W_q、W_s对应（Import、Export、Net、Total），电能精度满足0.15%</t>
  </si>
  <si>
    <t>1、连接AcuRev1320电表到Acuview2上，连接状态为connected
2、重置用户电能数据
3、(A&amp;B&amp;C相)电流为6A，ABC电压均69V,电压电流相角差143.13°
4、等待10mins。
5、上位机上和电表上检查A&amp;B&amp;C相、系统W_p、W_q、W_s对应（Import、Export、Net、Total）电能精度是否满足0.15%</t>
    <phoneticPr fontId="9" type="noConversion"/>
  </si>
  <si>
    <t>1. 有功为负，net 能量应为负值，且可以累计，实际始终是0
2. 当前用例夹角为143.13.落在第二象限，有功，无功，视在能量均累计在第二想想；此时系统能量始终为0</t>
  </si>
  <si>
    <t>Energy 的A相B相的Import Active Energy(kWh) 累计，预期：根据实际负载持续累计；实际： 累计一段时间后自动清零
A1320-602</t>
  </si>
  <si>
    <t>Function_AcuRev1320_010_01_case16</t>
  </si>
  <si>
    <t>1、连接AcuRev1320电表到Acuview2上，连接状态为connected
2、重置用户电能数据
3、(A&amp;B&amp;C相)电流为6A，ABC电压均69V,电压电流相角差143.13°
4、等待10mins。
5、上位机上和电表上检查A&amp;B&amp;C相、系统W_p、W_q、W_s对应（Import、Export、Net、Total）电能精度是否满足0.15%</t>
  </si>
  <si>
    <t>Function_AcuRev1320_010_01_case17</t>
  </si>
  <si>
    <t>CT选型5A/333mV，3E4w y_DELTA源A、B、C分别输入207.8V,120V,120V,电压夹角分别为330°，240°，60°，电流输入值分别为5A,角度分别为330°，210°，90°，接入源负载10分钟，测量系统W_p、W_q、W_s对应（Import、Export、Net、Total）</t>
  </si>
  <si>
    <t>1、Acuview2上位机
2、网线/RTU串口线
3、AcuRev1320电表
4、接线方式3E4w y_DELTA</t>
  </si>
  <si>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4、等待10mins。
5、上位机上和电表上检查系统W_p、W_q、W_s对应（Import、Export、Net、Total）电能精度是否满足0.1%
6、查看web页面中energy界面内energy相关数据是否与上位机及电表一致，且数据准确
</t>
    </r>
    <r>
      <rPr>
        <b/>
        <sz val="8"/>
        <color rgb="FFFF0000"/>
        <rFont val="微软雅黑"/>
        <family val="2"/>
        <charset val="134"/>
      </rPr>
      <t>备注：电压电流角度统一加30°</t>
    </r>
    <phoneticPr fontId="9" type="noConversion"/>
  </si>
  <si>
    <t>5、上位机上和电表上检查系统W_p、W_q、W_s对应（Import、Export、Net、Total）电能精度满足0.1%
6、查看web页面中energy界面内energy相关数据与上位机及电表一致，且数据准确
备注: modbus表中能量参数有55个，测试时候需要借助Excel公式计算和上位机及电表上数据比对。</t>
  </si>
  <si>
    <r>
      <rPr>
        <sz val="8"/>
        <color rgb="FF00B050"/>
        <rFont val="微软雅黑"/>
        <family val="2"/>
        <charset val="134"/>
      </rPr>
      <t xml:space="preserve">夹角为0，只增加系统电能，且有功为正，无功预期为0
夹角为0°，有功落在x轴，无功为0
</t>
    </r>
    <r>
      <rPr>
        <sz val="8"/>
        <color rgb="FFFF0000"/>
        <rFont val="微软雅黑"/>
        <family val="2"/>
        <charset val="134"/>
      </rPr>
      <t>能量未累计</t>
    </r>
  </si>
  <si>
    <t>能量未累计</t>
    <phoneticPr fontId="9" type="noConversion"/>
  </si>
  <si>
    <t>Function_AcuRev1320_010_01_case18</t>
  </si>
  <si>
    <t>CT选型5A/333mV，3E4w y_DELTA源A、B、C分别输入207.8V,120V,120V,电压夹角分别为330°，240°，60°，电流输入值分别为5A,角度分别为270°，150°，30°，接入源负载10分钟，测量系统W_p、W_q、W_s对应（Import、Export、Net、Total）</t>
  </si>
  <si>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3.源A、B、C分别输入207.8V,120V,120V,电压夹角分别为330°，240°，60°，电流输入值分别为5A,角度分别为270°，150°，30°
3.1查看上位机及HMI中real-time显示情况
4、等待10mins。
5、上位机上和电表上检查系统W_p、W_q、W_s对应（Import、Export、Net、Total）电能精度是否满足0.1%</t>
  </si>
  <si>
    <t>5、上位机上和电表上检查系统W_p、W_q、W_s对应（Import、Export、Net、Total）电能精度满足0.1%备注: modbus表中能量参数有55个，测试时候需要借助Excel公式计算和上位机及电表上数据比对。</t>
  </si>
  <si>
    <t>Function_AcuRev1320_010_01_case19</t>
  </si>
  <si>
    <t>CT选型5A/333mV，3E4w y_DELTA源A、B、C分别输入207.8V,120V,120V,电压夹角分别为330°，240°，60°，电流输入值分别为5A,角度分别为210°，90°，330°，接入源负载10分钟，测量系统W_p、W_q、W_s对应（Import、Export、Net、Total）</t>
  </si>
  <si>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3.源A、B、C分别输入207.8V,120V,120V,电压夹角分别为330°，240°，60°，电流输入值分别为5A,角度分别为210°，90°，330°
3.1查看上位机及HMI中real-time显示情况
4、等待10mins。
5、上位机上和电表上检查系统W_p、W_q、W_s对应（Import、Export、Net、Total）电能精度是否满足0.1%</t>
  </si>
  <si>
    <t>5、上位机上和电表上检查系统W_p、W_q、W_s对应（Import、Export、Net、Total）电能精度满足0.1%
备注: modbus表中能量参数有55个，测试时候需要借助Excel公式计算和上位机及电表上数据比对。</t>
  </si>
  <si>
    <t>Function_AcuRev1320_010_01_case20</t>
  </si>
  <si>
    <t>CT选型5A/333mV，2ELEMENT_3_WIRE_PHASE_1输入(A&amp;C相)电流为(3A、4A)，Van&amp;Vcn电压均为120V,电压电流相角ϕ差为120°，接入源负载10分钟，测量A&amp;C的、系统的W_p、W_q、W_s对应（Import、Export、Net、Total），电能精度满足0.15%</t>
  </si>
  <si>
    <t>1、Acuview2上位机
2、网线/RTU串口线
3、AcuRev1320电表
4、接线方式2ELEMENT_3_WIRE_PHASE_1</t>
  </si>
  <si>
    <t>1、连接AcuRev1320电表到Acuview2上，连接状态为connected
2、重置用户电能数据
3、(A&amp;C相)电流为(3A、4A)，Van&amp;Vcn电压均120V,电压电流相角差120°(Van和Vcn角度0°&amp;240°，A，C相电流角度为240°&amp;120°)。
4、等待10mins。
5、上位机上和电表上检查A&amp;C相、系统的W_p、W_q、W_s对应（Import、Export、Net、Total）电能精度是否满足0.15%
6、查看web页面中energy界面内energy相关数据是否与上位机及电表一致，且数据准确</t>
  </si>
  <si>
    <t>5、上位机上和电表上检查A&amp;C相、系统的W_p、W_q、W_s对应（Import、Export、Net、Total）电能精度满足0.15%
6、查看web页面中energy界面内energy相关数据与上位机及电表一致，且数据准确
备注: modbus表中能量参数有55个，测试时候需要借助Excel公式计算和上位机及电表上数据比对。</t>
  </si>
  <si>
    <t>有功为负，net 能量计算异常
四象限中，system 能量未累计</t>
  </si>
  <si>
    <t>Function_AcuRev1320_010_01_case21</t>
  </si>
  <si>
    <t>CT选型5A/333mV，2ELEMENT_3_WIRE_PHASE_1输入(A&amp;C相)电流为(3A、4A)，Van&amp;Vcn电压为120V，208V,电压电流相角ϕ差为30°，接入源负载10分钟,测量A&amp;C的、系统的W_p、W_q、W_s对应（Import、Export、Net、Total），电能精度满足0.15%</t>
  </si>
  <si>
    <t>1、连接AcuRev1320电表到Acuview2上，连接状态为connected
2、重置用户电能数据
3、(A&amp;C相)电流为(3A、4A)，Van&amp;Vcn电压120V、208V,电压电流相角差30°。
4、等待10mins。
5、上位机上和电表上检查A&amp;C相、系统的W_p、W_q、W_s对应（Import、Export、Net、Total）电能精度是否满足0.15%</t>
  </si>
  <si>
    <t>5、上位机上和电表上检查A&amp;C相、系统的W_p、W_q、W_s对应（Import、Export、Net、Total）电能精度满足0.15%
备注: modbus表中能量参数有55个，测试时候需要借助Excel公式计算和上位机及电表上数据比对。</t>
  </si>
  <si>
    <t>Function_AcuRev1320_010_01_case22</t>
  </si>
  <si>
    <t>CT选型5A/333mV，2ELEMENT_3_WIRE_DELTA输入(A&amp;C相)电流为(4A、4A)，Vab&amp;Vbc电压为120V，120V,电压电流相角ϕ差为30°，接入源负载10分钟,测量A&amp;C的、系统的W_p、W_q、W_s对应（Import、Export、Net、Total），电能精度满足0.15%</t>
  </si>
  <si>
    <t>1、Acuview2上位机
2、网线/RTU串口线
3、AcuRev1320电表
4、接线方式2ELEMENT_3_WIRE_DELTA</t>
  </si>
  <si>
    <t>1、连接AcuRev1320电表到Acuview2上，连接状态为connected
2、重置用户电能数据
3、(A&amp;C相)电流为(4A、4A)，Vab&amp;Vbc为120V、120V,电压电流相角差30°。
4、等待10mins。
5、上位机上和电表上检查A&amp;C相、系统的W_p、W_q、W_s对应（Import、Export、Net、Total）电能精度是否满足0.15%
6、查看web页面中energy界面内energy相关数据是否与上位机及电表一致，且数据准确</t>
  </si>
  <si>
    <t>能量未累计</t>
  </si>
  <si>
    <t>Function_AcuRev1320_010_01_case23</t>
  </si>
  <si>
    <t>CT选型5A/333mV，2ELEMENT_3_WIRE_NETWORK输入Input1~2(A&amp;C相)电流为(3A、4A)，A、C电压为120V，208V,电压电流相角ϕ差为30°，接入源负载10分钟，测量A&amp;C的、系统的W_p、W_q、W_s对应（Import、Export、Net、Total），电能精度满足0.15%</t>
  </si>
  <si>
    <t>1、Acuview2上位机
2、网线/RTU串口线
3、AcuRev1320电表
4、接线方式2 ELEMENT_3_WIRE_NETWORK</t>
  </si>
  <si>
    <t>1、连接AcuRev1320电表到Acuview2上，连接状态为connected
2、重置用户电能数据
3、(A&amp;C相)电流为(3A、4A)，A、C相电压为120V和208V,电压电流相角差30°
4、等待10mins。
5、上位机上和电表上检查A&amp;C相、系统W_p、W_q、W_s对应（Import、Export、Net、Total）电能精度是否满足0.15%
6、查看web页面中energy界面内energy相关数据是否与上位机及电表一致，且数据准确</t>
  </si>
  <si>
    <t>5、上位机上和电表上检查A&amp;C相、系统W_p、W_q、W_s对应（Import、Export、Net、Total）电能精度满足0.15%
6、查看web页面中energy界面内energy相关数据与上位机及电表一致，且数据准确
备注: modbus表中能量参数有55个，测试时候需要借助Excel公式计算和上位机及电表上数据比对。</t>
  </si>
  <si>
    <t>Function_AcuRev1320_010_01_case24</t>
  </si>
  <si>
    <t>CT选型5A/333mV, 1E1p2w输入A相电流均为0.05A，A相电压均为347V, 电压电流相角ϕ差为0°，接入源负载10分钟，测量A的、系统W_p、W_q、W_s对应（Import、Export、Net、Total），电能精度满足0.2%</t>
    <phoneticPr fontId="9" type="noConversion"/>
  </si>
  <si>
    <t>1、Acuview2上位机
2、网线/RTU串口线
3、AcuRev1320电表
4、接线方式1E1p2w</t>
  </si>
  <si>
    <t>1、连接AcuRev1320电表到Acuview2上，连接状态为connected
2、重置用户电能数据
3、A相电流为0.05A，A相电压347V,电压电流相角差0°(Va的相角为0，电流为0°)
4、等待10mins。
5、上位机上和电表上检查A相、系统W_p、W_q、W_s对应（Import、Export、Net、Total）电能精度是否满足0.2%</t>
  </si>
  <si>
    <t>5、上位机上和电表上检查A相、系统W_p、W_q、W_s对应（Import、Export、Net、Total）电能精度满足0.2%
备注: modbus表中能量参数有55个，测试时候需要借助Excel公式计算和上位机及电表上数据比对。</t>
  </si>
  <si>
    <t>Function_AcuRev1320_010_01_case25</t>
  </si>
  <si>
    <t>CT选型5A/333mV, 1E1p2w输入A相电流均为0.15A，A相电压均为347V, 电压电流相角ϕ差为0°，接入源负载10分钟，测量A的、系统W_p、W_q、W_s对应（Import、Export、Net、Total），电能精度满足0.2%</t>
  </si>
  <si>
    <t>1、连接AcuRev1320电表到Acuview2上，连接状态为connected
2、重置用户电能数据
3、A相电流为0.15A，A相电压347V,电压电流相角差0°(Va的相角为0，电流为0°)
4、等待10mins。
5、上位机上和电表上检查A相、系统W_p、W_q、W_s对应（Import、Export、Net、Total）电能精度是否满足0.2%</t>
  </si>
  <si>
    <t>Function_AcuRev1320_010_01_case26</t>
  </si>
  <si>
    <t>CT选型5A/333mV, 1E1p2w输入A相电流均为0.25A，A相电压均为69V, 电压电流相角ϕ差为0°，接入源负载10分钟，测量A的、系统W_p、W_q、W_s对应（Import、Export、Net、Total），电能精度满足0.1%</t>
  </si>
  <si>
    <t>1、连接AcuRev1320电表到Acuview2上，连接状态为connected
2、重置用户电能数据
3、A相电流为0.25A，A相电压69V,电压电流相角差0°(Va的相角为0，电流为0°)
4、等待10mins。
5、上位机上和电表上检查A相、系统W_p、W_q、W_s对应（Import、Export、Net、Total）电能精度是否满足0.1%</t>
  </si>
  <si>
    <t>5、上位机上和电表上检查A相、系统W_p、W_q、W_s对应（Import、Export、Net、Total）电能精度满足0.1%
备注: modbus表中能量参数有55个，测试时候需要借助Excel公式计算和上位机及电表上数据比对。</t>
  </si>
  <si>
    <t>Function_AcuRev1320_010_01_case27</t>
  </si>
  <si>
    <t>CT选型5A/333mV, 1E1p2w输入A相电流均为3.5A，A相电压均为69V, 电压电流相角ϕ差为0°，接入源负载10分钟，测量A的、系统W_p、W_q、W_s对应（Import、Export、Net、Total），电能精度满足0.1%</t>
  </si>
  <si>
    <t>1、连接AcuRev1320电表到Acuview2上，连接状态为connected
2、重置用户电能数据
3、A相电流为3.5A，A相电压69V,电压电流相角差0°(Va的相角为0，电流为0°)
4、等待10mins。
5、上位机上和电表上检查A相、系统W_p、W_q、W_s对应（Import、Export、Net、Total）电能精度是否满足0.1%
6、查看web页面中energy界面内energy相关数据是否与上位机及电表一致，且数据准确</t>
  </si>
  <si>
    <t>5、上位机上和电表上检查A相、系统W_p、W_q、W_s对应（Import、Export、Net、Total）电能精度满足0.1%
6、查看web页面中energy界面内energy相关数据与上位机及电表一致，且数据准确
备注: modbus表中能量参数有55个，测试时候需要借助Excel公式计算和上位机及电表上数据比对。</t>
  </si>
  <si>
    <t>Function_AcuRev1320_010_01_case28</t>
  </si>
  <si>
    <t>CT选型5A/333mV, 1E1p2w输入A相电流均为6A，A相电压均为69V, 电压电流相角ϕ差为0°，接入源负载10分钟，测量A的、系统W_p、W_q、W_s对应（Import、Export、Net、Total），电能精度满足0.1%</t>
  </si>
  <si>
    <t>1、连接AcuRev1320电表到Acuview2上，连接状态为connected
2、重置用户电能数据
3、A相电流为6A，A相电压69V,电压电流相角差0°(Va的相角为0，电流为0°)
4、等待10mins。
5、上位机上和电表上检查A相、系统W_p、W_q、W_s对应（Import、Export、Net、Total）电能精度是否满足0.1%</t>
  </si>
  <si>
    <t>Function_AcuRev1320_010_01_case29</t>
  </si>
  <si>
    <t>CT选型5A/333mV, 1E1p2w输入A相电流均为0.1A，A相电压均为120V, 电压电流相角ϕ差为60°，接入源负载10分钟，测量A的、系统W_p、W_q、W_s对应（Import、Export、Net、Total），电能精度满足0.25%</t>
  </si>
  <si>
    <t>1、连接AcuRev1320电表到Acuview2上，连接状态为connected
2、重置用户电能数据
3、A相电流为0.1A，A相电压120V,电压电流相角差60°)
4、等待10mins。
5、上位机上和电表上检查A相、系统W_p、W_q、W_s对应（Import、Export、Net、Total）电能精度是否满足0.25%</t>
  </si>
  <si>
    <t>5、上位机上和电表上检查A相、系统W_p、W_q、W_s对应（Import、Export、Net、Total）电能精度满足0.25%
备注: modbus表中能量参数有55个，测试时候需要借助Excel公式计算和上位机及电表上数据比对。</t>
  </si>
  <si>
    <t>Function_AcuRev1320_010_01_case30</t>
  </si>
  <si>
    <t>CT选型5A/333mV, 1E1p2w输入A相电流均为0.3A，A相电压均为120V, 电压电流相角ϕ差为60°，接入源负载10分钟，测量A的、系统W_p、W_q、W_s对应（Import、Export、Net、Total），电能精度满足0.25%</t>
  </si>
  <si>
    <t>1、连接AcuRev1320电表到Acuview2上，连接状态为connected
2、重置用户电能数据
3、A相电流为0.3A，A相电压120V,电压电流相角差60°)
4、等待10mins。
5、上位机上和电表上检查A相、系统W_p、W_q、W_s对应（Import、Export、Net、Total）电能精度是否满足0.25%</t>
  </si>
  <si>
    <t>Function_AcuRev1320_010_01_case31</t>
  </si>
  <si>
    <t>CT选型5A/333mV, 1E1p2w输入A相电流均为0.1A，A相电压均为69V, 电压电流相角ϕ差为143.12°，接入源负载10分钟，测量A的、系统W_p、W_q、W_s对应（Import、Export、Net、Total），电能精度满足0.25%</t>
  </si>
  <si>
    <t>1、连接AcuRev1320电表到Acuview2上，连接状态为connected
2、重置用户电能数据
3、A相电流为0.1A，A相电压69V,电压电流相角差143.13°)
4、等待10mins。
5、上位机上和电表上检查A相、系统W_p、W_q、W_s对应（Import、Export、Net、Total）电能精度是否满足0.25%</t>
  </si>
  <si>
    <t>Function_AcuRev1320_010_01_case32</t>
  </si>
  <si>
    <t>CT选型5A/333mV, 1E1p2w输入A相电流均为0.3A，A相电压均为69V, 电压电流相角ϕ差为143.12°，接入源负载10分钟，测量A的、系统W_p、W_q、W_s对应（Import、Export、Net、Total），电能精度满足0.25%</t>
  </si>
  <si>
    <t>1、连接AcuRev1320电表到Acuview2上，连接状态为connected
2、重置用户电能数据
3、A相电流为0.3A，A相电压69V,电压电流相角差143.13°)
4、等待10mins。
5、上位机上和电表上检查A相、系统W_p、W_q、W_s对应（Import、Export、Net、Total）电能精度是否满足0.25%</t>
  </si>
  <si>
    <t>Function_AcuRev1320_010_01_case33</t>
  </si>
  <si>
    <t>CT选型5A/333mV, 1E1p2w输入A相电流均为0.5A，A相电压均为120V, 电压电流相角ϕ差为60°，接入源负载10分钟，测量A的、系统W_p、W_q、W_s对应（Import、Export、Net、Total），电能精度满足0.15%</t>
  </si>
  <si>
    <t>1、连接AcuRev1320电表到Acuview2上，连接状态为connected
2、重置用户电能数据
3、A相电流为0.5A，A相电压120V,电压电流相角差60°)
4、等待10mins。
5、上位机上和电表上检查A相、系统W_p、W_q、W_s对应（Import、Export、Net、Total）电能精度是否满足0.15%</t>
  </si>
  <si>
    <t>5、上位机上和电表上检查A相、系统W_p、W_q、W_s对应（Import、Export、Net、Total）电能精度满足0.15%
备注: modbus表中能量参数有55个，测试时候需要借助Excel公式计算和上位机及电表上数据比对。</t>
  </si>
  <si>
    <t>Function_AcuRev1320_010_01_case34</t>
  </si>
  <si>
    <t>CT选型5A/333mV, 1E1p2w输入A相电流均为3.5A，A相电压均为120V, 电压电流相角ϕ差为60°，接入源负载10分钟，测量A的、系统W_p、W_q、W_s对应（Import、Export、Net、Total），电能精度满足0.15%</t>
  </si>
  <si>
    <t>1、连接AcuRev1320电表到Acuview2上，连接状态为connected
2、重置用户电能数据
3、A相电流为3.5A，A相电压120V,电压电流相角差60°)
4、等待10mins。
5、上位机上和电表上检查A相、系统W_p、W_q、W_s对应（Import、Export、Net、Total）电能精度是否满足0.15%</t>
  </si>
  <si>
    <t>Function_AcuRev1320_010_01_case35</t>
  </si>
  <si>
    <t>CT选型5A/333mV, 1E1p2w输入A相电流均为6A，A相电压均为120V, 电压电流相角ϕ差为60°，接入源负载10分钟，测量A的、系统W_p、W_q、W_s对应（Import、Export、Net、Total），电能精度满足0.15%</t>
  </si>
  <si>
    <t>1、连接AcuRev1320电表到Acuview2上，连接状态为connected
2、重置用户电能数据
3、A相电流为6A，A相电压120V,电压电流相角差60°)
4、等待10mins。
5、上位机上和电表上检查A相、系统W_p、W_q、W_s对应（Import、Export、Net、Total）电能精度是否满足0.15%</t>
  </si>
  <si>
    <t>Function_AcuRev1320_010_01_case36</t>
  </si>
  <si>
    <t>CT选型5A/333mV, 1E1p2w输入A相电流均为0.5A，A相电压均为69V, 电压电流相角ϕ差为143.13°，接入源负载10分钟，测量A的、系统W_p、W_q、W_s对应（Import、Export、Net、Total），电能精度满足0.15%</t>
  </si>
  <si>
    <t>1、连接AcuRev1320电表到Acuview2上，连接状态为connected
2、重置用户电能数据
3、A相电流为0.5A，A相电压69V,电压电流相角差60°)
4、等待10mins。
5、上位机上和电表上检查A相、系统W_p、W_q、W_s对应（Import、Export、Net、Total）电能精度是否满足0.15%</t>
  </si>
  <si>
    <t>Function_AcuRev1320_010_01_case37</t>
  </si>
  <si>
    <t>CT选型5A/333mV, 1E1p2w输入A相电流均为3.5A，A相电压均为69V, 电压电流相角ϕ差为143.13°，接入源负载10分钟，测量A的、系统W_p、W_q、W_s对应（Import、Export、Net、Total），电能精度满足0.15%</t>
  </si>
  <si>
    <t>1、连接AcuRev1320电表到Acuview2上，连接状态为connected
2、重置用户电能数据
3、A相电流为3.5A，A相电压69V,电压电流相角差60°)
4、等待10mins。
5、上位机上和电表上检查A相、系统W_p、W_q、W_s对应（Import、Export、Net、Total）电能精度是否满足0.15%</t>
  </si>
  <si>
    <t>Function_AcuRev1320_010_01_case38</t>
  </si>
  <si>
    <t>CT选型5A/333mV, 1E1p2w输入A相电流均为6A，A相电压均为69V, 电压电流相角ϕ差为143.13°，接入源负载10分钟，测量A的、系统W_p、W_q、W_s对应（Import、Export、Net、Total），电能精度满足0.15%</t>
  </si>
  <si>
    <t>1、连接AcuRev1320电表到Acuview2上，连接状态为connected
2、重置用户电能数据
3、A相电流为6A，A相电压69V,电压电流相角差60°)
4、等待10mins。
5、上位机上和电表上检查A相、系统W_p、W_q、W_s对应（Import、Export、Net、Total）电能精度是否满足0.15%</t>
  </si>
  <si>
    <t>毫安型号CT电能测量</t>
  </si>
  <si>
    <t>Function_AcuRev1320_010_02_case1</t>
  </si>
  <si>
    <t>CT选型20A/100mA，3E4w y输入(A&amp;B&amp;C相)电流为0.16A，ABC电压均为347V,电压电流相角差为0°，上位机配置对应user1,测量A&amp;B&amp;C的、系统W_p、W_q、W_s对应（Import、Export、Net、Total），电能精度满足0.2%</t>
  </si>
  <si>
    <t>1、连接AcuRev1320电表到Acuview2上，连接状态为connected
2、重置用户电能数据
3、(A&amp;B&amp;C相)电流均为0.16A，ABC电压均347V,电压电流相角差0°，
4、等待10mins。
5、上位机上和电表上检查A&amp;B&amp;C相、系统、User1通道、input1~3通道W_p、W_q、W_s对应（Import、Export、Net、Total）电能精度是否满足0.2%</t>
  </si>
  <si>
    <t>Function_AcuRev1320_010_02_case2</t>
  </si>
  <si>
    <t>CT选型20A/100mA，3E4w y输入(A&amp;B&amp;C相)电流为0.5A，ABC电压均为347V,电压电流相角差为0°，测量A&amp;B&amp;C的、系统W_p、W_q、W_s对应（Import、Export、Net、Total），电能精度满足0.2%</t>
  </si>
  <si>
    <t xml:space="preserve">1、连接AcuRev1320电表到Acuview2上，连接状态为connected
2、重置用户电能数据
3、(A&amp;B&amp;C相)电流均为0.5A，ABC电压均347V,电压电流相角差0°，
4、等待10mins。
5、上位机上和电表上检查A&amp;B&amp;C相、系统W_p、W_q、W_s对应（Import、Export、Net、Total）电能精度是否满足0.2%
</t>
  </si>
  <si>
    <t>Function_AcuRev1320_010_02_case3</t>
  </si>
  <si>
    <t>CT选型20A/100mA，3E4w y输入(A&amp;B&amp;C相)电流为0.8A，ABC电压均为69V,电压电流相角差为0°，测量A&amp;B&amp;C的、系统W_p、W_q、W_s对应（Import、Export、Net、Total），电能精度满足0.2%</t>
  </si>
  <si>
    <t>1、连接AcuRev1320电表到Acuview2上，连接状态为connected
2、重置用户电能数据
3、(A&amp;B&amp;C相)电流均为0.8A，ABC电压均69V,电压电流相角差0°，
4、等待10mins。
5、上位机上和电表上检查A&amp;B&amp;C相、系统W_p、W_q、W_s对应（Import、Export、Net、Total）电能精度是否满足0.2%</t>
  </si>
  <si>
    <t>Function_AcuRev1320_010_02_case4</t>
  </si>
  <si>
    <t>CT选型20A/100mA，3E4w y输入(A&amp;B&amp;C相)电流为15A，ABC电压均为69V,电压电流相角差为0°，测量A&amp;B&amp;C的、系统W_p、W_q、W_s对应（Import、Export、Net、Total），电能精度满足0.1%</t>
  </si>
  <si>
    <t>1、连接AcuRev1320电表到Acuview2上，连接状态为connected
2、重置用户电能数据
3、(A&amp;B&amp;C相)电流均为15A，ABC电压均69V,电压电流相角差0°，
4、等待10mins。
5、上位机上和电表上检查A&amp;B&amp;C相、系统W_p、W_q、W_s对应（Import、Export、Net、Total）电能精度是否满足0.1%</t>
  </si>
  <si>
    <t>Function_AcuRev1320_010_02_case5</t>
  </si>
  <si>
    <t>CT选型20A/100mA，3E4w y输入(A&amp;B&amp;C相)电流为19.2A，ABC电压均为69V,电压电流相角差为0°，测量A&amp;B&amp;C的、系统W_p、W_q、W_s对应（Import、Export、Net、Total），电能精度满足0.1%</t>
  </si>
  <si>
    <t>1、连接AcuRev1320电表到Acuview2上，连接状态为connected
2、重置用户电能数据
3、(A&amp;B&amp;C相)电流均为19.2A，ABC电压均69V,电压电流相角差0°，
4、等待10mins。
5、上位机上和电表上检查A&amp;B&amp;C相、系统W_p、W_q、W_s对应（Import、Export、Net、Total）电能精度是否满足0.1%</t>
  </si>
  <si>
    <t>Function_AcuRev1320_010_02_case6</t>
  </si>
  <si>
    <t>CT选型20A/100mA，3E4w y输入(A&amp;B&amp;C相)电流为0.32A，ABC电压均为120V,电压电流相角差为60°，测量A&amp;B&amp;C的、系统W_p、W_q、W_s对应（Import、Export、Net、Total），电能精度满足0.25%</t>
  </si>
  <si>
    <t xml:space="preserve">1、连接AcuRev1320电表到Acuview2上，连接状态为connected
2、重置用户电能数据
3、(A&amp;B&amp;C相)电流均为0.32A，ABC电压均120V,电压电流相角差60°，
4、等待10mins。
5、上位机上和电表上检查A&amp;B&amp;C相、系统W_p、W_q、W_s对应（Import、Export、Net、Total）电能精度是否满足0.25%
</t>
  </si>
  <si>
    <t>Function_AcuRev1320_010_02_case7</t>
  </si>
  <si>
    <t>CT选型20A/100mA，3E4w y输入(A&amp;B&amp;C相)电流为1.5A，ABC电压均为120V,电压电流相角差为60°，测量A&amp;B&amp;C的、系统W_p、W_q、W_s对应（Import、Export、Net、Total），电能精度满足0.25%</t>
  </si>
  <si>
    <t>1、连接AcuRev1320电表到Acuview2上，连接状态为connected
2、重置用户电能数据
3、(A&amp;B&amp;C相)电流均为1.5A，ABC电压均120V,电压电流相角差60°，
4、等待10mins。
5、上位机上和电表上检查A&amp;B&amp;C相、系统W_p、W_q、W_s对应（Import、Export、Net、Total）电能精度是否满足0.25%</t>
  </si>
  <si>
    <t>Function_AcuRev1320_010_02_case8</t>
  </si>
  <si>
    <t>CT选型20A/100mA，3E4w y输入(A&amp;B&amp;C相)电流为0.32A，ABC电压均为69V,电压电流相角差为143.13°，测量A&amp;B&amp;C的、系统W_p、W_q、W_s对应（Import、Export、Net、Total），电能精度满足0.25%</t>
  </si>
  <si>
    <t>1、连接AcuRev1320电表到Acuview2上，连接状态为connected
2、重置用户电能数据
3、(A&amp;B&amp;C相)电流均为0.32A，ABC电压均69V,电压电流相角差143.13°，
4、等待10mins。
5、上位机上和电表上检查A&amp;B&amp;C相、系统W_p、W_q、W_s对应（Import、Export、Net、Total）电能精度是否满足0.25%</t>
  </si>
  <si>
    <t>Function_AcuRev1320_010_02_case9</t>
  </si>
  <si>
    <t>CT选型20A/100mA，3E4w y输入(A&amp;B&amp;C相)电流为1.5A，ABC电压均为69V,电压电流相角差为143.13°，测量A&amp;B&amp;C的、系统W_p、W_q、W_s对应（Import、Export、Net、Total），电能精度满足0.25%</t>
  </si>
  <si>
    <t>1、连接AcuRev1320电表到Acuview2上，连接状态为connected
2、重置用户电能数据
3、(A&amp;B&amp;C相)电流均为1.5A，ABC电压均69V,电压电流相角差143.13°，
4、等待10mins。
5、上位机上和电表上检查A&amp;B&amp;C相、系统W_p、W_q、W_s对应（Import、Export、Net、Total）电能精度是否满足0.25%</t>
  </si>
  <si>
    <t>Function_AcuRev1320_010_02_case10</t>
  </si>
  <si>
    <t>CT选型20A/100mA，3E4w y输入(A&amp;B&amp;C相)电流为1.6A，ABC电压均为120V,电压电流相角差为60°，测量A&amp;B&amp;C的、系统W_p、W_q、W_s对应（Import、Export、Net、Total），电能精度满足0.25%</t>
  </si>
  <si>
    <t>1、连接AcuRev1320电表到Acuview2上，连接状态为connected
2、重置用户电能数据
3、(A&amp;B&amp;C相)电流均为1.6A，ABC电压均120V,电压电流相角差60°，
4、等待10mins。
5、上位机上和电表上检查A&amp;B&amp;C相、系统W_p、W_q、W_s对应（Import、Export、Net、Total）电能精度是否满足0.25%</t>
  </si>
  <si>
    <t>Function_AcuRev1320_010_02_case11</t>
  </si>
  <si>
    <t>CT选型20A/100mA，3E4w y输入(A&amp;B&amp;C相)电流为15A，ABC电压均为120V,电压电流相角差为60°，测量A&amp;B&amp;C的、系统W_p、W_q、W_s对应（Import、Export、Net、Total），电能精度满足0.15%</t>
  </si>
  <si>
    <t>1、连接AcuRev1320电表到Acuview2上，连接状态为connected
2、重置用户电能数据
3、(A&amp;B&amp;C相)电流均为15A，ABC电压均120V,电压电流相角差60°，
4、等待10mins。
5、上位机上和电表上检查A&amp;B&amp;C相、系统W_p、W_q、W_s对应（Import、Export、Net、Total）电能精度是否满足0.15%</t>
  </si>
  <si>
    <t>Function_AcuRev1320_010_02_case12</t>
  </si>
  <si>
    <t>CT选型20A/100mA，3E4w y输入(A&amp;B&amp;C相)电流为19.2A，ABC电压均为120V,电压电流相角差为60°，测量A&amp;B&amp;C的、系统W_p、W_q、W_s对应（Import、Export、Net、Total），电能精度满足0.15%</t>
  </si>
  <si>
    <t>1、连接AcuRev1320电表到Acuview2上，连接状态为connected
2、重置用户电能数据
3、(A&amp;B&amp;C相)电流均为19.2A，ABC电压均120V,电压电流相角差60°，
4、等待10mins。
5、上位机上和电表上检查A&amp;B&amp;C相、系统W_p、W_q、W_s对应（Import、Export、Net、Total）电能精度是否满足0.15%</t>
  </si>
  <si>
    <t>Function_AcuRev1320_010_02_case13</t>
  </si>
  <si>
    <t>CT选型20A/100mA，3E4w y输入(A&amp;B&amp;C相)电流为1.6A，ABC电压均为69V,电压电流相角差为143.13°，测量A&amp;B&amp;C的、系统W_p、W_q、W_s对应（Import、Export、Net、Total），电能精度满足0.25%</t>
  </si>
  <si>
    <t>1、连接AcuRev1320电表到Acuview2上，连接状态为connected
2、重置用户电能数据
3、(A&amp;B&amp;C相)电流均为1.6A，ABC电压均69V,电压电流相角差143.13°，
4、等待10mins。
5、上位机上和电表上检查A&amp;B&amp;C相、系统W_p、W_q、W_s对应（Import、Export、Net、Total）电能精度是否满足0.25%</t>
  </si>
  <si>
    <t>Function_AcuRev1320_010_02_case14</t>
  </si>
  <si>
    <t>CT选型20A/100mA，3E4w y输入(A&amp;B&amp;C相)电流为15A，ABC电压均为69V,电压电流相角差为143.13°，测量A&amp;B&amp;C的、系统W_p、W_q、W_s对应（Import、Export、Net、Total），电能精度满足0.15%</t>
  </si>
  <si>
    <t>1、连接AcuRev1320电表到Acuview2上，连接状态为connected
2、重置用户电能数据
3、(A&amp;B&amp;C相)电流均为15A，ABC电压均69V,电压电流相角差143.13°，
4、等待10mins。
5、上位机上和电表上检查A&amp;B&amp;C相、系统W_p、W_q、W_s对应（Import、Export、Net、Total）电能精度是否满足0.15%</t>
  </si>
  <si>
    <t>Function_AcuRev1320_010_02_case15</t>
  </si>
  <si>
    <t>CT选型20A/100mA，3E4w y输入(A&amp;B&amp;C相)电流为19.2A，ABC电压均为69V,电压电流相角差为143.13°，测量A&amp;B&amp;C的、系统W_p、W_q、W_s对应（Import、Export、Net、Total），电能精度满足0.25%</t>
  </si>
  <si>
    <t xml:space="preserve">1、连接AcuRev1320电表到Acuview2上，连接状态为connected
2、重置用户电能数据
3、(A&amp;B&amp;C相)电流均为19.2A，ABC电压均69V,电压电流相角差143.13°，
4、等待10mins。
5、上位机上和电表上检查A&amp;B&amp;C相、系统W_p、W_q、W_s对应（Import、Export、Net、Total）电能精度是否满足0.25%
6、查看web页面与上位机及电表数据是否一致
</t>
  </si>
  <si>
    <t>5、上位机上和电表上检查A&amp;B&amp;C相、系统W_p、W_q、W_s对应（Import、Export、Net、Total）电能精度满足0.25%
6、查看web页面与上位机及电表数据一致
备注: modbus表中能量参数有55个，测试时候需要借助Excel公式计算和上位机及电表上数据比对。</t>
  </si>
  <si>
    <t>Function_AcuRev1320_010_02_case16</t>
  </si>
  <si>
    <t>CT选型20A/100mA，3E4w y输入(A&amp;B&amp;C相)电流为0A，ABC电压均为120V,电压电流相角差为0°，测量A&amp;B&amp;C的、系统W_p、W_q、W_s对应（Import、Export、Net、Total）</t>
  </si>
  <si>
    <t>1、连接AcuRev1320电表到Acuview2上，连接状态为connected
2、重置用户电能数据
3、(A&amp;B&amp;C相)电流均为0A，ABC电压均120V,电压电流相角差0°，
4、等待10mins。
5、上位机上和电表上检查A&amp;B&amp;C相、系统W_p、W_q、W_s对应（Import、Export、Net、Total），查看是否无能量增加</t>
  </si>
  <si>
    <t>5、上位机上和电表上检查A&amp;B&amp;C相、系统W_p、W_q、W_s对应（Import、Export、Net、Total），能量无增加
注: modbus表中能量参数有55个，测试时候需要借助Excel公式计算和上位机及电表上数据比对。</t>
  </si>
  <si>
    <t>Function_AcuRev1320_010_02_case17</t>
  </si>
  <si>
    <t>CT选型20A/100mA, 1E1p2w输入A相电流为0.16A，A相电压为347V, 电压电流相角差为0°，上位机配置的系统W_p、W_q、W_s对应（Import、Export、Net、Total），电能精度满足0.2%</t>
  </si>
  <si>
    <t>1、连接AcuRev1320电表到Acuview2上，连接状态为connected
2、重置用户电能数据
3、A相电流为0.16A，A相电压均347V,电压电流相角差0°
4、等待10mins。
5、上位机上和电表上检查系统W_p、W_q、W_s对应（Import、Export、Net、Total）电能精度是否满足0.2%</t>
  </si>
  <si>
    <t>5、上位机上和电表上检查系统W_p、W_q、W_s对应（Import、Export、Net、Total）电能精度满足0.2%
备注: modbus表中能量参数有55个，测试时候需要借助Excel公式计算和上位机及电表上数据比对。</t>
  </si>
  <si>
    <t>Function_AcuRev1320_010_02_case18</t>
  </si>
  <si>
    <t>CT选型20A/100mA, 1E1p2w输入A相电流为0.5A，A相电压为347V, 电压电流相角差为0°，上位机配置的系统W_p、W_q、W_s对应（Import、Export、Net、Total），电能精度满足0.2%</t>
  </si>
  <si>
    <t>1、连接AcuRev1320电表到Acuview2上，连接状态为connected
2、重置用户电能数据
3、A相电流为0.5A，A相电压均347V,电压电流相角差0°
4、等待10mins。
5、上位机上和电表上检查系统W_p、W_q、W_s对应（Import、Export、Net、Total）电能精度是否满足0.2%
6、查看web页面中energy界面内energy相关数据是否与上位机及电表一致，且数据准确</t>
  </si>
  <si>
    <t>5、上位机上和电表上检查系统W_p、W_q、W_s对应（Import、Export、Net、Total）电能精度满足0.2%
6、查看web页面中energy界面内energy相关数据与上位机及电表一致，且数据准确
备注: modbus表中能量参数有55个，测试时候需要借助Excel公式计算和上位机及电表上数据比对。</t>
  </si>
  <si>
    <t>Function_AcuRev1320_010_02_case19</t>
  </si>
  <si>
    <t>CT选型20A/100mA, 1E1p2w输入A相电流为0.8A，A相电压为69V, 电压电流相角差为0°，上位机配置的系统W_p、W_q、W_s对应（Import、Export、Net、Total），电能精度满足0.2%</t>
  </si>
  <si>
    <t>1、连接AcuRev1320电表到Acuview2上，连接状态为connected
2、重置用户电能数据
3、A相电流为0.8A，A相电压均69V,电压电流相角差0°
4、等待10mins。
5、上位机上和电表上检查系统W_p、W_q、W_s对应（Import、Export、Net、Total）电能精度是否满足0.2%</t>
  </si>
  <si>
    <t>Function_AcuRev1320_010_02_case20</t>
  </si>
  <si>
    <t>CT选型20A/100mA, 1E1p2w输入A相电流为15A，A相电压为69V, 电压电流相角差为0°，上位机配置的系统W_p、W_q、W_s对应（Import、Export、Net、Total），电能精度满足0.1%</t>
  </si>
  <si>
    <t>1、连接AcuRev1320电表到Acuview2上，连接状态为connected
2、重置用户电能数据
3、A相电流为15A，A相电压均69V,电压电流相角差0°
4、等待10mins。
5、上位机上和电表上检查系统W_p、W_q、W_s对应（Import、Export、Net、Total）电能精度是否满足0.1%</t>
  </si>
  <si>
    <t>Function_AcuRev1320_010_02_case21</t>
  </si>
  <si>
    <t>CT选型20A/100mA, 1E1p2w输入A相电流为19.2A，A相电压为69V, 电压电流相角差为0°，上位机配置的系统W_p、W_q、W_s对应（Import、Export、Net、Total），电能精度满足0.1%</t>
  </si>
  <si>
    <t>1、连接AcuRev1320电表到Acuview2上，连接状态为connected
2、重置用户电能数据
3、A相电流为19.2A，A相电压均69V,电压电流相角差0°
4、等待10mins。
5、上位机上和电表上检查系统W_p、W_q、W_s对应（Import、Export、Net、Total）电能精度是否满足0.1%</t>
  </si>
  <si>
    <t>Function_AcuRev1320_010_02_case22</t>
  </si>
  <si>
    <t>CT选型20A/100mA, 1E1p2w输入A相电流为0.32A，A相电压为120V, 电压电流相角差为60°，上位机配置的系统W_p、W_q、W_s对应（Import、Export、Net、Total），电能精度满足0.25%</t>
  </si>
  <si>
    <t>1、连接AcuRev1320电表到Acuview2上，连接状态为connected
2、重置用户电能数据
3、A相电流为0.32A，A相电压均120V,电压电流相角差60°
4、等待10mins。
5、上位机上和电表上检查系统W_p、W_q、W_s对应（Import、Export、Net、Total）电能精度是否满足0.25%</t>
  </si>
  <si>
    <t>5、上位机上和电表上检查系统W_p、W_q、W_s对应（Import、Export、Net、Total）电能精度满足0.25%
备注: modbus表中能量参数有55个，测试时候需要借助Excel公式计算和上位机及电表上数据比对。</t>
  </si>
  <si>
    <t>Function_AcuRev1320_010_02_case23</t>
  </si>
  <si>
    <t>CT选型20A/100mA, 1E1p2w输入A相电流为1.5A，A相电压为120V, 电压电流相角差为60°，上位机配置的系统W_p、W_q、W_s对应（Import、Export、Net、Total），电能精度满足0.25%</t>
  </si>
  <si>
    <t>1、连接AcuRev1320电表到Acuview2上，连接状态为connected
2、重置用户电能数据
3、A相电流为1.5A，A相电压均120V,电压电流相角差60°
4、等待10mins。
5、上位机上和电表上检查系统W_p、W_q、W_s对应（Import、Export、Net、Total）电能精度是否满足0.25%</t>
  </si>
  <si>
    <t>Function_AcuRev1320_010_02_case24</t>
  </si>
  <si>
    <t>CT选型20A/100mA, 1E1p2w输入A相电流为0.32A，A相电压为69V, 电压电流相角差为143.13°，上位机配置的系统W_p、W_q、W_s对应（Import、Export、Net、Total），电能精度满足0.25%</t>
  </si>
  <si>
    <t>1、连接AcuRev1320电表到Acuview2上，连接状态为connected
2、重置用户电能数据
3、A相电流为0.32A，A相电压均69V,电压电流相角差143.13°
4、等待10mins。
5、上位机上和电表上检查系统W_p、W_q、W_s对应（Import、Export、Net、Total）电能精度是否满足0.25%</t>
  </si>
  <si>
    <t>Function_AcuRev1320_010_02_case25</t>
  </si>
  <si>
    <t>CT选型20A/100mA, 1E1p2w输入A相电流为1.5A，A相电压为69V, 电压电流相角差为143.13°，上位机配置的系统W_p、W_q、W_s对应（Import、Export、Net、Total），电能精度满足0.25%</t>
  </si>
  <si>
    <t>1、连接AcuRev1320电表到Acuview2上，连接状态为connected
2、重置用户电能数据
3、A相电流为1.5A，A相电压均69V,电压电流相角差143.13°
4、等待10mins。
5、上位机上和电表上检查系统W_p、W_q、W_s对应（Import、Export、Net、Total）电能精度是否满足0.25%</t>
  </si>
  <si>
    <t>Function_AcuRev1320_010_02_case26</t>
  </si>
  <si>
    <t>CT选型20A/100mA, 1E1p2w输入A相电流为1.6A，A相电压为120V, 电压电流相角差为60°，上位机配置的系统W_p、W_q、W_s对应（Import、Export、Net、Total），电能精度满足0.25%</t>
  </si>
  <si>
    <t>1、连接AcuRev1320电表到Acuview2上，连接状态为connected
2、重置用户电能数据
3、A相电流为1.6A，A相电压均120V,电压电流相角差60°
4、等待10mins。
5、上位机上和电表上检查系统W_p、W_q、W_s对应（Import、Export、Net、Total）电能精度是否满足0.25%</t>
  </si>
  <si>
    <t>Function_AcuRev1320_010_02_case27</t>
  </si>
  <si>
    <t>CT选型20A/100mA, 1E1p2w输入A相电流为15A，A相电压为120V, 电压电流相角差为60°，上位机配置的系统W_p、W_q、W_s对应（Import、Export、Net、Total），电能精度满足0.15%</t>
  </si>
  <si>
    <t>1、连接AcuRev1320电表到Acuview2上，连接状态为connected
2、重置用户电能数据
3、A相电流为15A，A相电压均120V,电压电流相角差60°
4、等待10mins。
5、上位机上和电表上检查系统W_p、W_q、W_s对应（Import、Export、Net、Total）电能精度是否满足0.15%</t>
  </si>
  <si>
    <t>5、上位机上和电表上检查系统W_p、W_q、W_s对应（Import、Export、Net、Total）电能精度满足0.15%
备注: modbus表中能量参数有55个，测试时候需要借助Excel公式计算和上位机及电表上数据比对。</t>
  </si>
  <si>
    <t>Function_AcuRev1320_010_02_case28</t>
  </si>
  <si>
    <t>CT选型20A/100mA, 1E1p2w输入A相电流为19.2A，A相电压为120V, 电压电流相角差为60°，上位机配置的系统W_p、W_q、W_s对应（Import、Export、Net、Total），电能精度满足0.15%</t>
  </si>
  <si>
    <t>1、连接AcuRev1320电表到Acuview2上，连接状态为connected
2、重置用户电能数据
3、A相电流为19.2A，A相电压均120V,电压电流相角差60°
4、等待10mins。
5、上位机上和电表上检查系统W_p、W_q、W_s对应（Import、Export、Net、Total）电能精度是否满足0.15%</t>
  </si>
  <si>
    <t>Function_AcuRev1320_010_02_case29</t>
  </si>
  <si>
    <t>CT选型20A/100mA, 1E1p2w输入A相电流为1.6A，A相电压为69V, 电压电流相角差为143.13°，上位机配置的系统W_p、W_q、W_s对应（Import、Export、Net、Total），电能精度满足0.25%</t>
  </si>
  <si>
    <t>1、连接AcuRev1320电表到Acuview2上，连接状态为connected
2、重置用户电能数据
3、A相电流为1.6A，A相电压均69V,电压电流相角差143.13°
4、等待10mins。
5、上位机上和电表上检查系统W_p、W_q、W_s对应（Import、Export、Net、Total）电能精度是否满足0.25%</t>
  </si>
  <si>
    <t>Function_AcuRev1320_010_02_case30</t>
  </si>
  <si>
    <t>CT选型20A/100mA, 1E1p2w输入A相电流为15A，A相电压为69V, 电压电流相角差为143.13°，上位机配置的系统W_p、W_q、W_s对应（Import、Export、Net、Total），电能精度满足0.15%</t>
  </si>
  <si>
    <t>1、连接AcuRev1320电表到Acuview2上，连接状态为connected
2、重置用户电能数据
3、A相电流为15A，A相电压均69V,电压电流相角差143.13°
4、等待10mins。
5、上位机上和电表上检查系统W_p、W_q、W_s对应（Import、Export、Net、Total）电能精度是否满足0.15%</t>
  </si>
  <si>
    <t>Function_AcuRev1320_010_02_case31</t>
  </si>
  <si>
    <t>CT选型20A/100mA, 1E1p2w输入A相电流为19.2A，A相电压为69V, 电压电流相角差为143.13°，上位机配置的系统W_p、W_q、W_s对应（Import、Export、Net、Total），电能精度满足0.25%</t>
  </si>
  <si>
    <t>1、连接AcuRev1320电表到Acuview2上，连接状态为connected
2、重置用户电能数据
3、A相电流为19.2A，A相电压均69V,电压电流相角差143.13°
4、等待10mins。
5、上位机上和电表上检查系统W_p、W_q、W_s对应（Import、Export、Net、Total）电能精度是否满足0.25%</t>
  </si>
  <si>
    <t>电能脉冲精度测量</t>
  </si>
  <si>
    <t>Function_AcuRev1320_010_03_case1</t>
  </si>
  <si>
    <t>CT选型5A/333mV, 接线方式3E4w y,三相电压69V，电流2.5A,电压电流相角差0°，Energy pulse constant设置为5000，Pulse LED parameter selection为系统正向有功电能，能量脉冲精度满足0.1%</t>
  </si>
  <si>
    <t>1、Acuview2上位机
2、网线/RTU串口线
3、AcuRev1320电表
4、接线方式3E4w y
5、Pulse LED width：20</t>
  </si>
  <si>
    <t>1、CT选型5A/333mV，连接AcuRev1320电表到Acuview2上，连接状态为connected
2、接线方式3E4w y,三相电压69V，电流2.5A,电压电流相角差0°，Energy pulse constant设置为5000，Pulse LED parameter selection为系统正向有功电能
3、检查系统正向有功电能脉冲精度是否满足0.1%</t>
  </si>
  <si>
    <t>3、检查系统正向有功电能脉冲精度满足0.1%</t>
  </si>
  <si>
    <t>Function_AcuRev1320_010_03_case2</t>
  </si>
  <si>
    <t>CT选型5A/333mV, 接线方式3E4w y,三相电压120V，电流2.5A,电压电流相角差60°，Energy pulse constant设置为5000，Pulse LED parameter selection为系统正向有功电能，能量脉冲精度满足0.15%</t>
  </si>
  <si>
    <t>1、CT选型5A/333mV，连接AcuRev1320电表到Acuview2上，连接状态为connected
2、接线方式3E4w y,三相电压120V，电流2.5A,电压电流相角差60°，Energy pulse constant设置为5000，Pulse LED parameter selection为系统正向有功电能
3、检查系统正向有功电能脉冲精度是否满足0.15%</t>
  </si>
  <si>
    <t>3、检查系统正向有功电能脉冲精度满足0.15%</t>
  </si>
  <si>
    <t>Function_AcuRev1320_010_03_case3</t>
  </si>
  <si>
    <t>CT选型5A/333mV, 接线方式3E4w y,三相电压347V，电流2.5A,电压电流相角差143.13°，Energy pulse constant设置为5000，Pulse LED parameter selection为系统正向有功电能，能量脉冲精度满足0.15%</t>
  </si>
  <si>
    <t>1、CT选型5A/333mV，连接AcuRev1320电表到Acuview2上，连接状态为connected
2、接线方式3E4w y,三相电压347V，电流2.5A,电压电流相角差143.13°，Energy pulse constant设置为5000，Pulse LED parameter selection为系统正向有功电能
3、检查系统正向有功电能脉冲精度是否满足0.15%</t>
  </si>
  <si>
    <t>Function_AcuRev1320_010_03_case4</t>
  </si>
  <si>
    <t>CT选型5A/333mV, 接线方式3E4w y,三相电压347V，电流6A,电压电流相角差0°，Energy pulse constant设置为5000，Pulse LED parameter selection为系统正向有功电能，能量脉冲精度满足0.1%</t>
  </si>
  <si>
    <t>1、CT选型5A/333mV，连接AcuRev1320电表到Acuview2上，连接状态为connected
2、接线方式3E4w y,三相电压347V，电流6A,电压电流相角差0°，Energy pulse constant设置为5000，Pulse LED parameter selection为系统正向有功电能
3、检查系统正向有功电能脉冲精度是否满足0.1%</t>
  </si>
  <si>
    <t>Function_AcuRev1320_010_03_case5</t>
  </si>
  <si>
    <t>CT选型5A/333mV, 接线方式3E4w y,三相电压347V，电流6A,电压电流相角差60°，Energy pulse constant设置为5000，Pulse LED parameter selection为系统正向有功电能，能量脉冲精度满足0.15%</t>
  </si>
  <si>
    <t>1、CT选型5A/333mV，连接AcuRev1320电表到Acuview2上，连接状态为connected
2、接线方式3E4w y,三相电压347V，电流6A,电压电流相角差60°，Energy pulse constant设置为5000，Pulse LED parameter selection为系统正向有功电能
3、检查系统正向有功电能脉冲精度是否满足0.15%</t>
  </si>
  <si>
    <t>Function_AcuRev1320_010_03_case6</t>
  </si>
  <si>
    <t>CT选型5A/333mV, 接线方式3E4w y,三相电压347V，电流6A,电压电流相角差143.13°，Energy pulse constant设置为5000，Pulse LED parameter selection为系统正向有功电能，能量脉冲精度满足0.15%</t>
  </si>
  <si>
    <t>1、CT选型5A/333mV，连接AcuRev1320电表到Acuview2上，连接状态为connected
2、接线方式3E4w y,三相电压347V，电流6A,电压电流相角差143.13°，Energy pulse constant设置为5000，Pulse LED parameter selection为系统正向有功电能
3、检查系统正向有功电能脉冲精度是否满足0.15%</t>
  </si>
  <si>
    <t>Function_AcuRev1320_010_03_case7</t>
  </si>
  <si>
    <t>CT选型5A/333mV, 接线方式1E2W,三相电压69V，电流0.05A,电压电流相角差0°，Energy pulse constant设置为100000，Pulse LED parameter selection为系统正向有功电能，能量脉冲精度满足0.2%</t>
  </si>
  <si>
    <t>1、Acuview2上位机
2、网线/RTU串口线
3、AcuRev1320电表
4、接线方式1E2W
5、Pulse LED width：20</t>
  </si>
  <si>
    <t>1、CT选型5A/333mV，连接AcuRev1320电表到Acuview2上，连接状态为connected
2、接线方式1E2W,三相电压69V，电流0.05A,电压电流相角差0°，Energy pulse constant设置为100000，Pulse LED parameter selection为系统正向有功电能
3、检查系统正向有功电能脉冲精度是否满足0.2%</t>
  </si>
  <si>
    <t>3、检查系统正向有功电能脉冲精度满足0.2%</t>
  </si>
  <si>
    <t>Function_AcuRev1320_010_03_case8</t>
  </si>
  <si>
    <t>CT选型5A/333mV, 接线方式1E2W,三相电压69V，电流0.05A,电压电流相角差60°，Energy pulse constant设置为100000，Pulse LED parameter selection为系统正向有功电能，能量脉冲精度满足0.2%</t>
  </si>
  <si>
    <t>1、CT选型5A/333mV，连接AcuRev1320电表到Acuview2上，连接状态为connected
2、接线方式1E2W,三相电压69V，电流0.05A,电压电流相角差60°，Energy pulse constant设置为100000，Pulse LED parameter selection为系统正向有功电能
3、检查系统正向有功电能脉冲精度是否满足0.2%</t>
  </si>
  <si>
    <t>3、系统正向有功电能脉冲精度满足0.2%</t>
  </si>
  <si>
    <t>Function_AcuRev1320_010_03_case9</t>
  </si>
  <si>
    <t>CT选型5A/333mV, 接线方式1E2W,三相电压69V，电流0.05A,电压电流相角差143.13°，Energy pulse constant设置为100000，Pulse LED parameter selection为系统正向有功电能，能量脉冲精度满足0.2%</t>
  </si>
  <si>
    <t>1、CT选型5A/333mV，连接AcuRev1320电表到Acuview2上，连接状态为connected
2、接线方式1E2W,三相电压69V，电流0.05A,电压电流相角差143.13°，Energy pulse constant设置为100000，Pulse LED parameter selection为系统正向有功电能
3、检查系统正向有功电能脉冲精度是否满足0.2%</t>
  </si>
  <si>
    <t>Function_AcuRev1320_010_03_case10</t>
  </si>
  <si>
    <t>CT选型20A/100mA, 接线方式3E4w y,三相电压69V，电流8A,电压电流相角差0°，Energy pulse constant设置为1500，Pulse LED parameter selection为系统正向有功电能，能量脉冲精度满足0.1%</t>
  </si>
  <si>
    <t>1、CT选型5A/333mV，连接AcuRev1320电表到Acuview2上，连接状态为connected
2、接线方式3E4w y,三相电压69V，电流8A,电压电流相角差0°，Energy pulse constant设置为1500，Pulse LED parameter selection为系统正向有功电能
3、检查系统正向有功电能脉冲精度是否满足0.1%</t>
  </si>
  <si>
    <t>Function_AcuRev1320_010_03_case11</t>
  </si>
  <si>
    <t>CT选型20A/100mA, 接线方式3E4w y,三相电压120V，电流8A,电压电流相角差60°，Energy pulse constant设置为1500，Pulse LED parameter selection为系统正向有功电能，能量脉冲精度满足0.15%</t>
  </si>
  <si>
    <t>1、CT选型5A/333mV，连接AcuRev1320电表到Acuview2上，连接状态为connected
2、接线方式3E4w y,三相电压120V，电流8A,电压电流相角差60°，Energy pulse constant设置为1500，Pulse LED parameter selection为系统正向有功电能
3、检查系统正向有功电能脉冲精度是否满足0.15%</t>
  </si>
  <si>
    <t>Function_AcuRev1320_010_03_case12</t>
  </si>
  <si>
    <t>CT选型20A/100mA, 接线方式3E4w y,三相电压347V，电流8A,电压电流相角差143.13°，Energy pulse constant设置为1500，Pulse LED parameter selection为系统正向有功电能，能量脉冲精度满足0.15%</t>
  </si>
  <si>
    <t>1、CT选型5A/333mV，连接AcuRev1320电表到Acuview2上，连接状态为connected
2、接线方式3E4w y,三相电压347V，电流8A,电压电流相角差143.13°，Energy pulse constant设置为1500，Pulse LED parameter selection为系统正向有功电能
3、检查系统正向有功电能脉冲精度是否满足0.15%</t>
  </si>
  <si>
    <t>Function_AcuRev1320_010_03_case13</t>
  </si>
  <si>
    <t>CT选型20A/100mA, 接线方式3E4w y,三相电压347V，电流19.2A,电压电流相角差0°，Energy pulse constant设置为1500，Pulse LED parameter selection为系统正向有功电能，能量脉冲精度满足0.1%</t>
  </si>
  <si>
    <t>1、CT选型5A/333mV，连接AcuRev1320电表到Acuview2上，连接状态为connected
2、接线方式3E4w y,三相电压347V，电流19.2A,电压电流相角差0°，Energy pulse constant设置为1500，Pulse LED parameter selection为系统正向有功电能
3、检查系统正向有功电能脉冲精度是否满足0.1%</t>
  </si>
  <si>
    <t>Function_AcuRev1320_010_03_case14</t>
  </si>
  <si>
    <t>CT选型20A/100mA, 接线方式3E4w y,三相电压347V，电流19.2A,电压电流相角差60°，Energy pulse constant设置为1500，Pulse LED parameter selection为系统正向有功电能，能量脉冲精度满足0.15%</t>
  </si>
  <si>
    <t>1、CT选型5A/333mV，连接AcuRev1320电表到Acuview2上，连接状态为connected
2、接线方式3E4w y,三相电压347V，电流19.2A,电压电流相角差60°，Energy pulse constant设置为1500，Pulse LED parameter selection为系统正向有功电能
3、检查系统正向有功电能脉冲精度是否满足0.15%</t>
  </si>
  <si>
    <t>Function_AcuRev1320_010_03_case15</t>
  </si>
  <si>
    <t>CT选型20A/100mA, 接线方式3E4w y,三相电压347V，电流19.2A,电压电流相角差143.13°，Energy pulse constant设置为1500，Pulse LED parameter selection为系统正向有功电能，能量脉冲精度满足0.15%</t>
  </si>
  <si>
    <t>1、CT选型5A/333mV，连接AcuRev1320电表到Acuview2上，连接状态为connected
2、接线方式3E4w y,三相电压347V，电流19.2A,电压电流相角差143.13°，Energy pulse constant设置为1500，Pulse LED parameter selection为系统正向有功电能
3、检查系统正向有功电能脉冲精度是否满足0.15%</t>
  </si>
  <si>
    <t>Function_AcuRev1320_010_03_case16</t>
  </si>
  <si>
    <t>CT选型5A/333mV, 接线方式1E2W,三相电压69V，电流0.16A,电压电流相角差0°，Energy pulse constant设置为100000，Pulse LED parameter selection为系统正向有功电能，能量脉冲精度满足0.2%</t>
    <phoneticPr fontId="9" type="noConversion"/>
  </si>
  <si>
    <t>1、CT选型5A/333mV，连接AcuRev1320电表到Acuview2上，连接状态为connected
2、接线方式1E2W,三相电压69V，电流0.16A,电压电流相角差0°，Energy pulse constant设置为100000，Pulse LED parameter selection为系统正向有功电能
3、检查系统正向有功电能脉冲精度是否满足0.2%</t>
  </si>
  <si>
    <t>Function_AcuRev1320_010_03_case17</t>
  </si>
  <si>
    <t>CT选型5A/333mV, 接线方式1E2W,三相电压69V，电流0.16A,电压电流相角差60°，Energy pulse constant设置为100000，Pulse LED parameter selection为系统正向有功电能，能量脉冲精度满足0.25%</t>
  </si>
  <si>
    <t>1、CT选型5A/333mV，连接AcuRev1320电表到Acuview2上，连接状态为connected
2、接线方式1E2W,三相电压69V，电流0.16A,电压电流相角差60°，Energy pulse constant设置为100000，Pulse LED parameter selection为系统正向有功电能
3、检查系统正向有功电能脉冲精度是否满足0.25%</t>
  </si>
  <si>
    <t>3、检查系统正向有功电能脉冲精度满足0.25%</t>
  </si>
  <si>
    <t>Function_AcuRev1320_010_03_case18</t>
  </si>
  <si>
    <t>CT选型5A/333mV, 接线方式1E2W,三相电压69V，电流0.16A,电压电流相角差143.13°，Energy pulse constant设置为100000，Pulse LED parameter selection为系统正向有功电能，能量脉冲精度满足0.25%</t>
  </si>
  <si>
    <t>1、CT选型5A/333mV，连接AcuRev1320电表到Acuview2上，连接状态为connected
2、接线方式1E2W,三相电压69V，电流0.16A,电压电流相角差143.13°，Energy pulse constant设置为100000，Pulse LED parameter selection为系统正向有功电能
3、检查系统正向有功电能脉冲精度是否满足0.25%</t>
  </si>
  <si>
    <t>Function_AcuRev1320_010_03_case19</t>
  </si>
  <si>
    <t xml:space="preserve">构造net能量为负值， 且负相增长，脉冲灯不会闪烁 </t>
  </si>
  <si>
    <t>1、连接AcuRev1320电表到Acuview2上，连接状态为connected
2、三相电压200V，电流5A,电压电流相角差240°，Energy pulse constant设置为100000，
parameter selection:3(A相有功电能net)
3、检查能量脉冲灯是否会闪烁</t>
  </si>
  <si>
    <t>3.脉冲灯不会闪烁</t>
  </si>
  <si>
    <t>Function_AcuRev1320_010_03_case20</t>
  </si>
  <si>
    <t xml:space="preserve">构造进线能量为正，且不断增长，出线能量为0，能量脉冲选择出线，脉冲灯不闪烁 </t>
  </si>
  <si>
    <t>1、连接AcuRev1320电表到Acuview2上，连接状态为connected
2、三相电压200V，电流5A,电压电流相角差0°，Energy pulse constant设置为100000，
parameter selection:2(A相有功电能Export)
3、检查能量脉冲灯是否会闪烁</t>
  </si>
  <si>
    <t xml:space="preserve">3.脉冲灯不会闪烁 </t>
  </si>
  <si>
    <t>Function_AcuRev1320_010_03_case21</t>
  </si>
  <si>
    <t>构造进线能量为正， 且不断增长，能量脉冲选择进线，改变电流方向为Negative Phase，脉冲灯立即停止闪烁。</t>
  </si>
  <si>
    <t>1、连接AcuRev1320电表到Acuview2上，连接状态为connected
2、三相电压200V，电流5A,电压电流相角差0°，Energy pulse constant设置为100000，
parameter selection:1(A相有功电能Import)，检查能量脉冲精度是否满足0.1%
3、改变电流方向为Negative Phase</t>
  </si>
  <si>
    <t xml:space="preserve">2.脉冲灯闪烁 ，电能量脉冲精度均满足0.1%
3.脉冲灯不会闪烁 </t>
  </si>
  <si>
    <t>Function_AcuRev1320_010_03_case22</t>
  </si>
  <si>
    <t>能量脉冲灯脉冲宽度测量</t>
  </si>
  <si>
    <t>1、连接AcuRev1320电表到Acuview2上，链接状态为connected
2、三相电压200V，电流5A,电压电流相角差0°，Energy pulse constant设置为600，
3、parameter selection:1(A相有功电能Import),Pluse Width选择20ms
4、parameter selection:1(A相有功电能Import),Pluse Width选择50ms
5、parameter selection:1(A相有功电能Import),Pluse Width选择100ms
6、parameter selection:361(A相有功电能Import),Pluse Width选择101ms
7、parameter selection:361(A相有功电能Import),Pluse Width选择19ms</t>
  </si>
  <si>
    <t>3、脉冲灯输出Pluse Width20ms，6S周期，脉冲常数精度满足首选1或可接受1.5
4、脉冲灯输出Pluse Width50ms，6S周期，脉冲常数精度满足首选1或可接受1.5
5、脉冲灯输出Pluse Width100ms，6S周期，脉冲常数精度满足首选1或可接受1.5
6、上位机设置失败
7、上位机设置失败</t>
  </si>
  <si>
    <t>Function_AcuRev1320_010_03_case23</t>
    <phoneticPr fontId="9" type="noConversion"/>
  </si>
  <si>
    <t>CT类型为20A/100mA，接线方式为3e4wy， Independent Input channel 配置为Enable，Summation 1配置为input1、2、3，分别对应UA、UB、UC，源输入电压为120V，电流为8A，电压电流相角差60°，Energy pulse constant设置为1500，Pulse LED parameter selection为Summation1正向有功电能，能量脉冲精度满足0.15%</t>
    <phoneticPr fontId="9" type="noConversion"/>
  </si>
  <si>
    <t>1、CT选型20A/100mA，连接AcuRev1320电表到Acuview2上，连接状态为connected
2、Independent Input channel 配置为Enable，Summation 1配置为input1、2、3，分别对应UA、UB、UC，
3、 三相电压120V，电流8A,电压电流相角差60°，Energy pulse constant设置为1500，Pulse LED parameter selection为Summation1正向有功电能
3、检查Summation1正向有功电能脉冲精度是否满足0.15%</t>
    <phoneticPr fontId="9" type="noConversion"/>
  </si>
  <si>
    <t>3、检查Summation1正向有功电能脉冲精度满足0.15%</t>
    <phoneticPr fontId="9" type="noConversion"/>
  </si>
  <si>
    <t>Function_AcuRev1320_010_03_case24</t>
  </si>
  <si>
    <t>CT类型为5A/333mV，接线方式为3e4w y，Independent Input channel 配置为Enable，Summation 2配置为input4，对应UA，源输入UA电压为69V，电流为0.05A，电压电流相角差0°，Energy pulse constant设置为100000，Pulse LED parameter selection为Summation2正向有功电能，能量脉冲精度满足0.2%</t>
  </si>
  <si>
    <t>1、CT选型5A/333mV，连接AcuRev1320电表到Acuview2上，连接状态为connected
2、Independent Input channel 配置为Enable，Summation 2配置为input4，对应UA
3、 源输入电压69V，电流0.05A,电压电流相角差0°，Energy pulse constant设置为100000，Pulse LED parameter selection为Summation2正向有功电能
3、检查Summation2正向有功电能脉冲精度是否满足0.2%</t>
    <phoneticPr fontId="9" type="noConversion"/>
  </si>
  <si>
    <t>3、检查Summation2正向有功电能脉冲精度满足0.2%</t>
    <phoneticPr fontId="9" type="noConversion"/>
  </si>
  <si>
    <t>四象限电能精度测试</t>
  </si>
  <si>
    <t>Function_AcuRev1320_010_04_case1</t>
  </si>
  <si>
    <t>CT类型为5A/333mV，接线方式为3e4w y，A、B、C相电压为220V，电流为5A，压流角为30°，接入源负载10分钟，检查energy的四个象限的能量累计情况</t>
  </si>
  <si>
    <t>1、连接AcuRev1320电表到Acuview2上，连接状态为connected
2、重置用户电能数据
3、(A&amp;B&amp;C相)电流为5A，ABC电压均220V,电压电流相角差30°
4、等待10mins。
5、上位机上和电表上检查A&amp;B&amp;C相、系统四象限的能量</t>
  </si>
  <si>
    <t>5、 上位机和电表HMI上检查A、B、C、系统的能量累计在第一象限</t>
  </si>
  <si>
    <t>四象限能量的System 能量，预期： 按照实际负载累计；实际： 一直是0，未累计
ARF-568</t>
  </si>
  <si>
    <t>四象限能量的System 能量，预期： 按照实际负载累计；实际： 一直是0，未累计
ARF-568</t>
    <phoneticPr fontId="9" type="noConversion"/>
  </si>
  <si>
    <t>Function_AcuRev1320_010_04_case2</t>
  </si>
  <si>
    <t>CT类型为5A/333mV，接线方式为3e4w y，A、B、C相电压为220V，电流为5A，压流角为120°，接入源负载10分钟，检查energy的四个象限的能量累计情况</t>
  </si>
  <si>
    <t>1、连接AcuRev1320电表到Acuview2上，连接状态为connected
2、重置用户电能数据
3、(A&amp;B&amp;C相)电流为5A，ABC电压均220V,电压电流相角差120°
4、等待10mins。
5、上位机上和电表上检查A&amp;B&amp;C相、系统四象限的能量</t>
  </si>
  <si>
    <t>5、 上位机和电表HMI上检查A、B、C、系统的能量累计在第二象限</t>
  </si>
  <si>
    <t>Function_AcuRev1320_010_04_case3</t>
  </si>
  <si>
    <t>CT类型为5A/333mV，接线方式为3e4w y，A、B、C相电压为220V，电流为5A，压流角为210°，接入源负载10分钟，检查energy的四个象限的能量累计情况</t>
  </si>
  <si>
    <t>1、连接AcuRev1320电表到Acuview2上，连接状态为connected
2、重置用户电能数据
3、(A&amp;B&amp;C相)电流为5A，ABC电压均220V,电压电流相角差210°
4、等待10mins。
5、上位机上和电表上检查A&amp;B&amp;C相、系统四象限的能量</t>
  </si>
  <si>
    <t>5、 上位机和电表HMI上检查A、B、C、系统的能量累计在第三象限</t>
  </si>
  <si>
    <t>Function_AcuRev1320_010_04_case4</t>
  </si>
  <si>
    <t>CT类型为5A/333mV，接线方式为3e4w y，A、B、C相电压为220V，电流为5A，压流角为300°，接入源负载10分钟，检查energy的四个象限的能量累计情况</t>
  </si>
  <si>
    <t>1、连接AcuRev1320电表到Acuview2上，连接状态为connected
2、重置用户电能数据
3、(A&amp;B&amp;C相)电流为5A，ABC电压均220V,电压电流相角差300°
4、等待10mins。
5、上位机上和电表上检查A&amp;B&amp;C相、系统四象限的能量</t>
  </si>
  <si>
    <t>5、 上位机和电表HMI上检查A、B、C、系统的能量累计在第四象限</t>
  </si>
  <si>
    <t>Function_AcuRev1320_010_04_case5</t>
  </si>
  <si>
    <t>CT类型为5A/333mV，接线方式为3e4w y，A、B、C相电压为220V，电流为5A，压流角为0°，接入源负载10分钟，检查energy的四个象限的能量累计情况</t>
  </si>
  <si>
    <t>1、连接AcuRev1320电表到Acuview2上，连接状态为connected
2、重置用户电能数据
3、(A&amp;B&amp;C相)电流为5A，ABC电压均220V,电压电流相角差0°
4、等待10mins。
5、上位机上和电表上检查A&amp;B&amp;C相、系统四象限的能量</t>
  </si>
  <si>
    <t>5、 上位机和电表HMI上检查A、B、C、系统的有功能量累计在第一象限或第四象限，角度存在上下波动；无功能量始终为0</t>
  </si>
  <si>
    <t>Function_AcuRev1320_010_04_case6</t>
  </si>
  <si>
    <t>CT类型为5A/333mV，接线方式为3e4w y，A、B、C相电压为220V，电流为5A，压流角为180°，接入源负载10分钟，检查energy的四个象限的能量累计情况</t>
  </si>
  <si>
    <t>1、连接AcuRev1320电表到Acuview2上，连接状态为connected
2、重置用户电能数据
3、(A&amp;B&amp;C相)电流为5A，ABC电压均220V,电压电流相角差180°
4、等待10mins。
5、上位机上和电表上检查A&amp;B&amp;C相、系统四象限的能量</t>
  </si>
  <si>
    <t>5、 上位机和电表HMI上检查A、B、C、系统的有能量累计在第二象限或第三象限，角度存在上下波动；无功能量始终为0</t>
  </si>
  <si>
    <t>Function_AcuRev1320_010_04_case11</t>
  </si>
  <si>
    <t>CT类型为5A/333mV，接线方式为3e4w y，A、B、C相电压为220V，电流为5A，压流角为90°，接入源负载10分钟，检查energy的四个象限的能量累计情况</t>
  </si>
  <si>
    <t>1、连接AcuRev1320电表到Acuview2上，连接状态为connected
2、重置用户电能数据
3、(A&amp;B&amp;C相)电流为5A，ABC电压均220V,电压电流相角差90°
4、等待10mins。
5、上位机上和电表上检查A&amp;B&amp;C相、系统四象限的能量</t>
  </si>
  <si>
    <t>5、 上位机和电表HMI上检查A、B、C、系统的无功能量累计在第一象限或第二象限，角度存在上下波动；有功能量始终为0</t>
  </si>
  <si>
    <t>Function_AcuRev1320_010_04_case12</t>
  </si>
  <si>
    <t>CT类型为5A/333mV，接线方式为3e4w y，A、B、C相电压为220V，电流为5A，压流角为270°，接入源负载10分钟，检查energy的四个象限的能量累计情况</t>
    <phoneticPr fontId="9" type="noConversion"/>
  </si>
  <si>
    <t>1、连接AcuRev1320电表到Acuview2上，连接状态为connected
2、重置用户电能数据
3、(A&amp;B&amp;C相)电流为5A，ABC电压均220V,电压电流相角差270°
4、等待10mins。
5、上位机上和电表上检查A&amp;B&amp;C相、系统四象限的能量</t>
  </si>
  <si>
    <t>5、 上位机和电表HMI上检查A、B、C、系统的无功能量累计在第三象限或第四象限，角度存在上下波动；有功能量始终为0</t>
  </si>
  <si>
    <t>Block Demand方式需量测量</t>
    <phoneticPr fontId="9" type="noConversion"/>
  </si>
  <si>
    <t>Function_AcuRev1320_011_01_case1</t>
    <phoneticPr fontId="9" type="noConversion"/>
  </si>
  <si>
    <t>固定窗口需量，3E4w y Y接线，设置需量参数时间16:28，DemandInterval设4分钟，上报周期5分钟，窗口从16:32开始计时，需量更新时间依次为：16:36,16:40</t>
  </si>
  <si>
    <t>1、设置固定窗口需量fixed
2、DemandInterval设4分钟，上报周期5分钟(固定窗口场景，上报周期不影响上报频率)
3、接线方式设置为3E4w y Y接线
4、三项电压400V，三项电流2A，压流角0°，
5、设置需量参数时间16:28
5.1 检查实时需量是否全部清零0
6、窗口从16:32开始计时
7、需量更新时间是否为：16:36 ， 且需量更新正确, 电流为2A，功率为:0.8*3
9、16:38立即改变电流为4A
8、需量更新时间是否为：16:40， 且需量更新正确，电流为4A，功率为:1.6*3
9、检查web上demand界面，需量相关数据更新时间及内容是否准确</t>
    <phoneticPr fontId="9" type="noConversion"/>
  </si>
  <si>
    <t>5.1 检查实时需量全部清零0
7、需量更新时间为：16:36 ，且需量更新正确, 电流为4A，功率为:1.6kw
8、需量更新时间为：16:40， 且需量更新正确，电流为3A，功率为:3.6kw
9、检查web上demand界面，需量相关数据更新时间及内容准确</t>
  </si>
  <si>
    <t>修改电表的系统时间</t>
    <phoneticPr fontId="9" type="noConversion"/>
  </si>
  <si>
    <t>A1320-503</t>
    <phoneticPr fontId="9" type="noConversion"/>
  </si>
  <si>
    <t>王洋</t>
  </si>
  <si>
    <t>Block Demand方式需量测量</t>
  </si>
  <si>
    <t>Function_AcuRev1320_011_01_case2</t>
    <phoneticPr fontId="9" type="noConversion"/>
  </si>
  <si>
    <t>固定窗口需量，3E4w y Y接线，重置需量最值时间T1，DemandInterval设5分钟，电压均为0V,  intput1~3电流为5A，距离最近T1最近5分钟整点开始计时T2，5分钟后首次上报，需量值更新为0</t>
  </si>
  <si>
    <t>1、Acuview2上位机
2、网线/RTU串口线
3、AcuRev1320电表
4、功率和电流需量不为0</t>
    <phoneticPr fontId="9" type="noConversion"/>
  </si>
  <si>
    <t>1、设置固定窗口需量fixed
2、DemandInterval设5分钟，上报周期5分钟(固定窗口场景，上报周期不影响上报频率)
3、接线方式设置为3E4w y Y
4、三项电压9V，三项电流5A，压流角0°，
5、重置需量最值，时间记录为T1
6、距离最近T1最近5分钟整点开始计时T2
7、则是否T2+5分钟首次上报，过去的5分钟需量平均值(电流、功率)为0</t>
    <phoneticPr fontId="9" type="noConversion"/>
  </si>
  <si>
    <t>7、则T2+5分钟首次上报，过去的5分钟需量平均值(电流、功率)为0
输入电压为200V</t>
  </si>
  <si>
    <t>LV4</t>
    <phoneticPr fontId="9" type="noConversion"/>
  </si>
  <si>
    <t>功率不为0</t>
  </si>
  <si>
    <t>A1320-533</t>
    <phoneticPr fontId="9" type="noConversion"/>
  </si>
  <si>
    <t>Function_AcuRev1320_011_01_case3</t>
    <phoneticPr fontId="9" type="noConversion"/>
  </si>
  <si>
    <t>固定窗口需量，3E4w y Y接线，电表上电时间T1，DemandInterval设10分钟，上报周期15分钟， 距离最近T1最近10分钟整点开始计时T2，10分钟后首次上报，10分钟第二次上报 。</t>
    <phoneticPr fontId="9" type="noConversion"/>
  </si>
  <si>
    <t>1、设置固定窗口需量fixed
2、DemandInterval设10分钟，上报周期15分钟(固定窗口场景，上报周期不影响上报频率)
3、接线方式设置为3E4w y Y
4、三项电压400V，三项电流2A，压流角0°，
5、电表掉电上电，时间记录为T1
5.1 检查实时需量是否全部清零0
6、距离最近T1最近10分钟整点开始计时T2
7、则是否T2+10分钟首次上报，过去的10分钟需量平均值(电流、功率)
8、改变电压为450V
9、则是否T2+20分钟第二次上报，过去的10分钟需量平均值(电流、功率)
10、检查web上demand界面，需量相关数据更新时间及内容是否准确
备注：在步骤8测试时，已经在10分钟周期内，修改电压时会有短暂的时间，电压和电流都为0，故步骤9上报的电流和功率会比理论值小，实际测试电流为1.895A，功率为0.851W</t>
    <phoneticPr fontId="9" type="noConversion"/>
  </si>
  <si>
    <t>5.1 检查实时需量全部清零0
7、则是否T2+10分钟首次上报需量正确，过去的10分钟需量平均值(电流、功率)
9、则是否T2+20分钟第二次上报需量正确，过去的10分钟需量平均值(电流、功率) 
10、检查web上demand界面，需量相关数据更新时间及内容准确</t>
    <phoneticPr fontId="9" type="noConversion"/>
  </si>
  <si>
    <t>Function_AcuRev1320_011_01_case4</t>
  </si>
  <si>
    <t>固定窗口需量，3E4w y Y接线，设置需量配置参数时间T1，DemandInterval设5分钟，上报周期10分钟， 距离最近T1最近5分钟整点开始计时T2，5分钟后首次上报，5分钟第二次上报 。</t>
  </si>
  <si>
    <t>1、设置固定窗口需量fixed
2、DemandInterval设5分钟，上报周期10分钟(固定窗口场景，上报周期不影响上报频率)
3、接线方式设置为3E4w y Y
4、三项电压400V，三项电流2A，压流角30°，
5、设置需量配置参数，时间记录为T1为17点24
5.1 检查实时需量是否全部清零0
6、距离最近T1最近5分钟整点开始计时T2
7、则是否T2+5分钟首次上报，过去的5分钟需量平均值(电流、功率)
8、则是否T2+10分钟第二次上报，过去的5分钟需量平均值(电流、功率)</t>
  </si>
  <si>
    <t>5.1 检查实时需量全部清零0
7、则T2+5分钟首次上报，过去的5分钟需量平均值(电流、功率)
8、则T2+10分钟第二次上报，过去的5分钟需量平均值(电流、功率)</t>
  </si>
  <si>
    <t>Function_AcuRev1320_011_01_case5</t>
  </si>
  <si>
    <t>固定窗口需量，3E4w y Y接线， 设置时钟时间T1，DemandInterval设15分钟，上报周期15分钟， 距离最近T1最近5分钟整点开始计时T2，15分钟后首次上报，15分钟第二次上报 。</t>
    <phoneticPr fontId="9" type="noConversion"/>
  </si>
  <si>
    <t>1、设置固定窗口需量fixed
2、DemandInterval设15分钟，上报周期15分钟(固定窗口场景，上报周期不影响上报频率)
3、接线方式设置为3E4w y Y
4、三项电压400V，三项电流2A，压流角120°，
5、设置时钟，时间记录为T1
5.1 检查实时需量是否全部清零0
6、距离最近T1最近15分钟整点开始计时T2
7、则是否T2+15分钟首次上报，过去的15分钟需量平均值(电流、功率)
8、则是否T2+30分钟第二次上报，过去的15分钟需量平均值(电流、功率)</t>
  </si>
  <si>
    <t>5.1 检查实时需量全部清零0
7、则是否T2+15分钟首次上报，过去的15分钟需量平均值(电流、功率)
8、则是否T2+30分钟第二次上报，过去的15分钟需量平均值(电流、功率)</t>
  </si>
  <si>
    <t>Function_AcuRev1320_011_01_case6</t>
  </si>
  <si>
    <t>固定窗口需量， 3E4w y Y接线，设置时钟时间T1，DemandInterval设30分钟，上报周期15分钟， 距离最近T1最近30分钟整点开始计时T2，再过30分钟后首次上报，下一个30分钟第二次上报 。</t>
  </si>
  <si>
    <t>1、设置固定窗口需量fixed
2、DemandInterval设30分钟，上报周期15分钟(固定窗口场景，上报周期不影响上报频率)
3、接线方式设置为3E4w y Y
4、三项电压400V，三项电流2A，压流角120°，
5、设置时钟，时间记录为T1
5.1 检查实时需量是否全部清零0
6、距离最近T1最近30分钟整点开始计时T2
7、则是否T2+30分钟首次上报，过去的30分钟需量平均值(电流、功率)
8、则是否T2+60分钟第二次上报，过去的30分钟需量平均值(电流、功率)</t>
  </si>
  <si>
    <t>5.1 检查实时需量全部清零0
7、则T2+30分钟首次上报，过去的30分钟需量平均值(电流、功率)
8、则T2+60分钟第二次上报，过去的30分钟需量平均值(电流、功率)</t>
  </si>
  <si>
    <t>Function_AcuRev1320_011_01_case7</t>
  </si>
  <si>
    <t>固定窗口需量，3E4w y Y接线，设置需量参数时间16:27，DemandInterval设7分钟，上报周期15分钟，窗口从16:28开始计时，需量更新时间依次为：16:35,16:42</t>
  </si>
  <si>
    <t>1、设置固定窗口需量fixed
2、DemandInterval设7分钟，上报周期15分钟(固定窗口场景，上报周期不影响上报频率)
3、接线方式设置为3E4w y Y
4、三项电压400V，三项电流2A，压流角330°，
5、设置需量参数时间16:27
5.1 检查实时需量是否全部清零0
6、窗口从16:28开始计时
7、检查16:35是否更新16:28-16:35期间的需量(电流、功率)， 且更新数据成功正确
8，修改电压450V,
9、检查16:42是否更新16:35-16:42期间的需量(电流、功率)， 且更新数据成功正确</t>
  </si>
  <si>
    <t>5.1 检查实时需量全部清零0
7、检查16:35更新16:28-16:35期间的需量(电流、功率)， 且更新数据成功正确
9.检查16:42更新16:35-16:42期间的需量(电流、功率)， 且更新数据成功正确</t>
  </si>
  <si>
    <t>Function_AcuRev1320_011_01_case8</t>
  </si>
  <si>
    <t>固定窗口需量，3E4w y Y接线，毫安CT(20A/100mA),重置需量最值时间T1，DemandInterval设5分钟，电压均为400V,  intput1~3电流为0.01A, 距离最近T1最近5分钟整点开始计时T2，5分钟后首次上报 ，需量值更新为0</t>
  </si>
  <si>
    <t>1、设置固定窗口需量fixed
2、DemandInterval设5分钟，上报周期15分钟(固定窗口场景，上报周期不影响上报频率)
3、接线方式设置为3E4w y Y
4、三项电压400V，三项电流0.01A，压流角0°，
5、重置需量最值，时间记录为T1
6、距离最近T1最近5分钟整点开始计时T2
7、则是否T2+5分钟首次上报，过去的5分钟需量平均值(电流、功率)为0</t>
  </si>
  <si>
    <t>7、则T2+5分钟首次上报，过去的5分钟需量平均值(电流、功率)为0
8、则T2+10分钟第二次上报，过去的5分钟需量平均值(电流、功率)为0
备注：电流输入0.012 = 0.006</t>
  </si>
  <si>
    <t>功率非0</t>
    <phoneticPr fontId="9" type="noConversion"/>
  </si>
  <si>
    <t> A1320-534</t>
  </si>
  <si>
    <t>Function_AcuRev1320_011_01_case9</t>
  </si>
  <si>
    <t>固定窗口需量，3E4w y Y接线，毫伏CT(5A/333mV),重置需量最值时间T1，DemandInterval设5分钟，电压均为400V,  intput1~3电流为0.002A, 距离最近T1最近5分钟整点开始计时T2，5分钟后首次上报，需量值更新为0</t>
    <phoneticPr fontId="9" type="noConversion"/>
  </si>
  <si>
    <t>1、Acuview2上位机
2、网线/RTU串口线
3、AcuRev1320电表
4、功率和电流需量不为0</t>
  </si>
  <si>
    <t>1、设置固定窗口需量fixed
2、DemandInterval设5分钟，上报周期15分钟(固定窗口场景，上报周期不影响上报频率)
3、接线方式设置为3E4w y Y
4、三项电压400V，三项电流0.002A，压流角0°，
5、重置需量最值，时间记录为T1
6、距离最近T1最近5分钟整点开始计时T2
7、则是否T2+5分钟首次上报，过去的5分钟需量平均值(电流、功率)为0</t>
  </si>
  <si>
    <t>7、则T2+5分钟首次上报，过去的5分钟需量平均值(电流、功率)为0
备注：电流输入0.00375</t>
    <phoneticPr fontId="9" type="noConversion"/>
  </si>
  <si>
    <t>电流、功率不为0，王丽红已提单</t>
    <phoneticPr fontId="9" type="noConversion"/>
  </si>
  <si>
    <t>A1320-513</t>
    <phoneticPr fontId="9" type="noConversion"/>
  </si>
  <si>
    <t>Function_AcuRev1320_011_01_case10</t>
    <phoneticPr fontId="9" type="noConversion"/>
  </si>
  <si>
    <t>固定窗口需量，3E4w y Y接线，重置需量最值时间T1，DemandInterval设5分钟，电压均为9V,  intput1~3电流为5A，距离最近T1最近5分钟整点开始计时T2，5分钟后首次上报，需量值更新为0</t>
  </si>
  <si>
    <t>1、设置固定窗口需量fixed
2、DemandInterval设5分钟，上报周期15分钟(固定窗口场景，上报周期不影响上报频率)
3、接线方式设置为3E4w y Y
4、三项电压9V，三项电流5A，压流角0°，
5、重置需量最值，时间记录为T1
6、距离最近T1最近5分钟整点开始计时T2
7、则是否T2+5分钟首次上报，过去的5分钟需量平均值(电流、功率)为0</t>
  </si>
  <si>
    <t>7、则T2+5分钟首次上报，过去的5分钟需量平均值(电流、功率)为0     
备注：输入电压大于等于10V</t>
    <phoneticPr fontId="9" type="noConversion"/>
  </si>
  <si>
    <t>Function_AcuRev1320_011_01_case11</t>
  </si>
  <si>
    <t>固定窗口需量，3E4w y Y接线，不加电压电流， 实时需量显示0</t>
  </si>
  <si>
    <t>1、固定窗口需量，3E4w y Y接线，不加电压电流，
2、检查实时需量是否显示0
3、检查web上demand界面，需量相关数据更新时间及内容是否准确</t>
  </si>
  <si>
    <t>2、检查实时需量是否显示0
3、检查web上demand界面，需量相关数据更新时间及内容准确</t>
  </si>
  <si>
    <t>Function_AcuRev1320_011_01_case12</t>
  </si>
  <si>
    <t>固定窗口需量，1Element 2 Wire接线，重置需量最值时间T1，DemandInterval设5分钟，上报周期15分钟， 距离最近T1最近5分钟整点开始计时T2，5分钟后首次上报，5分钟第二次上报 。</t>
  </si>
  <si>
    <t>1、设置固定窗口需量fixed
2、DemandInterval设5分钟，上报周期15分钟(固定窗口场景，上报周期不影响上报频率)
3、接线方式设置为
4、Ua电压400V，Ia电流2A，压流角120°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9" type="noConversion"/>
  </si>
  <si>
    <t>7、则T2+5分钟首次上报，过去的5分钟需量平均值(电流、功率)
8、则T2+10分钟第二次上报，过去的5分钟需量平均值(电流、功率)
9、检查web上demand界面，需量相关数据更新时间及内容准确</t>
  </si>
  <si>
    <t>Function_AcuRev1320_011_01_case13</t>
  </si>
  <si>
    <t>固定窗口需量，2Element 3 Wire 1Phase接线，重置需量最值时间T1，DemandInterval设5分钟，上报周期15分钟， 距离最近T1最近5分钟整点开始计时T2，5分钟后首次上报，5分钟第二次上报 。</t>
  </si>
  <si>
    <t>1、设置固定窗口需量fixed
2、DemandInterval设5分钟，上报周期15分钟(固定窗口场景，上报周期不影响上报频率)
3、接线方式设置为
4、Ua Ub电压400V，Ia电流2A，压流角210°（150°，0°，270°）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9" type="noConversion"/>
  </si>
  <si>
    <t>Function_AcuRev1320_011_01_case14</t>
  </si>
  <si>
    <t>固定窗口需量，2Element 3 Wire Network接线，重置需量最值时间T1，DemandInterval设5分钟，上报周期15分钟， 距离最近T1最近5分钟整点开始计时T2，5分钟后首次上报，5分钟第二次上报 。</t>
  </si>
  <si>
    <t>1、设置固定窗口需量fixed
2、DemandInterval设5分钟，上报周期15分钟(固定窗口场景，上报周期不影响上报频率)
3、接线方式设置为
4、Ua Ub电压400V，Ia电流2A，压流角330°（30°，0°，150°）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9" type="noConversion"/>
  </si>
  <si>
    <t>Function_AcuRev1320_011_01_case15</t>
    <phoneticPr fontId="9" type="noConversion"/>
  </si>
  <si>
    <t>固定窗口需量，2Element 3 Wire Delta接线，重置需量最值时间T1，DemandInterval设5分钟，上报周期15分钟， 距离最近T1最近5分钟整点开始计时T2，5分钟后首次上报，5分钟第二次上报 。</t>
  </si>
  <si>
    <t>1、设置固定窗口需量fixed
2、DemandInterval设5分钟，上报周期15分钟(固定窗口场景，上报周期不影响上报频率)
3、接线方式设置为
4、Ua Ub电压400V，Ia电流2A，压流角0°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9" type="noConversion"/>
  </si>
  <si>
    <t>2Element 3 Wire Delta接线未转测</t>
  </si>
  <si>
    <t>2Element 3 Wire Delta接线实际未转测</t>
    <phoneticPr fontId="9" type="noConversion"/>
  </si>
  <si>
    <t>A1320-620</t>
    <phoneticPr fontId="9" type="noConversion"/>
  </si>
  <si>
    <t>Function_AcuRev1320_011_01_case16</t>
    <phoneticPr fontId="9" type="noConversion"/>
  </si>
  <si>
    <t>固定窗口需量，3Element 4 Wire Delta接线，重置需量最值时间T1，DemandInterval设5分钟，上报周期15分钟， 距离最近T1最近5分钟整点开始计时T2，5分钟后首次上报，5分钟第二次上报 。</t>
  </si>
  <si>
    <t>1、设置固定窗口需量fixed
2、DemandInterval设5分钟，上报周期15分钟(固定窗口场景，上报周期不影响上报频率)
3、接线方式设置为
4、Ua Ub Uc电压400V，Ia、Ic分别为电流2A 3A，压流角0°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9" type="noConversion"/>
  </si>
  <si>
    <t>3Element 4 Wire Delta接线未转测</t>
  </si>
  <si>
    <t>3Element 4 Wire Delta接线实际未转测</t>
    <phoneticPr fontId="9" type="noConversion"/>
  </si>
  <si>
    <t>A1320-621</t>
    <phoneticPr fontId="9" type="noConversion"/>
  </si>
  <si>
    <t>Function_AcuRev1320_011_01_case17</t>
  </si>
  <si>
    <t>固定窗口需量，3E4w y Y接线，设置需量配置参数时间T1，DemandInterval设5分钟， 距离最近T1最近5分钟整点开始计时T2，5分钟后首次上报，改变电压，5分钟第二次上报 (新值大于已存值)。</t>
  </si>
  <si>
    <t>1、Acuview2上位机
2、网线/RTU串口线
3、AcuRev1320电表
4、系统已存在需量最小值比次用例中新产生的需量值小</t>
  </si>
  <si>
    <t>1、设置固定窗口需量fixed
2、DemandInterval设5分钟，上报周期15分钟(固定窗口场景，上报周期不影响上报频率)
3、接线方式设置为3E4w y Y
4、三项电压200V，三项电流2A，压流角0°，
5、设置需量配置参数，时间记录为T1
6、距离最近T1最近5分钟整点开始计时T2
7、则是否T2+5分钟首次上报，过去的5分钟需量平均值(电流、功率)， 最大值更新正确
8、立即改变电压400V
9、则是否T2+10分钟第二次上报，过去的5分钟需量平均值(电流、功率)， 最大值更新正确</t>
  </si>
  <si>
    <t>7、则T2+5分钟首次上报，过去的5分钟需量平均值(电流、功率)， 最大值更新正确
9、则T2+10分钟第二次上报，过去的5分钟需量平均值(电流、功率)， 最大值更新正确</t>
  </si>
  <si>
    <t>Sliding window方式需量测量</t>
  </si>
  <si>
    <t>Function_AcuRev1320_011_02_case1</t>
  </si>
  <si>
    <t>滑块需量，3E4w y Y接线，电表上电时间T1，DemandInterval设10分钟，上报周期5分钟， 距离最近T1最近10分钟整点开始计时T2，T2+5分钟后首次上报，T2+10分钟第二次上报 ，T2+15分钟第三次上报 。</t>
  </si>
  <si>
    <t>1、设置需量Sliding
2、DemandInterval设10分钟，上报周期5分钟
3、接线方式设置为3E4w y Y
4、三项电压400V，三项电流2A，压流角0°，
5、电表掉电上电，时间记录为T1
5.1 检查实时需量是否全部清零0
6、距离最近T1最近10分钟整点开始计时T2
7、则是否T2+10分钟首次上报，过去的10分钟需量平均值(电流、功率)
8、T2+10时刻，立即改变电流为4A
9、则是否T2+15分钟第二次上报需量，且需量为过去10分钟(前5分钟电流为2A，后五分钟电流为4A)需量平均值(电流、功率)
10、则是否T2+20分钟第三次上报需量，且需量为过去10分钟(前5分钟电流为4A，后五分钟电流为4A)需量平均值(电流、功率)
11、检查web上demand界面，需量相关数据更新时间及内容是否准确</t>
  </si>
  <si>
    <t>5.1 实时需量全部清零0
7、则T2+10分钟首次上报，过去的10分钟需量平均值(电流、功率)
9、则T2+15分钟第二次上报需量，且需量为过去10分钟(前5分钟电流为2A，后五分钟电流为4A)需量平均值(电流、功率)
10、则T2+20分钟第三次上报需量，且需量为过去10分钟(前5分钟电流为4A，后五分钟电流为4A)需量平均值(电流、功率)
11、检查web上demand界面，需量相关数据更新时间及内容准确</t>
  </si>
  <si>
    <t>Function_AcuRev1320_011_02_case2</t>
  </si>
  <si>
    <t>滑块需量，3E4w y Y接线，电表设置时钟时间T1，DemandInterval设5分钟，上报周期5分钟， 距离最近T1最近5分钟整点开始计时T2，T2+5分钟后首次上报，T2+10分钟第二次上报 ，T2+15分钟第三次上报 。</t>
  </si>
  <si>
    <t>1、设置需量Sliding
2、DemandInterval设5分钟，上报周期5分钟
3、接线方式设置为3E4w y Y
4、三项电压400V，三项电流2A，压流角120°，
5、电表设置时钟时间，时间记录为T1
5.1 检查实时需量是否全部清零0
6、距离最近T1最近5分钟整点开始计时T2
7、则是否T2+5分钟首次上报，过去的5分钟需量平均值(电流、功率)
8、T2+5时刻，立即改变电流为5A
9、则是否T2+10分钟第二次上报需量，且需量为过去5分钟(后五分钟电流为5A)需量平均值(电流、功率)
10、T2+10时刻，立即改变电流为1A
11、则是否T2+15分钟第三次上报需量，且需量为过去5分钟(后五分钟电流为1A)需量平均值(电流、功率)</t>
  </si>
  <si>
    <t>5.1 实时需量全部清零0
7、则T2+5分钟首次上报，过去的5分钟需量平均值(电流、功率)
9、则T2+10分钟第二次上报需量，且需量为过去5分钟(后五分钟电流为5A)需量平均值(电流、功率)
11、则T2+15分钟第三次上报需量，且需量为过去5分钟(后五分钟电流为1A)需量平均值(电流、功率)</t>
  </si>
  <si>
    <t>Function_AcuRev1320_011_02_case3</t>
  </si>
  <si>
    <t>滑块需量，3E4w y Y接线，重置需量最值时间T1，DemandInterval设20分钟，上报周期10分钟， 距离最近T1最近20分钟整点开始计时T2，T2+20分钟后首次上报，T2+30分钟第二次上报 ，T2+40分钟第三次上报 。</t>
  </si>
  <si>
    <t>1、设置需量Sliding
2、DemandInterval设20分钟，上报周期10分钟
3、接线方式设置为3E4w y Y
4、三项电压400V，三项电流2A，压流角210°，
5、重置需量最值，时间记录为T1
5.1 检查实时需量是否全部清零0
6、距离最近T1最近20分钟整点开始计时T2
7、则T2+20分钟首次上报，过去的20分钟需量平均值(电流、功率)
8、T2+20时刻，立即改变电流为4A
9、则是否T2+30分钟第二次上报需量
10、则是否T2+40分钟第三次上报需量
11、检查web上demand界面，需量相关数据更新时间及内容是否准确</t>
  </si>
  <si>
    <t>5.1 实时需量全部清零0
6、距离最近T1最近20分钟整点开始计时T2
7、则T2+20分钟首次上报，过去的20分钟需量平均值(电流、功率)
9、则T2+30分钟第二次上报需量
10、则T2+40分钟第三次上报需量
11、检查web上demand界面，需量相关数据更新时间及内容准确</t>
  </si>
  <si>
    <t>Function_AcuRev1320_011_02_case4</t>
  </si>
  <si>
    <t>滑块需量，3E4w y Y接线，设置需量配置参数T1，DemandInterval设8分钟，上报周期5分钟， 距离最近T1最近8分钟整倍数开始计时T2，T2+8分钟后首次上报，T2+13分钟第二次上报 ，T2+18分钟第三次上报 。</t>
  </si>
  <si>
    <t>1、设置需量Sliding
2、DemandInterval设8分钟，上报周期5分钟
3、接线方式设置为3E4w y Y
4、三项电压400V，三项电流2A，压流角330°
5、设置需量配置参数，时间记录为T1
5.1 检查实时需量是否全部清零0
6、距离最近T1最近8分钟倍数点开始计时T2
7、则T2+8分钟首次上报，过去的8分钟需量平均值(电流、功率)
8、T2+8时刻，立即改变电流为4A
9、则是否T2+13分钟第二次上报需量，且需量为过去8分钟(前3分钟电流为2A，后5分钟电流为4A)需量平均值(电流、功率)
10、则是否T2+18分钟第三次上报需量，且需量为过去8分钟(前3分钟电流为4A，后5分钟电流为4A)需量平均值(电流、功率)</t>
  </si>
  <si>
    <t>5.1 实时需量全部清零0
7、则T2+8分钟首次上报，过去的8分钟需量平均值(电流、功率)
9、则T2+13分钟第二次上报需量，且需量为过去8分钟(前3分钟电流为2A，后5分钟电流为4A)需量平均值(电流、功率)
10、则T2+18分钟第三次上报需量，且需量为过去8分钟(前3分钟电流为4A，后5分钟电流为4A)需量平均值(电流、功率)</t>
  </si>
  <si>
    <t>Function_AcuRev1320_011_02_case5</t>
  </si>
  <si>
    <t>滑块需量，1Element 2 Wire接线，设置需量配置参数T1，DemandInterval设5分钟，上报周期5分钟， 距离最近T1最近5分钟整点开始计时T2，T2+5分钟后首次上报，T2+10分钟第二次上报 。</t>
  </si>
  <si>
    <t>1、设置需量Sliding
2、DemandInterval设5分钟，上报周期5分钟(固定窗口场景，上报周期不影响上报频率)
3、接线方式设置为1Element 2 Wire
4、Ua电压400V，Ia电流2A，压流角120°
5、设置需量配置参数，时间记录为T1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</si>
  <si>
    <t>Function_AcuRev1320_011_02_case6</t>
  </si>
  <si>
    <t>滑块需量，2Element 3 Wire 1Phase接线，设置需量配置参数T1，DemandInterval设5分钟，上报周期5分钟， 距离最近T1最近5分钟整点开始计时T2，T2+5分钟后首次上报，T2+10分钟第二次上报 。</t>
  </si>
  <si>
    <t>1、设置需量Sliding
2、DemandInterval设5分钟，上报周期5分钟(固定窗口场景，上报周期不影响上报频率)
3、接线方式设置为2Element 3 Wire 1Phase
4、Ua Ub电压400V，Ia电流2A 3A，压流角210°
5、设置需量配置参数，时间记录为T1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</si>
  <si>
    <t>7、则T2+5分钟首次上报，过去的5分钟需量平均值(电流、功率)
8、则T2+10分钟第二次上报，过去的5分钟需量平均值(电流、功率)
9、检查web上demand界面，需量相关数据更新时间及内容是否准确</t>
  </si>
  <si>
    <t>Function_AcuRev1320_011_02_case7</t>
  </si>
  <si>
    <t>滑块需量，2Element 3 Wire Network接线，设置需量配置参数T1，DemandInterval设5分钟，上报周期5分钟， 距离最近T1最近5分钟整点开始计时T2，5分钟后首次上报，5分钟第二次上报 。</t>
  </si>
  <si>
    <t>1、设置需量Sliding
2、DemandInterval设5分钟，上报周期5分钟(固定窗口场景，上报周期不影响上报频率)
3、接线方式设置为2Element 3 Wire Network
4、Ua Ub电压400V，Ia电流2A 3A，压流角330°
5、设置需量配置参数，时间记录为T1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</si>
  <si>
    <t>Function_AcuRev1320_011_02_case8</t>
  </si>
  <si>
    <t>滑块需量，2Element 3 Wire Delta接线，重置需量最值时间T1，DemandInterval设5分钟，上报周期5分钟， 距离最近T1最近5分钟整点开始计时T2，5分钟后首次上报，5分钟第二次上报 。</t>
  </si>
  <si>
    <t>1、设置需量Sliding
2、DemandInterval设5分钟，上报周期5分钟(固定窗口场景，上报周期不影响上报频率)
3、接线方式设置为2Element 3 Wire Delta
4、Ua Ub电压400V，Ia电流2A 3A，压流角0°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</si>
  <si>
    <t>上位机这个地方是否要进行整改，同HMI\WEB</t>
  </si>
  <si>
    <t>Sliding window方式需量测量</t>
    <phoneticPr fontId="9" type="noConversion"/>
  </si>
  <si>
    <t>Function_AcuRev1320_011_02_case9</t>
  </si>
  <si>
    <t>滑块需量，3E4w y Y接线，毫安CT(20A/100mA),重置需量最值时间T1，DemandInterval设5分钟，上报周期5分钟，电压均为400V,  intput1~3电流为0.01A，距离最近T1最近5分钟整点开始计时T2，15分钟后首次上报，需量值更新为0</t>
  </si>
  <si>
    <t>1、设置窗口需量Sliding
2、DemandInterval设5分钟，上报周期5分钟
3、接线方式设置为3E4w y Y
4、三项电压400V，三项电流0.01A，压流角0°，
5、重置需量最值，时间记录为T1
6、距离最近T1最近5分钟整点开始计时T2
7、则是否T2+5分钟首次上报，过去的5分钟需量平均值(电流、功率)为0
8.则是否T2+10分钟第二次上报</t>
  </si>
  <si>
    <t>7、则T2+5分钟首次上报，过去的5分钟需量平均值(电流、功率)为0
8、则T2+10分钟第二次上报，过去的5分钟需量平均值(电流、功率)为0</t>
  </si>
  <si>
    <t>Function_AcuRev1320_011_02_case10</t>
  </si>
  <si>
    <t>滑块需量，3E4w y Y接线，重置需量最值时间T1，DemandInterval设5分钟，上报周期5分钟，电压均为9V,  intput1~3电流为5A，距离最近T1最近5分钟整点开始计时T2，5分钟后首次上报，需量值更新为0</t>
  </si>
  <si>
    <t>1、设置窗口需量Sliding
2、DemandInterval设5分钟，上报周期5分钟
3、接线方式设置为3E4w y Y
4、三项电压9V，三项电流5A，压流角0°，
5、重置需量最值，时间记录为T1
6、距离最近T1最近5分钟整点开始计时T2
7、则是否T2+5分钟首次上报，过去的5分钟需量平均值(电流、功率)为0</t>
  </si>
  <si>
    <t>7、则T2+5分钟首次上报，过去的5分钟需量平均值(电流、功率)为0
备注：电压输入为10V</t>
  </si>
  <si>
    <t>Function_AcuRev1320_011_02_case11</t>
    <phoneticPr fontId="9" type="noConversion"/>
  </si>
  <si>
    <t>滑块需量，3E4w y Y接线，重置需量最值时间T1，DemandInterval设4分钟，上报周期5分钟，</t>
  </si>
  <si>
    <t>1、设置窗口需量Sliding
2、DemandInterval设4分钟，上报周期5分钟
3、上位机点击提交
4、查看上位机提交是否成功</t>
  </si>
  <si>
    <t>4、查看上位机提交失败</t>
    <phoneticPr fontId="9" type="noConversion"/>
  </si>
  <si>
    <t>需求未明确DemandInterva≥上报周期</t>
    <phoneticPr fontId="9" type="noConversion"/>
  </si>
  <si>
    <t>崔总要求DemandInterval≥上报周期</t>
    <phoneticPr fontId="9" type="noConversion"/>
  </si>
  <si>
    <t>A1320-612</t>
    <phoneticPr fontId="9" type="noConversion"/>
  </si>
  <si>
    <t>该版本未修改</t>
  </si>
  <si>
    <t>需量测量</t>
    <phoneticPr fontId="9" type="noConversion"/>
  </si>
  <si>
    <t>Function_AcuRev1320_011_02_case12</t>
    <phoneticPr fontId="9" type="noConversion"/>
  </si>
  <si>
    <t>需量模块，3E4w y Y接线，重置系统时间为2000-01-01 00：00：00，系统已存在的实时需量被清除为0</t>
  </si>
  <si>
    <t>1、重置系统时间为2000-01-01 00：00：00
2、查看demand的功率和电流需量是否为0</t>
  </si>
  <si>
    <t>2、demand的功率和电流需量为0</t>
    <phoneticPr fontId="9" type="noConversion"/>
  </si>
  <si>
    <t>未转测</t>
    <phoneticPr fontId="9" type="noConversion"/>
  </si>
  <si>
    <t>沿用4100项目</t>
    <phoneticPr fontId="9" type="noConversion"/>
  </si>
  <si>
    <t>A1320-623</t>
    <phoneticPr fontId="9" type="noConversion"/>
  </si>
  <si>
    <t>1e1P2W接线验证</t>
  </si>
  <si>
    <t>Function_AcuRev1320_012_01_case1</t>
  </si>
  <si>
    <t>1e1P2W输电,上位机配1P2W接线，上位机input1只能配置Van，input1对应功率正确，其他input功率为0</t>
  </si>
  <si>
    <t>1、连接AcuRev1320电表到Acuview2上，连接状态为connected
2、1e1P2W输电,上位机配1P2W接线，Va为120V, I_in1为4A，压流夹角0°。
4、检查上位机和HMI上input1是否只能配置Van
5、检查上位机和HMI上input1应有功功率是否正确，无其他input功率</t>
  </si>
  <si>
    <t>4、上位机和HMI上input1只能配置Van
5、上位机和HMI上input1对应有功功率0.48kwh，无其他input有功功率</t>
  </si>
  <si>
    <t>A1320-525</t>
  </si>
  <si>
    <t>failed
问题还未修改</t>
  </si>
  <si>
    <t>Function_AcuRev1320_012_01_case2</t>
  </si>
  <si>
    <t>1 ELEMENT_2_WIRE 接线方式， 上位机与HMI realtime数据中“显示”符合接线方式中的显示规划</t>
  </si>
  <si>
    <t>1、Acuview2上位机
2、网线/RTU串口线
3、AcuRev1320电表
4、1e1P2W接线方式</t>
  </si>
  <si>
    <t>1、连接AcuRev1320电表到Acuview2上，连接状态为connected
2、1e1P2W输电,上位机配1P2W接线，Va为120V, I_in1为4A，压流夹角0°。
3、 根据最新的接线方式说明书检查上位机和HMI上real-time页面显示
4、 根据最新的接线方式上位机显示要求检查上位机的Energy、Demand、MaxDemand、THD页面显示符合预期</t>
    <phoneticPr fontId="9" type="noConversion"/>
  </si>
  <si>
    <t>3、 上位机和HMI上real-time显示与最新的接线方式说明书保持一致
4、 上位机Energy、Demand、MaxDemand、THD显示与最新要求保持一致</t>
  </si>
  <si>
    <t>A1320-526</t>
  </si>
  <si>
    <t>A1320-526</t>
    <phoneticPr fontId="9" type="noConversion"/>
  </si>
  <si>
    <t>Function_AcuRev1320_012_01_case3</t>
  </si>
  <si>
    <t>1 ELEMENT_2_WIRE 接线测量5分钟， 切换到2e2P3W phase1接线方式，再次切换到1 ELEMENT_2_WIRE 接线，检查HMI和上位机上能量是否全部被置为0, 电压电流测量正确</t>
  </si>
  <si>
    <t>1、Acuview2上位机
2、网线/RTU串口线
3、AcuRev1320电表
4、3 Element 3 Wire Delta接线方式</t>
  </si>
  <si>
    <t>1、连接AcuRev1320电表到Acuview2上，连接状态为connected
2、1e1P2W输电，上位机配1e1P2W接线，Va为120V, I_in1为4A，压流夹角0°。
3、检查上位机和HMI上input1和user1对应有功功率是否正确，其他user和input功率为0
4、测量5分钟
5、切换到2e2P3W phase1接线方式，选择清除能量
6、检查上位机和HMI上能量是否测量参数全部置为0, 电压电流测量正确</t>
  </si>
  <si>
    <t>6、上位机和HMI上能量测量参数全部置为0, 电压电流测量正确</t>
  </si>
  <si>
    <t>A1320-541</t>
  </si>
  <si>
    <t>Function_AcuRev1320_012_01_case3_01</t>
  </si>
  <si>
    <t>1 ELEMENT_2_WIRE 接线方式，不同聚合方式下，电表real-time数据显示</t>
  </si>
  <si>
    <t>1、连接AcuRev1320电表到Acuview2上，连接状态为connected
2、1e1P2W输电,上位机配1P2W接线，Va为120V, I_in1为4A，压流夹角0°。
3、不同聚合方式下（20ms\200ms,3s\10min\2h），查看电表real-time数据显示是否正常，上位机是否按照1E2W进行显示</t>
  </si>
  <si>
    <t>3、不同聚合方式下（20ms\200ms,3s\10min\2h），查看电表real-time数据显示是否正常，上位机按照1E2W进行显示</t>
  </si>
  <si>
    <t>A1320-525
https://accuenergy.atlassian.net/browse/A1320-564</t>
    <phoneticPr fontId="9" type="noConversion"/>
  </si>
  <si>
    <t>2P3W phase1接线验证</t>
  </si>
  <si>
    <t>Function_AcuRev1320_012_02_case1</t>
  </si>
  <si>
    <t>上位机配2e2P3W phase1接线，压流夹角30°</t>
  </si>
  <si>
    <t>1、连接AcuRev1320电表到Acuview2上，连接状态为connected
2、上位机配2e2P3W phase1接线，
2.1、检查上位机和HMI的默认配置是否为 Va、Vc
2.2、 Va、Vc配置为120V, A、C相电流分别为5A 和5A，压流夹角30°。
3、检查上位机和HMI中A、C相、系统对应功率是否正确，系统的PF是否等于0.866
4、检查系统的平均电流是否为5A。</t>
  </si>
  <si>
    <t>2.1、检查上位机和HMI的默认配置为 Va、Vc
3.上位机和HMI中A、C相、系统对应功率正确，系统的PF等于0.866
7、系统的平均电流是否为5A。</t>
  </si>
  <si>
    <t>Function_AcuRev1320_012_02_case2</t>
  </si>
  <si>
    <t>上位机配2e2P3W phase1接线， 系统功率数据是A、C相数据之和</t>
  </si>
  <si>
    <t>1、连接AcuRev1320电表到Acuview2上，连接状态为connected
2、上位机配2e2P3W phase1接线，
2.1、检查上位机和HMI的默认配置是否为 Va、Vc
2.2、 Va、Vc配置为120V, A、C相电流分别为2A 和4A，压流夹角0°。
（Va/Vc角度0、180°，A、C相电流角度0/180°）
3.系统的平均电流是否为3A， PhaseC 功率数据与PhaseB功率数据之和是否等于sys功率</t>
    <phoneticPr fontId="9" type="noConversion"/>
  </si>
  <si>
    <t>3.系统的平均电流为3A， PhaseC 功率数据与PhaseB功率数据之和等于sys功率</t>
  </si>
  <si>
    <t>A1320-525</t>
    <phoneticPr fontId="9" type="noConversion"/>
  </si>
  <si>
    <t>Function_AcuRev1320_012_02_case3</t>
  </si>
  <si>
    <t>2e2P3W phase1接线测量5分钟， 切换到1e1P2W接线方式，检查HMI和上位机上电压，电流，能量、需量是否与1e1P2W接线方式测量数据保持一致，2e2P3W phase1接线测量数据全部重置为0</t>
  </si>
  <si>
    <t>1、连接AcuRev1320电表到Acuview2上，连接状态为connected
2、上位机配2e2P3W phase1接线，
3、2e2P3W phase1接线测量5分钟， 切换到1e1P2W接线方式，
3、检查HMI和上位机上电压，电流，能量、需量是否与1e1P2W接线方式测量数据保持一致</t>
  </si>
  <si>
    <t xml:space="preserve">
3、、上位机和HMI上电压、电流、功率与1e1P2W接线方式数据一致，源接线方式多出测量参数全部为”-“
 V13版本 2025/5/15：多出的参数显示”-“</t>
  </si>
  <si>
    <t>Function_AcuRev1320_012_02_case4</t>
  </si>
  <si>
    <t>2e2P3W phase1接线 切换到2e2P3W delta接线方式，断开交流源检查HMI和上位机上电压，电流，显示是否正常</t>
  </si>
  <si>
    <t>1、连接AcuRev1320电表到Acuview2上，连接状态为connected
2、电源输入220 V、220 V 5A 5A，上位机上从2e2P3W phase1接线 切换到2e2P3W delta接线，
3、关闭交流源输入，
4、上位机相电压的界面还还显示电压是否为0V。</t>
  </si>
  <si>
    <t>4、关闭交流源输入，上位机相电压的界面还还显示电压为”-“。
 V13版本 2025/5/15：上位机相电压的界面还还显示”-“</t>
  </si>
  <si>
    <t>Function_AcuRev1320_012_02_case5</t>
  </si>
  <si>
    <t>2e2P3W phase1接线配置，上位机与HMI realtime数据中“显示”符合接线方式中的显示规划</t>
  </si>
  <si>
    <t>1、连接AcuRev1320电表到Acuview2上，连接状态为connected
2、上位机配2e2P3W phase1接线，
2.1、检查上位机和HMI的默认配置是否为 Va、Vc
2.2、 Va、Vc配置为120V, A、C相电流分别为2A 和4A，压流夹角0°。
（Va/Vc角度0、180°，A、C相电流角度0/180°）
3、 根据最新的接线方式说明书检查上位机和HMI上real-time显示
4、 根据最新的接线方式上位机\HMI显示要求检查上位机的Energy、Demand、MaxDemand、THD、MAXMIN页面显示符合预期</t>
  </si>
  <si>
    <t>A1320-536</t>
  </si>
  <si>
    <t>A1320-525
A1320-536</t>
  </si>
  <si>
    <t>https://accuenergy.atlassian.net/browse/A1320-875</t>
  </si>
  <si>
    <t>Function_AcuRev1320_012_02_case6</t>
  </si>
  <si>
    <t>2e3W phase1接线配置，验证Va为0时，Vc 相的角度为0，，input的角度为0，电压电流测量正常，功率计算正确</t>
  </si>
  <si>
    <t>1、连接AcuRev1320电表到Acuview2上，连接状态为connected
2、上位机配2e2P3W phase1接线，
2.1、检查上位机和HMI的默认配置是否为 Va、Vc
2.2、 Va、Vc配置为120V, A、C相电流分别为2A 和4A，压流夹角0°。
（Va/Vc角度0、180°，A、C相电流角度0/180°）
3、检查上位机和HMI数据是否正确
4、修改源上Va的幅值为0，检查Va的角度功率均为0、Ia幅值正常，角度功率均为0，Vc和Ic的角度为0，电压电流幅值以及功率维持之前的数值不受影响
5、 从源上关闭输入，再按照关闭前的配置直接打开输入
6、检查Va的角度功率均为0、Ia电流幅值正常，角度功率均为0，Vc和Ic的角度为0，电压电流幅值以及功率维持之前的数值不受影响</t>
  </si>
  <si>
    <t>2.1、检查上位机和HMI的默认配置为 Va、Vc
3、数据正确
4~6、 Va的角度功率均为0、Ia电流幅值正常，角度功率均为0，Vc和Ic的角度为0，电压电流幅值以及功率维持之前的数值不受影响</t>
  </si>
  <si>
    <t>A1320-506</t>
  </si>
  <si>
    <t>Function_AcuRev1320_012_02_case7</t>
  </si>
  <si>
    <t>2e2P3W phase1接线配置，检查Demand和MaxDemand界面的System的电流计算正常</t>
  </si>
  <si>
    <t>1、连接AcuRev1320电表到Acuview2上，连接状态为connected
2、上位机配2e2P3W phase1接线，
2.1、检查上位机和HMI的默认配置是否为 Va、Vc
2.2、 Va、Vc配置为120V, A、C相电流分别为2A 和4A，压流夹角0°。
（Va/Vc角度0、180°，A、C相电流角度0/180°）
3、 检查Demand和MaxDemand界面的System 电流计算正确</t>
  </si>
  <si>
    <t>3、Demand和MaxDemand页面的System的电流刷新正确</t>
  </si>
  <si>
    <t>https://accuenergy.atlassian.net/browse/A1320-536</t>
  </si>
  <si>
    <t>Function_AcuRev1320_012_02_case7_01</t>
  </si>
  <si>
    <t>2E3W phase1接线配置，不同聚合方式下，电表real-time数据显示</t>
  </si>
  <si>
    <t>1、Acuview2上位机
2、网线/RTU串口线
3、AcuRev1320电表
4、2P3W phase1接线验证</t>
  </si>
  <si>
    <t>1、连接AcuRev1320电表到Acuview2上，连接状态为connected
2、上位机配2e2P3W phase1接线，
2.1、检查上位机和HMI的默认配置是否为 Va、Vc
2.2、 Va、Vc配置为120V, A、C相电流分别为2A 和4A，压流夹角0°。
（Va/Vc角度0、180°，A、C相电流角度0/180°）
3、不同聚合方式下（20ms\200ms,3s\10min\2h），查看电表real-time数据显示是否正常，上位机是否按照2E3W phase1进行显示</t>
    <phoneticPr fontId="9" type="noConversion"/>
  </si>
  <si>
    <t>3、不同聚合方式下（20ms\200ms,3s\10min\2h），查看电表real-time数据显示正常，上位机按照2E3W phase1进行显示</t>
  </si>
  <si>
    <t>https://accuenergy.atlassian.net/browse/A1320-564</t>
  </si>
  <si>
    <t>2H只观测了数据完整性，未观测值</t>
    <phoneticPr fontId="9" type="noConversion"/>
  </si>
  <si>
    <t>2e2P3W delta接线验证</t>
  </si>
  <si>
    <t>Function_AcuRev1320_012_03_case1</t>
  </si>
  <si>
    <t>上位机配2e2P3W delta接线，input1~input2分别配置Vab、Vbc，且无法配置Va/vb/Vcn，user1最多添加两路input， 模拟φuab，φubc，φuca平衡(0° 240° 120° )，input1~2和user1对应功率正确，其他user和input功率为0</t>
  </si>
  <si>
    <t>1、连接AcuRev1320电表到Acuview2上，连接状态为connected
2、源依旧按照Y模式输电（Ua为100V，φua为0°，Ub为100V， 短接连到电表Un，φub为240°，Uc为100V，φuc为120°），上位机配2e2P3W delta接线，（I_in1为4A、0°，I_in2为0A、0°，I_in3为5A、120°），I_in1为4A、0°，I_in2为0A、0°，I_in3为5A、120°同时从源上把电流的input2和input3调换输出位置），上位机测量到的Ia和Ib分别为4A 和5A， 角度φI1~2为330°，90°。【360°，120°】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</si>
  <si>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系统：P=1.350kwh，Q=0.000kvar，S=1.351kva，PF= 1.000
用户：Puser1=1.350kwhkwh，Quser1=0.000kwh，Suser1=1.350kva，PF= 1.000
其他user功率为0，input功率为"-"
备注计算方式：
S = (Uab * Ia + Ubc * Ic) * cos(30)
P = S * cos(压流角)
Q= S^2 - P^2 开根号
压流角： Uab、Ubc、Uca 角度为0°、240°、120°，
Ia、Ic 是330°、90°，换算Iab、Ica是 0°、120°
比较Uab和Iab、Uca和Ica的压流角是0</t>
    <phoneticPr fontId="9" type="noConversion"/>
  </si>
  <si>
    <t>https://accuenergy.atlassian.net/browse/A1320-549</t>
  </si>
  <si>
    <t>Function_AcuRev1320_012_03_case2</t>
  </si>
  <si>
    <t>上位机配2e2P3W delta接线，input1~input2分别配置Vab、Vbc，且无法配置Va/vb/Vcn，user1最多添加两路input， 模拟φuab，φubc，φuca平衡(0° 240° 120° )，压流夹角为60°，input1~2和user1对应功率正确，其他user和input功率为0</t>
  </si>
  <si>
    <t>1、连接AcuRev1320电表到Acuview2上，连接状态为connected
2、源依旧按照Y模式输电（Ua为100V，φua为0°，Ub短接连到电表Un，φua为240°，Uc为100V，φuc为120°），上位机配2e2P3W delta接线，（I_in1为5A、300°，I_in2为0A、0°，I_in3为5A、60°，同时从源上把电流的input2和input3调换输出位置），上位机测量到的Ia和Ib均为5A， 角度φI1~2为270°，30°。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</si>
  <si>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系统：P=0.75kwh，Q=1.299kvar，S=1.500kva，PF= 0.500
用户：Puser1=0.75kwhkwh，Quser1=1.299kwh，Suser1=1.500kva，PF= 0.500
其他user功率为0，input功率为"-"
备注计算方式：
S = (Uab * Ia + Ubc * Ic) * cos(30)
P = S * cos(压流角)
Q= S^2 - P^2 开根号
压流角： Uab、Ubc、Uca 角度为0°、240°、120°，
Ia、Ic 是270°、30°，换算Iab、Ica是 300°、60°
比较Uab和Iab、Uca和Ica的压流角是60
夹角在第一象限，Q为正数【一二象限为正数、三四象限为负数】</t>
  </si>
  <si>
    <t>Function_AcuRev1320_012_03_case3</t>
  </si>
  <si>
    <t>上位机配2e2P3W delta接线，input1~input2分别配置Vab、Vbc，且无法配置Va/vb/Vcn，user1最多添加两路input， 模拟φuab，φubc，φuca平衡(0° 240° 120° )，压流夹角为120°，input1~2和user1对应功率正确，其他user和input功率为0</t>
    <phoneticPr fontId="9" type="noConversion"/>
  </si>
  <si>
    <t>1、连接AcuRev1320电表到Acuview2上，连接状态为connected
2、源依旧按照Y模式输电（Ua为100V，φua为0°，Ub短接连到电表Un，φua为240°，Uc为100V，φuc为120°），上位机配2e2P3W delta接线，（I_in1为5A、240°，I_in2为0A、0°，I_in3为5A、0°，同时从源上把电流的input2和input3调换输出位置），上位机测量到的Ia和Ib均为5A， 角度φI1~2为210°，330°。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</si>
  <si>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系统：P=-0.75kwh，Q=1.299kvar，S=1.500kva，PF= -0.500
用户：Puser1=-0.75kwhkwh，Quser1=1.299kwh，Suser1=1.500kva，PF= -0.500
其他user功率为0，input功率为"-"
备注计算方式：
S = (Uab * Ia + Ubc * Ic) * cos(30)
P = S * cos(压流角)
Q= S^2 - P^2 开根号
压流角： Uab、Ubc、Uca 角度为0°、240°、120°，
Ia、Ic 是210°、330°，换算Iab、Ica是 240°、0°
比较Uab和Iab、Uca和Ica的压流角是120
夹角在第二象限，Q为正数【一二象限为正数、三四象限为负数】</t>
    <phoneticPr fontId="9" type="noConversion"/>
  </si>
  <si>
    <t>Function_AcuRev1320_012_03_case4</t>
  </si>
  <si>
    <t>上位机配2e2P3W delta接线，input1~input2分别配置Vab、Vbc，且无法配置Va/vb/Vcn，user1最多添加两路input， 模拟φuab，φubc，φuca平衡(0° 240° 120° )，压流夹角为210°，input1~2和user1对应功率正确，其他user和input功率为0</t>
  </si>
  <si>
    <t>1、连接AcuRev1320电表到Acuview2上，连接状态为connected
2、源依旧按照Y模式输电（Ua为100V，φua为0°，Ub短接连到电表Un，φua为240°，Uc为100V，φuc为120°），上位机配2e2P3W delta接线，（I_in1为5A、150°，I_in2为0A、0°，I_in3为5A、270°，同时从源上把电流的input2和input3调换输出位置），上位机测量到的Ia和Ib均为5A， 角度φI1~2为120°，240°。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</si>
  <si>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系统：P=-1.299kwh，Q=-0.75kvar，S=1.500kva，PF= -0.866
用户：Puser1=-1.299kwhkwh，Quser1=-0.75kwh，Suser1=1.500kva，PF= -0.866
其他user功率为0，input功率为"-"
备注计算方式：
S = (Uab * Ia + Ubc * Ic) * cos(30)
P = S * cos(压流角)
Q= S^2 - P^2 开根号
压流角： Uab、Ubc、Uca 角度为0°、240°、120°，
Ia、Ic 是120°、240°，换算Iab、Ica是 150°、270°
比较Uab和Iab、Uca和Ica的压流角是210
夹角在第三象限，Q为负数【一二象限为正数、三四象限为负数】</t>
    <phoneticPr fontId="9" type="noConversion"/>
  </si>
  <si>
    <t>Function_AcuRev1320_012_03_case5</t>
  </si>
  <si>
    <t>上位机配2e2P3W delta接线，input1~input2分别配置Vab、Vbc，且无法配置Va/vb/Vcn，user1最多添加两路input， 模拟φuab，φubc，φuca平衡(0° 240° 120° )，压流夹角为330°，input1~2和user1对应功率正确，其他user和input功率为0</t>
  </si>
  <si>
    <t>1、连接AcuRev1320电表到Acuview2上，连接状态为connected
2、源依旧按照Y模式输电（Ua为100V，φua为0°，Ub短接连到电表Un，φua为240°，Uc为100V，φuc为120°），上位机配2e2P3W delta接线，（I_in1为5A、30°，I_in2为0A、0°，I_in3为5A、150°，同时从源上把电流的input2和input3调换输出位置），上位机测量到的Ia和Ib均为5A， 角度φI1~2为0°，120°。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</si>
  <si>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系统：P=1.299kwh，Q=-0.75kvar，S=1.500kva，PF= 0.866
用户：Puser1=1.299kwhkwh，Quser1=-0.75kwh，Suser1=1.500kva，PF= 0.866
其他user功率为0，input功率为"-"
备注计算方式：
S = (Uab * Ia + Ubc * Ic) * cos(30)
P = S * cos(压流角)
Q= S^2 - P^2 开根号
压流角： Uab、Ubc、Uca 角度为0°、240°、120°，
Ia、Ic 是0°、120°，换算Iab、Ica是 30°、150°
比较Uab和Iab、Uca和Ica的压流角是330
夹角在第四象限，Q为负数【一二象限为正数、三四象限为负数】</t>
  </si>
  <si>
    <t>2e2P3W delta接线验证</t>
    <phoneticPr fontId="9" type="noConversion"/>
  </si>
  <si>
    <t>Function_AcuRev1320_012_03_case6</t>
  </si>
  <si>
    <t>2e2P3W delta接线测量5分钟， 切换到1e1P2W接线方式，再次切换到2e2P3W delta接线，检查HMI和上位机上能量是否全部被置为0, 电压电流测量正确</t>
  </si>
  <si>
    <t>1、连接AcuRev1320电表到Acuview2上，连接状态为connected
2、源依旧按照Y模式输电（Ua为100V，φua为0°，Ub短接连到电表Un，φua为240°，Uc为100V，φuc为120°），上位机配2e2P3W delta接线，（I_in1为5A、30°，I_in2为0A、0°，I_in3为5A、150°，同时从源上把电流的input2和input3调换输出位置），上位机测量到的Ia和Ib均为5A， 角度φI1~2为0°，120°。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8、测量5分钟
9、切换到1e1P2W接线方式
10、立即切换到2e2P3W delta接线方式
11、检查上位机和HMI上能量是否测量参数全部置为0, 电压电流测量正确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</si>
  <si>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7、上位机和HMI上user1-12和system对应有功功率正确，
用例修改2025/6/27：
系统：P=1.299kwh，Q=-0.75kvar，S=1.500kva，PF= 0.866
用户：Puser1=1.299kwhkwh，Quser1=-0.75kwh，Suser1=1.500kva，PF= 0.866
11、上位机和HMI上能量测量参数全部置为0, 电压电流测量正确</t>
  </si>
  <si>
    <t>Function_AcuRev1320_012_03_case7</t>
  </si>
  <si>
    <t>2e2P3W delta接线配置，上位机与HMI realtime数据中“显示”符合接线方式中的显示规划</t>
  </si>
  <si>
    <t>1、连接AcuRev1320电表到Acuview2上，连接状态为connected
2、源依旧按照Y模式输电（Ua为100V，φua为0°，Ub短接连到电表Un，φua为240°，Uc为100V，φuc为120°），上位机配2e2P3W delta接线，（I_in1为4A、0°，I_in2为0A、0°，I_in3为5A、120°，同时从源上把电流的input2和input3调换输出位置），上位机测量到的Ia和Ib分别为4A 和5A， 角度φI1~2为330°，90°。
3、 根据最新的接线方式说明书检查上位机和HMI上real-time显示
4、 根据最新的接线方式上位机显示要求检查上位机的Energy、Demand、MaxDemand、THD页面显示符合预期</t>
  </si>
  <si>
    <t>A1320-547</t>
  </si>
  <si>
    <t>A1320-547</t>
    <phoneticPr fontId="9" type="noConversion"/>
  </si>
  <si>
    <t>【AcuRev-1320 v1.01p05】HMI界面 Max Demand 的P、Q、S 页面，预期显示为“SYS”的位置显示成了“N” https://accuenergy.atlassian.net/browse/A1320-920</t>
    <phoneticPr fontId="9" type="noConversion"/>
  </si>
  <si>
    <t>Function_AcuRev1320_012_03_case8</t>
  </si>
  <si>
    <t>2e2P3W delta接线配置，验证Vab为0时，Vbc、Vca 相的角度为0，input的角度为0，电压电流测量正常，功率计算正确</t>
  </si>
  <si>
    <t>1、连接AcuRev1320电表到Acuview2上，连接状态为connected
2、源依旧按照Y模式输电（Ua为100V，φua为0°，Ub为100V， 短接连到电表Un，φub为240°，Uc为100V，φuc为120°），上位机配2e2P3W delta接线，（I_in1为4A、0°，I_in2为0A、0°，I_in3为5A、120°，同时从源上把电流的input2和input3调换输出位置），上位机测量到的Ia和Ib分别为4A 和5A， 角度φI1~2为330°，90°。
3、 检查上位机和HMI上Vab、Vbc、Vca电压是否为173.205V
4、检查上位机和HMI上Vab、Vbc、Vca相角为(0°、240°、120°)
5、检查上位机和HMI上user1和system对应所有功率是否正确，其他A/B/C相和input功率为-，其他user 功率为0
6、修改源上Va的幅值为0，检查Vab的角度功率均为0、input1电流幅值正常，角度功率均为0，Vbc、Vca和Input2的角度为0，电压电流幅值以及功率维持之前的数值不受影响
7、 从源上关闭输入，再按照关闭前的配置直接打开输入
8、 检查Vab的角度功率均为0、input1电流幅值正常，角度功率均为0，Vbc、Vca和Input2的角度为0，电压电流幅值以及功率维持之前的数值不受影响</t>
  </si>
  <si>
    <t>3、上位机和HMI上Vab、Vbc、Vca电压为173.205V
4、上位机和HMI上Vab、Vbc、Vca相角为(0°、240°、120°)
5、上位机和HMI上input1和user1对应有功功率正确，
用例修改2025/6/27：
系统：P=1.350kwh，Q=0.000kvar，S=1.351kva，PF= 1.000
用户：Puser1=1.350kwhkwh，Quser1=0.000kwh，Suser1=1.350kva，PF= 1.000
其他user功率为0，input功率为"-"
6-8、Vab的角度功率均为0、input1电流幅值正常，角度功率均为0，Vbc、Vca和Input2的角度为0，电压电流幅值以及功率维持之前的数值不受影响
备注计算方式：
S = (Uab * Ia + Ubc * Ic) * cos(30)
P = S * cos(压流角)
Q= S^2 - P^2 开根号
压流角： Uab、Ubc、Uca 角度为0°、240°、120°，
Ia、Ic 是330°、90°，换算Iab、Ica是 0°、120°
比较Uab和Iab、Uca和Ica的压流角是0</t>
  </si>
  <si>
    <t>Function_AcuRev1320_012_03_case9</t>
  </si>
  <si>
    <t>2e2P3W delta接线配置，检查Demand和MaxDemand界面的System的电流显示为-</t>
  </si>
  <si>
    <t>1、连接AcuRev1320电表到Acuview2上，连接状态为connected
2、源依旧按照Y模式输电（Ua为100V，φua为0°，Ub为100V， 短接连到电表Un，φub为240°，Uc为100V，φuc为120°），上位机配2e2P3W delta接线，（I_in1为4A、0°，I_in2为0A、0°，I_in3为5A、120°，同时从源上把电流的input2和input3调换输出位置），上位机测量到的Ia和Ib分别为4A 和5A， 角度φI1~2为330°，90°。
3、 检查上位机Demand和MaxDemand页面的System 的电流显示</t>
  </si>
  <si>
    <t>3、 上位机 Demand和MaxDemand页面的System 的电流显示-</t>
  </si>
  <si>
    <t>Function_AcuRev1320_012_03_case9_01</t>
  </si>
  <si>
    <t>上位机配2e2P3W delta接线，不同聚合方式下，电表real-time数据显示</t>
  </si>
  <si>
    <t>1、连接AcuRev1320电表到Acuview2上，连接状态为connected
2、源依旧按照Y模式输电（Ua为100V，φua为0°，Ub为100V， 短接连到电表Un，φub为240°，Uc为100V，φuc为120°），上位机配2e2P3W delta接线，（I_in1为4A、0°，I_in2为0A、0°，I_in3为5A、120°），I_in1为4A、0°，I_in2为0A、0°，I_in3为5A、120°同时从源上把电流的input2和input3调换输出位置），上位机测量到的Ia和Ib分别为4A 和5A， 角度φI1~2为330°，90°。【360°，120°】
3、不同聚合方式下（20ms\200ms,3s\10min\2h），查看电表real-time数据显示是否正常，上位机是否按照2e2P3W delta进行显示
备注: 上位机和HMI显示相角均以Vab为参考，计算电能时候，夹角可以使用线电压的与电流角度直接矢量计算。</t>
    <phoneticPr fontId="9" type="noConversion"/>
  </si>
  <si>
    <t>3、不同聚合方式下（20ms\200ms,3s\10min\2h），查看电表real-time数据显示正常，上位机按照2e2P3W delta进行显示</t>
  </si>
  <si>
    <t>https://accuenergy.atlassian.net/browse/A1320-777</t>
  </si>
  <si>
    <t>2H只观测了数据完整性</t>
    <phoneticPr fontId="9" type="noConversion"/>
  </si>
  <si>
    <t>2e2p3w network接线验证</t>
  </si>
  <si>
    <t>Function_AcuRev1320_012_04_case1</t>
  </si>
  <si>
    <t>上位机配2e2p3w network接线，input1~input2分别配Van和Vcn，且无法配Vcn/Vbc/Vac，user1添加两路input，电压配置Va、Vb相角为(0°、240°)，input1~2和user1对应功率正确，其他user和input功率为0</t>
    <phoneticPr fontId="9" type="noConversion"/>
  </si>
  <si>
    <t>1、连接AcuRev1320电表到Acuview2上，连接状态为connected
2、上位机配2e2p3w network接线，Va、Vb、Vc均为120V, I_in1~2为3A， 4A，压流夹角30°，Va、Vb、Vc相角为(0°、240°、120°)。
3、上位机和HMI上input1~2配置电压Van和Vcn
4、检查上位机和HMI上user1~12是否无法添加三路input
5、检查上位机和HMI上user1添加两路input1-2
6、检查上位机和HMI上input1和user1对应有功功率是否正确，其他user和input功率为0
7、user1的电流是否为3.5A</t>
  </si>
  <si>
    <t>4、上位机和HMI上user1~12无法添加三路input
6、上位机和HMI上input1~2对应有功功率均为
Phase A Active Power	0.31177 	0.31115 	0.31239 
Phase A Reactive Power	0.18000 	0.17964 	0.18036 
Phase A Apparent Power	0.36000 	0.35928 	0.36072 
Phase A Power Factor	0.86603 	0.86429 	0.86776 
Phase C Active Power	0.41569 	0.41486 	0.41652 
Phase C Reactive Power	0.24000 	0.23952 	0.24048 
Phase C Apparent Power	0.48000 	0.47904 	0.48096 
Phase C Power Factor	0.86603 	0.86429 	0.86776 
user1的有功功率0.31177+0.41569kwh，其他user和input有功功率为0
7、user1的电流为3.5A</t>
  </si>
  <si>
    <t>Function_AcuRev1320_012_04_case2</t>
  </si>
  <si>
    <t>上位机配2e2p3w network接线， 系统功率数据是所有通道数据之和</t>
  </si>
  <si>
    <t>1、连接AcuRev1320电表到Acuview2上，连接状态为connected
2、上位机配2e2p3w network接线 
2.1、input2配置Vc，电压为220, 电流2A，压流夹角0°。user1配置input2
2.2、input1配置Va，电压为220, 电流4A，压流夹角0°。input1 不配置任何用户
3、检查上位机和HMI上input1和user1对应有功功率是否正确，
4、用户user1和系统的平均电流是否为2A。
5、PhaseC 功率数据和input2 一致， 系统的总功率为input1和input2之和。</t>
  </si>
  <si>
    <t>3、上位机和HMI上input1和user1对应有功功率正确，
4、用户和系统的平均电流为2A。
5、PhaseC 功率数据和input2 一致， 系统的总功率为input1和input2之和。</t>
  </si>
  <si>
    <t>当前电压电流已经固定配置，无input概念</t>
  </si>
  <si>
    <t>Function_AcuRev1320_012_04_case3</t>
  </si>
  <si>
    <t>2e2p3w network接线配置，上位机与HMI realtime数据中“显示”符合接线方式中的显示规划</t>
  </si>
  <si>
    <t>1、Acuview2上位机
2、网线/RTU串口线
3、AcuRev1320电表
4、2e2p3w network接线方式</t>
  </si>
  <si>
    <t>1、连接AcuRev1320电表到Acuview2上，连接状态为connected
2、2e2p3w network输电，上位机配2e2p3w network接线，Va、Vb、Vc均为120V, I_in1~2均为4A，压流夹角0°，
3、上位机和HMI上input1~2配置电压Van和Vcn
4、上位机和HMI上user1添加2路input
5、 根据最新的接线方式说明书检查上位机和HMI上real-time显示
6、 根据最新的接线方式上位机显示要求检查上位机的Energy、Demand、MaxDemand、THD页面显示符合预期</t>
  </si>
  <si>
    <t>5、 上位机和HMI上real-time显示与最新的接线方式说明书保持一致
6、 上位机Energy、Demand、MaxDemand、THD显示与最新要求保持一致</t>
  </si>
  <si>
    <t>https://accuenergy.atlassian.net/browse/A1320-539</t>
  </si>
  <si>
    <t>Function_AcuRev1320_012_04_case4</t>
  </si>
  <si>
    <t>2e2p3w network接线配置，验证Va为0时，Vb、Vc相的角度为0，input的角度为0，电压电流测量正常，功率计算正确</t>
    <phoneticPr fontId="9" type="noConversion"/>
  </si>
  <si>
    <t>1、连接AcuRev1320电表到Acuview2上，连接状态为connected
2、上位机配2e2p3w network接线，Va、Vb、Vc均为120V, I_in1~2为3A， 4A，压流夹角0°，Va、Vb、Vc相角为(0°、240°、120°)。
3、上位机和HMI上input1~2配置电压Van和Vcn
5、检查上位机和HMI上user1添加两路input1-2
6、检查上位机和HMI上input1和user1对应有功功率是否正确，其他user和input功率为0
7、user1的电流是否为3.5A
8、修改Ua 幅值为0，检查Va的角度功率为0、input1电流幅值正常，角度功率均为0，Vb、Vc和Input2的角度为0，电压电流幅值以及功率维持之前的数值不受影响
9、 从源上关闭输入，再按照关闭前的配置直接打开输入
10、 检查Va的角度功率为0、input1电流幅值正常，角度功率均为0，Vb、Vc和Input2的角度为0，电压电流幅值以及功率维持之前的数值不受影响</t>
    <phoneticPr fontId="9" type="noConversion"/>
  </si>
  <si>
    <t>4、上位机和HMI上user1~12无法添加三路input
6、上位机和HMI上input1~2对应有功功率均为
Phase A Active Power	0.36000
Phase A Reactive Power	0.00000
Phase A Apparent Power	0.36000 
Phase A Power Factor	1.00000
Phase B Active Power	0.48000 
Phase B Reactive Power	0.00000
Phase B Apparent Power	0.48000 
Phase B Power Factor	1.00000 
user1的有功功率0.36000+0.48000kwh，其他user和input有功功率为0
7、user1的电流为3.5A
8-10、Va的角度功率为0、input1电流幅值正常，角度功率均为0，Vb、Vc和Input2的角度为0，电压电流幅值以及功率维持之前的数值不受影响</t>
    <phoneticPr fontId="9" type="noConversion"/>
  </si>
  <si>
    <t>Function_AcuRev1320_012_04_case5</t>
  </si>
  <si>
    <t>2e2p3w network接线配置，根据最新的接线方式说明书检查上位机和HMI上real-time显示</t>
  </si>
  <si>
    <t>1、Acuview2上位机
2、网线/RTU串口线
3、AcuRev1320电表
4、2 Element 3 Wire Network接线方式</t>
  </si>
  <si>
    <t>1、连接AcuRev1320电表到Acuview2上，连接状态为connected
2、上位机配2e2p3w network接线
3、 根据最新的接线方式说明书检查上位机和HMI上real-time显示
4、 根据最新的接线方式上位机显示要求检查上位机的Energy、Demand、MaxDemand、THD页面显示符合预期</t>
  </si>
  <si>
    <t>3、 没有input channel的user channel，上位机和HMI上real-time显示为-
4、  没有input channel的user channel，上位机和HMI上Energy、Demand、MaxDemand、THD、需分量和不平衡因数显示为-</t>
  </si>
  <si>
    <t>Function_AcuRev1320_012_04_case5_01</t>
  </si>
  <si>
    <t>上位机配2e2p3w network接线，不同聚合方式下，电表real-time数据显示</t>
  </si>
  <si>
    <t>1、连接AcuRev1320电表到Acuview2上，连接状态为connected
2、上位机配2e2p3w network接线，Va、Vb、Vc均为120V, I_in1~2为3A， 4A，压流夹角30°，Va、Vb、Vc相角为(0°、240°、120°)。
3、不同聚合方式下（20ms\200ms,3s\10min\2h），查看电表real-time数据显示是否正常，上位机是否按照2e2p3w network进行显示</t>
  </si>
  <si>
    <t>3、不同聚合方式下（20ms\200ms,3s\10min\2h），查看电表real-time数据显示正常，上位机按照2e2p3w network进行显示</t>
  </si>
  <si>
    <t>3E4w y Y型接线验证</t>
  </si>
  <si>
    <t>Function_AcuRev1320_012_05_case1</t>
  </si>
  <si>
    <t>上位机配3P4W Y接线，input1~input3分别配Va、Vb、Vc，user1添加三路input，压流角0°，input1~3和user1对应功率正确，其他user和input功率为0</t>
  </si>
  <si>
    <t>1、连接AcuRev1320电表到Acuview2上，连接状态为connected
2、3P4W Y输电，上位机配3P4W Y接线，
3、user1配置三路负载， Va、Vb、Vc均为120V, I_in1~3均为3A 4A 5A，压流角0°
4、检查上位机和HMI上input1~3和user1对应有功功率是否正确，其他user和input功率为0</t>
  </si>
  <si>
    <t xml:space="preserve">4、上位机和HMI上input1~3、user1功率正确，其他user和input有功功率为0
Phase A Active Power	0.360 
Phase A Reactive Power	0.000 
Phase A Apparent Power	0.360 
Phase A Power Factor	1.000 	
Phase B Active Power	0.480 
Phase B Reactive Power	0.000 
Phase B Apparent Power	0.480 
Phase B Power Factor	1.000 
Phase C Active Power	0.600 
Phase C Reactive Power	0.000 
Phase C Apparent Power	0.600 
Phase C Power Factor	1.000 	
System Active Power	1.440 
System Reactive Power	0.000 
System Apparent Power	1.440 
System Power Factor	1.000 
Input Channel 1 Active Power	0.360 
Input Channel 1 Reactive Power	0.000 
Input Channel 1 Apparent Power	0.360 
Input Channel 1 Power Factor	1.000 
Input Channel 2 Active Power	0.480 
Input Channel 2 Reactive Power	0.000 
Input Channel 2 Apparent Power	0.480 
Input Channel 2 Power Factor	1.000 	
Input Channel 3 Active Power	0.600 
Input Channel 3 Reactive Power	0.000 
Input Channel 3 Apparent Power	0.600 
Input Channel 3 Power Factor	1.000 	
User Channel 1 Active Power	1.440 
User Channel 1 Reactive Power	0.000 
User Channel 1 Apparent Power	1.440 
User Channel 1 Power Factor	1.000 </t>
  </si>
  <si>
    <t>Function_AcuRev1320_012_05_case2</t>
  </si>
  <si>
    <t>上位机配3P4W Y接线，压流角120°，Ia、Ib、Ic和sys对应功率正确</t>
  </si>
  <si>
    <t>1、连接AcuRev1320电表到Acuview2上，连接状态为connected
2、3P4W Y输电，上位机配3P4W Y接线，
3、 Va、Vb、Vc均为120V,Ia、Ib、Ic为3A 4A 5A，压流角120°
4、检查上位机和HMI上Ia、Ib、Ic和sys对应有功功率是否正确</t>
  </si>
  <si>
    <t>4.上位机和HMI上Ia、Ib、Ic和sys对应有功功率正确</t>
  </si>
  <si>
    <t>Function_AcuRev1320_012_05_case3</t>
  </si>
  <si>
    <t>3E4w y Y型接线接线测量5分钟， 切换到1e1P2W接线方式，再次切换到3E4w y Y型接线，检查HMI和上位机上能量是否全部被置为0, 电压电流测量正确</t>
  </si>
  <si>
    <t>1、连接AcuRev1320电表到Acuview2上，连接状态为connected
2、3P4W Y输电，上位机配3P4W Y接线，Va、Vb、Vc均为120V, I_in1~3均为4A，压流夹角0°，Va、Vb、Vc相角为(0°、120°、240°)。
3、上位机和HMI上input1~3配置电压Va、Vb、Vc
5、上位机和HMI上user1添加3路input
6、检查上位机和HMI上input1~3和user1对应有功功率是否正确，其他user和input功率为0
7、测量5分钟
8、切换到1e1P2W接线方式
9、立即切换到3E4w y Y接线方式
10、检查上位机和HMI上能量是否测量参数全部置为0, 电压电流测量正确</t>
  </si>
  <si>
    <t>5、上位机和HMI上user1最多添加三路input
7、上位机和HMI上input1~3对应有功功率均为0.48kwh，user1的有功功率1.44kwh，其他user和input有功功率为0
10、上位机和HMI上能量测量参数全部置为0, 电压电流测量正确0</t>
  </si>
  <si>
    <t>https://accuenergy.atlassian.net/browse/A1320-541</t>
  </si>
  <si>
    <t>Function_AcuRev1320_012_05_case4</t>
  </si>
  <si>
    <t>3E4w y Y接线配置，上位机与HMI realtime数据中“显示”符合接线方式中的显示规划</t>
  </si>
  <si>
    <t>1、Acuview2上位机
2、网线/RTU串口线
3、AcuRev1320电表
4、3E4w y Y接线方式</t>
  </si>
  <si>
    <t>1、连接AcuRev1320电表到Acuview2上，连接状态为connected
2、3P4W Y输电，上位机配3P4W Y接线，Va、Vb、Vc均为120V, I_in1~3均为4A，压流夹角0°，Va、Vb、Vc相角为(0°、120°、240°)。
3、上位机和HMI上input1~3配置电压Va、Vb、Vc
5、上位机和HMI上user1添加3路input
6、 根据最新的接线方式说明书检查上位机和HMI上real-time显示
7、 根据最新的接线方式上位机显示要求检查上位机的Energy、Demand、MaxDemand、THD页面显示符合预期</t>
  </si>
  <si>
    <t>6、 上位机和HMI上real-time显示与最新的接线方式说明书保持一致
7、 上位机Energy、Demand、MaxDemand、THD显示与最新要求保持一致</t>
  </si>
  <si>
    <t>Function_AcuRev1320_012_05_case5</t>
  </si>
  <si>
    <t>3e4w y 接线配置，验证Va为0时，Vb、Vc相的角度为0，input的角度为0，电压电流测量正常，功率计算正确</t>
  </si>
  <si>
    <t>1、连接AcuRev1320电表到Acuview2上，连接状态为connected
2、3P4W Y输电，上位机配3P4W Y接线，
3、user1配置三路负载， Va、Vb、Vc均为120V, I_in1~3均为3A 4A 5A，压流角0°
4、检查上位机和HMI上input1~3和user1对应有功功率是否正确，其他user和input功率为0
5、修改Ua 幅值为0，检查Va的角度功率为0、input1电流幅值正常，角度功率均为0，Vb、Vc和Input2的角度为0，电压电流幅值以及功率维持之前的数值不受影响
6、 从源上关闭输入，再按照关闭前的配置直接打开输入
7、 检查Vb的角度功率为0、input1电流幅值正常，角度功率均为0，Vb、Vc和Input2的角度为0，电压电流幅值以及功率维持之前的数值不受影响</t>
    <phoneticPr fontId="9" type="noConversion"/>
  </si>
  <si>
    <t xml:space="preserve">4、上位机和HMI上input1~3、user1功率正确，其他user和input有功功率为0
Phase A Active Power	0.360 
Phase A Reactive Power	0.000 
Phase A Apparent Power	0.360 
Phase A Power Factor	1.000 	
Phase B Active Power	0.480 
Phase B Reactive Power	0.000 
Phase B Apparent Power	0.480 
Phase B Power Factor	1.000 
Phase C Active Power	0.600 
Phase C Reactive Power	0.000 
Phase C Apparent Power	0.600 
Phase C Power Factor	1.000 	
System Active Power	1.440 
System Reactive Power	0.000 
System Apparent Power	1.440 
System Power Factor	1.000 
Input Channel 1 Active Power	0.360 
Input Channel 1 Reactive Power	0.000 
Input Channel 1 Apparent Power	0.360 
Input Channel 1 Power Factor	1.000 
Input Channel 2 Active Power	0.480 
Input Channel 2 Reactive Power	0.000 
Input Channel 2 Apparent Power	0.480 
Input Channel 2 Power Factor	1.000 	
Input Channel 3 Active Power	0.600 
Input Channel 3 Reactive Power	0.000 
Input Channel 3 Apparent Power	0.600 
Input Channel 3 Power Factor	1.000 	
User Channel 1 Active Power	1.440 
User Channel 1 Reactive Power	0.000 
User Channel 1 Apparent Power	1.440 
User Channel 1 Power Factor	1.000 
5-7、Vb的角度功率为0、input1电流幅值正常，角度功率均为0，Vb、Vc和Input2的角度为0，电压电流幅值以及功率维持之前的数值不受影响
</t>
    <phoneticPr fontId="9" type="noConversion"/>
  </si>
  <si>
    <t>Function_AcuRev1320_012_05_case5_01</t>
  </si>
  <si>
    <t>上位机配3P4W Y接线，不同聚合方式下，电表real-time数据显示</t>
  </si>
  <si>
    <t>1、连接AcuRev1320电表到Acuview2上，连接状态为connected
2、3P4W Y输电，上位机配3P4W Y接线，
3、user1配置三路负载， Va、Vb、Vc均为120V, I_in1~3均为3A 4A 5A，压流角0°
4、不同聚合方式下（20ms\200ms,3s\10min\2h），查看电表real-time数据显示是否正常，上位机是否按照3P4W Y进行显示</t>
    <phoneticPr fontId="9" type="noConversion"/>
  </si>
  <si>
    <t>4、不同聚合方式下（20ms\200ms,3s\10min\2h），查看电表real-time数据显示正常，上位机按照3P4W Y进行显示</t>
  </si>
  <si>
    <t>2H只观测了数据完整性，未等待观察值</t>
    <phoneticPr fontId="9" type="noConversion"/>
  </si>
  <si>
    <t>3e4W delta接线验证</t>
  </si>
  <si>
    <t>Function_AcuRev1320_012_06_case1</t>
  </si>
  <si>
    <t>上位机配3e4W delta接线，input1、input2、input3分别配置Vab、Vbc，Vca， 模拟φuab，φubc，φuca平衡(0° 240° 120° )，压流夹角为0°sys对应功率正确，</t>
  </si>
  <si>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r>
    <r>
      <rPr>
        <b/>
        <sz val="8"/>
        <color rgb="FFFF0000"/>
        <rFont val="微软雅黑"/>
        <family val="2"/>
        <charset val="134"/>
      </rPr>
      <t xml:space="preserve">备注：电压电流角度统一加30°
</t>
    </r>
    <phoneticPr fontId="9" type="noConversion"/>
  </si>
  <si>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系统：P=2.0784kw，Q=0kvar，S=2.0784kva，PF=1
备注计算方式：
S = (Uab * Ia + Ubc * Ic) * cos(30)
P = S * cos(压流角)
Q= S^2 - P^2 开根号
Uab、Ubc、Uca 角度为0°、240°、120°
换算：Iab、Ibc、Ica 角度为0°、240°、120°</t>
    <phoneticPr fontId="9" type="noConversion"/>
  </si>
  <si>
    <t>Function_AcuRev1320_012_06_case2</t>
  </si>
  <si>
    <t>上位机配3e4W delta接线，input1、input2、input3分别配置Vab、Vbc，Vca， 模拟φuab，φubc，φuca平衡(0° 240° 120° )，压流夹角为60°sys对应功率正确，</t>
  </si>
  <si>
    <r>
      <rPr>
        <sz val="8"/>
        <color rgb="FF000000"/>
        <rFont val="微软雅黑"/>
        <family val="2"/>
        <charset val="134"/>
      </rP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3.源A、B、C分别输入207.8V,120V,120V,电压夹角分别为330°，240°，60°，电流输入值分别为5A,角度分别为270°，150°，30°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r>
    <r>
      <rPr>
        <b/>
        <sz val="8"/>
        <color rgb="FFFF0000"/>
        <rFont val="微软雅黑"/>
        <family val="2"/>
        <charset val="134"/>
      </rPr>
      <t>备注：电压电流角度统一加30°</t>
    </r>
  </si>
  <si>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系统：P=1.0392kw，Q=1.7999kvar，S=2.0784kva，PF=0.5
备注计算方式：
S = (Uab * Ia + Ubc * Ic) * cos(30)
P = S * cos(压流角)
Q= S^2 - P^2 开根号
Uab、Ubc、Uca 角度为0°、240°、120°
换算：Iab、Ibc、Ica 角度为0°、240°、120°</t>
  </si>
  <si>
    <t>Function_AcuRev1320_012_06_case3</t>
  </si>
  <si>
    <t>上位机配3e4W delta接线，input1、input2、input3分别配置Vab、Vbc，Vca， 模拟φuab，φubc，φuca平衡(0° 240° 120° )，压流夹角为120°sys对应功率正确，</t>
  </si>
  <si>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3.源A、B、C分别输入207.8V,120V,120V,电压夹角分别为330°，240°，60°，电流输入值分别为5A,角度分别为210°，90°，330°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r>
    <r>
      <rPr>
        <b/>
        <sz val="8"/>
        <color rgb="FFFF0000"/>
        <rFont val="微软雅黑"/>
        <family val="2"/>
        <charset val="134"/>
      </rPr>
      <t>备注：电压电流角度统一加30°</t>
    </r>
    <phoneticPr fontId="9" type="noConversion"/>
  </si>
  <si>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系统：P=-1.0392kw，Q=1.7999kvar，S=2.0784kva，PF=-0.5
备注计算方式：
S = (Uab * Ia + Ubc * Ic) * cos(30)
P = S * cos(压流角)
Q= S^2 - P^2 开根号
Uab、Ubc、Uca 角度为0°、240°、120°
换算：Iab、Ibc、Ica 角度为0°、240°、120°</t>
    <phoneticPr fontId="9" type="noConversion"/>
  </si>
  <si>
    <t>Function_AcuRev1320_012_06_case4</t>
  </si>
  <si>
    <t>上位机配3e4W delta接线，input1、input2、input3分别配置Vab、Vbc，Vca， 模拟φuab，φubc，φuca平衡(0° 240° 210° )，压流夹角为120°sys对应功率正确，</t>
  </si>
  <si>
    <r>
      <rPr>
        <sz val="8"/>
        <color rgb="FF000000"/>
        <rFont val="微软雅黑"/>
        <family val="2"/>
        <charset val="134"/>
      </rP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3.源A、B、C分别输入207.8V,120V,120V,电压夹角分别为330°，240°，60°，电流输入值分别为5A,角度分别为150°，30°，270°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r>
    <r>
      <rPr>
        <b/>
        <sz val="8"/>
        <color rgb="FFFF0000"/>
        <rFont val="微软雅黑"/>
        <family val="2"/>
        <charset val="134"/>
      </rPr>
      <t>备注：电压电流角度统一加30°</t>
    </r>
  </si>
  <si>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系统：P=-2.078kw，Q=0kvar，S=2.0784kva，PF=-1
备注计算方式：
S = (Uab * Ia + Ubc * Ic) * cos(30)
P = S * cos(压流角)
Q= S^2 - P^2 开根号
Uab、Ubc、Uca 角度为0°、240°、120°
换算：Iab、Ibc、Ica 角度为0°、240°、120°</t>
  </si>
  <si>
    <t>Function_AcuRev1320_012_06_case5</t>
  </si>
  <si>
    <t>上位机配3e4W delta接线，input1、input2、input3分别配置Vab、Vbc，Vca， 模拟φuab，φubc，φuca平衡(0° 240° 210° )，压流夹角为330°sys对应功率正确，</t>
  </si>
  <si>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3.源A、B、C分别输入207.8V,120V,120V,电压夹角分别为330°，240°，60°，电流输入值分别为5A,角度分别为0°，240°，120°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r>
    <r>
      <rPr>
        <b/>
        <sz val="8"/>
        <color rgb="FFFF0000"/>
        <rFont val="微软雅黑"/>
        <family val="2"/>
        <charset val="134"/>
      </rPr>
      <t xml:space="preserve">备注：电压电流角度统一加30°
</t>
    </r>
    <phoneticPr fontId="9" type="noConversion"/>
  </si>
  <si>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系统：P=1.7999kw，Q=-1.0392kvar，S=2.0784kva，PF=0.866
备注计算方式：
S = (Uab * Ia + Ubc * Ic) * cos(30)
P = S * cos(压流角)
Q= S^2 - P^2 开根号
Uab、Ubc、Uca 角度为0°、240°、120°
换算：Iab、Ibc、Ica 角度为0°、240°、120°</t>
    <phoneticPr fontId="9" type="noConversion"/>
  </si>
  <si>
    <t>Function_AcuRev1320_012_06_case6</t>
  </si>
  <si>
    <t>3e4W delta接线测量5分钟， 切换到1e1P2W接线方式，再次切换到2e2P3W delta接线，检查HMI和上位机上能量是否全部被置为0, 电压电流测量正确</t>
  </si>
  <si>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8、测量5分钟
9、切换到1e1P2W接线方式
10、立即切换到2e2P3W delta接线方式
11、检查上位机和HMI上能量是否测量参数全部置为0, 电压电流测量正确
备注: 上位机和HMI显示相角均以Vab为参考，计算电能时候，夹角可以使用线电压的与电流角度直接矢量计算。
</t>
    </r>
    <r>
      <rPr>
        <b/>
        <sz val="8"/>
        <color rgb="FFFF0000"/>
        <rFont val="微软雅黑"/>
        <family val="2"/>
        <charset val="134"/>
      </rPr>
      <t>备注：电压电流角度统一加30°</t>
    </r>
    <phoneticPr fontId="9" type="noConversion"/>
  </si>
  <si>
    <r>
      <t xml:space="preserve">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系统：P=2.0784kw，Q=0kvar，S=2.0784kva，PF=1
备注计算方式：
S = (Uab * Ia + Ubc * Ic) * cos(30)
P = S * cos(压流角)
Q= S^2 - P^2 开根号
Uab、Ubc、Uca 角度为0°、240°、120°
换算：Iab、Ibc、Ica 角度为0°、240°、120°
</t>
    </r>
    <r>
      <rPr>
        <strike/>
        <sz val="8"/>
        <color rgb="FFFF0000"/>
        <rFont val="微软雅黑"/>
        <family val="2"/>
        <charset val="134"/>
      </rPr>
      <t xml:space="preserve">系统：P=1.299kwh，Q=-0.75kvar，S=1.500kva，PF= 0.866
用户：Puser1=1.299kwhkwh，Quser1=-0.75kwh，Suser1=1.500kva，PF= 0.866
</t>
    </r>
    <r>
      <rPr>
        <sz val="8"/>
        <color rgb="FF000000"/>
        <rFont val="微软雅黑"/>
        <family val="2"/>
      </rPr>
      <t xml:space="preserve">
11、上位机和HMI上能量测量参数全部置为0, 电压电流测量正确</t>
    </r>
    <phoneticPr fontId="9" type="noConversion"/>
  </si>
  <si>
    <t>Function_AcuRev1320_012_06_case7</t>
  </si>
  <si>
    <t>3e4W delta接线配置，上位机与HMI realtime数据中“显示”符合接线方式中的显示规划</t>
  </si>
  <si>
    <r>
      <rPr>
        <sz val="8"/>
        <color rgb="FF000000"/>
        <rFont val="微软雅黑"/>
        <family val="2"/>
        <charset val="134"/>
      </rP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 根据最新的接线方式说明书检查上位机和HMI上real-time显示
4、根据最新的接线方式上位机显示要求检查上位机的Energy、Demand、MaxDemand、THD页面显示符合预期
</t>
    </r>
    <r>
      <rPr>
        <b/>
        <sz val="8"/>
        <color rgb="FFFF0000"/>
        <rFont val="微软雅黑"/>
        <family val="2"/>
        <charset val="134"/>
      </rPr>
      <t>备注：电压电流角度统一加30°</t>
    </r>
    <phoneticPr fontId="9" type="noConversion"/>
  </si>
  <si>
    <t>3、 上位机和HMI上real-time显示与最新的接线方式说明书保持一致
4、 上位机Energy、Demand、MaxDemand、THD显示与最新要求保持一致</t>
    <phoneticPr fontId="9" type="noConversion"/>
  </si>
  <si>
    <t>A1320-539</t>
  </si>
  <si>
    <t>Function_AcuRev1320_012_06_case8</t>
  </si>
  <si>
    <t>3e4W delta接线配置，验证Vab为0时，Vbc、Vca 相的角度为0，电流的角度为0，电压电流测量正常，功率计算正确</t>
  </si>
  <si>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4.上位机和HMI上input1、2、3配置电压情况
5.检查上位机和HMI上Vab、Vbc、Vca电压是否为240V
6.检查上位机和HMI上Vab、Vbc、Vca相角为(0°、240°、120°)
7、修改源上Va的幅值为0，检查Vab的角度功率均为0、input1电流幅值正常，角度功率均为0，Vbc、Vca和Input2的角度为0，电压电流幅值以及功率维持之前的数值不受影响
8、 从源上关闭输入，再按照关闭前的配置直接打开输入
9、 检查Vab的角度功率均为0、input1电流幅值正常，角度功率均为0，Vbc、Vca和Input2的角度为0，电压电流幅值以及功率维持之前的数值不受影响
</t>
    </r>
    <r>
      <rPr>
        <b/>
        <sz val="8"/>
        <color rgb="FFFF0000"/>
        <rFont val="微软雅黑"/>
        <family val="2"/>
        <charset val="134"/>
      </rPr>
      <t>备注：电压电流角度统一加30°</t>
    </r>
    <phoneticPr fontId="9" type="noConversion"/>
  </si>
  <si>
    <t xml:space="preserve">
3.1 上位机和HMI上Va/Vb/Vc电压为“-”
4、上位机和HMI上input1、2、3配置电压Vab、Vbc、Vca
4.1  上位机和HMI上Vab、Vbc、Vca电压为173.205V
5.上位机和HMI上Vab、Vbc、Vca电压为240V
6、上位机和HMI上Vab、Vbc、Vca相角为(0°、240°、120°)
系统：P=2.0784kw，Q=0kvar，S=2.0784kva，PF=1
备注计算方式：
S = (Uab * Ia + Ubc * Ic) * cos(30)
P = S * cos(压流角)
Q= S^2 - P^2 开根号
Uab、Ubc、Uca 角度为0°、240°、120°
换算：Iab、Ibc、Ica 角度为0°、240°、120°</t>
    <phoneticPr fontId="9" type="noConversion"/>
  </si>
  <si>
    <t>2026/4/9：静茹反馈不考虑该场景</t>
    <phoneticPr fontId="9" type="noConversion"/>
  </si>
  <si>
    <t>Function_AcuRev1320_012_06_case9</t>
  </si>
  <si>
    <t>3e4W delta接线配置，检查Demand和MaxDemand界面的System的电流显示为-</t>
  </si>
  <si>
    <r>
      <rPr>
        <sz val="8"/>
        <color rgb="FF000000"/>
        <rFont val="微软雅黑"/>
        <family val="2"/>
        <charset val="134"/>
      </rP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4、 检查上位机Demand和MaxDemand页面的System 的电流显示
</t>
    </r>
    <r>
      <rPr>
        <b/>
        <sz val="8"/>
        <color rgb="FFFF0000"/>
        <rFont val="微软雅黑"/>
        <family val="2"/>
        <charset val="134"/>
      </rPr>
      <t>备注：电压电流角度统一加30°</t>
    </r>
  </si>
  <si>
    <t>Function_AcuRev1320_012_06_case9_01</t>
  </si>
  <si>
    <t>上位机配3e4W delta接线，不同聚合方式下，电表real-time数据显示</t>
  </si>
  <si>
    <r>
      <rPr>
        <sz val="8"/>
        <color rgb="FFFF0000"/>
        <rFont val="微软雅黑"/>
        <family val="2"/>
        <charset val="134"/>
      </rP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4、不同聚合方式下（20ms\200ms,3s\10min\2h），查看电表real-time数据显示是否正常，上位机是否按照3e4W delta进行显示
</t>
    </r>
    <r>
      <rPr>
        <b/>
        <sz val="8"/>
        <color rgb="FFFF0000"/>
        <rFont val="微软雅黑"/>
        <family val="2"/>
        <charset val="134"/>
      </rPr>
      <t xml:space="preserve">备注：电压电流角度统一加30°
</t>
    </r>
  </si>
  <si>
    <t>4、不同聚合方式下（20ms\200ms,3s\10min\2h），查看电表real-time数据显示正常，上位机按照3e4W delta进行显示</t>
  </si>
  <si>
    <t>上位机user and ct 配置</t>
  </si>
  <si>
    <t>Function_AcuRev1320_012_07_case01</t>
  </si>
  <si>
    <t>上位机setting的user and CT 界面，配置CT变比，验证参数配置范围是1~50000；</t>
  </si>
  <si>
    <t>1、Acuview2上位机
2、网线/RTU串口线
3、AcuRev1320电表
4、3 Element 4 Wire Y接线方式</t>
  </si>
  <si>
    <t>1、连接AcuRev1320电表到Acuview2上，连接状态为connected
2、上位机setting的user and ct 页面，配置CT变比为1
3、上位机setting的user and ct 页面，配置CT变比为50000
4、上位机setting的user and ct 页面，配置CT变比为0
5、上位机setting的user and ct 页面，配置CT变比为50001</t>
  </si>
  <si>
    <t>2-3、配置成功
4-5、配置失败</t>
  </si>
  <si>
    <t>Function_AcuRev1320_012_07_case02</t>
  </si>
  <si>
    <t>上位机setting的user and CT 界面，配置CT类型，切换333mV和RCT，不需要重启即可生效</t>
    <phoneticPr fontId="9" type="noConversion"/>
  </si>
  <si>
    <t>1、连接AcuRev1320电表到Acuview2上，连接状态为connected
2、上位机setting的user and ct 页面，配置CT类型为333mv
3、 上位机setting的user and ct 页面，配置CT类型为RCT
4、电表接入RCT类型的CT，检查测量值是否正常
5、上位机setting的user and ct 页面，配置CT类型为333mv
6、电表接入333mV类型的CT，检查测量值是否正常</t>
    <phoneticPr fontId="9" type="noConversion"/>
  </si>
  <si>
    <t>4、 测量值与源一致，精度符合预期
6、 测量值与源一致，精度符合预期</t>
  </si>
  <si>
    <t>目前电表RCT测量还有问题</t>
  </si>
  <si>
    <t>夏令时DST配置验证</t>
  </si>
  <si>
    <t>Function_AcuRev1320_013_01_case1</t>
  </si>
  <si>
    <t>按照格式一设置DST时间(1.1 00:00 ~ 12.31 00:00)，开启DTS和关闭DST开关，DTS功能正常</t>
  </si>
  <si>
    <t>1、连接AcuRev1320电表到Acuview2上，连接状态为connected
2、按照格式1（固定日期），设置DTS的时间段,：DTS开始时间 1月1日 00:00, DTS结束时间 12月31 00:00
3、检查设置DST时间段是否成功
3.1 设置地当前系统时间在DTS范围内(1.1 00:00 ~ 12.31 00:00）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</si>
  <si>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3、检查设置DST时间段成功
5、检查开启夏令时DST设置为enable成功
6、上位机和HMI上检查电表时间无变化
8、设置夏令时DST设置为disable成功
9.上位机和HMI上检查电表时间无变化</t>
  </si>
  <si>
    <t>Function_AcuRev1320_013_01_case2</t>
  </si>
  <si>
    <t>按照格式一设置DST时间(3.1 02:00 ~ 10.31 03:00)，关闭DTS开关，进入和退出DST范围，时间不会改变</t>
  </si>
  <si>
    <t>1、连接AcuRev1320电表到Acuview2上，连接状态为connected
2、按照格式1（固定日期），设置DTS的时间段,：DTS开始时间 3月1日 02:00, DTS结束时间 10月31 03:00
3、检查设置DST时间段是否成功
4、上位机上配置夏令时夏令时DST设置为disable，
5、检查开启夏令时DST设置为disable是否成功
5.1 设置地当前系统时间为2024 3.1 01:55
5.2 等待6分钟
6、上位机和HMI上检查电表时间是否增加1小时
7、设置地当前系统时间为2024 10.31 02:55
8、等待6分钟
9、上位机和HMI上检查电表时间是否减少1小时</t>
    <phoneticPr fontId="9" type="noConversion"/>
  </si>
  <si>
    <t>3、检查设置DST时间段成功
5、检查开启夏令时DST设置为disable成功
6、上位机和HMI上检查电表时间没有变化
9、上位机和HMI上检查电表时间没有变化</t>
  </si>
  <si>
    <t>Function_AcuRev1320_013_01_case3</t>
  </si>
  <si>
    <t>按照格式一设置DST时间(3.1 02:00 ~ 10.31 03:00)，打开DTS开关，掉电情况下进入和退出DST范围，DTS功能正常</t>
  </si>
  <si>
    <t>1、连接AcuRev1320电表到Acuview2上，连接状态为connected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设置地当前系统时间为2024 3.1 01：59：00
5.2 掉电等待2分钟
6、上电查看上位机和HMI上检查电表时间是否增加1小时
7、设置地当前系统时间为2024 10.31 02:55
8、掉电等待6分钟
9、上电查看上位机和HMI上检查电表时间是否减少1小时</t>
  </si>
  <si>
    <r>
      <rPr>
        <sz val="8"/>
        <color rgb="FF000000"/>
        <rFont val="微软雅黑"/>
        <family val="2"/>
        <charset val="134"/>
      </rPr>
      <t xml:space="preserve">3、检查设置DST时间段成功
5、检查开启夏令时DST设置为enable成功
6、上电查看上位机和HMI上检查电表时间增加1小时
9、上电查看上位机和HMI上检查电表时间减少1小时
</t>
    </r>
    <r>
      <rPr>
        <b/>
        <sz val="8"/>
        <color rgb="FFFF0000"/>
        <rFont val="微软雅黑"/>
        <family val="2"/>
        <charset val="134"/>
      </rPr>
      <t>备注：相对应时区也会加减一个小时</t>
    </r>
  </si>
  <si>
    <t>Function_AcuRev1320_013_01_case4</t>
  </si>
  <si>
    <t>按照格式一设置DST时间(3.1 02:00 ~ 10.31 03:00)，打开DTS开关，多次掉电情况下进入DST范围，DTS功能正常</t>
  </si>
  <si>
    <t xml:space="preserve">1、连接AcuRev1320电表到Acuview2上，连接状态为connected
2、按照格式1（固定日期），设置DTS的时间段,：DTS开始时间 3月3日 03:00, DTS结束时间 10月10 10:00
3、检查设置DST时间段是否成功
4、上位机上配置夏令时夏令时DST设置为enable，
5、检查开启夏令时DST设置为enable是否成功
5.1 设置地当前系统时间为2024 3.3 02：59：00
5.2 掉电等待2分钟
6、上电查看上位机和HMI上检查电表时间是否增加1小时
7.继续掉电后立即上电
8.表计时钟是否会继续增加
</t>
    <phoneticPr fontId="9" type="noConversion"/>
  </si>
  <si>
    <t xml:space="preserve">3、检查设置DST时间段成功
5、检查开启夏令时DST设置为enable成功
6、上电查看上位机和HMI上检查电表时间增加1小时
8.时钟不会继续增加
</t>
  </si>
  <si>
    <t>https://accuenergy.atlassian.net/browse/A1320-639</t>
  </si>
  <si>
    <t>Function_AcuRev1320_013_01_case5</t>
  </si>
  <si>
    <t>夏令时start和end设置为相同时间，无法设置成功</t>
  </si>
  <si>
    <t>1、连接AcuRev1320电表到Acuview2上，连接状态为connected
2、设置夏令时的start和end为相同的时间</t>
  </si>
  <si>
    <t>2、无法设置成功</t>
  </si>
  <si>
    <t>https://accuenergy.atlassian.net/browse/A1320-640</t>
  </si>
  <si>
    <t xml:space="preserve">产品和崔总已经确认，目前电表无需保证夏令时的start和end为相同的时间
</t>
  </si>
  <si>
    <t>Function_AcuRev1320_013_01_case6</t>
  </si>
  <si>
    <t>按照格式一设置DST时间(3.1 02:00 ~ 10.31 03:00)，开启DTS开关，系统时间在DST范围外，时间进入到DTS时间内，DTS功能正常</t>
  </si>
  <si>
    <t>1、Acuview2上位机
2、网线/RTU串口线
3、AcuRev1320电表
4、系统时间不在(3.1 02：00 -10:31 03:00）内。</t>
  </si>
  <si>
    <t>1、连接AcuRev1320电表到Acuview2上，连接状态为connected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设置地当前系统时间为3.1 01：55
5.2、等待6分钟，
6、上位机和HMI上检查电表时间是否在第5分钟时候，跳变为03:00
7、设置夏令时DST设置为disable
8、检查设置夏令时DST设置为disable是否成功
9、上位机和HMI上检查电表时间是否立即跳变为02:00</t>
  </si>
  <si>
    <t>3、检查设置DST时间段成功
5、检查开启夏令时DST设置为enable成功
6、上位机和HMI上检查电表时间在第5分钟时候，跳变为03:00
8、设置夏令时DST设置为disable成功
9、上位机和HMI上检查电表时间没有变化，不进行退回</t>
  </si>
  <si>
    <t>Function_AcuRev1320_013_01_case7</t>
  </si>
  <si>
    <t>按照格式一设置DST时间(3.1 02:00 ~ 10.31 03:00)，开启DTS开关，系统时间在DST范围内，时间离开到DTS时间内，DTS功能正常</t>
  </si>
  <si>
    <t>1、Acuview2上位机
2、网线/RTU串口线
3、AcuRev1320电表
4、系统时间在(3.1 02：00 -10:31 03:00）内。</t>
  </si>
  <si>
    <t xml:space="preserve">1、连接AcuRev1320电表到Acuview2上，连接状态为connected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设置地当前系统时间为10.31 02:55
5.2 观察上位机和HMI上检查电表时间是否立即跳变01:55
5.3、等待6分钟，
6、上位机和HMI上检查电表时间是否在第5分钟时候，跳变为02:00
7、继续等待表计走时钟，待表计下一次走到10.31 03：00是否还会跳变到02：00
</t>
    <phoneticPr fontId="9" type="noConversion"/>
  </si>
  <si>
    <t>3、检查设置DST时间段成功
5、检查开启夏令时DST设置为enable成功
5.2 观察上位机和HMI上检查电表时间不跳变
6、上位机和HMI上检查电表时间在第5分钟时候，跳变为02:00
7.时钟会继续往下走，不会跳变到02：00</t>
  </si>
  <si>
    <t>https://accuenergy.atlassian.net/browse/A1320-641</t>
  </si>
  <si>
    <t>Function_AcuRev1320_013_01_case8</t>
  </si>
  <si>
    <t>1、连接AcuRev1320电表到Acuview2上，连接状态为connected
2、按照格式1（固定日期），设置DTS的时间段,：DTS开始时间 3月1日 02:00, adjust为1h,DTS结束时间 10月31 03:00 adjust为1min
3、检查设置DST时间段是否成功
4、上位机上配置夏令时夏令时DST设置为enable，
5、检查开启夏令时DST设置为enable是否成功
6.设置地当前系统时间为10.31 02:59
7.等待1min,查看表计时钟是否跳回到02：59
8.等待30s后修改时钟到10.31 02：58
9.等待2min后查看表计时钟是否跳变到02：59</t>
  </si>
  <si>
    <t>3、检查设置DST时间段成功
5、检查开启夏令时DST设置为enable成功
7.时钟跳变到02：59
9.2min后，时钟应该跳变到02:59</t>
  </si>
  <si>
    <t>Function_AcuRev1320_013_01_case9</t>
  </si>
  <si>
    <t>按照格式一设置DST时间(1.1 12:00 ~ 02.29 03:00)，开启DTS开关，系统时间在DST范围外，时间进入到DTS时间内，DTS功能正常</t>
  </si>
  <si>
    <t>1、Acuview2上位机
2、网线/RTU串口线
3、AcuRev1320电表
4、系统时间不在（1.1 12：00 -2.29 31 03:00）内</t>
  </si>
  <si>
    <t>1、连接AcuRev1320电表到Acuview2上，连接状态为connected
2、按照格式1（固定日期），设置DTS的时间段,：（1.1 12：59 -2.28 03:59）
3、检查设置DST时间段是否成功
4、上位机上配置夏令时夏令时DST设置为enable，
5、检查开启夏令时DST设置为enable是否成功
5.1 设置地当前系统时间为1.1 12：54
5.2、等待6分钟，
6、上位机和HMI上检查电表时间是否在第6分钟时候，跳变为14：00
7、设置夏令时DST设置为disable
8、检查设置夏令时DST设置为disable是否成功
9、上位机和HMI上检查电表时间是否立即跳变为13:00</t>
    <phoneticPr fontId="9" type="noConversion"/>
  </si>
  <si>
    <t>6.跳变为14：00
8.设置成功
9.未跳变为13：00</t>
  </si>
  <si>
    <t>Function_AcuRev1320_013_01_case10</t>
  </si>
  <si>
    <t>按照格式一设置DST时间(1.1 12:00 ~ 02.29 03:00)，开启DTS开关，系统时间在DST范围外，时间进入到DTS时间内，DTS功能正常，adjust time为120</t>
  </si>
  <si>
    <t xml:space="preserve">1、连接AcuRev1320电表到Acuview2上，连接状态为connected
2、按照格式1（固定日期），设置DTS的时间段,：（1.1 12：59 ~ 2.28 03:59），adjust time为120
3、检查设置DST时间段是否成功
4、上位机上配置夏令时夏令时DST设置为enable，
5、检查开启夏令时DST设置为enable是否成功
5.1 设置地当前系统时间为1.1 12：54
5.2、等待5分钟，
6、上位机和HMI上检查电表时间是否在第5分钟时候，跳变为14:59
6.1 等待3分钟，上位机和HMI上观察电表时间是否为15:02分
7、设置夏令时DST设置为disable
8、检查设置夏令时DST设置为disable是否成功
9、上位机和HMI上检查电表时间是否立即跳变为14:02
</t>
  </si>
  <si>
    <t xml:space="preserve">3、检查设置DST时间段成功
5、检查开启夏令时DST设置为enable成功
6、上位机和HMI上检查电表时间在第5分钟时候，跳变为14:59
6.1 等待3分钟，上位机和HMI上观察电表时间为15:02分
8、设置夏令时DST设置为disable成功
9、上位机和HMI上检查电表时间不会跳变为14:02
</t>
  </si>
  <si>
    <t>Function_AcuRev1320_013_01_case11</t>
  </si>
  <si>
    <t>按照格式一设置DST时间(3.1 00：00 -11.29  03:00)，开启DTS开关，系统时间在DST范围外，闰年时间进入到DTS时间内，DTS功能正常</t>
  </si>
  <si>
    <t>1、Acuview2上位机
2、网线/RTU串口线
3、AcuRev1320电表
4、系统时间在（2.29 02：00 -11.29 31 03:00）外。</t>
  </si>
  <si>
    <t>1、连接AcuRev1320电表到Acuview2上，连接状态为connected
2、按照格式1（固定日期），设置DTS的时间段,：(3.1 00：00 -11.29  03:00）
3、检查设置DST时间段是否成功
4、上位机上配置夏令时夏令时DST设置为enable，
5、检查开启夏令时DST设置为enable是否成功
5.1 设置地当前系统时间为2028.2.29 23：55
5.2、等待6分钟，
6、上位机和HMI上检查电表时间是否在第5分钟时候，跳变为:2028 03.01 01：00
7、设置夏令时DST设置为disable
8、检查设置夏令时DST设置为disable是否成功
9、上位机和HMI上检查电表时间是否立即跳变为00:00</t>
  </si>
  <si>
    <t>3、检查设置DST时间段成功
5、检查开启夏令时DST设置为enable成功
6、上位机和HMI上检查电表时间在第5分钟时候，跳变为2028 03.01 01：00
8、设置夏令时DST设置为disable成功
9、上位机和HMI上检查电表时间不会跳变为00:00</t>
  </si>
  <si>
    <t>Function_AcuRev1320_013_01_case12</t>
  </si>
  <si>
    <t>按照格式一设置DST时间(01.01 00:00 -03.01 00：00)，开启DTS开关，系统时间在DST范围外，非闰年时间进入到DTS时间内，DTS功能正常</t>
  </si>
  <si>
    <t>1、连接AcuRev1320电表到Acuview2上，连接状态为connected
2、按照格式1（固定日期），设置DTS的时间段,：(01.01 00:00 -03.01 00：00)
3、检查设置DST时间段是否成功
4、上位机上配置夏令时夏令时DST设置为enable，
5、检查开启夏令时DST设置为enable是否成功
5.1 设置地当前系统时间为2027.2.28 23：55
5.2、等待6分钟，
6、上位机和HMI上检查电表时间是否在第5分钟时候，跳变为:2027.2.28 23：00
7、设置夏令时DST设置为disable
8、检查设置夏令时DST设置为disable是否成功
9、上位机和HMI上检查电表时间是否立即跳变为2027.3.01 00：00</t>
  </si>
  <si>
    <t>3、检查设置DST时间段成功
5、检查开启夏令时DST设置为enable成功
6、上位机和HMI上检查电表时间在第5分钟时候，跳变为2027.2.28 23：00
8、设置夏令时DST设置为disable成功
9、上位机和HMI上检查电表时间不会跳变为2027.3.01 00：00</t>
  </si>
  <si>
    <t>Function_AcuRev1320_013_01_case13</t>
  </si>
  <si>
    <t>按照格式二设置DST时间(1月第1周周1 00:00 ~ 12月第5周周2 23:59)，开启DTS和关闭DST开关，DTS功能正常</t>
  </si>
  <si>
    <t>1、连接AcuRev1320电表到Acuview2上，连接状态为connected
2、按照格式2（固定日期），设置DTS的时间段,：1月第1周周1 00:00 ~ 12月第5周周2 23:59
3、检查设置DST时间段是否成功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</si>
  <si>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Function_AcuRev1320_013_01_case14</t>
  </si>
  <si>
    <t>按照格式二设置DST时间(3月第2周周5 02:00 ~ 6月第2周周1 03:00)，系统时间在DST范围外，开启DTS和关闭DST开关，DTS功能正常</t>
  </si>
  <si>
    <t>1、连接AcuRev1320电表到Acuview2上，连接状态为connected
2、按照格式2（固定日期），设置DTS的时间段,：(3月第2周周5 02:00 ~ 6月第2周周1 03:00)
3、检查设置DST时间段是否成功
3.1 设置地当前系统时间不在DTS范围内，时间为2025.2.1 02：00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</si>
  <si>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3、检查设置DST时间段成功
5、检查开启夏令时DST设置为enable成功
6、上位机和HMI上检查电表时间没有变化
8、设置夏令时DST设置为disable成功
9、上位机和HMI上检查电表时间没有变化</t>
  </si>
  <si>
    <t>Function_AcuRev1320_013_01_case15</t>
  </si>
  <si>
    <t>按照格式二设置DST时间(3月第2周周5 02:00 ~ 6月第2周周1 03:00)，开启DTS开关，系统时间在DST范围外(2024.3.1 01:55)，时间进入到DTS时间内，DTS功能正常</t>
    <phoneticPr fontId="9" type="noConversion"/>
  </si>
  <si>
    <t>1、连接AcuRev1320电表到Acuview2上，连接状态为connected
2、按照格式2（固定日期），设置DTS的时间段,：(3月第2周周5 02:00 ~ 6月第2周周1 03:00)
3、检查设置DST时间段是否成功
4、上位机上配置夏令时夏令时DST设置为enable，
5、检查开启夏令时DST设置为enable是否成功
5.1 设置地当前系统时间为2025.03.14 01：55：00
5.2 等待6分钟
6、上位机和HMI上检查电表时间是否在第5分钟时候，跳变为:2025.03.14 03：00
7、设置夏令时DST设置为disable
8、检查设置夏令时DST设置为disable是否成功
9、上位机和HMI上检查电表时间是否立即跳变为2025.03.14 02：00</t>
    <phoneticPr fontId="9" type="noConversion"/>
  </si>
  <si>
    <t>3、检查设置DST时间段成功
5、检查开启夏令时DST设置为enable成功
6、上位机和HMI上检查电表时间在第5分钟时候，跳变为:2025.03.14 03：00
8、设置夏令时DST设置为disable成功
9、上位机和HMI上检查电表时间不会跳变，时间保持</t>
  </si>
  <si>
    <t>Function_AcuRev1320_013_01_case16</t>
  </si>
  <si>
    <t>按照格式二设置DST时间(3月第1周周5 02:00 ~ 10月第5周周4 03:00)，开启DTS开关，系统时间在DST范围外(2025.3.07 01:55)，时间进入到DTS时间内，DTS功能正常</t>
  </si>
  <si>
    <t>1、连接AcuRev1320电表到Acuview2上，连接状态为connected
2、按照格式2（固定日期），设置DTS的时间段,：(3月第1周周5 02:00 ~ 10月第5周周4 03:00）
3、检查设置DST时间段是否成功
4、上位机上配置夏令时夏令时DST设置为enable，
5、检查开启夏令时DST设置为enable是否成功
5.1 设置地当前系统时间为2025.3.07 01：55
5.2 等待6分钟
6、上位机和HMI上检查电表时间是否在第5分钟时候，跳变为:2025.3.07 03：00
7、设置夏令时DST设置为disable
8、检查设置夏令时DST设置为disable是否成功
9、上位机和HMI上检查电表时间是否立即跳变为2024.3.07 02：00</t>
  </si>
  <si>
    <t>3、检查设置DST时间段成功
5、检查开启夏令时DST设置为enable成功
6、上位机和HMI上检查电表时间在第5分钟时候，跳变为:2025.3.07 03：00
8、设置夏令时DST设置为disable成功
9、上位机和HMI上检查电表时间不会跳变，时间保持</t>
  </si>
  <si>
    <t>Function_AcuRev1320_013_01_case17</t>
  </si>
  <si>
    <t>按照格式二设置DST时间(3月第1周周5 02:00 ~ 12月第5周周1 23:59)，开启DTS开关，表计在掉电情况下进入、退出夏令时</t>
  </si>
  <si>
    <t>1、连接AcuRev1320电表到Acuview2上，连接状态为connected
2、按照格式2（固定日期），设置DTS的时间段,：(3月第1周周5 02:00 ~ 12月第5周周1 23:59)
3、检查设置DST时间段是否成功
4、上位机上配置夏令时夏令时DST设置为enable，
5、检查开启夏令时DST设置为enable是否成功
5.1 设置地当前系统时间为2025.3.07 01：55
5.2 掉电等待6分钟
6、上电查看上位机和HMI上检查电表时间是否跳变为:2025.3.07 03：01
7.1设置地当前系统时间为2025.12.29 23：55
7.2 掉电等待6分钟
8、上电查看上位机和HMI上检查电表时间是否跳变为:2025 12.29 23：01</t>
  </si>
  <si>
    <t>3、检查设置DST时间段成功
5、检查开启夏令时DST设置为enable成功
6、上电查看上位机和HMI上检查电表时间:2027.3.07 03：01
8.上电查看上位机和HMI上检查电表时间跳变为:202712.29 23：01</t>
  </si>
  <si>
    <t>Function_AcuRev1320_013_01_case18</t>
  </si>
  <si>
    <t>按照格式二设置DST时间(3月第1周周5 02:00 ~ 10月第5周周4 03:00)，开启DTS开关，系统时间在DST范围内，时间离开到DTS时间内(2025.10.30 02:54)，DTS功能正常</t>
  </si>
  <si>
    <t>1、连接AcuRev1320电表到Acuview2上，连接状态为connected
2、按照格式2（固定日期），设置DTS的时间段,：(3月第1周周5 00:00 ~ 10月第5周周4 03:00)
3、检查设置DST时间段是否成功
4、上位机上配置夏令时夏令时DST设置为enable，
5、检查开启夏令时DST设置为enable是否成功
5.1 设置地当前系统时间为2025.10.30 02:54
5.2 观察上位机和HMI上检查电表时间是否立即跳变2025.10.30 01:54
5.3、掉电等待6分钟后上电，
6、查看上位机和HMI上检查电表时间是否在第5分钟时候，跳变为2025.10.30 02:00
7、设置夏令时DST设置为disable
8、检查设置夏令时DST设置为disable是否成功
9、上位机和HMI上检查电表时间是否变化。</t>
  </si>
  <si>
    <t>3、检查设置DST时间段成功
5、检查开启夏令时DST设置为enable成功
5.2 观察上位机和HMI上检查电表时间不会立即跳变
6、上位机和HMI上检查电表时间在第5分钟时候，跳变为2025.10.30 02:00
8、设置夏令时DST设置为disable成功
9、上位机和HMI上检查电表时间未发生变化。</t>
  </si>
  <si>
    <t>Function_AcuRev1320_013_01_case19</t>
  </si>
  <si>
    <t>夏令时设置format2，end设置为6月第一周的周一，正常退出，接着修改end设置为7月第一周的周一，时间是03:00,，adjust time为60，修改电表系统时间为2025年7月7日2:59:50,十秒后时间会回退一小时</t>
  </si>
  <si>
    <t>1、连接AcuRev1320电表到Acuview2上，连接状态为connected
2、夏令时设置format2，，end设置为6月第一周的周一，正常退出，接着修改end设置为7月第一周的周一，时间是03:00,，adjust time为60
3、修改电表系统时间为2025年7月7日2:59:50
4、查看时间是否会回退一小时</t>
  </si>
  <si>
    <t>4、时间回退一小时</t>
  </si>
  <si>
    <t>Function_AcuRev1320_013_01_case20</t>
  </si>
  <si>
    <t>按照格式二设置DST时间(1月第1周周1 02:00 ~ 02月第5周周4 03:00)，开启DTS开关，系统时间在DST范围外(2024.1.1 01：55 闰年)，时间进入到DTS时间内，DTS功能正常</t>
  </si>
  <si>
    <t>1、连接AcuRev1320电表到Acuview2上，连接状态为connected
2、按照格式2（固定日期），设置DTS的时间段,：(1月第1周周1 2:00 ~ 02月第5周周4 03:00)
3、检查设置DST时间段是否成功
4、上位机上配置夏令时夏令时DST设置为enable，
5、检查开启夏令时DST设置为enable是否成功
5.1 设置地当前系统时间为2024.1.1 01：55
5.2 等待6分钟
6、上位机和HMI上检查电表时间是否在第5分钟时候，跳变为:2024.1.01 03：00
7、设置夏令时DST设置为disable
8、检查设置夏令时DST设置为disable是否成功
9、上位机和HMI上检查电表时间是否立即跳变为2024.1.1 02：00</t>
  </si>
  <si>
    <t>3、检查设置DST时间段成功
5、检查开启夏令时DST设置为enable成功
6、上位机和HMI上检查电表时间在第5分钟时候，跳变为:2024.1.1 03：00
8、设置夏令时DST设置为disable成功
9、上位机和HMI上检查电表时间不会跳变为2024.1.1 02：00</t>
  </si>
  <si>
    <t>Function_AcuRev1320_013_01_case21</t>
  </si>
  <si>
    <t>按照格式二设置DST时间(1月第1周周5 02:00 ~ 02月第4周周4 03:00)，开启DTS开关，系统时间在DST范围内非闰年，时间进入到DTS时间内，DTS功能正常</t>
  </si>
  <si>
    <t>1、连接AcuRev1320电表到Acuview2上，连接状态为connected
2、按照格式1（固定日期），设置DTS的时间段,：(1月第1周周1 2:00 ~ 02月第4周周4 03:00)
3、检查设置DST时间段是否成功
4、上位机上配置夏令时夏令时DST设置为enable，
5、检查开启夏令时DST设置为enable是否成功
5.1 设置地当前系统时间为2025.2.27 02：55
5.2 等待6分钟
6、上位机和HMI上检查电表时间是否在第5分钟时候，跳变为:2025.2.27  02：00
7、设置夏令时DST设置为disable
8、检查设置夏令时DST设置为disable是否成功
9、上位机和HMI上检查电表时间是否变化</t>
  </si>
  <si>
    <t>3、检查设置DST时间段成功
5、检查开启夏令时DST设置为enable成功
6、上位机和HMI上检查电表时间在第5分钟时候，跳变为:2025.2.27  02：00
8、设置夏令时DST设置为disable成功
9、上位机和HMI上检查电表时间不变化</t>
  </si>
  <si>
    <t>Function_AcuRev1320_013_01_case22</t>
  </si>
  <si>
    <t>按照格式二设置DST时间(1月第1周周5 02:00 ~ 02月第5周周4 03:00)，开启DTS开关，系统时间在DST范围内，时间离开到DTS时间内(2024.2.29 02:54 闰年)，DTS功能正常</t>
  </si>
  <si>
    <t>1、连接AcuRev1320电表到Acuview2上，连接状态为connected
2、按照格式2（固定日期），设置DTS的时间段,：(1月第1周周5 2:00 ~ 02月第5周周4 03:00)
3、检查设置DST时间段是否成功
4、上位机上配置夏令时夏令时DST设置为enable，
5、检查开启夏令时DST设置为enable是否成功
5.1 设置地当前系统时间为2024.2.29 02:54
5.2 观察上位机和HMI上检查电表时间是否立即跳变01:54
5.3、等待6分钟，
6、上位机和HMI上检查电表时间是否在第5分钟时候，跳变为2024.2.29 02:00
7、设置夏令时DST设置为disable
8、检查设置夏令时DST设置为disable是否成功
9、上位机和HMI上检查电表时间是否变化。</t>
  </si>
  <si>
    <t>3、检查设置DST时间段成功
5、检查开启夏令时DST设置为enable成功
5.2 观察上位机和HMI上检查电表时间不跳变
6、上位机和HMI上检查电表时间在第5分钟时候，跳变为2024.2.29 02:00
8、设置夏令时DST设置为disable成功
9、上位机和HMI上检查电表时间未发生变化。</t>
  </si>
  <si>
    <t>TOU配置seasion&amp;segment&amp;traffic</t>
  </si>
  <si>
    <t>Function_AcuRev1320_013_02_case1</t>
  </si>
  <si>
    <t>配置1个session, 对应配置1个Schedule Id，对应配置14个segment ID(配置15个segment ID 提示失败)，tariff覆盖(尖sharp、峰peak、谷valley、平normal)，配置功能正常</t>
  </si>
  <si>
    <t xml:space="preserve">1、连接AcuRev1320电表到Acuview2上，连接状态为connected
2、上位机上配置一个Schedule ID，对应配置14个segment ID((覆盖 尖sharp、峰peak、谷valley、平normal))
3、添加一个Season， 并关联步骤二配置Schedule ID.
4、上位机上点击"Update"。
5、检查步骤2-3中的配置是否保存成功。 
6、在步骤2的Schedule ID上，对应配置第15个segment ID
7、检查上位机是否报错， 提示segment ID最大值14.
</t>
  </si>
  <si>
    <t>5、步骤2-3中的配置更新保存成功。 
7、上位机报错，提示segment ID最大值14</t>
  </si>
  <si>
    <t>Function_AcuRev1320_013_02_case2</t>
  </si>
  <si>
    <t>配置2个session, 对应配置2个不同Schedule Id，每个Schedule Id对应配置14个segment ID(配置15个segment ID 提示失败)，tariff覆盖(尖sharp、峰peak、谷valley、平normal)，配置功能正常</t>
  </si>
  <si>
    <t xml:space="preserve">1、连接AcuRev1320电表到Acuview2上，连接状态为connected
2、上位机上配置两个Schedule Id，每个各配置14个segment ID((覆盖 尖sharp、峰peak、谷valley、平normal))
3、添加两个Season， Season1关联步骤二配置Schedule ID1，Season2关联步骤二配置Schedule ID2.
4、上位机上点击"Update"。
5、检查步骤2-3中的配置是否保存成功。 </t>
    <phoneticPr fontId="9" type="noConversion"/>
  </si>
  <si>
    <t xml:space="preserve">5、步骤2-3中的配置更新保存成功。 </t>
  </si>
  <si>
    <t>https://accuenergy.atlassian.net/browse/A1320-655</t>
  </si>
  <si>
    <t>Function_AcuRev1320_013_02_case3</t>
  </si>
  <si>
    <t>配置12个session(配置13个session ID提示失败),对应配置1个Schedule Id，对应配置1个segment ID，配置功能正常</t>
  </si>
  <si>
    <t>1、连接AcuRev1320电表到Acuview2上，连接状态为connected
2、上位机上配置14个Schedule Id，每个各配置14个segment ID((覆盖 尖sharp、峰peak、谷valley、平normal))
3、添加12个Season， Season1~12依次按顺序关联步骤二配置Schedule ID1~12.
4、上位机上点击"Update"。
5、检查步骤2-3中的配置是否保存成功。 
6、在步骤3的Season ID基础上，对应配置第13个Season ID
7、检查上位机是否报错， 提示Season ID最大值12.</t>
    <phoneticPr fontId="9" type="noConversion"/>
  </si>
  <si>
    <t>5、步骤2-3中的配置更新保存成功。 
7、上位机报错，提示Season ID最大值12个</t>
  </si>
  <si>
    <t>上位机配置时会偶现配置失败，上位机回复表中有脏数据，表通过testbench候问题会消失</t>
  </si>
  <si>
    <t>测试前，先发数据：
Modbus Write Frame (RTU):  "01 10 66 8C 00 60 C0 00 06 00 00 00 01 00 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F2 8B"
Modbus Write Frame (RTU):  "01 10 66 8C 00 60 C0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67 41"</t>
  </si>
  <si>
    <t>Function_AcuRev1320_013_02_case4</t>
  </si>
  <si>
    <t>配置12个session, 对应配置12不同个Schedule Id，每个Schedule Id对应配置1个segment ID，tariff覆盖(尖sharp、峰peak、谷valley、平normal)，配置功能正常</t>
  </si>
  <si>
    <t xml:space="preserve">1、连接AcuRev1320电表到Acuview2上，连接状态为connected
2、上位机上配置14个Schedule Id，每个各配置14个segment ID((覆盖 尖sharp、峰peak))
3、添加12个Season， Season1~12按随机顺序关联步骤二配置Schedule ID1~12.
4、上位机上点击"Update"。
5、检查步骤2-3中的配置是否保存成功。 </t>
  </si>
  <si>
    <t>Function_AcuRev1320_013_02_case5</t>
  </si>
  <si>
    <t>删除2个TOU Season(3个)，update 更新保存正常</t>
  </si>
  <si>
    <t>1、Acuview2上位机
2、网线/RTU串口线
3、AcuRev1320电表
4、已经添加3个TOU Season</t>
  </si>
  <si>
    <t xml:space="preserve">1、连接AcuRev1320电表到Acuview2上，连接状态为connected
2、删除2个TOU Season
3、上位机上点击"Update"。
4、检查步骤2-3中的配置是否保存成功。 </t>
    <phoneticPr fontId="9" type="noConversion"/>
  </si>
  <si>
    <t>4、检查步骤2-3中的配置保存成功，删除2个TOU Season</t>
  </si>
  <si>
    <t>配置三个，删除两个</t>
    <phoneticPr fontId="9" type="noConversion"/>
  </si>
  <si>
    <t>Function_AcuRev1320_013_02_case6</t>
  </si>
  <si>
    <t>删除一个2个TOU Schedule(3个)，update 更新保存正常</t>
  </si>
  <si>
    <t>1、Acuview2上位机
2、网线/RTU串口线
4、已经添加1个TOU Schedule</t>
  </si>
  <si>
    <t xml:space="preserve">1、连接AcuRev1320电表到Acuview2上，连接状态为connected
2、删除2个TOU Schedule
3、上位机上点击"Update"。
4、检查步骤2-3中的配置是否保存成功。 </t>
  </si>
  <si>
    <t>4、检查步骤2-3中的配置保存成功，删除3个TOU Schedule</t>
  </si>
  <si>
    <t>Function_AcuRev1320_013_02_case7</t>
  </si>
  <si>
    <t>配置tariff 分别为sharp、peak、valley、normal并update，检查創建segment ID時候，分別只能选择sharp、peak、valley、normal</t>
  </si>
  <si>
    <t xml:space="preserve">1、连接AcuRev1320电表到Acuview2上，连接状态为connected
2、上位机上tariff勾选“sharp、peak”
3、上位机上检查segment ID费率是否只能选择“sharp、peak”。
4、上位机上点击"Update"。
5、检查步骤2-3中的配置是否保存成功。 </t>
  </si>
  <si>
    <t xml:space="preserve">3、上位机上segment ID费率只能选择“sharp、peak”。
5、步骤2-3中的配置更新保存成功。 </t>
  </si>
  <si>
    <t>Function_AcuRev1320_013_02_case8</t>
  </si>
  <si>
    <t>创建segment ID時选择sharp、peak、valley、normal并同步成功，tariff栏去勾选任何一个选项，再次update均提示失败。</t>
  </si>
  <si>
    <t xml:space="preserve">1、连接AcuRev1320电表到Acuview2上，连接状态为connected
2、上位机创建segment ID時选择sharp、peak、valley、normal并同步成功
3、上位机上tariff去勾选“normal”
4、上位机上点击"Update"。
5、检查步骤2-3中的配置是否保存成功。 </t>
  </si>
  <si>
    <t xml:space="preserve">3、去勾选时，上位机会提示has been used
5、步骤2-3中的配置更新保存提示失败。 </t>
  </si>
  <si>
    <t>Function_AcuRev1320_013_02_case9</t>
  </si>
  <si>
    <t>删除2个Segment(3个)，update 更新保存正常</t>
  </si>
  <si>
    <t>1、Acuview2上位机
2、网线/RTU串口线
3、AcuRev1320电表
4、已添加3个Segment</t>
  </si>
  <si>
    <t xml:space="preserve">1、连接AcuRev1320电表到Acuview2上，连接状态为connected
2、删除2个Segment
3、上位机上点击"Update"。
4、检查步骤2-3中的配置是否保存成功。 </t>
  </si>
  <si>
    <t>4、检查步骤2-3中的配置保存成功，删除2个Tsegment</t>
  </si>
  <si>
    <t>Function_AcuRev1320_013_02_case10</t>
  </si>
  <si>
    <t>打开和关闭TOU使能开关正常</t>
  </si>
  <si>
    <t>1、连接AcuRev1320电表到Acuview2上，连接状态为connected
2、打开“Enable TOU”开关。
3、上位机上点击"Update"。
4、检查步骤2-3中的配置是否保存成功。
5、关闭“Enable TOU”开关。
6、上位机上点击"Update"。
7、检查步骤5-6中的配置是否成功</t>
  </si>
  <si>
    <t>4、步骤2-3中的配置保存成功。
7、步骤5-6中的配置成功</t>
  </si>
  <si>
    <t>Function_AcuRev1320_013_02_case11</t>
  </si>
  <si>
    <t>修改TOU中各个参数，提交成功侯掉电，查看掉电是否影响参数</t>
  </si>
  <si>
    <t>1、连接AcuRev1320电表到Acuview2上，连接状态为connected
2、打开“Enable TOU”开关。
3、修改上位机TOU中各个参数
4、上位机上点击"Update"。
5、修改成功后掉电
6、上电，连接AcuRev1320电表到Acuview2上，连接状态为connected
7、查看tou中各个参数是否因掉电而变化</t>
  </si>
  <si>
    <t>4、数据更新成功
7、掉电改变已经不会改变已经设置的参数值</t>
  </si>
  <si>
    <t>Function_AcuRev1320_013_02_case12</t>
  </si>
  <si>
    <t>TOU参数恢复出厂设置</t>
  </si>
  <si>
    <t>1、连接AcuRev1320电表到Acuview2上，连接状态为connected
2、打开“Enable TOU”开关。
3、修改上位机TOU中各个参数
4、上位机上点击"Update"。
5、修改完成后查看是否修改成功
6、点击"Reset To Defeault”
7、比对恢复后表计tou参数是否与tou default setting</t>
  </si>
  <si>
    <t>5、修改成功
7.参数一致</t>
  </si>
  <si>
    <t>焦仁杰已提单</t>
  </si>
  <si>
    <t>Function_AcuRev1320_013_02_case13</t>
  </si>
  <si>
    <t>TOU关闭，接入电压电流5分钟，修改时间结束当月电能结算，上位机上不会观察到TOU电能上报。</t>
  </si>
  <si>
    <t xml:space="preserve">1、Acuview2上位机
2、网线/RTU串口线
3、AcuRev1320电表
4、Monthly Billing Mode 设置为 "End Of Month" </t>
  </si>
  <si>
    <t>1、连接AcuRev1320电表到Acuview2上，连接状态为connected。
2、记录上位机上当前月和前一个月的数据TOU电能数据。
3、TOU关闭，接入电压220V，电流4A，等待5分钟。
4、修改系统时间为下个月1号23:58分，触发TOU电能结算。
5、观察上位机上是否有当月和前一个月电能数据变化。</t>
  </si>
  <si>
    <t xml:space="preserve">  5、上位机上没有观察到当月和前一个月TOU电能数据上报或更新。</t>
  </si>
  <si>
    <t>Function_AcuRev1320_013_02_case14</t>
  </si>
  <si>
    <t>TOU打开，1个season配置1个Schedule Id，Schedule ID配置1个segment ID(07:00 peak), 接入电压电流5分钟，修改系统时间13:00接入电压电流5分钟，上位机TOU peak费率电能上报正常。</t>
  </si>
  <si>
    <t>1、Acuview2上位机
2、网线/RTU串口线
3、AcuRev1320电表
4、Enable TOU打开</t>
  </si>
  <si>
    <t>1、连接AcuRev1320电表到Acuview2上，连接状态为connected。
2、记录上位机上当前月和前一个月的数据TOU电能数据。
3、添加season1(start time: 03-01)，关联Schedule1，Schedule1配置1个segment(07:00 peak)
4、接入电压220V，电流4A，等待5分钟。
5、观察上位机上当月累计peak电能和新增peak电能数据是否增加。</t>
    <phoneticPr fontId="9" type="noConversion"/>
  </si>
  <si>
    <t>5、观察上位机上当月累计peak电能和新增peak电能数据增加。</t>
  </si>
  <si>
    <t>Function_AcuRev1320_013_02_case15</t>
  </si>
  <si>
    <t>TOU打开，1个season配置1个Schedule Id，Schedule ID配置4个segment ID(07:00 peak，12:00 Valley，16:00 sharp，20:00 Normal),修改系统时间08:00接入电压电流5分钟，修改系统时间13:00接入电压电流5分钟，修改系统时间17:00接入电压电流5分钟, 修改系统时间00:00接入电压电流5分钟, 上位机可观察到TOU peak费率、Valley费率、Normal费率、sharp费率电能上报。</t>
  </si>
  <si>
    <t>1、连接AcuRev1320电表到Acuview2上，连接状态为connected。
2、记录上位机上当前月和前一个月的数据TOU电能数据。
3、添加season1(start time: 03-10)，关联Schedule1，Schedule1配置4个segment(07:00 peak，12:00 Valley，16:00 sharp，20:00 Normal)
4、修改系统时间03-01 08:00，接入电压220V，电流4A，等待2分钟
5、观察上位机上当月累计peak电能和新增peak电能数据是否增加。其他费率电能没有变化。
6、修改系统时间 03-1013:00，接入电压220V，电流4A，等待2分钟
7、观察上位机上当月累计Valley电能和新增Valley电能数据是否增加。其他费率电能没有变化。
8、修改系统时间03-15 17:00，接入电压220V，电流4A，等待2分钟
9、观察上位机上当月累计sharp电能和新增sharp电能数据是否增加。其他费率电能没有变化。
10、修改系统时间03-15 00:00，接入电压220V，电流4A，等待2分钟
11、观察上位机上当月累计Normal电能和新增Normal电能数据是否增加。其他费率电能没有变化。
备注: 压流角45°，产生EP_Imp 和Eq_Imp电能(modbus地址表中无Eq_Imp电能，故删除)   ---建议保留</t>
  </si>
  <si>
    <t xml:space="preserve">
5、上位机上当月累计peak电能和新增peak电能数据增加, 其他费率电能没有变化。
7、上位机上当月累计Valley电能和新增Valley电能数据增加, 其他费率电能没有变化。
9、上位机上当月累计sharp电能和新增sharp电能数据增加, 其他费率电能没有变化。
9、上位机上当月累计Normal电能和新增Normal电能数据增加, 其他费率电能没有变化。</t>
  </si>
  <si>
    <t>Function_AcuRev1320_013_02_case16</t>
  </si>
  <si>
    <t>TOU打开，配置两个season(03-02, 03-28)分别对应Schedule Id1(07:00 peak，12:00 Valley )和Schedule Id2(16:00 sharp，20:00 Normal))，修改系统时间在03-04 08:00和05:00接入源，修改系统时间在03-29 17:00和20:00 接入源，上位机可观察到TOU Valley、peak、sharp、Normal费率电能上报。</t>
  </si>
  <si>
    <t xml:space="preserve">1、连接AcuRev1320电表到Acuview2上，连接状态为connected。
2、记录上位机上当前月和前一个月的数据TOU电能数据。
3、添加season1(start time: 03-01)，关联Schedule1，Schedule1配置2个segment(07:00 peak，12:00 Valley)
3.1、添加season2(start time: 03-28)，关联Schedule2，Schedule1配置2个segment(16:00 sharp，20:00 Normal)
4、修改系统时间03-04 08:00，接入电压220V，电流4A，等待2分钟
5、观察上位机上当月累计peak电能和新增peak电能数据是否增加。其他费率电能没有变化。
6、修改系统时间03-04 05:00，接入电压220V，电流4A，等待2分钟
7、观察上位机上当月累计Valley电能和新增Valley电能数据是否增加。其他费率电能没有变化。
8、修改系统时间03-29 17:00，接入电压220V，电流4A，等待2分钟
9、观察上位机上当月累计sharp电能和新增sharp电能数据是否增加。其他费率电能没有变化。
10、修改系统时间03-29 20:00，接入电压220V，电流4A，等待2分钟
11、观察上位机上当月累计Normal电能和新增Normal电能数据是否增加。其他费率电能没有变化。
</t>
  </si>
  <si>
    <t>Function_AcuRev1320_013_02_case17</t>
  </si>
  <si>
    <t>TOU打开，配置两个season(03-02,04-02,05-02)分别对应Schedule1(16:00 sharp)和Schedule2(16:00 sharp))，Schedule3(16:00 sharp)),修改系统时间在03-04 17:00 接入源5分钟。修改系统时间在03-31 23:59 接入源5分钟. 修改系统时间在04-30 23:59 接入源5分钟，上位机当月TOU电能和上个月TOU累计电能和新增电能正常。</t>
  </si>
  <si>
    <t xml:space="preserve">1、Acuview2上位机
2、网线/RTU串口线
3、AcuRev1320电表
4、Enable TOU打开
5、Monthly Billing Mode 设置为 "End Of Month" </t>
  </si>
  <si>
    <t xml:space="preserve">1、连接AcuRev1320电表到Acuview2上，连接状态为connected。
2、记录上位机上当前月和前一个月的数据TOU电能数据。
3、添加season1(start time: 03-02)，关联Schedule1，Schedule1配置2个segment(16:00 sharp，20:00 Normal)
3.1、添加season2(start time: 04-02)，关联Schedule2，Schedule2配置2个segment(16:00 sharp，20:00 Normal)
3.2、添加season3(start time: 05-02)，关联Schedule2，Schedule2配置2个segment(16:00 sharp，20:00 Normal)
4、修改系统时间03-04 17:00，接入电压220V，电流4A，等待2分钟
4.1、观察上位机上当月累计sharp电能和新增sharp电能数据是否增加。其他费率电能没有变化。
5、修改系统时间03-31 23:59，接入电压220V，电流4A，等待2分钟
5.1、观察上位机上当月累计normal电能和新增normal电能数据是否增加。其他费率电能没有变化，
5.2、观察上位机前一月累计normal电能和新增normal电能数据是否为累加3月份数据之后的电能数据。其他费率电能没有变化
6、修改系统时间04-30 23:59，接入电压220V，电流4A，等待2分钟
6.1、观察上位机上当月累计Normal电能和新增Normal电能数据是否增加。其他费率电能没有变化。
6.2、观察上位机前一月累计Normal电能和新增Normal电能数据是否为累加3月和4月份数据之后的电能数据。其他费率电能没有变化
</t>
  </si>
  <si>
    <t>4.1、上位机上当月累计sharp电能和新增sharp电能数据增加。其他费率电能没有变化。
5.1、上位机上当月累计normal电能和新增normal电能数据增加。其他费率电能没有变化，
5.2、上位机前一月累计normal电能和新增normal电能数据是累加3月份数据之后的电能数据。其他费率电能没有变化
6.1、上位机上当月累计Normal电能和新增Normal电能数据增加。其他费率电能没有变化。
6.2、上位机前一月累计Normal电能和新增Normal电能数据为累加3月和4月份数据之后的电能数据。其他费率电能没有变化</t>
  </si>
  <si>
    <t>Function_AcuRev1320_013_02_case17_01</t>
  </si>
  <si>
    <t>tou有功反向电能量检查</t>
  </si>
  <si>
    <t xml:space="preserve">1、Acuview2上位机
2、网线/RTU串口线
3、AcuRev1320电表
4、Enable TOU打开
</t>
  </si>
  <si>
    <t>1、连接AcuRev1320电表到Acuview2上，连接状态为connected。
2、去掉电流，在current&amp;Wiring中电流方向全部改为反向
3、添加season1(start time: 03-01)，关联Schedule1，
Schedule1配置4个segment分别为：00:00 sharp，00：02 peak，00：04 valley，00：06 normal；
4、修改电表时间2025-09-30 23：59：50 给表施加200V,6A，PF值为1.0，
5、走字8min后，查看当前月所有tou能量值
6、比对走电量前后tou能量值，查看是否只有有功反向及视在电能量有能量累计（在四费率下均有能量累计）</t>
  </si>
  <si>
    <t>6、比对走电量前后tou能量值，只有有功反向及视在电能量有能量累计（在四费率下均有能量累计）</t>
  </si>
  <si>
    <t>Function_AcuRev1320_013_02_case17_02</t>
  </si>
  <si>
    <t>tou无功正向电能量检查、tou视在电能量检查</t>
  </si>
  <si>
    <t>1、连接AcuRev1320电表到Acuview2上，连接状态为connected。
2、去掉电流，在current&amp;Wiring中电流方向全部改为正向，
3、添加season1(start time: 03-01)，关联Schedule1，Schedule1配置4个segment分别为：00:00 sharp，00：02 peak，00：04 valley，00：06 normal；
4、修改电表时间2025-09-30 23：59：50 给表施加200V,6A，PF值为0.5，
5、走字8min后，查看当前月所有tou能量值
6、比对走电量前后tou能量值，查看正向无功是否在四费率下有能量累计
7、比对走电量前后tou能量值，查看视在能量是否在四费率下有能量累计</t>
    <phoneticPr fontId="9" type="noConversion"/>
  </si>
  <si>
    <t>6、比对走电量前后tou能量值，查看正向无功在四费率下有能量累计
7、比对走电量前后tou能量值，视在能量在四费率下有能量累计</t>
  </si>
  <si>
    <t>Function_AcuRev1320_013_02_case17_03</t>
  </si>
  <si>
    <t>tou无功反向电能量检查、tou视在电能量检查</t>
  </si>
  <si>
    <t>1、连接AcuRev1320电表到Acuview2上，连接状态为connected。
2、去掉电流，在current&amp;Wiring中电流方向全部改为反向
3、添加season1(start time: 03-01)，关联Schedule1，Schedule1配置4个segment分别为：00:00 sharp，00：02 peak，00：04 valley，00：06 normal；
4、修改电表时间2025-09-30 23：59：50 给表施加200V,6A，PF值为0.5，
5、走字8min后，查看当前月所有tou能量值
6、比对走电量前后tou能量值，查看反向无功是否在四费率下有能量累计
7、比对走电量前后tou能量值，查看视在能量是否在四费率下有能量累计</t>
  </si>
  <si>
    <t>6、比对走电量前后tou能量值，查看反向无功在四费率下有能量累计
7、比对走电量前后tou能量值，视在能量在四费率下有能量累计</t>
  </si>
  <si>
    <t>Function_AcuRev1320_013_02_case17_04</t>
  </si>
  <si>
    <t>当前月与上一月有功、无功的正反向电能量检查、视在电能量检查</t>
  </si>
  <si>
    <t>1、连接AcuRev1320电表到Acuview2上，连接状态为connected。
2、去掉电流，在current&amp;Wiring中电流方向全部改为反向
3、添加season1(start time: 03-01)，关联Schedule1，Schedule1配置4个segment分别为：00:00 sharp，00：02 peak，00：04 valley，00：06 normal；
4、修改电表时间2025-09-30 23：59：50 给表施加200V,6A，PF值为0.5，走字8min
5、去掉电流，在current&amp;Wiring中电流方向全部改为正向,走字8min后
6、去掉电流，记录此时tou电能量的值
7、修改电表时间到2025-10-31 23：59：50
8、15S后，当前月所有tou电能量是否均被清0，原6中记录的数据是否均被转存到上一月tou电能量中</t>
  </si>
  <si>
    <t>8、15S后，当前月所有tou电能量均被清0，原6中记录的数据均被转存到上一月tou电能量中</t>
  </si>
  <si>
    <t>TOU 周休配置验证</t>
  </si>
  <si>
    <t>Function_AcuRev1320_013_03_case1</t>
  </si>
  <si>
    <t>TOU Weekends栏，Weekend Selection勾选Sat、Sun，weekday Schedule配置已经添加的TOR Seasons之一，配置成功</t>
  </si>
  <si>
    <t>1、连接AcuRev1320电表到Acuview2上，连接状态为connected。
2、TOU Weekends栏，Weekend Selection勾选Sat、Sun
3、weekday Schedule配置已经添加的TOU scheduls之一
4、上位机上点击"Update"。
5、检查步骤2-3中的配置是否保存成功。</t>
  </si>
  <si>
    <t>5、上位机提示步骤2-3中的配置保存成功。</t>
  </si>
  <si>
    <t>Function_AcuRev1320_013_03_case2</t>
  </si>
  <si>
    <t>Special Weekday Schedule栏，已存在season ID1配置Schedule ID1(勾选Mon、Tue、Wed、Thu、Fri、Sat Sun，Sat）可配置成功，特殊周休配置开关开启和关闭正常</t>
  </si>
  <si>
    <t>1、连接AcuRev1320电表到Acuview2上，连接状态为connected。
2、Special Weekday Schedule栏，已存在season1配置Schedule1(勾选Mon、Tue、Wed、Thu、Fri、Sat Sun，Sat）
3、打开“Enable Special Weekday Schedule”
4、上位机上点击"Update"。
5、检查步骤2-3中的配置是否保存成功。
6、关闭“Enable Special Weekday Schedule”
7、上位机上点击"Update"。
8、检查步骤2-3中的配置是否保存成功。</t>
  </si>
  <si>
    <t>5、上位机提示步骤2-3中的配置保存成功。
8、上位机提示步骤6中的配置保存成功。</t>
  </si>
  <si>
    <t>Function_AcuRev1320_013_03_case3</t>
  </si>
  <si>
    <t>Special Weekday Schedule栏，已存在season ID1配置Schedule ID2(勾选Mon、Tue、Wed、Thu、Fri、Sat Sun，Sat）可配置成功，特殊周休配置开关开启和关闭正常</t>
  </si>
  <si>
    <t>1、连接AcuRev1320电表到Acuview2上，连接状态为connected。
2、Special Weekday Schedule栏，已存在season1配置Schedule2(勾选Mon、Tue、Wed、Thu、Fri、Sat Sun，Sat）
3、打开“Enable Special Weekday Schedule”
4、上位机上点击"Update"。
5、检查步骤2-3中的配置是否保存成功。
6、关闭“Enable Special Weekday Schedule”
7、上位机上点击"Update"。
8、检查步骤2-3中的配置是否保存成功。</t>
  </si>
  <si>
    <t>Function_AcuRev1320_013_03_case4</t>
  </si>
  <si>
    <t>Special Weekday Schedule栏，已存在season ID1配置Schedule ID2(勾选Mon、Tue、Wed、Thu、Fri、Sat Sun，Sat），已存在season ID2配置Schedule ID2(勾选Mon、Tue、Wed、Thu、Fri、Sat Sun，Sat）可配置成功，特殊周休配置开关开启和关闭正常</t>
  </si>
  <si>
    <t>1、连接AcuRev1320电表到Acuview2上，连接状态为connected。
2、Special Weekday Schedule栏，已存在season ID1配置Schedule ID2勾选Mon、Tue、Wed、Thu、Fri、Sat Sun，Sat），已存在season ID2配置Schedule ID2(勾选Mon、Tue、Wed、Thu、Fri、Sat Sun，Sat）
3、打开“Enable Special Weekday Schedule”
4、上位机上点击"Update"。
5、检查步骤2-3中的配置是否保存成功。
6、打开“Enable Special Weekday Schedule”
7、上位机上点击"Update"。
8、检查步骤2-3中的配置是否保存成功。</t>
  </si>
  <si>
    <t>Function_AcuRev1320_013_03_case5</t>
  </si>
  <si>
    <t>Special Weekday Schedule栏，配置添加1个不存在的season ，添加失败或update更新保存失败。</t>
  </si>
  <si>
    <t>1、连接AcuRev1320电表到Acuview2上，连接状态为connected。
2、Special Weekday Schedule栏，配置添加1个不存在的season
3、上位机上点击"Update"。
4、检查步骤2-3中的配置是否保存成功。</t>
    <phoneticPr fontId="9" type="noConversion"/>
  </si>
  <si>
    <t xml:space="preserve">5、上位机提示步骤2-3中的配置保存失败。
</t>
  </si>
  <si>
    <t>Function_AcuRev1320_013_03_case6</t>
  </si>
  <si>
    <t>Special Weekday Schedule栏，删除2个已添加的season（3个）成功，update保存设置成功。</t>
  </si>
  <si>
    <t>1、连接AcuRev1320电表到Acuview2上，连接状态为connected。
2、Special Weekday Schedule栏，删除2个已添加的season
3、上位机上点击"Update"。
4、检查步骤2-3中的配置是否保存成功。</t>
  </si>
  <si>
    <t xml:space="preserve">5、上位机提示步骤2-3中的配置保存成功
</t>
  </si>
  <si>
    <t>Function_AcuRev1320_013_03_case7</t>
  </si>
  <si>
    <t>未使能TOU Enable，TOU Weekends默认配置失效</t>
  </si>
  <si>
    <t>1、Acuview2上位机
2、网线/RTU串口线
3、AcuRev1320电表
4、未使能TOU Enable</t>
  </si>
  <si>
    <t xml:space="preserve">1、连接AcuRev1320电表到Acuview2上，连接状态为connected。
2、配置Season1(startDate：03-02)，关联Schedule1(Segment107:00 peak)
3、配置Season2(startDate：03-15)，关联Schedule2(Segment107:00 Sharp)
4、关闭“Special Weekday Schedule”
5、Weekday Schedule栏配置已存在Schedule1(勾选Sat、Sun)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</si>
  <si>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6.1、上位机上当月累计peak电能和新增peak电能数据没有增加。
6.3、上位机上当月累计peak电能和新增peak电能数据没有增加。
7.1、上位机上当月累计Sharp电能和新增Sharp电能数据没有增加。
7.3、上位机上当月累计peak电能和新增peak电能数据没有增加。</t>
  </si>
  <si>
    <t>Function_AcuRev1320_013_03_case8</t>
  </si>
  <si>
    <t>关闭 “Special Weekday Schedule”,Weekday Schedule栏配置已存在Schedule DI2(勾选Sat、Sun),修改系统时间构造条件触发TOU电能结算，Season ID1和Season ID2的Sat、Sun上报TOU电能费率与Schedule DI2保持一致，Mon-Fri上报费率电能Season ID1和Season ID2各自配置的Schedule 保持一致。</t>
  </si>
  <si>
    <t>1、Acuview2上位机
2、网线/RTU串口线
3、AcuRev1320电表
4、使能TOU Enable</t>
  </si>
  <si>
    <t>1、连接AcuRev1320电表到Acuview2上，连接状态为connected。
2、配置Season1(startDate：03-02)，关联Schedule1(Segment107:00 peak)
3、配置Season2(startDate：03-15)，关联Schedule2(Segment107:00 Sharp)
4、关闭“Special Weekday Schedule”
5、Weekday Schedule栏配置已存在Schedule2(勾选Sat、Sun)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t>
  </si>
  <si>
    <t>6.1、上位机上当月累计peak电能和新增peak电能数据增加。其他费率电能没有变化。
6.3、上位机上当月累计peak电能和新增peak电能数据增加，其他费率电能没有变化。
7.1、上位机上当月累计Sharp电能和新增Sharp电能数据增加。其他费率电能没有变化。
7.3、上位机上当月累计Sharp电能和新增Sharp电能数据增加，其他费率电能没有变化。</t>
  </si>
  <si>
    <t>Function_AcuRev1320_013_03_case9</t>
  </si>
  <si>
    <t>关闭 “Special Weekday Schedule”,Weekday Schedule栏配置已存在Schedule DI2(勾选Sat、Sun、Mon、Tue、Wed、Tue、Thu、Fri), 修改系统时间构造条件触发TOU电能结算，Season ID1和Season ID2在Sat、Sun、Mon、Tue、Wed、Tue、Thu、Fri上报TOU电能费率均与Schedule DI2 保持一致。</t>
  </si>
  <si>
    <t xml:space="preserve">1、连接AcuRev1320电表到Acuview2上，连接状态为connected。
2、配置Season1(startDate：03-02)，关联Schedule1(Segment107:00 peak)
3、配置Season2(startDate：03-15)，关联Schedule2(Segment107:00 Sharp)
4、关闭“Special Weekday Schedule”
5、Weekday Schedule栏配置已存在Schedule2(勾选Sat、Sun、Mon、Tue、Wed、Tue、Thu、Fri)
6、修改系统时间为03-05 08:00， 接入接入电压220V，电流4A，等待5分钟
6.1、观察上位机上当月累计sharp电能和新增sharp电能数据是否增加。其他费率电能没有变化，
6.2、修改系统时间为03-07 08:00， 接入接入电压220V，电流4A，等待5分钟
6.3、观察上位机上当月累计sharp电能和新增sharp电能数据是否增加。其他费率电能没有变化，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</si>
  <si>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6.1、上位机上当月累计Sharp电能和新增Sharp电能数据增加，其他费率电能没有变化。
6.3、上位机上当月累计Sharp电能和新增Sharp电能数据增加，其他费率电能没有变化。
7.1、上位机上当月累计Sharp电能和新增Sharp电能数据增加。其他费率电能没有变化。
7.3、上位机上当月累计Sharp电能和新增Sharp电能数据增加，其他费率电能没有变化。</t>
  </si>
  <si>
    <t>Function_AcuRev1320_013_03_case10</t>
  </si>
  <si>
    <t>打开“Special Weekday Schedule”,Special Weekday Schedule栏Season ID1配置Schedule DI2(勾选Sat、Sun),修改系统时间构造条件触发TOU电能结算，Season ID1日期内Sat、Sun上报TOU费率电能和Schedule DI2保持一致， Mon~Fri上报TOU费率电能与Schedule DI1</t>
  </si>
  <si>
    <t>1、连接AcuRev1320电表到Acuview2上，连接状态为connected。
2、配置Season1(startDate：03-02)，关联Schedule1(Segment107:00 peak)
3、配置Season2(startDate：03-15)，关联Schedule2(Segment107:00 Sharp)
4、使能“Special Weekday Schedule"开关
5、Special Weekday Schedule栏Season1配置Schedule2(勾选Sat、Sun)。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压流角45°，产生EP_Imp 和Eq_Imp电能</t>
  </si>
  <si>
    <t>6.1、上位机上当月累计peak电能和新增peak电能数据增加，其他费率电能没有变化。
6.3、上位机上当月累计peak电能和新增peak电能数据增加，其他费率电能没有变化。
7.1、上位机上当月累计Sharp电能和新增Sharp电能数据增加。其他费率电能没有变化。
7.3、上位机上当月累计Sharp电能和新增Sharp电能数据增加，其他费率电能没有变化。</t>
  </si>
  <si>
    <t>Function_AcuRev1320_013_03_case11</t>
  </si>
  <si>
    <t>打开“Special Weekday Schedule”,Special Weekday Schedule栏Season1配置Schedule2(勾选Sat、Sun)、Schedule D3(勾选Mon、Tue)，修改系统时间构造条件触发TOU电能结算，Season ID1日期内TOU电能Sat、Sun与Schedule DI2 保持一致，Mon、Tue与Schedule DI3 保持一致，Wed、Thu、Fri与Schedule DI1保持一致。</t>
  </si>
  <si>
    <t>1、连接AcuRev1320电表到Acuview2上，连接状态为connected。
2、配置Season1(startDate：03-02)，关联Schedule1(Segment10 7:00 peak)
3、配置Schedule2(Segment1 10:00 Sharp)、Schedule3(Segment11  5:00 Normal)
4、使能“Special Weekday Schedule"开关
5、Special Weekday Schedule栏Season1配置Schedule2(勾选Sat、Sun)、Schedule3(勾选Mon、Tue)。
6、修改系统时间为2024.03-05(Tue) 08:00， 接入接入电压220V，电流4A，等待5分钟
6.1、观察上位机上当月累计Normal电能和新增Normal电能数据是否增加。其他费率电能没有变化，
6.2、修改系统时间为2024.03-06(Wed) 08:00， 接入接入电压220V，电流4A，等待5分钟
6.3、观察上位机上当月累计peak电能和新增peak电能数据是否增加。其他费率电能没有变化，
7、修改系统时间为2024.03-09(Sat) 08:00， 接入接入电压220V，电流4A，等待5分钟
7.1、观察上位机上当月累计Sharp电能和新增Sharp电能数据是否增加。其他费率电能没有变化，
备注: 压流角45°，产生EP_Imp 和Eq_Imp电能</t>
  </si>
  <si>
    <t>6.1、遵循Schedule3规则，上位机上当月累计Normal电能和新增Normal电能数据增加，其他费率电能没有变化。
6.3、遵循Schedule1规则，上位机上当月累计peak电能和新增peak电能数据增加，其他费率电能没有变化。
7.1、遵循Schedule2规则，上位机上当月累计Sharp电能和新增Sharp电能数据增加。其他费率电能没有变化。</t>
  </si>
  <si>
    <t>Function_AcuRev1320_013_03_case12</t>
  </si>
  <si>
    <t>未使能TOU Enable，TOU Weekends的Special Weekday Schedule配置失效</t>
  </si>
  <si>
    <t>1、连接AcuRev1320电表到Acuview2上，连接状态为connected。
2、配置Season1(startDate：03-02)，关联Schedule1(Segment107:00 peak)
3、配置Schedule2(Segment1 10:00 Sharp)
4、不使能“Special Weekday Schedule"开关
5、Special Weekday Schedule栏Season1配置Schedule2(勾选Sat、Sun)
6、修改系统时间为2024.03-05(Tue) 08:00， 接入接入电压220V，电流4A，等待5分钟
6.1、观察上位机上当月累计peak电能和新增peak电能数据是否增加。其他费率电能没有变化，
7、修改系统时间为2024.03-09(Sat) 08:00， 接入接入电压220V，电流4A，等待5分钟
7.1、观察上位机上当月累计peak电能和新增peak电能数据是否增加。其他费率电能没有变化，
备注: 压流角45°，产生EP_Imp 和Eq_Imp电能</t>
  </si>
  <si>
    <t>6.1、TOU 所有配置均未生效，上位机上当月累计TOU电能和新增TOU电能数据均未发生变化。
7.1、TOU 所有配置均未生效，上位机上当月累计TOU电能和新增TOU电能数据均未发生变化。</t>
  </si>
  <si>
    <t>Function_AcuRev1320_013_03_case13</t>
  </si>
  <si>
    <t>打开 “Special Weekday Schedule”,Special Weekday Schedule栏Season ID1配置Schedule DI2(勾选Sat、Sun、Mon、Tue、Wed、Tue、Thu、Fri),修改系统时间构造条件触发TOU电能结算，Season ID1日期内上位机上报费率电能在Sat、Sun、Mon、Tue、Wed、Tue、Thu、Fri与Schedule DI2保持一致。</t>
  </si>
  <si>
    <t>1、连接AcuRev1320电表到Acuview2上，连接状态为connected。
2、配置Season1(startDate：03-02)，关联Schedule1(Segment1    07:00 peak)
3、配置Schedule2(Segment1 10:00 Sharp)
4、使能“Special Weekday Schedule"开关
5、Special Weekday Schedule栏Season1配置Schedule2勾选Sat、Sun、Mon、Tue、Wed、Tue、Thu、Fri)
6、修改系统时间为2024.03-07(Tue) 08:00， 接入接入电压220V，电流4A，等待5分钟
6.1、观察上位机上当月累计Sharp电能和新增Sharp电能数据是否增加。其他费率电能没有变化，
7、修改系统时间为2024.03-09(Sat) 08:00， 接入接入电压220V，电流4A，等待5分钟
7.1、观察上位机上当月累计Sharp电能和新增Sharp电能数据是否增加。其他费率电能没有变化</t>
  </si>
  <si>
    <t>6.1、遵循Schedule2规则，上位机上当月累计Sharp电能和新增Sharp电能数据增加，其他费率电能没有变化。
7.1、遵循Schedule2规则，上位机上当月累计Sharp电能和新增Sharp电能数据增加。其他费率电能没有变化。</t>
  </si>
  <si>
    <t>TOU 节假日配置验证</t>
  </si>
  <si>
    <t>Function_AcuRev1320_013_04_case1</t>
  </si>
  <si>
    <t>十年节假日配置使能开关，enable和disable保存配置成功</t>
  </si>
  <si>
    <t>1、Acuview2上位机
2、网线/RTU串口线
3、AcuRev1320电表
4、使能TOU Enable
5、使能Ten Years Holiday</t>
  </si>
  <si>
    <t>1、连接AcuRev1320电表到Acuview2上，连接状态为connected。
2、上位机设置Ten Years Holiday为disable
3、上位机上点击"Update"。
4、检查步骤2-3中的配置是否保存成功。
5、上位机设置Ten Years Holiday为Enable
6、上位机上点击"Update"。
7、检查步骤2-3中的配置是否保存成功。</t>
  </si>
  <si>
    <t>4、上位机提示步骤2-3中的配置保存成功。
7、上位机提示步骤2-3中的配置保存成功。</t>
  </si>
  <si>
    <t>Function_AcuRev1320_013_04_case2</t>
  </si>
  <si>
    <t>Disable场景，添加&amp;删除2个节日，配置TOU Schedules中的任两个Schedule ID，update保存配置成功。</t>
  </si>
  <si>
    <t>1、Acuview2上位机
2、网线/RTU串口线
3、AcuRev1320电表
4、使能TOU Enable
5、未使能Ten Years Holiday</t>
  </si>
  <si>
    <t>1、连接AcuRev1320电表到Acuview2上，连接状态为connected。
2、上位机TOU Holidays栏，添加Holiday1(05-10, Schedule1)，Holiday2(08-10, Schedule2)，
3、上位机上点击"Update"。
4、检查步骤2-3中的配置是否保存成功。
5、上位机TOU Holidays栏，删除Holiday2(08-10, Schedule2)。
6、上位机上点击"Update"。
7、检查步骤2-3中的配置是否保存成功。</t>
  </si>
  <si>
    <t>2、上位机提示步骤2-3中的配置保存成功。
7、上位机提示步骤2-3中的配置保存成功。</t>
  </si>
  <si>
    <t>Function_AcuRev1320_013_04_case3</t>
  </si>
  <si>
    <t>Disable场景，添加&amp;删除30个节日(创建第31个失败)，配置TOU Schedules 中的对应的Schedule ID，update保存配置成功。</t>
  </si>
  <si>
    <t>1、连接AcuRev1320电表到Acuview2上，连接状态为connected。
2、上位机TOU Holidays栏，添加Holiday1~30
2.1 上位机TOU Holidays栏，添加Holiday31
2.2  上位机是否提示添加Holiday31失败。
3、上位机上点击"Update"。
4、检查步骤2-3中的配置是否保存成功。
5、上位机TOU Holidays栏，删除Holiday1~31
6、上位机上点击"Update"。
7、检查步骤5中的配置是否保存成功。</t>
  </si>
  <si>
    <t>2.2  上位机提示添加Holiday31失败。
4、上位机提示步骤2-3中的配置保存成功。
7、上位机提示步骤5中的配置保存成功。</t>
  </si>
  <si>
    <t>Function_AcuRev1320_013_04_case4</t>
  </si>
  <si>
    <t>Disable场景，Season1(起始日期4月1号，00:00 Normal费率)，Season2(起始日期6月5号，00:00开始 peak费率), TOU Holidays配置一个节日4月5号，则4月份的费率新增peak费率电能。</t>
  </si>
  <si>
    <t>1、连接AcuRev1320电表到Acuview2上，连接状态为connected。
2、设置Season1(04-01)，关联Schedule1(00:00 Normal费率)
3、设置Season2(06-05)，关联Schedule2(00:00 sharp费率)
4、上位机TOU Holidays栏，添加Holiday1(04-05, Schedule2)
5、修改系统时间为2024-04-02 03:00，接入接入电压220V，电流4A，等待5分钟
5.1、观察上位机上当月累计Normal电能和新增Normal电能数据是否增加。其他费率电能没有变化。
6、修改系统时间为2024-04-04 23:55后掉电，掉电到2024-04-05 00：01再上电接入接入电压220V，电流4A，等待5分钟
6.1、观察上位机上当月累计sharp电能和新增sharp电能数据是否增加。其他费率电能没有变化。
7、修改系统时间为2024-04-06 03:00，接入接入电压220V，电流4A，等待5分钟
7.1、观察上位机上当月累计Normal电能和新增Normal电能数据是否增加。其他费率电能没有变化。
备注: 压流角45°，产生EP_Imp 和Eq_Imp电能</t>
  </si>
  <si>
    <t xml:space="preserve">5.1上位机上当月累计Normal电能和新增Normal电能数据增加。其他费率电能没有变化。
6.1、观察上位机上当月累计sharp电能和新增sharp电能数据增加。其他费率电能没有变化。
7.1上位机上当月累计Normal电能和新增Normal电能数据增加。其他费率电能没有变化。
</t>
  </si>
  <si>
    <t>Function_AcuRev1320_013_04_case5</t>
  </si>
  <si>
    <t>Disable场景，Season1(起始日期4月1号，00:00 Normal费率)，Season2(起始日期6月5号，00:00开始 peak费率), Season3(起始日期8月5号，00:00开始 Valley费率)，TOU Holidays配置两个节日4月5号和4月7号，则4月份的费率新增peak和Valley费率电能。</t>
  </si>
  <si>
    <t>1、连接AcuRev1320电表到Acuview2上，连接状态为connected。
2、设置Season1(04-01)，关联Schedule1(00:00 Normal费率)
3、设置Season2(06-05)，关联Schedule2(00:00 sharp费率)
4、设置Season2(08-05)，关联Schedule3(00:00 Valley费率)
5、上位机TOU Holidays栏，添加Holiday1(04-05, Schedule3)
5.1、上位机TOU Holidays栏，添加Holiday2(06-07, Schedule1)
5、修改系统时间为2024-04-02 03:00，接入接入电压220V，电流4A，等待5分钟
5.1、观察上位机上当月累计Normal电能和新增Normal电能数据是否增加。其他费率电能没有变化。
6、修改系统时间为2024-04-05 03:00，接入接入电压220V，电流4A，等待5分钟
6.1、观察上位机上当月累计Valley电能和新增Valley电能数据是否增加。其他费率电能没有变化。
7、修改系统时间为2024-06-06 03:00，接入接入电压220V，电流4A，等待5分钟
7.1、观察上位机上当月累计sharp电能和新增sharp电能数据是否增加。其他费率电能没有变化。
8、修改系统时间为2024-06-07 03:00，接入接入电压220V，电流4A，等待5分钟
8.1、观察上位机上6月当月累计Normal电能和新增Normal电能数据是否增加。其他费率电能没有变化。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</si>
  <si>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6.1、遵循Schedule3规则，上位机上当月累计Valley电能和新增Valley电能数据增加。其他费率电能没有变化。
7.1、遵循Schedule2规则，上位机上当月累计sharp电能和新增sharp电能数据增加。其他费率电能没有变化。
8.1、遵循Schedule1规则，观察上位机上当月累计Normal电能和新增Normal电能数据增加。其他费率电能没有变化。</t>
  </si>
  <si>
    <t>Function_AcuRev1320_013_04_case6</t>
  </si>
  <si>
    <t>未使能TOU Enable，TOU Holidays的默认配置失效</t>
  </si>
  <si>
    <t xml:space="preserve">1、连接AcuRev1320电表到Acuview2上，连接状态为connected。
2、设置Season1(04-01)，关联Schedule1(00:00 Normal费率)
3、设置Season2(06-05)，关联Schedule2(00:00 sharp费率)
4、上位机TOU Holidays栏，添加Holiday1(04-05, Schedule2)
5、修改系统时间为2024-04-02 03:00，接入接入电压220V，电流4A，等待5分钟
5.1、观察上位机上当月累计Normal电能和新增Normal电能数据是否增加。其他费率电能没有变化。
6、修改系统时间为2024-04-05 03:00，接入接入电压220V，电流4A，等待5分钟
6.1、观察上位机上当月累计sharp电能和新增sharp电能数据是否增加。其他费率电能没有变化。
备注: 压流角225°，产生EP_Exp 和Eq_Exp电能 </t>
  </si>
  <si>
    <t>5.1、TOU 所有配置均未生效，上位机上当月累计TOU电能和新增TOU电能数据均未发生变化。
6.1、TOU 所有配置均未生效，上位机上当月累计TOU电能和新增TOU电能数据均未发生变化。</t>
  </si>
  <si>
    <t>Function_AcuRev1320_013_04_case7</t>
  </si>
  <si>
    <t>Enable场景，第1年手动添加&amp;删除2个节日，配置TOU Schedules 中的任两个Schedule ID，update保存配置成功。</t>
  </si>
  <si>
    <t>1、连接AcuRev1320电表到Acuview2上，连接状态为connected。
2、上位机上手动添加第一年Holiday1(06-01)，关联Schedule1，Holiday2(07-02)，关联Schedule2
3、上位机上点击"Update"。
4、检查步骤2中的配置是否保存成功。
5、上位机上删除加第一年Holiday2、
6、上位机上点击"Update"。
7、检查步骤5中的配置是否保存成功。</t>
  </si>
  <si>
    <t>4、步骤2中的配置保存成功。
7、步骤5中的配置保存成功。</t>
  </si>
  <si>
    <t>Function_AcuRev1320_013_04_case8</t>
  </si>
  <si>
    <t>Enable场景，第1年手动添加删除30个节日(创建第31个失败)，配置TOU Schedules 中的对应的Schedule ID，update保存配置成功。</t>
  </si>
  <si>
    <t>1、连接AcuRev1320电表到Acuview2上，连接状态为connected。
2、上位机上手动添加第一年Holiday1~30，随机关联已存在Schedule。
2.1上位机上手动添加第一年Holiday31，是否添加失败，提示最大个数为30个Holiday。
3、上位机上点击"Update"。
4、检查步骤2中的配置是否保存成功。
5、上位机上删除加第一年Holiday1~30
6、上位机上点击"Update"。
7、检查步骤5中的配置是否保存成功。</t>
  </si>
  <si>
    <t>2.1上位机上手动添加第一年Holiday31，添加失败，提示最大个数为30个Holiday。
4、步骤2中的配置保存成功。
7、步骤5中的配置保存成功。</t>
  </si>
  <si>
    <t>Function_AcuRev1320_013_04_case9</t>
  </si>
  <si>
    <t>Enable场景，第1和第2年，设置相同年份，update保存设置失败。</t>
  </si>
  <si>
    <t>1、连接AcuRev1320电表到Acuview2上，连接状态为connected。
2、第1和第2年，设置相同年份
3、上位机上点击"Update"。
4、检查上位机上是否提示无效设置， 或设置更新失败。</t>
  </si>
  <si>
    <t>4、检查上位机上是否提示无效设置， 或设置更新失败。</t>
  </si>
  <si>
    <t>Function_AcuRev1320_013_04_case10</t>
  </si>
  <si>
    <t>Enable场景，第1和第2年，设置倒序年份，update保存设置成功。</t>
  </si>
  <si>
    <t>1、连接AcuRev1320电表到Acuview2上，连接状态为connected。
2、第1年设置2025， 第二年设置2024
3、上位机上点击"Update"。
4、检查配置是否保存成功。</t>
  </si>
  <si>
    <t>4、检查配置是Holiday年设置成功。</t>
  </si>
  <si>
    <t>Function_AcuRev1320_013_04_case11</t>
  </si>
  <si>
    <t>Enable场景，第1年手动添加1个节日，配置TOU Schedules 之外的Schedule ID，update保存配置失败。</t>
  </si>
  <si>
    <t>1、连接AcuRev1320电表到Acuview2上，连接状态为connected。
2、上位机上手动添加第1年设置2025，配置TOU Schedules 之外的Schedule。
3、上位机上点击"Update"。
4、检查配置是否保存成功。</t>
  </si>
  <si>
    <t>4、检查配置是Holiday年设置失败。</t>
  </si>
  <si>
    <t>焦工已提单</t>
  </si>
  <si>
    <t>Function_AcuRev1320_013_04_case12</t>
  </si>
  <si>
    <t>Enable场景，Season1(起始日期5月1号，00:00 sharp费率)，Season2(起始日期8月5号，00:00开始 peak费率), Ten years Holidays栏第1年手动添加一个节日2024.5月5号（Schedule2），则2024.5月份的费率新增peak费率电能。</t>
  </si>
  <si>
    <t>1、连接AcuRev1320电表到Acuview2上，连接状态为connected。
2、设置Season1(04-01)，关联Schedule1(00:00 Normal费率)
3、设置Season2(06-05)，关联Schedule2(00:00 sharp费率)
4、上位机上手动添加第一年Holiday1(2024 05-05)，关联Schedule2(00:00 sharp费率)
4.1、上位机上第二年无Holiday配置。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7、修改系统时间2024.05.06 08:00，接入接入电压220V，电流4A，等待5分钟
7.1、观察上位机上当月累计Normal电能和新增Normal电能数据是否增加。其他费率电能没有变化。
8、修改系统时间2025.05.05 08:00，接入接入电压220V，电流4A，等待5分钟
8.1、观察上位机上当月累计Normal电能和新增Normal电能数据是否增加。其他费率电能没有变化。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</si>
  <si>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6.1、遵循Schedule2规则，上位机上当月累计sharp电能和新增sharp电能数据增加。其他费率电能没有变化。
7.1、遵循Schedule1规则，上位机上当月累计Normal电能和新增Normal电能数据增加。其他费率电能没有变化。
8.1、遵循Schedule1规则，上位机上当月累计Normal电能和新增Normal电能数据增加。其他费率电能没有变化。</t>
  </si>
  <si>
    <t>Function_AcuRev1320_013_04_case13</t>
  </si>
  <si>
    <t>Enable场景，Season1(起始日期5月1号，00:00 sharp费率)，Season2(起始日期8月5号，00:00开始 peak费率), Ten years Holidays栏第2年手动添加一个节日2024.6月5号（Schedule ID2），则2024.6月份的费率新增peak费率电能。</t>
  </si>
  <si>
    <t xml:space="preserve">1、连接AcuRev1320电表到Acuview2上，连接状态为connected。
2、设置Season1(04-01)，关联Schedule1(00:00 Normal费率)
3、设置Season2(06-10)，关联Schedule2(00:00 sharp费率)
4、上位机上手动添加第二年Holiday1(2024 06-05)，关联Schedule2(00:00 sharp费率)
4.1、上位机上第三年无Holiday配置。
5、修改系统时间2024.05.04 08:00，接入接入电压220V，电流4A，等待5分钟
5.1、观察上位机上当月累计Normal电能和新增Normal电能数据是否增加。其他费率电能没有变化。
6、修改系统时间2024.06.05 08:00，接入接入电压220V，电流4A，等待5分钟
6.1、观察上位机上当月累计sharp电能和新增sharp电能数据是否增加。其他费率电能没有变化。
7、修改系统时间2025.06.06 08:00，接入接入电压220V，电流4A，等待5分钟
7.1、观察上位机上当月累计Normal电能和新增Normal电能数据是否增加。其他费率电能没有变化。
备注: 压流角225°，产生EP_Exp 和Eq_Exp电能 </t>
  </si>
  <si>
    <t>5.1、遵循Schedule1规则，上位机上当月累计Normal电能和新增Normal电能数据增加。其他费率电能没有变化。
6.1、遵循Schedule2规则，上位机上当月累计sharp电能和新增sharp电能数据增加。其他费率电能没有变化。
7.1、遵循Schedule1规则，上位机上当月累计Normal电能和新增Normal电能数据增加。其他费率电能没有变化。</t>
  </si>
  <si>
    <t>Function_AcuRev1320_013_04_case14</t>
  </si>
  <si>
    <t>Enable场景，Season1(起始日期4月1号，00:00 Normal费率)，Season2(起始日期6月10号，00:00开始 sharp费率), Schedule ID3(起始日期10月5号，00:00开始 Valley费率), Ten years Holidays栏第10年手动添加两个节日2034.6月5号（Schedule ID2）和2034.6月6号(Schedule ID3)</t>
  </si>
  <si>
    <t>1、连接AcuRev1320电表到Acuview2上，连接状态为connected。
2、设置Season1(04-01)，关联Schedule1(00:00 Normal费率)
3、设置Season2(06-10)，关联Schedule2(00:00 sharp费率)
4、上位机上手动添加第10年
Holiday1(2034 06-05)，关联Schedule2(00:00 sharp费率)，
Holiday2(2034 06-05)，关联Schedule3(00:00 Valley费率)
5.查看上位机能否设置成功
6.修改Holiday2(2034 06-06)，关联Schedule3(00:00 Valley费率)
7.设置电表时钟为2034-06-04 23：55接入电压电流走字，查看电表当前月新增tou电量是否在Normal费率中记录
8.等待5Min后查看表计当前月新增tou电量是否在sharp费率中记录
9.修改时钟到2034-06-05 23：55，查看5min后表计表当前月新增tou电量是否在Valley费率中记录</t>
  </si>
  <si>
    <t>5.设置失败
7.设置电表时钟为2034-06-04 23：55接入电压电流走字，查看电表当前月新增tou电量在Normal费率中记录
8.等待5Min后查看表计当前月新增tou电量在sharp费率中记录
9.修改时钟到2034-06-05 23：55，查看5min后表计表当前月新增tou电量在Valley费率中记录</t>
  </si>
  <si>
    <t>Function_AcuRev1320_013_04_case15</t>
  </si>
  <si>
    <t>当EndYear减去StartYear 等于9，上位机上设置EndYear和StartYear，update保存设置成功</t>
  </si>
  <si>
    <t>1、连接AcuRev1320电表到Acuview2上，连接状态为connected。
2、上位机上设置EndYear、StartYear， EndYear减去StartYear 等于9
3、上位机上点击"Update"。
4、检查配置是否保存成功。</t>
  </si>
  <si>
    <t>4、配置保存成功。</t>
  </si>
  <si>
    <t>Function_AcuRev1320_013_04_case16</t>
  </si>
  <si>
    <t>当EndYear减去StartYear 等于10，上位机上设置EndYear和StartYear，update保存设置失败</t>
  </si>
  <si>
    <t>1、连接AcuRev1320电表到Acuview2上，连接状态为connected。
2、上位机上设置EndYear、StartYear， EndYear减去StartYear 等于10
3、上位机上点击"Update"。
4、检查配置是否保存成功。</t>
  </si>
  <si>
    <t>4、配置保存失败。</t>
  </si>
  <si>
    <t xml:space="preserve"> https://accuenergy.atlassian.net/browse/A1320-693</t>
  </si>
  <si>
    <t>Function_AcuRev1320_013_04_case17</t>
  </si>
  <si>
    <t>Enable场景，使用“Generate Holidays”给10年每年添加1个节日，配置TOU Schedules 中任一Schedule ID， update保存配置成功。</t>
  </si>
  <si>
    <t>1、连接AcuRev1320电表到Acuview2上，连接状态为connected。
2、上位机上使用“Generate Holidays”给10年每年添加1个节日
3、上位机上点击"Update"。
4、检查是否每年1个Holiday配置且保存成功。</t>
  </si>
  <si>
    <t>4、每年1个Holiday配置且保存成功。</t>
  </si>
  <si>
    <t>Function_AcuRev1320_013_04_case18</t>
  </si>
  <si>
    <t>Enable场景，使用“Generate Holidays”给10年每年添加30个节日(创建第31个失败)，配置TOU Schedules 中的对应的Schedule ID，update保存配置成功。</t>
  </si>
  <si>
    <t>1、连接AcuRev1320电表到Acuview2上，连接状态为connected。
2、上位机上使用“Generate Holidays”给10年每年添加30个节日
2.1 上位机上使用“Generate Holidays”给10年每年添加31个节日， 是否添加失败。
3、上位机上点击"Update"。
4、检查是否每年30个Holiday配置且保存成功。</t>
  </si>
  <si>
    <t>2.1 上位机上使用“Generate Holidays”给10年每年添加31个节日，添加失败。
4、每年30个Holiday配置且保存成功。</t>
  </si>
  <si>
    <t>Function_AcuRev1320_013_04_case19</t>
  </si>
  <si>
    <t>Enable场景，使用“Generate Holidays”给10年每年添加,7个节日，“Holiday codeexplanation”依次配置0~6，配置TOU Schedules 中的任一Schedule ID， update保存配置成功， 且日期设置满足0~6的解释设定。</t>
  </si>
  <si>
    <t>1、连接AcuRev1320电表到Acuview2上，连接状态为connected。
2、上位机上使用“Generate Holidays”给10年每年添加7个节日， “Holiday codeexplanation”依次配置0~6
3、上位机上点击"Update"。
4、检查是否每年7个Holiday配置且保存成功。
5、检查设定节日日期设置满足0~6的解释设定。</t>
  </si>
  <si>
    <t>4、每年7个Holiday配置且保存成功。
5、设定节日日期设置满足0~6的解释设定。</t>
  </si>
  <si>
    <t>Function_AcuRev1320_013_04_case20</t>
  </si>
  <si>
    <t>Enable场景，使用“Generate Holidays”给10年每年添加1个节日Holiday1【05-05，Schedule2(Segment：00:00 sharp)】， 则第一年节节日当月新增和累计电能费率上报正常。</t>
  </si>
  <si>
    <t>1、连接AcuRev1320电表到Acuview2上，连接状态为connected。
2、设置Season1(04-01)，关联Schedule1(00:00 Normal费率)
4、上位机上使用“Generate Holidays”给10年每年添加1个节日Holiday1【05-05，Schedule2(Segment：00:00 sharp)】
5、修改系统时间2024.05.04 08:00，接入接入电压220V，电流4A，等待5分钟。 
5.1、观察上位机上当月累计Normal电能和新增Normal电能数据是否增加。其他费率电能没有变化。
6、修改系统时间2024.05.04 23:55后掉电，掉电到2024-05-05 00：01再上电接入电压220V，电流4A，等待5分钟
6.1、观察上位机上当月累计sharp电能和新增sharp电能数据是否增加。其他费率电能没有变化。
9、修改系统时间2024.09.5 08:00，接入接入电压220V，电流4A，等待5分钟
9.1、观察上位机上当月累计Normal电能和新增Normal电能数据是否增加。其他费率电能没有变化。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</si>
  <si>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6.1、遵循Schedule2规则，上位机上当月累计sharp电能和新增sharp电能数据增加。其他费率电能没有变化。
9.1、遵循Schedule3规则，上位机上当月累计peak电能和新增peak电能数据增加。其他费率电能没有变化。</t>
  </si>
  <si>
    <t>Function_AcuRev1320_013_04_case21</t>
  </si>
  <si>
    <t>Enable场景，使用“Generate Holidays”给10年每年添加3个节日Holiday1【05-05，Schedule2(Segment：00:00 sharp)】，【Holiday2(07-01，Schedule2（00:00 Valley)】，【Holiday3(08-05，Schedule2（00:00 peak)】, 则第一年节日当月新增和累计电能费率上报正常。</t>
  </si>
  <si>
    <t xml:space="preserve">1、连接AcuRev1320电表到Acuview2上，连接状态为connected。
2、设置Season1(04-01)，关联Schedule1(00:00 Normal费率)
4、上位机上使用“Generate Holidays”给10年每年添加3个节日Holiday1【05-05，Schedule2(Segment：00:00 sharp)】，【Holiday2(07-01，Schedule2（00:00 Valley)】，【Holiday3(08-05，Schedule2（00:00 peak)】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7、修改系统时间2024.07.01 08:00，接入接入电压220V，电流4A，等待5分钟
7.1、观察上位机上当月累计Valley电能和新增Valley电能数据是否增加。其他费率电能没有变化。
8、修改系统时间2024.08.05 08:00，接入接入电压220V，电流4A，等待5分钟
8.1、观察上位机上当月累计peak电能和新增peak电能数据是否增加。其他费率电能没有变化。
9、修改系统时间2024.09.5 08:00，接入接入电压220V，电流4A，等待5分钟
9.1、观察上位机上当月累计Normal电能和新增Normal电能数据是否增加。其他费率电能没有变化。
备注: 压流角225°，产生EP_Exp 和Eq_Exp电能 </t>
  </si>
  <si>
    <t>5.1、遵循Schedule1规则，上位机上当月累计Normal电能和新增Normal电能数据增加。其他费率电能没有变化。
6.1、遵循Schedule2规则，上位机上当月累计sharp电能和新增sharp电能数据增加。其他费率电能没有变化。
7.1、遵循Schedule3规则，上位机上当月累计Valley电能和新增Valley电能数据增加。其他费率电能没有变化。
8.1、遵循Schedule3规则，上位机上当月累计Normal电能和新增Normal电能数据增加。其他费率电能没有变化。
9.1、遵循Schedule3规则，上位机上当月累计peak电能和新增peak电能数据增加。其他费率电能没有变化。</t>
    <phoneticPr fontId="9" type="noConversion"/>
  </si>
  <si>
    <t>Function_AcuRev1320_013_04_case22</t>
  </si>
  <si>
    <t>相同时间，节日TOU的配置优先级高于周末，周末用TOU配置优先级高于普通TOU Season。</t>
  </si>
  <si>
    <t>1、连接AcuRev1320电表到Acuview2上，连接状态为connected。
2、设置Season1(04-01)，关联Schedule1(00:00 Normal费率)
4、上位机上手动添加1个节日Holiday1【05-08，Schedule2(Segment：00:00 sharp)】
4.1 上位机设置TOU Weekends：Weekend Selection为Mon~Friday，Weekend Schedule为1。
5、修改系统时间2024.05.04 08:00，接入接入电压220V，电流4A，等待5分钟
5.1、观察上位机上当月累计Normal电能和新增Normal电能数据是否增加。其他费率电能没有变化。
6、修改系统时间2024.05.08 08:00，接入接入电压220V，电流4A，等待5分钟
6.1、观察上位机上当月累计sharp电能和新增sharp电能数据是否增加。其他费率电能没有变化。</t>
  </si>
  <si>
    <t xml:space="preserve">5.1、遵循Schedule1规则，上位机上当月累计Normal电能和新增Normal电能数据增加。其他费率电能没有变化。
6.1、Holiday配置优先级最高，遵循Schedule2规则，上位机上当月累计sharp电能和新增sharp电能数据增加。其他费率电能没有变化。
</t>
  </si>
  <si>
    <t>TOU 每月计费时间验证</t>
  </si>
  <si>
    <t>Function_AcuRev1320_013_04_case23</t>
  </si>
  <si>
    <t>Monthly Billing Mode设置为"10日 00：00" ，修改系统时间为下个月9号23:58分， 上位机TOU reading界面在每月10号00:00更新上个月累计Valley电能和新增Valley电能数据</t>
  </si>
  <si>
    <t>1、连接AcuRev1320电表到Acuview2上，连接状态为connected。
2、Monthly Billing Mode 设置为 "10日 00：00"
3、设置TOU Season1(04-02), 关联Schedule1(Segment 08:00 Valley)
4、清除TOU Weekends 日期配置 和 TOU Holiday 日期配置， 清除系统上电能数据。
5、修改系统时间2024-05-03 00:00，接入接入电压220V，电流4A，等待5分钟， 断开输入源
6、观察上位机上当月累计Valley电能和新增Valley电能数据是否增加。其他费率电能没有变化。
7、修改系统时间2024-06-09 23:55， 等待5分钟
8、观察上位机上当月(6月份）新增Valley电能数全部为0
9、观察上位机上前一个月(5月份)累计Valley电能和新增Valley电能数为5月份新增和累计的电能(P_import 约0.0733KWH)
10、接入接入电压220V，电流4A，等待5分钟，断开输入源
11、观察上位机上当月累计Valley电能和新增Valley电能数据是否增加((P_import 约0.0733KWH)。其他费率电能没有变化。
12、修改系统时间2024-07-09 23:55， 等待5分钟
13、观察上位机上当月(7月份)新增Valley电能数为0
14、观察上位机上前一个月(6月份)累计Valley电能为5月份累计的Valley电能加上6月份累计电能之和(P_import _累计约0.1466KWH)，前一个月(6月份)新增Valley电能没有改变(P_import _累计约0.0733KWH)</t>
    <phoneticPr fontId="9" type="noConversion"/>
  </si>
  <si>
    <t>6、上位机上当月累计Valley电能和新增Valley电能数据增加(P_import _累计 约0.0733KWH)。其他费率电能没有变化。
8、上位机上当月(6月份)新增Valley电能数全部为0
9、上位机上前一个月(5月份)累计Valley电能和新增Valley电能数为5月份新增和累计的电能(P_import 约0.0733KWH)
11、上位机上当月(6月份)累计Valley电能和新增Valley电能数据增加((P_import 约0.0733KWH)。其他费率电能没有变化。
13、上位机上当月(7月份)新增Valley电能数为0
14、观察上位机上前一个月(6月份)累计Valley电能为5月份累计的Valley电能加上6月份累计电能之和(P_import _累计约0.1466KWH)，前一个月(6月份)新增Valley电能没有改变(P_import _累计约0.0733KWH)</t>
    <phoneticPr fontId="9" type="noConversion"/>
  </si>
  <si>
    <t>能量计算有误，导致tou能量计算也有误</t>
  </si>
  <si>
    <t>Function_AcuRev1320_013_05_case1</t>
  </si>
  <si>
    <t>Monthly Billing Mode设置为"End Of Month" ，查看掉电过结算点，重新上电需要补一条结算</t>
  </si>
  <si>
    <t>1、连接AcuRev1320电表到Acuview2上，连接状态为connected。
2、表计上电空载，Monthly Billing Mode 设置为 "End Of Month"
3、设置TOU Season1(01-01), 关联Schedule1如下： 
Segment01  01:00 sharp 
Segment02  01:05 peak
Segment03  01:10 normal
Segment04  01:15 Valley
4、给表接入表计220V、5A，修改表计时钟到2025-01-01 01：00，持续走电量20min
5、去掉电流，读表计各个tou电量寄存器数据
6、修改时钟到2025-01-31 23：58：00后掉电
7、掉电5min后上电，查看表计各个tou电量寄存器数据</t>
  </si>
  <si>
    <t xml:space="preserve">2、设置成功
3、设置成功
5、读表计各个tou电量寄存器数据如下：
当前月累计tou电量 a
上一月累计tou电量 b
当前月新增tou电量 c
上一月新增tou电量 d
7、掉电结算后读表计各个tou电量寄存器数据如下：
当前月累计tou电量  a+c   a
上一月累计tou电量  a    b+c
当前月新增tou电量  0    没加源当月c变为0
上一月新增tou电量  d+a   c
</t>
  </si>
  <si>
    <t>有一个难复现问题</t>
  </si>
  <si>
    <t>Function_AcuRev1320_013_05_case2</t>
  </si>
  <si>
    <t>Monthly Billing Mode设置为"End Of Month" ，查看掉电过结算点，重新上电需要补一条结算，掉电15天后后上电（2025-02-04 00：10：00），查看表计各个tou电量寄存器数据</t>
  </si>
  <si>
    <t>1、连接AcuRev1320电表到Acuview2上，连接状态为connected。
2、表计上电空载，Monthly Billing Mode 设置为 "End Of Month"
3、设置TOU Season1(01-01), 关联Schedule1如下： 
Segment01  01:00 sharp 
Segment02  01:05 peak
Segment03  01:10 normal
Segment04  01:15 Valley
4、给表接入表计220V、5A，修改表计时钟到2025-01-01 01：00，持续走电量20min后去掉电量
5、去掉电流，读表计各个tou电量寄存器数据
6、修改时钟到2025-01-20 13：58：00后掉电
7、掉电15天后后上电（2025-02-04 00：10：00），查看表计各个tou电量寄存器数据</t>
  </si>
  <si>
    <t xml:space="preserve">2、设置成功
3、设置成功
5、读表计各个tou电量寄存器数据如下：
当前月累计tou电量 a
上一月累计tou电量 b
当前月新增tou电量 c
上一月新增tou电量 d
7、掉电结算后读表计各个tou电量寄存器数据如下：
当前月累计tou电量  a+c
上一月累计tou电量  a
当前月新增tou电量  0
上一月新增tou电量  d+a
</t>
  </si>
  <si>
    <t>本轮无法测试</t>
  </si>
  <si>
    <t>Function_AcuRev1320_013_05_case3</t>
  </si>
  <si>
    <t>Monthly Billing Mode设置为"Assign" ，At time设置为“01 00:00:00”， 系统加载输入源5分钟，修改系统时间下个月01号23:58分，上位机TOU reading界面在每月1号00:00更新上个月累计电能和新增电能数据</t>
  </si>
  <si>
    <t>1、连接AcuRev1320电表到Acuview2上，连接状态为connected。
2、Monthly Billing Mode 设置为 "Assign"，At time设置为“01 00:00:00"
3、设置TOU Season1(04-02), 关联Schedule1(Segment 08:00 Valley)
4、清除TOU Weekends 日期配置 和 TOU Holiday 日期配置， 清除系统上电能数据。
5、修改系统时间2024-05-31 23:50，接入接入电压220V，电流4A，等待5分钟， 断开输入源
6、观察上位机上当月累计Valley电能和新增Valley电能数据是否增加。其他费率电能没有变化。
7、修改系统时间2024-05-31 23:59 等待1分钟
8、观察上位机上当月(6月份)新增Valley电能数为0,累计当月累计Valley电能为多少
9、观察上位机上前一个月(5月份)累计Valley电能和新增Valley电能数为5月份新增和累计的电能(P_import 约0.0733KWH)</t>
  </si>
  <si>
    <t xml:space="preserve">6、上位机上当月累计Valley电能和新增Valley电能数据增加(P_import _累计 约0.0733KWH)。其他费率电能没有变化。
8、上位机上当月(6月份)新增Valley电能数为0，累计当月累计Valley电能为约0.0733KWH
9、上位机上前一个月(5月份)累计Valley电能和新增Valley电能数为5月份新增和累计的电能(P_import 约0.0733KWH)
</t>
  </si>
  <si>
    <t>Function_AcuRev1320_013_05_case4</t>
  </si>
  <si>
    <t>Monthly Billing Mode设置为"Assign" ，At time设置为“25 00:00:00” ，系统加载输入源5分钟，修改系统时间下个月25号23:58分，上位机TOU reading界面在每月25号00:00更新上个月累计电能和新增电能数据</t>
  </si>
  <si>
    <t>1、连接AcuRev1320电表到Acuview2上，连接状态为connected。
2、Monthly Billing Mode 设置为 "Assign"，At time设置为“25 00:00:00"
3、设置TOU Season1(04-02), 关联Schedule1(Segment 08:00 Peak)
4、清除TOU Weekends 日期配置 和 TOU Holiday 日期配置， 清除系统上电能数据。
5、修改系统时间2024-05-03 00:00，接入接入电压220V，电流4A，等待5分钟， 断开输入源
6、观察上位机上当月累计Peak电能和新增Peak电能数据是否增加。其他费率电能没有变化。
7、修改系统时间2024-05-24 23:55， 等待5分钟
8、观察上位机上当月(5月份)新增Peak电能数为0，累计Peak电能为多少；上月(5月份)新增Peak电能数为0.0733
10、接入接入电压220V，电流4A，等待5分钟，断开输入源
11、观察上位机上当月累计Peak电能和新增Peak电能数据是否增加((P_import 约0.0733KWH)。其他费率电能没有变化。
12、修改系统时间2024-06-24 23:55， 等待5分钟
13、观察上位机上当月(6月份)新增Peak电能数为0
14、观察上位机上前一个月(5月份)累计Peak电能为4月份累计的Peak电能加上5月份累计电能之和(P_import _累计约0.1466KWH)，前一个月(5月份)新增Peak电能没有改变(P_import _累计约0.0733KWH)</t>
  </si>
  <si>
    <t>6、上位机上当月累计Peak电能和新增Peak电能数据增加(P_import _累计 约0.0733KWH)。其他费率电能没有变化。
8.观察上位机上当月新增Peak电能数为0，累计Peak电能为0.0733KWH,上一月累计peak电能和是0.0733KWH，上一月新增peak电能是0.0733KWH
11、观察上位机上当月累计Peak电能和新增Peak电能数据均增加((P_import 约0.0733KWH)。其他费率电能没有变化。
13.观察上位机上当月新增Peak电能数为0，累计Peak电能为0.1466KWH,上一月累计peak电能和是0.1466KWH，上一月新增peak电能是0.0733KWH</t>
  </si>
  <si>
    <t>Function_AcuRev1320_013_05_case5</t>
  </si>
  <si>
    <t>Monthly Billing Mode设置为"Assign" ，At time设置为“31 00:00:00” ，系统加载输入源5分钟，修改系统时间下个月31号23:58分(31号存在)，上位机TOU reading界面在每月31号00:00更新上个月累计电能和新增电能数据</t>
  </si>
  <si>
    <t>1、连接AcuRev1320电表到Acuview2上，连接状态为connected。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5、修改系统时间2024-05-31 00:00，接入接入电压220V，电流4A，等待5分钟， 断开输入源
6、观察上位机上当月累计Sharp电能和新增Sharp电能数据是否增加。其他费率电能没有变化。
7、修改系统时间2024-05-31 23:55， 等待5分钟
8、观察上位机上当月(5月份)新增Sharp电能数是否为0，累计Sharp电能和是多少
9.观察上位机上一月累计Sharp电能和是多少，上一月新增Sharp电能是多少</t>
  </si>
  <si>
    <t>6、上位机上当月累计Sharp电能和新增Sharp电能数据增加(P_import _累计 约0.0733KWH)。其他费率电能没有变化。
8、上位机上当月(5月份)累计Sharp电能为0.0733kWh   ，新增Sharp电能数为0
9、观察上位机上一月累计Sharp电能和是0.0733kWh，上一月新增Sharp电能是0.0733kWh</t>
  </si>
  <si>
    <t>Function_AcuRev1320_013_05_case6</t>
  </si>
  <si>
    <t>Monthly Billing Mode设置为"Assign" ，At time设置为“31 00:00:00” ，系统加载输入源5分钟，修改系统时间下个月31号23:58分(31号不存在)，上位机TOU reading界面不会再30号00:00更新上个月累计电能和新增电能数据</t>
  </si>
  <si>
    <t>1、连接AcuRev1320电表到Acuview2上，连接状态为connected。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5、修改系统时间2024-05-03 00:00 2024-06-03 00:00，接入接入电压220V，电流4A，等待5分钟， 断开输入源
6、观察上位机上当月累计Sharp电能和新增Sharp电能数据是否增加。其他费率电能没有变化。
7、修改系统时间2024-06-30 23:55， 等待5分钟
8、观察上位机上当月累计Sharp电能和新增Sharp电能数是否没有变化
9、观察上位机上前一个月累计Sharp电能和新增Sharp电能数是否没有变化。</t>
  </si>
  <si>
    <t xml:space="preserve">6、上位机上当月累计Sharp电能和新增Sharp电能数据增加(P_import _累计 约0.0733KWH)。其他费率电能没有变化。
8、上位机上当月累计Sharp电能和新增Sharp电能数全部为(P_import 约0.0733KWH)
9、上位机上前一个月累计Sharp电能和新增Sharp电能数没有变化全为0
</t>
  </si>
  <si>
    <t>Function_AcuRev1320_013_05_case7</t>
  </si>
  <si>
    <t>Monthly Billing Mode设置为"Assign" ，At time设置为“31 00:00:00” ，系统加载输入源5分钟，修改系统时间下个月29号23:58分(29号不存在)，上位机TOU reading界面在28号(非闰年2月份)00:00不会更新上个月累计电能和新增电能数</t>
  </si>
  <si>
    <t>1、连接AcuRev1320电表到Acuview2上，连接状态为connected。
2、Monthly Billing Mode 设置为 "Assign"，At time设置为“29 00:00:00"
3、设置TOU Season1(04-02), 关联Schedule1(Segment 08:00 Sharp)
4、清除TOU Weekends 日期配置 和 TOU Holiday 日期配置， 清除系统上电能数据。
5、修改系统时间2025-01-30 00:00 2025-02-3 00:00，接入接入电压220V，电流4A，等待5分钟， 断开输入源
6、观察上位机上当月累计Sharp电能和新增Sharp电能数据是否增加。其他费率电能没有变化。
7、修改系统时间2025-02-28 23:55， 等待5分钟
8、观察上位机上当月累计Sharp电能和新增Sharp电能数是否没有变化
9、观察上位机上前一个月累计Sharp电能和新增Sharp电能数是否没有变化。</t>
  </si>
  <si>
    <t>Function_AcuRev1320_013_05_case8</t>
  </si>
  <si>
    <t>tou优先级测试</t>
  </si>
  <si>
    <t>1、连接AcuRev1320电表到Acuview2上，连接状态为connected。
2、设置tou schedules如下：
schedules id=1 （01：00  sharp）
schedules id=2 （01：00  peak）
schedules id=3（01：00  Normal ）
schedules id=4（01：00  Valley ）
3、设置season如下：
season id=1 （01-01 schedules id=1 sharp）
season id=2  （09-01 schedules id=1 peak）
4、weekday设置如下：
thu  : schedules id=3（01：00  Normal ）
5、special weekday设置如下：
thu ：schedules id=2 （01：00  peak）
6、节假日设置如下：
05-01 schedules id=4（01：00  Valley ）
10-01 schedules id=3（01：00  Normal ）
7、修改时钟到2025-05-01 02：00 加电压电流进行走电流，查看tou电能量在哪个费率下累加
8、继续修改时钟到2025-05-08 02：00加电压电流进行走电流，查看tou电能量在哪个费率下累加
9、判断优先级大小</t>
  </si>
  <si>
    <t>2、设置成功
3、设置成功
4、设置成功
5、设置成功
6、设置成
7、修改时钟成功，tou电能量在valley费率下累加
8、修改时钟成功，tou电能量在peak费率下累加
9、由步骤7可得出优先级最高的为节假日，由步骤8得知优先级最低的的season，且special weekday优先级高于weekday，故整个优先级排序为节假日&gt;special weekday&gt;weekday&gt;season
备注：ten tou holiday目前做法还需确认，优先级待添加</t>
  </si>
  <si>
    <t>目前特殊周节假日有问题，导致优先级的判断不完整</t>
  </si>
  <si>
    <t>Function_AcuRev1320_013_05_case9</t>
  </si>
  <si>
    <t>tou与夏令时进入及退出相结合测试</t>
  </si>
  <si>
    <t>1、连接AcuRev1320电表到Acuview2上，连接状态为connected。
2、Monthly Billing Mode 设置为 ""End Of Month""
3、设置TOU Season1(04-01), 关联Schedule1(Segment 00:00 sharp)，
TOU Season1(10-01), 关联Schedule2(Segment 00:00 normal)；
4、设置夏令时进入时间为04-01，00：00，adjust time：60min;退出时间为10-01，00：00，adjust time：60min;
5.清除tou电量
6.修改电脑时间为2025-03-31 23：55：00，给表施加220V,10A进行走字，查看此时表计是否在normal下正常累加电量
7.持续走字5min后，检查表计时钟，检查表计tou电量当前在哪个费率下走字
8.修改电脑时间为2025-09-30 23：55：00，继续给表施加220V,10A进行走字，查看此时表计是否在sharp下正常累加电量
9.持续走字5min后，检查表计时钟，检查表计tou电量是否被清零，当前在哪个费率下走字，1h后检查表计tou电量是否被清零，当前在哪个费率下走字.</t>
  </si>
  <si>
    <t>5.电量被清掉
6.此时表计在normal下正常累加电量
7.持续走字5min后，表计时钟为2025-04-01 00：00，表计tou电量当前在sharp下走字
8.此时表计在sharp下正常累加电量
9.持续走字5min后，表计时钟2025-09-30 23:00:00，表计tou电量不被清零，当前在sharp下走字，1h后表计tou电量被清零，当前在normal下走字.</t>
  </si>
  <si>
    <t>tou Max Demand</t>
  </si>
  <si>
    <t>Function_AcuRev1320_013_06_case1</t>
  </si>
  <si>
    <t>查看当前月tou</t>
  </si>
  <si>
    <t>1、连接AcuRev1320电表到Acuview2上，连接状态为connected。
2、设置电表需量模式为fix,demand interval为5min,demand update为5min
3、表计不输入电压、电流值
4、10min后，查看Demand及tou Max Demand均为0
5、表计施加200V,5A,压流角为0
6、此后再等待10min后，查看Demand及tou Max Demand是否相同，均为1kW</t>
  </si>
  <si>
    <t>4、数据均为0
6、10min后，查看Demand及tou Max Demand相同，均为1kW</t>
  </si>
  <si>
    <t>https://accuenergy.atlassian.net/browse/A1320-782</t>
  </si>
  <si>
    <t>https://accuenergy.atlassian.net/browse/A1320-907</t>
    <phoneticPr fontId="9" type="noConversion"/>
  </si>
  <si>
    <t>Function_AcuRev1320_013_06_case2</t>
  </si>
  <si>
    <t xml:space="preserve">查看电表发生结算后，上一月tou Max Demand及当前月tou Max Demand，Monthly Billing Mode设置为"End Of Month" </t>
  </si>
  <si>
    <t>1、连接AcuRev1320电表到Acuview2上，连接状态为connected。
2、设置电表需量模式为fix,demand interval为5min,demand update为5min，Monthly Billing Mode设置为"End Of Month" 
3、表计施加200V,5A,压流角为0
4、10min后，查看Demand及tou Max Demand是否相同，均为1kW
5、修改时钟到2026.01.31 23：59：55，去掉电表外加的电压及电流，记录此时Max Demand数据
6、查看5min后，当前月tou Max Demand是否变为0
7、查看上一月tou Max Demand是否与5中记录的Max Demand数据一致</t>
    <phoneticPr fontId="9" type="noConversion"/>
  </si>
  <si>
    <t>6、查看5min后，当前月tou Max Demand为0
7、查看上一月tou Max Demand与5中记录的Max Demand数据一致</t>
  </si>
  <si>
    <t>Function_AcuRev1320_013_06_case3</t>
  </si>
  <si>
    <t>1、连接AcuRev1320电表到Acuview2上，连接状态为connected。
2、设置电表需量模式为fix,demand interval为5min,demand update为5min，Monthly Billing Mode设置为"End Of Month" 
3、表计施加200V,5A,压流角为0
4、10min后，查看Max Demand及tou Max Demand是否相同，均为1kW
5、修改时钟到2026.01.31 23：59：55，去掉电表外加的电压及电流，记录此时Max Demand数据
6、掉电5min后，上电查看当前月tou Max Demand是否变为0
7、查看上一月tou Max Demand是否与5中记录的Max Demand数据一致</t>
    <phoneticPr fontId="9" type="noConversion"/>
  </si>
  <si>
    <t>电能质量事件记录验证</t>
  </si>
  <si>
    <t>Function_AcuRev1320_014_01_case1</t>
  </si>
  <si>
    <t>最多200个电能质量事件记录，先进先出</t>
  </si>
  <si>
    <t>1、连接AcuRev1320电表到Acuview2上，连接状态为connected。
2、使用电能质量测试仪构造条件触发电能质量事件，并记录触发的顺序
3、观察是Event log是否最大值200，超过200条后，满足先进先出存储规则。</t>
  </si>
  <si>
    <r>
      <t xml:space="preserve">3、Event log最大值200，超过200条后，满足先进先出存储规则。
</t>
    </r>
    <r>
      <rPr>
        <sz val="8"/>
        <color rgb="FF0070C0"/>
        <rFont val="微软雅黑"/>
        <family val="2"/>
        <charset val="134"/>
      </rPr>
      <t>2026/3/6：ID会循环</t>
    </r>
    <phoneticPr fontId="9" type="noConversion"/>
  </si>
  <si>
    <t>v1.01p05</t>
    <phoneticPr fontId="10" type="noConversion"/>
  </si>
  <si>
    <t>Function_AcuRev1320_014_01_case2</t>
  </si>
  <si>
    <t>事件保存功能</t>
  </si>
  <si>
    <t>1、连接AcuRev1320电表到Acuview2上，连接状态为connected。
2、使用电能质量测试仪构造条件触发电能质量事件多条
3.点击save to file保存数据
4.比对保存的数据与页面展示数据是否一致</t>
  </si>
  <si>
    <t>3.保存成功
4.保存数据与页面数据一致</t>
  </si>
  <si>
    <t>Function_AcuRev1320_014_01_case3</t>
  </si>
  <si>
    <t>event log数据读取范围</t>
  </si>
  <si>
    <t>1、连接AcuRev1320电表到Acuview2上，连接状态为connected。
2、使用电能质量测试仪构造条件触发电能质量事件多条并记录
3.上位机选择读最近20条数据
4.查看数据是否准确
5.上位机选择读最近60条数据
6.查看数据是否准确
7上位机选择读200条数据
8.查看数据是否准确</t>
  </si>
  <si>
    <t>4.数据准确
6.数据准确
8.数据准确</t>
  </si>
  <si>
    <t>Function_AcuRev1320_014_01_case4</t>
  </si>
  <si>
    <t>HMI上读event log数据</t>
  </si>
  <si>
    <t>1、连接AcuRev1320电表到Acuview2上，连接状态为connected。
2、使用电能质量测试仪构造条件触发电能质量事件多条
3.上位机读所产生的所有数据
4.HMI点击logs查看event log数据
5.比对上位机与电表HMI中event log条数与内容是否一致</t>
  </si>
  <si>
    <t>3.上位机读产生的数据成功
5.上位机与电表HMI中event log条数与内容一致</t>
  </si>
  <si>
    <t>Function_AcuRev1320_014_01_case5</t>
  </si>
  <si>
    <t>event log数据清除功能</t>
  </si>
  <si>
    <t>1、连接AcuRev1320电表到Acuview2上，连接状态为connected。
2、使用电能质量测试仪构造条件触发电能质量事件多条并记录
3.上位机、HMI点击清除event log
4.读记录的事件条数及内容是否均被清掉</t>
  </si>
  <si>
    <t>3.清除成功
4.记录的事件条数及内容均被清掉</t>
  </si>
  <si>
    <t>Function_AcuRev1320_014_01_case6</t>
  </si>
  <si>
    <t>event log参数修改功能</t>
  </si>
  <si>
    <t>1、连接AcuRev1320电表到Acuview2上，连接状态为connected。
2、修改电压骤降、骤升、中断、电流骤升、录波等参数
3.修改后查看是否能立即生效</t>
  </si>
  <si>
    <t>3.所有参数修改后应该能立即生效</t>
  </si>
  <si>
    <t>Function_AcuRev1320_014_01_case7</t>
  </si>
  <si>
    <t>产生多条pq event log与waveform log，event log 与 Waveform有关电压骤降的事件一致</t>
  </si>
  <si>
    <t>1.设置录波采样类型"Waveform Sampling Type" 设置32 points
2.设置事件前波形个数(Number of recorded waves before the event occurred)为10与事件后的波形个数(Number of recorded waves after the event occurred)为10
3.配置阈值和抖动参数(阈值：50%，抖动：5%), 额定电压设置230V，使用电能质量仪触发电压骤降(Voltage Sag), U小于(10%-10%)*230，
4.打开电压骤降录波功能，多次进行电压骤降及骤降结束，查看event log 与 Waveform log有关电压骤降的事件</t>
    <phoneticPr fontId="9" type="noConversion"/>
  </si>
  <si>
    <t xml:space="preserve">4.查看event log 与 Waveform log有关电压骤降的事件一致
</t>
  </si>
  <si>
    <t>Function_AcuRev1320_014_01_case8</t>
    <phoneticPr fontId="9" type="noConversion"/>
  </si>
  <si>
    <t>电压骤降(Voltage Sag)，配置阈值和抖动参数(阈值：10%，抖动：1%)，触发&amp;结束事件成功，记录事件成功(时间戳，持续时间，事件类型，用户通道各相的最大值，最小值)。</t>
    <phoneticPr fontId="9" type="noConversion"/>
  </si>
  <si>
    <t>1、连接AcuRev1320电表到Acuview2上，连接状态为connected。
2、配置阈值和抖动参数(阈值：10%，抖动：1%), 额定电压设置230V
3、使用电能质量仪触发电压骤降(Voltage Sag), U小于(10%-1%)*230V
4、检查上位机上是否会出现电压骤降(Voltage Sag)的Event log。
5、使用电能质量仪触发电压骤降(Voltage Sag), U大于(10%+1%)*230V
6、检查上位机上是否会出现电压骤降(Voltage Sag)的结束的Event log。</t>
  </si>
  <si>
    <t>4、上位机上会出现电压骤降(Voltage Sag)的Event log。
6、上位机上会出现电压骤降(Voltage Sag)的结束的Event log。
2026/3/24：产品经理回复：骤降的阈值 &gt; 中断阈值 + 10%，防止骤降和中断事件混淆。中断阈值最小5%，因此Voltage Sag无法设置10% 。</t>
  </si>
  <si>
    <t>【AcuRev-1320 v1.01p03】电压骤降(Voltage Sag)，上位机无法配置阈值和抖动参数(阈值：10%，抖动：1%)，预期：电压骤降(Voltage Sag)，可以配置阈值和抖动参数(阈值：10%，抖动：1%) https://accuenergy.atlassian.net/browse/A1320-730</t>
    <phoneticPr fontId="9" type="noConversion"/>
  </si>
  <si>
    <t xml:space="preserve">
2026/3/24：产品经理回复：骤降的阈值 &gt; 中断阈值 + 10%，防止骤降和中断事件混淆。中断阈值最小5%，因此Voltage Sag无法设置10% 。</t>
  </si>
  <si>
    <t>Function_AcuRev1320_014_01_case9</t>
  </si>
  <si>
    <t>电压骤降(Voltage Sag)，配置阈值和抖动参数(阈值：90%，抖动：10%)，触发&amp;结束事件成功，记录事件成功(时间戳，持续时间，事件类型，用户通道各相的最大值，最小值)。</t>
    <phoneticPr fontId="9" type="noConversion"/>
  </si>
  <si>
    <t>1、连接AcuRev1320电表到Acuview2上，连接状态为connected。
2、配置阈值和抖动参数(阈值：90%，抖动：10%), 额定电压设置230V
3、使用电能质量仪触发电压骤降(Voltage Sag), U小于(90%-10%)*230V
4、检查上位机上是否会出现电压骤降(Voltage Sag)的Event log。
5、使用电能质量仪触发电压骤降(Voltage Sag), U大于(90%+10%)*230V
6、检查上位机上是否会出现电压骤降(Voltage Sag)的结束的Event log。</t>
  </si>
  <si>
    <t>4、上位机上会出现电压骤降(Voltage Sag)的Event log。
6、上位机上会出现电压骤降(Voltage Sag)的结束的Event log。</t>
  </si>
  <si>
    <t>【AcuRev-1320 v1.01p03】电压骤升(Voltage Swell)、电压骤降(Voltage Sag)、电流骤升、骤降 LOG中，Min Value of Parameter #3一直显示0值，预期：当三相都有输入时，Min Value of Parameter #3正常显示 https://accuenergy.atlassian.net/browse/A1320-728</t>
  </si>
  <si>
    <t>回归不通过 https://accuenergy.atlassian.net/browse/A1320-728</t>
  </si>
  <si>
    <t>Function_AcuRev1320_014_01_case10</t>
  </si>
  <si>
    <t>电压骤降(Voltage Sag)，配置阈值和抖动参数(阈值：50%，抖动：10%)，触发&amp;结束事件成功，记录事件成功(时间戳，持续时间，事件类型，用户通道各相的最大值，最小值)。</t>
  </si>
  <si>
    <t>1、连接AcuRev1320电表到Acuview2上，连接状态为connected。
2、配置阈值和抖动参数(阈值：50%，抖动：10%), 额定电压设置230V
3、使用电能质量仪触发电压骤降(Voltage Sag), U小于(50%-10%)*230V
4、检查上位机上是否会出现电压骤降(Voltage Sag)的Event log。
5、使用电能质量仪触发电压骤降(Voltage Sag), U大于(50%+10%)*230V
6、检查上位机上是否会出现电压骤降(Voltage Sag)的结束的Event log。</t>
  </si>
  <si>
    <t>Function_AcuRev1320_014_01_case11</t>
  </si>
  <si>
    <t>电压骤降(Voltage Sag)，配置阈值和抖动参数(阈值：50%，抖动：10%)，三相电压中某一相满足条件触发&amp;三相电压满足恢复结束事件成功，记录事件成功(时间戳，持续时间，事件类型，用户通道各相的最大值，最小值)。</t>
  </si>
  <si>
    <t>1、连接AcuRev1320电表到Acuview2上，连接状态为connected。
2、配置阈值和抖动参数(阈值：50%，抖动：10%), 额定电压设置230V
3、使用电能质量仪触发A相电压骤降(Voltage Sag), Ua小于(50%-10%)*230V
4、检查上位机上是否会出现电压骤降(Voltage Sag)的Event log。
5、使用电能质量仪触发电压骤降(Voltage Sag), U大于(50%+10%)*230V
6、检查上位机上是否会出现电压骤降(Voltage Sag)的结束的Event log。</t>
  </si>
  <si>
    <t>4、上位机上会出现A相电压骤降(Voltage Sag)的Event log。
6、上位机上会出现电压骤降(Voltage Sag)的结束的Event log。</t>
  </si>
  <si>
    <t>Function_AcuRev1320_014_01_case12</t>
  </si>
  <si>
    <t>1、连接AcuRev1320电表到Acuview2上，连接状态为connected。
2、配置阈值和抖动参数(阈值：50%，抖动：10%), 额定电压设置230V
3、使用电能质量仪触发B相电压骤降(Voltage Sag), Ub小于(50%-10%)*230V
4、检查上位机上是否会出现电压骤降(Voltage Sag)的Event log。
5、使用电能质量仪触发电压骤降(Voltage Sag), U大于(50%+10%)*230V
6、检查上位机上是否会出现电压骤降(Voltage Sag)的结束的Event log。</t>
    <phoneticPr fontId="9" type="noConversion"/>
  </si>
  <si>
    <t>4、上位机上会出现B相电压骤降(Voltage Sag)的Event log。
6、上位机上会出现电压骤降(Voltage Sag)的结束的Event log。</t>
  </si>
  <si>
    <t>Function_AcuRev1320_014_01_case13</t>
  </si>
  <si>
    <t>1、连接AcuRev1320电表到Acuview2上，连接状态为connected。
2、配置阈值和抖动参数(阈值：50%，抖动：10%), 额定电压设置230V
3、使用电能质量仪触发C相电压骤降(Voltage Sag), Uc小于(50%-10%)*230V
4、检查上位机上是否会出现电压骤降(Voltage Sag)的Event log。
5、使用电能质量仪触发电压骤降(Voltage Sag), U大于(50%+10%)*230V
6、检查上位机上是否会出现电压骤降(Voltage Sag)的结束的Event log。</t>
    <phoneticPr fontId="9" type="noConversion"/>
  </si>
  <si>
    <t>4、上位机上会出现C相电压骤降(Voltage Sag)的Event log。
6、上位机上会出现电压骤降(Voltage Sag)的结束的Event log。</t>
  </si>
  <si>
    <t>Function_AcuRev1320_014_01_case14</t>
  </si>
  <si>
    <t>电压骤降(Voltage Sag)，配置阈值和抖动参数(阈值：50%，抖动：10%)，三相电压中某一相满足条件触发&amp;其中一相或两电压满足恢复结束事件成功，记录事件成功(时间戳，持续时间，事件类型，用户通道各相的最大值，最小值)。</t>
  </si>
  <si>
    <t>1、连接AcuRev1320电表到Acuview2上，连接状态为connected。
2、配置阈值和抖动参数(阈值：50%，抖动：10%), 额定电压设置230V
3、使用电能质量仪触发ACB相电压骤降(Voltage Sag), U小于(50%-10%)*230V
4、检查上位机上是否会出现电压骤降(Voltage Sag)的Event log。
5、使用电能质量仪触发B相电压骤降(Voltage Sag), U大于(50%+10%)*230V
6、检查上位机上是否会出现电压骤降(Voltage Sag)的结束的Event log。
7、使用电能质量仪触发ABC相电压骤降(Voltage Sag), U小于(50%-10%)*230V
8、检查上位机上是否会出现电压骤降(Voltage Sag)的Event log。
9、使用电能质量仪触发B、C相电压骤降(Voltage Sag), U大于(50%+10%)*230V
10、检查上位机上是否会出现电压骤降(Voltage Sag)的结束的Event log。</t>
    <phoneticPr fontId="9" type="noConversion"/>
  </si>
  <si>
    <t>4、上位机上会出现电压骤降(Voltage Sag)的Event log。
6、上位机上不会出现电压骤降(Voltage Sag)的结束的Event log。
7.上位机上会出现电压骤降(Voltage Sag)的Event log。
10、上位机上不会出现电压骤降(Voltage Sag)的结束的Event log。</t>
    <phoneticPr fontId="9" type="noConversion"/>
  </si>
  <si>
    <t>Function_AcuRev1320_014_01_case15</t>
  </si>
  <si>
    <t>电压骤降设置如下：阈值50%，抖动10%，normal voltage：230；将台体电压设置到90V,电压骤降发生，之后将表计电压降为0V，一段时间后将电压升高到200V，结束电压骤降事件</t>
  </si>
  <si>
    <t>1、连接AcuRev1320电表到Acuview2上，连接状态为connected。
2、配置阈值和抖动参数(阈值：50%，抖动：10%), 额定电压设置230V
3、使用电能质量仪触发三相电压骤降(Voltage Sag), U小于(50%-10%)*230V，90V
4、检查上位机上是否会出现电压骤降(Voltage Sag)的Event log。
5.将表计电压降为0V，一段时间后将电压升高到200V
6、检查上位机上是否会出现电压骤降(Voltage Sag)的结束的Event log。
7.检查结束事件中事件持续时间与理论值（事件结束时间戳-事件开始时间戳）是否相等</t>
  </si>
  <si>
    <t>4.表计触发电压骤降，并记录电压骤降开始事件
6.表计触发电压骤降结束，并记录电压骤降结束事件
7.结束事件中事件持续时间与理论值（事件结束时间戳-事件开始时间戳）应该相等</t>
  </si>
  <si>
    <t>Function_AcuRev1320_014_01_case16</t>
  </si>
  <si>
    <t>电压骤降(Voltage Sag)，配置范围外阈值和抖动参数失败。范围外阈值：0%、5%、9%、91%、100%,范围外抖动值：0%、0.5%、11%、50%</t>
  </si>
  <si>
    <t>1、连接AcuRev1320电表到Acuview2上，连接状态为connected。
2、配置电压骤降(Voltage Sag)阈值参数分别为0%、5%、9%、91%、100%, 额定电压设置400V
3、检查上位机是否可以配置并保存成功
5、配置电压骤降(Voltage Sag)抖动参数分别为0%、11%、20%、91%、100%
6、检查上位机是否可以配置并保存成功</t>
  </si>
  <si>
    <t>3、上位机配置并保存失败
6、上位机配置并保存失败</t>
  </si>
  <si>
    <t>Function_AcuRev1320_014_01_case17</t>
  </si>
  <si>
    <t>电压骤升(Voltage Swell)，配置阈值和抖动参数(阈值：150%，抖动：10%)，触发&amp;结束事件成功，记录事件成功(时间戳，持续时间，事件类型，用户通道各相的最大值，最小值)。</t>
    <phoneticPr fontId="9" type="noConversion"/>
  </si>
  <si>
    <t>1、连接AcuRev1320电表到Acuview2上，连接状态为connected。
2、配置阈值和抖动参数(阈值：150%，抖动：10%), 额定电压设置69V
3、使用电能质量仪触发电压骤升(Voltage Swell), U大于(150%+10%)*69
4、检查上位机上是否会出现电压骤升(Voltage Swell)的Event log。
5、使用电能质量仪触发电压骤升(Voltage Swell), U小于(150%-10%)*69
6、检查上位机上是否会出现电压骤升(Voltage Swell)的结束的Event log。</t>
  </si>
  <si>
    <t>4、上位机上会出现电压骤升(Voltage Swell)的Event log。
6、上位机上会出现电压骤升(Voltage Swell)的结束的Event log。</t>
  </si>
  <si>
    <t>【AcuRev-1320 v1.01p03】电压骤升(Voltage Swell)、电压骤降(Voltage Sag)、电流骤升、骤降 LOG中，Min Value of Parameter #3一直显示0值，预期：当三相都有输入时，Min Value of Parameter #3正常显示https://accuenergy.atlassian.net/browse/A1320-728</t>
  </si>
  <si>
    <t>回归不通过 https://accuenergy.atlassian.net/browse/A1320-728</t>
    <phoneticPr fontId="9" type="noConversion"/>
  </si>
  <si>
    <t>Function_AcuRev1320_014_01_case18</t>
  </si>
  <si>
    <t>电压骤升(Voltage Swell)，配置阈值和抖动参数(阈值：110%，抖动：10%)，触发&amp;结束事件成功，记录事件成功(时间戳，持续时间，事件类型，用户通道各相的最大值，最小值)。</t>
  </si>
  <si>
    <t>1、连接AcuRev1320电表到Acuview2上，连接状态为connected。
2、配置阈值和抖动参数(阈值：110%，抖动：10%), 额定电压设置69V
3、使用电能质量仪触发电压骤升(Voltage Swell), U大于(110%+10%)*69
4、检查上位机上是否会出现电压骤升(Voltage Swell)的Event log。
5、使用电能质量仪触发电压骤升(Voltage Swell), U小于(110%-10%)*69
6、检查上位机上是否会出现电压骤升(Voltage Swell)的结束的Event log。</t>
  </si>
  <si>
    <t>Function_AcuRev1320_014_01_case19</t>
  </si>
  <si>
    <t>电压骤升(Voltage Swell)，配置阈值和抖动参数(阈值：110%，抖动：10%)，三相电压中某一相满足条件触发&amp;三相电压满足恢复结束事件成功，记录事件成功(时间戳，持续时间，事件类型，用户通道各相的最大值，最小值)。</t>
  </si>
  <si>
    <t>1、连接AcuRev1320电表到Acuview2上，连接状态为connected。
2、配置阈值和抖动参数(阈值：110%，抖动：10%), 额定电压设置69V
3、使用电能质量仪触发A相电压骤升(Voltage Swell), Ua大于(110%+10%)*69
4、检查上位机上是否会出现电压骤升(Voltage Swell)的Event log。
5、使用电能质量仪触发三相电压骤升(Voltage Swell)结束, U小于(110%-10%)*69
6、检查上位机上是否会出现电压骤升(Voltage Swell)的结束的Event log。</t>
    <phoneticPr fontId="9" type="noConversion"/>
  </si>
  <si>
    <t>4、上位机上会出现电压骤升(Voltage Swell)的Event log。
6、上位机上会出现电压骤升(Voltage Swell)的结束的Event log。</t>
    <phoneticPr fontId="9" type="noConversion"/>
  </si>
  <si>
    <t>Function_AcuRev1320_014_01_case20</t>
  </si>
  <si>
    <t>1、连接AcuRev1320电表到Acuview2上，连接状态为connected。
2、配置阈值和抖动参数(阈值：110%，抖动：10%), 额定电压设置69V
3、使用电能质量仪触发B相电压骤升(Voltage Swell), Ub大于(110%+10%)*69
4、检查上位机上是否会出现电压骤升(Voltage Swell)的Event log。
5、使用电能质量仪触发三相电压骤升(Voltage Swell)结束, U小于(110%-10%)*69
6、检查上位机上是否会出现电压骤升(Voltage Swell)的结束的Event log。</t>
  </si>
  <si>
    <t>Function_AcuRev1320_014_01_case21</t>
  </si>
  <si>
    <t>1、连接AcuRev1320电表到Acuview2上，连接状态为connected。
2、配置阈值和抖动参数(阈值：110%，抖动：10%), 额定电压设置69
3、使用电能质量仪触发C相电压骤升(Voltage Swell), Uc大于(110%+10%)*69
4、检查上位机上是否会出现电压骤升(Voltage Swell)的Event log。
5、使用电能质量仪触发三相电压骤升(Voltage Swell)结束, U小于(110%-10%)*69
6、检查上位机上是否会出现电压骤升(Voltage Swell)的结束的Event log。</t>
    <phoneticPr fontId="9" type="noConversion"/>
  </si>
  <si>
    <t>Function_AcuRev1320_014_01_case22</t>
  </si>
  <si>
    <t>1、连接AcuRev1320电表到Acuview2上，连接状态为connected。
2、配置阈值和抖动参数(阈值：110%，抖动：10%), 额定电压设置69
3、使用电能质量仪触发ABC相电压骤升(Voltage Swell), U大于(110%+10%)*69
4、检查上位机上是否会出现电压骤升(Voltage Swell)的Event log。
5、使用电能质量仪触发B相电压骤升结束(Voltage Swell), U小于(110%-10%)*69
6、检查上位机上是否会出现电压骤升(Voltage Swell）的结束的Event log。
7、使用电能质量仪触发ABC相电压骤升(Voltage Swell), U大于(110%-10%)*69
8、检查上位机上是否会出现电压骤升(Voltage Swell)的Event log。
9、使用电能质量仪触发B、C相电压骤升(Voltage Swell),  U小于(110%+10%)*69
10、检查上位机上是否会出现电压骤升(Voltage Swell)的结束的Event log。</t>
  </si>
  <si>
    <t>4、上位机上会出现B相电压骤升(Voltage Swell)的Event log。
6、上位机上不会出现电压骤升(Voltage Swell)的结束的Event log。
7.上位机上会出现C相电压骤升(Voltage Swell)的Event log。
10、上位机上不会出现电压骤升(Voltage Swell)的结束的Event log。</t>
    <phoneticPr fontId="9" type="noConversion"/>
  </si>
  <si>
    <t>Function_AcuRev1320_014_01_case23</t>
  </si>
  <si>
    <t>电压骤升(Voltage Swell)，配置阈值和抖动参数(阈值：120%，抖动：5%)，触发&amp;结束事件成功，记录事件成功(时间戳，持续时间，事件类型，用户通道各相的最大值，最小值)。</t>
  </si>
  <si>
    <t>1、连接AcuRev1320电表到Acuview2上，连接状态为connected。
2、配置阈值和抖动参数(阈值：120%，抖动：5%), 额定电压设置69
3、使用电能质量仪触发电压骤升(Voltage Swell), U大于(120%+5%)*69
4、检查上位机上是否会出现电压骤升(Voltage Swell)的Event log。
5、使用电能质量仪触发电压骤升(Voltage Swell), U小于(120%-5%)*69
6、检查上位机上是否会出现电压骤升(Voltage Swell)的结束的Event log。</t>
  </si>
  <si>
    <t>Function_AcuRev1320_014_01_case24</t>
  </si>
  <si>
    <t>电压骤升(Voltage Swell)，配置范围外阈值和抖动参数失败。范围外阈值：0%、100%、109%、151%、160%，范围外抖动值：0%、0.5%、11%、100%</t>
  </si>
  <si>
    <t>1、连接AcuRev1320电表到Acuview2上，连接状态为connected。
2、配置电压骤升(Voltage Swell)阈值参数分别为0%、100%、109%、151%、160% 额定电压设置220V
3、检查上位机是否可以配置并保存成功
5、配置电压骤升(Voltage Swell)抖动参数分别为0%、0.5%、11%、100%
6、检查上位机是否可以配置并保存成功</t>
  </si>
  <si>
    <t>Function_AcuRev1320_014_01_case25</t>
  </si>
  <si>
    <t>电压中断(Voltage Interruption),配置阈值和抖动参数(阈值：5%，抖动：1%)，触发&amp;结束事件成功，记录事件成功(时间戳，持续时间，事件类型，用户通道各相的最大值，最小值)。</t>
  </si>
  <si>
    <t>1、连接AcuRev1320电表到Acuview2上，连接状态为connected。
2、配置阈值和抖动参数(阈值：5%，抖动：1%), 额定电压设置220V
3、使用电能质量仪触发电压中断(Voltage Interruption),  三相电压均小于(5%-1%)*220
4、检查上位机上是否会出现电压骤升(Voltage Interruption)的Event log。
5、使用电能质量仪触发电压中断(Voltage Interruption), 三相电压有一个等于于(5%+1%)*220
6、检查上位机上是否会出现电压骤升(Voltage Interruption)的结束的Event log。</t>
    <phoneticPr fontId="9" type="noConversion"/>
  </si>
  <si>
    <t>4、上位机上会出现电压中断(Voltage Interruption)的Event log。
6、上位机上会出现电压中断(Voltage Interruption)的结束的Event log。</t>
  </si>
  <si>
    <t>Function_AcuRev1320_014_01_case26</t>
  </si>
  <si>
    <t>电压中断(Voltage Interruption),配置阈值和抖动参数(阈值：20%，抖动：10%)，触发&amp;结束事件成功，记录事件成功(时间戳，持续时间，事件类型，用户通道各相的最大值，最小值)。</t>
  </si>
  <si>
    <t>1、连接AcuRev1320电表到Acuview2上，连接状态为connected。
2、配置阈值和抖动参数(阈值：20%，抖动：10%), 额定电压设置220V
3、使用电能质量仪触发电压中断(Voltage Interruption), 三相电压均小于(20%-10%)*220V, 
4、检查上位机上是否会出现电压中断(Voltage Interruption)的Event log。
5、使用电能质量仪触发电压中断(Voltage Interruption), 三相电压有一个大于(20%+10%)*220,  
6、检查上位机上是否会出现电压骤升(Voltage Interruption)的结束的Event log。</t>
  </si>
  <si>
    <t>Function_AcuRev1320_014_01_case27</t>
  </si>
  <si>
    <t>电压中断(Voltage Interruption),配置阈值和抖动参数(阈值：20%，抖动：1%)，A相电压中某一相满足条件触发&amp;三相电压满足恢复结束事件成功，记录事件成功(时间戳，持续时间，事件类型，用户通道各相的最大值，最小值)。</t>
  </si>
  <si>
    <t>1、连接AcuRev1320电表到Acuview2上，连接状态为connected。
2、配置阈值和抖动参数(阈值：20%，抖动：1%), 额定电压设置220V
3、使用电能质量仪触发电压中断(Voltage Interruption), ABC相电压小于(20%-1%)*220
4、检查上位机上是否会出现电压骤升(Voltage Interruption)的Event log。
5、使用电能质量仪触发电压中断(Voltage Interruption), A相电压大于(20%+1%)*220
6、检查上位机上是否会出现电压骤升(Voltage Interruption)的结束的Event log。</t>
    <phoneticPr fontId="9" type="noConversion"/>
  </si>
  <si>
    <t>Function_AcuRev1320_014_01_case28</t>
  </si>
  <si>
    <t>电压中断(Voltage Interruption),配置阈值和抖动参数(阈值：20%，抖动：1%)，B相电压中某一相满足条件触发&amp;B,C相电压满足恢复结束事件成功，记录事件成功(时间戳，持续时间，事件类型，用户通道各相的最大值，最小值)。</t>
  </si>
  <si>
    <t>1、连接AcuRev1320电表到Acuview2上，连接状态为connected。
2、配置阈值和抖动参数(阈值：20%，抖动：1%), 额定电压设置220V
3、使用电能质量仪触发电压中断(Voltage Interruption), ABC相电压小于(20%-1%)*220
4、检查上位机上是否会出现电压骤升(Voltage Interruption)的Event log。
5、使用电能质量仪触发电压中断(Voltage Interruption) B电压大于(20%+1%)*220
6、检查上位机上是否会出现电压骤升(Voltage Interruption)的结束的Event log。</t>
  </si>
  <si>
    <t>Function_AcuRev1320_014_01_case29</t>
  </si>
  <si>
    <t>电压中断(Voltage Interruption),配置阈值和抖动参数(阈值：20%，抖动：1%)，C相电压中某一相满足条件触发&amp;A、B相电压满足恢复结束事件成功，记录事件成功(时间戳，持续时间，事件类型，用户通道各相的最大值，最小值)。</t>
  </si>
  <si>
    <t>1、连接AcuRev1320电表到Acuview2上，连接状态为connected。
2、配置阈值和抖动参数(阈值：20%，抖动：1%), 额定电压设置220V
3、使用电能质量仪触发电压中断(Voltage Interruption),ABC相电压小于(20%-1%)*220
4、检查上位机上是否会出现电压骤升(Voltage Interruption)的Event log。
5、使用电能质量仪触发电压中断(Voltage Interruption), C相电压大于(20%+1%)*220
6、检查上位机上是否会出现电压骤升(Voltage Interruption)的结束的Event log。</t>
  </si>
  <si>
    <t>4、上位机上会出现电压中断(Voltage Interruption)的Event log。
6、上位机上会出现电压中断(Voltage Interruption)的结束的Event log</t>
  </si>
  <si>
    <t>Function_AcuRev1320_014_01_case30</t>
  </si>
  <si>
    <t>电压中断(Voltage Interruption),配置阈值和抖动参数(阈值：20%，抖动：1%)，A相电压中某一相满足条件触发&amp;A相电压满足恢复结束事件成功，记录事件成功(时间戳，持续时间，事件类型，用户通道各相的最大值，最小值)。</t>
  </si>
  <si>
    <t>1、连接AcuRev1320电表到Acuview2上，连接状态为connected。
2、配置阈值和抖动参数(阈值：20%，抖动：1%), 额定电压设置220V
3、使用电能质量仪触发电压中断(Voltage Interruption), A相电压小于(20%-1%)*220，BC相正常施加220V
4、检查上位机上是否会出现电压骤升(Voltage Interruption)的Event log。
5、使用电能质量仪触发电压中断(Voltage Interruption), A电压大于(20%+1%)*220
6、检查上位机上是否会出现电压骤升(Voltage Interruption)的结束的Event log。</t>
  </si>
  <si>
    <t>4、上位机上不会出现电压中断(Voltage Interruption)的Event log。
6、上位机上不会出现电压中断(Voltage Interruption)的结束的Event log。</t>
  </si>
  <si>
    <t>Function_AcuRev1320_014_01_case31</t>
  </si>
  <si>
    <t>电压中断(Voltage Interruption),配置阈值和抖动参数(阈值：10%，抖动：5%)，触发&amp;结束事件成功，记录事件成功(时间戳，持续时间，事件类型，用户通道各相的最大值，最小值)。</t>
  </si>
  <si>
    <t>1、连接AcuRev1320电表到Acuview2上，连接状态为connected。
2、配置阈值和抖动参数(阈值：10%，抖动：5%), 额定电压设置220V
3、使用电能质量仪触发电压中断(Voltage Interruption), 三相电压均小于(10%-5%)*220
4、检查上位机上是否会出现电压骤升(Voltage Interruption)的Event log。
5、使用电能质量仪触发电压中断(Voltage Interruption), 三相电压三个大于(10%+5%)*220
6、检查上位机上是否会出现电压骤升(Voltage Interruption)的结束的Event log。</t>
  </si>
  <si>
    <t>Function_AcuRev1320_014_01_case32</t>
  </si>
  <si>
    <t>电压中断(Voltage Interruption),配置阈值和抖动参数(阈值：10%，抖动：5%)，单项电压，触发&amp;结束事件成功，记录事件成功(时间戳，持续时间，事件类型，用户通道各相的最大值，最小值)。</t>
  </si>
  <si>
    <t>1、连接AcuRev1320电表到Acuview2上，连接状态为connected。
2、配置阈值和抖动参数(阈值：10%，抖动：5%), 额定电压设置220V
3、使用电能质量仪触发电压中断(Voltage Interruption), 单相电压小于(10%-5%)*220
4、检查上位机上是否会出现电压骤升(Voltage Interruption)的Event log。
5、使用电能质量仪触发电压中断(Voltage Interruption), 三相电压大于(10%+5%)*220
6、检查上位机上是否会出现电压骤升(Voltage Interruption)的结束的Event log。</t>
  </si>
  <si>
    <t>Function_AcuRev1320_014_01_case33</t>
  </si>
  <si>
    <t>电压中断(Voltage Interruption),配置阈值和抖动参数(阈值：5%，抖动：5%)，配置无法配置或者保存失败</t>
  </si>
  <si>
    <t xml:space="preserve">1、连接AcuRev1320电表到Acuview2上，连接状态为connected。
2、配置阈值和抖动参数(阈值：5%，抖动：5%), 额定电压设置220V, 
3、检查配置是否无法配置或者保存失败
</t>
  </si>
  <si>
    <t>3、配置无法配置或者保存失败</t>
  </si>
  <si>
    <t>Function_AcuRev1320_014_01_case34</t>
  </si>
  <si>
    <t>电压中断(Voltage Interruption),配置阈值和抖动参数(阈值：5%，抖动：10%)，配置无法配置或者保存失败</t>
  </si>
  <si>
    <t xml:space="preserve">1、连接AcuRev1320电表到Acuview2上，连接状态为connected。
2、配置阈值和抖动参数(阈值：5%，抖动：10%), 额定电压设置220V, 
3、检查配置是否无法配置或者保存失败
</t>
  </si>
  <si>
    <t>Function_AcuRev1320_014_01_case35</t>
  </si>
  <si>
    <t>电压中断(Voltage Interruption),配置范围外阈值和抖动参数失败。范围外阈值：0%、3%、4%、21%，50%、抖动：0%、0.5%、11%、50%。</t>
  </si>
  <si>
    <t>1、连接AcuRev1320电表到Acuview2上，连接状态为connected。
2、配置电压中断(Voltage Interruption)阈值参数分别为0%、3%、4%、21%、50% 额定电压设置220V
3、检查上位机是否可以配置并保存成功
5、配置电压中断(Voltage Interruption)抖动参数分别为0%、0.5%、11%、50%
6、检查上位机是否可以配置并保存成功</t>
  </si>
  <si>
    <t>Function_AcuRev1320_014_01_case36</t>
  </si>
  <si>
    <t>通过降源为0的方式模拟电压中断事件</t>
  </si>
  <si>
    <t xml:space="preserve">1.表计电压中断配置如下：Rated voltage：69；threshold：10，jitter：1；
2.给表施加100V
3.给表降源到0V后，
4.升源到200V后
</t>
  </si>
  <si>
    <t>3.记录电压中断事件 
4.记录电压中断结束事件</t>
  </si>
  <si>
    <t>Function_AcuRev1320_014_01_case37</t>
    <phoneticPr fontId="9" type="noConversion"/>
  </si>
  <si>
    <t>电流骤升(Current Swell), 配置阈值和抖动参数(阈值：150%，抖动：10%)，触发&amp;结束事件成功，记录事件成功(时间戳，持续时间，事件类型，用户通道各相的最大值，最小值)。</t>
  </si>
  <si>
    <t>1、连接AcuRev1320电表到Acuview2上，连接状态为connected。
2、配置阈值和抖动参数(阈值：150%，抖动：10%), 额定电压设置3A
3、使用电能质量仪触发电流骤升(Current Swell), I大于(150%+10%)*3A
4、检查上位机上是否会出现电流骤升(Current Swell)的Event log。
5、使用电能质量仪触发电流骤升(Current Swell), 三路I均小于(150%-10%)*3A
6、检查上位机上是否会出现电流骤升(Current Swell)的结束的Event log。</t>
  </si>
  <si>
    <t>4、上位机上会出现电流骤升(Current Swell)的Event log。
6、上位机上会出现电流骤升(Current Swell)的结束的Event log。</t>
  </si>
  <si>
    <t xml:space="preserve"> https://accuenergy.atlassian.net/browse/A1320-728 回归不通过</t>
    <phoneticPr fontId="9" type="noConversion"/>
  </si>
  <si>
    <t>Function_AcuRev1320_014_01_case38</t>
  </si>
  <si>
    <t>电流骤升(Current Swell), 配置阈值和抖动参数(阈值：110%，抖动：10%)，触发&amp;结束事件成功，记录事件成功(时间戳，持续时间，事件类型，用户通道各相的最大值，最小值)。</t>
  </si>
  <si>
    <t>1、连接AcuRev1320电表到Acuview2上，连接状态为connected。
2、配置阈值和抖动参数(阈值：110%，抖动：10%), 额定电压设置3A
3、使用电能质量仪触发电流骤升(Current Swell), I大于(110%+10%)*3A
4、检查上位机上是否会出现电流骤升(Current Swell)的Event log。
5、使用电能质量仪触发电流骤升(Current Swell), 三路I均小于(110%-10%)*3A
6、检查上位机上是否会出现电流骤升(Current Swell)的结束的Event log。</t>
  </si>
  <si>
    <t>Function_AcuRev1320_014_01_case39</t>
  </si>
  <si>
    <t>电流骤升(Current Swell), 配置阈值和抖动参数(阈值：120%，抖动：5%)，触发&amp;结束事件成功，记录事件成功(时间戳，持续时间，事件类型，用户通道各相的最大值，最小值)。</t>
  </si>
  <si>
    <t>1、连接AcuRev1320电表到Acuview2上，连接状态为connected。
2、配置阈值和抖动参数(阈值：120%，抖动：5%), 额定电压设置3A
3、使用电能质量仪触发电流骤升(Current Swell), I大于(120%+5%)*3A
4、检查上位机上是否会出现电流骤升(Current Swell)的Event log。
5、使用电能质量仪触发电流骤升(Current Swell), 三路I均小于小于(120%-5%)*3A
6、检查上位机上是否会出现电流骤升(Current Swell)的结束的Event log。</t>
  </si>
  <si>
    <t>Function_AcuRev1320_014_01_case40</t>
  </si>
  <si>
    <t>电流骤升(Current Swell), 配置阈值和抖动参数(阈值：120%，抖动：5%)，三路电流中第一路满足条件触发&amp;三路电流满足恢复结束事件成功，记录事件成功(时间戳，持续时间，事件类型，用户通道各相的最大值，最小值)。</t>
  </si>
  <si>
    <t>1、连接AcuRev1320电表到Acuview2上，连接状态为connected。
2、配置阈值和抖动参数(阈值：120%，抖动：5%), 额定电压设置3A
3、使用电能质量仪触发电流骤升(Current Swell),第一路 I大于(120%+5%)*3A
4、检查上位机上是否会出现电流骤升(Current Swell)的Event log。
5、使用电能质量仪触发电流骤升(Current Swell), 三路I均小于小于(120%-5%)*3A
6、检查上位机上是否会出现电流骤升(Current Swell)的结束的Event log。</t>
  </si>
  <si>
    <t>Function_AcuRev1320_014_01_case41</t>
  </si>
  <si>
    <t>电流骤升(Current Swell), 配置阈值和抖动参数(阈值：120%，抖动：5%)，三路电流中第二路满足条件触发&amp;三路电流满足恢复结束事件成功，记录事件成功(时间戳，持续时间，事件类型，用户通道各相的最大值，最小值)。</t>
  </si>
  <si>
    <t>1、连接AcuRev1320电表到Acuview2上，连接状态为connected。
2、配置阈值和抖动参数(阈值：120%，抖动：5%), 额定电压设置3A
3、使用电能质量仪触发电流骤升(Current Swell),第二路 I大于(120%+5%)*3A
4、检查上位机上是否会出现电流骤升(Current Swell)的Event log。
5、使用电能质量仪触发电流骤升(Current Swell), 三路I均小于小于(120%-5%)*3A
6、检查上位机上是否会出现电流骤升(Current Swell)的结束的Event log。</t>
  </si>
  <si>
    <t>Function_AcuRev1320_014_01_case42</t>
  </si>
  <si>
    <t>电流骤升(Current Swell), 配置阈值和抖动参数(阈值：120%，抖动：5%)，三路电流中第三路满足条件触发&amp;三路电流满足恢复结束事件成功，记录事件成功(时间戳，持续时间，事件类型，用户通道各相的最大值，最小值)。</t>
  </si>
  <si>
    <t>1、连接AcuRev1320电表到Acuview2上，连接状态为connected。
2、配置阈值和抖动参数(阈值：120%，抖动：5%), 额定电压设置3A
3、使用电能质量仪触发电流骤升(Current Swell),第三路 I大于(120%+5%)*3A
4、检查上位机上是否会出现电流骤升(Current Swell)的Event log。
5、使用电能质量仪触发电流骤升(Current Swell), 三路I均小于小于(120%-5%)*3A
6、检查上位机上是否会出现电流骤升(Current Swell)的结束的Event log。</t>
  </si>
  <si>
    <t>Function_AcuRev1320_014_01_case43</t>
  </si>
  <si>
    <t>电流骤升(Current Swell), 配置阈值和抖动参数(阈值：120%，抖动：5%)，三路电流中第三路满足条件触发&amp;其中任意一路或两路电流满足恢复结束事件</t>
  </si>
  <si>
    <t>1、连接AcuRev1320电表到Acuview2上，连接状态为connected。
2、配置阈值和抖动参数(阈值：120%，抖动：5%), 额定电压设置3A
3、使用电能质量仪触发电流骤升(Current Swell),第三路 I大于(120%+5%)*3A
4、检查上位机上是否会出现电流骤升(Current Swell)的Event log。
5、使用电能质量仪触发电流骤升(Current Swell), 第一、二路I均小于小于(120%-5%)*3A
6、检查上位机上是否会出现电流骤升(Current Swell)的结束的Event log。</t>
  </si>
  <si>
    <t>4、上位机上出现电流骤升(Current Swell)的Event log。
6、上位机上不会出现电流骤升(Current Swell)的结束的Event log。</t>
  </si>
  <si>
    <t>Function_AcuRev1320_014_01_case44</t>
  </si>
  <si>
    <t>接线方式选为3e4w delta
电流骤升(Current Swell), 配置阈值和抖动参数(阈值：110%，抖动：10%)，触发&amp;结束事件成功，记录事件成功(时间戳，持续时间，事件类型，用户通道各相的最大值，最小值)。</t>
  </si>
  <si>
    <t>1、连接AcuRev1320电表到Acuview2上，连接状态为connected。
2、配置阈值和抖动参数(阈值：110%，抖动：10%), 额定电压设置3A，
2.1、设置录波采样类型"Waveform Sampling Type" 设置16 points
2.2、设置事件前波形个数(Number of recorded waves before the event occurred)为10与事件后的波形个数(Number of recorded waves after the event occurred)为10
3、使用电能质量仪触发电流骤升(Current Swell), 任意一路电流I大于(110%+10%)*3A
4、检查上位机上是否会出现电流骤升(Current Swell)的Event log。
5、使用电能质量仪触发电流骤升(Current Swell), 三路I均小于(110%-10%)*3A
6、检查上位机上是否会出现电流骤升(Current Swell)的结束的Event log。
7、查看录波是否正常</t>
    <phoneticPr fontId="9" type="noConversion"/>
  </si>
  <si>
    <t>4、上位机上会出现电流骤升(Current Swell)的Event log。
6、上位机上会出现电流骤升(Current Swell)的结束的Event log。
7、查看录波正常</t>
    <phoneticPr fontId="9" type="noConversion"/>
  </si>
  <si>
    <t>Function_AcuRev1320_014_01_case45</t>
    <phoneticPr fontId="9" type="noConversion"/>
  </si>
  <si>
    <t>接线方式选为2e3w delta
电流骤升(Current Swell), 配置阈值和抖动参数(阈值：110%，抖动：10%)，触发&amp;结束事件成功，记录事件成功(时间戳，持续时间，事件类型，用户通道各相的最大值，最小值)。</t>
  </si>
  <si>
    <t>1、连接AcuRev1320电表到Acuview2上，连接状态为connected。
2、配置阈值和抖动参数(阈值：110%，抖动：10%), 额定电压设置3A
2.1、设置录波采样类型"Waveform Sampling Type" 设置32 points
2.2、设置事件前波形个数(Number of recorded waves before the event occurred)为10与事件后的波形个数(Number of recorded waves after the event occurred)为10
3、使用电能质量仪触发电流骤升(Current Swell), 任意一路电流I大于(110%+10%)*3A
4、检查上位机上是否会出现电流骤升(Current Swell)的Event log。
5、使用电能质量仪触发电流骤升(Current Swell), 两路I均小于(110%-10%)*3A
6、检查上位机上是否会出现电流骤升(Current Swell)的结束的Event log。
7、查看录波是否正常</t>
  </si>
  <si>
    <t>4、上位机上会出现电流骤升(Current Swell)的Event log。
6、上位机上会出现电流骤升(Current Swell)的结束的Event log。
7、查看录波正常</t>
  </si>
  <si>
    <t>【AcuRev-1320 v1.01p03】接线方式选为2e3w delta，"Waveform Sampling Type" 设置32 points，电流骤升(Current Swell)阈值和抖动参数(阈值：110%，抖动：10%), 额定电压设置3A，IA输入4A，IB输入3A，IC输入3A，产生录波异常（IB、IC为0值，IA的也没有体现3A到4A变化）https://accuenergy.atlassian.net/browse/A1320-726</t>
  </si>
  <si>
    <t>https://accuenergy.atlassian.net/browse/A1320-868</t>
  </si>
  <si>
    <t>Function_AcuRev1320_014_01_case46</t>
  </si>
  <si>
    <t>接线方式选为2e3w network
电流骤升(Current Swell), 配置阈值和抖动参数(阈值：110%，抖动：10%)，触发&amp;结束事件成功，记录事件成功(时间戳，持续时间，事件类型，用户通道各相的最大值，最小值)。</t>
  </si>
  <si>
    <t>1、连接AcuRev1320电表到Acuview2上，连接状态为connected。
2、配置阈值和抖动参数(阈值：110%，抖动：10%), 额定电压设置5A
2.1、设置录波采样类型"Waveform Sampling Type" 设置64points
2.2、设置事件前波形个数(Number of recorded waves before the event occurred)为10与事件后的波形个数(Number of recorded waves after the event occurred)为10
3、使用电能质量仪触发电流骤升(Current Swell), 任意一路电流I大于(110%+10%)*5A
4、检查上位机上是否会出现电流骤升(Current Swell)的Event log。
5、使用电能质量仪触发电流骤升(Current Swell), 两路I均小于(110%-10%)*5A
6、检查上位机上是否会出现电流骤升(Current Swell)的结束的Event log。
7、查看录波是否正常</t>
  </si>
  <si>
    <t>Function_AcuRev1320_014_01_case47</t>
    <phoneticPr fontId="9" type="noConversion"/>
  </si>
  <si>
    <t>接线方式选为2e3w 1phase
电流骤升(Current Swell), 配置阈值和抖动参数(阈值：110%，抖动：10%)，触发&amp;结束事件成功，记录事件成功(时间戳，持续时间，事件类型，用户通道各相的最大值，最小值)。</t>
    <phoneticPr fontId="9" type="noConversion"/>
  </si>
  <si>
    <t>1、连接AcuRev1320电表到Acuview2上，连接状态为connected。
2、配置阈值和抖动参数(阈值：110%，抖动：10%), 额定电压设置3A
2.1、设置录波采样类型"Waveform Sampling Type" 设置128points
2.2、设置事件前波形个数(Number of recorded waves before the event occurred)为10与事件后的波形个数(Number of recorded waves after the event occurred)为10
3、使用电能质量仪触发电流骤升(Current Swell), 任意一路电流I大于(110%+10%)*3A
4、检查上位机上是否会出现电流骤升(Current Swell)的Event log。
5、使用电能质量仪触发电流骤升(Current Swell), 两路I均小于(110%-10%)*3A
6、检查上位机上是否会出现电流骤升(Current Swell)的结束的Event log。
7、查看录波是否正常</t>
  </si>
  <si>
    <t>【AcuRev-1320 v1.01p03】接线方式选为2e3w 1phase，电流骤升(Current Swell), 配置阈值和抖动参数(阈值：110%，抖动：10%)，"Waveform Sampling Type" 设置128points，设置前波形个数为10与事件后的波形个数为10，额定电压设置3A，I输入4A，产生波形异常（波形上升阶段不在中间，靠前）https://accuenergy.atlassian.net/browse/A1320-724</t>
    <phoneticPr fontId="9" type="noConversion"/>
  </si>
  <si>
    <t>Function_AcuRev1320_014_01_case48</t>
    <phoneticPr fontId="9" type="noConversion"/>
  </si>
  <si>
    <t>接线方式选为1e2w 
电流骤升(Current Swell), 配置阈值和抖动参数(阈值：110%，抖动：10%)，触发&amp;结束事件成功，记录事件成功(时间戳，持续时间，事件类型，用户通道各相的最大值，最小值)。</t>
  </si>
  <si>
    <r>
      <rPr>
        <sz val="8"/>
        <color rgb="FF000000"/>
        <rFont val="微软雅黑"/>
        <family val="2"/>
        <charset val="134"/>
      </rPr>
      <t xml:space="preserve">1、连接AcuRev1320电表到Acuview2上，连接状态为connected。
2、配置阈值和抖动参数(阈值：110%，抖动：10%), 额定电压设置10A
2.1、设置录波采样类型"Waveform Sampling Type" 设置256points
2.2、设置事件前波形个数(Number of recorded waves before the event occurred)为10与事件后的波形个数(Number of recorded waves after the event occurred)为10
3、使用电能质量仪触发电流骤升(Current Swell), I大于(110%+10%)*10A
4、检查上位机上是否会出现电流骤升(Current Swell)的Event log。
5、使用电能质量仪触发电流骤升(Current Swell), I小于(110%-10%)*10A
6、检查上位机上是否会出现电流骤升(Current Swell)的结束的Event log。
7、查看录波是否正常 
</t>
    </r>
    <r>
      <rPr>
        <sz val="8"/>
        <color rgb="FFFF0000"/>
        <rFont val="微软雅黑"/>
        <family val="2"/>
        <charset val="134"/>
      </rPr>
      <t xml:space="preserve">
2026/3/6：用例问题，修改配置前5后5</t>
    </r>
  </si>
  <si>
    <t>4、上位机上会出现电流骤升(Current Swell)的Event log。
6、上位机上会出现电流骤升(Current Swell)的结束的Event log。
7、查看录波正常 
2026/3/6：用例问题，修改配置前5后5</t>
    <phoneticPr fontId="9" type="noConversion"/>
  </si>
  <si>
    <t>【AcuRev-1320 v1.01p03】接线方式选为1e2w ，电流骤升(Current Swell), 配置阈值和抖动参数(阈值：110%，抖动：10%)，"Waveform Sampling Type" 设置256points，设置前波形个数为5与事件后的波形个数为5，额定电压设置5A，I输入6A，触发input1 Current Swell，产生波形异常（波形上IA为0，IB存在波形） https://accuenergy.atlassian.net/browse/A1320-722</t>
    <phoneticPr fontId="9" type="noConversion"/>
  </si>
  <si>
    <t>【AcuRev-1320 v1.01p03】接线方式选为1e2w ，电流骤升(Current Swell), 配置阈值和抖动参数(阈值：110%，抖动：10%)，"Waveform Sampling Type" 设置256points，设置前波形个数为5与事件后的波形个数为5，额定电压设置5A，I输入6A，触发input1 Current Swell，产生波形异常（波形上IA为0，IB存在波形） https://accuenergy.atlassian.net/browse/A1320-722</t>
  </si>
  <si>
    <t>Function_AcuRev1320_014_01_case49</t>
  </si>
  <si>
    <t>电流骤升(Current Swell)，配置范围外阈值和抖动参数失败。范围外阈值：0%、100%、109%、151%、160%，范围外抖动值：0%、0.5%、11%、100%</t>
    <phoneticPr fontId="9" type="noConversion"/>
  </si>
  <si>
    <t>1、连接AcuRev1320电表到Acuview2上，连接状态为connected。
2、配置电流骤升(Current Swell)阈值参数分别为0%、100%、109%、151%、160% 额定电压设置220V
3、检查上位机是否可以配置并保存成功
5、配置电压骤升(Current Swell)抖动参数分别为0%、0.5%、11%、100%
6、检查上位机是否可以配置并保存成功</t>
    <phoneticPr fontId="9" type="noConversion"/>
  </si>
  <si>
    <t>Function_AcuRev1320_014_01_case50</t>
  </si>
  <si>
    <t>电压不平衡
接线方式选为三相四线Y
配置阈值和抖动参数(阈值：30%，抖动：5%)，当不平衡电压大于（阈值+抖动）时，事件触发 ；当不平衡电压小于（阈值-抖动）时，事件结束</t>
  </si>
  <si>
    <t>1、连接AcuRev1320电表到Acuview2上，连接状态为connected。
2、配置阈值和抖动参数(阈值：30%，抖动：5%)
3、使用电能质量仪模拟电压不平衡，且满足不平衡电压大于35%
4、检查上位机上是否会出现电压不平衡发生的Event log。
5、使用电能质量仪模拟电压不平衡，且满足不平衡电压小于25%
6、检查上位机上是否会出现电压不平衡结束的Event log。
备注：不平衡电压如何计算？</t>
  </si>
  <si>
    <t>4.电压不平衡触发，事件记录发生；
6.电压不平衡消失，事件记录结束；</t>
  </si>
  <si>
    <t>Function_AcuRev1320_014_01_case51</t>
  </si>
  <si>
    <t>电压不平衡
接线方式选为三相四线Y
配置阈值和抖动参数(阈值：50%，抖动：10%)，当不平衡电压大于（阈值+抖动）时，事件触发 ；当不平衡电压小于（阈值-抖动）时，事件结束</t>
  </si>
  <si>
    <t>1、连接AcuRev1320电表到Acuview2上，连接状态为connected。
2、配置阈值和抖动参数(阈值：50%，抖动：10%)
3、使用电能质量仪模拟电压不平衡，且满足不平衡电压大于60%
4、检查上位机上是否会出现电压不平衡发生的Event log。
5、使用电能质量仪模拟电压不平衡，且满足不平衡电压小于40%
6、检查上位机上是否会出现电压不平衡结束的Event log。</t>
  </si>
  <si>
    <t>Function_AcuRev1320_014_01_case52</t>
  </si>
  <si>
    <t>电压不平衡
接线方式选为三相四线Y
配置阈值和抖动参数(阈值：5%，抖动：1%)，当不平衡电压大于（阈值+抖动）时，事件触发 ；当不平衡电压小于（阈值-抖动）时，事件结束</t>
  </si>
  <si>
    <t>1、连接AcuRev1320电表到Acuview2上，连接状态为connected。
2、配置阈值和抖动参数(阈值：5%，抖动：1%)
3、使用电能质量仪模拟电压不平衡，且满足不平衡电压大于6%
4、检查上位机上是否会出现电压不平衡发生的Event log。
5、使用电能质量仪模拟电压不平衡，且满足不平衡电压小于4%
6、检查上位机上是否会出现电压不平衡结束的Event log。</t>
  </si>
  <si>
    <t>Function_AcuRev1320_014_01_case53</t>
    <phoneticPr fontId="9" type="noConversion"/>
  </si>
  <si>
    <t>电压不平衡
接线方式选为三相四线Y
配置阈值和抖动参数(阈值：5%，抖动：5%)，当不平衡电压大于（阈值+抖动）时，事件触发 ；当不平衡电压小于（阈值-抖动）时，事件结束</t>
  </si>
  <si>
    <t xml:space="preserve">1、连接AcuRev1320电表到Acuview2上，连接状态为connected。
2、配置阈值和抖动参数(阈值：5%，抖动：5%)
3、使用电能质量仪模拟电压不平衡，且满足不平衡电压大于0%
4、检查上位机上是否会出现电压不平衡发生的Event log。
</t>
  </si>
  <si>
    <t>2.上位机提示写入失败</t>
    <phoneticPr fontId="9" type="noConversion"/>
  </si>
  <si>
    <t>电能质量事件电压不平衡，配置阈值和抖动参数(阈值：5%，抖动：5%)，配置成功，预期：上位机提示写入失败 https://accuenergy.atlassian.net/browse/A1320-719</t>
  </si>
  <si>
    <t>电能质量事件电压不平衡，配置阈值和抖动参数(阈值：5%，抖动：5%)，配置成功，预期：上位机提示写入失败 https://accuenergy.atlassian.net/browse/A1320-719</t>
    <phoneticPr fontId="9" type="noConversion"/>
  </si>
  <si>
    <t>Function_AcuRev1320_014_01_case54</t>
  </si>
  <si>
    <t>电压不平衡
接线方式选为3e4w delta
配置阈值和抖动参数(阈值：10%，抖动：5%)，当不平衡电压大于（阈值+抖动）时，事件触发 ；当不平衡电压小于（阈值-抖动）时，事件结束</t>
  </si>
  <si>
    <r>
      <rPr>
        <sz val="8"/>
        <color rgb="FF000000"/>
        <rFont val="微软雅黑"/>
        <family val="2"/>
        <charset val="134"/>
      </rPr>
      <t xml:space="preserve">1、连接AcuRev1320电表到Acuview2上，连接状态为connected。
2、配置阈值和抖动参数(阈值：10%，抖动：5%)
2.1、设置录波采样类型"Waveform Sampling Type" 设置512points
2.2、设置事件前波形个数(Number of recorded waves before the event occurred)为10与事件后的波形个数(Number of recorded waves after the event occurred)为10
3、使用电能质量仪模拟电压不平衡，且满足不平衡电压大于15%
4、检查上位机上是否会出现电压不平衡发生的Event log。
5、使用电能质量仪模拟电压不平衡，且满足不平衡电压小于5%
6、检查上位机上是否会出现电压不平衡结束的Event log。
7、查看录波是否正常
</t>
    </r>
    <r>
      <rPr>
        <sz val="8"/>
        <color rgb="FFFF0000"/>
        <rFont val="微软雅黑"/>
        <family val="2"/>
        <charset val="134"/>
      </rPr>
      <t>2026/3/6：前2后3</t>
    </r>
  </si>
  <si>
    <r>
      <t xml:space="preserve">4.电压不平衡触发，事件记录发生；
6.电压不平衡消失，事件记录结束；
7、录波正常
</t>
    </r>
    <r>
      <rPr>
        <sz val="8"/>
        <color rgb="FFFF0000"/>
        <rFont val="微软雅黑"/>
        <family val="2"/>
        <charset val="134"/>
      </rPr>
      <t>2026/3/6：前2后3</t>
    </r>
    <phoneticPr fontId="9" type="noConversion"/>
  </si>
  <si>
    <t>Function_AcuRev1320_014_01_case55</t>
  </si>
  <si>
    <t>电压不平衡
接线方式选为2e3w 1phase
配置阈值和抖动参数(阈值：50%，抖动：10%)，当不平衡电压大于（阈值+抖动）时，事件触发 ；当不平衡电压小于（阈值-抖动）时，事件结束</t>
  </si>
  <si>
    <t>1、连接AcuRev1320电表到Acuview2上，连接状态为connected。
2、配置阈值和抖动参数(阈值：50%，抖动：10%)
2.1、设置录波采样类型"Waveform Sampling Type" 设置16points
2.2、设置事件前波形个数(Number of recorded waves before the event occurred)为10与事件后的波形个数(Number of recorded waves after the event occurred)为10
3、使用电能质量仪模拟电压不平衡，且满足不平衡电压大于60%
4、检查上位机上是否会出现电压不平衡发生的Event log。
5、使用电能质量仪模拟电压不平衡，且满足不平衡电压小于40%
6、检查上位机上是否会出现电压不平衡结束的Event log。
7、查看录波是否正常</t>
  </si>
  <si>
    <t>4.电压不平衡触发，事件记录发生；
6.电压不平衡消失，事件记录结束；
7、查看录波正常</t>
  </si>
  <si>
    <t>Function_AcuRev1320_014_01_case56</t>
  </si>
  <si>
    <t>电压不平衡
接线方式选为2e3w delta
配置阈值和抖动参数(阈值：40%，抖动：10%)，当不平衡电压大于（阈值+抖动）时，事件触发 ；当不平衡电压小于（阈值-抖动）时，事件结束</t>
  </si>
  <si>
    <t>1、连接AcuRev1320电表到Acuview2上，连接状态为connected。
2、配置阈值和抖动参数(阈值：40%，抖动：10%)
3、使用电能质量仪模拟电压不平衡，且满足不平衡电压大于50%
4、检查上位机上是否会出现电压不平衡发生的Event log。
5、使用电能质量仪模拟电压不平衡，且满足不平衡电压小于30%
6、检查上位机上是否会出现电压不平衡结束的Event log。</t>
  </si>
  <si>
    <t>【AcuRev-1320 v1.01p04】2e3w delta 电流骤升录波异常，IC显示非正弦波，波形也没有体现骤升事件，预期：录波中电流波形为正弦波，能够体现骤升波形
https://accuenergy.atlassian.net/browse/A1320-868</t>
    <phoneticPr fontId="9" type="noConversion"/>
  </si>
  <si>
    <t>Function_AcuRev1320_014_01_case57</t>
  </si>
  <si>
    <t>电压不平衡
接线方式选为2e3w network
配置阈值和抖动参数(阈值：20%，抖动：10%)，当不平衡电压大于（阈值+抖动）时，事件触发 ；当不平衡电压小于（阈值-抖动）时，事件结束</t>
  </si>
  <si>
    <t>1、连接AcuRev1320电表到Acuview2上，连接状态为connected。
2、配置阈值和抖动参数(阈值：20%，抖动：10%)
2.1、设置录波采样类型"Waveform Sampling Type" 设置64points
2.2、设置事件前波形个数(Number of recorded waves before the event occurred)为10与事件后的波形个数(Number of recorded waves after the event occurred)为10
3、使用电能质量仪模拟电压不平衡，且满足不平衡电压大于30%
4、检查上位机上是否会出现电压不平衡发生的Event log。
5、使用电能质量仪模拟电压不平衡，且满足不平衡电压小于10%
6、检查上位机上是否会出现电压不平衡结束的Event log。
7、查看录波是否正常</t>
  </si>
  <si>
    <t>Function_AcuRev1320_014_01_case58</t>
  </si>
  <si>
    <t>电压不平衡，配置范围外阈值和抖动参数失败。范围外阈值：0%、4%、51%，范围外抖动值：0%、0.5%、11%</t>
  </si>
  <si>
    <t>1、连接AcuRev1320电表到Acuview2上，连接状态为connected。
2、配置电压不平衡阈值参数分别为0%、4%、51%
3、检查上位机是否可以配置并保存成功
5、配置电压不平衡抖动参数分别为0%、0.5%、11%
6、检查上位机是否可以配置并保存成功</t>
  </si>
  <si>
    <t>Function_AcuRev1320_014_01_case59</t>
  </si>
  <si>
    <t>电流不平衡
接线方式选为三相四线Y
配置阈值和抖动参数(阈值：30%，抖动：5%)，当不平衡电流大于（阈值+抖动）时，事件触发 ；当不平衡电流小于（阈值-抖动）时，事件结束</t>
  </si>
  <si>
    <t>1、连接AcuRev1320电表到Acuview2上，连接状态为connected。
2、配置阈值和抖动参数(阈值：30%，抖动：10%)
3、使用电能质量仪模拟电流不平衡，且满足不平衡电流大于35%
4、检查上位机上是否会出现电流不平衡发生的Event log。
5、使用电能质量仪模拟电流不平衡，且满足不平衡电流小于25%
6、检查上位机上是否会出现电流不平衡结束的Event log。
备注：不平衡电流如何计算？</t>
  </si>
  <si>
    <t>4.电流不平衡触发，事件记录发生；
6.电流不平衡消失，事件记录结束；</t>
  </si>
  <si>
    <t>Function_AcuRev1320_014_01_case60</t>
  </si>
  <si>
    <t>电流不平衡
接线方式选为三相四线Y
配置阈值和抖动参数(阈值：50%，抖动：10%)，当不平衡电流大于（阈值+抖动）时，事件触发 ；当不平衡电流小于（阈值-抖动）时，事件结束</t>
  </si>
  <si>
    <t>1、连接AcuRev1320电表到Acuview2上，连接状态为connected。
2、配置阈值和抖动参数(阈值：50%，抖动：10%)
3、使用电能质量仪模拟电流不平衡，且满足不平衡电流大于60%
4、检查上位机上是否会出现电流不平衡发生的Event log。
5、使用电能质量仪模拟电流不平衡，且满足不平衡电流小于40%
6、检查上位机上是否会出现电流不平衡结束的Event log。
备注：不平衡电流如何计算？</t>
  </si>
  <si>
    <t>Function_AcuRev1320_014_01_case61</t>
  </si>
  <si>
    <t>电流不平衡
接线方式选为三相四线Y
配置阈值和抖动参数(阈值：5%，抖动：1%)，当不平衡电流大于（阈值+抖动）时，事件触发 ；当不平衡电流小于（阈值-抖动）时，事件结束</t>
  </si>
  <si>
    <t>1、连接AcuRev1320电表到Acuview2上，连接状态为connected。
2、配置阈值和抖动参数(阈值：5%，抖动：1%)
3、使用电能质量仪模拟电流不平衡，且满足不平衡电流大于6%
4、检查上位机上是否会出现电流不平衡发生的Event log。
5、使用电能质量仪模拟电流不平衡，且满足不平衡电流小于4%
6、检查上位机上是否会出现电流不平衡结束的Event log。
备注：不平衡电流如何计算？</t>
  </si>
  <si>
    <t>电能质量事件记录验证</t>
    <phoneticPr fontId="9" type="noConversion"/>
  </si>
  <si>
    <t>Function_AcuRev1320_014_01_case62</t>
  </si>
  <si>
    <t>电流不平衡
接线方式选为三相四线Y
配置阈值和抖动参数(阈值：5%，抖动：5%)，当不平衡电流大于（阈值+抖动）时，事件触发 ；当不平衡电流小于（阈值-抖动）时，事件结束</t>
  </si>
  <si>
    <t xml:space="preserve">1、连接AcuRev1320电表到Acuview2上，连接状态为connected。
2、配置阈值和抖动参数(阈值：5%，抖动：5%)
3、使用电能质量仪模拟电流不平衡，且满足不平衡电流大于0%
4、检查上位机上是否会出现电流不平衡发生的Event log。
</t>
  </si>
  <si>
    <t>2.上位机提示写入失败</t>
  </si>
  <si>
    <t>【AcuRev-1320 v1.01p03】电能质量事件电流不平衡，配置阈值和抖动参数(阈值：5%，抖动：5%)，配置成功，预期：上位机提示写入失败 https://accuenergy.atlassian.net/browse/A1320-721</t>
  </si>
  <si>
    <t>【AcuRev-1320 v1.01p03】电能质量事件电流不平衡，配置阈值和抖动参数(阈值：5%，抖动：5%)，配置成功，预期：上位机提示写入失败 https://accuenergy.atlassian.net/browse/A1320-721
https://accuenergy.atlassian.net/browse/A1320-719</t>
  </si>
  <si>
    <t>提示语有误</t>
  </si>
  <si>
    <t>Function_AcuRev1320_014_01_case63</t>
  </si>
  <si>
    <t>电流不平衡
接线方式选为3e4w delta
配置阈值和抖动参数(阈值：10%，抖动：5%)，当不平衡电流大于（阈值+抖动）时，事件触发 ；当不平衡电流小于（阈值-抖动）时，事件结束</t>
  </si>
  <si>
    <t>1、连接AcuRev1320电表到Acuview2上，连接状态为connected。
2、配置阈值和抖动参数(阈值：10%，抖动：5%)
2.1、设置录波采样类型"Waveform Sampling Type" 设置32points
2.2、设置事件前波形个数(Number of recorded waves before the event occurred)为10与事件后的波形个数(Number of recorded waves after the event occurred)为10
3、使用电能质量仪模拟电流不平衡，且满足不平衡电流大于15%
4、检查上位机上是否会出现电流不平衡发生的Event log。
5、使用电能质量仪模拟电流不平衡，且满足不平衡电流小于5%
6、检查上位机上是否会出现电流不平衡结束的Event log。
7、查看录波数据是否正常</t>
  </si>
  <si>
    <t>4.电流不平衡触发，事件记录发生；
6.电流不平衡消失，事件记录结束；
7、录波数据正常</t>
  </si>
  <si>
    <t>Function_AcuRev1320_014_01_case64</t>
  </si>
  <si>
    <t>电流不平衡
接线方式选为2e3w 1phase
配置阈值和抖动参数(阈值：50%，抖动：10%)，当不平衡电流大于（阈值+抖动）时，事件触发 ；当不平衡电流小于（阈值-抖动）时，事件结束</t>
  </si>
  <si>
    <t>1、连接AcuRev1320电表到Acuview2上，连接状态为connected。
2、配置阈值和抖动参数(阈值：50%，抖动：10%)
3、使用电能质量仪模拟电流不平衡，且满足不平衡电流大于60%
4、检查上位机上是否会出现电流不平衡发生的Event log。
5、使用电能质量仪模拟电流不平衡，且满足不平衡电流小于40%
6、检查上位机上是否会出现电流不平衡结束的Event log。</t>
  </si>
  <si>
    <t>Function_AcuRev1320_014_01_case65</t>
  </si>
  <si>
    <t>电流不平衡
接线方式选为2e3w delta
配置阈值和抖动参数(阈值：30%，抖动：8%)，当不平衡电流大于（阈值+抖动）时，事件触发 ；当不平衡电流小于（阈值-抖动）时，事件结束</t>
  </si>
  <si>
    <t>1、连接AcuRev1320电表到Acuview2上，连接状态为connected。
2、配置阈值和抖动参数(阈值：30%，抖动：8%)
2.1、设置录波采样类型"Waveform Sampling Type" 设置128points
2.2、设置事件前波形个数(Number of recorded waves before the event occurred)为10与事件后的波形个数(Number of recorded waves after the event occurred)为10
3、使用电能质量仪模拟电流不平衡，且满足不平衡电流大于38%
4、检查上位机上是否会出现电流不平衡发生的Event log。
5、使用电能质量仪模拟电流不平衡，且满足不平衡电流小于22%
6、检查上位机上是否会出现电流不平衡结束的Event log。
7、录波是否正常</t>
  </si>
  <si>
    <t>4.电流不平衡触发，事件记录发生；
6.电流不平衡消失，事件记录结束；
7、录波正常</t>
  </si>
  <si>
    <t>https://accuenergy.atlassian.net/browse/A1320-726
【AcuRev-1320 v1.01p03】接线方式选为2e3w delta，"Waveform Sampling Type" 设置32 points，电流骤升(Current Swell)阈值和抖动参数(阈值：110%，抖动：10%), 额定电压设置3A，IA输入4A，IB输入3A，IC输入3A，产生录波异常（IB、IC为0值，IA的也没有体现3A到4A变化）</t>
  </si>
  <si>
    <t>Function_AcuRev1320_014_01_case66</t>
    <phoneticPr fontId="9" type="noConversion"/>
  </si>
  <si>
    <t>电流不平衡
接线方式选为2e3w network
配置阈值和抖动参数(阈值：40%，抖动：10%)，当不平衡电流大于（阈值+抖动）时，事件触发 ；当不平衡电流小于（阈值-抖动）时，事件结束</t>
  </si>
  <si>
    <t>1、连接AcuRev1320电表到Acuview2上，连接状态为connected。
2、配置阈值和抖动参数(阈值：40%，抖动：10%)
3、使用电能质量仪模拟电流不平衡，且满足不平衡电流大于50%
4、检查上位机上是否会出现电流不平衡发生的Event log。
5、使用电能质量仪模拟电流不平衡，且满足不平衡电流小于30%
6、检查上位机上是否会出现电流不平衡结束的Event log。</t>
  </si>
  <si>
    <t>【AcuRev-1320 v1.01p03】接线方式选为2e3w network，电流不平衡, 配置阈值和抖动参数(阈值：40%，抖动：10%)，"Waveform Sampling Type" 设置128points，设置前波形个数为10与事件后的波形个数为10，额定电压设置69V，Ia输入1A，Ic输入6A，产生录波异常（波形中电压、电流非正弦波）
https://accuenergy.atlassian.net/browse/A1320-750</t>
  </si>
  <si>
    <t>Function_AcuRev1320_014_01_case67</t>
  </si>
  <si>
    <t>电流不平衡，配置范围外阈值和抖动参数失败。范围外阈值：0%、4%、51%，范围外抖动值：0%、0.5%、11%</t>
  </si>
  <si>
    <t>1、连接AcuRev1320电表到Acuview2上，连接状态为connected。
2、配置电流不平衡阈值参数分别为0%、4%、51%
3、检查上位机是否可以配置并保存成功
5、配置电流不平衡抖动参数分别为0%、0.5%、11%
6、检查上位机是否可以配置并保存成功</t>
  </si>
  <si>
    <t>电能质量曲线报告</t>
    <phoneticPr fontId="9" type="noConversion"/>
  </si>
  <si>
    <t>Function_AcuRev1320_014_02_case01</t>
    <phoneticPr fontId="9" type="noConversion"/>
  </si>
  <si>
    <t>电压骤升
电压骤升(Voltage Swell)，配置阈值和抖动参数(阈值：150%，抖动：10%)</t>
    <phoneticPr fontId="9" type="noConversion"/>
  </si>
  <si>
    <t xml:space="preserve">1、连接AcuRev1320电表到Acuview2上，连接状态为connected。
2、配置阈值和抖动参数(阈值：150%，抖动：10%), 额定电压设置69V,清电能质量事件
3、使用电能质量仪触发电压骤升(Voltage Swell), U大于(150%+10%)*69
4、持续1000ms
5、使用电能质量仪触发电压骤升(Voltage Swell), U小于(150%-10%)*69
6、查看ITIC/CBEMA Curve图像显示
</t>
  </si>
  <si>
    <t>6.ITIC/CBEMA Curve图像显示正确
7.该点位上数据显示正确</t>
  </si>
  <si>
    <t>【AcuRev-1320 v1.01p03】电能质量曲线报告不可用，产生电压骤升(Voltage Swell)、电压骤降(Voltage Sag)时间，不增加报告数据条数，也不会生成ITIC/CBEMA Curve图像，预期：电能质量曲线报告功能正常
https://accuenergy.atlassian.net/browse/A1320-751</t>
  </si>
  <si>
    <t>"【AcuRev-1320 v1.01p03】电能质量曲线报告不可用，产生电压骤升(Voltage Swell)、电压骤降(Voltage Sag)时间，不增加报告数据条数，也不会生成ITIC/CBEMA Curve图像，预期：电能质量曲线报告功能正常
https://accuenergy.atlassian.net/browse/A1320-751"</t>
    <phoneticPr fontId="9" type="noConversion"/>
  </si>
  <si>
    <t>电能质量曲线报告</t>
  </si>
  <si>
    <t>Function_AcuRev1320_014_02_case02</t>
  </si>
  <si>
    <t>电压骤升
电压骤升(Voltage Swell)，配置阈值和抖动参数(阈值：110%，抖动：5%)</t>
  </si>
  <si>
    <t xml:space="preserve">1、连接AcuRev1320电表到Acuview2上，连接状态为connected。
2、配置阈值和抖动参数(阈值：110%，抖动：5%), 额定电压设置120V,清电能质量事件
3、使用电能质量仪触发电压骤升(Voltage Swell), U大于115%*120
4、持续10000ms
5、使用电能质量仪触发电压骤升(Voltage Swell), U小于105%*120
6、查看ITIC/CBEMA Curve图像显示
</t>
  </si>
  <si>
    <t>【AcuRev-1320 v1.01p03】电能质量曲线报告不可用，产生电压骤升(Voltage Swell)、电压骤降(Voltage Sag)时间，不增加报告数据条数，也不会生成ITIC/CBEMA Curve图像，预期：电能质量曲线报告功能正常</t>
    <phoneticPr fontId="9" type="noConversion"/>
  </si>
  <si>
    <t>"【AcuRev-1320 v1.01p03】电能质量曲线报告不可用，产生电压骤升(Voltage Swell)、电压骤降(Voltage Sag)时间，不增加报告数据条数，也不会生成ITIC/CBEMA Curve图像，预期：电能质量曲线报告功能正常
https://accuenergy.atlassian.net/browse/A1320-751"</t>
  </si>
  <si>
    <t>Function_AcuRev1320_014_02_case03</t>
  </si>
  <si>
    <t>电压骤升
电压骤升(Voltage Swell)，配置阈值和抖动参数(阈值：130%，抖动：10%)</t>
  </si>
  <si>
    <t>1、连接AcuRev1320电表到Acuview2上，连接状态为connected。
2、配置阈值和抖动参数(阈值：130%，抖动：10%), 额定电压设置347V,清电能质量事件
3、使用电能质量仪触发电压骤升(Voltage Swell), U大于140%*347
4、分别持续1ms、15ms、105ms、1111ms、5min
5、查看ITIC/CBEMA Curve图像显示</t>
  </si>
  <si>
    <t>6.ITIC/CBEMA Curve图像显示正确</t>
  </si>
  <si>
    <t>【AcuRev-1320 v1.01p03】电能质量曲线报告不可用，产生电压骤升(Voltage Swell)、电压骤降(Voltage Sag)时间，不增加报告数据条数，也不会生成ITIC/CBEMA Curve图像，预期：电能质量曲线报告功能正常
https://accuenergy.atlassian.net/browse/A1320-751</t>
    <phoneticPr fontId="9" type="noConversion"/>
  </si>
  <si>
    <t>Function_AcuRev1320_014_02_case04</t>
  </si>
  <si>
    <t>电压骤降
电压骤升(Voltage Swell)，配置阈值和抖动参数(阈值：90%，抖动：10%)</t>
  </si>
  <si>
    <t>1、连接AcuRev1320电表到Acuview2上，连接状态为connected。
2、配置阈值和抖动参数(阈值：90%，抖动：10%), 额定电压设置69V,清电能质量事件
3、使用电能质量仪触发电压骤升(Voltage Swell), U小于80%*69
4、持续10ms
5、使用电能质量仪触发电压骤升(Voltage Swell), U大于100%*69
6、查看ITIC/CBEMA Curve图像显示</t>
  </si>
  <si>
    <t>Function_AcuRev1320_014_02_case05</t>
  </si>
  <si>
    <t>电压骤降
电压骤升(Voltage Swell)，配置阈值和抖动参数(阈值：50%，抖动：5%)</t>
  </si>
  <si>
    <t>1、连接AcuRev1320电表到Acuview2上，连接状态为connected。
2、配置阈值和抖动参数(阈值：50%，抖动：5%), 额定电压设置120V,清电能质量事件
3、使用电能质量仪触发电压骤升(Voltage Swell), U小于45%*120
4、持续1000ms
5、使用电能质量仪触发电压骤升(Voltage Swell), U大于55%*120
6、查看ITIC/CBEMA Curve图像显示</t>
  </si>
  <si>
    <t>【AcuRev-1320 v1.01p03】电能质量曲线报告不可用，产生电压骤升(Voltage Swell)、电压骤降(Voltage Sag)时间，不增加报告数据条数，也不会生成ITIC/CBEMA Curve图像，预期：电能质量曲线报告功能正常</t>
  </si>
  <si>
    <t>Function_AcuRev1320_014_02_case06</t>
  </si>
  <si>
    <t>1、连接AcuRev1320电表到Acuview2上，连接状态为connected。
2、配置阈值和抖动参数(阈值：50%，抖动：5%), 额定电压设置347V,清电能质量事件
3、使用电能质量仪触发电压骤升(Voltage Swell), U小于45%*347
4、分别持续1ms、15ms、105ms、1111ms、5min，然后模拟事件结束
5、查看ITIC/CBEMA Curve图像显示</t>
  </si>
  <si>
    <t>Function_AcuRev1320_014_02_case07</t>
  </si>
  <si>
    <t>模拟电表多条电压骤降、骤升、中断、电流骤升、电压不平衡、电流不平衡共计200条</t>
  </si>
  <si>
    <t>1、连接AcuRev1320电表到Acuview2上，连接状态为connected。
2、模拟电表多条电压骤降、骤升共计200条
3、分别查看电能质量事件中电压骤降与电压骤升的事件条数与内容
4、分别查看电能质量曲线报告中记录的电压骤降及电压骤升数据
5、比对两组数据的数据条数及内容是否一致
6、继续模拟任意5条电能质量事件
7、重复3~5的操作</t>
  </si>
  <si>
    <t>5.两组数据中电压骤升、骤降事件条数相同
7.两组数据中电压骤升、骤降事件条数相同</t>
  </si>
  <si>
    <t>Function_AcuRev1320_014_02_case08</t>
  </si>
  <si>
    <t>模拟电表多条电压骤降、骤升共计200条</t>
  </si>
  <si>
    <t>1、连接AcuRev1320电表到Acuview2上，连接状态为connected。
2、模拟电表多条电压骤降、骤升共计200条
3、分别查看电能质量事件中电压骤降与电压骤升的事件条数与内容
4、分别查看电能质量曲线报告中记录的电压骤降及电压骤升数据
5、比对两组数据的数据条数及内容是否一致
6、继续模拟电压骤降、电压中断共5条电能质量事件
7、重复3~5的操作</t>
  </si>
  <si>
    <t>5.两组数据中电压骤升、骤降事件条数相同
7.两组数据中电压骤升、骤降事件条数相同，电能质量事件报告中total events数据准确</t>
  </si>
  <si>
    <t>Function_AcuRev1320_014_03_case01</t>
  </si>
  <si>
    <t>接线方式选择1e2w,分别模拟电压骤降，中断，骤升事件，电流骤升，查看记录是否正常</t>
    <phoneticPr fontId="9" type="noConversion"/>
  </si>
  <si>
    <t xml:space="preserve">1.接线方式选择1e2w，给表接入A、B、C三相电压
2.打开表计电流骤升PQ EVENT使能
3.模拟表计电压UA 骤降、中断、骤升事件，查看pq event记录及waveform波形图
4.模拟表计电压UB和UC 骤降、中断、骤升事件，查看pq event记录
</t>
  </si>
  <si>
    <t xml:space="preserve">3、查看pq event 记录中存在对应的电压骤降、中断、骤升事件，读取对应的waveform log，绘制对应的波形图
4、 不触发电压骤降、中断、骤升事件
</t>
  </si>
  <si>
    <t>【AcuRev-1320 v1.01p03】接线方式选择1e2w，2e3w1phase，U输入0V，触发不了电压中断事件，预期：U输入0V，能触发电压中断事件
https://accuenergy.atlassian.net/browse/A1320-742</t>
  </si>
  <si>
    <t>https://accuenergy.atlassian.net/browse/A1320-722</t>
  </si>
  <si>
    <t>Function_AcuRev1320_014_03_case02</t>
    <phoneticPr fontId="9" type="noConversion"/>
  </si>
  <si>
    <t>接线方式选择2e3w1phase，分别模拟电压骤降，中断，骤升事件，电流骤升，查看记录是否正常</t>
    <phoneticPr fontId="9" type="noConversion"/>
  </si>
  <si>
    <t xml:space="preserve">1.接线方式选择2e3w1phase，给表接入A、B、C三相电压
2.打开表计电流骤升PQ EVENT使能
3.模拟表计电压UA、UC 骤降、中断、骤升事件，查看pq event记录及waveform波形图
4.模拟表计电压UB 骤降、中断、骤升事件，查看pq event记录
</t>
  </si>
  <si>
    <t xml:space="preserve">
3、查看pq event 记录中存在对应的电压骤降、中断、骤升事件，读取对应的waveform log，绘制对应的波形图
4、 不触发电压骤降、中断、骤升事件
</t>
  </si>
  <si>
    <t xml:space="preserve">【AcuRev-1320 v1.01p03】接线方式选择1e2w，2e3w1phase，U输入0V，触发不了电压中断事件，预期：U输入0V，能触发电压中断事件
https://accuenergy.atlassian.net/browse/A1320-742
【AcuRev-1320 v1.01p03】接线方式选为2e3w 1phase、2e3w1 network，电流骤升(Current Swell), 配置阈值和抖动参数(阈值：110%，抖动：10%)，"Waveform Sampling Type" 设置128points，设置前波形个数为10与事件后的波形个数为10，产生录波，波形数据不全，概率丢失。
https://accuenergy.atlassian.net/browse/A1320-741
</t>
  </si>
  <si>
    <t>Function_AcuRev1320_014_03_case03</t>
    <phoneticPr fontId="9" type="noConversion"/>
  </si>
  <si>
    <t>接线方式选择2e3w delta，分别模拟电压骤降，中断，骤升事件，电流骤升，查看记录是否正常</t>
    <phoneticPr fontId="9" type="noConversion"/>
  </si>
  <si>
    <t xml:space="preserve">1.接线方式选择2e3w delta，给表接入A、B、C三相电压，其中B相电压接入电表的N相
2.打开表计电流骤升PQ EVENT使能
3.模拟表计电压UAB、UBC、UCA骤降、中断、骤升事件，查看pq event记录及waveform波形图
</t>
  </si>
  <si>
    <t xml:space="preserve">3、查看pq event 记录中存在对应的电压骤降、中断、骤升事件，读取对应的waveform log，绘制对应的波形图
</t>
  </si>
  <si>
    <t xml:space="preserve">【AcuRev-1320 v1.01p03】接线方式选为2e3w delta，"Waveform Sampling Type" 设置128points，设置前波形个数为10与事件后的波形个数为10，产生电压骤升、骤降事件，录波异常（波形中电压、电流非正弦波）
https://accuenergy.atlassian.net/browse/A1320-754
</t>
    <phoneticPr fontId="9" type="noConversion"/>
  </si>
  <si>
    <t>B、C、N相电流的录波全程为0，已有问题单跟进</t>
  </si>
  <si>
    <t>Function_AcuRev1320_014_03_case04</t>
    <phoneticPr fontId="9" type="noConversion"/>
  </si>
  <si>
    <t>接线方式选择2e3w1 network，分别模拟电压骤降，中断，骤升事件，电流骤升，查看记录是否正常</t>
  </si>
  <si>
    <r>
      <rPr>
        <sz val="8"/>
        <color rgb="FF000000"/>
        <rFont val="微软雅黑"/>
        <family val="2"/>
        <charset val="134"/>
      </rPr>
      <t>1.接线方式选择2e3w1 network，给表接入A、B、C三相电压
2.打开表计电流骤升PQ EVENT使能
3.模拟表计电压UA、</t>
    </r>
    <r>
      <rPr>
        <strike/>
        <sz val="8"/>
        <color rgb="FF000000"/>
        <rFont val="微软雅黑"/>
        <family val="2"/>
        <charset val="134"/>
      </rPr>
      <t>UB、</t>
    </r>
    <r>
      <rPr>
        <sz val="8"/>
        <color rgb="FF000000"/>
        <rFont val="微软雅黑"/>
        <family val="2"/>
        <charset val="134"/>
      </rPr>
      <t xml:space="preserve">UC骤降、中断、骤升事件，查看pq event记录及waveform波形图
</t>
    </r>
    <r>
      <rPr>
        <sz val="8"/>
        <color rgb="FFFF0000"/>
        <rFont val="微软雅黑"/>
        <family val="2"/>
        <charset val="134"/>
      </rPr>
      <t>用例需更新，1320 电表的Network接线方式只有A相和C相</t>
    </r>
  </si>
  <si>
    <t>【AcuRev-1320 v1.01p03】接线方式选为2e3w 1phase、2e3w1 network，电流骤升(Current Swell), 配置阈值和抖动参数(阈值：110%，抖动：10%)，"Waveform Sampling Type" 设置128points，设置前波形个数为10与事件后的波形个数为10，产生录波，波形数据不全，概率丢失。
https://accuenergy.atlassian.net/browse/A1320-741</t>
  </si>
  <si>
    <t>Function_AcuRev1320_014_03_case05</t>
    <phoneticPr fontId="9" type="noConversion"/>
  </si>
  <si>
    <t>接线方式选择3e4w delta，分别模拟电压骤降，中断，骤升事件，电流骤升，查看记录是否正常</t>
  </si>
  <si>
    <t>1.接线方式选择3e4w delta，给表接入A、B、C三相电压
2.打开表计电流骤升PQ EVENT使能
3.模拟表计电压UA、UB、UC骤降、中断、骤升事件，查看pq event记录及waveform波形图
用例需更新，1320 电表的Network接线方式只有A相和C相</t>
  </si>
  <si>
    <t>【AcuRev-1320 v1.01p03】接线方式选为3e4w delta，"Waveform Sampling Type" 设置128points，设置前波形个数为10与事件后的波形个数为10，产生电压骤升、骤降事件，录波异常（波形中电压、电流非正弦波）
https://accuenergy.atlassian.net/browse/A1320-752</t>
    <phoneticPr fontId="9" type="noConversion"/>
  </si>
  <si>
    <t>Function_AcuRev1320_014_03_case06</t>
    <phoneticPr fontId="9" type="noConversion"/>
  </si>
  <si>
    <t xml:space="preserve">
电压骤降事件发生触发DO1</t>
  </si>
  <si>
    <t>1、连接AcuRev1320电表到Acuview2上，连接状态为connected。
2、配置阈值和抖动参数(阈值：50%，抖动：10%), 额定电压设置230V
3、配置电压骤降事件发生触发DO1
4、使用电能质量仪触发三相电压骤降(Voltage Sag), U小于(50%-10%)*230V
5、检查上位机上是否会出现电压骤降(Voltage Sag)的Event log。
6、检测DO1口是否有高电平产生
7、使用电能质量仪触发三相电压骤降(Voltage Sag), U大于(50%+10%)*230V
8、检查上位机上是否会出现电压骤降(Voltage Sag)的结束的Event log。
9、检测DO1口是否变为低电平</t>
  </si>
  <si>
    <t>6、检测DO1有高电平产生
9、检测DO1变为低电平</t>
  </si>
  <si>
    <t>Function_AcuRev1320_014_03_case07</t>
  </si>
  <si>
    <t>告警事件与pq event事件同时产生，共同配置相同DO，同时触发告警、pq event事件产生，查看DO情况，结束其中一个事件，查看DO情况，同时结束两种事件，查看DO情况</t>
  </si>
  <si>
    <t>1、连接AcuRev1320电表到Acuview2上，连接状态为connected。
2、配置阈值和抖动参数(阈值：110%，抖动：10%), 额定电压设置3A
2.1配置电流骤升事件发生触发DO1
3.配置告警通道1中参数1.2逻辑与关系，参数分别为电压A,电压B，规则均为大于120V事件触发；小于110V，事件结束；
3.1配置通道1关联DO1打开
4、使用电能质量仪给表三相施加130V,4A；
5、检查上位机上是否会出现电流骤升的Event log及通道1的告警
5.1、检测DO1口是否有高电平产生
6、使用电能质量仪给表三相电流降低到2.5A，电压保持130V
7、检查上位机上是否会出现电流骤升结束的Event log。
8、检测DO1口是否变为低电平
9.使用电能质量仪给表三相电压降低到100V,电流保持2.5A
10.检测DO1口是否变为低电平
11.给表施加三相电流4A,电压100V
12.检测DO1口是否变为高电平</t>
  </si>
  <si>
    <t>5.均有事件产生
5.1、DO1口均有高电平产生
7.有电流骤升结束事件产生
8.DO1口均保持高电平输出
10.DO1口均变为低电平
12.DO1均变为高电平</t>
  </si>
  <si>
    <t>Function_AcuRev1320_014_03_case08</t>
    <phoneticPr fontId="9" type="noConversion"/>
  </si>
  <si>
    <t>同时打开pq event与waveform，多次模拟事件产生，表计能正常工作</t>
  </si>
  <si>
    <t xml:space="preserve">1.电表接4负载,3e4w Y，表计上电；
2.打开表计电流骤升PQ EVENT使能开关及录波功能
3.模拟表计多次发生、结束电流骤升事件
4.观察表计液晶显示
</t>
  </si>
  <si>
    <t>3.表计正常产生多条录波事件
4.表计显示正常</t>
  </si>
  <si>
    <t>【AcuRev-1320 v1.01p03】同时打开pq event与waveform，多次模拟事件产生，出现一次pq event中最大waveform ID与waveform中个数不一致。预期：未切换PQ配置，pq event中waveform ID与waveform中个数一致。
https://accuenergy.atlassian.net/browse/A1320-779</t>
  </si>
  <si>
    <t>Function_AcuRev1320_014_03_case09</t>
  </si>
  <si>
    <t>表计打开/关闭电压骤降waveform功能,模拟电压骤降,pq event事件中waveform id正确</t>
  </si>
  <si>
    <t xml:space="preserve">1.表计打开电压骤降waveform功能
2.模拟电压骤降事件，查看pq event事件中waveform id是否正确
3.关闭电压骤降waveform功能
4.模拟电压骤降事件，查看pq event事件中waveform id是否正确
</t>
  </si>
  <si>
    <t xml:space="preserve">
4.关闭电压骤降waveform功能后，pq event事件持续发生，waveform id不应该累加</t>
  </si>
  <si>
    <t>Function_AcuRev1320_014_03_case10</t>
    <phoneticPr fontId="9" type="noConversion"/>
  </si>
  <si>
    <t>1e2w 接线方式，Independent input channel 使能，验证电压骤升、骤降、中断事件</t>
  </si>
  <si>
    <t>1、Acuview2上位机
2、网线/RTU串口线
3、AcuRev1320电表
4、Independent input channel 使能，</t>
    <phoneticPr fontId="9" type="noConversion"/>
  </si>
  <si>
    <t>1.接线方式选择1e2w，给表接入A、B、C三相电压
2.打开表计PQ EVENT使能,waveform 使能
3.模拟表计电压UA 骤降、中断、骤升事件，查看pq event记录
4.模拟表计电压UB和UC 骤降、中断、骤升事件，查看pq event记录</t>
  </si>
  <si>
    <t>3、查看pq event 记录中存在对应的电压骤降、中断、骤升事件，日志中包含独立模式enable 标识；
读取对应的waveform log，绘制A相电压的波形图
4、 不触发电压骤降、中断、骤升事件</t>
  </si>
  <si>
    <t>【AcuRev-1320 v1.01p03】接线方式选择1e2w，2e3w1phase，U输入0V，触发不了电压中断事件，预期：U输入0V，能触发电压中断事件</t>
  </si>
  <si>
    <t>Function_AcuRev1320_014_03_case11</t>
  </si>
  <si>
    <t>2e3w 1phase 接线方式，Independent input channel 使能，验证电压骤升、骤降、中断、电压不平衡事件</t>
  </si>
  <si>
    <r>
      <rPr>
        <sz val="8"/>
        <color rgb="FF000000"/>
        <rFont val="微软雅黑"/>
        <family val="2"/>
        <charset val="134"/>
      </rPr>
      <t xml:space="preserve">1.接线方式选择2e3w1phase，给表接入A、B、C三相电压
2.打开表计PQ EVENT使能,waveform 使能
3.模拟表计电压UA、UC 骤降、中断、骤升事件以及电压不平衡事件，查看pq event记录
4.模拟表计电压UB 骤降、中断、骤升事件，查看pq event记录
</t>
    </r>
    <r>
      <rPr>
        <sz val="8"/>
        <color rgb="FFFF0000"/>
        <rFont val="微软雅黑"/>
        <family val="2"/>
        <charset val="134"/>
      </rPr>
      <t>独立模式下无电流不平衡</t>
    </r>
  </si>
  <si>
    <t>3、查看pq event 记录中存在对应的电压骤降、中断、骤升、不平衡事件，日志中包含独立模式enable 标识；
读取对应的waveform log，绘制A相和C相电压的波形图
4、 不触发电压骤降、中断、骤升事件</t>
  </si>
  <si>
    <t>Function_AcuRev1320_014_03_case12</t>
  </si>
  <si>
    <t>2e3w network接线方式，Independent input channel 使能，验证电压骤升、骤降、中断、电压不平衡事件</t>
  </si>
  <si>
    <t>1.接线方式选择2e3w network，给表接入A、B、C三相电压
2.打开表计PQ EVENT使能,waveform 使能
3.模拟表计电压UA、UC 骤降、中断、骤升事件以及电压不平衡事件，查看pq event记录
4.模拟表计电压UB 骤降、中断、骤升事件，查看pq event记录</t>
  </si>
  <si>
    <t>【AcuRev-1320 v1.01p03】接线方式选择1e2w，2e3w1phase、2e3w network，U输入0V，触发不了电压中断事件，预期：U输入0V，能触发电压中断事件</t>
    <phoneticPr fontId="9" type="noConversion"/>
  </si>
  <si>
    <t>Function_AcuRev1320_014_03_case13</t>
  </si>
  <si>
    <t>2e3w delta接线方式，Independent input channel 使能，验证电压骤升、骤降、中断、电压不平衡事件</t>
  </si>
  <si>
    <t>1.接线方式选择2e3w delta，给表接入A、B、C三相电压，其中B相电压接入电表的N相
2.打开表计PQ EVENT使能,waveform 使能
3.模拟表计电压UAB、UBC、UCA骤降、中断、骤升事以及电压不平衡事件，查看pq event记录</t>
  </si>
  <si>
    <t>3、查看pq event 记录中存在对应的电压骤降、中断、骤升、不平衡事件，日志中包含独立模式enable 标识；
读取对应的waveform log，绘制三个线电压的波形图</t>
    <phoneticPr fontId="9" type="noConversion"/>
  </si>
  <si>
    <t xml:space="preserve"> https://accuenergy.atlassian.net/browse/A1320-726
</t>
    <phoneticPr fontId="9" type="noConversion"/>
  </si>
  <si>
    <t>Function_AcuRev1320_014_03_case14</t>
  </si>
  <si>
    <t>3e4w delta接线方式，Independent input channel 使能，验证电压骤升、骤降、中断、电压不平衡事件</t>
  </si>
  <si>
    <t>1.接线方式选择3e4w delta，给表接入A、B、C三相电压
2.打开表计PQ EVENT使能,waveform 使能
3.模拟表计电压UAB、UBC、UCA骤降、中断、骤升事以及电压不平衡事件，查看pq event记录</t>
    <phoneticPr fontId="9" type="noConversion"/>
  </si>
  <si>
    <t>【AcuRev-1320 v1.01p03】接线方式选为3e4w delta，"Waveform Sampling Type" 设置128points，设置前波形个数为10与事件后的波形个数为10，产生电压骤升、骤降事件，录波异常（波形中电压、电流非正弦波）</t>
    <phoneticPr fontId="9" type="noConversion"/>
  </si>
  <si>
    <t>Function_AcuRev1320_014_03_case15</t>
    <phoneticPr fontId="9" type="noConversion"/>
  </si>
  <si>
    <t>3e4w y接线方式，Independent input channel 使能，验证电压骤升、骤降、中断、电压不平衡事件</t>
  </si>
  <si>
    <t>1.接线方式选择3e4w y，给表接入A、B、C三相电压
2.打开表计PQ EVENT使能,waveform 使能
3.模拟表计电压UA、UB、UC骤降、中断、骤升事以及电压不平衡事件，查看pq event记录</t>
    <phoneticPr fontId="9" type="noConversion"/>
  </si>
  <si>
    <t>3、查看pq event 记录中存在对应的电压骤降、中断、骤升、不平衡事件，日志中包含独立模式enable 标识；
读取对应的waveform log，绘制三相电压的波形图</t>
    <phoneticPr fontId="9" type="noConversion"/>
  </si>
  <si>
    <t>【AcuRev-1320 v1.01p03】接线方式选为3e4w y，"Waveform Sampling Type" 设置128points，设置前波形个数为10与事件后的波形个数为10，产生电压骤升、骤降事件，录波异常（波形中电压、电流非正弦波）
https://accuenergy.atlassian.net/browse/A1320-772</t>
    <phoneticPr fontId="9" type="noConversion"/>
  </si>
  <si>
    <t>Function_AcuRev1320_014_03_case16</t>
  </si>
  <si>
    <t>遍历6种接线方式，Independent input channel 使能，验证电流骤升事件</t>
  </si>
  <si>
    <t xml:space="preserve">1. 打开表计PQ EVENT使能,waveform 使能
2.  遍历配置6种接线方式，分别利用Ia、Ib、Ic、In 触发电流骤升事件
</t>
  </si>
  <si>
    <t>2. 模拟电流骤升事件，查看pq event记录内容与实际一致，包含独立模式enable标识；包含summation配置，例如：summation1、sumation2 、 both</t>
  </si>
  <si>
    <t>【AcuRev-1320 v1.01p03】接线方式选为3e4w y，"Waveform Sampling Type" 设置128points，设置前波形个数为10与事件后的波形个数为10，产生电压骤升、骤降事件，录波异常（波形中电压、电流非正弦波）
https://accuenergy.atlassian.net/browse/A1320-772</t>
  </si>
  <si>
    <t>独立通道模式，使用Input1、2、3 触发电流骤升事件，录到的波形异常，不确定是不是源本身的问题</t>
  </si>
  <si>
    <t>录波验证</t>
  </si>
  <si>
    <t>Function_AcuRev1320_014_04_case01</t>
  </si>
  <si>
    <t>采样点个数最长不超过2560个</t>
    <phoneticPr fontId="9" type="noConversion"/>
  </si>
  <si>
    <t>1、连接AcuRev1320电表到Acuview2上，连接状态为connected。
2、设置录波采样类型"Waveform Sampling Type" 是否最大设置128 points
2.1 检查事件前波形个数(Number of recorded waves before the event occurred)与事件后的波形个数(Number of recorded waves after the event occurred)之和是否小于等于20.
3、配置阈值和抖动参数(阈值：120%，抖动：5%), 额定电压设置220V
4、使用电能质量仪触发电压骤升, U大于(120%+5%)*220
5、检查上位机上是否会出现电压骤升的Event log。
6、上位机上检查录波采样点数是否最多为2560个
用例待更新： Sample Rate 最大可以配置512</t>
  </si>
  <si>
    <t>2、设置录波采样类型"Waveform Sampling Type" 最大设置128 points
2.1 前波形个数(Number of recorded waves before the event occurred)与事件后的波形个数(Number of recorded waves after the event occurred)之和小于等于20.
5、上位机上会出现电压骤升(Current Swell)的Event log。
6、上位机上检查录波采样点数最多为2560个(excel导出采样点，记录2560个)</t>
  </si>
  <si>
    <t>Function_AcuRev1320_014_04_case02</t>
    <phoneticPr fontId="9" type="noConversion"/>
  </si>
  <si>
    <t>电压骤降事件(Voltage Sag)，采样评率设置为16 sample/cycle，触发录波(Ua,Ub,Uc)正常</t>
    <phoneticPr fontId="9" type="noConversion"/>
  </si>
  <si>
    <t>1、连接AcuRev1320电表到Acuview2上，连接状态为connected。
1.1、设置录波采样类型"Waveform Sampling Type" 设置16 points
1.2、设置事件前波形个数(Number of recorded waves before the event occurred)为1与事件后的波形个数(Number of recorded waves after the event occurred)为159
2、配置阈值和抖动参数(阈值：50%，抖动：5%), 额定电压设置230V
3、使用电能质量仪触发电压骤降(Voltage Sag), U小于(50%-5%)*230
4、检查上位机上是否会出现电压骤降(Voltage Sag)的Event log。
5、点击Voltage Sag生成的Event log是否生成对应录波
6、上位机上检查录波采样点数是否为2560个(excel导出采样点，记录统计采样个数)</t>
  </si>
  <si>
    <t>4、上位机上会出现电压骤降(Voltage Sag)的Event log。
5、点击Voltage Sag生成的Event log生成对应录波
6、上位机上录波采样点数为2560个(excel导出采样点，记录统计采样个数)</t>
  </si>
  <si>
    <t>【AcuRev-1320 v1.01p03】设置录波采样类型"Waveform Sampling Type" 设置16 points，设置事件前波形个数(Number of recorded waves before the event occurred)为1与事件后的波形个数(Number of recorded waves after the event occurred)为159，上位机上检查录波采样点数为2,496个，预期：上位机上检查录波采样点数是2560个
https://accuenergy.atlassian.net/browse/A1320-775</t>
  </si>
  <si>
    <t>Function_AcuRev1320_014_04_case03</t>
  </si>
  <si>
    <t>电压骤降事件(Voltage Sag)，采样评率设置为32 sample/cycle，触发录波(Ua,Ub,Uc)正常</t>
    <phoneticPr fontId="9" type="noConversion"/>
  </si>
  <si>
    <t>1、连接AcuRev1320电表到Acuview2上，连接状态为connected。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2、配置阈值和抖动参数(阈值：50%，抖动：10%), 额定电压设置230V
3、使用电能质量仪触发电压骤降(Voltage Sag), U小于50%-10%)*230
4、检查上位机上是否会出现电压骤降(Voltage Sag)的Event log。
5、点击Voltage Sag生成的Event log是否生成对应录波
6、上位机上检查录波采样点数是否为640个(excel导出采样点，记录统计采样个数)</t>
  </si>
  <si>
    <t>4、上位机上会出现电压骤降(Voltage Sag)的Event log。
5、点击Voltage Sag生成的Event log生成对应录波
6、上位机上录波采样点数为640个(excel导出采样点，记录统计采样个数)</t>
    <phoneticPr fontId="9" type="noConversion"/>
  </si>
  <si>
    <t>Function_AcuRev1320_014_04_case04</t>
  </si>
  <si>
    <t>电压骤降事件(Voltage Sag)，采样评率设置为64 sample/cycle，触发录波(Ua,Ub,Uc)正常</t>
  </si>
  <si>
    <t>1、连接AcuRev1320电表到Acuview2上，连接状态为connected。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2、配置阈值和抖动参数(阈值：50%，抖动：10%), 额定电压设置230V
3、使用电能质量仪触发电压骤降(Voltage Sag), U小于(50%-10%)*230
4、检查上位机上是否会出现电压骤降(Voltage Sag)的Event log。
5、点击Voltage Sag生成的Event log是否生成对应录波
6、上位机上检查录波采样点数是否为1280个(excel导出采样点，记录统计采样个数)</t>
  </si>
  <si>
    <t>4、上位机上会出现电压骤降(Voltage Sag)的Event log。
5、点击Voltage Sag生成的Event log生成对应录波
6、上位机上录波采样点数为1280个(excel导出采样点，记录统计采样个数)</t>
  </si>
  <si>
    <t>Function_AcuRev1320_014_04_case05</t>
  </si>
  <si>
    <t>电压骤降事件(Voltage Sag)，采样评率设置为128 sample/cycle，触发录波(Ua,Ub,Uc)正常</t>
  </si>
  <si>
    <t>1、连接AcuRev1320电表到Acuview2上，连接状态为connected。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2、配置阈值和抖动参数(阈值：50%，抖动：10%), 额定电压设置230V
3、使用电能质量仪触发电压骤降(Voltage Sag), U小于(50%-10%)*230
4、检查上位机上是否会出现电压骤降(Voltage Sag)的Event log。
5、点击Voltage Sag生成的Event log是否生成对应录波
6、上位机上检查录波采样点数是否为2560个(excel导出采样点，记录统计采样个数)</t>
  </si>
  <si>
    <t>Function_AcuRev1320_014_04_case06</t>
  </si>
  <si>
    <t>电压骤升(Voltage Swell)，采样评率设置为16 sample/cycle，触发录波(Ua,Ub,Uc)正常</t>
  </si>
  <si>
    <t>1、连接AcuRev1320电表到Acuview2上，连接状态为connected。
1.1、设置录波采样类型"Waveform Sampling Type" 设置16 points
1.2、设置事件前波形个数(Number of recorded waves before the event occurred)为10与事件后的波形个数(Number of recorded waves after the event occurred)为10
2、配置阈值和抖动参数(阈值：120%，抖动：10%), 额定电压设置69V
3、使用电能质量仪触发电压骤升(Voltage Swell), U大于(120%+10%)*69V
4、检查上位机上是否会出现电压骤升(Voltage Swell)的Event log。
5、点击Voltage Swell生成的Event log是否生成对应录波
6、上位机上检查录波采样点数是否为320个(excel导出采样点，记录统计采样个数)</t>
  </si>
  <si>
    <t>4、上位机上会出现电压骤降(Voltage Swell)的Event log。
5、点击Voltage Swell生成的Event log生成对应录波
6、上位机上录波采样点数为320个(excel导出采样点，记录统计采样个数)</t>
  </si>
  <si>
    <t>Function_AcuRev1320_014_04_case07</t>
  </si>
  <si>
    <t>电压骤升(Voltage Swell)，采样评率设置为32 sample/cycle，触发录波(Ua,Ub,Uc)正常</t>
  </si>
  <si>
    <t>1、连接AcuRev1320电表到Acuview2上，连接状态为connected。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U大于(120%+10%)*220
4、检查上位机上是否会出现电压骤升(Voltage Swell)的Event log。
5、点击Voltage Swell生成的Event log是否生成对应录波
6、上位机上检查录波采样点数是否为640个(excel导出采样点，记录统计采样个数)</t>
  </si>
  <si>
    <t>4、上位机上会出现电压骤降(Voltage Swell)的Event log。
5、点击Voltage Swell生成的Event log生成对应录波
6、上位机上录波采样点数为640个(excel导出采样点，记录统计采样个数)</t>
  </si>
  <si>
    <t>Function_AcuRev1320_014_04_case08</t>
  </si>
  <si>
    <t>电压骤升(Voltage Swell)，采样评率设置为64 sample/cycle，触发录波(Ua,Ub,Uc)正常</t>
  </si>
  <si>
    <t>1、连接AcuRev1320电表到Acuview2上，连接状态为connected。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U大于(120%+10%)*220
4、检查上位机上是否会出现电压骤升(Voltage Swell)的Event log。
5、点击Voltage Swell生成的Event log是否生成对应录波
6、上位机上检查录波采样点数是否为1280个(excel导出采样点，记录统计采样个数)</t>
  </si>
  <si>
    <t>4、上位机上会出现电压骤降(Voltage Swell)的Event log。
5、点击Voltage Swell生成的Event log生成对应录波
6、上位机上录波采样点数为1280个(excel导出采样点，记录统计采样个数)</t>
  </si>
  <si>
    <t>Function_AcuRev1320_014_04_case09</t>
  </si>
  <si>
    <t>电压骤升(Voltage Swell)，采样评率设置为128 sample/cycle，触发录波(Ua,Ub,Uc)正常</t>
  </si>
  <si>
    <t>1、连接AcuRev1320电表到Acuview2上，连接状态为connected。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U大于(120%+10%)*230
4、检查上位机上是否会出现电压骤升(Voltage Swell)的Event log。
5、点击Voltage Swell生成的Event log是否生成对应录波
6、上位机上检查录波采样点数是否为2560个(excel导出采样点，记录统计采样个数)</t>
  </si>
  <si>
    <t>4、上位机上会出现电压骤降(Voltage Swell)的Event log。
5、点击Voltage Swell生成的Event log生成对应录波
6、上位机上录波采样点数为2560个(excel导出采样点，记录统计采样个数)</t>
  </si>
  <si>
    <t>Function_AcuRev1320_014_04_case10</t>
  </si>
  <si>
    <t>电压骤升(Voltage Swell)，采样评率设置为256 sample/cycle，触发录波(Ua,Ub,Uc)正常</t>
  </si>
  <si>
    <r>
      <rPr>
        <sz val="8"/>
        <color rgb="FF000000"/>
        <rFont val="微软雅黑"/>
        <family val="2"/>
        <charset val="134"/>
      </rPr>
      <t xml:space="preserve">1、连接AcuRev1320电表到Acuview2上，连接状态为connected。
1.1、设置录波采样类型"Waveform Sampling Type" 设置256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U大于(120%+10%)*230
4、检查上位机上是否会出现电压骤升(Voltage Swell)的Event log。
5、点击Voltage Swell生成的Event log是否生成对应录波
6、上位机上检查录波采样点数是否为2560个(excel导出采样点，记录统计采样个数)
</t>
    </r>
    <r>
      <rPr>
        <sz val="8"/>
        <color rgb="FFFF0000"/>
        <rFont val="微软雅黑"/>
        <family val="2"/>
        <charset val="134"/>
      </rPr>
      <t>2026/3/9：设置事件前波形个数(Number of recorded waves before the event occurred)为5与事件后的波形个数(Number of recorded waves after the event occurred)为5</t>
    </r>
  </si>
  <si>
    <r>
      <t xml:space="preserve">4、上位机上会出现电压骤降(Voltage Swell)的Event log。
5、点击Voltage Swell生成的Event log生成对应录波
6、上位机上录波采样点数为2560个(excel导出采样点，记录统计采样个数)
</t>
    </r>
    <r>
      <rPr>
        <sz val="8"/>
        <color rgb="FFFF0000"/>
        <rFont val="微软雅黑"/>
        <family val="2"/>
        <charset val="134"/>
      </rPr>
      <t>2026/3/9：设置事件前波形个数(Number of recorded waves before the event occurred)为5与事件后的波形个数(Number of recorded waves after the event occurred)为5</t>
    </r>
    <r>
      <rPr>
        <sz val="8"/>
        <color theme="1"/>
        <rFont val="微软雅黑"/>
        <family val="2"/>
        <charset val="134"/>
      </rPr>
      <t xml:space="preserve">
</t>
    </r>
    <phoneticPr fontId="9" type="noConversion"/>
  </si>
  <si>
    <t>Function_AcuRev1320_014_04_case11</t>
  </si>
  <si>
    <t>电压骤升(Voltage Swell)，采样评率设置为512 sample/cycle，触发录波(Ua,Ub,Uc)正常</t>
  </si>
  <si>
    <r>
      <t xml:space="preserve">1、连接AcuRev1320电表到Acuview2上，连接状态为connected。
1.1、设置录波采样类型"Waveform Sampling Type" 设置512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U大于(120%+10%)*230
4、检查上位机上是否会出现电压骤升(Voltage Swell)的Event log。
5、点击Voltage Swell生成的Event log是否生成对应录波
6、上位机上检查录波采样点数是否为2560个(excel导出采样点，记录统计采样个数)
</t>
    </r>
    <r>
      <rPr>
        <sz val="8"/>
        <color rgb="FFFF0000"/>
        <rFont val="微软雅黑"/>
        <family val="2"/>
        <charset val="134"/>
      </rPr>
      <t>2026/3/9：设置事件前波形个数(Number of recorded waves before the event occurred)为2与事件后的波形个数(Number of recorded waves after the event occurred)为3</t>
    </r>
    <phoneticPr fontId="9" type="noConversion"/>
  </si>
  <si>
    <t>Function_AcuRev1320_014_04_case12</t>
  </si>
  <si>
    <t>电压中断(Voltage Interruption)，采样评率设置为16 sample/cycle，触发录波(Ua,Ub,Uc)正常</t>
    <phoneticPr fontId="9" type="noConversion"/>
  </si>
  <si>
    <t>1、连接AcuRev1320电表到Acuview2上，连接状态为connected。
1.1、设置录波采样类型"Waveform Sampling Type" 设置 16points
1.2、设置事件前波形个数(Number of recorded waves before the event occurred)为10与事件后的波形个数(Number of recorded waves after the event occurred)为10
2、配置阈值和抖动参数(阈值：20%，抖动：10%), 额定电压设置220V
3、使用电能质量仪触发电压中断(Voltage Interruption), U小于(20%-10%)*220
4、检查上位机上是否会出现电压骤升(Voltage Interruption)的Event log。
5、点击Voltage Interruption生成的Event log是否生成对应录波
6、上位机上检查录波采样点数是否为320(excel导出采样点，记录统计采样个数)</t>
  </si>
  <si>
    <t>4、上位机上会出现电压骤降(Voltage Interruption)的Event log。
5、点击Voltage Interruption生成的Event log生成对应录波
6、上位机上录波采样点数为320个(excel导出采样点，记录统计采样个数)</t>
  </si>
  <si>
    <t>Function_AcuRev1320_014_04_case13</t>
  </si>
  <si>
    <t>电压中断(Voltage Interruption)，采样评率设置为32 sample/cycle，触发录波(Ua,Ub,Uc)正常</t>
  </si>
  <si>
    <r>
      <rPr>
        <sz val="8"/>
        <color rgb="FF000000"/>
        <rFont val="微软雅黑"/>
        <family val="2"/>
        <charset val="134"/>
      </rPr>
      <t xml:space="preserve">1、连接AcuRev1320电表到Acuview2上，连接状态为connected。
1.1、设置录波采样类型"Waveform Sampling Type" 设置32 points
1.2、设置事件前波形个数(Number of recorded waves before the event occurred)为60与事件后的波形个数(Number of recorded waves after the event occurred)为20
2、配置阈值和抖动参数(阈值：20%，抖动：10%), 额定电压设置220V
3、使用电能质量仪触发电压中断(Voltage Interruption), U大于(20%-10%)*230
4、检查上位机上是否会出现电压骤升(Voltage Interruption)的Event log。
5、点击Voltage Interruption生成的Event log是否生成对应录波
6、上位机上检查录波采样点数是否为640个(excel导出采样点，记录统计采样个数)
</t>
    </r>
    <r>
      <rPr>
        <sz val="8"/>
        <color rgb="FFFF0000"/>
        <rFont val="微软雅黑"/>
        <family val="2"/>
        <charset val="134"/>
      </rPr>
      <t>2026/3/9：采样点2560个</t>
    </r>
  </si>
  <si>
    <t>4、上位机上会出现电压骤降(Voltage Interruption)的Event log。
5、点击Voltage Interruption生成的Event log生成对应录波
6、上位机上录波采样点数为640个(excel导出采样点，记录统计采样个数)</t>
  </si>
  <si>
    <t>Function_AcuRev1320_014_04_case14</t>
  </si>
  <si>
    <t>电压中断(Voltage Interruption)，采样评率设置为64 sample/cycle，触发录波(Ua,Ub,Uc)正常</t>
  </si>
  <si>
    <t>1、连接AcuRev1320电表到Acuview2上，连接状态为connected。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2、配置阈值和抖动参数(阈值：20%，抖动：10%), 额定电压设置230V
3、使用电能质量仪触发电压中断(Voltage Interruption), U小于(20%-10%)*230
4、检查上位机上是否会出现电压中断(Voltage Interruption)的Event log。
5、点击Voltage Interruption生成的Event log是否生成对应录波
6、上位机上检查录波采样点数是否为1280个(excel导出采样点，记录统计采样个数)</t>
  </si>
  <si>
    <t>4、上位机上会出现电压骤降(Voltage Interruption)的Event log。
5、点击Voltage Interruption生成的Event log生成对应录波
6、上位机上录波采样点数为1280个(excel导出采样点，记录统计采样个数)</t>
  </si>
  <si>
    <t>Function_AcuRev1320_014_04_case15</t>
  </si>
  <si>
    <t>电压中断(Voltage Interruption)，采样评率设置为128 sample/cycle，触发录波(Ua,Ub,Uc)正常</t>
  </si>
  <si>
    <t>1、连接AcuRev1320电表到Acuview2上，连接状态为connected。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6、上位机上检查录波采样点数是否为2560个(excel导出采样点，记录统计采样个数)</t>
  </si>
  <si>
    <t>4、上位机上会出现电压骤降(Voltage Interruption)的Event log。
5、点击Voltage Interruption生成的Event log生成对应录波
6、上位机上录波采样点数为2560个(excel导出采样点，记录统计采样个数)</t>
  </si>
  <si>
    <t>Function_AcuRev1320_014_04_case16</t>
  </si>
  <si>
    <t>电流骤升(Current Swell)，采样评率设置为16 sample/cycle，触发录波(Ia,Ib,Ic)正常</t>
  </si>
  <si>
    <t>1、连接AcuRev1320电表到Acuview2上，连接状态为connected。
1.1、设置录波采样类型"Waveform Sampling Type" 设置16 points
1.2、设置事件前波形个数(Number of recorded waves before the event occurred)为10与事件后的波形个数(Number of recorded waves after the event occurred)为10
2、配置阈值和抖动参数(阈值：120%，抖动：10%), 额定电流设置3A
3、使用电能质量仪触发电流骤升(Current Swell), U大于(120%+10%)*3A
4、检查上位机上是否会出现电流骤升(Current Swell)的Event log。
5、点击Current Swell生成的Event log是否生成对应录波
6、上位机上检查录波采样点数是否为320个(excel导出采样点，记录统计采样个数)</t>
  </si>
  <si>
    <t>4、上位机上会出现电流骤升(Current Swell)的Event log。
6、上位机上会出现电流骤升(Current Swell)的结束的Event log。(excel导出采样点，记录统计采样个数)</t>
  </si>
  <si>
    <t>Function_AcuRev1320_014_04_case17</t>
  </si>
  <si>
    <t>电流骤升(Current Swell)，采样评率设置为32 sample/cycle，触发录波(Ia,Ib,Ic)正常</t>
  </si>
  <si>
    <t>1、连接AcuRev1320电表到Acuview2上，连接状态为connected。
1.1、设置录波采样类型"Waveform Sampling Type" 设置32 points
1.2、设置事件前波形个数(Number of recorded waves before the event occurred)为20与事件后的波形个数(Number of recorded waves after the event occurred)为20
2、配置阈值和抖动参数(阈值：110%，抖动：10%), 额定电压设置3A
3、使用电能质量仪触发电流骤升(Current Swell), U大于(110%+10%)*3
4、检查上位机上是否会出现电流骤升(Current Swell)的Event log。
5、点击Current Swell生成的Event log是否生成对应录波
6、上位机上检查录波采样点数是否为640个(excel导出采样点，记录统计采样个数)</t>
  </si>
  <si>
    <t>Function_AcuRev1320_014_04_case18</t>
  </si>
  <si>
    <t>电流骤升(Current Swell)，采样评率设置为64 sample/cycle，触发录波(Ia,Ib,Ic)正常</t>
  </si>
  <si>
    <t>1、连接AcuRev1320电表到Acuview2上，连接状态为connected。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2、配置阈值和抖动参数(阈值：110%，抖动：10%), 额定电压设置3A
3、使用电能质量仪触发电流骤升(Current Swell), U大于(110%+10%)*3
4、检查上位机上是否会出现电流骤升(Current Swell)的Event log。
5、点击Current Swell生成的Event log是否生成对应录波
6、上位机上检查录波采样点数是否为1280个(excel导出采样点，记录统计采样个数)</t>
  </si>
  <si>
    <t>Function_AcuRev1320_014_04_case19</t>
  </si>
  <si>
    <t>电流骤升(Current Swell)，采样评率设置为128 sample/cycle，触发录波(Ia,Ib,Ic)正常</t>
    <phoneticPr fontId="9" type="noConversion"/>
  </si>
  <si>
    <t>1、连接AcuRev1320电表到Acuview2上，连接状态为connected。
1.1、设置录波采样类型"Waveform Sampling Type" 设置128 points
2、配置阈值和抖动参数(阈值：110%，抖动：10%), 额定电压设置4A
3、使用电能质量仪触发电流骤升(Current Swell), U大于(110%+10%)*4
4、检查上位机上是否会出现电流骤升(Current Swell)的Event log。
5、点击Current Swell生成的Event log是否生成对应录波
6、上位机上检查录波采样点数是否为2560个(excel导出采样点，记录统计采样个数)</t>
  </si>
  <si>
    <t>【AcuRev-1320 v1.01p03】接线方式选为2e3w 1phase，电流骤升(Current Swell), 配置阈值和抖动参数(阈值：110%，抖动：10%)，"Waveform Sampling Type" 设置128points，设置前波形个数为10与事件后的波形个数为10，额定电压设置3A，I输入4A，产生波形异常（波形上升阶段，不在中间，靠前）</t>
    <phoneticPr fontId="9" type="noConversion"/>
  </si>
  <si>
    <t>Function_AcuRev1320_014_04_case20</t>
  </si>
  <si>
    <t>电流骤升(Current Swell)，采样评率设置为256 sample/cycle，触发录波(Ia,Ib,Ic)正常</t>
  </si>
  <si>
    <t>1、连接AcuRev1320电表到Acuview2上，连接状态为connected。
1.1、设置录波采样类型"Waveform Sampling Type" 设置256 points
2、配置阈值和抖动参数(阈值：110%，抖动：10%), 额定电压设置4A
3、使用电能质量仪触发电流骤升(Current Swell), U大于(110%+10%)*4
4、检查上位机上是否会出现电流骤升(Current Swell)的Event log。
5、点击Current Swell生成的Event log是否生成对应录波
6、上位机上检查录波采样点数是否为2560个(excel导出采样点，记录统计采样个数)</t>
  </si>
  <si>
    <t>Function_AcuRev1320_014_04_case21</t>
  </si>
  <si>
    <t>电流骤升(Current Swell)，采样评率设置为512 sample/cycle，触发录波(Ia,Ib,Ic)正常</t>
  </si>
  <si>
    <t>1、连接AcuRev1320电表到Acuview2上，连接状态为connected。
1.1、设置录波采样类型"Waveform Sampling Type" 设置512 points
2、配置阈值和抖动参数(阈值：110%，抖动：10%), 额定电压设置4A
3、使用电能质量仪触发电流骤升(Current Swell), U大于(110%+10%)*4
4、检查上位机上是否会出现电流骤升(Current Swell)的Event log。
5、点击Current Swell生成的Event log是否生成对应录波
6、上位机上检查录波采样点数是否为2560个(excel导出采样点，记录统计采样个数)</t>
  </si>
  <si>
    <t>Function_AcuRev1320_014_04_case22</t>
  </si>
  <si>
    <t>电压不平衡，采样评率设置为16 sample/cycle，触发录波(Ua、Ub、Uc)正常</t>
    <phoneticPr fontId="9" type="noConversion"/>
  </si>
  <si>
    <t>1、连接AcuRev1320电表到Acuview2上，连接状态为connected。
1.1、设置录波采样类型"Waveform Sampling Type" 设置16points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</si>
  <si>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4、上位机上会出现电压不平衡发生的Event log。
6、上位机上检查录波采样点数为2560个(excel导出采样点，记录统计采样个数)，录波正常</t>
  </si>
  <si>
    <t>Function_AcuRev1320_014_04_case23</t>
  </si>
  <si>
    <t>电压不平衡，采样评率设置为32 sample/cycle，触发录波(Ua、Ub、Uc)正常</t>
  </si>
  <si>
    <t>1、连接AcuRev1320电表到Acuview2上，连接状态为connected。
1.1、设置录波采样类型"Waveform Sampling Type" 设置32points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</si>
  <si>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Function_AcuRev1320_014_04_case24</t>
  </si>
  <si>
    <t>电压不平衡，采样评率设置为64 sample/cycle，触发录波(Ua、Ub、Uc)正常</t>
  </si>
  <si>
    <t>1、连接AcuRev1320电表到Acuview2上，连接状态为connected。
1.1、设置录波采样类型"Waveform Sampling Type" 设置64points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</si>
  <si>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Function_AcuRev1320_014_04_case25</t>
  </si>
  <si>
    <t>电压不平衡，采样评率设置为128 sample/cycle，触发录波(Ua、Ub、Uc)正常</t>
  </si>
  <si>
    <t>1、连接AcuRev1320电表到Acuview2上，连接状态为connected。
1.1、设置录波采样类型"Waveform Sampling Type" 设置128points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</si>
  <si>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Function_AcuRev1320_014_04_case26</t>
  </si>
  <si>
    <t>电压不平衡，采样评率设置为256 sample/cycle，触发录波(Ua、Ub、Uc)正常</t>
  </si>
  <si>
    <t>1、连接AcuRev1320电表到Acuview2上，连接状态为connected。
1.1、设置录波采样类型"Waveform Sampling Type" 设置256points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</si>
  <si>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Function_AcuRev1320_014_04_case27</t>
  </si>
  <si>
    <t>电压不平衡，采样评率设置为512 sample/cycle，触发录波(Ua、Ub、Uc)正常</t>
  </si>
  <si>
    <t>1、连接AcuRev1320电表到Acuview2上，连接状态为connected。
1.1、设置录波采样类型"Waveform Sampling Type" 设置512points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</si>
  <si>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Function_AcuRev1320_014_04_case28</t>
  </si>
  <si>
    <t>电流不平衡，采样评率设置为16 sample/cycle，触发录波(Ua、Ub、Uc)正常</t>
  </si>
  <si>
    <t>1、连接AcuRev1320电表到Acuview2上，连接状态为connected。
1.1、设置录波采样类型"Waveform Sampling Type" 设置16points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</si>
  <si>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4、上位机上会出现电流不平衡发生的Event log。
6、上位机上检查录波采样点数为2560个(excel导出采样点，记录统计采样个数)，录波正常</t>
  </si>
  <si>
    <t>Function_AcuRev1320_014_04_case29</t>
  </si>
  <si>
    <t>电流不平衡，采样评率设置为32 sample/cycle，触发录波(Ua、Ub、Uc)正常</t>
  </si>
  <si>
    <t>1、连接AcuRev1320电表到Acuview2上，连接状态为connected。
1.1、设置录波采样类型"Waveform Sampling Type" 设置32points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</si>
  <si>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Function_AcuRev1320_014_04_case30</t>
  </si>
  <si>
    <t>电流不平衡，采样评率设置为64 sample/cycle，触发录波(Ua、Ub、Uc)正常</t>
  </si>
  <si>
    <t>1、连接AcuRev1320电表到Acuview2上，连接状态为connected。
1.1、设置录波采样类型"Waveform Sampling Type" 设置64points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</si>
  <si>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Function_AcuRev1320_014_04_case31</t>
  </si>
  <si>
    <t>电流不平衡，采样评率设置为128 sample/cycle，触发录波(Ua、Ub、Uc)正常</t>
  </si>
  <si>
    <t>1、连接AcuRev1320电表到Acuview2上，连接状态为connected。
1.1、设置录波采样类型"Waveform Sampling Type" 设置128points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</si>
  <si>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Function_AcuRev1320_014_04_case32</t>
  </si>
  <si>
    <t>电流不平衡，采样评率设置为256 sample/cycle，触发录波(Ua、Ub、Uc)正常</t>
  </si>
  <si>
    <t>1、连接AcuRev1320电表到Acuview2上，连接状态为connected。
1.1、设置录波采样类型"Waveform Sampling Type" 设置256points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</si>
  <si>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Function_AcuRev1320_014_04_case33</t>
  </si>
  <si>
    <t>电流不平衡，采样评率设置为512 sample/cycle，触发录波(Ua、Ub、Uc)正常</t>
  </si>
  <si>
    <t>1、连接AcuRev1320电表到Acuview2上，连接状态为connected。
1.1、设置录波采样类型"Waveform Sampling Type" 设置512points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</si>
  <si>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Function_AcuRev1320_014_04_case34</t>
  </si>
  <si>
    <t>1、连接AcuRev1320电表到Acuview2上，连接状态为connected。
2、打开录波，使用电能质量测试仪构造条件触发waveform log多条
3.点击save to file保存数据
4.比对保存的数据与页面展示数据是否一致</t>
  </si>
  <si>
    <t>Function_AcuRev1320_014_04_case35</t>
  </si>
  <si>
    <t>waveform log数据读取范围</t>
    <phoneticPr fontId="9" type="noConversion"/>
  </si>
  <si>
    <t>1、连接AcuRev1320电表到Acuview2上，连接状态为connected。
2、打开录波，使用电能质量测试仪构造条件触发waveform log多条
3.上位机选择读最近20条数据
4.查看数据是否准确
5.上位机选择读最近60条数据
6.查看数据是否准确
7上位机选择读200条数据
8.查看数据是否准确</t>
    <phoneticPr fontId="9" type="noConversion"/>
  </si>
  <si>
    <t>上位机无waveform log数据读取范围（近20条数据、最近60条数据、读200条数据）</t>
    <phoneticPr fontId="9" type="noConversion"/>
  </si>
  <si>
    <t>Function_AcuRev1320_014_04_case36</t>
  </si>
  <si>
    <t>HMI上读waveform log数据</t>
    <phoneticPr fontId="9" type="noConversion"/>
  </si>
  <si>
    <t>1、连接AcuRev1320电表到Acuview2上，连接状态为connected。
2、打开录波，使用电能质量测试仪构造条件触发waveform log多条
3.上位机读所产生的所有数据
4.HMI点击logs查看waveform log数据
5.比对上位机与电表HMI中waveform log条数与内容是否一致</t>
  </si>
  <si>
    <t>3.上位机读产生的数据成功
5.上位机与电表HMI中waveform log条数与内容一致</t>
  </si>
  <si>
    <t>HMI无此功能</t>
    <phoneticPr fontId="9" type="noConversion"/>
  </si>
  <si>
    <t>Function_AcuRev1320_014_04_case37</t>
  </si>
  <si>
    <t>waveform log数据清除功能</t>
  </si>
  <si>
    <t>1、连接AcuRev1320电表到Acuview2上，连接状态为connected。
2、打开录波，使用电能质量测试仪构造条件触发waveform log多条
3.上位机点击清除waveform log
4.读记录的事件条数及内容是否均被清掉</t>
  </si>
  <si>
    <t>Function_AcuRev1320_014_04_case38</t>
  </si>
  <si>
    <t>构造超过200个waveform log，并随机读取其中几个waveform log 的波形，均可以读取成功</t>
  </si>
  <si>
    <t>1、连接AcuRev1320电表到Acuview2上，连接状态为connected。
2、生成waveform log 超过200个
3、 随机选取任意waveform log读取录波，平均每100条覆盖读取3个waveform log</t>
  </si>
  <si>
    <t>3、 全部读取成功</t>
  </si>
  <si>
    <t>Function_AcuRev1320_014_04_case39</t>
  </si>
  <si>
    <t xml:space="preserve">上位机“DI Trigger Waveform Capture”栏， 设置DI1 Trigger 、DI2 Trigger、DI3Trigger为0，mannul Trigger 为0
</t>
  </si>
  <si>
    <t xml:space="preserve">1、连接AcuRev1320电表到Acuview2上，连接状态为connected。
1.1、设置录波采样类型"Waveform Sampling Type" 设置64 points，num of rec before、num of rec after分别为20
2、上位机“DI1 Trigger Waveform Capture”栏， 设置DI1 Trigger 、DI2 Trigger、DI3Trigger为0，mannul Trigger 为0
3.表计分别模拟DI1、DI2、DI3事件录波
4、检查上位机上是否会出现DI状态变化的waveform log。
5、点击waveform log，录波界面是否对应录波生成
</t>
  </si>
  <si>
    <t>4、上位机上不会出现DI状态变化的waveform log。
5、录波界面没有对应录波生成</t>
  </si>
  <si>
    <t>Function_AcuRev1320_014_04_case40</t>
    <phoneticPr fontId="9" type="noConversion"/>
  </si>
  <si>
    <t>上位机“DI Trigger Waveform Capture”栏， 设置DI1 Trigger 为1、DI2 Trigger、DI3 Trigger为0，mannul Trigger 为0</t>
  </si>
  <si>
    <t xml:space="preserve">1、连接AcuRev1320电表到Acuview2上，连接状态为connected。
1.1、设置录波采样类型"Waveform Sampling Type" 设置64 points，num of rec before、num of rec after分别为10
2、上位机“DI1 Trigger Waveform Capture”栏， 设置DI1 Trigger 为1、DI2 Trigger、DI3 Trigger为0，mannul Trigger 为0
3.表计模拟DI1事件录波
4、检查上位机上是否会出现DI状态变化的waveform log。
5、点击waveform log，录波界面是否对应录波生成
</t>
  </si>
  <si>
    <t>4、检查上位机上会出现DI状态变化的waveform log。
5、点击waveform log，录波界面有对应录波生成</t>
  </si>
  <si>
    <t>记录到的频率为0</t>
  </si>
  <si>
    <t>Function_AcuRev1320_014_04_case41</t>
  </si>
  <si>
    <t>上位机“DI Trigger Waveform Capture”栏， 设置DI2 Trigger 为1、DI1Trigger、DI3 Trigger为0，mannul Trigger 为0</t>
  </si>
  <si>
    <t>1、连接AcuRev1320电表到Acuview2上，连接状态为connected。
1.1、设置录波采样类型"Waveform Sampling Type" 设置32 points，num of rec before、num of rec after分别为15
2、上位机“DI2 Trigger Waveform Capture”栏， 设置DI2 Trigger 为1、DI1Trigger、DI3 Trigger为0，mannul Trigger 为0
3.表计模拟DI2事件录波
4、检查上位机上是否会出现DI状态变化的waveform log。
5、点击waveform log，录波界面是否对应录波生成</t>
  </si>
  <si>
    <t>Function_AcuRev1320_014_04_case42</t>
  </si>
  <si>
    <t>上位机“DI Trigger Waveform Capture”栏， 设置DI3 Trigger 为1、DI1Trigger、DI2 Trigger，mannul Trigger 为0</t>
  </si>
  <si>
    <t>1、连接AcuRev1320电表到Acuview2上，连接状态为connected。
1.1、设置录波采样类型"Waveform Sampling Type" 设置16 points，num of rec before、num of rec after分别为10
2、上位机“DI3 Trigger Waveform Capture”栏， 设置DI3 Trigger 为1、DI1Trigger、DI2 Trigger为0，mannul Trigger 为0
3.表计模拟DI3事件录波
4、检查上位机上是否会出现DI状态变化的waveform log。
5、点击waveform log，录波界面是否对应录波生成</t>
  </si>
  <si>
    <t>Function_AcuRev1320_014_04_case43</t>
  </si>
  <si>
    <t>上位机“DI Trigger Waveform Capture”栏，设置mannul Trigger 为1（打开手动Trigger ）</t>
  </si>
  <si>
    <t>1、连接AcuRev1320电表到Acuview2上，连接状态为connected。
1.1、设置录波采样类型"Waveform Sampling Type" 设置16 points，num of rec before、num of rec after分别为10
2、上位机“mannul Trigger”栏， 设置DI1Trigger、DI2 Trigger、DI3 Trigger为0，mannul Trigger 为1
3、检查上位机上是否会出现mannul Trigger状态变化的waveform log。
4、点击waveform log，录波界面是否对应录波生成</t>
  </si>
  <si>
    <t>4、检查上位机上会出现mannul Trigger状态变化的waveform log。
5、点击waveform log，录波界面有对应录波生成</t>
  </si>
  <si>
    <t>Function_AcuRev1320_014_04_case44</t>
  </si>
  <si>
    <t>上位机“DI Trigger Waveform Capture”栏，设置mannul Trigger 为1（打开手动Trigger ）、DI1Trigger为1</t>
    <phoneticPr fontId="9" type="noConversion"/>
  </si>
  <si>
    <t>1、连接AcuRev1320电表到Acuview2上，连接状态为connected。
1.1、设置录波采样类型"Waveform Sampling Type" 设置32 points，num of rec before、num of rec after分别为10
2、上位机“mannul Trigger”栏， 设置DI1Trigger为1、DI2 Trigger、DI3 Trigger 为0，mannul Trigger 为1
3、表计模拟DI1事件录波3次
4、检查上位机上是否会出现mannul Trigger、DI1Trigger状态变化的waveform log。
5、点击waveform log，录波界面是否对应录波生成</t>
  </si>
  <si>
    <t>4、检查上位机上会出现mannul Trigger、DI1 Trigger状态变化的waveform log。
5、点击waveform log，mannul Trigger、DI1 Trigger录波界面有对应录波生成</t>
  </si>
  <si>
    <t>录波记录到的频率是0，与实际不一致</t>
  </si>
  <si>
    <t>Function_AcuRev1320_014_04_case45</t>
  </si>
  <si>
    <t>多次触发手动录波，数据能立即准确读出，无延时</t>
  </si>
  <si>
    <t>1、连接AcuRev1320电表到Acuview2上，连接状态为connected。
1.1、设置录波采样类型"Waveform Sampling Type" 设置32 points，num of rec before、num of rec after分别为10
2.表计连续触发3~4次手动录波，读录波内容</t>
  </si>
  <si>
    <t>2.触发结束后录波能立即读出来</t>
  </si>
  <si>
    <t>Function_AcuRev1320_014_04_case46</t>
    <phoneticPr fontId="9" type="noConversion"/>
  </si>
  <si>
    <t>上位机“DI Trigger Waveform Capture”栏，设置mannul Trigger 为0，DI1Trigger为1、DI2Trigger为2、DI3Trigger为3、DI4Trigger为4</t>
  </si>
  <si>
    <t>1、连接AcuRev1320电表到Acuview2上，连接状态为connected。
1.1、设置录波采样类型"Waveform Sampling Type" 设置32 points，num of rec before、num of rec after分别为10
2、上位机“mannul Trigger”栏， 设置DI1Trigger为1、DI2 Trigger为2、DI3 Trigger为3，mannul Trigger 为0
3、表计模拟DI1-3事件录波同时触发
4、检查上位机上是否会出现mannul Trigger、DI1-3Trigger状态变化的waveform log。
5、点击waveform log，录波界面是否对应录波生成</t>
  </si>
  <si>
    <t>4、检查上位机上会出现DI1-3 Trigger状态变化的waveform log。
5、点击waveform log录波界面有对应录波生成</t>
  </si>
  <si>
    <t>【AcuRev-1320 v1.01p03】配置DI1-3事件录波打开，同时DI1-3给24V DC（高电平），只生成一条DI1录波，预期：同时生成DI1-3录波
https://accuenergy.atlassian.net/browse/A1320-783</t>
  </si>
  <si>
    <t>告警功能</t>
    <phoneticPr fontId="9" type="noConversion"/>
  </si>
  <si>
    <t>告警公共功能验证</t>
  </si>
  <si>
    <t>Function_AcuRev1320_015_01_case1</t>
  </si>
  <si>
    <t>上位机最多配置20个Alarm monitors，告警功能均正常</t>
    <phoneticPr fontId="9" type="noConversion"/>
  </si>
  <si>
    <t>1、连接AcuRev1320电表到Acuview2上，连接状态为connected。
2、检查上位机配置20条Alarm monitors，点击“update， 
3、检查上位机告警配置是否成功，且无弹窗报错。</t>
  </si>
  <si>
    <t>3、检查上位机告警配置成功，无弹窗报错。</t>
  </si>
  <si>
    <t>Function_AcuRev1320_015_01_case2</t>
  </si>
  <si>
    <t>1、连接AcuRev1320电表到Acuview2上，连接状态为connected。
2、设置告警条件，使用电能质量测试仪构造条件触发alarm log多条
3.点击save to file保存数据
4.比对保存的数据与页面展示数据是否一致</t>
  </si>
  <si>
    <t>张招标</t>
    <phoneticPr fontId="9" type="noConversion"/>
  </si>
  <si>
    <t>Function_AcuRev1320_015_01_case3</t>
  </si>
  <si>
    <t>alarm log数据读取范围</t>
    <phoneticPr fontId="9" type="noConversion"/>
  </si>
  <si>
    <t>1、连接AcuRev1320电表到Acuview2上，连接状态为connected。
2、设置告警条件，使用电能质量测试仪构造条件触发alarm log多条
3.上位机选择读最近20条数据
4.查看数据是否准确
5.上位机选择读最近60条数据
6.查看数据是否准确
7上位机选择读200条数据
8.查看数据是否准确</t>
  </si>
  <si>
    <t>Function_AcuRev1320_015_01_case4</t>
  </si>
  <si>
    <t>HMI上读alarm log数据</t>
    <phoneticPr fontId="9" type="noConversion"/>
  </si>
  <si>
    <t>1、连接AcuRev1320电表到Acuview2上，连接状态为connected。
2、设置告警条件，使用电能质量测试仪构造条件触发alarm log多条
3.上位机读所产生的所有数据
4.HMI点击logs查看alarm log数据
5.比对上位机与电表HMI中alarm log条数与内容是否一致</t>
  </si>
  <si>
    <t>3.上位机读产生的数据成功
5.上位机与电表HMI中alarm log条数与内容一致</t>
  </si>
  <si>
    <t>HMI在alarm的事件状态命名为： start end ，上位机是on  off，产品要求保持一致，以上位机为准；</t>
  </si>
  <si>
    <t>Function_AcuRev1320_015_01_case5</t>
    <phoneticPr fontId="9" type="noConversion"/>
  </si>
  <si>
    <t>alarm  log数据清除功能</t>
  </si>
  <si>
    <t>1、连接AcuRev1320电表到Acuview2上，连接状态为connected。
2、设置告警条件，使用电能质量测试仪构造条件触发alarm log多条
3.上位机、HMI点击清除alarm log
4.读记录的事件条数及内容是否均被清掉</t>
  </si>
  <si>
    <t>https://accuenergy.atlassian.net/jira/software/projects/A1320/issues?jql=project%20%3D%20A1320%20ORDER%20BY%20created%20DESC%2C%20cf%5B10021%5D%20ASC&amp;selectedIssue=A1320-762</t>
  </si>
  <si>
    <t>未修复</t>
    <phoneticPr fontId="9" type="noConversion"/>
  </si>
  <si>
    <t>Function_AcuRev1320_015_01_case6</t>
  </si>
  <si>
    <t>alarm  log修改告警参数</t>
    <phoneticPr fontId="9" type="noConversion"/>
  </si>
  <si>
    <t>1、连接AcuRev1320电表到Acuview2上，连接状态为connected。
2、设置一条告警
3.模拟产生该告警对应的告警事件，未结束
4.修改该告警</t>
  </si>
  <si>
    <t>3.告警发生
4.修改参数要将当前通道修改前的告警结束掉，要记录结束log,但是结束log不是记录end,而是最好能结束，记录log,但状态不是off，而是配置变化 (Configuration change)</t>
    <phoneticPr fontId="9" type="noConversion"/>
  </si>
  <si>
    <t>Function_AcuRev1320_015_01_case7</t>
    <phoneticPr fontId="9" type="noConversion"/>
  </si>
  <si>
    <t>Alarm Log Setting 页面，配置告警参数时，检查上位机配置的Real-time参数是HS 20 ms 的参数</t>
    <phoneticPr fontId="9" type="noConversion"/>
  </si>
  <si>
    <t>1、连接AcuRev1320电表到Acuview2上，连接状态为connected。
2、检查上位机Alarm Log setting 页面，告警参数中的Real-time 的参数</t>
    <phoneticPr fontId="9" type="noConversion"/>
  </si>
  <si>
    <t>2、 Real-time 的参数是HS 20ms 的参数</t>
    <phoneticPr fontId="9" type="noConversion"/>
  </si>
  <si>
    <t>Function_AcuRev1320_015_01_case8</t>
  </si>
  <si>
    <t>Alarm Log Setting 页面，配置告警参数时，检查上位机配置的不平衡参数是HS 20 ms 的参数</t>
    <phoneticPr fontId="9" type="noConversion"/>
  </si>
  <si>
    <t>1、连接AcuRev1320电表到Acuview2上，连接状态为connected。
2、检查上位机Alarm Log setting 页面，告警参数中的不平衡的参数</t>
    <phoneticPr fontId="9" type="noConversion"/>
  </si>
  <si>
    <t>2、 不平衡的参数是HS 20ms 的参数</t>
    <phoneticPr fontId="9" type="noConversion"/>
  </si>
  <si>
    <t>Function_AcuRev1320_015_01_case9</t>
  </si>
  <si>
    <t>打开Alarm使能，参数选Van、Vbn，逻辑“大于&amp;“AND”，配置启动值120V，启动延迟0ms，释放值115V，释放延迟0ms，满足告警阈值，触发和消除告警正常</t>
    <phoneticPr fontId="9" type="noConversion"/>
  </si>
  <si>
    <t>1、连接AcuRev1320电表到Acuview2上，连接状态为connected。
2、配置Alarm使能，参数选Van、Vbn，逻辑：“大于、“AND”，启动值120V，启动延迟0ms，释放值115V，检查配置是否成功。
3、电源输入Van电压121V，电源输入Vbn电压119V
4、检查上位机告警界面和HMI告警界面，触发的告警是否被正确记录(状态:“end”)
5、电源输入Van、Vbn电压121V
6、检查上位机告警界面和HMI告警界面，触发的告警是否被正确记录(状态:“start”)
7、电源输入Van、Vbn电压115V
8、检查上位机告警界面和HMI告警界面，是否新增一条触发的告警(状态:“end”)</t>
  </si>
  <si>
    <t>2、配置成功。
4、检查上位机告警界面和HMI告警界面，没有立即新增一条对应告警记录(状态:“end”)
6、检查上位机告警界面和HMI告警界面，立即新增一条对应告警被正确记录(状态:“start”)
8、检查上位机告警界面和HMI告警界面，立即新增一条对应告警(状态:“end”)</t>
  </si>
  <si>
    <t>Function_AcuRev1320_015_01_case10</t>
  </si>
  <si>
    <t>打开Alarm使能，参数选Ia、Ib，逻辑“小于&amp;“or”，配置启动值3A，启动延迟30000ms，释放值3.5A，释放延迟0ms，满足告警阈值，触发和消除告警正常</t>
    <phoneticPr fontId="9" type="noConversion"/>
  </si>
  <si>
    <t>1、连接AcuRev1320电表到Acuview2上，连接状态为connected。
2、配置Alarm使能，参数选Ia、Ib，逻辑：“小于、“or”，配置启动值3A，启动延迟30000ms，释放值3.5A，释放延迟0ms，检查配置是否成功。
3、电源输入Ia、Ib电压4A
4、检查上位机告警界面和HMI告警界面，触发的告警是否被正确记录(状态:“end”)
5、电源输入Ia电压2.5A，Ib电压4A
6、检查上位机告警界面和HMI告警界面，是否新增一条触发的告警(状态:“start”)
7、电源输入Ia电压4A，Ib电压4A
8、检查上位机告警界面和HMI告警界面，是否新增一条触发的告警(状态:“end”)
9、电源输入Ia电压2.5A，Ib电压2.5A
10、检查上位机告警界面和HMI告警界面，是否新增一条触发的告警(状态:“start”)
11、电源输入Ia电压4A，Ib电压4A
12、检查上位机告警界面和HMI告警界面，是否新增一条触发的告警(状态:“end”)</t>
    <phoneticPr fontId="9" type="noConversion"/>
  </si>
  <si>
    <t>2、配置成功。
4、检查上位机告警界面和HMI告警界面，没有立即新增对应告警记录(状态:“end”)
6、检查上位机告警界面和HMI告警界面，30000ms后新增一条对应的告警(状态:“start”)
8、检查上位机告警界面和HMI告警界面，立即新增一条对应的告警(状态:“end”)
10、检查上位机告警界面和HMI告警界面，30000ms后新增一条对应告警(状态:“start”)
12、检查上位机告警界面和HMI告警界面，立即新增一条对应的告警(状态:“end”)</t>
  </si>
  <si>
    <t>Function_AcuRev1320_015_01_case11</t>
  </si>
  <si>
    <t>打开Alarm使能，参数选Van、Vbn，逻辑”小于“&amp;“or”，参数一：Van配置启动值115V，启动延迟0ms，释放值120V，释放延迟0ms，参数二：Vbn配置启动值115V，启动延迟0ms，释放值120V，释放延迟0ms， 满足告警阈值，触发和消除告警正常</t>
    <phoneticPr fontId="9" type="noConversion"/>
  </si>
  <si>
    <t>1、连接AcuRev1320电表到Acuview2上，连接状态为connected。
2、配置Alarm使能，参数选Van、Vbn，逻辑”小于“、“or”，参数一：Van配置启动值115V，启动延迟0ms，释放值120V，释放延迟0ms，
参数二：Vbn配置启动值115V，启动延迟0ms，释放值120V，释放延迟0ms，检查配置是否成功。
3、电源输入Van、Vbn电压105V、120V
4、检查上位机告警界面和HMI告警界面，触发的告警是否被正确记录(状态:“start”)
5、电源输入Van、Vbn电压105V、105V
6、检查上位机告警界面和HMI告警界面，触发的告警是否被正确记录(状态:“start”)
7、电源输入Van、Vbn电压122V
8、检查上位机告警界面和HMI告警界面，是否新增一条触发的告警(状态:“end”)</t>
  </si>
  <si>
    <t>2、配置成功。
4、检查上位机告警界面和HMI告警界面，立即新增一条对应告警记录(状态:“start”)
6、检查上位机告警界面和HMI告警界面，警记录状态没有变化
8、检查上位机告警界面和HMI告警界面，立即新增一条对应告警(状态:“end”)</t>
  </si>
  <si>
    <t>Function_AcuRev1320_015_01_case12</t>
  </si>
  <si>
    <t>打开Alarm使能，参数选Van、Vbn，验证逻辑不能选择"="</t>
    <phoneticPr fontId="9" type="noConversion"/>
  </si>
  <si>
    <t>1、连接AcuRev1320电表到Acuview2上，连接状态为connected。
2、配置Alarm使能，参数选Van、Vbn，逻辑“=、“AND”，配置启动值120V，释放值125V,启动延迟5000ms,释放延迟5000ms，检查配置是否成功。</t>
  </si>
  <si>
    <t>2、电压不支持选择“=”，没有“=”可选择</t>
  </si>
  <si>
    <t>https://accuenergy.atlassian.net/browse/A1320-646</t>
    <phoneticPr fontId="9" type="noConversion"/>
  </si>
  <si>
    <t>A1320-646</t>
    <phoneticPr fontId="9" type="noConversion"/>
  </si>
  <si>
    <t>Function_AcuRev1320_015_01_case13</t>
  </si>
  <si>
    <t>打开Alarm使能，参数选Ia、Ib，验证逻辑不能选择"="</t>
    <phoneticPr fontId="9" type="noConversion"/>
  </si>
  <si>
    <t>1、连接AcuRev1320电表到Acuview2上，连接状态为connected。
2、配置Alarm使能，参数选Ia、Ib，逻辑“=、“or”，配置启动值3A，释放值4A,启动延迟10000ms,释放延迟10000ms，检查配置是否成功。</t>
  </si>
  <si>
    <t>2、电流不支持选择“=”，没有“=”可选择</t>
  </si>
  <si>
    <t>Function_AcuRev1320_015_01_case14</t>
    <phoneticPr fontId="9" type="noConversion"/>
  </si>
  <si>
    <t>关闭Alarm使能，满足超过告警门限值和不满足条件，均不会产生告警。</t>
    <phoneticPr fontId="9" type="noConversion"/>
  </si>
  <si>
    <t>1、连接AcuRev1320电表到Acuview2上，连接状态为connected。
2、配置Alarm未使能，参数选Van、Vbn，逻辑”小于“、“or”，参数一：Van配置启动值115V，启动延迟0ms，释放值120V，释放延迟0ms，
3、电源输入Van、Vbn电压125V
4、检查上位机告警界面和HMI告警界面，触发的告警是否被正确记录
5、电源输入Van、Vbn电压100V
6、检查上位机告警界面和HMI告警界面，是否新增一条触发的告警</t>
  </si>
  <si>
    <t>2、配置成功。
4、检查上位机告警界面和HMI告警界面，没有立即新增对应告警记录
6、检查上位机告警界面和HMI告警界面，没有立即新增一条对应的告警</t>
  </si>
  <si>
    <t>Function_AcuRev1320_015_01_case15</t>
  </si>
  <si>
    <t>打开Alarm使能，参数选Van、Vbn，逻辑“大于&amp;“AND”，配置启动值120V，释放值125V,启动延迟0ms,释放延迟0ms，配置失败，提示“逻辑“&gt;”,pickup value需要大于dropout value”</t>
    <phoneticPr fontId="9" type="noConversion"/>
  </si>
  <si>
    <t xml:space="preserve">1、连接AcuRev1320电表到Acuview2上，连接状态为connected。
2、配置打开Alarm使能，参数选Van、Vbn，逻辑“大于、“AND”，配置启动值120V，释放值125V,启动延迟0ms,释放延迟0ms，点击“update”
3、检查配置是否成功。
</t>
  </si>
  <si>
    <t>2、配置失败，提示“逻辑“&gt;”,pickup value需要大于dropout value”</t>
  </si>
  <si>
    <t>提示Parameter1 Logic is illegal!</t>
    <phoneticPr fontId="9" type="noConversion"/>
  </si>
  <si>
    <t>Function_AcuRev1320_015_01_case16</t>
  </si>
  <si>
    <t>打开Alarm使能，参数选Ia、Ib，逻辑“小于&amp;“or”，配置启动值3A，启动延迟30000ms，释放值2.5A，释放延迟0ms，配置失败，提示“逻辑“&lt;”,pickup value需要小于dropout value”</t>
    <phoneticPr fontId="9" type="noConversion"/>
  </si>
  <si>
    <t xml:space="preserve">1、连接AcuRev1320电表到Acuview2上，连接状态为connected。
2、配置Alarm使能，参数选Ia、Ib，逻辑“小于、“or”，配置启动值3A，启动延迟30000ms，释放值2.5A，释放延迟0ms，点击“update”
3、检查配置是否成功。
</t>
  </si>
  <si>
    <t>2、配置失败，提示“逻辑“&lt;”,pickup value需要小于dropout value”</t>
  </si>
  <si>
    <t>Function_AcuRev1320_015_01_case17</t>
  </si>
  <si>
    <t>打开Alarm使能，参数选Va、Vb，逻辑“等于“&amp;“or”，配置启动值120V，释放值120V,启动延迟0ms,释放延迟0ms，  配置失败，提示“逻辑“=”,pickup value不能等于dropout value”</t>
    <phoneticPr fontId="9" type="noConversion"/>
  </si>
  <si>
    <t xml:space="preserve">1、连接AcuRev1320电表到Acuview2上，连接状态为connected。
2、配置打开Alarm使能，参数选Va、Vb，逻辑“&gt;“、“or”，配置启动值120V，释放值120V,启动延迟0ms,释放延迟0ms，点击“update”
3、检查配置是否成功。
</t>
  </si>
  <si>
    <t>2、配置失败，提示“逻辑“=”,pickup value不能等于dropout value”</t>
  </si>
  <si>
    <t>Function_AcuRev1320_015_01_case18</t>
  </si>
  <si>
    <r>
      <rPr>
        <sz val="8"/>
        <color rgb="FF000000"/>
        <rFont val="微软雅黑"/>
        <family val="2"/>
        <charset val="134"/>
      </rPr>
      <t>打开Alarm使能，参数选Van、Vbn，逻辑“大于&amp;“AND”，配置启动值120V，启动延迟20000ms，释放值115V，释放延迟20000ms，DO</t>
    </r>
    <r>
      <rPr>
        <sz val="8"/>
        <color rgb="FF0000CC"/>
        <rFont val="微软雅黑"/>
        <family val="2"/>
        <charset val="134"/>
      </rPr>
      <t>1</t>
    </r>
    <r>
      <rPr>
        <sz val="8"/>
        <color rgb="FF000000"/>
        <rFont val="微软雅黑"/>
        <family val="2"/>
        <charset val="134"/>
      </rPr>
      <t>为enable，I/O模块DOSetting配置Alarm，满足告警阈值，触发和消除DO产生高电平正常</t>
    </r>
    <phoneticPr fontId="9" type="noConversion"/>
  </si>
  <si>
    <t>1、连接AcuRev1320电表到Acuview2上，连接状态为connected。
2、配置Alarm使能，参数选Van、Vbn，逻辑“大于、“AND”，配置启动值120V，启动延迟20000ms，释放值115V，释放延迟20000ms，检查配置是否成功。
2.1、DO1为enable，I/O模块DOSetting配置Alarm，检查配置是否成功。
3、电源输入Van电压121V，电源输入Vbn电压121V
4、检查上位机告警界面和HMI告警界面，触发的告警是否被正确记录(状态:“start”)
4.1、检查DO1是否产生高电平
5、电源输入Van、Vbn电压113V
6、检查上位机告警界面和HMI告警界面，是否新增一条触发的告警(状态:“end”)
6.1 检查DO1是否产生低电平</t>
  </si>
  <si>
    <t>2、配置成功。
2.1、配置成功。
4、检查上位机告警界面和HMI告警界面，20s后新增一条对应告警记录(状态:“start”)
4.1、DO1产生高电平
6、检查上位机告警界面和HMI告警界面，20s后新增一条对应告警被正确记录(状态:“end”)
6.1、DO1产生低电平</t>
  </si>
  <si>
    <t>Function_AcuRev1320_015_01_case19</t>
  </si>
  <si>
    <t>打开Alarm使能，参数选Van、Vbn，逻辑“大于&amp;“AND”，配置启动值120V，启动延迟20000ms，释放值115V，释放延迟20000ms，DO1为enable，I/O模块DOSetting配置Alarm，满足告警阈值，触发和消除DO产生高电平正常</t>
    <phoneticPr fontId="9" type="noConversion"/>
  </si>
  <si>
    <t>1、连接AcuRev1320电表到Acuview2上，连接状态为connected。
2、配置Alarm使能，参数选Van、Vbn，逻辑“大于、“AND”，配置启动值120V，启动延迟20000ms，释放值115V，释放延迟20000ms，检查配置是否成功。
2.1、DO1为enable，I/O模块DOSetting配置Alarm，检查配置是否成功。
3、电源输入Van电压121V，电源输入Van电压121V
4、检查上位机告警界面和HMI告警界面，触发的告警是否被正确记录(状态:“start”)
4.1、检查DO1是否产生高电平
5、电源输入Van、Vbn电压115V
6、检查上位机告警界面和HMI告警界面，是否新增一条触发的告警(状态:“end”)
6.1 检查DO1是否产生低电平</t>
  </si>
  <si>
    <t>Function_AcuRev1320_015_01_case20</t>
  </si>
  <si>
    <t>打开Alarm使能，参数选Van、Vbn，逻辑“大于&amp;“AND”，配置启动值120V，启动延迟20000ms，释放值115V，释放延迟20000ms，DO1为disable，I/O模块DOSetting配置Alarm，满足告警阈值，不会触发DO1高电平</t>
    <phoneticPr fontId="9" type="noConversion"/>
  </si>
  <si>
    <t>1、连接AcuRev1320电表到Acuview2上，连接状态为connected。
2、配置Alarm使能，参数选Van、Vbn，逻辑“大于、“AND”，配置启动值120V，启动延迟20000ms，释放值115V，释放延迟20000ms，检查配置是否成功。
2.1、DO1为disable，I/O模块DOSetting配置Alarm，检查配置是否成功。
3、电源输入Van电压121V，电源输入Van电压121V
4、检查上位机告警界面和HMI告警界面，触发的告警是否被正确记录(状态:“end”)
4.1、检查DO1是否产生高电平</t>
  </si>
  <si>
    <t xml:space="preserve">2、配置成功。
2.1、配置成功。
4、检查上位机告警界面和HMI告警界面，20s后不会新增一条对应告警记录(状态:“end”)
4.1、DO1不会产生高电平
</t>
  </si>
  <si>
    <t>Function_AcuRev1320_015_01_case21</t>
  </si>
  <si>
    <t>上位机 Alarm 配置页面，Logic默认配置为Disable</t>
    <phoneticPr fontId="9" type="noConversion"/>
  </si>
  <si>
    <t>1、连接AcuRev1320电表到Acuview2上，连接状态为connected。
2、告警未配置时,检查上位机Alarm 配置页面</t>
  </si>
  <si>
    <t>2、 告警的Logic默认配置为Disable</t>
  </si>
  <si>
    <t>告警记录</t>
  </si>
  <si>
    <t>Function_AcuRev1320_015_02_case1</t>
  </si>
  <si>
    <t>循环记录最多 200个告警日志</t>
    <phoneticPr fontId="9" type="noConversion"/>
  </si>
  <si>
    <t>1、Acuview2上位机
2、网线/RTU串口线
3、AcuRev1320电表
4、HMI和上位机上，可观察到告警记录200条。</t>
  </si>
  <si>
    <t>1、连接AcuRev1320电表到Acuview2上，连接状态为connected。
2、构造告警产生条件，触发第201条告警
3、上位机告警界面和HMI高级界面，第201条告警是否被正确记录
4、上位机告警界面和HMI高级界面第一条告警是否被删除， 满足告警先进先出记录原则</t>
  </si>
  <si>
    <t>3、上位机告警界面和HMI高级界面，第201条告警被正确记录(时间，事件类型)
4、上位机告警界面和HMI高级界面第一条告警是否被删除， 满足告警先进先出记录原则</t>
  </si>
  <si>
    <t>当前alarm有一个ID为101的数据有问题，导致暂时不能去产生新的数据</t>
  </si>
  <si>
    <t>Function_AcuRev1320_015_02_case2</t>
  </si>
  <si>
    <t>告警内容完整，备注: 时间戳：时间戳格式为年-月-日 时:分:秒:毫秒； 持续时间：持续时间是告警启动和释放之间的时间（ms）</t>
  </si>
  <si>
    <t>1、连接AcuRev1320电表到Acuview2上，连接状态为connected。
2、配置Alarm使能，参数选Van、Vbn，逻辑“大于、“AND”，启动值120V，启动延迟0ms，释放值115V，检查配置是否成功。
3、电源输入Van、Vbn电压121V
4、检查上位机告警界面和HMI告警界面，触发的告警是否被正确记录(状态:“start”)
5、检查时间戳格式为年-月-日 时:分:秒.毫秒
6、检查告警持续时间是否为告警启动和释放之间的时间（ms）</t>
  </si>
  <si>
    <t>2、配置成功。
4、检查上位机告警界面和HMI告警界面，立即新增一条对应的告警记录(状态:“start”)
5、检查时间戳格式为年-月-日 时:分:秒:毫秒
6、检查告警持续时间为告警启动和释放之间的时间（ms）</t>
  </si>
  <si>
    <t>Function_AcuRev1320_015_02_case3</t>
  </si>
  <si>
    <t>用户可以通过 Modbus 命令删除所有告警日志。</t>
    <phoneticPr fontId="9" type="noConversion"/>
  </si>
  <si>
    <t>1、连接AcuRev1320电表到Acuview2上，连接状态为connected。
2、上位机reading界面点击“Clear Alarm log”
3、检查上位上log是否被清除
4、断开上位机， 重新连接上位机
5、检查上位上log是否被清除，且没有恢复。</t>
  </si>
  <si>
    <t>3、检查上位上log被清除
5、检查上位上log被清除，且没有恢复。</t>
  </si>
  <si>
    <t>Basic Parameters告警</t>
  </si>
  <si>
    <t>Function_AcuRev1320_015_03_case1</t>
    <phoneticPr fontId="9" type="noConversion"/>
  </si>
  <si>
    <t>打开Alarm使能，参数选Frequency，逻辑“&gt;”&amp;“None”，配置启动62HZ，启动延迟0ms，释放值60HZ，释放延迟5000ms，满足告警阈值，触发和消除告警正常</t>
  </si>
  <si>
    <t>1、连接AcuRev1320电表到Acuview2上，连接状态为connected。
2、配置Alarm使能，参数选Frequency，逻辑“&gt;”、“None”，配置启动62HZ，启动延迟5000ms，释放值60HZ，释放延迟5000ms。
3、电源输入Frequency 为60HZ
4、检查上位机告警界面和HMI告警界面，触发的告警是否被正确记录(状态:“end”)
5、电源输入Frequency 为63HZ
6、检查上位机告警界面和HMI告警界面，触发的告警是否被正确记录(状态:“start”)
7、电源输入Frequency 为59HZ
8、检查上位机告警界面和HMI告警界面，触发的告警是否被正确记录(状态:“end”)
备注:告警逻辑关系为NULL时，只执行第一条告警</t>
  </si>
  <si>
    <r>
      <t>4、检查上位机告警界面和HMI告警界面，沒有</t>
    </r>
    <r>
      <rPr>
        <strike/>
        <sz val="8"/>
        <color rgb="FF000000"/>
        <rFont val="微软雅黑"/>
        <family val="2"/>
        <charset val="134"/>
      </rPr>
      <t>立即</t>
    </r>
    <r>
      <rPr>
        <sz val="8"/>
        <color rgb="FF000000"/>
        <rFont val="微软雅黑"/>
        <family val="2"/>
        <charset val="134"/>
      </rPr>
      <t>新增一条对应的告警记录(状态:“end”)
6、检查上位机告警界面和HMI告警界面，延迟5000新增一条对应的告警记录(状态:“start”)
8、检查上位机告警界面和HMI告警界面，延迟5000新增一条对应的告警记录(状态:“end”)</t>
    </r>
  </si>
  <si>
    <t>Function_AcuRev1320_015_03_case2</t>
    <phoneticPr fontId="9" type="noConversion"/>
  </si>
  <si>
    <t>打开Alarm使能，参数选Frequency，验证逻辑不能选择"="</t>
    <phoneticPr fontId="9" type="noConversion"/>
  </si>
  <si>
    <t>1、连接AcuRev1320电表到Acuview2上，连接状态为connected。
2、配置Alarm使能，参数选Frequency，逻辑“=”、“None”，配置启动65HZ，启动延迟10000ms，释放值60HZ，释放延迟10000ms。</t>
  </si>
  <si>
    <t>2、频率不支持选择“=”，没有“=”可选择</t>
  </si>
  <si>
    <t>1、未修复
2、需提示“不能选择＝”</t>
    <phoneticPr fontId="9" type="noConversion"/>
  </si>
  <si>
    <t xml:space="preserve"> A1320-646</t>
    <phoneticPr fontId="9" type="noConversion"/>
  </si>
  <si>
    <t>Function_AcuRev1320_015_03_case3</t>
  </si>
  <si>
    <t>打开Alarm使能，参数选Vbn&amp;Vca，逻辑“&lt;”&amp;“or”，配置启动120V，启动延迟0ms，释放值150V，释放延迟0ms，满足告警阈值，触发和消除告警正常</t>
  </si>
  <si>
    <t>1、连接AcuRev1320电表到Acuview2上，连接状态为connected。
2、配置Alarm使能，参数选Vbn&amp;Vca，逻辑“&lt;”、“or”，配置启动120V，启动延迟0ms，释放值150V，释放延迟0ms。
3、电源输入Vbn为115V，Vca 为125V
4、检查上位机告警界面和HMI告警界面，触发的告警是否被正确记录(状态:“end”)
5、电源输入Vbn&amp;Vca 为151V
6、检查上位机告警界面和HMI告警界面，触发的告警是否被正确记录(状态:“start”)
备注:告警逻辑关系为NULL时，只执行第一条告警</t>
  </si>
  <si>
    <t>4、检查上位机告警界面和HMI告警界面，立即新增一条对应的告警记录(状态:“start”)
6、检查上位机告警界面和HMI告警界面，立即新增一条对应的告警记录(状态:“end”)</t>
  </si>
  <si>
    <t>Function_AcuRev1320_015_03_case4</t>
  </si>
  <si>
    <t xml:space="preserve">打开Alarm使能，参数选Vlnavg，逻辑“&gt;”&amp;“none”，配置启动值120V，启动延迟10000ms，释放值100V，释放延迟10000ms，满足告警阈值，触发和消除告警正常 </t>
  </si>
  <si>
    <t>1、连接AcuRev1320电表到Acuview2上，连接状态为connected。
2、配置Alarm使能，参数选Vlnavg，逻辑“&gt;”、“none”，配置启动值120V，启动延迟10000ms，释放值100V，释放延迟10000ms.
3、电源输入Vlnavg为100V
4、检查上位机告警界面和HMI告警界面，触发的告警是否被正确记录(状态:“end”)
5、电源输入Vlnavg为122V
6、检查上位机告警界面和HMI告警界面，触发的告警是否被正确记录(状态:“start”)
7、电源输入Vlnavg 为98V
8、检查上位机告警界面和HMI告警界面，触发的告警是否被正确记录(状态:“end”)
备注:告警逻辑关系为NULL时，只执行第一条告警</t>
  </si>
  <si>
    <t>4、检查上位机告警界面和HMI告警界面，沒有立即新增一条对应的告警记录(状态:“end”)
6、检查上位机告警界面和HMI告警界面，立即新增一条对应的告警记录(状态:“start”)
8、检查上位机告警界面和HMI告警界面，立即新增一条对应的告警记录(状态:“end”)</t>
  </si>
  <si>
    <t>Function_AcuRev1320_015_03_case5</t>
  </si>
  <si>
    <t xml:space="preserve">打开Alarm使能，参数选Vab，逻辑“&gt;”&amp;“none”，配置启动值207.84V，启动延迟10000ms，释放值173.2V，释放延迟10000ms，满足告警阈值，触发和消除告警正常  </t>
  </si>
  <si>
    <t>1、连接AcuRev1320电表到Acuview2上，连接状态为connected。
2、配置Alarm使能，参数选Vab，逻辑“&gt;”&amp;“none”，配置启动值207.84V，启动延迟10000ms，释放值173.2V，释放延迟10000ms.
3、电源输入Vab为173.2V
4、检查上位机告警界面和HMI告警界面，触发的告警是否被正确记录
5、电源输入Vab为207.84V
6、检查上位机告警界面和HMI告警界面，触发的告警是否被正确记录(状态:"end")
7、电源输入Vab 为173.2V
8、检查上位机告警界面和HMI告警界面，触发的告警是否被正确记录(状态:"start")
备注:告警逻辑关系为NULL时，只执行第一条告警</t>
  </si>
  <si>
    <r>
      <t>4、检查上位机告警界面和HMI告警界面，沒有立即新增一条对应的告警记录(状态:"</t>
    </r>
    <r>
      <rPr>
        <sz val="8"/>
        <color rgb="FFFF0000"/>
        <rFont val="微软雅黑"/>
        <family val="2"/>
        <charset val="134"/>
      </rPr>
      <t>end</t>
    </r>
    <r>
      <rPr>
        <sz val="8"/>
        <color theme="1"/>
        <rFont val="微软雅黑"/>
        <family val="2"/>
        <charset val="134"/>
      </rPr>
      <t>")
6、检查上位机告警界面和HMI告警界面，10s后立即新增一条对应的告警记录(状态:"end")
8、检查上位机告警界面和HMI告警界面，10s后立即新增一条对应的告警记录(状态:"start")</t>
    </r>
    <phoneticPr fontId="9" type="noConversion"/>
  </si>
  <si>
    <t>Function_AcuRev1320_015_03_case6</t>
  </si>
  <si>
    <t>打开Alarm使能，参数选Vbc&amp;Vbn，逻辑“&gt;”&amp;“and”，配置启动值207.84V，启动延迟0ms，释放值173.2V，释放延迟0ms，满足告警阈值，触发和消除告警正常</t>
  </si>
  <si>
    <t>1、连接AcuRev1320电表到Acuview2上，连接状态为connected。
2、配置Alarm使能，参数选Vbc&amp;Vbn，逻辑“&gt;”、“and”，配置启动值207.84V，启动延迟0ms，释放值173.2V，释放延迟0ms
3、电源输入Vbc&amp;Vbn为173.2V
4、检查上位机告警界面和HMI告警界面，触发的告警是否被正确记录(状态:“end”)
5、电源输入Vbc&amp;Vbn为大于207.84V
6、检查上位机告警界面和HMI告警界面，触发的告警是否被正确记录(状态:“start”)
7、电源输入Vbc&amp;Vbn 为小于173.2V
8、检查上位机告警界面和HMI告警界面，触发的告警是否被正确记录(状态:“end”)
备注:告警逻辑关系为NULL时，只执行第一条告警</t>
  </si>
  <si>
    <r>
      <t>4、检查上位机告警界面和HMI告警界面，沒有立即新增一条对应的告警记录(状态:“</t>
    </r>
    <r>
      <rPr>
        <sz val="8"/>
        <color rgb="FFFF0000"/>
        <rFont val="微软雅黑"/>
        <family val="2"/>
        <charset val="134"/>
      </rPr>
      <t>end</t>
    </r>
    <r>
      <rPr>
        <sz val="8"/>
        <color theme="1"/>
        <rFont val="微软雅黑"/>
        <family val="2"/>
        <charset val="134"/>
      </rPr>
      <t>”)
6、检查上位机告警界面和HMI告警界面，立即新增一条对应的告警记录(状态:“start”)
8、检查上位机告警界面和HMI告警界面，立即新增一条对应的告警记录(状态:“end”)</t>
    </r>
    <phoneticPr fontId="9" type="noConversion"/>
  </si>
  <si>
    <t>Function_AcuRev1320_015_03_case7</t>
  </si>
  <si>
    <t>打开Alarm使能，参数选Vbn&amp;Vbn，逻辑“&lt;”&amp;“or”，配置启动207.84V，启动延迟0ms，释放值259.8V，释放延迟0ms，满足告警阈值，触发和消除告警正常</t>
  </si>
  <si>
    <t>1、连接AcuRev1320电表到Acuview2上，连接状态为connected。
2、配置Alarm使能，参数选Vbc&amp;Vbn，逻辑“&lt;”、“or”，配置启动207.84V，启动延迟0ms，释放值259.8V，释放延迟0ms
3、电源输入Vbn为220V
4、检查上位机告警界面和HMI告警界面，触发的告警是否被正确记录(状态:“end”)
5、电源输入Vbn为122V，Vbc为211.304V
6、检查上位机告警界面和HMI告警界面，触发的告警是否被正确记录(状态:“start”)
7、电源输入Vbn为220V，Vbc为220V
8、检查上位机告警界面和HMI告警界面，触发的告警是否被正确记录</t>
    <phoneticPr fontId="9" type="noConversion"/>
  </si>
  <si>
    <t>4、检查上位机告警界面和HMI告警界面，沒有立即新增一条对应的告警记录(状态:“end”)
6、检查上位机告警界面和HMI告警界面，立即新增一条对应的告警记录(状态:“start”)
8、检查上位机告警界面和HMI告警界面，状态不变</t>
  </si>
  <si>
    <t>Function_AcuRev1320_015_03_case8</t>
  </si>
  <si>
    <t>打开Alarm使能，参数选Vllavg，逻辑“&gt;”&amp;“none”，配置启动值207.84V，启动延迟10000ms，释放值173.2V，释放延迟10000ms，满足告警阈值，触发和消除告警正常</t>
  </si>
  <si>
    <t>1、连接AcuRev1320电表到Acuview2上，连接状态为connected。
2、配置Alarm使能，参数选Vllavg，逻辑“&gt;”&amp;“none”，配置启动值207V，启动延迟10000ms，释放值173V，释放延迟10000ms
3、电源输入Vllavg为165V
4、检查上位机告警界面和HMI告警界面，触发的告警是否被正确记录(状态:“end”)
5、电源输入Vllavg为220V
6、检查上位机告警界面和HMI告警界面，触发的告警是否被正确记录(状态:“start”)
7、电源输入Vllavg为170V
8、检查上位机告警界面和HMI告警界面，触发的告警是否被正确记录(状态:“end”)</t>
  </si>
  <si>
    <t>Function_AcuRev1320_015_03_case9</t>
  </si>
  <si>
    <t>打开Alarm使能，参数选Vllavg，验证逻辑不能选择"="</t>
  </si>
  <si>
    <t>1、连接AcuRev1320电表到Acuview2上，连接状态为connected。
2、配置Alarm使能，参数选Vllavg，逻辑“=”&amp;“none”，配置启动值207.84V，启动延迟10000ms，释放值173.2V，释放延迟10000ms</t>
  </si>
  <si>
    <t>2、相电压平均值不支持选择“=”，没有“=”可选择</t>
  </si>
  <si>
    <t>Function_AcuRev1320_015_03_case10</t>
  </si>
  <si>
    <t>打开Alarm使能，参数选Ib&amp;Ic，逻辑“&gt;”&amp;“and”，配置启动值3A，启动延迟0ms，释放值2A，释放延迟0ms，满足告警阈值，触发和消除告警正常</t>
  </si>
  <si>
    <t>1、连接AcuRev1320电表到Acuview2上，连接状态为connected。
2、配置Alarm使能，参数选Ib&amp;Ic，逻辑“&gt;”、“and”，配置启动值3A，启动延迟0ms，释放值2A，释放延迟0ms
3、电源输入Ib&amp;Ic为2A
4、检查上位机告警界面和HMI告警界面，触发的告警是否被正确记录(状态:“end”)
5、电源输入Ib&amp;Ic为3.5A
6、检查上位机告警界面和HMI告警界面，触发的告警是否被正确记录(状态:“start”)
7、电源输入Ib&amp;Ic为2A
8、检查上位机告警界面和HMI告警界面，触发的告警是否被正确记录(状态:“end”)</t>
  </si>
  <si>
    <t>Function_AcuRev1320_015_03_case11</t>
  </si>
  <si>
    <t>打开Alarm使能，参数选I_sysavag，逻辑“&lt;”&amp;“none”，配置启动值2A，启动延迟10000ms，释放值3A，释放延迟10000ms，满足告警阈值，触发和消除告警正常  用例还需修改</t>
  </si>
  <si>
    <t>1、连接AcuRev1320电表到Acuview2上，连接状态为connected。
2、配置Alarm使能，参数选I_sysavag，逻辑“&gt;”、“none”，配置启动值3A，启动延迟10000ms，释放值2A，释放延迟10000ms
3、电源输入I_sysavag为3A
4、检查上位机告警界面和HMI告警界面，触发的告警是否被正确记录(状态:“start”)
5、电源输入I_sysavag为2A
6、检查上位机告警界面和HMI告警界面，触发的告警是否被正确记录(状态:“end”)
7、电源输入I_sysavag为3A
8、检查上位机告警界面和HMI告警界面，触发的告警是否被正确记录(状态:“start”)</t>
    <phoneticPr fontId="9" type="noConversion"/>
  </si>
  <si>
    <t>4、检查上位机告警界面和HMI告警界面，立即新增一条对应的告警记录(状态:“start”)
6、检查上位机告警界面和HMI告警界面，10s后立即新增一条对应的告警记录(状态:“end”)
8、检查上位机告警界面和HMI告警界面，10s后立即新增一条对应的告警记录(状态:“start”)</t>
  </si>
  <si>
    <t>Function_AcuRev1320_015_03_case12</t>
  </si>
  <si>
    <t>打开Alarm使能，参数选Pa，逻辑“&lt;”&amp;“none”，配置启动值1kw，启动延迟10000ms，释放值1.5kw，释放延迟10000ms，满足告警阈值，触发和消除告警正常</t>
  </si>
  <si>
    <t>1、连接AcuRev1320电表到Acuview2上，连接状态为connected。
2、配置Alarm使能，参数选Pa，逻辑“&lt;”、“none”，配置启动值1kw，启动延迟10000ms，释放值1.5kw，释放延迟10000ms
3、电源输入Pa为2.0kw
4、检查上位机告警界面和HMI告警界面，触发的告警是否被正确记录(状态:"end")
5、电源输入Pa为0.5kw
6、检查上位机告警界面和HMI告警界面，触发的告警是否被正确记录(状态:"end")
7、电源输入Pa为1.8kw
8、检查上位机告警界面和HMI告警界面，触发的告警是否被正确记录(状态:"start")</t>
  </si>
  <si>
    <t>4、检查上位机告警界面和HMI告警界面，沒有立即新增一条对应的告警记录(状态:“start”)
6、检查上位机告警界面和HMI告警界面，立即新增一条对应的告警记录(状态:“start”)
8、检查上位机告警界面和HMI告警界面，立即新增一条对应的告警记录(状态:“end”)</t>
  </si>
  <si>
    <t>pa配置&lt;，pa只要小于启动值1KW就会触发start</t>
    <phoneticPr fontId="9" type="noConversion"/>
  </si>
  <si>
    <t>Function_AcuRev1320_015_03_case13</t>
  </si>
  <si>
    <t>打开Alarm使能，参数选Pa，验证逻辑不能选择"="</t>
  </si>
  <si>
    <t>1、连接AcuRev1320电表到Acuview2上，连接状态为connected。
2、配置Alarm使能，参数选Pa，逻辑“=”、“none”，配置启动值1kw，启动延迟10000ms，释放值0.5kw，释放延迟10000ms</t>
  </si>
  <si>
    <t>2、功率不支持选择“=”，没有“=”可选择</t>
  </si>
  <si>
    <t>Function_AcuRev1320_015_03_case14</t>
  </si>
  <si>
    <t>打开Alarm使能，参数选Pb&amp;Pc，逻辑“&gt;”&amp;“and”，配置启动值1kw，启动延迟0ms，释放值0.5kw，释放延迟0ms，满足告警阈值，触发和消除告警正常</t>
  </si>
  <si>
    <t>1、连接AcuRev1320电表到Acuview2上，连接状态为connected。
2、配置Alarm使能，参数选Pb&amp;Pc，逻辑“&gt;”、“and”，配置启动值1kw，启动延迟0ms，释放值0.5kw，释放延迟0ms
3、电源输入Pb&amp;Pc为0.5kw
4、检查上位机告警界面和HMI告警界面，触发的告警是否被正确记录(状态:“end”)
5、电源输入Pb&amp;Pc为1.5kw
6、检查上位机告警界面和HMI告警界面，触发的告警是否被正确记录(状态:“start”)
7、电源输入Pb&amp;Pc为0.5kw
8、检查上位机告警界面和HMI告警界面，触发的告警是否被正确记录(状态:“end”)</t>
  </si>
  <si>
    <t>Function_AcuRev1320_015_03_case15</t>
  </si>
  <si>
    <t>打开Alarm使能，参数选Pb&amp;Pc，逻辑“&lt;”&amp;“or”，配置启动1kw，启动延迟0ms，释放值1.5kw，释放延迟0ms，满足告警阈值，触发和消除告警正常</t>
  </si>
  <si>
    <t>1、连接AcuRev1320电表到Acuview2上，连接状态为connected。
2、配置Alarm使能，参数选Pb&amp;Pc，逻辑“&lt;”、“or”，配置启动1kw，启动延迟0ms，释放值1.5kw，释放延迟0ms
3、电源输入Pb&amp;Pc为1.5kw
4、检查上位机告警界面和HMI告警界面，触发的告警是否被正确记录(状态:“end”)
5、电源输入Pb&amp;Pc为0.5kw
6、检查上位机告警界面和HMI告警界面，触发的告警是否被正确记录(状态:“start”)
7、电源输入Pb&amp;Pc为2kw
8、检查上位机告警界面和HMI告警界面，触发的告警是否被正确记录(状态:“end”)</t>
    <phoneticPr fontId="9" type="noConversion"/>
  </si>
  <si>
    <t>Function_AcuRev1320_015_03_case16</t>
  </si>
  <si>
    <t>打开Alarm使能，参数选P_sys，逻辑“&gt;”&amp;“none”，配置启动值3kw，启动延迟0ms，释放值1kw，释放延迟0ms，满足告警阈值，触发和消除告警正常</t>
  </si>
  <si>
    <t>1、连接AcuRev1320电表到Acuview2上，连接状态为connected。
2、配置Alarm使能，参数选P_sys，逻辑“&gt;”、“none”，配置启动值3kw，启动延迟0ms，释放值0.5kw，释放延迟0ms
3、电源输入P_sys为0.5kw
4、检查上位机告警界面和HMI告警界面，触发的告警是否被正确记录(状态:“end”)
5、电源输入P_sys为4kw
6、检查上位机告警界面和HMI告警界面，触发的告警是否被正确记录(状态:“start”)
7、电源输入P_sys为0.5kw
8、检查上位机告警界面和HMI告警界面，触发的告警是否被正确记录(状态:“end”)</t>
  </si>
  <si>
    <t>Function_AcuRev1320_015_03_case17</t>
  </si>
  <si>
    <t>打开Alarm使能，参数选Qa，逻辑“&gt;”&amp;“none”，配置启动值1kvar，启动延迟10000ms，释放值0.5kvar，释放延迟10000ms，满足告警阈值，触发和消除告警正常</t>
  </si>
  <si>
    <t>1、连接AcuRev1320电表到Acuview2上，连接状态为connected。
2、配置Alarm使能，参数选Qa，逻辑“&gt;”&amp;“none”，配置启动值1kvar，启动延迟10000ms，释放值0.5kvar，释放延迟10000ms
3、电源输入Qa为0.4kvar
4、检查上位机告警界面和HMI告警界面，触发的告警是否被正确记录(状态:"end")
5、电源输入Qa为1.2kvar
6、检查上位机告警界面和HMI告警界面，触发的告警是否被正确记录(状态:"end")
7、电源输入Qa为0.3kvar
8、检查上位机告警界面和HMI告警界面，触发的告警是否被正确记录(状态:"start")</t>
    <phoneticPr fontId="9" type="noConversion"/>
  </si>
  <si>
    <t>Function_AcuRev1320_015_03_case18</t>
  </si>
  <si>
    <t>打开Alarm使能，参数选Qa，验证逻辑不能选择"="</t>
  </si>
  <si>
    <t>1、连接AcuRev1320电表到Acuview2上，连接状态为connected。
2、配置Alarm使能，参数选Qa，逻辑“=”&amp;“none”，配置启动值1kvar，启动延迟10000ms，释放值0.5kvar，释放延迟10000ms</t>
  </si>
  <si>
    <t>Function_AcuRev1320_015_03_case19</t>
  </si>
  <si>
    <t>打开Alarm使能，参数选Qb&amp;Qc，逻辑“&gt;”&amp;“and”，配置启动值2kvar，启动延迟0ms，释放值1kvar，释放延迟0ms，满足告警阈值，触发和消除告警正常</t>
  </si>
  <si>
    <t>1、连接AcuRev1320电表到Acuview2上，连接状态为connected。
2、配置Alarm使能，参数选Qb&amp;Qc，逻辑“&gt;”、“and”，配置启动值1kvar，启动延迟0ms，释放值0.5kvar，释放延迟0ms
3、电源输入Qb&amp;Qc为0.5kvar
4、检查上位机告警界面和HMI告警界面，触发的告警是否被正确记录(状态:“end”)
5、电源输入Qb&amp;Qc为2.5kvar
6、检查上位机告警界面和HMI告警界面，触发的告警是否被正确记录(状态:“start”)
7、电源输入Qb&amp;Qc为0.5kvar
8、检查上位机告警界面和HMI告警界面，触发的告警是否被正确记录(状态:“end”)</t>
  </si>
  <si>
    <t>Function_AcuRev1320_015_03_case20</t>
  </si>
  <si>
    <t>打开Alarm使能，参数选Qb&amp;Qc，逻辑“&lt;”&amp;“or”，配置启动1kvar，启动延迟0ms，释放值1.5kvar，释放延迟0ms，满足告警阈值，触发和消除告警正常</t>
  </si>
  <si>
    <t>1、连接AcuRev1320电表到Acuview2上，连接状态为connected。
2、配置Alarm使能，参数选Qb&amp;Qc，逻辑“&lt;”、“or”，配置启动1kvar，启动延迟0ms，释放值1.5kvar，释放延迟0ms
3、电源输入Qb&amp;Qc为1.5kvar
4、检查上位机告警界面和HMI告警界面，触发的告警是否被正确记录(状态:“end”)
5、电源输入Qb为0.5kvar, Qc为1.5kvar
6、检查上位机告警界面和HMI告警界面，触发的告警是否被正确记录(状态:“start”)
7、电源输入Qb&amp;Qc为1.5kvar
8、检查上位机告警界面和HMI告警界面，触发的告警是否被正确记录(状态:“end”)</t>
  </si>
  <si>
    <t>Function_AcuRev1320_015_03_case21</t>
  </si>
  <si>
    <t>打开Alarm使能，参数选Q_sys，逻辑“&gt;”&amp;“none”，配置启动值2kvar，启动延迟0ms，释放值1kvar，释放延迟0ms，满足告警阈值，触发和消除告警正常</t>
  </si>
  <si>
    <t>1、连接AcuRev1320电表到Acuview2上，连接状态为connected。
2、配置Alarm使能，参数选Q_sys，逻辑“&gt;”、“none”，配置启动值2.5kvar，启动延迟2000ms，释放值0.8kvar，释放延迟2000ms
3、电源输入Q_sys为1kvar
4、检查上位机告警界面和HMI告警界面，触发的告警是否被正确记录(状态:“end”)
5、电源输入Q_sys为3kvar，持续10S
6、检查上位机告警界面和HMI告警界面，触发的告警是否被正确记录(状态:“start”)
7、电源输入Q_sys为0.5kvar ,持续10S
8、检查上位机告警界面和HMI告警界面，触发的告警是否被正确记录(状态:“end”)</t>
  </si>
  <si>
    <t>Function_AcuRev1320_015_03_case22</t>
  </si>
  <si>
    <t xml:space="preserve">打开Alarm使能，参数选Sa，逻辑“&gt;”&amp;“none”，配置启动值1kVA，启动延迟10000ms，释放值0.5kVA，释放延迟10000ms，满足告警阈值，触发和消除告警正常 </t>
  </si>
  <si>
    <t>1、连接AcuRev1320电表到Acuview2上，连接状态为connected。
2、配置Alarm使能，参数选Sa，逻辑“&gt;”&amp;“none”，配置启动值1kVA，启动延迟10000ms，释放值0.5kVA，释放延迟10000ms
3、电源输入Sa为0.5kVA
4、检查上位机告警界面和HMI告警界面，触发的告警是否被正确记录(状态:“end”)
5、电源输入Sa为1.5kVA
6、检查上位机告警界面和HMI告警界面，触发的告警是否被正确记录(状态:“start”)
7、电源输入Sa为0.5kVA
8、检查上位机告警界面和HMI告警界面，触发的告警是否被正确记录(状态:“end”)</t>
  </si>
  <si>
    <t>4、检查上位机告警界面和HMI告警界面，沒有立即新增一条对应的告警记录(状态:“end”)
6、检查上位机告警界面和HMI告警界面，10s后立即新增一条对应的告警记录(状态:“start”)
8、检查上位机告警界面和HMI告警界面，10s后立即新增一条对应的告警记录(状态:“end”)</t>
  </si>
  <si>
    <t>Function_AcuRev1320_015_03_case23</t>
  </si>
  <si>
    <t>打开Alarm使能，参数选Sb&amp;Sc，逻辑“&gt;”&amp;“and”，配置启动值2kVA，启动延迟0ms，释放值1kVA，释放延迟0ms，满足告警阈值，触发和消除告警正常</t>
  </si>
  <si>
    <t>1、连接AcuRev1320电表到Acuview2上，连接状态为connected。
2、配置Alarm使能，参数选Sb&amp;Sc，逻辑“&gt;”、“and”，配置启动值1kVA，启动延迟0ms，释放值0.5kVA，释放延迟0ms
3、电源输入Sb&amp;Sc为0.5kVA
4、检查上位机告警界面和HMI告警界面，触发的告警是否被正确记录(状态:“end”)
5、电源输入Sb&amp;Sc为3kVA
6、检查上位机告警界面和HMI告警界面，触发的告警是否被正确记录(状态:“start”)
7、电源输入Sb&amp;Sc为0.5kVA
8、检查上位机告警界面和HMI告警界面，触发的告警是否被正确记录(状态:“end”)</t>
  </si>
  <si>
    <t>Function_AcuRev1320_015_03_case24</t>
  </si>
  <si>
    <t>打开Alarm使能，参数选Sb&amp;Sc，逻辑“&lt;”&amp;“or”，配置启动1kVA，启动延迟0ms，释放值2kVA，释放延迟0ms，满足告警阈值，触发和消除告警正常</t>
  </si>
  <si>
    <t>1、连接AcuRev1320电表到Acuview2上，连接状态为connected。
2、配置Alarm使能，参数选Sb&amp;Sc,逻辑“&lt;”、“or”，配置启动1kVA，启动延迟0ms，释放值2kVA，释放延迟0ms
3、电源输入Sb&amp;Sc为1.5kVA
4、检查上位机告警界面和HMI告警界面，触发的告警是否被正确记录(状态:“end”)
5、电源输入Sb&amp;Sc为0.5kVA
6、检查上位机告警界面和HMI告警界面，触发的告警是否被正确记录(状态:“start”)
7、电源输入Sb&amp;Sc为2.5kVA
8、检查上位机告警界面和HMI告警界面，触发的告警是否被正确记录(状态:“end”)</t>
  </si>
  <si>
    <t>Function_AcuRev1320_015_03_case25</t>
  </si>
  <si>
    <t>打开Alarm使能，参数选Sb&amp;Sc，逻辑“&gt;”&amp;“and”，配置启动值3kVA，启动延迟0ms，释放值2kVA，释放延迟0ms，满足告警阈值，触发和消除告警正常</t>
  </si>
  <si>
    <t>1、连接AcuRev1320电表到Acuview2上，连接状态为connected。
2、配置Alarm使能，参数选Sb&amp;Sc，逻辑“&gt;”、“and”，配置启动值3kVA，启动延迟0ms，释放值2kVA，释放延迟0ms，
3、电源输入Sb&amp;Sc为1.5kVA
4、检查上位机告警界面和HMI告警界面，触发的告警是否被正确记录(状态:“end”)
5、电源输入Sb&amp;Sc为3.5kVA
6、检查上位机告警界面和HMI告警界面，触发的告警是否被正确记录(状态:“start”)
7、电源输入Sb&amp;Sc为1.5kVA
8、检查上位机告警界面和HMI告警界面，触发的告警是否被正确记录(状态:“end”)</t>
  </si>
  <si>
    <t>Function_AcuRev1320_015_03_case26</t>
  </si>
  <si>
    <t>打开Alarm使能，参数选PF_a，验证逻辑不能选择"="</t>
  </si>
  <si>
    <t>1、连接AcuRev1320电表到Acuview2上，连接状态为connected。
2、配置Alarm使能，参数选PF_a，逻辑“=”&amp;“none”，配置启动值0.5，启动延迟10000ms，释放值1，释放延迟10000ms</t>
  </si>
  <si>
    <t>2、PF不支持选择“=”，没有“=”可选择</t>
  </si>
  <si>
    <t xml:space="preserve">张招标 </t>
    <phoneticPr fontId="9" type="noConversion"/>
  </si>
  <si>
    <t>Function_AcuRev1320_015_03_case27</t>
  </si>
  <si>
    <t>打开Alarm使能，参数选PF_b&amp;PF_c，逻辑“&gt;”&amp;“and”，配置启动值0.8，启动延迟0ms，释放值0.7，释放延迟0ms，满足告警阈值，触发和消除告警正常</t>
  </si>
  <si>
    <t>1、连接AcuRev1320电表到Acuview2上，连接状态为connected。
2、配置Alarm使能，参数选PF_b&amp;PF_c，逻辑“&gt;”、“and”，配置启动值0.8，启动延迟0ms，释放值0.7，释放延迟0ms
3、电源输入PF_b和PF_c为0.5
4、检查上位机告警界面和HMI告警界面，触发的告警是否被正确记录(状态:“end”)
5、电源输入PF_b和PF_c为1
6、检查上位机告警界面和HMI告警界面，触发的告警是否被正确记录(状态:“start”)
7、电源输入PF_b和PF_c为0.5
8、检查上位机告警界面和HMI告警界面，触发的告警是否被正确记录(状态:“end”)</t>
  </si>
  <si>
    <t>Function_AcuRev1320_015_03_case28</t>
  </si>
  <si>
    <t>打开Alarm使能，参数选PF_a&amp;PF_c，逻辑“&lt;”&amp;“or”，配置启动0.7，启动延迟0ms，释放值0.9，释放延迟0ms，满足告警阈值，触发和消除告警正常  用例需修改</t>
  </si>
  <si>
    <t>1、连接AcuRev1320电表到Acuview2上，连接状态为connected。
2、配置Alarm使能，参数选PF_a&amp;PF_c，逻辑“&lt;”、“or”，配置启动0.7，启动延迟0ms，释放值0.9，释放延迟0ms
3、电源输入PF_b&amp;PF_c为1
4、检查上位机告警界面和HMI告警界面，触发的告警是否被正确记录(状态:“end”)
5、电源输入PF_b为0.5,   PF_c为1
6、检查上位机告警界面和HMI告警界面，触发的告警是否被正确记录(状态:“start”)
7、电源输入PF_b&amp;PF_c为1
8、检查上位机告警界面和HMI告警界面，触发的告警是否被正确记录(状态:“end”)</t>
  </si>
  <si>
    <t>Function_AcuRev1320_015_03_case29</t>
  </si>
  <si>
    <t xml:space="preserve">打开Alarm使能，参数选PF_sys，逻辑“＞”&amp;“none”，配置启动值1，启动延迟10000ms，释放值0.5，释放延迟10000ms，满足告警阈值，触发和消除告警正常  </t>
  </si>
  <si>
    <t>1、连接AcuRev1320电表到Acuview2上，连接状态为connected。
2、配置Alarm使能，参数选PF_sys，逻辑“＞”&amp;“none”，配置启动值0.9，启动延迟10000ms，释放值0.5，释放延迟10000ms
3、电源输入PF_sys为1
4、检查上位机告警界面和HMI告警界面，触发的告警是否被正确记录(状态:“start”)
5、电源输入PF_sys为0.5
6、检查上位机告警界面和HMI告警界面，触发的告警是否被正确记录(状态:“end”)
7、电源输入PF_sys为1
8、检查上位机告警界面和HMI告警界面，触发的告警是否被正确记录(状态:“start”)</t>
  </si>
  <si>
    <t>4、检查上位机告警界面和HMI告警界面，10s后立即新增一条对应的告警记录(状态:“start”)
6、检查上位机告警界面和HMI告警界面，无新增一条对应的告警记录(状态:“end”)
8、检查上位机告警界面和HMI告警界面，10s后立即新增一条对应的告警记录(状态:“start”)</t>
  </si>
  <si>
    <t>Function_AcuRev1320_015_03_case30</t>
  </si>
  <si>
    <t>打开Alarm使能，参数选PhaseAngle_Vb，逻辑“&gt;”&amp;“none”，配置启动值245°，启动延迟0ms，释放值242°，释放延迟0ms，满足告警阈值，触发和消除告警正常</t>
  </si>
  <si>
    <t>1、连接AcuRev1320电表到Acuview2上，连接状态为connected。
2、配置Alarm使能，参数选PhaseAngle_Vb，逻辑“&gt;”、“none”，配置启动值245°，启动延迟0ms，释放值242°，释放延迟0ms
3、电源输入PhaseAngle_Vb为240°
4、检查上位机告警界面和HMI告警界面，触发的告警是否被正确记录(状态:"end")
5、电源输入PhaseAngle_Vb为250°
6、检查上位机告警界面和HMI告警界面，触发的告警是否被正确记录(状态:"end")
7、电源输入PhaseAngle_Vb为240°
8、检查上位机告警界面和HMI告警界面，触发的告警是否被正确记录(状态:"start")</t>
  </si>
  <si>
    <t>Function_AcuRev1320_015_03_case31</t>
  </si>
  <si>
    <t>打开Alarm使能，参数选PhaseAngle_Vc，逻辑“&lt;”&amp;“none”，配置启动115°，启动延迟0ms，释放值118°，释放延迟0ms，满足告警阈值，触发和消除告警正常</t>
  </si>
  <si>
    <t>1、连接AcuRev1320电表到Acuview2上，连接状态为connected。
2、配置Alarm使能，参数选PhaseAngle_Vc，逻辑“&lt;”、“none”，配置启动115°，启动延迟0ms，释放值118°，释放延迟0ms
3、电源输入PhaseAngle_Vc为120°
4、检查上位机告警界面和HMI告警界面，触发的告警是否被正确记录(状态:"end")
5、电源输入PhaseAngle_Vc为110°
6、检查上位机告警界面和HMI告警界面，触发的告警是否被正确记录(状态:"end")
7、电源输入PhaseAngle_Vc为120°
8、检查上位机告警界面和HMI告警界面，触发的告警是否被正确记录(状态:"start")</t>
  </si>
  <si>
    <t>Function_AcuRev1320_015_03_case32</t>
  </si>
  <si>
    <t>打开Alarm使能，参数选I_input1，逻辑“&gt;”&amp;“none”，配置启动值3A，启动延迟0ms，释放值2A，释放延迟0ms，满足告警阈值，触发和消除告警正常</t>
  </si>
  <si>
    <t>1、连接AcuRev1320电表到Acuview2上，连接状态为connected。
2、配置Alarm使能，参数选I_input1，逻辑“&gt;”&amp;“none”，配置启动值3A，启动延迟0ms，释放值2A，释放延迟0ms
3、电源输入I_input1为2A
4、检查上位机告警界面和HMI告警界面，触发的告警是否被正确记录(状态:"end")
5、电源输入I_input1为4A
6、检查上位机告警界面和HMI告警界面，触发的告警是否被正确记录(状态:"start")
7、电源输入I_input1为1A
8、检查上位机告警界面和HMI告警界面，触发的告警是否被正确记录(状态:"end")</t>
  </si>
  <si>
    <t>1320无I_input1参数，可替换为验证PhaseAng_IC,逻辑“&gt;”</t>
    <phoneticPr fontId="9" type="noConversion"/>
  </si>
  <si>
    <t>Function_AcuRev1320_015_03_case33</t>
  </si>
  <si>
    <t>打开Alarm使能，参数选P_input1，逻辑“&gt;”&amp;“none”，配置启动值2kw，启动延迟0ms，释放值1kw，释放延迟0ms，满足告警阈值，触发和消除告警正常</t>
  </si>
  <si>
    <t>1、连接AcuRev1320电表到Acuview2上，连接状态为connected。
2、配置Alarm使能，参数选P_input1，逻辑“&gt;”&amp;“none”，配置启动值2kw，启动延迟0ms，释放值1kw，释放延迟0ms
3、电源输入P_input1为1KW
4、检查上位机告警界面和HMI告警界面，触发的告警是否被正确记录(状态:"end")
5、电源输入P_input1为3KW
6、检查上位机告警界面和HMI告警界面，触发的告警是否被正确记录(状态:"start")
7、电源输入P_input1为0.5KW
8、检查上位机告警界面和HMI告警界面，触发的告警是否被正确记录(状态:"end")</t>
    <phoneticPr fontId="9" type="noConversion"/>
  </si>
  <si>
    <t>1320无P_input1参数，可替换为验证PhaseAng_IC,逻辑“&lt;”</t>
    <phoneticPr fontId="9" type="noConversion"/>
  </si>
  <si>
    <t>Function_AcuRev1320_015_03_case34</t>
  </si>
  <si>
    <t>打开Alarm使能，参数选Q_input1，逻辑“&gt;”&amp;“none”，配置启动值2kvar，启动延迟0ms，释放值1kvar，释放延迟0ms，满足告警阈值，触发和消除告警正常</t>
  </si>
  <si>
    <t>1、连接AcuRev1320电表到Acuview2上，连接状态为connected。
2、配置Alarm使能，参数选Q_input1，逻辑“&gt;”&amp;“none”，配置启动值2kvar，启动延迟0ms，释放值1kvar，释放延迟0ms，
3、电源输入Q_input1为1kvar
4、检查上位机告警界面和HMI告警界面，触发的告警是否被正确记录(状态:"end"
5、电源输入Q_input1为3kvar
6、检查上位机告警界面和HMI告警界面，触发的告警是否被正确记录(状态:"start")
7、电源输入Q_input1为0.5kvar
8、检查上位机告警界面和HMI告警界面，触发的告警是否被正确记录(状态:"end")</t>
    <phoneticPr fontId="9" type="noConversion"/>
  </si>
  <si>
    <t>1320无Q_input1参数，可替换为验证PhaseAng_V_to_I,逻辑“&gt;”</t>
    <phoneticPr fontId="9" type="noConversion"/>
  </si>
  <si>
    <t>该版本无此参数</t>
    <phoneticPr fontId="9" type="noConversion"/>
  </si>
  <si>
    <t>Basic Parameters告警</t>
    <phoneticPr fontId="9" type="noConversion"/>
  </si>
  <si>
    <t>Function_AcuRev1320_015_03_case35</t>
  </si>
  <si>
    <t>打开Alarm使能，参数选S_input1，逻辑“&lt;”&amp;“none”，配置启动1kVA，启动延迟0ms，释放值2kVA，释放延迟0ms，满足告警阈值，触发和消除告警正常</t>
  </si>
  <si>
    <t>1、连接AcuRev1320电表到Acuview2上，连接状态为connected。
2、配置Alarm使能，参数选S_input1，逻辑“&lt;”&amp;“none”，配置启动1kVA，启动延迟0ms，释放值2kVA，释放延迟0ms
3、电源输入S_input1为2kVA
4、检查上位机告警界面和HMI告警界面，触发的告警是否被正确记录(状态:"end")
5、电源输入S_input1为0.5kVA
6、检查上位机告警界面和HMI告警界面，触发的告警是否被正确记录(状态:"start")
7、电源输入S_input1为3kVA
8、检查上位机告警界面和HMI告警界面，触发的告警是否被正确记录(状态:"end")</t>
    <phoneticPr fontId="9" type="noConversion"/>
  </si>
  <si>
    <t>1320无S_input1参数，可替换为验证PhaseAng_V_to_I,逻辑“&lt;”</t>
    <phoneticPr fontId="9" type="noConversion"/>
  </si>
  <si>
    <t>Function_AcuRev1320_015_03_case35-2</t>
    <phoneticPr fontId="9" type="noConversion"/>
  </si>
  <si>
    <t>上位机读取告警log过程中，HMI同一时间读取告警log</t>
    <phoneticPr fontId="9" type="noConversion"/>
  </si>
  <si>
    <t>1、上位机读取告警log
2、HMI同一时间读取告警log</t>
  </si>
  <si>
    <t>2、表不会重启</t>
  </si>
  <si>
    <t>A1320-881</t>
    <phoneticPr fontId="9" type="noConversion"/>
  </si>
  <si>
    <t>Function_AcuRev1320_015_03_case36</t>
  </si>
  <si>
    <t>补充验证input1 电流角度,逻辑“&lt;”&amp;“and”&amp;“&gt;”，配置启动条件一 “小于”355°，启动延迟0ms，释放值359°，释放延迟0ms，配置启动条件二 “大于” 5°，启动延迟0ms，释放值1°，释放延迟0ms， 满足告警阈值，触发和消除告警正常</t>
  </si>
  <si>
    <t xml:space="preserve">1、连接AcuRev1320电表到Acuview2上，连接状态为connected。
2、配置Alarm使能，参数选input1角度，逻辑“&lt;”&amp;“and”&amp;“&gt;”，配置启动条件一 “小于”355°，启动延迟0ms，释放值359°，释放延迟0ms，配置启动条件二 “大于” 5°，启动延迟0ms，释放值1°，释放延迟0ms
3、电源输入input1角度为1°
4、检查上位机告警界面和HMI告警界面，触发的告警是否被正确记录(状态:“start”)
5、电源输入input1角度为6°
6、检查上位机告警界面和HMI告警界面，触发的告警是否被正确记录(状态:“start”)
7、电源输入input1角度为354°
8、检查上位机告警界面和HMI告警界面，触发的告警是否被正确记录(状态:“start”)
9、电源输入input1角度为0°(360°)
10、检查上位机告警界面和HMI告警界面，触发的告警是否被正确记录(状态:“end”)
</t>
  </si>
  <si>
    <t>4、检查上位机告警界面和HMI告警界面，沒有立即新增一条对应的告警记录(状态:“start”)
6、检查上位机告警界面和HMI告警界面，立即新增一条对应的告警记录(状态:“start”)
8、检查上位机告警界面和HMI告警界面，维持不变，原告警维持触发状态
10、检查上位机告警界面和HMI告警界面，立即新增一条对应的告警记录(状态:“end”)</t>
  </si>
  <si>
    <t>1320 Alarm无input1j角度参数</t>
    <phoneticPr fontId="9" type="noConversion"/>
  </si>
  <si>
    <t>Function_AcuRev1320_015_03_case37</t>
  </si>
  <si>
    <t>打开Alarm使能，参数选I_input2，逻辑“&gt;”&amp;“none”，配置启动值3A，启动延迟0ms，释放值2A，释放延迟0ms，满足告警阈值，触发和消除告警正常</t>
  </si>
  <si>
    <t>1、连接AcuRev1320电表到Acuview2上，连接状态为connected。
2、配置Alarm使能，参数选I_input2，逻辑“&gt;”&amp;“none”，配置启动值3A，启动延迟0ms，释放值2A，释放延迟0ms
3、电源输入I_input2为2A
4、检查上位机告警界面和HMI告警界面，触发的告警是否被正确记录(状态:"end")
5、电源输入I_input2为4A
6、检查上位机告警界面和HMI告警界面，触发的告警是否被正确记录(状态:"start")
7、电源输入I_input2为1A
8、检查上位机告警界面和HMI告警界面，触发的告警是否被正确记录(状态:"end")</t>
  </si>
  <si>
    <t>1320 Alarm无I_input2参数</t>
    <phoneticPr fontId="9" type="noConversion"/>
  </si>
  <si>
    <t>Function_AcuRev1320_015_03_case38</t>
  </si>
  <si>
    <t>打开Alarm使能，参数选P_input2，逻辑“&gt;”&amp;“none”，配置启动值2kw，启动延迟0ms，释放值1kw，释放延迟0ms，满足告警阈值，触发和消除告警正常</t>
  </si>
  <si>
    <t>1、连接AcuRev1320电表到Acuview2上，连接状态为connected。
2、配置Alarm使能，参数选P_input2，逻辑“&gt;”&amp;“none”，配置启动值2kw，启动延迟0ms，释放值1kw，释放延迟0ms
3、电源输入P_input2为1KW
4、检查上位机告警界面和HMI告警界面，触发的告警是否被正确记录(状态:"end")
5、电源输入P_input2为3KW
6、检查上位机告警界面和HMI告警界面，触发的告警是否被正确记录(状态:"start")
7、电源输入P_input2为0.5KW
8、检查上位机告警界面和HMI告警界面，触发的告警是否被正确记录(状态:"end")</t>
  </si>
  <si>
    <t>Function_AcuRev1320_015_03_case39</t>
  </si>
  <si>
    <r>
      <rPr>
        <sz val="8"/>
        <color rgb="FF000000"/>
        <rFont val="微软雅黑"/>
        <family val="2"/>
        <charset val="134"/>
      </rPr>
      <t>打开Alarm使能，参数选Q_input</t>
    </r>
    <r>
      <rPr>
        <sz val="8"/>
        <color rgb="FF0000CC"/>
        <rFont val="微软雅黑"/>
        <family val="2"/>
        <charset val="134"/>
      </rPr>
      <t>3</t>
    </r>
    <r>
      <rPr>
        <sz val="8"/>
        <color rgb="FF000000"/>
        <rFont val="微软雅黑"/>
        <family val="2"/>
        <charset val="134"/>
      </rPr>
      <t>，逻辑“&gt;”&amp;“none”，配置启动值2kvar，启动延迟0ms，释放值1kvar，释放延迟0ms，满足告警阈值，触发和消除告警正常</t>
    </r>
  </si>
  <si>
    <t>1、连接AcuRev1320电表到Acuview2上，连接状态为connected。
2、配置Alarm使能，参数选Q_input3，逻辑“&gt;”&amp;“none”，配置启动值2kvar，启动延迟0ms，释放值1kvar，释放延迟0ms
3、电源输入Q_input3为1kvar
4、检查上位机告警界面和HMI告警界面，触发的告警是否被正确记录(状态:"end")
5、电源输入Q_input3为3kvar
6、检查上位机告警界面和HMI告警界面，触发的告警是否被正确记录(状态:"start")
7、电源输入Q_input3为0.5kvar
8、检查上位机告警界面和HMI告警界面，触发的告警是否被正确记录(状态:"end")</t>
  </si>
  <si>
    <t>Function_AcuRev1320_015_03_case40</t>
  </si>
  <si>
    <r>
      <rPr>
        <sz val="8"/>
        <color rgb="FF000000"/>
        <rFont val="微软雅黑"/>
        <family val="2"/>
        <charset val="134"/>
      </rPr>
      <t>打开Alarm使能，参数选S_input</t>
    </r>
    <r>
      <rPr>
        <sz val="8"/>
        <color rgb="FF0000CC"/>
        <rFont val="微软雅黑"/>
        <family val="2"/>
        <charset val="134"/>
      </rPr>
      <t>3</t>
    </r>
    <r>
      <rPr>
        <sz val="8"/>
        <color rgb="FF000000"/>
        <rFont val="微软雅黑"/>
        <family val="2"/>
        <charset val="134"/>
      </rPr>
      <t>，逻辑“&lt;”&amp;“none”，配置启动1kVA，启动延迟0ms，释放值2kVA，释放延迟0ms，满足告警阈值，触发和消除告警正常</t>
    </r>
  </si>
  <si>
    <t>1、连接AcuRev1320电表到Acuview2上，连接状态为connected。
2、配置Alarm使能，参数选S_input3，逻辑“&lt;”&amp;“none”，配置启动1kVA，启动延迟0ms，释放值2kVA，释放延迟0ms
3、电源输入S_input3为2kVA
4、检查上位机告警界面和HMI告警界面，触发的告警是否被正确记录(状态:"end")
5、电源输入S_input3为0.5kVA
6、检查上位机告警界面和HMI告警界面，触发的告警是否被正确记录(状态:"start")
7、电源输入S_input3为3kVA
8、检查上位机告警界面和HMI告警界面，触发的告警是否被正确记录(状态:"end")</t>
  </si>
  <si>
    <t>Demand告警</t>
  </si>
  <si>
    <t>Function_AcuRev1320_015_04_case1</t>
    <phoneticPr fontId="9" type="noConversion"/>
  </si>
  <si>
    <t>打开Alarm使能，参数选Demand_Ia&amp;Demand_Ic，逻辑“&gt;”&amp;“and”，配置启动值3A，启动延迟0ms，释放值2A，释放延迟0ms，满足告警阈值，触发和消除告警正常</t>
  </si>
  <si>
    <t>1、连接AcuRev1320电表到Acuview2上，连接状态为connected。
2、配置Alarm使能，参数选Demand_Ia&amp;Demand_Ic，逻辑“&gt;”、“and”，配置启动值3A，启动延迟0ms，释放值2A，释放延迟0ms
3、电源输入2A电流，一段时间后使得Demand_Ia&amp;Demand_Ic为2A
4、检查上位机告警界面和HMI告警界面，触发的告警是否被正确记录(状态:“end”)
5、电源输入Demand_Ia&amp;Demand_Ic为4A
6、检查上位机告警界面和HMI告警界面，触发的告警是否被正确记录(状态:“start”)
7、电源输入Demand_Ia&amp;Demand_Ic为1A
8、检查上位机告警界面和HMI告警界面，触发的告警是否被正确记录(状态:“end”)</t>
  </si>
  <si>
    <t>Function_AcuRev1320_015_04_case2</t>
  </si>
  <si>
    <t>打开Alarm使能，参数选Demand_Ib&amp;Demand_Ic，逻辑“&lt;”&amp;“or”，配置启动3A，启动延迟0ms，释放值4A，释放延迟0ms，满足告警阈值，触发和消除告警正常</t>
  </si>
  <si>
    <t>1、连接AcuRev1320电表到Acuview2上，连接状态为connected。
2、配置Alarm使能，参数选Demand_Ib&amp;Demand_Ic，逻辑“&lt;”&amp;“or”，配置启动3A，启动延迟0ms，释放值4A，释放延迟0ms
3、电源输入Demand_Ib&amp;Demand_Ic为4A
4、检查上位机告警界面和HMI告警界面，触发的告警是否被正确记录(状态:"end")
5、电源输入Demand_Ib为2A，Demand_Ic为4A
6、检查上位机告警界面和HMI告警界面，触发的告警是否被正确记录(状态:"end")
7、电源输入Demand_Ib&amp;Demand_Ic为5A
8、检查上位机告警界面和HMI告警界面，触发的告警是否被正确记录(状态:"start")</t>
  </si>
  <si>
    <t>Function_AcuRev1320_015_04_case3</t>
  </si>
  <si>
    <t xml:space="preserve">打开Alarm使能，参数选Demand_input1_I，逻辑“&gt;”&amp;“none”，配置启动值3A，启动延迟0ms，释放值2A，释放延迟10000ms，满足告警阈值，触发和消除告警正常 </t>
  </si>
  <si>
    <t>1、连接AcuRev1320电表到Acuview2上，连接状态为connected。
2、配置Alarm使能，参数选Demand_input1_I，逻辑“&gt;”&amp;“none”，配置启动值3A，启动延迟0ms，释放值2A，释放延迟10000ms
3、电源输入Demand_input1_I为4A
4、检查上位机告警界面和HMI告警界面，触发的告警是否被正确记录(状态:“start”)
5、电源输入Demand_input1_I为3A
6、检查上位机告警界面和HMI告警界面，触发的告警是否被正确记录(状态:“end”)
7、电源输入Demand_input1_I为2A
8、检查上位机告警界面和HMI告警界面，触发的告警是否被正确记录(状态:“end”)
备注:告警逻辑关系为NULL时，只执行第一条告警</t>
  </si>
  <si>
    <t>4、检查上位机告警界面和HMI告警界面，10s后立即新增一条对应的告警记录(状态:“start”)
6、检查上位机告警界面和HMI告警界面，无新增一条对应的告警记录(状态:“end”)
8、检查上位机告警界面和HMI告警界面，10s后立即新增一条对应的告警记录(状态:“end”)</t>
  </si>
  <si>
    <t>Function_AcuRev1320_015_04_case4</t>
  </si>
  <si>
    <t>打开Alarm使能，参数选Demand_input2_I&amp;Demand_input3_I，逻辑“&gt;”&amp;“and”，配置启动值3A，启动延迟0ms，释放值2A，释放延迟0ms，满足告警阈值，触发和消除告警正常</t>
  </si>
  <si>
    <t>1、连接AcuRev1320电表到Acuview2上，连接状态为connected。
2、配置Alarm使能，参数选Demand_input2_I&amp;Demand_input3_I，逻辑“&gt;”&amp;“and”，配置启动值3A，启动延迟0ms，释放值2A，释放延迟0ms
3、电源输入Demand_input2_I&amp;Demand_input3_I为2A
4、检查上位机告警界面和HMI告警界面，触发的告警是否被正确记录(状态:"end")
5、电源输入Demand_input2_I&amp;Demand_input3_I为4A
6、检查上位机告警界面和HMI告警界面，触发的告警是否被正确记录(状态:"end")
7、电源输入Demand_input2_I&amp;Demand_input3_I为1A
8、检查上位机告警界面和HMI告警界面，触发的告警是否被正确记录(状态:"start")</t>
  </si>
  <si>
    <t>4、检查上位机告警界面和HMI告警界面，10s后立即新增一条对应的告警记录(状态:“end”)
6、检查上位机告警界面和HMI告警界面，无新增一条对应的告警记录(状态:“start”)
8、检查上位机告警界面和HMI告警界面，10s后立即新增一条对应的告警记录(状态:“end”)</t>
  </si>
  <si>
    <t>Function_AcuRev1320_015_04_case5</t>
  </si>
  <si>
    <t>打开Alarm使能，参数选Demand_imp_Pb&amp;Demand_imp_Pc，逻辑“&gt;”&amp;“and”，配置启动值2kw，启动延迟0ms，释放值1kw，释放延迟0ms，满足告警阈值，触发和消除告警正常</t>
  </si>
  <si>
    <t>1、连接AcuRev1320电表到Acuview2上，连接状态为connected。
2、配置Alarm使能，参数选Demand_imp_Pb&amp;Demand_imp_Pc，逻辑“&gt;”&amp;“and”，配置启动值2kw，启动延迟0ms，释放值1kw，释放延迟0ms
3、电源输入Demand_imp_Pb&amp;Demand_imp_Pc为1KW
4、检查上位机告警界面和HMI告警界面，触发的告警是否被正确记录(状态:"end")
5、电源输入Demand_imp_Pb&amp;Demand_imp_Pc为3KW
6、检查上位机告警界面和HMI告警界面，触发的告警是否被正确记录(状态:"end")
7、电源输入Demand_imp_Pb&amp;Demand_imp_Pc为0.5KW
8、检查上位机告警界面和HMI告警界面，触发的告警是否被正确记录(状态:"start")</t>
  </si>
  <si>
    <t>4、检查上位机告警界面和HMI告警界面，沒有立即新增一条对应的告警记录(状态:“start”)
6、检查上位机告警界面和HMI告警界面，10s后立即新增一条对应的告警记录(状态:“start”)
8、检查上位机告警界面和HMI告警界面，10s后立即新增一条对应的告警记录(状态:“end”)</t>
  </si>
  <si>
    <t>无法查看有功ABC项的需量</t>
    <phoneticPr fontId="9" type="noConversion"/>
  </si>
  <si>
    <t>Function_AcuRev1320_015_04_case6</t>
  </si>
  <si>
    <t>打开Alarm使能，参数选Demand_exp_Pa&amp;Demand_exp_Pc，逻辑“&lt;”&amp;“or”，配置启动2kw，启动延迟0ms，释放值3kw，释放延迟0ms，满足告警阈值，触发和消除告警正常</t>
  </si>
  <si>
    <t>1、连接AcuRev1320电表到Acuview2上，连接状态为connected。
2、配置Alarm使能，参数选Demand_exp_Pa&amp;Demand_exp_Pc，逻辑“&lt;”&amp;“or”，配置启动2kw，启动延迟0ms，释放值3kw，释放延迟0ms
3、电源输入Demand_exp_Pa&amp;Demand_exp_Pc为3KW
4、检查上位机告警界面和HMI告警界面，触发的告警是否被正确记录(状态:"end")
5、电源输入Demand_exp_Pa&amp;Demand_exp_Pc为1KW
6、检查上位机告警界面和HMI告警界面，触发的告警是否被正确记录(状态:"end")
7、电源输入Demand_exp_Pa&amp;Demand_exp_Pc为4KW
8、检查上位机告警界面和HMI告警界面，触发的告警是否被正确记录(状态:"start")</t>
  </si>
  <si>
    <t>无法查看无功ABC项的需量</t>
    <phoneticPr fontId="9" type="noConversion"/>
  </si>
  <si>
    <t>Function_AcuRev1320_015_04_case7</t>
  </si>
  <si>
    <t>打开Alarm使能，参数选Demand_imp_Qb&amp;Demand_imp_Qc，逻辑“&gt;”&amp;“and”，配置启动值2kvar，启动延迟0ms，释放值1kvar，释放延迟0ms，满足告警阈值，触发和消除告警正常</t>
  </si>
  <si>
    <t>1、连接AcuRev1320电表到Acuview2上，连接状态为connected。
2、配置Alarm使能，参数选Demand_imp_Qb&amp;Demand_imp_Qc，逻辑“&gt;”&amp;“and”，配置启动值0.8kvar，启动延迟0ms，释放值0.5kvar，释放延迟0ms
3、电源输入Demand_imp_Qb&amp;Demand_imp_Qc为1kvar
4、检查上位机告警界面和HMI告警界面，触发的告警是否被正确记录(状态:"end")
5、电源输入Demand_imp_Qb&amp;Demand_imp_Qc为3kvar
6、检查上位机告警界面和HMI告警界面，触发的告警是否被正确记录(状态:"end")
7、电源输入Demand_imp_Qb&amp;Demand_imp_Qc为0.5kvar
8、检查上位机告警界面和HMI告警界面，触发的告警是否被正确记录(状态:"start")</t>
  </si>
  <si>
    <t>无法查看视在ABC项的需量</t>
    <phoneticPr fontId="9" type="noConversion"/>
  </si>
  <si>
    <t>Function_AcuRev1320_015_04_case8</t>
  </si>
  <si>
    <t>打开Alarm使能，参数选Demand_exp_Qa&amp;Demand_exp_Qc，逻辑“&lt;”&amp;“or”，配置启动2kvar，启动延迟0ms，释放值3kvar，释放延迟0ms，满足告警阈值，触发和消除告警正常</t>
  </si>
  <si>
    <t>1、连接AcuRev1320电表到Acuview2上，连接状态为connected。
2、配置Alarm使能，参数选Demand_exp_Qa&amp;Demand_exp_Qc，逻辑“&lt;”&amp;“or”，配置启动2kvar，启动延迟0ms，释放值3kvar，释放延迟0ms
3、电源输入Demand_exp_Qa&amp;Demand_exp_Qc为3kvar
4、检查上位机告警界面和HMI告警界面，触发的告警是否被正确记录(状态:"end")
5、电源输入Demand_exp_Qa&amp;Demand_exp_Qc为1kvar
6、检查上位机告警界面和HMI告警界面，触发的告警是否被正确记录(状态:"end")
7、电源输入Demand_exp_Qa&amp;Demand_exp_Qc为4kvar
8、检查上位机告警界面和HMI告警界面，触发的告警是否被正确记录(状态:"start")</t>
  </si>
  <si>
    <t>Function_AcuRev1320_015_04_case9</t>
  </si>
  <si>
    <t>打开Alarm使能，参数选Demand_Sa&amp;Demand_Sc，逻辑“&gt;”&amp;“and”，配置启动值2kVA，启动延迟0ms，释放值1kVA，释放延迟0ms，满足告警阈值，触发和消除告警正常</t>
  </si>
  <si>
    <t>1、连接AcuRev1320电表到Acuview2上，连接状态为connected。
2、配置Alarm使能，参数选Demand_Sa&amp;Demand_Sc，逻辑“&gt;”&amp;“and”，配置启动值2kVA，启动延迟0ms，释放值1kVA，释放延迟0ms
3、电源输入Demand_Sa&amp;Demand_Sc为1kVA
4、检查上位机告警界面和HMI告警界面，触发的告警是否被正确记录(状态:"end")
5、电源输入Demand_Sa&amp;Demand_Sc为3kVA
6、检查上位机告警界面和HMI告警界面，触发的告警是否被正确记录(状态:"end")
7、电源输入Demand_Sa&amp;Demand_Sc为0.5kVA
8、检查上位机告警界面和HMI告警界面，触发的告警是否被正确记录(状态:"start")</t>
    <phoneticPr fontId="9" type="noConversion"/>
  </si>
  <si>
    <t>Function_AcuRev1320_015_04_case10</t>
  </si>
  <si>
    <t>打开Alarm使能，参数选Demand_Sb&amp;Demand_Sc，逻辑“&lt;”&amp;“or”，配置启动2kVA，启动延迟0ms，释放值3kVA，释放延迟0ms，满足告警阈值，触发和消除告警正常</t>
  </si>
  <si>
    <t>1、连接AcuRev1320电表到Acuview2上，连接状态为connected。
2、配置Alarm使能，参数选Demand_Sb&amp;Demand_Sc，逻辑“&lt;”&amp;“or”，配置启动2kVA，启动延迟0ms，释放值3kVA，释放延迟0ms
3、电源输入Demand_Sb&amp;Demand_Sc为3kVA
4、检查上位机告警界面和HMI告警界面，触发的告警是否被正确记录(状态:"end")
5、电源输入Demand_Sb&amp;Demand_Sc为1kVA
6、检查上位机告警界面和HMI告警界面，触发的告警是否被正确记录(状态:"end")
7、电源输入Demand_Sb&amp;Demand_Sc为4kVA
8、检查上位机告警界面和HMI告警界面，触发的告警是否被正确记录(状态:"start")</t>
  </si>
  <si>
    <t>Function_AcuRev1320_015_04_case11</t>
  </si>
  <si>
    <t>打开Alarm使能，参数选Demand_imp_Psys，逻辑“&gt;”&amp;“none”，配置启动值2kw，启动延迟0ms，释放值1kw，释放延迟0ms，满足告警阈值，触发和消除告警正常</t>
  </si>
  <si>
    <t>1、连接AcuRev1320电表到Acuview2上，连接状态为connected。
2、配置Alarm使能，参数选Demand_imp_Psys，逻辑“&gt;”&amp;“none”，配置启动值2kw，启动延迟0ms，释放值1kw，释放延迟0ms
3、电源输入Demand_imp_Psys为1kw
4、检查上位机告警界面和HMI告警界面，触发的告警是否被正确记录(状态:"end")
5、电源输入Demand_imp_Psys为3kw
6、检查上位机告警界面和HMI告警界面，触发的告警是否被正确记录(状态:"end")
7、电源输入Demand_imp_Psys为0.5kw
8、检查上位机告警界面和HMI告警界面，触发的告警是否被正确记录(状态:"start")</t>
    <phoneticPr fontId="9" type="noConversion"/>
  </si>
  <si>
    <t>Function_AcuRev1320_015_04_case12</t>
  </si>
  <si>
    <t>打开Alarm使能，参数选Demand_exp_Qsys，逻辑“&lt;”&amp;“noen”，配置启动值2kvar，启动延迟0ms，释放值3kvar，释放延迟0ms，满足告警阈值，触发和消除告警正常</t>
  </si>
  <si>
    <t>1、连接AcuRev1320电表到Acuview2上，连接状态为connected。
2、配置Alarm使能，参数选Demand_exp_Qsys，逻辑“&lt;”&amp;“none”，配置启动值2kvar，启动延迟0ms，释放值3kvar，释放延迟0ms
3、电源输入Demand_exp_Qsys为3kvar
4、检查上位机告警界面和HMI告警界面，触发的告警是否被正确记录(状态:"end")
5、电源输入Demand_exp_Qsys为1kvar
6、检查上位机告警界面和HMI告警界面，触发的告警是否被正确记录(状态:"end")
7、电源输入Demand_exp_Qsys为4kvar
8、检查上位机告警界面和HMI告警界面，触发的告警是否被正确记录(状态:"start")</t>
  </si>
  <si>
    <t>Function_AcuRev1320_015_04_case13</t>
  </si>
  <si>
    <t>打开Alarm使能，参数选Demand_Ssys，    逻辑“&gt;”&amp;“and”， 配置启动2kVA，启动延迟0ms，释放值1kVA，释放延迟0ms，满足告警阈值，触发和消除告警正常</t>
  </si>
  <si>
    <t>1、连接AcuRev1320电表到Acuview2上，连接状态为connected。
2、配置Alarm使能，参数选Demand_Ssys，    逻辑“&gt;”&amp;“and”， 配置启动2kVA，启动延迟0ms，释放值1kVA，释放延迟0ms
3、电源输入Demand_Ssys为1kVA
4、检查上位机告警界面和HMI告警界面，触发的告警是否被正确记录(状态:"end")
5、电源输入Demand_Ssys为3kVA
6、检查上位机告警界面和HMI告警界面，触发的告警是否被正确记录(状态:"end")
7、电源输入Demand_Ssys为0.5kVA
8、检查上位机告警界面和HMI告警界面，触发的告警是否被正确记录(状态:"start")</t>
  </si>
  <si>
    <t>Power Quality告警</t>
  </si>
  <si>
    <t>Function_AcuRev1320_015_05_case1</t>
    <phoneticPr fontId="9" type="noConversion"/>
  </si>
  <si>
    <t>打开Alarm使能，参数选THD_Va，逻辑“&gt;”&amp;“none”，配置启动值20%，启动延迟10000ms，释放值10%，释放延迟10000ms，满足告警阈值，触发和消除告警正常</t>
    <phoneticPr fontId="9" type="noConversion"/>
  </si>
  <si>
    <t>1、连接AcuRev1320电表到Acuview2上，连接状态为connected。
2、配置Alarm使能，参数选THD_Va，逻辑“&gt;”&amp;“none”，配置启动值20%，启动延迟10000ms，释放值10%，释放延迟10000ms
3、电源输入THD_Va为10%
4、检查上位机告警界面和HMI告警界面，触发的告警是否被正确记录(状态:"end")
5、电源输入THD_Va为20%
6、检查上位机告警界面和HMI告警界面，触发的告警是否被正确记录(状态:"end")
7、电源输入THD_Va为10%
8、检查上位机告警界面和HMI告警界面，触发的告警是否被正确记录(状态:"start")
备注:告警逻辑关系为NULL时，只执行第一条告警</t>
    <phoneticPr fontId="9" type="noConversion"/>
  </si>
  <si>
    <t>4、检查上位机告警界面和HMI告警界面，沒有立即新增一条对应的告警记录(状态:“start”)
6、检查上位机告警界面和HMI告警界面，10s后立即新增一条对应的告警记录(状态:“start”)
8、检查上位机告警界面和HMI告警界面，10s后立即新增一条对应的告警记录(状态:“end”)</t>
    <phoneticPr fontId="9" type="noConversion"/>
  </si>
  <si>
    <t>https://accuenergy.atlassian.net/browse/A1320-716</t>
    <phoneticPr fontId="9" type="noConversion"/>
  </si>
  <si>
    <t>Function_AcuRev1320_015_05_case2</t>
    <phoneticPr fontId="9" type="noConversion"/>
  </si>
  <si>
    <t>打开Alarm使能，参数选THD_Vavg，逻辑“&gt;”&amp;“none”，配置启动值20%，启动延迟0ms，释放值15%，释放延迟0ms，满足告警阈值，触发和消除告警正常</t>
    <phoneticPr fontId="9" type="noConversion"/>
  </si>
  <si>
    <t>1、连接AcuRev1320电表到Acuview2上，连接状态为connected。
2、配置Alarm使能，参数选THD_Vavg，逻辑“&gt;”&amp;“none”，配置启动值20%，启动延迟0ms，释放值15%，释放延迟0ms
3、电源输入THD_Vavg为10%
4、检查上位机告警界面和HMI告警界面，触发的告警是否被正确记录(状态:"end")
5、电源输入THD_Vavg为25%
6、检查上位机告警界面和HMI告警界面，触发的告警是否被正确记录(状态:"start")
7、电源输入THD_Vavg为10%
8、检查上位机告警界面和HMI告警界面，触发的告警是否被正确记录(状态:"end")</t>
  </si>
  <si>
    <t>https://accuenergy.atlassian.net/browse/A1320-716</t>
  </si>
  <si>
    <t>1、上位机thd-无参数THD_Vavg
2、上位机thd-无参数THD_Iavg</t>
  </si>
  <si>
    <t> A1320-883</t>
  </si>
  <si>
    <t>Function_AcuRev1320_015_05_case3</t>
  </si>
  <si>
    <t>打开Alarm使能，参数选THD_Vb&amp;THD_Vc，逻辑“&gt;”&amp;“and”，配置启动值20%，启动延迟0ms，释放值15%，释放延迟0ms，满足告警阈值，触发和消除告警正常</t>
  </si>
  <si>
    <t>1、连接AcuRev1320电表到Acuview2上，连接状态为connected。
2、配置Alarm使能，参数选THD_Vb&amp;THD_Vc，逻辑“&gt;”&amp;“and”，配置启动值15%，启动延迟0ms，释放值10%，释放延迟0ms
3、电源输入THD_Vb&amp;THD_Vc为10%
4、检查上位机告警界面和HMI告警界面，触发的告警是否被正确记录(状态:"end")
5、电源输入THD_Vb&amp;THD_Vc为25%
6、检查上位机告警界面和HMI告警界面，触发的告警是否被正确记录(状态:"start")
7、电源输入THD_Vb&amp;THD_Vc为10%
8、检查上位机告警界面和HMI告警界面，触发的告警是否被正确记录(状态:"end")</t>
    <phoneticPr fontId="9" type="noConversion"/>
  </si>
  <si>
    <t>Function_AcuRev1320_015_05_case4</t>
  </si>
  <si>
    <t>打开Alarm使能，参数选THD_Vb&amp;THD_Vc，逻辑“&lt;”&amp;“or”，配置启动值15%，启动延迟0ms，释放值20%，释放延迟0ms，满足告警阈值，触发和消除告警正常</t>
  </si>
  <si>
    <t>1、连接AcuRev1320电表到Acuview2上，连接状态为connected。
2、配置Alarm使能，参数选THD_Vb&amp;THD_Vc，逻辑“&lt;”&amp;“or”，配置启动值15%，启动延迟0ms，释放值20%，释放延迟0ms
3、电源输入THD_Vb&amp;THD_Vc为20%
4、检查上位机告警界面和HMI告警界面，触发的告警是否被正确记录(状态:"end")
5、电源输入THD_Vb&amp;THD_Vc为10%
6、检查上位机告警界面和HMI告警界面，触发的告警是否被正确记录(状态:"start")
7、电源输入THD_Vb&amp;THD_Vc为25%
8、检查上位机告警界面和HMI告警界面，触发的告警是否被正确记录(状态:"end")</t>
  </si>
  <si>
    <t>Function_AcuRev1320_015_05_case5</t>
  </si>
  <si>
    <t>打开Alarm使能，参数选THD_input1_I，逻辑“&gt;”&amp;“none”，配置启动值20%，启动延迟0ms，释放值15%，释放延迟0ms，满足告警阈值，触发和消除告警正常</t>
  </si>
  <si>
    <t>1、连接AcuRev1320电表到Acuview2上，连接状态为connected。
2、配置Alarm使能，参数选THD_input1_I，逻辑“&gt;”&amp;“none”，配置启动值20%，启动延迟0ms，释放值15%，释放延迟0ms
3、电源输入THD_input1_I为10%
4、检查上位机告警界面和HMI告警界面，触发的告警是否被正确记录(状态:"end")
5、电源输入THD_input1_I为25%
6、检查上位机告警界面和HMI告警界面，触发的告警是否被正确记录(状态:"start")
7、电源输入THD_input1_I为10%
8、检查上位机告警界面和HMI告警界面，触发的告警是否被正确记录(状态:"end")</t>
    <phoneticPr fontId="9" type="noConversion"/>
  </si>
  <si>
    <t>Function_AcuRev1320_015_05_case6</t>
  </si>
  <si>
    <t>打开Alarm使能，参数选THD_input2_I，逻辑“&gt;”&amp;“none”，配置启动值20%，启动延迟0ms，释放值15%，释放延迟0ms，满足告警阈值，触发和消除告警正常</t>
  </si>
  <si>
    <t>1、连接AcuRev1320电表到Acuview2上，连接状态为connected。
2、配置Alarm使能，参数选THD_input2_I，逻辑“&gt;”&amp;“none”，配置启动值20%，启动延迟0ms，释放值15%，释放延迟0ms
3、电源输入THD_input2_I为10%
4、检查上位机告警界面和HMI告警界面，触发的告警是否被正确记录(状态:"end")
5、电源输入THD_input2_I为25%
6、检查上位机告警界面和HMI告警界面，触发的告警是否被正确记录(状态:"start")
7、电源输入THD_input2_I为10%
8、检查上位机告警界面和HMI告警界面，触发的告警是否被正确记录(状态:"end")</t>
  </si>
  <si>
    <t>Function_AcuRev1320_015_05_case7</t>
    <phoneticPr fontId="9" type="noConversion"/>
  </si>
  <si>
    <r>
      <t>打开Alarm使能，参数选THD_input</t>
    </r>
    <r>
      <rPr>
        <sz val="8"/>
        <color rgb="FF0000CC"/>
        <rFont val="微软雅黑"/>
        <family val="2"/>
        <charset val="134"/>
      </rPr>
      <t>3</t>
    </r>
    <r>
      <rPr>
        <sz val="8"/>
        <color rgb="FF000000"/>
        <rFont val="微软雅黑"/>
        <family val="2"/>
        <charset val="134"/>
      </rPr>
      <t>_I，逻辑“&lt;”&amp;“none”，配置启动值15%，启动延迟0ms，释放值20%，释放延迟0ms，满足告警阈值，触发和消除告警正常</t>
    </r>
    <phoneticPr fontId="9" type="noConversion"/>
  </si>
  <si>
    <t>1、连接AcuRev1320电表到Acuview2上，连接状态为connected。
2、配置Alarm使能，参数选THD_input3_I，逻辑“&lt;”&amp;“none”，配置启动值15%，启动延迟0ms，释放值20%，释放延迟0ms
3、电源输入THD_input3_I为20%
4、检查上位机告警界面和HMI告警界面，触发的告警是否被正确记录(状态:"end")
5、电源输入THD_input3_I为10%
6、检查上位机告警界面和HMI告警界面，触发的告警是否被正确记录(状态:"start")
7、电源输入THD_input3_I为25%
8、检查上位机告警界面和HMI告警界面，触发的告警是否被正确记录(状态:"end")</t>
    <phoneticPr fontId="9" type="noConversion"/>
  </si>
  <si>
    <t>Function_AcuRev1320_015_05_case8</t>
  </si>
  <si>
    <t>打开Alarm使能，参数选Unbalance_sys_V(%)，逻辑“&gt;”&amp;“none”，配置启动值0.7，启动延迟0ms，释放值0.5，释放延迟0ms，满足告警阈值，触发和消除告警正常</t>
  </si>
  <si>
    <t>1、连接AcuRev1320电表到Acuview2上，连接状态为connected。
2、配置Alarm使能，参数选unbalance_sys_V(%)，逻辑“&gt;”&amp;“none”，配置启动值50(%)，启动延迟0ms，释放值30(%)，释放延迟0ms
3、电源输入Unbalance_sys_V(%)为50%
4、检查上位机告警界面和HMI告警界面，触发的告警是否被正确记录(状态:"end")
5、电源输入Unbalance_sys_V(%)为57.735%（100V 200V 0V 0° 240° 0°）
6、检查上位机告警界面和HMI告警界面，触发的告警是否被正确记录(状态:"end")
7、电源输入Unbalance_sys_V(%)为30%
8、检查上位机告警界面和HMI告警界面，触发的告警是否被正确记录(状态:"start")</t>
  </si>
  <si>
    <t>Function_AcuRev1320_015_05_case9</t>
    <phoneticPr fontId="9" type="noConversion"/>
  </si>
  <si>
    <t>打开Alarm使能，参数选Unbalance_I(%)，逻辑“&gt;”&amp;“none”，配置启动值0.7，启动延迟0ms，释放值0.5，释放延迟0ms，满足告警阈值，触发和消除告警正常</t>
    <phoneticPr fontId="9" type="noConversion"/>
  </si>
  <si>
    <t>1、连接AcuRev1320电表到Acuview2上，连接状态为connected。
2、配置Alarm使能，参数选Unbalance_ch1_I(%)，逻辑“&gt;”&amp;“none”，配置启动值70(%)，启动延迟0ms，释放值50(%)，释放延迟0ms
3、电源输入Unbalance_I(%)为50%
4、检查上位机告警界面和HMI告警界面，触发的告警是否被正确记录(状态:"end")
5、电源输入Unbalance_I(%)为80%
6、检查上位机告警界面和HMI告警界面，触发的告警是否被正确记录(状态:"end")
7、电源输入Unbalance_I(%)为30%
8、检查上位机告警界面和HMI告警界面，触发的告警是否被正确记录(状态:"start")</t>
    <phoneticPr fontId="9" type="noConversion"/>
  </si>
  <si>
    <t>https://accuenergy.atlassian.net/browse/A1320-709</t>
    <phoneticPr fontId="9" type="noConversion"/>
  </si>
  <si>
    <t>【AcuRev-1320 v1.01p03】【告警功能】电流设置独立模式，输出不同电流幅值和角度，上位机查看电流负序不平衡度有数据。预期：独立模式下，电流不平衡度为0</t>
    <phoneticPr fontId="9" type="noConversion"/>
  </si>
  <si>
    <t>DI触发告警</t>
  </si>
  <si>
    <t>Function_AcuRev1320_015_06_case1</t>
    <phoneticPr fontId="9" type="noConversion"/>
  </si>
  <si>
    <t>打开Alarm使能，参数选DI1&amp;DI2，逻辑“=”&amp;“or”，配置启动值1，启动延迟10000ms，释放值0，释放延迟10000ms，满足告警阈值，触发和消除告警正常</t>
  </si>
  <si>
    <t>1、连接AcuRev1320电表到Acuview2上，连接状态为connected。
2、配置Alarm使能，参数选DI1&amp;DI2，逻辑“=”&amp;“or”，配置启动值1，启动延迟10000ms，释放值0，释放延迟10000ms
3、输入DI1&amp;DI2为0
4、检查上位机告警界面和HMI告警界面，触发的告警是否被正确记录(状态:"end")
5、输入DI1为1，DI2为1
6、检查上位机告警界面和HMI告警界面，触发的告警是否被正确记录(状态:"start")
7、输入DI1&amp;DI2为0
8、检查上位机告警界面和HMI告警界面，触发的告警是否被正确记录(状态:"end")</t>
  </si>
  <si>
    <t>Function_AcuRev1320_015_06_case2</t>
  </si>
  <si>
    <t>打开Alarm使能，参数选DI1&amp;DI2，逻辑“=”&amp;“and”，配置启动值0，启动延迟10000ms，释放值0，释放延迟10000ms，满足告警阈值，触发和消除告警正常</t>
  </si>
  <si>
    <t>1、连接AcuRev1320电表到Acuview2上，连接状态为connected。
2、配置Alarm使能，参数选DI1&amp;DI2，逻辑“=”&amp;“and”，配置启动值0，启动延迟10000ms，释放值0，释放延迟10000ms
3、输入DI1&amp;DI2为1
4、检查上位机告警界面和HMI告警界面，触发的告警是否被正确记录(状态:"start")
5、输入DI1为1，DI2为0
6、检查上位机告警界面和HMI告警界面，触发的告警是否被正确记录(状态:"end")
7、输入DI1&amp;DI2为1
8、检查上位机告警界面和HMI告警界面，触发的告警是否被正确记录(状态:"end")</t>
  </si>
  <si>
    <t>Function_AcuRev1320_015_06_case3</t>
  </si>
  <si>
    <r>
      <rPr>
        <sz val="8"/>
        <color rgb="FF000000"/>
        <rFont val="微软雅黑"/>
        <family val="2"/>
        <charset val="134"/>
      </rPr>
      <t>打开Alarm使能，参数选DI3，逻辑“=”，配置启动值</t>
    </r>
    <r>
      <rPr>
        <sz val="8"/>
        <color rgb="FF0000CC"/>
        <rFont val="微软雅黑"/>
        <family val="2"/>
        <charset val="134"/>
      </rPr>
      <t>1</t>
    </r>
    <r>
      <rPr>
        <sz val="8"/>
        <color rgb="FF000000"/>
        <rFont val="微软雅黑"/>
        <family val="2"/>
        <charset val="134"/>
      </rPr>
      <t>，启动延迟10000ms，释放值0，释放延迟10000ms，满足告警阈值，触发和消除告警正常</t>
    </r>
  </si>
  <si>
    <t>1、连接AcuRev1320电表到Acuview2上，连接状态为connected。
2、配置Alarm使能，参数选DI3&amp;DI4，逻辑“=”，配置启动值01，启动延迟10000ms，释放值0，释放延迟10000ms
3、输入DI3为1
4、检查上位机告警界面和HMI告警界面，触发的告警是否被正确记录(状态:"start")
7、输入DI3为0
8、检查上位机告警界面和HMI告警界面，触发的告警是否被正确记录(状态:"end")</t>
    <phoneticPr fontId="9" type="noConversion"/>
  </si>
  <si>
    <t>4、检查上位机告警界面和HMI告警界面，沒有立即新增一条对应的告警记录(状态:“start”)
8、检查上位机告警界面和HMI告警界面，10s后立即新增一条对应的告警记录(状态:“end”)</t>
  </si>
  <si>
    <t>Function_AcuRev1320_015_06_case4</t>
  </si>
  <si>
    <t>打开Alarm使能，参数选DI3&amp;Ua，逻辑“=”“&gt;”&amp;“and”，配置DI启动值1，配置Ua启动值130V，启动延迟10000ms，DI3释放值0，Ua释放值110V，释放延迟10000ms，满足告警阈值，触发和消除告警正常</t>
  </si>
  <si>
    <t>1、连接AcuRev1320电表到Acuview2上，连接状态为connected。
2、配置Alarm使能，参数选DI3&amp;Ua，逻辑“=”“&gt;”&amp;“and”，配置DI启动值1，配置Ua启动值130V，启动延迟10000ms，DI3释放值0，Ua释放值110V，释放延迟10000ms，
3、输入DI3为0, Ua为120
4、检查上位机告警界面和HMI告警界面，触发的告警是否被正确记录(状态:"end")
5、输入DI3为1，Ua为135V
6、检查上位机告警界面和HMI告警界面，触发的告警是否被正确记录(状态:"start")
7、输入DI3为0，
8、检查上位机告警界面和HMI告警界面，触发的告警是否被正确记录(状态:"end")</t>
    <phoneticPr fontId="9" type="noConversion"/>
  </si>
  <si>
    <t>4、检查上位机告警界面和HMI告警界面，沒有立即新增一条对应的告警记录(状态:"end")
6、检查上位机告警界面和HMI告警界面，10s后立即新增一条对应的告警记录(状态:"start")
8、检查上位机告警界面和HMI告警界面，10s后立即新增一条对应的告警记录(状态:"end")</t>
  </si>
  <si>
    <t>Function_AcuRev1320_015_06_case5</t>
  </si>
  <si>
    <t>打开Alarm使能，参数选DI3&amp;I_input1，逻辑“=”“&gt;”&amp;“and”，配置DI启动值1，配置I1启动值4A，启动延迟10000ms，DI3释放值0，I2释放值3A，释放延迟10000ms，，满足告警阈值，触发和消除告警正常</t>
  </si>
  <si>
    <t>1、连接AcuRev1320电表到Acuview2上，连接状态为connected。
2、配置Alarm使能，参数选DI3&amp;I_input1，逻辑“=”“&gt;”&amp;“and”，配置DI启动值1，配置I1启动值4A，启动延迟10000ms，DI3释放值0，I2释放值3A，释放延迟10000ms，
3、输入DI3为0, I1为3A
4、检查上位机告警界面和HMI告警界面，触发的告警是否被正确记录(状态:"end")
5、输入DI3为1，I2为5A
6、检查上位机告警界面和HMI告警界面，触发的告警是否被正确记录(状态:"end")
7、输入I2为2A
8、检查上位机告警界面和HMI告警界面，触发的告警是否被正确记录(状态:"start")</t>
  </si>
  <si>
    <t>4、检查上位机告警界面和HMI告警界面，沒有立即新增一条对应的告警记录(状态:"end")
6、检查上位机告警界面和HMI告警界面，10s后立即新增一条对应的告警记录(状态:"end")
8、检查上位机告警界面和HMI告警界面，10s后立即新增一条对应的告警记录(状态:"start")</t>
  </si>
  <si>
    <t>·</t>
  </si>
  <si>
    <t>记录实时Max和Min(系统)验证</t>
    <phoneticPr fontId="9" type="noConversion"/>
  </si>
  <si>
    <t>Function_AcuRev1320_016_01_case1</t>
    <phoneticPr fontId="9" type="noConversion"/>
  </si>
  <si>
    <t>Phase A\B\C Current Max Demand测量准确，参数值和时间戳显示正常</t>
    <phoneticPr fontId="9" type="noConversion"/>
  </si>
  <si>
    <t>1、Acuview2上位机
2、网线/RTU串口线
3、AcuRev1320电表
4、电表接交流源
5、接线方式3E4w y</t>
  </si>
  <si>
    <t>1、连接AcuRev1320电表到Acuview2上，连接状态为connected
2、已重置最大需量 (clear max Demand)
3、上位机配置需量：Demand method：1(sliding Block)；Demand update rate：2mins；Demand Interval：2mins
4、源输入ABC三相电压全部为120V，电流为10A，电压电流相角差0°，等待4mins
5、源输入ABC三相电压全部为240V，电流为20A，电压电流相角差0°，等待4mins
6、上位机上和HMI上检查系统PhaseA\B\C Current Max Demand测量是否准确，参数值和时间戳显示是否正常
7、检查web页面上max demand界面中max demand相关数据测量是否准确，参数值和时间戳显示是否正常</t>
  </si>
  <si>
    <t>6、上位机和HMI上检查系统PhaseA\B\C Current Max Demand测量准确（20A），参数值和时间戳显示正常
7、检查web页面上max demand界面中max demand相关数据测量准确，参数值和时间戳显示正常
备注: modbus表中能量参数有55个，测试时候需要借助Excel公式计算和上位机及电表上数据比对。</t>
  </si>
  <si>
    <t>Lv0</t>
  </si>
  <si>
    <t>v1.01p05</t>
    <phoneticPr fontId="91" type="noConversion"/>
  </si>
  <si>
    <t>记录实时Max和Min(系统)验证</t>
  </si>
  <si>
    <t>Function_AcuRev1320_016_01_case2</t>
  </si>
  <si>
    <t>Phase A\B\C Import Active Power Max Demand测量准确，参数值和时间戳显示正常</t>
    <phoneticPr fontId="9" type="noConversion"/>
  </si>
  <si>
    <t>1、连接AcuRev1320电表到Acuview2上，连接状态为connected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6、上位机和HMI上检查系统PhaseA\B\C Import Active Power Max Demand测量是否准确，参数值和时间戳显示是否正常</t>
  </si>
  <si>
    <t>6、上位机和HMI上检查系统PhaseA\B\C Import Active Power Max Demand测量准确（1.2KW），参数值和时间戳显示正常
备注: modbus表中能量参数有55个，测试时候需要借助Excel公式计算和上位机及电表上数据比对。</t>
  </si>
  <si>
    <t>lv1</t>
    <phoneticPr fontId="9" type="noConversion"/>
  </si>
  <si>
    <t>无Phase A\B\C Import Active Power Max Demand</t>
    <phoneticPr fontId="9" type="noConversion"/>
  </si>
  <si>
    <t>只有Active Power Deamnd，没有Import</t>
  </si>
  <si>
    <t>Function_AcuRev1320_016_01_case3</t>
  </si>
  <si>
    <t>Phase A\B\C Export Active Power Max Demand测量准确，参数值和时间戳显示正常</t>
    <phoneticPr fontId="9" type="noConversion"/>
  </si>
  <si>
    <t xml:space="preserve">1、连接AcuRev1320电表到Acuview2上，连接状态为connected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6、上位机和HMI上检查系统PhaseA\B\C Export Active Power Max Demand测量是否准确，参数值和时间戳显示是否正常
7、检查web页面上max demand界面中max demand相关数据测量是否准确，参数值和时间戳显示是否正常
</t>
  </si>
  <si>
    <t>6、上位机和HMI上检查系统PhaseA\B\C Export Active Power Max Demand测量准确（0.6kW），参数值和时间戳显示正常
7、检查web页面上max demand界面中max demand相关数据测量准确，参数值和时间戳显示正常
备注: modbus表中能量参数有55个，测试时候需要借助Excel公式计算和上位机及电表上数据比对。</t>
  </si>
  <si>
    <t>lv3</t>
  </si>
  <si>
    <t>无Phase A\B\C Export Active Power Max Demand</t>
    <phoneticPr fontId="9" type="noConversion"/>
  </si>
  <si>
    <t>只有Active Power Deamnd，没有Export
根据产品新出的文档，不需要显示Export</t>
  </si>
  <si>
    <t>Function_AcuRev1320_016_01_case4</t>
  </si>
  <si>
    <t>Phase A\B\C Import Reactive Power Max Demand测量准确，参数值和时间戳显示正常</t>
    <phoneticPr fontId="9" type="noConversion"/>
  </si>
  <si>
    <t xml:space="preserve">1、连接AcuRev1320电表到Acuview2上，连接状态为connected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6、上位机和HMI上检查系统PhaseA\B\C Import Reactive Power Max Demand测量是否准确，参数值和时间戳显示是否正常
7、检查web页面上max demand界面中max demand相关数据测量是否准确，参数值和时间戳显示是否正常
</t>
  </si>
  <si>
    <t>6、上位机和HMI上检查系统PhaseA\B\C Import Reactive Power Max Demand测量准确（0.6kvar），参数值和时间戳显示正常
7、检查web页面上max demand界面中max demand相关数据测量准确，参数值和时间戳显示正常
备注: modbus表中能量参数有55个，测试时候需要借助Excel公式计算和上位机及电表上数据比对。</t>
  </si>
  <si>
    <t>lv2</t>
  </si>
  <si>
    <t>无Phase A\B\C Import Reactive Max Demand</t>
    <phoneticPr fontId="9" type="noConversion"/>
  </si>
  <si>
    <t>只有ReActive Power Deamnd，没有Import</t>
  </si>
  <si>
    <t>Function_AcuRev1320_016_01_case5</t>
  </si>
  <si>
    <t>Phase A\B\C Export Reactive Power Max Demand测量准确，参数值和时间戳显示正常</t>
    <phoneticPr fontId="9" type="noConversion"/>
  </si>
  <si>
    <t xml:space="preserve">1、连接AcuRev1320电表到Acuview2上，连接状态为connected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6、上位机和HMI上检查系统PhaseA\B\C Export Reactive Power Max Demand测量是否准确，参数值和时间戳显示是否正常
7、检查web页面上max demand界面中max demand相关数据测量是否准确，参数值和时间戳显示是否正常
</t>
  </si>
  <si>
    <t>6、上位机和HMI上检查系统Phase A\B\C Export Reactive Power Max Demand测量准确(0.6kvar)，参数值和时间戳显示正常
7、检查web页面上max demand界面中max demand相关数据测量准确，参数值和时间戳显示正常
备注: modbus表中能量参数有55个，测试时候需要借助Excel公式计算和上位机及电表上数据比对。</t>
  </si>
  <si>
    <t>无 Phase A\B\C Export Reactive Max Demand</t>
    <phoneticPr fontId="9" type="noConversion"/>
  </si>
  <si>
    <t>只有ReActive Power Deamnd，没有Export
根据产品新出的文档，不需要显示Export</t>
  </si>
  <si>
    <t>Function_AcuRev1320_016_01_case6</t>
  </si>
  <si>
    <t>Phase  A\B\C Apparent Power Max Demand测量准确，参数值和时间戳显示正常</t>
    <phoneticPr fontId="9" type="noConversion"/>
  </si>
  <si>
    <t>1、连接AcuRev1320电表到Acuview2上，连接状态为connected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6、上位机和HMI上检查系统PhaseA\B\C Apparent Power Max Demand测量是否准确，参数值和时间戳显示是否正常</t>
  </si>
  <si>
    <t>6、上位机和HMI上检查系统Phase A\B\C Apparent Power Max Demand测量准确（1.2KW），参数值和时间戳显示正常
备注: modbus表中能量参数有55个，测试时候需要借助Excel公式计算和上位机及电表上数据比对。</t>
  </si>
  <si>
    <t>无 Phase  A\B\C Apparent Power Max Demand</t>
    <phoneticPr fontId="9" type="noConversion"/>
  </si>
  <si>
    <t>Function_AcuRev1320_016_01_case7</t>
  </si>
  <si>
    <t>Sys Average Current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</si>
  <si>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4、源输入ABC三相电压全部为120V，电流为10A，电压电流相角差0°，等待5mins
5、源输入ABC三相电压全部为240V，电流为20A，电压电流相角差0°，等待5mins
6、上位机和HMI上检查系统Sys Average Current Max Demand测量是否准确，参数值和时间戳显示是否正常</t>
  </si>
  <si>
    <t>6、上位机和HMI上检查系统Sys Average Current Max Demand测量准确（20A），参数值和时间戳显示正常
备注: modbus表中能量参数有55个，测试时候需要借助Excel公式计算和上位机及电表上数据比对。</t>
  </si>
  <si>
    <t>Lv2</t>
    <phoneticPr fontId="9" type="noConversion"/>
  </si>
  <si>
    <t>根据产品新出的文档，不需要显示Sys Average Current Max Demand</t>
  </si>
  <si>
    <t>Function_AcuRev1320_016_01_case8</t>
  </si>
  <si>
    <t>Sys Import Active Power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</si>
  <si>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6、上位机上检查系统Sys Import Active Power Max Demand测量是否准确，参数值和时间戳显示是否正常</t>
  </si>
  <si>
    <t>6、上位机上检查系统Sys Import Active Power Max Demand测量准确（3.6KW），参数值和时间戳显示正常
备注: modbus表中能量参数有55个，测试时候需要借助Excel公式计算和上位机及电表上数据比对。</t>
  </si>
  <si>
    <t>lv0</t>
  </si>
  <si>
    <t>有根据产品新出的文档，只有Sys Active Power Max Demand，不需要显示Import</t>
  </si>
  <si>
    <t>HMI 界面把“SYS”显示成“N”了</t>
  </si>
  <si>
    <t>Function_AcuRev1320_016_01_case9</t>
  </si>
  <si>
    <t>Sys Export Active Power Max Demand测量准确，参数值和时间戳显示正常</t>
    <phoneticPr fontId="9" type="noConversion"/>
  </si>
  <si>
    <t>1、连接AcuRev1320电表到Acuview2上，连接状态为connected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6、上位机和HMI上检查系统Sys Export Active Power Max Demand测量是否准确，参数值和时间戳显示是否正常</t>
  </si>
  <si>
    <t>6、上位机和HMI上检查系统Sys Export Active Power Max Demand测量准确（1.8KW），参数值和时间戳显示正常
备注: modbus表中能量参数有55个，测试时候需要借助Excel公式计算和上位机及电表上数据比对。</t>
  </si>
  <si>
    <t>无Sys Export Active Power Max Demand</t>
  </si>
  <si>
    <t>根据产品新出的文档，不需要显示无Sys Export Active Power Max Demand</t>
  </si>
  <si>
    <t>Function_AcuRev1320_016_01_case10</t>
  </si>
  <si>
    <t>Sys Import Reactive Power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</si>
  <si>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6、上位机和HMI上检查系统Sys Import Reactive Power Max Demand测量是否准确，参数值和时间戳显示是否正常</t>
  </si>
  <si>
    <t>6、上位机和HMI上检查系统Sys Import Reactive Power Max Demand测量准确（1.8Kvar），参数值和时间戳显示正常
备注: modbus表中能量参数有55个，测试时候需要借助Excel公式计算和上位机及电表上数据比对。</t>
  </si>
  <si>
    <t>lv1</t>
  </si>
  <si>
    <t>有根据产品新出的文档，只有Sys Reactive Power Max Demand，不需要显示Import</t>
  </si>
  <si>
    <t>Function_AcuRev1320_016_01_case11</t>
  </si>
  <si>
    <t>Sys Export Reactive Power Max Demand测量准确，参数值和时间戳显示正常</t>
    <phoneticPr fontId="9" type="noConversion"/>
  </si>
  <si>
    <t>1、连接AcuRev1320电表到Acuview2上，连接状态为connected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6、上位机上检查系统Sys Export Reactive Power Max Demand测量是否准确，参数值和时间戳显示是否正常</t>
  </si>
  <si>
    <t>6、上位机上检查系统Sys Export Reactive Power Max Demand测量准确（1.8KW），参数值和时间戳显示正常
备注: modbus表中能量参数有55个，测试时候需要借助Excel公式计算和上位机及电表上数据比对。</t>
  </si>
  <si>
    <t>无Sys Export Reactive  Power Max Demand</t>
  </si>
  <si>
    <t>有根据产品新出的文档，没有Sys Export Reactive  Power Max Demand</t>
  </si>
  <si>
    <t>Function_AcuRev1320_016_01_case12</t>
  </si>
  <si>
    <t>Sys Apparent Power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</si>
  <si>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6、上位机和HMI上检查系统Sys Apparent Power Max Demand测量是否准确，参数值和时间戳显示是否正常</t>
  </si>
  <si>
    <t>6、上位机和HMI上检查系统Sys Apparent Power Max Demand测量准确（3.6KW），参数值和时间戳显示正常
备注: modbus表中能量参数有55个，测试时候需要借助Excel公式计算和上位机及电表上数据比对。</t>
  </si>
  <si>
    <t>Function_AcuRev1320_016_01_case13</t>
  </si>
  <si>
    <t>设置Van、Vbn、Vcn分别为(69V,120V,230V) ,测量Van,Vbn,Vcn,Vab, Vac,Vbc最大值最小值正确，参数值和时间戳显示正常</t>
  </si>
  <si>
    <t>1、连接AcuRev1320电表到Acuview2上，连接状态为connected
2、源输入Van、Vbn、Vcn分别为(69V,120V,230V)
3、重置系统最大、最小值 (clear max/min)
4、等待5mins。
5、上位机和HMI上检查Van,Vbn,Vcn,Vab, Vac,Vbc最大值最小值测量是否准确，参数值和时间戳显示是否正常
6、检查web页面中MaxMin界面中Van,Vbn,Vcn,Vab, Vac,Vbc最大值最小值测量是否准确，参数值和时间戳显示是否正常</t>
  </si>
  <si>
    <t>5、上位机和HMI上检查Van,Vbn,Vcn,Vab, Vac,Vbc最大值最小值测量准确，参数值和时间戳显示正常
6、检查web页面中MaxMin界面中Van,Vbn,Vcn,Vab, Vac,Vbc最大值最小值测量准确，参数值和时间戳显示正常
备注: modbus表中能量参数有55个，测试时候需要借助Excel公式计算和上位机及电表上数据比对。</t>
  </si>
  <si>
    <t>Function_AcuRev1320_016_01_case14</t>
  </si>
  <si>
    <t>设置Van、Vbn、Vcn分别为(230V,347V,400V),测量Van,Vbn,Vcn,Vab, Vac,Vbc最大值最小值正确，参数值和时间戳显示正常</t>
  </si>
  <si>
    <t>1、连接AcuRev1320电表到Acuview2上，连接状态为connected
2、源输入Van、Vbn、Vcn分别为(230V,347V,400V)
3、重置系统最大、最小值 (clear max/min)
4、等待5mins。
5、上位机和HMI上检查Van,Vbn,Vcn,Vab, Vac,Vbc最大值最小值测量是否准确，参数值和时间戳显示是否正常</t>
  </si>
  <si>
    <t>5、上位机和HMI上检查Van,Vbn,Vcn,Vab, Vac,Vbc最大值最小值测量准确，参数值和时间戳显示正常
备注: modbus表中能量参数有55个，测试时候需要借助Excel公式计算和上位机及电表上数据比对。</t>
  </si>
  <si>
    <t>Function_AcuRev1320_016_01_case15</t>
  </si>
  <si>
    <t>设置Van、Vbn、Vcn分别为(69V,69V,69V),   测量Van,Vbn,Vcn,Vab, Vac,Vbc最大值最小值正确，参数值和时间戳显示正常</t>
  </si>
  <si>
    <t>1、连接AcuRev1320电表到Acuview2上，连接状态为connected
2、源输入Van、Vbn、Vcn分别为(69V,69V,69V)
3、重置系统最大、最小值 (clear max/min)
4、等待5mins。
5、上位机和HMI上检查Van,Vbn,Vcn,Vab, Vac,Vbc最大值最小值测量是否准确，参数值和时间戳显示是否正常</t>
  </si>
  <si>
    <t>Function_AcuRev1320_016_01_case16</t>
  </si>
  <si>
    <t>设置Van、Vbn、Vcn分别为(347V,347V,347V),测量Van,Vbn,Vcn,Vab, Vac,Vbc最大值最小值正确，参数值和时间戳显示正常</t>
  </si>
  <si>
    <t>1、连接AcuRev1320电表到Acuview2上，连接状态为connected
2、源输入Van、Vbn、Vcn分别为(347V,347V,347V)
3、重置系统最大、最小值 (clear max/min)
4、等待5mins。
5、上位机和HMI上检查Van,Vbn,Vcn,Vab, Vac,Vbc最大值最小值测量是否准确，参数值和时间戳显示是否正常</t>
  </si>
  <si>
    <t>5、上位机和HMI上检查Van,Vbn,Vcn,Vab, Vac,Vbc最大值最小值测量准确，参数值和时间戳显示正常
备注: modbus表中能量参数有55个，测试时候需要借助Excel公式计算和上位机及电表上数据比对。</t>
    <phoneticPr fontId="9" type="noConversion"/>
  </si>
  <si>
    <t>Function_AcuRev1320_016_01_case17</t>
  </si>
  <si>
    <t>Ia、Ib、Ic分别设置为(3A,5A,10A),测量Ia、Ib、Ic最大值最小值正确，参数值和时间戳显示正常</t>
  </si>
  <si>
    <t>1、连接AcuRev1320电表到Acuview2上，连接状态为connected
2、源输入Ia、Ib、Ic分别设置为(3A,5A,10A)
3、重置系统最大、最小值 (clear max/min)
4、等待5mins。
5、上位机和HMI上检查Ia、Ib、Ic最大值最小值测量是否准确，参数值和时间戳显示是否正常
6、检查web页面中MaxMin界面中Ia、Ib、Ic最大值最小值测量是否准确，参数值和时间戳显示是否正常</t>
  </si>
  <si>
    <t>5、上位机和HMI上检查Ia、Ib、Ic最大值最小值测量准确，参数值和时间戳显示正常
6、检查web页面中MaxMin界面中Ia、Ib、Ic最大值最小值测量准确，参数值和时间戳显示正常
备注: modbus表中能量参数有55个，测试时候需要借助Excel公式计算和上位机及电表上数据比对。</t>
  </si>
  <si>
    <t>Function_AcuRev1320_016_01_case18</t>
  </si>
  <si>
    <t>Ia、Ib、Ic分别设置为(0.5A,2A,3A),测量Ia、Ib、Ic最大值最小值正确，参数值和时间戳显示正常</t>
  </si>
  <si>
    <t>1、连接AcuRev1320电表到Acuview2上，连接状态为connected
2、源输入Ia、Ib、Ic分别设置为(0.5A,2A,3A)
3、重置系统最大、最小值 (clear max/min)
4、等待5mins。
5、上位机和HMI上检查Ia、Ib、Ic最大值最小值测量是否准确，参数值和时间戳显示是否正常</t>
  </si>
  <si>
    <t>5、上位机和HMI上检查Ia、Ib、Ic最大值最小值测量准确，参数值和时间戳显示正常
备注: modbus表中能量参数有55个，测试时候需要借助Excel公式计算和上位机及电表上数据比对。</t>
    <phoneticPr fontId="9" type="noConversion"/>
  </si>
  <si>
    <t>Lv3</t>
  </si>
  <si>
    <t>Function_AcuRev1320_016_01_case19</t>
  </si>
  <si>
    <t>Ia、Ib、Ic分别设置为(5A,8A,10A),测量Ia、Ib、Ic最大值最小值正确，参数值和时间戳显示正常</t>
  </si>
  <si>
    <t>1、连接AcuRev1320电表到Acuview2上，连接状态为connected
2、重置系统最大、最小值 (clear max/min)
3、源输入Ia、Ib、Ic分别设置为(5A,8A,10A)
4、等待5mins。
5、上位机和HMI上检查Ia、Ib、Ic最大值最小值测量是否准确，参数值和时间戳显示是否正常</t>
  </si>
  <si>
    <t>5、上位机和HMI上检查Ia、Ib、Ic最大值最小值测量准确，参数值和时间戳显示正常
备注: modbus表中能量参数有55个，测试时候需要借助Excel公式计算和上位机及电表上数据比对。</t>
  </si>
  <si>
    <t>Lv4</t>
  </si>
  <si>
    <t>Function_AcuRev1320_016_01_case20</t>
  </si>
  <si>
    <t>设置交流电频率为依次为50H、60HZ、69HZ、42.5HZ，测量Freq最大值最小值正确，参数值和时间戳显示正常</t>
  </si>
  <si>
    <t>1、连接AcuRev1320电表到Acuview2上，连接状态为connected
2、源输入交流电频率依次为50H、60HZ、69HZ、42.5HZ
3、重置系统最大、最小值 (clear max/min)
4、等待5mins。
5、上位机和HMI上检查Freq最大值最小值测量是否准确，参数值和时间戳显示是否正常
6、检查web页面中MaxMin界面中Freq最大值最小值测量是否准确，参数值和时间戳显示是否正常</t>
  </si>
  <si>
    <t>5、上位机和HMI上检查Freq最大值最小值测量准确，参数值和时间戳显示正常
6、检查web页面中MaxMin界面中Freq最大值最小值测量准确，参数值和时间戳显示正常
备注: modbus表中能量参数有55个，测试时候需要借助Excel公式计算和上位机及电表上数据比对。</t>
  </si>
  <si>
    <t>Function_AcuRev1320_016_01_case21</t>
    <phoneticPr fontId="9" type="noConversion"/>
  </si>
  <si>
    <t>设置Van、Vbn、Vcn分别为(69V,120V,230V) ,测量三相电压不平衡因Unbalance factor最大值最小值正确，参数值和时间戳显示正常</t>
    <phoneticPr fontId="9" type="noConversion"/>
  </si>
  <si>
    <t>1、Acuview2上位机
2、网线/RTU串口线
3、AcuRev1320电表
4、电表接交流源
5、接线方式3E4w y</t>
    <phoneticPr fontId="9" type="noConversion"/>
  </si>
  <si>
    <t xml:space="preserve">1、连接AcuRev1320电表到Acuview2上，连接状态为connected
2、重置系统最大、最小值 (clear max/min)
3、源输入Van、Vbn、Vcn分别为(69V,120V,230V)角度 (0，240，120)
4、等待5mins。
5、上位机和HMI上检查三相电压不平衡因素Unbalance factor最大值最小值测量是否准确，参数值和时间戳显示是否正常
6、检查web页面中MaxMin界面中三相电压不平衡因素Unbalance factor最大值最小值测量是否准确，参数值和时间戳显示是否正常
</t>
    <phoneticPr fontId="9" type="noConversion"/>
  </si>
  <si>
    <t>5、上位机和HMI上检查三相电压不平衡因素Unbalance factor最大值最小值测量准确(34%)，参数值和时间戳显示正常
6、检查web页面中MaxMin界面中三相电压不平衡因素Unbalance factor最大值最小值测量准确，参数值和时间戳显示正常
备注: modbus表中能量参数有55个，测试时候需要借助Excel公式计算和上位机及电表上数据比对。</t>
  </si>
  <si>
    <t>Lv2</t>
  </si>
  <si>
    <t>Max/Min中电压不平衡和电流不平衡记录错误（寄存器中值错误）。预期：电压不平衡和电流不平衡记录正确
问题2：上位机Max/Min中电压、电流不平衡、THD读取错误，显示与寄存器值不一致。预期：显示与寄存器值一致</t>
    <phoneticPr fontId="9" type="noConversion"/>
  </si>
  <si>
    <t>Function_AcuRev1320_016_01_case22</t>
  </si>
  <si>
    <t>设置Van、Vbn、Vcn分别为(230V,347V,400V),测量三相电压不平衡因Unbalance factor最大值最小值正确，参数值和时间戳显示正常</t>
  </si>
  <si>
    <t>1、连接AcuRev1320电表到Acuview2上，连接状态为connected
2、源输入Van、Vbn、Vcn分别为(230V,347V,400V)角度 (0，240，120)
3、重置系统最大、最小值 (clear max/min)
4、等待5mins。
5、上位机和HMI上检查三相电压不平衡因素Unbalance factor最大值最小值测量是否准确，参数值和时间戳显示是否正常</t>
  </si>
  <si>
    <t>5、上位机和HMI上检查三相电压不平衡因素Unbalance factor最大值最小值测量准确（15.421%），参数值和时间戳显示正常
备注: modbus表中能量参数有55个，测试时候需要借助Excel公式计算和上位机及电表上数据比对。</t>
    <phoneticPr fontId="9" type="noConversion"/>
  </si>
  <si>
    <t>Function_AcuRev1320_016_01_case23</t>
  </si>
  <si>
    <t>设置相电压Va,Vb,Vc分别为(69V,120V,230V)，谐波含量百分比0.5%，谐波次数2， 谐波相位30°， 测量电表谐波参数Va_THD,Vb_THD，Vc_THD最大值最小值正确，参数值和时间戳显示正常</t>
  </si>
  <si>
    <t xml:space="preserve">1、连接AcuRev1320电表到Acuview2上，连接状态为connected
2、源输入相电压Va,Vb,Vc分别为(69V,120V,230V)，谐波含量百分比0.5%，谐波次数2， 谐波相位30°
3、重置系统最大、最小值 (clear max/min)
4、等待5mins。
5、上位机和HMI上检查电表谐波参数Va_THD,Vb_THD，Vc_THD最大值最小值测量是否准确，参数值和时间戳显示是否正常
6、检查web页面中MaxMin界面中谐波参数Va_THD,Vb_THD，Vc_THD最大值最小值测量是否准确，参数值和时间戳显示是否正常
</t>
  </si>
  <si>
    <t>5、上位机和HMI上检查电表谐波参数Va_THD,Vb_THD，Vc_THD最大值最小值测量准确，参数值和时间戳显示正常
6、检查web页面中MaxMin界面中谐波参数Va_THD,Vb_THD，Vc_THD最大值最小值测量准确，参数值和时间戳显示正常
备注: modbus表中能量参数有55个，测试时候需要借助Excel公式计算和上位机及电表上数据比对。</t>
  </si>
  <si>
    <t>电压谐波小于5%不显示,相关问题单
https://accuenergy.atlassian.net/browse/A1320-493</t>
    <phoneticPr fontId="9" type="noConversion"/>
  </si>
  <si>
    <t>Function_AcuRev1320_016_01_case24</t>
  </si>
  <si>
    <t>设置相电压Va,Vb,Vc分别为(347V,347V,347V)，谐波含量百分比2%，谐波次数2，谐波相位60°， 测量电表谐波参数Va_THD,Vb_THD，Vc_THD最大值最小值正确，参数值和时间戳显示正常</t>
  </si>
  <si>
    <t>1、连接AcuRev1320电表到Acuview2上，连接状态为connected
2、源输入相电压Va,Vb,Vc分别为(347V,347V,347V)，谐波含量百分比2%，谐波次数2，谐波相位60°
3、重置系统最大、最小值 (clear max/min)
4、等待5mins。
5、上位机和HMI上检查电表谐波参数Va_THD,Vb_THD，Vc_THD最大值最小值测量是否准确，参数值和时间戳显示是否正常</t>
  </si>
  <si>
    <t>5、上位机和HMI上检查电表谐波参数Va_THD,Vb_THD，Vc_THD最大值最小值测量准确，参数值和时间戳显示正常
备注: modbus表中能量参数有55个，测试时候需要借助Excel公式计算和上位机及电表上数据比对。</t>
  </si>
  <si>
    <t>Function_AcuRev1320_016_01_case25</t>
  </si>
  <si>
    <t>设置相电压Va,Vb,Vc分别为(120V,120V,120V)，谐波含量百分比1%，谐波次数2，谐波相位45°， 测量电表谐波参数Va_THD,Vb_THD，Vc_THD最大值最小值正确，参数值和时间戳显示正常</t>
  </si>
  <si>
    <t>1、连接AcuRev1320电表到Acuview2上，连接状态为connected
2、重置系统最大、最小值 (clear max/min)
3、源输入相电压Va,Vb,Vc分别为(120V,120V,120V)，谐波含量百分比1%，谐波次数2，谐波相位45°
4、等待5mins。
5、上位机和HMI上检查电表谐波参数Va_THD,Vb_THD，Vc_THD最大值最小值测量是否准确，参数值和时间戳显示是否正常</t>
  </si>
  <si>
    <t>5、上位机和HMI上检查电表谐波参数Va_THD,Vb_THD，Vc_THD最大值最小值测量准确，参数值和时间戳显示正常
备注: modbus表中能量参数有55个，测试时候需要借助Excel公式计算和上位机及电表上数据比对。</t>
    <phoneticPr fontId="9" type="noConversion"/>
  </si>
  <si>
    <t>Lv1</t>
  </si>
  <si>
    <t>Function_AcuRev1320_016_01_case26</t>
  </si>
  <si>
    <t>设置相电流Ia,Ib,Ic分别为(3A,5A,10A)，谐波含量百分比0.5%，谐波次数2，谐波相位60°， 测量电表谐波参数Ia_THD,Ib_THD,Ic_THD最大值最小值正确，参数值和时间戳显示正常</t>
  </si>
  <si>
    <t xml:space="preserve">1、连接AcuRev1320电表到Acuview2上，连接状态为connected
2、重置系统最大、最小值 (clear max/min)
3、源输入相电流Ia,Ib,Ic分别为(3A,5A,10A)，谐波含量百分比0.5%，谐波次数2，谐波相位60°
4、等待5mins。
5、上位机和HMI上检查电表谐波参数Ia_THD,Ib_THD,Ic_THD最大值最小值测量是否准确，参数值和时间戳显示是否正常
</t>
  </si>
  <si>
    <t>5、上位机和HMI上检查电表谐波参数Ia_THD,Ib_THD,Ic_THD最大值最小值测量准确，参数值和时间戳显示正常
备注: modbus表中能量参数有55个，测试时候需要借助Excel公式计算和上位机及电表上数据比对。</t>
  </si>
  <si>
    <t>https://accuenergy.atlassian.net/browse/A1320-502</t>
  </si>
  <si>
    <t>Function_AcuRev1320_016_01_case27</t>
  </si>
  <si>
    <t>设置相电流Ia,Ib,Ic分别为(5A,2A,3A)，谐波含量百分比0.5%，谐波次数2，谐波相位120°， 测量电表谐波参数Ia_THD,Ib_THD,Ic_THD最大值最小值正确，参数值和时间戳显示正常</t>
  </si>
  <si>
    <t>1、连接AcuRev1320电表到Acuview2上，连接状态为connected
2、重置系统最大、最小值 (clear max/min)
3、源输入相电流Ia,Ib,Ic分别为(5A,2A,3A)，谐波含量百分比0.5%，谐波次数2，谐波相位120°
4、等待5mins。
5、上位机和HMI上检查电表谐波参数Ia_THD,Ib_THD,Ic_THD最大值最小值测量是否准确，参数值和时间戳显示是否正常</t>
  </si>
  <si>
    <t>5、上位机和HMI上检查电表谐波参数Ia_THD,Ib_THD,Ic_THD最大值最小值测量准确，参数值和时间戳显示正常
备注: modbus表中能量参数有55个，测试时候需要借助Excel公式计算和上位机及电表上数据比对。</t>
  </si>
  <si>
    <t>Function_AcuRev1320_016_01_case28</t>
  </si>
  <si>
    <t>设置相电压Va,Vb,Vc分别为(120V,120V,120V)，相电流Ia,Ib,Ic分别为(5A,8A,10A)，压流角度为30°，检查ABC三项的P、Q、S 、PF的最大值最小值正确，参数值和时间戳显示正常</t>
  </si>
  <si>
    <t>1、连接AcuRev1320电表到Acuview2上，连接状态为connected
2、源输入相电压Va,Vb,Vc分别为(120V,120V,120V)，相电流Ia,Ib,Ic分别为(5A,8A,10A)，压流角度为30°
3、重置系统最大、最小值 (clear max/min)
4、等待5mins。
5、上位机和HMI上检查电表ABC三项的P、Q、S 、PF最大值最小值测量是否准确，参数值和时间戳显示是否正常</t>
  </si>
  <si>
    <t>5、上位机和HMI上检查电表ABC三项的P、Q、S 、PF最大值最小值量准确，参数值和时间戳显示正常
备注: modbus表中能量参数有55个，测试时候需要借助Excel公式计算和上位机及电表上数据比对。</t>
  </si>
  <si>
    <t>Function_AcuRev1320_016_01_case29</t>
  </si>
  <si>
    <t>设置相电压Va,Vb,Vc分别为(69V,69V,69V)，相电流Ia,Ib,Ic分别为(5A,8A,10A)，压流角度为60°，检查ABC三项的P、Q、S 、PF的最大值最小值正确，参数值和时间戳显示正常</t>
  </si>
  <si>
    <t>1、连接AcuRev1320电表到Acuview2上，连接状态为connected
2、源输入相电压Va,Vb,Vc分别为(69V,69V,69V)，相电流Ia,Ib,Ic分别为(5A,8A,10A)，压流角度为60°
3、重置系统最大、最小值 (clear max/min)
4、等待5mins。
5、上位机和HMI上检查电表ABC三项的P、Q、S 、PF最大值最小值测量是否准确，参数值和时间戳显示是否正常</t>
  </si>
  <si>
    <t>Function_AcuRev1320_016_01_case30</t>
  </si>
  <si>
    <t>设置相电压Va,Vb,Vc分别为(230V,230V,230V)，相电流Ia,Ib,Ic分别为(5A,8A,10A)，压流角度为240°，检查ABC三项的P、Q、S 、PF的最大值最小值正确，参数值和时间戳显示正常</t>
  </si>
  <si>
    <t xml:space="preserve">1、连接AcuRev1320电表到Acuview2上，连接状态为connected
2、源输入相电压Va,Vb,Vc分别为(230V,230V,230V)，相电流Ia,Ib,Ic分别为(5A,8A,10A)，压流角度为240°
3、重置系统最大、最小值 (clear max/min)
4、等待5mins。
5、上位机和HMI上检查电表ABC三项的P、Q、S 、PF最大值最小值测量是否准确，参数值和时间戳显示是否正常，
6、检查web页面中MaxMin界面中电表ABC三项的P、Q、S 、PF最大值最小值测量是否准确，参数值和时间戳显示是否正常
</t>
  </si>
  <si>
    <t>5、上位机和HMI上检查电表ABC三项的P、Q、S 、PF最大值最小值量准确，参数值和时间戳显示正常
6、检查web页面中MaxMin界面中电表ABC三项的P、Q、S 、PF最大值最小值测量准确，参数值和时间戳显示正常
备注: modbus表中能量参数有55个，测试时候需要借助Excel公式计算和上位机及电表上数据比对。</t>
  </si>
  <si>
    <t>记录实时Max和Min(输入通道)验证</t>
    <phoneticPr fontId="9" type="noConversion"/>
  </si>
  <si>
    <t>Function_AcuRev1320_016_02_case1</t>
  </si>
  <si>
    <t>Input Ch1\2\3\4 Current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</si>
  <si>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电流为10A，电压电流相角差0°，等待4mins
5、源输入ABC三相电压全部为240V，Ch1\2\3\4 电流为20A，电压电流相角差0°，等待4mins
6、上位机和HMI上检查输入通道Input Ch1\2\3\4 Current Max Demand测量是否准确，参数值和时间戳显示是否正常</t>
  </si>
  <si>
    <t>6、上位机和HMI上检查输入通道Input Ch1\2\3\4 Current Max Demand测量准确（20A），参数值和时间戳显示正常
备注: modbus表中能量参数有55个，测试时候需要借助Excel公式计算和上位机及电表上数据比对。</t>
  </si>
  <si>
    <t>Function_AcuRev1320_016_02_case2</t>
    <phoneticPr fontId="9" type="noConversion"/>
  </si>
  <si>
    <t>Input Ch1\2\3\4 Import Active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</si>
  <si>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电流为10A，电压电流相角差0°
5、等待10mins
6、上位机和HMI上检查输入通道Input Ch1\2\3\4 Import Active Power Max Demand测量是否准确，参数值和时间戳显示是否正常</t>
  </si>
  <si>
    <t>6、上位机和HMI上检查输入通道Input Ch1\2\3\4 Import Active Power Max Demand测量准确（1.2KW），参数值和时间戳显示正常
备注: modbus表中能量参数有55个，测试时候需要借助Excel公式计算和上位机及电表上数据比对。</t>
  </si>
  <si>
    <t>【AcuRev-1320 v1.01p03】独立通道下，sum1和sum2的有功、无功、视在记录错误。预期：sum1和sum2的有功、无功、视在记录正确
https://accuenergy.atlassian.net/browse/A1320-786</t>
  </si>
  <si>
    <t>Summation 2 的无功和视在功率的Demand和MaxDeamnd一直是0，不刷新，已有问题单跟进
【AcuRev-1320 v1.01p03】独立通道下，sum1和sum2的有功、无功、视在记录错误。预期：sum1和sum2的有功、无功、视在记录正确
https://accuenergy.atlassian.net/browse/A1320-786</t>
  </si>
  <si>
    <t>Function_AcuRev1320_016_02_case3</t>
  </si>
  <si>
    <t>Input Ch1\2\3\4 Export Active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</si>
  <si>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电流为10A，电压电流相角差120°
5、等待10mins
6、上位机和HMI上检查输入通道nput Ch1\2\3\4 Export Active Power Max Demand测量是否准确，参数值和时间戳显示是否正常</t>
  </si>
  <si>
    <t>6、上位机和HMI上检查输入通道Input Ch1\2\3\4 Export Active Power Max Demand（0.6KW）测量准确，参数值和时间戳显示正常
备注: modbus表中能量参数有55个，测试时候需要借助Excel公式计算和上位机及电表上数据比对。</t>
  </si>
  <si>
    <t>【AcuRev-1320 v1.01p03】独立通道下，sum1和sum2的有功、无功、视在记录错误。预期：sum1和sum2的有功、无功、视在记录正确
https://accuenergy.atlassian.net/browse/A1320-786</t>
    <phoneticPr fontId="9" type="noConversion"/>
  </si>
  <si>
    <t>功率 Demand不区分Import和Export了</t>
  </si>
  <si>
    <t>Function_AcuRev1320_016_02_case4</t>
  </si>
  <si>
    <t>Input Ch1\2\3\4 Import Reactive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</si>
  <si>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电流为10A，电压电流相角差30°
5、等待10mins
6、上位机和HMI上检查输入通道Input Ch1\2\3\4 Import Reactive Power Max Demand测量是否准确，参数值和时间戳显示是否正常</t>
  </si>
  <si>
    <t>6、上位机和HMI上检查输入通道Input Ch1\2\3\4 Import Reactive Power Max Demand测量准确（0.6kvar），参数值和时间戳显示正常
备注: modbus表中能量参数有55个，测试时候需要借助Excel公式计算和上位机及电表上数据比对。</t>
  </si>
  <si>
    <t>【AcuRev-1320 v1.01p03】独立通道下，sum1和sum2的有功、无功、视在记录错误。预期：sum1和sum2的有功、无功、视在记录正确</t>
    <phoneticPr fontId="9" type="noConversion"/>
  </si>
  <si>
    <t>Function_AcuRev1320_016_02_case5</t>
  </si>
  <si>
    <t>Input Ch1\2\3\4 Export Reactive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</si>
  <si>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电流为10A，电压电流相角差210°
5、等待10mins
6、上位机和HMI上检查输入通道Input Ch1\2\3\4 Export Reactive Power Max Demand测量是否准确，参数值和时间戳显示是否正常</t>
  </si>
  <si>
    <t>6、上位机和HMI上检查输入通道Input Ch1\2\3\4 Export Reactive Power Max Demand(0.6KW)测量准确，参数值和时间戳显示正常
备注: modbus表中能量参数有55个，测试时候需要借助Excel公式计算和上位机及电表上数据比对。</t>
  </si>
  <si>
    <t>Function_AcuRev1320_016_02_case6</t>
  </si>
  <si>
    <t>Input Ch1\2\3\4 Apparent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</si>
  <si>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电流为10A，电压电流相角差30°
5、等待10mins
6、上位机和HMI上检查输入通道Input Ch1\2\3\4 Apparent Power Max Demand测量是否准确，参数值和时间戳显示是否正常</t>
  </si>
  <si>
    <t>6、上位机和HMI上检查输入通道Input Ch1\2\3\4 Apparent Power Max Demand测量准确（1.2KW），参数值和时间戳显示正常
备注: modbus表中能量参数有55个，测试时候需要借助Excel公式计算和上位机及电表上数据比对。</t>
  </si>
  <si>
    <t>【AcuRev-1320 v1.01p03】独立通道下，Max demand 中sum1和sum2的有功、无功、视在记录错误。预期：sum1和sum2的有功、无功、视在记录正确
https://accuenergy.atlassian.net/browse/A1320-786</t>
    <phoneticPr fontId="9" type="noConversion"/>
  </si>
  <si>
    <t>Function_AcuRev1320_016_02_case7</t>
  </si>
  <si>
    <t>3input电流输入，分别为(3A,5A,10A)，谐波含量百分比0.5%，谐波次数5，谐波相位60°， 测量电表谐波参数uasr1_THD,inupt1_THD,inupt2_THD,inupt3_THD最大值最小值正确，参数值和时间戳显示正常</t>
  </si>
  <si>
    <t>1、连接AcuRev1320电表到Acuview2上，连接状态为connected
2、重置通道最大、最小值 (clear max/min)，Ch1、Ch2、Ch3
4、源电流输入Ch1、Ch2、Ch3，分别为(3A,5A,10A)，谐波含量百分比0.5%，谐波次数5，谐波相位60°
5、等待10mins
6、上位机上检查电表谐波参数inupt1_THD,inupt2_THD,inupt3_THD测量是否准确，参数值和时间戳显示是否正常</t>
    <phoneticPr fontId="9" type="noConversion"/>
  </si>
  <si>
    <t>6、上位机上检查电表谐波参数inupt1_THD,inupt2_THD,inupt3_THD测量准确，参数值和时间戳显示正常
备注: modbus表中能量参数有55个，测试时候需要借助Excel公式计算和上位机及电表上数据比对。</t>
  </si>
  <si>
    <t>Function_AcuRev1320_016_02_case8</t>
  </si>
  <si>
    <t>3input电流输入，分别为(3A,5A,10A)，谐波含量百分比2%，谐波次数5，谐波相位60°， 测量电表谐波参数inupt1_THD,inupt2_THD,inupt3_THD最大值最小值正确，参数值和时间戳显示正常</t>
  </si>
  <si>
    <t>1、连接AcuRev1320电表到Acuview2上，连接状态为connected
2、重置通道最大、最小值 (clear max/min)，Ch1、Ch2、Ch3
4、源电流输入Ch1、Ch2、Ch3，分别为(3A、5A、10A)，谐波含量百分比2%，谐波次数5，谐波相位60°
5、等待10mins
6、上位机和HMI上检查电表谐波参数inupt1_THD,inupt2_THD,inupt3_THD测量是否准确，参数值和时间戳显示是否正常</t>
  </si>
  <si>
    <t>6、上位机和HMI上检查电表谐波参数inupt1_THD,inupt2_THD,inupt3_THD测量准确，参数值和时间戳显示正常
备注: modbus表中能量参数有55个，测试时候需要借助Excel公式计算和上位机及电表上数据比对。</t>
  </si>
  <si>
    <t>Function_AcuRev1320_016_02_case9</t>
  </si>
  <si>
    <t>上位机删除所有最大最小值正常，时间戳恢复默认值。</t>
  </si>
  <si>
    <t>1、连接AcuRev1320电表到Acuview2上，连接状态为connected，配置清除最大需量为手动模式
2、上位机和HMI重置最大、最小值 (clear max/min)</t>
  </si>
  <si>
    <t>2、系统和通道的最大、最小值重置成功，值清0，恢复后时间会立即刷新成当前电表时间
注：时间戳默认值地址表未给出，后续更新
2025/3/18：恢复后时间会立即刷新成当前电表时间</t>
  </si>
  <si>
    <t>Function_AcuRev1320_016_02_case10</t>
  </si>
  <si>
    <t>上下电，电表最大值，最小值不会丢失。</t>
  </si>
  <si>
    <t>1、连接AcuRev1320电表到Acuview2上，连接状态为connected
2、电表上下电
3、上位机和HMI上查看电表最大值，最小值是否丢失</t>
  </si>
  <si>
    <t>3、上下电，电表最大值，最小值不会丢失</t>
  </si>
  <si>
    <t xml:space="preserve">Independent input channel 模式，记录实时Max&amp;Min </t>
    <phoneticPr fontId="9" type="noConversion"/>
  </si>
  <si>
    <t>Function_AcuRev1320_016_02_case11</t>
    <phoneticPr fontId="9" type="noConversion"/>
  </si>
  <si>
    <t>Independent input channel  使能，检查Max&amp;Min 页面的</t>
    <phoneticPr fontId="9" type="noConversion"/>
  </si>
  <si>
    <t>1、Acuview2上位机
2、网线/RTU串口线
3、AcuRev1320电表
4、电表接交流源</t>
    <phoneticPr fontId="9" type="noConversion"/>
  </si>
  <si>
    <t xml:space="preserve">1、连接AcuRev1320 电表到Acuview2，连接状态为Connected
2、 Independent Input channel配置为使能，Input1-4依次分别对应到A相、B相、C相、C相；
3、 Summation1配置Input1和Input2；Summation2配置Input3和Input4
4、 供源电压幅值为120V，相位为（0，240，120）；4路电流幅值为5A，相位为（330，210， 90， 90）
5、重置系统最大、最小值 (clear max/min)
6、等待5mins。
7、检查上位机和HMI 的Max MIn的以下参数：
系统频率
相电压、线电压、电压THD；
4路Input的电压幅值、有功、无功、视在功率、PF值、THD；
2个Summation 的有功、无功、视在功率；
电压平衡、电流不平衡； </t>
  </si>
  <si>
    <t>7、检查参数项目完整，数据内容与接源一致，时间戳刷新为实际值</t>
  </si>
  <si>
    <t xml:space="preserve">Independent input channel 模式，记录MaxDemand </t>
    <phoneticPr fontId="9" type="noConversion"/>
  </si>
  <si>
    <t>Function_AcuRev1320_016_02_case12</t>
  </si>
  <si>
    <t>Independent input channel  使能，检查MaxDemand  页面的</t>
    <phoneticPr fontId="9" type="noConversion"/>
  </si>
  <si>
    <t>1、连接AcuRev1320 电表到Acuview2，连接状态为Connected
2、 Independent Input channel配置为使能，Input1-4依次分别对应到A相、B相、C相、C相；
3、 Summation1配置Input1和Input2；Summation2配置Input3和Input4
4、 供源电压幅值为120V，相位为（0，240，120）；4路电流幅值为5A，相位为（330，210， 90， 90）
5、重置系统的MaxDemand；等待Demand 刷新成功
6、检查上位机和HMI 的MaxDemand页面的以下参数：
4路Input的电压幅值、有功、无功、视在功率；
2个Summation 的有功、无功、视在功率；</t>
  </si>
  <si>
    <t>6、检查参数项目完整，数据内容与Demand一致，时间戳刷新为实际值</t>
    <phoneticPr fontId="9" type="noConversion"/>
  </si>
  <si>
    <t>SOE Log验证</t>
  </si>
  <si>
    <t>Function_AcuRev1320_016_03_case1</t>
    <phoneticPr fontId="9" type="noConversion"/>
  </si>
  <si>
    <t>3个DI分别从OFF变成ON的时候，会分别记录一条SOE log，上位机读取正常。</t>
  </si>
  <si>
    <t>1、连接AcuRev1320电表到Acuview2上，链接状态为connected
2、AcuRev1320电表DI1、DI2、DI3输入0V（ac或dc）
3、上位机设置DI1、DI2、DI3的“DI type”都为state
4、改变DI1、DI2、DI3的输入状态OFF-&gt;ON （DI1、DI2、DI3输入20V）
5、上位机查看SOE记录</t>
  </si>
  <si>
    <t>3、上位机设置DI成功，上位机工具界面无报错
5、上位机新增对应的  1条SOE记录，DI1、DI2、DI3 status 改变为：ON
SOE log包括：时间戳(year, month, day, hour, minute, second, millisecond)、所有DI status正确
注：产生一条SOE记录。实际测试时存在电压抖动，可能产生4条记录</t>
  </si>
  <si>
    <t>Function_AcuRev1320_016_03_case2</t>
  </si>
  <si>
    <t>3个DI分别从ON变成OFF的时候，会分别记录一条SOE log， 上位机读取正常。</t>
  </si>
  <si>
    <t>1、连接AcuRev1320电表到Acuview2上，链接状态为connected
2、AcuRev1320电表DI1、DI2、DI3输入20V（ac或dc）
3、上位机DI1、DI2、DI3的“DI type”都为state
4、改变DI1、DI2、DI3的状态ON-&gt;OFF （DI1、DI2、DI3输入0V）
5、上位机查看SOE记录</t>
  </si>
  <si>
    <t>3、上位机设置DI成功，上位机工具界面无报错
5、上位机新增对应的  1条SOE记录，DI1、DI2、DI3 status 改变为：OFF
SOE log包括：时间戳(year, month, day, hour, minute, second, millisecond)、所有DI status正确</t>
  </si>
  <si>
    <t>Function_AcuRev1320_016_03_case3</t>
  </si>
  <si>
    <t>最多记录200条SOE log,先进先出。</t>
    <phoneticPr fontId="9" type="noConversion"/>
  </si>
  <si>
    <t>1、连接AcuRev1320电表到Acuview2上，链接状态为connected
2、上位机DI1、DI2、DI3的“DI type”都为state
3、循环改变DI1、DI2、DI3的状态OFF-&gt;ON、ON-&gt;OFF 
4、上位机查看SOE记录最多记录条数是否为200条
5、当SOE记录存满，产生新的记录时，是否自动删除最早一条SOE记录（先进先出原则）</t>
  </si>
  <si>
    <t>3、每个DI状态改变，新增一条SOE记录
4、最多记录200条SOE log
5、当SOE记录存满，产生新的记录时，自动删除最早一条SOE记录（先进先出原则）
SOE log包括：时间戳(year, month, day, hour, minute, second, millisecond)、所有DI status正确</t>
  </si>
  <si>
    <t>Max/MIn 与SOE Log验证</t>
  </si>
  <si>
    <t>Function_AcuRev1320_016_03_case4</t>
  </si>
  <si>
    <t>上位机Max/Min页面、SOE Log 等带有ms级时间戳的记录，时间显示对齐</t>
  </si>
  <si>
    <t>1、 检查Max/Min 和SOE Log 页面的时间戳</t>
  </si>
  <si>
    <t>1、 ms级时间戳的显示对齐</t>
  </si>
  <si>
    <t>Function_AcuRev1320_016_03_case5</t>
  </si>
  <si>
    <t>检查SOE Log页面的“Lastest Soe Record No.”参数显示为最后一条SOE Log的编号</t>
  </si>
  <si>
    <t>1、连接AcuRev1320电表到Acuview2上，链接状态为connected
2、上位机DI1、DI2、DI3的“DI type”都为state
3、循环改变DI1、DI2、DI3的状态OFF-&gt;ON、ON-&gt;OFF 
4、上位机查看SOE记录最多记录条数是否为200条
5、当SOE记录存满，产生新的记录时，是否自动删除最早一条SOE记录（先进先出原则）
6、SOE记录新增过程中，观察“Lastest Soe Record No.”是否刷新为最新一条Soe Log的编号</t>
  </si>
  <si>
    <t>3、每个DI状态改变，新增一条SOE记录
4、最多记录200条SOE log
5、当SOE记录存满，产生新的记录时，自动删除最早一条SOE记录（先进先出原则）
SOE log包括：时间戳(year, month, day, hour, minute, second, millisecond)、所有DI status正确
6、SOE记录新增过程中，观察“Lastest Soe Record No.”刷新为最新一条Soe Log的编号</t>
  </si>
  <si>
    <t>DATA Log</t>
    <phoneticPr fontId="9" type="noConversion"/>
  </si>
  <si>
    <t>DATA Log 验证</t>
    <phoneticPr fontId="9" type="noConversion"/>
  </si>
  <si>
    <t>Function_AcuRev1320_017_01_case1</t>
  </si>
  <si>
    <t>上位机可配置datalog1，配置System Basic Parameters的全部参数，使用模式1，参数日志记录和时间戳正常</t>
  </si>
  <si>
    <t>1、Acuview2上位机
2、网线/RTU串口线
3、AcuRev1320电表
4、电表接交流源</t>
  </si>
  <si>
    <t>1、连接AcuRev1320电表到Acuview2上，链接状态为connected
2、上位机可配置datalog1（Setting — Data Log — Data Log 1）
Data Log Parameter Selection：配置System Basic Parameters的全部参数，
Logging Interval：1 min
Logging Mode：1（Start Logging Immediately）
3、查看Log 1日志记录</t>
    <phoneticPr fontId="9" type="noConversion"/>
  </si>
  <si>
    <t>2、Data Log 1配置成功。上位机提示配置成功，页面无报错。
3、上位机Log1日志1min更新一条
记录内容：包含System Basic Parameters的全部参数，数据符合精度要求</t>
  </si>
  <si>
    <t>Lv1</t>
    <phoneticPr fontId="9" type="noConversion"/>
  </si>
  <si>
    <t>记录RMS值，Load Nature 记录为空
A1320-594
A1320-595</t>
  </si>
  <si>
    <t>Function_AcuRev1320_017_01_case2</t>
  </si>
  <si>
    <t>上位机可配置datalog1，配置System Demand的全部参数，使用模式2，参数日志记录和时间戳正常</t>
  </si>
  <si>
    <t>1、连接AcuRev1320电表到Acuview2上，链接状态为connected
2、 上位机配置当前时间为 2024/11/15 14:55:00
3、上位机可配置datalog1（Setting — Data Log — Data Log 1）
Data Log Parameter Selection：配置System Demand的全部参数
Logging Interval：1 min
Logging Mode：2（Logging Scheduler）
Start:：2024/11/15 15:00:00  ——参考值
End：2024/11/15 15:20:00  ——参考值
4、查看Log 1日志记录</t>
    <phoneticPr fontId="9" type="noConversion"/>
  </si>
  <si>
    <t>2、Data Log 1配置成功。上位机提示配置成功，页面无报错。
3、上位机Log1日志1min更新一条
记录内容：包含System Demand的全部参数，数据符合精度要求</t>
    <phoneticPr fontId="9" type="noConversion"/>
  </si>
  <si>
    <t>可配置的Demand参数名称与实际不一致，记录的内容与实际Demand一致
https://accuenergy.atlassian.net/browse/A1320-596</t>
    <phoneticPr fontId="9" type="noConversion"/>
  </si>
  <si>
    <t>单位少k</t>
  </si>
  <si>
    <t>Function_AcuRev1320_017_01_case3</t>
  </si>
  <si>
    <t>上位机可配置datalog1，配置System Energy 全部参数，使用模式3，开始记录时间在当日未来时间点，当日开始记录，参数日志记录和时间戳正常</t>
  </si>
  <si>
    <t>1、连接AcuRev1320电表到Acuview2上，链接状态为connected
2、上位机可配置datalog1（Setting — Data Log — Data Log 1）
Data Log Parameter Selection：配置System Energy 全部参数
Logging Interval：1 min
Logging Mode：3（Start Logging Time）
开始记录时间在当日未来时间点：
Start: From：15:00  ——参考值
3、修改RTC时间为当日未来14:55，5分钟后查看Log 1日志记录</t>
  </si>
  <si>
    <t>2、Data Log 1配置成功。上位机提示配置成功，页面无报错。
3、上位机Log1日志从当日15:01开始记录日志，1min更新一条
记录内容：包含System Energy 全部参数，数据符合精度要求</t>
  </si>
  <si>
    <t>1. Datalog 记录的Energy 数据与实际不一致
2. A相、B相的Import Active Energy 会自动清零，无法持续累计
https://accuenergy.atlassian.net/browse/A1320-601
https://accuenergy.atlassian.net/browse/A1320-602</t>
    <phoneticPr fontId="9" type="noConversion"/>
  </si>
  <si>
    <t>1、 上位机Datalog 里的能量记录的值异常，有问号符号和黑色方块
2、 上位机累计能量显示错误
HMI 能量数值显示小数点位数与预期不符，目前无法检查到底能量累计的值和记录的值对不对</t>
    <phoneticPr fontId="9" type="noConversion"/>
  </si>
  <si>
    <t>Function_AcuRev1320_017_01_case4</t>
  </si>
  <si>
    <t>上位机可配置datalog1，配置THD电压电流相关的全部参数，使用模式3，开始记录时间在当日过去时间点，次日开始记录，参数日志记录和时间戳正常</t>
  </si>
  <si>
    <t>1、连接AcuRev1320电表到Acuview2上，链接状态为connected
2、上位机可配置datalog1（Setting — Data Log — Data Log 1）
Data Log Parameter Selection：配置THD电压电流相关的全部参数
Logging Interval：1 min
Logging Mode：3（Start Logging Time）
开始记录时间在当日过去时间点：
Start: From：15:00  ——参考值
3、查看Log 1日志记录</t>
  </si>
  <si>
    <t>2、Data Log 1配置成功。上位机提示配置成功，页面无报错。
3、上位机Log1日志从次日15:01开始记录日志，1min更新一条
记录内容：包含THD电压电流相关的全部参数，数据符合精度要求</t>
  </si>
  <si>
    <t xml:space="preserve"> Datalog 记录THD 参数，其中Current FFTRms 没有按照实际值记录进来
https://accuenergy.atlassian.net/browse/A1320-619</t>
    <phoneticPr fontId="9" type="noConversion"/>
  </si>
  <si>
    <t>THD的C相和N相的Current Fundamental RMS刷新与实际不一致,Datalog 里记录到了值</t>
    <phoneticPr fontId="9" type="noConversion"/>
  </si>
  <si>
    <t>Function_AcuRev1320_017_01_case5</t>
  </si>
  <si>
    <t>上位机可配置datalog2，配置Ua谐波的全部参数，使用模式1，参数日志记录和时间戳正常</t>
  </si>
  <si>
    <t>1、连接AcuRev1320电表到Acuview2上，链接状态为connected
2、上位机可配置datalog2（Setting — Data Log — Data Log 2）
Data Log Parameter Selection：配置Ua谐波的全部参数
Logging Interval：1 min
Logging Mode：1（Start Logging Immediately）
3、查看Log2日志记录</t>
  </si>
  <si>
    <t>2、Data Log 2配置成功。上位机提示配置成功，页面无报错。
3、上位机Log2日志1min更新一条
记录内容：包含Ua谐波的全部参数，数据符合精度要求</t>
  </si>
  <si>
    <t>谐波含量和谐波模值的单位错误
日志记录本身正确
https://accuenergy.atlassian.net/browse/A1320-624</t>
  </si>
  <si>
    <t>Function_AcuRev1320_017_01_case6</t>
  </si>
  <si>
    <t>上位机可配置datalog2，配置Ub谐波的全部参数，使用模式2，参数日志记录和时间戳正常</t>
  </si>
  <si>
    <t>1、连接AcuRev1320电表到Acuview2上，链接状态为connected
2、上位机可配置datalog2（Setting — Data Log — Data Log 2）
Data Log Parameter Selection：配置Ub谐波的全部参数
Logging Interval：1 min
Logging Mode：2（Logging Scheduler）
Start:：2024/11/15 15:00:00  ——参考值
End：2024/11/15 15:20:00  ——参考值
3、查看Log2日志记录</t>
  </si>
  <si>
    <t>2、Data Log 2配置成功。上位机提示配置成功，页面无报错。
3、上位机Log2日志从2024/11/15 15:01:00开始记录，1min更新一条，2024/11/15 15:19:00结束记录，之后不再产生日志记录；
记录内容：包含Ub谐波的全部参数，数据符合精度要求</t>
  </si>
  <si>
    <t>Function_AcuRev1320_017_01_case7</t>
  </si>
  <si>
    <t>上位机可配置datalog2，配置Uc谐波的全部参数，使用模式3，开始记录时间在当日未来时间点，参数日志记录和时间戳正常</t>
  </si>
  <si>
    <t>1、连接AcuRev1320电表到Acuview2上，链接状态为connected
2、上位机可配置datalog2（Setting — Data Log — Data Log 2）
Data Log Parameter Selection：配置Uc谐波的全部参数
Logging Interval：1 min
Logging Mode：3（Start Logging Time）
开始记录时间在当日未来时间点：
Start: From：15:00  ——参考值
3、查看Log 2日志记录</t>
  </si>
  <si>
    <t>2、Data Log 2配置成功。上位机提示配置成功，页面无报错。
3、上位机Log2日志从当日15:00开始记录日志，1min更新一条
记录内容：包含Uc谐波的全部参数，数据符合精度要求</t>
  </si>
  <si>
    <t>Function_AcuRev1320_017_01_case8</t>
  </si>
  <si>
    <t>上位机可配置datalog2，配置Ia谐波的全部参数，使用模式3，开始记录时间在当日过去时间点，参数日志记录和时间戳正常</t>
  </si>
  <si>
    <t>1、连接AcuRev1320电表到Acuview2上，链接状态为connected
2、上位机可配置datalog2（Setting — Data Log — Data Log 2）
Data Log Parameter Selection：配置Ia谐波的全部参数
Logging Interval：1 min
Logging Mode：3（Start Logging Time）
开始记录时间在当日过去时间点：
Start: From：15:00  ——参考值
3、查看Log 2日志记录</t>
  </si>
  <si>
    <t>2、Data Log 2配置成功。上位机提示配置成功，页面无报错。
3、上位机Log2日志从次日15:00开始记录日志，1min更新一条
记录内容：包含Ia谐波的全部参数，数据符合精度要求</t>
  </si>
  <si>
    <t>Function_AcuRev1320_017_01_case9</t>
  </si>
  <si>
    <t>上位机可配置datalog3，配置Ib谐波的全部参数，使用模式1，参数日志记录和时间戳正常</t>
  </si>
  <si>
    <t>1、连接AcuRev1320电表到Acuview2上，链接状态为connected
2、上位机可配置datalog3（Setting — Data Log — Data Log3）
Data Log Parameter Selection：配置Ib谐波的全部参数
Logging Interval：1 min
Logging Mode：1（Start Logging Immediately）
3、查看Log 3日志记录</t>
  </si>
  <si>
    <t>2、Data Log 3配置成功。上位机提示配置成功，页面无报错。
3、上位机Log3日志1min更新一条
记录内容：包含Ib谐波的全部参数，数据符合精度要求</t>
  </si>
  <si>
    <t>Function_AcuRev1320_017_01_case10</t>
  </si>
  <si>
    <t>上位机可配置datalog3，配置Ic谐波的全部参数，使用模式2，参数日志记录和时间戳正常</t>
  </si>
  <si>
    <t>1、连接AcuRev1320电表到Acuview2上，链接状态为connected
2、上位机可配置datalog3（Setting — Data Log — Data Log 2）
Data Log Parameter Selection：配置Ic谐波的全部参数
Logging Interval：1 min
Logging Mode：2（Logging Scheduler）
Start:：2024/11/15 15:00:00  ——参考值
End：2024/11/15 15:20:00  ——参考值
3、查看Log3日志记录
4、 重复2-3步骤，但是选择In 谐波的参数</t>
  </si>
  <si>
    <t>2、Data Log 3配置成功。上位机提示配置成功，页面无报错。
3、上位机Log3日志从2024/11/15 15:01:00开始记录，1min更新一条，2024/11/15 15:19:00结束记录，之后不再产生日志记录；
记录内容：包含Ic谐波的全部参数，数据符合精度要求
4、上位机Log3日志从2024/11/15 15:01:00开始记录，1min更新一条，2024/11/15 15:19:00结束记录，之后不再产生日志记录；
记录内容：包含In谐波的全部参数，数据符合精度要求</t>
  </si>
  <si>
    <t>谐波含量和谐波模值的单位错误
日志记录本身正确
https://accuenergy.atlassian.net/browse/A1320-624
用例更新，加上In 的谐波</t>
  </si>
  <si>
    <t>Function_AcuRev1320_017_01_case11</t>
  </si>
  <si>
    <t>上位机可配置datalog3，配置DI Counter 的全部参数，使用模式3，开始记录时间在当日未来时间点，参数日志记录和时间戳正常</t>
  </si>
  <si>
    <t>1、连接AcuRev1320电表到Acuview2上，链接状态为connected
2、上位机可配置datalog3（Setting — Data Log — Data Log 2）
Data Log Parameter Selection：配置DI Counter 的全部参数
Logging Interval：1 min
Logging Mode：3（Start Logging Time）
开始记录时间在当日未来时间点：
Start: From：15:00  ——参考值
3、查看Log 3日志记录</t>
  </si>
  <si>
    <t>2、Data Log 3配置成功。上位机提示配置成功，页面无报错。
3、上位机Log3日志从当日15:00开始记录日志，1min更新一条
记录内容：包含DI Counter 的全部参数，数据符合精度要求
补充： DI为Status模式时，日志记录中的DI值只有0和1、DI为Pluse Counter模式时，日志记录中的DI值可刷新实际值</t>
  </si>
  <si>
    <t>配置参数为DI Counter，未生成日志；同时会导致电表重启
https://accuenergy.atlassian.net/browse/A1320-625</t>
  </si>
  <si>
    <t>Datalog 的DI pulse count 有单位，需要删掉</t>
  </si>
  <si>
    <t>Function_AcuRev1320_017_01_case12</t>
  </si>
  <si>
    <t>上位机可配置datalog3，配置Dual Source Energy 的全部参数，使用模式3，开始记录时间在当日过去时间点，参数日志记录和时间戳正常</t>
  </si>
  <si>
    <t>1、连接AcuRev1320电表到Acuview2上，链接状态为connected
2、上位机可配置datalog3（Setting — Data Log — Data Log 2）
Data Log Parameter Selection：配置Dual Source Energy  的全部参数
Logging Interval：1 min
Logging Mode：3（Start Logging Time）
开始记录时间在当日过去时间点：
Start: From：15:00  ——参考值
3、查看Log 3日志记录</t>
  </si>
  <si>
    <t>2、Data Log 3配置成功。上位机提示配置成功，页面无报错。
3、上位机Log3日志从次日15:00开始记录日志，1min更新一条
记录内容：包含Dual Source Energy 的全部参数，数据符合精度要求</t>
  </si>
  <si>
    <t>Dual Source Energy 的全部参数
无法生成日志
https://accuenergy.atlassian.net/browse/A1320-658</t>
  </si>
  <si>
    <t>Datalog中配置Dual Source Energy 的参数到日志里，生成的日志值与实际不一致，且配置的防线是Grid，实际记录到了Generator 中</t>
    <phoneticPr fontId="9" type="noConversion"/>
  </si>
  <si>
    <t>Function_AcuRev1320_017_01_case13</t>
  </si>
  <si>
    <t>上位机可配置Datalog1配置Independent Input Channel 的参数、Datalog2配置THD的所有参数，使用模式1，参数日志记录和时间戳正常</t>
  </si>
  <si>
    <t>1、连接AcuRev1320电表到Acuview2上，链接状态为connected
2、上位机可配置datalog1，datalog2（Setting — Data Log — Data Log 1/ Data Log 2）
Data Log Parameter Selection：Datalog1配置Independent Input Channel 的参数、Datalog2配置THD的所有参数
Logging Interval：1 min
Logging Mode：1（Start Logging Immediately）
3、查看datalog1，datalog2日志记录</t>
  </si>
  <si>
    <t>2、datalog1，datalog2配置成功。上位机提示配置成功，页面无报错。
3、上位机datalog1，datalog2日志1min更新一条
记录内容：Datalog1包含Independent Input Channel 的参数、Datalog2包含THD的所有参数，数据符合精度要求</t>
  </si>
  <si>
    <t>1. 独立通道模式，记录日志，出现超长值
https://accuenergy.atlassian.net/browse/A1320-627
2. 独立通道模式，记录日志，Loadnature 应该是L、R、C；实际显示0.000Ω
https://accuenergy.atlassian.net/browse/A1320-628
3. Datalog 里的独立通道参数，有4个Impressed Electromotive Froce 不知道哪里来的参数
https://accuenergy.atlassian.net/browse/A1320-629
4. 独立通道模式，应该是没有System的数据，改变为Sum1和Sum2； 但由于地址表的问题，Datalog 的参数还是System
https://accuenergy.atlassian.net/browse/A1320-626
5.Datalog  已经配置了独立通道模式的参数之后，关闭独立通道模式，此时Datalog 应该怎么响应，现在是保留的仍旧有的参数，但以前生成的日志内容成了乱码
https://accuenergy.atlassian.net/browse/A1320-630</t>
    <phoneticPr fontId="9" type="noConversion"/>
  </si>
  <si>
    <t>detalog 设置不变， 独立通道切换非独立通道，  生成的日志乱码，已有问题单： https://accuenergy.atlassian.net/browse/A1320-630</t>
    <phoneticPr fontId="9" type="noConversion"/>
  </si>
  <si>
    <t>Function_AcuRev1320_017_01_case14</t>
  </si>
  <si>
    <t>上位机可配置Datalog1配置Ua、Ub、Uc谐波的全部参数、Datalog2配置Ia、Ib、Ic谐波的全部参数，使用模式2，参数日志记录和时间戳正常</t>
  </si>
  <si>
    <t>1、连接AcuRev1320电表到Acuview2上，链接状态为connected
2、上位机可配置datalog1，datalog2（Setting — Data Log — Data Log 1/ Data Log 2）
Data Log Parameter Selection：Datalog1配置Ua、Ub、Uc谐波的全部参数、Datalog2配置Ia、Ib、Ic谐波的全部参数
Logging Interval：1 min
Logging Mode：2（Logging Scheduler）
Start:：2024/11/15 15:00:00  ——参考值
End：2024/11/15 15:20:00  ——参考值
3、查看datalog1，datalog2日志记录</t>
  </si>
  <si>
    <t>2、datalog1，datalog2配置成功。上位机提示配置成功，页面无报错。
3、上位机datalog1，datalog2日志从2024/11/15 15:00:00开始记录，1min更新一条，2024/11/15 15:20:00结束记录，之后不再产生日志记录；
记录内容：Datalog1包含Ua、Ub、Uc谐波的全部参数、Datalog2包含Ia、Ib、Ic谐波的全部参数，数据符合精度要求</t>
  </si>
  <si>
    <t>谐波含量和谐波模值的单位错误
日志记录本身正确
https://accuenergy.atlassian.net/browse/A1320-624
更新用例，参数太多了配置不下</t>
  </si>
  <si>
    <t>Function_AcuRev1320_017_01_case15</t>
  </si>
  <si>
    <t>上位机可配置Datalog1配置System Basic Parameters和System Demand的全部参数、Datalog2配置Energy和DI的全部参数，使用模式3，参数日志记录和时间戳正常</t>
  </si>
  <si>
    <t>1、连接AcuRev1320电表到Acuview2上，链接状态为connected
2、上位机可配置datalog1，datalog2（Setting — Data Log — Data Log 1/ Data Log 2）
Data Log Parameter Selection：Datalog1配置System Basic Parameters和System Demand的全部参数、Datalog2配置Energy和DI的全部参数
Logging Interval：1 min
Logging Mode：3（Start Logging Time）
开始记录时间在当日未来时间点：
Start: From：15:00  ——参考值
3、查看datalog1，datalog2日志记录</t>
  </si>
  <si>
    <t>2、datalog1，datalog2配置成功。上位机提示配置成功，页面无报错。
3、上位机datalog1，datalog2日志从当日15:00开始记录日志，1min更新一条
记录内容：Datalog1包含System Basic Parameters和System Demand的全部参数、Datalog2包含Energy和DI的全部参数，数据符合精度要求</t>
  </si>
  <si>
    <t>记录RMS值，Load Nature 记录为空
A1320-594
A1320-595
1. Datalog 记录的Energy 数据与实际不一致
2. A相、B相的Import Active Energy 会自动清零，无法持续累计
https://accuenergy.atlassian.net/browse/A1320-601
https://accuenergy.atlassian.net/browse/A1320-602
配置参数为DI Counter，未生成日志；同时会导致电表重启
日志记录本身是成功的</t>
  </si>
  <si>
    <t>Energy 记录到异常值</t>
    <phoneticPr fontId="9" type="noConversion"/>
  </si>
  <si>
    <t>Function_AcuRev1320_017_01_case16</t>
  </si>
  <si>
    <t>上位机可配置Datalog2配置Dual Source Energy 和System Demand的全部参数、Datalog3配置Energy和DI的全部参数，使用模式1，参数日志记录和时间戳正常</t>
  </si>
  <si>
    <t>1、连接AcuRev1320电表到Acuview2上，链接状态为connected
2、上位机可配置datalog2，datalog3（Setting — Data Log — Data Log 2/ Data Log 3）
Data Log Parameter Selection：Datalog2配置Dual Source Energy 和System Demand的全部参数、Datalog3配置Energy和DI的全部参数
Logging Interval：1 min
Logging Mode：1（Start Logging Immediately）
3、查看datalog2，datalog3日志记录</t>
  </si>
  <si>
    <t>2、datalog2，datalog3配置成功。上位机提示配置成功，页面无报错。
3、上位机datalog2，datalog3日志1min更新一条
记录内容：Datalog2包含Dual Source Energy 和System Demand的全部参数、Datalog3包含Energy和DI的全部参数，数据符合精度要求</t>
  </si>
  <si>
    <t>Datalog中配置Dual Source Energy 的参数到日志里，生成的日志值与实际不一致，且配置的防线是Grid，实际记录到了Generator 中
Datalog 的DI pulse count 有单位，需要删掉</t>
    <phoneticPr fontId="9" type="noConversion"/>
  </si>
  <si>
    <t>Function_AcuRev1320_017_01_case17</t>
    <phoneticPr fontId="9" type="noConversion"/>
  </si>
  <si>
    <t>上位机可配置Datalog2配置System Basic Parameters的全部参数、Datalog3配置Independent Input Channel 的全部参数，使用模式2，参数日志记录和时间戳正常</t>
  </si>
  <si>
    <t>1、连接AcuRev1320电表到Acuview2上，链接状态为connected
2、上位机可配置datalog2，datalog3（Setting — Data Log — Data Log 2/ Data Log3）
Data Log Parameter Selection：Datalog2配置System Basic Parameters的全部参数、Datalog3配置Independent Input Channel 的全部参数
Logging Interval：1 min
Logging Mode：2（Logging Scheduler）
Start:：2024/11/15 15:00:00  ——参考值
End：2024/11/15 15:20:00  ——参考值
3、查看datalog2，datalog3日志记录</t>
    <phoneticPr fontId="9" type="noConversion"/>
  </si>
  <si>
    <t>2、datalog2，datalog3配置成功。上位机提示配置成功，页面无报错。
3、上位机datalog2，datalog3日志从2024/11/15 15:01:00开始记录，1min更新一条，2024/11/15 15:19:00结束记录，之后不再产生日志记录；
记录内容：Datalog2包含System Basic Parameters的全部参数、Datalog3包含Independent Input Channel 的全部参数，数据符合精度要求</t>
  </si>
  <si>
    <t>RMS 参数也有问题
独立通道参数有问题
检查日志生成的逻辑正常</t>
  </si>
  <si>
    <t>用例待更新，现在已经没有单独的独立通道参数了，都是在RMS里了
记录的日志有单位问题</t>
  </si>
  <si>
    <t>Datalog读取，概率出现乱码或全0
https://accuenergy.atlassian.net/browse/A1320-918</t>
    <phoneticPr fontId="9" type="noConversion"/>
  </si>
  <si>
    <t>Function_AcuRev1320_017_01_case18</t>
  </si>
  <si>
    <t>上位机可配置Datalog2配置System Demand的全部参数、Datalog3配置Energy的全部参数，使用模式3，参数日志记录和时间戳正常</t>
  </si>
  <si>
    <t>1、连接AcuRev1320电表到Acuview2上，链接状态为connected
2、上位机可配置datalog2，datalog3（Setting — Data Log — Data Log 2/ Data Log 3）
Data Log Parameter Selection：Datalog2配置System Demand的全部参数、Datalog3配置Energy的全部参数
Logging Interval：1 min
Logging Mode：3（Start Logging Time）
开始记录时间在当日未来时间点：
Start: From：15:00  ——参考值
3、查看datalog2，datalog3日志记录</t>
    <phoneticPr fontId="9" type="noConversion"/>
  </si>
  <si>
    <t>2、datalog2，datalog3配置成功。上位机提示配置成功，页面无报错。
3、上位机datalog2，datalog3日志从当日15:01开始记录日志，1min更新一条
记录内容：Datalog2包含System Demand的全部参数、Datalog3包含Energy的全部参数，数据符合精度要求</t>
  </si>
  <si>
    <t>Demand数据异常
Energy数据异常
检查日志生成的逻辑正常</t>
  </si>
  <si>
    <t>Deamand 参数存在单位问题
Energy 参数存在数值异常问题</t>
  </si>
  <si>
    <t>Function_AcuRev1320_017_01_case19</t>
  </si>
  <si>
    <t>上位机可配置Datalog1配置System Demand的全部参数、Datalog2配置System Energy的全部参数，Datalog3配置Ua、Ub、Uc谐波的全部参数，使用模式1，参数日志记录和时间戳正常</t>
  </si>
  <si>
    <t>1、连接AcuRev1320电表到Acuview2上，链接状态为connected
2、上位机可配置datalog1,datalog2,datalog3（Setting — Data Log — Data Log 1/ Data Log 2/ Data Log 3）
Data Log Parameter Selection：Datalog1配置System Demand的全部参数、Datalog2配置System Energy的全部参数，Datalog3配置Ua、Ub、Uc谐波的全部参数
Logging Interval：1 min
Logging Mode：1（Start Logging Immediately）
3、查看datalog1,datalog2,datalog3日志记录</t>
    <phoneticPr fontId="9" type="noConversion"/>
  </si>
  <si>
    <t>2、datalog1,datalog2,datalog3配置成功。上位机提示配置成功，页面无报错。
3、上位机datalog1,datalog2,datalog3日志1min更新一条
记录内容：Datalog1配置System Demand的全部参数、Datalog2配置System Energy的全部参数，Datalog3配置Ua、Ub、Uc谐波的全部参数，数据符合精度要求</t>
  </si>
  <si>
    <t>参数全部有已知问题，测试日志生成的逻辑通过</t>
  </si>
  <si>
    <t>Deamand 参数存在单位问题
Energy 参数存在数值异常问题
日志本身更新逻辑正常</t>
  </si>
  <si>
    <t>Function_AcuRev1320_017_01_case20</t>
  </si>
  <si>
    <t>上位机可配置Datalog1、Datalog2、Datalog3配置任意参数，参数配满300个，使用模式2，参数日志记录和时间戳正常</t>
  </si>
  <si>
    <t>1、连接AcuRev1320电表到Acuview2上，链接状态为connected
2、上位机可配置datalog1,datalog2,datalog3（Setting — Data Log — Data Log 1/ Data Log 2/ Data Log 3）
Data Log Parameter Selection：Datalog1、Datalog2、Datalog3配置任意参数，参数配满300个
Logging Interval：1 min
Logging Mode：2（Logging Scheduler）
Start:：2024/11/15 15:00:00  ——参考值
End：2024/11/15 15:20:00  ——参考值
3、查看datalog1,datalog2,datalog3日志记录</t>
  </si>
  <si>
    <t>2、datalog1,datalog2,datalog3配置成功。上位机提示配置成功，页面无报错。
3、上位机datalog1,datalog2,datalog3日志从2024/11/15 15:01:00开始记录，1min更新一条，2024/11/15 15:19:00结束记录，之后不再产生日志记录；
记录内容：Datalog1、Datalog2、Datalog3包含所选的全部参数，数据符合精度要求</t>
  </si>
  <si>
    <t>Datalog 配置满300个参数，读取日志失败的情况
https://accuenergy.atlassian.net/browse/A1320-632</t>
  </si>
  <si>
    <t>Datalog1、2、3 全部配满300个参数，使用模式2，出现Datalog1和2提前生成日志的问题</t>
  </si>
  <si>
    <t>Function_AcuRev1320_017_01_case21</t>
  </si>
  <si>
    <t>上位机可配置Datalog1、Datalog2、Datalog3配置任意参数，参数配满300个，使用模式3，参数日志记录和时间戳正常</t>
  </si>
  <si>
    <t>1、连接AcuRev1320电表到Acuview2上，链接状态为connected
2、上位机可配置datalog1,datalog2,datalog3（Setting — Data Log — Data Log 1/ Data Log 2/ Data Log 3）
Data Log Parameter Selection：Datalog1、Datalog2、Datalog3配置任意参数，参数配满300个
Logging Interval：1 min
Logging Mode：3（Start Logging Time）
开始记录时间在当日未来时间点：
Start: From：15:00  ——参考值
3、查看datalog1,datalog2,datalog3日志记录</t>
  </si>
  <si>
    <t>2、datalog1,datalog2,datalog3配置成功。上位机提示配置成功，页面无报错。
3、上位机datalog1,datalog2,datalog3日志从当日15:01开始记录日志，1min更新一条
记录内容：Datalog1、Datalog2、Datalog3包含所选的全部参数，数据符合精度要求</t>
  </si>
  <si>
    <t>Function_AcuRev1320_017_01_case22</t>
  </si>
  <si>
    <t>日志设置正常，时间间隔1-1440分钟，</t>
  </si>
  <si>
    <t>1、连接AcuRev1320电表到Acuview2上，链接状态为connected
2、上位机上配置日志（Logging Mode：1/2/3）
3、Logging Interval：1 min，查看日志记录
4、Logging Interval：5 min，查看日志记录
5、Logging Interval：1440 min，查看日志记录
6、Logging Interval：1441 min，查看日志记录
7、Logging Interval：0 min</t>
  </si>
  <si>
    <t>3、日志更新周期：1min更新一条，遵循整1min更新
4、日志更新周期：5min更新一条，遵循整5min（5的倍数：05 、10、15~~~）更新
5、日志更新周期：一天更新一条，遵循整天（每天0点更新）更新
6、上位机日志Logging Interval无法设置1441min
7、上位机日志Logging Interval无法设置0min</t>
  </si>
  <si>
    <t>Function_AcuRev1320_017_01_case23</t>
  </si>
  <si>
    <r>
      <rPr>
        <sz val="8"/>
        <color rgb="FF000000"/>
        <rFont val="微软雅黑"/>
        <family val="2"/>
        <charset val="134"/>
      </rPr>
      <t>日志Datalogger 数据记录器1,2,3 共享</t>
    </r>
    <r>
      <rPr>
        <strike/>
        <sz val="8"/>
        <color rgb="FF000000"/>
        <rFont val="微软雅黑"/>
        <family val="2"/>
        <charset val="134"/>
      </rPr>
      <t>1377</t>
    </r>
    <r>
      <rPr>
        <sz val="8"/>
        <color rgb="FF000000"/>
        <rFont val="微软雅黑"/>
        <family val="2"/>
        <charset val="134"/>
      </rPr>
      <t xml:space="preserve"> </t>
    </r>
    <r>
      <rPr>
        <sz val="8"/>
        <color rgb="FFFF0000"/>
        <rFont val="微软雅黑"/>
        <family val="2"/>
        <charset val="134"/>
      </rPr>
      <t xml:space="preserve">585 </t>
    </r>
    <r>
      <rPr>
        <sz val="8"/>
        <color rgb="FF000000"/>
        <rFont val="微软雅黑"/>
        <family val="2"/>
        <charset val="134"/>
      </rPr>
      <t xml:space="preserve"> 个 block </t>
    </r>
  </si>
  <si>
    <r>
      <rPr>
        <sz val="8"/>
        <color rgb="FF000000"/>
        <rFont val="微软雅黑"/>
        <family val="2"/>
        <charset val="134"/>
      </rPr>
      <t>1、连接AcuRev1320电表到Acuview2上，链接状态为connected
2、上位机可配置datalog1,datalog2,datalog3（Setting — Data Log — Data Log 1/ Data Log 2/ Data Log 3）
Data Log Parameter Selection：Datalog1、Datalog2、Datalog3配置任意参数，参数配满300个
Logging Interval：1 min
Logging Mode：1（Start Logging Immediately）
sectors ：Datalog1-3均配置为2
3、 检查Sectors 提示Datalog1-3 共用</t>
    </r>
    <r>
      <rPr>
        <strike/>
        <sz val="8"/>
        <color rgb="FF000000"/>
        <rFont val="微软雅黑"/>
        <family val="2"/>
        <charset val="134"/>
      </rPr>
      <t xml:space="preserve">1377 </t>
    </r>
    <r>
      <rPr>
        <sz val="8"/>
        <color rgb="FFFF0000"/>
        <rFont val="微软雅黑"/>
        <family val="2"/>
        <charset val="134"/>
      </rPr>
      <t>585</t>
    </r>
    <r>
      <rPr>
        <sz val="8"/>
        <color rgb="FF000000"/>
        <rFont val="微软雅黑"/>
        <family val="2"/>
        <charset val="134"/>
      </rPr>
      <t>个block
4、 查看datalog1,datalog2,datalog3日志记录</t>
    </r>
  </si>
  <si>
    <r>
      <rPr>
        <sz val="8"/>
        <color rgb="FF000000"/>
        <rFont val="微软雅黑"/>
        <family val="2"/>
        <charset val="134"/>
      </rPr>
      <t>2、数据记录器1,2,3 共享</t>
    </r>
    <r>
      <rPr>
        <sz val="8"/>
        <color rgb="FFFF0000"/>
        <rFont val="微软雅黑"/>
        <family val="2"/>
        <charset val="134"/>
      </rPr>
      <t xml:space="preserve"> 585</t>
    </r>
    <r>
      <rPr>
        <sz val="8"/>
        <color rgb="FF000000"/>
        <rFont val="微软雅黑"/>
        <family val="2"/>
        <charset val="134"/>
      </rPr>
      <t xml:space="preserve">个 block 
4、当日志存满，自动删除最早存储扇区
</t>
    </r>
    <r>
      <rPr>
        <sz val="8"/>
        <color rgb="FFFF0000"/>
        <rFont val="微软雅黑"/>
        <family val="2"/>
        <charset val="134"/>
      </rPr>
      <t xml:space="preserve">2026/3/16：1,2,3 log 共享585个 block </t>
    </r>
  </si>
  <si>
    <t>Datalog 1、2、3的Sectors 依次配置为480、480、417，配置成功，重启电表，预期： Sectors 参数配置不变；实际： Sectors 参数配置丢失
https://accuenergy.atlassian.net/browse/A1320-633</t>
  </si>
  <si>
    <t>上位机提示剩余扇区不符合与其哦</t>
  </si>
  <si>
    <t>Function_AcuRev1320_017_01_case24</t>
  </si>
  <si>
    <t>datalog1、datalog2、datalog3、datalog4日志记录的参数完整。详细见规格书</t>
  </si>
  <si>
    <t>1、连接AcuRev1320电表到Acuview2上，链接状态为connected
2、上位机可检查datalog1,datalog2,datalog3,datalog4的参数配置（Setting — Data Log — Data Log 1/ Data Log 2/ Data Log 3/ Data Log 4）
Data Log Parameter Selection：
Datalog1-3：Real-time、Demand、Energy、THD、Harmonic、Sequence Components、Phase Angle、DIcounter
Datalog4：Real-time（不包含LoadType）、THD、Harmonic、Sequence Components、Phase Angle、DIcounter</t>
  </si>
  <si>
    <t>2、datalog1,datalog2,datalog3,datalog4参数配置完整符合预期</t>
  </si>
  <si>
    <t>备注： 跟新用例，打开独立通道则检查独立通道模式的参数
打开双源能量，则检查双源能量的参数
Demand数据异常
Energy数据异常 其他用例已发现的问题，已提单</t>
    <phoneticPr fontId="9" type="noConversion"/>
  </si>
  <si>
    <t>Datalog4 ，目前可以配置Energy、Demand以及RMS的负载特性参数</t>
  </si>
  <si>
    <t>Function_AcuRev1320_017_01_case25</t>
  </si>
  <si>
    <t>恢复出厂设置后，上位机配置datalog1,datalog2,datalog3、datalog4，参数选择任意部分， Logging Interval默认配置，配置成功（继承于DC300问题单）</t>
  </si>
  <si>
    <t>1、Acuview2上位机
2、网线/RTU串口线
3、AcuRev1320电表
5、电表接交流源</t>
  </si>
  <si>
    <t>1、电表恢复出厂操作
2、连接AcuRev1320电表到Acuview2上，链接状态为connected
3、上位机可配置datalog1,datalog2,datalog3,datalog4（Setting — Data Log — Data Log 1/ Data Log 2/ Data Log 3/ Data Log 4）
Data Log Parameter Selection：参数选择任意部分
Logging Interval：默认配置
4、上位机点击update</t>
    <phoneticPr fontId="9" type="noConversion"/>
  </si>
  <si>
    <t>4、上位机提示配置日志成功。页面无报错。</t>
    <phoneticPr fontId="9" type="noConversion"/>
  </si>
  <si>
    <t>Function_AcuRev1320_017_01_case26</t>
  </si>
  <si>
    <t>datalog1，构造日志生成到10000条，读取日志能够全部读出</t>
  </si>
  <si>
    <t>1、连接AcuRev1320电表到Acuview2上，链接状态为connected，已配置Datalog1日志
2、读取Log1最近64000条日志（Reading—Data Log—Data Log1 Reading—Read 64000 Records(from selected Record)）
3、日志数量为10000条时，日志编号选择1，选择读取64000条数据日志，并保存至文件</t>
  </si>
  <si>
    <t>2、读取Log1最近64000条日志成功。无报错、乱码，日志间隔、参数与Data Log3配置一致，数据符合精度要求
3、读取到日志编号为1~10000，保存至文件成功</t>
  </si>
  <si>
    <t>Function_AcuRev1320_017_01_case27</t>
  </si>
  <si>
    <t>datalog1，构造日志生成到64000条，读取日志能够全部读出</t>
  </si>
  <si>
    <t>1、连接AcuRev1320电表到Acuview2上，链接状态为connected，已配置Datalog1日志
2、读取Log1最近64000条日志（Reading—Data Log—Data Log1 Reading—Read 64000 Records(from selected Record)）
3、日志数量为64000条时，日志编号选择1，选择读取64000条数据日志，并保存至文件</t>
  </si>
  <si>
    <t>2、读取Log1最近64000条日志成功。无报错、乱码，日志间隔、参数与Data Log3配置一致，数据符合精度要求
3、读取到日志编号为1~64000，保存至文件成功</t>
  </si>
  <si>
    <t>当前版本电表挂测，未挂测够64000条日志</t>
  </si>
  <si>
    <t>Function_AcuRev1320_017_01_case28</t>
  </si>
  <si>
    <t>电表上删除datalog4后，重新配置datalog4，日志记录功能正常</t>
  </si>
  <si>
    <t>1、HMI上清除datalog4
2、上位机上重新配置datalog4</t>
  </si>
  <si>
    <t>1、上位机datalog4日志被清除
2、上位机上可以重新配置datalog4，日志记录功能正常</t>
  </si>
  <si>
    <t>Function_AcuRev1320_017_01_case29</t>
  </si>
  <si>
    <t>datalog1-4 分配扇区，鼠标光标放置到输入框时，提示的扇区数字正确</t>
  </si>
  <si>
    <t>1、连接AcuRev1320电表到Acuview2上，连接状态为connected
2、上位机Setting的Datalog1-3和TrendLog页面，分配扇区的输入框提示的数字正确</t>
  </si>
  <si>
    <t>2、上位机Setting的Datalog1-3和TrendLog页面，分配扇区的输入框提示的数字正确
 备注：Datalog1~3共用585个扇区，TrendLog 独自使用195个扇区</t>
  </si>
  <si>
    <t>Function_AcuRev1320_017_01_case30</t>
  </si>
  <si>
    <t>Dual Source Energy 功能未使能时，上位机Datalog 1-4 setting页面不显示对应参数，无法选择</t>
    <phoneticPr fontId="9" type="noConversion"/>
  </si>
  <si>
    <t>1、连接AcuRev1320电表到Acuview2上，连接状态为connected
2、上位机配置Dual Source Energy 功能未使能
3、 上位机检查Setting的Datalog1-3和TrendLog页面</t>
  </si>
  <si>
    <r>
      <rPr>
        <sz val="8"/>
        <color rgb="FF000000"/>
        <rFont val="微软雅黑"/>
        <family val="2"/>
        <charset val="134"/>
      </rPr>
      <t xml:space="preserve">3、 上位机检查Setting的Datalog1-3和TrendLog页面，参数中不显示Dual Source Energy 的参数，无法选择
</t>
    </r>
    <r>
      <rPr>
        <sz val="8"/>
        <color rgb="FFFF0000"/>
        <rFont val="微软雅黑"/>
        <family val="2"/>
        <charset val="134"/>
      </rPr>
      <t>更新用例，Dual Source Energy 未使能时，也可以选中对应参数，并生成日志，日志内容与实际一致即可</t>
    </r>
  </si>
  <si>
    <t>Dual Source Energy 功能未使能时，Datalog 1-4 能选到对应参数</t>
  </si>
  <si>
    <t>更新用例，Dual Source Energy 未使能时，也可以选中对应参数，并生成日志，日志内容与实际一致即可
DualSource Energy 生成日志本身异常</t>
  </si>
  <si>
    <t>Function_AcuRev1320_017_01_case31</t>
  </si>
  <si>
    <t>Independent Input Channel 功能未使能时，上位机Datalog 1-4 setting页面不显示对应参数，无法选择</t>
    <phoneticPr fontId="9" type="noConversion"/>
  </si>
  <si>
    <t>1、连接AcuRev1320电表到Acuview2上，连接状态为connected
2、上位机配置Independent Input Channel  功能未使能
3、 上位机检查Setting的Datalog1-3和TrendLog页面</t>
    <phoneticPr fontId="9" type="noConversion"/>
  </si>
  <si>
    <t>3、 上位机检查Setting的Datalog1-3和TrendLog页面，参数中不显示Independent Input Channel 的参数，无法选择</t>
    <phoneticPr fontId="9" type="noConversion"/>
  </si>
  <si>
    <t>更新用例，现在独立通道和非独立通道已经不区分了，都是RMS，但是独立通道是否打开，里面的参数不一样</t>
  </si>
  <si>
    <t>DATA Log 读取</t>
    <phoneticPr fontId="9" type="noConversion"/>
  </si>
  <si>
    <t>Function_AcuRev1320_017_02_case1</t>
    <phoneticPr fontId="9" type="noConversion"/>
  </si>
  <si>
    <t>读取Datalog1，选择 Read latest 50 Records 读取正常</t>
    <phoneticPr fontId="9" type="noConversion"/>
  </si>
  <si>
    <t>1、连接AcuRev1320电表到Acuview2上，链接状态为connected，已配置Datalog1日志
2、读取Log1最近50条日志（Reading—Data Log—Data Log1 Reading—Read latest 50 Records）
3、日志少于50条时，读取数据日志，并保存至文件
4、日志大于50条时，读取数据日志，并保存至文件</t>
  </si>
  <si>
    <t>2、读取Log1最近50条日志成功。日志间隔、参数与Data Log1配置一致，数据符合精度要求
3、日志读取成功，保存至文件成功
4、日志读取成功，显示为最近50条数据日志，保存至文件成功</t>
  </si>
  <si>
    <t>日志内容已分别提单，读取日志和保存文件部分的功能正常</t>
  </si>
  <si>
    <t>Function_AcuRev1320_017_02_case2</t>
  </si>
  <si>
    <t>读取Datalog1，选择Read latest 1000 Records(from selected Record)读取正常</t>
  </si>
  <si>
    <t>1、连接AcuRev1320电表到Acuview2上，链接状态为connected，已配置Datalog1日志
2、读取Log1最近1000条日志（Reading—Data Log—Data Log1 Reading—Read 1000 Records(from selected Record)）
3、日志数量为10条时，日志编号选择5，选择读取1000条数据日志，并保存至文件
4、日志编号选择11，读取1000条数据
5、日志超过1000条时，读取数据日志，并保存至文件</t>
  </si>
  <si>
    <t>2、读取Log1最近1000条日志成功。无报错、乱码，日志间隔、参数与Data Log1配置一致，数据符合精度要求
3、读取到日志编号为5~10，保存至文件成功
4、日志编号选择失败
5、日志最近1000条日志成功，保存至文件成功</t>
  </si>
  <si>
    <t>日志数量少于1000条，已验证，超出100条，在挂测电表上验证</t>
  </si>
  <si>
    <t>Function_AcuRev1320_017_02_case3</t>
  </si>
  <si>
    <t>读取Datalog1，选择Read latest 6400 Records(from selected Record)读取正常</t>
  </si>
  <si>
    <t>1、连接AcuRev1320电表到Acuview2上，链接状态为connected，已配置Datalog1日志
2、读取Log1最近6400条日志（Reading—Data Log—Data Log1 Reading—Read 6400 Records(from selected Record)）
3、日志数量为100条时，日志编号选择10，选择读取64000条数据日志，并保存至文件
4、日志编号选择101，读取数据日志</t>
  </si>
  <si>
    <t>2、读取Log1最近6400条日志成功。无报错、乱码，日志间隔、参数与Data Log1配置一致，数据符合精度要求
3、读取到日志编号为10~100，保存至文件成功
4、日志编号选择失败</t>
  </si>
  <si>
    <t>Function_AcuRev1320_017_02_case4</t>
    <phoneticPr fontId="9" type="noConversion"/>
  </si>
  <si>
    <t>读取Datalog1，选择Read latest 1000 Records(from selected Time)读取正常</t>
    <phoneticPr fontId="9" type="noConversion"/>
  </si>
  <si>
    <t>1、连接AcuRev1320电表到Acuview2上，链接状态为connected，已配置Datalog1日志，参数只选择三个
2、读取Log1最近1000条日志（Reading—Data Log—Data Log1 Reading—Read 1000 Records(from selected Time)）
3、selected Time为默认选择时间
4、selected Time为日志开始记录时间晚5min，并保存至文件
5、selected Time为日志开始记录时间早5min</t>
    <phoneticPr fontId="9" type="noConversion"/>
  </si>
  <si>
    <t>3、默认选择时间为日志开始记录时间，读取Log1最近1000条日志成功。无报错、乱码，日志间隔、参数与Data Log1配置一致，数据符合精度要求
4、日志读取成功。记录开始记录时间晚5min到当前时间日志，保存至文件成功
5、时间选择失败</t>
  </si>
  <si>
    <t>无法输入时间</t>
  </si>
  <si>
    <t>默认时间读取日志成功
修改时间读取日志失败</t>
  </si>
  <si>
    <t>时间选择秒，读取日志失败
https://accuenergy.atlassian.net/browse/A1320-927</t>
    <phoneticPr fontId="9" type="noConversion"/>
  </si>
  <si>
    <t>Function_AcuRev1320_017_02_case5</t>
  </si>
  <si>
    <t>读取Datalog1，选择Read latest 6400 Records(from selected Time)读取正常</t>
    <phoneticPr fontId="9" type="noConversion"/>
  </si>
  <si>
    <t>1、连接AcuRev1320电表到Acuview2上，链接状态为connected，已配置Datalog1日志，参数选择20个
2、读取Log1最近6400条日志（Reading—Data Log—Data Log1 Reading—Read 6400 Records(from selected Time)）
3、selected Time为默认选择时间
4、selected Time为日志开始记录时间晚5min，并保存至文件
5、selected Time为日志开始记录时间早5min</t>
  </si>
  <si>
    <t>3、默认选择时间为日志开始记录时间，读取Log1最近6400条日志成功。无报错、乱码，日志间隔、参数与Data Log1配置一致，数据符合精度要求
4、日志读取成功。记录开始记录时间晚5min到当前时间日志，保存至文件成功
5、时间选择失败</t>
  </si>
  <si>
    <t>Failed</t>
    <phoneticPr fontId="9" type="noConversion"/>
  </si>
  <si>
    <t>Function_AcuRev1320_017_02_case6</t>
  </si>
  <si>
    <t>读取Datalog2，选择 Read latest 50 Records 读取正常</t>
  </si>
  <si>
    <t>1、连接AcuRev1320电表到Acuview2上，链接状态为connected，已配置Datalog2日志
2、读取Log2最近50条日志（Reading—Data Log—Data Log2 Reading—Read latest 50 Records）
3、日志少于50条时，读取数据日志，并保存至文件
4、日志大于50条时，读取数据日志，并保存至文件</t>
  </si>
  <si>
    <t>2、读取Log2最近50条日志成功。日志间隔、参数与Data Log2配置一致，数据符合精度要求
3、日志读取成功，最新一条日志时间戳与当前时间相差1min，保存至文件成功
4、日志读取成功，显示为最近50条数据日志，保存至文件成功</t>
  </si>
  <si>
    <t>Function_AcuRev1320_017_02_case7</t>
  </si>
  <si>
    <t>读取Datalog2，选择Read latest 1000 Records(from selected Record)读取正常</t>
  </si>
  <si>
    <t>1、连接AcuRev1320电表到Acuview2上，链接状态为connected，已配置Datalog2日志
2、读取Log2最近1000条日志（Reading—Data Log—Data Log2 Reading—Read 1000 Records(from selected Record)）
3、日志数量为10条时，日志编号选择5，选择读取1000条数据日志，并保存至文件
4、日志编号选择11，读取1000条数据
5、日志超过1000条时，读取数据日志，并保存至文件</t>
  </si>
  <si>
    <t>2、读取Log2最近1000条日志成功。无报错、乱码，日志间隔、参数与Data Log2配置一致，数据符合精度要求
3、读取到日志编号为5~10，保存至文件成功
4、日志编号选择失败
5、日志最近1000条日志成功，保存至文件成功</t>
  </si>
  <si>
    <t>Function_AcuRev1320_017_02_case8</t>
  </si>
  <si>
    <t>读取Datalog2，选择Read latest 6400 Records(from selected Record)读取正常</t>
  </si>
  <si>
    <t>1、连接AcuRev1320电表到Acuview2上，链接状态为connected，已配置Datalog2日志
2、读取Log2最近6400条日志（Reading—Data Log—Data Log2 Reading—Read 6400 Records(from selected Record)）
3、日志数量为100条时，日志编号选择10，选择读取64000条数据日志，并保存至文件
4、日志编号选择101，读取数据日志</t>
  </si>
  <si>
    <t>2、读取Log2最近6400条日志成功。无报错、乱码，日志间隔、参数与Data Log2配置一致，数据符合精度要求
3、读取到日志编号为10~100，保存至文件成功
4、日志编号选择失败</t>
  </si>
  <si>
    <t>Function_AcuRev1320_017_02_case9</t>
  </si>
  <si>
    <t>读取Datalog2，选择Read latest 1000 Records(from selected Time)读取正常</t>
  </si>
  <si>
    <t>1、连接AcuRev1320电表到Acuview2上，链接状态为connected，已配置Datalog2日志
2、读取Log2最近1000条日志（Reading—Data Log—Data Log2 Reading—Read 1000 Records(from selected Time)）
3、selected Time为默认选择时间
4、selected Time为日志开始记录时间晚5min，并保存至文件
5、selected Time为日志开始记录时间早5min</t>
  </si>
  <si>
    <t>3、默认选择时间为日志开始记录时间，读取Log2最近1000条日志成功。无报错、乱码，日志间隔、参数与Data Log2配置一致，数据符合精度要求
4、日志读取成功。记录开始记录时间晚5min到当前时间日志，保存至文件成功
5、时间选择失败</t>
  </si>
  <si>
    <t>Function_AcuRev1320_017_02_case10</t>
  </si>
  <si>
    <t>读取Datalog2，选择Read latest 6400 Records(from selected Time)读取正常</t>
  </si>
  <si>
    <t>1、连接AcuRev1320电表到Acuview2上，链接状态为connected，已配置Datalog2日志
2、读取Log2最近6400条日志（Reading—Data Log—Data Log2 Reading—Read 6400 Records(from selected Time)）
3、selected Time为默认选择时间
4、selected Time为日志开始记录时间晚5min，并保存至文件
5、selected Time为日志开始记录时间早5min</t>
  </si>
  <si>
    <t>3、默认选择时间为日志开始记录时间，读取Log2最近6400条日志成功。无报错、乱码，日志间隔、参数与Data Log2配置一致，数据符合精度要求
4、日志读取成功。记录开始记录时间晚5min到当前时间日志，保存至文件成功
5、时间选择失败</t>
  </si>
  <si>
    <t>Function_AcuRev1320_017_02_case11</t>
  </si>
  <si>
    <t>读取Datalog3，选择 Read latest 50 Records 读取正常</t>
  </si>
  <si>
    <t>1、连接AcuRev1320电表到Acuview2上，链接状态为connected，已配置Datalog3日志
2、读取Log3最近50条日志（Reading—Data Log—Data Log3 Reading—Read latest 50 Records）
3、日志少于50条时，读取数据日志，并保存至文件
4、日志大于50条时，读取数据日志，并保存至文件</t>
  </si>
  <si>
    <t>2、读取Log3最近50条日志成功。日志间隔、参数与Data Log3配置一致，数据符合精度要求
3、日志读取成功，最新一条日志时间戳与当前时间相差1min，保存至文件成功
4、日志读取成功，显示为最近50条数据日志，保存至文件成功</t>
  </si>
  <si>
    <t>Function_AcuRev1320_017_02_case12</t>
  </si>
  <si>
    <t>读取Datalog3，选择Read latest 1000 Records(from selected Record)读取正常</t>
  </si>
  <si>
    <t>1、连接AcuRev1320电表到Acuview2上，链接状态为connected，已配置Datalog3日志
2、读取Log3最近1000条日志（Reading—Data Log—Data Log3 Reading—Read 1000 Records(from selected Record)）
3、日志数量为10条时，日志编号选择5，选择读取1000条数据日志，并保存至文件
4、日志编号选择11，读取1000条数据
5、日志超过1000条时，读取数据日志，并保存至文件</t>
  </si>
  <si>
    <t>2、读取Log3最近1000条日志成功。无报错、乱码，日志间隔、参数与Data Log3配置一致，数据符合精度要求
3、读取到日志编号为5~10，保存至文件成功
4、日志编号选择失败
5、日志最近1000条日志成功，保存至文件成功</t>
  </si>
  <si>
    <t>Function_AcuRev1320_017_02_case13</t>
  </si>
  <si>
    <t>读取Datalog3，选择Read latest 6400 Records(from selected Record)读取正常</t>
  </si>
  <si>
    <t>1、连接AcuRev1320电表到Acuview2上，链接状态为connected，已配置Datalog3日志
2、读取Log3最近6400条日志（Reading—Data Log—Data Log3 Reading—Read 6400 Records(from selected Record)）
3、日志数量为100条时，日志编号选择10，选择读取64000条数据日志，并保存至文件
4、日志编号选择101，读取数据日志</t>
  </si>
  <si>
    <t>2、读取Log3最近6400条日志成功。无报错、乱码，日志间隔、参数与Data Log3配置一致，数据符合精度要求
3、读取到日志编号为10~100，保存至文件成功
4、日志编号选择失败</t>
  </si>
  <si>
    <t>Function_AcuRev1320_017_02_case14</t>
  </si>
  <si>
    <t>读取Datalog3，选择Read latest 1000 Records(from selected Time)读取正常</t>
  </si>
  <si>
    <t>1、连接AcuRev1320电表到Acuview2上，链接状态为connected，已配置Datalog3日志
2、读取Log3最近1000条日志（Reading—Data Log—Data Log3 Reading—Read 1000 Records(from selected Time)）
3、selected Time为默认选择时间
4、selected Time为日志开始记录时间晚5min，并保存至文件
5、selected Time为日志开始记录时间早5min</t>
  </si>
  <si>
    <t>3、默认选择时间为日志开始记录时间，读取Log3最近1000条日志成功。无报错、乱码，日志间隔、参数与Data Log3配置一致，数据符合精度要求
4、日志读取成功。记录开始记录时间晚5min到当前时间日志，保存至文件成功
5、时间选择失败</t>
  </si>
  <si>
    <t>Function_AcuRev1320_017_02_case15</t>
  </si>
  <si>
    <t>读取Datalog3，选择Read latest 6400 Records(from selected Time)读取正常</t>
  </si>
  <si>
    <t>1、连接AcuRev1320电表到Acuview2上，链接状态为connected，已配置Datalog3日志
2、读取Log3最近6400条日志（Reading—Data Log—Data Log3 Reading—Read 6400 Records(from selected Time)）
3、selected Time为默认选择时间
4、selected Time为日志开始记录时间晚5min，并保存至文件
5、selected Time为日志开始记录时间早5min</t>
  </si>
  <si>
    <t>3、默认选择时间为日志开始记录时间，读取Log3最近6400条日志成功。无报错、乱码，日志间隔、参数与Data Log3配置一致，数据符合精度要求
4、日志读取成功。记录开始记录时间晚5min到当前时间日志，保存至文件成功
5、时间选择失败</t>
  </si>
  <si>
    <t>Function_AcuRev1320_017_02_case16</t>
  </si>
  <si>
    <t>上位机读取日志，循环执行读取50条、1000条日志20次，读取正常</t>
  </si>
  <si>
    <t>1、连接AcuRev1320电表到Acuview2上，链接状态为connected，已配置Datalog日志
2、上位机读取日志，循环执行读取50条、1000条日志20次</t>
  </si>
  <si>
    <t>2、日志读取成功，上位机无报错、电表无死机</t>
  </si>
  <si>
    <t>Function_AcuRev1320_017_02_case17</t>
  </si>
  <si>
    <t>建立两个客户端，同时读取数据日志，读取正常</t>
    <phoneticPr fontId="9" type="noConversion"/>
  </si>
  <si>
    <t>1、连接AcuRev1320电表到Acuview2上，链接状态为connected，已配置Datalog日志
2、建立两个客户端
3、同时读取数据日志</t>
  </si>
  <si>
    <t>3、日志读取成功，上位机无报错、电表无死机</t>
  </si>
  <si>
    <t>已知问题，两个客户端同时读一个电表的Datalog，读取失败</t>
  </si>
  <si>
    <t>已知问题，两个客户端同时读一个电表的Datalog，读取失败</t>
    <phoneticPr fontId="9" type="noConversion"/>
  </si>
  <si>
    <t>Function_AcuRev1320_017_02_case18</t>
    <phoneticPr fontId="9" type="noConversion"/>
  </si>
  <si>
    <t>上位机日志选定时间(from selected Time)开始读取时，选定开始时间为电表关机时间段，点击读取日志可正常读取开机后日志（继承于DC300问题单）</t>
    <phoneticPr fontId="9" type="noConversion"/>
  </si>
  <si>
    <t>1、连接AcuRev1320电表到Acuview2上，链接状态为connected，已配置Datalog日志
2、电表关机一段时间
3、电表开机后，上位机日志选定时间(from selected Time)开始读取时，选定开始时间为电表关机时间段</t>
    <phoneticPr fontId="9" type="noConversion"/>
  </si>
  <si>
    <t>3、上位机读取日志正常，关机时间段不会在日志中</t>
  </si>
  <si>
    <t>默认事件读取日志成功
修改时间读取日志失败</t>
  </si>
  <si>
    <t>读取关机时间段，上位机报错https://accuenergy.atlassian.net/browse/A1320-926</t>
    <phoneticPr fontId="9" type="noConversion"/>
  </si>
  <si>
    <t>Function_AcuRev1320_017_02_case19</t>
  </si>
  <si>
    <t>上位机读取日志时，点击停止按钮，可停止日志读取（继承于DC300问题单）</t>
  </si>
  <si>
    <t>1、连接AcuRev1320电表到Acuview2上，链接状态为connected，已配置Datalog日志
2、任意Log读取中，点击停止按钮</t>
  </si>
  <si>
    <t>2、提示用户是否停止日志读取；选择停止，日志读取停止成功，上位机无报错、电表无死机</t>
  </si>
  <si>
    <t>DATA Log 删除</t>
    <phoneticPr fontId="9" type="noConversion"/>
  </si>
  <si>
    <t>Function_AcuRev1320_017_03_case1</t>
  </si>
  <si>
    <t>上位机上删除datalog1， datalog1日志被删除， datalog1日志配置不会被清除， datalog2，datalog3日志、配置不会被清除</t>
  </si>
  <si>
    <t>1、连接AcuRev1320电表到Acuview2上，链接状态为connected
2、上位机上清除datalog1（Reading—Data Log—Data Log1 Reading—Clear Data Log1）
3、查看datalog1日志记录与日志配置
4、查看datalog2/3/4日志</t>
  </si>
  <si>
    <t>2、 清除操作成功，上位机提示配置成功，页面无报错
3、上位机datalog1日志被清除，日志配置不会被清除
4、上位机datalog2/3/4日志、配置不会被清除</t>
  </si>
  <si>
    <t>Function_AcuRev1320_017_03_case2</t>
  </si>
  <si>
    <t>上位机上删除datalog2，datalog2日志被删除，datalog2日志配置不会被清除， datalog1，datalog3日志、配置不会被清除</t>
  </si>
  <si>
    <t>1、连接AcuRev1320电表到Acuview2上，链接状态为connected
2、上位机上清除datalog2（Reading—Data Log—Data Log2 Reading—Clear Data Log2）
3、查看datalog2日志记录与日志配置
4、查看datalog1/3/4日志</t>
  </si>
  <si>
    <t>2、 清除操作成功，上位机提示配置成功，页面无报错
3、上位机datalog2日志被清除，日志配置不会被清除
4、上位机datalog1/3/4日志、配置不会被清除</t>
  </si>
  <si>
    <t>Function_AcuRev1320_017_03_case3</t>
  </si>
  <si>
    <t>上位机上删除datalog3，datalog3日志被删除，datalog3日志配置不会被清除， datalog1，datalog2日志、配置不会被清除</t>
  </si>
  <si>
    <t>1、连接AcuRev1320电表到Acuview2上，链接状态为connected
2、上位机上清除datalog3（Reading—Data Log—Data Log3 Reading—Clear Data Log3）
3、查看datalog3日志记录与日志配置
4、查看datalog1/2/4日志</t>
  </si>
  <si>
    <t>2、 清除操作成功，上位机提示配置成功，页面无报错
3、上位机datalog3日志被清除，日志配置不会被清除
4、上位机datalog1/2/4日志、配置不会被清除</t>
  </si>
  <si>
    <t>Function_AcuRev1320_017_03_case4</t>
  </si>
  <si>
    <t>上位机上删除datalog1，重新配置datalog1，日志记录功能正常</t>
  </si>
  <si>
    <t>1、连接AcuRev1320电表到Acuview2上，链接状态为connected
2、上位机上清除datalog1（Reading—Data Log—Data Log1 Reading—Clear Data Log1）
3、查看是否可以重新配置datalog1</t>
  </si>
  <si>
    <t>2、 清除操作成功，上位机datalog1日志被清除
3、上位机datalog1可以重新配置，日志记录功能正常</t>
  </si>
  <si>
    <t>Function_AcuRev1320_017_03_case5</t>
  </si>
  <si>
    <t>上位机上删除datalog2，重新配置datalog1，日志记录功能正常</t>
  </si>
  <si>
    <t>1、连接AcuRev1320电表到Acuview2上，链接状态为connected
2、上位机上清除datalog2（Reading—Data Log—Data Log2 Reading—Clear Data Log2）
3、查看是否可以重新配置datalog2</t>
  </si>
  <si>
    <t>2、 清除操作成功，上位机datalog2日志被清除
3、上位机datalog2可以重新配置，日志记录功能正常</t>
  </si>
  <si>
    <t>Function_AcuRev1320_017_03_case6</t>
  </si>
  <si>
    <t>上位机上删除datalog3，重新配置datalog1，日志记录功能正常</t>
  </si>
  <si>
    <t>1、连接AcuRev1320电表到Acuview2上，链接状态为connected
2、上位机上清除datalog3（Reading—Data Log—Data Log3 Reading—Clear Data Log3）
3、查看是否可以重新配置datalog3</t>
  </si>
  <si>
    <t>2、 清除操作成功，上位机datalog3日志被清除
3、上位机datalog3可以重新配置，日志记录功能正常</t>
  </si>
  <si>
    <t>Function_AcuRev1320_017_03_case7</t>
  </si>
  <si>
    <t>电表上删除datalog1， datalog1日志被删除， datalog1日志配置不会被清除， datalog2，datalog3日志、配置不会被清除</t>
  </si>
  <si>
    <t>1、HMI上清除datalog1
2、上位机上查看datalog1日志记录与日志配置
3、上位机上查看datalog2/3/4日志</t>
  </si>
  <si>
    <t>2、上位机datalog1日志被清除，日志配置不会被清除
3、上位机datalog2/3/4日志、配置不会被清除</t>
  </si>
  <si>
    <t>Function_AcuRev1320_017_03_case8</t>
  </si>
  <si>
    <t>电表上删除datalog2，datalog2日志被删除， datalog2日志配置不会被清除， datalog1，datalog3日志、配置不会被清除</t>
  </si>
  <si>
    <t>1、HMI上清除datalog2
2、上位机上查看datalog2日志记录与日志配置
3、上位机上查看datalog1/3/4日志</t>
  </si>
  <si>
    <t>2、上位机datalog2日志被清除，日志配置不会被清除
3、上位机datalog1/3/4日志、配置不会被清除</t>
  </si>
  <si>
    <t>Function_AcuRev1320_017_03_case9</t>
  </si>
  <si>
    <t>电表上删除datalog3，datalog3日志被删除， datalog3日志配置不会被清除， datalog1，datalog2日志、配置不会被清除</t>
  </si>
  <si>
    <t>1、HMI上清除datalog3
2、上位机上查看datalog3日志记录与日志配置
3、上位机上查看datalog1/2/4日志</t>
  </si>
  <si>
    <t>2、上位机datalog3日志被清除，日志配置不会被清除
3、上位机datalog1/2/4日志、配置不会被清除</t>
  </si>
  <si>
    <t>Function_AcuRev1320_017_03_case10</t>
  </si>
  <si>
    <t>电表上删除datalog1，重新配置datalog1，日志记录功能正常</t>
  </si>
  <si>
    <t>1、HMI上清除datalog1
2、上位机上重新配置datalog1</t>
  </si>
  <si>
    <t>1、上位机datalog1日志被清除
2、上位机上可以重新配置datalog1，日志记录功能正常</t>
  </si>
  <si>
    <t>Function_AcuRev1320_017_03_case11</t>
  </si>
  <si>
    <t>电表上删除datalog2，重新配置datalog2，日志记录功能正常</t>
  </si>
  <si>
    <t>1、HMI上清除datalog2
2、上位机上重新配置datalog2</t>
  </si>
  <si>
    <t>1、上位机datalog2日志被清除
2、上位机上可以重新配置datalog2，日志记录功能正常</t>
  </si>
  <si>
    <t>Function_AcuRev1320_017_03_case12</t>
  </si>
  <si>
    <t>电表上删除datalog3，重新配置datalog3，日志记录功能正常</t>
  </si>
  <si>
    <t>1、HMI上清除datalog3
2、上位机上重新配置datalog3</t>
  </si>
  <si>
    <t>1、上位机datalog3日志被清除
2、上位机上可以重新配置datalog3，日志记录功能正常</t>
  </si>
  <si>
    <t>Trend Log 验证</t>
    <phoneticPr fontId="9" type="noConversion"/>
  </si>
  <si>
    <t>Function_AcuRev1320_017_04_case1</t>
  </si>
  <si>
    <t>上位机可配置datalog4，配置System Basic Parameters和System Demand的全部参数，使用模式1，日志数据和时间戳记录正常</t>
  </si>
  <si>
    <r>
      <t xml:space="preserve">1、连接AcuRev1320电表到Acuview2上，链接状态为connected
2、上位机可配置datalog4（Setting — Data Log — Data Log 4）
Data Log Parameter Selection：System Basic Parameters和System Demand的全部参数
Logging Interval：1 min
Logging Mode：1（Start Logging Immediately）
3、查看Log 4日志记录
</t>
    </r>
    <r>
      <rPr>
        <sz val="8"/>
        <color rgb="FFFF0000"/>
        <rFont val="微软雅黑"/>
        <family val="2"/>
        <charset val="134"/>
      </rPr>
      <t>2026/4/8：用例待更新，Datalog4 不能选择Demand和Energy数据</t>
    </r>
    <phoneticPr fontId="9" type="noConversion"/>
  </si>
  <si>
    <t>2、Data Log 4配置成功。上位机提示配置成功，页面无报错。
3、上位机Log4日志1min更新一条
记录内容：包含System Basic Parameters和System Demand的全部参数，记录参数的max/min/average</t>
  </si>
  <si>
    <t>用例待更新，Datalog4 不能选择Demand和Energy数据
记录到的第一条日志的值与实际值不一致</t>
    <phoneticPr fontId="9" type="noConversion"/>
  </si>
  <si>
    <t>功率参数有单位问题</t>
  </si>
  <si>
    <t>Function_AcuRev1320_017_04_case2</t>
  </si>
  <si>
    <t>上位机可配置datalog4，配置System Energy和THD电压电流的全部参数，使用模式2，日志数据和时间戳记录正常</t>
  </si>
  <si>
    <r>
      <t xml:space="preserve">1、连接AcuRev1320电表到Acuview2上，链接状态为connected
2、 配置电表当前时间为 2024/11/15 14:55:00
3、上位机可配置datalog4（Setting — Data Log — Data Log 4）
Data Log Parameter Selection：配置System Energy和THD电压电流的全部参数
Logging Interval：1 min
Logging Mode：2（Logging Scheduler）
Start:：2024/11/15 15:00:00  ——参考值
End：2024/11/15 15:20:00  ——参考值
4、查看Log 4日志记录
</t>
    </r>
    <r>
      <rPr>
        <sz val="8"/>
        <color rgb="FFFF0000"/>
        <rFont val="微软雅黑"/>
        <family val="2"/>
        <charset val="134"/>
      </rPr>
      <t>2026/4/8：用例待更新，Datalog4 不能选择Demand和Energy数据</t>
    </r>
    <phoneticPr fontId="9" type="noConversion"/>
  </si>
  <si>
    <t>3、Data Log 4配置成功。上位机提示配置成功，页面无报错。
4、上位机Log4日志从2024/11/15 15:01:00开始记录，1min更新一条，2024/11/15 15:19:00结束记录，之后不再产生日志记录；
记录内容：包含System Energy和THD电压电流的全部参数，记录参数的max/min/average</t>
  </si>
  <si>
    <t>用例待更新，Datalog4 不能选择Demand和Energy数据
记录到的第一条日志的值与实际值不一致</t>
  </si>
  <si>
    <t>Energy 参数有显示问题</t>
  </si>
  <si>
    <t>Function_AcuRev1320_017_04_case3</t>
  </si>
  <si>
    <t>上位机可配置datalog4，配置Ua、Ub、Uc谐波的全部参数和DI的全部参数，使用模式3，日志数据和时间戳记录正常</t>
  </si>
  <si>
    <t>1、连接AcuRev1320电表到Acuview2上，链接状态为connected
2、上位机可配置datalog4（Setting — Data Log — Data Log 4）
Data Log Parameter Selection：配置Ua、Ub、Uc谐波的全部参数和DI的全部参数
Logging Interval：1 min
Logging Mode：3（Start Logging Time）
Start: From：15:00  
3、查看Log 4日志记录</t>
  </si>
  <si>
    <t>2、Data Log 4配置成功。上位机提示配置成功，页面无报错。
3、上位机Log4日志15:01开始记录日志，1min更新一条
记录内容：包含Ua、Ub、Uc谐波的全部参数和DI的全部参数，记录参数的max/min/average</t>
  </si>
  <si>
    <t>DI 参数无法生成日志
https://accuenergy.atlassian.net/browse/A1320-625
用例待更新，Ua、Ub、Uc的谐波参数数量超出300，没办法全部选择</t>
  </si>
  <si>
    <t>DI 参数有单位问题</t>
  </si>
  <si>
    <t>Function_AcuRev1320_017_04_case4</t>
  </si>
  <si>
    <t>Datalog4日志设置正常，时间间隔1-1440分钟，</t>
  </si>
  <si>
    <t>1、连接AcuRev1320电表到Acuview2上，链接状态为connected
2、上位机上配置Datalog4日志（Logging Mode：1/2/3）
3、Logging Interval：1 min，查看日志记录
4、Logging Interval：5 min，查看日志记录
5、Logging Interval：1440 min，查看日志记录
5、Logging Interval：1441 min，查看日志记录</t>
  </si>
  <si>
    <t>3、Datalog4日志更新周期：1min更新一条
4、Datalog4日志更新周期：5min更新一条
5、Datalog4日志更新周期：一天更新一条
6、上位机日志Logging Interval无法设置1441min</t>
  </si>
  <si>
    <t>Function_AcuRev1320_017_04_case5</t>
  </si>
  <si>
    <t>趋势记录器 单独使用195个 block</t>
  </si>
  <si>
    <t>1、循环写入数据日志
2、查看trendlogger（趋势日志）所占空间大小  -----方法待构造
3、当日志存满，是否自动删除最早一个存储扇区（第一个存储扇区）-----方法待构造
注：此用例需构造特殊版本验证</t>
  </si>
  <si>
    <t>2、趋势记录器 单独使用  195个 block
3、当日志存满，自动删除最早存储扇区</t>
  </si>
  <si>
    <t>Function_AcuRev1320_017_04_case6</t>
  </si>
  <si>
    <t>日志参数包含数据完整。详细见规格书</t>
  </si>
  <si>
    <t>1、连接AcuRev1320电表到Acuview2上，链接状态为connected
2、上位机可配置datalog4（Setting — Data Log — Data Log 4）
Data Log Parameter Selection：参数部分选择
Logging Interval：1 min
Logging Mode：1（Start Logging Immediately）
3、查看datalog4日志记录</t>
  </si>
  <si>
    <t>2、datalog4配置成功。上位机提示配置成功，页面无报错。
3、上位机datalog4日志1min更新一条
记录内容：包含电表所选全部参数，记录参数的max/min/average</t>
  </si>
  <si>
    <t>用例待更新，当前用例预期检查日志参数内容是否足够
Datalog 配置参数时，不平衡的参数命名使用实部、虚部；是开发内部用法，不是真正的参数命名</t>
  </si>
  <si>
    <t>Trend Log 读取</t>
    <phoneticPr fontId="9" type="noConversion"/>
  </si>
  <si>
    <t>Function_AcuRev1320_017_05_case1</t>
    <phoneticPr fontId="9" type="noConversion"/>
  </si>
  <si>
    <t>读取Datalog4，选择 Read latest 50 Records 读取正确</t>
  </si>
  <si>
    <t>1、连接AcuRev1320电表到Acuview2上，链接状态为connected，已配置Datalog4日志
2、读取Log4最近50条日志（Reading—Data Log—Data Log4 Reading—Read latest 50 Records）
3、日志少于50条时，读取数据日志，并保存至文件
4、日志大于50条时，读取数据日志，并保存至文件</t>
  </si>
  <si>
    <t>2、读取Log4最近50条日志成功。日志间隔、参数与Data Log4配置一致，数据符合精度要求
3、日志读取成功，最新一条日志时间戳与当前时间相差1min，保存至文件成功
4、日志读取成功，显示为最近50条数据日志，保存至文件成功</t>
  </si>
  <si>
    <t>Function_AcuRev1320_017_05_case2</t>
  </si>
  <si>
    <t>读取Datalog4，选择 Read latest 1000 Records(from selected Record)读取正确</t>
  </si>
  <si>
    <t>1、连接AcuRev1320电表到Acuview2上，链接状态为connected，已配置Datalog4日志
2、读取Log1最近1000条日志（Reading—Data Log—Data Log4 Reading—Read 1000 Records(from selected Record)）
3、日志数量为10条时，日志编号选择5，选择读取1000条数据日志，并保存至文件
4、日志编号选择11，读取1000条数据
5、日志超过1000条时，读取数据日志，并保存至文件</t>
  </si>
  <si>
    <t>2、读取Log4最近1000条日志成功。无报错、乱码，日志间隔、参数与Data Log4配置一致，数据符合精度要求
3、读取到日志编号为5~10，保存至文件成功
4、日志编号选择失败
5、日志最近1000条日志成功，保存至文件成功</t>
  </si>
  <si>
    <t>Function_AcuRev1320_017_05_case3</t>
  </si>
  <si>
    <t>读取Datalog4，选择 Read latest 6400 Records(from selected Record)读取正确</t>
  </si>
  <si>
    <t>1、连接AcuRev1320电表到Acuview2上，链接状态为connected，已配置Datalog4日志
2、读取Log1最近6400条日志（Reading—Data Log—Data Log4 Reading—Read 6400 Records(from selected Record)）
3、日志数量为100条时，日志编号选择10，选择读取64000条数据日志，并保存至文件
4、日志编号选择101，读取数据日志</t>
  </si>
  <si>
    <t>2、读取Log1最近6400条日志成功。无报错、乱码，日志间隔、参数与Data Log4配置一致，数据符合精度要求
3、读取到日志编号为10~100，保存至文件成功
4、日志编号选择失败</t>
  </si>
  <si>
    <t>Function_AcuRev1320_017_05_case4</t>
  </si>
  <si>
    <t>读取Datalog4，选择 Read latest 1000 Records(from selected Time)读取正确</t>
  </si>
  <si>
    <t>1、连接AcuRev1320电表到Acuview2上，链接状态为connected，已配置Datalog4日志
2、读取Log1最近1000条日志（Reading—Data Log—Data Log4 Reading—Read 1000 Records(from selected Time)）
3、selected Time为默认选择时间
4、selected Time为日志开始记录时间晚5min，并保存至文件
5、selected Time为日志开始记录时间早5min</t>
  </si>
  <si>
    <t>3、默认选择时间为日志开始记录时间，读取Log4最近1000条日志成功。无报错、乱码，日志间隔、参数与Data Log4配置一致，数据符合精度要求
4、日志读取成功。记录开始记录时间晚5min到当前时间日志，保存至文件成功
5、时间选择失败</t>
  </si>
  <si>
    <t>Function_AcuRev1320_017_05_case5</t>
  </si>
  <si>
    <t>读取Datalog4，选择 Read latest 6400 Records(from selected Time)读取正确</t>
  </si>
  <si>
    <t>1、连接AcuRev1320电表到Acuview2上，链接状态为connected，已配置Datalog4日志
2、读取Log4最近6400条日志（Reading—Data Log—Data Log4 Reading—Read 6400 Records(from selected Time)）
3、selected Time为默认选择时间
4、selected Time为日志开始记录时间晚5min，并保存至文件
5、selected Time为日志开始记录时间早5min</t>
  </si>
  <si>
    <t>3、默认选择时间为日志开始记录时间，读取Log4最近6400条日志成功。无报错、乱码，日志间隔、参数与Data Log4配置一致，数据符合精度要求
4、日志读取成功。记录开始记录时间晚5min到当前时间日志，保存至文件成功
5、时间选择失败</t>
  </si>
  <si>
    <t>Trend Log 删除</t>
    <phoneticPr fontId="9" type="noConversion"/>
  </si>
  <si>
    <t>Function_AcuRev1320_017_06_case1</t>
  </si>
  <si>
    <t>上位机上删除datalog4， datalog4日志被删除， datalog4日志配置不会被清除， datalog1，datalog2，datalog3配置和日志不会被清除</t>
  </si>
  <si>
    <t>1、连接AcuRev1320电表到Acuview2上，链接状态为connected
2、上位机上清除datalog4（Reading—Data Log—Data Log4 Reading—Clear Data Log4）
3、查看datalog4日志
4、查看datalog1/2/3日志</t>
  </si>
  <si>
    <t>2、 清除操作成功，上位机提示配置成功，页面无报错
3、上位机datalog4日志被清除，配置不会被清除
4、上位机datalog1/2/3日志、配置不会被清除</t>
  </si>
  <si>
    <t>Function_AcuRev1320_017_06_case2</t>
  </si>
  <si>
    <t>上位机上删除datalog4后，重新配置datalog4，日志记录功能正常</t>
  </si>
  <si>
    <t>1、连接AcuRev1320电表到Acuview2上，链接状态为connected
2、上位机上清除datalog4（Reading—Data Log—Data Log4 Reading—Clear Data Log4）
3、查看是否可以重新配置datalog4</t>
  </si>
  <si>
    <t>2、 清除操作成功，上位机datalog4日志被清除
3、上位机datalog4可以重新配置，日志记录功能正常</t>
  </si>
  <si>
    <t>Function_AcuRev1320_017_06_case3</t>
  </si>
  <si>
    <t>电表上删除datalog4，  datalog4日志被删除， datalog4日志配置不会被清除， datalog1，datalog2，datalog3配置和日志不会被清除</t>
  </si>
  <si>
    <t>1、HMI上清除datalog4
2、上位机上查看datalog4日志
3、上位机上查看datalog1/2/3日志</t>
  </si>
  <si>
    <t>2、上位机datalog4日志被清除，配置不会被清除
3、上位机datalog1/2/3日志、配置不会被清除</t>
  </si>
  <si>
    <t>数字输入(DI)验证</t>
  </si>
  <si>
    <t>Function_AcuRev1320_018_01_case1</t>
  </si>
  <si>
    <t>上位机和HMI设置DI1的“DI type”为state，输入改变DI1的状态ON-&gt;OFF，上位机和HMI有对应的SOE记录，且SOE的开关和时间戳正确</t>
  </si>
  <si>
    <t>1、连接AcuRev1320电表到Acuview2上，链接状态为connected
2、AcuRev1320电表DI1输入20V（dc），模拟DI状态为ON
3、上位机和HMI设置DI1的“DI type”为status Monitor（Setting—IO Module页面）
4、DI1输入0V（dc），模拟改变DI1的状态ON-&gt;OFF 
5、上位机和HMI查看SOE记录（Reading—SOE Log 页面）</t>
    <phoneticPr fontId="9" type="noConversion"/>
  </si>
  <si>
    <t>3、上位机和HMI设置DI1成功，上位机和HMI工具界面无报错
5、DI 状态变化，上位机和HMI会新增记录一条SOE log，DI1 status 为：OFF (low)
SOE log包括：时间戳(year, month, day, hour, minute, second, millisecond)、所有DI status正确
备注:
ON 为15V-60V
不用处理5.1V-14.9V
OFF 为0V-5V</t>
    <phoneticPr fontId="9" type="noConversion"/>
  </si>
  <si>
    <t>Function_AcuRev1320_018_01_case2</t>
  </si>
  <si>
    <t>上位机和HMI设置DI1的“DI type”为state，输入改变DI1的状态OFF-&gt;ON，上位机和HMI有对应的SOE记录，且SOE的开关和时间戳正确</t>
  </si>
  <si>
    <t>1、连接AcuRev1320电表到Acuview2上，链接状态为connected
2、AcuRev1320电表DI1输入0V（dc），模拟DI状态为OFF
3、上位机和HMI设置DI1的“DI type”为status Monitor（Setting—IO Module页面）
4、DI1输入20V（dc）， 模拟改变DI1的状态OFF-&gt;ON
5、上位机和HMI查看SOE记录（Reading—SOE Log 页面）</t>
  </si>
  <si>
    <t>3、上位机和HMI设置DI1成功，上位机和HMI工具界面无报错
5、DI 状态变化，上位机和HMI会新增记录一条SOE log，DI1 status 为：ON（high）
SOE log包括：时间戳(year, month, day, hour, minute, second, millisecond)、所有DI status正确</t>
  </si>
  <si>
    <t>Function_AcuRev1320_018_01_case3</t>
  </si>
  <si>
    <t>上位机和HMI设置DI2的“DI type”为state，输入改变DI2的状态ON-&gt;OFF，上位机和HMI有对应的SOE记录，且SOE的开关和时间戳正确</t>
  </si>
  <si>
    <t>1、连接AcuRev1320电表到Acuview2上，链接状态为connected
2、AcuRev1320电表DI2输入20V（dc），模拟DI状态为ON
3、上位机和HMI设置DI2的“DI type”为status Monitor
4、DI2输入0V（dc），模拟改变DI2的状态ON-&gt;OFF
5、上位机和HMI查看SOE记录</t>
  </si>
  <si>
    <t>3、上位机和HMI设置DI2成功，上位机和HMI工具界面无报错
5、DI 状态变化，上位机和HMI会新增记录一条SOE log，DI2 status 为：OFF(low)
SOE log包括：时间戳(year, month, day, hour, minute, second, millisecond)、所有DI status正确</t>
  </si>
  <si>
    <t>Function_AcuRev1320_018_01_case4</t>
  </si>
  <si>
    <t>上位机和HMI设置DI2的“DI type”为state，输入改变DI2的状态OFF-&gt;ON，上位机和HMI有对应的SOE记录，且SOE的开关和时间戳正确</t>
  </si>
  <si>
    <t>1、连接AcuRev1320电表到Acuview2上，链接状态为connected
2、AcuRev1320电表D2输入0V（dc），模拟DI状态为OFF
3、上位机和HMI设置DI2的“DI type”为status Monitor
4、DI2输入20V（dc），模拟改变DI2的状态OFF-&gt;ON
5、上位机和HMI查看SOE记录</t>
  </si>
  <si>
    <t>3、上位机和HMI设置DI2成功，上位机和HMI工具界面无报错
5、DI 状态变化，上位机和HMI会新增记录一条SOE log，DI2 status 为：ON （high）
SOE log包括：时间戳(year, month, day, hour, minute, second, millisecond)、所有DI status正确</t>
  </si>
  <si>
    <t>Function_AcuRev1320_018_01_case5</t>
  </si>
  <si>
    <t>上位机和HMI设置DI3的“DI type”为state，输入改变DI3的状态ON-&gt;OFF，上位机和HMI有对应的SOE记录，且SOE的开关和时间戳正确</t>
  </si>
  <si>
    <t>1、连接AcuRev1320电表到Acuview2上，链接状态为connected
2、AcuRev1320电表DI3输入20V（dc），模拟DI状态为ON
3、上位机和HMI设置DI3的“DI type”为status Monitor
4、DI3输入0V（dc）, 模拟改变DI3的状态ON-&gt;OFF
5、上位机和HMI查看SOE记录</t>
  </si>
  <si>
    <t>3、上位机和HMI设置DI3成功，上位机和HMI工具界面无报错
5、DI 状态变化，上位机和HMI会新增记录一条SOE log，DI3 status 为：OFF(low)
SOE log包括：时间戳(year, month, day, hour, minute, second, millisecond)、所有DI status正确</t>
    <phoneticPr fontId="9" type="noConversion"/>
  </si>
  <si>
    <t>Function_AcuRev1320_018_01_case6</t>
  </si>
  <si>
    <t>上位机和HMI设置DI3的“DI type”为state，输入改变DI3的状态OFF-&gt;ON，上位机和HMI有对应的SOE记录，且SOE的开关和时间戳正确</t>
  </si>
  <si>
    <t>1、连接AcuRev1320电表到Acuview2上，链接状态为connected
2、AcuRev1320电表DI3输入0V（dc），模拟DI状态为OFF
3、上位机和HMI设置DI3的“DI type”为status Monitor
4、改变DI3的状态OFF-&gt;ON （DI3输入20V（dc））
5、上位机和HMI查看SOE记录</t>
  </si>
  <si>
    <t>3、上位机和HMI设置DI3成功，上位机和HMI工具界面无报错
5、DI 状态变化，上位机和HMI会新增记录一条SOE log，DI3 status 为：ON(high)
SOE log包括：时间戳(year, month, day, hour, minute, second, millisecond)、所有DI status正确</t>
    <phoneticPr fontId="9" type="noConversion"/>
  </si>
  <si>
    <t>HMI上检查SOElog，无法配置SOE Log ID 为10</t>
  </si>
  <si>
    <t>Function_AcuRev1320_018_01_case7</t>
  </si>
  <si>
    <t>上位机和HMI设置DI1、DI2、DI3的“DI type”为state，输入改变DI1、DI2、DI3的状态OFF-&gt;ON，上位机和HMI有对应的4条SOE记录，且SOE的开关和时间戳正确</t>
  </si>
  <si>
    <t>1、连接AcuRev1320电表到Acuview2上，链接状态为connected
2、AcuRev1320电表DI1、DI2、DI3输入0V（dc），模拟DI状态为OFF
3、上位机和HMI设置DI1、DI2、DI3的“DI type”都为status Monitor
4、改变DI1、DI2、DI3的输入状态OFF-&gt;ON （DI1、DI2、DI3输入20V）
5、上位机和HMI查看SOE记录</t>
    <phoneticPr fontId="9" type="noConversion"/>
  </si>
  <si>
    <t>3、上位机和HMI设置DI成功，上位机和HMI工具界面无报错
5、上位机和HMI新增对应的 1  条SOE记录，DI1、DI2、DI3 status 改变为：ON(high)
SOE log包括：时间戳(year, month, day, hour, minute, second, millisecond)、所有DI status正确</t>
  </si>
  <si>
    <t>Function_AcuRev1320_018_01_case8</t>
  </si>
  <si>
    <t>上位机和HMI设置DI1、DI2、DI3的“DI type”为state，输入改变DI1、DI2、DI3的状态ON-&gt;OFF，上位机和HMI有对应的4条SOE记录，且SOE的开关和时间戳正确</t>
  </si>
  <si>
    <t>1、连接AcuRev1320电表到Acuview2上，链接状态为connected
2、AcuRev1320电表DI1、DI2、DI3输入20V（dc），模拟DI状态为ON
3、上位机和HMIDI1、DI2、DI3的“DI type”都为status Monitor
4、DI1、DI2、DI3输入0V, 模拟改变DI1、DI2、DI3的状态ON-&gt;OFF
5、上位机和HMI查看SOE记录</t>
  </si>
  <si>
    <t>3、上位机和HMI设置DI成功，上位机和HMI工具界面无报错
5、上位机和HMI新增对应的1条SOE记录，DI1、DI2、DI3 status 改变为：OFF(low)
SOE log包括：时间戳(year, month, day, hour, minute, second, millisecond)、所有DI status正确</t>
  </si>
  <si>
    <t>Function_AcuRev1320_018_01_case9</t>
  </si>
  <si>
    <t>上位机和HMI设置DI1的“DI type”为state，输入改变DI1的状态ON-&gt;OFF，上位机和HMI有对应的Alarm log记录，且DI的值、状态和时间戳正确</t>
  </si>
  <si>
    <t>1、Acuview2上位机
2、网线/RTU串口线
3、AcuRev1320电表
4、DI1的“DI type”为state</t>
  </si>
  <si>
    <t>1、连接AcuRev1320电表到Acuview2上，链接状态为connected
2、AcuRev1320电表DI1输入20V（dc），模拟DI状态为ON
3、上位机和HMI设置“Alarm”告警：DI1=“0”（Setting—Alarm 页面）（Pickup Value=0，Dropout Value=1）
4、AcuRev1320电表DI1输入0V（dc）
5、上位机和HMI查看Alarm Log记录告警触发的记录（Reading—Alarm Log 页面）
6、AcuRev1320电表DI1输入20V（dc）
7、上位机和HMI查看Alarm Log记录告警消除的记录（Reading—Alarm Log 页面）</t>
    <phoneticPr fontId="9" type="noConversion"/>
  </si>
  <si>
    <t>3、上位机和HMI设置Alarm成功，上位机和HMI工具界面无报错
5、上位机和HMI新增1条Alarm Log记录：
DI1 Value：0
DI1 status 为：OFF
status: start, Ex Value1：0.000
时间戳(year, month, day, hour, minute, second, millisecond)
7、上位机和HMI新增1条Alarm Log记录：
status: end,  Ex Value1：0.000
时间戳(year, month, day, hour, minute, second, millisecond)</t>
    <phoneticPr fontId="9" type="noConversion"/>
  </si>
  <si>
    <t>Function_AcuRev1320_018_01_case10</t>
  </si>
  <si>
    <t>上位机和HMI设置DI1的“DI type”为state，输入改变DI1的状态OFF-&gt;ON，上位机和HMI有对应的Alarm log记录，且DI的值、状态和时间戳正确</t>
  </si>
  <si>
    <t>1、连接AcuRev1320电表到Acuview2上，链接状态为connected
2、AcuRev1320电表DI1输入0V（dc）
3、设置“Alarm”告警：DI1=“1”（Setting—Alarm 页面）（Pickup Value=1，Dropout Value=0）
4、AcuRev1320电表DI1输入20V（dc）
5、上位机和HMI查看Alarm Log记录（Reading—Alarm Log 页面）
6、AcuRev1320电表DI1输入0V（dc）
7、上位机和HMI查看Alarm Log记录告警消除的记录（Reading—Alarm Log 页面）</t>
    <phoneticPr fontId="9" type="noConversion"/>
  </si>
  <si>
    <t>3、设置Alarm成功，上位机和HMI工具界面无报错
5、上位机和HMI新增1条Alarm Log记录：
DI1 Value：1
DI1 status 为：ON
status: start, Ex Value1：1.000
时间戳(year, month, day, hour, minute, second, millisecond)
7、上位机和HMI新增1条Alarm Log记录：
status: end,  Ex Value1：1.000
时间戳(year, month, day, hour, minute, second, millisecond)</t>
    <phoneticPr fontId="9" type="noConversion"/>
  </si>
  <si>
    <t>Function_AcuRev1320_018_01_case11</t>
  </si>
  <si>
    <t>上位机和HMI设置DI2的“DI type”为state，输入改变DI1的状态ON-&gt;OFF，上位机和HMI有对应的Alarm log记录，且DI的值、状态和时间戳正确</t>
  </si>
  <si>
    <t>1、连接AcuRev1320电表到Acuview2上，链接状态为connected
2、AcuRev1320电表DI2输入20V（dc）
3、上位机和HMI设置“Alarm”告警：DI2=“0”（Setting—Alarm 页面）（Pickup Value=0，Dropout Value=1）
4、AcuRev1320电表DI2输入0V（dc）
5、上位机和HMI查看Alarm Log记录（触发告警）
6、AcuRev1320电表DI2输入20V（dc）
7、上位机和HMI查看Alarm Log记录告警消除的记录（Reading—Alarm Log 页面）</t>
  </si>
  <si>
    <t>3、上位机和HMI设置Alarm成功，上位机和HMI工具界面无报错
5、上位机和HMI新增1条Alarm Log记录：
DI2  Value：0
DI2 status 为：OFF
status: start, Ex Value1：0.000
时间戳(year, month, day, hour, minute, second, millisecond)
7、上位机和HMI新增1条Alarm Log记录：
status: end,  Ex Value1：0.000
时间戳(year, month, day, hour, minute, second, millisecond)</t>
  </si>
  <si>
    <t>用例本身通过
DI  触发告警，修改参数，生成状态为Configuration change 的告警日志，紧接着又生成一个Start和Configuration change 的告警日志</t>
  </si>
  <si>
    <t>Function_AcuRev1320_018_01_case12</t>
  </si>
  <si>
    <t>上位机和HMI设置DI2的“DI type”为state，输入改变DI1的状态OFF-&gt;ON，上位机和HMI有对应的Alarm log记录，且DI的值、状态和时间戳正确</t>
  </si>
  <si>
    <t>1、连接AcuRev1320电表到Acuview2上，链接状态为connected
2、AcuRev1320电表DI2输入0V（dc）
3、上位机和HMI设置“Alarm”告警：DI2=“1”
（Setting—Alarm 页面）（Pickup Value=1，Dropout Value=0）
4、AcuRev1320电表DI2输入20V（dc）
5、上位机和HMI查看Alarm Log记录
6、AcuRev1320电表DI2输入0V（dc）
7、上位机和HMI查看Alarm Log记录告警消除的记录（Reading—Alarm Log 页面）</t>
  </si>
  <si>
    <t>3、上位机和HMI设置Alarm成功，上位机和HMI工具界面无报错
5、上位机和HMI新增1条Alarm Log记录：
DI2  Value：0
DI2 status 为：OFF
status: start, Ex Value1：1.000
时间戳(year, month, day, hour, minute, second, millisecond)
7、上位机和HMI新增1条Alarm Log记录：
status: end,  Ex Value1：1.000
时间戳(year, month, day, hour, minute, second, millisecond)</t>
    <phoneticPr fontId="9" type="noConversion"/>
  </si>
  <si>
    <t>Function_AcuRev1320_018_01_case13</t>
  </si>
  <si>
    <t>上位机和HMI设置DI3的“DI type”为state，输入改变DI1的状态ON-&gt;OFF，上位机和HMI有对应的Alarm log记录，且DI的值、状态和时间戳正确</t>
  </si>
  <si>
    <t>1、连接AcuRev1320电表到Acuview2上，链接状态为connected
2、AcuRev1320电表DI3输入20V（dc）
3、上位机和HMI设置“Alarm”告警：DI3=“0”
（Setting—Alarm 页面）（Pickup Value=0，Dropout Value=1）
4、AcuRev1320电表DI3输入0V（dc）
5、上位机和HMI查看Alarm Log记录
6、AcuRev1320电表DI3输入20V（dc）
7、上位机和HMI查看Alarm Log记录告警消除的记录（Reading—Alarm Log 页面）</t>
  </si>
  <si>
    <t>3、上位机和HMI设置Alarm成功，上位机和HMI工具界面无报错
5、上位机和HMI新增1条Alarm Log记录：
DI3  Value：0
DI3 status 为：OFF
status: start, Ex Value1：0.000
时间戳(year, month, day, hour, minute, second, millisecond)
7、上位机和HMI新增1条Alarm Log记录：
status: end,  Ex Value1：0.000
时间戳(year, month, day, hour, minute, second, millisecond)</t>
  </si>
  <si>
    <t>Function_AcuRev1320_018_01_case14</t>
  </si>
  <si>
    <t>上位机和HMI设置DI3的“DI type”为state，输入改变DI1的状态OFF-&gt;ON，上位机和HMI有对应的Alarm log记录，且DI的值、状态和时间戳正确</t>
  </si>
  <si>
    <t>1、连接AcuRev1320电表到Acuview2上，链接状态为connected
2、AcuRev1320电表DI3输入0V（dc）
（Setting—Alarm 页面）（Pickup Value=1，Dropout Value=0）
3、上位机和HMI设置“Alarm”告警：DI3=“1”
4、AcuRev1320电表DI3输入20V（dc）
5、上位机和HMI查看Alarm Log记录
6、AcuRev1320电表DI3输入0V（dc）
7、上位机和HMI查看Alarm Log记录告警消除的记录（Reading—Alarm Log 页面）</t>
  </si>
  <si>
    <t>3、上位机和HMI设置Alarm成功，上位机和HMI工具界面无报错
5、上位机和HMI新增1条Alarm Log记录：
DI3  Value：1
DI3 status 为：OFF
status: start, Ex Value1：1.000
时间戳(year, month, day, hour, minute, second, millisecond)
7、上位机和HMI新增1条Alarm Log记录：
status: end,  Ex Value1：1.000
时间戳(year, month, day, hour, minute, second, millisecond)</t>
  </si>
  <si>
    <t>Function_AcuRev1320_018_01_case15</t>
  </si>
  <si>
    <t>上位机和HMI设置DI1、DI2、DI3的“DI type”为state，输入改变DI1、DI2、DI3的状态ON-&gt;OFF，上位机和HMI有对应的3条Alarm log记录，且DI的值、状态和时间戳正确</t>
    <phoneticPr fontId="9" type="noConversion"/>
  </si>
  <si>
    <t>1、连接AcuRev1320电表到Acuview2上，链接状态为connected
2、AcuRev1320电表DI1、DI2、DI3输入20V（dc）
3、上位机和HMI设置“Alarm”告警：DI1、DI2、DI3=“0”
（Setting—Alarm 页面）（Pickup Value=0，Dropout Value=1）
4、AcuRev1320电表DI1、DI2、DI3输入0V（dc）
5、上位机和HMI查看Alarm Log记录触发告警
6、AcuRev1320电表DI1、DI2、DI3输入20V（dc）
7、上位机和HMI查看Alarm Log记录消除告警</t>
    <phoneticPr fontId="9" type="noConversion"/>
  </si>
  <si>
    <t>3、上位机和HMI设置Alarm成功，上位机和HMI工具界面无报错
5、上位机和HMI新增3条Alarm Log记录：
DI1、DI2、DI3Value：0
DI1、DI2、DI3status 为：OFF
status: start, Ex Value1：0.000
时间戳(year, month, day, hour, minute, second, millisecond)
7、上位机和HMI新增3条Alarm Log记录：
status: end,  Ex Value1：0.000
时间戳(year, month, day, hour, minute, second, millisecond)</t>
  </si>
  <si>
    <t>Function_AcuRev1320_018_01_case16</t>
  </si>
  <si>
    <t>上位机和HMI设置DI1、DI2、DI3的“DI type”为state，输入改变DI1、DI2、DI3的状态OFF-&gt;ON，上位机和HMI有对应的3条Alarm log记录，且DI的值、状态和时间戳正确</t>
  </si>
  <si>
    <t>1、连接AcuRev1320电表到Acuview2上，链接状态为connected
2、AcuRev1320电表DI1、DI2、DI3输入0V（dc）
3、上位机和HMI设置“Alarm”告警：DI1、DI2、DI3=“1”
（Setting—Alarm 页面）（Pickup Value=1，Dropout Value=0）
4、AcuRev1320电表DI1、DI2、DI3输入20V（dc）
5、上位机和HMI查看Alarm Log记录
6、AcuRev1320电表DI1、DI2、DI3输入0V（dc）
7、上位机和HMI查看Alarm Log记录消除告警</t>
    <phoneticPr fontId="9" type="noConversion"/>
  </si>
  <si>
    <t>3、上位机和HMI设置Alarm成功，上位机和HMI工具界面无报错
5、上位机和HMI新增3条Alarm Log记录：
DI1、DI2、DI3  Value：1
DI1、DI2、DI3 status 为：ON
status: start, Ex Value1：1.000
时间戳(year, month, day, hour, minute, second, millisecond)
7、上位机和HMI新增3条Alarm Log记录：
status: end,  Ex Value1：1.000
时间戳(year, month, day, hour, minute, second, millisecond)</t>
    <phoneticPr fontId="9" type="noConversion"/>
  </si>
  <si>
    <t>Function_AcuRev1320_018_01_case17</t>
  </si>
  <si>
    <t>上位机和HMI设置DI1的“DI type”为Counter，“DI Pluse Const”为1，DI1输入1个脉冲信号，上位机和HMI上DI的DIcounter为1</t>
  </si>
  <si>
    <r>
      <rPr>
        <sz val="8"/>
        <color rgb="FF000000"/>
        <rFont val="微软雅黑"/>
        <family val="2"/>
        <charset val="134"/>
      </rPr>
      <t xml:space="preserve">1、连接AcuRev1320电表到Acuview2上，链接状态为connected
2、上位机和HMI设置DI1的“DI type”为Pluse Counter，“DI Pluse Const”为1（Setting—IO Module页面）
3、DI1输入1个脉冲信号（20V（dc），大于5ms开和大于5ms关）
4、上位机和HMI查看的DI1 counter计数（Reading—IO Module Reading页面）
</t>
    </r>
    <r>
      <rPr>
        <sz val="8"/>
        <color rgb="FFFF0000"/>
        <rFont val="微软雅黑"/>
        <family val="2"/>
        <charset val="134"/>
      </rPr>
      <t xml:space="preserve">5、web端检查DI1 counter计数是否与上位机及电表保持一致
</t>
    </r>
    <r>
      <rPr>
        <sz val="8"/>
        <color rgb="FF000000"/>
        <rFont val="微软雅黑"/>
        <family val="2"/>
        <charset val="134"/>
      </rPr>
      <t>注：这里的脉冲开关时间（周期）待定，按功能要求大于5ms即可
脉冲构造方法: 通过20V电源开关，产生远远大于5ms的脉冲。</t>
    </r>
    <phoneticPr fontId="9" type="noConversion"/>
  </si>
  <si>
    <r>
      <rPr>
        <sz val="8"/>
        <color rgb="FF000000"/>
        <rFont val="微软雅黑"/>
        <family val="2"/>
        <charset val="134"/>
      </rPr>
      <t xml:space="preserve">2、上位机和HMI设置DI1成功，显示“DI type”为Counter，“DI Pluse Const”为1，上位机和HMI工具界面无报错
4、上位机和HMI DI1 counter计数加1
</t>
    </r>
    <r>
      <rPr>
        <sz val="8"/>
        <color rgb="FFFF0000"/>
        <rFont val="微软雅黑"/>
        <family val="2"/>
        <charset val="134"/>
      </rPr>
      <t>5、web端检查DI1 counter计数与上位机及电表保持一致</t>
    </r>
  </si>
  <si>
    <t>Function_AcuRev1320_018_01_case18</t>
  </si>
  <si>
    <t>上位机和HMI设置DI1的“DI type”为Counter，“DI Pluse Const”为1，DI1输入2个脉冲信号，上位机和HMI上DI的DIcounter为2</t>
  </si>
  <si>
    <t>1、连接AcuRev1320电表到Acuview2上，链接状态为connected
2、上位机和HMI设置DI1的“DI type”为Counter，“DI Pluse Const”为1
3、DI1输入2个脉冲信号（20V（dc），大于5ms开和大于5ms关）
4、上位机和HMI查看的DI1 counter计数（Reading—IO Module Reading页面）
注：这里的脉冲开关时间（周期）待定，按功能要求大于5ms即可</t>
  </si>
  <si>
    <t>2、上位机和HMI设置DI1成功，显示“DI type”为Counter，“DI Pluse Const”为1，上位机和HMI工具界面无报错
4、上位机和HMI DI1 counter计数加2</t>
  </si>
  <si>
    <t>Function_AcuRev1320_018_01_case19</t>
  </si>
  <si>
    <t>HMI DI Settings页面， PulseConstant没有单位</t>
  </si>
  <si>
    <t>1、查看HMI DI Settings页面</t>
  </si>
  <si>
    <t xml:space="preserve">1、DI  PulseConstant没有单位 </t>
  </si>
  <si>
    <t>Function_AcuRev1320_018_01_case20</t>
  </si>
  <si>
    <t>上位机和HMI设置DI1的“DI type”为Counter，“DI Pluse Const”为2，DI1输入2个脉冲信号，上位机和HMI上DI的DIcounter为1</t>
  </si>
  <si>
    <t>1、连接AcuRev1320电表到Acuview2上，链接状态为connected
2、上位机和HMI设置DI1的“DI type”为Counter，“DI Pluse Const”为2
3、DI1输入2 个脉冲信号（20V（dc），大于5ms开和大于5ms关）
4、上位机和HMI查看的DI1 counter计数（Reading—IO Module Reading页面）
注：这里的脉冲开关时间（周期）待定，按功能要求大于5ms即可</t>
  </si>
  <si>
    <t>2、上位机和HMI设置DI1成功，显示“DI type”为Counter，“DI Pluse Const”为2，上位机和HMI工具界面无报错
4、上位机和HMI DI1 counter计数加4</t>
  </si>
  <si>
    <t>https://accuenergy.atlassian.net/browse/A1320-553</t>
  </si>
  <si>
    <t>Function_AcuRev1320_018_01_case21</t>
  </si>
  <si>
    <t>上位机和HMI设置DI2的“DI type”为Counter，“DI Pluse Const”为1，DI2输入1个脉冲信号，上位机和HMI上DI的DIcounter为1</t>
  </si>
  <si>
    <t>1、连接AcuRev1320电表到Acuview2上，链接状态为connected
2、上位机和HMI设置DI2的“DI type”为Counter，“DI Pluse Const”为1
3、DI2输入1个脉冲信号（20V（dc），大于5ms开和大于5ms关）
4、上位机和HMI查看的DI2 counter计数（Reading—IO Module Reading页面）
注：这里的脉冲开关时间（周期）待定，按功能要求大于5ms即可</t>
  </si>
  <si>
    <t>2、上位机和HMI设置DI2成功，显示“DI type”为Counter，“DI Pluse Const”为1，上位机和HMI工具界面无报错
4、上位机和HMI DI2 counter计数加1</t>
    <phoneticPr fontId="9" type="noConversion"/>
  </si>
  <si>
    <t>Function_AcuRev1320_018_01_case22</t>
  </si>
  <si>
    <t>上位机和HMI设置DI2的“DI type”为Counter，“DI Pluse Const”为1，DI2输入2个脉冲信号，上位机和HMI上DI的DIcounter为2</t>
  </si>
  <si>
    <r>
      <rPr>
        <sz val="8"/>
        <color rgb="FF000000"/>
        <rFont val="微软雅黑"/>
        <family val="2"/>
        <charset val="134"/>
      </rPr>
      <t xml:space="preserve">1、连接AcuRev1320电表到Acuview2上，链接状态为connected
2、上位机和HMI设置DI2的“DI type”为Counter，“DI Pluse Const”为1
3、DI2输入2个脉冲信号（20V（dc），大于5ms开和大于5ms关）
4、上位机和HMI查看的DI2 counter计数（Reading—IO Module Reading页面）
</t>
    </r>
    <r>
      <rPr>
        <sz val="8"/>
        <color rgb="FFFF0000"/>
        <rFont val="微软雅黑"/>
        <family val="2"/>
        <charset val="134"/>
      </rPr>
      <t xml:space="preserve">5、web端检查DI12counter计数是否与上位机及电表保持一致
</t>
    </r>
    <r>
      <rPr>
        <sz val="8"/>
        <color rgb="FF000000"/>
        <rFont val="微软雅黑"/>
        <family val="2"/>
        <charset val="134"/>
      </rPr>
      <t>注：这里的脉冲开关时间（周期）待定，按功能要求大于5ms即可</t>
    </r>
  </si>
  <si>
    <r>
      <rPr>
        <sz val="8"/>
        <color rgb="FF000000"/>
        <rFont val="微软雅黑"/>
        <family val="2"/>
        <charset val="134"/>
      </rPr>
      <t xml:space="preserve">2、上位机和HMI设置DI2成功，显示“DI type”为Counter，“DI Pluse Const”为1，上位机和HMI工具界面无报错
4、上位机和HMI DI2 counter计数加2
</t>
    </r>
    <r>
      <rPr>
        <sz val="8"/>
        <color rgb="FFFF0000"/>
        <rFont val="微软雅黑"/>
        <family val="2"/>
        <charset val="134"/>
      </rPr>
      <t>5、web端检查DI12counter计数与上位机及电表保持一致</t>
    </r>
  </si>
  <si>
    <t>Function_AcuRev1320_018_01_case23</t>
  </si>
  <si>
    <t>上位机和HMI设置DI2的“DI type”为Counter，“DI Pluse Const”为2，DI2输入2个脉冲信号，上位机和HMI上DI的DIcounter为1</t>
  </si>
  <si>
    <t>1、连接AcuRev1320电表到Acuview2上，链接状态为connected
2、上位机和HMI设置DI2的“DI type”为Counter，“DI Pluse Const”为 0.1
3、DI2输入2个脉冲信号（20V（dc），大于5ms开和大于5ms关）
4、上位机和HMI查看的DI2 counter计数（Reading—IO Module Reading页面）
注：这里的脉冲开关时间（周期）待定，按功能要求大于5ms即可</t>
  </si>
  <si>
    <t>2、上位机和HMI设置DI2成功，显示“DI type”为Counter，“DI Pluse Const”为0.1，上位机和HMI工具界面无报错
4、上位机和HMI DI2 counter计数加 0.2</t>
    <phoneticPr fontId="9" type="noConversion"/>
  </si>
  <si>
    <t>Function_AcuRev1320_018_01_case24</t>
  </si>
  <si>
    <t>上位机和HMI设置DI3的“DI type”为Counter，“DI Pluse Const”为1，DI3输入1个脉冲信号，上位机和HMI上DI的DIcounter为1</t>
  </si>
  <si>
    <r>
      <rPr>
        <sz val="8"/>
        <color rgb="FF000000"/>
        <rFont val="微软雅黑"/>
        <family val="2"/>
        <charset val="134"/>
      </rPr>
      <t xml:space="preserve">1、连接AcuRev1320电表到Acuview2上，链接状态为connected
2、上位机和HMI设置DI3的“DI type”为Counter，“DI Pluse Const”为1
3、DI3输入1个脉冲信号（20V（dc），大于5ms开和大于5ms关）
4、上位机和HMI查看的DI3 counter计数（Reading—IO Module Reading页面）
</t>
    </r>
    <r>
      <rPr>
        <sz val="8"/>
        <color rgb="FFFF0000"/>
        <rFont val="微软雅黑"/>
        <family val="2"/>
        <charset val="134"/>
      </rPr>
      <t xml:space="preserve">5、web端检查DI3counter计数是否与上位机及电表保持一致
</t>
    </r>
    <r>
      <rPr>
        <sz val="8"/>
        <color rgb="FF000000"/>
        <rFont val="微软雅黑"/>
        <family val="2"/>
        <charset val="134"/>
      </rPr>
      <t>注：这里的脉冲开关时间（周期）待定，按功能要求大于5ms即可</t>
    </r>
  </si>
  <si>
    <r>
      <rPr>
        <sz val="8"/>
        <color rgb="FF000000"/>
        <rFont val="微软雅黑"/>
        <family val="2"/>
        <charset val="134"/>
      </rPr>
      <t xml:space="preserve">2、上位机和HMI设置DI3成功，显示“DI type”为Counter，“DI Pluse Const”为1，上位机和HMI工具界面无报错
4、上位机和HMI DI3 counter计数加1
</t>
    </r>
    <r>
      <rPr>
        <sz val="8"/>
        <color rgb="FFFF0000"/>
        <rFont val="微软雅黑"/>
        <family val="2"/>
        <charset val="134"/>
      </rPr>
      <t>5、web端检查DI3counter计数与上位机及电表保持一致</t>
    </r>
  </si>
  <si>
    <t>Function_AcuRev1320_018_01_case25</t>
  </si>
  <si>
    <t>上位机和HMI设置DI的“DI type”为Counter，“DI Pluse Const”保留三位小数</t>
  </si>
  <si>
    <t>1、连接AcuRev1320电表到Acuview2上，链接状态为connected
2、检查上位机DI的脉冲常数是否精确到3位小数。
3、查看web端应该和上位机保持一致</t>
    <phoneticPr fontId="9" type="noConversion"/>
  </si>
  <si>
    <t>2、检查上位机DI的脉冲常数是否精确到3位小数。
3、查看web端和上位机保持一致</t>
  </si>
  <si>
    <t>https://accuenergy.atlassian.net/browse/A1320-554</t>
  </si>
  <si>
    <t>Function_AcuRev1320_018_01_case26</t>
  </si>
  <si>
    <t>上位机和HMI设置DI3的“DI type”为Counter，“DI Pluse Const”为1，DI3输入2个脉冲信号，上位机和HMI上DI的DIcounter为2</t>
  </si>
  <si>
    <t>1、连接AcuRev1320电表到Acuview2上，链接状态为connected
2、上位机和HMI设置DI3的“DI type”为Counter，“DI Pluse Const”为1
3、DI3输入2个脉冲信号（20V（dc），大于5ms开和大于5ms关）
4、上位机和HMI查看的DI3 counter计数（Reading—IO Module Reading页面）
注：这里的脉冲开关时间（周期）待定，按功能要求大于5ms即可</t>
  </si>
  <si>
    <t>2、上位机和HMI设置DI3成功，显示“DI type”为Counter，“DI Pluse Const”为1，上位机和HMI工具界面无报错
4、上位机和HMI DI3 counter计数加2</t>
  </si>
  <si>
    <t>Function_AcuRev1320_018_01_case27</t>
  </si>
  <si>
    <t>上位机和HMI设置DI3的“DI type”为Counter，“DI Pluse Const”为2，DI3输入2个脉冲信号，上位机和HMI上DI的DIcounter为1</t>
  </si>
  <si>
    <r>
      <rPr>
        <sz val="8"/>
        <color rgb="FF000000"/>
        <rFont val="微软雅黑"/>
        <family val="2"/>
        <charset val="134"/>
      </rPr>
      <t xml:space="preserve">1、连接AcuRev1320电表到Acuview2上，链接状态为connected
2、上位机和HMI设置DI3的“DI type”为Counter，“DI Pluse Const”为 100000
3、DI3输入 1个脉冲信号（20V（dc），大于5ms开和大于5ms关）
4、上位机和HMI查看的DI3 counter计数（Reading—IO Module Reading页面）
</t>
    </r>
    <r>
      <rPr>
        <sz val="8"/>
        <color rgb="FFFF0000"/>
        <rFont val="微软雅黑"/>
        <family val="2"/>
        <charset val="134"/>
      </rPr>
      <t xml:space="preserve">5、查看web端是否和上位机保持一致
</t>
    </r>
    <r>
      <rPr>
        <sz val="8"/>
        <color rgb="FF000000"/>
        <rFont val="微软雅黑"/>
        <family val="2"/>
        <charset val="134"/>
      </rPr>
      <t>注：这里的脉冲开关时间（周期）待定，按功能要求大于5ms即可</t>
    </r>
    <phoneticPr fontId="9" type="noConversion"/>
  </si>
  <si>
    <r>
      <rPr>
        <sz val="8"/>
        <color rgb="FF000000"/>
        <rFont val="微软雅黑"/>
        <family val="2"/>
        <charset val="134"/>
      </rPr>
      <t xml:space="preserve">2、上位机和HMI设置DI3成功，显示“DI type”为Counter，“DI Pluse Const”为100000，上位机和HMI工具界面无报错
4、上位机和HMI DI3 counter计数加 100000
</t>
    </r>
    <r>
      <rPr>
        <sz val="8"/>
        <color rgb="FFFF0000"/>
        <rFont val="微软雅黑"/>
        <family val="2"/>
        <charset val="134"/>
      </rPr>
      <t>5、web端和上位机数据保持一致</t>
    </r>
  </si>
  <si>
    <t>Function_AcuRev1320_018_01_case28</t>
  </si>
  <si>
    <t>上位机和HMI设置DI1、DI2、DI3的“DI type”为Counter，“DI Pluse Const”为1，DI1、DI2、DI3同时输入1个脉冲信号，上位机和HMI上DI1、DI2、DI3的DIcounter为1</t>
  </si>
  <si>
    <r>
      <t xml:space="preserve">1、连接AcuRev1320电表到Acuview2上，链接状态为connected
2、上位机和HMI设置DI1、DI2、DI3的“DI type”为Counter，“DI Pluse Const”为1
3、DI1、DI2、DI3同时输入1个脉冲信号（20V（dc），大于5ms开和大于5ms关）
4、上位机和HMI查看的DI1、DI2、DI3 counter计数（Reading—IO Module Reading页面）
</t>
    </r>
    <r>
      <rPr>
        <sz val="8"/>
        <color rgb="FFFF0000"/>
        <rFont val="微软雅黑"/>
        <family val="2"/>
        <charset val="134"/>
      </rPr>
      <t xml:space="preserve">5、查看web端和上位机是否保持一致
</t>
    </r>
    <r>
      <rPr>
        <sz val="8"/>
        <color rgb="FF000000"/>
        <rFont val="微软雅黑"/>
        <family val="2"/>
        <charset val="134"/>
      </rPr>
      <t>注：这里的脉冲开关时间（周期）待定，按功能要求大于5ms即可</t>
    </r>
    <phoneticPr fontId="9" type="noConversion"/>
  </si>
  <si>
    <r>
      <rPr>
        <sz val="8"/>
        <color rgb="FF000000"/>
        <rFont val="微软雅黑"/>
        <family val="2"/>
        <charset val="134"/>
      </rPr>
      <t xml:space="preserve">2、上位机和HMI设置DI1、DI2、DI3成功，显示“DI type”为Counter，“DI Pluse Const”为1，上位机和HMI工具界面无报错
4、上位机和HMI DI1、DI2、DI3 counter计数都加1
</t>
    </r>
    <r>
      <rPr>
        <sz val="8"/>
        <color rgb="FFFF0000"/>
        <rFont val="微软雅黑"/>
        <family val="2"/>
        <charset val="134"/>
      </rPr>
      <t>5、查看web端和上位机保持一致</t>
    </r>
  </si>
  <si>
    <t>Function_AcuRev1320_018_01_case29</t>
  </si>
  <si>
    <t>上位机和HMI设置DI1、DI2、DI3的“DI type”为Counter，“DI Pluse Const”为1，DI1、DI2、DI3同时输入2个脉冲信号，上位机和HMI上DI的DIcounter为2，且DI状态正</t>
  </si>
  <si>
    <t>1、连接AcuRev1320电表到Acuview2上，链接状态为connected
2、上位机和HMI设置DI1、DI2、DI3的“DI type”为Counter，“DI Pluse Const”为1
3、DI1、DI2、DI3同时输入2个脉冲信号（20V（dc），5ms开和5ms关）
4、上位机和HMI查看的DI1、DI2、DI3 counter计数（Reading—IO Module Reading页面）
注：这里的脉冲开关时间（周期）待定，按功能要求大于5ms即可</t>
  </si>
  <si>
    <t>2、上位机和HMI设置DI1、DI2、DI3成功，显示“DI type”为Counter，“DI Pluse Const”为1，上位机和HMI工具界面无报错
4、上位机和HMI DI1、DI2、DI3 counter计数都加2</t>
  </si>
  <si>
    <t>Function_AcuRev1320_018_01_case30</t>
  </si>
  <si>
    <t>上位机和HMI设置DI1、DI2、DI3的“DI type”为Counter，“DI Pluse Const”为2，DI1、DI2、DI3同时输入2个脉冲信号，上位机和HMI上DI的DIcounter为1，且DI状态正确</t>
  </si>
  <si>
    <t>1、连接AcuRev1320电表到Acuview2上，链接状态为connected
2、上位机和HMI设置DI1、DI2、DI3的“DI type”为Counter，“DI Pluse Const”为2
3、DI1、DI2、DI3同时输入2个脉冲信号（20V（dc），大于5ms开和大于5ms关）
4、上位机和HMI查看的DI1、DI2、DI3 counter计数（Reading—IO Module Reading页面）
注：这里的脉冲开关时间（周期）待定，按功能要求大于5ms即可</t>
    <phoneticPr fontId="9" type="noConversion"/>
  </si>
  <si>
    <t>2、上位机和HMI设置DI1、DI2、DI3成功，显示“DI type”为Counter，“DI Pluse Const”为2，上位机和HMI工具界面无报错
4、上位机和HMI DI1、DI2、DI3 counter计数都加 4</t>
  </si>
  <si>
    <t>Function_AcuRev1320_018_01_case31</t>
  </si>
  <si>
    <t>“DI Pluse Const”设置范围为0.1-100000</t>
  </si>
  <si>
    <t>1、连接AcuRev1320电表到Acuview2上，链接状态为connected
2、上位机和HMI设置DI1、DI2、DI3的“DI Pluse Const”为0.1
3、上位机和HMI设置DI1、DI2、DI3的“DI Pluse Const”为10
4、上位机和HMI设置DI1、DI2、DI3的“DI Pluse Const”为100000
5、上位机和HMI设置DI1、DI2、DI3的“DI Pluse Const”为0.01
6、上位机和HMI设置DI1、DI2、DI3的“DI Pluse Const”为100000.1</t>
    <phoneticPr fontId="9" type="noConversion"/>
  </si>
  <si>
    <t>2、上位机和HMI设置“DI Pluse Const”为0.1成功，上位机和HMI工具界面无报错
3、上位机和HMI设置“DI Pluse Const”为10成功，上位机和HMI工具界面无报错
4、上位机和HMI设置“DI Pluse Const”为100000成功，上位机和HMI工具界面无报错
5、上位机和HMI设置“DI Pluse Const”为0.01失败
5、上位机和HMI设置“DI Pluse Const”为100000.1失败</t>
  </si>
  <si>
    <t>Function_AcuRev1320_018_01_case32</t>
  </si>
  <si>
    <t>非铅封状态，上位机和HMI上重置DI counter数据, 数据清除成功</t>
  </si>
  <si>
    <t>1、连接AcuRev1320电表到Acuview2上，链接状态为connected，电表非铅封状态
2、上位机和HMI上重置DI counter数据（Reading—IO Module Reading页面，点击Clear DI counter）</t>
  </si>
  <si>
    <t>3、DI counter数据清除成功，DI counter：0，上位机和HMI工具界面无报错</t>
  </si>
  <si>
    <t>Function_AcuRev1320_018_01_case33</t>
  </si>
  <si>
    <t>上下电，电表的DI counter数据不会丢失</t>
  </si>
  <si>
    <t>1、连接AcuRev1320电表到Acuview2上，链接状态为connected，电表非铅封状态
2、记录当前所有DI counter数据，上位机和HMIIO Module Reading页面查看DI counter值
3、电表上下电
4、查看所有DI counter数据是否丢失，上位机和HMI再次查看IO Module Reading页面DI counter值</t>
  </si>
  <si>
    <t>4、上下电，电表的DI counter数据一致，不会丢失。</t>
  </si>
  <si>
    <t>Function_AcuRev1320_018_01_case34</t>
  </si>
  <si>
    <t>DI状态扫描周期小于等于5ms</t>
  </si>
  <si>
    <t>1、上位机和HMI设置任选DI的“DI type”为Counter，“DI Pluse Const”为1
2、所选DI输入1个脉冲信号（20V（dc），5ms开和5ms关），上位机和HMI查看的DI counter计数
3、所选DI输入1个脉冲信号（20V（dc），50ms开和50ms关），上位机和HMI查看的DI counter计数
4、查看web端和上位机是否保持一致</t>
  </si>
  <si>
    <t>2、所选DI 上位机和HMI DI counter计数加1
3、所选DI 上位机和HMI DI counter计数再加1
4、查看web端和上位机保持一致</t>
  </si>
  <si>
    <t>脉冲计数频率验证在其他用例验证
Function_AcuRev1320_018_01_case39
Function_AcuRev1320_018_01_case40</t>
  </si>
  <si>
    <t>Function_AcuRev1320_018_01_case35</t>
  </si>
  <si>
    <t>电表最多携带配置3个DI，modbus接口验证</t>
  </si>
  <si>
    <t>1、观测电表外观，是否只存在3个DI硬件接口
2、使用串口工具（Sscom），是否能正常读取3个DI pulse count或Status寄存器。（3个DI可正常使用）
读DI1 pulse count：01 03 76 00 00 02
读DI2 pulse count：01 03 76 02 00 02
读DI3 pulse count：01 03 76 04 00 02
读出的值需要乘以pulseconstant的值</t>
    <phoneticPr fontId="9" type="noConversion"/>
  </si>
  <si>
    <t>1、电表外观，只存在3个DI硬件接口
2、使用串口工具（Sscom），读取3个DI pulse count或Status寄存器成功</t>
  </si>
  <si>
    <t>Function_AcuRev1320_018_01_case36</t>
  </si>
  <si>
    <t>DI 导通状态电压验证，输入电压&gt;=15V DC电压，DI的状态OFF-&gt;ON</t>
  </si>
  <si>
    <t>1、Acuview2上位机
2、网线/RTU串口线
3、AcuRev1320电表
4、“DI type”为state</t>
  </si>
  <si>
    <t>1、连接AcuRev1320电表到Acuview2上，链接状态为connected
2、“DI type”为State monitor，电表DI1、DI2、DI3 输入电压改变：0V-&gt;15V（DC）
3、上位机和HMI查看SOE记录</t>
  </si>
  <si>
    <t>3、DI 状态变化，上位机和HMI会新增记录1条SOE log，DI1、DI2、DI3status 改变为：ON</t>
  </si>
  <si>
    <t>Function_AcuRev1320_018_01_case37</t>
  </si>
  <si>
    <t>DI 导通状态电压验证，输入电压&lt;=5V DC电压，DI的状态ON-&gt;OFF</t>
  </si>
  <si>
    <t>1、连接AcuRev1320电表到Acuview2上，链接状态为connected
2、“DI type”为state，电表DI1、DI2、DI3输入电压改变：15V-&gt;5V（DC）
3、上位机和HMI查看SOE记录</t>
  </si>
  <si>
    <t>3、DI 状态变化，上位机和HMI会新增记录1条SOE log，DI1、DI2、DI3 status 改变为：OFF
注：DC电源降压时存在抖动，可能产生3条SOE log，这里测试目的是5V时观察DI的状态是否发生改变，发生改变passed</t>
  </si>
  <si>
    <t>Function_AcuRev1320_018_01_case38</t>
    <phoneticPr fontId="9" type="noConversion"/>
  </si>
  <si>
    <t>DI 外部电源电压范围验证，20~33 Vac / 20~60 Vdc</t>
  </si>
  <si>
    <t>1、Acuview2上位机
2、网线/RTU串口线
3、AcuRev1320电表
4、“DI type”为state</t>
    <phoneticPr fontId="9" type="noConversion"/>
  </si>
  <si>
    <t>1、连接AcuRev4100电表到Acuview2上，链接状态为connected
2、电表DI1、DI2、DI3输入电压改变：0V-&gt;20V（DC）
3、电表DI1、DI2、DI3 输入电压改变：0V-&gt;60V（DC）
4、电表DI1、DI2、DI3 输入电压改变：0V-&gt;72V（DC）
5、电表DI1、DI2、DI3 输入电压改变：0V-&gt;20V（AC）
6、电表DI1、DI2、DI3 输入电压改变：0V-&gt;33V（AC）</t>
    <phoneticPr fontId="9" type="noConversion"/>
  </si>
  <si>
    <r>
      <t>2、上位机和HMI新增记录1条SOE log，DI1、DI2、DI3status 改变为：ON
3、上位机和HMI新增记录1条SOE log，DI1、DI2、DI3</t>
    </r>
    <r>
      <rPr>
        <strike/>
        <sz val="8"/>
        <color rgb="FF000000"/>
        <rFont val="微软雅黑"/>
        <family val="2"/>
        <charset val="134"/>
      </rPr>
      <t xml:space="preserve"> </t>
    </r>
    <r>
      <rPr>
        <sz val="8"/>
        <color rgb="FF000000"/>
        <rFont val="微软雅黑"/>
        <family val="2"/>
        <charset val="134"/>
      </rPr>
      <t xml:space="preserve">status 改变为：ON
</t>
    </r>
    <r>
      <rPr>
        <sz val="8"/>
        <color rgb="FFFF0000"/>
        <rFont val="微软雅黑"/>
        <family val="2"/>
        <charset val="134"/>
      </rPr>
      <t xml:space="preserve">4、上位机和HMI新增记录1条SOE log，DI1、DI2、DI3status 改变为：ON
超出最大电压，应该怎么响应？
</t>
    </r>
    <r>
      <rPr>
        <sz val="8"/>
        <color rgb="FF000000"/>
        <rFont val="微软雅黑"/>
        <family val="2"/>
        <charset val="134"/>
      </rPr>
      <t>5、上位机和HMI新增记录1条SOE log，DI1、DI2、DI3 status 改变为：ON
6、上位机和HMI新增记录1条SOE log，DI1、DI2、DI3status 改变为：ON</t>
    </r>
    <phoneticPr fontId="9" type="noConversion"/>
  </si>
  <si>
    <t>目前直流72V电压测试，soe记录条数有误</t>
  </si>
  <si>
    <t>用例本身有遗留问题待确认</t>
  </si>
  <si>
    <t>DI输入电压72V（DC），表会重启</t>
    <phoneticPr fontId="9" type="noConversion"/>
  </si>
  <si>
    <t> A1320-863</t>
  </si>
  <si>
    <t>数字输入(DI)验证</t>
    <phoneticPr fontId="9" type="noConversion"/>
  </si>
  <si>
    <t>Function_AcuRev1320_018_01_case39</t>
  </si>
  <si>
    <t>使用IOM单板做为模拟开关(50HZ),直流源下测试4100的DI Counter</t>
  </si>
  <si>
    <t xml:space="preserve">1、连接AcuRev1320电表到Acuview2上，链接状态为connected
2、上位机和HMI设置DI1、DI2、DI3的“DI type”为Counter，“DI Pluse Const”为1
3、 接入20V直流源将环境搭建好后，给IOM单板上电
4、 等待6s左右后，绿色灯开始闪烁
5、4100单板连接上位机，等绿色灯常亮后，观察DI 1-3计数是否为700次
6、 接入60V直流源将环境搭建好后，给IOM单板上电
7、 等待6s左右后，绿色灯开始闪烁
8、4100单板连接上位机，等绿色灯常亮后，观察DI 1-3计数是否为700次
</t>
    <phoneticPr fontId="9" type="noConversion"/>
  </si>
  <si>
    <t>5、8、DI 1-3计数为700次</t>
  </si>
  <si>
    <t>Function_AcuRev1320_018_01_case40</t>
  </si>
  <si>
    <t>使用IOM单板做为模拟开关(50HZ),交流源下测试4100的DI Counter</t>
  </si>
  <si>
    <t xml:space="preserve">1、连接AcuRev1320电表到Acuview2上，链接状态为connected
2、上位机和HMI设置DI1、DI2、DI3的“DI type”为Counter，“DI Pluse Const”为1
3、 接入20V交流源将环境搭建好后，给IOM单板上电
4、 等待6s左右后，绿色灯开始闪烁
5、4100单板连接上位机，等绿色灯常亮后，观察DI 1-3计数是否为700次
6、 接入33V交流源将环境搭建好后，给IOM单板上电
7、 等待6s左右后，绿色灯开始闪烁
8、4100单板连接上位机，等绿色灯常亮后，观察DI 1-3计数是否为700次
</t>
  </si>
  <si>
    <t>5、8、DI 1-3计数为700次</t>
    <phoneticPr fontId="9" type="noConversion"/>
  </si>
  <si>
    <t>数字输出(DO)验证</t>
  </si>
  <si>
    <t>Function_AcuRev1320_018_02_case1</t>
  </si>
  <si>
    <r>
      <rPr>
        <sz val="8"/>
        <color rgb="FF000000"/>
        <rFont val="微软雅黑"/>
      </rPr>
      <t>上位机和HMI设置DO的“DO type”为Alarm，alarm栏配置告警门限值并勾选"To DO</t>
    </r>
    <r>
      <rPr>
        <sz val="8"/>
        <color rgb="FF0000CC"/>
        <rFont val="微软雅黑"/>
      </rPr>
      <t>1</t>
    </r>
    <r>
      <rPr>
        <sz val="8"/>
        <color rgb="FF000000"/>
        <rFont val="微软雅黑"/>
      </rPr>
      <t>"，告警触发时候DO</t>
    </r>
    <r>
      <rPr>
        <sz val="8"/>
        <color rgb="FF0000CC"/>
        <rFont val="微软雅黑"/>
      </rPr>
      <t>1</t>
    </r>
    <r>
      <rPr>
        <sz val="8"/>
        <color rgb="FF000000"/>
        <rFont val="微软雅黑"/>
      </rPr>
      <t>值为高电平(逻辑1)，告警消除时候DO</t>
    </r>
    <r>
      <rPr>
        <sz val="8"/>
        <color rgb="FF0000CC"/>
        <rFont val="微软雅黑"/>
      </rPr>
      <t>1</t>
    </r>
    <r>
      <rPr>
        <sz val="8"/>
        <color rgb="FF000000"/>
        <rFont val="微软雅黑"/>
      </rPr>
      <t>值为低电平(逻辑0)。</t>
    </r>
  </si>
  <si>
    <t>1、连接AcuRev1320电表到Acuview2上，链接状态为connected
2、上位机和HMI设置DO的“DO type”为Alarm（Setting—IO Module页面）
3、alarm栏配置告警门限值并勾选"To DO1"
4、当告警触发时，观测对应DO值是否高电平(逻辑1)
5、当告警消除时，观测对应DO值是否低电平(逻辑0)
注：alarm在告警模块覆盖，此处只考虑告警后触发DO状态</t>
  </si>
  <si>
    <t>2、上位机和HMI设置“DO type”为Alarm成功，界面无报错
4、当告警触发时，观测对应DO值是高电平(逻辑1)
      DO 外界信号可以测试到，电压24V(外接源为24V)
5、当告警消除时，观测对应DO值是低电平(逻辑0)
    DO 外界信号可以测试到，电压24V(外接源为0V)</t>
    <phoneticPr fontId="9" type="noConversion"/>
  </si>
  <si>
    <t>Function_AcuRev1320_018_02_case2</t>
  </si>
  <si>
    <t>上位机和HMI设置DO的“DO type”为Energy Pluse，“DO1  parameter：1（A项有功输入），,Pluse Width选择20ms，观察是否有20ms脉冲。</t>
    <phoneticPr fontId="9" type="noConversion"/>
  </si>
  <si>
    <t>1、连接AcuRev1320电表到Acuview2上，链接状态为connected
2、上位机和HMI设置DO的“DO type”为Energy Pluse（Setting—IO Module页面）
3、上位机和HMI中设置DO1  parameter： A项有功输入，Pluse Width选择20ms
4、使用校表台测出脉冲常数精度，输入：200V，5A，夹角0°，脉冲常数配置3600，示波器抓取波形
注：这里能量脉冲常数精度测量参考脉冲常数章节，后续更新具体方法
paramter 1 表示有功电能
3600s 对应一度电， 闪灯3600个， 即为1s闪一次</t>
  </si>
  <si>
    <t>2、上位机和HMI设置“DO type”为Energy Pluse成功，界面无报错
4、DO输出Pluse Width20ms，1S周期，脉冲常数精度满足首选0.2%</t>
  </si>
  <si>
    <t>https://accuenergy.atlassian.net/browse/A1320-560</t>
  </si>
  <si>
    <t>存在个别周期的脉冲宽度减半
https://accuenergy.atlassian.net/browse/A1320-675</t>
    <phoneticPr fontId="9" type="noConversion"/>
  </si>
  <si>
    <t>Function_AcuRev1320_018_02_case3</t>
  </si>
  <si>
    <t>上位机和HMI设置DO的“DO type”为Energy Pluse，“DO1  parameter：1（A项有功输入）,Pluse Width选择2000ms，观察是否有2000ms脉冲。</t>
    <phoneticPr fontId="9" type="noConversion"/>
  </si>
  <si>
    <t>1、连接AcuRev1320电表到Acuview2上，链接状态为connected
2、上位机和HMI设置DO的“DO type”为Energy Pluse（Setting—IO Module页面）
3、上位机和HMI 设置DO1  parameter：A项有功输入,Pluse Width选择2000ms
4、使用校表台测出脉冲常数精度，输入：200V，5A，夹角0°，脉冲常数配置1200，示波器抓取波形
注：这里能量脉冲常数精度测量参考脉冲常数章节，后续更新具体方法</t>
  </si>
  <si>
    <t>2、上位机和HMI设置“DO type”为Energy Pluse成功，界面无报错
4、DO输出Pluse Width2000ms，3S周期，脉冲常数精度满足首选0.2%</t>
  </si>
  <si>
    <t>A相电有功能量异常，导致脉冲无法通过；当前用例切换到C相验证脉冲精度
存在脉冲周期减半的问题
https://accuenergy.atlassian.net/browse/A1320-675</t>
    <phoneticPr fontId="9" type="noConversion"/>
  </si>
  <si>
    <t>Function_AcuRev1320_018_02_case4</t>
  </si>
  <si>
    <t>上位机和HMI设置DO的“DO type”为Energy Pluse，“DO1  parameter：1（A项有功输入）,Pluse Width选择3000ms，观察是否有3000ms脉冲。</t>
  </si>
  <si>
    <t>1、连接AcuRev1320电表到Acuview2上，链接状态为connected
2、上位机和HMI设置DO的“DO type”为Energy Pluse（Setting—IO Module页面）
3、上位机和HMI设置DO1  parameter：A项有功输入, Pluse Width选择3000ms
4、使用校表台测出脉冲常数精度，输入：200V，5A，夹角0°，脉冲常数配置600，示波器抓取波形
注：这里能量脉冲常数精度测量参考脉冲常数章节，后续更新具体方法</t>
  </si>
  <si>
    <t>2、上位机和HMI设置“DO type”为Energy Pluse成功，界面无报错
4、DO输出Pluse Width3000ms，6S周期，脉冲常数精度满足首选0.2%</t>
  </si>
  <si>
    <t>A相电有功能量异常，导致脉冲无法通过；当前用例切换到C相验证脉冲精度
存在脉冲周期减半的问题
https://accuenergy.atlassian.net/browse/A1320-675</t>
  </si>
  <si>
    <t>Function_AcuRev1320_018_02_case5</t>
  </si>
  <si>
    <t>上位机和HMI设置DO的“DO type”为Energy Pluse，“DO1  parameter：为A相有功电能,Pluse Width选择20ms，观察是否有20ms脉冲。</t>
  </si>
  <si>
    <t>1、Acuview2上位机
2、网线/RTU串口线
3、AcuRev1320电表
4、Pluse Width选择20ms，</t>
  </si>
  <si>
    <t>1、连接AcuRev1320电表到Acuview2上，连接状态为connected，上位机和HMI设置DO的“DO type”为Energy Pluse
2、三相电压200V，电流5A,电压电流相角差30°，Energy pulse constant设置为100000，DO  parameter：为A相有功电能（Import、Export、Net、Total）。
3、检查能量脉冲精度是否满足0.3%
注：parameter selection:1(为A相有功电能Import)，周期(S)：0.041569
parameter selection:2(为A相有功电能Export)，周期(S)：0
parameter selection:3(为A相有功电能Net)，周期(S)：0.041569
parameter selection:4(为A相有功电能Total)，周期(S)：0.04156941.6</t>
  </si>
  <si>
    <t>3、A相有功电能（Import、Export、Net、Total）DO电能量脉冲精度均满足0.2%
备注:脉冲测试方法待和硬件开发讨论
注：parameter selection:1(为A相有功电能Import)，周期(S)：0.041569
parameter selection:2(为A相有功电能Export)，周期(S)：0
parameter selection:3(为A相有功电能Net)，周期(S)：0.041569
parameter selection:4(为A相有功电能Total)，周期(S)：0.041569</t>
    <phoneticPr fontId="9" type="noConversion"/>
  </si>
  <si>
    <t>A、B相能量本身有问题，使用C相测试</t>
  </si>
  <si>
    <t>Function_AcuRev1320_018_02_case6</t>
  </si>
  <si>
    <t>上位机和HMI设置DO的“DO type”为Energy Pluse，“DO1  parameter：为A相无功电能,Pluse Width选择20ms，观察是否有20ms脉冲。</t>
  </si>
  <si>
    <t>1、连接AcuRev1320电表到Acuview2上，连接状态为connected，上位机和HMI设置DO的“DO type”为Energy Pluse
2、三相电压200V，电流5A,电压电流相角差30°，Energy pulse constant设置为100000，DO  parameter：为A相无功电能（Import、Export、Net、Total）
3、检查能量脉冲精度是否满足0.2%
注：parameter selection:5(为A相无功电能Import)，周期(S)：0.072
parameter selection:6(为A相无功电能Export)，周期(S)：0
parameter selection:7(为A相无功电能Net)，周期(S)：0.072
parameter selection:8(为A相无功电能Total)，周期(S)：0.072</t>
  </si>
  <si>
    <t>3、A相无功电能（Import、Export、Net、Total）DO电能量脉冲精度均满足0.2%
备注:脉冲测试方法待和硬件开发讨论
注：parameter selection:5(为A相无功电能Import)，周期(S)：0.072
parameter selection:6(为A相无功电能Export)，周期(S)：0
parameter selection:7(为A相无功电能Net)，周期(S)：0.072
parameter selection:8(为A相无功电能Total)，周期(S)：0.072</t>
  </si>
  <si>
    <t>脉冲精度超出预期范围
https://accuenergy.atlassian.net/browse/A1320-677</t>
    <phoneticPr fontId="9" type="noConversion"/>
  </si>
  <si>
    <t>Function_AcuRev1320_018_02_case7</t>
  </si>
  <si>
    <t>上位机和HMI设置DO的“DO type”为Energy Pluse，“DO1  parameter为A相视在电能,Pluse Width选择20ms，观察是否有20ms脉冲。</t>
  </si>
  <si>
    <t>1、连接AcuRev1320电表到Acuview2上，连接状态为connected，上位机和HMI设置DO的“DO type”为Energy Pluse
2、,三相电压200V，电流5A,电压电流相角差30°，Energy pulse constant设置为100000，DO  parameter：为A相视在电能
3、检查能量脉冲精度是否满足0.3%
注：parameter selection:9(为A相视在电能)，周期(S)：0.036</t>
  </si>
  <si>
    <t>3、A相视在DO电能电能量脉冲精度均满足0.2%
备注:脉冲测试方法待和硬件开发讨论
注：parameter selection:9(为A相视在电能)，周期(S)：0.036</t>
  </si>
  <si>
    <t>https://accuenergy.atlassian.net/browse/A1320-561</t>
  </si>
  <si>
    <t>Function_AcuRev1320_018_02_case8</t>
  </si>
  <si>
    <t>上位机和HMI设置DO的“DO type”为Energy Pluse，“DO1  parameter：系统有功电能,Pluse Width选择20ms，观察是否有20ms脉冲。</t>
    <phoneticPr fontId="9" type="noConversion"/>
  </si>
  <si>
    <t>1、Acuview2上位机
2、网线/RTU串口线
3、AcuRev1320电表
4、接线方式3E4w y
5、Pluse Width选择20ms，
6、Energy pulse constant设置为10000</t>
  </si>
  <si>
    <t>1、连接AcuRev1320电表到Acuview2上，连接状态为connected
2、三相电压200V，电流5A,电压电流相角差30°，Energy pulse constant设置为10000，DO  parameter:为系统有功电能（Import、Export、Net、Total）
3、检查能量脉冲精度是否满足0.3%
注：parameter selection:28(为系统有功电能Import)，周期(S)：0.138564
parameter selection:29(为系统有功电能Export)，周期(S)：0
parameter selection:30(为系统有功电能Net)，周期(S)：0.138564
parameter selection:31(为系统有功电能Total)，周期(S)：0.138564</t>
  </si>
  <si>
    <t>3、系统有功电能（Import、Export、Net、Total）DO电能量脉冲精度均满足0.2%
备注:脉冲测试方法待和硬件开发讨论</t>
  </si>
  <si>
    <t>存在脉冲周期减半的问题
https://accuenergy.atlassian.net/browse/A1320-675</t>
  </si>
  <si>
    <t>Function_AcuRev1320_018_02_case9</t>
  </si>
  <si>
    <t>上位机和HMI设置DO的“DO type”为Energy Pluse，“DO1  parameter：系统无功电能,Pluse Width选择20ms，观察是否有20ms脉冲。</t>
  </si>
  <si>
    <t>1、连接AcuRev1320电表到Acuview2上，连接状态为connected
2、三相电压200V，电流5A,电压电流相角差30°，Energy pulse constant设置为10000，DO  parameter:为系统无功电能（Import、Export、Net、Total）
3、检查能量脉冲精度是否满足0.2%
注：parameter selection:32(为系统无功电能Import)，周期(S)：0.24
parameter selection:33(为系统无功电能Export)，周期(S)：0
parameter selection:34(为系统无功电能Net)，周期(S)：0.24
parameter selection:35(为系统无功电能Total)，周期(S)：0.24</t>
  </si>
  <si>
    <t>3、系统无功电能（Import、Export、Net、Total）DO电能量脉冲精度均满足0.2%
备注:脉冲测试方法待和硬件开发讨论</t>
    <phoneticPr fontId="9" type="noConversion"/>
  </si>
  <si>
    <t>Function_AcuRev1320_018_02_case10</t>
    <phoneticPr fontId="9" type="noConversion"/>
  </si>
  <si>
    <t>上位机和HMI设置DO的“DO type”为Energy Pluse，“DO1  parameter：系统视在电能,Pluse Width选择20ms，观察是否有20ms脉冲。</t>
  </si>
  <si>
    <t>1、Acuview2上位机
2、网线/RTU串口线
3、AcuRev1320电表
4、接线方式3E4w y
5、Pluse Width选择20ms，
6、Energy pulse constant设置为10000</t>
    <phoneticPr fontId="9" type="noConversion"/>
  </si>
  <si>
    <t>1、连接AcuRev1320电表到Acuview2上，连接状态为connected
2、三相电压200V，电流5A,电压电流相角差30°，Energy pulse constant设置为1000，DO  parameter:为系统视在电能（Import、Export、Net、Total）
3、检查能量脉冲精度是否满足0.3%
注：parameter selection:261(为user1视在电能)，周期(S)：1.2</t>
    <phoneticPr fontId="9" type="noConversion"/>
  </si>
  <si>
    <t>3、系统视在电能（Import、Export、Net、Total）DO电能量脉冲精度均满足0.2%
备注:脉冲测试方法待和硬件开发讨论</t>
    <phoneticPr fontId="9" type="noConversion"/>
  </si>
  <si>
    <t>系统视在电能（Net、Total）无脉冲</t>
    <phoneticPr fontId="9" type="noConversion"/>
  </si>
  <si>
    <t>Function_AcuRev1320_018_02_case11</t>
    <phoneticPr fontId="9" type="noConversion"/>
  </si>
  <si>
    <t xml:space="preserve">构造net能量为负值， 且负相增长，脉冲灯不会闪烁 </t>
    <phoneticPr fontId="9" type="noConversion"/>
  </si>
  <si>
    <t>1、Acuview2上位机
2、网线/RTU串口线
3、AcuRev1320电表
4、电压电流相角差240°</t>
    <phoneticPr fontId="9" type="noConversion"/>
  </si>
  <si>
    <t xml:space="preserve">1、连接AcuRev1320电表到Acuview2上，连接状态为connected
2、三相电压200V，电流5A, 电压电流相角差240°，Energy pulse constant设置为100000，
DO  parameter:3(A相有功电能net)， 周期s: 0
3、检查能量脉冲精度是否满足0.2%,  </t>
  </si>
  <si>
    <t>3.DO无电能量脉冲</t>
    <phoneticPr fontId="9" type="noConversion"/>
  </si>
  <si>
    <t>目前net能量有误，导致该场景无法正常验证</t>
  </si>
  <si>
    <t>目前net能量有误，导致该场景无法正常验证
https://accuenergy.atlassian.net/browse/A1320-565</t>
    <phoneticPr fontId="9" type="noConversion"/>
  </si>
  <si>
    <t>DO有能量脉冲</t>
    <phoneticPr fontId="9" type="noConversion"/>
  </si>
  <si>
    <t>A1320-898</t>
    <phoneticPr fontId="9" type="noConversion"/>
  </si>
  <si>
    <t>问题单hold
A1320-898</t>
    <phoneticPr fontId="9" type="noConversion"/>
  </si>
  <si>
    <t>Function_AcuRev1320_018_02_case12</t>
    <phoneticPr fontId="9" type="noConversion"/>
  </si>
  <si>
    <t>1、Acuview2上位机
2、网线/RTU串口线
3、AcuRev1320电表
5、Pluse Width选择20ms，
6、Energy pulse constant设置为10000</t>
  </si>
  <si>
    <t>1、连接AcuRev1320电表到Acuview2上，连接状态为connected
2、三相电压200V，电流5A,电压电流相角差0°，Energy pulse constant设置为100000，
DO  parameter:2(A相有功电能Export)， 周期s: 0  
3、检查能量脉冲精度是否满足0.2%</t>
  </si>
  <si>
    <t>Function_AcuRev1320_018_02_case13</t>
  </si>
  <si>
    <t>1、连接AcuRev1320电表到Acuview2上，连接状态为connected
2、三相电压200V，电流5A,电压电流相角差0°，Energy pulse constant设置为100000，
DO  parameter:1(A相有功电能Import)，检查能量脉冲精度是否满足0.2%， 周期s: 0.036
3、改变电流方向为Negative Phase， 观察脉冲周期是否为0s</t>
  </si>
  <si>
    <t>2.DO有电能量脉冲 ，电能量脉冲精度均满足0.2%
3.DO无电能量脉冲</t>
  </si>
  <si>
    <t>https://accuenergy.atlassian.net/browse/A1320-562</t>
  </si>
  <si>
    <t>Function_AcuRev1320_018_02_case14</t>
  </si>
  <si>
    <t>上位机和HMI设置DO1的“DO type”为Energy Pluse，、“Energy Pluse”中DO1 OutPut为None,、Pluse Width选择2000ms，观察是否有2000ms脉冲。</t>
  </si>
  <si>
    <t>1、连接AcuRev1320电表到Acuview2上，链接状态为connected
2、上位机和HMI设置DO的“DO type”为Energy Pluse（Setting—IO Module页面）
3、上位机和HMI, DO1  parameter：0，Pluse Width选择2000ms
4、使用校表台测出脉冲常数精度
注：这里能量脉冲常数精度测量参考脉冲常数章节，后续更新具体方法</t>
  </si>
  <si>
    <t>2、上位机和HMI设置“DO type”为Energy Pluse成功，界面无报错
4、DO输出关闭，脉冲常数精度满足0.2%， 周期s:0</t>
    <phoneticPr fontId="9" type="noConversion"/>
  </si>
  <si>
    <t>Function_AcuRev1320_018_02_case15</t>
  </si>
  <si>
    <t>上位机和HMI上Pluse Width 最大设置范围为20ms-3000ms</t>
  </si>
  <si>
    <t>1、连接AcuRev1320电表到Acuview2上，链接状态为connected
2、上位机和HMI设置Pluse Width 为20ms
3、上位机和HMI设置Pluse Width 为200ms
4、上位机和HMI设置Pluse Width 为3000ms
5、上位机和HMI设置Pluse Width 为19ms
6、上位机和HMI设置Pluse Width 为3001ms</t>
  </si>
  <si>
    <t>2、设置Pluse Width 为20ms，设置成功
3、设置Pluse Width 为200ms，设置成功
5、设置Pluse Width 为3000ms，设置成功
6、设置Pluse Width 为19ms，设置失败
7、设置Pluse Width 为3001ms，设置失败
备注:实际测试会出现0.3-0.5ms的误差， 开发和崔总对齐，有与光耦延迟导致。</t>
    <phoneticPr fontId="9" type="noConversion"/>
  </si>
  <si>
    <t>Function_AcuRev1320_018_02_case16</t>
  </si>
  <si>
    <t>电表寄存器Pluse Width 最大设置范围为20ms-3000ms</t>
  </si>
  <si>
    <t>1、通过串口工具（Sscom）设置
2、Pluse Width 为20ms，发送报文：01 10 11 01 00 01 02 00 14
3、Pluse Width 为200ms，发送报文：01 10 11 01 00 01 02 00 C8
4、Pluse Width 为3000ms，发送报文：01 10 11 01 00 01 02 0B B8
5、Pluse Width 为19ms，发送报文：01 10 11 01 00 01 02 00 13
6、Pluse Width 为3001ms，发送报文：01 10 11 01 00 01 02 0B B9
注：待更新后补充报文</t>
    <phoneticPr fontId="9" type="noConversion"/>
  </si>
  <si>
    <t xml:space="preserve">2、设置Pluse Width 为20ms，设置成功
3、设置Pluse Width 为200ms，设置成功
5、设置Pluse Width 为3000ms，设置成功
6、设置Pluse Width 为19ms，设置失败
7、设置Pluse Width 为3001ms，设置失败，报文为01 90 02 CD C1 </t>
  </si>
  <si>
    <t>Function_AcuRev1320_018_02_case17</t>
  </si>
  <si>
    <r>
      <rPr>
        <sz val="8"/>
        <color rgb="FF000000"/>
        <rFont val="微软雅黑"/>
        <family val="2"/>
        <charset val="134"/>
      </rPr>
      <t>电表最多携带配置</t>
    </r>
    <r>
      <rPr>
        <sz val="8"/>
        <color rgb="FF0000CC"/>
        <rFont val="微软雅黑"/>
        <family val="2"/>
        <charset val="134"/>
      </rPr>
      <t>1</t>
    </r>
    <r>
      <rPr>
        <sz val="8"/>
        <color rgb="FF000000"/>
        <rFont val="微软雅黑"/>
        <family val="2"/>
        <charset val="134"/>
      </rPr>
      <t>个DO，接口测试覆盖</t>
    </r>
  </si>
  <si>
    <t>1、观测电表外观，是否只存在1个DO硬件接口
2、使用串口工具（Sscom），是否能正常读取1个DO Status寄存器。（1个DO可正常使用）
读DO1 Status：01 01 00 00 00 01</t>
    <phoneticPr fontId="9" type="noConversion"/>
  </si>
  <si>
    <r>
      <rPr>
        <sz val="8"/>
        <color rgb="FF000000"/>
        <rFont val="微软雅黑"/>
        <family val="2"/>
        <charset val="134"/>
      </rPr>
      <t>1、电表外观，只存在</t>
    </r>
    <r>
      <rPr>
        <sz val="8"/>
        <color rgb="FF0000CC"/>
        <rFont val="微软雅黑"/>
        <family val="2"/>
        <charset val="134"/>
      </rPr>
      <t>1</t>
    </r>
    <r>
      <rPr>
        <sz val="8"/>
        <color rgb="FF000000"/>
        <rFont val="微软雅黑"/>
        <family val="2"/>
        <charset val="134"/>
      </rPr>
      <t>个DO硬件接口
2、使用串口工具（Sscom），读取</t>
    </r>
    <r>
      <rPr>
        <sz val="8"/>
        <color rgb="FF0000CC"/>
        <rFont val="微软雅黑"/>
        <family val="2"/>
        <charset val="134"/>
      </rPr>
      <t>1</t>
    </r>
    <r>
      <rPr>
        <sz val="8"/>
        <color rgb="FF000000"/>
        <rFont val="微软雅黑"/>
        <family val="2"/>
        <charset val="134"/>
      </rPr>
      <t>个DO Status寄存器成功</t>
    </r>
  </si>
  <si>
    <t>Function_AcuRev1320_018_02_case18</t>
  </si>
  <si>
    <t>DO 手动控制开关成功</t>
  </si>
  <si>
    <t xml:space="preserve">1. 在上位机、HMI上将DO配置为手动控制模式
2. 通过串口工具下发打开、关闭DO的指令
打开： 01 05 00 00 FF 00 8C 3A
关闭： 01 05 00 00 00 00 CD CA </t>
  </si>
  <si>
    <t>2、 打开DO，关闭DO均成功</t>
    <phoneticPr fontId="9" type="noConversion"/>
  </si>
  <si>
    <t>https://accuenergy.atlassian.net/browse/A1320-563</t>
  </si>
  <si>
    <t>https://accuenergy.atlassian.net/browse/A1320-670</t>
  </si>
  <si>
    <t>Function_AcuRev1320_019_01_case01</t>
  </si>
  <si>
    <t>配备实时时钟（RTC）正常</t>
  </si>
  <si>
    <t>1、连接AcuRev1320电表到Acuview2上，链接状态为connected
2、设置电表上“Use PC Time ”为PC时间
3、检查电表时间设置是否成功
4、掉电重启电表
5、检查电表时间是否和PC时间一致
6、设置电表上“Use Customer Time ”时间， 
    2024-11-04 00:00:00      ---周1
    2024-11-15 23:00:00      ---周5
    2024-11-16 23:59:00      ---周6
    2024-11-24 23:58:59      ---周日
    2024-02-29 23:58:00      ---闰年日期
7、检查设置是否成功
8、掉电重启电表
9、检查电表时间是否未丢失</t>
  </si>
  <si>
    <t>3、电表时间设置成功，AcuView工具界面无报错，电表显示时间为设置时间加上查看延迟的时间
5、电表时间保存且和PC时间同步
7、电表时间设置成功，AcuView工具界面无报错，电表显示时间为设置时间加上查看延迟的时间
9、电表时间未丢失，且电表计时功能正常</t>
  </si>
  <si>
    <t>Function_AcuRev1320_019_01_case01_01</t>
  </si>
  <si>
    <t>配备实时时钟（RTC）正常-带有时区</t>
  </si>
  <si>
    <t>1、连接AcuRev1320电表到Acuview2上，链接状态为connected
2、设置电表上“Use Customer Time ”时间， 
    2024-11-04 00:00:00      ---周1  Time Zone 8h
    2024-11-15 23:00:00      ---周5  Time Zone 0h
    2024-11-16 23:59:00      ---周6  Time Zone -12h
    2024-11-24 23:58:59      ---周日  Time Zone 14h
    2024-02-29 23:58:00      ---闰年日期  Time Zone 10.5h   备注： 时区只能配置整数，此处用例待修改为10h
3、检查设置是否成功
4、掉电重启电表
5、检查电表时间是否未丢失
6、设置电表上“Use Customer Time ”时间， 2026-07-09  Time Zone 14.5h，Time Zone -12.5h
7、检查设置是否成功</t>
  </si>
  <si>
    <t>3、设置成功
5、数据不会丢失
7、设置失败</t>
  </si>
  <si>
    <t>Function_AcuRev1320_019_01_case02</t>
  </si>
  <si>
    <t>未断电情况下跟踪当前时间，漂移优于±0.5秒/天  ---每天观测，持续4天，防止正负漂移</t>
  </si>
  <si>
    <t>1、Acuview2上位机
2、网线/RTU串口线
3、AcuRev4101电表</t>
  </si>
  <si>
    <t>1、连接AcuRev1320电表到Acuview2上，链接状态为connected
2、设置电表上“Use PC Time ”为当前PC时间。
3、检查设置是否成功
4、等待两天,检查时间误差是否小于1s
5、等待四两天,检查时间误差是否小于2s</t>
  </si>
  <si>
    <t>3、时间设置成功，AcuView工具界面无报错，电表显示时间为设置时间加上查看延迟的时间
4、等待两天,检查时间误差小于1s
5、等待四两天,检查时间误差小于2s</t>
  </si>
  <si>
    <t>A1320-570</t>
  </si>
  <si>
    <t>本轮进行挂测时钟时，未发现该问题</t>
  </si>
  <si>
    <t>Function_AcuRev1320_019_01_case03</t>
  </si>
  <si>
    <t>断电时保留时间为1周</t>
  </si>
  <si>
    <t>1、Acuview2上位机
2、网线/RTU串口线
3、AcuRev4102电表</t>
  </si>
  <si>
    <t>1、连接AcuRev1320电表到Acuview2上，链接状态为connected
2、设置电表上“Use PC Time ”为当前PC时间。
3、检查设置是否成功
4、断开电表电源
5、等待7天
7、连接电表到Acuview2，检查电表时间是否和PC时间误差小于3s</t>
  </si>
  <si>
    <t>3、时间设置成功，AcuView工具界面无报错，电表显示时间为设置时间加上查看延迟的时间
7、电表时间显示和PC时间误差小于3s</t>
  </si>
  <si>
    <t>目前挂测时间不够</t>
  </si>
  <si>
    <t>Function_AcuRev1320_019_01_case04</t>
  </si>
  <si>
    <t>设备开始运行以来的累计时间正常</t>
  </si>
  <si>
    <t>1、Acuview2上位机
2、网线/RTU串口线
3、AcuRev4103电表</t>
  </si>
  <si>
    <t>1、在上位机上是否可查询电表的运行时间T1
2、当前设备运行5min后，电表的运行时间是否为：T2=T+5min
3、设备掉电一段时间后后启动，上电立即查看电表的运行时间是否仍为T2</t>
  </si>
  <si>
    <t>1、上位机和HMI上可查询电表的运行时间T1
2、上位机和HMI上运行时间为T2
3、上位机和HMI上运行时间为T2(未发生变化)</t>
  </si>
  <si>
    <t>Function_AcuRev1320_019_01_case05</t>
  </si>
  <si>
    <t>铅封未封闭，通过上位机设置时间，年/月/日和时/分/秒，遍历所有时间，遍历所有日期(包括闰年)，遍历所有周</t>
    <phoneticPr fontId="9" type="noConversion"/>
  </si>
  <si>
    <t>1、Acuview2上位机
2、网线/RTU串口线
3、AcuRev4104电表
4、铅封未封闭</t>
    <phoneticPr fontId="9" type="noConversion"/>
  </si>
  <si>
    <t>1、连接AcuRev1320电表到Acuview2上，链接状态为connected
2、设置电表上“Use Customer Time ”时间， 
    2000-01-01 00:00:00      ---周6
    2099-12-31 23:59:00      ---周4
    2024-11-04 00:00:00      ---周1
    2024-11-05 00:00:00      ---周2
    2024-11-13 00:00:00      ---周3
    2024-11-15 23:00:00      ---周5
    2024-11-30 23:59:00      ---周6
    2024-11-24 23:58:59      ---周日
    2024-02-29 23:58:00      ---闰年日期
3、检查设置是否成功
3、掉电重启电表
4、检查电表的set目录电表时间是否未丢失，且电表计时功能正常</t>
  </si>
  <si>
    <t>3、电表时间设置成功，AcuView工具界面无报错，电表显示时间为设置时间加上查看延迟的时间
5、电表时间未丢失，且电表计时功能正常</t>
  </si>
  <si>
    <t>Function_AcuRev1320_019_01_case06</t>
  </si>
  <si>
    <t>铅封未封闭，通过上位机设置本地PC时间，年/月/日和时/分/秒，设置和显示正常</t>
  </si>
  <si>
    <t>1、Acuview2上位机
2、网线/RTU串口线
3、AcuRev4104电表
4、铅封未封闭</t>
  </si>
  <si>
    <t>1、连接AcuRev1320电表到Acuview2上，链接状态为connected
2、设置电表上“Use PC Time ”为PC时间，时间精度为1s
3、检查设置是否成功
4、掉电重启电表
5、检查电表时间是否和PC时间一致</t>
  </si>
  <si>
    <t>3、电表时间设置成功，AcuView工具界面无报错，电表显示时间为设置时间加上查看延迟的时间
5、电表时间保存且和PC时间同步</t>
  </si>
  <si>
    <t>Function_AcuRev1320_019_01_case07</t>
  </si>
  <si>
    <t>铅封未封闭，通过HMI 设置时间，年/月/日和时/分/秒，遍历所有时间，遍历所有日期(包括闰年)，遍历所有周</t>
  </si>
  <si>
    <t>1、MHI上设置电表时间， 
    2000-01-01 00:00:00      ---周6
    2099-12-31 23:59:00      ---周4
    2024-11-04 00:00:00      ---周1
    2024-11-05 00:00:00      ---周2
    2024-11-13 00:00:00      ---周3
    2024-11-15 23:00:00      ---周5
    2024-11-30 23:59:00      ---周6
    2024-11-24 23:58:59      ---周日
    2024-02-29 23:58:00      ---闰年日期
    2024-02-01 01:01:00      ---闰年日期
2、检查设置是否成功
3、掉电重启电表
4、检查电表的set目录电表时间是否未丢失，且电表计时功能正常</t>
  </si>
  <si>
    <t>3、电表时间设置成功，HMI界面无报错，电表显示时间为设置时间加上查看延迟的时间
4、电表时间未丢失，且电表计时功能正常</t>
  </si>
  <si>
    <t>Function_AcuRev1320_019_01_case08</t>
  </si>
  <si>
    <t>铅封封闭，通过上位机设置时间，年/月/日和时/分/秒，遍历所有时间，遍历所有日期(包括闰年)，遍历所有周</t>
    <phoneticPr fontId="9" type="noConversion"/>
  </si>
  <si>
    <t>1、Acuview2上位机
2、网线/RTU串口线
3、AcuRev4107电表
4、铅封封闭</t>
  </si>
  <si>
    <t>Function_AcuRev1320_019_01_case09</t>
  </si>
  <si>
    <t>铅封封闭，通过上位机设置本地PC时间，年/月/日和时/分/秒，设置和显示正常</t>
  </si>
  <si>
    <t>Function_AcuRev1320_019_01_case10</t>
  </si>
  <si>
    <t>铅封封闭，通过HMI 设置时间，年/月/日和时/分/秒，遍历所有时间，遍历所有日期(包括闰年)，遍历所有周</t>
  </si>
  <si>
    <t>1、HMI上设置电表时间， 
    2000-01-01 00:00:00      ---周6
    2099-12-31 23:59:00      ---周4
    2024-11-04 00:00:00      ---周1
    2024-11-05 00:00:00      ---周2
    2024-11-13 00:00:00      ---周3
    2024-11-15 23:00:00      ---周5
    2024-11-30 23:59:00      ---周6
    2024-11-24 23:58:59      ---周日
    2024-02-29 23:58:00      ---闰年日期
2、检查设置是否成功
3、掉电重启电表
4、检查电表的set目录电表时间是否未丢失，且电表计时功能正常</t>
  </si>
  <si>
    <t>Function_AcuRev1320_019_01_case11</t>
  </si>
  <si>
    <t>铅封关闭，设置时间同步周期为0</t>
  </si>
  <si>
    <t>1、Acuview2上位机
2、网线/RTU串口线
3、AcuRev4107电表
4、铅封关闭</t>
  </si>
  <si>
    <t>1、电表上电，连接正常
2、设置电表时间同步周期为0
3、利用sscom或者上位机给表同步时间，时间能正常同步
4、长时间不同步时间，查看HMI页面是否无时间未同步标志</t>
  </si>
  <si>
    <t>4、查看HMI页面无时间未同步标志</t>
  </si>
  <si>
    <t>https://accuenergy.atlassian.net/browse/A1320-522</t>
  </si>
  <si>
    <t>Function_AcuRev1320_019_01_case12</t>
  </si>
  <si>
    <t>铅封关闭，设置时间同步周期为1h</t>
  </si>
  <si>
    <t>1、电表上电，连接正常
2、设置电表时间同步周期为1h
3、利用sscom或者上位机给表从开始设置同步周期后，每一小时同步一次时间，时间能正常同步
4、查看HMI页面是否无时间未同步标志
5、长时间不同步时间（超过1h），查看HMI页面是否有时间未同步标志</t>
  </si>
  <si>
    <t>4、查看HMI页面无时间未同步标志
5、长时间不同步时间（超过1h），查看HMI页面有时间未同步标志</t>
  </si>
  <si>
    <t>Function_AcuRev1320_019_01_case13</t>
  </si>
  <si>
    <t>铅封关闭，设置时间同步周期为24h</t>
  </si>
  <si>
    <t>1、电表上电，连接正常
2、设置电表时间同步周期为24h
3、利用sscom或者上位机给表从开始设置同步周期后，每24小时同步一次时间，时间能正常同步
4、查看HMI页面是否无时间未同步标志
5、长时间不同步时间（超过24h），查看HMI页面是否有时间未同步标志</t>
  </si>
  <si>
    <t>4、查看HMI页面无时间未同步标志
5、长时间不同步时间（超过24h），查看HMI页面有时间未同步标志</t>
  </si>
  <si>
    <t>Function_AcuRev1320_019_01_case14</t>
  </si>
  <si>
    <t>铅封关闭，设置时间同步周期为168h</t>
  </si>
  <si>
    <t>1、电表上电，连接正常
2、设置电表时间同步周期为168h
3、利用sscom或者上位机给表从开始设置同步周期后，每7天小时同步一次时间，时间能正常同步
4、查看HMI页面是否无时间未同步标志
5、长时间不同步时间（超过168h），查看HMI页面是否有时间未同步标志</t>
  </si>
  <si>
    <t>4、查看HMI页面无时间未同步标志
5、长时间不同步时间（超过168h），查看HMI页面有时间未同步标志</t>
  </si>
  <si>
    <t>Function_AcuRev1320_019_01_case15</t>
  </si>
  <si>
    <t>使用333mV的CT，设备有负载的累计时间；即电流输入 &gt; Ist (0.005A) 且电压 &gt; 10V</t>
  </si>
  <si>
    <t>1、Acuview2上位机
2、网线/RTU串口线
3、AcuRev4110电表</t>
  </si>
  <si>
    <t>1、在上位机和HMI上是否可查询电表的负载时间T1
2、电表接源，有负载时(电流=Ist (0.005A) 且电压 = 10V)，等待5mins，负载时间是否为：T2=T1+5min
2、电表接源，有负载时(电流=1A 且电压= 20V)，等待5mins，负载时间是否为：T3=T2+5min
4、电表接源，无负载时(电流=0.004A 且电压=9 V)，等待5mins，负载时间是否为：T3
4、电表未接源，无负载时，等待5mins，负载时间是否为：T3
注：不同的CT启动电流不一样，电表上有电阻就使用100mA的CT测试，目前我们使用的是100mA的CT测试。若使用333mV的CT，启动电压为10V，电流为0.005A,如果选用100mA,20A的CT,启动电压为10V，电流为0.02A</t>
  </si>
  <si>
    <t>1、上位机和HMI上可查询电表的负载时间T1
2、上位机和HMI上负载时间为T2
3、上位机和HMI上负载时间为T3
3、上位机和HMI上负载时间为T3(未发生变化)
4、上位机和HMI上负载时间为T3(未发生变化)</t>
  </si>
  <si>
    <t>https://accuenergy.atlassian.net/browse/A1320-622
问题单由刘丛松提</t>
  </si>
  <si>
    <t>Function_AcuRev1320_019_01_case16</t>
  </si>
  <si>
    <t>使用100mA的CT,设备有负载的累计时间；即电流输入 &gt; Ist (0.02A) 且电压 &gt; 10V</t>
  </si>
  <si>
    <t>1、在上位机和HMI上是否可查询电表的负载时间T1
2、电表接源，有负载时(电流=Ist (0.02A) 且电压 = 10V)，等待5mins，负载时间是否为：T2=T1+5min
2、电表接源，有负载时(电流=1A 且电压= 20V)，等待5mins，负载时间是否为：T3=T2+5min
3、电表接源，无负载时(电流=0.01A 且电压=9 V)，等待5mins，负载时间是否为：T3
4、电表未接源，无负载时，等待5mins，负载时间是否为：T3
注：不同的CT启动电流不一样，电表上有电阻就使用100mA的CT测试，目前我们使用的是100mA的CT测试。若使用333mV的CT，启动电压为10V，电流为0.005A,如果选用100mA,20A的CT,启动电压为10V，电流为0.02A</t>
  </si>
  <si>
    <t>目前需求对于该值不明确</t>
  </si>
  <si>
    <t>Function_AcuRev1320_019_01_case17</t>
  </si>
  <si>
    <t>设备开始运行以来的累计时间， HMI记录正常</t>
  </si>
  <si>
    <t>1、Acuview2上位机
2、网线/RTU串口线
3、AcuRev4111电表</t>
  </si>
  <si>
    <t>1、HMI上是否可查询电表的运行时间T1
2、当前设备运行5min后，电表的运行时间是否为：T2=T1+5min
3、设备掉电1min后启动，电表的运行时间是否仍为T2</t>
  </si>
  <si>
    <t>1、HMI上可查询电表的运行时间T1
2、HMI上运行时间为T2
3、HMI上运行时间为T2(未发生变化)</t>
  </si>
  <si>
    <t>Function_AcuRev1320_019_01_case18</t>
  </si>
  <si>
    <t>设备开始运行以来的累计时间， 上位机记录正常</t>
  </si>
  <si>
    <t>1、Acuview2上位机
2、网线/RTU串口线
3、AcuRev4112电表</t>
  </si>
  <si>
    <t>1、在上位机上是否可查询电表的运行时间T1
2、当前设备运行5min后，电表的运行时间是否为：T2=T+5min
3、设备掉电1min后启动，电表的运行时间是否仍为T2</t>
  </si>
  <si>
    <t>1、上位机上可查询电表的运行时间T1
2、上位机上运行时间为T2
3、上位机上运行时间为T2(未发生变化)</t>
  </si>
  <si>
    <t>Function_AcuRev1320_019_01_case19</t>
  </si>
  <si>
    <t>铅封封闭，上位机上用户可重置这些设备运行时间</t>
    <phoneticPr fontId="9" type="noConversion"/>
  </si>
  <si>
    <t>1、Acuview2上位机
2、网线/RTU串口线
3、AcuRev4113电表
4、铅封封闭</t>
  </si>
  <si>
    <t>1、铅封封闭，连接AcuRev1320电表到Acuview2上，链接状态为connected
2、上位机上重置设备运行时间</t>
  </si>
  <si>
    <t>2、电表的设备运行时间被清除。HMI和上位机更新显示运行时间0H</t>
  </si>
  <si>
    <t>Function_AcuRev1320_019_01_case20</t>
  </si>
  <si>
    <t>铅封封闭，上位机上用户可重置这些设备负载时间。</t>
  </si>
  <si>
    <t>1、铅封封闭，连接AcuRev1320电表到Acuview2上，链接状态为connected
2、上位机上重置设备负载时间</t>
  </si>
  <si>
    <t>2、电表的设备负载时间被清除。HMI和上位机更新显示负载时间0H</t>
  </si>
  <si>
    <t>Function_AcuRev1320_019_01_case21</t>
  </si>
  <si>
    <t>铅封未封闭，上位机上用户可重置这些设备运行时间</t>
  </si>
  <si>
    <t>1、Acuview2上位机
2、网线/RTU串口线
3、AcuRev4115电表
4、铅封未封闭</t>
  </si>
  <si>
    <t>1、铅封未封闭，连接AcuRev1320电表到Acuview2上，链接状态为connected
2、上位机上重置设备运行时间</t>
  </si>
  <si>
    <t>Function_AcuRev1320_019_01_case22</t>
  </si>
  <si>
    <t>铅封未封闭，上位机上用户可重置这些设备负载时间。</t>
  </si>
  <si>
    <t>1、铅封未封闭，连接AcuRev1320电表到Acuview2上，链接状态为connected
2、上位机上重置设备负载时间</t>
  </si>
  <si>
    <t>Function_AcuRev1320_019_01_case23</t>
  </si>
  <si>
    <t>铅封封闭，HMI上用户可重置设备运行时间</t>
  </si>
  <si>
    <t>1、Acuview2上位机
2、网线/RTU串口线
3、AcuRev4117电表</t>
  </si>
  <si>
    <t>1、铅封封闭，HMI上重置设备运行时间</t>
  </si>
  <si>
    <t>1、电表的设备运行时间被清除。HMI和上位机更新显示运行时间0H</t>
  </si>
  <si>
    <t>Function_AcuRev1320_019_01_case24</t>
  </si>
  <si>
    <t>铅封封闭，HMI上用户可重置设备负载时间。</t>
  </si>
  <si>
    <t>1、Acuview2上位机
2、网线/RTU串口线
3、AcuRev4118电表</t>
  </si>
  <si>
    <t>1、铅封封闭，HMI上重置设备负载时间</t>
  </si>
  <si>
    <t>1、电表的设备负载时间被清除。HMI和上位机更新显示负载时间0H</t>
  </si>
  <si>
    <t>Function_AcuRev1320_019_01_case25</t>
  </si>
  <si>
    <t>铅封未封闭，HMI上可重置设备运行时间。</t>
  </si>
  <si>
    <t>1、Acuview2上位机
2、网线/RTU串口线
3、AcuRev4119电表</t>
  </si>
  <si>
    <t>1、铅封未封闭，HMI上重置设备运行时间</t>
  </si>
  <si>
    <t>Function_AcuRev1320_019_01_case26</t>
  </si>
  <si>
    <t>铅封未封闭，HMI上可重置设备负载时间。</t>
  </si>
  <si>
    <t>1、Acuview2上位机
2、网线/RTU串口线
3、AcuRev4120电表</t>
  </si>
  <si>
    <t>1、铅封未封闭，HMI上重置设备负载时间</t>
  </si>
  <si>
    <t>Function_AcuRev1320_019_01_case27</t>
  </si>
  <si>
    <t>表计长时间掉电，表计时钟不能未非法值</t>
  </si>
  <si>
    <t>1.表计长时间掉电（超过七天）
2.表计上电查看时钟</t>
  </si>
  <si>
    <t>2.时钟不能为非法值，应该取一个默认值</t>
  </si>
  <si>
    <t>Function_AcuRev1320_020_01_case01</t>
  </si>
  <si>
    <t>上位机上通过TCP/RTU,断开输入源，重置能量 (clear energy),重置成功</t>
  </si>
  <si>
    <t>1、Acuview2上位机
2、网线/RTU串口线
3、AcuRev1320电表
4、铅封未封闭</t>
  </si>
  <si>
    <t>1、分别通过Tcp/Rtu连接AcuRev1320电表到Acuview2上，链接状态为connected
2、断开输入源，Acuview2上进行重置能量 (clear energy)操作
3、检查电表的能量是否被清0</t>
  </si>
  <si>
    <t>3、上位机和HMI上页面能量被清0</t>
  </si>
  <si>
    <t>清除能量失败——静茹提单</t>
    <phoneticPr fontId="9" type="noConversion"/>
  </si>
  <si>
    <t>https://accuenergy.atlassian.net/browse/A1320-574</t>
  </si>
  <si>
    <t>Function_AcuRev1320_020_01_case02</t>
  </si>
  <si>
    <t>上位机上通过TCP/RTU,断开输入源，重置最大/最小 (clear max/min),重置成功</t>
  </si>
  <si>
    <t>1、分别通过Tcp/Rtu连接AcuRev1320电表到Acuview2上，链接状态为connected
2、断开输入源，Acuview2上进行重置最大/最小 (clear max/min)操作
3、检查电表的最大/最小 (clear max/min)是否被清0</t>
  </si>
  <si>
    <t>3、上位机页面最大/最小 (clear max/min)被清0</t>
  </si>
  <si>
    <t>焦任捷</t>
  </si>
  <si>
    <t>Function_AcuRev1320_020_01_case03</t>
  </si>
  <si>
    <t>上位机上通过TCP/RTU,断开输入源，重置当前月TOU需量 (clear demand), 包括sharp、peak、Valley、Normal、Total,重置成功</t>
  </si>
  <si>
    <t>1、分别通过Tcp/Rtu连接AcuRev1320电表到Acuview2上，链接状态为connected
2、断开输入源，Acuview2上进行重置TOU能量 (Clear TOU Energy  )操作
3、检查电表的TOU能量 (Clear TOU Energy )，包括sharp、peak、Valley、Normal、Total,是否被清0</t>
  </si>
  <si>
    <t>3、上位机页面当前月TOU需量 (clear demand)，包括sharp、peak、Valley、Normal、Total,被清0</t>
  </si>
  <si>
    <t>TOU未转测</t>
    <phoneticPr fontId="9" type="noConversion"/>
  </si>
  <si>
    <t>https://accuenergy.atlassian.net/browse/A1320-567</t>
    <phoneticPr fontId="9" type="noConversion"/>
  </si>
  <si>
    <t>点击清除tou energy，实际电表tou max demand也被清除</t>
  </si>
  <si>
    <t>Function_AcuRev1320_020_01_case04</t>
  </si>
  <si>
    <t>上位机上通过TCP/RTU,重置DI counter(clear DI Counter)成功</t>
  </si>
  <si>
    <t>1、分别通过Tcp/Rtu连接AcuRev1320电表到Acuview2上，链接状态为connected
2、Acuview2上进行重置DI counter(clear DI Counter)操作
3、检查电表的DI counter(clear DI Counter)是否被清0</t>
  </si>
  <si>
    <t>3、上位机页面相对应的重置DI counter(clear DI Counter)被清0</t>
  </si>
  <si>
    <t>IO未转测</t>
    <phoneticPr fontId="9" type="noConversion"/>
  </si>
  <si>
    <t>Function_AcuRev1320_020_01_case05</t>
  </si>
  <si>
    <t>上位机上通过TCP/RTU,清除告警日志(clear alarm log),重置成功</t>
    <phoneticPr fontId="9" type="noConversion"/>
  </si>
  <si>
    <t>1、分别通过Tcp/Rtu连接AcuRev1320电表到Acuview2上，链接状态为connected
2、Acuview2上进行清除告警日志(clear alarm log)操作
3、检查电表的告警日志(clear alarm log)是否被清0</t>
  </si>
  <si>
    <t>3、上位机页面告警日志(clear alarm log)被清0</t>
  </si>
  <si>
    <t>alarm未转测</t>
    <phoneticPr fontId="9" type="noConversion"/>
  </si>
  <si>
    <t>Function_AcuRev1320_020_01_case06</t>
  </si>
  <si>
    <t>上位机上通过TCP/RTU,清除录波日志(clear log),重置成功</t>
  </si>
  <si>
    <t>1、分别通过Tcp/Rtu连接AcuRev1320电表到Acuview2上，链接状态为connected
2、Acuview2上进行清除录波日志(clear log)操作
3、检查电表的录波日志(clear log)是否被清0</t>
  </si>
  <si>
    <t>3、上位机页面录波日志(clear log)被清0</t>
  </si>
  <si>
    <t>电能质量事件未转测</t>
    <phoneticPr fontId="9" type="noConversion"/>
  </si>
  <si>
    <t>Function_AcuRev1320_020_01_case07</t>
  </si>
  <si>
    <t>上位机上通过TCP/RTU,清除电能质量事件日志 (clear PQ eventlog),重置成功</t>
    <phoneticPr fontId="9" type="noConversion"/>
  </si>
  <si>
    <t>1、分别通过Tcp/Rtu连接AcuRev1320电表到Acuview2上，链接状态为connected
2、Acuview2上进行清除电能质量事件日志 (clear PQ eventlog)操作
3、检查电表的电能质量事件日志 (clear PQ eventlog)是否被清0</t>
  </si>
  <si>
    <t>3、上位机页面电能质量事件日志 (clear PQ eventlog)被清0</t>
  </si>
  <si>
    <t>Function_AcuRev1320_020_01_case08</t>
  </si>
  <si>
    <t>上位机上通过TCP/RTU,清除SOE日志 (clear SOE log),重置成功    -----需要澄清在哪里清除，其他交流表上位机上没有看到对应清除按钮</t>
    <phoneticPr fontId="9" type="noConversion"/>
  </si>
  <si>
    <t>1、分别通过Tcp/Rtu连接AcuRev1320电表到Acuview2上，链接状态为connected
2、Acuview2上进行清除SOE日志 (clear SOE log)操作
3、检查电表的SOE日志 (clear SOE log)是否被清0</t>
  </si>
  <si>
    <t>3、上位机页面SOE日志 (clear SOE log)被清0</t>
  </si>
  <si>
    <t xml:space="preserve"> SOE log未转测</t>
    <phoneticPr fontId="9" type="noConversion"/>
  </si>
  <si>
    <t>Function_AcuRev1320_020_01_case09</t>
  </si>
  <si>
    <t>HMI上,断开输入源清除能量 (clear energy),重置成功</t>
  </si>
  <si>
    <t>1、断开输入源，HMI上进行清除能量 (clear energy)操作
2、检查电表的能量 (clear energy)是否被清0</t>
  </si>
  <si>
    <t>Function_AcuRev1320_020_01_case10</t>
  </si>
  <si>
    <t>HMI上,断开输入源清除最大/最小值 (clear max/min)，清除成功。</t>
  </si>
  <si>
    <t>1、断开输入源，HMI上进行清除最大/最小值操作
2、检查电表的最大/最小值是否被清0</t>
  </si>
  <si>
    <t>3、上位机页面最大/最小值被清0</t>
  </si>
  <si>
    <t>Function_AcuRev1320_020_01_case11</t>
  </si>
  <si>
    <t>HMI上清除数据日志1/2/3/4，清除成功。</t>
  </si>
  <si>
    <t>1、HMI上进行清除数据日志1
2、检查电表的数据日志1是否被清0
3、HMI上进行清除数据日志2
4、检查电表的数据日志2是否被清0
5、HMI上进行清除数据日志3
6、检查电表的数据日志3是否被清0</t>
  </si>
  <si>
    <t>2、上位机页面数据日志1被清0
4、上位机页面数据日志2被清0
6、上位机页面数据日志3被清0</t>
  </si>
  <si>
    <t>datalog未转测</t>
    <phoneticPr fontId="9" type="noConversion"/>
  </si>
  <si>
    <t>https://accuenergy.atlassian.net/browse/A1320-625</t>
    <phoneticPr fontId="9" type="noConversion"/>
  </si>
  <si>
    <t>Function_AcuRev1320_020_01_case12</t>
  </si>
  <si>
    <t xml:space="preserve">上位机上设置最大需量复位选项为：手动，点击（Clear Max Demand） ,最大需量数据清0，时间戳恢复默认值。 </t>
  </si>
  <si>
    <t>1、Acuview2上位机
2、网线/RTU串口线
3、AcuRev1320电表
4、铅封未封闭
5、已存在最大需量数据</t>
  </si>
  <si>
    <t>1、上位机上设置最大需量复位选项为：手动
2、上位机上清除最大需量，点击（Clear Max Demand）
3、上位机上查看最大需量数据</t>
  </si>
  <si>
    <t>1、上位机设置成功，无报错、闪退
3、上位机上查看最大需量数据全为0，时间戳恢复默认值00-00-00 00:00:00
注：时间戳恢复默认值地址表中暂未确定，后续更新
备注： 默认时间戳为2024-01-01 00:00</t>
  </si>
  <si>
    <t>当前时间恢复2024.1.1</t>
    <phoneticPr fontId="9" type="noConversion"/>
  </si>
  <si>
    <t>Function_AcuRev1320_020_01_case13</t>
  </si>
  <si>
    <t>上位机上设置最大需量复位选项为：自动。配置自动复位的日期：如Day 3 00:00:00。每月的第三天00:00:00自动重置最大需量</t>
  </si>
  <si>
    <t>1、上位机上设置最大需量复位选项为：自动；配置自动复位的日期：如Day 3 00:00:00
2、上位机上设置电表时间为Day 2 23:59:00，等待一分钟
3、上位机上查看最大需量数据</t>
  </si>
  <si>
    <t>3、每月的第三天00:00:00自动重置最大需量成功。上位机上查看最大需量数据全为0，时间戳恢复默认值
注：时间戳恢复默认值地址表中暂未确定，后续更新</t>
  </si>
  <si>
    <t>Function_AcuRev1320_020_01_case14</t>
  </si>
  <si>
    <t>上位机上设置最大需量复位选项为：自动，手动重置（Clear Max Demand）失败</t>
  </si>
  <si>
    <t>1、上位机上设置最大需量复位选项为：自动；配置自动复位的日期：如Day 3 00:00:00
2、上位机上手动重置（点击Clear Max Demand）</t>
  </si>
  <si>
    <t>2、上位机上手动重置最大需量失败。（提示用户最大需量复位为自动模式或Clear Max Demand按键置灰）——这里以后续开发为准</t>
  </si>
  <si>
    <t>这里上位机报错失败</t>
    <phoneticPr fontId="9" type="noConversion"/>
  </si>
  <si>
    <t>Function_AcuRev1320_020_01_case15</t>
  </si>
  <si>
    <t>上位机上设置最大需量复位选项为：禁用。重置最大需量失败</t>
  </si>
  <si>
    <t>1、上位机上设置最大需量复位选项为：禁用
2、上位机上清除最大需量，点击（Clear Max Demand）</t>
  </si>
  <si>
    <t>2、上位机上重置最大需量失败。（提示用户最大需量复位被禁用或Clear Max Demand按键置灰）——这里以后续开发为准</t>
  </si>
  <si>
    <t>Function_AcuRev1320_020_01_case16</t>
  </si>
  <si>
    <t>上位机上查看最大需量复位元数据记录正常。记录数：最大需量手动或自动复位的总次数；时间戳：最近一次最大需量复位的日期和时间</t>
  </si>
  <si>
    <t>1、上位机上查看最大需量复位元数据记录
2、上位机上设置最大需量复位为：手动，手动点击（Clear Max Demand）
3、上位机上查看最大需量复位元数据记录
4、上位机上设置最大需量复位为：自动，触发Clear Max Demand
5、上位机上查看最大需量复位元数据记录</t>
  </si>
  <si>
    <t>1、上位机显示复位元数据记录正常。
3、记录数：+1；时间戳：最近一次最大需量复位的日期
5、记录数：+1；时间戳：最近一次最大需量复位的日期
注：记录数：最大需量手动或自动复位的总次数；时间戳：最近一次最大需量复位的日期和时间</t>
  </si>
  <si>
    <t>Function_AcuRev1320_020_01_case17</t>
  </si>
  <si>
    <t>非封印状态，上位机上清除最大需量复位历史记录（Clear MaxDemand ClearCount and Timestamp）正常。</t>
  </si>
  <si>
    <t>1、非封印状态，上位机上清除最大需量复位历史记录（Clear MaxDemand ClearCount and Timestamp）
2、上位机上查看最大需量复位元数据记录</t>
  </si>
  <si>
    <t>2、上位机上清除最大需量复位历史记录成功，记录数：0；时间戳：00-00-00 00:00:00
注：时间戳恢复默认值地址表中暂未确定，后续更新
备注： 时间显示为NA</t>
  </si>
  <si>
    <t>Function_AcuRev1320_020_01_case18</t>
  </si>
  <si>
    <t>封印状态，上位机上清除最大需量复位历史记录（Clear MaxDemand ClearCount and Timestamp）失败。</t>
    <phoneticPr fontId="9" type="noConversion"/>
  </si>
  <si>
    <t>1、Acuview2上位机
2、网线/RTU串口线
3、AcuRev1320电表
4、铅封封闭</t>
  </si>
  <si>
    <t>1、封印状态，上位机上清除最大需量复位历史记录（Clear MaxDemand ClearCount and Timestamp）
2、上位机上查看最大需量复位元数据记录</t>
    <phoneticPr fontId="9" type="noConversion"/>
  </si>
  <si>
    <t>2、上位机上清除最大需量复位历史记录失败。（上位机提示设备封印，不可清除最大需量复位历史记录）——这里以后续开发为准</t>
  </si>
  <si>
    <t>Function_AcuRev1320_020_01_case19</t>
  </si>
  <si>
    <t xml:space="preserve">HMI上设置最大需量复位选项为：手动。点击（Clear Max Demand） ,需量数据清0，时间戳恢复默认值。 </t>
  </si>
  <si>
    <t xml:space="preserve">1、HMI上设置最大需量复位选项为：手动
2、HMI上清除最大需量（Clear Max Demand）
3、HMI上查看最大需量数据 </t>
  </si>
  <si>
    <t>1、HMI设置成功，无报错、闪退
3、上位机上查看最大需量数据全为0，时间戳恢复默认值00-00-00 00:00:00
注：时间戳恢复默认值地址表中暂未确定，后续更新时间戳为2024-01-01 00:00</t>
  </si>
  <si>
    <t>Function_AcuRev1320_020_01_case20</t>
  </si>
  <si>
    <t>HMI上设置最大需量复位选项为：自动。配置自动复位的日期：如Day 3 00:00:00。每月的第三天00:00:00自动重置最大需量</t>
  </si>
  <si>
    <t>1、HMI上设置最大需量复位选项为：自动；配置自动复位的日期：如Day 3 00:00:00
2、HMI上设置电表时间为Day 2 23:59:00，等待一分钟
3、HMI上查看最大需量数据03</t>
  </si>
  <si>
    <t>Function_AcuRev1320_020_01_case21</t>
  </si>
  <si>
    <t>HMI上设置最大需量复位选项为：自动，手动重置（Clear Max Demand）失败</t>
  </si>
  <si>
    <t>1、HMI上设置最大需量复位选项为：自动；配置自动复位的日期：如Day 3 00:00:00
2、HMI上手动重置（Clear Max Demand）</t>
  </si>
  <si>
    <t>2、HMI上手动重置最大需量失败。——这里失败现象（置锁或提示）以后续开发为准</t>
  </si>
  <si>
    <t>Function_AcuRev1320_020_01_case22</t>
  </si>
  <si>
    <t>HMI上设置最大需量复位选项为：禁用。重置最大需量失败</t>
  </si>
  <si>
    <t>1、HMI上设置最大需量复位选项为：禁用
2、HMI上清除最大需量（Clear Max Demand）</t>
  </si>
  <si>
    <t>2、HMI上重置最大需量失败。——这里失败现象（置锁或提示）以后续开发为准</t>
  </si>
  <si>
    <t>Function_AcuRev1320_020_01_case23</t>
  </si>
  <si>
    <t>HMI上查看最大需量复位元数据记录正常。记录数：最大需量手动或自动复位的总次数；时间戳：最近一次最大需量复位的日期和时间</t>
  </si>
  <si>
    <t>1、HMI上查看最大需量复位元数据记录
2、HMI上设置最大需量复位为：手动，手动点击（Clear Max Demand）
3、HMI上查看最大需量复位元数据记录
4、HMI上设置最大需量复位为：自动，触发Clear Max Demand
5、HMI上查看最大需量复位元数据记录</t>
  </si>
  <si>
    <t>1、HMI显示复位元数据记录正常。
3、记录数：+1；时间戳：最近一次最大需量复位的日期
5、记录数：+1；时间戳：最近一次最大需量复位的日期
注：记录数：最大需量手动或自动复位的总次数；时间戳：最近一次最大需量复位的日期和时间</t>
  </si>
  <si>
    <t>Function_AcuRev1320_020_01_case24</t>
  </si>
  <si>
    <t>非封印状态，HMI上清除最大需量复位历史记录（Clear MaxDemand ClearCount and Timestamp）正常。</t>
  </si>
  <si>
    <t>1、非封印状态，HMI上清除最大需量复位历史记录（Clear MaxDemand ClearCount and Timestamp）
2、HMI上查看最大需量复位元数据记录</t>
  </si>
  <si>
    <t>2、HMI上清除最大需量复位历史记录成功，记录数：0；时间戳：2024-01-01 00:00:00
注：时间戳恢复默认值地址表中暂未确定，后续更新，新需求时间戳变为NA</t>
  </si>
  <si>
    <t>Function_AcuRev1320_020_01_case25</t>
  </si>
  <si>
    <t>上位机Timestamp of the most recent MaxDemand Clear不可配置</t>
    <phoneticPr fontId="9" type="noConversion"/>
  </si>
  <si>
    <t xml:space="preserve">
1、上位机上配置Timestamp of the most recent MaxDemand Clear</t>
  </si>
  <si>
    <t>1、Timestamp of the most recent MaxDemand Clear只读，不可配置。</t>
  </si>
  <si>
    <t>Function_AcuRev1320_020_01_case26</t>
  </si>
  <si>
    <t>封印状态，HMI上清除最大需量复位历史记录（Clear MaxDemand ClearCount and Timestamp）失败。</t>
    <phoneticPr fontId="9" type="noConversion"/>
  </si>
  <si>
    <t>1、封印状态，HMI上清除最大需量复位历史记录（Clear MaxDemand ClearCount and Timestamp）
2、HMI上查看最大需量复位元数据记录</t>
  </si>
  <si>
    <t>2、HMI上清除最大需量复位历史记录失败。——这里失败现象（置锁或提示）以后续开发为准</t>
  </si>
  <si>
    <t>Function_AcuRev1320_020_01_case27</t>
  </si>
  <si>
    <t>上位机MaxDemand Clear Total Count不可配置</t>
  </si>
  <si>
    <t xml:space="preserve">
1、上位机配置MaxDemand Clear Total Count</t>
  </si>
  <si>
    <t>1、MaxDemand Clear Total Count只读，不可配置</t>
  </si>
  <si>
    <t>Function_AcuRev1320_020_01_case28</t>
  </si>
  <si>
    <t xml:space="preserve">上位机上通过Tcp/Rtu，"Reading"-&gt;"system status"-&gt;"Reboot Meter"可reboot电表，重启后电表功能正常。  </t>
  </si>
  <si>
    <t>1、分别通过Tcp/Rtu连接AcuRev1320电表到Acuview2上，链接状态为connected
2、Acuview2上进行重启电表操作（"Reading"-&gt;"system status"-&gt;"Reboot Meter"）
3、检查电表是否重启，重启后电表功能是否正常</t>
  </si>
  <si>
    <t>3、电表重启成功。重连上位机观测到电表功能正常，电气参数测量正常（满足精度要求）</t>
  </si>
  <si>
    <t>Function_AcuRev1320_020_01_case29</t>
  </si>
  <si>
    <t>上位机上通过Tcp/Rtu，恢复出厂设置并重启 (factory reset and reboot). 清除内容如下:  恢复基本设置参数、初始RTC时钟设置、清除用户设置参数、清除data log配置参数、清除data log数据</t>
  </si>
  <si>
    <t>1、分别通过Tcp/Rtu连接AcuRev1320电表到Acuview2上，链接状态为connected
2、Acuview2上进行恢复出厂设置并重启 (factory reset and reboot)操作
3、检查电表是否恢复出厂设置并重启 (factory reset and reboot)，重启后电表功能是否正常
【出厂设置】基本配置信息
Password:0000
RS485 baud rate:19200
RS485 parity:3 None1
DHCP enable:0
IP address:192.168.1.254
Subnet mask:255 255 255 0
Gateway:192 168 1 1
DNS primary server:8 8 8 8
DNS secondary server: 8.8.4.4
Modbus Slave ID:1          ---范围1~247， 默认1
RS485 protocol:1        ---使能ModbusRTU
Modbus TCP Enable:1        ---使能Modbus TCP
Modbus TCP port:502        ----TCP PORT，范围1~65534，默认值502
BACnet  MS/TP Maximum number of message frames：255
BACnet  MS/TP ID high byte 0
BACnet  MS/TP ID low byte 1
BACnet MS/TP Database Revision 1
LCD Backlight Time： 1
Device run time ： 0
Device load time ： 0
默认时间:2024.1.1 00:00:00 week:1
Frequency selection 1（60）
Service Configuration 4
PT1(High 16 bit) 0
PT1(Low 16 bit)  480
PT2 480
Demand Method 1   ——0: Fixed block, 1: Sliding block
Demand Interval 15
Demand update rate 1
VAR/PF Convention 0   ——0: IEC; 1: IEEE
Energy Calculation Method 1
Reactive Power Calculation Method 0
Phase Order 0
Energy Reading Display format 0  ——0: Primary in 0.1 kWh;1:0.01kWh; 2: Primary in 0.001kWh
Basic Reading Display format 1   ——0: Secondary 1: Primary
Energy pulse constant uint32_t（DC300修改为整数，由上位机乘1000）
Pulse LED  width 100
Pulse LED parameter selection 0  ——not in use
【出厂设置】电气参数:
能量 (clear energy)：0
需量 (clear demand)：0
DI counter(clear DI Counter)：0
【出厂设置】最大最小值:0
日志配置及日志全部删除</t>
  </si>
  <si>
    <t>3、电表恢复出厂成功，参数恢复为默认值。重连上位机观测到电表功能正常，电气参数测量正常（满足精度要求）</t>
    <phoneticPr fontId="9" type="noConversion"/>
  </si>
  <si>
    <t>【AcuRev-1320 v1.01p01】恢复出厂，电表Max/Min、能量未恢复0，预期：恢复出厂，电表Max/Min、能量清0</t>
    <phoneticPr fontId="9" type="noConversion"/>
  </si>
  <si>
    <t xml:space="preserve">【AcuRev-1320 v1.01p05】【MV】电表在恢复出厂设置以后，电表出现一条清除max  demand的数据
</t>
  </si>
  <si>
    <t>Function_AcuRev1320_020_01_case30</t>
    <phoneticPr fontId="9" type="noConversion"/>
  </si>
  <si>
    <t>上位机上通过Tcp/Rtu，“Setting”-&gt;“TOU Setting”-&gt;"TOU"-&gt;"Reset To Default" 恢复TOU的设置为默认值</t>
  </si>
  <si>
    <t>1、分别通过Tcp/Rtu连接AcuRev1320电表到Acuview2上，链接状态为connected
2、Acuview2上进行恢复TOU操作（“Setting”-&gt;“TOU Setting”-&gt;"TOU"-&gt;"Reset To Default"）
3、检查电表是否恢复TOU的设置为默认值
注：具体参数待更新</t>
  </si>
  <si>
    <t>3、电表恢复TOU的设置为默认值
注：具体参数待更新</t>
    <phoneticPr fontId="9" type="noConversion"/>
  </si>
  <si>
    <t>上位机上通过"Reset To Default" 恢复TOU的设置为默认值，配置没有恢复，预期：tou配置清除，恢复默认  实际：没有恢复默认配置</t>
    <phoneticPr fontId="9" type="noConversion"/>
  </si>
  <si>
    <t>上位机上通过"Reset To Default" 恢复TOU的设置为默认值，配置没有恢复，预期：tou配置清除，恢复默认  实际：没有恢复默认配置</t>
  </si>
  <si>
    <t>目前电表上位机Reset To Default后，电表可以响应，配置会发生修改，但是具体恢复成什么参数目前未确认</t>
  </si>
  <si>
    <t>Function_AcuRev1320_020_01_case31</t>
    <phoneticPr fontId="9" type="noConversion"/>
  </si>
  <si>
    <t>HMI上恢复出厂设置，对应的参数均恢复默认值。</t>
  </si>
  <si>
    <r>
      <rPr>
        <sz val="8"/>
        <color rgb="FF000000"/>
        <rFont val="微软雅黑"/>
        <family val="2"/>
        <charset val="134"/>
      </rPr>
      <t>1、分别通过Tcp/Rtu连接AcuRev1320电表到Acuview2上，链接状态为connected
2、Acuview2上进行恢复出厂设置并重启 (factory reset and reboot)操作
3、检查电表是否恢复出厂设置并重启 (factory reset and reboot)，重启后电表功能是否正常
【出厂设置】基本配置信息
Password:</t>
    </r>
    <r>
      <rPr>
        <strike/>
        <sz val="8"/>
        <color rgb="FF000000"/>
        <rFont val="微软雅黑"/>
        <family val="2"/>
        <charset val="134"/>
      </rPr>
      <t>9999</t>
    </r>
    <r>
      <rPr>
        <sz val="8"/>
        <color rgb="FFFF0000"/>
        <rFont val="微软雅黑"/>
        <family val="2"/>
        <charset val="134"/>
      </rPr>
      <t xml:space="preserve">0000
</t>
    </r>
    <r>
      <rPr>
        <sz val="8"/>
        <color rgb="FF000000"/>
        <rFont val="微软雅黑"/>
        <family val="2"/>
        <charset val="134"/>
      </rPr>
      <t>RS485 baud rate:19200
RS485 parity:3 None1
DHCP enable:0
IP address:192.168.1.254
Subnet mask:255 255 255 0
Gateway:192 168 1 1
DNS primary server:8 8 8 8
DNS secondary server: 8.8.4.4
Modbus Slave ID:1          ---范围1~247， 默认1
RS485 protocol:1        ---使能ModbusRTU
Modbus TCP Enable:1        ---使能Modbus TCP
Modbus TCP port:502        ----TCP PORT，范围1~65534，默认值502
BACnet  MS/TP Maximum number of message frames：255
BACnet  MS/TP ID high byte 0
BACnet  MS/TP ID low byte 1
BACnet MS/TP Database Revision 0
LCD Backlight Time： 1
Device run time ： 0
Device load time ： 0
默认时间:2024.1.1 00:00:00 week:1
Frequency selection 1（60）
Service Configuration 4
PT1(High 16 bit) 0
PT1(Low 16 bit)  400
PT2 400
Demand Method 1   ——0: Fixed block, 1: Sliding block
Demand Interval 15
Demand update rate 1
VAR/PF Convention 0   ——0: IEC; 1: IEEE
Energy Calculation Method 1
Reactive Power Calculation Method 0
Phase Order 0
Energy Reading Display format 0  ——0: Primary in 0.1 kWh;1:0.01kWh; 2: Primary in 0.001kWh
Basic Reading Display format 1   ——0: Secondary 1: Primary
Energy pulse constant uint32_t（DC300修改为整数，由上位机乘1000）
Pulse LED  width 100
Pulse LED parameter selection 0  ——not in use
【出厂设置】电气参数:
能量 (clear energy)：0
需量 (clear demand)：0
DI counter(clear DI Counter)：0
【出厂设置】最大最小值:0
日志配置及日志全部删除</t>
    </r>
  </si>
  <si>
    <t>2、电表恢复出厂成功，参数恢复为默认值。重连上位机观测到电表功能正常，电气参数测量正常（满足精度要求）</t>
  </si>
  <si>
    <t xml:space="preserve">【AcuRev-1320 v1.01p01】恢复出厂，电表Max/Min、能量未恢复0，预期：恢复出厂，电表Max/Min、能量清0   https://accuenergy.atlassian.net/browse/A1320-574    </t>
    <phoneticPr fontId="9" type="noConversion"/>
  </si>
  <si>
    <t>Function_AcuRev1320_020_01_case32</t>
    <phoneticPr fontId="9" type="noConversion"/>
  </si>
  <si>
    <t>空载CT值切换时，real time各个值均为0</t>
    <phoneticPr fontId="9" type="noConversion"/>
  </si>
  <si>
    <t>1、Acuview2上位机
2、网线/RTU串口线
3、AcuRev1320电表
4、铅封未封闭</t>
    <phoneticPr fontId="9" type="noConversion"/>
  </si>
  <si>
    <t xml:space="preserve">
1.表计空载、恢复出厂设置
2.将毫伏型电表CT值从1000改为5
3.观察表计real time各个值
4.观察max/min中各个值
5.将毫安型电表CT值从1000改为20
6.观察表计real time各个值
7.观察max/min中各个值
</t>
  </si>
  <si>
    <t>1.表计恢复出厂设置后，ct变比值默认为1000
3.表计空载时real time中各个值均为0
4.表计空载时max/min中各个值均为0
6.表计空载时real time中各个值均为0
7.表计空载时max/min中各个值均为0</t>
  </si>
  <si>
    <t>【AcuRev-1320 v1.01p01】关闭交流源，电表功率因数有值（跳动），预期：关闭交流源，电表功率因数为0   https://accuenergy.atlassian.net/browse/A1320-573</t>
    <phoneticPr fontId="9" type="noConversion"/>
  </si>
  <si>
    <t>【AcuRev-1320 v1.01p01】关闭交流源，电表功率因数有值（跳动），预期：关闭交流源，电表功率因数为0   https://accuenergy.atlassian.net/browse/A1320-573</t>
  </si>
  <si>
    <t>Function_AcuRev1320_021_01_case1</t>
    <phoneticPr fontId="9" type="noConversion"/>
  </si>
  <si>
    <t>上位机上通过Tcp/Rtu/USB，配置静态IP，及DNS，GW，NetMask，参数配置成功</t>
  </si>
  <si>
    <t>1、Acuview2上位机
2、网线/RTU串口线
3、AcuRev1320电表
4、modbus RTU ON
5、modbus TCP ON</t>
  </si>
  <si>
    <t>1、分别通过Tcp/Rtu/USB连接AcuRev1320电表到Acuview2上，链接状态为connected
设置网络参数（如下参数可参考）：
DHCP enable:0 （0: manual1: DHCP）
IP address:192.168.1.160
Subnet mask:255.255.255.0
Gateway:192.168.1.2
DNS primary server:7.7.8.8
DNS secondary server: 7.7.4.4
port：503
3、检查电表的网络配置是否为：IP2地址，Gateway2，DNS 3，DNS 4 ,port2
4、本地PC机设置和IP2同网段的地址IP22:192.168.1.100
5、cmd窗口下ping IP2， 检查是佛可以ping 通 
6、掉电重启电表
7、检查电表IP配置是否丢失
8、cmd窗口下ping IP2， 检查是否可以ping 通</t>
  </si>
  <si>
    <t>1、参数配置成功，HMI上页面更新显示：
DHCP enable:0 （0: manual1: DHCP）
IP address:192.168.1.160
Subnet mask:255.255.255.0
Gateway:192.168.2.1
DNS primary server:7.7.8.8
DNS secondary server: 7.7.4.4
port：503
5、cmd窗口下ping IP2， 检查可以ping 通
8、cmd窗口下ping IP2， 检查可以ping 通</t>
  </si>
  <si>
    <t>Function_AcuRev1320_021_01_case2</t>
  </si>
  <si>
    <t>上位机上通过Tcp/Rtu/USB，配置静态IP，上位机需更新连接参数自动重连。</t>
  </si>
  <si>
    <t>1、分别通过Tcp/Rtu/USB连接AcuRev1320电表到Acuview2上，链接状态为connected
设置网络参数（如下参数可参考）：
DHCP enable:0 （0: manual1: DHCP）
IP address:192.168.1.161
2、Tcp连接时，查看上位机是否重连
3、Tcp重连后，上位机右下角显示的IP地址是否自动更新（继承于DC300问题单）</t>
  </si>
  <si>
    <t>1、参数配置成功，上位机和HMI上页面更新显示：
DHCP enable:0 （0: manual1: DHCP）
IP address:192.168.1.161
2、Tcp连接时，参数设置成功。上位机提示用户需要重连，选择重连后上位机更新连接参数自动重连
3、Tcp重连后，上位机右下角显示的IP地址会自动更新（192.168.1.161）</t>
    <phoneticPr fontId="9" type="noConversion"/>
  </si>
  <si>
    <t>Function_AcuRev1320_021_01_case3</t>
  </si>
  <si>
    <t>上位机上通过Tcp/Rtu/USB，配置动态DHCP获取IP、GW、NetMask，参数配置成功，电表获取动态IP、GW、NetMask成功</t>
  </si>
  <si>
    <t>1、Acuview2上位机
2、AcuRev1320电表
3、网线插路由器/RTU串口线
4、modbus RTU ON
5、modbus TCP ON</t>
  </si>
  <si>
    <t>1、分别通过Tcp/Rtu/USB连接AcuRev1320电表到Acuview2上，链接状态为connected
设置网络参数：
DHCP enable:1 （0: manual1: DHCP）
01 6A F0 56 00 06 0C 33 30 37 41 35 36 31 30 30 30 30 46</t>
    <phoneticPr fontId="9" type="noConversion"/>
  </si>
  <si>
    <t>1、参数配置成功，动态DHCP获取IP、GW、NetMask成功。HMI上页面更新自动获取的网络参数。</t>
  </si>
  <si>
    <t>Function_AcuRev1320_021_01_case4</t>
  </si>
  <si>
    <t>上位机上通过Tcp/Rtu，配置动态DHCP获取IP，上位机断开连接。</t>
  </si>
  <si>
    <t>1、通过Tcp连接AcuRev1320电表到Acuview2上，链接状态为connected
设置网络参数：
DHCP enable:1 （0: manual1: DHCP）
2、观察上位机是否断开连接
3、使用ip地址重新进行tcp连接</t>
  </si>
  <si>
    <t>2、上位机断开连接。提示用户IP地址更新，需重新连接
3、可以连接成功</t>
  </si>
  <si>
    <t>Function_AcuRev1320_021_01_case5</t>
  </si>
  <si>
    <t>上位机上通过Tcp/Rtu/USB，配置slaveID为1、2，上位机和HMI上显示正常</t>
  </si>
  <si>
    <t>1、分别通过Tcp/Rtu/USB连接AcuRev1320电表到Acuview2上，链接状态为connected
2、设置参数：slaveID:1 
3、设置参数：slaveID:2</t>
  </si>
  <si>
    <t>2、上位机更新连接参数slaveID:1 连接成功，
      上位机和HMI上页面更新显示：slaveID:1 
2、上位机更新连接参数slaveID:2 连接成功，
      上位机和HMI上页面更新显示：slaveID:2</t>
  </si>
  <si>
    <t>Function_AcuRev1320_021_01_case6</t>
  </si>
  <si>
    <t>上位机上通过Tcp/Rtu/USB，配置slaveID为5、247，上位机和HMI上显示正常</t>
  </si>
  <si>
    <t>1、分别通过Tcp/Rtu/USB连接AcuRev1320电表到Acuview2上，链接状态为connected
2、设置参数：slaveID:5
3、设置参数：slaveID:247</t>
  </si>
  <si>
    <t>2、上位机更新连接参数slaveID:5 连接成功，
      上位机和HMI上页面更新显示：slaveID:5
2、上位机更新连接参数slaveID:247 连接成功，
      上位机和HMI上页面更新显示：slaveID:247</t>
  </si>
  <si>
    <t>Function_AcuRev1320_021_01_case7</t>
    <phoneticPr fontId="9" type="noConversion"/>
  </si>
  <si>
    <t>上位机上通过Tcp/Rtu/USB，配置slaveID为0、255失败</t>
    <phoneticPr fontId="9" type="noConversion"/>
  </si>
  <si>
    <t>1、Acuview2上位机
2、网线/RTU串口线
3、AcuRev1320电表
4、modbus RTU ON
5、modbus TCP ON</t>
    <phoneticPr fontId="9" type="noConversion"/>
  </si>
  <si>
    <t>1、分别通过Tcp/Rtu/USB连接AcuRev1320电表到Acuview2上，链接状态为connected
2、设置参数：slaveID:0
3、设置参数：slaveID:255</t>
    <phoneticPr fontId="9" type="noConversion"/>
  </si>
  <si>
    <t>2、配置失败。上位机无法输入slaveID:0 提示用户输入范围
3、配置失败。上位机无法输入slaveID:255 提示用户输入范围</t>
  </si>
  <si>
    <t>HMI修改slaveID从247改为1，导致modbus RTU/TCP变为disable状态</t>
    <phoneticPr fontId="9" type="noConversion"/>
  </si>
  <si>
    <t>Function_AcuRev1320_021_01_case8</t>
  </si>
  <si>
    <t>上位机上通过Tcp/Rtu/USB，配置slaveID，上位机需更新连接参数自动重连</t>
  </si>
  <si>
    <t>1、分别通过Tcp/Rtu/USB连接AcuRev1320电表到Acuview2上，链接状态为connected
设置参数（如下参数可参考）：
slaveID:2</t>
  </si>
  <si>
    <t>1、参数设置成功。上位机提示用户需要重连，选择重连后上位机更新连接参数自动重连</t>
  </si>
  <si>
    <t>Function_AcuRev1320_021_01_case9</t>
  </si>
  <si>
    <t>上位机上通过Tcp/Rtu/USB, 配置modbus RTU OFF 成功,  RTU 通信断开，usb通信不会断开</t>
  </si>
  <si>
    <t>1、分别通过Tcp/Rtu/USB,连接AcuRev1320电表到Acuview2上，链接状态为connected
设置参数：
modbus RTU ：OFF
2、查看Rtu连接是否正常
3.查看USB连接是否正常</t>
  </si>
  <si>
    <t>1、参数设置成功。上位机和HMI上页面更新显示：modbus RTU ：OFF/Disable
2、RTU连接通信断开，无法再次通过Rtu连接电表
3.usb连接正常，usb无使能开关</t>
    <phoneticPr fontId="9" type="noConversion"/>
  </si>
  <si>
    <t>Function_AcuRev1320_021_01_case10</t>
  </si>
  <si>
    <t>上位机上通过Tcp/Rtu/USB, 配置modbus RTU ON 成功,  RTU 通信恢复</t>
  </si>
  <si>
    <t>1、Acuview2上位机
2、网线/RTU串口线
3、AcuRev1320电表
4、modbus RTU OFF
5、modbus TCP ON</t>
  </si>
  <si>
    <t xml:space="preserve">1、通过Tcp/USB连接AcuRev1320电表到Acuview2上，链接状态为connected
设置参数：
modbus RTU ：ON
2、通过RTU连接AcuRev1320电表到Acuview2
3.查看USB连接是否正常
</t>
  </si>
  <si>
    <t>1、参数设置成功。上位机和HMI上页面更新显示：modbus RTU ：ON/Enable
2、RTU连接成功
3.usb连接正常，usb无使能开关</t>
  </si>
  <si>
    <t>Function_AcuRev1320_021_01_case11</t>
  </si>
  <si>
    <t>上位机上通过Tcp/Rtu/USB,配置modbus RTU ON成功，波特率设置为1200、(None1)，通信正常</t>
  </si>
  <si>
    <t xml:space="preserve">1、通过Tcp/USB连接AcuRev1320电表到Acuview2上，链接状态为connected
2、设置波特率设置为1200、奇校验(None1)
3、通过RTU连接AcuRev1320电表到Acuview2上，设置连接参数：波特率设置为1200、奇校验(None1)，是否连接成功。
</t>
  </si>
  <si>
    <t>2、参数设置成功。上位机和HMI上页面更新显示：特率设置为1200、奇校验(None1)
3、RTU连接成功</t>
  </si>
  <si>
    <t>上位机和HMI不支持修改串口波特率为1200</t>
    <phoneticPr fontId="9" type="noConversion"/>
  </si>
  <si>
    <t>不支持1200</t>
  </si>
  <si>
    <t>Function_AcuRev1320_021_01_case12</t>
  </si>
  <si>
    <t>上位机上通过Tcp/Rtu/USB,配置modbus RTU ON成功，波特率设置为2400、4800 ，奇校验(ODD)，通信正常</t>
  </si>
  <si>
    <t>1、通过Tcp/USB连接AcuRev1320电表到Acuview2上，链接状态为connected
2、设置波特率设置为2400、奇校验(ODD)
3、通过RTU连接AcuRev1320电表到Acuview2上，设置连接参数：波特率设置为2400、奇校验(ODD)，是否连接成功。
4、通过Tcp连接AcuRev1320电表到Acuview2上，链接状态为connected
5、设置波特率设置为4800、奇校验(ODD)
6、通过RTU连接AcuRev1320电表到Acuview2上，设置连接参数：波特率设置为4800、奇校验(ODD)，是否连接成功。</t>
    <phoneticPr fontId="9" type="noConversion"/>
  </si>
  <si>
    <t>2、参数设置成功。上位机和HMI上页面更新显示：特率设置为2400、奇校验(ODD)
3、RTU连接成功
5、参数设置成功。上位机和HMI上页面更新显示：特率设置为4800、奇校验(ODD)
6、RTU连接成功</t>
  </si>
  <si>
    <t>Function_AcuRev1320_021_01_case13</t>
  </si>
  <si>
    <t>上位机上通过Tcp/Rtu/USB,配置modbus RTU ON成功，波特率设置为9600、19200，奇校验(ODD)，通信正常</t>
  </si>
  <si>
    <t>1、通过Tcp连/USB接AcuRev1320电表到Acuview2上，链接状态为connected
2、设置波特率设置为9600、奇校验(ODD)
3、通过RTU连接AcuRev1320电表到Acuview2上，设置连接参数：波特率设置为9600、奇校验(ODD)，是否连接成功。
4、通过Tcp连接AcuRev1320电表到Acuview2上，链接状态为connected
5、设置波特率设置为19200、奇校验(ODD)
6、通过RTU连接AcuRev1320电表到Acuview2上，设置连接参数：波特率设置为19200、奇校验(ODD)，是否连接成功。</t>
  </si>
  <si>
    <t>2、参数设置成功。上位机和HMI上页面更新显示：特率设置为9600、奇校验(ODD)
3、RTU连接成功
5、参数设置成功。上位机和HMI上页面更新显示：特率设置为19200、奇校验(ODD)
6、RTU连接成功</t>
  </si>
  <si>
    <t>Function_AcuRev1320_021_01_case14</t>
  </si>
  <si>
    <t>上位机上通过Tcp/Rtu/USB,配置modbus RTU ON成功，波特率设置为38400、57600，偶校验(EVEN)，通信正常</t>
  </si>
  <si>
    <t>1、通过Tcp/USB连接AcuRev1320电表到Acuview2上，链接状态为connected
2、设置波特率设置为38400、奇校验(EVEN)
3、通过RTU连接AcuRev1320电表到Acuview2上，设置连接参数：波特率设置为38400、奇校验(EVEN)，是否连接成功。
4、通过Tcp连接AcuRev1320电表到Acuview2上，链接状态为connected
5、设置波特率设置为57600、奇校验(EVEN)
6、通过RTU连接AcuRev1320电表到Acuview2上，设置连接参数：波特率设置为57600、奇校验(EVEN)，是否连接成功。</t>
    <phoneticPr fontId="9" type="noConversion"/>
  </si>
  <si>
    <t>2、参数设置成功。上位机和HMI上页面更新显示：特率设置为38400、奇校验(EVEN)
3、RTU连接成功
5、参数设置成功。上位机和HMI上页面更新显示：特率设置为57600、奇校验(EVEN）
6、RTU连接成功</t>
  </si>
  <si>
    <t>Function_AcuRev1320_021_01_case15</t>
  </si>
  <si>
    <t>上位机上通过Tcp/Rtu/USB,配置modbus RTU ON成功，波特率设置为76800、115200，偶校验(EVEN)，通信正常</t>
  </si>
  <si>
    <t>1、通过Tcp/USB连接AcuRev1320电表到Acuview2上，链接状态为connected
2、设置波特率设置为76800、奇校验(EVEN)
3、通过RTU连接AcuRev1320电表到Acuview2上，设置连接参数：波特率设置为76800、奇校验(EVEN)，是否连接成功。
4、通过Tcp连接AcuRev1320电表到Acuview2上，链接状态为connected
5、设置波特率设置为115200、奇校验(EVEN)
6、通过RTU连接AcuRev1320电表到Acuview2上，设置连接参数：波特率设置为115200、奇校验(EVEN)，是否连接成功。</t>
  </si>
  <si>
    <t>2、参数设置成功。上位机和HMI上页面更新显示：特率设置为76800、奇校验(EVEN)
3、RTU连接成功
5、参数设置成功。上位机和HMI上页面更新显示：特率设置为115200、奇校验(EVEN)
6、RTU连接成功</t>
  </si>
  <si>
    <t>Function_AcuRev1320_021_01_case16</t>
  </si>
  <si>
    <t>上位机上通过Tcp/Rtu/USB,配置modbus RTU ON成功，波特率设置为76800、115200，无校验(None1、None2)，通信正常</t>
  </si>
  <si>
    <t>1、通过Tcp/USB连接AcuRev1320电表到Acuview2上，链接状态为connected
2、设置波特率设置为76800、无校验(None1)
3、通过RTU连接AcuRev1320电表到Acuview2上，设置连接参数：波特率设置为76800、无校验(None1)，是否连接成功。
4、通过Tcp连接AcuRev1320电表到Acuview2上，链接状态为connected
5、设置波特率设置为115200、无校验(None2)
6、通过RTU连接AcuRev1320电表到Acuview2上，设置连接参数：波特率设置为115200、无校验(None2)，是否连接成功。</t>
    <phoneticPr fontId="9" type="noConversion"/>
  </si>
  <si>
    <t>2、参数设置成功。上位机和HMI上页面更新显示：特率设置为76800、无校验(None1)
3、RTU连接成功
5、参数设置成功。上位机和HMI上页面更新显示：特率设置为115200、无校验(None2)
6、RTU连接成功</t>
  </si>
  <si>
    <t>Function_AcuRev1320_021_01_case17</t>
  </si>
  <si>
    <t>上位机上通过Rtu,配置串口通信参数，上位机需更新连接参数自动重连</t>
  </si>
  <si>
    <t>1、通过RTU连接AcuRev1320电表到Acuview2上，链接状态为connected
2、设置串口参数（如下参数可参考）：
波特率设置为9600、奇校验(ODD)
3、观察上位机是否重连</t>
  </si>
  <si>
    <t>2、参数设置成功。HMI上页面更新显示：特率设置为9600、无校验(ODD)
3、上位机提示用户需要重连，选择重连后上位机更新连接参数自动重连</t>
  </si>
  <si>
    <t>Function_AcuRev1320_021_01_case18</t>
  </si>
  <si>
    <t>上位机上通过Tcp/Rtu/USB,配置modbus RTU ON成功，波特率设置为76800，奇校验(ODD)，串口工具使用偶校验(EVEN)， 链接失败或通信异常</t>
  </si>
  <si>
    <t>1、通过Tcp连接AcuRev1320电表到Acuview2上，链接状态为connected
2、设置波特率设置为76800、奇校验(ODD)
3、通过RTU连接AcuRev1320电表到Acuview2上，设置连接参数：波特率设置为76800、偶校验(EVEN)，是否连接成功。
4.通过USB连接AcuRev1320电表到Acuview2上，设置连接参数：波特率设置为76800、偶校验(EVEN)，是否连接成功。</t>
    <phoneticPr fontId="9" type="noConversion"/>
  </si>
  <si>
    <t>2、参数设置成功。上位机和HMI上页面更新显示：特率设置为76800、奇校验(ODD)
3、RTU连接失败
4.USB连接成功</t>
  </si>
  <si>
    <t>Function_AcuRev1320_021_01_case19</t>
    <phoneticPr fontId="9" type="noConversion"/>
  </si>
  <si>
    <t>上位机上通过Tcp/Rtu/USB,配置modbus RTU ON成功，波特率设置为76800，偶校验(EVEN)，串口工具使用无校验(None2)， 链接失败或通信异常</t>
  </si>
  <si>
    <t>1、通过Tcp连接AcuRev1320电表到Acuview2上，链接状态为connected
2、设置波特率设置为76800、偶校验(EVEN)
3、通过RTU连接AcuRev1320电表到Acuview2上，设置连接参数：波特率设置为76800、无校验(None2)，是否连接成功。
4.通过USB连接AcuRev1320电表到Acuview2上，设置连接参数：波特率设置为76800、无校验(None2)，是否连接成功。</t>
  </si>
  <si>
    <t>2、参数设置成功。上位机和HMI上页面更新显示：特率设置为76800、偶校验(EVEN)
3、RTU连接成功
4.USB连接成功</t>
  </si>
  <si>
    <t>使用RTU和USB连接上位机，通过USB修改不同串口波特率和校验，RTU串口信息没有改变但是可以正常连接上位机</t>
    <phoneticPr fontId="9" type="noConversion"/>
  </si>
  <si>
    <t>该问题未修改</t>
    <phoneticPr fontId="9" type="noConversion"/>
  </si>
  <si>
    <t>A1320-492</t>
    <phoneticPr fontId="9" type="noConversion"/>
  </si>
  <si>
    <t>问题没有修改</t>
    <phoneticPr fontId="9" type="noConversion"/>
  </si>
  <si>
    <t>https://accuenergy.atlassian.net/browse/A1320-492</t>
    <phoneticPr fontId="9" type="noConversion"/>
  </si>
  <si>
    <t>Function_AcuRev1320_021_01_case20</t>
  </si>
  <si>
    <t>上位机上通过Tcp/Rtu/USB,配置modbus TCP OFF成功， TCP通信断开</t>
  </si>
  <si>
    <t>1、分别通过Tcp/Rtu/USB连接AcuRev1320电表到Acuview2上，链接状态为connected
设置参数：
modbus TCP ：OFF
2、查看TCP连接是否正常</t>
  </si>
  <si>
    <t>1、参数设置成功。上位机和HMI上页面更新显示：modbus TCP  ：OFF/Disable
2、TCP连接通信断开，无法再次通过TCP连接电表</t>
  </si>
  <si>
    <t>Function_AcuRev1320_021_01_case21</t>
  </si>
  <si>
    <t>上位机上通过Tcp/Rtu/USB,配置modbus TCP ON成功， TCP通信恢复</t>
  </si>
  <si>
    <t>1、Acuview2上位机
2、网线/RTU串口线
3、AcuRev1320电表
4、modbus RTU ON
5、modbus TCP OFF</t>
  </si>
  <si>
    <t>1、通过Rtu/USB连接AcuRev1320电表到Acuview2上，链接状态为connected
设置参数：
modbus TCP ：ON
2、通过TCP连接AcuRev1320电表到Acuview2上</t>
  </si>
  <si>
    <t>1、参数设置成功。上位机和HMI上页面更新显示：modbus TCP  ：ON/Enable
2、TCP连接成功</t>
  </si>
  <si>
    <t>Function_AcuRev1320_021_01_case22</t>
  </si>
  <si>
    <t>上位机利用TCP连接，插拔网线端口</t>
  </si>
  <si>
    <t>1.通过Tcp连接AcuRev1320电表到Acuview2上，链接状态为connected
2.断开网线，随后立即插上网线
3.上位机依次点击断开tcp及连接tcp按钮。
4.查看上位机页面状态</t>
  </si>
  <si>
    <t>3.上位机依次正常断开、连接tcp.
4.上位机页面正常</t>
  </si>
  <si>
    <t>Function_AcuRev1320_021_01_case23</t>
  </si>
  <si>
    <t>上位机上通过Tcp/Rtu/USB,配置modbus TCP ON 成功，配置Port为1、502，上位机和HMI上显示正常，通信正常。</t>
  </si>
  <si>
    <t>1、通过RTU连接AcuRev1320电表到Acuview2上，链接状态为connected
2、设置Port为1
3、通过TCP连接AcuRev1320电表到Acuview2上，设置连接参数：Port为1，是否连接成功
4、通过RTU连接AcuRev1320电表到Acuview2上，链接状态为connected
5、设置Port为502
6、通过TCP连接AcuRev1320电表到Acuview2上，设置连接参数：Port为502，是否连接成功</t>
    <phoneticPr fontId="9" type="noConversion"/>
  </si>
  <si>
    <t>2、参数设置成功。上位机和HMI上页面更新显示：Port为1
3、TCP连接成功
5、参数设置成功。上位机和HMI上页面更新显示：Port为502
6、TCP连接成功</t>
  </si>
  <si>
    <t>Function_AcuRev1320_021_01_case24</t>
  </si>
  <si>
    <t>上位机上通过Tcp/Rtu/USB,配置modbus TCP ON 成功，配置Port为503、65534，上位机和HMI上显示正常，通信正常。</t>
  </si>
  <si>
    <t>1、通过RTU连接AcuRev1320电表到Acuview2上，链接状态为connected
2、设置Port为503
3、通过TCP连接AcuRev1320电表到Acuview2上，设置连接参数：Port为503，是否连接成功
4、通过RTU连接AcuRev1320电表到Acuview2上，链接状态为connected
5、设置Port为65534
6、通过TCP连接AcuRev1320电表到Acuview2上，设置连接参数：Port为65534，是否连接成功</t>
    <phoneticPr fontId="9" type="noConversion"/>
  </si>
  <si>
    <t>2、参数设置成功。上位机和HMI上页面更新显示：Port为503
3、TCP连接成功
5、参数设置成功。上位机和HMI上页面更新显示：Port为65534
6、TCP连接成功</t>
  </si>
  <si>
    <t>Function_AcuRev1320_021_01_case25</t>
  </si>
  <si>
    <t>上位机上通过Tcp/Rtu/USB,配置modbus TCP ON 成功，配置Port为0、65535失败</t>
  </si>
  <si>
    <t>1、分别通过RTU/TCP连接AcuRev1320电表到Acuview2上，链接状态为connected
2、设置Port为0
5、设置Port为65535</t>
  </si>
  <si>
    <t>2、配置失败。上位机无法输入Port为0 提示用户输入范围
3、配置失败。上位机无法输入Port为65535 提示用户输入范围</t>
  </si>
  <si>
    <t>Function_AcuRev1320_021_01_case26</t>
  </si>
  <si>
    <t>上位机上通过Tcp/Rtu/USB,配置modbus TCP ON 成功，配置Port，上位机需更新连接参数自动重连。</t>
  </si>
  <si>
    <t>1、通过TCP连接AcuRev1320电表到Acuview2上，链接状态为connected
2、设置Port（如下参数可参考）：
Port：500
3、观察上位机是否重连</t>
  </si>
  <si>
    <t>2、参数设置成功。HMI上页面更新显示：Port：500
3、上位机提示用户需要重连，选择重连后上位机更新连接参数自动重连</t>
  </si>
  <si>
    <t>Function_AcuRev1320_021_01_case27</t>
    <phoneticPr fontId="9" type="noConversion"/>
  </si>
  <si>
    <t>上位机上通过Tcp/Rtu/USB,恢复网络默认配置（network reset）</t>
    <phoneticPr fontId="9" type="noConversion"/>
  </si>
  <si>
    <t>1、分别通过Tcp/Rtu/USB连接AcuRev1320电表到Acuview2上，链接状态为connected
2、上位机上恢复网络默认配置（network reset）
DHCP enable:0  （0: manual1: DHCP）
IP address:192.168.1.254
Subnet mask:255.255.255.0
Gateway:192.168.1.1
DNS primary server:8.8.8.8
DNS secondary server: 8.8.4.4
port：无需恢复
3.重启电表，通过上位机查看表计general中数据是否正常</t>
  </si>
  <si>
    <t>2、电表恢复网络默认配置成功
DHCP enable:0
IP address:192.168.1.254
Subnet mask:255.255.255.0
Gateway:192.168.1.1
DNS primary server:8.8.8.8
DNS secondary server: 8.8.4.4
port：保持原值
3.重启电表后，通过上位机查看表计general中数据正常</t>
  </si>
  <si>
    <t>上位机上恢复网络默认配置，Ethernet Mode没有恢复默认配置</t>
    <phoneticPr fontId="9" type="noConversion"/>
  </si>
  <si>
    <t>Function_AcuRev1320_021_01_case28</t>
  </si>
  <si>
    <t>HMI上关闭DHCP开关成功，配置静态IP, DNS，GW，NetMask成功，通信正常。</t>
  </si>
  <si>
    <t>1、HMI上关闭DHCP（manual），并配置网络参数
HMI上设置网络参数：
DHCP enable:0 （0: manual1: DHCP）
IP address:192.168.1.160
Subnet mask:255.255.255.0
Gateway:192.168.1.1
DNS primary server:8.8.8.8
DNS secondary server: 8.8.4.4
port：503
2、使用新配置网络参数，通过TCP方式连接上位机</t>
    <phoneticPr fontId="9" type="noConversion"/>
  </si>
  <si>
    <t>1、参数配置成功，HMI上页面更新显示：
DHCP enable:0 （0: manual1: DHCP）
IP address:192.168.1.160
Subnet mask:255.255.255.0
Gateway:192.168.1.1
DNS primary server:8.8.8.8
DNS secondary server: 8.8.4.4
port：503
2、TCP连接成功，通信正常</t>
    <phoneticPr fontId="9" type="noConversion"/>
  </si>
  <si>
    <t>Function_AcuRev1320_021_01_case29</t>
  </si>
  <si>
    <t>HMI上打开DHCP开关成功，获取动态IP, GW，NetMask成功，通信正常。</t>
  </si>
  <si>
    <t>1、HMI上打开DHCP（DHCP），查看是否获取动态IP, GW，NetMask成功
HMI上设置网络通信参数：
DHCP enable:1（0: manual1: DHCP）
2、使用自动获取的网络参数，通过TCP方式连接上位机</t>
  </si>
  <si>
    <t>1、参数配置成功，动态DHCP获取IP、GW、NetMask成功。HMI上页面更新显示当前网络参数。
2、通过Tcp方式使用更新后的IP地址连接上位机成功</t>
  </si>
  <si>
    <t>Function_AcuRev1320_021_01_case30</t>
  </si>
  <si>
    <t>HMI上配置Port为1、502，上位机和HMI上显示正常，通信正常。</t>
  </si>
  <si>
    <t>1、HMI上设置网络通信参数：Port为1
2、通过TCP连接AcuRev1320电表到Acuview2上，设置连接参数：Port为1，是否连接成功
3、HMI上设置网络通信参数：Port为502
4、通过TCP连接AcuRev1320电表到Acuview2上，设置连接参数：Port为502，是否连接成功</t>
  </si>
  <si>
    <t>1、参数配置成功，HMI上页面更新显示：Port：1
2、TCP连接成功，通信正常
3、参数配置成功，HMI上页面更新显示：Port：502
4、TCP连接成功，通信正常</t>
  </si>
  <si>
    <t>Function_AcuRev1320_021_01_case31</t>
  </si>
  <si>
    <t>HMI上配置Port为503、65534，上位机和HMI上显示正常，通信正常。</t>
  </si>
  <si>
    <t>1、HMI上设置网络通信参数：Port为503
2、通过TCP连接AcuRev1320电表到Acuview2上，设置连接参数：Port为503，是否连接成功
3、HMI上设置网络参数：Port为65534
4、通过TCP连接AcuRev1320电表到Acuview2上，设置连接参数：Port为65534，是否连接成功</t>
  </si>
  <si>
    <t>1、参数配置成功，HMI上页面更新显示：Port：503
2、TCP连接成功，通信正常
3、参数配置成功，HMI上页面更新显示：Port：65534
4、TCP连接成功，通信正常</t>
  </si>
  <si>
    <t>Function_AcuRev1320_021_01_case32</t>
  </si>
  <si>
    <t>HMI上配置Port为0、65535失败</t>
  </si>
  <si>
    <t>1、HMI上设置网络通信参数：Port为0
2、HMI上设置网络通信参数：Port为65535</t>
  </si>
  <si>
    <t>1、参数配置失败，HMI上页面无法设置Port为0
2、参数配置失败，HMI上页面无法设置Port为65535</t>
  </si>
  <si>
    <t>Function_AcuRev1320_021_01_case33</t>
  </si>
  <si>
    <t>HMI上配置slaveID为1、2，上位机和HMI上显示正常</t>
  </si>
  <si>
    <t>1、HMI上设置网络通信参数：slaveID为1
2、分别通过TCP/RTU连接AcuRev1320电表到Acuview2上，设置连接参数：slaveID：1，是否连接成功
3、HMI上设置网络参数：slaveID为2
4、分别通过TCP/RTU/USB连接AcuRev1320电表到Acuview2上，设置连接参数：slaveID：2，是否连接成功</t>
  </si>
  <si>
    <t>1、参数配置成功，HMI上页面更新显示：slaveID：1
2、连接成功，通信正常
1、参数配置成功，HMI上页面更新显示：slaveID：2
2、连接成功，通信正常</t>
  </si>
  <si>
    <t>Function_AcuRev1320_021_01_case34</t>
    <phoneticPr fontId="9" type="noConversion"/>
  </si>
  <si>
    <t>HMI上配置slaveID为5、247，上位机和HMI上显示正常</t>
    <phoneticPr fontId="9" type="noConversion"/>
  </si>
  <si>
    <t>1、HMI上设置网络通信参数：slaveID为5
2、分别通过TCP/RTU/USB连接AcuRev1320电表到Acuview2上，设置连接参数：slaveID：5，是否连接成功
3、HMI上设置网络通信参数：slaveID为247
4、分别通过TCP/RTU连接AcuRev1320电表到Acuview2上，设置连接参数：slaveID：247，是否连接成功</t>
  </si>
  <si>
    <t>1、参数配置成功，HMI上页面更新显示：slaveID：5
2、连接成功，通信正常
1、参数配置成功，HMI上页面更新显示：slaveID：247
2、连接成功，通信正常</t>
  </si>
  <si>
    <t>HMI修改串口波特率和TCP端口号，重启电表，电表进入boot页面无法跳转</t>
    <phoneticPr fontId="9" type="noConversion"/>
  </si>
  <si>
    <t>Function_AcuRev1320_021_01_case35</t>
  </si>
  <si>
    <t>HMI上配置slaveID为0、255失败</t>
  </si>
  <si>
    <t>1、HMI上设置网络通信参数：slaveID为0
2、HMI上设置网络通信参数：slaveID为255</t>
  </si>
  <si>
    <t>1、参数配置失败，HMI上页面无法设置slaveID为0
2、参数配置失败，HMI上页面无法设置slaveID为255</t>
  </si>
  <si>
    <t>Function_AcuRev1320_021_01_case36</t>
    <phoneticPr fontId="9" type="noConversion"/>
  </si>
  <si>
    <t>HMI上配置modbus RTU OFF 成功,  参数设置成功</t>
    <phoneticPr fontId="9" type="noConversion"/>
  </si>
  <si>
    <t>1、HMI上设置网络通信参数：modbus RTU ：Disable
2、查看能否通过RTU/USB连接AcuRev1320电表到Acuview2上
3、HMI上设置网络通信参数：modbus RTU： Enable
4、上位机上点击重新连接图标，查看是否能连接成功
备注：测试中发现执行步骤3、4后，上位机会出现闪退</t>
  </si>
  <si>
    <t>1、参数配置成功，HMI上页面更新显示：modbus RTU ：Disable
2、RTU连接失败/USB连接成功
4、上位机连接成功（RTU/USB均能连接成功）</t>
    <phoneticPr fontId="9" type="noConversion"/>
  </si>
  <si>
    <t>HMI上配置modbus RTU OFF，导致slave id自动变为0。</t>
  </si>
  <si>
    <t>Function_AcuRev1320_021_01_case37</t>
  </si>
  <si>
    <t>HMI上配置modbus RTU ON 成功, 参数设置成功</t>
  </si>
  <si>
    <t>1、HMI上设置网络通信参数：modbus RTU ：Enable
2、查看能否通过RTU连接AcuRev1320电表到Acuview2上</t>
  </si>
  <si>
    <t>1、参数配置成功，HMI上页面更新显示：modbus RTU ：Enable
2、RTU连接成功，通信正常</t>
  </si>
  <si>
    <t>Function_AcuRev1320_021_01_case38</t>
  </si>
  <si>
    <t>HMI上配置modbus RTU ON成功，波特率设置为1200、(None2)，设置成功</t>
  </si>
  <si>
    <t>1、HMI上设置网络通信参数：波特率设置为1200，奇校验(None2)
2、通过RTU/USB连接AcuRev1320电表到Acuview2上，设置连接参数：波特率1200，奇校验(None2)，是否连接成功</t>
  </si>
  <si>
    <t>1、参数设置成功。HMI上页面更新显示：波特率为1200、奇校验(None2)
2、RTU/USB连接成功，通信正常</t>
  </si>
  <si>
    <t>和产品确认不支持1200波特率</t>
    <phoneticPr fontId="9" type="noConversion"/>
  </si>
  <si>
    <t>不支持1200波特率</t>
    <phoneticPr fontId="9" type="noConversion"/>
  </si>
  <si>
    <t>Function_AcuRev1320_021_01_case39</t>
  </si>
  <si>
    <t>HMI上配置modbus RTU ON成功，波特率设置为2400、4800 ，奇校验(ODD)，设置成功</t>
  </si>
  <si>
    <t>1、HMI上设置网络通信参数：波特率设置为2400，奇校验(ODD)
2、通过RTU/USB连接AcuRev1320电表到Acuview2上，设置连接参数：波特率2400，奇校验(ODD)，是否连接成功
3、HMI上设置网络通信参数：波特率设置为4800，奇校验(ODD)
4、通过RTU/USB连接AcuRev1320电表到Acuview2上，设置连接参数：波特率4800，奇校验(ODD)，是否连接成功</t>
  </si>
  <si>
    <t>1、参数设置成功。HMI上页面更新显示：波特率为2400、奇校验(ODD)
2、RTU/USB连接成功，通信正常
3、参数设置成功。HMI上页面更新显示：波特率为4800、奇校验(ODD)
4、RTU/USB连接成功，通信正常</t>
  </si>
  <si>
    <t>HMI上配置modbus rtu/tcp off或者波特率配置，会随机导致slave id自动变为0或者ip地址变为0</t>
  </si>
  <si>
    <t>Function_AcuRev1320_021_01_case40</t>
  </si>
  <si>
    <t>HMI上配置modbus RTU ON成功，波特率设置为9600、19200，奇校验(ODD)，设置成功</t>
  </si>
  <si>
    <t>1、HMI上设置网络通信参数：波特率设置为9600，奇校验(ODD)
2、通过RTU/USB连接AcuRev1320电表到Acuview2上，设置连接参数：波特率9600，奇校验(ODD)，是否连接成功
3、HMI上设置网络通信参数：波特率设置为19200，奇校验(ODD)
4、通过RTU/USB连接AcuRev1320电表到Acuview2上，设置连接参数：波特率19200，奇校验(ODD)，是否连接成功</t>
  </si>
  <si>
    <t>1、参数设置成功。HMI上页面更新显示：波特率为9600、奇校验(ODD)
2、RTU/USB方式连接上位机成功，通信正常（Real-Time Reading正常）
3、参数设置成功。HMI上页面更新显示：波特率为19200、奇校验(ODD)
4、RTU/USB方式连接上位机成功，通信正常（Real-Time Reading正常）</t>
  </si>
  <si>
    <t>Function_AcuRev1320_021_01_case41</t>
  </si>
  <si>
    <t>HMI上配置modbus RTU ON成功，波特率设置为38400、57600，偶校验(EVEN)，设置成功</t>
  </si>
  <si>
    <t>1、HMI上设置网络通信参数：波特率设置为38400，奇校验(EVEN)
2、通过RTU/USB连接AcuRev1320电表到Acuview2上，设置连接参数：波特率38400，奇校验(EVEN)，是否连接成功
3、HMI上设置网络通信参数：波特率设置为57600，奇校验(EVEN)
4、通过RTU/USB连接AcuRev1320电表到Acuview2上，设置连接参数：波特率57600，奇校验(EVEN)，是否连接成功</t>
  </si>
  <si>
    <t>1、参数设置成功。HMI上页面更新显示：波特率为38400、奇校验(EVEN)
2、RTU/USB连接成功，通信正常
3、参数设置成功。HMI上页面更新显示：波特率为57600、奇校验(EVEN)
4、RTU/USB连接成功，通信正常</t>
  </si>
  <si>
    <t>Function_AcuRev1320_021_01_case42</t>
  </si>
  <si>
    <t>HMI上配置modbus RTU ON成功，波特率设置为76800、115200，偶校验(EVEN)，设置成功</t>
  </si>
  <si>
    <t>1、HMI上设置网络通信参数：波特率设置为76800，奇校验(EVEN)
2、通过RTU/USB连接AcuRev1320电表到Acuview2上，设置连接参数：波特率76800，奇校验(EVEN)，是否连接成功
3、HMI上设置网络通信参数：波特率设置为115200，奇校验(EVEN)
4、通过RTU/USB连接AcuRev1320电表到Acuview2上，设置连接参数：波特率115200，奇校验(EVEN)，是否连接成功</t>
  </si>
  <si>
    <t>1、参数设置成功。HMI上页面更新显示：波特率为78600、奇校验(EVEN)
2、RTU/USB连接成功，通信正常
3、参数设置成功。HMI上页面更新显示：波特率为115200、奇校验(EVEN)
4、RTU/USB连接成功，通信正常</t>
  </si>
  <si>
    <t>Function_AcuRev1320_021_01_case43</t>
  </si>
  <si>
    <t>HMI上配置modbus RTU ON成功，波特率设置为76800、115200，无校验(None1、None2)，设置成功</t>
  </si>
  <si>
    <t>1、HMI上设置网络通信参数：波特率设置为76800，无校验(None1)
2、通过RTU/USB连接AcuRev1320电表到Acuview2上，设置连接参数：波特率76800，无校验(None1)，是否连接成功
3、HMI上设置网络通信参数：波特率设置为115200，无校验(None2)
4、通过RTU/USB连接AcuRev1320电表到Acuview2上，设置连接参数：波特率115200，无校验(None2)，是否连接成功</t>
  </si>
  <si>
    <t>1、参数设置成功。HMI上页面更新显示：波特率为78600、无校验(None1)
2、RTU/USB连接成功，通信正常
3、参数设置成功。HMI上页面更新显示：波特率为115200、无校验(None2)
4、RTU/USB连接成功，通信正常</t>
  </si>
  <si>
    <t>Function_AcuRev1320_021_01_case44</t>
  </si>
  <si>
    <t>HMI上配置modbus TCP OFF成功， 参数设置成功</t>
  </si>
  <si>
    <t>1、Acuview2上位机
2、网线/RTU串口线
3、AcuRev4139电表</t>
  </si>
  <si>
    <t>1、HMI上设置网络通信参数：modbus TCP：Disable
2、查看能否通过TCP连接AcuRev1320电表到Acuview2上</t>
  </si>
  <si>
    <t>1、参数配置成功，HMI上页面更新显示：modbus TCP：Disable
2、TCP连接失败</t>
  </si>
  <si>
    <t>Function_AcuRev1320_021_01_case45</t>
  </si>
  <si>
    <t>HMI上配置modbus TCP ON成功， 参数设置成功</t>
  </si>
  <si>
    <t>1、HMI上设置网络通信参数：modbus TCP ：Enable
2、查看能否通过TCP连接AcuRev1320电表到Acuview2上</t>
  </si>
  <si>
    <t>1、参数配置成功，HMI上页面更新显示：modbus TCP：Enable
2、TCP连接成功，通信正常</t>
  </si>
  <si>
    <t>Function_AcuRev1320_021_01_case46</t>
  </si>
  <si>
    <t>连接路由器，并在电表上设置DHCP开关为ON，更改IP地址无法保存</t>
  </si>
  <si>
    <t>1、AcuRev1320电表通过网线连接路由器
2、HMI上设置网络通信参数：DHCP enable:1（0: manual1: DHCP）
3、次时在HMI的IP页面，手动更改IP地址</t>
    <phoneticPr fontId="9" type="noConversion"/>
  </si>
  <si>
    <t>2、参数配置成功，动态DHCP获取IP、GW、NetMask成功。HMI上页面更新显示当前网络参数。
3、无法更改IP地址</t>
  </si>
  <si>
    <t>Function_AcuRev1320_021_01_case47</t>
  </si>
  <si>
    <t>HMI上恢复网络默认配置（network reset）</t>
  </si>
  <si>
    <t>2、HMI上设置恢复网络默认配置（network reset）
DHCP enable:0
IP address:192.168.1.254
Subnet mask:255.255.255.0
Gateway:192.168.1.1
DNS primary server:8.8.8.8
DNS secondary server: 8.8.4.4
port：502
备注：port不会被重置</t>
    <phoneticPr fontId="9" type="noConversion"/>
  </si>
  <si>
    <t>2、电表恢复网络默认配置成功
DHCP enable:0
IP address:192.168.1.254
Subnet mask:255.255.255.0
Gateway:192.168.1.1
DNS primary server:8.8.8.8
DNS secondary server: 8.8.4.4
port：502</t>
    <phoneticPr fontId="9" type="noConversion"/>
  </si>
  <si>
    <t>Ethernet Mode没有恢复默认配置
已提单记录</t>
    <phoneticPr fontId="9" type="noConversion"/>
  </si>
  <si>
    <t>Function_AcuRev1320_021_01_case48</t>
  </si>
  <si>
    <t>HMI上恢复网络默认配置（network reset），恢复前的ip地址不能进行连接</t>
  </si>
  <si>
    <t xml:space="preserve">1.表计原ip值为192.168.001.160，上位机/HMI上设置恢复网络默认配置（network reset）
2.查看利用原192.168.001.160是否依旧能连接成功
3.原192.168.001.160进行连接（每十几秒连接一次）
4.利用原192.168.001.160连接一次后不重复连
</t>
  </si>
  <si>
    <t xml:space="preserve">
表计在进行设置恢复网络默认配置（network reset）后，只能利用ip为192.168.001.254连接</t>
    <phoneticPr fontId="9" type="noConversion"/>
  </si>
  <si>
    <t>Function_AcuRev1320_021_01_case49</t>
    <phoneticPr fontId="9" type="noConversion"/>
  </si>
  <si>
    <t>两个AcuRev1320通过Daisy Chain接线方式，两个表通信正常。</t>
    <phoneticPr fontId="9" type="noConversion"/>
  </si>
  <si>
    <t>1、两个AcuRev1320已手动分配IP，使用网线通过Daisy Chain接线方式连接在一起，其中一个电表连接电脑PC1
2、PC1上打开两个Acuview2上位机客户端，分别通过TCP方式连接电表A和电表B</t>
  </si>
  <si>
    <t>2、PC1中两个Acuview2上位机都能连接AcuRev1320成功，通信正常</t>
  </si>
  <si>
    <t>两个设备手动分配IP，使用网线通过Daisy Chain接线方式连接在一起，电表1连接PC，PC无法ping通电表2 。预期：PC可以ping通两台电表</t>
    <phoneticPr fontId="9" type="noConversion"/>
  </si>
  <si>
    <t>https://accuenergy.atlassian.net/browse/A1320-519</t>
    <phoneticPr fontId="9" type="noConversion"/>
  </si>
  <si>
    <t>Function_AcuRev1320_021_01_case50</t>
  </si>
  <si>
    <t>两个AcuRev1320通过Daisy Chain接线方式，通过DHCP获取IP地址正常，通信正常</t>
    <phoneticPr fontId="9" type="noConversion"/>
  </si>
  <si>
    <t>1、两个AcuRev1320通过Daisy Chain接线方式连接在一起，其中一个电表连接路由器，一个电表直连电脑
2、在HMI上打开两个AcuRev1320的DHCP，查看是否都能获取动态IP, GW，NetMask成功
3、PC1打开两个Acuview2上位机客户端，分别通过AcuRev1320电表自动获取的IP, GW，NetMask进行TCP连接电表A和电表B</t>
  </si>
  <si>
    <t>2、两个AcuRev1320电表都能获取动态IP, GW，NetMask成功
3、两个Acuview2上位机都能连接AcuRev1320成功，通信正常</t>
  </si>
  <si>
    <t>两个设备手动分配IP，使用网线通过Daisy Chain接线方式连接在一起，电表1连接PC，PC无法ping通电表2 。预期：PC可以ping通两台电表</t>
  </si>
  <si>
    <t>https://accuenergy.atlassian.net/browse/A1320-519</t>
  </si>
  <si>
    <t>Function_AcuRev1320_021_01_case51</t>
    <phoneticPr fontId="9" type="noConversion"/>
  </si>
  <si>
    <t>两个AcuRev1320通过Daisy Chain接线方式，链接上位机，配置静态IP地址功能正常</t>
  </si>
  <si>
    <t>1、两个AcuRev1320通过Daisy Chain接线方式连接在一起，其中一个电表连接路由器或直连电脑
2、打开两个Acuview2上位机客户端，分别通过TCP方式连接AcuRev1320电表
3、分别通过上位机配置静态IP地址（新配置IP相互不冲突），查看能否配置成功</t>
    <phoneticPr fontId="9" type="noConversion"/>
  </si>
  <si>
    <t>2、两个Acuview2上位机都能连接AcuRev1320成功，通信正常
3、配置静态IP地址成功。上位机（重连）与HMI页面更新显示新配置IP</t>
    <phoneticPr fontId="9" type="noConversion"/>
  </si>
  <si>
    <t>Function_AcuRev1320_021_01_case52</t>
  </si>
  <si>
    <t>DHCP在auto模式下,上位机上修改DHCP为manual,并同时修改ip、网关、DNS、port,配置成功</t>
  </si>
  <si>
    <t>1、Acuview2上位机
2、网线/RTU串口线
3、AcuRev4101电表
4、DHCP打开auto</t>
  </si>
  <si>
    <t>1、连接AcuRev1320电表到Acuview2上，链接状态为connected
2、上位机上关闭DHCP（manual），并同时配置网络参数
DHCP enable:0 （0: manual1: DHCP）
IP address:192.168.1.252
Gateway:192.168.1.2
DNS primary server:9.9.9.9
DNS secondary server: 8.8.9.9
port：503
3、检查电表的网络配置是否为：IP2地址，Gateway2，DNS 3，DNS 4 ,port2</t>
    <phoneticPr fontId="9" type="noConversion"/>
  </si>
  <si>
    <t>3、Acuview2界面无报错，电表网络配置为：
IP1地址：192.168.1.252
Gateway2：192.168.1.2
DNS 3：9.9.9.9
DNS 4：8.8.9.9
port2：503</t>
  </si>
  <si>
    <t>Function_AcuRev1320_021_01_case53</t>
    <phoneticPr fontId="9" type="noConversion"/>
  </si>
  <si>
    <t>DHCP在auto模式下,连续快速插拔网线20次（断开/连接电表和路由器），电表功能正常</t>
    <phoneticPr fontId="9" type="noConversion"/>
  </si>
  <si>
    <t>1、连接AcuRev1320电表到Acuview2上，链接状态为connected
2、DHCP在auto模式下,连续快速插拔网线20次（断开/连接电表和路由器）</t>
    <phoneticPr fontId="9" type="noConversion"/>
  </si>
  <si>
    <t>2、电表功能正常，无死机。</t>
    <phoneticPr fontId="9" type="noConversion"/>
  </si>
  <si>
    <t>DHCP在auto模式下,连续快速插拔网线20次，连接上位机后，电表自动重启</t>
    <phoneticPr fontId="9" type="noConversion"/>
  </si>
  <si>
    <t>Function_AcuRev1320_021_01_case54</t>
  </si>
  <si>
    <t>HMI上DHCP从manual切换至auto,auto切换至manual，循环20次，电表与上位机运行正常</t>
  </si>
  <si>
    <t>1、HMI上反复将DHCP从manual切换至auto,auto切换至manual（切manual时，手动更改IP：192.168.1.252），循环20次
2、观测电表是否运行正常</t>
    <phoneticPr fontId="9" type="noConversion"/>
  </si>
  <si>
    <t>2、电表运行正常，每次DHCP auto时，都能自动获取到IP ,无死机。</t>
  </si>
  <si>
    <t>Function_AcuRev1320_021_01_case55</t>
  </si>
  <si>
    <t>上位机上DHCP从manual切换至auto,auto切换至manual，循环20次，电表与上位机运行正常</t>
    <phoneticPr fontId="9" type="noConversion"/>
  </si>
  <si>
    <t>1、通过RTU连接AcuRev1320电表到Acuview2上，链接状态为connected
2、上位机上反复将DHCP从manual切换至auto,auto切换至manual（切manual时，同时更改IP：192.168.1.252），循环20次，观测电表和上位机是否运行正常</t>
  </si>
  <si>
    <t>2、电表运行正常，无死机；上位机工作正常，无闪退</t>
  </si>
  <si>
    <t>Function_AcuRev1320_021_01_case56</t>
  </si>
  <si>
    <t>上位机上通过Tcp/Rtu/USB，多次配置静态IP（循环5次），参数配置成功（继承于DC300问题单）</t>
  </si>
  <si>
    <t>1、分别通过Tcp/Rtu/USB连接AcuRev1320电表到Acuview2上，链接状态为connected
2、多次手动配置静态IP（循环5次）
3、查看上位机与电表状态</t>
  </si>
  <si>
    <t>3、电表IP每次都能配置成功，电表运行正常，无死机；上位机每次都能重新连接成功，无报错、闪退</t>
  </si>
  <si>
    <t>Function_AcuRev1320_021_02_case1</t>
  </si>
  <si>
    <t>同时接受最多4个TCP客户端，通信正常</t>
  </si>
  <si>
    <t>1、通过TCP方式把连接到AcuRev1320上，链接状态为connected
2、四个客户端分别做查看电压，修改参数，重置能量，配置时间四个操作。
3、检查四个客户端进行的不同操作否是全部成功
4、创建第5个TCP客户端，并配置时间
5、检查第五个客户端配置时间操作是否成功</t>
  </si>
  <si>
    <t>3、四个客户端进行的不同操作全部成功
5、第五个客户端配置时间操作失败</t>
  </si>
  <si>
    <t>Function_AcuRev1320_021_02_case2</t>
  </si>
  <si>
    <t>时接受4个TCP客户端、1个RTU、1个usb, 通信正常</t>
  </si>
  <si>
    <t>1、Acuview2上建立4个TCP客户端
2、查看电压，并观察客户端链接状态是否稳定
3、Acuview2上建立1个RTU客户端
4、Acuview2上建立1个USB
5、查看电压，并观察4个TCP客户端、1个RTU、1个usb客户端链接状态是否稳定
6、观察客户端链接状态5分钟，4个TCP客户端、1个RTU、1个usb客户端链接状态是否稳定
7、观察客户端链接状态30分钟，4个TCP客户端、1个RTU、1个usb客户端链接状态是否稳定</t>
    <phoneticPr fontId="9" type="noConversion"/>
  </si>
  <si>
    <t>2、查看电压，并观察客户端链接状态稳定
4、查看电压，并观察4个TCP客户端、1个RTU、1个usb客户端链接状态稳定
5、观察客户端链接状态5分钟，4个TCP客户端、1个RTU、1个usb客户端链接状态稳定
6、观察客户端链接状态30分钟，4个TCP客户端、1个RTU、1个usb客户端链接状态稳定</t>
    <phoneticPr fontId="9" type="noConversion"/>
  </si>
  <si>
    <t>Function_AcuRev1320_021_02_case3</t>
  </si>
  <si>
    <t>连接1个TCP客户, TCP链接5分钟超时范围内，TCP链接链接稳定。</t>
  </si>
  <si>
    <t>1、Acuview2上建立1个TCP客户端连接电表
2、查看5mins超时范围内，TCP连接是否稳定</t>
    <phoneticPr fontId="9" type="noConversion"/>
  </si>
  <si>
    <t>2、5mins超时范围内，TCP连接稳定，上位机读取、设置参数正常，无报错</t>
  </si>
  <si>
    <t>Function_AcuRev1320_021_02_case4</t>
  </si>
  <si>
    <t>连接4个TCP客户, TCP链接5分钟超时范围内，TCP链接链接稳定。</t>
  </si>
  <si>
    <t xml:space="preserve">1、Acuview2上建立4个TCP客户端连接电表
2、查看5mins超时范围内，TCP连接是否稳定
</t>
  </si>
  <si>
    <t xml:space="preserve">2、5mins超时范围内，TCP连接稳定，4个上位机客户端读取、设置参数正常，无报错
</t>
  </si>
  <si>
    <t>Function_AcuRev1320_021_02_case5</t>
  </si>
  <si>
    <t>同时连接4个TCP客户，端断开任一个，再次连接可立即链接成功。</t>
  </si>
  <si>
    <t>1、Acuview2上建立4个TCP客户端连接电表
2、断开任意一个客户端
3、建立第5个TCP客户端连接电表是否成功</t>
    <phoneticPr fontId="9" type="noConversion"/>
  </si>
  <si>
    <t>3、断开任一个，再次连接可立即连接成功。第5个TCP客户端读取、设置参数正常，无报错</t>
  </si>
  <si>
    <t>Function_AcuRev1320_021_02_case6</t>
  </si>
  <si>
    <t>同时连接2个TCP客户，端断开任一个，另一个连接状态不受影响。</t>
  </si>
  <si>
    <t>1、Acuview2上建立2个TCP客户端连接电表
2、断开任意一个客户端
3、查看另一个是否受影响</t>
  </si>
  <si>
    <t>3、断开任一个，另一个连接状态不受影响，读取、设置参数正常，无报错</t>
  </si>
  <si>
    <t>Function_AcuRev1320_021_02_case7</t>
    <phoneticPr fontId="9" type="noConversion"/>
  </si>
  <si>
    <t>同时连接4个TCP客户，同时多次读取日志，读取日志正常， 上位机和电表均为出现闪退或死机现象。</t>
    <phoneticPr fontId="9" type="noConversion"/>
  </si>
  <si>
    <t>1、Acuview2上位机
2、网线/RTU串口线
3、AcuRev1320电表
4、modbus TCP ON
5、日志已配置</t>
  </si>
  <si>
    <t>1、Acuview2上建立4个TCP客户端连接电表
2、多个客户端同时读取日志是否成功
3、上位机循环读取最近50条、100条日志是否成功（循环读取15次）</t>
  </si>
  <si>
    <t>2、多个客户端同时读取日志成功，无报错、死机现象
3、每次都能读取日志成功，无报错、死机现象</t>
  </si>
  <si>
    <t>【AcuRev1320 v1.01P01】【网络模块】DHCP在auto模式下,连续快速插拔网线20次，连接上位机后，电表自动重启</t>
    <phoneticPr fontId="9" type="noConversion"/>
  </si>
  <si>
    <t>https://accuenergy.atlassian.net/browse/A1320-647</t>
    <phoneticPr fontId="9" type="noConversion"/>
  </si>
  <si>
    <t>该版本未解决</t>
    <phoneticPr fontId="9" type="noConversion"/>
  </si>
  <si>
    <t xml:space="preserve"> A1320-647</t>
    <phoneticPr fontId="9" type="noConversion"/>
  </si>
  <si>
    <t>Function_AcuRev1320_021_02_case8</t>
    <phoneticPr fontId="9" type="noConversion"/>
  </si>
  <si>
    <t>同时连接4个TCP客户，同时多次设置不同电表参数，设置正常， 上位机和电表均为出现闪退或死机现象。</t>
    <phoneticPr fontId="9" type="noConversion"/>
  </si>
  <si>
    <t>1、Acuview2上建立4个TCP客户端连接电表
2、多个客户端同时多次设置不同电表参数是否成功</t>
  </si>
  <si>
    <t>2、每次参数设置都能成功，无报错、死机现象</t>
  </si>
  <si>
    <t>Function_AcuRev1320_021_02_case9</t>
  </si>
  <si>
    <t>表计连接上位机时，双击连接按钮</t>
  </si>
  <si>
    <t>1.通过RTU/tcp连接AcuRev1320电表到Acuview2上，链接状态为connected
2.断掉RTU/tcp
3.再次连接表计连接上位机时，双击连接按钮，查看页面；
4.点击双击后，在列表头点击一下，查看页面</t>
  </si>
  <si>
    <t>3.页面连接正常
4.页面连接正常</t>
  </si>
  <si>
    <t>Function_AcuRev1320_021_02_case10</t>
  </si>
  <si>
    <t>同时连接4个TCP客户，pc端网线重新插拔后</t>
  </si>
  <si>
    <t>1、Acuview2上建立4个TCP客户端连接电表
2、pc端网线重新插拔
3.查看tcp客户端是否提示重连，重连后是否正常</t>
  </si>
  <si>
    <t>3.提示重连，重连后正常</t>
  </si>
  <si>
    <t>Function_AcuRev1320_021_03_case1</t>
  </si>
  <si>
    <t>连接1个RTU客户端, RTU链接5mins超时范围内，RTU链接链接稳定。</t>
  </si>
  <si>
    <t xml:space="preserve">1、Acuview2上建立1个RTU客户端连接电表
2、查看5mins超时范围内，RTU连接是否稳定
</t>
  </si>
  <si>
    <t xml:space="preserve">2、5mins超时范围内，RTU连接稳定，上位机读取、设置参数正常，无报错
</t>
  </si>
  <si>
    <t>Function_AcuRev1320_021_03_case2</t>
  </si>
  <si>
    <t>连接1个RTU客户端, 上位机利用RTU多次进行连接断开时,超过30次</t>
  </si>
  <si>
    <t>1、Acuview2上建立1个RTU客户端连接电表
2、上位机利用RTU多次进行连接断开时,超过30次
3.查看在多次断开连接过程中是否出现页面异常及连接不上的情况</t>
  </si>
  <si>
    <t xml:space="preserve">3.30次连接均正常
</t>
  </si>
  <si>
    <t>Function_AcuRev1320_021_03_case3</t>
  </si>
  <si>
    <t>连接1个RTU客户端，同时多次读取日志，读取日志正常， 上位机和电表均为出现闪退或死机现象</t>
    <phoneticPr fontId="9" type="noConversion"/>
  </si>
  <si>
    <t>1、Acuview2上建立1个RTU客户端连接电表
2、上位机循环读取最近50条、100条日志是否成功（循环读取15次）</t>
  </si>
  <si>
    <t>2、每次都能读取日志成功，无报错、死机现象</t>
  </si>
  <si>
    <t>Function_AcuRev1320_021_03_case4</t>
  </si>
  <si>
    <t>连接1个USB客户端, USB链接5mins超时范围内，RTU链接链接稳定。</t>
  </si>
  <si>
    <t xml:space="preserve">1、Acuview2上建立1个USB客户端连接电表
2、查看5mins超时范围内，USB连接是否稳定
</t>
  </si>
  <si>
    <t>Function_AcuRev1320_021_03_case5</t>
  </si>
  <si>
    <t>连接1个USB客户端, 上位机利用USB多次进行连接断开时,超过30次</t>
  </si>
  <si>
    <t>1、Acuview2上建立1个USB客户端连接电表
2、上位机利用USB多次进行连接断开时,超过30次
3.查看在多次断开连接过程中是否出现页面异常及连接不上的情况</t>
  </si>
  <si>
    <t>网络模块</t>
    <phoneticPr fontId="9" type="noConversion"/>
  </si>
  <si>
    <t>Function_AcuRev1320_021_03_case6</t>
    <phoneticPr fontId="9" type="noConversion"/>
  </si>
  <si>
    <t>连接1个USB客户端，同时多次读取日志，读取日志正常， 上位机和电表均为出现闪退或死机现象</t>
    <phoneticPr fontId="9" type="noConversion"/>
  </si>
  <si>
    <t>1、Acuview2上建立1个USB客户端连接电表
2、上位机循环读取最近50条、100条日志是否成功（循环读取15次）</t>
    <phoneticPr fontId="9" type="noConversion"/>
  </si>
  <si>
    <t>日志未转测</t>
    <phoneticPr fontId="9" type="noConversion"/>
  </si>
  <si>
    <t>https://accuenergy.atlassian.net/browse/A1320-703</t>
    <phoneticPr fontId="9" type="noConversion"/>
  </si>
  <si>
    <t>USB方式读取数据，提示数据未准备</t>
  </si>
  <si>
    <t>A1320-703</t>
    <phoneticPr fontId="9" type="noConversion"/>
  </si>
  <si>
    <t>问题未修改，下个版本回归</t>
    <phoneticPr fontId="9" type="noConversion"/>
  </si>
  <si>
    <t>Function_AcuRev1320_021_04_case1</t>
    <phoneticPr fontId="9" type="noConversion"/>
  </si>
  <si>
    <t>设备打开dhcp，作为路由器的下行，此时拔掉网线后，HMI端修改ip地址，可以修改</t>
  </si>
  <si>
    <t>1、Acuview2上位机
2、网线连接路由器/RTU串口线
3、AcuRev1320电表</t>
  </si>
  <si>
    <t>1、HMI端打开dhcp开关，网线连接路由器，电表作为路由器的下行
2、查看电表是否被分配到ip地址
3、拔掉网线，在HMI端修改ip地址、子网掩码、网关地址、dns1、dns2
4、在上位机上修改IP地址、子网掩码、网关地址、dns1、dns2</t>
    <phoneticPr fontId="9" type="noConversion"/>
  </si>
  <si>
    <t>2、路由器给电表分配了ip地址
3、拔掉网线后，此时HMI端无法修改ip地址、子网掩码、网关地址、dns1、dns2
4、dhcp开关打开时，上位机上无法修改IP地址、子网掩码、网关地址、dns1、dns2</t>
  </si>
  <si>
    <t>已存在问题单：A1320-505</t>
    <phoneticPr fontId="9" type="noConversion"/>
  </si>
  <si>
    <t>【AcuRev1320 v1.01P01】【网络模块】HMI上配置modbus rtu/tcp off或者波特率配置，会随机导致slave id自动变为0或者ip地址变为0,</t>
    <phoneticPr fontId="9" type="noConversion"/>
  </si>
  <si>
    <t>Function_AcuRev1320_021_04_case2</t>
    <phoneticPr fontId="9" type="noConversion"/>
  </si>
  <si>
    <t>设备打开dhcp，作为路由器的下行，此时拔掉电脑连接路由器端的网线</t>
  </si>
  <si>
    <t>1、HMI端打开dhcp开关，网线连接路由器，电表作为路由器的下行
2、查看电表是否被分配到ip地址
3、拔掉电脑连接路由器端的网线
4.查看表计是否运行是否正常
5.继续插回网线后，表计tcp连接是否能进行重连恢复</t>
  </si>
  <si>
    <t>2、路由器给电表分配了ip地址
4.表计运行正常
5.tcp重连恢复</t>
  </si>
  <si>
    <t>Function_AcuRev1320_021_04_case3</t>
  </si>
  <si>
    <t>打开四个TCP客户端，TCP连接均成功，pc端网线重新插拔后，TCP连接正常</t>
  </si>
  <si>
    <t>1、打开四个TCP客户端，TCP连接均成功，pc端网线重新插拔后
2、重新进行TCP连接上位机</t>
  </si>
  <si>
    <t>2、可以连接成功</t>
  </si>
  <si>
    <t>Function_AcuRev1320_021_04_case4</t>
  </si>
  <si>
    <t>HMI端关闭tcp开关，此时pc仍能ping通电表，使用tcp连接上位机失败，然后pc继续ping电表，pc始终能ping通电表</t>
  </si>
  <si>
    <t>1、HMI端关闭tcp开关
2、pc上进行ping电表的ip
3、使用tcp连接上位机
4、pc上继续ping电表的ip</t>
  </si>
  <si>
    <t>2、可以ping通
3、TCP无法连接
4、可以ping通</t>
  </si>
  <si>
    <t>Function_AcuRev1320_021_04_case5</t>
  </si>
  <si>
    <t>接上行，dhcp打开，连续插拔电表网线20次，HMI端修改tcp port为505，tcp连接上位机成功</t>
    <phoneticPr fontId="9" type="noConversion"/>
  </si>
  <si>
    <t>1、dhcp打开，连续插拔电表网线20次
2、HMI端修改tcp port为505
3、pc使用tcp连接上位机</t>
  </si>
  <si>
    <t>3、tcp可以连接到上位机</t>
  </si>
  <si>
    <t>HMI修改串口波特率和TCP端口号，重启电表，电表进入boot页面无法跳转
0319：电表会进入fct模式，只能重新升级，该版本未修复</t>
    <phoneticPr fontId="9" type="noConversion"/>
  </si>
  <si>
    <t xml:space="preserve">
A1320-491
</t>
    <phoneticPr fontId="9" type="noConversion"/>
  </si>
  <si>
    <t>Function_AcuRev1320_021_04_case6</t>
  </si>
  <si>
    <t>TCP连接上位机成功，停留在real-time metering界面，静止8分钟左右，上位机不会弹出页面读取失败的提示</t>
  </si>
  <si>
    <t>1、TCP连接到上位机，停留在real-time metering界面，静止8分钟左右
2、查看上位机是否报错</t>
  </si>
  <si>
    <t>2、上位机不会报错，TCP不会断开</t>
  </si>
  <si>
    <t>Function_AcuRev1320_021_04_case7</t>
  </si>
  <si>
    <t>两台电表级联，同时打开dhcp且接入上行，使用获取的IP进行TCP连接正常，此时上位机上关闭dhcp开关同时修改ip地址，修改成功且TCP连接上位机成功</t>
    <phoneticPr fontId="9" type="noConversion"/>
  </si>
  <si>
    <t xml:space="preserve">1、两台电表级联，同时打开dhcp且接入上行，使用获取的IP进行TCP连接，
2、此时上位机上关闭dhcp开关同时修改ip地址
</t>
  </si>
  <si>
    <t>1、TCP连接上位机成功
2、修改成功，TCP连接上位机成功</t>
  </si>
  <si>
    <t>Function_AcuRev1320_021_04_case8</t>
    <phoneticPr fontId="9" type="noConversion"/>
  </si>
  <si>
    <t>两台电表通过rtu连接，配置相同的波特率和校验模式，不同的slave_id，验证上位机可以正常连接两个电表，且测量值正常不会互相传错；同时验证不同校验模式，上位机无法正常连接两个电表</t>
  </si>
  <si>
    <t>1、Acuview2上位机
2、RTU串口线连接两个AcuRev1320电表</t>
  </si>
  <si>
    <t>1、配置第一个电表的Baud Rate为19200、Parity为None1，Slave id配置为1
2、配置第一个电表的Baud Rate为19200、Parity为None1，Slave id配置为3
3、第一个电表不加源
4、第二个电表加源，电压全部为120V、电流全部为4A、压流角为0
5、上位机先后连接两个电表，检查real-time数值
6、配置第一个电表的Baud Rate为19200、Parity为None1，Slave id配置为1
7、配置第一个电表的Baud Rate为19200、Parity为None2，Slave id配置为3
8、尝试通过上位机连接两个电表</t>
  </si>
  <si>
    <t>5、 连接成功，第1个电表的测量值全部为0，第二个电表的测量值为实际值，精度符合预期
8、 奇偶校验方式不同，连接失败</t>
  </si>
  <si>
    <t>Function_AcuRev1320_021_04_case9</t>
  </si>
  <si>
    <t>一台电表通过USB连接到PC，配置不同的slave_id，验证上位机可以正常连接到电表</t>
    <phoneticPr fontId="9" type="noConversion"/>
  </si>
  <si>
    <t>1、配置第电表的Baud Rate为19200、Parity为None1，Slave id配置为1
2、电表加源，电压全部为120V、电流全部为4A、压流角为0
3、上位机通过USB连接电表，检查real-time数值
4、配置电表的Baud Rate为19200、Parity为None1，Slave id配置为3
5、电表加源，电压全部为120V、电流全部为4A、压流角为0
6、上位机通过USB连接电表，检查real-time数值</t>
  </si>
  <si>
    <t>3、上位机通过USB连接电表成功，上位机上real-time数值显示正常
6、上位机通过USB连接电表成功，上位机上上位机real-time数值显示正常</t>
  </si>
  <si>
    <t>Function_AcuRev1320_021_04_case10</t>
    <phoneticPr fontId="9" type="noConversion"/>
  </si>
  <si>
    <t>电表和电脑都接入路由器，TCP连接四个客户端，重新插拔电脑侧网线后，TCP连接依然成功</t>
  </si>
  <si>
    <t xml:space="preserve">1、Acuview2上位机
</t>
  </si>
  <si>
    <t>1、电表打开DHCP接入路由器，查看路由器给电表分配IP是否成功
2、电脑通过网线接入路由器
3、使用电脑通过TCP连接到上位机，连接四个客户端
4、拔掉电脑侧的网线，等待10s
5、插入电脑侧的网线，继续使用TCP连接上位机</t>
    <phoneticPr fontId="9" type="noConversion"/>
  </si>
  <si>
    <t>1、分配IP成功
3、连接上位机成功
4、四个客户端均断开连接
5、四个客户端均能正常连接</t>
    <phoneticPr fontId="9" type="noConversion"/>
  </si>
  <si>
    <t>电表设置静态IP或者动态ip，电脑连接到电表，TCP连接四个客户端，重新插拔电脑侧网线后，TCP连接失败。预期：四个TCP连接成功</t>
  </si>
  <si>
    <t>电表设置静态IP或者动态ip，电脑连接到电表，TCP连接四个客户端，重新插拔电脑侧网线后，TCP连接失败。预期：四个TCP连接成功</t>
    <phoneticPr fontId="9" type="noConversion"/>
  </si>
  <si>
    <t>步骤5失败</t>
    <phoneticPr fontId="9" type="noConversion"/>
  </si>
  <si>
    <t>A1320-544</t>
    <phoneticPr fontId="9" type="noConversion"/>
  </si>
  <si>
    <t>Function_AcuRev1320_021_04_case11</t>
    <phoneticPr fontId="9" type="noConversion"/>
  </si>
  <si>
    <t>电表设置静态IP，电脑连接到电表，TCP连接四个客户端，重新插拔电脑侧网线后，TCP连接依然成功</t>
    <phoneticPr fontId="9" type="noConversion"/>
  </si>
  <si>
    <t>1、电表关闭dhcp设置静态IP
2、电脑设置同网段的IP
3、使用电脑通过TCP连接到上位机，连接四个客户端
4、拔掉电脑侧的网线，等待10s
5、插入电脑侧的网线，继续使用TCP连接上位机</t>
    <phoneticPr fontId="9" type="noConversion"/>
  </si>
  <si>
    <t xml:space="preserve">
3、连接上位机成功
4、四个客户端均断开连接
5、四个客户端均能正常连接</t>
  </si>
  <si>
    <t>Function_AcuRev1320_021_04_case12</t>
    <phoneticPr fontId="9" type="noConversion"/>
  </si>
  <si>
    <t>两个电表与交换机连接形成环路，分配不同的静态IP，通过电脑访问，验证网络正常，可以稳定连接</t>
  </si>
  <si>
    <t>1、 两个AcuRev1320电表</t>
  </si>
  <si>
    <t>1、 给电表1分配IP 192.168.1.200
2、 给电表2分配IP 192.168.1.207
3、 给电脑分配IP 192.168.1.224
4、 电表1通过网线连接到交换机
5、 电表2通过网线连接到交换机
6、 电脑通过网线连接到交换机
7、 电表1和电表2通过网线互相连接
8、 通过电脑访问两个电表，ping IP 和通过上位机连接</t>
    <phoneticPr fontId="9" type="noConversion"/>
  </si>
  <si>
    <t>8、可以ping通，通过上位机分别连接成功，两个电表可以传递各自的数据，不会传乱</t>
    <phoneticPr fontId="9" type="noConversion"/>
  </si>
  <si>
    <t>Function_AcuRev1320_021_04_case13</t>
  </si>
  <si>
    <t>两个电表与交换机连接形成环路，分配相同的静态IP，通过电脑访问，验证网络正常，可以稳定连接</t>
    <phoneticPr fontId="9" type="noConversion"/>
  </si>
  <si>
    <t>1、 给电表1分配IP 192.168.1.207
2、 给电表2分配IP 192.168.1.207
3、 给电脑分配IP 192.168.1.224
4、 电表1通过网线连接到交换机
5、 电表2通过网线连接到交换机
6、 电脑通过网线连接到交换机
7、 电表1和电表2通过网线互相连接
8、 通过电脑访问两个电表，ping IP 和通过上位机连接</t>
  </si>
  <si>
    <t>8、可以ping通，通过上位机可以随机连接到其中一个电表</t>
    <phoneticPr fontId="9" type="noConversion"/>
  </si>
  <si>
    <t>Function_AcuRev1320_021_04_case14</t>
  </si>
  <si>
    <t>两个电表与交换机连接形成环路，通过路由器分配不同的IP，通过电脑访问，验证网络正常，可以稳定连接</t>
    <phoneticPr fontId="9" type="noConversion"/>
  </si>
  <si>
    <t>1、 两个AcuRev1320电表</t>
    <phoneticPr fontId="9" type="noConversion"/>
  </si>
  <si>
    <t>1、 电表1修改为DHCP模式，连接到交换机，再连接到路由器，自动分配IP 192.168.1.208
2、 电表1修改为DHCP模式，连接到交换机，再连接到路由器，自动分配IP 192.168.1.209
3、 电脑修改为DHCP模式，连接到交换机，再连接到路由器，自动分配IP
4、 电表1和电表2通过网线互相连接
5、 通过电脑访问两个电表，ping IP 和通过上位机连接</t>
    <phoneticPr fontId="9" type="noConversion"/>
  </si>
  <si>
    <t>8、可以ping通，通过上位机分别连接成功，两个电表可以传递各自的数据，不会传乱</t>
  </si>
  <si>
    <t>Function_AcuRev1320_022_01_case1</t>
  </si>
  <si>
    <t>Yabe工具读取实时量寄存器成功</t>
  </si>
  <si>
    <t>1、Acuview2上位机
2、网线/RTU串口线
3、AcuRev1320电表
4、BACNet 使能</t>
  </si>
  <si>
    <t>1、使用Yabe软件通过BACNet的方式连接AcuRev1320
2、Yabe软件Address Space中遍历选择OBJECT_ANALOG_INPUT:1~26参数（Real time）
3、检查Yabe上所有参数的ID、Name、Description、Object Type、Data Type、RW、Unit 、返回的实时参数值为vlaue
注：BACNet测试工具和报文待更新</t>
  </si>
  <si>
    <r>
      <t>2、报文发送成功，响应数据帧正确
3、Yabe上所有参数的ID、Name、Description、Object Type、Data Type、RW、Unit 均与地址表要求配置一致，返回的值vlaue</t>
    </r>
    <r>
      <rPr>
        <strike/>
        <sz val="8"/>
        <color rgb="FF000000"/>
        <rFont val="微软雅黑"/>
        <family val="2"/>
        <charset val="134"/>
      </rPr>
      <t>1</t>
    </r>
    <r>
      <rPr>
        <sz val="8"/>
        <color rgb="FF000000"/>
        <rFont val="微软雅黑"/>
        <family val="2"/>
        <charset val="134"/>
      </rPr>
      <t>正确。与HMI或上位机展示的读取实时值数据一致（数据实时刷新，存在一定波动，此处满足精度范围即可接受）</t>
    </r>
    <phoneticPr fontId="9" type="noConversion"/>
  </si>
  <si>
    <t>Data Type 没有入口检查
Value 值后续大改，下版本检查
其余检查均一致</t>
  </si>
  <si>
    <t>DataType、RW 没有入口检查</t>
  </si>
  <si>
    <t>Function_AcuRev1320_022_01_case2</t>
  </si>
  <si>
    <t>Yabe工具读取电能质量寄存器成功</t>
    <phoneticPr fontId="9" type="noConversion"/>
  </si>
  <si>
    <t>1、使用Yabe软件通过BACNet的方式连接AcuRev1320
2、Yabe软件Address Space中遍历选择OBJECT_ANALOG_INPUT:27~39参数（Power Quality）
3、检查Yabe上所有参数的ID、Name、Description、Object Type、Data Type、RW、Unit 、返回的实时参数值为vlaue</t>
  </si>
  <si>
    <t>2、报文发送成功，响应数据帧正确
3、Yabe上所有参数的ID、Name、Description、Object Type、Data Type、RW、Unit 均与地址表要求配置一致，返回的值vlaue正确。与HMI或上位机展示的读取实时值数据一致（数据实时刷新，存在一定波动，此处满足精度范围即可接受）</t>
  </si>
  <si>
    <t>有遗留问题待确认
Value 值后续大改，下版本检查
https://accuenergy.atlassian.net/browse/A1320-706</t>
  </si>
  <si>
    <t>Function_AcuRev1320_022_01_case3</t>
  </si>
  <si>
    <t>Yabe工具读取需量寄存器成功</t>
    <phoneticPr fontId="9" type="noConversion"/>
  </si>
  <si>
    <t>1、使用Yabe软件通过BACNet的方式连接AcuRev1320
2、Yabe软件Address Space中遍历选择OBJECT_ANALOG_INPUT:40~45参数（Demand）
3、检查Yabe上所有参数的ID、Name、Description、Object Type、Data Type、RW、Unit 、返回的实时参数值为vlaue</t>
  </si>
  <si>
    <t>Value 值后续大改，下版本检查</t>
  </si>
  <si>
    <t>Function_AcuRev1320_022_01_case4</t>
  </si>
  <si>
    <t>Yabe工具读取电能寄存器成功</t>
    <phoneticPr fontId="9" type="noConversion"/>
  </si>
  <si>
    <t>1、使用Yabe软件通过BACNet的方式连接AcuRev1320
2、Yabe软件Address Space中遍历选择OBJECT_LARGE_ANALOG_VALUE:46~69参数（Energy）
3、检查Yabe上所有参数的ID、Name、Description、Object Type、Data Type、RW、Unit 、返回的实时参数值为vlaue
注：BACNet测试工具和报文待更新</t>
  </si>
  <si>
    <t>60、64、66 编号的参数与电表实际值不一致
Value 值后续大改，下版本检查</t>
  </si>
  <si>
    <t>Function_AcuRev1320_022_01_case5</t>
  </si>
  <si>
    <t>Yabe工具读取独立通道寄存器成功</t>
    <phoneticPr fontId="9" type="noConversion"/>
  </si>
  <si>
    <t>1、使用Yabe软件通过BACNet的方式连接AcuRev1320
2、Yabe软件Address Space中遍历选择OBJECT_ANALOG_INPUT:70~99参数（Demand）
3、检查Yabe上所有参数的ID、Name、Description、Object Type、Data Type、RW、Unit 、返回的实时参数值为vlaue</t>
  </si>
  <si>
    <t>Function_AcuRev1320_022_01_case6</t>
  </si>
  <si>
    <t>Yabe工具读取DI 脉冲寄存器成功</t>
    <phoneticPr fontId="9" type="noConversion"/>
  </si>
  <si>
    <t>1、使用Yabe软件通过BACNet的方式连接AcuRev1320
2、Yabe软件Address Space中遍历选择OBJECT_Pulse_Converter:1~3参数（Demand）
3、检查Yabe上所有参数的ID、Name、Description、Object Type、Data Type、RW、Unit 、返回的实时参数值为vlaue</t>
    <phoneticPr fontId="9" type="noConversion"/>
  </si>
  <si>
    <t>这里显示是counter寄存器值</t>
    <phoneticPr fontId="9" type="noConversion"/>
  </si>
  <si>
    <t>Function_AcuRev1320_022_01_case7</t>
  </si>
  <si>
    <t>Yabe工具读取DI Status寄存器成功</t>
  </si>
  <si>
    <t>1、使用Yabe软件通过BACNet的方式连接AcuRev1320
2、Yabe软件Address Space中遍历选择OBJECT_Binary_Input:1~3参数（Demand）
3、检查Yabe上所有参数的ID、Name、Description、Object Type、Data Type、RW、Unit 、返回的实时参数值为vlaue</t>
  </si>
  <si>
    <t>配置错误
https://accuenergy.atlassian.net/browse/A1320-690</t>
  </si>
  <si>
    <t>BACnet 协议，Description 与地址表不一致，缺少Unit 配置</t>
    <phoneticPr fontId="9" type="noConversion"/>
  </si>
  <si>
    <t>Function_AcuRev1320_022_01_case8</t>
  </si>
  <si>
    <t>上位机上设置BACNet开关 OFF成功，BACNet串口通信断开</t>
  </si>
  <si>
    <t>1、使用Yabe软件通过BACNet的方式连接AcuRev1320
2、上位机（TCP方式）或HMI上设置BACNet开关 OFF
3、查看串口工具与AcuRev1320连接是否断开</t>
  </si>
  <si>
    <t>1、通过BACNet的方式连接AcuRev1320成功，
读取数据成功
2、上位机和HMI无报错，上位机与HMI更新显示BACNet开关OFF（Disable）
3、BACNet串口通信断开
读取数据失败</t>
  </si>
  <si>
    <t>Function_AcuRev1320_022_01_case9</t>
  </si>
  <si>
    <t>上位机上设置BACNet开关 ON成功，BACNet串口通信恢复</t>
  </si>
  <si>
    <t>1、上位机（TCP方式）或HMI上设置BACNet开关 ON
2、使用Yabe软件通过BACNet的方式连接AcuRev1320</t>
  </si>
  <si>
    <t>1、上位机无报错，上位机与HMI更新显示BACNet开关ON（Enable）
2、连接成功，BACNet串口通信恢复
读取数据成功</t>
  </si>
  <si>
    <t>Function_AcuRev1320_022_01_case10</t>
  </si>
  <si>
    <t>上位机上设置BACNet开关 ON成功，波特率设置为9600、19200，无校验None1，通信正常</t>
  </si>
  <si>
    <t>1、上位机上设置BACNet开关 ON，波特率设置为9600，无校验(None1)
2、使用串口工具（Sscom）通过BACNet的方式连接AcuRev1320，参数波特率设置为9600，无校验(None1)
发送读取数据报文:
3、上位机上设置BACNet开关 ON，波特率设置为19200，无校验(None1)
4、使用串口工具（Sscom）通过BACNet的方式连接AcuRev1320，参数波特率设置为19200，无校验(None1)
发送读取数据报文:
注：BACNet测试工具和报文待更新</t>
    <phoneticPr fontId="9" type="noConversion"/>
  </si>
  <si>
    <t>2、连接成功，串口工具无报错
读取数据成功
4、连接成功，串口工具无报错
读取数据成功</t>
  </si>
  <si>
    <t>BACnet 协议，修改波特率为9600、19200后，电表挂死，重启后恢复
https://accuenergy.atlassian.net/browse/A1320-707</t>
  </si>
  <si>
    <t>BACnet 协议，修改波特率为9600、19200后，电表挂死，重启后恢复
https://accuenergy.atlassian.net/browse/A1320-707</t>
    <phoneticPr fontId="9" type="noConversion"/>
  </si>
  <si>
    <t>Function_AcuRev1320_022_01_case11</t>
  </si>
  <si>
    <t>上位机上设置BACNet开关 ON成功，波特率设置为38400、57600，无校验(None1)，通信正常</t>
  </si>
  <si>
    <t>1、上位机上设置BACNet开关 ON，波特率设置为38400，无校验(None1)
2、使用串口工具（Sscom）通过BACNet的方式连接AcuRev1320，参数波特率设置为38400，无校验(None1)
发送读取数据报文:
3、上位机上设置BACNet开关 ON，波特率设置为57600，无校验(None1)
4、使用串口工具（Sscom）通过BACNet的方式连接AcuRev1320，参数波特率设置为57600，无校验(None1)
发送读取数据报文:
注：具体报文待更新</t>
  </si>
  <si>
    <t>Function_AcuRev1320_022_01_case12</t>
  </si>
  <si>
    <t>上位机上设置BACNet开关 ON成功，波特率设置为76800、115200，无校验(None1)，通信正常</t>
  </si>
  <si>
    <t>1、上位机上设置BACNet开关 ON，波特率设置为76800，无校验(None1)
2、使用串口工具（Sscom）通过BACNet的方式连接AcuRev1320，参数波特率设置为76800，无校验(None1)
发送读取数据报文:
3、上位机上设置BACNet开关 ON，波特率设置为115200，无校验(None1)
4、使用串口工具（Sscom）通过BACNet的方式连接AcuRev1320，参数波特率设置为115200，无校验(None1)
发送读取数据报文:
注：具体报文待更新</t>
  </si>
  <si>
    <t>Function_AcuRev1320_022_01_case13</t>
  </si>
  <si>
    <t>上位机上设置BACNet开关 ON成功，波特率设置为19200，无校验(None1)，串口工具波特率使用38400， 链接失败或通信异常</t>
  </si>
  <si>
    <t>1、上位机上设置BACNet开关 ON，波特率设置为19200，无校验(None1)
2、使用串口工具（Sscom）通过BACNet的方式连接AcuRev1320，参数波特率设置为38400，无校验(None1)
发送读取数据报文:</t>
  </si>
  <si>
    <t>2、连接失败，读取数据失败</t>
  </si>
  <si>
    <t>Function_AcuRev1320_022_01_case14</t>
  </si>
  <si>
    <t>上位机上设置BACNet开关 ON成功，波特率设置为1200、2400、4800，无校验(None1)，通信正常</t>
  </si>
  <si>
    <t>1、上位机上设置BACNet开关 ON，波特率设置为1200，无校验(None1)
2、使用串口工具（Sscom）通过BACNet的方式连接AcuRev1320，参数波特率设置为1200，无校验(None1)
发送读取数据报文:
3、上位机上设置BACNet开关 ON，波特率设置为2400，无校验(None1)
4、使用串口工具（Sscom）通过BACNet的方式连接AcuRev1320，参数波特率设置为2400，无校验(None1)
发送读取数据报文:
5、上位机上设置BACNet开关 ON，波特率设置为4800，无校验(None1)
6、使用串口工具（Sscom）通过BACNet的方式连接AcuRev1320，参数波特率设置为4800，无校验(None1)
发送读取数据报文:
注：具体报文待更新</t>
  </si>
  <si>
    <t>2、连接成功，串口工具无报错
读取数据成功
4、连接成功，串口工具无报错
读取数据成功
6、连接成功，串口工具无报错
读取数据成功</t>
  </si>
  <si>
    <t>电表BACnet 协议不支持波特率1200、2400、4800
https://accuenergy.atlassian.net/browse/A1320-708</t>
  </si>
  <si>
    <t>电表BACnet 协议不支持波特率1200、2400、4800
https://accuenergy.atlassian.net/browse/A1320-708</t>
    <phoneticPr fontId="9" type="noConversion"/>
  </si>
  <si>
    <t>电表BACnet 协议不支持波特率1200、2400、4800</t>
    <phoneticPr fontId="9" type="noConversion"/>
  </si>
  <si>
    <t>Function_AcuRev1320_022_01_case15</t>
  </si>
  <si>
    <t>BACnet IP 预留一个空用例，已与开发确认第一个版本不转侧，且目前不清楚实现的具体方式</t>
    <phoneticPr fontId="9" type="noConversion"/>
  </si>
  <si>
    <t>预留用例</t>
    <phoneticPr fontId="9" type="noConversion"/>
  </si>
  <si>
    <t>BACnet IP 本轮由焦工新增用例并测试，此预留用例废除</t>
    <phoneticPr fontId="9" type="noConversion"/>
  </si>
  <si>
    <t>Function_AcuRev1320_022_01_case16</t>
  </si>
  <si>
    <t>1、使用Yabde通过BACNet的方式连接AcuRev1320
2、5mins超时范围内，任意时刻发送读取数据报文：
2、观察RTU链接是否稳定。</t>
  </si>
  <si>
    <t>2、5mins超时范围内，任意时刻读取数据成功
3、5mins超时范围内，RTU链接链接稳定</t>
  </si>
  <si>
    <t>Function_AcuRev1320_022_01_case17</t>
  </si>
  <si>
    <t>连接1个RTU客户端，同时多次读取电气测量值正常， 上位机和电表均为出现闪退或死机现象</t>
  </si>
  <si>
    <t>1、使用Yabe通过BACNet的方式连接AcuRev1320
2、通过TCP方式连接AcuRev1320电表到Acuview2上，链接状态为connected
3、串口工具多次读取电气测量值
4、观察RTU链接是否稳定
5、上位机和电表是否稳定</t>
  </si>
  <si>
    <t>3、读取数据成功
4、RTU链接连接稳定
5、上位机和电表均未出现闪退或死机现象</t>
  </si>
  <si>
    <t>Function_AcuRev1320_022_01_case18</t>
  </si>
  <si>
    <t>两台电表通过BacNet 协议连接，配置BacNet ID分别为1和2，通过niagara 工具连接，验证可以正常连接，且测量值正常不会互相传错</t>
  </si>
  <si>
    <t>1、 BacNet连接两个AcuRev1320电表</t>
  </si>
  <si>
    <t>1、配置第一个电表的BacNet MS/TP ID和BacNet MS/TP Meter Address 为1
2、配置第二个电表的BacNet MS/TP ID和BacNet MS/TP Meter Address 为2
3、第一个电表不加源
4、第二个电表加源，电压全部为120V、电流全部为4A、压流角为0
5、niagara工具先后连接两个电表，检查real-time数值</t>
    <phoneticPr fontId="9" type="noConversion"/>
  </si>
  <si>
    <t>5、 连接成功，第1个电表的测量值全部为0，第二个电表的测量值为实际值，精度符合预期</t>
    <phoneticPr fontId="9" type="noConversion"/>
  </si>
  <si>
    <t>Function_AcuRev1320_022_01_case19</t>
  </si>
  <si>
    <t>10台电表通过BacNet 协议连接，配置BacNet ID分别为1到10，通过niagara 工具连接，验证可以正常连接，且可以持续稳定的保持连接状态</t>
  </si>
  <si>
    <t>1、 BacNet连接10个AcuRev1320电表</t>
  </si>
  <si>
    <t>1、配置十个电表的BacNet MS/TP ID和BacNet MS/TP Meter Address 分别依次为1-10
2、niagara工具先后连接10个电表，检查real-time数值</t>
  </si>
  <si>
    <t>2、 10个电表都可以正常连接，且可以持续稳定的保持连接状态</t>
  </si>
  <si>
    <t>wq</t>
  </si>
  <si>
    <t>当前版本没有10台电表供测试</t>
  </si>
  <si>
    <t>1台1320 电表。9台4100 电表，用rtu串联后进行挂测，有电表复位的问题</t>
    <phoneticPr fontId="9" type="noConversion"/>
  </si>
  <si>
    <t>Function_AcuRev1320_022_01_case20</t>
  </si>
  <si>
    <t>在上位机和HMI修改BACnet 的MS/TP Meter Address 参数为1、60、127，参数修改成功</t>
  </si>
  <si>
    <t>1、上位机上设置BACNet开关 ON，上位机通过TCP连接电表
2、在上位机和HMI界面上，修改MS/TP Meter Address 为1、60、127</t>
  </si>
  <si>
    <t>2、修改成功</t>
  </si>
  <si>
    <t>Function_AcuRev1320_022_01_case21</t>
  </si>
  <si>
    <t>在上位机和HMI修改BACnet 的MS/TP Meter ID 参数为1、5000、4194303，参数修改成功</t>
  </si>
  <si>
    <t>1、上位机上设置BACNet开关 ON，上位机通过TCP连接电表
2、在上位机和HMI界面上，修改MS/TP Meter ID参数为1、5000、4194303</t>
  </si>
  <si>
    <t>Function_AcuRev1320_022_01_case22</t>
  </si>
  <si>
    <t>在上位机和HMI修改BACnet 的MS/TP Max Msg Frames参数为1、150、255，参数修改成功</t>
  </si>
  <si>
    <t>1、上位机上设置BACNet开关 ON，上位机通过TCP连接电表
2、在上位机和HMI界面上，修改MS/TP Max Msg Frames参数为1、150、255</t>
  </si>
  <si>
    <t>Function_AcuRev1320_022_01_case23</t>
    <phoneticPr fontId="9" type="noConversion"/>
  </si>
  <si>
    <t>检查BACnet MS/TP Database Revision 参数的逻辑是否正确</t>
    <phoneticPr fontId="9" type="noConversion"/>
  </si>
  <si>
    <t>1、Acuview2上位机
2、网线/RTU串口线
3、AcuRev1320电表
4、BACNet 使能</t>
    <phoneticPr fontId="9" type="noConversion"/>
  </si>
  <si>
    <r>
      <t xml:space="preserve">1、上位机上设置BACNet开关 ON，上位机通过TCP连接电表
2、在上位机和HMI界面上，修改MS/TP Meter Address、MS/TP Meter ID、MS/TP Max Msg Frames 参数
3、检查MS/TP Database Revision 
4、电表上下点后检查MS/TP Database Revision 
</t>
    </r>
    <r>
      <rPr>
        <sz val="8"/>
        <color rgb="FFFF0000"/>
        <rFont val="微软雅黑"/>
        <family val="2"/>
        <charset val="134"/>
      </rPr>
      <t xml:space="preserve">2026/4/13：唐工确认，MS/TP Meter ID、device Dsprcition、device instance修改，会增加MS/TP Database Revision </t>
    </r>
    <phoneticPr fontId="9" type="noConversion"/>
  </si>
  <si>
    <t>3、 每修改一次第2步的任意参数，MS/TP Database Revision 的值加1
4、 电表上下电，参数的值不丢失</t>
    <phoneticPr fontId="9" type="noConversion"/>
  </si>
  <si>
    <t>【AcuRev-1320 v1.01p05】打开BACnet/IP使能的同时，修改device instance，Database Revision不会增加，预期：修改device instance，Database Revision值会增加</t>
    <phoneticPr fontId="9" type="noConversion"/>
  </si>
  <si>
    <t>Function_AcuRev1320_023_01_case1</t>
    <phoneticPr fontId="9" type="noConversion"/>
  </si>
  <si>
    <t>铅封未封闭,上位机通过RTU方式，波特率设置为9600,升级正常。</t>
  </si>
  <si>
    <t>1、通过RTU方式连接AcuRev-1320电表到Acuview2上，链接状态为connected
2、检查电表的FW版本为Rev1
3、记录电表的日志；记录电表的测量数据值为value1(电压,电流,功率)
4、上传电表FW版本(版本号Rev2),升级波特率选择9600，开始升级，并等待升级完成。
5、观测升级过程是否有错误出现
6、升级完成后，检查电表的FW版本是否为Rev2
7、升级完成后，检查电表的日志是否丢失或改变；检查电表的测量数据是否仍然为value1(电压,电流,功率)</t>
  </si>
  <si>
    <t>5、升级过程无错误出现
6、电表的FW版本为Rev2
7、电表的日志未丢失，配置未改变；电表的测量数据未改变，仍然为value3(电压,电流,功率)</t>
  </si>
  <si>
    <t>A1320-527： 【AcuRev-1320 v1.01p01】rtu正常升级方式，波特率9600，升级进度2%，上位机提示升级失败，预期: 升级成功。</t>
  </si>
  <si>
    <t>Function_AcuRev1320_023_01_case2</t>
  </si>
  <si>
    <t>铅封未封闭,上位机通过RTU方式，波特率设置为19200,升级正常。注意:间测量数据/日志不会改变, 新版本以继续工作</t>
  </si>
  <si>
    <t>1、通过RTU方式连接AcuRev-1320电表到Acuview2上，链接状态为connected
2、检查电表的FW版本为Rev1
3、记录电表的日志；记录电表的测量数据值为value1(电压,电流,功率)
4、上传电表FW版本(版本号Rev2),升级波特率选择19200，开始升级，并等待升级完成。
5、观测升级过程是否有错误出现
6、升级完成后，检查电表的FW版本是否为Rev2
7、升级完成后，检查电表的日志是否丢失或改变；检查电表的测量数据是否仍然为value1(电压,电流,功率)</t>
  </si>
  <si>
    <t>5、升级过程无错误出现
6、电表的FW版本为Rev2
7、电表的日志未丢失，配置未改变；电表的测量数据未改变，仍然为value4(电压,电流,功率)</t>
  </si>
  <si>
    <t>A1320-527： 【AcuRev-1320 v1.01p01】rtu正常升级方式，波特率9600，升级进度2%，上位机提示升级失败，预期: 升级成功。
A1320-501： 升级时显示boot mode，预期应该是update mode</t>
  </si>
  <si>
    <t>Function_AcuRev1320_023_01_case3</t>
  </si>
  <si>
    <t>铅封未封闭,上位机通过RTU方式，波特率设置为38400,升级正常。</t>
  </si>
  <si>
    <t>1、通过RTU方式连接AcuRev-1320电表到Acuview2上，链接状态为connected
2、检查电表的FW版本为Rev1
3、记录电表的日志；记录电表的测量数据值为value1(电压,电流,功率)
4、上传电表FW版本(版本号Rev2),升级波特率选择38400，开始升级，并等待升级完成。
5、观测升级过程是否有错误出现
6、升级完成后，检查电表的FW版本是否为Rev2
7、升级完成后，检查电表的日志是否丢失或改变；检查电表的测量数据是否仍然为value1(电压,电流,功率)</t>
  </si>
  <si>
    <t>5、升级过程无错误出现
6、电表的FW版本为Rev2
7、电表的日志未丢失，配置未改变；电表的测量数据未改变，仍然为value5(电压,电流,功率)</t>
  </si>
  <si>
    <t>Function_AcuRev1320_023_01_case4</t>
  </si>
  <si>
    <t>铅封未封闭,上位机通过RTU方式，波特率设置为57600,升级正常。</t>
  </si>
  <si>
    <t>1、通过RTU方式连接AcuRev-1320电表到Acuview2上，链接状态为connected
2、检查电表的FW版本为Rev1
3、记录电表的日志；记录电表的测量数据值为value1(电压,电流,功率)
4、上传电表FW版本(版本号Rev2),升级波特率选择57600，开始升级，并等待升级完成。
5、观测升级过程是否有错误出现
6、升级完成后，检查电表的FW版本是否为Rev2
7、升级完成后，检查电表的日志是否丢失或改变；检查电表的测量数据是否仍然为value1(电压,电流,功率)</t>
    <phoneticPr fontId="9" type="noConversion"/>
  </si>
  <si>
    <t>5、升级过程无错误出现
6、电表的FW版本为Rev2
7、电表的日志未丢失，配置未改变；电表的测量数据未改变，仍然为value6(电压,电流,功率)</t>
    <phoneticPr fontId="9" type="noConversion"/>
  </si>
  <si>
    <t>Function_AcuRev1320_023_01_case4_01</t>
  </si>
  <si>
    <t>升级过程中断开连接，待通讯正常后能继续升级</t>
  </si>
  <si>
    <t>1.表计正常升级，待表计升级到40%时
2.关闭上位机
3.继续打开上位机点击升级（此时需要按键升级）</t>
  </si>
  <si>
    <t xml:space="preserve">
2.上位机提示升级失败
3.能升级成功</t>
  </si>
  <si>
    <t>Function_AcuRev1320_023_01_case5</t>
  </si>
  <si>
    <t>铅封未封闭,上位机通过RTU方式，波特率设置为115200,升级正常。</t>
  </si>
  <si>
    <t>1、通过RTU方式连接AcuRev-1320电表到Acuview2上，链接状态为connected
2、检查电表的FW版本为Rev1
3、记录电表的日志；记录电表的测量数据值为value1(电压,电流,功率)
4、上传电表FW版本(版本号Rev2),升级波特率选择115200，开始升级，并等待升级完成。
5、观测升级过程是否有错误出现
6、升级完成后，检查电表的FW版本是否为Rev2
7、升级完成后，检查电表的日志是否丢失或改变；检查电表的测量数据是否仍然为value1(电压,电流,功率)</t>
  </si>
  <si>
    <t>5、升级过程无错误出现
6、电表的FW版本为Rev2
7、电表的日志未丢失，配置未改变；电表的测量数据未改变，仍然为value8(电压,电流,功率)</t>
  </si>
  <si>
    <t>Function_AcuRev1320_023_01_case6</t>
  </si>
  <si>
    <t>铅封未封闭,上位机通过TCP方式,升级正常。 注意:间测量数据/日志不会改变, 新版本以继续工作</t>
  </si>
  <si>
    <t>1、通过TCP方式连接AcuRev-1320电表到Acuview2上，链接状态为connected
2、检查电表的FW版本为Rev1
3、记录电表的日志；记录电表的测量数据值为value1(电压,电流,功率)
4、上传电表FW版本(版本号Rev2)，开始升级，并等待升级完成。
5、观测升级过程是否有错误出现
6、升级完成后，检查电表的FW版本是否为Rev2
7、升级完成后，检查电表的日志是否丢失或改变；检查电表的测量数据是否仍然为value1(电压,电流,功率)</t>
  </si>
  <si>
    <t>Function_AcuRev1320_023_01_case7</t>
  </si>
  <si>
    <t>电表直连电脑升级，上位机通过TCP方式， 升级成功（静态升级）</t>
  </si>
  <si>
    <t>1、电表通过网线直接连接电脑，配置电脑与电表同一网段
2、上位机通过TCP方式进行升级</t>
  </si>
  <si>
    <t>2、升级成功，升级过程无错误出现</t>
  </si>
  <si>
    <t>Function_AcuRev1320_023_01_case8</t>
    <phoneticPr fontId="9" type="noConversion"/>
  </si>
  <si>
    <t>电表链接路由器升级，上位机通过TCP方式， 升级成功（动态升级）</t>
  </si>
  <si>
    <t>1、电表通过网线连接路由器，电脑也通过网线连接路由器
2、上位机通过TCP方式进行升级</t>
  </si>
  <si>
    <t>【AcuRev-1320 v1.01p01】电表TCP方式连接， 升级失败，预期：升级成功</t>
  </si>
  <si>
    <t>Function_AcuRev1320_023_01_case9</t>
  </si>
  <si>
    <t>电表Wifi链接升级，上位机通过TCP方式， 升级成功（动态升级）</t>
  </si>
  <si>
    <t>1、电表通过网线连接路由器，电脑通过WIFI连接路由器
2、上位机通过TCP方式进行升级</t>
  </si>
  <si>
    <t>Function_AcuRev1320_023_01_case9_1</t>
  </si>
  <si>
    <t>电表连接如公网，上位机通过TCP方式连接后，升级成功（动态升级）</t>
  </si>
  <si>
    <t>1、电表通过网线连接公网，电脑通过网线连接公网
2、上位机通过TCP方式进行升级</t>
  </si>
  <si>
    <t>Function_AcuRev1320_023_01_case9_2</t>
  </si>
  <si>
    <t>电表连接如公网，上位机通过TCP方式连接后，升级成功（静态升级）</t>
  </si>
  <si>
    <t>1、电表通过网线连接公网，电脑通过网线连接公网
2、打开电表、电脑dhcp,待分配到ip后，关闭电表dhcp
3、上位机通过TCP方式进行升级</t>
  </si>
  <si>
    <t>3、升级成功，升级过程无错误出现</t>
  </si>
  <si>
    <t>Function_AcuRev1320_023_01_case10</t>
  </si>
  <si>
    <t>升级时需要铅封打开，只能使用Accuenergy发布的文件，固件文件加密并签名。</t>
  </si>
  <si>
    <t>1、通过上位机升级时选择Accuenergy发布的文件（测试时开发提供的正式转测版本）
2、查看文件是否正常加载、解析
3、本地创建一个.MFEA文件，未使用Accuenergy固件文件加密并签名
4、升级时选择步骤3中文件，查看文件是否正常加载、解析</t>
  </si>
  <si>
    <t>2、上位机升级界面正确加载、解析Accuenergy发布的文件，页面能正确显示
Model：AcuRev1320 
Hardware：V1.0.0  ——展示实际版本信息
Firmware：V1.01    ——展示实际版本信息
4、上位机升级界面升级文件解析失败，提示用户“固件文件无效”</t>
  </si>
  <si>
    <t>Function_AcuRev1320_023_01_case11</t>
    <phoneticPr fontId="9" type="noConversion"/>
  </si>
  <si>
    <t>铅封未封闭,上位机通过RTU方式按键升级（强制升级9600）</t>
  </si>
  <si>
    <r>
      <rPr>
        <sz val="8"/>
        <color rgb="FF000000"/>
        <rFont val="微软雅黑"/>
        <family val="2"/>
        <charset val="134"/>
      </rPr>
      <t xml:space="preserve">1、通过RTU方式连接AcuRev-1320电表
2、AcuRev1320电表上电后立即按OK键
</t>
    </r>
    <r>
      <rPr>
        <sz val="8"/>
        <color rgb="FFFF0000"/>
        <rFont val="微软雅黑"/>
        <family val="2"/>
        <charset val="134"/>
      </rPr>
      <t xml:space="preserve">2.1 波特率选择9600
</t>
    </r>
    <r>
      <rPr>
        <sz val="8"/>
        <color rgb="FF000000"/>
        <rFont val="微软雅黑"/>
        <family val="2"/>
        <charset val="134"/>
      </rPr>
      <t>3、检查电表是否进入boot模式
4、上位机升级界面, 选择 "Is the device running?" ："NO”, “Button pressed in boot?" ： "YES"，开始升级，并等待升级完成。
5、观测升级过程是否有错误出现</t>
    </r>
  </si>
  <si>
    <t>3、电表进入boot模式
5、升级成功，升级过程无错误出现</t>
    <phoneticPr fontId="9" type="noConversion"/>
  </si>
  <si>
    <t>115200强制RTU山升级耗时10mins
A1320-528： rtu强制升级方式，波特率9600，升级进度2%，上位机提示升级失败，预期: 升级成功。</t>
  </si>
  <si>
    <t>上版本rtu强制升级失败，开发未修改升级相关代码，但是本轮我测试的电表，rtu强制升级（9600&amp;38400）均成功</t>
  </si>
  <si>
    <t>Function_AcuRev1320_023_01_case11_1</t>
    <phoneticPr fontId="9" type="noConversion"/>
  </si>
  <si>
    <t>铅封未封闭,上位机通过RTU方式按键升级（强制升级19200）</t>
  </si>
  <si>
    <t>1、通过RTU方式连接AcuRev-1320电表
2、AcuRev1320电表上电后立即按OK键
2.1 波特率选择19200
3、检查电表是否进入boot模式
4、上位机升级界面, 选择 "Is the device running?" ："NO”, “Button pressed in boot?" ： "YES"，开始升级，并等待升级完成。
5、观测升级过程是否有错误出现</t>
  </si>
  <si>
    <t>Function_AcuRev1320_023_01_case11_2</t>
    <phoneticPr fontId="9" type="noConversion"/>
  </si>
  <si>
    <t>铅封未封闭,上位机通过RTU方式按键升级（强制升级38400）</t>
  </si>
  <si>
    <t>1、通过RTU方式连接AcuRev-1320电表
2、AcuRev1320电表上电后立即按OK键
2.1 波特率选择38400
3、检查电表是否进入boot模式
4、上位机升级界面, 选择 "Is the device running?" ："NO”, “Button pressed in boot?" ： "YES"，开始升级，并等待升级完成。
5、观测升级过程是否有错误出现</t>
  </si>
  <si>
    <t>A1320-528： rtu强制升级方式，波特率9600&amp;38400，升级进度2%，上位机提示升级失败，预期: 升级成功。</t>
    <phoneticPr fontId="9" type="noConversion"/>
  </si>
  <si>
    <t>Function_AcuRev1320_023_01_case11_3</t>
    <phoneticPr fontId="9" type="noConversion"/>
  </si>
  <si>
    <t>铅封未封闭,上位机通过RTU方式按键升级（强制升级57600）</t>
  </si>
  <si>
    <t>1、通过RTU方式连接AcuRev-1320电表
2、AcuRev1320电表上电后立即按OK键
2.1 波特率选择57600
3、检查电表是否进入boot模式
4、上位机升级界面, 选择 "Is the device running?" ："NO”, “Button pressed in boot?" ： "YES"，开始升级，并等待升级完成。
5、观测升级过程是否有错误出现</t>
  </si>
  <si>
    <t>Function_AcuRev1320_023_01_case11_4</t>
    <phoneticPr fontId="9" type="noConversion"/>
  </si>
  <si>
    <t>铅封未封闭,上位机通过RTU方式按键升级（强制升级115200）</t>
  </si>
  <si>
    <t>1、通过RTU方式连接AcuRev-1320电表
2、AcuRev1320电表上电后立即按OK键
2.1 波特率选择115200
3、检查电表是否进入boot模式
4、上位机升级界面, 选择 "Is the device running?" ："NO”, “Button pressed in boot?" ： "YES"，开始升级，并等待升级完成。
5、观测升级过程是否有错误出现</t>
  </si>
  <si>
    <t>3、电表进入boot模式
5、升级成功，升级过程无错误出现</t>
  </si>
  <si>
    <t>Function_AcuRev1320_023_01_case11_5</t>
    <phoneticPr fontId="9" type="noConversion"/>
  </si>
  <si>
    <t>全新电表，烧写boot，升级完APP后，电表中basic setting数据无非法值。</t>
  </si>
  <si>
    <t>1、Acuview2上位机
2、网线/RTU串口线
3、全新AcuRev1320电表(从未烧写过boot， 未升级过APP程序)
4、铅封未封闭</t>
    <phoneticPr fontId="9" type="noConversion"/>
  </si>
  <si>
    <t>1、烧写boot 程序
2、升级APP应用程序
3、检查basic setting的配置是否存在非法值。
备注:  basicsetting 配置参考modbus地址表。</t>
  </si>
  <si>
    <t>3、basic setting的配置不存在非法值。</t>
  </si>
  <si>
    <t>A1320-542：【AcuRev-1320 v1.01p01】全新电表，烧写boot，升级完APP后， 发现slaveID为0， 预期: slaveID为默认值1</t>
  </si>
  <si>
    <t>当前测试：全新电表，烧写boot，升级完APP后， 发现slaveID不为0，上版本slaveID为0</t>
  </si>
  <si>
    <t>Function_AcuRev1320_023_01_case11_01</t>
  </si>
  <si>
    <t>铅封未封闭， 上位机通过TCP方式按键升级，电表与电脑直连（强制升级）</t>
  </si>
  <si>
    <t>1、Acuview2上位机
2、网线/RTU串口线
3、AcuRev1320电表
4、铅封未封闭
5、 电脑与电表通过网线直连，IP在同网段</t>
  </si>
  <si>
    <t>1、通过RTU方式连接AcuRev-1320电表
2、AcuRev1320电表上电后立即按OK键
3、检查电表是否进入boot模式
4、 上位机升级界面，打开Scan Mode，窗口右下角点击Add IP，输入电表的IP、Port Number、Slave ID
5、 选择预期升级的版本文件，勾选IP，点击Connect
6、升级界面, 选择 "Is the device running?" ："NO”, “Button pressed in boot?" ： "YES"，开始升级，并等待升级完成。
7、观测升级过程是否有错误出现</t>
  </si>
  <si>
    <t>3、电表进入boot模式
7、升级成功，升级过程无错误出现</t>
  </si>
  <si>
    <t>Function_AcuRev1320_023_01_case11_02</t>
  </si>
  <si>
    <t>铅封未封闭， 上位机通过TCP方式按键升级，电表与电脑接入公网（强制升级）</t>
  </si>
  <si>
    <t>1、Acuview2上位机
2、网线/RTU串口线
3、AcuRev1320电表
4、铅封未封闭
5、 电脑与电表接入公网，均配置未DHCP模式</t>
  </si>
  <si>
    <t>1、通过RTU方式连接AcuRev-1320电表
2、1320电表上电后立即按OK键
3、检查电表是否进入boot模式
4、 上位机升级界面，打开Scan Mode，窗口右下角点击Add IP，输入电表的IP、Port Number、Slave ID
5、 选择预期升级的版本文件，勾选IP，点击Connect
6、升级界面, 选择 "Is the device running?" ："NO”, “Button pressed in boot?" ： "YES"，开始升级，并等待升级完成。
7、观测升级过程是否有错误出现</t>
  </si>
  <si>
    <t>网络模块的问题导致</t>
  </si>
  <si>
    <t>Stable_AcuRev1320_023_01_case12</t>
  </si>
  <si>
    <t>铅封未封闭, 上位机通过RTU方式，压力升级15次</t>
  </si>
  <si>
    <t>1、通过RTU方式连接AcuRev-1320电表到Acuview2上，链接状态为connected
2、上位机Firmeare Update界面选择升级文件，进行升级
3、连续升级压测10次</t>
  </si>
  <si>
    <t>2、升级成功，升级过程无错误出现
3、每次均能升级成功</t>
  </si>
  <si>
    <t>长时间压力测试未执行</t>
    <phoneticPr fontId="9" type="noConversion"/>
  </si>
  <si>
    <t>rtu升级会概率性失败，已经提单</t>
  </si>
  <si>
    <t>Stable_AcuRev1320_023_01_case13</t>
  </si>
  <si>
    <t>铅封未封闭, 上位机通过TCP方式，压力升级15次</t>
  </si>
  <si>
    <t>1、通过TCP方式连接AcuRev-1320电表到Acuview2上，链接状态为connected
2、上位机Firmeare Update界面选择升级文件，进行升级
3、连续升级压测10次</t>
  </si>
  <si>
    <t>本轮进行tcp升级压测，未出现升级失败</t>
  </si>
  <si>
    <t>Function_AcuRev1320_023_01_case14</t>
  </si>
  <si>
    <t>铅封未封闭,上位机通过TCP方式升级，升级期间，Windows上cmd窗口持续ping电表IP地址，升级正常。</t>
  </si>
  <si>
    <t>1、通过TCP方式连接AcuRev-1320电表到Acuview2上，链接状态为connected
2、上位机Firmeare Update界面选择升级文件，进行升级
3、升级期间，Windows上cmd窗口持续ping电表IP地址</t>
    <phoneticPr fontId="9" type="noConversion"/>
  </si>
  <si>
    <t>上版本电表TCP方式连接， 升级失败，当前版本成功</t>
  </si>
  <si>
    <t>Windows上cmd窗口持续ping电表IP地址会出现请求超时</t>
    <phoneticPr fontId="9" type="noConversion"/>
  </si>
  <si>
    <t>Function_AcuRev1320_023_01_case15</t>
    <phoneticPr fontId="9" type="noConversion"/>
  </si>
  <si>
    <t>上位机升级界面显示准确，设备信息栏中IP、Model、 Hardware、 Firmware等信息显示正确</t>
  </si>
  <si>
    <t>1、通过TCP方式连接AcuRev-1320电表到Acuview2上，链接状态为connected
2、检查上位机Firmeare Update界面显示</t>
  </si>
  <si>
    <t>2、设备信息栏中IP、Model、 Hardware、 Firmware等信息显示正确
IP：显示正确、完整、无遮挡
Model：AcuRev1320
Hardware：V 1.01
Firmware：V 1.01
注：这里版本信息为样例格式，具体以测试版本为准；Model未确定，后期更新</t>
  </si>
  <si>
    <t>Function_AcuRev1320_023_01_case16</t>
  </si>
  <si>
    <t>上位机升级后，接入源，查看电压、电流、角度精度</t>
  </si>
  <si>
    <t>1、通过TCP或RTU方式连接AcuRev-1320电表到Acuview2上，链接状态为connected
2、上位机Firmeare Update界面选择升级文件，进行升级
3、接入源，输入电压、电流和角度，查看电压、电流和角度是否符合精度要求</t>
  </si>
  <si>
    <t>2、升级成功
3、电压、电流和角度符合精度要求</t>
  </si>
  <si>
    <t>Function_AcuRev1320_023_01_case17</t>
  </si>
  <si>
    <t>先升级boot，后升级app，接入源，查看电压电流精度</t>
  </si>
  <si>
    <t>1、先升级boot版本
2、再升级app版本
3、接入源，输入电压、电流和角度，查看电压、电流和角度是否符合精度要求</t>
  </si>
  <si>
    <t>1、2、升级成功
3、电压、电流和角度符合精度要求</t>
  </si>
  <si>
    <t>Function_AcuRev1320_023_01_case18</t>
  </si>
  <si>
    <t>修改slave id后进行TCP升级</t>
  </si>
  <si>
    <t>1、修改slave id为2，TCP port为502，TCP连接到上位机
2、进行TCP升级</t>
  </si>
  <si>
    <t>2、TCP升级成功</t>
  </si>
  <si>
    <t>上版本电表TCP方式连接， 升级失败，当前版本修改slave id为2后，连接成功，升级成功</t>
  </si>
  <si>
    <t>Function_AcuRev1320_023_01_case19</t>
  </si>
  <si>
    <t>修改TCPport后进行TCP升级</t>
  </si>
  <si>
    <t>1、slave id为1，修改TCP port为508，TCP连接到上位机
2、进行TCP升级</t>
  </si>
  <si>
    <t>【AcuRev-1320 v1.01p01】电表TCP方式连接， 升级失败，预期：升级成功</t>
    <phoneticPr fontId="9" type="noConversion"/>
  </si>
  <si>
    <t>上版本电表TCP方式连接， 升级失败，当前版本slave id为1，修改TCP port为508，连接成功，升级成功</t>
  </si>
  <si>
    <t>Function_AcuRev1320_023_02_case1</t>
  </si>
  <si>
    <t>铅封封闭，上位机通过RTU方式, 升级固件失败</t>
  </si>
  <si>
    <t>1、铅封封闭，通过RTU方式连接AcuRev-1320电表到Acuview2上，链接状态为connected
2、上位机Firmeare Update界面选择升级文件，进行升级</t>
  </si>
  <si>
    <t>2、升级失败。上位机提示用户设备处于铅封状态</t>
  </si>
  <si>
    <t>Function_AcuRev1320_023_02_case2</t>
  </si>
  <si>
    <t>铅封封闭，上位机通过TCP方式, 升级固件失败</t>
  </si>
  <si>
    <t>1、铅封封闭，通过TCP方式连接AcuRev-1320电表到Acuview2上，链接状态为connected
2、上位机Firmeare Update界面选择升级文件，进行升级</t>
  </si>
  <si>
    <t>Function_AcuRev1320_023_02_case2_01</t>
  </si>
  <si>
    <t>铅封sealed，无法升级，此时unsealed后，升级界面能否继续升级</t>
  </si>
  <si>
    <t>1、铅封sealed，上位机进入升级界面
2、手动修改铅封状态为unsealed，此时升级界面是否可以继续升级</t>
  </si>
  <si>
    <t>1、此时无法进行升级
2、可以继续升级</t>
  </si>
  <si>
    <t>Function_AcuRev1320_023_02_case3</t>
    <phoneticPr fontId="9" type="noConversion"/>
  </si>
  <si>
    <t>使用STM32 烧写boot程序的工具反复连接单板，单板稳定运行不会重启</t>
    <phoneticPr fontId="9" type="noConversion"/>
  </si>
  <si>
    <t>1、AcuRev1320电表</t>
  </si>
  <si>
    <t>1、 使用STM32 工具连接电表
2、 在工具中点击Connect
3、 在工具中点击DisConnect
4、 在工具中点击Connect</t>
  </si>
  <si>
    <t>2、连接成功，电表不会重启
4、 断连均成功，电表重启</t>
    <phoneticPr fontId="9" type="noConversion"/>
  </si>
  <si>
    <t>Function_AcuRev1320_023_02_case4</t>
  </si>
  <si>
    <t>使用STM32 烧写boot程序成功</t>
    <phoneticPr fontId="9" type="noConversion"/>
  </si>
  <si>
    <t>1、 使用STM32 工具连接电表
2、 在工具中点击Connect
3、 烧写 AcuRev1320-boot-CM7.hex 程序
4、 烧写 AcuRev1320-boot-CM4.hex 程序
5、 重启电表，检查boot Version 版本</t>
  </si>
  <si>
    <t>2、连接成功
3-4、 烧写成功
5、 boot Version 版本为烧写的最新版本</t>
  </si>
  <si>
    <t>Function_AcuRev1320_023_02_case4_01</t>
  </si>
  <si>
    <t>boot界面信息查看</t>
  </si>
  <si>
    <t>1、电表进入boot模式，查看HMI上界面信息显示是否正确</t>
  </si>
  <si>
    <t>1、信息显示正确，如model显示为AcuRev1320，以及版本号</t>
  </si>
  <si>
    <t>Function_AcuRev1320_023_02_case5</t>
  </si>
  <si>
    <t>TCP进行通信时，进行RTU升级</t>
    <phoneticPr fontId="9" type="noConversion"/>
  </si>
  <si>
    <t>1、RTU连接到上位机
2、NetAssist工具建立TCP连接，并进行通信
3、使用RTU进行升级，查看是否升级成功</t>
  </si>
  <si>
    <t>3、RTU升级成功</t>
  </si>
  <si>
    <t>Function_AcuRev1320_023_02_case6</t>
  </si>
  <si>
    <t>RTU进行通信时，进行TCP升级</t>
  </si>
  <si>
    <t>1、TCP连接到上位机
2、使用sscon工具连接RTU端口，扩展中编辑命令01 01 00 20 00 01，延时发送时间设置为10ms，勾选循环发送
3、此时进行TCP升级，点击connect后，立马修改延时发送时间为1ms，查看升级是否成功</t>
  </si>
  <si>
    <t xml:space="preserve">
2、RTU通信成功
3、TCP升级成功</t>
  </si>
  <si>
    <t>当前版本测试能成功，上一版本tcp升级失败</t>
  </si>
  <si>
    <t>Function_AcuRev1320_023_02_case7</t>
    <phoneticPr fontId="9" type="noConversion"/>
  </si>
  <si>
    <t>TCP升级过程中，新打开一个上位机，tcp连接正在升级的电表</t>
  </si>
  <si>
    <t>1、TCP连接到上位机
2、开始升级
3、 新打开一个上位机，tcp连接电表</t>
  </si>
  <si>
    <t>3、连接失败，升级过程不受影响可以成功</t>
    <phoneticPr fontId="9" type="noConversion"/>
  </si>
  <si>
    <t>上一个版本电表TCP方式连接， 升级失败，该版本正常，因此该场景能满足预期</t>
  </si>
  <si>
    <t>1、连接失败
2、升级失败</t>
    <phoneticPr fontId="9" type="noConversion"/>
  </si>
  <si>
    <t> A1320-856</t>
  </si>
  <si>
    <t>Function_AcuRev1320_023_02_case7_1</t>
  </si>
  <si>
    <t>升级前后，查看电表各个寄存器数据不会发生变化</t>
  </si>
  <si>
    <t>1、电表上电，升级前保存电表上位机各个reading界面的数据，包括setting界面的设备信息
2、电表升级
3、升级结束后，在上位机上比对升级前后数据（步骤1中提到的数据）</t>
  </si>
  <si>
    <t>3、升级不会该表各个寄存器中数据，升级前后数据一致
备注：（需量、datalog数据在配置间隔较小时，可能存在数据上有偏差，注意识别）</t>
    <phoneticPr fontId="9" type="noConversion"/>
  </si>
  <si>
    <t>Function_AcuRev1320_023_02_case7_2</t>
  </si>
  <si>
    <t>升级前后，查看电表setting界面各个数据不会发生变化</t>
  </si>
  <si>
    <t>1、电表上电，升级前截图保存setting界面各数据
2、电表升级
3、升级结束后，在上位机上比对升级前后setting界面各个数据</t>
  </si>
  <si>
    <t>3、升级不会影响电表原有参数的配置，升级前后，电表各个参数配置不变</t>
  </si>
  <si>
    <t>铅封功能</t>
    <phoneticPr fontId="9" type="noConversion"/>
  </si>
  <si>
    <t>标准铅封功能</t>
    <phoneticPr fontId="9" type="noConversion"/>
  </si>
  <si>
    <t>Function_AcuRev1320_024_01_case1</t>
    <phoneticPr fontId="9" type="noConversion"/>
  </si>
  <si>
    <t>铅封状态，上位机界面无法修改接线配置。</t>
    <phoneticPr fontId="9" type="noConversion"/>
  </si>
  <si>
    <t>1、Acuview2上位机
2、网线/RTU串口线
3、AcuRev1320电表
4、标准铅封
5、铅封封闭</t>
  </si>
  <si>
    <t>1、连接AcuRev1320电表到Acuview2上，链接状态为connected
2、Acuview2上进行修改接线配置操作（Setting页面）
3、上位机和HMI界面上检查电表的修改接线配置是否配置成功</t>
    <phoneticPr fontId="9" type="noConversion"/>
  </si>
  <si>
    <t>3、上位机和HMI界面上观测到电表的接线未改变
配置失败    ——上位机置灰，无法配置</t>
    <phoneticPr fontId="9" type="noConversion"/>
  </si>
  <si>
    <t>【AcuRev-1320 v1.01p03】电表铅封，上位机界面可以修改接线配置，铅封后可配置独立通道使能开关、Summation、Voltage selection，但update 失败，预期：铅封状态，上位机界面无法修改接线配置。上位机置灰，无法配置。
【AcuRev-1320 v1.01p03】电表铅封封闭，HMI界面可以修改独立通道配置，如铅封可配置独立通道使能开关、Summation、Voltage selection，配置成功，预期：铅封状态，HMI界面无法修改接线配置。</t>
    <phoneticPr fontId="9" type="noConversion"/>
  </si>
  <si>
    <t>Function_AcuRev1320_024_01_case2</t>
  </si>
  <si>
    <t>铅封状态，上位机界面无法修改能量脉冲输出配置。能量脉冲：Parameter(None，import Energy，export Energy，total Energy，Net Energy),  Constant（范围:xx-yy）</t>
  </si>
  <si>
    <t>1、连接AcuRev1320电表到Acuview2上，链接状态为connected
2、Acuview2上进行修改能量脉冲配置操作（Setting—General页面—Pulse LED parameter selection）
3、上位机和HMI界面上检查电表的能量脉冲配置是否配置成功</t>
  </si>
  <si>
    <t>3、上位机和HMI界面上观测到电表的能量脉冲未改变
配置失败    ——上位机置灰，无法配置</t>
    <phoneticPr fontId="9" type="noConversion"/>
  </si>
  <si>
    <t>Function_AcuRev1320_024_01_case3</t>
  </si>
  <si>
    <t>铅封状态，上位机界面无法修改需量配置。 需量配置: Demand Type（sliding Block，Fixed Block），Calculation Interval(范围：1-30mins)， Window Interval（范围:1-30mins）</t>
  </si>
  <si>
    <t>1、连接AcuRev1320电表到Acuview2上，链接状态为connected
2、Acuview2上进行修改需量配置操作（Setting—General页面）
3、上位机和HMI界面上检查电表的需量配置是否配置成功</t>
  </si>
  <si>
    <t>3、上位机和HMI界面上观测到电表的需量未改变
配置失败    ——上位机置灰，无法配置</t>
    <phoneticPr fontId="9" type="noConversion"/>
  </si>
  <si>
    <t>Function_AcuRev1320_024_01_case4</t>
  </si>
  <si>
    <t>铅封状态，上位机界面无法修改功率因素计算方。VAR/PF Convention</t>
    <phoneticPr fontId="9" type="noConversion"/>
  </si>
  <si>
    <t>1、连接AcuRev1320电表到Acuview2上，链接状态为connected
2、Acuview2上进行修改功率因素计算方法操作（Setting—General页面）
3、上位机和HMI界面上检查电表的功率因素(PF)计算方法是否配置成功</t>
  </si>
  <si>
    <t>3、上位机和HMI界面上观测到电表的功率因素(PF)计算方法未改变
配置失败    ——上位机置灰，无法配置</t>
  </si>
  <si>
    <t>Function_AcuRev1320_024_01_case5</t>
  </si>
  <si>
    <t>铅封状态，上位机界面无法修改无功功率计算方法。Reactive Power Calculation Method</t>
    <phoneticPr fontId="9" type="noConversion"/>
  </si>
  <si>
    <t>1、连接AcuRev1320电表到Acuview2上，链接状态为connected
2、Acuview2上进行修改无功功率计算方法操作（Setting—General页面）
3、上位机和HMI界面上检查电表的无功功率（VAR）计算方法配置是否配置成功</t>
  </si>
  <si>
    <t>3、上位机和HMI界面上观测到电表的无功功率（VAR）计算方法未改变
配置失败    ——上位机置灰，无法配置</t>
  </si>
  <si>
    <t>Function_AcuRev1320_024_01_case6</t>
  </si>
  <si>
    <t>铅封状态，上位机界面无法修改TOU配置</t>
    <phoneticPr fontId="9" type="noConversion"/>
  </si>
  <si>
    <t>1、连接AcuRev1320电表到Acuview2上，链接状态为connected
2、Acuview2上进行修改TOU配置操作（Setting—TOU Setting页面）
3、上位机和HMI界面上检查电表的TOU配置是否配置成功</t>
  </si>
  <si>
    <t>3、上位机和HMI界面上观测到电表的TOU配置未改变
配置失败    ——上位机置灰，无法配置</t>
  </si>
  <si>
    <t>Function_AcuRev1320_024_01_case7</t>
  </si>
  <si>
    <t>铅封状态，上位机界面无法重置TOU记录</t>
  </si>
  <si>
    <t>1、连接AcuRev1320电表到Acuview2上，链接状态为connected
2、Acuview2上进行重置TOU记录操作
3、上位机和HMI界面上检查电表的重置TOU记录是否配置成功</t>
  </si>
  <si>
    <t>3、上位机和HMI界面上观测到电表的TOU记录未改变   ——上位机弹窗提示电表处于铅封状态，配置失败</t>
  </si>
  <si>
    <t>Function_AcuRev1320_024_01_case8</t>
  </si>
  <si>
    <t>铅封状态，无法进行电压电流校准</t>
  </si>
  <si>
    <t xml:space="preserve">1、铅封封闭
2、通过校准流程写入校准参数
注：待AcuRev1320校准流程和校准参数更新后补充
</t>
    <phoneticPr fontId="9" type="noConversion"/>
  </si>
  <si>
    <t xml:space="preserve">2、无法进入校准模式，校准参数写入
2026/3/5：[10:10:31.734]发→◇01 6A F2 04 00 02 04 00 0C 00 07 4C F2 □
[10:10:31.753]收←◆01 EA 04 6E A3 </t>
    <phoneticPr fontId="9" type="noConversion"/>
  </si>
  <si>
    <t>Function_AcuRev1320_024_01_case9</t>
  </si>
  <si>
    <t>铅封状态，上位机界面无法恢复出厂设置 (factory reset and reboot)</t>
  </si>
  <si>
    <t>1、连接AcuRev1320电表到Acuview2上，链接状态为connected
2、Acuview2上进行恢复出厂设置操作
3、检查电表是否恢复出厂设置</t>
  </si>
  <si>
    <t>2、电表恢复出厂设置失败
——上位机弹窗提示电表处于铅封状态，配置失败
3、电表测量数据及配置未改变</t>
  </si>
  <si>
    <t>Function_AcuRev1320_024_01_case10</t>
  </si>
  <si>
    <t>铅封状态，上位机界面可以复网络默认配置 （network reset）</t>
    <phoneticPr fontId="9" type="noConversion"/>
  </si>
  <si>
    <t>1、连接AcuRev1320电表到Acuview2上，链接状态为connected
2、Acuview2上进行恢复网络默认配置操作
DHCP enable:0 （0: manual1: DHCP）
IP address:192.168.1.254
Subnet mask:255.255.255.0
Gateway:192.168.1.1
DNS primary server:8.8.8.8
DNS secondary server: 8.8.4.4
port：502</t>
    <phoneticPr fontId="9" type="noConversion"/>
  </si>
  <si>
    <t>2、电表恢复网络默认配置成功，上位机和HMI界面上观测到
DHCP enable:0
IP address:192.168.1.254
Subnet mask:255.255.255.0
Gateway:192.168.1.1
DNS primary server:8.8.8.8
DNS secondary server: 8.8.4.4
port：502（port值不会被重置掉）</t>
    <phoneticPr fontId="9" type="noConversion"/>
  </si>
  <si>
    <t>Function_AcuRev1320_024_01_case11</t>
  </si>
  <si>
    <t>铅封状态，上位机界面无法重置能量 (clear energy)</t>
  </si>
  <si>
    <t>1、连接AcuRev1320电表到Acuview2上，链接状态为connected
2、Acuview2上进行重置能量 (clear energy)
3、检查电表是否重置能量</t>
  </si>
  <si>
    <t>2、电表重置能量 (clear energy) 失败
——上位机弹窗提示电表处于铅封状态，配置失败
3、检查电表的能量未改变</t>
  </si>
  <si>
    <t>Function_AcuRev1320_024_01_case12</t>
  </si>
  <si>
    <t>铅封状态，上位机界面已启用最大需量复位（手动），可以重置最大需量 (clear Max demand)</t>
  </si>
  <si>
    <t>1、连接AcuRev1320电表到Acuview2上，链接状态为connected
2、上位机界面已启用最大需量复位（手动），重置最大需量 (clear Max demand)
3、电表上能否清除复位历史记录</t>
  </si>
  <si>
    <t>2、电表重置需量 (clear Max  demand)成功
3、无法清除</t>
  </si>
  <si>
    <t>Function_AcuRev1320_024_01_case13</t>
  </si>
  <si>
    <t>铅封状态，上位机界面可以重置最大/最小 (clear max/min)</t>
    <phoneticPr fontId="9" type="noConversion"/>
  </si>
  <si>
    <t>1、连接AcuRev1320电表到Acuview2上，链接状态为connected
2、Acuview2上进行重置最大/最小 (clear max/min)
3、检查电表是否重置最大/最小</t>
  </si>
  <si>
    <t>2、电表重置最大/最小 (clear max/min)成功
3、上位机页面电表的最大/最小值清0</t>
  </si>
  <si>
    <t>Function_AcuRev1320_024_01_case14</t>
    <phoneticPr fontId="9" type="noConversion"/>
  </si>
  <si>
    <t>铅封状态，上位机界面无法修改Independent Input Channel 相关配置</t>
  </si>
  <si>
    <t>1、Acuview2上位机
2、网线/RTU串口线
3、AcuRev1320电表
4、标准铅封
5、铅封封闭</t>
    <phoneticPr fontId="9" type="noConversion"/>
  </si>
  <si>
    <t>1、连接AcuRev1320电表到Acuview2上，链接状态为connected
2、Acuview2上修改Independent Input Channel 相关参数</t>
    <phoneticPr fontId="9" type="noConversion"/>
  </si>
  <si>
    <t>2、 置灰无法修改</t>
  </si>
  <si>
    <t xml:space="preserve">【AcuRev-1320 v1.01p03】电表铅封，上位机界面可以修改接线配置，铅封后可配置独立通道使能开关、Summation、Voltage selection，但update 失败，预期：铅封状态，上位机界面无法修改接线配置。上位机置灰，无法配置。
</t>
    <phoneticPr fontId="9" type="noConversion"/>
  </si>
  <si>
    <t>Function_AcuRev1320_024_01_case15</t>
    <phoneticPr fontId="9" type="noConversion"/>
  </si>
  <si>
    <t>铅封状态，上位机界面无法修改Dual Source Energy相关配置</t>
    <phoneticPr fontId="9" type="noConversion"/>
  </si>
  <si>
    <t>1、连接AcuRev1320电表到Acuview2上，链接状态为connected
2、Acuview2上修改Dual Source Energy相关参数</t>
    <phoneticPr fontId="9" type="noConversion"/>
  </si>
  <si>
    <t>2、 置灰无法修改</t>
    <phoneticPr fontId="9" type="noConversion"/>
  </si>
  <si>
    <t xml:space="preserve"> https://accuenergy.atlassian.net/browse/A1320-652【AcuRev-1320 v1.01p03】铅封状态，上位机界面可以修改Dual Source Energy相关配置，但update 失败，预期：铅封状态，上位机界面无法修改Dual Source Energy相关配置，上位机置灰，无法配置。</t>
    <phoneticPr fontId="9" type="noConversion"/>
  </si>
  <si>
    <t>Function_AcuRev1320_024_01_case16</t>
  </si>
  <si>
    <t>铅封状态，上位机界面无法Clear Audit Log 失败</t>
  </si>
  <si>
    <t>1、连接AcuRev1320电表到Acuview2上，链接状态为connected
2、Acuview2上Clear Audit Log</t>
  </si>
  <si>
    <t>2、 Clear 失败</t>
  </si>
  <si>
    <t>Function_AcuRev1320_024_01_case17</t>
  </si>
  <si>
    <t>铅封状态，上位机可以设置时间/日期</t>
  </si>
  <si>
    <t>1、连接AcuRev1320电表到Acuview2上，链接状态为connected
2、Acuview2上修改时间和日期</t>
  </si>
  <si>
    <t>2、 修改成功</t>
  </si>
  <si>
    <t>Function_AcuRev1320_024_01_case18</t>
  </si>
  <si>
    <t>铅封状态，上位机可以修改Daylight Saving Time 配置</t>
    <phoneticPr fontId="9" type="noConversion"/>
  </si>
  <si>
    <t>1、连接AcuRev1320电表到Acuview2上，链接状态为connected
2、Acuview2上修改Daylight Saving Time 配置</t>
    <phoneticPr fontId="9" type="noConversion"/>
  </si>
  <si>
    <r>
      <t xml:space="preserve">2、 可以修改成功
</t>
    </r>
    <r>
      <rPr>
        <sz val="8"/>
        <color rgb="FFFF0000"/>
        <rFont val="微软雅黑"/>
        <family val="2"/>
        <charset val="134"/>
      </rPr>
      <t>2026/3/3：产品确认和4100保持一致，不可修改</t>
    </r>
    <phoneticPr fontId="9" type="noConversion"/>
  </si>
  <si>
    <t>目前上位机不可修改。待确认</t>
    <phoneticPr fontId="9" type="noConversion"/>
  </si>
  <si>
    <t>Function_AcuRev1320_024_01_case19</t>
    <phoneticPr fontId="9" type="noConversion"/>
  </si>
  <si>
    <t>铅封状态，上位机可以Clear Syslog</t>
    <phoneticPr fontId="9" type="noConversion"/>
  </si>
  <si>
    <t>1、连接AcuRev1320电表到Acuview2上，链接状态为connected
2、Acuview2上Clear Sys Log</t>
    <phoneticPr fontId="9" type="noConversion"/>
  </si>
  <si>
    <t>2、 Clear 成功</t>
    <phoneticPr fontId="9" type="noConversion"/>
  </si>
  <si>
    <t xml:space="preserve"> https://accuenergy.atlassian.net/browse/A1320-653【AcuRev-1320 v1.01p03】铅封状态，上位机不能Clear Syslog，预期：铅封状态，上位机可以Clear Syslog 【是否需要显示角度，产品正在确认中】</t>
    <phoneticPr fontId="9" type="noConversion"/>
  </si>
  <si>
    <t>Function_AcuRev1320_024_01_case20</t>
  </si>
  <si>
    <t>铅封状态，HMI界面无法恢复出厂设置 (factory reset and reboot)</t>
    <phoneticPr fontId="9" type="noConversion"/>
  </si>
  <si>
    <t>1、铅封封闭
2、HMI上进行恢复出厂设置  (factory reset)
3、检查电表是否恢复出厂设置</t>
  </si>
  <si>
    <t>3、电表测量数据及配置恢复出厂设置失败（无法配置）</t>
  </si>
  <si>
    <t>Function_AcuRev1320_024_01_case21</t>
  </si>
  <si>
    <t>铅封状态，HMI界面可以恢复网络默认配置 （network reset）</t>
  </si>
  <si>
    <t>Function_AcuRev1320_024_01_case22</t>
  </si>
  <si>
    <t>铅封状态，HMI界面无法重置能量 (clear energy)</t>
  </si>
  <si>
    <t>1、铅封封闭
2、HMI上进行重置能量 (clear energy)
3、检查电表是否重置能量</t>
  </si>
  <si>
    <t>2、电表重置能量 (clear energy) 失败（无法配置）
3、检查电表的能量未改变</t>
  </si>
  <si>
    <t>Function_AcuRev1320_024_01_case23</t>
  </si>
  <si>
    <t>铅封状态，HMI界面已启用最大需量复位（手动），可以重置最大需量 (clear max demand)</t>
  </si>
  <si>
    <t>1、铅封封闭
2、HMI上进行重置最大需量 (clear max demand)</t>
  </si>
  <si>
    <t>2、电表重置最大需量 (clear max demand)成功</t>
  </si>
  <si>
    <t>Function_AcuRev1320_024_01_case24</t>
  </si>
  <si>
    <t>铅封状态，HMI界面可以重置最大/最小 (clear max/min)</t>
  </si>
  <si>
    <t>1、铅封封闭
2、HMI上进行重置最大/最小 (clear max/min)
3、检查电表是否重置最大/最小</t>
  </si>
  <si>
    <t>Function_AcuRev1320_024_01_case25</t>
  </si>
  <si>
    <t>铅封状态，HMI界面无法修改接线配置。</t>
  </si>
  <si>
    <t>1、铅封封闭
2、HMI上进行修改接线配置（setting—basic setting—Service）</t>
  </si>
  <si>
    <t>2、铅封封闭，HMI上修改接线配置失败（无法配置）</t>
  </si>
  <si>
    <t>Function_AcuRev1320_024_01_case26</t>
  </si>
  <si>
    <t>铅封状态，HMI界面无法修改能量脉冲输出配置。能量脉冲：Parameter(None，import Energy，export Energy，total Energy，Net Energy),  Constant（范围:xx-yy）</t>
  </si>
  <si>
    <t>1、铅封封闭
2、HMI上进行修改能量脉冲配置（setting—basic setting页面Energy pulse constant
/Pulse LED  width/Pulse LED parameter selection）</t>
  </si>
  <si>
    <t>2、铅封封闭，HMI上修改能量脉冲配置失败（无法配置）</t>
  </si>
  <si>
    <t>Function_AcuRev1320_024_01_case27</t>
    <phoneticPr fontId="9" type="noConversion"/>
  </si>
  <si>
    <t>铅封状态，HMI界面无法修改需量配置。 需量配置: Demand Type（sliding Block，Fixed Block），Calculation Interval(范围：1-30mins)， Window Interval（范围:1-30mins）</t>
  </si>
  <si>
    <t>1、铅封封闭
2、HMI上进行修改需量配置（setting—basic setting页面Demand Method/Demand Interval/Demand update rate）</t>
    <phoneticPr fontId="9" type="noConversion"/>
  </si>
  <si>
    <t>2、铅封封闭，HMI上修改需量配置失败（无法配置）</t>
  </si>
  <si>
    <t xml:space="preserve"> https://accuenergy.atlassian.net/browse/A1320-699【AcuRev-1320 v1.01p03】铅封封闭，在HMI上可以修改MaxDemand Clear  Mode 和auto reset data，预期：铅封封闭，不能修改需量配置，包括MaxDemand Clear  Mode 和auto reset data</t>
    <phoneticPr fontId="9" type="noConversion"/>
  </si>
  <si>
    <t>Function_AcuRev1320_024_01_case28</t>
  </si>
  <si>
    <t>铅封状态，HMI界面无法修改功率因素计算方式。VAR/PF Convention</t>
  </si>
  <si>
    <t>1、铅封封闭
2、HMI上进行修改功率因素计算方法（setting—basic setting—VAR/PF Convention）</t>
  </si>
  <si>
    <t>2、铅封封闭，HMI上修改功率因素计算方法失败（无法配置）</t>
  </si>
  <si>
    <t>Function_AcuRev1320_024_01_case29</t>
  </si>
  <si>
    <t>铅封状态，HMI界面无法修改无功功率计算方法。Reactive Power Calculation Method</t>
  </si>
  <si>
    <t>1、铅封封闭
2、HMI上进行修改无功功率计算方法（setting—basic setting—Reactive Power Calculation Method）</t>
  </si>
  <si>
    <t>2、铅封封闭，HMI上修改无功功率计算方法失败（无法配置）</t>
  </si>
  <si>
    <t>Function_AcuRev1320_024_01_case30</t>
    <phoneticPr fontId="9" type="noConversion"/>
  </si>
  <si>
    <t>铅封状态，HMI界面无法修改Independent Input Channel 相关配置</t>
  </si>
  <si>
    <t>1、铅封封闭
2、 HMI上修改Independent Input Channel 相关参数</t>
    <phoneticPr fontId="9" type="noConversion"/>
  </si>
  <si>
    <t>2、 无法修改</t>
  </si>
  <si>
    <t xml:space="preserve"> https://accuenergy.atlassian.net/browse/A1320-589【AcuRev-1320 v1.01p03】电表铅封，HMI界面可以修改接线配置，如铅封可配置独立通道使能开关、Summation、Voltage selection，配置成功，预期：铅封状态，HMI界面无法修改接线配置</t>
    <phoneticPr fontId="9" type="noConversion"/>
  </si>
  <si>
    <t>Function_AcuRev1320_024_01_case31</t>
    <phoneticPr fontId="9" type="noConversion"/>
  </si>
  <si>
    <t>铅封状态，HMI界面无法修改Dual Source Energy相关配置</t>
  </si>
  <si>
    <t>1、铅封封闭
2、 HMI上修改Dual Source Energy相关参数</t>
    <phoneticPr fontId="9" type="noConversion"/>
  </si>
  <si>
    <t>2、 无法修改</t>
    <phoneticPr fontId="9" type="noConversion"/>
  </si>
  <si>
    <t>【AcuRev-1320 v1.01p03】铅封状态，HMI界面可以修改Dual Source Energy相关配置，配置成功，预期：铅封状态，HMI界面无法修改Dual Source Energy相关配置</t>
    <phoneticPr fontId="9" type="noConversion"/>
  </si>
  <si>
    <t>Function_AcuRev1320_024_01_case32</t>
  </si>
  <si>
    <t>铅封状态，HMI界面不能Clear Audit Log</t>
  </si>
  <si>
    <t>1、铅封封闭
2、 HMI上Clear Audit Log</t>
    <phoneticPr fontId="9" type="noConversion"/>
  </si>
  <si>
    <t>Function_AcuRev1320_024_01_case33</t>
  </si>
  <si>
    <t>铅封状态，HMI界面可以设置时间/日期</t>
  </si>
  <si>
    <t>1、铅封封闭
2、 HMI上修改时间和日期</t>
  </si>
  <si>
    <t>Function_AcuRev1320_024_01_case34</t>
  </si>
  <si>
    <t>铅封状态，HMI界面可以Clear Syslog</t>
  </si>
  <si>
    <t>1、铅封封闭
2、 HMI上Clear Sys Log</t>
  </si>
  <si>
    <t>2、 Clear 成功</t>
  </si>
  <si>
    <t>Function_AcuRev1320_024_01_case35</t>
  </si>
  <si>
    <t>铅封状态,  上位机界面可以修改RS485配置。RS485配置:  协议开关、波特率、奇偶校验</t>
  </si>
  <si>
    <t>1、铅封封闭，上位机界面对RS485配置进行修改
Protocol：Modbus、
Modbus Slave ID:2
Baud Rate：9600
Parity：ODD</t>
    <phoneticPr fontId="9" type="noConversion"/>
  </si>
  <si>
    <t>1、上位机界面对RS485配置修改成功，上位机与HMI页面更新显示
Protocol：Modbus
Modbus Slave ID:2
Baud Rate：9600
Parity：ODD</t>
  </si>
  <si>
    <t>Function_AcuRev1320_024_01_case36</t>
  </si>
  <si>
    <t>铅封状态,  上位机界面可以修改网络配置。网络配置: DHCP、IP、GW、DNS、netmask、port</t>
  </si>
  <si>
    <t>1、铅封封闭，上位机RTU方式连接，对网络配置进行修改
DHCP enable:0  （0: manual1: DHCP）
IP address:192.168.1.160
Subnet mask:255.255.255.1
Gateway:192.168.2.1
DNS primary server:7.7.8.8
DNS secondary server: 7.7.4.4
port：503</t>
    <phoneticPr fontId="9" type="noConversion"/>
  </si>
  <si>
    <t>1、上位机界面对RS485配置修改成功，上位机与HMI页面更新显示
DHCP enable:0  （0: manual1: DHCP）
IP address:192.168.1.160
Subnet mask:255.255.255.1
Gateway:192.168.2.1
DNS primary server:7.7.8.8
DNS secondary server: 7.7.4.4
port：503</t>
    <phoneticPr fontId="9" type="noConversion"/>
  </si>
  <si>
    <t>Function_AcuRev1320_024_01_case37</t>
  </si>
  <si>
    <t>铅封状态,  上位机界面可以修改通信协议配置。通信协议开关配置:  Modbus RTU、Modbus TCP、BACnet MS/TP</t>
  </si>
  <si>
    <t>1、铅封封闭，上位机界面对通信协议开关配置进行修改
Modbus TCP：0/1  (0: disable1: enable)
RS485 Protocol：Modbus RTU、BACNet MS/TP、Disable
注：通过TCP方式连接修改RTU/BACnet使能，通过RTU方式连接修改TCP使能</t>
  </si>
  <si>
    <t xml:space="preserve">1、上位机界面对RS485配置修改成功，上位机与HMI页面更新显示
Modbus TCP：0/1  (0: disable1: enable)
RS485 Protocol：Modbus RTU、BACNet MS/TP、Disable
</t>
  </si>
  <si>
    <t>Function_AcuRev1320_024_01_case38</t>
  </si>
  <si>
    <t>铅封状态,  上位机界面重置运行时间/负载时间</t>
    <phoneticPr fontId="9" type="noConversion"/>
  </si>
  <si>
    <t>1、上位机界面进行运行时间重置操作
2、上位机界面进行负载时间重置操作</t>
  </si>
  <si>
    <t>1、上位机与HMI页面运行时间重置，显示0H
2、上位机与HMI页面负载时间重置，显示0H</t>
  </si>
  <si>
    <t>Function_AcuRev1320_024_01_case39</t>
  </si>
  <si>
    <t>铅封状态,  HMI界面可以修改RS485配置。RS485配置:  协议开关、波特率、奇偶校验</t>
  </si>
  <si>
    <t>1、铅封封闭，HMI界面对RS485配置进行修改
Protocol：Modbus
Modbus Slave ID:2
Baud Rate：9600
Parity：ODD</t>
  </si>
  <si>
    <t>1、HMI界面对RS485配置修改成功，上位机与HMI页面更新显示
Protocol：Modbus
Modbus Slave ID:2
Baud Rate：9600
Parity：ODD</t>
  </si>
  <si>
    <t>Function_AcuRev1320_024_01_case40</t>
  </si>
  <si>
    <t>铅封状态,  HMI界面可以修改网络配置。网络配置: DHCP、IP、GW、DNS、netmask、port</t>
  </si>
  <si>
    <t>1、铅封封闭，HMI界面对网络配置进行修改
DHCP enable:0  （0: manual1: DHCP）
IP address:192.168.1.160
Subnet mask:255.255.255.1
Gateway:192.168.2.1
DNS primary server:7.7.8.8
DNS secondary server: 7.7.4.4
port：503</t>
  </si>
  <si>
    <t>1、HMI界面对RS485配置修改成功，上位机与HMI页面更新显示
DHCP enable:0  （0: manual1: DHCP）
IP address:192.168.1.160
Subnet mask:255.255.255.1
Gateway:192.168.2.1
DNS primary server:7.7.8.8
DNS secondary server: 7.7.4.4
port：503</t>
  </si>
  <si>
    <t>Function_AcuRev1320_024_01_case41</t>
  </si>
  <si>
    <t>铅封状态,  HMI界面可以修改通信协议配置。通信协议开关配置:  Modbus RTU、Modbus TCP、BACnet MS/TP</t>
  </si>
  <si>
    <t>1、铅封封闭，HMI界面对通信协议开关配置进行修改
Modbus TCP：0/1  (0: disable1: enable)
RS485 Protocol：Modbus RTU、BACNet MS/TP、Disable</t>
  </si>
  <si>
    <t>1、HMI界面对RS485配置修改成功，上位机与HMI页面更新显示
Modbus TCP：0/1  (0: disable1: enable)
RS485 Protocol：Modbus RTU、BACNet MS/TP、Disable</t>
  </si>
  <si>
    <t>Function_AcuRev1320_024_01_case42</t>
  </si>
  <si>
    <t>铅封状态,  HMI界面重置运行时间/负载时间</t>
  </si>
  <si>
    <t>1、HMI界面进行运行时间重置操作
2、HMI界面进行负载时间重置操作</t>
  </si>
  <si>
    <t>非标准铅封功能</t>
    <phoneticPr fontId="9" type="noConversion"/>
  </si>
  <si>
    <t>Function_AcuRev1320_024_02_case1</t>
  </si>
  <si>
    <t>非铅封状态, 设置RS485配置为非标铅封， 上位机界面RS485配置可正常修改。 RS485配置:  协议开关、波特率、奇偶校验</t>
    <phoneticPr fontId="9" type="noConversion"/>
  </si>
  <si>
    <t>1、RS485配置为非标准铅封
2、铅封未封闭，上位机界面对RS485配置进行修改
Baud Rate：9600
Parity：ODD</t>
    <phoneticPr fontId="9" type="noConversion"/>
  </si>
  <si>
    <t>2、上位机界面对RS485配置修改成功，上位机与HMI页面更新显示
Baud Rate：9600
Parity：ODD</t>
  </si>
  <si>
    <t>Function_AcuRev1320_024_02_case2</t>
    <phoneticPr fontId="9" type="noConversion"/>
  </si>
  <si>
    <t>铅封状态,   设置RS485配置为非标铅封，上位机界面 RS485配置不可修改</t>
    <phoneticPr fontId="9" type="noConversion"/>
  </si>
  <si>
    <t>1、RS485配置为非标准铅封
2、铅封封闭，上位机界面对RS485配置进行修改</t>
    <phoneticPr fontId="9" type="noConversion"/>
  </si>
  <si>
    <t>2、RS485配置修改失败；上位机RS485配置不可修改（置灰）或提示用户铅封</t>
    <phoneticPr fontId="9" type="noConversion"/>
  </si>
  <si>
    <t>【AcuRev-1320 v1.01p03】RS485配置为非标准铅封，铅封封闭，上位机界面可以对RS485配置进行修改。预期：RS485配置修改失败；上位机RS485配置不可修改（置灰）或提示用户铅封</t>
    <phoneticPr fontId="9" type="noConversion"/>
  </si>
  <si>
    <t>Function_AcuRev1320_024_02_case3</t>
  </si>
  <si>
    <t>非铅封状态, 设置网络配置为非标铅封，上位机界面网络配置配置可正常修改。网络配置: DHCP、IP、GW、DNS、netmask、port</t>
  </si>
  <si>
    <t>1、网络配置为非标准铅封
2、铅封未封闭，上位机RTU方式连接，界面对网络配置进行修改
DHCP enable:0  （0: manual1: DHCP）
IP address:192.168.1.160
Subnet mask:255.255.255.1
Gateway:192.168.2.1
DNS primary server:7.7.8.8
DNS secondary server: 7.7.4.4
port：503</t>
    <phoneticPr fontId="9" type="noConversion"/>
  </si>
  <si>
    <t>2、上位机界面对RS485配置修改成功，上位机与HMI页面更新显示
DHCP enable:0  （0: manual1: DHCP）
IP address:192.168.1.160
Subnet mask:255.255.255.1
Gateway:192.168.2.1
DNS primary server:7.7.8.8
DNS secondary server: 7.7.4.4
port：503</t>
    <phoneticPr fontId="9" type="noConversion"/>
  </si>
  <si>
    <t>Function_AcuRev1320_024_02_case4</t>
    <phoneticPr fontId="9" type="noConversion"/>
  </si>
  <si>
    <t>铅封状态,   设置网络配置配置为非标铅封， 上位机界面网络配置配置不可修改</t>
    <phoneticPr fontId="9" type="noConversion"/>
  </si>
  <si>
    <t>1、网络配置为非标准铅封
2、铅封封闭，上位机界面对网络配置进行修改</t>
    <phoneticPr fontId="9" type="noConversion"/>
  </si>
  <si>
    <t>2、网络配置修改失败；上位机网络配置不可修改（置灰）或提示用户铅封</t>
  </si>
  <si>
    <t xml:space="preserve"> https://accuenergy.atlassian.net/browse/A1320-676【AcuRev-1320 v1.01p03】网络配置为非标准铅封，铅封封闭，上位机界面可以对网络配置进行修改（DHCP enable、Ethernet Mode、TCP port），预期：铅封封闭，上位机界面对网络不可修改（置灰）或提示用户铅封——待确认Ethernet Mode是否受网络配置限制</t>
    <phoneticPr fontId="9" type="noConversion"/>
  </si>
  <si>
    <t>Function_AcuRev1320_024_02_case5</t>
  </si>
  <si>
    <t>非铅封状态, 设置通信协议配置为非标铅封， 上位机界面通信协议配置可正常修改。通信协议开关配置:  Modbus RTU、Modbus TCP、BACnet MS/TP</t>
  </si>
  <si>
    <t xml:space="preserve">1、通信协议配置为非标准铅封
2、铅封未封闭，上位机界面对通信协议开关配置进行修改
RS485 protocol：
Modbus TCP：0/1  (0: disable1: enable)
Modbus Slave ID:
BACnet MS/TP Meter address:
BACnet MS/TP Maximum number of message frames:
BACnet MS/TP ID:
</t>
    <phoneticPr fontId="9" type="noConversion"/>
  </si>
  <si>
    <t>2、上位机界面对RS485配置修改成功，上位机与HMI页面更新显示
RS485 protocol：
Modbus TCP：0/1  (0: disable1: enable)
Modbus Slave ID:
BACnet MS/TP Meter address:
BACnet MS/TP Maximum number of message frames:
BACnet MS/TP ID:</t>
  </si>
  <si>
    <t>Function_AcuRev1320_024_02_case6</t>
    <phoneticPr fontId="9" type="noConversion"/>
  </si>
  <si>
    <t>铅封状,    设置通信协议配置为非标铅封， 上位机界面通信协议配置不可修改</t>
  </si>
  <si>
    <t>1、通信协议配置为非标准铅封
2、铅封封闭，上位机界面对通信协议开关配置进行修改</t>
    <phoneticPr fontId="9" type="noConversion"/>
  </si>
  <si>
    <t>2、通信协议开关配置修改失败；上位机通信协议开关配置不可修改（置灰）或提示用户铅封</t>
  </si>
  <si>
    <t>【AcuRev-1320 v1.01p03】通信协议配置为非标准铅封，铅封封闭，上位机界面可以对通信协议开关配置进行修改，预期：铅封封闭，上位机界面对通信协议开关不可修改（置灰）或提示用户铅封 https://accuenergy.atlassian.net/browse/A1320-643</t>
    <phoneticPr fontId="9" type="noConversion"/>
  </si>
  <si>
    <t>Function_AcuRev1320_024_02_case7</t>
  </si>
  <si>
    <t>铅封状态,  设置运行时间重置为非标铅封， 上位机界面运行时间不可重置</t>
  </si>
  <si>
    <t>1、运行时间重置为非标准铅封，铅封封闭
2、上位机界面进行运行时间重置操作</t>
  </si>
  <si>
    <t>2、运行时间重置失败；上位机运行时间不可重置或提示重置失败</t>
  </si>
  <si>
    <t>Function_AcuRev1320_024_02_case8</t>
  </si>
  <si>
    <t>铅封状态,, 设置负载时间重置为非标铅封， 上位机界面负载时间不可重置</t>
  </si>
  <si>
    <t>1、负载时间重置为非标准铅封，铅封封闭
2、铅封封闭，上位机界面进行负载时间重置操作</t>
  </si>
  <si>
    <t>2、负载时间重置失败；上位机运行时间不可重置或提示重置失败</t>
  </si>
  <si>
    <t>Function_AcuRev1320_024_02_case9</t>
  </si>
  <si>
    <t>铅封状态，设置RS485配置为非标铅封，  HMI界面RS485配置不可修改</t>
  </si>
  <si>
    <t>1、RS485配置为非标准铅封
2、铅封封闭，HMI界面对RS485配置进行修改</t>
  </si>
  <si>
    <t>2、RS485配置修改失败；HMI上RS485配置不可修改</t>
  </si>
  <si>
    <t>Function_AcuRev1320_024_02_case10</t>
    <phoneticPr fontId="9" type="noConversion"/>
  </si>
  <si>
    <t>铅封状态，设置网络配置配置为非标铅封，HMI界面 网络配置配置不可修改</t>
  </si>
  <si>
    <t>1、网络配置为非标准铅封
2、铅封封闭，HMI界面对网络配置进行修改</t>
    <phoneticPr fontId="9" type="noConversion"/>
  </si>
  <si>
    <t>2、网络配置修改失败；HMI上网络配置不可修改</t>
  </si>
  <si>
    <t xml:space="preserve"> https://accuenergy.atlassian.net/browse/A1320-678【AcuRev-1320 v1.01p03】网络配置为非标准铅封，铅封封闭，上位机界面可以对网络配置进行修改（DHCP enable、Ethernet Mode、TCP port），预期：铅封封闭，上位机界面对网络不可修改（置灰）或提示用户铅封——待确认：Ethernet Mode是否受网络配置限制还是protocol配置限制</t>
    <phoneticPr fontId="9" type="noConversion"/>
  </si>
  <si>
    <t>Function_AcuRev1320_024_02_case11</t>
  </si>
  <si>
    <t>铅封状态，设置通信协议配置为非标铅封，HMI界面 通信协议配置不可修改</t>
  </si>
  <si>
    <t>1、通信协议配置为非标准铅封
2、铅封封闭，HMI界面对通信协议开关配置进行修改</t>
  </si>
  <si>
    <t>2、通信协议开关配置修改失败；HMI上通信协议开关配置不可修改</t>
  </si>
  <si>
    <t>Function_AcuRev1320_024_02_case12</t>
  </si>
  <si>
    <t>铅封状态,  设置运行时间重置为非标铅封， HMI界面运行时间不可重置</t>
  </si>
  <si>
    <t>1、运行时间重置为非标准铅封
2、铅封封闭，HMI界面进行运行时间重置操作</t>
  </si>
  <si>
    <t>2、运行时间重置失败；HMI上运行时间不可重置</t>
  </si>
  <si>
    <t>Function_AcuRev1320_024_02_case13</t>
  </si>
  <si>
    <t>铅封状态,, 设置负载时间重置为非标铅封， HMI界面负载时间不可重置</t>
  </si>
  <si>
    <t>1、负载时间重置为非标准铅封
2、铅封封闭，HMI界面进行负载时间重置操作</t>
  </si>
  <si>
    <t>2、负载时间重置失败；HMI上负载时间不可重置</t>
  </si>
  <si>
    <t>Function_AcuRev1320_024_02_case14</t>
  </si>
  <si>
    <t>铅封状态，上位机无法修改DI配置，无法清除DI Counter</t>
  </si>
  <si>
    <t>1、在上位机修改DI 类型为脉冲计数类型，清除DI Counter
2、铅封封闭，在上位机修改DI 类型为脉冲计数类型，清除DI Counter</t>
  </si>
  <si>
    <r>
      <t xml:space="preserve">1、 修改成功，清除成功
2、修改失败，清除失败【按键置灰或调用后提示铅封状态】
</t>
    </r>
    <r>
      <rPr>
        <sz val="8"/>
        <color rgb="FFFF0000"/>
        <rFont val="微软雅黑"/>
        <family val="2"/>
        <charset val="134"/>
      </rPr>
      <t xml:space="preserve">
2026/3/3:目前上位机会弹窗提示更新失败，4100也是此现象</t>
    </r>
    <phoneticPr fontId="9" type="noConversion"/>
  </si>
  <si>
    <t>目前上位机会弹窗提示更新失败；4100也是此现象</t>
    <phoneticPr fontId="9" type="noConversion"/>
  </si>
  <si>
    <t>Function_AcuRev1320_024_02_case15</t>
    <phoneticPr fontId="9" type="noConversion"/>
  </si>
  <si>
    <t>铅封状态，上位机无法修改DO配置</t>
  </si>
  <si>
    <t>1、在上位机修改DO类型，Pluse Width、Paramter Filter、Parameter参数
2、铅封封闭，在上位机修改DO类型，Pluse Width、Paramter Filter、Parameter参数</t>
    <phoneticPr fontId="9" type="noConversion"/>
  </si>
  <si>
    <t>1、 修改成功，可以正常生效
2、修改失败【按键置灰或调用后提示铅封状态】</t>
    <phoneticPr fontId="9" type="noConversion"/>
  </si>
  <si>
    <t xml:space="preserve"> https://accuenergy.atlassian.net/browse/A1320-648
【AcuRev-1320 v1.01p03】铅封封闭，在上位机可以修改DO Pluse Width参数，预期：铅封封闭，在上位机不能修改DO Pluse Width参数</t>
    <phoneticPr fontId="9" type="noConversion"/>
  </si>
  <si>
    <t>Function_AcuRev1320_024_02_case16</t>
    <phoneticPr fontId="9" type="noConversion"/>
  </si>
  <si>
    <t>铅封状态，HMI界面无法修改DI配置</t>
  </si>
  <si>
    <t>1、在HMI界面修改DI 类型为脉冲计数类型，清除DI Counter
2、铅封封闭，在HMI界面修改DI 类型为脉冲计数类型，清除DI Counter</t>
    <phoneticPr fontId="9" type="noConversion"/>
  </si>
  <si>
    <t>1、 修改成功，清除成功
2、修改失败，清除失败</t>
  </si>
  <si>
    <t>恢复出厂操作后，在HMI上修改DI1 Type:1: Pulse Counter，会出现DI2/DI3 pulse constant变为0，DO1 Pulse width也变为0，预期：HMI上修改DI1 Type不会影响其他数值。</t>
    <phoneticPr fontId="9" type="noConversion"/>
  </si>
  <si>
    <t>Function_AcuRev1320_024_02_case17</t>
  </si>
  <si>
    <t>铅封状态，HMI界面无法修改DO配置</t>
  </si>
  <si>
    <t>1、在HMI界面修改DO类型，Pluse Width、Paramter Filter、Parameter参数
2、铅封封闭，在HMI界面修改DO类型，Pluse Width、Paramter Filter、Parameter参数</t>
  </si>
  <si>
    <t>1、 修改成功，可以正常生效
2、修改失败</t>
  </si>
  <si>
    <t>Function_AcuRev1320_024_02_case18</t>
  </si>
  <si>
    <t>配置Ethernet Setting 为非标准铅封，铅封封闭，上位机调用Reset Network失败</t>
  </si>
  <si>
    <t>1、 配置Ethernet Setting 为非标准铅封
2、 铅封封闭
3、 上位机或HMI上调用Reset Network</t>
  </si>
  <si>
    <t>3、 调用失败，检查tcp网络相关配置未重置</t>
  </si>
  <si>
    <t>校准功能</t>
    <phoneticPr fontId="9" type="noConversion"/>
  </si>
  <si>
    <t>Function_AcuRev1320_025_01_case1</t>
    <phoneticPr fontId="9" type="noConversion"/>
  </si>
  <si>
    <t>CT选型5A/333mV,源输入相电压、电流，校准功能正常</t>
    <phoneticPr fontId="9" type="noConversion"/>
  </si>
  <si>
    <r>
      <t xml:space="preserve">1、Acuview2上位机
2、网线/RTU串口线
3、AcuRev1320电表
4、铅封未封闭
5、接入源
</t>
    </r>
    <r>
      <rPr>
        <sz val="8"/>
        <color rgb="FFFF0000"/>
        <rFont val="微软雅黑"/>
        <family val="2"/>
        <charset val="134"/>
      </rPr>
      <t>6、上位机Setting -Metering-General 页面，将In Method 配置为“Measured”
7、Independent Input Channel 使能</t>
    </r>
    <phoneticPr fontId="9" type="noConversion"/>
  </si>
  <si>
    <r>
      <t>1、电表CT选型5A/333mV，配置频率为50HZ，重启电表
2、源输入三路电压幅值均为120V，相位(0°,  240°, 120°)，四路电流幅值为2.5A，相位均为60°，</t>
    </r>
    <r>
      <rPr>
        <sz val="8"/>
        <color rgb="FFFF0000"/>
        <rFont val="微软雅黑"/>
        <family val="2"/>
        <charset val="134"/>
      </rPr>
      <t>源频</t>
    </r>
    <r>
      <rPr>
        <sz val="8"/>
        <color rgb="FF000000"/>
        <rFont val="微软雅黑"/>
        <family val="2"/>
        <charset val="134"/>
      </rPr>
      <t>率为50HZ
3、通过串口工具下发全通路的校准指令，等待1min</t>
    </r>
    <r>
      <rPr>
        <sz val="8"/>
        <color rgb="FFFF0000"/>
        <rFont val="微软雅黑"/>
        <family val="2"/>
        <charset val="134"/>
      </rPr>
      <t>（1320等待3min，上位机观察到电压从118校准到120V，并稳定119.88V-120.12V）</t>
    </r>
    <r>
      <rPr>
        <sz val="8"/>
        <color rgb="FF000000"/>
        <rFont val="微软雅黑"/>
        <family val="2"/>
        <charset val="134"/>
      </rPr>
      <t xml:space="preserve">， 然后重启电表(电表写入校准系数)
</t>
    </r>
    <r>
      <rPr>
        <sz val="8"/>
        <color rgb="FFFF0000"/>
        <rFont val="微软雅黑"/>
        <family val="2"/>
        <charset val="134"/>
      </rPr>
      <t>校准命令：01 6A F2 04 00 02 04 00 0C 00 07</t>
    </r>
    <r>
      <rPr>
        <sz val="8"/>
        <color rgb="FF000000"/>
        <rFont val="微软雅黑"/>
        <family val="2"/>
        <charset val="134"/>
      </rPr>
      <t xml:space="preserve">
4、源输入三路电压幅值均为120V，相位(0°,  240°, 120°)，四路电流幅值为2.5A，相位均为60°，源频率为50HZ
5、上位机检查ABC三相电压幅值和角度，三路电流幅值和角度</t>
    </r>
    <r>
      <rPr>
        <sz val="8"/>
        <color rgb="FFFF0000"/>
        <rFont val="微软雅黑"/>
        <family val="2"/>
        <charset val="134"/>
      </rPr>
      <t>(119.88V-120.12V, 0.1°)</t>
    </r>
    <r>
      <rPr>
        <sz val="8"/>
        <color rgb="FF000000"/>
        <rFont val="微软雅黑"/>
        <family val="2"/>
        <charset val="134"/>
      </rPr>
      <t xml:space="preserve">
6、电表CT选型5A/333mV，配置频率为60HZ，重启电表
7、源输入三路电压幅值均为120V，相位(0°,  240°, 120°)，四路电流幅值为2.5A，相位均为60°，频率为60HZ
8、通过串口工具下发全通路的校准指令，等待1min</t>
    </r>
    <r>
      <rPr>
        <sz val="8"/>
        <color rgb="FFFF0000"/>
        <rFont val="微软雅黑"/>
        <family val="2"/>
        <charset val="134"/>
      </rPr>
      <t>（1320等待3min，上位机观察到电压从118校准到120V，并稳定119.88V-120.12V），然后</t>
    </r>
    <r>
      <rPr>
        <sz val="8"/>
        <color rgb="FF000000"/>
        <rFont val="微软雅黑"/>
        <family val="2"/>
        <charset val="134"/>
      </rPr>
      <t>重启电表</t>
    </r>
    <r>
      <rPr>
        <sz val="8"/>
        <color rgb="FFFF0000"/>
        <rFont val="微软雅黑"/>
        <family val="2"/>
        <charset val="134"/>
      </rPr>
      <t>(电表写入校准系数</t>
    </r>
    <r>
      <rPr>
        <sz val="8"/>
        <color rgb="FF000000"/>
        <rFont val="微软雅黑"/>
        <family val="2"/>
        <charset val="134"/>
      </rPr>
      <t xml:space="preserve">) 
</t>
    </r>
    <r>
      <rPr>
        <sz val="8"/>
        <color rgb="FFFF0000"/>
        <rFont val="微软雅黑"/>
        <family val="2"/>
        <charset val="134"/>
      </rPr>
      <t xml:space="preserve">校准命令：01 6A F2 04 00 02 04 00 0C 00 07, </t>
    </r>
    <r>
      <rPr>
        <sz val="8"/>
        <color rgb="FF000000"/>
        <rFont val="微软雅黑"/>
        <family val="2"/>
        <charset val="134"/>
      </rPr>
      <t xml:space="preserve">
9、源输入三路电压幅值均为120V，相位(0°,  240°, 120°)，四路电流幅值为2.5A，相位均为60°，</t>
    </r>
    <r>
      <rPr>
        <sz val="8"/>
        <color rgb="FFFF0000"/>
        <rFont val="微软雅黑"/>
        <family val="2"/>
        <charset val="134"/>
      </rPr>
      <t>源</t>
    </r>
    <r>
      <rPr>
        <sz val="8"/>
        <color rgb="FF000000"/>
        <rFont val="微软雅黑"/>
        <family val="2"/>
        <charset val="134"/>
      </rPr>
      <t>频率为60HZ
10、上位机检查ABC三相电压幅值和角度，三路电流幅值和角度</t>
    </r>
    <phoneticPr fontId="9" type="noConversion"/>
  </si>
  <si>
    <t>5、ABC三相电压幅值精度满足0.1%，相位精度满足±0.1°；四路电流幅值精度满足0.1%，相位精度满足±0.1°
10、ABC三相电压幅值精度满足0.1%，相位精度满足±0.1°；四路电流幅值精度满足0.1%，相位精度满足±0.1°</t>
    <phoneticPr fontId="9" type="noConversion"/>
  </si>
  <si>
    <t>校准可以成功，但是电压电流的相位测量波动较大，个别电表超出精度范围，给硬件提单了</t>
  </si>
  <si>
    <t>Function_AcuRev1320_025_01_case2</t>
  </si>
  <si>
    <t>CT选型20A/100mA,源输入相电压、电流，校准功能正常</t>
  </si>
  <si>
    <t>1、Acuview2上位机
2、网线/RTU串口线
3、AcuRev1320电表
4、铅封未封闭
5、接入源
6、上位机Setting -Metering-General 页面，将In Method 配置为“Measured”
7、Independent Input Channel 使能</t>
  </si>
  <si>
    <r>
      <t>1、电表CT选型20A/100mA，配置频率为50HZ，重启电表
2、源输入三路电压幅值均为120V，相位(0°,  240°, 120°)，四路电流幅值为10A，相位均为60°，频率为50HZ
3、通过串口工具下发全通路的校准指令，</t>
    </r>
    <r>
      <rPr>
        <sz val="8"/>
        <color rgb="FFFF0000"/>
        <rFont val="微软雅黑"/>
        <family val="2"/>
        <charset val="134"/>
      </rPr>
      <t>等待1min（1320等待3min，上位机观察到电压从118校准到120V，并稳定119.88V-120.12V）， 然后重启电表(电表写入校准系数</t>
    </r>
    <r>
      <rPr>
        <sz val="8"/>
        <color rgb="FF000000"/>
        <rFont val="微软雅黑"/>
        <family val="2"/>
        <charset val="134"/>
      </rPr>
      <t xml:space="preserve">)
</t>
    </r>
    <r>
      <rPr>
        <sz val="8"/>
        <color rgb="FFFF0000"/>
        <rFont val="微软雅黑"/>
        <family val="2"/>
        <charset val="134"/>
      </rPr>
      <t>校准命令：01 6A F2 04 00 02 04 00 0C 00 07</t>
    </r>
    <r>
      <rPr>
        <sz val="8"/>
        <color rgb="FF000000"/>
        <rFont val="微软雅黑"/>
        <family val="2"/>
        <charset val="134"/>
      </rPr>
      <t xml:space="preserve">
4、源输入三路电压幅值均为120V，相位(0°,  240°, 120°)，四路电流幅值为10A，相位均为60°，频率为50HZ
5、上位机检查ABC三相电压幅值和角度，三路电流幅值和角度
6、电表CT选型20A/100mA，配置频率为60HZ，重启电表
7、源输入三路电压幅值均为120V，相位(0°,  240°, 120°)，四路电流幅值为10A，相位均为60°，频率为60HZ
8、通过串口工具下发全通路的校准指令，</t>
    </r>
    <r>
      <rPr>
        <sz val="8"/>
        <color rgb="FFFF0000"/>
        <rFont val="微软雅黑"/>
        <family val="2"/>
        <charset val="134"/>
      </rPr>
      <t>等待1min（1320等待3min，上位机观察到电压从118校准到120V，并稳定119.88V-120.12V）， 然后重启电表(电表写入校准系数)</t>
    </r>
    <r>
      <rPr>
        <sz val="8"/>
        <color rgb="FF000000"/>
        <rFont val="微软雅黑"/>
        <family val="2"/>
        <charset val="134"/>
      </rPr>
      <t xml:space="preserve">
</t>
    </r>
    <r>
      <rPr>
        <sz val="8"/>
        <color rgb="FFFF0000"/>
        <rFont val="微软雅黑"/>
        <family val="2"/>
        <charset val="134"/>
      </rPr>
      <t xml:space="preserve">校准命令：01 6A F2 04 00 02 04 00 0C 00 07
</t>
    </r>
    <r>
      <rPr>
        <sz val="8"/>
        <color rgb="FF000000"/>
        <rFont val="微软雅黑"/>
        <family val="2"/>
        <charset val="134"/>
      </rPr>
      <t>9、源输入三路电压幅值均为120V，相位(0°,  240°, 120°)，四路电流幅值为10A，相位均为60°，频率为60HZ
10、上位机检查ABC三相电压幅值和角度，三路电流幅值和角度</t>
    </r>
    <phoneticPr fontId="9" type="noConversion"/>
  </si>
  <si>
    <t>5、ABC三相电压幅值精度满足0.1%，相位精度满足±0.1°；四路电流幅值精度满足0.1%，相位精度满足±0.1°
10、ABC三相电压幅值精度满足0.1%，相位精度满足±0.1°；四路电流幅值精度满足0.1%，相位精度满足±0.1°</t>
  </si>
  <si>
    <t>校准本身可以成功，但是电压电流的相位测量波动较大，个别电表超出精度范围，给硬件提单了</t>
  </si>
  <si>
    <t>校准命令：01 6A F2 04 00 02 04 00 0C 00 07</t>
    <phoneticPr fontId="9" type="noConversion"/>
  </si>
  <si>
    <t>Function_AcuRev1320_025_01_case3</t>
    <phoneticPr fontId="9" type="noConversion"/>
  </si>
  <si>
    <t>CT选型5A/RCT,源输入相电压、电流，校准功能正常</t>
    <phoneticPr fontId="9" type="noConversion"/>
  </si>
  <si>
    <r>
      <t>1、电表CT选型5A/RCT，配置频率为50HZ，重启电表
2、源输入三路电压幅值均为120V，相位(0°,  240°, 120°)，四路电流幅值为0.75075A，相位均为150°，频率为50HZ
3、通过串口工具下发全通路的校准指令，</t>
    </r>
    <r>
      <rPr>
        <sz val="8"/>
        <color rgb="FFFF0000"/>
        <rFont val="微软雅黑"/>
        <family val="2"/>
        <charset val="134"/>
      </rPr>
      <t>等待1min（1320等待3min，上位机观察到电压从118校准到120V，并稳定119.88V-120.12V）， 然后重启电表(电表写入校准系数)</t>
    </r>
    <r>
      <rPr>
        <sz val="8"/>
        <color rgb="FF000000"/>
        <rFont val="微软雅黑"/>
        <family val="2"/>
        <charset val="134"/>
      </rPr>
      <t xml:space="preserve">
</t>
    </r>
    <r>
      <rPr>
        <sz val="8"/>
        <color rgb="FFFF0000"/>
        <rFont val="微软雅黑"/>
        <family val="2"/>
        <charset val="134"/>
      </rPr>
      <t>校准命令：01 6A F2 04 00 02 04 00 0C 00 07</t>
    </r>
    <r>
      <rPr>
        <sz val="8"/>
        <color rgb="FF000000"/>
        <rFont val="微软雅黑"/>
        <family val="2"/>
        <charset val="134"/>
      </rPr>
      <t xml:space="preserve">
4、源输入三路电压幅值均为120V，相位(0°,  240°, 120°)，四路电流幅值为0.75075A，相位均为150°，频率为50HZ
5、上位机检查ABC三相电压幅值和角度，三路电流幅值（2.5A）和角度(60°)
6、电表CT选型20A/100mA，配置频率为60HZ，重启电表
7、源输入三路电压幅值均为120V，相位(0°,  240°, 120°)，四路电流幅值为0.9009A，相位均为150°，频率为60HZ
8、通过串口工具下发全通路的校准指令，</t>
    </r>
    <r>
      <rPr>
        <sz val="8"/>
        <color rgb="FFFF0000"/>
        <rFont val="微软雅黑"/>
        <family val="2"/>
        <charset val="134"/>
      </rPr>
      <t>等待1min（1320等待3min，上位机观察到电压从118校准到120V，并稳定119.88V-120.12V）， 然后重启电表(电表写入校准系数)</t>
    </r>
    <r>
      <rPr>
        <sz val="8"/>
        <color rgb="FF000000"/>
        <rFont val="微软雅黑"/>
        <family val="2"/>
        <charset val="134"/>
      </rPr>
      <t xml:space="preserve">
</t>
    </r>
    <r>
      <rPr>
        <sz val="8"/>
        <color rgb="FFFF0000"/>
        <rFont val="微软雅黑"/>
        <family val="2"/>
        <charset val="134"/>
      </rPr>
      <t xml:space="preserve">校准命令：01 6A F2 04 00 02 04 00 0C 00 07
</t>
    </r>
    <r>
      <rPr>
        <sz val="8"/>
        <color rgb="FF000000"/>
        <rFont val="微软雅黑"/>
        <family val="2"/>
        <charset val="134"/>
      </rPr>
      <t>9、源输入三路电压幅值均为120V，相位(0°,  240°, 120°)，四路电流幅值为0.9009A，相位均为150°，频率为60HZ
10、上位机检查ABC三相电压幅值和角度，三路电流幅值（2.5A）和角度(60°)</t>
    </r>
    <phoneticPr fontId="9" type="noConversion"/>
  </si>
  <si>
    <t>RCT 测量未实现，提单跟进</t>
  </si>
  <si>
    <t>Function_AcuRev1320_025_01_case4</t>
  </si>
  <si>
    <t>4路电流串联后统一校表</t>
    <phoneticPr fontId="9" type="noConversion"/>
  </si>
  <si>
    <t>1、Acuview2上位机
2、网线/RTU串口线
3、AcuRev1320电表
4、铅封未封闭
5、接入源</t>
  </si>
  <si>
    <t>模拟工厂校表方式，4路电流串联后统一校表
备注：详见文档</t>
    <phoneticPr fontId="9" type="noConversion"/>
  </si>
  <si>
    <t>校表后精度均满足要求</t>
  </si>
  <si>
    <t>Function_AcuRev1320_025_01_case5</t>
  </si>
  <si>
    <t>电表重启，电表精度不受影响</t>
    <phoneticPr fontId="9" type="noConversion"/>
  </si>
  <si>
    <t>1、Acuview2上位机
2、网线/RTU串口线
3、AcuRev1320电表
4、铅封未封闭
5、接入源</t>
    <phoneticPr fontId="9" type="noConversion"/>
  </si>
  <si>
    <t>1、电表已完成校准
2、 通过上位机检查电表的电压电流的幅值与相角精度符合预期
3、掉电重启电表
4、 通过上位机检查电表的电压电流的幅值与相角精度符合预期</t>
    <phoneticPr fontId="9" type="noConversion"/>
  </si>
  <si>
    <t>4、 电表掉电重启，精度不受影响</t>
    <phoneticPr fontId="9" type="noConversion"/>
  </si>
  <si>
    <t>电表精度本身就不够，升级和重启电表，精度依旧不够</t>
  </si>
  <si>
    <t>Function_AcuRev1320_025_01_case6</t>
  </si>
  <si>
    <t>电表升级，电表精度不受影响</t>
    <phoneticPr fontId="9" type="noConversion"/>
  </si>
  <si>
    <t>1、电表已完成校准
2、 通过上位机检查电表的电压电流的幅值与相角精度符合预期
3、电表升级后启动
2、 通过上位机检查电表的电压电流的幅值与相角精度符合预期</t>
    <phoneticPr fontId="9" type="noConversion"/>
  </si>
  <si>
    <t>4、 电表升级，精度不受影响</t>
  </si>
  <si>
    <t>Function_AcuRev1320_026_01_case1</t>
    <phoneticPr fontId="9" type="noConversion"/>
  </si>
  <si>
    <t>HMI上检查Readings Realtime目录下的所有页面</t>
    <phoneticPr fontId="9" type="noConversion"/>
  </si>
  <si>
    <t>1、 HMI上检查Readings的Real-time目录下的所有页面</t>
  </si>
  <si>
    <t>1、检查所有显示布局正常，数值显示为实际值，指示单词拼写及大小写正确，单位拼写及大小写正确</t>
  </si>
  <si>
    <t>非独立通道模式，N相电流显示为-，预期要么是测量到的值，要么是根据不平衡计算的值</t>
    <phoneticPr fontId="9" type="noConversion"/>
  </si>
  <si>
    <t>Function_AcuRev1320_026_01_case2</t>
    <phoneticPr fontId="9" type="noConversion"/>
  </si>
  <si>
    <t>HMI上检查Readings 页面中，Demand目录下的所有页面</t>
  </si>
  <si>
    <t>1、 HMI上检查Readings的Demand目录下的所有页面</t>
    <phoneticPr fontId="9" type="noConversion"/>
  </si>
  <si>
    <t>HMI上检查Readings 页面中，Demand目录下的单词错误 预期：”Phase Demand“，实际：”Pashe Demand“</t>
  </si>
  <si>
    <t>HMI 的Demand 和Max Demand新增的Pre System Deamnd 页面和其他页面比较，页面布局不统一</t>
    <phoneticPr fontId="9" type="noConversion"/>
  </si>
  <si>
    <t>Function_AcuRev1320_026_01_case3</t>
  </si>
  <si>
    <t>HMI上检查Readings 页面中，Max Remand 目录下的所有页面</t>
  </si>
  <si>
    <t>1、 HMI上检查Readings的Max Demand目录下的所有页面</t>
  </si>
  <si>
    <t>HMI 的Demand 和Max Demand新增的Pre System Deamnd 页面和其他页面比较，页面布局不统一</t>
  </si>
  <si>
    <t>Function_AcuRev1320_026_01_case4</t>
  </si>
  <si>
    <t>HMI上检查Readings 页面中，Energy 目录下的所有页面</t>
  </si>
  <si>
    <t>1、 HMI上检查Readings的Energy 目录下的所有页面</t>
  </si>
  <si>
    <t>视在energy 预期是没有第一、第二、第三、第四象限的，目前上位机和HMI上都有做区分</t>
    <phoneticPr fontId="9" type="noConversion"/>
  </si>
  <si>
    <t>Function_AcuRev1320_026_01_case5</t>
  </si>
  <si>
    <t>HMI上检查Readings 页面中，Power Quality 目录下的所有页面</t>
  </si>
  <si>
    <t>1、 HMI上检查Readings的Power Quality目录下的所有页面</t>
  </si>
  <si>
    <t>电压电流的需分量数据，上位机显示的是需分量和需分角度；HMI上显示的是实部和虚部</t>
  </si>
  <si>
    <t>Function_AcuRev1320_026_01_case6</t>
    <phoneticPr fontId="9" type="noConversion"/>
  </si>
  <si>
    <t>HMI上检查Readings 页面中，Max/Min目录下的所有页面</t>
    <phoneticPr fontId="9" type="noConversion"/>
  </si>
  <si>
    <t>1、 HMI上检查Readings的Max/Min目录下的所有页面</t>
    <phoneticPr fontId="9" type="noConversion"/>
  </si>
  <si>
    <t>1、检查所有显示布局正常，数值显示为实际值，指示单词拼写及大小写正确，单位拼写及大小写正确</t>
    <phoneticPr fontId="9" type="noConversion"/>
  </si>
  <si>
    <t>HMI上检查Readings 页面中，Max/Min目录下的页面时间戳数据异常。预期：数据和时间戳正确</t>
    <phoneticPr fontId="9" type="noConversion"/>
  </si>
  <si>
    <t>非独立通道模式In 应该可以正常有值的，目前显示为-</t>
  </si>
  <si>
    <t>Function_AcuRev1320_026_01_case7</t>
  </si>
  <si>
    <t>HMI上检查Readings 页面中，IO目录下的所有页面</t>
  </si>
  <si>
    <t>1、 HMI上检查Readings的IO目录下的所有页面</t>
  </si>
  <si>
    <t>A1320-581</t>
    <phoneticPr fontId="9" type="noConversion"/>
  </si>
  <si>
    <t>Function_AcuRev1320_026_01_case8</t>
    <phoneticPr fontId="9" type="noConversion"/>
  </si>
  <si>
    <t>HMI上检查Dual Source Energy的Dual source energy enable/disable 参数配置</t>
    <phoneticPr fontId="9" type="noConversion"/>
  </si>
  <si>
    <t>1、 HMI 上配置Dual Source Energy 的使能参数
2、 检查HMI 界面参数的单词拼写正确，
3、 检查支持配置Enable 、Disable，并且不能配置其他值</t>
    <phoneticPr fontId="9" type="noConversion"/>
  </si>
  <si>
    <t>2、 界面显示布局正常，指示单词拼写正确
3、 配置可以成功，不支持其余值</t>
    <phoneticPr fontId="9" type="noConversion"/>
  </si>
  <si>
    <t>Function_AcuRev1320_026_01_case9</t>
  </si>
  <si>
    <t>HMI上检查Dual Source Energy的Energy 1 selection参数配置</t>
    <phoneticPr fontId="9" type="noConversion"/>
  </si>
  <si>
    <t>1、 HMI 上配置Dual Source Energy 的Energy 1 selection参数
2、 检查HMI 界面参数的单词拼写正确，
3、 检查支持配置以下参数，并且不能配置其他值：
0: Not selected
1: Active energy
2: Phase A active energy
3: Phase B active energy
4: Phase C active energy
5: Reactive energy
6: Phase A reactive energy
7: Phase B reactive energy
8: Phase C reactive energy
9: Apparent energy
10: Phase A apparent energy
11: Phase B apparent energy
12: Phase C apparent energy</t>
    <phoneticPr fontId="9" type="noConversion"/>
  </si>
  <si>
    <t>Function_AcuRev1320_026_01_case10</t>
  </si>
  <si>
    <t>HMI上检查Dual Source Energy的Energy 2 selection参数配置</t>
    <phoneticPr fontId="9" type="noConversion"/>
  </si>
  <si>
    <t>1、 HMI 上配置Dual Source Energy 的Energy 2 selection参数
2、 检查HMI 界面参数的单词拼写正确，
3、 检查支持配置以下参数，并且不能配置其他值：
0: Not selected
1: Active energy
2: Phase A active energy
3: Phase B active energy
4: Phase C active energy
5: Reactive energy
6: Phase A reactive energy
7: Phase B reactive energy
8: Phase C reactive energy
9: Apparent energy
10: Phase A apparent energy
11: Phase B apparent energy
12: Phase C apparent energy</t>
    <phoneticPr fontId="9" type="noConversion"/>
  </si>
  <si>
    <t>Function_AcuRev1320_026_01_case11</t>
  </si>
  <si>
    <t>HMI上检查Dual Source Energy的Energy 3 selection参数配置</t>
    <phoneticPr fontId="9" type="noConversion"/>
  </si>
  <si>
    <t>1、 HMI 上配置Dual Source Energy 的Energy 3 selection参数
2、 检查HMI 界面参数的单词拼写正确，
3、 检查支持配置以下参数，并且不能配置其他值：
0: Not selected
1: Active energy
2: Phase A active energy
3: Phase B active energy
4: Phase C active energy
5: Reactive energy
6: Phase A reactive energy
7: Phase B reactive energy
8: Phase C reactive energy
9: Apparent energy
10: Phase A apparent energy
11: Phase B apparent energy
12: Phase C apparent energy</t>
    <phoneticPr fontId="9" type="noConversion"/>
  </si>
  <si>
    <t>Function_AcuRev1320_026_01_case12</t>
  </si>
  <si>
    <t>HMI上检查Dual Source Energy的Control modeL参数配置</t>
    <phoneticPr fontId="9" type="noConversion"/>
  </si>
  <si>
    <t>1、 HMI 上配置Dual Source Energy 的Control modeL参数
2、 检查HMI 界面参数的单词拼写正确，
3、 检查支持配置以下参数，并且不能配置其他值：
0: Controlled by communication
1 ~ 3: Controlled by DI1-DI3</t>
    <phoneticPr fontId="9" type="noConversion"/>
  </si>
  <si>
    <t>Function_AcuRev1320_026_01_case13</t>
  </si>
  <si>
    <t>HMI上检查Dual Source Energy的Direction flag参数配置</t>
    <phoneticPr fontId="9" type="noConversion"/>
  </si>
  <si>
    <t>1、 HMI 上配置Dual Source Energy 的Direction flag参数
2、 检查HMI 界面参数的单词拼写正确，
3、 检查支持配置以下参数，并且不能配置其他值：
0: grid direction; 1: generator direction.</t>
    <phoneticPr fontId="9" type="noConversion"/>
  </si>
  <si>
    <t>DI模式无法修改此配置</t>
    <phoneticPr fontId="9" type="noConversion"/>
  </si>
  <si>
    <t>Function_AcuRev1320_026_01_case14</t>
    <phoneticPr fontId="9" type="noConversion"/>
  </si>
  <si>
    <t>HMI上检查Independent Input Channel的Enable 配置</t>
    <phoneticPr fontId="9" type="noConversion"/>
  </si>
  <si>
    <t>1、 HMI 上配置Independent Input Channel的Enable参数
2、 检查HMI 界面参数的单词拼写正确
3、 支持配置以下参数，并且不能配置其他值：
0: disable; 1: enable</t>
  </si>
  <si>
    <t>Function_AcuRev1320_026_01_case15</t>
  </si>
  <si>
    <t>HMI上检查Independent Input Channel的I1 power calculation Voltage selection 配置</t>
    <phoneticPr fontId="9" type="noConversion"/>
  </si>
  <si>
    <t>1、 HMI 上配置Independent Input Channel的I1 power calculation Voltage selection 参数
2、 检查HMI 界面参数的单词拼写正确
3、 遍历6种接线方式，检查参数支持配置对应的值，且不能配置当前接线方式不支持的其他值：
全部可支持配置的值如下：
0: disable
1: Va
2: Vb
3: Vc
4: Vab
5: Vbc
6: Vca</t>
    <phoneticPr fontId="9" type="noConversion"/>
  </si>
  <si>
    <t>2、 界面显示布局正常，指示单词拼写正确
3、 遍历6种接线方式，检查参数支持配置对应的值，且不能配置当前接线方式不支持的其他值：</t>
  </si>
  <si>
    <t>Function_AcuRev1320_026_01_case16</t>
  </si>
  <si>
    <t>HMI上检查Independent Input Channel的I2 power calculation Voltage selection 配置</t>
    <phoneticPr fontId="9" type="noConversion"/>
  </si>
  <si>
    <t>1、 HMI 上配置Independent Input Channel的I2 power calculation Voltage selection 参数
2、 检查HMI 界面参数的单词拼写正确
3、 遍历6种接线方式，检查参数支持配置对应的值，且不能配置当前接线方式不支持的其他值：
全部可支持配置的值如下：
0: disable
1: Va
2: Vb
3: Vc
4: Vab
5: Vbc
6: Vca</t>
    <phoneticPr fontId="9" type="noConversion"/>
  </si>
  <si>
    <t>2、 界面显示布局正常，指示单词拼写正确
3、 遍历6种接线方式，检查参数支持配置对应的值，且不能配置当前接线方式不支持的其他值：</t>
    <phoneticPr fontId="9" type="noConversion"/>
  </si>
  <si>
    <t>Function_AcuRev1320_026_01_case17</t>
  </si>
  <si>
    <t>HMI上检查Independent Input Channel的I3 power calculation Voltage selection 配置</t>
    <phoneticPr fontId="9" type="noConversion"/>
  </si>
  <si>
    <t>1、 HMI 上配置Independent Input Channel的I3 power calculation Voltage selection 参数
2、 检查HMI 界面参数的单词拼写正确
3、 遍历6种接线方式，检查参数支持配置对应的值，且不能配置当前接线方式不支持的其他值：
全部可支持配置的值如下：
0: disable
1: Va
2: Vb
3: Vc
4: Vab
5: Vbc
6: Vca</t>
    <phoneticPr fontId="9" type="noConversion"/>
  </si>
  <si>
    <t>Function_AcuRev1320_026_01_case18</t>
  </si>
  <si>
    <t>HMI上检查Independent Input Channel的I4 power calculation Voltage selection 配置</t>
    <phoneticPr fontId="9" type="noConversion"/>
  </si>
  <si>
    <t>1、 HMI 上配置Independent Input Channel的I4 power calculation Voltage selection 参数
2、 检查HMI 界面参数的单词拼写正确
3、 遍历6种接线方式，检查参数支持配置对应的值，且不能配置当前接线方式不支持的其他值：
全部可支持配置的值如下：
0: disable
1: Va
2: Vb
3: Vc
4: Vab
5: Vbc
6: Vca</t>
    <phoneticPr fontId="9" type="noConversion"/>
  </si>
  <si>
    <t>Function_AcuRev1320_026_01_case19</t>
    <phoneticPr fontId="9" type="noConversion"/>
  </si>
  <si>
    <t>HMI上检查Independent Input Channel的Summation 1 channel config 和Summation 2 channel config配置</t>
    <phoneticPr fontId="9" type="noConversion"/>
  </si>
  <si>
    <t>1、 HMI 上配置Independent Input Channel的Summation 1 channel config 和Summation 2 channel config参数
2、 检查HMI 界面参数的单词拼写正确
3、 Summation 1 channel config 配置Input1、Input2
4、 Summation 2 channel config 配置Input3、Inpu4
5、 检查两个参数可共同配置Input1-4，可重复配置</t>
    <phoneticPr fontId="9" type="noConversion"/>
  </si>
  <si>
    <t>2、 界面显示布局正常，指示单词拼写正确
3-4、 配置成功
5、 检查可以重复配置</t>
    <phoneticPr fontId="9" type="noConversion"/>
  </si>
  <si>
    <t>该模块未转测</t>
    <phoneticPr fontId="9" type="noConversion"/>
  </si>
  <si>
    <t>【AcuRev-1320 v1.01p05】打开独立通道，power calculation Voltage selection 参数选择None，上位机上Summation 可以选择对应None的通道，预期：当某一电流通道配置电压为disable时，Summation 不可配置该通道
https://accuenergy.atlassian.net/browse/A1320-946</t>
    <phoneticPr fontId="9" type="noConversion"/>
  </si>
  <si>
    <t>Function_AcuRev1320_026_01_case20</t>
    <phoneticPr fontId="9" type="noConversion"/>
  </si>
  <si>
    <t>电表Independent Input Channel 配置为Enable时，检查Reading的Real-time 测量值</t>
    <phoneticPr fontId="9" type="noConversion"/>
  </si>
  <si>
    <t>1、 电表Independent Input Channel 配置为Enable
2、 检查HMI Reading 的Real-time 测量值</t>
    <phoneticPr fontId="9" type="noConversion"/>
  </si>
  <si>
    <t>2、 Real-time 测量的参数项目与测试值与上位机一致
备注： 同时结合Modbus地址表检查</t>
  </si>
  <si>
    <t>Function_AcuRev1320_026_01_case21</t>
    <phoneticPr fontId="9" type="noConversion"/>
  </si>
  <si>
    <t>电表Independent Input Channel 配置为Enable时，检查Reading的Energy 测量值</t>
    <phoneticPr fontId="9" type="noConversion"/>
  </si>
  <si>
    <t>1、 电表Independent Input Channel 配置为Enable
2、 检查HMI Reading 的Energy测量值</t>
    <phoneticPr fontId="9" type="noConversion"/>
  </si>
  <si>
    <t>2、 Energy 测量的参数项目与测试值与上位机一致
备注： 同时结合Modbus地址表检查</t>
    <phoneticPr fontId="9" type="noConversion"/>
  </si>
  <si>
    <t>https://accuenergy.atlassian.net/jira/software/projects/A1320/issues?jql=project%20%3D%20A1320%20ORDER%20BY%20created%20DESC%2C%20cf%5B10021%5D%20ASC&amp;selectedIssue=A1320-603</t>
    <phoneticPr fontId="9" type="noConversion"/>
  </si>
  <si>
    <t>独立通道模式，压流角为0，预期有功能量累计在第一象限或第四象限；实际：有功能量累计在了第二象限</t>
    <phoneticPr fontId="9" type="noConversion"/>
  </si>
  <si>
    <t>Function_AcuRev1320_026_01_case22</t>
    <phoneticPr fontId="9" type="noConversion"/>
  </si>
  <si>
    <t>电表Independent Input Channel 配置为Enable时，检查Reading的Max&amp;Min测量值</t>
    <phoneticPr fontId="9" type="noConversion"/>
  </si>
  <si>
    <t>1、 电表Independent Input Channel 配置为Enable
2、 检查HMI Reading 的Max&amp;Min 测量值</t>
    <phoneticPr fontId="9" type="noConversion"/>
  </si>
  <si>
    <t>2、 Max&amp;Min测量的参数项目与测试值与上位机一致
备注： 同时结合Modbus地址表检查</t>
    <phoneticPr fontId="9" type="noConversion"/>
  </si>
  <si>
    <t>https://accuenergy.atlassian.net/jira/software/projects/A1320/issues?jql=project%20%3D%20A1320%20ORDER%20BY%20created%20DESC%2C%20cf%5B10021%5D%20ASC&amp;selectedIssue=A1320-598</t>
    <phoneticPr fontId="9" type="noConversion"/>
  </si>
  <si>
    <t>Function_AcuRev1320_026_01_case23</t>
  </si>
  <si>
    <t>电表Independent Input Channel 配置为Enable时，检查Reading的Demand 测量值</t>
    <phoneticPr fontId="9" type="noConversion"/>
  </si>
  <si>
    <t>1、 电表Independent Input Channel 配置为Enable
2、 检查HMI Reading 的Demand测量值</t>
    <phoneticPr fontId="9" type="noConversion"/>
  </si>
  <si>
    <t>2、 Demand 测量的参数项目与测试值与上位机一致
备注： 同时结合Modbus地址表检查</t>
    <phoneticPr fontId="9" type="noConversion"/>
  </si>
  <si>
    <t>Function_AcuRev1320_026_01_case24</t>
    <phoneticPr fontId="9" type="noConversion"/>
  </si>
  <si>
    <t>电表Independent Input Channel 配置为Enable时，检查Reading的Max Demand测量值</t>
    <phoneticPr fontId="9" type="noConversion"/>
  </si>
  <si>
    <t>1、 电表Independent Input Channel 配置为Enable
2、 检查HMI Reading 的Max Demand测量值</t>
    <phoneticPr fontId="9" type="noConversion"/>
  </si>
  <si>
    <t>2、 Max Demand 测量的参数项目与测试值与上位机一致
备注： 同时结合Modbus地址表检查</t>
    <phoneticPr fontId="9" type="noConversion"/>
  </si>
  <si>
    <t>https://accuenergy.atlassian.net/jira/software/projects/A1320/issues?jql=project%20%3D%20A1320%20ORDER%20BY%20created%20DESC%2C%20cf%5B10021%5D%20ASC&amp;selectedIssue=A1320-600</t>
    <phoneticPr fontId="9" type="noConversion"/>
  </si>
  <si>
    <t>HMI 的 MaxDemnd 的时间戳页面，显示的信息看不出来是哪一项数据的时间戳</t>
  </si>
  <si>
    <t>Function_AcuRev1320_026_01_case25</t>
  </si>
  <si>
    <t>电表Independent Input Channel 配置为Enable时，检查Reading的THD测量值</t>
    <phoneticPr fontId="9" type="noConversion"/>
  </si>
  <si>
    <t>1、 电表Independent Input Channel 配置为Enable
2、 检查HMI Reading 的THD测量值</t>
    <phoneticPr fontId="9" type="noConversion"/>
  </si>
  <si>
    <t>2、 THD 测量的参数项目与测试值与上位机一致
备注： 同时结合Modbus地址表检查</t>
    <phoneticPr fontId="9" type="noConversion"/>
  </si>
  <si>
    <t>https://accuenergy.atlassian.net/jira/software/projects/A1320/issues?jql=project%20%3D%20A1320%20ORDER%20BY%20created%20DESC%2C%20cf%5B10021%5D%20ASC&amp;selectedIssue=A1320-597</t>
    <phoneticPr fontId="9" type="noConversion"/>
  </si>
  <si>
    <t>电表HMI上没有THD的读数</t>
  </si>
  <si>
    <t>Function_AcuRev1320_026_01_case26</t>
    <phoneticPr fontId="9" type="noConversion"/>
  </si>
  <si>
    <t>电表Independent Input Channel 配置为Disable时，检查Reading的Real-time 测量值</t>
    <phoneticPr fontId="9" type="noConversion"/>
  </si>
  <si>
    <t>1、 电表Independent Input Channel 配置为Disable
2、 检查HMI Reading 的Real-time 测量值</t>
  </si>
  <si>
    <t>2、 Real-time 测量的参数项目与测试值为HS 20ms的值
备注： 同时结合Modbus地址表检查</t>
  </si>
  <si>
    <t>非独立通道模式，N相电流显示为-，预期要么是测量到的值，要么是根据不平衡计算的值</t>
  </si>
  <si>
    <t>Function_AcuRev1320_026_01_case27</t>
  </si>
  <si>
    <t>电表Independent Input Channel 配置为Disable时，检查Reading的Energy 测量值</t>
    <phoneticPr fontId="9" type="noConversion"/>
  </si>
  <si>
    <t>1、 电表Independent Input Channel 配置为Disable
2、 检查HMI Reading 的Energy测量值</t>
  </si>
  <si>
    <t>2、 Energy 测量的参数项目与测试值与上位机一致
备注： 同时结合Modbus地址表检查</t>
  </si>
  <si>
    <t>https://accuenergy.atlassian.net/jira/software/projects/A1320/issues?jql=project%20%3D%20A1320%20ORDER%20BY%20created%20DESC%2C%20cf%5B10021%5D%20ASC&amp;selectedIssue=A1320-577</t>
    <phoneticPr fontId="9" type="noConversion"/>
  </si>
  <si>
    <t>视在energy 预期是没有第一、第二、第三、第四象限的，目前上位机和HMI上都有做区分</t>
  </si>
  <si>
    <t>Function_AcuRev1320_026_01_case28</t>
    <phoneticPr fontId="9" type="noConversion"/>
  </si>
  <si>
    <t>电表Independent Input Channel 配置为Disable时，检查Reading的Max&amp;Min测量值</t>
    <phoneticPr fontId="9" type="noConversion"/>
  </si>
  <si>
    <t>1、 电表Independent Input Channel 配置为Disable
2、 检查HMI Reading 的Max&amp;Min 测量值</t>
    <phoneticPr fontId="9" type="noConversion"/>
  </si>
  <si>
    <t>Function_AcuRev1320_026_01_case29</t>
  </si>
  <si>
    <t>电表Independent Input Channel 配置为Disable时，检查Reading的Demand 测量值</t>
    <phoneticPr fontId="9" type="noConversion"/>
  </si>
  <si>
    <t>1、 电表Independent Input Channel 配置为Disable
2、 检查HMI Reading 的Demand测量值</t>
    <phoneticPr fontId="9" type="noConversion"/>
  </si>
  <si>
    <t>Function_AcuRev1320_026_01_case30</t>
  </si>
  <si>
    <t>电表Independent Input Channel 配置为Disable时，检查Reading的Max Demand测量值</t>
  </si>
  <si>
    <t>1、 电表Independent Input Channel 配置为Disable
2、 检查HMI Reading 的Max Demand测量值</t>
    <phoneticPr fontId="9" type="noConversion"/>
  </si>
  <si>
    <t>Function_AcuRev1320_026_01_case31</t>
  </si>
  <si>
    <t>电表Independent Input Channel 配置为Disable时，检查Reading的THD测量值</t>
  </si>
  <si>
    <t>1、 电表Independent Input Channel 配置为Disable
2、 检查HMI Reading 的THD测量值</t>
    <phoneticPr fontId="9" type="noConversion"/>
  </si>
  <si>
    <t>HMI无谐波菜单</t>
    <phoneticPr fontId="9" type="noConversion"/>
  </si>
  <si>
    <t>Function_AcuRev1320_026_01_case32</t>
    <phoneticPr fontId="9" type="noConversion"/>
  </si>
  <si>
    <t>HMI 在配置与读数时，如果发生通信繁忙，配置或读取失败的情况，要弹窗进行提示</t>
  </si>
  <si>
    <t>1、 电表测试过程中，观察如果发生通信繁忙，配置或读取失败，需弹窗进行提示</t>
  </si>
  <si>
    <t>1、弹窗提示通信繁忙</t>
    <phoneticPr fontId="9" type="noConversion"/>
  </si>
  <si>
    <t>无法构造</t>
    <phoneticPr fontId="9" type="noConversion"/>
  </si>
  <si>
    <t>无法构造该场景</t>
    <phoneticPr fontId="9" type="noConversion"/>
  </si>
  <si>
    <t>Function_AcuRev1320_026_01_case33</t>
  </si>
  <si>
    <t>HMI上检查Logs目录下，Set PQ Event Log的页面</t>
  </si>
  <si>
    <t>1、 HMI上检查Logs目录下，Set PQ Event Log 页面的内容</t>
  </si>
  <si>
    <t>1、检查显示正常，布局符合预期，可配的日志ID默认为000，可修改至已有日志ID的最大值，指示单词拼写及大小写正确，单位拼写及大小写正确。</t>
  </si>
  <si>
    <t>Function_AcuRev1320_026_01_case34</t>
    <phoneticPr fontId="9" type="noConversion"/>
  </si>
  <si>
    <t>HMI上检查Logs目录下，Check PQ Event Log 中日志显示</t>
    <phoneticPr fontId="9" type="noConversion"/>
  </si>
  <si>
    <t>1、 Set PQ Event Log 页面配置读取Log 的ID 为真实存在的ID
2、 HMI上检查Logs目录下，Check PQ Event Log 页面的内容</t>
    <phoneticPr fontId="9" type="noConversion"/>
  </si>
  <si>
    <t>2、检查日志内容显示正常，布局符合预期，已配置预期显示的日志，显示内容符合预期，指示单词拼写及大小写正确，单位拼写及大小写正确</t>
    <phoneticPr fontId="9" type="noConversion"/>
  </si>
  <si>
    <t>A1320-583</t>
  </si>
  <si>
    <t>Function_AcuRev1320_026_01_case35</t>
  </si>
  <si>
    <t>HMI上检查Logs目录下，没有读取日志时，Check PQ Event Log 中显示</t>
  </si>
  <si>
    <t>1、 Set PQ Event Log 页面配置读取Log 的ID 为0
2、 HMI上检查Logs目录下，Check PQ Event Log 页面的内容</t>
  </si>
  <si>
    <t>2、提示“There is no pq event log”</t>
  </si>
  <si>
    <t>Function_AcuRev1320_026_01_case36</t>
  </si>
  <si>
    <t>HMI上检查Logs页面中，Set Alarm Log 中显示正常，布局符合预期，可配的日志ID默认为000，可修改至最大值，指示单词拼写及大小写正确，单位拼写及大小写正确。</t>
  </si>
  <si>
    <t>1、 HMI上检查Logs目录下，Set Alarm Log 页面的内容</t>
  </si>
  <si>
    <t>Function_AcuRev1320_026_01_case37</t>
  </si>
  <si>
    <t>1、 Set Alarm Log 页面配置读取Log 的ID 为真实存在的ID
2、 HMI上检查Logs目录下，Check Alarm  Log 页面的内容</t>
  </si>
  <si>
    <t>2、检查日志内容显示正常，布局符合预期，已配置预期显示的日志，显示内容符合预期，指示单词拼写及大小写正确，单位拼写及大小写正确</t>
  </si>
  <si>
    <t>A1320-582</t>
    <phoneticPr fontId="9" type="noConversion"/>
  </si>
  <si>
    <t>Function_AcuRev1320_026_01_case38</t>
  </si>
  <si>
    <t>HMI上检查Logs目录下，没有读取日志时，Check Alarm Log 中显示</t>
  </si>
  <si>
    <t>1、 Set Alarm Log 页面配置读取Log 的ID 为0
2、 HMI上检查Logs目录下，Check Alarm Log 页面的内容</t>
  </si>
  <si>
    <t>2、提示“There is no alarm log”</t>
  </si>
  <si>
    <t>Function_AcuRev1320_026_01_case39</t>
  </si>
  <si>
    <t>HMI上检查Logs页面中，Set SOE Log 中显示正常，布局符合预期，可配的日志ID默认为000，可修改至最大值，指示单词拼写及大小写正确，单位拼写及大小写正确。</t>
  </si>
  <si>
    <t>1、 HMI上检查Logs目录下，Set SOE Log 页面的内容</t>
  </si>
  <si>
    <t>Function_AcuRev1320_026_01_case40</t>
  </si>
  <si>
    <t>HMI上检查Logs目录下，Check SOE Log 中日志显示</t>
  </si>
  <si>
    <t>1、 Set SOE Log 页面配置读取Log 的ID 为真实存在的ID
2、 HMI上检查Logs目录下，Check SOE Log 页面的内容</t>
  </si>
  <si>
    <t>Function_AcuRev1320_026_01_case41</t>
  </si>
  <si>
    <t>HMI上检查Logs目录下，没有读取日志时，Check SOE Log 中显示</t>
  </si>
  <si>
    <t>1、 Set SOE Log 页面配置读取Log 的ID 为0
2、 HMI上检查Logs目录下，Check SOE Log 页面的内容</t>
  </si>
  <si>
    <t>2、提示“There is no soe log”</t>
  </si>
  <si>
    <t>Function_AcuRev1320_026_01_case42</t>
  </si>
  <si>
    <t>HMI上检查Logs页面中，Set Audit Log 中显示正常，布局符合预期，可配的日志ID默认为000，可修改至最大值，指示单词拼写及大小写正确，单位拼写及大小写正确。</t>
    <phoneticPr fontId="9" type="noConversion"/>
  </si>
  <si>
    <t>1、 HMI上检查Logs目录下，Set Audit Log 页面的内容</t>
  </si>
  <si>
    <t>A1320-580</t>
    <phoneticPr fontId="9" type="noConversion"/>
  </si>
  <si>
    <t>HMI 界面Audit Log 的setting 页面，Current Log Max Number是518，预期：Current Log Index最大是518，实际：Current Log Index显示为519</t>
  </si>
  <si>
    <t>Function_AcuRev1320_026_01_case43</t>
    <phoneticPr fontId="9" type="noConversion"/>
  </si>
  <si>
    <t>HMI上检查Logs目录下，Check Audit Log 中日志显示</t>
    <phoneticPr fontId="9" type="noConversion"/>
  </si>
  <si>
    <t>1、 Set SOE Log 页面配置读取Log 的ID 为真实存在的ID
2、 HMI上检查Logs目录下，Check Audit Log 页面的内容</t>
  </si>
  <si>
    <t>Function_AcuRev1320_026_01_case44</t>
  </si>
  <si>
    <t>HMI上检查Logs目录下，没有读取日志时，Check Audit Log 中显示</t>
    <phoneticPr fontId="9" type="noConversion"/>
  </si>
  <si>
    <t>1、 Set SOE Log 页面配置读取Log 的ID 为0
2、 HMI上检查Logs目录下，Check Audit Log 页面的内容</t>
    <phoneticPr fontId="9" type="noConversion"/>
  </si>
  <si>
    <t>2、提示“There is no audit log”</t>
    <phoneticPr fontId="9" type="noConversion"/>
  </si>
  <si>
    <t>Function_AcuRev1320_026_01_case45</t>
    <phoneticPr fontId="9" type="noConversion"/>
  </si>
  <si>
    <t>HMI上检查Logs页面中，Set System Log 中显示正常，布局符合预期，可配的日志ID默认为000，可修改至最大值，指示单词拼写及大小写正确，单位拼写及大小写正确。</t>
    <phoneticPr fontId="9" type="noConversion"/>
  </si>
  <si>
    <t>1、 HMI上检查Logs目录下，Set System Log 页面的内容</t>
    <phoneticPr fontId="9" type="noConversion"/>
  </si>
  <si>
    <t>1、检查显示正常，布局符合预期，可配的日志ID默认为000，可修改至已有日志ID的最大值，指示单词拼写及大小写正确，单位拼写及大小写正确。</t>
    <phoneticPr fontId="9" type="noConversion"/>
  </si>
  <si>
    <t>Function_AcuRev1320_026_01_case46</t>
  </si>
  <si>
    <t>HMI上检查Logs目录下，Check System Log 中日志显示</t>
    <phoneticPr fontId="9" type="noConversion"/>
  </si>
  <si>
    <t>1、 Set SOE Log 页面配置读取Log 的ID 为真实存在的ID
2、 HMI上检查Logs目录下，Check System Log 页面的内容</t>
    <phoneticPr fontId="9" type="noConversion"/>
  </si>
  <si>
    <t>Function_AcuRev1320_026_01_case47</t>
  </si>
  <si>
    <t>HMI上检查Logs目录下，没有读取日志时，Check System Log 中显示</t>
    <phoneticPr fontId="9" type="noConversion"/>
  </si>
  <si>
    <t>1、 Set SOE Log 页面配置读取Log 的ID 为0
2、 HMI上检查Logs目录下，Check System Log 页面的内容</t>
    <phoneticPr fontId="9" type="noConversion"/>
  </si>
  <si>
    <t>2、提示“There is no system log”</t>
  </si>
  <si>
    <t>清除System log 会生成一条对应的清除日志，无法构造当前场景</t>
  </si>
  <si>
    <t>Function_AcuRev1320_026_01_case48</t>
  </si>
  <si>
    <t>HMI上设置需量方法，接入源，Demand method为"1"(sliding Block)，Demand update rate为1mins， Demand Interval为30mins，设置成功，首次上报为30分钟后，上报时间间隔为1mins</t>
  </si>
  <si>
    <t>1、HMI上进行需量设置如下：（setting—basic setting页面）
Demand method：1(sliding Block)
Demand update rate：5mins
Demand Interval：15mins
2、重置需量最值，时间记录为T1
3、距离最近T1最近15分钟整点开始计时T2
4、则是否T2+15分钟首次上报，过去的15分钟需量平均值(电流、功率)为0
注：需量计算数据准确性在需量计算模块用例覆盖，此处只考虑需量配置相关逻辑</t>
    <phoneticPr fontId="9" type="noConversion"/>
  </si>
  <si>
    <t>1、需量设置成功，上位机和HMI页面更新显示
Demand method：1(sliding Block)
Demand update rate：5mins
Demand Interval：15minss
4、首次上报为15分钟后，后续上报时间间隔为5mins</t>
    <phoneticPr fontId="9" type="noConversion"/>
  </si>
  <si>
    <t>Function_AcuRev1320_026_01_case49</t>
  </si>
  <si>
    <t>HMI上设置需量方法，接入源，Demand method为"1"(sliding Block)，Demand update rate为0mins， Demand Interval为31mins，设置设置失败。</t>
  </si>
  <si>
    <t>1、HMI上进行需量设置如下：（setting—basic setting页面）
Demand method：1(sliding Block)
Demand update rate：0mins
Demand Interval：31mins</t>
    <phoneticPr fontId="9" type="noConversion"/>
  </si>
  <si>
    <t>1、需量设置失败。
Demand update rate：0mins    ——非法值无法输入
Demand Interval：31mins     ——非法值无法输入</t>
  </si>
  <si>
    <t>Function_AcuRev1320_026_01_case50</t>
  </si>
  <si>
    <t>HMI上设置需量方法，接入源，Demand method为"0"(Fixed Block)，Demand update rate为5mins， Demand Interval为10mins，设置成功，首次上报为时间为当前最近首个整10分钟时刻点，后续上报时间间隔为10mins</t>
  </si>
  <si>
    <t>1、HMI上进行需量设置如下：（setting—basic setting页面）
Demand method：0 (Fixed Block)
Demand update rate：5mins
Demand Interval：10mins
2、重置需量最值，时间记录为T1
3、距离最近T1最近10分钟整点开始计时T2
4、则是否T2+10分钟首次上报，过去的10分钟需量平均值(电流、功率)为0
连接AcuRev1320电表到Acuview2上，查看需量更新时间
注：需量计算数据准确性在需量计算模块用例覆盖，此处只考虑需量配置相关逻辑</t>
  </si>
  <si>
    <t>1、需量设置成功，上位机和HMI页面更新显示
Demand method：0 (Fixed Block)
Demand update rate：5mins
Demand Interval：10mins
2、首次上报为时间为当前最近首个整10分钟时刻点，后续上报时间间隔为10mins</t>
  </si>
  <si>
    <t>需量模块，设置fixed方式，设置系统时间为16:28，DemandInterval设置4分钟，窗口应从16:32开始计时，需量更新时间为16:30。预期：需量更新时间为16:36，实际：需量更新时间为16:30</t>
    <phoneticPr fontId="9" type="noConversion"/>
  </si>
  <si>
    <t>Function_AcuRev1320_026_01_case51</t>
  </si>
  <si>
    <t>HMI上设置需量方法，接入源，Demand method为"0"(Fixed Block)，Demand update rate为0mins， Demand Interval为31mins，设置设置失败。</t>
  </si>
  <si>
    <t>1、HMI上进行需量设置如下：（setting—basic setting页面）
Demand method：0 (Fixed Block)
Demand update rate：0mins
Demand Interval：31mins</t>
  </si>
  <si>
    <t>1、需量设置失败
Demand update rate：0mins    ——非法值无法输入
Demand Interval：31mins     ——非法值无法输入</t>
  </si>
  <si>
    <t>Function_AcuRev1320_026_01_case52</t>
  </si>
  <si>
    <t>HMI上设置需量方法，接入源，Demand method为2，设置设置失败。</t>
  </si>
  <si>
    <t>1、HMI上进行需量设置如下：（setting—basic setting页面）
Demand method：2   ( 0 Fixed Block、1sliding Block)</t>
    <phoneticPr fontId="9" type="noConversion"/>
  </si>
  <si>
    <t>1、需量设置失败
Demand method：2    ——非法值无法输入</t>
  </si>
  <si>
    <t>只能选择Fixed Block、sliding Block</t>
    <phoneticPr fontId="9" type="noConversion"/>
  </si>
  <si>
    <t>Function_AcuRev1320_026_01_case53</t>
  </si>
  <si>
    <t>HMI上设置能量脉冲参数，Pulse LED parameter selection设为0,  Energy pulse constant设为0.1，      Pulse LED width设为20，参数设置成功。     --脉冲精度在脉冲章节覆盖</t>
  </si>
  <si>
    <t>1、HMI上进行能量脉冲参数设置如下：（setting—basic setting页面）
Pulse LED parameter selection：0
Energy pulse constant：0.1
Pulse LED width：20
2、连接AcuRev1320电表到Acuview2上，查看能量脉冲参数
注：脉冲精度在脉冲章节覆盖</t>
  </si>
  <si>
    <t>1、能量脉冲参数设置成功
2、上位机和HMI页面更新显示
Pulse LED parameter selection：0
Energy pulse constant：0.1
Pulse LED width：20</t>
  </si>
  <si>
    <t>Function_AcuRev1320_026_01_case54</t>
  </si>
  <si>
    <t>HMI上设置能量脉冲参数，Pulse LED parameter selection设为54,Energy pulse constant设为100000.000,Pulse LED width设为100，参数设置成功</t>
  </si>
  <si>
    <r>
      <rPr>
        <sz val="8"/>
        <color rgb="FF000000"/>
        <rFont val="微软雅黑"/>
        <family val="2"/>
        <charset val="134"/>
      </rPr>
      <t>1、HMI上进行能量脉冲参数设置如下：（setting—basic setting页面）
Pulse LED parameter selection：</t>
    </r>
    <r>
      <rPr>
        <strike/>
        <sz val="8"/>
        <color rgb="FFFF0000"/>
        <rFont val="微软雅黑"/>
        <family val="2"/>
        <charset val="134"/>
      </rPr>
      <t>360</t>
    </r>
    <r>
      <rPr>
        <sz val="8"/>
        <color rgb="FFFF0000"/>
        <rFont val="微软雅黑"/>
        <family val="2"/>
        <charset val="134"/>
      </rPr>
      <t xml:space="preserve"> 54
</t>
    </r>
    <r>
      <rPr>
        <sz val="8"/>
        <color rgb="FF000000"/>
        <rFont val="微软雅黑"/>
        <family val="2"/>
        <charset val="134"/>
      </rPr>
      <t>Energy pulse constant：100000.000
Pulse LED width：100
2、连接AcuRev1320电表到Acuview2上，查看能量脉冲参数
注：脉冲精度在脉冲章节覆盖</t>
    </r>
  </si>
  <si>
    <r>
      <rPr>
        <sz val="8"/>
        <color rgb="FF000000"/>
        <rFont val="微软雅黑"/>
        <family val="2"/>
        <charset val="134"/>
      </rPr>
      <t>1、能量脉冲参数设置成功
2、上位机和HMI页面更新显示
Pulse LED parameter selection：</t>
    </r>
    <r>
      <rPr>
        <strike/>
        <sz val="8"/>
        <color rgb="FF000000"/>
        <rFont val="微软雅黑"/>
        <family val="2"/>
        <charset val="134"/>
      </rPr>
      <t xml:space="preserve">360 </t>
    </r>
    <r>
      <rPr>
        <sz val="8"/>
        <color rgb="FFFF0000"/>
        <rFont val="微软雅黑"/>
        <family val="2"/>
        <charset val="134"/>
      </rPr>
      <t xml:space="preserve">54
</t>
    </r>
    <r>
      <rPr>
        <sz val="8"/>
        <color rgb="FF000000"/>
        <rFont val="微软雅黑"/>
        <family val="2"/>
        <charset val="134"/>
      </rPr>
      <t>Energy pulse constant：100000.000
Pulse LED width：100</t>
    </r>
  </si>
  <si>
    <t>https://accuenergy.atlassian.net/browse/A1320-559</t>
    <phoneticPr fontId="9" type="noConversion"/>
  </si>
  <si>
    <t>根据地址表，检查Pulse LED Parameter selection 最大可以选择到54，更新用例
无法配置50 以上的数值</t>
    <phoneticPr fontId="9" type="noConversion"/>
  </si>
  <si>
    <t>Function_AcuRev1320_026_01_case55</t>
  </si>
  <si>
    <t>HMI上设置能量脉冲参数，Pulse LED parameter selection设为2,  Energy pulse constant设为99999.000, Pulse LED width设为50，参数设置成功</t>
  </si>
  <si>
    <t>1、HMI上进行能量脉冲参数设置如下：（setting—basic setting页面）
Pulse LED parameter selection：2
Energy pulse constant：99999.000
Pulse LED width：50
2、连接AcuRev1320电表到Acuview2上，查看能量脉冲参数
注：脉冲精度在脉冲章节覆盖，此用例只考虑配置成功</t>
  </si>
  <si>
    <t>1、能量脉冲参数设置成功
2、上位机和HMI页面更新显示
Pulse LED parameter selection：2
Energy pulse constant：99999.000
Pulse LED width：50</t>
  </si>
  <si>
    <t>Function_AcuRev1320_026_01_case56</t>
  </si>
  <si>
    <t>HMI上设置能量脉冲参数，Pulse LED parameter selection设为361,Energy pulse constant设为99999.000, Pulse LED width设为50，参数设置失败</t>
  </si>
  <si>
    <t>1、HMI上进行能量脉冲参数设置如下：（setting—basic setting页面）
Pulse LED parameter selection：361
Energy pulse constant：99999.000
Pulse LED width：50
注：脉冲精度在脉冲章节覆盖</t>
  </si>
  <si>
    <r>
      <rPr>
        <sz val="8"/>
        <color rgb="FF000000"/>
        <rFont val="微软雅黑"/>
        <family val="2"/>
        <charset val="134"/>
      </rPr>
      <t xml:space="preserve">1、能量脉冲参数设置失败
Pulse LED parameter selection：361   ——非法值无法输入
</t>
    </r>
    <r>
      <rPr>
        <sz val="8"/>
        <color rgb="FFFF0000"/>
        <rFont val="微软雅黑"/>
        <family val="2"/>
        <charset val="134"/>
      </rPr>
      <t>2026/2/11：参数最多48个。建议用例更改设置parameter 49</t>
    </r>
  </si>
  <si>
    <t>2026/2/11：参数最多48个。建议用例更改</t>
    <phoneticPr fontId="9" type="noConversion"/>
  </si>
  <si>
    <t>2026/2/27：查询寄存器表，Pulse LED parameter selection最多支持48个</t>
    <phoneticPr fontId="9" type="noConversion"/>
  </si>
  <si>
    <t>根据地址表，检查Pulse LED Parameter selection 最大可以选择到54，更新用例
无法配置50 以上的数值</t>
  </si>
  <si>
    <t>Function_AcuRev1320_026_01_case57</t>
  </si>
  <si>
    <t>HMI上设置能量脉冲参数，Pulse LED parameter selection设为360,Energy pulse constant设为100000.001,Pulse LED width设为50，参数设置失败</t>
  </si>
  <si>
    <t>1、HMI上进行能量脉冲参数设置如下：（setting—basic setting页面）
Pulse LED parameter selection：360
Energy pulse constant：100000.001
Pulse LED width：50
注：脉冲精度在脉冲章节覆盖</t>
    <phoneticPr fontId="9" type="noConversion"/>
  </si>
  <si>
    <t>1、能量脉冲参数设置失败
Energy pulse constant：100000.001   ——非法值无法输入</t>
  </si>
  <si>
    <t>Function_AcuRev1320_026_01_case58</t>
  </si>
  <si>
    <t>HMI上设置能量脉冲参数，Pulse LED parameter selection设为360,Energy pulse constant设为0.01,Pulse LED width设为50，参数设置失败</t>
  </si>
  <si>
    <t>1、HMI上进行能量脉冲参数设置如下：（setting—basic setting页面）
Pulse LED parameter selection：360
Energy pulse constant：0.01
Pulse LED width：50
注：脉冲精度在脉冲章节覆盖</t>
  </si>
  <si>
    <t>1、能量脉冲参数设置失败
Energy pulse constant：0.01   ——非法值无法输入</t>
  </si>
  <si>
    <t>Function_AcuRev1320_026_01_case59</t>
  </si>
  <si>
    <t>HMI上设置能量脉冲参数，Pulse LED parameter selection设为360,Energy pulse constant设为0.001,Pulse LED width设为50，参数设置失败</t>
  </si>
  <si>
    <t>1、HMI上进行能量脉冲参数设置如下：（setting—basic setting页面）
Pulse LED parameter selection：360
Energy pulse constant：0.001
Pulse LED width：50
注：脉冲精度在脉冲章节覆盖</t>
  </si>
  <si>
    <t>1、能量脉冲参数设置失败
Energy pulse constant：0.001   ——非法值无法输入</t>
  </si>
  <si>
    <t>Function_AcuRev1320_026_01_case60</t>
    <phoneticPr fontId="9" type="noConversion"/>
  </si>
  <si>
    <t>HMI上设置能量脉冲参数，Pulse LED parameter selection设为360,Energy pulse constant设为100000.000,Pulse LED width设为101，参数设置失败</t>
  </si>
  <si>
    <t>1、HMI上进行能量脉冲参数设置如下：（setting—basic setting页面）
Pulse LED parameter selection：360
Energy pulse constant：100000.000
Pulse LED width：101
注：脉冲精度在脉冲章节覆盖</t>
  </si>
  <si>
    <t>1、能量脉冲参数设置失败
Pulse LED width：101    ——非法值无法输入</t>
  </si>
  <si>
    <t>【AcuRev-1320 v1.01p01】HMI上进行能量脉冲参数设置，无法设置Pulse LED width：100，预期：HMI可以设置Pulse LED width：100   https://accuenergy.atlassian.net/browse/A1320-575</t>
    <phoneticPr fontId="9" type="noConversion"/>
  </si>
  <si>
    <t>https://accuenergy.atlassian.net/jira/software/projects/A1320/issues?jql=project%20%3D%20A1320%20ORDER%20BY%20created%20DESC%2C%20cf%5B10021%5D%20ASC&amp;selectedIssue=A1320-575</t>
    <phoneticPr fontId="9" type="noConversion"/>
  </si>
  <si>
    <t>Function_AcuRev1320_026_01_case61</t>
  </si>
  <si>
    <t>HMI上设置能量脉冲参数，Pulse LED parameter selection设为360,Energy pulse constant设为100000.000,Pulse LED width设为19，参数设置失败</t>
  </si>
  <si>
    <t>1、HMI上进行能量脉冲参数设置如下：（setting—basic setting页面）
Pulse LED parameter selection：360
Energy pulse constant：100000.000
Pulse LED width：19
注：脉冲精度在脉冲章节覆盖</t>
  </si>
  <si>
    <t>1、能量脉冲参数设置失败
Pulse LED width：19    ——非法值无法输入</t>
  </si>
  <si>
    <t>Function_AcuRev1320_026_01_case62</t>
  </si>
  <si>
    <t>HMI上设置Frequency Selection 参数，只支持修改为50HZ或60HZ</t>
  </si>
  <si>
    <t>1、 HMI上修改Frequency Selection 参数为50HZ
2、 HMI上修改Frequency Selection 参数为60HZ
3、 HMI上检查Frequency Selection 参数可配置的值</t>
  </si>
  <si>
    <t>1-2、修改成功，可以生效
3、 检查只支持修改50HZ或60HZ，不存在其他可选的值</t>
  </si>
  <si>
    <t>Function_AcuRev1320_026_01_case63</t>
  </si>
  <si>
    <t>HMI上设置交流源接线类型(Service Configuration)分别设置为1 ELEMENT 2 WIRE、2 ELEMENT 3 WIRE 1 PHASE、2 ELEMENT 3 WIRE DELTA、2 ELEMENT 3 WIRE NETWORK、3 ELEMENT 4 WIRE Y、3 ELEMENT 4 WIRE DELTA设置参数成功。检查不支持其他参数配置。   -----功能验证接线方式章节覆盖</t>
  </si>
  <si>
    <t xml:space="preserve">1、HMI上进行交流源接线类型设置（setting—basic setting页面）
2、Service Configuration：1 ELEMENT 2 WIRE
3、连接AcuRev1320电表到Acuview2上，查看交流源接线类型
4、Service Configuration：2 ELEMENT 3 WIRE 1 PHASE
5、连接AcuRev1320电表到Acuview2上，查看交流源接线类型
6、Service Configuration：2 ELEMENT 3 WIRE DELTA
7、连接AcuRev1320电表到Acuview2上，查看交流源接线类型
8、Service Configuration：2 ELEMENT 3 WIRE NETWORK
9、连接AcuRev1320电表到Acuview2上，查看交流源接线类型
10、Service Configuration：3 ELEMENT 4 WIRE Y
11、连接AcuRev1320电表到Acuview2上，查看交流源接线类型
12、Service Configuration：3 ELEMENT 4 WIRE DELTA
13、连接AcuRev1320电表到Acuview2上，查看交流源接线类型
14、检查Service Configuration 参数不支持配置为其他值
</t>
  </si>
  <si>
    <t>2、交流源接线类型设置成功
3、上位机和HMI页面更新显示Service Configuration：1 ELEMENT 2 WIRE
4、交流源接线类型设置成功
5、上位机和HMI页面更新显示Service Configuration：2 ELEMENT 3 WIRE 1 PHASE
6、交流源接线类型设置成功
7、上位机和HMI页面更新显示Service Configuration：2 ELEMENT 3 WIRE DELTA
8、交流源接线类型设置成功
9、上位机和HMI页面更新显示Service Configuration：2 ELEMENT 3 WIRE NETWORK
10、交流源接线类型设置成功
11、上位机和HMI页面更新显示Service Configuration：3 ELEMENT 4 WIRE Y
12、交流源接线类型设置成功
13、上位机和HMI页面更新显示Service Configuration：3 ELEMENT 4 WIRE DELTA
14、Service Configuration 参数不支持配置为其他值</t>
    <phoneticPr fontId="9" type="noConversion"/>
  </si>
  <si>
    <t>Function_AcuRev1320_026_01_case64</t>
    <phoneticPr fontId="9" type="noConversion"/>
  </si>
  <si>
    <t>HMI上设置PT1为50、51、1000000参数设置成功</t>
    <phoneticPr fontId="9" type="noConversion"/>
  </si>
  <si>
    <t>1、HMI上进行PT1设置（setting—basic setting页面）
2、PT1：50
3、连接AcuRev1320电表到Acuview2上，查看PT1
4、PT1：51
5、连接AcuRev1320电表到Acuview2上，查看PT1
6、PT1：1000000
7、连接AcuRev1320电表到Acuview2上，查看PT1</t>
    <phoneticPr fontId="9" type="noConversion"/>
  </si>
  <si>
    <t>2、PT1设置成功
3、上位机和HMI页面更新显示：PT1：50
4、PT1设置成功
5、上位机和HMI页面更新显示：PT1：51
6、PT1设置成功
7、上位机和HMI页面更新显示：PT1：1000000</t>
    <phoneticPr fontId="9" type="noConversion"/>
  </si>
  <si>
    <t>【AcuRev-1320 v1.01p01】HMI上设置PT1：1000000参数设置失败，预期：HMI上设置PT1：1000000参数设置成功   https://accuenergy.atlassian.net/browse/A1320-576</t>
    <phoneticPr fontId="9" type="noConversion"/>
  </si>
  <si>
    <t>https://accuenergy.atlassian.net/jira/software/projects/A1320/issues?jql=project%20%3D%20A1320%20ORDER%20BY%20created%20DESC%2C%20cf%5B10021%5D%20ASC&amp;selectedIssue=A1320-576</t>
    <phoneticPr fontId="9" type="noConversion"/>
  </si>
  <si>
    <t>Function_AcuRev1320_026_01_case65</t>
  </si>
  <si>
    <t>HMI上设置PT1为49、1000001参数设置失败</t>
  </si>
  <si>
    <t>1、HMI上进行PT1设置（setting—basic setting页面）
2、PT1：49
3、PT1：1000001</t>
  </si>
  <si>
    <t>2、PT1设置设置失败
PT1：49    ——非法值无法输入
3、PT1设置设置失败
PT1：1000001    ——非法值无法输入</t>
  </si>
  <si>
    <t>Function_AcuRev1320_026_01_case66</t>
  </si>
  <si>
    <t>HMI上设置PT2为50、51、690参数设置成功</t>
  </si>
  <si>
    <t>1、HMI上进行PT2设置（setting—basic setting页面）
2、PT2：50
3、连接AcuRev1320电表到Acuview2上，查看PT2
4、PT2：51
5、连接AcuRev1320电表到Acuview2上，查看PT2
6、PT2：690
7、连接AcuRev1320电表到Acuview2上，查看PT2</t>
  </si>
  <si>
    <t>2、PT2设置成功
3、上位机和HMI页面更新显示：PT2：50
4、PT2设置成功
5、上位机和HMI页面更新显示：PT2：51
6、PT2设置成功
7、上位机和HMI页面更新显示：PT2：690</t>
    <phoneticPr fontId="9" type="noConversion"/>
  </si>
  <si>
    <t>Function_AcuRev1320_026_01_case67</t>
  </si>
  <si>
    <t>HMI上设置PT2为49、691参数设置失败</t>
  </si>
  <si>
    <t>1、HMI上进行PT2设置（setting—basic setting页面）
2、PT2：49
3、PT2：691</t>
    <phoneticPr fontId="9" type="noConversion"/>
  </si>
  <si>
    <t>2、PT2设置设置失败
PT2：49    ——非法值无法输入
3、PT2设置设置失败
PT2：691    ——非法值无法输入</t>
  </si>
  <si>
    <t>Function_AcuRev1320_026_01_case68</t>
  </si>
  <si>
    <t>HMI上设置VAR/PF Convention为IEC、IEEE，参数设置成功。检查不支持配置为其他值。</t>
  </si>
  <si>
    <t>1、HMI上进行VAR/PF Convention设置（setting—basic setting页面）
2、VAR/PF Convention：IEC
3、连接AcuRev1320电表到Acuview2上，查看VAR/PF Convention
4、VAR/PF Convention：IEEE
5、连接AcuRev1320电表到Acuview2上，查看VAR/PF Convention
6、 检查VAR/RF Convention 参数不支持配置其他值</t>
  </si>
  <si>
    <t>2、VAR/PF Convention设置成功
3、上位机和HMI页面更新显示
VAR/PF Convention：IEC
4、VAR/PF Convention设置成功
5、上位机和HMI页面更新显示
VAR/PF Convention：IEEE
6、 VAR/RF Convention 参数不支持配置其他值</t>
  </si>
  <si>
    <t>Function_AcuRev1320_026_01_case69</t>
  </si>
  <si>
    <t>HMI上设置VAR/PF Convention为IEC，参数设置成功，无功功率因素遵循IEC标准。  备注: 无功功率 Q（感性负载）是正数， 无功功率 Q（容性负载）是负数</t>
  </si>
  <si>
    <t>1、HMI上进行设置：VAR/PF Convention：IEC
2、查看无功功率因素是否遵循IEC标准:
设置电压电流夹角为30°，功率因素为正数
设置电压电流夹角为120°，功率因素为负数
设置电压电流夹角为240°，功率因素为负数
设置电压电流夹角为300°，功率因素为正数</t>
    <phoneticPr fontId="9" type="noConversion"/>
  </si>
  <si>
    <t>1、VAR/PF Convention设置成功，上位机和HMI页面更新显示
VAR/PF Convention：IEC
2、无功功率因素遵循IEC标准：无功功率 Q（感性负载）是正数， 无功功率 Q（容性负载）是负数</t>
    <phoneticPr fontId="9" type="noConversion"/>
  </si>
  <si>
    <t>Function_AcuRev1320_026_01_case70</t>
  </si>
  <si>
    <t>HMI上设置VAR/PF Convention为 IEEE，参数设置成功，无功功率因素遵循IEEE标准。 备注: 无功功率 Q（感性负载）是负数， 无功功率 Q（容性负载）是正数</t>
  </si>
  <si>
    <t>1、HMI上进行设置：VAR/PF Convention：IEEE
2、查看无功功率因素是否遵循IEEE标准:
设置电压电流夹角为30°，功率因素为负数
设置电压电流夹角为120°，功率因素为正数
设置电压电流夹角为240°，功率因素为负数
设置电压电流夹角为300°，功率因素为正数</t>
  </si>
  <si>
    <t>1、VAR/PF Convention设置成功，上位机和HMI页面更新显示
VAR/PF Convention：IEEE
2、无功功率因素遵循IEEE标准： 无功功率 Q（感性负载）是负数， 无功功率 Q（容性负载）是正数</t>
  </si>
  <si>
    <t>Function_AcuRev1320_026_01_case71</t>
  </si>
  <si>
    <t xml:space="preserve">HMI上设置Reactive Power Calculation Method为 True Reactive Power、 Generic Reactive Power，参数设置成功，检查Reactive Power Calculation Method 参数不支持配置其他值。 </t>
  </si>
  <si>
    <t>1、HMI上进行Reactive Power Calculation Method设置（setting—basic setting页面）
2、Reactive Power Calculation Method：Generic Reactive Power
3、Reactive Power Calculation Method：True Reactive Power
4、 检查Reactivr Power Calculation Method 不支持配置其他参数</t>
    <phoneticPr fontId="9" type="noConversion"/>
  </si>
  <si>
    <t>2、Reactive Power Calculation Method设置成功，上位机和HMI页面更新显示
Reactive Power Calculation Method：Generic Reactive Power
3、Reactive Power Calculation Method设置成功，上位机和HMI页面更新显示
Reactive Power Calculation Method：True Reactive Power 
4、 Reactivr Power Calculation Method 不支持配置其他参数</t>
  </si>
  <si>
    <t>Function_AcuRev1320_026_01_case72</t>
  </si>
  <si>
    <t>HMI上进行Phase order设置，配置为ABC、ACB；参数设置成功，不支持配置其他参数</t>
  </si>
  <si>
    <t>1、HMI上进行Phase order设置（setting—basic setting页面）
2、Phase order：ABC
3、Phase order：ACB
4、 检查Phase order 不支持配置其他参数</t>
  </si>
  <si>
    <t>2、Phase order设置成功，上位机和HMI页面更新显示
Phase order：ABC
3、Phase order设置成功，上位机和HMI页面更新显示
Phase order：ACB
4、 Phase order 不支持配置其他参数</t>
  </si>
  <si>
    <t>Function_AcuRev1320_026_01_case73</t>
    <phoneticPr fontId="9" type="noConversion"/>
  </si>
  <si>
    <t>HMI上设置Energy Reading Display format为0，参数设置成功,Energy Reading显示格式为Primary in 0.1 kWh。</t>
    <phoneticPr fontId="9" type="noConversion"/>
  </si>
  <si>
    <t>1、HMI上进行Energy Reading Display format设置（setting—basic setting页面）
2、Energy Reading Display format：0.1 kWh
3、HMI和上位机上查看Energy Reading显示格式</t>
    <phoneticPr fontId="9" type="noConversion"/>
  </si>
  <si>
    <t>2、Energy Reading Display format设置成功，上位机和HMI页面更新显示
Energy Reading Display format：0.1 kWh
3、HMI和上位机Energy Reading显示格式为Primary in 0.1 kWh</t>
    <phoneticPr fontId="9" type="noConversion"/>
  </si>
  <si>
    <t>【AcuRev-1320 v1.01p01】HMI上设置Energy Reading Display format：0.1 kWh，电表显示能量错误，如实际电表寄存器能量1.345，电表显示：134.5，预期：HMI上设置Energy Reading Display format：0.1 kWh和0.01kWh时，显示能量正确   A1320-577</t>
    <phoneticPr fontId="9" type="noConversion"/>
  </si>
  <si>
    <t>能量累计本身有问题的，当前问题单中的显示是正常的</t>
  </si>
  <si>
    <t>Function_AcuRev1320_026_01_case74</t>
  </si>
  <si>
    <t>HMI上设置Energy Reading Display format为1，参数设置成功,Energy Reading显示格式为Primary in 0.01kWh</t>
  </si>
  <si>
    <t>1、HMI上进行Energy Reading Display format设置（setting—basic setting页面）
2、Energy Reading Display format：0.01kWh
3、HMI和上位机上查看Energy Reading显示格式</t>
    <phoneticPr fontId="9" type="noConversion"/>
  </si>
  <si>
    <t>2、Energy Reading Display format设置成功，上位机和HMI页面更新显示
Energy Reading Display format：0.01kWh
3、HMI和上位机Energy Reading显示格式为Primary in 0.01kWh</t>
  </si>
  <si>
    <t>【AcuRev-1320 v1.01p01】HMI上设置Energy Reading Display format：0.1 kWh，电表显示能量错误，如实际电表寄存器能量1.345，电表显示：134.5，预期：HMI上设置Energy Reading Display format：0.1 kWh和0.01kWh时，显示能量正确   A1320-577</t>
  </si>
  <si>
    <t>Function_AcuRev1320_026_01_case75</t>
  </si>
  <si>
    <t>HMI上设置Energy Reading Display format为2，参数设置成功,Energy Reading显示格式为Primary in 0.001kWh</t>
  </si>
  <si>
    <t>1、HMI上进行Energy Reading Display format设置（setting—basic setting页面）
2、Energy Reading Display format：0.001kWh
3、HMI和上位机上查看Energy Reading显示格式</t>
    <phoneticPr fontId="9" type="noConversion"/>
  </si>
  <si>
    <t>2、Energy Reading Display format设置成功，上位机和HMI页面更新显示
Energy Reading Display format：0.001kWh
3、HMI和上位机Energy Reading显示格式为Primary in 0.001kWh</t>
  </si>
  <si>
    <t>Function_AcuRev1320_026_01_case76</t>
  </si>
  <si>
    <t>HMI上检查Energy Reading Display format只支持配置0.1kWh、0.01kWh、0.001kWh</t>
  </si>
  <si>
    <r>
      <t>1、HMI上</t>
    </r>
    <r>
      <rPr>
        <strike/>
        <sz val="8"/>
        <color rgb="FF000000"/>
        <rFont val="微软雅黑"/>
        <family val="2"/>
        <charset val="134"/>
      </rPr>
      <t>进行</t>
    </r>
    <r>
      <rPr>
        <sz val="8"/>
        <color rgb="FF000000"/>
        <rFont val="微软雅黑"/>
        <family val="2"/>
        <charset val="134"/>
      </rPr>
      <t>检查Energy Reading Display format 参数</t>
    </r>
  </si>
  <si>
    <t>2、Energy Reading Display format 只支持配置0.1kWh、0.01kWh、0.001kWh</t>
  </si>
  <si>
    <t>Function_AcuRev1320_026_01_case77</t>
  </si>
  <si>
    <t>HMI上工厂设置和上位机上显示一致， 且显示准确、正常、无乱码、无排版错误。 工厂设置: Manufacture，Model，SN，Hardware Version，Boot version，Firmware Version，Seal，MAC。</t>
    <phoneticPr fontId="9" type="noConversion"/>
  </si>
  <si>
    <t>1、电表上电
2、电表HMI上是否正常读取到设备信息和状态
3、连接AcuRev1320电表到Acuview2上，是否正常读取到设备信息和状态，
4、Acuview2上显示的设备信息和状态与HMI上显示是否一致
备注:设备信息和状态如下
Manufacture:ACCUENERGY（CANADA）   ---格式如此，实际值根据实际情况定
model:AcuRev1320-mV /mA    ---格式如此，实际值根据实际情况定
SN：DCTYYMMXXXXX             ---格式如此，实际值根据实际情况定
Hardware Version：V 1.01       ---格式如此，实际值根据实际情况定
Boot version：V1.0.1           ---格式如此，实际值根据实际情况定
Firmware Version：V1.0.1         ---格式如此，实际值根据实际情况定
Seal：No或者Yes              ---格式如此，实际值根据实际情况定
MAC地址：EC-C3-8A-50-07-20            ---格式如此，实际值根据实际情况定
备注：设备信息页面下不会显示Seal 信息，4100项目该参数在system status页面显示，显示结果为unsealed</t>
    <phoneticPr fontId="9" type="noConversion"/>
  </si>
  <si>
    <t>2、电表HMI上可正常读取到设备信息和状态；显示准确、正常、无乱码、无排版错误
3、Acuview2上可正常读取到设备信息和状态；显示准确、正常、无乱码、无排版错误
4、Acuview2上显示的设备信息和状态与HMI上显示一致
备注:设备信息和状态如下
Manufacture:ACCUENERGY（CANADA）   ---格式如此，实际值根据实际情况定
model:AcuRev1320-mV /mA    ---格式如此，实际值根据实际情况定
SN：DCTYYMMXXXXX             ---格式如此，实际值根据实际情况定
Hardware Version：V 1.01       ---格式如此，实际值根据实际情况定
Boot version：V1.0.1           ---格式如此，实际值根据实际情况定
Firmware Version：V1.0.1         ---格式如此，实际值根据实际情况定
Seal：No或者Yes              ---格式如此，实际值根据实际情况定
MAC地址：EC-C3-8A-50-07-20            ---格式如此，实际值根据实际情况定</t>
    <phoneticPr fontId="9" type="noConversion"/>
  </si>
  <si>
    <t>Function_AcuRev1320_026_01_case78</t>
  </si>
  <si>
    <t>手动写入serial number</t>
  </si>
  <si>
    <t>1、打开sscom工具，发送对应的modbus命令，进行写入SN操作
2、命令发送成功后，查看SN号是否写入成功
3、电表分别进行重启和恢复出厂后，查看写入的SN号是否仍存在且正确
4、电表进行升级后，查看SN号是否会丢失</t>
  </si>
  <si>
    <t>2、SN号写入成功
3、重启和恢复出厂后，SN号仍存在，显示正确
4、电表升级后SN号不会发生改变</t>
  </si>
  <si>
    <t>Function_AcuRev1320_026_01_case79</t>
  </si>
  <si>
    <t>手动写入硬件版本号</t>
  </si>
  <si>
    <t>1、打开sscom工具，发送对应的modbus命令，进行写入hardware操作
2、命令发送成功后，查看hardware号是否写入成功
3、电表分别进行重启和恢复出厂后，查看写入的hardware号是否仍存在且正确
4、电表进行升级后，查看hardware号是否会清空</t>
  </si>
  <si>
    <t>2、hardware号写入成功
3、重启和恢复出厂后，hardware号仍存在，显示正确
4、电表升级后hardware号不会被清空</t>
  </si>
  <si>
    <t>Function_AcuRev1320_026_01_case80</t>
  </si>
  <si>
    <t>手动写入mac地址</t>
  </si>
  <si>
    <t>1、打开sscom工具，发送对应的modbus命令，进行写入mac操作
2、命令发送成功后，查看mac号是否写入成功
3、电表分别进行重启和恢复出厂后，查看写入的mac号是否仍存在且正确
4、电表进行升级后，查看mac号是否会丢失</t>
  </si>
  <si>
    <t>2、mac号写入成功
3、重启和恢复出厂后，mac号仍存在，显示正确
4、电表升级后mac号不会发生改变</t>
  </si>
  <si>
    <t>Function_AcuRev1320_026_01_case81</t>
  </si>
  <si>
    <t>boot模式下设备型号</t>
  </si>
  <si>
    <t>1、进入boot模式下查看设备型号</t>
  </si>
  <si>
    <t>1、boot模式下设备型号显示为AcuRev1320
2026/2/11：boot模式下无设备型号</t>
    <phoneticPr fontId="9" type="noConversion"/>
  </si>
  <si>
    <t>boot下无设备型号</t>
    <phoneticPr fontId="9" type="noConversion"/>
  </si>
  <si>
    <t>Function_AcuRev1320_026_01_case82</t>
  </si>
  <si>
    <t>HMI端时间戳英文显示</t>
  </si>
  <si>
    <t>1、在HMI端查看各个界面的时间戳，查看时间戳的英文是否正确</t>
    <phoneticPr fontId="9" type="noConversion"/>
  </si>
  <si>
    <t>1、英文表示正确</t>
  </si>
  <si>
    <t>PQ Event Log 、Alarm Log待检查</t>
  </si>
  <si>
    <t>Function_AcuRev1320_026_01_case83</t>
  </si>
  <si>
    <t>电表上电后state灯需要为1s频率闪烁</t>
  </si>
  <si>
    <t>1、电表上电，查看state灯是否为1s频率闪烁</t>
  </si>
  <si>
    <t>1、电表上电后，state灯为1s频率闪烁</t>
  </si>
  <si>
    <t>Function_AcuRev1320_026_01_case84</t>
  </si>
  <si>
    <t>HMI上日期及时间显示准确、正常、无乱码、无排版错误。</t>
  </si>
  <si>
    <t>1、电表上电
2、观察电表HMI上日期及时间显示是否准确、正常、无乱码、无排版错误。</t>
  </si>
  <si>
    <t>2、HMI上日期及时间显示准确、正常、无乱码、无排版错误。</t>
  </si>
  <si>
    <t>Function_AcuRev1320_026_01_case85</t>
  </si>
  <si>
    <t>HMI上运行时间、负载时间显示准确、正常、无乱码、无排版错误。</t>
  </si>
  <si>
    <t>1、电表上电
2、观察电表HMI上运行时间、负载时间是否准确、正常、无乱码、无排版错误。</t>
  </si>
  <si>
    <t>2、HMI上运行时间、负载时间显示准确、正常、无乱码、无排版错误。</t>
  </si>
  <si>
    <t>Function_AcuRev1320_026_01_case86</t>
  </si>
  <si>
    <t>mV型电表当电流超出最大阈值时，HMI上显示“Over Current Alarm！”</t>
    <phoneticPr fontId="9" type="noConversion"/>
  </si>
  <si>
    <t>1、 mV型电表上电，input1输入的电流不超过6.25A
2、 观察HMI界面
3、 input2输入的电流超过6.25A
4、 观察HMI界面</t>
  </si>
  <si>
    <t>2、 HMI界面上显示“Over Current Alarm！”
4、 HMI界面上显示“Over Current Alarm！”</t>
    <phoneticPr fontId="9" type="noConversion"/>
  </si>
  <si>
    <t>Function_AcuRev1320_026_01_case87</t>
  </si>
  <si>
    <t>mA型电表当电流超出最大阈值时，HMI上显示“Over Current Alarm！”</t>
  </si>
  <si>
    <t>1、 mA型电表上电，input1输入的电流不超过25A
2、 观察HMI界面
3、 input2输入的电流超过25A
4、 观察HMI界面</t>
  </si>
  <si>
    <t>2、 HMI界面上不显示“Over Current Alarm！”
4、 HMI界面上显示“Over Current Alarm！”</t>
  </si>
  <si>
    <t>Function_AcuRev1320_026_01_case88</t>
  </si>
  <si>
    <t>电表超出最大相电压阈值490V时，HMI 上显示“Over Voltage Alarm！”</t>
  </si>
  <si>
    <t>1、Acuview2上位机
2、网线/RTU串口线
3、AcuRev1320电表
4、 电表接线方式配置为3e4w y</t>
  </si>
  <si>
    <t>1、 电表上电，Ua 输入480V， 不超过490V
2、 观察HMI接线
3、 Ua 输入495V
4、 观察HMI 界面</t>
  </si>
  <si>
    <t>2、 HMI界面上不显示“Over Voltage Alarm！”
4、 HMI界面上显示“Over Voltage Alarm！”</t>
  </si>
  <si>
    <t>Function_AcuRev1320_026_01_case89</t>
  </si>
  <si>
    <t>电表超出最大线电压阈值840V时，HMI 上显示“Over Voltage Alarm！”</t>
  </si>
  <si>
    <t>1、Acuview2上位机
2、网线/RTU串口线
3、AcuRev1320电表
4、 电表接线方式配置为3e4w delta</t>
  </si>
  <si>
    <t>1、 电表上电，Ua 输入480V， 线电压不超过840V
2、 观察HMI接线
3、 Ua 输入495V
4、 观察HMI 界面</t>
  </si>
  <si>
    <t>密码及背光设置</t>
    <phoneticPr fontId="9" type="noConversion"/>
  </si>
  <si>
    <t>Function_AcuRev1320_027_01_case1</t>
    <phoneticPr fontId="9" type="noConversion"/>
  </si>
  <si>
    <t>HMI上设置密码分别为0001、1000、9999，使用设置密码可以进入对应目录，输入错误密码不可以。</t>
  </si>
  <si>
    <t>1、AcuRev1320电表HMI上密码设置界面（Setting—Maintenance—Password）
2、设置密码0001，检查是否设置成功
3、使用0001登录，检查是否登录成功
4、设置密码1000，检查是否设置成功
5、使用1000登录，检查是否登录成功
6、设置密码9999，检查是否设置成功
7、使用9999登录，检查是否登录成功
8、输入错误4位数密码，点击登录，检查是否登录成功</t>
  </si>
  <si>
    <t>2、设置密码0001，设置成功
3、使用0001登录，登录成功
4、设置密码1000，设置成功
5、使用1000登录，登录成功
6、设置密码9999，设置成功
7、使用9999登录，登录成功
8、输入错误4位数密码，HMI提示密码错误，登录失败</t>
  </si>
  <si>
    <t>Function_AcuRev1320_027_01_case2</t>
    <phoneticPr fontId="9" type="noConversion"/>
  </si>
  <si>
    <t>忘记密码，利用HMI进入setting</t>
    <phoneticPr fontId="9" type="noConversion"/>
  </si>
  <si>
    <t>1、AcuRev1320电表HMI上Setting
2.忘记密码后，输入错误密码
3.提供电表SN号及电表当前日期
4.输入临时密码
5.选择是
6.选择否</t>
    <phoneticPr fontId="9" type="noConversion"/>
  </si>
  <si>
    <t xml:space="preserve">
2.页面提示密码错误，请联系我们
3.将电表SN号及电表当前日期通过计算得出临时密码
4.表计页面提示该临时密码只针对今天，是否要立即修改密码
5.表计立即进入重置密码界面
6.表计进入setting子菜单界面</t>
    <phoneticPr fontId="9" type="noConversion"/>
  </si>
  <si>
    <t>Function_AcuRev1320_027_01_case3</t>
  </si>
  <si>
    <t>忘记密码，利用HMI进入setting</t>
  </si>
  <si>
    <t>1、AcuRev1320电表HMI上Setting
2.忘记密码后，输入错误密码
3.提供电表SN号及电表当前日期
4.输入临时密码
5.选择是
6.重置密码
7.点击确定
8.进行修改
9.修改后查看是否能继续使用临时密码</t>
  </si>
  <si>
    <t xml:space="preserve">
2.页面提示密码错误，请联系我们
3.将电表SN号及电表当前日期通过计算得出临时密码
4.表计页面提示该临时密码只针对今天，是否要立即修改密码
5.表计立即进入重置密码界面
7.表计密码重置为原密码（忘记的那个密码），表计能利用该密码进行各种设置
8.表计能利用修改后的密码进行各种设置
9.临时密码当天有效，可多次使用</t>
  </si>
  <si>
    <t>Function_AcuRev1320_027_01_case4</t>
  </si>
  <si>
    <t>1、AcuRev1320电表HMI上Setting
2.忘记密码后，输入错误密码
3.提供电表SN号及电表当前日期
4.输入临时密码
5.选择否
6.退出setting后再次进入，输入临时密码
7.选择是
8.选择否</t>
  </si>
  <si>
    <t xml:space="preserve">
2.页面提示密码错误，请联系我们
3.将电表SN号及电表当前日期通过计算得出临时密码
4.表计页面提示该临时密码只针对今天，是否要立即修改密码
5.表计进入setting子菜单界面
6.表计页面提示该临时密码只针对今天，是否要立即修改密码
7.表计立即进入重置密码界面
8.表计进入setting子菜单界面</t>
  </si>
  <si>
    <t>Function_AcuRev1320_027_01_case5</t>
  </si>
  <si>
    <t>1、AcuRev1320电表HMI上Setting
2.忘记密码后，输入错误密码
3.提供电表SN号及电表当前日期
4.输入临时密码
5.选择否
6.退出setting界面
7.修改电表时间到第二天
8.重复步骤2~4</t>
  </si>
  <si>
    <t xml:space="preserve">
2.上位机页面提示密码错误，请联系我们
3.将电表SN号及电表当前日期通过计算得出临时密码
4.上位机页面提示该临时密码只针对今天，是否要立即修改密码
5.上位机进入setting可设置界面
7.利用3中产生的临时密码不能进入setting
8.重复步骤2~4</t>
  </si>
  <si>
    <t>Function_AcuRev1320_027_01_case6</t>
    <phoneticPr fontId="9" type="noConversion"/>
  </si>
  <si>
    <t xml:space="preserve">上位机上Tcp/Rtu, 设置密码分别为0001、1000、9999，使用设置密码可以进入对应目录，输入错误密码不可以。  </t>
  </si>
  <si>
    <t>1、Acuview2上位机
2、网线/RTU串口线
3、AcuRev4101电表</t>
    <phoneticPr fontId="9" type="noConversion"/>
  </si>
  <si>
    <t>1、分别通过Tcp/Rtu连接AcuRev1320电表到Acuview2上，链接状态为connected，密码设置界面（Setting—General—Security—Password）
2、设置密码0001，检查是否设置成功
3、使用0001登录，检查是否登录成功
4、设置密码1000，检查是否设置成功
5、使用1000登录，检查是否登录成功
6、设置密码9999，检查是否设置成功
7、使用9999登录，检查是否登录成功
8、输入错误4位数密码，点击登录，检查是否登录成功</t>
    <phoneticPr fontId="9" type="noConversion"/>
  </si>
  <si>
    <t xml:space="preserve">  https://accuenergy.atlassian.net/browse/A1320-529 【AcuRev-1320 v1.01p01】电表非默认密码，上位机设置，输入错误密码0000，点击update，可以设置成功，预期：输入错误密码，上位机页面提示密码错误，请联系我们</t>
    <phoneticPr fontId="9" type="noConversion"/>
  </si>
  <si>
    <t xml:space="preserve">  https://accuenergy.atlassian.net/browse/A1320-529 ——问题单未回归</t>
    <phoneticPr fontId="9" type="noConversion"/>
  </si>
  <si>
    <t>Function_AcuRev1320_027_01_case7</t>
  </si>
  <si>
    <t>忘记密码，利用上位机进入setting</t>
    <phoneticPr fontId="9" type="noConversion"/>
  </si>
  <si>
    <t>1、分别通过Tcp/Rtu连接AcuRev1320电表到Acuview2上，链接状态为connected，密码设置界面
2.忘记密码后，输入错误密码
3.提供电表SN号及电表当前日期
4.修改general中任意参数
5.输入临时密码</t>
    <phoneticPr fontId="9" type="noConversion"/>
  </si>
  <si>
    <t xml:space="preserve">
2.上位机页面提示密码错误，请联系我们
3.将电表SN号及电表当前日期通过计算得出临时密码
4.弹出提示框要求输入密码
5.修改成功，此时密码框显示原本密码，且上位机此后修改无需再输入验证密码</t>
    <phoneticPr fontId="9" type="noConversion"/>
  </si>
  <si>
    <t>https://accuenergy.atlassian.net/browse/A1320-656</t>
    <phoneticPr fontId="9" type="noConversion"/>
  </si>
  <si>
    <t>Function_AcuRev1320_027_01_case8</t>
  </si>
  <si>
    <t>忘记密码，利用上位机进入setting</t>
  </si>
  <si>
    <t>1、分别通过Tcp/Rtu连接AcuRev1320电表到Acuview2上，链接状态为connected，密码设置界面
2.忘记密码后，输入错误密码
3.提供电表SN号及电表当前日期
4.修改general中任意参数
5.输入临时密码
6.给表掉电，一段时间后上电，继续输入临时密码</t>
  </si>
  <si>
    <t xml:space="preserve">
2.上位机页面提示密码错误，请联系我们
3.将电表SN号及电表当前日期通过计算得出临时密码
4.弹出提示框要求输入密码
5.修改成功，此时密码框显示原本密码，且上位机此后修改无需再输入验证密码
6.上位机重新连接，临时密码依旧有效</t>
  </si>
  <si>
    <t>Function_AcuRev1320_027_01_case9</t>
  </si>
  <si>
    <t>1、分别通过Tcp/Rtu连接AcuRev1320电表到Acuview2上，链接状态为connected，密码设置界面
2.忘记密码后，输入错误密码
3.提供电表SN号及电表当前日期
4.修改general中任意参数
5.输入临时密码
6.修改时钟到第二天
7.提供电表SN号及电表当前新日期</t>
  </si>
  <si>
    <t xml:space="preserve">
2.上位机页面提示密码错误，请联系我们
3.将电表SN号及电表当前日期通过计算得出临时密码
4.弹出提示框要求输入密码
5.修改成功，此时密码框显示原本密码，且上位机此后修改无需再输入验证密码
6.原临时密码不可用
7.新临时密码可用</t>
  </si>
  <si>
    <t>Function_AcuRev1320_027_01_case10</t>
  </si>
  <si>
    <t>HMI上默认密码为0000，回车即可进入目标目录。</t>
    <phoneticPr fontId="9" type="noConversion"/>
  </si>
  <si>
    <t>1、新电表或恢复出厂后电表
2、任意输入密码界面（如进入basic setting页面）
3、使用默认密码“0000”,登录目标界面</t>
    <phoneticPr fontId="9" type="noConversion"/>
  </si>
  <si>
    <t>3、登录目标界面成功</t>
  </si>
  <si>
    <t>Function_AcuRev1320_027_02_case1</t>
  </si>
  <si>
    <t>HMI上设置背光延迟参数0成功，电表HMI无操作，电表背光不关闭。</t>
  </si>
  <si>
    <t>1、Acuview2上位机
2、网线/RTU串口线
3、AcuRev4104电表</t>
  </si>
  <si>
    <t>1、AcuRev1320电表HMI上背光设置界面（Setting—Maintenance—LCD Backlight Time）
2、设置背光关闭时间为0min
3、HMI上按键操作后停止，观察HMI是否背光常亮状态</t>
  </si>
  <si>
    <t>3、观察到HMI常亮背光</t>
  </si>
  <si>
    <t>Function_AcuRev1320_027_02_case2</t>
  </si>
  <si>
    <t>HMI上设置背光延迟参数1成功，电表HMI无操作，等待1min LCD背光闭关。</t>
  </si>
  <si>
    <t>1、Acuview2上位机
2、网线/RTU串口线
3、AcuRev4105电表</t>
  </si>
  <si>
    <t>1、AcuRev1320电表HMI上背光设置界面（Setting—Maintenance—LCD Backlight Time）
2、设置背光关闭时间为1min
3、HMI上按键操作后停止，观察HMI背光状态</t>
  </si>
  <si>
    <t>3、观察到停止操作HMI，等待1min关闭背光</t>
  </si>
  <si>
    <t>Function_AcuRev1320_027_02_case3</t>
  </si>
  <si>
    <t>HMI上设置背光延迟参数10成功，电表HMI无操作，等待10min LCD背光闭关。</t>
  </si>
  <si>
    <t>1、Acuview2上位机
2、网线/RTU串口线
3、AcuRev4106电表</t>
  </si>
  <si>
    <t>1、AcuRev1320电表HMI上背光设置界面（Setting—Maintenance—LCD Backlight Time）
2、设置背光关闭时间为10min
3、HMI上按键操作后停止，观察HMI背光状态</t>
  </si>
  <si>
    <t>3、观察到停止操作HMI，等待10min关闭背光</t>
  </si>
  <si>
    <t>Function_AcuRev1320_027_02_case4</t>
  </si>
  <si>
    <t>HMI上设置背光延迟参数120成功，电表HMI无操作，等待120min LCD背光闭关。</t>
  </si>
  <si>
    <t>1、Acuview2上位机
2、网线/RTU串口线
3、AcuRev4107电表</t>
  </si>
  <si>
    <t>1、AcuRev1320电表HMI上背光设置界面（Setting—Maintenance—LCD Backlight Time）
2、设置背光关闭时间为120min
3、HMI上按键操作后停止，观察HMI背光状态</t>
  </si>
  <si>
    <t>3、观察到停止操作HMI，等待120min关闭背光</t>
  </si>
  <si>
    <t>Function_AcuRev1320_027_02_case5</t>
  </si>
  <si>
    <t>HMI上设置背光延迟参数121失败。</t>
  </si>
  <si>
    <t>1、Acuview2上位机
2、网线/RTU串口线
3、AcuRev4108电表</t>
  </si>
  <si>
    <t>1、AcuRev1320电表HMI上背光设置界面
2、设置背光关闭时间为121min</t>
  </si>
  <si>
    <t>3、背光延迟参数无法设置成121，设置失败</t>
  </si>
  <si>
    <t>Function_AcuRev1320_027_02_case6</t>
  </si>
  <si>
    <t xml:space="preserve">上位机上Tcp/Rtu, 设置背光延迟参数0成功，电表HMI无操作，电表背光不关闭。 </t>
  </si>
  <si>
    <t>1、Acuview2上位机
2、网线/RTU串口线
3、AcuRev4109电表</t>
    <phoneticPr fontId="9" type="noConversion"/>
  </si>
  <si>
    <t>1、分别通过Tcp/Rtu连接AcuRev1320电表到Acuview2上，链接状态为connected
2、背光延迟设置界面（Setting—General—Other—Power On Backlight）
3、设置背光关闭时间为0min
4、HMI上按键操作后停止，观察HMI是否背光常亮状态</t>
  </si>
  <si>
    <t>4、观察到HMI常亮背光</t>
  </si>
  <si>
    <t>Function_AcuRev1320_027_02_case7</t>
  </si>
  <si>
    <t xml:space="preserve">上位机上Tcp/Rtu, 设置背光延迟参数2成功，电表HMI无操作，等待2min LCD背光闭关。 </t>
  </si>
  <si>
    <t>1、分别通过Tcp/Rtu连接AcuRev1320电表到Acuview2上，链接状态为connected
2、背光延迟设置界面（Setting—General—Other—Power On Backlight）
3、设置背光关闭时间为2min
4、HMI上按键操作后停止，观察HMI背光状态</t>
  </si>
  <si>
    <t>4、观察到停止操作HMI，等待2min关闭背光</t>
  </si>
  <si>
    <t>Function_AcuRev1320_027_02_case8</t>
  </si>
  <si>
    <t>上位机上Tcp/Rtu, 设置背光延迟参数10成功，HMI上显示设置成功。</t>
  </si>
  <si>
    <t>1、分别通过Tcp/Rtu连接AcuRev1320电表到Acuview2上，链接状态为connected
2、背光延迟设置界面（Setting—General—Other—Power On Backlight）
3、设置背光关闭时间为10min
4、HMI上按键操作后停止，观察HMI背光状态</t>
  </si>
  <si>
    <t>4、观察到停止操作HMI，等待10min关闭背光</t>
  </si>
  <si>
    <t>Function_AcuRev1320_027_02_case9</t>
  </si>
  <si>
    <t>上位机上Tcp/Rtu, 设置背光延迟参数120成功，HMI上显示设置成功。</t>
  </si>
  <si>
    <t>1、分别通过Tcp/Rtu连接AcuRev1320电表到Acuview2上，链接状态为connected
2、背光延迟设置界面（Setting—General—Other—Power On Backlight）
3、设置背光关闭时间为120min
4、HMI上按键操作后停止，观察HMI背光状态</t>
  </si>
  <si>
    <t>4、观察到停止操作HMI，等待120min关闭背光</t>
  </si>
  <si>
    <t>Function_AcuRev1320_027_02_case10</t>
  </si>
  <si>
    <t>上位机上Tcp/Rtu, 设置背光延迟参数121失败。</t>
  </si>
  <si>
    <t>1、Acuview2上位机
2、网线/RTU串口线
3、AcuRev4113电表</t>
  </si>
  <si>
    <t>1、分别通过Tcp/Rtu连接AcuRev1320电表到Acuview2上，链接状态为connected
2、背光延迟设置界面（Setting—General—Other—Power On Backlight）
3、设置背光关闭时间为121min</t>
  </si>
  <si>
    <t>3、上位机背光延迟参数无法设置成121，设置失败</t>
  </si>
  <si>
    <t>Function_AcuRev1320_027_02_case11</t>
  </si>
  <si>
    <t>背光常亮时，上位机上更改背光时间为1min</t>
  </si>
  <si>
    <t>1、Acuview2上位机
2、网线/RTU串口线
3、AcuRev4113电表
4、背光为常亮</t>
  </si>
  <si>
    <t>1、分别通过Tcp/Rtu连接AcuRev1320电表到Acuview2上，链接状态为connected
2、上位机上设置背光时间为1min
3、查看HMI端屏幕是否1min后关闭背光</t>
  </si>
  <si>
    <t>3、HMI端屏幕1min后关闭背光</t>
  </si>
  <si>
    <t>上位机配置参数权限管理</t>
    <phoneticPr fontId="9" type="noConversion"/>
  </si>
  <si>
    <t>Function_AcuRev1320_027_03_case1</t>
    <phoneticPr fontId="9" type="noConversion"/>
  </si>
  <si>
    <t>首次连接上位机进入general，修改参数</t>
  </si>
  <si>
    <t>1、通过RTU方式连接AcuRev1320电表到Acuview2上，链接状态为connected
2、进入general界面，随意修改参数后，点击update
3、输入错误的密码
4、输入正确的密码
5、切换reading界面，再次进入general界面，修改参数，点击update</t>
  </si>
  <si>
    <t>3、提示密码错误
4、参数修改成功，上位机密码栏会显示正确的密码
5、此时无需输入密码，即可进行修改参数
备注：若关闭RTU客户端后，重新连接上位机，修改参数时仍需输入密码</t>
  </si>
  <si>
    <t>Function_AcuRev1320_027_03_case2</t>
  </si>
  <si>
    <r>
      <t xml:space="preserve">首次连接上位机进入User and CT，修改参数
</t>
    </r>
    <r>
      <rPr>
        <sz val="8"/>
        <color rgb="FF0070C0"/>
        <rFont val="微软雅黑"/>
        <family val="2"/>
        <charset val="134"/>
      </rPr>
      <t>2026/2/6：这里是否修改用例为上位机进入Independent Wiring</t>
    </r>
    <phoneticPr fontId="9" type="noConversion"/>
  </si>
  <si>
    <r>
      <t xml:space="preserve">1、通过RTU方式连接AcuRev1320电表到Acuview2上，链接状态为connected
2、进入User and CT界面，随意修改参数后，点击update
3、输入错误的密码
4、输入正确的密码
5、切换reading界面，再次进入general界面，修改参数，点击update
</t>
    </r>
    <r>
      <rPr>
        <sz val="8"/>
        <color rgb="FF0070C0"/>
        <rFont val="微软雅黑"/>
        <family val="2"/>
        <charset val="134"/>
      </rPr>
      <t>2026/2/6：这里是否修改用例为上位机进入Independent Wiring</t>
    </r>
    <phoneticPr fontId="9" type="noConversion"/>
  </si>
  <si>
    <t>3、提示密码错误
4、参数修改成功
5、此时无需输入密码，即可进行修改参数
备注：若关闭RTU客户端后，重新连接上位机，修改参数时仍需输入密码</t>
  </si>
  <si>
    <t xml:space="preserve">  https://accuenergy.atlassian.net/browse/A1320-529 【AcuRev-1320 v1.01p01】电表非默认密码，上位机设置，输入错误密码0000，点击update，可以设置成功，预期：输入错误密码，上位机页面提示密码错误，请联系我们
2026/3/3：当前版本（v1.01p03）仍存在</t>
    <phoneticPr fontId="9" type="noConversion"/>
  </si>
  <si>
    <t>Function_AcuRev1320_027_03_case3</t>
  </si>
  <si>
    <t>首次连接上位机进入I/O Module，修改参数</t>
  </si>
  <si>
    <t>1、通过RTU方式连接AcuRev1320电表到Acuview2上，链接状态为connected
2、进入I/O Module界面，随意修改参数后，点击update
3、输入错误的密码
4、输入正确的密码
5、切换reading界面，再次进入general界面，修改参数，点击update</t>
  </si>
  <si>
    <t xml:space="preserve">  https://accuenergy.atlassian.net/browse/A1320-529 【AcuRev-1320 v1.01p01】电表非默认密码，上位机设置，输入错误密码0000，点击update，可以设置成功，预期：输入错误密码，上位机页面提示密码错误，请联系我们
2026/3/3：当前版本仍存在</t>
    <phoneticPr fontId="9" type="noConversion"/>
  </si>
  <si>
    <t>Function_AcuRev1320_027_03_case4</t>
    <phoneticPr fontId="9" type="noConversion"/>
  </si>
  <si>
    <t>首次连接上位机进入Alarm，修改参数</t>
  </si>
  <si>
    <t>1、通过RTU方式连接AcuRev1320电表到Acuview2上，链接状态为connected
2、进入Alarm界面，随意修改参数后，点击update
3、输入错误的密码
4、输入正确的密码
5、切换reading界面，再次进入general界面，修改参数，点击update</t>
  </si>
  <si>
    <t xml:space="preserve">  https://accuenergy.atlassian.net/browse/A1320-529 【AcuRev-1320 v1.01p01】电表非默认密码，上位机设置，输入错误密码0000，点击update，可以设置成功，预期：输入错误密码，上位机页面提示密码错误，请联系我们2026/3/3：当前版本仍存在</t>
    <phoneticPr fontId="9" type="noConversion"/>
  </si>
  <si>
    <t xml:space="preserve">  https://accuenergy.atlassian.net/browse/A1320-529 【AcuRev-1320 v1.01p01】电表非默认密码，上位机设置，输入错误密码0000，点击update，可以设置成功，预期：输入错误密码，上位机页面提示密码错误，请联系我们2026/3/3：当前版本仍存在
请联系我们2026/3/18：当前版本仍存在</t>
    <phoneticPr fontId="9" type="noConversion"/>
  </si>
  <si>
    <t>Function_AcuRev1320_027_03_case5</t>
  </si>
  <si>
    <t>首次连接上位机进入waveform，修改参数</t>
  </si>
  <si>
    <t>1、通过RTU方式连接AcuRev1320电表到Acuview2上，链接状态为connected
2、进入waveform界面，随意修改参数后，点击update
3、输入错误的密码
4、输入正确的密码
5、切换reading界面，再次进入general界面，修改参数，点击update</t>
  </si>
  <si>
    <t>Function_AcuRev1320_027_03_case6</t>
  </si>
  <si>
    <t>首次连接上位机进入TOU Setting，修改参数</t>
  </si>
  <si>
    <t>1、通过RTU方式连接AcuRev1320电表到Acuview2上，链接状态为connected
2、进入TOU Setting界面，随意修改参数后，点击update
3、输入错误的密码
4、输入正确的密码
5、切换reading界面，再次进入general界面，修改参数，点击update</t>
  </si>
  <si>
    <t>Function_AcuRev1320_027_03_case7</t>
  </si>
  <si>
    <t>首次连接上位机进入datalog，修改参数</t>
  </si>
  <si>
    <t>1、通过RTU方式连接AcuRev1320电表到Acuview2上，链接状态为connected
2、进入datalog界面，随意修改参数后，点击update
3、输入错误的密码
4、输入正确的密码
5、切换reading界面，再次进入general界面，修改参数，点击update
6、分别遍历datalog1、2、3、4</t>
  </si>
  <si>
    <t>Function_AcuRev1320_027_03_case8</t>
  </si>
  <si>
    <t>首次连接上位机进入daylight saving time，修改参数</t>
  </si>
  <si>
    <t xml:space="preserve">1、通过RTU方式连接AcuRev1320电表到Acuview2上，链接状态为connected
2、进入daylight saving time界面，随意修改参数后，点击update
3、输入错误的密码
4、输入正确的密码
5、切换reading界面，再次进入general界面，修改参数，点击update
</t>
  </si>
  <si>
    <t>Function_AcuRev1320_027_03_case9</t>
  </si>
  <si>
    <t>首次连接上位机进入system status，reset netwotk</t>
  </si>
  <si>
    <t xml:space="preserve">1、通过RTU方式连接AcuRev1320电表到Acuview2上，链接状态为connected
2、点击reset network
3、输入错误的密码
4、输入正确的密码
</t>
  </si>
  <si>
    <t xml:space="preserve">3、提示密码错误
4、网络配置恢复成功
</t>
  </si>
  <si>
    <t>Function_AcuRev1320_027_03_case10</t>
  </si>
  <si>
    <t>首次连接上位机进入system status，factory reset</t>
  </si>
  <si>
    <t xml:space="preserve">1、通过RTU方式连接AcuRev1320电表到Acuview2上，链接状态为connected
2、点击factory reset
3、输入错误的密码
4、输入正确的密码
</t>
  </si>
  <si>
    <t xml:space="preserve">3、提示密码错
4、恢复出厂设置成功
</t>
  </si>
  <si>
    <t>Function_AcuRev1320_027_03_case11</t>
  </si>
  <si>
    <t>首次连接上位机进入system status，reboot meter</t>
  </si>
  <si>
    <t xml:space="preserve">1、通过RTU方式连接AcuRev1320电表到Acuview2上，链接状态为connected
2、点击reboot meter
3、输入错误的密码
4、输入正确的密码
</t>
    <phoneticPr fontId="9" type="noConversion"/>
  </si>
  <si>
    <t xml:space="preserve">3、提示密码错误
4、重启成功
</t>
  </si>
  <si>
    <t>Function_AcuRev1320_027_03_case12</t>
  </si>
  <si>
    <t>首次连接上位机进入system status，设置时间和clear run time/load time</t>
  </si>
  <si>
    <t>1、通过RTU方式连接AcuRev1320电表到Acuview2上，链接状态为connected
2、进行设置时间
3、输入错误的密码
4、输入正确的密码
5、重新连接上位机，重复上述步骤，遍历clear run time和load time</t>
  </si>
  <si>
    <t>3、提示密码错误
4、时间设置成功
5、首次连接上位机，点击clear run time 和 clear load time都需要输入密码</t>
  </si>
  <si>
    <t>Function_AcuRev1320_028_01_case1</t>
  </si>
  <si>
    <t>VLN 60V，独立供电（100V，50HZ）， 电表启动正常，稳定工作</t>
  </si>
  <si>
    <t>1、AcuRev-1320供电电源独立供电（100V，50HZ），输入相电压VLN (60V,50HZ)
2、观察电表是否启动正常
3、交流源输入相电压Van、Vbn、Vcn的额定电压为60V,50HZ。
4、输入三路电流分别为(3A、5A，10A)，在上位机上分别配置为对应A相、B相、C相。</t>
  </si>
  <si>
    <t>2、电表是否启动正常
3、Acuview2上和HMI上检查交流电相电压均在精度范围内，范围(V):59.94 ~ 60.06，Vlnavg范围(V)：59.94 ~ 60.06
4、Acuview2上和HMI上检查交流电相电流均在精度范围内，Ia范围(A):2.997 ~ 3.003，Ib范围(A):4.995 ~ 5.005，Ic范围(A):9.99 ~ 10.01， Iavg范围(A)：5.994 ~ 6.006</t>
  </si>
  <si>
    <t>Function_AcuRev1320_028_01_case3</t>
  </si>
  <si>
    <t>VLN 480V，独立供电（300V,60HZ）， 电表启动正常，稳定工作</t>
  </si>
  <si>
    <t>1、AcuRev-1320供电电源独立供电（300V,58HZ），输入相电压VLN 240V,58HZ
2、观察电表是否启动正常
3、交流电源输入相电压Van、Vbn、Vcn的额定电压为240V,58HZ
4、输入三路电流分别为(3A、5A，10A)，在上位机上分别配置为对应A相、B相、C相。</t>
  </si>
  <si>
    <t>2、电表是否启动正常
3、Acuview2上和HMI上检查交流电相电压均在精度范围内，范围(V):239.76 ~ 240.24，Vlnavg范围(V)：239.76 ~ 240.24
4、Acuview2上和HMI上检查交流电相电流均在精度范围内，Ia范围(A):2.997 ~ 3.003，Ib范围(A):4.995 ~ 5.005，Ic范围(A):9.99 ~ 10.01， Iavg范围(A)：5.994 ~ 6.006</t>
  </si>
  <si>
    <t>Function_AcuRev1320_029_02_case1</t>
  </si>
  <si>
    <t>上位机通过modbus TCP连接设备，上位机发送请求到收到响应这个时间不应超过20ms</t>
  </si>
  <si>
    <t>1、通过TCP方式连接AcuRev-1320电表到Acuview2上，链接状态为connected
2、打开Wireshark抓包工具，设置视图--时间显示格式为ms级
3、上位机发送任意请求，Wireshark上查看请求发出到收到响应的时间</t>
  </si>
  <si>
    <t>3、Wireshark上查看上位机发送请求到收到响应这个时间不应超过20ms</t>
  </si>
  <si>
    <t>Function_AcuRev1320_029_02_case2</t>
  </si>
  <si>
    <t>上位机通过modbus RTU连接设备，上位机发送请求到收到响应这个时间不应超过20ms</t>
  </si>
  <si>
    <t>1、波特率配置为115200，通过RTU方式连接AcuRev-1320电表到Acuview2上，链接状态为connected
2、打开AccessProt串口监控工具
3、上位机发送任意请求，AccessProt上查看请求发出到收到响应的时间</t>
  </si>
  <si>
    <t>3、AccessProt上查看上位机发送请求到收到响应这个时间不应超过20ms
备注：波特率低于115200bps的场景未验证，因为要保证静默时间，较低的波特率响应时间有可能会超过20ms；优先用115200bps验证</t>
  </si>
  <si>
    <t>Function_AcuRev1320_029_02_case2_01</t>
  </si>
  <si>
    <t>串口工具通过modbus RTU 发送请求到收到响应的时间要保证超过静默时间</t>
  </si>
  <si>
    <t>1、 串口工具通过modbus RTU 协议发送请求
2、 4100电表回复报文，通过XXX设备检查两个报文之间的间隔时间【具体测试设备待转测验证后补充】
3、 覆盖所有波特率，检查间隔时间满足协议要求的静默时间</t>
  </si>
  <si>
    <t>3、 检查报文响应时间满足超过静默时间，标准如下：
2400bps:20ms
4800bps:10ms
9600bps:5ms
19200bps:2.5ms
38400bps:2ms
57600bps:2ms
115200bps:1.0~2.0ms</t>
  </si>
  <si>
    <t>电气参数稳定性&amp;压力验证</t>
  </si>
  <si>
    <t>相电压电流稳定性测试</t>
  </si>
  <si>
    <t>Stable_AcuRev1320_030_01_case1</t>
  </si>
  <si>
    <t>ABC相电压为120V，ABC三相电流输入20A，持续测量1h，测试精度均满足0.1%</t>
  </si>
  <si>
    <t>1、通过TCP方式连接AcuRev-1320电表到Acuview2上，链接状态为connected
2、ABC相电压为120V，ABC三相电流输入20A
3、持续1小时，间隔5分钟观测一次ABC相电压和ABC三相电流是否满足精度要求0.1%</t>
  </si>
  <si>
    <t>3、持续1小时，间隔5分钟观测一次ABC相电压和ABC三相电流满足精度要求0.1%</t>
  </si>
  <si>
    <t>1、检测时间太长，测试时间不够
2、电表精度目前不能满足要求</t>
  </si>
  <si>
    <t>Stable_AcuRev1320_030_01_case2</t>
  </si>
  <si>
    <t>ABC相电压为120V，ABC三相电流输入20A，持续测量4h，测试精度均满足0.1%</t>
  </si>
  <si>
    <t>1、通过TCP方式连接AcuRev-1320电表到Acuview2上，链接状态为connected
2、ABC相电压为120V，ABC三相电流输入20A
3、持续4小时，间隔5分钟观测一次ABC相电压和三相电流，是否满足精度要求0.1%</t>
  </si>
  <si>
    <t>3、持续3小时，间隔5分钟观测一次ABC相电压和三相电流满足精度要求0.1%</t>
  </si>
  <si>
    <t>长时间挂机测试，无挂机资源与时间</t>
    <phoneticPr fontId="9" type="noConversion"/>
  </si>
  <si>
    <t>Stable_AcuRev1320_030_01_case3</t>
  </si>
  <si>
    <t>ABC相电压为220V，ABC三相电流输入5A，持续测量1h，测试精度均满足0.1%</t>
  </si>
  <si>
    <t>1、通过TCP方式连接AcuRev-1320电表到Acuview2上，链接状态为connected
2、ABC相电压为220V，ABC三相电流输入5A
3、持续1小时，间隔5分钟观测一次ABC相电压和三相电流是否满足精度要求0.1%</t>
  </si>
  <si>
    <t>3、持续1小时，间隔5分钟观测一次ABC相电压和三相电流满足精度要求0.1%</t>
  </si>
  <si>
    <t>电表精度目前不能满足要求，问题单均由丽红提单</t>
  </si>
  <si>
    <t>Stable_AcuRev1320_030_01_case4</t>
  </si>
  <si>
    <t>ABC相电压为220V，ABC三相电流输入5A，持续测量3h，测试精度均满足0.1%</t>
  </si>
  <si>
    <t>1、通过TCP方式连接AcuRev-1320电表到Acuview2上，链接状态为connected
2、ABC相电压为220V，ABC三相电流输入5A
3、持续3小时，间隔5分钟观测一次ABC相电压和三相电流是否满足精度要求0.1%</t>
  </si>
  <si>
    <t>Stable_AcuRev1320_030_01_case5</t>
  </si>
  <si>
    <t>ABC相电压为400V，三相电流输5A，持续测量1h，测试精度均满足0.1%</t>
  </si>
  <si>
    <t>1、通过TCP方式连接AcuRev-1320电表电表到Acuview2上，链接状态为connected
2、ABC相电压为400V，三相电流输入5A
3、持续1小时，间隔5分钟观测一次ABC相电压和三相电流是否满足精度要求0.1%</t>
  </si>
  <si>
    <t>Stable_AcuRev1320_030_01_case6</t>
  </si>
  <si>
    <t>ABC相电压为400V，三相电流输入1A，持续测量4h，测试精度均满足0.1%</t>
  </si>
  <si>
    <t>1、通过TCP方式连接AcuRev-1320电表到Acuview2上，链接状态为connected
2、ABC相电压为400V，三相电流输入1A
3、持续4小时，间隔5分钟观测一次ABC相电压和三相电流是否满足精度要求0.1%</t>
  </si>
  <si>
    <t>相电压电流相角稳定性测试</t>
  </si>
  <si>
    <t>Stable_AcuRev1320_030_02_case1</t>
  </si>
  <si>
    <t>ABC相电压为120V，三相电流输入1A，电流相角位0°、240°、120°，ABC电压相角设置为0°、240°、120°，持续测量1h，相角测试精度均满足0.1%</t>
  </si>
  <si>
    <t>1、通过TCP方式连接AcuRev-1320电表到Acuview2上，链接状态为connected
2、ABC相电压为120V，三相电流输入1A
3、三相电流相角位0°、240°、120°，ABC电压相角设置为0°、240°、120°
4、持续1小时，间隔5分钟观测一次ABC相电压和三相电流对应相角是否满足精度要求±0.1</t>
  </si>
  <si>
    <t>4、持续1小时，间隔5分钟观测一次ABC相电压和三相电流对应相角满足精度要求0.1%</t>
  </si>
  <si>
    <t>Stable_AcuRev1320_030_02_case2</t>
  </si>
  <si>
    <t>ABC相电压为120V，三相电流输入1A，电流相角位0°、240°、120°，ABC电压相角设置为0°、240°、120°，持续测量4h，相角测试精度均满足0.1%</t>
  </si>
  <si>
    <t>1、Acuview2上位机
2、网线/RTU串口线
3、AcuRev4109电表</t>
  </si>
  <si>
    <t>1、通过TCP方式连接AcuRev-1320电表到Acuview2上，链接状态为connected
2、ABC相电压为120V，三相电流输入1A
3、三相电流相角位0°、240°、120°，ABC电压相角设置为0°、240°、120°
4、持续4小时，间隔5分钟观测一次ABC相电压和三相电流对应相角是否满足精度要求±0.1</t>
  </si>
  <si>
    <t>4、持续4小时，间隔5分钟观测一次ABC相电压和三相电流对应相角满足精度要求0.1%</t>
  </si>
  <si>
    <t>Stable_AcuRev1320_030_02_case3</t>
  </si>
  <si>
    <t>ABC相电压为120V，三相电流输入1A，电流相角位0°、120°、240°，ABC电压相角设置为0°、120°、240°，持续测量1h，相角测试精度均满足0.1%</t>
  </si>
  <si>
    <t>1、通过TCP方式连接AcuRev-1320电表到Acuview2上，链接状态为connected
2、ABC相电压为120V，三相电流输入1A
3、三相电流相角位0°、120°、240°，ABC电压相角设置为0°、120°、240°
4、持续1小时，间隔5分钟观测一次ABC相电压和三相电流对应相角是否满足精度要求±0.1</t>
  </si>
  <si>
    <t>Stable_AcuRev1320_030_02_case4</t>
  </si>
  <si>
    <t>ABC相电压为120V，三相电流输入1A，电流相角位0°、120°、240°，ABC电压相角设置为0°、120°、240°，持续测量4h，相角测试精度均满足0.1%</t>
  </si>
  <si>
    <t>1、通过TCP方式连接AcuRev-1320电表到Acuview2上，链接状态为connected
2、ABC相电压为120V，三相电流输入1A
3、三相电流相角位0°、120°、240°，ABC电压相角设置为0°、120°、240°
4、持续4小时，间隔5分钟观测一次ABC相电压和电流对应相角是否满足精度要求±0.1</t>
  </si>
  <si>
    <t>Stable_AcuRev1320_030_02_case5</t>
  </si>
  <si>
    <t>ABC相电压为120V，三相电流输入1A，电流相角位30°、60°、120°，ABC电压相角设置为0°、120°、240°，持续测量1h，相角测试精度均满足0.1%</t>
  </si>
  <si>
    <t>1、通过TCP方式连接AcuRev-1320电表到Acuview2上，链接状态为connected
2、ABC相电压为120V，三相电流输电表到Acuview2上，链接状态为connected
2、ABC相电压为120V，三相电流输入1A
3、电流相角位30°、60°、120°，ABC电压相角设置为0°、120°、240°
4、持续1小时，间隔5分钟观测一次ABC相电压和电流对应相角是否满足精度要求±0.1</t>
  </si>
  <si>
    <t>Stable_AcuRev1320_030_02_case6</t>
  </si>
  <si>
    <t>ABC相电压为120V，三相电流输入1A，电流相角位30°、60°、120°，ABC电压相角设置为0°、60°、120°，持续测量1h，相角测试精度均满足0.1%</t>
  </si>
  <si>
    <t>1、通过TCP方式连接AcuRev-1320电表到Acuview2上，链接状态为connected
2、ABC相电压为120V，三相电流输入1A
3、电流相角位30°、60°、120°，ABC电压相角设置为0°、60°、120°
4、持续1小时，间隔5分钟观测一次ABC相电压和三相电流对应相角是否满足精度要求±0.1°</t>
  </si>
  <si>
    <t>4、持续1小时，间隔5分钟观测一次ABC相电压和三相电流对应相角满足精度要求±0.1°</t>
  </si>
  <si>
    <t>电流压力测试</t>
  </si>
  <si>
    <t>Stress_AcuRev1320_030_02_case8</t>
  </si>
  <si>
    <t>ABC相电压为120V，三相电流输入5A，间隔10s接入和断开，测量100次，电流测试精度均满足0.1%</t>
  </si>
  <si>
    <t>1、Acuview2上位机
2、网线/RTU串口线
3、AcuRev4115电表</t>
  </si>
  <si>
    <t>1、通过TCP方式连接AcuRev-1320电表到Acuview2上，链接状态为connected
2、ABC相电压为120V，三相电流输入5A
3、间隔10s接入和断开，观测ABC相电压和三相电流是否测量准确
4、重复步骤3 100次
修改间隔时间，间隔时间为3分钟，</t>
  </si>
  <si>
    <t>3、观测ABC相电压和三相电流测量准确。</t>
  </si>
  <si>
    <t>设备上下电压力测试</t>
  </si>
  <si>
    <t>Stress_AcuRev1320_030_02_case9</t>
  </si>
  <si>
    <t>设备循环上下电500次 ，每次上电正常，测量数据正常</t>
  </si>
  <si>
    <t>1、AcuRev-1320设备循环上下电500次
2、观测每次上电是否正常
3、测量数据是否正常（此处控源输入任意电压、电流，能读数）电压、电流是否符合精度要求
注：此用例需自动化脚本测试，后续更新</t>
  </si>
  <si>
    <t>2、每次上电正常。正常开机，跳转APP界面，无黑屏、boot不跳转等异常现象
3、电压和电流测量值符合精度要求</t>
  </si>
  <si>
    <t>挂测专项</t>
  </si>
  <si>
    <t>mV型单板挂测</t>
  </si>
  <si>
    <t>Function_AcuRev1320_031_01_case1</t>
    <phoneticPr fontId="9" type="noConversion"/>
  </si>
  <si>
    <t>mV型单板，3 Element 4Wire Y 接线方式，带灯泡负载，挂测一周</t>
  </si>
  <si>
    <t>1、将AB相电流回路下分别接实负载，C相空载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</si>
  <si>
    <t>2-5、所有检查项均符合实际情况</t>
  </si>
  <si>
    <t>电表本身精度测试未通过，且相关记录与统计、日志功能未转测，挂测看不出问题</t>
  </si>
  <si>
    <r>
      <rPr>
        <sz val="8"/>
        <color rgb="FF000000"/>
        <rFont val="微软雅黑"/>
        <family val="2"/>
        <charset val="134"/>
      </rPr>
      <t>没有足够数量的电表供挂测，只验证了以下一种场景的挂测结果：
挂测1台电表，3e4w y 接线方式，独立通道模式，接入4路电流，测试1台电表的真实负载，</t>
    </r>
    <r>
      <rPr>
        <sz val="8"/>
        <color rgb="FFFF0000"/>
        <rFont val="微软雅黑"/>
        <family val="2"/>
        <charset val="134"/>
      </rPr>
      <t>发现datalog 4 读取失败的问题，Real-time 聚合页面刷新不符合预期</t>
    </r>
  </si>
  <si>
    <t>没有足够数量的电表供挂测，只验证了以下一种场景的挂测结果：
挂测1台电表，3e4w y 接线方式，独立通道模式，接入4路电流，测试1台电表的真实负载，发现datalog 4 读取失败的问题，Real-time 聚合页面刷新不符合预期</t>
  </si>
  <si>
    <t>Function_AcuRev1320_031_01_case1</t>
  </si>
  <si>
    <t>mV型单板，3 Element 4Wire Delta  接线方式，带灯泡负载,挂测一周</t>
  </si>
  <si>
    <t>1、将C相电流回路下分别接实负载，A相空载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</si>
  <si>
    <t>mA型单板挂测</t>
  </si>
  <si>
    <t>Function_AcuRev1320_031_01_case2</t>
  </si>
  <si>
    <r>
      <rPr>
        <sz val="8"/>
        <color rgb="FF000000"/>
        <rFont val="微软雅黑"/>
        <family val="2"/>
        <charset val="134"/>
      </rPr>
      <t>mA型单板2块，1 Element 2 Wire 接线方式，（不）带灯泡负载，</t>
    </r>
    <r>
      <rPr>
        <strike/>
        <sz val="8"/>
        <color rgb="FF000000"/>
        <rFont val="微软雅黑"/>
        <family val="2"/>
        <charset val="134"/>
      </rPr>
      <t>串联12路电流，</t>
    </r>
    <r>
      <rPr>
        <sz val="8"/>
        <color rgb="FF000000"/>
        <rFont val="微软雅黑"/>
        <family val="2"/>
        <charset val="134"/>
      </rPr>
      <t>挂测一周</t>
    </r>
  </si>
  <si>
    <t>1、准备两块mA型单板，一块下面接入实负载，一块下面空载，同时间开始挂测，挂测一周
2、检查有负载和无负载电能累计是否正常
3、检查有负载和无负载需量是否正常
4、检查有负载和无负载最大最小值是否正常，下载log
5、检查有负载和无负载日志是否有丢失</t>
  </si>
  <si>
    <t>Function_AcuRev1320_031_01_case3</t>
  </si>
  <si>
    <r>
      <t>mA型单板，2 Element 3 Wire 1 Phase 接线方式，带灯泡负载，</t>
    </r>
    <r>
      <rPr>
        <strike/>
        <sz val="8"/>
        <color theme="1"/>
        <rFont val="微软雅黑"/>
        <family val="2"/>
        <charset val="134"/>
      </rPr>
      <t>串联6路电流，</t>
    </r>
    <r>
      <rPr>
        <sz val="8"/>
        <color theme="1"/>
        <rFont val="微软雅黑"/>
        <family val="2"/>
        <charset val="134"/>
      </rPr>
      <t>挂测一周</t>
    </r>
  </si>
  <si>
    <t>1、将A相电流回路下接实负载，C相空载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phoneticPr fontId="9" type="noConversion"/>
  </si>
  <si>
    <t>Function_AcuRev1320_031_01_case4</t>
  </si>
  <si>
    <t>mV型单板，2 Element 3 Wire Network 接线方式，带灯泡负载，挂测一周</t>
  </si>
  <si>
    <t>1、将A相电流回路下接实负载，B相空载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</si>
  <si>
    <t>Function_AcuRev1320_031_01_case5</t>
  </si>
  <si>
    <t>mV型单板，2 Element 3 Wire Delta 接线方式，带灯泡负载，挂测一周</t>
  </si>
  <si>
    <t>1、将A相电流回路下接实负载，C相空载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</si>
  <si>
    <t>TCP 串联</t>
  </si>
  <si>
    <t>Function_AcuRev1320_031_01_case6</t>
  </si>
  <si>
    <t>10个电表通过TCP串联，上位机连接10个电表正常</t>
  </si>
  <si>
    <t>1、 10个电表分配连续的Mac地址
2、 10个电表DHCP配置为Enable模式，串联后接入交换机，再接入路由器
3、 电脑接入路由器，以太网配置为DHCP模式
4、 上位机连接10个电表</t>
  </si>
  <si>
    <t>4、 10个电表全部连接成功</t>
  </si>
  <si>
    <t>无负载挂测</t>
  </si>
  <si>
    <t>Function_AcuRev1320_031_01_case7</t>
  </si>
  <si>
    <t>4块电表正常上电，将每块电表HMI界面均切换到date-time界面，静置5天</t>
    <phoneticPr fontId="9" type="noConversion"/>
  </si>
  <si>
    <t>1.表计正常上电，将HMI页面保持在date-time界面；
2.挂机静置5天，查看表计是否会有重启现象、HMI是否出现白屏</t>
  </si>
  <si>
    <t>2.表计HMI页面保持在date-time界面,无白屏出现</t>
  </si>
  <si>
    <t>日志参数选择</t>
  </si>
  <si>
    <t>Function_AcuRev1320_032_01_case1</t>
  </si>
  <si>
    <t>上边栏Setting的Data Log Setting中，选择已经连接的设备，验证Real-time Metering 所有参数，配置Logging Interval 为1 min时，Test 成功，生成日志符合预期</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</si>
  <si>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保存日志配置，设备状态从Unready更新为Ready；选中设备后，点击Apply
7、 点击上边栏的Operatioin - Start Data Logging，开始生成日志
8、 等待10min后，点击上边栏的Operatioin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</si>
  <si>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在对应连接设备下，可以找到最新生成的日志文件，点击查看，日志内容包含所有Real-time Metering的参数，每隔1min生成1条日志</t>
  </si>
  <si>
    <t>Function_AcuRev1320_032_01_case2</t>
  </si>
  <si>
    <t>上边栏Setting的Data Log Setting中，选择已经连接的设备，验证Energy所有参数，配置Logging Interval 为1 s时，Test 失败，设备状态依旧为Unready，无法应用配置后生成日志</t>
  </si>
  <si>
    <t>1、 电表通过rtu 连接，Baud Rate配置为19200，Parity配置为None1
2、 点击上边栏的Setting - Data Log Setting 
3、 选择已经连接成功的设备
4、 Select Parameters 中，选择Energy，右侧对应参数显示全选中
5、 Logging Interval 配置为1 s，点击下方Action模块中的Test
6、 保存日志配置，点击Apply
7、 点击上边栏的Operatioin - Start Data Logging</t>
  </si>
  <si>
    <t>5、 Test失败，Action 模块显示Not Passed
7、 设备配置未通过，生成日志失败，上位机提示：No Ready Meters！</t>
  </si>
  <si>
    <t>Function_AcuRev1320_032_01_case3</t>
  </si>
  <si>
    <t>上边栏Setting的Data Log Setting中，选择已经连接的设备，验证Energy所有参数，配置Logging Interval 为10 s时，Test 成功，生成日志符合预期</t>
  </si>
  <si>
    <t>1、 电表通过rtu 连接，Baud Rate配置为19200，Parity配置为None1
2、 点击上边栏的Setting - Data Log Setting 
3、 选择已经连接成功的设备
4、 Select Parameters 中，选择Energy，右侧对应参数显示全选中
5、 Logging Interval 配置为10 s，点击下方Action模块中的Test
6、 保存日志配置，设备状态从Unready更新为Ready；选中设备后，点击Apply
7、 点击上边栏的Operatioin - Start Data Logging，开始生成日志
8、 等待3min后，点击上边栏的Operatioin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</si>
  <si>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在对应连接设备下，可以找到最新生成的日志文件，点击查看，日志内容包含所有Energy的参数，每隔10s生成1条日志</t>
  </si>
  <si>
    <t>Function_AcuRev1320_032_01_case4</t>
  </si>
  <si>
    <t>上边栏Setting的Data Log Setting中，选择已经连接的设备，验证Demand所有参数，配置Logging Interval 为1500 ms时，Test 成功，生成日志符合预期</t>
  </si>
  <si>
    <t>1、 电表通过rtu 连接，Baud Rate配置为19200，Parity配置为None1
2、 点击上边栏的Setting - Data Log Setting 
3、 选择已经连接成功的设备
4、 Select Parameters 中，选择Demand，右侧对应参数显示全选中
5、 Logging Interval 配置为1500 ms，点击下方Action模块中的Test
6、 保存日志配置，设备状态从Unready更新为Ready；选中设备后，点击Apply
7、 点击上边栏的Operatioin - Start Data Logging，开始生成日志
8、 等待3min后，点击上边栏的Operatioin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</si>
  <si>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在对应连接设备下，可以找到最新生成的日志文件，点击查看，日志内容包含所有Demand的参数，每隔1500ms生成1条日志</t>
  </si>
  <si>
    <t>Function_AcuRev1320_032_01_case5</t>
  </si>
  <si>
    <t>上边栏Setting的Data Log Setting中，选择已经连接的设备，验证Power Quality 所有参数，配置Logging Interval 为1 min时，Test 成功，生成日志符合预期</t>
  </si>
  <si>
    <t>1、 电表通过rtu 连接，Baud Rate配置为19200，Parity配置为None1
2、 点击上边栏的Setting - Data Log Setting 
3、 选择已经连接成功的设备
4、 Select Parameters 中，选择Power Quality，右侧对应参数显示全选中
5、 Logging Interval 配置为1 min，点击下方Action模块中的Test
6、 保存日志配置，设备状态从Unready更新为Ready；选中设备后，点击Apply
7、 点击上边栏的Operatioin - Start Data Logging，开始生成日志
8、 等待10min后，点击上边栏的Operatioin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</si>
  <si>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在对应连接设备下，可以找到最新生成的日志文件，点击查看，日志内容包含所有Power Quality的参数，每隔1 min生成1条日志</t>
  </si>
  <si>
    <t>Function_AcuRev1320_032_01_case6</t>
  </si>
  <si>
    <t>上边栏Setting的Data Log Setting中，选择已经连接的设备，验证IO所有参数，配置Logging Interval 为200 ms时，Test 成功，生成日志符合预期</t>
  </si>
  <si>
    <t>1、 电表通过rtu 连接，Baud Rate配置为19200，Parity配置为None1
2、 点击上边栏的Setting - Data Log Setting 
3、 选择已经连接成功的设备
4、 Select Parameters 中，选择IO，右侧对应参数显示全选中
5、 Logging Interval 配置为200ms，点击下方Action模块中的Test
6、 保存日志配置，设备状态从Unready更新为Ready；选中设备后，点击Apply
7、 点击上边栏的Operatioin - Start Data Logging，开始生成日志
8、 等待2 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</si>
  <si>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在对应连接设备下，可以找到最新生成的日志文件，点击查看，日志内容包含所有IO的参数，每隔200ms生成1条日志</t>
  </si>
  <si>
    <t>Function_AcuRev1320_032_01_case7</t>
  </si>
  <si>
    <t>上边栏Setting的Data Log Setting中，选择已经连接的设备，验证Dual Source Energy所有参数，配置Logging Interval 为10 s 时，Test 成功，生成日志符合预期</t>
  </si>
  <si>
    <t>1、 电表通过rtu 连接，Baud Rate配置为19200，Parity配置为None1
2、 点击上边栏的Setting - Data Log Setting 
3、 选择已经连接成功的设备
4、 Select Parameters 中，选择Dual Source Energy，右侧对应参数显示全选中
5、 Logging Interval 配置为10 s，点击下方Action模块中的Test
6、 保存日志配置，设备状态从Unready更新为Ready；选中设备后，点击Apply
7、 点击上边栏的Operatioin - Start Data Logging，开始生成日志
8、 等待2 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</si>
  <si>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在对应连接设备下，可以找到最新生成的日志文件，点击查看，日志内容包含所有Dual Source Energy的参数，每隔10 s 生成1条日志</t>
  </si>
  <si>
    <t>Function_AcuRev1320_032_01_case8</t>
  </si>
  <si>
    <t>上边栏Setting的Data Log Setting中，选择已经连接的设备，验证Independent Input Channel所有参数，配置Logging Interval 为10 s 时，Test 成功，生成日志符合预期</t>
  </si>
  <si>
    <t>1、 电表通过rtu 连接，Baud Rate配置为19200，Parity配置为None1
2、 点击上边栏的Setting - Data Log Setting 
3、 选择已经连接成功的设备
4、 Select Parameters 中，选择Independent Input Channel，右侧对应参数显示全选中
5、 Logging Interval 配置为10 s，点击下方Action模块中的Test
6、 保存日志配置，设备状态从Unready更新为Ready；选中设备后，点击Apply
7、 点击上边栏的Operatioin - Start Data Logging，开始生成日志
8、 等待2 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</si>
  <si>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在对应连接设备下，可以找到最新生成的日志文件，点击查看，日志内容包含所有Independent Input Channel的参数，每隔10 s 生成1条日志</t>
  </si>
  <si>
    <t>Function_AcuRev1320_032_01_case9</t>
  </si>
  <si>
    <t>日志正在生成中，进入Data Log Setting页面，正在生成日志的设备显示置灰无法修改</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</si>
  <si>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保存日志配置，设备状态从Unready更新为Ready；选中设备后，点击Apply
7、 点击上边栏的Operatioin - Start Data Logging，开始生成日志
8、 生成日志过程中，重新进入Data Log Setting 页面</t>
  </si>
  <si>
    <t>5、 Test通过，Action 模块显示Passed
8、 正在生成日志的设备置灰，无法进入修改配置</t>
  </si>
  <si>
    <t>日志生成配置</t>
  </si>
  <si>
    <t>Function_AcuRev1320_032_01_case10</t>
  </si>
  <si>
    <t>Creat A New File Every 参数配置为 “1 day”,将本地电脑时间配置到当前的23:59,观察到第二天时，生成一个新的日志文件：</t>
  </si>
  <si>
    <t>1、Acuview2上位机
2、网线/RTU串口线
3、AcuRev1320电表
4、 将本地电脑时间配置为当天的23：55</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</si>
  <si>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“1 day”
7、 保存日志配置，设备状态从Unready更新为Ready；选中设备后，点击Apply
8、 点击上边栏的Operatioin - Start Data Logging，开始生成日志
9、 等待10 min后，点击上边栏的Operatioin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</si>
  <si>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在对应连接设备下，可以找到最新生成的两个日志文件，时间戳分别为当天和第二天，点击查看，日志内容包含所有Real-time Metering的参数，每隔1min生成1条日志</t>
  </si>
  <si>
    <t>日志生成配置</t>
    <phoneticPr fontId="9" type="noConversion"/>
  </si>
  <si>
    <t>Function_AcuRev1320_032_01_case11</t>
  </si>
  <si>
    <t>Creat A New File Every 参数配置为 “5 day”,观察到第6天时，生成一个新的日志文件：</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</si>
  <si>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“5 day”
7、 保存日志配置，设备状态从Unready更新为Ready；选中设备后，点击Apply
8、 点击上边栏的Operatioin - Start Data Logging，开始生成日志
9、 等待6 day后，点击上边栏的Operatioin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</si>
  <si>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在对应连接设备下，可以找到最新生成的两个日志文件，时间戳分别为当天和第6天，点击查看，日志内容包含所有Real-time Metering的参数，每隔1min生成1条日志</t>
  </si>
  <si>
    <t>Function_AcuRev1320_032_01_case12</t>
  </si>
  <si>
    <t>Creat A New File Every 参数配置为 “45 day”,观察到第46天时，生成一个新的日志文件：</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</si>
  <si>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“45 day”
7、 保存日志配置，设备状态从Unready更新为Ready；选中设备后，点击Apply
8、 点击上边栏的Operatioin - Start Data Logging，开始生成日志
9、 等待46 day后，点击上边栏的Operatioin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</si>
  <si>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在对应连接设备下，可以找到最新生成的两个日志文件，时间戳分别为当天和第46天，点击查看，日志内容包含所有Real-time Metering的参数，每隔1min生成1条日志</t>
  </si>
  <si>
    <t>Function_AcuRev1320_032_01_case13</t>
  </si>
  <si>
    <t>Creat A New File Every 参数配置为 “1 Week”,观察到下周的第1天时，生成一个新的日志文件：</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</si>
  <si>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“1 Week”
7、 保存日志配置，设备状态从Unready更新为Ready；选中设备后，点击Apply
8、 点击上边栏的Operatioin - Start Data Logging，开始生成日志
9、 等待到达下1周的第1天，点击上边栏的Operatioin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</si>
  <si>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在对应连接设备下，可以找到最新生成的两个日志文件，时间戳分别为当天和下周第1天，点击查看，日志内容包含所有Real-time Metering的参数，每隔1min生成1条日志</t>
  </si>
  <si>
    <t>Function_AcuRev1320_032_01_case14</t>
  </si>
  <si>
    <t>Creat A New File Every 参数配置为 “1 Month”,观察到下周的第1天时，生成一个新的日志文件：</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</si>
  <si>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“1 Month”
7、 保存日志配置，设备状态从Unready更新为Ready；选中设备后，点击Apply
8、 点击上边栏的Operatioin - Start Data Logging，开始生成日志
9、 等待到达下1月的第1天，点击上边栏的Operatioin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</si>
  <si>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在对应连接设备下，可以找到最新生成的两个日志文件，时间戳分别为当天和下月第1天，点击查看，日志内容包含所有Real-time Metering的参数，每隔1min生成1条日志</t>
  </si>
  <si>
    <t>Function_AcuRev1320_032_01_case15</t>
  </si>
  <si>
    <t>上边栏Setting的Data Log Setting中，选择已经连接的设备，选中Real-time Metering 和Energy 两个模块中的部分参数，勾选Split Fileds By Category，配置Logging Interval 为10s，Test 成功，生成两个日志文件，参数内容与时间间隔符合预期</t>
  </si>
  <si>
    <t>1、 电表通过rtu 连接，Baud Rate配置为19200，Parity配置为None1
2、 点击上边栏的Setting - Data Log Setting 
3、 选择已经连接成功的设备
4、 Select Parameters 中，选择Real-time Metering和Energy中的部分参数，勾选上Split Fileds By Category
5、 Logging Interval 配置为10s，点击下方Action模块中的Test
6、 保存日志配置，设备状态从Unready更新为Ready；选中设备后，点击Apply
7、 点击上边栏的Operatioin - Start Data Logging，开始生成日志
8、 等待3 min后，点击上边栏的Operatioin - StopData Logging，停止生成日志
9、 进入 Data Log Setting页面，点击Browse Log Filed</t>
  </si>
  <si>
    <t>5、 Test通过，Action 模块显示Passed
8、 停止生成日志成功，
9、 在对应连接设备下，可以找到最新生成的两个日志文件，文件名关键词中分别包含Real-time Metering和Energy；对应文件中参数与配置保持一致，每隔10s中生成1条日志</t>
  </si>
  <si>
    <t>Function_AcuRev1320_032_01_case16</t>
  </si>
  <si>
    <t>上边栏Setting的Data Log Setting中，选择已经连接的设备，验证Real-time Metering 所有参数，配置Logging Interval 为10s，修改文件名称关键字，Test 成功，生成日志符合预期</t>
  </si>
  <si>
    <t>1、 电表通过rtu 连接，Baud Rate配置为19200，Parity配置为None1
2、 点击上边栏的Setting - Data Log Setting 
3、 选择已经连接成功的设备
4、 Select Parameters 中，选择Real-time Metering，右侧对应参数显示全选中
5、 修改文件名称中的关键字，可增加aaa-
6、 Logging Interval 配置为10s，点击下方Action模块中的Test
7、 保存日志配置，设备状态从Unready更新为Ready；选中设备后，点击Apply
8、 点击上边栏的Operatioin - Start Data Logging，开始生成日志
9、 等待3min后，点击上边栏的Operatioin - StopData Logging，停止生成日志
10、 进入 Data Log Setting页面，点击Browse Log Filed</t>
  </si>
  <si>
    <t>5、 Test通过，Action 模块显示Passed
8、 停止生成日志成功，
9、 在Untraced Filed选项下，可以找到最新生成的日志文件，文件名称中包含关键字aaa-，点击查看，日志内容包含所有Real-time Metering的参数，每隔10s生成1条日志</t>
  </si>
  <si>
    <t>Function_AcuRev1320_032_01_case17</t>
  </si>
  <si>
    <t>上边栏Setting的Data Log Setting中，选择已经连接的设备，验证Real-time Metering 所有参数，配置Logging Interval 为10s，修改文件保存的目标位置到“桌面”，Test 成功，生成日志符合预期</t>
  </si>
  <si>
    <t>1、 电表通过rtu 连接，Baud Rate配置为19200，Parity配置为None1
2、 点击上边栏的Setting - Data Log Setting 
3、 选择已经连接成功的设备
4、 Select Parameters 中，选择Real-time Metering，右侧对应参数显示全选中
5、 修改文件保存的目标位置到桌面
6、 Logging Interval 配置为10s，点击下方Action模块中的Test
7、 保存日志配置，设备状态从Unready更新为Ready；选中设备后，点击Apply
8、 点击上边栏的Operatioin - Start Data Logging，开始生成日志
9、 等待3min后，点击上边栏的Operatioin - StopData Logging，停止生成日志
10、 进入 Data Log Setting页面，点击Browse Log Filed
11、进入电脑的桌面目录下</t>
  </si>
  <si>
    <t>5、 Test通过，Action 模块显示Passed
8、 停止生成日志成功，
9、 在对应连接设备下，可以找到最新生成的日志文件，文件名称中包含关键字aaa-，点击查看，日志内容包含所有Real-time Metering的参数，每隔10s生成1条日志
10、电脑的桌面目录下，可以找到最新生成的日志文件</t>
  </si>
  <si>
    <t>Function_AcuRev1320_032_01_case18</t>
  </si>
  <si>
    <t>修改过文件名称和目标位置之后，Reset Log File Name，手动选择保存文件的目标位置到默认，能够正常生成保存日志</t>
  </si>
  <si>
    <t>1、Acuview2上位机
2、网线/RTU串口线
3、AcuRev1320电表
4、 修改过文件名称关键字和文件保存的目标位置，并成功生成日志文件</t>
  </si>
  <si>
    <t>1、 电表通过rtu 连接，Baud Rate配置为19200，Parity配置为None1
2、 点击上边栏的Setting - Data Log Setting 
3、 选择已经连接成功的设备
4、 Select Parameters 中，选择Real-time Metering，右侧对应参数显示全选中
5、 点击“Reset Log File Name”，手动选择保存问价的目标位置到默认目录（通常为上位机所在位置的Datalog 目录）
6、 Logging Interval 配置为10s，点击下方Action模块中的Test
7、 保存日志配置，设备状态从Unready更新为Ready；选中设备后，点击Apply
8、 点击上边栏的Operatioin - Start Data Logging，开始生成日志
9、 等待3min后，点击上边栏的Operatioin - StopData Logging，停止生成日志
10、 进入 Data Log Setting页面，点击Browse Log Filed
11、进入上位机保存日志的默认目录</t>
  </si>
  <si>
    <t>5、 Test通过，Action 模块显示Passed
8、 停止生成日志成功，
9、 在对应连接设备下，可以找到最新生成的日志文件，文件名称为默认，点击查看，日志内容包含所有Real-time Metering的参数，每隔10s生成1条日志
10、上位机保存日志的默认目录下，可以找到最新生成的日志文件</t>
  </si>
  <si>
    <t>Function_AcuRev1320_032_01_case19</t>
  </si>
  <si>
    <t>Browse Log Field 中，点击Remove图标，能够删除对应日志</t>
  </si>
  <si>
    <t>1、 进入Data Log Setting页面，点击Browse Log Filed
2、 点击预期删除的日志文件的Remove图标
3、 在文件目录下检查</t>
  </si>
  <si>
    <t>2、 Remove 成功，日志删除
3、 电脑对应目录下的日志也已被删除</t>
  </si>
  <si>
    <t>Function_AcuRev1320_032_01_case20</t>
    <phoneticPr fontId="9" type="noConversion"/>
  </si>
  <si>
    <r>
      <rPr>
        <sz val="8"/>
        <color rgb="FF000000"/>
        <rFont val="微软雅黑"/>
        <family val="2"/>
        <charset val="134"/>
      </rPr>
      <t>上边栏Setting的Data Log Setting中，选择已经连接的设备，选中所有模块的全部参数，勾选Split Fileds By Category，配置Logging Interval 为30s，Test 成功，生成</t>
    </r>
    <r>
      <rPr>
        <sz val="8"/>
        <color rgb="FF0000CC"/>
        <rFont val="微软雅黑"/>
        <family val="2"/>
        <charset val="134"/>
      </rPr>
      <t>9</t>
    </r>
    <r>
      <rPr>
        <sz val="8"/>
        <color rgb="FF000000"/>
        <rFont val="微软雅黑"/>
        <family val="2"/>
        <charset val="134"/>
      </rPr>
      <t>个日志文件，参数内容与时间间隔符合预期</t>
    </r>
  </si>
  <si>
    <t>1、 电表通过rtu 连接，Baud Rate配置为19200，Parity配置为None1
2、 点击上边栏的Setting - Data Log Setting 
3、 选择已经连接成功的设备
4、 Select Parameters 中，选择所有模块的全部参数，勾选上Split Fileds By Category
5、 Logging Interval 配置为30s，点击下方Action模块中的Test
6、 保存日志配置，设备状态从Unready更新为Ready；选中设备后，点击Apply
7、 点击上边栏的Operatioin - Start Data Logging，开始生成日志
8、 等待5 min后，点击上边栏的Operatioin - StopData Logging，停止生成日志
9、 进入 Data Log Setting页面，点击Browse Log Filed</t>
  </si>
  <si>
    <r>
      <rPr>
        <sz val="8"/>
        <color rgb="FF000000"/>
        <rFont val="微软雅黑"/>
        <family val="2"/>
        <charset val="134"/>
      </rPr>
      <t>5、 Test通过，Action 模块显示Passed
8、 停止生成日志成功，
9、 在对应连接设备下，可以找到最新生成的</t>
    </r>
    <r>
      <rPr>
        <sz val="8"/>
        <color rgb="FF0000CC"/>
        <rFont val="微软雅黑"/>
        <family val="2"/>
        <charset val="134"/>
      </rPr>
      <t>9</t>
    </r>
    <r>
      <rPr>
        <sz val="8"/>
        <color rgb="FF000000"/>
        <rFont val="微软雅黑"/>
        <family val="2"/>
        <charset val="134"/>
      </rPr>
      <t>个日志文件，文件名关键词分别对应不同的模块；对应文件中参数与配置保持一致，每隔30s中生成1条日志</t>
    </r>
  </si>
  <si>
    <t>日志高级设置功能</t>
    <phoneticPr fontId="9" type="noConversion"/>
  </si>
  <si>
    <t>Function_AcuRev1320_032_02_case01</t>
    <phoneticPr fontId="9" type="noConversion"/>
  </si>
  <si>
    <t>验证文件结束时，添加“EOF”</t>
  </si>
  <si>
    <t>1、 电表通过rtu 连接，Baud Rate配置为19200，Parity配置为None1
2、 点击上边栏的Setting - Data Log Setting 
3、 选择已经连接成功的设备
4、 Select Parameters 中，选择Energy，右侧对应参数显示全选中
5、 Logging Interval 配置为10 s，点击下方Action模块中的Test
6、 保存日志配置，设备状态从Unready更新为Ready，选中设备
7、 勾选中 Append an “EOF”line at the end of life； 点击Apply
8、 点击上边栏的Operatioin - Start Data Logging，开始生成日志
9、 等待3min后，点击上边栏的Operatioin - StopData Logging，停止生成日志
10、 进入 Data Log Setting页面，点击Browse Log Filed</t>
  </si>
  <si>
    <t>5、 Test通过，Action 模块显示Passed
9、 停止生成日志成功，
10、 在对应连接设备下，可以找到最新生成的日志文件，点击查看，日志内容包含所有Energy的参数，每隔10s生成1条日志；日志最后一行写入"EOF"</t>
  </si>
  <si>
    <t>日志高级设置功能</t>
  </si>
  <si>
    <t>Function_AcuRev1320_032_02_case02</t>
  </si>
  <si>
    <t>验证文件结束时，不添加“EOF”</t>
  </si>
  <si>
    <t>1、 电表通过rtu 连接，Baud Rate配置为19200，Parity配置为None1
2、 点击上边栏的Setting - Data Log Setting 
3、 选择已经连接成功的设备
4、 Select Parameters 中，选择Energy，右侧对应参数显示全选中
5、 Logging Interval 配置为10 s，点击下方Action模块中的Test
6、 保存日志配置，设备状态从Unready更新为Ready，选中设备
7、 不勾选 Append an “EOF”line at the end of life； 点击Apply
8、 点击上边栏的Operatioin - Start Data Logging，开始生成日志
9、 等待3min后，点击上边栏的Operatioin - StopData Logging，停止生成日志
10、 进入 Data Log Setting页面，点击Browse Log Filed</t>
  </si>
  <si>
    <t>5、 Test通过，Action 模块显示Passed
9、 停止生成日志成功，
10、 在对应连接设备下，可以找到最新生成的日志文件，点击查看，日志内容包含所有Energy的参数，每隔10s生成1条日志；日志最后一行为空，没有"EOF"</t>
  </si>
  <si>
    <t>Function_AcuRev1320_032_02_case03</t>
  </si>
  <si>
    <t>验证等待“严格时刻”</t>
  </si>
  <si>
    <t>1、 电表通过rtu 连接，Baud Rate配置为19200，Parity配置为None1
2、 点击上边栏的Setting - Data Log Setting 
3、 选择已经连接成功的设备
4、 Select Parameters 中，选择Energy，右侧对应参数显示全选中
5、 Logging Interval 配置为7 s，点击下方Action模块中的Test
6、 保存日志配置，设备状态从Unready更新为Ready，选中设备
7、 勾选 Wait for the next strict moment； 点击Apply
8、 点击上边栏的Operatioin - Start Data Logging，开始生成日志
9、 等待3min后，点击上边栏的Operatioin - StopData Logging，停止生成日志
10、 进入 Data Log Setting页面，点击Browse Log Filed</t>
  </si>
  <si>
    <t>5、 Test通过，Action 模块显示Passed
9、 停止生成日志成功，
10、 在对应连接设备下，可以找到最新生成的日志文件，点击查看，日志内容包含所有Energy的参数，第一条日志时间戳为7秒的整数倍，后续每隔7s生成1条日志</t>
  </si>
  <si>
    <t>Function_AcuRev1320_032_02_case04</t>
  </si>
  <si>
    <t>验证不等待“严格时刻”</t>
  </si>
  <si>
    <t>1、 电表通过rtu 连接，Baud Rate配置为19200，Parity配置为None1
2、 点击上边栏的Setting - Data Log Setting 
3、 选择已经连接成功的设备
4、 Select Parameters 中，选择Energy，右侧对应参数显示全选中
5、 Logging Interval 配置为7 s，点击下方Action模块中的Test
6、 保存日志配置，设备状态从Unready更新为Ready，选中设备
7、 不勾选 Wait for the next strict moment； 点击Apply
8、 点击上边栏的Operatioin - Start Data Logging，开始生成日志
9、 等待3min后，点击上边栏的Operatioin - StopData Logging，停止生成日志
10、 进入 Data Log Setting页面，点击Browse Log Filed</t>
  </si>
  <si>
    <t>5、 Test通过，Action 模块显示Passed
9、 停止生成日志成功，
10、 在对应连接设备下，可以找到最新生成的日志文件，点击查看，日志内容包含所有Energy的参数，第一条日志时间戳为随机时间，不是7秒的整数倍，后续每隔7s生成1条日志</t>
  </si>
  <si>
    <t>Function_AcuRev1320_032_02_case05</t>
  </si>
  <si>
    <t>验证生成日志时，允许数据刷新</t>
  </si>
  <si>
    <t>1、 电表通过rtu 连接，Baud Rate配置为19200，Parity配置为None1
2、 点击上边栏的Setting - Data Log Setting 
3、 选择已经连接成功的设备
4、 Select Parameters 中，选择Energy，右侧对应参数显示全选中
5、 Logging Interval 配置为10s，点击下方Action模块中的Test
6、 保存日志配置，设备状态从Unready更新为Ready，选中设备
7、 勾选 Allow data refreshing if possible； 点击Apply
8、 点击上边栏的Operatioin - Start Data Logging，开始生成日志
9、 生成日志过程中，查看上位机页面
10、等待3min后，点击上边栏的Operatioin - StopData Logging，停止生成日志
11、 进入 Data Log Setting页面，点击Browse Log Filed</t>
  </si>
  <si>
    <t>5、 Test通过，Action 模块显示Passed
9、 等待日志生成过程中，点击上位机reading界面的任意模块，可以正常响应刷新
10、 停止生成日志成功，
11、 在对应连接设备下，可以找到最新生成的日志文件，点击查看，日志内容包含所有Energy的参数，每隔10s生成1条日志</t>
  </si>
  <si>
    <t>Function_AcuRev1320_032_02_case06</t>
  </si>
  <si>
    <t>验证生成日志时，不允许数据刷新</t>
  </si>
  <si>
    <t>1、 电表通过rtu 连接，Baud Rate配置为19200，Parity配置为None1
2、 点击上边栏的Setting - Data Log Setting 
3、 选择已经连接成功的设备
4、 Select Parameters 中，选择Energy，右侧对应参数显示全选中
5、 Logging Interval 配置为10s，点击下方Action模块中的Test
6、 保存日志配置，设备状态从Unready更新为Ready，选中设备
7、 不勾选 Allow data refreshing if possible； 点击Apply
8、 点击上边栏的Operatioin - Start Data Logging，开始生成日志
9、 生成日志过程中，查看上位机页面
10、等待3min后，点击上边栏的Operatioin - StopData Logging，停止生成日志，查看上位机页面</t>
  </si>
  <si>
    <t>5、 Test通过，Action 模块显示Passed
9、 等待日志生成过程中，上位机页面无法查看，提示“Please Stop Datalogging To View Meter！”
10、 停止生成日志成功，上位机恢复所有页面的正常显示</t>
  </si>
  <si>
    <t>Function_AcuRev1320_032_02_case07</t>
  </si>
  <si>
    <t>验证生成日志时，未接收到数据时写入空</t>
  </si>
  <si>
    <t>1、 电表通过rtu 连接，Baud Rate配置为19200，Parity配置为None1
2、 点击上边栏的Setting - Data Log Setting 
3、 选择已经连接成功的设备
4、 Select Parameters 中，选择Energy，右侧对应参数显示全选中
5、 Logging Interval 配置为10s，点击下方Action模块中的Test
6、 保存日志配置，设备状态从Unready更新为Ready，选中设备
7、 勾选Insert empty data when no response； 点击Apply
8、 点击上边栏的Operatioin - Start Data Logging，开始生成日志
9、 等待3min后，点击上边栏的Operatioin - StopData Logging，停止生成日志
10、进入 Data Log Setting页面，点击Browse Log Filed</t>
  </si>
  <si>
    <t>5、 Test通过，Action 模块显示Passed
9、 停止生成日志成功
10、 在对应连接设备下，可以找到最新生成的日志文件，点击查看，日志内容包含所有Energy的参数，每隔10s生成1条日志；如果存在未响应的日志，对应时间戳后面的参数全部为空
注：当前用例无必现场景，可以在测试过程中保持全程勾选，出现响应不及时时，生成日志为空</t>
  </si>
  <si>
    <t>Function_AcuRev1320_032_02_case08</t>
  </si>
  <si>
    <t>验证连接两个设备，参数配置完全一致时，进行智能求和:</t>
  </si>
  <si>
    <t>1、Acuview2上位机
2、网线/RTU串口线
3、两台AcuRev1320电表</t>
  </si>
  <si>
    <t>1、 两台电表通过rtu或tcp 连接
2、 点击上边栏的Setting - Data Log Setting 
3、 选择已经连接成功的第一台设备
4、 Select Parameters 中，选择Energy，右侧对应参数显示全选中
5、 Logging Interval 配置为10s，点击下方Action模块中的Test
6、 保存日志配置，设备状态从Unready更新为Ready，选中设备
7、 第二台设备的所有配置与第一台保持一致
8、 勾选“Smart Sum”Function； 点击Apply
9、 点击上边栏的Operatioin - Start Data Logging，开始生成日志
10、 等待3min后，点击上边栏的Operatioin - StopData Logging，停止生成日志
12、进入 Data Log Setting页面，点击Browse Log Filed</t>
  </si>
  <si>
    <t>5、 Test通过，Action 模块显示Passed
10、 停止生成日志成功
11、 在两台对应连接设备下，可以找到最新生成的日志文件，点击查看，日志内容包含所有Energy的参数，每隔10s生成1条日志；在Smart Sum 下，可以找到最新生成的1个日志文件，日志内容为同一个参数，两台设备测量值之和</t>
  </si>
  <si>
    <t>Function_AcuRev1320_032_02_case09</t>
  </si>
  <si>
    <t>验证连接两个设备，参数配置不一致时，进行智能求和:</t>
  </si>
  <si>
    <t>1、 两台电表通过rtu或tcp 连接
2、 点击上边栏的Setting - Data Log Setting 
3、 选择已经连接成功的第一台设备
4、 Select Parameters 中，选择Energy，右侧对应参数显示全选中
5、 Logging Interval 配置为10s，点击下方Action模块中的Test
6、 保存日志配置，设备状态从Unready更新为Ready，选中设备
7、 将第二台设备的参数配选择配置的与第一台不同
8、 勾选“Smart Sum”Function； 点击Apply
9、 点击上边栏的Operatioin - Start Data Logging，开始生成日志
10、 等待3min后，点击上边栏的Operatioin - StopData Logging，停止生成日志
12、进入 Data Log Setting页面，点击Browse Log Filed</t>
  </si>
  <si>
    <t>5、 Test通过，Action 模块显示Passed
10、 停止生成日志成功
11、 在两台对应连接设备下，可以找到最新生成的日志文件，点击查看，日志内容包含所有Energy的参数，每隔10s生成1条日志；在Smart Sum 下，没有最新生成的日志文件</t>
  </si>
  <si>
    <t>Function_AcuRev1320_032_02_case10</t>
  </si>
  <si>
    <t>未连接设备，点击Data Log  Setting，上位机提示，没有已连接的电表</t>
  </si>
  <si>
    <t xml:space="preserve">1、 上位机未连接任何设备时，点击上边栏的Setting - Data Log Setting </t>
  </si>
  <si>
    <t>1、 上位机提示“No Available Meters!”</t>
  </si>
  <si>
    <t>脉冲计算器</t>
    <phoneticPr fontId="9" type="noConversion"/>
  </si>
  <si>
    <t>Function_AcuRev1320_033_01_case1</t>
  </si>
  <si>
    <t>model选择AcuRev1320,Primary Maximum Power写入6kW、CT1：5A,CT2：100mA,Output Energy Pulse Width:80ms,Minimum Pulse Interval:80ms</t>
  </si>
  <si>
    <t>1.双击打开Acuview2上位机
2.在导航栏点击operation--Calculate Pulase Constant
3.model选择AcuRev1320,Primary Maximum Power写入6kW、CT1：5A,CT2：100mA,Output Energy Pulse Width:80ms,Minimum Pulse Interval:80ms
4.点击calculate,查看Output Energy Pulse Constant中数据是否准确
5.查看Convent Energy Pulse Constant中的值，Secondary=1，查看Primary 的值</t>
  </si>
  <si>
    <t>3.正确输入，无误
4.数据计算准确；
备注：
Secondary Minimum默认为1;
Primary Maximum=CT1/CT2;
Secondary Maximum
Primary Minimum
Primary=1/【（CT1/CT2）*Secondary】</t>
  </si>
  <si>
    <t>Function_AcuRev1320_033_01_case2</t>
  </si>
  <si>
    <t>model选择AcuRev1320,Primary Maximum Power写入1kW、CT1：20A,CT2：100mA,Output Energy Pulse Width:100ms,Minimum Pulse Interval:100ms</t>
  </si>
  <si>
    <t>1.双击打开Acuview2上位机
2.在导航栏点击operation--Calculate Pulase Constant
3.model选择AcuRev1320,Primary Maximum Power写入1kW、CT1：20A,CT2：100mA,Output Energy Pulse Width:100ms,Minimum Pulse Interval:100ms
4.点击calculate,查看Output Energy Pulse Constant中数据是否准确
5.查看Convent Energy Pulse Constant中的值，Secondary=11，查看Primary 的值</t>
  </si>
  <si>
    <t>Function_AcuRev1320_033_01_case3</t>
  </si>
  <si>
    <t>model选择AcuRev1320,Primary Maximum Power写入10kW、CT1：10A,CT2：100mA,Output Energy Pulse Width:50ms,Minimum Pulse Interval:100ms</t>
  </si>
  <si>
    <t xml:space="preserve">1.双击打开Acuview2上位机
2.在导航栏点击operation--Calculate Pulase Constant
3.model选择AcuRev1320,Primary Maximum Power写入10kW、CT1：10A,CT2：100mA,Output Energy Pulse Width:50ms,Minimum Pulse Interval:100ms
4.点击calculate,查看Output Energy Pulse Constant中数据是否准确
5.查看Convent Energy Pulse Constant中的值，Primary =0.05，查看的Secondary值
</t>
  </si>
  <si>
    <t>3.正确输入，无误
4.数据计算准确；
备注：
Secondary Minimum默认为1;
Primary Maximum=CT1/CT2;
Secondary Maximum
Primary Minimum
Secondary=1/【（CT1/CT2）*Primary 】</t>
    <phoneticPr fontId="9" type="noConversion"/>
  </si>
  <si>
    <t>Function_AcuRev1320_033_01_case4</t>
  </si>
  <si>
    <t>model选择AcuRev1320,Primary Maximum Power写入5kW、CT1：20A,CT2：80mA,Output Energy Pulse Width:100ms,Minimum Pulse Interval:50ms</t>
  </si>
  <si>
    <t>1.双击打开Acuview2上位机
2.在导航栏点击operation--Calculate Pulase Constant
3.model选择AcuRev1320,Primary Maximum Power写入5kW、CT1：20A,CT2：80mA,Output Energy Pulse Width:100ms,Minimum Pulse Interval:50ms
4.点击calculate,查看Output Energy Pulse Constant中数据是否准确
5.查看Convent Energy Pulse Constant中的值，Primary =0.001，查看的Secondary值</t>
  </si>
  <si>
    <t>3.正确输入，无误
4.数据计算准确；
备注：
Secondary Minimum默认为1;
Primary Maximum=CT1/CT2;
Secondary Maximum
Primary Minimum
Secondary=1/【（CT1/CT2）*Primary 】</t>
  </si>
  <si>
    <t>Function_AcuRev1320_033_01_case5</t>
  </si>
  <si>
    <t>model选择AcuRev1320,Primary Maximum Power写入5kW、CT1：20A,CT2：80mA,Output Energy Pulse Width:80ms,Minimum Pulse Interval:5ms</t>
  </si>
  <si>
    <t>1.双击打开Acuview2上位机
2.在导航栏点击operation--Calculate Pulase Constant
3.model选择AcuRev1320,Primary Maximum Power写入5kW、CT1：20A,CT2：80mA,Output Energy Pulse Width:80ms,Minimum Pulse Interval:5ms
4.点击calculate,查看Output Energy Pulse Constant中数据是否准确
5.查看Convent Energy Pulse Constant中的值，Primary =0.002，查看的Secondary值</t>
  </si>
  <si>
    <t>Function_AcuRev1320_033_01_case6</t>
  </si>
  <si>
    <t>检查Primary Maximum Power、CT1、Output Energy Pulse Width、Minimum Pulse Interval是否能填入0或者负数</t>
  </si>
  <si>
    <t xml:space="preserve">1.双击打开Acuview2上位机
2.在导航栏点击operation--Calculate Pulase Constant
3.Primary Maximum Power、CT1、Output Energy Pulse Width、Minimum Pulse Interval填入0或者负数
</t>
  </si>
  <si>
    <t>3.不能输入0或者负数</t>
  </si>
  <si>
    <t>lv4</t>
  </si>
  <si>
    <t>Function_AcuRev1320_033_01_case7</t>
  </si>
  <si>
    <t>model选择AcuRev1320，Primary Maximum Power写入6kW、CT1：5A,CT2：100mA,Output Energy Pulse Width:80ms,Minimum Pulse Interval:80ms，点击Reset</t>
  </si>
  <si>
    <t>1.双击打开Acuview2上位机
2.在导航栏点击operation--Calculate Pulase Constant
3.model选择AcuRev1320，Primary Maximum Power写入6kW、CT1：5A,CT2：100mA,Output Energy Pulse Width:80ms,Minimum Pulse Interval:80ms
4.点击Reset</t>
  </si>
  <si>
    <t>3.数据输入正确
4.Primary Maximum Power被重置为6kW、CT1、CT2分别被重置为5A、100mA;Output Energy Pulse Width被重置为80ms,Minimum Pulse Interval被重置为5ms；</t>
  </si>
  <si>
    <t>数据导出导入</t>
    <phoneticPr fontId="9" type="noConversion"/>
  </si>
  <si>
    <t>数据导出</t>
  </si>
  <si>
    <t>Function_AcuRev1320_034_01_case1</t>
  </si>
  <si>
    <t>RTU连接，setting数据全部导出</t>
  </si>
  <si>
    <t>1、Acuview2上位机
2、RTU串口线
3、AcuRev1320电表</t>
  </si>
  <si>
    <t>1.双击打开Acuview2上位机，保证表计RTU连接正常
2.进入setting后，将setting的各个模块进行配置（区别于出厂参数），记录这些数据修改值
3.在导航栏点击operation--Export Configuration，全选后点击Export 将数据导出保存</t>
  </si>
  <si>
    <t>2.数据修改正常
3.数据保存正常</t>
  </si>
  <si>
    <t>Function_AcuRev1320_034_01_case2</t>
  </si>
  <si>
    <t>TCP连接，setting数据全部导出</t>
  </si>
  <si>
    <t>1、Acuview2上位机
2、网线
3、AcuRev1320电表</t>
  </si>
  <si>
    <t>1.双击打开Acuview2上位机，保证表计TCP连接正常
2.进入setting后，将setting的各个模块进行配置（区别于出厂参数），记录这些数据修改值
3.在导航栏点击operation--Export Configuration，全选后点击Export 将数据导出保存</t>
  </si>
  <si>
    <t>Function_AcuRev1320_034_01_case3</t>
  </si>
  <si>
    <t>RTU连接，setting数据部分导出</t>
  </si>
  <si>
    <t>1.双击打开Acuview2上位机，保证表计RTU连接正常
2.进入setting后，将setting的各个模块进行配置（区别于出厂参数），记录这些数据修改值
3.在导航栏点击operation--Export Configuration，选择commuination、tou两个模块后点击Export 将数据导出保存</t>
  </si>
  <si>
    <t>Function_AcuRev1320_034_01_case4</t>
  </si>
  <si>
    <t>TCP连接，setting数据部分导出</t>
  </si>
  <si>
    <t>1.双击打开Acuview2上位机，保证表计TCP连接正常
2.进入setting后，将setting的各个模块进行配置（区别于出厂参数），记录这些数据修改值
3.在导航栏点击operation--Export Configuration，选择commuination、tou两个模块后点击Export 将数据导出保存</t>
  </si>
  <si>
    <t>数据保存</t>
  </si>
  <si>
    <t>Function_AcuRev1320_034_01_case5</t>
  </si>
  <si>
    <t>setting导出后保存（不修改命名）</t>
  </si>
  <si>
    <t>1.双击打开Acuview2上位机
2.进入setting后，将setting的各个模块进行配置（区别于出厂参数），记录这些数据修改值
3.在导航栏点击operation--Export Configuration，全选后点击Export 将数据导出，按照原始名称进行保存
4.在导航栏点击operation--Export Configuration，选择commuination、tou两个模块后点击Export 将数据导出，按照原始名称进行保存</t>
  </si>
  <si>
    <t>3.保存成功
4.保存成功，但是发现3中保存的文件被删除，只保留了4；
备注： 第4步用例待更新，现在生成新的文件后，文件名以时间戳命名，不会重复，也就不会覆盖第3步中的文件了</t>
  </si>
  <si>
    <t>Function_AcuRev1320_034_01_case6</t>
  </si>
  <si>
    <t>setting导出后保存（修改命名）</t>
  </si>
  <si>
    <t>1.双击打开Acuview2上位机
2.进入setting后，将setting的各个模块进行配置（区别于出厂参数），记录这些数据修改值
3.在导航栏点击operation--Export Configuration，全选后点击Export 将数据导出，修改名称为first Configuration
4.在导航栏点击operation--Export Configuration，选择commuination、tou两个模块后点击Export 将数据导出保存,修改名称为second Configuration</t>
  </si>
  <si>
    <t>3.保存成功
4.保存成功，能正常保存两份文件</t>
  </si>
  <si>
    <t>数据导入</t>
  </si>
  <si>
    <t>Function_AcuRev1320_034_02_case1</t>
  </si>
  <si>
    <t>RTU连接，setting全部导入</t>
  </si>
  <si>
    <t>1.双击打开Acuview2上位机，保证表计RTU连接正常
2.进入setting后，将setting的各个模块进行配置（区别于出厂参数），记录这些数据修改值
3.在导航栏点击operation--Export Configuration，全选后点击Export 将数据导出保存
4.对表进行恢复出厂设置
5.在导航栏点击operation--Import Configuration，全选后点击Import 将数据全部导入
6.查看setting中各个模块数据是否与2中保存的数据是否一致</t>
  </si>
  <si>
    <t>3.数据正常导出
4.表计恢复出厂后重启一次，表计参数被恢复为默认值
5.数据正常导入
6.setting中各个模块数据与2中保存的数据一致</t>
  </si>
  <si>
    <t>rtu 导入失败
https://accuenergy.atlassian.net/browse/A1320-929</t>
  </si>
  <si>
    <t>Function_AcuRev1320_034_02_case2</t>
  </si>
  <si>
    <t>TCP连接，setting全部导入</t>
  </si>
  <si>
    <t>1.双击打开Acuview2上位机，保证表计TCP连接正常
2.进入setting后，将setting的各个模块进行配置（区别于出厂参数），记录这些数据修改值
3.在导航栏点击operation--Export Configuration，全选后点击Export 将数据导出保存
4.对表进行恢复出厂设置
5.在导航栏点击operation--Import Configuration，全选后点击Import 将数据全部导入
6.查看setting中各个模块数据是否与2中保存的数据是否一致</t>
  </si>
  <si>
    <t>tcp 连接导入成功，但是参数没有真的导入
https://accuenergy.atlassian.net/browse/A1320-929</t>
  </si>
  <si>
    <t>Function_AcuRev1320_034_02_case3</t>
  </si>
  <si>
    <t>RTU连接，setting部分导入</t>
  </si>
  <si>
    <t>1.双击打开Acuview2上位机，保证表计RTU连接正常
2.进入setting后，将setting的各个模块进行配置（区别于出厂参数），记录这些数据修改值
3.在导航栏点击operation--Export Configuration，选择部分模块后点击Export 将数据导出保存
4.对表进行恢复出厂设置
5.在导航栏点击operation--Import Configuration，选择3中选择的模块后点击Import 将数据导入
6.查看setting中新导入各个模块数据是否与2中保存的数据是否一致</t>
  </si>
  <si>
    <t>3.数据正常导出
4.表计恢复出厂后重启一次，表计参数被恢复为默认值
5.数据正常导入
6.setting中新导入的各个模块数据与2中保存的数据一致</t>
  </si>
  <si>
    <t>Function_AcuRev1320_034_02_case4</t>
  </si>
  <si>
    <t>TCP连接，setting部分导入</t>
  </si>
  <si>
    <t>开启RSTP</t>
  </si>
  <si>
    <t>Function_AcuRev1320_035_01_case01</t>
  </si>
  <si>
    <t>两个电表与交换机连接形成环路，分配不同的静态IP，通过电脑访问，验证网络正常，可以稳定连接 （两款表形成环路）</t>
  </si>
  <si>
    <t>1.开启RSTP,两个电表与交换机连接形成环路；
2.表计上电，将两电表及电脑IP设置在同网段；（3个不同的ip）
3.打开上位机，tcp分别连接两电表，</t>
  </si>
  <si>
    <t>3.两电表均能正常连接，通讯正常</t>
  </si>
  <si>
    <t>Function_AcuRev1320_035_01_case02</t>
  </si>
  <si>
    <t>两个电表与交换机连接形成环路，分配相同的静态IP，通过电脑访问，验证网络正常，可以稳定连接 （两款表形成环路）</t>
  </si>
  <si>
    <t>1.开启RSTP,两个电表与交换机连接形成环路；
2.表计上电，将两电表及电脑IP设置在同网段；（两电表写入相同的ip）
3.打开上位机，tcp分别连接两电表，</t>
  </si>
  <si>
    <t>3.只有一款表能正常连接</t>
  </si>
  <si>
    <t>Function_AcuRev1320_035_01_case03</t>
  </si>
  <si>
    <t>两个电表与交换机连接形成环路，通过路由器分配不同的IP，通过电脑访问，验证网络正常，可以稳定连接 （两款表形成环路）</t>
  </si>
  <si>
    <t>1.开启RSTP,两个电表与交换机连接形成环路；
2.表计上电，打开两电表及电脑dhcp；
3.查看电表HMI，两款电表是否正常分配ip
4.打开上位机，tcp分别连接两电表，</t>
  </si>
  <si>
    <t>3.两电表正常分配IP
4.两电表均能正常连接，通讯正常</t>
  </si>
  <si>
    <t>Function_AcuRev1320_035_01_case04</t>
    <phoneticPr fontId="9" type="noConversion"/>
  </si>
  <si>
    <t>两块表分别升级 （两款表形成环路）</t>
  </si>
  <si>
    <t>1.开启RSTP,两个电表与交换机连接形成环路；
2.表计上电，打开两电表及电脑dhcp；
3.查看电表HMI，两款电表是否正常分配ip
4.打开上位机，tcp分别连接两电表， 
5.两块表分别升级</t>
  </si>
  <si>
    <t>3.两电表正常分配IP
4.两电表均能正常连接，通讯正常
5.两表升级均正常</t>
    <phoneticPr fontId="9" type="noConversion"/>
  </si>
  <si>
    <t>https://accuenergy.atlassian.net/browse/A1320-667【AcuRev-1320 v1.01p03】PC和两电表连接同一交换机，打开dhcp, 使用上位机分别给两电表升级，升级失败，电表进入boot，app被擦除，预期：使用TCP方式分别给两表升级成功</t>
    <phoneticPr fontId="9" type="noConversion"/>
  </si>
  <si>
    <t>本轮测试合格</t>
  </si>
  <si>
    <t>关闭RSTP</t>
  </si>
  <si>
    <t>Function_AcuRev1320_035_02_case01</t>
  </si>
  <si>
    <t>将表计Ethernet Mode从RSTP修改到Dual ETH</t>
  </si>
  <si>
    <t>1.表计上电，通过tcp或者rtu连接成功
2.查看表计Ethernet Mode为RSTP
3.将表计Ethernet Mode从RSTP修改到Dual ETH
4.查看切换时上位机是否有提示
5.选择yes
6.选择no</t>
  </si>
  <si>
    <t>4.上位机会提示是否切换
5.切换成功
6.切换失败，Ethernet Mod保持RSTP</t>
  </si>
  <si>
    <t>Function_AcuRev1320_035_02_case02</t>
  </si>
  <si>
    <t>将表计Ethernet Mode从RSTP修改到single Eth1</t>
  </si>
  <si>
    <t>1.表计上电，通过tcp或者rtu连接成功
2.查看表计Ethernet Mode为RSTP
3.将表计Ethernet Mode从RSTP修改到single Eth1
4.查看切换时上位机是否有提示
5.选择yes
6.选择no</t>
  </si>
  <si>
    <t>其中一块表打开rstp,一块表关闭rstp（Dual ETH）</t>
  </si>
  <si>
    <t>Function_AcuRev1320_035_03_case01</t>
  </si>
  <si>
    <t>1.将其中一块表打开rstp,一块表关闭rstp开启RSTP,两个电表与交换机连接形成环路；
2.将两电表及电脑IP设置在同网段；（3个不同的ip）
3.打开上位机，tcp分别连接两电表，</t>
  </si>
  <si>
    <t>Function_AcuRev1320_035_03_case02</t>
  </si>
  <si>
    <t>两个电表与交换机连接形成环路，分配相同的静态IP，通过电脑访问，验证网络正常，可以稳定连接</t>
  </si>
  <si>
    <t>1.将其中一块表打开rstp,一块表关闭rstp开启RSTP,两个电表与交换机连接形成环路；
2.将两电表及电脑IP设置在同网段；（两电表写入相同的ip）
3.打开上位机，tcp分别连接两电表，</t>
  </si>
  <si>
    <t>Function_AcuRev1320_035_03_case03</t>
  </si>
  <si>
    <t>两个电表与交换机连接形成环路，通过路由器分配不同的IP，通过电脑访问，验证网络正常，可以稳定连接</t>
  </si>
  <si>
    <t>1.将其中一块表打开rstp,一块表关闭rstp开启RSTP,两个电表与交换机连接形成环路；
2.打开两电表及电脑dhcp；
3.查看电表HMI，两款电表是否正常分配ip
4.打开上位机，tcp分别连接两电表，</t>
  </si>
  <si>
    <t>Function_AcuRev1320_035_03_case04</t>
  </si>
  <si>
    <t>两块表分别升级</t>
  </si>
  <si>
    <t>1.将其中一块表打开rstp,一块表关闭rstp开启RSTP,两个电表与交换机连接形成环路；
2.打开两电表及电脑dhcp；
3.查看电表HMI，两款电表是否正常分配ip
4.打开上位机，tcp分别连接两电表， 
5.两块表分别升级</t>
  </si>
  <si>
    <t>3.两电表正常分配IP
4.两电表均能正常连接，通讯正常
5.两表升级均正常</t>
  </si>
  <si>
    <t>https://accuenergy.atlassian.net/browse/A1320-667</t>
    <phoneticPr fontId="9" type="noConversion"/>
  </si>
  <si>
    <t>单独禁用一个网口</t>
  </si>
  <si>
    <t>Function_AcuRev1320_035_04_case01</t>
  </si>
  <si>
    <t>单个表eth2禁用，表eth2不可使用</t>
  </si>
  <si>
    <t>1.表计上电，将表计Ethernet Mode设置为single Eth1
2.直连电表与电脑，网线插入电表Eth1口
3.查看表计TCP连接能否成功，通讯是否正常
4.网线从电表Eth1口换到电表Eth2口
5..查看表计TCP连接能否成功，通讯是否正常</t>
  </si>
  <si>
    <r>
      <t xml:space="preserve">3.表计TCP连接成功，通讯正常
</t>
    </r>
    <r>
      <rPr>
        <sz val="8"/>
        <color rgb="FFFF0000"/>
        <rFont val="微软雅黑"/>
        <family val="2"/>
        <charset val="134"/>
      </rPr>
      <t>5.表计TCP连接成功，通讯正常</t>
    </r>
    <phoneticPr fontId="9" type="noConversion"/>
  </si>
  <si>
    <t>Function_AcuRev1320_035_04_case02</t>
  </si>
  <si>
    <t>两表其中一个eth2禁用，一个打开，两表串联，两块表分别升级</t>
  </si>
  <si>
    <t>1.两电表分别上电，将其中一款表的Ethernet Mode设置为非single Eth1，一块电表为single Eth1
2.将电脑与其中一块电能表(非single Eth1)的Eth1连接，该表的Eth2与另一个电表（single Eth1）的Eth1连接
3.查看两块电表是否均能TCP连接成功，通讯是否正常</t>
  </si>
  <si>
    <t>3.两块电表均能连接成功，通讯正常</t>
  </si>
  <si>
    <t>Function_AcuRev1320_035_04_case03</t>
  </si>
  <si>
    <t>两表eth2均禁用，两表串联；两表分别与路由器连，打开DHCP</t>
  </si>
  <si>
    <t>1.两电表分别上电，两块块电表Ethernet Mode均设置为single Eth1
2.两表串联后，分别与路由器进行连接，电脑也连接到路由器上，打开三者的DHCP
3.查看两块电表是否均能TCP连接成功，通讯是否正常</t>
  </si>
  <si>
    <t>3.表计ETH2连入路由器后，该表就不能tcp连接成功</t>
  </si>
  <si>
    <t>恢复网络及恢复出厂设置</t>
  </si>
  <si>
    <t>Function_AcuRev1320_035_05_case01</t>
    <phoneticPr fontId="9" type="noConversion"/>
  </si>
  <si>
    <t>恢复网络及恢复出厂设置，ethernet mode均被恢复为RSTP enable,其他参数未出现异常</t>
    <phoneticPr fontId="9" type="noConversion"/>
  </si>
  <si>
    <t>1.表计上电，将表计Ethernet Mode设置为single Eth1
2.communication中其他参数也均修改为不同于出厂时的参数
3.表计恢复出厂设置
4.查看表计中setting中数据是否正常
5.重复1.2的操作
6.表计进行网络重置
7.查看表计中setting中数据是否正常</t>
  </si>
  <si>
    <t>4.查看表计中setting中数据正常
7.查看表计中setting中数据正常</t>
  </si>
  <si>
    <t>HMI界面</t>
  </si>
  <si>
    <t>Function_AcuRev1320_035_05_case02</t>
  </si>
  <si>
    <t>ethernet mode加入HMI后不影响其他页面显示</t>
  </si>
  <si>
    <t>1.表计上电
2.在HMI界面上进入setting-com，查看com中各个数据是否正常，准确</t>
  </si>
  <si>
    <t>2。com中各个数据正常，准确</t>
  </si>
  <si>
    <t>USB接口测试</t>
    <phoneticPr fontId="9" type="noConversion"/>
  </si>
  <si>
    <t>USB接口通信参数配置</t>
    <phoneticPr fontId="9" type="noConversion"/>
  </si>
  <si>
    <t>Function_AcuRev1320_036_01_case1</t>
    <phoneticPr fontId="9" type="noConversion"/>
  </si>
  <si>
    <t>上位机上通过USB，配置静态IP，及DNS，GW，NetMask、port参数配置成功.</t>
    <phoneticPr fontId="9" type="noConversion"/>
  </si>
  <si>
    <t>1、Acuview2上位机
2、USB串口线
3、AcuRev1320电表</t>
  </si>
  <si>
    <t>1、上位机上通过USB连接AcuRev1320电表到Acuview2上，链接状态为connected
2、修改电表静态IP，查看修改是否成功，读写是否一致
3、修改电表静态DNS，查看修改是否成功，读写是否一致
4、修改电表静态GW，查看修改是否成功，读写是否一致
5、修改电表静态NetMask，查看修改是否成功，读写是否一致
6、修改电表静态port，查看修改是否成功，读写是否一致</t>
    <phoneticPr fontId="9" type="noConversion"/>
  </si>
  <si>
    <t>2、修改成功，读写一致
3、修改成功，读写一致
4、修改成功，读写一致
5、修改成功，读写一致
6、修改成功，读写一致</t>
    <phoneticPr fontId="9" type="noConversion"/>
  </si>
  <si>
    <t>Function_AcuRev1320_036_01_case2</t>
  </si>
  <si>
    <t>上位机上通过USB，配置波特率、校验方式</t>
    <phoneticPr fontId="9" type="noConversion"/>
  </si>
  <si>
    <t xml:space="preserve">1、上位机上通过USB连接AcuRev1320电表到Acuview2上，链接状态为connected
2、修改电表波特率，查看修改是否成功，读写是否一致
3、修改电表校验方式，查看修改是否成功，读写是否一致
</t>
  </si>
  <si>
    <t>2、修改成功，读写一致
3、修改成功，读写一致</t>
    <phoneticPr fontId="9" type="noConversion"/>
  </si>
  <si>
    <t>Function_AcuRev1320_036_01_case3</t>
  </si>
  <si>
    <t>上位机上通过USB，配置slave id</t>
    <phoneticPr fontId="9" type="noConversion"/>
  </si>
  <si>
    <t>1、上位机上通过USB连接AcuRev1320电表到Acuview2上，链接状态为connected
2、修改电表slave id为1，查看修改是否成功，读写是否一致
3、修改电表slave id为3，查看修改是否成功，读写是否一致
4、修改电表slave id为247，查看修改是否成功，读写是否一致</t>
  </si>
  <si>
    <t xml:space="preserve">2、修改成功，读写一致，usb能正常通讯
3、修改成功，读写一致，usb能正常通讯
4、修改成功，读写一致，usb能正常通讯
</t>
    <phoneticPr fontId="9" type="noConversion"/>
  </si>
  <si>
    <t>Function_AcuRev1320_036_01_case4</t>
  </si>
  <si>
    <t>上位机上通过USB，配置tcp使能开关</t>
    <phoneticPr fontId="9" type="noConversion"/>
  </si>
  <si>
    <t>1、上位机上通过USB连接AcuRev1320电表到Acuview2上，链接状态为connected
2、修改电表tcp使能开关为on，查看修改是否成功，读写是否一致
3、修改电表tcp使能开关为off，查看修改是否成功，读写是否一致</t>
  </si>
  <si>
    <t>2、修改成功，读写一致
3、修改成功，读写一致</t>
  </si>
  <si>
    <t>Function_AcuRev1320_036_01_case5</t>
  </si>
  <si>
    <t xml:space="preserve">上位机上通过通过USB，配置RS485 </t>
    <phoneticPr fontId="9" type="noConversion"/>
  </si>
  <si>
    <t>1、上位机上通过USB连接AcuRev1320电表到Acuview2上，链接状态为connected
2、配置电表RS485为moudlebus rtu，查看修改是否成功，读写是否一致,usb通讯是否正常
3、配置电表RS485为bacnet，查看修改是否成功，读写是否一致,usb通讯是否正常
4、配置电表RS485为disable，查看修改是否成功，读写是否一致,usb通讯是否正常</t>
  </si>
  <si>
    <t xml:space="preserve">2、修改成功，读写一致，usb能正常通讯
3、修改成功后，表计被踢出，usb重连后能继续进行通讯
4、修改成功后，表计被踢出，usb重连后能继续进行通讯
</t>
  </si>
  <si>
    <t>正常连接，连接没有断开</t>
    <phoneticPr fontId="9" type="noConversion"/>
  </si>
  <si>
    <t>USB接口basic参数配置</t>
    <phoneticPr fontId="9" type="noConversion"/>
  </si>
  <si>
    <t>Function_AcuRev1320_036_02_case01</t>
  </si>
  <si>
    <t>上位机上通过USB，配置password成功。</t>
    <phoneticPr fontId="9" type="noConversion"/>
  </si>
  <si>
    <t>1、上位机上通过USB连接AcuRev1320电表到Acuview2上，链接状态为connected
2、配置电表password为9999，查看修改是否成功，读写是否一致</t>
  </si>
  <si>
    <t>2、修改成功，读写一致</t>
    <phoneticPr fontId="9" type="noConversion"/>
  </si>
  <si>
    <t>Function_AcuRev1320_036_02_case02</t>
    <phoneticPr fontId="9" type="noConversion"/>
  </si>
  <si>
    <t>上位机上通过USB，配置Nonminal Current、Nonminal Voltage成功。</t>
    <phoneticPr fontId="9" type="noConversion"/>
  </si>
  <si>
    <t>1、上位机上通过USB连接AcuRev1320电表到Acuview2上，链接状态为connected
2、配置电表Nonminal Voltage为120，查看修改是否成功，读写是否一致
3、配置电表Nonminal Current为10，查看修改是否成功，读写是否一致</t>
    <phoneticPr fontId="9" type="noConversion"/>
  </si>
  <si>
    <t>https://accuenergy.atlassian.net/browse/A1320-610</t>
    <phoneticPr fontId="9" type="noConversion"/>
  </si>
  <si>
    <t>Function_AcuRev1320_036_02_case03</t>
  </si>
  <si>
    <t>上位机上通过USB，配置Demand method、Demand interval、demand update rate成功。</t>
    <phoneticPr fontId="9" type="noConversion"/>
  </si>
  <si>
    <t>1、上位机上通过USB连接AcuRev1320电表到Acuview2上，链接状态为connected
2、配置电表Demand method为fixed，查看修改是否成功，读写是否一致
3、配置电表Demand interval为10，查看修改是否成功，读写是否一致
4、配置电表demand update rate为10，查看修改是否成功，读写是否一致</t>
    <phoneticPr fontId="9" type="noConversion"/>
  </si>
  <si>
    <t>2、修改成功，读写一致
3、修改成功，读写一致
4、修改成功，读写一致</t>
    <phoneticPr fontId="9" type="noConversion"/>
  </si>
  <si>
    <t>Function_AcuRev1320_036_02_case04</t>
  </si>
  <si>
    <t>上位机上通过USB，配置任意一个非标铅封正常。</t>
    <phoneticPr fontId="9" type="noConversion"/>
  </si>
  <si>
    <t>1、上位机上通过USB连接AcuRev1320电表到Acuview2上，链接状态为connected
2、配置电表任意一个非标铅封使能，查看修改是否成功，读写是否一致</t>
    <phoneticPr fontId="9" type="noConversion"/>
  </si>
  <si>
    <t>USB接口接线方式参数配置</t>
    <phoneticPr fontId="9" type="noConversion"/>
  </si>
  <si>
    <t>Function_AcuRev1320_036_03_case01</t>
  </si>
  <si>
    <t>上位机上通过USB，配置任意切换接线配置方式</t>
    <phoneticPr fontId="9" type="noConversion"/>
  </si>
  <si>
    <t>1、上位机上通过USB连接AcuRev1320电表到Acuview2上，链接状态为connected
2、电表任意切换接线配置方式，查看修改是否成功，读写是否一致</t>
  </si>
  <si>
    <t>Function_AcuRev1320_036_03_case02</t>
    <phoneticPr fontId="9" type="noConversion"/>
  </si>
  <si>
    <t>上位机上通过USB，支持对CT变比值及用户通道可配</t>
    <phoneticPr fontId="9" type="noConversion"/>
  </si>
  <si>
    <t>1、上位机上通过USB连接AcuRev1320电表到Acuview2上，链接状态为connected
2、修改电表CT变比值为100，查看修改是否成功，读写是否一致
3、修改电表用户通道，查看修改是否成功，读写是否一致</t>
    <phoneticPr fontId="9" type="noConversion"/>
  </si>
  <si>
    <t>https://accuenergy.atlassian.net/browse/A1320-611</t>
    <phoneticPr fontId="9" type="noConversion"/>
  </si>
  <si>
    <t>USB接口IO参数配置</t>
    <phoneticPr fontId="9" type="noConversion"/>
  </si>
  <si>
    <t>Function_AcuRev1320_036_04_case01</t>
  </si>
  <si>
    <t>上位机通过USB，配置DO参数成功</t>
    <phoneticPr fontId="9" type="noConversion"/>
  </si>
  <si>
    <t>1、上位机上通过USB连接AcuRev1320电表到Acuview2上，链接状态为connected
2、修改电表DO相关参数，查看修改是否成功，读写是否一致</t>
  </si>
  <si>
    <t>Function_AcuRev1320_036_04_case02</t>
  </si>
  <si>
    <t>上位机通过USB，配置DI参数成功</t>
    <phoneticPr fontId="9" type="noConversion"/>
  </si>
  <si>
    <t>1、上位机上通过USB连接AcuRev1320电表到Acuview2上，链接状态为connected
2、修改电表DI相关参数，查看修改是否成功，读写是否一致</t>
  </si>
  <si>
    <t>Function_AcuRev1320_036_04_case03</t>
  </si>
  <si>
    <t>上位机通过USB，配置RO参数成功</t>
    <phoneticPr fontId="9" type="noConversion"/>
  </si>
  <si>
    <t>1、上位机上通过USB连接AcuRev1320电表到Acuview2上，链接状态为connected
2、修改电表RO相关参数，查看修改是否成功，读写是否一致</t>
  </si>
  <si>
    <t>无Ro功能，用例待删除</t>
    <phoneticPr fontId="9" type="noConversion"/>
  </si>
  <si>
    <t>USB接口alarm&amp;pq&amp;datalog</t>
    <phoneticPr fontId="9" type="noConversion"/>
  </si>
  <si>
    <t>Function_AcuRev1320_036_05_case01</t>
  </si>
  <si>
    <t>上位机通过USB，支持配置多条完整的告警</t>
    <phoneticPr fontId="9" type="noConversion"/>
  </si>
  <si>
    <t>1、上位机上通过USB连接AcuRev1320电表到Acuview2上，链接状态为connected
2、给电表配置多条完整告警，能覆盖所有逻辑规则，查看配置是否成功，读写是否一致</t>
  </si>
  <si>
    <t>2、修改成功，读写一致</t>
  </si>
  <si>
    <t>Function_AcuRev1320_036_05_case02</t>
  </si>
  <si>
    <t>上位机通过USB，支持配置多个pq事件</t>
    <phoneticPr fontId="9" type="noConversion"/>
  </si>
  <si>
    <t>1、上位机上通过USB连接AcuRev1320电表到Acuview2上，链接状态为connected
2、给电表配置多条pq事件，能覆盖所有逻辑规则，查看配置是否成功，读写是否一致</t>
  </si>
  <si>
    <t>Function_AcuRev1320_036_05_case03</t>
  </si>
  <si>
    <t>上位机通过USB，支持pq事件及DI录波配置</t>
    <phoneticPr fontId="9" type="noConversion"/>
  </si>
  <si>
    <t>1、上位机上通过USB连接AcuRev1320电表到Acuview2上，链接状态为connected
2、修改电表录波参数（DI及手动、录波点数等），查看配置是否成功，读写是否一致</t>
  </si>
  <si>
    <t>Function_AcuRev1320_036_05_case04</t>
  </si>
  <si>
    <t>上位机通过USB，支持data log1\2\3\4相关参数配置</t>
    <phoneticPr fontId="9" type="noConversion"/>
  </si>
  <si>
    <t>1、上位机上通过USB连接AcuRev1320电表到Acuview2上，链接状态为connected
2、给电表配置data log1\2\3\4J及相关参数，查看配置是否成功，读写是否一致</t>
  </si>
  <si>
    <t>USB接口TOU配置</t>
    <phoneticPr fontId="9" type="noConversion"/>
  </si>
  <si>
    <t>Function_AcuRev1320_036_06_case01</t>
  </si>
  <si>
    <t>上位机通过USB，支持两种夏令时配置及切换</t>
    <phoneticPr fontId="9" type="noConversion"/>
  </si>
  <si>
    <t>1、上位机上通过USB连接AcuRev1320电表到Acuview2上，链接状态为connected
2、给电表配置夏令时为format1、开始结束时间，查看配置是否成功，读写是否一致
3、2、给电表配置夏令时为format2、开始结束时间，查看配置是否成功，读写是否一致</t>
  </si>
  <si>
    <t>Function_AcuRev1320_036_06_case02</t>
  </si>
  <si>
    <t>上位机通过USB，支持配置多个tou schedule、tou season、tou holiday、tou weekends</t>
    <phoneticPr fontId="9" type="noConversion"/>
  </si>
  <si>
    <t>1、上位机上通过USB连接AcuRev1320电表到Acuview2上，链接状态为connected
2、给表配置多个tou schedule、tou season、tou holiday、tou weekends，查看配置是否成功，读写是否一致</t>
  </si>
  <si>
    <t>https://accuenergy.atlassian.net/browse/A1320-520</t>
    <phoneticPr fontId="9" type="noConversion"/>
  </si>
  <si>
    <t>Function_AcuRev1320_036_06_case03</t>
  </si>
  <si>
    <t>上位机通过USB，支持配置ten years holiday</t>
    <phoneticPr fontId="9" type="noConversion"/>
  </si>
  <si>
    <t>1、上位机上通过USB连接AcuRev1320电表到Acuview2上，链接状态为connected
2、给表配置多条ten years holiday，查看配置是否成功，读写是否一致</t>
    <phoneticPr fontId="9" type="noConversion"/>
  </si>
  <si>
    <t>USB接口数据重置</t>
    <phoneticPr fontId="9" type="noConversion"/>
  </si>
  <si>
    <t>Function_AcuRev1320_036_07_case01</t>
    <phoneticPr fontId="9" type="noConversion"/>
  </si>
  <si>
    <t>上位机通过USB，支持对energy相关数据进行清0</t>
    <phoneticPr fontId="9" type="noConversion"/>
  </si>
  <si>
    <t>1、上位机上通过USB连接AcuRev1320电表到Acuview2上，链接状态为connected
2、上位机下发energy清0操作，查看操作是否成功，energy数据是否被清0</t>
  </si>
  <si>
    <t>2、操作下发成功，energy数据被清0</t>
    <phoneticPr fontId="9" type="noConversion"/>
  </si>
  <si>
    <t>https://accuenergy.atlassian.net/browse/A1320-571</t>
    <phoneticPr fontId="9" type="noConversion"/>
  </si>
  <si>
    <t>Function_AcuRev1320_036_07_case02</t>
  </si>
  <si>
    <t>上位机通过USB，支持对maxdemand数据进行清0</t>
    <phoneticPr fontId="9" type="noConversion"/>
  </si>
  <si>
    <t>1、上位机上通过USB连接AcuRev1320电表到Acuview2上，链接状态为connected
2、上位机下发maxdemand清0操作，查看操作是否成功，maxdemand数据是否被清0</t>
  </si>
  <si>
    <t>2、操作下发成功，maxdemand数据被清0</t>
    <phoneticPr fontId="9" type="noConversion"/>
  </si>
  <si>
    <t>Function_AcuRev1320_036_07_case03</t>
  </si>
  <si>
    <t>上位机通过USB，支持对tou energy数据进行清0</t>
    <phoneticPr fontId="9" type="noConversion"/>
  </si>
  <si>
    <t>1、上位机上通过USB连接AcuRev1320电表到Acuview2上，链接状态为connected
2、上位机下发tou energy清0操作，查看操作是否成功，tou energy数据是否被清0</t>
  </si>
  <si>
    <t>2、操作下发成功，tou energy数据被清0</t>
  </si>
  <si>
    <t>https://accuenergy.atlassian.net/browse/A1320-590</t>
    <phoneticPr fontId="9" type="noConversion"/>
  </si>
  <si>
    <t>Function_AcuRev1320_036_07_case04</t>
  </si>
  <si>
    <t>上位机通过USB，支持对maxmin数据进行清0</t>
    <phoneticPr fontId="9" type="noConversion"/>
  </si>
  <si>
    <t>1、上位机上通过USB连接AcuRev1320电表到Acuview2上，链接状态为connected
2、上位机下发maxmin清0操作，查看操作是否成功，maxmin数据是否被清0</t>
  </si>
  <si>
    <t>2、操作下发成功，maxmin数据被清0</t>
    <phoneticPr fontId="9" type="noConversion"/>
  </si>
  <si>
    <t>https://accuenergy.atlassian.net/browse/A1320-574</t>
    <phoneticPr fontId="9" type="noConversion"/>
  </si>
  <si>
    <t>Function_AcuRev1320_036_07_case05</t>
  </si>
  <si>
    <t>上位机通过USB，支持对DI counter进行清0</t>
    <phoneticPr fontId="9" type="noConversion"/>
  </si>
  <si>
    <t>1、上位机上通过USB连接AcuRev1320电表到Acuview2上，链接状态为connected
2、上位机下发DI counter清0操作，查看操作是否成功，DI counter数据是否被清0</t>
  </si>
  <si>
    <t>2、操作下发成功，DI counter数据被清0</t>
    <phoneticPr fontId="9" type="noConversion"/>
  </si>
  <si>
    <t>Function_AcuRev1320_036_07_case06</t>
    <phoneticPr fontId="9" type="noConversion"/>
  </si>
  <si>
    <t>上位机通过USB，支持对alarm  log进行清0</t>
    <phoneticPr fontId="9" type="noConversion"/>
  </si>
  <si>
    <t>1、Acuview2上位机
2、USB串口线
3、AcuRev1320电表</t>
    <phoneticPr fontId="9" type="noConversion"/>
  </si>
  <si>
    <t>1、上位机上通过USB连接AcuRev1320电表到Acuview2上，链接状态为connected
2、上位机下发alarm  log清0操作，查看操作是否成功，alarm  log数据是否被清0</t>
    <phoneticPr fontId="9" type="noConversion"/>
  </si>
  <si>
    <t>2、操作下发成功，alarm  log数据被清0</t>
    <phoneticPr fontId="9" type="noConversion"/>
  </si>
  <si>
    <t>【AcuRev-1320 v1.01p05】上位机上通过USB连接AcuRev1320电表，读取任意LOG数据，都会失败，预期：USB连接，读取LOG数据正常 https://accuenergy.atlassian.net/browse/A1320-945</t>
    <phoneticPr fontId="9" type="noConversion"/>
  </si>
  <si>
    <t>Function_AcuRev1320_036_07_case07</t>
  </si>
  <si>
    <t>上位机通过USB，支持对soe  log进行清0</t>
    <phoneticPr fontId="9" type="noConversion"/>
  </si>
  <si>
    <t>1、上位机上通过USB连接AcuRev1320电表到Acuview2上，链接状态为connected
2、上位机下发soe  log清0操作，查看操作是否成功，soe  log数据是否被清0</t>
    <phoneticPr fontId="9" type="noConversion"/>
  </si>
  <si>
    <t>2、操作下发成功，soe  log数据被清0</t>
    <phoneticPr fontId="9" type="noConversion"/>
  </si>
  <si>
    <t>Function_AcuRev1320_036_07_case08</t>
  </si>
  <si>
    <t>上位机通过USB，支持对pqevent  log进行清0</t>
    <phoneticPr fontId="9" type="noConversion"/>
  </si>
  <si>
    <t>1、上位机上通过USB连接AcuRev1320电表到Acuview2上，链接状态为connected
2、上位机下发pqevent  log清0操作，查看操作是否成功，pqevent  log数据是否被清0</t>
    <phoneticPr fontId="9" type="noConversion"/>
  </si>
  <si>
    <t>2、操作下发成功，pqevent  log数据被清0</t>
    <phoneticPr fontId="9" type="noConversion"/>
  </si>
  <si>
    <t>Function_AcuRev1320_036_07_case09</t>
  </si>
  <si>
    <t>上位机通过USB，支持对waveform  log进行清0</t>
    <phoneticPr fontId="9" type="noConversion"/>
  </si>
  <si>
    <t>1、上位机上通过USB连接AcuRev1320电表到Acuview2上，链接状态为connected
2、上位机下发waveform  log清0操作，查看操作是否成功，waveform  log数据是否被清0</t>
  </si>
  <si>
    <t>2、操作下发成功，waveform  log数据被清0</t>
    <phoneticPr fontId="9" type="noConversion"/>
  </si>
  <si>
    <t>Function_AcuRev1320_036_07_case10</t>
  </si>
  <si>
    <t>上位机通过USB，支持对data  log进行清0</t>
    <phoneticPr fontId="9" type="noConversion"/>
  </si>
  <si>
    <t>1、上位机上通过USB连接AcuRev1320电表到Acuview2上，链接状态为connected
2、上位机下发data  log清0操作，查看操作是否成功，data  log数据是否被清0</t>
  </si>
  <si>
    <t>2、操作下发成功，data  log数据被清0</t>
    <phoneticPr fontId="9" type="noConversion"/>
  </si>
  <si>
    <t>Function_AcuRev1320_036_07_case11</t>
  </si>
  <si>
    <t>上位机通过USB，支持修改电表时钟</t>
    <phoneticPr fontId="9" type="noConversion"/>
  </si>
  <si>
    <t>1、上位机上通过USB连接AcuRev1320电表到Acuview2上，链接状态为connected
2、上位机下发修改电表时钟，查看下发是否成功，时间是否被改掉</t>
  </si>
  <si>
    <t>2、操作下发成功，时钟按照修改后的时钟正常走</t>
    <phoneticPr fontId="9" type="noConversion"/>
  </si>
  <si>
    <t>Function_AcuRev1320_036_07_case12</t>
  </si>
  <si>
    <t>上位机通过USB，支持下发重启电表</t>
    <phoneticPr fontId="9" type="noConversion"/>
  </si>
  <si>
    <t>1、上位机上通过USB连接AcuRev1320电表到Acuview2上，链接状态为connected
2、上位机下发电表重启，查看操作是否下发成功，电表是否重启</t>
  </si>
  <si>
    <t>2、操作下发成功，电表被重启</t>
    <phoneticPr fontId="9" type="noConversion"/>
  </si>
  <si>
    <t>Function_AcuRev1320_036_07_case13</t>
  </si>
  <si>
    <t>上位机通过USB，支持进行电表恢复出厂设置</t>
    <phoneticPr fontId="9" type="noConversion"/>
  </si>
  <si>
    <t>1、上位机上通过USB连接AcuRev1320电表到Acuview2上，链接状态为connected
2、上位机下发恢复出厂设置操作，操作是否下发成功，电表是否重启，参数是否被重置，电表各寄存器数据是否被清0</t>
  </si>
  <si>
    <t>2、操作下发成功，电表被重启，参数被重置，电表各寄存器数据被清0</t>
  </si>
  <si>
    <t>Function_AcuRev1320_036_07_case14</t>
  </si>
  <si>
    <t>上位机通过USB，支持进行电表网络恢复出厂设置</t>
    <phoneticPr fontId="9" type="noConversion"/>
  </si>
  <si>
    <t>1、上位机上通过USB连接AcuRev1320电表到Acuview2上，链接状态为connected
2、上位机下发网络恢复出厂设置，操作是否下发成功，电表网络参数是否被重置</t>
    <phoneticPr fontId="9" type="noConversion"/>
  </si>
  <si>
    <t>2、操作下发成功，电表网络参数被重置</t>
  </si>
  <si>
    <t>https://accuenergy.atlassian.net/browse/A1320-494</t>
    <phoneticPr fontId="9" type="noConversion"/>
  </si>
  <si>
    <t>数据重置</t>
    <phoneticPr fontId="9" type="noConversion"/>
  </si>
  <si>
    <t>Function_AcuRev1320_036_07_case15</t>
    <phoneticPr fontId="9" type="noConversion"/>
  </si>
  <si>
    <t>上位机通过USB，支持对电表负载时间、运行时间进行清除</t>
    <phoneticPr fontId="9" type="noConversion"/>
  </si>
  <si>
    <t>1、上位机上通过USB连接AcuRev1320电表到Acuview2上，链接状态为connected
2、上位机下发电表负载时间、运行时间清0操作，操作是否下发成功</t>
  </si>
  <si>
    <t>2、操作下发成功，电表负载时间、运行时间被清0</t>
    <phoneticPr fontId="9" type="noConversion"/>
  </si>
  <si>
    <t>Function_AcuRev1320_036_07_case16</t>
  </si>
  <si>
    <t>上位机通过USB，支持对电表最大需量记录进行清除</t>
    <phoneticPr fontId="9" type="noConversion"/>
  </si>
  <si>
    <t>1、上位机上通过USB连接AcuRev1320电表到Acuview2上，链接状态为connected
2、上位机下发清除电表最大需量记录操作，操作是否下发成功</t>
  </si>
  <si>
    <t>2、操作下发成功，电表最大需量记录被清除</t>
    <phoneticPr fontId="9" type="noConversion"/>
  </si>
  <si>
    <t>Function_AcuRev1320_036_07_case17</t>
  </si>
  <si>
    <t>上位机通过通过USB，支持对电表tou参数进行恢复出产模式</t>
  </si>
  <si>
    <t>1、上位机上通过USB连接AcuRev1320电表到Acuview2上，链接状态为connected
2、上位机下发电表tou参数进行恢复出产模式操作，操作是否下发成功</t>
  </si>
  <si>
    <t>2、操作下发成功，电表tou参数进行恢复出产模式</t>
  </si>
  <si>
    <t>https://accuenergy.atlassian.net/browse/A1320-521</t>
    <phoneticPr fontId="9" type="noConversion"/>
  </si>
  <si>
    <t>USB接口720个寄存器进行读取</t>
    <phoneticPr fontId="9" type="noConversion"/>
  </si>
  <si>
    <t>Function_AcuRev1320_036_08_case01</t>
  </si>
  <si>
    <t>1.利用功能码0X66组一条帧读寄存器数量为1的数据</t>
  </si>
  <si>
    <t>1、sscom通过usb与电表链接，配置完成后，链接状态为connected
2、利用功能码0X66组一条帧读寄存器数量为1的数据（DHCP enable 01 66 10 04 00 01），查看数据回复是否正常</t>
    <phoneticPr fontId="9" type="noConversion"/>
  </si>
  <si>
    <t>2、下发成功，数据回复正常</t>
    <phoneticPr fontId="9" type="noConversion"/>
  </si>
  <si>
    <t>Function_AcuRev1320_036_08_case02</t>
  </si>
  <si>
    <t>利用功能码0X66组一条帧读寄存器数量为120的数据</t>
    <phoneticPr fontId="9" type="noConversion"/>
  </si>
  <si>
    <t>1、sscom通过usb与电表链接，配置完成后，链接状态为connected
2、利用功能码0X66组一条帧读寄存器数量为120的数据（energy  01 66 C4 EC  00 78），查看数据回复是否正常</t>
    <phoneticPr fontId="9" type="noConversion"/>
  </si>
  <si>
    <t>Function_AcuRev1320_036_08_case03</t>
  </si>
  <si>
    <t>利用功能码0X66组一条帧读寄存器数量为719的数据</t>
    <phoneticPr fontId="9" type="noConversion"/>
  </si>
  <si>
    <t>1、sscom通过usb与电表链接，配置完成后，链接状态为connected
2、利用功能码0X66组一条帧读寄存器数量为717的数据，查看数据回复是否正常  01 66 90 00 02 CF</t>
    <phoneticPr fontId="9" type="noConversion"/>
  </si>
  <si>
    <t>Function_AcuRev1320_036_08_case04</t>
  </si>
  <si>
    <t>利用功能码0X66组一条帧读寄存器数量为720的数据</t>
    <phoneticPr fontId="9" type="noConversion"/>
  </si>
  <si>
    <t>1、sscom通过usb与电表链接，配置完成后，链接状态为connected
2、利用功能码0X66组一条帧读寄存器数量为720的数据energy（01 66 80 00 02 D0），查看数据回复是否正常</t>
    <phoneticPr fontId="9" type="noConversion"/>
  </si>
  <si>
    <t>Function_AcuRev1320_036_08_case05</t>
  </si>
  <si>
    <t>按照web2获取4100电表规则，进行组帧将各类多寄存器大数据读取</t>
    <phoneticPr fontId="24" type="noConversion"/>
  </si>
  <si>
    <t>1、sscom通过usb与电表链接，配置完成后，链接状态为connected
2、按照web2获取4100电表数据规则，进行组帧将各类多寄存器大数据读取(demand01 66 23 00 01 E0)
3、查看数据读取是否正常</t>
    <phoneticPr fontId="9" type="noConversion"/>
  </si>
  <si>
    <t>2、下发成功
3、数据获取正常</t>
    <phoneticPr fontId="24" type="noConversion"/>
  </si>
  <si>
    <t>Function_AcuRev1320_036_08_case06</t>
  </si>
  <si>
    <t>多寄存器压力测试</t>
    <phoneticPr fontId="24" type="noConversion"/>
  </si>
  <si>
    <t>1、sscom通过usb与电表链接，配置完成后，链接状态为connected
2、按照web2获取4100电表数据规则，进行组帧将其中1个多寄存器大数据进行多次读取(Power Quality 01 66 26 00 02 C2)
3、查看数据读取是否正常</t>
    <phoneticPr fontId="9" type="noConversion"/>
  </si>
  <si>
    <t>3、数据读取正常，无失败</t>
    <phoneticPr fontId="24" type="noConversion"/>
  </si>
  <si>
    <t>Function_AcuRev1320_036_08_case07</t>
  </si>
  <si>
    <t>利用功能码0X66组一条帧读寄存器数量为721的数据</t>
    <phoneticPr fontId="9" type="noConversion"/>
  </si>
  <si>
    <t>1、sscom通过usb与电表链接，配置完成后，链接状态为connected
2、利用功能码0X66组一条帧读寄存器数量为722的数据(user channel PQ01 66 80 00 02 D2)，查看数据回复是否正常</t>
    <phoneticPr fontId="9" type="noConversion"/>
  </si>
  <si>
    <t>2、下发失败，回复错误帧</t>
    <phoneticPr fontId="9" type="noConversion"/>
  </si>
  <si>
    <t>USB升级功能</t>
    <phoneticPr fontId="9" type="noConversion"/>
  </si>
  <si>
    <t>Function_AcuRev1320_036_09_case01</t>
    <phoneticPr fontId="9" type="noConversion"/>
  </si>
  <si>
    <t>slave id为1，表计能利用usb正常升级</t>
    <phoneticPr fontId="9" type="noConversion"/>
  </si>
  <si>
    <t>1、上位机上通过USB连接AcuRev1320电表到Acuview2上，链接状态为connected
2、配置电表slave id为1，利用usb进行电表升级</t>
    <phoneticPr fontId="9" type="noConversion"/>
  </si>
  <si>
    <t>2、电表正常升级，升级成功后电表重启</t>
    <phoneticPr fontId="9" type="noConversion"/>
  </si>
  <si>
    <t>目前上位机进行usb升级时，第一次点击connect,提示连接失败，继续点击cinnect，能正常升级成功</t>
  </si>
  <si>
    <t>https://accuenergy.atlassian.net/browse/A1320-616</t>
    <phoneticPr fontId="9" type="noConversion"/>
  </si>
  <si>
    <t>升级页面显示"写入失败"，提示"升级成功"</t>
    <phoneticPr fontId="9" type="noConversion"/>
  </si>
  <si>
    <t>A1320-616</t>
    <phoneticPr fontId="9" type="noConversion"/>
  </si>
  <si>
    <t>USB升级功能</t>
    <phoneticPr fontId="24" type="noConversion"/>
  </si>
  <si>
    <t>Function_AcuRev1320_036_09_case02</t>
  </si>
  <si>
    <t>slave id为3，表计能利用usb正常升级</t>
    <phoneticPr fontId="24" type="noConversion"/>
  </si>
  <si>
    <t>1、上位机上通过USB连接AcuRev1320电表到Acuview2上，链接状态为connected
2、配置电表slave id为3，利用usb进行电表升级</t>
  </si>
  <si>
    <t>Function_AcuRev1320_036_09_case03</t>
  </si>
  <si>
    <t>修改slave id为247，表计能利用usb正常升级</t>
    <phoneticPr fontId="9" type="noConversion"/>
  </si>
  <si>
    <t>1、上位机上通过USB连接AcuRev1320电表到Acuview2上，链接状态为connected
2、配置电表slave id为247，利用usb进行电表升级</t>
  </si>
  <si>
    <t>Function_AcuRev1320_036_09_case04</t>
    <phoneticPr fontId="9" type="noConversion"/>
  </si>
  <si>
    <t>上位机利用usb升级过程中表计掉电，上电后能正常升级</t>
    <phoneticPr fontId="9" type="noConversion"/>
  </si>
  <si>
    <t>1、上位机上通过USB连接AcuRev1320电表到Acuview2上，链接状态为connected
2、利用usb进行电表升级，当上位机页面显示clear时，电表掉电，再上电查看电表是否还能进行升级，升级是否成功
3、利用usb进行电表升级，当上位机页面显示升级进度为99%时，电表掉电，再上电查看电表是否还能进行升级，升级是否成功</t>
  </si>
  <si>
    <t>2、电表升级过程中掉电，再上电利用usb不能继续升级，可以利用tcp或者RTU进行强制升级
3、电表升级过程中掉电，再上电利用usb不能继续升级，可以利用tcp或者RTU进行强制升级</t>
  </si>
  <si>
    <t>Function_AcuRev1320_036_09_case05</t>
  </si>
  <si>
    <t>上位机利用usb升级过程中通讯断掉，通讯正常后能正常升级</t>
    <phoneticPr fontId="9" type="noConversion"/>
  </si>
  <si>
    <t>1、上位机上通过USB连接AcuRev1320电表到Acuview2上，链接状态为connected
2、利用usb进行电表升级，当上位机页面显示clear时，断开usb链接，1min左右后恢复链接，查看表计是否还能进行升级，升级是否成功
3、利用usb进行电表升级，当上位机页面显示进度为99%时，断开usb链接，1min左右后恢复链接，查看表计是否还能进行升级，升级是否成功</t>
  </si>
  <si>
    <t xml:space="preserve">2、电表升级过程中断开链接，恢复usb链接后，利用usb不能继续升级，可以利用tcp或者RTU进行强制升级
3、电表升级过程中断开链接，恢复usb链接后，利用usb能继续升级
</t>
  </si>
  <si>
    <t>Function_AcuRev1320_036_09_case06</t>
    <phoneticPr fontId="9" type="noConversion"/>
  </si>
  <si>
    <t>上位机利用usb升级压力测试</t>
    <phoneticPr fontId="9" type="noConversion"/>
  </si>
  <si>
    <t>1、上位机上通过USB连接AcuRev1320电表到Acuview2上，链接状态为connected
2、利用usb多次进行电表升级（5次）
3、查看是否有升级失败情况</t>
    <phoneticPr fontId="9" type="noConversion"/>
  </si>
  <si>
    <t>3、多次升级均无误，升级成功</t>
  </si>
  <si>
    <t>电压闪变</t>
    <phoneticPr fontId="9" type="noConversion"/>
  </si>
  <si>
    <t>典型场景闪变</t>
    <phoneticPr fontId="11" type="noConversion"/>
  </si>
  <si>
    <t>Function_AcuRev1320_037_01_case1</t>
  </si>
  <si>
    <t>关闭闪变，设备闪变功能失效，Ua、Ub、Uc测量值均为0.</t>
    <phoneticPr fontId="9" type="noConversion"/>
  </si>
  <si>
    <t>1、Acuview2上位机
2、AcuRev1320电表</t>
    <phoneticPr fontId="9" type="noConversion"/>
  </si>
  <si>
    <t>1、Flicker Settings使能重置为Disable
2、检查UaUbUc的Pinst(3s) , Pst(10mins) , Plt(2hours)是否均为0</t>
    <phoneticPr fontId="9" type="noConversion"/>
  </si>
  <si>
    <t>2、UaUbUc的Pinst(3s) , Pst(10mins) , Plt(2hours)均为0</t>
  </si>
  <si>
    <t>Function_AcuRev1320_037_01_case2</t>
  </si>
  <si>
    <t>Flicker类型120V-50Hz-60W Incandescent， 测量Pinst(3s) , Pst(10mins) , Plt(2hours)</t>
  </si>
  <si>
    <t>1、Acuview2上位机
2、AcuRev1320电表</t>
  </si>
  <si>
    <r>
      <t>1、Flicker Settings使能重置为120V-50Hz-60W Incandescent</t>
    </r>
    <r>
      <rPr>
        <sz val="8"/>
        <color rgb="FFFF0000"/>
        <rFont val="微软雅黑"/>
        <family val="2"/>
        <charset val="134"/>
      </rPr>
      <t xml:space="preserve">，源输入三相电压为120V，频率为50HZ
2、使用闪变标准信号源输入以下闪变信号：
CPM(频度)：1；波动量：3.178；波形：方波；占空比：50
3、 等待到当前电表时间的第二个10min整时刻时，检查Pst(10mins)
4、 等待当前电表时间的第一个10min整时刻的2hr后，检查Plt(2hr)
5、使用闪变标准信号源输入以下闪变信号：
频率：0.5；波动量：0.579；波形：方波；占空比：50
6、 等待大约5min轴，检查pinst(3s)
</t>
    </r>
    <r>
      <rPr>
        <strike/>
        <sz val="8"/>
        <color rgb="FF000000"/>
        <rFont val="微软雅黑"/>
        <family val="2"/>
        <charset val="134"/>
      </rPr>
      <t>3、检查UaUbUc的Pinst(3s) , Pst(10mins) , Plt(2hours)是否均正确</t>
    </r>
    <phoneticPr fontId="9" type="noConversion"/>
  </si>
  <si>
    <r>
      <t xml:space="preserve">3、UaUbUc的Pinst(3s) , Pst(10mins) , Plt(2hours)均正确
</t>
    </r>
    <r>
      <rPr>
        <sz val="8"/>
        <color rgb="FFFF0000"/>
        <rFont val="微软雅黑"/>
        <family val="2"/>
        <charset val="134"/>
      </rPr>
      <t xml:space="preserve">
3、 Pst 刷新为1，满足精度要求5%
4、 plt刷新为1，没有精度要求，但不能离太远
6、 Pinst 刷新为1，精度满足8%</t>
    </r>
    <r>
      <rPr>
        <strike/>
        <sz val="8"/>
        <color rgb="FF000000"/>
        <rFont val="微软雅黑"/>
        <family val="2"/>
      </rPr>
      <t xml:space="preserve">
</t>
    </r>
    <r>
      <rPr>
        <sz val="8"/>
        <color rgb="FF0070C0"/>
        <rFont val="微软雅黑"/>
        <family val="2"/>
        <charset val="134"/>
      </rPr>
      <t>2026/4/15：武工确认：此处更新配置后下电在上电测试。</t>
    </r>
    <phoneticPr fontId="9" type="noConversion"/>
  </si>
  <si>
    <r>
      <rPr>
        <sz val="8"/>
        <color rgb="FF000000"/>
        <rFont val="微软雅黑"/>
        <family val="2"/>
        <charset val="134"/>
      </rPr>
      <t xml:space="preserve">
只验证了10min的Pst
120V-50Hz-60W
</t>
    </r>
    <r>
      <rPr>
        <sz val="8"/>
        <color rgb="FF00B050"/>
        <rFont val="微软雅黑"/>
        <family val="2"/>
        <charset val="134"/>
      </rPr>
      <t xml:space="preserve">CPM(频度)：1
波动量：3.178
波形：方波
占空比：50
预期Pst(10min)和Plt(2hr) 刷新为1
</t>
    </r>
    <r>
      <rPr>
        <sz val="8"/>
        <color rgb="FF000000"/>
        <rFont val="微软雅黑"/>
        <family val="2"/>
        <charset val="134"/>
      </rPr>
      <t xml:space="preserve">
频率：0.5
波动量：0.579
波形：方波
占空比：50
预期Pinst(3s):1
波形选择方波，占空比保持为0
</t>
    </r>
    <r>
      <rPr>
        <sz val="8"/>
        <color rgb="FFFF0000"/>
        <rFont val="微软雅黑"/>
        <family val="2"/>
        <charset val="134"/>
      </rPr>
      <t>2hr 的闪变值计算错误；pinst 有时会刷新为很大的值：
https://accuenergy.atlassian.net/browse/A1320-797
备注： 精度未测试，待用例更新后下个版本测试</t>
    </r>
    <phoneticPr fontId="9" type="noConversion"/>
  </si>
  <si>
    <t>【AcuRev-1320 v1.01p04】 配置电压闪变模式为非Disable，按照预期配置供源后，预期： 电压闪变的参数刷新；实际： 电压闪变的参数一直是0
https://accuenergy.atlassian.net/browse/A1320-876</t>
    <phoneticPr fontId="9" type="noConversion"/>
  </si>
  <si>
    <t>测试两小时聚合正确
武工：更新配置后下电在上电测试。</t>
    <phoneticPr fontId="9" type="noConversion"/>
  </si>
  <si>
    <t>Function_AcuRev1320_037_01_case3</t>
  </si>
  <si>
    <t>Flicker类型230V-50Hz-60W Incandescent， 测量Pinst(3s) , Pst(10mins) , Plt(2hours)</t>
  </si>
  <si>
    <r>
      <t>1、Flicker Settings使能重置为230V-50Hz-60W Incandescent</t>
    </r>
    <r>
      <rPr>
        <sz val="8"/>
        <color rgb="FFFF0000"/>
        <rFont val="微软雅黑"/>
        <family val="2"/>
        <charset val="134"/>
      </rPr>
      <t xml:space="preserve">，源输入三相电压为230V，频率为50HZ
2、使用闪变标准信号源输入步骤一中输入闪变信号：
CPM(频度)：2；波动量：2.191；波形：方波；占空比：50
3、 等待到当前电表时间的第二10min整时刻时，检查Pst(10mins)
4、 等待当前电表时间的第一个10min整时刻的2hr后，检查Plt(2hr)
5、使用闪变标准信号源输入以下闪变信号：
频率：1；波动量：0.467；波形：方波；占空比：50
6、 等待大约5min轴，检查pinst(3s)
</t>
    </r>
    <r>
      <rPr>
        <strike/>
        <sz val="8"/>
        <color rgb="FF000000"/>
        <rFont val="微软雅黑"/>
        <family val="2"/>
        <charset val="134"/>
      </rPr>
      <t xml:space="preserve">
3、检查UaUbUc的Pinst(3s) , Pst(10mins) , Plt(2hours)是否均正确</t>
    </r>
    <phoneticPr fontId="9" type="noConversion"/>
  </si>
  <si>
    <r>
      <t xml:space="preserve">3、UaUbUc的Pinst(3s) , Pst(10mins) , Plt(2hours)均正确
</t>
    </r>
    <r>
      <rPr>
        <sz val="8"/>
        <color rgb="FFFF0000"/>
        <rFont val="微软雅黑"/>
        <family val="2"/>
        <charset val="134"/>
      </rPr>
      <t xml:space="preserve">
3、 Pst 刷新为1，满足精度要求5%
4、 plt刷新为1，没有精度要求，但不能离太远
6、 Pinst 刷新为1，精度满足8%</t>
    </r>
    <r>
      <rPr>
        <strike/>
        <sz val="8"/>
        <color rgb="FF000000"/>
        <rFont val="微软雅黑"/>
        <family val="2"/>
        <charset val="134"/>
      </rPr>
      <t xml:space="preserve">
</t>
    </r>
    <r>
      <rPr>
        <sz val="8"/>
        <color rgb="FF0070C0"/>
        <rFont val="微软雅黑"/>
        <family val="2"/>
        <charset val="134"/>
      </rPr>
      <t xml:space="preserve">
2026/4/15：武工确认：此处更新配置后下电在上电测试。</t>
    </r>
    <phoneticPr fontId="9" type="noConversion"/>
  </si>
  <si>
    <t xml:space="preserve">
只验证了10min的Pst
230V-50Hz-60W
CPM(频度)：2
波动量：2.191
波形：方波
占空比：50
预期Pst(10min)和Plt(2hr) 刷新为1
频率：1
波动量：0.467
波形：方波
占空比：50
预期Pinst(3s):1
波形选择方波，占空比保持为0
备注： 精度未测试，待用例更新后下个版本测试</t>
    <phoneticPr fontId="9" type="noConversion"/>
  </si>
  <si>
    <t>【AcuRev-1320 v1.01p04】 配置电压闪变模式为非Disable，按照预期配置供源后，预期： 电压闪变的参数刷新；实际： 电压闪变的参数一直是0
https://accuenergy.atlassian.net/browse/A1320-876</t>
  </si>
  <si>
    <t>只验证了10min的Pst，测试时间不够，未验证2h的plt
武工：更新配置后下电在上电测试。</t>
    <phoneticPr fontId="9" type="noConversion"/>
  </si>
  <si>
    <t>Function_AcuRev1320_037_01_case4</t>
    <phoneticPr fontId="9" type="noConversion"/>
  </si>
  <si>
    <t>Flicker类型120V-60Hz-60W Incandescent， 测量Pinst(3s) , Pst(10mins) , Plt(2hours)</t>
    <phoneticPr fontId="9" type="noConversion"/>
  </si>
  <si>
    <r>
      <t>1、Flicker Settings使能重置为120V-60Hz-60W Incandescent</t>
    </r>
    <r>
      <rPr>
        <sz val="8"/>
        <color rgb="FFFF0000"/>
        <rFont val="微软雅黑"/>
        <family val="2"/>
        <charset val="134"/>
      </rPr>
      <t>，源输入三相电压为120V，频率为60HZ
2、使用闪变标准信号源输入步骤一中输入闪变信号：
CPM(频度)：7；波动量：1.694；波形：方波；占空比：50
3、 等待到当前电表时间的第二10min整时刻时，检查Pst(10mins)
4、 等待当前电表时间的第一个10min整时刻的2hr后，检查Plt(2hr)
5、使用闪变标准信号源输入以下闪变信号：
频率：1.5；波动量：0.503；波形：方波；占空比：50
6、 等待大约5min轴，检查pinst(3s)</t>
    </r>
    <r>
      <rPr>
        <strike/>
        <sz val="8"/>
        <color rgb="FF000000"/>
        <rFont val="微软雅黑"/>
        <family val="2"/>
        <charset val="134"/>
      </rPr>
      <t xml:space="preserve">
3、检查UaUbUc的Pinst(3s) , Pst(10mins) , Plt(2hours)是否均正确</t>
    </r>
    <phoneticPr fontId="9" type="noConversion"/>
  </si>
  <si>
    <r>
      <t xml:space="preserve">3、UaUbUc的Pinst(3s) , Pst(10mins) , Plt(2hours)均正确
</t>
    </r>
    <r>
      <rPr>
        <sz val="8"/>
        <color rgb="FFFF0000"/>
        <rFont val="微软雅黑"/>
        <family val="2"/>
        <charset val="134"/>
      </rPr>
      <t xml:space="preserve">
3、 Pst 刷新为1，满足精度要求5%
4、 plt刷新为1，没有精度要求，但不能离太远
6、 Pinst 刷新为1，精度满足8%</t>
    </r>
    <r>
      <rPr>
        <strike/>
        <sz val="8"/>
        <color rgb="FF000000"/>
        <rFont val="微软雅黑"/>
        <family val="2"/>
      </rPr>
      <t xml:space="preserve">
</t>
    </r>
    <r>
      <rPr>
        <sz val="8"/>
        <color rgb="FF0070C0"/>
        <rFont val="微软雅黑"/>
        <family val="2"/>
        <charset val="134"/>
      </rPr>
      <t xml:space="preserve">
2026/4/15：武工确认：此处更新配置后下电在上电测试。</t>
    </r>
    <phoneticPr fontId="9" type="noConversion"/>
  </si>
  <si>
    <r>
      <rPr>
        <sz val="8"/>
        <color rgb="FF000000"/>
        <rFont val="微软雅黑"/>
        <family val="2"/>
        <charset val="134"/>
      </rPr>
      <t xml:space="preserve">
只验证了10min的Pst
120V-60Hz-60W
</t>
    </r>
    <r>
      <rPr>
        <sz val="8"/>
        <color rgb="FF00B050"/>
        <rFont val="微软雅黑"/>
        <family val="2"/>
        <charset val="134"/>
      </rPr>
      <t xml:space="preserve">CPM(频度)：7
波动量：1.694
波形：方波
占空比：50
预期Pst(10min)和Plt(2hr) 刷新为1
</t>
    </r>
    <r>
      <rPr>
        <sz val="8"/>
        <color rgb="FF000000"/>
        <rFont val="微软雅黑"/>
        <family val="2"/>
        <charset val="134"/>
      </rPr>
      <t xml:space="preserve">
频率：1.5
波动量：0.503
波形：方波
占空比：50
预期Pinst(3s):1
波形选择方波，占空比保持为0
备注： 精度未测试，待用例更新后下个版本测试</t>
    </r>
  </si>
  <si>
    <t>【AcuRev-1320 v1.01p05】Flicker类型60HZ，pinst(3s)精度不满足8%要求</t>
  </si>
  <si>
    <t>Function_AcuRev1320_037_01_case5</t>
  </si>
  <si>
    <r>
      <t>1、Flicker Settings使能重置为230V-60Hz-60W Incandescent</t>
    </r>
    <r>
      <rPr>
        <sz val="8"/>
        <color rgb="FFFF0000"/>
        <rFont val="微软雅黑"/>
        <family val="2"/>
        <charset val="134"/>
      </rPr>
      <t xml:space="preserve">，源输入三相电压为230V，频率为60HZ
2、使用闪变标准信号源输入步骤一中输入闪变信号：
CPM(频度)：39；波动量：0.895；波形：方波；占空比：50
3、 等待到当前电表时间的第二10min整时刻时，检查Pst(10mins)
4、 等待当前电表时间的第一个10min整时刻的2hr后，检查Plt(2hr)
5、使用闪变标准信号源输入以下闪变信号：
频率：2；波动量：0.399；波形：方波；占空比：50
6、 等待大约5min轴，检查pinst(3s)
</t>
    </r>
    <r>
      <rPr>
        <strike/>
        <sz val="8"/>
        <color rgb="FF000000"/>
        <rFont val="微软雅黑"/>
        <family val="2"/>
        <charset val="134"/>
      </rPr>
      <t xml:space="preserve">
3、检查UaUbUc的Pinst(3s) , Pst(10mins) , Plt(2hours)是否均正确</t>
    </r>
    <phoneticPr fontId="9" type="noConversion"/>
  </si>
  <si>
    <r>
      <rPr>
        <strike/>
        <sz val="8"/>
        <color rgb="FF000000"/>
        <rFont val="微软雅黑"/>
        <family val="2"/>
        <charset val="134"/>
      </rPr>
      <t xml:space="preserve">3、UaUbUc的Pinst(3s) , Pst(10mins) , Plt(2hours)均正确
</t>
    </r>
    <r>
      <rPr>
        <sz val="8"/>
        <color rgb="FFFF0000"/>
        <rFont val="微软雅黑"/>
        <family val="2"/>
        <charset val="134"/>
      </rPr>
      <t xml:space="preserve">
3、 Pst 刷新为1，满足精度要求5%
4、 plt刷新为1，没有精度要求，但不能离太远
6、 Pinst 刷新为1，精度满足8%</t>
    </r>
  </si>
  <si>
    <t xml:space="preserve">
只验证了10min的Pst
230V-60Hz-60W
CPM(频度)：39
波动量：0.895
波形：方波
占空比：50
预期Pst(10min)和Plt(2hr) 刷新为1
频率：2
波动量：0.399
波形：方波
占空比：50
预期Pinst(3s):1
波形选择方波，占空比保持为0
备注： 精度未测试，待用例更新后下个版本测试</t>
    <phoneticPr fontId="9" type="noConversion"/>
  </si>
  <si>
    <t>匹配模式闪变</t>
    <phoneticPr fontId="11" type="noConversion"/>
  </si>
  <si>
    <t>Function_AcuRev1320_037_02_case1</t>
  </si>
  <si>
    <t>Flicker类型Automatic，构造100V-55HZ-100W，测量Pinst(3s) , Pst(10mins) , Plt(2hours)</t>
    <phoneticPr fontId="9" type="noConversion"/>
  </si>
  <si>
    <r>
      <t>1、Flicker Settings使能重置为Automatic</t>
    </r>
    <r>
      <rPr>
        <sz val="8"/>
        <color rgb="FFFF0000"/>
        <rFont val="微软雅黑"/>
        <family val="2"/>
        <charset val="134"/>
      </rPr>
      <t xml:space="preserve">，源输入三相电压为120V，频率为50HZ
2、使用闪变标准信号源输入闪变信号：
CPM(频度)：110；波动量：0.844；波形：方波；占空比：50
3、 等待到当前电表时间的第二10min整时刻时，检查Pst(10mins)
4、 等待当前电表时间的第一个10min整时刻的2hr后，检查Plt(2hr)
5、使用闪变标准信号源输入以下闪变信号：
频率：2.5；波动量：0.438；波形：方波；占空比：50
6、 等待大约5min轴，检查pinst(3s)
</t>
    </r>
    <r>
      <rPr>
        <strike/>
        <sz val="8"/>
        <color rgb="FF000000"/>
        <rFont val="微软雅黑"/>
        <family val="2"/>
        <charset val="134"/>
      </rPr>
      <t xml:space="preserve">
3、检查UaUbUc的Pinst(3s) , Pst(10mins) , Plt(2hours)是否均正确</t>
    </r>
    <phoneticPr fontId="9" type="noConversion"/>
  </si>
  <si>
    <r>
      <t xml:space="preserve">3、UaUbUc的Pinst(3s) , Pst(10mins) , Plt(2hours)均正确
</t>
    </r>
    <r>
      <rPr>
        <sz val="8"/>
        <color rgb="FFFF0000"/>
        <rFont val="微软雅黑"/>
        <family val="2"/>
        <charset val="134"/>
      </rPr>
      <t xml:space="preserve">
3、 Pst 刷新为1，满足精度要求5%
4、 plt刷新为1，没有精度要求，但不能离太远
6、 Pinst 刷新为1，精度满足8%
2026/4/15：</t>
    </r>
    <r>
      <rPr>
        <b/>
        <sz val="8"/>
        <color rgb="FFFF0000"/>
        <rFont val="微软雅黑"/>
        <family val="2"/>
        <charset val="134"/>
      </rPr>
      <t>武工确认：上位机这里的Flick页面配置修改，或者automatic模式，改变电压和频率，电表都是需要重启再测试</t>
    </r>
    <phoneticPr fontId="9" type="noConversion"/>
  </si>
  <si>
    <r>
      <rPr>
        <sz val="8"/>
        <color rgb="FFFF0000"/>
        <rFont val="微软雅黑"/>
        <family val="2"/>
        <charset val="134"/>
      </rPr>
      <t xml:space="preserve">修改用例，Automatic 并不是支持任意电压频率，而是可以自适应四种标准中说明的电压频率
</t>
    </r>
    <r>
      <rPr>
        <sz val="8"/>
        <color rgb="FF000000"/>
        <rFont val="微软雅黑"/>
        <family val="2"/>
        <charset val="134"/>
      </rPr>
      <t xml:space="preserve">
120V-50Hz-60W
CPM(频度)：110
波动量：0.844
波形：方波
占空比：50
预期Pst(10min)和Plt(2hr) 刷新为1
频率：2.5
波动量：0.438
波形：方波
占空比：50
预期Pinst(3s):1
波形选择方波，占空比保持为0
备注： 精度未测试，待用例更新后下个版本测试</t>
    </r>
    <phoneticPr fontId="9" type="noConversion"/>
  </si>
  <si>
    <t>Function_AcuRev1320_037_02_case2</t>
  </si>
  <si>
    <t>Flicker类型Automatic，构造200V-65HZ-100W，测量Pinst(3s) , Pst(10mins) , Plt(2hours)</t>
    <phoneticPr fontId="9" type="noConversion"/>
  </si>
  <si>
    <r>
      <rPr>
        <sz val="8"/>
        <color rgb="FF000000"/>
        <rFont val="微软雅黑"/>
        <family val="2"/>
        <charset val="134"/>
      </rPr>
      <t>1、Flicker Settings使能重置为Automatic</t>
    </r>
    <r>
      <rPr>
        <sz val="8"/>
        <color rgb="FFFF0000"/>
        <rFont val="微软雅黑"/>
        <family val="2"/>
        <charset val="134"/>
      </rPr>
      <t>，源输入三相电压为230V，频率为50HZ
2、使用闪变标准信号源输入</t>
    </r>
    <r>
      <rPr>
        <sz val="8"/>
        <color rgb="FF000000"/>
        <rFont val="微软雅黑"/>
        <family val="2"/>
        <charset val="134"/>
      </rPr>
      <t xml:space="preserve">  闪变信号：
</t>
    </r>
    <r>
      <rPr>
        <sz val="8"/>
        <color rgb="FFFF0000"/>
        <rFont val="微软雅黑"/>
        <family val="2"/>
        <charset val="134"/>
      </rPr>
      <t xml:space="preserve">CPM(频度)：1620；波动量：0.407；波形：方波；占空比：50
3、 等待到当前电表时间的第二10min整时刻时，检查Pst(10mins)
4、 等待当前电表时间的第一个10min整时刻的2hr后，检查Plt(2hr)
5、使用闪变标准信号源输入以下闪变信号：
频率：3；波动量：0.352；波形：方波；占空比：50
6、 等待大约5min轴，检查pinst(3s)
</t>
    </r>
    <r>
      <rPr>
        <strike/>
        <sz val="8"/>
        <color rgb="FF000000"/>
        <rFont val="微软雅黑"/>
        <family val="2"/>
        <charset val="134"/>
      </rPr>
      <t xml:space="preserve">
3、检查UaUbUc的Pinst(3s) , Pst(10mins) , Plt(2hours)是否均正确</t>
    </r>
  </si>
  <si>
    <r>
      <t xml:space="preserve">3、UaUbUc的Pinst(3s) , Pst(10mins) , Plt(2hours)均正确
</t>
    </r>
    <r>
      <rPr>
        <sz val="8"/>
        <color rgb="FFFF0000"/>
        <rFont val="微软雅黑"/>
        <family val="2"/>
        <charset val="134"/>
      </rPr>
      <t xml:space="preserve">
3、 Pst 刷新为1，满足精度要求5%
4、 plt刷新为1，没有精度要求，但不能离太远
6、 Pinst 刷新为1，精度满足8%</t>
    </r>
    <r>
      <rPr>
        <strike/>
        <sz val="8"/>
        <color rgb="FF000000"/>
        <rFont val="微软雅黑"/>
        <family val="2"/>
      </rPr>
      <t xml:space="preserve">
</t>
    </r>
    <r>
      <rPr>
        <sz val="8"/>
        <color rgb="FF000000"/>
        <rFont val="微软雅黑"/>
        <family val="2"/>
        <charset val="134"/>
      </rPr>
      <t xml:space="preserve">
</t>
    </r>
    <r>
      <rPr>
        <sz val="8"/>
        <color rgb="FF0070C0"/>
        <rFont val="微软雅黑"/>
        <family val="2"/>
        <charset val="134"/>
      </rPr>
      <t>2026/4/15：武工确认：上位机这里的Flick页面配置修改，或者automatic模式，改变电压和频率，电表都是需要重启再测试</t>
    </r>
    <phoneticPr fontId="9" type="noConversion"/>
  </si>
  <si>
    <r>
      <rPr>
        <sz val="8"/>
        <color rgb="FFFF0000"/>
        <rFont val="微软雅黑"/>
        <family val="2"/>
        <charset val="134"/>
      </rPr>
      <t xml:space="preserve">修改用例，Automatic 并不是支持任意电压频率，而是可以自适应四种标准中说明的电压频率
</t>
    </r>
    <r>
      <rPr>
        <sz val="8"/>
        <color rgb="FF000000"/>
        <rFont val="微软雅黑"/>
        <family val="2"/>
        <charset val="134"/>
      </rPr>
      <t xml:space="preserve">
230V-50Hz-60W
CPM(频度)：1620
波动量：0.407
波形：方波
占空比：50
预期Pst(10min)和Plt(2hr) 刷新为1
频率：3
波动量：0.352
波形：方波
占空比：50
预期Pinst(3s):1
波形选择方波，占空比保持为0
当前用例待重新适配，下个版本测试
备注： 精度未测试，待用例更新后下个版本测试</t>
    </r>
  </si>
  <si>
    <t>Function_AcuRev1320_037_02_case3</t>
  </si>
  <si>
    <t>Flicker类型Automatic，构造300V-50HZ-150W，测量Pinst(3s) , Pst(10mins) , Plt(2hours)</t>
    <phoneticPr fontId="9" type="noConversion"/>
  </si>
  <si>
    <r>
      <rPr>
        <sz val="8"/>
        <color rgb="FF000000"/>
        <rFont val="微软雅黑"/>
        <family val="2"/>
        <charset val="134"/>
      </rPr>
      <t>1、Flicker Settings使能重置为Automatic</t>
    </r>
    <r>
      <rPr>
        <sz val="8"/>
        <color rgb="FFFF0000"/>
        <rFont val="微软雅黑"/>
        <family val="2"/>
        <charset val="134"/>
      </rPr>
      <t xml:space="preserve">，源输入三相电压为120V，频率为60HZ
2、使用闪变标准信号源输入闪变信号：
CPM(频度)：4880；波动量：4.837；波形：方波；占空比：50
3、 等待到当前电表时间的第二10min整时刻时，检查Pst(10mins)
4、 等待当前电表时间的第一个10min整时刻的2hr后，检查Plt(2hr)
5、使用闪变标准信号源输入以下闪变信号：
频率：3.5；波动量：0.408；波形：方波；占空比：50
6、 等待大约5min轴，检查pinst(3s)
</t>
    </r>
    <r>
      <rPr>
        <strike/>
        <sz val="8"/>
        <color rgb="FF000000"/>
        <rFont val="微软雅黑"/>
        <family val="2"/>
        <charset val="134"/>
      </rPr>
      <t xml:space="preserve">
3、检查UaUbUc的Pinst(3s) , Pst(10mins) , Plt(2hours)是否均正确</t>
    </r>
  </si>
  <si>
    <r>
      <rPr>
        <sz val="8"/>
        <color rgb="FFFF0000"/>
        <rFont val="微软雅黑"/>
        <family val="2"/>
        <charset val="134"/>
      </rPr>
      <t xml:space="preserve">修改用例，Automatic 并不是支持任意电压频率，而是可以自适应四种标准中说明的电压频率
</t>
    </r>
    <r>
      <rPr>
        <sz val="8"/>
        <color rgb="FF000000"/>
        <rFont val="微软雅黑"/>
        <family val="2"/>
        <charset val="134"/>
      </rPr>
      <t xml:space="preserve">
120V-60Hz-60W
CPM(频度)：4800
波动量：4.837
波形：方波
占空比：50
预期Pst(10min)和Plt(2hr) 刷新为1
频率：3.5
波动量：0.408
波形：方波
占空比：50
预期Pinst(3s):1
波形选择方波，占空比保持为0
当前用例待重新适配，下个版本测试
备注： 精度未测试，待用例更新后下个版本测试</t>
    </r>
  </si>
  <si>
    <t>Function_AcuRev1320_037_02_case4</t>
  </si>
  <si>
    <t>Flicker类型Automatic，构造400V-60HZ-200W，测量Pinst(3s) , Pst(10mins) , Plt(2hours)</t>
    <phoneticPr fontId="9" type="noConversion"/>
  </si>
  <si>
    <r>
      <rPr>
        <sz val="8"/>
        <color rgb="FF000000"/>
        <rFont val="微软雅黑"/>
        <family val="2"/>
        <charset val="134"/>
      </rPr>
      <t>1、Flicker Settings使能重置为Automatic</t>
    </r>
    <r>
      <rPr>
        <sz val="8"/>
        <color rgb="FFFF0000"/>
        <rFont val="微软雅黑"/>
        <family val="2"/>
        <charset val="134"/>
      </rPr>
      <t xml:space="preserve">，源输入三相电压为230V，频率为60HZ
2、使用闪变标准信号源输入闪变信号：
CPM(频度)：1；波动量：2.194；波形：方波；占空比：50
3、 等待到当前电表时间的第二10min整时刻时，检查Pst(10mins)
4、 等待当前电表时间的第一个10min整时刻的2hr后，检查Plt(2hr)
5、使用闪变标准信号源输入以下闪变信号：
频率：4；波动量：0.331；波形：方波；占空比：50
6、 等待大约5min轴，检查pinst(3s)
</t>
    </r>
    <r>
      <rPr>
        <strike/>
        <sz val="8"/>
        <color rgb="FF000000"/>
        <rFont val="微软雅黑"/>
        <family val="2"/>
        <charset val="134"/>
      </rPr>
      <t xml:space="preserve">
3、检查UaUbUc的Pinst(3s) , Pst(10mins) , Plt(2hours)是否均正确</t>
    </r>
  </si>
  <si>
    <r>
      <rPr>
        <sz val="8"/>
        <color rgb="FFFF0000"/>
        <rFont val="微软雅黑"/>
        <family val="2"/>
        <charset val="134"/>
      </rPr>
      <t xml:space="preserve">修改用例，Automatic 并不是支持任意电压频率，而是可以自适应四种标准中说明的电压频率
</t>
    </r>
    <r>
      <rPr>
        <sz val="8"/>
        <color rgb="FF000000"/>
        <rFont val="微软雅黑"/>
        <family val="2"/>
        <charset val="134"/>
      </rPr>
      <t xml:space="preserve">
230V-60Hz-60W
CPM(频度)：1
波动量：2.194
波形：方波
占空比：50
预期Pst(10min)和Plt(2hr) 刷新为1
频率：4
波动量：0.331
波形：方波
占空比：50
预期Pinst(3s):1
波形选择方波，占空比保持为0
当前用例待重新适配，下个版本测试
备注： 精度未测试，待用例更新后下个版本测试</t>
    </r>
  </si>
  <si>
    <t>补充独立通道模式的电压闪变测试</t>
  </si>
  <si>
    <t>AcuCloud(数据推送)</t>
    <phoneticPr fontId="11" type="noConversion"/>
  </si>
  <si>
    <t>Function_AcuRev1320_038_01_case1</t>
  </si>
  <si>
    <t>AcuCloud设置disable，AcuCloud上无法收到电表数据。</t>
    <phoneticPr fontId="9" type="noConversion"/>
  </si>
  <si>
    <t>1、Acuview2上位机
2、AcuRev1320电表
3、TCP通信</t>
    <phoneticPr fontId="9" type="noConversion"/>
  </si>
  <si>
    <t>1、AcuCloud设置Enable，
2、确保AcuCloud上(5mins推送周期)能收到电表配置推送数据
3、AcuCloud设置disable， 等待10mins
4、检查AcuCloud上是否能收到电表配置推送数据</t>
  </si>
  <si>
    <t>4、推送周期时刻，AcuCloud上无法收到电表配置推送数据</t>
  </si>
  <si>
    <t>电表打开Acucloud使能开关后，电表会不断重启，问题单焦工已提</t>
  </si>
  <si>
    <t>Function_AcuRev1320_038_01_case2</t>
  </si>
  <si>
    <t>AcuCloud设置enable，点击“Test AcuCloud”, 错误token返回链路异常，正常token返回链路正常。</t>
    <phoneticPr fontId="9" type="noConversion"/>
  </si>
  <si>
    <t>1、AcuCloud设置Enable，
2、填写错误token
3、点击“Test AcuCloud”，检查通信是否正常
4、填写正确token
5、点击“Test AcuCloud”，检查通信是否正常</t>
  </si>
  <si>
    <t>3、点击“Test AcuCloud”，弹框提示通信failed
5、点击“Test AcuCloud”，弹框提示通信正常</t>
    <phoneticPr fontId="9" type="noConversion"/>
  </si>
  <si>
    <t>Function_AcuRev1320_038_01_case3</t>
  </si>
  <si>
    <t>AcuCloud设置enable，输入正确token，Cloud页面可观测到数据推送频率(文件生成和推送均为5分钟,且最临近5分钟瞬时数据)、内容均正确。</t>
    <phoneticPr fontId="9" type="noConversion"/>
  </si>
  <si>
    <t xml:space="preserve">1、AcuCloud设置Enable
2、填写正确token
3、点击“Test AcuCloud”，检查通信是否正常
4、检查Cloud页面可观测到数据推送频率(文件生成和推送均为5分钟,且最临近5分钟瞬时数据)、内容是否均正确。
</t>
  </si>
  <si>
    <t>3、点击“Test AcuCloud”，弹框提示通信正常
4、Cloud页面可观测到数据推送频率(文件生成和推送均为5分钟,且最临近5分钟瞬时数据)、内容(137个参数)均正确。</t>
    <phoneticPr fontId="9" type="noConversion"/>
  </si>
  <si>
    <t>Function_AcuRev1320_038_01_case4</t>
  </si>
  <si>
    <t>AcuCloud设置enable，构造错误token，待机15分钟，Cloud页面无法观测到数据；通信恢复后，漏推送数据需要全部补推到Cloud。</t>
    <phoneticPr fontId="9" type="noConversion"/>
  </si>
  <si>
    <t>1、AcuCloud设置Enable
2、构造错误token，然后待机15分钟
3、点击“Test AcuCloud”，检查通信是否正常
4、检查AcuCloud页面是否无法观测到数据
5、填写正确token
6、点击“Test AcuCloud”，检查通信是否正常
7、检查Cloud页面可观测到数据推送频率(文件生成和推送均为5分钟,且最临近5分钟瞬时数据)、内容是否均正确。</t>
    <phoneticPr fontId="9" type="noConversion"/>
  </si>
  <si>
    <t>3、点击“Test AcuCloud”，通信fail
4、AcuCloud页面无法观测到数据
6、点击“Test AcuCloud”，通信正常
7、Cloud页面可观测到数据推送频率(文件生成和推送均为5分钟,且最临近5分钟瞬时数据)、内容均正确。</t>
    <phoneticPr fontId="9" type="noConversion"/>
  </si>
  <si>
    <t>Function_AcuRev1320_038_01_case5</t>
  </si>
  <si>
    <t>AcuCloud设置enable，构造错误token，待机8分钟，Cloud页面无法观测到数据；通信恢复后，漏推送数据需要全部补推到Cloud。</t>
    <phoneticPr fontId="9" type="noConversion"/>
  </si>
  <si>
    <t>1、AcuCloud设置Enable
2、构造错误token，然后待机8分钟
3、点击“Test AcuCloud”，检查通信是否正常
4、检查AcuCloud页面是否无法观测到数据
5、填写正确token
6、点击“Test AcuCloud”，检查通信是否正常
7、检查Cloud页面可观测到数据推送频率(文件生成和推送均为5分钟,且最临近5分钟瞬时数据)、内容是否均正确。</t>
    <phoneticPr fontId="9" type="noConversion"/>
  </si>
  <si>
    <t>Function_AcuRev1320_038_01_case6</t>
    <phoneticPr fontId="9" type="noConversion"/>
  </si>
  <si>
    <t>AcuCloud设置enable，构造错误token，待机31天，Cloud页面无法观测到数据；通信恢复后，漏推送数据需要全部补推到Cloud。</t>
  </si>
  <si>
    <t>1、AcuCloud设置Enable
2、构造错误token，然后待机30天
3、点击“Test AcuCloud”，检查通信是否正常
4、检查AcuCloud页面是否无法观测到数据
5、填写正确token
6、点击“Test AcuCloud”，检查通信是否正常
7、AcuCloud页面是否可观测到通信恢复后，过去30天漏推送数据是否全部补推到Cloud。</t>
    <phoneticPr fontId="9" type="noConversion"/>
  </si>
  <si>
    <t>3、点击“Test AcuCloud”，通信fail
4、AcuCloud页面无法观测到数据
6、点击“Test AcuCloud”，通信正常
7、AcuCloud页面是否可观测到通信恢复后，过去30天漏推送数据是否全部补推到Cloud。(文件生成和推送均为5分钟， 文件个数8,640个)、内容均正确。</t>
    <phoneticPr fontId="9" type="noConversion"/>
  </si>
  <si>
    <t>Function_AcuRev1320_038_01_case7</t>
  </si>
  <si>
    <t>1320设备支持AcuCloud服务证书导入(上位机）</t>
    <phoneticPr fontId="9" type="noConversion"/>
  </si>
  <si>
    <t xml:space="preserve">1、Acuview2上位机
2、AcuRev1320电表
3、TCP通信
</t>
    <phoneticPr fontId="9" type="noConversion"/>
  </si>
  <si>
    <t>1、上位机界面，点击“import Certificate”，导入电表链接到Acucloud的证书
2、检查 AcuCloud上报数据到Acucloud平台正常
3、上位机导入错误证书
4、检查 AcuCloud上报数据到Acucloud平台正常</t>
    <phoneticPr fontId="9" type="noConversion"/>
  </si>
  <si>
    <t>2、AcuCloud上可查看到上报数据到Acucloud平台正常
4、AcuCloud上无法查看到上报数据到Acucloud平台正常</t>
    <phoneticPr fontId="9" type="noConversion"/>
  </si>
  <si>
    <t>Function_AcuRev1320_038_01_case7_1</t>
    <phoneticPr fontId="9" type="noConversion"/>
  </si>
  <si>
    <t>1320设备支持AcuCloud服务证书导入(Web界面)</t>
    <phoneticPr fontId="9" type="noConversion"/>
  </si>
  <si>
    <t>1、Web界面，点击“import Certificate”，导入电表链接到Acucloud的证书
2、检查 AcuCloud上报数据到Acucloud平台正常
3、Web界面导入错误证书
4、检查 AcuCloud上报数据到Acucloud平台正常</t>
    <phoneticPr fontId="9" type="noConversion"/>
  </si>
  <si>
    <t>Function_AcuRev1320_038_01_case8</t>
  </si>
  <si>
    <t>1320设备的AcuCloud与datalog互斥。</t>
  </si>
  <si>
    <t>1、上位机或者WEB界面，打开AcuCloud开关
2、观察Datalog界面的log是否被清除， 且不再产生log
3、上位机或者WEB界面，关闭AcuCloud开关， 等待5分钟(Interval 1mins)
4、观察Datalog界面的log生成是否恢复</t>
    <phoneticPr fontId="9" type="noConversion"/>
  </si>
  <si>
    <t xml:space="preserve">
2、Datalog界面的log被清除， 不再产生log
4、Datalog界面的log生成恢复</t>
    <phoneticPr fontId="9" type="noConversion"/>
  </si>
  <si>
    <t>Function_AcuRev1320_038_01_case9</t>
  </si>
  <si>
    <t>AcuCloud设置enable，构造错误token，待机15分钟，Cloud页面无法观测到数据， 反复掉电重启电表；通信恢复后，漏推送数据需要全部补推到Cloud。</t>
    <phoneticPr fontId="9" type="noConversion"/>
  </si>
  <si>
    <t>1、上位机或者WEB界面，AcuCloud设置enable
2、构造错误token，待机15分钟，反复掉电重启电表
3、上位机或者WEB界面，观察通信恢复后，漏推送数据是否全部补推到Cloud。</t>
  </si>
  <si>
    <t>3、上位机或者WEB界面，观察通信恢复后，漏推送数据需要全部补推到Cloud。</t>
    <phoneticPr fontId="9" type="noConversion"/>
  </si>
  <si>
    <t>数据推送DataPost</t>
  </si>
  <si>
    <t>Datapost(http&amp;https)</t>
    <phoneticPr fontId="9" type="noConversion"/>
  </si>
  <si>
    <t>Function_AcuRev1320_039_01_case1</t>
  </si>
  <si>
    <t>Datalog Post设置disable，Logger1~3和trendlog将无法上传数据到http服务器</t>
    <phoneticPr fontId="9" type="noConversion"/>
  </si>
  <si>
    <t>1、Datalog Post设置disable，
2、检查Logger1~3和trendlog是否无法上传数据到http和https服务器</t>
  </si>
  <si>
    <t>2、Logger1~3和trendlog无法上传数据到http和https服务器</t>
    <phoneticPr fontId="9" type="noConversion"/>
  </si>
  <si>
    <t>Function_AcuRev1320_039_01_case2</t>
    <phoneticPr fontId="9" type="noConversion"/>
  </si>
  <si>
    <t>Web页面配置URL:"http:xxx" 和 Token保存成功，正确参数通信检测成功，有误参数通信检测检测失败。</t>
  </si>
  <si>
    <t>1、Web页面和HMI上配置正确URL:"http:xxx" 和 Token
2、Web和HMI检查保存是否成功，参数通信检测是否成功
3、Web和HMI页面配置错误URL:"http:xxx" 和 Token
4、Web和HMI检查保存是否成功，参数通信检测是否成功</t>
  </si>
  <si>
    <t>2、Logger1~3和trendlog上传数据到http和https服务器成功
4、Logger1~3和trendlog无法上传数据到http和https服务器</t>
  </si>
  <si>
    <t>【AcuRev-1320 v1.01p03】【待确认】 Web页面无http和https 物理通道检查按钮，预期: Web页面需要有通道连通性检查按钮。</t>
    <phoneticPr fontId="9" type="noConversion"/>
  </si>
  <si>
    <t>Function_AcuRev1320_039_01_case3</t>
    <phoneticPr fontId="9" type="noConversion"/>
  </si>
  <si>
    <t>PostProtocol:"http/https", 构造发送数据报文的数量超过100K，点击“save”，提示用户配置无法保存。</t>
    <phoneticPr fontId="9" type="noConversion"/>
  </si>
  <si>
    <t>1、PostProtocol:"http/https", 
2、构造发送数据报文的数量超过100K，点击“save”，Web页面和上位机界面是否提示用户配置无法保存。
构造方法:  datalog 满配，构造发送报文超过100K。</t>
  </si>
  <si>
    <t>2、Web页面和上位机界面提示用户配置无法保存。</t>
    <phoneticPr fontId="9" type="noConversion"/>
  </si>
  <si>
    <t>【AcuRev-1320 v1.01p03】数据超过100K， data post  无法上传文件，上位机没有提示， 预期: 上位机和web页面做超过提示</t>
  </si>
  <si>
    <r>
      <rPr>
        <b/>
        <sz val="8"/>
        <color rgb="FF0000CC"/>
        <rFont val="微软雅黑"/>
        <family val="2"/>
        <charset val="134"/>
      </rPr>
      <t xml:space="preserve">已知问题， 暂未修改
</t>
    </r>
    <r>
      <rPr>
        <sz val="8"/>
        <color rgb="FF000000"/>
        <rFont val="微软雅黑"/>
        <family val="2"/>
        <charset val="134"/>
      </rPr>
      <t>【AcuRev-1320 v1.01p03】数据超过100K， data post  无法上传文件，上位机没有提示， 预期: 上位机和web页面做超过提示</t>
    </r>
    <phoneticPr fontId="9" type="noConversion"/>
  </si>
  <si>
    <t>Function_AcuRev1320_039_01_case4</t>
    <phoneticPr fontId="9" type="noConversion"/>
  </si>
  <si>
    <t>Web页面和上位机上配置 PostFileLength小于datalog中logging Interval时间，提示失败</t>
    <phoneticPr fontId="9" type="noConversion"/>
  </si>
  <si>
    <t>1、Web页面和上位机上配置 PostFileLength小于datalog中logging Interval时间。
2、Web页面和上位机上是否提示失败配置失败或无法保存。</t>
  </si>
  <si>
    <t>2、Web页面和上位机上提示失败配置失败或无法保存。</t>
    <phoneticPr fontId="9" type="noConversion"/>
  </si>
  <si>
    <t xml:space="preserve">【AcuRev-1320 v1.01p03】 上位机上，datapost文件长度小于datalog 生成时间 ， 可以保存， 导致datapost文件无法上传， 预期: 上位机判断datapost文件长度小于datalog 生成时间时候， 不能下发配置。 </t>
  </si>
  <si>
    <r>
      <rPr>
        <b/>
        <sz val="8"/>
        <color rgb="FF0000CC"/>
        <rFont val="微软雅黑"/>
        <family val="2"/>
        <charset val="134"/>
      </rPr>
      <t xml:space="preserve">已知问题， 暂未修改
</t>
    </r>
    <r>
      <rPr>
        <sz val="8"/>
        <color rgb="FF000000"/>
        <rFont val="微软雅黑"/>
        <family val="2"/>
        <charset val="134"/>
      </rPr>
      <t xml:space="preserve">【AcuRev-1320 v1.01p03】 上位机上，datapost文件长度小于datalog 生成时间 ， 可以保存， 导致datapost文件无法上传， 预期: 上位机判断datapost文件长度小于datalog 生成时间时候， 不能下发配置。 </t>
    </r>
    <phoneticPr fontId="9" type="noConversion"/>
  </si>
  <si>
    <t>Function_AcuRev1320_039_01_case5</t>
    <phoneticPr fontId="9" type="noConversion"/>
  </si>
  <si>
    <t xml:space="preserve">1320设备支持https服务证书导入(上位机） </t>
    <phoneticPr fontId="9" type="noConversion"/>
  </si>
  <si>
    <t>1、上位机界面，点击“import Certificate”，导入电表链接到Https的证书
2、 Https sever上检查电表上报数据是否正常
2.1 删除已经上报数据
3、上位机导入错误证书
4、 Https sever上检查电表上报数据是否正常</t>
  </si>
  <si>
    <t>2、 Https sever上检查电表上报数据正常
4、 Https sever上检查电表无法上报数据</t>
  </si>
  <si>
    <t xml:space="preserve">【AcuRev-1320 v1.01p03】https模式， 导入错误证书，datalog 文件仍然能正常上报， 预期: 错误证书不能上报。 </t>
    <phoneticPr fontId="9" type="noConversion"/>
  </si>
  <si>
    <t>问题单回归通过</t>
    <phoneticPr fontId="9" type="noConversion"/>
  </si>
  <si>
    <t>Function_AcuRev1320_039_01_case6</t>
    <phoneticPr fontId="9" type="noConversion"/>
  </si>
  <si>
    <t>1320设备支持https服务证书导入(Web界面)</t>
    <phoneticPr fontId="9" type="noConversion"/>
  </si>
  <si>
    <t>1、Web界面，点击“import Certificate”，导入电表链接到Https的证书
2、 Https sever上检查电表上报数据是否正常
2.1 删除已经上报数据
3、上位机导入错误证书（开发提供）
4、 Https sever上检查电表上报数据是否正常</t>
  </si>
  <si>
    <r>
      <rPr>
        <sz val="8"/>
        <color rgb="FF000000"/>
        <rFont val="微软雅黑"/>
        <family val="2"/>
        <charset val="134"/>
      </rPr>
      <t xml:space="preserve">2、 Https sever上检查电表上报数据正常
</t>
    </r>
    <r>
      <rPr>
        <sz val="8"/>
        <color rgb="FFFF0000"/>
        <rFont val="微软雅黑"/>
        <family val="2"/>
        <charset val="134"/>
      </rPr>
      <t>4、 Https sever上检查电表无法上报数据</t>
    </r>
  </si>
  <si>
    <t>非问题， 验收通过</t>
    <phoneticPr fontId="9" type="noConversion"/>
  </si>
  <si>
    <t>Datapost(MQTT)</t>
    <phoneticPr fontId="11" type="noConversion"/>
  </si>
  <si>
    <t>Function_AcuRev1320_039_03_case1</t>
  </si>
  <si>
    <t>MQTT设置disable，Boker服务器页面显示电表客户端状态断连，订阅客户端不会收到电表客户端推送的数据。</t>
    <phoneticPr fontId="9" type="noConversion"/>
  </si>
  <si>
    <t>1、Acuview2上位机
2、AcuRev1320电表
3、TCP通信
4、MQTT环境borker已搭建并配置
5、订阅客户端环境已搭建并配置了订阅信息
6、电表MQTT发布topic已配置。</t>
    <phoneticPr fontId="9" type="noConversion"/>
  </si>
  <si>
    <t>1、MQTT设置disable
2、检查Boker服务器页面显示电表客户端状态是否为断连
3、检查订阅客户端是否不会收到电表客户端推送的数据。</t>
    <phoneticPr fontId="9" type="noConversion"/>
  </si>
  <si>
    <t>2、Boker服务器页面显示电表客户端状态为断连
3、订阅客户端不会收到电表客户端推送的数据。</t>
    <phoneticPr fontId="9" type="noConversion"/>
  </si>
  <si>
    <t>开发澄清此需求暂不实现</t>
    <phoneticPr fontId="9" type="noConversion"/>
  </si>
  <si>
    <t>Function_AcuRev1320_039_03_case2</t>
  </si>
  <si>
    <t>MQTT设置enable，UserCredential密码错误，Boker服务器页面显示电表客户端状态断连，订阅客户端不会收到电表客户端推送的数据。</t>
    <phoneticPr fontId="9" type="noConversion"/>
  </si>
  <si>
    <t>1、MQTT设置Enable
2、电表上设置错误UserCredential密码
3、检查Boker服务器页面显示电表客户端状态是否为断连
4、检查订阅客户端是否不会收到电表客户端推送的数据。</t>
    <phoneticPr fontId="9" type="noConversion"/>
  </si>
  <si>
    <t>3、Boker服务器页面显示电表客户端状态为断连
4、订阅客户端不会收到电表客户端推送的数据。</t>
    <phoneticPr fontId="9" type="noConversion"/>
  </si>
  <si>
    <t>Function_AcuRev1320_039_03_case3</t>
  </si>
  <si>
    <t>MQTT设置enable，UserCredential密码正确，Interval设置1s和15s，Parametertype选择"Real-Time"：所有参数, 订阅客户端会收到电表客户端推送的电表数据正确且间隔1s和15s。</t>
    <phoneticPr fontId="9" type="noConversion"/>
  </si>
  <si>
    <t>1、MQTT设置Enable
2、电表上设置正确的UserCredential密码
3、Interval分别设置1s和15s
4、Parametertype选择"Real-Time"：所有参数
5、检查Boker服务器页面显示电表客户端状态是否为断连
6、检查订阅客户端会收到电表客户端推送的电表数据是否正确且间隔1s和15s。</t>
    <phoneticPr fontId="9" type="noConversion"/>
  </si>
  <si>
    <t>5、Boker服务器页面显示电表客户端状态为连接
6、订阅客户端会收到电表客户端推送的电表数据正确且间隔1s和15s。</t>
    <phoneticPr fontId="9" type="noConversion"/>
  </si>
  <si>
    <t>Function_AcuRev1320_039_03_case4</t>
  </si>
  <si>
    <t>MQTT设置enable，UserCredential密码正确，Interval设置480s和600s，Parametertype选择"Real-Time"：所有参数, 订阅客户端会收到电表客户端推送的电表数据正确且间隔480s和600s。</t>
  </si>
  <si>
    <t>1、MQTT设置Enable
2、电表上设置正确的UserCredential密码
3、Interval分别设置480s和600s
4、Parametertype选择"Real-Time"：所有参数
5、检查Boker服务器页面显示电表客户端状态是否为断连
6、检查订阅客户端会收到电表客户端推送的电表数据是否正确且间隔480s和600s。</t>
    <phoneticPr fontId="9" type="noConversion"/>
  </si>
  <si>
    <t>5、Boker服务器页面显示电表客户端状态为连接
6、订阅客户端会收到电表客户端推送的电表数据正确且间隔480s和600s。</t>
    <phoneticPr fontId="9" type="noConversion"/>
  </si>
  <si>
    <t>Function_AcuRev1320_039_03_case5</t>
  </si>
  <si>
    <t>MQTT设置enable，UserCredential密码正确，Interval设置30s和60s，Parametertype选择"Energy"：所有参数, 订阅客户端会收到电表客户端推送的电表数据正确且间隔30s和60s。</t>
    <phoneticPr fontId="9" type="noConversion"/>
  </si>
  <si>
    <t>1、MQTT设置Enable
2、电表上设置正确的UserCredential密码
3、Interval分别设置30s和60s
4、Parametertype选择"Energy"：所有参数
5、检查Boker服务器页面显示电表客户端状态是否为断连
6、检查订阅客户端会收到电表客户端推送的电表数据是否正确且间隔30s和60s。</t>
    <phoneticPr fontId="9" type="noConversion"/>
  </si>
  <si>
    <t>5、Boker服务器页面显示电表客户端状态为连接
6、订阅客户端会收到电表客户端推送的电表数据正确且间隔30s和60s。</t>
    <phoneticPr fontId="9" type="noConversion"/>
  </si>
  <si>
    <t>Function_AcuRev1320_039_03_case6</t>
  </si>
  <si>
    <t>MQTT设置enable，UserCredential密码正确，Interval设置60s和90s，Parametertype选择"Demand"：所有参数, 订阅客户端会收到电表客户端推送的电表数据正确且间隔60s和90s。</t>
    <phoneticPr fontId="9" type="noConversion"/>
  </si>
  <si>
    <t>1、MQTT设置Enable
2、电表上设置正确的UserCredential密码
3、Interval分别设置60s和90s
4、Parametertype选择"Demand"：所有参数
5、检查Boker服务器页面显示电表客户端状态是否为断连
6、检查订阅客户端会收到电表客户端推送的电表数据是否正确且间隔60s和90s。</t>
    <phoneticPr fontId="9" type="noConversion"/>
  </si>
  <si>
    <t>5、Boker服务器页面显示电表客户端状态为连接
6、订阅客户端会收到电表客户端推送的电表数据正确且间隔60s和90s。</t>
    <phoneticPr fontId="9" type="noConversion"/>
  </si>
  <si>
    <t>Function_AcuRev1320_039_03_case7</t>
  </si>
  <si>
    <t>MQTT设置enable，UserCredential密码正确，Interval设置90s和120s，Parametertype选择"Power Quality"：所有参数, 订阅客户端会收到电表客户端推送的电表数据正确且间隔90s和120s。</t>
    <phoneticPr fontId="9" type="noConversion"/>
  </si>
  <si>
    <t>1、MQTT设置Enable
2、电表上设置正确的UserCredential密码
3、Interval分别设置90s和120s
4、Parametertype选择"Power Quality"：所有参数
5、检查Boker服务器页面显示电表客户端状态是否为断连
6、检查订阅客户端会收到电表客户端推送的电表数据是否正确且间隔90s和120s。</t>
    <phoneticPr fontId="9" type="noConversion"/>
  </si>
  <si>
    <t>5、Boker服务器页面显示电表客户端状态为连接
6、订阅客户端会收到电表客户端推送的电表数据正确且间隔90s和120s。</t>
    <phoneticPr fontId="9" type="noConversion"/>
  </si>
  <si>
    <t>Function_AcuRev1320_039_03_case8</t>
  </si>
  <si>
    <t>MQTT设置enable，UserCredential密码正确，Interval设置240s和300s，Parametertype选择"IO"：所有参数, 订阅客户端会收到电表客户端推送的电表数据正确且间隔240s和300s。</t>
    <phoneticPr fontId="9" type="noConversion"/>
  </si>
  <si>
    <t>1、MQTT设置Enable
2、电表上设置正确的UserCredential密码
3、Interval分别设置240s和300s
4、Parametertype选择"IO"：所有参数
5、检查Boker服务器页面显示电表客户端状态是否为断连
6、检查订阅客户端会收到电表客户端推送的电表数据是否正确且间隔240s和300s。</t>
    <phoneticPr fontId="9" type="noConversion"/>
  </si>
  <si>
    <t>5、Boker服务器页面显示电表客户端状态为连接
6、订阅客户端会收到电表客户端推送的电表数据正确且间隔240s和300s。</t>
    <phoneticPr fontId="9" type="noConversion"/>
  </si>
  <si>
    <t>Datalogger1</t>
  </si>
  <si>
    <t>Function_AcuRev1320_040_01_case1</t>
    <phoneticPr fontId="9" type="noConversion"/>
  </si>
  <si>
    <t>datalogger1选择(实时参数、电压电流需量、电能、THD、谐波、序列分量、相角、DI、双源电能参数)，选择通道参数组合1(上报频率1 s), 文件推送数据和频率正常</t>
  </si>
  <si>
    <t>1、Acuview2上位机
2、AcuRev1320电表
3、TCP通信
4、使能DataLog</t>
    <phoneticPr fontId="9" type="noConversion"/>
  </si>
  <si>
    <r>
      <rPr>
        <sz val="8"/>
        <color rgb="FF000000"/>
        <rFont val="微软雅黑"/>
        <family val="2"/>
        <charset val="134"/>
      </rPr>
      <t xml:space="preserve">1、datalogger1选择(实时参数、电压电流需量、电能、THD、谐波、序列分量、相角、DI、双源电能参数)
</t>
    </r>
    <r>
      <rPr>
        <b/>
        <sz val="8"/>
        <color rgb="FFFF0000"/>
        <rFont val="微软雅黑"/>
        <family val="2"/>
        <charset val="134"/>
      </rPr>
      <t xml:space="preserve">1.1  导入填写正确服务token (测试http服务器需要校验token)
</t>
    </r>
    <r>
      <rPr>
        <sz val="8"/>
        <color rgb="FF000000"/>
        <rFont val="微软雅黑"/>
        <family val="2"/>
        <charset val="134"/>
      </rPr>
      <t>2、选择通道参数组合1(上报频率1 min)
参数组合1: 
EnableDatalogpost:"enable"，
PostProtocol:"http"，URL:"http:xxx", 
LogFileFormat:"JSON",
TimestampFormat:"</t>
    </r>
    <r>
      <rPr>
        <b/>
        <sz val="8"/>
        <color rgb="FFFF0000"/>
        <rFont val="微软雅黑"/>
        <family val="2"/>
        <charset val="134"/>
      </rPr>
      <t>ISO8601 Format</t>
    </r>
    <r>
      <rPr>
        <sz val="8"/>
        <color rgb="FF000000"/>
        <rFont val="微软雅黑"/>
        <family val="2"/>
        <charset val="134"/>
      </rPr>
      <t xml:space="preserve">" ， </t>
    </r>
    <r>
      <rPr>
        <sz val="8"/>
        <color rgb="FFFF0000"/>
        <rFont val="微软雅黑"/>
        <family val="2"/>
        <charset val="134"/>
      </rPr>
      <t xml:space="preserve">例如:2026-03-11T11:28:00+08:00,
</t>
    </r>
    <r>
      <rPr>
        <sz val="8"/>
        <color rgb="FF000000"/>
        <rFont val="微软雅黑"/>
        <family val="2"/>
        <charset val="134"/>
      </rPr>
      <t>LogFileNameFormat:"</t>
    </r>
    <r>
      <rPr>
        <b/>
        <sz val="8"/>
        <color rgb="FF0000CC"/>
        <rFont val="微软雅黑"/>
        <family val="2"/>
        <charset val="134"/>
      </rPr>
      <t>UTC timestamp"</t>
    </r>
    <r>
      <rPr>
        <sz val="8"/>
        <color rgb="FF0000CC"/>
        <rFont val="微软雅黑"/>
        <family val="2"/>
        <charset val="134"/>
      </rPr>
      <t xml:space="preserve">,      </t>
    </r>
    <r>
      <rPr>
        <b/>
        <sz val="8"/>
        <color rgb="FF0000CC"/>
        <rFont val="微软雅黑"/>
        <family val="2"/>
        <charset val="134"/>
      </rPr>
      <t xml:space="preserve">例如: AN53050387--1484578000_intervaltime.json
</t>
    </r>
    <r>
      <rPr>
        <sz val="8"/>
        <color rgb="FF000000"/>
        <rFont val="微软雅黑"/>
        <family val="2"/>
        <charset val="134"/>
      </rPr>
      <t>LogInterval:"1 mins",
PostFileLength:"1 mins",
datalog中logging Interval设置1mins，sectors 配置100
3、检查是否1mins上传一个文件 ，且文件推送数据格式及内容正常，</t>
    </r>
  </si>
  <si>
    <t>3、间隔 1mins上传一个文件 ，且文件推送数据格式及内容正常。</t>
  </si>
  <si>
    <t>【AcuRev-1320 v1.01p03】有token 校验http服务器，选择http上报协议，数据上报失败， 预期：上报数据成功。</t>
  </si>
  <si>
    <t>问题已回归验证通过</t>
    <phoneticPr fontId="9" type="noConversion"/>
  </si>
  <si>
    <t>mcu王少英王工说明，上位机给的文件时间戳实例不对</t>
  </si>
  <si>
    <t>Datalogger1</t>
    <phoneticPr fontId="11" type="noConversion"/>
  </si>
  <si>
    <t>Function_AcuRev1320_040_01_case2</t>
  </si>
  <si>
    <t>datalogger1选择(实时参数、电压电流需量、电能、THD、谐波、序列分量、相角、DI、双源电能参数)，选择通道参数组合2(上报频率60s), 文件推送数据和频率正常</t>
  </si>
  <si>
    <r>
      <rPr>
        <sz val="8"/>
        <color rgb="FF000000"/>
        <rFont val="微软雅黑"/>
        <family val="2"/>
        <charset val="134"/>
      </rPr>
      <t xml:space="preserve">1、datalogger1选择(实时参数、电压电流需量、电能、THD、谐波、序列分量、相角、DI、双源电能参数)
</t>
    </r>
    <r>
      <rPr>
        <b/>
        <sz val="8"/>
        <color rgb="FFFF0000"/>
        <rFont val="微软雅黑"/>
        <family val="2"/>
        <charset val="134"/>
      </rPr>
      <t xml:space="preserve">1.1  导入填写正确服务token (测试http服务器需要校验token)
</t>
    </r>
    <r>
      <rPr>
        <sz val="8"/>
        <color rgb="FF000000"/>
        <rFont val="微软雅黑"/>
        <family val="2"/>
        <charset val="134"/>
      </rPr>
      <t>2、选择通道参数组合 (上报频率  60s)
参数组合2:
EnableDatalogpost:"enable"，
PostProtocol:"https"，URL:"https:xxx", 
LogFileFormat:"JSON",
TimestampFormat:</t>
    </r>
    <r>
      <rPr>
        <sz val="8"/>
        <color rgb="FFFF0000"/>
        <rFont val="微软雅黑"/>
        <family val="2"/>
        <charset val="134"/>
      </rPr>
      <t xml:space="preserve">"UTC seconds， </t>
    </r>
    <r>
      <rPr>
        <b/>
        <sz val="8"/>
        <color rgb="FFFF0000"/>
        <rFont val="微软雅黑"/>
        <family val="2"/>
        <charset val="134"/>
      </rPr>
      <t>也叫Unix timestamp， 例如:1770818304</t>
    </r>
    <r>
      <rPr>
        <sz val="8"/>
        <color rgb="FF000000"/>
        <rFont val="微软雅黑"/>
        <family val="2"/>
        <charset val="134"/>
      </rPr>
      <t>",
LogFileNameFormat:"</t>
    </r>
    <r>
      <rPr>
        <b/>
        <sz val="8"/>
        <color rgb="FFFF0000"/>
        <rFont val="微软雅黑"/>
        <family val="2"/>
        <charset val="134"/>
      </rPr>
      <t>"</t>
    </r>
    <r>
      <rPr>
        <b/>
        <sz val="8"/>
        <color rgb="FF0000CC"/>
        <rFont val="微软雅黑"/>
        <family val="2"/>
        <charset val="134"/>
      </rPr>
      <t xml:space="preserve">UTC timestamp",      例如: AN53050387--1484578000_intervaltime.json
</t>
    </r>
    <r>
      <rPr>
        <sz val="8"/>
        <color rgb="FF000000"/>
        <rFont val="微软雅黑"/>
        <family val="2"/>
        <charset val="134"/>
      </rPr>
      <t>LogInterval:"60 s",
PostFileLength:"4 mins",
datalog中logging Interval设置2mins，sectors 配置100
3、检查是否4mins上传2个文件 ，且文件推送数据格式及内容正常，</t>
    </r>
  </si>
  <si>
    <r>
      <rPr>
        <sz val="8"/>
        <color rgb="FF000000"/>
        <rFont val="微软雅黑"/>
        <family val="2"/>
        <charset val="134"/>
      </rPr>
      <t>3、间隔 4mins上传1个文件，</t>
    </r>
    <r>
      <rPr>
        <sz val="8"/>
        <color rgb="FFFF0000"/>
        <rFont val="微软雅黑"/>
        <family val="2"/>
        <charset val="134"/>
      </rPr>
      <t xml:space="preserve">包含两条数据 </t>
    </r>
    <r>
      <rPr>
        <sz val="8"/>
        <color rgb="FF000000"/>
        <rFont val="微软雅黑"/>
        <family val="2"/>
        <charset val="134"/>
      </rPr>
      <t>，且文件推送数据格式及内容正常。</t>
    </r>
  </si>
  <si>
    <t>1、使用不校验token的服务器
2、文件格式名称</t>
    <phoneticPr fontId="9" type="noConversion"/>
  </si>
  <si>
    <t>数据不能正常推送，未能定位出具体原因</t>
  </si>
  <si>
    <t>Function_AcuRev1320_040_01_case3</t>
  </si>
  <si>
    <t>datalogger1选择(实时参数、电压电流需量、电能、THD、谐波、序列分量、相角、DI、双源电能参数)，选择通道参数组合3(上报频率300 s), 文件推送数据和频率正常</t>
  </si>
  <si>
    <r>
      <t xml:space="preserve">1、datalogger1选择(实时参数、电压电流需量、电能、THD、谐波、序列分量、相角、DI、双源电能参数)
</t>
    </r>
    <r>
      <rPr>
        <b/>
        <sz val="8"/>
        <color rgb="FFFF0000"/>
        <rFont val="微软雅黑"/>
        <family val="2"/>
        <charset val="134"/>
      </rPr>
      <t>1.1  导入填写正确服务token (测试http服务器需要校验token)</t>
    </r>
    <r>
      <rPr>
        <sz val="8"/>
        <color theme="1"/>
        <rFont val="微软雅黑"/>
        <family val="2"/>
        <charset val="134"/>
      </rPr>
      <t xml:space="preserve">
2、选择通道参数组合 (上报频率  300s)
参数组合3:
EnableDatalogpost:"enable"，
PostProtocol:"http"，URL:"http:xxx", 
LogFileFormat:"CSV",
TimestampFormat:</t>
    </r>
    <r>
      <rPr>
        <sz val="8"/>
        <color rgb="FF0000CC"/>
        <rFont val="微软雅黑"/>
        <family val="2"/>
        <charset val="134"/>
      </rPr>
      <t>"</t>
    </r>
    <r>
      <rPr>
        <b/>
        <sz val="8"/>
        <color rgb="FF0000CC"/>
        <rFont val="微软雅黑"/>
        <family val="2"/>
        <charset val="134"/>
      </rPr>
      <t>UTC Seconds</t>
    </r>
    <r>
      <rPr>
        <sz val="8"/>
        <color rgb="FF0000CC"/>
        <rFont val="微软雅黑"/>
        <family val="2"/>
        <charset val="134"/>
      </rPr>
      <t>，</t>
    </r>
    <r>
      <rPr>
        <b/>
        <sz val="8"/>
        <color rgb="FF0000CC"/>
        <rFont val="微软雅黑"/>
        <family val="2"/>
        <charset val="134"/>
      </rPr>
      <t xml:space="preserve"> 也叫Unix timestamp， 例如:1770818304",</t>
    </r>
    <r>
      <rPr>
        <sz val="8"/>
        <color rgb="FF0000CC"/>
        <rFont val="微软雅黑"/>
        <family val="2"/>
        <charset val="134"/>
      </rPr>
      <t xml:space="preserve">
LogFileNameFormat: </t>
    </r>
    <r>
      <rPr>
        <b/>
        <sz val="8"/>
        <color rgb="FF0000CC"/>
        <rFont val="微软雅黑"/>
        <family val="2"/>
        <charset val="134"/>
      </rPr>
      <t>“Time interval based, 例如: AN53050387-2017-01-10T12-00-3day.csv“</t>
    </r>
    <r>
      <rPr>
        <sz val="8"/>
        <color theme="1"/>
        <rFont val="微软雅黑"/>
        <family val="2"/>
        <charset val="134"/>
      </rPr>
      <t xml:space="preserve">
LogInterval:"300 s",
PostFileLength:"10 mins",
datalog中logging Interval设置2mins
3、检查是否10mins上传一个文件 ，且文件推送数据格式及内容正常，</t>
    </r>
    <phoneticPr fontId="9" type="noConversion"/>
  </si>
  <si>
    <t>3、间隔 10mins上传1个文件(包含5条记录)，且文件推送数据格式及内容正常。</t>
    <phoneticPr fontId="9" type="noConversion"/>
  </si>
  <si>
    <t>Function_AcuRev1320_040_01_case4</t>
  </si>
  <si>
    <t>datalogger1选择(实时参数、电压电流需量、电能、THD、谐波、序列分量、相角、DI、双源电能参数)，选择通道参数组合4(上报频率600s), 文件推送数据和频率正常</t>
  </si>
  <si>
    <r>
      <rPr>
        <sz val="8"/>
        <color rgb="FF000000"/>
        <rFont val="微软雅黑"/>
        <family val="2"/>
        <charset val="134"/>
      </rPr>
      <t xml:space="preserve">1、datalogger1选择(实时参数、电压电流需量、电能、THD、谐波、序列分量、相角、DI、双源电能参数)
</t>
    </r>
    <r>
      <rPr>
        <b/>
        <sz val="8"/>
        <color rgb="FFFF0000"/>
        <rFont val="微软雅黑"/>
        <family val="2"/>
        <charset val="134"/>
      </rPr>
      <t xml:space="preserve">1.1  导入填写正确服务token (测试http服务器需要校验token)
</t>
    </r>
    <r>
      <rPr>
        <sz val="8"/>
        <color rgb="FF000000"/>
        <rFont val="微软雅黑"/>
        <family val="2"/>
        <charset val="134"/>
      </rPr>
      <t>2、选择通道参数组合 (上报频率600  s)
参数组合4:
EnableDatalogpost:"enable"，
PostProtocol:"https"，URL:"https:xxx", 
LogFileFormat:"CSV",
TimestampFormat:</t>
    </r>
    <r>
      <rPr>
        <b/>
        <sz val="8"/>
        <color rgb="FFFF0000"/>
        <rFont val="微软雅黑"/>
        <family val="2"/>
        <charset val="134"/>
      </rPr>
      <t xml:space="preserve">"ISO8601 Format" ， 例如:2026-03-11T11:28:00+08:00,
</t>
    </r>
    <r>
      <rPr>
        <sz val="8"/>
        <color rgb="FF000000"/>
        <rFont val="微软雅黑"/>
        <family val="2"/>
        <charset val="134"/>
      </rPr>
      <t>LogFileNameFormat:</t>
    </r>
    <r>
      <rPr>
        <b/>
        <sz val="8"/>
        <color rgb="FFFF0000"/>
        <rFont val="微软雅黑"/>
        <family val="2"/>
        <charset val="134"/>
      </rPr>
      <t>“</t>
    </r>
    <r>
      <rPr>
        <b/>
        <sz val="8"/>
        <color rgb="FF0000CC"/>
        <rFont val="微软雅黑"/>
        <family val="2"/>
        <charset val="134"/>
      </rPr>
      <t xml:space="preserve">Time interval based, 例如: AN53050387-2017-01-10T12-00-3day.csv“
</t>
    </r>
    <r>
      <rPr>
        <sz val="8"/>
        <color rgb="FF000000"/>
        <rFont val="微软雅黑"/>
        <family val="2"/>
        <charset val="134"/>
      </rPr>
      <t>LogInterval:"600 s",
PostFileLength:"6 mins",
datalog中logging Interval设置4mins，sectors 配置100
3、检查是否10mins上传一个文件 ，，文件中记录一条数据 ，且文件推送数据格式及内容正常，</t>
    </r>
  </si>
  <si>
    <t>3、 间隔 10mins上传一个文件，文件中记录一条数据(过去10分钟内每隔4mins产生一条数据一致) ，且文件推送数据格式及内容正常。</t>
    <phoneticPr fontId="9" type="noConversion"/>
  </si>
  <si>
    <t>Function_AcuRev1320_040_01_case5</t>
    <phoneticPr fontId="9" type="noConversion"/>
  </si>
  <si>
    <t>datalogger1选择(实时参数、电压电流需量、电能、THD、谐波、序列分量、相角、DI、双源电能参数)，选择通道参数组合5(上报频率1800 s), 文件推送数据和频率正常</t>
    <phoneticPr fontId="9" type="noConversion"/>
  </si>
  <si>
    <r>
      <t xml:space="preserve">
1、datalogger1选择(实时参数、电压电流需量、电能、THD、谐波、序列分量、相角、DI、双源电能参数)
</t>
    </r>
    <r>
      <rPr>
        <b/>
        <sz val="8"/>
        <color rgb="FFFF0000"/>
        <rFont val="微软雅黑"/>
        <family val="2"/>
        <charset val="134"/>
      </rPr>
      <t>1.1  导入填写正确服务token (测试http服务器需要校验token)</t>
    </r>
    <r>
      <rPr>
        <sz val="8"/>
        <color theme="1"/>
        <rFont val="微软雅黑"/>
        <family val="2"/>
        <charset val="134"/>
      </rPr>
      <t xml:space="preserve">
2、选择通道参数组合 (上报频率1800  s)
参数组合5:
EnableDatalogpost:"enable"，
PostProtocol:"http"，URL:"http:xxx", 
LogFileFormat:"JSON",
TimestampFormat:</t>
    </r>
    <r>
      <rPr>
        <sz val="8"/>
        <color rgb="FFFF0000"/>
        <rFont val="微软雅黑"/>
        <family val="2"/>
        <charset val="134"/>
      </rPr>
      <t>"ISO8601 Format" ， 例如:2026-03-11T11:28:00+08:00,,</t>
    </r>
    <r>
      <rPr>
        <sz val="8"/>
        <color theme="1"/>
        <rFont val="微软雅黑"/>
        <family val="2"/>
        <charset val="134"/>
      </rPr>
      <t xml:space="preserve">
LogFileNameFormat:“</t>
    </r>
    <r>
      <rPr>
        <sz val="8"/>
        <color rgb="FF0000CC"/>
        <rFont val="微软雅黑"/>
        <family val="2"/>
        <charset val="134"/>
      </rPr>
      <t xml:space="preserve">“Time interval based, 例如: AN53050387-2017-01-10T12-00-3day.csv“, </t>
    </r>
    <r>
      <rPr>
        <sz val="8"/>
        <color theme="1"/>
        <rFont val="微软雅黑"/>
        <family val="2"/>
        <charset val="134"/>
      </rPr>
      <t xml:space="preserve">
LogInterval:"1800 s",
PostFileLength:"1 hour",
datalog中logging Interval设置2mins
3、检查是否30mins上传30个文件 ，且文件推送数据格式及内容正常，</t>
    </r>
    <phoneticPr fontId="9" type="noConversion"/>
  </si>
  <si>
    <t>3、 间隔 30mins上传30个文件 ，且文件推送数据格式及内容正常。</t>
    <phoneticPr fontId="9" type="noConversion"/>
  </si>
  <si>
    <t>长时间用例，版本周期内无法错测试</t>
    <phoneticPr fontId="9" type="noConversion"/>
  </si>
  <si>
    <t>长时间需要挂机测试</t>
    <phoneticPr fontId="9" type="noConversion"/>
  </si>
  <si>
    <t>Function_AcuRev1320_040_01_case6</t>
  </si>
  <si>
    <t>datalogger1选择(实时参数、电压电流需量、电能、THD、谐波、序列分量、相角、DI、双源电能参数)，选择通道参数组合6(上报频率86400 s), 文件推送数据和频率正常</t>
    <phoneticPr fontId="9" type="noConversion"/>
  </si>
  <si>
    <r>
      <t xml:space="preserve">
1、datalogger1选择(实时参数、电压电流需量、电能、THD、谐波、序列分量、相角、DI、双源电能参数)
</t>
    </r>
    <r>
      <rPr>
        <b/>
        <sz val="8"/>
        <color rgb="FFFF0000"/>
        <rFont val="微软雅黑"/>
        <family val="2"/>
        <charset val="134"/>
      </rPr>
      <t>1.1  导入填写正确服务token (测试http服务器需要校验token)</t>
    </r>
    <r>
      <rPr>
        <sz val="8"/>
        <color theme="1"/>
        <rFont val="微软雅黑"/>
        <family val="2"/>
        <charset val="134"/>
      </rPr>
      <t xml:space="preserve">
2、选择通道参数组合 (上报频率 86400 s)
参数组合6:
EnableDatalogpost:"enable"，PostProtocol:"http"，
URL:"http:xxx", 
LogFileFormat:"JSON",
TimestampFormat:</t>
    </r>
    <r>
      <rPr>
        <sz val="8"/>
        <color rgb="FFFF0000"/>
        <rFont val="微软雅黑"/>
        <family val="2"/>
        <charset val="134"/>
      </rPr>
      <t>"UTC seconds， 也叫Unix timestamp， 例如:1770818304</t>
    </r>
    <r>
      <rPr>
        <sz val="8"/>
        <color theme="1"/>
        <rFont val="微软雅黑"/>
        <family val="2"/>
        <charset val="134"/>
      </rPr>
      <t>",,
LogFileNameFormat:</t>
    </r>
    <r>
      <rPr>
        <b/>
        <sz val="8"/>
        <color rgb="FF0000CC"/>
        <rFont val="微软雅黑"/>
        <family val="2"/>
        <charset val="134"/>
      </rPr>
      <t xml:space="preserve">“Time interval based, 例如: AN53050387-2017-01-10T12-00-3day.csv“, </t>
    </r>
    <r>
      <rPr>
        <sz val="8"/>
        <color theme="1"/>
        <rFont val="微软雅黑"/>
        <family val="2"/>
        <charset val="134"/>
      </rPr>
      <t xml:space="preserve">
LogInterval:"24 hours",
PostFileLength:"1 day",
datalog中logging Interval设置2mins，sectors 配置100
3、检查是否86400 s上传720个文件 ，且文件推送数据格式及内容正常，</t>
    </r>
    <phoneticPr fontId="9" type="noConversion"/>
  </si>
  <si>
    <t>3、 间隔24hours 上传720个文件 ，且文件推送数据格式及内容正常。</t>
    <phoneticPr fontId="9" type="noConversion"/>
  </si>
  <si>
    <t>Datalogger1</t>
    <phoneticPr fontId="9" type="noConversion"/>
  </si>
  <si>
    <t>Function_AcuRev1320_040_01_case7</t>
  </si>
  <si>
    <t>datalogger1选择(实时参数、电压电流需量、电能、THD、谐波、序列分量、相角、DI、双源电能参数)，选择通道参数组合7(上报频率604800  s), 文件推送数据和频率正常</t>
    <phoneticPr fontId="9" type="noConversion"/>
  </si>
  <si>
    <r>
      <t xml:space="preserve">1、datalogger1选择(实时参数、电压电流需量、电能、THD、谐波、序列分量、相角、DI、双源电能参数)
</t>
    </r>
    <r>
      <rPr>
        <b/>
        <sz val="8"/>
        <color rgb="FFFF0000"/>
        <rFont val="微软雅黑"/>
        <family val="2"/>
        <charset val="134"/>
      </rPr>
      <t>1.1  导入填写正确服务token (测试http服务器需要校验token)</t>
    </r>
    <r>
      <rPr>
        <sz val="8"/>
        <color theme="1"/>
        <rFont val="微软雅黑"/>
        <family val="2"/>
        <charset val="134"/>
      </rPr>
      <t xml:space="preserve">
2、选择通道参数组合 (上报频率 604800 s)
参数组合7:
EnableDatalogpost:"enable"，
PostProtocol:"http"，URL:"http:xxx", 
LogFileFormat:"JSON",
TimestampFormat:</t>
    </r>
    <r>
      <rPr>
        <sz val="8"/>
        <color rgb="FFFF0000"/>
        <rFont val="微软雅黑"/>
        <family val="2"/>
        <charset val="134"/>
      </rPr>
      <t>"ISO8601 Format" ， 例如:2026-03-11T11:28:00+08:00</t>
    </r>
    <r>
      <rPr>
        <sz val="8"/>
        <color theme="1"/>
        <rFont val="微软雅黑"/>
        <family val="2"/>
        <charset val="134"/>
      </rPr>
      <t>,,
LogFileNameFormat:</t>
    </r>
    <r>
      <rPr>
        <sz val="8"/>
        <color rgb="FFFF0000"/>
        <rFont val="微软雅黑"/>
        <family val="2"/>
        <charset val="134"/>
      </rPr>
      <t>“</t>
    </r>
    <r>
      <rPr>
        <sz val="8"/>
        <color rgb="FF0000CC"/>
        <rFont val="微软雅黑"/>
        <family val="2"/>
        <charset val="134"/>
      </rPr>
      <t>“Time interval based, 例如: AN53050387-2017-01-10T12-00-3day.csv“</t>
    </r>
    <r>
      <rPr>
        <sz val="8"/>
        <color theme="1"/>
        <rFont val="微软雅黑"/>
        <family val="2"/>
        <charset val="134"/>
      </rPr>
      <t xml:space="preserve">
LogInterval:"7 day",
PostFileLength:"1 mount",
datalog中logging Interval设置2mins，sectors 配置100
3、检查是否1mins上传一个文件 ，且文件推送数据格式及内容正常，</t>
    </r>
    <phoneticPr fontId="9" type="noConversion"/>
  </si>
  <si>
    <t>3、间隔  7 day上传720个文件 ，且文件推送数据格式及内容正常。</t>
    <phoneticPr fontId="9" type="noConversion"/>
  </si>
  <si>
    <t>Function_AcuRev1320_040_01_case8</t>
  </si>
  <si>
    <t>AcuCloud功能与DataLog互斥</t>
    <phoneticPr fontId="9" type="noConversion"/>
  </si>
  <si>
    <t>1、上位机和WEB界面打开AcuCloud，
2、检查上位机和WEB界面的Datapost 是否无法打开或者打开配置无法保存
3、检查Acloud数据上报是否正常，Datapost 数据无法上报
4、上位机和WEB界面关闭AcuCloud
5、检查上位机和WEB界面的Datapost 无法打开或者打开配置无法保存
6、检查Acloud数据上报是否正常，Datapost 数据无法上报</t>
  </si>
  <si>
    <t xml:space="preserve">
2、上位机和WEB界面的Datapost 可以打开或者配置， 但是不会上报datapost 数据。
3、Acloud数据上报正常，Datapost 数据无法上报
5、上位机和WEB界面的Datapost 可以打开或者打开配置保存成功
6、Acloud数据上报失效，Datapost 数据上报正常。</t>
    <phoneticPr fontId="9" type="noConversion"/>
  </si>
  <si>
    <t>Acucloud 暂未转测</t>
    <phoneticPr fontId="9" type="noConversion"/>
  </si>
  <si>
    <t>Function_AcuRev1320_040_01_case9</t>
  </si>
  <si>
    <t>上位机上 Post File Length 输入范围1~43200 mins， Log Post Interval 输入范围1~2592000 seconds，范围检查正确。</t>
    <phoneticPr fontId="9" type="noConversion"/>
  </si>
  <si>
    <t>1、上位机上 Post File Length 输入范围1、43200
2、点击update， 检查保存是否成功
3、上位机上  Log Post Interval 输入范围1、43200
4、点击update， 检查保存是否成功</t>
    <phoneticPr fontId="9" type="noConversion"/>
  </si>
  <si>
    <t xml:space="preserve">
2、点击update， 检查保存成功
4、点击update， 检查保存成功</t>
    <phoneticPr fontId="9" type="noConversion"/>
  </si>
  <si>
    <t>Function_AcuRev1320_040_01_case10</t>
  </si>
  <si>
    <t>datalogger1选择，选择通道参数组合2(上报频率60s),  配置错误Token，等待T1(10分钟)，并掉电重启，然后配置正确Token值，T1时间错过的文件在通信恢复后，补充推送数据</t>
    <phoneticPr fontId="9" type="noConversion"/>
  </si>
  <si>
    <t xml:space="preserve">1、Acuview2上位机
2、AcuRev1320电表
3、TCP通信
4、关闭DataLog
</t>
    <phoneticPr fontId="9" type="noConversion"/>
  </si>
  <si>
    <r>
      <t xml:space="preserve">1、datalogger1选择(实时参数、电压电流需量、电能、THD、谐波、序列分量、相角、DI、双源电能参数)
</t>
    </r>
    <r>
      <rPr>
        <sz val="8"/>
        <color rgb="FFFF0000"/>
        <rFont val="微软雅黑"/>
        <family val="2"/>
        <charset val="134"/>
      </rPr>
      <t>1.1  导入填写正确服务token (测试http服务器需要校验token)</t>
    </r>
    <r>
      <rPr>
        <sz val="8"/>
        <color theme="1"/>
        <rFont val="微软雅黑"/>
        <family val="2"/>
        <charset val="134"/>
      </rPr>
      <t xml:space="preserve">
2、选择通道参数组合 (上报频率  60s)
参数组合2:
EnableDatalogpost:"enable"，
PostProtocol:"http"，URL:"http:xxx", 
LogFileFormat:"JSON",
TimestampFormat:</t>
    </r>
    <r>
      <rPr>
        <sz val="8"/>
        <color rgb="FFFF0000"/>
        <rFont val="微软雅黑"/>
        <family val="2"/>
        <charset val="134"/>
      </rPr>
      <t>"ISO8601 Format" ， 例如:2026-03-11T11:28:00+08:00,,</t>
    </r>
    <r>
      <rPr>
        <sz val="8"/>
        <color theme="1"/>
        <rFont val="微软雅黑"/>
        <family val="2"/>
        <charset val="134"/>
      </rPr>
      <t xml:space="preserve">
LogFileNameFormat:</t>
    </r>
    <r>
      <rPr>
        <b/>
        <sz val="8"/>
        <color rgb="FFFF0000"/>
        <rFont val="微软雅黑"/>
        <family val="2"/>
        <charset val="134"/>
      </rPr>
      <t>"</t>
    </r>
    <r>
      <rPr>
        <b/>
        <sz val="8"/>
        <color rgb="FF0000CC"/>
        <rFont val="微软雅黑"/>
        <family val="2"/>
        <charset val="134"/>
      </rPr>
      <t>:"UTC timestamp",      例如: AN53050387--1484578000_intervaltime.json</t>
    </r>
    <r>
      <rPr>
        <sz val="8"/>
        <color theme="1"/>
        <rFont val="微软雅黑"/>
        <family val="2"/>
        <charset val="134"/>
      </rPr>
      <t xml:space="preserve">
LogInterval:"60 s",
PostFileLength:"4 mins",
datalog中logging Interval设置2mins
3、配置错误Token
4、使能DataLog开关
5、等待10mins， 掉电重启电表
6、观察过去10分钟，datalogger1的数据是否上传到http server上
7、配置正确Token， 等待5mins
8、检查T1时间错过的文件是否在通信恢复后，补充推送数据到http server上。</t>
    </r>
    <phoneticPr fontId="9" type="noConversion"/>
  </si>
  <si>
    <t>6、过去10分钟，datalogger1的数据未上传到http server上
8、T1时间错过的文件在通信恢复后，补充推送数据到http server上</t>
    <phoneticPr fontId="9" type="noConversion"/>
  </si>
  <si>
    <t>暂无token 可用的服务器</t>
    <phoneticPr fontId="9" type="noConversion"/>
  </si>
  <si>
    <t>Datalogger2</t>
    <phoneticPr fontId="11" type="noConversion"/>
  </si>
  <si>
    <t>Function_AcuRev1320_040_02_case1</t>
  </si>
  <si>
    <t>datalogger2选择(实时参数、电压电流需量、电能、THD、谐波、序列分量、相角、DI、双源电能参数)，选择通道参数组合1(上报频率1 s), 文件推送数据和频率正常</t>
  </si>
  <si>
    <r>
      <t xml:space="preserve">1、datalogger2选择(实时参数、电压电流需量、电能、THD、谐波、序列分量、相角、DI、双源电能参数)
</t>
    </r>
    <r>
      <rPr>
        <sz val="8"/>
        <color rgb="FFFF0000"/>
        <rFont val="微软雅黑"/>
        <family val="2"/>
        <charset val="134"/>
      </rPr>
      <t>1.1  导入填写正确服务token (测试http服务器需要校验token)</t>
    </r>
    <r>
      <rPr>
        <sz val="8"/>
        <color theme="1"/>
        <rFont val="微软雅黑"/>
        <family val="2"/>
        <charset val="134"/>
      </rPr>
      <t xml:space="preserve">
2、选择通道参数组合1(上报频率1 s)
参数组合1: 
EnableDatalogpost:"enable"，
PostProtocol:"http"，URL:"http:xxx", 
LogFileFormat:"JSON",
TimestampFormat:</t>
    </r>
    <r>
      <rPr>
        <sz val="8"/>
        <color rgb="FFFF0000"/>
        <rFont val="微软雅黑"/>
        <family val="2"/>
        <charset val="134"/>
      </rPr>
      <t>"ISO8601 Format" ， 例如:2026-03-11T11:28:00+08:00,,</t>
    </r>
    <r>
      <rPr>
        <sz val="8"/>
        <color theme="1"/>
        <rFont val="微软雅黑"/>
        <family val="2"/>
        <charset val="134"/>
      </rPr>
      <t xml:space="preserve">
LogFileNameFormat::"</t>
    </r>
    <r>
      <rPr>
        <sz val="8"/>
        <color rgb="FF0000CC"/>
        <rFont val="微软雅黑"/>
        <family val="2"/>
        <charset val="134"/>
      </rPr>
      <t xml:space="preserve">UTC timestamp",      例如: AN53050387--1484578000_intervaltime.json, </t>
    </r>
    <r>
      <rPr>
        <sz val="8"/>
        <color theme="1"/>
        <rFont val="微软雅黑"/>
        <family val="2"/>
        <charset val="134"/>
      </rPr>
      <t xml:space="preserve">
LogInterval:</t>
    </r>
    <r>
      <rPr>
        <sz val="8"/>
        <color rgb="FFFF0000"/>
        <rFont val="微软雅黑"/>
        <family val="2"/>
        <charset val="134"/>
      </rPr>
      <t>"60 s",</t>
    </r>
    <r>
      <rPr>
        <sz val="8"/>
        <color theme="1"/>
        <rFont val="微软雅黑"/>
        <family val="2"/>
        <charset val="134"/>
      </rPr>
      <t xml:space="preserve">
PostFileLength:"1 mins",
datalog中logging Interval设置1mins，sectors 配置100
3、检查是否1mins上传一个文件 ，且文件推送数据格式及内容正常</t>
    </r>
    <phoneticPr fontId="9" type="noConversion"/>
  </si>
  <si>
    <t>3、间隔 1mins上传一个文件 ，且文件推送数据格式及内容正常。</t>
    <phoneticPr fontId="9" type="noConversion"/>
  </si>
  <si>
    <t>Function_AcuRev1320_040_02_case2</t>
  </si>
  <si>
    <t>datalogger2选择(实时参数、电压电流需量、电能、THD、谐波、序列分量、相角、DI、双源电能参数)，选择通道参数组合2(上报频率60s), 文件推送数据和频率正常</t>
  </si>
  <si>
    <r>
      <t xml:space="preserve">1、datalogger2选择(实时参数、电压电流需量、电能、THD、谐波、序列分量、相角、DI、双源电能参数)
</t>
    </r>
    <r>
      <rPr>
        <b/>
        <sz val="8"/>
        <color rgb="FFFF0000"/>
        <rFont val="微软雅黑"/>
        <family val="2"/>
        <charset val="134"/>
      </rPr>
      <t>1.1  导入填写正确服务token (测试http服务器需要校验token)</t>
    </r>
    <r>
      <rPr>
        <sz val="8"/>
        <color theme="1"/>
        <rFont val="微软雅黑"/>
        <family val="2"/>
        <charset val="134"/>
      </rPr>
      <t xml:space="preserve">
2、选择通道参数组合 (上报频率  60s)
参数组合2:
EnableDatalogpost:"enable"，
PostProtocol:"https"，URL:"https:xxx", 
LogFileFormat:"JSON",
TimestampFormat:</t>
    </r>
    <r>
      <rPr>
        <sz val="8"/>
        <color rgb="FFFF0000"/>
        <rFont val="微软雅黑"/>
        <family val="2"/>
        <charset val="134"/>
      </rPr>
      <t>"ISO8601 Format" ， 例如:2026-03-11T11:28:00+08:00,</t>
    </r>
    <r>
      <rPr>
        <sz val="8"/>
        <color theme="1"/>
        <rFont val="微软雅黑"/>
        <family val="2"/>
        <charset val="134"/>
      </rPr>
      <t>,
LogFileNameFormat:</t>
    </r>
    <r>
      <rPr>
        <b/>
        <sz val="8"/>
        <color rgb="FFFF0000"/>
        <rFont val="微软雅黑"/>
        <family val="2"/>
        <charset val="134"/>
      </rPr>
      <t xml:space="preserve">"UTC timestamp",      例如: AN53050387-2026-02-06T15-29-51-0500-1sec.json </t>
    </r>
    <r>
      <rPr>
        <sz val="8"/>
        <color theme="1"/>
        <rFont val="微软雅黑"/>
        <family val="2"/>
        <charset val="134"/>
      </rPr>
      <t xml:space="preserve">
LogInterval:"60 s",
PostFileLength:"4 mins",
datalog中logging Interval设置2mins，sectors 配置100
3、检查是否4mins上传2个文件 ，且文件推送数据格式及内容正常</t>
    </r>
    <phoneticPr fontId="9" type="noConversion"/>
  </si>
  <si>
    <r>
      <t>3、间隔 4mins上传1个文件，</t>
    </r>
    <r>
      <rPr>
        <sz val="8"/>
        <color rgb="FFFF0000"/>
        <rFont val="微软雅黑"/>
        <family val="2"/>
        <charset val="134"/>
      </rPr>
      <t xml:space="preserve">包含两条数据 </t>
    </r>
    <r>
      <rPr>
        <sz val="8"/>
        <color theme="1"/>
        <rFont val="微软雅黑"/>
        <family val="2"/>
        <charset val="134"/>
      </rPr>
      <t>，且文件推送数据格式及内容正常。</t>
    </r>
    <phoneticPr fontId="9" type="noConversion"/>
  </si>
  <si>
    <t>Datalogger3</t>
    <phoneticPr fontId="11" type="noConversion"/>
  </si>
  <si>
    <t>Function_AcuRev1320_040_03_case1</t>
    <phoneticPr fontId="9" type="noConversion"/>
  </si>
  <si>
    <t>datalogger3选择(实时参数、电压电流需量、电能、THD、谐波、序列分量、相角、DI、双源电能参数)，选择通道参数组合3(上报频率300 s), 文件推送数据和频率正常</t>
  </si>
  <si>
    <r>
      <t xml:space="preserve">
1、datalogger3选择(实时参数、电压电流需量、电能、THD、谐波、序列分量、相角、DI、双源电能参数)
</t>
    </r>
    <r>
      <rPr>
        <sz val="8"/>
        <color rgb="FFFF0000"/>
        <rFont val="微软雅黑"/>
        <family val="2"/>
        <charset val="134"/>
      </rPr>
      <t>1.1  导入填写正确服务token (测试http服务器需要校验token)</t>
    </r>
    <r>
      <rPr>
        <sz val="8"/>
        <color theme="1"/>
        <rFont val="微软雅黑"/>
        <family val="2"/>
        <charset val="134"/>
      </rPr>
      <t xml:space="preserve">
2、选择通道参数组合 (上报频率  300s)
参数组合3:
EnableDatalogpost:"enable"，
PostProtocol:"http"，URL:"http:xxx", 
LogFileFormat:"CSV",
TimestampFormat:</t>
    </r>
    <r>
      <rPr>
        <sz val="8"/>
        <color rgb="FFFF0000"/>
        <rFont val="微软雅黑"/>
        <family val="2"/>
        <charset val="134"/>
      </rPr>
      <t>"UTC seconds， 也叫Unix timestamp， 例如:1770818304"</t>
    </r>
    <r>
      <rPr>
        <sz val="8"/>
        <color theme="1"/>
        <rFont val="微软雅黑"/>
        <family val="2"/>
        <charset val="134"/>
      </rPr>
      <t>,,
LogFileNameFormat:“</t>
    </r>
    <r>
      <rPr>
        <sz val="8"/>
        <color rgb="FF0000CC"/>
        <rFont val="微软雅黑"/>
        <family val="2"/>
        <charset val="134"/>
      </rPr>
      <t>Time interval based, 例如: AN53050387-2017-01-10T12-00-3day.csv“</t>
    </r>
    <r>
      <rPr>
        <sz val="8"/>
        <color theme="1"/>
        <rFont val="微软雅黑"/>
        <family val="2"/>
        <charset val="134"/>
      </rPr>
      <t xml:space="preserve">
LogInterval:"300 s",
PostFileLength:"10 mins",
datalog中logging Interval设置2mins，sectors 配置100
3、检查是否10mins上传一个文件 ，且文件推送数据格式及内容正常
4、检查文件格式是否符合要求
</t>
    </r>
    <r>
      <rPr>
        <sz val="8"/>
        <color rgb="FFFF0000"/>
        <rFont val="微软雅黑"/>
        <family val="2"/>
        <charset val="134"/>
      </rPr>
      <t>备注:  更新的需求如下
 Time Interval Format
 公式： fileName = serialNumber + "-" + optionalPrefix + "-" + nameStr + "-" + intervalName+ ".json/.csv";
 nameStr 在UTC Seconds模式下就是time_t转string， 类似“1770818304”，在time interval模式下是Y-%m-%dT%H-%M-%S%Timezone
intervalName是指log interval，数据多久记录一次。
例如：
AN53050387-2026-02-06T15-29-51-0500-1sec.json，
AN53050387-1770818304-1sec.csv。</t>
    </r>
    <phoneticPr fontId="9" type="noConversion"/>
  </si>
  <si>
    <t>3、间隔 10mins上传2个文件 ，且文件推送数据格式及内容正常。
4、检查文件格式符合要求</t>
    <phoneticPr fontId="9" type="noConversion"/>
  </si>
  <si>
    <t>【AcuRev-1320 v1.01p03】http模式，datapost文件命名格式错误，预期: 文件命名正确。</t>
    <phoneticPr fontId="9" type="noConversion"/>
  </si>
  <si>
    <t>Function_AcuRev1320_040_03_case2</t>
  </si>
  <si>
    <t>datalogger3选择(实时参数、电压电流需量、电能、THD、谐波、序列分量、相角、DI、双源电能参数)，选择通道参数组合4(上报频率600s), 文件推送数据和频率正常</t>
  </si>
  <si>
    <r>
      <t>1、datalogger3选择(实时参数、电压电流需量、电能、THD、谐波、序列分量、相角、DI、双源电能参数)
2、选择通道参数组合 (上报频率600  s)
参数组合4:
EnableDatalogpost:"enable"，
PostProtocol:"https"，URL:"https:xxx", 
LogFileFormat:"CSV",
TimestampFormat:</t>
    </r>
    <r>
      <rPr>
        <sz val="8"/>
        <color rgb="FFFF0000"/>
        <rFont val="微软雅黑"/>
        <family val="2"/>
        <charset val="134"/>
      </rPr>
      <t>"ISO8601 Format" ， 例如:2026-03-11T11:28:00+08:00,</t>
    </r>
    <r>
      <rPr>
        <sz val="8"/>
        <color theme="1"/>
        <rFont val="微软雅黑"/>
        <family val="2"/>
        <charset val="134"/>
      </rPr>
      <t xml:space="preserve">
LogFileNameFormat:</t>
    </r>
    <r>
      <rPr>
        <b/>
        <sz val="8"/>
        <color rgb="FF0000CC"/>
        <rFont val="微软雅黑"/>
        <family val="2"/>
        <charset val="134"/>
      </rPr>
      <t>“Time interval based, 例如: AN53050387-2017-01-10T12-00-3day.csv“</t>
    </r>
    <r>
      <rPr>
        <sz val="8"/>
        <color rgb="FF0000CC"/>
        <rFont val="微软雅黑"/>
        <family val="2"/>
        <charset val="134"/>
      </rPr>
      <t xml:space="preserve"> </t>
    </r>
    <r>
      <rPr>
        <sz val="8"/>
        <color theme="1"/>
        <rFont val="微软雅黑"/>
        <family val="2"/>
        <charset val="134"/>
      </rPr>
      <t xml:space="preserve">
LogInterval:"600 s",
PostFileLength:"6 mins",
datalog中logging Interval设置4mins，sectors 配置100
3、检查是否10mins上传一个文件 ，且文件推送数据格式及内容正常</t>
    </r>
    <phoneticPr fontId="9" type="noConversion"/>
  </si>
  <si>
    <t>3、 间隔 10mins上传一个文件 ，且文件推送数据格式及内容正常。</t>
    <phoneticPr fontId="9" type="noConversion"/>
  </si>
  <si>
    <t>trendlog</t>
    <phoneticPr fontId="11" type="noConversion"/>
  </si>
  <si>
    <t>Function_AcuRev1320_040_04_case1</t>
  </si>
  <si>
    <t>Trendlog选择(实时参数、电压电流需量、电能、THD、谐波、序列分量、相角、DI、双源电能参数)，选择通道参数组合2(上报频率60s), 文件推送数据和频率正常</t>
    <phoneticPr fontId="9" type="noConversion"/>
  </si>
  <si>
    <r>
      <rPr>
        <sz val="8"/>
        <color rgb="FF000000"/>
        <rFont val="微软雅黑"/>
        <family val="2"/>
        <charset val="134"/>
      </rPr>
      <t xml:space="preserve">1、Trendlog选择(实时参数、电压电流需量、电能、THD、谐波、序列分量、相角、DI、双源电能参数)
</t>
    </r>
    <r>
      <rPr>
        <sz val="8"/>
        <color rgb="FFFF0000"/>
        <rFont val="微软雅黑"/>
        <family val="2"/>
        <charset val="134"/>
      </rPr>
      <t xml:space="preserve">1.1  导入填写正确服务token (测试http服务器需要校验token)
</t>
    </r>
    <r>
      <rPr>
        <sz val="8"/>
        <color rgb="FF000000"/>
        <rFont val="微软雅黑"/>
        <family val="2"/>
        <charset val="134"/>
      </rPr>
      <t>2、选择通道参数组合 (上报频率  60s)
参数组合2:
EnableDatalogpost:"enable"，
PostProtocol:"https"，URL:"https:xxx", 
LogFileFormat:"JSON",
TimestampFormat:</t>
    </r>
    <r>
      <rPr>
        <sz val="8"/>
        <color rgb="FFFF0000"/>
        <rFont val="微软雅黑"/>
        <family val="2"/>
        <charset val="134"/>
      </rPr>
      <t xml:space="preserve">"ISO8601 Format" ， 例如:2026-03-11T11:28:00+08:00,
</t>
    </r>
    <r>
      <rPr>
        <sz val="8"/>
        <color rgb="FF000000"/>
        <rFont val="微软雅黑"/>
        <family val="2"/>
        <charset val="134"/>
      </rPr>
      <t>LogFileNameFormat:</t>
    </r>
    <r>
      <rPr>
        <b/>
        <sz val="8"/>
        <color rgb="FFFF0000"/>
        <rFont val="微软雅黑"/>
        <family val="2"/>
        <charset val="134"/>
      </rPr>
      <t>":"</t>
    </r>
    <r>
      <rPr>
        <b/>
        <sz val="8"/>
        <color rgb="FF0000CC"/>
        <rFont val="微软雅黑"/>
        <family val="2"/>
        <charset val="134"/>
      </rPr>
      <t xml:space="preserve">UTC timestamp",      例如: AN53050387--1484578000_intervaltime.json
</t>
    </r>
    <r>
      <rPr>
        <sz val="8"/>
        <color rgb="FF000000"/>
        <rFont val="微软雅黑"/>
        <family val="2"/>
        <charset val="134"/>
      </rPr>
      <t>LogInterval:"60 s",
PostFileLength:"4 mins",
datalog中logging Interval设置2mins，sectors 配置100
3、检查是否4mins上传2个文件 ，且文件推送数据格式及内容正常</t>
    </r>
  </si>
  <si>
    <t>3、间隔 4mins上传2个文件 ，且文件推送数据格式及内容正常。</t>
    <phoneticPr fontId="9" type="noConversion"/>
  </si>
  <si>
    <t>Function_AcuRev1320_040_04_case2</t>
  </si>
  <si>
    <t>Trendlog选择(实时参数、电压电流需量、电能、THD、谐波、序列分量、相角、DI、双源电能参数)，选择通道参数组合3(上报频率300 s), 文件推送数据和频率正常</t>
  </si>
  <si>
    <r>
      <t xml:space="preserve">1、Trendlog选择(实时参数、电压电流需量、电能、THD、谐波、序列分量、相角、DI、双源电能参数)
</t>
    </r>
    <r>
      <rPr>
        <b/>
        <sz val="8"/>
        <color rgb="FFFF0000"/>
        <rFont val="微软雅黑"/>
        <family val="2"/>
        <charset val="134"/>
      </rPr>
      <t>1.1  导入填写正确服务token (测试http服务器需要校验token)</t>
    </r>
    <r>
      <rPr>
        <sz val="8"/>
        <color theme="1"/>
        <rFont val="微软雅黑"/>
        <family val="2"/>
        <charset val="134"/>
      </rPr>
      <t xml:space="preserve">
2、选择通道参数组合 (上报频率  300s)
参数组合3:
EnableDatalogpost:"enable"，
PostProtocol:"http"，URL:"http:xxx", 
LogFileFormat:"CSV",
TimestampFormat:</t>
    </r>
    <r>
      <rPr>
        <sz val="8"/>
        <color rgb="FFFF0000"/>
        <rFont val="微软雅黑"/>
        <family val="2"/>
        <charset val="134"/>
      </rPr>
      <t>"UTC seconds， 也叫Unix timestamp， 例如:1770818304"</t>
    </r>
    <r>
      <rPr>
        <sz val="8"/>
        <color theme="1"/>
        <rFont val="微软雅黑"/>
        <family val="2"/>
        <charset val="134"/>
      </rPr>
      <t>,,
LogFileNameFormat:</t>
    </r>
    <r>
      <rPr>
        <sz val="8"/>
        <color rgb="FFFF0000"/>
        <rFont val="微软雅黑"/>
        <family val="2"/>
        <charset val="134"/>
      </rPr>
      <t>“</t>
    </r>
    <r>
      <rPr>
        <sz val="8"/>
        <color rgb="FF0000CC"/>
        <rFont val="微软雅黑"/>
        <family val="2"/>
        <charset val="134"/>
      </rPr>
      <t xml:space="preserve">Time interval based, 例如: AN53050387-2017-01-10T12-00-3day.csv“ 
</t>
    </r>
    <r>
      <rPr>
        <sz val="8"/>
        <color theme="1"/>
        <rFont val="微软雅黑"/>
        <family val="2"/>
        <charset val="134"/>
      </rPr>
      <t>LogInterval:"300 s",
PostFileLength:"10 mins",
datalog中logging Interval设置2mins，sectors 配置100
3、检查是否10mins上传一个文件 ，且文件推送数据格式及内容正常</t>
    </r>
    <phoneticPr fontId="9" type="noConversion"/>
  </si>
  <si>
    <t>3、间隔 10mins上传2个文件 ，且文件推送数据格式及内容正常。</t>
    <phoneticPr fontId="9" type="noConversion"/>
  </si>
  <si>
    <t>DualSourceEnergy</t>
    <phoneticPr fontId="9" type="noConversion"/>
  </si>
  <si>
    <t>DualSource通信控制(Grid)</t>
  </si>
  <si>
    <t>Function_AcuRev1320_042_01_case1</t>
  </si>
  <si>
    <t>切换模式comm，Direction为Grid，Energy1&amp;2&amp;3设置EP_A,&amp;EP_B&amp;EP_C, Grid计算正确</t>
    <phoneticPr fontId="9" type="noConversion"/>
  </si>
  <si>
    <r>
      <t xml:space="preserve">1、切换模式comm
2、Direction为Grid
</t>
    </r>
    <r>
      <rPr>
        <sz val="8"/>
        <color rgb="FFFF0000"/>
        <rFont val="微软雅黑"/>
        <family val="2"/>
        <charset val="134"/>
      </rPr>
      <t>2.2、 输入均为400V 5A 压流角30°</t>
    </r>
    <r>
      <rPr>
        <sz val="8"/>
        <color theme="1"/>
        <rFont val="微软雅黑"/>
        <family val="2"/>
        <charset val="134"/>
      </rPr>
      <t xml:space="preserve">
3、Energy1&amp;2&amp;3设置EP_A,&amp;EP_B&amp;EP_C
4、等待5分钟，
5、检查Energy1&amp;2&amp;3的Grid计算是否正确， Energy1&amp;2&amp;3General增加为0</t>
    </r>
    <phoneticPr fontId="9" type="noConversion"/>
  </si>
  <si>
    <t>5、Energy1&amp;2&amp;3的Grid计算正确， Energy1&amp;2&amp;3 General增加为0</t>
    <phoneticPr fontId="9" type="noConversion"/>
  </si>
  <si>
    <t>Dual Source Energy ，配置Direction为Grid，但是能量累计在了Generator</t>
    <phoneticPr fontId="9" type="noConversion"/>
  </si>
  <si>
    <t>对比reading中energy与dual   source 中的energy</t>
    <phoneticPr fontId="9" type="noConversion"/>
  </si>
  <si>
    <t>Function_AcuRev1320_042_01_case2</t>
    <phoneticPr fontId="9" type="noConversion"/>
  </si>
  <si>
    <t>切换模式comm，Direction为Grid，Energy1&amp;2&amp;3设置Eq_A,&amp;Eq_B&amp;Eq_C, Grid计算正确</t>
    <phoneticPr fontId="9" type="noConversion"/>
  </si>
  <si>
    <t>1、切换模式comm
2、Direction为Grid
3、Energy1&amp;2&amp;3设置Eq_A,&amp;Eq_B&amp;Eq_C
4、等待5分钟，
5、检查Energy1&amp;2&amp;3的Grid计算是否正确， Energy1&amp;2&amp;3General增加为0</t>
    <phoneticPr fontId="9" type="noConversion"/>
  </si>
  <si>
    <t>Dual Source Energy ，配置Direction为Grid，但是能量累计在了Generator</t>
  </si>
  <si>
    <t>DualSource通信控制(Grid)</t>
    <phoneticPr fontId="11" type="noConversion"/>
  </si>
  <si>
    <t>Function_AcuRev1320_042_01_case3</t>
    <phoneticPr fontId="9" type="noConversion"/>
  </si>
  <si>
    <t>切换模式comm，Direction为Grid，Energy1&amp;2&amp;3设置Es_A,&amp;Es_B&amp;Es_C, Grid计算正确</t>
    <phoneticPr fontId="9" type="noConversion"/>
  </si>
  <si>
    <r>
      <t xml:space="preserve">1、切换模式comm
2、Direction为Grid
</t>
    </r>
    <r>
      <rPr>
        <sz val="8"/>
        <color rgb="FFFF0000"/>
        <rFont val="微软雅黑"/>
        <family val="2"/>
        <charset val="134"/>
      </rPr>
      <t>2.2、 输入均为400V 5A 压流角30°</t>
    </r>
    <r>
      <rPr>
        <sz val="8"/>
        <color theme="1"/>
        <rFont val="微软雅黑"/>
        <family val="2"/>
        <charset val="134"/>
      </rPr>
      <t xml:space="preserve">
3、Energy1&amp;2&amp;3设置Es_A,&amp;Es_B&amp;Es_C
4、等待5分钟，
5、检查Energy1&amp;2&amp;3的Grid计算是否正确， Energy1&amp;2&amp;3General增加为0</t>
    </r>
    <phoneticPr fontId="9" type="noConversion"/>
  </si>
  <si>
    <t>Function_AcuRev1320_042_01_case4</t>
  </si>
  <si>
    <t>切换模式comm，Direction为Grid，Energy1&amp;2&amp;3设置Ep,&amp;Eq&amp;Es, Grid计算正确</t>
  </si>
  <si>
    <r>
      <t xml:space="preserve">1、切换模式comm
2、Direction为Grid
</t>
    </r>
    <r>
      <rPr>
        <sz val="8"/>
        <color rgb="FFFF0000"/>
        <rFont val="微软雅黑"/>
        <family val="2"/>
        <charset val="134"/>
      </rPr>
      <t>2.2、 输入均为400V 5A 压流角30°</t>
    </r>
    <r>
      <rPr>
        <sz val="8"/>
        <color theme="1"/>
        <rFont val="微软雅黑"/>
        <family val="2"/>
        <charset val="134"/>
      </rPr>
      <t xml:space="preserve">
3、Energy1&amp;2&amp;3设置Ep,&amp;Eq&amp;Es
4、等待5分钟，
5、检查Energy1&amp;2&amp;3的Grid计算是否正确， Energy1&amp;2&amp;3General增加为0</t>
    </r>
    <phoneticPr fontId="9" type="noConversion"/>
  </si>
  <si>
    <t>Function_AcuRev1320_042_01_case5</t>
  </si>
  <si>
    <t>切换模式comm，Direction为Grid，Energy1&amp;2&amp;3设置EP_B,&amp;EP_B&amp;EP_B, Grid计算正确</t>
    <phoneticPr fontId="9" type="noConversion"/>
  </si>
  <si>
    <r>
      <t xml:space="preserve">1、切换模式comm
2、Direction为Grid
</t>
    </r>
    <r>
      <rPr>
        <sz val="8"/>
        <color rgb="FFFF0000"/>
        <rFont val="微软雅黑"/>
        <family val="2"/>
        <charset val="134"/>
      </rPr>
      <t>2.2、 输入均为400V 5A 压流角30°</t>
    </r>
    <r>
      <rPr>
        <sz val="8"/>
        <color theme="1"/>
        <rFont val="微软雅黑"/>
        <family val="2"/>
        <charset val="134"/>
      </rPr>
      <t xml:space="preserve">
3、Energy1&amp;2&amp;3设置EP_B,&amp;EP_B&amp;EP_B
4、等待5分钟，
5、检查Energy1&amp;2&amp;3的Grid计算是否正确， Energy1&amp;2&amp;3General增加为0</t>
    </r>
    <phoneticPr fontId="9" type="noConversion"/>
  </si>
  <si>
    <t>5、Energy1&amp;2&amp;3的Grid计算正确， Energy1&amp;2&amp;3 General增加为0</t>
  </si>
  <si>
    <t>Function_AcuRev1320_042_01_case6</t>
  </si>
  <si>
    <t>切换模式comm，Direction为Grid，Energy1&amp;2&amp;3设置Ep,&amp;Ep&amp;Ep, Grid计算正确</t>
    <phoneticPr fontId="9" type="noConversion"/>
  </si>
  <si>
    <t>1、切换模式comm
2、Direction为Grid
3、Energy1&amp;2&amp;3设置Ep,&amp;Ep&amp;Ep
4、等待5分钟，
5、检查Energy1&amp;2&amp;3的Grid计算是否正确， Energy1&amp;2&amp;3General增加为0</t>
  </si>
  <si>
    <t>Function_AcuRev1320_042_01_case7</t>
    <phoneticPr fontId="9" type="noConversion"/>
  </si>
  <si>
    <t>切换模式comm，Direction为Grid，Energy1&amp;2&amp;3设置Es,&amp;Es&amp;Es, Grid计算正确</t>
    <phoneticPr fontId="9" type="noConversion"/>
  </si>
  <si>
    <r>
      <t xml:space="preserve">1、切换模式comm
2、Direction为Grid
</t>
    </r>
    <r>
      <rPr>
        <sz val="8"/>
        <color rgb="FFFF0000"/>
        <rFont val="微软雅黑"/>
        <family val="2"/>
        <charset val="134"/>
      </rPr>
      <t xml:space="preserve">2.2、 输入均为400V 5A 压流角30°
</t>
    </r>
    <r>
      <rPr>
        <sz val="8"/>
        <color theme="1"/>
        <rFont val="微软雅黑"/>
        <family val="2"/>
        <charset val="134"/>
      </rPr>
      <t>3、Energy1&amp;2&amp;3设置Es,&amp;Es&amp;Es
4、等待5分钟，
5、检查Energy1&amp;2&amp;3的Grid计算是否正确， Energy1&amp;2&amp;3General增加为0</t>
    </r>
    <phoneticPr fontId="9" type="noConversion"/>
  </si>
  <si>
    <t>Function_AcuRev1320_042_01_case8</t>
  </si>
  <si>
    <t>切换模式comm，Direction为Grid，Energy1&amp;2&amp;3设置undefined, Grid计算正确</t>
    <phoneticPr fontId="9" type="noConversion"/>
  </si>
  <si>
    <r>
      <t xml:space="preserve">1、切换模式comm
2、Direction为Grid
</t>
    </r>
    <r>
      <rPr>
        <sz val="8"/>
        <color rgb="FFFF0000"/>
        <rFont val="微软雅黑"/>
        <family val="2"/>
        <charset val="134"/>
      </rPr>
      <t>2.2、 输入均为400V 5A 压流角30°</t>
    </r>
    <r>
      <rPr>
        <sz val="8"/>
        <color theme="1"/>
        <rFont val="微软雅黑"/>
        <family val="2"/>
        <charset val="134"/>
      </rPr>
      <t xml:space="preserve">
3、Energy1&amp;2&amp;3设置undefined
4、等待5分钟，
5、检查Energy1&amp;2&amp;3的Grid计算是否正确， Energy1&amp;2&amp;3General增加为0</t>
    </r>
    <phoneticPr fontId="9" type="noConversion"/>
  </si>
  <si>
    <t>5、Energy1&amp;2&amp;3的Grid增加为0， Energy1&amp;2&amp;3 General增加为0</t>
    <phoneticPr fontId="9" type="noConversion"/>
  </si>
  <si>
    <t>Function_AcuRev1320_042_01_case9</t>
  </si>
  <si>
    <t>切换模式comm，Direction为Grid，Energy1&amp;2&amp;3设置Ep_B,&amp;Eq_A&amp;Es_C, Grid计算正确</t>
    <phoneticPr fontId="9" type="noConversion"/>
  </si>
  <si>
    <r>
      <t xml:space="preserve">1、切换模式comm
2、Direction为Grid
</t>
    </r>
    <r>
      <rPr>
        <sz val="8"/>
        <color rgb="FFFF0000"/>
        <rFont val="微软雅黑"/>
        <family val="2"/>
        <charset val="134"/>
      </rPr>
      <t>2.2、 输入均为400V 5A 压流角30°</t>
    </r>
    <r>
      <rPr>
        <sz val="8"/>
        <color theme="1"/>
        <rFont val="微软雅黑"/>
        <family val="2"/>
        <charset val="134"/>
      </rPr>
      <t xml:space="preserve">
3、Energy1&amp;2&amp;3设置Ep_B,&amp;Eq_A&amp;Es_C
4、等待5分钟，
5、检查Energy1&amp;2&amp;3的Grid计算是否正确， Energy1&amp;2&amp;3General增加为0</t>
    </r>
    <phoneticPr fontId="9" type="noConversion"/>
  </si>
  <si>
    <t>Function_AcuRev1320_042_01_case10</t>
  </si>
  <si>
    <t>切换模式comm，Direction为Grid，Energy1&amp;2&amp;3设置Ep_C,&amp;Ep_B&amp;Es_A, Grid计算正确</t>
    <phoneticPr fontId="9" type="noConversion"/>
  </si>
  <si>
    <r>
      <t xml:space="preserve">1、切换模式comm
2、Direction为Grid
</t>
    </r>
    <r>
      <rPr>
        <sz val="8"/>
        <color rgb="FFFF0000"/>
        <rFont val="微软雅黑"/>
        <family val="2"/>
        <charset val="134"/>
      </rPr>
      <t>2.2、 输入均为400V 5A 压流角30°</t>
    </r>
    <r>
      <rPr>
        <sz val="8"/>
        <color theme="1"/>
        <rFont val="微软雅黑"/>
        <family val="2"/>
        <charset val="134"/>
      </rPr>
      <t xml:space="preserve">
3、Energy1&amp;2&amp;3设置Ep_C,&amp;Ep_B&amp;Es_A
4、等待5分钟，
5、检查Energy1&amp;2&amp;3的Grid计算是否正确， Energy1&amp;2&amp;3General增加为0</t>
    </r>
    <phoneticPr fontId="9" type="noConversion"/>
  </si>
  <si>
    <t>Function_AcuRev1320_042_01_case11</t>
  </si>
  <si>
    <t>切换模式comm，Direction为Grid，Energy1&amp;2&amp;3设置Es_C,&amp;Ep_B&amp;Es, Grid计算正确</t>
    <phoneticPr fontId="9" type="noConversion"/>
  </si>
  <si>
    <r>
      <t>1、</t>
    </r>
    <r>
      <rPr>
        <sz val="8"/>
        <color rgb="FFFF0000"/>
        <rFont val="微软雅黑"/>
        <family val="2"/>
        <charset val="134"/>
      </rPr>
      <t>HMI界面上设置，</t>
    </r>
    <r>
      <rPr>
        <sz val="8"/>
        <color theme="1"/>
        <rFont val="微软雅黑"/>
        <family val="2"/>
        <charset val="134"/>
      </rPr>
      <t>切换模式comm
2、</t>
    </r>
    <r>
      <rPr>
        <sz val="8"/>
        <color rgb="FFFF0000"/>
        <rFont val="微软雅黑"/>
        <family val="2"/>
        <charset val="134"/>
      </rPr>
      <t>HMI界面上设置，</t>
    </r>
    <r>
      <rPr>
        <sz val="8"/>
        <color theme="1"/>
        <rFont val="微软雅黑"/>
        <family val="2"/>
        <charset val="134"/>
      </rPr>
      <t xml:space="preserve">Direction为Grid
</t>
    </r>
    <r>
      <rPr>
        <sz val="8"/>
        <color rgb="FFFF0000"/>
        <rFont val="微软雅黑"/>
        <family val="2"/>
        <charset val="134"/>
      </rPr>
      <t>2.2、 输入均为400V 5A 压流角30°</t>
    </r>
    <r>
      <rPr>
        <sz val="8"/>
        <color theme="1"/>
        <rFont val="微软雅黑"/>
        <family val="2"/>
        <charset val="134"/>
      </rPr>
      <t xml:space="preserve">
3、</t>
    </r>
    <r>
      <rPr>
        <sz val="8"/>
        <color rgb="FFFF0000"/>
        <rFont val="微软雅黑"/>
        <family val="2"/>
        <charset val="134"/>
      </rPr>
      <t>HMI界面上设置</t>
    </r>
    <r>
      <rPr>
        <sz val="8"/>
        <color theme="1"/>
        <rFont val="微软雅黑"/>
        <family val="2"/>
        <charset val="134"/>
      </rPr>
      <t>，Energy1&amp;2&amp;3设置Es_C,&amp;Ep_B&amp;Es
4、等待5分钟，
5、检查Energy1&amp;2&amp;3的Grid计算是否正确， Energy1&amp;2&amp;3General增加为0</t>
    </r>
    <phoneticPr fontId="9" type="noConversion"/>
  </si>
  <si>
    <t>Function_AcuRev1320_042_01_case12</t>
  </si>
  <si>
    <t>切换模式comm，Direction为Grid，Energy1&amp;2&amp;3设置Ep,&amp;Ep_B&amp;Es, Grid计算正确</t>
    <phoneticPr fontId="9" type="noConversion"/>
  </si>
  <si>
    <r>
      <t xml:space="preserve">1、切换模式comm
2、Direction为Grid
</t>
    </r>
    <r>
      <rPr>
        <sz val="8"/>
        <color rgb="FFFF0000"/>
        <rFont val="微软雅黑"/>
        <family val="2"/>
        <charset val="134"/>
      </rPr>
      <t>2.2、 输入均为400V 5A 压流角30°</t>
    </r>
    <r>
      <rPr>
        <sz val="8"/>
        <color theme="1"/>
        <rFont val="微软雅黑"/>
        <family val="2"/>
        <charset val="134"/>
      </rPr>
      <t xml:space="preserve">
3、Energy1&amp;2&amp;3设置Ep,&amp;Ep_B&amp;Es
4、等待5分钟，
5、检查Energy1&amp;2&amp;3的Grid计算是否正确， Energy1&amp;2&amp;3General增加为0</t>
    </r>
    <phoneticPr fontId="9" type="noConversion"/>
  </si>
  <si>
    <t>Function_AcuRev1320_042_01_case13</t>
  </si>
  <si>
    <t>切换模式comm，Direction为Grid，Energy1&amp;2&amp;3设置Ep,&amp;undefined&amp;Es, Grid计算正确</t>
    <phoneticPr fontId="9" type="noConversion"/>
  </si>
  <si>
    <r>
      <t xml:space="preserve">1、切换模式comm
2、Direction为Grid
</t>
    </r>
    <r>
      <rPr>
        <sz val="8"/>
        <color rgb="FFFF0000"/>
        <rFont val="微软雅黑"/>
        <family val="2"/>
        <charset val="134"/>
      </rPr>
      <t xml:space="preserve">2.2、 输入均为400V 5A 压流角30°
</t>
    </r>
    <r>
      <rPr>
        <sz val="8"/>
        <color theme="1"/>
        <rFont val="微软雅黑"/>
        <family val="2"/>
        <charset val="134"/>
      </rPr>
      <t>3、Energy1&amp;2&amp;3设置Ep,&amp;undefined&amp;Es
4、等待5分钟，
5、检查Energy1&amp;2&amp;3的Grid计算是否正确， Energy1&amp;2&amp;3General增加为0</t>
    </r>
    <phoneticPr fontId="9" type="noConversion"/>
  </si>
  <si>
    <t>Function_AcuRev1320_042_01_case14</t>
  </si>
  <si>
    <t>Grid不使能，Grid功能失效，上位机不展示Grid内容</t>
    <phoneticPr fontId="9" type="noConversion"/>
  </si>
  <si>
    <r>
      <t xml:space="preserve">1、DualSource使能状态为Disable
</t>
    </r>
    <r>
      <rPr>
        <sz val="8"/>
        <color rgb="FFFF0000"/>
        <rFont val="微软雅黑"/>
        <family val="2"/>
        <charset val="134"/>
      </rPr>
      <t>1.1 接入负载， 等待5mins</t>
    </r>
    <r>
      <rPr>
        <sz val="8"/>
        <color theme="1"/>
        <rFont val="微软雅黑"/>
        <family val="2"/>
        <charset val="134"/>
      </rPr>
      <t xml:space="preserve">
2、</t>
    </r>
    <r>
      <rPr>
        <sz val="8"/>
        <color rgb="FFFF0000"/>
        <rFont val="微软雅黑"/>
        <family val="2"/>
        <charset val="134"/>
      </rPr>
      <t>检查Grid功能是否失效，上位机继续展示Grid内容， 且内瓤不变</t>
    </r>
    <phoneticPr fontId="9" type="noConversion"/>
  </si>
  <si>
    <r>
      <t>2、</t>
    </r>
    <r>
      <rPr>
        <sz val="8"/>
        <color rgb="FFFF0000"/>
        <rFont val="微软雅黑"/>
        <family val="2"/>
        <charset val="134"/>
      </rPr>
      <t>Grid功能失效，上位机继续展示Grid内容， 且内瓤不变</t>
    </r>
    <r>
      <rPr>
        <sz val="8"/>
        <color theme="1"/>
        <rFont val="微软雅黑"/>
        <family val="2"/>
        <charset val="134"/>
      </rPr>
      <t xml:space="preserve">
备注： 失效即是能量不再累计，上位机显示没有其他变化</t>
    </r>
    <phoneticPr fontId="9" type="noConversion"/>
  </si>
  <si>
    <t>DualSource通信控制(Generator)</t>
    <phoneticPr fontId="11" type="noConversion"/>
  </si>
  <si>
    <t>Function_AcuRev1320_042_02_case1</t>
  </si>
  <si>
    <t>切换模式comm，Direction为Generator，Energy1&amp;2&amp;3设置EP_A,&amp;EP_B&amp;EP_C,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</si>
  <si>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3、Energy1&amp;2&amp;3设置EP_A,&amp;EP_B&amp;EP_C
4、等待5分钟，
5、检查Energy1&amp;2&amp;3的Generator计算是否正确， Energy1&amp;2&amp;3 Grid增加为0</t>
    </r>
    <phoneticPr fontId="9" type="noConversion"/>
  </si>
  <si>
    <t>5、Energy1&amp;2&amp;3的Generator计算正确， Energy1&amp;2&amp;3 Grid增加为0</t>
    <phoneticPr fontId="9" type="noConversion"/>
  </si>
  <si>
    <t>Dual Source Energy ，配置Direction为Generator，但是能量累计在了Grid</t>
  </si>
  <si>
    <t>Function_AcuRev1320_042_02_case2</t>
  </si>
  <si>
    <t>切换模式comm，Direction为Generator，Energy1&amp;2&amp;3设置Eq_A,&amp;Eq_B&amp;Eq_C,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</si>
  <si>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3、Energy1&amp;2&amp;3设置Eq_A,&amp;Eq_B&amp;Eq_C
4、等待5分钟，
5、检查Energy1&amp;2&amp;3的Generator计算是否正确， Energy1&amp;2&amp;3 Grid增加为0</t>
    </r>
    <phoneticPr fontId="9" type="noConversion"/>
  </si>
  <si>
    <t>Function_AcuRev1320_042_02_case3</t>
    <phoneticPr fontId="9" type="noConversion"/>
  </si>
  <si>
    <t>切换模式comm，Direction为Generator，Energy1&amp;2&amp;3设置Es_A,&amp;Es_B&amp;Es_C,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</si>
  <si>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3、Energy1&amp;2&amp;3设置Es_A,&amp;Es_B&amp;Es_C
4、等待5分钟，
5、检查Energy1&amp;2&amp;3的Generator计算是否正确， Energy1&amp;2&amp;3 Grid增加为0</t>
    </r>
    <phoneticPr fontId="9" type="noConversion"/>
  </si>
  <si>
    <t>Dual Source Energy ，配置Direction为Generator，但是能量累计在了Grid</t>
    <phoneticPr fontId="9" type="noConversion"/>
  </si>
  <si>
    <t>Function_AcuRev1320_042_02_case4</t>
  </si>
  <si>
    <t>切换模式comm，Direction为Generator，Energy1&amp;2&amp;3设置Ep,&amp;Eq&amp;Es,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</si>
  <si>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3、Energy1&amp;2&amp;3设置Ep,&amp;Eq&amp;Es
4、等待5分钟，
5、检查Energy1&amp;2&amp;3的Generator计算是否正确， Energy1&amp;2&amp;3 Grid增加为0</t>
    </r>
    <phoneticPr fontId="9" type="noConversion"/>
  </si>
  <si>
    <t>Function_AcuRev1320_042_02_case5</t>
  </si>
  <si>
    <t>切换模式comm，Direction为Generator，Energy1&amp;2&amp;3设置EP_A,&amp;EP_A&amp;EP_A,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</si>
  <si>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3、Energy1&amp;2&amp;3设置EP_A,&amp;EP_A&amp;EP_A
4、等待5分钟，
5、检查Energy1&amp;2&amp;3的Generator计算是否正确， Energy1&amp;2&amp;3 Grid增加为0</t>
    </r>
    <phoneticPr fontId="9" type="noConversion"/>
  </si>
  <si>
    <t>Function_AcuRev1320_042_02_case6</t>
  </si>
  <si>
    <t>切换模式comm，Direction为Generator，Energy1&amp;2&amp;3设置Ep,&amp;Ep&amp;Ep,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</si>
  <si>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3、Energy1&amp;2&amp;3设置Ep,&amp;Ep&amp;Ep
4、等待5分钟，
5、检查Energy1&amp;2&amp;3的Generator计算是否正确， Energy1&amp;2&amp;3 Grid增加为0</t>
    </r>
    <phoneticPr fontId="9" type="noConversion"/>
  </si>
  <si>
    <t>Function_AcuRev1320_042_02_case7</t>
  </si>
  <si>
    <t>切换模式comm，Direction为Generator，Energy1&amp;2&amp;3设置Es,&amp;Es&amp;Es,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</si>
  <si>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3、Energy1&amp;2&amp;3设置Es,&amp;Es&amp;Es
4、等待5分钟，
5、检查Energy1&amp;2&amp;3的Generator计算是否正确， Energy1&amp;2&amp;3 Grid增加为0</t>
    </r>
    <phoneticPr fontId="9" type="noConversion"/>
  </si>
  <si>
    <t>Function_AcuRev1320_042_02_case8</t>
  </si>
  <si>
    <t>切换模式comm，Direction为Generator，Energy1&amp;2&amp;3设置undefined,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</si>
  <si>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3、Energy1&amp;2&amp;3设置undefined
4、等待5分钟，
5、检查Energy1&amp;2&amp;3的Generator计算是否正确， Energy1&amp;2&amp;3 Grid增加为0</t>
    </r>
    <phoneticPr fontId="9" type="noConversion"/>
  </si>
  <si>
    <t>5、Energy1&amp;2&amp;3的Generator增加为0， Energy1&amp;2&amp;3 Grid增加为0</t>
    <phoneticPr fontId="9" type="noConversion"/>
  </si>
  <si>
    <t>Function_AcuRev1320_042_02_case9</t>
  </si>
  <si>
    <t>切换模式comm，Direction为Generator，Energy1&amp;2&amp;3设置Ep_B,&amp;Eq_A&amp;Es_C, Generator计算正确</t>
    <phoneticPr fontId="11"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</si>
  <si>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3、Energy1&amp;2&amp;3设置Ep_B,&amp;Eq_A&amp;Es_C
4、等待5分钟，
5、检查Energy1&amp;2&amp;3的Generator计算是否正确， Energy1&amp;2&amp;3 Grid增加为0</t>
    </r>
    <phoneticPr fontId="9" type="noConversion"/>
  </si>
  <si>
    <t>Eq_A 能量不累计</t>
    <phoneticPr fontId="9" type="noConversion"/>
  </si>
  <si>
    <t>Function_AcuRev1320_042_02_case10</t>
  </si>
  <si>
    <t>切换模式comm，Direction为Generator，Energy1&amp;2&amp;3设置Ep_C,&amp;Ep_B&amp;Es_A,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</si>
  <si>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3、Energy1&amp;2&amp;3设置Ep_C,&amp;Ep_B&amp;Es_A
4、等待5分钟，
5、检查Energy1&amp;2&amp;3的Generator计算是否正确， Energy1&amp;2&amp;3 Grid增加为0</t>
    </r>
    <phoneticPr fontId="9" type="noConversion"/>
  </si>
  <si>
    <t>Function_AcuRev1320_042_02_case11</t>
  </si>
  <si>
    <t>切换模式comm，Direction为Generator，Energy1&amp;2&amp;3设置Eq_B,&amp;Ep_C&amp;Es,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</si>
  <si>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3、Energy1&amp;2&amp;3设置Eq_B,&amp;Ep_C&amp;Es
4、等待5分钟，
5、检查Energy1&amp;2&amp;3的Generator计算是否正确， Energy1&amp;2&amp;3 Grid增加为0</t>
    </r>
    <phoneticPr fontId="9" type="noConversion"/>
  </si>
  <si>
    <t>Function_AcuRev1320_042_02_case12</t>
  </si>
  <si>
    <t>切换模式comm，Direction为Generator，Energy1&amp;2&amp;3设置Ep&amp;Ep_B&amp;Es,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</si>
  <si>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3、Energy1&amp;2&amp;3设置Ep&amp;Ep_B&amp;Es
4、等待5分钟，
5、检查Energy1&amp;2&amp;3的Generator计算是否正确， Energy1&amp;2&amp;3 Grid增加为0</t>
    </r>
    <phoneticPr fontId="9" type="noConversion"/>
  </si>
  <si>
    <t>Function_AcuRev1320_042_02_case13</t>
  </si>
  <si>
    <t>切换模式comm，Direction为Generator，Energy1&amp;2&amp;3设置Ep&amp;undefined&amp;Es, Generator计算正确</t>
    <phoneticPr fontId="9" type="noConversion"/>
  </si>
  <si>
    <r>
      <t xml:space="preserve">1、切换模式comm
2、Direction为Generator
</t>
    </r>
    <r>
      <rPr>
        <sz val="8"/>
        <color rgb="FFFF0000"/>
        <rFont val="微软雅黑"/>
        <family val="2"/>
        <charset val="134"/>
      </rPr>
      <t>2.2、 输入均为400V 5A 压流角30°</t>
    </r>
    <r>
      <rPr>
        <sz val="8"/>
        <color theme="1"/>
        <rFont val="微软雅黑"/>
        <family val="2"/>
        <charset val="134"/>
      </rPr>
      <t xml:space="preserve">
3、Energy1&amp;2&amp;3设置Ep&amp;undefined&amp;Es
4、等待5分钟，
5、检查Energy1&amp;2&amp;3的Generator计算是否正确， Energy1&amp;2&amp;3 Grid增加为0</t>
    </r>
    <phoneticPr fontId="9" type="noConversion"/>
  </si>
  <si>
    <t>DualSource DI控制</t>
    <phoneticPr fontId="11" type="noConversion"/>
  </si>
  <si>
    <t>Function_AcuRev1320_042_03_case1</t>
    <phoneticPr fontId="9" type="noConversion"/>
  </si>
  <si>
    <t>DI1模式,高电平,Energy1&amp;2&amp;3设置EP_A,&amp;EP_B&amp;EP_C,则generator能量增加正确，Grid能量不变</t>
    <phoneticPr fontId="9" type="noConversion"/>
  </si>
  <si>
    <r>
      <t>1、DI1模式
2、Energy1&amp;2&amp;3设置EP_A,&amp;EP_B&amp;EP_C
2.1 检查</t>
    </r>
    <r>
      <rPr>
        <sz val="8"/>
        <color rgb="FFFF0000"/>
        <rFont val="微软雅黑"/>
        <family val="2"/>
        <charset val="134"/>
      </rPr>
      <t>Direction选项框是否禁止用户编辑(灰色Grid)，DI高电平触发Direction选项框是否禁止用户编辑(灰色generation) -HMI和上位机均需要检查。</t>
    </r>
    <r>
      <rPr>
        <sz val="8"/>
        <color theme="1"/>
        <rFont val="微软雅黑"/>
        <family val="2"/>
        <charset val="134"/>
      </rPr>
      <t xml:space="preserve">
3、DI1触发高电平
4、等待5分钟
5、检查generator能量增加是否正确，Grid能量不变</t>
    </r>
    <phoneticPr fontId="9" type="noConversion"/>
  </si>
  <si>
    <t>2.1 Direction选项框需禁止用户编辑(灰色Grid)，DI高电平触发Direction选项框需禁止用户编辑(灰色generation)。
5、Energy1&amp;2&amp;3的generator能量增加正确，Grid能量不变</t>
    <phoneticPr fontId="9" type="noConversion"/>
  </si>
  <si>
    <t>DI1高低电平，未生效；具体积累到Grid还是Generator，依旧是settingu页面参数配置</t>
    <phoneticPr fontId="9" type="noConversion"/>
  </si>
  <si>
    <t xml:space="preserve">【AcuRev-1320 v1.01p04】Dualsource 选择 DI 以后，Direction选项框可以被用户修改， 预期: Direction选项框需禁止用户编辑(灰色Grid)，DI高电平触发Direction选项框需禁止用户编辑(灰色generation)。
</t>
    <phoneticPr fontId="9" type="noConversion"/>
  </si>
  <si>
    <t>【AcuRev-1320 v1.01p05】DualSource模式comm，Direction为Generator，切换为DI模式，DI低电平，generator能量增加，Grid能量不变，预期：DI低电平，generator能量不变，Grid能量增加 https://accuenergy.atlassian.net/browse/A1320-950</t>
    <phoneticPr fontId="9" type="noConversion"/>
  </si>
  <si>
    <t>Function_AcuRev1320_042_03_case2</t>
    <phoneticPr fontId="9" type="noConversion"/>
  </si>
  <si>
    <t>DI1模式,低电平,Energy1&amp;2&amp;3设置EP_A,&amp;EP_B&amp;EP_C,则Grid能量增加正确，generator能量不变</t>
    <phoneticPr fontId="9" type="noConversion"/>
  </si>
  <si>
    <t>1、DI1模式
2、Energy1&amp;2&amp;3设置EP_A,&amp;EP_B&amp;EP_C
3、DI1触发低电平
4、等待5分钟
5、检查Grid能量增加是否正确，generator能量不变</t>
    <phoneticPr fontId="9" type="noConversion"/>
  </si>
  <si>
    <t>5、Energy1&amp;2&amp;3的Grid能量增加正确，generator能量不变</t>
    <phoneticPr fontId="9" type="noConversion"/>
  </si>
  <si>
    <t>DI1高低电平，未生效；具体积累到Grid还是Generator，依旧是settingu页面参数配置</t>
  </si>
  <si>
    <r>
      <rPr>
        <sz val="8"/>
        <color rgb="FFFF0000"/>
        <rFont val="微软雅黑"/>
        <family val="2"/>
        <charset val="134"/>
      </rPr>
      <t>DI 模式业务功能没有实现，阻塞当前版本测试。</t>
    </r>
    <r>
      <rPr>
        <sz val="8"/>
        <color theme="1"/>
        <rFont val="微软雅黑"/>
        <family val="2"/>
        <charset val="134"/>
      </rPr>
      <t xml:space="preserve">  V1.01P05版本合入，https://accuenergy.atlassian.net/browse/A1320-746   </t>
    </r>
    <phoneticPr fontId="9" type="noConversion"/>
  </si>
  <si>
    <t>Function_AcuRev1320_042_03_case3</t>
  </si>
  <si>
    <t>DI1模式,高电平,Energy1&amp;2&amp;3设置Eq_A,&amp;Eq_B&amp;Eq_C,则generator能量增加正确，Grid能量不变</t>
    <phoneticPr fontId="9" type="noConversion"/>
  </si>
  <si>
    <t>1、DI1模式
2、Energy1&amp;2&amp;3设置Eq_A,&amp;Eq_B&amp;Eq_C
3、DI1触发高电平
4、等待5分钟
5、检查generator能量增加是否正确，Grid能量不变</t>
    <phoneticPr fontId="9" type="noConversion"/>
  </si>
  <si>
    <t>5、Energy1&amp;2&amp;3的generator能量增加正确，Grid能量不变</t>
    <phoneticPr fontId="9" type="noConversion"/>
  </si>
  <si>
    <t>Function_AcuRev1320_042_03_case4</t>
    <phoneticPr fontId="9" type="noConversion"/>
  </si>
  <si>
    <t>DI1模式,高电平,Energy1&amp;2&amp;3设置Eq_A,&amp;Eq_B&amp;Eq_C,则Grid能量增加正确，generator能量不变</t>
    <phoneticPr fontId="9" type="noConversion"/>
  </si>
  <si>
    <t>1、DI1模式
2、Energy1&amp;2&amp;3设置Eq_A,&amp;Eq_B&amp;Eq_C
3、DI1触发低电平
4、等待5分钟
5、检查Grid能量增加是否正确，generator能量不变</t>
    <phoneticPr fontId="9" type="noConversion"/>
  </si>
  <si>
    <t>【AcuRev-1320 v1.01p05】DualSource模式DI，DI低电平不改变，修改能量参数后，能量累计按照上次设置能量参数累计，预期：修改能量参数后，能量按照新能量参数累计 https://accuenergy.atlassian.net/browse/A1320-952</t>
    <phoneticPr fontId="9" type="noConversion"/>
  </si>
  <si>
    <t>Function_AcuRev1320_042_03_case5</t>
  </si>
  <si>
    <t>DI1模式,高电平,Energy1&amp;2&amp;3设置Es_A,&amp;Es_B&amp;Es_C,则generator能量增加正确，Grid能量不变</t>
    <phoneticPr fontId="9" type="noConversion"/>
  </si>
  <si>
    <t>1、DI1模式
2、Energy1&amp;2&amp;3设置Es_A,&amp;Es_B&amp;Es_C,
3、DI1触发高电平
4、等待5分钟
5、检查generator能量增加是否正确，Grid能量不变</t>
    <phoneticPr fontId="9" type="noConversion"/>
  </si>
  <si>
    <t>Function_AcuRev1320_042_03_case6</t>
  </si>
  <si>
    <t>DI1模式,低电平,Energy1&amp;2&amp;3设置Es_A,&amp;Es_B&amp;Es_C,则Grid能量增加正确，generator能量不变</t>
    <phoneticPr fontId="9" type="noConversion"/>
  </si>
  <si>
    <t>1、DI1模式
2、Energy1&amp;2&amp;3设置Es_A,&amp;Es_B&amp;Es_C
3、DI1触发低电平
4、等待5分钟
5、检查Grid能量增加是否正确，generator能量不变</t>
    <phoneticPr fontId="9" type="noConversion"/>
  </si>
  <si>
    <t>Function_AcuRev1320_042_03_case7</t>
  </si>
  <si>
    <t>DI1模式,高电平,Energy1&amp;2&amp;3设置Ep,&amp;Eq&amp;Es,则generator能量增加正确，Grid能量不变</t>
    <phoneticPr fontId="9" type="noConversion"/>
  </si>
  <si>
    <t>1、DI1模式
2、Energy1&amp;2&amp;3设置Ep,&amp;Eq&amp;Es
3、DI1触发高电平
4、等待5分钟
5、检查generator能量增加是否正确，Grid能量不变</t>
    <phoneticPr fontId="9" type="noConversion"/>
  </si>
  <si>
    <t>Function_AcuRev1320_042_03_case8</t>
  </si>
  <si>
    <t>DI1模式,低电平,Energy1&amp;2&amp;3设置Ep,&amp;Eq&amp;Es,则Grid能量增加正确，generator能量不变</t>
    <phoneticPr fontId="9" type="noConversion"/>
  </si>
  <si>
    <t>1、DI1模式
2、Energy1&amp;2&amp;3设置Ep,&amp;Eq&amp;Es
3、DI1触发低电平
4、等待5分钟
5、检查Grid能量增加是否正确，generator能量不变</t>
    <phoneticPr fontId="9" type="noConversion"/>
  </si>
  <si>
    <t>Function_AcuRev1320_042_03_case9</t>
  </si>
  <si>
    <t>DI2模式,高电平,Energy1&amp;2&amp;3设置EP_A,&amp;EP_B&amp;EP_C, 则generator能量增加正确，Grid能量不变</t>
    <phoneticPr fontId="9" type="noConversion"/>
  </si>
  <si>
    <t>1、DI2模式
2、Energy1&amp;2&amp;3设置EP_A,&amp;EP_B&amp;EP_C
3、DI1触发高电平
4、等待5分钟
5、检查generator能量增加是否正确，Grid能量不变</t>
    <phoneticPr fontId="9" type="noConversion"/>
  </si>
  <si>
    <t>【AcuRev-1320 v1.01p05】DualSource模式DI1，高电平，generator能量能量累计，修改模式DI2，此时DI2低电平，generator能量仍然累计，预期：修改模式DI2，DI2低电平，Grid能量增加 https://accuenergy.atlassian.net/browse/A1320-951</t>
    <phoneticPr fontId="9" type="noConversion"/>
  </si>
  <si>
    <t>Function_AcuRev1320_042_03_case10</t>
    <phoneticPr fontId="9" type="noConversion"/>
  </si>
  <si>
    <t>DI2模式,低电平,Energy1&amp;2&amp;3设置EP_A,&amp;EP_B&amp;EP_C, 则Grid能量增加正确，generator能量不变</t>
    <phoneticPr fontId="9" type="noConversion"/>
  </si>
  <si>
    <t>1、DI2模式
2、Energy1&amp;2&amp;3设置EP_A,&amp;EP_B&amp;EP_C
3、DI1触发低电平
4、等待5分钟
5、检查Grid能量增加是否正确，generator能量不变</t>
    <phoneticPr fontId="9" type="noConversion"/>
  </si>
  <si>
    <t>Function_AcuRev1320_042_03_case11</t>
    <phoneticPr fontId="9" type="noConversion"/>
  </si>
  <si>
    <t>DI2模式,高电平,Energy1&amp;2&amp;3设置Ep,&amp;Eq&amp;Es, 则generator能量增加正确，Grid能量不变</t>
    <phoneticPr fontId="9" type="noConversion"/>
  </si>
  <si>
    <t>1、DI2模式
2、Energy1&amp;2&amp;3设置Ep,&amp;Eq&amp;Es
3、DI1触发高电平
4、等待5分钟
5、检查generator能量增加是否正确，Grid能量不变</t>
    <phoneticPr fontId="9" type="noConversion"/>
  </si>
  <si>
    <t>Function_AcuRev1320_042_03_case12</t>
  </si>
  <si>
    <t>DI2模式,低电平,Energy1&amp;2&amp;3设置Ep,&amp;Eq&amp;Es, 则Grid能量增加正确，generator能量不变</t>
    <phoneticPr fontId="9" type="noConversion"/>
  </si>
  <si>
    <t>1、DI2模式
2、Energy1&amp;2&amp;3设置Ep,&amp;Eq&amp;Es
3、DI1触发低电平
4、等待5分钟
5、检查Grid能量增加是否正确，generator能量不变</t>
    <phoneticPr fontId="9" type="noConversion"/>
  </si>
  <si>
    <t>【AcuRev-1320 v1.01p05】DualSource模式DI，DI低电平不改变，修改能量参数后，能量累计按照上次设置能量参数累计，预期：修改能量参数后，能量按照新能量参数累计</t>
    <phoneticPr fontId="9" type="noConversion"/>
  </si>
  <si>
    <t>Function_AcuRev1320_042_03_case13</t>
  </si>
  <si>
    <t>DI3模式,高电平,Energy1&amp;2&amp;3设置EP_A,&amp;EP_B&amp;EP_C,则generator能量增加正确，Grid能量不变</t>
    <phoneticPr fontId="9" type="noConversion"/>
  </si>
  <si>
    <t>1、DI3模式
2、Energy1&amp;2&amp;3设置EP_A,&amp;EP_B&amp;EP_C
3、DI1触发高电平
4、等待5分钟
5、检查generator能量增加是否正确，Grid能量不变</t>
    <phoneticPr fontId="9" type="noConversion"/>
  </si>
  <si>
    <t>Function_AcuRev1320_042_03_case14</t>
  </si>
  <si>
    <t>DI3模式,低电平,Energy1&amp;2&amp;3设置EP_A,&amp;EP_B&amp;EP_C,则Grid能量增加正确，generator能量不变</t>
    <phoneticPr fontId="9" type="noConversion"/>
  </si>
  <si>
    <t>1、DI3模式
2、Energy1&amp;2&amp;3设置EP_A,&amp;EP_B&amp;EP_C
3、DI1触发低电平
4、等待5分钟
5、检查Grid能量增加是否正确，generator能量不变</t>
    <phoneticPr fontId="9" type="noConversion"/>
  </si>
  <si>
    <t>Function_AcuRev1320_042_03_case15</t>
  </si>
  <si>
    <t>DI3模式,高电平,Energy1&amp;2&amp;3设置Ep,&amp;Eq&amp;Es,则generator能量增加正确，Grid能量不变</t>
    <phoneticPr fontId="9" type="noConversion"/>
  </si>
  <si>
    <t>1、DI3模式
2、Energy1&amp;2&amp;3设置Ep,&amp;Eq&amp;Es
3、DI1触发高电平
4、等待5分钟
5、检查generator能量增加是否正确，Grid能量不变</t>
  </si>
  <si>
    <t>Function_AcuRev1320_042_03_case16</t>
  </si>
  <si>
    <t>DI3模式,低电平,Energy1&amp;2&amp;3设置Ep,&amp;Eq&amp;Es,则Grid能量增加正确，generator能量不变</t>
    <phoneticPr fontId="9" type="noConversion"/>
  </si>
  <si>
    <t>1、DI3模式
2、Energy1&amp;2&amp;3设置Ep,&amp;Eq&amp;Es
3、DI1触发低电平
4、等待5分钟
5、检查Grid能量增加是否正确，generator能量不变</t>
    <phoneticPr fontId="9" type="noConversion"/>
  </si>
  <si>
    <t>DualSource log及清除</t>
    <phoneticPr fontId="11" type="noConversion"/>
  </si>
  <si>
    <t>Function_AcuRev1320_042_04_case1</t>
  </si>
  <si>
    <t>comm模式，Energy1&amp;2&amp;3设置EP_A,&amp;EP_B&amp;EP_C,  等待3mins，Grid切generator，DualSource log生成及读取正常</t>
    <phoneticPr fontId="9" type="noConversion"/>
  </si>
  <si>
    <t>1、comm模式，
2、Energy1&amp;2&amp;3设置EP_A,&amp;EP_B&amp;EP_C,  
3、等待3mins，
4、Grid切generator，
5、检查DualSource log生成及读取是否正确</t>
  </si>
  <si>
    <t>5、DualSource log生成成功，读取读取成功，显示数据正确。</t>
  </si>
  <si>
    <t>修改Dual Source Energy 的方向参数，生成日志时间戳与实际不一致，同时记录的6个能量的值也与实际不一致</t>
    <phoneticPr fontId="9" type="noConversion"/>
  </si>
  <si>
    <t>Function_AcuRev1320_042_04_case2</t>
  </si>
  <si>
    <t>comm模式，Energy1&amp;2&amp;3设置Eq_A,&amp;Eq_B&amp;Eq_C,  等待3mins，generator切Grid,   DualSource log生成及读取正常</t>
    <phoneticPr fontId="9" type="noConversion"/>
  </si>
  <si>
    <t>1、comm模式，
2、Energy1&amp;2&amp;3设置Eq_A,&amp;Eq_B&amp;Eq_C
3、等待3mins，
4、generator切Grid,
5、检查DualSource log生成及读取是否正确</t>
    <phoneticPr fontId="9" type="noConversion"/>
  </si>
  <si>
    <t>5、DualSource log生成成功，读取读取成功，显示数据正确。</t>
    <phoneticPr fontId="9" type="noConversion"/>
  </si>
  <si>
    <t>修改Dual Source Energy 的方向参数，生成日志时间戳与实际不一致，同时记录的6个能量的值也与实际不一致</t>
  </si>
  <si>
    <t>Function_AcuRev1320_042_04_case3</t>
  </si>
  <si>
    <t>comm模式，Energy1&amp;2&amp;3设置Es_A,&amp;Es_B&amp;Es_C,   等待3mins，Grid切generator，DualSource log生成及读取正常</t>
    <phoneticPr fontId="9" type="noConversion"/>
  </si>
  <si>
    <t>1、comm模式，
2、Energy1&amp;2&amp;3设置Es_A,&amp;Es_B&amp;Es_C
3、等待3mins，
4、Grid切generator
5、检查DualSource log生成及读取是否正确</t>
    <phoneticPr fontId="9" type="noConversion"/>
  </si>
  <si>
    <t>Energy3（Generator）  未记录实际值，始终是0</t>
    <phoneticPr fontId="9" type="noConversion"/>
  </si>
  <si>
    <t>Function_AcuRev1320_042_04_case4</t>
  </si>
  <si>
    <t>comm模式，Energy1&amp;2&amp;3设置Ep,&amp;Eq&amp;Es,              等待3mins，generator切Grid，DualSource log生成及读取正常</t>
    <phoneticPr fontId="9" type="noConversion"/>
  </si>
  <si>
    <t>1、comm模式，
2、Energy1&amp;2&amp;3设置Ep,&amp;Eq&amp;Es
3、等待3mins，
4、generator切Grid
5、检查DualSource log生成及读取是否正确</t>
    <phoneticPr fontId="9" type="noConversion"/>
  </si>
  <si>
    <t>Energy3（Generator）  未记录实际值，始终是0
Energy1（Generator） 未记录实际值</t>
  </si>
  <si>
    <t>Function_AcuRev1320_042_04_case5</t>
  </si>
  <si>
    <t>DI1模式，Energy1&amp;2&amp;3设置EP_A,&amp;EP_B&amp;EP_C,  等待3mins，低电平切换高电平(Grid切generator)，DualSource log生成及读取正常</t>
    <phoneticPr fontId="9" type="noConversion"/>
  </si>
  <si>
    <t>1、DI1模式，
2、Energy1&amp;2&amp;3设置EP_A,&amp;EP_B&amp;EP_C
3、等待3mins，
4、低电平切换高电平(Grid切generator)
5、检查DualSource log生成及读取是否正确</t>
    <phoneticPr fontId="9" type="noConversion"/>
  </si>
  <si>
    <t>Function_AcuRev1320_042_04_case6</t>
  </si>
  <si>
    <t>DI1模式，Energy1&amp;2&amp;3设置EP_A,&amp;EP_B&amp;EP_C,  等待3mins，高电平切换低电平(generator切Grid)，DualSource log生成及读取正常</t>
    <phoneticPr fontId="9" type="noConversion"/>
  </si>
  <si>
    <t>1、DI1模式，
2、Energy1&amp;2&amp;3设置EP_A,&amp;EP_B&amp;EP_C
3、等待3mins，
4、高电平切换低电平(generator切Grid)
5、检查DualSource log生成及读取是否正确</t>
    <phoneticPr fontId="9" type="noConversion"/>
  </si>
  <si>
    <t>日志生成有问题，且DI模式未实现，已分开提单</t>
  </si>
  <si>
    <t>Function_AcuRev1320_042_04_case7</t>
  </si>
  <si>
    <t>DI2模式，Energy1&amp;2&amp;3设置Eq_A,&amp;Eq_B&amp;Eq_C,  等待3mins，低电平切换高电平(Grid切generator)，DualSource log生成及读取正常</t>
    <phoneticPr fontId="9" type="noConversion"/>
  </si>
  <si>
    <t>1、DI2模式，
2、nergy1&amp;2&amp;3设置Eq_A,&amp;Eq_B&amp;Eq_C
3、等待3mins，
4、低电平切换高电平(Grid切generator)
5、检查DualSource log生成及读取是否正确</t>
    <phoneticPr fontId="9" type="noConversion"/>
  </si>
  <si>
    <t>Function_AcuRev1320_042_04_case8</t>
  </si>
  <si>
    <t>DI2模式，Energy1&amp;2&amp;3设置Eq_A,&amp;Eq_B&amp;Eq_C,  等待3mins，高电平切换低电平(generator切Grid)，DualSource log生成及读取正常</t>
    <phoneticPr fontId="9" type="noConversion"/>
  </si>
  <si>
    <t>1、DI2模式，
2、Energy1&amp;2&amp;3设置Eq_A,&amp;Eq_B&amp;Eq_C
3、等待3mins，
4、高电平切换低电平(generator切Grid)
5、检查DualSource log生成及读取是否正确</t>
    <phoneticPr fontId="9" type="noConversion"/>
  </si>
  <si>
    <t>Function_AcuRev1320_042_04_case9</t>
  </si>
  <si>
    <t>DI3模式，Energy1&amp;2&amp;3设置Es_A,&amp;Es_B&amp;Es_C,  等待3mins，低电平切换高电平(Grid切generator)，DualSource log生成及读取正常</t>
    <phoneticPr fontId="9" type="noConversion"/>
  </si>
  <si>
    <t>1、DI3模式，
2、Energy1&amp;2&amp;3设置Es_A,&amp;Es_B&amp;Es_C
3、等待3mins，
4、低电平切换高电平(Grid切generator)
5、检查DualSource log生成及读取是否正确</t>
    <phoneticPr fontId="9" type="noConversion"/>
  </si>
  <si>
    <t>Function_AcuRev1320_042_04_case10</t>
  </si>
  <si>
    <t>DI3模式，Energy1&amp;2&amp;3设置Es_A,&amp;Es_B&amp;Es_C,  等待3mins，高电平切换低电平(generator切Grid)，DualSource log生成及读取正常</t>
    <phoneticPr fontId="9" type="noConversion"/>
  </si>
  <si>
    <t>1、DI3模式，
2、Energy1&amp;2&amp;3设置Es_A,&amp;Es_B&amp;Es_C
3、等待3mins，
4、高电平切换低电平(generator切Grid)
5、检查DualSource log生成及读取是否正确</t>
    <phoneticPr fontId="9" type="noConversion"/>
  </si>
  <si>
    <t>Function_AcuRev1320_042_04_case11</t>
    <phoneticPr fontId="9" type="noConversion"/>
  </si>
  <si>
    <t>DI3模式，Energy1&amp;2&amp;3设置Ep,&amp;Eq&amp;Es,  等待3mins，低电平切换高电平(Grid切generator)，DualSource log生成及读取正常</t>
    <phoneticPr fontId="9" type="noConversion"/>
  </si>
  <si>
    <t>1、DI3模式，
2、Energy1&amp;2&amp;3设置Ep,&amp;Eq&amp;Es
3、等待3mins，
4、低电平切换高电平(Grid切generator)
5、检查DualSource log生成及读取是否正确</t>
    <phoneticPr fontId="9" type="noConversion"/>
  </si>
  <si>
    <t>Function_AcuRev1320_042_04_case12</t>
  </si>
  <si>
    <t>DI3模式，Energy1&amp;2&amp;3设置Ep,&amp;Eq&amp;Es,  等待3mins，高电平切换低电平(generator切Grid)，DualSource log生成及读取正常</t>
    <phoneticPr fontId="9" type="noConversion"/>
  </si>
  <si>
    <t>1、DI3模式，
2、Energy1&amp;2&amp;3设置Ep,&amp;Eq&amp;Es
3、等待3mins，
4、高电平切换低电平(generator切Grid)
5、检查DualSource log生成及读取是否正确</t>
    <phoneticPr fontId="9" type="noConversion"/>
  </si>
  <si>
    <t>Function_AcuRev1320_042_04_case13</t>
  </si>
  <si>
    <t>执行“clear Dual source Engery”，Dual source Engery清除成功</t>
    <phoneticPr fontId="9" type="noConversion"/>
  </si>
  <si>
    <t>1、执行“clear Dual source Engery”
2、检查Dual source Engery清除是否成功</t>
    <phoneticPr fontId="9" type="noConversion"/>
  </si>
  <si>
    <t>2、Dual source Engery清除成功</t>
    <phoneticPr fontId="9" type="noConversion"/>
  </si>
  <si>
    <t>Function_AcuRev1320_042_04_case14</t>
  </si>
  <si>
    <t>执行Dual Source的“clear log”，Dual source 的log清除成功</t>
    <phoneticPr fontId="9" type="noConversion"/>
  </si>
  <si>
    <t>1、执行Dual Source的“clear log”
2、检查Dual source 的log清除是否成功</t>
    <phoneticPr fontId="9" type="noConversion"/>
  </si>
  <si>
    <t>2、Dual source 的log清除成功</t>
    <phoneticPr fontId="9" type="noConversion"/>
  </si>
  <si>
    <t>Function_AcuRev1320_042_04_case15</t>
  </si>
  <si>
    <t>执行Dual Source的“read log”，Dual source 的log读取成功</t>
    <phoneticPr fontId="9" type="noConversion"/>
  </si>
  <si>
    <t>1、执行Dual Source的“read log”
2、检查Dual source 的log读取是否成功</t>
    <phoneticPr fontId="9" type="noConversion"/>
  </si>
  <si>
    <t>2、Dual source 的log读取成功</t>
    <phoneticPr fontId="9" type="noConversion"/>
  </si>
  <si>
    <t>Function_AcuRev1320_042_04_case16</t>
  </si>
  <si>
    <t>执行Dual Source的“stop read”，Dual source 的log读取停止成功</t>
    <phoneticPr fontId="9" type="noConversion"/>
  </si>
  <si>
    <t>1、Acuview2上位机
2、AcuRev1320电表
3、Dual Source有100条</t>
    <phoneticPr fontId="9" type="noConversion"/>
  </si>
  <si>
    <t>1、执行Dual Source的“read log”
2、当上位机界面显示正在reading中时候，立即点击“stop read“
3、观察Dual source 的log读取是否停止成功</t>
    <phoneticPr fontId="9" type="noConversion"/>
  </si>
  <si>
    <t>3、Dual source 的log读取停止成功</t>
    <phoneticPr fontId="9" type="noConversion"/>
  </si>
  <si>
    <t>Function_AcuRev1320_042_04_case17</t>
  </si>
  <si>
    <t>执行Dual Source的“save to File”，Dual source 能量值和Dual Source Log保存成功</t>
    <phoneticPr fontId="9" type="noConversion"/>
  </si>
  <si>
    <t>1、执行Dual Source的“save to File”
2、Dual Source数据保存到本地是否成功
3、检查文件内容是否正确。</t>
    <phoneticPr fontId="9" type="noConversion"/>
  </si>
  <si>
    <t>2、Dual Source数据保存到本地成功
3、文件内容正确。</t>
    <phoneticPr fontId="9" type="noConversion"/>
  </si>
  <si>
    <t>DualSource的datalog</t>
    <phoneticPr fontId="11" type="noConversion"/>
  </si>
  <si>
    <t>Function_AcuRev1320_042_05_case1</t>
    <phoneticPr fontId="9" type="noConversion"/>
  </si>
  <si>
    <t>切换模式comm，Direction为Grid，Energy1&amp;2&amp;3设置Eq_A,&amp;Eq_B&amp;Eq_C, datalog1选择“Dual Source”，DualSource数据显示正常。</t>
  </si>
  <si>
    <t>1、切换模式comm
2、Direction为Grid
3、Energy1&amp;2&amp;3设置Eq_A,&amp;Eq_B&amp;Eq_C
4、等待2分钟，
5、datalog1选择“Dual Source”
6、检查datalog1中DualSource数据显示是否正常。</t>
    <phoneticPr fontId="9" type="noConversion"/>
  </si>
  <si>
    <t>6、datalog1中DualSource数据显示正常。</t>
    <phoneticPr fontId="9" type="noConversion"/>
  </si>
  <si>
    <t>【AcuRev-1320 v1.01p03】Datalog里选中Dual Source Energy 对应参数后，预期：生成日志；实际： 未生成日志
https://accuenergy.atlassian.net/browse/A1320-658</t>
    <phoneticPr fontId="9" type="noConversion"/>
  </si>
  <si>
    <t>【AcuRev-1320 v1.01p05】Datalog中配置Dualsource参数， 发现log 数据中Dualsource能量单位一直是kWh，预期：log 数据中能量单位随着能量参数选择不同显示对应单位。 https://accuenergy.atlassian.net/browse/A1320-964</t>
    <phoneticPr fontId="9" type="noConversion"/>
  </si>
  <si>
    <t>Function_AcuRev1320_042_05_case2</t>
  </si>
  <si>
    <t>切换模式comm，Direction为Generator，Energy1&amp;2&amp;3设置Eq_A,&amp;Eq_B&amp;Eq_C,  datalog2选择“Dual Source”，DualSource数据显示正常。</t>
    <phoneticPr fontId="9" type="noConversion"/>
  </si>
  <si>
    <t>1、切换模式comm
2、Direction为Generator
3、Energy1&amp;2&amp;3设置Eq_A,&amp;Eq_B&amp;Eq_C
4、等待2分钟，
5、  datalog2选择“Dual Source”
6、检查datalog2中DualSource数据显示是否正常。</t>
    <phoneticPr fontId="9" type="noConversion"/>
  </si>
  <si>
    <t>6、datalog2中DualSource数据显示正常。</t>
    <phoneticPr fontId="9" type="noConversion"/>
  </si>
  <si>
    <t>【AcuRev-1320 v1.01p03】Datalog里选中Dual Source Energy 对应参数后，预期：生成日志；实际： 未生成日志
https://accuenergy.atlassian.net/browse/A1320-658</t>
  </si>
  <si>
    <t>Function_AcuRev1320_042_05_case3</t>
  </si>
  <si>
    <t>切换模式DI1,高电平,Energy1&amp;2&amp;3设置EP_A,&amp;EP_B&amp;EP_C, datalog3选择“Dual Source”，DualSource数据显示正常。</t>
    <phoneticPr fontId="9" type="noConversion"/>
  </si>
  <si>
    <t>1、切换模式DI
2、高电平
3、Energy1&amp;2&amp;3设置EP_A,&amp;EP_B&amp;EP_C,
4、等待2分钟，
5、datalog3选择“Dual Source”
6、检查datalog3中DualSource数据显示是否正常。</t>
    <phoneticPr fontId="9" type="noConversion"/>
  </si>
  <si>
    <t>6、datalog3中DualSource数据显示正常。</t>
    <phoneticPr fontId="9" type="noConversion"/>
  </si>
  <si>
    <t>Function_AcuRev1320_042_05_case4</t>
    <phoneticPr fontId="9" type="noConversion"/>
  </si>
  <si>
    <t>切换模式DI1,低电平,Energy1&amp;2&amp;3设置EP_A,&amp;EP_B&amp;EP_C, datalog3选择“Dual Source”，DualSource数据显示正常。</t>
  </si>
  <si>
    <t>1、切换模式DI1
2、低电平
3、Energy1&amp;2&amp;3设置EP_A,&amp;EP_B&amp;EP_C
4、等待2分钟，
5、datalog3选择“Dual Source”
6、检查datalog1中DualSource数据显示是否正常。</t>
    <phoneticPr fontId="9" type="noConversion"/>
  </si>
  <si>
    <t xml:space="preserve">【AcuRev-1320 v1.01p05】Datalog中配置Dualsource参数， 发现Datalog 4显示数据显示错误， 预期: Datalog 4中显示Dualsource数据显示正确。
</t>
    <phoneticPr fontId="9" type="noConversion"/>
  </si>
  <si>
    <t>IndependentInput</t>
    <phoneticPr fontId="9" type="noConversion"/>
  </si>
  <si>
    <t>独立通道system&amp;real-time</t>
    <phoneticPr fontId="11" type="noConversion"/>
  </si>
  <si>
    <t>Function_AcuRev1320_043_01_case1</t>
    <phoneticPr fontId="9" type="noConversion"/>
  </si>
  <si>
    <t>3e4W_Y,input1~4配Va&amp;Vb&amp;Vc&amp;Vb, Summation1配input1&amp;2&amp;3&amp;4, Summation2配input4,则sys(PhaseABC相电压&amp;先电压、频率 )读数正确</t>
    <phoneticPr fontId="9" type="noConversion"/>
  </si>
  <si>
    <t>1、Acuview2上位机
2、AcuRev1320电表
3、Independent使能</t>
    <phoneticPr fontId="9" type="noConversion"/>
  </si>
  <si>
    <r>
      <t>1、设置3e4W_Y, input1~4配Va&amp;Vb&amp;Vc&amp;Vb
2、Summation1配input1&amp;2&amp;3&amp;4, Summation2配input4
3、检查sys(PhaseABC相电压&amp;先电压、频率 )读数是否正确
4、检查</t>
    </r>
    <r>
      <rPr>
        <sz val="8"/>
        <color rgb="FFFF0000"/>
        <rFont val="微软雅黑"/>
        <family val="2"/>
        <charset val="134"/>
      </rPr>
      <t>覆盖20ms、200ms、3s、10mins、2hours聚合数据的</t>
    </r>
    <r>
      <rPr>
        <sz val="8"/>
        <color rgb="FF0000CC"/>
        <rFont val="微软雅黑"/>
        <family val="2"/>
        <charset val="134"/>
      </rPr>
      <t xml:space="preserve">real-time(input1~4&amp;summation的电流、功率、PF、负载特性)读数是否正确。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</si>
  <si>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r>
      <t>3、sys(PhaseABC相电压&amp;先电压、频率 )读数正确
4、real-time(input1~4&amp;summation的电流、功率、PF、负载特性)读数正确(</t>
    </r>
    <r>
      <rPr>
        <sz val="8"/>
        <color rgb="FFFF0000"/>
        <rFont val="微软雅黑"/>
        <family val="2"/>
        <charset val="134"/>
      </rPr>
      <t>每个summation的电流为平均值，功率为累计和。)</t>
    </r>
    <r>
      <rPr>
        <sz val="8"/>
        <color rgb="FF0000CC"/>
        <rFont val="微软雅黑"/>
        <family val="2"/>
        <charset val="134"/>
      </rPr>
      <t xml:space="preserve">
</t>
    </r>
    <phoneticPr fontId="9" type="noConversion"/>
  </si>
  <si>
    <t>独立模式使能，150/180 cycle聚合和10mins、2hours 聚合均有问题， 提单: A1320-802\A1320-803</t>
    <phoneticPr fontId="9" type="noConversion"/>
  </si>
  <si>
    <t>Function_AcuRev1320_043_01_case2</t>
    <phoneticPr fontId="9" type="noConversion"/>
  </si>
  <si>
    <t>3e4W_Y,input1~4配Vb&amp;Vc&amp;Va&amp;Vb,Summation1&amp;2配input1&amp;2&amp;3&amp;4,则sys(PhaseABC相电压&amp;先电压、频率 )读数正确</t>
    <phoneticPr fontId="9" type="noConversion"/>
  </si>
  <si>
    <r>
      <t>1、设置 3e4W_Y, input1~4配Vb&amp;Vc&amp;Va&amp;Vb
2、Summation1&amp;2配input1&amp;2&amp;3&amp;4
3、检查sys(PhaseABC相电压&amp;先电压、频率 )读数是否正确
4、检查覆盖</t>
    </r>
    <r>
      <rPr>
        <sz val="8"/>
        <color rgb="FFFF0000"/>
        <rFont val="微软雅黑"/>
        <family val="2"/>
        <charset val="134"/>
      </rPr>
      <t>20ms、200ms、3s、10mins、2hours聚合数据的</t>
    </r>
    <r>
      <rPr>
        <sz val="8"/>
        <color rgb="FF0000CC"/>
        <rFont val="微软雅黑"/>
        <family val="2"/>
        <charset val="134"/>
      </rPr>
      <t xml:space="preserve">real-time(input1~4&amp;summation的电流、功率、PF、负载特性)读数是否正确。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</si>
  <si>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r>
      <t>3、sys(PhaseABC相电压&amp;先电压、频率 )读数正确
4、real-time(input1~4&amp;summation的电流、功率、PF、负载特性)读数正确。</t>
    </r>
    <r>
      <rPr>
        <sz val="8"/>
        <color rgb="FFFF0000"/>
        <rFont val="微软雅黑"/>
        <family val="2"/>
        <charset val="134"/>
      </rPr>
      <t>(每个summation的电流为平均值，功率为累计和。)</t>
    </r>
    <phoneticPr fontId="9" type="noConversion"/>
  </si>
  <si>
    <t>1、【AcuRev-1320 v1.01p04】独立模式使能，接线方式3e4w-y, 上位机配置I1~I4 电压为Vb Vc Va vb,  实际测试发现配置失败(配置为abab)，预期: I1~I4 电压为Vb Vc Va vb.  
2、提单: A1320-802\A1320-803</t>
    <phoneticPr fontId="9" type="noConversion"/>
  </si>
  <si>
    <t>Function_AcuRev1320_043_01_case3</t>
  </si>
  <si>
    <t>3e4W_Y,input1~4配Vab&amp;Vbc&amp;Vca&amp;Vca,Summation1配input1&amp;2&amp;3, Summation2配input1&amp;2&amp;3&amp;4,则sys(PhaseABC相电压&amp;先电压、频率 )读数正确</t>
    <phoneticPr fontId="9" type="noConversion"/>
  </si>
  <si>
    <r>
      <t>1、设置3e4W_Y , input1~4配Vab&amp;Vbc&amp;Vca&amp;Vca
2、Summation1配input1&amp;2&amp;3, Summation2配input1&amp;2&amp;3&amp;4
3、检查sys(PhaseABC相电压&amp;先电压、频率 )读数是否正确
4、检查</t>
    </r>
    <r>
      <rPr>
        <sz val="8"/>
        <color rgb="FFFF0000"/>
        <rFont val="微软雅黑"/>
        <family val="2"/>
        <charset val="134"/>
      </rPr>
      <t>覆盖20ms、200ms、3s、10mins、2hours聚合数据的</t>
    </r>
    <r>
      <rPr>
        <sz val="8"/>
        <color rgb="FF0000CC"/>
        <rFont val="微软雅黑"/>
        <family val="2"/>
        <charset val="134"/>
      </rPr>
      <t xml:space="preserve">real-time(input1~4&amp;summation的电流、功率、PF、负载特性)读数是否正确。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</si>
  <si>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t>Function_AcuRev1320_043_01_case4</t>
  </si>
  <si>
    <t>3e4W_Y,input1~4配Vab&amp;Vbc&amp;Vb&amp;Va,Summation1配input1&amp;2&amp;3&amp;4, Summation2配input1&amp;2&amp;3，则sys(PhaseABC相电压&amp;先电压、频率 )读数正确</t>
    <phoneticPr fontId="9" type="noConversion"/>
  </si>
  <si>
    <r>
      <t>1、设置3e4W_Y , input1~4配Vab&amp;Vbc&amp;Vb&amp;Va
2、Summation1配input1&amp;2&amp;3&amp;4, Summation2配input1&amp;2&amp;3
3、检查sys(PhaseABC相电压&amp;先电压、频率 )读数是否正确
4、检查</t>
    </r>
    <r>
      <rPr>
        <sz val="8"/>
        <color rgb="FFFF0000"/>
        <rFont val="微软雅黑"/>
        <family val="2"/>
        <charset val="134"/>
      </rPr>
      <t>覆盖20ms、200ms、3s、10mins、2hours聚合数据的</t>
    </r>
    <r>
      <rPr>
        <sz val="8"/>
        <color rgb="FF0000CC"/>
        <rFont val="微软雅黑"/>
        <family val="2"/>
        <charset val="134"/>
      </rPr>
      <t xml:space="preserve">real-time(input1~4&amp;summation的电流、功率、PF、负载特性)读数是否正确。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</si>
  <si>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t>1、【AcuRev-1320 v1.01p04】独立模式使能，接线方式3e4w-y, 上位机配置I1~I4 电压为Vb Vc Va vb,  实际测试发现配置失败(配置为abab)，预期: I1~I4 电压为Vb Vc Va vb.  
2、聚合问题，提单: A1320-802\A1320-803</t>
    <phoneticPr fontId="9" type="noConversion"/>
  </si>
  <si>
    <t>Function_AcuRev1320_043_01_case5</t>
    <phoneticPr fontId="9" type="noConversion"/>
  </si>
  <si>
    <t>1e2W,上位机和WEB页面input1~4仅能选择Va</t>
    <phoneticPr fontId="9" type="noConversion"/>
  </si>
  <si>
    <t>1、设置 1e2W
2、检查上位机和WEB页面input1~4是否仅能选择Va</t>
    <phoneticPr fontId="9" type="noConversion"/>
  </si>
  <si>
    <t>2、检查上位机和WEB页面input1~4是否仅能选择Va</t>
    <phoneticPr fontId="9" type="noConversion"/>
  </si>
  <si>
    <t>https://accuenergy.atlassian.net/browse/A1320-665</t>
    <phoneticPr fontId="9" type="noConversion"/>
  </si>
  <si>
    <r>
      <rPr>
        <sz val="12"/>
        <color rgb="FF0000CC"/>
        <rFont val="宋体"/>
        <family val="3"/>
        <charset val="134"/>
      </rPr>
      <t>已知问题:</t>
    </r>
    <r>
      <rPr>
        <sz val="12"/>
        <color theme="1"/>
        <rFont val="宋体"/>
        <family val="3"/>
        <charset val="134"/>
      </rPr>
      <t xml:space="preserve"> https://accuenergy.atlassian.net/browse/A1320-665</t>
    </r>
    <phoneticPr fontId="9" type="noConversion"/>
  </si>
  <si>
    <t>Function_AcuRev1320_043_01_case6</t>
    <phoneticPr fontId="9" type="noConversion"/>
  </si>
  <si>
    <t>1e2W,input1~4配Va&amp;Va&amp;Va&amp;Va,Summation1配input1,Summation2配input4,则sys(PhaseABC相电压&amp;先电压、频率 )读数正确。</t>
    <phoneticPr fontId="9" type="noConversion"/>
  </si>
  <si>
    <r>
      <t>1、设置1e2W , input1~4配Va&amp;Va&amp;Va&amp;Va
2、Summation1配input1,Summation2配input4
3、检查sys(PhaseABC相电压&amp;先电压、频率 )读数是否正确
4、检查</t>
    </r>
    <r>
      <rPr>
        <sz val="8"/>
        <color rgb="FFFF0000"/>
        <rFont val="微软雅黑"/>
        <family val="2"/>
        <charset val="134"/>
      </rPr>
      <t>覆盖20ms、200ms、3s、10mins、2hours聚合数据的</t>
    </r>
    <r>
      <rPr>
        <sz val="8"/>
        <color rgb="FF0000CC"/>
        <rFont val="微软雅黑"/>
        <family val="2"/>
        <charset val="134"/>
      </rPr>
      <t xml:space="preserve">real-time(input1~4&amp;summation的电流、功率、PF、负载特性)读数是否正确。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</si>
  <si>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t>https://accuenergy.atlassian.net/browse/A1320-666</t>
    <phoneticPr fontId="24" type="noConversion"/>
  </si>
  <si>
    <t>1、独立模式使能, 上位机页面Current Phase Angle 无单位，预期: 上位机页面展示参数为同一个风格(有单位)，即Current Phase Angle有单位(°)。
2、聚合问题，提单: A1320-802\A1320-803</t>
    <phoneticPr fontId="9" type="noConversion"/>
  </si>
  <si>
    <t>Function_AcuRev1320_043_01_case7</t>
  </si>
  <si>
    <t>1e2W,input1~4配Va&amp;Va&amp;Va&amp;Va,Summation1&amp;2配input1&amp;2&amp;3&amp;4,则sys(PhaseABC相电压&amp;先电压、频率 )读数正确。</t>
    <phoneticPr fontId="9" type="noConversion"/>
  </si>
  <si>
    <r>
      <t xml:space="preserve">1、Acuview2上位机
2、AcuRev1320电表
3、Independent使能
</t>
    </r>
    <r>
      <rPr>
        <sz val="8"/>
        <color rgb="FFFF0000"/>
        <rFont val="微软雅黑"/>
        <family val="2"/>
        <charset val="134"/>
      </rPr>
      <t>4、I4和I3串联</t>
    </r>
    <phoneticPr fontId="9" type="noConversion"/>
  </si>
  <si>
    <t>1、设置1e2W , input1~4配Va&amp;Va&amp;Va&amp;Va
2、Summation1&amp;2配input1&amp;2&amp;3&amp;4
3、检查sys(PhaseABC相电压&amp;先电压、频率 )读数是否正确
4、检查real-time(input1~4&amp;summation的电流、功率、PF、负载特性)读数是否正确。</t>
    <phoneticPr fontId="9" type="noConversion"/>
  </si>
  <si>
    <t>3、sys(PhaseABC相电压&amp;先电压、频率 )读数正确
4、real-time(input1~4&amp;summation的电流、功率、PF、负载特性)读数正确。(每个summation的电流为平均值，功率为累计和。)</t>
    <phoneticPr fontId="9" type="noConversion"/>
  </si>
  <si>
    <t>聚合问题，提单:A1320-802\A1320-803</t>
    <phoneticPr fontId="9" type="noConversion"/>
  </si>
  <si>
    <t>3s/10min/2hour的sumamtion1电流没数据</t>
    <phoneticPr fontId="9" type="noConversion"/>
  </si>
  <si>
    <t>A1320-848</t>
    <phoneticPr fontId="9" type="noConversion"/>
  </si>
  <si>
    <t>Function_AcuRev1320_043_01_case8</t>
    <phoneticPr fontId="9" type="noConversion"/>
  </si>
  <si>
    <t>2e3W_PHASE1,上位机和WEB页面input1~4仅能选择Va,Vc</t>
    <phoneticPr fontId="9" type="noConversion"/>
  </si>
  <si>
    <r>
      <t>1、设置 2e3W_PHASE1
2、检查上位机和WEB页面input1~4是否仅能选择Va,Vc,</t>
    </r>
    <r>
      <rPr>
        <sz val="8"/>
        <color rgb="FFFF0000"/>
        <rFont val="微软雅黑"/>
        <family val="2"/>
        <charset val="134"/>
      </rPr>
      <t>Vac</t>
    </r>
    <phoneticPr fontId="9" type="noConversion"/>
  </si>
  <si>
    <r>
      <t>2、检查上位机和WEB页面input1~4是否仅能选择Va,Vc</t>
    </r>
    <r>
      <rPr>
        <sz val="8"/>
        <color rgb="FFFF0000"/>
        <rFont val="微软雅黑"/>
        <family val="2"/>
        <charset val="134"/>
      </rPr>
      <t>,Vac</t>
    </r>
    <phoneticPr fontId="9" type="noConversion"/>
  </si>
  <si>
    <r>
      <rPr>
        <sz val="12"/>
        <color rgb="FF0000CC"/>
        <rFont val="宋体"/>
        <family val="3"/>
        <charset val="134"/>
      </rPr>
      <t>已知问题:</t>
    </r>
    <r>
      <rPr>
        <sz val="12"/>
        <rFont val="宋体"/>
        <family val="3"/>
        <charset val="134"/>
      </rPr>
      <t xml:space="preserve">
https://accuenergy.atlassian.net/browse/A1320-665</t>
    </r>
    <phoneticPr fontId="9" type="noConversion"/>
  </si>
  <si>
    <t>web页面显示"Vca"</t>
    <phoneticPr fontId="9" type="noConversion"/>
  </si>
  <si>
    <t>A1320-949</t>
    <phoneticPr fontId="9" type="noConversion"/>
  </si>
  <si>
    <t>Function_AcuRev1320_043_01_case9</t>
    <phoneticPr fontId="9" type="noConversion"/>
  </si>
  <si>
    <t>2e3W_PHASE1,input1~4配Va&amp;Va&amp;Vc&amp;Vc,Summation1&amp;2配input1&amp;3,则sys(PhaseABC相电压&amp;先电压、频率 )读数正确。</t>
    <phoneticPr fontId="9" type="noConversion"/>
  </si>
  <si>
    <r>
      <t>1、设置2e3W_PHASE1 , input1~4配Va&amp;Va&amp;Vc&amp;Vc,
2、Summation1&amp;2配input1&amp;3
3、检查sys(PhaseABC相电压&amp;先电压、频率 )读数是否正确
4、检查</t>
    </r>
    <r>
      <rPr>
        <sz val="8"/>
        <color rgb="FFFF0000"/>
        <rFont val="微软雅黑"/>
        <family val="2"/>
        <charset val="134"/>
      </rPr>
      <t>覆盖20ms、200ms、3s、10mins、2hours聚合数据的</t>
    </r>
    <r>
      <rPr>
        <sz val="8"/>
        <color rgb="FF0000CC"/>
        <rFont val="微软雅黑"/>
        <family val="2"/>
        <charset val="134"/>
      </rPr>
      <t xml:space="preserve">real-time(input1~4&amp;summation的电流、功率、PF、负载特性)读数是否正确。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</si>
  <si>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t>3、sys(PhaseABC相电压&amp;先电压、频率 )读数正确
4、real-time(input1~4&amp;summation的电流、功率、PF、负载特性)读数正确。</t>
    <phoneticPr fontId="9" type="noConversion"/>
  </si>
  <si>
    <t>【AcuRev-1320 v1.01p03】2E3W-PHASE1接线方式，实际发现I2 I3 I4 对应有功、无功、视在、及功率因素均错误，预期:  I2 I3 I4  对应有功、无功、视在、及功率因素正确。</t>
    <phoneticPr fontId="9" type="noConversion"/>
  </si>
  <si>
    <t>1、【AcuRev-1320 v1.01p04】独立模式使能，接线方式3e4w-y, 上位机配置I1~I4 电压为Vb Vc Va vb,  实际测试发现配置失败(配置为abab)，预期: I1~I4 电压为Vb Vc Va vb. 
2、 【AcuRev-1320 v1.01p04】HMI界面配置电流对应电压， 发现sumation的配置被置成none，预期: 修改电流对应电压，sumation配置不会被修改。
3、【AcuRev-1320 v1.01p04】接线方式3e4w-y，phase1，输入平衡电压，测试发现HMI界面上， Vab Vbc Vca角度始终为0°，240°，120°， 预期:  30°，270°，150°。
4、【AcuRev-1320 v1.01p04】独立模式使能，接线方式2e3w phase1, 3s&amp;10mins&amp;2hiurs的聚合数据:I2 和I4 相角、I2 displacement PF 和I4 PF、 sumation1&amp;2的平均电流、sumation2的Loadnature、channel4的Loadnature 均错误， 预期: 参数均正确。</t>
    <phoneticPr fontId="9" type="noConversion"/>
  </si>
  <si>
    <t>Function_AcuRev1320_043_01_case10</t>
    <phoneticPr fontId="9" type="noConversion"/>
  </si>
  <si>
    <r>
      <t>2e3W_PHASE1,input1~4配</t>
    </r>
    <r>
      <rPr>
        <b/>
        <sz val="8"/>
        <color rgb="FFFF0000"/>
        <rFont val="微软雅黑"/>
        <family val="2"/>
        <charset val="134"/>
      </rPr>
      <t>Vca</t>
    </r>
    <r>
      <rPr>
        <sz val="8"/>
        <color rgb="FF0000CC"/>
        <rFont val="微软雅黑"/>
        <family val="2"/>
        <charset val="134"/>
      </rPr>
      <t>&amp;Vc&amp;Va&amp;Va,Summation1配input4,Summation2配input1&amp;2&amp;3&amp;4,则sys(PhaseABC相电压&amp;先电压、频率 )读数正确。</t>
    </r>
    <phoneticPr fontId="9" type="noConversion"/>
  </si>
  <si>
    <r>
      <t>1、设置2e3W_PHASE1 , input1~4配</t>
    </r>
    <r>
      <rPr>
        <b/>
        <sz val="8"/>
        <color rgb="FFFF0000"/>
        <rFont val="微软雅黑"/>
        <family val="2"/>
        <charset val="134"/>
      </rPr>
      <t>Vca</t>
    </r>
    <r>
      <rPr>
        <sz val="8"/>
        <color rgb="FF0000CC"/>
        <rFont val="微软雅黑"/>
        <family val="2"/>
        <charset val="134"/>
      </rPr>
      <t>&amp;Vc&amp;Va&amp;Va
2、Summation1配input4, Summation2配input1&amp;2&amp;3&amp;4
3、检查sys(PhaseABC相电压&amp;先电压、频率 )读数是否正确
4、检查</t>
    </r>
    <r>
      <rPr>
        <sz val="8"/>
        <color rgb="FFFF0000"/>
        <rFont val="微软雅黑"/>
        <family val="2"/>
        <charset val="134"/>
      </rPr>
      <t>覆盖20ms、200ms、3s、10mins、2hours聚合数据的</t>
    </r>
    <r>
      <rPr>
        <sz val="8"/>
        <color rgb="FF0000CC"/>
        <rFont val="微软雅黑"/>
        <family val="2"/>
        <charset val="134"/>
      </rPr>
      <t xml:space="preserve">real-time(input1~4&amp;summation的电流、功率、PF、负载特性)读数是否正确。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</si>
  <si>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t>Function_AcuRev1320_043_01_case11</t>
  </si>
  <si>
    <r>
      <t>2e3W_DELTA,上位机和WEB页面input1~4仅能选择Vab,Vbc</t>
    </r>
    <r>
      <rPr>
        <b/>
        <sz val="8"/>
        <color rgb="FFFF0000"/>
        <rFont val="微软雅黑"/>
        <family val="2"/>
        <charset val="134"/>
      </rPr>
      <t>, Vca</t>
    </r>
    <phoneticPr fontId="9" type="noConversion"/>
  </si>
  <si>
    <r>
      <t xml:space="preserve">1、设置 2e3W_DELTA
2、检查上位机和WEB页面input1~4是否仅能选择Vab,Vbc, </t>
    </r>
    <r>
      <rPr>
        <b/>
        <sz val="8"/>
        <color rgb="FFFF0000"/>
        <rFont val="微软雅黑"/>
        <family val="2"/>
        <charset val="134"/>
      </rPr>
      <t>Vca</t>
    </r>
    <phoneticPr fontId="9" type="noConversion"/>
  </si>
  <si>
    <t>2、检查上位机和WEB页面input1~4是否仅能选择Vab,Vbc, Vca</t>
    <phoneticPr fontId="9" type="noConversion"/>
  </si>
  <si>
    <r>
      <rPr>
        <sz val="12"/>
        <color rgb="FF0000CC"/>
        <rFont val="宋体"/>
        <family val="3"/>
        <charset val="134"/>
      </rPr>
      <t>上个版本已知问题</t>
    </r>
    <r>
      <rPr>
        <sz val="12"/>
        <rFont val="宋体"/>
        <family val="3"/>
        <charset val="134"/>
      </rPr>
      <t xml:space="preserve">
https://accuenergy.atlassian.net/browse/A1320-665</t>
    </r>
    <phoneticPr fontId="9" type="noConversion"/>
  </si>
  <si>
    <t>Function_AcuRev1320_043_01_case12</t>
    <phoneticPr fontId="9" type="noConversion"/>
  </si>
  <si>
    <t>2e3W_DELTA,input1~4配Vab&amp;Vbc&amp;Vbc&amp;Vbc,Summation1&amp;2配input1&amp;2&amp;3&amp;4, 则sys(PhaseABC相电压&amp;先电压、频率 )读数正确。</t>
    <phoneticPr fontId="9" type="noConversion"/>
  </si>
  <si>
    <r>
      <t>1、设置2e3W_DELTA , input1~4配Vab&amp;Vbc&amp;Vbc&amp;Vbc
2、Summation1&amp;2配input1&amp;2&amp;3&amp;4
3、检查sys(PhaseABC相电压&amp;先电压、频率 )读数是否正确
4、检查</t>
    </r>
    <r>
      <rPr>
        <sz val="8"/>
        <color rgb="FFFF0000"/>
        <rFont val="微软雅黑"/>
        <family val="2"/>
        <charset val="134"/>
      </rPr>
      <t>覆盖20ms、200ms、3s、10mins、2hours聚合数据的</t>
    </r>
    <r>
      <rPr>
        <sz val="8"/>
        <color rgb="FF0000CC"/>
        <rFont val="微软雅黑"/>
        <family val="2"/>
        <charset val="134"/>
      </rPr>
      <t xml:space="preserve">real-time(input1~4&amp;summation的电流、功率、PF、负载特性)读数是否正确。
</t>
    </r>
    <r>
      <rPr>
        <b/>
        <sz val="8"/>
        <color rgb="FFFF0000"/>
        <rFont val="微软雅黑"/>
        <family val="2"/>
        <charset val="134"/>
      </rPr>
      <t>备注: 产品设计有变更，不再区分独立模式增加20ms、200ms、3s、10mins、2hours聚合数据展示。</t>
    </r>
    <phoneticPr fontId="9" type="noConversion"/>
  </si>
  <si>
    <r>
      <t>3、sys(PhaseABC相电压&amp;先电压、频率 )读数正确
4、real-time(input1~4&amp;summation的电流、功率、PF、负载特性)读数正确。</t>
    </r>
    <r>
      <rPr>
        <b/>
        <sz val="8"/>
        <color rgb="FFFF0000"/>
        <rFont val="微软雅黑"/>
        <family val="2"/>
        <charset val="134"/>
      </rPr>
      <t>(每个summation的电流为平均值，功率为累计和。)
 备注:源引出的B项电压接电表地端，输入电压电流信后不变， 可以使用总结excel表格计算。</t>
    </r>
    <phoneticPr fontId="9" type="noConversion"/>
  </si>
  <si>
    <t>【AcuRev-1320 v1.01p03】2E3W-dellta接线方式，I1~4配Vab&amp;Vab&amp;Vab&amp;Vab， I4实际功率因素是1，功率计算计算错误， 预期: 实际功率因素是0,  且功率计算正确。
I4计算也是错误的。</t>
    <phoneticPr fontId="9" type="noConversion"/>
  </si>
  <si>
    <t>1、上位机电压配置不了A1320-804
2、HMI上所有接线方式， 线电压角度都是错误
3、3s 10mins 2hours  聚合有错误</t>
    <phoneticPr fontId="9" type="noConversion"/>
  </si>
  <si>
    <t>Function_AcuRev1320_043_01_case13</t>
    <phoneticPr fontId="9" type="noConversion"/>
  </si>
  <si>
    <t>2e3W_DELTA,input1~4配Vab&amp;Vab&amp;Vab&amp;Vab,Summation1&amp;2配input1&amp;4,Summation2配input4, 则sys(PhaseABC相电压&amp;先电压、频率 )读数正确。</t>
    <phoneticPr fontId="9" type="noConversion"/>
  </si>
  <si>
    <r>
      <t>1、设置2e3W_DELTA , input1~4配Vab&amp;Vab&amp;Vab&amp;Vab
2、Summation1配input1&amp;4, Summation2配input4
3、检查sys(PhaseABC相电压&amp;先电压、频率 )读数是否正确
4、检查</t>
    </r>
    <r>
      <rPr>
        <sz val="8"/>
        <color rgb="FFFF0000"/>
        <rFont val="微软雅黑"/>
        <family val="2"/>
        <charset val="134"/>
      </rPr>
      <t>覆盖20ms、200ms、3s、10mins、2hours聚合数据的</t>
    </r>
    <r>
      <rPr>
        <sz val="8"/>
        <color rgb="FF0000CC"/>
        <rFont val="微软雅黑"/>
        <family val="2"/>
        <charset val="134"/>
      </rPr>
      <t xml:space="preserve">real-time(input1~4&amp;summation的电流、功率、PF、负载特性)读数是否正确。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</si>
  <si>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r>
      <t>3、sys(PhaseABC相电压&amp;先电压、频率 )读数正确
4、real-time(input1~4&amp;summation的电流、功率、PF、负载特性)读数正确。</t>
    </r>
    <r>
      <rPr>
        <sz val="8"/>
        <color rgb="FFFF0000"/>
        <rFont val="微软雅黑"/>
        <family val="2"/>
        <charset val="134"/>
      </rPr>
      <t>(每个summation的电流为平均值，功率为累计和。)
 备注:源引出的B项电压接电表地端，输入电压电流信后不变， 可以使用总结excel表格计算。</t>
    </r>
    <phoneticPr fontId="9" type="noConversion"/>
  </si>
  <si>
    <t>【AcuRev-1320 v1.01p03】2E3W-dellta接线方式，I1~4配Vab&amp;Vab&amp;Vab&amp;Vab， I4实际功率因素是1，功率计算计算错误， 预期: 实际功率因素是0,  且功率计算正确。</t>
    <phoneticPr fontId="9" type="noConversion"/>
  </si>
  <si>
    <t>Function_AcuRev1320_043_01_case14</t>
  </si>
  <si>
    <t>3e4W_DELTA,上位机和WEB页面input1~4仅能选择Vab,Vbc,Vca</t>
    <phoneticPr fontId="9" type="noConversion"/>
  </si>
  <si>
    <t>1、设置3e4W_DELTA
2、检查上位机和WEB页面input1~4是否仅能选择Vab,Vbc,Vca</t>
    <phoneticPr fontId="9" type="noConversion"/>
  </si>
  <si>
    <t>2、检查上位机和WEB页面input1~4是否仅能选择Vab,Vbc,Vca</t>
    <phoneticPr fontId="9" type="noConversion"/>
  </si>
  <si>
    <t xml:space="preserve">【AcuRev-1320 v1.01p03】1e2w接线方式的时候，目前上位机是可以选择Vab Vbc Vca Vc Vb， 且可以下发成功，预期: 上位机界面只能选择Va， 其他选择不了。
当前接线方式， 上位机处理也是错误的。
</t>
    <phoneticPr fontId="9" type="noConversion"/>
  </si>
  <si>
    <r>
      <rPr>
        <sz val="8"/>
        <color rgb="FF0000CC"/>
        <rFont val="微软雅黑"/>
        <family val="2"/>
        <charset val="134"/>
      </rPr>
      <t>上个版本已知问题</t>
    </r>
    <r>
      <rPr>
        <sz val="8"/>
        <color theme="1"/>
        <rFont val="微软雅黑"/>
        <family val="2"/>
        <charset val="134"/>
      </rPr>
      <t xml:space="preserve">
【AcuRev-1320 v1.01p03】1e2w接线方式的时候，目前上位机是可以选择Vab Vbc Vca Vc Vb， 且可以下发成功，预期: 上位机界面只能选择Va， 其他选择不了。
当前接线方式， 上位机处理也是错误的。
</t>
    </r>
    <phoneticPr fontId="9" type="noConversion"/>
  </si>
  <si>
    <t>Function_AcuRev1320_043_01_case15</t>
  </si>
  <si>
    <t>3e4W_DELTA,input1~4配Vab&amp;Vbc&amp;Vca&amp;Vca,Summation1&amp;2配input1&amp;2&amp;3&amp;4,则sys(PhaseABC相电压&amp;先电压、频率 )读数正确。</t>
    <phoneticPr fontId="9" type="noConversion"/>
  </si>
  <si>
    <r>
      <t>1、设置3e4W_DELTA , input1~4配Vab&amp;Vbc&amp;Vca&amp;Vca
2、Summation1&amp;2配input1&amp;2&amp;3&amp;4
3、检查sys(PhaseABC相电压&amp;先电压、频率 )读数是否正确
4、检查</t>
    </r>
    <r>
      <rPr>
        <sz val="8"/>
        <color rgb="FFFF0000"/>
        <rFont val="微软雅黑"/>
        <family val="2"/>
        <charset val="134"/>
      </rPr>
      <t>覆盖20ms、200ms、3s、10mins、2hours聚合数据的r</t>
    </r>
    <r>
      <rPr>
        <sz val="8"/>
        <color rgb="FF0000CC"/>
        <rFont val="微软雅黑"/>
        <family val="2"/>
        <charset val="134"/>
      </rPr>
      <t xml:space="preserve">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</si>
  <si>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t>Function_AcuRev1320_043_01_case16</t>
  </si>
  <si>
    <t>3e4W_DELTA,input1~4配Vab&amp;Vca&amp;Vbc&amp;Vab,Summation1&amp;2配input1&amp;&amp;2&amp;4,则sys(PhaseABC相电压&amp;先电压、频率 )读数正确</t>
    <phoneticPr fontId="9" type="noConversion"/>
  </si>
  <si>
    <r>
      <t>1、设置3e4W_DELTA , input1~4配Vab&amp;Vca&amp;Vbc&amp;Vab
2、Summation1&amp;2配input1&amp;2&amp;4
3、检查sys(PhaseABC相电压&amp;先电压、频率 )读数是否正确
4、检查覆盖</t>
    </r>
    <r>
      <rPr>
        <sz val="8"/>
        <color rgb="FFFF0000"/>
        <rFont val="微软雅黑"/>
        <family val="2"/>
        <charset val="134"/>
      </rPr>
      <t>20ms、200ms、3s、10mins、2hours聚合数据的</t>
    </r>
    <r>
      <rPr>
        <sz val="8"/>
        <color rgb="FF0000CC"/>
        <rFont val="微软雅黑"/>
        <family val="2"/>
        <charset val="134"/>
      </rPr>
      <t xml:space="preserve">real-time(input1~4&amp;summation的电流、功率、PF、负载特性)读数是否正确。
</t>
    </r>
    <r>
      <rPr>
        <sz val="8"/>
        <color rgb="FFFF0000"/>
        <rFont val="微软雅黑"/>
        <family val="2"/>
        <charset val="134"/>
      </rPr>
      <t>备注: 产品设计有变更，不再区分独立模式增加20ms、200ms、3s、10mins、2hours聚合数据展示。</t>
    </r>
    <phoneticPr fontId="9" type="noConversion"/>
  </si>
  <si>
    <r>
      <t>3、sys(PhaseABC相电压&amp;先电压、频率 )读数正确
4、real-time(input1~4&amp;summation的电流、功率、PF、负载特性)读数正确。</t>
    </r>
    <r>
      <rPr>
        <sz val="8"/>
        <color rgb="FFFF0000"/>
        <rFont val="微软雅黑"/>
        <family val="2"/>
        <charset val="134"/>
      </rPr>
      <t>(每个summation的电流为平均值，功率为累计和。</t>
    </r>
    <r>
      <rPr>
        <sz val="8"/>
        <color rgb="FF0000CC"/>
        <rFont val="微软雅黑"/>
        <family val="2"/>
        <charset val="134"/>
      </rPr>
      <t>)</t>
    </r>
    <phoneticPr fontId="9" type="noConversion"/>
  </si>
  <si>
    <t>独立通道system&amp;real-time</t>
    <phoneticPr fontId="9" type="noConversion"/>
  </si>
  <si>
    <t>Function_AcuRev1320_043_01_case17</t>
    <phoneticPr fontId="9" type="noConversion"/>
  </si>
  <si>
    <t>3e3W_network ,input1~4配 input1~4配Vac&amp;Va&amp;Vc&amp;Vc,Summation1&amp;2配1&amp;2&amp;3&amp;4, 则sys(PhaseABC相电压&amp;先电压、频率 )读数正确</t>
    <phoneticPr fontId="9" type="noConversion"/>
  </si>
  <si>
    <t>1、Acuview2上位机
2、AcuRev1320电表
3、Independent使能
4、I4和I3串联</t>
    <phoneticPr fontId="9" type="noConversion"/>
  </si>
  <si>
    <t>1、设置3e3W_network , input1~4配Vac&amp;Va&amp;Vc&amp;Vc
2、Summation1&amp;2配1&amp;2&amp;3&amp;4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9" type="noConversion"/>
  </si>
  <si>
    <t>独立通道Demand</t>
    <phoneticPr fontId="11" type="noConversion"/>
  </si>
  <si>
    <t>Function_AcuRev1320_043_03_case1</t>
    <phoneticPr fontId="9" type="noConversion"/>
  </si>
  <si>
    <t>3e4W_Y,input1~4配Va&amp;Vb&amp;Vc&amp;Vb,Summation1配input1&amp;2&amp;3&amp;4,Summation2配input4,则Demand读数正确</t>
    <phoneticPr fontId="9" type="noConversion"/>
  </si>
  <si>
    <r>
      <t xml:space="preserve">1、设置3e4W_Y , input1~4配Va&amp;Vb&amp;Vc&amp;Vb
2、Summation1配input1&amp;2&amp;3&amp;4,Summation2配input4
3、检查上位机和Web界面Demand读数是否正确
</t>
    </r>
    <r>
      <rPr>
        <sz val="8"/>
        <color rgb="FFFF0000"/>
        <rFont val="微软雅黑"/>
        <family val="2"/>
        <charset val="134"/>
      </rPr>
      <t xml:space="preserve">备注: sliding，internal:5 update rate：5 </t>
    </r>
    <phoneticPr fontId="9" type="noConversion"/>
  </si>
  <si>
    <t>3、上位机和Web界面Demand读数正确</t>
    <phoneticPr fontId="9" type="noConversion"/>
  </si>
  <si>
    <t>【AcuRev-1320 v1.01p04】独立模式使能，接线方式3e4w-y，sumation2 和channel4的需量计算错误，预期: 需量计算成功</t>
    <phoneticPr fontId="9" type="noConversion"/>
  </si>
  <si>
    <t>Function_AcuRev1320_043_03_case2</t>
  </si>
  <si>
    <t>3e4W_Y,input1~4配Vca&amp;Vab&amp;Vbc&amp;Vbc,Summation1&amp;2配input1&amp;2&amp;3,则Demand读数正确</t>
    <phoneticPr fontId="9" type="noConversion"/>
  </si>
  <si>
    <r>
      <t xml:space="preserve">1、设置3e4W_Y , input1~4配Vca&amp;Vab&amp;Vbc&amp;Vbc
2、Summation1&amp;2配input1&amp;2&amp;3
3、检查上位机和Web界面Demand读数是否正确
</t>
    </r>
    <r>
      <rPr>
        <b/>
        <sz val="8"/>
        <color rgb="FFFF0000"/>
        <rFont val="微软雅黑"/>
        <family val="2"/>
        <charset val="134"/>
      </rPr>
      <t xml:space="preserve">备注: sliding，internal:5 update rate：5 </t>
    </r>
    <phoneticPr fontId="9" type="noConversion"/>
  </si>
  <si>
    <t>Function_AcuRev1320_043_03_case3</t>
    <phoneticPr fontId="9" type="noConversion"/>
  </si>
  <si>
    <t>1e2W,input1~4配Va&amp;Va&amp;Va&amp;Va,Summation1配input1&amp;2&amp;3&amp;4,Summation2配input4，则Demand读数正确</t>
    <phoneticPr fontId="9" type="noConversion"/>
  </si>
  <si>
    <r>
      <t xml:space="preserve">1、设置 1e2W, input1~4配Va&amp;Va&amp;Va&amp;Va
2、Summation1配input1&amp;2&amp;3&amp;4,Summation2配input4
3、检查上位机和Web界面Demand读数是否正确
</t>
    </r>
    <r>
      <rPr>
        <b/>
        <sz val="8"/>
        <color rgb="FFFF0000"/>
        <rFont val="微软雅黑"/>
        <family val="2"/>
        <charset val="134"/>
      </rPr>
      <t xml:space="preserve">备注: sliding，internal:5 update rate：5 </t>
    </r>
    <phoneticPr fontId="9" type="noConversion"/>
  </si>
  <si>
    <t>A1320-666 当前接线方式计算功率和pf 错误，阻塞当前用例执行。</t>
    <phoneticPr fontId="9" type="noConversion"/>
  </si>
  <si>
    <t>【AcuRev-1320 v1.01p04】独立模式使能，1e2w 接线方式 channel 1的需量计算错误， 预期: 需量计算成功
【AcuRev-1320 v1.01p04】独立模式使能，接线方式3e4w-y，sumation2 和channel4的需量计算错误，预期: 需量计算成功</t>
    <phoneticPr fontId="9" type="noConversion"/>
  </si>
  <si>
    <t>Function_AcuRev1320_043_03_case4</t>
  </si>
  <si>
    <t>2e3W_PHASE1,input1~4配Va&amp;Va&amp;Vc&amp;Vc,Summation1&amp;2配input1&amp;3,Summation2配input1&amp;2&amp;3&amp;4,则Demand读数正确</t>
    <phoneticPr fontId="9" type="noConversion"/>
  </si>
  <si>
    <r>
      <t xml:space="preserve">1、设置2e3W_PHASE1 , input1~4配Va&amp;Va&amp;Vc&amp;Vc
2、Summation1&amp;2配input1&amp;3,Summation2配input1&amp;2&amp;3&amp;4
3、检查上位机和Web界面Demand读数是否正确
</t>
    </r>
    <r>
      <rPr>
        <b/>
        <sz val="8"/>
        <color rgb="FFFF0000"/>
        <rFont val="微软雅黑"/>
        <family val="2"/>
        <charset val="134"/>
      </rPr>
      <t xml:space="preserve">备注: sliding，internal:5 update rate：5 </t>
    </r>
    <phoneticPr fontId="9" type="noConversion"/>
  </si>
  <si>
    <t>A1320-668，当前接线方式计算功率和pf 错误，阻塞当前用例执行。</t>
    <phoneticPr fontId="9" type="noConversion"/>
  </si>
  <si>
    <t>Function_AcuRev1320_043_03_case5</t>
  </si>
  <si>
    <t>2e3W_DELTA,input1~4配Vab&amp;Vbc&amp;Vbc&amp;Vbc,Summation1&amp;2配input1&amp;2&amp;3&amp;4,Summation2配input1&amp;4,则Demand读数正确</t>
    <phoneticPr fontId="9" type="noConversion"/>
  </si>
  <si>
    <r>
      <t xml:space="preserve">1、设置2e3W_DELTA , input1~4配Vab&amp;Vbc&amp;Vbc&amp;Vbc
2、Summation1&amp;2配input1&amp;2&amp;3&amp;4, Summation2配input1&amp;4
3、检查上位机和Web界面Demand读数是否正确
</t>
    </r>
    <r>
      <rPr>
        <b/>
        <sz val="8"/>
        <color rgb="FFFF0000"/>
        <rFont val="微软雅黑"/>
        <family val="2"/>
        <charset val="134"/>
      </rPr>
      <t xml:space="preserve">备注: sliding，internal:5 update rate：5 </t>
    </r>
    <phoneticPr fontId="9" type="noConversion"/>
  </si>
  <si>
    <t>A1320-674，当前接线方式计算功率和pf 错误，阻塞当前用例执行</t>
    <phoneticPr fontId="9" type="noConversion"/>
  </si>
  <si>
    <t>【AcuRev-1320 v1.01p04】3e4w-delta 接线方式 通道2 3 4 summation 均有错误, 预期: 通道2 3 4 summation 计算正确</t>
    <phoneticPr fontId="9" type="noConversion"/>
  </si>
  <si>
    <t>Function_AcuRev1320_043_03_case6</t>
    <phoneticPr fontId="9" type="noConversion"/>
  </si>
  <si>
    <t>3e4W_DELTA,input1~4配Vab&amp;Vbc&amp;Vca&amp;Vca,Summation1&amp;2配input1&amp;2&amp;3&amp;4,Summation1&amp;2配input1&amp;2&amp;3,则Demand读数正确</t>
    <phoneticPr fontId="9" type="noConversion"/>
  </si>
  <si>
    <t>1、设置 3e4W_DELTA, input1~4配Vab&amp;Vbc&amp;Vca&amp;Vca
2、Summation1&amp;2配input1&amp;2&amp;3&amp;4,Summation1&amp;2配input1&amp;2&amp;3
3、检查上位机和Web界面Demand读数是否正确</t>
    <phoneticPr fontId="9" type="noConversion"/>
  </si>
  <si>
    <t>Function_AcuRev1320_043_03_case7</t>
  </si>
  <si>
    <t>3e4W_Y,input1~4配Va&amp;Vb&amp;Vc&amp;Vb,Summation1配input1&amp;2&amp;3&amp;4,Summation2配input4,则Demand读数正确，"save to file" 功能正常。</t>
    <phoneticPr fontId="9" type="noConversion"/>
  </si>
  <si>
    <t>1、设置3e4W_Y , input1~4配Va&amp;Vb&amp;Vc&amp;Vb
2、Summation1配input1&amp;2&amp;3&amp;4,Summation2配input4
3、检查上位机和Web界面Demand读数是否正确
4、检查"save to file" 功能正常。</t>
    <phoneticPr fontId="9" type="noConversion"/>
  </si>
  <si>
    <t>3、上位机和Web界面Demand读数正确
4、"save to file" 功能正常， 保存数据内容及时间戳均正确。</t>
    <phoneticPr fontId="9" type="noConversion"/>
  </si>
  <si>
    <t>独立通道Demand</t>
    <phoneticPr fontId="9" type="noConversion"/>
  </si>
  <si>
    <t>Function_AcuRev1320_043_03_case7_1</t>
    <phoneticPr fontId="9" type="noConversion"/>
  </si>
  <si>
    <t>3e3W_network ,input1~4配 input1~4配Vac&amp;Va&amp;Vc&amp;Vc,Summation1&amp;2配1&amp;2&amp;3&amp;4, 则Demand读数正确</t>
    <phoneticPr fontId="9" type="noConversion"/>
  </si>
  <si>
    <t>1、设置3e4W_Y ,3e3W_network ,input1~4配 input1~4配Vac&amp;Va&amp;Vc&amp;Vc,
2、Summation1&amp;2配1&amp;2&amp;3&amp;4,
3、检查上位机和Web界面Demand读数是否正确</t>
    <phoneticPr fontId="9" type="noConversion"/>
  </si>
  <si>
    <t>【AcuRev-1320 v1.01p04】2e3w network  接线方式，I1、I4  、summation1 、summation2的需量计算错误，预期: I1、I4  、summation1 、summation2需量均计算成功。</t>
    <phoneticPr fontId="9" type="noConversion"/>
  </si>
  <si>
    <t>Function_AcuRev1320_043_03_case8</t>
    <phoneticPr fontId="9" type="noConversion"/>
  </si>
  <si>
    <t>执行Independent 的“clear Demand” ，Independent 需量清除成功。</t>
    <phoneticPr fontId="9" type="noConversion"/>
  </si>
  <si>
    <t>1、Acuview2上位机
2、AcuRev1320电表
3、Independent使能
4、Demand数据不为0</t>
    <phoneticPr fontId="9" type="noConversion"/>
  </si>
  <si>
    <t>1、执行Independent 的“clear Demand”
2、检查上位机和Web界面Demand读数是否被清除
3、关闭Independent
4、 检查电表Real-Time中的需量是否被清除。</t>
    <phoneticPr fontId="9" type="noConversion"/>
  </si>
  <si>
    <t>2、上位机和Web界面Demand读数被清除
4、电表Real-Time中的需量未被清除。</t>
    <phoneticPr fontId="9" type="noConversion"/>
  </si>
  <si>
    <t>【AcuRev-1320 v1.01p03】 独立模式和非独立模式，上位机界面无“clear demand”按钮， 预期: 上位机上有“clear demand” 功能。</t>
    <phoneticPr fontId="9" type="noConversion"/>
  </si>
  <si>
    <t>用例失效，无次场景</t>
    <phoneticPr fontId="9" type="noConversion"/>
  </si>
  <si>
    <t>Function_AcuRev1320_043_03_case9</t>
    <phoneticPr fontId="9" type="noConversion"/>
  </si>
  <si>
    <t>执行Independent 的“clear max Demand” ，Independent 需量清除成功。</t>
    <phoneticPr fontId="9" type="noConversion"/>
  </si>
  <si>
    <t>1、Acuview2上位机
2、AcuRev1320电表
3、Independent使能
4、max Demand数据不为0</t>
    <phoneticPr fontId="9" type="noConversion"/>
  </si>
  <si>
    <t>1、执行Independent 的“clear max Demand”
2、检查上位机和Web界面Demand读数是否被清除
3、关闭Independent
4、 检查电表Real-Time中的max Demand需量是否被清除。</t>
    <phoneticPr fontId="9" type="noConversion"/>
  </si>
  <si>
    <t>2、上位机和Web界面Demand 和max deman均被读数被清除
2、上位机和Web界面Demand和max deman均读数被清除</t>
    <phoneticPr fontId="9" type="noConversion"/>
  </si>
  <si>
    <t>独立通道Energy</t>
    <phoneticPr fontId="11" type="noConversion"/>
  </si>
  <si>
    <t>Function_AcuRev1320_043_04_case1</t>
    <phoneticPr fontId="9" type="noConversion"/>
  </si>
  <si>
    <t>3e4W_Y,input1~4配Va&amp;Vb&amp;Vc&amp;Vb,Summation1配input1&amp;2&amp;3&amp;4,Summation2配input4,则Total&amp;PhaseABC的Energy读数正确。</t>
    <phoneticPr fontId="9" type="noConversion"/>
  </si>
  <si>
    <r>
      <t xml:space="preserve">1、设置3e4W_Y , input1~4配Va&amp;Vb&amp;Vc&amp;Vb
2、Summation1配input1&amp;2&amp;3&amp;4,Summation2配input4
3、检查上位机和Web界面Total&amp;PhaseABC的Energy读数是否正确。
</t>
    </r>
    <r>
      <rPr>
        <b/>
        <sz val="8"/>
        <color rgb="FFFF0000"/>
        <rFont val="微软雅黑"/>
        <family val="2"/>
        <charset val="134"/>
      </rPr>
      <t>备注:  “energy reading display Format”设置为0.1kwh， 0.01kwh，0.001kwh</t>
    </r>
    <phoneticPr fontId="9" type="noConversion"/>
  </si>
  <si>
    <t>3、上位机和Web界面Total&amp;PhaseABC的Energy读数正确。</t>
    <phoneticPr fontId="9" type="noConversion"/>
  </si>
  <si>
    <t>【AcuRev-1320 v1.01p03】 独立模式maxmin的导出数据时间戳显示乱码， 预期: 显示正确。</t>
    <phoneticPr fontId="9" type="noConversion"/>
  </si>
  <si>
    <t>【AcuRev-1320 v1.01p04】源输入负载后，检查上位机reading  Energy 页面，预期： 按照实际负载，能量累计；实际： 上位机页面出现一长串数字的能量，HMI上没有</t>
    <phoneticPr fontId="9" type="noConversion"/>
  </si>
  <si>
    <t>Function_AcuRev1320_043_04_case2</t>
    <phoneticPr fontId="9" type="noConversion"/>
  </si>
  <si>
    <t>3e4W_Y,input1~4配Vca&amp;Vab&amp;Vbc&amp;Vbc,Summation1&amp;2配input1&amp;2&amp;3,则Total&amp;PhaseABC的Energy读数正确。</t>
    <phoneticPr fontId="9" type="noConversion"/>
  </si>
  <si>
    <r>
      <t>1、设置3e4W_Y , input1~4配Vca&amp;Vab&amp;Vbc&amp;Vbc
2、Summation1&amp;2配input1&amp;2&amp;3</t>
    </r>
    <r>
      <rPr>
        <sz val="8"/>
        <color rgb="FFFF0000"/>
        <rFont val="微软雅黑"/>
        <family val="2"/>
        <charset val="134"/>
      </rPr>
      <t>&amp;4
2.1 相电压均输入400V， 电流输入5A， 等待10mins</t>
    </r>
    <r>
      <rPr>
        <sz val="8"/>
        <color rgb="FF0000CC"/>
        <rFont val="微软雅黑"/>
        <family val="2"/>
        <charset val="134"/>
      </rPr>
      <t xml:space="preserve">
3、检查上位机和Web界面Total&amp;PhaseABC的Energy读数是否正确。
</t>
    </r>
    <r>
      <rPr>
        <b/>
        <sz val="8"/>
        <color rgb="FFFF0000"/>
        <rFont val="微软雅黑"/>
        <family val="2"/>
        <charset val="134"/>
      </rPr>
      <t>备注:  “energy reading display Format”设置为0.1kwh， 0.01kwh，0.001kwh
备注:  独立energy 和非独立模式， 有部分能量地址是复用的。</t>
    </r>
    <phoneticPr fontId="9" type="noConversion"/>
  </si>
  <si>
    <t>【AcuRev-1320 v1.01p03】独立模式，energy页面缺少channel1~4，缺少active energy total 和  active energy net， 均展示为“-”, 预期: 独立模式，energy界面需要展示所有通道的active energy total 和  active energy net。</t>
    <phoneticPr fontId="9" type="noConversion"/>
  </si>
  <si>
    <t>【AcuRev-1320 v1.01p04】独立通道使能， 4e3w-y能量累计错误，summation计算错误。预期:  独立通道使能后，能量计算均正确。
【AcuRev-1320 v1.01p04】修改能量显示精度，上位机和HMI界面上测量数据整体变小(小数点往后移位)，预期: 修改显示精度仅仅改变精确的位数，而非数值小数点移位。</t>
    <phoneticPr fontId="9" type="noConversion"/>
  </si>
  <si>
    <t>独立通道Energy</t>
    <phoneticPr fontId="9" type="noConversion"/>
  </si>
  <si>
    <t>Function_AcuRev1320_043_04_case2_1</t>
    <phoneticPr fontId="9" type="noConversion"/>
  </si>
  <si>
    <t>独立模式打开，电表上下电，电表能量不会丢失</t>
    <phoneticPr fontId="9" type="noConversion"/>
  </si>
  <si>
    <t>1、Acuview2上位机
2、AcuRev1320电表
3、Independent使能
4、电表能量不为0</t>
    <phoneticPr fontId="9" type="noConversion"/>
  </si>
  <si>
    <t>1、独立模式打开
2、掉电重启电表
3、观能量是否会丢失</t>
    <phoneticPr fontId="9" type="noConversion"/>
  </si>
  <si>
    <t>3、电表的HMI界面和上位机energy界面 数据不会丢失。</t>
    <phoneticPr fontId="9" type="noConversion"/>
  </si>
  <si>
    <t>【AcuRev-1320 v1.01p03】独立模式，电表下电后上电，电表能量全部丢失， 预期:电表上下电， 电表电能稳定存储， 不会丢失。</t>
    <phoneticPr fontId="9" type="noConversion"/>
  </si>
  <si>
    <r>
      <rPr>
        <b/>
        <sz val="8"/>
        <color rgb="FF0000CC"/>
        <rFont val="微软雅黑"/>
        <family val="2"/>
        <charset val="134"/>
      </rPr>
      <t>已知问题未修复。</t>
    </r>
    <r>
      <rPr>
        <sz val="8"/>
        <color theme="1"/>
        <rFont val="微软雅黑"/>
        <family val="2"/>
        <charset val="134"/>
      </rPr>
      <t xml:space="preserve">
【AcuRev-1320 v1.01p03】独立模式，电表下电后上电，电表能量全部丢失， 预期:电表上下电， 电表电能稳定存储， 不会丢失。</t>
    </r>
    <phoneticPr fontId="9" type="noConversion"/>
  </si>
  <si>
    <t>Function_AcuRev1320_043_04_case3</t>
  </si>
  <si>
    <t>1e2W,input1~4配Va&amp;Va&amp;Va&amp;Va,Summation1配input1&amp;2&amp;3&amp;4,Summation2配input4，则Total&amp;PhaseABC的Energy读数正确。</t>
    <phoneticPr fontId="9" type="noConversion"/>
  </si>
  <si>
    <t>1、设置 1e2W, input1~4配Va&amp;Va&amp;Va&amp;Va
2、Summation1配input1&amp;2&amp;3&amp;4,Summation2配input4
3、检查上位机和Web界面Total&amp;PhaseABC的Energy读数是否正确。</t>
    <phoneticPr fontId="9" type="noConversion"/>
  </si>
  <si>
    <t>1e2W接线方式，channel2~4有功功率全错误，能量测试阻塞。</t>
    <phoneticPr fontId="9" type="noConversion"/>
  </si>
  <si>
    <t>Function_AcuRev1320_043_04_case4</t>
  </si>
  <si>
    <t>2e3W_PHASE1,input1~4配Va&amp;Va&amp;Vc&amp;Vc,Summation1&amp;2配input1&amp;3,Summation2配input1&amp;2&amp;3&amp;4,则Total&amp;PhaseABC的Energy读数正确。</t>
    <phoneticPr fontId="9" type="noConversion"/>
  </si>
  <si>
    <t>1、设置2e3W_PHASE1 , input1~4配Va&amp;Va&amp;Vc&amp;Vc
2、Summation1&amp;2配input1&amp;3,Summation2配input1&amp;2&amp;3&amp;4
3、检查上位机和Web界面Total&amp;PhaseABC的Energy读数是否正确。</t>
    <phoneticPr fontId="9" type="noConversion"/>
  </si>
  <si>
    <t>2e3W_PHASE1接线方式，channel4有功功率全错误，能量测试阻塞。</t>
    <phoneticPr fontId="9" type="noConversion"/>
  </si>
  <si>
    <t>【AcuRev-1320 v1.01p04】独立通道使能， 4e3w-y能量累计错误，summation计算错误。预期:  独立通道使能后，能量计算均正确。</t>
    <phoneticPr fontId="9" type="noConversion"/>
  </si>
  <si>
    <t>Function_AcuRev1320_043_04_case5</t>
  </si>
  <si>
    <t>2e3W_DELTA,input1~4配Vab&amp;Vbc&amp;Vbc&amp;Vbc,Summation1&amp;2配input1&amp;2&amp;3&amp;4,Summation2配input1&amp;4,则Total&amp;PhaseABC的Energy读数正确。</t>
    <phoneticPr fontId="9" type="noConversion"/>
  </si>
  <si>
    <t>1、设置2e3W_DELTA , input1~4配Vab&amp;Vbc&amp;Vbc&amp;Vbc
2、Summation1&amp;2配input1&amp;2&amp;3&amp;4, Summation2配input1&amp;4
3、检查上位机和Web界面Total&amp;PhaseABC的Energy读数是否正确。</t>
    <phoneticPr fontId="9" type="noConversion"/>
  </si>
  <si>
    <t>2E3W-dellta接线方式，I1~4配Vab&amp;Vab&amp;Vab&amp;Vab， I4实际功率因素是1，功率计算计算错误， 预期: 实际功率因素是0,  且功率计算正确。  阻塞能量计算。</t>
    <phoneticPr fontId="9" type="noConversion"/>
  </si>
  <si>
    <t>Function_AcuRev1320_043_04_case6</t>
    <phoneticPr fontId="9" type="noConversion"/>
  </si>
  <si>
    <t>3e4W_DELTA,input1~4配Vab&amp;Vbc&amp;Vca&amp;Vca,Summation1&amp;2配input1&amp;2&amp;3&amp;4,Summation1&amp;2配input1&amp;2&amp;3,则Total&amp;PhaseABC的Energy读数正确。</t>
  </si>
  <si>
    <t>1、设置 3e4W_DELTA, input1~4配Vab&amp;Vbc&amp;Vca&amp;Vca
2、Summation1&amp;2配input1&amp;2&amp;3&amp;4,Summation1&amp;2配input1&amp;2&amp;3
3、检查上位机和Web界面Total&amp;PhaseABC的Energy读数是否正确。</t>
    <phoneticPr fontId="9" type="noConversion"/>
  </si>
  <si>
    <t>Function_AcuRev1320_043_04_case7</t>
  </si>
  <si>
    <t>3e4W_Y,input1~4配Va&amp;Vb&amp;Vc&amp;Vb,Summation1配input1&amp;2&amp;3&amp;4,Summation2配input4，"save to file" 功能正常。</t>
  </si>
  <si>
    <t>1、设置3e4W_Y , input1~4配Va&amp;Vb&amp;Vc&amp;Vb
2、Summation1配input1&amp;2&amp;3&amp;4,Summation2配input4
3、检查上位机和Web界面Energy读数是否正确
4、检查"save to file" 功能正常。</t>
    <phoneticPr fontId="9" type="noConversion"/>
  </si>
  <si>
    <t>Function_AcuRev1320_043_04_case8</t>
    <phoneticPr fontId="9" type="noConversion"/>
  </si>
  <si>
    <t>执行Independent 的“clear Energy” ，Independent 需量清除成功。</t>
    <phoneticPr fontId="9" type="noConversion"/>
  </si>
  <si>
    <t>1、执行Independent 的“clear Energy”
2、检查上位机和Web界面Energy读数是否被清除
3、关闭Independent
4、 检查电表Real-Time中的需量是否被清除。</t>
    <phoneticPr fontId="9" type="noConversion"/>
  </si>
  <si>
    <r>
      <t>2、上位机和Web界面Demand读数被清除
4、电表Real-Time中的需量</t>
    </r>
    <r>
      <rPr>
        <b/>
        <sz val="8"/>
        <color rgb="FFFF0000"/>
        <rFont val="微软雅黑"/>
        <family val="2"/>
        <charset val="134"/>
      </rPr>
      <t>被清除。</t>
    </r>
    <phoneticPr fontId="9" type="noConversion"/>
  </si>
  <si>
    <t>【AcuRev-1320 v1.01p03】上位机和HMI界面执行Independent 的“clear Energy” ，Independent 能量清除失败， 预期: Independent 能量清除成功。</t>
    <phoneticPr fontId="9" type="noConversion"/>
  </si>
  <si>
    <t>独立通道Max/Min</t>
    <phoneticPr fontId="11" type="noConversion"/>
  </si>
  <si>
    <t>Function_AcuRev1320_043_05_case1</t>
  </si>
  <si>
    <t>3e4W_Y,input1~4配Va&amp;Vb&amp;Vc&amp;Vb,Summation1配input1&amp;2&amp;3&amp;4,Summation2配input4,则Max/Min读数正确。</t>
    <phoneticPr fontId="9" type="noConversion"/>
  </si>
  <si>
    <r>
      <t xml:space="preserve">1、设置3e4W_Y , input1~4配Va&amp;Vb&amp;Vc&amp;Vb
2、Summation1配input1&amp;2&amp;3&amp;4,Summation2配input4
</t>
    </r>
    <r>
      <rPr>
        <sz val="8"/>
        <color rgb="FFFF0000"/>
        <rFont val="微软雅黑"/>
        <family val="2"/>
        <charset val="134"/>
      </rPr>
      <t>2.1 然后清除独立通道最大值最小值，</t>
    </r>
    <r>
      <rPr>
        <sz val="8"/>
        <color rgb="FF0000CC"/>
        <rFont val="微软雅黑"/>
        <family val="2"/>
        <charset val="134"/>
      </rPr>
      <t xml:space="preserve">
3、检查上位机和Web界面Max/Min读数是否正确。
</t>
    </r>
    <phoneticPr fontId="9" type="noConversion"/>
  </si>
  <si>
    <t xml:space="preserve">3、上位机和Web界面Total&amp;PhaseABC的Max/Min读数正确。
</t>
    <phoneticPr fontId="9" type="noConversion"/>
  </si>
  <si>
    <t>Function_AcuRev1320_043_05_case2</t>
  </si>
  <si>
    <t>3e4W_Y,input1~4配Vca&amp;Vab&amp;Vbc&amp;Vbc,Summation1&amp;2配input1&amp;2&amp;3,则Max/Min读数正确。</t>
  </si>
  <si>
    <r>
      <t xml:space="preserve">1、设置3e4W_Y , input1~4配Vca&amp;Vab&amp;Vbc&amp;Vbc
2、Summation1&amp;2配input1&amp;2&amp;3
</t>
    </r>
    <r>
      <rPr>
        <sz val="8"/>
        <color rgb="FFFF0000"/>
        <rFont val="微软雅黑"/>
        <family val="2"/>
        <charset val="134"/>
      </rPr>
      <t>2.1 然后清除独立通道最大值最小值，</t>
    </r>
    <r>
      <rPr>
        <sz val="8"/>
        <color rgb="FF0000CC"/>
        <rFont val="微软雅黑"/>
        <family val="2"/>
        <charset val="134"/>
      </rPr>
      <t xml:space="preserve">
3、检查上位机和Web界面Max/Min读数是否正确。</t>
    </r>
    <phoneticPr fontId="9" type="noConversion"/>
  </si>
  <si>
    <t>Function_AcuRev1320_043_05_case3</t>
  </si>
  <si>
    <t>1e2W,input1~4配Va&amp;Va&amp;Va&amp;Va,Summation1配input1&amp;2&amp;3&amp;4,Summation2配input4，则Max/Min读数正确。</t>
  </si>
  <si>
    <r>
      <t xml:space="preserve">1、设置 1e2W, input1~4配Va&amp;Va&amp;Va&amp;Va
2、Summation1配input1&amp;2&amp;3&amp;4,Summation2配input4
</t>
    </r>
    <r>
      <rPr>
        <sz val="8"/>
        <color rgb="FFFF0000"/>
        <rFont val="微软雅黑"/>
        <family val="2"/>
        <charset val="134"/>
      </rPr>
      <t>2.1 然后清除独立通道最大值最小值，</t>
    </r>
    <r>
      <rPr>
        <sz val="8"/>
        <color rgb="FF0000CC"/>
        <rFont val="微软雅黑"/>
        <family val="2"/>
        <charset val="134"/>
      </rPr>
      <t xml:space="preserve">
3、检查上位机和Web界面Max/Min读数是否正确。</t>
    </r>
    <phoneticPr fontId="9" type="noConversion"/>
  </si>
  <si>
    <t>Function_AcuRev1320_043_05_case4</t>
  </si>
  <si>
    <t>2e3W_PHASE1,input1~4配Va&amp;Va&amp;Vc&amp;Vc,Summation1&amp;2配input1&amp;3,Summation2配input1&amp;2&amp;3&amp;4,则Max/Min读数正确。</t>
  </si>
  <si>
    <r>
      <t xml:space="preserve">1、设置2e3W_PHASE1 , input1~4配Va&amp;Va&amp;Vc&amp;Vc
2、Summation1&amp;2配input1&amp;3,Summation2配input1&amp;2&amp;3&amp;4
</t>
    </r>
    <r>
      <rPr>
        <sz val="8"/>
        <color rgb="FFFF0000"/>
        <rFont val="微软雅黑"/>
        <family val="2"/>
        <charset val="134"/>
      </rPr>
      <t>2.1 然后清除独立通道最大值最小值，</t>
    </r>
    <r>
      <rPr>
        <sz val="8"/>
        <color rgb="FF0000CC"/>
        <rFont val="微软雅黑"/>
        <family val="2"/>
        <charset val="134"/>
      </rPr>
      <t xml:space="preserve">
3、检查上位机和Web界面Max/Min读数是否正确。</t>
    </r>
    <phoneticPr fontId="9" type="noConversion"/>
  </si>
  <si>
    <t>Function_AcuRev1320_043_05_case5</t>
  </si>
  <si>
    <t>2e3W_DELTA,input1~4配Vab&amp;Vbc&amp;Vbc&amp;Vbc,Summation1&amp;2配input1&amp;2&amp;3&amp;4,Summation2配input1&amp;4,则Max/Min读数正确。</t>
  </si>
  <si>
    <r>
      <t xml:space="preserve">1、设置2e3W_DELTA , input1~4配Vab&amp;Vbc&amp;Vbc&amp;Vbc
2、Summation1&amp;2配input1&amp;2&amp;3&amp;4, Summation2配input1&amp;4
</t>
    </r>
    <r>
      <rPr>
        <sz val="8"/>
        <color rgb="FFFF0000"/>
        <rFont val="微软雅黑"/>
        <family val="2"/>
        <charset val="134"/>
      </rPr>
      <t>2.1 然后清除独立通道最大值最小值，</t>
    </r>
    <r>
      <rPr>
        <sz val="8"/>
        <color rgb="FF0000CC"/>
        <rFont val="微软雅黑"/>
        <family val="2"/>
        <charset val="134"/>
      </rPr>
      <t xml:space="preserve">
3、检查上位机和Web界面Max/Min读数是否正确。</t>
    </r>
    <phoneticPr fontId="9" type="noConversion"/>
  </si>
  <si>
    <t>Function_AcuRev1320_043_05_case6</t>
  </si>
  <si>
    <t>3e4W_DELTA,input1~4配Vab&amp;Vbc&amp;Vca&amp;Vca,Summation1&amp;2配input1&amp;2&amp;3&amp;4,Summation1&amp;2配input1&amp;2&amp;3,则Max/Min读数正确。</t>
  </si>
  <si>
    <r>
      <t xml:space="preserve">1、设置 3e4W_DELTA, input1~4配Vab&amp;Vbc&amp;Vca&amp;Vca
2、Summation1&amp;2配input1&amp;2&amp;3&amp;4,Summation1&amp;2配input1&amp;2&amp;3
</t>
    </r>
    <r>
      <rPr>
        <sz val="8"/>
        <color rgb="FFFF0000"/>
        <rFont val="微软雅黑"/>
        <family val="2"/>
        <charset val="134"/>
      </rPr>
      <t>2.1 然后清除独立通道最大值最小值，</t>
    </r>
    <r>
      <rPr>
        <sz val="8"/>
        <color rgb="FF0000CC"/>
        <rFont val="微软雅黑"/>
        <family val="2"/>
        <charset val="134"/>
      </rPr>
      <t xml:space="preserve">
3、检查上位机和Web界面Max/Min读数是否正确。</t>
    </r>
    <phoneticPr fontId="9" type="noConversion"/>
  </si>
  <si>
    <t>Function_AcuRev1320_043_05_case7</t>
    <phoneticPr fontId="9" type="noConversion"/>
  </si>
  <si>
    <t>3e4W_Y,input1~4配Va&amp;Vb&amp;Vc&amp;Vb,Summation1配input1&amp;2&amp;3&amp;4,Summation2配input4,则Max/Min读数正确。"save to file" 功能正常。</t>
    <phoneticPr fontId="9" type="noConversion"/>
  </si>
  <si>
    <t>1、设置3e4W_Y , input1~4配Va&amp;Vb&amp;Vc&amp;Vb
2、Summation1配input1&amp;2&amp;3&amp;4,Summation2配input4
3、检查上位机和Web界面Max/Min读数是否正确
4、检查"save to file" 功能正常。</t>
    <phoneticPr fontId="9" type="noConversion"/>
  </si>
  <si>
    <t>3、上位机和Web界面Max/Min读数正确
4、"save to file" 功能正常， 保存数据内容及时间戳均正确。</t>
    <phoneticPr fontId="9" type="noConversion"/>
  </si>
  <si>
    <t>数据格式错误</t>
    <phoneticPr fontId="9" type="noConversion"/>
  </si>
  <si>
    <t>Function_AcuRev1320_043_05_case8</t>
  </si>
  <si>
    <t>执行Independent 的“Reset Max/min” ，Independent 最大值最小值清除成功。</t>
  </si>
  <si>
    <t>1、执行Independent 的“clear Max/Min”
2、检查上位机和Web界面Max/Min读数是否被清除
3、关闭Independent
4、 检查电表Real-Time中的需量是否被清除。</t>
    <phoneticPr fontId="9" type="noConversion"/>
  </si>
  <si>
    <r>
      <t xml:space="preserve">2、上位机和Web界面Max/Min读数被清除
</t>
    </r>
    <r>
      <rPr>
        <sz val="8"/>
        <color rgb="FFFF0000"/>
        <rFont val="微软雅黑"/>
        <family val="2"/>
        <charset val="134"/>
      </rPr>
      <t>4、电表Real-Time中的需量被清除。</t>
    </r>
    <phoneticPr fontId="9" type="noConversion"/>
  </si>
  <si>
    <t>独立通道CustomRead</t>
    <phoneticPr fontId="11" type="noConversion"/>
  </si>
  <si>
    <t>Function_AcuRev1320_043_07_case1</t>
    <phoneticPr fontId="9" type="noConversion"/>
  </si>
  <si>
    <t>3e4W_Y,input1~4配Va&amp;Vb&amp;Vc&amp;Vb,Summation1配input1&amp;2&amp;3&amp;4,Summation2配input4,independent input channel所有float参数计算正确(62个)</t>
    <phoneticPr fontId="9" type="noConversion"/>
  </si>
  <si>
    <t>1、设置3e4W_Y , input1~4配Va&amp;Vb&amp;Vc&amp;Vb,
2、Summation1配input1&amp;2&amp;3&amp;4,Summation2配input4
3、检查上位机和Web界面independent input channel所有float参数计算是否正确(62个)。</t>
    <phoneticPr fontId="9" type="noConversion"/>
  </si>
  <si>
    <t>7、 上位机和Web界面custom模块 independent input channel所有float参数计算正确(62个)显示正确</t>
    <phoneticPr fontId="9" type="noConversion"/>
  </si>
  <si>
    <t>【AcuRev-1320 v1.01p03】独立模式，Custom reading中， independent- realtime metering 中Load nature 参数值错误(0), 且单位错误(Ω); sumation1(有system电能，命名混乱),    预期: Load nature 参数值正确(1), Load nature 无单位; 参数中有sumation1(无system电能)</t>
    <phoneticPr fontId="9" type="noConversion"/>
  </si>
  <si>
    <t>【AcuRev-1320 v1.01p04】Customread 中功率的单位只有一半字符， 预期: Customread 中功率的单位均正确。</t>
    <phoneticPr fontId="9" type="noConversion"/>
  </si>
  <si>
    <t>94个参数</t>
    <phoneticPr fontId="9" type="noConversion"/>
  </si>
  <si>
    <t>Function_AcuRev1320_043_07_case3</t>
    <phoneticPr fontId="9" type="noConversion"/>
  </si>
  <si>
    <r>
      <t>3e4W_Y,input1~4配Va&amp;Vb&amp;Vc&amp;Vb,Summation1配input1&amp;2&amp;3&amp;4,Summation2配input4,independent input channel energy所有参数计算正确</t>
    </r>
    <r>
      <rPr>
        <b/>
        <sz val="8"/>
        <color rgb="FFFF0000"/>
        <rFont val="微软雅黑"/>
        <family val="2"/>
        <charset val="134"/>
      </rPr>
      <t>(54）</t>
    </r>
    <phoneticPr fontId="9" type="noConversion"/>
  </si>
  <si>
    <r>
      <t>1、设置3e4W_Y , input1~4配Va&amp;Vb&amp;Vc&amp;Vb,
2、Summation1配input1&amp;2&amp;3&amp;4,Summation2配input4
3、检查上位机和Web界面Summation2配input4,independent input channel energy所有参数计算是否正确</t>
    </r>
    <r>
      <rPr>
        <sz val="8"/>
        <color rgb="FFFF0000"/>
        <rFont val="微软雅黑"/>
        <family val="2"/>
        <charset val="134"/>
      </rPr>
      <t>(54）</t>
    </r>
    <phoneticPr fontId="9" type="noConversion"/>
  </si>
  <si>
    <r>
      <t>7、 上位机和Web界面Summation2配input4,independent input channel energy所有参数计算正确(</t>
    </r>
    <r>
      <rPr>
        <sz val="8"/>
        <color rgb="FFFF0000"/>
        <rFont val="微软雅黑"/>
        <family val="2"/>
        <charset val="134"/>
      </rPr>
      <t>54）</t>
    </r>
    <phoneticPr fontId="9" type="noConversion"/>
  </si>
  <si>
    <t>【AcuRev-1320 v1.01p03】独立模式，Custom reading中，independent energy 中缺少 ABC 三项的视在电能，channel4的有多余参数"channel 4 impressed Electromotive Force"和"channel 4 expressed Electromotive Force"。
【AcuRev-1320 v1.01p03】独立模式，Custom reading中，independent energy 中无sumation1(有system电能，命名混乱)，预期: independent energy 中有sumation1(无system电能)</t>
    <phoneticPr fontId="9" type="noConversion"/>
  </si>
  <si>
    <t xml:space="preserve">1、新发现数值显示错误，丽红已提单
2、数据无序号，丽红已经提单
3、上个版本数据显示不全问题已经验证通过。
</t>
    <phoneticPr fontId="9" type="noConversion"/>
  </si>
  <si>
    <t>独立通道Datalog</t>
    <phoneticPr fontId="11" type="noConversion"/>
  </si>
  <si>
    <t>Function_AcuRev1320_043_08_case1</t>
  </si>
  <si>
    <t>Datalog1添加“independent    RMS”,3e4W_Y,input1~4配Va&amp;Vb&amp;Vc&amp;Vb,Summation1&amp;2配input1&amp;2&amp;3&amp;4,Datalog1独立模式RMS所有参数显示正确</t>
    <phoneticPr fontId="9" type="noConversion"/>
  </si>
  <si>
    <t>1、Datalog1添加“independent    RMS”, 设置3e4W_Y
2、input1~4配Va&amp;Vb&amp;Vc&amp;Vb,Summation1&amp;2配input1&amp;2&amp;3&amp;4
3、检查Datalog1独立模式RMS所有参数显示是否正确。</t>
    <phoneticPr fontId="9" type="noConversion"/>
  </si>
  <si>
    <t>3、Datalog1独立模式RMS所有参数显示正确。</t>
    <phoneticPr fontId="9" type="noConversion"/>
  </si>
  <si>
    <t>【AcuRev-1320 v1.01p03】独立通道模式打开后，Datalog 配置参数时，选择独立通道的RMS 值，预期： 正常记录日志，数据与实际一致；实际：日志中出现超长值</t>
    <phoneticPr fontId="9" type="noConversion"/>
  </si>
  <si>
    <t>Function_AcuRev1320_043_08_case2</t>
  </si>
  <si>
    <t>Datalog1添加“independent Demand”,3e4W_Y,input1~4配Va&amp;Vb&amp;Vc&amp;Vb,Summation1&amp;2配input1&amp;2&amp;3&amp;4,Datalog1独立模式Demand所有参数显示正确</t>
    <phoneticPr fontId="9" type="noConversion"/>
  </si>
  <si>
    <t>1、Acuview2上位机
2、AcuRev1320电表
3、Independent使能</t>
  </si>
  <si>
    <t>1、Datalog1添加“independent    Demand”, 设置3e4W_Y
2、input1~4配Va&amp;Vb&amp;Vc&amp;Vb,Summation1&amp;2配input1&amp;2&amp;3&amp;4
3、检查Datalog1独立模式Demand所有参数显示是否正确。</t>
  </si>
  <si>
    <t>3、Datalog1独立模式Demand所有参数显示正确。</t>
  </si>
  <si>
    <t>【AcuRev-1320 v1.01p03】independent input channel使能后，配置 Datalog 的参数为独立通道的Deamnd参数，预期： 生成日志与实际记录值一致；实际： 记录日志后读取失败
A1320-763
【AcuRev-1320 v1.01p03】independent input channel使能后，配置 Datalog 的参数为独立通道的Deamnd参数，预期： 生成日志与实际记录值一致；实际：参数内容与名称不一致
A1320-765
【AcuRev-1320 v1.01p03】 independent input channel使能后，配置 Datalog 的参数为独立通道的Deamnd参数，预期：没有System的数据，更新为Sum1和Sum2；实际：目前参数配置混乱，既有A相、B相、又有input1-4和Sum2
A1320-766</t>
  </si>
  <si>
    <t>Function_AcuRev1320_043_08_case3</t>
  </si>
  <si>
    <t>Datalog1添加“independent energy”,3e4W_Y,input1~4配Va&amp;Vb&amp;Vc&amp;Vb,Summation1&amp;2配input1&amp;2&amp;3&amp;4,Datalog1独立模式energy所有参数显示正确</t>
  </si>
  <si>
    <t>1、Datalog1添加“independent    energy”, 设置3e4W_Y
2、input1~4配Va&amp;Vb&amp;Vc&amp;Vb,Summation1&amp;2配input1&amp;2&amp;3&amp;4
3、检查Datalog1独立模式energy所有参数显示是否正确。</t>
  </si>
  <si>
    <t>3、Datalog1独立模式energy所有参数显示正确。</t>
  </si>
  <si>
    <t>【AcuRev-1320 v1.01p03】independent input channel使能后，配置 Datalog的参数为独立通道的Energy参数，预期： 生成日志与实际记录值一致；实际： Channel 4 Import Active Energy的日志，记录为超长值，同时其他input channel 4和sum2 记录的数也与实际不一致
A1320-768
【AcuRev-1320 v1.01p03】independent input channel使能后，配置 Datalog的参数为独立通道的Energy参数，预期：没有System的数据，更新为Sum1和Sum2；实际：目前可配置的参数依旧是System和Sum2
A1320-769</t>
  </si>
  <si>
    <t>net能量显示异常， 丽红已提单跟踪。</t>
    <phoneticPr fontId="9" type="noConversion"/>
  </si>
  <si>
    <t>Function_AcuRev1320_043_08_case4</t>
  </si>
  <si>
    <t>Datalog2添加“independent    RMS”,3e4W_Y,input1~4配Va&amp;Vb&amp;Vc&amp;Vb,Summation1&amp;2配input1&amp;2&amp;3&amp;4,Datalog2独立模式RMS所有参数显示正确</t>
  </si>
  <si>
    <t>1、Datalog2添加“independent    RMS”, 设置3e4W_Y
2、input1~4配Va&amp;Vb&amp;Vc&amp;Vb,Summation1&amp;2配input1&amp;2&amp;3&amp;4
3、检查Datalog2独立模式RMS所有参数显示是否正确。</t>
    <phoneticPr fontId="9" type="noConversion"/>
  </si>
  <si>
    <t>3、Datalog2独立模式RMS所有参数显示正确。</t>
    <phoneticPr fontId="9" type="noConversion"/>
  </si>
  <si>
    <t>Function_AcuRev1320_043_08_case5</t>
  </si>
  <si>
    <t>Datalog2添加“independent Demand”,3e4W_Y,input1~4配Va&amp;Vb&amp;Vc&amp;Vb,Summation1&amp;2配input1&amp;2&amp;3&amp;4,Datalog2独立模式Demand所有参数显示正确</t>
  </si>
  <si>
    <t>1、Datalog2添加“independent    Demand”, 设置3e4W_Y
2、input1~4配Va&amp;Vb&amp;Vc&amp;Vb,Summation1&amp;2配input1&amp;2&amp;3&amp;4
3、检查Datalog2独立模式Demand所有参数显示是否正确。</t>
    <phoneticPr fontId="9" type="noConversion"/>
  </si>
  <si>
    <t>3、Datalog2独立模式Demand所有参数显示正确。</t>
    <phoneticPr fontId="9" type="noConversion"/>
  </si>
  <si>
    <t>Function_AcuRev1320_043_08_case6</t>
  </si>
  <si>
    <t>Datalog2添加“independent energy”,3e4W_Y,input1~4配Va&amp;Vb&amp;Vc&amp;Vb,Summation1&amp;2配input1&amp;2&amp;3&amp;4,Datalog2独立模式energy所有参数显示正确</t>
  </si>
  <si>
    <t>1、Datalog2添加“independent    energy”, 设置3e4W_Y
2、input1~4配Va&amp;Vb&amp;Vc&amp;Vb,Summation1&amp;2配input1&amp;2&amp;3&amp;4
3、检查Datalog2独立模式energy所有参数显示是否正确。</t>
    <phoneticPr fontId="9" type="noConversion"/>
  </si>
  <si>
    <t>3、Datalog2独立模式energy所有参数显示正确。</t>
    <phoneticPr fontId="9" type="noConversion"/>
  </si>
  <si>
    <t>Function_AcuRev1320_043_08_case7</t>
  </si>
  <si>
    <t>Datalog3添加“independent    RMS”,3e4W_Y,input1~4配Va&amp;Vb&amp;Vc&amp;Vb,Summation1&amp;2配input1&amp;2&amp;3&amp;4,Datalog3独立模式RMS所有参数显示正确</t>
  </si>
  <si>
    <t>1、Datalog3添加“independent    RMS”, 设置3e4W_Y
2、input1~4配Va&amp;Vb&amp;Vc&amp;Vb,Summation1&amp;2配input1&amp;2&amp;3&amp;4
3、检查Datalog3独立模式RMS所有参数显示是否正确。</t>
    <phoneticPr fontId="9" type="noConversion"/>
  </si>
  <si>
    <t>3、Datalog3独立模式RMS所有参数显示正确。</t>
    <phoneticPr fontId="9" type="noConversion"/>
  </si>
  <si>
    <t>Function_AcuRev1320_043_08_case8</t>
  </si>
  <si>
    <t>Datalog3添加“independent Demand”,3e4W_Y,input1~4配Va&amp;Vb&amp;Vc&amp;Vb,Summation1&amp;2配input1&amp;2&amp;3&amp;4,Datalog3独立模式Demand所有参数显示正确</t>
    <phoneticPr fontId="9" type="noConversion"/>
  </si>
  <si>
    <t>1、Datalog3添加“independent    Demand”, 设置3e4W_Y
2、input1~4配Va&amp;Vb&amp;Vc&amp;Vb,Summation1&amp;2配input1&amp;2&amp;3&amp;4
3、检查Datalog3独立模式Demand所有参数显示是否正确。</t>
    <phoneticPr fontId="9" type="noConversion"/>
  </si>
  <si>
    <t>3、Datalog3独立模式Demand所有参数显示正确。</t>
    <phoneticPr fontId="9" type="noConversion"/>
  </si>
  <si>
    <t>Function_AcuRev1320_043_08_case9</t>
  </si>
  <si>
    <t>Datalog3添加“independent energy”,3e4W_Y,input1~4配Va&amp;Vb&amp;Vc&amp;Vb,Summation1&amp;2配input1&amp;2&amp;3&amp;4,Datalog3独立模式energy所有参数显示正确</t>
    <phoneticPr fontId="9" type="noConversion"/>
  </si>
  <si>
    <t>1、Datalog3添加“independent    energy”, 设置3e4W_Y
2、input1~4配Va&amp;Vb&amp;Vc&amp;Vb,Summation1&amp;2配input1&amp;2&amp;3&amp;4
3、检查Datalog3独立模式energy所有参数显示是否正确。</t>
    <phoneticPr fontId="9" type="noConversion"/>
  </si>
  <si>
    <t>3、Datalog3独立模式energy所有参数显示正确。</t>
    <phoneticPr fontId="9" type="noConversion"/>
  </si>
  <si>
    <t>Function_AcuRev1320_043_08_case10</t>
  </si>
  <si>
    <t>Datalog4添加“independent   RMS”,3e4W_Y,input1~4配Va&amp;Vb&amp;Vc&amp;Vb,Summation1&amp;2配input1&amp;2&amp;3&amp;4,Datalog4独立模式RMS所有参数显示正确</t>
    <phoneticPr fontId="9" type="noConversion"/>
  </si>
  <si>
    <t>1、Datalog4添加“independent    RMS”, 设置3e4W_Y
2、input1~4配Va&amp;Vb&amp;Vc&amp;Vb,Summation1&amp;2配input1&amp;2&amp;3&amp;4
3、检查Datalog4独立模式RMS所有参数显示是否正确。</t>
    <phoneticPr fontId="9" type="noConversion"/>
  </si>
  <si>
    <t>3、Datalog4独立模式energy所有参数显示正确。</t>
    <phoneticPr fontId="9" type="noConversion"/>
  </si>
  <si>
    <t>独立通道Max Demand</t>
  </si>
  <si>
    <t>Function_AcuRev1320_043_10_case1</t>
    <phoneticPr fontId="9" type="noConversion"/>
  </si>
  <si>
    <t>Independent使能,CT变比P1,input1~4配Vb&amp;Vc&amp;Va&amp;Vb,Summation1&amp;2配input1&amp;2, 则Demand读数正确。配置需量：Demand method：sliding ；Demand update rate：5mins；Demand Interval：5mins</t>
    <phoneticPr fontId="9" type="noConversion"/>
  </si>
  <si>
    <t>1、input1~4配Vb&amp;Vc&amp;Va&amp;Vb
2、Summation1&amp;2配input1&amp;2
3、配置需量：Demand method：sliding ；Demand update rate：5mins；Demand Interval：5mins
4、00：03：00升源并记录时间，查看第一次产生Max Demand数据是否在00：10：00
5、此时立即加大电流，待00：15：00查看Max Demand数据是否有更新，00：20：00后数据是否满足要求（同当时所加功率）
6、检查real-time(input1~4&amp;summation1&amp;2的Max Demand读数是否正确。
7、查看web页面是否与电表及上位机保持一致</t>
    <phoneticPr fontId="9" type="noConversion"/>
  </si>
  <si>
    <t xml:space="preserve">4、第一次产生Max Demand数据在00：10：00
5、待00：15：00查看Max Demand数据有更新，00：20：00后数据满足要求（同当时所加功率）
6、real-time(input1~4&amp;summation1&amp;2的Max Demand读数正确。
7、查看web页面与电表及上位机保持一致
</t>
    <phoneticPr fontId="9" type="noConversion"/>
  </si>
  <si>
    <t xml:space="preserve">【AcuRev-1320 v1.01p03】3e4w-delta接线方式，Maxdemand 计算错误，预期: Maxdemand 计算正确。 </t>
    <phoneticPr fontId="9" type="noConversion"/>
  </si>
  <si>
    <t>Function_AcuRev1320_043_10_case2</t>
    <phoneticPr fontId="9" type="noConversion"/>
  </si>
  <si>
    <t>Independent使能,CT变比P1,input1~4配Vb&amp;Vb&amp;Vb&amp;Vb,Summation1&amp;2配input1&amp;3&amp;4, 则Demand读数正确。配置需量：Demand method：Fixed；Demand update rate：5mins；Demand Interval：5mins</t>
    <phoneticPr fontId="9" type="noConversion"/>
  </si>
  <si>
    <r>
      <t xml:space="preserve">1、Independent使能
2、CT变比P1
3、input1~4配Vb&amp;Vb&amp;Vb&amp;Vb
4、Summation1&amp;2配input1&amp;3&amp;4
5、配置需量：Demand method：Fixed；Demand update rate：5mins；Demand Interval：5mins
6、00：03：00升源并记录时间，查看第一次产生Max Demand数据是否在00：10：00
7、此时立即加大电流，待00：15：00查看Max Demand数据是否有更新，00：20：00后数据是否满足要求（同当时所加功率）
8、检查real-time(input1~4&amp;summation1&amp;2的Max Demand读数是否正确。
</t>
    </r>
    <r>
      <rPr>
        <b/>
        <sz val="8"/>
        <color rgb="FF000000"/>
        <rFont val="微软雅黑"/>
        <family val="2"/>
        <charset val="134"/>
      </rPr>
      <t>备注1：CT变比P1， 不同于general的中的配置，CT变比P0与general中配置相同</t>
    </r>
    <phoneticPr fontId="9" type="noConversion"/>
  </si>
  <si>
    <t xml:space="preserve">6、第一次产生Max Demand数据是否在00：10：00
7、待00：15：00查看Max Demand数据更新，00：20：00后数据满足要求（同当时所加功率）
8、检查real-time(input1~4&amp;summation1&amp;2的Max Demand读数正确。
</t>
    <phoneticPr fontId="9" type="noConversion"/>
  </si>
  <si>
    <t>Function_AcuRev1320_043_10_case2_1</t>
    <phoneticPr fontId="9" type="noConversion"/>
  </si>
  <si>
    <t>Independent使能, save MAX demand文件正常。</t>
    <phoneticPr fontId="9" type="noConversion"/>
  </si>
  <si>
    <t>1、Acuview2上位机
2、AcuRev1320电表
3、MAX demand 数据不为0</t>
    <phoneticPr fontId="9" type="noConversion"/>
  </si>
  <si>
    <t>1、上位机上点击“save to file ”
2、 检查文件内容是否完整， 且正确。</t>
    <phoneticPr fontId="9" type="noConversion"/>
  </si>
  <si>
    <t>2、 检查文件内容完整， 且正确。</t>
    <phoneticPr fontId="9" type="noConversion"/>
  </si>
  <si>
    <t>execel表格中第一列和最后一列的参数</t>
    <phoneticPr fontId="9" type="noConversion"/>
  </si>
  <si>
    <t>A1320-841</t>
    <phoneticPr fontId="9" type="noConversion"/>
  </si>
  <si>
    <t>Function_AcuRev1320_043_10_case3</t>
  </si>
  <si>
    <t>执行Independent 的“clear Max  Demand” ，Independent 最大需量清除成功。</t>
  </si>
  <si>
    <t>1、执行Independent 的“clear Max  Demand
2、检查Independent 需量清除是否成功。</t>
  </si>
  <si>
    <t>2、Independent 最大需量清除成功</t>
  </si>
  <si>
    <t>CustomRead</t>
    <phoneticPr fontId="9" type="noConversion"/>
  </si>
  <si>
    <t>Custom Read显示THD</t>
    <phoneticPr fontId="11" type="noConversion"/>
  </si>
  <si>
    <t>Function_AcuRev1320_044_01_case1</t>
  </si>
  <si>
    <t xml:space="preserve">用户可以配置区域(125个寄存器)，上位机可观察到“space Used”+ “space remained”等于125 </t>
  </si>
  <si>
    <t xml:space="preserve">1、上位机上修改custom setting配置。
2、检查上位机是否可以观察到“space Used”+ “space remained”等于125 </t>
  </si>
  <si>
    <t>2、上位机可以观察到“space Used”+ “space remained”等于125。</t>
  </si>
  <si>
    <t>目前上位机只能配置32个参数</t>
  </si>
  <si>
    <t>Custom Read 预期有125个寄存器，实际有64个</t>
  </si>
  <si>
    <t>【AcuRev-1320 v1.01p04】【待确认】Custom Read 有125个寄存器，根据可读参数的大小，确认可以配置多少个参数，目前实际有64个；需要产品确认到底预留多少个参数配置个数
https://accuenergy.atlassian.net/browse/A1320-826</t>
  </si>
  <si>
    <t>Function_AcuRev1320_044_01_case2</t>
  </si>
  <si>
    <t>设置UaUbUc和IaIbIc叠加谐波比例5%, CustomRead界面ABC三相电压和电流THD正确</t>
  </si>
  <si>
    <t>1、设置UaUbUc和IaIbIc叠加谐波比例5%
2、检查CustomRead界面ABC三相电压和电流THD是否正确</t>
  </si>
  <si>
    <t>2、CustomRead界面ABC三相电压和电流THD正确</t>
  </si>
  <si>
    <t>https://accuenergy.atlassian.net/browse/A1320-493</t>
    <phoneticPr fontId="9" type="noConversion"/>
  </si>
  <si>
    <t>【AcuRev-1320 v1.01p04】Custom Reading页面，预期：参数ID依次增加；实际：超出32个参数后，缺少参数ID
https://accuenergy.atlassian.net/browse/A1320-827</t>
  </si>
  <si>
    <t>Function_AcuRev1320_044_01_case3</t>
  </si>
  <si>
    <t>设置UaUbUc和IaIbIc叠加谐波数值10%, CustomRead界面ABC三相电压和电流THD正确</t>
  </si>
  <si>
    <t>1、设置UaUbUc和IaIbIc叠加谐波比例10%
2、检查CustomRead界面ABC三相电压和电流THD是否正确</t>
    <phoneticPr fontId="9" type="noConversion"/>
  </si>
  <si>
    <t>2、CustomRead界面ABC三相电压和电流THD正确</t>
    <phoneticPr fontId="9" type="noConversion"/>
  </si>
  <si>
    <t>Function_AcuRev1320_044_01_case4</t>
  </si>
  <si>
    <t>设置UaUbUc和IaIbIc叠加谐波数值20%, CustomRead界面ABC三相电压和电流THD正确</t>
  </si>
  <si>
    <t>1、设置UaUbUc和IaIbIc叠加谐波比例20%
2、检查CustomRead界面ABC三相电压和电流THD是否正确</t>
    <phoneticPr fontId="9" type="noConversion"/>
  </si>
  <si>
    <t>Custom Read显示Sequence Component</t>
    <phoneticPr fontId="11" type="noConversion"/>
  </si>
  <si>
    <t>Function_AcuRev1320_044_02_case1</t>
    <phoneticPr fontId="9" type="noConversion"/>
  </si>
  <si>
    <t>修改电压电流角度值, 接线方式3E4W-Y,  CustomRead界面ABC三相电压和电流SequenceComponent正确</t>
    <phoneticPr fontId="9" type="noConversion"/>
  </si>
  <si>
    <r>
      <rPr>
        <sz val="8"/>
        <color rgb="FF000000"/>
        <rFont val="微软雅黑"/>
        <family val="2"/>
        <charset val="134"/>
      </rPr>
      <t xml:space="preserve">1、接线方式3E4W-Y
2、设置电压&amp;电压角度：220V 230V 120V，0° 240° 120° 
3、设置电流&amp;电流角度：2A 3A 5A ， 0° 240° 120° 
4、 检查CustomRead界面ABC三相电压和电流SequenceComponent是否正确
</t>
    </r>
    <r>
      <rPr>
        <b/>
        <sz val="8"/>
        <color rgb="FF000000"/>
        <rFont val="微软雅黑"/>
        <family val="2"/>
        <charset val="134"/>
      </rPr>
      <t>备注:SequenceComponent 为电压、电流序分量，预期结果使用4100项目序分量计算公式。</t>
    </r>
  </si>
  <si>
    <r>
      <rPr>
        <sz val="8"/>
        <color rgb="FF000000"/>
        <rFont val="微软雅黑"/>
        <family val="2"/>
        <charset val="134"/>
      </rPr>
      <t xml:space="preserve">4、CustomRead界面ABC三相电压和电流SequenceComponent正确
</t>
    </r>
    <r>
      <rPr>
        <sz val="8"/>
        <color rgb="FFFF0000"/>
        <rFont val="微软雅黑"/>
        <family val="2"/>
        <charset val="134"/>
      </rPr>
      <t>电压：
零序分量：实部 = 15，虚部 = -31.754
正序分量：实部 = 190，虚部 = 0
负序分量：实部 = 15，虚部 = 31.754
电流：
零序分量：实部 = -0.667，虚部 = 0.577
正序分量：实部 = 3.333，虚部 = 0
负序分量：实部 = -0.667，虚部 = -0.577</t>
    </r>
  </si>
  <si>
    <t>https://accuenergy.atlassian.net/browse/A1320-679</t>
    <phoneticPr fontId="9" type="noConversion"/>
  </si>
  <si>
    <t>v1.01p04</t>
  </si>
  <si>
    <t>Function_AcuRev1320_044_02_case2</t>
    <phoneticPr fontId="9" type="noConversion"/>
  </si>
  <si>
    <t>修改电压电流角度值,  接线方式2E3W-Network,  CustomRead界面ABC三相电压和电流SequenceComponent正确</t>
    <phoneticPr fontId="9" type="noConversion"/>
  </si>
  <si>
    <r>
      <t xml:space="preserve">1、接线方式2E3W-Network,
2、设置电压&amp;电压角度：220V 230V 250V，0° 240° 120° 
3、设置电流&amp;电流角度：1A 3A 5A ， 0° 240° 120° 
4、 检查CustomRead界面ABC三相电压和电流SequenceComponent是否正确
</t>
    </r>
    <r>
      <rPr>
        <b/>
        <sz val="8"/>
        <color rgb="FF000000"/>
        <rFont val="微软雅黑"/>
        <family val="2"/>
        <charset val="134"/>
      </rPr>
      <t>备注:SequenceComponent 为电压、电流序分量，预期结果使用4100项目序分量计算公式。</t>
    </r>
    <phoneticPr fontId="9" type="noConversion"/>
  </si>
  <si>
    <t>4、CustomRead界面ABC三相电压和电流SequenceComponent正确</t>
    <phoneticPr fontId="9" type="noConversion"/>
  </si>
  <si>
    <t>https://accuenergy.atlassian.net/browse/A1320-682</t>
    <phoneticPr fontId="9" type="noConversion"/>
  </si>
  <si>
    <t>遗留问题待确认：Network 接线方式，Custom Read 里面如果选了在原本的位置显示为-的参数，应该怎么显示？</t>
  </si>
  <si>
    <t>Function_AcuRev1320_044_02_case3</t>
  </si>
  <si>
    <t>修改电压电流角度值,  接线方式1E2W,  CustomRead界面ABC三相电压和电流SequenceComponent 正确</t>
  </si>
  <si>
    <r>
      <rPr>
        <sz val="8"/>
        <color rgb="FF000000"/>
        <rFont val="微软雅黑"/>
        <family val="2"/>
        <charset val="134"/>
      </rPr>
      <t xml:space="preserve">1、接线方式2E3W-Network
2、设置电压&amp;电压角度：220V 230V 250V，0° 240° 120° 
3、设置电流&amp;电流角度：1A 2A 4A ， 0° 240° 120° 
4、 检查CustomRead界面ABC三相电压和电流SequenceComponent是否正确
</t>
    </r>
    <r>
      <rPr>
        <b/>
        <sz val="8"/>
        <color rgb="FF000000"/>
        <rFont val="微软雅黑"/>
        <family val="2"/>
        <charset val="134"/>
      </rPr>
      <t>备注:SequenceComponent 为电压、电流序分量，预期结果使用4100项目序分量计算公式。</t>
    </r>
  </si>
  <si>
    <t>4、CustomRead界面ABC三相电压和电流SequenceComponent正确</t>
  </si>
  <si>
    <t>Function_AcuRev1320_044_02_case4</t>
  </si>
  <si>
    <t>修改电压电流角度值,  接线方式2E3W-1Phase,  CustomRead界面ABC三相电压和电流SequenceComponent正确</t>
    <phoneticPr fontId="9" type="noConversion"/>
  </si>
  <si>
    <r>
      <rPr>
        <sz val="8"/>
        <color rgb="FF000000"/>
        <rFont val="微软雅黑"/>
        <family val="2"/>
        <charset val="134"/>
      </rPr>
      <t xml:space="preserve">1、接线方式2E3W-1Phase
2、设置电压&amp;电压角度：250V 230V 120V，0° 240° 120° 
3、设置电流&amp;电流角度：1A 2A 3A ， 0° 240° 120° 
4、 检查CustomRead界面ABC三相电压和电流SequenceComponent是否正确
</t>
    </r>
    <r>
      <rPr>
        <b/>
        <sz val="8"/>
        <color rgb="FF000000"/>
        <rFont val="微软雅黑"/>
        <family val="2"/>
        <charset val="134"/>
      </rPr>
      <t>备注:SequenceComponent 为电压、电流序分量，预期结果使用4100项目序分量计算公式。</t>
    </r>
  </si>
  <si>
    <t>Function_AcuRev1320_044_02_case5</t>
  </si>
  <si>
    <t>修改电压电流角度值,  接线方式3E4W-Delta,  CustomRead界面ABC三相电压和电流SequenceComponent正确</t>
    <phoneticPr fontId="9" type="noConversion"/>
  </si>
  <si>
    <r>
      <rPr>
        <sz val="8"/>
        <color rgb="FF000000"/>
        <rFont val="微软雅黑"/>
        <family val="2"/>
        <charset val="134"/>
      </rPr>
      <t xml:space="preserve">1、接线方式3E4W-Delta
2、设置电压&amp;电压角度：225V 230V 220V，0° 240° 120° 
3、设置电流&amp;电流角度：1A 2A 3A ， 0° 240° 120° 
4、 检查CustomRead界面ABC三相电压和电流SequenceComponent是否正确
</t>
    </r>
    <r>
      <rPr>
        <b/>
        <sz val="8"/>
        <color rgb="FF000000"/>
        <rFont val="微软雅黑"/>
        <family val="2"/>
        <charset val="134"/>
      </rPr>
      <t>备注:SequenceComponent 为电压、电流序分量，预期结果使用4100项目序分量计算公式。</t>
    </r>
  </si>
  <si>
    <t>Custom Read显示Independentchannel metering(float)</t>
    <phoneticPr fontId="11" type="noConversion"/>
  </si>
  <si>
    <t>Function_AcuRev1320_044_03_case1</t>
  </si>
  <si>
    <t>Independent使能, CustomRead添加“independent input channel metering” , CT变比P1,input1~4配Vb&amp;Vc&amp;Va&amp;Vb,Summation1&amp;2配input1&amp;2&amp;4,  修改电压电流参数均为0，independent input channel所有float参数计算正确(62个)</t>
    <phoneticPr fontId="9" type="noConversion"/>
  </si>
  <si>
    <t>1、Independent使能,
2、CustomRead添加“independent input channel metering(float)”
3、CT变比P1
4、input1~4配Vb&amp;Vc&amp;Va&amp;Vb
5、Summation1&amp;2配input1&amp;2&amp;4
6、设置电压电流参数均为0
7、检查independent input channel所有float参数是否计算正确(62个)</t>
  </si>
  <si>
    <t>7、independent input channel所有float参数(62个)，电压电流相关数值全为0
备注： 独立通道的RMS 参数共有59个</t>
  </si>
  <si>
    <t>Function_AcuRev1320_044_03_case2</t>
  </si>
  <si>
    <t>Independent使能, CustomRead添加“independent input channel metering” , CT变比P1,input1~4配Vb&amp;Vc&amp;Va&amp;Vb,Summation1&amp;2配input1&amp;2&amp;4, ,  修改电压电流参数组合一，independent input channel所有float参数计算正确(62个)</t>
  </si>
  <si>
    <t>1、Independent使能,
2、CustomRead添加“independent input channel metering(float)”
3、CT变比P1
4、input1~4配Vb&amp;Vc&amp;Va&amp;Vb
5、Summation1&amp;2配input1&amp;2&amp;4
6、设置电压&amp;电压角度：220V 220V 220V，0° 240° 120° 
7、设置电流&amp;电流角度：1A 1A 1A ， 0° 240° 120° 
8、检查independent input channel所有float参数是否计算显示均正确(62个)</t>
  </si>
  <si>
    <t>7、independent input channel所有float参数(62个)计算及显示均正确。</t>
  </si>
  <si>
    <t>https://accuenergy.atlassian.net/browse/A1320-799
https://accuenergy.atlassian.net/browse/A1320-798</t>
  </si>
  <si>
    <t>Function_AcuRev1320_044_03_case3</t>
  </si>
  <si>
    <t>Independent使能, CustomRead添加“independent input channel metering” , CT变比P1,input1~4配Vb&amp;Vc&amp;Va&amp;Vb,Summation1&amp;2配input1&amp;2&amp;4, ,  修改电压电流参数组合二，independent input channel所有float参数计算正确(62个)</t>
  </si>
  <si>
    <t>1、Independent使能,
2、CustomRead添加“independent input channel metering(float)”
3、CT变比P1
4、input1~4配Vb&amp;Vc&amp;Va&amp;Vb
5、Summation1&amp;2配input1&amp;2&amp;4
6、设置电压&amp;电压角度：220V 220V 220V，0° 240° 120° 
7、设置电流&amp;电流角度：2A 2A 2A ， 0° 240° 120° 
8、检查independent input channel所有float参数是否计算显示均正确(62个)</t>
  </si>
  <si>
    <t>7、independent input channel所有float参数(62个)计算及显示均正确。</t>
    <phoneticPr fontId="9" type="noConversion"/>
  </si>
  <si>
    <t>Custom Read显示Independentchannel Energy</t>
    <phoneticPr fontId="11" type="noConversion"/>
  </si>
  <si>
    <t>Function_AcuRev1320_044_05_case1</t>
  </si>
  <si>
    <t>Independent使能, CustomRead添加“independent input channel energy” , CT变比P1, input1~4配Vb&amp;Vc&amp;Va&amp;Vb,Summation1&amp;2配input1&amp;2&amp;4, 修改电压电流参数均为0，independent input channel energy所有参数计算正确(84个)</t>
    <phoneticPr fontId="9" type="noConversion"/>
  </si>
  <si>
    <t>1、Independent使能,
2、CustomRead添加“independent input channel energy” 
3、CT变比P1
4、 input1~4配Vb&amp;Vc&amp;Va&amp;Vb
5、Summation1&amp;2配input1&amp;2&amp;4
6、电压电流输入均为0
7、等待5分钟
8、检查independent input channel energy所有参数(84个)，能量是否均没有增加。</t>
    <phoneticPr fontId="9" type="noConversion"/>
  </si>
  <si>
    <t>8、independent input channel energy所有参数(84个)，能量均没有增加。</t>
    <phoneticPr fontId="9" type="noConversion"/>
  </si>
  <si>
    <t>Custom Read 页面的Energy 的net 能量显示为N/A</t>
  </si>
  <si>
    <t>Function_AcuRev1320_044_05_case2</t>
  </si>
  <si>
    <t>Independent使能, CustomRead添加“independent input channel energy” , CT变比P1, input1~4配Vb&amp;Vc&amp;Va&amp;Vb,Summation1&amp;2配input1&amp;2&amp;4, 修改电压电流参数组合一，independent input channel energy所有参数计算正确(84个)</t>
    <phoneticPr fontId="9" type="noConversion"/>
  </si>
  <si>
    <t>1、Independent使能,
2、CustomRead添加“independent input channel energy” 
3、CT变比P1
4、 input1~4配Vb&amp;Vc&amp;Va&amp;Vb
5、Summation1&amp;2配input1&amp;2&amp;4
6、设置电压&amp;电压角度：220V 220V 220V，0° 240° 120° 
7、设置电流&amp;电流角度：1A 1A 1A ， 0° 240° 120° 
7、等待5分钟
8、检查independent input channel energy所有参数(84个)，能量是否均增加， 且计算正确。</t>
    <phoneticPr fontId="9" type="noConversion"/>
  </si>
  <si>
    <t>8、independent input channel energy所有参数(84个)，能量均增加， 且计算正确</t>
    <phoneticPr fontId="9" type="noConversion"/>
  </si>
  <si>
    <t>Custom Read 页面的Energy 的net 能量为0时显示为N/A，能量开始累计之后，显示为乱码</t>
  </si>
  <si>
    <t>Function_AcuRev1320_044_05_case3</t>
  </si>
  <si>
    <t>Independent使能, CustomRead添加“independent input channel energy” , CT变比P1, input1~4配Vb&amp;Vc&amp;Va&amp;Vb,Summation1&amp;2配input1&amp;2&amp;4,  修改电压电流参数组合二，independent input channel energy所有参数计算正确(84个)</t>
  </si>
  <si>
    <t>1、Independent使能,
2、CustomRead添加“independent input channel energy” 
3、CT变比P1
4、 input1~4配Vb&amp;Vc&amp;Va&amp;Vb
5、Summation1&amp;2配input1&amp;2&amp;4
6、设置电压&amp;电压角度：220V 220V 220V，0° 240° 120° 
7、设置电流&amp;电流角度：2A 2A 2A ， 0° 240° 120° 
7、等待5分钟
8、检查independent input channel energy所有参数(84个)，能量是否均增加， 且计算正确。</t>
    <phoneticPr fontId="9" type="noConversion"/>
  </si>
  <si>
    <t>Custom Read显示Independentchannel In THD</t>
    <phoneticPr fontId="11" type="noConversion"/>
  </si>
  <si>
    <t>Function_AcuRev1320_044_06_case1</t>
  </si>
  <si>
    <t>In 的THD、OddTHD、EvenTHD、K Factor 显示初始值0正常</t>
    <phoneticPr fontId="9" type="noConversion"/>
  </si>
  <si>
    <t>1、In 不接负载。
2、检查THD、OddTHD、EvenTHD是否均为0、K Factor 为1.141
3、In 接负载，不叠加谐波。
4、检查THD、OddTHD、EvenTHD是否均为0、K Factor 为1.141</t>
  </si>
  <si>
    <t>2、THD、OddTHD、EvenTHD均为0、K Factor为1.141
4、THD、OddTHD、EvenTHD均为0、K Factor为1.141</t>
    <phoneticPr fontId="9" type="noConversion"/>
  </si>
  <si>
    <t>Crest Factor 和K-Factor始终为0、N相THD没值；mcu已知问题
C相和N相的Current Fundamental RMS 预期有值为测量值，实际始终是0
电压的THD 的平均值，THD本身没有这个参数，但是上位机Custom Read 有这个参数</t>
  </si>
  <si>
    <t>Function_AcuRev1320_044_06_case2</t>
  </si>
  <si>
    <t>In 的THD、OddTHD、EvenTHD、K Factor 显示参数组合一正常</t>
    <phoneticPr fontId="9" type="noConversion"/>
  </si>
  <si>
    <t>1、In接负载， 叠加10%的3次谐波，10%的4次谐波
2、检查Custom Read显示Independentchannel In THD中THD、OddTHD、EvenTHD、K Factor 显示是否正常。</t>
    <phoneticPr fontId="9" type="noConversion"/>
  </si>
  <si>
    <t>2、Custom Read显示Independentchannel In THD中THD：14.142%
OddTHD：10%
evenTHD：10%
K Factor：1.414</t>
    <phoneticPr fontId="9" type="noConversion"/>
  </si>
  <si>
    <t>Function_AcuRev1320_044_06_case3</t>
  </si>
  <si>
    <t>In 的THD、OddTHD、EvenTHD、K Factor 显示参数组合二正常</t>
    <phoneticPr fontId="9" type="noConversion"/>
  </si>
  <si>
    <r>
      <t xml:space="preserve">1、In接负载， 叠加10%的35次谐波，10%的50次谐波
2、检查Custom Read显示Independentchannel In THD中THD、OddTHD、EvenTHD、K Factor 显示是否正常。
</t>
    </r>
    <r>
      <rPr>
        <b/>
        <sz val="8"/>
        <color rgb="FF000000"/>
        <rFont val="微软雅黑"/>
        <family val="2"/>
        <charset val="134"/>
      </rPr>
      <t>备注: 使用excel表格公式计算THD、OddTHD、EvenTHD</t>
    </r>
  </si>
  <si>
    <t>2、Custom Read显示Independentchannel In THD中THD：xx
OddTHD：xx
evenTHD：xx
K Factor：1.414</t>
    <phoneticPr fontId="9" type="noConversion"/>
  </si>
  <si>
    <t>Custom Read显示DI Status</t>
    <phoneticPr fontId="11" type="noConversion"/>
  </si>
  <si>
    <t>Function_AcuRev1320_044_07_case1</t>
    <phoneticPr fontId="9" type="noConversion"/>
  </si>
  <si>
    <t>DI1 DI2 DI3 全为ON，Customer reading界面显示正常</t>
    <phoneticPr fontId="9" type="noConversion"/>
  </si>
  <si>
    <t>1、DI1 DI2 DI3 全为ON
2、检查Customer reading界面显示是否正常</t>
    <phoneticPr fontId="9" type="noConversion"/>
  </si>
  <si>
    <t>2、Customer reading界面显示正常，DI1 DI2 DI3 全为ON</t>
    <phoneticPr fontId="9" type="noConversion"/>
  </si>
  <si>
    <t>https://accuenergy.atlassian.net/browse/A1320-650</t>
    <phoneticPr fontId="9" type="noConversion"/>
  </si>
  <si>
    <t>Function_AcuRev1320_044_07_case2</t>
  </si>
  <si>
    <t>DI1 DI2 DI3 全为OFF，Customer reading界面显示正常</t>
    <phoneticPr fontId="9" type="noConversion"/>
  </si>
  <si>
    <t>1、DI1 DI2 DI3 全为OFF
2、检查Customer reading界面显示是否正常</t>
    <phoneticPr fontId="9" type="noConversion"/>
  </si>
  <si>
    <t>2、Customer reading界面显示正常，DI1 DI2 DI3 全为OFF</t>
    <phoneticPr fontId="9" type="noConversion"/>
  </si>
  <si>
    <t>Function_AcuRev1320_044_07_case3</t>
  </si>
  <si>
    <t>DI1 DI2 全为ON，DI3 为OFF，Customer reading界面显示正常</t>
    <phoneticPr fontId="9" type="noConversion"/>
  </si>
  <si>
    <t>1、DI1 DI2 全为ON
2、DI3为OFF
3、检查Customer reading界面显示是否正常</t>
    <phoneticPr fontId="9" type="noConversion"/>
  </si>
  <si>
    <t>3、Customer reading界面显示正常，DI1 DI2 全为ON，DI3 为OFF</t>
    <phoneticPr fontId="9" type="noConversion"/>
  </si>
  <si>
    <t>Function_AcuRev1320_044_07_case4</t>
  </si>
  <si>
    <t>DI2 为ON，DI1 DI3 为OFF，Customer reading界面显示正常</t>
    <phoneticPr fontId="9" type="noConversion"/>
  </si>
  <si>
    <t>1、DI2 全为ON
2、DI1 DI3为OFF
3、检查Customer reading界面显示是否正常</t>
    <phoneticPr fontId="9" type="noConversion"/>
  </si>
  <si>
    <t>3、Customer reading界面显示正常，DI2 为ON，DI1 DI3 为OFF</t>
    <phoneticPr fontId="9" type="noConversion"/>
  </si>
  <si>
    <t>Custom Read显示DI count</t>
    <phoneticPr fontId="11" type="noConversion"/>
  </si>
  <si>
    <t>Function_AcuRev1320_044_08_case1</t>
  </si>
  <si>
    <t>DI1 DI2 DI3 全为0，Customer reading界面DI count显示正常</t>
    <phoneticPr fontId="9" type="noConversion"/>
  </si>
  <si>
    <t>1、构造DI1 DI2 DI3 全为0
2、检查Customer reading界面DI count是否显示正常</t>
    <phoneticPr fontId="9" type="noConversion"/>
  </si>
  <si>
    <t>2、Customer reading界面DI count显示正常，DI1 DI2 DI3 的count全为0</t>
    <phoneticPr fontId="9" type="noConversion"/>
  </si>
  <si>
    <t>https://accuenergy.atlassian.net/browse/A1320-649</t>
    <phoneticPr fontId="9" type="noConversion"/>
  </si>
  <si>
    <t>最新需求，Customer reading 没有DI Count了，只有DI status</t>
  </si>
  <si>
    <t>Function_AcuRev1320_044_08_case2</t>
  </si>
  <si>
    <t>DI1 DI2 DI3 均不为0，Customer reading界面DI count显示正常</t>
  </si>
  <si>
    <t>1、构造DI1 DI2 DI3 全为5
2、检查Customer reading界面DI count是否显示正常</t>
    <phoneticPr fontId="9" type="noConversion"/>
  </si>
  <si>
    <t>2、Customer reading界面DI count显示正常，DI1 DI2 DI3 的count全为5</t>
    <phoneticPr fontId="9" type="noConversion"/>
  </si>
  <si>
    <t>Function_AcuRev1320_044_08_case3</t>
    <phoneticPr fontId="9" type="noConversion"/>
  </si>
  <si>
    <t>DI1 DI2 均为最大值，Customer reading界面DI count显示正常</t>
    <phoneticPr fontId="9" type="noConversion"/>
  </si>
  <si>
    <t>1、构造DI1 DI2 DI3 全为DI最大值Max
2、检查Customer reading界面DI count是否显示正常</t>
    <phoneticPr fontId="9" type="noConversion"/>
  </si>
  <si>
    <t>2、Customer reading界面DI count显示正常，DI1 DI2 DI3 的count全为Max</t>
    <phoneticPr fontId="9" type="noConversion"/>
  </si>
  <si>
    <t>Audit&amp;sysLog</t>
    <phoneticPr fontId="9" type="noConversion"/>
  </si>
  <si>
    <t>Audit log</t>
    <phoneticPr fontId="11" type="noConversion"/>
  </si>
  <si>
    <t>Function_AcuRev1320_045_01_case1</t>
  </si>
  <si>
    <t>设备出现Fatal error，需要有Audit日志记录(时间戳，日志内容)</t>
    <phoneticPr fontId="9" type="noConversion"/>
  </si>
  <si>
    <r>
      <t xml:space="preserve">1、构造设备出现Fatal error条件   </t>
    </r>
    <r>
      <rPr>
        <sz val="8"/>
        <color rgb="FFFF0000"/>
        <rFont val="微软雅黑"/>
        <family val="2"/>
        <charset val="134"/>
      </rPr>
      <t xml:space="preserve">  ---暂不清除那些可归为Fatal error</t>
    </r>
    <r>
      <rPr>
        <sz val="8"/>
        <color theme="1"/>
        <rFont val="微软雅黑"/>
        <family val="2"/>
        <charset val="134"/>
      </rPr>
      <t xml:space="preserve">
2、检查是否记录一条Audit日志记录(时间戳，日志内容)
</t>
    </r>
    <r>
      <rPr>
        <b/>
        <sz val="8"/>
        <color rgb="FFFF0000"/>
        <rFont val="微软雅黑"/>
        <family val="2"/>
        <charset val="134"/>
      </rPr>
      <t>备注: 需要等澄清后更新用例详细步骤</t>
    </r>
    <phoneticPr fontId="9" type="noConversion"/>
  </si>
  <si>
    <t>2、立即记录一条Audit日志记录(时间戳，日志内容【Fatal error】)</t>
    <phoneticPr fontId="9" type="noConversion"/>
  </si>
  <si>
    <t>Function_AcuRev1320_045_01_case2</t>
    <phoneticPr fontId="9" type="noConversion"/>
  </si>
  <si>
    <t>固件完整性检查失败，需要有Audit日志记录(时间戳，日志内容)</t>
    <phoneticPr fontId="9" type="noConversion"/>
  </si>
  <si>
    <r>
      <t xml:space="preserve">1、构造设备固件完整性检查失败条件   </t>
    </r>
    <r>
      <rPr>
        <sz val="8"/>
        <color rgb="FFFF0000"/>
        <rFont val="微软雅黑"/>
        <family val="2"/>
        <charset val="134"/>
      </rPr>
      <t xml:space="preserve">  ---暂不清除构造方法， 需要开发白盒测试</t>
    </r>
    <r>
      <rPr>
        <sz val="8"/>
        <color theme="1"/>
        <rFont val="微软雅黑"/>
        <family val="2"/>
        <charset val="134"/>
      </rPr>
      <t xml:space="preserve">
2、检查是否记录一条Audit日志记录(时间戳，日志内容)
</t>
    </r>
    <r>
      <rPr>
        <b/>
        <sz val="8"/>
        <color rgb="FFFF0000"/>
        <rFont val="微软雅黑"/>
        <family val="2"/>
        <charset val="134"/>
      </rPr>
      <t>备注: 需要等澄清后更新用例详细步骤</t>
    </r>
    <phoneticPr fontId="9" type="noConversion"/>
  </si>
  <si>
    <t>2、立即记录一条Audit日志记录(时间戳，日志内容【固件完整性检查失败】)</t>
    <phoneticPr fontId="9" type="noConversion"/>
  </si>
  <si>
    <t>Function_AcuRev1320_045_01_case3</t>
  </si>
  <si>
    <t>计量配置完整性检查失败，需要有Audit日志记录(时间戳，日志内容)</t>
    <phoneticPr fontId="9" type="noConversion"/>
  </si>
  <si>
    <r>
      <t xml:space="preserve">1、构造设备计量配置完整性检查失败条件   </t>
    </r>
    <r>
      <rPr>
        <sz val="8"/>
        <color rgb="FFFF0000"/>
        <rFont val="微软雅黑"/>
        <family val="2"/>
        <charset val="134"/>
      </rPr>
      <t xml:space="preserve">  ---暂不清除构造方法， 需要开发白盒测试</t>
    </r>
    <r>
      <rPr>
        <sz val="8"/>
        <color theme="1"/>
        <rFont val="微软雅黑"/>
        <family val="2"/>
        <charset val="134"/>
      </rPr>
      <t xml:space="preserve">
2、检查是否记录一条Audit日志记录(时间戳，日志内容)
</t>
    </r>
    <r>
      <rPr>
        <b/>
        <sz val="8"/>
        <color rgb="FFFF0000"/>
        <rFont val="微软雅黑"/>
        <family val="2"/>
        <charset val="134"/>
      </rPr>
      <t>备注: 需要等澄清后更新用例详细步骤</t>
    </r>
    <phoneticPr fontId="9" type="noConversion"/>
  </si>
  <si>
    <t>2、立即记录一条Audit日志记录(时间戳，日志内容【计量配置完整性检查失败】)</t>
    <phoneticPr fontId="9" type="noConversion"/>
  </si>
  <si>
    <t>Function_AcuRev1320_045_01_case4</t>
  </si>
  <si>
    <t>计量数据完整性检查失败，需要有Audit日志记录(时间戳，日志内容)</t>
    <phoneticPr fontId="9" type="noConversion"/>
  </si>
  <si>
    <r>
      <t xml:space="preserve">1、构造设备计量数据完整性检查失败条件   </t>
    </r>
    <r>
      <rPr>
        <sz val="8"/>
        <color rgb="FFFF0000"/>
        <rFont val="微软雅黑"/>
        <family val="2"/>
        <charset val="134"/>
      </rPr>
      <t xml:space="preserve">  ---暂不清除构造方法， 需要开发白盒测试</t>
    </r>
    <r>
      <rPr>
        <sz val="8"/>
        <color theme="1"/>
        <rFont val="微软雅黑"/>
        <family val="2"/>
        <charset val="134"/>
      </rPr>
      <t xml:space="preserve">
2、检查是否记录一条Audit日志记录(时间戳，日志内容)
</t>
    </r>
    <r>
      <rPr>
        <b/>
        <sz val="8"/>
        <color rgb="FFFF0000"/>
        <rFont val="微软雅黑"/>
        <family val="2"/>
        <charset val="134"/>
      </rPr>
      <t>备注: 需要等澄清后更新用例详细步骤</t>
    </r>
    <phoneticPr fontId="9" type="noConversion"/>
  </si>
  <si>
    <t>2、立即记录一条Audit日志记录(时间戳，日志内容【计量数据完整性检查失败】)</t>
    <phoneticPr fontId="9" type="noConversion"/>
  </si>
  <si>
    <t>Function_AcuRev1320_045_01_case5</t>
  </si>
  <si>
    <t>RTC失败，需要有Audit日志记录(时间戳，日志内容)</t>
    <phoneticPr fontId="9" type="noConversion"/>
  </si>
  <si>
    <r>
      <t xml:space="preserve">1、构造RTC失败条件   </t>
    </r>
    <r>
      <rPr>
        <sz val="8"/>
        <color rgb="FFFF0000"/>
        <rFont val="微软雅黑"/>
        <family val="2"/>
        <charset val="134"/>
      </rPr>
      <t xml:space="preserve">  ---暂不清除构造方法，</t>
    </r>
    <r>
      <rPr>
        <sz val="8"/>
        <color theme="1"/>
        <rFont val="微软雅黑"/>
        <family val="2"/>
        <charset val="134"/>
      </rPr>
      <t xml:space="preserve">
2、检查是否记录一条Audit日志记录(时间戳，日志内容)
</t>
    </r>
    <r>
      <rPr>
        <b/>
        <sz val="8"/>
        <color rgb="FFFF0000"/>
        <rFont val="微软雅黑"/>
        <family val="2"/>
        <charset val="134"/>
      </rPr>
      <t>备注: 需要等澄清后更新用例详细步骤</t>
    </r>
    <phoneticPr fontId="9" type="noConversion"/>
  </si>
  <si>
    <t>2、立即记录一条Audit日志记录(时间戳，日志内容【RTC失败】)</t>
    <phoneticPr fontId="9" type="noConversion"/>
  </si>
  <si>
    <t>Function_AcuRev1320_045_01_case6</t>
  </si>
  <si>
    <t>ADC失败，需要有Audit日志记录(时间戳，日志内容)</t>
    <phoneticPr fontId="9" type="noConversion"/>
  </si>
  <si>
    <r>
      <t xml:space="preserve">1、构造设备ADC失败条件   </t>
    </r>
    <r>
      <rPr>
        <sz val="8"/>
        <color rgb="FFFF0000"/>
        <rFont val="微软雅黑"/>
        <family val="2"/>
        <charset val="134"/>
      </rPr>
      <t xml:space="preserve">  ---暂不清除构造方法， 需要开发白盒测试</t>
    </r>
    <r>
      <rPr>
        <sz val="8"/>
        <color theme="1"/>
        <rFont val="微软雅黑"/>
        <family val="2"/>
        <charset val="134"/>
      </rPr>
      <t xml:space="preserve">
2、检查是否记录一条Audit日志记录(时间戳，日志内容)
</t>
    </r>
    <r>
      <rPr>
        <b/>
        <sz val="8"/>
        <color rgb="FFFF0000"/>
        <rFont val="微软雅黑"/>
        <family val="2"/>
        <charset val="134"/>
      </rPr>
      <t>备注: 需要等澄清后更新用例详细步骤</t>
    </r>
    <phoneticPr fontId="9" type="noConversion"/>
  </si>
  <si>
    <t>2、立即记录一条Audit日志记录(时间戳，日志内容【ADC失败】)</t>
    <phoneticPr fontId="9" type="noConversion"/>
  </si>
  <si>
    <t>Function_AcuRev1320_045_01_case7</t>
  </si>
  <si>
    <t>SDRAM失败，需要有Audit日志记录(时间戳，日志内容)</t>
    <phoneticPr fontId="9" type="noConversion"/>
  </si>
  <si>
    <r>
      <t xml:space="preserve">1、构造设备SDRAM失败条件   </t>
    </r>
    <r>
      <rPr>
        <sz val="8"/>
        <color rgb="FFFF0000"/>
        <rFont val="微软雅黑"/>
        <family val="2"/>
        <charset val="134"/>
      </rPr>
      <t xml:space="preserve">  ---暂不清除构造方法， 需要开发白盒测试</t>
    </r>
    <r>
      <rPr>
        <sz val="8"/>
        <color theme="1"/>
        <rFont val="微软雅黑"/>
        <family val="2"/>
        <charset val="134"/>
      </rPr>
      <t xml:space="preserve">
2、检查是否记录一条Audit日志记录(时间戳，日志内容)
</t>
    </r>
    <r>
      <rPr>
        <b/>
        <sz val="8"/>
        <color rgb="FFFF0000"/>
        <rFont val="微软雅黑"/>
        <family val="2"/>
        <charset val="134"/>
      </rPr>
      <t>备注: 需要等澄清后更新用例详细步骤</t>
    </r>
    <phoneticPr fontId="9" type="noConversion"/>
  </si>
  <si>
    <t>2、立即记录一条Audit日志记录(时间戳，日志内容【SDRAM失败】)</t>
    <phoneticPr fontId="9" type="noConversion"/>
  </si>
  <si>
    <t>无法构造</t>
  </si>
  <si>
    <t>Function_AcuRev1320_045_01_case8</t>
  </si>
  <si>
    <t>Flash失败，需要有Audit日志记录(时间戳，日志内容)</t>
    <phoneticPr fontId="9" type="noConversion"/>
  </si>
  <si>
    <r>
      <t xml:space="preserve">1、构造设备Flash失败条件   </t>
    </r>
    <r>
      <rPr>
        <sz val="8"/>
        <color rgb="FFFF0000"/>
        <rFont val="微软雅黑"/>
        <family val="2"/>
        <charset val="134"/>
      </rPr>
      <t xml:space="preserve">  ---暂不清除构造方法， 需要开发白盒测试</t>
    </r>
    <r>
      <rPr>
        <sz val="8"/>
        <color theme="1"/>
        <rFont val="微软雅黑"/>
        <family val="2"/>
        <charset val="134"/>
      </rPr>
      <t xml:space="preserve">
2、检查是否记录一条Audit日志记录(时间戳，日志内容)
</t>
    </r>
    <r>
      <rPr>
        <b/>
        <sz val="8"/>
        <color rgb="FFFF0000"/>
        <rFont val="微软雅黑"/>
        <family val="2"/>
        <charset val="134"/>
      </rPr>
      <t>备注: 需要等澄清后更新用例详细步骤</t>
    </r>
    <phoneticPr fontId="9" type="noConversion"/>
  </si>
  <si>
    <t>2、立即记录一条Audit日志记录(时间戳，日志内容【Flash失败】)</t>
    <phoneticPr fontId="9" type="noConversion"/>
  </si>
  <si>
    <t>Function_AcuRev1320_045_01_case9</t>
  </si>
  <si>
    <t>EMMC失败，需要有Audit日志记录(时间戳，日志内容)</t>
    <phoneticPr fontId="9" type="noConversion"/>
  </si>
  <si>
    <r>
      <t xml:space="preserve">1、构造设备EMMC失败条件   </t>
    </r>
    <r>
      <rPr>
        <sz val="8"/>
        <color rgb="FFFF0000"/>
        <rFont val="微软雅黑"/>
        <family val="2"/>
        <charset val="134"/>
      </rPr>
      <t xml:space="preserve">  ---暂不清除构造方法， 需要开发白盒测试</t>
    </r>
    <r>
      <rPr>
        <sz val="8"/>
        <color theme="1"/>
        <rFont val="微软雅黑"/>
        <family val="2"/>
        <charset val="134"/>
      </rPr>
      <t xml:space="preserve">
2、检查是否记录一条Audit日志记录(时间戳，日志内容)
</t>
    </r>
    <r>
      <rPr>
        <b/>
        <sz val="8"/>
        <color rgb="FFFF0000"/>
        <rFont val="微软雅黑"/>
        <family val="2"/>
        <charset val="134"/>
      </rPr>
      <t>备注: 需要等澄清后更新用例详细步骤</t>
    </r>
    <phoneticPr fontId="9" type="noConversion"/>
  </si>
  <si>
    <t>2、立即记录一条Audit日志记录(时间戳，日志内容【EMMC失败】)</t>
    <phoneticPr fontId="9" type="noConversion"/>
  </si>
  <si>
    <t>Function_AcuRev1320_045_01_case10</t>
    <phoneticPr fontId="9" type="noConversion"/>
  </si>
  <si>
    <t>铅封状态从ON -&gt; OFF,  需要有Audit日志记录(时间戳，日志内容)</t>
    <phoneticPr fontId="9" type="noConversion"/>
  </si>
  <si>
    <t>1、设置铅封状态从ON -&gt; OFF
2、检查是否生成一条Audit日志记录(时间戳，日志内容)</t>
    <phoneticPr fontId="9" type="noConversion"/>
  </si>
  <si>
    <t>2、生成一条Audit日志记录(时间戳，日志内容【铅封状态变化】)</t>
    <phoneticPr fontId="9" type="noConversion"/>
  </si>
  <si>
    <t>Function_AcuRev1320_045_01_case11</t>
    <phoneticPr fontId="9" type="noConversion"/>
  </si>
  <si>
    <t>铅封状态从OFF-&gt; ON ,  需要有Audit日志记录(时间戳，日志内容)</t>
    <phoneticPr fontId="9" type="noConversion"/>
  </si>
  <si>
    <t>1、设置铅封状态从OFF -&gt; ON
2、检查是否生成一条Audit日志记录(时间戳，日志内容)</t>
    <phoneticPr fontId="9" type="noConversion"/>
  </si>
  <si>
    <t>Function_AcuRev1320_045_01_case12</t>
    <phoneticPr fontId="9" type="noConversion"/>
  </si>
  <si>
    <t>设备进行FirmWare升级,  需要有Audit日志记录(时间戳，日志内容)</t>
    <phoneticPr fontId="9" type="noConversion"/>
  </si>
  <si>
    <t>1、设备进行FirmWare升级
2、检查是否生成一条Audit日志记录(时间戳，日志内容)</t>
    <phoneticPr fontId="9" type="noConversion"/>
  </si>
  <si>
    <t>2、生成一条Audit日志记录(时间戳，日志内容【设备FirmWare升级】)</t>
    <phoneticPr fontId="9" type="noConversion"/>
  </si>
  <si>
    <t>https://accuenergy.atlassian.net/browse/A1320-609</t>
    <phoneticPr fontId="9" type="noConversion"/>
  </si>
  <si>
    <t>A1320-609</t>
  </si>
  <si>
    <t>Function_AcuRev1320_045_01_case13</t>
  </si>
  <si>
    <t>接线方式变化1，需要有Audit日志记录(时间戳，日志内容)</t>
    <phoneticPr fontId="9" type="noConversion"/>
  </si>
  <si>
    <t>1、接线方式变化1，ELEMENT_3_WIRE_4_Y 切换到ELEMENT_1_WIRE_2，并保存
2、检查是否生成Audit日志记录(时间戳，日志内容)</t>
    <phoneticPr fontId="9" type="noConversion"/>
  </si>
  <si>
    <t>2、立即生成Audit日志记录(时间戳，日志内容【接线方式变化】)</t>
    <phoneticPr fontId="9" type="noConversion"/>
  </si>
  <si>
    <t>Function_AcuRev1320_045_01_case14</t>
  </si>
  <si>
    <t>接线方式变化2，需要有Audit日志记录(时间戳，日志内容)</t>
  </si>
  <si>
    <t>1、接线方式变化1，ELEMENT_2_WIRE_3_DELTA切换到ELEMENT_2_WIRE_3_PHASE_1，并保存
2、检查是否生成Audit日志记录(时间戳，日志内容)</t>
    <phoneticPr fontId="9" type="noConversion"/>
  </si>
  <si>
    <t>Function_AcuRev1320_045_01_case15</t>
  </si>
  <si>
    <t>接线方式变化3，需要有Audit日志记录(时间戳，日志内容)</t>
  </si>
  <si>
    <t>1、接线方式变化1，ELEMENT_3_WIRE_4_DELTA切换到ELEMENT_2_WIRE_3_NETWORK，并保存
2、检查是否生成Audit日志记录(时间戳，日志内容)</t>
    <phoneticPr fontId="9" type="noConversion"/>
  </si>
  <si>
    <t>Function_AcuRev1320_045_01_case16</t>
    <phoneticPr fontId="9" type="noConversion"/>
  </si>
  <si>
    <t>电表CT变比变更1，需要有Audit日志记录(时间戳，日志内容)</t>
    <phoneticPr fontId="9" type="noConversion"/>
  </si>
  <si>
    <t>1、修改并保存电表CT变比变更1，并保存
2、检查是否生成一条Audit日志记录(时间戳，日志内容)</t>
    <phoneticPr fontId="9" type="noConversion"/>
  </si>
  <si>
    <t>2、立即生成Audit日志记录(时间戳，日志内容【电表CT变比变更】)</t>
    <phoneticPr fontId="9" type="noConversion"/>
  </si>
  <si>
    <t>https://accuenergy.atlassian.net/browse/A1320-611</t>
  </si>
  <si>
    <t>Function_AcuRev1320_045_01_case17</t>
  </si>
  <si>
    <t>电表CT变比变更2，需要有Audit日志记录(时间戳，日志内容)</t>
    <phoneticPr fontId="9" type="noConversion"/>
  </si>
  <si>
    <t>1、修改并保存电表CT变比变更2，并保存
2、检查是否生成一条Audit日志记录(时间戳，日志内容)</t>
    <phoneticPr fontId="9" type="noConversion"/>
  </si>
  <si>
    <t>Function_AcuRev1320_045_01_case18</t>
    <phoneticPr fontId="9" type="noConversion"/>
  </si>
  <si>
    <t>电流方向变更1，需要有Audit日志记录(时间戳，日志内容)</t>
    <phoneticPr fontId="9" type="noConversion"/>
  </si>
  <si>
    <t>1、修改并保存电流方向变更，Positive-&gt;negative，并保存
2、检查是否生成一条Audit日志记录(时间戳，日志内容)
3、修改并保存电流方向变更，negative-&gt;Positive，并保存
4、检查是否生成另一条Audit日志记录(时间戳，日志内容)</t>
    <phoneticPr fontId="9" type="noConversion"/>
  </si>
  <si>
    <t>2、立即生成Audit日志记录(时间戳，日志内容【电流方向变更】)
4、立即生成Audit日志记录(时间戳，日志内容【电流方向变更】)</t>
    <phoneticPr fontId="9" type="noConversion"/>
  </si>
  <si>
    <t>https://accuenergy.atlassian.net/browse/A1320-613</t>
    <phoneticPr fontId="9" type="noConversion"/>
  </si>
  <si>
    <t>Function_AcuRev1320_045_01_case20</t>
  </si>
  <si>
    <t>电流mapping的电压配置变化1，需要有Audit日志记录(时间戳，日志内容)</t>
    <phoneticPr fontId="9" type="noConversion"/>
  </si>
  <si>
    <t>1、修改并保存电流mapping的电压配置变化Ib--Ub变更为Ib--Ua，并保存
2、检查是否生成一条Audit日志记录(时间戳，日志内容)</t>
    <phoneticPr fontId="9" type="noConversion"/>
  </si>
  <si>
    <t>2、立即生成Audit日志记录(时间戳，日志内容【电流mapping的电压配置变化】)</t>
    <phoneticPr fontId="9" type="noConversion"/>
  </si>
  <si>
    <t>1、HMI 设置，测试pass
2、上位机设置，测试fail</t>
    <phoneticPr fontId="9" type="noConversion"/>
  </si>
  <si>
    <t>Function_AcuRev1320_045_01_case21</t>
  </si>
  <si>
    <t xml:space="preserve">电流mapping的电压配置变化2，需要有Audit日志记录(时间戳，日志内容) </t>
  </si>
  <si>
    <t>1、修改并保存电流mapping的电压配置变化Ic--Uc变更为Ic--Ub，并保存
2、检查是否生成一条Audit日志记录(时间戳，日志内容)</t>
    <phoneticPr fontId="9" type="noConversion"/>
  </si>
  <si>
    <t>Function_AcuRev1320_045_01_case22</t>
  </si>
  <si>
    <t xml:space="preserve">电流mapping的电压配置变化3，需要有Audit日志记录(时间戳，日志内容) </t>
  </si>
  <si>
    <t>1、修改并保存电流mapping的电压配置变化Ia--Ua变更为Ia--Ub，并保存
2、检查是否生成一条Audit日志记录(时间戳，日志内容)</t>
    <phoneticPr fontId="9" type="noConversion"/>
  </si>
  <si>
    <t>Function_AcuRev1320_045_01_case23</t>
  </si>
  <si>
    <t>打开independent 模式， 其他默认值，需要有Audit日志记录(时间戳，日志内容)</t>
    <phoneticPr fontId="9" type="noConversion"/>
  </si>
  <si>
    <t>1、Acuview2上位机
2、AcuRev1320电表
3、independent 模式关闭</t>
    <phoneticPr fontId="9" type="noConversion"/>
  </si>
  <si>
    <t>1、打开independent 模式， 其他默认值，并保存
2、观察是否生成一条Audit日志记录(时间戳，日志内容)
3、关闭independent 模式， 其他默认值，并保存
4、观察是否生成另一条Audit日志记录(时间戳，日志内容)</t>
    <phoneticPr fontId="9" type="noConversion"/>
  </si>
  <si>
    <t>2、生成一条Audit日志记录(时间戳，日志内容【independent 模式模式变化】)
4、生成另一条Audit日志记录(时间戳，日志内容【independent 模式模式变化】)</t>
    <phoneticPr fontId="9" type="noConversion"/>
  </si>
  <si>
    <t>Function_AcuRev1320_045_01_case27</t>
  </si>
  <si>
    <t>打开independent 模式， 修改匹配电压组合一，需要有Audit日志记录(时间戳，日志内容)</t>
    <phoneticPr fontId="9" type="noConversion"/>
  </si>
  <si>
    <t>1、打开independent 模式，修改匹配电压组合1，并保存
2、观察是否生成一条Audit日志记录(时间戳，日志内容)
3、修改匹配电压组合2，并保存
4、观察是否生成另一条Audit日志记录(时间戳，日志内容)</t>
    <phoneticPr fontId="9" type="noConversion"/>
  </si>
  <si>
    <t>2、生成一条Audit日志记录(时间戳，日志内容【电流匹配电压变化】)
4、生成另一条Audit日志记录(时间戳，日志内容【电流匹配电压变化】)</t>
    <phoneticPr fontId="9" type="noConversion"/>
  </si>
  <si>
    <t>Function_AcuRev1320_045_01_case29</t>
  </si>
  <si>
    <t>打开independent 模式， 修改summation1组合一，需要有Audit日志记录(时间戳，日志内容)</t>
    <phoneticPr fontId="9" type="noConversion"/>
  </si>
  <si>
    <t>1、打开independent 模式， 修改summation1组合一，并保存
2、观察是否生成一条Audit日志记录(时间戳，日志内容)
3、， 修改summation1组合二，并保存
4、观察是否生成一条Audit日志记录(时间戳，日志内容)</t>
    <phoneticPr fontId="9" type="noConversion"/>
  </si>
  <si>
    <t>2、生成一条Audit日志记录(时间戳，日志内容【summation1变化】)
4、生成另一条Audit日志记录(时间戳，日志内容【summation1变化】)</t>
    <phoneticPr fontId="9" type="noConversion"/>
  </si>
  <si>
    <t>Function_AcuRev1320_045_01_case31</t>
  </si>
  <si>
    <t>打开independent 模式， 修改summation2组合一，需要有Audit日志记录(时间戳，日志内容)</t>
  </si>
  <si>
    <t>1、打开independent 模式， 修改summation2组合一，并保存
2、观察是否生成一条Audit日志记录(时间戳，日志内容)
3、， 修改summation2组合二，并保存
4、观察是否生成一条Audit日志记录(时间戳，日志内容)</t>
    <phoneticPr fontId="9" type="noConversion"/>
  </si>
  <si>
    <t>2、生成一条Audit日志记录(时间戳，日志内容【summation2变化】)
4、生成另一条Audit日志记录(时间戳，日志内容【summation2变化】)</t>
    <phoneticPr fontId="9" type="noConversion"/>
  </si>
  <si>
    <t>Function_AcuRev1320_045_01_case33</t>
    <phoneticPr fontId="9" type="noConversion"/>
  </si>
  <si>
    <t>打开independent 模式， 修改summation1&amp;summation2，需要有Audit日志记录(时间戳，日志内容)</t>
  </si>
  <si>
    <t>1、打开independent 模式， 修改summation1&amp;summation2组合一
2、观察是否生成一条Audit日志记录(时间戳，日志内容)</t>
    <phoneticPr fontId="9" type="noConversion"/>
  </si>
  <si>
    <t>2、生成一条Audit日志记录(时间戳，日志内容【summation2变化】)</t>
    <phoneticPr fontId="9" type="noConversion"/>
  </si>
  <si>
    <t>Function_AcuRev1320_045_01_case34</t>
    <phoneticPr fontId="9" type="noConversion"/>
  </si>
  <si>
    <t>打开DualSource模式， 其他默认值，需要有Audit日志记录(时间戳，日志内容)</t>
    <phoneticPr fontId="9" type="noConversion"/>
  </si>
  <si>
    <t>1、Acuview2上位机
2、AcuRev1320电表
3、关闭DualSource模式</t>
    <phoneticPr fontId="9" type="noConversion"/>
  </si>
  <si>
    <t xml:space="preserve">1、打开DualSource模式，并保存
2、观察是否生成一条Audit日志记录(时间戳，日志内容)
3、关闭DualSource模式，并保存
4、观察是否生成一条Audit日志记录(时间戳，日志内容)
</t>
    <phoneticPr fontId="9" type="noConversion"/>
  </si>
  <si>
    <t>2、生成一条Audit日志记录(时间戳，日志内容【DualSource配置变化】)
4、生成一条Audit日志记录(时间戳，日志内容【DualSource配置变化】)</t>
    <phoneticPr fontId="9" type="noConversion"/>
  </si>
  <si>
    <t>https://accuenergy.atlassian.net/browse/A1320-614</t>
    <phoneticPr fontId="9" type="noConversion"/>
  </si>
  <si>
    <t>Function_AcuRev1320_045_01_case36</t>
  </si>
  <si>
    <t>打开DualSource模式，修改“switch Mode”，需要有Audit日志记录(时间戳，日志内容)</t>
    <phoneticPr fontId="9" type="noConversion"/>
  </si>
  <si>
    <t>1、Acuview2上位机
2、AcuRev1320电表
3、“switch Mode”设置为DI1</t>
    <phoneticPr fontId="9" type="noConversion"/>
  </si>
  <si>
    <t>1、打开DualSource模式，修改“switch Mode”为DI1为Comm
2、观察是否生成一条Audit日志记录(时间戳，日志内容)</t>
    <phoneticPr fontId="9" type="noConversion"/>
  </si>
  <si>
    <t>2、生成一条Audit日志记录(时间戳，日志内容【DualSource配置变化】)</t>
    <phoneticPr fontId="9" type="noConversion"/>
  </si>
  <si>
    <t>Function_AcuRev1320_045_01_case37</t>
  </si>
  <si>
    <t>打开DualSource模式，修改“Direction”，需要有Audit日志记录(时间戳，日志内容)</t>
    <phoneticPr fontId="9" type="noConversion"/>
  </si>
  <si>
    <t>1、Acuview2上位机
2、AcuRev1320电表
3、“switch Mode”设置为comm.</t>
    <phoneticPr fontId="9" type="noConversion"/>
  </si>
  <si>
    <t>1、打开DualSource模式，修改“Direction”, Generator 为 Grid
2、观察是否生成一条Audit日志记录(时间戳，日志内容)</t>
    <phoneticPr fontId="9" type="noConversion"/>
  </si>
  <si>
    <t>Function_AcuRev1320_045_01_case38</t>
  </si>
  <si>
    <t>打开DualSource模式，分别修改“Engergy1”&amp;“Engergy2&amp;“Engergy3，需要有Audit日志记录(时间戳，日志内容)</t>
    <phoneticPr fontId="9" type="noConversion"/>
  </si>
  <si>
    <t>1、打开DualSource模式，修改“Engergy1”, 并保存
2、观察是否生成一条Audit日志记录(时间戳，日志内容)
3、打开DualSource模式，修改“Engergy2”, 并保存
4、观察是否生成一条Audit日志记录(时间戳，日志内容)
5、打开DualSource模式，修改“Engergy3”, 并保存
6、观察是否生成一条Audit日志记录(时间戳，日志内容)</t>
    <phoneticPr fontId="9" type="noConversion"/>
  </si>
  <si>
    <t>2、立即生成一条Audit日志记录(时间戳，日志内容【DualSource配置变化】)
4、立即生成一条Audit日志记录(时间戳，日志内容【DualSource配置变化】)
6、立即生成一条Audit日志记录(时间戳，日志内容【DualSource配置变化】)</t>
    <phoneticPr fontId="9" type="noConversion"/>
  </si>
  <si>
    <t>Function_AcuRev1320_045_01_case44</t>
  </si>
  <si>
    <t>设备最大存贮aduit log记录 5000条</t>
    <phoneticPr fontId="9" type="noConversion"/>
  </si>
  <si>
    <t>1、构造超过5000条 aduit log条件
2、检查设备是否最大存储5000条aduit log。</t>
    <phoneticPr fontId="9" type="noConversion"/>
  </si>
  <si>
    <t>2、设备最大存储5000条aduit log。</t>
    <phoneticPr fontId="9" type="noConversion"/>
  </si>
  <si>
    <t>Function_AcuRev1320_045_01_case45</t>
  </si>
  <si>
    <t>重启设备aduit log不会丢失</t>
    <phoneticPr fontId="9" type="noConversion"/>
  </si>
  <si>
    <t>1、Acuview2上位机
2、AcuRev1320电表
3、设备存储的aduit log条数不为0</t>
    <phoneticPr fontId="9" type="noConversion"/>
  </si>
  <si>
    <t>1、重启设备
2、检查aduit log是否会丢失
3、读取aduit log是否正常</t>
    <phoneticPr fontId="9" type="noConversion"/>
  </si>
  <si>
    <t>2、aduit log不会丢失
3、读取aduit log正常</t>
    <phoneticPr fontId="9" type="noConversion"/>
  </si>
  <si>
    <t>Function_AcuRev1320_045_01_case46</t>
  </si>
  <si>
    <t>记录最后一条为Auditlog满，即当Auditlog日志达到4999时候， 最后一条是用来记录Auditlog满。</t>
  </si>
  <si>
    <t>1、构造4999条 aduit log条件
2、检查设备最后一条log内容是否为记录Auditlog满事件</t>
    <phoneticPr fontId="9" type="noConversion"/>
  </si>
  <si>
    <t>2、设备最后一条log内容为记录Auditlog满事件</t>
    <phoneticPr fontId="9" type="noConversion"/>
  </si>
  <si>
    <t>Function_AcuRev1320_045_01_case47</t>
    <phoneticPr fontId="9" type="noConversion"/>
  </si>
  <si>
    <t>铅封模式下，用户无法删除aduit log， 非铅封模式可以删除</t>
    <phoneticPr fontId="9" type="noConversion"/>
  </si>
  <si>
    <t>1、铅封打开
2、尝试删除aduit log。
3、检查删除是否成功
4、铅封关闭
5、尝试删除aduit log。
6、检查删除是否成功</t>
    <phoneticPr fontId="9" type="noConversion"/>
  </si>
  <si>
    <t>2、删除aduit log失败
6、删除aduit log成功</t>
    <phoneticPr fontId="9" type="noConversion"/>
  </si>
  <si>
    <t>Function_AcuRev1320_045_01_case47-2</t>
    <phoneticPr fontId="9" type="noConversion"/>
  </si>
  <si>
    <t>Audit log页面记录中，Event Type列内容显示不全，预期：Event Type内容显示完整，Old Value 和New Value列压缩</t>
  </si>
  <si>
    <t>1、查看上位机Audit log页面布局是否合理</t>
    <phoneticPr fontId="9" type="noConversion"/>
  </si>
  <si>
    <t>1、Event Type内容显示完整</t>
    <phoneticPr fontId="9" type="noConversion"/>
  </si>
  <si>
    <t>A1320-615</t>
    <phoneticPr fontId="9" type="noConversion"/>
  </si>
  <si>
    <t>Syslog</t>
    <phoneticPr fontId="11" type="noConversion"/>
  </si>
  <si>
    <t>Function_AcuRev1320_045_02_case1</t>
  </si>
  <si>
    <t>设备掉电启动， 需记录syslog(时间戳，日志内容)</t>
    <phoneticPr fontId="9" type="noConversion"/>
  </si>
  <si>
    <t>1、设备掉电启动
2、观察是否生成一条syslog日志记录(时间戳，日志内容)</t>
    <phoneticPr fontId="9" type="noConversion"/>
  </si>
  <si>
    <t>2、可以观察到新增一条syslog日志记录(时间戳，日志内容【设备重启】)</t>
    <phoneticPr fontId="9" type="noConversion"/>
  </si>
  <si>
    <t>Function_AcuRev1320_045_02_case7</t>
  </si>
  <si>
    <t xml:space="preserve">清除设备Max/Min， 需要有syslog日志记录(时间戳，日志内容) </t>
    <phoneticPr fontId="9" type="noConversion"/>
  </si>
  <si>
    <t>1、清除设备Max/Min
2、观察是否生成一条syslog日志记录(时间戳，日志内容)</t>
    <phoneticPr fontId="9" type="noConversion"/>
  </si>
  <si>
    <t>2、可以观察到新增一条syslog日志记录(时间戳，日志内容【清除设备Max/Min】)</t>
    <phoneticPr fontId="9" type="noConversion"/>
  </si>
  <si>
    <t>Function_AcuRev1320_045_02_case8</t>
  </si>
  <si>
    <t xml:space="preserve">清除设备Energy， 需要有syslog日志记录(时间戳，日志内容) </t>
    <phoneticPr fontId="9" type="noConversion"/>
  </si>
  <si>
    <t>1、清除设备Energy
2、观察是否生成一条syslog日志记录(时间戳，日志内容)</t>
    <phoneticPr fontId="9" type="noConversion"/>
  </si>
  <si>
    <t>2、可以观察到新增一条syslog日志记录(时间戳，日志内容【清除设备Energy】)</t>
    <phoneticPr fontId="9" type="noConversion"/>
  </si>
  <si>
    <t>Function_AcuRev1320_045_02_case9</t>
  </si>
  <si>
    <t xml:space="preserve">清除设备Max Demand， 需要有syslog日志记录(时间戳，日志内容) </t>
    <phoneticPr fontId="9" type="noConversion"/>
  </si>
  <si>
    <t>1、清除设备Max Demand
2、观察是否生成一条syslog日志记录(时间戳，日志内容)</t>
    <phoneticPr fontId="9" type="noConversion"/>
  </si>
  <si>
    <t>2、可以观察到新增一条syslog日志记录(时间戳，日志内容【清除设备Max Demand】)</t>
    <phoneticPr fontId="9" type="noConversion"/>
  </si>
  <si>
    <t>Function_AcuRev1320_045_02_case9_1</t>
  </si>
  <si>
    <t xml:space="preserve">清除设备MaxDemandCountTimestamp，需要有syslog日志记录(时间戳，日志内容) </t>
    <phoneticPr fontId="9" type="noConversion"/>
  </si>
  <si>
    <t>1、Acuview2上位机
2、AcuRev1321电表</t>
  </si>
  <si>
    <t>1、清除设备MaxDemandCountTimestamp
2、观察是否生成一条syslog日志记录(时间戳，日志内容)</t>
    <phoneticPr fontId="9" type="noConversion"/>
  </si>
  <si>
    <t>2、可以观察到新增一条syslog日志记录(时间戳，日志内容【清除设备MaxDemandCountTimestamp】)</t>
    <phoneticPr fontId="9" type="noConversion"/>
  </si>
  <si>
    <t>Function_AcuRev1320_045_02_case9_2</t>
  </si>
  <si>
    <t xml:space="preserve">清除设备Runtime，需要有syslog日志记录(时间戳，日志内容) </t>
    <phoneticPr fontId="9" type="noConversion"/>
  </si>
  <si>
    <t>1、Acuview2上位机
2、AcuRev1322电表</t>
  </si>
  <si>
    <t>1、清除设备Runtime
2、观察是否生成一条syslog日志记录(时间戳，日志内容)</t>
    <phoneticPr fontId="9" type="noConversion"/>
  </si>
  <si>
    <t>2、可以观察到新增一条syslog日志记录(时间戳，日志内容【Runtime清除设备Runtime】)</t>
    <phoneticPr fontId="9" type="noConversion"/>
  </si>
  <si>
    <t>Function_AcuRev1320_045_02_case9_3</t>
  </si>
  <si>
    <t xml:space="preserve">清除设备Loadtime ，需要有syslog日志记录(时间戳，日志内容) </t>
    <phoneticPr fontId="9" type="noConversion"/>
  </si>
  <si>
    <t>1、Acuview2上位机
2、AcuRev1323电表</t>
  </si>
  <si>
    <t>1、清除设备Loadtime
2、观察是否生成一条syslog日志记录(时间戳，日志内容)</t>
    <phoneticPr fontId="9" type="noConversion"/>
  </si>
  <si>
    <t>2、可以观察到新增一条syslog日志记录(时间戳，日志内容【清除设备Loadtime】)</t>
    <phoneticPr fontId="9" type="noConversion"/>
  </si>
  <si>
    <t>Function_AcuRev1320_045_02_case9_4</t>
  </si>
  <si>
    <t xml:space="preserve">清除设备SoeLog，需要有syslog日志记录(时间戳，日志内容) </t>
    <phoneticPr fontId="9" type="noConversion"/>
  </si>
  <si>
    <t>1、Acuview2上位机
2、AcuRev1324电表</t>
  </si>
  <si>
    <t>1、清除设备SoeLog
2、观察是否生成一条syslog日志记录(时间戳，日志内容)</t>
    <phoneticPr fontId="9" type="noConversion"/>
  </si>
  <si>
    <t>2、可以观察到新增一条syslog日志记录(时间戳，日志内容【清除设备SoeLog】)</t>
    <phoneticPr fontId="9" type="noConversion"/>
  </si>
  <si>
    <t>Function_AcuRev1320_045_02_case9_5</t>
  </si>
  <si>
    <t xml:space="preserve">清除设备PQenventLog，需要有syslog日志记录(时间戳，日志内容)  </t>
    <phoneticPr fontId="9" type="noConversion"/>
  </si>
  <si>
    <t>1、Acuview2上位机
2、AcuRev1325电表</t>
  </si>
  <si>
    <t>1、清除设备PQenventLog
2、观察是否生成一条syslog日志记录(时间戳，日志内容)</t>
    <phoneticPr fontId="9" type="noConversion"/>
  </si>
  <si>
    <t>2、可以观察到新增一条syslog日志记录(时间戳，日志内容【清除设备PQenventLog】)</t>
    <phoneticPr fontId="9" type="noConversion"/>
  </si>
  <si>
    <t>Function_AcuRev1320_045_02_case9_6</t>
    <phoneticPr fontId="9" type="noConversion"/>
  </si>
  <si>
    <t xml:space="preserve">清除设备Waveform ，需要有syslog日志记录(时间戳，日志内容) </t>
    <phoneticPr fontId="9" type="noConversion"/>
  </si>
  <si>
    <t>1、Acuview2上位机
2、AcuRev1326电表</t>
  </si>
  <si>
    <t>1、清除设备Waveform
2、观察是否生成一条syslog日志记录(时间戳，日志内容)</t>
    <phoneticPr fontId="9" type="noConversion"/>
  </si>
  <si>
    <t>2、可以观察到新增一条syslog日志记录(时间戳，日志内容【清除设备Waveform】)</t>
    <phoneticPr fontId="9" type="noConversion"/>
  </si>
  <si>
    <t>Function_AcuRev1320_045_02_case9_7</t>
  </si>
  <si>
    <t xml:space="preserve">清除设备DataLog1, DataLog2,DataLog3, TrendLog， 需要有syslog日志记录(时间戳，日志内容) </t>
    <phoneticPr fontId="9" type="noConversion"/>
  </si>
  <si>
    <t>1、Acuview2上位机
2、AcuRev1327电表</t>
  </si>
  <si>
    <t>1、清除设备DataLog1
2、观察是否生成一条syslog日志记录(时间戳，日志内容)
3、清除设备DataLog2
4、观察是否生成一条syslog日志记录(时间戳，日志内容)
5、清除设备DataLog3
6、观察是否生成一条syslog日志记录(时间戳，日志内容)
7、清除设备TrendLog
8、观察是否生成一条syslog日志记录(时间戳，日志内容)</t>
    <phoneticPr fontId="9" type="noConversion"/>
  </si>
  <si>
    <t>2、可以观察到新增一条syslog日志记录(时间戳，日志内容【清除设备DataLog1】)
4、可以观察到新增一条syslog日志记录(时间戳，日志内容【清除设备DataLog2】)
6、可以观察到新增一条syslog日志记录(时间戳，日志内容【清除设备DataLog3】)
8、可以观察到新增一条syslog日志记录(时间戳，日志内容【清除设备TrendLog】)</t>
  </si>
  <si>
    <t>Function_AcuRev1320_045_02_case9_8</t>
  </si>
  <si>
    <t xml:space="preserve">清除设备TouEnergy，需要有syslog日志记录(时间戳，日志内容) </t>
    <phoneticPr fontId="9" type="noConversion"/>
  </si>
  <si>
    <t>1、Acuview2上位机
2、AcuRev1328电表</t>
  </si>
  <si>
    <t>1、清除设备TouEnergy
2、观察是否生成一条syslog日志记录(时间戳，日志内容)</t>
    <phoneticPr fontId="9" type="noConversion"/>
  </si>
  <si>
    <t>2、可以观察到新增一条syslog日志记录(时间戳，日志内容【清除设备TouEnergy】)</t>
    <phoneticPr fontId="9" type="noConversion"/>
  </si>
  <si>
    <t>Function_AcuRev1320_045_02_case9_9</t>
  </si>
  <si>
    <t xml:space="preserve">清除设备YearTenHolidaySetting ，需要有syslog日志记录(时间戳，日志内容) </t>
    <phoneticPr fontId="9" type="noConversion"/>
  </si>
  <si>
    <t>1、Acuview2上位机
2、AcuRev1329电表</t>
  </si>
  <si>
    <t>1、清除设备earTenHolidaySetting
2、观察是否生成一条syslog日志记录(时间戳，日志内容)</t>
    <phoneticPr fontId="9" type="noConversion"/>
  </si>
  <si>
    <t>2、可以观察到新增一条syslog日志记录(时间戳，日志内容【清除设备earTenHolidaySetting】)</t>
    <phoneticPr fontId="9" type="noConversion"/>
  </si>
  <si>
    <t>Function_AcuRev1320_045_02_case9_10</t>
  </si>
  <si>
    <t xml:space="preserve">清除设备DiCount ，需要有syslog日志记录(时间戳，日志内容) </t>
    <phoneticPr fontId="9" type="noConversion"/>
  </si>
  <si>
    <t>1、Acuview2上位机
2、AcuRev1330电表</t>
  </si>
  <si>
    <t>1、清除设备DiCount
2、观察是否生成一条syslog日志记录(时间戳，日志内容)</t>
    <phoneticPr fontId="9" type="noConversion"/>
  </si>
  <si>
    <t>2、可以观察到新增一条syslog日志记录(时间戳，日志内容【清除设备DiCount】)</t>
    <phoneticPr fontId="9" type="noConversion"/>
  </si>
  <si>
    <t>Function_AcuRev1320_045_02_case9_11</t>
  </si>
  <si>
    <t xml:space="preserve">清除设备DualSourceEnergy ，需要有syslog日志记录(时间戳，日志内容) </t>
    <phoneticPr fontId="9" type="noConversion"/>
  </si>
  <si>
    <t>1、Acuview2上位机
2、AcuRev1331电表</t>
  </si>
  <si>
    <t>1、清除设备DualSourceEnergy
2、观察是否生成一条syslog日志记录(时间戳，日志内容)</t>
    <phoneticPr fontId="9" type="noConversion"/>
  </si>
  <si>
    <t>2、可以观察到新增一条syslog日志记录(时间戳，日志内容【清除设备DualSourceEnergy】)</t>
    <phoneticPr fontId="9" type="noConversion"/>
  </si>
  <si>
    <t>Function_AcuRev1320_045_02_case9_12</t>
  </si>
  <si>
    <t xml:space="preserve">清除设备AduitLog ，需要有syslog日志记录(时间戳，日志内容) </t>
    <phoneticPr fontId="9" type="noConversion"/>
  </si>
  <si>
    <t>1、Acuview2上位机
2、AcuRev1332电表</t>
  </si>
  <si>
    <t>1、清除设备AduitLog
2、观察是否生成一条syslog日志记录(时间戳，日志内容)</t>
    <phoneticPr fontId="9" type="noConversion"/>
  </si>
  <si>
    <t>2、可以观察到新增一条syslog日志记录(时间戳，日志内容【清除设备AduitLog】)</t>
    <phoneticPr fontId="9" type="noConversion"/>
  </si>
  <si>
    <t>Function_AcuRev1320_045_02_case9_13</t>
  </si>
  <si>
    <t xml:space="preserve">清除设备ResetNetworkPara ，需要有syslog日志记录(时间戳，日志内容) </t>
    <phoneticPr fontId="9" type="noConversion"/>
  </si>
  <si>
    <t>1、Acuview2上位机
2、AcuRev1333电表</t>
  </si>
  <si>
    <t>1、清除设备ResetNetworkPara
2、观察是否生成一条syslog日志记录(时间戳，日志内容)</t>
    <phoneticPr fontId="9" type="noConversion"/>
  </si>
  <si>
    <t>2、可以观察到新增一条syslog日志记录(时间戳，日志内容【清除设备ResetNetworkPara】)</t>
    <phoneticPr fontId="9" type="noConversion"/>
  </si>
  <si>
    <t>Function_AcuRev1320_045_02_case9_14</t>
  </si>
  <si>
    <t xml:space="preserve">清除设备ResetCommunicationPara ，需要有syslog日志记录(时间戳，日志内容) </t>
    <phoneticPr fontId="9" type="noConversion"/>
  </si>
  <si>
    <t>1、Acuview2上位机
2、AcuRev1334电表</t>
  </si>
  <si>
    <t>1、清除设备ResetCommunicationPara
2、观察是否生成一条syslog日志记录(时间戳，日志内容)</t>
    <phoneticPr fontId="9" type="noConversion"/>
  </si>
  <si>
    <t>2、可以观察到新增一条syslog日志记录(时间戳，日志内容【清除设备ResetCommunicationPara】)</t>
    <phoneticPr fontId="9" type="noConversion"/>
  </si>
  <si>
    <t>Function_AcuRev1320_045_02_case9_16</t>
  </si>
  <si>
    <t xml:space="preserve">清除设备ResetTouFactory，需要有syslog日志记录(时间戳，日志内容) </t>
    <phoneticPr fontId="9" type="noConversion"/>
  </si>
  <si>
    <t>1、Acuview2上位机
2、AcuRev1336电表</t>
  </si>
  <si>
    <t>1、清除设备ResetTouFactory
2、观察是否生成一条syslog日志记录(时间戳，日志内容)</t>
    <phoneticPr fontId="9" type="noConversion"/>
  </si>
  <si>
    <t>2、可以观察到新增一条syslog日志记录(时间戳，日志内容【清除设备ResetTouFactory】)
备注：无该条记录</t>
    <phoneticPr fontId="9" type="noConversion"/>
  </si>
  <si>
    <t>Function_AcuRev1320_045_02_case9_17</t>
  </si>
  <si>
    <t xml:space="preserve">清除设备TouMaxDemand，需要有syslog日志记录(时间戳，日志内容) </t>
    <phoneticPr fontId="9" type="noConversion"/>
  </si>
  <si>
    <t>1、Acuview2上位机
2、AcuRev1337电表</t>
  </si>
  <si>
    <t>1、清除设备TouMaxDemand
2、观察是否生成一条syslog日志记录(时间戳，日志内容)</t>
    <phoneticPr fontId="9" type="noConversion"/>
  </si>
  <si>
    <t>2、可以观察到新增一条syslog日志记录(时间戳，日志内容【清除设备TouMaxDemand】)</t>
    <phoneticPr fontId="9" type="noConversion"/>
  </si>
  <si>
    <t>Function_AcuRev1320_045_02_case9_18</t>
  </si>
  <si>
    <t xml:space="preserve">清除设备SysLog，需要有syslog日志记录(时间戳，日志内容) </t>
    <phoneticPr fontId="9" type="noConversion"/>
  </si>
  <si>
    <t>1、Acuview2上位机
2、AcuRev1338电表</t>
  </si>
  <si>
    <t>1、清除设备SysLog
2、观察是否生成一条syslog日志记录(时间戳，日志内容)</t>
    <phoneticPr fontId="9" type="noConversion"/>
  </si>
  <si>
    <t>2、可以观察到新增一条syslog日志记录(时间戳，日志内容【清除设备SysLog】)</t>
    <phoneticPr fontId="9" type="noConversion"/>
  </si>
  <si>
    <t>Function_AcuRev1320_045_02_case9_19</t>
    <phoneticPr fontId="9" type="noConversion"/>
  </si>
  <si>
    <t xml:space="preserve">清除设备DualSourceEnergyRecord，需要有syslog日志记录(时间戳，日志内容) </t>
    <phoneticPr fontId="9" type="noConversion"/>
  </si>
  <si>
    <t>1、Acuview2上位机
2、AcuRev1339电表</t>
  </si>
  <si>
    <t>1、清除设备DualSourceEnergyRecord
2、观察是否生成一条syslog日志记录(时间戳，日志内容)</t>
    <phoneticPr fontId="9" type="noConversion"/>
  </si>
  <si>
    <t>2、可以观察到新增一条syslog日志记录(时间戳，日志内容【清除设备DualSourceEnergyRecord】)</t>
    <phoneticPr fontId="9" type="noConversion"/>
  </si>
  <si>
    <t>Function_AcuRev1320_045_02_case9_20</t>
    <phoneticPr fontId="9" type="noConversion"/>
  </si>
  <si>
    <t>清除设备AcucloudLog，需要有syslog日志记录(时间戳，日志内容)</t>
    <phoneticPr fontId="9" type="noConversion"/>
  </si>
  <si>
    <t>1、Acuview2上位机
2、AcuRev1340电表</t>
  </si>
  <si>
    <t>1、清除设备AcucloudLog
2、观察是否生成一条syslog日志记录(时间戳，日志内容)</t>
    <phoneticPr fontId="9" type="noConversion"/>
  </si>
  <si>
    <t>2、可以观察到新增一条syslog日志记录(时间戳，日志内容【清除设备AcucloudLog】)</t>
    <phoneticPr fontId="9" type="noConversion"/>
  </si>
  <si>
    <t>该功能未转测</t>
    <phoneticPr fontId="9" type="noConversion"/>
  </si>
  <si>
    <t>AcuCloud 模块本身一打开，电表就重启了，阻塞当前用例测试</t>
  </si>
  <si>
    <t>Function_AcuRev1320_045_02_case10</t>
    <phoneticPr fontId="9" type="noConversion"/>
  </si>
  <si>
    <t xml:space="preserve">清除设备Alarm Log， 需要有syslog日志记录(时间戳，日志内容) </t>
    <phoneticPr fontId="9" type="noConversion"/>
  </si>
  <si>
    <t>1、清除设备Alarm Log
2、观察是否生成一条syslog日志记录(时间戳，日志内容)</t>
    <phoneticPr fontId="9" type="noConversion"/>
  </si>
  <si>
    <t>2、可以观察到新增一条syslog日志记录(时间戳，日志内容【清除设备Alarm Log】)</t>
    <phoneticPr fontId="9" type="noConversion"/>
  </si>
  <si>
    <t>Function_AcuRev1320_045_02_case11</t>
    <phoneticPr fontId="9" type="noConversion"/>
  </si>
  <si>
    <t>设备最大存贮syslog记录 5000条</t>
    <phoneticPr fontId="9" type="noConversion"/>
  </si>
  <si>
    <r>
      <t xml:space="preserve">1、构造条件生成5001条syslog
2、观察设备是否最大只能存储5000条
</t>
    </r>
    <r>
      <rPr>
        <sz val="8"/>
        <color rgb="FFFF0000"/>
        <rFont val="微软雅黑"/>
        <family val="2"/>
        <charset val="134"/>
      </rPr>
      <t>超过5000条，会从第一条开始覆盖</t>
    </r>
    <phoneticPr fontId="9" type="noConversion"/>
  </si>
  <si>
    <t>2、设备最大只能存储5000条</t>
    <phoneticPr fontId="9" type="noConversion"/>
  </si>
  <si>
    <t>Function_AcuRev1320_045_02_case12</t>
  </si>
  <si>
    <t>重启设备syslog不会丢失</t>
    <phoneticPr fontId="9" type="noConversion"/>
  </si>
  <si>
    <t>1、掉电重启设备
2、检查syslog是否会丢失</t>
    <phoneticPr fontId="9" type="noConversion"/>
  </si>
  <si>
    <t>2、syslog不会丢失</t>
    <phoneticPr fontId="9" type="noConversion"/>
  </si>
  <si>
    <t>Function_AcuRev1320_045_02_case14</t>
  </si>
  <si>
    <t>铅封状态，用户可以删除syslog。</t>
    <phoneticPr fontId="9" type="noConversion"/>
  </si>
  <si>
    <t>1、铅封状态，用户删除syslog。
2、检查删除是否成功</t>
    <phoneticPr fontId="9" type="noConversion"/>
  </si>
  <si>
    <t>2、删除成功</t>
    <phoneticPr fontId="9" type="noConversion"/>
  </si>
  <si>
    <t>Function_AcuRev1320_045_02_case15</t>
  </si>
  <si>
    <t>非铅封状态，用户可以删除syslog。</t>
  </si>
  <si>
    <t>1、非铅封状态，用户删除syslog。
2、检查删除是否成功</t>
    <phoneticPr fontId="9" type="noConversion"/>
  </si>
  <si>
    <t>Web页面Reading&amp;setting</t>
    <phoneticPr fontId="9" type="noConversion"/>
  </si>
  <si>
    <t>login</t>
  </si>
  <si>
    <t>Function_AcuRev1320_046_01_case01</t>
  </si>
  <si>
    <t>web页面登录（正常/异常）</t>
  </si>
  <si>
    <t>1、电表正常上电，通讯正常
2、输入电表对应web网址，进入登录界面
3、输入正确登录用户名、密码，查看登录是否正常
4、输入错误用户名，查看是否提示用户名错误
5、输入错误密码，是否提示密码错误</t>
  </si>
  <si>
    <t>3、输入正确登录用户名、密码，查看登录正常
4、输入错误用户名，提示用户名错误
5、输入错误密码，提示密码错误</t>
  </si>
  <si>
    <t>目前错误的登录名\均能正常登录</t>
  </si>
  <si>
    <t>Function_AcuRev1320_046_01_case02</t>
  </si>
  <si>
    <t>web页面登录，用户名、密码数据校验</t>
  </si>
  <si>
    <r>
      <rPr>
        <sz val="8"/>
        <color rgb="FF000000"/>
        <rFont val="微软雅黑"/>
        <family val="2"/>
        <charset val="134"/>
      </rPr>
      <t xml:space="preserve">1、电表正常上电，通讯正常
2、输入电表对应web网址，进入登录界面
3、输入不同用户名，查看web端是否对用户名做数据校验
4、输入不同用户名，查看web端是否对密码做数据校验
</t>
    </r>
    <r>
      <rPr>
        <b/>
        <sz val="8"/>
        <color rgb="FFFF0000"/>
        <rFont val="微软雅黑"/>
        <family val="2"/>
        <charset val="134"/>
      </rPr>
      <t>备注: 获取需求后，校验密码和用户名规则，（前端开发回复：不校验）</t>
    </r>
  </si>
  <si>
    <t>3、输入不同用户名，查看web端对用户名做数据校验
4、输入不同用户名，查看web端对密码做数据校验</t>
    <phoneticPr fontId="9" type="noConversion"/>
  </si>
  <si>
    <t>讨论下是否需要校</t>
  </si>
  <si>
    <t>Function_AcuRev1320_046_01_case03</t>
  </si>
  <si>
    <t>web页面登录成功后，长时间正常测试（1h），查看页面是否有闪退情况</t>
  </si>
  <si>
    <t>1、电表正常上电，通讯正常
2、web页面登录成功后，长时间正常测试（1h），查看页面是否有闪退情况</t>
  </si>
  <si>
    <t>2、页面不能有闪退</t>
  </si>
  <si>
    <t>Function_AcuRev1320_046_01_case03_01</t>
  </si>
  <si>
    <t>web页面登录成功后，页面停留在reading界面，页面停留在setting界面</t>
  </si>
  <si>
    <t>1、电表正常上电，通讯正常
2、web页面登录成功后，页面停留在reading界面，查看长时间不进行对页面的修改，是否会断开连接
3、web页面登录成功后，页面停留在setting界面，查看长时间不进行对页面的修改，是否会断开连接</t>
  </si>
  <si>
    <t>2、web页面登录成功后，页面停留在reading界面，查看长时间不进行对页面的修改，不会断开连接
3、web页面登录成功后，页面停留在setting界面，查看长时间不进行对页面的修改，5min后会断开连接</t>
  </si>
  <si>
    <t>当前版本页面会经常断开连接</t>
  </si>
  <si>
    <t>Function_AcuRev1320_046_01_case04</t>
  </si>
  <si>
    <t>输入错误网址，登录web页面，</t>
  </si>
  <si>
    <t xml:space="preserve">1、电表正常上电，通讯正常
2、输入错误网址，是否能成功登录web页面，
</t>
  </si>
  <si>
    <t>2、输入错误网址，不能成功登录web页面，</t>
  </si>
  <si>
    <t>Function_AcuRev1320_046_01_case05</t>
  </si>
  <si>
    <t>web页面登录成功后，测试过程中修改电表IP,查看web端是否断连</t>
  </si>
  <si>
    <t>1、Acuview2上位机
2、AcuRev1320电表
3、web网址</t>
    <phoneticPr fontId="9" type="noConversion"/>
  </si>
  <si>
    <t>1、电表正常上电，通讯正常
2、web页面登录成功后，测试过程中修改电表IP,查看web端是否断连</t>
    <phoneticPr fontId="9" type="noConversion"/>
  </si>
  <si>
    <t>2、web页面登录成功后，测试过程中修改电表IP,查看web端断连</t>
    <phoneticPr fontId="9" type="noConversion"/>
  </si>
  <si>
    <t>https://accuenergy.atlassian.net/browse/A1320-915</t>
    <phoneticPr fontId="9" type="noConversion"/>
  </si>
  <si>
    <t>logout</t>
  </si>
  <si>
    <t>Function_AcuRev1320_046_01_case06</t>
  </si>
  <si>
    <t>web页面登录成功后，退出是否正常</t>
  </si>
  <si>
    <t xml:space="preserve">1、电表正常上电，通讯正常
2、输入电表对应web网址，进入登录界面
3、输入正确登录用户名、密码，登录正常
4、随即点击logout退出
5、查看web页面是否正常退出
6、多次登录、退出，查看页面是否有异常，通讯是否有误
</t>
  </si>
  <si>
    <t>5、查看web页面正常退出
6、多次登录、退出，页面不能有异常，通讯有误</t>
  </si>
  <si>
    <t>real-time</t>
  </si>
  <si>
    <t>Function_AcuRev1320_046_02_case01</t>
  </si>
  <si>
    <t>关闭Independent，检查real-time界面中描述是否准确，单词是否有拼写问题
Independent模式下,检查real-time界面中描述是否准确，单词是否有拼写问题</t>
  </si>
  <si>
    <t>1、电表上电，电表通讯正常,
2、打开web页面，进入real-time界面
3、检查real-time界面中描述是否准确，单词是否有拼写问题
4、电表上电，电表通讯正常，设置表计进入Independent模式
5、打开web页面，进入real-time界面
6、检查real-time界面中描述是否准确，单词是否有拼写问题</t>
  </si>
  <si>
    <t>3、检查real-time界面中描述准确，单词无有拼写问题
5、检查real-time界面中描述准确，单词无有拼写问题</t>
  </si>
  <si>
    <t>https://accuenergy.atlassian.net/browse/A1320-770</t>
  </si>
  <si>
    <t>目前需求对于moving average显示内容未确认，且独立模式也未确认，其余已测试</t>
  </si>
  <si>
    <t>Function_AcuRev1320_046_02_case02</t>
  </si>
  <si>
    <t>关闭Independent,表计配置为3e4w y,给表加三相电压均为120V，电流5A，压流角为0°，real-time界面选择数据推送周期为20ms、200ms</t>
  </si>
  <si>
    <t>1、电表上电，表计通讯正常
2、关闭Independent,表计配置为3e4w y,给表加三相电压均为120V，电流5A，压流角为0°
3、real-time界面分别选择数据推送周期为20ms，200ms
4、查看数据的准确性，理论上数据会有微小跳动</t>
    <phoneticPr fontId="9" type="noConversion"/>
  </si>
  <si>
    <t>4、数据推送准确</t>
  </si>
  <si>
    <t>https://accuenergy.atlassian.net/browse/A1320-771</t>
  </si>
  <si>
    <t>Function_AcuRev1320_046_02_case03</t>
  </si>
  <si>
    <t>关闭Independent,表计配置为3e4w y,给表加三相电压均为120V，电流5A，压流角为0°，在web页面选择数据推送周期为3s、10min、2h</t>
  </si>
  <si>
    <t>1、电表上电，表计通讯正常
2、关闭Independent,表计配置为3e4w y,给表加三相电压均为120V，电流5A，压流角为0°
3、在web页面中real-time界面选择数据推送周期为3s
4、观察数据的是否每三秒会有轻微的波动（可以通过快速降低电压观察）
5、关闭Independent,表计配置为3e4w y,给表加三相电压均为120V，电流5A，压流角为0°,记录时间t1
6、此时改变输入源的配置，给表加三相电压均为200V，电流1A，压流角为60°
7、查看数据是否在t1+10min后更新
8、查看更新的数据是否准确
9、关闭Independent,表计配置为3e4w y,给表加三相电压均为120V，电流5A，压流角为0°,记录时间t2
10、此时改变输入源的配置，给表加三相电压均为200V，电流1A，压流角为60°
11、查看数据是否在t2+2h后更新
12、查看更新的数据是否准确</t>
    <phoneticPr fontId="9" type="noConversion"/>
  </si>
  <si>
    <t>4、数据每三秒会有轻微的波动
7、数据更新
8、数据准确
11、数据在t2+2h后更新
12、查看更新的数据准确</t>
  </si>
  <si>
    <t>Demand</t>
  </si>
  <si>
    <t>Function_AcuRev1320_046_03_case01</t>
  </si>
  <si>
    <t>关闭Independent，检查Demand界面中描述是否准确，单词是否有拼写问题
Independent模式下,检查Demand界面中描述是否准确，单词是否有拼写问题</t>
  </si>
  <si>
    <t>1、电表上电，电表通讯正常，设置电表关闭Independent模式
2、打开web页面，进入Demand界面
3、检查Demand界面中描述是否准确，单词是否有拼写问题
4、电表上电，电表通讯正常，设置表计进入Independent模式
5、打开web页面，进入Demand界面
6、检查Demand界面中描述是否准确，单词是否有拼写问题</t>
  </si>
  <si>
    <t>3、检查Demand界面中描述准确，单词无有拼写问题</t>
  </si>
  <si>
    <t xml:space="preserve"> https://accuenergy.atlassian.net/browse/A1320-773</t>
    <phoneticPr fontId="9" type="noConversion"/>
  </si>
  <si>
    <t>Energy</t>
  </si>
  <si>
    <t>Function_AcuRev1320_046_04_case01</t>
  </si>
  <si>
    <t>关闭Independent，检查Energy界面中描述是否准确，单词是否有拼写问题
Independent模式下,检查Energy界面中描述是否准确，单词是否有拼写问题</t>
  </si>
  <si>
    <t>1、电表上电，电表通讯正常，设置电表关闭Independent模式
2、打开web页面，进入Energy界面
3、检查Energy界面中描述是否准确，单词是否有拼写问题
4、电表上电，电表通讯正常，设置表计进入Independent模式
5、打开web页面，进入Energy界面
6、检查Energy界面中描述是否准确，单词是否有拼写问题</t>
  </si>
  <si>
    <t>3、检查Energy界面中描述准确，单词无有拼写问题</t>
  </si>
  <si>
    <t>Max Demand</t>
  </si>
  <si>
    <t>Function_AcuRev1320_046_05_case01</t>
  </si>
  <si>
    <t>Independent模式下,检查Max Demand界面中描述是否准确，单词是否有拼写问题
关闭Independent模式，检查Max Demand，界面中描述是否准确，单词是否有拼写问题</t>
  </si>
  <si>
    <t>1、电表上电，电表通讯正常，设置电表关闭Independent模式
2、打开web页面，进入Max Demand界面
3、检查Max Demand界面中描述是否准确，单词是否有拼写问题
4、电表上电，电表通讯正常，设置表计进入Independent模式
5、打开web页面，进入Max Demand界面
6、检查Max Demand界面中描述是否准确，单词是否有拼写问题</t>
  </si>
  <si>
    <t>3、检查Max Demand界面中描述准确，单词无有拼写问题</t>
  </si>
  <si>
    <t xml:space="preserve"> https://accuenergy.atlassian.net/browse/A1320-773</t>
  </si>
  <si>
    <t>Max/Min</t>
  </si>
  <si>
    <t>Function_AcuRev1320_046_06_case01</t>
  </si>
  <si>
    <t>关闭Independent，检查Max/Min界面中描述是否准确，单词是否有拼写问题
Independent模式下,检查Max/Min界面中描述是否准确，单词是否有拼写问题</t>
  </si>
  <si>
    <t>1、电表上电，电表通讯正常，设置电表关闭Independent模式
2、打开web页面，进入Max/Min界面
3、检查Max/Min界面中描述是否准确，单词是否有拼写问题
4、电表上电，电表通讯正常，设置表计进入Independent模式
5、打开web页面，进入Max/Min界面
6、检查Max/Min界面中描述是否准确，单词是否有拼写问题</t>
  </si>
  <si>
    <t>3、检查Max/Min界面中描述准确，单词无有拼写问题</t>
  </si>
  <si>
    <t>Metering</t>
  </si>
  <si>
    <t>Function_AcuRev1320_046_07_case01</t>
  </si>
  <si>
    <r>
      <rPr>
        <sz val="8"/>
        <color rgb="FF000000"/>
        <rFont val="微软雅黑"/>
        <family val="2"/>
        <charset val="134"/>
      </rPr>
      <t xml:space="preserve">点击setting界面，进入Metering,点击general,修改Device Description、Password、Nominal Frequency (Hz)、Service Configuration、Phase Order
</t>
    </r>
    <r>
      <rPr>
        <b/>
        <sz val="8"/>
        <color rgb="FFFF0000"/>
        <rFont val="微软雅黑"/>
        <family val="2"/>
        <charset val="134"/>
      </rPr>
      <t>备注:  请确认Device Description 对应寄存器是那个(需求不确定)</t>
    </r>
  </si>
  <si>
    <t>1、电表上电，电表通讯正常
2、打开web页面，点击setting界面，进入Metering,点击general,修改Device Description、Password（0000、9999、1111、5555、1234）、Nominal Frequency (Hz)（50、60）、Service Configuration（遍历6种接线配置）、Phase Order（遍历2种ABC\ACB）
3、在上位机及电表上分别查看，是否修改成功，修改值与web页面修改的一致
4、检查输入值Device Description的数值长度，以及web界面是否做非法数据处理
5、检查Password、Nominal Frequency (Hz)、Service Configuration、Phase Order，在上位机及电表上分别查看，是否修改成功，修改值与web页面修改的一致
备注: 开发进行自测时，一个参数只需写入一个数进行比对查看</t>
  </si>
  <si>
    <t xml:space="preserve">3、在上位机及电表上分别查看，修改成功，修改值与web页面修改的一致
4、检查输入值Device Description的数值长度，以及web界面做非法数据处理
5、数据检查一致
</t>
  </si>
  <si>
    <t>https://accuenergy.atlassian.net/browse/A1320-698</t>
  </si>
  <si>
    <t>Function_AcuRev1320_046_07_case02</t>
  </si>
  <si>
    <t>点击setting界面，进入Metering,点击general,修改PT1、PT2</t>
  </si>
  <si>
    <t>1、电表上电，电表通讯正常
2、打开web页面，点击setting界面，进入Metering,点击general,修改PT1(50、100、5555、1000000)、PT2(50、690、300)
3、在上位机及电表上分别查看，是否修改成功，修改值与web页面修改的一致
4、检查输入值PT1、PT2的数值长度，以及web界面是否做非法数据处理</t>
  </si>
  <si>
    <t>3、在上位机及电表上分别查看，修改成功，修改值与web页面修改的一致
4、检查输入值PT1\PT2的数值长度，以及web界面做非法数据处理</t>
  </si>
  <si>
    <t>https://accuenergy.atlassian.net/browse/A1320-702</t>
  </si>
  <si>
    <t>Function_AcuRev1320_046_07_case03</t>
  </si>
  <si>
    <t>点击setting界面，进入Metering,点击general,修改I4 Method、VAR/PF Convention、Energy Calculation Method、Moving Average Window</t>
  </si>
  <si>
    <t>1、电表上电，电表通讯正常
2、打开web页面，点击setting界面，进入Metering,点击general,修改I4 Method（2种）、VAR/PF Convention（IEC、IEE）VAR/PF Convention（2种），Reactive Power Calculation Method（2种），Moving Average Window
3、在上位机及电表上分别查看，是否修改成功，修改值与web页面修改的一致
4、检查输入值Moving Average Window的数值长度，以及web界面是否做非法数据处理</t>
  </si>
  <si>
    <t>3、在上位机及电表上分别查看，修改成功，修改值与web页面修改的一致
4、检查输入值Moving Average Window的数值长度，以及web界面做非法数据处理</t>
  </si>
  <si>
    <t>Function_AcuRev1320_046_07_case04</t>
  </si>
  <si>
    <t>点击setting界面，进入Metering,点击general,修改Update Rate、Energy Pulse Constant、LED Pulse Width</t>
  </si>
  <si>
    <t>1、电表上电，电表通讯正常
2、打开web页面，点击setting界面，进入Metering,点击general,修改Update Rate，Energy Pulse Constant（100、1000、10000、100000000），LED Pulse Width（20、100、50）
3、在上位机及电表上分别查看，是否修改成功，修改值与web页面修改的一致
4、检查输入值Update Rate、LED Pulse Width的数值长度，以及web界面是否做非法数据处理</t>
  </si>
  <si>
    <t>3、在上位机及电表上分别查看，修改成功，修改值与web页面修改的一致
4、检查输入值Update Rate、LED Pulse Width的数值长度，以及web界面做非法数据处理</t>
  </si>
  <si>
    <t>https://accuenergy.atlassian.net/browse/A1320-711</t>
  </si>
  <si>
    <t>Function_AcuRev1320_046_07_case05</t>
  </si>
  <si>
    <t>点击setting界面，进入Metering,点击general,修改LED Pulse Parameter、Energy Reading Display Format、Non-Standard Seal Options</t>
  </si>
  <si>
    <t>1、电表上电，电表通讯正常
2、打开web页面，点击setting界面，进入Metering,点击general,修改LED Pulse Parameter（多个，每个模块均覆盖），Energy Reading Display Format（0.1、0.01、0.001），Non-Standard Seal Options
3、在上位机及电表上分别查看，是否修改成功，修改值与web页面修改的一致</t>
    <phoneticPr fontId="9" type="noConversion"/>
  </si>
  <si>
    <t xml:space="preserve">3、在上位机及电表上分别查看，修改成功，修改值与web页面修改的一致
</t>
  </si>
  <si>
    <t>https://accuenergy.atlassian.net/browse/A1320-712</t>
  </si>
  <si>
    <t>Function_AcuRev1320_046_07_case06</t>
  </si>
  <si>
    <t>点击setting界面，进入Metering,点击general,修改Backlight，检查该页面所有描述及拼写</t>
  </si>
  <si>
    <t>1、电表上电，电表通讯正常
2、打开web页面，点击setting界面，进入Metering,点击general,修改Backlight（0.1.10.120）
3、在上位机及电表上分别查看，是否修改成功，修改值与web页面修改的一致
4、检查输入值Backlight的数值长度，以及web界面是否做非法数据处理
5、检查该页面所有描述及拼写</t>
  </si>
  <si>
    <t>3、在上位机及电表上分别查看，修改成功，修改值与web页面修改的一致
4、检查输入值Update Rate的数值长度，以及web界面做非法数据处理
5、2、该页面所有描述及拼写均准确</t>
  </si>
  <si>
    <t>https://accuenergy.atlassian.net/browse/A1320-713</t>
  </si>
  <si>
    <t>只能输入整数</t>
    <phoneticPr fontId="9" type="noConversion"/>
  </si>
  <si>
    <t>Function_AcuRev1320_046_07_case07</t>
  </si>
  <si>
    <t>点击setting界面，进入Metering,点击Current&amp;Wiring Page,修改Independent Input Channel</t>
  </si>
  <si>
    <t>1、电表上电，电表通讯正常
2、打开web页面，点击setting界面，进入Metering,点击Current&amp;Wiring Page,修改Independent Input Channel（使能、不使能）
3、在上位机及电表上分别查看，是否修改成功，修改值与web页面修改的一致</t>
  </si>
  <si>
    <t>3、在上位机及电表上分别查看，修改成功，修改值与web页面修改的一致</t>
  </si>
  <si>
    <t>Function_AcuRev1320_046_07_case08</t>
  </si>
  <si>
    <t>Independent Input Channel不使能，点击setting界面，进入Metering,点击Current&amp;Wiring Page,修改Current Input,查看是否有Summation</t>
  </si>
  <si>
    <t>1、电表上电，电表通讯正常，Independent Input Channel不使能
2、打开web页面，点击setting界面，进入Metering,点击Current&amp;Wiring Page,修改Current Input
3、在上位机及电表上分别查看，是否修改成功，修改值与web页面修改的一致
4、打开web页面，点击setting界面，进入Metering,点击Current&amp;Wiring Page,查看是否有Summation</t>
  </si>
  <si>
    <t>3、在上位机及电表上分别查看，修改成功，修改值与web页面修改的一致
4、Independent Input Channel不使能。进入Metering,点击Current&amp;Wiring Page,查看无Summation</t>
  </si>
  <si>
    <t>https://accuenergy.atlassian.net/browse/A1320-714</t>
  </si>
  <si>
    <t>Function_AcuRev1320_046_07_case09</t>
  </si>
  <si>
    <t>Independent Input Channel使能，点击setting界面，进入Metering,点击Current&amp;Wiring Page,修改Current Input、修改Summation1、修改Summation2，检查该页面所有描述及拼写</t>
  </si>
  <si>
    <t>1、电表上电，电表通讯正常，Independent Input Channel使能
2、打开web页面，点击setting界面，进入Metering,点击Current&amp;Wiring Page,修改Current Input、修改Summation1（1、2、3、4组合），修改Summation2（1、2、3、4组合）
3、在上位机及电表上分别查看，是否修改成功，修改值与web页面修改的一致
4、检查该页面所有描述及拼写</t>
  </si>
  <si>
    <t>3、在上位机及电表上分别查看，修改成功，修改值与web页面修改的一致
4、该页面所有描述及拼写均准确</t>
  </si>
  <si>
    <t>Function_AcuRev1320_046_07_case10</t>
  </si>
  <si>
    <t>点击setting界面，进入Metering,点击Demand,修改Demand Method</t>
  </si>
  <si>
    <t>1、电表上电，电表通讯正常
2、打开web页面，点击setting界面，进入Metering,点击Demand,修改Demand Method（fixed，sliding），,修改Max Demand Mode（3种），修改Max Demand Auto Reset Date（包含平闰年2月）、查看Max Demand Reset Count，Last Max Demand Reset Time
3、在上位机及电表上分别查看，是否修改成功，修改值与web页面修改的一致
4、查看查看Max Demand Reset Count，Last Max Demand Reset Time，数据是否一致</t>
  </si>
  <si>
    <t>3、在上位机及电表上分别查看，修改成功，修改值与web页面修改的一致
4、查看查看Max Demand Reset Count，Last Max Demand Reset Time，数据一致</t>
  </si>
  <si>
    <t>Function_AcuRev1320_046_07_case11</t>
  </si>
  <si>
    <t>点击setting界面，进入Metering,点击Demand,修改Demand Interval、Demand Update Rate</t>
  </si>
  <si>
    <t>1、电表上电，电表通讯正常
2、打开web页面，点击setting界面，进入Metering,点击Demand,修改Demand Interval（1.5.15.30）Demand Update Rate（1.5.15.30）
3、在上位机及电表上分别查看，是否修改成功，修改值与web页面修改的一致
4、检查输入值Demand Interval、Demand Update 的数值长度，以及web界面是否做非法数据处理</t>
  </si>
  <si>
    <t>3、在上位机及电表上分别查看，修改成功，修改值与web页面修改的一致
4、已做处理</t>
  </si>
  <si>
    <t>Function_AcuRev1320_046_07_case12</t>
  </si>
  <si>
    <t>点击setting界面，进入Metering,点击Demand,点击clear max demand count，检查该页面所有描述及拼写</t>
  </si>
  <si>
    <t>1、电表上电，电表通讯正常
2、打开web页面，点击setting界面，进入Metering,点击Demand,点击clear max demand count
3、查看上位机、电表及web页面中Max Demand Reset Count是否被清0、Last Max Demand Reset Time被置为默认值
4、检查该页面所有描述及拼写</t>
  </si>
  <si>
    <t>3、查看上位机、电表及web页面中Max Demand Reset Count被清0、Last Max Demand Reset Time被置为默认值
4、该页面所有描述及拼写均准确</t>
  </si>
  <si>
    <t>https://accuenergy.atlassian.net/browse/A1320-717</t>
  </si>
  <si>
    <t xml:space="preserve"> https://accuenergy.atlassian.net/browse/A1320-836</t>
    <phoneticPr fontId="9" type="noConversion"/>
  </si>
  <si>
    <t>https://accuenergy.atlassian.net/browse/A1320-717</t>
    <phoneticPr fontId="9" type="noConversion"/>
  </si>
  <si>
    <t>Function_AcuRev1320_046_07_case13</t>
  </si>
  <si>
    <t>点击setting界面，进入Metering,点击Power Quality,修改Flicker Mode、Harmonic--Grouping Method、Harmonic--Analysis Mode</t>
  </si>
  <si>
    <t>1、电表上电，电表通讯正常
2、打开web页面，点击setting界面，进入Metering,点击Demand,修改Flicker Mode（6种）、Harmonic--Grouping Method（2种）、Harmonic--Analysis Mode（2种）
3、在上位机及电表上分别查看，是否修改成功，修改值与web页面修改的一致</t>
  </si>
  <si>
    <t>Function_AcuRev1320_046_07_case14</t>
  </si>
  <si>
    <t>点击setting界面，进入Metering,点击Power Quality,修改Mains Signalling Voltage--Target Frequency、Mains Signalling Voltage--Target Magnitude，检查该页面所有描述及拼写</t>
  </si>
  <si>
    <t>1、电表上电，电表通讯正常
2、打开web页面，点击setting界面，进入Metering,点击Power Quality,修改Mains Signalling Voltage--Target Frequency（1.500.250、400），Mains Signalling Voltage--Target Magnitude（1.10.100.300）
3、在上位机及电表上分别查看，是否修改成功，修改值与web页面修改的一致
4、检查输入值Target Frequency、Target Magnitude的数值长度，以及web界面是否做非法数据处理
5、检查该页面所有描述及拼写</t>
    <phoneticPr fontId="9" type="noConversion"/>
  </si>
  <si>
    <t>3、在上位机及电表上分别查看，修改成功，修改值与web页面修改的一致
4、检查输入值Target Frequency、Target Magnitude的数值长度，以及web界面做非法数据处理
5、该页面所有描述及拼写均准确</t>
  </si>
  <si>
    <t>https://accuenergy.atlassian.net/browse/A1320-718</t>
  </si>
  <si>
    <t>Communication</t>
  </si>
  <si>
    <t>Function_AcuRev1320_046_08_case01</t>
  </si>
  <si>
    <t>点击setting界面，进入Communication,修改RS485--Baud Rate、修改RS485--Parity，RS485 Protocol，修改Ethernet--DHCP Enable</t>
  </si>
  <si>
    <t>1、电表上电，电表通讯正常
2、打开web页面，点击setting界面，进入Communication,修改RS485--Baud Rate(2400\9600\19200\115200)，修改Parity(even\odd\none1\none2)，修改RS485 Protocol(3种)，DHCP Enable（使能、不使能）
3、在上位机及电表上分别查看，是否修改成功，修改值与web页面修改的一致</t>
  </si>
  <si>
    <t>https://accuenergy.atlassian.net/browse/A1320-720</t>
  </si>
  <si>
    <t>https://accuenergy.atlassian.net/browse/A1320-834</t>
  </si>
  <si>
    <t>Function_AcuRev1320_046_08_case02</t>
  </si>
  <si>
    <t>DHCP Enable，点击setting界面，进入Communication,查看Ethernet种数据是否不可修改</t>
  </si>
  <si>
    <t>1、电表上电，电表通讯正常
2、DHCP Enable，点击setting界面，进入Communication,查看Ethernet种数据是否不可修改</t>
  </si>
  <si>
    <t>2、DHCP Enable，点击setting界面，进入Communication,查看Ethernet种数据不可修改</t>
  </si>
  <si>
    <t>https://accuenergy.atlassian.net/browse/A1320-916</t>
    <phoneticPr fontId="9" type="noConversion"/>
  </si>
  <si>
    <t>Communication</t>
    <phoneticPr fontId="9" type="noConversion"/>
  </si>
  <si>
    <t>Function_AcuRev1320_046_08_case03</t>
  </si>
  <si>
    <t>DHCP disable，点击setting界面，进入Communication,修改IP Address，修改Subnet Mask，Gateway，DNS1，DNS2</t>
  </si>
  <si>
    <t>1、电表上电，电表通讯正常
2、打开web页面，DHCP disable，点击setting界面，进入Communication,修改IP Address，Subnet Mask，Gateway，DNS1，DNS2
3、在上位机及电表上分别查看，是否修改成功，修改值与web页面修改的一致
4、检查输入值IP Address的数值长度，以及web界面是否做非法数据处理</t>
  </si>
  <si>
    <t>3、在上位机及电表上分别查看，修改成功，修改值与web页面修改的一致
4、检查输入值IP Address，Subnet Mask，Gateway，DNS1，DNS2的数值长度，以及web界面做非法数据处理</t>
  </si>
  <si>
    <t>Function_AcuRev1320_046_08_case04</t>
  </si>
  <si>
    <t>DHCP disable，点击setting界面，进入Communication,修改Modbus TCP Enable</t>
  </si>
  <si>
    <t>1、电表上电，电表通讯正常
2、打开web页面，DHCP disable，点击setting界面，进入Communication,修改Modbus TCP Enable（使能、不使能）
3、在上位机及电表上分别查看，是否修改成功，修改值与web页面修改的一致</t>
  </si>
  <si>
    <t>Function_AcuRev1320_046_08_case05</t>
  </si>
  <si>
    <t>DHCP disable，点击setting界面，进入Communication,修改Modbus TCP Port、Modbus Slave ID，MS/TP Meter Address，MS/TP Max Msg Frames，MS/TP ID</t>
  </si>
  <si>
    <t>1、电表上电，电表通讯正常
2、打开web页面，DHCP disable，点击setting界面，进入Communication,修改Modbus TCP Port（1、502、505、65534），Modbus Slave ID（1、10、100、247），MS/TP Meter Address（1、127、10、100），MS/TP Max Msg Frames（1.255.125.200），MS/TP ID（1 、4194303、1000000）
3、在上位机及电表上分别查看，是否修改成功，修改值与web页面修改的一致
4、检查输入值Modbus TCP Port、Modbus Slave ID，MS/TP Meter Address，MS/TP Max Msg Frames，MS/TP ID数据长度，以及web界面是否做非法数据处理</t>
  </si>
  <si>
    <t>3、在上位机及电表上分别查看，修改成功，修改值与web页面修改的一致
4、检查输入值Modbus TCP Port、Modbus Slave ID，MS/TP Meter Address，MS/TP Max Msg Frames，MS/TP ID的数值长度，以及web界面做非法数据处理</t>
  </si>
  <si>
    <t>Function_AcuRev1320_046_08_case06</t>
  </si>
  <si>
    <t>DHCP disable，点击setting界面，进入Communication，查看MS/TP Database Revision，检查该页面所有描述及拼写</t>
  </si>
  <si>
    <t>1、电表上电，电表通讯正常
2、打开web页面，DHCP disable，点击setting界面，进入Communication,查看MS/TP Database Revision
3、web页面该数据是否与上位机及电表保持一致
4、检查该页面所有描述及拼写</t>
  </si>
  <si>
    <t>3、web页面该数据与上位机及电表保持一致
4、该页面所有描述及拼写均准确</t>
  </si>
  <si>
    <t>IO Module</t>
  </si>
  <si>
    <t>Function_AcuRev1320_046_09_case01</t>
  </si>
  <si>
    <t>点击setting界面，进入IO Module,修改DO1--Function，检查该页面所有描述及拼写</t>
  </si>
  <si>
    <t>1、电表上电，电表通讯正常
2、打开web页面，点击setting界面，进入IO Module,修改DO1--Function(3种)
3、在上位机及电表上分别查看，是否修改成功，修改值与web页面修改的一致
4、检查该页面所有描述及拼写</t>
  </si>
  <si>
    <t>3、在上位机及电表上分别查看，修改成功，修改值与web页面修改的一致
4、检查该页面所有描述及拼写</t>
  </si>
  <si>
    <t>Function_AcuRev1320_041_09_case02</t>
  </si>
  <si>
    <t>点击setting界面，进入IO Module,DO1--Function选择（能量脉冲输出）--修改Pulse Width (ms)</t>
  </si>
  <si>
    <t>1、电表上电，电表通讯正常
2、点击setting界面，进入IO Module,DO1--Function选择（能量脉冲输出）--修改Pulse Width (ms)
3、在上位机及电表上分别查看，是否修改成功，修改值与web页面修改的一致
4、检查输入值Pulse Width (ms)的数值长度，以及web界面是否做非法数据处理</t>
  </si>
  <si>
    <t>3、在上位机及电表上分别查看，修改成功，修改值与web页面修改的一致
4、检查输入值Pulse Width (ms)的数值长度，以及web界面做非法数据处理</t>
  </si>
  <si>
    <t>Function_AcuRev1320_046_09_case03</t>
  </si>
  <si>
    <t>点击setting界面，进入IO Module,DO1--Function选择（能量脉冲输出）--修改Parameter</t>
  </si>
  <si>
    <t>1、电表上电，电表通讯正常
2、点击setting界面，点击setting界面，进入IO Module,DO1--Function选择（能量脉冲输出）--修改Parameter（各个模块参数均覆盖）
3、在上位机及电表上分别查看，是否修改成功，修改值与web页面修改的一致</t>
  </si>
  <si>
    <t>Function_AcuRev1320_046_09_case04</t>
  </si>
  <si>
    <t>点击setting界面，进入IO Module,修改DO1--Function（告警模式）</t>
  </si>
  <si>
    <t>1、电表上电，电表通讯正常
2、打开web页面，点击setting界面，进入IO Module,修改DO1--Function（告警模式）
3、检查web页面中	Pulse Width (ms)、Parameter是否为均不可修改</t>
  </si>
  <si>
    <t>3、检查web页面中	Pulse Width (ms)、Parameter是均不可修改</t>
  </si>
  <si>
    <t>Function_AcuRev1320_046_09_case05</t>
  </si>
  <si>
    <t>点击setting界面，进入IO Module,修改DI1、DI2、DI3--Function</t>
  </si>
  <si>
    <t>1、电表上电，电表通讯正常
2、打开web页面，点击setting界面，进入IO Module,修改DI1DI2、DI3--Function(各2种)
3、在上位机及电表上分别查看，是否修改成功，修改值与web页面修改的一致</t>
  </si>
  <si>
    <t>Function_AcuRev1320_046_09_case06</t>
  </si>
  <si>
    <t>点击setting界面，进入IO Module,DI1--Function选择（状态告警）--修改Pulse Constant</t>
  </si>
  <si>
    <t>1、电表上电，电表通讯正常
2、点击setting界面，进入IO Module,DI1、DI2、DI3--Function选择（脉冲数）--修改Pulse Constant
3、在上位机及电表上分别查看，是否修改成功，修改值与web页面修改的一致
4、检查输入值Pulse Constant的数值长度，以及web界面是否做非法数据处理</t>
  </si>
  <si>
    <t>3、在上位机及电表上分别查看，修改成功，修改值与web页面修改的一致
4、检查输入值Pulse Constant的数值长度，以及web界面做非法数据处理</t>
  </si>
  <si>
    <t>Function_AcuRev1320_046_09_case07</t>
  </si>
  <si>
    <t>点击setting界面，进入IO Module,修改DI1、DI2、DI3--Function（脉冲数）</t>
  </si>
  <si>
    <t>1、电表上电，电表通讯正常
2、打开web页面，点击setting界面，进入IO Module,修改DI1、DI2、DI3--Function（状态告警）
3、检查web页面中	Pulse Constant是否不可修改</t>
  </si>
  <si>
    <t>3、检查web页面中	Pulse Constant不可修改</t>
  </si>
  <si>
    <t>Time&amp;Date</t>
  </si>
  <si>
    <t>Function_AcuRev1320_046_10_case01</t>
  </si>
  <si>
    <t>点击setting界面，进入Time&amp;Date，检查该页面所有描述及拼写</t>
  </si>
  <si>
    <t>1、电表上电，电表通讯正常
2、打开web页面，点击setting界面，进入Time&amp;Date
3、查看device clock中时区、Date&amp;Time是否与上位机与表均一致
4、检查该页面所有描述及拼写</t>
  </si>
  <si>
    <t>3、查看device clock中时区、Date&amp;Time与上位机与表均一致
4、检查该页面所有描述及拼写均准确</t>
  </si>
  <si>
    <t>Function_AcuRev1320_046_10_case02</t>
  </si>
  <si>
    <t>点击setting界面，进入Time&amp;Date-修改时钟为当前电脑时间</t>
  </si>
  <si>
    <t xml:space="preserve">1、电表上电，电表通讯正常
2、打开web页面，点击setting界面，进入Time&amp;Date-修改时钟为当前电脑时间
3、查看device clock中时区、Date&amp;Time是否与上位机与表均一致，是否与当前电脑时钟一致
</t>
  </si>
  <si>
    <t>3、查看device clock中时区、Date&amp;Time与上位机与表均一致，与当前电脑时钟一致</t>
  </si>
  <si>
    <t xml:space="preserve">  https://accuenergy.atlassian.net/browse/A1320-725</t>
    <phoneticPr fontId="9" type="noConversion"/>
  </si>
  <si>
    <t>目前该问题还未解决</t>
  </si>
  <si>
    <t>Function_AcuRev1320_046_10_case03</t>
  </si>
  <si>
    <t>点击setting界面，进入Time&amp;Date--修改时区、Date、Time</t>
  </si>
  <si>
    <t>1、电表上电，电表通讯正常
2、打开web页面，点击setting界面，进入Time&amp;Date--修改时区（多时区修改），Date（年月日，包含平闰年），Time（时分秒）
3、修改是否成功，比对上位机及电表中该值与web页面中是否一致
4、检查输入值修改时区、Date、Time的数值长度，以及web界面是否做非法数据处理</t>
  </si>
  <si>
    <t>3、修改是否成功，比对上位机及电表中该值与web页面中一致
4、检查输入值修改时区、Date、Time的数值长度，以及web界面做非法数据处理</t>
  </si>
  <si>
    <t xml:space="preserve">https://accuenergy.atlassian.net/browse/A1320-727
</t>
    <phoneticPr fontId="9" type="noConversion"/>
  </si>
  <si>
    <t>目前问题还未解决</t>
  </si>
  <si>
    <t>Function_AcuRev1320_046_10_case04</t>
  </si>
  <si>
    <t>点击setting界面，进入Time&amp;Date--关闭夏令时使能开关</t>
  </si>
  <si>
    <t>1、电表上电，电表通讯正常
2、打开web页面，点击setting界面，进入Time&amp;Date--修改夏令时使能（关闭）
3、修改是否成功，比对上位机及电表中该值与web页面中是否一致
4、检查夏令时不使能后，web端该页面其他数据是否不可修改</t>
  </si>
  <si>
    <t>3、修改是否成功，比对上位机及电表中该值与web页面中一致
4、检查夏令时不使能后，web端该页面其他数据不可修改</t>
    <phoneticPr fontId="9" type="noConversion"/>
  </si>
  <si>
    <t>https://accuenergy.atlassian.net/browse/A1320-729</t>
  </si>
  <si>
    <t>Function_AcuRev1320_046_10_case05</t>
  </si>
  <si>
    <t>点击setting界面，进入Time&amp;Date--修改format</t>
  </si>
  <si>
    <t>1、电表上电，电表通讯正常
2、打开web页面，点击setting界面，进入Time&amp;Date--修改format(format1\format2)
3、修改是否成功，比对上位机及电表中该值与web页面中是否一致</t>
  </si>
  <si>
    <t xml:space="preserve">3、修改是否成功，比对上位机及电表中该值与web页面中一致
</t>
  </si>
  <si>
    <t>Function_AcuRev1320_046_10_case06</t>
  </si>
  <si>
    <t>点击setting界面，进入Time&amp;Date--修改format1开始、结束时间，adjust time</t>
  </si>
  <si>
    <t>1、电表上电，电表通讯正常,
2、打开web页面，点击setting界面，进入Time&amp;Date--修改format1,修改开始、结束时间（月日-时分；包含平闰年2月，01-01 00：00，12-31 23：59），format1--adjust time，包括开始、结束（1、120、60）
3、修改是否成功，比对上位机及电表中该值与web页面中是否一致</t>
  </si>
  <si>
    <t xml:space="preserve">   https://accuenergy.atlassian.net/browse/A1320-731</t>
  </si>
  <si>
    <t>Function_AcuRev1320_046_10_case07</t>
  </si>
  <si>
    <t>点击setting界面，进入Time&amp;Date--修改format2，adjust time</t>
  </si>
  <si>
    <t>1、电表上电，电表通讯正常,
2、打开web页面，点击setting界面，进入Time&amp;Date--修改format2修改开始、结束时间（月/第几个/周几；），修改format2--adjust time，包括开始、结束（1、120、60）
3、修改是否成功，比对上位机及电表中该值与web页面中是否一致</t>
  </si>
  <si>
    <t xml:space="preserve">   https://accuenergy.atlassian.net/browse/A1320-731</t>
    <phoneticPr fontId="9" type="noConversion"/>
  </si>
  <si>
    <t>产品确认，暂不处理
   https://accuenergy.atlassian.net/browse/A1320-731</t>
    <phoneticPr fontId="9" type="noConversion"/>
  </si>
  <si>
    <t>Management</t>
  </si>
  <si>
    <t>Function_AcuRev1320_046_11_case01</t>
  </si>
  <si>
    <t xml:space="preserve">Independent模式下，Web页面上点击setting界面，进入Management--点击Reset Demand，清除Demand寄存器数据，检查web页面、上位机及电表中Demand数据是否被清0  
Independent关闭，Web页面上点击setting界面，进入Management--点击Reset Demand，清除Demand寄存器数据，检查web页面、上位机及电表中Demand数据是否被清0  </t>
  </si>
  <si>
    <t>1、电表上电，电表通讯正常
2、Independent模式下，Web页面上点击setting界面，进入Management--点击Reset Demand，清除Independent模式下的Demand寄存器数据
3、检查web页面、上位机及电表中Demand数据是否被清0
4、Independent关闭，Web页面上点击setting界面，进入Management--点击Reset Demand，清除Independent关闭模式下的Demand寄存器数据
5、检查web页面、上位机及电表中Demand数据是否被清0</t>
  </si>
  <si>
    <t xml:space="preserve">3、检查web页面、上位机及电表中Demand数据被清0
5、检查web页面、上位机及电表中Demand数据被清0
</t>
  </si>
  <si>
    <t>上位机没有清需量的功能</t>
  </si>
  <si>
    <t>Function_AcuRev1320_046_11_case02</t>
  </si>
  <si>
    <t xml:space="preserve">Independent模式下，Web页面上点击setting界面，进入Management--点击Reset Energy，清除Energy寄存器数据，检查web页面、上位机及电表中Energy数据是否被清0  
Independent关闭，Web页面上点击setting界面，进入Management--点击Reset Energy，清除Energy寄存器数据，检查web页面、上位机及电表中Energy数据是否被清0  </t>
  </si>
  <si>
    <t>1、电表上电，电表通讯正常
2、Independent模式下，Web页面上点击setting界面，进入Management--点击Reset Energy，清除Independent模式下的energy寄存器数据
3、检查web页面、上位机及电表中energy数据是否被清0
4、Independent关闭，Web页面上点击setting界面，进入Management--点击Reset Energy，清除Independent关闭模式下的Energy寄存器数据
5、检查web页面、上位机及电表中Energy数据是否被清0</t>
    <phoneticPr fontId="9" type="noConversion"/>
  </si>
  <si>
    <t>3、检查web页面、上位机及电表中energy数据被清0
5、检查web页面、上位机及电表中energy数据被清0</t>
  </si>
  <si>
    <t>https://accuenergy.atlassian.net/browse/A1320-732</t>
  </si>
  <si>
    <t>Function_AcuRev1320_046_11_case03</t>
  </si>
  <si>
    <t xml:space="preserve">Independent模式下，Web页面上点击setting界面，进入Management--点击Reset Max Demand，清除Energy寄存器数据，检查web页面、上位机及电表中 Max Demand数据是否被清0  
Independent关闭，Web页面上点击setting界面，进入Management--点击Reset Max Demand，清除Energy寄存器数据，检查web页面、上位机及电表中 Max Demand数据是否被清0  </t>
  </si>
  <si>
    <t>1、电表上电，电表通讯正常
2、Independent模式下，Web页面上点击setting界面，进入Management--点击Reset  Max Demand，清除Independent模式下的 Max Demand寄存器数据
3、检查web页面、上位机及电表中 Max Demand数据是否被清0
4、Independent关闭，Web页面上点击setting界面，进入Management--点击Reset  Max Demand，清除Independent关闭模式下的 Max Demand寄存器数据
5、检查web页面、上位机及电表中 Max Demand数据是否被清0</t>
  </si>
  <si>
    <t>3、检查web页面、上位机及电表中 Max Demand数据被清0
5、检查web页面、上位机及电表中 Max Demand数据被清0</t>
  </si>
  <si>
    <t>Function_AcuRev1320_046_11_case04</t>
  </si>
  <si>
    <t xml:space="preserve">Independent模式下，Web页面上点击setting界面，进入Management--点击Reset Max&amp;Min，清除Energy寄存器数据，检查web页面、上位机及电表中 Max&amp;Min数据是否被清0  
Independent关闭，Web页面上点击setting界面，进入Management--点击Reset Max&amp;Min，清除Energy寄存器数据，检查web页面、上位机及电表中 Max&amp;Min数据是否被清0  </t>
  </si>
  <si>
    <t>1、电表上电，电表通讯正常
2、Independent模式下，Web页面上点击setting界面，进入Management--点击Reset Max&amp;Min，清除Independent模式下的Max&amp;Min寄存器数据
3、检查web页面、上位机及电表中 Max&amp;Min数据是否被清0
4、Independent关闭，Web页面上点击setting界面，进入Management--点击Reset Max&amp;Min，清除Independent关闭模式下的Max&amp;Min寄存器数据
5、检查web页面、上位机及电表中 Max&amp;Min数据是否被清0</t>
  </si>
  <si>
    <t>3、检查web页面、上位机及电表中Max&amp;Min数据被清0
5、检查web页面、上位机及电表中Max&amp;Min数据被清0</t>
  </si>
  <si>
    <t>Function_AcuRev1320_046_11_case05</t>
  </si>
  <si>
    <t xml:space="preserve">Web页面上点击setting界面，进入Management--点击tou参数恢复出厂 </t>
  </si>
  <si>
    <t>1、电表上电，电表通讯正常
2、Web页面上点击setting界面，进入Management--点击点击tou参数恢复出厂 
3、比对上位机、电表上tou相关参数是否被恢复为出厂情况</t>
  </si>
  <si>
    <t>3、比对上位机、电表上tou相关参数被恢复为出厂情况</t>
  </si>
  <si>
    <t>web端未做，目前产品正在进行确认</t>
  </si>
  <si>
    <t>经过产品确认，这个功能回头加在tou模块中，目前版本没有加入tou</t>
  </si>
  <si>
    <t>Function_AcuRev1320_046_11_case06</t>
  </si>
  <si>
    <t xml:space="preserve">Web页面上点击setting界面，进入Management--点击Reboot Meter </t>
  </si>
  <si>
    <t>1、电表上电，电表通讯正常
2、Web页面上点击setting界面，进入Management--点击Reboot Meter 
3、查看电表是否被重启</t>
    <phoneticPr fontId="9" type="noConversion"/>
  </si>
  <si>
    <t>3、电表被重启</t>
  </si>
  <si>
    <t>Function_AcuRev1320_046_11_case07</t>
  </si>
  <si>
    <t>Web页面上点击setting界面，进入Management--点击Reset Communications Module</t>
  </si>
  <si>
    <t>1、电表上电，电表通讯正常
2、将Communications 模块中各个参数修改为不同于默认值的参数
3、Web页面上点击setting界面，进入Management--点击Reset Communications Module
4、查看web端、上位机、电表Communications 模块中各个参数是否恢复为默认值</t>
    <phoneticPr fontId="9" type="noConversion"/>
  </si>
  <si>
    <t>4、web端、上位机、电表Communications 模块中各个参数被恢复为默认值</t>
  </si>
  <si>
    <t>web端未做，目前产品正在进行确认</t>
    <phoneticPr fontId="9" type="noConversion"/>
  </si>
  <si>
    <t>Function_AcuRev1320_046_11_case08</t>
  </si>
  <si>
    <t>Web页面上点击setting界面，进入Management--点击Reset Device Run Time</t>
  </si>
  <si>
    <t>1、电表上电，电表通讯正常
2、Web页面上点击setting界面，进入Management--点击Reset Device Run Time
3、查看web端电表HMI及上位机显示的Device Run Time是否被清0</t>
  </si>
  <si>
    <t>3、查看web端电表HMI及上位机显示的Device Run Time被清0</t>
  </si>
  <si>
    <t>Function_AcuRev1320_046_11_case09</t>
  </si>
  <si>
    <t>Web页面上点击setting界面，进入Management--点击Reset Load Run Time</t>
  </si>
  <si>
    <t>1、电表上电，电表通讯正常
2、Web页面上点击setting界面，进入Management--点击Reset Load Run Time
3、查看web端电表HMI及上位机显示的Reset Load Run Time是否被清0</t>
  </si>
  <si>
    <t>3、查看web端电表HMI及上位机显示的Reset Load Run Time被清0</t>
  </si>
  <si>
    <t>Function_AcuRev1320_046_11_case10</t>
  </si>
  <si>
    <t>Web页面上点击setting界面，进入Management--点击Reset to Factory Defaults，检查该页面所有描述及拼写</t>
  </si>
  <si>
    <t>1、电表上电，电表通讯正常
2、Web页面上点击setting界面，进入Management--点击Reset to Factory Defaults
3、电表是否发生重启
4、查看web端电表HMI及上位机显示各个参数是否被恢复成默认值，且是否保持一致、
5、检查该页面所有描述及拼写
备注：被恢复为默认值的参数详见电表恢复出厂设置</t>
  </si>
  <si>
    <t>3、电表发生重启
4、web端电表HMI及上位机显示各个参数被恢复成默认值，且保持一致
5、检查该页面所有描述及拼写均准确</t>
  </si>
  <si>
    <t>Certificate Management</t>
  </si>
  <si>
    <t>Web页面上点击setting界面，进入Management--点击Certificate Management</t>
  </si>
  <si>
    <t>AcuRev1320_042</t>
  </si>
  <si>
    <t>3、页面显示正常，无错误信息</t>
  </si>
  <si>
    <t>当前版本acu cloud还未提测</t>
  </si>
  <si>
    <t>https://accuenergy.atlassian.net/browse/A1320-917</t>
    <phoneticPr fontId="9" type="noConversion"/>
  </si>
  <si>
    <t>Web页面上点击setting界面，进入Management--点击Certificate Management，点击Import</t>
  </si>
  <si>
    <t xml:space="preserve">1、电表上电，电表通讯正常
2、Web页面上点击setting界面，进入Management--点击Certificate Management，点击Import
3、选择正确的证书导入
4、查看导入是否正常
5、导入后查看Certificate Issuer、Certificate Subject、Validity、Details显示是否正常
6、查看该页面描述、拼写是否正确
</t>
    <phoneticPr fontId="9" type="noConversion"/>
  </si>
  <si>
    <t xml:space="preserve">4、导入正常
5、导入后查看Certificate Issuer、Certificate Subject、Validity、Details显示正常
6、查看该页面描述、拼写正确
</t>
  </si>
  <si>
    <t>证书这里查看的是板子内部的自带证书</t>
    <phoneticPr fontId="9" type="noConversion"/>
  </si>
  <si>
    <t xml:space="preserve">
1、电表上电，电表通讯正常
2、Web页面上点击setting界面，进入Management--点击Certificate Management，点击Import
3、选择错误证书导入
4、导入失败，页面提示是否正确</t>
    <phoneticPr fontId="9" type="noConversion"/>
  </si>
  <si>
    <t>4、导入失败，页面提示正确</t>
  </si>
  <si>
    <t>当前版本acu cloud还未提测</t>
    <phoneticPr fontId="9" type="noConversion"/>
  </si>
  <si>
    <t>限制的类型为pem,cer,crt</t>
    <phoneticPr fontId="9" type="noConversion"/>
  </si>
  <si>
    <t>Device Information</t>
  </si>
  <si>
    <t>Function_AcuRev1320_046_12_case01</t>
  </si>
  <si>
    <t>Web页面上点击setting界面，进入Device Information，检查Device Information中数据，修改Device Description</t>
  </si>
  <si>
    <t>1、电表上电，电表通讯正常
2、Web页面上点击setting界面，进入Device Information，查看Device Description、Model、Serial Number、Hardware Version、Bootloader Version、Firmware Version、	Firmware Release Date、MAC Address、Manufacturer Accuenergy (Canada) Inc.
3、查看web端中Device Information的数据是否与上位机及电表中数据一致，英文拼写与描述是否有错误
4、Web页面上点击setting界面，进入Device Information，修改Device Description
5、查看web端中Device Description的数据是否与上位机及电表中数据一致
6、检查输入值Device Description的数值长度，以及web界面是否做非法数据处理</t>
    <phoneticPr fontId="9" type="noConversion"/>
  </si>
  <si>
    <t>3、web端中Device Information的数据与上位机及电表中数据一致，英文拼写与描述是无错误
5、web端中Device Information的数据与上位机及电表中数据一致
6、检查输入值Device Description的数值长度，以及web界面做非法数据处理</t>
    <phoneticPr fontId="9" type="noConversion"/>
  </si>
  <si>
    <t>setting中有一处电表描述和about中的重复，需要删除其中一个</t>
    <phoneticPr fontId="9" type="noConversion"/>
  </si>
  <si>
    <t>1、原问题目前还未修改，下版本更新
2、Hardware Version在web端的数据内容显示多了一个p</t>
  </si>
  <si>
    <t>https://accuenergy.atlassian.net/browse/A1320-921</t>
    <phoneticPr fontId="9" type="noConversion"/>
  </si>
  <si>
    <t xml:space="preserve">Dual Source Energy </t>
  </si>
  <si>
    <t>Function_AcuRev1320_046_13_case01</t>
  </si>
  <si>
    <t xml:space="preserve">Web页面上点击setting界面，进入Dual Source Energy ，使能Dual Source Energy </t>
  </si>
  <si>
    <t>1、电表上电，电表通讯正常
2、Web页面上点击setting界面，进入Dual Source Energy ，使能Dual Source Energy 
3、查看web端、上位机及电表中的Dual Source Energy是否均被使能</t>
  </si>
  <si>
    <t>3、查看web端、上位机及电表中的Dual Source Energy均被使能</t>
  </si>
  <si>
    <t>Function_AcuRev1320_046_13_case02</t>
  </si>
  <si>
    <t>使能Dual Source Energy ，Web页面上点击setting界面，进入Dual Source Energy ，修改Energy1、Energy2、Energy3</t>
  </si>
  <si>
    <t>1、电表上电，电表通讯正常
2、使能Dual Source Energy ，Web页面上点击setting界面，进入Dual Source Energy ，修改Energy1 （多种），Energy2、Energy3
3、查看上位机及电表中的Energy1、Energy2、Energy3 是否和Web页面上一致</t>
  </si>
  <si>
    <t>3、查看上位机及电表中的Energy1、Energy2、Energy3和Web页面上一致</t>
  </si>
  <si>
    <t>Function_AcuRev1320_046_13_case03</t>
  </si>
  <si>
    <t>使能Dual Source Energy ，Web页面上点击setting界面，进入Dual Source Energy ，修改Control Source、Direction，检查该页面所有描述及拼写</t>
  </si>
  <si>
    <t>1、电表上电，电表通讯正常
2、使能Dual Source Energy ，Web页面上点击setting界面，进入Dual Source Energy ，修改Control Source（多种），Direction
3、查看上位机及电表中的Control Source是否和Web页面上一致
4、检查该页面所有描述及拼写</t>
  </si>
  <si>
    <t>3、查看上位机及电表中的Control Source、Direction和Web页面上一致
4、检查该页面所有描述及拼写均准确</t>
  </si>
  <si>
    <t>PQ Event &amp; Waveform</t>
  </si>
  <si>
    <t>Function_AcuRev1320_046_14_case01</t>
  </si>
  <si>
    <t>Web页面上点击setting界面，进入PQ Event &amp; Waveform，修改Sample Rate、Number of Cycles Before、Number of Cycles After</t>
  </si>
  <si>
    <t>1、电表上电，电表通讯正常
2、Web页面上点击setting界面，进入PQ Event &amp; Waveform，修改Sample Rate（16、128、256、512）、修改Number of Cycles Before（1.159.100.20）、修改Number of Cycles After（1.159.100.20）
3、查看上位机及电表中的Sample Rate、Number of Cycles Before、Number of Cycles After值是否和Web页面上一致</t>
    <phoneticPr fontId="9" type="noConversion"/>
  </si>
  <si>
    <t>3、查看上位机及电表中的Sample Rate、Sample Rate、Number of Cycles Before、Number of Cycles After值和Web页面上一致</t>
  </si>
  <si>
    <t>https://accuenergy.atlassian.net/browse/A1320-851</t>
    <phoneticPr fontId="9" type="noConversion"/>
  </si>
  <si>
    <t>Function_AcuRev1320_046_14_case02</t>
  </si>
  <si>
    <t>Web页面上点击setting界面，进入PQ Event &amp; Waveform，修改Sample Rate、Number of Cycles Before、Number of Cycles After，这三者的乘积不能超过2560</t>
  </si>
  <si>
    <t>1、电表上电，电表通讯正常
2、Web页面上点击setting界面，进入PQ Event &amp; Waveform，修改Sample Rate、Number of Cycles Before、Number of Cycles After，
3、计算这三者的乘积</t>
  </si>
  <si>
    <t>3、这三者的乘积不能超过2560</t>
  </si>
  <si>
    <t>Function_AcuRev1320_046_14_case03</t>
  </si>
  <si>
    <t>Web页面上点击setting界面，进入PQ Event &amp; Waveform，修改DI1触发功能，遍历6种接线方式</t>
  </si>
  <si>
    <t>1、电表上电，电表通讯正常
2、Web页面上点击setting界面，进入PQ Event &amp; Waveform，修改DI1触发功能（使能、不使能、仅记录电压），遍历6种接线方式
3、查看上位机及电表中关于DI1触发功能的这个参数是否与web端参数保持一致</t>
    <phoneticPr fontId="9" type="noConversion"/>
  </si>
  <si>
    <t>3、查看上位机及电表中关于DI1触发功能的这个参数与web端参数保持一致</t>
  </si>
  <si>
    <t>Function_AcuRev1320_046_14_case04</t>
  </si>
  <si>
    <t>Web页面上点击setting界面，进入PQ Event &amp; Waveform，修改DI2触发功能，遍历6种接线方式</t>
  </si>
  <si>
    <t>1、电表上电，电表通讯正常
2、Web页面上点击setting界面，进入PQ Event &amp; Waveform，修改DI2触发功能（使能、不使能、仅记录电压），遍历6种接线方式
3、查看上位机及电表中关于DI2触发功能的这个参数是否与web端参数保持一致</t>
  </si>
  <si>
    <t>3、查看上位机及电表中关于DI2触发功能的这个参数与web端参数保持一致</t>
  </si>
  <si>
    <t>Function_AcuRev1320_046_14_case05</t>
  </si>
  <si>
    <t>Web页面上点击setting界面，进入PQ Event &amp; Waveform，修改DI3触发功能，遍历6种接线方式</t>
  </si>
  <si>
    <t>1、电表上电，电表通讯正常
2、Web页面上点击setting界面，进入PQ Event &amp; Waveform，修改DI3触发功能（使能、不使能、仅记录电压），遍历6种接线方式
3、查看上位机及电表中关于DI3触发功能的这个参数是否与web端参数保持一致</t>
  </si>
  <si>
    <t>3、查看上位机及电表中关于DI3触发功能的这个参数与web端参数保持一致</t>
  </si>
  <si>
    <t>Function_AcuRev1320_046_14_case05_01</t>
  </si>
  <si>
    <t>Web页面上点击setting界面，进入PQ Event &amp; Waveform，修改normal  current、normal voltage的值</t>
  </si>
  <si>
    <t>1、电表上电，电表通讯正常
2、进入web页面，点击setting,进入，进入PQ Event &amp; Waveform，修改normal  current（0~65535）、normal voltage（1~690V）的值
3、查看上位机、电表及wdb页面该数据修改前后数据是否保持一致</t>
    <phoneticPr fontId="9" type="noConversion"/>
  </si>
  <si>
    <t>3、查看上位机、电表及wdb页面该数据修改前后数据保持一致</t>
  </si>
  <si>
    <t>https://accuenergy.atlassian.net/browse/A1320-739</t>
  </si>
  <si>
    <t>https://accuenergy.atlassian.net/browse/A1320-924</t>
    <phoneticPr fontId="9" type="noConversion"/>
  </si>
  <si>
    <t>Function_AcuRev1320_046_14_case06</t>
  </si>
  <si>
    <t>Web页面上点击setting界面，进入PQ Event &amp; Waveform，设置Voltage Sag、Voltage Swell、Voltage Interruption、Current Swell、Voltage Unbalance、Current Unbalance为不使能</t>
  </si>
  <si>
    <t>1、电表上电，电表通讯正常
2、Web页面上点击setting界面，进入PQ Event &amp; Waveform，设置Voltage Sag、Voltage Swell、Voltage Interruption、Current Swell、Voltage Unbalance、Current Unbalance为不使能
3、查看web页面上PQ Event &amp; Waveform中和Voltage Sag、Voltage Swell、Voltage Interruption、Current Swell、Voltage Unbalance、Current Unbalance相关参数入（o	Threshold、Hysteresis 、Waveform使能开关）是否都不能进行配置
4、查看上位机及电表中关于3中配置显示是否一致</t>
    <phoneticPr fontId="9" type="noConversion"/>
  </si>
  <si>
    <t>3、都不能进行配置
4、上位机及电表中关于3中配置显示一致</t>
  </si>
  <si>
    <t>Function_AcuRev1320_046_14_case07</t>
  </si>
  <si>
    <t xml:space="preserve">Voltage Sag Enable；Web页面上点击setting界面，进入PQ Event &amp; Waveform，修改Voltage Sag对应的Threshold、Hysteresis </t>
  </si>
  <si>
    <t>1、电表上电，电表通讯正常
2、Voltage Sag Enable；Web页面上点击setting界面，进入PQ Event &amp; Waveform，修改Voltage Sag对应的Threshold，修改Voltage Sag对应的Hysteresis 
3、查看上位机及电表中关于Voltage Sag对应的Threshold、Hysteresis 参数是否与web端参数保持一致</t>
    <phoneticPr fontId="9" type="noConversion"/>
  </si>
  <si>
    <t>https://accuenergy.atlassian.net/browse/A1320-738</t>
    <phoneticPr fontId="9" type="noConversion"/>
  </si>
  <si>
    <t>Function_AcuRev1320_046_14_case08</t>
  </si>
  <si>
    <t>Voltage Sag Enable；Web页面上点击setting界面，进入PQ Event &amp; Waveform，修改Voltage Sag对应的录波、DO功能是否打开</t>
  </si>
  <si>
    <t>1、电表上电，电表通讯正常
2、Voltage Sag Enable；Web页面上点击setting界面，进入PQ Event &amp; Waveform，修改Voltage Sag对应的录波功能（打开/关闭），DO功能（打开/关闭）
3、查看上位机及电表中这两参数是否与web端参数保持一致</t>
  </si>
  <si>
    <t>Function_AcuRev1320_046_14_case09</t>
  </si>
  <si>
    <t xml:space="preserve">Voltage Swell Enable；Web页面上点击setting界面，进入PQ Event &amp; Waveform，修改Voltage Swell对应的Threshold、Hysteresis </t>
  </si>
  <si>
    <t>1、电表上电，电表通讯正常
2、Voltage Swel lEnable；Web页面上点击setting界面，进入PQ Event &amp; Waveform，修改Voltage Swell对应的Threshold、Hysteresis 
3、查看上位机及电表中关于Voltage Swell对应的Threshold、Hysteresis 这两参数是否与web端参数保持一致</t>
  </si>
  <si>
    <t>Function_AcuRev1320_046_14_case10</t>
  </si>
  <si>
    <t>Voltage Swell Enable；Web页面上点击setting界面，进入PQ Event &amp; Waveform，修改Voltage Swell对应的录波、DO功能是否打开</t>
  </si>
  <si>
    <t>1、电表上电，电表通讯正常
2、Voltage Swell Enable；Web页面上点击setting界面，进入PQ Event &amp; Waveform，修改Voltage Swell对应的录波功能（打开/关闭）,DO功能（打开/关闭）
3、查看上位机及电表中这两参数是否与web端参数保持一致</t>
  </si>
  <si>
    <t>Function_AcuRev1320_046_14_case11</t>
    <phoneticPr fontId="9" type="noConversion"/>
  </si>
  <si>
    <t xml:space="preserve">Voltage Interruption Enable；Web页面上点击setting界面，进入PQ Event &amp; Waveform，修改Voltage Interruption 对应的Threshold、Hysteresis </t>
  </si>
  <si>
    <t>1、电表上电，电表通讯正常
2、Voltage Interruption Enable；Web页面上点击setting界面，进入PQ Event &amp; Waveform，修改Voltage Interruption 对应的Threshold、Hysteresis 
3、查看上位机及电表中关于Voltage Interruption 对应的Threshold、Hysteresis 是否与web端参数保持一致</t>
    <phoneticPr fontId="9" type="noConversion"/>
  </si>
  <si>
    <t>Function_AcuRev1320_046_14_case12</t>
  </si>
  <si>
    <t>Voltage Interruption  Enable；Web页面上点击setting界面，进入PQ Event &amp; Waveform，修改Voltage Interruption 对应的录波、DO功能是否打开</t>
  </si>
  <si>
    <t>1、电表上电，电表通讯正常
2、Voltage Interruption Enable；Web页面上点击setting界面，进入PQ Event &amp; Waveform，修改Voltage Interruption 对应的录波功能（打开/关闭）,DO功能（打开/关闭）
3、查看上位机及电表中这个参数是否与web端参数保持一致</t>
  </si>
  <si>
    <t>Function_AcuRev1320_046_14_case13</t>
  </si>
  <si>
    <t xml:space="preserve">Current Swell Enable；Web页面上点击setting界面，进入PQ Event &amp; Waveform，修改Current Swell对应的Threshold、Hysteresis </t>
  </si>
  <si>
    <t>1、电表上电，电表通讯正常
2、Current Swell Enable；Web页面上点击setting界面，进入PQ Event &amp; Waveform，修改Current Swell 对应的Threshold、Hysteresis 
3、查看上位机及电表中关于Current Swell 对应的Threshold、Hysteresis 是否与web端参数保持一致</t>
  </si>
  <si>
    <t>Function_AcuRev1320_046_14_case14</t>
  </si>
  <si>
    <t>Current Swell Enable；Web页面上点击setting界面，进入PQ Event &amp; Waveform，修改Current Swell 对应的录波、DO功能是否打开</t>
  </si>
  <si>
    <t>1、电表上电，电表通讯正常
2、Current Swell EnableEnable；Web页面上点击setting界面，进入PQ Event &amp; Waveform，修改Current Swell Enable对应的录波功能（打开/关闭），DO功能（打开/关闭）
3、查看上位机及电表中这两参数是否与web端参数保持一致</t>
  </si>
  <si>
    <t>Function_AcuRev1320_046_14_case15</t>
  </si>
  <si>
    <t xml:space="preserve">Voltage Unbalance Enable；Web页面上点击setting界面，进入PQ Event &amp; Waveform，修改Voltage Unbalance对应的Threshold、Hysteresis </t>
  </si>
  <si>
    <t>1、电表上电，电表通讯正常
2、Voltage Unbalance Enable；Web页面上点击setting界面，进入PQ Event &amp; Waveform，修改Voltage Unbalance对应的Threshold、Hysteresis 
3、查看上位机及电表中关于Voltage Unbalance对应的Threshold、Hysteresis 是否与web端参数保持一致</t>
  </si>
  <si>
    <t>Function_AcuRev1320_046_14_case16</t>
  </si>
  <si>
    <t>Voltage Unbalance Enable；Web页面上点击setting界面，进入PQ Event &amp; Waveform，修改Voltage Unbalance 对应的录波、DO功能是否打开</t>
  </si>
  <si>
    <t>1、电表上电，电表通讯正常
2、Voltage Unbalance EnableEnable；Web页面上点击setting界面，进入PQ Event &amp; Waveform，修改Voltage Unbalance Enable对应的录波功能（打开/关闭）,DO功能（打开/关闭）
3、查看上位机及电表中这个参数是否与web端参数保持一致</t>
  </si>
  <si>
    <t>Function_AcuRev1320_046_14_case17</t>
  </si>
  <si>
    <t xml:space="preserve">Current Unbalance Enable；Web页面上点击setting界面，进入PQ Event &amp; Waveform，修改Current Unbalance对应的Threshold,Hysteresis </t>
  </si>
  <si>
    <t>1、电表上电，电表通讯正常
2、Current Unbalance Enable；Web页面上点击setting界面，进入PQ Event &amp; Waveform，修改Current Unbalance对应的Threshold,Hysteresis 
3、查看上位机及电表中关于Current Unbalance对应的Threshold,Hysteresis 是否与web端参数保持一致</t>
  </si>
  <si>
    <t>Function_AcuRev1320_046_14_case18</t>
  </si>
  <si>
    <t>Current Unbalance Enable；Web页面上点击setting界面，进入PQ Event &amp; Waveform，修改Current Unbalance 对应的录波/DO功能是否打开，检查该页面所有描述及拼写</t>
  </si>
  <si>
    <t>1、电表上电，电表通讯正常
2、Current Unbalance EnableEnable；Web页面上点击setting界面，进入PQ Event &amp; Waveform，修改Current Unbalance Enable对应的录波功能（打开/关闭）,DO功能（打开/关闭）
3、查看上位机及电表中这两参数是否与web端参数保持一致
4、检查该页面所有描述及拼写</t>
    <phoneticPr fontId="9" type="noConversion"/>
  </si>
  <si>
    <t>3、三处保持一致
4、检查该页面所有描述及拼写均准确</t>
  </si>
  <si>
    <t>Data Log1</t>
  </si>
  <si>
    <t>Function_AcuRev1320_046_15_case01</t>
  </si>
  <si>
    <t>Web页面上点击setting界面，进入Data Log1，进行Data Log Parameter Selection</t>
  </si>
  <si>
    <t>1、电表上电，电表通讯正常
2、Web页面上点击setting界面，进入Data Log1，进行Data Log Parameter Selection（分别配置为空、1个、配满、30个）
3、查看上位机及电表对于该参数的配置是否与web端保持一致</t>
  </si>
  <si>
    <t xml:space="preserve"> https://accuenergy.atlassian.net/browse/A1320-755
https://accuenergy.atlassian.net/browse/A1320-756</t>
  </si>
  <si>
    <t>Function_AcuRev1320_046_15_case02</t>
  </si>
  <si>
    <t>Web页面上点击setting界面，进入Data Log1，修改Sectors、Logging Interval，查看Space Used、Space Remained、Max Record</t>
  </si>
  <si>
    <t>1、电表上电，电表通讯正常
2、Web页面上点击setting界面，进入Data Log1，修改Sectors值（0、1377、1000），修改Logging Interval值（1、1440、60、1000）
3、查看上位机及电表对于这两参数的配置是否与web端保持一致
4、查看Space Used、Space Remained、Max Record
5、查看上位机及电表对于以上3个参数的显示是否与web端保持一致</t>
  </si>
  <si>
    <t>3、三处保持一致
5、三处保持一致</t>
  </si>
  <si>
    <t xml:space="preserve">   https://accuenergy.atlassian.net/browse/A1320-757</t>
  </si>
  <si>
    <t>Function_AcuRev1320_046_15_case03</t>
  </si>
  <si>
    <t>Web页面上点击setting界面，进入Data Log1，设置Logging Mode为立即产生日志、设置Logging Mode为按照配置开始时间进行产生日志、设置Logging Mode为按照一个时间区间取产生日志，并多次修改这个时间区间</t>
  </si>
  <si>
    <t>1、电表上电，电表通讯正常
2、Web页面上点击setting界面，进入Data Log1，设置Logging Mode为立即产生日志
3、查看上位机及电表对于以上这个参数的配置是否与web端保持一致
4、Web页面上点击setting界面，进入Data Log1，设置Logging Mode为按照配置开始时间进行产生日志，修改配置时间（00：00；23：59；10：10）
5、查看上位机及电表对于以上这个参数的配置是否与web端保持一致
6、Web页面上点击setting界面，进入Data Log1，设置Logging Mode为按照一个时间区间取产生日志，并多次修改这个时间区间
7、查看上位机及电表对于以上这个参数的配置是否与web端保持一致</t>
  </si>
  <si>
    <t>3、三处保持一致
5、三处保持一致
7、三处保持一致</t>
  </si>
  <si>
    <t>https://accuenergy.atlassian.net/browse/A1320-758</t>
  </si>
  <si>
    <t>产品需确认Logging Scheduler如何设计</t>
  </si>
  <si>
    <t>Data Log2</t>
  </si>
  <si>
    <t>Function_AcuRev1320_046_15_case04</t>
  </si>
  <si>
    <t>Web页面上点击setting界面，进入Data Log2，进行Data Log Parameter Selection</t>
  </si>
  <si>
    <t>1、电表上电，电表通讯正常
2、Web页面上点击setting界面，进入Data Log2，进行Data Log Parameter Selection（分别配置为空、1个、配满、30个）
3、查看上位机及电表对于该参数的配置是否与web端保持一致</t>
  </si>
  <si>
    <t>Function_AcuRev1320_046_15_case05</t>
  </si>
  <si>
    <t>Web页面上点击setting界面，进入Data Log2，修改Sectors、Logging Interval，查看Space Used、Space Remained、Max Record</t>
  </si>
  <si>
    <t>1、电表上电，电表通讯正常
2、Web页面上点击setting界面，进入Data Log2，修改Sectors值（0、1377、1000），修改Logging Interval值（1、1440、60、1000）
3、查看上位机及电表对于这两参数的配置是否与web端保持一致
4、查看Space Used、Space Remained、Max Record
5、查看上位机及电表对于以上3个参数的显示是否与web端保持一致</t>
  </si>
  <si>
    <t xml:space="preserve">   https://accuenergy.atlassian.net/browse/A1320-757</t>
    <phoneticPr fontId="9" type="noConversion"/>
  </si>
  <si>
    <t>Function_AcuRev1320_046_15_case06</t>
  </si>
  <si>
    <t>Web页面上点击setting界面，进入Data Log2，设置Logging Mode为立即产生日志、设置Logging Mode为按照配置开始时间进行产生日志、设置Logging Mode为按照一个时间区间取产生日志，并多次修改这个时间区间</t>
  </si>
  <si>
    <t>1、电表上电，电表通讯正常
2、Web页面上点击setting界面，进入Data Log2，设置Logging Mode为立即产生日志
3、查看上位机及电表对于以上这个参数的配置是否与web端保持一致
4、Web页面上点击setting界面，进入Data Log2，设置Logging Mode为按照配置开始时间进行产生日志，修改配置时间（00：00；23：59；10：10）
5、查看上位机及电表对于以上这个参数的配置是否与web端保持一致
6、Web页面上点击setting界面，进入Data Log2，设置Logging Mode为按照一个时间区间取产生日志，并多次修改这个时间区间
7、查看上位机及电表对于以上这个参数的配置是否与web端保持一致</t>
    <phoneticPr fontId="9" type="noConversion"/>
  </si>
  <si>
    <t>Data Log3</t>
  </si>
  <si>
    <t>Function_AcuRev1320_046_15_case07</t>
  </si>
  <si>
    <t>Web页面上点击setting界面，进入Data Log3，进行Data Log Parameter Selection</t>
  </si>
  <si>
    <t>1、电表上电，电表通讯正常
2、Web页面上点击setting界面，进入Data Log3，进行Data Log Parameter Selection（分别配置为空、1个、配满、30个）
3、查看上位机及电表对于该参数的配置是否与web端保持一致</t>
  </si>
  <si>
    <t>Function_AcuRev1320_046_15_case08</t>
  </si>
  <si>
    <t>Web页面上点击setting界面，进入Data Log3，修改Sectors、Logging Interval，查看Space Used、Space Remained、Max Record</t>
  </si>
  <si>
    <t>1、电表上电，电表通讯正常
2、Web页面上点击setting界面，进入Data Log3，修改Sectors值（0、1377、1000），修改Logging Interval值（1、1440、60、1000）
3、查看上位机及电表对于这两参数的配置是否与web端保持一致
4、查看Space Used、Space Remained、Max Record
5、查看上位机及电表对于以上3个参数的显示是否与web端保持一致</t>
  </si>
  <si>
    <t>Function_AcuRev1320_046_15_case09</t>
  </si>
  <si>
    <t>Web页面上点击setting界面，进入Data Log3，设置Logging Mode为立即产生日志、设置Logging Mode为按照配置开始时间进行产生日志、设置Logging Mode为按照一个时间区间取产生日志，并多次修改这个时间区间</t>
  </si>
  <si>
    <t>1、电表上电，电表通讯正常
2、Web页面上点击setting界面，进入Data Log3，设置Logging Mode为立即产生日志
3、查看上位机及电表对于以上这个参数的配置是否与web端保持一致
4、Web页面上点击setting界面，进入Data Log3，设置Logging Mode为按照配置开始时间进行产生日志，修改配置时间（00：00；23：59；10：10）
5、查看上位机及电表对于以上这个参数的配置是否与web端保持一致
6、Web页面上点击setting界面，进入Data Log3，设置Logging Mode为按照一个时间区间取产生日志，并多次修改这个时间区间
7、查看上位机及电表对于以上这个参数的配置是否与web端保持一致</t>
  </si>
  <si>
    <t>Data Log</t>
  </si>
  <si>
    <t>Function_AcuRev1320_046_15_case10</t>
  </si>
  <si>
    <t>Web页面上点击setting界面，进入Data Log3，修改Sectors，Data Log1+Data Log2+Data Log3=1377</t>
  </si>
  <si>
    <t>1、电表上电，电表通讯正常
2、Web页面上点击setting界面，进入Data Log3，修改Sectors（Data Log1、Data Log2、Data Log3）
3、web需对Sectors加以限制，满足Data Log1+Data Log2+Data Log3</t>
  </si>
  <si>
    <t>3、web已对Sectors加以限制，满足Data Log1+Data Log2+Data Log3</t>
  </si>
  <si>
    <t>trend log范围目前要求为15</t>
  </si>
  <si>
    <t>Trend log</t>
  </si>
  <si>
    <t>Function_AcuRev1320_046_15_case11</t>
  </si>
  <si>
    <t>Web页面上点击setting界面，进入Trend log，进行Data Log Parameter Selection</t>
  </si>
  <si>
    <t>1、电表上电，电表通讯正常
2、Web页面上点击setting界面，进入Trend log，进行Data Log Parameter Selection（分别配置为空、1个、配满、30个）
3、查看上位机及电表对于该参数的配置是否与web端保持一致</t>
  </si>
  <si>
    <t>Function_AcuRev1320_046_15_case12</t>
  </si>
  <si>
    <t>Web页面上点击setting界面，进入Trend log，修改Sectors、Logging Interval，查看Space Used、Space Remained、Max Record</t>
  </si>
  <si>
    <t>1、电表上电，电表通讯正常
2、Web页面上点击setting界面，进入Trend log，修改Sectors值（0、200、459），修改Logging Interva
3、查看上位机及电表对于这两参数的配置是否与web端保持一致
4、查看Space Used、Space Remained、Max Record
5、查看上位机及电表对于以上3个参数的显示是否与web端保持一致</t>
  </si>
  <si>
    <t>Function_AcuRev1320_046_15_case13</t>
  </si>
  <si>
    <t>Web页面上点击setting界面，进入Trend log，设置Logging Mode为立即产生日志、设置Logging Mode为按照配置开始时间进行产生日志、设置Logging Mode为按照一个时间区间取产生日志，并多次修改这个时间区间，检查4个data log页面所有描述及拼写</t>
  </si>
  <si>
    <t>1、电表上电，电表通讯正常
2、Web页面上点击setting界面，进入Trend log，设置Logging Mode为立即产生日志
3、查看上位机及电表对于以上这个参数的配置是否与web端保持一致
4、Web页面上点击setting界面，进入Trend log，设置Logging Mode为按照配置开始时间进行产生日志，修改配置时间（00：00；23：59；10：10）
5、查看上位机及电表对于以上这个参数的配置是否与web端保持一致
6、Web页面上点击setting界面，进入Trend log，设置Logging Mode为按照一个时间区间取产生日志，并多次修改这个时间区间
7、查看上位机及电表对于以上这个参数的配置是否与web端保持一致
8、检查4个data log页面所有描述及拼写</t>
  </si>
  <si>
    <t>3、三处保持一致
5、三处保持一致
7、三处保持一致
8、检查4个data log页面所有描述及拼写均准确</t>
  </si>
  <si>
    <t>alarm</t>
  </si>
  <si>
    <t>Function_AcuRev1320_046_16_case01</t>
  </si>
  <si>
    <t>点击setting界面，进入alarm界面，配置第一条alarm告警，关闭第一条alarm使能开关，20条告警全部不使能</t>
  </si>
  <si>
    <t>1、电表上电，电表通讯正常
2、web页面，点击setting界面，进入alarm界面，配置第一条alarm告警
3、关闭第一条alarm使能开关，查看该条告警对应参数是否不能继续配置
4、20条告警全部不使能</t>
    <phoneticPr fontId="9" type="noConversion"/>
  </si>
  <si>
    <t>3、关闭第一条alarm使能开关，该条告警对应参数不能继续配置
4、检查web端该配置成功后，上位机与表保持一致</t>
  </si>
  <si>
    <t>与上位机配置一致</t>
    <phoneticPr fontId="9" type="noConversion"/>
  </si>
  <si>
    <t>Function_AcuRev1320_046_16_case02</t>
  </si>
  <si>
    <t>点击setting界面，进入alarm界面，配置第一条alarm告警（第一个参数），打开使能开关</t>
  </si>
  <si>
    <t>1、电表上电，电表通讯正常
2、web页面，点击setting界面，进入alarm界面，配置第一条alarm告警，打开使能开关
3、选择第一个参数（遍历多个参数），选择llogic(&gt;&lt;=),填写pick up ，pick up delay,Dropout ,Dropout delay参数，提交成功
4、查看上位机、电表及web端第一条告警中第一个参数及条件配置是否一致</t>
  </si>
  <si>
    <t>4、查看上位机、电表及web端第一条告警中第一个参数及条件配置一致</t>
  </si>
  <si>
    <t>Function_AcuRev1320_046_16_case03</t>
  </si>
  <si>
    <t>点击setting界面，进入alarm界面，配置告警参数及条件合法性校验</t>
  </si>
  <si>
    <t>1、电表上电，电表通讯正常
2、web页面，点击setting界面，进入alarm界面，配置告警参数及条件合法性校验
3，选择DI参数时，web端是否限制logic只能输入=，其他参数时只能输入&lt;，&gt;
4、输入DI参数时，web端是否限制lpick up 及Dropout 值只能是0或1
5、输入除过DI的参数时，web端是否限制当logic选择&gt;,pick up &gt;Dropout,当logic选择&lt;,pick up &lt;Dropout</t>
  </si>
  <si>
    <t>3，选择DI参数时，web端限制logic只能输入=，其他参数时只能输入&lt;，&gt;
4、输入DI参数时，web端限制lpick up 及Dropout 值只能是0或1
5、输入除过DI的参数时，web端限制当logic选择&gt;,pick up &gt;Dropout,当logic选择&lt;,pick up &lt;Dropout</t>
  </si>
  <si>
    <t>Function_AcuRev1320_046_16_case04</t>
  </si>
  <si>
    <t>点击setting界面，进入alarm界面,1条告警中两参数条件配置，DO是否使能配置</t>
  </si>
  <si>
    <t>1、电表上电，电表通讯正常
2、点击setting界面，进入alarm界面,1条告警中两参数条件配置（与或非）
3、检查web端该配置成功后，上位机与表是否保持一致
4、点击setting界面，进入alarm界面,1条告警中DO使能配置（打开/关闭）
5、检查web端该配置成功后，上位机与表是否保持一致</t>
  </si>
  <si>
    <t>3、检查web端该配置成功后，上位机与表保持一致
5、检查web端该配置成功后，上位机与表保持一致</t>
  </si>
  <si>
    <t>Function_AcuRev1320_046_16_case05</t>
  </si>
  <si>
    <t>点击setting界面，进入alarm界面,多条告警配置</t>
  </si>
  <si>
    <t>1、电表上电，电表通讯正常
2、web页面，点击setting界面，进入alarm界面,多条告警配置；（20条告警全配满/部分配置）
3、检查web端该配置成功后，上位机与表是否保持一致</t>
  </si>
  <si>
    <t>3、检查web端该配置成功后，上位机与表保持一致</t>
  </si>
  <si>
    <t>Function_AcuRev1320_046_16_case06</t>
  </si>
  <si>
    <t>点击setting界面，进入alarm界面,查看该页面英文描述及拼写</t>
  </si>
  <si>
    <t>1、电表上电，电表通讯正常
2、web页面，点击setting界面，进入alarm界面,查看该页面英文描述及拼写是否准确</t>
  </si>
  <si>
    <t>2、点击setting界面，进入alarm界面,查看该页面英文描述及拼写准确</t>
  </si>
  <si>
    <t>datapost</t>
  </si>
  <si>
    <t>Function_AcuRev1320_046_17_case01</t>
  </si>
  <si>
    <t>点击setting界面，进入datapost界面,查看该页面数据与上位机及电表保持一致</t>
  </si>
  <si>
    <t>1、电表上电，电表通讯正常
2、web页面，点击setting界面，进入data post
3、查看该页面数据与上位机及电表是否保持一致</t>
    <phoneticPr fontId="9" type="noConversion"/>
  </si>
  <si>
    <t>3、查看该页面数据与上位机及电表保持一致</t>
    <phoneticPr fontId="9" type="noConversion"/>
  </si>
  <si>
    <t>web端该界面还需要同产品确认</t>
  </si>
  <si>
    <t>https://accuenergy.atlassian.net/browse/A1320-930</t>
    <phoneticPr fontId="9" type="noConversion"/>
  </si>
  <si>
    <t>Function_AcuRev1320_046_17_case02</t>
  </si>
  <si>
    <t>点击setting界面，进入datapost界面,修改datalog post使能开关</t>
  </si>
  <si>
    <t>1、电表上电，电表通讯正常
2、web页面，点击setting界面，进入data post，修改datalog post使能开关（使能/不使能）
3、查看该页面数据与上位机及电表是否保持一致</t>
  </si>
  <si>
    <t>3、查看该页面数据与上位机及电表保持一致</t>
  </si>
  <si>
    <t>Function_AcuRev1320_046_17_case03</t>
  </si>
  <si>
    <t>点击setting界面，进入datapost界面,修改Protocol、logger ID、Timestamp Format</t>
  </si>
  <si>
    <t>1、电表上电，电表通讯正常
2、web页面，点击setting界面，进入data post，分别修改Protocol（HTTP\HTTPS）、logger ID(Datalog1\Datalog2\Datalog3\Datalog4)、Timestamp Format(3种)
3、修改提交成功后，查看数据与上位机及电表是否保持一致</t>
    <phoneticPr fontId="9" type="noConversion"/>
  </si>
  <si>
    <t>3、查看数据与上位机及电表保持一致</t>
  </si>
  <si>
    <t>Function_AcuRev1320_046_17_case04</t>
  </si>
  <si>
    <t>1、电表上电，电表通讯正常
2、web页面，点击setting界面，进入data post，分别修改log file format(2种)\log file name（2种）\log file length\log post interval
3、修改提交成功后，查看数据与上位机及电表是否保持一致</t>
    <phoneticPr fontId="9" type="noConversion"/>
  </si>
  <si>
    <t>Function_AcuRev1320_046_17_case05</t>
  </si>
  <si>
    <t>点击setting界面，进入datapost界面,修改HTTP Setting中URL、Token</t>
  </si>
  <si>
    <t>1、电表上电，电表通讯正常
2、web页面，进入datapost界面,修改HTTP Setting中URL、Token
3、修改提交成功后，查看数据与上位机及电表是否保持一致</t>
  </si>
  <si>
    <t>https://accuenergy.atlassian.net/browse/A1320-871</t>
    <phoneticPr fontId="9" type="noConversion"/>
  </si>
  <si>
    <t>Function_AcuRev1320_046_18_case01</t>
  </si>
  <si>
    <t>点击setting界面，进入AcuCloud,修改AcuCloud使能开关</t>
  </si>
  <si>
    <t>1、电表上电，电表通讯正常
2、web页面，点击setting界面，进入AcuCloud,修改AcuCloud使能开关
3、修改提交后，查看数据与上位机及电表是否保持一致</t>
    <phoneticPr fontId="9" type="noConversion"/>
  </si>
  <si>
    <t>目前不能单独下发</t>
    <phoneticPr fontId="9" type="noConversion"/>
  </si>
  <si>
    <t>目前不能单独下发
确认下个版本重新设计</t>
    <phoneticPr fontId="9" type="noConversion"/>
  </si>
  <si>
    <t>Acloud</t>
  </si>
  <si>
    <t>Function_AcuRev1320_046_18_case02</t>
  </si>
  <si>
    <t>点击setting界面，进入AcuCloud,修改AcuCloud中AcuCloud URL及AcuCloud  Token</t>
  </si>
  <si>
    <t>1、电表上电，电表通讯正常
2、web页面，点击setting界面，进入AcuCloud,修改AcuCloud中AcuCloud URL及AcuCloud  Token
3、修改提交后，查看数据与上位机及电表是否保持一致</t>
  </si>
  <si>
    <t>输入中文的冒号时，web端没有限制，导致上位机这边读出来是乱码，试了上位机是限制了   待产品确认</t>
  </si>
  <si>
    <t>Function_AcuRev1320_046_18_case03</t>
  </si>
  <si>
    <t>点击setting界面，进入AcuCloud,点击Import Certificate</t>
  </si>
  <si>
    <t>1、电表上电，电表通讯正常
2、web页面，点击setting界面，进入AcuCloud,点击Import Certificate
3、查看文件能不能正常导入</t>
  </si>
  <si>
    <t>3、数据能正常导入</t>
  </si>
  <si>
    <t>THD</t>
  </si>
  <si>
    <t>点击Acurev-1320,进入THD，查看THD页面英文描述是否正确</t>
  </si>
  <si>
    <t>1、电表上电，电表通讯正常
2、web页面，点击Acurev-1320,进入THD，查看THD页面英文描述是否正确</t>
  </si>
  <si>
    <t>2、THD页面数据英文描述正确</t>
  </si>
  <si>
    <t>Sequence and Unblance</t>
  </si>
  <si>
    <t>Function_AcuRev1320_046_19_case01</t>
  </si>
  <si>
    <t>点击Acurev-1320,进入Sequence and Unblance，查看Sequence and Unblance页面英文描述是否正确</t>
  </si>
  <si>
    <t>1、电表上电，电表通讯正常
2、web页面，点击Acurev-1320,进入Sequence and Unblance，查看Sequence and Unblance页面英文描述是否正确</t>
  </si>
  <si>
    <t>2、Sequence and Unblance页面数据英文描述正确</t>
  </si>
  <si>
    <t>IO</t>
  </si>
  <si>
    <t>Function_AcuRev1320_046_20_case01</t>
  </si>
  <si>
    <t>点击Acurev-1320,进入IO模块，查看IO页面英文描述是否正确</t>
  </si>
  <si>
    <t>1、电表上电，电表通讯正常
2、web页面，点击Acurev-1320,进入IO模块，查看IO模块页面英文描述是否正确</t>
    <phoneticPr fontId="9" type="noConversion"/>
  </si>
  <si>
    <t>2、IO模块页面数据英文描述正确</t>
  </si>
  <si>
    <t>https://accuenergy.atlassian.net/browse/A1320-928</t>
    <phoneticPr fontId="9" type="noConversion"/>
  </si>
  <si>
    <t>页面稳定性</t>
  </si>
  <si>
    <t>Function_AcuRev1320_046_21_case01</t>
  </si>
  <si>
    <t>setting模块数据页面切换无报错，通读正常，无非法数据产生</t>
  </si>
  <si>
    <t>1、电表上电，电表通讯正常
2、setting模块数据页面切换是否有报错，通读是否正常，是否有非法数据产生</t>
  </si>
  <si>
    <t>2、setting模块数据页面切换无报错，通读正常，无非法数据产生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</si>
</sst>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3">
    <font>
      <sz val="12"/>
      <name val="宋体"/>
      <charset val="134"/>
    </font>
    <font>
      <sz val="11"/>
      <color theme="1"/>
      <name val="宋体"/>
      <family val="2"/>
      <charset val="134"/>
      <scheme val="minor"/>
    </font>
    <font>
      <sz val="10"/>
      <name val="微软雅黑"/>
      <family val="2"/>
      <charset val="134"/>
    </font>
    <font>
      <b/>
      <sz val="12"/>
      <name val="宋体"/>
      <family val="3"/>
      <charset val="134"/>
    </font>
    <font>
      <b/>
      <sz val="10"/>
      <name val="微软雅黑"/>
      <family val="2"/>
      <charset val="134"/>
    </font>
    <font>
      <sz val="12"/>
      <name val="微软雅黑"/>
      <family val="2"/>
      <charset val="134"/>
    </font>
    <font>
      <b/>
      <sz val="12"/>
      <name val="微软雅黑"/>
      <family val="2"/>
      <charset val="134"/>
    </font>
    <font>
      <sz val="8"/>
      <name val="微软雅黑"/>
      <family val="2"/>
      <charset val="134"/>
    </font>
    <font>
      <sz val="10"/>
      <name val="宋体"/>
      <family val="3"/>
      <charset val="134"/>
    </font>
    <font>
      <sz val="9"/>
      <name val="宋体"/>
      <family val="3"/>
      <charset val="134"/>
    </font>
    <font>
      <sz val="12"/>
      <name val="宋体"/>
      <family val="3"/>
      <charset val="134"/>
    </font>
    <font>
      <sz val="9"/>
      <name val="宋体"/>
      <family val="3"/>
      <charset val="134"/>
    </font>
    <font>
      <sz val="11"/>
      <color theme="1"/>
      <name val="宋体"/>
      <family val="3"/>
      <charset val="134"/>
      <scheme val="minor"/>
    </font>
    <font>
      <sz val="11"/>
      <color rgb="FF006100"/>
      <name val="宋体"/>
      <family val="3"/>
      <charset val="134"/>
      <scheme val="minor"/>
    </font>
    <font>
      <sz val="8"/>
      <color rgb="FFFF0000"/>
      <name val="微软雅黑"/>
      <family val="2"/>
      <charset val="134"/>
    </font>
    <font>
      <sz val="8"/>
      <color theme="1"/>
      <name val="微软雅黑"/>
      <family val="2"/>
      <charset val="134"/>
    </font>
    <font>
      <sz val="8"/>
      <color rgb="FF00B050"/>
      <name val="微软雅黑"/>
      <family val="2"/>
      <charset val="134"/>
    </font>
    <font>
      <sz val="8"/>
      <name val="微软雅黑"/>
      <family val="2"/>
    </font>
    <font>
      <sz val="8"/>
      <color rgb="FFFF0000"/>
      <name val="微软雅黑"/>
      <family val="2"/>
    </font>
    <font>
      <sz val="10"/>
      <color theme="1"/>
      <name val="微软雅黑"/>
      <family val="2"/>
    </font>
    <font>
      <sz val="8"/>
      <color theme="1"/>
      <name val="微软雅黑"/>
      <family val="2"/>
    </font>
    <font>
      <sz val="10"/>
      <color rgb="FF000000"/>
      <name val="微软雅黑"/>
      <family val="2"/>
      <charset val="134"/>
    </font>
    <font>
      <u/>
      <sz val="12"/>
      <color theme="10"/>
      <name val="宋体"/>
      <family val="3"/>
      <charset val="134"/>
    </font>
    <font>
      <b/>
      <sz val="10"/>
      <color rgb="FF000000"/>
      <name val="微软雅黑"/>
      <family val="2"/>
      <charset val="134"/>
    </font>
    <font>
      <sz val="9"/>
      <name val="宋体"/>
      <family val="3"/>
      <charset val="134"/>
      <scheme val="minor"/>
    </font>
    <font>
      <b/>
      <sz val="8"/>
      <color theme="1"/>
      <name val="微软雅黑"/>
      <family val="2"/>
      <charset val="134"/>
    </font>
    <font>
      <sz val="8"/>
      <color rgb="FF000000"/>
      <name val="微软雅黑"/>
      <family val="2"/>
      <charset val="134"/>
    </font>
    <font>
      <sz val="8"/>
      <color rgb="FF0000CC"/>
      <name val="微软雅黑"/>
      <family val="2"/>
      <charset val="134"/>
    </font>
    <font>
      <b/>
      <sz val="8"/>
      <color rgb="FF000000"/>
      <name val="微软雅黑"/>
      <family val="2"/>
      <charset val="134"/>
    </font>
    <font>
      <i/>
      <sz val="8"/>
      <color rgb="FF000000"/>
      <name val="微软雅黑"/>
      <family val="2"/>
      <charset val="134"/>
    </font>
    <font>
      <b/>
      <sz val="8"/>
      <color theme="1"/>
      <name val="微软雅黑"/>
      <family val="2"/>
    </font>
    <font>
      <b/>
      <sz val="8"/>
      <color rgb="FFFF0000"/>
      <name val="微软雅黑"/>
      <family val="2"/>
      <charset val="134"/>
    </font>
    <font>
      <strike/>
      <sz val="8"/>
      <color rgb="FF000000"/>
      <name val="微软雅黑"/>
      <family val="2"/>
      <charset val="134"/>
    </font>
    <font>
      <b/>
      <sz val="8"/>
      <color rgb="FF00B050"/>
      <name val="微软雅黑"/>
      <family val="2"/>
      <charset val="134"/>
    </font>
    <font>
      <sz val="8"/>
      <color rgb="FF000000"/>
      <name val="微软雅黑"/>
      <family val="2"/>
    </font>
    <font>
      <sz val="8"/>
      <color rgb="FF00B050"/>
      <name val="微软雅黑"/>
      <family val="2"/>
    </font>
    <font>
      <b/>
      <sz val="8"/>
      <color theme="7" tint="-0.249977111117893"/>
      <name val="微软雅黑"/>
      <family val="2"/>
      <charset val="134"/>
    </font>
    <font>
      <sz val="8"/>
      <color theme="7" tint="-0.249977111117893"/>
      <name val="微软雅黑"/>
      <family val="2"/>
    </font>
    <font>
      <sz val="8"/>
      <color theme="7" tint="-0.249977111117893"/>
      <name val="微软雅黑"/>
      <family val="2"/>
      <charset val="134"/>
    </font>
    <font>
      <b/>
      <sz val="8"/>
      <color rgb="FF000000"/>
      <name val="微软雅黑"/>
      <family val="2"/>
    </font>
    <font>
      <strike/>
      <sz val="8"/>
      <color theme="1"/>
      <name val="微软雅黑"/>
      <family val="2"/>
      <charset val="134"/>
    </font>
    <font>
      <sz val="8"/>
      <color rgb="FF0000CC"/>
      <name val="微软雅黑"/>
      <family val="2"/>
    </font>
    <font>
      <sz val="10"/>
      <color theme="1"/>
      <name val="宋体"/>
      <family val="3"/>
      <charset val="134"/>
      <scheme val="minor"/>
    </font>
    <font>
      <b/>
      <sz val="18"/>
      <color rgb="FF000000"/>
      <name val="宋体"/>
      <family val="3"/>
      <charset val="134"/>
      <scheme val="minor"/>
    </font>
    <font>
      <b/>
      <sz val="10.5"/>
      <color rgb="FF000000"/>
      <name val="宋体"/>
      <family val="3"/>
      <charset val="134"/>
      <scheme val="minor"/>
    </font>
    <font>
      <i/>
      <sz val="9.75"/>
      <color rgb="FF000000"/>
      <name val="宋体"/>
      <family val="2"/>
      <scheme val="minor"/>
    </font>
    <font>
      <b/>
      <i/>
      <sz val="9.75"/>
      <color rgb="FF000000"/>
      <name val="宋体"/>
      <family val="2"/>
      <scheme val="minor"/>
    </font>
    <font>
      <i/>
      <sz val="9.75"/>
      <name val="宋体"/>
      <family val="3"/>
      <charset val="134"/>
      <scheme val="minor"/>
    </font>
    <font>
      <b/>
      <sz val="10.5"/>
      <name val="宋体"/>
      <family val="3"/>
      <scheme val="minor"/>
    </font>
    <font>
      <sz val="9.75"/>
      <color rgb="FF000000"/>
      <name val="宋体"/>
      <family val="3"/>
      <charset val="134"/>
      <scheme val="minor"/>
    </font>
    <font>
      <b/>
      <sz val="10.5"/>
      <color rgb="FF000000"/>
      <name val="宋体"/>
      <family val="3"/>
      <scheme val="minor"/>
    </font>
    <font>
      <b/>
      <sz val="12"/>
      <color rgb="FFFFFFFF"/>
      <name val="宋体"/>
      <family val="3"/>
      <charset val="134"/>
      <scheme val="minor"/>
    </font>
    <font>
      <sz val="9.75"/>
      <color rgb="FF000000"/>
      <name val="宋体"/>
      <family val="3"/>
      <scheme val="minor"/>
    </font>
    <font>
      <sz val="9.75"/>
      <color theme="1"/>
      <name val="微软雅黑"/>
      <family val="2"/>
    </font>
    <font>
      <sz val="9.75"/>
      <color theme="1"/>
      <name val="微软雅黑"/>
      <family val="2"/>
      <charset val="134"/>
    </font>
    <font>
      <sz val="9.75"/>
      <color rgb="FF000000"/>
      <name val="微软雅黑"/>
      <family val="2"/>
    </font>
    <font>
      <sz val="9.75"/>
      <color rgb="FF000000"/>
      <name val="微软雅黑"/>
      <family val="2"/>
      <charset val="134"/>
    </font>
    <font>
      <b/>
      <sz val="9.75"/>
      <color rgb="FF000000"/>
      <name val="宋体"/>
      <family val="3"/>
      <charset val="134"/>
      <scheme val="minor"/>
    </font>
    <font>
      <b/>
      <sz val="9.75"/>
      <color rgb="FF000000"/>
      <name val="微软雅黑"/>
      <family val="2"/>
      <charset val="134"/>
    </font>
    <font>
      <sz val="9"/>
      <name val="宋体"/>
      <family val="2"/>
      <charset val="134"/>
      <scheme val="minor"/>
    </font>
    <font>
      <sz val="9.75"/>
      <name val="微软雅黑"/>
      <family val="2"/>
      <charset val="134"/>
    </font>
    <font>
      <sz val="9.75"/>
      <name val="微软雅黑"/>
      <family val="2"/>
    </font>
    <font>
      <sz val="9"/>
      <color theme="1"/>
      <name val="微软雅黑"/>
      <family val="2"/>
      <charset val="134"/>
    </font>
    <font>
      <b/>
      <sz val="10"/>
      <color theme="0"/>
      <name val="微软雅黑"/>
      <family val="2"/>
      <charset val="134"/>
    </font>
    <font>
      <b/>
      <sz val="10"/>
      <color theme="1"/>
      <name val="宋体"/>
      <family val="3"/>
      <charset val="134"/>
      <scheme val="minor"/>
    </font>
    <font>
      <sz val="10"/>
      <color theme="6"/>
      <name val="宋体"/>
      <family val="3"/>
      <charset val="134"/>
      <scheme val="minor"/>
    </font>
    <font>
      <b/>
      <sz val="10"/>
      <color rgb="FFC00000"/>
      <name val="宋体"/>
      <family val="3"/>
      <charset val="134"/>
      <scheme val="minor"/>
    </font>
    <font>
      <sz val="12"/>
      <color rgb="FF000000"/>
      <name val="微软雅黑"/>
      <family val="2"/>
    </font>
    <font>
      <sz val="8"/>
      <color rgb="FF292A2E"/>
      <name val="Segoe UI"/>
      <family val="2"/>
    </font>
    <font>
      <sz val="10"/>
      <color rgb="FF000000"/>
      <name val="微软雅黑"/>
      <family val="2"/>
    </font>
    <font>
      <u/>
      <sz val="11"/>
      <color rgb="FF0000FF"/>
      <name val="宋体"/>
      <family val="3"/>
      <charset val="134"/>
    </font>
    <font>
      <sz val="8"/>
      <color rgb="FF0070C0"/>
      <name val="微软雅黑"/>
      <family val="2"/>
      <charset val="134"/>
    </font>
    <font>
      <sz val="9"/>
      <name val="微软雅黑"/>
      <family val="2"/>
      <charset val="134"/>
    </font>
    <font>
      <b/>
      <sz val="8"/>
      <color rgb="FF7030A0"/>
      <name val="微软雅黑"/>
      <family val="2"/>
      <charset val="134"/>
    </font>
    <font>
      <sz val="10"/>
      <color rgb="FFFF0000"/>
      <name val="微软雅黑"/>
      <family val="2"/>
    </font>
    <font>
      <sz val="8"/>
      <color indexed="8"/>
      <name val="微软雅黑"/>
      <family val="2"/>
      <charset val="134"/>
    </font>
    <font>
      <b/>
      <sz val="10"/>
      <color rgb="FF00B050"/>
      <name val="宋体"/>
      <family val="3"/>
      <charset val="134"/>
      <scheme val="minor"/>
    </font>
    <font>
      <sz val="10"/>
      <color theme="1"/>
      <name val="微软雅黑"/>
      <family val="2"/>
      <charset val="134"/>
    </font>
    <font>
      <sz val="10"/>
      <color theme="10"/>
      <name val="宋体"/>
      <family val="3"/>
      <charset val="134"/>
    </font>
    <font>
      <sz val="11"/>
      <color rgb="FF242424"/>
      <name val="Consolas"/>
      <family val="3"/>
    </font>
    <font>
      <sz val="10"/>
      <color rgb="FF0000CC"/>
      <name val="微软雅黑"/>
      <family val="2"/>
      <charset val="134"/>
    </font>
    <font>
      <sz val="12"/>
      <color rgb="FF0000CC"/>
      <name val="宋体"/>
      <family val="3"/>
      <charset val="134"/>
    </font>
    <font>
      <sz val="12"/>
      <color theme="1"/>
      <name val="宋体"/>
      <family val="3"/>
      <charset val="134"/>
    </font>
    <font>
      <strike/>
      <sz val="8"/>
      <color rgb="FF0000CC"/>
      <name val="微软雅黑"/>
      <family val="2"/>
      <charset val="134"/>
    </font>
    <font>
      <b/>
      <sz val="10"/>
      <name val="宋体"/>
      <family val="3"/>
      <charset val="134"/>
      <scheme val="minor"/>
    </font>
    <font>
      <b/>
      <sz val="8"/>
      <color rgb="FF0000CC"/>
      <name val="微软雅黑"/>
      <family val="2"/>
      <charset val="134"/>
    </font>
    <font>
      <strike/>
      <sz val="8"/>
      <color rgb="FFFF0000"/>
      <name val="微软雅黑"/>
      <family val="2"/>
      <charset val="134"/>
    </font>
    <font>
      <b/>
      <sz val="10"/>
      <color theme="1"/>
      <name val="宋体"/>
      <family val="3"/>
      <charset val="134"/>
    </font>
    <font>
      <strike/>
      <sz val="8"/>
      <color rgb="FF000000"/>
      <name val="微软雅黑"/>
      <family val="2"/>
    </font>
    <font>
      <b/>
      <sz val="10"/>
      <color theme="1"/>
      <name val="Calibri"/>
      <family val="2"/>
    </font>
    <font>
      <sz val="10"/>
      <name val="Calibri"/>
      <family val="2"/>
    </font>
    <font>
      <sz val="12"/>
      <name val="宋体"/>
      <family val="3"/>
      <charset val="134"/>
    </font>
    <font>
      <sz val="10"/>
      <name val="微软雅黑"/>
      <family val="2"/>
    </font>
    <font>
      <sz val="10"/>
      <color theme="1"/>
      <name val="宋体"/>
      <family val="3"/>
      <charset val="134"/>
    </font>
    <font>
      <sz val="12"/>
      <color rgb="FF000000"/>
      <name val="等线"/>
      <family val="3"/>
      <charset val="134"/>
    </font>
    <font>
      <b/>
      <sz val="12"/>
      <color rgb="FF000000"/>
      <name val="等线"/>
      <family val="3"/>
      <charset val="134"/>
    </font>
    <font>
      <b/>
      <sz val="12"/>
      <name val="等线"/>
      <family val="3"/>
      <charset val="134"/>
    </font>
    <font>
      <b/>
      <sz val="12"/>
      <color theme="1"/>
      <name val="等线"/>
      <family val="3"/>
      <charset val="134"/>
    </font>
    <font>
      <sz val="9"/>
      <name val="微软雅黑"/>
      <family val="2"/>
    </font>
    <font>
      <sz val="8"/>
      <color rgb="FF292A2E"/>
      <name val="宋体"/>
      <family val="3"/>
      <charset val="134"/>
    </font>
    <font>
      <sz val="8"/>
      <color rgb="FF000000"/>
      <name val="微软雅黑"/>
    </font>
    <font>
      <sz val="8"/>
      <color rgb="FF0000CC"/>
      <name val="微软雅黑"/>
    </font>
    <font>
      <sz val="8"/>
      <color theme="1"/>
      <name val="微软雅黑"/>
    </font>
  </fonts>
  <fills count="29">
    <fill>
      <patternFill patternType="none"/>
    </fill>
    <fill>
      <patternFill patternType="gray125"/>
    </fill>
    <fill>
      <patternFill patternType="solid">
        <fgColor theme="4" tint="0.39997558519241921"/>
        <bgColor indexed="64"/>
      </patternFill>
    </fill>
    <fill>
      <patternFill patternType="solid">
        <fgColor rgb="FFC6EFCE"/>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00B0F0"/>
        <bgColor indexed="64"/>
      </patternFill>
    </fill>
    <fill>
      <patternFill patternType="solid">
        <fgColor theme="0"/>
        <bgColor indexed="64"/>
      </patternFill>
    </fill>
    <fill>
      <patternFill patternType="solid">
        <fgColor theme="0" tint="-0.14999847407452621"/>
        <bgColor indexed="64"/>
      </patternFill>
    </fill>
    <fill>
      <patternFill patternType="solid">
        <fgColor rgb="FFF8CBAD"/>
        <bgColor indexed="64"/>
      </patternFill>
    </fill>
    <fill>
      <patternFill patternType="solid">
        <fgColor rgb="FFC6E0B4"/>
        <bgColor indexed="64"/>
      </patternFill>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rgb="FFED9FE7"/>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C6E0B4"/>
        <bgColor rgb="FF000000"/>
      </patternFill>
    </fill>
    <fill>
      <patternFill patternType="solid">
        <fgColor rgb="FFFFFFFF"/>
        <bgColor rgb="FF000000"/>
      </patternFill>
    </fill>
    <fill>
      <patternFill patternType="solid">
        <fgColor rgb="FFF8CBAD"/>
        <bgColor rgb="FF000000"/>
      </patternFill>
    </fill>
    <fill>
      <patternFill patternType="solid">
        <fgColor rgb="FF0070C0"/>
      </patternFill>
    </fill>
    <fill>
      <patternFill patternType="solid">
        <fgColor rgb="FFBDD7EE"/>
      </patternFill>
    </fill>
    <fill>
      <patternFill patternType="solid">
        <fgColor rgb="FFC6E0B4"/>
      </patternFill>
    </fill>
    <fill>
      <patternFill patternType="solid">
        <fgColor theme="3" tint="0.49998474074526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F5D2FA"/>
        <bgColor indexed="64"/>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auto="1"/>
      </left>
      <right/>
      <top/>
      <bottom style="thin">
        <color indexed="64"/>
      </bottom>
      <diagonal/>
    </border>
  </borders>
  <cellStyleXfs count="9">
    <xf numFmtId="0" fontId="0" fillId="0" borderId="0">
      <alignment vertical="center"/>
    </xf>
    <xf numFmtId="0" fontId="12" fillId="0" borderId="0">
      <alignment vertical="center"/>
    </xf>
    <xf numFmtId="0" fontId="12" fillId="0" borderId="0">
      <alignment vertical="center"/>
    </xf>
    <xf numFmtId="0" fontId="10" fillId="0" borderId="0">
      <alignment vertical="center"/>
    </xf>
    <xf numFmtId="0" fontId="13" fillId="3" borderId="0" applyNumberFormat="0" applyBorder="0" applyAlignment="0" applyProtection="0">
      <alignment vertical="center"/>
    </xf>
    <xf numFmtId="0" fontId="10" fillId="0" borderId="0">
      <alignment vertical="center"/>
    </xf>
    <xf numFmtId="0" fontId="22" fillId="0" borderId="0" applyNumberFormat="0" applyFill="0" applyBorder="0" applyAlignment="0" applyProtection="0">
      <alignment vertical="center"/>
    </xf>
    <xf numFmtId="0" fontId="42" fillId="0" borderId="0" applyNumberFormat="0" applyFont="0" applyFill="0" applyBorder="0" applyProtection="0"/>
    <xf numFmtId="0" fontId="22" fillId="0" borderId="0" applyNumberFormat="0" applyFill="0" applyBorder="0" applyAlignment="0" applyProtection="0">
      <alignment vertical="center"/>
    </xf>
  </cellStyleXfs>
  <cellXfs count="552">
    <xf numFmtId="0" fontId="0" fillId="0" borderId="0" xfId="0">
      <alignment vertical="center"/>
    </xf>
    <xf numFmtId="0" fontId="5" fillId="0" borderId="0" xfId="0" applyFont="1">
      <alignment vertical="center"/>
    </xf>
    <xf numFmtId="0" fontId="6" fillId="2" borderId="1" xfId="0" applyFont="1" applyFill="1" applyBorder="1">
      <alignment vertical="center"/>
    </xf>
    <xf numFmtId="0" fontId="6" fillId="2" borderId="2" xfId="0" applyFont="1" applyFill="1" applyBorder="1">
      <alignment vertical="center"/>
    </xf>
    <xf numFmtId="0" fontId="6" fillId="2" borderId="3" xfId="0" applyFont="1" applyFill="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9" fontId="2" fillId="0" borderId="7" xfId="0" applyNumberFormat="1" applyFont="1" applyBorder="1" applyAlignment="1">
      <alignment horizontal="left" vertical="center"/>
    </xf>
    <xf numFmtId="0" fontId="2" fillId="0" borderId="8" xfId="0" applyFont="1" applyBorder="1">
      <alignment vertical="center"/>
    </xf>
    <xf numFmtId="0" fontId="15" fillId="0" borderId="0" xfId="0" applyFont="1">
      <alignment vertical="center"/>
    </xf>
    <xf numFmtId="0" fontId="14" fillId="0" borderId="0" xfId="0" applyFont="1">
      <alignment vertical="center"/>
    </xf>
    <xf numFmtId="0" fontId="7" fillId="0" borderId="0" xfId="0" applyFont="1">
      <alignment vertical="center"/>
    </xf>
    <xf numFmtId="0" fontId="15" fillId="0" borderId="0" xfId="0" applyFont="1" applyAlignment="1">
      <alignment vertical="center" wrapText="1"/>
    </xf>
    <xf numFmtId="0" fontId="15" fillId="0" borderId="18" xfId="0" applyFont="1" applyBorder="1" applyAlignment="1">
      <alignment vertical="center" wrapText="1"/>
    </xf>
    <xf numFmtId="0" fontId="26" fillId="0" borderId="0" xfId="0" applyFont="1" applyAlignment="1">
      <alignment vertical="center" wrapText="1"/>
    </xf>
    <xf numFmtId="0" fontId="10" fillId="0" borderId="0" xfId="0" applyFont="1">
      <alignment vertical="center"/>
    </xf>
    <xf numFmtId="0" fontId="26" fillId="0" borderId="0" xfId="0" applyFont="1">
      <alignment vertical="center"/>
    </xf>
    <xf numFmtId="0" fontId="15" fillId="8" borderId="0" xfId="0" applyFont="1" applyFill="1">
      <alignment vertical="center"/>
    </xf>
    <xf numFmtId="0" fontId="15" fillId="0" borderId="0" xfId="0" applyFont="1" applyAlignment="1">
      <alignment horizontal="center" vertical="center"/>
    </xf>
    <xf numFmtId="0" fontId="15" fillId="0" borderId="0" xfId="0" applyFont="1" applyAlignment="1">
      <alignment horizontal="left" vertical="center" wrapText="1"/>
    </xf>
    <xf numFmtId="0" fontId="16" fillId="0" borderId="0" xfId="0" applyFont="1">
      <alignment vertical="center"/>
    </xf>
    <xf numFmtId="0" fontId="20" fillId="0" borderId="0" xfId="0" applyFont="1">
      <alignment vertical="center"/>
    </xf>
    <xf numFmtId="0" fontId="35" fillId="0" borderId="0" xfId="0" applyFont="1">
      <alignment vertical="center"/>
    </xf>
    <xf numFmtId="0" fontId="16" fillId="0" borderId="0" xfId="0" applyFont="1" applyAlignment="1">
      <alignment horizontal="center" vertical="center"/>
    </xf>
    <xf numFmtId="0" fontId="15" fillId="8" borderId="10" xfId="0" applyFont="1" applyFill="1" applyBorder="1" applyAlignment="1">
      <alignment vertical="center" wrapText="1"/>
    </xf>
    <xf numFmtId="0" fontId="15" fillId="8" borderId="21" xfId="0" applyFont="1" applyFill="1" applyBorder="1" applyAlignment="1">
      <alignment vertical="center" wrapText="1"/>
    </xf>
    <xf numFmtId="0" fontId="15" fillId="8" borderId="20" xfId="0" applyFont="1" applyFill="1" applyBorder="1" applyAlignment="1">
      <alignment vertical="center" wrapText="1"/>
    </xf>
    <xf numFmtId="0" fontId="15" fillId="8" borderId="19" xfId="0" applyFont="1" applyFill="1" applyBorder="1" applyAlignment="1">
      <alignment vertical="center" wrapText="1"/>
    </xf>
    <xf numFmtId="0" fontId="15" fillId="8" borderId="18" xfId="0" applyFont="1" applyFill="1" applyBorder="1" applyAlignment="1">
      <alignment vertical="center" wrapText="1"/>
    </xf>
    <xf numFmtId="0" fontId="38" fillId="0" borderId="10" xfId="0" applyFont="1" applyBorder="1" applyAlignment="1">
      <alignment vertical="center" wrapText="1"/>
    </xf>
    <xf numFmtId="0" fontId="38" fillId="8" borderId="18" xfId="0" applyFont="1" applyFill="1" applyBorder="1" applyAlignment="1">
      <alignment vertical="center" wrapText="1"/>
    </xf>
    <xf numFmtId="0" fontId="38" fillId="8" borderId="21" xfId="0" applyFont="1" applyFill="1" applyBorder="1" applyAlignment="1">
      <alignment vertical="center" wrapText="1"/>
    </xf>
    <xf numFmtId="0" fontId="38" fillId="0" borderId="19" xfId="0" applyFont="1" applyBorder="1" applyAlignment="1">
      <alignment vertical="center" wrapText="1"/>
    </xf>
    <xf numFmtId="0" fontId="15" fillId="0" borderId="10" xfId="5" applyFont="1" applyBorder="1" applyAlignment="1">
      <alignment vertical="center" wrapText="1"/>
    </xf>
    <xf numFmtId="0" fontId="15" fillId="0" borderId="20" xfId="5" applyFont="1" applyBorder="1" applyAlignment="1">
      <alignment vertical="center" wrapText="1"/>
    </xf>
    <xf numFmtId="0" fontId="15" fillId="0" borderId="12" xfId="5" applyFont="1" applyBorder="1" applyAlignment="1">
      <alignment vertical="center" wrapText="1"/>
    </xf>
    <xf numFmtId="0" fontId="15" fillId="10" borderId="20" xfId="5" applyFont="1" applyFill="1" applyBorder="1" applyAlignment="1">
      <alignment vertical="center" wrapText="1"/>
    </xf>
    <xf numFmtId="0" fontId="15" fillId="0" borderId="20" xfId="5" applyFont="1" applyBorder="1" applyAlignment="1">
      <alignment vertical="top" wrapText="1"/>
    </xf>
    <xf numFmtId="0" fontId="26" fillId="0" borderId="18" xfId="5" applyFont="1" applyBorder="1" applyAlignment="1">
      <alignment vertical="center" wrapText="1"/>
    </xf>
    <xf numFmtId="0" fontId="26" fillId="0" borderId="18" xfId="5" applyFont="1" applyBorder="1" applyAlignment="1">
      <alignment horizontal="left" vertical="center" wrapText="1"/>
    </xf>
    <xf numFmtId="0" fontId="26" fillId="0" borderId="18" xfId="5" applyFont="1" applyBorder="1" applyAlignment="1">
      <alignment horizontal="center" vertical="center"/>
    </xf>
    <xf numFmtId="0" fontId="26" fillId="0" borderId="18" xfId="0" applyFont="1" applyBorder="1">
      <alignment vertical="center"/>
    </xf>
    <xf numFmtId="0" fontId="26" fillId="8" borderId="0" xfId="0" applyFont="1" applyFill="1">
      <alignment vertical="center"/>
    </xf>
    <xf numFmtId="0" fontId="34" fillId="0" borderId="12" xfId="0" applyFont="1" applyBorder="1" applyAlignment="1">
      <alignment vertical="center" wrapText="1"/>
    </xf>
    <xf numFmtId="0" fontId="34" fillId="19" borderId="18" xfId="0" applyFont="1" applyFill="1" applyBorder="1" applyAlignment="1">
      <alignment vertical="center" wrapText="1"/>
    </xf>
    <xf numFmtId="0" fontId="34" fillId="0" borderId="15" xfId="0" applyFont="1" applyBorder="1" applyAlignment="1">
      <alignment vertical="center" wrapText="1"/>
    </xf>
    <xf numFmtId="0" fontId="34" fillId="20" borderId="15" xfId="0" applyFont="1" applyFill="1" applyBorder="1" applyAlignment="1">
      <alignment vertical="center" wrapText="1"/>
    </xf>
    <xf numFmtId="0" fontId="34" fillId="21" borderId="18" xfId="0" applyFont="1" applyFill="1" applyBorder="1" applyAlignment="1">
      <alignment vertical="center" wrapText="1"/>
    </xf>
    <xf numFmtId="0" fontId="34" fillId="20" borderId="12" xfId="0" applyFont="1" applyFill="1" applyBorder="1" applyAlignment="1">
      <alignment vertical="center" wrapText="1"/>
    </xf>
    <xf numFmtId="0" fontId="26" fillId="0" borderId="0" xfId="0" applyFont="1" applyAlignment="1">
      <alignment horizontal="center" vertical="center"/>
    </xf>
    <xf numFmtId="0" fontId="26" fillId="8" borderId="18" xfId="5" applyFont="1" applyFill="1" applyBorder="1" applyAlignment="1">
      <alignment vertical="center" wrapText="1"/>
    </xf>
    <xf numFmtId="0" fontId="26" fillId="4" borderId="20" xfId="5" applyFont="1" applyFill="1" applyBorder="1" applyAlignment="1">
      <alignment vertical="center" wrapText="1"/>
    </xf>
    <xf numFmtId="0" fontId="20" fillId="0" borderId="20" xfId="5" applyFont="1" applyBorder="1" applyAlignment="1">
      <alignment vertical="center" wrapText="1"/>
    </xf>
    <xf numFmtId="0" fontId="34" fillId="0" borderId="20" xfId="5" applyFont="1" applyBorder="1" applyAlignment="1">
      <alignment vertical="center" wrapText="1"/>
    </xf>
    <xf numFmtId="0" fontId="26" fillId="0" borderId="20" xfId="0" applyFont="1" applyBorder="1" applyAlignment="1">
      <alignment vertical="center" wrapText="1"/>
    </xf>
    <xf numFmtId="0" fontId="26" fillId="0" borderId="20" xfId="5" applyFont="1" applyBorder="1" applyAlignment="1">
      <alignment horizontal="left" vertical="center" wrapText="1"/>
    </xf>
    <xf numFmtId="0" fontId="34" fillId="0" borderId="20" xfId="5" applyFont="1" applyBorder="1" applyAlignment="1">
      <alignment horizontal="center" vertical="center"/>
    </xf>
    <xf numFmtId="0" fontId="16" fillId="13" borderId="20" xfId="5" applyFont="1" applyFill="1" applyBorder="1" applyAlignment="1">
      <alignment horizontal="center" vertical="center"/>
    </xf>
    <xf numFmtId="0" fontId="16" fillId="0" borderId="20" xfId="5" applyFont="1" applyBorder="1" applyAlignment="1">
      <alignment horizontal="center" vertical="center"/>
    </xf>
    <xf numFmtId="0" fontId="26" fillId="0" borderId="20" xfId="5" applyFont="1" applyBorder="1" applyAlignment="1">
      <alignment vertical="center" wrapText="1"/>
    </xf>
    <xf numFmtId="0" fontId="34" fillId="0" borderId="0" xfId="0" applyFont="1">
      <alignment vertical="center"/>
    </xf>
    <xf numFmtId="0" fontId="34" fillId="8" borderId="12" xfId="0" applyFont="1" applyFill="1" applyBorder="1" applyAlignment="1">
      <alignment vertical="center" wrapText="1"/>
    </xf>
    <xf numFmtId="0" fontId="34" fillId="8" borderId="15" xfId="0" applyFont="1" applyFill="1" applyBorder="1" applyAlignment="1">
      <alignment vertical="center" wrapText="1"/>
    </xf>
    <xf numFmtId="0" fontId="20" fillId="8" borderId="10" xfId="0" applyFont="1" applyFill="1" applyBorder="1" applyAlignment="1">
      <alignment vertical="center" wrapText="1"/>
    </xf>
    <xf numFmtId="0" fontId="42" fillId="0" borderId="0" xfId="7" applyAlignment="1">
      <alignment vertical="center"/>
    </xf>
    <xf numFmtId="0" fontId="44" fillId="0" borderId="4" xfId="7" applyFont="1" applyBorder="1" applyAlignment="1">
      <alignment horizontal="left" vertical="center"/>
    </xf>
    <xf numFmtId="0" fontId="49" fillId="15" borderId="4" xfId="7" applyFont="1" applyFill="1" applyBorder="1" applyAlignment="1">
      <alignment horizontal="center" vertical="center"/>
    </xf>
    <xf numFmtId="0" fontId="49" fillId="15" borderId="5" xfId="7" applyFont="1" applyFill="1" applyBorder="1" applyAlignment="1">
      <alignment horizontal="center" vertical="center"/>
    </xf>
    <xf numFmtId="0" fontId="52" fillId="0" borderId="4" xfId="7" applyFont="1" applyBorder="1" applyAlignment="1">
      <alignment horizontal="center" vertical="center"/>
    </xf>
    <xf numFmtId="0" fontId="54" fillId="0" borderId="5" xfId="7" applyFont="1" applyFill="1" applyBorder="1" applyAlignment="1">
      <alignment horizontal="center" vertical="center"/>
    </xf>
    <xf numFmtId="0" fontId="56" fillId="0" borderId="5" xfId="7" applyFont="1" applyFill="1" applyBorder="1" applyAlignment="1">
      <alignment horizontal="center" vertical="center"/>
    </xf>
    <xf numFmtId="0" fontId="49" fillId="23" borderId="4" xfId="7" applyFont="1" applyFill="1" applyBorder="1" applyAlignment="1">
      <alignment horizontal="center" vertical="center"/>
    </xf>
    <xf numFmtId="0" fontId="49" fillId="23" borderId="5" xfId="7" applyFont="1" applyFill="1" applyBorder="1" applyAlignment="1">
      <alignment horizontal="center" vertical="center"/>
    </xf>
    <xf numFmtId="0" fontId="58" fillId="0" borderId="4" xfId="7" applyFont="1" applyBorder="1" applyAlignment="1">
      <alignment horizontal="center" vertical="center"/>
    </xf>
    <xf numFmtId="10" fontId="56" fillId="0" borderId="5" xfId="7" applyNumberFormat="1" applyFont="1" applyFill="1" applyBorder="1" applyAlignment="1">
      <alignment horizontal="center" vertical="center"/>
    </xf>
    <xf numFmtId="10" fontId="56" fillId="0" borderId="5" xfId="7" applyNumberFormat="1" applyFont="1" applyBorder="1" applyAlignment="1">
      <alignment horizontal="center" vertical="center"/>
    </xf>
    <xf numFmtId="10" fontId="53" fillId="0" borderId="5" xfId="7" applyNumberFormat="1" applyFont="1" applyBorder="1" applyAlignment="1">
      <alignment horizontal="center" vertical="center"/>
    </xf>
    <xf numFmtId="10" fontId="58" fillId="0" borderId="5" xfId="7" applyNumberFormat="1" applyFont="1" applyFill="1" applyBorder="1" applyAlignment="1">
      <alignment horizontal="center" vertical="center"/>
    </xf>
    <xf numFmtId="0" fontId="57" fillId="24" borderId="4" xfId="7" applyFont="1" applyFill="1" applyBorder="1" applyAlignment="1">
      <alignment horizontal="center" vertical="center"/>
    </xf>
    <xf numFmtId="0" fontId="23" fillId="11" borderId="5" xfId="0" applyFont="1" applyFill="1" applyBorder="1" applyAlignment="1">
      <alignment horizontal="center" vertical="center"/>
    </xf>
    <xf numFmtId="0" fontId="57" fillId="24" borderId="4" xfId="7" applyFont="1" applyFill="1" applyBorder="1" applyAlignment="1">
      <alignment horizontal="center" vertical="center" wrapText="1"/>
    </xf>
    <xf numFmtId="0" fontId="57" fillId="24" borderId="5" xfId="7" applyFont="1" applyFill="1" applyBorder="1" applyAlignment="1">
      <alignment horizontal="center" vertical="center" wrapText="1"/>
    </xf>
    <xf numFmtId="0" fontId="62" fillId="0" borderId="9" xfId="0" applyFont="1" applyBorder="1" applyAlignment="1">
      <alignment horizontal="left" vertical="center" wrapText="1"/>
    </xf>
    <xf numFmtId="0" fontId="2" fillId="0" borderId="5" xfId="7" applyFont="1" applyBorder="1" applyAlignment="1">
      <alignment horizontal="left" vertical="center"/>
    </xf>
    <xf numFmtId="0" fontId="2" fillId="8" borderId="22" xfId="0" applyFont="1" applyFill="1" applyBorder="1" applyAlignment="1">
      <alignment horizontal="center" vertical="center"/>
    </xf>
    <xf numFmtId="0" fontId="2" fillId="0" borderId="18" xfId="0" applyFont="1" applyBorder="1" applyAlignment="1">
      <alignment vertical="center" wrapText="1"/>
    </xf>
    <xf numFmtId="9" fontId="2" fillId="0" borderId="18" xfId="7" applyNumberFormat="1" applyFont="1" applyBorder="1" applyAlignment="1">
      <alignment horizontal="center" vertical="center"/>
    </xf>
    <xf numFmtId="0" fontId="64" fillId="0" borderId="4" xfId="7" applyFont="1" applyBorder="1" applyAlignment="1">
      <alignment horizontal="center" vertical="center"/>
    </xf>
    <xf numFmtId="0" fontId="42" fillId="0" borderId="0" xfId="7" applyBorder="1" applyAlignment="1">
      <alignment horizontal="center" vertical="center"/>
    </xf>
    <xf numFmtId="0" fontId="19" fillId="8" borderId="12" xfId="5" applyFont="1" applyFill="1" applyBorder="1">
      <alignment vertical="center"/>
    </xf>
    <xf numFmtId="0" fontId="65" fillId="0" borderId="4" xfId="7" applyFont="1" applyBorder="1" applyAlignment="1">
      <alignment vertical="center" wrapText="1"/>
    </xf>
    <xf numFmtId="0" fontId="42" fillId="0" borderId="4" xfId="7" applyBorder="1" applyAlignment="1">
      <alignment vertical="center" wrapText="1"/>
    </xf>
    <xf numFmtId="0" fontId="16" fillId="0" borderId="0" xfId="0" applyFont="1" applyAlignment="1">
      <alignment vertical="center" wrapText="1"/>
    </xf>
    <xf numFmtId="0" fontId="68" fillId="0" borderId="0" xfId="0" applyFont="1" applyAlignment="1">
      <alignment vertical="center" wrapText="1"/>
    </xf>
    <xf numFmtId="0" fontId="69" fillId="0" borderId="0" xfId="0" applyFont="1" applyAlignment="1">
      <alignment vertical="center" wrapText="1"/>
    </xf>
    <xf numFmtId="0" fontId="42" fillId="0" borderId="0" xfId="7" applyAlignment="1">
      <alignment vertical="center" wrapText="1"/>
    </xf>
    <xf numFmtId="0" fontId="70" fillId="0" borderId="0" xfId="0" applyFont="1">
      <alignment vertical="center"/>
    </xf>
    <xf numFmtId="0" fontId="22" fillId="0" borderId="0" xfId="6" applyAlignment="1">
      <alignment vertical="center" wrapText="1"/>
    </xf>
    <xf numFmtId="0" fontId="18" fillId="21" borderId="18" xfId="0" applyFont="1" applyFill="1" applyBorder="1" applyAlignment="1">
      <alignment vertical="center" wrapText="1"/>
    </xf>
    <xf numFmtId="0" fontId="18" fillId="0" borderId="12" xfId="0" applyFont="1" applyBorder="1" applyAlignment="1">
      <alignment vertical="center" wrapText="1"/>
    </xf>
    <xf numFmtId="0" fontId="18" fillId="20" borderId="15" xfId="0" applyFont="1" applyFill="1" applyBorder="1" applyAlignment="1">
      <alignment vertical="center" wrapText="1"/>
    </xf>
    <xf numFmtId="0" fontId="74" fillId="8" borderId="12" xfId="5" applyFont="1" applyFill="1" applyBorder="1">
      <alignment vertical="center"/>
    </xf>
    <xf numFmtId="0" fontId="75" fillId="0" borderId="23" xfId="0" applyFont="1" applyBorder="1">
      <alignment vertical="center"/>
    </xf>
    <xf numFmtId="0" fontId="22" fillId="0" borderId="0" xfId="8" applyAlignment="1">
      <alignment vertical="center" wrapText="1"/>
    </xf>
    <xf numFmtId="0" fontId="34" fillId="0" borderId="23" xfId="0" applyFont="1" applyBorder="1">
      <alignment vertical="center"/>
    </xf>
    <xf numFmtId="0" fontId="20" fillId="0" borderId="23" xfId="0" applyFont="1" applyBorder="1" applyAlignment="1">
      <alignment vertical="center" wrapText="1"/>
    </xf>
    <xf numFmtId="0" fontId="20" fillId="0" borderId="23" xfId="0" applyFont="1" applyBorder="1">
      <alignment vertical="center"/>
    </xf>
    <xf numFmtId="0" fontId="22" fillId="0" borderId="23" xfId="6" applyBorder="1" applyAlignment="1">
      <alignment vertical="center" wrapText="1"/>
    </xf>
    <xf numFmtId="0" fontId="48" fillId="0" borderId="23" xfId="7" applyFont="1" applyBorder="1" applyAlignment="1">
      <alignment horizontal="center" vertical="center"/>
    </xf>
    <xf numFmtId="0" fontId="50" fillId="0" borderId="23" xfId="7" applyFont="1" applyBorder="1" applyAlignment="1">
      <alignment horizontal="center" vertical="center"/>
    </xf>
    <xf numFmtId="0" fontId="49" fillId="15" borderId="23" xfId="7" applyFont="1" applyFill="1" applyBorder="1" applyAlignment="1">
      <alignment horizontal="center" vertical="center"/>
    </xf>
    <xf numFmtId="0" fontId="55" fillId="0" borderId="23" xfId="7" applyFont="1" applyFill="1" applyBorder="1" applyAlignment="1">
      <alignment horizontal="center" vertical="center" wrapText="1"/>
    </xf>
    <xf numFmtId="0" fontId="49" fillId="23" borderId="23" xfId="7" applyFont="1" applyFill="1" applyBorder="1" applyAlignment="1">
      <alignment horizontal="center" vertical="center"/>
    </xf>
    <xf numFmtId="0" fontId="2" fillId="0" borderId="23" xfId="0" applyFont="1" applyBorder="1" applyAlignment="1">
      <alignment horizontal="left" vertical="center"/>
    </xf>
    <xf numFmtId="0" fontId="56" fillId="0" borderId="23" xfId="7" applyFont="1" applyBorder="1" applyAlignment="1">
      <alignment horizontal="center" vertical="center"/>
    </xf>
    <xf numFmtId="0" fontId="56" fillId="0" borderId="23" xfId="7" applyFont="1" applyFill="1" applyBorder="1" applyAlignment="1">
      <alignment horizontal="center" vertical="center"/>
    </xf>
    <xf numFmtId="0" fontId="56" fillId="0" borderId="23" xfId="7" applyNumberFormat="1" applyFont="1" applyFill="1" applyBorder="1" applyAlignment="1">
      <alignment horizontal="center" vertical="center"/>
    </xf>
    <xf numFmtId="0" fontId="60" fillId="0" borderId="23" xfId="7" applyFont="1" applyFill="1" applyBorder="1" applyAlignment="1">
      <alignment horizontal="center" vertical="center"/>
    </xf>
    <xf numFmtId="0" fontId="55" fillId="0" borderId="23" xfId="7" applyFont="1" applyBorder="1" applyAlignment="1">
      <alignment horizontal="center" vertical="center"/>
    </xf>
    <xf numFmtId="0" fontId="61" fillId="0" borderId="23" xfId="7" applyFont="1" applyBorder="1" applyAlignment="1">
      <alignment horizontal="center" vertical="center"/>
    </xf>
    <xf numFmtId="0" fontId="53" fillId="0" borderId="23" xfId="7" applyFont="1" applyBorder="1" applyAlignment="1">
      <alignment horizontal="center" vertical="center"/>
    </xf>
    <xf numFmtId="0" fontId="58" fillId="0" borderId="23" xfId="7" applyFont="1" applyBorder="1" applyAlignment="1">
      <alignment horizontal="left" vertical="center"/>
    </xf>
    <xf numFmtId="0" fontId="58" fillId="0" borderId="23" xfId="7" applyFont="1" applyFill="1" applyBorder="1" applyAlignment="1">
      <alignment horizontal="center" vertical="center"/>
    </xf>
    <xf numFmtId="0" fontId="23" fillId="11" borderId="23" xfId="0" applyFont="1" applyFill="1" applyBorder="1" applyAlignment="1">
      <alignment horizontal="center" vertical="center"/>
    </xf>
    <xf numFmtId="0" fontId="72" fillId="0" borderId="23" xfId="0" applyFont="1" applyBorder="1">
      <alignment vertical="center"/>
    </xf>
    <xf numFmtId="0" fontId="72" fillId="0" borderId="23" xfId="0" applyFont="1" applyBorder="1" applyAlignment="1">
      <alignment horizontal="center" vertical="center"/>
    </xf>
    <xf numFmtId="0" fontId="57" fillId="24" borderId="23" xfId="7" applyFont="1" applyFill="1" applyBorder="1" applyAlignment="1">
      <alignment vertical="center" wrapText="1"/>
    </xf>
    <xf numFmtId="0" fontId="57" fillId="24" borderId="23" xfId="7" applyFont="1" applyFill="1" applyBorder="1" applyAlignment="1">
      <alignment horizontal="center" vertical="center" wrapText="1"/>
    </xf>
    <xf numFmtId="9" fontId="2" fillId="0" borderId="23" xfId="7" applyNumberFormat="1" applyFont="1" applyBorder="1" applyAlignment="1">
      <alignment horizontal="center" vertical="center"/>
    </xf>
    <xf numFmtId="0" fontId="64" fillId="0" borderId="23" xfId="7" applyFont="1" applyBorder="1" applyAlignment="1">
      <alignment horizontal="center" vertical="center"/>
    </xf>
    <xf numFmtId="0" fontId="66" fillId="0" borderId="23" xfId="7" applyFont="1" applyBorder="1" applyAlignment="1">
      <alignment horizontal="center" vertical="center"/>
    </xf>
    <xf numFmtId="0" fontId="76" fillId="0" borderId="23" xfId="7" applyFont="1" applyBorder="1" applyAlignment="1">
      <alignment horizontal="center" vertical="center"/>
    </xf>
    <xf numFmtId="0" fontId="42" fillId="0" borderId="23" xfId="7" applyBorder="1" applyAlignment="1">
      <alignment vertical="center" wrapText="1"/>
    </xf>
    <xf numFmtId="0" fontId="3" fillId="4" borderId="23" xfId="0" applyFont="1" applyFill="1" applyBorder="1">
      <alignment vertical="center"/>
    </xf>
    <xf numFmtId="0" fontId="3" fillId="4" borderId="23" xfId="0" applyFont="1" applyFill="1" applyBorder="1" applyAlignment="1">
      <alignment horizontal="center" vertical="center"/>
    </xf>
    <xf numFmtId="0" fontId="3" fillId="9" borderId="23" xfId="0" applyFont="1" applyFill="1" applyBorder="1" applyAlignment="1">
      <alignment horizontal="center" vertical="center"/>
    </xf>
    <xf numFmtId="0" fontId="3" fillId="12" borderId="23" xfId="0" applyFont="1" applyFill="1" applyBorder="1" applyAlignment="1">
      <alignment horizontal="center" vertical="center"/>
    </xf>
    <xf numFmtId="0" fontId="2" fillId="0" borderId="23" xfId="0" applyFont="1" applyBorder="1">
      <alignment vertical="center"/>
    </xf>
    <xf numFmtId="0" fontId="4" fillId="0" borderId="23" xfId="0" applyFont="1" applyBorder="1" applyAlignment="1">
      <alignment horizontal="center" vertical="center"/>
    </xf>
    <xf numFmtId="0" fontId="2" fillId="0" borderId="23" xfId="0" applyFont="1" applyBorder="1" applyAlignment="1">
      <alignment horizontal="center" vertical="center"/>
    </xf>
    <xf numFmtId="10" fontId="0" fillId="9" borderId="23" xfId="0" applyNumberFormat="1" applyFill="1" applyBorder="1" applyAlignment="1">
      <alignment horizontal="center" vertical="center"/>
    </xf>
    <xf numFmtId="10" fontId="10" fillId="9" borderId="23" xfId="0" applyNumberFormat="1" applyFont="1" applyFill="1" applyBorder="1" applyAlignment="1">
      <alignment horizontal="center" vertical="center"/>
    </xf>
    <xf numFmtId="0" fontId="10" fillId="0" borderId="23" xfId="0" applyFont="1" applyBorder="1">
      <alignment vertical="center"/>
    </xf>
    <xf numFmtId="0" fontId="0" fillId="0" borderId="23" xfId="0" applyBorder="1" applyAlignment="1">
      <alignment horizontal="center" vertical="center"/>
    </xf>
    <xf numFmtId="0" fontId="2" fillId="13" borderId="23" xfId="0" applyFont="1" applyFill="1" applyBorder="1" applyAlignment="1">
      <alignment vertical="center" wrapText="1"/>
    </xf>
    <xf numFmtId="0" fontId="2" fillId="0" borderId="23" xfId="0" applyFont="1" applyBorder="1" applyAlignment="1">
      <alignment vertical="center" wrapText="1"/>
    </xf>
    <xf numFmtId="0" fontId="2" fillId="13" borderId="23" xfId="0" applyFont="1" applyFill="1" applyBorder="1">
      <alignment vertical="center"/>
    </xf>
    <xf numFmtId="0" fontId="10" fillId="0" borderId="23" xfId="0" applyFont="1" applyBorder="1" applyAlignment="1">
      <alignment horizontal="center" vertical="center"/>
    </xf>
    <xf numFmtId="0" fontId="2" fillId="8" borderId="23" xfId="0" applyFont="1" applyFill="1" applyBorder="1">
      <alignment vertical="center"/>
    </xf>
    <xf numFmtId="0" fontId="4" fillId="8" borderId="23" xfId="0" applyFont="1" applyFill="1" applyBorder="1" applyAlignment="1">
      <alignment horizontal="center" vertical="center"/>
    </xf>
    <xf numFmtId="0" fontId="2" fillId="8" borderId="23" xfId="0" applyFont="1" applyFill="1" applyBorder="1" applyAlignment="1">
      <alignment horizontal="center" vertical="center"/>
    </xf>
    <xf numFmtId="0" fontId="10" fillId="8" borderId="23" xfId="0" applyFont="1" applyFill="1" applyBorder="1">
      <alignment vertical="center"/>
    </xf>
    <xf numFmtId="0" fontId="10" fillId="8" borderId="23" xfId="0" applyFont="1" applyFill="1" applyBorder="1" applyAlignment="1">
      <alignment horizontal="center" vertical="center"/>
    </xf>
    <xf numFmtId="0" fontId="10" fillId="12" borderId="23" xfId="0" applyFont="1" applyFill="1" applyBorder="1">
      <alignment vertical="center"/>
    </xf>
    <xf numFmtId="0" fontId="8" fillId="12" borderId="23" xfId="0" applyFont="1" applyFill="1" applyBorder="1">
      <alignment vertical="center"/>
    </xf>
    <xf numFmtId="0" fontId="4" fillId="0" borderId="23" xfId="0" applyFont="1" applyBorder="1">
      <alignment vertical="center"/>
    </xf>
    <xf numFmtId="10" fontId="3" fillId="9" borderId="23" xfId="0" applyNumberFormat="1" applyFont="1" applyFill="1" applyBorder="1" applyAlignment="1">
      <alignment horizontal="center" vertical="center"/>
    </xf>
    <xf numFmtId="0" fontId="0" fillId="0" borderId="23" xfId="0" applyBorder="1">
      <alignment vertical="center"/>
    </xf>
    <xf numFmtId="9" fontId="2" fillId="0" borderId="23" xfId="0" applyNumberFormat="1" applyFont="1" applyBorder="1" applyAlignment="1">
      <alignment horizontal="left" vertical="center"/>
    </xf>
    <xf numFmtId="0" fontId="25" fillId="7" borderId="23" xfId="1" applyFont="1" applyFill="1" applyBorder="1" applyAlignment="1">
      <alignment vertical="center" wrapText="1"/>
    </xf>
    <xf numFmtId="0" fontId="25" fillId="7" borderId="23" xfId="1" applyFont="1" applyFill="1" applyBorder="1">
      <alignment vertical="center"/>
    </xf>
    <xf numFmtId="0" fontId="25" fillId="7" borderId="23" xfId="1" applyFont="1" applyFill="1" applyBorder="1" applyAlignment="1">
      <alignment horizontal="center" vertical="center" wrapText="1"/>
    </xf>
    <xf numFmtId="0" fontId="25" fillId="7" borderId="23" xfId="1" applyFont="1" applyFill="1" applyBorder="1" applyAlignment="1">
      <alignment horizontal="center" vertical="center"/>
    </xf>
    <xf numFmtId="0" fontId="37" fillId="0" borderId="23" xfId="0" applyFont="1" applyBorder="1">
      <alignment vertical="center"/>
    </xf>
    <xf numFmtId="0" fontId="38" fillId="8" borderId="23" xfId="0" applyFont="1" applyFill="1" applyBorder="1" applyAlignment="1">
      <alignment vertical="center" wrapText="1"/>
    </xf>
    <xf numFmtId="0" fontId="38" fillId="0" borderId="23" xfId="0" applyFont="1" applyBorder="1" applyAlignment="1">
      <alignment vertical="center" wrapText="1"/>
    </xf>
    <xf numFmtId="0" fontId="38" fillId="0" borderId="23" xfId="0" applyFont="1" applyBorder="1" applyAlignment="1">
      <alignment horizontal="left" vertical="center" wrapText="1"/>
    </xf>
    <xf numFmtId="0" fontId="16" fillId="0" borderId="23" xfId="0" applyFont="1" applyBorder="1" applyAlignment="1">
      <alignment horizontal="center" vertical="center"/>
    </xf>
    <xf numFmtId="0" fontId="16" fillId="0" borderId="23" xfId="0" applyFont="1" applyBorder="1">
      <alignment vertical="center"/>
    </xf>
    <xf numFmtId="0" fontId="38" fillId="0" borderId="23" xfId="0" applyFont="1" applyBorder="1">
      <alignment vertical="center"/>
    </xf>
    <xf numFmtId="0" fontId="14" fillId="0" borderId="23" xfId="0" applyFont="1" applyBorder="1" applyAlignment="1">
      <alignment horizontal="center" vertical="center"/>
    </xf>
    <xf numFmtId="0" fontId="14" fillId="0" borderId="23" xfId="0" applyFont="1" applyBorder="1">
      <alignment vertical="center"/>
    </xf>
    <xf numFmtId="0" fontId="36" fillId="0" borderId="23" xfId="0" applyFont="1" applyBorder="1" applyAlignment="1">
      <alignment horizontal="left" vertical="center" wrapText="1"/>
    </xf>
    <xf numFmtId="0" fontId="20" fillId="4" borderId="23" xfId="5" applyFont="1" applyFill="1" applyBorder="1" applyAlignment="1">
      <alignment vertical="center" wrapText="1"/>
    </xf>
    <xf numFmtId="0" fontId="20" fillId="0" borderId="23" xfId="5" applyFont="1" applyBorder="1" applyAlignment="1">
      <alignment vertical="center" wrapText="1"/>
    </xf>
    <xf numFmtId="0" fontId="20" fillId="0" borderId="23" xfId="5" applyFont="1" applyBorder="1" applyAlignment="1">
      <alignment vertical="top" wrapText="1"/>
    </xf>
    <xf numFmtId="0" fontId="20" fillId="0" borderId="23" xfId="5" applyFont="1" applyBorder="1" applyAlignment="1">
      <alignment horizontal="left" vertical="center" wrapText="1"/>
    </xf>
    <xf numFmtId="0" fontId="20" fillId="0" borderId="23" xfId="5" applyFont="1" applyBorder="1" applyAlignment="1">
      <alignment horizontal="center" vertical="center"/>
    </xf>
    <xf numFmtId="0" fontId="19" fillId="0" borderId="23" xfId="5" applyFont="1" applyBorder="1" applyAlignment="1">
      <alignment vertical="top" wrapText="1"/>
    </xf>
    <xf numFmtId="0" fontId="20" fillId="6" borderId="23" xfId="5" applyFont="1" applyFill="1" applyBorder="1" applyAlignment="1">
      <alignment vertical="center" wrapText="1"/>
    </xf>
    <xf numFmtId="0" fontId="18" fillId="0" borderId="23" xfId="5" applyFont="1" applyBorder="1" applyAlignment="1">
      <alignment vertical="center" wrapText="1"/>
    </xf>
    <xf numFmtId="0" fontId="18" fillId="0" borderId="23" xfId="5" applyFont="1" applyBorder="1" applyAlignment="1">
      <alignment horizontal="left" vertical="center" wrapText="1"/>
    </xf>
    <xf numFmtId="0" fontId="18" fillId="0" borderId="23" xfId="5" applyFont="1" applyBorder="1" applyAlignment="1">
      <alignment horizontal="center" vertical="center"/>
    </xf>
    <xf numFmtId="0" fontId="20" fillId="14" borderId="23" xfId="5" applyFont="1" applyFill="1" applyBorder="1" applyAlignment="1">
      <alignment vertical="center" wrapText="1"/>
    </xf>
    <xf numFmtId="0" fontId="17" fillId="0" borderId="23" xfId="5" applyFont="1" applyBorder="1" applyAlignment="1">
      <alignment vertical="center" wrapText="1"/>
    </xf>
    <xf numFmtId="0" fontId="17" fillId="0" borderId="23" xfId="5" applyFont="1" applyBorder="1" applyAlignment="1">
      <alignment horizontal="left" vertical="center" wrapText="1"/>
    </xf>
    <xf numFmtId="0" fontId="28" fillId="7" borderId="23" xfId="1" applyFont="1" applyFill="1" applyBorder="1">
      <alignment vertical="center"/>
    </xf>
    <xf numFmtId="0" fontId="25" fillId="26" borderId="23" xfId="1" applyFont="1" applyFill="1" applyBorder="1" applyAlignment="1">
      <alignment horizontal="center" vertical="center"/>
    </xf>
    <xf numFmtId="0" fontId="25" fillId="26" borderId="23" xfId="1" applyFont="1" applyFill="1" applyBorder="1" applyAlignment="1">
      <alignment vertical="center" wrapText="1"/>
    </xf>
    <xf numFmtId="0" fontId="25" fillId="26" borderId="23" xfId="1" applyFont="1" applyFill="1" applyBorder="1">
      <alignment vertical="center"/>
    </xf>
    <xf numFmtId="0" fontId="25" fillId="14" borderId="23" xfId="1" applyFont="1" applyFill="1" applyBorder="1" applyAlignment="1">
      <alignment horizontal="center" vertical="center"/>
    </xf>
    <xf numFmtId="0" fontId="25" fillId="14" borderId="23" xfId="1" applyFont="1" applyFill="1" applyBorder="1" applyAlignment="1">
      <alignment vertical="center" wrapText="1"/>
    </xf>
    <xf numFmtId="0" fontId="25" fillId="14" borderId="23" xfId="1" applyFont="1" applyFill="1" applyBorder="1">
      <alignment vertical="center"/>
    </xf>
    <xf numFmtId="0" fontId="15" fillId="4" borderId="23" xfId="5" applyFont="1" applyFill="1" applyBorder="1" applyAlignment="1">
      <alignment vertical="center" wrapText="1"/>
    </xf>
    <xf numFmtId="0" fontId="14" fillId="0" borderId="23" xfId="5" applyFont="1" applyBorder="1" applyAlignment="1">
      <alignment vertical="center" wrapText="1"/>
    </xf>
    <xf numFmtId="0" fontId="15" fillId="0" borderId="23" xfId="5" applyFont="1" applyBorder="1" applyAlignment="1">
      <alignment vertical="center" wrapText="1"/>
    </xf>
    <xf numFmtId="0" fontId="15" fillId="0" borderId="23" xfId="5" applyFont="1" applyBorder="1" applyAlignment="1">
      <alignment horizontal="left" vertical="center" wrapText="1"/>
    </xf>
    <xf numFmtId="0" fontId="26" fillId="0" borderId="23" xfId="5" applyFont="1" applyBorder="1" applyAlignment="1">
      <alignment horizontal="center" vertical="center"/>
    </xf>
    <xf numFmtId="0" fontId="15" fillId="13" borderId="23" xfId="5" applyFont="1" applyFill="1" applyBorder="1" applyAlignment="1">
      <alignment horizontal="center" vertical="center"/>
    </xf>
    <xf numFmtId="0" fontId="15" fillId="0" borderId="23" xfId="5" applyFont="1" applyBorder="1" applyAlignment="1">
      <alignment horizontal="center" vertical="center"/>
    </xf>
    <xf numFmtId="0" fontId="15" fillId="8" borderId="23" xfId="5" applyFont="1" applyFill="1" applyBorder="1">
      <alignment vertical="center"/>
    </xf>
    <xf numFmtId="0" fontId="15" fillId="0" borderId="23" xfId="0" applyFont="1" applyBorder="1">
      <alignment vertical="center"/>
    </xf>
    <xf numFmtId="0" fontId="15" fillId="0" borderId="23" xfId="0" applyFont="1" applyBorder="1" applyAlignment="1">
      <alignment vertical="center" wrapText="1"/>
    </xf>
    <xf numFmtId="0" fontId="15" fillId="8" borderId="23" xfId="5" applyFont="1" applyFill="1" applyBorder="1" applyAlignment="1">
      <alignment vertical="center" wrapText="1"/>
    </xf>
    <xf numFmtId="0" fontId="14" fillId="4" borderId="23" xfId="5" applyFont="1" applyFill="1" applyBorder="1" applyAlignment="1">
      <alignment vertical="center" wrapText="1"/>
    </xf>
    <xf numFmtId="0" fontId="14" fillId="8" borderId="23" xfId="5" applyFont="1" applyFill="1" applyBorder="1" applyAlignment="1">
      <alignment vertical="center" wrapText="1"/>
    </xf>
    <xf numFmtId="0" fontId="14" fillId="0" borderId="23" xfId="5" applyFont="1" applyBorder="1" applyAlignment="1">
      <alignment horizontal="left" vertical="center" wrapText="1"/>
    </xf>
    <xf numFmtId="0" fontId="15" fillId="5" borderId="23" xfId="5" applyFont="1" applyFill="1" applyBorder="1" applyAlignment="1">
      <alignment vertical="center" wrapText="1"/>
    </xf>
    <xf numFmtId="0" fontId="25" fillId="0" borderId="23" xfId="5" applyFont="1" applyBorder="1" applyAlignment="1">
      <alignment horizontal="center" vertical="center"/>
    </xf>
    <xf numFmtId="0" fontId="34" fillId="0" borderId="23" xfId="5" applyFont="1" applyBorder="1" applyAlignment="1">
      <alignment horizontal="center" vertical="center"/>
    </xf>
    <xf numFmtId="0" fontId="26" fillId="0" borderId="23" xfId="5" applyFont="1" applyBorder="1" applyAlignment="1">
      <alignment vertical="center" wrapText="1"/>
    </xf>
    <xf numFmtId="0" fontId="26" fillId="0" borderId="23" xfId="5" applyFont="1" applyBorder="1" applyAlignment="1">
      <alignment horizontal="left" vertical="center" wrapText="1"/>
    </xf>
    <xf numFmtId="0" fontId="15" fillId="0" borderId="23" xfId="5" applyFont="1" applyBorder="1" applyAlignment="1">
      <alignment horizontal="center" vertical="center" wrapText="1"/>
    </xf>
    <xf numFmtId="0" fontId="26" fillId="4" borderId="23" xfId="5" applyFont="1" applyFill="1" applyBorder="1" applyAlignment="1">
      <alignment vertical="center" wrapText="1"/>
    </xf>
    <xf numFmtId="0" fontId="34" fillId="0" borderId="23" xfId="5" applyFont="1" applyBorder="1" applyAlignment="1">
      <alignment vertical="center" wrapText="1"/>
    </xf>
    <xf numFmtId="0" fontId="26" fillId="13" borderId="23" xfId="5" applyFont="1" applyFill="1" applyBorder="1" applyAlignment="1">
      <alignment horizontal="center" vertical="center"/>
    </xf>
    <xf numFmtId="0" fontId="26" fillId="0" borderId="23" xfId="0" applyFont="1" applyBorder="1">
      <alignment vertical="center"/>
    </xf>
    <xf numFmtId="0" fontId="26" fillId="0" borderId="23" xfId="0" applyFont="1" applyBorder="1" applyAlignment="1">
      <alignment vertical="center" wrapText="1"/>
    </xf>
    <xf numFmtId="0" fontId="15" fillId="8" borderId="23" xfId="5" applyFont="1" applyFill="1" applyBorder="1" applyAlignment="1">
      <alignment horizontal="center" vertical="center"/>
    </xf>
    <xf numFmtId="0" fontId="14" fillId="0" borderId="23" xfId="5" applyFont="1" applyBorder="1" applyAlignment="1">
      <alignment horizontal="center" vertical="center"/>
    </xf>
    <xf numFmtId="0" fontId="14" fillId="8" borderId="23" xfId="5" applyFont="1" applyFill="1" applyBorder="1">
      <alignment vertical="center"/>
    </xf>
    <xf numFmtId="0" fontId="26" fillId="5" borderId="23" xfId="5" applyFont="1" applyFill="1" applyBorder="1" applyAlignment="1">
      <alignment vertical="center" wrapText="1"/>
    </xf>
    <xf numFmtId="0" fontId="20" fillId="5" borderId="23" xfId="5" applyFont="1" applyFill="1" applyBorder="1" applyAlignment="1">
      <alignment vertical="center" wrapText="1"/>
    </xf>
    <xf numFmtId="0" fontId="14" fillId="5" borderId="23" xfId="5" applyFont="1" applyFill="1" applyBorder="1" applyAlignment="1">
      <alignment vertical="center" wrapText="1"/>
    </xf>
    <xf numFmtId="0" fontId="20" fillId="13" borderId="23" xfId="5" applyFont="1" applyFill="1" applyBorder="1" applyAlignment="1">
      <alignment horizontal="center" vertical="center"/>
    </xf>
    <xf numFmtId="0" fontId="18" fillId="8" borderId="23" xfId="5" applyFont="1" applyFill="1" applyBorder="1">
      <alignment vertical="center"/>
    </xf>
    <xf numFmtId="0" fontId="26" fillId="12" borderId="23" xfId="5" applyFont="1" applyFill="1" applyBorder="1" applyAlignment="1">
      <alignment horizontal="center" vertical="center"/>
    </xf>
    <xf numFmtId="0" fontId="34" fillId="4" borderId="23" xfId="5" applyFont="1" applyFill="1" applyBorder="1" applyAlignment="1">
      <alignment vertical="center" wrapText="1"/>
    </xf>
    <xf numFmtId="0" fontId="26" fillId="0" borderId="23" xfId="0" applyFont="1" applyBorder="1" applyAlignment="1">
      <alignment horizontal="center" vertical="center"/>
    </xf>
    <xf numFmtId="0" fontId="18" fillId="4" borderId="23" xfId="5" applyFont="1" applyFill="1" applyBorder="1" applyAlignment="1">
      <alignment vertical="center" wrapText="1"/>
    </xf>
    <xf numFmtId="0" fontId="26" fillId="0" borderId="23" xfId="0" applyFont="1" applyBorder="1" applyAlignment="1">
      <alignment horizontal="left" vertical="center" wrapText="1"/>
    </xf>
    <xf numFmtId="0" fontId="34" fillId="0" borderId="23" xfId="0" applyFont="1" applyBorder="1" applyAlignment="1">
      <alignment vertical="center" wrapText="1"/>
    </xf>
    <xf numFmtId="0" fontId="34" fillId="0" borderId="23" xfId="0" applyFont="1" applyBorder="1" applyAlignment="1">
      <alignment horizontal="left" vertical="center" wrapText="1"/>
    </xf>
    <xf numFmtId="0" fontId="14" fillId="13" borderId="23" xfId="5" applyFont="1" applyFill="1" applyBorder="1" applyAlignment="1">
      <alignment horizontal="center" vertical="center"/>
    </xf>
    <xf numFmtId="0" fontId="34" fillId="8" borderId="23" xfId="5" applyFont="1" applyFill="1" applyBorder="1" applyAlignment="1">
      <alignment vertical="center" wrapText="1"/>
    </xf>
    <xf numFmtId="0" fontId="15" fillId="6" borderId="23" xfId="5" applyFont="1" applyFill="1" applyBorder="1" applyAlignment="1">
      <alignment vertical="center" wrapText="1"/>
    </xf>
    <xf numFmtId="0" fontId="34" fillId="6" borderId="23" xfId="5" applyFont="1" applyFill="1" applyBorder="1" applyAlignment="1">
      <alignment vertical="center" wrapText="1"/>
    </xf>
    <xf numFmtId="0" fontId="34" fillId="0" borderId="23" xfId="5" applyFont="1" applyBorder="1" applyAlignment="1">
      <alignment horizontal="left" vertical="center" wrapText="1"/>
    </xf>
    <xf numFmtId="0" fontId="34" fillId="5" borderId="23" xfId="5" applyFont="1" applyFill="1" applyBorder="1" applyAlignment="1">
      <alignment vertical="center" wrapText="1"/>
    </xf>
    <xf numFmtId="0" fontId="26" fillId="12" borderId="23" xfId="5" applyFont="1" applyFill="1" applyBorder="1" applyAlignment="1">
      <alignment vertical="center" wrapText="1"/>
    </xf>
    <xf numFmtId="0" fontId="26" fillId="8" borderId="23" xfId="5" applyFont="1" applyFill="1" applyBorder="1" applyAlignment="1">
      <alignment horizontal="left" vertical="center" wrapText="1"/>
    </xf>
    <xf numFmtId="0" fontId="27" fillId="0" borderId="23" xfId="5" applyFont="1" applyBorder="1" applyAlignment="1">
      <alignment horizontal="left" vertical="center" wrapText="1"/>
    </xf>
    <xf numFmtId="0" fontId="34" fillId="19" borderId="23" xfId="0" applyFont="1" applyFill="1" applyBorder="1" applyAlignment="1">
      <alignment vertical="center" wrapText="1"/>
    </xf>
    <xf numFmtId="0" fontId="34" fillId="8" borderId="23" xfId="5" applyFont="1" applyFill="1" applyBorder="1" applyAlignment="1">
      <alignment horizontal="center" vertical="center"/>
    </xf>
    <xf numFmtId="0" fontId="16" fillId="0" borderId="23" xfId="5" applyFont="1" applyBorder="1" applyAlignment="1">
      <alignment horizontal="center" vertical="center"/>
    </xf>
    <xf numFmtId="0" fontId="16" fillId="0" borderId="23" xfId="0" applyFont="1" applyBorder="1" applyAlignment="1">
      <alignment vertical="center" wrapText="1"/>
    </xf>
    <xf numFmtId="0" fontId="26" fillId="8" borderId="23" xfId="5" applyFont="1" applyFill="1" applyBorder="1" applyAlignment="1">
      <alignment horizontal="center" vertical="center"/>
    </xf>
    <xf numFmtId="0" fontId="15" fillId="8" borderId="23" xfId="0" applyFont="1" applyFill="1" applyBorder="1">
      <alignment vertical="center"/>
    </xf>
    <xf numFmtId="0" fontId="15" fillId="8" borderId="23" xfId="0" applyFont="1" applyFill="1" applyBorder="1" applyAlignment="1">
      <alignment vertical="center" wrapText="1"/>
    </xf>
    <xf numFmtId="0" fontId="34" fillId="21" borderId="23" xfId="0" applyFont="1" applyFill="1" applyBorder="1" applyAlignment="1">
      <alignment vertical="center" wrapText="1"/>
    </xf>
    <xf numFmtId="0" fontId="15" fillId="12" borderId="23" xfId="5" applyFont="1" applyFill="1" applyBorder="1">
      <alignment vertical="center"/>
    </xf>
    <xf numFmtId="0" fontId="26" fillId="8" borderId="23" xfId="5" applyFont="1" applyFill="1" applyBorder="1" applyAlignment="1">
      <alignment vertical="center" wrapText="1"/>
    </xf>
    <xf numFmtId="0" fontId="28" fillId="0" borderId="23" xfId="5" applyFont="1" applyBorder="1" applyAlignment="1">
      <alignment horizontal="center" vertical="center"/>
    </xf>
    <xf numFmtId="0" fontId="39" fillId="0" borderId="23" xfId="5" applyFont="1" applyBorder="1" applyAlignment="1">
      <alignment horizontal="center" vertical="center"/>
    </xf>
    <xf numFmtId="0" fontId="18" fillId="12" borderId="23" xfId="5" applyFont="1" applyFill="1" applyBorder="1">
      <alignment vertical="center"/>
    </xf>
    <xf numFmtId="0" fontId="25" fillId="0" borderId="23" xfId="0" applyFont="1" applyBorder="1" applyAlignment="1">
      <alignment horizontal="center" vertical="center"/>
    </xf>
    <xf numFmtId="0" fontId="68" fillId="0" borderId="23" xfId="0" applyFont="1" applyBorder="1" applyAlignment="1">
      <alignment vertical="center" wrapText="1"/>
    </xf>
    <xf numFmtId="0" fontId="14" fillId="0" borderId="23" xfId="0" applyFont="1" applyBorder="1" applyAlignment="1">
      <alignment vertical="center" wrapText="1"/>
    </xf>
    <xf numFmtId="0" fontId="15" fillId="0" borderId="23" xfId="0" applyFont="1" applyBorder="1" applyAlignment="1">
      <alignment horizontal="left" vertical="center" wrapText="1"/>
    </xf>
    <xf numFmtId="0" fontId="14" fillId="0" borderId="23" xfId="0" applyFont="1" applyBorder="1" applyAlignment="1">
      <alignment horizontal="left" vertical="center" wrapText="1"/>
    </xf>
    <xf numFmtId="0" fontId="18" fillId="0" borderId="23" xfId="0" applyFont="1" applyBorder="1">
      <alignment vertical="center"/>
    </xf>
    <xf numFmtId="0" fontId="18" fillId="0" borderId="23" xfId="0" applyFont="1" applyBorder="1" applyAlignment="1">
      <alignment vertical="center" wrapText="1"/>
    </xf>
    <xf numFmtId="0" fontId="34" fillId="14" borderId="23" xfId="5" applyFont="1" applyFill="1" applyBorder="1" applyAlignment="1">
      <alignment vertical="center" wrapText="1"/>
    </xf>
    <xf numFmtId="0" fontId="35" fillId="0" borderId="23" xfId="5" applyFont="1" applyBorder="1" applyAlignment="1">
      <alignment horizontal="center" vertical="center"/>
    </xf>
    <xf numFmtId="0" fontId="35" fillId="0" borderId="23" xfId="0" applyFont="1" applyBorder="1" applyAlignment="1">
      <alignment vertical="center" wrapText="1"/>
    </xf>
    <xf numFmtId="0" fontId="35" fillId="0" borderId="23" xfId="0" applyFont="1" applyBorder="1">
      <alignment vertical="center"/>
    </xf>
    <xf numFmtId="0" fontId="18" fillId="14" borderId="23" xfId="5" applyFont="1" applyFill="1" applyBorder="1" applyAlignment="1">
      <alignment vertical="center" wrapText="1"/>
    </xf>
    <xf numFmtId="0" fontId="18" fillId="8" borderId="23" xfId="5" applyFont="1" applyFill="1" applyBorder="1" applyAlignment="1">
      <alignment vertical="center" wrapText="1"/>
    </xf>
    <xf numFmtId="0" fontId="18" fillId="0" borderId="23" xfId="0" applyFont="1" applyBorder="1" applyAlignment="1">
      <alignment horizontal="left" vertical="center" wrapText="1"/>
    </xf>
    <xf numFmtId="0" fontId="15" fillId="0" borderId="23" xfId="5" applyFont="1" applyBorder="1">
      <alignment vertical="center"/>
    </xf>
    <xf numFmtId="0" fontId="15" fillId="8" borderId="23" xfId="5" applyFont="1" applyFill="1" applyBorder="1" applyAlignment="1">
      <alignment horizontal="left" vertical="center" wrapText="1"/>
    </xf>
    <xf numFmtId="0" fontId="30" fillId="0" borderId="23" xfId="0" applyFont="1" applyBorder="1" applyAlignment="1">
      <alignment horizontal="center" vertical="center"/>
    </xf>
    <xf numFmtId="0" fontId="20" fillId="8" borderId="23" xfId="5" applyFont="1" applyFill="1" applyBorder="1">
      <alignment vertical="center"/>
    </xf>
    <xf numFmtId="0" fontId="16" fillId="0" borderId="23" xfId="5" applyFont="1" applyBorder="1">
      <alignment vertical="center"/>
    </xf>
    <xf numFmtId="0" fontId="16" fillId="8" borderId="23" xfId="5" applyFont="1" applyFill="1" applyBorder="1">
      <alignment vertical="center"/>
    </xf>
    <xf numFmtId="0" fontId="35" fillId="8" borderId="23" xfId="5" applyFont="1" applyFill="1" applyBorder="1">
      <alignment vertical="center"/>
    </xf>
    <xf numFmtId="0" fontId="25" fillId="0" borderId="23" xfId="0" applyFont="1" applyBorder="1" applyAlignment="1">
      <alignment horizontal="center" vertical="center" wrapText="1"/>
    </xf>
    <xf numFmtId="0" fontId="26" fillId="8" borderId="23" xfId="5" applyFont="1" applyFill="1" applyBorder="1">
      <alignment vertical="center"/>
    </xf>
    <xf numFmtId="0" fontId="15" fillId="0" borderId="23" xfId="5" applyFont="1" applyBorder="1" applyAlignment="1">
      <alignment vertical="top" wrapText="1"/>
    </xf>
    <xf numFmtId="0" fontId="26" fillId="10" borderId="23" xfId="5" applyFont="1" applyFill="1" applyBorder="1" applyAlignment="1">
      <alignment vertical="center" wrapText="1"/>
    </xf>
    <xf numFmtId="0" fontId="26" fillId="0" borderId="23" xfId="5" applyFont="1" applyBorder="1" applyAlignment="1">
      <alignment horizontal="center" vertical="center" wrapText="1"/>
    </xf>
    <xf numFmtId="0" fontId="26" fillId="8" borderId="23" xfId="0" applyFont="1" applyFill="1" applyBorder="1">
      <alignment vertical="center"/>
    </xf>
    <xf numFmtId="0" fontId="26" fillId="8" borderId="23" xfId="0" applyFont="1" applyFill="1" applyBorder="1" applyAlignment="1">
      <alignment vertical="center" wrapText="1"/>
    </xf>
    <xf numFmtId="0" fontId="26" fillId="11" borderId="23" xfId="5" applyFont="1" applyFill="1" applyBorder="1" applyAlignment="1">
      <alignment vertical="center" wrapText="1"/>
    </xf>
    <xf numFmtId="0" fontId="34" fillId="11" borderId="23" xfId="5" applyFont="1" applyFill="1" applyBorder="1" applyAlignment="1">
      <alignment vertical="center" wrapText="1"/>
    </xf>
    <xf numFmtId="0" fontId="26" fillId="0" borderId="23" xfId="0" applyFont="1" applyBorder="1" applyAlignment="1">
      <alignment horizontal="left" vertical="center"/>
    </xf>
    <xf numFmtId="0" fontId="34" fillId="10" borderId="23" xfId="5" applyFont="1" applyFill="1" applyBorder="1" applyAlignment="1">
      <alignment vertical="center" wrapText="1"/>
    </xf>
    <xf numFmtId="0" fontId="34" fillId="0" borderId="23" xfId="5" applyFont="1" applyBorder="1" applyAlignment="1">
      <alignment horizontal="center" vertical="center" wrapText="1"/>
    </xf>
    <xf numFmtId="0" fontId="34" fillId="8" borderId="23" xfId="5" applyFont="1" applyFill="1" applyBorder="1">
      <alignment vertical="center"/>
    </xf>
    <xf numFmtId="0" fontId="15" fillId="11" borderId="23" xfId="5" applyFont="1" applyFill="1" applyBorder="1" applyAlignment="1">
      <alignment vertical="center" wrapText="1"/>
    </xf>
    <xf numFmtId="0" fontId="15" fillId="10" borderId="23" xfId="5" applyFont="1" applyFill="1" applyBorder="1" applyAlignment="1">
      <alignment vertical="center" wrapText="1"/>
    </xf>
    <xf numFmtId="0" fontId="28" fillId="0" borderId="23" xfId="0" applyFont="1" applyBorder="1" applyAlignment="1">
      <alignment vertical="center" wrapText="1"/>
    </xf>
    <xf numFmtId="0" fontId="20" fillId="10" borderId="23" xfId="5" applyFont="1" applyFill="1" applyBorder="1" applyAlignment="1">
      <alignment vertical="center" wrapText="1"/>
    </xf>
    <xf numFmtId="0" fontId="28" fillId="0" borderId="23" xfId="0" applyFont="1" applyBorder="1" applyAlignment="1">
      <alignment horizontal="center" vertical="center"/>
    </xf>
    <xf numFmtId="0" fontId="15" fillId="8" borderId="23" xfId="5" applyFont="1" applyFill="1" applyBorder="1" applyAlignment="1">
      <alignment horizontal="center" vertical="center" wrapText="1"/>
    </xf>
    <xf numFmtId="0" fontId="67" fillId="0" borderId="23" xfId="0" applyFont="1" applyBorder="1" applyAlignment="1">
      <alignment vertical="center" wrapText="1"/>
    </xf>
    <xf numFmtId="0" fontId="33" fillId="0" borderId="23" xfId="0" applyFont="1" applyBorder="1" applyAlignment="1">
      <alignment horizontal="center" vertical="center"/>
    </xf>
    <xf numFmtId="0" fontId="16" fillId="0" borderId="23" xfId="5" applyFont="1" applyBorder="1" applyAlignment="1">
      <alignment horizontal="center" vertical="center" wrapText="1"/>
    </xf>
    <xf numFmtId="0" fontId="25" fillId="8" borderId="23" xfId="0" applyFont="1" applyFill="1" applyBorder="1" applyAlignment="1">
      <alignment horizontal="center" vertical="center"/>
    </xf>
    <xf numFmtId="0" fontId="14" fillId="10" borderId="23" xfId="5" applyFont="1" applyFill="1" applyBorder="1" applyAlignment="1">
      <alignment vertical="center" wrapText="1"/>
    </xf>
    <xf numFmtId="0" fontId="33" fillId="0" borderId="23" xfId="0" applyFont="1" applyBorder="1" applyAlignment="1">
      <alignment horizontal="center" vertical="center" wrapText="1"/>
    </xf>
    <xf numFmtId="0" fontId="20" fillId="11" borderId="23" xfId="5" applyFont="1" applyFill="1" applyBorder="1" applyAlignment="1">
      <alignment vertical="center" wrapText="1"/>
    </xf>
    <xf numFmtId="0" fontId="75" fillId="0" borderId="23" xfId="0" applyFont="1" applyBorder="1" applyAlignment="1">
      <alignment vertical="center" wrapText="1"/>
    </xf>
    <xf numFmtId="0" fontId="7" fillId="11" borderId="23" xfId="5" applyFont="1" applyFill="1" applyBorder="1" applyAlignment="1">
      <alignment vertical="center" wrapText="1"/>
    </xf>
    <xf numFmtId="0" fontId="7" fillId="8" borderId="23" xfId="5" applyFont="1" applyFill="1" applyBorder="1" applyAlignment="1">
      <alignment vertical="center" wrapText="1"/>
    </xf>
    <xf numFmtId="0" fontId="7" fillId="0" borderId="23" xfId="5" applyFont="1" applyBorder="1" applyAlignment="1">
      <alignment vertical="center" wrapText="1"/>
    </xf>
    <xf numFmtId="0" fontId="7" fillId="0" borderId="23" xfId="5" applyFont="1" applyBorder="1" applyAlignment="1">
      <alignment horizontal="left" vertical="center" wrapText="1"/>
    </xf>
    <xf numFmtId="0" fontId="7" fillId="0" borderId="23" xfId="5" applyFont="1" applyBorder="1" applyAlignment="1">
      <alignment horizontal="center" vertical="center"/>
    </xf>
    <xf numFmtId="0" fontId="7" fillId="0" borderId="23" xfId="5" applyFont="1" applyBorder="1" applyAlignment="1">
      <alignment horizontal="center" vertical="center" wrapText="1"/>
    </xf>
    <xf numFmtId="0" fontId="7" fillId="0" borderId="23" xfId="0" applyFont="1" applyBorder="1" applyAlignment="1">
      <alignment vertical="center" wrapText="1"/>
    </xf>
    <xf numFmtId="0" fontId="7" fillId="0" borderId="23" xfId="0" applyFont="1" applyBorder="1">
      <alignment vertical="center"/>
    </xf>
    <xf numFmtId="0" fontId="17" fillId="0" borderId="23" xfId="5" applyFont="1" applyBorder="1" applyAlignment="1">
      <alignment horizontal="center" vertical="center"/>
    </xf>
    <xf numFmtId="0" fontId="20" fillId="0" borderId="23" xfId="5" applyFont="1" applyBorder="1" applyAlignment="1">
      <alignment horizontal="center" vertical="center" wrapText="1"/>
    </xf>
    <xf numFmtId="0" fontId="17" fillId="11" borderId="23" xfId="5" applyFont="1" applyFill="1" applyBorder="1" applyAlignment="1">
      <alignment vertical="center" wrapText="1"/>
    </xf>
    <xf numFmtId="0" fontId="17" fillId="8" borderId="23" xfId="5" applyFont="1" applyFill="1" applyBorder="1" applyAlignment="1">
      <alignment vertical="center" wrapText="1"/>
    </xf>
    <xf numFmtId="0" fontId="22" fillId="0" borderId="23" xfId="8" applyBorder="1" applyAlignment="1">
      <alignment vertical="center" wrapText="1"/>
    </xf>
    <xf numFmtId="0" fontId="20" fillId="8" borderId="23" xfId="5" applyFont="1" applyFill="1" applyBorder="1" applyAlignment="1">
      <alignment vertical="center" wrapText="1"/>
    </xf>
    <xf numFmtId="0" fontId="22" fillId="0" borderId="23" xfId="0" applyFont="1" applyBorder="1" applyAlignment="1">
      <alignment vertical="center" wrapText="1"/>
    </xf>
    <xf numFmtId="0" fontId="14" fillId="11" borderId="23" xfId="5" applyFont="1" applyFill="1" applyBorder="1" applyAlignment="1">
      <alignment vertical="center" wrapText="1"/>
    </xf>
    <xf numFmtId="0" fontId="15" fillId="14" borderId="23" xfId="0" applyFont="1" applyFill="1" applyBorder="1">
      <alignment vertical="center"/>
    </xf>
    <xf numFmtId="0" fontId="15" fillId="0" borderId="23" xfId="0" applyFont="1" applyBorder="1" applyAlignment="1">
      <alignment horizontal="center" vertical="center"/>
    </xf>
    <xf numFmtId="0" fontId="15" fillId="13" borderId="23" xfId="5" applyFont="1" applyFill="1" applyBorder="1" applyAlignment="1">
      <alignment horizontal="center" vertical="center" wrapText="1"/>
    </xf>
    <xf numFmtId="0" fontId="15" fillId="15" borderId="23" xfId="5" applyFont="1" applyFill="1" applyBorder="1" applyAlignment="1">
      <alignment vertical="center" wrapText="1"/>
    </xf>
    <xf numFmtId="0" fontId="16" fillId="13" borderId="23" xfId="5" applyFont="1" applyFill="1" applyBorder="1" applyAlignment="1">
      <alignment horizontal="center" vertical="center" wrapText="1"/>
    </xf>
    <xf numFmtId="0" fontId="15" fillId="16" borderId="23" xfId="5" applyFont="1" applyFill="1" applyBorder="1" applyAlignment="1">
      <alignment vertical="center" wrapText="1"/>
    </xf>
    <xf numFmtId="0" fontId="15" fillId="8" borderId="23" xfId="0" applyFont="1" applyFill="1" applyBorder="1" applyAlignment="1">
      <alignment horizontal="center" vertical="center"/>
    </xf>
    <xf numFmtId="0" fontId="15" fillId="14" borderId="23" xfId="5" applyFont="1" applyFill="1" applyBorder="1" applyAlignment="1">
      <alignment vertical="center" wrapText="1"/>
    </xf>
    <xf numFmtId="0" fontId="15" fillId="17" borderId="23" xfId="0" applyFont="1" applyFill="1" applyBorder="1" applyAlignment="1">
      <alignment vertical="center" wrapText="1"/>
    </xf>
    <xf numFmtId="0" fontId="20" fillId="8" borderId="23" xfId="0" applyFont="1" applyFill="1" applyBorder="1" applyAlignment="1">
      <alignment vertical="center" wrapText="1"/>
    </xf>
    <xf numFmtId="0" fontId="15" fillId="18" borderId="23" xfId="0" applyFont="1" applyFill="1" applyBorder="1" applyAlignment="1">
      <alignment vertical="center" wrapText="1"/>
    </xf>
    <xf numFmtId="0" fontId="15" fillId="8" borderId="23" xfId="0" applyFont="1" applyFill="1" applyBorder="1" applyAlignment="1">
      <alignment horizontal="left" vertical="center" wrapText="1"/>
    </xf>
    <xf numFmtId="0" fontId="26" fillId="8" borderId="23" xfId="0" applyFont="1" applyFill="1" applyBorder="1" applyAlignment="1">
      <alignment horizontal="center" vertical="center"/>
    </xf>
    <xf numFmtId="0" fontId="20" fillId="0" borderId="23" xfId="0" applyFont="1" applyBorder="1" applyAlignment="1">
      <alignment horizontal="left" vertical="center" wrapText="1"/>
    </xf>
    <xf numFmtId="0" fontId="34" fillId="0" borderId="23" xfId="0" applyFont="1" applyBorder="1" applyAlignment="1">
      <alignment horizontal="center" vertical="center"/>
    </xf>
    <xf numFmtId="0" fontId="17" fillId="17" borderId="23" xfId="0" applyFont="1" applyFill="1" applyBorder="1" applyAlignment="1">
      <alignment vertical="center" wrapText="1"/>
    </xf>
    <xf numFmtId="0" fontId="7" fillId="8" borderId="23" xfId="0" applyFont="1" applyFill="1" applyBorder="1" applyAlignment="1">
      <alignment vertical="center" wrapText="1"/>
    </xf>
    <xf numFmtId="0" fontId="7" fillId="17" borderId="23" xfId="0" applyFont="1" applyFill="1" applyBorder="1" applyAlignment="1">
      <alignment vertical="center" wrapText="1"/>
    </xf>
    <xf numFmtId="0" fontId="27" fillId="8" borderId="23" xfId="0" applyFont="1" applyFill="1" applyBorder="1" applyAlignment="1">
      <alignment vertical="center" wrapText="1"/>
    </xf>
    <xf numFmtId="0" fontId="27" fillId="0" borderId="23" xfId="0" applyFont="1" applyBorder="1" applyAlignment="1">
      <alignment vertical="center" wrapText="1"/>
    </xf>
    <xf numFmtId="0" fontId="27" fillId="0" borderId="23" xfId="0" applyFont="1" applyBorder="1" applyAlignment="1">
      <alignment horizontal="left" vertical="center" wrapText="1"/>
    </xf>
    <xf numFmtId="0" fontId="27" fillId="0" borderId="23" xfId="0" applyFont="1" applyBorder="1" applyAlignment="1">
      <alignment horizontal="center" vertical="center"/>
    </xf>
    <xf numFmtId="0" fontId="15" fillId="5" borderId="23" xfId="0" applyFont="1" applyFill="1" applyBorder="1" applyAlignment="1">
      <alignment vertical="center" wrapText="1"/>
    </xf>
    <xf numFmtId="0" fontId="34" fillId="8" borderId="23" xfId="0" applyFont="1" applyFill="1" applyBorder="1" applyAlignment="1">
      <alignment vertical="center" wrapText="1"/>
    </xf>
    <xf numFmtId="0" fontId="41" fillId="18" borderId="23" xfId="0" applyFont="1" applyFill="1" applyBorder="1" applyAlignment="1">
      <alignment vertical="center" wrapText="1"/>
    </xf>
    <xf numFmtId="0" fontId="15" fillId="13" borderId="23" xfId="0" applyFont="1" applyFill="1" applyBorder="1" applyAlignment="1">
      <alignment vertical="center" wrapText="1"/>
    </xf>
    <xf numFmtId="0" fontId="15" fillId="12" borderId="23" xfId="0" applyFont="1" applyFill="1" applyBorder="1" applyAlignment="1">
      <alignment vertical="center" wrapText="1"/>
    </xf>
    <xf numFmtId="0" fontId="20" fillId="12" borderId="23" xfId="0" applyFont="1" applyFill="1" applyBorder="1" applyAlignment="1">
      <alignment vertical="center" wrapText="1"/>
    </xf>
    <xf numFmtId="0" fontId="15" fillId="12" borderId="23" xfId="0" applyFont="1" applyFill="1" applyBorder="1" applyAlignment="1">
      <alignment horizontal="left" vertical="center" wrapText="1"/>
    </xf>
    <xf numFmtId="0" fontId="26" fillId="12" borderId="23" xfId="0" applyFont="1" applyFill="1" applyBorder="1" applyAlignment="1">
      <alignment horizontal="center" vertical="center"/>
    </xf>
    <xf numFmtId="0" fontId="20" fillId="8" borderId="23" xfId="0" applyFont="1" applyFill="1" applyBorder="1">
      <alignment vertical="center"/>
    </xf>
    <xf numFmtId="0" fontId="17" fillId="8" borderId="23" xfId="0" applyFont="1" applyFill="1" applyBorder="1" applyAlignment="1">
      <alignment vertical="center" wrapText="1"/>
    </xf>
    <xf numFmtId="0" fontId="7" fillId="0" borderId="23" xfId="0" applyFont="1" applyBorder="1" applyAlignment="1">
      <alignment horizontal="left" vertical="center" wrapText="1"/>
    </xf>
    <xf numFmtId="0" fontId="17" fillId="0" borderId="23" xfId="0" applyFont="1" applyBorder="1">
      <alignment vertical="center"/>
    </xf>
    <xf numFmtId="0" fontId="20" fillId="0" borderId="23" xfId="0" applyFont="1" applyBorder="1" applyAlignment="1">
      <alignment horizontal="left" vertical="center"/>
    </xf>
    <xf numFmtId="0" fontId="20" fillId="8" borderId="23" xfId="0" applyFont="1" applyFill="1" applyBorder="1" applyAlignment="1">
      <alignment horizontal="left" vertical="center" wrapText="1"/>
    </xf>
    <xf numFmtId="0" fontId="10" fillId="0" borderId="23" xfId="8" applyFont="1" applyBorder="1">
      <alignment vertical="center"/>
    </xf>
    <xf numFmtId="0" fontId="31" fillId="0" borderId="23" xfId="0" applyFont="1" applyBorder="1" applyAlignment="1">
      <alignment horizontal="center" vertical="center"/>
    </xf>
    <xf numFmtId="0" fontId="14" fillId="0" borderId="23" xfId="5" applyFont="1" applyBorder="1" applyAlignment="1">
      <alignment horizontal="center" vertical="center" wrapText="1"/>
    </xf>
    <xf numFmtId="0" fontId="22" fillId="0" borderId="23" xfId="8" applyBorder="1" applyAlignment="1">
      <alignment horizontal="left" vertical="center" wrapText="1"/>
    </xf>
    <xf numFmtId="0" fontId="77" fillId="0" borderId="23" xfId="0" applyFont="1" applyBorder="1">
      <alignment vertical="center"/>
    </xf>
    <xf numFmtId="0" fontId="64" fillId="8" borderId="23" xfId="7" applyFont="1" applyFill="1" applyBorder="1" applyAlignment="1">
      <alignment horizontal="center" vertical="center"/>
    </xf>
    <xf numFmtId="0" fontId="39" fillId="0" borderId="23" xfId="0" applyFont="1" applyBorder="1" applyAlignment="1">
      <alignment vertical="center" wrapText="1"/>
    </xf>
    <xf numFmtId="0" fontId="78" fillId="0" borderId="23" xfId="8" applyFont="1" applyBorder="1" applyAlignment="1">
      <alignment horizontal="left" vertical="center" wrapText="1"/>
    </xf>
    <xf numFmtId="0" fontId="14" fillId="5" borderId="23" xfId="0" applyFont="1" applyFill="1" applyBorder="1" applyAlignment="1">
      <alignment vertical="center" wrapText="1"/>
    </xf>
    <xf numFmtId="0" fontId="14" fillId="8" borderId="23" xfId="0" applyFont="1" applyFill="1" applyBorder="1" applyAlignment="1">
      <alignment vertical="center" wrapText="1"/>
    </xf>
    <xf numFmtId="0" fontId="22" fillId="8" borderId="23" xfId="8" applyFill="1" applyBorder="1" applyAlignment="1">
      <alignment vertical="center" wrapText="1"/>
    </xf>
    <xf numFmtId="0" fontId="79" fillId="0" borderId="0" xfId="0" applyFont="1">
      <alignment vertical="center"/>
    </xf>
    <xf numFmtId="11" fontId="40" fillId="0" borderId="23" xfId="5" applyNumberFormat="1" applyFont="1" applyBorder="1" applyAlignment="1">
      <alignment vertical="center" wrapText="1"/>
    </xf>
    <xf numFmtId="0" fontId="40" fillId="0" borderId="23" xfId="5" applyFont="1" applyBorder="1" applyAlignment="1">
      <alignment vertical="center" wrapText="1"/>
    </xf>
    <xf numFmtId="0" fontId="32" fillId="0" borderId="23" xfId="5" applyFont="1" applyBorder="1" applyAlignment="1">
      <alignment vertical="center" wrapText="1"/>
    </xf>
    <xf numFmtId="0" fontId="20" fillId="8" borderId="9" xfId="0" applyFont="1" applyFill="1" applyBorder="1" applyAlignment="1">
      <alignment vertical="center" wrapText="1"/>
    </xf>
    <xf numFmtId="0" fontId="15" fillId="0" borderId="12" xfId="0" applyFont="1" applyBorder="1" applyAlignment="1">
      <alignment vertical="center" wrapText="1"/>
    </xf>
    <xf numFmtId="0" fontId="15" fillId="8" borderId="24" xfId="0" applyFont="1" applyFill="1" applyBorder="1" applyAlignment="1">
      <alignment vertical="center" wrapText="1"/>
    </xf>
    <xf numFmtId="0" fontId="18" fillId="8" borderId="23" xfId="0" applyFont="1" applyFill="1" applyBorder="1" applyAlignment="1">
      <alignment vertical="center" wrapText="1"/>
    </xf>
    <xf numFmtId="0" fontId="20" fillId="18" borderId="23" xfId="0" applyFont="1" applyFill="1" applyBorder="1" applyAlignment="1">
      <alignment vertical="center" wrapText="1"/>
    </xf>
    <xf numFmtId="0" fontId="14" fillId="8" borderId="23" xfId="5" applyFont="1" applyFill="1" applyBorder="1" applyAlignment="1">
      <alignment horizontal="center" vertical="center"/>
    </xf>
    <xf numFmtId="0" fontId="45" fillId="0" borderId="23" xfId="7" applyFont="1" applyBorder="1" applyAlignment="1">
      <alignment horizontal="left" vertical="center" wrapText="1"/>
    </xf>
    <xf numFmtId="0" fontId="49" fillId="0" borderId="23" xfId="7" applyFont="1" applyBorder="1" applyAlignment="1">
      <alignment horizontal="left" vertical="center"/>
    </xf>
    <xf numFmtId="0" fontId="25" fillId="27" borderId="23" xfId="1" applyFont="1" applyFill="1" applyBorder="1" applyAlignment="1">
      <alignment horizontal="center" vertical="center"/>
    </xf>
    <xf numFmtId="0" fontId="25" fillId="27" borderId="23" xfId="1" applyFont="1" applyFill="1" applyBorder="1" applyAlignment="1">
      <alignment vertical="center" wrapText="1"/>
    </xf>
    <xf numFmtId="0" fontId="25" fillId="27" borderId="23" xfId="1" applyFont="1" applyFill="1" applyBorder="1">
      <alignment vertical="center"/>
    </xf>
    <xf numFmtId="0" fontId="22" fillId="8" borderId="23" xfId="6" applyFill="1" applyBorder="1" applyAlignment="1">
      <alignment vertical="center" wrapText="1"/>
    </xf>
    <xf numFmtId="0" fontId="34" fillId="8" borderId="23" xfId="0" applyFont="1" applyFill="1" applyBorder="1">
      <alignment vertical="center"/>
    </xf>
    <xf numFmtId="0" fontId="26" fillId="8" borderId="18" xfId="0" applyFont="1" applyFill="1" applyBorder="1">
      <alignment vertical="center"/>
    </xf>
    <xf numFmtId="0" fontId="16" fillId="8" borderId="23" xfId="0" applyFont="1" applyFill="1" applyBorder="1">
      <alignment vertical="center"/>
    </xf>
    <xf numFmtId="0" fontId="16" fillId="8" borderId="23" xfId="0" applyFont="1" applyFill="1" applyBorder="1" applyAlignment="1">
      <alignment vertical="center" wrapText="1"/>
    </xf>
    <xf numFmtId="0" fontId="68" fillId="8" borderId="0" xfId="0" applyFont="1" applyFill="1" applyAlignment="1">
      <alignment vertical="center" wrapText="1"/>
    </xf>
    <xf numFmtId="0" fontId="68" fillId="8" borderId="23" xfId="0" applyFont="1" applyFill="1" applyBorder="1" applyAlignment="1">
      <alignment vertical="center" wrapText="1"/>
    </xf>
    <xf numFmtId="0" fontId="70" fillId="8" borderId="0" xfId="0" applyFont="1" applyFill="1">
      <alignment vertical="center"/>
    </xf>
    <xf numFmtId="0" fontId="14" fillId="8" borderId="23" xfId="0" applyFont="1" applyFill="1" applyBorder="1">
      <alignment vertical="center"/>
    </xf>
    <xf numFmtId="0" fontId="35" fillId="8" borderId="23" xfId="0" applyFont="1" applyFill="1" applyBorder="1">
      <alignment vertical="center"/>
    </xf>
    <xf numFmtId="0" fontId="15" fillId="8" borderId="0" xfId="0" applyFont="1" applyFill="1" applyAlignment="1">
      <alignment vertical="center" wrapText="1"/>
    </xf>
    <xf numFmtId="0" fontId="39" fillId="8" borderId="23" xfId="0" applyFont="1" applyFill="1" applyBorder="1" applyAlignment="1">
      <alignment vertical="center" wrapText="1"/>
    </xf>
    <xf numFmtId="0" fontId="28" fillId="8" borderId="23" xfId="0" applyFont="1" applyFill="1" applyBorder="1" applyAlignment="1">
      <alignment vertical="center" wrapText="1"/>
    </xf>
    <xf numFmtId="0" fontId="67" fillId="8" borderId="23" xfId="0" applyFont="1" applyFill="1" applyBorder="1" applyAlignment="1">
      <alignment vertical="center" wrapText="1"/>
    </xf>
    <xf numFmtId="0" fontId="22" fillId="8" borderId="0" xfId="8" applyFill="1" applyAlignment="1">
      <alignment vertical="center" wrapText="1"/>
    </xf>
    <xf numFmtId="0" fontId="69" fillId="8" borderId="0" xfId="0" applyFont="1" applyFill="1" applyAlignment="1">
      <alignment vertical="center" wrapText="1"/>
    </xf>
    <xf numFmtId="0" fontId="75" fillId="8" borderId="23" xfId="0" applyFont="1" applyFill="1" applyBorder="1" applyAlignment="1">
      <alignment vertical="center" wrapText="1"/>
    </xf>
    <xf numFmtId="0" fontId="7" fillId="8" borderId="23" xfId="0" applyFont="1" applyFill="1" applyBorder="1">
      <alignment vertical="center"/>
    </xf>
    <xf numFmtId="0" fontId="20" fillId="8" borderId="23" xfId="5" applyFont="1" applyFill="1" applyBorder="1" applyAlignment="1">
      <alignment horizontal="left" vertical="center" wrapText="1"/>
    </xf>
    <xf numFmtId="0" fontId="22" fillId="8" borderId="23" xfId="8" applyFill="1" applyBorder="1" applyAlignment="1">
      <alignment horizontal="left" vertical="center" wrapText="1"/>
    </xf>
    <xf numFmtId="0" fontId="35" fillId="8" borderId="23" xfId="0" applyFont="1" applyFill="1" applyBorder="1" applyAlignment="1">
      <alignment vertical="center" wrapText="1"/>
    </xf>
    <xf numFmtId="0" fontId="16" fillId="8" borderId="0" xfId="0" applyFont="1" applyFill="1">
      <alignment vertical="center"/>
    </xf>
    <xf numFmtId="0" fontId="16" fillId="8" borderId="0" xfId="0" applyFont="1" applyFill="1" applyAlignment="1">
      <alignment vertical="center" wrapText="1"/>
    </xf>
    <xf numFmtId="0" fontId="54" fillId="8" borderId="23" xfId="7" applyFont="1" applyFill="1" applyBorder="1" applyAlignment="1">
      <alignment horizontal="center" vertical="center"/>
    </xf>
    <xf numFmtId="0" fontId="2" fillId="8" borderId="9" xfId="0" applyFont="1" applyFill="1" applyBorder="1" applyAlignment="1">
      <alignment horizontal="left" vertical="center"/>
    </xf>
    <xf numFmtId="0" fontId="2" fillId="8" borderId="23" xfId="0" applyFont="1" applyFill="1" applyBorder="1" applyAlignment="1">
      <alignment horizontal="left" vertical="center"/>
    </xf>
    <xf numFmtId="0" fontId="77" fillId="0" borderId="23" xfId="0" applyFont="1" applyBorder="1" applyAlignment="1">
      <alignment vertical="center" wrapText="1"/>
    </xf>
    <xf numFmtId="0" fontId="58" fillId="9" borderId="4" xfId="7" applyFont="1" applyFill="1" applyBorder="1" applyAlignment="1">
      <alignment horizontal="center" vertical="center"/>
    </xf>
    <xf numFmtId="0" fontId="53" fillId="12" borderId="23" xfId="7" applyFont="1" applyFill="1" applyBorder="1" applyAlignment="1">
      <alignment horizontal="center" vertical="center"/>
    </xf>
    <xf numFmtId="0" fontId="77" fillId="0" borderId="23" xfId="0" applyFont="1" applyBorder="1" applyAlignment="1">
      <alignment horizontal="center" vertical="center"/>
    </xf>
    <xf numFmtId="0" fontId="2" fillId="0" borderId="5" xfId="7" applyFont="1" applyBorder="1" applyAlignment="1">
      <alignment horizontal="left" vertical="center" wrapText="1"/>
    </xf>
    <xf numFmtId="0" fontId="82" fillId="8" borderId="23" xfId="8" applyFont="1" applyFill="1" applyBorder="1" applyAlignment="1">
      <alignment vertical="center" wrapText="1"/>
    </xf>
    <xf numFmtId="0" fontId="8" fillId="8" borderId="23" xfId="8" applyFont="1" applyFill="1" applyBorder="1" applyAlignment="1">
      <alignment horizontal="left" vertical="center" wrapText="1"/>
    </xf>
    <xf numFmtId="0" fontId="32" fillId="8" borderId="23" xfId="0" applyFont="1" applyFill="1" applyBorder="1" applyAlignment="1">
      <alignment vertical="center" wrapText="1"/>
    </xf>
    <xf numFmtId="0" fontId="83" fillId="8" borderId="23" xfId="0" applyFont="1" applyFill="1" applyBorder="1" applyAlignment="1">
      <alignment vertical="center" wrapText="1"/>
    </xf>
    <xf numFmtId="0" fontId="83" fillId="0" borderId="23" xfId="0" applyFont="1" applyBorder="1" applyAlignment="1">
      <alignment vertical="center" wrapText="1"/>
    </xf>
    <xf numFmtId="0" fontId="32" fillId="0" borderId="23" xfId="0" applyFont="1" applyBorder="1" applyAlignment="1">
      <alignment horizontal="left" vertical="center" wrapText="1"/>
    </xf>
    <xf numFmtId="0" fontId="83" fillId="0" borderId="23" xfId="0" applyFont="1" applyBorder="1" applyAlignment="1">
      <alignment horizontal="center" vertical="center"/>
    </xf>
    <xf numFmtId="0" fontId="40" fillId="8" borderId="23" xfId="5" applyFont="1" applyFill="1" applyBorder="1">
      <alignment vertical="center"/>
    </xf>
    <xf numFmtId="0" fontId="84" fillId="0" borderId="23" xfId="7" applyFont="1" applyBorder="1" applyAlignment="1">
      <alignment horizontal="center" vertical="center"/>
    </xf>
    <xf numFmtId="0" fontId="87" fillId="0" borderId="0" xfId="7" applyFont="1" applyAlignment="1">
      <alignment vertical="center" wrapText="1"/>
    </xf>
    <xf numFmtId="0" fontId="34" fillId="0" borderId="18" xfId="0" applyFont="1" applyBorder="1" applyAlignment="1">
      <alignment vertical="center" wrapText="1"/>
    </xf>
    <xf numFmtId="0" fontId="88" fillId="0" borderId="15" xfId="0" applyFont="1" applyBorder="1" applyAlignment="1">
      <alignment vertical="center" wrapText="1"/>
    </xf>
    <xf numFmtId="0" fontId="89" fillId="0" borderId="0" xfId="7" applyFont="1" applyAlignment="1">
      <alignment vertical="center" wrapText="1"/>
    </xf>
    <xf numFmtId="0" fontId="90" fillId="0" borderId="0" xfId="0" applyFont="1" applyAlignment="1">
      <alignment vertical="center" wrapText="1"/>
    </xf>
    <xf numFmtId="10" fontId="53" fillId="0" borderId="5" xfId="7" applyNumberFormat="1" applyFont="1" applyBorder="1" applyAlignment="1">
      <alignment horizontal="center" vertical="center" wrapText="1"/>
    </xf>
    <xf numFmtId="0" fontId="25" fillId="28" borderId="23" xfId="1" applyFont="1" applyFill="1" applyBorder="1" applyAlignment="1">
      <alignment vertical="center" wrapText="1"/>
    </xf>
    <xf numFmtId="0" fontId="25" fillId="28" borderId="23" xfId="1" applyFont="1" applyFill="1" applyBorder="1">
      <alignment vertical="center"/>
    </xf>
    <xf numFmtId="0" fontId="2" fillId="9" borderId="9" xfId="0" applyFont="1" applyFill="1" applyBorder="1" applyAlignment="1">
      <alignment horizontal="left" vertical="center"/>
    </xf>
    <xf numFmtId="0" fontId="77" fillId="0" borderId="23" xfId="0" applyFont="1" applyBorder="1" applyAlignment="1">
      <alignment horizontal="left" vertical="center" wrapText="1"/>
    </xf>
    <xf numFmtId="0" fontId="26" fillId="20" borderId="18" xfId="0" applyFont="1" applyFill="1" applyBorder="1">
      <alignment vertical="center"/>
    </xf>
    <xf numFmtId="0" fontId="30" fillId="28" borderId="23" xfId="1" applyFont="1" applyFill="1" applyBorder="1" applyAlignment="1">
      <alignment horizontal="center" vertical="center"/>
    </xf>
    <xf numFmtId="0" fontId="26" fillId="20" borderId="23" xfId="0" applyFont="1" applyFill="1" applyBorder="1">
      <alignment vertical="center"/>
    </xf>
    <xf numFmtId="0" fontId="53" fillId="9" borderId="23" xfId="7" applyFont="1" applyFill="1" applyBorder="1" applyAlignment="1">
      <alignment horizontal="center" vertical="center"/>
    </xf>
    <xf numFmtId="10" fontId="53" fillId="9" borderId="5" xfId="7" applyNumberFormat="1" applyFont="1" applyFill="1" applyBorder="1" applyAlignment="1">
      <alignment horizontal="center" vertical="center"/>
    </xf>
    <xf numFmtId="0" fontId="34" fillId="20" borderId="23" xfId="0" applyFont="1" applyFill="1" applyBorder="1">
      <alignment vertical="center"/>
    </xf>
    <xf numFmtId="0" fontId="34" fillId="20" borderId="18" xfId="0" applyFont="1" applyFill="1" applyBorder="1">
      <alignment vertical="center"/>
    </xf>
    <xf numFmtId="0" fontId="77" fillId="0" borderId="23" xfId="0" applyFont="1" applyBorder="1" applyAlignment="1">
      <alignment horizontal="left" vertical="center"/>
    </xf>
    <xf numFmtId="0" fontId="77" fillId="9" borderId="9" xfId="0" applyFont="1" applyFill="1" applyBorder="1" applyAlignment="1">
      <alignment horizontal="left" vertical="center"/>
    </xf>
    <xf numFmtId="0" fontId="80" fillId="8" borderId="9" xfId="0" applyFont="1" applyFill="1" applyBorder="1" applyAlignment="1">
      <alignment horizontal="left" vertical="center"/>
    </xf>
    <xf numFmtId="0" fontId="80" fillId="0" borderId="23" xfId="0" applyFont="1" applyBorder="1" applyAlignment="1">
      <alignment horizontal="left" vertical="center"/>
    </xf>
    <xf numFmtId="0" fontId="68" fillId="0" borderId="23" xfId="0" applyFont="1" applyBorder="1">
      <alignment vertical="center"/>
    </xf>
    <xf numFmtId="0" fontId="58" fillId="8" borderId="4" xfId="7" applyFont="1" applyFill="1" applyBorder="1" applyAlignment="1">
      <alignment horizontal="center" vertical="center"/>
    </xf>
    <xf numFmtId="0" fontId="77" fillId="8" borderId="23" xfId="0" applyFont="1" applyFill="1" applyBorder="1" applyAlignment="1">
      <alignment horizontal="left" vertical="center"/>
    </xf>
    <xf numFmtId="0" fontId="56" fillId="8" borderId="23" xfId="7" applyFont="1" applyFill="1" applyBorder="1" applyAlignment="1">
      <alignment horizontal="center" vertical="center"/>
    </xf>
    <xf numFmtId="0" fontId="56" fillId="8" borderId="23" xfId="7" applyNumberFormat="1" applyFont="1" applyFill="1" applyBorder="1" applyAlignment="1">
      <alignment horizontal="center" vertical="center"/>
    </xf>
    <xf numFmtId="10" fontId="56" fillId="8" borderId="5" xfId="7" applyNumberFormat="1" applyFont="1" applyFill="1" applyBorder="1" applyAlignment="1">
      <alignment horizontal="center" vertical="center"/>
    </xf>
    <xf numFmtId="0" fontId="18" fillId="5" borderId="23" xfId="5" applyFont="1" applyFill="1" applyBorder="1" applyAlignment="1">
      <alignment vertical="center" wrapText="1"/>
    </xf>
    <xf numFmtId="0" fontId="28" fillId="0" borderId="0" xfId="0" applyFont="1" applyAlignment="1">
      <alignment horizontal="center" vertical="center"/>
    </xf>
    <xf numFmtId="0" fontId="52" fillId="8" borderId="23" xfId="7" applyFont="1" applyFill="1" applyBorder="1" applyAlignment="1">
      <alignment horizontal="center" vertical="center"/>
    </xf>
    <xf numFmtId="0" fontId="26" fillId="20" borderId="18" xfId="0" applyFont="1" applyFill="1" applyBorder="1" applyAlignment="1">
      <alignment vertical="center" wrapText="1"/>
    </xf>
    <xf numFmtId="0" fontId="34" fillId="20" borderId="18" xfId="0" applyFont="1" applyFill="1" applyBorder="1" applyAlignment="1">
      <alignment vertical="center" wrapText="1"/>
    </xf>
    <xf numFmtId="0" fontId="0" fillId="0" borderId="0" xfId="0" applyAlignment="1">
      <alignment vertical="center" wrapText="1"/>
    </xf>
    <xf numFmtId="0" fontId="93" fillId="0" borderId="0" xfId="7" applyFont="1" applyAlignment="1">
      <alignment vertical="center"/>
    </xf>
    <xf numFmtId="0" fontId="19" fillId="0" borderId="12" xfId="5" applyFont="1" applyBorder="1">
      <alignment vertical="center"/>
    </xf>
    <xf numFmtId="0" fontId="19" fillId="8" borderId="9" xfId="0" applyFont="1" applyFill="1" applyBorder="1" applyAlignment="1">
      <alignment horizontal="left" vertical="center" wrapText="1"/>
    </xf>
    <xf numFmtId="0" fontId="19" fillId="8" borderId="11" xfId="0" applyFont="1" applyFill="1" applyBorder="1" applyAlignment="1">
      <alignment horizontal="left" vertical="center" wrapText="1"/>
    </xf>
    <xf numFmtId="0" fontId="19" fillId="8" borderId="12" xfId="0" applyFont="1" applyFill="1" applyBorder="1" applyAlignment="1">
      <alignment horizontal="left" vertical="center" wrapText="1"/>
    </xf>
    <xf numFmtId="0" fontId="19" fillId="0" borderId="23" xfId="0" applyFont="1" applyBorder="1" applyAlignment="1">
      <alignment horizontal="left" vertical="center"/>
    </xf>
    <xf numFmtId="0" fontId="15" fillId="12" borderId="23" xfId="5" applyFont="1" applyFill="1" applyBorder="1" applyAlignment="1">
      <alignment vertical="center" wrapText="1"/>
    </xf>
    <xf numFmtId="0" fontId="20" fillId="0" borderId="23" xfId="5" applyFont="1" applyBorder="1">
      <alignment vertical="center"/>
    </xf>
    <xf numFmtId="0" fontId="10" fillId="0" borderId="0" xfId="0" applyFont="1" applyAlignment="1">
      <alignment vertical="center" wrapText="1"/>
    </xf>
    <xf numFmtId="0" fontId="15" fillId="8" borderId="19" xfId="0" applyFont="1" applyFill="1" applyBorder="1">
      <alignment vertical="center"/>
    </xf>
    <xf numFmtId="0" fontId="98" fillId="0" borderId="23" xfId="0" applyFont="1" applyBorder="1">
      <alignment vertical="center"/>
    </xf>
    <xf numFmtId="0" fontId="98" fillId="0" borderId="23" xfId="0" applyFont="1" applyBorder="1" applyAlignment="1">
      <alignment horizontal="center" vertical="center"/>
    </xf>
    <xf numFmtId="0" fontId="26" fillId="0" borderId="18" xfId="0" applyFont="1" applyBorder="1" applyAlignment="1">
      <alignment vertical="center" wrapText="1"/>
    </xf>
    <xf numFmtId="0" fontId="99" fillId="0" borderId="0" xfId="0" applyFont="1">
      <alignment vertical="center"/>
    </xf>
    <xf numFmtId="0" fontId="56" fillId="9" borderId="23" xfId="7" applyFont="1" applyFill="1" applyBorder="1" applyAlignment="1">
      <alignment horizontal="center" vertical="center"/>
    </xf>
    <xf numFmtId="0" fontId="56" fillId="9" borderId="23" xfId="7" applyNumberFormat="1" applyFont="1" applyFill="1" applyBorder="1" applyAlignment="1">
      <alignment horizontal="center" vertical="center"/>
    </xf>
    <xf numFmtId="10" fontId="56" fillId="9" borderId="5" xfId="7" applyNumberFormat="1" applyFont="1" applyFill="1" applyBorder="1" applyAlignment="1">
      <alignment horizontal="center" vertical="center"/>
    </xf>
    <xf numFmtId="0" fontId="25" fillId="0" borderId="23"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0" xfId="0" applyFont="1" applyBorder="1" applyAlignment="1">
      <alignment horizontal="center" vertical="center"/>
    </xf>
    <xf numFmtId="0" fontId="25" fillId="0" borderId="19" xfId="0" applyFont="1" applyBorder="1" applyAlignment="1">
      <alignment horizontal="center" vertical="center"/>
    </xf>
    <xf numFmtId="0" fontId="25" fillId="0" borderId="18" xfId="0" applyFont="1" applyBorder="1" applyAlignment="1">
      <alignment horizontal="center" vertical="center"/>
    </xf>
    <xf numFmtId="0" fontId="30" fillId="0" borderId="10" xfId="0" applyFont="1" applyBorder="1" applyAlignment="1">
      <alignment horizontal="center" vertical="center" wrapText="1"/>
    </xf>
    <xf numFmtId="0" fontId="30" fillId="0" borderId="19" xfId="0" applyFont="1" applyBorder="1" applyAlignment="1">
      <alignment horizontal="center" vertical="center" wrapText="1"/>
    </xf>
    <xf numFmtId="0" fontId="30" fillId="0" borderId="18" xfId="0" applyFont="1" applyBorder="1" applyAlignment="1">
      <alignment horizontal="center" vertical="center" wrapText="1"/>
    </xf>
    <xf numFmtId="0" fontId="20" fillId="0" borderId="13" xfId="0" applyFont="1" applyBorder="1" applyAlignment="1">
      <alignment horizontal="center" vertical="center"/>
    </xf>
    <xf numFmtId="0" fontId="20" fillId="0" borderId="16" xfId="0" applyFont="1" applyBorder="1" applyAlignment="1">
      <alignment horizontal="center" vertical="center"/>
    </xf>
    <xf numFmtId="0" fontId="20" fillId="0" borderId="25" xfId="0" applyFont="1" applyBorder="1" applyAlignment="1">
      <alignment horizontal="center" vertical="center"/>
    </xf>
    <xf numFmtId="0" fontId="25" fillId="0" borderId="23" xfId="0" applyFont="1" applyBorder="1" applyAlignment="1">
      <alignment horizontal="center" vertical="center"/>
    </xf>
    <xf numFmtId="0" fontId="15" fillId="0" borderId="10"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18" xfId="0" applyFont="1" applyBorder="1" applyAlignment="1">
      <alignment horizontal="center" vertical="center" wrapText="1"/>
    </xf>
    <xf numFmtId="0" fontId="20" fillId="0" borderId="10" xfId="0" applyFont="1" applyBorder="1" applyAlignment="1">
      <alignment horizontal="center" vertical="center"/>
    </xf>
    <xf numFmtId="0" fontId="20" fillId="0" borderId="19" xfId="0" applyFont="1" applyBorder="1" applyAlignment="1">
      <alignment horizontal="center" vertical="center"/>
    </xf>
    <xf numFmtId="0" fontId="20" fillId="0" borderId="18" xfId="0" applyFont="1" applyBorder="1" applyAlignment="1">
      <alignment horizontal="center" vertical="center"/>
    </xf>
    <xf numFmtId="0" fontId="15" fillId="0" borderId="23" xfId="0" applyFont="1" applyBorder="1" applyAlignment="1">
      <alignment horizontal="center" vertical="center" wrapText="1"/>
    </xf>
    <xf numFmtId="0" fontId="15" fillId="0" borderId="10" xfId="0" applyFont="1" applyBorder="1" applyAlignment="1">
      <alignment horizontal="center" vertical="center"/>
    </xf>
    <xf numFmtId="0" fontId="15" fillId="0" borderId="19" xfId="0" applyFont="1" applyBorder="1" applyAlignment="1">
      <alignment horizontal="center" vertical="center"/>
    </xf>
    <xf numFmtId="0" fontId="15" fillId="0" borderId="18" xfId="0" applyFont="1" applyBorder="1" applyAlignment="1">
      <alignment horizontal="center" vertical="center"/>
    </xf>
    <xf numFmtId="0" fontId="30" fillId="0" borderId="10" xfId="0" applyFont="1" applyBorder="1" applyAlignment="1">
      <alignment horizontal="center" vertical="center"/>
    </xf>
    <xf numFmtId="0" fontId="30" fillId="0" borderId="19" xfId="0" applyFont="1" applyBorder="1" applyAlignment="1">
      <alignment horizontal="center" vertical="center"/>
    </xf>
    <xf numFmtId="0" fontId="30" fillId="0" borderId="18" xfId="0" applyFont="1" applyBorder="1" applyAlignment="1">
      <alignment horizontal="center" vertical="center"/>
    </xf>
    <xf numFmtId="0" fontId="30" fillId="12" borderId="19" xfId="0" applyFont="1" applyFill="1" applyBorder="1" applyAlignment="1">
      <alignment horizontal="center" vertical="center"/>
    </xf>
    <xf numFmtId="0" fontId="28" fillId="0" borderId="10" xfId="0" applyFont="1" applyBorder="1" applyAlignment="1">
      <alignment horizontal="center" vertical="center" wrapText="1"/>
    </xf>
    <xf numFmtId="0" fontId="39" fillId="0" borderId="10"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16" xfId="0" applyFont="1" applyBorder="1" applyAlignment="1">
      <alignment horizontal="center" vertical="center" wrapText="1"/>
    </xf>
    <xf numFmtId="0" fontId="0" fillId="0" borderId="14" xfId="0" applyBorder="1" applyAlignment="1">
      <alignment horizontal="center" vertical="center"/>
    </xf>
    <xf numFmtId="0" fontId="0" fillId="0" borderId="17" xfId="0" applyBorder="1" applyAlignment="1">
      <alignment horizontal="center" vertical="center"/>
    </xf>
    <xf numFmtId="0" fontId="19" fillId="0" borderId="9" xfId="0" applyFont="1" applyBorder="1" applyAlignment="1">
      <alignment horizontal="left" vertical="center" wrapText="1"/>
    </xf>
    <xf numFmtId="0" fontId="19" fillId="0" borderId="11" xfId="0" applyFont="1" applyBorder="1" applyAlignment="1">
      <alignment horizontal="left" vertical="center" wrapText="1"/>
    </xf>
    <xf numFmtId="0" fontId="19" fillId="0" borderId="12" xfId="0" applyFont="1" applyBorder="1" applyAlignment="1">
      <alignment horizontal="left" vertical="center" wrapText="1"/>
    </xf>
    <xf numFmtId="0" fontId="77" fillId="0" borderId="23" xfId="0" applyFont="1" applyBorder="1" applyAlignment="1">
      <alignment horizontal="left" vertical="center" wrapText="1"/>
    </xf>
    <xf numFmtId="0" fontId="57" fillId="24" borderId="23" xfId="7" applyFont="1" applyFill="1" applyBorder="1" applyAlignment="1">
      <alignment horizontal="center" vertical="center"/>
    </xf>
    <xf numFmtId="0" fontId="58" fillId="0" borderId="23" xfId="7" applyFont="1" applyBorder="1" applyAlignment="1">
      <alignment horizontal="center" vertical="center"/>
    </xf>
    <xf numFmtId="0" fontId="51" fillId="22" borderId="4" xfId="7" applyFont="1" applyFill="1" applyBorder="1" applyAlignment="1">
      <alignment horizontal="left" vertical="center"/>
    </xf>
    <xf numFmtId="0" fontId="77" fillId="0" borderId="9" xfId="0" applyFont="1" applyBorder="1" applyAlignment="1">
      <alignment horizontal="left" vertical="center" wrapText="1"/>
    </xf>
    <xf numFmtId="0" fontId="77" fillId="0" borderId="11" xfId="0" applyFont="1" applyBorder="1" applyAlignment="1">
      <alignment horizontal="left" vertical="center" wrapText="1"/>
    </xf>
    <xf numFmtId="0" fontId="77" fillId="0" borderId="12" xfId="0" applyFont="1" applyBorder="1" applyAlignment="1">
      <alignment horizontal="left" vertical="center" wrapText="1"/>
    </xf>
    <xf numFmtId="0" fontId="42" fillId="0" borderId="23" xfId="7" applyBorder="1" applyAlignment="1">
      <alignment horizontal="center" vertical="center"/>
    </xf>
    <xf numFmtId="0" fontId="42" fillId="0" borderId="5" xfId="7" applyBorder="1" applyAlignment="1">
      <alignment horizontal="center" vertical="center"/>
    </xf>
    <xf numFmtId="0" fontId="42" fillId="0" borderId="7" xfId="7" applyBorder="1" applyAlignment="1">
      <alignment horizontal="center" vertical="center"/>
    </xf>
    <xf numFmtId="0" fontId="42" fillId="0" borderId="8" xfId="7" applyBorder="1" applyAlignment="1">
      <alignment horizontal="center" vertical="center"/>
    </xf>
    <xf numFmtId="0" fontId="42" fillId="0" borderId="4" xfId="7" applyBorder="1" applyAlignment="1">
      <alignment horizontal="center" vertical="center"/>
    </xf>
    <xf numFmtId="0" fontId="42" fillId="0" borderId="6" xfId="7" applyBorder="1" applyAlignment="1">
      <alignment horizontal="center" vertical="center"/>
    </xf>
    <xf numFmtId="0" fontId="51" fillId="22" borderId="23" xfId="7" applyFont="1" applyFill="1" applyBorder="1" applyAlignment="1">
      <alignment horizontal="left" vertical="center"/>
    </xf>
    <xf numFmtId="0" fontId="51" fillId="22" borderId="5" xfId="7" applyFont="1" applyFill="1" applyBorder="1" applyAlignment="1">
      <alignment horizontal="left" vertical="center"/>
    </xf>
    <xf numFmtId="0" fontId="57" fillId="24" borderId="9" xfId="7" applyFont="1" applyFill="1" applyBorder="1" applyAlignment="1">
      <alignment horizontal="center" vertical="center" wrapText="1"/>
    </xf>
    <xf numFmtId="0" fontId="57" fillId="24" borderId="11" xfId="7" applyFont="1" applyFill="1" applyBorder="1" applyAlignment="1">
      <alignment horizontal="center" vertical="center" wrapText="1"/>
    </xf>
    <xf numFmtId="0" fontId="57" fillId="24" borderId="12" xfId="7" applyFont="1" applyFill="1" applyBorder="1" applyAlignment="1">
      <alignment horizontal="center" vertical="center" wrapText="1"/>
    </xf>
    <xf numFmtId="0" fontId="62" fillId="0" borderId="9" xfId="0" applyFont="1" applyBorder="1" applyAlignment="1">
      <alignment horizontal="left" vertical="center" wrapText="1"/>
    </xf>
    <xf numFmtId="0" fontId="62" fillId="0" borderId="11" xfId="0" applyFont="1" applyBorder="1" applyAlignment="1">
      <alignment horizontal="left" vertical="center" wrapText="1"/>
    </xf>
    <xf numFmtId="0" fontId="63" fillId="25" borderId="4" xfId="0" applyFont="1" applyFill="1" applyBorder="1" applyAlignment="1">
      <alignment horizontal="left" vertical="center"/>
    </xf>
    <xf numFmtId="0" fontId="63" fillId="25" borderId="23" xfId="0" applyFont="1" applyFill="1" applyBorder="1" applyAlignment="1">
      <alignment horizontal="left" vertical="center"/>
    </xf>
    <xf numFmtId="0" fontId="63" fillId="25" borderId="5" xfId="0" applyFont="1" applyFill="1" applyBorder="1" applyAlignment="1">
      <alignment horizontal="left" vertical="center"/>
    </xf>
    <xf numFmtId="0" fontId="2" fillId="9" borderId="9" xfId="0" applyFont="1" applyFill="1" applyBorder="1" applyAlignment="1">
      <alignment horizontal="left" vertical="center"/>
    </xf>
    <xf numFmtId="0" fontId="2" fillId="0" borderId="9" xfId="0" applyFont="1" applyBorder="1" applyAlignment="1">
      <alignment horizontal="left" vertical="center"/>
    </xf>
    <xf numFmtId="0" fontId="2" fillId="0" borderId="9" xfId="0" applyFont="1" applyBorder="1" applyAlignment="1">
      <alignment horizontal="left" vertical="center" wrapText="1"/>
    </xf>
    <xf numFmtId="0" fontId="92" fillId="0" borderId="9" xfId="0" applyFont="1" applyBorder="1" applyAlignment="1">
      <alignment horizontal="left" vertical="center"/>
    </xf>
    <xf numFmtId="0" fontId="92" fillId="0" borderId="12" xfId="0" applyFont="1" applyBorder="1" applyAlignment="1">
      <alignment horizontal="left" vertical="center"/>
    </xf>
    <xf numFmtId="0" fontId="55" fillId="8" borderId="23" xfId="7" applyFont="1" applyFill="1" applyBorder="1" applyAlignment="1">
      <alignment horizontal="left" vertical="center" wrapText="1"/>
    </xf>
    <xf numFmtId="0" fontId="2" fillId="8" borderId="9" xfId="0" applyFont="1" applyFill="1" applyBorder="1" applyAlignment="1">
      <alignment horizontal="left" vertical="center"/>
    </xf>
    <xf numFmtId="0" fontId="43" fillId="0" borderId="1" xfId="7" applyFont="1" applyBorder="1" applyAlignment="1">
      <alignment horizontal="center" vertical="center" wrapText="1"/>
    </xf>
    <xf numFmtId="0" fontId="45" fillId="0" borderId="23" xfId="7" applyFont="1" applyBorder="1" applyAlignment="1">
      <alignment horizontal="left" vertical="center" wrapText="1"/>
    </xf>
    <xf numFmtId="0" fontId="47" fillId="0" borderId="23" xfId="7" applyFont="1" applyBorder="1" applyAlignment="1">
      <alignment horizontal="center" vertical="center"/>
    </xf>
    <xf numFmtId="0" fontId="49" fillId="0" borderId="23" xfId="7" applyFont="1" applyBorder="1" applyAlignment="1">
      <alignment horizontal="left" vertical="center"/>
    </xf>
    <xf numFmtId="0" fontId="49" fillId="0" borderId="23" xfId="7" applyFont="1" applyBorder="1" applyAlignment="1">
      <alignment horizontal="center" vertical="center"/>
    </xf>
    <xf numFmtId="0" fontId="95" fillId="0" borderId="4" xfId="7" applyFont="1" applyBorder="1" applyAlignment="1">
      <alignment horizontal="left" vertical="center" wrapText="1"/>
    </xf>
    <xf numFmtId="0" fontId="49" fillId="15" borderId="23" xfId="7" applyFont="1" applyFill="1" applyBorder="1" applyAlignment="1">
      <alignment horizontal="center" vertical="center"/>
    </xf>
    <xf numFmtId="0" fontId="53" fillId="8" borderId="23" xfId="7" applyFont="1" applyFill="1" applyBorder="1" applyAlignment="1">
      <alignment horizontal="left" vertical="center" wrapText="1"/>
    </xf>
    <xf numFmtId="0" fontId="49" fillId="23" borderId="9" xfId="7" applyFont="1" applyFill="1" applyBorder="1" applyAlignment="1">
      <alignment horizontal="center" vertical="center"/>
    </xf>
    <xf numFmtId="0" fontId="77" fillId="8" borderId="9" xfId="0" applyFont="1" applyFill="1" applyBorder="1" applyAlignment="1">
      <alignment horizontal="left" vertical="center" wrapText="1"/>
    </xf>
    <xf numFmtId="0" fontId="77" fillId="8" borderId="11" xfId="0" applyFont="1" applyFill="1" applyBorder="1" applyAlignment="1">
      <alignment horizontal="left" vertical="center" wrapText="1"/>
    </xf>
    <xf numFmtId="0" fontId="77" fillId="8" borderId="12" xfId="0" applyFont="1" applyFill="1" applyBorder="1" applyAlignment="1">
      <alignment horizontal="left" vertical="center" wrapText="1"/>
    </xf>
    <xf numFmtId="0" fontId="102" fillId="8" borderId="23" xfId="5" applyFont="1" applyFill="1" applyBorder="1" applyAlignment="1">
      <alignment vertical="center" wrapText="1"/>
    </xf>
  </cellXfs>
  <cellStyles count="9">
    <cellStyle name="Hyperlink" xfId="6" xr:uid="{400C4F5F-26CB-4DD8-8802-FEB79364C517}"/>
    <cellStyle name="Normal 2" xfId="7" xr:uid="{8FBD5419-F359-4C49-94C0-5FBF25B65831}"/>
    <cellStyle name="好 2" xfId="4" xr:uid="{53FD1A83-D3E4-479D-A096-96E762B785E7}"/>
    <cellStyle name="常规" xfId="0" builtinId="0"/>
    <cellStyle name="常规 2" xfId="1" xr:uid="{668B1BD5-A259-4E74-96C8-028E2A612329}"/>
    <cellStyle name="常规 2 2" xfId="2" xr:uid="{EF2CC801-B541-4C38-B552-CDE64709D8A6}"/>
    <cellStyle name="常规 3" xfId="3" xr:uid="{1D503A43-91BD-4049-BEA7-716A00CC3EF4}"/>
    <cellStyle name="常规 4" xfId="5" xr:uid="{9B632E04-A7FB-4E3E-870F-DC4A42B7312B}"/>
    <cellStyle name="超链接" xfId="8" builtinId="8"/>
  </cellStyles>
  <dxfs count="50">
    <dxf>
      <fill>
        <patternFill>
          <bgColor rgb="FF92D050"/>
        </patternFill>
      </fill>
    </dxf>
    <dxf>
      <fill>
        <patternFill>
          <bgColor theme="0" tint="-0.24994659260841701"/>
        </patternFill>
      </fill>
    </dxf>
    <dxf>
      <fill>
        <patternFill>
          <bgColor rgb="FFFF3300"/>
        </patternFill>
      </fill>
    </dxf>
    <dxf>
      <fill>
        <patternFill>
          <bgColor rgb="FFFFFF00"/>
        </patternFill>
      </fill>
    </dxf>
    <dxf>
      <fill>
        <patternFill>
          <bgColor rgb="FF92D050"/>
        </patternFill>
      </fill>
    </dxf>
    <dxf>
      <fill>
        <patternFill>
          <bgColor rgb="FFFFFF00"/>
        </patternFill>
      </fill>
    </dxf>
    <dxf>
      <fill>
        <patternFill>
          <bgColor rgb="FFFF33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92D050"/>
        </patternFill>
      </fill>
    </dxf>
    <dxf>
      <fill>
        <patternFill>
          <bgColor rgb="FFFF3300"/>
        </patternFill>
      </fill>
    </dxf>
    <dxf>
      <fill>
        <patternFill>
          <bgColor rgb="FFFFFF00"/>
        </patternFill>
      </fill>
    </dxf>
    <dxf>
      <fill>
        <patternFill>
          <bgColor rgb="FFFF3300"/>
        </patternFill>
      </fill>
    </dxf>
    <dxf>
      <fill>
        <patternFill>
          <bgColor theme="0" tint="-0.24994659260841701"/>
        </patternFill>
      </fill>
    </dxf>
    <dxf>
      <fill>
        <patternFill>
          <bgColor rgb="FF92D050"/>
        </patternFill>
      </fill>
    </dxf>
    <dxf>
      <fill>
        <patternFill>
          <bgColor rgb="FFFFFF00"/>
        </patternFill>
      </fill>
    </dxf>
    <dxf>
      <fill>
        <patternFill>
          <bgColor rgb="FFFF3300"/>
        </patternFill>
      </fill>
    </dxf>
    <dxf>
      <fill>
        <patternFill>
          <bgColor theme="0" tint="-0.24994659260841701"/>
        </patternFill>
      </fill>
    </dxf>
    <dxf>
      <fill>
        <patternFill>
          <bgColor rgb="FF92D050"/>
        </patternFill>
      </fill>
    </dxf>
    <dxf>
      <fill>
        <patternFill>
          <bgColor rgb="FF92D050"/>
        </patternFill>
      </fill>
    </dxf>
    <dxf>
      <fill>
        <patternFill>
          <bgColor theme="0" tint="-0.24994659260841701"/>
        </patternFill>
      </fill>
    </dxf>
    <dxf>
      <fill>
        <patternFill>
          <bgColor rgb="FFFFFF00"/>
        </patternFill>
      </fill>
    </dxf>
    <dxf>
      <fill>
        <patternFill>
          <bgColor rgb="FFFF3300"/>
        </patternFill>
      </fill>
    </dxf>
    <dxf>
      <fill>
        <patternFill>
          <bgColor rgb="FF92D050"/>
        </patternFill>
      </fill>
    </dxf>
    <dxf>
      <fill>
        <patternFill>
          <bgColor rgb="FFFF3300"/>
        </patternFill>
      </fill>
    </dxf>
    <dxf>
      <fill>
        <patternFill>
          <bgColor rgb="FFFFFF00"/>
        </patternFill>
      </fill>
    </dxf>
    <dxf>
      <fill>
        <patternFill>
          <bgColor theme="0" tint="-0.24994659260841701"/>
        </patternFill>
      </fill>
    </dxf>
    <dxf>
      <fill>
        <patternFill>
          <bgColor rgb="FF92D050"/>
        </patternFill>
      </fill>
    </dxf>
    <dxf>
      <fill>
        <patternFill>
          <bgColor theme="0" tint="-0.24994659260841701"/>
        </patternFill>
      </fill>
    </dxf>
    <dxf>
      <fill>
        <patternFill>
          <bgColor rgb="FFFF3300"/>
        </patternFill>
      </fill>
    </dxf>
    <dxf>
      <fill>
        <patternFill>
          <bgColor rgb="FFFFFF00"/>
        </patternFill>
      </fill>
    </dxf>
    <dxf>
      <fill>
        <patternFill>
          <bgColor rgb="FF92D050"/>
        </patternFill>
      </fill>
    </dxf>
    <dxf>
      <fill>
        <patternFill>
          <bgColor theme="0" tint="-0.24994659260841701"/>
        </patternFill>
      </fill>
    </dxf>
    <dxf>
      <fill>
        <patternFill>
          <bgColor rgb="FFFF3300"/>
        </patternFill>
      </fill>
    </dxf>
    <dxf>
      <fill>
        <patternFill>
          <bgColor rgb="FFFFFF00"/>
        </patternFill>
      </fill>
    </dxf>
    <dxf>
      <fill>
        <patternFill>
          <bgColor rgb="FF92D050"/>
        </patternFill>
      </fill>
    </dxf>
    <dxf>
      <fill>
        <patternFill>
          <bgColor theme="6" tint="0.79998168889431442"/>
        </patternFill>
      </fill>
    </dxf>
    <dxf>
      <fill>
        <patternFill patternType="solid">
          <fgColor indexed="64"/>
          <bgColor rgb="FF92D050"/>
        </patternFill>
      </fill>
    </dxf>
    <dxf>
      <numFmt numFmtId="0" formatCode="General"/>
      <fill>
        <patternFill>
          <bgColor rgb="FFFF0000"/>
        </patternFill>
      </fill>
    </dxf>
    <dxf>
      <fill>
        <patternFill>
          <bgColor rgb="FFFFFF00"/>
        </patternFill>
      </fill>
    </dxf>
    <dxf>
      <fill>
        <patternFill>
          <bgColor rgb="FFFF3300"/>
        </patternFill>
      </fill>
    </dxf>
    <dxf>
      <fill>
        <patternFill>
          <bgColor theme="0" tint="-0.24994659260841701"/>
        </patternFill>
      </fill>
    </dxf>
    <dxf>
      <fill>
        <patternFill>
          <bgColor rgb="FF92D050"/>
        </patternFill>
      </fill>
    </dxf>
    <dxf>
      <fill>
        <patternFill>
          <bgColor rgb="FF92D050"/>
        </patternFill>
      </fill>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s>
  <tableStyles count="0" defaultTableStyle="TableStyleMedium2" defaultPivotStyle="PivotStyleLight16"/>
  <colors>
    <mruColors>
      <color rgb="FFF5D2FA"/>
      <color rgb="FF0000CC"/>
      <color rgb="FF85B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784413</xdr:colOff>
      <xdr:row>270</xdr:row>
      <xdr:rowOff>145677</xdr:rowOff>
    </xdr:from>
    <xdr:to>
      <xdr:col>6</xdr:col>
      <xdr:colOff>117108</xdr:colOff>
      <xdr:row>280</xdr:row>
      <xdr:rowOff>134471</xdr:rowOff>
    </xdr:to>
    <xdr:pic>
      <xdr:nvPicPr>
        <xdr:cNvPr id="6" name="图片 1">
          <a:extLst>
            <a:ext uri="{FF2B5EF4-FFF2-40B4-BE49-F238E27FC236}">
              <a16:creationId xmlns:a16="http://schemas.microsoft.com/office/drawing/2014/main" id="{A98A6819-B51A-2154-95D2-2E9D0C8315D4}"/>
            </a:ext>
          </a:extLst>
        </xdr:cNvPr>
        <xdr:cNvPicPr>
          <a:picLocks noChangeAspect="1"/>
        </xdr:cNvPicPr>
      </xdr:nvPicPr>
      <xdr:blipFill>
        <a:blip xmlns:r="http://schemas.openxmlformats.org/officeDocument/2006/relationships" r:embed="rId1"/>
        <a:stretch>
          <a:fillRect/>
        </a:stretch>
      </xdr:blipFill>
      <xdr:spPr>
        <a:xfrm>
          <a:off x="3283325" y="96919677"/>
          <a:ext cx="4438095" cy="3036794"/>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17" Type="http://schemas.openxmlformats.org/officeDocument/2006/relationships/hyperlink" Target="https://accuenergy.atlassian.net/browse/A1320-646" TargetMode="External"/><Relationship Id="rId21" Type="http://schemas.openxmlformats.org/officeDocument/2006/relationships/hyperlink" Target="https://accuenergy.atlassian.net/browse/A1320-493" TargetMode="External"/><Relationship Id="rId42" Type="http://schemas.openxmlformats.org/officeDocument/2006/relationships/hyperlink" Target="https://accuenergy.atlassian.net/browse/A1320-553" TargetMode="External"/><Relationship Id="rId63" Type="http://schemas.openxmlformats.org/officeDocument/2006/relationships/hyperlink" Target="https://accuenergy.atlassian.net/browse/A1320-512" TargetMode="External"/><Relationship Id="rId84" Type="http://schemas.openxmlformats.org/officeDocument/2006/relationships/hyperlink" Target="https://accuenergy.atlassian.net/browse/A1320-495" TargetMode="External"/><Relationship Id="rId138" Type="http://schemas.openxmlformats.org/officeDocument/2006/relationships/hyperlink" Target="https://accuenergy.atlassian.net/browse/A1320-519" TargetMode="External"/><Relationship Id="rId159" Type="http://schemas.openxmlformats.org/officeDocument/2006/relationships/hyperlink" Target="https://accuenergy.atlassian.net/browse/A1320-520" TargetMode="External"/><Relationship Id="rId170" Type="http://schemas.openxmlformats.org/officeDocument/2006/relationships/hyperlink" Target="https://accuenergy.atlassian.net/browse/A1320-616" TargetMode="External"/><Relationship Id="rId191" Type="http://schemas.openxmlformats.org/officeDocument/2006/relationships/hyperlink" Target="https://accuenergy.atlassian.net/browse/A1320-650" TargetMode="External"/><Relationship Id="rId205" Type="http://schemas.openxmlformats.org/officeDocument/2006/relationships/hyperlink" Target="https://accuenergy.atlassian.net/browse/A1320-714" TargetMode="External"/><Relationship Id="rId226" Type="http://schemas.openxmlformats.org/officeDocument/2006/relationships/hyperlink" Target="https://accuenergy.atlassian.net/browse/A1320-739" TargetMode="External"/><Relationship Id="rId107" Type="http://schemas.openxmlformats.org/officeDocument/2006/relationships/hyperlink" Target="https://accuenergy.atlassian.net/browse/A1320-728%20&#22238;&#24402;&#19981;&#36890;&#36807;" TargetMode="External"/><Relationship Id="rId11" Type="http://schemas.openxmlformats.org/officeDocument/2006/relationships/hyperlink" Target="https://accuenergy.atlassian.net/browse/A1320-649" TargetMode="External"/><Relationship Id="rId32" Type="http://schemas.openxmlformats.org/officeDocument/2006/relationships/hyperlink" Target="https://accuenergy.atlassian.net/browse/A1320-560" TargetMode="External"/><Relationship Id="rId53" Type="http://schemas.openxmlformats.org/officeDocument/2006/relationships/hyperlink" Target="https://accuenergy.atlassian.net/browse/A1320-493" TargetMode="External"/><Relationship Id="rId74" Type="http://schemas.openxmlformats.org/officeDocument/2006/relationships/hyperlink" Target="https://accuenergy.atlassian.net/browse/A1320-493" TargetMode="External"/><Relationship Id="rId128" Type="http://schemas.openxmlformats.org/officeDocument/2006/relationships/hyperlink" Target="https://accuenergy.atlassian.net/browse/A1320-560" TargetMode="External"/><Relationship Id="rId149" Type="http://schemas.openxmlformats.org/officeDocument/2006/relationships/hyperlink" Target="https://accuenergy.atlassian.net/browse/A1320-656" TargetMode="External"/><Relationship Id="rId5" Type="http://schemas.openxmlformats.org/officeDocument/2006/relationships/hyperlink" Target="https://accuenergy.atlassian.net/jira/software/projects/A1320/issues?jql=project%20%3D%20A1320%20ORDER%20BY%20created%20DESC%2C%20cf%5B10021%5D%20ASC&amp;selectedIssue=A1320-597" TargetMode="External"/><Relationship Id="rId95" Type="http://schemas.openxmlformats.org/officeDocument/2006/relationships/hyperlink" Target="https://accuenergy.atlassian.net/browse/A1320-564" TargetMode="External"/><Relationship Id="rId160" Type="http://schemas.openxmlformats.org/officeDocument/2006/relationships/hyperlink" Target="https://accuenergy.atlassian.net/browse/A1320-520" TargetMode="External"/><Relationship Id="rId181" Type="http://schemas.openxmlformats.org/officeDocument/2006/relationships/hyperlink" Target="https://accuenergy.atlassian.net/browse/A1320-827" TargetMode="External"/><Relationship Id="rId216" Type="http://schemas.openxmlformats.org/officeDocument/2006/relationships/hyperlink" Target="https://accuenergy.atlassian.net/browse/A1320-732" TargetMode="External"/><Relationship Id="rId237" Type="http://schemas.openxmlformats.org/officeDocument/2006/relationships/hyperlink" Target="https://accuenergy.atlassian.net/browse/A1320-703" TargetMode="External"/><Relationship Id="rId22" Type="http://schemas.openxmlformats.org/officeDocument/2006/relationships/hyperlink" Target="https://accuenergy.atlassian.net/browse/A1320-682" TargetMode="External"/><Relationship Id="rId43" Type="http://schemas.openxmlformats.org/officeDocument/2006/relationships/hyperlink" Target="https://accuenergy.atlassian.net/browse/A1320-506" TargetMode="External"/><Relationship Id="rId64" Type="http://schemas.openxmlformats.org/officeDocument/2006/relationships/hyperlink" Target="https://accuenergy.atlassian.net/browse/A1320-512" TargetMode="External"/><Relationship Id="rId118" Type="http://schemas.openxmlformats.org/officeDocument/2006/relationships/hyperlink" Target="https://accuenergy.atlassian.net/browse/A1320-646" TargetMode="External"/><Relationship Id="rId139" Type="http://schemas.openxmlformats.org/officeDocument/2006/relationships/hyperlink" Target="https://accuenergy.atlassian.net/browse/A1320-647" TargetMode="External"/><Relationship Id="rId85" Type="http://schemas.openxmlformats.org/officeDocument/2006/relationships/hyperlink" Target="https://accuenergy.atlassian.net/browse/A1320-493" TargetMode="External"/><Relationship Id="rId150" Type="http://schemas.openxmlformats.org/officeDocument/2006/relationships/hyperlink" Target="https://accuenergy.atlassian.net/browse/A1320-656" TargetMode="External"/><Relationship Id="rId171" Type="http://schemas.openxmlformats.org/officeDocument/2006/relationships/hyperlink" Target="https://accuenergy.atlassian.net/browse/A1320-616" TargetMode="External"/><Relationship Id="rId192" Type="http://schemas.openxmlformats.org/officeDocument/2006/relationships/hyperlink" Target="https://accuenergy.atlassian.net/browse/A1320-609" TargetMode="External"/><Relationship Id="rId206" Type="http://schemas.openxmlformats.org/officeDocument/2006/relationships/hyperlink" Target="https://accuenergy.atlassian.net/browse/A1320-717" TargetMode="External"/><Relationship Id="rId227" Type="http://schemas.openxmlformats.org/officeDocument/2006/relationships/hyperlink" Target="https://accuenergy.atlassian.net/browse/A1320-738" TargetMode="External"/><Relationship Id="rId12" Type="http://schemas.openxmlformats.org/officeDocument/2006/relationships/hyperlink" Target="https://accuenergy.atlassian.net/browse/A1320-649" TargetMode="External"/><Relationship Id="rId33" Type="http://schemas.openxmlformats.org/officeDocument/2006/relationships/hyperlink" Target="https://accuenergy.atlassian.net/browse/A1320-560" TargetMode="External"/><Relationship Id="rId108" Type="http://schemas.openxmlformats.org/officeDocument/2006/relationships/hyperlink" Target="https://accuenergy.atlassian.net/browse/A1320-726%0a&#12304;AcuRev-1320%20v1.01p03&#12305;&#25509;&#32447;&#26041;&#24335;&#36873;&#20026;2e3w%20delta&#65292;%22Waveform%20Sampling%20Type%22%20&#35774;&#32622;32%20points&#65292;&#30005;&#27969;&#39588;&#21319;(Current%20Swell)&#38408;&#20540;&#21644;&#25238;&#21160;&#21442;&#25968;(&#38408;&#20540;&#65306;110%25&#65292;&#25238;&#21160;&#65306;10%25),%20&#39069;&#23450;&#30005;&#21387;&#35774;&#32622;3A&#65292;IA&#36755;&#20837;4A&#65292;IB&#36755;&#20837;3A&#65292;IC&#36755;&#20837;3A&#65292;&#20135;&#29983;&#24405;&#27874;&#24322;&#24120;&#65288;IB&#12289;IC&#20026;0&#20540;&#65292;IA&#30340;&#20063;&#27809;&#26377;&#20307;&#29616;3A&#21040;4A&#21464;&#21270;&#65289;" TargetMode="External"/><Relationship Id="rId129" Type="http://schemas.openxmlformats.org/officeDocument/2006/relationships/hyperlink" Target="https://accuenergy.atlassian.net/browse/A1320-602" TargetMode="External"/><Relationship Id="rId54" Type="http://schemas.openxmlformats.org/officeDocument/2006/relationships/hyperlink" Target="https://accuenergy.atlassian.net/browse/A1320-493" TargetMode="External"/><Relationship Id="rId75" Type="http://schemas.openxmlformats.org/officeDocument/2006/relationships/hyperlink" Target="https://accuenergy.atlassian.net/browse/A1320-493" TargetMode="External"/><Relationship Id="rId96" Type="http://schemas.openxmlformats.org/officeDocument/2006/relationships/hyperlink" Target="https://accuenergy.atlassian.net/browse/A1320-541" TargetMode="External"/><Relationship Id="rId140" Type="http://schemas.openxmlformats.org/officeDocument/2006/relationships/hyperlink" Target="https://accuenergy.atlassian.net/browse/A1320-647" TargetMode="External"/><Relationship Id="rId161" Type="http://schemas.openxmlformats.org/officeDocument/2006/relationships/hyperlink" Target="https://accuenergy.atlassian.net/browse/A1320-521" TargetMode="External"/><Relationship Id="rId182" Type="http://schemas.openxmlformats.org/officeDocument/2006/relationships/hyperlink" Target="https://accuenergy.atlassian.net/browse/A1320-493" TargetMode="External"/><Relationship Id="rId217" Type="http://schemas.openxmlformats.org/officeDocument/2006/relationships/hyperlink" Target="https://accuenergy.atlassian.net/browse/A1320-732" TargetMode="External"/><Relationship Id="rId6" Type="http://schemas.openxmlformats.org/officeDocument/2006/relationships/hyperlink" Target="https://accuenergy.atlassian.net/jira/software/projects/A1320/issues?jql=project%20%3D%20A1320%20ORDER%20BY%20created%20DESC%2C%20cf%5B10021%5D%20ASC&amp;selectedIssue=A1320-577" TargetMode="External"/><Relationship Id="rId238" Type="http://schemas.openxmlformats.org/officeDocument/2006/relationships/printerSettings" Target="../printerSettings/printerSettings3.bin"/><Relationship Id="rId23" Type="http://schemas.openxmlformats.org/officeDocument/2006/relationships/hyperlink" Target="https://accuenergy.atlassian.net/browse/A1320-682" TargetMode="External"/><Relationship Id="rId119" Type="http://schemas.openxmlformats.org/officeDocument/2006/relationships/hyperlink" Target="https://accuenergy.atlassian.net/browse/A1320-646" TargetMode="External"/><Relationship Id="rId44" Type="http://schemas.openxmlformats.org/officeDocument/2006/relationships/hyperlink" Target="https://accuenergy.atlassian.net/browse/A1320-493" TargetMode="External"/><Relationship Id="rId65" Type="http://schemas.openxmlformats.org/officeDocument/2006/relationships/hyperlink" Target="https://accuenergy.atlassian.net/browse/A1320-512" TargetMode="External"/><Relationship Id="rId86" Type="http://schemas.openxmlformats.org/officeDocument/2006/relationships/hyperlink" Target="https://accuenergy.atlassian.net/browse/A1320-875" TargetMode="External"/><Relationship Id="rId130" Type="http://schemas.openxmlformats.org/officeDocument/2006/relationships/hyperlink" Target="https://accuenergy.atlassian.net/browse/A1320-602" TargetMode="External"/><Relationship Id="rId151" Type="http://schemas.openxmlformats.org/officeDocument/2006/relationships/hyperlink" Target="https://accuenergy.atlassian.net/browse/A1320-667&#12304;AcuRev-1320%20v1.01p03&#12305;PC&#21644;&#20004;&#30005;&#34920;&#36830;&#25509;&#21516;&#19968;&#20132;&#25442;&#26426;&#65292;&#25171;&#24320;dhcp,%20&#20351;&#29992;&#19978;&#20301;&#26426;&#20998;&#21035;&#32473;&#20004;&#30005;&#34920;&#21319;&#32423;&#65292;&#21319;&#32423;&#22833;&#36133;&#65292;&#30005;&#34920;&#36827;&#20837;boot&#65292;app&#34987;&#25830;&#38500;&#65292;&#39044;&#26399;&#65306;&#20351;&#29992;TCP&#26041;&#24335;&#20998;&#21035;&#32473;&#20004;&#34920;&#21319;&#32423;&#25104;&#21151;" TargetMode="External"/><Relationship Id="rId172" Type="http://schemas.openxmlformats.org/officeDocument/2006/relationships/hyperlink" Target="https://accuenergy.atlassian.net/browse/A1320-616" TargetMode="External"/><Relationship Id="rId193" Type="http://schemas.openxmlformats.org/officeDocument/2006/relationships/hyperlink" Target="https://accuenergy.atlassian.net/browse/A1320-609" TargetMode="External"/><Relationship Id="rId207" Type="http://schemas.openxmlformats.org/officeDocument/2006/relationships/hyperlink" Target="https://accuenergy.atlassian.net/browse/A1320-717" TargetMode="External"/><Relationship Id="rId228" Type="http://schemas.openxmlformats.org/officeDocument/2006/relationships/hyperlink" Target="https://accuenergy.atlassian.net/browse/A1320-871" TargetMode="External"/><Relationship Id="rId13" Type="http://schemas.openxmlformats.org/officeDocument/2006/relationships/hyperlink" Target="https://accuenergy.atlassian.net/browse/A1320-649" TargetMode="External"/><Relationship Id="rId109" Type="http://schemas.openxmlformats.org/officeDocument/2006/relationships/hyperlink" Target="https://accuenergy.atlassian.net/browse/A1320-726%0a&#12304;AcuRev-1320%20v1.01p03&#12305;&#25509;&#32447;&#26041;&#24335;&#36873;&#20026;2e3w%20delta&#65292;%22Waveform%20Sampling%20Type%22%20&#35774;&#32622;32%20points&#65292;&#30005;&#27969;&#39588;&#21319;(Current%20Swell)&#38408;&#20540;&#21644;&#25238;&#21160;&#21442;&#25968;(&#38408;&#20540;&#65306;110%25&#65292;&#25238;&#21160;&#65306;10%25),%20&#39069;&#23450;&#30005;&#21387;&#35774;&#32622;3A&#65292;IA&#36755;&#20837;4A&#65292;IB&#36755;&#20837;3A&#65292;IC&#36755;&#20837;3A&#65292;&#20135;&#29983;&#24405;&#27874;&#24322;&#24120;&#65288;IB&#12289;IC&#20026;0&#20540;&#65292;IA&#30340;&#20063;&#27809;&#26377;&#20307;&#29616;3A&#21040;4A&#21464;&#21270;&#65289;" TargetMode="External"/><Relationship Id="rId34" Type="http://schemas.openxmlformats.org/officeDocument/2006/relationships/hyperlink" Target="https://accuenergy.atlassian.net/browse/A1320-553" TargetMode="External"/><Relationship Id="rId55" Type="http://schemas.openxmlformats.org/officeDocument/2006/relationships/hyperlink" Target="https://accuenergy.atlassian.net/browse/A1320-495" TargetMode="External"/><Relationship Id="rId76" Type="http://schemas.openxmlformats.org/officeDocument/2006/relationships/hyperlink" Target="https://accuenergy.atlassian.net/browse/A1320-495" TargetMode="External"/><Relationship Id="rId97" Type="http://schemas.openxmlformats.org/officeDocument/2006/relationships/hyperlink" Target="https://accuenergy.atlassian.net/browse/A1320-539" TargetMode="External"/><Relationship Id="rId120" Type="http://schemas.openxmlformats.org/officeDocument/2006/relationships/hyperlink" Target="https://accuenergy.atlassian.net/browse/A1320-646" TargetMode="External"/><Relationship Id="rId141" Type="http://schemas.openxmlformats.org/officeDocument/2006/relationships/hyperlink" Target="https://accuenergy.atlassian.net/browse/A1320-703" TargetMode="External"/><Relationship Id="rId7" Type="http://schemas.openxmlformats.org/officeDocument/2006/relationships/hyperlink" Target="https://accuenergy.atlassian.net/browse/A1320-611" TargetMode="External"/><Relationship Id="rId162" Type="http://schemas.openxmlformats.org/officeDocument/2006/relationships/hyperlink" Target="https://accuenergy.atlassian.net/browse/A1320-494" TargetMode="External"/><Relationship Id="rId183" Type="http://schemas.openxmlformats.org/officeDocument/2006/relationships/hyperlink" Target="https://accuenergy.atlassian.net/browse/A1320-679" TargetMode="External"/><Relationship Id="rId218" Type="http://schemas.openxmlformats.org/officeDocument/2006/relationships/hyperlink" Target="https://accuenergy.atlassian.net/browse/A1320-732" TargetMode="External"/><Relationship Id="rId24" Type="http://schemas.openxmlformats.org/officeDocument/2006/relationships/hyperlink" Target="https://accuenergy.atlassian.net/browse/A1320-567" TargetMode="External"/><Relationship Id="rId45" Type="http://schemas.openxmlformats.org/officeDocument/2006/relationships/hyperlink" Target="https://accuenergy.atlassian.net/browse/A1320-495" TargetMode="External"/><Relationship Id="rId66" Type="http://schemas.openxmlformats.org/officeDocument/2006/relationships/hyperlink" Target="https://accuenergy.atlassian.net/browse/A1320-512" TargetMode="External"/><Relationship Id="rId87" Type="http://schemas.openxmlformats.org/officeDocument/2006/relationships/hyperlink" Target="https://accuenergy.atlassian.net/browse/A1320-549" TargetMode="External"/><Relationship Id="rId110" Type="http://schemas.openxmlformats.org/officeDocument/2006/relationships/hyperlink" Target="https://accuenergy.atlassian.net/browse/A1320-722" TargetMode="External"/><Relationship Id="rId131" Type="http://schemas.openxmlformats.org/officeDocument/2006/relationships/hyperlink" Target="https://accuenergy.atlassian.net/browse/A1320-563" TargetMode="External"/><Relationship Id="rId152" Type="http://schemas.openxmlformats.org/officeDocument/2006/relationships/hyperlink" Target="https://accuenergy.atlassian.net/browse/A1320-667" TargetMode="External"/><Relationship Id="rId173" Type="http://schemas.openxmlformats.org/officeDocument/2006/relationships/hyperlink" Target="https://accuenergy.atlassian.net/browse/A1320-658" TargetMode="External"/><Relationship Id="rId194" Type="http://schemas.openxmlformats.org/officeDocument/2006/relationships/hyperlink" Target="https://accuenergy.atlassian.net/browse/A1320-611" TargetMode="External"/><Relationship Id="rId208" Type="http://schemas.openxmlformats.org/officeDocument/2006/relationships/hyperlink" Target="https://accuenergy.atlassian.net/browse/A1320-916" TargetMode="External"/><Relationship Id="rId229" Type="http://schemas.openxmlformats.org/officeDocument/2006/relationships/hyperlink" Target="https://accuenergy.atlassian.net/browse/A1320-930" TargetMode="External"/><Relationship Id="rId14" Type="http://schemas.openxmlformats.org/officeDocument/2006/relationships/hyperlink" Target="https://accuenergy.atlassian.net/browse/A1320-650" TargetMode="External"/><Relationship Id="rId35" Type="http://schemas.openxmlformats.org/officeDocument/2006/relationships/hyperlink" Target="https://accuenergy.atlassian.net/browse/A1320-553" TargetMode="External"/><Relationship Id="rId56" Type="http://schemas.openxmlformats.org/officeDocument/2006/relationships/hyperlink" Target="https://accuenergy.atlassian.net/browse/A1320-493" TargetMode="External"/><Relationship Id="rId77" Type="http://schemas.openxmlformats.org/officeDocument/2006/relationships/hyperlink" Target="https://accuenergy.atlassian.net/browse/A1320-493" TargetMode="External"/><Relationship Id="rId100" Type="http://schemas.openxmlformats.org/officeDocument/2006/relationships/hyperlink" Target="https://accuenergy.atlassian.net/browse/A1320-564" TargetMode="External"/><Relationship Id="rId8" Type="http://schemas.openxmlformats.org/officeDocument/2006/relationships/hyperlink" Target="https://accuenergy.atlassian.net/browse/A1320-613" TargetMode="External"/><Relationship Id="rId98" Type="http://schemas.openxmlformats.org/officeDocument/2006/relationships/hyperlink" Target="https://accuenergy.atlassian.net/browse/A1320-539" TargetMode="External"/><Relationship Id="rId121" Type="http://schemas.openxmlformats.org/officeDocument/2006/relationships/hyperlink" Target="https://accuenergy.atlassian.net/browse/A1320-646" TargetMode="External"/><Relationship Id="rId142" Type="http://schemas.openxmlformats.org/officeDocument/2006/relationships/hyperlink" Target="https://accuenergy.atlassian.net/browse/A1320-643" TargetMode="External"/><Relationship Id="rId163" Type="http://schemas.openxmlformats.org/officeDocument/2006/relationships/hyperlink" Target="https://accuenergy.atlassian.net/browse/A1320-616" TargetMode="External"/><Relationship Id="rId184" Type="http://schemas.openxmlformats.org/officeDocument/2006/relationships/hyperlink" Target="https://accuenergy.atlassian.net/browse/A1320-682" TargetMode="External"/><Relationship Id="rId219" Type="http://schemas.openxmlformats.org/officeDocument/2006/relationships/hyperlink" Target="https://accuenergy.atlassian.net/browse/A1320-732" TargetMode="External"/><Relationship Id="rId230" Type="http://schemas.openxmlformats.org/officeDocument/2006/relationships/hyperlink" Target="https://accuenergy.atlassian.net/browse/A1320-871" TargetMode="External"/><Relationship Id="rId25" Type="http://schemas.openxmlformats.org/officeDocument/2006/relationships/hyperlink" Target="https://accuenergy.atlassian.net/browse/A1320-567" TargetMode="External"/><Relationship Id="rId46" Type="http://schemas.openxmlformats.org/officeDocument/2006/relationships/hyperlink" Target="https://accuenergy.atlassian.net/browse/A1320-496" TargetMode="External"/><Relationship Id="rId67" Type="http://schemas.openxmlformats.org/officeDocument/2006/relationships/hyperlink" Target="https://accuenergy.atlassian.net/browse/A1320-512" TargetMode="External"/><Relationship Id="rId88" Type="http://schemas.openxmlformats.org/officeDocument/2006/relationships/hyperlink" Target="https://accuenergy.atlassian.net/browse/A1320-536" TargetMode="External"/><Relationship Id="rId111" Type="http://schemas.openxmlformats.org/officeDocument/2006/relationships/hyperlink" Target="https://accuenergy.atlassian.net/browse/A1320-726" TargetMode="External"/><Relationship Id="rId132" Type="http://schemas.openxmlformats.org/officeDocument/2006/relationships/hyperlink" Target="https://accuenergy.atlassian.net/browse/A1320-670" TargetMode="External"/><Relationship Id="rId153" Type="http://schemas.openxmlformats.org/officeDocument/2006/relationships/hyperlink" Target="https://accuenergy.atlassian.net/browse/A1320-611" TargetMode="External"/><Relationship Id="rId174" Type="http://schemas.openxmlformats.org/officeDocument/2006/relationships/hyperlink" Target="https://accuenergy.atlassian.net/browse/A1320-658" TargetMode="External"/><Relationship Id="rId195" Type="http://schemas.openxmlformats.org/officeDocument/2006/relationships/hyperlink" Target="https://accuenergy.atlassian.net/browse/A1320-614" TargetMode="External"/><Relationship Id="rId209" Type="http://schemas.openxmlformats.org/officeDocument/2006/relationships/hyperlink" Target="https://accuenergy.atlassian.net/browse/A1320-834" TargetMode="External"/><Relationship Id="rId190" Type="http://schemas.openxmlformats.org/officeDocument/2006/relationships/hyperlink" Target="https://accuenergy.atlassian.net/browse/A1320-650" TargetMode="External"/><Relationship Id="rId204" Type="http://schemas.openxmlformats.org/officeDocument/2006/relationships/hyperlink" Target="https://accuenergy.atlassian.net/browse/A1320-712" TargetMode="External"/><Relationship Id="rId220" Type="http://schemas.openxmlformats.org/officeDocument/2006/relationships/hyperlink" Target="https://accuenergy.atlassian.net/browse/A1320-732" TargetMode="External"/><Relationship Id="rId225" Type="http://schemas.openxmlformats.org/officeDocument/2006/relationships/hyperlink" Target="https://accuenergy.atlassian.net/browse/A1320-758" TargetMode="External"/><Relationship Id="rId15" Type="http://schemas.openxmlformats.org/officeDocument/2006/relationships/hyperlink" Target="https://accuenergy.atlassian.net/browse/A1320-650" TargetMode="External"/><Relationship Id="rId36" Type="http://schemas.openxmlformats.org/officeDocument/2006/relationships/hyperlink" Target="https://accuenergy.atlassian.net/browse/A1320-553" TargetMode="External"/><Relationship Id="rId57" Type="http://schemas.openxmlformats.org/officeDocument/2006/relationships/hyperlink" Target="https://accuenergy.atlassian.net/browse/A1320-493" TargetMode="External"/><Relationship Id="rId106" Type="http://schemas.openxmlformats.org/officeDocument/2006/relationships/hyperlink" Target="https://accuenergy.atlassian.net/browse/A1320-782" TargetMode="External"/><Relationship Id="rId127" Type="http://schemas.openxmlformats.org/officeDocument/2006/relationships/hyperlink" Target="https://accuenergy.atlassian.net/browse/A1320-553" TargetMode="External"/><Relationship Id="rId10" Type="http://schemas.openxmlformats.org/officeDocument/2006/relationships/hyperlink" Target="https://accuenergy.atlassian.net/browse/A1320-625" TargetMode="External"/><Relationship Id="rId31" Type="http://schemas.openxmlformats.org/officeDocument/2006/relationships/hyperlink" Target="https://accuenergy.atlassian.net/browse/A1320-522" TargetMode="External"/><Relationship Id="rId52" Type="http://schemas.openxmlformats.org/officeDocument/2006/relationships/hyperlink" Target="https://accuenergy.atlassian.net/browse/A1320-493" TargetMode="External"/><Relationship Id="rId73" Type="http://schemas.openxmlformats.org/officeDocument/2006/relationships/hyperlink" Target="https://accuenergy.atlassian.net/browse/A1320-495" TargetMode="External"/><Relationship Id="rId78" Type="http://schemas.openxmlformats.org/officeDocument/2006/relationships/hyperlink" Target="https://accuenergy.atlassian.net/browse/A1320-493" TargetMode="External"/><Relationship Id="rId94" Type="http://schemas.openxmlformats.org/officeDocument/2006/relationships/hyperlink" Target="https://accuenergy.atlassian.net/browse/A1320-539" TargetMode="External"/><Relationship Id="rId99" Type="http://schemas.openxmlformats.org/officeDocument/2006/relationships/hyperlink" Target="https://accuenergy.atlassian.net/browse/A1320-539" TargetMode="External"/><Relationship Id="rId101" Type="http://schemas.openxmlformats.org/officeDocument/2006/relationships/hyperlink" Target="https://accuenergy.atlassian.net/browse/A1320-639" TargetMode="External"/><Relationship Id="rId122" Type="http://schemas.openxmlformats.org/officeDocument/2006/relationships/hyperlink" Target="https://accuenergy.atlassian.net/browse/A1320-646" TargetMode="External"/><Relationship Id="rId143" Type="http://schemas.openxmlformats.org/officeDocument/2006/relationships/hyperlink" Target="https://accuenergy.atlassian.net/jira/software/projects/A1320/issues?jql=project%20%3D%20A1320%20ORDER%20BY%20created%20DESC%2C%20cf%5B10021%5D%20ASC&amp;selectedIssue=A1320-603" TargetMode="External"/><Relationship Id="rId148" Type="http://schemas.openxmlformats.org/officeDocument/2006/relationships/hyperlink" Target="https://accuenergy.atlassian.net/browse/A1320-656" TargetMode="External"/><Relationship Id="rId164" Type="http://schemas.openxmlformats.org/officeDocument/2006/relationships/hyperlink" Target="https://accuenergy.atlassian.net/browse/A1320-616" TargetMode="External"/><Relationship Id="rId169" Type="http://schemas.openxmlformats.org/officeDocument/2006/relationships/hyperlink" Target="https://accuenergy.atlassian.net/browse/A1320-616" TargetMode="External"/><Relationship Id="rId185" Type="http://schemas.openxmlformats.org/officeDocument/2006/relationships/hyperlink" Target="https://accuenergy.atlassian.net/browse/A1320-682" TargetMode="External"/><Relationship Id="rId4" Type="http://schemas.openxmlformats.org/officeDocument/2006/relationships/hyperlink" Target="https://accuenergy.atlassian.net/jira/software/projects/A1320/issues?jql=project%20%3D%20A1320%20ORDER%20BY%20created%20DESC%2C%20cf%5B10021%5D%20ASC&amp;selectedIssue=A1320-597" TargetMode="External"/><Relationship Id="rId9" Type="http://schemas.openxmlformats.org/officeDocument/2006/relationships/hyperlink" Target="https://accuenergy.atlassian.net/browse/A1320-519" TargetMode="External"/><Relationship Id="rId180" Type="http://schemas.openxmlformats.org/officeDocument/2006/relationships/hyperlink" Target="https://accuenergy.atlassian.net/browse/A1320-665" TargetMode="External"/><Relationship Id="rId210" Type="http://schemas.openxmlformats.org/officeDocument/2006/relationships/hyperlink" Target="https://accuenergy.atlassian.net/browse/A1320-720" TargetMode="External"/><Relationship Id="rId215" Type="http://schemas.openxmlformats.org/officeDocument/2006/relationships/hyperlink" Target="https://accuenergy.atlassian.net/browse/A1320-917" TargetMode="External"/><Relationship Id="rId236" Type="http://schemas.openxmlformats.org/officeDocument/2006/relationships/hyperlink" Target="https://accuenergy.atlassian.net/browse/A1320-492" TargetMode="External"/><Relationship Id="rId26" Type="http://schemas.openxmlformats.org/officeDocument/2006/relationships/hyperlink" Target="https://accuenergy.atlassian.net/browse/A1320-709" TargetMode="External"/><Relationship Id="rId231" Type="http://schemas.openxmlformats.org/officeDocument/2006/relationships/hyperlink" Target="https://accuenergy.atlassian.net/browse/A1320-928" TargetMode="External"/><Relationship Id="rId47" Type="http://schemas.openxmlformats.org/officeDocument/2006/relationships/hyperlink" Target="https://accuenergy.atlassian.net/browse/A1320-512" TargetMode="External"/><Relationship Id="rId68" Type="http://schemas.openxmlformats.org/officeDocument/2006/relationships/hyperlink" Target="https://accuenergy.atlassian.net/browse/A1320-512" TargetMode="External"/><Relationship Id="rId89" Type="http://schemas.openxmlformats.org/officeDocument/2006/relationships/hyperlink" Target="https://accuenergy.atlassian.net/browse/A1320-564" TargetMode="External"/><Relationship Id="rId112" Type="http://schemas.openxmlformats.org/officeDocument/2006/relationships/hyperlink" Target="https://accuenergy.atlassian.net/jira/software/projects/A1320/issues?jql=project%20%3D%20A1320%20ORDER%20BY%20created%20DESC%2C%20cf%5B10021%5D%20ASC&amp;selectedIssue=A1320-762" TargetMode="External"/><Relationship Id="rId133" Type="http://schemas.openxmlformats.org/officeDocument/2006/relationships/hyperlink" Target="https://accuenergy.atlassian.net/browse/A1320-522" TargetMode="External"/><Relationship Id="rId154" Type="http://schemas.openxmlformats.org/officeDocument/2006/relationships/hyperlink" Target="https://accuenergy.atlassian.net/browse/A1320-610" TargetMode="External"/><Relationship Id="rId175" Type="http://schemas.openxmlformats.org/officeDocument/2006/relationships/hyperlink" Target="https://accuenergy.atlassian.net/browse/A1320-658" TargetMode="External"/><Relationship Id="rId196" Type="http://schemas.openxmlformats.org/officeDocument/2006/relationships/hyperlink" Target="https://accuenergy.atlassian.net/browse/A1320-915" TargetMode="External"/><Relationship Id="rId200" Type="http://schemas.openxmlformats.org/officeDocument/2006/relationships/hyperlink" Target="https://accuenergy.atlassian.net/browse/A1320-770" TargetMode="External"/><Relationship Id="rId16" Type="http://schemas.openxmlformats.org/officeDocument/2006/relationships/hyperlink" Target="https://accuenergy.atlassian.net/browse/A1320-602" TargetMode="External"/><Relationship Id="rId221" Type="http://schemas.openxmlformats.org/officeDocument/2006/relationships/hyperlink" Target="https://accuenergy.atlassian.net/browse/A1320-924" TargetMode="External"/><Relationship Id="rId37" Type="http://schemas.openxmlformats.org/officeDocument/2006/relationships/hyperlink" Target="https://accuenergy.atlassian.net/browse/A1320-499" TargetMode="External"/><Relationship Id="rId58" Type="http://schemas.openxmlformats.org/officeDocument/2006/relationships/hyperlink" Target="https://accuenergy.atlassian.net/browse/A1320-495" TargetMode="External"/><Relationship Id="rId79" Type="http://schemas.openxmlformats.org/officeDocument/2006/relationships/hyperlink" Target="https://accuenergy.atlassian.net/browse/A1320-493" TargetMode="External"/><Relationship Id="rId102" Type="http://schemas.openxmlformats.org/officeDocument/2006/relationships/hyperlink" Target="https://accuenergy.atlassian.net/browse/A1320-641" TargetMode="External"/><Relationship Id="rId123" Type="http://schemas.openxmlformats.org/officeDocument/2006/relationships/hyperlink" Target="https://accuenergy.atlassian.net/browse/A1320-646" TargetMode="External"/><Relationship Id="rId144" Type="http://schemas.openxmlformats.org/officeDocument/2006/relationships/hyperlink" Target="https://accuenergy.atlassian.net/browse/A1320-559" TargetMode="External"/><Relationship Id="rId90" Type="http://schemas.openxmlformats.org/officeDocument/2006/relationships/hyperlink" Target="https://accuenergy.atlassian.net/browse/A1320-536" TargetMode="External"/><Relationship Id="rId165" Type="http://schemas.openxmlformats.org/officeDocument/2006/relationships/hyperlink" Target="https://accuenergy.atlassian.net/browse/A1320-616" TargetMode="External"/><Relationship Id="rId186" Type="http://schemas.openxmlformats.org/officeDocument/2006/relationships/hyperlink" Target="https://accuenergy.atlassian.net/browse/A1320-799" TargetMode="External"/><Relationship Id="rId211" Type="http://schemas.openxmlformats.org/officeDocument/2006/relationships/hyperlink" Target="https://accuenergy.atlassian.net/browse/A1320-718" TargetMode="External"/><Relationship Id="rId232" Type="http://schemas.openxmlformats.org/officeDocument/2006/relationships/hyperlink" Target="https://accuenergy.atlassian.net/browse/A1320-647" TargetMode="External"/><Relationship Id="rId27" Type="http://schemas.openxmlformats.org/officeDocument/2006/relationships/hyperlink" Target="https://accuenergy.atlassian.net/browse/A1320-758" TargetMode="External"/><Relationship Id="rId48" Type="http://schemas.openxmlformats.org/officeDocument/2006/relationships/hyperlink" Target="https://accuenergy.atlassian.net/browse/A1320-512" TargetMode="External"/><Relationship Id="rId69" Type="http://schemas.openxmlformats.org/officeDocument/2006/relationships/hyperlink" Target="https://accuenergy.atlassian.net/browse/A1320-512" TargetMode="External"/><Relationship Id="rId113" Type="http://schemas.openxmlformats.org/officeDocument/2006/relationships/hyperlink" Target="https://accuenergy.atlassian.net/browse/A1320-646" TargetMode="External"/><Relationship Id="rId134" Type="http://schemas.openxmlformats.org/officeDocument/2006/relationships/hyperlink" Target="https://accuenergy.atlassian.net/browse/A1320-622" TargetMode="External"/><Relationship Id="rId80" Type="http://schemas.openxmlformats.org/officeDocument/2006/relationships/hyperlink" Target="https://accuenergy.atlassian.net/browse/A1320-493" TargetMode="External"/><Relationship Id="rId155" Type="http://schemas.openxmlformats.org/officeDocument/2006/relationships/hyperlink" Target="https://accuenergy.atlassian.net/browse/A1320-590" TargetMode="External"/><Relationship Id="rId176" Type="http://schemas.openxmlformats.org/officeDocument/2006/relationships/hyperlink" Target="https://accuenergy.atlassian.net/browse/A1320-665" TargetMode="External"/><Relationship Id="rId197" Type="http://schemas.openxmlformats.org/officeDocument/2006/relationships/hyperlink" Target="https://accuenergy.atlassian.net/browse/A1320-698" TargetMode="External"/><Relationship Id="rId201" Type="http://schemas.openxmlformats.org/officeDocument/2006/relationships/hyperlink" Target="https://accuenergy.atlassian.net/browse/A1320-702" TargetMode="External"/><Relationship Id="rId222" Type="http://schemas.openxmlformats.org/officeDocument/2006/relationships/hyperlink" Target="https://accuenergy.atlassian.net/browse/A1320-851" TargetMode="External"/><Relationship Id="rId17" Type="http://schemas.openxmlformats.org/officeDocument/2006/relationships/hyperlink" Target="https://accuenergy.atlassian.net/browse/A1320-602" TargetMode="External"/><Relationship Id="rId38" Type="http://schemas.openxmlformats.org/officeDocument/2006/relationships/hyperlink" Target="https://accuenergy.atlassian.net/browse/A1320-499" TargetMode="External"/><Relationship Id="rId59" Type="http://schemas.openxmlformats.org/officeDocument/2006/relationships/hyperlink" Target="https://accuenergy.atlassian.net/browse/A1320-496" TargetMode="External"/><Relationship Id="rId103" Type="http://schemas.openxmlformats.org/officeDocument/2006/relationships/hyperlink" Target="https://accuenergy.atlassian.net/browse/A1320-655" TargetMode="External"/><Relationship Id="rId124" Type="http://schemas.openxmlformats.org/officeDocument/2006/relationships/hyperlink" Target="https://accuenergy.atlassian.net/browse/A1320-646" TargetMode="External"/><Relationship Id="rId70" Type="http://schemas.openxmlformats.org/officeDocument/2006/relationships/hyperlink" Target="https://accuenergy.atlassian.net/browse/A1320-512" TargetMode="External"/><Relationship Id="rId91" Type="http://schemas.openxmlformats.org/officeDocument/2006/relationships/hyperlink" Target="https://accuenergy.atlassian.net/browse/A1320-777" TargetMode="External"/><Relationship Id="rId145" Type="http://schemas.openxmlformats.org/officeDocument/2006/relationships/hyperlink" Target="https://accuenergy.atlassian.net/browse/A1320-559" TargetMode="External"/><Relationship Id="rId166" Type="http://schemas.openxmlformats.org/officeDocument/2006/relationships/hyperlink" Target="https://accuenergy.atlassian.net/browse/A1320-616" TargetMode="External"/><Relationship Id="rId187" Type="http://schemas.openxmlformats.org/officeDocument/2006/relationships/hyperlink" Target="https://accuenergy.atlassian.net/browse/A1320-567" TargetMode="External"/><Relationship Id="rId1" Type="http://schemas.openxmlformats.org/officeDocument/2006/relationships/hyperlink" Target="https://accuenergy.atlassian.net/jira/software/projects/A1320/issues?jql=project%20%3D%20A1320%20ORDER%20BY%20created%20DESC%2C%20cf%5B10021%5D%20ASC&amp;selectedIssue=A1320-575" TargetMode="External"/><Relationship Id="rId212" Type="http://schemas.openxmlformats.org/officeDocument/2006/relationships/hyperlink" Target="https://accuenergy.atlassian.net/browse/A1320-727" TargetMode="External"/><Relationship Id="rId233" Type="http://schemas.openxmlformats.org/officeDocument/2006/relationships/hyperlink" Target="https://accuenergy.atlassian.net/browse/A1320-907" TargetMode="External"/><Relationship Id="rId28" Type="http://schemas.openxmlformats.org/officeDocument/2006/relationships/hyperlink" Target="https://accuenergy.atlassian.net/browse/A1320-778" TargetMode="External"/><Relationship Id="rId49" Type="http://schemas.openxmlformats.org/officeDocument/2006/relationships/hyperlink" Target="https://accuenergy.atlassian.net/browse/A1320-493" TargetMode="External"/><Relationship Id="rId114" Type="http://schemas.openxmlformats.org/officeDocument/2006/relationships/hyperlink" Target="https://accuenergy.atlassian.net/browse/A1320-646" TargetMode="External"/><Relationship Id="rId60" Type="http://schemas.openxmlformats.org/officeDocument/2006/relationships/hyperlink" Target="https://accuenergy.atlassian.net/browse/A1320-512" TargetMode="External"/><Relationship Id="rId81" Type="http://schemas.openxmlformats.org/officeDocument/2006/relationships/hyperlink" Target="https://accuenergy.atlassian.net/browse/A1320-493" TargetMode="External"/><Relationship Id="rId135" Type="http://schemas.openxmlformats.org/officeDocument/2006/relationships/hyperlink" Target="https://accuenergy.atlassian.net/browse/A1320-622" TargetMode="External"/><Relationship Id="rId156" Type="http://schemas.openxmlformats.org/officeDocument/2006/relationships/hyperlink" Target="https://accuenergy.atlassian.net/browse/A1320-590" TargetMode="External"/><Relationship Id="rId177" Type="http://schemas.openxmlformats.org/officeDocument/2006/relationships/hyperlink" Target="https://accuenergy.atlassian.net/browse/A1320-665" TargetMode="External"/><Relationship Id="rId198" Type="http://schemas.openxmlformats.org/officeDocument/2006/relationships/hyperlink" Target="https://accuenergy.atlassian.net/browse/A1320-771" TargetMode="External"/><Relationship Id="rId202" Type="http://schemas.openxmlformats.org/officeDocument/2006/relationships/hyperlink" Target="https://accuenergy.atlassian.net/browse/A1320-713" TargetMode="External"/><Relationship Id="rId223" Type="http://schemas.openxmlformats.org/officeDocument/2006/relationships/hyperlink" Target="https://accuenergy.atlassian.net/browse/A1320-758" TargetMode="External"/><Relationship Id="rId18" Type="http://schemas.openxmlformats.org/officeDocument/2006/relationships/hyperlink" Target="https://accuenergy.atlassian.net/browse/A1320-602" TargetMode="External"/><Relationship Id="rId39" Type="http://schemas.openxmlformats.org/officeDocument/2006/relationships/hyperlink" Target="https://accuenergy.atlassian.net/browse/A1320-562" TargetMode="External"/><Relationship Id="rId50" Type="http://schemas.openxmlformats.org/officeDocument/2006/relationships/hyperlink" Target="https://accuenergy.atlassian.net/browse/A1320-493" TargetMode="External"/><Relationship Id="rId104" Type="http://schemas.openxmlformats.org/officeDocument/2006/relationships/hyperlink" Target="https://accuenergy.atlassian.net/browse/A1320-782" TargetMode="External"/><Relationship Id="rId125" Type="http://schemas.openxmlformats.org/officeDocument/2006/relationships/hyperlink" Target="https://accuenergy.atlassian.net/browse/A1320-646" TargetMode="External"/><Relationship Id="rId146" Type="http://schemas.openxmlformats.org/officeDocument/2006/relationships/hyperlink" Target="https://accuenergy.atlassian.net/browse/A1320-559" TargetMode="External"/><Relationship Id="rId167" Type="http://schemas.openxmlformats.org/officeDocument/2006/relationships/hyperlink" Target="https://accuenergy.atlassian.net/browse/A1320-616" TargetMode="External"/><Relationship Id="rId188" Type="http://schemas.openxmlformats.org/officeDocument/2006/relationships/hyperlink" Target="https://accuenergy.atlassian.net/browse/A1320-493" TargetMode="External"/><Relationship Id="rId71" Type="http://schemas.openxmlformats.org/officeDocument/2006/relationships/hyperlink" Target="https://accuenergy.atlassian.net/browse/A1320-512" TargetMode="External"/><Relationship Id="rId92" Type="http://schemas.openxmlformats.org/officeDocument/2006/relationships/hyperlink" Target="https://accuenergy.atlassian.net/browse/A1320-564" TargetMode="External"/><Relationship Id="rId213" Type="http://schemas.openxmlformats.org/officeDocument/2006/relationships/hyperlink" Target="https://accuenergy.atlassian.net/browse/A1320-729" TargetMode="External"/><Relationship Id="rId234" Type="http://schemas.openxmlformats.org/officeDocument/2006/relationships/hyperlink" Target="https://accuenergy.atlassian.net/browse/A1320-907" TargetMode="External"/><Relationship Id="rId2" Type="http://schemas.openxmlformats.org/officeDocument/2006/relationships/hyperlink" Target="https://accuenergy.atlassian.net/jira/software/projects/A1320/issues?jql=project%20%3D%20A1320%20ORDER%20BY%20created%20DESC%2C%20cf%5B10021%5D%20ASC&amp;selectedIssue=A1320-600" TargetMode="External"/><Relationship Id="rId29" Type="http://schemas.openxmlformats.org/officeDocument/2006/relationships/hyperlink" Target="https://accuenergy.atlassian.net/browse/A1320-799" TargetMode="External"/><Relationship Id="rId40" Type="http://schemas.openxmlformats.org/officeDocument/2006/relationships/hyperlink" Target="https://accuenergy.atlassian.net/browse/A1320-561" TargetMode="External"/><Relationship Id="rId115" Type="http://schemas.openxmlformats.org/officeDocument/2006/relationships/hyperlink" Target="https://accuenergy.atlassian.net/browse/A1320-646" TargetMode="External"/><Relationship Id="rId136" Type="http://schemas.openxmlformats.org/officeDocument/2006/relationships/hyperlink" Target="https://accuenergy.atlassian.net/browse/A1320-574" TargetMode="External"/><Relationship Id="rId157" Type="http://schemas.openxmlformats.org/officeDocument/2006/relationships/hyperlink" Target="https://accuenergy.atlassian.net/browse/A1320-574" TargetMode="External"/><Relationship Id="rId178" Type="http://schemas.openxmlformats.org/officeDocument/2006/relationships/hyperlink" Target="https://accuenergy.atlassian.net/browse/A1320-666" TargetMode="External"/><Relationship Id="rId61" Type="http://schemas.openxmlformats.org/officeDocument/2006/relationships/hyperlink" Target="https://accuenergy.atlassian.net/browse/A1320-512" TargetMode="External"/><Relationship Id="rId82" Type="http://schemas.openxmlformats.org/officeDocument/2006/relationships/hyperlink" Target="https://accuenergy.atlassian.net/browse/A1320-493" TargetMode="External"/><Relationship Id="rId199" Type="http://schemas.openxmlformats.org/officeDocument/2006/relationships/hyperlink" Target="https://accuenergy.atlassian.net/browse/A1320-771" TargetMode="External"/><Relationship Id="rId203" Type="http://schemas.openxmlformats.org/officeDocument/2006/relationships/hyperlink" Target="https://accuenergy.atlassian.net/browse/A1320-711" TargetMode="External"/><Relationship Id="rId19" Type="http://schemas.openxmlformats.org/officeDocument/2006/relationships/hyperlink" Target="https://accuenergy.atlassian.net/browse/A1320-640" TargetMode="External"/><Relationship Id="rId224" Type="http://schemas.openxmlformats.org/officeDocument/2006/relationships/hyperlink" Target="https://accuenergy.atlassian.net/browse/A1320-758" TargetMode="External"/><Relationship Id="rId30" Type="http://schemas.openxmlformats.org/officeDocument/2006/relationships/hyperlink" Target="https://accuenergy.atlassian.net/browse/A1320-716" TargetMode="External"/><Relationship Id="rId105" Type="http://schemas.openxmlformats.org/officeDocument/2006/relationships/hyperlink" Target="https://accuenergy.atlassian.net/browse/A1320-782" TargetMode="External"/><Relationship Id="rId126" Type="http://schemas.openxmlformats.org/officeDocument/2006/relationships/hyperlink" Target="https://accuenergy.atlassian.net/browse/A1320-646" TargetMode="External"/><Relationship Id="rId147" Type="http://schemas.openxmlformats.org/officeDocument/2006/relationships/hyperlink" Target="https://accuenergy.atlassian.net/jira/software/projects/A1320/issues?jql=project%20%3D%20A1320%20ORDER%20BY%20created%20DESC%2C%20cf%5B10021%5D%20ASC&amp;selectedIssue=A1320-576" TargetMode="External"/><Relationship Id="rId168" Type="http://schemas.openxmlformats.org/officeDocument/2006/relationships/hyperlink" Target="https://accuenergy.atlassian.net/browse/A1320-616" TargetMode="External"/><Relationship Id="rId51" Type="http://schemas.openxmlformats.org/officeDocument/2006/relationships/hyperlink" Target="https://accuenergy.atlassian.net/browse/A1320-493" TargetMode="External"/><Relationship Id="rId72" Type="http://schemas.openxmlformats.org/officeDocument/2006/relationships/hyperlink" Target="https://accuenergy.atlassian.net/browse/A1320-496" TargetMode="External"/><Relationship Id="rId93" Type="http://schemas.openxmlformats.org/officeDocument/2006/relationships/hyperlink" Target="https://accuenergy.atlassian.net/browse/A1320-539" TargetMode="External"/><Relationship Id="rId189" Type="http://schemas.openxmlformats.org/officeDocument/2006/relationships/hyperlink" Target="https://accuenergy.atlassian.net/browse/A1320-493" TargetMode="External"/><Relationship Id="rId3" Type="http://schemas.openxmlformats.org/officeDocument/2006/relationships/hyperlink" Target="https://accuenergy.atlassian.net/jira/software/projects/A1320/issues?jql=project%20%3D%20A1320%20ORDER%20BY%20created%20DESC%2C%20cf%5B10021%5D%20ASC&amp;selectedIssue=A1320-598" TargetMode="External"/><Relationship Id="rId214" Type="http://schemas.openxmlformats.org/officeDocument/2006/relationships/hyperlink" Target="https://accuenergy.atlassian.net/browse/A1320-921" TargetMode="External"/><Relationship Id="rId235" Type="http://schemas.openxmlformats.org/officeDocument/2006/relationships/hyperlink" Target="https://accuenergy.atlassian.net/browse/A1320-907" TargetMode="External"/><Relationship Id="rId116" Type="http://schemas.openxmlformats.org/officeDocument/2006/relationships/hyperlink" Target="https://accuenergy.atlassian.net/browse/A1320-646" TargetMode="External"/><Relationship Id="rId137" Type="http://schemas.openxmlformats.org/officeDocument/2006/relationships/hyperlink" Target="https://accuenergy.atlassian.net/browse/A1320-567" TargetMode="External"/><Relationship Id="rId158" Type="http://schemas.openxmlformats.org/officeDocument/2006/relationships/hyperlink" Target="https://accuenergy.atlassian.net/browse/A1320-571" TargetMode="External"/><Relationship Id="rId20" Type="http://schemas.openxmlformats.org/officeDocument/2006/relationships/hyperlink" Target="https://accuenergy.atlassian.net/browse/A1320-602" TargetMode="External"/><Relationship Id="rId41" Type="http://schemas.openxmlformats.org/officeDocument/2006/relationships/hyperlink" Target="https://accuenergy.atlassian.net/browse/A1320-554" TargetMode="External"/><Relationship Id="rId62" Type="http://schemas.openxmlformats.org/officeDocument/2006/relationships/hyperlink" Target="https://accuenergy.atlassian.net/browse/A1320-512" TargetMode="External"/><Relationship Id="rId83" Type="http://schemas.openxmlformats.org/officeDocument/2006/relationships/hyperlink" Target="https://accuenergy.atlassian.net/browse/A1320-496" TargetMode="External"/><Relationship Id="rId179" Type="http://schemas.openxmlformats.org/officeDocument/2006/relationships/hyperlink" Target="https://accuenergy.atlassian.net/browse/A1320-6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E747A-429B-464D-9E5C-00B098CC7431}">
  <dimension ref="A1:R50"/>
  <sheetViews>
    <sheetView workbookViewId="0">
      <selection activeCell="A10" sqref="A10"/>
    </sheetView>
  </sheetViews>
  <sheetFormatPr defaultColWidth="9" defaultRowHeight="15.6"/>
  <cols>
    <col min="1" max="1" width="19" customWidth="1"/>
    <col min="2" max="2" width="20.75" customWidth="1"/>
    <col min="3" max="3" width="28.5" customWidth="1"/>
    <col min="4" max="4" width="10.875" customWidth="1"/>
    <col min="5" max="8" width="26.125" bestFit="1" customWidth="1"/>
    <col min="9" max="9" width="11.25" customWidth="1"/>
    <col min="10" max="10" width="13" customWidth="1"/>
    <col min="11" max="11" width="13" bestFit="1" customWidth="1"/>
    <col min="12" max="12" width="10.75" bestFit="1" customWidth="1"/>
    <col min="13" max="13" width="13" bestFit="1" customWidth="1"/>
    <col min="14" max="14" width="10.75" bestFit="1" customWidth="1"/>
    <col min="15" max="15" width="13" bestFit="1" customWidth="1"/>
    <col min="17" max="17" width="15.25" customWidth="1"/>
    <col min="18" max="18" width="15" bestFit="1" customWidth="1"/>
  </cols>
  <sheetData>
    <row r="1" spans="1:18">
      <c r="A1" s="134" t="s">
        <v>0</v>
      </c>
      <c r="B1" s="134" t="s">
        <v>1</v>
      </c>
      <c r="C1" s="135" t="s">
        <v>2</v>
      </c>
      <c r="D1" s="135" t="s">
        <v>3</v>
      </c>
      <c r="E1" s="135" t="s">
        <v>4</v>
      </c>
      <c r="F1" s="135" t="s">
        <v>5</v>
      </c>
      <c r="G1" s="135" t="s">
        <v>6</v>
      </c>
      <c r="H1" s="135" t="s">
        <v>7</v>
      </c>
      <c r="I1" s="135" t="s">
        <v>8</v>
      </c>
      <c r="J1" s="135" t="s">
        <v>9</v>
      </c>
      <c r="K1" s="136" t="s">
        <v>10</v>
      </c>
      <c r="L1" s="136" t="s">
        <v>11</v>
      </c>
      <c r="M1" s="136" t="s">
        <v>12</v>
      </c>
      <c r="N1" s="136" t="s">
        <v>13</v>
      </c>
      <c r="O1" s="136" t="s">
        <v>14</v>
      </c>
      <c r="P1" s="136" t="s">
        <v>15</v>
      </c>
      <c r="Q1" s="137" t="s">
        <v>16</v>
      </c>
      <c r="R1" s="136" t="s">
        <v>17</v>
      </c>
    </row>
    <row r="2" spans="1:18">
      <c r="A2" s="138" t="s">
        <v>18</v>
      </c>
      <c r="B2" s="138" t="s">
        <v>19</v>
      </c>
      <c r="C2" s="139">
        <f>COUNTIFS(用例执行情况!C:C,"*1320_001*")</f>
        <v>5</v>
      </c>
      <c r="D2" s="140">
        <f>COUNTIFS(用例执行情况!C:C,"*1320_001*",用例执行情况!H:H,"LV0")</f>
        <v>1</v>
      </c>
      <c r="E2" s="140">
        <f>COUNTIFS(用例执行情况!C:C,"*1320_001*",用例执行情况!H:H,"LV1")</f>
        <v>2</v>
      </c>
      <c r="F2" s="140">
        <f>COUNTIFS(用例执行情况!C:C,"*1320_001*",用例执行情况!H:H,"LV2")</f>
        <v>1</v>
      </c>
      <c r="G2" s="140">
        <f>COUNTIFS(用例执行情况!C:C,"*1320_001*",用例执行情况!H:H,"LV3")</f>
        <v>1</v>
      </c>
      <c r="H2" s="140">
        <f>COUNTIFS(用例执行情况!C:C,"*1320_001*",用例执行情况!H:H,"LV4")</f>
        <v>0</v>
      </c>
      <c r="I2" s="140">
        <f>COUNTIFS(用例执行情况!C:C,"*1320_001*",用例执行情况!J:J,"是")</f>
        <v>0</v>
      </c>
      <c r="J2" s="140">
        <f>COUNTIFS(用例执行情况!C:C,"*1320_001*",用例执行情况!I:I,"是")</f>
        <v>3</v>
      </c>
      <c r="K2" s="141">
        <f>D2/C2</f>
        <v>0.2</v>
      </c>
      <c r="L2" s="141">
        <f>E2/C2</f>
        <v>0.4</v>
      </c>
      <c r="M2" s="141">
        <f>F2/C2</f>
        <v>0.2</v>
      </c>
      <c r="N2" s="141">
        <f>G2/C2</f>
        <v>0.2</v>
      </c>
      <c r="O2" s="141">
        <f>H2/C2</f>
        <v>0</v>
      </c>
      <c r="P2" s="142">
        <f t="shared" ref="P2:P31" si="0">J2/C2</f>
        <v>0.6</v>
      </c>
      <c r="Q2" s="143" t="s">
        <v>20</v>
      </c>
      <c r="R2" s="144"/>
    </row>
    <row r="3" spans="1:18">
      <c r="A3" s="138" t="s">
        <v>21</v>
      </c>
      <c r="B3" s="138" t="s">
        <v>22</v>
      </c>
      <c r="C3" s="139">
        <f>COUNTIFS(用例执行情况!C:C,"*1320_002*")</f>
        <v>24</v>
      </c>
      <c r="D3" s="140">
        <f>COUNTIFS(用例执行情况!C:C,"*1320_002*",用例执行情况!H:H,"LV0")</f>
        <v>2</v>
      </c>
      <c r="E3" s="140">
        <f>COUNTIFS(用例执行情况!C:C,"*1320_002*",用例执行情况!H:H,"LV1")</f>
        <v>3</v>
      </c>
      <c r="F3" s="140">
        <f>COUNTIFS(用例执行情况!C:C,"*1320_002*",用例执行情况!H:H,"LV2")</f>
        <v>11</v>
      </c>
      <c r="G3" s="140">
        <f>COUNTIFS(用例执行情况!C:C,"*1320_002*",用例执行情况!H:H,"LV3")</f>
        <v>6</v>
      </c>
      <c r="H3" s="140">
        <f>COUNTIFS(用例执行情况!C:C,"*1320_002*",用例执行情况!H:H,"LV4")</f>
        <v>2</v>
      </c>
      <c r="I3" s="140">
        <f>COUNTIFS(用例执行情况!C:C,"*1320_002*",用例执行情况!J:J,"是")</f>
        <v>0</v>
      </c>
      <c r="J3" s="140">
        <f>COUNTIFS(用例执行情况!C:C,"*1320_002*",用例执行情况!I:I,"是")</f>
        <v>13</v>
      </c>
      <c r="K3" s="141">
        <f t="shared" ref="K3:K45" si="1">D3/C3</f>
        <v>8.3333333333333329E-2</v>
      </c>
      <c r="L3" s="141">
        <f t="shared" ref="L3:L31" si="2">E3/C3</f>
        <v>0.125</v>
      </c>
      <c r="M3" s="141">
        <f t="shared" ref="M3:M31" si="3">F3/C3</f>
        <v>0.45833333333333331</v>
      </c>
      <c r="N3" s="141">
        <f t="shared" ref="N3:N31" si="4">G3/C3</f>
        <v>0.25</v>
      </c>
      <c r="O3" s="141">
        <f t="shared" ref="O3:O31" si="5">H3/C3</f>
        <v>8.3333333333333329E-2</v>
      </c>
      <c r="P3" s="142">
        <f t="shared" si="0"/>
        <v>0.54166666666666663</v>
      </c>
      <c r="Q3" s="143" t="s">
        <v>20</v>
      </c>
      <c r="R3" s="144"/>
    </row>
    <row r="4" spans="1:18">
      <c r="A4" s="138" t="s">
        <v>23</v>
      </c>
      <c r="B4" s="138" t="s">
        <v>24</v>
      </c>
      <c r="C4" s="139">
        <f>COUNTIFS(用例执行情况!C:C,"*1320_003*")</f>
        <v>33</v>
      </c>
      <c r="D4" s="140">
        <f>COUNTIFS(用例执行情况!C:C,"*1320_003*",用例执行情况!H:H,"LV0")</f>
        <v>4</v>
      </c>
      <c r="E4" s="140">
        <f>COUNTIFS(用例执行情况!C:C,"*1320_003*",用例执行情况!H:H,"LV1")</f>
        <v>13</v>
      </c>
      <c r="F4" s="140">
        <f>COUNTIFS(用例执行情况!C:C,"*1320_003*",用例执行情况!H:H,"LV2")</f>
        <v>14</v>
      </c>
      <c r="G4" s="140">
        <f>COUNTIFS(用例执行情况!C:C,"*1320_003*",用例执行情况!H:H,"LV3")</f>
        <v>1</v>
      </c>
      <c r="H4" s="140">
        <f>COUNTIFS(用例执行情况!C:C,"*1320_003*",用例执行情况!H:H,"LV4")</f>
        <v>1</v>
      </c>
      <c r="I4" s="140">
        <f>COUNTIFS(用例执行情况!C:C,"*1320_003*",用例执行情况!J:J,"是")</f>
        <v>0</v>
      </c>
      <c r="J4" s="140">
        <f>COUNTIFS(用例执行情况!C:C,"*1320_003*",用例执行情况!I:I,"是")</f>
        <v>11</v>
      </c>
      <c r="K4" s="141">
        <f t="shared" si="1"/>
        <v>0.12121212121212122</v>
      </c>
      <c r="L4" s="141">
        <f t="shared" si="2"/>
        <v>0.39393939393939392</v>
      </c>
      <c r="M4" s="141">
        <f t="shared" si="3"/>
        <v>0.42424242424242425</v>
      </c>
      <c r="N4" s="141">
        <f t="shared" si="4"/>
        <v>3.0303030303030304E-2</v>
      </c>
      <c r="O4" s="141">
        <f t="shared" si="5"/>
        <v>3.0303030303030304E-2</v>
      </c>
      <c r="P4" s="142">
        <f t="shared" si="0"/>
        <v>0.33333333333333331</v>
      </c>
      <c r="Q4" s="143" t="s">
        <v>20</v>
      </c>
      <c r="R4" s="144"/>
    </row>
    <row r="5" spans="1:18">
      <c r="A5" s="138" t="s">
        <v>25</v>
      </c>
      <c r="B5" s="138" t="s">
        <v>26</v>
      </c>
      <c r="C5" s="139">
        <f>COUNTIFS(用例执行情况!C:C,"*1320_004*")</f>
        <v>25</v>
      </c>
      <c r="D5" s="140">
        <f>COUNTIFS(用例执行情况!C:C,"*1320_004*",用例执行情况!H:H,"LV0")</f>
        <v>3</v>
      </c>
      <c r="E5" s="140">
        <f>COUNTIFS(用例执行情况!C:C,"*1320_004*",用例执行情况!H:H,"LV1")</f>
        <v>5</v>
      </c>
      <c r="F5" s="140">
        <f>COUNTIFS(用例执行情况!C:C,"*1320_004*",用例执行情况!H:H,"LV2")</f>
        <v>12</v>
      </c>
      <c r="G5" s="140">
        <f>COUNTIFS(用例执行情况!C:C,"*1320_004*",用例执行情况!H:H,"LV3")</f>
        <v>4</v>
      </c>
      <c r="H5" s="140">
        <f>COUNTIFS(用例执行情况!C:C,"*1320_004*",用例执行情况!H:H,"LV4")</f>
        <v>1</v>
      </c>
      <c r="I5" s="140">
        <f>COUNTIFS(用例执行情况!C:C,"*1320_004*",用例执行情况!J:J,"是")</f>
        <v>0</v>
      </c>
      <c r="J5" s="140">
        <f>COUNTIFS(用例执行情况!C:C,"*1320_004*",用例执行情况!I:I,"是")</f>
        <v>15</v>
      </c>
      <c r="K5" s="141">
        <f t="shared" si="1"/>
        <v>0.12</v>
      </c>
      <c r="L5" s="141">
        <f t="shared" si="2"/>
        <v>0.2</v>
      </c>
      <c r="M5" s="141">
        <f t="shared" si="3"/>
        <v>0.48</v>
      </c>
      <c r="N5" s="141">
        <f t="shared" si="4"/>
        <v>0.16</v>
      </c>
      <c r="O5" s="141">
        <f t="shared" si="5"/>
        <v>0.04</v>
      </c>
      <c r="P5" s="142">
        <f t="shared" si="0"/>
        <v>0.6</v>
      </c>
      <c r="Q5" s="143" t="s">
        <v>20</v>
      </c>
      <c r="R5" s="144"/>
    </row>
    <row r="6" spans="1:18">
      <c r="A6" s="138" t="s">
        <v>27</v>
      </c>
      <c r="B6" s="145" t="s">
        <v>28</v>
      </c>
      <c r="C6" s="139">
        <f>COUNTIFS(用例执行情况!C:C,"*1320_005*")</f>
        <v>21</v>
      </c>
      <c r="D6" s="140">
        <f>COUNTIFS(用例执行情况!C:C,"*1320_005*",用例执行情况!H:H,"LV0")</f>
        <v>2</v>
      </c>
      <c r="E6" s="140">
        <f>COUNTIFS(用例执行情况!C:C,"*1320_005*",用例执行情况!H:H,"LV1")</f>
        <v>6</v>
      </c>
      <c r="F6" s="140">
        <f>COUNTIFS(用例执行情况!C:C,"*1320_005*",用例执行情况!H:H,"LV2")</f>
        <v>9</v>
      </c>
      <c r="G6" s="140">
        <f>COUNTIFS(用例执行情况!C:C,"*1320_005*",用例执行情况!H:H,"LV3")</f>
        <v>4</v>
      </c>
      <c r="H6" s="140">
        <f>COUNTIFS(用例执行情况!C:C,"*1320_005*",用例执行情况!H:H,"LV4")</f>
        <v>0</v>
      </c>
      <c r="I6" s="140">
        <f>COUNTIFS(用例执行情况!C:C,"*1320_005*",用例执行情况!J:J,"是")</f>
        <v>0</v>
      </c>
      <c r="J6" s="140">
        <f>COUNTIFS(用例执行情况!C:C,"*1320_005*",用例执行情况!I:I,"是")</f>
        <v>11</v>
      </c>
      <c r="K6" s="141">
        <f t="shared" si="1"/>
        <v>9.5238095238095233E-2</v>
      </c>
      <c r="L6" s="141">
        <f t="shared" si="2"/>
        <v>0.2857142857142857</v>
      </c>
      <c r="M6" s="141">
        <f t="shared" si="3"/>
        <v>0.42857142857142855</v>
      </c>
      <c r="N6" s="141">
        <f t="shared" si="4"/>
        <v>0.19047619047619047</v>
      </c>
      <c r="O6" s="141">
        <f t="shared" si="5"/>
        <v>0</v>
      </c>
      <c r="P6" s="142">
        <f t="shared" si="0"/>
        <v>0.52380952380952384</v>
      </c>
      <c r="Q6" s="143" t="s">
        <v>20</v>
      </c>
      <c r="R6" s="144"/>
    </row>
    <row r="7" spans="1:18">
      <c r="A7" s="138" t="s">
        <v>29</v>
      </c>
      <c r="B7" s="145" t="s">
        <v>30</v>
      </c>
      <c r="C7" s="139">
        <f>COUNTIFS(用例执行情况!C:C,"*1320_006*")</f>
        <v>14</v>
      </c>
      <c r="D7" s="140">
        <f>COUNTIFS(用例执行情况!C:C,"*1320_006*",用例执行情况!H:H,"LV0")</f>
        <v>3</v>
      </c>
      <c r="E7" s="140">
        <f>COUNTIFS(用例执行情况!C:C,"*1320_006*",用例执行情况!H:H,"LV1")</f>
        <v>2</v>
      </c>
      <c r="F7" s="140">
        <f>COUNTIFS(用例执行情况!C:C,"*1320_006*",用例执行情况!H:H,"LV2")</f>
        <v>9</v>
      </c>
      <c r="G7" s="140">
        <f>COUNTIFS(用例执行情况!C:C,"*1320_006*",用例执行情况!H:H,"LV3")</f>
        <v>0</v>
      </c>
      <c r="H7" s="140">
        <f>COUNTIFS(用例执行情况!C:C,"*1320_006*",用例执行情况!H:H,"LV4")</f>
        <v>0</v>
      </c>
      <c r="I7" s="140">
        <f>COUNTIFS(用例执行情况!C:C,"*1320_006*",用例执行情况!J:J,"是")</f>
        <v>0</v>
      </c>
      <c r="J7" s="140">
        <f>COUNTIFS(用例执行情况!C:C,"*1320_006*",用例执行情况!I:I,"是")</f>
        <v>4</v>
      </c>
      <c r="K7" s="141">
        <f t="shared" si="1"/>
        <v>0.21428571428571427</v>
      </c>
      <c r="L7" s="141">
        <f t="shared" si="2"/>
        <v>0.14285714285714285</v>
      </c>
      <c r="M7" s="141">
        <f t="shared" si="3"/>
        <v>0.6428571428571429</v>
      </c>
      <c r="N7" s="141">
        <f t="shared" si="4"/>
        <v>0</v>
      </c>
      <c r="O7" s="141">
        <f t="shared" si="5"/>
        <v>0</v>
      </c>
      <c r="P7" s="142">
        <f t="shared" si="0"/>
        <v>0.2857142857142857</v>
      </c>
      <c r="Q7" s="143" t="s">
        <v>20</v>
      </c>
      <c r="R7" s="144"/>
    </row>
    <row r="8" spans="1:18">
      <c r="A8" s="138" t="s">
        <v>31</v>
      </c>
      <c r="B8" s="146" t="s">
        <v>32</v>
      </c>
      <c r="C8" s="139">
        <f>COUNTIFS(用例执行情况!C:C,"*1320_007*")</f>
        <v>34</v>
      </c>
      <c r="D8" s="140">
        <f>COUNTIFS(用例执行情况!C:C,"*1320_007*",用例执行情况!H:H,"LV0")</f>
        <v>3</v>
      </c>
      <c r="E8" s="140">
        <f>COUNTIFS(用例执行情况!C:C,"*1320_007*",用例执行情况!H:H,"LV1")</f>
        <v>6</v>
      </c>
      <c r="F8" s="140">
        <f>COUNTIFS(用例执行情况!C:C,"*1320_007*",用例执行情况!H:H,"LV2")</f>
        <v>16</v>
      </c>
      <c r="G8" s="140">
        <f>COUNTIFS(用例执行情况!C:C,"*1320_007*",用例执行情况!H:H,"LV3")</f>
        <v>7</v>
      </c>
      <c r="H8" s="140">
        <f>COUNTIFS(用例执行情况!C:C,"*1320_007*",用例执行情况!H:H,"LV4")</f>
        <v>2</v>
      </c>
      <c r="I8" s="140">
        <f>COUNTIFS(用例执行情况!C:C,"*1320_007*",用例执行情况!J:J,"是")</f>
        <v>0</v>
      </c>
      <c r="J8" s="140">
        <f>COUNTIFS(用例执行情况!C:C,"*1320_007*",用例执行情况!I:I,"是")</f>
        <v>0</v>
      </c>
      <c r="K8" s="141">
        <f t="shared" si="1"/>
        <v>8.8235294117647065E-2</v>
      </c>
      <c r="L8" s="141">
        <f t="shared" si="2"/>
        <v>0.17647058823529413</v>
      </c>
      <c r="M8" s="141">
        <f t="shared" si="3"/>
        <v>0.47058823529411764</v>
      </c>
      <c r="N8" s="141">
        <f t="shared" si="4"/>
        <v>0.20588235294117646</v>
      </c>
      <c r="O8" s="141">
        <f t="shared" si="5"/>
        <v>5.8823529411764705E-2</v>
      </c>
      <c r="P8" s="142">
        <f t="shared" si="0"/>
        <v>0</v>
      </c>
      <c r="Q8" s="143" t="s">
        <v>20</v>
      </c>
      <c r="R8" s="144"/>
    </row>
    <row r="9" spans="1:18">
      <c r="A9" s="138" t="s">
        <v>33</v>
      </c>
      <c r="B9" s="138" t="s">
        <v>34</v>
      </c>
      <c r="C9" s="139">
        <f>COUNTIFS(用例执行情况!C:C,"*1320_008*")</f>
        <v>10</v>
      </c>
      <c r="D9" s="140">
        <f>COUNTIFS(用例执行情况!C:C,"*1320_008*",用例执行情况!H:H,"LV0")</f>
        <v>1</v>
      </c>
      <c r="E9" s="140">
        <f>COUNTIFS(用例执行情况!C:C,"*1320_008*",用例执行情况!H:H,"LV1")</f>
        <v>2</v>
      </c>
      <c r="F9" s="140">
        <f>COUNTIFS(用例执行情况!C:C,"*1320_008*",用例执行情况!H:H,"LV2")</f>
        <v>4</v>
      </c>
      <c r="G9" s="140">
        <f>COUNTIFS(用例执行情况!C:C,"*1320_008*",用例执行情况!H:H,"LV3")</f>
        <v>1</v>
      </c>
      <c r="H9" s="140">
        <f>COUNTIFS(用例执行情况!C:C,"*1320_008*",用例执行情况!H:H,"LV4")</f>
        <v>2</v>
      </c>
      <c r="I9" s="140">
        <f>COUNTIFS(用例执行情况!C:C,"*1320_008*",用例执行情况!J:J,"是")</f>
        <v>0</v>
      </c>
      <c r="J9" s="140">
        <f>COUNTIFS(用例执行情况!C:C,"*1320_008*",用例执行情况!I:I,"是")</f>
        <v>0</v>
      </c>
      <c r="K9" s="141">
        <f t="shared" si="1"/>
        <v>0.1</v>
      </c>
      <c r="L9" s="141">
        <f t="shared" si="2"/>
        <v>0.2</v>
      </c>
      <c r="M9" s="141">
        <f t="shared" si="3"/>
        <v>0.4</v>
      </c>
      <c r="N9" s="141">
        <f t="shared" si="4"/>
        <v>0.1</v>
      </c>
      <c r="O9" s="141">
        <f t="shared" si="5"/>
        <v>0.2</v>
      </c>
      <c r="P9" s="142">
        <f t="shared" si="0"/>
        <v>0</v>
      </c>
      <c r="Q9" s="143" t="s">
        <v>20</v>
      </c>
      <c r="R9" s="144"/>
    </row>
    <row r="10" spans="1:18">
      <c r="A10" s="138" t="s">
        <v>35</v>
      </c>
      <c r="B10" s="147" t="s">
        <v>36</v>
      </c>
      <c r="C10" s="139">
        <f>COUNTIFS(用例执行情况!C:C,"*1320_009*")</f>
        <v>54</v>
      </c>
      <c r="D10" s="140">
        <f>COUNTIFS(用例执行情况!C:C,"*1320_009*",用例执行情况!H:H,"LV0")</f>
        <v>6</v>
      </c>
      <c r="E10" s="140">
        <f>COUNTIFS(用例执行情况!C:C,"*1320_009*",用例执行情况!H:H,"LV1")</f>
        <v>16</v>
      </c>
      <c r="F10" s="140">
        <f>COUNTIFS(用例执行情况!C:C,"*1320_009*",用例执行情况!H:H,"LV2")</f>
        <v>21</v>
      </c>
      <c r="G10" s="140">
        <f>COUNTIFS(用例执行情况!C:C,"*1320_009*",用例执行情况!H:H,"LV3")</f>
        <v>8</v>
      </c>
      <c r="H10" s="140">
        <f>COUNTIFS(用例执行情况!C:C,"*1320_009*",用例执行情况!H:H,"LV4")</f>
        <v>3</v>
      </c>
      <c r="I10" s="140">
        <f>COUNTIFS(用例执行情况!C:C,"*1320_009*",用例执行情况!J:J,"是")</f>
        <v>0</v>
      </c>
      <c r="J10" s="140">
        <f>COUNTIFS(用例执行情况!C:C,"*1320_009*",用例执行情况!I:I,"是")</f>
        <v>41</v>
      </c>
      <c r="K10" s="141">
        <f t="shared" si="1"/>
        <v>0.1111111111111111</v>
      </c>
      <c r="L10" s="141">
        <f t="shared" si="2"/>
        <v>0.29629629629629628</v>
      </c>
      <c r="M10" s="141">
        <f t="shared" si="3"/>
        <v>0.3888888888888889</v>
      </c>
      <c r="N10" s="141">
        <f t="shared" si="4"/>
        <v>0.14814814814814814</v>
      </c>
      <c r="O10" s="141">
        <f t="shared" si="5"/>
        <v>5.5555555555555552E-2</v>
      </c>
      <c r="P10" s="142">
        <f t="shared" si="0"/>
        <v>0.7592592592592593</v>
      </c>
      <c r="Q10" s="143" t="s">
        <v>20</v>
      </c>
      <c r="R10" s="148" t="s">
        <v>37</v>
      </c>
    </row>
    <row r="11" spans="1:18">
      <c r="A11" s="138" t="s">
        <v>38</v>
      </c>
      <c r="B11" s="138" t="s">
        <v>39</v>
      </c>
      <c r="C11" s="139">
        <f>COUNTIFS(用例执行情况!C:C,"*1320_010*")</f>
        <v>101</v>
      </c>
      <c r="D11" s="140">
        <f>COUNTIFS(用例执行情况!C:C,"*1320_010*",用例执行情况!H:H,"LV0")</f>
        <v>8</v>
      </c>
      <c r="E11" s="140">
        <f>COUNTIFS(用例执行情况!C:C,"*1320_010*",用例执行情况!H:H,"LV1")</f>
        <v>18</v>
      </c>
      <c r="F11" s="140">
        <f>COUNTIFS(用例执行情况!C:C,"*1320_010*",用例执行情况!H:H,"LV2")</f>
        <v>46</v>
      </c>
      <c r="G11" s="140">
        <f>COUNTIFS(用例执行情况!C:C,"*1320_010*",用例执行情况!H:H,"LV3")</f>
        <v>21</v>
      </c>
      <c r="H11" s="140">
        <f>COUNTIFS(用例执行情况!C:C,"*1320_010*",用例执行情况!H:H,"LV4")</f>
        <v>8</v>
      </c>
      <c r="I11" s="140">
        <f>COUNTIFS(用例执行情况!C:C,"*1320_010*",用例执行情况!J:J,"是")</f>
        <v>0</v>
      </c>
      <c r="J11" s="140">
        <f>COUNTIFS(用例执行情况!C:C,"*1320_010*",用例执行情况!I:I,"是")</f>
        <v>57</v>
      </c>
      <c r="K11" s="141">
        <f t="shared" si="1"/>
        <v>7.9207920792079209E-2</v>
      </c>
      <c r="L11" s="141">
        <f t="shared" si="2"/>
        <v>0.17821782178217821</v>
      </c>
      <c r="M11" s="141">
        <f t="shared" si="3"/>
        <v>0.45544554455445546</v>
      </c>
      <c r="N11" s="141">
        <f t="shared" si="4"/>
        <v>0.20792079207920791</v>
      </c>
      <c r="O11" s="141">
        <f t="shared" si="5"/>
        <v>7.9207920792079209E-2</v>
      </c>
      <c r="P11" s="142">
        <f t="shared" si="0"/>
        <v>0.5643564356435643</v>
      </c>
      <c r="Q11" s="143" t="s">
        <v>20</v>
      </c>
      <c r="R11" s="144"/>
    </row>
    <row r="12" spans="1:18">
      <c r="A12" s="138" t="s">
        <v>40</v>
      </c>
      <c r="B12" s="147" t="s">
        <v>41</v>
      </c>
      <c r="C12" s="139">
        <f>COUNTIFS(用例执行情况!C:C,"*1320_011*")</f>
        <v>29</v>
      </c>
      <c r="D12" s="140">
        <f>COUNTIFS(用例执行情况!C:C,"*1320_011*",用例执行情况!H:H,"LV0")</f>
        <v>3</v>
      </c>
      <c r="E12" s="140">
        <f>COUNTIFS(用例执行情况!C:C,"*1320_011*",用例执行情况!H:H,"LV1")</f>
        <v>2</v>
      </c>
      <c r="F12" s="140">
        <f>COUNTIFS(用例执行情况!C:C,"*1320_011*",用例执行情况!H:H,"LV2")</f>
        <v>14</v>
      </c>
      <c r="G12" s="140">
        <f>COUNTIFS(用例执行情况!C:C,"*1320_011*",用例执行情况!H:H,"LV3")</f>
        <v>5</v>
      </c>
      <c r="H12" s="140">
        <f>COUNTIFS(用例执行情况!C:C,"*1320_011*",用例执行情况!H:H,"LV4")</f>
        <v>5</v>
      </c>
      <c r="I12" s="140">
        <f>COUNTIFS(用例执行情况!C:C,"*1320_011*",用例执行情况!J:J,"是")</f>
        <v>0</v>
      </c>
      <c r="J12" s="140">
        <f>COUNTIFS(用例执行情况!C:C,"*1320_011*",用例执行情况!I:I,"是")</f>
        <v>0</v>
      </c>
      <c r="K12" s="141">
        <f t="shared" si="1"/>
        <v>0.10344827586206896</v>
      </c>
      <c r="L12" s="141">
        <f t="shared" si="2"/>
        <v>6.8965517241379309E-2</v>
      </c>
      <c r="M12" s="141">
        <f t="shared" si="3"/>
        <v>0.48275862068965519</v>
      </c>
      <c r="N12" s="141">
        <f t="shared" si="4"/>
        <v>0.17241379310344829</v>
      </c>
      <c r="O12" s="141">
        <f t="shared" si="5"/>
        <v>0.17241379310344829</v>
      </c>
      <c r="P12" s="142">
        <f t="shared" si="0"/>
        <v>0</v>
      </c>
      <c r="Q12" s="143" t="s">
        <v>20</v>
      </c>
      <c r="R12" s="148" t="s">
        <v>42</v>
      </c>
    </row>
    <row r="13" spans="1:18">
      <c r="A13" s="138" t="s">
        <v>43</v>
      </c>
      <c r="B13" s="138" t="s">
        <v>44</v>
      </c>
      <c r="C13" s="139">
        <f>COUNTIFS(用例执行情况!C:C,"*1320_012*")</f>
        <v>46</v>
      </c>
      <c r="D13" s="140">
        <f>COUNTIFS(用例执行情况!C:C,"*1320_012*",用例执行情况!H:H,"LV0")</f>
        <v>4</v>
      </c>
      <c r="E13" s="140">
        <f>COUNTIFS(用例执行情况!C:C,"*1320_012*",用例执行情况!H:H,"LV1")</f>
        <v>28</v>
      </c>
      <c r="F13" s="140">
        <f>COUNTIFS(用例执行情况!C:C,"*1320_012*",用例执行情况!H:H,"LV2")</f>
        <v>7</v>
      </c>
      <c r="G13" s="140">
        <f>COUNTIFS(用例执行情况!C:C,"*1320_012*",用例执行情况!H:H,"LV3")</f>
        <v>3</v>
      </c>
      <c r="H13" s="140">
        <f>COUNTIFS(用例执行情况!C:C,"*1320_012*",用例执行情况!H:H,"LV4")</f>
        <v>4</v>
      </c>
      <c r="I13" s="140">
        <f>COUNTIFS(用例执行情况!C:C,"*1320_012*",用例执行情况!J:J,"是")</f>
        <v>0</v>
      </c>
      <c r="J13" s="140">
        <f>COUNTIFS(用例执行情况!C:C,"*1320_012*",用例执行情况!I:I,"是")</f>
        <v>0</v>
      </c>
      <c r="K13" s="141">
        <f t="shared" si="1"/>
        <v>8.6956521739130432E-2</v>
      </c>
      <c r="L13" s="141">
        <f t="shared" si="2"/>
        <v>0.60869565217391308</v>
      </c>
      <c r="M13" s="141">
        <f t="shared" si="3"/>
        <v>0.15217391304347827</v>
      </c>
      <c r="N13" s="141">
        <f t="shared" si="4"/>
        <v>6.5217391304347824E-2</v>
      </c>
      <c r="O13" s="141">
        <f t="shared" si="5"/>
        <v>8.6956521739130432E-2</v>
      </c>
      <c r="P13" s="142">
        <f t="shared" si="0"/>
        <v>0</v>
      </c>
      <c r="Q13" s="143" t="s">
        <v>20</v>
      </c>
      <c r="R13" s="144"/>
    </row>
    <row r="14" spans="1:18">
      <c r="A14" s="138" t="s">
        <v>45</v>
      </c>
      <c r="B14" s="149" t="s">
        <v>46</v>
      </c>
      <c r="C14" s="150">
        <f>COUNTIFS(用例执行情况!C:C,"*1320_013*")</f>
        <v>91</v>
      </c>
      <c r="D14" s="151">
        <f>COUNTIFS(用例执行情况!C:C,"*1320_013*",用例执行情况!H:H,"LV0")</f>
        <v>6</v>
      </c>
      <c r="E14" s="151">
        <f>COUNTIFS(用例执行情况!C:C,"*1320_013*",用例执行情况!H:H,"LV1")</f>
        <v>25</v>
      </c>
      <c r="F14" s="151">
        <f>COUNTIFS(用例执行情况!C:C,"*1320_013*",用例执行情况!H:H,"LV2")</f>
        <v>38</v>
      </c>
      <c r="G14" s="151">
        <f>COUNTIFS(用例执行情况!C:C,"*1320_013*",用例执行情况!H:H,"LV3")</f>
        <v>18</v>
      </c>
      <c r="H14" s="151">
        <f>COUNTIFS(用例执行情况!C:C,"*1320_013*",用例执行情况!H:H,"LV4")</f>
        <v>0</v>
      </c>
      <c r="I14" s="151">
        <f>COUNTIFS(用例执行情况!C:C,"*1320_013*",用例执行情况!J:J,"是")</f>
        <v>0</v>
      </c>
      <c r="J14" s="151">
        <f>COUNTIFS(用例执行情况!C:C,"*1320_013*",用例执行情况!I:I,"是")</f>
        <v>0</v>
      </c>
      <c r="K14" s="141">
        <f t="shared" si="1"/>
        <v>6.5934065934065936E-2</v>
      </c>
      <c r="L14" s="141">
        <f t="shared" si="2"/>
        <v>0.27472527472527475</v>
      </c>
      <c r="M14" s="141">
        <f t="shared" si="3"/>
        <v>0.4175824175824176</v>
      </c>
      <c r="N14" s="141">
        <f t="shared" si="4"/>
        <v>0.19780219780219779</v>
      </c>
      <c r="O14" s="141">
        <f t="shared" si="5"/>
        <v>0</v>
      </c>
      <c r="P14" s="142">
        <f t="shared" si="0"/>
        <v>0</v>
      </c>
      <c r="Q14" s="152" t="s">
        <v>20</v>
      </c>
      <c r="R14" s="153" t="s">
        <v>47</v>
      </c>
    </row>
    <row r="15" spans="1:18">
      <c r="A15" s="138" t="s">
        <v>48</v>
      </c>
      <c r="B15" s="149" t="s">
        <v>49</v>
      </c>
      <c r="C15" s="150">
        <f>COUNTIFS(用例执行情况!C:C,"*1320_014*")</f>
        <v>137</v>
      </c>
      <c r="D15" s="151">
        <f>COUNTIFS(用例执行情况!C:C,"*1320_014*",用例执行情况!H:H,"LV0")</f>
        <v>14</v>
      </c>
      <c r="E15" s="151">
        <f>COUNTIFS(用例执行情况!C:C,"*1320_014*",用例执行情况!H:H,"LV1")</f>
        <v>19</v>
      </c>
      <c r="F15" s="151">
        <f>COUNTIFS(用例执行情况!C:C,"*1320_014*",用例执行情况!H:H,"LV2")</f>
        <v>90</v>
      </c>
      <c r="G15" s="151">
        <f>COUNTIFS(用例执行情况!C:C,"*1320_014*",用例执行情况!H:H,"LV3")</f>
        <v>11</v>
      </c>
      <c r="H15" s="151">
        <f>COUNTIFS(用例执行情况!C:C,"*1320_014*",用例执行情况!H:H,"LV4")</f>
        <v>3</v>
      </c>
      <c r="I15" s="151">
        <f>COUNTIFS(用例执行情况!C:C,"*1320_014*",用例执行情况!J:J,"是")</f>
        <v>0</v>
      </c>
      <c r="J15" s="151">
        <f>COUNTIFS(用例执行情况!C:C,"*1320_014*",用例执行情况!I:I,"是")</f>
        <v>0</v>
      </c>
      <c r="K15" s="141">
        <f t="shared" si="1"/>
        <v>0.10218978102189781</v>
      </c>
      <c r="L15" s="141">
        <f t="shared" si="2"/>
        <v>0.13868613138686131</v>
      </c>
      <c r="M15" s="141">
        <f t="shared" si="3"/>
        <v>0.65693430656934304</v>
      </c>
      <c r="N15" s="141">
        <f t="shared" si="4"/>
        <v>8.0291970802919707E-2</v>
      </c>
      <c r="O15" s="141">
        <f t="shared" si="5"/>
        <v>2.1897810218978103E-2</v>
      </c>
      <c r="P15" s="142">
        <f t="shared" si="0"/>
        <v>0</v>
      </c>
      <c r="Q15" s="152" t="s">
        <v>20</v>
      </c>
      <c r="R15" s="153"/>
    </row>
    <row r="16" spans="1:18">
      <c r="A16" s="138" t="s">
        <v>50</v>
      </c>
      <c r="B16" s="147" t="s">
        <v>51</v>
      </c>
      <c r="C16" s="139">
        <f>COUNTIFS(用例执行情况!C:C,"*1320_015*")</f>
        <v>92</v>
      </c>
      <c r="D16" s="140">
        <f>COUNTIFS(用例执行情况!C:C,"*1320_015*",用例执行情况!H:H,"LV0")</f>
        <v>5</v>
      </c>
      <c r="E16" s="140">
        <f>COUNTIFS(用例执行情况!C:C,"*1320_015*",用例执行情况!H:H,"LV1")</f>
        <v>24</v>
      </c>
      <c r="F16" s="140">
        <f>COUNTIFS(用例执行情况!C:C,"*1320_015*",用例执行情况!H:H,"LV2")</f>
        <v>50</v>
      </c>
      <c r="G16" s="140">
        <f>COUNTIFS(用例执行情况!C:C,"*1320_015*",用例执行情况!H:H,"LV3")</f>
        <v>13</v>
      </c>
      <c r="H16" s="140">
        <f>COUNTIFS(用例执行情况!C:C,"*1320_015*",用例执行情况!H:H,"LV4")</f>
        <v>0</v>
      </c>
      <c r="I16" s="140">
        <f>COUNTIFS(用例执行情况!C:C,"*1320_015*",用例执行情况!J:J,"是")</f>
        <v>0</v>
      </c>
      <c r="J16" s="140">
        <f>COUNTIFS(用例执行情况!C:C,"*1320_015*",用例执行情况!I:I,"是")</f>
        <v>0</v>
      </c>
      <c r="K16" s="141">
        <f t="shared" si="1"/>
        <v>5.434782608695652E-2</v>
      </c>
      <c r="L16" s="141">
        <f t="shared" si="2"/>
        <v>0.2608695652173913</v>
      </c>
      <c r="M16" s="141">
        <f t="shared" si="3"/>
        <v>0.54347826086956519</v>
      </c>
      <c r="N16" s="141">
        <f t="shared" si="4"/>
        <v>0.14130434782608695</v>
      </c>
      <c r="O16" s="141">
        <f t="shared" si="5"/>
        <v>0</v>
      </c>
      <c r="P16" s="142">
        <f t="shared" si="0"/>
        <v>0</v>
      </c>
      <c r="Q16" s="143" t="s">
        <v>20</v>
      </c>
      <c r="R16" s="148" t="s">
        <v>52</v>
      </c>
    </row>
    <row r="17" spans="1:18">
      <c r="A17" s="138" t="s">
        <v>53</v>
      </c>
      <c r="B17" s="138" t="s">
        <v>54</v>
      </c>
      <c r="C17" s="139">
        <f>COUNTIFS(用例执行情况!C:C,"*1320_016*")</f>
        <v>47</v>
      </c>
      <c r="D17" s="140">
        <f>COUNTIFS(用例执行情况!C:C,"*1320_016*",用例执行情况!H:H,"LV0")</f>
        <v>4</v>
      </c>
      <c r="E17" s="140">
        <f>COUNTIFS(用例执行情况!C:C,"*1320_016*",用例执行情况!H:H,"LV1")</f>
        <v>10</v>
      </c>
      <c r="F17" s="140">
        <f>COUNTIFS(用例执行情况!C:C,"*1320_016*",用例执行情况!H:H,"LV2")</f>
        <v>20</v>
      </c>
      <c r="G17" s="140">
        <f>COUNTIFS(用例执行情况!C:C,"*1320_016*",用例执行情况!H:H,"LV3")</f>
        <v>11</v>
      </c>
      <c r="H17" s="140">
        <f>COUNTIFS(用例执行情况!C:C,"*1320_016*",用例执行情况!H:H,"LV4")</f>
        <v>2</v>
      </c>
      <c r="I17" s="140">
        <f>COUNTIFS(用例执行情况!C:C,"*1320_016*",用例执行情况!J:J,"是")</f>
        <v>0</v>
      </c>
      <c r="J17" s="140">
        <f>COUNTIFS(用例执行情况!C:C,"*1320_016*",用例执行情况!I:I,"是")</f>
        <v>0</v>
      </c>
      <c r="K17" s="141">
        <f t="shared" si="1"/>
        <v>8.5106382978723402E-2</v>
      </c>
      <c r="L17" s="141">
        <f t="shared" si="2"/>
        <v>0.21276595744680851</v>
      </c>
      <c r="M17" s="141">
        <f t="shared" si="3"/>
        <v>0.42553191489361702</v>
      </c>
      <c r="N17" s="141">
        <f t="shared" si="4"/>
        <v>0.23404255319148937</v>
      </c>
      <c r="O17" s="141">
        <f t="shared" si="5"/>
        <v>4.2553191489361701E-2</v>
      </c>
      <c r="P17" s="142">
        <f t="shared" si="0"/>
        <v>0</v>
      </c>
      <c r="Q17" s="143" t="s">
        <v>20</v>
      </c>
      <c r="R17" s="144"/>
    </row>
    <row r="18" spans="1:18">
      <c r="A18" s="138" t="s">
        <v>55</v>
      </c>
      <c r="B18" s="138" t="s">
        <v>56</v>
      </c>
      <c r="C18" s="139">
        <f>COUNTIFS(用例执行情况!C:C,"*1320_017*")</f>
        <v>76</v>
      </c>
      <c r="D18" s="140">
        <f>COUNTIFS(用例执行情况!C:C,"*1320_017*",用例执行情况!H:H,"LV0")</f>
        <v>4</v>
      </c>
      <c r="E18" s="140">
        <f>COUNTIFS(用例执行情况!C:C,"*1320_017*",用例执行情况!H:H,"LV1")</f>
        <v>12</v>
      </c>
      <c r="F18" s="140">
        <f>COUNTIFS(用例执行情况!C:C,"*1320_017*",用例执行情况!H:H,"LV2")</f>
        <v>34</v>
      </c>
      <c r="G18" s="140">
        <f>COUNTIFS(用例执行情况!C:C,"*1320_017*",用例执行情况!H:H,"LV3")</f>
        <v>17</v>
      </c>
      <c r="H18" s="140">
        <f>COUNTIFS(用例执行情况!C:C,"*1320_017*",用例执行情况!H:H,"LV4")</f>
        <v>9</v>
      </c>
      <c r="I18" s="140">
        <f>COUNTIFS(用例执行情况!C:C,"*1320_017*",用例执行情况!J:J,"是")</f>
        <v>0</v>
      </c>
      <c r="J18" s="140">
        <f>COUNTIFS(用例执行情况!C:C,"*1320_017*",用例执行情况!I:I,"是")</f>
        <v>0</v>
      </c>
      <c r="K18" s="141">
        <f t="shared" si="1"/>
        <v>5.2631578947368418E-2</v>
      </c>
      <c r="L18" s="141">
        <f t="shared" si="2"/>
        <v>0.15789473684210525</v>
      </c>
      <c r="M18" s="141">
        <f t="shared" si="3"/>
        <v>0.44736842105263158</v>
      </c>
      <c r="N18" s="141">
        <f t="shared" si="4"/>
        <v>0.22368421052631579</v>
      </c>
      <c r="O18" s="141">
        <f t="shared" si="5"/>
        <v>0.11842105263157894</v>
      </c>
      <c r="P18" s="142">
        <f t="shared" si="0"/>
        <v>0</v>
      </c>
      <c r="Q18" s="143" t="s">
        <v>20</v>
      </c>
      <c r="R18" s="144"/>
    </row>
    <row r="19" spans="1:18">
      <c r="A19" s="138" t="s">
        <v>57</v>
      </c>
      <c r="B19" s="138" t="s">
        <v>58</v>
      </c>
      <c r="C19" s="139">
        <f>COUNTIFS(用例执行情况!C:C,"*1320_018*")</f>
        <v>58</v>
      </c>
      <c r="D19" s="140">
        <f>COUNTIFS(用例执行情况!C:C,"*1320_018*",用例执行情况!H:H,"LV0")</f>
        <v>4</v>
      </c>
      <c r="E19" s="140">
        <f>COUNTIFS(用例执行情况!C:C,"*1320_018*",用例执行情况!H:H,"LV1")</f>
        <v>12</v>
      </c>
      <c r="F19" s="140">
        <f>COUNTIFS(用例执行情况!C:C,"*1320_018*",用例执行情况!H:H,"LV2")</f>
        <v>26</v>
      </c>
      <c r="G19" s="140">
        <f>COUNTIFS(用例执行情况!C:C,"*1320_018*",用例执行情况!H:H,"LV3")</f>
        <v>15</v>
      </c>
      <c r="H19" s="140">
        <f>COUNTIFS(用例执行情况!C:C,"*1320_018*",用例执行情况!H:H,"LV4")</f>
        <v>1</v>
      </c>
      <c r="I19" s="140">
        <f>COUNTIFS(用例执行情况!C:C,"*1320_018*",用例执行情况!J:J,"是")</f>
        <v>0</v>
      </c>
      <c r="J19" s="140">
        <f>COUNTIFS(用例执行情况!C:C,"*1320_018*",用例执行情况!I:I,"是")</f>
        <v>0</v>
      </c>
      <c r="K19" s="141">
        <f t="shared" si="1"/>
        <v>6.8965517241379309E-2</v>
      </c>
      <c r="L19" s="141">
        <f t="shared" si="2"/>
        <v>0.20689655172413793</v>
      </c>
      <c r="M19" s="141">
        <f t="shared" si="3"/>
        <v>0.44827586206896552</v>
      </c>
      <c r="N19" s="141">
        <f t="shared" si="4"/>
        <v>0.25862068965517243</v>
      </c>
      <c r="O19" s="141">
        <f t="shared" si="5"/>
        <v>1.7241379310344827E-2</v>
      </c>
      <c r="P19" s="142">
        <f t="shared" si="0"/>
        <v>0</v>
      </c>
      <c r="Q19" s="143" t="s">
        <v>20</v>
      </c>
      <c r="R19" s="144"/>
    </row>
    <row r="20" spans="1:18">
      <c r="A20" s="138" t="s">
        <v>59</v>
      </c>
      <c r="B20" s="138" t="s">
        <v>60</v>
      </c>
      <c r="C20" s="139">
        <f>COUNTIFS(用例执行情况!C:C,"*1320_019*")</f>
        <v>28</v>
      </c>
      <c r="D20" s="140">
        <f>COUNTIFS(用例执行情况!C:C,"*1320_019*",用例执行情况!H:H,"LV0")</f>
        <v>1</v>
      </c>
      <c r="E20" s="140">
        <f>COUNTIFS(用例执行情况!C:C,"*1320_019*",用例执行情况!H:H,"LV1")</f>
        <v>5</v>
      </c>
      <c r="F20" s="140">
        <f>COUNTIFS(用例执行情况!C:C,"*1320_019*",用例执行情况!H:H,"LV2")</f>
        <v>14</v>
      </c>
      <c r="G20" s="140">
        <f>COUNTIFS(用例执行情况!C:C,"*1320_019*",用例执行情况!H:H,"LV3")</f>
        <v>6</v>
      </c>
      <c r="H20" s="140">
        <f>COUNTIFS(用例执行情况!C:C,"*1320_019*",用例执行情况!H:H,"LV4")</f>
        <v>2</v>
      </c>
      <c r="I20" s="140">
        <f>COUNTIFS(用例执行情况!C:C,"*1320_019*",用例执行情况!J:J,"是")</f>
        <v>0</v>
      </c>
      <c r="J20" s="140">
        <f>COUNTIFS(用例执行情况!C:C,"*1320_019*",用例执行情况!I:I,"是")</f>
        <v>0</v>
      </c>
      <c r="K20" s="141">
        <f t="shared" si="1"/>
        <v>3.5714285714285712E-2</v>
      </c>
      <c r="L20" s="141">
        <f t="shared" si="2"/>
        <v>0.17857142857142858</v>
      </c>
      <c r="M20" s="141">
        <f t="shared" si="3"/>
        <v>0.5</v>
      </c>
      <c r="N20" s="141">
        <f t="shared" si="4"/>
        <v>0.21428571428571427</v>
      </c>
      <c r="O20" s="141">
        <f t="shared" si="5"/>
        <v>7.1428571428571425E-2</v>
      </c>
      <c r="P20" s="142">
        <f t="shared" si="0"/>
        <v>0</v>
      </c>
      <c r="Q20" s="143" t="s">
        <v>20</v>
      </c>
      <c r="R20" s="144"/>
    </row>
    <row r="21" spans="1:18">
      <c r="A21" s="138" t="s">
        <v>61</v>
      </c>
      <c r="B21" s="146" t="s">
        <v>62</v>
      </c>
      <c r="C21" s="139">
        <f>COUNTIFS(用例执行情况!C:C,"*1320_020*")</f>
        <v>32</v>
      </c>
      <c r="D21" s="140">
        <f>COUNTIFS(用例执行情况!C:C,"*1320_020*",用例执行情况!H:H,"LV0")</f>
        <v>2</v>
      </c>
      <c r="E21" s="140">
        <f>COUNTIFS(用例执行情况!C:C,"*1320_020*",用例执行情况!H:H,"LV1")</f>
        <v>9</v>
      </c>
      <c r="F21" s="140">
        <f>COUNTIFS(用例执行情况!C:C,"*1320_020*",用例执行情况!H:H,"LV2")</f>
        <v>13</v>
      </c>
      <c r="G21" s="140">
        <f>COUNTIFS(用例执行情况!C:C,"*1320_020*",用例执行情况!H:H,"LV3")</f>
        <v>5</v>
      </c>
      <c r="H21" s="140">
        <f>COUNTIFS(用例执行情况!C:C,"*1320_020*",用例执行情况!H:H,"LV4")</f>
        <v>3</v>
      </c>
      <c r="I21" s="140">
        <f>COUNTIFS(用例执行情况!C:C,"*1320_020*",用例执行情况!J:J,"是")</f>
        <v>0</v>
      </c>
      <c r="J21" s="140">
        <f>COUNTIFS(用例执行情况!C:C,"*1320_020*",用例执行情况!I:I,"是")</f>
        <v>0</v>
      </c>
      <c r="K21" s="141">
        <f t="shared" si="1"/>
        <v>6.25E-2</v>
      </c>
      <c r="L21" s="141">
        <f t="shared" si="2"/>
        <v>0.28125</v>
      </c>
      <c r="M21" s="141">
        <f t="shared" si="3"/>
        <v>0.40625</v>
      </c>
      <c r="N21" s="141">
        <f t="shared" si="4"/>
        <v>0.15625</v>
      </c>
      <c r="O21" s="141">
        <f t="shared" si="5"/>
        <v>9.375E-2</v>
      </c>
      <c r="P21" s="142">
        <f t="shared" si="0"/>
        <v>0</v>
      </c>
      <c r="Q21" s="143" t="s">
        <v>20</v>
      </c>
      <c r="R21" s="144"/>
    </row>
    <row r="22" spans="1:18">
      <c r="A22" s="138" t="s">
        <v>63</v>
      </c>
      <c r="B22" s="138" t="s">
        <v>64</v>
      </c>
      <c r="C22" s="139">
        <f>COUNTIFS(用例执行情况!C:C,"*1320_021*")</f>
        <v>86</v>
      </c>
      <c r="D22" s="140">
        <f>COUNTIFS(用例执行情况!C:C,"*1320_021*",用例执行情况!H:H,"LV0")</f>
        <v>3</v>
      </c>
      <c r="E22" s="140">
        <f>COUNTIFS(用例执行情况!C:C,"*1320_021*",用例执行情况!H:H,"LV1")</f>
        <v>23</v>
      </c>
      <c r="F22" s="140">
        <f>COUNTIFS(用例执行情况!C:C,"*1320_021*",用例执行情况!H:H,"LV2")</f>
        <v>34</v>
      </c>
      <c r="G22" s="140">
        <f>COUNTIFS(用例执行情况!C:C,"*1320_021*",用例执行情况!H:H,"LV3")</f>
        <v>15</v>
      </c>
      <c r="H22" s="140">
        <f>COUNTIFS(用例执行情况!C:C,"*1320_021*",用例执行情况!H:H,"LV4")</f>
        <v>11</v>
      </c>
      <c r="I22" s="140">
        <f>COUNTIFS(用例执行情况!C:C,"*1320_021*",用例执行情况!J:J,"是")</f>
        <v>0</v>
      </c>
      <c r="J22" s="140">
        <f>COUNTIFS(用例执行情况!C:C,"*1320_021*",用例执行情况!I:I,"是")</f>
        <v>0</v>
      </c>
      <c r="K22" s="141">
        <f t="shared" si="1"/>
        <v>3.4883720930232558E-2</v>
      </c>
      <c r="L22" s="141">
        <f t="shared" si="2"/>
        <v>0.26744186046511625</v>
      </c>
      <c r="M22" s="141">
        <f t="shared" si="3"/>
        <v>0.39534883720930231</v>
      </c>
      <c r="N22" s="141">
        <f>G22/C22</f>
        <v>0.1744186046511628</v>
      </c>
      <c r="O22" s="141">
        <f t="shared" si="5"/>
        <v>0.12790697674418605</v>
      </c>
      <c r="P22" s="142">
        <f t="shared" si="0"/>
        <v>0</v>
      </c>
      <c r="Q22" s="143" t="s">
        <v>20</v>
      </c>
      <c r="R22" s="144"/>
    </row>
    <row r="23" spans="1:18">
      <c r="A23" s="138" t="s">
        <v>65</v>
      </c>
      <c r="B23" s="147" t="s">
        <v>66</v>
      </c>
      <c r="C23" s="139">
        <f>COUNTIFS(用例执行情况!C:C,"*1320_022*")</f>
        <v>23</v>
      </c>
      <c r="D23" s="140">
        <f>COUNTIFS(用例执行情况!C:C,"*1320_022*",用例执行情况!H:H,"LV0")</f>
        <v>2</v>
      </c>
      <c r="E23" s="140">
        <f>COUNTIFS(用例执行情况!C:C,"*1320_022*",用例执行情况!H:H,"LV1")</f>
        <v>12</v>
      </c>
      <c r="F23" s="140">
        <f>COUNTIFS(用例执行情况!C:C,"*1320_022*",用例执行情况!H:H,"LV2")</f>
        <v>5</v>
      </c>
      <c r="G23" s="140">
        <f>COUNTIFS(用例执行情况!C:C,"*1320_022*",用例执行情况!H:H,"LV3")</f>
        <v>3</v>
      </c>
      <c r="H23" s="140">
        <f>COUNTIFS(用例执行情况!C:C,"*1320_022*",用例执行情况!H:H,"LV4")</f>
        <v>1</v>
      </c>
      <c r="I23" s="140">
        <f>COUNTIFS(用例执行情况!C:C,"*1320_022*",用例执行情况!J:J,"是")</f>
        <v>0</v>
      </c>
      <c r="J23" s="140">
        <f>COUNTIFS(用例执行情况!C:C,"*1320_022*",用例执行情况!I:I,"是")</f>
        <v>0</v>
      </c>
      <c r="K23" s="141">
        <f t="shared" si="1"/>
        <v>8.6956521739130432E-2</v>
      </c>
      <c r="L23" s="141">
        <f t="shared" si="2"/>
        <v>0.52173913043478259</v>
      </c>
      <c r="M23" s="141">
        <f t="shared" si="3"/>
        <v>0.21739130434782608</v>
      </c>
      <c r="N23" s="141">
        <f t="shared" si="4"/>
        <v>0.13043478260869565</v>
      </c>
      <c r="O23" s="141">
        <f t="shared" si="5"/>
        <v>4.3478260869565216E-2</v>
      </c>
      <c r="P23" s="142">
        <f t="shared" si="0"/>
        <v>0</v>
      </c>
      <c r="Q23" s="143" t="s">
        <v>20</v>
      </c>
      <c r="R23" s="148" t="s">
        <v>52</v>
      </c>
    </row>
    <row r="24" spans="1:18">
      <c r="A24" s="138" t="s">
        <v>67</v>
      </c>
      <c r="B24" s="145" t="s">
        <v>68</v>
      </c>
      <c r="C24" s="139">
        <f>COUNTIFS(用例执行情况!C:C,"*1320_023*")</f>
        <v>40</v>
      </c>
      <c r="D24" s="140">
        <f>COUNTIFS(用例执行情况!C:C,"*1320_023*",用例执行情况!H:H,"LV0")</f>
        <v>2</v>
      </c>
      <c r="E24" s="140">
        <f>COUNTIFS(用例执行情况!C:C,"*1320_023*",用例执行情况!H:H,"LV1")</f>
        <v>8</v>
      </c>
      <c r="F24" s="140">
        <f>COUNTIFS(用例执行情况!C:C,"*1320_023*",用例执行情况!H:H,"LV2")</f>
        <v>18</v>
      </c>
      <c r="G24" s="140">
        <f>COUNTIFS(用例执行情况!C:C,"*1320_023*",用例执行情况!H:H,"LV3")</f>
        <v>11</v>
      </c>
      <c r="H24" s="140">
        <f>COUNTIFS(用例执行情况!C:C,"*1320_023*",用例执行情况!H:H,"LV4")</f>
        <v>1</v>
      </c>
      <c r="I24" s="140">
        <f>COUNTIFS(用例执行情况!C:C,"*1320_023*",用例执行情况!J:J,"是")</f>
        <v>0</v>
      </c>
      <c r="J24" s="140">
        <f>COUNTIFS(用例执行情况!C:C,"*1320_023*",用例执行情况!I:I,"是")</f>
        <v>0</v>
      </c>
      <c r="K24" s="141">
        <f t="shared" si="1"/>
        <v>0.05</v>
      </c>
      <c r="L24" s="141">
        <f t="shared" si="2"/>
        <v>0.2</v>
      </c>
      <c r="M24" s="141">
        <f t="shared" si="3"/>
        <v>0.45</v>
      </c>
      <c r="N24" s="141">
        <f t="shared" si="4"/>
        <v>0.27500000000000002</v>
      </c>
      <c r="O24" s="141">
        <f t="shared" si="5"/>
        <v>2.5000000000000001E-2</v>
      </c>
      <c r="P24" s="142">
        <f t="shared" si="0"/>
        <v>0</v>
      </c>
      <c r="Q24" s="143" t="s">
        <v>20</v>
      </c>
      <c r="R24" s="148" t="s">
        <v>69</v>
      </c>
    </row>
    <row r="25" spans="1:18">
      <c r="A25" s="138" t="s">
        <v>70</v>
      </c>
      <c r="B25" s="138" t="s">
        <v>71</v>
      </c>
      <c r="C25" s="139">
        <f>COUNTIFS(用例执行情况!C:C,"*1320_024*")</f>
        <v>60</v>
      </c>
      <c r="D25" s="140">
        <f>COUNTIFS(用例执行情况!C:C,"*1320_024*",用例执行情况!H:H,"LV0")</f>
        <v>2</v>
      </c>
      <c r="E25" s="140">
        <f>COUNTIFS(用例执行情况!C:C,"*1320_024*",用例执行情况!H:H,"LV1")</f>
        <v>13</v>
      </c>
      <c r="F25" s="140">
        <f>COUNTIFS(用例执行情况!C:C,"*1320_024*",用例执行情况!H:H,"LV2")</f>
        <v>32</v>
      </c>
      <c r="G25" s="140">
        <f>COUNTIFS(用例执行情况!C:C,"*1320_024*",用例执行情况!H:H,"LV3")</f>
        <v>9</v>
      </c>
      <c r="H25" s="140">
        <f>COUNTIFS(用例执行情况!C:C,"*1320_024*",用例执行情况!H:H,"LV4")</f>
        <v>4</v>
      </c>
      <c r="I25" s="140">
        <f>COUNTIFS(用例执行情况!C:C,"*1320_024*",用例执行情况!J:J,"是")</f>
        <v>0</v>
      </c>
      <c r="J25" s="140">
        <f>COUNTIFS(用例执行情况!C:C,"*1320_024*",用例执行情况!I:I,"是")</f>
        <v>0</v>
      </c>
      <c r="K25" s="141">
        <f t="shared" si="1"/>
        <v>3.3333333333333333E-2</v>
      </c>
      <c r="L25" s="141">
        <f t="shared" si="2"/>
        <v>0.21666666666666667</v>
      </c>
      <c r="M25" s="141">
        <f t="shared" si="3"/>
        <v>0.53333333333333333</v>
      </c>
      <c r="N25" s="141">
        <f t="shared" si="4"/>
        <v>0.15</v>
      </c>
      <c r="O25" s="141">
        <f t="shared" si="5"/>
        <v>6.6666666666666666E-2</v>
      </c>
      <c r="P25" s="142">
        <f t="shared" si="0"/>
        <v>0</v>
      </c>
      <c r="Q25" s="143" t="s">
        <v>20</v>
      </c>
      <c r="R25" s="144"/>
    </row>
    <row r="26" spans="1:18">
      <c r="A26" s="138" t="s">
        <v>72</v>
      </c>
      <c r="B26" s="138" t="s">
        <v>73</v>
      </c>
      <c r="C26" s="139">
        <f>COUNTIFS(用例执行情况!C:C,"*1320_025*")</f>
        <v>6</v>
      </c>
      <c r="D26" s="140">
        <f>COUNTIFS(用例执行情况!C:C,"*1320_025*",用例执行情况!H:H,"LV0")</f>
        <v>4</v>
      </c>
      <c r="E26" s="140">
        <f>COUNTIFS(用例执行情况!C:C,"*1320_025*",用例执行情况!H:H,"LV1")</f>
        <v>0</v>
      </c>
      <c r="F26" s="140">
        <f>COUNTIFS(用例执行情况!C:C,"*1320_025*",用例执行情况!H:H,"LV2")</f>
        <v>0</v>
      </c>
      <c r="G26" s="140">
        <f>COUNTIFS(用例执行情况!C:C,"*1320_025*",用例执行情况!H:H,"LV3")</f>
        <v>1</v>
      </c>
      <c r="H26" s="140">
        <f>COUNTIFS(用例执行情况!C:C,"*1320_025*",用例执行情况!H:H,"LV4")</f>
        <v>1</v>
      </c>
      <c r="I26" s="140">
        <f>COUNTIFS(用例执行情况!C:C,"*1320_025*",用例执行情况!J:J,"是")</f>
        <v>0</v>
      </c>
      <c r="J26" s="140">
        <f>COUNTIFS(用例执行情况!C:C,"*1320_025*",用例执行情况!I:I,"是")</f>
        <v>0</v>
      </c>
      <c r="K26" s="141">
        <f t="shared" si="1"/>
        <v>0.66666666666666663</v>
      </c>
      <c r="L26" s="141">
        <f t="shared" si="2"/>
        <v>0</v>
      </c>
      <c r="M26" s="141">
        <f t="shared" si="3"/>
        <v>0</v>
      </c>
      <c r="N26" s="141">
        <f t="shared" si="4"/>
        <v>0.16666666666666666</v>
      </c>
      <c r="O26" s="141">
        <f t="shared" si="5"/>
        <v>0.16666666666666666</v>
      </c>
      <c r="P26" s="142">
        <f t="shared" si="0"/>
        <v>0</v>
      </c>
      <c r="Q26" s="143" t="s">
        <v>20</v>
      </c>
      <c r="R26" s="144"/>
    </row>
    <row r="27" spans="1:18">
      <c r="A27" s="138" t="s">
        <v>74</v>
      </c>
      <c r="B27" s="138" t="s">
        <v>75</v>
      </c>
      <c r="C27" s="139">
        <f>COUNTIFS(用例执行情况!C:C,"*1320_026*")</f>
        <v>89</v>
      </c>
      <c r="D27" s="140">
        <f>COUNTIFS(用例执行情况!C:C,"*1320_026*",用例执行情况!H:H,"LV0")</f>
        <v>2</v>
      </c>
      <c r="E27" s="140">
        <f>COUNTIFS(用例执行情况!C:C,"*1320_026*",用例执行情况!H:H,"LV1")</f>
        <v>24</v>
      </c>
      <c r="F27" s="140">
        <f>COUNTIFS(用例执行情况!C:C,"*1320_026*",用例执行情况!H:H,"LV2")</f>
        <v>45</v>
      </c>
      <c r="G27" s="140">
        <f>COUNTIFS(用例执行情况!C:C,"*1320_026*",用例执行情况!H:H,"LV3")</f>
        <v>14</v>
      </c>
      <c r="H27" s="140">
        <f>COUNTIFS(用例执行情况!C:C,"*1320_026*",用例执行情况!H:H,"LV4")</f>
        <v>2</v>
      </c>
      <c r="I27" s="140">
        <f>COUNTIFS(用例执行情况!C:C,"*1320_026*",用例执行情况!J:J,"是")</f>
        <v>0</v>
      </c>
      <c r="J27" s="140">
        <f>COUNTIFS(用例执行情况!C:C,"*1320_026*",用例执行情况!I:I,"是")</f>
        <v>0</v>
      </c>
      <c r="K27" s="141">
        <f t="shared" si="1"/>
        <v>2.247191011235955E-2</v>
      </c>
      <c r="L27" s="141">
        <f t="shared" si="2"/>
        <v>0.2696629213483146</v>
      </c>
      <c r="M27" s="141">
        <f t="shared" si="3"/>
        <v>0.5056179775280899</v>
      </c>
      <c r="N27" s="141">
        <f t="shared" si="4"/>
        <v>0.15730337078651685</v>
      </c>
      <c r="O27" s="141">
        <f t="shared" si="5"/>
        <v>2.247191011235955E-2</v>
      </c>
      <c r="P27" s="142">
        <f t="shared" si="0"/>
        <v>0</v>
      </c>
      <c r="Q27" s="143" t="s">
        <v>20</v>
      </c>
      <c r="R27" s="144"/>
    </row>
    <row r="28" spans="1:18">
      <c r="A28" s="138" t="s">
        <v>76</v>
      </c>
      <c r="B28" s="138" t="s">
        <v>77</v>
      </c>
      <c r="C28" s="139">
        <f>COUNTIFS(用例执行情况!C:C,"*1320_027*")</f>
        <v>33</v>
      </c>
      <c r="D28" s="140">
        <f>COUNTIFS(用例执行情况!C:C,"*1320_027*",用例执行情况!H:H,"LV0")</f>
        <v>3</v>
      </c>
      <c r="E28" s="140">
        <f>COUNTIFS(用例执行情况!C:C,"*1320_027*",用例执行情况!H:H,"LV1")</f>
        <v>20</v>
      </c>
      <c r="F28" s="140">
        <f>COUNTIFS(用例执行情况!C:C,"*1320_027*",用例执行情况!H:H,"LV2")</f>
        <v>6</v>
      </c>
      <c r="G28" s="140">
        <f>COUNTIFS(用例执行情况!C:C,"*1320_027*",用例执行情况!H:H,"LV3")</f>
        <v>3</v>
      </c>
      <c r="H28" s="140">
        <f>COUNTIFS(用例执行情况!C:C,"*1320_027*",用例执行情况!H:H,"LV4")</f>
        <v>1</v>
      </c>
      <c r="I28" s="140">
        <f>COUNTIFS(用例执行情况!C:C,"*1320_027*",用例执行情况!J:J,"是")</f>
        <v>0</v>
      </c>
      <c r="J28" s="140">
        <f>COUNTIFS(用例执行情况!C:C,"*1320_027*",用例执行情况!I:I,"是")</f>
        <v>0</v>
      </c>
      <c r="K28" s="141">
        <f t="shared" si="1"/>
        <v>9.0909090909090912E-2</v>
      </c>
      <c r="L28" s="141">
        <f t="shared" si="2"/>
        <v>0.60606060606060608</v>
      </c>
      <c r="M28" s="141">
        <f t="shared" si="3"/>
        <v>0.18181818181818182</v>
      </c>
      <c r="N28" s="141">
        <f t="shared" si="4"/>
        <v>9.0909090909090912E-2</v>
      </c>
      <c r="O28" s="141">
        <f t="shared" si="5"/>
        <v>3.0303030303030304E-2</v>
      </c>
      <c r="P28" s="142">
        <f t="shared" si="0"/>
        <v>0</v>
      </c>
      <c r="Q28" s="143" t="s">
        <v>20</v>
      </c>
      <c r="R28" s="144"/>
    </row>
    <row r="29" spans="1:18">
      <c r="A29" s="138" t="s">
        <v>78</v>
      </c>
      <c r="B29" s="138" t="s">
        <v>79</v>
      </c>
      <c r="C29" s="139">
        <f>COUNTIFS(用例执行情况!C:C,"*1320_028*")</f>
        <v>2</v>
      </c>
      <c r="D29" s="140">
        <f>COUNTIFS(用例执行情况!C:C,"*1320_028*",用例执行情况!H:H,"LV0")</f>
        <v>1</v>
      </c>
      <c r="E29" s="140">
        <f>COUNTIFS(用例执行情况!C:C,"*1320_028*",用例执行情况!H:H,"LV1")</f>
        <v>1</v>
      </c>
      <c r="F29" s="140">
        <f>COUNTIFS(用例执行情况!C:C,"*1320_028*",用例执行情况!H:H,"LV2")</f>
        <v>0</v>
      </c>
      <c r="G29" s="140">
        <f>COUNTIFS(用例执行情况!C:C,"*1320_028*",用例执行情况!H:H,"LV3")</f>
        <v>0</v>
      </c>
      <c r="H29" s="140">
        <f>COUNTIFS(用例执行情况!C:C,"*1320_028*",用例执行情况!H:H,"LV4")</f>
        <v>0</v>
      </c>
      <c r="I29" s="140">
        <f>COUNTIFS(用例执行情况!C:C,"*1320_028*",用例执行情况!J:J,"是")</f>
        <v>0</v>
      </c>
      <c r="J29" s="140">
        <f>COUNTIFS(用例执行情况!C:C,"*1320_028*",用例执行情况!I:I,"是")</f>
        <v>0</v>
      </c>
      <c r="K29" s="141">
        <f t="shared" si="1"/>
        <v>0.5</v>
      </c>
      <c r="L29" s="141">
        <f t="shared" si="2"/>
        <v>0.5</v>
      </c>
      <c r="M29" s="141">
        <f t="shared" si="3"/>
        <v>0</v>
      </c>
      <c r="N29" s="141">
        <f t="shared" si="4"/>
        <v>0</v>
      </c>
      <c r="O29" s="141">
        <f t="shared" si="5"/>
        <v>0</v>
      </c>
      <c r="P29" s="142">
        <f t="shared" si="0"/>
        <v>0</v>
      </c>
      <c r="Q29" s="143" t="s">
        <v>20</v>
      </c>
      <c r="R29" s="144"/>
    </row>
    <row r="30" spans="1:18">
      <c r="A30" s="138" t="s">
        <v>80</v>
      </c>
      <c r="B30" s="138" t="s">
        <v>81</v>
      </c>
      <c r="C30" s="139">
        <f>COUNTIFS(用例执行情况!C:C,"*1320_029*")</f>
        <v>3</v>
      </c>
      <c r="D30" s="140">
        <f>COUNTIFS(用例执行情况!C:C,"*1320_029*",用例执行情况!H:H,"LV0")</f>
        <v>0</v>
      </c>
      <c r="E30" s="140">
        <f>COUNTIFS(用例执行情况!C:C,"*1320_029*",用例执行情况!H:H,"LV1")</f>
        <v>0</v>
      </c>
      <c r="F30" s="140">
        <f>COUNTIFS(用例执行情况!C:C,"*1320_029*",用例执行情况!H:H,"LV2")</f>
        <v>0</v>
      </c>
      <c r="G30" s="140">
        <f>COUNTIFS(用例执行情况!C:C,"*1320_029*",用例执行情况!H:H,"LV3")</f>
        <v>3</v>
      </c>
      <c r="H30" s="140">
        <f>COUNTIFS(用例执行情况!C:C,"*1320_029*",用例执行情况!H:H,"LV4")</f>
        <v>0</v>
      </c>
      <c r="I30" s="140">
        <f>COUNTIFS(用例执行情况!C:C,"*1320_029*",用例执行情况!J:J,"是")</f>
        <v>0</v>
      </c>
      <c r="J30" s="140">
        <f>COUNTIFS(用例执行情况!C:C,"*1320_029*",用例执行情况!I:I,"是")</f>
        <v>0</v>
      </c>
      <c r="K30" s="141">
        <f t="shared" si="1"/>
        <v>0</v>
      </c>
      <c r="L30" s="141">
        <f t="shared" si="2"/>
        <v>0</v>
      </c>
      <c r="M30" s="141">
        <f t="shared" si="3"/>
        <v>0</v>
      </c>
      <c r="N30" s="141">
        <f t="shared" si="4"/>
        <v>1</v>
      </c>
      <c r="O30" s="141">
        <f t="shared" si="5"/>
        <v>0</v>
      </c>
      <c r="P30" s="142">
        <f t="shared" si="0"/>
        <v>0</v>
      </c>
      <c r="Q30" s="143" t="s">
        <v>20</v>
      </c>
      <c r="R30" s="144"/>
    </row>
    <row r="31" spans="1:18">
      <c r="A31" s="138" t="s">
        <v>82</v>
      </c>
      <c r="B31" s="138" t="s">
        <v>83</v>
      </c>
      <c r="C31" s="139">
        <f>COUNTIFS(用例执行情况!C:C,"*1320_030*")</f>
        <v>14</v>
      </c>
      <c r="D31" s="140">
        <f>COUNTIFS(用例执行情况!C:C,"*1320_030*",用例执行情况!H:H,"LV0")</f>
        <v>0</v>
      </c>
      <c r="E31" s="140">
        <f>COUNTIFS(用例执行情况!C:C,"*1320_030*",用例执行情况!H:H,"LV1")</f>
        <v>0</v>
      </c>
      <c r="F31" s="140">
        <f>COUNTIFS(用例执行情况!C:C,"*1320_030*",用例执行情况!H:H,"LV2")</f>
        <v>4</v>
      </c>
      <c r="G31" s="140">
        <f>COUNTIFS(用例执行情况!C:C,"*1320_030*",用例执行情况!H:H,"LV3")</f>
        <v>7</v>
      </c>
      <c r="H31" s="140">
        <f>COUNTIFS(用例执行情况!C:C,"*1320_030*",用例执行情况!H:H,"LV4")</f>
        <v>3</v>
      </c>
      <c r="I31" s="140">
        <f>COUNTIFS(用例执行情况!C:C,"*1320_030*",用例执行情况!J:J,"是")</f>
        <v>0</v>
      </c>
      <c r="J31" s="140">
        <f>COUNTIFS(用例执行情况!C:C,"*1320_030*",用例执行情况!I:I,"是")</f>
        <v>11</v>
      </c>
      <c r="K31" s="141">
        <f t="shared" si="1"/>
        <v>0</v>
      </c>
      <c r="L31" s="141">
        <f t="shared" si="2"/>
        <v>0</v>
      </c>
      <c r="M31" s="141">
        <f t="shared" si="3"/>
        <v>0.2857142857142857</v>
      </c>
      <c r="N31" s="141">
        <f t="shared" si="4"/>
        <v>0.5</v>
      </c>
      <c r="O31" s="141">
        <f t="shared" si="5"/>
        <v>0.21428571428571427</v>
      </c>
      <c r="P31" s="142">
        <f t="shared" si="0"/>
        <v>0.7857142857142857</v>
      </c>
      <c r="Q31" s="143" t="s">
        <v>20</v>
      </c>
      <c r="R31" s="144"/>
    </row>
    <row r="32" spans="1:18">
      <c r="A32" s="138" t="s">
        <v>84</v>
      </c>
      <c r="B32" s="138" t="s">
        <v>85</v>
      </c>
      <c r="C32" s="139">
        <f>COUNTIFS(用例执行情况!C:C,"*1320_031*")</f>
        <v>8</v>
      </c>
      <c r="D32" s="140">
        <f>COUNTIFS(用例执行情况!C:C,"*1320_031*",用例执行情况!H:H,"LV0")</f>
        <v>0</v>
      </c>
      <c r="E32" s="140">
        <f>COUNTIFS(用例执行情况!C:C,"*1320_031*",用例执行情况!H:H,"LV1")</f>
        <v>5</v>
      </c>
      <c r="F32" s="140">
        <f>COUNTIFS(用例执行情况!C:C,"*1320_031*",用例执行情况!H:H,"LV2")</f>
        <v>0</v>
      </c>
      <c r="G32" s="140">
        <f>COUNTIFS(用例执行情况!C:C,"*1320_031*",用例执行情况!H:H,"LV3")</f>
        <v>2</v>
      </c>
      <c r="H32" s="140">
        <f>COUNTIFS(用例执行情况!C:C,"*1320_031*",用例执行情况!H:H,"LV4")</f>
        <v>1</v>
      </c>
      <c r="I32" s="140">
        <f>COUNTIFS(用例执行情况!C:C,"*1320_031*",用例执行情况!J:J,"是")</f>
        <v>0</v>
      </c>
      <c r="J32" s="140">
        <f>COUNTIFS(用例执行情况!C:C,"*1320_031*",用例执行情况!I:I,"是")</f>
        <v>0</v>
      </c>
      <c r="K32" s="141">
        <f t="shared" si="1"/>
        <v>0</v>
      </c>
      <c r="L32" s="141">
        <f t="shared" ref="L32:L37" si="6">E32/C32</f>
        <v>0.625</v>
      </c>
      <c r="M32" s="141">
        <f t="shared" ref="M32:M37" si="7">F32/C32</f>
        <v>0</v>
      </c>
      <c r="N32" s="141">
        <f t="shared" ref="N32:N37" si="8">G32/C32</f>
        <v>0.25</v>
      </c>
      <c r="O32" s="141">
        <f t="shared" ref="O32:O37" si="9">H32/C32</f>
        <v>0.125</v>
      </c>
      <c r="P32" s="142">
        <f t="shared" ref="P32:P37" si="10">J32/C32</f>
        <v>0</v>
      </c>
      <c r="Q32" s="143" t="s">
        <v>20</v>
      </c>
      <c r="R32" s="144"/>
    </row>
    <row r="33" spans="1:18">
      <c r="A33" s="138" t="s">
        <v>86</v>
      </c>
      <c r="B33" s="138" t="s">
        <v>87</v>
      </c>
      <c r="C33" s="139">
        <f>COUNTIFS(用例执行情况!C:C,"*1320_032*")</f>
        <v>30</v>
      </c>
      <c r="D33" s="140">
        <f>COUNTIFS(用例执行情况!C:C,"*1320_032*",用例执行情况!H:H,"LV0")</f>
        <v>1</v>
      </c>
      <c r="E33" s="140">
        <f>COUNTIFS(用例执行情况!C:C,"*1320_032*",用例执行情况!H:H,"LV1")</f>
        <v>9</v>
      </c>
      <c r="F33" s="140">
        <f>COUNTIFS(用例执行情况!C:C,"*1320_032*",用例执行情况!H:H,"LV2")</f>
        <v>8</v>
      </c>
      <c r="G33" s="140">
        <f>COUNTIFS(用例执行情况!C:C,"*1320_032*",用例执行情况!H:H,"LV3")</f>
        <v>9</v>
      </c>
      <c r="H33" s="140">
        <f>COUNTIFS(用例执行情况!C:C,"*1320_032*",用例执行情况!H:H,"LV4")</f>
        <v>3</v>
      </c>
      <c r="I33" s="140">
        <f>COUNTIFS(用例执行情况!C:C,"*1320_032*",用例执行情况!J:J,"是")</f>
        <v>0</v>
      </c>
      <c r="J33" s="140">
        <f>COUNTIFS(用例执行情况!C:C,"*1320_032*",用例执行情况!I:I,"是")</f>
        <v>0</v>
      </c>
      <c r="K33" s="141">
        <f t="shared" si="1"/>
        <v>3.3333333333333333E-2</v>
      </c>
      <c r="L33" s="141">
        <f t="shared" si="6"/>
        <v>0.3</v>
      </c>
      <c r="M33" s="141">
        <f t="shared" si="7"/>
        <v>0.26666666666666666</v>
      </c>
      <c r="N33" s="141">
        <f t="shared" si="8"/>
        <v>0.3</v>
      </c>
      <c r="O33" s="141">
        <f t="shared" si="9"/>
        <v>0.1</v>
      </c>
      <c r="P33" s="142">
        <f t="shared" si="10"/>
        <v>0</v>
      </c>
      <c r="Q33" s="143" t="s">
        <v>20</v>
      </c>
      <c r="R33" s="144"/>
    </row>
    <row r="34" spans="1:18">
      <c r="A34" s="138" t="s">
        <v>88</v>
      </c>
      <c r="B34" s="138" t="s">
        <v>89</v>
      </c>
      <c r="C34" s="139">
        <f>COUNTIFS(用例执行情况!C:C,"*1320_033*")</f>
        <v>7</v>
      </c>
      <c r="D34" s="140">
        <f>COUNTIFS(用例执行情况!C:C,"*1320_033*",用例执行情况!H:H,"LV0")</f>
        <v>1</v>
      </c>
      <c r="E34" s="140">
        <f>COUNTIFS(用例执行情况!C:C,"*1320_033*",用例执行情况!H:H,"LV1")</f>
        <v>1</v>
      </c>
      <c r="F34" s="140">
        <f>COUNTIFS(用例执行情况!C:C,"*1320_033*",用例执行情况!H:H,"LV2")</f>
        <v>1</v>
      </c>
      <c r="G34" s="140">
        <f>COUNTIFS(用例执行情况!C:C,"*1320_033*",用例执行情况!H:H,"LV3")</f>
        <v>3</v>
      </c>
      <c r="H34" s="140">
        <f>COUNTIFS(用例执行情况!C:C,"*1320_033*",用例执行情况!H:H,"LV4")</f>
        <v>1</v>
      </c>
      <c r="I34" s="140">
        <f>COUNTIFS(用例执行情况!C:C,"*1320_033*",用例执行情况!J:J,"是")</f>
        <v>0</v>
      </c>
      <c r="J34" s="140">
        <f>COUNTIFS(用例执行情况!C:C,"*1320_033*",用例执行情况!I:I,"是")</f>
        <v>0</v>
      </c>
      <c r="K34" s="141">
        <f t="shared" si="1"/>
        <v>0.14285714285714285</v>
      </c>
      <c r="L34" s="141">
        <f t="shared" si="6"/>
        <v>0.14285714285714285</v>
      </c>
      <c r="M34" s="141">
        <f t="shared" si="7"/>
        <v>0.14285714285714285</v>
      </c>
      <c r="N34" s="141">
        <f t="shared" si="8"/>
        <v>0.42857142857142855</v>
      </c>
      <c r="O34" s="141">
        <f t="shared" si="9"/>
        <v>0.14285714285714285</v>
      </c>
      <c r="P34" s="142">
        <f t="shared" si="10"/>
        <v>0</v>
      </c>
      <c r="Q34" s="143" t="s">
        <v>20</v>
      </c>
      <c r="R34" s="144"/>
    </row>
    <row r="35" spans="1:18">
      <c r="A35" s="138" t="s">
        <v>90</v>
      </c>
      <c r="B35" s="138" t="s">
        <v>91</v>
      </c>
      <c r="C35" s="139">
        <f>COUNTIFS(用例执行情况!C:C,"*1320_034*")</f>
        <v>10</v>
      </c>
      <c r="D35" s="140">
        <f>COUNTIFS(用例执行情况!C:C,"*1320_034*",用例执行情况!H:H,"LV0")</f>
        <v>1</v>
      </c>
      <c r="E35" s="140">
        <f>COUNTIFS(用例执行情况!C:C,"*1320_034*",用例执行情况!H:H,"LV1")</f>
        <v>1</v>
      </c>
      <c r="F35" s="140">
        <f>COUNTIFS(用例执行情况!C:C,"*1320_034*",用例执行情况!H:H,"LV2")</f>
        <v>8</v>
      </c>
      <c r="G35" s="140">
        <f>COUNTIFS(用例执行情况!C:C,"*1320_034*",用例执行情况!H:H,"LV3")</f>
        <v>0</v>
      </c>
      <c r="H35" s="140">
        <f>COUNTIFS(用例执行情况!C:C,"*1320_034*",用例执行情况!H:H,"LV4")</f>
        <v>0</v>
      </c>
      <c r="I35" s="140">
        <f>COUNTIFS(用例执行情况!C:C,"*1320_034*",用例执行情况!J:J,"是")</f>
        <v>0</v>
      </c>
      <c r="J35" s="140">
        <f>COUNTIFS(用例执行情况!C:C,"*1320_034*",用例执行情况!I:I,"是")</f>
        <v>0</v>
      </c>
      <c r="K35" s="141">
        <f t="shared" si="1"/>
        <v>0.1</v>
      </c>
      <c r="L35" s="141">
        <f t="shared" si="6"/>
        <v>0.1</v>
      </c>
      <c r="M35" s="141">
        <f t="shared" si="7"/>
        <v>0.8</v>
      </c>
      <c r="N35" s="141">
        <f t="shared" si="8"/>
        <v>0</v>
      </c>
      <c r="O35" s="141">
        <f t="shared" si="9"/>
        <v>0</v>
      </c>
      <c r="P35" s="142">
        <f t="shared" si="10"/>
        <v>0</v>
      </c>
      <c r="Q35" s="143" t="s">
        <v>20</v>
      </c>
      <c r="R35" s="144"/>
    </row>
    <row r="36" spans="1:18">
      <c r="A36" s="138" t="s">
        <v>92</v>
      </c>
      <c r="B36" s="138" t="s">
        <v>93</v>
      </c>
      <c r="C36" s="139">
        <f>COUNTIFS(用例执行情况!C:C,"*1320_035*")</f>
        <v>15</v>
      </c>
      <c r="D36" s="140">
        <f>COUNTIFS(用例执行情况!C:C,"*1320_035*",用例执行情况!H:H,"LV0")</f>
        <v>3</v>
      </c>
      <c r="E36" s="140">
        <f>COUNTIFS(用例执行情况!C:C,"*1320_035*",用例执行情况!H:H,"LV1")</f>
        <v>3</v>
      </c>
      <c r="F36" s="140">
        <f>COUNTIFS(用例执行情况!C:C,"*1320_035*",用例执行情况!H:H,"LV2")</f>
        <v>9</v>
      </c>
      <c r="G36" s="140">
        <f>COUNTIFS(用例执行情况!C:C,"*1320_035*",用例执行情况!H:H,"LV3")</f>
        <v>0</v>
      </c>
      <c r="H36" s="140">
        <f>COUNTIFS(用例执行情况!C:C,"*1320_035*",用例执行情况!H:H,"LV4")</f>
        <v>0</v>
      </c>
      <c r="I36" s="140">
        <f>COUNTIFS(用例执行情况!C:C,"*1320_035*",用例执行情况!J:J,"是")</f>
        <v>0</v>
      </c>
      <c r="J36" s="140">
        <f>COUNTIFS(用例执行情况!C:C,"*1320_035*",用例执行情况!I:I,"是")</f>
        <v>0</v>
      </c>
      <c r="K36" s="141">
        <f t="shared" si="1"/>
        <v>0.2</v>
      </c>
      <c r="L36" s="141">
        <f t="shared" si="6"/>
        <v>0.2</v>
      </c>
      <c r="M36" s="141">
        <f t="shared" si="7"/>
        <v>0.6</v>
      </c>
      <c r="N36" s="141">
        <f t="shared" si="8"/>
        <v>0</v>
      </c>
      <c r="O36" s="141">
        <f t="shared" si="9"/>
        <v>0</v>
      </c>
      <c r="P36" s="142">
        <f t="shared" si="10"/>
        <v>0</v>
      </c>
      <c r="Q36" s="143" t="s">
        <v>20</v>
      </c>
      <c r="R36" s="144"/>
    </row>
    <row r="37" spans="1:18">
      <c r="A37" s="138" t="s">
        <v>94</v>
      </c>
      <c r="B37" s="138" t="s">
        <v>95</v>
      </c>
      <c r="C37" s="139">
        <f>COUNTIFS(用例执行情况!C:C,"*1320_036*")</f>
        <v>51</v>
      </c>
      <c r="D37" s="140">
        <f>COUNTIFS(用例执行情况!C:C,"*1320_036*",用例执行情况!H:H,"LV0")</f>
        <v>2</v>
      </c>
      <c r="E37" s="140">
        <f>COUNTIFS(用例执行情况!C:C,"*1320_036*",用例执行情况!H:H,"LV1")</f>
        <v>30</v>
      </c>
      <c r="F37" s="140">
        <f>COUNTIFS(用例执行情况!C:C,"*1320_036*",用例执行情况!H:H,"LV2")</f>
        <v>19</v>
      </c>
      <c r="G37" s="140">
        <f>COUNTIFS(用例执行情况!C:C,"*1320_036*",用例执行情况!H:H,"LV3")</f>
        <v>0</v>
      </c>
      <c r="H37" s="140">
        <f>COUNTIFS(用例执行情况!C:C,"*1320_036*",用例执行情况!H:H,"LV4")</f>
        <v>0</v>
      </c>
      <c r="I37" s="140">
        <f>COUNTIFS(用例执行情况!C:C,"*1320_036*",用例执行情况!J:J,"是")</f>
        <v>0</v>
      </c>
      <c r="J37" s="140">
        <f>COUNTIFS(用例执行情况!C:C,"*1320_036*",用例执行情况!I:I,"是")</f>
        <v>0</v>
      </c>
      <c r="K37" s="141">
        <f t="shared" si="1"/>
        <v>3.9215686274509803E-2</v>
      </c>
      <c r="L37" s="141">
        <f t="shared" si="6"/>
        <v>0.58823529411764708</v>
      </c>
      <c r="M37" s="141">
        <f t="shared" si="7"/>
        <v>0.37254901960784315</v>
      </c>
      <c r="N37" s="141">
        <f t="shared" si="8"/>
        <v>0</v>
      </c>
      <c r="O37" s="141">
        <f t="shared" si="9"/>
        <v>0</v>
      </c>
      <c r="P37" s="142">
        <f t="shared" si="10"/>
        <v>0</v>
      </c>
      <c r="Q37" s="154" t="s">
        <v>96</v>
      </c>
      <c r="R37" s="144"/>
    </row>
    <row r="38" spans="1:18">
      <c r="A38" s="155" t="s">
        <v>97</v>
      </c>
      <c r="B38" s="155" t="s">
        <v>98</v>
      </c>
      <c r="C38" s="139">
        <f>COUNTIFS(用例执行情况!C:C,"*1320_037*")</f>
        <v>9</v>
      </c>
      <c r="D38" s="140">
        <f>COUNTIFS(用例执行情况!C:C,"*1320_037*",用例执行情况!H:H,"LV0")</f>
        <v>1</v>
      </c>
      <c r="E38" s="140">
        <f>COUNTIFS(用例执行情况!C:C,"*1320_037*",用例执行情况!H:H,"LV1")</f>
        <v>1</v>
      </c>
      <c r="F38" s="140">
        <f>COUNTIFS(用例执行情况!C:C,"*1320_037*",用例执行情况!H:H,"LV2")</f>
        <v>7</v>
      </c>
      <c r="G38" s="140">
        <f>COUNTIFS(用例执行情况!C:C,"*1320_037*",用例执行情况!H:H,"LV3")</f>
        <v>0</v>
      </c>
      <c r="H38" s="140">
        <f>COUNTIFS(用例执行情况!C:C,"*1320_037*",用例执行情况!H:H,"LV4")</f>
        <v>0</v>
      </c>
      <c r="I38" s="140">
        <f>COUNTIFS(用例执行情况!C:C,"*1320_037*",用例执行情况!J:J,"是")</f>
        <v>0</v>
      </c>
      <c r="J38" s="140">
        <f>COUNTIFS(用例执行情况!C:C,"*1320_037*",用例执行情况!I:I,"是")</f>
        <v>0</v>
      </c>
      <c r="K38" s="141">
        <f t="shared" si="1"/>
        <v>0.1111111111111111</v>
      </c>
      <c r="L38" s="141">
        <f t="shared" ref="L38:L45" si="11">E38/C38</f>
        <v>0.1111111111111111</v>
      </c>
      <c r="M38" s="141">
        <f t="shared" ref="M38:M45" si="12">F38/C38</f>
        <v>0.77777777777777779</v>
      </c>
      <c r="N38" s="141">
        <f t="shared" ref="N38:N45" si="13">G38/C38</f>
        <v>0</v>
      </c>
      <c r="O38" s="141">
        <f t="shared" ref="O38:O45" si="14">H38/C38</f>
        <v>0</v>
      </c>
      <c r="P38" s="142">
        <f t="shared" ref="P38:P45" si="15">J38/C38</f>
        <v>0</v>
      </c>
      <c r="Q38" s="154" t="s">
        <v>99</v>
      </c>
      <c r="R38" s="144"/>
    </row>
    <row r="39" spans="1:18">
      <c r="A39" s="155" t="s">
        <v>100</v>
      </c>
      <c r="B39" s="155" t="s">
        <v>101</v>
      </c>
      <c r="C39" s="139">
        <f>COUNTIFS(用例执行情况!C:C,"*1320_038*")</f>
        <v>10</v>
      </c>
      <c r="D39" s="140">
        <f>COUNTIFS(用例执行情况!C:C,"*1320_038*",用例执行情况!H:H,"LV0")</f>
        <v>1</v>
      </c>
      <c r="E39" s="140">
        <f>COUNTIFS(用例执行情况!C:C,"*1320_038*",用例执行情况!H:H,"LV1")</f>
        <v>0</v>
      </c>
      <c r="F39" s="140">
        <f>COUNTIFS(用例执行情况!C:C,"*1320_038*",用例执行情况!H:H,"LV2")</f>
        <v>9</v>
      </c>
      <c r="G39" s="140">
        <f>COUNTIFS(用例执行情况!C:C,"*1320_038*",用例执行情况!H:H,"LV3")</f>
        <v>0</v>
      </c>
      <c r="H39" s="140">
        <f>COUNTIFS(用例执行情况!C:C,"*1320_038*",用例执行情况!H:H,"LV4")</f>
        <v>0</v>
      </c>
      <c r="I39" s="140">
        <f>COUNTIFS(用例执行情况!C:C,"*1320_038*",用例执行情况!J:J,"是")</f>
        <v>0</v>
      </c>
      <c r="J39" s="140">
        <f>COUNTIFS(用例执行情况!C:C,"*1320_038*",用例执行情况!I:I,"是")</f>
        <v>0</v>
      </c>
      <c r="K39" s="141">
        <f t="shared" si="1"/>
        <v>0.1</v>
      </c>
      <c r="L39" s="141">
        <f t="shared" si="11"/>
        <v>0</v>
      </c>
      <c r="M39" s="141">
        <f t="shared" si="12"/>
        <v>0.9</v>
      </c>
      <c r="N39" s="141">
        <f t="shared" si="13"/>
        <v>0</v>
      </c>
      <c r="O39" s="141">
        <f t="shared" si="14"/>
        <v>0</v>
      </c>
      <c r="P39" s="142">
        <f t="shared" si="15"/>
        <v>0</v>
      </c>
      <c r="Q39" s="154" t="s">
        <v>99</v>
      </c>
      <c r="R39" s="144"/>
    </row>
    <row r="40" spans="1:18">
      <c r="A40" s="155" t="s">
        <v>102</v>
      </c>
      <c r="B40" s="155" t="s">
        <v>103</v>
      </c>
      <c r="C40" s="139">
        <f>COUNTIFS(用例执行情况!C:C,"*1320_039*")</f>
        <v>14</v>
      </c>
      <c r="D40" s="140">
        <f>COUNTIFS(用例执行情况!C:C,"*1320_039*",用例执行情况!H:H,"LV0")</f>
        <v>2</v>
      </c>
      <c r="E40" s="140">
        <f>COUNTIFS(用例执行情况!C:C,"*1320_039*",用例执行情况!H:H,"LV1")</f>
        <v>1</v>
      </c>
      <c r="F40" s="140">
        <f>COUNTIFS(用例执行情况!C:C,"*1320_039*",用例执行情况!H:H,"LV2")</f>
        <v>11</v>
      </c>
      <c r="G40" s="140">
        <f>COUNTIFS(用例执行情况!C:C,"*1320_039*",用例执行情况!H:H,"LV3")</f>
        <v>0</v>
      </c>
      <c r="H40" s="140">
        <f>COUNTIFS(用例执行情况!C:C,"*1320_039*",用例执行情况!H:H,"LV4")</f>
        <v>0</v>
      </c>
      <c r="I40" s="140">
        <f>COUNTIFS(用例执行情况!C:C,"*1320_039*",用例执行情况!J:J,"是")</f>
        <v>0</v>
      </c>
      <c r="J40" s="140">
        <f>COUNTIFS(用例执行情况!C:C,"*1320_039*",用例执行情况!I:I,"是")</f>
        <v>0</v>
      </c>
      <c r="K40" s="141">
        <f t="shared" si="1"/>
        <v>0.14285714285714285</v>
      </c>
      <c r="L40" s="141">
        <f t="shared" si="11"/>
        <v>7.1428571428571425E-2</v>
      </c>
      <c r="M40" s="141">
        <f t="shared" si="12"/>
        <v>0.7857142857142857</v>
      </c>
      <c r="N40" s="141">
        <f t="shared" si="13"/>
        <v>0</v>
      </c>
      <c r="O40" s="141">
        <f t="shared" si="14"/>
        <v>0</v>
      </c>
      <c r="P40" s="142">
        <f t="shared" si="15"/>
        <v>0</v>
      </c>
      <c r="Q40" s="154" t="s">
        <v>99</v>
      </c>
      <c r="R40" s="144"/>
    </row>
    <row r="41" spans="1:18">
      <c r="A41" s="155" t="s">
        <v>104</v>
      </c>
      <c r="B41" s="155" t="s">
        <v>105</v>
      </c>
      <c r="C41" s="139">
        <f>COUNTIFS(用例执行情况!C:C,"*1320_040*")</f>
        <v>16</v>
      </c>
      <c r="D41" s="140">
        <f>COUNTIFS(用例执行情况!C:C,"*1320_040*",用例执行情况!H:H,"LV0")</f>
        <v>3</v>
      </c>
      <c r="E41" s="140">
        <f>COUNTIFS(用例执行情况!C:C,"*1320_040*",用例执行情况!H:H,"LV1")</f>
        <v>3</v>
      </c>
      <c r="F41" s="140">
        <f>COUNTIFS(用例执行情况!C:C,"*1320_040*",用例执行情况!H:H,"LV2")</f>
        <v>5</v>
      </c>
      <c r="G41" s="140">
        <f>COUNTIFS(用例执行情况!C:C,"*1320_040*",用例执行情况!H:H,"LV3")</f>
        <v>3</v>
      </c>
      <c r="H41" s="140">
        <f>COUNTIFS(用例执行情况!C:C,"*1320_040*",用例执行情况!H:H,"LV4")</f>
        <v>2</v>
      </c>
      <c r="I41" s="140">
        <f>COUNTIFS(用例执行情况!C:C,"*1320_040*",用例执行情况!J:J,"是")</f>
        <v>0</v>
      </c>
      <c r="J41" s="140">
        <f>COUNTIFS(用例执行情况!C:C,"*1320_040*",用例执行情况!I:I,"是")</f>
        <v>0</v>
      </c>
      <c r="K41" s="141">
        <f t="shared" si="1"/>
        <v>0.1875</v>
      </c>
      <c r="L41" s="141">
        <f t="shared" si="11"/>
        <v>0.1875</v>
      </c>
      <c r="M41" s="141">
        <f t="shared" si="12"/>
        <v>0.3125</v>
      </c>
      <c r="N41" s="141">
        <f t="shared" si="13"/>
        <v>0.1875</v>
      </c>
      <c r="O41" s="141">
        <f t="shared" si="14"/>
        <v>0.125</v>
      </c>
      <c r="P41" s="142">
        <f t="shared" si="15"/>
        <v>0</v>
      </c>
      <c r="Q41" s="154" t="s">
        <v>99</v>
      </c>
      <c r="R41" s="144"/>
    </row>
    <row r="42" spans="1:18">
      <c r="A42" s="155" t="s">
        <v>106</v>
      </c>
      <c r="B42" s="155" t="s">
        <v>107</v>
      </c>
      <c r="C42" s="139">
        <f>COUNTIFS(用例执行情况!C:C,"*1320_042*")</f>
        <v>64</v>
      </c>
      <c r="D42" s="140">
        <f>COUNTIFS(用例执行情况!C:C,"*1320_042*",用例执行情况!H:H,"LV0")</f>
        <v>5</v>
      </c>
      <c r="E42" s="140">
        <f>COUNTIFS(用例执行情况!C:C,"*1320_042*",用例执行情况!H:H,"LV1")</f>
        <v>7</v>
      </c>
      <c r="F42" s="140">
        <f>COUNTIFS(用例执行情况!C:C,"*1320_042*",用例执行情况!H:H,"LV2")</f>
        <v>52</v>
      </c>
      <c r="G42" s="140">
        <f>COUNTIFS(用例执行情况!C:C,"*1320_042*",用例执行情况!H:H,"LV3")</f>
        <v>0</v>
      </c>
      <c r="H42" s="140">
        <f>COUNTIFS(用例执行情况!C:C,"*1320_042*",用例执行情况!H:H,"LV4")</f>
        <v>0</v>
      </c>
      <c r="I42" s="140">
        <f>COUNTIFS(用例执行情况!C:C,"*1320_042*",用例执行情况!J:J,"是")</f>
        <v>0</v>
      </c>
      <c r="J42" s="140">
        <f>COUNTIFS(用例执行情况!C:C,"*1320_042*",用例执行情况!I:I,"是")</f>
        <v>0</v>
      </c>
      <c r="K42" s="141">
        <f t="shared" si="1"/>
        <v>7.8125E-2</v>
      </c>
      <c r="L42" s="141">
        <f t="shared" si="11"/>
        <v>0.109375</v>
      </c>
      <c r="M42" s="141">
        <f t="shared" si="12"/>
        <v>0.8125</v>
      </c>
      <c r="N42" s="141">
        <f t="shared" si="13"/>
        <v>0</v>
      </c>
      <c r="O42" s="141">
        <f t="shared" si="14"/>
        <v>0</v>
      </c>
      <c r="P42" s="142">
        <f t="shared" si="15"/>
        <v>0</v>
      </c>
      <c r="Q42" s="154" t="s">
        <v>99</v>
      </c>
      <c r="R42" s="144"/>
    </row>
    <row r="43" spans="1:18">
      <c r="A43" s="155" t="s">
        <v>108</v>
      </c>
      <c r="B43" s="155" t="s">
        <v>109</v>
      </c>
      <c r="C43" s="139">
        <f>COUNTIFS(用例执行情况!C:C,"*1320_043*")</f>
        <v>60</v>
      </c>
      <c r="D43" s="140">
        <f>COUNTIFS(用例执行情况!C:C,"*1320_043*",用例执行情况!H:H,"LV0")</f>
        <v>6</v>
      </c>
      <c r="E43" s="140">
        <f>COUNTIFS(用例执行情况!C:C,"*1320_043*",用例执行情况!H:H,"LV1")</f>
        <v>16</v>
      </c>
      <c r="F43" s="140">
        <f>COUNTIFS(用例执行情况!C:C,"*1320_043*",用例执行情况!H:H,"LV2")</f>
        <v>29</v>
      </c>
      <c r="G43" s="140">
        <f>COUNTIFS(用例执行情况!C:C,"*1320_043*",用例执行情况!H:H,"LV3")</f>
        <v>7</v>
      </c>
      <c r="H43" s="140">
        <f>COUNTIFS(用例执行情况!C:C,"*1320_043*",用例执行情况!H:H,"LV4")</f>
        <v>0</v>
      </c>
      <c r="I43" s="140">
        <f>COUNTIFS(用例执行情况!C:C,"*1320_043*",用例执行情况!J:J,"是")</f>
        <v>0</v>
      </c>
      <c r="J43" s="140">
        <f>COUNTIFS(用例执行情况!C:C,"*1320_043*",用例执行情况!I:I,"是")</f>
        <v>0</v>
      </c>
      <c r="K43" s="141">
        <f t="shared" si="1"/>
        <v>0.1</v>
      </c>
      <c r="L43" s="141">
        <f t="shared" si="11"/>
        <v>0.26666666666666666</v>
      </c>
      <c r="M43" s="141">
        <f t="shared" si="12"/>
        <v>0.48333333333333334</v>
      </c>
      <c r="N43" s="141">
        <f t="shared" si="13"/>
        <v>0.11666666666666667</v>
      </c>
      <c r="O43" s="141">
        <f t="shared" si="14"/>
        <v>0</v>
      </c>
      <c r="P43" s="142">
        <f t="shared" si="15"/>
        <v>0</v>
      </c>
      <c r="Q43" s="154" t="s">
        <v>99</v>
      </c>
      <c r="R43" s="144"/>
    </row>
    <row r="44" spans="1:18">
      <c r="A44" s="155" t="s">
        <v>110</v>
      </c>
      <c r="B44" s="155" t="s">
        <v>111</v>
      </c>
      <c r="C44" s="139">
        <f>COUNTIFS(用例执行情况!C:C,"*1320_044*")</f>
        <v>25</v>
      </c>
      <c r="D44" s="140">
        <f>COUNTIFS(用例执行情况!C:C,"*1320_044*",用例执行情况!H:H,"LV0")</f>
        <v>2</v>
      </c>
      <c r="E44" s="140">
        <f>COUNTIFS(用例执行情况!C:C,"*1320_044*",用例执行情况!H:H,"LV1")</f>
        <v>6</v>
      </c>
      <c r="F44" s="140">
        <f>COUNTIFS(用例执行情况!C:C,"*1320_044*",用例执行情况!H:H,"LV2")</f>
        <v>14</v>
      </c>
      <c r="G44" s="140">
        <f>COUNTIFS(用例执行情况!C:C,"*1320_044*",用例执行情况!H:H,"LV3")</f>
        <v>2</v>
      </c>
      <c r="H44" s="140">
        <f>COUNTIFS(用例执行情况!C:C,"*1320_044*",用例执行情况!H:H,"LV4")</f>
        <v>1</v>
      </c>
      <c r="I44" s="140">
        <f>COUNTIFS(用例执行情况!C:C,"*1320_044*",用例执行情况!J:J,"是")</f>
        <v>0</v>
      </c>
      <c r="J44" s="140">
        <f>COUNTIFS(用例执行情况!C:C,"*1320_044*",用例执行情况!I:I,"是")</f>
        <v>0</v>
      </c>
      <c r="K44" s="141">
        <f t="shared" si="1"/>
        <v>0.08</v>
      </c>
      <c r="L44" s="141">
        <f t="shared" si="11"/>
        <v>0.24</v>
      </c>
      <c r="M44" s="141">
        <f t="shared" si="12"/>
        <v>0.56000000000000005</v>
      </c>
      <c r="N44" s="141">
        <f t="shared" si="13"/>
        <v>0.08</v>
      </c>
      <c r="O44" s="141">
        <f t="shared" si="14"/>
        <v>0.04</v>
      </c>
      <c r="P44" s="142">
        <f t="shared" si="15"/>
        <v>0</v>
      </c>
      <c r="Q44" s="154" t="s">
        <v>99</v>
      </c>
      <c r="R44" s="144"/>
    </row>
    <row r="45" spans="1:18">
      <c r="A45" s="155" t="s">
        <v>112</v>
      </c>
      <c r="B45" s="155" t="s">
        <v>113</v>
      </c>
      <c r="C45" s="139">
        <f>COUNTIFS(用例执行情况!C:C,"*1320_045*")</f>
        <v>63</v>
      </c>
      <c r="D45" s="140">
        <f>COUNTIFS(用例执行情况!C:C,"*1320_045*",用例执行情况!H:H,"LV0")</f>
        <v>3</v>
      </c>
      <c r="E45" s="140">
        <f>COUNTIFS(用例执行情况!C:C,"*1320_045*",用例执行情况!H:H,"LV1")</f>
        <v>4</v>
      </c>
      <c r="F45" s="140">
        <f>COUNTIFS(用例执行情况!C:C,"*1320_045*",用例执行情况!H:H,"LV2")</f>
        <v>44</v>
      </c>
      <c r="G45" s="140">
        <f>COUNTIFS(用例执行情况!C:C,"*1320_045*",用例执行情况!H:H,"LV3")</f>
        <v>3</v>
      </c>
      <c r="H45" s="140">
        <f>COUNTIFS(用例执行情况!C:C,"*1320_045*",用例执行情况!H:H,"LV4")</f>
        <v>9</v>
      </c>
      <c r="I45" s="140">
        <f>COUNTIFS(用例执行情况!C:C,"*1320_045*",用例执行情况!J:J,"是")</f>
        <v>0</v>
      </c>
      <c r="J45" s="140">
        <f>COUNTIFS(用例执行情况!C:C,"*1320_045*",用例执行情况!I:I,"是")</f>
        <v>0</v>
      </c>
      <c r="K45" s="141">
        <f t="shared" si="1"/>
        <v>4.7619047619047616E-2</v>
      </c>
      <c r="L45" s="141">
        <f t="shared" si="11"/>
        <v>6.3492063492063489E-2</v>
      </c>
      <c r="M45" s="141">
        <f t="shared" si="12"/>
        <v>0.69841269841269837</v>
      </c>
      <c r="N45" s="141">
        <f t="shared" si="13"/>
        <v>4.7619047619047616E-2</v>
      </c>
      <c r="O45" s="141">
        <f t="shared" si="14"/>
        <v>0.14285714285714285</v>
      </c>
      <c r="P45" s="142">
        <f t="shared" si="15"/>
        <v>0</v>
      </c>
      <c r="Q45" s="154" t="s">
        <v>99</v>
      </c>
      <c r="R45" s="144"/>
    </row>
    <row r="46" spans="1:18">
      <c r="A46" s="155" t="s">
        <v>114</v>
      </c>
      <c r="B46" s="155" t="s">
        <v>115</v>
      </c>
      <c r="C46" s="139">
        <f>COUNTIFS(用例执行情况!C:C,"*1320_046*")</f>
        <v>114</v>
      </c>
      <c r="D46" s="140">
        <f>COUNTIFS(用例执行情况!C:C,"*1320_046*",用例执行情况!H:H,"LV0")</f>
        <v>11</v>
      </c>
      <c r="E46" s="140">
        <f>COUNTIFS(用例执行情况!C:C,"*1320_046*",用例执行情况!H:H,"LV1")</f>
        <v>9</v>
      </c>
      <c r="F46" s="140">
        <f>COUNTIFS(用例执行情况!C:C,"*1320_046*",用例执行情况!H:H,"LV2")</f>
        <v>87</v>
      </c>
      <c r="G46" s="140">
        <f>COUNTIFS(用例执行情况!C:C,"*1320_046*",用例执行情况!H:H,"LV3")</f>
        <v>3</v>
      </c>
      <c r="H46" s="140">
        <f>COUNTIFS(用例执行情况!C:C,"*1320_046*",用例执行情况!H:H,"LV4")</f>
        <v>0</v>
      </c>
      <c r="I46" s="140">
        <f>COUNTIFS(用例执行情况!C:C,"*1320_046*",用例执行情况!J:J,"是")</f>
        <v>0</v>
      </c>
      <c r="J46" s="140">
        <f>COUNTIFS(用例执行情况!C:C,"*1320_046*",用例执行情况!I:I,"是")</f>
        <v>0</v>
      </c>
      <c r="K46" s="141">
        <f t="shared" ref="K46" si="16">D46/C46</f>
        <v>9.6491228070175433E-2</v>
      </c>
      <c r="L46" s="141">
        <f t="shared" ref="L46" si="17">E46/C46</f>
        <v>7.8947368421052627E-2</v>
      </c>
      <c r="M46" s="141">
        <f t="shared" ref="M46" si="18">F46/C46</f>
        <v>0.76315789473684215</v>
      </c>
      <c r="N46" s="141">
        <f t="shared" ref="N46" si="19">G46/C46</f>
        <v>2.6315789473684209E-2</v>
      </c>
      <c r="O46" s="141">
        <f t="shared" ref="O46" si="20">H46/C46</f>
        <v>0</v>
      </c>
      <c r="P46" s="142">
        <f t="shared" ref="P46" si="21">J46/C46</f>
        <v>0</v>
      </c>
      <c r="Q46" s="154" t="s">
        <v>99</v>
      </c>
      <c r="R46" s="144"/>
    </row>
    <row r="47" spans="1:18">
      <c r="A47" s="156" t="s">
        <v>116</v>
      </c>
      <c r="B47" s="138"/>
      <c r="C47" s="139">
        <f t="shared" ref="C47:J47" si="22">SUM(C2:C46)</f>
        <v>1809</v>
      </c>
      <c r="D47" s="139">
        <f t="shared" si="22"/>
        <v>141</v>
      </c>
      <c r="E47" s="139">
        <f t="shared" si="22"/>
        <v>416</v>
      </c>
      <c r="F47" s="139">
        <f t="shared" si="22"/>
        <v>896</v>
      </c>
      <c r="G47" s="139">
        <f t="shared" si="22"/>
        <v>255</v>
      </c>
      <c r="H47" s="139">
        <f t="shared" si="22"/>
        <v>89</v>
      </c>
      <c r="I47" s="139">
        <f t="shared" si="22"/>
        <v>0</v>
      </c>
      <c r="J47" s="139">
        <f t="shared" si="22"/>
        <v>166</v>
      </c>
      <c r="K47" s="157">
        <f>D47/C47</f>
        <v>7.7943615257048099E-2</v>
      </c>
      <c r="L47" s="157">
        <f>E47/C47</f>
        <v>0.22996130458817027</v>
      </c>
      <c r="M47" s="157">
        <f>F47/C47</f>
        <v>0.49530127142067443</v>
      </c>
      <c r="N47" s="157">
        <f>G47/C47</f>
        <v>0.14096185737976782</v>
      </c>
      <c r="O47" s="157">
        <f>H47/C47</f>
        <v>4.9198452183526808E-2</v>
      </c>
      <c r="P47" s="157">
        <f>J47/C47</f>
        <v>9.1763405196241016E-2</v>
      </c>
      <c r="Q47" s="158"/>
      <c r="R47" s="144"/>
    </row>
    <row r="50" spans="4:4">
      <c r="D50" s="16" t="s">
        <v>117</v>
      </c>
    </row>
  </sheetData>
  <phoneticPr fontId="11" type="noConversion"/>
  <conditionalFormatting sqref="K2:K47">
    <cfRule type="cellIs" dxfId="49" priority="6" stopIfTrue="1" operator="notBetween">
      <formula>8%</formula>
      <formula>12%</formula>
    </cfRule>
  </conditionalFormatting>
  <conditionalFormatting sqref="L2:L47">
    <cfRule type="cellIs" dxfId="48" priority="5" stopIfTrue="1" operator="notBetween">
      <formula>13%</formula>
      <formula>20%</formula>
    </cfRule>
  </conditionalFormatting>
  <conditionalFormatting sqref="M2:M47">
    <cfRule type="cellIs" dxfId="47" priority="4" stopIfTrue="1" operator="notBetween">
      <formula>35%</formula>
      <formula>45%</formula>
    </cfRule>
  </conditionalFormatting>
  <conditionalFormatting sqref="N2:N47">
    <cfRule type="cellIs" dxfId="46" priority="3" stopIfTrue="1" operator="greaterThan">
      <formula>25%</formula>
    </cfRule>
  </conditionalFormatting>
  <conditionalFormatting sqref="O2:O47">
    <cfRule type="cellIs" dxfId="45" priority="2" stopIfTrue="1" operator="greaterThan">
      <formula>15%</formula>
    </cfRule>
  </conditionalFormatting>
  <conditionalFormatting sqref="Q1:R1 P1:P1048576">
    <cfRule type="cellIs" dxfId="44" priority="1" operator="between">
      <formula>0.5</formula>
      <formula>1</formula>
    </cfRule>
  </conditionalFormatting>
  <pageMargins left="0.7" right="0.7" top="0.75" bottom="0.75" header="0.3" footer="0.3"/>
  <pageSetup paperSize="9" orientation="portrait" horizontalDpi="360" verticalDpi="360" copies="1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1E5E-1117-4627-A9A1-E45FB8AB5D0E}">
  <dimension ref="A1:C6"/>
  <sheetViews>
    <sheetView workbookViewId="0">
      <selection activeCell="D17" sqref="D17"/>
    </sheetView>
  </sheetViews>
  <sheetFormatPr defaultColWidth="9" defaultRowHeight="17.45"/>
  <cols>
    <col min="1" max="2" width="9" style="1"/>
    <col min="3" max="3" width="56" style="1" bestFit="1" customWidth="1"/>
    <col min="4" max="16384" width="9" style="1"/>
  </cols>
  <sheetData>
    <row r="1" spans="1:3">
      <c r="A1" s="2" t="s">
        <v>118</v>
      </c>
      <c r="B1" s="3" t="s">
        <v>119</v>
      </c>
      <c r="C1" s="4" t="s">
        <v>120</v>
      </c>
    </row>
    <row r="2" spans="1:3">
      <c r="A2" s="5" t="s">
        <v>3</v>
      </c>
      <c r="B2" s="159">
        <v>0.1</v>
      </c>
      <c r="C2" s="6" t="s">
        <v>121</v>
      </c>
    </row>
    <row r="3" spans="1:3">
      <c r="A3" s="5" t="s">
        <v>4</v>
      </c>
      <c r="B3" s="159">
        <v>0.15</v>
      </c>
      <c r="C3" s="6" t="s">
        <v>122</v>
      </c>
    </row>
    <row r="4" spans="1:3">
      <c r="A4" s="5" t="s">
        <v>5</v>
      </c>
      <c r="B4" s="159">
        <v>0.4</v>
      </c>
      <c r="C4" s="6" t="s">
        <v>123</v>
      </c>
    </row>
    <row r="5" spans="1:3">
      <c r="A5" s="5" t="s">
        <v>6</v>
      </c>
      <c r="B5" s="159">
        <v>0.25</v>
      </c>
      <c r="C5" s="6" t="s">
        <v>124</v>
      </c>
    </row>
    <row r="6" spans="1:3">
      <c r="A6" s="7" t="s">
        <v>7</v>
      </c>
      <c r="B6" s="8">
        <v>0.1</v>
      </c>
      <c r="C6" s="9" t="s">
        <v>125</v>
      </c>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5D088-7479-4DB3-8F89-3ADA4627CE32}">
  <dimension ref="A1:O47"/>
  <sheetViews>
    <sheetView workbookViewId="0">
      <selection activeCell="F7" sqref="F7"/>
    </sheetView>
  </sheetViews>
  <sheetFormatPr defaultRowHeight="15.6"/>
  <cols>
    <col min="3" max="3" width="14.5" customWidth="1"/>
    <col min="4" max="4" width="27.375" customWidth="1"/>
    <col min="5" max="5" width="33.625" customWidth="1"/>
    <col min="6" max="6" width="40.625" customWidth="1"/>
    <col min="7" max="7" width="54.75" customWidth="1"/>
  </cols>
  <sheetData>
    <row r="1" spans="1:15" ht="26.45">
      <c r="A1" s="160" t="s">
        <v>126</v>
      </c>
      <c r="B1" s="160" t="s">
        <v>127</v>
      </c>
      <c r="C1" s="160" t="s">
        <v>128</v>
      </c>
      <c r="D1" s="160" t="s">
        <v>129</v>
      </c>
      <c r="E1" s="161" t="s">
        <v>130</v>
      </c>
      <c r="F1" s="160" t="s">
        <v>131</v>
      </c>
      <c r="G1" s="162" t="s">
        <v>132</v>
      </c>
      <c r="H1" s="161" t="s">
        <v>133</v>
      </c>
      <c r="I1" s="163" t="s">
        <v>134</v>
      </c>
      <c r="J1" s="162" t="s">
        <v>135</v>
      </c>
      <c r="K1" s="163" t="s">
        <v>136</v>
      </c>
      <c r="L1" s="160" t="s">
        <v>137</v>
      </c>
      <c r="M1" s="161" t="s">
        <v>138</v>
      </c>
      <c r="N1" s="160" t="s">
        <v>139</v>
      </c>
      <c r="O1" s="160" t="s">
        <v>140</v>
      </c>
    </row>
    <row r="2" spans="1:15" ht="52.9">
      <c r="A2" s="504" t="s">
        <v>141</v>
      </c>
      <c r="B2" s="164" t="s">
        <v>142</v>
      </c>
      <c r="C2" s="165" t="s">
        <v>143</v>
      </c>
      <c r="D2" s="165" t="s">
        <v>144</v>
      </c>
      <c r="E2" s="166" t="s">
        <v>145</v>
      </c>
      <c r="F2" s="166" t="s">
        <v>146</v>
      </c>
      <c r="G2" s="167" t="s">
        <v>147</v>
      </c>
      <c r="H2" s="168"/>
      <c r="I2" s="168"/>
      <c r="J2" s="168"/>
      <c r="K2" s="169"/>
      <c r="L2" s="169"/>
      <c r="M2" s="169"/>
      <c r="N2" s="169"/>
      <c r="O2" s="169"/>
    </row>
    <row r="3" spans="1:15" ht="66">
      <c r="A3" s="505"/>
      <c r="B3" s="164" t="s">
        <v>142</v>
      </c>
      <c r="C3" s="165" t="s">
        <v>148</v>
      </c>
      <c r="D3" s="165" t="s">
        <v>149</v>
      </c>
      <c r="E3" s="166" t="s">
        <v>145</v>
      </c>
      <c r="F3" s="166" t="s">
        <v>150</v>
      </c>
      <c r="G3" s="167" t="s">
        <v>151</v>
      </c>
      <c r="H3" s="168"/>
      <c r="I3" s="168"/>
      <c r="J3" s="168"/>
      <c r="K3" s="169"/>
      <c r="L3" s="169"/>
      <c r="M3" s="169"/>
      <c r="N3" s="169"/>
      <c r="O3" s="169"/>
    </row>
    <row r="4" spans="1:15" ht="52.9">
      <c r="A4" s="505"/>
      <c r="B4" s="164" t="s">
        <v>142</v>
      </c>
      <c r="C4" s="165" t="s">
        <v>152</v>
      </c>
      <c r="D4" s="165" t="s">
        <v>153</v>
      </c>
      <c r="E4" s="166" t="s">
        <v>145</v>
      </c>
      <c r="F4" s="166" t="s">
        <v>154</v>
      </c>
      <c r="G4" s="167" t="s">
        <v>155</v>
      </c>
      <c r="H4" s="168"/>
      <c r="I4" s="168"/>
      <c r="J4" s="168"/>
      <c r="K4" s="169"/>
      <c r="L4" s="169"/>
      <c r="M4" s="169"/>
      <c r="N4" s="169"/>
      <c r="O4" s="169"/>
    </row>
    <row r="5" spans="1:15" ht="171.6">
      <c r="A5" s="505"/>
      <c r="B5" s="170" t="s">
        <v>142</v>
      </c>
      <c r="C5" s="165" t="s">
        <v>156</v>
      </c>
      <c r="D5" s="165" t="s">
        <v>157</v>
      </c>
      <c r="E5" s="166" t="s">
        <v>145</v>
      </c>
      <c r="F5" s="166" t="s">
        <v>158</v>
      </c>
      <c r="G5" s="167" t="s">
        <v>159</v>
      </c>
      <c r="H5" s="171"/>
      <c r="I5" s="171"/>
      <c r="J5" s="171"/>
      <c r="K5" s="172"/>
      <c r="L5" s="172"/>
      <c r="M5" s="172"/>
      <c r="N5" s="172"/>
      <c r="O5" s="172"/>
    </row>
    <row r="6" spans="1:15" ht="66">
      <c r="A6" s="505"/>
      <c r="B6" s="164" t="s">
        <v>142</v>
      </c>
      <c r="C6" s="165" t="s">
        <v>160</v>
      </c>
      <c r="D6" s="166" t="s">
        <v>161</v>
      </c>
      <c r="E6" s="166" t="s">
        <v>145</v>
      </c>
      <c r="F6" s="166" t="s">
        <v>162</v>
      </c>
      <c r="G6" s="167" t="s">
        <v>163</v>
      </c>
      <c r="H6" s="168"/>
      <c r="I6" s="168"/>
      <c r="J6" s="168"/>
      <c r="K6" s="169"/>
      <c r="L6" s="169"/>
      <c r="M6" s="169"/>
      <c r="N6" s="169"/>
      <c r="O6" s="169"/>
    </row>
    <row r="7" spans="1:15" ht="224.45">
      <c r="A7" s="505"/>
      <c r="B7" s="170" t="s">
        <v>142</v>
      </c>
      <c r="C7" s="165" t="s">
        <v>164</v>
      </c>
      <c r="D7" s="30" t="s">
        <v>165</v>
      </c>
      <c r="E7" s="166" t="s">
        <v>145</v>
      </c>
      <c r="F7" s="166" t="s">
        <v>166</v>
      </c>
      <c r="G7" s="167" t="s">
        <v>167</v>
      </c>
      <c r="H7" s="171"/>
      <c r="I7" s="171"/>
      <c r="J7" s="171"/>
      <c r="K7" s="172"/>
      <c r="L7" s="172"/>
      <c r="M7" s="172"/>
      <c r="N7" s="172"/>
      <c r="O7" s="172"/>
    </row>
    <row r="8" spans="1:15" ht="52.9">
      <c r="A8" s="505"/>
      <c r="B8" s="164" t="s">
        <v>142</v>
      </c>
      <c r="C8" s="165" t="s">
        <v>168</v>
      </c>
      <c r="D8" s="166" t="s">
        <v>169</v>
      </c>
      <c r="E8" s="166" t="s">
        <v>145</v>
      </c>
      <c r="F8" s="166" t="s">
        <v>170</v>
      </c>
      <c r="G8" s="167" t="s">
        <v>171</v>
      </c>
      <c r="H8" s="168"/>
      <c r="I8" s="168"/>
      <c r="J8" s="168"/>
      <c r="K8" s="169"/>
      <c r="L8" s="169"/>
      <c r="M8" s="169"/>
      <c r="N8" s="169"/>
      <c r="O8" s="169"/>
    </row>
    <row r="9" spans="1:15" ht="118.9">
      <c r="A9" s="505"/>
      <c r="B9" s="170" t="s">
        <v>142</v>
      </c>
      <c r="C9" s="165" t="s">
        <v>172</v>
      </c>
      <c r="D9" s="31" t="s">
        <v>173</v>
      </c>
      <c r="E9" s="166" t="s">
        <v>145</v>
      </c>
      <c r="F9" s="166" t="s">
        <v>174</v>
      </c>
      <c r="G9" s="167" t="s">
        <v>175</v>
      </c>
      <c r="H9" s="171"/>
      <c r="I9" s="171"/>
      <c r="J9" s="171"/>
      <c r="K9" s="172"/>
      <c r="L9" s="172"/>
      <c r="M9" s="172"/>
      <c r="N9" s="172"/>
      <c r="O9" s="172"/>
    </row>
    <row r="10" spans="1:15" ht="145.15">
      <c r="A10" s="505"/>
      <c r="B10" s="170" t="s">
        <v>142</v>
      </c>
      <c r="C10" s="165" t="s">
        <v>176</v>
      </c>
      <c r="D10" s="32" t="s">
        <v>177</v>
      </c>
      <c r="E10" s="166" t="s">
        <v>145</v>
      </c>
      <c r="F10" s="166" t="s">
        <v>178</v>
      </c>
      <c r="G10" s="167" t="s">
        <v>179</v>
      </c>
      <c r="H10" s="171"/>
      <c r="I10" s="171"/>
      <c r="J10" s="171"/>
      <c r="K10" s="172"/>
      <c r="L10" s="172"/>
      <c r="M10" s="172"/>
      <c r="N10" s="172"/>
      <c r="O10" s="172"/>
    </row>
    <row r="11" spans="1:15" ht="52.9">
      <c r="A11" s="505"/>
      <c r="B11" s="164" t="s">
        <v>142</v>
      </c>
      <c r="C11" s="165" t="s">
        <v>180</v>
      </c>
      <c r="D11" s="166" t="s">
        <v>181</v>
      </c>
      <c r="E11" s="166" t="s">
        <v>145</v>
      </c>
      <c r="F11" s="166" t="s">
        <v>182</v>
      </c>
      <c r="G11" s="167" t="s">
        <v>183</v>
      </c>
      <c r="H11" s="168"/>
      <c r="I11" s="168"/>
      <c r="J11" s="168"/>
      <c r="K11" s="169"/>
      <c r="L11" s="169"/>
      <c r="M11" s="169"/>
      <c r="N11" s="169"/>
      <c r="O11" s="169"/>
    </row>
    <row r="12" spans="1:15" ht="211.15">
      <c r="A12" s="505"/>
      <c r="B12" s="170" t="s">
        <v>142</v>
      </c>
      <c r="C12" s="165" t="s">
        <v>184</v>
      </c>
      <c r="D12" s="33" t="s">
        <v>185</v>
      </c>
      <c r="E12" s="166" t="s">
        <v>145</v>
      </c>
      <c r="F12" s="166" t="s">
        <v>186</v>
      </c>
      <c r="G12" s="167" t="s">
        <v>187</v>
      </c>
      <c r="H12" s="171"/>
      <c r="I12" s="171"/>
      <c r="J12" s="171"/>
      <c r="K12" s="172"/>
      <c r="L12" s="172"/>
      <c r="M12" s="172"/>
      <c r="N12" s="172"/>
      <c r="O12" s="172"/>
    </row>
    <row r="13" spans="1:15" ht="52.9">
      <c r="A13" s="505"/>
      <c r="B13" s="164" t="s">
        <v>142</v>
      </c>
      <c r="C13" s="165" t="s">
        <v>188</v>
      </c>
      <c r="D13" s="166" t="s">
        <v>189</v>
      </c>
      <c r="E13" s="166" t="s">
        <v>145</v>
      </c>
      <c r="F13" s="166" t="s">
        <v>190</v>
      </c>
      <c r="G13" s="167" t="s">
        <v>191</v>
      </c>
      <c r="H13" s="168"/>
      <c r="I13" s="168"/>
      <c r="J13" s="168"/>
      <c r="K13" s="169"/>
      <c r="L13" s="169"/>
      <c r="M13" s="169"/>
      <c r="N13" s="169"/>
      <c r="O13" s="169"/>
    </row>
    <row r="14" spans="1:15" ht="52.9">
      <c r="A14" s="505"/>
      <c r="B14" s="164" t="s">
        <v>142</v>
      </c>
      <c r="C14" s="165" t="s">
        <v>192</v>
      </c>
      <c r="D14" s="165" t="s">
        <v>193</v>
      </c>
      <c r="E14" s="166" t="s">
        <v>145</v>
      </c>
      <c r="F14" s="166" t="s">
        <v>194</v>
      </c>
      <c r="G14" s="167" t="s">
        <v>195</v>
      </c>
      <c r="H14" s="168"/>
      <c r="I14" s="168"/>
      <c r="J14" s="168"/>
      <c r="K14" s="169"/>
      <c r="L14" s="169"/>
      <c r="M14" s="169"/>
      <c r="N14" s="169"/>
      <c r="O14" s="169"/>
    </row>
    <row r="15" spans="1:15" ht="66">
      <c r="A15" s="505"/>
      <c r="B15" s="164" t="s">
        <v>142</v>
      </c>
      <c r="C15" s="165" t="s">
        <v>196</v>
      </c>
      <c r="D15" s="165" t="s">
        <v>197</v>
      </c>
      <c r="E15" s="166" t="s">
        <v>145</v>
      </c>
      <c r="F15" s="166" t="s">
        <v>198</v>
      </c>
      <c r="G15" s="167" t="s">
        <v>199</v>
      </c>
      <c r="H15" s="168"/>
      <c r="I15" s="168"/>
      <c r="J15" s="168"/>
      <c r="K15" s="169"/>
      <c r="L15" s="169"/>
      <c r="M15" s="169"/>
      <c r="N15" s="169"/>
      <c r="O15" s="169"/>
    </row>
    <row r="16" spans="1:15" ht="79.150000000000006">
      <c r="A16" s="505"/>
      <c r="B16" s="164" t="s">
        <v>142</v>
      </c>
      <c r="C16" s="165" t="s">
        <v>200</v>
      </c>
      <c r="D16" s="165" t="s">
        <v>201</v>
      </c>
      <c r="E16" s="166" t="s">
        <v>145</v>
      </c>
      <c r="F16" s="166" t="s">
        <v>202</v>
      </c>
      <c r="G16" s="167" t="s">
        <v>203</v>
      </c>
      <c r="H16" s="168"/>
      <c r="I16" s="168"/>
      <c r="J16" s="168"/>
      <c r="K16" s="169"/>
      <c r="L16" s="169"/>
      <c r="M16" s="169"/>
      <c r="N16" s="169"/>
      <c r="O16" s="169"/>
    </row>
    <row r="17" spans="1:15" ht="198">
      <c r="A17" s="505"/>
      <c r="B17" s="170" t="s">
        <v>142</v>
      </c>
      <c r="C17" s="165" t="s">
        <v>204</v>
      </c>
      <c r="D17" s="165" t="s">
        <v>205</v>
      </c>
      <c r="E17" s="166" t="s">
        <v>145</v>
      </c>
      <c r="F17" s="166" t="s">
        <v>206</v>
      </c>
      <c r="G17" s="167" t="s">
        <v>207</v>
      </c>
      <c r="H17" s="171"/>
      <c r="I17" s="171"/>
      <c r="J17" s="171"/>
      <c r="K17" s="172"/>
      <c r="L17" s="172"/>
      <c r="M17" s="172"/>
      <c r="N17" s="172"/>
      <c r="O17" s="172"/>
    </row>
    <row r="18" spans="1:15" ht="66">
      <c r="A18" s="505"/>
      <c r="B18" s="164" t="s">
        <v>142</v>
      </c>
      <c r="C18" s="165" t="s">
        <v>208</v>
      </c>
      <c r="D18" s="165" t="s">
        <v>209</v>
      </c>
      <c r="E18" s="166" t="s">
        <v>145</v>
      </c>
      <c r="F18" s="166" t="s">
        <v>210</v>
      </c>
      <c r="G18" s="167" t="s">
        <v>211</v>
      </c>
      <c r="H18" s="168"/>
      <c r="I18" s="168"/>
      <c r="J18" s="168"/>
      <c r="K18" s="169"/>
      <c r="L18" s="169"/>
      <c r="M18" s="169"/>
      <c r="N18" s="169"/>
      <c r="O18" s="169"/>
    </row>
    <row r="19" spans="1:15" ht="39.6">
      <c r="A19" s="505"/>
      <c r="B19" s="164" t="s">
        <v>142</v>
      </c>
      <c r="C19" s="165" t="s">
        <v>212</v>
      </c>
      <c r="D19" s="165" t="s">
        <v>213</v>
      </c>
      <c r="E19" s="166" t="s">
        <v>145</v>
      </c>
      <c r="F19" s="166" t="s">
        <v>214</v>
      </c>
      <c r="G19" s="173" t="s">
        <v>215</v>
      </c>
      <c r="H19" s="168"/>
      <c r="I19" s="168"/>
      <c r="J19" s="168"/>
      <c r="K19" s="169"/>
      <c r="L19" s="169"/>
      <c r="M19" s="169"/>
      <c r="N19" s="169"/>
      <c r="O19" s="169"/>
    </row>
    <row r="21" spans="1:15" ht="118.9">
      <c r="B21" s="174" t="s">
        <v>216</v>
      </c>
      <c r="C21" s="175" t="s">
        <v>217</v>
      </c>
      <c r="D21" s="175" t="s">
        <v>218</v>
      </c>
      <c r="E21" s="175" t="s">
        <v>219</v>
      </c>
      <c r="F21" s="176" t="s">
        <v>220</v>
      </c>
      <c r="G21" s="177" t="s">
        <v>221</v>
      </c>
      <c r="H21" s="178" t="s">
        <v>222</v>
      </c>
    </row>
    <row r="22" spans="1:15" ht="120">
      <c r="B22" s="174" t="s">
        <v>216</v>
      </c>
      <c r="C22" s="175" t="s">
        <v>223</v>
      </c>
      <c r="D22" s="175" t="s">
        <v>224</v>
      </c>
      <c r="E22" s="175" t="s">
        <v>219</v>
      </c>
      <c r="F22" s="179" t="s">
        <v>225</v>
      </c>
      <c r="G22" s="179" t="s">
        <v>226</v>
      </c>
      <c r="H22" s="178" t="s">
        <v>222</v>
      </c>
    </row>
    <row r="23" spans="1:15" ht="105.6">
      <c r="B23" s="174" t="s">
        <v>216</v>
      </c>
      <c r="C23" s="175" t="s">
        <v>227</v>
      </c>
      <c r="D23" s="175" t="s">
        <v>228</v>
      </c>
      <c r="E23" s="175" t="s">
        <v>219</v>
      </c>
      <c r="F23" s="175" t="s">
        <v>229</v>
      </c>
      <c r="G23" s="177" t="s">
        <v>230</v>
      </c>
      <c r="H23" s="178" t="s">
        <v>222</v>
      </c>
    </row>
    <row r="24" spans="1:15" ht="105.6">
      <c r="B24" s="174" t="s">
        <v>216</v>
      </c>
      <c r="C24" s="175" t="s">
        <v>231</v>
      </c>
      <c r="D24" s="175" t="s">
        <v>232</v>
      </c>
      <c r="E24" s="175" t="s">
        <v>219</v>
      </c>
      <c r="F24" s="175" t="s">
        <v>233</v>
      </c>
      <c r="G24" s="177" t="s">
        <v>234</v>
      </c>
      <c r="H24" s="178" t="s">
        <v>235</v>
      </c>
    </row>
    <row r="25" spans="1:15" ht="105.6">
      <c r="B25" s="174" t="s">
        <v>216</v>
      </c>
      <c r="C25" s="175" t="s">
        <v>236</v>
      </c>
      <c r="D25" s="175" t="s">
        <v>237</v>
      </c>
      <c r="E25" s="175" t="s">
        <v>219</v>
      </c>
      <c r="F25" s="175" t="s">
        <v>238</v>
      </c>
      <c r="G25" s="177" t="s">
        <v>239</v>
      </c>
      <c r="H25" s="178" t="s">
        <v>235</v>
      </c>
    </row>
    <row r="26" spans="1:15" ht="105.6">
      <c r="B26" s="174" t="s">
        <v>216</v>
      </c>
      <c r="C26" s="175" t="s">
        <v>240</v>
      </c>
      <c r="D26" s="175" t="s">
        <v>241</v>
      </c>
      <c r="E26" s="175" t="s">
        <v>219</v>
      </c>
      <c r="F26" s="175" t="s">
        <v>242</v>
      </c>
      <c r="G26" s="177" t="s">
        <v>243</v>
      </c>
      <c r="H26" s="178" t="s">
        <v>235</v>
      </c>
    </row>
    <row r="27" spans="1:15" ht="105.6">
      <c r="B27" s="174" t="s">
        <v>216</v>
      </c>
      <c r="C27" s="175" t="s">
        <v>244</v>
      </c>
      <c r="D27" s="175" t="s">
        <v>245</v>
      </c>
      <c r="E27" s="175" t="s">
        <v>219</v>
      </c>
      <c r="F27" s="175" t="s">
        <v>246</v>
      </c>
      <c r="G27" s="177" t="s">
        <v>247</v>
      </c>
      <c r="H27" s="178" t="s">
        <v>4</v>
      </c>
    </row>
    <row r="28" spans="1:15" ht="105.6">
      <c r="B28" s="174" t="s">
        <v>216</v>
      </c>
      <c r="C28" s="175" t="s">
        <v>248</v>
      </c>
      <c r="D28" s="175" t="s">
        <v>249</v>
      </c>
      <c r="E28" s="175" t="s">
        <v>219</v>
      </c>
      <c r="F28" s="175" t="s">
        <v>250</v>
      </c>
      <c r="G28" s="177" t="s">
        <v>251</v>
      </c>
      <c r="H28" s="178" t="s">
        <v>4</v>
      </c>
    </row>
    <row r="29" spans="1:15" ht="105.6">
      <c r="B29" s="174" t="s">
        <v>216</v>
      </c>
      <c r="C29" s="175" t="s">
        <v>252</v>
      </c>
      <c r="D29" s="175" t="s">
        <v>253</v>
      </c>
      <c r="E29" s="175" t="s">
        <v>219</v>
      </c>
      <c r="F29" s="175" t="s">
        <v>254</v>
      </c>
      <c r="G29" s="177" t="s">
        <v>255</v>
      </c>
      <c r="H29" s="178" t="s">
        <v>4</v>
      </c>
    </row>
    <row r="30" spans="1:15" ht="105.6">
      <c r="B30" s="174" t="s">
        <v>216</v>
      </c>
      <c r="C30" s="175" t="s">
        <v>256</v>
      </c>
      <c r="D30" s="175" t="s">
        <v>257</v>
      </c>
      <c r="E30" s="175" t="s">
        <v>219</v>
      </c>
      <c r="F30" s="175" t="s">
        <v>258</v>
      </c>
      <c r="G30" s="177" t="s">
        <v>259</v>
      </c>
      <c r="H30" s="178" t="s">
        <v>222</v>
      </c>
    </row>
    <row r="31" spans="1:15" ht="105.6">
      <c r="B31" s="174" t="s">
        <v>216</v>
      </c>
      <c r="C31" s="175" t="s">
        <v>260</v>
      </c>
      <c r="D31" s="175" t="s">
        <v>261</v>
      </c>
      <c r="E31" s="175" t="s">
        <v>219</v>
      </c>
      <c r="F31" s="175" t="s">
        <v>262</v>
      </c>
      <c r="G31" s="177" t="s">
        <v>263</v>
      </c>
      <c r="H31" s="178" t="s">
        <v>4</v>
      </c>
    </row>
    <row r="32" spans="1:15" ht="118.9">
      <c r="B32" s="174" t="s">
        <v>216</v>
      </c>
      <c r="C32" s="175" t="s">
        <v>264</v>
      </c>
      <c r="D32" s="175" t="s">
        <v>265</v>
      </c>
      <c r="E32" s="175" t="s">
        <v>219</v>
      </c>
      <c r="F32" s="175" t="s">
        <v>266</v>
      </c>
      <c r="G32" s="177" t="s">
        <v>267</v>
      </c>
      <c r="H32" s="178" t="s">
        <v>4</v>
      </c>
    </row>
    <row r="33" spans="2:8" ht="105.6">
      <c r="B33" s="174" t="s">
        <v>216</v>
      </c>
      <c r="C33" s="175" t="s">
        <v>268</v>
      </c>
      <c r="D33" s="175" t="s">
        <v>269</v>
      </c>
      <c r="E33" s="175" t="s">
        <v>219</v>
      </c>
      <c r="F33" s="175" t="s">
        <v>270</v>
      </c>
      <c r="G33" s="177" t="s">
        <v>271</v>
      </c>
      <c r="H33" s="178" t="s">
        <v>4</v>
      </c>
    </row>
    <row r="34" spans="2:8" ht="105.6">
      <c r="B34" s="174" t="s">
        <v>216</v>
      </c>
      <c r="C34" s="175" t="s">
        <v>272</v>
      </c>
      <c r="D34" s="175" t="s">
        <v>273</v>
      </c>
      <c r="E34" s="175" t="s">
        <v>219</v>
      </c>
      <c r="F34" s="175" t="s">
        <v>274</v>
      </c>
      <c r="G34" s="177" t="s">
        <v>275</v>
      </c>
      <c r="H34" s="178" t="s">
        <v>4</v>
      </c>
    </row>
    <row r="35" spans="2:8" ht="66">
      <c r="B35" s="180" t="s">
        <v>276</v>
      </c>
      <c r="C35" s="175" t="s">
        <v>277</v>
      </c>
      <c r="D35" s="175" t="s">
        <v>278</v>
      </c>
      <c r="E35" s="175" t="s">
        <v>279</v>
      </c>
      <c r="F35" s="175" t="s">
        <v>280</v>
      </c>
      <c r="G35" s="177" t="s">
        <v>281</v>
      </c>
      <c r="H35" s="178" t="s">
        <v>4</v>
      </c>
    </row>
    <row r="36" spans="2:8" ht="79.150000000000006">
      <c r="B36" s="180" t="s">
        <v>276</v>
      </c>
      <c r="C36" s="175" t="s">
        <v>282</v>
      </c>
      <c r="D36" s="175" t="s">
        <v>283</v>
      </c>
      <c r="E36" s="175" t="s">
        <v>279</v>
      </c>
      <c r="F36" s="175" t="s">
        <v>284</v>
      </c>
      <c r="G36" s="177" t="s">
        <v>285</v>
      </c>
      <c r="H36" s="178" t="s">
        <v>222</v>
      </c>
    </row>
    <row r="37" spans="2:8" ht="79.150000000000006">
      <c r="B37" s="180" t="s">
        <v>276</v>
      </c>
      <c r="C37" s="175" t="s">
        <v>286</v>
      </c>
      <c r="D37" s="175" t="s">
        <v>287</v>
      </c>
      <c r="E37" s="175" t="s">
        <v>279</v>
      </c>
      <c r="F37" s="175" t="s">
        <v>288</v>
      </c>
      <c r="G37" s="177" t="s">
        <v>289</v>
      </c>
      <c r="H37" s="178" t="s">
        <v>4</v>
      </c>
    </row>
    <row r="38" spans="2:8" ht="79.150000000000006">
      <c r="B38" s="180" t="s">
        <v>276</v>
      </c>
      <c r="C38" s="175" t="s">
        <v>290</v>
      </c>
      <c r="D38" s="175" t="s">
        <v>291</v>
      </c>
      <c r="E38" s="175" t="s">
        <v>279</v>
      </c>
      <c r="F38" s="175" t="s">
        <v>292</v>
      </c>
      <c r="G38" s="177" t="s">
        <v>293</v>
      </c>
      <c r="H38" s="178" t="s">
        <v>4</v>
      </c>
    </row>
    <row r="39" spans="2:8" ht="79.150000000000006">
      <c r="B39" s="180" t="s">
        <v>276</v>
      </c>
      <c r="C39" s="175" t="s">
        <v>294</v>
      </c>
      <c r="D39" s="175" t="s">
        <v>295</v>
      </c>
      <c r="E39" s="175" t="s">
        <v>279</v>
      </c>
      <c r="F39" s="175" t="s">
        <v>296</v>
      </c>
      <c r="G39" s="177" t="s">
        <v>297</v>
      </c>
      <c r="H39" s="178" t="s">
        <v>4</v>
      </c>
    </row>
    <row r="40" spans="2:8" ht="79.150000000000006">
      <c r="B40" s="180" t="s">
        <v>276</v>
      </c>
      <c r="C40" s="175" t="s">
        <v>298</v>
      </c>
      <c r="D40" s="175" t="s">
        <v>299</v>
      </c>
      <c r="E40" s="175" t="s">
        <v>279</v>
      </c>
      <c r="F40" s="175" t="s">
        <v>300</v>
      </c>
      <c r="G40" s="177" t="s">
        <v>301</v>
      </c>
      <c r="H40" s="178" t="s">
        <v>302</v>
      </c>
    </row>
    <row r="41" spans="2:8" ht="118.9">
      <c r="B41" s="180" t="s">
        <v>276</v>
      </c>
      <c r="C41" s="175" t="s">
        <v>303</v>
      </c>
      <c r="D41" s="175" t="s">
        <v>304</v>
      </c>
      <c r="E41" s="175" t="s">
        <v>279</v>
      </c>
      <c r="F41" s="175" t="s">
        <v>305</v>
      </c>
      <c r="G41" s="177" t="s">
        <v>306</v>
      </c>
      <c r="H41" s="178" t="s">
        <v>302</v>
      </c>
    </row>
    <row r="42" spans="2:8" ht="66">
      <c r="B42" s="180" t="s">
        <v>276</v>
      </c>
      <c r="C42" s="181" t="s">
        <v>307</v>
      </c>
      <c r="D42" s="181" t="s">
        <v>308</v>
      </c>
      <c r="E42" s="181" t="s">
        <v>279</v>
      </c>
      <c r="F42" s="181" t="s">
        <v>309</v>
      </c>
      <c r="G42" s="182" t="s">
        <v>310</v>
      </c>
      <c r="H42" s="183" t="s">
        <v>302</v>
      </c>
    </row>
    <row r="43" spans="2:8" ht="66">
      <c r="B43" s="180" t="s">
        <v>276</v>
      </c>
      <c r="C43" s="181" t="s">
        <v>311</v>
      </c>
      <c r="D43" s="181" t="s">
        <v>312</v>
      </c>
      <c r="E43" s="181" t="s">
        <v>279</v>
      </c>
      <c r="F43" s="181" t="s">
        <v>313</v>
      </c>
      <c r="G43" s="182" t="s">
        <v>314</v>
      </c>
      <c r="H43" s="183" t="s">
        <v>302</v>
      </c>
    </row>
    <row r="44" spans="2:8" ht="39.6">
      <c r="B44" s="184" t="s">
        <v>315</v>
      </c>
      <c r="C44" s="175" t="s">
        <v>316</v>
      </c>
      <c r="D44" s="185" t="s">
        <v>317</v>
      </c>
      <c r="E44" s="185" t="s">
        <v>318</v>
      </c>
      <c r="F44" s="185" t="s">
        <v>319</v>
      </c>
      <c r="G44" s="186" t="s">
        <v>320</v>
      </c>
      <c r="H44" s="178" t="s">
        <v>4</v>
      </c>
    </row>
    <row r="45" spans="2:8" ht="66">
      <c r="B45" s="184" t="s">
        <v>315</v>
      </c>
      <c r="C45" s="175" t="s">
        <v>321</v>
      </c>
      <c r="D45" s="175" t="s">
        <v>322</v>
      </c>
      <c r="E45" s="175" t="s">
        <v>279</v>
      </c>
      <c r="F45" s="185" t="s">
        <v>323</v>
      </c>
      <c r="G45" s="186" t="s">
        <v>324</v>
      </c>
      <c r="H45" s="178" t="s">
        <v>222</v>
      </c>
    </row>
    <row r="46" spans="2:8" ht="52.9">
      <c r="B46" s="180" t="s">
        <v>325</v>
      </c>
      <c r="C46" s="175" t="s">
        <v>326</v>
      </c>
      <c r="D46" s="175" t="s">
        <v>327</v>
      </c>
      <c r="E46" s="175" t="s">
        <v>328</v>
      </c>
      <c r="F46" s="175" t="s">
        <v>329</v>
      </c>
      <c r="G46" s="177" t="s">
        <v>330</v>
      </c>
      <c r="H46" s="178" t="s">
        <v>235</v>
      </c>
    </row>
    <row r="47" spans="2:8" ht="92.45">
      <c r="B47" s="180" t="s">
        <v>325</v>
      </c>
      <c r="C47" s="175" t="s">
        <v>331</v>
      </c>
      <c r="D47" s="175" t="s">
        <v>332</v>
      </c>
      <c r="E47" s="175" t="s">
        <v>328</v>
      </c>
      <c r="F47" s="175" t="s">
        <v>333</v>
      </c>
      <c r="G47" s="177" t="s">
        <v>334</v>
      </c>
      <c r="H47" s="178" t="s">
        <v>222</v>
      </c>
    </row>
  </sheetData>
  <mergeCells count="1">
    <mergeCell ref="A2:A19"/>
  </mergeCells>
  <phoneticPr fontId="9" type="noConversion"/>
  <conditionalFormatting sqref="L1">
    <cfRule type="cellIs" dxfId="43" priority="1" operator="equal">
      <formula>"Passed"</formula>
    </cfRule>
    <cfRule type="cellIs" dxfId="42" priority="2" operator="equal">
      <formula>"Unavailable"</formula>
    </cfRule>
    <cfRule type="cellIs" dxfId="41" priority="3" operator="equal">
      <formula>"Failed"</formula>
    </cfRule>
    <cfRule type="cellIs" dxfId="40" priority="4" operator="equal">
      <formula>"Blocked"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7A24-A81E-44EB-90DE-E6B736EDBA5B}">
  <dimension ref="A1:P282"/>
  <sheetViews>
    <sheetView topLeftCell="A4" zoomScale="85" zoomScaleNormal="85" workbookViewId="0">
      <selection activeCell="B42" sqref="B42:C42"/>
    </sheetView>
  </sheetViews>
  <sheetFormatPr defaultColWidth="14" defaultRowHeight="12"/>
  <cols>
    <col min="1" max="1" width="13.625" style="65" customWidth="1"/>
    <col min="2" max="2" width="19.125" style="65" customWidth="1"/>
    <col min="3" max="3" width="12" style="65" customWidth="1"/>
    <col min="4" max="4" width="31.625" style="65" customWidth="1"/>
    <col min="5" max="5" width="10.25" style="65" customWidth="1"/>
    <col min="6" max="6" width="13.125" style="65" customWidth="1"/>
    <col min="7" max="7" width="10.25" style="65" customWidth="1"/>
    <col min="8" max="8" width="12" style="65" customWidth="1"/>
    <col min="9" max="9" width="8.5" style="65" customWidth="1"/>
    <col min="10" max="10" width="18.125" style="65" customWidth="1"/>
    <col min="11" max="11" width="21" style="65" bestFit="1" customWidth="1"/>
    <col min="12" max="12" width="15" style="65" customWidth="1"/>
    <col min="13" max="13" width="36.25" style="65" customWidth="1"/>
    <col min="14" max="14" width="35.375" style="65" customWidth="1"/>
    <col min="15" max="16384" width="14" style="65"/>
  </cols>
  <sheetData>
    <row r="1" spans="1:13" ht="27" customHeight="1">
      <c r="A1" s="539" t="s">
        <v>335</v>
      </c>
      <c r="B1" s="539"/>
      <c r="C1" s="539"/>
      <c r="D1" s="539"/>
      <c r="E1" s="539"/>
      <c r="F1" s="539"/>
      <c r="G1" s="539"/>
      <c r="H1" s="539"/>
      <c r="I1" s="539"/>
      <c r="J1" s="539"/>
      <c r="K1" s="539"/>
      <c r="L1" s="539"/>
      <c r="M1" s="539"/>
    </row>
    <row r="2" spans="1:13" ht="93" customHeight="1">
      <c r="A2" s="66" t="s">
        <v>336</v>
      </c>
      <c r="B2" s="540" t="s">
        <v>337</v>
      </c>
      <c r="C2" s="540"/>
      <c r="D2" s="540"/>
      <c r="E2" s="377"/>
      <c r="F2" s="109" t="s">
        <v>338</v>
      </c>
      <c r="G2" s="541" t="s">
        <v>339</v>
      </c>
      <c r="H2" s="541"/>
      <c r="I2" s="541"/>
      <c r="J2" s="541"/>
      <c r="K2" s="541"/>
      <c r="L2" s="541"/>
      <c r="M2" s="541"/>
    </row>
    <row r="3" spans="1:13" ht="33.75" customHeight="1">
      <c r="A3" s="66" t="s">
        <v>340</v>
      </c>
      <c r="B3" s="542" t="s">
        <v>341</v>
      </c>
      <c r="C3" s="542"/>
      <c r="D3" s="542"/>
      <c r="E3" s="378"/>
      <c r="F3" s="110" t="s">
        <v>342</v>
      </c>
      <c r="G3" s="543" t="s">
        <v>343</v>
      </c>
      <c r="H3" s="543"/>
      <c r="I3" s="543"/>
      <c r="J3" s="543"/>
      <c r="K3" s="543"/>
      <c r="L3" s="543"/>
      <c r="M3" s="543"/>
    </row>
    <row r="4" spans="1:13" ht="15.6">
      <c r="A4" s="512" t="s">
        <v>344</v>
      </c>
      <c r="B4" s="512"/>
      <c r="C4" s="512"/>
      <c r="D4" s="512"/>
      <c r="E4" s="512"/>
      <c r="F4" s="512"/>
      <c r="G4" s="512"/>
      <c r="H4" s="512"/>
      <c r="I4" s="512"/>
      <c r="J4" s="512"/>
      <c r="K4" s="512"/>
      <c r="L4" s="512"/>
      <c r="M4" s="512"/>
    </row>
    <row r="5" spans="1:13" ht="41.25" customHeight="1">
      <c r="A5" s="544" t="s">
        <v>345</v>
      </c>
      <c r="B5" s="544"/>
      <c r="C5" s="544"/>
      <c r="D5" s="544"/>
      <c r="E5" s="544"/>
      <c r="F5" s="544"/>
      <c r="G5" s="544"/>
      <c r="H5" s="544"/>
      <c r="I5" s="544"/>
      <c r="J5" s="544"/>
      <c r="K5" s="544"/>
      <c r="L5" s="544"/>
      <c r="M5" s="544"/>
    </row>
    <row r="6" spans="1:13" ht="23.25" customHeight="1">
      <c r="A6" s="512" t="s">
        <v>346</v>
      </c>
      <c r="B6" s="512"/>
      <c r="C6" s="512"/>
      <c r="D6" s="512"/>
      <c r="E6" s="512"/>
      <c r="F6" s="512"/>
      <c r="G6" s="512"/>
      <c r="H6" s="512"/>
      <c r="I6" s="512"/>
      <c r="J6" s="512"/>
      <c r="K6" s="512"/>
      <c r="L6" s="512"/>
      <c r="M6" s="512"/>
    </row>
    <row r="7" spans="1:13">
      <c r="A7" s="67" t="s">
        <v>347</v>
      </c>
      <c r="B7" s="545" t="s">
        <v>348</v>
      </c>
      <c r="C7" s="545"/>
      <c r="D7" s="545"/>
      <c r="E7" s="545"/>
      <c r="F7" s="545"/>
      <c r="G7" s="545"/>
      <c r="H7" s="545"/>
      <c r="I7" s="545"/>
      <c r="J7" s="545"/>
      <c r="K7" s="545"/>
      <c r="L7" s="111" t="s">
        <v>349</v>
      </c>
      <c r="M7" s="68" t="s">
        <v>350</v>
      </c>
    </row>
    <row r="8" spans="1:13" ht="18.75" customHeight="1">
      <c r="A8" s="69">
        <v>1</v>
      </c>
      <c r="B8" s="546"/>
      <c r="C8" s="546"/>
      <c r="D8" s="546"/>
      <c r="E8" s="546"/>
      <c r="F8" s="546"/>
      <c r="G8" s="546"/>
      <c r="H8" s="546"/>
      <c r="I8" s="546"/>
      <c r="J8" s="546"/>
      <c r="K8" s="546"/>
      <c r="L8" s="405"/>
      <c r="M8" s="70"/>
    </row>
    <row r="9" spans="1:13" ht="17.25" customHeight="1">
      <c r="A9" s="69">
        <v>2</v>
      </c>
      <c r="B9" s="537"/>
      <c r="C9" s="537"/>
      <c r="D9" s="537"/>
      <c r="E9" s="537"/>
      <c r="F9" s="537"/>
      <c r="G9" s="537"/>
      <c r="H9" s="537"/>
      <c r="I9" s="537"/>
      <c r="J9" s="537"/>
      <c r="K9" s="537"/>
      <c r="L9" s="112"/>
      <c r="M9" s="71"/>
    </row>
    <row r="10" spans="1:13" ht="15.6">
      <c r="A10" s="512" t="s">
        <v>351</v>
      </c>
      <c r="B10" s="512"/>
      <c r="C10" s="512"/>
      <c r="D10" s="512"/>
      <c r="E10" s="512"/>
      <c r="F10" s="512"/>
      <c r="G10" s="512"/>
      <c r="H10" s="512"/>
      <c r="I10" s="512"/>
      <c r="J10" s="512"/>
      <c r="K10" s="512"/>
      <c r="L10" s="512"/>
      <c r="M10" s="512"/>
    </row>
    <row r="11" spans="1:13" ht="16.149999999999999" customHeight="1">
      <c r="A11" s="72" t="s">
        <v>347</v>
      </c>
      <c r="B11" s="547" t="s">
        <v>352</v>
      </c>
      <c r="C11" s="547"/>
      <c r="D11" s="113" t="s">
        <v>138</v>
      </c>
      <c r="E11" s="113" t="s">
        <v>353</v>
      </c>
      <c r="F11" s="113" t="s">
        <v>354</v>
      </c>
      <c r="G11" s="113" t="s">
        <v>355</v>
      </c>
      <c r="H11" s="113" t="s">
        <v>356</v>
      </c>
      <c r="I11" s="113" t="s">
        <v>357</v>
      </c>
      <c r="J11" s="113" t="s">
        <v>358</v>
      </c>
      <c r="K11" s="113" t="s">
        <v>359</v>
      </c>
      <c r="L11" s="113" t="s">
        <v>360</v>
      </c>
      <c r="M11" s="73" t="s">
        <v>361</v>
      </c>
    </row>
    <row r="12" spans="1:13" ht="16.5" customHeight="1">
      <c r="A12" s="74">
        <v>1</v>
      </c>
      <c r="B12" s="533" t="s">
        <v>19</v>
      </c>
      <c r="C12" s="533"/>
      <c r="D12" s="439" t="s">
        <v>362</v>
      </c>
      <c r="E12" s="114">
        <f>COUNTIFS(用例执行情况!C:C,"*AcuRev1320_001*")</f>
        <v>5</v>
      </c>
      <c r="F12" s="115">
        <f>COUNTIFS(用例执行情况!C:C,"*AcuRev1320_001*",用例执行情况!Z:Z,"v1.01p05")</f>
        <v>3</v>
      </c>
      <c r="G12" s="116">
        <f>COUNTIFS(用例执行情况!C:C,"*AcuRev1320_001*",用例执行情况!Z:Z,"v1.01p05",用例执行情况!AA:AA,"&lt;&gt;")</f>
        <v>3</v>
      </c>
      <c r="H12" s="117">
        <f>COUNTIFS(用例执行情况!C:C,"*AcuRev1320_001*",用例执行情况!Z:Z,"v1.01p05",用例执行情况!AA:AA,"Passed")</f>
        <v>3</v>
      </c>
      <c r="I12" s="116">
        <f>COUNTIFS(用例执行情况!C:C,"*AcuRev1320_001*",用例执行情况!Z:Z,"v1.01p05",用例执行情况!AA:AA,"Failed")</f>
        <v>0</v>
      </c>
      <c r="J12" s="116">
        <f>COUNTIFS(用例执行情况!C:C,"*AcuRev1320_001*",用例执行情况!Z:Z,"v1.01p05",用例执行情况!AA:AA,"Unavailable")</f>
        <v>0</v>
      </c>
      <c r="K12" s="116">
        <f>COUNTIFS(用例执行情况!C:C,"*AcuRev1320_001*",用例执行情况!Z:Z,"v1.01p05",用例执行情况!AA:AA,"Blocked")</f>
        <v>0</v>
      </c>
      <c r="L12" s="116" t="s">
        <v>363</v>
      </c>
      <c r="M12" s="75">
        <f>COUNTIFS(用例执行情况!C:C,"*AcuRev1320_001*",用例执行情况!Z:Z,"v1.01p05",用例执行情况!AA:AA,"&lt;&gt;")/COUNTIFS(用例执行情况!C:C,"*AcuRev1320_001*",用例执行情况!Z:Z,"v1.01p05")</f>
        <v>1</v>
      </c>
    </row>
    <row r="13" spans="1:13" ht="15" customHeight="1">
      <c r="A13" s="74">
        <v>2</v>
      </c>
      <c r="B13" s="533" t="s">
        <v>22</v>
      </c>
      <c r="C13" s="533"/>
      <c r="D13" s="439" t="s">
        <v>362</v>
      </c>
      <c r="E13" s="114">
        <f>COUNTIFS(用例执行情况!C:C,"*AcuRev1320_002*")</f>
        <v>24</v>
      </c>
      <c r="F13" s="115">
        <f>COUNTIFS(用例执行情况!C:C,"*AcuRev1320_002*",用例执行情况!Z:Z,"v1.01p05")</f>
        <v>11</v>
      </c>
      <c r="G13" s="116">
        <f>COUNTIFS(用例执行情况!C:C,"*AcuRev1320_002*",用例执行情况!Z:Z,"v1.01p05",用例执行情况!AA:AA,"&lt;&gt;")</f>
        <v>11</v>
      </c>
      <c r="H13" s="117">
        <f>COUNTIFS(用例执行情况!C:C,"*AcuRev1320_002*",用例执行情况!Z:Z,"v1.01p05",用例执行情况!AA:AA,"Passed")</f>
        <v>11</v>
      </c>
      <c r="I13" s="118">
        <f>COUNTIFS(用例执行情况!C:C,"*AcuRev1320_002*",用例执行情况!Z:Z,"v1.01p05",用例执行情况!AA:AA,"Failed")</f>
        <v>0</v>
      </c>
      <c r="J13" s="118">
        <f>COUNTIFS(用例执行情况!C:C,"*AcuRev1320_002*",用例执行情况!Z:Z,"v1.01p05",用例执行情况!AA:AA,"Unavailable")</f>
        <v>0</v>
      </c>
      <c r="K13" s="118">
        <f>COUNTIFS(用例执行情况!C:C,"*AcuRev1320_002*",用例执行情况!Z:Z,"v1.01p05",用例执行情况!AA:AA,"Blocked")</f>
        <v>0</v>
      </c>
      <c r="L13" s="116" t="s">
        <v>363</v>
      </c>
      <c r="M13" s="75">
        <f>COUNTIFS(用例执行情况!C:C,"*AcuRev1320_002*",用例执行情况!Z:Z,"v1.01p05",用例执行情况!AA:AA,"&lt;&gt;")/COUNTIFS(用例执行情况!C:C,"*AcuRev1320_002*",用例执行情况!Z:Z,"v1.01p05")</f>
        <v>1</v>
      </c>
    </row>
    <row r="14" spans="1:13" ht="18.75" customHeight="1">
      <c r="A14" s="74">
        <v>3</v>
      </c>
      <c r="B14" s="533" t="s">
        <v>24</v>
      </c>
      <c r="C14" s="533"/>
      <c r="D14" s="439" t="s">
        <v>362</v>
      </c>
      <c r="E14" s="114">
        <f>COUNTIFS(用例执行情况!C:C,"*AcuRev1320_003*")</f>
        <v>33</v>
      </c>
      <c r="F14" s="115">
        <f>COUNTIFS(用例执行情况!C:C,"*AcuRev1320_003*",用例执行情况!Z:Z,"v1.01p05")</f>
        <v>16</v>
      </c>
      <c r="G14" s="116">
        <f>COUNTIFS(用例执行情况!C:C,"*AcuRev1320_003*",用例执行情况!Z:Z,"v1.01p05",用例执行情况!AA:AA,"&lt;&gt;")</f>
        <v>16</v>
      </c>
      <c r="H14" s="117">
        <f>COUNTIFS(用例执行情况!C:C,"*AcuRev1320_003*",用例执行情况!Z:Z,"v1.01p05",用例执行情况!AA:AA,"Passed")</f>
        <v>16</v>
      </c>
      <c r="I14" s="118">
        <f>COUNTIFS(用例执行情况!C:C,"*AcuRev1320_003*",用例执行情况!Z:Z,"v1.01p05",用例执行情况!AA:AA,"Failed")</f>
        <v>0</v>
      </c>
      <c r="J14" s="118">
        <f>COUNTIFS(用例执行情况!C:C,"*AcuRev1320_003*",用例执行情况!Z:Z,"v1.01p05",用例执行情况!AA:AA,"Unavailable")</f>
        <v>0</v>
      </c>
      <c r="K14" s="118">
        <f>COUNTIFS(用例执行情况!C:C,"*AcuRev1320_003*",用例执行情况!Z:Z,"v1.01p05",用例执行情况!AA:AA,"Blocked")</f>
        <v>0</v>
      </c>
      <c r="L14" s="116" t="s">
        <v>363</v>
      </c>
      <c r="M14" s="75">
        <f>COUNTIFS(用例执行情况!C:C,"*AcuRev1320_003*",用例执行情况!Z:Z,"v1.01p05",用例执行情况!AA:AA,"&lt;&gt;")/COUNTIFS(用例执行情况!C:C,"*AcuRev1320_003*",用例执行情况!Z:Z,"v1.01p05")</f>
        <v>1</v>
      </c>
    </row>
    <row r="15" spans="1:13" ht="19.5" customHeight="1">
      <c r="A15" s="74">
        <v>4</v>
      </c>
      <c r="B15" s="533" t="s">
        <v>26</v>
      </c>
      <c r="C15" s="533"/>
      <c r="D15" s="439" t="s">
        <v>362</v>
      </c>
      <c r="E15" s="114">
        <f>COUNTIFS(用例执行情况!C:C,"*AcuRev1320_004*")</f>
        <v>25</v>
      </c>
      <c r="F15" s="115">
        <f>COUNTIFS(用例执行情况!C:C,"*AcuRev1320_004*",用例执行情况!Z:Z,"v1.01p05")</f>
        <v>12</v>
      </c>
      <c r="G15" s="119">
        <f>COUNTIFS(用例执行情况!C:C,"*AcuRev1320_004*",用例执行情况!Z:Z,"v1.01p05",用例执行情况!AA:AA,"&lt;&gt;")</f>
        <v>12</v>
      </c>
      <c r="H15" s="117">
        <f>COUNTIFS(用例执行情况!C:C,"*AcuRev1320_004*",用例执行情况!Z:Z,"v1.01p05",用例执行情况!AA:AA,"Passed")</f>
        <v>12</v>
      </c>
      <c r="I15" s="118">
        <f>COUNTIFS(用例执行情况!C:C,"*AcuRev1320_004*",用例执行情况!Z:Z,"v1.01p05",用例执行情况!AA:AA,"Failed")</f>
        <v>0</v>
      </c>
      <c r="J15" s="118">
        <f>COUNTIFS(用例执行情况!C:C,"*AcuRev1320_004*",用例执行情况!Z:Z,"v1.01p05",用例执行情况!AA:AA,"Unavailable")</f>
        <v>0</v>
      </c>
      <c r="K15" s="118">
        <f>COUNTIFS(用例执行情况!C:C,"*AcuRev1320_004*",用例执行情况!Z:Z,"v1.01p05",用例执行情况!AA:AA,"Blocked")</f>
        <v>0</v>
      </c>
      <c r="L15" s="116" t="s">
        <v>363</v>
      </c>
      <c r="M15" s="75">
        <f>COUNTIFS(用例执行情况!C:C,"*AcuRev1320_004*",用例执行情况!Z:Z,"v1.01p05",用例执行情况!AA:AA,"&lt;&gt;")/COUNTIFS(用例执行情况!C:C,"*AcuRev1320_004*",用例执行情况!Z:Z,"v1.01p05")</f>
        <v>1</v>
      </c>
    </row>
    <row r="16" spans="1:13" ht="21.75" customHeight="1">
      <c r="A16" s="74">
        <v>5</v>
      </c>
      <c r="B16" s="533" t="s">
        <v>28</v>
      </c>
      <c r="C16" s="533"/>
      <c r="D16" s="439" t="s">
        <v>364</v>
      </c>
      <c r="E16" s="114">
        <f>COUNTIFS(用例执行情况!C:C,"*AcuRev1320_005*")</f>
        <v>21</v>
      </c>
      <c r="F16" s="115">
        <f>COUNTIFS(用例执行情况!C:C,"*AcuRev1320_005*",用例执行情况!Z:Z,"v1.01p05")</f>
        <v>13</v>
      </c>
      <c r="G16" s="116">
        <f>COUNTIFS(用例执行情况!C:C,"*AcuRev1320_005*",用例执行情况!Z:Z,"v1.01p05",用例执行情况!AA:AA,"&lt;&gt;")</f>
        <v>13</v>
      </c>
      <c r="H16" s="117">
        <f>COUNTIFS(用例执行情况!C:C,"*AcuRev1320_005*",用例执行情况!Z:Z,"v1.01p05",用例执行情况!AA:AA,"Passed")</f>
        <v>13</v>
      </c>
      <c r="I16" s="118">
        <f>COUNTIFS(用例执行情况!C:C,"*AcuRev1320_005*",用例执行情况!Z:Z,"v1.01p05",用例执行情况!AA:AA,"Failed")</f>
        <v>0</v>
      </c>
      <c r="J16" s="118">
        <f>COUNTIFS(用例执行情况!C:C,"*AcuRev1320_005*",用例执行情况!Z:Z,"v1.01p05",用例执行情况!AA:AA,"Unavailable")</f>
        <v>0</v>
      </c>
      <c r="K16" s="118">
        <f>COUNTIFS(用例执行情况!C:C,"*AcuRev1320_005*",用例执行情况!Z:Z,"v1.01p05",用例执行情况!AA:AA,"Blocked")</f>
        <v>0</v>
      </c>
      <c r="L16" s="116" t="s">
        <v>363</v>
      </c>
      <c r="M16" s="75">
        <f>COUNTIFS(用例执行情况!C:C,"*AcuRev1320_005*",用例执行情况!Z:Z,"v1.01p05",用例执行情况!AA:AA,"&lt;&gt;")/COUNTIFS(用例执行情况!C:C,"*AcuRev1320_005*",用例执行情况!Z:Z,"v1.01p05")</f>
        <v>1</v>
      </c>
    </row>
    <row r="17" spans="1:13" ht="15">
      <c r="A17" s="74">
        <v>6</v>
      </c>
      <c r="B17" s="533" t="s">
        <v>30</v>
      </c>
      <c r="C17" s="533"/>
      <c r="D17" s="439" t="s">
        <v>362</v>
      </c>
      <c r="E17" s="114">
        <f>COUNTIFS(用例执行情况!C:C,"*AcuRev1320_006*")</f>
        <v>14</v>
      </c>
      <c r="F17" s="115">
        <f>COUNTIFS(用例执行情况!C:C,"*AcuRev1320_006*",用例执行情况!Z:Z,"v1.01p05")</f>
        <v>7</v>
      </c>
      <c r="G17" s="116">
        <f>COUNTIFS(用例执行情况!C:C,"*AcuRev1320_006*",用例执行情况!Z:Z,"v1.01p05",用例执行情况!AA:AA,"&lt;&gt;")</f>
        <v>7</v>
      </c>
      <c r="H17" s="117">
        <f>COUNTIFS(用例执行情况!C:C,"*AcuRev1320_006*",用例执行情况!Z:Z,"v1.01p05",用例执行情况!AA:AA,"Passed")</f>
        <v>7</v>
      </c>
      <c r="I17" s="118">
        <f>COUNTIFS(用例执行情况!C:C,"*AcuRev1320_006*",用例执行情况!Z:Z,"v1.01p05",用例执行情况!AA:AA,"Failed")</f>
        <v>0</v>
      </c>
      <c r="J17" s="118">
        <f>COUNTIFS(用例执行情况!C:C,"*AcuRev1320_006*",用例执行情况!Z:Z,"v1.01p05",用例执行情况!AA:AA,"Unavailable")</f>
        <v>0</v>
      </c>
      <c r="K17" s="118">
        <f>COUNTIFS(用例执行情况!C:C,"*AcuRev1320_006*",用例执行情况!Z:Z,"v1.01p05",用例执行情况!AA:AA,"Blocked")</f>
        <v>0</v>
      </c>
      <c r="L17" s="116" t="s">
        <v>363</v>
      </c>
      <c r="M17" s="75">
        <f>COUNTIFS(用例执行情况!C:C,"*AcuRev1320_006*",用例执行情况!Z:Z,"v1.01p05",用例执行情况!AA:AA,"&lt;&gt;")/COUNTIFS(用例执行情况!C:C,"*AcuRev1320_006*",用例执行情况!Z:Z,"v1.01p05")</f>
        <v>1</v>
      </c>
    </row>
    <row r="18" spans="1:13" ht="15">
      <c r="A18" s="74">
        <v>7</v>
      </c>
      <c r="B18" s="533" t="s">
        <v>365</v>
      </c>
      <c r="C18" s="533"/>
      <c r="D18" s="439" t="s">
        <v>366</v>
      </c>
      <c r="E18" s="114">
        <f>COUNTIFS(用例执行情况!C:C,"*AcuRev1320_007*")</f>
        <v>34</v>
      </c>
      <c r="F18" s="115">
        <f>COUNTIFS(用例执行情况!C:C,"*AcuRev1320_007*",用例执行情况!Z:Z,"v1.01p05")</f>
        <v>34</v>
      </c>
      <c r="G18" s="116">
        <f>COUNTIFS(用例执行情况!C:C,"*AcuRev1320_007*",用例执行情况!Z:Z,"v1.01p05",用例执行情况!AA:AA,"&lt;&gt;")</f>
        <v>34</v>
      </c>
      <c r="H18" s="117">
        <f>COUNTIFS(用例执行情况!C:C,"*AcuRev1320_007*",用例执行情况!Z:Z,"v1.01p05",用例执行情况!AA:AA,"Passed")</f>
        <v>34</v>
      </c>
      <c r="I18" s="118">
        <f>COUNTIFS(用例执行情况!C:C,"*AcuRev1320_007*",用例执行情况!Z:Z,"v1.01p05",用例执行情况!AA:AA,"Failed")</f>
        <v>0</v>
      </c>
      <c r="J18" s="118">
        <f>COUNTIFS(用例执行情况!C:C,"*AcuRev1320_007*",用例执行情况!Z:Z,"v1.01p05",用例执行情况!AA:AA,"Unavailable")</f>
        <v>0</v>
      </c>
      <c r="K18" s="120">
        <f>COUNTIFS(用例执行情况!C:C,"*AcuRev1320_007*",用例执行情况!Z:Z,"v1.01p05",用例执行情况!AA:AA,"Blocked")</f>
        <v>0</v>
      </c>
      <c r="L18" s="116" t="s">
        <v>363</v>
      </c>
      <c r="M18" s="75">
        <f>COUNTIFS(用例执行情况!C:C,"*AcuRev1320_007*",用例执行情况!Z:Z,"v1.01p05",用例执行情况!AA:AA,"&lt;&gt;")/COUNTIFS(用例执行情况!C:C,"*AcuRev1320_007*",用例执行情况!Z:Z,"v1.01p05")</f>
        <v>1</v>
      </c>
    </row>
    <row r="19" spans="1:13" ht="15">
      <c r="A19" s="74">
        <v>8</v>
      </c>
      <c r="B19" s="533" t="s">
        <v>34</v>
      </c>
      <c r="C19" s="533"/>
      <c r="D19" s="439" t="s">
        <v>366</v>
      </c>
      <c r="E19" s="114">
        <f>COUNTIFS(用例执行情况!C:C,"*AcuRev1320_008*")</f>
        <v>10</v>
      </c>
      <c r="F19" s="115">
        <f>COUNTIFS(用例执行情况!C:C,"*AcuRev1320_008*",用例执行情况!Z:Z,"v1.01p05")</f>
        <v>10</v>
      </c>
      <c r="G19" s="116">
        <f>COUNTIFS(用例执行情况!C:C,"*AcuRev1320_008*",用例执行情况!Z:Z,"v1.01p05",用例执行情况!AA:AA,"&lt;&gt;")</f>
        <v>10</v>
      </c>
      <c r="H19" s="117">
        <f>COUNTIFS(用例执行情况!C:C,"*AcuRev1320_008*",用例执行情况!Z:Z,"v1.01p05",用例执行情况!AA:AA,"Passed")</f>
        <v>9</v>
      </c>
      <c r="I19" s="118">
        <f>COUNTIFS(用例执行情况!C:C,"*AcuRev1320_008*",用例执行情况!Z:Z,"v1.01p05",用例执行情况!AA:AA,"Failed")</f>
        <v>1</v>
      </c>
      <c r="J19" s="118">
        <f>COUNTIFS(用例执行情况!C:C,"*AcuRev1320_008*",用例执行情况!Z:Z,"v1.01p05",用例执行情况!AA:AA,"Unavailable")</f>
        <v>0</v>
      </c>
      <c r="K19" s="120">
        <f>COUNTIFS(用例执行情况!C:C,"*AcuRev1320_008*",用例执行情况!Z:Z,"v1.01p05",用例执行情况!AA:AA,"Blocked")</f>
        <v>0</v>
      </c>
      <c r="L19" s="116" t="s">
        <v>363</v>
      </c>
      <c r="M19" s="75">
        <f>COUNTIFS(用例执行情况!C:C,"*AcuRev1320_008*",用例执行情况!Z:Z,"v1.01p05",用例执行情况!AA:AA,"&lt;&gt;")/COUNTIFS(用例执行情况!C:C,"*AcuRev1320_008*",用例执行情况!Z:Z,"v1.01p05")</f>
        <v>1</v>
      </c>
    </row>
    <row r="20" spans="1:13" ht="20.25" customHeight="1">
      <c r="A20" s="74">
        <v>9</v>
      </c>
      <c r="B20" s="533" t="s">
        <v>367</v>
      </c>
      <c r="C20" s="533"/>
      <c r="D20" s="158" t="s">
        <v>368</v>
      </c>
      <c r="E20" s="114">
        <f>COUNTIFS(用例执行情况!C:C,"*AcuRev1320_009*")</f>
        <v>54</v>
      </c>
      <c r="F20" s="115">
        <f>COUNTIFS(用例执行情况!C:C,"*AcuRev1320_009*",用例执行情况!Z:Z,"v1.01p05")</f>
        <v>27</v>
      </c>
      <c r="G20" s="116">
        <f>COUNTIFS(用例执行情况!C:C,"*AcuRev1320_009*",用例执行情况!Z:Z,"v1.01p05",用例执行情况!AA:AA,"&lt;&gt;")</f>
        <v>27</v>
      </c>
      <c r="H20" s="117">
        <f>COUNTIFS(用例执行情况!C:C,"*AcuRev1320_009*",用例执行情况!Z:Z,"v1.01p05",用例执行情况!AA:AA,"Passed")</f>
        <v>26</v>
      </c>
      <c r="I20" s="118">
        <f>COUNTIFS(用例执行情况!C:C,"*AcuRev1320_009*",用例执行情况!Z:Z,"v1.01p05",用例执行情况!AA:AA,"Failed")</f>
        <v>1</v>
      </c>
      <c r="J20" s="118">
        <f>COUNTIFS(用例执行情况!C:C,"*AcuRev1320_009*",用例执行情况!Z:Z,"v1.01p05",用例执行情况!AA:AA,"Unavailable")</f>
        <v>0</v>
      </c>
      <c r="K20" s="120">
        <f>COUNTIFS(用例执行情况!C:C,"*AcuRev1320_009*",用例执行情况!Z:Z,"v1.01p05",用例执行情况!AA:AA,"Blocked")</f>
        <v>0</v>
      </c>
      <c r="L20" s="116" t="s">
        <v>363</v>
      </c>
      <c r="M20" s="75">
        <f>COUNTIFS(用例执行情况!C:C,"*AcuRev1320_009*",用例执行情况!Z:Z,"v1.01p05",用例执行情况!AA:AA,"&lt;&gt;")/COUNTIFS(用例执行情况!C:C,"*AcuRev1320_009*",用例执行情况!Z:Z,"v1.01p05")</f>
        <v>1</v>
      </c>
    </row>
    <row r="21" spans="1:13" ht="15">
      <c r="A21" s="74">
        <v>10</v>
      </c>
      <c r="B21" s="533" t="s">
        <v>369</v>
      </c>
      <c r="C21" s="533"/>
      <c r="D21" s="431" t="s">
        <v>370</v>
      </c>
      <c r="E21" s="114">
        <f>COUNTIFS(用例执行情况!C:C,"*AcuRev1320_010*")</f>
        <v>101</v>
      </c>
      <c r="F21" s="116">
        <f>COUNTIFS(用例执行情况!C:C,"*AcuRev1320_010*",用例执行情况!Z:Z,"v1.01p05")</f>
        <v>13</v>
      </c>
      <c r="G21" s="116">
        <f>COUNTIFS(用例执行情况!C:C,"*AcuRev1320_010*",用例执行情况!Z:Z,"v1.01p05",用例执行情况!AA:AA,"&lt;&gt;")</f>
        <v>13</v>
      </c>
      <c r="H21" s="117">
        <f>COUNTIFS(用例执行情况!C:C,"*AcuRev1320_010*",用例执行情况!Z:Z,"v1.01p05",用例执行情况!AA:AA,"Passed")</f>
        <v>13</v>
      </c>
      <c r="I21" s="118">
        <f>COUNTIFS(用例执行情况!C:C,"*AcuRev1320_010*",用例执行情况!Z:Z,"v1.01p05",用例执行情况!AA:AA,"Failed")</f>
        <v>0</v>
      </c>
      <c r="J21" s="118">
        <f>COUNTIFS(用例执行情况!C:C,"*AcuRev1320_010*",用例执行情况!Z:Z,"v1.01p05",用例执行情况!AA:AA,"Unavailable")</f>
        <v>0</v>
      </c>
      <c r="K21" s="120">
        <f>COUNTIFS(用例执行情况!C:C,"*AcuRev1320_010*",用例执行情况!Z:Z,"v1.01p05",用例执行情况!AA:AA,"Blocked")</f>
        <v>0</v>
      </c>
      <c r="L21" s="116" t="s">
        <v>363</v>
      </c>
      <c r="M21" s="75">
        <f>COUNTIFS(用例执行情况!C:C,"*AcuRev1320_010*",用例执行情况!Z:Z,"v1.01p05",用例执行情况!AA:AA,"&lt;&gt;")/COUNTIFS(用例执行情况!C:C,"*AcuRev1320_010*",用例执行情况!Z:Z,"v1.01p05")</f>
        <v>1</v>
      </c>
    </row>
    <row r="22" spans="1:13" ht="15">
      <c r="A22" s="74">
        <v>11</v>
      </c>
      <c r="B22" s="533" t="s">
        <v>371</v>
      </c>
      <c r="C22" s="533"/>
      <c r="D22" s="439" t="s">
        <v>372</v>
      </c>
      <c r="E22" s="114">
        <f>COUNTIFS(用例执行情况!C:C,"*AcuRev1320_011*")</f>
        <v>29</v>
      </c>
      <c r="F22" s="115">
        <f>COUNTIFS(用例执行情况!C:C,"*AcuRev1320_011*",用例执行情况!Z:Z,"v1.01p05")</f>
        <v>11</v>
      </c>
      <c r="G22" s="116">
        <f>COUNTIFS(用例执行情况!C:C,"*AcuRev1320_011*",用例执行情况!Z:Z,"v1.01p05",用例执行情况!AA:AA,"&lt;&gt;")</f>
        <v>11</v>
      </c>
      <c r="H22" s="117">
        <f>COUNTIFS(用例执行情况!C:C,"*AcuRev1320_011*",用例执行情况!Z:Z,"v1.01p05",用例执行情况!AA:AA,"Passed")</f>
        <v>10</v>
      </c>
      <c r="I22" s="118">
        <f>COUNTIFS(用例执行情况!C:C,"*AcuRev1320_011*",用例执行情况!Z:Z,"v1.01p05",用例执行情况!AA:AA,"Failed")</f>
        <v>1</v>
      </c>
      <c r="J22" s="118">
        <f>COUNTIFS(用例执行情况!C:C,"*AcuRev1320_011*",用例执行情况!Z:Z,"v1.01p05",用例执行情况!AA:AA,"Unavailable")</f>
        <v>0</v>
      </c>
      <c r="K22" s="120">
        <f>COUNTIFS(用例执行情况!C:C,"*AcuRev1320_011*",用例执行情况!Z:Z,"v1.01p05",用例执行情况!AA:AA,"Blocked")</f>
        <v>0</v>
      </c>
      <c r="L22" s="116" t="s">
        <v>363</v>
      </c>
      <c r="M22" s="75">
        <f>COUNTIFS(用例执行情况!C:C,"*AcuRev1320_011*",用例执行情况!Z:Z,"v1.01p05",用例执行情况!AA:AA,"&lt;&gt;")/COUNTIFS(用例执行情况!C:C,"*AcuRev1320_011*",用例执行情况!Z:Z,"v1.01p05")</f>
        <v>1</v>
      </c>
    </row>
    <row r="23" spans="1:13" ht="19.5" customHeight="1">
      <c r="A23" s="74">
        <v>12</v>
      </c>
      <c r="B23" s="533" t="s">
        <v>44</v>
      </c>
      <c r="C23" s="533"/>
      <c r="D23" s="439" t="s">
        <v>366</v>
      </c>
      <c r="E23" s="114">
        <f>COUNTIFS(用例执行情况!C:C,"*AcuRev1320_012*")</f>
        <v>46</v>
      </c>
      <c r="F23" s="115">
        <f>COUNTIFS(用例执行情况!C:C,"*AcuRev1320_012*",用例执行情况!Z:Z,"v1.01p05")</f>
        <v>36</v>
      </c>
      <c r="G23" s="116">
        <f>COUNTIFS(用例执行情况!C:C,"*AcuRev1320_012*",用例执行情况!Z:Z,"v1.01p05",用例执行情况!AA:AA,"&lt;&gt;")</f>
        <v>36</v>
      </c>
      <c r="H23" s="117">
        <f>COUNTIFS(用例执行情况!C:C,"*AcuRev1320_012*",用例执行情况!Z:Z,"v1.01p05",用例执行情况!AA:AA,"Passed")</f>
        <v>29</v>
      </c>
      <c r="I23" s="118">
        <f>COUNTIFS(用例执行情况!C:C,"*AcuRev1320_012*",用例执行情况!Z:Z,"v1.01p05",用例执行情况!AA:AA,"Failed")</f>
        <v>5</v>
      </c>
      <c r="J23" s="118">
        <f>COUNTIFS(用例执行情况!C:C,"*AcuRev1320_012*",用例执行情况!Z:Z,"v1.01p05",用例执行情况!AA:AA,"Unavailable")</f>
        <v>2</v>
      </c>
      <c r="K23" s="120">
        <f>COUNTIFS(用例执行情况!C:C,"*AcuRev1320_012*",用例执行情况!Z:Z,"v1.01p05",用例执行情况!AA:AA,"Blocked")</f>
        <v>0</v>
      </c>
      <c r="L23" s="116" t="s">
        <v>363</v>
      </c>
      <c r="M23" s="75">
        <f>COUNTIFS(用例执行情况!C:C,"*AcuRev1320_012*",用例执行情况!Z:Z,"v1.01p05",用例执行情况!AA:AA,"&lt;&gt;")/COUNTIFS(用例执行情况!C:C,"*AcuRev1320_012*",用例执行情况!Z:Z,"v1.01p05")</f>
        <v>1</v>
      </c>
    </row>
    <row r="24" spans="1:13" ht="15">
      <c r="A24" s="74">
        <v>13</v>
      </c>
      <c r="B24" s="533" t="s">
        <v>46</v>
      </c>
      <c r="C24" s="533"/>
      <c r="D24" s="439" t="s">
        <v>373</v>
      </c>
      <c r="E24" s="114">
        <f>COUNTIFS(用例执行情况!C:C,"*AcuRev1320_013*")</f>
        <v>91</v>
      </c>
      <c r="F24" s="115">
        <f>COUNTIFS(用例执行情况!C:C,"*AcuRev1320_013*",用例执行情况!Z:Z,"v1.01p05")</f>
        <v>51</v>
      </c>
      <c r="G24" s="116">
        <f>COUNTIFS(用例执行情况!C:C,"*AcuRev1320_013*",用例执行情况!Z:Z,"v1.01p05",用例执行情况!AA:AA,"&lt;&gt;")</f>
        <v>51</v>
      </c>
      <c r="H24" s="117">
        <f>COUNTIFS(用例执行情况!C:C,"*AcuRev1320_013*",用例执行情况!Z:Z,"v1.01p05",用例执行情况!AA:AA,"Passed")</f>
        <v>48</v>
      </c>
      <c r="I24" s="118">
        <f>COUNTIFS(用例执行情况!C:C,"*AcuRev1320_013*",用例执行情况!Z:Z,"v1.01p05",用例执行情况!AA:AA,"Failed")</f>
        <v>3</v>
      </c>
      <c r="J24" s="118">
        <f>COUNTIFS(用例执行情况!C:C,"*AcuRev1320_013*",用例执行情况!Z:Z,"v1.01p05",用例执行情况!AA:AA,"Unavailable")</f>
        <v>0</v>
      </c>
      <c r="K24" s="120">
        <f>COUNTIFS(用例执行情况!C:C,"*AcuRev1320_013*",用例执行情况!Z:Z,"v1.01p05",用例执行情况!AA:AA,"Blocked")</f>
        <v>0</v>
      </c>
      <c r="L24" s="116" t="s">
        <v>363</v>
      </c>
      <c r="M24" s="75">
        <f>COUNTIFS(用例执行情况!C:C,"*AcuRev1320_013*",用例执行情况!Z:Z,"v1.01p05",用例执行情况!AA:AA,"&lt;&gt;")/COUNTIFS(用例执行情况!C:C,"*AcuRev1320_013*",用例执行情况!Z:Z,"v1.01p05")</f>
        <v>1</v>
      </c>
    </row>
    <row r="25" spans="1:13" ht="15">
      <c r="A25" s="74">
        <v>14</v>
      </c>
      <c r="B25" s="533" t="s">
        <v>49</v>
      </c>
      <c r="C25" s="533"/>
      <c r="D25" s="439" t="s">
        <v>374</v>
      </c>
      <c r="E25" s="114">
        <f>COUNTIFS(用例执行情况!C:C,"*AcuRev1320_014*")</f>
        <v>137</v>
      </c>
      <c r="F25" s="115">
        <f>COUNTIFS(用例执行情况!C:C,"*AcuRev1320_014*",用例执行情况!Z:Z,"v1.01p05")</f>
        <v>74</v>
      </c>
      <c r="G25" s="116">
        <f>COUNTIFS(用例执行情况!C:C,"*AcuRev1320_014*",用例执行情况!Z:Z,"v1.01p05",用例执行情况!AA:AA,"&lt;&gt;")</f>
        <v>74</v>
      </c>
      <c r="H25" s="117">
        <f>COUNTIFS(用例执行情况!C:C,"*AcuRev1320_014*",用例执行情况!Z:Z,"v1.01p05",用例执行情况!AA:AA,"Passed")</f>
        <v>59</v>
      </c>
      <c r="I25" s="118">
        <f>COUNTIFS(用例执行情况!C:C,"*AcuRev1320_014*",用例执行情况!Z:Z,"v1.01p05",用例执行情况!AA:AA,"Failed")</f>
        <v>14</v>
      </c>
      <c r="J25" s="118">
        <f>COUNTIFS(用例执行情况!C:C,"*AcuRev1320_014*",用例执行情况!Z:Z,"v1.01p05",用例执行情况!AA:AA,"Unavailable")</f>
        <v>1</v>
      </c>
      <c r="K25" s="120">
        <f>COUNTIFS(用例执行情况!C:C,"*AcuRev1320_014*",用例执行情况!Z:Z,"v1.01p05",用例执行情况!AA:AA,"Blocked")</f>
        <v>0</v>
      </c>
      <c r="L25" s="116" t="s">
        <v>363</v>
      </c>
      <c r="M25" s="75">
        <f>COUNTIFS(用例执行情况!C:C,"*AcuRev1320_014*",用例执行情况!Z:Z,"v1.01p05",用例执行情况!AA:AA,"&lt;&gt;")/COUNTIFS(用例执行情况!C:C,"*AcuRev1320_014*",用例执行情况!Z:Z,"v1.01p05")</f>
        <v>1</v>
      </c>
    </row>
    <row r="26" spans="1:13" ht="15">
      <c r="A26" s="74">
        <v>15</v>
      </c>
      <c r="B26" s="533" t="s">
        <v>51</v>
      </c>
      <c r="C26" s="533"/>
      <c r="D26" s="460" t="s">
        <v>375</v>
      </c>
      <c r="E26" s="114">
        <f>COUNTIFS(用例执行情况!C:C,"*AcuRev1320_015*")</f>
        <v>92</v>
      </c>
      <c r="F26" s="116">
        <f>COUNTIFS(用例执行情况!C:C,"*AcuRev1320_015*",用例执行情况!Z:Z,"v1.01p05")</f>
        <v>19</v>
      </c>
      <c r="G26" s="116">
        <f>COUNTIFS(用例执行情况!C:C,"*AcuRev1320_015*",用例执行情况!Z:Z,"v1.01p05",用例执行情况!AA:AA,"&lt;&gt;")</f>
        <v>19</v>
      </c>
      <c r="H26" s="117">
        <f>COUNTIFS(用例执行情况!C:C,"*AcuRev1320_015*",用例执行情况!Z:Z,"v1.01p05",用例执行情况!AA:AA,"Passed")</f>
        <v>17</v>
      </c>
      <c r="I26" s="118">
        <f>COUNTIFS(用例执行情况!C:C,"*AcuRev1320_015*",用例执行情况!Z:Z,"v1.01p05",用例执行情况!AA:AA,"Failed")</f>
        <v>2</v>
      </c>
      <c r="J26" s="118">
        <f>COUNTIFS(用例执行情况!C:C,"*AcuRev1320_015*",用例执行情况!Z:Z,"v1.01p05",用例执行情况!AA:AA,"Unavailable")</f>
        <v>0</v>
      </c>
      <c r="K26" s="120">
        <f>COUNTIFS(用例执行情况!C:C,"*AcuRev1320_015*",用例执行情况!Z:Z,"v1.01p05",用例执行情况!AA:AA,"Blocked")</f>
        <v>0</v>
      </c>
      <c r="L26" s="116" t="s">
        <v>363</v>
      </c>
      <c r="M26" s="75">
        <f>COUNTIFS(用例执行情况!C:C,"*AcuRev1320_015*",用例执行情况!Z:Z,"v1.01p05",用例执行情况!AA:AA,"&lt;&gt;")/COUNTIFS(用例执行情况!C:C,"*AcuRev1320_015*",用例执行情况!Z:Z,"v1.01p05")</f>
        <v>1</v>
      </c>
    </row>
    <row r="27" spans="1:13" ht="21" customHeight="1">
      <c r="A27" s="74">
        <v>16</v>
      </c>
      <c r="B27" s="533" t="s">
        <v>376</v>
      </c>
      <c r="C27" s="533"/>
      <c r="D27" s="439" t="s">
        <v>377</v>
      </c>
      <c r="E27" s="114">
        <f>COUNTIFS(用例执行情况!C:C,"*AcuRev1320_016*")</f>
        <v>47</v>
      </c>
      <c r="F27" s="115">
        <f>COUNTIFS(用例执行情况!C:C,"*AcuRev1320_016*",用例执行情况!Z:Z,"v1.01p05")</f>
        <v>28</v>
      </c>
      <c r="G27" s="116">
        <f>COUNTIFS(用例执行情况!C:C,"*AcuRev1320_016*",用例执行情况!Z:Z,"v1.01p05",用例执行情况!AA:AA,"&lt;&gt;")</f>
        <v>28</v>
      </c>
      <c r="H27" s="117">
        <f>COUNTIFS(用例执行情况!C:C,"*AcuRev1320_016*",用例执行情况!Z:Z,"v1.01p05",用例执行情况!AA:AA,"Passed")</f>
        <v>25</v>
      </c>
      <c r="I27" s="118">
        <f>COUNTIFS(用例执行情况!C:C,"*AcuRev1320_016*",用例执行情况!Z:Z,"v1.01p05",用例执行情况!AA:AA,"Failed")</f>
        <v>3</v>
      </c>
      <c r="J27" s="118">
        <f>COUNTIFS(用例执行情况!C:C,"*AcuRev1320_016*",用例执行情况!Z:Z,"v1.01p05",用例执行情况!AA:AA,"Unavailable")</f>
        <v>0</v>
      </c>
      <c r="K27" s="120">
        <f>COUNTIFS(用例执行情况!C:C,"*AcuRev1320_016*",用例执行情况!Z:Z,"v1.01p05",用例执行情况!AA:AA,"Blocked")</f>
        <v>0</v>
      </c>
      <c r="L27" s="116" t="s">
        <v>363</v>
      </c>
      <c r="M27" s="75">
        <f>COUNTIFS(用例执行情况!C:C,"*AcuRev1320_016*",用例执行情况!Z:Z,"v1.01p05",用例执行情况!AA:AA,"&lt;&gt;")/COUNTIFS(用例执行情况!C:C,"*AcuRev1320_016*",用例执行情况!Z:Z,"v1.01p05")</f>
        <v>1</v>
      </c>
    </row>
    <row r="28" spans="1:13" ht="15">
      <c r="A28" s="74">
        <v>17</v>
      </c>
      <c r="B28" s="533" t="s">
        <v>378</v>
      </c>
      <c r="C28" s="533"/>
      <c r="D28" s="439" t="s">
        <v>379</v>
      </c>
      <c r="E28" s="114">
        <f>COUNTIFS(用例执行情况!C:C,"*AcuRev1320_017*")</f>
        <v>76</v>
      </c>
      <c r="F28" s="115">
        <f>COUNTIFS(用例执行情况!C:C,"*AcuRev1320_017*",用例执行情况!Z:Z,"v1.01p05")</f>
        <v>64</v>
      </c>
      <c r="G28" s="116">
        <f>COUNTIFS(用例执行情况!C:C,"*AcuRev1320_017*",用例执行情况!Z:Z,"v1.01p05",用例执行情况!AA:AA,"&lt;&gt;")</f>
        <v>64</v>
      </c>
      <c r="H28" s="117">
        <f>COUNTIFS(用例执行情况!C:C,"*AcuRev1320_017*",用例执行情况!Z:Z,"v1.01p05",用例执行情况!AA:AA,"Passed")</f>
        <v>42</v>
      </c>
      <c r="I28" s="118">
        <f>COUNTIFS(用例执行情况!C:C,"*AcuRev1320_017*",用例执行情况!Z:Z,"v1.01p05",用例执行情况!AA:AA,"Failed")</f>
        <v>22</v>
      </c>
      <c r="J28" s="118">
        <f>COUNTIFS(用例执行情况!C:C,"*AcuRev1320_017*",用例执行情况!Z:Z,"v1.01p05",用例执行情况!AA:AA,"Unavailable")</f>
        <v>0</v>
      </c>
      <c r="K28" s="120">
        <f>COUNTIFS(用例执行情况!C:C,"*AcuRev1320_017*",用例执行情况!Z:Z,"v1.01p05",用例执行情况!AA:AA,"Blocked")</f>
        <v>0</v>
      </c>
      <c r="L28" s="116" t="s">
        <v>363</v>
      </c>
      <c r="M28" s="75">
        <f>COUNTIFS(用例执行情况!C:C,"*AcuRev1320_017*",用例执行情况!Z:Z,"v1.01p05",用例执行情况!AA:AA,"&lt;&gt;")/COUNTIFS(用例执行情况!C:C,"*AcuRev1320_017*",用例执行情况!Z:Z,"v1.01p05")</f>
        <v>1</v>
      </c>
    </row>
    <row r="29" spans="1:13" ht="15">
      <c r="A29" s="74">
        <v>18</v>
      </c>
      <c r="B29" s="533" t="s">
        <v>58</v>
      </c>
      <c r="C29" s="533"/>
      <c r="D29" s="439" t="s">
        <v>380</v>
      </c>
      <c r="E29" s="114">
        <f>COUNTIFS(用例执行情况!C:C,"*AcuRev1320_018*")</f>
        <v>58</v>
      </c>
      <c r="F29" s="116">
        <f>COUNTIFS(用例执行情况!C:C,"*AcuRev1320_018*",用例执行情况!Z:Z,"v1.01p05")</f>
        <v>12</v>
      </c>
      <c r="G29" s="116">
        <f>COUNTIFS(用例执行情况!C:C,"*AcuRev1320_018*",用例执行情况!Z:Z,"v1.01p05",用例执行情况!AA:AA,"&lt;&gt;")</f>
        <v>12</v>
      </c>
      <c r="H29" s="117">
        <f>COUNTIFS(用例执行情况!C:C,"*AcuRev1320_018*",用例执行情况!Z:Z,"v1.01p05",用例执行情况!AA:AA,"Passed")</f>
        <v>10</v>
      </c>
      <c r="I29" s="118">
        <f>COUNTIFS(用例执行情况!C:C,"*AcuRev1320_018*",用例执行情况!Z:Z,"v1.01p05",用例执行情况!AA:AA,"Failed")</f>
        <v>0</v>
      </c>
      <c r="J29" s="118">
        <f>COUNTIFS(用例执行情况!C:C,"*AcuRev1320_018*",用例执行情况!Z:Z,"v1.01p05",用例执行情况!AA:AA,"Unavailable")</f>
        <v>1</v>
      </c>
      <c r="K29" s="120">
        <f>COUNTIFS(用例执行情况!C:C,"*AcuRev1320_018*",用例执行情况!Z:Z,"v1.01p05",用例执行情况!AA:AA,"Blocked")</f>
        <v>1</v>
      </c>
      <c r="L29" s="116" t="s">
        <v>363</v>
      </c>
      <c r="M29" s="75">
        <f>COUNTIFS(用例执行情况!C:C,"*AcuRev1320_018*",用例执行情况!Z:Z,"v1.01p05",用例执行情况!AA:AA,"&lt;&gt;")/COUNTIFS(用例执行情况!C:C,"*AcuRev1320_018*",用例执行情况!Z:Z,"v1.01p05")</f>
        <v>1</v>
      </c>
    </row>
    <row r="30" spans="1:13" ht="15">
      <c r="A30" s="74">
        <v>19</v>
      </c>
      <c r="B30" s="533" t="s">
        <v>60</v>
      </c>
      <c r="C30" s="533"/>
      <c r="D30" s="439" t="s">
        <v>381</v>
      </c>
      <c r="E30" s="114">
        <f>COUNTIFS(用例执行情况!C:C,"*AcuRev1320_019*")</f>
        <v>28</v>
      </c>
      <c r="F30" s="115">
        <f>COUNTIFS(用例执行情况!C:C,"*AcuRev1320_019*",用例执行情况!Z:Z,"v1.01p05")</f>
        <v>11</v>
      </c>
      <c r="G30" s="116">
        <f>COUNTIFS(用例执行情况!C:C,"*AcuRev1320_019*",用例执行情况!Z:Z,"v1.01p05",用例执行情况!AA:AA,"&lt;&gt;")</f>
        <v>11</v>
      </c>
      <c r="H30" s="117">
        <f>COUNTIFS(用例执行情况!C:C,"*AcuRev1320_019*",用例执行情况!Z:Z,"v1.01p05",用例执行情况!AA:AA,"Passed")</f>
        <v>11</v>
      </c>
      <c r="I30" s="118">
        <f>COUNTIFS(用例执行情况!C:C,"*AcuRev1320_019*",用例执行情况!Z:Z,"v1.01p05",用例执行情况!AA:AA,"Failed")</f>
        <v>0</v>
      </c>
      <c r="J30" s="118">
        <f>COUNTIFS(用例执行情况!C:C,"*AcuRev1320_019*",用例执行情况!Z:Z,"v1.01p05",用例执行情况!AA:AA,"Unavailable")</f>
        <v>0</v>
      </c>
      <c r="K30" s="118">
        <f>COUNTIFS(用例执行情况!C:C,"*AcuRev1320_019*",用例执行情况!Z:Z,"v1.01p05",用例执行情况!AA:AA,"Blocked")</f>
        <v>0</v>
      </c>
      <c r="L30" s="116" t="s">
        <v>363</v>
      </c>
      <c r="M30" s="75">
        <f>COUNTIFS(用例执行情况!C:C,"*AcuRev1320_019*",用例执行情况!Z:Z,"v1.01p05",用例执行情况!AA:AA,"&lt;&gt;")/COUNTIFS(用例执行情况!C:C,"*AcuRev1320_019*",用例执行情况!Z:Z,"v1.01p05")</f>
        <v>1</v>
      </c>
    </row>
    <row r="31" spans="1:13" ht="15">
      <c r="A31" s="74">
        <v>20</v>
      </c>
      <c r="B31" s="533" t="s">
        <v>62</v>
      </c>
      <c r="C31" s="533"/>
      <c r="D31" s="439" t="s">
        <v>382</v>
      </c>
      <c r="E31" s="114">
        <f>COUNTIFS(用例执行情况!C:C,"*AcuRev1320_020*")</f>
        <v>32</v>
      </c>
      <c r="F31" s="115">
        <f>COUNTIFS(用例执行情况!C:C,"*AcuRev1320_020*",用例执行情况!Z:Z,"v1.01p05")</f>
        <v>17</v>
      </c>
      <c r="G31" s="116">
        <f>COUNTIFS(用例执行情况!C:C,"*AcuRev1320_020*",用例执行情况!Z:Z,"v1.01p05",用例执行情况!AA:AA,"&lt;&gt;")</f>
        <v>17</v>
      </c>
      <c r="H31" s="117">
        <f>COUNTIFS(用例执行情况!C:C,"*AcuRev1320_020*",用例执行情况!Z:Z,"v1.01p05",用例执行情况!AA:AA,"Passed")</f>
        <v>14</v>
      </c>
      <c r="I31" s="118">
        <f>COUNTIFS(用例执行情况!C:C,"*AcuRev1320_020*",用例执行情况!Z:Z,"v1.01p05",用例执行情况!AA:AA,"Failed")</f>
        <v>2</v>
      </c>
      <c r="J31" s="118">
        <f>COUNTIFS(用例执行情况!C:C,"*AcuRev1320_020*",用例执行情况!Z:Z,"v1.01p05",用例执行情况!AA:AA,"Unavailable")</f>
        <v>1</v>
      </c>
      <c r="K31" s="120">
        <f>COUNTIFS(用例执行情况!C:C,"*AcuRev1320_020*",用例执行情况!Z:Z,"v1.01p05",用例执行情况!AA:AA,"Blocked")</f>
        <v>0</v>
      </c>
      <c r="L31" s="116" t="s">
        <v>363</v>
      </c>
      <c r="M31" s="75">
        <f>COUNTIFS(用例执行情况!C:C,"*AcuRev1320_020*",用例执行情况!Z:Z,"v1.01p05",用例执行情况!AA:AA,"&lt;&gt;")/COUNTIFS(用例执行情况!C:C,"*AcuRev1320_020*",用例执行情况!Z:Z,"v1.01p05")</f>
        <v>1</v>
      </c>
    </row>
    <row r="32" spans="1:13" ht="15">
      <c r="A32" s="74">
        <v>21</v>
      </c>
      <c r="B32" s="533" t="s">
        <v>64</v>
      </c>
      <c r="C32" s="533"/>
      <c r="D32" s="439" t="s">
        <v>383</v>
      </c>
      <c r="E32" s="114">
        <f>COUNTIFS(用例执行情况!C:C,"*AcuRev1320_021*")</f>
        <v>86</v>
      </c>
      <c r="F32" s="115">
        <f>COUNTIFS(用例执行情况!C:C,"*AcuRev1320_021*",用例执行情况!Z:Z,"v1.01p05")</f>
        <v>18</v>
      </c>
      <c r="G32" s="116">
        <f>COUNTIFS(用例执行情况!C:C,"*AcuRev1320_021*",用例执行情况!Z:Z,"v1.01p05",用例执行情况!AA:AA,"&lt;&gt;")</f>
        <v>18</v>
      </c>
      <c r="H32" s="117">
        <f>COUNTIFS(用例执行情况!C:C,"*AcuRev1320_021*",用例执行情况!Z:Z,"v1.01p05",用例执行情况!AA:AA,"Passed")</f>
        <v>15</v>
      </c>
      <c r="I32" s="118">
        <f>COUNTIFS(用例执行情况!C:C,"*AcuRev1320_021*",用例执行情况!Z:Z,"v1.01p05",用例执行情况!AA:AA,"Failed")</f>
        <v>3</v>
      </c>
      <c r="J32" s="118">
        <f>COUNTIFS(用例执行情况!C:C,"*AcuRev1320_021*",用例执行情况!Z:Z,"v1.01p05",用例执行情况!AA:AA,"Unavailable")</f>
        <v>0</v>
      </c>
      <c r="K32" s="118">
        <f>COUNTIFS(用例执行情况!C:C,"*AcuRev1320_021*",用例执行情况!Z:Z,"v1.01p05",用例执行情况!AA:AA,"Blocked")</f>
        <v>0</v>
      </c>
      <c r="L32" s="116" t="s">
        <v>363</v>
      </c>
      <c r="M32" s="75">
        <f>COUNTIFS(用例执行情况!C:C,"*AcuRev1320_021*",用例执行情况!Z:Z,"v1.01p05",用例执行情况!AA:AA,"&lt;&gt;")/COUNTIFS(用例执行情况!C:C,"*AcuRev1320_021*",用例执行情况!Z:Z,"v1.01p05")</f>
        <v>1</v>
      </c>
    </row>
    <row r="33" spans="1:14" ht="17.25" customHeight="1">
      <c r="A33" s="74">
        <v>22</v>
      </c>
      <c r="B33" s="533" t="s">
        <v>384</v>
      </c>
      <c r="C33" s="533"/>
      <c r="D33" s="439" t="s">
        <v>385</v>
      </c>
      <c r="E33" s="114">
        <f>COUNTIFS(用例执行情况!C:C,"*AcuRev1320_022*")</f>
        <v>23</v>
      </c>
      <c r="F33" s="116">
        <f>COUNTIFS(用例执行情况!C:C,"*AcuRev1320_022*",用例执行情况!Z:Z,"v1.01p05")</f>
        <v>20</v>
      </c>
      <c r="G33" s="116">
        <f>COUNTIFS(用例执行情况!C:C,"*AcuRev1320_022*",用例执行情况!Z:Z,"v1.01p05",用例执行情况!AA:AA,"&lt;&gt;")</f>
        <v>20</v>
      </c>
      <c r="H33" s="117">
        <f>COUNTIFS(用例执行情况!C:C,"*AcuRev1320_022*",用例执行情况!Z:Z,"v1.01p05",用例执行情况!AA:AA,"Passed")</f>
        <v>17</v>
      </c>
      <c r="I33" s="116">
        <f>COUNTIFS(用例执行情况!C:C,"*AcuRev1320_022*",用例执行情况!Z:Z,"v1.01p05",用例执行情况!AA:AA,"Failed")</f>
        <v>1</v>
      </c>
      <c r="J33" s="116">
        <f>COUNTIFS(用例执行情况!C:C,"*AcuRev1320_022*",用例执行情况!Z:Z,"v1.01p05",用例执行情况!AA:AA,"Unavailable")</f>
        <v>2</v>
      </c>
      <c r="K33" s="116">
        <f>COUNTIFS(用例执行情况!C:C,"*AcuRev1320_022*",用例执行情况!Z:Z,"v1.01p05",用例执行情况!AA:AA,"Blocked")</f>
        <v>0</v>
      </c>
      <c r="L33" s="116" t="s">
        <v>363</v>
      </c>
      <c r="M33" s="75">
        <f>COUNTIFS(用例执行情况!C:C,"*AcuRev1320_022*",用例执行情况!Z:Z,"v1.01p05",用例执行情况!AA:AA,"&lt;&gt;")/COUNTIFS(用例执行情况!C:C,"*AcuRev1320_022*",用例执行情况!Z:Z,"v1.01p05")</f>
        <v>1</v>
      </c>
      <c r="N33" s="426"/>
    </row>
    <row r="34" spans="1:14" ht="15">
      <c r="A34" s="74">
        <v>23</v>
      </c>
      <c r="B34" s="533" t="s">
        <v>68</v>
      </c>
      <c r="C34" s="533"/>
      <c r="D34" s="439" t="s">
        <v>386</v>
      </c>
      <c r="E34" s="114">
        <f>COUNTIFS(用例执行情况!C:C,"*AcuRev1320_023*")</f>
        <v>40</v>
      </c>
      <c r="F34" s="116">
        <f>COUNTIFS(用例执行情况!C:C,"*AcuRev1320_023*",用例执行情况!Z:Z,"v1.01p05")</f>
        <v>14</v>
      </c>
      <c r="G34" s="116">
        <f>COUNTIFS(用例执行情况!C:C,"*AcuRev1320_023*",用例执行情况!Z:Z,"v1.01p05",用例执行情况!AA:AA,"&lt;&gt;")</f>
        <v>14</v>
      </c>
      <c r="H34" s="117">
        <f>COUNTIFS(用例执行情况!C:C,"*AcuRev1320_023*",用例执行情况!Z:Z,"v1.01p05",用例执行情况!AA:AA,"Passed")</f>
        <v>14</v>
      </c>
      <c r="I34" s="116">
        <f>COUNTIFS(用例执行情况!C:C,"*AcuRev1320_023*",用例执行情况!Z:Z,"v1.01p05",用例执行情况!AA:AA,"Failed")</f>
        <v>0</v>
      </c>
      <c r="J34" s="116">
        <f>COUNTIFS(用例执行情况!C:C,"*AcuRev1320_023*",用例执行情况!Z:Z,"v1.01p05",用例执行情况!AA:AA,"Unavailable")</f>
        <v>0</v>
      </c>
      <c r="K34" s="116">
        <f>COUNTIFS(用例执行情况!C:C,"*AcuRev1320_023*",用例执行情况!Z:Z,"v1.01p05",用例执行情况!AA:AA,"Blocked")</f>
        <v>0</v>
      </c>
      <c r="L34" s="116" t="s">
        <v>363</v>
      </c>
      <c r="M34" s="75">
        <f>COUNTIFS(用例执行情况!C:C,"*AcuRev1320_023*",用例执行情况!Z:Z,"v1.01p05",用例执行情况!AA:AA,"&lt;&gt;")/COUNTIFS(用例执行情况!C:C,"*AcuRev1320_023*",用例执行情况!Z:Z,"v1.01p05")</f>
        <v>1</v>
      </c>
    </row>
    <row r="35" spans="1:14" ht="15">
      <c r="A35" s="74">
        <v>24</v>
      </c>
      <c r="B35" s="533" t="s">
        <v>71</v>
      </c>
      <c r="C35" s="533"/>
      <c r="D35" s="439" t="s">
        <v>387</v>
      </c>
      <c r="E35" s="114">
        <f>COUNTIFS(用例执行情况!C:C,"*AcuRev1320_024*")</f>
        <v>60</v>
      </c>
      <c r="F35" s="115">
        <f>COUNTIFS(用例执行情况!C:C,"*AcuRev1320_024*",用例执行情况!Z:Z,"v1.01p05")</f>
        <v>23</v>
      </c>
      <c r="G35" s="116">
        <f>COUNTIFS(用例执行情况!C:C,"*AcuRev1320_024*",用例执行情况!Z:Z,"v1.01p05",用例执行情况!AA:AA,"&lt;&gt;")</f>
        <v>23</v>
      </c>
      <c r="H35" s="117">
        <f>COUNTIFS(用例执行情况!C:C,"*AcuRev1320_024*",用例执行情况!Z:Z,"v1.01p05",用例执行情况!AA:AA,"Passed")</f>
        <v>23</v>
      </c>
      <c r="I35" s="116">
        <f>COUNTIFS(用例执行情况!C:C,"*AcuRev1320_024*",用例执行情况!Z:Z,"v1.01p05",用例执行情况!AA:AA,"Failed")</f>
        <v>0</v>
      </c>
      <c r="J35" s="116">
        <f>COUNTIFS(用例执行情况!C:C,"*AcuRev1320_024*",用例执行情况!Z:Z,"v1.01p05",用例执行情况!AA:AA,"Unavailable")</f>
        <v>0</v>
      </c>
      <c r="K35" s="116">
        <f>COUNTIFS(用例执行情况!C:C,"*AcuRev1320_024*",用例执行情况!Z:Z,"v1.01p05",用例执行情况!AA:AA,"Blocked")</f>
        <v>0</v>
      </c>
      <c r="L35" s="116" t="s">
        <v>363</v>
      </c>
      <c r="M35" s="75">
        <f>COUNTIFS(用例执行情况!C:C,"*AcuRev1320_024*",用例执行情况!Z:Z,"v1.01p05",用例执行情况!AA:AA,"&lt;&gt;")/COUNTIFS(用例执行情况!C:C,"*AcuRev1320_024*",用例执行情况!Z:Z,"v1.01p05")</f>
        <v>1</v>
      </c>
    </row>
    <row r="36" spans="1:14" ht="15">
      <c r="A36" s="74">
        <v>25</v>
      </c>
      <c r="B36" s="533" t="s">
        <v>73</v>
      </c>
      <c r="C36" s="533"/>
      <c r="D36" s="439" t="s">
        <v>388</v>
      </c>
      <c r="E36" s="114">
        <f>COUNTIFS(用例执行情况!C:C,"*AcuRev1320_025*")</f>
        <v>6</v>
      </c>
      <c r="F36" s="115">
        <f>COUNTIFS(用例执行情况!C:C,"*AcuRev1320_025*",用例执行情况!Z:Z,"v1.01p05")</f>
        <v>3</v>
      </c>
      <c r="G36" s="116">
        <f>COUNTIFS(用例执行情况!C:C,"*AcuRev1320_025*",用例执行情况!Z:Z,"v1.01p05",用例执行情况!AA:AA,"&lt;&gt;")</f>
        <v>3</v>
      </c>
      <c r="H36" s="117">
        <f>COUNTIFS(用例执行情况!C:C,"*AcuRev1320_025*",用例执行情况!Z:Z,"v1.01p05",用例执行情况!AA:AA,"Passed")</f>
        <v>3</v>
      </c>
      <c r="I36" s="116">
        <f>COUNTIFS(用例执行情况!C:C,"*AcuRev1320_025*",用例执行情况!Z:Z,"v1.01p05",用例执行情况!AA:AA,"Failed")</f>
        <v>0</v>
      </c>
      <c r="J36" s="116">
        <f>COUNTIFS(用例执行情况!C:C,"*AcuRev1320_025*",用例执行情况!Z:Z,"v1.01p05",用例执行情况!AA:AA,"Unavailable")</f>
        <v>0</v>
      </c>
      <c r="K36" s="116">
        <f>COUNTIFS(用例执行情况!C:C,"*AcuRev1320_025*",用例执行情况!Z:Z,"v1.01p05",用例执行情况!AA:AA,"Blocked")</f>
        <v>0</v>
      </c>
      <c r="L36" s="116" t="s">
        <v>363</v>
      </c>
      <c r="M36" s="75">
        <f>COUNTIFS(用例执行情况!C:C,"*AcuRev1320_025*",用例执行情况!Z:Z,"v1.01p05",用例执行情况!AA:AA,"&lt;&gt;")/COUNTIFS(用例执行情况!C:C,"*AcuRev1320_025*",用例执行情况!Z:Z,"v1.01p05")</f>
        <v>1</v>
      </c>
    </row>
    <row r="37" spans="1:14" ht="30">
      <c r="A37" s="74">
        <v>26</v>
      </c>
      <c r="B37" s="533" t="s">
        <v>389</v>
      </c>
      <c r="C37" s="533"/>
      <c r="D37" s="431" t="s">
        <v>390</v>
      </c>
      <c r="E37" s="114">
        <f>COUNTIFS(用例执行情况!C:C,"*AcuRev1320_026*")</f>
        <v>89</v>
      </c>
      <c r="F37" s="115">
        <f>COUNTIFS(用例执行情况!C:C,"*AcuRev1320_026*",用例执行情况!Z:Z,"v1.01p05")</f>
        <v>39</v>
      </c>
      <c r="G37" s="116">
        <f>COUNTIFS(用例执行情况!C:C,"*AcuRev1320_026*",用例执行情况!Z:Z,"v1.01p05",用例执行情况!AA:AA,"&lt;&gt;")</f>
        <v>39</v>
      </c>
      <c r="H37" s="117">
        <f>COUNTIFS(用例执行情况!C:C,"*AcuRev1320_026*",用例执行情况!Z:Z,"v1.01p05",用例执行情况!AA:AA,"Passed")</f>
        <v>35</v>
      </c>
      <c r="I37" s="116">
        <f>COUNTIFS(用例执行情况!C:C,"*AcuRev1320_026*",用例执行情况!Z:Z,"v1.01p05",用例执行情况!AA:AA,"Failed")</f>
        <v>2</v>
      </c>
      <c r="J37" s="116">
        <f>COUNTIFS(用例执行情况!C:C,"*AcuRev1320_026*",用例执行情况!Z:Z,"v1.01p05",用例执行情况!AA:AA,"Unavailable")</f>
        <v>2</v>
      </c>
      <c r="K37" s="116">
        <f>COUNTIFS(用例执行情况!C:C,"*AcuRev1320_026*",用例执行情况!Z:Z,"v1.01p05",用例执行情况!AA:AA,"Blocked")</f>
        <v>0</v>
      </c>
      <c r="L37" s="116" t="s">
        <v>363</v>
      </c>
      <c r="M37" s="75">
        <f>COUNTIFS(用例执行情况!C:C,"*AcuRev1320_026*",用例执行情况!Z:Z,"v1.01p05",用例执行情况!AA:AA,"&lt;&gt;")/COUNTIFS(用例执行情况!C:C,"*AcuRev1320_026*",用例执行情况!Z:Z,"v1.01p05")</f>
        <v>1</v>
      </c>
    </row>
    <row r="38" spans="1:14" ht="15">
      <c r="A38" s="74">
        <v>27</v>
      </c>
      <c r="B38" s="533" t="s">
        <v>391</v>
      </c>
      <c r="C38" s="533"/>
      <c r="D38" s="439" t="s">
        <v>392</v>
      </c>
      <c r="E38" s="114">
        <f>COUNTIFS(用例执行情况!C:C,"*AcuRev1320_027*")</f>
        <v>33</v>
      </c>
      <c r="F38" s="115">
        <f>COUNTIFS(用例执行情况!C:C,"*AcuRev1320_027*",用例执行情况!Z:Z,"v1.01p05")</f>
        <v>27</v>
      </c>
      <c r="G38" s="116">
        <f>COUNTIFS(用例执行情况!C:C,"*AcuRev1320_027*",用例执行情况!Z:Z,"v1.01p05",用例执行情况!AA:AA,"&lt;&gt;")</f>
        <v>27</v>
      </c>
      <c r="H38" s="117">
        <f>COUNTIFS(用例执行情况!C:C,"*AcuRev1320_027*",用例执行情况!Z:Z,"v1.01p05",用例执行情况!AA:AA,"Passed")</f>
        <v>27</v>
      </c>
      <c r="I38" s="116">
        <f>COUNTIFS(用例执行情况!C:C,"*AcuRev1320_027*",用例执行情况!Z:Z,"v1.01p05",用例执行情况!AA:AA,"Failed")</f>
        <v>0</v>
      </c>
      <c r="J38" s="116">
        <f>COUNTIFS(用例执行情况!C:C,"*AcuRev1320_027*",用例执行情况!Z:Z,"v1.01p05",用例执行情况!AA:AA,"Unavailable")</f>
        <v>0</v>
      </c>
      <c r="K38" s="116">
        <f>COUNTIFS(用例执行情况!C:C,"*AcuRev1320_027*",用例执行情况!Z:Z,"v1.01p05",用例执行情况!AA:AA,"Blocked")</f>
        <v>0</v>
      </c>
      <c r="L38" s="116" t="s">
        <v>363</v>
      </c>
      <c r="M38" s="75">
        <f>COUNTIFS(用例执行情况!C:C,"*AcuRev1320_027*",用例执行情况!Z:Z,"v1.01p05",用例执行情况!AA:AA,"&lt;&gt;")/COUNTIFS(用例执行情况!C:C,"*AcuRev1320_027*",用例执行情况!Z:Z,"v1.01p05")</f>
        <v>1</v>
      </c>
      <c r="N38" s="96"/>
    </row>
    <row r="39" spans="1:14" ht="16.899999999999999" customHeight="1">
      <c r="A39" s="444">
        <v>28</v>
      </c>
      <c r="B39" s="538" t="s">
        <v>393</v>
      </c>
      <c r="C39" s="538"/>
      <c r="D39" s="445" t="s">
        <v>394</v>
      </c>
      <c r="E39" s="407">
        <f>COUNTIFS(用例执行情况!C:C,"*AcuRev1320_028*")</f>
        <v>2</v>
      </c>
      <c r="F39" s="446">
        <f>COUNTIFS(用例执行情况!C:C,"*AcuRev1320_028*",用例执行情况!Z:Z,"v1.01p05")</f>
        <v>2</v>
      </c>
      <c r="G39" s="446">
        <f>COUNTIFS(用例执行情况!C:C,"*AcuRev1320_028*",用例执行情况!Z:Z,"v1.01p05",用例执行情况!AA:AA,"&lt;&gt;")</f>
        <v>2</v>
      </c>
      <c r="H39" s="447">
        <f>COUNTIFS(用例执行情况!C:C,"*AcuRev1320_028*",用例执行情况!Z:Z,"v1.01p05",用例执行情况!AA:AA,"Passed")</f>
        <v>2</v>
      </c>
      <c r="I39" s="446">
        <f>COUNTIFS(用例执行情况!C:C,"*AcuRev1320_028*",用例执行情况!Z:Z,"v1.01p05",用例执行情况!AA:AA,"Failed")</f>
        <v>0</v>
      </c>
      <c r="J39" s="446">
        <f>COUNTIFS(用例执行情况!C:C,"*AcuRev1320_028*",用例执行情况!Z:Z,"v1.01p05",用例执行情况!AA:AA,"Unavailable")</f>
        <v>0</v>
      </c>
      <c r="K39" s="446">
        <f>COUNTIFS(用例执行情况!C:C,"*AcuRev1320_028*",用例执行情况!Z:Z,"v1.01p05",用例执行情况!AA:AA,"Blocked")</f>
        <v>0</v>
      </c>
      <c r="L39" s="446" t="s">
        <v>363</v>
      </c>
      <c r="M39" s="448">
        <f>COUNTIFS(用例执行情况!C:C,"*AcuRev1320_028*",用例执行情况!Z:Z,"v1.01p05",用例执行情况!AA:AA,"&lt;&gt;")/COUNTIFS(用例执行情况!C:C,"*AcuRev1320_028*",用例执行情况!Z:Z,"v1.01p05")</f>
        <v>1</v>
      </c>
    </row>
    <row r="40" spans="1:14" ht="15" customHeight="1">
      <c r="A40" s="444">
        <v>29</v>
      </c>
      <c r="B40" s="538" t="s">
        <v>81</v>
      </c>
      <c r="C40" s="538"/>
      <c r="D40" s="445" t="s">
        <v>395</v>
      </c>
      <c r="E40" s="407">
        <f>COUNTIFS(用例执行情况!C:C,"*AcuRev1320_029*")</f>
        <v>3</v>
      </c>
      <c r="F40" s="451">
        <f>COUNTIFS(用例执行情况!C:C,"*AcuRev1320_029*",用例执行情况!Z:Z,"v1.01p05")</f>
        <v>3</v>
      </c>
      <c r="G40" s="451">
        <f>COUNTIFS(用例执行情况!C:C,"*AcuRev1320_029*",用例执行情况!Z:Z,"v1.01p05",用例执行情况!AA:AA,"&lt;&gt;")</f>
        <v>3</v>
      </c>
      <c r="H40" s="451">
        <f>COUNTIFS(用例执行情况!C:C,"*AcuRev1320_029*",用例执行情况!Z:Z,"v1.01p05",用例执行情况!AA:AA,"Passed")</f>
        <v>3</v>
      </c>
      <c r="I40" s="451">
        <f>COUNTIFS(用例执行情况!C:C,"*AcuRev1320_029*",用例执行情况!Z:Z,"v1.01p05",用例执行情况!AA:AA,"Failed")</f>
        <v>0</v>
      </c>
      <c r="J40" s="451">
        <f>COUNTIFS(用例执行情况!C:C,"*AcuRev1320_029*",用例执行情况!Z:Z,"v1.01p05",用例执行情况!AA:AA,"Unavailable")</f>
        <v>0</v>
      </c>
      <c r="K40" s="451">
        <f>COUNTIFS(用例执行情况!C:C,"*AcuRev1320_029*",用例执行情况!Z:Z,"v1.01p05",用例执行情况!AA:AA,"Blocked")</f>
        <v>0</v>
      </c>
      <c r="L40" s="446" t="s">
        <v>363</v>
      </c>
      <c r="M40" s="448">
        <f>COUNTIFS(用例执行情况!C:C,"*AcuRev1320_029*",用例执行情况!Z:Z,"v1.01p05",用例执行情况!AA:AA,"&lt;&gt;")/COUNTIFS(用例执行情况!C:C,"*AcuRev1320_029*",用例执行情况!Z:Z,"v1.01p05")</f>
        <v>1</v>
      </c>
    </row>
    <row r="41" spans="1:14" ht="17.45" customHeight="1">
      <c r="A41" s="444">
        <v>30</v>
      </c>
      <c r="B41" s="538" t="s">
        <v>83</v>
      </c>
      <c r="C41" s="538"/>
      <c r="D41" s="445" t="s">
        <v>396</v>
      </c>
      <c r="E41" s="407">
        <f>COUNTIFS(用例执行情况!C:C,"*AcuRev1320_030*")</f>
        <v>14</v>
      </c>
      <c r="F41" s="446">
        <f>COUNTIFS(用例执行情况!C:C,"*AcuRev1320_030*",用例执行情况!Z:Z,"v1.01p05")</f>
        <v>14</v>
      </c>
      <c r="G41" s="446">
        <f>COUNTIFS(用例执行情况!C:C,"*AcuRev1320_030*",用例执行情况!Z:Z,"v1.01p05",用例执行情况!AA:AA,"&lt;&gt;")</f>
        <v>14</v>
      </c>
      <c r="H41" s="447">
        <f>COUNTIFS(用例执行情况!C:C,"*AcuRev1320_030*",用例执行情况!Z:Z,"v1.01p05",用例执行情况!AA:AA,"Passed")</f>
        <v>1</v>
      </c>
      <c r="I41" s="446">
        <f>COUNTIFS(用例执行情况!C:C,"*AcuRev1320_030*",用例执行情况!Z:Z,"v1.01p05",用例执行情况!AA:AA,"Failed")</f>
        <v>0</v>
      </c>
      <c r="J41" s="446">
        <f>COUNTIFS(用例执行情况!C:C,"*AcuRev1320_030*",用例执行情况!Z:Z,"v1.01p05",用例执行情况!AA:AA,"Unavailable")</f>
        <v>13</v>
      </c>
      <c r="K41" s="446">
        <f>COUNTIFS(用例执行情况!C:C,"*AcuRev1320_030*",用例执行情况!Z:Z,"v1.01p05",用例执行情况!AA:AA,"Blocked")</f>
        <v>0</v>
      </c>
      <c r="L41" s="446" t="s">
        <v>363</v>
      </c>
      <c r="M41" s="448">
        <f>COUNTIFS(用例执行情况!C:C,"*AcuRev1320_030*",用例执行情况!Z:Z,"v1.01p05",用例执行情况!AA:AA,"&lt;&gt;")/COUNTIFS(用例执行情况!C:C,"*AcuRev1320_030*",用例执行情况!Z:Z,"v1.01p05")</f>
        <v>1</v>
      </c>
    </row>
    <row r="42" spans="1:14" ht="17.45" customHeight="1">
      <c r="A42" s="444">
        <v>31</v>
      </c>
      <c r="B42" s="538" t="s">
        <v>397</v>
      </c>
      <c r="C42" s="538"/>
      <c r="D42" s="445" t="s">
        <v>398</v>
      </c>
      <c r="E42" s="407">
        <f>COUNTIFS(用例执行情况!C:C,"*AcuRev1320_031*")</f>
        <v>8</v>
      </c>
      <c r="F42" s="446">
        <f>COUNTIFS(用例执行情况!C:C,"*AcuRev1320_031*",用例执行情况!Z:Z,"v1.01p05")</f>
        <v>8</v>
      </c>
      <c r="G42" s="446">
        <f>COUNTIFS(用例执行情况!C:C,"*AcuRev1320_031*",用例执行情况!Z:Z,"v1.01p05",用例执行情况!AA:AA,"&lt;&gt;")</f>
        <v>8</v>
      </c>
      <c r="H42" s="447">
        <f>COUNTIFS(用例执行情况!C:C,"*AcuRev1320_031*",用例执行情况!Z:Z,"v1.01p05",用例执行情况!AA:AA,"Passed")</f>
        <v>0</v>
      </c>
      <c r="I42" s="446">
        <f>COUNTIFS(用例执行情况!C:C,"*AcuRev1320_031*",用例执行情况!Z:Z,"v1.01p05",用例执行情况!AA:AA,"Failed")</f>
        <v>0</v>
      </c>
      <c r="J42" s="446">
        <f>COUNTIFS(用例执行情况!C:C,"*AcuRev1320_031*",用例执行情况!Z:Z,"v1.01p05",用例执行情况!AA:AA,"Unavailable")</f>
        <v>0</v>
      </c>
      <c r="K42" s="446">
        <f>COUNTIFS(用例执行情况!C:C,"*AcuRev1320_031*",用例执行情况!Z:Z,"v1.01p05",用例执行情况!AA:AA,"Blocked")</f>
        <v>8</v>
      </c>
      <c r="L42" s="446"/>
      <c r="M42" s="448">
        <f>COUNTIFS(用例执行情况!C:C,"*AcuRev1320_031*",用例执行情况!Z:Z,"v1.01p05",用例执行情况!AA:AA,"&lt;&gt;")/COUNTIFS(用例执行情况!C:C,"*AcuRev1320_031*",用例执行情况!Z:Z,"v1.01p05")</f>
        <v>1</v>
      </c>
      <c r="N42" s="422"/>
    </row>
    <row r="43" spans="1:14" ht="23.25" customHeight="1">
      <c r="A43" s="409">
        <v>32</v>
      </c>
      <c r="B43" s="532" t="s">
        <v>87</v>
      </c>
      <c r="C43" s="532"/>
      <c r="D43" s="440" t="s">
        <v>399</v>
      </c>
      <c r="E43" s="430">
        <f>COUNTIFS(用例执行情况!C:C,"*AcuRev1320_032*")</f>
        <v>30</v>
      </c>
      <c r="F43" s="469">
        <f>COUNTIFS(用例执行情况!C:C,"*AcuRev1320_032*",用例执行情况!Z:Z,"v1.01p05")</f>
        <v>30</v>
      </c>
      <c r="G43" s="469">
        <f>COUNTIFS(用例执行情况!C:C,"*AcuRev1320_032*",用例执行情况!Z:Z,"v1.01p05",用例执行情况!AA:AA,"&lt;&gt;")</f>
        <v>0</v>
      </c>
      <c r="H43" s="470">
        <f>COUNTIFS(用例执行情况!C:C,"*AcuRev1320_032*",用例执行情况!Z:Z,"v1.01p05",用例执行情况!AA:AA,"Passed")</f>
        <v>0</v>
      </c>
      <c r="I43" s="469">
        <f>COUNTIFS(用例执行情况!C:C,"*AcuRev1320_032*",用例执行情况!Z:Z,"v1.01p05",用例执行情况!AA:AA,"Failed")</f>
        <v>0</v>
      </c>
      <c r="J43" s="469">
        <f>COUNTIFS(用例执行情况!C:C,"*AcuRev1320_032*",用例执行情况!Z:Z,"v1.01p05",用例执行情况!AA:AA,"Unavailable")</f>
        <v>0</v>
      </c>
      <c r="K43" s="469">
        <f>COUNTIFS(用例执行情况!C:C,"*AcuRev1320_032*",用例执行情况!Z:Z,"v1.01p05",用例执行情况!AA:AA,"Blocked")</f>
        <v>0</v>
      </c>
      <c r="L43" s="469"/>
      <c r="M43" s="471" t="s">
        <v>400</v>
      </c>
    </row>
    <row r="44" spans="1:14" ht="21.6" customHeight="1">
      <c r="A44" s="409">
        <v>33</v>
      </c>
      <c r="B44" s="532" t="s">
        <v>89</v>
      </c>
      <c r="C44" s="532"/>
      <c r="D44" s="440" t="s">
        <v>399</v>
      </c>
      <c r="E44" s="430">
        <f>COUNTIFS(用例执行情况!C:C,"*AcuRev1320_033*")</f>
        <v>7</v>
      </c>
      <c r="F44" s="469">
        <f>COUNTIFS(用例执行情况!C:C,"*AcuRev1320_033*",用例执行情况!Z:Z,"v1.01p05")</f>
        <v>7</v>
      </c>
      <c r="G44" s="469">
        <f>COUNTIFS(用例执行情况!C:C,"*AcuRev1320_033*",用例执行情况!Z:Z,"v1.01p05",用例执行情况!AA:AA,"&lt;&gt;")</f>
        <v>0</v>
      </c>
      <c r="H44" s="470">
        <f>COUNTIFS(用例执行情况!C:C,"*AcuRev1320_033*",用例执行情况!Z:Z,"v1.01p05",用例执行情况!AA:AA,"Passed")</f>
        <v>0</v>
      </c>
      <c r="I44" s="469">
        <f>COUNTIFS(用例执行情况!C:C,"*AcuRev1320_033*",用例执行情况!Z:Z,"v1.01p05",用例执行情况!AA:AA,"Failed")</f>
        <v>0</v>
      </c>
      <c r="J44" s="469">
        <f>COUNTIFS(用例执行情况!C:C,"*AcuRev1320_033*",用例执行情况!Z:Z,"v1.01p05",用例执行情况!AA:AA,"Unavailable")</f>
        <v>0</v>
      </c>
      <c r="K44" s="469">
        <f>COUNTIFS(用例执行情况!C:C,"*AcuRev1320_033*",用例执行情况!Z:Z,"v1.01p05",用例执行情况!AA:AA,"Blocked")</f>
        <v>0</v>
      </c>
      <c r="L44" s="469"/>
      <c r="M44" s="471" t="s">
        <v>400</v>
      </c>
    </row>
    <row r="45" spans="1:14" ht="35.25" customHeight="1">
      <c r="A45" s="74">
        <v>34</v>
      </c>
      <c r="B45" s="533" t="s">
        <v>91</v>
      </c>
      <c r="C45" s="533"/>
      <c r="D45" s="441" t="s">
        <v>401</v>
      </c>
      <c r="E45" s="406">
        <f>COUNTIFS(用例执行情况!C:C,"*AcuRev1320_034*")</f>
        <v>10</v>
      </c>
      <c r="F45" s="115">
        <f>COUNTIFS(用例执行情况!C:C,"*AcuRev1320_034*",用例执行情况!Z:Z,"v1.01p05")</f>
        <v>10</v>
      </c>
      <c r="G45" s="116">
        <f>COUNTIFS(用例执行情况!C:C,"*AcuRev1320_034*",用例执行情况!Z:Z,"v1.01p05",用例执行情况!AA:AA,"&lt;&gt;")</f>
        <v>10</v>
      </c>
      <c r="H45" s="117">
        <f>COUNTIFS(用例执行情况!C:C,"*AcuRev1320_034*",用例执行情况!Z:Z,"v1.01p05",用例执行情况!AA:AA,"Passed")</f>
        <v>6</v>
      </c>
      <c r="I45" s="116">
        <f>COUNTIFS(用例执行情况!C:C,"*AcuRev1320_034*",用例执行情况!Z:Z,"v1.01p05",用例执行情况!AA:AA,"Failed")</f>
        <v>4</v>
      </c>
      <c r="J45" s="116">
        <f>COUNTIFS(用例执行情况!C:C,"*AcuRev1320_034*",用例执行情况!Z:Z,"v1.01p05",用例执行情况!AA:AA,"Unavailable")</f>
        <v>0</v>
      </c>
      <c r="K45" s="116">
        <f>COUNTIFS(用例执行情况!C:C,"*AcuRev1320_034*",用例执行情况!Z:Z,"v1.01p05",用例执行情况!AA:AA,"Blocked")</f>
        <v>0</v>
      </c>
      <c r="L45" s="116"/>
      <c r="M45" s="76">
        <f>COUNTIFS(用例执行情况!C:C,"*AcuRev1320_034*",用例执行情况!Z:Z,"v1.01p05",用例执行情况!AA:AA,"&lt;&gt;")/COUNTIFS(用例执行情况!C:C,"*AcuRev1320_034*",用例执行情况!Z:Z,"v1.01p05")</f>
        <v>1</v>
      </c>
    </row>
    <row r="46" spans="1:14" ht="15">
      <c r="A46" s="74">
        <v>35</v>
      </c>
      <c r="B46" s="533" t="s">
        <v>402</v>
      </c>
      <c r="C46" s="533"/>
      <c r="D46" s="439" t="s">
        <v>403</v>
      </c>
      <c r="E46" s="407">
        <f>COUNTIFS(用例执行情况!C:C,"*AcuRev1320_035*")</f>
        <v>15</v>
      </c>
      <c r="F46" s="119">
        <f>COUNTIFS(用例执行情况!C:C,"*AcuRev1320_035*",用例执行情况!Z:Z,"v1.01p05")</f>
        <v>11</v>
      </c>
      <c r="G46" s="119">
        <f>COUNTIFS(用例执行情况!C:C,"*AcuRev1320_035*",用例执行情况!Z:Z,"v1.01p05",用例执行情况!AA:AA,"&lt;&gt;")</f>
        <v>11</v>
      </c>
      <c r="H46" s="119">
        <f>COUNTIFS(用例执行情况!C:C,"*AcuRev1320_035*",用例执行情况!Z:Z,"v1.01p05",用例执行情况!AA:AA,"Passed")</f>
        <v>11</v>
      </c>
      <c r="I46" s="119">
        <f>COUNTIFS(用例执行情况!C:C,"*AcuRev1320_035*",用例执行情况!Z:Z,"v1.01p05",用例执行情况!AA:AA,"Failed")</f>
        <v>0</v>
      </c>
      <c r="J46" s="119">
        <f>COUNTIFS(用例执行情况!C:C,"*AcuRev1320_035*",用例执行情况!Z:Z,"v1.01p05",用例执行情况!AA:AA,"Unavailable")</f>
        <v>0</v>
      </c>
      <c r="K46" s="119">
        <f>COUNTIFS(用例执行情况!C:C,"*AcuRev1320_035*",用例执行情况!Z:Z,"v1.01p05",用例执行情况!AA:AA,"Blocked")</f>
        <v>0</v>
      </c>
      <c r="L46" s="119"/>
      <c r="M46" s="76">
        <f>COUNTIFS(用例执行情况!C:C,"*AcuRev1320_035*",用例执行情况!Z:Z,"v1.01p05",用例执行情况!AA:AA,"&lt;&gt;")/COUNTIFS(用例执行情况!C:C,"*AcuRev1320_035*",用例执行情况!Z:Z,"v1.01p05")</f>
        <v>1</v>
      </c>
    </row>
    <row r="47" spans="1:14" ht="15">
      <c r="A47" s="74">
        <v>36</v>
      </c>
      <c r="B47" s="533" t="s">
        <v>95</v>
      </c>
      <c r="C47" s="533"/>
      <c r="D47" s="439" t="s">
        <v>404</v>
      </c>
      <c r="E47" s="407">
        <f>COUNTIFS(用例执行情况!C:C,"*AcuRev1320_036*")</f>
        <v>51</v>
      </c>
      <c r="F47" s="119">
        <f>COUNTIFS(用例执行情况!C:C,"*AcuRev1320_036*",用例执行情况!Z:Z,"v1.01p05")</f>
        <v>32</v>
      </c>
      <c r="G47" s="119">
        <f>COUNTIFS(用例执行情况!C:C,"*AcuRev1320_036*",用例执行情况!Z:Z,"v1.01p05",用例执行情况!AA:AA,"&lt;&gt;")</f>
        <v>32</v>
      </c>
      <c r="H47" s="119">
        <f>COUNTIFS(用例执行情况!C:C,"*AcuRev1320_036*",用例执行情况!Z:Z,"v1.01p05",用例执行情况!AA:AA,"Passed")</f>
        <v>30</v>
      </c>
      <c r="I47" s="119">
        <f>COUNTIFS(用例执行情况!C:C,"*AcuRev1320_036*",用例执行情况!Z:Z,"v1.01p05",用例执行情况!AA:AA,"Failed")</f>
        <v>2</v>
      </c>
      <c r="J47" s="119">
        <f>COUNTIFS(用例执行情况!C:C,"*AcuRev1320_036*",用例执行情况!Z:Z,"v1.01p05",用例执行情况!AA:AA,"Unavailable")</f>
        <v>0</v>
      </c>
      <c r="K47" s="119">
        <f>COUNTIFS(用例执行情况!C:C,"*AcuRev1320_036*",用例执行情况!Z:Z,"v1.01p05",用例执行情况!AA:AA,"Blocked")</f>
        <v>0</v>
      </c>
      <c r="L47" s="119"/>
      <c r="M47" s="76">
        <f>COUNTIFS(用例执行情况!C:C,"*AcuRev1320_036*",用例执行情况!Z:Z,"v1.01p05",用例执行情况!AA:AA,"&lt;&gt;")/COUNTIFS(用例执行情况!C:C,"*AcuRev1320_036*",用例执行情况!Z:Z,"v1.01p05")</f>
        <v>1</v>
      </c>
    </row>
    <row r="48" spans="1:14" ht="15">
      <c r="A48" s="74">
        <v>37</v>
      </c>
      <c r="B48" s="533" t="s">
        <v>405</v>
      </c>
      <c r="C48" s="533"/>
      <c r="D48" s="439" t="s">
        <v>385</v>
      </c>
      <c r="E48" s="407">
        <f>COUNTIFS(用例执行情况!C:C,"*AcuRev1320_037*")</f>
        <v>9</v>
      </c>
      <c r="F48" s="119">
        <f>COUNTIFS(用例执行情况!C:C,"*AcuRev1320_037*",用例执行情况!Z:Z,"v1.01p05")</f>
        <v>9</v>
      </c>
      <c r="G48" s="119">
        <f>COUNTIFS(用例执行情况!C:C,"*AcuRev1320_037*",用例执行情况!Z:Z,"v1.01p05",用例执行情况!AA:AA,"&lt;&gt;")</f>
        <v>9</v>
      </c>
      <c r="H48" s="119">
        <f>COUNTIFS(用例执行情况!C:C,"*AcuRev1320_037*",用例执行情况!Z:Z,"v1.01p05",用例执行情况!AA:AA,"Passed")</f>
        <v>4</v>
      </c>
      <c r="I48" s="119">
        <f>COUNTIFS(用例执行情况!C:C,"*AcuRev1320_037*",用例执行情况!Z:Z,"v1.01p05",用例执行情况!AA:AA,"Failed")</f>
        <v>5</v>
      </c>
      <c r="J48" s="119">
        <f>COUNTIFS(用例执行情况!C:C,"*AcuRev1320_037*",用例执行情况!Z:Z,"v1.01p05",用例执行情况!AA:AA,"Unavailable")</f>
        <v>0</v>
      </c>
      <c r="K48" s="119">
        <f>COUNTIFS(用例执行情况!C:C,"*AcuRev1320_037*",用例执行情况!Z:Z,"v1.01p05",用例执行情况!AA:AA,"Blocked")</f>
        <v>0</v>
      </c>
      <c r="L48" s="119"/>
      <c r="M48" s="76">
        <f>COUNTIFS(用例执行情况!C:C,"*AcuRev1320_037*",用例执行情况!Z:Z,"v1.01p05",用例执行情况!AA:AA,"&lt;&gt;")/COUNTIFS(用例执行情况!C:C,"*AcuRev1320_037*",用例执行情况!Z:Z,"v1.01p05")</f>
        <v>1</v>
      </c>
    </row>
    <row r="49" spans="1:14" ht="15">
      <c r="A49" s="74">
        <v>38</v>
      </c>
      <c r="B49" s="533" t="s">
        <v>406</v>
      </c>
      <c r="C49" s="533"/>
      <c r="D49" s="439" t="s">
        <v>407</v>
      </c>
      <c r="E49" s="406">
        <f>COUNTIFS(用例执行情况!C:C,"*AcuRev1320_038*")</f>
        <v>10</v>
      </c>
      <c r="F49" s="119">
        <f>COUNTIFS(用例执行情况!C:C,"*AcuRev1320_038*",用例执行情况!Z:Z,"v1.01p05")</f>
        <v>10</v>
      </c>
      <c r="G49" s="119">
        <f>COUNTIFS(用例执行情况!C:C,"*AcuRev1320_038*",用例执行情况!Z:Z,"v1.01p05",用例执行情况!AA:AA,"&lt;&gt;")</f>
        <v>10</v>
      </c>
      <c r="H49" s="119">
        <f>COUNTIFS(用例执行情况!C:C,"*AcuRev1320_038*",用例执行情况!Z:Z,"v1.01p05",用例执行情况!AA:AA,"Passed")</f>
        <v>0</v>
      </c>
      <c r="I49" s="119">
        <f>COUNTIFS(用例执行情况!C:C,"*AcuRev1320_038*",用例执行情况!Z:Z,"v1.01p05",用例执行情况!AA:AA,"Failed")</f>
        <v>0</v>
      </c>
      <c r="J49" s="119">
        <f>COUNTIFS(用例执行情况!C:C,"*AcuRev1320_038*",用例执行情况!Z:Z,"v1.01p05",用例执行情况!AA:AA,"Unavailable")</f>
        <v>0</v>
      </c>
      <c r="K49" s="119">
        <f>COUNTIFS(用例执行情况!C:C,"*AcuRev1320_038*",用例执行情况!Z:Z,"v1.01p05",用例执行情况!AA:AA,"Blocked")</f>
        <v>10</v>
      </c>
      <c r="L49" s="119"/>
      <c r="M49" s="76">
        <f>COUNTIFS(用例执行情况!C:C,"*AcuRev1320_038*",用例执行情况!Z:Z,"v1.01p05",用例执行情况!AA:AA,"&lt;&gt;")/COUNTIFS(用例执行情况!C:C,"*AcuRev1320_038*",用例执行情况!Z:Z,"v1.01p05")</f>
        <v>1</v>
      </c>
    </row>
    <row r="50" spans="1:14" ht="15">
      <c r="A50" s="74">
        <v>39</v>
      </c>
      <c r="B50" s="533" t="s">
        <v>408</v>
      </c>
      <c r="C50" s="533"/>
      <c r="D50" s="439" t="s">
        <v>409</v>
      </c>
      <c r="E50" s="114">
        <f>COUNTIFS(用例执行情况!C:C,"*AcuRev1320_039*")</f>
        <v>14</v>
      </c>
      <c r="F50" s="119">
        <f>COUNTIFS(用例执行情况!C:C,"*AcuRev1320_039*",用例执行情况!Z:Z,"v1.01p05")</f>
        <v>6</v>
      </c>
      <c r="G50" s="119">
        <f>COUNTIFS(用例执行情况!C:C,"*AcuRev1320_039*",用例执行情况!Z:Z,"v1.01p05",用例执行情况!AA:AA,"&lt;&gt;")</f>
        <v>6</v>
      </c>
      <c r="H50" s="119">
        <f>COUNTIFS(用例执行情况!C:C,"*AcuRev1320_039*",用例执行情况!Z:Z,"v1.01p05",用例执行情况!AA:AA,"Passed")</f>
        <v>6</v>
      </c>
      <c r="I50" s="119">
        <f>COUNTIFS(用例执行情况!C:C,"*AcuRev1320_039*",用例执行情况!Z:Z,"v1.01p05",用例执行情况!AA:AA,"Failed")</f>
        <v>0</v>
      </c>
      <c r="J50" s="119">
        <f>COUNTIFS(用例执行情况!C:C,"*AcuRev1320_039*",用例执行情况!Z:Z,"v1.01p05",用例执行情况!AA:AA,"Unavailable")</f>
        <v>0</v>
      </c>
      <c r="K50" s="119">
        <f>COUNTIFS(用例执行情况!C:C,"*AcuRev1320_039*",用例执行情况!Z:Z,"v1.01p05",用例执行情况!AA:AA,"Blocked")</f>
        <v>0</v>
      </c>
      <c r="L50" s="119"/>
      <c r="M50" s="76">
        <f>COUNTIFS(用例执行情况!C:C,"*AcuRev1320_039*",用例执行情况!Z:Z,"v1.01p05",用例执行情况!AA:AA,"&lt;&gt;")/COUNTIFS(用例执行情况!C:C,"*AcuRev1320_039*",用例执行情况!Z:Z,"v1.01p05")</f>
        <v>1</v>
      </c>
    </row>
    <row r="51" spans="1:14" ht="15">
      <c r="A51" s="74">
        <v>40</v>
      </c>
      <c r="B51" s="533" t="s">
        <v>410</v>
      </c>
      <c r="C51" s="533"/>
      <c r="D51" s="439" t="s">
        <v>409</v>
      </c>
      <c r="E51" s="114">
        <f>COUNTIFS(用例执行情况!C:C,"*AcuRev1320_040*")</f>
        <v>16</v>
      </c>
      <c r="F51" s="119">
        <f>COUNTIFS(用例执行情况!C:C,"*AcuRev1320_040*",用例执行情况!Z:Z,"v1.01p05")</f>
        <v>7</v>
      </c>
      <c r="G51" s="119">
        <f>COUNTIFS(用例执行情况!C:C,"*AcuRev1320_040*",用例执行情况!Z:Z,"v1.01p05",用例执行情况!AA:AA,"&lt;&gt;")</f>
        <v>7</v>
      </c>
      <c r="H51" s="119">
        <f>COUNTIFS(用例执行情况!C:C,"*AcuRev1320_040*",用例执行情况!Z:Z,"v1.01p05",用例执行情况!AA:AA,"Passed")</f>
        <v>0</v>
      </c>
      <c r="I51" s="119">
        <f>COUNTIFS(用例执行情况!C:C,"*AcuRev1320_040*",用例执行情况!Z:Z,"v1.01p05",用例执行情况!AA:AA,"Failed")</f>
        <v>2</v>
      </c>
      <c r="J51" s="119">
        <f>COUNTIFS(用例执行情况!C:C,"*AcuRev1320_040*",用例执行情况!Z:Z,"v1.01p05",用例执行情况!AA:AA,"Unavailable")</f>
        <v>0</v>
      </c>
      <c r="K51" s="119">
        <f>COUNTIFS(用例执行情况!C:C,"*AcuRev1320_040*",用例执行情况!Z:Z,"v1.01p05",用例执行情况!AA:AA,"Blocked")</f>
        <v>5</v>
      </c>
      <c r="L51" s="119"/>
      <c r="M51" s="76">
        <f>COUNTIFS(用例执行情况!C:C,"*AcuRev1320_040*",用例执行情况!Z:Z,"v1.01p05",用例执行情况!AA:AA,"&lt;&gt;")/COUNTIFS(用例执行情况!C:C,"*AcuRev1320_040*",用例执行情况!Z:Z,"v1.01p05")</f>
        <v>1</v>
      </c>
    </row>
    <row r="52" spans="1:14" ht="15">
      <c r="A52" s="74">
        <v>41</v>
      </c>
      <c r="B52" s="533" t="s">
        <v>411</v>
      </c>
      <c r="C52" s="533"/>
      <c r="D52" s="439" t="s">
        <v>412</v>
      </c>
      <c r="E52" s="114">
        <f>COUNTIFS(用例执行情况!C:C,"*AcuRev1320_042*")</f>
        <v>64</v>
      </c>
      <c r="F52" s="119">
        <f>COUNTIFS(用例执行情况!C:C,"*AcuRev1320_042*",用例执行情况!Z:Z,"v1.01p05")</f>
        <v>50</v>
      </c>
      <c r="G52" s="119">
        <f>COUNTIFS(用例执行情况!C:C,"*AcuRev1320_042*",用例执行情况!Z:Z,"v1.01p05",用例执行情况!AA:AA,"&lt;&gt;")</f>
        <v>50</v>
      </c>
      <c r="H52" s="119">
        <f>COUNTIFS(用例执行情况!C:C,"*AcuRev1320_042*",用例执行情况!Z:Z,"v1.01p05",用例执行情况!AA:AA,"Passed")</f>
        <v>35</v>
      </c>
      <c r="I52" s="119">
        <f>COUNTIFS(用例执行情况!C:C,"*AcuRev1320_042*",用例执行情况!Z:Z,"v1.01p05",用例执行情况!AA:AA,"Failed")</f>
        <v>15</v>
      </c>
      <c r="J52" s="119">
        <f>COUNTIFS(用例执行情况!C:C,"*AcuRev1320_042*",用例执行情况!Z:Z,"v1.01p05",用例执行情况!AA:AA,"Unavailable")</f>
        <v>0</v>
      </c>
      <c r="K52" s="119">
        <f>COUNTIFS(用例执行情况!C:C,"*AcuRev1320_042*",用例执行情况!Z:Z,"v1.01p05",用例执行情况!AA:AA,"Blocked")</f>
        <v>0</v>
      </c>
      <c r="L52" s="119"/>
      <c r="M52" s="76">
        <f>COUNTIFS(用例执行情况!C:C,"*AcuRev1320_042*",用例执行情况!Z:Z,"v1.01p05",用例执行情况!AA:AA,"&lt;&gt;")/COUNTIFS(用例执行情况!C:C,"*AcuRev1320_042*",用例执行情况!Z:Z,"v1.01p05")</f>
        <v>1</v>
      </c>
    </row>
    <row r="53" spans="1:14" ht="15">
      <c r="A53" s="74">
        <v>42</v>
      </c>
      <c r="B53" s="533" t="s">
        <v>413</v>
      </c>
      <c r="C53" s="533"/>
      <c r="D53" s="439" t="s">
        <v>414</v>
      </c>
      <c r="E53" s="114">
        <f>COUNTIFS(用例执行情况!C:C,"*AcuRev1320_043*")</f>
        <v>60</v>
      </c>
      <c r="F53" s="119">
        <f>COUNTIFS(用例执行情况!C:C,"*AcuRev1320_043*",用例执行情况!Z:Z,"v1.01p05")</f>
        <v>54</v>
      </c>
      <c r="G53" s="119">
        <f>COUNTIFS(用例执行情况!C:C,"*AcuRev1320_043*",用例执行情况!Z:Z,"v1.01p05",用例执行情况!AA:AA,"&lt;&gt;")</f>
        <v>54</v>
      </c>
      <c r="H53" s="119">
        <f>COUNTIFS(用例执行情况!C:C,"*AcuRev1320_043*",用例执行情况!Z:Z,"v1.01p05",用例执行情况!AA:AA,"Passed")</f>
        <v>50</v>
      </c>
      <c r="I53" s="119">
        <f>COUNTIFS(用例执行情况!C:C,"*AcuRev1320_043*",用例执行情况!Z:Z,"v1.01p05",用例执行情况!AA:AA,"Failed")</f>
        <v>3</v>
      </c>
      <c r="J53" s="119">
        <f>COUNTIFS(用例执行情况!C:C,"*AcuRev1320_043*",用例执行情况!Z:Z,"v1.01p05",用例执行情况!AA:AA,"Unavailable")</f>
        <v>1</v>
      </c>
      <c r="K53" s="119">
        <f>COUNTIFS(用例执行情况!C:C,"*AcuRev1320_043*",用例执行情况!Z:Z,"v1.01p05",用例执行情况!AA:AA,"Blocked")</f>
        <v>0</v>
      </c>
      <c r="L53" s="119"/>
      <c r="M53" s="76">
        <f>COUNTIFS(用例执行情况!C:C,"*AcuRev1320_043*",用例执行情况!Z:Z,"v1.01p05",用例执行情况!AA:AA,"&lt;&gt;")/COUNTIFS(用例执行情况!C:C,"*AcuRev1320_043*",用例执行情况!Z:Z,"v1.01p05")</f>
        <v>1</v>
      </c>
    </row>
    <row r="54" spans="1:14" ht="15">
      <c r="A54" s="74">
        <v>43</v>
      </c>
      <c r="B54" s="533" t="s">
        <v>415</v>
      </c>
      <c r="C54" s="533"/>
      <c r="D54" s="439" t="s">
        <v>416</v>
      </c>
      <c r="E54" s="114">
        <f>COUNTIFS(用例执行情况!C:C,"*AcuRev1320_044*")</f>
        <v>25</v>
      </c>
      <c r="F54" s="119">
        <f>COUNTIFS(用例执行情况!C:C,"*AcuRev1320_044*",用例执行情况!Z:Z,"v1.01p05")</f>
        <v>13</v>
      </c>
      <c r="G54" s="119">
        <f>COUNTIFS(用例执行情况!C:C,"*AcuRev1320_044*",用例执行情况!Z:Z,"v1.01p05",用例执行情况!AA:AA,"&lt;&gt;")</f>
        <v>13</v>
      </c>
      <c r="H54" s="119">
        <f>COUNTIFS(用例执行情况!C:C,"*AcuRev1320_044*",用例执行情况!Z:Z,"v1.01p05",用例执行情况!AA:AA,"Passed")</f>
        <v>11</v>
      </c>
      <c r="I54" s="119">
        <f>COUNTIFS(用例执行情况!C:C,"*AcuRev1320_044*",用例执行情况!Z:Z,"v1.01p05",用例执行情况!AA:AA,"Failed")</f>
        <v>2</v>
      </c>
      <c r="J54" s="119">
        <f>COUNTIFS(用例执行情况!C:C,"*AcuRev1320_044*",用例执行情况!Z:Z,"v1.01p05",用例执行情况!AA:AA,"Unavailable")</f>
        <v>0</v>
      </c>
      <c r="K54" s="119">
        <f>COUNTIFS(用例执行情况!C:C,"*AcuRev1320_044*",用例执行情况!Z:Z,"v1.01p05",用例执行情况!AA:AA,"Blocked")</f>
        <v>0</v>
      </c>
      <c r="L54" s="119"/>
      <c r="M54" s="76">
        <f>COUNTIFS(用例执行情况!C:C,"*AcuRev1320_044*",用例执行情况!Z:Z,"v1.01p05",用例执行情况!AA:AA,"&lt;&gt;")/COUNTIFS(用例执行情况!C:C,"*AcuRev1320_044*",用例执行情况!Z:Z,"v1.01p05")</f>
        <v>1</v>
      </c>
    </row>
    <row r="55" spans="1:14" ht="15">
      <c r="A55" s="74">
        <v>44</v>
      </c>
      <c r="B55" s="533" t="s">
        <v>417</v>
      </c>
      <c r="C55" s="533"/>
      <c r="D55" s="439" t="s">
        <v>418</v>
      </c>
      <c r="E55" s="114">
        <f>COUNTIFS(用例执行情况!C:C,"*AcuRev1320_045*")</f>
        <v>63</v>
      </c>
      <c r="F55" s="119">
        <f>COUNTIFS(用例执行情况!C:C,"*AcuRev1320_045*",用例执行情况!Z:Z,"v1.01p05")</f>
        <v>15</v>
      </c>
      <c r="G55" s="119">
        <f>COUNTIFS(用例执行情况!C:C,"*AcuRev1320_045*",用例执行情况!Z:Z,"v1.01p05",用例执行情况!AA:AA,"&lt;&gt;")</f>
        <v>15</v>
      </c>
      <c r="H55" s="119">
        <f>COUNTIFS(用例执行情况!C:C,"*AcuRev1320_045*",用例执行情况!Z:Z,"v1.01p05",用例执行情况!AA:AA,"Passed")</f>
        <v>13</v>
      </c>
      <c r="I55" s="119">
        <f>COUNTIFS(用例执行情况!C:C,"*AcuRev1320_045*",用例执行情况!Z:Z,"v1.01p05",用例执行情况!AA:AA,"Failed")</f>
        <v>1</v>
      </c>
      <c r="J55" s="119">
        <f>COUNTIFS(用例执行情况!C:C,"*AcuRev1320_045*",用例执行情况!Z:Z,"v1.01p05",用例执行情况!AA:AA,"Unavailable")</f>
        <v>0</v>
      </c>
      <c r="K55" s="119">
        <f>COUNTIFS(用例执行情况!C:C,"*AcuRev1320_045*",用例执行情况!Z:Z,"v1.01p05",用例执行情况!AA:AA,"Blocked")</f>
        <v>1</v>
      </c>
      <c r="L55" s="119"/>
      <c r="M55" s="76">
        <f>COUNTIFS(用例执行情况!C:C,"*AcuRev1320_045*",用例执行情况!Z:Z,"v1.01p05",用例执行情况!AA:AA,"&lt;&gt;")/COUNTIFS(用例执行情况!C:C,"*AcuRev1320_045*",用例执行情况!Z:Z,"v1.01p05")</f>
        <v>1</v>
      </c>
    </row>
    <row r="56" spans="1:14" ht="15">
      <c r="A56" s="74">
        <v>45</v>
      </c>
      <c r="B56" s="533" t="s">
        <v>419</v>
      </c>
      <c r="C56" s="533"/>
      <c r="D56" s="439" t="s">
        <v>420</v>
      </c>
      <c r="E56" s="114">
        <f>COUNTIFS(用例执行情况!C:C,"*AcuRev1320_046*")</f>
        <v>114</v>
      </c>
      <c r="F56" s="119">
        <f>COUNTIFS(用例执行情况!C:C,"*AcuRev1320_046*",用例执行情况!Z:Z,"v1.01p05")</f>
        <v>95</v>
      </c>
      <c r="G56" s="119">
        <f>COUNTIFS(用例执行情况!C:C,"*AcuRev1320_046*",用例执行情况!Z:Z,"v1.01p05",用例执行情况!AA:AA,"&lt;&gt;")</f>
        <v>95</v>
      </c>
      <c r="H56" s="119">
        <f>COUNTIFS(用例执行情况!C:C,"*AcuRev1320_046*",用例执行情况!Z:Z,"v1.01p05",用例执行情况!AA:AA,"Passed")</f>
        <v>78</v>
      </c>
      <c r="I56" s="119">
        <f>COUNTIFS(用例执行情况!C:C,"*AcuRev1320_046*",用例执行情况!Z:Z,"v1.01p05",用例执行情况!AA:AA,"Failed")</f>
        <v>12</v>
      </c>
      <c r="J56" s="119">
        <f>COUNTIFS(用例执行情况!C:C,"*AcuRev1320_046*",用例执行情况!Z:Z,"v1.01p05",用例执行情况!AA:AA,"Unavailable")</f>
        <v>4</v>
      </c>
      <c r="K56" s="119">
        <f>COUNTIFS(用例执行情况!C:C,"*AcuRev1320_046*",用例执行情况!Z:Z,"v1.01p05",用例执行情况!AA:AA,"Blocked")</f>
        <v>1</v>
      </c>
      <c r="L56" s="119"/>
      <c r="M56" s="76">
        <f>COUNTIFS(用例执行情况!C:C,"*AcuRev1320_046*",用例执行情况!Z:Z,"v1.01p05",用例执行情况!AA:AA,"&lt;&gt;")/COUNTIFS(用例执行情况!C:C,"*AcuRev1320_046*",用例执行情况!Z:Z,"v1.01p05")</f>
        <v>1</v>
      </c>
    </row>
    <row r="57" spans="1:14" ht="15">
      <c r="A57" s="74">
        <v>46</v>
      </c>
      <c r="B57" s="535" t="s">
        <v>421</v>
      </c>
      <c r="C57" s="536"/>
      <c r="D57" s="442" t="s">
        <v>422</v>
      </c>
      <c r="E57" s="114"/>
      <c r="F57" s="119">
        <v>30</v>
      </c>
      <c r="G57" s="119">
        <v>30</v>
      </c>
      <c r="H57" s="119"/>
      <c r="I57" s="119"/>
      <c r="J57" s="119"/>
      <c r="K57" s="119"/>
      <c r="L57" s="119"/>
      <c r="M57" s="76">
        <f>COUNTIFS(用例执行情况!C:C,"*AcuRev1320_046*",用例执行情况!Z:Z,"v1.01p05",用例执行情况!AA:AA,"&lt;&gt;")/COUNTIFS(用例执行情况!C:C,"*AcuRev1320_046*",用例执行情况!Z:Z,"v1.01p05")</f>
        <v>1</v>
      </c>
    </row>
    <row r="58" spans="1:14" ht="36" customHeight="1">
      <c r="A58" s="74">
        <v>46</v>
      </c>
      <c r="B58" s="534" t="s">
        <v>423</v>
      </c>
      <c r="C58" s="534"/>
      <c r="D58" s="431" t="s">
        <v>424</v>
      </c>
      <c r="E58" s="114"/>
      <c r="F58" s="119"/>
      <c r="G58" s="121" t="s">
        <v>363</v>
      </c>
      <c r="H58" s="121" t="s">
        <v>363</v>
      </c>
      <c r="I58" s="121" t="s">
        <v>363</v>
      </c>
      <c r="J58" s="121" t="s">
        <v>363</v>
      </c>
      <c r="K58" s="121" t="s">
        <v>363</v>
      </c>
      <c r="L58" s="121" t="s">
        <v>363</v>
      </c>
      <c r="M58" s="77">
        <v>1</v>
      </c>
      <c r="N58" s="425"/>
    </row>
    <row r="59" spans="1:14" ht="21.6" customHeight="1">
      <c r="A59" s="74">
        <v>47</v>
      </c>
      <c r="B59" s="533" t="s">
        <v>425</v>
      </c>
      <c r="C59" s="533"/>
      <c r="D59" s="439" t="s">
        <v>426</v>
      </c>
      <c r="E59" s="114"/>
      <c r="F59" s="121"/>
      <c r="G59" s="121" t="s">
        <v>363</v>
      </c>
      <c r="H59" s="121" t="s">
        <v>363</v>
      </c>
      <c r="I59" s="121" t="s">
        <v>363</v>
      </c>
      <c r="J59" s="121" t="s">
        <v>363</v>
      </c>
      <c r="K59" s="121" t="s">
        <v>363</v>
      </c>
      <c r="L59" s="121" t="s">
        <v>363</v>
      </c>
      <c r="M59" s="77">
        <v>1</v>
      </c>
      <c r="N59" s="96"/>
    </row>
    <row r="60" spans="1:14" ht="15">
      <c r="A60" s="409">
        <v>49</v>
      </c>
      <c r="B60" s="532" t="s">
        <v>427</v>
      </c>
      <c r="C60" s="532"/>
      <c r="D60" s="440" t="s">
        <v>428</v>
      </c>
      <c r="E60" s="430"/>
      <c r="F60" s="435"/>
      <c r="G60" s="435" t="s">
        <v>363</v>
      </c>
      <c r="H60" s="435" t="s">
        <v>363</v>
      </c>
      <c r="I60" s="435" t="s">
        <v>363</v>
      </c>
      <c r="J60" s="435" t="s">
        <v>363</v>
      </c>
      <c r="K60" s="435" t="s">
        <v>363</v>
      </c>
      <c r="L60" s="435" t="s">
        <v>363</v>
      </c>
      <c r="M60" s="436" t="s">
        <v>400</v>
      </c>
      <c r="N60" s="96"/>
    </row>
    <row r="61" spans="1:14" ht="15">
      <c r="A61" s="409">
        <v>50</v>
      </c>
      <c r="B61" s="532" t="s">
        <v>429</v>
      </c>
      <c r="C61" s="532"/>
      <c r="D61" s="440" t="s">
        <v>428</v>
      </c>
      <c r="E61" s="430"/>
      <c r="F61" s="435"/>
      <c r="G61" s="435" t="s">
        <v>363</v>
      </c>
      <c r="H61" s="435" t="s">
        <v>363</v>
      </c>
      <c r="I61" s="435" t="s">
        <v>363</v>
      </c>
      <c r="J61" s="435" t="s">
        <v>363</v>
      </c>
      <c r="K61" s="435" t="s">
        <v>363</v>
      </c>
      <c r="L61" s="435" t="s">
        <v>363</v>
      </c>
      <c r="M61" s="436" t="s">
        <v>400</v>
      </c>
      <c r="N61" s="96"/>
    </row>
    <row r="62" spans="1:14" ht="30.75" customHeight="1">
      <c r="A62" s="74">
        <v>53</v>
      </c>
      <c r="B62" s="534" t="s">
        <v>430</v>
      </c>
      <c r="C62" s="534"/>
      <c r="D62" s="439" t="s">
        <v>431</v>
      </c>
      <c r="E62" s="114"/>
      <c r="F62" s="121"/>
      <c r="G62" s="121" t="s">
        <v>363</v>
      </c>
      <c r="H62" s="121" t="s">
        <v>363</v>
      </c>
      <c r="I62" s="121" t="s">
        <v>363</v>
      </c>
      <c r="J62" s="121" t="s">
        <v>363</v>
      </c>
      <c r="K62" s="121" t="s">
        <v>363</v>
      </c>
      <c r="L62" s="121" t="s">
        <v>363</v>
      </c>
      <c r="M62" s="427">
        <v>1</v>
      </c>
      <c r="N62" s="96"/>
    </row>
    <row r="63" spans="1:14" ht="42" customHeight="1">
      <c r="A63" s="74">
        <v>54</v>
      </c>
      <c r="B63" s="534" t="s">
        <v>432</v>
      </c>
      <c r="C63" s="534"/>
      <c r="D63" s="439" t="s">
        <v>431</v>
      </c>
      <c r="E63" s="114"/>
      <c r="F63" s="121"/>
      <c r="G63" s="121" t="s">
        <v>363</v>
      </c>
      <c r="H63" s="121" t="s">
        <v>363</v>
      </c>
      <c r="I63" s="121" t="s">
        <v>363</v>
      </c>
      <c r="J63" s="121" t="s">
        <v>363</v>
      </c>
      <c r="K63" s="121" t="s">
        <v>363</v>
      </c>
      <c r="L63" s="121" t="s">
        <v>363</v>
      </c>
      <c r="M63" s="427">
        <v>1</v>
      </c>
      <c r="N63" s="96"/>
    </row>
    <row r="64" spans="1:14" ht="42" customHeight="1">
      <c r="A64" s="74">
        <v>55</v>
      </c>
      <c r="B64" s="534" t="s">
        <v>433</v>
      </c>
      <c r="C64" s="534"/>
      <c r="D64" s="442" t="s">
        <v>434</v>
      </c>
      <c r="E64" s="114"/>
      <c r="F64" s="121">
        <f>COUNTIFS(版本测试日报!K106:K269,"Zan Hu*")</f>
        <v>32</v>
      </c>
      <c r="G64" s="121" t="s">
        <v>363</v>
      </c>
      <c r="H64" s="121" t="s">
        <v>363</v>
      </c>
      <c r="I64" s="121" t="s">
        <v>363</v>
      </c>
      <c r="J64" s="121" t="s">
        <v>363</v>
      </c>
      <c r="K64" s="121" t="s">
        <v>363</v>
      </c>
      <c r="L64" s="121" t="s">
        <v>363</v>
      </c>
      <c r="M64" s="77">
        <f>COUNTIFS(版本测试日报!K106:K269,"Zan Hu*",版本测试日报!L106:L269,"&lt;&gt;")/COUNTIFS(版本测试日报!K106:K269,"Zan Hu*")</f>
        <v>1</v>
      </c>
      <c r="N64" s="96"/>
    </row>
    <row r="65" spans="1:14" ht="42" customHeight="1">
      <c r="A65" s="74">
        <v>56</v>
      </c>
      <c r="B65" s="534" t="s">
        <v>435</v>
      </c>
      <c r="C65" s="534"/>
      <c r="D65" s="439" t="s">
        <v>436</v>
      </c>
      <c r="E65" s="114"/>
      <c r="F65" s="410">
        <f>COUNTIFS(版本测试日报!K106:K269,"Jingru Liu*")+COUNTIFS(版本测试日报!K106:K269,"刘静茹*")</f>
        <v>51</v>
      </c>
      <c r="G65" s="121" t="s">
        <v>363</v>
      </c>
      <c r="H65" s="121" t="s">
        <v>363</v>
      </c>
      <c r="I65" s="121" t="s">
        <v>363</v>
      </c>
      <c r="J65" s="121" t="s">
        <v>363</v>
      </c>
      <c r="K65" s="121" t="s">
        <v>363</v>
      </c>
      <c r="L65" s="121" t="s">
        <v>363</v>
      </c>
      <c r="M65" s="77">
        <f>(COUNTIFS(版本测试日报!K106:K269,"Jingru Liu*",版本测试日报!L106:L269,"&lt;&gt;")+COUNTIFS(版本测试日报!K106:K269,"刘静茹*",版本测试日报!L106:L269,"&lt;&gt;"))/(COUNTIFS(版本测试日报!K106:K269,"Jingru Liu*")+COUNTIFS(版本测试日报!K106:K269,"刘静茹*"))</f>
        <v>1</v>
      </c>
      <c r="N65" s="96"/>
    </row>
    <row r="66" spans="1:14" ht="42" customHeight="1">
      <c r="A66" s="74">
        <v>57</v>
      </c>
      <c r="B66" s="534" t="s">
        <v>437</v>
      </c>
      <c r="C66" s="534"/>
      <c r="D66" s="439" t="s">
        <v>401</v>
      </c>
      <c r="E66" s="114"/>
      <c r="F66" s="410">
        <f>COUNTIFS(版本测试日报!K106:K269,"Lihong Wang*")+COUNTIFS(版本测试日报!K106:K269,"王丽红*")</f>
        <v>30</v>
      </c>
      <c r="G66" s="121" t="s">
        <v>363</v>
      </c>
      <c r="H66" s="121" t="s">
        <v>363</v>
      </c>
      <c r="I66" s="121" t="s">
        <v>363</v>
      </c>
      <c r="J66" s="121" t="s">
        <v>363</v>
      </c>
      <c r="K66" s="121" t="s">
        <v>363</v>
      </c>
      <c r="L66" s="121" t="s">
        <v>363</v>
      </c>
      <c r="M66" s="77">
        <f>(COUNTIFS(版本测试日报!K106:K269,"Lihong Wang*",版本测试日报!L106:L269,"&lt;&gt;")+COUNTIFS(版本测试日报!K106:K269,"王丽红*",版本测试日报!L106:L269,"&lt;&gt;"))/(COUNTIFS(版本测试日报!K106:K269,"Lihong Wang*")+COUNTIFS(版本测试日报!K106:K269,"王丽红*"))</f>
        <v>1</v>
      </c>
      <c r="N66" s="96"/>
    </row>
    <row r="67" spans="1:14" ht="42" customHeight="1">
      <c r="A67" s="74">
        <v>58</v>
      </c>
      <c r="B67" s="534" t="s">
        <v>438</v>
      </c>
      <c r="C67" s="534"/>
      <c r="D67" s="439" t="s">
        <v>439</v>
      </c>
      <c r="E67" s="114"/>
      <c r="F67" s="121">
        <f>COUNTIFS(版本测试日报!K106:K269,"Congsong Liu*")</f>
        <v>18</v>
      </c>
      <c r="G67" s="121" t="s">
        <v>363</v>
      </c>
      <c r="H67" s="121" t="s">
        <v>363</v>
      </c>
      <c r="I67" s="121" t="s">
        <v>363</v>
      </c>
      <c r="J67" s="121" t="s">
        <v>363</v>
      </c>
      <c r="K67" s="121" t="s">
        <v>363</v>
      </c>
      <c r="L67" s="121" t="s">
        <v>363</v>
      </c>
      <c r="M67" s="77">
        <f>COUNTIFS(版本测试日报!K106:K269,"Congsong Liu*",版本测试日报!L106:L269,"&lt;&gt;")/COUNTIFS(版本测试日报!K106:K269,"Congsong Liu*")</f>
        <v>1</v>
      </c>
      <c r="N67" s="96"/>
    </row>
    <row r="68" spans="1:14" ht="42" customHeight="1">
      <c r="A68" s="74">
        <v>59</v>
      </c>
      <c r="B68" s="534" t="s">
        <v>440</v>
      </c>
      <c r="C68" s="534"/>
      <c r="D68" s="439" t="s">
        <v>441</v>
      </c>
      <c r="E68" s="114"/>
      <c r="F68" s="121">
        <f>COUNTIFS(版本测试日报!K106:K269,"Renjie*")</f>
        <v>30</v>
      </c>
      <c r="G68" s="121" t="s">
        <v>363</v>
      </c>
      <c r="H68" s="121" t="s">
        <v>363</v>
      </c>
      <c r="I68" s="121" t="s">
        <v>363</v>
      </c>
      <c r="J68" s="121" t="s">
        <v>363</v>
      </c>
      <c r="K68" s="121" t="s">
        <v>363</v>
      </c>
      <c r="L68" s="121" t="s">
        <v>363</v>
      </c>
      <c r="M68" s="77">
        <f>COUNTIFS(版本测试日报!K106:K269,"Renjie*",版本测试日报!L106:L269,"&lt;&gt;")/COUNTIFS(版本测试日报!K106:K269,"Renjie*")</f>
        <v>1</v>
      </c>
      <c r="N68" s="96"/>
    </row>
    <row r="69" spans="1:14" ht="14.45">
      <c r="A69" s="74">
        <v>60</v>
      </c>
      <c r="B69" s="511" t="s">
        <v>442</v>
      </c>
      <c r="C69" s="511"/>
      <c r="D69" s="122"/>
      <c r="E69" s="122">
        <f>SUM(E12:E56)</f>
        <v>1809</v>
      </c>
      <c r="F69" s="123">
        <f>SUM(F12:F42)+SUM(F45:F57)</f>
        <v>982</v>
      </c>
      <c r="G69" s="123">
        <f>SUM(G12:G57)</f>
        <v>982</v>
      </c>
      <c r="H69" s="123">
        <f t="shared" ref="H69:K69" si="0">SUM(H12:H56)</f>
        <v>793</v>
      </c>
      <c r="I69" s="123">
        <f t="shared" si="0"/>
        <v>106</v>
      </c>
      <c r="J69" s="123">
        <f t="shared" si="0"/>
        <v>27</v>
      </c>
      <c r="K69" s="123">
        <f t="shared" si="0"/>
        <v>26</v>
      </c>
      <c r="L69" s="123"/>
      <c r="M69" s="77">
        <f>G69/F69</f>
        <v>1</v>
      </c>
      <c r="N69" s="96"/>
    </row>
    <row r="70" spans="1:14" ht="14.45">
      <c r="A70" s="74">
        <v>61</v>
      </c>
      <c r="B70" s="511" t="s">
        <v>443</v>
      </c>
      <c r="C70" s="511"/>
      <c r="D70" s="122"/>
      <c r="E70" s="122"/>
      <c r="F70" s="123">
        <f>SUM(F64:F68)</f>
        <v>161</v>
      </c>
      <c r="G70" s="116" t="s">
        <v>363</v>
      </c>
      <c r="H70" s="116" t="s">
        <v>363</v>
      </c>
      <c r="I70" s="116" t="s">
        <v>363</v>
      </c>
      <c r="J70" s="116" t="s">
        <v>363</v>
      </c>
      <c r="K70" s="116" t="s">
        <v>363</v>
      </c>
      <c r="L70" s="121" t="s">
        <v>363</v>
      </c>
      <c r="M70" s="78">
        <f>(COUNTIFS(版本测试日报!K106:K269,"Zan Hu*",版本测试日报!L106:L269,"&lt;&gt;")+(COUNTIFS(版本测试日报!K106:K269,"Jingru Liu*",版本测试日报!L106:L269,"&lt;&gt;")+COUNTIFS(版本测试日报!K106:K269,"刘静茹*",版本测试日报!L106:L269,"&lt;&gt;"))+(COUNTIFS(版本测试日报!K106:K269,"Lihong Wang*",版本测试日报!L106:L269,"&lt;&gt;")+COUNTIFS(版本测试日报!K106:K269,"王丽红*",版本测试日报!L106:L269,"&lt;&gt;"))+COUNTIFS(版本测试日报!K106:K269,"Congsong Liu*",版本测试日报!L106:L269,"&lt;&gt;")+(COUNTIFS(版本测试日报!K106:K269,"Yang Wang*",版本测试日报!L106:L269,"&lt;&gt;")+COUNTIFS(版本测试日报!K106:K269,"王洋*",版本测试日报!L106:L269,"&lt;&gt;")))/F70</f>
        <v>0.81366459627329191</v>
      </c>
    </row>
    <row r="71" spans="1:14" ht="15.6">
      <c r="A71" s="512" t="s">
        <v>444</v>
      </c>
      <c r="B71" s="512"/>
      <c r="C71" s="512"/>
      <c r="D71" s="512"/>
      <c r="E71" s="512"/>
      <c r="F71" s="512"/>
      <c r="G71" s="512"/>
      <c r="H71" s="512"/>
      <c r="I71" s="512"/>
      <c r="J71" s="512"/>
      <c r="K71" s="512"/>
      <c r="L71" s="512"/>
      <c r="M71" s="512"/>
    </row>
    <row r="72" spans="1:14" ht="15.75" customHeight="1">
      <c r="A72" s="79" t="s">
        <v>445</v>
      </c>
      <c r="B72" s="510" t="s">
        <v>446</v>
      </c>
      <c r="C72" s="510"/>
      <c r="D72" s="510"/>
      <c r="E72" s="510"/>
      <c r="F72" s="510"/>
      <c r="G72" s="510"/>
      <c r="H72" s="510"/>
      <c r="I72" s="510"/>
      <c r="J72" s="510"/>
      <c r="K72" s="510"/>
      <c r="L72" s="124" t="s">
        <v>447</v>
      </c>
      <c r="M72" s="80" t="s">
        <v>448</v>
      </c>
    </row>
    <row r="73" spans="1:14" ht="15.75" customHeight="1">
      <c r="A73" s="465" t="s">
        <v>449</v>
      </c>
      <c r="B73" s="506" t="s">
        <v>450</v>
      </c>
      <c r="C73" s="507"/>
      <c r="D73" s="507"/>
      <c r="E73" s="507"/>
      <c r="F73" s="507"/>
      <c r="G73" s="507"/>
      <c r="H73" s="507"/>
      <c r="I73" s="507"/>
      <c r="J73" s="507"/>
      <c r="K73" s="508"/>
      <c r="L73" s="466" t="s">
        <v>451</v>
      </c>
      <c r="M73" s="466" t="s">
        <v>452</v>
      </c>
    </row>
    <row r="74" spans="1:14" ht="15.75" customHeight="1">
      <c r="A74" s="465" t="s">
        <v>453</v>
      </c>
      <c r="B74" s="506" t="s">
        <v>454</v>
      </c>
      <c r="C74" s="507"/>
      <c r="D74" s="507"/>
      <c r="E74" s="507"/>
      <c r="F74" s="507"/>
      <c r="G74" s="507"/>
      <c r="H74" s="507"/>
      <c r="I74" s="507"/>
      <c r="J74" s="507"/>
      <c r="K74" s="508"/>
      <c r="L74" s="466" t="s">
        <v>451</v>
      </c>
      <c r="M74" s="466" t="s">
        <v>384</v>
      </c>
    </row>
    <row r="75" spans="1:14" ht="15.75" customHeight="1">
      <c r="A75" s="465" t="s">
        <v>455</v>
      </c>
      <c r="B75" s="506" t="s">
        <v>456</v>
      </c>
      <c r="C75" s="507"/>
      <c r="D75" s="507"/>
      <c r="E75" s="507"/>
      <c r="F75" s="507"/>
      <c r="G75" s="507"/>
      <c r="H75" s="507"/>
      <c r="I75" s="507"/>
      <c r="J75" s="507"/>
      <c r="K75" s="508"/>
      <c r="L75" s="466" t="s">
        <v>451</v>
      </c>
      <c r="M75" s="466" t="s">
        <v>457</v>
      </c>
    </row>
    <row r="76" spans="1:14" ht="15.75" customHeight="1">
      <c r="A76" s="465" t="s">
        <v>458</v>
      </c>
      <c r="B76" s="506" t="s">
        <v>459</v>
      </c>
      <c r="C76" s="507"/>
      <c r="D76" s="507"/>
      <c r="E76" s="507"/>
      <c r="F76" s="507"/>
      <c r="G76" s="507"/>
      <c r="H76" s="507"/>
      <c r="I76" s="507"/>
      <c r="J76" s="507"/>
      <c r="K76" s="508"/>
      <c r="L76" s="466" t="s">
        <v>451</v>
      </c>
      <c r="M76" s="466" t="s">
        <v>389</v>
      </c>
    </row>
    <row r="77" spans="1:14" ht="15.75" customHeight="1">
      <c r="A77" s="465" t="s">
        <v>460</v>
      </c>
      <c r="B77" s="506" t="s">
        <v>461</v>
      </c>
      <c r="C77" s="507"/>
      <c r="D77" s="507"/>
      <c r="E77" s="507"/>
      <c r="F77" s="507"/>
      <c r="G77" s="507"/>
      <c r="H77" s="507"/>
      <c r="I77" s="507"/>
      <c r="J77" s="507"/>
      <c r="K77" s="508"/>
      <c r="L77" s="466" t="s">
        <v>462</v>
      </c>
      <c r="M77" s="466" t="s">
        <v>463</v>
      </c>
    </row>
    <row r="78" spans="1:14" ht="15.75" customHeight="1">
      <c r="A78" s="465" t="s">
        <v>464</v>
      </c>
      <c r="B78" s="506" t="s">
        <v>465</v>
      </c>
      <c r="C78" s="507"/>
      <c r="D78" s="507"/>
      <c r="E78" s="507"/>
      <c r="F78" s="507"/>
      <c r="G78" s="507"/>
      <c r="H78" s="507"/>
      <c r="I78" s="507"/>
      <c r="J78" s="507"/>
      <c r="K78" s="508"/>
      <c r="L78" s="466" t="s">
        <v>451</v>
      </c>
      <c r="M78" s="466" t="s">
        <v>384</v>
      </c>
    </row>
    <row r="79" spans="1:14" ht="15.75" customHeight="1">
      <c r="A79" s="465" t="s">
        <v>466</v>
      </c>
      <c r="B79" s="506" t="s">
        <v>467</v>
      </c>
      <c r="C79" s="507"/>
      <c r="D79" s="507"/>
      <c r="E79" s="507"/>
      <c r="F79" s="507"/>
      <c r="G79" s="507"/>
      <c r="H79" s="507"/>
      <c r="I79" s="507"/>
      <c r="J79" s="507"/>
      <c r="K79" s="508"/>
      <c r="L79" s="466" t="s">
        <v>462</v>
      </c>
      <c r="M79" s="466" t="s">
        <v>468</v>
      </c>
    </row>
    <row r="80" spans="1:14" ht="15.75" customHeight="1">
      <c r="A80" s="465" t="s">
        <v>469</v>
      </c>
      <c r="B80" s="506" t="s">
        <v>470</v>
      </c>
      <c r="C80" s="507"/>
      <c r="D80" s="507"/>
      <c r="E80" s="507"/>
      <c r="F80" s="507"/>
      <c r="G80" s="507"/>
      <c r="H80" s="507"/>
      <c r="I80" s="507"/>
      <c r="J80" s="507"/>
      <c r="K80" s="508"/>
      <c r="L80" s="466" t="s">
        <v>451</v>
      </c>
      <c r="M80" s="466" t="s">
        <v>471</v>
      </c>
    </row>
    <row r="81" spans="1:16" ht="15.75" customHeight="1">
      <c r="A81" s="465" t="s">
        <v>472</v>
      </c>
      <c r="B81" s="506" t="s">
        <v>473</v>
      </c>
      <c r="C81" s="507"/>
      <c r="D81" s="507"/>
      <c r="E81" s="507"/>
      <c r="F81" s="507"/>
      <c r="G81" s="507"/>
      <c r="H81" s="507"/>
      <c r="I81" s="507"/>
      <c r="J81" s="507"/>
      <c r="K81" s="508"/>
      <c r="L81" s="466" t="s">
        <v>451</v>
      </c>
      <c r="M81" s="466" t="s">
        <v>452</v>
      </c>
    </row>
    <row r="82" spans="1:16" ht="15.75" customHeight="1">
      <c r="A82" s="125" t="s">
        <v>474</v>
      </c>
      <c r="B82" s="506" t="s">
        <v>475</v>
      </c>
      <c r="C82" s="507"/>
      <c r="D82" s="507"/>
      <c r="E82" s="507"/>
      <c r="F82" s="507"/>
      <c r="G82" s="507"/>
      <c r="H82" s="507"/>
      <c r="I82" s="507"/>
      <c r="J82" s="507"/>
      <c r="K82" s="508"/>
      <c r="L82" s="126" t="s">
        <v>451</v>
      </c>
      <c r="M82" s="126" t="s">
        <v>49</v>
      </c>
    </row>
    <row r="83" spans="1:16" ht="15.75" customHeight="1">
      <c r="A83" s="125" t="s">
        <v>476</v>
      </c>
      <c r="B83" s="506" t="s">
        <v>477</v>
      </c>
      <c r="C83" s="507"/>
      <c r="D83" s="507"/>
      <c r="E83" s="507"/>
      <c r="F83" s="507"/>
      <c r="G83" s="507"/>
      <c r="H83" s="507"/>
      <c r="I83" s="507"/>
      <c r="J83" s="507"/>
      <c r="K83" s="508"/>
      <c r="L83" s="126" t="s">
        <v>451</v>
      </c>
      <c r="M83" s="126" t="s">
        <v>49</v>
      </c>
      <c r="N83" s="455"/>
    </row>
    <row r="84" spans="1:16" ht="15.75" customHeight="1">
      <c r="A84" s="125" t="s">
        <v>478</v>
      </c>
      <c r="B84" s="506" t="s">
        <v>479</v>
      </c>
      <c r="C84" s="507"/>
      <c r="D84" s="507"/>
      <c r="E84" s="507"/>
      <c r="F84" s="507"/>
      <c r="G84" s="507"/>
      <c r="H84" s="507"/>
      <c r="I84" s="507"/>
      <c r="J84" s="507"/>
      <c r="K84" s="508"/>
      <c r="L84" s="126" t="s">
        <v>451</v>
      </c>
      <c r="M84" s="126" t="s">
        <v>471</v>
      </c>
      <c r="N84" s="455"/>
    </row>
    <row r="85" spans="1:16" ht="15.75" customHeight="1">
      <c r="A85" s="125" t="s">
        <v>480</v>
      </c>
      <c r="B85" s="506" t="s">
        <v>481</v>
      </c>
      <c r="C85" s="507"/>
      <c r="D85" s="507"/>
      <c r="E85" s="507"/>
      <c r="F85" s="507"/>
      <c r="G85" s="507"/>
      <c r="H85" s="507"/>
      <c r="I85" s="507"/>
      <c r="J85" s="507"/>
      <c r="K85" s="508"/>
      <c r="L85" s="126" t="s">
        <v>451</v>
      </c>
      <c r="M85" s="126" t="s">
        <v>482</v>
      </c>
      <c r="N85" s="455"/>
      <c r="O85" s="455"/>
      <c r="P85" s="455"/>
    </row>
    <row r="86" spans="1:16" ht="15.75" customHeight="1">
      <c r="A86" s="125" t="s">
        <v>483</v>
      </c>
      <c r="B86" s="506" t="s">
        <v>484</v>
      </c>
      <c r="C86" s="507"/>
      <c r="D86" s="507"/>
      <c r="E86" s="507"/>
      <c r="F86" s="507"/>
      <c r="G86" s="507"/>
      <c r="H86" s="507"/>
      <c r="I86" s="507"/>
      <c r="J86" s="507"/>
      <c r="K86" s="508"/>
      <c r="L86" s="126" t="s">
        <v>451</v>
      </c>
      <c r="M86" s="126" t="s">
        <v>419</v>
      </c>
      <c r="N86" s="455"/>
    </row>
    <row r="87" spans="1:16" ht="15.75" customHeight="1">
      <c r="A87" s="125" t="s">
        <v>485</v>
      </c>
      <c r="B87" s="506" t="s">
        <v>486</v>
      </c>
      <c r="C87" s="507"/>
      <c r="D87" s="507"/>
      <c r="E87" s="507"/>
      <c r="F87" s="507"/>
      <c r="G87" s="507"/>
      <c r="H87" s="507"/>
      <c r="I87" s="507"/>
      <c r="J87" s="507"/>
      <c r="K87" s="508"/>
      <c r="L87" s="126" t="s">
        <v>451</v>
      </c>
      <c r="M87" s="126" t="s">
        <v>91</v>
      </c>
    </row>
    <row r="88" spans="1:16" ht="15.75" customHeight="1">
      <c r="A88" s="125" t="s">
        <v>487</v>
      </c>
      <c r="B88" s="506" t="s">
        <v>488</v>
      </c>
      <c r="C88" s="507"/>
      <c r="D88" s="507"/>
      <c r="E88" s="507"/>
      <c r="F88" s="507"/>
      <c r="G88" s="507"/>
      <c r="H88" s="507"/>
      <c r="I88" s="507"/>
      <c r="J88" s="507"/>
      <c r="K88" s="508"/>
      <c r="L88" s="126" t="s">
        <v>489</v>
      </c>
      <c r="M88" s="126" t="s">
        <v>419</v>
      </c>
    </row>
    <row r="89" spans="1:16" ht="15.75" customHeight="1">
      <c r="A89" s="125" t="s">
        <v>490</v>
      </c>
      <c r="B89" s="506" t="s">
        <v>491</v>
      </c>
      <c r="C89" s="507"/>
      <c r="D89" s="507"/>
      <c r="E89" s="507"/>
      <c r="F89" s="507"/>
      <c r="G89" s="507"/>
      <c r="H89" s="507"/>
      <c r="I89" s="507"/>
      <c r="J89" s="507"/>
      <c r="K89" s="508"/>
      <c r="L89" s="126" t="s">
        <v>451</v>
      </c>
      <c r="M89" s="126" t="s">
        <v>492</v>
      </c>
    </row>
    <row r="90" spans="1:16" ht="15.75" customHeight="1">
      <c r="A90" s="125" t="s">
        <v>493</v>
      </c>
      <c r="B90" s="506" t="s">
        <v>494</v>
      </c>
      <c r="C90" s="507"/>
      <c r="D90" s="507"/>
      <c r="E90" s="507"/>
      <c r="F90" s="507"/>
      <c r="G90" s="507"/>
      <c r="H90" s="507"/>
      <c r="I90" s="507"/>
      <c r="J90" s="507"/>
      <c r="K90" s="508"/>
      <c r="L90" s="126" t="s">
        <v>451</v>
      </c>
      <c r="M90" s="126" t="s">
        <v>492</v>
      </c>
    </row>
    <row r="91" spans="1:16" ht="15.75" customHeight="1">
      <c r="A91" s="125" t="s">
        <v>495</v>
      </c>
      <c r="B91" s="506" t="s">
        <v>496</v>
      </c>
      <c r="C91" s="507"/>
      <c r="D91" s="507"/>
      <c r="E91" s="507"/>
      <c r="F91" s="507"/>
      <c r="G91" s="507"/>
      <c r="H91" s="507"/>
      <c r="I91" s="507"/>
      <c r="J91" s="507"/>
      <c r="K91" s="508"/>
      <c r="L91" s="126" t="s">
        <v>451</v>
      </c>
      <c r="M91" s="126" t="s">
        <v>419</v>
      </c>
    </row>
    <row r="92" spans="1:16" ht="15.75" customHeight="1">
      <c r="A92" s="125" t="s">
        <v>497</v>
      </c>
      <c r="B92" s="506" t="s">
        <v>498</v>
      </c>
      <c r="C92" s="507"/>
      <c r="D92" s="507"/>
      <c r="E92" s="507"/>
      <c r="F92" s="507"/>
      <c r="G92" s="507"/>
      <c r="H92" s="507"/>
      <c r="I92" s="507"/>
      <c r="J92" s="507"/>
      <c r="K92" s="508"/>
      <c r="L92" s="126" t="s">
        <v>451</v>
      </c>
      <c r="M92" s="126" t="s">
        <v>419</v>
      </c>
    </row>
    <row r="93" spans="1:16" ht="15.75" customHeight="1">
      <c r="A93" s="125" t="s">
        <v>499</v>
      </c>
      <c r="B93" s="506" t="s">
        <v>500</v>
      </c>
      <c r="C93" s="507"/>
      <c r="D93" s="507"/>
      <c r="E93" s="507"/>
      <c r="F93" s="507"/>
      <c r="G93" s="507"/>
      <c r="H93" s="507"/>
      <c r="I93" s="507"/>
      <c r="J93" s="507"/>
      <c r="K93" s="508"/>
      <c r="L93" s="126" t="s">
        <v>451</v>
      </c>
      <c r="M93" s="126" t="s">
        <v>501</v>
      </c>
    </row>
    <row r="94" spans="1:16" ht="15.75" customHeight="1">
      <c r="A94" s="125" t="s">
        <v>502</v>
      </c>
      <c r="B94" s="506" t="s">
        <v>503</v>
      </c>
      <c r="C94" s="507"/>
      <c r="D94" s="507"/>
      <c r="E94" s="507"/>
      <c r="F94" s="507"/>
      <c r="G94" s="507"/>
      <c r="H94" s="507"/>
      <c r="I94" s="507"/>
      <c r="J94" s="507"/>
      <c r="K94" s="508"/>
      <c r="L94" s="126" t="s">
        <v>451</v>
      </c>
      <c r="M94" s="126" t="s">
        <v>504</v>
      </c>
    </row>
    <row r="95" spans="1:16" ht="15.75" customHeight="1">
      <c r="A95" s="125" t="s">
        <v>505</v>
      </c>
      <c r="B95" s="506" t="s">
        <v>506</v>
      </c>
      <c r="C95" s="507"/>
      <c r="D95" s="507"/>
      <c r="E95" s="507"/>
      <c r="F95" s="507"/>
      <c r="G95" s="507"/>
      <c r="H95" s="507"/>
      <c r="I95" s="507"/>
      <c r="J95" s="507"/>
      <c r="K95" s="508"/>
      <c r="L95" s="126" t="s">
        <v>489</v>
      </c>
      <c r="M95" s="126" t="s">
        <v>419</v>
      </c>
    </row>
    <row r="96" spans="1:16" ht="15.75" customHeight="1">
      <c r="A96" s="125" t="s">
        <v>507</v>
      </c>
      <c r="B96" s="506" t="s">
        <v>508</v>
      </c>
      <c r="C96" s="507"/>
      <c r="D96" s="507"/>
      <c r="E96" s="507"/>
      <c r="F96" s="507"/>
      <c r="G96" s="507"/>
      <c r="H96" s="507"/>
      <c r="I96" s="507"/>
      <c r="J96" s="507"/>
      <c r="K96" s="508"/>
      <c r="L96" s="126" t="s">
        <v>451</v>
      </c>
      <c r="M96" s="126" t="s">
        <v>376</v>
      </c>
    </row>
    <row r="97" spans="1:13" ht="15.75" customHeight="1">
      <c r="A97" s="125" t="s">
        <v>509</v>
      </c>
      <c r="B97" s="506" t="s">
        <v>510</v>
      </c>
      <c r="C97" s="507"/>
      <c r="D97" s="507"/>
      <c r="E97" s="507"/>
      <c r="F97" s="507"/>
      <c r="G97" s="507"/>
      <c r="H97" s="507"/>
      <c r="I97" s="507"/>
      <c r="J97" s="507"/>
      <c r="K97" s="508"/>
      <c r="L97" s="126" t="s">
        <v>451</v>
      </c>
      <c r="M97" s="126" t="s">
        <v>34</v>
      </c>
    </row>
    <row r="98" spans="1:13" ht="15.75" customHeight="1">
      <c r="A98" s="125" t="s">
        <v>511</v>
      </c>
      <c r="B98" s="506" t="s">
        <v>512</v>
      </c>
      <c r="C98" s="507"/>
      <c r="D98" s="507"/>
      <c r="E98" s="507"/>
      <c r="F98" s="507"/>
      <c r="G98" s="507"/>
      <c r="H98" s="507"/>
      <c r="I98" s="507"/>
      <c r="J98" s="507"/>
      <c r="K98" s="508"/>
      <c r="L98" s="126" t="s">
        <v>462</v>
      </c>
      <c r="M98" s="126" t="s">
        <v>492</v>
      </c>
    </row>
    <row r="99" spans="1:13" ht="15.75" customHeight="1">
      <c r="A99" s="125" t="s">
        <v>513</v>
      </c>
      <c r="B99" s="506" t="s">
        <v>514</v>
      </c>
      <c r="C99" s="507"/>
      <c r="D99" s="507"/>
      <c r="E99" s="507"/>
      <c r="F99" s="507"/>
      <c r="G99" s="507"/>
      <c r="H99" s="507"/>
      <c r="I99" s="507"/>
      <c r="J99" s="507"/>
      <c r="K99" s="508"/>
      <c r="L99" s="126" t="s">
        <v>462</v>
      </c>
      <c r="M99" s="126" t="s">
        <v>419</v>
      </c>
    </row>
    <row r="100" spans="1:13" ht="15.75" customHeight="1">
      <c r="A100" s="125" t="s">
        <v>515</v>
      </c>
      <c r="B100" s="506" t="s">
        <v>516</v>
      </c>
      <c r="C100" s="507"/>
      <c r="D100" s="507"/>
      <c r="E100" s="507"/>
      <c r="F100" s="507"/>
      <c r="G100" s="507"/>
      <c r="H100" s="507"/>
      <c r="I100" s="507"/>
      <c r="J100" s="507"/>
      <c r="K100" s="508"/>
      <c r="L100" s="126" t="s">
        <v>451</v>
      </c>
      <c r="M100" s="126" t="s">
        <v>419</v>
      </c>
    </row>
    <row r="101" spans="1:13" ht="15.75" customHeight="1">
      <c r="A101" s="125" t="s">
        <v>517</v>
      </c>
      <c r="B101" s="506" t="s">
        <v>518</v>
      </c>
      <c r="C101" s="507"/>
      <c r="D101" s="507"/>
      <c r="E101" s="507"/>
      <c r="F101" s="507"/>
      <c r="G101" s="507"/>
      <c r="H101" s="507"/>
      <c r="I101" s="507"/>
      <c r="J101" s="507"/>
      <c r="K101" s="508"/>
      <c r="L101" s="126" t="s">
        <v>451</v>
      </c>
      <c r="M101" s="126" t="s">
        <v>419</v>
      </c>
    </row>
    <row r="102" spans="1:13" ht="15.75" customHeight="1">
      <c r="A102" s="360"/>
      <c r="B102" s="457"/>
      <c r="C102" s="458"/>
      <c r="D102" s="458"/>
      <c r="E102" s="458"/>
      <c r="F102" s="458"/>
      <c r="G102" s="458"/>
      <c r="H102" s="458"/>
      <c r="I102" s="458"/>
      <c r="J102" s="458"/>
      <c r="K102" s="459"/>
      <c r="L102" s="360"/>
      <c r="M102" s="360"/>
    </row>
    <row r="103" spans="1:13" ht="24.95" customHeight="1">
      <c r="A103" s="125"/>
      <c r="B103" s="506"/>
      <c r="C103" s="507"/>
      <c r="D103" s="507"/>
      <c r="E103" s="507"/>
      <c r="F103" s="507"/>
      <c r="G103" s="507"/>
      <c r="H103" s="507"/>
      <c r="I103" s="507"/>
      <c r="J103" s="507"/>
      <c r="K103" s="508"/>
      <c r="L103" s="126"/>
      <c r="M103" s="126"/>
    </row>
    <row r="104" spans="1:13" ht="15.6">
      <c r="A104" s="512" t="s">
        <v>519</v>
      </c>
      <c r="B104" s="522"/>
      <c r="C104" s="522"/>
      <c r="D104" s="522"/>
      <c r="E104" s="522"/>
      <c r="F104" s="522"/>
      <c r="G104" s="522"/>
      <c r="H104" s="522"/>
      <c r="I104" s="522"/>
      <c r="J104" s="522"/>
      <c r="K104" s="522"/>
      <c r="L104" s="522"/>
      <c r="M104" s="523"/>
    </row>
    <row r="105" spans="1:13" ht="20.25" customHeight="1">
      <c r="A105" s="81" t="s">
        <v>445</v>
      </c>
      <c r="B105" s="524" t="s">
        <v>520</v>
      </c>
      <c r="C105" s="525"/>
      <c r="D105" s="525"/>
      <c r="E105" s="525"/>
      <c r="F105" s="525"/>
      <c r="G105" s="525"/>
      <c r="H105" s="525"/>
      <c r="I105" s="526"/>
      <c r="J105" s="127" t="s">
        <v>521</v>
      </c>
      <c r="K105" s="128" t="s">
        <v>522</v>
      </c>
      <c r="L105" s="128" t="s">
        <v>523</v>
      </c>
      <c r="M105" s="82" t="s">
        <v>139</v>
      </c>
    </row>
    <row r="106" spans="1:13" ht="35.1" customHeight="1">
      <c r="A106" s="360" t="s">
        <v>524</v>
      </c>
      <c r="B106" s="513" t="s">
        <v>525</v>
      </c>
      <c r="C106" s="514"/>
      <c r="D106" s="514"/>
      <c r="E106" s="514"/>
      <c r="F106" s="514"/>
      <c r="G106" s="514"/>
      <c r="H106" s="514"/>
      <c r="I106" s="515"/>
      <c r="J106" s="360" t="s">
        <v>468</v>
      </c>
      <c r="K106" s="411" t="s">
        <v>526</v>
      </c>
      <c r="L106" s="129" t="s">
        <v>527</v>
      </c>
      <c r="M106" s="84"/>
    </row>
    <row r="107" spans="1:13" ht="35.1" customHeight="1">
      <c r="A107" s="360" t="s">
        <v>528</v>
      </c>
      <c r="B107" s="513" t="s">
        <v>529</v>
      </c>
      <c r="C107" s="514"/>
      <c r="D107" s="514"/>
      <c r="E107" s="514"/>
      <c r="F107" s="514"/>
      <c r="G107" s="514"/>
      <c r="H107" s="514"/>
      <c r="I107" s="515"/>
      <c r="J107" s="360" t="s">
        <v>452</v>
      </c>
      <c r="K107" s="411" t="s">
        <v>526</v>
      </c>
      <c r="L107" s="129" t="s">
        <v>527</v>
      </c>
      <c r="M107" s="84"/>
    </row>
    <row r="108" spans="1:13" ht="35.1" customHeight="1">
      <c r="A108" s="360" t="s">
        <v>530</v>
      </c>
      <c r="B108" s="513" t="s">
        <v>531</v>
      </c>
      <c r="C108" s="514"/>
      <c r="D108" s="514"/>
      <c r="E108" s="514"/>
      <c r="F108" s="514"/>
      <c r="G108" s="514"/>
      <c r="H108" s="514"/>
      <c r="I108" s="515"/>
      <c r="J108" s="360" t="s">
        <v>471</v>
      </c>
      <c r="K108" s="411" t="s">
        <v>532</v>
      </c>
      <c r="L108" s="129" t="s">
        <v>527</v>
      </c>
      <c r="M108" s="412"/>
    </row>
    <row r="109" spans="1:13" ht="35.1" customHeight="1">
      <c r="A109" s="360" t="s">
        <v>533</v>
      </c>
      <c r="B109" s="513" t="s">
        <v>534</v>
      </c>
      <c r="C109" s="514"/>
      <c r="D109" s="514"/>
      <c r="E109" s="514"/>
      <c r="F109" s="514"/>
      <c r="G109" s="514"/>
      <c r="H109" s="514"/>
      <c r="I109" s="515"/>
      <c r="J109" s="360" t="s">
        <v>471</v>
      </c>
      <c r="K109" s="411" t="s">
        <v>526</v>
      </c>
      <c r="L109" s="129" t="s">
        <v>527</v>
      </c>
      <c r="M109" s="84"/>
    </row>
    <row r="110" spans="1:13" ht="35.1" customHeight="1">
      <c r="A110" s="360" t="s">
        <v>535</v>
      </c>
      <c r="B110" s="513" t="s">
        <v>536</v>
      </c>
      <c r="C110" s="514"/>
      <c r="D110" s="514"/>
      <c r="E110" s="514"/>
      <c r="F110" s="514"/>
      <c r="G110" s="514"/>
      <c r="H110" s="514"/>
      <c r="I110" s="515"/>
      <c r="J110" s="360" t="s">
        <v>471</v>
      </c>
      <c r="K110" s="411" t="s">
        <v>526</v>
      </c>
      <c r="L110" s="129" t="s">
        <v>527</v>
      </c>
      <c r="M110" s="84"/>
    </row>
    <row r="111" spans="1:13" ht="35.1" customHeight="1">
      <c r="A111" s="360" t="s">
        <v>537</v>
      </c>
      <c r="B111" s="513" t="s">
        <v>538</v>
      </c>
      <c r="C111" s="514"/>
      <c r="D111" s="514"/>
      <c r="E111" s="514"/>
      <c r="F111" s="514"/>
      <c r="G111" s="514"/>
      <c r="H111" s="514"/>
      <c r="I111" s="515"/>
      <c r="J111" s="360" t="s">
        <v>471</v>
      </c>
      <c r="K111" s="411" t="s">
        <v>526</v>
      </c>
      <c r="L111" s="129" t="s">
        <v>527</v>
      </c>
      <c r="M111" s="84"/>
    </row>
    <row r="112" spans="1:13" ht="35.1" customHeight="1">
      <c r="A112" s="360" t="s">
        <v>539</v>
      </c>
      <c r="B112" s="513" t="s">
        <v>540</v>
      </c>
      <c r="C112" s="514"/>
      <c r="D112" s="514"/>
      <c r="E112" s="514"/>
      <c r="F112" s="514"/>
      <c r="G112" s="514"/>
      <c r="H112" s="514"/>
      <c r="I112" s="515"/>
      <c r="J112" s="360" t="s">
        <v>541</v>
      </c>
      <c r="K112" s="411" t="s">
        <v>526</v>
      </c>
      <c r="L112" s="129" t="s">
        <v>527</v>
      </c>
      <c r="M112" s="84"/>
    </row>
    <row r="113" spans="1:13" ht="35.1" customHeight="1">
      <c r="A113" s="360" t="s">
        <v>542</v>
      </c>
      <c r="B113" s="513" t="s">
        <v>543</v>
      </c>
      <c r="C113" s="514"/>
      <c r="D113" s="514"/>
      <c r="E113" s="514"/>
      <c r="F113" s="514"/>
      <c r="G113" s="514"/>
      <c r="H113" s="514"/>
      <c r="I113" s="515"/>
      <c r="J113" s="360" t="s">
        <v>471</v>
      </c>
      <c r="K113" s="411" t="s">
        <v>544</v>
      </c>
      <c r="L113" s="129" t="s">
        <v>527</v>
      </c>
      <c r="M113" s="84"/>
    </row>
    <row r="114" spans="1:13" ht="35.1" customHeight="1">
      <c r="A114" s="360" t="s">
        <v>545</v>
      </c>
      <c r="B114" s="513" t="s">
        <v>546</v>
      </c>
      <c r="C114" s="514"/>
      <c r="D114" s="514"/>
      <c r="E114" s="514"/>
      <c r="F114" s="514"/>
      <c r="G114" s="514"/>
      <c r="H114" s="514"/>
      <c r="I114" s="515"/>
      <c r="J114" s="360" t="s">
        <v>547</v>
      </c>
      <c r="K114" s="411" t="s">
        <v>544</v>
      </c>
      <c r="L114" s="129" t="s">
        <v>527</v>
      </c>
      <c r="M114" s="84"/>
    </row>
    <row r="115" spans="1:13" ht="35.1" customHeight="1">
      <c r="A115" s="360" t="s">
        <v>548</v>
      </c>
      <c r="B115" s="513" t="s">
        <v>549</v>
      </c>
      <c r="C115" s="514"/>
      <c r="D115" s="514"/>
      <c r="E115" s="514"/>
      <c r="F115" s="514"/>
      <c r="G115" s="514"/>
      <c r="H115" s="514"/>
      <c r="I115" s="515"/>
      <c r="J115" s="360" t="s">
        <v>471</v>
      </c>
      <c r="K115" s="411" t="s">
        <v>544</v>
      </c>
      <c r="L115" s="129" t="s">
        <v>527</v>
      </c>
      <c r="M115" s="412"/>
    </row>
    <row r="116" spans="1:13" ht="35.1" customHeight="1">
      <c r="A116" s="360" t="s">
        <v>550</v>
      </c>
      <c r="B116" s="513" t="s">
        <v>551</v>
      </c>
      <c r="C116" s="514"/>
      <c r="D116" s="514"/>
      <c r="E116" s="514"/>
      <c r="F116" s="514"/>
      <c r="G116" s="514"/>
      <c r="H116" s="514"/>
      <c r="I116" s="515"/>
      <c r="J116" s="360" t="s">
        <v>24</v>
      </c>
      <c r="K116" s="411" t="s">
        <v>552</v>
      </c>
      <c r="L116" s="129" t="s">
        <v>527</v>
      </c>
      <c r="M116" s="84"/>
    </row>
    <row r="117" spans="1:13" ht="35.1" customHeight="1">
      <c r="A117" s="360" t="s">
        <v>553</v>
      </c>
      <c r="B117" s="513" t="s">
        <v>554</v>
      </c>
      <c r="C117" s="514"/>
      <c r="D117" s="514"/>
      <c r="E117" s="514"/>
      <c r="F117" s="514"/>
      <c r="G117" s="514"/>
      <c r="H117" s="514"/>
      <c r="I117" s="515"/>
      <c r="J117" s="360" t="s">
        <v>482</v>
      </c>
      <c r="K117" s="411" t="s">
        <v>552</v>
      </c>
      <c r="L117" s="129" t="s">
        <v>527</v>
      </c>
      <c r="M117" s="84"/>
    </row>
    <row r="118" spans="1:13" ht="35.1" customHeight="1">
      <c r="A118" s="360" t="s">
        <v>555</v>
      </c>
      <c r="B118" s="513" t="s">
        <v>556</v>
      </c>
      <c r="C118" s="514"/>
      <c r="D118" s="514"/>
      <c r="E118" s="514"/>
      <c r="F118" s="514"/>
      <c r="G118" s="514"/>
      <c r="H118" s="514"/>
      <c r="I118" s="515"/>
      <c r="J118" s="360" t="s">
        <v>471</v>
      </c>
      <c r="K118" s="411" t="s">
        <v>544</v>
      </c>
      <c r="L118" s="129" t="s">
        <v>527</v>
      </c>
      <c r="M118" s="412"/>
    </row>
    <row r="119" spans="1:13" ht="35.1" customHeight="1">
      <c r="A119" s="360" t="s">
        <v>557</v>
      </c>
      <c r="B119" s="513" t="s">
        <v>558</v>
      </c>
      <c r="C119" s="514"/>
      <c r="D119" s="514"/>
      <c r="E119" s="514"/>
      <c r="F119" s="514"/>
      <c r="G119" s="514"/>
      <c r="H119" s="514"/>
      <c r="I119" s="515"/>
      <c r="J119" s="360" t="s">
        <v>49</v>
      </c>
      <c r="K119" s="411" t="s">
        <v>552</v>
      </c>
      <c r="L119" s="129" t="s">
        <v>527</v>
      </c>
      <c r="M119" s="84"/>
    </row>
    <row r="120" spans="1:13" ht="35.1" customHeight="1">
      <c r="A120" s="360" t="s">
        <v>559</v>
      </c>
      <c r="B120" s="513" t="s">
        <v>560</v>
      </c>
      <c r="C120" s="514"/>
      <c r="D120" s="514"/>
      <c r="E120" s="514"/>
      <c r="F120" s="514"/>
      <c r="G120" s="514"/>
      <c r="H120" s="514"/>
      <c r="I120" s="515"/>
      <c r="J120" s="360" t="s">
        <v>561</v>
      </c>
      <c r="K120" s="411" t="s">
        <v>526</v>
      </c>
      <c r="L120" s="129" t="s">
        <v>527</v>
      </c>
      <c r="M120" s="84"/>
    </row>
    <row r="121" spans="1:13" ht="35.1" customHeight="1">
      <c r="A121" s="360" t="s">
        <v>562</v>
      </c>
      <c r="B121" s="513" t="s">
        <v>563</v>
      </c>
      <c r="C121" s="514"/>
      <c r="D121" s="514"/>
      <c r="E121" s="514"/>
      <c r="F121" s="514"/>
      <c r="G121" s="514"/>
      <c r="H121" s="514"/>
      <c r="I121" s="515"/>
      <c r="J121" s="360" t="s">
        <v>564</v>
      </c>
      <c r="K121" s="411" t="s">
        <v>565</v>
      </c>
      <c r="L121" s="129" t="s">
        <v>527</v>
      </c>
      <c r="M121" s="412"/>
    </row>
    <row r="122" spans="1:13" ht="35.1" customHeight="1">
      <c r="A122" s="360" t="s">
        <v>566</v>
      </c>
      <c r="B122" s="513" t="s">
        <v>567</v>
      </c>
      <c r="C122" s="514"/>
      <c r="D122" s="514"/>
      <c r="E122" s="514"/>
      <c r="F122" s="514"/>
      <c r="G122" s="514"/>
      <c r="H122" s="514"/>
      <c r="I122" s="515"/>
      <c r="J122" s="360" t="s">
        <v>471</v>
      </c>
      <c r="K122" s="411" t="s">
        <v>544</v>
      </c>
      <c r="L122" s="129" t="s">
        <v>527</v>
      </c>
      <c r="M122" s="84"/>
    </row>
    <row r="123" spans="1:13" ht="35.1" customHeight="1">
      <c r="A123" s="360" t="s">
        <v>568</v>
      </c>
      <c r="B123" s="513" t="s">
        <v>569</v>
      </c>
      <c r="C123" s="514"/>
      <c r="D123" s="514"/>
      <c r="E123" s="514"/>
      <c r="F123" s="514"/>
      <c r="G123" s="514"/>
      <c r="H123" s="514"/>
      <c r="I123" s="515"/>
      <c r="J123" s="360" t="s">
        <v>471</v>
      </c>
      <c r="K123" s="411" t="s">
        <v>526</v>
      </c>
      <c r="L123" s="129" t="s">
        <v>527</v>
      </c>
      <c r="M123" s="84"/>
    </row>
    <row r="124" spans="1:13" ht="35.1" customHeight="1">
      <c r="A124" s="360" t="s">
        <v>570</v>
      </c>
      <c r="B124" s="513" t="s">
        <v>571</v>
      </c>
      <c r="C124" s="514"/>
      <c r="D124" s="514"/>
      <c r="E124" s="514"/>
      <c r="F124" s="514"/>
      <c r="G124" s="514"/>
      <c r="H124" s="514"/>
      <c r="I124" s="515"/>
      <c r="J124" s="360" t="s">
        <v>572</v>
      </c>
      <c r="K124" s="411" t="s">
        <v>526</v>
      </c>
      <c r="L124" s="129" t="s">
        <v>527</v>
      </c>
      <c r="M124" s="84"/>
    </row>
    <row r="125" spans="1:13" ht="35.1" customHeight="1">
      <c r="A125" s="360" t="s">
        <v>573</v>
      </c>
      <c r="B125" s="513" t="s">
        <v>574</v>
      </c>
      <c r="C125" s="514"/>
      <c r="D125" s="514"/>
      <c r="E125" s="514"/>
      <c r="F125" s="514"/>
      <c r="G125" s="514"/>
      <c r="H125" s="514"/>
      <c r="I125" s="515"/>
      <c r="J125" s="360" t="s">
        <v>471</v>
      </c>
      <c r="K125" s="411" t="s">
        <v>544</v>
      </c>
      <c r="L125" s="129" t="s">
        <v>527</v>
      </c>
      <c r="M125" s="412"/>
    </row>
    <row r="126" spans="1:13" ht="35.1" customHeight="1">
      <c r="A126" s="360" t="s">
        <v>575</v>
      </c>
      <c r="B126" s="513" t="s">
        <v>576</v>
      </c>
      <c r="C126" s="514"/>
      <c r="D126" s="514"/>
      <c r="E126" s="514"/>
      <c r="F126" s="514"/>
      <c r="G126" s="514"/>
      <c r="H126" s="514"/>
      <c r="I126" s="515"/>
      <c r="J126" s="360" t="s">
        <v>561</v>
      </c>
      <c r="K126" s="411" t="s">
        <v>526</v>
      </c>
      <c r="L126" s="129" t="s">
        <v>527</v>
      </c>
      <c r="M126" s="84"/>
    </row>
    <row r="127" spans="1:13" ht="35.1" customHeight="1">
      <c r="A127" s="360" t="s">
        <v>577</v>
      </c>
      <c r="B127" s="513" t="s">
        <v>578</v>
      </c>
      <c r="C127" s="514"/>
      <c r="D127" s="514"/>
      <c r="E127" s="514"/>
      <c r="F127" s="514"/>
      <c r="G127" s="514"/>
      <c r="H127" s="514"/>
      <c r="I127" s="515"/>
      <c r="J127" s="360" t="s">
        <v>51</v>
      </c>
      <c r="K127" s="411" t="s">
        <v>544</v>
      </c>
      <c r="L127" s="129" t="s">
        <v>527</v>
      </c>
      <c r="M127" s="412"/>
    </row>
    <row r="128" spans="1:13" ht="35.1" customHeight="1">
      <c r="A128" s="360" t="s">
        <v>579</v>
      </c>
      <c r="B128" s="513" t="s">
        <v>580</v>
      </c>
      <c r="C128" s="514"/>
      <c r="D128" s="514"/>
      <c r="E128" s="514"/>
      <c r="F128" s="514"/>
      <c r="G128" s="514"/>
      <c r="H128" s="514"/>
      <c r="I128" s="515"/>
      <c r="J128" s="360" t="s">
        <v>581</v>
      </c>
      <c r="K128" s="411" t="s">
        <v>526</v>
      </c>
      <c r="L128" s="129" t="s">
        <v>527</v>
      </c>
      <c r="M128" s="412"/>
    </row>
    <row r="129" spans="1:13" ht="35.1" customHeight="1">
      <c r="A129" s="360" t="s">
        <v>582</v>
      </c>
      <c r="B129" s="513" t="s">
        <v>583</v>
      </c>
      <c r="C129" s="514"/>
      <c r="D129" s="514"/>
      <c r="E129" s="514"/>
      <c r="F129" s="514"/>
      <c r="G129" s="514"/>
      <c r="H129" s="514"/>
      <c r="I129" s="515"/>
      <c r="J129" s="360" t="s">
        <v>51</v>
      </c>
      <c r="K129" s="411" t="s">
        <v>544</v>
      </c>
      <c r="L129" s="129" t="s">
        <v>527</v>
      </c>
      <c r="M129" s="84"/>
    </row>
    <row r="130" spans="1:13" ht="35.1" customHeight="1">
      <c r="A130" s="360" t="s">
        <v>584</v>
      </c>
      <c r="B130" s="513" t="s">
        <v>585</v>
      </c>
      <c r="C130" s="514"/>
      <c r="D130" s="514"/>
      <c r="E130" s="514"/>
      <c r="F130" s="514"/>
      <c r="G130" s="514"/>
      <c r="H130" s="514"/>
      <c r="I130" s="515"/>
      <c r="J130" s="360" t="s">
        <v>581</v>
      </c>
      <c r="K130" s="411" t="s">
        <v>526</v>
      </c>
      <c r="L130" s="129" t="s">
        <v>527</v>
      </c>
      <c r="M130" s="84"/>
    </row>
    <row r="131" spans="1:13" ht="35.1" customHeight="1">
      <c r="A131" s="360" t="s">
        <v>586</v>
      </c>
      <c r="B131" s="513" t="s">
        <v>587</v>
      </c>
      <c r="C131" s="514"/>
      <c r="D131" s="514"/>
      <c r="E131" s="514"/>
      <c r="F131" s="514"/>
      <c r="G131" s="514"/>
      <c r="H131" s="514"/>
      <c r="I131" s="515"/>
      <c r="J131" s="360" t="s">
        <v>471</v>
      </c>
      <c r="K131" s="411" t="s">
        <v>526</v>
      </c>
      <c r="L131" s="129" t="s">
        <v>527</v>
      </c>
      <c r="M131" s="84"/>
    </row>
    <row r="132" spans="1:13" ht="35.1" customHeight="1">
      <c r="A132" s="360" t="s">
        <v>588</v>
      </c>
      <c r="B132" s="513" t="s">
        <v>589</v>
      </c>
      <c r="C132" s="514"/>
      <c r="D132" s="514"/>
      <c r="E132" s="514"/>
      <c r="F132" s="514"/>
      <c r="G132" s="514"/>
      <c r="H132" s="514"/>
      <c r="I132" s="515"/>
      <c r="J132" s="360" t="s">
        <v>492</v>
      </c>
      <c r="K132" s="411" t="s">
        <v>590</v>
      </c>
      <c r="L132" s="129" t="s">
        <v>591</v>
      </c>
      <c r="M132" s="84" t="s">
        <v>592</v>
      </c>
    </row>
    <row r="133" spans="1:13" ht="35.1" customHeight="1">
      <c r="A133" s="360" t="s">
        <v>593</v>
      </c>
      <c r="B133" s="513" t="s">
        <v>594</v>
      </c>
      <c r="C133" s="514"/>
      <c r="D133" s="514"/>
      <c r="E133" s="514"/>
      <c r="F133" s="514"/>
      <c r="G133" s="514"/>
      <c r="H133" s="514"/>
      <c r="I133" s="515"/>
      <c r="J133" s="360" t="s">
        <v>405</v>
      </c>
      <c r="K133" s="411" t="s">
        <v>590</v>
      </c>
      <c r="L133" s="129" t="s">
        <v>527</v>
      </c>
      <c r="M133" s="84"/>
    </row>
    <row r="134" spans="1:13" ht="35.1" customHeight="1">
      <c r="A134" s="360" t="s">
        <v>595</v>
      </c>
      <c r="B134" s="513" t="s">
        <v>596</v>
      </c>
      <c r="C134" s="514"/>
      <c r="D134" s="514"/>
      <c r="E134" s="514"/>
      <c r="F134" s="514"/>
      <c r="G134" s="514"/>
      <c r="H134" s="514"/>
      <c r="I134" s="515"/>
      <c r="J134" s="360" t="s">
        <v>581</v>
      </c>
      <c r="K134" s="411" t="s">
        <v>526</v>
      </c>
      <c r="L134" s="129" t="s">
        <v>527</v>
      </c>
      <c r="M134" s="84"/>
    </row>
    <row r="135" spans="1:13" ht="35.1" customHeight="1">
      <c r="A135" s="360" t="s">
        <v>597</v>
      </c>
      <c r="B135" s="513" t="s">
        <v>598</v>
      </c>
      <c r="C135" s="514"/>
      <c r="D135" s="514"/>
      <c r="E135" s="514"/>
      <c r="F135" s="514"/>
      <c r="G135" s="514"/>
      <c r="H135" s="514"/>
      <c r="I135" s="515"/>
      <c r="J135" s="360" t="s">
        <v>581</v>
      </c>
      <c r="K135" s="411" t="s">
        <v>526</v>
      </c>
      <c r="L135" s="129" t="s">
        <v>527</v>
      </c>
      <c r="M135" s="84"/>
    </row>
    <row r="136" spans="1:13" ht="15">
      <c r="A136" s="360" t="s">
        <v>599</v>
      </c>
      <c r="B136" s="513" t="s">
        <v>600</v>
      </c>
      <c r="C136" s="514"/>
      <c r="D136" s="514"/>
      <c r="E136" s="514"/>
      <c r="F136" s="514"/>
      <c r="G136" s="514"/>
      <c r="H136" s="514"/>
      <c r="I136" s="515"/>
      <c r="J136" s="360" t="s">
        <v>561</v>
      </c>
      <c r="K136" s="411" t="s">
        <v>526</v>
      </c>
      <c r="L136" s="129" t="s">
        <v>527</v>
      </c>
      <c r="M136" s="84"/>
    </row>
    <row r="137" spans="1:13" ht="15">
      <c r="A137" s="360" t="s">
        <v>601</v>
      </c>
      <c r="B137" s="513" t="s">
        <v>602</v>
      </c>
      <c r="C137" s="514"/>
      <c r="D137" s="514"/>
      <c r="E137" s="514"/>
      <c r="F137" s="514"/>
      <c r="G137" s="514"/>
      <c r="H137" s="514"/>
      <c r="I137" s="515"/>
      <c r="J137" s="360" t="s">
        <v>471</v>
      </c>
      <c r="K137" s="411" t="s">
        <v>526</v>
      </c>
      <c r="L137" s="129" t="s">
        <v>527</v>
      </c>
      <c r="M137" s="84"/>
    </row>
    <row r="138" spans="1:13" ht="15">
      <c r="A138" s="360" t="s">
        <v>603</v>
      </c>
      <c r="B138" s="513" t="s">
        <v>604</v>
      </c>
      <c r="C138" s="514"/>
      <c r="D138" s="514"/>
      <c r="E138" s="514"/>
      <c r="F138" s="514"/>
      <c r="G138" s="514"/>
      <c r="H138" s="514"/>
      <c r="I138" s="515"/>
      <c r="J138" s="360" t="s">
        <v>471</v>
      </c>
      <c r="K138" s="411" t="s">
        <v>565</v>
      </c>
      <c r="L138" s="129" t="s">
        <v>527</v>
      </c>
      <c r="M138" s="84"/>
    </row>
    <row r="139" spans="1:13" ht="15">
      <c r="A139" s="360" t="s">
        <v>605</v>
      </c>
      <c r="B139" s="513" t="s">
        <v>606</v>
      </c>
      <c r="C139" s="514"/>
      <c r="D139" s="514"/>
      <c r="E139" s="514"/>
      <c r="F139" s="514"/>
      <c r="G139" s="514"/>
      <c r="H139" s="514"/>
      <c r="I139" s="515"/>
      <c r="J139" s="360" t="s">
        <v>49</v>
      </c>
      <c r="K139" s="411" t="s">
        <v>552</v>
      </c>
      <c r="L139" s="129" t="s">
        <v>527</v>
      </c>
      <c r="M139" s="84"/>
    </row>
    <row r="140" spans="1:13" ht="15">
      <c r="A140" s="360" t="s">
        <v>607</v>
      </c>
      <c r="B140" s="513" t="s">
        <v>608</v>
      </c>
      <c r="C140" s="514"/>
      <c r="D140" s="514"/>
      <c r="E140" s="514"/>
      <c r="F140" s="514"/>
      <c r="G140" s="514"/>
      <c r="H140" s="514"/>
      <c r="I140" s="515"/>
      <c r="J140" s="360" t="s">
        <v>609</v>
      </c>
      <c r="K140" s="411" t="s">
        <v>565</v>
      </c>
      <c r="L140" s="129" t="s">
        <v>527</v>
      </c>
      <c r="M140" s="84"/>
    </row>
    <row r="141" spans="1:13" ht="15">
      <c r="A141" s="360" t="s">
        <v>610</v>
      </c>
      <c r="B141" s="513" t="s">
        <v>611</v>
      </c>
      <c r="C141" s="514"/>
      <c r="D141" s="514"/>
      <c r="E141" s="514"/>
      <c r="F141" s="514"/>
      <c r="G141" s="514"/>
      <c r="H141" s="514"/>
      <c r="I141" s="515"/>
      <c r="J141" s="360" t="s">
        <v>609</v>
      </c>
      <c r="K141" s="411" t="s">
        <v>565</v>
      </c>
      <c r="L141" s="129" t="s">
        <v>527</v>
      </c>
      <c r="M141" s="84"/>
    </row>
    <row r="142" spans="1:13" ht="35.1" customHeight="1">
      <c r="A142" s="360" t="s">
        <v>612</v>
      </c>
      <c r="B142" s="513" t="s">
        <v>613</v>
      </c>
      <c r="C142" s="514"/>
      <c r="D142" s="514"/>
      <c r="E142" s="514"/>
      <c r="F142" s="514"/>
      <c r="G142" s="514"/>
      <c r="H142" s="514"/>
      <c r="I142" s="515"/>
      <c r="J142" s="360" t="s">
        <v>614</v>
      </c>
      <c r="K142" s="411" t="s">
        <v>544</v>
      </c>
      <c r="L142" s="129" t="s">
        <v>527</v>
      </c>
      <c r="M142" s="84"/>
    </row>
    <row r="143" spans="1:13" ht="15">
      <c r="A143" s="360" t="s">
        <v>615</v>
      </c>
      <c r="B143" s="513" t="s">
        <v>616</v>
      </c>
      <c r="C143" s="514"/>
      <c r="D143" s="514"/>
      <c r="E143" s="514"/>
      <c r="F143" s="514"/>
      <c r="G143" s="514"/>
      <c r="H143" s="514"/>
      <c r="I143" s="515"/>
      <c r="J143" s="360" t="s">
        <v>471</v>
      </c>
      <c r="K143" s="411" t="s">
        <v>565</v>
      </c>
      <c r="L143" s="129" t="s">
        <v>527</v>
      </c>
      <c r="M143" s="84"/>
    </row>
    <row r="144" spans="1:13" ht="15">
      <c r="A144" s="360" t="s">
        <v>617</v>
      </c>
      <c r="B144" s="513" t="s">
        <v>618</v>
      </c>
      <c r="C144" s="514"/>
      <c r="D144" s="514"/>
      <c r="E144" s="514"/>
      <c r="F144" s="514"/>
      <c r="G144" s="514"/>
      <c r="H144" s="514"/>
      <c r="I144" s="515"/>
      <c r="J144" s="360" t="s">
        <v>609</v>
      </c>
      <c r="K144" s="411" t="s">
        <v>565</v>
      </c>
      <c r="L144" s="129" t="s">
        <v>527</v>
      </c>
      <c r="M144" s="84"/>
    </row>
    <row r="145" spans="1:13" ht="35.1" customHeight="1">
      <c r="A145" s="360" t="s">
        <v>619</v>
      </c>
      <c r="B145" s="513" t="s">
        <v>620</v>
      </c>
      <c r="C145" s="514"/>
      <c r="D145" s="514"/>
      <c r="E145" s="514"/>
      <c r="F145" s="514"/>
      <c r="G145" s="514"/>
      <c r="H145" s="514"/>
      <c r="I145" s="515"/>
      <c r="J145" s="360" t="s">
        <v>621</v>
      </c>
      <c r="K145" s="411" t="s">
        <v>565</v>
      </c>
      <c r="L145" s="129" t="s">
        <v>527</v>
      </c>
      <c r="M145" s="84"/>
    </row>
    <row r="146" spans="1:13" ht="35.1" customHeight="1">
      <c r="A146" s="360" t="s">
        <v>622</v>
      </c>
      <c r="B146" s="513" t="s">
        <v>623</v>
      </c>
      <c r="C146" s="514"/>
      <c r="D146" s="514"/>
      <c r="E146" s="514"/>
      <c r="F146" s="514"/>
      <c r="G146" s="514"/>
      <c r="H146" s="514"/>
      <c r="I146" s="515"/>
      <c r="J146" s="360" t="s">
        <v>624</v>
      </c>
      <c r="K146" s="411" t="s">
        <v>544</v>
      </c>
      <c r="L146" s="129" t="s">
        <v>527</v>
      </c>
      <c r="M146" s="84"/>
    </row>
    <row r="147" spans="1:13" ht="35.1" customHeight="1">
      <c r="A147" s="360" t="s">
        <v>625</v>
      </c>
      <c r="B147" s="513" t="s">
        <v>626</v>
      </c>
      <c r="C147" s="514"/>
      <c r="D147" s="514"/>
      <c r="E147" s="514"/>
      <c r="F147" s="514"/>
      <c r="G147" s="514"/>
      <c r="H147" s="514"/>
      <c r="I147" s="515"/>
      <c r="J147" s="360" t="s">
        <v>471</v>
      </c>
      <c r="K147" s="411" t="s">
        <v>526</v>
      </c>
      <c r="L147" s="129" t="s">
        <v>527</v>
      </c>
      <c r="M147" s="84"/>
    </row>
    <row r="148" spans="1:13" ht="35.1" customHeight="1">
      <c r="A148" s="360" t="s">
        <v>627</v>
      </c>
      <c r="B148" s="513" t="s">
        <v>628</v>
      </c>
      <c r="C148" s="514"/>
      <c r="D148" s="514"/>
      <c r="E148" s="514"/>
      <c r="F148" s="514"/>
      <c r="G148" s="514"/>
      <c r="H148" s="514"/>
      <c r="I148" s="515"/>
      <c r="J148" s="360" t="s">
        <v>452</v>
      </c>
      <c r="K148" s="411" t="s">
        <v>526</v>
      </c>
      <c r="L148" s="129" t="s">
        <v>527</v>
      </c>
      <c r="M148" s="84"/>
    </row>
    <row r="149" spans="1:13" ht="35.1" customHeight="1">
      <c r="A149" s="360" t="s">
        <v>629</v>
      </c>
      <c r="B149" s="513" t="s">
        <v>630</v>
      </c>
      <c r="C149" s="514"/>
      <c r="D149" s="514"/>
      <c r="E149" s="514"/>
      <c r="F149" s="514"/>
      <c r="G149" s="514"/>
      <c r="H149" s="514"/>
      <c r="I149" s="515"/>
      <c r="J149" s="360" t="s">
        <v>471</v>
      </c>
      <c r="K149" s="411" t="s">
        <v>526</v>
      </c>
      <c r="L149" s="129" t="s">
        <v>527</v>
      </c>
      <c r="M149" s="84"/>
    </row>
    <row r="150" spans="1:13" ht="35.1" customHeight="1">
      <c r="A150" s="360" t="s">
        <v>631</v>
      </c>
      <c r="B150" s="513" t="s">
        <v>632</v>
      </c>
      <c r="C150" s="514"/>
      <c r="D150" s="514"/>
      <c r="E150" s="514"/>
      <c r="F150" s="514"/>
      <c r="G150" s="514"/>
      <c r="H150" s="514"/>
      <c r="I150" s="515"/>
      <c r="J150" s="360" t="s">
        <v>452</v>
      </c>
      <c r="K150" s="411" t="s">
        <v>526</v>
      </c>
      <c r="L150" s="129" t="s">
        <v>527</v>
      </c>
      <c r="M150" s="84"/>
    </row>
    <row r="151" spans="1:13" ht="35.1" customHeight="1">
      <c r="A151" s="360" t="s">
        <v>633</v>
      </c>
      <c r="B151" s="513" t="s">
        <v>634</v>
      </c>
      <c r="C151" s="514"/>
      <c r="D151" s="514"/>
      <c r="E151" s="514"/>
      <c r="F151" s="514"/>
      <c r="G151" s="514"/>
      <c r="H151" s="514"/>
      <c r="I151" s="515"/>
      <c r="J151" s="360" t="s">
        <v>541</v>
      </c>
      <c r="K151" s="411" t="s">
        <v>590</v>
      </c>
      <c r="L151" s="129" t="s">
        <v>527</v>
      </c>
      <c r="M151" s="84"/>
    </row>
    <row r="152" spans="1:13" ht="35.1" customHeight="1">
      <c r="A152" s="360" t="s">
        <v>635</v>
      </c>
      <c r="B152" s="513" t="s">
        <v>636</v>
      </c>
      <c r="C152" s="514"/>
      <c r="D152" s="514"/>
      <c r="E152" s="514"/>
      <c r="F152" s="514"/>
      <c r="G152" s="514"/>
      <c r="H152" s="514"/>
      <c r="I152" s="515"/>
      <c r="J152" s="360" t="s">
        <v>452</v>
      </c>
      <c r="K152" s="411" t="s">
        <v>526</v>
      </c>
      <c r="L152" s="129" t="s">
        <v>527</v>
      </c>
      <c r="M152" s="84"/>
    </row>
    <row r="153" spans="1:13" ht="35.1" customHeight="1">
      <c r="A153" s="360" t="s">
        <v>637</v>
      </c>
      <c r="B153" s="513" t="s">
        <v>638</v>
      </c>
      <c r="C153" s="514"/>
      <c r="D153" s="514"/>
      <c r="E153" s="514"/>
      <c r="F153" s="514"/>
      <c r="G153" s="514"/>
      <c r="H153" s="514"/>
      <c r="I153" s="515"/>
      <c r="J153" s="360" t="s">
        <v>24</v>
      </c>
      <c r="K153" s="411" t="s">
        <v>590</v>
      </c>
      <c r="L153" s="129" t="s">
        <v>591</v>
      </c>
      <c r="M153" s="412" t="s">
        <v>592</v>
      </c>
    </row>
    <row r="154" spans="1:13" ht="35.1" customHeight="1">
      <c r="A154" s="360" t="s">
        <v>639</v>
      </c>
      <c r="B154" s="548" t="s">
        <v>640</v>
      </c>
      <c r="C154" s="549"/>
      <c r="D154" s="549"/>
      <c r="E154" s="549"/>
      <c r="F154" s="549"/>
      <c r="G154" s="549"/>
      <c r="H154" s="549"/>
      <c r="I154" s="550"/>
      <c r="J154" s="360" t="s">
        <v>389</v>
      </c>
      <c r="K154" s="411" t="s">
        <v>590</v>
      </c>
      <c r="L154" s="129" t="s">
        <v>527</v>
      </c>
      <c r="M154" s="84"/>
    </row>
    <row r="155" spans="1:13" ht="35.1" customHeight="1">
      <c r="A155" s="360" t="s">
        <v>641</v>
      </c>
      <c r="B155" s="513" t="s">
        <v>642</v>
      </c>
      <c r="C155" s="514"/>
      <c r="D155" s="514"/>
      <c r="E155" s="514"/>
      <c r="F155" s="514"/>
      <c r="G155" s="514"/>
      <c r="H155" s="514"/>
      <c r="I155" s="515"/>
      <c r="J155" s="360" t="s">
        <v>482</v>
      </c>
      <c r="K155" s="411" t="s">
        <v>552</v>
      </c>
      <c r="L155" s="129" t="s">
        <v>527</v>
      </c>
      <c r="M155" s="84"/>
    </row>
    <row r="156" spans="1:13" ht="35.1" customHeight="1">
      <c r="A156" s="360" t="s">
        <v>643</v>
      </c>
      <c r="B156" s="513" t="s">
        <v>644</v>
      </c>
      <c r="C156" s="514"/>
      <c r="D156" s="514"/>
      <c r="E156" s="514"/>
      <c r="F156" s="514"/>
      <c r="G156" s="514"/>
      <c r="H156" s="514"/>
      <c r="I156" s="515"/>
      <c r="J156" s="360" t="s">
        <v>614</v>
      </c>
      <c r="K156" s="411" t="s">
        <v>590</v>
      </c>
      <c r="L156" s="129" t="s">
        <v>527</v>
      </c>
      <c r="M156" s="84"/>
    </row>
    <row r="157" spans="1:13" ht="35.1" customHeight="1">
      <c r="A157" s="360" t="s">
        <v>645</v>
      </c>
      <c r="B157" s="513" t="s">
        <v>646</v>
      </c>
      <c r="C157" s="514"/>
      <c r="D157" s="514"/>
      <c r="E157" s="514"/>
      <c r="F157" s="514"/>
      <c r="G157" s="514"/>
      <c r="H157" s="514"/>
      <c r="I157" s="515"/>
      <c r="J157" s="360" t="s">
        <v>621</v>
      </c>
      <c r="K157" s="411" t="s">
        <v>590</v>
      </c>
      <c r="L157" s="129" t="s">
        <v>527</v>
      </c>
      <c r="M157" s="84"/>
    </row>
    <row r="158" spans="1:13" ht="35.1" customHeight="1">
      <c r="A158" s="360" t="s">
        <v>647</v>
      </c>
      <c r="B158" s="548" t="s">
        <v>648</v>
      </c>
      <c r="C158" s="549"/>
      <c r="D158" s="549"/>
      <c r="E158" s="549"/>
      <c r="F158" s="549"/>
      <c r="G158" s="549"/>
      <c r="H158" s="549"/>
      <c r="I158" s="550"/>
      <c r="J158" s="360" t="s">
        <v>389</v>
      </c>
      <c r="K158" s="411" t="s">
        <v>590</v>
      </c>
      <c r="L158" s="129" t="s">
        <v>527</v>
      </c>
      <c r="M158" s="84"/>
    </row>
    <row r="159" spans="1:13" ht="35.1" customHeight="1">
      <c r="A159" s="360" t="s">
        <v>649</v>
      </c>
      <c r="B159" s="513" t="s">
        <v>650</v>
      </c>
      <c r="C159" s="514"/>
      <c r="D159" s="514"/>
      <c r="E159" s="514"/>
      <c r="F159" s="514"/>
      <c r="G159" s="514"/>
      <c r="H159" s="514"/>
      <c r="I159" s="515"/>
      <c r="J159" s="360" t="s">
        <v>621</v>
      </c>
      <c r="K159" s="411" t="s">
        <v>565</v>
      </c>
      <c r="L159" s="129" t="s">
        <v>591</v>
      </c>
      <c r="M159" s="84" t="s">
        <v>651</v>
      </c>
    </row>
    <row r="160" spans="1:13" ht="35.1" customHeight="1">
      <c r="A160" s="360" t="s">
        <v>652</v>
      </c>
      <c r="B160" s="513" t="s">
        <v>653</v>
      </c>
      <c r="C160" s="514"/>
      <c r="D160" s="514"/>
      <c r="E160" s="514"/>
      <c r="F160" s="514"/>
      <c r="G160" s="514"/>
      <c r="H160" s="514"/>
      <c r="I160" s="515"/>
      <c r="J160" s="360" t="s">
        <v>471</v>
      </c>
      <c r="K160" s="411" t="s">
        <v>526</v>
      </c>
      <c r="L160" s="129" t="s">
        <v>527</v>
      </c>
      <c r="M160" s="84"/>
    </row>
    <row r="161" spans="1:13" ht="35.1" customHeight="1">
      <c r="A161" s="360" t="s">
        <v>654</v>
      </c>
      <c r="B161" s="513" t="s">
        <v>655</v>
      </c>
      <c r="C161" s="514"/>
      <c r="D161" s="514"/>
      <c r="E161" s="514"/>
      <c r="F161" s="514"/>
      <c r="G161" s="514"/>
      <c r="H161" s="514"/>
      <c r="I161" s="515"/>
      <c r="J161" s="360" t="s">
        <v>621</v>
      </c>
      <c r="K161" s="411" t="s">
        <v>565</v>
      </c>
      <c r="L161" s="129" t="s">
        <v>527</v>
      </c>
      <c r="M161" s="84"/>
    </row>
    <row r="162" spans="1:13" ht="35.1" customHeight="1">
      <c r="A162" s="360" t="s">
        <v>656</v>
      </c>
      <c r="B162" s="513" t="s">
        <v>657</v>
      </c>
      <c r="C162" s="514"/>
      <c r="D162" s="514"/>
      <c r="E162" s="514"/>
      <c r="F162" s="514"/>
      <c r="G162" s="514"/>
      <c r="H162" s="514"/>
      <c r="I162" s="515"/>
      <c r="J162" s="360" t="s">
        <v>621</v>
      </c>
      <c r="K162" s="411" t="s">
        <v>565</v>
      </c>
      <c r="L162" s="129" t="s">
        <v>527</v>
      </c>
      <c r="M162" s="412"/>
    </row>
    <row r="163" spans="1:13" ht="35.1" customHeight="1">
      <c r="A163" s="360" t="s">
        <v>658</v>
      </c>
      <c r="B163" s="513" t="s">
        <v>659</v>
      </c>
      <c r="C163" s="514"/>
      <c r="D163" s="514"/>
      <c r="E163" s="514"/>
      <c r="F163" s="514"/>
      <c r="G163" s="514"/>
      <c r="H163" s="514"/>
      <c r="I163" s="515"/>
      <c r="J163" s="360" t="s">
        <v>452</v>
      </c>
      <c r="K163" s="411" t="s">
        <v>526</v>
      </c>
      <c r="L163" s="129" t="s">
        <v>527</v>
      </c>
      <c r="M163" s="412"/>
    </row>
    <row r="164" spans="1:13" ht="35.1" customHeight="1">
      <c r="A164" s="360" t="s">
        <v>660</v>
      </c>
      <c r="B164" s="513" t="s">
        <v>661</v>
      </c>
      <c r="C164" s="514"/>
      <c r="D164" s="514"/>
      <c r="E164" s="514"/>
      <c r="F164" s="514"/>
      <c r="G164" s="514"/>
      <c r="H164" s="514"/>
      <c r="I164" s="515"/>
      <c r="J164" s="360" t="s">
        <v>452</v>
      </c>
      <c r="K164" s="411" t="s">
        <v>526</v>
      </c>
      <c r="L164" s="129" t="s">
        <v>527</v>
      </c>
      <c r="M164" s="84"/>
    </row>
    <row r="165" spans="1:13" ht="35.1" customHeight="1">
      <c r="A165" s="360" t="s">
        <v>662</v>
      </c>
      <c r="B165" s="513" t="s">
        <v>663</v>
      </c>
      <c r="C165" s="514"/>
      <c r="D165" s="514"/>
      <c r="E165" s="514"/>
      <c r="F165" s="514"/>
      <c r="G165" s="514"/>
      <c r="H165" s="514"/>
      <c r="I165" s="515"/>
      <c r="J165" s="360" t="s">
        <v>664</v>
      </c>
      <c r="K165" s="411" t="s">
        <v>590</v>
      </c>
      <c r="L165" s="129" t="s">
        <v>665</v>
      </c>
      <c r="M165" s="412" t="s">
        <v>666</v>
      </c>
    </row>
    <row r="166" spans="1:13" ht="35.1" customHeight="1">
      <c r="A166" s="360" t="s">
        <v>667</v>
      </c>
      <c r="B166" s="513" t="s">
        <v>668</v>
      </c>
      <c r="C166" s="514"/>
      <c r="D166" s="514"/>
      <c r="E166" s="514"/>
      <c r="F166" s="514"/>
      <c r="G166" s="514"/>
      <c r="H166" s="514"/>
      <c r="I166" s="515"/>
      <c r="J166" s="360" t="s">
        <v>452</v>
      </c>
      <c r="K166" s="411" t="s">
        <v>526</v>
      </c>
      <c r="L166" s="129" t="s">
        <v>527</v>
      </c>
      <c r="M166" s="412"/>
    </row>
    <row r="167" spans="1:13" ht="35.1" customHeight="1">
      <c r="A167" s="360" t="s">
        <v>669</v>
      </c>
      <c r="B167" s="513" t="s">
        <v>670</v>
      </c>
      <c r="C167" s="514"/>
      <c r="D167" s="514"/>
      <c r="E167" s="514"/>
      <c r="F167" s="514"/>
      <c r="G167" s="514"/>
      <c r="H167" s="514"/>
      <c r="I167" s="515"/>
      <c r="J167" s="360" t="s">
        <v>471</v>
      </c>
      <c r="K167" s="411" t="s">
        <v>526</v>
      </c>
      <c r="L167" s="129" t="s">
        <v>527</v>
      </c>
      <c r="M167" s="84"/>
    </row>
    <row r="168" spans="1:13" ht="35.1" customHeight="1">
      <c r="A168" s="360" t="s">
        <v>671</v>
      </c>
      <c r="B168" s="513" t="s">
        <v>672</v>
      </c>
      <c r="C168" s="514"/>
      <c r="D168" s="514"/>
      <c r="E168" s="514"/>
      <c r="F168" s="514"/>
      <c r="G168" s="514"/>
      <c r="H168" s="514"/>
      <c r="I168" s="515"/>
      <c r="J168" s="360" t="s">
        <v>452</v>
      </c>
      <c r="K168" s="411" t="s">
        <v>526</v>
      </c>
      <c r="L168" s="129" t="s">
        <v>527</v>
      </c>
      <c r="M168" s="84"/>
    </row>
    <row r="169" spans="1:13" ht="35.1" customHeight="1">
      <c r="A169" s="360" t="s">
        <v>673</v>
      </c>
      <c r="B169" s="513" t="s">
        <v>674</v>
      </c>
      <c r="C169" s="514"/>
      <c r="D169" s="514"/>
      <c r="E169" s="514"/>
      <c r="F169" s="514"/>
      <c r="G169" s="514"/>
      <c r="H169" s="514"/>
      <c r="I169" s="515"/>
      <c r="J169" s="360" t="s">
        <v>471</v>
      </c>
      <c r="K169" s="411" t="s">
        <v>526</v>
      </c>
      <c r="L169" s="129" t="s">
        <v>527</v>
      </c>
      <c r="M169" s="412"/>
    </row>
    <row r="170" spans="1:13" ht="35.1" customHeight="1">
      <c r="A170" s="360" t="s">
        <v>675</v>
      </c>
      <c r="B170" s="513" t="s">
        <v>676</v>
      </c>
      <c r="C170" s="514"/>
      <c r="D170" s="514"/>
      <c r="E170" s="514"/>
      <c r="F170" s="514"/>
      <c r="G170" s="514"/>
      <c r="H170" s="514"/>
      <c r="I170" s="515"/>
      <c r="J170" s="360" t="s">
        <v>64</v>
      </c>
      <c r="K170" s="411" t="s">
        <v>544</v>
      </c>
      <c r="L170" s="129" t="s">
        <v>527</v>
      </c>
      <c r="M170" s="412"/>
    </row>
    <row r="171" spans="1:13" ht="35.1" customHeight="1">
      <c r="A171" s="360" t="s">
        <v>677</v>
      </c>
      <c r="B171" s="513" t="s">
        <v>678</v>
      </c>
      <c r="C171" s="514"/>
      <c r="D171" s="514"/>
      <c r="E171" s="514"/>
      <c r="F171" s="514"/>
      <c r="G171" s="514"/>
      <c r="H171" s="514"/>
      <c r="I171" s="515"/>
      <c r="J171" s="360" t="s">
        <v>452</v>
      </c>
      <c r="K171" s="411" t="s">
        <v>526</v>
      </c>
      <c r="L171" s="129" t="s">
        <v>527</v>
      </c>
      <c r="M171" s="412"/>
    </row>
    <row r="172" spans="1:13" ht="35.1" customHeight="1">
      <c r="A172" s="360" t="s">
        <v>679</v>
      </c>
      <c r="B172" s="513" t="s">
        <v>680</v>
      </c>
      <c r="C172" s="514"/>
      <c r="D172" s="514"/>
      <c r="E172" s="514"/>
      <c r="F172" s="514"/>
      <c r="G172" s="514"/>
      <c r="H172" s="514"/>
      <c r="I172" s="515"/>
      <c r="J172" s="360" t="s">
        <v>681</v>
      </c>
      <c r="K172" s="411" t="s">
        <v>590</v>
      </c>
      <c r="L172" s="129" t="s">
        <v>591</v>
      </c>
      <c r="M172" s="412" t="s">
        <v>592</v>
      </c>
    </row>
    <row r="173" spans="1:13" ht="35.1" customHeight="1">
      <c r="A173" s="360" t="s">
        <v>682</v>
      </c>
      <c r="B173" s="548" t="s">
        <v>683</v>
      </c>
      <c r="C173" s="549"/>
      <c r="D173" s="549"/>
      <c r="E173" s="549"/>
      <c r="F173" s="549"/>
      <c r="G173" s="549"/>
      <c r="H173" s="549"/>
      <c r="I173" s="550"/>
      <c r="J173" s="360" t="s">
        <v>492</v>
      </c>
      <c r="K173" s="411" t="s">
        <v>590</v>
      </c>
      <c r="L173" s="129" t="s">
        <v>527</v>
      </c>
      <c r="M173" s="412"/>
    </row>
    <row r="174" spans="1:13" ht="35.1" customHeight="1">
      <c r="A174" s="360" t="s">
        <v>684</v>
      </c>
      <c r="B174" s="548" t="s">
        <v>685</v>
      </c>
      <c r="C174" s="549"/>
      <c r="D174" s="549"/>
      <c r="E174" s="549"/>
      <c r="F174" s="549"/>
      <c r="G174" s="549"/>
      <c r="H174" s="549"/>
      <c r="I174" s="550"/>
      <c r="J174" s="360" t="s">
        <v>492</v>
      </c>
      <c r="K174" s="411" t="s">
        <v>590</v>
      </c>
      <c r="L174" s="129" t="s">
        <v>527</v>
      </c>
      <c r="M174" s="412"/>
    </row>
    <row r="175" spans="1:13" ht="35.1" customHeight="1">
      <c r="A175" s="360" t="s">
        <v>686</v>
      </c>
      <c r="B175" s="513" t="s">
        <v>687</v>
      </c>
      <c r="C175" s="514"/>
      <c r="D175" s="514"/>
      <c r="E175" s="514"/>
      <c r="F175" s="514"/>
      <c r="G175" s="514"/>
      <c r="H175" s="514"/>
      <c r="I175" s="515"/>
      <c r="J175" s="360" t="s">
        <v>492</v>
      </c>
      <c r="K175" s="411" t="s">
        <v>590</v>
      </c>
      <c r="L175" s="129" t="s">
        <v>527</v>
      </c>
      <c r="M175" s="412"/>
    </row>
    <row r="176" spans="1:13" ht="35.1" customHeight="1">
      <c r="A176" s="360" t="s">
        <v>688</v>
      </c>
      <c r="B176" s="513" t="s">
        <v>689</v>
      </c>
      <c r="C176" s="514"/>
      <c r="D176" s="514"/>
      <c r="E176" s="514"/>
      <c r="F176" s="514"/>
      <c r="G176" s="514"/>
      <c r="H176" s="514"/>
      <c r="I176" s="515"/>
      <c r="J176" s="360" t="s">
        <v>492</v>
      </c>
      <c r="K176" s="411" t="s">
        <v>590</v>
      </c>
      <c r="L176" s="129" t="s">
        <v>527</v>
      </c>
      <c r="M176" s="412"/>
    </row>
    <row r="177" spans="1:13" ht="35.1" customHeight="1">
      <c r="A177" s="360" t="s">
        <v>690</v>
      </c>
      <c r="B177" s="513" t="s">
        <v>691</v>
      </c>
      <c r="C177" s="514"/>
      <c r="D177" s="514"/>
      <c r="E177" s="514"/>
      <c r="F177" s="514"/>
      <c r="G177" s="514"/>
      <c r="H177" s="514"/>
      <c r="I177" s="515"/>
      <c r="J177" s="360" t="s">
        <v>621</v>
      </c>
      <c r="K177" s="411" t="s">
        <v>565</v>
      </c>
      <c r="L177" s="129" t="s">
        <v>527</v>
      </c>
      <c r="M177" s="412"/>
    </row>
    <row r="178" spans="1:13" ht="35.1" customHeight="1">
      <c r="A178" s="360" t="s">
        <v>692</v>
      </c>
      <c r="B178" s="513" t="s">
        <v>693</v>
      </c>
      <c r="C178" s="514"/>
      <c r="D178" s="514"/>
      <c r="E178" s="514"/>
      <c r="F178" s="514"/>
      <c r="G178" s="514"/>
      <c r="H178" s="514"/>
      <c r="I178" s="515"/>
      <c r="J178" s="360" t="s">
        <v>621</v>
      </c>
      <c r="K178" s="411" t="s">
        <v>565</v>
      </c>
      <c r="L178" s="129" t="s">
        <v>527</v>
      </c>
      <c r="M178" s="412"/>
    </row>
    <row r="179" spans="1:13" ht="35.1" customHeight="1">
      <c r="A179" s="360" t="s">
        <v>694</v>
      </c>
      <c r="B179" s="513" t="s">
        <v>695</v>
      </c>
      <c r="C179" s="514"/>
      <c r="D179" s="514"/>
      <c r="E179" s="514"/>
      <c r="F179" s="514"/>
      <c r="G179" s="514"/>
      <c r="H179" s="514"/>
      <c r="I179" s="515"/>
      <c r="J179" s="360" t="s">
        <v>621</v>
      </c>
      <c r="K179" s="411" t="s">
        <v>565</v>
      </c>
      <c r="L179" s="129" t="s">
        <v>527</v>
      </c>
      <c r="M179" s="412"/>
    </row>
    <row r="180" spans="1:13" ht="35.1" customHeight="1">
      <c r="A180" s="360" t="s">
        <v>696</v>
      </c>
      <c r="B180" s="513" t="s">
        <v>697</v>
      </c>
      <c r="C180" s="514"/>
      <c r="D180" s="514"/>
      <c r="E180" s="514"/>
      <c r="F180" s="514"/>
      <c r="G180" s="514"/>
      <c r="H180" s="514"/>
      <c r="I180" s="515"/>
      <c r="J180" s="360" t="s">
        <v>621</v>
      </c>
      <c r="K180" s="411" t="s">
        <v>565</v>
      </c>
      <c r="L180" s="129" t="s">
        <v>527</v>
      </c>
      <c r="M180" s="412"/>
    </row>
    <row r="181" spans="1:13" ht="35.1" customHeight="1">
      <c r="A181" s="360" t="s">
        <v>698</v>
      </c>
      <c r="B181" s="513" t="s">
        <v>699</v>
      </c>
      <c r="C181" s="514"/>
      <c r="D181" s="514"/>
      <c r="E181" s="514"/>
      <c r="F181" s="514"/>
      <c r="G181" s="514"/>
      <c r="H181" s="514"/>
      <c r="I181" s="515"/>
      <c r="J181" s="360" t="s">
        <v>621</v>
      </c>
      <c r="K181" s="411" t="s">
        <v>565</v>
      </c>
      <c r="L181" s="129" t="s">
        <v>527</v>
      </c>
      <c r="M181" s="412"/>
    </row>
    <row r="182" spans="1:13" ht="35.1" customHeight="1">
      <c r="A182" s="360" t="s">
        <v>700</v>
      </c>
      <c r="B182" s="513" t="s">
        <v>701</v>
      </c>
      <c r="C182" s="514"/>
      <c r="D182" s="514"/>
      <c r="E182" s="514"/>
      <c r="F182" s="514"/>
      <c r="G182" s="514"/>
      <c r="H182" s="514"/>
      <c r="I182" s="515"/>
      <c r="J182" s="360" t="s">
        <v>621</v>
      </c>
      <c r="K182" s="411" t="s">
        <v>565</v>
      </c>
      <c r="L182" s="129" t="s">
        <v>702</v>
      </c>
      <c r="M182" s="412"/>
    </row>
    <row r="183" spans="1:13" ht="35.1" customHeight="1">
      <c r="A183" s="360" t="s">
        <v>703</v>
      </c>
      <c r="B183" s="513" t="s">
        <v>704</v>
      </c>
      <c r="C183" s="514"/>
      <c r="D183" s="514"/>
      <c r="E183" s="514"/>
      <c r="F183" s="514"/>
      <c r="G183" s="514"/>
      <c r="H183" s="514"/>
      <c r="I183" s="515"/>
      <c r="J183" s="360" t="s">
        <v>621</v>
      </c>
      <c r="K183" s="411" t="s">
        <v>565</v>
      </c>
      <c r="L183" s="129" t="s">
        <v>527</v>
      </c>
      <c r="M183" s="412"/>
    </row>
    <row r="184" spans="1:13" ht="35.1" customHeight="1">
      <c r="A184" s="360" t="s">
        <v>705</v>
      </c>
      <c r="B184" s="506" t="s">
        <v>706</v>
      </c>
      <c r="C184" s="507"/>
      <c r="D184" s="507"/>
      <c r="E184" s="507"/>
      <c r="F184" s="507"/>
      <c r="G184" s="507"/>
      <c r="H184" s="507"/>
      <c r="I184" s="508"/>
      <c r="J184" s="360" t="s">
        <v>492</v>
      </c>
      <c r="K184" s="411" t="s">
        <v>590</v>
      </c>
      <c r="L184" s="129" t="s">
        <v>527</v>
      </c>
      <c r="M184" s="412"/>
    </row>
    <row r="185" spans="1:13" ht="35.1" customHeight="1">
      <c r="A185" s="360" t="s">
        <v>707</v>
      </c>
      <c r="B185" s="513" t="s">
        <v>708</v>
      </c>
      <c r="C185" s="514"/>
      <c r="D185" s="514"/>
      <c r="E185" s="514"/>
      <c r="F185" s="514"/>
      <c r="G185" s="514"/>
      <c r="H185" s="514"/>
      <c r="I185" s="515"/>
      <c r="J185" s="360" t="s">
        <v>709</v>
      </c>
      <c r="K185" s="411" t="s">
        <v>590</v>
      </c>
      <c r="L185" s="129" t="s">
        <v>527</v>
      </c>
      <c r="M185" s="412"/>
    </row>
    <row r="186" spans="1:13" ht="35.1" customHeight="1">
      <c r="A186" s="360" t="s">
        <v>710</v>
      </c>
      <c r="B186" s="513" t="s">
        <v>711</v>
      </c>
      <c r="C186" s="514"/>
      <c r="D186" s="514"/>
      <c r="E186" s="514"/>
      <c r="F186" s="514"/>
      <c r="G186" s="514"/>
      <c r="H186" s="514"/>
      <c r="I186" s="515"/>
      <c r="J186" s="360" t="s">
        <v>621</v>
      </c>
      <c r="K186" s="411" t="s">
        <v>565</v>
      </c>
      <c r="L186" s="129" t="s">
        <v>527</v>
      </c>
      <c r="M186" s="412"/>
    </row>
    <row r="187" spans="1:13" ht="35.1" customHeight="1">
      <c r="A187" s="360" t="s">
        <v>712</v>
      </c>
      <c r="B187" s="548" t="s">
        <v>713</v>
      </c>
      <c r="C187" s="549"/>
      <c r="D187" s="549"/>
      <c r="E187" s="549"/>
      <c r="F187" s="549"/>
      <c r="G187" s="549"/>
      <c r="H187" s="549"/>
      <c r="I187" s="550"/>
      <c r="J187" s="360" t="s">
        <v>492</v>
      </c>
      <c r="K187" s="411" t="s">
        <v>590</v>
      </c>
      <c r="L187" s="129" t="s">
        <v>527</v>
      </c>
      <c r="M187" s="412"/>
    </row>
    <row r="188" spans="1:13" ht="35.1" customHeight="1">
      <c r="A188" s="360" t="s">
        <v>714</v>
      </c>
      <c r="B188" s="513" t="s">
        <v>715</v>
      </c>
      <c r="C188" s="514"/>
      <c r="D188" s="514"/>
      <c r="E188" s="514"/>
      <c r="F188" s="514"/>
      <c r="G188" s="514"/>
      <c r="H188" s="514"/>
      <c r="I188" s="515"/>
      <c r="J188" s="360" t="s">
        <v>621</v>
      </c>
      <c r="K188" s="411" t="s">
        <v>565</v>
      </c>
      <c r="L188" s="129" t="s">
        <v>527</v>
      </c>
      <c r="M188" s="412"/>
    </row>
    <row r="189" spans="1:13" ht="35.1" customHeight="1">
      <c r="A189" s="360" t="s">
        <v>716</v>
      </c>
      <c r="B189" s="513" t="s">
        <v>717</v>
      </c>
      <c r="C189" s="514"/>
      <c r="D189" s="514"/>
      <c r="E189" s="514"/>
      <c r="F189" s="514"/>
      <c r="G189" s="514"/>
      <c r="H189" s="514"/>
      <c r="I189" s="515"/>
      <c r="J189" s="360" t="s">
        <v>452</v>
      </c>
      <c r="K189" s="411" t="s">
        <v>526</v>
      </c>
      <c r="L189" s="129" t="s">
        <v>527</v>
      </c>
      <c r="M189" s="412"/>
    </row>
    <row r="190" spans="1:13" ht="35.1" customHeight="1">
      <c r="A190" s="360" t="s">
        <v>718</v>
      </c>
      <c r="B190" s="513" t="s">
        <v>719</v>
      </c>
      <c r="C190" s="514"/>
      <c r="D190" s="514"/>
      <c r="E190" s="514"/>
      <c r="F190" s="514"/>
      <c r="G190" s="514"/>
      <c r="H190" s="514"/>
      <c r="I190" s="515"/>
      <c r="J190" s="360" t="s">
        <v>621</v>
      </c>
      <c r="K190" s="411" t="s">
        <v>565</v>
      </c>
      <c r="L190" s="129" t="s">
        <v>527</v>
      </c>
      <c r="M190" s="412"/>
    </row>
    <row r="191" spans="1:13" ht="35.1" customHeight="1">
      <c r="A191" s="360" t="s">
        <v>720</v>
      </c>
      <c r="B191" s="513" t="s">
        <v>721</v>
      </c>
      <c r="C191" s="514"/>
      <c r="D191" s="514"/>
      <c r="E191" s="514"/>
      <c r="F191" s="514"/>
      <c r="G191" s="514"/>
      <c r="H191" s="514"/>
      <c r="I191" s="515"/>
      <c r="J191" s="360" t="s">
        <v>621</v>
      </c>
      <c r="K191" s="411" t="s">
        <v>565</v>
      </c>
      <c r="L191" s="129" t="s">
        <v>527</v>
      </c>
      <c r="M191" s="412"/>
    </row>
    <row r="192" spans="1:13" ht="35.1" customHeight="1">
      <c r="A192" s="360" t="s">
        <v>722</v>
      </c>
      <c r="B192" s="513" t="s">
        <v>723</v>
      </c>
      <c r="C192" s="514"/>
      <c r="D192" s="514"/>
      <c r="E192" s="514"/>
      <c r="F192" s="514"/>
      <c r="G192" s="514"/>
      <c r="H192" s="514"/>
      <c r="I192" s="515"/>
      <c r="J192" s="360" t="s">
        <v>621</v>
      </c>
      <c r="K192" s="411" t="s">
        <v>565</v>
      </c>
      <c r="L192" s="129" t="s">
        <v>527</v>
      </c>
      <c r="M192" s="412"/>
    </row>
    <row r="193" spans="1:13" ht="35.1" customHeight="1">
      <c r="A193" s="360" t="s">
        <v>724</v>
      </c>
      <c r="B193" s="513" t="s">
        <v>725</v>
      </c>
      <c r="C193" s="514"/>
      <c r="D193" s="514"/>
      <c r="E193" s="514"/>
      <c r="F193" s="514"/>
      <c r="G193" s="514"/>
      <c r="H193" s="514"/>
      <c r="I193" s="515"/>
      <c r="J193" s="360" t="s">
        <v>405</v>
      </c>
      <c r="K193" s="411" t="s">
        <v>590</v>
      </c>
      <c r="L193" s="129" t="s">
        <v>527</v>
      </c>
      <c r="M193" s="412"/>
    </row>
    <row r="194" spans="1:13" ht="35.1" customHeight="1">
      <c r="A194" s="360" t="s">
        <v>726</v>
      </c>
      <c r="B194" s="513" t="s">
        <v>727</v>
      </c>
      <c r="C194" s="514"/>
      <c r="D194" s="514"/>
      <c r="E194" s="514"/>
      <c r="F194" s="514"/>
      <c r="G194" s="514"/>
      <c r="H194" s="514"/>
      <c r="I194" s="515"/>
      <c r="J194" s="360" t="s">
        <v>564</v>
      </c>
      <c r="K194" s="411" t="s">
        <v>565</v>
      </c>
      <c r="L194" s="129" t="s">
        <v>527</v>
      </c>
      <c r="M194" s="412"/>
    </row>
    <row r="195" spans="1:13" ht="35.1" customHeight="1">
      <c r="A195" s="360" t="s">
        <v>728</v>
      </c>
      <c r="B195" s="513" t="s">
        <v>729</v>
      </c>
      <c r="C195" s="514"/>
      <c r="D195" s="514"/>
      <c r="E195" s="514"/>
      <c r="F195" s="514"/>
      <c r="G195" s="514"/>
      <c r="H195" s="514"/>
      <c r="I195" s="515"/>
      <c r="J195" s="360" t="s">
        <v>564</v>
      </c>
      <c r="K195" s="411" t="s">
        <v>565</v>
      </c>
      <c r="L195" s="129" t="s">
        <v>527</v>
      </c>
      <c r="M195" s="412"/>
    </row>
    <row r="196" spans="1:13" ht="35.1" customHeight="1">
      <c r="A196" s="360" t="s">
        <v>730</v>
      </c>
      <c r="B196" s="513" t="s">
        <v>731</v>
      </c>
      <c r="C196" s="514"/>
      <c r="D196" s="514"/>
      <c r="E196" s="514"/>
      <c r="F196" s="514"/>
      <c r="G196" s="514"/>
      <c r="H196" s="514"/>
      <c r="I196" s="515"/>
      <c r="J196" s="360" t="s">
        <v>564</v>
      </c>
      <c r="K196" s="411" t="s">
        <v>565</v>
      </c>
      <c r="L196" s="129" t="s">
        <v>527</v>
      </c>
      <c r="M196" s="412"/>
    </row>
    <row r="197" spans="1:13" ht="35.1" customHeight="1">
      <c r="A197" s="360" t="s">
        <v>732</v>
      </c>
      <c r="B197" s="513" t="s">
        <v>733</v>
      </c>
      <c r="C197" s="514"/>
      <c r="D197" s="514"/>
      <c r="E197" s="514"/>
      <c r="F197" s="514"/>
      <c r="G197" s="514"/>
      <c r="H197" s="514"/>
      <c r="I197" s="515"/>
      <c r="J197" s="360" t="s">
        <v>376</v>
      </c>
      <c r="K197" s="411" t="s">
        <v>552</v>
      </c>
      <c r="L197" s="129" t="s">
        <v>527</v>
      </c>
      <c r="M197" s="412"/>
    </row>
    <row r="198" spans="1:13" ht="35.1" customHeight="1">
      <c r="A198" s="360" t="s">
        <v>734</v>
      </c>
      <c r="B198" s="513" t="s">
        <v>735</v>
      </c>
      <c r="C198" s="514"/>
      <c r="D198" s="514"/>
      <c r="E198" s="514"/>
      <c r="F198" s="514"/>
      <c r="G198" s="514"/>
      <c r="H198" s="514"/>
      <c r="I198" s="515"/>
      <c r="J198" s="360" t="s">
        <v>49</v>
      </c>
      <c r="K198" s="411" t="s">
        <v>552</v>
      </c>
      <c r="L198" s="129" t="s">
        <v>527</v>
      </c>
      <c r="M198" s="412"/>
    </row>
    <row r="199" spans="1:13" ht="35.1" customHeight="1">
      <c r="A199" s="360" t="s">
        <v>736</v>
      </c>
      <c r="B199" s="513" t="s">
        <v>737</v>
      </c>
      <c r="C199" s="514"/>
      <c r="D199" s="514"/>
      <c r="E199" s="514"/>
      <c r="F199" s="514"/>
      <c r="G199" s="514"/>
      <c r="H199" s="514"/>
      <c r="I199" s="515"/>
      <c r="J199" s="360" t="s">
        <v>504</v>
      </c>
      <c r="K199" s="411" t="s">
        <v>526</v>
      </c>
      <c r="L199" s="129" t="s">
        <v>527</v>
      </c>
      <c r="M199" s="412"/>
    </row>
    <row r="200" spans="1:13" ht="35.1" customHeight="1">
      <c r="A200" s="360" t="s">
        <v>738</v>
      </c>
      <c r="B200" s="513" t="s">
        <v>739</v>
      </c>
      <c r="C200" s="514"/>
      <c r="D200" s="514"/>
      <c r="E200" s="514"/>
      <c r="F200" s="514"/>
      <c r="G200" s="514"/>
      <c r="H200" s="514"/>
      <c r="I200" s="515"/>
      <c r="J200" s="360" t="s">
        <v>740</v>
      </c>
      <c r="K200" s="411" t="s">
        <v>532</v>
      </c>
      <c r="L200" s="129" t="s">
        <v>527</v>
      </c>
      <c r="M200" s="412"/>
    </row>
    <row r="201" spans="1:13" ht="35.1" customHeight="1">
      <c r="A201" s="360" t="s">
        <v>741</v>
      </c>
      <c r="B201" s="513" t="s">
        <v>742</v>
      </c>
      <c r="C201" s="514"/>
      <c r="D201" s="514"/>
      <c r="E201" s="514"/>
      <c r="F201" s="514"/>
      <c r="G201" s="514"/>
      <c r="H201" s="514"/>
      <c r="I201" s="515"/>
      <c r="J201" s="360" t="s">
        <v>49</v>
      </c>
      <c r="K201" s="411" t="s">
        <v>552</v>
      </c>
      <c r="L201" s="129" t="s">
        <v>527</v>
      </c>
      <c r="M201" s="412"/>
    </row>
    <row r="202" spans="1:13" ht="35.1" customHeight="1">
      <c r="A202" s="360" t="s">
        <v>743</v>
      </c>
      <c r="B202" s="513" t="s">
        <v>744</v>
      </c>
      <c r="C202" s="514"/>
      <c r="D202" s="514"/>
      <c r="E202" s="514"/>
      <c r="F202" s="514"/>
      <c r="G202" s="514"/>
      <c r="H202" s="514"/>
      <c r="I202" s="515"/>
      <c r="J202" s="360" t="s">
        <v>49</v>
      </c>
      <c r="K202" s="411" t="s">
        <v>552</v>
      </c>
      <c r="L202" s="129" t="s">
        <v>527</v>
      </c>
      <c r="M202" s="412"/>
    </row>
    <row r="203" spans="1:13" ht="35.1" customHeight="1">
      <c r="A203" s="360" t="s">
        <v>745</v>
      </c>
      <c r="B203" s="513" t="s">
        <v>746</v>
      </c>
      <c r="C203" s="514"/>
      <c r="D203" s="514"/>
      <c r="E203" s="514"/>
      <c r="F203" s="514"/>
      <c r="G203" s="514"/>
      <c r="H203" s="514"/>
      <c r="I203" s="515"/>
      <c r="J203" s="360" t="s">
        <v>452</v>
      </c>
      <c r="K203" s="411" t="s">
        <v>526</v>
      </c>
      <c r="L203" s="129" t="s">
        <v>527</v>
      </c>
      <c r="M203" s="412"/>
    </row>
    <row r="204" spans="1:13" ht="35.1" customHeight="1">
      <c r="A204" s="360" t="s">
        <v>747</v>
      </c>
      <c r="B204" s="513" t="s">
        <v>748</v>
      </c>
      <c r="C204" s="514"/>
      <c r="D204" s="514"/>
      <c r="E204" s="514"/>
      <c r="F204" s="514"/>
      <c r="G204" s="514"/>
      <c r="H204" s="514"/>
      <c r="I204" s="515"/>
      <c r="J204" s="360" t="s">
        <v>49</v>
      </c>
      <c r="K204" s="411" t="s">
        <v>552</v>
      </c>
      <c r="L204" s="129" t="s">
        <v>527</v>
      </c>
      <c r="M204" s="412"/>
    </row>
    <row r="205" spans="1:13" ht="35.1" customHeight="1">
      <c r="A205" s="360" t="s">
        <v>749</v>
      </c>
      <c r="B205" s="548" t="s">
        <v>750</v>
      </c>
      <c r="C205" s="549"/>
      <c r="D205" s="549"/>
      <c r="E205" s="549"/>
      <c r="F205" s="549"/>
      <c r="G205" s="549"/>
      <c r="H205" s="549"/>
      <c r="I205" s="550"/>
      <c r="J205" s="360" t="s">
        <v>621</v>
      </c>
      <c r="K205" s="411" t="s">
        <v>590</v>
      </c>
      <c r="L205" s="129" t="s">
        <v>527</v>
      </c>
      <c r="M205" s="412"/>
    </row>
    <row r="206" spans="1:13" ht="35.1" customHeight="1">
      <c r="A206" s="360" t="s">
        <v>751</v>
      </c>
      <c r="B206" s="513" t="s">
        <v>752</v>
      </c>
      <c r="C206" s="514"/>
      <c r="D206" s="514"/>
      <c r="E206" s="514"/>
      <c r="F206" s="514"/>
      <c r="G206" s="514"/>
      <c r="H206" s="514"/>
      <c r="I206" s="515"/>
      <c r="J206" s="360" t="s">
        <v>51</v>
      </c>
      <c r="K206" s="411" t="s">
        <v>753</v>
      </c>
      <c r="L206" s="129" t="s">
        <v>527</v>
      </c>
      <c r="M206" s="412"/>
    </row>
    <row r="207" spans="1:13" ht="35.1" customHeight="1">
      <c r="A207" s="360" t="s">
        <v>754</v>
      </c>
      <c r="B207" s="513" t="s">
        <v>755</v>
      </c>
      <c r="C207" s="514"/>
      <c r="D207" s="514"/>
      <c r="E207" s="514"/>
      <c r="F207" s="514"/>
      <c r="G207" s="514"/>
      <c r="H207" s="514"/>
      <c r="I207" s="515"/>
      <c r="J207" s="360" t="s">
        <v>49</v>
      </c>
      <c r="K207" s="411" t="s">
        <v>552</v>
      </c>
      <c r="L207" s="129" t="s">
        <v>527</v>
      </c>
      <c r="M207" s="412"/>
    </row>
    <row r="208" spans="1:13" ht="35.1" customHeight="1">
      <c r="A208" s="360" t="s">
        <v>756</v>
      </c>
      <c r="B208" s="513" t="s">
        <v>757</v>
      </c>
      <c r="C208" s="514"/>
      <c r="D208" s="514"/>
      <c r="E208" s="514"/>
      <c r="F208" s="514"/>
      <c r="G208" s="514"/>
      <c r="H208" s="514"/>
      <c r="I208" s="515"/>
      <c r="J208" s="360" t="s">
        <v>609</v>
      </c>
      <c r="K208" s="411" t="s">
        <v>590</v>
      </c>
      <c r="L208" s="129" t="s">
        <v>527</v>
      </c>
      <c r="M208" s="412"/>
    </row>
    <row r="209" spans="1:13" ht="35.1" customHeight="1">
      <c r="A209" s="360" t="s">
        <v>758</v>
      </c>
      <c r="B209" s="513" t="s">
        <v>759</v>
      </c>
      <c r="C209" s="514"/>
      <c r="D209" s="514"/>
      <c r="E209" s="514"/>
      <c r="F209" s="514"/>
      <c r="G209" s="514"/>
      <c r="H209" s="514"/>
      <c r="I209" s="515"/>
      <c r="J209" s="360" t="s">
        <v>609</v>
      </c>
      <c r="K209" s="411" t="s">
        <v>590</v>
      </c>
      <c r="L209" s="129" t="s">
        <v>527</v>
      </c>
      <c r="M209" s="412"/>
    </row>
    <row r="210" spans="1:13" ht="35.1" customHeight="1">
      <c r="A210" s="360" t="s">
        <v>760</v>
      </c>
      <c r="B210" s="513" t="s">
        <v>761</v>
      </c>
      <c r="C210" s="514"/>
      <c r="D210" s="514"/>
      <c r="E210" s="514"/>
      <c r="F210" s="514"/>
      <c r="G210" s="514"/>
      <c r="H210" s="514"/>
      <c r="I210" s="515"/>
      <c r="J210" s="360" t="s">
        <v>621</v>
      </c>
      <c r="K210" s="411" t="s">
        <v>565</v>
      </c>
      <c r="L210" s="129" t="s">
        <v>527</v>
      </c>
      <c r="M210" s="412"/>
    </row>
    <row r="211" spans="1:13" ht="35.1" customHeight="1">
      <c r="A211" s="360" t="s">
        <v>762</v>
      </c>
      <c r="B211" s="513" t="s">
        <v>763</v>
      </c>
      <c r="C211" s="514"/>
      <c r="D211" s="514"/>
      <c r="E211" s="514"/>
      <c r="F211" s="514"/>
      <c r="G211" s="514"/>
      <c r="H211" s="514"/>
      <c r="I211" s="515"/>
      <c r="J211" s="360" t="s">
        <v>452</v>
      </c>
      <c r="K211" s="411" t="s">
        <v>526</v>
      </c>
      <c r="L211" s="129" t="s">
        <v>527</v>
      </c>
      <c r="M211" s="412"/>
    </row>
    <row r="212" spans="1:13" ht="35.1" customHeight="1">
      <c r="A212" s="360" t="s">
        <v>764</v>
      </c>
      <c r="B212" s="513" t="s">
        <v>765</v>
      </c>
      <c r="C212" s="514"/>
      <c r="D212" s="514"/>
      <c r="E212" s="514"/>
      <c r="F212" s="514"/>
      <c r="G212" s="514"/>
      <c r="H212" s="514"/>
      <c r="I212" s="515"/>
      <c r="J212" s="360" t="s">
        <v>49</v>
      </c>
      <c r="K212" s="411" t="s">
        <v>552</v>
      </c>
      <c r="L212" s="129" t="s">
        <v>527</v>
      </c>
      <c r="M212" s="412"/>
    </row>
    <row r="213" spans="1:13" ht="35.1" customHeight="1">
      <c r="A213" s="360" t="s">
        <v>766</v>
      </c>
      <c r="B213" s="513" t="s">
        <v>767</v>
      </c>
      <c r="C213" s="514"/>
      <c r="D213" s="514"/>
      <c r="E213" s="514"/>
      <c r="F213" s="514"/>
      <c r="G213" s="514"/>
      <c r="H213" s="514"/>
      <c r="I213" s="515"/>
      <c r="J213" s="360" t="s">
        <v>452</v>
      </c>
      <c r="K213" s="411" t="s">
        <v>526</v>
      </c>
      <c r="L213" s="129" t="s">
        <v>527</v>
      </c>
      <c r="M213" s="412"/>
    </row>
    <row r="214" spans="1:13" ht="35.1" customHeight="1">
      <c r="A214" s="360" t="s">
        <v>768</v>
      </c>
      <c r="B214" s="513" t="s">
        <v>769</v>
      </c>
      <c r="C214" s="514"/>
      <c r="D214" s="514"/>
      <c r="E214" s="514"/>
      <c r="F214" s="514"/>
      <c r="G214" s="514"/>
      <c r="H214" s="514"/>
      <c r="I214" s="515"/>
      <c r="J214" s="360" t="s">
        <v>49</v>
      </c>
      <c r="K214" s="411" t="s">
        <v>552</v>
      </c>
      <c r="L214" s="129" t="s">
        <v>527</v>
      </c>
      <c r="M214" s="412"/>
    </row>
    <row r="215" spans="1:13" ht="35.1" customHeight="1">
      <c r="A215" s="360" t="s">
        <v>770</v>
      </c>
      <c r="B215" s="513" t="s">
        <v>771</v>
      </c>
      <c r="C215" s="514"/>
      <c r="D215" s="514"/>
      <c r="E215" s="514"/>
      <c r="F215" s="514"/>
      <c r="G215" s="514"/>
      <c r="H215" s="514"/>
      <c r="I215" s="515"/>
      <c r="J215" s="360" t="s">
        <v>452</v>
      </c>
      <c r="K215" s="411" t="s">
        <v>526</v>
      </c>
      <c r="L215" s="129" t="s">
        <v>527</v>
      </c>
      <c r="M215" s="412"/>
    </row>
    <row r="216" spans="1:13" ht="35.1" customHeight="1">
      <c r="A216" s="360" t="s">
        <v>772</v>
      </c>
      <c r="B216" s="513" t="s">
        <v>773</v>
      </c>
      <c r="C216" s="514"/>
      <c r="D216" s="514"/>
      <c r="E216" s="514"/>
      <c r="F216" s="514"/>
      <c r="G216" s="514"/>
      <c r="H216" s="514"/>
      <c r="I216" s="515"/>
      <c r="J216" s="360" t="s">
        <v>49</v>
      </c>
      <c r="K216" s="411" t="s">
        <v>552</v>
      </c>
      <c r="L216" s="129" t="s">
        <v>527</v>
      </c>
      <c r="M216" s="412"/>
    </row>
    <row r="217" spans="1:13" ht="35.1" customHeight="1">
      <c r="A217" s="360" t="s">
        <v>774</v>
      </c>
      <c r="B217" s="513" t="s">
        <v>775</v>
      </c>
      <c r="C217" s="514"/>
      <c r="D217" s="514"/>
      <c r="E217" s="514"/>
      <c r="F217" s="514"/>
      <c r="G217" s="514"/>
      <c r="H217" s="514"/>
      <c r="I217" s="515"/>
      <c r="J217" s="360" t="s">
        <v>49</v>
      </c>
      <c r="K217" s="411" t="s">
        <v>552</v>
      </c>
      <c r="L217" s="129" t="s">
        <v>527</v>
      </c>
      <c r="M217" s="412"/>
    </row>
    <row r="218" spans="1:13" ht="35.1" customHeight="1">
      <c r="A218" s="360" t="s">
        <v>776</v>
      </c>
      <c r="B218" s="513" t="s">
        <v>777</v>
      </c>
      <c r="C218" s="514"/>
      <c r="D218" s="514"/>
      <c r="E218" s="514"/>
      <c r="F218" s="514"/>
      <c r="G218" s="514"/>
      <c r="H218" s="514"/>
      <c r="I218" s="515"/>
      <c r="J218" s="360" t="s">
        <v>49</v>
      </c>
      <c r="K218" s="411" t="s">
        <v>552</v>
      </c>
      <c r="L218" s="129" t="s">
        <v>527</v>
      </c>
      <c r="M218" s="412"/>
    </row>
    <row r="219" spans="1:13" ht="35.1" customHeight="1">
      <c r="A219" s="360" t="s">
        <v>778</v>
      </c>
      <c r="B219" s="513" t="s">
        <v>779</v>
      </c>
      <c r="C219" s="514"/>
      <c r="D219" s="514"/>
      <c r="E219" s="514"/>
      <c r="F219" s="514"/>
      <c r="G219" s="514"/>
      <c r="H219" s="514"/>
      <c r="I219" s="515"/>
      <c r="J219" s="360" t="s">
        <v>452</v>
      </c>
      <c r="K219" s="411" t="s">
        <v>526</v>
      </c>
      <c r="L219" s="129" t="s">
        <v>665</v>
      </c>
      <c r="M219" s="412" t="s">
        <v>780</v>
      </c>
    </row>
    <row r="220" spans="1:13" ht="35.1" customHeight="1">
      <c r="A220" s="360" t="s">
        <v>781</v>
      </c>
      <c r="B220" s="513" t="s">
        <v>782</v>
      </c>
      <c r="C220" s="514"/>
      <c r="D220" s="514"/>
      <c r="E220" s="514"/>
      <c r="F220" s="514"/>
      <c r="G220" s="514"/>
      <c r="H220" s="514"/>
      <c r="I220" s="515"/>
      <c r="J220" s="360" t="s">
        <v>664</v>
      </c>
      <c r="K220" s="411" t="s">
        <v>590</v>
      </c>
      <c r="L220" s="129" t="s">
        <v>527</v>
      </c>
      <c r="M220" s="412"/>
    </row>
    <row r="221" spans="1:13" ht="35.1" customHeight="1">
      <c r="A221" s="360" t="s">
        <v>783</v>
      </c>
      <c r="B221" s="513" t="s">
        <v>784</v>
      </c>
      <c r="C221" s="514"/>
      <c r="D221" s="514"/>
      <c r="E221" s="514"/>
      <c r="F221" s="514"/>
      <c r="G221" s="514"/>
      <c r="H221" s="514"/>
      <c r="I221" s="515"/>
      <c r="J221" s="360" t="s">
        <v>51</v>
      </c>
      <c r="K221" s="411" t="s">
        <v>753</v>
      </c>
      <c r="L221" s="129" t="s">
        <v>527</v>
      </c>
      <c r="M221" s="412"/>
    </row>
    <row r="222" spans="1:13" ht="35.1" customHeight="1">
      <c r="A222" s="360" t="s">
        <v>785</v>
      </c>
      <c r="B222" s="513" t="s">
        <v>786</v>
      </c>
      <c r="C222" s="514"/>
      <c r="D222" s="514"/>
      <c r="E222" s="514"/>
      <c r="F222" s="514"/>
      <c r="G222" s="514"/>
      <c r="H222" s="514"/>
      <c r="I222" s="515"/>
      <c r="J222" s="360" t="s">
        <v>64</v>
      </c>
      <c r="K222" s="411" t="s">
        <v>787</v>
      </c>
      <c r="L222" s="129" t="s">
        <v>591</v>
      </c>
      <c r="M222" s="412"/>
    </row>
    <row r="223" spans="1:13" ht="35.1" customHeight="1">
      <c r="A223" s="360" t="s">
        <v>788</v>
      </c>
      <c r="B223" s="513" t="s">
        <v>789</v>
      </c>
      <c r="C223" s="514"/>
      <c r="D223" s="514"/>
      <c r="E223" s="514"/>
      <c r="F223" s="514"/>
      <c r="G223" s="514"/>
      <c r="H223" s="514"/>
      <c r="I223" s="515"/>
      <c r="J223" s="360" t="s">
        <v>471</v>
      </c>
      <c r="K223" s="411" t="s">
        <v>526</v>
      </c>
      <c r="L223" s="129" t="s">
        <v>527</v>
      </c>
      <c r="M223" s="412"/>
    </row>
    <row r="224" spans="1:13" ht="35.1" customHeight="1">
      <c r="A224" s="360" t="s">
        <v>790</v>
      </c>
      <c r="B224" s="513" t="s">
        <v>791</v>
      </c>
      <c r="C224" s="514"/>
      <c r="D224" s="514"/>
      <c r="E224" s="514"/>
      <c r="F224" s="514"/>
      <c r="G224" s="514"/>
      <c r="H224" s="514"/>
      <c r="I224" s="515"/>
      <c r="J224" s="360" t="s">
        <v>471</v>
      </c>
      <c r="K224" s="411" t="s">
        <v>526</v>
      </c>
      <c r="L224" s="129" t="s">
        <v>527</v>
      </c>
      <c r="M224" s="412"/>
    </row>
    <row r="225" spans="1:13" ht="35.1" customHeight="1">
      <c r="A225" s="360" t="s">
        <v>792</v>
      </c>
      <c r="B225" s="513" t="s">
        <v>793</v>
      </c>
      <c r="C225" s="514"/>
      <c r="D225" s="514"/>
      <c r="E225" s="514"/>
      <c r="F225" s="514"/>
      <c r="G225" s="514"/>
      <c r="H225" s="514"/>
      <c r="I225" s="515"/>
      <c r="J225" s="360" t="s">
        <v>794</v>
      </c>
      <c r="K225" s="411" t="s">
        <v>552</v>
      </c>
      <c r="L225" s="129" t="s">
        <v>527</v>
      </c>
      <c r="M225" s="412"/>
    </row>
    <row r="226" spans="1:13" ht="35.1" customHeight="1">
      <c r="A226" s="360" t="s">
        <v>795</v>
      </c>
      <c r="B226" s="513" t="s">
        <v>796</v>
      </c>
      <c r="C226" s="514"/>
      <c r="D226" s="514"/>
      <c r="E226" s="514"/>
      <c r="F226" s="514"/>
      <c r="G226" s="514"/>
      <c r="H226" s="514"/>
      <c r="I226" s="515"/>
      <c r="J226" s="360" t="s">
        <v>471</v>
      </c>
      <c r="K226" s="411" t="s">
        <v>565</v>
      </c>
      <c r="L226" s="129" t="s">
        <v>527</v>
      </c>
      <c r="M226" s="412"/>
    </row>
    <row r="227" spans="1:13" ht="35.1" customHeight="1">
      <c r="A227" s="360" t="s">
        <v>797</v>
      </c>
      <c r="B227" s="513" t="s">
        <v>798</v>
      </c>
      <c r="C227" s="514"/>
      <c r="D227" s="514"/>
      <c r="E227" s="514"/>
      <c r="F227" s="514"/>
      <c r="G227" s="514"/>
      <c r="H227" s="514"/>
      <c r="I227" s="515"/>
      <c r="J227" s="360" t="s">
        <v>58</v>
      </c>
      <c r="K227" s="411" t="s">
        <v>590</v>
      </c>
      <c r="L227" s="129" t="s">
        <v>527</v>
      </c>
      <c r="M227" s="412"/>
    </row>
    <row r="228" spans="1:13" ht="35.1" customHeight="1">
      <c r="A228" s="360" t="s">
        <v>799</v>
      </c>
      <c r="B228" s="513" t="s">
        <v>800</v>
      </c>
      <c r="C228" s="514"/>
      <c r="D228" s="514"/>
      <c r="E228" s="514"/>
      <c r="F228" s="514"/>
      <c r="G228" s="514"/>
      <c r="H228" s="514"/>
      <c r="I228" s="515"/>
      <c r="J228" s="360" t="s">
        <v>58</v>
      </c>
      <c r="K228" s="411" t="s">
        <v>590</v>
      </c>
      <c r="L228" s="129" t="s">
        <v>527</v>
      </c>
      <c r="M228" s="412"/>
    </row>
    <row r="229" spans="1:13" ht="35.1" customHeight="1">
      <c r="A229" s="360" t="s">
        <v>801</v>
      </c>
      <c r="B229" s="513" t="s">
        <v>802</v>
      </c>
      <c r="C229" s="514"/>
      <c r="D229" s="514"/>
      <c r="E229" s="514"/>
      <c r="F229" s="514"/>
      <c r="G229" s="514"/>
      <c r="H229" s="514"/>
      <c r="I229" s="515"/>
      <c r="J229" s="360" t="s">
        <v>471</v>
      </c>
      <c r="K229" s="411" t="s">
        <v>526</v>
      </c>
      <c r="L229" s="129" t="s">
        <v>527</v>
      </c>
      <c r="M229" s="412"/>
    </row>
    <row r="230" spans="1:13" ht="35.1" customHeight="1">
      <c r="A230" s="360" t="s">
        <v>803</v>
      </c>
      <c r="B230" s="513" t="s">
        <v>804</v>
      </c>
      <c r="C230" s="514"/>
      <c r="D230" s="514"/>
      <c r="E230" s="514"/>
      <c r="F230" s="514"/>
      <c r="G230" s="514"/>
      <c r="H230" s="514"/>
      <c r="I230" s="515"/>
      <c r="J230" s="360" t="s">
        <v>805</v>
      </c>
      <c r="K230" s="411" t="s">
        <v>753</v>
      </c>
      <c r="L230" s="129" t="s">
        <v>527</v>
      </c>
      <c r="M230" s="412"/>
    </row>
    <row r="231" spans="1:13" ht="35.1" customHeight="1">
      <c r="A231" s="360" t="s">
        <v>806</v>
      </c>
      <c r="B231" s="513" t="s">
        <v>807</v>
      </c>
      <c r="C231" s="514"/>
      <c r="D231" s="514"/>
      <c r="E231" s="514"/>
      <c r="F231" s="514"/>
      <c r="G231" s="514"/>
      <c r="H231" s="514"/>
      <c r="I231" s="515"/>
      <c r="J231" s="360" t="s">
        <v>808</v>
      </c>
      <c r="K231" s="411" t="s">
        <v>753</v>
      </c>
      <c r="L231" s="129" t="s">
        <v>527</v>
      </c>
      <c r="M231" s="412"/>
    </row>
    <row r="232" spans="1:13" ht="35.1" customHeight="1">
      <c r="A232" s="360" t="s">
        <v>809</v>
      </c>
      <c r="B232" s="513" t="s">
        <v>810</v>
      </c>
      <c r="C232" s="514"/>
      <c r="D232" s="514"/>
      <c r="E232" s="514"/>
      <c r="F232" s="514"/>
      <c r="G232" s="514"/>
      <c r="H232" s="514"/>
      <c r="I232" s="515"/>
      <c r="J232" s="360" t="s">
        <v>471</v>
      </c>
      <c r="K232" s="411" t="s">
        <v>565</v>
      </c>
      <c r="L232" s="129" t="s">
        <v>527</v>
      </c>
      <c r="M232" s="412"/>
    </row>
    <row r="233" spans="1:13" ht="35.1" customHeight="1">
      <c r="A233" s="360" t="s">
        <v>811</v>
      </c>
      <c r="B233" s="513" t="s">
        <v>812</v>
      </c>
      <c r="C233" s="514"/>
      <c r="D233" s="514"/>
      <c r="E233" s="514"/>
      <c r="F233" s="514"/>
      <c r="G233" s="514"/>
      <c r="H233" s="514"/>
      <c r="I233" s="515"/>
      <c r="J233" s="360" t="s">
        <v>58</v>
      </c>
      <c r="K233" s="411" t="s">
        <v>590</v>
      </c>
      <c r="L233" s="129" t="s">
        <v>527</v>
      </c>
      <c r="M233" s="412"/>
    </row>
    <row r="234" spans="1:13" ht="35.1" customHeight="1">
      <c r="A234" s="360" t="s">
        <v>813</v>
      </c>
      <c r="B234" s="513" t="s">
        <v>814</v>
      </c>
      <c r="C234" s="514"/>
      <c r="D234" s="514"/>
      <c r="E234" s="514"/>
      <c r="F234" s="514"/>
      <c r="G234" s="514"/>
      <c r="H234" s="514"/>
      <c r="I234" s="515"/>
      <c r="J234" s="360" t="s">
        <v>492</v>
      </c>
      <c r="K234" s="411" t="s">
        <v>590</v>
      </c>
      <c r="L234" s="129" t="s">
        <v>527</v>
      </c>
      <c r="M234" s="412"/>
    </row>
    <row r="235" spans="1:13" ht="35.1" customHeight="1">
      <c r="A235" s="360" t="s">
        <v>815</v>
      </c>
      <c r="B235" s="513" t="s">
        <v>816</v>
      </c>
      <c r="C235" s="514"/>
      <c r="D235" s="514"/>
      <c r="E235" s="514"/>
      <c r="F235" s="514"/>
      <c r="G235" s="514"/>
      <c r="H235" s="514"/>
      <c r="I235" s="515"/>
      <c r="J235" s="360" t="s">
        <v>471</v>
      </c>
      <c r="K235" s="411" t="s">
        <v>526</v>
      </c>
      <c r="L235" s="129" t="s">
        <v>527</v>
      </c>
      <c r="M235" s="412"/>
    </row>
    <row r="236" spans="1:13" ht="35.1" customHeight="1">
      <c r="A236" s="360" t="s">
        <v>817</v>
      </c>
      <c r="B236" s="513" t="s">
        <v>818</v>
      </c>
      <c r="C236" s="514"/>
      <c r="D236" s="514"/>
      <c r="E236" s="514"/>
      <c r="F236" s="514"/>
      <c r="G236" s="514"/>
      <c r="H236" s="514"/>
      <c r="I236" s="515"/>
      <c r="J236" s="360" t="s">
        <v>64</v>
      </c>
      <c r="K236" s="411" t="s">
        <v>787</v>
      </c>
      <c r="L236" s="129" t="s">
        <v>591</v>
      </c>
      <c r="M236" s="412"/>
    </row>
    <row r="237" spans="1:13" ht="35.1" customHeight="1">
      <c r="A237" s="360" t="s">
        <v>819</v>
      </c>
      <c r="B237" s="513" t="s">
        <v>820</v>
      </c>
      <c r="C237" s="514"/>
      <c r="D237" s="514"/>
      <c r="E237" s="514"/>
      <c r="F237" s="514"/>
      <c r="G237" s="514"/>
      <c r="H237" s="514"/>
      <c r="I237" s="515"/>
      <c r="J237" s="360" t="s">
        <v>471</v>
      </c>
      <c r="K237" s="411" t="s">
        <v>753</v>
      </c>
      <c r="L237" s="129" t="s">
        <v>527</v>
      </c>
      <c r="M237" s="412"/>
    </row>
    <row r="238" spans="1:13" ht="35.1" customHeight="1">
      <c r="A238" s="360" t="s">
        <v>821</v>
      </c>
      <c r="B238" s="513" t="s">
        <v>822</v>
      </c>
      <c r="C238" s="514"/>
      <c r="D238" s="514"/>
      <c r="E238" s="514"/>
      <c r="F238" s="514"/>
      <c r="G238" s="514"/>
      <c r="H238" s="514"/>
      <c r="I238" s="515"/>
      <c r="J238" s="360" t="s">
        <v>471</v>
      </c>
      <c r="K238" s="411" t="s">
        <v>526</v>
      </c>
      <c r="L238" s="129" t="s">
        <v>527</v>
      </c>
      <c r="M238" s="412"/>
    </row>
    <row r="239" spans="1:13" ht="35.1" customHeight="1">
      <c r="A239" s="360" t="s">
        <v>823</v>
      </c>
      <c r="B239" s="513" t="s">
        <v>824</v>
      </c>
      <c r="C239" s="514"/>
      <c r="D239" s="514"/>
      <c r="E239" s="514"/>
      <c r="F239" s="514"/>
      <c r="G239" s="514"/>
      <c r="H239" s="514"/>
      <c r="I239" s="515"/>
      <c r="J239" s="360" t="s">
        <v>471</v>
      </c>
      <c r="K239" s="411" t="s">
        <v>526</v>
      </c>
      <c r="L239" s="129" t="s">
        <v>527</v>
      </c>
      <c r="M239" s="412"/>
    </row>
    <row r="240" spans="1:13" ht="35.1" customHeight="1">
      <c r="A240" s="360" t="s">
        <v>825</v>
      </c>
      <c r="B240" s="513" t="s">
        <v>826</v>
      </c>
      <c r="C240" s="514"/>
      <c r="D240" s="514"/>
      <c r="E240" s="514"/>
      <c r="F240" s="514"/>
      <c r="G240" s="514"/>
      <c r="H240" s="514"/>
      <c r="I240" s="515"/>
      <c r="J240" s="360" t="s">
        <v>463</v>
      </c>
      <c r="K240" s="411" t="s">
        <v>787</v>
      </c>
      <c r="L240" s="129" t="s">
        <v>527</v>
      </c>
      <c r="M240" s="412"/>
    </row>
    <row r="241" spans="1:13" ht="35.1" customHeight="1">
      <c r="A241" s="360" t="s">
        <v>827</v>
      </c>
      <c r="B241" s="513" t="s">
        <v>828</v>
      </c>
      <c r="C241" s="514"/>
      <c r="D241" s="514"/>
      <c r="E241" s="514"/>
      <c r="F241" s="514"/>
      <c r="G241" s="514"/>
      <c r="H241" s="514"/>
      <c r="I241" s="515"/>
      <c r="J241" s="360" t="s">
        <v>492</v>
      </c>
      <c r="K241" s="411" t="s">
        <v>590</v>
      </c>
      <c r="L241" s="129" t="s">
        <v>591</v>
      </c>
      <c r="M241" s="412" t="s">
        <v>829</v>
      </c>
    </row>
    <row r="242" spans="1:13" ht="35.1" customHeight="1">
      <c r="A242" s="360" t="s">
        <v>830</v>
      </c>
      <c r="B242" s="513" t="s">
        <v>831</v>
      </c>
      <c r="C242" s="514"/>
      <c r="D242" s="514"/>
      <c r="E242" s="514"/>
      <c r="F242" s="514"/>
      <c r="G242" s="514"/>
      <c r="H242" s="514"/>
      <c r="I242" s="515"/>
      <c r="J242" s="360" t="s">
        <v>463</v>
      </c>
      <c r="K242" s="411" t="s">
        <v>787</v>
      </c>
      <c r="L242" s="129" t="s">
        <v>527</v>
      </c>
      <c r="M242" s="412"/>
    </row>
    <row r="243" spans="1:13" ht="35.1" customHeight="1">
      <c r="A243" s="360" t="s">
        <v>832</v>
      </c>
      <c r="B243" s="513" t="s">
        <v>833</v>
      </c>
      <c r="C243" s="514"/>
      <c r="D243" s="514"/>
      <c r="E243" s="514"/>
      <c r="F243" s="514"/>
      <c r="G243" s="514"/>
      <c r="H243" s="514"/>
      <c r="I243" s="515"/>
      <c r="J243" s="360" t="s">
        <v>471</v>
      </c>
      <c r="K243" s="411" t="s">
        <v>544</v>
      </c>
      <c r="L243" s="129" t="s">
        <v>527</v>
      </c>
      <c r="M243" s="412"/>
    </row>
    <row r="244" spans="1:13" ht="35.1" customHeight="1">
      <c r="A244" s="360" t="s">
        <v>834</v>
      </c>
      <c r="B244" s="513" t="s">
        <v>835</v>
      </c>
      <c r="C244" s="514"/>
      <c r="D244" s="514"/>
      <c r="E244" s="514"/>
      <c r="F244" s="514"/>
      <c r="G244" s="514"/>
      <c r="H244" s="514"/>
      <c r="I244" s="515"/>
      <c r="J244" s="360" t="s">
        <v>836</v>
      </c>
      <c r="K244" s="411" t="s">
        <v>526</v>
      </c>
      <c r="L244" s="129" t="s">
        <v>527</v>
      </c>
      <c r="M244" s="412"/>
    </row>
    <row r="245" spans="1:13" ht="35.1" customHeight="1">
      <c r="A245" s="360" t="s">
        <v>837</v>
      </c>
      <c r="B245" s="513" t="s">
        <v>838</v>
      </c>
      <c r="C245" s="514"/>
      <c r="D245" s="514"/>
      <c r="E245" s="514"/>
      <c r="F245" s="514"/>
      <c r="G245" s="514"/>
      <c r="H245" s="514"/>
      <c r="I245" s="515"/>
      <c r="J245" s="360" t="s">
        <v>24</v>
      </c>
      <c r="K245" s="411" t="s">
        <v>590</v>
      </c>
      <c r="L245" s="129" t="s">
        <v>839</v>
      </c>
      <c r="M245" s="412" t="s">
        <v>840</v>
      </c>
    </row>
    <row r="246" spans="1:13" ht="35.1" customHeight="1">
      <c r="A246" s="360" t="s">
        <v>841</v>
      </c>
      <c r="B246" s="513" t="s">
        <v>842</v>
      </c>
      <c r="C246" s="514"/>
      <c r="D246" s="514"/>
      <c r="E246" s="514"/>
      <c r="F246" s="514"/>
      <c r="G246" s="514"/>
      <c r="H246" s="514"/>
      <c r="I246" s="515"/>
      <c r="J246" s="360" t="s">
        <v>843</v>
      </c>
      <c r="K246" s="411" t="s">
        <v>590</v>
      </c>
      <c r="L246" s="129" t="s">
        <v>527</v>
      </c>
      <c r="M246" s="412"/>
    </row>
    <row r="247" spans="1:13" ht="35.1" customHeight="1">
      <c r="A247" s="360" t="s">
        <v>844</v>
      </c>
      <c r="B247" s="513" t="s">
        <v>845</v>
      </c>
      <c r="C247" s="514"/>
      <c r="D247" s="514"/>
      <c r="E247" s="514"/>
      <c r="F247" s="514"/>
      <c r="G247" s="514"/>
      <c r="H247" s="514"/>
      <c r="I247" s="515"/>
      <c r="J247" s="360" t="s">
        <v>561</v>
      </c>
      <c r="K247" s="411" t="s">
        <v>526</v>
      </c>
      <c r="L247" s="129" t="s">
        <v>527</v>
      </c>
      <c r="M247" s="412"/>
    </row>
    <row r="248" spans="1:13" ht="35.1" customHeight="1">
      <c r="A248" s="360" t="s">
        <v>846</v>
      </c>
      <c r="B248" s="513" t="s">
        <v>847</v>
      </c>
      <c r="C248" s="514"/>
      <c r="D248" s="514"/>
      <c r="E248" s="514"/>
      <c r="F248" s="514"/>
      <c r="G248" s="514"/>
      <c r="H248" s="514"/>
      <c r="I248" s="515"/>
      <c r="J248" s="360" t="s">
        <v>64</v>
      </c>
      <c r="K248" s="411" t="s">
        <v>787</v>
      </c>
      <c r="L248" s="129" t="s">
        <v>527</v>
      </c>
      <c r="M248" s="412"/>
    </row>
    <row r="249" spans="1:13" ht="35.1" customHeight="1">
      <c r="A249" s="360" t="s">
        <v>848</v>
      </c>
      <c r="B249" s="513" t="s">
        <v>849</v>
      </c>
      <c r="C249" s="514"/>
      <c r="D249" s="514"/>
      <c r="E249" s="514"/>
      <c r="F249" s="514"/>
      <c r="G249" s="514"/>
      <c r="H249" s="514"/>
      <c r="I249" s="515"/>
      <c r="J249" s="360" t="s">
        <v>850</v>
      </c>
      <c r="K249" s="411" t="s">
        <v>565</v>
      </c>
      <c r="L249" s="129" t="s">
        <v>527</v>
      </c>
      <c r="M249" s="412"/>
    </row>
    <row r="250" spans="1:13" ht="35.1" customHeight="1">
      <c r="A250" s="360" t="s">
        <v>851</v>
      </c>
      <c r="B250" s="513" t="s">
        <v>852</v>
      </c>
      <c r="C250" s="514"/>
      <c r="D250" s="514"/>
      <c r="E250" s="514"/>
      <c r="F250" s="514"/>
      <c r="G250" s="514"/>
      <c r="H250" s="514"/>
      <c r="I250" s="515"/>
      <c r="J250" s="360" t="s">
        <v>68</v>
      </c>
      <c r="K250" s="411" t="s">
        <v>565</v>
      </c>
      <c r="L250" s="129" t="s">
        <v>527</v>
      </c>
      <c r="M250" s="412"/>
    </row>
    <row r="251" spans="1:13" ht="35.1" customHeight="1">
      <c r="A251" s="360" t="s">
        <v>853</v>
      </c>
      <c r="B251" s="513" t="s">
        <v>854</v>
      </c>
      <c r="C251" s="514"/>
      <c r="D251" s="514"/>
      <c r="E251" s="514"/>
      <c r="F251" s="514"/>
      <c r="G251" s="514"/>
      <c r="H251" s="514"/>
      <c r="I251" s="515"/>
      <c r="J251" s="360" t="s">
        <v>855</v>
      </c>
      <c r="K251" s="411" t="s">
        <v>544</v>
      </c>
      <c r="L251" s="129" t="s">
        <v>527</v>
      </c>
      <c r="M251" s="412"/>
    </row>
    <row r="252" spans="1:13" ht="35.1" customHeight="1">
      <c r="A252" s="360" t="s">
        <v>856</v>
      </c>
      <c r="B252" s="513" t="s">
        <v>857</v>
      </c>
      <c r="C252" s="514"/>
      <c r="D252" s="514"/>
      <c r="E252" s="514"/>
      <c r="F252" s="514"/>
      <c r="G252" s="514"/>
      <c r="H252" s="514"/>
      <c r="I252" s="515"/>
      <c r="J252" s="360" t="s">
        <v>855</v>
      </c>
      <c r="K252" s="411" t="s">
        <v>544</v>
      </c>
      <c r="L252" s="129" t="s">
        <v>527</v>
      </c>
      <c r="M252" s="412"/>
    </row>
    <row r="253" spans="1:13" ht="35.1" customHeight="1">
      <c r="A253" s="360" t="s">
        <v>858</v>
      </c>
      <c r="B253" s="513" t="s">
        <v>859</v>
      </c>
      <c r="C253" s="514"/>
      <c r="D253" s="514"/>
      <c r="E253" s="514"/>
      <c r="F253" s="514"/>
      <c r="G253" s="514"/>
      <c r="H253" s="514"/>
      <c r="I253" s="515"/>
      <c r="J253" s="360" t="s">
        <v>471</v>
      </c>
      <c r="K253" s="411" t="s">
        <v>590</v>
      </c>
      <c r="L253" s="129" t="s">
        <v>527</v>
      </c>
      <c r="M253" s="412"/>
    </row>
    <row r="254" spans="1:13" ht="35.1" customHeight="1">
      <c r="A254" s="360" t="s">
        <v>860</v>
      </c>
      <c r="B254" s="513" t="s">
        <v>861</v>
      </c>
      <c r="C254" s="514"/>
      <c r="D254" s="514"/>
      <c r="E254" s="514"/>
      <c r="F254" s="514"/>
      <c r="G254" s="514"/>
      <c r="H254" s="514"/>
      <c r="I254" s="515"/>
      <c r="J254" s="360" t="s">
        <v>471</v>
      </c>
      <c r="K254" s="411" t="s">
        <v>552</v>
      </c>
      <c r="L254" s="129" t="s">
        <v>527</v>
      </c>
      <c r="M254" s="412"/>
    </row>
    <row r="255" spans="1:13" ht="35.1" customHeight="1">
      <c r="A255" s="360" t="s">
        <v>862</v>
      </c>
      <c r="B255" s="513" t="s">
        <v>863</v>
      </c>
      <c r="C255" s="514"/>
      <c r="D255" s="514"/>
      <c r="E255" s="514"/>
      <c r="F255" s="514"/>
      <c r="G255" s="514"/>
      <c r="H255" s="514"/>
      <c r="I255" s="515"/>
      <c r="J255" s="360" t="s">
        <v>68</v>
      </c>
      <c r="K255" s="411" t="s">
        <v>565</v>
      </c>
      <c r="L255" s="129" t="s">
        <v>527</v>
      </c>
      <c r="M255" s="412"/>
    </row>
    <row r="256" spans="1:13" ht="35.1" customHeight="1">
      <c r="A256" s="360" t="s">
        <v>864</v>
      </c>
      <c r="B256" s="513" t="s">
        <v>865</v>
      </c>
      <c r="C256" s="514"/>
      <c r="D256" s="514"/>
      <c r="E256" s="514"/>
      <c r="F256" s="514"/>
      <c r="G256" s="514"/>
      <c r="H256" s="514"/>
      <c r="I256" s="515"/>
      <c r="J256" s="360" t="s">
        <v>68</v>
      </c>
      <c r="K256" s="411" t="s">
        <v>565</v>
      </c>
      <c r="L256" s="129" t="s">
        <v>527</v>
      </c>
      <c r="M256" s="412"/>
    </row>
    <row r="257" spans="1:13" ht="35.1" customHeight="1">
      <c r="A257" s="360" t="s">
        <v>866</v>
      </c>
      <c r="B257" s="513" t="s">
        <v>867</v>
      </c>
      <c r="C257" s="514"/>
      <c r="D257" s="514"/>
      <c r="E257" s="514"/>
      <c r="F257" s="514"/>
      <c r="G257" s="514"/>
      <c r="H257" s="514"/>
      <c r="I257" s="515"/>
      <c r="J257" s="360" t="s">
        <v>709</v>
      </c>
      <c r="K257" s="411" t="s">
        <v>526</v>
      </c>
      <c r="L257" s="129" t="s">
        <v>527</v>
      </c>
      <c r="M257" s="412"/>
    </row>
    <row r="258" spans="1:13" ht="35.1" customHeight="1">
      <c r="A258" s="360" t="s">
        <v>868</v>
      </c>
      <c r="B258" s="513" t="s">
        <v>869</v>
      </c>
      <c r="C258" s="514"/>
      <c r="D258" s="514"/>
      <c r="E258" s="514"/>
      <c r="F258" s="514"/>
      <c r="G258" s="514"/>
      <c r="H258" s="514"/>
      <c r="I258" s="515"/>
      <c r="J258" s="360" t="s">
        <v>471</v>
      </c>
      <c r="K258" s="411" t="s">
        <v>526</v>
      </c>
      <c r="L258" s="129" t="s">
        <v>527</v>
      </c>
      <c r="M258" s="412"/>
    </row>
    <row r="259" spans="1:13" ht="35.1" customHeight="1">
      <c r="A259" s="360" t="s">
        <v>870</v>
      </c>
      <c r="B259" s="513" t="s">
        <v>871</v>
      </c>
      <c r="C259" s="514"/>
      <c r="D259" s="514"/>
      <c r="E259" s="514"/>
      <c r="F259" s="514"/>
      <c r="G259" s="514"/>
      <c r="H259" s="514"/>
      <c r="I259" s="515"/>
      <c r="J259" s="360" t="s">
        <v>471</v>
      </c>
      <c r="K259" s="411" t="s">
        <v>526</v>
      </c>
      <c r="L259" s="129" t="s">
        <v>527</v>
      </c>
      <c r="M259" s="412"/>
    </row>
    <row r="260" spans="1:13" ht="35.1" customHeight="1">
      <c r="A260" s="360" t="s">
        <v>872</v>
      </c>
      <c r="B260" s="513" t="s">
        <v>873</v>
      </c>
      <c r="C260" s="514"/>
      <c r="D260" s="514"/>
      <c r="E260" s="514"/>
      <c r="F260" s="514"/>
      <c r="G260" s="514"/>
      <c r="H260" s="514"/>
      <c r="I260" s="515"/>
      <c r="J260" s="360" t="s">
        <v>541</v>
      </c>
      <c r="K260" s="411" t="s">
        <v>526</v>
      </c>
      <c r="L260" s="129" t="s">
        <v>527</v>
      </c>
      <c r="M260" s="412"/>
    </row>
    <row r="261" spans="1:13" ht="35.1" customHeight="1">
      <c r="A261" s="360" t="s">
        <v>874</v>
      </c>
      <c r="B261" s="513" t="s">
        <v>875</v>
      </c>
      <c r="C261" s="514"/>
      <c r="D261" s="514"/>
      <c r="E261" s="514"/>
      <c r="F261" s="514"/>
      <c r="G261" s="514"/>
      <c r="H261" s="514"/>
      <c r="I261" s="515"/>
      <c r="J261" s="360" t="s">
        <v>64</v>
      </c>
      <c r="K261" s="411" t="s">
        <v>787</v>
      </c>
      <c r="L261" s="129" t="s">
        <v>527</v>
      </c>
      <c r="M261" s="412"/>
    </row>
    <row r="262" spans="1:13" ht="35.1" customHeight="1">
      <c r="A262" s="360" t="s">
        <v>876</v>
      </c>
      <c r="B262" s="513" t="s">
        <v>877</v>
      </c>
      <c r="C262" s="514"/>
      <c r="D262" s="514"/>
      <c r="E262" s="514"/>
      <c r="F262" s="514"/>
      <c r="G262" s="514"/>
      <c r="H262" s="514"/>
      <c r="I262" s="515"/>
      <c r="J262" s="360" t="s">
        <v>855</v>
      </c>
      <c r="K262" s="411" t="s">
        <v>544</v>
      </c>
      <c r="L262" s="129" t="s">
        <v>527</v>
      </c>
      <c r="M262" s="412"/>
    </row>
    <row r="263" spans="1:13" ht="35.1" customHeight="1">
      <c r="A263" s="360" t="s">
        <v>878</v>
      </c>
      <c r="B263" s="513" t="s">
        <v>879</v>
      </c>
      <c r="C263" s="514"/>
      <c r="D263" s="514"/>
      <c r="E263" s="514"/>
      <c r="F263" s="514"/>
      <c r="G263" s="514"/>
      <c r="H263" s="514"/>
      <c r="I263" s="515"/>
      <c r="J263" s="360" t="s">
        <v>541</v>
      </c>
      <c r="K263" s="411" t="s">
        <v>526</v>
      </c>
      <c r="L263" s="129" t="s">
        <v>527</v>
      </c>
      <c r="M263" s="412"/>
    </row>
    <row r="264" spans="1:13" ht="35.1" customHeight="1">
      <c r="A264" s="360" t="s">
        <v>880</v>
      </c>
      <c r="B264" s="513" t="s">
        <v>881</v>
      </c>
      <c r="C264" s="514"/>
      <c r="D264" s="514"/>
      <c r="E264" s="514"/>
      <c r="F264" s="514"/>
      <c r="G264" s="514"/>
      <c r="H264" s="514"/>
      <c r="I264" s="515"/>
      <c r="J264" s="360" t="s">
        <v>64</v>
      </c>
      <c r="K264" s="411" t="s">
        <v>787</v>
      </c>
      <c r="L264" s="129" t="s">
        <v>527</v>
      </c>
      <c r="M264" s="412"/>
    </row>
    <row r="265" spans="1:13" ht="35.1" customHeight="1">
      <c r="A265" s="360" t="s">
        <v>882</v>
      </c>
      <c r="B265" s="513" t="s">
        <v>883</v>
      </c>
      <c r="C265" s="514"/>
      <c r="D265" s="514"/>
      <c r="E265" s="514"/>
      <c r="F265" s="514"/>
      <c r="G265" s="514"/>
      <c r="H265" s="514"/>
      <c r="I265" s="515"/>
      <c r="J265" s="360" t="s">
        <v>541</v>
      </c>
      <c r="K265" s="411" t="s">
        <v>526</v>
      </c>
      <c r="L265" s="129" t="s">
        <v>527</v>
      </c>
      <c r="M265" s="412"/>
    </row>
    <row r="266" spans="1:13" ht="35.1" customHeight="1">
      <c r="A266" s="360" t="s">
        <v>884</v>
      </c>
      <c r="B266" s="513" t="s">
        <v>885</v>
      </c>
      <c r="C266" s="514"/>
      <c r="D266" s="514"/>
      <c r="E266" s="514"/>
      <c r="F266" s="514"/>
      <c r="G266" s="514"/>
      <c r="H266" s="514"/>
      <c r="I266" s="515"/>
      <c r="J266" s="360" t="s">
        <v>64</v>
      </c>
      <c r="K266" s="411" t="s">
        <v>787</v>
      </c>
      <c r="L266" s="129" t="s">
        <v>527</v>
      </c>
      <c r="M266" s="412"/>
    </row>
    <row r="267" spans="1:13" ht="35.1" customHeight="1">
      <c r="A267" s="360"/>
      <c r="B267" s="513"/>
      <c r="C267" s="514"/>
      <c r="D267" s="514"/>
      <c r="E267" s="514"/>
      <c r="F267" s="514"/>
      <c r="G267" s="514"/>
      <c r="H267" s="514"/>
      <c r="I267" s="515"/>
      <c r="J267" s="360"/>
      <c r="K267" s="360"/>
      <c r="L267" s="129"/>
      <c r="M267" s="412"/>
    </row>
    <row r="268" spans="1:13" ht="33" customHeight="1">
      <c r="A268" s="411"/>
      <c r="B268" s="509"/>
      <c r="C268" s="509"/>
      <c r="D268" s="509"/>
      <c r="E268" s="509"/>
      <c r="F268" s="509"/>
      <c r="G268" s="509"/>
      <c r="H268" s="509"/>
      <c r="I268" s="509"/>
      <c r="J268" s="408"/>
      <c r="K268" s="360"/>
      <c r="L268" s="87"/>
      <c r="M268" s="84"/>
    </row>
    <row r="269" spans="1:13" ht="18" customHeight="1">
      <c r="A269" s="85"/>
      <c r="B269" s="527"/>
      <c r="C269" s="528"/>
      <c r="D269" s="528"/>
      <c r="E269" s="528"/>
      <c r="F269" s="528"/>
      <c r="G269" s="528"/>
      <c r="H269" s="528"/>
      <c r="I269" s="528"/>
      <c r="J269" s="83"/>
      <c r="K269" s="86"/>
      <c r="L269" s="87"/>
      <c r="M269" s="84"/>
    </row>
    <row r="270" spans="1:13" ht="16.5" customHeight="1">
      <c r="A270" s="529" t="s">
        <v>886</v>
      </c>
      <c r="B270" s="530"/>
      <c r="C270" s="530"/>
      <c r="D270" s="530"/>
      <c r="E270" s="530"/>
      <c r="F270" s="530"/>
      <c r="G270" s="530"/>
      <c r="H270" s="530"/>
      <c r="I270" s="530"/>
      <c r="J270" s="530"/>
      <c r="K270" s="530"/>
      <c r="L270" s="530"/>
      <c r="M270" s="531"/>
    </row>
    <row r="271" spans="1:13" ht="24" customHeight="1">
      <c r="A271" s="88" t="s">
        <v>887</v>
      </c>
      <c r="B271" s="130" t="s">
        <v>888</v>
      </c>
      <c r="C271" s="516"/>
      <c r="D271" s="516"/>
      <c r="E271" s="516"/>
      <c r="F271" s="516"/>
      <c r="G271" s="516"/>
      <c r="H271" s="516"/>
      <c r="I271" s="516"/>
      <c r="J271" s="516"/>
      <c r="K271" s="516"/>
      <c r="L271" s="516"/>
      <c r="M271" s="517"/>
    </row>
    <row r="272" spans="1:13" ht="24" customHeight="1">
      <c r="A272" s="91" t="s">
        <v>889</v>
      </c>
      <c r="B272" s="132">
        <v>233</v>
      </c>
      <c r="C272" s="516"/>
      <c r="D272" s="516"/>
      <c r="E272" s="516"/>
      <c r="F272" s="516"/>
      <c r="G272" s="516"/>
      <c r="H272" s="516"/>
      <c r="I272" s="516"/>
      <c r="J272" s="516"/>
      <c r="K272" s="516"/>
      <c r="L272" s="516"/>
      <c r="M272" s="517"/>
    </row>
    <row r="273" spans="1:13" ht="24" customHeight="1">
      <c r="A273" s="92" t="s">
        <v>890</v>
      </c>
      <c r="B273" s="131">
        <v>26</v>
      </c>
      <c r="C273" s="516"/>
      <c r="D273" s="516"/>
      <c r="E273" s="516"/>
      <c r="F273" s="516"/>
      <c r="G273" s="516"/>
      <c r="H273" s="516"/>
      <c r="I273" s="516"/>
      <c r="J273" s="516"/>
      <c r="K273" s="516"/>
      <c r="L273" s="516"/>
      <c r="M273" s="517"/>
    </row>
    <row r="274" spans="1:13" ht="24" customHeight="1">
      <c r="A274" s="92" t="s">
        <v>891</v>
      </c>
      <c r="B274" s="421">
        <v>127</v>
      </c>
      <c r="C274" s="516"/>
      <c r="D274" s="516"/>
      <c r="E274" s="516"/>
      <c r="F274" s="516"/>
      <c r="G274" s="516"/>
      <c r="H274" s="516"/>
      <c r="I274" s="516"/>
      <c r="J274" s="516"/>
      <c r="K274" s="516"/>
      <c r="L274" s="516"/>
      <c r="M274" s="517"/>
    </row>
    <row r="275" spans="1:13" ht="24" customHeight="1">
      <c r="A275" s="92" t="s">
        <v>892</v>
      </c>
      <c r="B275" s="130">
        <v>11</v>
      </c>
      <c r="C275" s="516"/>
      <c r="D275" s="516"/>
      <c r="E275" s="516"/>
      <c r="F275" s="516"/>
      <c r="G275" s="516"/>
      <c r="H275" s="516"/>
      <c r="I275" s="516"/>
      <c r="J275" s="516"/>
      <c r="K275" s="516"/>
      <c r="L275" s="516"/>
      <c r="M275" s="517"/>
    </row>
    <row r="276" spans="1:13" ht="24" customHeight="1">
      <c r="A276" s="92" t="s">
        <v>893</v>
      </c>
      <c r="B276" s="421">
        <v>17</v>
      </c>
      <c r="C276" s="516"/>
      <c r="D276" s="516"/>
      <c r="E276" s="516"/>
      <c r="F276" s="516"/>
      <c r="G276" s="516"/>
      <c r="H276" s="516"/>
      <c r="I276" s="516"/>
      <c r="J276" s="516"/>
      <c r="K276" s="516"/>
      <c r="L276" s="516"/>
      <c r="M276" s="517"/>
    </row>
    <row r="277" spans="1:13" ht="24" customHeight="1">
      <c r="A277" s="92" t="s">
        <v>894</v>
      </c>
      <c r="B277" s="421">
        <v>9</v>
      </c>
      <c r="C277" s="516"/>
      <c r="D277" s="516"/>
      <c r="E277" s="516"/>
      <c r="F277" s="516"/>
      <c r="G277" s="516"/>
      <c r="H277" s="516"/>
      <c r="I277" s="516"/>
      <c r="J277" s="516"/>
      <c r="K277" s="516"/>
      <c r="L277" s="516"/>
      <c r="M277" s="517"/>
    </row>
    <row r="278" spans="1:13" ht="24" customHeight="1">
      <c r="A278" s="92" t="s">
        <v>895</v>
      </c>
      <c r="B278" s="130">
        <v>2</v>
      </c>
      <c r="C278" s="516"/>
      <c r="D278" s="516"/>
      <c r="E278" s="516"/>
      <c r="F278" s="516"/>
      <c r="G278" s="516"/>
      <c r="H278" s="516"/>
      <c r="I278" s="516"/>
      <c r="J278" s="516"/>
      <c r="K278" s="516"/>
      <c r="L278" s="516"/>
      <c r="M278" s="517"/>
    </row>
    <row r="279" spans="1:13" ht="24" customHeight="1">
      <c r="A279" s="133" t="s">
        <v>896</v>
      </c>
      <c r="B279" s="361">
        <v>1</v>
      </c>
      <c r="C279" s="516"/>
      <c r="D279" s="516"/>
      <c r="E279" s="516"/>
      <c r="F279" s="516"/>
      <c r="G279" s="516"/>
      <c r="H279" s="516"/>
      <c r="I279" s="516"/>
      <c r="J279" s="516"/>
      <c r="K279" s="516"/>
      <c r="L279" s="516"/>
      <c r="M279" s="517"/>
    </row>
    <row r="280" spans="1:13" ht="24" customHeight="1">
      <c r="A280" s="520"/>
      <c r="B280" s="516"/>
      <c r="C280" s="516"/>
      <c r="D280" s="516"/>
      <c r="E280" s="516"/>
      <c r="F280" s="516"/>
      <c r="G280" s="516"/>
      <c r="H280" s="516"/>
      <c r="I280" s="516"/>
      <c r="J280" s="516"/>
      <c r="K280" s="516"/>
      <c r="L280" s="516"/>
      <c r="M280" s="517"/>
    </row>
    <row r="281" spans="1:13" ht="24" customHeight="1" thickBot="1">
      <c r="A281" s="521"/>
      <c r="B281" s="518"/>
      <c r="C281" s="518"/>
      <c r="D281" s="518"/>
      <c r="E281" s="518"/>
      <c r="F281" s="518"/>
      <c r="G281" s="518"/>
      <c r="H281" s="518"/>
      <c r="I281" s="518"/>
      <c r="J281" s="518"/>
      <c r="K281" s="518"/>
      <c r="L281" s="518"/>
      <c r="M281" s="519"/>
    </row>
    <row r="282" spans="1:13">
      <c r="A282" s="89"/>
      <c r="B282" s="89"/>
      <c r="C282" s="89"/>
      <c r="D282" s="89"/>
      <c r="E282" s="89"/>
      <c r="F282" s="89"/>
      <c r="G282" s="89"/>
      <c r="H282" s="89"/>
      <c r="I282" s="89"/>
      <c r="J282" s="89"/>
      <c r="K282" s="89"/>
      <c r="L282" s="89"/>
      <c r="M282" s="89"/>
    </row>
  </sheetData>
  <autoFilter ref="A11:P11" xr:uid="{E9E57A24-A81E-44EB-90DE-E6B736EDBA5B}">
    <filterColumn colId="1" showButton="0"/>
  </autoFilter>
  <mergeCells count="273">
    <mergeCell ref="B86:K86"/>
    <mergeCell ref="B267:I267"/>
    <mergeCell ref="B91:K91"/>
    <mergeCell ref="B92:K92"/>
    <mergeCell ref="B64:C64"/>
    <mergeCell ref="B65:C65"/>
    <mergeCell ref="B66:C66"/>
    <mergeCell ref="B67:C67"/>
    <mergeCell ref="B68:C68"/>
    <mergeCell ref="B87:K87"/>
    <mergeCell ref="B88:K88"/>
    <mergeCell ref="B89:K89"/>
    <mergeCell ref="B258:I258"/>
    <mergeCell ref="B259:I259"/>
    <mergeCell ref="B260:I260"/>
    <mergeCell ref="B261:I261"/>
    <mergeCell ref="B262:I262"/>
    <mergeCell ref="B82:K82"/>
    <mergeCell ref="B83:K83"/>
    <mergeCell ref="B84:K84"/>
    <mergeCell ref="B85:K85"/>
    <mergeCell ref="B263:I263"/>
    <mergeCell ref="B264:I264"/>
    <mergeCell ref="B265:I265"/>
    <mergeCell ref="B266:I266"/>
    <mergeCell ref="B249:I249"/>
    <mergeCell ref="B250:I250"/>
    <mergeCell ref="B251:I251"/>
    <mergeCell ref="B252:I252"/>
    <mergeCell ref="B253:I253"/>
    <mergeCell ref="B254:I254"/>
    <mergeCell ref="B255:I255"/>
    <mergeCell ref="B256:I256"/>
    <mergeCell ref="B257:I257"/>
    <mergeCell ref="B240:I240"/>
    <mergeCell ref="B241:I241"/>
    <mergeCell ref="B242:I242"/>
    <mergeCell ref="B243:I243"/>
    <mergeCell ref="B244:I244"/>
    <mergeCell ref="B245:I245"/>
    <mergeCell ref="B246:I246"/>
    <mergeCell ref="B247:I247"/>
    <mergeCell ref="B248:I248"/>
    <mergeCell ref="B231:I231"/>
    <mergeCell ref="B232:I232"/>
    <mergeCell ref="B233:I233"/>
    <mergeCell ref="B234:I234"/>
    <mergeCell ref="B235:I235"/>
    <mergeCell ref="B236:I236"/>
    <mergeCell ref="B237:I237"/>
    <mergeCell ref="B238:I238"/>
    <mergeCell ref="B239:I239"/>
    <mergeCell ref="B222:I222"/>
    <mergeCell ref="B223:I223"/>
    <mergeCell ref="B224:I224"/>
    <mergeCell ref="B225:I225"/>
    <mergeCell ref="B226:I226"/>
    <mergeCell ref="B227:I227"/>
    <mergeCell ref="B228:I228"/>
    <mergeCell ref="B229:I229"/>
    <mergeCell ref="B230:I230"/>
    <mergeCell ref="B213:I213"/>
    <mergeCell ref="B214:I214"/>
    <mergeCell ref="B215:I215"/>
    <mergeCell ref="B216:I216"/>
    <mergeCell ref="B217:I217"/>
    <mergeCell ref="B218:I218"/>
    <mergeCell ref="B219:I219"/>
    <mergeCell ref="B220:I220"/>
    <mergeCell ref="B221:I221"/>
    <mergeCell ref="B204:I204"/>
    <mergeCell ref="B205:I205"/>
    <mergeCell ref="B206:I206"/>
    <mergeCell ref="B207:I207"/>
    <mergeCell ref="B208:I208"/>
    <mergeCell ref="B209:I209"/>
    <mergeCell ref="B210:I210"/>
    <mergeCell ref="B211:I211"/>
    <mergeCell ref="B212:I212"/>
    <mergeCell ref="B195:I195"/>
    <mergeCell ref="B196:I196"/>
    <mergeCell ref="B197:I197"/>
    <mergeCell ref="B198:I198"/>
    <mergeCell ref="B199:I199"/>
    <mergeCell ref="B200:I200"/>
    <mergeCell ref="B201:I201"/>
    <mergeCell ref="B202:I202"/>
    <mergeCell ref="B203:I203"/>
    <mergeCell ref="B186:I186"/>
    <mergeCell ref="B187:I187"/>
    <mergeCell ref="B188:I188"/>
    <mergeCell ref="B189:I189"/>
    <mergeCell ref="B190:I190"/>
    <mergeCell ref="B191:I191"/>
    <mergeCell ref="B192:I192"/>
    <mergeCell ref="B193:I193"/>
    <mergeCell ref="B194:I194"/>
    <mergeCell ref="B177:I177"/>
    <mergeCell ref="B178:I178"/>
    <mergeCell ref="B179:I179"/>
    <mergeCell ref="B180:I180"/>
    <mergeCell ref="B181:I181"/>
    <mergeCell ref="B182:I182"/>
    <mergeCell ref="B183:I183"/>
    <mergeCell ref="B184:I184"/>
    <mergeCell ref="B185:I185"/>
    <mergeCell ref="B168:I168"/>
    <mergeCell ref="B169:I169"/>
    <mergeCell ref="B170:I170"/>
    <mergeCell ref="B171:I171"/>
    <mergeCell ref="B172:I172"/>
    <mergeCell ref="B173:I173"/>
    <mergeCell ref="B174:I174"/>
    <mergeCell ref="B175:I175"/>
    <mergeCell ref="B176:I176"/>
    <mergeCell ref="B153:I153"/>
    <mergeCell ref="B154:I154"/>
    <mergeCell ref="B155:I155"/>
    <mergeCell ref="B156:I156"/>
    <mergeCell ref="B157:I157"/>
    <mergeCell ref="B158:I158"/>
    <mergeCell ref="B159:I159"/>
    <mergeCell ref="B160:I160"/>
    <mergeCell ref="B161:I161"/>
    <mergeCell ref="B144:I144"/>
    <mergeCell ref="B145:I145"/>
    <mergeCell ref="B146:I146"/>
    <mergeCell ref="B147:I147"/>
    <mergeCell ref="B148:I148"/>
    <mergeCell ref="B149:I149"/>
    <mergeCell ref="B150:I150"/>
    <mergeCell ref="B151:I151"/>
    <mergeCell ref="B152:I152"/>
    <mergeCell ref="B106:I106"/>
    <mergeCell ref="B107:I107"/>
    <mergeCell ref="B108:I108"/>
    <mergeCell ref="B109:I109"/>
    <mergeCell ref="B110:I110"/>
    <mergeCell ref="B111:I111"/>
    <mergeCell ref="B112:I112"/>
    <mergeCell ref="B113:I113"/>
    <mergeCell ref="B114:I114"/>
    <mergeCell ref="A10:M10"/>
    <mergeCell ref="B11:C11"/>
    <mergeCell ref="B12:C12"/>
    <mergeCell ref="B13:C13"/>
    <mergeCell ref="B14:C14"/>
    <mergeCell ref="B26:C26"/>
    <mergeCell ref="B15:C15"/>
    <mergeCell ref="B25:C25"/>
    <mergeCell ref="B39:C39"/>
    <mergeCell ref="B28:C28"/>
    <mergeCell ref="B29:C29"/>
    <mergeCell ref="B30:C30"/>
    <mergeCell ref="B31:C31"/>
    <mergeCell ref="B32:C32"/>
    <mergeCell ref="B33:C33"/>
    <mergeCell ref="B34:C34"/>
    <mergeCell ref="B35:C35"/>
    <mergeCell ref="B36:C36"/>
    <mergeCell ref="B37:C37"/>
    <mergeCell ref="B38:C38"/>
    <mergeCell ref="B9:K9"/>
    <mergeCell ref="B40:C40"/>
    <mergeCell ref="B41:C41"/>
    <mergeCell ref="B42:C42"/>
    <mergeCell ref="A1:M1"/>
    <mergeCell ref="B2:D2"/>
    <mergeCell ref="G2:M2"/>
    <mergeCell ref="B3:D3"/>
    <mergeCell ref="G3:M3"/>
    <mergeCell ref="B18:C18"/>
    <mergeCell ref="B19:C19"/>
    <mergeCell ref="B20:C20"/>
    <mergeCell ref="B21:C21"/>
    <mergeCell ref="B22:C22"/>
    <mergeCell ref="B23:C23"/>
    <mergeCell ref="B24:C24"/>
    <mergeCell ref="A4:M4"/>
    <mergeCell ref="A5:M5"/>
    <mergeCell ref="A6:M6"/>
    <mergeCell ref="B7:K7"/>
    <mergeCell ref="B8:K8"/>
    <mergeCell ref="B27:C27"/>
    <mergeCell ref="B16:C16"/>
    <mergeCell ref="B17:C17"/>
    <mergeCell ref="B43:C43"/>
    <mergeCell ref="B44:C44"/>
    <mergeCell ref="B59:C59"/>
    <mergeCell ref="B60:C60"/>
    <mergeCell ref="B61:C61"/>
    <mergeCell ref="B62:C62"/>
    <mergeCell ref="B63:C63"/>
    <mergeCell ref="B45:C45"/>
    <mergeCell ref="B46:C46"/>
    <mergeCell ref="B47:C47"/>
    <mergeCell ref="B48:C48"/>
    <mergeCell ref="B49:C49"/>
    <mergeCell ref="B50:C50"/>
    <mergeCell ref="B51:C51"/>
    <mergeCell ref="B52:C52"/>
    <mergeCell ref="B53:C53"/>
    <mergeCell ref="B54:C54"/>
    <mergeCell ref="B55:C55"/>
    <mergeCell ref="B56:C56"/>
    <mergeCell ref="B58:C58"/>
    <mergeCell ref="B57:C57"/>
    <mergeCell ref="C271:M281"/>
    <mergeCell ref="A280:B281"/>
    <mergeCell ref="A104:M104"/>
    <mergeCell ref="B105:I105"/>
    <mergeCell ref="B269:I269"/>
    <mergeCell ref="A270:M270"/>
    <mergeCell ref="B130:I130"/>
    <mergeCell ref="B131:I131"/>
    <mergeCell ref="B132:I132"/>
    <mergeCell ref="B133:I133"/>
    <mergeCell ref="B134:I134"/>
    <mergeCell ref="B135:I135"/>
    <mergeCell ref="B136:I136"/>
    <mergeCell ref="B137:I137"/>
    <mergeCell ref="B138:I138"/>
    <mergeCell ref="B139:I139"/>
    <mergeCell ref="B140:I140"/>
    <mergeCell ref="B141:I141"/>
    <mergeCell ref="B142:I142"/>
    <mergeCell ref="B143:I143"/>
    <mergeCell ref="B166:I166"/>
    <mergeCell ref="B167:I167"/>
    <mergeCell ref="B118:I118"/>
    <mergeCell ref="B119:I119"/>
    <mergeCell ref="B268:I268"/>
    <mergeCell ref="B103:K103"/>
    <mergeCell ref="B72:K72"/>
    <mergeCell ref="B69:C69"/>
    <mergeCell ref="B70:C70"/>
    <mergeCell ref="A71:M71"/>
    <mergeCell ref="B162:I162"/>
    <mergeCell ref="B163:I163"/>
    <mergeCell ref="B164:I164"/>
    <mergeCell ref="B165:I165"/>
    <mergeCell ref="B90:K90"/>
    <mergeCell ref="B124:I124"/>
    <mergeCell ref="B125:I125"/>
    <mergeCell ref="B126:I126"/>
    <mergeCell ref="B127:I127"/>
    <mergeCell ref="B128:I128"/>
    <mergeCell ref="B129:I129"/>
    <mergeCell ref="B115:I115"/>
    <mergeCell ref="B116:I116"/>
    <mergeCell ref="B117:I117"/>
    <mergeCell ref="B120:I120"/>
    <mergeCell ref="B121:I121"/>
    <mergeCell ref="B122:I122"/>
    <mergeCell ref="B123:I123"/>
    <mergeCell ref="B93:K93"/>
    <mergeCell ref="B94:K94"/>
    <mergeCell ref="B95:K95"/>
    <mergeCell ref="B96:K96"/>
    <mergeCell ref="B97:K97"/>
    <mergeCell ref="B98:K98"/>
    <mergeCell ref="B99:K99"/>
    <mergeCell ref="B100:K100"/>
    <mergeCell ref="B101:K101"/>
    <mergeCell ref="B73:K73"/>
    <mergeCell ref="B74:K74"/>
    <mergeCell ref="B75:K75"/>
    <mergeCell ref="B76:K76"/>
    <mergeCell ref="B77:K77"/>
    <mergeCell ref="B78:K78"/>
    <mergeCell ref="B79:K79"/>
    <mergeCell ref="B80:K80"/>
    <mergeCell ref="B81:K81"/>
  </mergeCells>
  <phoneticPr fontId="9" type="noConversion"/>
  <conditionalFormatting sqref="L106:L269">
    <cfRule type="cellIs" dxfId="39" priority="3" stopIfTrue="1" operator="equal">
      <formula>"否"</formula>
    </cfRule>
    <cfRule type="cellIs" dxfId="38" priority="4" stopIfTrue="1" operator="equal">
      <formula>"是"</formula>
    </cfRule>
  </conditionalFormatting>
  <conditionalFormatting sqref="M11:M70">
    <cfRule type="cellIs" dxfId="37" priority="1" stopIfTrue="1" operator="between">
      <formula>0.7</formula>
      <formula>0.999</formula>
    </cfRule>
    <cfRule type="cellIs" dxfId="36" priority="2" stopIfTrue="1" operator="equal">
      <formula>100%</formula>
    </cfRule>
  </conditionalFormatting>
  <dataValidations count="2">
    <dataValidation type="list" allowBlank="1" showInputMessage="1" showErrorMessage="1" sqref="L269" xr:uid="{ACE39DC0-733F-4515-9971-C6958174A301}">
      <formula1>"是,否,无法回归测试"</formula1>
    </dataValidation>
    <dataValidation type="list" allowBlank="1" showInputMessage="1" showErrorMessage="1" sqref="L106:L268" xr:uid="{8906785D-6099-4CB1-996E-AE82B3B940D7}">
      <formula1>"是,否,无法回归测试,挂测中"</formula1>
    </dataValidation>
  </dataValidations>
  <pageMargins left="0.7" right="0.7" top="0.75" bottom="0.75" header="0.3" footer="0.3"/>
  <pageSetup paperSize="9"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B8F8E-0D55-4A68-9EA6-3E6F06894EB1}">
  <dimension ref="A1:XCO1820"/>
  <sheetViews>
    <sheetView tabSelected="1" zoomScale="85" zoomScaleNormal="85" workbookViewId="0">
      <pane ySplit="1" topLeftCell="A885" activePane="bottomLeft" state="frozen"/>
      <selection pane="bottomLeft" activeCell="G887" sqref="G887"/>
    </sheetView>
  </sheetViews>
  <sheetFormatPr defaultColWidth="9" defaultRowHeight="120" customHeight="1"/>
  <cols>
    <col min="1" max="1" width="11.25" style="10" customWidth="1"/>
    <col min="2" max="2" width="7.875" style="10" customWidth="1"/>
    <col min="3" max="3" width="16.125" style="13" customWidth="1"/>
    <col min="4" max="4" width="26.125" style="10" customWidth="1"/>
    <col min="5" max="5" width="13.75" style="10" customWidth="1"/>
    <col min="6" max="6" width="33.125" style="13" customWidth="1"/>
    <col min="7" max="7" width="32.75" style="20" customWidth="1"/>
    <col min="8" max="8" width="5" style="50" hidden="1" customWidth="1"/>
    <col min="9" max="9" width="5.75" style="19" hidden="1" customWidth="1"/>
    <col min="10" max="10" width="8.25" style="19" hidden="1" customWidth="1"/>
    <col min="11" max="11" width="10.375" style="10" hidden="1" customWidth="1"/>
    <col min="12" max="12" width="5.75" style="10" hidden="1" customWidth="1"/>
    <col min="13" max="13" width="6.75" style="10" hidden="1" customWidth="1"/>
    <col min="14" max="14" width="8.75" style="13" hidden="1" customWidth="1"/>
    <col min="15" max="15" width="7.625" style="10" hidden="1" customWidth="1"/>
    <col min="16" max="16" width="9" style="10" hidden="1" customWidth="1"/>
    <col min="17" max="17" width="11.125" style="10" customWidth="1"/>
    <col min="18" max="18" width="8.375" style="10" hidden="1" customWidth="1"/>
    <col min="19" max="19" width="9" style="13" customWidth="1"/>
    <col min="20" max="20" width="6.625" style="10" hidden="1" customWidth="1"/>
    <col min="21" max="21" width="9" style="18" hidden="1" customWidth="1"/>
    <col min="22" max="22" width="9" style="18" customWidth="1"/>
    <col min="23" max="23" width="8.375" style="18" hidden="1" customWidth="1"/>
    <col min="24" max="24" width="9.75" style="392" customWidth="1"/>
    <col min="25" max="25" width="8.875" style="18" hidden="1" customWidth="1"/>
    <col min="26" max="28" width="9" style="18" customWidth="1"/>
    <col min="29" max="29" width="9" style="392" customWidth="1"/>
    <col min="30" max="30" width="13" style="18" customWidth="1"/>
    <col min="31" max="16315" width="9" style="10"/>
    <col min="16316" max="16317" width="9" style="10" bestFit="1"/>
    <col min="16318" max="16384" width="9" style="10"/>
  </cols>
  <sheetData>
    <row r="1" spans="1:30" ht="33.75" customHeight="1">
      <c r="A1" s="160" t="s">
        <v>126</v>
      </c>
      <c r="B1" s="160" t="s">
        <v>127</v>
      </c>
      <c r="C1" s="160" t="s">
        <v>128</v>
      </c>
      <c r="D1" s="160" t="s">
        <v>129</v>
      </c>
      <c r="E1" s="161" t="s">
        <v>130</v>
      </c>
      <c r="F1" s="160" t="s">
        <v>131</v>
      </c>
      <c r="G1" s="162" t="s">
        <v>132</v>
      </c>
      <c r="H1" s="187" t="s">
        <v>133</v>
      </c>
      <c r="I1" s="163" t="s">
        <v>134</v>
      </c>
      <c r="J1" s="162" t="s">
        <v>135</v>
      </c>
      <c r="K1" s="188" t="s">
        <v>136</v>
      </c>
      <c r="L1" s="189" t="s">
        <v>897</v>
      </c>
      <c r="M1" s="190" t="s">
        <v>138</v>
      </c>
      <c r="N1" s="189" t="s">
        <v>898</v>
      </c>
      <c r="O1" s="189" t="s">
        <v>140</v>
      </c>
      <c r="P1" s="191" t="s">
        <v>136</v>
      </c>
      <c r="Q1" s="192" t="s">
        <v>137</v>
      </c>
      <c r="R1" s="193" t="s">
        <v>138</v>
      </c>
      <c r="S1" s="192" t="s">
        <v>139</v>
      </c>
      <c r="T1" s="192" t="s">
        <v>140</v>
      </c>
      <c r="U1" s="379" t="s">
        <v>136</v>
      </c>
      <c r="V1" s="380" t="s">
        <v>137</v>
      </c>
      <c r="W1" s="381" t="s">
        <v>138</v>
      </c>
      <c r="X1" s="380" t="s">
        <v>139</v>
      </c>
      <c r="Y1" s="380" t="s">
        <v>140</v>
      </c>
      <c r="Z1" s="433" t="s">
        <v>136</v>
      </c>
      <c r="AA1" s="428" t="s">
        <v>137</v>
      </c>
      <c r="AB1" s="429" t="s">
        <v>138</v>
      </c>
      <c r="AC1" s="428" t="s">
        <v>898</v>
      </c>
      <c r="AD1" s="428" t="s">
        <v>140</v>
      </c>
    </row>
    <row r="2" spans="1:30" ht="133.5" customHeight="1">
      <c r="A2" s="496" t="s">
        <v>19</v>
      </c>
      <c r="B2" s="194" t="s">
        <v>19</v>
      </c>
      <c r="C2" s="195" t="s">
        <v>899</v>
      </c>
      <c r="D2" s="196" t="s">
        <v>900</v>
      </c>
      <c r="E2" s="196" t="s">
        <v>901</v>
      </c>
      <c r="F2" s="196" t="s">
        <v>902</v>
      </c>
      <c r="G2" s="197" t="s">
        <v>903</v>
      </c>
      <c r="H2" s="198" t="s">
        <v>5</v>
      </c>
      <c r="I2" s="199" t="s">
        <v>702</v>
      </c>
      <c r="J2" s="200"/>
      <c r="K2" s="201" t="s">
        <v>904</v>
      </c>
      <c r="L2" s="90" t="s">
        <v>356</v>
      </c>
      <c r="M2" s="202" t="s">
        <v>905</v>
      </c>
      <c r="N2" s="203" t="s">
        <v>906</v>
      </c>
      <c r="O2" s="202"/>
      <c r="P2" s="201" t="s">
        <v>907</v>
      </c>
      <c r="Q2" s="90" t="s">
        <v>356</v>
      </c>
      <c r="R2" s="202" t="s">
        <v>905</v>
      </c>
      <c r="S2" s="203"/>
      <c r="T2" s="202"/>
      <c r="U2" s="201" t="s">
        <v>908</v>
      </c>
      <c r="V2" s="90" t="s">
        <v>357</v>
      </c>
      <c r="W2" s="248" t="s">
        <v>439</v>
      </c>
      <c r="X2" s="329" t="s">
        <v>909</v>
      </c>
      <c r="Y2" s="248"/>
      <c r="Z2" s="350"/>
      <c r="AA2" s="90"/>
      <c r="AB2" s="248"/>
      <c r="AC2" s="329"/>
      <c r="AD2" s="248"/>
    </row>
    <row r="3" spans="1:30" ht="67.900000000000006" customHeight="1">
      <c r="A3" s="497"/>
      <c r="B3" s="194" t="s">
        <v>19</v>
      </c>
      <c r="C3" s="196" t="s">
        <v>910</v>
      </c>
      <c r="D3" s="196" t="s">
        <v>911</v>
      </c>
      <c r="E3" s="196" t="s">
        <v>901</v>
      </c>
      <c r="F3" s="196" t="s">
        <v>912</v>
      </c>
      <c r="G3" s="197" t="s">
        <v>913</v>
      </c>
      <c r="H3" s="198" t="s">
        <v>3</v>
      </c>
      <c r="I3" s="199" t="s">
        <v>527</v>
      </c>
      <c r="J3" s="200"/>
      <c r="K3" s="201" t="s">
        <v>904</v>
      </c>
      <c r="L3" s="90" t="s">
        <v>356</v>
      </c>
      <c r="M3" s="202" t="s">
        <v>905</v>
      </c>
      <c r="N3" s="203"/>
      <c r="O3" s="202"/>
      <c r="P3" s="201" t="s">
        <v>907</v>
      </c>
      <c r="Q3" s="90" t="s">
        <v>356</v>
      </c>
      <c r="R3" s="202" t="s">
        <v>905</v>
      </c>
      <c r="S3" s="203"/>
      <c r="T3" s="202"/>
      <c r="U3" s="201" t="s">
        <v>908</v>
      </c>
      <c r="V3" s="90" t="s">
        <v>356</v>
      </c>
      <c r="W3" s="248" t="s">
        <v>439</v>
      </c>
      <c r="X3" s="249"/>
      <c r="Y3" s="248"/>
      <c r="Z3" s="273" t="s">
        <v>339</v>
      </c>
      <c r="AA3" s="90" t="s">
        <v>356</v>
      </c>
      <c r="AB3" s="248" t="s">
        <v>382</v>
      </c>
      <c r="AC3" s="249"/>
      <c r="AD3" s="248"/>
    </row>
    <row r="4" spans="1:30" ht="64.150000000000006" customHeight="1">
      <c r="A4" s="497"/>
      <c r="B4" s="194" t="s">
        <v>19</v>
      </c>
      <c r="C4" s="196" t="s">
        <v>914</v>
      </c>
      <c r="D4" s="196" t="s">
        <v>915</v>
      </c>
      <c r="E4" s="196" t="s">
        <v>901</v>
      </c>
      <c r="F4" s="204" t="s">
        <v>916</v>
      </c>
      <c r="G4" s="197" t="s">
        <v>917</v>
      </c>
      <c r="H4" s="198" t="s">
        <v>6</v>
      </c>
      <c r="I4" s="199" t="s">
        <v>527</v>
      </c>
      <c r="J4" s="200"/>
      <c r="K4" s="201" t="s">
        <v>904</v>
      </c>
      <c r="L4" s="90" t="s">
        <v>356</v>
      </c>
      <c r="M4" s="202" t="s">
        <v>905</v>
      </c>
      <c r="N4" s="203"/>
      <c r="O4" s="202"/>
      <c r="P4" s="201" t="s">
        <v>907</v>
      </c>
      <c r="Q4" s="90" t="s">
        <v>356</v>
      </c>
      <c r="R4" s="202" t="s">
        <v>905</v>
      </c>
      <c r="S4" s="203"/>
      <c r="T4" s="202"/>
      <c r="U4" s="201" t="s">
        <v>908</v>
      </c>
      <c r="V4" s="90" t="s">
        <v>356</v>
      </c>
      <c r="W4" s="248" t="s">
        <v>439</v>
      </c>
      <c r="X4" s="249"/>
      <c r="Y4" s="248"/>
      <c r="Z4" s="273"/>
      <c r="AA4" s="90"/>
      <c r="AB4" s="248"/>
      <c r="AC4" s="249"/>
      <c r="AD4" s="248"/>
    </row>
    <row r="5" spans="1:30" ht="64.150000000000006" customHeight="1">
      <c r="A5" s="497"/>
      <c r="B5" s="194" t="s">
        <v>19</v>
      </c>
      <c r="C5" s="196" t="s">
        <v>918</v>
      </c>
      <c r="D5" s="196" t="s">
        <v>919</v>
      </c>
      <c r="E5" s="196" t="s">
        <v>901</v>
      </c>
      <c r="F5" s="204" t="s">
        <v>920</v>
      </c>
      <c r="G5" s="197" t="s">
        <v>921</v>
      </c>
      <c r="H5" s="198" t="s">
        <v>4</v>
      </c>
      <c r="I5" s="199"/>
      <c r="J5" s="200"/>
      <c r="K5" s="201" t="s">
        <v>904</v>
      </c>
      <c r="L5" s="90" t="s">
        <v>356</v>
      </c>
      <c r="M5" s="202" t="s">
        <v>905</v>
      </c>
      <c r="N5" s="203"/>
      <c r="O5" s="202"/>
      <c r="P5" s="201" t="s">
        <v>907</v>
      </c>
      <c r="Q5" s="90" t="s">
        <v>356</v>
      </c>
      <c r="R5" s="202" t="s">
        <v>905</v>
      </c>
      <c r="S5" s="203"/>
      <c r="T5" s="202"/>
      <c r="U5" s="201" t="s">
        <v>908</v>
      </c>
      <c r="V5" s="90" t="s">
        <v>356</v>
      </c>
      <c r="W5" s="248" t="s">
        <v>439</v>
      </c>
      <c r="X5" s="249"/>
      <c r="Y5" s="248"/>
      <c r="Z5" s="273" t="s">
        <v>339</v>
      </c>
      <c r="AA5" s="90" t="s">
        <v>356</v>
      </c>
      <c r="AB5" s="248" t="s">
        <v>382</v>
      </c>
      <c r="AC5" s="249"/>
      <c r="AD5" s="248"/>
    </row>
    <row r="6" spans="1:30" ht="64.150000000000006" customHeight="1">
      <c r="A6" s="498"/>
      <c r="B6" s="205" t="s">
        <v>19</v>
      </c>
      <c r="C6" s="195" t="s">
        <v>922</v>
      </c>
      <c r="D6" s="195" t="s">
        <v>923</v>
      </c>
      <c r="E6" s="195" t="s">
        <v>924</v>
      </c>
      <c r="F6" s="206" t="s">
        <v>925</v>
      </c>
      <c r="G6" s="207" t="s">
        <v>926</v>
      </c>
      <c r="H6" s="198" t="s">
        <v>4</v>
      </c>
      <c r="I6" s="199"/>
      <c r="J6" s="200"/>
      <c r="K6" s="201" t="s">
        <v>904</v>
      </c>
      <c r="L6" s="90" t="s">
        <v>356</v>
      </c>
      <c r="M6" s="202" t="s">
        <v>905</v>
      </c>
      <c r="N6" s="203"/>
      <c r="O6" s="202"/>
      <c r="P6" s="201" t="s">
        <v>907</v>
      </c>
      <c r="Q6" s="90" t="s">
        <v>356</v>
      </c>
      <c r="R6" s="202" t="s">
        <v>905</v>
      </c>
      <c r="S6" s="203"/>
      <c r="T6" s="202"/>
      <c r="U6" s="201" t="s">
        <v>908</v>
      </c>
      <c r="V6" s="90" t="s">
        <v>356</v>
      </c>
      <c r="W6" s="248" t="s">
        <v>439</v>
      </c>
      <c r="X6" s="249"/>
      <c r="Y6" s="248"/>
      <c r="Z6" s="273" t="s">
        <v>339</v>
      </c>
      <c r="AA6" s="90" t="s">
        <v>356</v>
      </c>
      <c r="AB6" s="248" t="s">
        <v>382</v>
      </c>
      <c r="AC6" s="249"/>
      <c r="AD6" s="248"/>
    </row>
    <row r="7" spans="1:30" ht="124.5" customHeight="1">
      <c r="A7" s="496" t="s">
        <v>22</v>
      </c>
      <c r="B7" s="208" t="s">
        <v>927</v>
      </c>
      <c r="C7" s="196" t="s">
        <v>928</v>
      </c>
      <c r="D7" s="196" t="s">
        <v>929</v>
      </c>
      <c r="E7" s="196" t="s">
        <v>930</v>
      </c>
      <c r="F7" s="196" t="s">
        <v>931</v>
      </c>
      <c r="G7" s="197" t="s">
        <v>932</v>
      </c>
      <c r="H7" s="198" t="s">
        <v>3</v>
      </c>
      <c r="I7" s="199" t="s">
        <v>527</v>
      </c>
      <c r="J7" s="209" t="s">
        <v>933</v>
      </c>
      <c r="K7" s="201" t="s">
        <v>904</v>
      </c>
      <c r="L7" s="90" t="s">
        <v>357</v>
      </c>
      <c r="M7" s="202" t="s">
        <v>905</v>
      </c>
      <c r="N7" s="203" t="s">
        <v>934</v>
      </c>
      <c r="O7" s="202"/>
      <c r="P7" s="201" t="s">
        <v>907</v>
      </c>
      <c r="Q7" s="90" t="s">
        <v>356</v>
      </c>
      <c r="R7" s="202" t="s">
        <v>905</v>
      </c>
      <c r="S7" s="203"/>
      <c r="T7" s="202"/>
      <c r="U7" s="201" t="s">
        <v>908</v>
      </c>
      <c r="V7" s="90" t="s">
        <v>356</v>
      </c>
      <c r="W7" s="248" t="s">
        <v>439</v>
      </c>
      <c r="X7" s="249" t="s">
        <v>935</v>
      </c>
      <c r="Y7" s="248"/>
      <c r="Z7" s="273" t="s">
        <v>339</v>
      </c>
      <c r="AA7" s="90" t="s">
        <v>356</v>
      </c>
      <c r="AB7" s="248" t="s">
        <v>382</v>
      </c>
      <c r="AC7" s="249"/>
      <c r="AD7" s="248"/>
    </row>
    <row r="8" spans="1:30" ht="99.95" customHeight="1">
      <c r="A8" s="497"/>
      <c r="B8" s="208" t="s">
        <v>927</v>
      </c>
      <c r="C8" s="196" t="s">
        <v>936</v>
      </c>
      <c r="D8" s="196" t="s">
        <v>937</v>
      </c>
      <c r="E8" s="196" t="s">
        <v>930</v>
      </c>
      <c r="F8" s="196" t="s">
        <v>938</v>
      </c>
      <c r="G8" s="197" t="s">
        <v>939</v>
      </c>
      <c r="H8" s="210" t="s">
        <v>4</v>
      </c>
      <c r="I8" s="199" t="s">
        <v>527</v>
      </c>
      <c r="J8" s="209" t="s">
        <v>933</v>
      </c>
      <c r="K8" s="201" t="s">
        <v>904</v>
      </c>
      <c r="L8" s="90" t="s">
        <v>356</v>
      </c>
      <c r="M8" s="202" t="s">
        <v>905</v>
      </c>
      <c r="N8" s="203"/>
      <c r="O8" s="202"/>
      <c r="P8" s="201" t="s">
        <v>907</v>
      </c>
      <c r="Q8" s="90" t="s">
        <v>356</v>
      </c>
      <c r="R8" s="202" t="s">
        <v>905</v>
      </c>
      <c r="S8" s="203"/>
      <c r="T8" s="202"/>
      <c r="U8" s="201" t="s">
        <v>908</v>
      </c>
      <c r="V8" s="90" t="s">
        <v>356</v>
      </c>
      <c r="W8" s="248" t="s">
        <v>439</v>
      </c>
      <c r="X8" s="249"/>
      <c r="Y8" s="248"/>
      <c r="Z8" s="350"/>
      <c r="AA8" s="90"/>
      <c r="AB8" s="248"/>
      <c r="AC8" s="249"/>
      <c r="AD8" s="248"/>
    </row>
    <row r="9" spans="1:30" ht="99.95" customHeight="1">
      <c r="A9" s="497"/>
      <c r="B9" s="208" t="s">
        <v>927</v>
      </c>
      <c r="C9" s="196" t="s">
        <v>940</v>
      </c>
      <c r="D9" s="196" t="s">
        <v>941</v>
      </c>
      <c r="E9" s="196" t="s">
        <v>930</v>
      </c>
      <c r="F9" s="196" t="s">
        <v>942</v>
      </c>
      <c r="G9" s="197" t="s">
        <v>943</v>
      </c>
      <c r="H9" s="198" t="s">
        <v>6</v>
      </c>
      <c r="I9" s="199" t="s">
        <v>527</v>
      </c>
      <c r="J9" s="209" t="s">
        <v>933</v>
      </c>
      <c r="K9" s="201" t="s">
        <v>904</v>
      </c>
      <c r="L9" s="90" t="s">
        <v>356</v>
      </c>
      <c r="M9" s="202" t="s">
        <v>905</v>
      </c>
      <c r="N9" s="203"/>
      <c r="O9" s="202"/>
      <c r="P9" s="201" t="s">
        <v>907</v>
      </c>
      <c r="Q9" s="90" t="s">
        <v>356</v>
      </c>
      <c r="R9" s="202" t="s">
        <v>905</v>
      </c>
      <c r="S9" s="203"/>
      <c r="T9" s="202"/>
      <c r="U9" s="201" t="s">
        <v>908</v>
      </c>
      <c r="V9" s="90" t="s">
        <v>356</v>
      </c>
      <c r="W9" s="248" t="s">
        <v>439</v>
      </c>
      <c r="X9" s="249"/>
      <c r="Y9" s="248"/>
      <c r="Z9" s="273"/>
      <c r="AA9" s="90"/>
      <c r="AB9" s="248"/>
      <c r="AC9" s="249"/>
      <c r="AD9" s="248"/>
    </row>
    <row r="10" spans="1:30" ht="117.75" customHeight="1">
      <c r="A10" s="497"/>
      <c r="B10" s="208" t="s">
        <v>927</v>
      </c>
      <c r="C10" s="196" t="s">
        <v>944</v>
      </c>
      <c r="D10" s="196" t="s">
        <v>945</v>
      </c>
      <c r="E10" s="196" t="s">
        <v>930</v>
      </c>
      <c r="F10" s="196" t="s">
        <v>946</v>
      </c>
      <c r="G10" s="197" t="s">
        <v>947</v>
      </c>
      <c r="H10" s="198" t="s">
        <v>7</v>
      </c>
      <c r="I10" s="200"/>
      <c r="J10" s="209" t="s">
        <v>933</v>
      </c>
      <c r="K10" s="201" t="s">
        <v>904</v>
      </c>
      <c r="L10" s="90" t="s">
        <v>356</v>
      </c>
      <c r="M10" s="202" t="s">
        <v>905</v>
      </c>
      <c r="N10" s="203"/>
      <c r="O10" s="202"/>
      <c r="P10" s="201" t="s">
        <v>907</v>
      </c>
      <c r="Q10" s="90" t="s">
        <v>356</v>
      </c>
      <c r="R10" s="202" t="s">
        <v>905</v>
      </c>
      <c r="S10" s="203"/>
      <c r="T10" s="202"/>
      <c r="U10" s="201" t="s">
        <v>908</v>
      </c>
      <c r="V10" s="90" t="s">
        <v>356</v>
      </c>
      <c r="W10" s="248" t="s">
        <v>439</v>
      </c>
      <c r="X10" s="249"/>
      <c r="Y10" s="248"/>
      <c r="Z10" s="273"/>
      <c r="AA10" s="90"/>
      <c r="AB10" s="248"/>
      <c r="AC10" s="249"/>
      <c r="AD10" s="248"/>
    </row>
    <row r="11" spans="1:30" ht="147" customHeight="1">
      <c r="A11" s="497"/>
      <c r="B11" s="208" t="s">
        <v>927</v>
      </c>
      <c r="C11" s="196" t="s">
        <v>948</v>
      </c>
      <c r="D11" s="196" t="s">
        <v>949</v>
      </c>
      <c r="E11" s="196" t="s">
        <v>924</v>
      </c>
      <c r="F11" s="211" t="s">
        <v>950</v>
      </c>
      <c r="G11" s="212" t="s">
        <v>951</v>
      </c>
      <c r="H11" s="198" t="s">
        <v>4</v>
      </c>
      <c r="I11" s="199" t="s">
        <v>527</v>
      </c>
      <c r="J11" s="200"/>
      <c r="K11" s="201" t="s">
        <v>904</v>
      </c>
      <c r="L11" s="90" t="s">
        <v>357</v>
      </c>
      <c r="M11" s="202" t="s">
        <v>905</v>
      </c>
      <c r="N11" s="203" t="s">
        <v>952</v>
      </c>
      <c r="O11" s="202"/>
      <c r="P11" s="201" t="s">
        <v>907</v>
      </c>
      <c r="Q11" s="90" t="s">
        <v>357</v>
      </c>
      <c r="R11" s="202" t="s">
        <v>905</v>
      </c>
      <c r="S11" s="203" t="s">
        <v>953</v>
      </c>
      <c r="T11" s="202"/>
      <c r="U11" s="201" t="s">
        <v>908</v>
      </c>
      <c r="V11" s="90" t="s">
        <v>357</v>
      </c>
      <c r="W11" s="350" t="s">
        <v>439</v>
      </c>
      <c r="X11" s="106" t="s">
        <v>953</v>
      </c>
      <c r="Y11" s="248"/>
      <c r="Z11" s="273" t="s">
        <v>339</v>
      </c>
      <c r="AA11" s="90" t="s">
        <v>356</v>
      </c>
      <c r="AB11" s="350" t="s">
        <v>382</v>
      </c>
      <c r="AC11" s="106"/>
      <c r="AD11" s="248"/>
    </row>
    <row r="12" spans="1:30" ht="99.95" customHeight="1">
      <c r="A12" s="497"/>
      <c r="B12" s="208" t="s">
        <v>927</v>
      </c>
      <c r="C12" s="196" t="s">
        <v>954</v>
      </c>
      <c r="D12" s="196" t="s">
        <v>955</v>
      </c>
      <c r="E12" s="196" t="s">
        <v>930</v>
      </c>
      <c r="F12" s="196" t="s">
        <v>956</v>
      </c>
      <c r="G12" s="197" t="s">
        <v>957</v>
      </c>
      <c r="H12" s="198" t="s">
        <v>7</v>
      </c>
      <c r="I12" s="200"/>
      <c r="J12" s="200"/>
      <c r="K12" s="201" t="s">
        <v>904</v>
      </c>
      <c r="L12" s="90" t="s">
        <v>356</v>
      </c>
      <c r="M12" s="202" t="s">
        <v>905</v>
      </c>
      <c r="N12" s="203"/>
      <c r="O12" s="202"/>
      <c r="P12" s="201" t="s">
        <v>907</v>
      </c>
      <c r="Q12" s="90" t="s">
        <v>356</v>
      </c>
      <c r="R12" s="202" t="s">
        <v>905</v>
      </c>
      <c r="S12" s="203"/>
      <c r="T12" s="202"/>
      <c r="U12" s="201" t="s">
        <v>908</v>
      </c>
      <c r="V12" s="90" t="s">
        <v>356</v>
      </c>
      <c r="W12" s="248" t="s">
        <v>439</v>
      </c>
      <c r="X12" s="249"/>
      <c r="Y12" s="248"/>
      <c r="Z12" s="273"/>
      <c r="AA12" s="90"/>
      <c r="AB12" s="248"/>
      <c r="AC12" s="249"/>
      <c r="AD12" s="248"/>
    </row>
    <row r="13" spans="1:30" ht="99.95" customHeight="1">
      <c r="A13" s="497"/>
      <c r="B13" s="208" t="s">
        <v>927</v>
      </c>
      <c r="C13" s="196" t="s">
        <v>958</v>
      </c>
      <c r="D13" s="196" t="s">
        <v>959</v>
      </c>
      <c r="E13" s="196" t="s">
        <v>930</v>
      </c>
      <c r="F13" s="196" t="s">
        <v>960</v>
      </c>
      <c r="G13" s="197" t="s">
        <v>961</v>
      </c>
      <c r="H13" s="198" t="s">
        <v>5</v>
      </c>
      <c r="I13" s="199" t="s">
        <v>527</v>
      </c>
      <c r="J13" s="200"/>
      <c r="K13" s="201" t="s">
        <v>904</v>
      </c>
      <c r="L13" s="90" t="s">
        <v>356</v>
      </c>
      <c r="M13" s="202" t="s">
        <v>905</v>
      </c>
      <c r="N13" s="203"/>
      <c r="O13" s="202"/>
      <c r="P13" s="201" t="s">
        <v>907</v>
      </c>
      <c r="Q13" s="90" t="s">
        <v>356</v>
      </c>
      <c r="R13" s="202" t="s">
        <v>905</v>
      </c>
      <c r="S13" s="203"/>
      <c r="T13" s="202"/>
      <c r="U13" s="201" t="s">
        <v>908</v>
      </c>
      <c r="V13" s="90" t="s">
        <v>356</v>
      </c>
      <c r="W13" s="248" t="s">
        <v>439</v>
      </c>
      <c r="X13" s="249"/>
      <c r="Y13" s="248"/>
      <c r="Z13" s="273"/>
      <c r="AA13" s="90"/>
      <c r="AB13" s="248"/>
      <c r="AC13" s="249"/>
      <c r="AD13" s="248"/>
    </row>
    <row r="14" spans="1:30" ht="99.95" customHeight="1">
      <c r="A14" s="497"/>
      <c r="B14" s="208" t="s">
        <v>927</v>
      </c>
      <c r="C14" s="196" t="s">
        <v>962</v>
      </c>
      <c r="D14" s="196" t="s">
        <v>963</v>
      </c>
      <c r="E14" s="196" t="s">
        <v>930</v>
      </c>
      <c r="F14" s="196" t="s">
        <v>964</v>
      </c>
      <c r="G14" s="197" t="s">
        <v>961</v>
      </c>
      <c r="H14" s="198" t="s">
        <v>5</v>
      </c>
      <c r="I14" s="199" t="s">
        <v>527</v>
      </c>
      <c r="J14" s="200"/>
      <c r="K14" s="201" t="s">
        <v>904</v>
      </c>
      <c r="L14" s="90" t="s">
        <v>356</v>
      </c>
      <c r="M14" s="202" t="s">
        <v>905</v>
      </c>
      <c r="N14" s="203"/>
      <c r="O14" s="202"/>
      <c r="P14" s="201" t="s">
        <v>907</v>
      </c>
      <c r="Q14" s="90" t="s">
        <v>356</v>
      </c>
      <c r="R14" s="202" t="s">
        <v>905</v>
      </c>
      <c r="S14" s="203"/>
      <c r="T14" s="202"/>
      <c r="U14" s="201" t="s">
        <v>908</v>
      </c>
      <c r="V14" s="90" t="s">
        <v>356</v>
      </c>
      <c r="W14" s="248" t="s">
        <v>439</v>
      </c>
      <c r="X14" s="249"/>
      <c r="Y14" s="248"/>
      <c r="Z14" s="273"/>
      <c r="AA14" s="90"/>
      <c r="AB14" s="248"/>
      <c r="AC14" s="249"/>
      <c r="AD14" s="248"/>
    </row>
    <row r="15" spans="1:30" ht="122.45" customHeight="1">
      <c r="A15" s="497"/>
      <c r="B15" s="208" t="s">
        <v>927</v>
      </c>
      <c r="C15" s="196" t="s">
        <v>965</v>
      </c>
      <c r="D15" s="196" t="s">
        <v>966</v>
      </c>
      <c r="E15" s="196" t="s">
        <v>930</v>
      </c>
      <c r="F15" s="196" t="s">
        <v>967</v>
      </c>
      <c r="G15" s="197" t="s">
        <v>968</v>
      </c>
      <c r="H15" s="198" t="s">
        <v>5</v>
      </c>
      <c r="I15" s="200" t="s">
        <v>527</v>
      </c>
      <c r="J15" s="200"/>
      <c r="K15" s="201" t="s">
        <v>904</v>
      </c>
      <c r="L15" s="90" t="s">
        <v>357</v>
      </c>
      <c r="M15" s="202" t="s">
        <v>905</v>
      </c>
      <c r="N15" s="203" t="s">
        <v>969</v>
      </c>
      <c r="O15" s="202"/>
      <c r="P15" s="201" t="s">
        <v>907</v>
      </c>
      <c r="Q15" s="90" t="s">
        <v>356</v>
      </c>
      <c r="R15" s="202" t="s">
        <v>905</v>
      </c>
      <c r="S15" s="203"/>
      <c r="T15" s="202"/>
      <c r="U15" s="201" t="s">
        <v>908</v>
      </c>
      <c r="V15" s="90" t="s">
        <v>356</v>
      </c>
      <c r="W15" s="248" t="s">
        <v>439</v>
      </c>
      <c r="X15" s="249"/>
      <c r="Y15" s="248"/>
      <c r="Z15" s="273"/>
      <c r="AA15" s="90"/>
      <c r="AB15" s="248"/>
      <c r="AC15" s="249"/>
      <c r="AD15" s="248"/>
    </row>
    <row r="16" spans="1:30" ht="99.95" customHeight="1">
      <c r="A16" s="497"/>
      <c r="B16" s="208" t="s">
        <v>927</v>
      </c>
      <c r="C16" s="196" t="s">
        <v>970</v>
      </c>
      <c r="D16" s="196" t="s">
        <v>971</v>
      </c>
      <c r="E16" s="196" t="s">
        <v>930</v>
      </c>
      <c r="F16" s="196" t="s">
        <v>972</v>
      </c>
      <c r="G16" s="197" t="s">
        <v>973</v>
      </c>
      <c r="H16" s="198" t="s">
        <v>974</v>
      </c>
      <c r="I16" s="213"/>
      <c r="J16" s="200"/>
      <c r="K16" s="201" t="s">
        <v>904</v>
      </c>
      <c r="L16" s="90" t="s">
        <v>357</v>
      </c>
      <c r="M16" s="202" t="s">
        <v>905</v>
      </c>
      <c r="N16" s="203" t="s">
        <v>975</v>
      </c>
      <c r="O16" s="202"/>
      <c r="P16" s="201" t="s">
        <v>907</v>
      </c>
      <c r="Q16" s="90" t="s">
        <v>356</v>
      </c>
      <c r="R16" s="202" t="s">
        <v>905</v>
      </c>
      <c r="S16" s="203"/>
      <c r="T16" s="202"/>
      <c r="U16" s="201" t="s">
        <v>908</v>
      </c>
      <c r="V16" s="90" t="s">
        <v>356</v>
      </c>
      <c r="W16" s="248" t="s">
        <v>439</v>
      </c>
      <c r="X16" s="249"/>
      <c r="Y16" s="248"/>
      <c r="Z16" s="273"/>
      <c r="AA16" s="90"/>
      <c r="AB16" s="248"/>
      <c r="AC16" s="249"/>
      <c r="AD16" s="248"/>
    </row>
    <row r="17" spans="1:30" ht="157.5" customHeight="1">
      <c r="A17" s="497"/>
      <c r="B17" s="208" t="s">
        <v>927</v>
      </c>
      <c r="C17" s="196" t="s">
        <v>976</v>
      </c>
      <c r="D17" s="196" t="s">
        <v>977</v>
      </c>
      <c r="E17" s="196" t="s">
        <v>930</v>
      </c>
      <c r="F17" s="196" t="s">
        <v>978</v>
      </c>
      <c r="G17" s="197" t="s">
        <v>979</v>
      </c>
      <c r="H17" s="198" t="s">
        <v>974</v>
      </c>
      <c r="I17" s="213"/>
      <c r="J17" s="200"/>
      <c r="K17" s="201" t="s">
        <v>904</v>
      </c>
      <c r="L17" s="90" t="s">
        <v>357</v>
      </c>
      <c r="M17" s="202" t="s">
        <v>905</v>
      </c>
      <c r="N17" s="203" t="s">
        <v>980</v>
      </c>
      <c r="O17" s="202"/>
      <c r="P17" s="201" t="s">
        <v>907</v>
      </c>
      <c r="Q17" s="90" t="s">
        <v>356</v>
      </c>
      <c r="R17" s="202" t="s">
        <v>905</v>
      </c>
      <c r="S17" s="203"/>
      <c r="T17" s="202"/>
      <c r="U17" s="201" t="s">
        <v>908</v>
      </c>
      <c r="V17" s="90" t="s">
        <v>356</v>
      </c>
      <c r="W17" s="248" t="s">
        <v>439</v>
      </c>
      <c r="X17" s="249"/>
      <c r="Y17" s="248"/>
      <c r="Z17" s="273"/>
      <c r="AA17" s="90"/>
      <c r="AB17" s="248"/>
      <c r="AC17" s="249"/>
      <c r="AD17" s="248"/>
    </row>
    <row r="18" spans="1:30" ht="99.95" customHeight="1">
      <c r="A18" s="497"/>
      <c r="B18" s="208" t="s">
        <v>927</v>
      </c>
      <c r="C18" s="196" t="s">
        <v>981</v>
      </c>
      <c r="D18" s="196" t="s">
        <v>982</v>
      </c>
      <c r="E18" s="196" t="s">
        <v>930</v>
      </c>
      <c r="F18" s="196" t="s">
        <v>983</v>
      </c>
      <c r="G18" s="197" t="s">
        <v>984</v>
      </c>
      <c r="H18" s="198" t="s">
        <v>974</v>
      </c>
      <c r="I18" s="213"/>
      <c r="J18" s="200"/>
      <c r="K18" s="201" t="s">
        <v>904</v>
      </c>
      <c r="L18" s="90" t="s">
        <v>356</v>
      </c>
      <c r="M18" s="202" t="s">
        <v>905</v>
      </c>
      <c r="N18" s="203"/>
      <c r="O18" s="202"/>
      <c r="P18" s="201" t="s">
        <v>907</v>
      </c>
      <c r="Q18" s="90" t="s">
        <v>356</v>
      </c>
      <c r="R18" s="202" t="s">
        <v>905</v>
      </c>
      <c r="S18" s="203"/>
      <c r="T18" s="202"/>
      <c r="U18" s="201" t="s">
        <v>908</v>
      </c>
      <c r="V18" s="90" t="s">
        <v>356</v>
      </c>
      <c r="W18" s="248" t="s">
        <v>439</v>
      </c>
      <c r="X18" s="249"/>
      <c r="Y18" s="248"/>
      <c r="Z18" s="273"/>
      <c r="AA18" s="90"/>
      <c r="AB18" s="248"/>
      <c r="AC18" s="249"/>
      <c r="AD18" s="248"/>
    </row>
    <row r="19" spans="1:30" ht="99.95" customHeight="1">
      <c r="A19" s="497"/>
      <c r="B19" s="208" t="s">
        <v>927</v>
      </c>
      <c r="C19" s="196" t="s">
        <v>985</v>
      </c>
      <c r="D19" s="196" t="s">
        <v>986</v>
      </c>
      <c r="E19" s="196" t="s">
        <v>930</v>
      </c>
      <c r="F19" s="196" t="s">
        <v>987</v>
      </c>
      <c r="G19" s="197" t="s">
        <v>988</v>
      </c>
      <c r="H19" s="198" t="s">
        <v>5</v>
      </c>
      <c r="I19" s="213"/>
      <c r="J19" s="200"/>
      <c r="K19" s="201" t="s">
        <v>904</v>
      </c>
      <c r="L19" s="90" t="s">
        <v>357</v>
      </c>
      <c r="M19" s="202" t="s">
        <v>905</v>
      </c>
      <c r="N19" s="203" t="s">
        <v>989</v>
      </c>
      <c r="O19" s="202"/>
      <c r="P19" s="201" t="s">
        <v>907</v>
      </c>
      <c r="Q19" s="90" t="s">
        <v>356</v>
      </c>
      <c r="R19" s="202" t="s">
        <v>905</v>
      </c>
      <c r="S19" s="203"/>
      <c r="T19" s="202"/>
      <c r="U19" s="201" t="s">
        <v>908</v>
      </c>
      <c r="V19" s="90" t="s">
        <v>356</v>
      </c>
      <c r="W19" s="248" t="s">
        <v>439</v>
      </c>
      <c r="X19" s="249"/>
      <c r="Y19" s="248"/>
      <c r="Z19" s="273" t="s">
        <v>339</v>
      </c>
      <c r="AA19" s="90" t="s">
        <v>356</v>
      </c>
      <c r="AB19" s="248" t="s">
        <v>382</v>
      </c>
      <c r="AC19" s="249"/>
      <c r="AD19" s="248"/>
    </row>
    <row r="20" spans="1:30" s="17" customFormat="1" ht="99.95" customHeight="1">
      <c r="A20" s="497"/>
      <c r="B20" s="214" t="s">
        <v>990</v>
      </c>
      <c r="C20" s="215" t="s">
        <v>991</v>
      </c>
      <c r="D20" s="211" t="s">
        <v>992</v>
      </c>
      <c r="E20" s="211" t="s">
        <v>930</v>
      </c>
      <c r="F20" s="211" t="s">
        <v>993</v>
      </c>
      <c r="G20" s="212" t="s">
        <v>994</v>
      </c>
      <c r="H20" s="210" t="s">
        <v>3</v>
      </c>
      <c r="I20" s="216" t="s">
        <v>527</v>
      </c>
      <c r="J20" s="198" t="s">
        <v>933</v>
      </c>
      <c r="K20" s="201" t="s">
        <v>904</v>
      </c>
      <c r="L20" s="90" t="s">
        <v>357</v>
      </c>
      <c r="M20" s="107" t="s">
        <v>905</v>
      </c>
      <c r="N20" s="106" t="s">
        <v>995</v>
      </c>
      <c r="O20" s="217"/>
      <c r="P20" s="201" t="s">
        <v>907</v>
      </c>
      <c r="Q20" s="90" t="s">
        <v>356</v>
      </c>
      <c r="R20" s="202" t="s">
        <v>905</v>
      </c>
      <c r="S20" s="106"/>
      <c r="T20" s="217"/>
      <c r="U20" s="201" t="s">
        <v>908</v>
      </c>
      <c r="V20" s="90" t="s">
        <v>357</v>
      </c>
      <c r="W20" s="248" t="s">
        <v>439</v>
      </c>
      <c r="X20" s="329" t="s">
        <v>909</v>
      </c>
      <c r="Y20" s="282"/>
      <c r="Z20" s="273" t="s">
        <v>339</v>
      </c>
      <c r="AA20" s="90" t="s">
        <v>356</v>
      </c>
      <c r="AB20" s="248" t="s">
        <v>382</v>
      </c>
      <c r="AC20" s="329"/>
      <c r="AD20" s="282"/>
    </row>
    <row r="21" spans="1:30" s="17" customFormat="1" ht="99.95" customHeight="1">
      <c r="A21" s="497"/>
      <c r="B21" s="214" t="s">
        <v>990</v>
      </c>
      <c r="C21" s="215" t="s">
        <v>996</v>
      </c>
      <c r="D21" s="211" t="s">
        <v>997</v>
      </c>
      <c r="E21" s="211" t="s">
        <v>930</v>
      </c>
      <c r="F21" s="211" t="s">
        <v>998</v>
      </c>
      <c r="G21" s="212" t="s">
        <v>999</v>
      </c>
      <c r="H21" s="198" t="s">
        <v>4</v>
      </c>
      <c r="I21" s="216" t="s">
        <v>527</v>
      </c>
      <c r="J21" s="198" t="s">
        <v>933</v>
      </c>
      <c r="K21" s="201" t="s">
        <v>904</v>
      </c>
      <c r="L21" s="90" t="s">
        <v>356</v>
      </c>
      <c r="M21" s="107" t="s">
        <v>905</v>
      </c>
      <c r="N21" s="218"/>
      <c r="O21" s="217"/>
      <c r="P21" s="201" t="s">
        <v>907</v>
      </c>
      <c r="Q21" s="90" t="s">
        <v>356</v>
      </c>
      <c r="R21" s="202" t="s">
        <v>905</v>
      </c>
      <c r="S21" s="218"/>
      <c r="T21" s="217"/>
      <c r="U21" s="201" t="s">
        <v>908</v>
      </c>
      <c r="V21" s="90" t="s">
        <v>356</v>
      </c>
      <c r="W21" s="248" t="s">
        <v>439</v>
      </c>
      <c r="X21" s="283"/>
      <c r="Y21" s="282"/>
      <c r="Z21" s="350"/>
      <c r="AA21" s="90"/>
      <c r="AB21" s="248"/>
      <c r="AC21" s="283"/>
      <c r="AD21" s="282"/>
    </row>
    <row r="22" spans="1:30" ht="99.95" customHeight="1">
      <c r="A22" s="497"/>
      <c r="B22" s="194" t="s">
        <v>990</v>
      </c>
      <c r="C22" s="215" t="s">
        <v>1000</v>
      </c>
      <c r="D22" s="196" t="s">
        <v>1001</v>
      </c>
      <c r="E22" s="196" t="s">
        <v>930</v>
      </c>
      <c r="F22" s="196" t="s">
        <v>1002</v>
      </c>
      <c r="G22" s="197" t="s">
        <v>1003</v>
      </c>
      <c r="H22" s="198" t="s">
        <v>6</v>
      </c>
      <c r="I22" s="199" t="s">
        <v>527</v>
      </c>
      <c r="J22" s="200" t="s">
        <v>933</v>
      </c>
      <c r="K22" s="201" t="s">
        <v>904</v>
      </c>
      <c r="L22" s="90" t="s">
        <v>356</v>
      </c>
      <c r="M22" s="107" t="s">
        <v>905</v>
      </c>
      <c r="N22" s="203"/>
      <c r="O22" s="202"/>
      <c r="P22" s="201" t="s">
        <v>907</v>
      </c>
      <c r="Q22" s="90" t="s">
        <v>356</v>
      </c>
      <c r="R22" s="202" t="s">
        <v>905</v>
      </c>
      <c r="S22" s="203"/>
      <c r="T22" s="202"/>
      <c r="U22" s="201" t="s">
        <v>908</v>
      </c>
      <c r="V22" s="90" t="s">
        <v>356</v>
      </c>
      <c r="W22" s="248" t="s">
        <v>439</v>
      </c>
      <c r="X22" s="249"/>
      <c r="Y22" s="248"/>
      <c r="Z22" s="273"/>
      <c r="AA22" s="90"/>
      <c r="AB22" s="248"/>
      <c r="AC22" s="249"/>
      <c r="AD22" s="248"/>
    </row>
    <row r="23" spans="1:30" ht="99.95" customHeight="1">
      <c r="A23" s="497"/>
      <c r="B23" s="194" t="s">
        <v>990</v>
      </c>
      <c r="C23" s="196" t="s">
        <v>1004</v>
      </c>
      <c r="D23" s="196" t="s">
        <v>1005</v>
      </c>
      <c r="E23" s="196" t="s">
        <v>930</v>
      </c>
      <c r="F23" s="196" t="s">
        <v>1006</v>
      </c>
      <c r="G23" s="197" t="s">
        <v>1007</v>
      </c>
      <c r="H23" s="198" t="s">
        <v>6</v>
      </c>
      <c r="I23" s="199" t="s">
        <v>527</v>
      </c>
      <c r="J23" s="200" t="s">
        <v>933</v>
      </c>
      <c r="K23" s="201" t="s">
        <v>904</v>
      </c>
      <c r="L23" s="90" t="s">
        <v>356</v>
      </c>
      <c r="M23" s="107" t="s">
        <v>905</v>
      </c>
      <c r="N23" s="203"/>
      <c r="O23" s="202"/>
      <c r="P23" s="201" t="s">
        <v>907</v>
      </c>
      <c r="Q23" s="90" t="s">
        <v>356</v>
      </c>
      <c r="R23" s="202" t="s">
        <v>905</v>
      </c>
      <c r="S23" s="203"/>
      <c r="T23" s="202"/>
      <c r="U23" s="201" t="s">
        <v>908</v>
      </c>
      <c r="V23" s="90" t="s">
        <v>357</v>
      </c>
      <c r="W23" s="248" t="s">
        <v>439</v>
      </c>
      <c r="X23" s="329" t="s">
        <v>909</v>
      </c>
      <c r="Y23" s="248"/>
      <c r="Z23" s="273"/>
      <c r="AA23" s="90"/>
      <c r="AB23" s="248"/>
      <c r="AC23" s="329"/>
      <c r="AD23" s="248"/>
    </row>
    <row r="24" spans="1:30" ht="99.95" customHeight="1">
      <c r="A24" s="497"/>
      <c r="B24" s="194" t="s">
        <v>990</v>
      </c>
      <c r="C24" s="196" t="s">
        <v>1008</v>
      </c>
      <c r="D24" s="196" t="s">
        <v>1009</v>
      </c>
      <c r="E24" s="196" t="s">
        <v>930</v>
      </c>
      <c r="F24" s="196" t="s">
        <v>1010</v>
      </c>
      <c r="G24" s="197" t="s">
        <v>1011</v>
      </c>
      <c r="H24" s="198" t="s">
        <v>5</v>
      </c>
      <c r="I24" s="219"/>
      <c r="J24" s="200"/>
      <c r="K24" s="201" t="s">
        <v>904</v>
      </c>
      <c r="L24" s="90" t="s">
        <v>356</v>
      </c>
      <c r="M24" s="107" t="s">
        <v>905</v>
      </c>
      <c r="N24" s="203"/>
      <c r="O24" s="202"/>
      <c r="P24" s="201" t="s">
        <v>907</v>
      </c>
      <c r="Q24" s="90" t="s">
        <v>356</v>
      </c>
      <c r="R24" s="202" t="s">
        <v>905</v>
      </c>
      <c r="S24" s="203"/>
      <c r="T24" s="202"/>
      <c r="U24" s="201" t="s">
        <v>908</v>
      </c>
      <c r="V24" s="90" t="s">
        <v>356</v>
      </c>
      <c r="W24" s="248" t="s">
        <v>439</v>
      </c>
      <c r="X24" s="249"/>
      <c r="Y24" s="248"/>
      <c r="Z24" s="273" t="s">
        <v>339</v>
      </c>
      <c r="AA24" s="90" t="s">
        <v>356</v>
      </c>
      <c r="AB24" s="248" t="s">
        <v>382</v>
      </c>
      <c r="AC24" s="249"/>
      <c r="AD24" s="248"/>
    </row>
    <row r="25" spans="1:30" ht="99.95" customHeight="1">
      <c r="A25" s="497"/>
      <c r="B25" s="194" t="s">
        <v>990</v>
      </c>
      <c r="C25" s="196" t="s">
        <v>1012</v>
      </c>
      <c r="D25" s="196" t="s">
        <v>1013</v>
      </c>
      <c r="E25" s="196" t="s">
        <v>930</v>
      </c>
      <c r="F25" s="196" t="s">
        <v>1014</v>
      </c>
      <c r="G25" s="197" t="s">
        <v>1015</v>
      </c>
      <c r="H25" s="198" t="s">
        <v>1016</v>
      </c>
      <c r="I25" s="199" t="s">
        <v>527</v>
      </c>
      <c r="J25" s="200"/>
      <c r="K25" s="201" t="s">
        <v>904</v>
      </c>
      <c r="L25" s="90" t="s">
        <v>356</v>
      </c>
      <c r="M25" s="107" t="s">
        <v>905</v>
      </c>
      <c r="N25" s="203"/>
      <c r="O25" s="202"/>
      <c r="P25" s="201" t="s">
        <v>907</v>
      </c>
      <c r="Q25" s="90" t="s">
        <v>356</v>
      </c>
      <c r="R25" s="202" t="s">
        <v>905</v>
      </c>
      <c r="S25" s="203"/>
      <c r="T25" s="202"/>
      <c r="U25" s="201" t="s">
        <v>908</v>
      </c>
      <c r="V25" s="90" t="s">
        <v>356</v>
      </c>
      <c r="W25" s="248" t="s">
        <v>439</v>
      </c>
      <c r="X25" s="249"/>
      <c r="Y25" s="248"/>
      <c r="Z25" s="273" t="s">
        <v>339</v>
      </c>
      <c r="AA25" s="90" t="s">
        <v>356</v>
      </c>
      <c r="AB25" s="248" t="s">
        <v>382</v>
      </c>
      <c r="AC25" s="249"/>
      <c r="AD25" s="248"/>
    </row>
    <row r="26" spans="1:30" ht="99.95" customHeight="1">
      <c r="A26" s="497"/>
      <c r="B26" s="194" t="s">
        <v>990</v>
      </c>
      <c r="C26" s="196" t="s">
        <v>1017</v>
      </c>
      <c r="D26" s="196" t="s">
        <v>1018</v>
      </c>
      <c r="E26" s="196" t="s">
        <v>930</v>
      </c>
      <c r="F26" s="196" t="s">
        <v>1019</v>
      </c>
      <c r="G26" s="197" t="s">
        <v>1020</v>
      </c>
      <c r="H26" s="198" t="s">
        <v>1016</v>
      </c>
      <c r="I26" s="199" t="s">
        <v>527</v>
      </c>
      <c r="J26" s="200"/>
      <c r="K26" s="201" t="s">
        <v>904</v>
      </c>
      <c r="L26" s="90" t="s">
        <v>356</v>
      </c>
      <c r="M26" s="107" t="s">
        <v>905</v>
      </c>
      <c r="N26" s="203"/>
      <c r="O26" s="202"/>
      <c r="P26" s="201" t="s">
        <v>907</v>
      </c>
      <c r="Q26" s="90" t="s">
        <v>356</v>
      </c>
      <c r="R26" s="202" t="s">
        <v>905</v>
      </c>
      <c r="S26" s="203"/>
      <c r="T26" s="202"/>
      <c r="U26" s="201" t="s">
        <v>908</v>
      </c>
      <c r="V26" s="90" t="s">
        <v>356</v>
      </c>
      <c r="W26" s="248" t="s">
        <v>439</v>
      </c>
      <c r="X26" s="249"/>
      <c r="Y26" s="248"/>
      <c r="Z26" s="273" t="s">
        <v>339</v>
      </c>
      <c r="AA26" s="90" t="s">
        <v>356</v>
      </c>
      <c r="AB26" s="248" t="s">
        <v>382</v>
      </c>
      <c r="AC26" s="249"/>
      <c r="AD26" s="248"/>
    </row>
    <row r="27" spans="1:30" ht="99.95" customHeight="1">
      <c r="A27" s="497"/>
      <c r="B27" s="194" t="s">
        <v>990</v>
      </c>
      <c r="C27" s="196" t="s">
        <v>1021</v>
      </c>
      <c r="D27" s="196" t="s">
        <v>1022</v>
      </c>
      <c r="E27" s="196" t="s">
        <v>930</v>
      </c>
      <c r="F27" s="196" t="s">
        <v>1023</v>
      </c>
      <c r="G27" s="197" t="s">
        <v>1024</v>
      </c>
      <c r="H27" s="198" t="s">
        <v>5</v>
      </c>
      <c r="I27" s="199"/>
      <c r="J27" s="200"/>
      <c r="K27" s="201" t="s">
        <v>904</v>
      </c>
      <c r="L27" s="90" t="s">
        <v>356</v>
      </c>
      <c r="M27" s="107" t="s">
        <v>905</v>
      </c>
      <c r="N27" s="203"/>
      <c r="O27" s="202"/>
      <c r="P27" s="201" t="s">
        <v>907</v>
      </c>
      <c r="Q27" s="90" t="s">
        <v>356</v>
      </c>
      <c r="R27" s="202" t="s">
        <v>905</v>
      </c>
      <c r="S27" s="203"/>
      <c r="T27" s="202"/>
      <c r="U27" s="201" t="s">
        <v>908</v>
      </c>
      <c r="V27" s="90" t="s">
        <v>356</v>
      </c>
      <c r="W27" s="248" t="s">
        <v>439</v>
      </c>
      <c r="X27" s="249"/>
      <c r="Y27" s="248"/>
      <c r="Z27" s="273" t="s">
        <v>339</v>
      </c>
      <c r="AA27" s="90" t="s">
        <v>356</v>
      </c>
      <c r="AB27" s="248" t="s">
        <v>382</v>
      </c>
      <c r="AC27" s="249"/>
      <c r="AD27" s="248"/>
    </row>
    <row r="28" spans="1:30" ht="99.95" customHeight="1">
      <c r="A28" s="497"/>
      <c r="B28" s="205" t="s">
        <v>1025</v>
      </c>
      <c r="C28" s="195" t="s">
        <v>1026</v>
      </c>
      <c r="D28" s="195" t="s">
        <v>1027</v>
      </c>
      <c r="E28" s="195" t="s">
        <v>924</v>
      </c>
      <c r="F28" s="181" t="s">
        <v>1028</v>
      </c>
      <c r="G28" s="182" t="s">
        <v>1029</v>
      </c>
      <c r="H28" s="220" t="s">
        <v>5</v>
      </c>
      <c r="I28" s="199"/>
      <c r="J28" s="200"/>
      <c r="K28" s="221" t="s">
        <v>904</v>
      </c>
      <c r="L28" s="90" t="s">
        <v>357</v>
      </c>
      <c r="M28" s="107" t="s">
        <v>905</v>
      </c>
      <c r="N28" s="203" t="s">
        <v>1030</v>
      </c>
      <c r="O28" s="202"/>
      <c r="P28" s="201" t="s">
        <v>907</v>
      </c>
      <c r="Q28" s="90" t="s">
        <v>357</v>
      </c>
      <c r="R28" s="107" t="s">
        <v>905</v>
      </c>
      <c r="S28" s="203" t="s">
        <v>1031</v>
      </c>
      <c r="T28" s="202"/>
      <c r="U28" s="201" t="s">
        <v>908</v>
      </c>
      <c r="V28" s="90" t="s">
        <v>356</v>
      </c>
      <c r="W28" s="248" t="s">
        <v>439</v>
      </c>
      <c r="X28" s="249"/>
      <c r="Y28" s="248"/>
      <c r="Z28" s="273" t="s">
        <v>339</v>
      </c>
      <c r="AA28" s="90" t="s">
        <v>356</v>
      </c>
      <c r="AB28" s="248" t="s">
        <v>382</v>
      </c>
      <c r="AC28" s="249"/>
      <c r="AD28" s="248"/>
    </row>
    <row r="29" spans="1:30" ht="99.95" customHeight="1">
      <c r="A29" s="497"/>
      <c r="B29" s="205" t="s">
        <v>1025</v>
      </c>
      <c r="C29" s="195" t="s">
        <v>1032</v>
      </c>
      <c r="D29" s="195" t="s">
        <v>1033</v>
      </c>
      <c r="E29" s="195" t="s">
        <v>924</v>
      </c>
      <c r="F29" s="181" t="s">
        <v>1034</v>
      </c>
      <c r="G29" s="182" t="s">
        <v>1035</v>
      </c>
      <c r="H29" s="220" t="s">
        <v>5</v>
      </c>
      <c r="I29" s="199"/>
      <c r="J29" s="200"/>
      <c r="K29" s="221"/>
      <c r="L29" s="90"/>
      <c r="M29" s="107"/>
      <c r="N29" s="203"/>
      <c r="O29" s="202"/>
      <c r="P29" s="201"/>
      <c r="Q29" s="90" t="s">
        <v>356</v>
      </c>
      <c r="R29" s="107"/>
      <c r="S29" s="203"/>
      <c r="T29" s="202"/>
      <c r="U29" s="201" t="s">
        <v>908</v>
      </c>
      <c r="V29" s="90" t="s">
        <v>356</v>
      </c>
      <c r="W29" s="248" t="s">
        <v>439</v>
      </c>
      <c r="X29" s="249"/>
      <c r="Y29" s="248"/>
      <c r="Z29" s="273" t="s">
        <v>339</v>
      </c>
      <c r="AA29" s="90" t="s">
        <v>356</v>
      </c>
      <c r="AB29" s="248" t="s">
        <v>382</v>
      </c>
      <c r="AC29" s="249"/>
      <c r="AD29" s="248"/>
    </row>
    <row r="30" spans="1:30" ht="99.95" customHeight="1">
      <c r="A30" s="498"/>
      <c r="B30" s="205" t="s">
        <v>1025</v>
      </c>
      <c r="C30" s="195" t="s">
        <v>1036</v>
      </c>
      <c r="D30" s="195" t="s">
        <v>1037</v>
      </c>
      <c r="E30" s="195" t="s">
        <v>924</v>
      </c>
      <c r="F30" s="181" t="s">
        <v>1038</v>
      </c>
      <c r="G30" s="182" t="s">
        <v>1039</v>
      </c>
      <c r="H30" s="220" t="s">
        <v>5</v>
      </c>
      <c r="I30" s="199"/>
      <c r="J30" s="200"/>
      <c r="K30" s="221"/>
      <c r="L30" s="90"/>
      <c r="M30" s="107"/>
      <c r="N30" s="203"/>
      <c r="O30" s="202"/>
      <c r="P30" s="201"/>
      <c r="Q30" s="90"/>
      <c r="R30" s="107"/>
      <c r="S30" s="203"/>
      <c r="T30" s="202"/>
      <c r="U30" s="201" t="s">
        <v>908</v>
      </c>
      <c r="V30" s="90" t="s">
        <v>1040</v>
      </c>
      <c r="W30" s="248" t="s">
        <v>439</v>
      </c>
      <c r="X30" s="249" t="s">
        <v>1041</v>
      </c>
      <c r="Y30" s="248"/>
      <c r="Z30" s="273" t="s">
        <v>339</v>
      </c>
      <c r="AA30" s="90" t="s">
        <v>356</v>
      </c>
      <c r="AB30" s="248" t="s">
        <v>382</v>
      </c>
      <c r="AC30" s="249"/>
      <c r="AD30" s="248"/>
    </row>
    <row r="31" spans="1:30" ht="89.25" customHeight="1">
      <c r="A31" s="496" t="s">
        <v>1042</v>
      </c>
      <c r="B31" s="208" t="s">
        <v>1043</v>
      </c>
      <c r="C31" s="196" t="s">
        <v>1044</v>
      </c>
      <c r="D31" s="196" t="s">
        <v>1045</v>
      </c>
      <c r="E31" s="196" t="s">
        <v>930</v>
      </c>
      <c r="F31" s="196" t="s">
        <v>1046</v>
      </c>
      <c r="G31" s="197" t="s">
        <v>1047</v>
      </c>
      <c r="H31" s="198" t="s">
        <v>3</v>
      </c>
      <c r="I31" s="199" t="s">
        <v>702</v>
      </c>
      <c r="J31" s="200" t="s">
        <v>933</v>
      </c>
      <c r="K31" s="201" t="s">
        <v>904</v>
      </c>
      <c r="L31" s="90" t="s">
        <v>356</v>
      </c>
      <c r="M31" s="107" t="s">
        <v>905</v>
      </c>
      <c r="N31" s="203"/>
      <c r="O31" s="202"/>
      <c r="P31" s="201" t="s">
        <v>907</v>
      </c>
      <c r="Q31" s="90" t="s">
        <v>356</v>
      </c>
      <c r="R31" s="107" t="s">
        <v>905</v>
      </c>
      <c r="S31" s="203"/>
      <c r="T31" s="202"/>
      <c r="U31" s="201" t="s">
        <v>908</v>
      </c>
      <c r="V31" s="90" t="s">
        <v>356</v>
      </c>
      <c r="W31" s="350" t="s">
        <v>439</v>
      </c>
      <c r="X31" s="249"/>
      <c r="Y31" s="248"/>
      <c r="Z31" s="273" t="s">
        <v>339</v>
      </c>
      <c r="AA31" s="90" t="s">
        <v>356</v>
      </c>
      <c r="AB31" s="350" t="s">
        <v>382</v>
      </c>
      <c r="AC31" s="249"/>
      <c r="AD31" s="248"/>
    </row>
    <row r="32" spans="1:30" ht="99.95" customHeight="1">
      <c r="A32" s="497"/>
      <c r="B32" s="208" t="s">
        <v>1043</v>
      </c>
      <c r="C32" s="175" t="s">
        <v>1048</v>
      </c>
      <c r="D32" s="211" t="s">
        <v>1049</v>
      </c>
      <c r="E32" s="211" t="s">
        <v>930</v>
      </c>
      <c r="F32" s="211" t="s">
        <v>1050</v>
      </c>
      <c r="G32" s="212" t="s">
        <v>1051</v>
      </c>
      <c r="H32" s="210" t="s">
        <v>3</v>
      </c>
      <c r="I32" s="199" t="s">
        <v>527</v>
      </c>
      <c r="J32" s="200" t="s">
        <v>933</v>
      </c>
      <c r="K32" s="201" t="s">
        <v>904</v>
      </c>
      <c r="L32" s="90" t="s">
        <v>356</v>
      </c>
      <c r="M32" s="107" t="s">
        <v>905</v>
      </c>
      <c r="N32" s="203"/>
      <c r="O32" s="202"/>
      <c r="P32" s="201" t="s">
        <v>907</v>
      </c>
      <c r="Q32" s="90" t="s">
        <v>356</v>
      </c>
      <c r="R32" s="107" t="s">
        <v>905</v>
      </c>
      <c r="S32" s="203"/>
      <c r="T32" s="202"/>
      <c r="U32" s="201" t="s">
        <v>908</v>
      </c>
      <c r="V32" s="90" t="s">
        <v>356</v>
      </c>
      <c r="W32" s="350" t="s">
        <v>439</v>
      </c>
      <c r="X32" s="249"/>
      <c r="Y32" s="248"/>
      <c r="Z32" s="273" t="s">
        <v>339</v>
      </c>
      <c r="AA32" s="90" t="s">
        <v>356</v>
      </c>
      <c r="AB32" s="350" t="s">
        <v>382</v>
      </c>
      <c r="AC32" s="249"/>
      <c r="AD32" s="248"/>
    </row>
    <row r="33" spans="1:30" s="17" customFormat="1" ht="99.95" customHeight="1">
      <c r="A33" s="497"/>
      <c r="B33" s="222" t="s">
        <v>1043</v>
      </c>
      <c r="C33" s="215" t="s">
        <v>1052</v>
      </c>
      <c r="D33" s="211" t="s">
        <v>1053</v>
      </c>
      <c r="E33" s="211" t="s">
        <v>930</v>
      </c>
      <c r="F33" s="211" t="s">
        <v>1054</v>
      </c>
      <c r="G33" s="212" t="s">
        <v>1055</v>
      </c>
      <c r="H33" s="198" t="s">
        <v>4</v>
      </c>
      <c r="I33" s="216" t="s">
        <v>527</v>
      </c>
      <c r="J33" s="198"/>
      <c r="K33" s="201" t="s">
        <v>904</v>
      </c>
      <c r="L33" s="90" t="s">
        <v>356</v>
      </c>
      <c r="M33" s="107" t="s">
        <v>905</v>
      </c>
      <c r="N33" s="218"/>
      <c r="O33" s="217"/>
      <c r="P33" s="201" t="s">
        <v>907</v>
      </c>
      <c r="Q33" s="90" t="s">
        <v>356</v>
      </c>
      <c r="R33" s="107" t="s">
        <v>905</v>
      </c>
      <c r="S33" s="218"/>
      <c r="T33" s="217"/>
      <c r="U33" s="201" t="s">
        <v>908</v>
      </c>
      <c r="V33" s="90" t="s">
        <v>356</v>
      </c>
      <c r="W33" s="350" t="s">
        <v>439</v>
      </c>
      <c r="X33" s="283"/>
      <c r="Y33" s="282"/>
      <c r="Z33" s="350"/>
      <c r="AA33" s="90"/>
      <c r="AB33" s="350"/>
      <c r="AC33" s="283"/>
      <c r="AD33" s="282"/>
    </row>
    <row r="34" spans="1:30" ht="99.95" customHeight="1">
      <c r="A34" s="497"/>
      <c r="B34" s="223" t="s">
        <v>1043</v>
      </c>
      <c r="C34" s="196" t="s">
        <v>1056</v>
      </c>
      <c r="D34" s="196" t="s">
        <v>1057</v>
      </c>
      <c r="E34" s="196" t="s">
        <v>930</v>
      </c>
      <c r="F34" s="196" t="s">
        <v>1058</v>
      </c>
      <c r="G34" s="197" t="s">
        <v>1059</v>
      </c>
      <c r="H34" s="210" t="s">
        <v>4</v>
      </c>
      <c r="I34" s="200" t="s">
        <v>527</v>
      </c>
      <c r="J34" s="200"/>
      <c r="K34" s="201" t="s">
        <v>904</v>
      </c>
      <c r="L34" s="90" t="s">
        <v>357</v>
      </c>
      <c r="M34" s="107" t="s">
        <v>905</v>
      </c>
      <c r="N34" s="203" t="s">
        <v>975</v>
      </c>
      <c r="O34" s="202"/>
      <c r="P34" s="201" t="s">
        <v>907</v>
      </c>
      <c r="Q34" s="90" t="s">
        <v>356</v>
      </c>
      <c r="R34" s="107" t="s">
        <v>905</v>
      </c>
      <c r="S34" s="203"/>
      <c r="T34" s="202"/>
      <c r="U34" s="201" t="s">
        <v>908</v>
      </c>
      <c r="V34" s="90" t="s">
        <v>356</v>
      </c>
      <c r="W34" s="350" t="s">
        <v>439</v>
      </c>
      <c r="X34" s="249"/>
      <c r="Y34" s="248"/>
      <c r="Z34" s="273" t="s">
        <v>339</v>
      </c>
      <c r="AA34" s="90" t="s">
        <v>356</v>
      </c>
      <c r="AB34" s="350" t="s">
        <v>382</v>
      </c>
      <c r="AC34" s="249"/>
      <c r="AD34" s="248"/>
    </row>
    <row r="35" spans="1:30" ht="139.5" customHeight="1">
      <c r="A35" s="497"/>
      <c r="B35" s="208" t="s">
        <v>1043</v>
      </c>
      <c r="C35" s="196" t="s">
        <v>1060</v>
      </c>
      <c r="D35" s="196" t="s">
        <v>1061</v>
      </c>
      <c r="E35" s="196" t="s">
        <v>901</v>
      </c>
      <c r="F35" s="196" t="s">
        <v>1062</v>
      </c>
      <c r="G35" s="197" t="s">
        <v>1063</v>
      </c>
      <c r="H35" s="198" t="s">
        <v>5</v>
      </c>
      <c r="I35" s="199" t="s">
        <v>527</v>
      </c>
      <c r="J35" s="200" t="s">
        <v>933</v>
      </c>
      <c r="K35" s="201" t="s">
        <v>904</v>
      </c>
      <c r="L35" s="90" t="s">
        <v>356</v>
      </c>
      <c r="M35" s="107" t="s">
        <v>905</v>
      </c>
      <c r="N35" s="203"/>
      <c r="O35" s="202"/>
      <c r="P35" s="201" t="s">
        <v>907</v>
      </c>
      <c r="Q35" s="90" t="s">
        <v>356</v>
      </c>
      <c r="R35" s="107" t="s">
        <v>905</v>
      </c>
      <c r="S35" s="203" t="s">
        <v>1064</v>
      </c>
      <c r="T35" s="202"/>
      <c r="U35" s="201" t="s">
        <v>908</v>
      </c>
      <c r="V35" s="90" t="s">
        <v>356</v>
      </c>
      <c r="W35" s="350" t="s">
        <v>439</v>
      </c>
      <c r="X35" s="106" t="s">
        <v>1064</v>
      </c>
      <c r="Y35" s="248"/>
      <c r="Z35" s="273"/>
      <c r="AA35" s="90"/>
      <c r="AB35" s="350"/>
      <c r="AC35" s="106"/>
      <c r="AD35" s="248"/>
    </row>
    <row r="36" spans="1:30" ht="112.5" customHeight="1">
      <c r="A36" s="497"/>
      <c r="B36" s="208" t="s">
        <v>1043</v>
      </c>
      <c r="C36" s="196" t="s">
        <v>1065</v>
      </c>
      <c r="D36" s="196" t="s">
        <v>1066</v>
      </c>
      <c r="E36" s="196" t="s">
        <v>901</v>
      </c>
      <c r="F36" s="196" t="s">
        <v>1067</v>
      </c>
      <c r="G36" s="197" t="s">
        <v>1068</v>
      </c>
      <c r="H36" s="198" t="s">
        <v>6</v>
      </c>
      <c r="I36" s="199" t="s">
        <v>527</v>
      </c>
      <c r="J36" s="200" t="s">
        <v>933</v>
      </c>
      <c r="K36" s="201" t="s">
        <v>904</v>
      </c>
      <c r="L36" s="90" t="s">
        <v>357</v>
      </c>
      <c r="M36" s="107" t="s">
        <v>905</v>
      </c>
      <c r="N36" s="203" t="s">
        <v>1069</v>
      </c>
      <c r="O36" s="202"/>
      <c r="P36" s="201" t="s">
        <v>907</v>
      </c>
      <c r="Q36" s="90" t="s">
        <v>357</v>
      </c>
      <c r="R36" s="107" t="s">
        <v>905</v>
      </c>
      <c r="S36" s="203" t="s">
        <v>1070</v>
      </c>
      <c r="T36" s="202"/>
      <c r="U36" s="201" t="s">
        <v>908</v>
      </c>
      <c r="V36" s="90" t="s">
        <v>356</v>
      </c>
      <c r="W36" s="350" t="s">
        <v>439</v>
      </c>
      <c r="X36" s="106" t="s">
        <v>1071</v>
      </c>
      <c r="Y36" s="248"/>
      <c r="Z36" s="273"/>
      <c r="AA36" s="90"/>
      <c r="AB36" s="350"/>
      <c r="AC36" s="106"/>
      <c r="AD36" s="248"/>
    </row>
    <row r="37" spans="1:30" ht="129.75" customHeight="1">
      <c r="A37" s="497"/>
      <c r="B37" s="208" t="s">
        <v>1043</v>
      </c>
      <c r="C37" s="196" t="s">
        <v>1072</v>
      </c>
      <c r="D37" s="196" t="s">
        <v>1073</v>
      </c>
      <c r="E37" s="196" t="s">
        <v>901</v>
      </c>
      <c r="F37" s="211" t="s">
        <v>1074</v>
      </c>
      <c r="G37" s="212" t="s">
        <v>1075</v>
      </c>
      <c r="H37" s="198" t="s">
        <v>1016</v>
      </c>
      <c r="I37" s="200"/>
      <c r="J37" s="200"/>
      <c r="K37" s="201" t="s">
        <v>904</v>
      </c>
      <c r="L37" s="90" t="s">
        <v>356</v>
      </c>
      <c r="M37" s="107" t="s">
        <v>905</v>
      </c>
      <c r="N37" s="203"/>
      <c r="O37" s="202"/>
      <c r="P37" s="201" t="s">
        <v>907</v>
      </c>
      <c r="Q37" s="90" t="s">
        <v>356</v>
      </c>
      <c r="R37" s="107" t="s">
        <v>905</v>
      </c>
      <c r="S37" s="203"/>
      <c r="T37" s="202"/>
      <c r="U37" s="201" t="s">
        <v>908</v>
      </c>
      <c r="V37" s="90" t="s">
        <v>356</v>
      </c>
      <c r="W37" s="350" t="s">
        <v>439</v>
      </c>
      <c r="X37" s="249"/>
      <c r="Y37" s="248"/>
      <c r="Z37" s="273"/>
      <c r="AA37" s="90"/>
      <c r="AB37" s="350"/>
      <c r="AC37" s="249"/>
      <c r="AD37" s="248"/>
    </row>
    <row r="38" spans="1:30" ht="129.75" customHeight="1">
      <c r="A38" s="497"/>
      <c r="B38" s="224" t="s">
        <v>1043</v>
      </c>
      <c r="C38" s="195" t="s">
        <v>1076</v>
      </c>
      <c r="D38" s="195" t="s">
        <v>1077</v>
      </c>
      <c r="E38" s="195" t="s">
        <v>924</v>
      </c>
      <c r="F38" s="181" t="s">
        <v>1078</v>
      </c>
      <c r="G38" s="182" t="s">
        <v>1079</v>
      </c>
      <c r="H38" s="183" t="s">
        <v>5</v>
      </c>
      <c r="I38" s="225"/>
      <c r="J38" s="200"/>
      <c r="K38" s="226" t="s">
        <v>904</v>
      </c>
      <c r="L38" s="90" t="s">
        <v>357</v>
      </c>
      <c r="M38" s="107" t="s">
        <v>905</v>
      </c>
      <c r="N38" s="203" t="s">
        <v>1080</v>
      </c>
      <c r="O38" s="202"/>
      <c r="P38" s="201" t="s">
        <v>907</v>
      </c>
      <c r="Q38" s="90" t="s">
        <v>356</v>
      </c>
      <c r="R38" s="107" t="s">
        <v>905</v>
      </c>
      <c r="S38" s="203"/>
      <c r="T38" s="202"/>
      <c r="U38" s="201" t="s">
        <v>908</v>
      </c>
      <c r="V38" s="90" t="s">
        <v>357</v>
      </c>
      <c r="W38" s="248" t="s">
        <v>439</v>
      </c>
      <c r="X38" s="249" t="s">
        <v>1081</v>
      </c>
      <c r="Y38" s="248"/>
      <c r="Z38" s="273" t="s">
        <v>339</v>
      </c>
      <c r="AA38" s="90" t="s">
        <v>356</v>
      </c>
      <c r="AB38" s="248" t="s">
        <v>382</v>
      </c>
      <c r="AC38" s="249"/>
      <c r="AD38" s="248"/>
    </row>
    <row r="39" spans="1:30" s="17" customFormat="1" ht="157.15" customHeight="1">
      <c r="A39" s="497"/>
      <c r="B39" s="222" t="s">
        <v>1043</v>
      </c>
      <c r="C39" s="175" t="s">
        <v>1082</v>
      </c>
      <c r="D39" s="211" t="s">
        <v>1083</v>
      </c>
      <c r="E39" s="211" t="s">
        <v>930</v>
      </c>
      <c r="F39" s="211" t="s">
        <v>1084</v>
      </c>
      <c r="G39" s="212" t="s">
        <v>1085</v>
      </c>
      <c r="H39" s="198" t="s">
        <v>4</v>
      </c>
      <c r="I39" s="198"/>
      <c r="J39" s="198"/>
      <c r="K39" s="201" t="s">
        <v>904</v>
      </c>
      <c r="L39" s="90" t="s">
        <v>357</v>
      </c>
      <c r="M39" s="107" t="s">
        <v>905</v>
      </c>
      <c r="N39" s="218" t="s">
        <v>1086</v>
      </c>
      <c r="O39" s="217"/>
      <c r="P39" s="201" t="s">
        <v>907</v>
      </c>
      <c r="Q39" s="90" t="s">
        <v>356</v>
      </c>
      <c r="R39" s="107" t="s">
        <v>905</v>
      </c>
      <c r="S39" s="218" t="s">
        <v>1087</v>
      </c>
      <c r="T39" s="217"/>
      <c r="U39" s="201" t="s">
        <v>908</v>
      </c>
      <c r="V39" s="90" t="s">
        <v>357</v>
      </c>
      <c r="W39" s="248" t="s">
        <v>439</v>
      </c>
      <c r="X39" s="329" t="s">
        <v>1088</v>
      </c>
      <c r="Y39" s="282"/>
      <c r="Z39" s="273" t="s">
        <v>339</v>
      </c>
      <c r="AA39" s="90" t="s">
        <v>356</v>
      </c>
      <c r="AB39" s="248" t="s">
        <v>382</v>
      </c>
      <c r="AC39" s="329"/>
      <c r="AD39" s="282"/>
    </row>
    <row r="40" spans="1:30" s="17" customFormat="1" ht="144" customHeight="1">
      <c r="A40" s="497"/>
      <c r="B40" s="222" t="s">
        <v>1043</v>
      </c>
      <c r="C40" s="175" t="s">
        <v>1089</v>
      </c>
      <c r="D40" s="211" t="s">
        <v>1090</v>
      </c>
      <c r="E40" s="211" t="s">
        <v>930</v>
      </c>
      <c r="F40" s="211" t="s">
        <v>1091</v>
      </c>
      <c r="G40" s="212" t="s">
        <v>1085</v>
      </c>
      <c r="H40" s="198" t="s">
        <v>4</v>
      </c>
      <c r="I40" s="198"/>
      <c r="J40" s="198"/>
      <c r="K40" s="201" t="s">
        <v>904</v>
      </c>
      <c r="L40" s="90" t="s">
        <v>357</v>
      </c>
      <c r="M40" s="107" t="s">
        <v>905</v>
      </c>
      <c r="N40" s="218" t="s">
        <v>1086</v>
      </c>
      <c r="O40" s="217"/>
      <c r="P40" s="201" t="s">
        <v>907</v>
      </c>
      <c r="Q40" s="90" t="s">
        <v>356</v>
      </c>
      <c r="R40" s="107" t="s">
        <v>905</v>
      </c>
      <c r="S40" s="218" t="s">
        <v>1092</v>
      </c>
      <c r="T40" s="217"/>
      <c r="U40" s="201" t="s">
        <v>908</v>
      </c>
      <c r="V40" s="90" t="s">
        <v>357</v>
      </c>
      <c r="W40" s="248" t="s">
        <v>439</v>
      </c>
      <c r="X40" s="329" t="s">
        <v>1088</v>
      </c>
      <c r="Y40" s="282"/>
      <c r="Z40" s="273" t="s">
        <v>339</v>
      </c>
      <c r="AA40" s="90" t="s">
        <v>356</v>
      </c>
      <c r="AB40" s="248" t="s">
        <v>382</v>
      </c>
      <c r="AC40" s="329"/>
      <c r="AD40" s="282"/>
    </row>
    <row r="41" spans="1:30" s="17" customFormat="1" ht="150.75" customHeight="1">
      <c r="A41" s="497"/>
      <c r="B41" s="222" t="s">
        <v>1043</v>
      </c>
      <c r="C41" s="175" t="s">
        <v>1093</v>
      </c>
      <c r="D41" s="211" t="s">
        <v>1094</v>
      </c>
      <c r="E41" s="211" t="s">
        <v>930</v>
      </c>
      <c r="F41" s="211" t="s">
        <v>1095</v>
      </c>
      <c r="G41" s="212" t="s">
        <v>1085</v>
      </c>
      <c r="H41" s="198" t="s">
        <v>4</v>
      </c>
      <c r="I41" s="198"/>
      <c r="J41" s="198"/>
      <c r="K41" s="201" t="s">
        <v>904</v>
      </c>
      <c r="L41" s="90" t="s">
        <v>357</v>
      </c>
      <c r="M41" s="107" t="s">
        <v>905</v>
      </c>
      <c r="N41" s="218" t="s">
        <v>1086</v>
      </c>
      <c r="O41" s="217"/>
      <c r="P41" s="201" t="s">
        <v>907</v>
      </c>
      <c r="Q41" s="90" t="s">
        <v>356</v>
      </c>
      <c r="R41" s="107" t="s">
        <v>905</v>
      </c>
      <c r="S41" s="218" t="s">
        <v>1092</v>
      </c>
      <c r="T41" s="217"/>
      <c r="U41" s="201" t="s">
        <v>908</v>
      </c>
      <c r="V41" s="90" t="s">
        <v>357</v>
      </c>
      <c r="W41" s="248" t="s">
        <v>439</v>
      </c>
      <c r="X41" s="329" t="s">
        <v>909</v>
      </c>
      <c r="Y41" s="282"/>
      <c r="Z41" s="273" t="s">
        <v>339</v>
      </c>
      <c r="AA41" s="90" t="s">
        <v>356</v>
      </c>
      <c r="AB41" s="248" t="s">
        <v>382</v>
      </c>
      <c r="AC41" s="329"/>
      <c r="AD41" s="282"/>
    </row>
    <row r="42" spans="1:30" s="17" customFormat="1" ht="99.95" customHeight="1">
      <c r="A42" s="497"/>
      <c r="B42" s="222" t="s">
        <v>1043</v>
      </c>
      <c r="C42" s="215" t="s">
        <v>1096</v>
      </c>
      <c r="D42" s="211" t="s">
        <v>1097</v>
      </c>
      <c r="E42" s="211" t="s">
        <v>901</v>
      </c>
      <c r="F42" s="211" t="s">
        <v>1098</v>
      </c>
      <c r="G42" s="212" t="s">
        <v>1099</v>
      </c>
      <c r="H42" s="198" t="s">
        <v>4</v>
      </c>
      <c r="I42" s="216" t="s">
        <v>527</v>
      </c>
      <c r="J42" s="198"/>
      <c r="K42" s="201" t="s">
        <v>904</v>
      </c>
      <c r="L42" s="90" t="s">
        <v>356</v>
      </c>
      <c r="M42" s="107" t="s">
        <v>905</v>
      </c>
      <c r="N42" s="218"/>
      <c r="O42" s="217"/>
      <c r="P42" s="201" t="s">
        <v>907</v>
      </c>
      <c r="Q42" s="90" t="s">
        <v>356</v>
      </c>
      <c r="R42" s="107" t="s">
        <v>905</v>
      </c>
      <c r="S42" s="218"/>
      <c r="T42" s="217"/>
      <c r="U42" s="201" t="s">
        <v>908</v>
      </c>
      <c r="V42" s="90" t="s">
        <v>356</v>
      </c>
      <c r="W42" s="350" t="s">
        <v>439</v>
      </c>
      <c r="X42" s="283"/>
      <c r="Y42" s="282"/>
      <c r="Z42" s="273"/>
      <c r="AA42" s="90"/>
      <c r="AB42" s="350"/>
      <c r="AC42" s="283"/>
      <c r="AD42" s="282"/>
    </row>
    <row r="43" spans="1:30" s="17" customFormat="1" ht="99.95" customHeight="1">
      <c r="A43" s="497"/>
      <c r="B43" s="222" t="s">
        <v>1043</v>
      </c>
      <c r="C43" s="215" t="s">
        <v>1100</v>
      </c>
      <c r="D43" s="211" t="s">
        <v>1101</v>
      </c>
      <c r="E43" s="211" t="s">
        <v>901</v>
      </c>
      <c r="F43" s="211" t="s">
        <v>1102</v>
      </c>
      <c r="G43" s="212" t="s">
        <v>1103</v>
      </c>
      <c r="H43" s="198" t="s">
        <v>7</v>
      </c>
      <c r="I43" s="198"/>
      <c r="J43" s="198"/>
      <c r="K43" s="201" t="s">
        <v>904</v>
      </c>
      <c r="L43" s="90" t="s">
        <v>356</v>
      </c>
      <c r="M43" s="107" t="s">
        <v>905</v>
      </c>
      <c r="N43" s="218"/>
      <c r="O43" s="217"/>
      <c r="P43" s="201" t="s">
        <v>907</v>
      </c>
      <c r="Q43" s="90" t="s">
        <v>356</v>
      </c>
      <c r="R43" s="107" t="s">
        <v>905</v>
      </c>
      <c r="S43" s="218"/>
      <c r="T43" s="217"/>
      <c r="U43" s="201" t="s">
        <v>908</v>
      </c>
      <c r="V43" s="90" t="s">
        <v>356</v>
      </c>
      <c r="W43" s="350" t="s">
        <v>439</v>
      </c>
      <c r="X43" s="283"/>
      <c r="Y43" s="282"/>
      <c r="Z43" s="273"/>
      <c r="AA43" s="90"/>
      <c r="AB43" s="350"/>
      <c r="AC43" s="283"/>
      <c r="AD43" s="282"/>
    </row>
    <row r="44" spans="1:30" ht="154.5" customHeight="1">
      <c r="A44" s="497"/>
      <c r="B44" s="208" t="s">
        <v>1043</v>
      </c>
      <c r="C44" s="215" t="s">
        <v>1104</v>
      </c>
      <c r="D44" s="196" t="s">
        <v>1105</v>
      </c>
      <c r="E44" s="196" t="s">
        <v>901</v>
      </c>
      <c r="F44" s="196" t="s">
        <v>1106</v>
      </c>
      <c r="G44" s="197" t="s">
        <v>1107</v>
      </c>
      <c r="H44" s="198" t="s">
        <v>1016</v>
      </c>
      <c r="I44" s="200"/>
      <c r="J44" s="200"/>
      <c r="K44" s="201" t="s">
        <v>904</v>
      </c>
      <c r="L44" s="90" t="s">
        <v>356</v>
      </c>
      <c r="M44" s="107" t="s">
        <v>905</v>
      </c>
      <c r="N44" s="203"/>
      <c r="O44" s="202"/>
      <c r="P44" s="201" t="s">
        <v>907</v>
      </c>
      <c r="Q44" s="90" t="s">
        <v>356</v>
      </c>
      <c r="R44" s="107" t="s">
        <v>905</v>
      </c>
      <c r="S44" s="203"/>
      <c r="T44" s="202"/>
      <c r="U44" s="201" t="s">
        <v>908</v>
      </c>
      <c r="V44" s="90" t="s">
        <v>356</v>
      </c>
      <c r="W44" s="350" t="s">
        <v>439</v>
      </c>
      <c r="X44" s="249"/>
      <c r="Y44" s="248"/>
      <c r="Z44" s="273"/>
      <c r="AA44" s="90"/>
      <c r="AB44" s="350"/>
      <c r="AC44" s="249"/>
      <c r="AD44" s="248"/>
    </row>
    <row r="45" spans="1:30" s="17" customFormat="1" ht="99.95" customHeight="1">
      <c r="A45" s="497"/>
      <c r="B45" s="214" t="s">
        <v>1108</v>
      </c>
      <c r="C45" s="215" t="s">
        <v>1109</v>
      </c>
      <c r="D45" s="211" t="s">
        <v>1110</v>
      </c>
      <c r="E45" s="211" t="s">
        <v>1111</v>
      </c>
      <c r="F45" s="211" t="s">
        <v>1112</v>
      </c>
      <c r="G45" s="212" t="s">
        <v>1113</v>
      </c>
      <c r="H45" s="198" t="s">
        <v>3</v>
      </c>
      <c r="I45" s="227" t="s">
        <v>527</v>
      </c>
      <c r="J45" s="198"/>
      <c r="K45" s="201" t="s">
        <v>904</v>
      </c>
      <c r="L45" s="90" t="s">
        <v>356</v>
      </c>
      <c r="M45" s="107" t="s">
        <v>905</v>
      </c>
      <c r="N45" s="218"/>
      <c r="O45" s="217"/>
      <c r="P45" s="201" t="s">
        <v>907</v>
      </c>
      <c r="Q45" s="90" t="s">
        <v>356</v>
      </c>
      <c r="R45" s="107" t="s">
        <v>905</v>
      </c>
      <c r="S45" s="218"/>
      <c r="T45" s="217"/>
      <c r="U45" s="201" t="s">
        <v>908</v>
      </c>
      <c r="V45" s="90" t="s">
        <v>356</v>
      </c>
      <c r="W45" s="350" t="s">
        <v>439</v>
      </c>
      <c r="X45" s="283"/>
      <c r="Y45" s="282"/>
      <c r="Z45" s="273" t="s">
        <v>339</v>
      </c>
      <c r="AA45" s="90" t="s">
        <v>356</v>
      </c>
      <c r="AB45" s="350" t="s">
        <v>382</v>
      </c>
      <c r="AC45" s="283"/>
      <c r="AD45" s="282"/>
    </row>
    <row r="46" spans="1:30" s="17" customFormat="1" ht="99.95" customHeight="1">
      <c r="A46" s="497"/>
      <c r="B46" s="214" t="s">
        <v>1114</v>
      </c>
      <c r="C46" s="215" t="s">
        <v>1115</v>
      </c>
      <c r="D46" s="211" t="s">
        <v>1116</v>
      </c>
      <c r="E46" s="211" t="s">
        <v>1117</v>
      </c>
      <c r="F46" s="211" t="s">
        <v>1118</v>
      </c>
      <c r="G46" s="212" t="s">
        <v>1119</v>
      </c>
      <c r="H46" s="198" t="s">
        <v>3</v>
      </c>
      <c r="I46" s="198" t="s">
        <v>527</v>
      </c>
      <c r="J46" s="198"/>
      <c r="K46" s="201" t="s">
        <v>904</v>
      </c>
      <c r="L46" s="90" t="s">
        <v>356</v>
      </c>
      <c r="M46" s="107" t="s">
        <v>905</v>
      </c>
      <c r="N46" s="218"/>
      <c r="O46" s="217"/>
      <c r="P46" s="201" t="s">
        <v>907</v>
      </c>
      <c r="Q46" s="90" t="s">
        <v>356</v>
      </c>
      <c r="R46" s="107" t="s">
        <v>905</v>
      </c>
      <c r="S46" s="218"/>
      <c r="T46" s="217"/>
      <c r="U46" s="201" t="s">
        <v>908</v>
      </c>
      <c r="V46" s="90" t="s">
        <v>356</v>
      </c>
      <c r="W46" s="350" t="s">
        <v>439</v>
      </c>
      <c r="X46" s="283"/>
      <c r="Y46" s="282"/>
      <c r="Z46" s="273" t="s">
        <v>339</v>
      </c>
      <c r="AA46" s="90" t="s">
        <v>356</v>
      </c>
      <c r="AB46" s="350" t="s">
        <v>382</v>
      </c>
      <c r="AC46" s="283"/>
      <c r="AD46" s="282"/>
    </row>
    <row r="47" spans="1:30" s="17" customFormat="1" ht="99.95" customHeight="1">
      <c r="A47" s="497"/>
      <c r="B47" s="228" t="s">
        <v>1114</v>
      </c>
      <c r="C47" s="215" t="s">
        <v>1120</v>
      </c>
      <c r="D47" s="211" t="s">
        <v>1121</v>
      </c>
      <c r="E47" s="211" t="s">
        <v>1122</v>
      </c>
      <c r="F47" s="211" t="s">
        <v>1123</v>
      </c>
      <c r="G47" s="212" t="s">
        <v>1124</v>
      </c>
      <c r="H47" s="198" t="s">
        <v>4</v>
      </c>
      <c r="I47" s="216" t="s">
        <v>527</v>
      </c>
      <c r="J47" s="198"/>
      <c r="K47" s="201" t="s">
        <v>904</v>
      </c>
      <c r="L47" s="90" t="s">
        <v>356</v>
      </c>
      <c r="M47" s="107" t="s">
        <v>905</v>
      </c>
      <c r="N47" s="218"/>
      <c r="O47" s="217"/>
      <c r="P47" s="201" t="s">
        <v>907</v>
      </c>
      <c r="Q47" s="90" t="s">
        <v>356</v>
      </c>
      <c r="R47" s="107" t="s">
        <v>905</v>
      </c>
      <c r="S47" s="218"/>
      <c r="T47" s="217"/>
      <c r="U47" s="201" t="s">
        <v>908</v>
      </c>
      <c r="V47" s="90" t="s">
        <v>356</v>
      </c>
      <c r="W47" s="350" t="s">
        <v>439</v>
      </c>
      <c r="X47" s="283"/>
      <c r="Y47" s="282"/>
      <c r="Z47" s="273" t="s">
        <v>339</v>
      </c>
      <c r="AA47" s="90" t="s">
        <v>356</v>
      </c>
      <c r="AB47" s="350" t="s">
        <v>382</v>
      </c>
      <c r="AC47" s="283"/>
      <c r="AD47" s="282"/>
    </row>
    <row r="48" spans="1:30" s="17" customFormat="1" ht="99.95" customHeight="1">
      <c r="A48" s="497"/>
      <c r="B48" s="228" t="s">
        <v>1114</v>
      </c>
      <c r="C48" s="215" t="s">
        <v>1125</v>
      </c>
      <c r="D48" s="15" t="s">
        <v>1126</v>
      </c>
      <c r="E48" s="211" t="s">
        <v>1127</v>
      </c>
      <c r="F48" s="211" t="s">
        <v>1128</v>
      </c>
      <c r="G48" s="212" t="s">
        <v>1129</v>
      </c>
      <c r="H48" s="210" t="s">
        <v>235</v>
      </c>
      <c r="I48" s="198"/>
      <c r="J48" s="198"/>
      <c r="K48" s="201" t="s">
        <v>904</v>
      </c>
      <c r="L48" s="90" t="s">
        <v>356</v>
      </c>
      <c r="M48" s="107" t="s">
        <v>905</v>
      </c>
      <c r="N48" s="218" t="s">
        <v>1130</v>
      </c>
      <c r="O48" s="217"/>
      <c r="P48" s="201" t="s">
        <v>907</v>
      </c>
      <c r="Q48" s="90" t="s">
        <v>356</v>
      </c>
      <c r="R48" s="107" t="s">
        <v>905</v>
      </c>
      <c r="S48" s="218" t="s">
        <v>1131</v>
      </c>
      <c r="T48" s="217"/>
      <c r="U48" s="201" t="s">
        <v>908</v>
      </c>
      <c r="V48" s="90" t="s">
        <v>356</v>
      </c>
      <c r="W48" s="350" t="s">
        <v>439</v>
      </c>
      <c r="X48" s="283"/>
      <c r="Y48" s="282"/>
      <c r="Z48" s="273" t="s">
        <v>339</v>
      </c>
      <c r="AA48" s="90" t="s">
        <v>356</v>
      </c>
      <c r="AB48" s="350" t="s">
        <v>382</v>
      </c>
      <c r="AC48" s="283"/>
      <c r="AD48" s="282"/>
    </row>
    <row r="49" spans="1:30" s="17" customFormat="1" ht="99.95" customHeight="1">
      <c r="A49" s="497"/>
      <c r="B49" s="228" t="s">
        <v>1114</v>
      </c>
      <c r="C49" s="215" t="s">
        <v>1132</v>
      </c>
      <c r="D49" s="211" t="s">
        <v>1133</v>
      </c>
      <c r="E49" s="215" t="s">
        <v>1134</v>
      </c>
      <c r="F49" s="211" t="s">
        <v>1135</v>
      </c>
      <c r="G49" s="212" t="s">
        <v>1136</v>
      </c>
      <c r="H49" s="210" t="s">
        <v>235</v>
      </c>
      <c r="I49" s="198"/>
      <c r="J49" s="198"/>
      <c r="K49" s="201" t="s">
        <v>904</v>
      </c>
      <c r="L49" s="90" t="s">
        <v>356</v>
      </c>
      <c r="M49" s="107" t="s">
        <v>905</v>
      </c>
      <c r="N49" s="218"/>
      <c r="O49" s="217"/>
      <c r="P49" s="201" t="s">
        <v>907</v>
      </c>
      <c r="Q49" s="90" t="s">
        <v>356</v>
      </c>
      <c r="R49" s="107" t="s">
        <v>905</v>
      </c>
      <c r="S49" s="218" t="s">
        <v>1137</v>
      </c>
      <c r="T49" s="217"/>
      <c r="U49" s="201" t="s">
        <v>908</v>
      </c>
      <c r="V49" s="90" t="s">
        <v>356</v>
      </c>
      <c r="W49" s="350" t="s">
        <v>439</v>
      </c>
      <c r="X49" s="283"/>
      <c r="Y49" s="282"/>
      <c r="Z49" s="273"/>
      <c r="AA49" s="90"/>
      <c r="AB49" s="350"/>
      <c r="AC49" s="283"/>
      <c r="AD49" s="282"/>
    </row>
    <row r="50" spans="1:30" s="17" customFormat="1" ht="99.95" customHeight="1">
      <c r="A50" s="497"/>
      <c r="B50" s="228" t="s">
        <v>1114</v>
      </c>
      <c r="C50" s="215" t="s">
        <v>1138</v>
      </c>
      <c r="D50" s="211" t="s">
        <v>1139</v>
      </c>
      <c r="E50" s="215" t="s">
        <v>1140</v>
      </c>
      <c r="F50" s="211" t="s">
        <v>1141</v>
      </c>
      <c r="G50" s="212" t="s">
        <v>1142</v>
      </c>
      <c r="H50" s="210" t="s">
        <v>235</v>
      </c>
      <c r="I50" s="198"/>
      <c r="J50" s="198"/>
      <c r="K50" s="201" t="s">
        <v>904</v>
      </c>
      <c r="L50" s="90" t="s">
        <v>356</v>
      </c>
      <c r="M50" s="107" t="s">
        <v>905</v>
      </c>
      <c r="N50" s="218"/>
      <c r="O50" s="217"/>
      <c r="P50" s="201" t="s">
        <v>907</v>
      </c>
      <c r="Q50" s="90" t="s">
        <v>356</v>
      </c>
      <c r="R50" s="107" t="s">
        <v>905</v>
      </c>
      <c r="S50" s="218"/>
      <c r="T50" s="217"/>
      <c r="U50" s="201" t="s">
        <v>908</v>
      </c>
      <c r="V50" s="90" t="s">
        <v>356</v>
      </c>
      <c r="W50" s="350" t="s">
        <v>439</v>
      </c>
      <c r="X50" s="283"/>
      <c r="Y50" s="282"/>
      <c r="Z50" s="273" t="s">
        <v>339</v>
      </c>
      <c r="AA50" s="90" t="s">
        <v>356</v>
      </c>
      <c r="AB50" s="350" t="s">
        <v>382</v>
      </c>
      <c r="AC50" s="283"/>
      <c r="AD50" s="282"/>
    </row>
    <row r="51" spans="1:30" s="17" customFormat="1" ht="99.95" customHeight="1">
      <c r="A51" s="497"/>
      <c r="B51" s="228" t="s">
        <v>1114</v>
      </c>
      <c r="C51" s="215" t="s">
        <v>1143</v>
      </c>
      <c r="D51" s="211" t="s">
        <v>1144</v>
      </c>
      <c r="E51" s="215" t="s">
        <v>1145</v>
      </c>
      <c r="F51" s="211" t="s">
        <v>1146</v>
      </c>
      <c r="G51" s="212" t="s">
        <v>1147</v>
      </c>
      <c r="H51" s="198" t="s">
        <v>5</v>
      </c>
      <c r="I51" s="198"/>
      <c r="J51" s="198"/>
      <c r="K51" s="201" t="s">
        <v>904</v>
      </c>
      <c r="L51" s="90" t="s">
        <v>357</v>
      </c>
      <c r="M51" s="107" t="s">
        <v>905</v>
      </c>
      <c r="N51" s="218" t="s">
        <v>1148</v>
      </c>
      <c r="O51" s="217"/>
      <c r="P51" s="201" t="s">
        <v>907</v>
      </c>
      <c r="Q51" s="90" t="s">
        <v>356</v>
      </c>
      <c r="R51" s="107" t="s">
        <v>905</v>
      </c>
      <c r="S51" s="218" t="s">
        <v>1149</v>
      </c>
      <c r="T51" s="217"/>
      <c r="U51" s="201" t="s">
        <v>908</v>
      </c>
      <c r="V51" s="90" t="s">
        <v>356</v>
      </c>
      <c r="W51" s="350" t="s">
        <v>439</v>
      </c>
      <c r="X51" s="283"/>
      <c r="Y51" s="282"/>
      <c r="Z51" s="273" t="s">
        <v>339</v>
      </c>
      <c r="AA51" s="90" t="s">
        <v>356</v>
      </c>
      <c r="AB51" s="350" t="s">
        <v>382</v>
      </c>
      <c r="AC51" s="283"/>
      <c r="AD51" s="282"/>
    </row>
    <row r="52" spans="1:30" s="17" customFormat="1" ht="99.95" customHeight="1">
      <c r="A52" s="497"/>
      <c r="B52" s="228" t="s">
        <v>1114</v>
      </c>
      <c r="C52" s="215" t="s">
        <v>1150</v>
      </c>
      <c r="D52" s="211" t="s">
        <v>1151</v>
      </c>
      <c r="E52" s="215" t="s">
        <v>1145</v>
      </c>
      <c r="F52" s="211" t="s">
        <v>1152</v>
      </c>
      <c r="G52" s="212" t="s">
        <v>1153</v>
      </c>
      <c r="H52" s="210" t="s">
        <v>5</v>
      </c>
      <c r="I52" s="198"/>
      <c r="J52" s="198"/>
      <c r="K52" s="201" t="s">
        <v>904</v>
      </c>
      <c r="L52" s="90" t="s">
        <v>357</v>
      </c>
      <c r="M52" s="107" t="s">
        <v>905</v>
      </c>
      <c r="N52" s="218" t="s">
        <v>1148</v>
      </c>
      <c r="O52" s="217"/>
      <c r="P52" s="201" t="s">
        <v>907</v>
      </c>
      <c r="Q52" s="90" t="s">
        <v>356</v>
      </c>
      <c r="R52" s="107" t="s">
        <v>905</v>
      </c>
      <c r="S52" s="218" t="s">
        <v>1149</v>
      </c>
      <c r="T52" s="217"/>
      <c r="U52" s="201" t="s">
        <v>908</v>
      </c>
      <c r="V52" s="90" t="s">
        <v>356</v>
      </c>
      <c r="W52" s="350" t="s">
        <v>439</v>
      </c>
      <c r="X52" s="283"/>
      <c r="Y52" s="282"/>
      <c r="Z52" s="273"/>
      <c r="AA52" s="90"/>
      <c r="AB52" s="350"/>
      <c r="AC52" s="283"/>
      <c r="AD52" s="282"/>
    </row>
    <row r="53" spans="1:30" s="17" customFormat="1" ht="99.95" customHeight="1">
      <c r="A53" s="497"/>
      <c r="B53" s="228" t="s">
        <v>1114</v>
      </c>
      <c r="C53" s="215" t="s">
        <v>1154</v>
      </c>
      <c r="D53" s="211" t="s">
        <v>1155</v>
      </c>
      <c r="E53" s="215" t="s">
        <v>1140</v>
      </c>
      <c r="F53" s="211" t="s">
        <v>1156</v>
      </c>
      <c r="G53" s="212" t="s">
        <v>1157</v>
      </c>
      <c r="H53" s="210" t="s">
        <v>5</v>
      </c>
      <c r="I53" s="198"/>
      <c r="J53" s="198"/>
      <c r="K53" s="201" t="s">
        <v>904</v>
      </c>
      <c r="L53" s="90" t="s">
        <v>357</v>
      </c>
      <c r="M53" s="107" t="s">
        <v>905</v>
      </c>
      <c r="N53" s="218" t="s">
        <v>1148</v>
      </c>
      <c r="O53" s="217"/>
      <c r="P53" s="201" t="s">
        <v>907</v>
      </c>
      <c r="Q53" s="90" t="s">
        <v>356</v>
      </c>
      <c r="R53" s="107" t="s">
        <v>905</v>
      </c>
      <c r="S53" s="218" t="s">
        <v>1149</v>
      </c>
      <c r="T53" s="217"/>
      <c r="U53" s="201" t="s">
        <v>908</v>
      </c>
      <c r="V53" s="90" t="s">
        <v>356</v>
      </c>
      <c r="W53" s="350" t="s">
        <v>439</v>
      </c>
      <c r="X53" s="283"/>
      <c r="Y53" s="282"/>
      <c r="Z53" s="273" t="s">
        <v>339</v>
      </c>
      <c r="AA53" s="90" t="s">
        <v>356</v>
      </c>
      <c r="AB53" s="350" t="s">
        <v>382</v>
      </c>
      <c r="AC53" s="283"/>
      <c r="AD53" s="282"/>
    </row>
    <row r="54" spans="1:30" s="17" customFormat="1" ht="99.95" customHeight="1">
      <c r="A54" s="497"/>
      <c r="B54" s="228" t="s">
        <v>1114</v>
      </c>
      <c r="C54" s="215" t="s">
        <v>1158</v>
      </c>
      <c r="D54" s="211" t="s">
        <v>1159</v>
      </c>
      <c r="E54" s="215" t="s">
        <v>1140</v>
      </c>
      <c r="F54" s="211" t="s">
        <v>1160</v>
      </c>
      <c r="G54" s="212" t="s">
        <v>1161</v>
      </c>
      <c r="H54" s="210" t="s">
        <v>5</v>
      </c>
      <c r="I54" s="198"/>
      <c r="J54" s="198">
        <f>COUNTIFS(用例执行情况!C:C,"*'用例执行情况'!A1:T1*",用例执行情况!P:P,"v1.01p03",用例执行情况!Q:Q,"Blocked")</f>
        <v>0</v>
      </c>
      <c r="K54" s="201" t="s">
        <v>904</v>
      </c>
      <c r="L54" s="90" t="s">
        <v>357</v>
      </c>
      <c r="M54" s="107" t="s">
        <v>905</v>
      </c>
      <c r="N54" s="218" t="s">
        <v>1148</v>
      </c>
      <c r="O54" s="217"/>
      <c r="P54" s="201" t="s">
        <v>907</v>
      </c>
      <c r="Q54" s="90" t="s">
        <v>356</v>
      </c>
      <c r="R54" s="107" t="s">
        <v>905</v>
      </c>
      <c r="S54" s="218" t="s">
        <v>1149</v>
      </c>
      <c r="T54" s="217"/>
      <c r="U54" s="201" t="s">
        <v>908</v>
      </c>
      <c r="V54" s="90" t="s">
        <v>356</v>
      </c>
      <c r="W54" s="350" t="s">
        <v>439</v>
      </c>
      <c r="X54" s="283"/>
      <c r="Y54" s="282"/>
      <c r="Z54" s="273"/>
      <c r="AA54" s="90"/>
      <c r="AB54" s="350"/>
      <c r="AC54" s="283"/>
      <c r="AD54" s="282"/>
    </row>
    <row r="55" spans="1:30" s="17" customFormat="1" ht="99.95" customHeight="1">
      <c r="A55" s="497"/>
      <c r="B55" s="228" t="s">
        <v>1114</v>
      </c>
      <c r="C55" s="215" t="s">
        <v>1162</v>
      </c>
      <c r="D55" s="211" t="s">
        <v>1163</v>
      </c>
      <c r="E55" s="215" t="s">
        <v>1145</v>
      </c>
      <c r="F55" s="211" t="s">
        <v>1164</v>
      </c>
      <c r="G55" s="212" t="s">
        <v>1165</v>
      </c>
      <c r="H55" s="198" t="s">
        <v>4</v>
      </c>
      <c r="I55" s="198"/>
      <c r="J55" s="198"/>
      <c r="K55" s="201" t="s">
        <v>904</v>
      </c>
      <c r="L55" s="90" t="s">
        <v>1166</v>
      </c>
      <c r="M55" s="107" t="s">
        <v>905</v>
      </c>
      <c r="N55" s="218" t="s">
        <v>1167</v>
      </c>
      <c r="O55" s="217"/>
      <c r="P55" s="201" t="s">
        <v>907</v>
      </c>
      <c r="Q55" s="90" t="s">
        <v>357</v>
      </c>
      <c r="R55" s="107" t="s">
        <v>905</v>
      </c>
      <c r="S55" s="218" t="s">
        <v>1168</v>
      </c>
      <c r="T55" s="217"/>
      <c r="U55" s="201" t="s">
        <v>908</v>
      </c>
      <c r="V55" s="90" t="s">
        <v>356</v>
      </c>
      <c r="W55" s="350" t="s">
        <v>439</v>
      </c>
      <c r="X55" s="283"/>
      <c r="Y55" s="282"/>
      <c r="Z55" s="273" t="s">
        <v>339</v>
      </c>
      <c r="AA55" s="90" t="s">
        <v>356</v>
      </c>
      <c r="AB55" s="350" t="s">
        <v>382</v>
      </c>
      <c r="AC55" s="283"/>
      <c r="AD55" s="282"/>
    </row>
    <row r="56" spans="1:30" s="17" customFormat="1" ht="99.95" customHeight="1">
      <c r="A56" s="497"/>
      <c r="B56" s="228" t="s">
        <v>1114</v>
      </c>
      <c r="C56" s="215" t="s">
        <v>1169</v>
      </c>
      <c r="D56" s="211" t="s">
        <v>1170</v>
      </c>
      <c r="E56" s="211" t="s">
        <v>1171</v>
      </c>
      <c r="F56" s="211" t="s">
        <v>1172</v>
      </c>
      <c r="G56" s="212" t="s">
        <v>1173</v>
      </c>
      <c r="H56" s="198" t="s">
        <v>4</v>
      </c>
      <c r="I56" s="216" t="s">
        <v>527</v>
      </c>
      <c r="J56" s="198"/>
      <c r="K56" s="201" t="s">
        <v>904</v>
      </c>
      <c r="L56" s="90" t="s">
        <v>357</v>
      </c>
      <c r="M56" s="107" t="s">
        <v>905</v>
      </c>
      <c r="N56" s="108" t="s">
        <v>1174</v>
      </c>
      <c r="O56" s="217"/>
      <c r="P56" s="201" t="s">
        <v>907</v>
      </c>
      <c r="Q56" s="90" t="s">
        <v>356</v>
      </c>
      <c r="R56" s="107" t="s">
        <v>905</v>
      </c>
      <c r="S56" s="232"/>
      <c r="T56" s="217"/>
      <c r="U56" s="201" t="s">
        <v>908</v>
      </c>
      <c r="V56" s="90" t="s">
        <v>356</v>
      </c>
      <c r="W56" s="350" t="s">
        <v>439</v>
      </c>
      <c r="X56" s="343"/>
      <c r="Y56" s="282"/>
      <c r="Z56" s="273"/>
      <c r="AA56" s="90"/>
      <c r="AB56" s="350"/>
      <c r="AC56" s="343"/>
      <c r="AD56" s="282"/>
    </row>
    <row r="57" spans="1:30" s="17" customFormat="1" ht="99.95" customHeight="1">
      <c r="A57" s="497"/>
      <c r="B57" s="228" t="s">
        <v>1114</v>
      </c>
      <c r="C57" s="215" t="s">
        <v>1175</v>
      </c>
      <c r="D57" s="211" t="s">
        <v>1176</v>
      </c>
      <c r="E57" s="215" t="s">
        <v>1140</v>
      </c>
      <c r="F57" s="211" t="s">
        <v>1177</v>
      </c>
      <c r="G57" s="212" t="s">
        <v>1178</v>
      </c>
      <c r="H57" s="198" t="s">
        <v>4</v>
      </c>
      <c r="I57" s="229"/>
      <c r="J57" s="229"/>
      <c r="K57" s="201" t="s">
        <v>904</v>
      </c>
      <c r="L57" s="90" t="s">
        <v>357</v>
      </c>
      <c r="M57" s="107" t="s">
        <v>905</v>
      </c>
      <c r="N57" s="108" t="s">
        <v>1174</v>
      </c>
      <c r="O57" s="217"/>
      <c r="P57" s="201" t="s">
        <v>907</v>
      </c>
      <c r="Q57" s="90" t="s">
        <v>356</v>
      </c>
      <c r="R57" s="107" t="s">
        <v>905</v>
      </c>
      <c r="S57" s="108"/>
      <c r="T57" s="217"/>
      <c r="U57" s="201" t="s">
        <v>908</v>
      </c>
      <c r="V57" s="90" t="s">
        <v>356</v>
      </c>
      <c r="W57" s="350" t="s">
        <v>439</v>
      </c>
      <c r="X57" s="382"/>
      <c r="Y57" s="282"/>
      <c r="Z57" s="273"/>
      <c r="AA57" s="90"/>
      <c r="AB57" s="350"/>
      <c r="AC57" s="382"/>
      <c r="AD57" s="282"/>
    </row>
    <row r="58" spans="1:30" s="17" customFormat="1" ht="99.95" customHeight="1">
      <c r="A58" s="497"/>
      <c r="B58" s="228" t="s">
        <v>1114</v>
      </c>
      <c r="C58" s="215" t="s">
        <v>1179</v>
      </c>
      <c r="D58" s="211" t="s">
        <v>1180</v>
      </c>
      <c r="E58" s="215" t="s">
        <v>1145</v>
      </c>
      <c r="F58" s="211" t="s">
        <v>1181</v>
      </c>
      <c r="G58" s="212" t="s">
        <v>1182</v>
      </c>
      <c r="H58" s="198" t="s">
        <v>5</v>
      </c>
      <c r="I58" s="229"/>
      <c r="J58" s="229"/>
      <c r="K58" s="201" t="s">
        <v>904</v>
      </c>
      <c r="L58" s="90" t="s">
        <v>357</v>
      </c>
      <c r="M58" s="107" t="s">
        <v>905</v>
      </c>
      <c r="N58" s="218" t="s">
        <v>1148</v>
      </c>
      <c r="O58" s="217"/>
      <c r="P58" s="201" t="s">
        <v>907</v>
      </c>
      <c r="Q58" s="90" t="s">
        <v>356</v>
      </c>
      <c r="R58" s="107" t="s">
        <v>905</v>
      </c>
      <c r="S58" s="218"/>
      <c r="T58" s="217"/>
      <c r="U58" s="201" t="s">
        <v>908</v>
      </c>
      <c r="V58" s="90" t="s">
        <v>356</v>
      </c>
      <c r="W58" s="350" t="s">
        <v>439</v>
      </c>
      <c r="X58" s="283"/>
      <c r="Y58" s="282"/>
      <c r="Z58" s="273"/>
      <c r="AA58" s="90"/>
      <c r="AB58" s="350"/>
      <c r="AC58" s="283"/>
      <c r="AD58" s="282"/>
    </row>
    <row r="59" spans="1:30" s="17" customFormat="1" ht="99.95" customHeight="1">
      <c r="A59" s="497"/>
      <c r="B59" s="228" t="s">
        <v>1114</v>
      </c>
      <c r="C59" s="215" t="s">
        <v>1183</v>
      </c>
      <c r="D59" s="211" t="s">
        <v>1184</v>
      </c>
      <c r="E59" s="215" t="s">
        <v>1145</v>
      </c>
      <c r="F59" s="211" t="s">
        <v>1185</v>
      </c>
      <c r="G59" s="212" t="s">
        <v>1186</v>
      </c>
      <c r="H59" s="198" t="s">
        <v>5</v>
      </c>
      <c r="I59" s="229"/>
      <c r="J59" s="229"/>
      <c r="K59" s="201" t="s">
        <v>904</v>
      </c>
      <c r="L59" s="90" t="s">
        <v>357</v>
      </c>
      <c r="M59" s="107" t="s">
        <v>905</v>
      </c>
      <c r="N59" s="218" t="s">
        <v>1148</v>
      </c>
      <c r="O59" s="217"/>
      <c r="P59" s="201" t="s">
        <v>907</v>
      </c>
      <c r="Q59" s="90" t="s">
        <v>356</v>
      </c>
      <c r="R59" s="107" t="s">
        <v>905</v>
      </c>
      <c r="S59" s="218"/>
      <c r="T59" s="217"/>
      <c r="U59" s="201" t="s">
        <v>908</v>
      </c>
      <c r="V59" s="90" t="s">
        <v>356</v>
      </c>
      <c r="W59" s="350" t="s">
        <v>439</v>
      </c>
      <c r="X59" s="283"/>
      <c r="Y59" s="282"/>
      <c r="Z59" s="273"/>
      <c r="AA59" s="90"/>
      <c r="AB59" s="350"/>
      <c r="AC59" s="283"/>
      <c r="AD59" s="282"/>
    </row>
    <row r="60" spans="1:30" s="17" customFormat="1" ht="99.95" customHeight="1">
      <c r="A60" s="497"/>
      <c r="B60" s="228" t="s">
        <v>1114</v>
      </c>
      <c r="C60" s="215" t="s">
        <v>1187</v>
      </c>
      <c r="D60" s="211" t="s">
        <v>1188</v>
      </c>
      <c r="E60" s="215" t="s">
        <v>1140</v>
      </c>
      <c r="F60" s="211" t="s">
        <v>1189</v>
      </c>
      <c r="G60" s="212" t="s">
        <v>1182</v>
      </c>
      <c r="H60" s="198" t="s">
        <v>5</v>
      </c>
      <c r="I60" s="229"/>
      <c r="J60" s="229"/>
      <c r="K60" s="201" t="s">
        <v>904</v>
      </c>
      <c r="L60" s="90" t="s">
        <v>357</v>
      </c>
      <c r="M60" s="107" t="s">
        <v>905</v>
      </c>
      <c r="N60" s="218" t="s">
        <v>1148</v>
      </c>
      <c r="O60" s="217"/>
      <c r="P60" s="201" t="s">
        <v>907</v>
      </c>
      <c r="Q60" s="90" t="s">
        <v>356</v>
      </c>
      <c r="R60" s="107" t="s">
        <v>905</v>
      </c>
      <c r="S60" s="218"/>
      <c r="T60" s="217"/>
      <c r="U60" s="201" t="s">
        <v>908</v>
      </c>
      <c r="V60" s="90" t="s">
        <v>356</v>
      </c>
      <c r="W60" s="350" t="s">
        <v>439</v>
      </c>
      <c r="X60" s="283"/>
      <c r="Y60" s="282"/>
      <c r="Z60" s="273"/>
      <c r="AA60" s="90"/>
      <c r="AB60" s="350"/>
      <c r="AC60" s="283"/>
      <c r="AD60" s="282"/>
    </row>
    <row r="61" spans="1:30" s="17" customFormat="1" ht="99.95" customHeight="1">
      <c r="A61" s="497"/>
      <c r="B61" s="228" t="s">
        <v>1114</v>
      </c>
      <c r="C61" s="215" t="s">
        <v>1190</v>
      </c>
      <c r="D61" s="211" t="s">
        <v>1191</v>
      </c>
      <c r="E61" s="215" t="s">
        <v>1140</v>
      </c>
      <c r="F61" s="211" t="s">
        <v>1192</v>
      </c>
      <c r="G61" s="212" t="s">
        <v>1186</v>
      </c>
      <c r="H61" s="198" t="s">
        <v>5</v>
      </c>
      <c r="I61" s="229"/>
      <c r="J61" s="229"/>
      <c r="K61" s="201" t="s">
        <v>904</v>
      </c>
      <c r="L61" s="90" t="s">
        <v>357</v>
      </c>
      <c r="M61" s="107" t="s">
        <v>905</v>
      </c>
      <c r="N61" s="218" t="s">
        <v>1148</v>
      </c>
      <c r="O61" s="217"/>
      <c r="P61" s="201" t="s">
        <v>907</v>
      </c>
      <c r="Q61" s="90" t="s">
        <v>356</v>
      </c>
      <c r="R61" s="107" t="s">
        <v>905</v>
      </c>
      <c r="S61" s="218"/>
      <c r="T61" s="217"/>
      <c r="U61" s="201" t="s">
        <v>908</v>
      </c>
      <c r="V61" s="90" t="s">
        <v>356</v>
      </c>
      <c r="W61" s="350" t="s">
        <v>439</v>
      </c>
      <c r="X61" s="283"/>
      <c r="Y61" s="282"/>
      <c r="Z61" s="273"/>
      <c r="AA61" s="90"/>
      <c r="AB61" s="350"/>
      <c r="AC61" s="283"/>
      <c r="AD61" s="282"/>
    </row>
    <row r="62" spans="1:30" s="17" customFormat="1" ht="99.95" customHeight="1">
      <c r="A62" s="497"/>
      <c r="B62" s="228" t="s">
        <v>1114</v>
      </c>
      <c r="C62" s="215" t="s">
        <v>1193</v>
      </c>
      <c r="D62" s="211" t="s">
        <v>1194</v>
      </c>
      <c r="E62" s="215" t="s">
        <v>1145</v>
      </c>
      <c r="F62" s="211" t="s">
        <v>1195</v>
      </c>
      <c r="G62" s="212" t="s">
        <v>1196</v>
      </c>
      <c r="H62" s="210" t="s">
        <v>5</v>
      </c>
      <c r="I62" s="198"/>
      <c r="J62" s="198"/>
      <c r="K62" s="201" t="s">
        <v>904</v>
      </c>
      <c r="L62" s="90" t="s">
        <v>1166</v>
      </c>
      <c r="M62" s="107" t="s">
        <v>905</v>
      </c>
      <c r="N62" s="218" t="s">
        <v>1167</v>
      </c>
      <c r="O62" s="217"/>
      <c r="P62" s="201" t="s">
        <v>907</v>
      </c>
      <c r="Q62" s="90" t="s">
        <v>356</v>
      </c>
      <c r="R62" s="107" t="s">
        <v>905</v>
      </c>
      <c r="S62" s="218"/>
      <c r="T62" s="217"/>
      <c r="U62" s="201" t="s">
        <v>908</v>
      </c>
      <c r="V62" s="90" t="s">
        <v>356</v>
      </c>
      <c r="W62" s="350" t="s">
        <v>439</v>
      </c>
      <c r="X62" s="283" t="s">
        <v>1197</v>
      </c>
      <c r="Y62" s="282"/>
      <c r="Z62" s="273"/>
      <c r="AA62" s="90"/>
      <c r="AB62" s="350"/>
      <c r="AC62" s="283"/>
      <c r="AD62" s="282"/>
    </row>
    <row r="63" spans="1:30" s="17" customFormat="1" ht="99.95" customHeight="1">
      <c r="A63" s="498"/>
      <c r="B63" s="230" t="s">
        <v>1198</v>
      </c>
      <c r="C63" s="181" t="s">
        <v>1199</v>
      </c>
      <c r="D63" s="181" t="s">
        <v>1200</v>
      </c>
      <c r="E63" s="181" t="s">
        <v>1201</v>
      </c>
      <c r="F63" s="181" t="s">
        <v>1202</v>
      </c>
      <c r="G63" s="182" t="s">
        <v>1203</v>
      </c>
      <c r="H63" s="183" t="s">
        <v>5</v>
      </c>
      <c r="I63" s="225"/>
      <c r="J63" s="178"/>
      <c r="K63" s="226" t="s">
        <v>904</v>
      </c>
      <c r="L63" s="90" t="s">
        <v>1166</v>
      </c>
      <c r="M63" s="107" t="s">
        <v>905</v>
      </c>
      <c r="N63" s="218" t="s">
        <v>1167</v>
      </c>
      <c r="O63" s="217"/>
      <c r="P63" s="201" t="s">
        <v>907</v>
      </c>
      <c r="Q63" s="90" t="s">
        <v>356</v>
      </c>
      <c r="R63" s="107" t="s">
        <v>905</v>
      </c>
      <c r="S63" s="218" t="s">
        <v>1204</v>
      </c>
      <c r="T63" s="217"/>
      <c r="U63" s="201" t="s">
        <v>908</v>
      </c>
      <c r="V63" s="90" t="s">
        <v>357</v>
      </c>
      <c r="W63" s="350" t="s">
        <v>439</v>
      </c>
      <c r="X63" s="283" t="s">
        <v>1081</v>
      </c>
      <c r="Y63" s="282"/>
      <c r="Z63" s="273" t="s">
        <v>339</v>
      </c>
      <c r="AA63" s="90" t="s">
        <v>356</v>
      </c>
      <c r="AB63" s="350" t="s">
        <v>382</v>
      </c>
      <c r="AC63" s="283"/>
      <c r="AD63" s="282"/>
    </row>
    <row r="64" spans="1:30" ht="99.95" customHeight="1">
      <c r="A64" s="496" t="s">
        <v>26</v>
      </c>
      <c r="B64" s="208" t="s">
        <v>1205</v>
      </c>
      <c r="C64" s="215" t="s">
        <v>1206</v>
      </c>
      <c r="D64" s="211" t="s">
        <v>1207</v>
      </c>
      <c r="E64" s="211" t="s">
        <v>1171</v>
      </c>
      <c r="F64" s="211" t="s">
        <v>1208</v>
      </c>
      <c r="G64" s="212" t="s">
        <v>1209</v>
      </c>
      <c r="H64" s="198" t="s">
        <v>222</v>
      </c>
      <c r="I64" s="199" t="s">
        <v>527</v>
      </c>
      <c r="J64" s="200"/>
      <c r="K64" s="201" t="s">
        <v>904</v>
      </c>
      <c r="L64" s="90" t="s">
        <v>357</v>
      </c>
      <c r="M64" s="107" t="s">
        <v>905</v>
      </c>
      <c r="N64" s="203" t="s">
        <v>995</v>
      </c>
      <c r="O64" s="202"/>
      <c r="P64" s="201" t="s">
        <v>907</v>
      </c>
      <c r="Q64" s="90" t="s">
        <v>356</v>
      </c>
      <c r="R64" s="107" t="s">
        <v>905</v>
      </c>
      <c r="S64" s="203"/>
      <c r="T64" s="202"/>
      <c r="U64" s="201" t="s">
        <v>908</v>
      </c>
      <c r="V64" s="90" t="s">
        <v>356</v>
      </c>
      <c r="W64" s="350" t="s">
        <v>439</v>
      </c>
      <c r="X64" s="249"/>
      <c r="Y64" s="248"/>
      <c r="Z64" s="273" t="s">
        <v>339</v>
      </c>
      <c r="AA64" s="90" t="s">
        <v>356</v>
      </c>
      <c r="AB64" s="350"/>
      <c r="AC64" s="249"/>
      <c r="AD64" s="248"/>
    </row>
    <row r="65" spans="1:30" ht="99.95" customHeight="1">
      <c r="A65" s="497"/>
      <c r="B65" s="208" t="s">
        <v>1210</v>
      </c>
      <c r="C65" s="215" t="s">
        <v>1211</v>
      </c>
      <c r="D65" s="211" t="s">
        <v>1212</v>
      </c>
      <c r="E65" s="211" t="s">
        <v>1171</v>
      </c>
      <c r="F65" s="211" t="s">
        <v>1213</v>
      </c>
      <c r="G65" s="212" t="s">
        <v>1214</v>
      </c>
      <c r="H65" s="198" t="s">
        <v>4</v>
      </c>
      <c r="I65" s="199" t="s">
        <v>527</v>
      </c>
      <c r="J65" s="200"/>
      <c r="K65" s="201" t="s">
        <v>904</v>
      </c>
      <c r="L65" s="90" t="s">
        <v>357</v>
      </c>
      <c r="M65" s="107" t="s">
        <v>905</v>
      </c>
      <c r="N65" s="203" t="s">
        <v>995</v>
      </c>
      <c r="O65" s="202"/>
      <c r="P65" s="201" t="s">
        <v>907</v>
      </c>
      <c r="Q65" s="90" t="s">
        <v>356</v>
      </c>
      <c r="R65" s="107" t="s">
        <v>905</v>
      </c>
      <c r="S65" s="203"/>
      <c r="T65" s="202"/>
      <c r="U65" s="201" t="s">
        <v>908</v>
      </c>
      <c r="V65" s="90" t="s">
        <v>356</v>
      </c>
      <c r="W65" s="350" t="s">
        <v>439</v>
      </c>
      <c r="X65" s="249"/>
      <c r="Y65" s="248"/>
      <c r="Z65" s="273"/>
      <c r="AA65" s="90"/>
      <c r="AB65" s="350"/>
      <c r="AC65" s="249"/>
      <c r="AD65" s="248"/>
    </row>
    <row r="66" spans="1:30" ht="99.95" customHeight="1">
      <c r="A66" s="497"/>
      <c r="B66" s="208" t="s">
        <v>1210</v>
      </c>
      <c r="C66" s="215" t="s">
        <v>1215</v>
      </c>
      <c r="D66" s="211" t="s">
        <v>1216</v>
      </c>
      <c r="E66" s="211" t="s">
        <v>1171</v>
      </c>
      <c r="F66" s="211" t="s">
        <v>1217</v>
      </c>
      <c r="G66" s="212" t="s">
        <v>1218</v>
      </c>
      <c r="H66" s="198" t="s">
        <v>4</v>
      </c>
      <c r="I66" s="199" t="s">
        <v>527</v>
      </c>
      <c r="J66" s="200"/>
      <c r="K66" s="201" t="s">
        <v>904</v>
      </c>
      <c r="L66" s="90" t="s">
        <v>357</v>
      </c>
      <c r="M66" s="107" t="s">
        <v>905</v>
      </c>
      <c r="N66" s="203" t="s">
        <v>995</v>
      </c>
      <c r="O66" s="202"/>
      <c r="P66" s="201" t="s">
        <v>907</v>
      </c>
      <c r="Q66" s="90" t="s">
        <v>356</v>
      </c>
      <c r="R66" s="107" t="s">
        <v>905</v>
      </c>
      <c r="S66" s="203"/>
      <c r="T66" s="202"/>
      <c r="U66" s="201" t="s">
        <v>908</v>
      </c>
      <c r="V66" s="90" t="s">
        <v>356</v>
      </c>
      <c r="W66" s="350" t="s">
        <v>439</v>
      </c>
      <c r="X66" s="249"/>
      <c r="Y66" s="248"/>
      <c r="Z66" s="273" t="s">
        <v>339</v>
      </c>
      <c r="AA66" s="90" t="s">
        <v>356</v>
      </c>
      <c r="AB66" s="350"/>
      <c r="AC66" s="249"/>
      <c r="AD66" s="248"/>
    </row>
    <row r="67" spans="1:30" ht="99.95" customHeight="1">
      <c r="A67" s="497"/>
      <c r="B67" s="208" t="s">
        <v>1210</v>
      </c>
      <c r="C67" s="196" t="s">
        <v>1219</v>
      </c>
      <c r="D67" s="196" t="s">
        <v>1220</v>
      </c>
      <c r="E67" s="196" t="s">
        <v>1171</v>
      </c>
      <c r="F67" s="211" t="s">
        <v>1221</v>
      </c>
      <c r="G67" s="212" t="s">
        <v>1222</v>
      </c>
      <c r="H67" s="198" t="s">
        <v>5</v>
      </c>
      <c r="I67" s="199" t="s">
        <v>527</v>
      </c>
      <c r="J67" s="200"/>
      <c r="K67" s="201" t="s">
        <v>904</v>
      </c>
      <c r="L67" s="90" t="s">
        <v>357</v>
      </c>
      <c r="M67" s="107" t="s">
        <v>905</v>
      </c>
      <c r="N67" s="203" t="s">
        <v>995</v>
      </c>
      <c r="O67" s="202"/>
      <c r="P67" s="201" t="s">
        <v>907</v>
      </c>
      <c r="Q67" s="90" t="s">
        <v>356</v>
      </c>
      <c r="R67" s="107" t="s">
        <v>905</v>
      </c>
      <c r="S67" s="203"/>
      <c r="T67" s="202"/>
      <c r="U67" s="201" t="s">
        <v>908</v>
      </c>
      <c r="V67" s="90" t="s">
        <v>356</v>
      </c>
      <c r="W67" s="350" t="s">
        <v>439</v>
      </c>
      <c r="X67" s="249"/>
      <c r="Y67" s="248"/>
      <c r="Z67" s="273"/>
      <c r="AA67" s="90"/>
      <c r="AB67" s="350"/>
      <c r="AC67" s="249"/>
      <c r="AD67" s="248"/>
    </row>
    <row r="68" spans="1:30" ht="99.95" customHeight="1">
      <c r="A68" s="497"/>
      <c r="B68" s="208" t="s">
        <v>1210</v>
      </c>
      <c r="C68" s="196" t="s">
        <v>1223</v>
      </c>
      <c r="D68" s="211" t="s">
        <v>1224</v>
      </c>
      <c r="E68" s="196" t="s">
        <v>1171</v>
      </c>
      <c r="F68" s="211" t="s">
        <v>1225</v>
      </c>
      <c r="G68" s="197" t="s">
        <v>1226</v>
      </c>
      <c r="H68" s="198" t="s">
        <v>5</v>
      </c>
      <c r="I68" s="199" t="s">
        <v>527</v>
      </c>
      <c r="J68" s="200"/>
      <c r="K68" s="201" t="s">
        <v>904</v>
      </c>
      <c r="L68" s="90" t="s">
        <v>357</v>
      </c>
      <c r="M68" s="107" t="s">
        <v>905</v>
      </c>
      <c r="N68" s="203" t="s">
        <v>995</v>
      </c>
      <c r="O68" s="202"/>
      <c r="P68" s="201" t="s">
        <v>907</v>
      </c>
      <c r="Q68" s="90" t="s">
        <v>356</v>
      </c>
      <c r="R68" s="107" t="s">
        <v>905</v>
      </c>
      <c r="S68" s="203"/>
      <c r="T68" s="202"/>
      <c r="U68" s="201" t="s">
        <v>908</v>
      </c>
      <c r="V68" s="90" t="s">
        <v>356</v>
      </c>
      <c r="W68" s="350" t="s">
        <v>439</v>
      </c>
      <c r="X68" s="249"/>
      <c r="Y68" s="248"/>
      <c r="Z68" s="273"/>
      <c r="AA68" s="90"/>
      <c r="AB68" s="350"/>
      <c r="AC68" s="249"/>
      <c r="AD68" s="248"/>
    </row>
    <row r="69" spans="1:30" ht="99.95" customHeight="1">
      <c r="A69" s="497"/>
      <c r="B69" s="208" t="s">
        <v>1210</v>
      </c>
      <c r="C69" s="196" t="s">
        <v>1227</v>
      </c>
      <c r="D69" s="211" t="s">
        <v>1228</v>
      </c>
      <c r="E69" s="196" t="s">
        <v>1171</v>
      </c>
      <c r="F69" s="211" t="s">
        <v>1229</v>
      </c>
      <c r="G69" s="212" t="s">
        <v>1230</v>
      </c>
      <c r="H69" s="198" t="s">
        <v>5</v>
      </c>
      <c r="I69" s="199" t="s">
        <v>527</v>
      </c>
      <c r="J69" s="200"/>
      <c r="K69" s="201" t="s">
        <v>904</v>
      </c>
      <c r="L69" s="90" t="s">
        <v>357</v>
      </c>
      <c r="M69" s="107" t="s">
        <v>905</v>
      </c>
      <c r="N69" s="203" t="s">
        <v>995</v>
      </c>
      <c r="O69" s="202"/>
      <c r="P69" s="201" t="s">
        <v>907</v>
      </c>
      <c r="Q69" s="90" t="s">
        <v>356</v>
      </c>
      <c r="R69" s="107" t="s">
        <v>905</v>
      </c>
      <c r="S69" s="203"/>
      <c r="T69" s="202"/>
      <c r="U69" s="201" t="s">
        <v>908</v>
      </c>
      <c r="V69" s="90" t="s">
        <v>356</v>
      </c>
      <c r="W69" s="350" t="s">
        <v>439</v>
      </c>
      <c r="X69" s="249"/>
      <c r="Y69" s="248"/>
      <c r="Z69" s="273" t="s">
        <v>339</v>
      </c>
      <c r="AA69" s="90" t="s">
        <v>356</v>
      </c>
      <c r="AB69" s="350"/>
      <c r="AC69" s="249"/>
      <c r="AD69" s="248"/>
    </row>
    <row r="70" spans="1:30" s="17" customFormat="1" ht="99.95" customHeight="1">
      <c r="A70" s="497"/>
      <c r="B70" s="222" t="s">
        <v>1210</v>
      </c>
      <c r="C70" s="175" t="s">
        <v>1231</v>
      </c>
      <c r="D70" s="211" t="s">
        <v>1232</v>
      </c>
      <c r="E70" s="211" t="s">
        <v>1171</v>
      </c>
      <c r="F70" s="211" t="s">
        <v>1233</v>
      </c>
      <c r="G70" s="212" t="s">
        <v>1234</v>
      </c>
      <c r="H70" s="198" t="s">
        <v>6</v>
      </c>
      <c r="I70" s="216" t="s">
        <v>527</v>
      </c>
      <c r="J70" s="198"/>
      <c r="K70" s="201" t="s">
        <v>904</v>
      </c>
      <c r="L70" s="90" t="s">
        <v>357</v>
      </c>
      <c r="M70" s="107" t="s">
        <v>905</v>
      </c>
      <c r="N70" s="106" t="s">
        <v>995</v>
      </c>
      <c r="O70" s="217"/>
      <c r="P70" s="201" t="s">
        <v>907</v>
      </c>
      <c r="Q70" s="90" t="s">
        <v>356</v>
      </c>
      <c r="R70" s="107" t="s">
        <v>905</v>
      </c>
      <c r="S70" s="106" t="s">
        <v>1235</v>
      </c>
      <c r="T70" s="217"/>
      <c r="U70" s="201" t="s">
        <v>908</v>
      </c>
      <c r="V70" s="90" t="s">
        <v>356</v>
      </c>
      <c r="W70" s="350" t="s">
        <v>439</v>
      </c>
      <c r="X70" s="329"/>
      <c r="Y70" s="282"/>
      <c r="Z70" s="273"/>
      <c r="AA70" s="90"/>
      <c r="AB70" s="350"/>
      <c r="AC70" s="329"/>
      <c r="AD70" s="282"/>
    </row>
    <row r="71" spans="1:30" s="17" customFormat="1" ht="99.95" customHeight="1">
      <c r="A71" s="497"/>
      <c r="B71" s="222" t="s">
        <v>1210</v>
      </c>
      <c r="C71" s="175" t="s">
        <v>1236</v>
      </c>
      <c r="D71" s="211" t="s">
        <v>1237</v>
      </c>
      <c r="E71" s="211" t="s">
        <v>1171</v>
      </c>
      <c r="F71" s="211" t="s">
        <v>1238</v>
      </c>
      <c r="G71" s="212" t="s">
        <v>1239</v>
      </c>
      <c r="H71" s="198" t="s">
        <v>7</v>
      </c>
      <c r="I71" s="216" t="s">
        <v>527</v>
      </c>
      <c r="J71" s="198"/>
      <c r="K71" s="201" t="s">
        <v>904</v>
      </c>
      <c r="L71" s="90" t="s">
        <v>357</v>
      </c>
      <c r="M71" s="107" t="s">
        <v>905</v>
      </c>
      <c r="N71" s="218" t="s">
        <v>1240</v>
      </c>
      <c r="O71" s="217"/>
      <c r="P71" s="201" t="s">
        <v>907</v>
      </c>
      <c r="Q71" s="90" t="s">
        <v>356</v>
      </c>
      <c r="R71" s="107" t="s">
        <v>905</v>
      </c>
      <c r="S71" s="218"/>
      <c r="T71" s="217"/>
      <c r="U71" s="201" t="s">
        <v>908</v>
      </c>
      <c r="V71" s="90" t="s">
        <v>356</v>
      </c>
      <c r="W71" s="350" t="s">
        <v>439</v>
      </c>
      <c r="X71" s="283"/>
      <c r="Y71" s="282"/>
      <c r="Z71" s="273"/>
      <c r="AA71" s="90"/>
      <c r="AB71" s="350"/>
      <c r="AC71" s="283"/>
      <c r="AD71" s="282"/>
    </row>
    <row r="72" spans="1:30" ht="99.95" customHeight="1">
      <c r="A72" s="497"/>
      <c r="B72" s="208" t="s">
        <v>1210</v>
      </c>
      <c r="C72" s="196" t="s">
        <v>1241</v>
      </c>
      <c r="D72" s="211" t="s">
        <v>1242</v>
      </c>
      <c r="E72" s="196" t="s">
        <v>1171</v>
      </c>
      <c r="F72" s="211" t="s">
        <v>1243</v>
      </c>
      <c r="G72" s="212" t="s">
        <v>1244</v>
      </c>
      <c r="H72" s="198" t="s">
        <v>6</v>
      </c>
      <c r="I72" s="199" t="s">
        <v>527</v>
      </c>
      <c r="J72" s="200"/>
      <c r="K72" s="201" t="s">
        <v>904</v>
      </c>
      <c r="L72" s="90" t="s">
        <v>357</v>
      </c>
      <c r="M72" s="107" t="s">
        <v>905</v>
      </c>
      <c r="N72" s="203" t="s">
        <v>1245</v>
      </c>
      <c r="O72" s="202"/>
      <c r="P72" s="201" t="s">
        <v>907</v>
      </c>
      <c r="Q72" s="90" t="s">
        <v>356</v>
      </c>
      <c r="R72" s="107" t="s">
        <v>905</v>
      </c>
      <c r="S72" s="203"/>
      <c r="T72" s="202"/>
      <c r="U72" s="201" t="s">
        <v>908</v>
      </c>
      <c r="V72" s="90" t="s">
        <v>356</v>
      </c>
      <c r="W72" s="350" t="s">
        <v>439</v>
      </c>
      <c r="X72" s="249"/>
      <c r="Y72" s="248"/>
      <c r="Z72" s="273"/>
      <c r="AA72" s="90"/>
      <c r="AB72" s="350"/>
      <c r="AC72" s="249"/>
      <c r="AD72" s="248"/>
    </row>
    <row r="73" spans="1:30" ht="99.95" customHeight="1">
      <c r="A73" s="497"/>
      <c r="B73" s="208" t="s">
        <v>1210</v>
      </c>
      <c r="C73" s="196" t="s">
        <v>1246</v>
      </c>
      <c r="D73" s="211" t="s">
        <v>1247</v>
      </c>
      <c r="E73" s="196" t="s">
        <v>1248</v>
      </c>
      <c r="F73" s="196" t="s">
        <v>1249</v>
      </c>
      <c r="G73" s="197" t="s">
        <v>1250</v>
      </c>
      <c r="H73" s="198" t="s">
        <v>3</v>
      </c>
      <c r="I73" s="199" t="s">
        <v>527</v>
      </c>
      <c r="J73" s="200"/>
      <c r="K73" s="201" t="s">
        <v>904</v>
      </c>
      <c r="L73" s="90" t="s">
        <v>357</v>
      </c>
      <c r="M73" s="107" t="s">
        <v>905</v>
      </c>
      <c r="N73" s="203" t="s">
        <v>995</v>
      </c>
      <c r="O73" s="202"/>
      <c r="P73" s="201" t="s">
        <v>907</v>
      </c>
      <c r="Q73" s="90" t="s">
        <v>356</v>
      </c>
      <c r="R73" s="107" t="s">
        <v>905</v>
      </c>
      <c r="S73" s="203"/>
      <c r="T73" s="202"/>
      <c r="U73" s="201" t="s">
        <v>908</v>
      </c>
      <c r="V73" s="90" t="s">
        <v>356</v>
      </c>
      <c r="W73" s="350" t="s">
        <v>439</v>
      </c>
      <c r="X73" s="249"/>
      <c r="Y73" s="248"/>
      <c r="Z73" s="273" t="s">
        <v>339</v>
      </c>
      <c r="AA73" s="90" t="s">
        <v>356</v>
      </c>
      <c r="AB73" s="350"/>
      <c r="AC73" s="249"/>
      <c r="AD73" s="248"/>
    </row>
    <row r="74" spans="1:30" s="17" customFormat="1" ht="123.6" customHeight="1">
      <c r="A74" s="497"/>
      <c r="B74" s="222" t="s">
        <v>1210</v>
      </c>
      <c r="C74" s="175" t="s">
        <v>1251</v>
      </c>
      <c r="D74" s="211" t="s">
        <v>1252</v>
      </c>
      <c r="E74" s="211" t="s">
        <v>1248</v>
      </c>
      <c r="F74" s="211" t="s">
        <v>1253</v>
      </c>
      <c r="G74" s="212" t="s">
        <v>1254</v>
      </c>
      <c r="H74" s="198" t="s">
        <v>1016</v>
      </c>
      <c r="I74" s="198"/>
      <c r="J74" s="198"/>
      <c r="K74" s="201" t="s">
        <v>904</v>
      </c>
      <c r="L74" s="90" t="s">
        <v>357</v>
      </c>
      <c r="M74" s="107" t="s">
        <v>905</v>
      </c>
      <c r="N74" s="106" t="s">
        <v>995</v>
      </c>
      <c r="O74" s="217"/>
      <c r="P74" s="201" t="s">
        <v>907</v>
      </c>
      <c r="Q74" s="90" t="s">
        <v>356</v>
      </c>
      <c r="R74" s="107" t="s">
        <v>905</v>
      </c>
      <c r="S74" s="106"/>
      <c r="T74" s="217"/>
      <c r="U74" s="201" t="s">
        <v>908</v>
      </c>
      <c r="V74" s="90" t="s">
        <v>356</v>
      </c>
      <c r="W74" s="350" t="s">
        <v>439</v>
      </c>
      <c r="X74" s="329"/>
      <c r="Y74" s="282"/>
      <c r="Z74" s="273"/>
      <c r="AA74" s="90"/>
      <c r="AB74" s="350"/>
      <c r="AC74" s="329"/>
      <c r="AD74" s="282"/>
    </row>
    <row r="75" spans="1:30" s="17" customFormat="1" ht="127.5" customHeight="1">
      <c r="A75" s="497"/>
      <c r="B75" s="222" t="s">
        <v>1210</v>
      </c>
      <c r="C75" s="175" t="s">
        <v>1255</v>
      </c>
      <c r="D75" s="211" t="s">
        <v>1256</v>
      </c>
      <c r="E75" s="211" t="s">
        <v>1257</v>
      </c>
      <c r="F75" s="211" t="s">
        <v>1258</v>
      </c>
      <c r="G75" s="212" t="s">
        <v>1259</v>
      </c>
      <c r="H75" s="198" t="s">
        <v>4</v>
      </c>
      <c r="I75" s="198"/>
      <c r="J75" s="198"/>
      <c r="K75" s="201" t="s">
        <v>904</v>
      </c>
      <c r="L75" s="90" t="s">
        <v>357</v>
      </c>
      <c r="M75" s="107" t="s">
        <v>905</v>
      </c>
      <c r="N75" s="106" t="s">
        <v>995</v>
      </c>
      <c r="O75" s="217"/>
      <c r="P75" s="201" t="s">
        <v>907</v>
      </c>
      <c r="Q75" s="90" t="s">
        <v>356</v>
      </c>
      <c r="R75" s="107" t="s">
        <v>905</v>
      </c>
      <c r="S75" s="106"/>
      <c r="T75" s="217"/>
      <c r="U75" s="201" t="s">
        <v>908</v>
      </c>
      <c r="V75" s="90" t="s">
        <v>356</v>
      </c>
      <c r="W75" s="350" t="s">
        <v>439</v>
      </c>
      <c r="X75" s="329"/>
      <c r="Y75" s="282"/>
      <c r="Z75" s="273" t="s">
        <v>339</v>
      </c>
      <c r="AA75" s="90" t="s">
        <v>356</v>
      </c>
      <c r="AB75" s="350"/>
      <c r="AC75" s="329"/>
      <c r="AD75" s="282"/>
    </row>
    <row r="76" spans="1:30" ht="99.95" customHeight="1">
      <c r="A76" s="497"/>
      <c r="B76" s="208" t="s">
        <v>1210</v>
      </c>
      <c r="C76" s="196" t="s">
        <v>1260</v>
      </c>
      <c r="D76" s="211" t="s">
        <v>1261</v>
      </c>
      <c r="E76" s="196" t="s">
        <v>1257</v>
      </c>
      <c r="F76" s="211" t="s">
        <v>1262</v>
      </c>
      <c r="G76" s="197" t="s">
        <v>1263</v>
      </c>
      <c r="H76" s="198" t="s">
        <v>1016</v>
      </c>
      <c r="I76" s="200"/>
      <c r="J76" s="200"/>
      <c r="K76" s="201" t="s">
        <v>904</v>
      </c>
      <c r="L76" s="90" t="s">
        <v>357</v>
      </c>
      <c r="M76" s="107" t="s">
        <v>905</v>
      </c>
      <c r="N76" s="203" t="s">
        <v>995</v>
      </c>
      <c r="O76" s="202"/>
      <c r="P76" s="201" t="s">
        <v>907</v>
      </c>
      <c r="Q76" s="90" t="s">
        <v>356</v>
      </c>
      <c r="R76" s="107" t="s">
        <v>905</v>
      </c>
      <c r="S76" s="203"/>
      <c r="T76" s="202"/>
      <c r="U76" s="201" t="s">
        <v>908</v>
      </c>
      <c r="V76" s="90" t="s">
        <v>356</v>
      </c>
      <c r="W76" s="350" t="s">
        <v>439</v>
      </c>
      <c r="X76" s="249"/>
      <c r="Y76" s="248"/>
      <c r="Z76" s="350"/>
      <c r="AA76" s="90"/>
      <c r="AB76" s="350"/>
      <c r="AC76" s="249"/>
      <c r="AD76" s="248"/>
    </row>
    <row r="77" spans="1:30" s="17" customFormat="1" ht="99.95" customHeight="1">
      <c r="A77" s="497"/>
      <c r="B77" s="222" t="s">
        <v>1210</v>
      </c>
      <c r="C77" s="175" t="s">
        <v>1264</v>
      </c>
      <c r="D77" s="211" t="s">
        <v>1265</v>
      </c>
      <c r="E77" s="211" t="s">
        <v>1266</v>
      </c>
      <c r="F77" s="211" t="s">
        <v>1267</v>
      </c>
      <c r="G77" s="212" t="s">
        <v>1268</v>
      </c>
      <c r="H77" s="198" t="s">
        <v>5</v>
      </c>
      <c r="I77" s="198"/>
      <c r="J77" s="198"/>
      <c r="K77" s="201" t="s">
        <v>904</v>
      </c>
      <c r="L77" s="90" t="s">
        <v>357</v>
      </c>
      <c r="M77" s="107" t="s">
        <v>905</v>
      </c>
      <c r="N77" s="106" t="s">
        <v>995</v>
      </c>
      <c r="O77" s="217"/>
      <c r="P77" s="201" t="s">
        <v>907</v>
      </c>
      <c r="Q77" s="90" t="s">
        <v>356</v>
      </c>
      <c r="R77" s="107" t="s">
        <v>905</v>
      </c>
      <c r="S77" s="106"/>
      <c r="T77" s="217"/>
      <c r="U77" s="201" t="s">
        <v>908</v>
      </c>
      <c r="V77" s="90" t="s">
        <v>356</v>
      </c>
      <c r="W77" s="350" t="s">
        <v>439</v>
      </c>
      <c r="X77" s="329"/>
      <c r="Y77" s="282"/>
      <c r="Z77" s="273" t="s">
        <v>339</v>
      </c>
      <c r="AA77" s="90" t="s">
        <v>356</v>
      </c>
      <c r="AB77" s="350"/>
      <c r="AC77" s="329"/>
      <c r="AD77" s="282"/>
    </row>
    <row r="78" spans="1:30" s="17" customFormat="1" ht="99.95" customHeight="1">
      <c r="A78" s="497"/>
      <c r="B78" s="222" t="s">
        <v>1210</v>
      </c>
      <c r="C78" s="175" t="s">
        <v>1269</v>
      </c>
      <c r="D78" s="211" t="s">
        <v>1270</v>
      </c>
      <c r="E78" s="211" t="s">
        <v>1271</v>
      </c>
      <c r="F78" s="218" t="s">
        <v>1272</v>
      </c>
      <c r="G78" s="231" t="s">
        <v>1273</v>
      </c>
      <c r="H78" s="198" t="s">
        <v>5</v>
      </c>
      <c r="I78" s="198"/>
      <c r="J78" s="198"/>
      <c r="K78" s="201" t="s">
        <v>904</v>
      </c>
      <c r="L78" s="90" t="s">
        <v>356</v>
      </c>
      <c r="M78" s="107" t="s">
        <v>905</v>
      </c>
      <c r="N78" s="218"/>
      <c r="O78" s="217"/>
      <c r="P78" s="201" t="s">
        <v>907</v>
      </c>
      <c r="Q78" s="90" t="s">
        <v>356</v>
      </c>
      <c r="R78" s="107" t="s">
        <v>905</v>
      </c>
      <c r="S78" s="218"/>
      <c r="T78" s="217"/>
      <c r="U78" s="201" t="s">
        <v>908</v>
      </c>
      <c r="V78" s="90" t="s">
        <v>356</v>
      </c>
      <c r="W78" s="350" t="s">
        <v>439</v>
      </c>
      <c r="X78" s="283"/>
      <c r="Y78" s="282"/>
      <c r="Z78" s="273" t="s">
        <v>339</v>
      </c>
      <c r="AA78" s="90" t="s">
        <v>356</v>
      </c>
      <c r="AB78" s="350"/>
      <c r="AC78" s="283"/>
      <c r="AD78" s="282"/>
    </row>
    <row r="79" spans="1:30" s="17" customFormat="1" ht="99.95" customHeight="1">
      <c r="A79" s="497"/>
      <c r="B79" s="222" t="s">
        <v>1210</v>
      </c>
      <c r="C79" s="175" t="s">
        <v>1274</v>
      </c>
      <c r="D79" s="211" t="s">
        <v>1275</v>
      </c>
      <c r="E79" s="211" t="s">
        <v>1276</v>
      </c>
      <c r="F79" s="218" t="s">
        <v>1277</v>
      </c>
      <c r="G79" s="231" t="s">
        <v>1278</v>
      </c>
      <c r="H79" s="198" t="s">
        <v>5</v>
      </c>
      <c r="I79" s="198"/>
      <c r="J79" s="198"/>
      <c r="K79" s="201" t="s">
        <v>904</v>
      </c>
      <c r="L79" s="90" t="s">
        <v>356</v>
      </c>
      <c r="M79" s="107" t="s">
        <v>905</v>
      </c>
      <c r="N79" s="218"/>
      <c r="O79" s="217"/>
      <c r="P79" s="201" t="s">
        <v>907</v>
      </c>
      <c r="Q79" s="90" t="s">
        <v>356</v>
      </c>
      <c r="R79" s="107" t="s">
        <v>905</v>
      </c>
      <c r="S79" s="218"/>
      <c r="T79" s="217"/>
      <c r="U79" s="201" t="s">
        <v>908</v>
      </c>
      <c r="V79" s="90" t="s">
        <v>356</v>
      </c>
      <c r="W79" s="350" t="s">
        <v>439</v>
      </c>
      <c r="X79" s="283"/>
      <c r="Y79" s="282"/>
      <c r="Z79" s="273" t="s">
        <v>339</v>
      </c>
      <c r="AA79" s="90" t="s">
        <v>356</v>
      </c>
      <c r="AB79" s="350"/>
      <c r="AC79" s="283"/>
      <c r="AD79" s="282"/>
    </row>
    <row r="80" spans="1:30" ht="146.25" customHeight="1">
      <c r="A80" s="497"/>
      <c r="B80" s="208" t="s">
        <v>1210</v>
      </c>
      <c r="C80" s="175" t="s">
        <v>1279</v>
      </c>
      <c r="D80" s="196" t="s">
        <v>1280</v>
      </c>
      <c r="E80" s="196" t="s">
        <v>1171</v>
      </c>
      <c r="F80" s="196" t="s">
        <v>1281</v>
      </c>
      <c r="G80" s="197" t="s">
        <v>1282</v>
      </c>
      <c r="H80" s="198" t="s">
        <v>4</v>
      </c>
      <c r="I80" s="199" t="s">
        <v>702</v>
      </c>
      <c r="J80" s="200"/>
      <c r="K80" s="201" t="s">
        <v>904</v>
      </c>
      <c r="L80" s="90" t="s">
        <v>356</v>
      </c>
      <c r="M80" s="107" t="s">
        <v>905</v>
      </c>
      <c r="N80" s="203" t="s">
        <v>1283</v>
      </c>
      <c r="O80" s="202"/>
      <c r="P80" s="201" t="s">
        <v>907</v>
      </c>
      <c r="Q80" s="90" t="s">
        <v>356</v>
      </c>
      <c r="R80" s="107" t="s">
        <v>905</v>
      </c>
      <c r="S80" s="203"/>
      <c r="T80" s="202"/>
      <c r="U80" s="201" t="s">
        <v>908</v>
      </c>
      <c r="V80" s="90" t="s">
        <v>356</v>
      </c>
      <c r="W80" s="350" t="s">
        <v>439</v>
      </c>
      <c r="X80" s="249"/>
      <c r="Y80" s="248"/>
      <c r="Z80" s="350"/>
      <c r="AA80" s="90"/>
      <c r="AB80" s="350"/>
      <c r="AC80" s="249"/>
      <c r="AD80" s="248"/>
    </row>
    <row r="81" spans="1:30" ht="99.95" customHeight="1">
      <c r="A81" s="499"/>
      <c r="B81" s="239" t="s">
        <v>1210</v>
      </c>
      <c r="C81" s="175" t="s">
        <v>1284</v>
      </c>
      <c r="D81" s="196" t="s">
        <v>1285</v>
      </c>
      <c r="E81" s="196" t="s">
        <v>1171</v>
      </c>
      <c r="F81" s="196" t="s">
        <v>1286</v>
      </c>
      <c r="G81" s="197" t="s">
        <v>1287</v>
      </c>
      <c r="H81" s="198" t="s">
        <v>5</v>
      </c>
      <c r="I81" s="200"/>
      <c r="J81" s="200"/>
      <c r="K81" s="270" t="s">
        <v>904</v>
      </c>
      <c r="L81" s="456" t="s">
        <v>356</v>
      </c>
      <c r="M81" s="107" t="s">
        <v>905</v>
      </c>
      <c r="N81" s="203" t="s">
        <v>1288</v>
      </c>
      <c r="O81" s="202"/>
      <c r="P81" s="270" t="s">
        <v>907</v>
      </c>
      <c r="Q81" s="456" t="s">
        <v>356</v>
      </c>
      <c r="R81" s="107" t="s">
        <v>905</v>
      </c>
      <c r="S81" s="203"/>
      <c r="T81" s="202"/>
      <c r="U81" s="270" t="s">
        <v>908</v>
      </c>
      <c r="V81" s="456" t="s">
        <v>356</v>
      </c>
      <c r="W81" s="107" t="s">
        <v>439</v>
      </c>
      <c r="X81" s="203"/>
      <c r="Y81" s="202"/>
      <c r="Z81" s="462" t="s">
        <v>339</v>
      </c>
      <c r="AA81" s="456" t="s">
        <v>356</v>
      </c>
      <c r="AB81" s="107"/>
      <c r="AC81" s="203"/>
      <c r="AD81" s="202"/>
    </row>
    <row r="82" spans="1:30" ht="207.75" customHeight="1">
      <c r="A82" s="497"/>
      <c r="B82" s="208" t="s">
        <v>1210</v>
      </c>
      <c r="C82" s="175" t="s">
        <v>1289</v>
      </c>
      <c r="D82" s="196" t="s">
        <v>1290</v>
      </c>
      <c r="E82" s="196" t="s">
        <v>1171</v>
      </c>
      <c r="F82" s="196" t="s">
        <v>1291</v>
      </c>
      <c r="G82" s="197" t="s">
        <v>1292</v>
      </c>
      <c r="H82" s="198" t="s">
        <v>4</v>
      </c>
      <c r="I82" s="199" t="s">
        <v>527</v>
      </c>
      <c r="J82" s="200"/>
      <c r="K82" s="201" t="s">
        <v>904</v>
      </c>
      <c r="L82" s="90" t="s">
        <v>356</v>
      </c>
      <c r="M82" s="107" t="s">
        <v>905</v>
      </c>
      <c r="N82" s="203" t="s">
        <v>1293</v>
      </c>
      <c r="O82" s="202"/>
      <c r="P82" s="201" t="s">
        <v>907</v>
      </c>
      <c r="Q82" s="90" t="s">
        <v>356</v>
      </c>
      <c r="R82" s="107" t="s">
        <v>905</v>
      </c>
      <c r="S82" s="203"/>
      <c r="T82" s="202"/>
      <c r="U82" s="201" t="s">
        <v>908</v>
      </c>
      <c r="V82" s="90" t="s">
        <v>356</v>
      </c>
      <c r="W82" s="350" t="s">
        <v>439</v>
      </c>
      <c r="X82" s="249"/>
      <c r="Y82" s="248"/>
      <c r="Z82" s="273" t="s">
        <v>339</v>
      </c>
      <c r="AA82" s="90" t="s">
        <v>356</v>
      </c>
      <c r="AB82" s="350"/>
      <c r="AC82" s="249"/>
      <c r="AD82" s="248"/>
    </row>
    <row r="83" spans="1:30" ht="99.95" customHeight="1">
      <c r="A83" s="497"/>
      <c r="B83" s="194" t="s">
        <v>1294</v>
      </c>
      <c r="C83" s="196" t="s">
        <v>1295</v>
      </c>
      <c r="D83" s="211" t="s">
        <v>1296</v>
      </c>
      <c r="E83" s="196" t="s">
        <v>1171</v>
      </c>
      <c r="F83" s="211" t="s">
        <v>1297</v>
      </c>
      <c r="G83" s="212" t="s">
        <v>1298</v>
      </c>
      <c r="H83" s="198" t="s">
        <v>3</v>
      </c>
      <c r="I83" s="199" t="s">
        <v>527</v>
      </c>
      <c r="J83" s="200"/>
      <c r="K83" s="201" t="s">
        <v>904</v>
      </c>
      <c r="L83" s="90" t="s">
        <v>357</v>
      </c>
      <c r="M83" s="107" t="s">
        <v>905</v>
      </c>
      <c r="N83" s="203" t="s">
        <v>995</v>
      </c>
      <c r="O83" s="202"/>
      <c r="P83" s="201" t="s">
        <v>907</v>
      </c>
      <c r="Q83" s="90" t="s">
        <v>356</v>
      </c>
      <c r="R83" s="107" t="s">
        <v>905</v>
      </c>
      <c r="S83" s="203"/>
      <c r="T83" s="202"/>
      <c r="U83" s="201" t="s">
        <v>908</v>
      </c>
      <c r="V83" s="90" t="s">
        <v>356</v>
      </c>
      <c r="W83" s="350" t="s">
        <v>439</v>
      </c>
      <c r="X83" s="249"/>
      <c r="Y83" s="248"/>
      <c r="Z83" s="273" t="s">
        <v>339</v>
      </c>
      <c r="AA83" s="90" t="s">
        <v>356</v>
      </c>
      <c r="AB83" s="350"/>
      <c r="AC83" s="249"/>
      <c r="AD83" s="248"/>
    </row>
    <row r="84" spans="1:30" ht="99.95" customHeight="1">
      <c r="A84" s="497"/>
      <c r="B84" s="194" t="s">
        <v>1294</v>
      </c>
      <c r="C84" s="196" t="s">
        <v>1299</v>
      </c>
      <c r="D84" s="175" t="s">
        <v>1300</v>
      </c>
      <c r="E84" s="196" t="s">
        <v>1171</v>
      </c>
      <c r="F84" s="211" t="s">
        <v>1301</v>
      </c>
      <c r="G84" s="197" t="s">
        <v>1302</v>
      </c>
      <c r="H84" s="198" t="s">
        <v>5</v>
      </c>
      <c r="I84" s="199" t="s">
        <v>527</v>
      </c>
      <c r="J84" s="200"/>
      <c r="K84" s="201" t="s">
        <v>904</v>
      </c>
      <c r="L84" s="90" t="s">
        <v>357</v>
      </c>
      <c r="M84" s="107" t="s">
        <v>905</v>
      </c>
      <c r="N84" s="203" t="s">
        <v>995</v>
      </c>
      <c r="O84" s="202"/>
      <c r="P84" s="201" t="s">
        <v>907</v>
      </c>
      <c r="Q84" s="90" t="s">
        <v>356</v>
      </c>
      <c r="R84" s="107" t="s">
        <v>905</v>
      </c>
      <c r="S84" s="203"/>
      <c r="T84" s="202"/>
      <c r="U84" s="201" t="s">
        <v>908</v>
      </c>
      <c r="V84" s="90" t="s">
        <v>356</v>
      </c>
      <c r="W84" s="350" t="s">
        <v>439</v>
      </c>
      <c r="X84" s="249"/>
      <c r="Y84" s="248"/>
      <c r="Z84" s="273"/>
      <c r="AA84" s="90"/>
      <c r="AB84" s="350"/>
      <c r="AC84" s="249"/>
      <c r="AD84" s="248"/>
    </row>
    <row r="85" spans="1:30" ht="132.75" customHeight="1">
      <c r="A85" s="497"/>
      <c r="B85" s="194" t="s">
        <v>1294</v>
      </c>
      <c r="C85" s="196" t="s">
        <v>1303</v>
      </c>
      <c r="D85" s="211" t="s">
        <v>1304</v>
      </c>
      <c r="E85" s="196" t="s">
        <v>1171</v>
      </c>
      <c r="F85" s="211" t="s">
        <v>1305</v>
      </c>
      <c r="G85" s="212" t="s">
        <v>1306</v>
      </c>
      <c r="H85" s="198" t="s">
        <v>6</v>
      </c>
      <c r="I85" s="199" t="s">
        <v>527</v>
      </c>
      <c r="J85" s="200"/>
      <c r="K85" s="201" t="s">
        <v>904</v>
      </c>
      <c r="L85" s="90" t="s">
        <v>356</v>
      </c>
      <c r="M85" s="107" t="s">
        <v>905</v>
      </c>
      <c r="N85" s="203"/>
      <c r="O85" s="202"/>
      <c r="P85" s="201" t="s">
        <v>907</v>
      </c>
      <c r="Q85" s="90" t="s">
        <v>356</v>
      </c>
      <c r="R85" s="107" t="s">
        <v>905</v>
      </c>
      <c r="S85" s="203" t="s">
        <v>1307</v>
      </c>
      <c r="T85" s="202"/>
      <c r="U85" s="201" t="s">
        <v>908</v>
      </c>
      <c r="V85" s="90" t="s">
        <v>356</v>
      </c>
      <c r="W85" s="350" t="s">
        <v>439</v>
      </c>
      <c r="X85" s="249"/>
      <c r="Y85" s="248"/>
      <c r="Z85" s="273"/>
      <c r="AA85" s="90"/>
      <c r="AB85" s="350"/>
      <c r="AC85" s="249"/>
      <c r="AD85" s="248"/>
    </row>
    <row r="86" spans="1:30" ht="143.25" customHeight="1">
      <c r="A86" s="497"/>
      <c r="B86" s="194" t="s">
        <v>1308</v>
      </c>
      <c r="C86" s="196" t="s">
        <v>1309</v>
      </c>
      <c r="D86" s="211" t="s">
        <v>1310</v>
      </c>
      <c r="E86" s="196" t="s">
        <v>1171</v>
      </c>
      <c r="F86" s="211" t="s">
        <v>1311</v>
      </c>
      <c r="G86" s="212" t="s">
        <v>1312</v>
      </c>
      <c r="H86" s="198" t="s">
        <v>6</v>
      </c>
      <c r="I86" s="199"/>
      <c r="J86" s="200"/>
      <c r="K86" s="201" t="s">
        <v>904</v>
      </c>
      <c r="L86" s="90" t="s">
        <v>357</v>
      </c>
      <c r="M86" s="107" t="s">
        <v>905</v>
      </c>
      <c r="N86" s="98" t="s">
        <v>1313</v>
      </c>
      <c r="O86" s="202"/>
      <c r="P86" s="201" t="s">
        <v>907</v>
      </c>
      <c r="Q86" s="90" t="s">
        <v>356</v>
      </c>
      <c r="R86" s="107" t="s">
        <v>905</v>
      </c>
      <c r="S86" s="106" t="s">
        <v>1314</v>
      </c>
      <c r="T86" s="202"/>
      <c r="U86" s="201" t="s">
        <v>908</v>
      </c>
      <c r="V86" s="90" t="s">
        <v>356</v>
      </c>
      <c r="W86" s="350" t="s">
        <v>439</v>
      </c>
      <c r="X86" s="329"/>
      <c r="Y86" s="248"/>
      <c r="Z86" s="273"/>
      <c r="AA86" s="90"/>
      <c r="AB86" s="350"/>
      <c r="AC86" s="329"/>
      <c r="AD86" s="248"/>
    </row>
    <row r="87" spans="1:30" s="17" customFormat="1" ht="99.95" customHeight="1">
      <c r="A87" s="497"/>
      <c r="B87" s="214" t="s">
        <v>1294</v>
      </c>
      <c r="C87" s="175" t="s">
        <v>1315</v>
      </c>
      <c r="D87" s="211" t="s">
        <v>1316</v>
      </c>
      <c r="E87" s="211" t="s">
        <v>1276</v>
      </c>
      <c r="F87" s="232" t="s">
        <v>1317</v>
      </c>
      <c r="G87" s="233" t="s">
        <v>1318</v>
      </c>
      <c r="H87" s="198" t="s">
        <v>5</v>
      </c>
      <c r="I87" s="216"/>
      <c r="J87" s="198"/>
      <c r="K87" s="201" t="s">
        <v>904</v>
      </c>
      <c r="L87" s="90" t="s">
        <v>356</v>
      </c>
      <c r="M87" s="107" t="s">
        <v>905</v>
      </c>
      <c r="N87" s="218"/>
      <c r="O87" s="217"/>
      <c r="P87" s="201" t="s">
        <v>907</v>
      </c>
      <c r="Q87" s="90" t="s">
        <v>356</v>
      </c>
      <c r="R87" s="107" t="s">
        <v>905</v>
      </c>
      <c r="S87" s="218"/>
      <c r="T87" s="217"/>
      <c r="U87" s="201" t="s">
        <v>908</v>
      </c>
      <c r="V87" s="90" t="s">
        <v>356</v>
      </c>
      <c r="W87" s="350" t="s">
        <v>439</v>
      </c>
      <c r="X87" s="283"/>
      <c r="Y87" s="282"/>
      <c r="Z87" s="350"/>
      <c r="AA87" s="90"/>
      <c r="AB87" s="350"/>
      <c r="AC87" s="283"/>
      <c r="AD87" s="282"/>
    </row>
    <row r="88" spans="1:30" s="17" customFormat="1" ht="99.95" customHeight="1">
      <c r="A88" s="498"/>
      <c r="B88" s="230" t="s">
        <v>1319</v>
      </c>
      <c r="C88" s="181" t="s">
        <v>1320</v>
      </c>
      <c r="D88" s="195" t="s">
        <v>1321</v>
      </c>
      <c r="E88" s="195" t="s">
        <v>1171</v>
      </c>
      <c r="F88" s="181" t="s">
        <v>1322</v>
      </c>
      <c r="G88" s="182" t="s">
        <v>1323</v>
      </c>
      <c r="H88" s="220" t="s">
        <v>5</v>
      </c>
      <c r="I88" s="234"/>
      <c r="J88" s="220"/>
      <c r="K88" s="221" t="s">
        <v>904</v>
      </c>
      <c r="L88" s="90" t="s">
        <v>357</v>
      </c>
      <c r="M88" s="107" t="s">
        <v>905</v>
      </c>
      <c r="N88" s="218" t="s">
        <v>1324</v>
      </c>
      <c r="O88" s="217"/>
      <c r="P88" s="201" t="s">
        <v>907</v>
      </c>
      <c r="Q88" s="90" t="s">
        <v>356</v>
      </c>
      <c r="R88" s="107" t="s">
        <v>905</v>
      </c>
      <c r="S88" s="218"/>
      <c r="T88" s="217"/>
      <c r="U88" s="201" t="s">
        <v>908</v>
      </c>
      <c r="V88" s="90" t="s">
        <v>357</v>
      </c>
      <c r="W88" s="350" t="s">
        <v>439</v>
      </c>
      <c r="X88" s="283" t="s">
        <v>1325</v>
      </c>
      <c r="Y88" s="282"/>
      <c r="Z88" s="273" t="s">
        <v>339</v>
      </c>
      <c r="AA88" s="90" t="s">
        <v>356</v>
      </c>
      <c r="AB88" s="350"/>
      <c r="AC88" s="283"/>
      <c r="AD88" s="282"/>
    </row>
    <row r="89" spans="1:30" ht="99.95" customHeight="1">
      <c r="A89" s="479" t="s">
        <v>1326</v>
      </c>
      <c r="B89" s="208" t="s">
        <v>1327</v>
      </c>
      <c r="C89" s="196" t="s">
        <v>1328</v>
      </c>
      <c r="D89" s="196" t="s">
        <v>1329</v>
      </c>
      <c r="E89" s="196" t="s">
        <v>1171</v>
      </c>
      <c r="F89" s="196" t="s">
        <v>1330</v>
      </c>
      <c r="G89" s="197" t="s">
        <v>1331</v>
      </c>
      <c r="H89" s="198" t="s">
        <v>1016</v>
      </c>
      <c r="I89" s="219" t="s">
        <v>527</v>
      </c>
      <c r="J89" s="200"/>
      <c r="K89" s="201" t="s">
        <v>904</v>
      </c>
      <c r="L89" s="90" t="s">
        <v>357</v>
      </c>
      <c r="M89" s="107" t="s">
        <v>905</v>
      </c>
      <c r="N89" s="203" t="s">
        <v>1332</v>
      </c>
      <c r="O89" s="202"/>
      <c r="P89" s="201" t="s">
        <v>907</v>
      </c>
      <c r="Q89" s="90" t="s">
        <v>356</v>
      </c>
      <c r="R89" s="107" t="s">
        <v>382</v>
      </c>
      <c r="S89" s="203"/>
      <c r="T89" s="202"/>
      <c r="U89" s="201" t="s">
        <v>908</v>
      </c>
      <c r="V89" s="90" t="s">
        <v>356</v>
      </c>
      <c r="W89" s="350" t="s">
        <v>382</v>
      </c>
      <c r="X89" s="249"/>
      <c r="Y89" s="248"/>
      <c r="Z89" s="273"/>
      <c r="AA89" s="90"/>
      <c r="AB89" s="350"/>
      <c r="AC89" s="434"/>
      <c r="AD89" s="248"/>
    </row>
    <row r="90" spans="1:30" ht="99.95" customHeight="1">
      <c r="A90" s="480"/>
      <c r="B90" s="208" t="s">
        <v>1327</v>
      </c>
      <c r="C90" s="196" t="s">
        <v>1333</v>
      </c>
      <c r="D90" s="196" t="s">
        <v>1334</v>
      </c>
      <c r="E90" s="196" t="s">
        <v>1171</v>
      </c>
      <c r="F90" s="196" t="s">
        <v>1335</v>
      </c>
      <c r="G90" s="197" t="s">
        <v>1336</v>
      </c>
      <c r="H90" s="198" t="s">
        <v>5</v>
      </c>
      <c r="I90" s="219"/>
      <c r="J90" s="200"/>
      <c r="K90" s="201" t="s">
        <v>904</v>
      </c>
      <c r="L90" s="90" t="s">
        <v>356</v>
      </c>
      <c r="M90" s="107" t="s">
        <v>905</v>
      </c>
      <c r="N90" s="203"/>
      <c r="O90" s="202"/>
      <c r="P90" s="201" t="s">
        <v>907</v>
      </c>
      <c r="Q90" s="90" t="s">
        <v>356</v>
      </c>
      <c r="R90" s="107" t="s">
        <v>382</v>
      </c>
      <c r="S90" s="203"/>
      <c r="T90" s="202"/>
      <c r="U90" s="201" t="s">
        <v>908</v>
      </c>
      <c r="V90" s="90" t="s">
        <v>356</v>
      </c>
      <c r="W90" s="350" t="s">
        <v>382</v>
      </c>
      <c r="X90" s="249"/>
      <c r="Y90" s="248"/>
      <c r="Z90" s="273" t="s">
        <v>339</v>
      </c>
      <c r="AA90" s="90" t="s">
        <v>356</v>
      </c>
      <c r="AB90" s="350" t="s">
        <v>382</v>
      </c>
      <c r="AC90" s="432"/>
      <c r="AD90" s="248"/>
    </row>
    <row r="91" spans="1:30" ht="99.95" customHeight="1">
      <c r="A91" s="480"/>
      <c r="B91" s="208" t="s">
        <v>1327</v>
      </c>
      <c r="C91" s="196" t="s">
        <v>1337</v>
      </c>
      <c r="D91" s="196" t="s">
        <v>1338</v>
      </c>
      <c r="E91" s="196" t="s">
        <v>1171</v>
      </c>
      <c r="F91" s="196" t="s">
        <v>1339</v>
      </c>
      <c r="G91" s="197" t="s">
        <v>1331</v>
      </c>
      <c r="H91" s="198" t="s">
        <v>4</v>
      </c>
      <c r="I91" s="219" t="s">
        <v>527</v>
      </c>
      <c r="J91" s="200"/>
      <c r="K91" s="201" t="s">
        <v>904</v>
      </c>
      <c r="L91" s="90" t="s">
        <v>356</v>
      </c>
      <c r="M91" s="107" t="s">
        <v>905</v>
      </c>
      <c r="N91" s="203"/>
      <c r="O91" s="202"/>
      <c r="P91" s="201" t="s">
        <v>907</v>
      </c>
      <c r="Q91" s="90" t="s">
        <v>356</v>
      </c>
      <c r="R91" s="107" t="s">
        <v>382</v>
      </c>
      <c r="S91" s="203"/>
      <c r="T91" s="202"/>
      <c r="U91" s="201" t="s">
        <v>908</v>
      </c>
      <c r="V91" s="90" t="s">
        <v>356</v>
      </c>
      <c r="W91" s="350" t="s">
        <v>382</v>
      </c>
      <c r="X91" s="249"/>
      <c r="Y91" s="248"/>
      <c r="Z91" s="273"/>
      <c r="AA91" s="90"/>
      <c r="AB91" s="350"/>
      <c r="AC91" s="432"/>
      <c r="AD91" s="248"/>
    </row>
    <row r="92" spans="1:30" ht="99.95" customHeight="1">
      <c r="A92" s="480"/>
      <c r="B92" s="208" t="s">
        <v>1327</v>
      </c>
      <c r="C92" s="196" t="s">
        <v>1340</v>
      </c>
      <c r="D92" s="196" t="s">
        <v>1341</v>
      </c>
      <c r="E92" s="196" t="s">
        <v>1171</v>
      </c>
      <c r="F92" s="196" t="s">
        <v>1342</v>
      </c>
      <c r="G92" s="197" t="s">
        <v>1343</v>
      </c>
      <c r="H92" s="198" t="s">
        <v>222</v>
      </c>
      <c r="I92" s="199" t="s">
        <v>527</v>
      </c>
      <c r="J92" s="200"/>
      <c r="K92" s="201" t="s">
        <v>904</v>
      </c>
      <c r="L92" s="90" t="s">
        <v>356</v>
      </c>
      <c r="M92" s="107" t="s">
        <v>905</v>
      </c>
      <c r="N92" s="203"/>
      <c r="O92" s="202"/>
      <c r="P92" s="201" t="s">
        <v>907</v>
      </c>
      <c r="Q92" s="90" t="s">
        <v>356</v>
      </c>
      <c r="R92" s="107" t="s">
        <v>382</v>
      </c>
      <c r="S92" s="203"/>
      <c r="T92" s="202"/>
      <c r="U92" s="201" t="s">
        <v>908</v>
      </c>
      <c r="V92" s="90" t="s">
        <v>356</v>
      </c>
      <c r="W92" s="350" t="s">
        <v>382</v>
      </c>
      <c r="X92" s="249"/>
      <c r="Y92" s="248"/>
      <c r="Z92" s="273" t="s">
        <v>339</v>
      </c>
      <c r="AA92" s="90" t="s">
        <v>356</v>
      </c>
      <c r="AB92" s="350" t="s">
        <v>382</v>
      </c>
      <c r="AC92" s="432"/>
      <c r="AD92" s="248"/>
    </row>
    <row r="93" spans="1:30" ht="99.95" customHeight="1">
      <c r="A93" s="480"/>
      <c r="B93" s="223" t="s">
        <v>1327</v>
      </c>
      <c r="C93" s="175" t="s">
        <v>1344</v>
      </c>
      <c r="D93" s="175" t="s">
        <v>1345</v>
      </c>
      <c r="E93" s="196" t="s">
        <v>1171</v>
      </c>
      <c r="F93" s="196" t="s">
        <v>1346</v>
      </c>
      <c r="G93" s="197" t="s">
        <v>1343</v>
      </c>
      <c r="H93" s="210" t="s">
        <v>6</v>
      </c>
      <c r="I93" s="199" t="s">
        <v>527</v>
      </c>
      <c r="J93" s="200"/>
      <c r="K93" s="201" t="s">
        <v>904</v>
      </c>
      <c r="L93" s="90" t="s">
        <v>356</v>
      </c>
      <c r="M93" s="107" t="s">
        <v>905</v>
      </c>
      <c r="N93" s="203"/>
      <c r="O93" s="202"/>
      <c r="P93" s="201" t="s">
        <v>907</v>
      </c>
      <c r="Q93" s="90" t="s">
        <v>356</v>
      </c>
      <c r="R93" s="107" t="s">
        <v>382</v>
      </c>
      <c r="S93" s="203"/>
      <c r="T93" s="202"/>
      <c r="U93" s="201" t="s">
        <v>908</v>
      </c>
      <c r="V93" s="90" t="s">
        <v>356</v>
      </c>
      <c r="W93" s="350" t="s">
        <v>382</v>
      </c>
      <c r="X93" s="249"/>
      <c r="Y93" s="248"/>
      <c r="Z93" s="273" t="s">
        <v>339</v>
      </c>
      <c r="AA93" s="90" t="s">
        <v>356</v>
      </c>
      <c r="AB93" s="350" t="s">
        <v>382</v>
      </c>
      <c r="AC93" s="432"/>
      <c r="AD93" s="248"/>
    </row>
    <row r="94" spans="1:30" ht="99.95" customHeight="1">
      <c r="A94" s="480"/>
      <c r="B94" s="208" t="s">
        <v>1327</v>
      </c>
      <c r="C94" s="196" t="s">
        <v>1347</v>
      </c>
      <c r="D94" s="196" t="s">
        <v>1348</v>
      </c>
      <c r="E94" s="196" t="s">
        <v>1171</v>
      </c>
      <c r="F94" s="196" t="s">
        <v>1349</v>
      </c>
      <c r="G94" s="197" t="s">
        <v>1350</v>
      </c>
      <c r="H94" s="198" t="s">
        <v>6</v>
      </c>
      <c r="I94" s="199" t="s">
        <v>527</v>
      </c>
      <c r="J94" s="200"/>
      <c r="K94" s="201" t="s">
        <v>904</v>
      </c>
      <c r="L94" s="90" t="s">
        <v>356</v>
      </c>
      <c r="M94" s="107" t="s">
        <v>905</v>
      </c>
      <c r="N94" s="203"/>
      <c r="O94" s="202"/>
      <c r="P94" s="201" t="s">
        <v>907</v>
      </c>
      <c r="Q94" s="90" t="s">
        <v>356</v>
      </c>
      <c r="R94" s="107" t="s">
        <v>382</v>
      </c>
      <c r="S94" s="203"/>
      <c r="T94" s="202"/>
      <c r="U94" s="201" t="s">
        <v>908</v>
      </c>
      <c r="V94" s="90" t="s">
        <v>356</v>
      </c>
      <c r="W94" s="350" t="s">
        <v>382</v>
      </c>
      <c r="X94" s="249"/>
      <c r="Y94" s="248"/>
      <c r="Z94" s="273"/>
      <c r="AA94" s="90"/>
      <c r="AB94" s="350"/>
      <c r="AC94" s="432"/>
      <c r="AD94" s="248"/>
    </row>
    <row r="95" spans="1:30" ht="99.95" customHeight="1">
      <c r="A95" s="480"/>
      <c r="B95" s="208" t="s">
        <v>1327</v>
      </c>
      <c r="C95" s="196" t="s">
        <v>1351</v>
      </c>
      <c r="D95" s="211" t="s">
        <v>1352</v>
      </c>
      <c r="E95" s="175" t="s">
        <v>1171</v>
      </c>
      <c r="F95" s="211" t="s">
        <v>1353</v>
      </c>
      <c r="G95" s="212" t="s">
        <v>1354</v>
      </c>
      <c r="H95" s="198" t="s">
        <v>4</v>
      </c>
      <c r="I95" s="199" t="s">
        <v>527</v>
      </c>
      <c r="J95" s="200"/>
      <c r="K95" s="201" t="s">
        <v>904</v>
      </c>
      <c r="L95" s="90" t="s">
        <v>356</v>
      </c>
      <c r="M95" s="107" t="s">
        <v>905</v>
      </c>
      <c r="N95" s="203"/>
      <c r="O95" s="202"/>
      <c r="P95" s="201" t="s">
        <v>907</v>
      </c>
      <c r="Q95" s="90" t="s">
        <v>356</v>
      </c>
      <c r="R95" s="107" t="s">
        <v>382</v>
      </c>
      <c r="S95" s="203"/>
      <c r="T95" s="202"/>
      <c r="U95" s="201" t="s">
        <v>908</v>
      </c>
      <c r="V95" s="90" t="s">
        <v>356</v>
      </c>
      <c r="W95" s="350" t="s">
        <v>382</v>
      </c>
      <c r="X95" s="249"/>
      <c r="Y95" s="248"/>
      <c r="Z95" s="273" t="s">
        <v>339</v>
      </c>
      <c r="AA95" s="90" t="s">
        <v>356</v>
      </c>
      <c r="AB95" s="350" t="s">
        <v>382</v>
      </c>
      <c r="AC95" s="432"/>
      <c r="AD95" s="248"/>
    </row>
    <row r="96" spans="1:30" ht="76.900000000000006" customHeight="1">
      <c r="A96" s="480"/>
      <c r="B96" s="208" t="s">
        <v>1327</v>
      </c>
      <c r="C96" s="196" t="s">
        <v>1355</v>
      </c>
      <c r="D96" s="196" t="s">
        <v>1356</v>
      </c>
      <c r="E96" s="196" t="s">
        <v>1171</v>
      </c>
      <c r="F96" s="196" t="s">
        <v>1357</v>
      </c>
      <c r="G96" s="197" t="s">
        <v>1343</v>
      </c>
      <c r="H96" s="198" t="s">
        <v>6</v>
      </c>
      <c r="I96" s="219" t="s">
        <v>527</v>
      </c>
      <c r="J96" s="200"/>
      <c r="K96" s="201" t="s">
        <v>904</v>
      </c>
      <c r="L96" s="90" t="s">
        <v>356</v>
      </c>
      <c r="M96" s="107" t="s">
        <v>905</v>
      </c>
      <c r="N96" s="203"/>
      <c r="O96" s="202"/>
      <c r="P96" s="201" t="s">
        <v>907</v>
      </c>
      <c r="Q96" s="90" t="s">
        <v>356</v>
      </c>
      <c r="R96" s="107" t="s">
        <v>382</v>
      </c>
      <c r="S96" s="203"/>
      <c r="T96" s="202"/>
      <c r="U96" s="201" t="s">
        <v>908</v>
      </c>
      <c r="V96" s="90" t="s">
        <v>356</v>
      </c>
      <c r="W96" s="350" t="s">
        <v>382</v>
      </c>
      <c r="X96" s="249"/>
      <c r="Y96" s="248"/>
      <c r="Z96" s="273"/>
      <c r="AA96" s="90"/>
      <c r="AB96" s="350"/>
      <c r="AC96" s="432"/>
      <c r="AD96" s="248"/>
    </row>
    <row r="97" spans="1:30" ht="99.95" customHeight="1">
      <c r="A97" s="480"/>
      <c r="B97" s="208" t="s">
        <v>1327</v>
      </c>
      <c r="C97" s="196" t="s">
        <v>1358</v>
      </c>
      <c r="D97" s="196" t="s">
        <v>1359</v>
      </c>
      <c r="E97" s="196" t="s">
        <v>1171</v>
      </c>
      <c r="F97" s="196" t="s">
        <v>1360</v>
      </c>
      <c r="G97" s="197" t="s">
        <v>1361</v>
      </c>
      <c r="H97" s="198" t="s">
        <v>5</v>
      </c>
      <c r="I97" s="199" t="s">
        <v>527</v>
      </c>
      <c r="J97" s="200"/>
      <c r="K97" s="201" t="s">
        <v>904</v>
      </c>
      <c r="L97" s="90" t="s">
        <v>356</v>
      </c>
      <c r="M97" s="107" t="s">
        <v>905</v>
      </c>
      <c r="N97" s="203"/>
      <c r="O97" s="202"/>
      <c r="P97" s="201" t="s">
        <v>907</v>
      </c>
      <c r="Q97" s="90" t="s">
        <v>356</v>
      </c>
      <c r="R97" s="107" t="s">
        <v>382</v>
      </c>
      <c r="S97" s="203"/>
      <c r="T97" s="202"/>
      <c r="U97" s="201" t="s">
        <v>908</v>
      </c>
      <c r="V97" s="90" t="s">
        <v>356</v>
      </c>
      <c r="W97" s="350" t="s">
        <v>382</v>
      </c>
      <c r="X97" s="249"/>
      <c r="Y97" s="248"/>
      <c r="Z97" s="273" t="s">
        <v>339</v>
      </c>
      <c r="AA97" s="90" t="s">
        <v>356</v>
      </c>
      <c r="AB97" s="350" t="s">
        <v>382</v>
      </c>
      <c r="AC97" s="432"/>
      <c r="AD97" s="248"/>
    </row>
    <row r="98" spans="1:30" ht="99.95" customHeight="1">
      <c r="A98" s="480"/>
      <c r="B98" s="208" t="s">
        <v>1327</v>
      </c>
      <c r="C98" s="196" t="s">
        <v>1362</v>
      </c>
      <c r="D98" s="196" t="s">
        <v>1363</v>
      </c>
      <c r="E98" s="196" t="s">
        <v>1364</v>
      </c>
      <c r="F98" s="196" t="s">
        <v>1365</v>
      </c>
      <c r="G98" s="197" t="s">
        <v>1366</v>
      </c>
      <c r="H98" s="198" t="s">
        <v>5</v>
      </c>
      <c r="I98" s="200"/>
      <c r="J98" s="200"/>
      <c r="K98" s="201" t="s">
        <v>904</v>
      </c>
      <c r="L98" s="90" t="s">
        <v>357</v>
      </c>
      <c r="M98" s="107" t="s">
        <v>905</v>
      </c>
      <c r="N98" s="203" t="s">
        <v>1367</v>
      </c>
      <c r="O98" s="202"/>
      <c r="P98" s="201" t="s">
        <v>907</v>
      </c>
      <c r="Q98" s="90" t="s">
        <v>356</v>
      </c>
      <c r="R98" s="107" t="s">
        <v>382</v>
      </c>
      <c r="S98" s="203"/>
      <c r="T98" s="202"/>
      <c r="U98" s="201" t="s">
        <v>908</v>
      </c>
      <c r="V98" s="90" t="s">
        <v>356</v>
      </c>
      <c r="W98" s="350" t="s">
        <v>382</v>
      </c>
      <c r="X98" s="249"/>
      <c r="Y98" s="248"/>
      <c r="Z98" s="273" t="s">
        <v>339</v>
      </c>
      <c r="AA98" s="90" t="s">
        <v>356</v>
      </c>
      <c r="AB98" s="350" t="s">
        <v>382</v>
      </c>
      <c r="AC98" s="432"/>
      <c r="AD98" s="248"/>
    </row>
    <row r="99" spans="1:30" ht="99.95" customHeight="1">
      <c r="A99" s="480"/>
      <c r="B99" s="208" t="s">
        <v>1327</v>
      </c>
      <c r="C99" s="196" t="s">
        <v>1368</v>
      </c>
      <c r="D99" s="196" t="s">
        <v>1369</v>
      </c>
      <c r="E99" s="196" t="s">
        <v>1370</v>
      </c>
      <c r="F99" s="196" t="s">
        <v>1371</v>
      </c>
      <c r="G99" s="197" t="s">
        <v>1372</v>
      </c>
      <c r="H99" s="198" t="s">
        <v>6</v>
      </c>
      <c r="I99" s="200"/>
      <c r="J99" s="200"/>
      <c r="K99" s="201" t="s">
        <v>904</v>
      </c>
      <c r="L99" s="90" t="s">
        <v>357</v>
      </c>
      <c r="M99" s="107" t="s">
        <v>905</v>
      </c>
      <c r="N99" s="203" t="s">
        <v>1367</v>
      </c>
      <c r="O99" s="202"/>
      <c r="P99" s="201" t="s">
        <v>907</v>
      </c>
      <c r="Q99" s="90" t="s">
        <v>356</v>
      </c>
      <c r="R99" s="107" t="s">
        <v>382</v>
      </c>
      <c r="S99" s="203"/>
      <c r="T99" s="202"/>
      <c r="U99" s="201" t="s">
        <v>908</v>
      </c>
      <c r="V99" s="90" t="s">
        <v>356</v>
      </c>
      <c r="W99" s="350" t="s">
        <v>382</v>
      </c>
      <c r="X99" s="249"/>
      <c r="Y99" s="248"/>
      <c r="Z99" s="273"/>
      <c r="AA99" s="90"/>
      <c r="AB99" s="350"/>
      <c r="AC99" s="432"/>
      <c r="AD99" s="248"/>
    </row>
    <row r="100" spans="1:30" ht="99.95" customHeight="1">
      <c r="A100" s="480"/>
      <c r="B100" s="208" t="s">
        <v>1327</v>
      </c>
      <c r="C100" s="196" t="s">
        <v>1373</v>
      </c>
      <c r="D100" s="215" t="s">
        <v>1374</v>
      </c>
      <c r="E100" s="215" t="s">
        <v>901</v>
      </c>
      <c r="F100" s="218" t="s">
        <v>1375</v>
      </c>
      <c r="G100" s="233" t="s">
        <v>1376</v>
      </c>
      <c r="H100" s="198" t="s">
        <v>5</v>
      </c>
      <c r="I100" s="200"/>
      <c r="J100" s="200"/>
      <c r="K100" s="201" t="s">
        <v>904</v>
      </c>
      <c r="L100" s="90" t="s">
        <v>357</v>
      </c>
      <c r="M100" s="107" t="s">
        <v>905</v>
      </c>
      <c r="N100" s="203" t="s">
        <v>1367</v>
      </c>
      <c r="O100" s="202"/>
      <c r="P100" s="201" t="s">
        <v>907</v>
      </c>
      <c r="Q100" s="90" t="s">
        <v>356</v>
      </c>
      <c r="R100" s="107" t="s">
        <v>382</v>
      </c>
      <c r="S100" s="203"/>
      <c r="T100" s="202"/>
      <c r="U100" s="201" t="s">
        <v>908</v>
      </c>
      <c r="V100" s="90" t="s">
        <v>356</v>
      </c>
      <c r="W100" s="350" t="s">
        <v>382</v>
      </c>
      <c r="X100" s="249"/>
      <c r="Y100" s="248"/>
      <c r="Z100" s="273" t="s">
        <v>339</v>
      </c>
      <c r="AA100" s="90" t="s">
        <v>356</v>
      </c>
      <c r="AB100" s="350" t="s">
        <v>382</v>
      </c>
      <c r="AC100" s="432"/>
      <c r="AD100" s="248"/>
    </row>
    <row r="101" spans="1:30" s="22" customFormat="1" ht="99.95" customHeight="1">
      <c r="A101" s="480"/>
      <c r="B101" s="208" t="s">
        <v>1327</v>
      </c>
      <c r="C101" s="196" t="s">
        <v>1377</v>
      </c>
      <c r="D101" s="235" t="s">
        <v>1378</v>
      </c>
      <c r="E101" s="215" t="s">
        <v>901</v>
      </c>
      <c r="F101" s="218" t="s">
        <v>1379</v>
      </c>
      <c r="G101" s="233" t="s">
        <v>1380</v>
      </c>
      <c r="H101" s="210" t="s">
        <v>5</v>
      </c>
      <c r="I101" s="178"/>
      <c r="J101" s="178"/>
      <c r="K101" s="201" t="s">
        <v>904</v>
      </c>
      <c r="L101" s="90" t="s">
        <v>357</v>
      </c>
      <c r="M101" s="107" t="s">
        <v>905</v>
      </c>
      <c r="N101" s="106" t="s">
        <v>1367</v>
      </c>
      <c r="O101" s="107"/>
      <c r="P101" s="201" t="s">
        <v>907</v>
      </c>
      <c r="Q101" s="90" t="s">
        <v>356</v>
      </c>
      <c r="R101" s="107" t="s">
        <v>382</v>
      </c>
      <c r="S101" s="106"/>
      <c r="T101" s="107"/>
      <c r="U101" s="201" t="s">
        <v>908</v>
      </c>
      <c r="V101" s="90" t="s">
        <v>356</v>
      </c>
      <c r="W101" s="350" t="s">
        <v>382</v>
      </c>
      <c r="X101" s="329"/>
      <c r="Y101" s="350"/>
      <c r="Z101" s="273"/>
      <c r="AA101" s="90"/>
      <c r="AB101" s="350"/>
      <c r="AC101" s="432"/>
      <c r="AD101" s="350"/>
    </row>
    <row r="102" spans="1:30" s="22" customFormat="1" ht="99.95" customHeight="1">
      <c r="A102" s="480"/>
      <c r="B102" s="208" t="s">
        <v>1327</v>
      </c>
      <c r="C102" s="196" t="s">
        <v>1381</v>
      </c>
      <c r="D102" s="175" t="s">
        <v>1382</v>
      </c>
      <c r="E102" s="175" t="s">
        <v>1383</v>
      </c>
      <c r="F102" s="175" t="s">
        <v>1384</v>
      </c>
      <c r="G102" s="177" t="s">
        <v>1385</v>
      </c>
      <c r="H102" s="210" t="s">
        <v>235</v>
      </c>
      <c r="I102" s="178"/>
      <c r="J102" s="178"/>
      <c r="K102" s="201" t="s">
        <v>904</v>
      </c>
      <c r="L102" s="90" t="s">
        <v>356</v>
      </c>
      <c r="M102" s="107" t="s">
        <v>905</v>
      </c>
      <c r="N102" s="106"/>
      <c r="O102" s="107"/>
      <c r="P102" s="201" t="s">
        <v>907</v>
      </c>
      <c r="Q102" s="90" t="s">
        <v>356</v>
      </c>
      <c r="R102" s="107" t="s">
        <v>382</v>
      </c>
      <c r="S102" s="106"/>
      <c r="T102" s="107"/>
      <c r="U102" s="201" t="s">
        <v>908</v>
      </c>
      <c r="V102" s="90" t="s">
        <v>356</v>
      </c>
      <c r="W102" s="350" t="s">
        <v>382</v>
      </c>
      <c r="X102" s="329"/>
      <c r="Y102" s="350"/>
      <c r="Z102" s="273" t="s">
        <v>339</v>
      </c>
      <c r="AA102" s="90" t="s">
        <v>356</v>
      </c>
      <c r="AB102" s="350" t="s">
        <v>382</v>
      </c>
      <c r="AC102" s="432"/>
      <c r="AD102" s="350"/>
    </row>
    <row r="103" spans="1:30" s="22" customFormat="1" ht="99.95" customHeight="1">
      <c r="A103" s="480"/>
      <c r="B103" s="208" t="s">
        <v>1327</v>
      </c>
      <c r="C103" s="196" t="s">
        <v>1386</v>
      </c>
      <c r="D103" s="235" t="s">
        <v>1387</v>
      </c>
      <c r="E103" s="175" t="s">
        <v>1388</v>
      </c>
      <c r="F103" s="175" t="s">
        <v>1389</v>
      </c>
      <c r="G103" s="177" t="s">
        <v>1390</v>
      </c>
      <c r="H103" s="210" t="s">
        <v>235</v>
      </c>
      <c r="I103" s="178"/>
      <c r="J103" s="178"/>
      <c r="K103" s="201" t="s">
        <v>904</v>
      </c>
      <c r="L103" s="90" t="s">
        <v>356</v>
      </c>
      <c r="M103" s="107" t="s">
        <v>905</v>
      </c>
      <c r="N103" s="106"/>
      <c r="O103" s="107"/>
      <c r="P103" s="201" t="s">
        <v>907</v>
      </c>
      <c r="Q103" s="90" t="s">
        <v>356</v>
      </c>
      <c r="R103" s="107" t="s">
        <v>382</v>
      </c>
      <c r="S103" s="106"/>
      <c r="T103" s="107"/>
      <c r="U103" s="201" t="s">
        <v>908</v>
      </c>
      <c r="V103" s="90" t="s">
        <v>356</v>
      </c>
      <c r="W103" s="350" t="s">
        <v>382</v>
      </c>
      <c r="X103" s="329"/>
      <c r="Y103" s="350"/>
      <c r="Z103" s="273" t="s">
        <v>339</v>
      </c>
      <c r="AA103" s="90" t="s">
        <v>356</v>
      </c>
      <c r="AB103" s="350" t="s">
        <v>382</v>
      </c>
      <c r="AC103" s="432"/>
      <c r="AD103" s="350"/>
    </row>
    <row r="104" spans="1:30" s="22" customFormat="1" ht="99.95" customHeight="1">
      <c r="A104" s="480"/>
      <c r="B104" s="208" t="s">
        <v>1327</v>
      </c>
      <c r="C104" s="196" t="s">
        <v>1391</v>
      </c>
      <c r="D104" s="235" t="s">
        <v>1392</v>
      </c>
      <c r="E104" s="175" t="s">
        <v>1393</v>
      </c>
      <c r="F104" s="175" t="s">
        <v>1394</v>
      </c>
      <c r="G104" s="177" t="s">
        <v>1395</v>
      </c>
      <c r="H104" s="210" t="s">
        <v>235</v>
      </c>
      <c r="I104" s="178"/>
      <c r="J104" s="178"/>
      <c r="K104" s="201" t="s">
        <v>904</v>
      </c>
      <c r="L104" s="90" t="s">
        <v>356</v>
      </c>
      <c r="M104" s="107" t="s">
        <v>905</v>
      </c>
      <c r="N104" s="106"/>
      <c r="O104" s="107"/>
      <c r="P104" s="201" t="s">
        <v>907</v>
      </c>
      <c r="Q104" s="90" t="s">
        <v>356</v>
      </c>
      <c r="R104" s="107" t="s">
        <v>382</v>
      </c>
      <c r="S104" s="106"/>
      <c r="T104" s="107"/>
      <c r="U104" s="201" t="s">
        <v>908</v>
      </c>
      <c r="V104" s="90" t="s">
        <v>356</v>
      </c>
      <c r="W104" s="350" t="s">
        <v>382</v>
      </c>
      <c r="X104" s="329"/>
      <c r="Y104" s="350"/>
      <c r="Z104" s="273" t="s">
        <v>339</v>
      </c>
      <c r="AA104" s="90" t="s">
        <v>356</v>
      </c>
      <c r="AB104" s="350" t="s">
        <v>382</v>
      </c>
      <c r="AC104" s="432"/>
      <c r="AD104" s="350"/>
    </row>
    <row r="105" spans="1:30" ht="136.5" customHeight="1">
      <c r="A105" s="480"/>
      <c r="B105" s="194" t="s">
        <v>1396</v>
      </c>
      <c r="C105" s="196" t="s">
        <v>1397</v>
      </c>
      <c r="D105" s="196" t="s">
        <v>1398</v>
      </c>
      <c r="E105" s="196" t="s">
        <v>1171</v>
      </c>
      <c r="F105" s="196" t="s">
        <v>1399</v>
      </c>
      <c r="G105" s="197" t="s">
        <v>1400</v>
      </c>
      <c r="H105" s="198" t="s">
        <v>3</v>
      </c>
      <c r="I105" s="219" t="s">
        <v>527</v>
      </c>
      <c r="J105" s="200"/>
      <c r="K105" s="201" t="s">
        <v>904</v>
      </c>
      <c r="L105" s="90" t="s">
        <v>356</v>
      </c>
      <c r="M105" s="107" t="s">
        <v>905</v>
      </c>
      <c r="N105" s="203" t="s">
        <v>1401</v>
      </c>
      <c r="O105" s="202"/>
      <c r="P105" s="201" t="s">
        <v>907</v>
      </c>
      <c r="Q105" s="90" t="s">
        <v>357</v>
      </c>
      <c r="R105" s="107" t="s">
        <v>382</v>
      </c>
      <c r="S105" s="108" t="s">
        <v>1402</v>
      </c>
      <c r="T105" s="202"/>
      <c r="U105" s="201" t="s">
        <v>908</v>
      </c>
      <c r="V105" s="90" t="s">
        <v>356</v>
      </c>
      <c r="W105" s="350" t="s">
        <v>382</v>
      </c>
      <c r="X105" s="382"/>
      <c r="Y105" s="248"/>
      <c r="Z105" s="273"/>
      <c r="AA105" s="90"/>
      <c r="AB105" s="350"/>
      <c r="AC105" s="434"/>
      <c r="AD105" s="248"/>
    </row>
    <row r="106" spans="1:30" ht="99.95" customHeight="1">
      <c r="A106" s="480"/>
      <c r="B106" s="194" t="s">
        <v>1396</v>
      </c>
      <c r="C106" s="196" t="s">
        <v>1403</v>
      </c>
      <c r="D106" s="196" t="s">
        <v>1404</v>
      </c>
      <c r="E106" s="196" t="s">
        <v>1171</v>
      </c>
      <c r="F106" s="196" t="s">
        <v>1405</v>
      </c>
      <c r="G106" s="197" t="s">
        <v>1406</v>
      </c>
      <c r="H106" s="198" t="s">
        <v>4</v>
      </c>
      <c r="I106" s="199" t="s">
        <v>527</v>
      </c>
      <c r="J106" s="200"/>
      <c r="K106" s="201" t="s">
        <v>904</v>
      </c>
      <c r="L106" s="90" t="s">
        <v>356</v>
      </c>
      <c r="M106" s="107" t="s">
        <v>905</v>
      </c>
      <c r="N106" s="203"/>
      <c r="O106" s="202"/>
      <c r="P106" s="201" t="s">
        <v>907</v>
      </c>
      <c r="Q106" s="90" t="s">
        <v>356</v>
      </c>
      <c r="R106" s="107" t="s">
        <v>382</v>
      </c>
      <c r="S106" s="203"/>
      <c r="T106" s="202"/>
      <c r="U106" s="201" t="s">
        <v>908</v>
      </c>
      <c r="V106" s="90" t="s">
        <v>356</v>
      </c>
      <c r="W106" s="350" t="s">
        <v>382</v>
      </c>
      <c r="X106" s="249"/>
      <c r="Y106" s="248"/>
      <c r="Z106" s="273"/>
      <c r="AA106" s="90"/>
      <c r="AB106" s="350"/>
      <c r="AC106" s="432"/>
      <c r="AD106" s="248"/>
    </row>
    <row r="107" spans="1:30" ht="99.95" customHeight="1">
      <c r="A107" s="480"/>
      <c r="B107" s="194" t="s">
        <v>1396</v>
      </c>
      <c r="C107" s="196" t="s">
        <v>1407</v>
      </c>
      <c r="D107" s="196" t="s">
        <v>1408</v>
      </c>
      <c r="E107" s="196" t="s">
        <v>1171</v>
      </c>
      <c r="F107" s="196" t="s">
        <v>1409</v>
      </c>
      <c r="G107" s="197" t="s">
        <v>1410</v>
      </c>
      <c r="H107" s="198" t="s">
        <v>5</v>
      </c>
      <c r="I107" s="199" t="s">
        <v>527</v>
      </c>
      <c r="J107" s="200"/>
      <c r="K107" s="201" t="s">
        <v>904</v>
      </c>
      <c r="L107" s="90" t="s">
        <v>356</v>
      </c>
      <c r="M107" s="107" t="s">
        <v>905</v>
      </c>
      <c r="N107" s="203"/>
      <c r="O107" s="202"/>
      <c r="P107" s="201" t="s">
        <v>907</v>
      </c>
      <c r="Q107" s="90" t="s">
        <v>356</v>
      </c>
      <c r="R107" s="107" t="s">
        <v>382</v>
      </c>
      <c r="S107" s="203"/>
      <c r="T107" s="202"/>
      <c r="U107" s="201" t="s">
        <v>908</v>
      </c>
      <c r="V107" s="90" t="s">
        <v>356</v>
      </c>
      <c r="W107" s="350" t="s">
        <v>382</v>
      </c>
      <c r="X107" s="249"/>
      <c r="Y107" s="248"/>
      <c r="Z107" s="273" t="s">
        <v>339</v>
      </c>
      <c r="AA107" s="90" t="s">
        <v>356</v>
      </c>
      <c r="AB107" s="350" t="s">
        <v>382</v>
      </c>
      <c r="AC107" s="432"/>
      <c r="AD107" s="248"/>
    </row>
    <row r="108" spans="1:30" ht="166.5" customHeight="1">
      <c r="A108" s="480"/>
      <c r="B108" s="194" t="s">
        <v>1396</v>
      </c>
      <c r="C108" s="196" t="s">
        <v>1411</v>
      </c>
      <c r="D108" s="196" t="s">
        <v>1412</v>
      </c>
      <c r="E108" s="196" t="s">
        <v>1413</v>
      </c>
      <c r="F108" s="196" t="s">
        <v>1414</v>
      </c>
      <c r="G108" s="197" t="s">
        <v>1415</v>
      </c>
      <c r="H108" s="198" t="s">
        <v>1016</v>
      </c>
      <c r="I108" s="219"/>
      <c r="J108" s="200"/>
      <c r="K108" s="201" t="s">
        <v>904</v>
      </c>
      <c r="L108" s="90" t="s">
        <v>356</v>
      </c>
      <c r="M108" s="107" t="s">
        <v>905</v>
      </c>
      <c r="N108" s="203"/>
      <c r="O108" s="202"/>
      <c r="P108" s="201" t="s">
        <v>907</v>
      </c>
      <c r="Q108" s="90" t="s">
        <v>356</v>
      </c>
      <c r="R108" s="107" t="s">
        <v>382</v>
      </c>
      <c r="S108" s="203"/>
      <c r="T108" s="202"/>
      <c r="U108" s="201" t="s">
        <v>908</v>
      </c>
      <c r="V108" s="90" t="s">
        <v>357</v>
      </c>
      <c r="W108" s="350" t="s">
        <v>382</v>
      </c>
      <c r="X108" s="249" t="s">
        <v>1416</v>
      </c>
      <c r="Y108" s="248"/>
      <c r="Z108" s="273" t="s">
        <v>339</v>
      </c>
      <c r="AA108" s="90" t="s">
        <v>356</v>
      </c>
      <c r="AB108" s="350" t="s">
        <v>382</v>
      </c>
      <c r="AC108" s="432"/>
      <c r="AD108" s="248"/>
    </row>
    <row r="109" spans="1:30" ht="166.5" customHeight="1">
      <c r="A109" s="481"/>
      <c r="B109" s="230" t="s">
        <v>1417</v>
      </c>
      <c r="C109" s="181" t="s">
        <v>1418</v>
      </c>
      <c r="D109" s="181" t="s">
        <v>1419</v>
      </c>
      <c r="E109" s="181" t="s">
        <v>1171</v>
      </c>
      <c r="F109" s="181" t="s">
        <v>1420</v>
      </c>
      <c r="G109" s="182" t="s">
        <v>1421</v>
      </c>
      <c r="H109" s="198" t="s">
        <v>1016</v>
      </c>
      <c r="I109" s="219"/>
      <c r="J109" s="200"/>
      <c r="K109" s="201" t="s">
        <v>904</v>
      </c>
      <c r="L109" s="90" t="s">
        <v>357</v>
      </c>
      <c r="M109" s="107" t="s">
        <v>905</v>
      </c>
      <c r="N109" s="203" t="s">
        <v>1332</v>
      </c>
      <c r="O109" s="202"/>
      <c r="P109" s="201" t="s">
        <v>907</v>
      </c>
      <c r="Q109" s="90" t="s">
        <v>356</v>
      </c>
      <c r="R109" s="107" t="s">
        <v>382</v>
      </c>
      <c r="S109" s="203"/>
      <c r="T109" s="202"/>
      <c r="U109" s="201" t="s">
        <v>908</v>
      </c>
      <c r="V109" s="90" t="s">
        <v>356</v>
      </c>
      <c r="W109" s="350" t="s">
        <v>382</v>
      </c>
      <c r="X109" s="249"/>
      <c r="Y109" s="248"/>
      <c r="Z109" s="273" t="s">
        <v>339</v>
      </c>
      <c r="AA109" s="90" t="s">
        <v>356</v>
      </c>
      <c r="AB109" s="350" t="s">
        <v>382</v>
      </c>
      <c r="AC109" s="432"/>
      <c r="AD109" s="248"/>
    </row>
    <row r="110" spans="1:30" ht="92.45">
      <c r="A110" s="479" t="s">
        <v>30</v>
      </c>
      <c r="B110" s="236" t="s">
        <v>1422</v>
      </c>
      <c r="C110" s="461" t="s">
        <v>1423</v>
      </c>
      <c r="D110" s="196" t="s">
        <v>1424</v>
      </c>
      <c r="E110" s="196" t="s">
        <v>1425</v>
      </c>
      <c r="F110" s="196" t="s">
        <v>1426</v>
      </c>
      <c r="G110" s="197" t="s">
        <v>1427</v>
      </c>
      <c r="H110" s="198" t="s">
        <v>3</v>
      </c>
      <c r="I110" s="225" t="s">
        <v>527</v>
      </c>
      <c r="J110" s="200"/>
      <c r="K110" s="201" t="s">
        <v>904</v>
      </c>
      <c r="L110" s="90" t="s">
        <v>357</v>
      </c>
      <c r="M110" s="107" t="s">
        <v>905</v>
      </c>
      <c r="N110" s="203" t="s">
        <v>1428</v>
      </c>
      <c r="O110" s="202"/>
      <c r="P110" s="201" t="s">
        <v>907</v>
      </c>
      <c r="Q110" s="90" t="s">
        <v>356</v>
      </c>
      <c r="R110" s="107" t="s">
        <v>905</v>
      </c>
      <c r="S110" s="203"/>
      <c r="T110" s="202"/>
      <c r="U110" s="201" t="s">
        <v>908</v>
      </c>
      <c r="V110" s="90" t="s">
        <v>356</v>
      </c>
      <c r="W110" s="350" t="s">
        <v>439</v>
      </c>
      <c r="X110" s="249"/>
      <c r="Y110" s="248"/>
      <c r="Z110" s="273" t="s">
        <v>339</v>
      </c>
      <c r="AA110" s="90" t="s">
        <v>356</v>
      </c>
      <c r="AB110" s="350" t="s">
        <v>382</v>
      </c>
      <c r="AC110" s="432"/>
      <c r="AD110" s="248"/>
    </row>
    <row r="111" spans="1:30" ht="58.15" customHeight="1">
      <c r="A111" s="480"/>
      <c r="B111" s="236" t="s">
        <v>1429</v>
      </c>
      <c r="C111" s="196" t="s">
        <v>1430</v>
      </c>
      <c r="D111" s="196" t="s">
        <v>1431</v>
      </c>
      <c r="E111" s="196" t="s">
        <v>1432</v>
      </c>
      <c r="F111" s="196" t="s">
        <v>1433</v>
      </c>
      <c r="G111" s="197" t="s">
        <v>1434</v>
      </c>
      <c r="H111" s="198" t="s">
        <v>4</v>
      </c>
      <c r="I111" s="200"/>
      <c r="J111" s="200"/>
      <c r="K111" s="201" t="s">
        <v>904</v>
      </c>
      <c r="L111" s="90" t="s">
        <v>357</v>
      </c>
      <c r="M111" s="107" t="s">
        <v>905</v>
      </c>
      <c r="N111" s="203" t="s">
        <v>1428</v>
      </c>
      <c r="O111" s="202"/>
      <c r="P111" s="201" t="s">
        <v>907</v>
      </c>
      <c r="Q111" s="90" t="s">
        <v>356</v>
      </c>
      <c r="R111" s="107" t="s">
        <v>905</v>
      </c>
      <c r="S111" s="203"/>
      <c r="T111" s="202"/>
      <c r="U111" s="201" t="s">
        <v>908</v>
      </c>
      <c r="V111" s="90" t="s">
        <v>357</v>
      </c>
      <c r="W111" s="350" t="s">
        <v>439</v>
      </c>
      <c r="X111" s="329" t="s">
        <v>1435</v>
      </c>
      <c r="Y111" s="248"/>
      <c r="Z111" s="273" t="s">
        <v>339</v>
      </c>
      <c r="AA111" s="90" t="s">
        <v>356</v>
      </c>
      <c r="AB111" s="350" t="s">
        <v>382</v>
      </c>
      <c r="AC111" s="432"/>
      <c r="AD111" s="248"/>
    </row>
    <row r="112" spans="1:30" ht="409.6" customHeight="1">
      <c r="A112" s="480"/>
      <c r="B112" s="236" t="s">
        <v>1422</v>
      </c>
      <c r="C112" s="196" t="s">
        <v>1436</v>
      </c>
      <c r="D112" s="196" t="s">
        <v>1437</v>
      </c>
      <c r="E112" s="196" t="s">
        <v>1425</v>
      </c>
      <c r="F112" s="196" t="s">
        <v>1438</v>
      </c>
      <c r="G112" s="197" t="s">
        <v>1427</v>
      </c>
      <c r="H112" s="198" t="s">
        <v>5</v>
      </c>
      <c r="I112" s="199" t="s">
        <v>527</v>
      </c>
      <c r="J112" s="200"/>
      <c r="K112" s="201" t="s">
        <v>904</v>
      </c>
      <c r="L112" s="90" t="s">
        <v>357</v>
      </c>
      <c r="M112" s="107" t="s">
        <v>905</v>
      </c>
      <c r="N112" s="203" t="s">
        <v>1428</v>
      </c>
      <c r="O112" s="202"/>
      <c r="P112" s="201" t="s">
        <v>907</v>
      </c>
      <c r="Q112" s="90" t="s">
        <v>356</v>
      </c>
      <c r="R112" s="107" t="s">
        <v>905</v>
      </c>
      <c r="S112" s="203"/>
      <c r="T112" s="202"/>
      <c r="U112" s="201" t="s">
        <v>908</v>
      </c>
      <c r="V112" s="90" t="s">
        <v>356</v>
      </c>
      <c r="W112" s="350" t="s">
        <v>439</v>
      </c>
      <c r="X112" s="249"/>
      <c r="Y112" s="248"/>
      <c r="Z112" s="273"/>
      <c r="AA112" s="90"/>
      <c r="AB112" s="350"/>
      <c r="AC112" s="432" t="s">
        <v>1439</v>
      </c>
      <c r="AD112" s="248"/>
    </row>
    <row r="113" spans="1:16317" s="17" customFormat="1" ht="409.6" customHeight="1">
      <c r="A113" s="480"/>
      <c r="B113" s="237" t="s">
        <v>1422</v>
      </c>
      <c r="C113" s="175" t="s">
        <v>1440</v>
      </c>
      <c r="D113" s="211" t="s">
        <v>1441</v>
      </c>
      <c r="E113" s="215" t="s">
        <v>1425</v>
      </c>
      <c r="F113" s="211" t="s">
        <v>1442</v>
      </c>
      <c r="G113" s="212" t="s">
        <v>1443</v>
      </c>
      <c r="H113" s="198" t="s">
        <v>4</v>
      </c>
      <c r="I113" s="198"/>
      <c r="J113" s="198"/>
      <c r="K113" s="201" t="s">
        <v>904</v>
      </c>
      <c r="L113" s="90" t="s">
        <v>357</v>
      </c>
      <c r="M113" s="107" t="s">
        <v>905</v>
      </c>
      <c r="N113" s="106" t="s">
        <v>1428</v>
      </c>
      <c r="O113" s="217"/>
      <c r="P113" s="201" t="s">
        <v>907</v>
      </c>
      <c r="Q113" s="90" t="s">
        <v>356</v>
      </c>
      <c r="R113" s="107" t="s">
        <v>905</v>
      </c>
      <c r="S113" s="106"/>
      <c r="T113" s="217"/>
      <c r="U113" s="201" t="s">
        <v>908</v>
      </c>
      <c r="V113" s="90" t="s">
        <v>357</v>
      </c>
      <c r="W113" s="350" t="s">
        <v>439</v>
      </c>
      <c r="X113" s="329" t="s">
        <v>909</v>
      </c>
      <c r="Y113" s="282"/>
      <c r="Z113" s="350"/>
      <c r="AA113" s="90"/>
      <c r="AB113" s="350"/>
      <c r="AC113" s="432" t="s">
        <v>1439</v>
      </c>
      <c r="AD113" s="282"/>
    </row>
    <row r="114" spans="1:16317" s="17" customFormat="1" ht="409.6" customHeight="1">
      <c r="A114" s="480"/>
      <c r="B114" s="237" t="s">
        <v>1444</v>
      </c>
      <c r="C114" s="175" t="s">
        <v>1445</v>
      </c>
      <c r="D114" s="211" t="s">
        <v>1446</v>
      </c>
      <c r="E114" s="211" t="s">
        <v>1425</v>
      </c>
      <c r="F114" s="211" t="s">
        <v>1447</v>
      </c>
      <c r="G114" s="212" t="s">
        <v>1448</v>
      </c>
      <c r="H114" s="198" t="s">
        <v>5</v>
      </c>
      <c r="I114" s="198"/>
      <c r="J114" s="198"/>
      <c r="K114" s="201" t="s">
        <v>904</v>
      </c>
      <c r="L114" s="90" t="s">
        <v>357</v>
      </c>
      <c r="M114" s="107" t="s">
        <v>905</v>
      </c>
      <c r="N114" s="106" t="s">
        <v>1428</v>
      </c>
      <c r="O114" s="217"/>
      <c r="P114" s="201" t="s">
        <v>907</v>
      </c>
      <c r="Q114" s="90" t="s">
        <v>356</v>
      </c>
      <c r="R114" s="107" t="s">
        <v>905</v>
      </c>
      <c r="S114" s="106"/>
      <c r="T114" s="217"/>
      <c r="U114" s="201" t="s">
        <v>908</v>
      </c>
      <c r="V114" s="90" t="s">
        <v>357</v>
      </c>
      <c r="W114" s="350" t="s">
        <v>439</v>
      </c>
      <c r="X114" s="329" t="s">
        <v>1449</v>
      </c>
      <c r="Y114" s="282"/>
      <c r="Z114" s="273" t="s">
        <v>339</v>
      </c>
      <c r="AA114" s="90" t="s">
        <v>356</v>
      </c>
      <c r="AB114" s="350" t="s">
        <v>382</v>
      </c>
      <c r="AC114" s="432"/>
      <c r="AD114" s="282"/>
    </row>
    <row r="115" spans="1:16317" s="17" customFormat="1" ht="409.6" customHeight="1">
      <c r="A115" s="480"/>
      <c r="B115" s="214" t="s">
        <v>1450</v>
      </c>
      <c r="C115" s="215" t="s">
        <v>1451</v>
      </c>
      <c r="D115" s="211" t="s">
        <v>1452</v>
      </c>
      <c r="E115" s="211" t="s">
        <v>1425</v>
      </c>
      <c r="F115" s="211" t="s">
        <v>1453</v>
      </c>
      <c r="G115" s="212" t="s">
        <v>1454</v>
      </c>
      <c r="H115" s="198" t="s">
        <v>5</v>
      </c>
      <c r="I115" s="216" t="s">
        <v>527</v>
      </c>
      <c r="J115" s="198"/>
      <c r="K115" s="201" t="s">
        <v>904</v>
      </c>
      <c r="L115" s="90" t="s">
        <v>357</v>
      </c>
      <c r="M115" s="107" t="s">
        <v>905</v>
      </c>
      <c r="N115" s="106" t="s">
        <v>1428</v>
      </c>
      <c r="O115" s="217"/>
      <c r="P115" s="201" t="s">
        <v>907</v>
      </c>
      <c r="Q115" s="90" t="s">
        <v>356</v>
      </c>
      <c r="R115" s="107" t="s">
        <v>905</v>
      </c>
      <c r="S115" s="106"/>
      <c r="T115" s="217"/>
      <c r="U115" s="201" t="s">
        <v>908</v>
      </c>
      <c r="V115" s="90" t="s">
        <v>356</v>
      </c>
      <c r="W115" s="350" t="s">
        <v>439</v>
      </c>
      <c r="X115" s="329"/>
      <c r="Y115" s="282"/>
      <c r="Z115" s="273"/>
      <c r="AA115" s="90"/>
      <c r="AB115" s="350"/>
      <c r="AC115" s="432" t="s">
        <v>1439</v>
      </c>
      <c r="AD115" s="282"/>
    </row>
    <row r="116" spans="1:16317" s="17" customFormat="1" ht="409.6" customHeight="1">
      <c r="A116" s="480"/>
      <c r="B116" s="214" t="s">
        <v>1450</v>
      </c>
      <c r="C116" s="215" t="s">
        <v>1455</v>
      </c>
      <c r="D116" s="211" t="s">
        <v>1456</v>
      </c>
      <c r="E116" s="211" t="s">
        <v>1425</v>
      </c>
      <c r="F116" s="211" t="s">
        <v>1457</v>
      </c>
      <c r="G116" s="212" t="s">
        <v>1454</v>
      </c>
      <c r="H116" s="198" t="s">
        <v>3</v>
      </c>
      <c r="I116" s="216" t="s">
        <v>527</v>
      </c>
      <c r="J116" s="198"/>
      <c r="K116" s="201" t="s">
        <v>904</v>
      </c>
      <c r="L116" s="90" t="s">
        <v>357</v>
      </c>
      <c r="M116" s="107" t="s">
        <v>905</v>
      </c>
      <c r="N116" s="106" t="s">
        <v>1428</v>
      </c>
      <c r="O116" s="217"/>
      <c r="P116" s="201" t="s">
        <v>907</v>
      </c>
      <c r="Q116" s="90" t="s">
        <v>356</v>
      </c>
      <c r="R116" s="107" t="s">
        <v>905</v>
      </c>
      <c r="S116" s="106"/>
      <c r="T116" s="217"/>
      <c r="U116" s="201" t="s">
        <v>908</v>
      </c>
      <c r="V116" s="90" t="s">
        <v>356</v>
      </c>
      <c r="W116" s="350" t="s">
        <v>439</v>
      </c>
      <c r="X116" s="329"/>
      <c r="Y116" s="282"/>
      <c r="Z116" s="273" t="s">
        <v>339</v>
      </c>
      <c r="AA116" s="90" t="s">
        <v>356</v>
      </c>
      <c r="AB116" s="350" t="s">
        <v>382</v>
      </c>
      <c r="AC116" s="432"/>
      <c r="AD116" s="282"/>
    </row>
    <row r="117" spans="1:16317" s="17" customFormat="1" ht="97.9" customHeight="1">
      <c r="A117" s="480"/>
      <c r="B117" s="214" t="s">
        <v>1450</v>
      </c>
      <c r="C117" s="215" t="s">
        <v>1458</v>
      </c>
      <c r="D117" s="211" t="s">
        <v>1459</v>
      </c>
      <c r="E117" s="211" t="s">
        <v>1425</v>
      </c>
      <c r="F117" s="211" t="s">
        <v>1460</v>
      </c>
      <c r="G117" s="212" t="s">
        <v>1461</v>
      </c>
      <c r="H117" s="198" t="s">
        <v>5</v>
      </c>
      <c r="I117" s="198"/>
      <c r="J117" s="198"/>
      <c r="K117" s="201" t="s">
        <v>904</v>
      </c>
      <c r="L117" s="90" t="s">
        <v>357</v>
      </c>
      <c r="M117" s="107" t="s">
        <v>905</v>
      </c>
      <c r="N117" s="106" t="s">
        <v>1428</v>
      </c>
      <c r="O117" s="217"/>
      <c r="P117" s="201" t="s">
        <v>907</v>
      </c>
      <c r="Q117" s="90" t="s">
        <v>356</v>
      </c>
      <c r="R117" s="107" t="s">
        <v>905</v>
      </c>
      <c r="S117" s="106"/>
      <c r="T117" s="217"/>
      <c r="U117" s="201" t="s">
        <v>908</v>
      </c>
      <c r="V117" s="90" t="s">
        <v>356</v>
      </c>
      <c r="W117" s="350" t="s">
        <v>439</v>
      </c>
      <c r="X117" s="329"/>
      <c r="Y117" s="282"/>
      <c r="Z117" s="273"/>
      <c r="AA117" s="90"/>
      <c r="AB117" s="350"/>
      <c r="AC117" s="432" t="s">
        <v>1439</v>
      </c>
      <c r="AD117" s="282"/>
    </row>
    <row r="118" spans="1:16317" s="17" customFormat="1" ht="68.25" customHeight="1">
      <c r="A118" s="480"/>
      <c r="B118" s="228" t="s">
        <v>1462</v>
      </c>
      <c r="C118" s="215" t="s">
        <v>1463</v>
      </c>
      <c r="D118" s="215" t="s">
        <v>1464</v>
      </c>
      <c r="E118" s="215" t="s">
        <v>1432</v>
      </c>
      <c r="F118" s="215" t="s">
        <v>1465</v>
      </c>
      <c r="G118" s="238" t="s">
        <v>1466</v>
      </c>
      <c r="H118" s="210" t="s">
        <v>5</v>
      </c>
      <c r="I118" s="210"/>
      <c r="J118" s="210"/>
      <c r="K118" s="201" t="s">
        <v>904</v>
      </c>
      <c r="L118" s="90" t="s">
        <v>357</v>
      </c>
      <c r="M118" s="107" t="s">
        <v>905</v>
      </c>
      <c r="N118" s="106" t="s">
        <v>1428</v>
      </c>
      <c r="O118" s="105"/>
      <c r="P118" s="201" t="s">
        <v>907</v>
      </c>
      <c r="Q118" s="90" t="s">
        <v>356</v>
      </c>
      <c r="R118" s="107" t="s">
        <v>905</v>
      </c>
      <c r="S118" s="106"/>
      <c r="T118" s="105"/>
      <c r="U118" s="201" t="s">
        <v>908</v>
      </c>
      <c r="V118" s="90" t="s">
        <v>357</v>
      </c>
      <c r="W118" s="350" t="s">
        <v>439</v>
      </c>
      <c r="X118" s="329" t="s">
        <v>1467</v>
      </c>
      <c r="Y118" s="383"/>
      <c r="Z118" s="273"/>
      <c r="AA118" s="90"/>
      <c r="AB118" s="350"/>
      <c r="AC118" s="432" t="s">
        <v>1439</v>
      </c>
      <c r="AD118" s="383"/>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61"/>
      <c r="DP118" s="61"/>
      <c r="DQ118" s="61"/>
      <c r="DR118" s="61"/>
      <c r="DS118" s="61"/>
      <c r="DT118" s="61"/>
      <c r="DU118" s="61"/>
      <c r="DV118" s="61"/>
      <c r="DW118" s="61"/>
      <c r="DX118" s="61"/>
      <c r="DY118" s="61"/>
      <c r="DZ118" s="61"/>
      <c r="EA118" s="61"/>
      <c r="EB118" s="61"/>
      <c r="EC118" s="61"/>
      <c r="ED118" s="61"/>
      <c r="EE118" s="61"/>
      <c r="EF118" s="61"/>
      <c r="EG118" s="61"/>
      <c r="EH118" s="61"/>
      <c r="EI118" s="61"/>
      <c r="EJ118" s="61"/>
      <c r="EK118" s="61"/>
      <c r="EL118" s="61"/>
      <c r="EM118" s="61"/>
      <c r="EN118" s="61"/>
      <c r="EO118" s="61"/>
      <c r="EP118" s="61"/>
      <c r="EQ118" s="61"/>
      <c r="ER118" s="61"/>
      <c r="ES118" s="61"/>
      <c r="ET118" s="61"/>
      <c r="EU118" s="61"/>
      <c r="EV118" s="61"/>
      <c r="EW118" s="61"/>
      <c r="EX118" s="61"/>
      <c r="EY118" s="61"/>
      <c r="EZ118" s="61"/>
      <c r="FA118" s="61"/>
      <c r="FB118" s="61"/>
      <c r="FC118" s="61"/>
      <c r="FD118" s="61"/>
      <c r="FE118" s="61"/>
      <c r="FF118" s="61"/>
      <c r="FG118" s="61"/>
      <c r="FH118" s="61"/>
      <c r="FI118" s="61"/>
      <c r="FJ118" s="61"/>
      <c r="FK118" s="61"/>
      <c r="FL118" s="61"/>
      <c r="FM118" s="61"/>
      <c r="FN118" s="61"/>
      <c r="FO118" s="61"/>
      <c r="FP118" s="61"/>
      <c r="FQ118" s="61"/>
      <c r="FR118" s="61"/>
      <c r="FS118" s="61"/>
      <c r="FT118" s="61"/>
      <c r="FU118" s="61"/>
      <c r="FV118" s="61"/>
      <c r="FW118" s="61"/>
      <c r="FX118" s="61"/>
      <c r="FY118" s="61"/>
      <c r="FZ118" s="61"/>
      <c r="GA118" s="61"/>
      <c r="GB118" s="61"/>
      <c r="GC118" s="61"/>
      <c r="GD118" s="61"/>
      <c r="GE118" s="61"/>
      <c r="GF118" s="61"/>
      <c r="GG118" s="61"/>
      <c r="GH118" s="61"/>
      <c r="GI118" s="61"/>
      <c r="GJ118" s="61"/>
      <c r="GK118" s="61"/>
      <c r="GL118" s="61"/>
      <c r="GM118" s="61"/>
      <c r="GN118" s="61"/>
      <c r="GO118" s="61"/>
      <c r="GP118" s="61"/>
      <c r="GQ118" s="61"/>
      <c r="GR118" s="61"/>
      <c r="GS118" s="61"/>
      <c r="GT118" s="61"/>
      <c r="GU118" s="61"/>
      <c r="GV118" s="61"/>
      <c r="GW118" s="61"/>
      <c r="GX118" s="61"/>
      <c r="GY118" s="61"/>
      <c r="GZ118" s="61"/>
      <c r="HA118" s="61"/>
      <c r="HB118" s="61"/>
      <c r="HC118" s="61"/>
      <c r="HD118" s="61"/>
      <c r="HE118" s="61"/>
      <c r="HF118" s="61"/>
      <c r="HG118" s="61"/>
      <c r="HH118" s="61"/>
      <c r="HI118" s="61"/>
      <c r="HJ118" s="61"/>
      <c r="HK118" s="61"/>
      <c r="HL118" s="61"/>
      <c r="HM118" s="61"/>
      <c r="HN118" s="61"/>
      <c r="HO118" s="61"/>
      <c r="HP118" s="61"/>
      <c r="HQ118" s="61"/>
      <c r="HR118" s="61"/>
      <c r="HS118" s="61"/>
      <c r="HT118" s="61"/>
      <c r="HU118" s="61"/>
      <c r="HV118" s="61"/>
      <c r="HW118" s="61"/>
      <c r="HX118" s="61"/>
      <c r="HY118" s="61"/>
      <c r="HZ118" s="61"/>
      <c r="IA118" s="61"/>
      <c r="IB118" s="61"/>
      <c r="IC118" s="61"/>
      <c r="ID118" s="61"/>
      <c r="IE118" s="61"/>
      <c r="IF118" s="61"/>
      <c r="IG118" s="61"/>
      <c r="IH118" s="61"/>
      <c r="II118" s="61"/>
      <c r="IJ118" s="61"/>
      <c r="IK118" s="61"/>
      <c r="IL118" s="61"/>
      <c r="IM118" s="61"/>
      <c r="IN118" s="61"/>
      <c r="IO118" s="61"/>
      <c r="IP118" s="61"/>
      <c r="IQ118" s="61"/>
      <c r="IR118" s="61"/>
      <c r="IS118" s="61"/>
      <c r="IT118" s="61"/>
      <c r="IU118" s="61"/>
      <c r="IV118" s="61"/>
      <c r="IW118" s="61"/>
      <c r="IX118" s="61"/>
      <c r="IY118" s="61"/>
      <c r="IZ118" s="61"/>
      <c r="JA118" s="61"/>
      <c r="JB118" s="61"/>
      <c r="JC118" s="61"/>
      <c r="JD118" s="61"/>
      <c r="JE118" s="61"/>
      <c r="JF118" s="61"/>
      <c r="JG118" s="61"/>
      <c r="JH118" s="61"/>
      <c r="JI118" s="61"/>
      <c r="JJ118" s="61"/>
      <c r="JK118" s="61"/>
      <c r="JL118" s="61"/>
      <c r="JM118" s="61"/>
      <c r="JN118" s="61"/>
      <c r="JO118" s="61"/>
      <c r="JP118" s="61"/>
      <c r="JQ118" s="61"/>
      <c r="JR118" s="61"/>
      <c r="JS118" s="61"/>
      <c r="JT118" s="61"/>
      <c r="JU118" s="61"/>
      <c r="JV118" s="61"/>
      <c r="JW118" s="61"/>
      <c r="JX118" s="61"/>
      <c r="JY118" s="61"/>
      <c r="JZ118" s="61"/>
      <c r="KA118" s="61"/>
      <c r="KB118" s="61"/>
      <c r="KC118" s="61"/>
      <c r="KD118" s="61"/>
      <c r="KE118" s="61"/>
      <c r="KF118" s="61"/>
      <c r="KG118" s="61"/>
      <c r="KH118" s="61"/>
      <c r="KI118" s="61"/>
      <c r="KJ118" s="61"/>
      <c r="KK118" s="61"/>
      <c r="KL118" s="61"/>
      <c r="KM118" s="61"/>
      <c r="KN118" s="61"/>
      <c r="KO118" s="61"/>
      <c r="KP118" s="61"/>
      <c r="KQ118" s="61"/>
      <c r="KR118" s="61"/>
      <c r="KS118" s="61"/>
      <c r="KT118" s="61"/>
      <c r="KU118" s="61"/>
      <c r="KV118" s="61"/>
      <c r="KW118" s="61"/>
      <c r="KX118" s="61"/>
      <c r="KY118" s="61"/>
      <c r="KZ118" s="61"/>
      <c r="LA118" s="61"/>
      <c r="LB118" s="61"/>
      <c r="LC118" s="61"/>
      <c r="LD118" s="61"/>
      <c r="LE118" s="61"/>
      <c r="LF118" s="61"/>
      <c r="LG118" s="61"/>
      <c r="LH118" s="61"/>
      <c r="LI118" s="61"/>
      <c r="LJ118" s="61"/>
      <c r="LK118" s="61"/>
      <c r="LL118" s="61"/>
      <c r="LM118" s="61"/>
      <c r="LN118" s="61"/>
      <c r="LO118" s="61"/>
      <c r="LP118" s="61"/>
      <c r="LQ118" s="61"/>
      <c r="LR118" s="61"/>
      <c r="LS118" s="61"/>
      <c r="LT118" s="61"/>
      <c r="LU118" s="61"/>
      <c r="LV118" s="61"/>
      <c r="LW118" s="61"/>
      <c r="LX118" s="61"/>
      <c r="LY118" s="61"/>
      <c r="LZ118" s="61"/>
      <c r="MA118" s="61"/>
      <c r="MB118" s="61"/>
      <c r="MC118" s="61"/>
      <c r="MD118" s="61"/>
      <c r="ME118" s="61"/>
      <c r="MF118" s="61"/>
      <c r="MG118" s="61"/>
      <c r="MH118" s="61"/>
      <c r="MI118" s="61"/>
      <c r="MJ118" s="61"/>
      <c r="MK118" s="61"/>
      <c r="ML118" s="61"/>
      <c r="MM118" s="61"/>
      <c r="MN118" s="61"/>
      <c r="MO118" s="61"/>
      <c r="MP118" s="61"/>
      <c r="MQ118" s="61"/>
      <c r="MR118" s="61"/>
      <c r="MS118" s="61"/>
      <c r="MT118" s="61"/>
      <c r="MU118" s="61"/>
      <c r="MV118" s="61"/>
      <c r="MW118" s="61"/>
      <c r="MX118" s="61"/>
      <c r="MY118" s="61"/>
      <c r="MZ118" s="61"/>
      <c r="NA118" s="61"/>
      <c r="NB118" s="61"/>
      <c r="NC118" s="61"/>
      <c r="ND118" s="61"/>
      <c r="NE118" s="61"/>
      <c r="NF118" s="61"/>
      <c r="NG118" s="61"/>
      <c r="NH118" s="61"/>
      <c r="NI118" s="61"/>
      <c r="NJ118" s="61"/>
      <c r="NK118" s="61"/>
      <c r="NL118" s="61"/>
      <c r="NM118" s="61"/>
      <c r="NN118" s="61"/>
      <c r="NO118" s="61"/>
      <c r="NP118" s="61"/>
      <c r="NQ118" s="61"/>
      <c r="NR118" s="61"/>
      <c r="NS118" s="61"/>
      <c r="NT118" s="61"/>
      <c r="NU118" s="61"/>
      <c r="NV118" s="61"/>
      <c r="NW118" s="61"/>
      <c r="NX118" s="61"/>
      <c r="NY118" s="61"/>
      <c r="NZ118" s="61"/>
      <c r="OA118" s="61"/>
      <c r="OB118" s="61"/>
      <c r="OC118" s="61"/>
      <c r="OD118" s="61"/>
      <c r="OE118" s="61"/>
      <c r="OF118" s="61"/>
      <c r="OG118" s="61"/>
      <c r="OH118" s="61"/>
      <c r="OI118" s="61"/>
      <c r="OJ118" s="61"/>
      <c r="OK118" s="61"/>
      <c r="OL118" s="61"/>
      <c r="OM118" s="61"/>
      <c r="ON118" s="61"/>
      <c r="OO118" s="61"/>
      <c r="OP118" s="61"/>
      <c r="OQ118" s="61"/>
      <c r="OR118" s="61"/>
      <c r="OS118" s="61"/>
      <c r="OT118" s="61"/>
      <c r="OU118" s="61"/>
      <c r="OV118" s="61"/>
      <c r="OW118" s="61"/>
      <c r="OX118" s="61"/>
      <c r="OY118" s="61"/>
      <c r="OZ118" s="61"/>
      <c r="PA118" s="61"/>
      <c r="PB118" s="61"/>
      <c r="PC118" s="61"/>
      <c r="PD118" s="61"/>
      <c r="PE118" s="61"/>
      <c r="PF118" s="61"/>
      <c r="PG118" s="61"/>
      <c r="PH118" s="61"/>
      <c r="PI118" s="61"/>
      <c r="PJ118" s="61"/>
      <c r="PK118" s="61"/>
      <c r="PL118" s="61"/>
      <c r="PM118" s="61"/>
      <c r="PN118" s="61"/>
      <c r="PO118" s="61"/>
      <c r="PP118" s="61"/>
      <c r="PQ118" s="61"/>
      <c r="PR118" s="61"/>
      <c r="PS118" s="61"/>
      <c r="PT118" s="61"/>
      <c r="PU118" s="61"/>
      <c r="PV118" s="61"/>
      <c r="PW118" s="61"/>
      <c r="PX118" s="61"/>
      <c r="PY118" s="61"/>
      <c r="PZ118" s="61"/>
      <c r="QA118" s="61"/>
      <c r="QB118" s="61"/>
      <c r="QC118" s="61"/>
      <c r="QD118" s="61"/>
      <c r="QE118" s="61"/>
      <c r="QF118" s="61"/>
      <c r="QG118" s="61"/>
      <c r="QH118" s="61"/>
      <c r="QI118" s="61"/>
      <c r="QJ118" s="61"/>
      <c r="QK118" s="61"/>
      <c r="QL118" s="61"/>
      <c r="QM118" s="61"/>
      <c r="QN118" s="61"/>
      <c r="QO118" s="61"/>
      <c r="QP118" s="61"/>
      <c r="QQ118" s="61"/>
      <c r="QR118" s="61"/>
      <c r="QS118" s="61"/>
      <c r="QT118" s="61"/>
      <c r="QU118" s="61"/>
      <c r="QV118" s="61"/>
      <c r="QW118" s="61"/>
      <c r="QX118" s="61"/>
      <c r="QY118" s="61"/>
      <c r="QZ118" s="61"/>
      <c r="RA118" s="61"/>
      <c r="RB118" s="61"/>
      <c r="RC118" s="61"/>
      <c r="RD118" s="61"/>
      <c r="RE118" s="61"/>
      <c r="RF118" s="61"/>
      <c r="RG118" s="61"/>
      <c r="RH118" s="61"/>
      <c r="RI118" s="61"/>
      <c r="RJ118" s="61"/>
      <c r="RK118" s="61"/>
      <c r="RL118" s="61"/>
      <c r="RM118" s="61"/>
      <c r="RN118" s="61"/>
      <c r="RO118" s="61"/>
      <c r="RP118" s="61"/>
      <c r="RQ118" s="61"/>
      <c r="RR118" s="61"/>
      <c r="RS118" s="61"/>
      <c r="RT118" s="61"/>
      <c r="RU118" s="61"/>
      <c r="RV118" s="61"/>
      <c r="RW118" s="61"/>
      <c r="RX118" s="61"/>
      <c r="RY118" s="61"/>
      <c r="RZ118" s="61"/>
      <c r="SA118" s="61"/>
      <c r="SB118" s="61"/>
      <c r="SC118" s="61"/>
      <c r="SD118" s="61"/>
      <c r="SE118" s="61"/>
      <c r="SF118" s="61"/>
      <c r="SG118" s="61"/>
      <c r="SH118" s="61"/>
      <c r="SI118" s="61"/>
      <c r="SJ118" s="61"/>
      <c r="SK118" s="61"/>
      <c r="SL118" s="61"/>
      <c r="SM118" s="61"/>
      <c r="SN118" s="61"/>
      <c r="SO118" s="61"/>
      <c r="SP118" s="61"/>
      <c r="SQ118" s="61"/>
      <c r="SR118" s="61"/>
      <c r="SS118" s="61"/>
      <c r="ST118" s="61"/>
      <c r="SU118" s="61"/>
      <c r="SV118" s="61"/>
      <c r="SW118" s="61"/>
      <c r="SX118" s="61"/>
      <c r="SY118" s="61"/>
      <c r="SZ118" s="61"/>
      <c r="TA118" s="61"/>
      <c r="TB118" s="61"/>
      <c r="TC118" s="61"/>
      <c r="TD118" s="61"/>
      <c r="TE118" s="61"/>
      <c r="TF118" s="61"/>
      <c r="TG118" s="61"/>
      <c r="TH118" s="61"/>
      <c r="TI118" s="61"/>
      <c r="TJ118" s="61"/>
      <c r="TK118" s="61"/>
      <c r="TL118" s="61"/>
      <c r="TM118" s="61"/>
      <c r="TN118" s="61"/>
      <c r="TO118" s="61"/>
      <c r="TP118" s="61"/>
      <c r="TQ118" s="61"/>
      <c r="TR118" s="61"/>
      <c r="TS118" s="61"/>
      <c r="TT118" s="61"/>
      <c r="TU118" s="61"/>
      <c r="TV118" s="61"/>
      <c r="TW118" s="61"/>
      <c r="TX118" s="61"/>
      <c r="TY118" s="61"/>
      <c r="TZ118" s="61"/>
      <c r="UA118" s="61"/>
      <c r="UB118" s="61"/>
      <c r="UC118" s="61"/>
      <c r="UD118" s="61"/>
      <c r="UE118" s="61"/>
      <c r="UF118" s="61"/>
      <c r="UG118" s="61"/>
      <c r="UH118" s="61"/>
      <c r="UI118" s="61"/>
      <c r="UJ118" s="61"/>
      <c r="UK118" s="61"/>
      <c r="UL118" s="61"/>
      <c r="UM118" s="61"/>
      <c r="UN118" s="61"/>
      <c r="UO118" s="61"/>
      <c r="UP118" s="61"/>
      <c r="UQ118" s="61"/>
      <c r="UR118" s="61"/>
      <c r="US118" s="61"/>
      <c r="UT118" s="61"/>
      <c r="UU118" s="61"/>
      <c r="UV118" s="61"/>
      <c r="UW118" s="61"/>
      <c r="UX118" s="61"/>
      <c r="UY118" s="61"/>
      <c r="UZ118" s="61"/>
      <c r="VA118" s="61"/>
      <c r="VB118" s="61"/>
      <c r="VC118" s="61"/>
      <c r="VD118" s="61"/>
      <c r="VE118" s="61"/>
      <c r="VF118" s="61"/>
      <c r="VG118" s="61"/>
      <c r="VH118" s="61"/>
      <c r="VI118" s="61"/>
      <c r="VJ118" s="61"/>
      <c r="VK118" s="61"/>
      <c r="VL118" s="61"/>
      <c r="VM118" s="61"/>
      <c r="VN118" s="61"/>
      <c r="VO118" s="61"/>
      <c r="VP118" s="61"/>
      <c r="VQ118" s="61"/>
      <c r="VR118" s="61"/>
      <c r="VS118" s="61"/>
      <c r="VT118" s="61"/>
      <c r="VU118" s="61"/>
      <c r="VV118" s="61"/>
      <c r="VW118" s="61"/>
      <c r="VX118" s="61"/>
      <c r="VY118" s="61"/>
      <c r="VZ118" s="61"/>
      <c r="WA118" s="61"/>
      <c r="WB118" s="61"/>
      <c r="WC118" s="61"/>
      <c r="WD118" s="61"/>
      <c r="WE118" s="61"/>
      <c r="WF118" s="61"/>
      <c r="WG118" s="61"/>
      <c r="WH118" s="61"/>
      <c r="WI118" s="61"/>
      <c r="WJ118" s="61"/>
      <c r="WK118" s="61"/>
      <c r="WL118" s="61"/>
      <c r="WM118" s="61"/>
      <c r="WN118" s="61"/>
      <c r="WO118" s="61"/>
      <c r="WP118" s="61"/>
      <c r="WQ118" s="61"/>
      <c r="WR118" s="61"/>
      <c r="WS118" s="61"/>
      <c r="WT118" s="61"/>
      <c r="WU118" s="61"/>
      <c r="WV118" s="61"/>
      <c r="WW118" s="61"/>
      <c r="WX118" s="61"/>
      <c r="WY118" s="61"/>
      <c r="WZ118" s="61"/>
      <c r="XA118" s="61"/>
      <c r="XB118" s="61"/>
      <c r="XC118" s="61"/>
      <c r="XD118" s="61"/>
      <c r="XE118" s="61"/>
      <c r="XF118" s="61"/>
      <c r="XG118" s="61"/>
      <c r="XH118" s="61"/>
      <c r="XI118" s="61"/>
      <c r="XJ118" s="61"/>
      <c r="XK118" s="61"/>
      <c r="XL118" s="61"/>
      <c r="XM118" s="61"/>
      <c r="XN118" s="61"/>
      <c r="XO118" s="61"/>
      <c r="XP118" s="61"/>
      <c r="XQ118" s="61"/>
      <c r="XR118" s="61"/>
      <c r="XS118" s="61"/>
      <c r="XT118" s="61"/>
      <c r="XU118" s="61"/>
      <c r="XV118" s="61"/>
      <c r="XW118" s="61"/>
      <c r="XX118" s="61"/>
      <c r="XY118" s="61"/>
      <c r="XZ118" s="61"/>
      <c r="YA118" s="61"/>
      <c r="YB118" s="61"/>
      <c r="YC118" s="61"/>
      <c r="YD118" s="61"/>
      <c r="YE118" s="61"/>
      <c r="YF118" s="61"/>
      <c r="YG118" s="61"/>
      <c r="YH118" s="61"/>
      <c r="YI118" s="61"/>
      <c r="YJ118" s="61"/>
      <c r="YK118" s="61"/>
      <c r="YL118" s="61"/>
      <c r="YM118" s="61"/>
      <c r="YN118" s="61"/>
      <c r="YO118" s="61"/>
      <c r="YP118" s="61"/>
      <c r="YQ118" s="61"/>
      <c r="YR118" s="61"/>
      <c r="YS118" s="61"/>
      <c r="YT118" s="61"/>
      <c r="YU118" s="61"/>
      <c r="YV118" s="61"/>
      <c r="YW118" s="61"/>
      <c r="YX118" s="61"/>
      <c r="YY118" s="61"/>
      <c r="YZ118" s="61"/>
      <c r="ZA118" s="61"/>
      <c r="ZB118" s="61"/>
      <c r="ZC118" s="61"/>
      <c r="ZD118" s="61"/>
      <c r="ZE118" s="61"/>
      <c r="ZF118" s="61"/>
      <c r="ZG118" s="61"/>
      <c r="ZH118" s="61"/>
      <c r="ZI118" s="61"/>
      <c r="ZJ118" s="61"/>
      <c r="ZK118" s="61"/>
      <c r="ZL118" s="61"/>
      <c r="ZM118" s="61"/>
      <c r="ZN118" s="61"/>
      <c r="ZO118" s="61"/>
      <c r="ZP118" s="61"/>
      <c r="ZQ118" s="61"/>
      <c r="ZR118" s="61"/>
      <c r="ZS118" s="61"/>
      <c r="ZT118" s="61"/>
      <c r="ZU118" s="61"/>
      <c r="ZV118" s="61"/>
      <c r="ZW118" s="61"/>
      <c r="ZX118" s="61"/>
      <c r="ZY118" s="61"/>
      <c r="ZZ118" s="61"/>
      <c r="AAA118" s="61"/>
      <c r="AAB118" s="61"/>
      <c r="AAC118" s="61"/>
      <c r="AAD118" s="61"/>
      <c r="AAE118" s="61"/>
      <c r="AAF118" s="61"/>
      <c r="AAG118" s="61"/>
      <c r="AAH118" s="61"/>
      <c r="AAI118" s="61"/>
      <c r="AAJ118" s="61"/>
      <c r="AAK118" s="61"/>
      <c r="AAL118" s="61"/>
      <c r="AAM118" s="61"/>
      <c r="AAN118" s="61"/>
      <c r="AAO118" s="61"/>
      <c r="AAP118" s="61"/>
      <c r="AAQ118" s="61"/>
      <c r="AAR118" s="61"/>
      <c r="AAS118" s="61"/>
      <c r="AAT118" s="61"/>
      <c r="AAU118" s="61"/>
      <c r="AAV118" s="61"/>
      <c r="AAW118" s="61"/>
      <c r="AAX118" s="61"/>
      <c r="AAY118" s="61"/>
      <c r="AAZ118" s="61"/>
      <c r="ABA118" s="61"/>
      <c r="ABB118" s="61"/>
      <c r="ABC118" s="61"/>
      <c r="ABD118" s="61"/>
      <c r="ABE118" s="61"/>
      <c r="ABF118" s="61"/>
      <c r="ABG118" s="61"/>
      <c r="ABH118" s="61"/>
      <c r="ABI118" s="61"/>
      <c r="ABJ118" s="61"/>
      <c r="ABK118" s="61"/>
      <c r="ABL118" s="61"/>
      <c r="ABM118" s="61"/>
      <c r="ABN118" s="61"/>
      <c r="ABO118" s="61"/>
      <c r="ABP118" s="61"/>
      <c r="ABQ118" s="61"/>
      <c r="ABR118" s="61"/>
      <c r="ABS118" s="61"/>
      <c r="ABT118" s="61"/>
      <c r="ABU118" s="61"/>
      <c r="ABV118" s="61"/>
      <c r="ABW118" s="61"/>
      <c r="ABX118" s="61"/>
      <c r="ABY118" s="61"/>
      <c r="ABZ118" s="61"/>
      <c r="ACA118" s="61"/>
      <c r="ACB118" s="61"/>
      <c r="ACC118" s="61"/>
      <c r="ACD118" s="61"/>
      <c r="ACE118" s="61"/>
      <c r="ACF118" s="61"/>
      <c r="ACG118" s="61"/>
      <c r="ACH118" s="61"/>
      <c r="ACI118" s="61"/>
      <c r="ACJ118" s="61"/>
      <c r="ACK118" s="61"/>
      <c r="ACL118" s="61"/>
      <c r="ACM118" s="61"/>
      <c r="ACN118" s="61"/>
      <c r="ACO118" s="61"/>
      <c r="ACP118" s="61"/>
      <c r="ACQ118" s="61"/>
      <c r="ACR118" s="61"/>
      <c r="ACS118" s="61"/>
      <c r="ACT118" s="61"/>
      <c r="ACU118" s="61"/>
      <c r="ACV118" s="61"/>
      <c r="ACW118" s="61"/>
      <c r="ACX118" s="61"/>
      <c r="ACY118" s="61"/>
      <c r="ACZ118" s="61"/>
      <c r="ADA118" s="61"/>
      <c r="ADB118" s="61"/>
      <c r="ADC118" s="61"/>
      <c r="ADD118" s="61"/>
      <c r="ADE118" s="61"/>
      <c r="ADF118" s="61"/>
      <c r="ADG118" s="61"/>
      <c r="ADH118" s="61"/>
      <c r="ADI118" s="61"/>
      <c r="ADJ118" s="61"/>
      <c r="ADK118" s="61"/>
      <c r="ADL118" s="61"/>
      <c r="ADM118" s="61"/>
      <c r="ADN118" s="61"/>
      <c r="ADO118" s="61"/>
      <c r="ADP118" s="61"/>
      <c r="ADQ118" s="61"/>
      <c r="ADR118" s="61"/>
      <c r="ADS118" s="61"/>
      <c r="ADT118" s="61"/>
      <c r="ADU118" s="61"/>
      <c r="ADV118" s="61"/>
      <c r="ADW118" s="61"/>
      <c r="ADX118" s="61"/>
      <c r="ADY118" s="61"/>
      <c r="ADZ118" s="61"/>
      <c r="AEA118" s="61"/>
      <c r="AEB118" s="61"/>
      <c r="AEC118" s="61"/>
      <c r="AED118" s="61"/>
      <c r="AEE118" s="61"/>
      <c r="AEF118" s="61"/>
      <c r="AEG118" s="61"/>
      <c r="AEH118" s="61"/>
      <c r="AEI118" s="61"/>
      <c r="AEJ118" s="61"/>
      <c r="AEK118" s="61"/>
      <c r="AEL118" s="61"/>
      <c r="AEM118" s="61"/>
      <c r="AEN118" s="61"/>
      <c r="AEO118" s="61"/>
      <c r="AEP118" s="61"/>
      <c r="AEQ118" s="61"/>
      <c r="AER118" s="61"/>
      <c r="AES118" s="61"/>
      <c r="AET118" s="61"/>
      <c r="AEU118" s="61"/>
      <c r="AEV118" s="61"/>
      <c r="AEW118" s="61"/>
      <c r="AEX118" s="61"/>
      <c r="AEY118" s="61"/>
      <c r="AEZ118" s="61"/>
      <c r="AFA118" s="61"/>
      <c r="AFB118" s="61"/>
      <c r="AFC118" s="61"/>
      <c r="AFD118" s="61"/>
      <c r="AFE118" s="61"/>
      <c r="AFF118" s="61"/>
      <c r="AFG118" s="61"/>
      <c r="AFH118" s="61"/>
      <c r="AFI118" s="61"/>
      <c r="AFJ118" s="61"/>
      <c r="AFK118" s="61"/>
      <c r="AFL118" s="61"/>
      <c r="AFM118" s="61"/>
      <c r="AFN118" s="61"/>
      <c r="AFO118" s="61"/>
      <c r="AFP118" s="61"/>
      <c r="AFQ118" s="61"/>
      <c r="AFR118" s="61"/>
      <c r="AFS118" s="61"/>
      <c r="AFT118" s="61"/>
      <c r="AFU118" s="61"/>
      <c r="AFV118" s="61"/>
      <c r="AFW118" s="61"/>
      <c r="AFX118" s="61"/>
      <c r="AFY118" s="61"/>
      <c r="AFZ118" s="61"/>
      <c r="AGA118" s="61"/>
      <c r="AGB118" s="61"/>
      <c r="AGC118" s="61"/>
      <c r="AGD118" s="61"/>
      <c r="AGE118" s="61"/>
      <c r="AGF118" s="61"/>
      <c r="AGG118" s="61"/>
      <c r="AGH118" s="61"/>
      <c r="AGI118" s="61"/>
      <c r="AGJ118" s="61"/>
      <c r="AGK118" s="61"/>
      <c r="AGL118" s="61"/>
      <c r="AGM118" s="61"/>
      <c r="AGN118" s="61"/>
      <c r="AGO118" s="61"/>
      <c r="AGP118" s="61"/>
      <c r="AGQ118" s="61"/>
      <c r="AGR118" s="61"/>
      <c r="AGS118" s="61"/>
      <c r="AGT118" s="61"/>
      <c r="AGU118" s="61"/>
      <c r="AGV118" s="61"/>
      <c r="AGW118" s="61"/>
      <c r="AGX118" s="61"/>
      <c r="AGY118" s="61"/>
      <c r="AGZ118" s="61"/>
      <c r="AHA118" s="61"/>
      <c r="AHB118" s="61"/>
      <c r="AHC118" s="61"/>
      <c r="AHD118" s="61"/>
      <c r="AHE118" s="61"/>
      <c r="AHF118" s="61"/>
      <c r="AHG118" s="61"/>
      <c r="AHH118" s="61"/>
      <c r="AHI118" s="61"/>
      <c r="AHJ118" s="61"/>
      <c r="AHK118" s="61"/>
      <c r="AHL118" s="61"/>
      <c r="AHM118" s="61"/>
      <c r="AHN118" s="61"/>
      <c r="AHO118" s="61"/>
      <c r="AHP118" s="61"/>
      <c r="AHQ118" s="61"/>
      <c r="AHR118" s="61"/>
      <c r="AHS118" s="61"/>
      <c r="AHT118" s="61"/>
      <c r="AHU118" s="61"/>
      <c r="AHV118" s="61"/>
      <c r="AHW118" s="61"/>
      <c r="AHX118" s="61"/>
      <c r="AHY118" s="61"/>
      <c r="AHZ118" s="61"/>
      <c r="AIA118" s="61"/>
      <c r="AIB118" s="61"/>
      <c r="AIC118" s="61"/>
      <c r="AID118" s="61"/>
      <c r="AIE118" s="61"/>
      <c r="AIF118" s="61"/>
      <c r="AIG118" s="61"/>
      <c r="AIH118" s="61"/>
      <c r="AII118" s="61"/>
      <c r="AIJ118" s="61"/>
      <c r="AIK118" s="61"/>
      <c r="AIL118" s="61"/>
      <c r="AIM118" s="61"/>
      <c r="AIN118" s="61"/>
      <c r="AIO118" s="61"/>
      <c r="AIP118" s="61"/>
      <c r="AIQ118" s="61"/>
      <c r="AIR118" s="61"/>
      <c r="AIS118" s="61"/>
      <c r="AIT118" s="61"/>
      <c r="AIU118" s="61"/>
      <c r="AIV118" s="61"/>
      <c r="AIW118" s="61"/>
      <c r="AIX118" s="61"/>
      <c r="AIY118" s="61"/>
      <c r="AIZ118" s="61"/>
      <c r="AJA118" s="61"/>
      <c r="AJB118" s="61"/>
      <c r="AJC118" s="61"/>
      <c r="AJD118" s="61"/>
      <c r="AJE118" s="61"/>
      <c r="AJF118" s="61"/>
      <c r="AJG118" s="61"/>
      <c r="AJH118" s="61"/>
      <c r="AJI118" s="61"/>
      <c r="AJJ118" s="61"/>
      <c r="AJK118" s="61"/>
      <c r="AJL118" s="61"/>
      <c r="AJM118" s="61"/>
      <c r="AJN118" s="61"/>
      <c r="AJO118" s="61"/>
      <c r="AJP118" s="61"/>
      <c r="AJQ118" s="61"/>
      <c r="AJR118" s="61"/>
      <c r="AJS118" s="61"/>
      <c r="AJT118" s="61"/>
      <c r="AJU118" s="61"/>
      <c r="AJV118" s="61"/>
      <c r="AJW118" s="61"/>
      <c r="AJX118" s="61"/>
      <c r="AJY118" s="61"/>
      <c r="AJZ118" s="61"/>
      <c r="AKA118" s="61"/>
      <c r="AKB118" s="61"/>
      <c r="AKC118" s="61"/>
      <c r="AKD118" s="61"/>
      <c r="AKE118" s="61"/>
      <c r="AKF118" s="61"/>
      <c r="AKG118" s="61"/>
      <c r="AKH118" s="61"/>
      <c r="AKI118" s="61"/>
      <c r="AKJ118" s="61"/>
      <c r="AKK118" s="61"/>
      <c r="AKL118" s="61"/>
      <c r="AKM118" s="61"/>
      <c r="AKN118" s="61"/>
      <c r="AKO118" s="61"/>
      <c r="AKP118" s="61"/>
      <c r="AKQ118" s="61"/>
      <c r="AKR118" s="61"/>
      <c r="AKS118" s="61"/>
      <c r="AKT118" s="61"/>
      <c r="AKU118" s="61"/>
      <c r="AKV118" s="61"/>
      <c r="AKW118" s="61"/>
      <c r="AKX118" s="61"/>
      <c r="AKY118" s="61"/>
      <c r="AKZ118" s="61"/>
      <c r="ALA118" s="61"/>
      <c r="ALB118" s="61"/>
      <c r="ALC118" s="61"/>
      <c r="ALD118" s="61"/>
      <c r="ALE118" s="61"/>
      <c r="ALF118" s="61"/>
      <c r="ALG118" s="61"/>
      <c r="ALH118" s="61"/>
      <c r="ALI118" s="61"/>
      <c r="ALJ118" s="61"/>
      <c r="ALK118" s="61"/>
      <c r="ALL118" s="61"/>
      <c r="ALM118" s="61"/>
      <c r="ALN118" s="61"/>
      <c r="ALO118" s="61"/>
      <c r="ALP118" s="61"/>
      <c r="ALQ118" s="61"/>
      <c r="ALR118" s="61"/>
      <c r="ALS118" s="61"/>
      <c r="ALT118" s="61"/>
      <c r="ALU118" s="61"/>
      <c r="ALV118" s="61"/>
      <c r="ALW118" s="61"/>
      <c r="ALX118" s="61"/>
      <c r="ALY118" s="61"/>
      <c r="ALZ118" s="61"/>
      <c r="AMA118" s="61"/>
      <c r="AMB118" s="61"/>
      <c r="AMC118" s="61"/>
      <c r="AMD118" s="61"/>
      <c r="AME118" s="61"/>
      <c r="AMF118" s="61"/>
      <c r="AMG118" s="61"/>
      <c r="AMH118" s="61"/>
      <c r="AMI118" s="61"/>
      <c r="AMJ118" s="61"/>
      <c r="AMK118" s="61"/>
      <c r="AML118" s="61"/>
      <c r="AMM118" s="61"/>
      <c r="AMN118" s="61"/>
      <c r="AMO118" s="61"/>
      <c r="AMP118" s="61"/>
      <c r="AMQ118" s="61"/>
      <c r="AMR118" s="61"/>
      <c r="AMS118" s="61"/>
      <c r="AMT118" s="61"/>
      <c r="AMU118" s="61"/>
      <c r="AMV118" s="61"/>
      <c r="AMW118" s="61"/>
      <c r="AMX118" s="61"/>
      <c r="AMY118" s="61"/>
      <c r="AMZ118" s="61"/>
      <c r="ANA118" s="61"/>
      <c r="ANB118" s="61"/>
      <c r="ANC118" s="61"/>
      <c r="AND118" s="61"/>
      <c r="ANE118" s="61"/>
      <c r="ANF118" s="61"/>
      <c r="ANG118" s="61"/>
      <c r="ANH118" s="61"/>
      <c r="ANI118" s="61"/>
      <c r="ANJ118" s="61"/>
      <c r="ANK118" s="61"/>
      <c r="ANL118" s="61"/>
      <c r="ANM118" s="61"/>
      <c r="ANN118" s="61"/>
      <c r="ANO118" s="61"/>
      <c r="ANP118" s="61"/>
      <c r="ANQ118" s="61"/>
      <c r="ANR118" s="61"/>
      <c r="ANS118" s="61"/>
      <c r="ANT118" s="61"/>
      <c r="ANU118" s="61"/>
      <c r="ANV118" s="61"/>
      <c r="ANW118" s="61"/>
      <c r="ANX118" s="61"/>
      <c r="ANY118" s="61"/>
      <c r="ANZ118" s="61"/>
      <c r="AOA118" s="61"/>
      <c r="AOB118" s="61"/>
      <c r="AOC118" s="61"/>
      <c r="AOD118" s="61"/>
      <c r="AOE118" s="61"/>
      <c r="AOF118" s="61"/>
      <c r="AOG118" s="61"/>
      <c r="AOH118" s="61"/>
      <c r="AOI118" s="61"/>
      <c r="AOJ118" s="61"/>
      <c r="AOK118" s="61"/>
      <c r="AOL118" s="61"/>
      <c r="AOM118" s="61"/>
      <c r="AON118" s="61"/>
      <c r="AOO118" s="61"/>
      <c r="AOP118" s="61"/>
      <c r="AOQ118" s="61"/>
      <c r="AOR118" s="61"/>
      <c r="AOS118" s="61"/>
      <c r="AOT118" s="61"/>
      <c r="AOU118" s="61"/>
      <c r="AOV118" s="61"/>
      <c r="AOW118" s="61"/>
      <c r="AOX118" s="61"/>
      <c r="AOY118" s="61"/>
      <c r="AOZ118" s="61"/>
      <c r="APA118" s="61"/>
      <c r="APB118" s="61"/>
      <c r="APC118" s="61"/>
      <c r="APD118" s="61"/>
      <c r="APE118" s="61"/>
      <c r="APF118" s="61"/>
      <c r="APG118" s="61"/>
      <c r="APH118" s="61"/>
      <c r="API118" s="61"/>
      <c r="APJ118" s="61"/>
      <c r="APK118" s="61"/>
      <c r="APL118" s="61"/>
      <c r="APM118" s="61"/>
      <c r="APN118" s="61"/>
      <c r="APO118" s="61"/>
      <c r="APP118" s="61"/>
      <c r="APQ118" s="61"/>
      <c r="APR118" s="61"/>
      <c r="APS118" s="61"/>
      <c r="APT118" s="61"/>
      <c r="APU118" s="61"/>
      <c r="APV118" s="61"/>
      <c r="APW118" s="61"/>
      <c r="APX118" s="61"/>
      <c r="APY118" s="61"/>
      <c r="APZ118" s="61"/>
      <c r="AQA118" s="61"/>
      <c r="AQB118" s="61"/>
      <c r="AQC118" s="61"/>
      <c r="AQD118" s="61"/>
      <c r="AQE118" s="61"/>
      <c r="AQF118" s="61"/>
      <c r="AQG118" s="61"/>
      <c r="AQH118" s="61"/>
      <c r="AQI118" s="61"/>
      <c r="AQJ118" s="61"/>
      <c r="AQK118" s="61"/>
      <c r="AQL118" s="61"/>
      <c r="AQM118" s="61"/>
      <c r="AQN118" s="61"/>
      <c r="AQO118" s="61"/>
      <c r="AQP118" s="61"/>
      <c r="AQQ118" s="61"/>
      <c r="AQR118" s="61"/>
      <c r="AQS118" s="61"/>
      <c r="AQT118" s="61"/>
      <c r="AQU118" s="61"/>
      <c r="AQV118" s="61"/>
      <c r="AQW118" s="61"/>
      <c r="AQX118" s="61"/>
      <c r="AQY118" s="61"/>
      <c r="AQZ118" s="61"/>
      <c r="ARA118" s="61"/>
      <c r="ARB118" s="61"/>
      <c r="ARC118" s="61"/>
      <c r="ARD118" s="61"/>
      <c r="ARE118" s="61"/>
      <c r="ARF118" s="61"/>
      <c r="ARG118" s="61"/>
      <c r="ARH118" s="61"/>
      <c r="ARI118" s="61"/>
      <c r="ARJ118" s="61"/>
      <c r="ARK118" s="61"/>
      <c r="ARL118" s="61"/>
      <c r="ARM118" s="61"/>
      <c r="ARN118" s="61"/>
      <c r="ARO118" s="61"/>
      <c r="ARP118" s="61"/>
      <c r="ARQ118" s="61"/>
      <c r="ARR118" s="61"/>
      <c r="ARS118" s="61"/>
      <c r="ART118" s="61"/>
      <c r="ARU118" s="61"/>
      <c r="ARV118" s="61"/>
      <c r="ARW118" s="61"/>
      <c r="ARX118" s="61"/>
      <c r="ARY118" s="61"/>
      <c r="ARZ118" s="61"/>
      <c r="ASA118" s="61"/>
      <c r="ASB118" s="61"/>
      <c r="ASC118" s="61"/>
      <c r="ASD118" s="61"/>
      <c r="ASE118" s="61"/>
      <c r="ASF118" s="61"/>
      <c r="ASG118" s="61"/>
      <c r="ASH118" s="61"/>
      <c r="ASI118" s="61"/>
      <c r="ASJ118" s="61"/>
      <c r="ASK118" s="61"/>
      <c r="ASL118" s="61"/>
      <c r="ASM118" s="61"/>
      <c r="ASN118" s="61"/>
      <c r="ASO118" s="61"/>
      <c r="ASP118" s="61"/>
      <c r="ASQ118" s="61"/>
      <c r="ASR118" s="61"/>
      <c r="ASS118" s="61"/>
      <c r="AST118" s="61"/>
      <c r="ASU118" s="61"/>
      <c r="ASV118" s="61"/>
      <c r="ASW118" s="61"/>
      <c r="ASX118" s="61"/>
      <c r="ASY118" s="61"/>
      <c r="ASZ118" s="61"/>
      <c r="ATA118" s="61"/>
      <c r="ATB118" s="61"/>
      <c r="ATC118" s="61"/>
      <c r="ATD118" s="61"/>
      <c r="ATE118" s="61"/>
      <c r="ATF118" s="61"/>
      <c r="ATG118" s="61"/>
      <c r="ATH118" s="61"/>
      <c r="ATI118" s="61"/>
      <c r="ATJ118" s="61"/>
      <c r="ATK118" s="61"/>
      <c r="ATL118" s="61"/>
      <c r="ATM118" s="61"/>
      <c r="ATN118" s="61"/>
      <c r="ATO118" s="61"/>
      <c r="ATP118" s="61"/>
      <c r="ATQ118" s="61"/>
      <c r="ATR118" s="61"/>
      <c r="ATS118" s="61"/>
      <c r="ATT118" s="61"/>
      <c r="ATU118" s="61"/>
      <c r="ATV118" s="61"/>
      <c r="ATW118" s="61"/>
      <c r="ATX118" s="61"/>
      <c r="ATY118" s="61"/>
      <c r="ATZ118" s="61"/>
      <c r="AUA118" s="61"/>
      <c r="AUB118" s="61"/>
      <c r="AUC118" s="61"/>
      <c r="AUD118" s="61"/>
      <c r="AUE118" s="61"/>
      <c r="AUF118" s="61"/>
      <c r="AUG118" s="61"/>
      <c r="AUH118" s="61"/>
      <c r="AUI118" s="61"/>
      <c r="AUJ118" s="61"/>
      <c r="AUK118" s="61"/>
      <c r="AUL118" s="61"/>
      <c r="AUM118" s="61"/>
      <c r="AUN118" s="61"/>
      <c r="AUO118" s="61"/>
      <c r="AUP118" s="61"/>
      <c r="AUQ118" s="61"/>
      <c r="AUR118" s="61"/>
      <c r="AUS118" s="61"/>
      <c r="AUT118" s="61"/>
      <c r="AUU118" s="61"/>
      <c r="AUV118" s="61"/>
      <c r="AUW118" s="61"/>
      <c r="AUX118" s="61"/>
      <c r="AUY118" s="61"/>
      <c r="AUZ118" s="61"/>
      <c r="AVA118" s="61"/>
      <c r="AVB118" s="61"/>
      <c r="AVC118" s="61"/>
      <c r="AVD118" s="61"/>
      <c r="AVE118" s="61"/>
      <c r="AVF118" s="61"/>
      <c r="AVG118" s="61"/>
      <c r="AVH118" s="61"/>
      <c r="AVI118" s="61"/>
      <c r="AVJ118" s="61"/>
      <c r="AVK118" s="61"/>
      <c r="AVL118" s="61"/>
      <c r="AVM118" s="61"/>
      <c r="AVN118" s="61"/>
      <c r="AVO118" s="61"/>
      <c r="AVP118" s="61"/>
      <c r="AVQ118" s="61"/>
      <c r="AVR118" s="61"/>
      <c r="AVS118" s="61"/>
      <c r="AVT118" s="61"/>
      <c r="AVU118" s="61"/>
      <c r="AVV118" s="61"/>
      <c r="AVW118" s="61"/>
      <c r="AVX118" s="61"/>
      <c r="AVY118" s="61"/>
      <c r="AVZ118" s="61"/>
      <c r="AWA118" s="61"/>
      <c r="AWB118" s="61"/>
      <c r="AWC118" s="61"/>
      <c r="AWD118" s="61"/>
      <c r="AWE118" s="61"/>
      <c r="AWF118" s="61"/>
      <c r="AWG118" s="61"/>
      <c r="AWH118" s="61"/>
      <c r="AWI118" s="61"/>
      <c r="AWJ118" s="61"/>
      <c r="AWK118" s="61"/>
      <c r="AWL118" s="61"/>
      <c r="AWM118" s="61"/>
      <c r="AWN118" s="61"/>
      <c r="AWO118" s="61"/>
      <c r="AWP118" s="61"/>
      <c r="AWQ118" s="61"/>
      <c r="AWR118" s="61"/>
      <c r="AWS118" s="61"/>
      <c r="AWT118" s="61"/>
      <c r="AWU118" s="61"/>
      <c r="AWV118" s="61"/>
      <c r="AWW118" s="61"/>
      <c r="AWX118" s="61"/>
      <c r="AWY118" s="61"/>
      <c r="AWZ118" s="61"/>
      <c r="AXA118" s="61"/>
      <c r="AXB118" s="61"/>
      <c r="AXC118" s="61"/>
      <c r="AXD118" s="61"/>
      <c r="AXE118" s="61"/>
      <c r="AXF118" s="61"/>
      <c r="AXG118" s="61"/>
      <c r="AXH118" s="61"/>
      <c r="AXI118" s="61"/>
      <c r="AXJ118" s="61"/>
      <c r="AXK118" s="61"/>
      <c r="AXL118" s="61"/>
      <c r="AXM118" s="61"/>
      <c r="AXN118" s="61"/>
      <c r="AXO118" s="61"/>
      <c r="AXP118" s="61"/>
      <c r="AXQ118" s="61"/>
      <c r="AXR118" s="61"/>
      <c r="AXS118" s="61"/>
      <c r="AXT118" s="61"/>
      <c r="AXU118" s="61"/>
      <c r="AXV118" s="61"/>
      <c r="AXW118" s="61"/>
      <c r="AXX118" s="61"/>
      <c r="AXY118" s="61"/>
      <c r="AXZ118" s="61"/>
      <c r="AYA118" s="61"/>
      <c r="AYB118" s="61"/>
      <c r="AYC118" s="61"/>
      <c r="AYD118" s="61"/>
      <c r="AYE118" s="61"/>
      <c r="AYF118" s="61"/>
      <c r="AYG118" s="61"/>
      <c r="AYH118" s="61"/>
      <c r="AYI118" s="61"/>
      <c r="AYJ118" s="61"/>
      <c r="AYK118" s="61"/>
      <c r="AYL118" s="61"/>
      <c r="AYM118" s="61"/>
      <c r="AYN118" s="61"/>
      <c r="AYO118" s="61"/>
      <c r="AYP118" s="61"/>
      <c r="AYQ118" s="61"/>
      <c r="AYR118" s="61"/>
      <c r="AYS118" s="61"/>
      <c r="AYT118" s="61"/>
      <c r="AYU118" s="61"/>
      <c r="AYV118" s="61"/>
      <c r="AYW118" s="61"/>
      <c r="AYX118" s="61"/>
      <c r="AYY118" s="61"/>
      <c r="AYZ118" s="61"/>
      <c r="AZA118" s="61"/>
      <c r="AZB118" s="61"/>
      <c r="AZC118" s="61"/>
      <c r="AZD118" s="61"/>
      <c r="AZE118" s="61"/>
      <c r="AZF118" s="61"/>
      <c r="AZG118" s="61"/>
      <c r="AZH118" s="61"/>
      <c r="AZI118" s="61"/>
      <c r="AZJ118" s="61"/>
      <c r="AZK118" s="61"/>
      <c r="AZL118" s="61"/>
      <c r="AZM118" s="61"/>
      <c r="AZN118" s="61"/>
      <c r="AZO118" s="61"/>
      <c r="AZP118" s="61"/>
      <c r="AZQ118" s="61"/>
      <c r="AZR118" s="61"/>
      <c r="AZS118" s="61"/>
      <c r="AZT118" s="61"/>
      <c r="AZU118" s="61"/>
      <c r="AZV118" s="61"/>
      <c r="AZW118" s="61"/>
      <c r="AZX118" s="61"/>
      <c r="AZY118" s="61"/>
      <c r="AZZ118" s="61"/>
      <c r="BAA118" s="61"/>
      <c r="BAB118" s="61"/>
      <c r="BAC118" s="61"/>
      <c r="BAD118" s="61"/>
      <c r="BAE118" s="61"/>
      <c r="BAF118" s="61"/>
      <c r="BAG118" s="61"/>
      <c r="BAH118" s="61"/>
      <c r="BAI118" s="61"/>
      <c r="BAJ118" s="61"/>
      <c r="BAK118" s="61"/>
      <c r="BAL118" s="61"/>
      <c r="BAM118" s="61"/>
      <c r="BAN118" s="61"/>
      <c r="BAO118" s="61"/>
      <c r="BAP118" s="61"/>
      <c r="BAQ118" s="61"/>
      <c r="BAR118" s="61"/>
      <c r="BAS118" s="61"/>
      <c r="BAT118" s="61"/>
      <c r="BAU118" s="61"/>
      <c r="BAV118" s="61"/>
      <c r="BAW118" s="61"/>
      <c r="BAX118" s="61"/>
      <c r="BAY118" s="61"/>
      <c r="BAZ118" s="61"/>
      <c r="BBA118" s="61"/>
      <c r="BBB118" s="61"/>
      <c r="BBC118" s="61"/>
      <c r="BBD118" s="61"/>
      <c r="BBE118" s="61"/>
      <c r="BBF118" s="61"/>
      <c r="BBG118" s="61"/>
      <c r="BBH118" s="61"/>
      <c r="BBI118" s="61"/>
      <c r="BBJ118" s="61"/>
      <c r="BBK118" s="61"/>
      <c r="BBL118" s="61"/>
      <c r="BBM118" s="61"/>
      <c r="BBN118" s="61"/>
      <c r="BBO118" s="61"/>
      <c r="BBP118" s="61"/>
      <c r="BBQ118" s="61"/>
      <c r="BBR118" s="61"/>
      <c r="BBS118" s="61"/>
      <c r="BBT118" s="61"/>
      <c r="BBU118" s="61"/>
      <c r="BBV118" s="61"/>
      <c r="BBW118" s="61"/>
      <c r="BBX118" s="61"/>
      <c r="BBY118" s="61"/>
      <c r="BBZ118" s="61"/>
      <c r="BCA118" s="61"/>
      <c r="BCB118" s="61"/>
      <c r="BCC118" s="61"/>
      <c r="BCD118" s="61"/>
      <c r="BCE118" s="61"/>
      <c r="BCF118" s="61"/>
      <c r="BCG118" s="61"/>
      <c r="BCH118" s="61"/>
      <c r="BCI118" s="61"/>
      <c r="BCJ118" s="61"/>
      <c r="BCK118" s="61"/>
      <c r="BCL118" s="61"/>
      <c r="BCM118" s="61"/>
      <c r="BCN118" s="61"/>
      <c r="BCO118" s="61"/>
      <c r="BCP118" s="61"/>
      <c r="BCQ118" s="61"/>
      <c r="BCR118" s="61"/>
      <c r="BCS118" s="61"/>
      <c r="BCT118" s="61"/>
      <c r="BCU118" s="61"/>
      <c r="BCV118" s="61"/>
      <c r="BCW118" s="61"/>
      <c r="BCX118" s="61"/>
      <c r="BCY118" s="61"/>
      <c r="BCZ118" s="61"/>
      <c r="BDA118" s="61"/>
      <c r="BDB118" s="61"/>
      <c r="BDC118" s="61"/>
      <c r="BDD118" s="61"/>
      <c r="BDE118" s="61"/>
      <c r="BDF118" s="61"/>
      <c r="BDG118" s="61"/>
      <c r="BDH118" s="61"/>
      <c r="BDI118" s="61"/>
      <c r="BDJ118" s="61"/>
      <c r="BDK118" s="61"/>
      <c r="BDL118" s="61"/>
      <c r="BDM118" s="61"/>
      <c r="BDN118" s="61"/>
      <c r="BDO118" s="61"/>
      <c r="BDP118" s="61"/>
      <c r="BDQ118" s="61"/>
      <c r="BDR118" s="61"/>
      <c r="BDS118" s="61"/>
      <c r="BDT118" s="61"/>
      <c r="BDU118" s="61"/>
      <c r="BDV118" s="61"/>
      <c r="BDW118" s="61"/>
      <c r="BDX118" s="61"/>
      <c r="BDY118" s="61"/>
      <c r="BDZ118" s="61"/>
      <c r="BEA118" s="61"/>
      <c r="BEB118" s="61"/>
      <c r="BEC118" s="61"/>
      <c r="BED118" s="61"/>
      <c r="BEE118" s="61"/>
      <c r="BEF118" s="61"/>
      <c r="BEG118" s="61"/>
      <c r="BEH118" s="61"/>
      <c r="BEI118" s="61"/>
      <c r="BEJ118" s="61"/>
      <c r="BEK118" s="61"/>
      <c r="BEL118" s="61"/>
      <c r="BEM118" s="61"/>
      <c r="BEN118" s="61"/>
      <c r="BEO118" s="61"/>
      <c r="BEP118" s="61"/>
      <c r="BEQ118" s="61"/>
      <c r="BER118" s="61"/>
      <c r="BES118" s="61"/>
      <c r="BET118" s="61"/>
      <c r="BEU118" s="61"/>
      <c r="BEV118" s="61"/>
      <c r="BEW118" s="61"/>
      <c r="BEX118" s="61"/>
      <c r="BEY118" s="61"/>
      <c r="BEZ118" s="61"/>
      <c r="BFA118" s="61"/>
      <c r="BFB118" s="61"/>
      <c r="BFC118" s="61"/>
      <c r="BFD118" s="61"/>
      <c r="BFE118" s="61"/>
      <c r="BFF118" s="61"/>
      <c r="BFG118" s="61"/>
      <c r="BFH118" s="61"/>
      <c r="BFI118" s="61"/>
      <c r="BFJ118" s="61"/>
      <c r="BFK118" s="61"/>
      <c r="BFL118" s="61"/>
      <c r="BFM118" s="61"/>
      <c r="BFN118" s="61"/>
      <c r="BFO118" s="61"/>
      <c r="BFP118" s="61"/>
      <c r="BFQ118" s="61"/>
      <c r="BFR118" s="61"/>
      <c r="BFS118" s="61"/>
      <c r="BFT118" s="61"/>
      <c r="BFU118" s="61"/>
      <c r="BFV118" s="61"/>
      <c r="BFW118" s="61"/>
      <c r="BFX118" s="61"/>
      <c r="BFY118" s="61"/>
      <c r="BFZ118" s="61"/>
      <c r="BGA118" s="61"/>
      <c r="BGB118" s="61"/>
      <c r="BGC118" s="61"/>
      <c r="BGD118" s="61"/>
      <c r="BGE118" s="61"/>
      <c r="BGF118" s="61"/>
      <c r="BGG118" s="61"/>
      <c r="BGH118" s="61"/>
      <c r="BGI118" s="61"/>
      <c r="BGJ118" s="61"/>
      <c r="BGK118" s="61"/>
      <c r="BGL118" s="61"/>
      <c r="BGM118" s="61"/>
      <c r="BGN118" s="61"/>
      <c r="BGO118" s="61"/>
      <c r="BGP118" s="61"/>
      <c r="BGQ118" s="61"/>
      <c r="BGR118" s="61"/>
      <c r="BGS118" s="61"/>
      <c r="BGT118" s="61"/>
      <c r="BGU118" s="61"/>
      <c r="BGV118" s="61"/>
      <c r="BGW118" s="61"/>
      <c r="BGX118" s="61"/>
      <c r="BGY118" s="61"/>
      <c r="BGZ118" s="61"/>
      <c r="BHA118" s="61"/>
      <c r="BHB118" s="61"/>
      <c r="BHC118" s="61"/>
      <c r="BHD118" s="61"/>
      <c r="BHE118" s="61"/>
      <c r="BHF118" s="61"/>
      <c r="BHG118" s="61"/>
      <c r="BHH118" s="61"/>
      <c r="BHI118" s="61"/>
      <c r="BHJ118" s="61"/>
      <c r="BHK118" s="61"/>
      <c r="BHL118" s="61"/>
      <c r="BHM118" s="61"/>
      <c r="BHN118" s="61"/>
      <c r="BHO118" s="61"/>
      <c r="BHP118" s="61"/>
      <c r="BHQ118" s="61"/>
      <c r="BHR118" s="61"/>
      <c r="BHS118" s="61"/>
      <c r="BHT118" s="61"/>
      <c r="BHU118" s="61"/>
      <c r="BHV118" s="61"/>
      <c r="BHW118" s="61"/>
      <c r="BHX118" s="61"/>
      <c r="BHY118" s="61"/>
      <c r="BHZ118" s="61"/>
      <c r="BIA118" s="61"/>
      <c r="BIB118" s="61"/>
      <c r="BIC118" s="61"/>
      <c r="BID118" s="61"/>
      <c r="BIE118" s="61"/>
      <c r="BIF118" s="61"/>
      <c r="BIG118" s="61"/>
      <c r="BIH118" s="61"/>
      <c r="BII118" s="61"/>
      <c r="BIJ118" s="61"/>
      <c r="BIK118" s="61"/>
      <c r="BIL118" s="61"/>
      <c r="BIM118" s="61"/>
      <c r="BIN118" s="61"/>
      <c r="BIO118" s="61"/>
      <c r="BIP118" s="61"/>
      <c r="BIQ118" s="61"/>
      <c r="BIR118" s="61"/>
      <c r="BIS118" s="61"/>
      <c r="BIT118" s="61"/>
      <c r="BIU118" s="61"/>
      <c r="BIV118" s="61"/>
      <c r="BIW118" s="61"/>
      <c r="BIX118" s="61"/>
      <c r="BIY118" s="61"/>
      <c r="BIZ118" s="61"/>
      <c r="BJA118" s="61"/>
      <c r="BJB118" s="61"/>
      <c r="BJC118" s="61"/>
      <c r="BJD118" s="61"/>
      <c r="BJE118" s="61"/>
      <c r="BJF118" s="61"/>
      <c r="BJG118" s="61"/>
      <c r="BJH118" s="61"/>
      <c r="BJI118" s="61"/>
      <c r="BJJ118" s="61"/>
      <c r="BJK118" s="61"/>
      <c r="BJL118" s="61"/>
      <c r="BJM118" s="61"/>
      <c r="BJN118" s="61"/>
      <c r="BJO118" s="61"/>
      <c r="BJP118" s="61"/>
      <c r="BJQ118" s="61"/>
      <c r="BJR118" s="61"/>
      <c r="BJS118" s="61"/>
      <c r="BJT118" s="61"/>
      <c r="BJU118" s="61"/>
      <c r="BJV118" s="61"/>
      <c r="BJW118" s="61"/>
      <c r="BJX118" s="61"/>
      <c r="BJY118" s="61"/>
      <c r="BJZ118" s="61"/>
      <c r="BKA118" s="61"/>
      <c r="BKB118" s="61"/>
      <c r="BKC118" s="61"/>
      <c r="BKD118" s="61"/>
      <c r="BKE118" s="61"/>
      <c r="BKF118" s="61"/>
      <c r="BKG118" s="61"/>
      <c r="BKH118" s="61"/>
      <c r="BKI118" s="61"/>
      <c r="BKJ118" s="61"/>
      <c r="BKK118" s="61"/>
      <c r="BKL118" s="61"/>
      <c r="BKM118" s="61"/>
      <c r="BKN118" s="61"/>
      <c r="BKO118" s="61"/>
      <c r="BKP118" s="61"/>
      <c r="BKQ118" s="61"/>
      <c r="BKR118" s="61"/>
      <c r="BKS118" s="61"/>
      <c r="BKT118" s="61"/>
      <c r="BKU118" s="61"/>
      <c r="BKV118" s="61"/>
      <c r="BKW118" s="61"/>
      <c r="BKX118" s="61"/>
      <c r="BKY118" s="61"/>
      <c r="BKZ118" s="61"/>
      <c r="BLA118" s="61"/>
      <c r="BLB118" s="61"/>
      <c r="BLC118" s="61"/>
      <c r="BLD118" s="61"/>
      <c r="BLE118" s="61"/>
      <c r="BLF118" s="61"/>
      <c r="BLG118" s="61"/>
      <c r="BLH118" s="61"/>
      <c r="BLI118" s="61"/>
      <c r="BLJ118" s="61"/>
      <c r="BLK118" s="61"/>
      <c r="BLL118" s="61"/>
      <c r="BLM118" s="61"/>
      <c r="BLN118" s="61"/>
      <c r="BLO118" s="61"/>
      <c r="BLP118" s="61"/>
      <c r="BLQ118" s="61"/>
      <c r="BLR118" s="61"/>
      <c r="BLS118" s="61"/>
      <c r="BLT118" s="61"/>
      <c r="BLU118" s="61"/>
      <c r="BLV118" s="61"/>
      <c r="BLW118" s="61"/>
      <c r="BLX118" s="61"/>
      <c r="BLY118" s="61"/>
      <c r="BLZ118" s="61"/>
      <c r="BMA118" s="61"/>
      <c r="BMB118" s="61"/>
      <c r="BMC118" s="61"/>
      <c r="BMD118" s="61"/>
      <c r="BME118" s="61"/>
      <c r="BMF118" s="61"/>
      <c r="BMG118" s="61"/>
      <c r="BMH118" s="61"/>
      <c r="BMI118" s="61"/>
      <c r="BMJ118" s="61"/>
      <c r="BMK118" s="61"/>
      <c r="BML118" s="61"/>
      <c r="BMM118" s="61"/>
      <c r="BMN118" s="61"/>
      <c r="BMO118" s="61"/>
      <c r="BMP118" s="61"/>
      <c r="BMQ118" s="61"/>
      <c r="BMR118" s="61"/>
      <c r="BMS118" s="61"/>
      <c r="BMT118" s="61"/>
      <c r="BMU118" s="61"/>
      <c r="BMV118" s="61"/>
      <c r="BMW118" s="61"/>
      <c r="BMX118" s="61"/>
      <c r="BMY118" s="61"/>
      <c r="BMZ118" s="61"/>
      <c r="BNA118" s="61"/>
      <c r="BNB118" s="61"/>
      <c r="BNC118" s="61"/>
      <c r="BND118" s="61"/>
      <c r="BNE118" s="61"/>
      <c r="BNF118" s="61"/>
      <c r="BNG118" s="61"/>
      <c r="BNH118" s="61"/>
      <c r="BNI118" s="61"/>
      <c r="BNJ118" s="61"/>
      <c r="BNK118" s="61"/>
      <c r="BNL118" s="61"/>
      <c r="BNM118" s="61"/>
      <c r="BNN118" s="61"/>
      <c r="BNO118" s="61"/>
      <c r="BNP118" s="61"/>
      <c r="BNQ118" s="61"/>
      <c r="BNR118" s="61"/>
      <c r="BNS118" s="61"/>
      <c r="BNT118" s="61"/>
      <c r="BNU118" s="61"/>
      <c r="BNV118" s="61"/>
      <c r="BNW118" s="61"/>
      <c r="BNX118" s="61"/>
      <c r="BNY118" s="61"/>
      <c r="BNZ118" s="61"/>
      <c r="BOA118" s="61"/>
      <c r="BOB118" s="61"/>
      <c r="BOC118" s="61"/>
      <c r="BOD118" s="61"/>
      <c r="BOE118" s="61"/>
      <c r="BOF118" s="61"/>
      <c r="BOG118" s="61"/>
      <c r="BOH118" s="61"/>
      <c r="BOI118" s="61"/>
      <c r="BOJ118" s="61"/>
      <c r="BOK118" s="61"/>
      <c r="BOL118" s="61"/>
      <c r="BOM118" s="61"/>
      <c r="BON118" s="61"/>
      <c r="BOO118" s="61"/>
      <c r="BOP118" s="61"/>
      <c r="BOQ118" s="61"/>
      <c r="BOR118" s="61"/>
      <c r="BOS118" s="61"/>
      <c r="BOT118" s="61"/>
      <c r="BOU118" s="61"/>
      <c r="BOV118" s="61"/>
      <c r="BOW118" s="61"/>
      <c r="BOX118" s="61"/>
      <c r="BOY118" s="61"/>
      <c r="BOZ118" s="61"/>
      <c r="BPA118" s="61"/>
      <c r="BPB118" s="61"/>
      <c r="BPC118" s="61"/>
      <c r="BPD118" s="61"/>
      <c r="BPE118" s="61"/>
      <c r="BPF118" s="61"/>
      <c r="BPG118" s="61"/>
      <c r="BPH118" s="61"/>
      <c r="BPI118" s="61"/>
      <c r="BPJ118" s="61"/>
      <c r="BPK118" s="61"/>
      <c r="BPL118" s="61"/>
      <c r="BPM118" s="61"/>
      <c r="BPN118" s="61"/>
      <c r="BPO118" s="61"/>
      <c r="BPP118" s="61"/>
      <c r="BPQ118" s="61"/>
      <c r="BPR118" s="61"/>
      <c r="BPS118" s="61"/>
      <c r="BPT118" s="61"/>
      <c r="BPU118" s="61"/>
      <c r="BPV118" s="61"/>
      <c r="BPW118" s="61"/>
      <c r="BPX118" s="61"/>
      <c r="BPY118" s="61"/>
      <c r="BPZ118" s="61"/>
      <c r="BQA118" s="61"/>
      <c r="BQB118" s="61"/>
      <c r="BQC118" s="61"/>
      <c r="BQD118" s="61"/>
      <c r="BQE118" s="61"/>
      <c r="BQF118" s="61"/>
      <c r="BQG118" s="61"/>
      <c r="BQH118" s="61"/>
      <c r="BQI118" s="61"/>
      <c r="BQJ118" s="61"/>
      <c r="BQK118" s="61"/>
      <c r="BQL118" s="61"/>
      <c r="BQM118" s="61"/>
      <c r="BQN118" s="61"/>
      <c r="BQO118" s="61"/>
      <c r="BQP118" s="61"/>
      <c r="BQQ118" s="61"/>
      <c r="BQR118" s="61"/>
      <c r="BQS118" s="61"/>
      <c r="BQT118" s="61"/>
      <c r="BQU118" s="61"/>
      <c r="BQV118" s="61"/>
      <c r="BQW118" s="61"/>
      <c r="BQX118" s="61"/>
      <c r="BQY118" s="61"/>
      <c r="BQZ118" s="61"/>
      <c r="BRA118" s="61"/>
      <c r="BRB118" s="61"/>
      <c r="BRC118" s="61"/>
      <c r="BRD118" s="61"/>
      <c r="BRE118" s="61"/>
      <c r="BRF118" s="61"/>
      <c r="BRG118" s="61"/>
      <c r="BRH118" s="61"/>
      <c r="BRI118" s="61"/>
      <c r="BRJ118" s="61"/>
      <c r="BRK118" s="61"/>
      <c r="BRL118" s="61"/>
      <c r="BRM118" s="61"/>
      <c r="BRN118" s="61"/>
      <c r="BRO118" s="61"/>
      <c r="BRP118" s="61"/>
      <c r="BRQ118" s="61"/>
      <c r="BRR118" s="61"/>
      <c r="BRS118" s="61"/>
      <c r="BRT118" s="61"/>
      <c r="BRU118" s="61"/>
      <c r="BRV118" s="61"/>
      <c r="BRW118" s="61"/>
      <c r="BRX118" s="61"/>
      <c r="BRY118" s="61"/>
      <c r="BRZ118" s="61"/>
      <c r="BSA118" s="61"/>
      <c r="BSB118" s="61"/>
      <c r="BSC118" s="61"/>
      <c r="BSD118" s="61"/>
      <c r="BSE118" s="61"/>
      <c r="BSF118" s="61"/>
      <c r="BSG118" s="61"/>
      <c r="BSH118" s="61"/>
      <c r="BSI118" s="61"/>
      <c r="BSJ118" s="61"/>
      <c r="BSK118" s="61"/>
      <c r="BSL118" s="61"/>
      <c r="BSM118" s="61"/>
      <c r="BSN118" s="61"/>
      <c r="BSO118" s="61"/>
      <c r="BSP118" s="61"/>
      <c r="BSQ118" s="61"/>
      <c r="BSR118" s="61"/>
      <c r="BSS118" s="61"/>
      <c r="BST118" s="61"/>
      <c r="BSU118" s="61"/>
      <c r="BSV118" s="61"/>
      <c r="BSW118" s="61"/>
      <c r="BSX118" s="61"/>
      <c r="BSY118" s="61"/>
      <c r="BSZ118" s="61"/>
      <c r="BTA118" s="61"/>
      <c r="BTB118" s="61"/>
      <c r="BTC118" s="61"/>
      <c r="BTD118" s="61"/>
      <c r="BTE118" s="61"/>
      <c r="BTF118" s="61"/>
      <c r="BTG118" s="61"/>
      <c r="BTH118" s="61"/>
      <c r="BTI118" s="61"/>
      <c r="BTJ118" s="61"/>
      <c r="BTK118" s="61"/>
      <c r="BTL118" s="61"/>
      <c r="BTM118" s="61"/>
      <c r="BTN118" s="61"/>
      <c r="BTO118" s="61"/>
      <c r="BTP118" s="61"/>
      <c r="BTQ118" s="61"/>
      <c r="BTR118" s="61"/>
      <c r="BTS118" s="61"/>
      <c r="BTT118" s="61"/>
      <c r="BTU118" s="61"/>
      <c r="BTV118" s="61"/>
      <c r="BTW118" s="61"/>
      <c r="BTX118" s="61"/>
      <c r="BTY118" s="61"/>
      <c r="BTZ118" s="61"/>
      <c r="BUA118" s="61"/>
      <c r="BUB118" s="61"/>
      <c r="BUC118" s="61"/>
      <c r="BUD118" s="61"/>
      <c r="BUE118" s="61"/>
      <c r="BUF118" s="61"/>
      <c r="BUG118" s="61"/>
      <c r="BUH118" s="61"/>
      <c r="BUI118" s="61"/>
      <c r="BUJ118" s="61"/>
      <c r="BUK118" s="61"/>
      <c r="BUL118" s="61"/>
      <c r="BUM118" s="61"/>
      <c r="BUN118" s="61"/>
      <c r="BUO118" s="61"/>
      <c r="BUP118" s="61"/>
      <c r="BUQ118" s="61"/>
      <c r="BUR118" s="61"/>
      <c r="BUS118" s="61"/>
      <c r="BUT118" s="61"/>
      <c r="BUU118" s="61"/>
      <c r="BUV118" s="61"/>
      <c r="BUW118" s="61"/>
      <c r="BUX118" s="61"/>
      <c r="BUY118" s="61"/>
      <c r="BUZ118" s="61"/>
      <c r="BVA118" s="61"/>
      <c r="BVB118" s="61"/>
      <c r="BVC118" s="61"/>
      <c r="BVD118" s="61"/>
      <c r="BVE118" s="61"/>
      <c r="BVF118" s="61"/>
      <c r="BVG118" s="61"/>
      <c r="BVH118" s="61"/>
      <c r="BVI118" s="61"/>
      <c r="BVJ118" s="61"/>
      <c r="BVK118" s="61"/>
      <c r="BVL118" s="61"/>
      <c r="BVM118" s="61"/>
      <c r="BVN118" s="61"/>
      <c r="BVO118" s="61"/>
      <c r="BVP118" s="61"/>
      <c r="BVQ118" s="61"/>
      <c r="BVR118" s="61"/>
      <c r="BVS118" s="61"/>
      <c r="BVT118" s="61"/>
      <c r="BVU118" s="61"/>
      <c r="BVV118" s="61"/>
      <c r="BVW118" s="61"/>
      <c r="BVX118" s="61"/>
      <c r="BVY118" s="61"/>
      <c r="BVZ118" s="61"/>
      <c r="BWA118" s="61"/>
      <c r="BWB118" s="61"/>
      <c r="BWC118" s="61"/>
      <c r="BWD118" s="61"/>
      <c r="BWE118" s="61"/>
      <c r="BWF118" s="61"/>
      <c r="BWG118" s="61"/>
      <c r="BWH118" s="61"/>
      <c r="BWI118" s="61"/>
      <c r="BWJ118" s="61"/>
      <c r="BWK118" s="61"/>
      <c r="BWL118" s="61"/>
      <c r="BWM118" s="61"/>
      <c r="BWN118" s="61"/>
      <c r="BWO118" s="61"/>
      <c r="BWP118" s="61"/>
      <c r="BWQ118" s="61"/>
      <c r="BWR118" s="61"/>
      <c r="BWS118" s="61"/>
      <c r="BWT118" s="61"/>
      <c r="BWU118" s="61"/>
      <c r="BWV118" s="61"/>
      <c r="BWW118" s="61"/>
      <c r="BWX118" s="61"/>
      <c r="BWY118" s="61"/>
      <c r="BWZ118" s="61"/>
      <c r="BXA118" s="61"/>
      <c r="BXB118" s="61"/>
      <c r="BXC118" s="61"/>
      <c r="BXD118" s="61"/>
      <c r="BXE118" s="61"/>
      <c r="BXF118" s="61"/>
      <c r="BXG118" s="61"/>
      <c r="BXH118" s="61"/>
      <c r="BXI118" s="61"/>
      <c r="BXJ118" s="61"/>
      <c r="BXK118" s="61"/>
      <c r="BXL118" s="61"/>
      <c r="BXM118" s="61"/>
      <c r="BXN118" s="61"/>
      <c r="BXO118" s="61"/>
      <c r="BXP118" s="61"/>
      <c r="BXQ118" s="61"/>
      <c r="BXR118" s="61"/>
      <c r="BXS118" s="61"/>
      <c r="BXT118" s="61"/>
      <c r="BXU118" s="61"/>
      <c r="BXV118" s="61"/>
      <c r="BXW118" s="61"/>
      <c r="BXX118" s="61"/>
      <c r="BXY118" s="61"/>
      <c r="BXZ118" s="61"/>
      <c r="BYA118" s="61"/>
      <c r="BYB118" s="61"/>
      <c r="BYC118" s="61"/>
      <c r="BYD118" s="61"/>
      <c r="BYE118" s="61"/>
      <c r="BYF118" s="61"/>
      <c r="BYG118" s="61"/>
      <c r="BYH118" s="61"/>
      <c r="BYI118" s="61"/>
      <c r="BYJ118" s="61"/>
      <c r="BYK118" s="61"/>
      <c r="BYL118" s="61"/>
      <c r="BYM118" s="61"/>
      <c r="BYN118" s="61"/>
      <c r="BYO118" s="61"/>
      <c r="BYP118" s="61"/>
      <c r="BYQ118" s="61"/>
      <c r="BYR118" s="61"/>
      <c r="BYS118" s="61"/>
      <c r="BYT118" s="61"/>
      <c r="BYU118" s="61"/>
      <c r="BYV118" s="61"/>
      <c r="BYW118" s="61"/>
      <c r="BYX118" s="61"/>
      <c r="BYY118" s="61"/>
      <c r="BYZ118" s="61"/>
      <c r="BZA118" s="61"/>
      <c r="BZB118" s="61"/>
      <c r="BZC118" s="61"/>
      <c r="BZD118" s="61"/>
      <c r="BZE118" s="61"/>
      <c r="BZF118" s="61"/>
      <c r="BZG118" s="61"/>
      <c r="BZH118" s="61"/>
      <c r="BZI118" s="61"/>
      <c r="BZJ118" s="61"/>
      <c r="BZK118" s="61"/>
      <c r="BZL118" s="61"/>
      <c r="BZM118" s="61"/>
      <c r="BZN118" s="61"/>
      <c r="BZO118" s="61"/>
      <c r="BZP118" s="61"/>
      <c r="BZQ118" s="61"/>
      <c r="BZR118" s="61"/>
      <c r="BZS118" s="61"/>
      <c r="BZT118" s="61"/>
      <c r="BZU118" s="61"/>
      <c r="BZV118" s="61"/>
      <c r="BZW118" s="61"/>
      <c r="BZX118" s="61"/>
      <c r="BZY118" s="61"/>
      <c r="BZZ118" s="61"/>
      <c r="CAA118" s="61"/>
      <c r="CAB118" s="61"/>
      <c r="CAC118" s="61"/>
      <c r="CAD118" s="61"/>
      <c r="CAE118" s="61"/>
      <c r="CAF118" s="61"/>
      <c r="CAG118" s="61"/>
      <c r="CAH118" s="61"/>
      <c r="CAI118" s="61"/>
      <c r="CAJ118" s="61"/>
      <c r="CAK118" s="61"/>
      <c r="CAL118" s="61"/>
      <c r="CAM118" s="61"/>
      <c r="CAN118" s="61"/>
      <c r="CAO118" s="61"/>
      <c r="CAP118" s="61"/>
      <c r="CAQ118" s="61"/>
      <c r="CAR118" s="61"/>
      <c r="CAS118" s="61"/>
      <c r="CAT118" s="61"/>
      <c r="CAU118" s="61"/>
      <c r="CAV118" s="61"/>
      <c r="CAW118" s="61"/>
      <c r="CAX118" s="61"/>
      <c r="CAY118" s="61"/>
      <c r="CAZ118" s="61"/>
      <c r="CBA118" s="61"/>
      <c r="CBB118" s="61"/>
      <c r="CBC118" s="61"/>
      <c r="CBD118" s="61"/>
      <c r="CBE118" s="61"/>
      <c r="CBF118" s="61"/>
      <c r="CBG118" s="61"/>
      <c r="CBH118" s="61"/>
      <c r="CBI118" s="61"/>
      <c r="CBJ118" s="61"/>
      <c r="CBK118" s="61"/>
      <c r="CBL118" s="61"/>
      <c r="CBM118" s="61"/>
      <c r="CBN118" s="61"/>
      <c r="CBO118" s="61"/>
      <c r="CBP118" s="61"/>
      <c r="CBQ118" s="61"/>
      <c r="CBR118" s="61"/>
      <c r="CBS118" s="61"/>
      <c r="CBT118" s="61"/>
      <c r="CBU118" s="61"/>
      <c r="CBV118" s="61"/>
      <c r="CBW118" s="61"/>
      <c r="CBX118" s="61"/>
      <c r="CBY118" s="61"/>
      <c r="CBZ118" s="61"/>
      <c r="CCA118" s="61"/>
      <c r="CCB118" s="61"/>
      <c r="CCC118" s="61"/>
      <c r="CCD118" s="61"/>
      <c r="CCE118" s="61"/>
      <c r="CCF118" s="61"/>
      <c r="CCG118" s="61"/>
      <c r="CCH118" s="61"/>
      <c r="CCI118" s="61"/>
      <c r="CCJ118" s="61"/>
      <c r="CCK118" s="61"/>
      <c r="CCL118" s="61"/>
      <c r="CCM118" s="61"/>
      <c r="CCN118" s="61"/>
      <c r="CCO118" s="61"/>
      <c r="CCP118" s="61"/>
      <c r="CCQ118" s="61"/>
      <c r="CCR118" s="61"/>
      <c r="CCS118" s="61"/>
      <c r="CCT118" s="61"/>
      <c r="CCU118" s="61"/>
      <c r="CCV118" s="61"/>
      <c r="CCW118" s="61"/>
      <c r="CCX118" s="61"/>
      <c r="CCY118" s="61"/>
      <c r="CCZ118" s="61"/>
      <c r="CDA118" s="61"/>
      <c r="CDB118" s="61"/>
      <c r="CDC118" s="61"/>
      <c r="CDD118" s="61"/>
      <c r="CDE118" s="61"/>
      <c r="CDF118" s="61"/>
      <c r="CDG118" s="61"/>
      <c r="CDH118" s="61"/>
      <c r="CDI118" s="61"/>
      <c r="CDJ118" s="61"/>
      <c r="CDK118" s="61"/>
      <c r="CDL118" s="61"/>
      <c r="CDM118" s="61"/>
      <c r="CDN118" s="61"/>
      <c r="CDO118" s="61"/>
      <c r="CDP118" s="61"/>
      <c r="CDQ118" s="61"/>
      <c r="CDR118" s="61"/>
      <c r="CDS118" s="61"/>
      <c r="CDT118" s="61"/>
      <c r="CDU118" s="61"/>
      <c r="CDV118" s="61"/>
      <c r="CDW118" s="61"/>
      <c r="CDX118" s="61"/>
      <c r="CDY118" s="61"/>
      <c r="CDZ118" s="61"/>
      <c r="CEA118" s="61"/>
      <c r="CEB118" s="61"/>
      <c r="CEC118" s="61"/>
      <c r="CED118" s="61"/>
      <c r="CEE118" s="61"/>
      <c r="CEF118" s="61"/>
      <c r="CEG118" s="61"/>
      <c r="CEH118" s="61"/>
      <c r="CEI118" s="61"/>
      <c r="CEJ118" s="61"/>
      <c r="CEK118" s="61"/>
      <c r="CEL118" s="61"/>
      <c r="CEM118" s="61"/>
      <c r="CEN118" s="61"/>
      <c r="CEO118" s="61"/>
      <c r="CEP118" s="61"/>
      <c r="CEQ118" s="61"/>
      <c r="CER118" s="61"/>
      <c r="CES118" s="61"/>
      <c r="CET118" s="61"/>
      <c r="CEU118" s="61"/>
      <c r="CEV118" s="61"/>
      <c r="CEW118" s="61"/>
      <c r="CEX118" s="61"/>
      <c r="CEY118" s="61"/>
      <c r="CEZ118" s="61"/>
      <c r="CFA118" s="61"/>
      <c r="CFB118" s="61"/>
      <c r="CFC118" s="61"/>
      <c r="CFD118" s="61"/>
      <c r="CFE118" s="61"/>
      <c r="CFF118" s="61"/>
      <c r="CFG118" s="61"/>
      <c r="CFH118" s="61"/>
      <c r="CFI118" s="61"/>
      <c r="CFJ118" s="61"/>
      <c r="CFK118" s="61"/>
      <c r="CFL118" s="61"/>
      <c r="CFM118" s="61"/>
      <c r="CFN118" s="61"/>
      <c r="CFO118" s="61"/>
      <c r="CFP118" s="61"/>
      <c r="CFQ118" s="61"/>
      <c r="CFR118" s="61"/>
      <c r="CFS118" s="61"/>
      <c r="CFT118" s="61"/>
      <c r="CFU118" s="61"/>
      <c r="CFV118" s="61"/>
      <c r="CFW118" s="61"/>
      <c r="CFX118" s="61"/>
      <c r="CFY118" s="61"/>
      <c r="CFZ118" s="61"/>
      <c r="CGA118" s="61"/>
      <c r="CGB118" s="61"/>
      <c r="CGC118" s="61"/>
      <c r="CGD118" s="61"/>
      <c r="CGE118" s="61"/>
      <c r="CGF118" s="61"/>
      <c r="CGG118" s="61"/>
      <c r="CGH118" s="61"/>
      <c r="CGI118" s="61"/>
      <c r="CGJ118" s="61"/>
      <c r="CGK118" s="61"/>
      <c r="CGL118" s="61"/>
      <c r="CGM118" s="61"/>
      <c r="CGN118" s="61"/>
      <c r="CGO118" s="61"/>
      <c r="CGP118" s="61"/>
      <c r="CGQ118" s="61"/>
      <c r="CGR118" s="61"/>
      <c r="CGS118" s="61"/>
      <c r="CGT118" s="61"/>
      <c r="CGU118" s="61"/>
      <c r="CGV118" s="61"/>
      <c r="CGW118" s="61"/>
      <c r="CGX118" s="61"/>
      <c r="CGY118" s="61"/>
      <c r="CGZ118" s="61"/>
      <c r="CHA118" s="61"/>
      <c r="CHB118" s="61"/>
      <c r="CHC118" s="61"/>
      <c r="CHD118" s="61"/>
      <c r="CHE118" s="61"/>
      <c r="CHF118" s="61"/>
      <c r="CHG118" s="61"/>
      <c r="CHH118" s="61"/>
      <c r="CHI118" s="61"/>
      <c r="CHJ118" s="61"/>
      <c r="CHK118" s="61"/>
      <c r="CHL118" s="61"/>
      <c r="CHM118" s="61"/>
      <c r="CHN118" s="61"/>
      <c r="CHO118" s="61"/>
      <c r="CHP118" s="61"/>
      <c r="CHQ118" s="61"/>
      <c r="CHR118" s="61"/>
      <c r="CHS118" s="61"/>
      <c r="CHT118" s="61"/>
      <c r="CHU118" s="61"/>
      <c r="CHV118" s="61"/>
      <c r="CHW118" s="61"/>
      <c r="CHX118" s="61"/>
      <c r="CHY118" s="61"/>
      <c r="CHZ118" s="61"/>
      <c r="CIA118" s="61"/>
      <c r="CIB118" s="61"/>
      <c r="CIC118" s="61"/>
      <c r="CID118" s="61"/>
      <c r="CIE118" s="61"/>
      <c r="CIF118" s="61"/>
      <c r="CIG118" s="61"/>
      <c r="CIH118" s="61"/>
      <c r="CII118" s="61"/>
      <c r="CIJ118" s="61"/>
      <c r="CIK118" s="61"/>
      <c r="CIL118" s="61"/>
      <c r="CIM118" s="61"/>
      <c r="CIN118" s="61"/>
      <c r="CIO118" s="61"/>
      <c r="CIP118" s="61"/>
      <c r="CIQ118" s="61"/>
      <c r="CIR118" s="61"/>
      <c r="CIS118" s="61"/>
      <c r="CIT118" s="61"/>
      <c r="CIU118" s="61"/>
      <c r="CIV118" s="61"/>
      <c r="CIW118" s="61"/>
      <c r="CIX118" s="61"/>
      <c r="CIY118" s="61"/>
      <c r="CIZ118" s="61"/>
      <c r="CJA118" s="61"/>
      <c r="CJB118" s="61"/>
      <c r="CJC118" s="61"/>
      <c r="CJD118" s="61"/>
      <c r="CJE118" s="61"/>
      <c r="CJF118" s="61"/>
      <c r="CJG118" s="61"/>
      <c r="CJH118" s="61"/>
      <c r="CJI118" s="61"/>
      <c r="CJJ118" s="61"/>
      <c r="CJK118" s="61"/>
      <c r="CJL118" s="61"/>
      <c r="CJM118" s="61"/>
      <c r="CJN118" s="61"/>
      <c r="CJO118" s="61"/>
      <c r="CJP118" s="61"/>
      <c r="CJQ118" s="61"/>
      <c r="CJR118" s="61"/>
      <c r="CJS118" s="61"/>
      <c r="CJT118" s="61"/>
      <c r="CJU118" s="61"/>
      <c r="CJV118" s="61"/>
      <c r="CJW118" s="61"/>
      <c r="CJX118" s="61"/>
      <c r="CJY118" s="61"/>
      <c r="CJZ118" s="61"/>
      <c r="CKA118" s="61"/>
      <c r="CKB118" s="61"/>
      <c r="CKC118" s="61"/>
      <c r="CKD118" s="61"/>
      <c r="CKE118" s="61"/>
      <c r="CKF118" s="61"/>
      <c r="CKG118" s="61"/>
      <c r="CKH118" s="61"/>
      <c r="CKI118" s="61"/>
      <c r="CKJ118" s="61"/>
      <c r="CKK118" s="61"/>
      <c r="CKL118" s="61"/>
      <c r="CKM118" s="61"/>
      <c r="CKN118" s="61"/>
      <c r="CKO118" s="61"/>
      <c r="CKP118" s="61"/>
      <c r="CKQ118" s="61"/>
      <c r="CKR118" s="61"/>
      <c r="CKS118" s="61"/>
      <c r="CKT118" s="61"/>
      <c r="CKU118" s="61"/>
      <c r="CKV118" s="61"/>
      <c r="CKW118" s="61"/>
      <c r="CKX118" s="61"/>
      <c r="CKY118" s="61"/>
      <c r="CKZ118" s="61"/>
      <c r="CLA118" s="61"/>
      <c r="CLB118" s="61"/>
      <c r="CLC118" s="61"/>
      <c r="CLD118" s="61"/>
      <c r="CLE118" s="61"/>
      <c r="CLF118" s="61"/>
      <c r="CLG118" s="61"/>
      <c r="CLH118" s="61"/>
      <c r="CLI118" s="61"/>
      <c r="CLJ118" s="61"/>
      <c r="CLK118" s="61"/>
      <c r="CLL118" s="61"/>
      <c r="CLM118" s="61"/>
      <c r="CLN118" s="61"/>
      <c r="CLO118" s="61"/>
      <c r="CLP118" s="61"/>
      <c r="CLQ118" s="61"/>
      <c r="CLR118" s="61"/>
      <c r="CLS118" s="61"/>
      <c r="CLT118" s="61"/>
      <c r="CLU118" s="61"/>
      <c r="CLV118" s="61"/>
      <c r="CLW118" s="61"/>
      <c r="CLX118" s="61"/>
      <c r="CLY118" s="61"/>
      <c r="CLZ118" s="61"/>
      <c r="CMA118" s="61"/>
      <c r="CMB118" s="61"/>
      <c r="CMC118" s="61"/>
      <c r="CMD118" s="61"/>
      <c r="CME118" s="61"/>
      <c r="CMF118" s="61"/>
      <c r="CMG118" s="61"/>
      <c r="CMH118" s="61"/>
      <c r="CMI118" s="61"/>
      <c r="CMJ118" s="61"/>
      <c r="CMK118" s="61"/>
      <c r="CML118" s="61"/>
      <c r="CMM118" s="61"/>
      <c r="CMN118" s="61"/>
      <c r="CMO118" s="61"/>
      <c r="CMP118" s="61"/>
      <c r="CMQ118" s="61"/>
      <c r="CMR118" s="61"/>
      <c r="CMS118" s="61"/>
      <c r="CMT118" s="61"/>
      <c r="CMU118" s="61"/>
      <c r="CMV118" s="61"/>
      <c r="CMW118" s="61"/>
      <c r="CMX118" s="61"/>
      <c r="CMY118" s="61"/>
      <c r="CMZ118" s="61"/>
      <c r="CNA118" s="61"/>
      <c r="CNB118" s="61"/>
      <c r="CNC118" s="61"/>
      <c r="CND118" s="61"/>
      <c r="CNE118" s="61"/>
      <c r="CNF118" s="61"/>
      <c r="CNG118" s="61"/>
      <c r="CNH118" s="61"/>
      <c r="CNI118" s="61"/>
      <c r="CNJ118" s="61"/>
      <c r="CNK118" s="61"/>
      <c r="CNL118" s="61"/>
      <c r="CNM118" s="61"/>
      <c r="CNN118" s="61"/>
      <c r="CNO118" s="61"/>
      <c r="CNP118" s="61"/>
      <c r="CNQ118" s="61"/>
      <c r="CNR118" s="61"/>
      <c r="CNS118" s="61"/>
      <c r="CNT118" s="61"/>
      <c r="CNU118" s="61"/>
      <c r="CNV118" s="61"/>
      <c r="CNW118" s="61"/>
      <c r="CNX118" s="61"/>
      <c r="CNY118" s="61"/>
      <c r="CNZ118" s="61"/>
      <c r="COA118" s="61"/>
      <c r="COB118" s="61"/>
      <c r="COC118" s="61"/>
      <c r="COD118" s="61"/>
      <c r="COE118" s="61"/>
      <c r="COF118" s="61"/>
      <c r="COG118" s="61"/>
      <c r="COH118" s="61"/>
      <c r="COI118" s="61"/>
      <c r="COJ118" s="61"/>
      <c r="COK118" s="61"/>
      <c r="COL118" s="61"/>
      <c r="COM118" s="61"/>
      <c r="CON118" s="61"/>
      <c r="COO118" s="61"/>
      <c r="COP118" s="61"/>
      <c r="COQ118" s="61"/>
      <c r="COR118" s="61"/>
      <c r="COS118" s="61"/>
      <c r="COT118" s="61"/>
      <c r="COU118" s="61"/>
      <c r="COV118" s="61"/>
      <c r="COW118" s="61"/>
      <c r="COX118" s="61"/>
      <c r="COY118" s="61"/>
      <c r="COZ118" s="61"/>
      <c r="CPA118" s="61"/>
      <c r="CPB118" s="61"/>
      <c r="CPC118" s="61"/>
      <c r="CPD118" s="61"/>
      <c r="CPE118" s="61"/>
      <c r="CPF118" s="61"/>
      <c r="CPG118" s="61"/>
      <c r="CPH118" s="61"/>
      <c r="CPI118" s="61"/>
      <c r="CPJ118" s="61"/>
      <c r="CPK118" s="61"/>
      <c r="CPL118" s="61"/>
      <c r="CPM118" s="61"/>
      <c r="CPN118" s="61"/>
      <c r="CPO118" s="61"/>
      <c r="CPP118" s="61"/>
      <c r="CPQ118" s="61"/>
      <c r="CPR118" s="61"/>
      <c r="CPS118" s="61"/>
      <c r="CPT118" s="61"/>
      <c r="CPU118" s="61"/>
      <c r="CPV118" s="61"/>
      <c r="CPW118" s="61"/>
      <c r="CPX118" s="61"/>
      <c r="CPY118" s="61"/>
      <c r="CPZ118" s="61"/>
      <c r="CQA118" s="61"/>
      <c r="CQB118" s="61"/>
      <c r="CQC118" s="61"/>
      <c r="CQD118" s="61"/>
      <c r="CQE118" s="61"/>
      <c r="CQF118" s="61"/>
      <c r="CQG118" s="61"/>
      <c r="CQH118" s="61"/>
      <c r="CQI118" s="61"/>
      <c r="CQJ118" s="61"/>
      <c r="CQK118" s="61"/>
      <c r="CQL118" s="61"/>
      <c r="CQM118" s="61"/>
      <c r="CQN118" s="61"/>
      <c r="CQO118" s="61"/>
      <c r="CQP118" s="61"/>
      <c r="CQQ118" s="61"/>
      <c r="CQR118" s="61"/>
      <c r="CQS118" s="61"/>
      <c r="CQT118" s="61"/>
      <c r="CQU118" s="61"/>
      <c r="CQV118" s="61"/>
      <c r="CQW118" s="61"/>
      <c r="CQX118" s="61"/>
      <c r="CQY118" s="61"/>
      <c r="CQZ118" s="61"/>
      <c r="CRA118" s="61"/>
      <c r="CRB118" s="61"/>
      <c r="CRC118" s="61"/>
      <c r="CRD118" s="61"/>
      <c r="CRE118" s="61"/>
      <c r="CRF118" s="61"/>
      <c r="CRG118" s="61"/>
      <c r="CRH118" s="61"/>
      <c r="CRI118" s="61"/>
      <c r="CRJ118" s="61"/>
      <c r="CRK118" s="61"/>
      <c r="CRL118" s="61"/>
      <c r="CRM118" s="61"/>
      <c r="CRN118" s="61"/>
      <c r="CRO118" s="61"/>
      <c r="CRP118" s="61"/>
      <c r="CRQ118" s="61"/>
      <c r="CRR118" s="61"/>
      <c r="CRS118" s="61"/>
      <c r="CRT118" s="61"/>
      <c r="CRU118" s="61"/>
      <c r="CRV118" s="61"/>
      <c r="CRW118" s="61"/>
      <c r="CRX118" s="61"/>
      <c r="CRY118" s="61"/>
      <c r="CRZ118" s="61"/>
      <c r="CSA118" s="61"/>
      <c r="CSB118" s="61"/>
      <c r="CSC118" s="61"/>
      <c r="CSD118" s="61"/>
      <c r="CSE118" s="61"/>
      <c r="CSF118" s="61"/>
      <c r="CSG118" s="61"/>
      <c r="CSH118" s="61"/>
      <c r="CSI118" s="61"/>
      <c r="CSJ118" s="61"/>
      <c r="CSK118" s="61"/>
      <c r="CSL118" s="61"/>
      <c r="CSM118" s="61"/>
      <c r="CSN118" s="61"/>
      <c r="CSO118" s="61"/>
      <c r="CSP118" s="61"/>
      <c r="CSQ118" s="61"/>
      <c r="CSR118" s="61"/>
      <c r="CSS118" s="61"/>
      <c r="CST118" s="61"/>
      <c r="CSU118" s="61"/>
      <c r="CSV118" s="61"/>
      <c r="CSW118" s="61"/>
      <c r="CSX118" s="61"/>
      <c r="CSY118" s="61"/>
      <c r="CSZ118" s="61"/>
      <c r="CTA118" s="61"/>
      <c r="CTB118" s="61"/>
      <c r="CTC118" s="61"/>
      <c r="CTD118" s="61"/>
      <c r="CTE118" s="61"/>
      <c r="CTF118" s="61"/>
      <c r="CTG118" s="61"/>
      <c r="CTH118" s="61"/>
      <c r="CTI118" s="61"/>
      <c r="CTJ118" s="61"/>
      <c r="CTK118" s="61"/>
      <c r="CTL118" s="61"/>
      <c r="CTM118" s="61"/>
      <c r="CTN118" s="61"/>
      <c r="CTO118" s="61"/>
      <c r="CTP118" s="61"/>
      <c r="CTQ118" s="61"/>
      <c r="CTR118" s="61"/>
      <c r="CTS118" s="61"/>
      <c r="CTT118" s="61"/>
      <c r="CTU118" s="61"/>
      <c r="CTV118" s="61"/>
      <c r="CTW118" s="61"/>
      <c r="CTX118" s="61"/>
      <c r="CTY118" s="61"/>
      <c r="CTZ118" s="61"/>
      <c r="CUA118" s="61"/>
      <c r="CUB118" s="61"/>
      <c r="CUC118" s="61"/>
      <c r="CUD118" s="61"/>
      <c r="CUE118" s="61"/>
      <c r="CUF118" s="61"/>
      <c r="CUG118" s="61"/>
      <c r="CUH118" s="61"/>
      <c r="CUI118" s="61"/>
      <c r="CUJ118" s="61"/>
      <c r="CUK118" s="61"/>
      <c r="CUL118" s="61"/>
      <c r="CUM118" s="61"/>
      <c r="CUN118" s="61"/>
      <c r="CUO118" s="61"/>
      <c r="CUP118" s="61"/>
      <c r="CUQ118" s="61"/>
      <c r="CUR118" s="61"/>
      <c r="CUS118" s="61"/>
      <c r="CUT118" s="61"/>
      <c r="CUU118" s="61"/>
      <c r="CUV118" s="61"/>
      <c r="CUW118" s="61"/>
      <c r="CUX118" s="61"/>
      <c r="CUY118" s="61"/>
      <c r="CUZ118" s="61"/>
      <c r="CVA118" s="61"/>
      <c r="CVB118" s="61"/>
      <c r="CVC118" s="61"/>
      <c r="CVD118" s="61"/>
      <c r="CVE118" s="61"/>
      <c r="CVF118" s="61"/>
      <c r="CVG118" s="61"/>
      <c r="CVH118" s="61"/>
      <c r="CVI118" s="61"/>
      <c r="CVJ118" s="61"/>
      <c r="CVK118" s="61"/>
      <c r="CVL118" s="61"/>
      <c r="CVM118" s="61"/>
      <c r="CVN118" s="61"/>
      <c r="CVO118" s="61"/>
      <c r="CVP118" s="61"/>
      <c r="CVQ118" s="61"/>
      <c r="CVR118" s="61"/>
      <c r="CVS118" s="61"/>
      <c r="CVT118" s="61"/>
      <c r="CVU118" s="61"/>
      <c r="CVV118" s="61"/>
      <c r="CVW118" s="61"/>
      <c r="CVX118" s="61"/>
      <c r="CVY118" s="61"/>
      <c r="CVZ118" s="61"/>
      <c r="CWA118" s="61"/>
      <c r="CWB118" s="61"/>
      <c r="CWC118" s="61"/>
      <c r="CWD118" s="61"/>
      <c r="CWE118" s="61"/>
      <c r="CWF118" s="61"/>
      <c r="CWG118" s="61"/>
      <c r="CWH118" s="61"/>
      <c r="CWI118" s="61"/>
      <c r="CWJ118" s="61"/>
      <c r="CWK118" s="61"/>
      <c r="CWL118" s="61"/>
      <c r="CWM118" s="61"/>
      <c r="CWN118" s="61"/>
      <c r="CWO118" s="61"/>
      <c r="CWP118" s="61"/>
      <c r="CWQ118" s="61"/>
      <c r="CWR118" s="61"/>
      <c r="CWS118" s="61"/>
      <c r="CWT118" s="61"/>
      <c r="CWU118" s="61"/>
      <c r="CWV118" s="61"/>
      <c r="CWW118" s="61"/>
      <c r="CWX118" s="61"/>
      <c r="CWY118" s="61"/>
      <c r="CWZ118" s="61"/>
      <c r="CXA118" s="61"/>
      <c r="CXB118" s="61"/>
      <c r="CXC118" s="61"/>
      <c r="CXD118" s="61"/>
      <c r="CXE118" s="61"/>
      <c r="CXF118" s="61"/>
      <c r="CXG118" s="61"/>
      <c r="CXH118" s="61"/>
      <c r="CXI118" s="61"/>
      <c r="CXJ118" s="61"/>
      <c r="CXK118" s="61"/>
      <c r="CXL118" s="61"/>
      <c r="CXM118" s="61"/>
      <c r="CXN118" s="61"/>
      <c r="CXO118" s="61"/>
      <c r="CXP118" s="61"/>
      <c r="CXQ118" s="61"/>
      <c r="CXR118" s="61"/>
      <c r="CXS118" s="61"/>
      <c r="CXT118" s="61"/>
      <c r="CXU118" s="61"/>
      <c r="CXV118" s="61"/>
      <c r="CXW118" s="61"/>
      <c r="CXX118" s="61"/>
      <c r="CXY118" s="61"/>
      <c r="CXZ118" s="61"/>
      <c r="CYA118" s="61"/>
      <c r="CYB118" s="61"/>
      <c r="CYC118" s="61"/>
      <c r="CYD118" s="61"/>
      <c r="CYE118" s="61"/>
      <c r="CYF118" s="61"/>
      <c r="CYG118" s="61"/>
      <c r="CYH118" s="61"/>
      <c r="CYI118" s="61"/>
      <c r="CYJ118" s="61"/>
      <c r="CYK118" s="61"/>
      <c r="CYL118" s="61"/>
      <c r="CYM118" s="61"/>
      <c r="CYN118" s="61"/>
      <c r="CYO118" s="61"/>
      <c r="CYP118" s="61"/>
      <c r="CYQ118" s="61"/>
      <c r="CYR118" s="61"/>
      <c r="CYS118" s="61"/>
      <c r="CYT118" s="61"/>
      <c r="CYU118" s="61"/>
      <c r="CYV118" s="61"/>
      <c r="CYW118" s="61"/>
      <c r="CYX118" s="61"/>
      <c r="CYY118" s="61"/>
      <c r="CYZ118" s="61"/>
      <c r="CZA118" s="61"/>
      <c r="CZB118" s="61"/>
      <c r="CZC118" s="61"/>
      <c r="CZD118" s="61"/>
      <c r="CZE118" s="61"/>
      <c r="CZF118" s="61"/>
      <c r="CZG118" s="61"/>
      <c r="CZH118" s="61"/>
      <c r="CZI118" s="61"/>
      <c r="CZJ118" s="61"/>
      <c r="CZK118" s="61"/>
      <c r="CZL118" s="61"/>
      <c r="CZM118" s="61"/>
      <c r="CZN118" s="61"/>
      <c r="CZO118" s="61"/>
      <c r="CZP118" s="61"/>
      <c r="CZQ118" s="61"/>
      <c r="CZR118" s="61"/>
      <c r="CZS118" s="61"/>
      <c r="CZT118" s="61"/>
      <c r="CZU118" s="61"/>
      <c r="CZV118" s="61"/>
      <c r="CZW118" s="61"/>
      <c r="CZX118" s="61"/>
      <c r="CZY118" s="61"/>
      <c r="CZZ118" s="61"/>
      <c r="DAA118" s="61"/>
      <c r="DAB118" s="61"/>
      <c r="DAC118" s="61"/>
      <c r="DAD118" s="61"/>
      <c r="DAE118" s="61"/>
      <c r="DAF118" s="61"/>
      <c r="DAG118" s="61"/>
      <c r="DAH118" s="61"/>
      <c r="DAI118" s="61"/>
      <c r="DAJ118" s="61"/>
      <c r="DAK118" s="61"/>
      <c r="DAL118" s="61"/>
      <c r="DAM118" s="61"/>
      <c r="DAN118" s="61"/>
      <c r="DAO118" s="61"/>
      <c r="DAP118" s="61"/>
      <c r="DAQ118" s="61"/>
      <c r="DAR118" s="61"/>
      <c r="DAS118" s="61"/>
      <c r="DAT118" s="61"/>
      <c r="DAU118" s="61"/>
      <c r="DAV118" s="61"/>
      <c r="DAW118" s="61"/>
      <c r="DAX118" s="61"/>
      <c r="DAY118" s="61"/>
      <c r="DAZ118" s="61"/>
      <c r="DBA118" s="61"/>
      <c r="DBB118" s="61"/>
      <c r="DBC118" s="61"/>
      <c r="DBD118" s="61"/>
      <c r="DBE118" s="61"/>
      <c r="DBF118" s="61"/>
      <c r="DBG118" s="61"/>
      <c r="DBH118" s="61"/>
      <c r="DBI118" s="61"/>
      <c r="DBJ118" s="61"/>
      <c r="DBK118" s="61"/>
      <c r="DBL118" s="61"/>
      <c r="DBM118" s="61"/>
      <c r="DBN118" s="61"/>
      <c r="DBO118" s="61"/>
      <c r="DBP118" s="61"/>
      <c r="DBQ118" s="61"/>
      <c r="DBR118" s="61"/>
      <c r="DBS118" s="61"/>
      <c r="DBT118" s="61"/>
      <c r="DBU118" s="61"/>
      <c r="DBV118" s="61"/>
      <c r="DBW118" s="61"/>
      <c r="DBX118" s="61"/>
      <c r="DBY118" s="61"/>
      <c r="DBZ118" s="61"/>
      <c r="DCA118" s="61"/>
      <c r="DCB118" s="61"/>
      <c r="DCC118" s="61"/>
      <c r="DCD118" s="61"/>
      <c r="DCE118" s="61"/>
      <c r="DCF118" s="61"/>
      <c r="DCG118" s="61"/>
      <c r="DCH118" s="61"/>
      <c r="DCI118" s="61"/>
      <c r="DCJ118" s="61"/>
      <c r="DCK118" s="61"/>
      <c r="DCL118" s="61"/>
      <c r="DCM118" s="61"/>
      <c r="DCN118" s="61"/>
      <c r="DCO118" s="61"/>
      <c r="DCP118" s="61"/>
      <c r="DCQ118" s="61"/>
      <c r="DCR118" s="61"/>
      <c r="DCS118" s="61"/>
      <c r="DCT118" s="61"/>
      <c r="DCU118" s="61"/>
      <c r="DCV118" s="61"/>
      <c r="DCW118" s="61"/>
      <c r="DCX118" s="61"/>
      <c r="DCY118" s="61"/>
      <c r="DCZ118" s="61"/>
      <c r="DDA118" s="61"/>
      <c r="DDB118" s="61"/>
      <c r="DDC118" s="61"/>
      <c r="DDD118" s="61"/>
      <c r="DDE118" s="61"/>
      <c r="DDF118" s="61"/>
      <c r="DDG118" s="61"/>
      <c r="DDH118" s="61"/>
      <c r="DDI118" s="61"/>
      <c r="DDJ118" s="61"/>
      <c r="DDK118" s="61"/>
      <c r="DDL118" s="61"/>
      <c r="DDM118" s="61"/>
      <c r="DDN118" s="61"/>
      <c r="DDO118" s="61"/>
      <c r="DDP118" s="61"/>
      <c r="DDQ118" s="61"/>
      <c r="DDR118" s="61"/>
      <c r="DDS118" s="61"/>
      <c r="DDT118" s="61"/>
      <c r="DDU118" s="61"/>
      <c r="DDV118" s="61"/>
      <c r="DDW118" s="61"/>
      <c r="DDX118" s="61"/>
      <c r="DDY118" s="61"/>
      <c r="DDZ118" s="61"/>
      <c r="DEA118" s="61"/>
      <c r="DEB118" s="61"/>
      <c r="DEC118" s="61"/>
      <c r="DED118" s="61"/>
      <c r="DEE118" s="61"/>
      <c r="DEF118" s="61"/>
      <c r="DEG118" s="61"/>
      <c r="DEH118" s="61"/>
      <c r="DEI118" s="61"/>
      <c r="DEJ118" s="61"/>
      <c r="DEK118" s="61"/>
      <c r="DEL118" s="61"/>
      <c r="DEM118" s="61"/>
      <c r="DEN118" s="61"/>
      <c r="DEO118" s="61"/>
      <c r="DEP118" s="61"/>
      <c r="DEQ118" s="61"/>
      <c r="DER118" s="61"/>
      <c r="DES118" s="61"/>
      <c r="DET118" s="61"/>
      <c r="DEU118" s="61"/>
      <c r="DEV118" s="61"/>
      <c r="DEW118" s="61"/>
      <c r="DEX118" s="61"/>
      <c r="DEY118" s="61"/>
      <c r="DEZ118" s="61"/>
      <c r="DFA118" s="61"/>
      <c r="DFB118" s="61"/>
      <c r="DFC118" s="61"/>
      <c r="DFD118" s="61"/>
      <c r="DFE118" s="61"/>
      <c r="DFF118" s="61"/>
      <c r="DFG118" s="61"/>
      <c r="DFH118" s="61"/>
      <c r="DFI118" s="61"/>
      <c r="DFJ118" s="61"/>
      <c r="DFK118" s="61"/>
      <c r="DFL118" s="61"/>
      <c r="DFM118" s="61"/>
      <c r="DFN118" s="61"/>
      <c r="DFO118" s="61"/>
      <c r="DFP118" s="61"/>
      <c r="DFQ118" s="61"/>
      <c r="DFR118" s="61"/>
      <c r="DFS118" s="61"/>
      <c r="DFT118" s="61"/>
      <c r="DFU118" s="61"/>
      <c r="DFV118" s="61"/>
      <c r="DFW118" s="61"/>
      <c r="DFX118" s="61"/>
      <c r="DFY118" s="61"/>
      <c r="DFZ118" s="61"/>
      <c r="DGA118" s="61"/>
      <c r="DGB118" s="61"/>
      <c r="DGC118" s="61"/>
      <c r="DGD118" s="61"/>
      <c r="DGE118" s="61"/>
      <c r="DGF118" s="61"/>
      <c r="DGG118" s="61"/>
      <c r="DGH118" s="61"/>
      <c r="DGI118" s="61"/>
      <c r="DGJ118" s="61"/>
      <c r="DGK118" s="61"/>
      <c r="DGL118" s="61"/>
      <c r="DGM118" s="61"/>
      <c r="DGN118" s="61"/>
      <c r="DGO118" s="61"/>
      <c r="DGP118" s="61"/>
      <c r="DGQ118" s="61"/>
      <c r="DGR118" s="61"/>
      <c r="DGS118" s="61"/>
      <c r="DGT118" s="61"/>
      <c r="DGU118" s="61"/>
      <c r="DGV118" s="61"/>
      <c r="DGW118" s="61"/>
      <c r="DGX118" s="61"/>
      <c r="DGY118" s="61"/>
      <c r="DGZ118" s="61"/>
      <c r="DHA118" s="61"/>
      <c r="DHB118" s="61"/>
      <c r="DHC118" s="61"/>
      <c r="DHD118" s="61"/>
      <c r="DHE118" s="61"/>
      <c r="DHF118" s="61"/>
      <c r="DHG118" s="61"/>
      <c r="DHH118" s="61"/>
      <c r="DHI118" s="61"/>
      <c r="DHJ118" s="61"/>
      <c r="DHK118" s="61"/>
      <c r="DHL118" s="61"/>
      <c r="DHM118" s="61"/>
      <c r="DHN118" s="61"/>
      <c r="DHO118" s="61"/>
      <c r="DHP118" s="61"/>
      <c r="DHQ118" s="61"/>
      <c r="DHR118" s="61"/>
      <c r="DHS118" s="61"/>
      <c r="DHT118" s="61"/>
      <c r="DHU118" s="61"/>
      <c r="DHV118" s="61"/>
      <c r="DHW118" s="61"/>
      <c r="DHX118" s="61"/>
      <c r="DHY118" s="61"/>
      <c r="DHZ118" s="61"/>
      <c r="DIA118" s="61"/>
      <c r="DIB118" s="61"/>
      <c r="DIC118" s="61"/>
      <c r="DID118" s="61"/>
      <c r="DIE118" s="61"/>
      <c r="DIF118" s="61"/>
      <c r="DIG118" s="61"/>
      <c r="DIH118" s="61"/>
      <c r="DII118" s="61"/>
      <c r="DIJ118" s="61"/>
      <c r="DIK118" s="61"/>
      <c r="DIL118" s="61"/>
      <c r="DIM118" s="61"/>
      <c r="DIN118" s="61"/>
      <c r="DIO118" s="61"/>
      <c r="DIP118" s="61"/>
      <c r="DIQ118" s="61"/>
      <c r="DIR118" s="61"/>
      <c r="DIS118" s="61"/>
      <c r="DIT118" s="61"/>
      <c r="DIU118" s="61"/>
      <c r="DIV118" s="61"/>
      <c r="DIW118" s="61"/>
      <c r="DIX118" s="61"/>
      <c r="DIY118" s="61"/>
      <c r="DIZ118" s="61"/>
      <c r="DJA118" s="61"/>
      <c r="DJB118" s="61"/>
      <c r="DJC118" s="61"/>
      <c r="DJD118" s="61"/>
      <c r="DJE118" s="61"/>
      <c r="DJF118" s="61"/>
      <c r="DJG118" s="61"/>
      <c r="DJH118" s="61"/>
      <c r="DJI118" s="61"/>
      <c r="DJJ118" s="61"/>
      <c r="DJK118" s="61"/>
      <c r="DJL118" s="61"/>
      <c r="DJM118" s="61"/>
      <c r="DJN118" s="61"/>
      <c r="DJO118" s="61"/>
      <c r="DJP118" s="61"/>
      <c r="DJQ118" s="61"/>
      <c r="DJR118" s="61"/>
      <c r="DJS118" s="61"/>
      <c r="DJT118" s="61"/>
      <c r="DJU118" s="61"/>
      <c r="DJV118" s="61"/>
      <c r="DJW118" s="61"/>
      <c r="DJX118" s="61"/>
      <c r="DJY118" s="61"/>
      <c r="DJZ118" s="61"/>
      <c r="DKA118" s="61"/>
      <c r="DKB118" s="61"/>
      <c r="DKC118" s="61"/>
      <c r="DKD118" s="61"/>
      <c r="DKE118" s="61"/>
      <c r="DKF118" s="61"/>
      <c r="DKG118" s="61"/>
      <c r="DKH118" s="61"/>
      <c r="DKI118" s="61"/>
      <c r="DKJ118" s="61"/>
      <c r="DKK118" s="61"/>
      <c r="DKL118" s="61"/>
      <c r="DKM118" s="61"/>
      <c r="DKN118" s="61"/>
      <c r="DKO118" s="61"/>
      <c r="DKP118" s="61"/>
      <c r="DKQ118" s="61"/>
      <c r="DKR118" s="61"/>
      <c r="DKS118" s="61"/>
      <c r="DKT118" s="61"/>
      <c r="DKU118" s="61"/>
      <c r="DKV118" s="61"/>
      <c r="DKW118" s="61"/>
      <c r="DKX118" s="61"/>
      <c r="DKY118" s="61"/>
      <c r="DKZ118" s="61"/>
      <c r="DLA118" s="61"/>
      <c r="DLB118" s="61"/>
      <c r="DLC118" s="61"/>
      <c r="DLD118" s="61"/>
      <c r="DLE118" s="61"/>
      <c r="DLF118" s="61"/>
      <c r="DLG118" s="61"/>
      <c r="DLH118" s="61"/>
      <c r="DLI118" s="61"/>
      <c r="DLJ118" s="61"/>
      <c r="DLK118" s="61"/>
      <c r="DLL118" s="61"/>
      <c r="DLM118" s="61"/>
      <c r="DLN118" s="61"/>
      <c r="DLO118" s="61"/>
      <c r="DLP118" s="61"/>
      <c r="DLQ118" s="61"/>
      <c r="DLR118" s="61"/>
      <c r="DLS118" s="61"/>
      <c r="DLT118" s="61"/>
      <c r="DLU118" s="61"/>
      <c r="DLV118" s="61"/>
      <c r="DLW118" s="61"/>
      <c r="DLX118" s="61"/>
      <c r="DLY118" s="61"/>
      <c r="DLZ118" s="61"/>
      <c r="DMA118" s="61"/>
      <c r="DMB118" s="61"/>
      <c r="DMC118" s="61"/>
      <c r="DMD118" s="61"/>
      <c r="DME118" s="61"/>
      <c r="DMF118" s="61"/>
      <c r="DMG118" s="61"/>
      <c r="DMH118" s="61"/>
      <c r="DMI118" s="61"/>
      <c r="DMJ118" s="61"/>
      <c r="DMK118" s="61"/>
      <c r="DML118" s="61"/>
      <c r="DMM118" s="61"/>
      <c r="DMN118" s="61"/>
      <c r="DMO118" s="61"/>
      <c r="DMP118" s="61"/>
      <c r="DMQ118" s="61"/>
      <c r="DMR118" s="61"/>
      <c r="DMS118" s="61"/>
      <c r="DMT118" s="61"/>
      <c r="DMU118" s="61"/>
      <c r="DMV118" s="61"/>
      <c r="DMW118" s="61"/>
      <c r="DMX118" s="61"/>
      <c r="DMY118" s="61"/>
      <c r="DMZ118" s="61"/>
      <c r="DNA118" s="61"/>
      <c r="DNB118" s="61"/>
      <c r="DNC118" s="61"/>
      <c r="DND118" s="61"/>
      <c r="DNE118" s="61"/>
      <c r="DNF118" s="61"/>
      <c r="DNG118" s="61"/>
      <c r="DNH118" s="61"/>
      <c r="DNI118" s="61"/>
      <c r="DNJ118" s="61"/>
      <c r="DNK118" s="61"/>
      <c r="DNL118" s="61"/>
      <c r="DNM118" s="61"/>
      <c r="DNN118" s="61"/>
      <c r="DNO118" s="61"/>
      <c r="DNP118" s="61"/>
      <c r="DNQ118" s="61"/>
      <c r="DNR118" s="61"/>
      <c r="DNS118" s="61"/>
      <c r="DNT118" s="61"/>
      <c r="DNU118" s="61"/>
      <c r="DNV118" s="61"/>
      <c r="DNW118" s="61"/>
      <c r="DNX118" s="61"/>
      <c r="DNY118" s="61"/>
      <c r="DNZ118" s="61"/>
      <c r="DOA118" s="61"/>
      <c r="DOB118" s="61"/>
      <c r="DOC118" s="61"/>
      <c r="DOD118" s="61"/>
      <c r="DOE118" s="61"/>
      <c r="DOF118" s="61"/>
      <c r="DOG118" s="61"/>
      <c r="DOH118" s="61"/>
      <c r="DOI118" s="61"/>
      <c r="DOJ118" s="61"/>
      <c r="DOK118" s="61"/>
      <c r="DOL118" s="61"/>
      <c r="DOM118" s="61"/>
      <c r="DON118" s="61"/>
      <c r="DOO118" s="61"/>
      <c r="DOP118" s="61"/>
      <c r="DOQ118" s="61"/>
      <c r="DOR118" s="61"/>
      <c r="DOS118" s="61"/>
      <c r="DOT118" s="61"/>
      <c r="DOU118" s="61"/>
      <c r="DOV118" s="61"/>
      <c r="DOW118" s="61"/>
      <c r="DOX118" s="61"/>
      <c r="DOY118" s="61"/>
      <c r="DOZ118" s="61"/>
      <c r="DPA118" s="61"/>
      <c r="DPB118" s="61"/>
      <c r="DPC118" s="61"/>
      <c r="DPD118" s="61"/>
      <c r="DPE118" s="61"/>
      <c r="DPF118" s="61"/>
      <c r="DPG118" s="61"/>
      <c r="DPH118" s="61"/>
      <c r="DPI118" s="61"/>
      <c r="DPJ118" s="61"/>
      <c r="DPK118" s="61"/>
      <c r="DPL118" s="61"/>
      <c r="DPM118" s="61"/>
      <c r="DPN118" s="61"/>
      <c r="DPO118" s="61"/>
      <c r="DPP118" s="61"/>
      <c r="DPQ118" s="61"/>
      <c r="DPR118" s="61"/>
      <c r="DPS118" s="61"/>
      <c r="DPT118" s="61"/>
      <c r="DPU118" s="61"/>
      <c r="DPV118" s="61"/>
      <c r="DPW118" s="61"/>
      <c r="DPX118" s="61"/>
      <c r="DPY118" s="61"/>
      <c r="DPZ118" s="61"/>
      <c r="DQA118" s="61"/>
      <c r="DQB118" s="61"/>
      <c r="DQC118" s="61"/>
      <c r="DQD118" s="61"/>
      <c r="DQE118" s="61"/>
      <c r="DQF118" s="61"/>
      <c r="DQG118" s="61"/>
      <c r="DQH118" s="61"/>
      <c r="DQI118" s="61"/>
      <c r="DQJ118" s="61"/>
      <c r="DQK118" s="61"/>
      <c r="DQL118" s="61"/>
      <c r="DQM118" s="61"/>
      <c r="DQN118" s="61"/>
      <c r="DQO118" s="61"/>
      <c r="DQP118" s="61"/>
      <c r="DQQ118" s="61"/>
      <c r="DQR118" s="61"/>
      <c r="DQS118" s="61"/>
      <c r="DQT118" s="61"/>
      <c r="DQU118" s="61"/>
      <c r="DQV118" s="61"/>
      <c r="DQW118" s="61"/>
      <c r="DQX118" s="61"/>
      <c r="DQY118" s="61"/>
      <c r="DQZ118" s="61"/>
      <c r="DRA118" s="61"/>
      <c r="DRB118" s="61"/>
      <c r="DRC118" s="61"/>
      <c r="DRD118" s="61"/>
      <c r="DRE118" s="61"/>
      <c r="DRF118" s="61"/>
      <c r="DRG118" s="61"/>
      <c r="DRH118" s="61"/>
      <c r="DRI118" s="61"/>
      <c r="DRJ118" s="61"/>
      <c r="DRK118" s="61"/>
      <c r="DRL118" s="61"/>
      <c r="DRM118" s="61"/>
      <c r="DRN118" s="61"/>
      <c r="DRO118" s="61"/>
      <c r="DRP118" s="61"/>
      <c r="DRQ118" s="61"/>
      <c r="DRR118" s="61"/>
      <c r="DRS118" s="61"/>
      <c r="DRT118" s="61"/>
      <c r="DRU118" s="61"/>
      <c r="DRV118" s="61"/>
      <c r="DRW118" s="61"/>
      <c r="DRX118" s="61"/>
      <c r="DRY118" s="61"/>
      <c r="DRZ118" s="61"/>
      <c r="DSA118" s="61"/>
      <c r="DSB118" s="61"/>
      <c r="DSC118" s="61"/>
      <c r="DSD118" s="61"/>
      <c r="DSE118" s="61"/>
      <c r="DSF118" s="61"/>
      <c r="DSG118" s="61"/>
      <c r="DSH118" s="61"/>
      <c r="DSI118" s="61"/>
      <c r="DSJ118" s="61"/>
      <c r="DSK118" s="61"/>
      <c r="DSL118" s="61"/>
      <c r="DSM118" s="61"/>
      <c r="DSN118" s="61"/>
      <c r="DSO118" s="61"/>
      <c r="DSP118" s="61"/>
      <c r="DSQ118" s="61"/>
      <c r="DSR118" s="61"/>
      <c r="DSS118" s="61"/>
      <c r="DST118" s="61"/>
      <c r="DSU118" s="61"/>
      <c r="DSV118" s="61"/>
      <c r="DSW118" s="61"/>
      <c r="DSX118" s="61"/>
      <c r="DSY118" s="61"/>
      <c r="DSZ118" s="61"/>
      <c r="DTA118" s="61"/>
      <c r="DTB118" s="61"/>
      <c r="DTC118" s="61"/>
      <c r="DTD118" s="61"/>
      <c r="DTE118" s="61"/>
      <c r="DTF118" s="61"/>
      <c r="DTG118" s="61"/>
      <c r="DTH118" s="61"/>
      <c r="DTI118" s="61"/>
      <c r="DTJ118" s="61"/>
      <c r="DTK118" s="61"/>
      <c r="DTL118" s="61"/>
      <c r="DTM118" s="61"/>
      <c r="DTN118" s="61"/>
      <c r="DTO118" s="61"/>
      <c r="DTP118" s="61"/>
      <c r="DTQ118" s="61"/>
      <c r="DTR118" s="61"/>
      <c r="DTS118" s="61"/>
      <c r="DTT118" s="61"/>
      <c r="DTU118" s="61"/>
      <c r="DTV118" s="61"/>
      <c r="DTW118" s="61"/>
      <c r="DTX118" s="61"/>
      <c r="DTY118" s="61"/>
      <c r="DTZ118" s="61"/>
      <c r="DUA118" s="61"/>
      <c r="DUB118" s="61"/>
      <c r="DUC118" s="61"/>
      <c r="DUD118" s="61"/>
      <c r="DUE118" s="61"/>
      <c r="DUF118" s="61"/>
      <c r="DUG118" s="61"/>
      <c r="DUH118" s="61"/>
      <c r="DUI118" s="61"/>
      <c r="DUJ118" s="61"/>
      <c r="DUK118" s="61"/>
      <c r="DUL118" s="61"/>
      <c r="DUM118" s="61"/>
      <c r="DUN118" s="61"/>
      <c r="DUO118" s="61"/>
      <c r="DUP118" s="61"/>
      <c r="DUQ118" s="61"/>
      <c r="DUR118" s="61"/>
      <c r="DUS118" s="61"/>
      <c r="DUT118" s="61"/>
      <c r="DUU118" s="61"/>
      <c r="DUV118" s="61"/>
      <c r="DUW118" s="61"/>
      <c r="DUX118" s="61"/>
      <c r="DUY118" s="61"/>
      <c r="DUZ118" s="61"/>
      <c r="DVA118" s="61"/>
      <c r="DVB118" s="61"/>
      <c r="DVC118" s="61"/>
      <c r="DVD118" s="61"/>
      <c r="DVE118" s="61"/>
      <c r="DVF118" s="61"/>
      <c r="DVG118" s="61"/>
      <c r="DVH118" s="61"/>
      <c r="DVI118" s="61"/>
      <c r="DVJ118" s="61"/>
      <c r="DVK118" s="61"/>
      <c r="DVL118" s="61"/>
      <c r="DVM118" s="61"/>
      <c r="DVN118" s="61"/>
      <c r="DVO118" s="61"/>
      <c r="DVP118" s="61"/>
      <c r="DVQ118" s="61"/>
      <c r="DVR118" s="61"/>
      <c r="DVS118" s="61"/>
      <c r="DVT118" s="61"/>
      <c r="DVU118" s="61"/>
      <c r="DVV118" s="61"/>
      <c r="DVW118" s="61"/>
      <c r="DVX118" s="61"/>
      <c r="DVY118" s="61"/>
      <c r="DVZ118" s="61"/>
      <c r="DWA118" s="61"/>
      <c r="DWB118" s="61"/>
      <c r="DWC118" s="61"/>
      <c r="DWD118" s="61"/>
      <c r="DWE118" s="61"/>
      <c r="DWF118" s="61"/>
      <c r="DWG118" s="61"/>
      <c r="DWH118" s="61"/>
      <c r="DWI118" s="61"/>
      <c r="DWJ118" s="61"/>
      <c r="DWK118" s="61"/>
      <c r="DWL118" s="61"/>
      <c r="DWM118" s="61"/>
      <c r="DWN118" s="61"/>
      <c r="DWO118" s="61"/>
      <c r="DWP118" s="61"/>
      <c r="DWQ118" s="61"/>
      <c r="DWR118" s="61"/>
      <c r="DWS118" s="61"/>
      <c r="DWT118" s="61"/>
      <c r="DWU118" s="61"/>
      <c r="DWV118" s="61"/>
      <c r="DWW118" s="61"/>
      <c r="DWX118" s="61"/>
      <c r="DWY118" s="61"/>
      <c r="DWZ118" s="61"/>
      <c r="DXA118" s="61"/>
      <c r="DXB118" s="61"/>
      <c r="DXC118" s="61"/>
      <c r="DXD118" s="61"/>
      <c r="DXE118" s="61"/>
      <c r="DXF118" s="61"/>
      <c r="DXG118" s="61"/>
      <c r="DXH118" s="61"/>
      <c r="DXI118" s="61"/>
      <c r="DXJ118" s="61"/>
      <c r="DXK118" s="61"/>
      <c r="DXL118" s="61"/>
      <c r="DXM118" s="61"/>
      <c r="DXN118" s="61"/>
      <c r="DXO118" s="61"/>
      <c r="DXP118" s="61"/>
      <c r="DXQ118" s="61"/>
      <c r="DXR118" s="61"/>
      <c r="DXS118" s="61"/>
      <c r="DXT118" s="61"/>
      <c r="DXU118" s="61"/>
      <c r="DXV118" s="61"/>
      <c r="DXW118" s="61"/>
      <c r="DXX118" s="61"/>
      <c r="DXY118" s="61"/>
      <c r="DXZ118" s="61"/>
      <c r="DYA118" s="61"/>
      <c r="DYB118" s="61"/>
      <c r="DYC118" s="61"/>
      <c r="DYD118" s="61"/>
      <c r="DYE118" s="61"/>
      <c r="DYF118" s="61"/>
      <c r="DYG118" s="61"/>
      <c r="DYH118" s="61"/>
      <c r="DYI118" s="61"/>
      <c r="DYJ118" s="61"/>
      <c r="DYK118" s="61"/>
      <c r="DYL118" s="61"/>
      <c r="DYM118" s="61"/>
      <c r="DYN118" s="61"/>
      <c r="DYO118" s="61"/>
      <c r="DYP118" s="61"/>
      <c r="DYQ118" s="61"/>
      <c r="DYR118" s="61"/>
      <c r="DYS118" s="61"/>
      <c r="DYT118" s="61"/>
      <c r="DYU118" s="61"/>
      <c r="DYV118" s="61"/>
      <c r="DYW118" s="61"/>
      <c r="DYX118" s="61"/>
      <c r="DYY118" s="61"/>
      <c r="DYZ118" s="61"/>
      <c r="DZA118" s="61"/>
      <c r="DZB118" s="61"/>
      <c r="DZC118" s="61"/>
      <c r="DZD118" s="61"/>
      <c r="DZE118" s="61"/>
      <c r="DZF118" s="61"/>
      <c r="DZG118" s="61"/>
      <c r="DZH118" s="61"/>
      <c r="DZI118" s="61"/>
      <c r="DZJ118" s="61"/>
      <c r="DZK118" s="61"/>
      <c r="DZL118" s="61"/>
      <c r="DZM118" s="61"/>
      <c r="DZN118" s="61"/>
      <c r="DZO118" s="61"/>
      <c r="DZP118" s="61"/>
      <c r="DZQ118" s="61"/>
      <c r="DZR118" s="61"/>
      <c r="DZS118" s="61"/>
      <c r="DZT118" s="61"/>
      <c r="DZU118" s="61"/>
      <c r="DZV118" s="61"/>
      <c r="DZW118" s="61"/>
      <c r="DZX118" s="61"/>
      <c r="DZY118" s="61"/>
      <c r="DZZ118" s="61"/>
      <c r="EAA118" s="61"/>
      <c r="EAB118" s="61"/>
      <c r="EAC118" s="61"/>
      <c r="EAD118" s="61"/>
      <c r="EAE118" s="61"/>
      <c r="EAF118" s="61"/>
      <c r="EAG118" s="61"/>
      <c r="EAH118" s="61"/>
      <c r="EAI118" s="61"/>
      <c r="EAJ118" s="61"/>
      <c r="EAK118" s="61"/>
      <c r="EAL118" s="61"/>
      <c r="EAM118" s="61"/>
      <c r="EAN118" s="61"/>
      <c r="EAO118" s="61"/>
      <c r="EAP118" s="61"/>
      <c r="EAQ118" s="61"/>
      <c r="EAR118" s="61"/>
      <c r="EAS118" s="61"/>
      <c r="EAT118" s="61"/>
      <c r="EAU118" s="61"/>
      <c r="EAV118" s="61"/>
      <c r="EAW118" s="61"/>
      <c r="EAX118" s="61"/>
      <c r="EAY118" s="61"/>
      <c r="EAZ118" s="61"/>
      <c r="EBA118" s="61"/>
      <c r="EBB118" s="61"/>
      <c r="EBC118" s="61"/>
      <c r="EBD118" s="61"/>
      <c r="EBE118" s="61"/>
      <c r="EBF118" s="61"/>
      <c r="EBG118" s="61"/>
      <c r="EBH118" s="61"/>
      <c r="EBI118" s="61"/>
      <c r="EBJ118" s="61"/>
      <c r="EBK118" s="61"/>
      <c r="EBL118" s="61"/>
      <c r="EBM118" s="61"/>
      <c r="EBN118" s="61"/>
      <c r="EBO118" s="61"/>
      <c r="EBP118" s="61"/>
      <c r="EBQ118" s="61"/>
      <c r="EBR118" s="61"/>
      <c r="EBS118" s="61"/>
      <c r="EBT118" s="61"/>
      <c r="EBU118" s="61"/>
      <c r="EBV118" s="61"/>
      <c r="EBW118" s="61"/>
      <c r="EBX118" s="61"/>
      <c r="EBY118" s="61"/>
      <c r="EBZ118" s="61"/>
      <c r="ECA118" s="61"/>
      <c r="ECB118" s="61"/>
      <c r="ECC118" s="61"/>
      <c r="ECD118" s="61"/>
      <c r="ECE118" s="61"/>
      <c r="ECF118" s="61"/>
      <c r="ECG118" s="61"/>
      <c r="ECH118" s="61"/>
      <c r="ECI118" s="61"/>
      <c r="ECJ118" s="61"/>
      <c r="ECK118" s="61"/>
      <c r="ECL118" s="61"/>
      <c r="ECM118" s="61"/>
      <c r="ECN118" s="61"/>
      <c r="ECO118" s="61"/>
      <c r="ECP118" s="61"/>
      <c r="ECQ118" s="61"/>
      <c r="ECR118" s="61"/>
      <c r="ECS118" s="61"/>
      <c r="ECT118" s="61"/>
      <c r="ECU118" s="61"/>
      <c r="ECV118" s="61"/>
      <c r="ECW118" s="61"/>
      <c r="ECX118" s="61"/>
      <c r="ECY118" s="61"/>
      <c r="ECZ118" s="61"/>
      <c r="EDA118" s="61"/>
      <c r="EDB118" s="61"/>
      <c r="EDC118" s="61"/>
      <c r="EDD118" s="61"/>
      <c r="EDE118" s="61"/>
      <c r="EDF118" s="61"/>
      <c r="EDG118" s="61"/>
      <c r="EDH118" s="61"/>
      <c r="EDI118" s="61"/>
      <c r="EDJ118" s="61"/>
      <c r="EDK118" s="61"/>
      <c r="EDL118" s="61"/>
      <c r="EDM118" s="61"/>
      <c r="EDN118" s="61"/>
      <c r="EDO118" s="61"/>
      <c r="EDP118" s="61"/>
      <c r="EDQ118" s="61"/>
      <c r="EDR118" s="61"/>
      <c r="EDS118" s="61"/>
      <c r="EDT118" s="61"/>
      <c r="EDU118" s="61"/>
      <c r="EDV118" s="61"/>
      <c r="EDW118" s="61"/>
      <c r="EDX118" s="61"/>
      <c r="EDY118" s="61"/>
      <c r="EDZ118" s="61"/>
      <c r="EEA118" s="61"/>
      <c r="EEB118" s="61"/>
      <c r="EEC118" s="61"/>
      <c r="EED118" s="61"/>
      <c r="EEE118" s="61"/>
      <c r="EEF118" s="61"/>
      <c r="EEG118" s="61"/>
      <c r="EEH118" s="61"/>
      <c r="EEI118" s="61"/>
      <c r="EEJ118" s="61"/>
      <c r="EEK118" s="61"/>
      <c r="EEL118" s="61"/>
      <c r="EEM118" s="61"/>
      <c r="EEN118" s="61"/>
      <c r="EEO118" s="61"/>
      <c r="EEP118" s="61"/>
      <c r="EEQ118" s="61"/>
      <c r="EER118" s="61"/>
      <c r="EES118" s="61"/>
      <c r="EET118" s="61"/>
      <c r="EEU118" s="61"/>
      <c r="EEV118" s="61"/>
      <c r="EEW118" s="61"/>
      <c r="EEX118" s="61"/>
      <c r="EEY118" s="61"/>
      <c r="EEZ118" s="61"/>
      <c r="EFA118" s="61"/>
      <c r="EFB118" s="61"/>
      <c r="EFC118" s="61"/>
      <c r="EFD118" s="61"/>
      <c r="EFE118" s="61"/>
      <c r="EFF118" s="61"/>
      <c r="EFG118" s="61"/>
      <c r="EFH118" s="61"/>
      <c r="EFI118" s="61"/>
      <c r="EFJ118" s="61"/>
      <c r="EFK118" s="61"/>
      <c r="EFL118" s="61"/>
      <c r="EFM118" s="61"/>
      <c r="EFN118" s="61"/>
      <c r="EFO118" s="61"/>
      <c r="EFP118" s="61"/>
      <c r="EFQ118" s="61"/>
      <c r="EFR118" s="61"/>
      <c r="EFS118" s="61"/>
      <c r="EFT118" s="61"/>
      <c r="EFU118" s="61"/>
      <c r="EFV118" s="61"/>
      <c r="EFW118" s="61"/>
      <c r="EFX118" s="61"/>
      <c r="EFY118" s="61"/>
      <c r="EFZ118" s="61"/>
      <c r="EGA118" s="61"/>
      <c r="EGB118" s="61"/>
      <c r="EGC118" s="61"/>
      <c r="EGD118" s="61"/>
      <c r="EGE118" s="61"/>
      <c r="EGF118" s="61"/>
      <c r="EGG118" s="61"/>
      <c r="EGH118" s="61"/>
      <c r="EGI118" s="61"/>
      <c r="EGJ118" s="61"/>
      <c r="EGK118" s="61"/>
      <c r="EGL118" s="61"/>
      <c r="EGM118" s="61"/>
      <c r="EGN118" s="61"/>
      <c r="EGO118" s="61"/>
      <c r="EGP118" s="61"/>
      <c r="EGQ118" s="61"/>
      <c r="EGR118" s="61"/>
      <c r="EGS118" s="61"/>
      <c r="EGT118" s="61"/>
      <c r="EGU118" s="61"/>
      <c r="EGV118" s="61"/>
      <c r="EGW118" s="61"/>
      <c r="EGX118" s="61"/>
      <c r="EGY118" s="61"/>
      <c r="EGZ118" s="61"/>
      <c r="EHA118" s="61"/>
      <c r="EHB118" s="61"/>
      <c r="EHC118" s="61"/>
      <c r="EHD118" s="61"/>
      <c r="EHE118" s="61"/>
      <c r="EHF118" s="61"/>
      <c r="EHG118" s="61"/>
      <c r="EHH118" s="61"/>
      <c r="EHI118" s="61"/>
      <c r="EHJ118" s="61"/>
      <c r="EHK118" s="61"/>
      <c r="EHL118" s="61"/>
      <c r="EHM118" s="61"/>
      <c r="EHN118" s="61"/>
      <c r="EHO118" s="61"/>
      <c r="EHP118" s="61"/>
      <c r="EHQ118" s="61"/>
      <c r="EHR118" s="61"/>
      <c r="EHS118" s="61"/>
      <c r="EHT118" s="61"/>
      <c r="EHU118" s="61"/>
      <c r="EHV118" s="61"/>
      <c r="EHW118" s="61"/>
      <c r="EHX118" s="61"/>
      <c r="EHY118" s="61"/>
      <c r="EHZ118" s="61"/>
      <c r="EIA118" s="61"/>
      <c r="EIB118" s="61"/>
      <c r="EIC118" s="61"/>
      <c r="EID118" s="61"/>
      <c r="EIE118" s="61"/>
      <c r="EIF118" s="61"/>
      <c r="EIG118" s="61"/>
      <c r="EIH118" s="61"/>
      <c r="EII118" s="61"/>
      <c r="EIJ118" s="61"/>
      <c r="EIK118" s="61"/>
      <c r="EIL118" s="61"/>
      <c r="EIM118" s="61"/>
      <c r="EIN118" s="61"/>
      <c r="EIO118" s="61"/>
      <c r="EIP118" s="61"/>
      <c r="EIQ118" s="61"/>
      <c r="EIR118" s="61"/>
      <c r="EIS118" s="61"/>
      <c r="EIT118" s="61"/>
      <c r="EIU118" s="61"/>
      <c r="EIV118" s="61"/>
      <c r="EIW118" s="61"/>
      <c r="EIX118" s="61"/>
      <c r="EIY118" s="61"/>
      <c r="EIZ118" s="61"/>
      <c r="EJA118" s="61"/>
      <c r="EJB118" s="61"/>
      <c r="EJC118" s="61"/>
      <c r="EJD118" s="61"/>
      <c r="EJE118" s="61"/>
      <c r="EJF118" s="61"/>
      <c r="EJG118" s="61"/>
      <c r="EJH118" s="61"/>
      <c r="EJI118" s="61"/>
      <c r="EJJ118" s="61"/>
      <c r="EJK118" s="61"/>
      <c r="EJL118" s="61"/>
      <c r="EJM118" s="61"/>
      <c r="EJN118" s="61"/>
      <c r="EJO118" s="61"/>
      <c r="EJP118" s="61"/>
      <c r="EJQ118" s="61"/>
      <c r="EJR118" s="61"/>
      <c r="EJS118" s="61"/>
      <c r="EJT118" s="61"/>
      <c r="EJU118" s="61"/>
      <c r="EJV118" s="61"/>
      <c r="EJW118" s="61"/>
      <c r="EJX118" s="61"/>
      <c r="EJY118" s="61"/>
      <c r="EJZ118" s="61"/>
      <c r="EKA118" s="61"/>
      <c r="EKB118" s="61"/>
      <c r="EKC118" s="61"/>
      <c r="EKD118" s="61"/>
      <c r="EKE118" s="61"/>
      <c r="EKF118" s="61"/>
      <c r="EKG118" s="61"/>
      <c r="EKH118" s="61"/>
      <c r="EKI118" s="61"/>
      <c r="EKJ118" s="61"/>
      <c r="EKK118" s="61"/>
      <c r="EKL118" s="61"/>
      <c r="EKM118" s="61"/>
      <c r="EKN118" s="61"/>
      <c r="EKO118" s="61"/>
      <c r="EKP118" s="61"/>
      <c r="EKQ118" s="61"/>
      <c r="EKR118" s="61"/>
      <c r="EKS118" s="61"/>
      <c r="EKT118" s="61"/>
      <c r="EKU118" s="61"/>
      <c r="EKV118" s="61"/>
      <c r="EKW118" s="61"/>
      <c r="EKX118" s="61"/>
      <c r="EKY118" s="61"/>
      <c r="EKZ118" s="61"/>
      <c r="ELA118" s="61"/>
      <c r="ELB118" s="61"/>
      <c r="ELC118" s="61"/>
      <c r="ELD118" s="61"/>
      <c r="ELE118" s="61"/>
      <c r="ELF118" s="61"/>
      <c r="ELG118" s="61"/>
      <c r="ELH118" s="61"/>
      <c r="ELI118" s="61"/>
      <c r="ELJ118" s="61"/>
      <c r="ELK118" s="61"/>
      <c r="ELL118" s="61"/>
      <c r="ELM118" s="61"/>
      <c r="ELN118" s="61"/>
      <c r="ELO118" s="61"/>
      <c r="ELP118" s="61"/>
      <c r="ELQ118" s="61"/>
      <c r="ELR118" s="61"/>
      <c r="ELS118" s="61"/>
      <c r="ELT118" s="61"/>
      <c r="ELU118" s="61"/>
      <c r="ELV118" s="61"/>
      <c r="ELW118" s="61"/>
      <c r="ELX118" s="61"/>
      <c r="ELY118" s="61"/>
      <c r="ELZ118" s="61"/>
      <c r="EMA118" s="61"/>
      <c r="EMB118" s="61"/>
      <c r="EMC118" s="61"/>
      <c r="EMD118" s="61"/>
      <c r="EME118" s="61"/>
      <c r="EMF118" s="61"/>
      <c r="EMG118" s="61"/>
      <c r="EMH118" s="61"/>
      <c r="EMI118" s="61"/>
      <c r="EMJ118" s="61"/>
      <c r="EMK118" s="61"/>
      <c r="EML118" s="61"/>
      <c r="EMM118" s="61"/>
      <c r="EMN118" s="61"/>
      <c r="EMO118" s="61"/>
      <c r="EMP118" s="61"/>
      <c r="EMQ118" s="61"/>
      <c r="EMR118" s="61"/>
      <c r="EMS118" s="61"/>
      <c r="EMT118" s="61"/>
      <c r="EMU118" s="61"/>
      <c r="EMV118" s="61"/>
      <c r="EMW118" s="61"/>
      <c r="EMX118" s="61"/>
      <c r="EMY118" s="61"/>
      <c r="EMZ118" s="61"/>
      <c r="ENA118" s="61"/>
      <c r="ENB118" s="61"/>
      <c r="ENC118" s="61"/>
      <c r="END118" s="61"/>
      <c r="ENE118" s="61"/>
      <c r="ENF118" s="61"/>
      <c r="ENG118" s="61"/>
      <c r="ENH118" s="61"/>
      <c r="ENI118" s="61"/>
      <c r="ENJ118" s="61"/>
      <c r="ENK118" s="61"/>
      <c r="ENL118" s="61"/>
      <c r="ENM118" s="61"/>
      <c r="ENN118" s="61"/>
      <c r="ENO118" s="61"/>
      <c r="ENP118" s="61"/>
      <c r="ENQ118" s="61"/>
      <c r="ENR118" s="61"/>
      <c r="ENS118" s="61"/>
      <c r="ENT118" s="61"/>
      <c r="ENU118" s="61"/>
      <c r="ENV118" s="61"/>
      <c r="ENW118" s="61"/>
      <c r="ENX118" s="61"/>
      <c r="ENY118" s="61"/>
      <c r="ENZ118" s="61"/>
      <c r="EOA118" s="61"/>
      <c r="EOB118" s="61"/>
      <c r="EOC118" s="61"/>
      <c r="EOD118" s="61"/>
      <c r="EOE118" s="61"/>
      <c r="EOF118" s="61"/>
      <c r="EOG118" s="61"/>
      <c r="EOH118" s="61"/>
      <c r="EOI118" s="61"/>
      <c r="EOJ118" s="61"/>
      <c r="EOK118" s="61"/>
      <c r="EOL118" s="61"/>
      <c r="EOM118" s="61"/>
      <c r="EON118" s="61"/>
      <c r="EOO118" s="61"/>
      <c r="EOP118" s="61"/>
      <c r="EOQ118" s="61"/>
      <c r="EOR118" s="61"/>
      <c r="EOS118" s="61"/>
      <c r="EOT118" s="61"/>
      <c r="EOU118" s="61"/>
      <c r="EOV118" s="61"/>
      <c r="EOW118" s="61"/>
      <c r="EOX118" s="61"/>
      <c r="EOY118" s="61"/>
      <c r="EOZ118" s="61"/>
      <c r="EPA118" s="61"/>
      <c r="EPB118" s="61"/>
      <c r="EPC118" s="61"/>
      <c r="EPD118" s="61"/>
      <c r="EPE118" s="61"/>
      <c r="EPF118" s="61"/>
      <c r="EPG118" s="61"/>
      <c r="EPH118" s="61"/>
      <c r="EPI118" s="61"/>
      <c r="EPJ118" s="61"/>
      <c r="EPK118" s="61"/>
      <c r="EPL118" s="61"/>
      <c r="EPM118" s="61"/>
      <c r="EPN118" s="61"/>
      <c r="EPO118" s="61"/>
      <c r="EPP118" s="61"/>
      <c r="EPQ118" s="61"/>
      <c r="EPR118" s="61"/>
      <c r="EPS118" s="61"/>
      <c r="EPT118" s="61"/>
      <c r="EPU118" s="61"/>
      <c r="EPV118" s="61"/>
      <c r="EPW118" s="61"/>
      <c r="EPX118" s="61"/>
      <c r="EPY118" s="61"/>
      <c r="EPZ118" s="61"/>
      <c r="EQA118" s="61"/>
      <c r="EQB118" s="61"/>
      <c r="EQC118" s="61"/>
      <c r="EQD118" s="61"/>
      <c r="EQE118" s="61"/>
      <c r="EQF118" s="61"/>
      <c r="EQG118" s="61"/>
      <c r="EQH118" s="61"/>
      <c r="EQI118" s="61"/>
      <c r="EQJ118" s="61"/>
      <c r="EQK118" s="61"/>
      <c r="EQL118" s="61"/>
      <c r="EQM118" s="61"/>
      <c r="EQN118" s="61"/>
      <c r="EQO118" s="61"/>
      <c r="EQP118" s="61"/>
      <c r="EQQ118" s="61"/>
      <c r="EQR118" s="61"/>
      <c r="EQS118" s="61"/>
      <c r="EQT118" s="61"/>
      <c r="EQU118" s="61"/>
      <c r="EQV118" s="61"/>
      <c r="EQW118" s="61"/>
      <c r="EQX118" s="61"/>
      <c r="EQY118" s="61"/>
      <c r="EQZ118" s="61"/>
      <c r="ERA118" s="61"/>
      <c r="ERB118" s="61"/>
      <c r="ERC118" s="61"/>
      <c r="ERD118" s="61"/>
      <c r="ERE118" s="61"/>
      <c r="ERF118" s="61"/>
      <c r="ERG118" s="61"/>
      <c r="ERH118" s="61"/>
      <c r="ERI118" s="61"/>
      <c r="ERJ118" s="61"/>
      <c r="ERK118" s="61"/>
      <c r="ERL118" s="61"/>
      <c r="ERM118" s="61"/>
      <c r="ERN118" s="61"/>
      <c r="ERO118" s="61"/>
      <c r="ERP118" s="61"/>
      <c r="ERQ118" s="61"/>
      <c r="ERR118" s="61"/>
      <c r="ERS118" s="61"/>
      <c r="ERT118" s="61"/>
      <c r="ERU118" s="61"/>
      <c r="ERV118" s="61"/>
      <c r="ERW118" s="61"/>
      <c r="ERX118" s="61"/>
      <c r="ERY118" s="61"/>
      <c r="ERZ118" s="61"/>
      <c r="ESA118" s="61"/>
      <c r="ESB118" s="61"/>
      <c r="ESC118" s="61"/>
      <c r="ESD118" s="61"/>
      <c r="ESE118" s="61"/>
      <c r="ESF118" s="61"/>
      <c r="ESG118" s="61"/>
      <c r="ESH118" s="61"/>
      <c r="ESI118" s="61"/>
      <c r="ESJ118" s="61"/>
      <c r="ESK118" s="61"/>
      <c r="ESL118" s="61"/>
      <c r="ESM118" s="61"/>
      <c r="ESN118" s="61"/>
      <c r="ESO118" s="61"/>
      <c r="ESP118" s="61"/>
      <c r="ESQ118" s="61"/>
      <c r="ESR118" s="61"/>
      <c r="ESS118" s="61"/>
      <c r="EST118" s="61"/>
      <c r="ESU118" s="61"/>
      <c r="ESV118" s="61"/>
      <c r="ESW118" s="61"/>
      <c r="ESX118" s="61"/>
      <c r="ESY118" s="61"/>
      <c r="ESZ118" s="61"/>
      <c r="ETA118" s="61"/>
      <c r="ETB118" s="61"/>
      <c r="ETC118" s="61"/>
      <c r="ETD118" s="61"/>
      <c r="ETE118" s="61"/>
      <c r="ETF118" s="61"/>
      <c r="ETG118" s="61"/>
      <c r="ETH118" s="61"/>
      <c r="ETI118" s="61"/>
      <c r="ETJ118" s="61"/>
      <c r="ETK118" s="61"/>
      <c r="ETL118" s="61"/>
      <c r="ETM118" s="61"/>
      <c r="ETN118" s="61"/>
      <c r="ETO118" s="61"/>
      <c r="ETP118" s="61"/>
      <c r="ETQ118" s="61"/>
      <c r="ETR118" s="61"/>
      <c r="ETS118" s="61"/>
      <c r="ETT118" s="61"/>
      <c r="ETU118" s="61"/>
      <c r="ETV118" s="61"/>
      <c r="ETW118" s="61"/>
      <c r="ETX118" s="61"/>
      <c r="ETY118" s="61"/>
      <c r="ETZ118" s="61"/>
      <c r="EUA118" s="61"/>
      <c r="EUB118" s="61"/>
      <c r="EUC118" s="61"/>
      <c r="EUD118" s="61"/>
      <c r="EUE118" s="61"/>
      <c r="EUF118" s="61"/>
      <c r="EUG118" s="61"/>
      <c r="EUH118" s="61"/>
      <c r="EUI118" s="61"/>
      <c r="EUJ118" s="61"/>
      <c r="EUK118" s="61"/>
      <c r="EUL118" s="61"/>
      <c r="EUM118" s="61"/>
      <c r="EUN118" s="61"/>
      <c r="EUO118" s="61"/>
      <c r="EUP118" s="61"/>
      <c r="EUQ118" s="61"/>
      <c r="EUR118" s="61"/>
      <c r="EUS118" s="61"/>
      <c r="EUT118" s="61"/>
      <c r="EUU118" s="61"/>
      <c r="EUV118" s="61"/>
      <c r="EUW118" s="61"/>
      <c r="EUX118" s="61"/>
      <c r="EUY118" s="61"/>
      <c r="EUZ118" s="61"/>
      <c r="EVA118" s="61"/>
      <c r="EVB118" s="61"/>
      <c r="EVC118" s="61"/>
      <c r="EVD118" s="61"/>
      <c r="EVE118" s="61"/>
      <c r="EVF118" s="61"/>
      <c r="EVG118" s="61"/>
      <c r="EVH118" s="61"/>
      <c r="EVI118" s="61"/>
      <c r="EVJ118" s="61"/>
      <c r="EVK118" s="61"/>
      <c r="EVL118" s="61"/>
      <c r="EVM118" s="61"/>
      <c r="EVN118" s="61"/>
      <c r="EVO118" s="61"/>
      <c r="EVP118" s="61"/>
      <c r="EVQ118" s="61"/>
      <c r="EVR118" s="61"/>
      <c r="EVS118" s="61"/>
      <c r="EVT118" s="61"/>
      <c r="EVU118" s="61"/>
      <c r="EVV118" s="61"/>
      <c r="EVW118" s="61"/>
      <c r="EVX118" s="61"/>
      <c r="EVY118" s="61"/>
      <c r="EVZ118" s="61"/>
      <c r="EWA118" s="61"/>
      <c r="EWB118" s="61"/>
      <c r="EWC118" s="61"/>
      <c r="EWD118" s="61"/>
      <c r="EWE118" s="61"/>
      <c r="EWF118" s="61"/>
      <c r="EWG118" s="61"/>
      <c r="EWH118" s="61"/>
      <c r="EWI118" s="61"/>
      <c r="EWJ118" s="61"/>
      <c r="EWK118" s="61"/>
      <c r="EWL118" s="61"/>
      <c r="EWM118" s="61"/>
      <c r="EWN118" s="61"/>
      <c r="EWO118" s="61"/>
      <c r="EWP118" s="61"/>
      <c r="EWQ118" s="61"/>
      <c r="EWR118" s="61"/>
      <c r="EWS118" s="61"/>
      <c r="EWT118" s="61"/>
      <c r="EWU118" s="61"/>
      <c r="EWV118" s="61"/>
      <c r="EWW118" s="61"/>
      <c r="EWX118" s="61"/>
      <c r="EWY118" s="61"/>
      <c r="EWZ118" s="61"/>
      <c r="EXA118" s="61"/>
      <c r="EXB118" s="61"/>
      <c r="EXC118" s="61"/>
      <c r="EXD118" s="61"/>
      <c r="EXE118" s="61"/>
      <c r="EXF118" s="61"/>
      <c r="EXG118" s="61"/>
      <c r="EXH118" s="61"/>
      <c r="EXI118" s="61"/>
      <c r="EXJ118" s="61"/>
      <c r="EXK118" s="61"/>
      <c r="EXL118" s="61"/>
      <c r="EXM118" s="61"/>
      <c r="EXN118" s="61"/>
      <c r="EXO118" s="61"/>
      <c r="EXP118" s="61"/>
      <c r="EXQ118" s="61"/>
      <c r="EXR118" s="61"/>
      <c r="EXS118" s="61"/>
      <c r="EXT118" s="61"/>
      <c r="EXU118" s="61"/>
      <c r="EXV118" s="61"/>
      <c r="EXW118" s="61"/>
      <c r="EXX118" s="61"/>
      <c r="EXY118" s="61"/>
      <c r="EXZ118" s="61"/>
      <c r="EYA118" s="61"/>
      <c r="EYB118" s="61"/>
      <c r="EYC118" s="61"/>
      <c r="EYD118" s="61"/>
      <c r="EYE118" s="61"/>
      <c r="EYF118" s="61"/>
      <c r="EYG118" s="61"/>
      <c r="EYH118" s="61"/>
      <c r="EYI118" s="61"/>
      <c r="EYJ118" s="61"/>
      <c r="EYK118" s="61"/>
      <c r="EYL118" s="61"/>
      <c r="EYM118" s="61"/>
      <c r="EYN118" s="61"/>
      <c r="EYO118" s="61"/>
      <c r="EYP118" s="61"/>
      <c r="EYQ118" s="61"/>
      <c r="EYR118" s="61"/>
      <c r="EYS118" s="61"/>
      <c r="EYT118" s="61"/>
      <c r="EYU118" s="61"/>
      <c r="EYV118" s="61"/>
      <c r="EYW118" s="61"/>
      <c r="EYX118" s="61"/>
      <c r="EYY118" s="61"/>
      <c r="EYZ118" s="61"/>
      <c r="EZA118" s="61"/>
      <c r="EZB118" s="61"/>
      <c r="EZC118" s="61"/>
      <c r="EZD118" s="61"/>
      <c r="EZE118" s="61"/>
      <c r="EZF118" s="61"/>
      <c r="EZG118" s="61"/>
      <c r="EZH118" s="61"/>
      <c r="EZI118" s="61"/>
      <c r="EZJ118" s="61"/>
      <c r="EZK118" s="61"/>
      <c r="EZL118" s="61"/>
      <c r="EZM118" s="61"/>
      <c r="EZN118" s="61"/>
      <c r="EZO118" s="61"/>
      <c r="EZP118" s="61"/>
      <c r="EZQ118" s="61"/>
      <c r="EZR118" s="61"/>
      <c r="EZS118" s="61"/>
      <c r="EZT118" s="61"/>
      <c r="EZU118" s="61"/>
      <c r="EZV118" s="61"/>
      <c r="EZW118" s="61"/>
      <c r="EZX118" s="61"/>
      <c r="EZY118" s="61"/>
      <c r="EZZ118" s="61"/>
      <c r="FAA118" s="61"/>
      <c r="FAB118" s="61"/>
      <c r="FAC118" s="61"/>
      <c r="FAD118" s="61"/>
      <c r="FAE118" s="61"/>
      <c r="FAF118" s="61"/>
      <c r="FAG118" s="61"/>
      <c r="FAH118" s="61"/>
      <c r="FAI118" s="61"/>
      <c r="FAJ118" s="61"/>
      <c r="FAK118" s="61"/>
      <c r="FAL118" s="61"/>
      <c r="FAM118" s="61"/>
      <c r="FAN118" s="61"/>
      <c r="FAO118" s="61"/>
      <c r="FAP118" s="61"/>
      <c r="FAQ118" s="61"/>
      <c r="FAR118" s="61"/>
      <c r="FAS118" s="61"/>
      <c r="FAT118" s="61"/>
      <c r="FAU118" s="61"/>
      <c r="FAV118" s="61"/>
      <c r="FAW118" s="61"/>
      <c r="FAX118" s="61"/>
      <c r="FAY118" s="61"/>
      <c r="FAZ118" s="61"/>
      <c r="FBA118" s="61"/>
      <c r="FBB118" s="61"/>
      <c r="FBC118" s="61"/>
      <c r="FBD118" s="61"/>
      <c r="FBE118" s="61"/>
      <c r="FBF118" s="61"/>
      <c r="FBG118" s="61"/>
      <c r="FBH118" s="61"/>
      <c r="FBI118" s="61"/>
      <c r="FBJ118" s="61"/>
      <c r="FBK118" s="61"/>
      <c r="FBL118" s="61"/>
      <c r="FBM118" s="61"/>
      <c r="FBN118" s="61"/>
      <c r="FBO118" s="61"/>
      <c r="FBP118" s="61"/>
      <c r="FBQ118" s="61"/>
      <c r="FBR118" s="61"/>
      <c r="FBS118" s="61"/>
      <c r="FBT118" s="61"/>
      <c r="FBU118" s="61"/>
      <c r="FBV118" s="61"/>
      <c r="FBW118" s="61"/>
      <c r="FBX118" s="61"/>
      <c r="FBY118" s="61"/>
      <c r="FBZ118" s="61"/>
      <c r="FCA118" s="61"/>
      <c r="FCB118" s="61"/>
      <c r="FCC118" s="61"/>
      <c r="FCD118" s="61"/>
      <c r="FCE118" s="61"/>
      <c r="FCF118" s="61"/>
      <c r="FCG118" s="61"/>
      <c r="FCH118" s="61"/>
      <c r="FCI118" s="61"/>
      <c r="FCJ118" s="61"/>
      <c r="FCK118" s="61"/>
      <c r="FCL118" s="61"/>
      <c r="FCM118" s="61"/>
      <c r="FCN118" s="61"/>
      <c r="FCO118" s="61"/>
      <c r="FCP118" s="61"/>
      <c r="FCQ118" s="61"/>
      <c r="FCR118" s="61"/>
      <c r="FCS118" s="61"/>
      <c r="FCT118" s="61"/>
      <c r="FCU118" s="61"/>
      <c r="FCV118" s="61"/>
      <c r="FCW118" s="61"/>
      <c r="FCX118" s="61"/>
      <c r="FCY118" s="61"/>
      <c r="FCZ118" s="61"/>
      <c r="FDA118" s="61"/>
      <c r="FDB118" s="61"/>
      <c r="FDC118" s="61"/>
      <c r="FDD118" s="61"/>
      <c r="FDE118" s="61"/>
      <c r="FDF118" s="61"/>
      <c r="FDG118" s="61"/>
      <c r="FDH118" s="61"/>
      <c r="FDI118" s="61"/>
      <c r="FDJ118" s="61"/>
      <c r="FDK118" s="61"/>
      <c r="FDL118" s="61"/>
      <c r="FDM118" s="61"/>
      <c r="FDN118" s="61"/>
      <c r="FDO118" s="61"/>
      <c r="FDP118" s="61"/>
      <c r="FDQ118" s="61"/>
      <c r="FDR118" s="61"/>
      <c r="FDS118" s="61"/>
      <c r="FDT118" s="61"/>
      <c r="FDU118" s="61"/>
      <c r="FDV118" s="61"/>
      <c r="FDW118" s="61"/>
      <c r="FDX118" s="61"/>
      <c r="FDY118" s="61"/>
      <c r="FDZ118" s="61"/>
      <c r="FEA118" s="61"/>
      <c r="FEB118" s="61"/>
      <c r="FEC118" s="61"/>
      <c r="FED118" s="61"/>
      <c r="FEE118" s="61"/>
      <c r="FEF118" s="61"/>
      <c r="FEG118" s="61"/>
      <c r="FEH118" s="61"/>
      <c r="FEI118" s="61"/>
      <c r="FEJ118" s="61"/>
      <c r="FEK118" s="61"/>
      <c r="FEL118" s="61"/>
      <c r="FEM118" s="61"/>
      <c r="FEN118" s="61"/>
      <c r="FEO118" s="61"/>
      <c r="FEP118" s="61"/>
      <c r="FEQ118" s="61"/>
      <c r="FER118" s="61"/>
      <c r="FES118" s="61"/>
      <c r="FET118" s="61"/>
      <c r="FEU118" s="61"/>
      <c r="FEV118" s="61"/>
      <c r="FEW118" s="61"/>
      <c r="FEX118" s="61"/>
      <c r="FEY118" s="61"/>
      <c r="FEZ118" s="61"/>
      <c r="FFA118" s="61"/>
      <c r="FFB118" s="61"/>
      <c r="FFC118" s="61"/>
      <c r="FFD118" s="61"/>
      <c r="FFE118" s="61"/>
      <c r="FFF118" s="61"/>
      <c r="FFG118" s="61"/>
      <c r="FFH118" s="61"/>
      <c r="FFI118" s="61"/>
      <c r="FFJ118" s="61"/>
      <c r="FFK118" s="61"/>
      <c r="FFL118" s="61"/>
      <c r="FFM118" s="61"/>
      <c r="FFN118" s="61"/>
      <c r="FFO118" s="61"/>
      <c r="FFP118" s="61"/>
      <c r="FFQ118" s="61"/>
      <c r="FFR118" s="61"/>
      <c r="FFS118" s="61"/>
      <c r="FFT118" s="61"/>
      <c r="FFU118" s="61"/>
      <c r="FFV118" s="61"/>
      <c r="FFW118" s="61"/>
      <c r="FFX118" s="61"/>
      <c r="FFY118" s="61"/>
      <c r="FFZ118" s="61"/>
      <c r="FGA118" s="61"/>
      <c r="FGB118" s="61"/>
      <c r="FGC118" s="61"/>
      <c r="FGD118" s="61"/>
      <c r="FGE118" s="61"/>
      <c r="FGF118" s="61"/>
      <c r="FGG118" s="61"/>
      <c r="FGH118" s="61"/>
      <c r="FGI118" s="61"/>
      <c r="FGJ118" s="61"/>
      <c r="FGK118" s="61"/>
      <c r="FGL118" s="61"/>
      <c r="FGM118" s="61"/>
      <c r="FGN118" s="61"/>
      <c r="FGO118" s="61"/>
      <c r="FGP118" s="61"/>
      <c r="FGQ118" s="61"/>
      <c r="FGR118" s="61"/>
      <c r="FGS118" s="61"/>
      <c r="FGT118" s="61"/>
      <c r="FGU118" s="61"/>
      <c r="FGV118" s="61"/>
      <c r="FGW118" s="61"/>
      <c r="FGX118" s="61"/>
      <c r="FGY118" s="61"/>
      <c r="FGZ118" s="61"/>
      <c r="FHA118" s="61"/>
      <c r="FHB118" s="61"/>
      <c r="FHC118" s="61"/>
      <c r="FHD118" s="61"/>
      <c r="FHE118" s="61"/>
      <c r="FHF118" s="61"/>
      <c r="FHG118" s="61"/>
      <c r="FHH118" s="61"/>
      <c r="FHI118" s="61"/>
      <c r="FHJ118" s="61"/>
      <c r="FHK118" s="61"/>
      <c r="FHL118" s="61"/>
      <c r="FHM118" s="61"/>
      <c r="FHN118" s="61"/>
      <c r="FHO118" s="61"/>
      <c r="FHP118" s="61"/>
      <c r="FHQ118" s="61"/>
      <c r="FHR118" s="61"/>
      <c r="FHS118" s="61"/>
      <c r="FHT118" s="61"/>
      <c r="FHU118" s="61"/>
      <c r="FHV118" s="61"/>
      <c r="FHW118" s="61"/>
      <c r="FHX118" s="61"/>
      <c r="FHY118" s="61"/>
      <c r="FHZ118" s="61"/>
      <c r="FIA118" s="61"/>
      <c r="FIB118" s="61"/>
      <c r="FIC118" s="61"/>
      <c r="FID118" s="61"/>
      <c r="FIE118" s="61"/>
      <c r="FIF118" s="61"/>
      <c r="FIG118" s="61"/>
      <c r="FIH118" s="61"/>
      <c r="FII118" s="61"/>
      <c r="FIJ118" s="61"/>
      <c r="FIK118" s="61"/>
      <c r="FIL118" s="61"/>
      <c r="FIM118" s="61"/>
      <c r="FIN118" s="61"/>
      <c r="FIO118" s="61"/>
      <c r="FIP118" s="61"/>
      <c r="FIQ118" s="61"/>
      <c r="FIR118" s="61"/>
      <c r="FIS118" s="61"/>
      <c r="FIT118" s="61"/>
      <c r="FIU118" s="61"/>
      <c r="FIV118" s="61"/>
      <c r="FIW118" s="61"/>
      <c r="FIX118" s="61"/>
      <c r="FIY118" s="61"/>
      <c r="FIZ118" s="61"/>
      <c r="FJA118" s="61"/>
      <c r="FJB118" s="61"/>
      <c r="FJC118" s="61"/>
      <c r="FJD118" s="61"/>
      <c r="FJE118" s="61"/>
      <c r="FJF118" s="61"/>
      <c r="FJG118" s="61"/>
      <c r="FJH118" s="61"/>
      <c r="FJI118" s="61"/>
      <c r="FJJ118" s="61"/>
      <c r="FJK118" s="61"/>
      <c r="FJL118" s="61"/>
      <c r="FJM118" s="61"/>
      <c r="FJN118" s="61"/>
      <c r="FJO118" s="61"/>
      <c r="FJP118" s="61"/>
      <c r="FJQ118" s="61"/>
      <c r="FJR118" s="61"/>
      <c r="FJS118" s="61"/>
      <c r="FJT118" s="61"/>
      <c r="FJU118" s="61"/>
      <c r="FJV118" s="61"/>
      <c r="FJW118" s="61"/>
      <c r="FJX118" s="61"/>
      <c r="FJY118" s="61"/>
      <c r="FJZ118" s="61"/>
      <c r="FKA118" s="61"/>
      <c r="FKB118" s="61"/>
      <c r="FKC118" s="61"/>
      <c r="FKD118" s="61"/>
      <c r="FKE118" s="61"/>
      <c r="FKF118" s="61"/>
      <c r="FKG118" s="61"/>
      <c r="FKH118" s="61"/>
      <c r="FKI118" s="61"/>
      <c r="FKJ118" s="61"/>
      <c r="FKK118" s="61"/>
      <c r="FKL118" s="61"/>
      <c r="FKM118" s="61"/>
      <c r="FKN118" s="61"/>
      <c r="FKO118" s="61"/>
      <c r="FKP118" s="61"/>
      <c r="FKQ118" s="61"/>
      <c r="FKR118" s="61"/>
      <c r="FKS118" s="61"/>
      <c r="FKT118" s="61"/>
      <c r="FKU118" s="61"/>
      <c r="FKV118" s="61"/>
      <c r="FKW118" s="61"/>
      <c r="FKX118" s="61"/>
      <c r="FKY118" s="61"/>
      <c r="FKZ118" s="61"/>
      <c r="FLA118" s="61"/>
      <c r="FLB118" s="61"/>
      <c r="FLC118" s="61"/>
      <c r="FLD118" s="61"/>
      <c r="FLE118" s="61"/>
      <c r="FLF118" s="61"/>
      <c r="FLG118" s="61"/>
      <c r="FLH118" s="61"/>
      <c r="FLI118" s="61"/>
      <c r="FLJ118" s="61"/>
      <c r="FLK118" s="61"/>
      <c r="FLL118" s="61"/>
      <c r="FLM118" s="61"/>
      <c r="FLN118" s="61"/>
      <c r="FLO118" s="61"/>
      <c r="FLP118" s="61"/>
      <c r="FLQ118" s="61"/>
      <c r="FLR118" s="61"/>
      <c r="FLS118" s="61"/>
      <c r="FLT118" s="61"/>
      <c r="FLU118" s="61"/>
      <c r="FLV118" s="61"/>
      <c r="FLW118" s="61"/>
      <c r="FLX118" s="61"/>
      <c r="FLY118" s="61"/>
      <c r="FLZ118" s="61"/>
      <c r="FMA118" s="61"/>
      <c r="FMB118" s="61"/>
      <c r="FMC118" s="61"/>
      <c r="FMD118" s="61"/>
      <c r="FME118" s="61"/>
      <c r="FMF118" s="61"/>
      <c r="FMG118" s="61"/>
      <c r="FMH118" s="61"/>
      <c r="FMI118" s="61"/>
      <c r="FMJ118" s="61"/>
      <c r="FMK118" s="61"/>
      <c r="FML118" s="61"/>
      <c r="FMM118" s="61"/>
      <c r="FMN118" s="61"/>
      <c r="FMO118" s="61"/>
      <c r="FMP118" s="61"/>
      <c r="FMQ118" s="61"/>
      <c r="FMR118" s="61"/>
      <c r="FMS118" s="61"/>
      <c r="FMT118" s="61"/>
      <c r="FMU118" s="61"/>
      <c r="FMV118" s="61"/>
      <c r="FMW118" s="61"/>
      <c r="FMX118" s="61"/>
      <c r="FMY118" s="61"/>
      <c r="FMZ118" s="61"/>
      <c r="FNA118" s="61"/>
      <c r="FNB118" s="61"/>
      <c r="FNC118" s="61"/>
      <c r="FND118" s="61"/>
      <c r="FNE118" s="61"/>
      <c r="FNF118" s="61"/>
      <c r="FNG118" s="61"/>
      <c r="FNH118" s="61"/>
      <c r="FNI118" s="61"/>
      <c r="FNJ118" s="61"/>
      <c r="FNK118" s="61"/>
      <c r="FNL118" s="61"/>
      <c r="FNM118" s="61"/>
      <c r="FNN118" s="61"/>
      <c r="FNO118" s="61"/>
      <c r="FNP118" s="61"/>
      <c r="FNQ118" s="61"/>
      <c r="FNR118" s="61"/>
      <c r="FNS118" s="61"/>
      <c r="FNT118" s="61"/>
      <c r="FNU118" s="61"/>
      <c r="FNV118" s="61"/>
      <c r="FNW118" s="61"/>
      <c r="FNX118" s="61"/>
      <c r="FNY118" s="61"/>
      <c r="FNZ118" s="61"/>
      <c r="FOA118" s="61"/>
      <c r="FOB118" s="61"/>
      <c r="FOC118" s="61"/>
      <c r="FOD118" s="61"/>
      <c r="FOE118" s="61"/>
      <c r="FOF118" s="61"/>
      <c r="FOG118" s="61"/>
      <c r="FOH118" s="61"/>
      <c r="FOI118" s="61"/>
      <c r="FOJ118" s="61"/>
      <c r="FOK118" s="61"/>
      <c r="FOL118" s="61"/>
      <c r="FOM118" s="61"/>
      <c r="FON118" s="61"/>
      <c r="FOO118" s="61"/>
      <c r="FOP118" s="61"/>
      <c r="FOQ118" s="61"/>
      <c r="FOR118" s="61"/>
      <c r="FOS118" s="61"/>
      <c r="FOT118" s="61"/>
      <c r="FOU118" s="61"/>
      <c r="FOV118" s="61"/>
      <c r="FOW118" s="61"/>
      <c r="FOX118" s="61"/>
      <c r="FOY118" s="61"/>
      <c r="FOZ118" s="61"/>
      <c r="FPA118" s="61"/>
      <c r="FPB118" s="61"/>
      <c r="FPC118" s="61"/>
      <c r="FPD118" s="61"/>
      <c r="FPE118" s="61"/>
      <c r="FPF118" s="61"/>
      <c r="FPG118" s="61"/>
      <c r="FPH118" s="61"/>
      <c r="FPI118" s="61"/>
      <c r="FPJ118" s="61"/>
      <c r="FPK118" s="61"/>
      <c r="FPL118" s="61"/>
      <c r="FPM118" s="61"/>
      <c r="FPN118" s="61"/>
      <c r="FPO118" s="61"/>
      <c r="FPP118" s="61"/>
      <c r="FPQ118" s="61"/>
      <c r="FPR118" s="61"/>
      <c r="FPS118" s="61"/>
      <c r="FPT118" s="61"/>
      <c r="FPU118" s="61"/>
      <c r="FPV118" s="61"/>
      <c r="FPW118" s="61"/>
      <c r="FPX118" s="61"/>
      <c r="FPY118" s="61"/>
      <c r="FPZ118" s="61"/>
      <c r="FQA118" s="61"/>
      <c r="FQB118" s="61"/>
      <c r="FQC118" s="61"/>
      <c r="FQD118" s="61"/>
      <c r="FQE118" s="61"/>
      <c r="FQF118" s="61"/>
      <c r="FQG118" s="61"/>
      <c r="FQH118" s="61"/>
      <c r="FQI118" s="61"/>
      <c r="FQJ118" s="61"/>
      <c r="FQK118" s="61"/>
      <c r="FQL118" s="61"/>
      <c r="FQM118" s="61"/>
      <c r="FQN118" s="61"/>
      <c r="FQO118" s="61"/>
      <c r="FQP118" s="61"/>
      <c r="FQQ118" s="61"/>
      <c r="FQR118" s="61"/>
      <c r="FQS118" s="61"/>
      <c r="FQT118" s="61"/>
      <c r="FQU118" s="61"/>
      <c r="FQV118" s="61"/>
      <c r="FQW118" s="61"/>
      <c r="FQX118" s="61"/>
      <c r="FQY118" s="61"/>
      <c r="FQZ118" s="61"/>
      <c r="FRA118" s="61"/>
      <c r="FRB118" s="61"/>
      <c r="FRC118" s="61"/>
      <c r="FRD118" s="61"/>
      <c r="FRE118" s="61"/>
      <c r="FRF118" s="61"/>
      <c r="FRG118" s="61"/>
      <c r="FRH118" s="61"/>
      <c r="FRI118" s="61"/>
      <c r="FRJ118" s="61"/>
      <c r="FRK118" s="61"/>
      <c r="FRL118" s="61"/>
      <c r="FRM118" s="61"/>
      <c r="FRN118" s="61"/>
      <c r="FRO118" s="61"/>
      <c r="FRP118" s="61"/>
      <c r="FRQ118" s="61"/>
      <c r="FRR118" s="61"/>
      <c r="FRS118" s="61"/>
      <c r="FRT118" s="61"/>
      <c r="FRU118" s="61"/>
      <c r="FRV118" s="61"/>
      <c r="FRW118" s="61"/>
      <c r="FRX118" s="61"/>
      <c r="FRY118" s="61"/>
      <c r="FRZ118" s="61"/>
      <c r="FSA118" s="61"/>
      <c r="FSB118" s="61"/>
      <c r="FSC118" s="61"/>
      <c r="FSD118" s="61"/>
      <c r="FSE118" s="61"/>
      <c r="FSF118" s="61"/>
      <c r="FSG118" s="61"/>
      <c r="FSH118" s="61"/>
      <c r="FSI118" s="61"/>
      <c r="FSJ118" s="61"/>
      <c r="FSK118" s="61"/>
      <c r="FSL118" s="61"/>
      <c r="FSM118" s="61"/>
      <c r="FSN118" s="61"/>
      <c r="FSO118" s="61"/>
      <c r="FSP118" s="61"/>
      <c r="FSQ118" s="61"/>
      <c r="FSR118" s="61"/>
      <c r="FSS118" s="61"/>
      <c r="FST118" s="61"/>
      <c r="FSU118" s="61"/>
      <c r="FSV118" s="61"/>
      <c r="FSW118" s="61"/>
      <c r="FSX118" s="61"/>
      <c r="FSY118" s="61"/>
      <c r="FSZ118" s="61"/>
      <c r="FTA118" s="61"/>
      <c r="FTB118" s="61"/>
      <c r="FTC118" s="61"/>
      <c r="FTD118" s="61"/>
      <c r="FTE118" s="61"/>
      <c r="FTF118" s="61"/>
      <c r="FTG118" s="61"/>
      <c r="FTH118" s="61"/>
      <c r="FTI118" s="61"/>
      <c r="FTJ118" s="61"/>
      <c r="FTK118" s="61"/>
      <c r="FTL118" s="61"/>
      <c r="FTM118" s="61"/>
      <c r="FTN118" s="61"/>
      <c r="FTO118" s="61"/>
      <c r="FTP118" s="61"/>
      <c r="FTQ118" s="61"/>
      <c r="FTR118" s="61"/>
      <c r="FTS118" s="61"/>
      <c r="FTT118" s="61"/>
      <c r="FTU118" s="61"/>
      <c r="FTV118" s="61"/>
      <c r="FTW118" s="61"/>
      <c r="FTX118" s="61"/>
      <c r="FTY118" s="61"/>
      <c r="FTZ118" s="61"/>
      <c r="FUA118" s="61"/>
      <c r="FUB118" s="61"/>
      <c r="FUC118" s="61"/>
      <c r="FUD118" s="61"/>
      <c r="FUE118" s="61"/>
      <c r="FUF118" s="61"/>
      <c r="FUG118" s="61"/>
      <c r="FUH118" s="61"/>
      <c r="FUI118" s="61"/>
      <c r="FUJ118" s="61"/>
      <c r="FUK118" s="61"/>
      <c r="FUL118" s="61"/>
      <c r="FUM118" s="61"/>
      <c r="FUN118" s="61"/>
      <c r="FUO118" s="61"/>
      <c r="FUP118" s="61"/>
      <c r="FUQ118" s="61"/>
      <c r="FUR118" s="61"/>
      <c r="FUS118" s="61"/>
      <c r="FUT118" s="61"/>
      <c r="FUU118" s="61"/>
      <c r="FUV118" s="61"/>
      <c r="FUW118" s="61"/>
      <c r="FUX118" s="61"/>
      <c r="FUY118" s="61"/>
      <c r="FUZ118" s="61"/>
      <c r="FVA118" s="61"/>
      <c r="FVB118" s="61"/>
      <c r="FVC118" s="61"/>
      <c r="FVD118" s="61"/>
      <c r="FVE118" s="61"/>
      <c r="FVF118" s="61"/>
      <c r="FVG118" s="61"/>
      <c r="FVH118" s="61"/>
      <c r="FVI118" s="61"/>
      <c r="FVJ118" s="61"/>
      <c r="FVK118" s="61"/>
      <c r="FVL118" s="61"/>
      <c r="FVM118" s="61"/>
      <c r="FVN118" s="61"/>
      <c r="FVO118" s="61"/>
      <c r="FVP118" s="61"/>
      <c r="FVQ118" s="61"/>
      <c r="FVR118" s="61"/>
      <c r="FVS118" s="61"/>
      <c r="FVT118" s="61"/>
      <c r="FVU118" s="61"/>
      <c r="FVV118" s="61"/>
      <c r="FVW118" s="61"/>
      <c r="FVX118" s="61"/>
      <c r="FVY118" s="61"/>
      <c r="FVZ118" s="61"/>
      <c r="FWA118" s="61"/>
      <c r="FWB118" s="61"/>
      <c r="FWC118" s="61"/>
      <c r="FWD118" s="61"/>
      <c r="FWE118" s="61"/>
      <c r="FWF118" s="61"/>
      <c r="FWG118" s="61"/>
      <c r="FWH118" s="61"/>
      <c r="FWI118" s="61"/>
      <c r="FWJ118" s="61"/>
      <c r="FWK118" s="61"/>
      <c r="FWL118" s="61"/>
      <c r="FWM118" s="61"/>
      <c r="FWN118" s="61"/>
      <c r="FWO118" s="61"/>
      <c r="FWP118" s="61"/>
      <c r="FWQ118" s="61"/>
      <c r="FWR118" s="61"/>
      <c r="FWS118" s="61"/>
      <c r="FWT118" s="61"/>
      <c r="FWU118" s="61"/>
      <c r="FWV118" s="61"/>
      <c r="FWW118" s="61"/>
      <c r="FWX118" s="61"/>
      <c r="FWY118" s="61"/>
      <c r="FWZ118" s="61"/>
      <c r="FXA118" s="61"/>
      <c r="FXB118" s="61"/>
      <c r="FXC118" s="61"/>
      <c r="FXD118" s="61"/>
      <c r="FXE118" s="61"/>
      <c r="FXF118" s="61"/>
      <c r="FXG118" s="61"/>
      <c r="FXH118" s="61"/>
      <c r="FXI118" s="61"/>
      <c r="FXJ118" s="61"/>
      <c r="FXK118" s="61"/>
      <c r="FXL118" s="61"/>
      <c r="FXM118" s="61"/>
      <c r="FXN118" s="61"/>
      <c r="FXO118" s="61"/>
      <c r="FXP118" s="61"/>
      <c r="FXQ118" s="61"/>
      <c r="FXR118" s="61"/>
      <c r="FXS118" s="61"/>
      <c r="FXT118" s="61"/>
      <c r="FXU118" s="61"/>
      <c r="FXV118" s="61"/>
      <c r="FXW118" s="61"/>
      <c r="FXX118" s="61"/>
      <c r="FXY118" s="61"/>
      <c r="FXZ118" s="61"/>
      <c r="FYA118" s="61"/>
      <c r="FYB118" s="61"/>
      <c r="FYC118" s="61"/>
      <c r="FYD118" s="61"/>
      <c r="FYE118" s="61"/>
      <c r="FYF118" s="61"/>
      <c r="FYG118" s="61"/>
      <c r="FYH118" s="61"/>
      <c r="FYI118" s="61"/>
      <c r="FYJ118" s="61"/>
      <c r="FYK118" s="61"/>
      <c r="FYL118" s="61"/>
      <c r="FYM118" s="61"/>
      <c r="FYN118" s="61"/>
      <c r="FYO118" s="61"/>
      <c r="FYP118" s="61"/>
      <c r="FYQ118" s="61"/>
      <c r="FYR118" s="61"/>
      <c r="FYS118" s="61"/>
      <c r="FYT118" s="61"/>
      <c r="FYU118" s="61"/>
      <c r="FYV118" s="61"/>
      <c r="FYW118" s="61"/>
      <c r="FYX118" s="61"/>
      <c r="FYY118" s="61"/>
      <c r="FYZ118" s="61"/>
      <c r="FZA118" s="61"/>
      <c r="FZB118" s="61"/>
      <c r="FZC118" s="61"/>
      <c r="FZD118" s="61"/>
      <c r="FZE118" s="61"/>
      <c r="FZF118" s="61"/>
      <c r="FZG118" s="61"/>
      <c r="FZH118" s="61"/>
      <c r="FZI118" s="61"/>
      <c r="FZJ118" s="61"/>
      <c r="FZK118" s="61"/>
      <c r="FZL118" s="61"/>
      <c r="FZM118" s="61"/>
      <c r="FZN118" s="61"/>
      <c r="FZO118" s="61"/>
      <c r="FZP118" s="61"/>
      <c r="FZQ118" s="61"/>
      <c r="FZR118" s="61"/>
      <c r="FZS118" s="61"/>
      <c r="FZT118" s="61"/>
      <c r="FZU118" s="61"/>
      <c r="FZV118" s="61"/>
      <c r="FZW118" s="61"/>
      <c r="FZX118" s="61"/>
      <c r="FZY118" s="61"/>
      <c r="FZZ118" s="61"/>
      <c r="GAA118" s="61"/>
      <c r="GAB118" s="61"/>
      <c r="GAC118" s="61"/>
      <c r="GAD118" s="61"/>
      <c r="GAE118" s="61"/>
      <c r="GAF118" s="61"/>
      <c r="GAG118" s="61"/>
      <c r="GAH118" s="61"/>
      <c r="GAI118" s="61"/>
      <c r="GAJ118" s="61"/>
      <c r="GAK118" s="61"/>
      <c r="GAL118" s="61"/>
      <c r="GAM118" s="61"/>
      <c r="GAN118" s="61"/>
      <c r="GAO118" s="61"/>
      <c r="GAP118" s="61"/>
      <c r="GAQ118" s="61"/>
      <c r="GAR118" s="61"/>
      <c r="GAS118" s="61"/>
      <c r="GAT118" s="61"/>
      <c r="GAU118" s="61"/>
      <c r="GAV118" s="61"/>
      <c r="GAW118" s="61"/>
      <c r="GAX118" s="61"/>
      <c r="GAY118" s="61"/>
      <c r="GAZ118" s="61"/>
      <c r="GBA118" s="61"/>
      <c r="GBB118" s="61"/>
      <c r="GBC118" s="61"/>
      <c r="GBD118" s="61"/>
      <c r="GBE118" s="61"/>
      <c r="GBF118" s="61"/>
      <c r="GBG118" s="61"/>
      <c r="GBH118" s="61"/>
      <c r="GBI118" s="61"/>
      <c r="GBJ118" s="61"/>
      <c r="GBK118" s="61"/>
      <c r="GBL118" s="61"/>
      <c r="GBM118" s="61"/>
      <c r="GBN118" s="61"/>
      <c r="GBO118" s="61"/>
      <c r="GBP118" s="61"/>
      <c r="GBQ118" s="61"/>
      <c r="GBR118" s="61"/>
      <c r="GBS118" s="61"/>
      <c r="GBT118" s="61"/>
      <c r="GBU118" s="61"/>
      <c r="GBV118" s="61"/>
      <c r="GBW118" s="61"/>
      <c r="GBX118" s="61"/>
      <c r="GBY118" s="61"/>
      <c r="GBZ118" s="61"/>
      <c r="GCA118" s="61"/>
      <c r="GCB118" s="61"/>
      <c r="GCC118" s="61"/>
      <c r="GCD118" s="61"/>
      <c r="GCE118" s="61"/>
      <c r="GCF118" s="61"/>
      <c r="GCG118" s="61"/>
      <c r="GCH118" s="61"/>
      <c r="GCI118" s="61"/>
      <c r="GCJ118" s="61"/>
      <c r="GCK118" s="61"/>
      <c r="GCL118" s="61"/>
      <c r="GCM118" s="61"/>
      <c r="GCN118" s="61"/>
      <c r="GCO118" s="61"/>
      <c r="GCP118" s="61"/>
      <c r="GCQ118" s="61"/>
      <c r="GCR118" s="61"/>
      <c r="GCS118" s="61"/>
      <c r="GCT118" s="61"/>
      <c r="GCU118" s="61"/>
      <c r="GCV118" s="61"/>
      <c r="GCW118" s="61"/>
      <c r="GCX118" s="61"/>
      <c r="GCY118" s="61"/>
      <c r="GCZ118" s="61"/>
      <c r="GDA118" s="61"/>
      <c r="GDB118" s="61"/>
      <c r="GDC118" s="61"/>
      <c r="GDD118" s="61"/>
      <c r="GDE118" s="61"/>
      <c r="GDF118" s="61"/>
      <c r="GDG118" s="61"/>
      <c r="GDH118" s="61"/>
      <c r="GDI118" s="61"/>
      <c r="GDJ118" s="61"/>
      <c r="GDK118" s="61"/>
      <c r="GDL118" s="61"/>
      <c r="GDM118" s="61"/>
      <c r="GDN118" s="61"/>
      <c r="GDO118" s="61"/>
      <c r="GDP118" s="61"/>
      <c r="GDQ118" s="61"/>
      <c r="GDR118" s="61"/>
      <c r="GDS118" s="61"/>
      <c r="GDT118" s="61"/>
      <c r="GDU118" s="61"/>
      <c r="GDV118" s="61"/>
      <c r="GDW118" s="61"/>
      <c r="GDX118" s="61"/>
      <c r="GDY118" s="61"/>
      <c r="GDZ118" s="61"/>
      <c r="GEA118" s="61"/>
      <c r="GEB118" s="61"/>
      <c r="GEC118" s="61"/>
      <c r="GED118" s="61"/>
      <c r="GEE118" s="61"/>
      <c r="GEF118" s="61"/>
      <c r="GEG118" s="61"/>
      <c r="GEH118" s="61"/>
      <c r="GEI118" s="61"/>
      <c r="GEJ118" s="61"/>
      <c r="GEK118" s="61"/>
      <c r="GEL118" s="61"/>
      <c r="GEM118" s="61"/>
      <c r="GEN118" s="61"/>
      <c r="GEO118" s="61"/>
      <c r="GEP118" s="61"/>
      <c r="GEQ118" s="61"/>
      <c r="GER118" s="61"/>
      <c r="GES118" s="61"/>
      <c r="GET118" s="61"/>
      <c r="GEU118" s="61"/>
      <c r="GEV118" s="61"/>
      <c r="GEW118" s="61"/>
      <c r="GEX118" s="61"/>
      <c r="GEY118" s="61"/>
      <c r="GEZ118" s="61"/>
      <c r="GFA118" s="61"/>
      <c r="GFB118" s="61"/>
      <c r="GFC118" s="61"/>
      <c r="GFD118" s="61"/>
      <c r="GFE118" s="61"/>
      <c r="GFF118" s="61"/>
      <c r="GFG118" s="61"/>
      <c r="GFH118" s="61"/>
      <c r="GFI118" s="61"/>
      <c r="GFJ118" s="61"/>
      <c r="GFK118" s="61"/>
      <c r="GFL118" s="61"/>
      <c r="GFM118" s="61"/>
      <c r="GFN118" s="61"/>
      <c r="GFO118" s="61"/>
      <c r="GFP118" s="61"/>
      <c r="GFQ118" s="61"/>
      <c r="GFR118" s="61"/>
      <c r="GFS118" s="61"/>
      <c r="GFT118" s="61"/>
      <c r="GFU118" s="61"/>
      <c r="GFV118" s="61"/>
      <c r="GFW118" s="61"/>
      <c r="GFX118" s="61"/>
      <c r="GFY118" s="61"/>
      <c r="GFZ118" s="61"/>
      <c r="GGA118" s="61"/>
      <c r="GGB118" s="61"/>
      <c r="GGC118" s="61"/>
      <c r="GGD118" s="61"/>
      <c r="GGE118" s="61"/>
      <c r="GGF118" s="61"/>
      <c r="GGG118" s="61"/>
      <c r="GGH118" s="61"/>
      <c r="GGI118" s="61"/>
      <c r="GGJ118" s="61"/>
      <c r="GGK118" s="61"/>
      <c r="GGL118" s="61"/>
      <c r="GGM118" s="61"/>
      <c r="GGN118" s="61"/>
      <c r="GGO118" s="61"/>
      <c r="GGP118" s="61"/>
      <c r="GGQ118" s="61"/>
      <c r="GGR118" s="61"/>
      <c r="GGS118" s="61"/>
      <c r="GGT118" s="61"/>
      <c r="GGU118" s="61"/>
      <c r="GGV118" s="61"/>
      <c r="GGW118" s="61"/>
      <c r="GGX118" s="61"/>
      <c r="GGY118" s="61"/>
      <c r="GGZ118" s="61"/>
      <c r="GHA118" s="61"/>
      <c r="GHB118" s="61"/>
      <c r="GHC118" s="61"/>
      <c r="GHD118" s="61"/>
      <c r="GHE118" s="61"/>
      <c r="GHF118" s="61"/>
      <c r="GHG118" s="61"/>
      <c r="GHH118" s="61"/>
      <c r="GHI118" s="61"/>
      <c r="GHJ118" s="61"/>
      <c r="GHK118" s="61"/>
      <c r="GHL118" s="61"/>
      <c r="GHM118" s="61"/>
      <c r="GHN118" s="61"/>
      <c r="GHO118" s="61"/>
      <c r="GHP118" s="61"/>
      <c r="GHQ118" s="61"/>
      <c r="GHR118" s="61"/>
      <c r="GHS118" s="61"/>
      <c r="GHT118" s="61"/>
      <c r="GHU118" s="61"/>
      <c r="GHV118" s="61"/>
      <c r="GHW118" s="61"/>
      <c r="GHX118" s="61"/>
      <c r="GHY118" s="61"/>
      <c r="GHZ118" s="61"/>
      <c r="GIA118" s="61"/>
      <c r="GIB118" s="61"/>
      <c r="GIC118" s="61"/>
      <c r="GID118" s="61"/>
      <c r="GIE118" s="61"/>
      <c r="GIF118" s="61"/>
      <c r="GIG118" s="61"/>
      <c r="GIH118" s="61"/>
      <c r="GII118" s="61"/>
      <c r="GIJ118" s="61"/>
      <c r="GIK118" s="61"/>
      <c r="GIL118" s="61"/>
      <c r="GIM118" s="61"/>
      <c r="GIN118" s="61"/>
      <c r="GIO118" s="61"/>
      <c r="GIP118" s="61"/>
      <c r="GIQ118" s="61"/>
      <c r="GIR118" s="61"/>
      <c r="GIS118" s="61"/>
      <c r="GIT118" s="61"/>
      <c r="GIU118" s="61"/>
      <c r="GIV118" s="61"/>
      <c r="GIW118" s="61"/>
      <c r="GIX118" s="61"/>
      <c r="GIY118" s="61"/>
      <c r="GIZ118" s="61"/>
      <c r="GJA118" s="61"/>
      <c r="GJB118" s="61"/>
      <c r="GJC118" s="61"/>
      <c r="GJD118" s="61"/>
      <c r="GJE118" s="61"/>
      <c r="GJF118" s="61"/>
      <c r="GJG118" s="61"/>
      <c r="GJH118" s="61"/>
      <c r="GJI118" s="61"/>
      <c r="GJJ118" s="61"/>
      <c r="GJK118" s="61"/>
      <c r="GJL118" s="61"/>
      <c r="GJM118" s="61"/>
      <c r="GJN118" s="61"/>
      <c r="GJO118" s="61"/>
      <c r="GJP118" s="61"/>
      <c r="GJQ118" s="61"/>
      <c r="GJR118" s="61"/>
      <c r="GJS118" s="61"/>
      <c r="GJT118" s="61"/>
      <c r="GJU118" s="61"/>
      <c r="GJV118" s="61"/>
      <c r="GJW118" s="61"/>
      <c r="GJX118" s="61"/>
      <c r="GJY118" s="61"/>
      <c r="GJZ118" s="61"/>
      <c r="GKA118" s="61"/>
      <c r="GKB118" s="61"/>
      <c r="GKC118" s="61"/>
      <c r="GKD118" s="61"/>
      <c r="GKE118" s="61"/>
      <c r="GKF118" s="61"/>
      <c r="GKG118" s="61"/>
      <c r="GKH118" s="61"/>
      <c r="GKI118" s="61"/>
      <c r="GKJ118" s="61"/>
      <c r="GKK118" s="61"/>
      <c r="GKL118" s="61"/>
      <c r="GKM118" s="61"/>
      <c r="GKN118" s="61"/>
      <c r="GKO118" s="61"/>
      <c r="GKP118" s="61"/>
      <c r="GKQ118" s="61"/>
      <c r="GKR118" s="61"/>
      <c r="GKS118" s="61"/>
      <c r="GKT118" s="61"/>
      <c r="GKU118" s="61"/>
      <c r="GKV118" s="61"/>
      <c r="GKW118" s="61"/>
      <c r="GKX118" s="61"/>
      <c r="GKY118" s="61"/>
      <c r="GKZ118" s="61"/>
      <c r="GLA118" s="61"/>
      <c r="GLB118" s="61"/>
      <c r="GLC118" s="61"/>
      <c r="GLD118" s="61"/>
      <c r="GLE118" s="61"/>
      <c r="GLF118" s="61"/>
      <c r="GLG118" s="61"/>
      <c r="GLH118" s="61"/>
      <c r="GLI118" s="61"/>
      <c r="GLJ118" s="61"/>
      <c r="GLK118" s="61"/>
      <c r="GLL118" s="61"/>
      <c r="GLM118" s="61"/>
      <c r="GLN118" s="61"/>
      <c r="GLO118" s="61"/>
      <c r="GLP118" s="61"/>
      <c r="GLQ118" s="61"/>
      <c r="GLR118" s="61"/>
      <c r="GLS118" s="61"/>
      <c r="GLT118" s="61"/>
      <c r="GLU118" s="61"/>
      <c r="GLV118" s="61"/>
      <c r="GLW118" s="61"/>
      <c r="GLX118" s="61"/>
      <c r="GLY118" s="61"/>
      <c r="GLZ118" s="61"/>
      <c r="GMA118" s="61"/>
      <c r="GMB118" s="61"/>
      <c r="GMC118" s="61"/>
      <c r="GMD118" s="61"/>
      <c r="GME118" s="61"/>
      <c r="GMF118" s="61"/>
      <c r="GMG118" s="61"/>
      <c r="GMH118" s="61"/>
      <c r="GMI118" s="61"/>
      <c r="GMJ118" s="61"/>
      <c r="GMK118" s="61"/>
      <c r="GML118" s="61"/>
      <c r="GMM118" s="61"/>
      <c r="GMN118" s="61"/>
      <c r="GMO118" s="61"/>
      <c r="GMP118" s="61"/>
      <c r="GMQ118" s="61"/>
      <c r="GMR118" s="61"/>
      <c r="GMS118" s="61"/>
      <c r="GMT118" s="61"/>
      <c r="GMU118" s="61"/>
      <c r="GMV118" s="61"/>
      <c r="GMW118" s="61"/>
      <c r="GMX118" s="61"/>
      <c r="GMY118" s="61"/>
      <c r="GMZ118" s="61"/>
      <c r="GNA118" s="61"/>
      <c r="GNB118" s="61"/>
      <c r="GNC118" s="61"/>
      <c r="GND118" s="61"/>
      <c r="GNE118" s="61"/>
      <c r="GNF118" s="61"/>
      <c r="GNG118" s="61"/>
      <c r="GNH118" s="61"/>
      <c r="GNI118" s="61"/>
      <c r="GNJ118" s="61"/>
      <c r="GNK118" s="61"/>
      <c r="GNL118" s="61"/>
      <c r="GNM118" s="61"/>
      <c r="GNN118" s="61"/>
      <c r="GNO118" s="61"/>
      <c r="GNP118" s="61"/>
      <c r="GNQ118" s="61"/>
      <c r="GNR118" s="61"/>
      <c r="GNS118" s="61"/>
      <c r="GNT118" s="61"/>
      <c r="GNU118" s="61"/>
      <c r="GNV118" s="61"/>
      <c r="GNW118" s="61"/>
      <c r="GNX118" s="61"/>
      <c r="GNY118" s="61"/>
      <c r="GNZ118" s="61"/>
      <c r="GOA118" s="61"/>
      <c r="GOB118" s="61"/>
      <c r="GOC118" s="61"/>
      <c r="GOD118" s="61"/>
      <c r="GOE118" s="61"/>
      <c r="GOF118" s="61"/>
      <c r="GOG118" s="61"/>
      <c r="GOH118" s="61"/>
      <c r="GOI118" s="61"/>
      <c r="GOJ118" s="61"/>
      <c r="GOK118" s="61"/>
      <c r="GOL118" s="61"/>
      <c r="GOM118" s="61"/>
      <c r="GON118" s="61"/>
      <c r="GOO118" s="61"/>
      <c r="GOP118" s="61"/>
      <c r="GOQ118" s="61"/>
      <c r="GOR118" s="61"/>
      <c r="GOS118" s="61"/>
      <c r="GOT118" s="61"/>
      <c r="GOU118" s="61"/>
      <c r="GOV118" s="61"/>
      <c r="GOW118" s="61"/>
      <c r="GOX118" s="61"/>
      <c r="GOY118" s="61"/>
      <c r="GOZ118" s="61"/>
      <c r="GPA118" s="61"/>
      <c r="GPB118" s="61"/>
      <c r="GPC118" s="61"/>
      <c r="GPD118" s="61"/>
      <c r="GPE118" s="61"/>
      <c r="GPF118" s="61"/>
      <c r="GPG118" s="61"/>
      <c r="GPH118" s="61"/>
      <c r="GPI118" s="61"/>
      <c r="GPJ118" s="61"/>
      <c r="GPK118" s="61"/>
      <c r="GPL118" s="61"/>
      <c r="GPM118" s="61"/>
      <c r="GPN118" s="61"/>
      <c r="GPO118" s="61"/>
      <c r="GPP118" s="61"/>
      <c r="GPQ118" s="61"/>
      <c r="GPR118" s="61"/>
      <c r="GPS118" s="61"/>
      <c r="GPT118" s="61"/>
      <c r="GPU118" s="61"/>
      <c r="GPV118" s="61"/>
      <c r="GPW118" s="61"/>
      <c r="GPX118" s="61"/>
      <c r="GPY118" s="61"/>
      <c r="GPZ118" s="61"/>
      <c r="GQA118" s="61"/>
      <c r="GQB118" s="61"/>
      <c r="GQC118" s="61"/>
      <c r="GQD118" s="61"/>
      <c r="GQE118" s="61"/>
      <c r="GQF118" s="61"/>
      <c r="GQG118" s="61"/>
      <c r="GQH118" s="61"/>
      <c r="GQI118" s="61"/>
      <c r="GQJ118" s="61"/>
      <c r="GQK118" s="61"/>
      <c r="GQL118" s="61"/>
      <c r="GQM118" s="61"/>
      <c r="GQN118" s="61"/>
      <c r="GQO118" s="61"/>
      <c r="GQP118" s="61"/>
      <c r="GQQ118" s="61"/>
      <c r="GQR118" s="61"/>
      <c r="GQS118" s="61"/>
      <c r="GQT118" s="61"/>
      <c r="GQU118" s="61"/>
      <c r="GQV118" s="61"/>
      <c r="GQW118" s="61"/>
      <c r="GQX118" s="61"/>
      <c r="GQY118" s="61"/>
      <c r="GQZ118" s="61"/>
      <c r="GRA118" s="61"/>
      <c r="GRB118" s="61"/>
      <c r="GRC118" s="61"/>
      <c r="GRD118" s="61"/>
      <c r="GRE118" s="61"/>
      <c r="GRF118" s="61"/>
      <c r="GRG118" s="61"/>
      <c r="GRH118" s="61"/>
      <c r="GRI118" s="61"/>
      <c r="GRJ118" s="61"/>
      <c r="GRK118" s="61"/>
      <c r="GRL118" s="61"/>
      <c r="GRM118" s="61"/>
      <c r="GRN118" s="61"/>
      <c r="GRO118" s="61"/>
      <c r="GRP118" s="61"/>
      <c r="GRQ118" s="61"/>
      <c r="GRR118" s="61"/>
      <c r="GRS118" s="61"/>
      <c r="GRT118" s="61"/>
      <c r="GRU118" s="61"/>
      <c r="GRV118" s="61"/>
      <c r="GRW118" s="61"/>
      <c r="GRX118" s="61"/>
      <c r="GRY118" s="61"/>
      <c r="GRZ118" s="61"/>
      <c r="GSA118" s="61"/>
      <c r="GSB118" s="61"/>
      <c r="GSC118" s="61"/>
      <c r="GSD118" s="61"/>
      <c r="GSE118" s="61"/>
      <c r="GSF118" s="61"/>
      <c r="GSG118" s="61"/>
      <c r="GSH118" s="61"/>
      <c r="GSI118" s="61"/>
      <c r="GSJ118" s="61"/>
      <c r="GSK118" s="61"/>
      <c r="GSL118" s="61"/>
      <c r="GSM118" s="61"/>
      <c r="GSN118" s="61"/>
      <c r="GSO118" s="61"/>
      <c r="GSP118" s="61"/>
      <c r="GSQ118" s="61"/>
      <c r="GSR118" s="61"/>
      <c r="GSS118" s="61"/>
      <c r="GST118" s="61"/>
      <c r="GSU118" s="61"/>
      <c r="GSV118" s="61"/>
      <c r="GSW118" s="61"/>
      <c r="GSX118" s="61"/>
      <c r="GSY118" s="61"/>
      <c r="GSZ118" s="61"/>
      <c r="GTA118" s="61"/>
      <c r="GTB118" s="61"/>
      <c r="GTC118" s="61"/>
      <c r="GTD118" s="61"/>
      <c r="GTE118" s="61"/>
      <c r="GTF118" s="61"/>
      <c r="GTG118" s="61"/>
      <c r="GTH118" s="61"/>
      <c r="GTI118" s="61"/>
      <c r="GTJ118" s="61"/>
      <c r="GTK118" s="61"/>
      <c r="GTL118" s="61"/>
      <c r="GTM118" s="61"/>
      <c r="GTN118" s="61"/>
      <c r="GTO118" s="61"/>
      <c r="GTP118" s="61"/>
      <c r="GTQ118" s="61"/>
      <c r="GTR118" s="61"/>
      <c r="GTS118" s="61"/>
      <c r="GTT118" s="61"/>
      <c r="GTU118" s="61"/>
      <c r="GTV118" s="61"/>
      <c r="GTW118" s="61"/>
      <c r="GTX118" s="61"/>
      <c r="GTY118" s="61"/>
      <c r="GTZ118" s="61"/>
      <c r="GUA118" s="61"/>
      <c r="GUB118" s="61"/>
      <c r="GUC118" s="61"/>
      <c r="GUD118" s="61"/>
      <c r="GUE118" s="61"/>
      <c r="GUF118" s="61"/>
      <c r="GUG118" s="61"/>
      <c r="GUH118" s="61"/>
      <c r="GUI118" s="61"/>
      <c r="GUJ118" s="61"/>
      <c r="GUK118" s="61"/>
      <c r="GUL118" s="61"/>
      <c r="GUM118" s="61"/>
      <c r="GUN118" s="61"/>
      <c r="GUO118" s="61"/>
      <c r="GUP118" s="61"/>
      <c r="GUQ118" s="61"/>
      <c r="GUR118" s="61"/>
      <c r="GUS118" s="61"/>
      <c r="GUT118" s="61"/>
      <c r="GUU118" s="61"/>
      <c r="GUV118" s="61"/>
      <c r="GUW118" s="61"/>
      <c r="GUX118" s="61"/>
      <c r="GUY118" s="61"/>
      <c r="GUZ118" s="61"/>
      <c r="GVA118" s="61"/>
      <c r="GVB118" s="61"/>
      <c r="GVC118" s="61"/>
      <c r="GVD118" s="61"/>
      <c r="GVE118" s="61"/>
      <c r="GVF118" s="61"/>
      <c r="GVG118" s="61"/>
      <c r="GVH118" s="61"/>
      <c r="GVI118" s="61"/>
      <c r="GVJ118" s="61"/>
      <c r="GVK118" s="61"/>
      <c r="GVL118" s="61"/>
      <c r="GVM118" s="61"/>
      <c r="GVN118" s="61"/>
      <c r="GVO118" s="61"/>
      <c r="GVP118" s="61"/>
      <c r="GVQ118" s="61"/>
      <c r="GVR118" s="61"/>
      <c r="GVS118" s="61"/>
      <c r="GVT118" s="61"/>
      <c r="GVU118" s="61"/>
      <c r="GVV118" s="61"/>
      <c r="GVW118" s="61"/>
      <c r="GVX118" s="61"/>
      <c r="GVY118" s="61"/>
      <c r="GVZ118" s="61"/>
      <c r="GWA118" s="61"/>
      <c r="GWB118" s="61"/>
      <c r="GWC118" s="61"/>
      <c r="GWD118" s="61"/>
      <c r="GWE118" s="61"/>
      <c r="GWF118" s="61"/>
      <c r="GWG118" s="61"/>
      <c r="GWH118" s="61"/>
      <c r="GWI118" s="61"/>
      <c r="GWJ118" s="61"/>
      <c r="GWK118" s="61"/>
      <c r="GWL118" s="61"/>
      <c r="GWM118" s="61"/>
      <c r="GWN118" s="61"/>
      <c r="GWO118" s="61"/>
      <c r="GWP118" s="61"/>
      <c r="GWQ118" s="61"/>
      <c r="GWR118" s="61"/>
      <c r="GWS118" s="61"/>
      <c r="GWT118" s="61"/>
      <c r="GWU118" s="61"/>
      <c r="GWV118" s="61"/>
      <c r="GWW118" s="61"/>
      <c r="GWX118" s="61"/>
      <c r="GWY118" s="61"/>
      <c r="GWZ118" s="61"/>
      <c r="GXA118" s="61"/>
      <c r="GXB118" s="61"/>
      <c r="GXC118" s="61"/>
      <c r="GXD118" s="61"/>
      <c r="GXE118" s="61"/>
      <c r="GXF118" s="61"/>
      <c r="GXG118" s="61"/>
      <c r="GXH118" s="61"/>
      <c r="GXI118" s="61"/>
      <c r="GXJ118" s="61"/>
      <c r="GXK118" s="61"/>
      <c r="GXL118" s="61"/>
      <c r="GXM118" s="61"/>
      <c r="GXN118" s="61"/>
      <c r="GXO118" s="61"/>
      <c r="GXP118" s="61"/>
      <c r="GXQ118" s="61"/>
      <c r="GXR118" s="61"/>
      <c r="GXS118" s="61"/>
      <c r="GXT118" s="61"/>
      <c r="GXU118" s="61"/>
      <c r="GXV118" s="61"/>
      <c r="GXW118" s="61"/>
      <c r="GXX118" s="61"/>
      <c r="GXY118" s="61"/>
      <c r="GXZ118" s="61"/>
      <c r="GYA118" s="61"/>
      <c r="GYB118" s="61"/>
      <c r="GYC118" s="61"/>
      <c r="GYD118" s="61"/>
      <c r="GYE118" s="61"/>
      <c r="GYF118" s="61"/>
      <c r="GYG118" s="61"/>
      <c r="GYH118" s="61"/>
      <c r="GYI118" s="61"/>
      <c r="GYJ118" s="61"/>
      <c r="GYK118" s="61"/>
      <c r="GYL118" s="61"/>
      <c r="GYM118" s="61"/>
      <c r="GYN118" s="61"/>
      <c r="GYO118" s="61"/>
      <c r="GYP118" s="61"/>
      <c r="GYQ118" s="61"/>
      <c r="GYR118" s="61"/>
      <c r="GYS118" s="61"/>
      <c r="GYT118" s="61"/>
      <c r="GYU118" s="61"/>
      <c r="GYV118" s="61"/>
      <c r="GYW118" s="61"/>
      <c r="GYX118" s="61"/>
      <c r="GYY118" s="61"/>
      <c r="GYZ118" s="61"/>
      <c r="GZA118" s="61"/>
      <c r="GZB118" s="61"/>
      <c r="GZC118" s="61"/>
      <c r="GZD118" s="61"/>
      <c r="GZE118" s="61"/>
      <c r="GZF118" s="61"/>
      <c r="GZG118" s="61"/>
      <c r="GZH118" s="61"/>
      <c r="GZI118" s="61"/>
      <c r="GZJ118" s="61"/>
      <c r="GZK118" s="61"/>
      <c r="GZL118" s="61"/>
      <c r="GZM118" s="61"/>
      <c r="GZN118" s="61"/>
      <c r="GZO118" s="61"/>
      <c r="GZP118" s="61"/>
      <c r="GZQ118" s="61"/>
      <c r="GZR118" s="61"/>
      <c r="GZS118" s="61"/>
      <c r="GZT118" s="61"/>
      <c r="GZU118" s="61"/>
      <c r="GZV118" s="61"/>
      <c r="GZW118" s="61"/>
      <c r="GZX118" s="61"/>
      <c r="GZY118" s="61"/>
      <c r="GZZ118" s="61"/>
      <c r="HAA118" s="61"/>
      <c r="HAB118" s="61"/>
      <c r="HAC118" s="61"/>
      <c r="HAD118" s="61"/>
      <c r="HAE118" s="61"/>
      <c r="HAF118" s="61"/>
      <c r="HAG118" s="61"/>
      <c r="HAH118" s="61"/>
      <c r="HAI118" s="61"/>
      <c r="HAJ118" s="61"/>
      <c r="HAK118" s="61"/>
      <c r="HAL118" s="61"/>
      <c r="HAM118" s="61"/>
      <c r="HAN118" s="61"/>
      <c r="HAO118" s="61"/>
      <c r="HAP118" s="61"/>
      <c r="HAQ118" s="61"/>
      <c r="HAR118" s="61"/>
      <c r="HAS118" s="61"/>
      <c r="HAT118" s="61"/>
      <c r="HAU118" s="61"/>
      <c r="HAV118" s="61"/>
      <c r="HAW118" s="61"/>
      <c r="HAX118" s="61"/>
      <c r="HAY118" s="61"/>
      <c r="HAZ118" s="61"/>
      <c r="HBA118" s="61"/>
      <c r="HBB118" s="61"/>
      <c r="HBC118" s="61"/>
      <c r="HBD118" s="61"/>
      <c r="HBE118" s="61"/>
      <c r="HBF118" s="61"/>
      <c r="HBG118" s="61"/>
      <c r="HBH118" s="61"/>
      <c r="HBI118" s="61"/>
      <c r="HBJ118" s="61"/>
      <c r="HBK118" s="61"/>
      <c r="HBL118" s="61"/>
      <c r="HBM118" s="61"/>
      <c r="HBN118" s="61"/>
      <c r="HBO118" s="61"/>
      <c r="HBP118" s="61"/>
      <c r="HBQ118" s="61"/>
      <c r="HBR118" s="61"/>
      <c r="HBS118" s="61"/>
      <c r="HBT118" s="61"/>
      <c r="HBU118" s="61"/>
      <c r="HBV118" s="61"/>
      <c r="HBW118" s="61"/>
      <c r="HBX118" s="61"/>
      <c r="HBY118" s="61"/>
      <c r="HBZ118" s="61"/>
      <c r="HCA118" s="61"/>
      <c r="HCB118" s="61"/>
      <c r="HCC118" s="61"/>
      <c r="HCD118" s="61"/>
      <c r="HCE118" s="61"/>
      <c r="HCF118" s="61"/>
      <c r="HCG118" s="61"/>
      <c r="HCH118" s="61"/>
      <c r="HCI118" s="61"/>
      <c r="HCJ118" s="61"/>
      <c r="HCK118" s="61"/>
      <c r="HCL118" s="61"/>
      <c r="HCM118" s="61"/>
      <c r="HCN118" s="61"/>
      <c r="HCO118" s="61"/>
      <c r="HCP118" s="61"/>
      <c r="HCQ118" s="61"/>
      <c r="HCR118" s="61"/>
      <c r="HCS118" s="61"/>
      <c r="HCT118" s="61"/>
      <c r="HCU118" s="61"/>
      <c r="HCV118" s="61"/>
      <c r="HCW118" s="61"/>
      <c r="HCX118" s="61"/>
      <c r="HCY118" s="61"/>
      <c r="HCZ118" s="61"/>
      <c r="HDA118" s="61"/>
      <c r="HDB118" s="61"/>
      <c r="HDC118" s="61"/>
      <c r="HDD118" s="61"/>
      <c r="HDE118" s="61"/>
      <c r="HDF118" s="61"/>
      <c r="HDG118" s="61"/>
      <c r="HDH118" s="61"/>
      <c r="HDI118" s="61"/>
      <c r="HDJ118" s="61"/>
      <c r="HDK118" s="61"/>
      <c r="HDL118" s="61"/>
      <c r="HDM118" s="61"/>
      <c r="HDN118" s="61"/>
      <c r="HDO118" s="61"/>
      <c r="HDP118" s="61"/>
      <c r="HDQ118" s="61"/>
      <c r="HDR118" s="61"/>
      <c r="HDS118" s="61"/>
      <c r="HDT118" s="61"/>
      <c r="HDU118" s="61"/>
      <c r="HDV118" s="61"/>
      <c r="HDW118" s="61"/>
      <c r="HDX118" s="61"/>
      <c r="HDY118" s="61"/>
      <c r="HDZ118" s="61"/>
      <c r="HEA118" s="61"/>
      <c r="HEB118" s="61"/>
      <c r="HEC118" s="61"/>
      <c r="HED118" s="61"/>
      <c r="HEE118" s="61"/>
      <c r="HEF118" s="61"/>
      <c r="HEG118" s="61"/>
      <c r="HEH118" s="61"/>
      <c r="HEI118" s="61"/>
      <c r="HEJ118" s="61"/>
      <c r="HEK118" s="61"/>
      <c r="HEL118" s="61"/>
      <c r="HEM118" s="61"/>
      <c r="HEN118" s="61"/>
      <c r="HEO118" s="61"/>
      <c r="HEP118" s="61"/>
      <c r="HEQ118" s="61"/>
      <c r="HER118" s="61"/>
      <c r="HES118" s="61"/>
      <c r="HET118" s="61"/>
      <c r="HEU118" s="61"/>
      <c r="HEV118" s="61"/>
      <c r="HEW118" s="61"/>
      <c r="HEX118" s="61"/>
      <c r="HEY118" s="61"/>
      <c r="HEZ118" s="61"/>
      <c r="HFA118" s="61"/>
      <c r="HFB118" s="61"/>
      <c r="HFC118" s="61"/>
      <c r="HFD118" s="61"/>
      <c r="HFE118" s="61"/>
      <c r="HFF118" s="61"/>
      <c r="HFG118" s="61"/>
      <c r="HFH118" s="61"/>
      <c r="HFI118" s="61"/>
      <c r="HFJ118" s="61"/>
      <c r="HFK118" s="61"/>
      <c r="HFL118" s="61"/>
      <c r="HFM118" s="61"/>
      <c r="HFN118" s="61"/>
      <c r="HFO118" s="61"/>
      <c r="HFP118" s="61"/>
      <c r="HFQ118" s="61"/>
      <c r="HFR118" s="61"/>
      <c r="HFS118" s="61"/>
      <c r="HFT118" s="61"/>
      <c r="HFU118" s="61"/>
      <c r="HFV118" s="61"/>
      <c r="HFW118" s="61"/>
      <c r="HFX118" s="61"/>
      <c r="HFY118" s="61"/>
      <c r="HFZ118" s="61"/>
      <c r="HGA118" s="61"/>
      <c r="HGB118" s="61"/>
      <c r="HGC118" s="61"/>
      <c r="HGD118" s="61"/>
      <c r="HGE118" s="61"/>
      <c r="HGF118" s="61"/>
      <c r="HGG118" s="61"/>
      <c r="HGH118" s="61"/>
      <c r="HGI118" s="61"/>
      <c r="HGJ118" s="61"/>
      <c r="HGK118" s="61"/>
      <c r="HGL118" s="61"/>
      <c r="HGM118" s="61"/>
      <c r="HGN118" s="61"/>
      <c r="HGO118" s="61"/>
      <c r="HGP118" s="61"/>
      <c r="HGQ118" s="61"/>
      <c r="HGR118" s="61"/>
      <c r="HGS118" s="61"/>
      <c r="HGT118" s="61"/>
      <c r="HGU118" s="61"/>
      <c r="HGV118" s="61"/>
      <c r="HGW118" s="61"/>
      <c r="HGX118" s="61"/>
      <c r="HGY118" s="61"/>
      <c r="HGZ118" s="61"/>
      <c r="HHA118" s="61"/>
      <c r="HHB118" s="61"/>
      <c r="HHC118" s="61"/>
      <c r="HHD118" s="61"/>
      <c r="HHE118" s="61"/>
      <c r="HHF118" s="61"/>
      <c r="HHG118" s="61"/>
      <c r="HHH118" s="61"/>
      <c r="HHI118" s="61"/>
      <c r="HHJ118" s="61"/>
      <c r="HHK118" s="61"/>
      <c r="HHL118" s="61"/>
      <c r="HHM118" s="61"/>
      <c r="HHN118" s="61"/>
      <c r="HHO118" s="61"/>
      <c r="HHP118" s="61"/>
      <c r="HHQ118" s="61"/>
      <c r="HHR118" s="61"/>
      <c r="HHS118" s="61"/>
      <c r="HHT118" s="61"/>
      <c r="HHU118" s="61"/>
      <c r="HHV118" s="61"/>
      <c r="HHW118" s="61"/>
      <c r="HHX118" s="61"/>
      <c r="HHY118" s="61"/>
      <c r="HHZ118" s="61"/>
      <c r="HIA118" s="61"/>
      <c r="HIB118" s="61"/>
      <c r="HIC118" s="61"/>
      <c r="HID118" s="61"/>
      <c r="HIE118" s="61"/>
      <c r="HIF118" s="61"/>
      <c r="HIG118" s="61"/>
      <c r="HIH118" s="61"/>
      <c r="HII118" s="61"/>
      <c r="HIJ118" s="61"/>
      <c r="HIK118" s="61"/>
      <c r="HIL118" s="61"/>
      <c r="HIM118" s="61"/>
      <c r="HIN118" s="61"/>
      <c r="HIO118" s="61"/>
      <c r="HIP118" s="61"/>
      <c r="HIQ118" s="61"/>
      <c r="HIR118" s="61"/>
      <c r="HIS118" s="61"/>
      <c r="HIT118" s="61"/>
      <c r="HIU118" s="61"/>
      <c r="HIV118" s="61"/>
      <c r="HIW118" s="61"/>
      <c r="HIX118" s="61"/>
      <c r="HIY118" s="61"/>
      <c r="HIZ118" s="61"/>
      <c r="HJA118" s="61"/>
      <c r="HJB118" s="61"/>
      <c r="HJC118" s="61"/>
      <c r="HJD118" s="61"/>
      <c r="HJE118" s="61"/>
      <c r="HJF118" s="61"/>
      <c r="HJG118" s="61"/>
      <c r="HJH118" s="61"/>
      <c r="HJI118" s="61"/>
      <c r="HJJ118" s="61"/>
      <c r="HJK118" s="61"/>
      <c r="HJL118" s="61"/>
      <c r="HJM118" s="61"/>
      <c r="HJN118" s="61"/>
      <c r="HJO118" s="61"/>
      <c r="HJP118" s="61"/>
      <c r="HJQ118" s="61"/>
      <c r="HJR118" s="61"/>
      <c r="HJS118" s="61"/>
      <c r="HJT118" s="61"/>
      <c r="HJU118" s="61"/>
      <c r="HJV118" s="61"/>
      <c r="HJW118" s="61"/>
      <c r="HJX118" s="61"/>
      <c r="HJY118" s="61"/>
      <c r="HJZ118" s="61"/>
      <c r="HKA118" s="61"/>
      <c r="HKB118" s="61"/>
      <c r="HKC118" s="61"/>
      <c r="HKD118" s="61"/>
      <c r="HKE118" s="61"/>
      <c r="HKF118" s="61"/>
      <c r="HKG118" s="61"/>
      <c r="HKH118" s="61"/>
      <c r="HKI118" s="61"/>
      <c r="HKJ118" s="61"/>
      <c r="HKK118" s="61"/>
      <c r="HKL118" s="61"/>
      <c r="HKM118" s="61"/>
      <c r="HKN118" s="61"/>
      <c r="HKO118" s="61"/>
      <c r="HKP118" s="61"/>
      <c r="HKQ118" s="61"/>
      <c r="HKR118" s="61"/>
      <c r="HKS118" s="61"/>
      <c r="HKT118" s="61"/>
      <c r="HKU118" s="61"/>
      <c r="HKV118" s="61"/>
      <c r="HKW118" s="61"/>
      <c r="HKX118" s="61"/>
      <c r="HKY118" s="61"/>
      <c r="HKZ118" s="61"/>
      <c r="HLA118" s="61"/>
      <c r="HLB118" s="61"/>
      <c r="HLC118" s="61"/>
      <c r="HLD118" s="61"/>
      <c r="HLE118" s="61"/>
      <c r="HLF118" s="61"/>
      <c r="HLG118" s="61"/>
      <c r="HLH118" s="61"/>
      <c r="HLI118" s="61"/>
      <c r="HLJ118" s="61"/>
      <c r="HLK118" s="61"/>
      <c r="HLL118" s="61"/>
      <c r="HLM118" s="61"/>
      <c r="HLN118" s="61"/>
      <c r="HLO118" s="61"/>
      <c r="HLP118" s="61"/>
      <c r="HLQ118" s="61"/>
      <c r="HLR118" s="61"/>
      <c r="HLS118" s="61"/>
      <c r="HLT118" s="61"/>
      <c r="HLU118" s="61"/>
      <c r="HLV118" s="61"/>
      <c r="HLW118" s="61"/>
      <c r="HLX118" s="61"/>
      <c r="HLY118" s="61"/>
      <c r="HLZ118" s="61"/>
      <c r="HMA118" s="61"/>
      <c r="HMB118" s="61"/>
      <c r="HMC118" s="61"/>
      <c r="HMD118" s="61"/>
      <c r="HME118" s="61"/>
      <c r="HMF118" s="61"/>
      <c r="HMG118" s="61"/>
      <c r="HMH118" s="61"/>
      <c r="HMI118" s="61"/>
      <c r="HMJ118" s="61"/>
      <c r="HMK118" s="61"/>
      <c r="HML118" s="61"/>
      <c r="HMM118" s="61"/>
      <c r="HMN118" s="61"/>
      <c r="HMO118" s="61"/>
      <c r="HMP118" s="61"/>
      <c r="HMQ118" s="61"/>
      <c r="HMR118" s="61"/>
      <c r="HMS118" s="61"/>
      <c r="HMT118" s="61"/>
      <c r="HMU118" s="61"/>
      <c r="HMV118" s="61"/>
      <c r="HMW118" s="61"/>
      <c r="HMX118" s="61"/>
      <c r="HMY118" s="61"/>
      <c r="HMZ118" s="61"/>
      <c r="HNA118" s="61"/>
      <c r="HNB118" s="61"/>
      <c r="HNC118" s="61"/>
      <c r="HND118" s="61"/>
      <c r="HNE118" s="61"/>
      <c r="HNF118" s="61"/>
      <c r="HNG118" s="61"/>
      <c r="HNH118" s="61"/>
      <c r="HNI118" s="61"/>
      <c r="HNJ118" s="61"/>
      <c r="HNK118" s="61"/>
      <c r="HNL118" s="61"/>
      <c r="HNM118" s="61"/>
      <c r="HNN118" s="61"/>
      <c r="HNO118" s="61"/>
      <c r="HNP118" s="61"/>
      <c r="HNQ118" s="61"/>
      <c r="HNR118" s="61"/>
      <c r="HNS118" s="61"/>
      <c r="HNT118" s="61"/>
      <c r="HNU118" s="61"/>
      <c r="HNV118" s="61"/>
      <c r="HNW118" s="61"/>
      <c r="HNX118" s="61"/>
      <c r="HNY118" s="61"/>
      <c r="HNZ118" s="61"/>
      <c r="HOA118" s="61"/>
      <c r="HOB118" s="61"/>
      <c r="HOC118" s="61"/>
      <c r="HOD118" s="61"/>
      <c r="HOE118" s="61"/>
      <c r="HOF118" s="61"/>
      <c r="HOG118" s="61"/>
      <c r="HOH118" s="61"/>
      <c r="HOI118" s="61"/>
      <c r="HOJ118" s="61"/>
      <c r="HOK118" s="61"/>
      <c r="HOL118" s="61"/>
      <c r="HOM118" s="61"/>
      <c r="HON118" s="61"/>
      <c r="HOO118" s="61"/>
      <c r="HOP118" s="61"/>
      <c r="HOQ118" s="61"/>
      <c r="HOR118" s="61"/>
      <c r="HOS118" s="61"/>
      <c r="HOT118" s="61"/>
      <c r="HOU118" s="61"/>
      <c r="HOV118" s="61"/>
      <c r="HOW118" s="61"/>
      <c r="HOX118" s="61"/>
      <c r="HOY118" s="61"/>
      <c r="HOZ118" s="61"/>
      <c r="HPA118" s="61"/>
      <c r="HPB118" s="61"/>
      <c r="HPC118" s="61"/>
      <c r="HPD118" s="61"/>
      <c r="HPE118" s="61"/>
      <c r="HPF118" s="61"/>
      <c r="HPG118" s="61"/>
      <c r="HPH118" s="61"/>
      <c r="HPI118" s="61"/>
      <c r="HPJ118" s="61"/>
      <c r="HPK118" s="61"/>
      <c r="HPL118" s="61"/>
      <c r="HPM118" s="61"/>
      <c r="HPN118" s="61"/>
      <c r="HPO118" s="61"/>
      <c r="HPP118" s="61"/>
      <c r="HPQ118" s="61"/>
      <c r="HPR118" s="61"/>
      <c r="HPS118" s="61"/>
      <c r="HPT118" s="61"/>
      <c r="HPU118" s="61"/>
      <c r="HPV118" s="61"/>
      <c r="HPW118" s="61"/>
      <c r="HPX118" s="61"/>
      <c r="HPY118" s="61"/>
      <c r="HPZ118" s="61"/>
      <c r="HQA118" s="61"/>
      <c r="HQB118" s="61"/>
      <c r="HQC118" s="61"/>
      <c r="HQD118" s="61"/>
      <c r="HQE118" s="61"/>
      <c r="HQF118" s="61"/>
      <c r="HQG118" s="61"/>
      <c r="HQH118" s="61"/>
      <c r="HQI118" s="61"/>
      <c r="HQJ118" s="61"/>
      <c r="HQK118" s="61"/>
      <c r="HQL118" s="61"/>
      <c r="HQM118" s="61"/>
      <c r="HQN118" s="61"/>
      <c r="HQO118" s="61"/>
      <c r="HQP118" s="61"/>
      <c r="HQQ118" s="61"/>
      <c r="HQR118" s="61"/>
      <c r="HQS118" s="61"/>
      <c r="HQT118" s="61"/>
      <c r="HQU118" s="61"/>
      <c r="HQV118" s="61"/>
      <c r="HQW118" s="61"/>
      <c r="HQX118" s="61"/>
      <c r="HQY118" s="61"/>
      <c r="HQZ118" s="61"/>
      <c r="HRA118" s="61"/>
      <c r="HRB118" s="61"/>
      <c r="HRC118" s="61"/>
      <c r="HRD118" s="61"/>
      <c r="HRE118" s="61"/>
      <c r="HRF118" s="61"/>
      <c r="HRG118" s="61"/>
      <c r="HRH118" s="61"/>
      <c r="HRI118" s="61"/>
      <c r="HRJ118" s="61"/>
      <c r="HRK118" s="61"/>
      <c r="HRL118" s="61"/>
      <c r="HRM118" s="61"/>
      <c r="HRN118" s="61"/>
      <c r="HRO118" s="61"/>
      <c r="HRP118" s="61"/>
      <c r="HRQ118" s="61"/>
      <c r="HRR118" s="61"/>
      <c r="HRS118" s="61"/>
      <c r="HRT118" s="61"/>
      <c r="HRU118" s="61"/>
      <c r="HRV118" s="61"/>
      <c r="HRW118" s="61"/>
      <c r="HRX118" s="61"/>
      <c r="HRY118" s="61"/>
      <c r="HRZ118" s="61"/>
      <c r="HSA118" s="61"/>
      <c r="HSB118" s="61"/>
      <c r="HSC118" s="61"/>
      <c r="HSD118" s="61"/>
      <c r="HSE118" s="61"/>
      <c r="HSF118" s="61"/>
      <c r="HSG118" s="61"/>
      <c r="HSH118" s="61"/>
      <c r="HSI118" s="61"/>
      <c r="HSJ118" s="61"/>
      <c r="HSK118" s="61"/>
      <c r="HSL118" s="61"/>
      <c r="HSM118" s="61"/>
      <c r="HSN118" s="61"/>
      <c r="HSO118" s="61"/>
      <c r="HSP118" s="61"/>
      <c r="HSQ118" s="61"/>
      <c r="HSR118" s="61"/>
      <c r="HSS118" s="61"/>
      <c r="HST118" s="61"/>
      <c r="HSU118" s="61"/>
      <c r="HSV118" s="61"/>
      <c r="HSW118" s="61"/>
      <c r="HSX118" s="61"/>
      <c r="HSY118" s="61"/>
      <c r="HSZ118" s="61"/>
      <c r="HTA118" s="61"/>
      <c r="HTB118" s="61"/>
      <c r="HTC118" s="61"/>
      <c r="HTD118" s="61"/>
      <c r="HTE118" s="61"/>
      <c r="HTF118" s="61"/>
      <c r="HTG118" s="61"/>
      <c r="HTH118" s="61"/>
      <c r="HTI118" s="61"/>
      <c r="HTJ118" s="61"/>
      <c r="HTK118" s="61"/>
      <c r="HTL118" s="61"/>
      <c r="HTM118" s="61"/>
      <c r="HTN118" s="61"/>
      <c r="HTO118" s="61"/>
      <c r="HTP118" s="61"/>
      <c r="HTQ118" s="61"/>
      <c r="HTR118" s="61"/>
      <c r="HTS118" s="61"/>
      <c r="HTT118" s="61"/>
      <c r="HTU118" s="61"/>
      <c r="HTV118" s="61"/>
      <c r="HTW118" s="61"/>
      <c r="HTX118" s="61"/>
      <c r="HTY118" s="61"/>
      <c r="HTZ118" s="61"/>
      <c r="HUA118" s="61"/>
      <c r="HUB118" s="61"/>
      <c r="HUC118" s="61"/>
      <c r="HUD118" s="61"/>
      <c r="HUE118" s="61"/>
      <c r="HUF118" s="61"/>
      <c r="HUG118" s="61"/>
      <c r="HUH118" s="61"/>
      <c r="HUI118" s="61"/>
      <c r="HUJ118" s="61"/>
      <c r="HUK118" s="61"/>
      <c r="HUL118" s="61"/>
      <c r="HUM118" s="61"/>
      <c r="HUN118" s="61"/>
      <c r="HUO118" s="61"/>
      <c r="HUP118" s="61"/>
      <c r="HUQ118" s="61"/>
      <c r="HUR118" s="61"/>
      <c r="HUS118" s="61"/>
      <c r="HUT118" s="61"/>
      <c r="HUU118" s="61"/>
      <c r="HUV118" s="61"/>
      <c r="HUW118" s="61"/>
      <c r="HUX118" s="61"/>
      <c r="HUY118" s="61"/>
      <c r="HUZ118" s="61"/>
      <c r="HVA118" s="61"/>
      <c r="HVB118" s="61"/>
      <c r="HVC118" s="61"/>
      <c r="HVD118" s="61"/>
      <c r="HVE118" s="61"/>
      <c r="HVF118" s="61"/>
      <c r="HVG118" s="61"/>
      <c r="HVH118" s="61"/>
      <c r="HVI118" s="61"/>
      <c r="HVJ118" s="61"/>
      <c r="HVK118" s="61"/>
      <c r="HVL118" s="61"/>
      <c r="HVM118" s="61"/>
      <c r="HVN118" s="61"/>
      <c r="HVO118" s="61"/>
      <c r="HVP118" s="61"/>
      <c r="HVQ118" s="61"/>
      <c r="HVR118" s="61"/>
      <c r="HVS118" s="61"/>
      <c r="HVT118" s="61"/>
      <c r="HVU118" s="61"/>
      <c r="HVV118" s="61"/>
      <c r="HVW118" s="61"/>
      <c r="HVX118" s="61"/>
      <c r="HVY118" s="61"/>
      <c r="HVZ118" s="61"/>
      <c r="HWA118" s="61"/>
      <c r="HWB118" s="61"/>
      <c r="HWC118" s="61"/>
      <c r="HWD118" s="61"/>
      <c r="HWE118" s="61"/>
      <c r="HWF118" s="61"/>
      <c r="HWG118" s="61"/>
      <c r="HWH118" s="61"/>
      <c r="HWI118" s="61"/>
      <c r="HWJ118" s="61"/>
      <c r="HWK118" s="61"/>
      <c r="HWL118" s="61"/>
      <c r="HWM118" s="61"/>
      <c r="HWN118" s="61"/>
      <c r="HWO118" s="61"/>
      <c r="HWP118" s="61"/>
      <c r="HWQ118" s="61"/>
      <c r="HWR118" s="61"/>
      <c r="HWS118" s="61"/>
      <c r="HWT118" s="61"/>
      <c r="HWU118" s="61"/>
      <c r="HWV118" s="61"/>
      <c r="HWW118" s="61"/>
      <c r="HWX118" s="61"/>
      <c r="HWY118" s="61"/>
      <c r="HWZ118" s="61"/>
      <c r="HXA118" s="61"/>
      <c r="HXB118" s="61"/>
      <c r="HXC118" s="61"/>
      <c r="HXD118" s="61"/>
      <c r="HXE118" s="61"/>
      <c r="HXF118" s="61"/>
      <c r="HXG118" s="61"/>
      <c r="HXH118" s="61"/>
      <c r="HXI118" s="61"/>
      <c r="HXJ118" s="61"/>
      <c r="HXK118" s="61"/>
      <c r="HXL118" s="61"/>
      <c r="HXM118" s="61"/>
      <c r="HXN118" s="61"/>
      <c r="HXO118" s="61"/>
      <c r="HXP118" s="61"/>
      <c r="HXQ118" s="61"/>
      <c r="HXR118" s="61"/>
      <c r="HXS118" s="61"/>
      <c r="HXT118" s="61"/>
      <c r="HXU118" s="61"/>
      <c r="HXV118" s="61"/>
      <c r="HXW118" s="61"/>
      <c r="HXX118" s="61"/>
      <c r="HXY118" s="61"/>
      <c r="HXZ118" s="61"/>
      <c r="HYA118" s="61"/>
      <c r="HYB118" s="61"/>
      <c r="HYC118" s="61"/>
      <c r="HYD118" s="61"/>
      <c r="HYE118" s="61"/>
      <c r="HYF118" s="61"/>
      <c r="HYG118" s="61"/>
      <c r="HYH118" s="61"/>
      <c r="HYI118" s="61"/>
      <c r="HYJ118" s="61"/>
      <c r="HYK118" s="61"/>
      <c r="HYL118" s="61"/>
      <c r="HYM118" s="61"/>
      <c r="HYN118" s="61"/>
      <c r="HYO118" s="61"/>
      <c r="HYP118" s="61"/>
      <c r="HYQ118" s="61"/>
      <c r="HYR118" s="61"/>
      <c r="HYS118" s="61"/>
      <c r="HYT118" s="61"/>
      <c r="HYU118" s="61"/>
      <c r="HYV118" s="61"/>
      <c r="HYW118" s="61"/>
      <c r="HYX118" s="61"/>
      <c r="HYY118" s="61"/>
      <c r="HYZ118" s="61"/>
      <c r="HZA118" s="61"/>
      <c r="HZB118" s="61"/>
      <c r="HZC118" s="61"/>
      <c r="HZD118" s="61"/>
      <c r="HZE118" s="61"/>
      <c r="HZF118" s="61"/>
      <c r="HZG118" s="61"/>
      <c r="HZH118" s="61"/>
      <c r="HZI118" s="61"/>
      <c r="HZJ118" s="61"/>
      <c r="HZK118" s="61"/>
      <c r="HZL118" s="61"/>
      <c r="HZM118" s="61"/>
      <c r="HZN118" s="61"/>
      <c r="HZO118" s="61"/>
      <c r="HZP118" s="61"/>
      <c r="HZQ118" s="61"/>
      <c r="HZR118" s="61"/>
      <c r="HZS118" s="61"/>
      <c r="HZT118" s="61"/>
      <c r="HZU118" s="61"/>
      <c r="HZV118" s="61"/>
      <c r="HZW118" s="61"/>
      <c r="HZX118" s="61"/>
      <c r="HZY118" s="61"/>
      <c r="HZZ118" s="61"/>
      <c r="IAA118" s="61"/>
      <c r="IAB118" s="61"/>
      <c r="IAC118" s="61"/>
      <c r="IAD118" s="61"/>
      <c r="IAE118" s="61"/>
      <c r="IAF118" s="61"/>
      <c r="IAG118" s="61"/>
      <c r="IAH118" s="61"/>
      <c r="IAI118" s="61"/>
      <c r="IAJ118" s="61"/>
      <c r="IAK118" s="61"/>
      <c r="IAL118" s="61"/>
      <c r="IAM118" s="61"/>
      <c r="IAN118" s="61"/>
      <c r="IAO118" s="61"/>
      <c r="IAP118" s="61"/>
      <c r="IAQ118" s="61"/>
      <c r="IAR118" s="61"/>
      <c r="IAS118" s="61"/>
      <c r="IAT118" s="61"/>
      <c r="IAU118" s="61"/>
      <c r="IAV118" s="61"/>
      <c r="IAW118" s="61"/>
      <c r="IAX118" s="61"/>
      <c r="IAY118" s="61"/>
      <c r="IAZ118" s="61"/>
      <c r="IBA118" s="61"/>
      <c r="IBB118" s="61"/>
      <c r="IBC118" s="61"/>
      <c r="IBD118" s="61"/>
      <c r="IBE118" s="61"/>
      <c r="IBF118" s="61"/>
      <c r="IBG118" s="61"/>
      <c r="IBH118" s="61"/>
      <c r="IBI118" s="61"/>
      <c r="IBJ118" s="61"/>
      <c r="IBK118" s="61"/>
      <c r="IBL118" s="61"/>
      <c r="IBM118" s="61"/>
      <c r="IBN118" s="61"/>
      <c r="IBO118" s="61"/>
      <c r="IBP118" s="61"/>
      <c r="IBQ118" s="61"/>
      <c r="IBR118" s="61"/>
      <c r="IBS118" s="61"/>
      <c r="IBT118" s="61"/>
      <c r="IBU118" s="61"/>
      <c r="IBV118" s="61"/>
      <c r="IBW118" s="61"/>
      <c r="IBX118" s="61"/>
      <c r="IBY118" s="61"/>
      <c r="IBZ118" s="61"/>
      <c r="ICA118" s="61"/>
      <c r="ICB118" s="61"/>
      <c r="ICC118" s="61"/>
      <c r="ICD118" s="61"/>
      <c r="ICE118" s="61"/>
      <c r="ICF118" s="61"/>
      <c r="ICG118" s="61"/>
      <c r="ICH118" s="61"/>
      <c r="ICI118" s="61"/>
      <c r="ICJ118" s="61"/>
      <c r="ICK118" s="61"/>
      <c r="ICL118" s="61"/>
      <c r="ICM118" s="61"/>
      <c r="ICN118" s="61"/>
      <c r="ICO118" s="61"/>
      <c r="ICP118" s="61"/>
      <c r="ICQ118" s="61"/>
      <c r="ICR118" s="61"/>
      <c r="ICS118" s="61"/>
      <c r="ICT118" s="61"/>
      <c r="ICU118" s="61"/>
      <c r="ICV118" s="61"/>
      <c r="ICW118" s="61"/>
      <c r="ICX118" s="61"/>
      <c r="ICY118" s="61"/>
      <c r="ICZ118" s="61"/>
      <c r="IDA118" s="61"/>
      <c r="IDB118" s="61"/>
      <c r="IDC118" s="61"/>
      <c r="IDD118" s="61"/>
      <c r="IDE118" s="61"/>
      <c r="IDF118" s="61"/>
      <c r="IDG118" s="61"/>
      <c r="IDH118" s="61"/>
      <c r="IDI118" s="61"/>
      <c r="IDJ118" s="61"/>
      <c r="IDK118" s="61"/>
      <c r="IDL118" s="61"/>
      <c r="IDM118" s="61"/>
      <c r="IDN118" s="61"/>
      <c r="IDO118" s="61"/>
      <c r="IDP118" s="61"/>
      <c r="IDQ118" s="61"/>
      <c r="IDR118" s="61"/>
      <c r="IDS118" s="61"/>
      <c r="IDT118" s="61"/>
      <c r="IDU118" s="61"/>
      <c r="IDV118" s="61"/>
      <c r="IDW118" s="61"/>
      <c r="IDX118" s="61"/>
      <c r="IDY118" s="61"/>
      <c r="IDZ118" s="61"/>
      <c r="IEA118" s="61"/>
      <c r="IEB118" s="61"/>
      <c r="IEC118" s="61"/>
      <c r="IED118" s="61"/>
      <c r="IEE118" s="61"/>
      <c r="IEF118" s="61"/>
      <c r="IEG118" s="61"/>
      <c r="IEH118" s="61"/>
      <c r="IEI118" s="61"/>
      <c r="IEJ118" s="61"/>
      <c r="IEK118" s="61"/>
      <c r="IEL118" s="61"/>
      <c r="IEM118" s="61"/>
      <c r="IEN118" s="61"/>
      <c r="IEO118" s="61"/>
      <c r="IEP118" s="61"/>
      <c r="IEQ118" s="61"/>
      <c r="IER118" s="61"/>
      <c r="IES118" s="61"/>
      <c r="IET118" s="61"/>
      <c r="IEU118" s="61"/>
      <c r="IEV118" s="61"/>
      <c r="IEW118" s="61"/>
      <c r="IEX118" s="61"/>
      <c r="IEY118" s="61"/>
      <c r="IEZ118" s="61"/>
      <c r="IFA118" s="61"/>
      <c r="IFB118" s="61"/>
      <c r="IFC118" s="61"/>
      <c r="IFD118" s="61"/>
      <c r="IFE118" s="61"/>
      <c r="IFF118" s="61"/>
      <c r="IFG118" s="61"/>
      <c r="IFH118" s="61"/>
      <c r="IFI118" s="61"/>
      <c r="IFJ118" s="61"/>
      <c r="IFK118" s="61"/>
      <c r="IFL118" s="61"/>
      <c r="IFM118" s="61"/>
      <c r="IFN118" s="61"/>
      <c r="IFO118" s="61"/>
      <c r="IFP118" s="61"/>
      <c r="IFQ118" s="61"/>
      <c r="IFR118" s="61"/>
      <c r="IFS118" s="61"/>
      <c r="IFT118" s="61"/>
      <c r="IFU118" s="61"/>
      <c r="IFV118" s="61"/>
      <c r="IFW118" s="61"/>
      <c r="IFX118" s="61"/>
      <c r="IFY118" s="61"/>
      <c r="IFZ118" s="61"/>
      <c r="IGA118" s="61"/>
      <c r="IGB118" s="61"/>
      <c r="IGC118" s="61"/>
      <c r="IGD118" s="61"/>
      <c r="IGE118" s="61"/>
      <c r="IGF118" s="61"/>
      <c r="IGG118" s="61"/>
      <c r="IGH118" s="61"/>
      <c r="IGI118" s="61"/>
      <c r="IGJ118" s="61"/>
      <c r="IGK118" s="61"/>
      <c r="IGL118" s="61"/>
      <c r="IGM118" s="61"/>
      <c r="IGN118" s="61"/>
      <c r="IGO118" s="61"/>
      <c r="IGP118" s="61"/>
      <c r="IGQ118" s="61"/>
      <c r="IGR118" s="61"/>
      <c r="IGS118" s="61"/>
      <c r="IGT118" s="61"/>
      <c r="IGU118" s="61"/>
      <c r="IGV118" s="61"/>
      <c r="IGW118" s="61"/>
      <c r="IGX118" s="61"/>
      <c r="IGY118" s="61"/>
      <c r="IGZ118" s="61"/>
      <c r="IHA118" s="61"/>
      <c r="IHB118" s="61"/>
      <c r="IHC118" s="61"/>
      <c r="IHD118" s="61"/>
      <c r="IHE118" s="61"/>
      <c r="IHF118" s="61"/>
      <c r="IHG118" s="61"/>
      <c r="IHH118" s="61"/>
      <c r="IHI118" s="61"/>
      <c r="IHJ118" s="61"/>
      <c r="IHK118" s="61"/>
      <c r="IHL118" s="61"/>
      <c r="IHM118" s="61"/>
      <c r="IHN118" s="61"/>
      <c r="IHO118" s="61"/>
      <c r="IHP118" s="61"/>
      <c r="IHQ118" s="61"/>
      <c r="IHR118" s="61"/>
      <c r="IHS118" s="61"/>
      <c r="IHT118" s="61"/>
      <c r="IHU118" s="61"/>
      <c r="IHV118" s="61"/>
      <c r="IHW118" s="61"/>
      <c r="IHX118" s="61"/>
      <c r="IHY118" s="61"/>
      <c r="IHZ118" s="61"/>
      <c r="IIA118" s="61"/>
      <c r="IIB118" s="61"/>
      <c r="IIC118" s="61"/>
      <c r="IID118" s="61"/>
      <c r="IIE118" s="61"/>
      <c r="IIF118" s="61"/>
      <c r="IIG118" s="61"/>
      <c r="IIH118" s="61"/>
      <c r="III118" s="61"/>
      <c r="IIJ118" s="61"/>
      <c r="IIK118" s="61"/>
      <c r="IIL118" s="61"/>
      <c r="IIM118" s="61"/>
      <c r="IIN118" s="61"/>
      <c r="IIO118" s="61"/>
      <c r="IIP118" s="61"/>
      <c r="IIQ118" s="61"/>
      <c r="IIR118" s="61"/>
      <c r="IIS118" s="61"/>
      <c r="IIT118" s="61"/>
      <c r="IIU118" s="61"/>
      <c r="IIV118" s="61"/>
      <c r="IIW118" s="61"/>
      <c r="IIX118" s="61"/>
      <c r="IIY118" s="61"/>
      <c r="IIZ118" s="61"/>
      <c r="IJA118" s="61"/>
      <c r="IJB118" s="61"/>
      <c r="IJC118" s="61"/>
      <c r="IJD118" s="61"/>
      <c r="IJE118" s="61"/>
      <c r="IJF118" s="61"/>
      <c r="IJG118" s="61"/>
      <c r="IJH118" s="61"/>
      <c r="IJI118" s="61"/>
      <c r="IJJ118" s="61"/>
      <c r="IJK118" s="61"/>
      <c r="IJL118" s="61"/>
      <c r="IJM118" s="61"/>
      <c r="IJN118" s="61"/>
      <c r="IJO118" s="61"/>
      <c r="IJP118" s="61"/>
      <c r="IJQ118" s="61"/>
      <c r="IJR118" s="61"/>
      <c r="IJS118" s="61"/>
      <c r="IJT118" s="61"/>
      <c r="IJU118" s="61"/>
      <c r="IJV118" s="61"/>
      <c r="IJW118" s="61"/>
      <c r="IJX118" s="61"/>
      <c r="IJY118" s="61"/>
      <c r="IJZ118" s="61"/>
      <c r="IKA118" s="61"/>
      <c r="IKB118" s="61"/>
      <c r="IKC118" s="61"/>
      <c r="IKD118" s="61"/>
      <c r="IKE118" s="61"/>
      <c r="IKF118" s="61"/>
      <c r="IKG118" s="61"/>
      <c r="IKH118" s="61"/>
      <c r="IKI118" s="61"/>
      <c r="IKJ118" s="61"/>
      <c r="IKK118" s="61"/>
      <c r="IKL118" s="61"/>
      <c r="IKM118" s="61"/>
      <c r="IKN118" s="61"/>
      <c r="IKO118" s="61"/>
      <c r="IKP118" s="61"/>
      <c r="IKQ118" s="61"/>
      <c r="IKR118" s="61"/>
      <c r="IKS118" s="61"/>
      <c r="IKT118" s="61"/>
      <c r="IKU118" s="61"/>
      <c r="IKV118" s="61"/>
      <c r="IKW118" s="61"/>
      <c r="IKX118" s="61"/>
      <c r="IKY118" s="61"/>
      <c r="IKZ118" s="61"/>
      <c r="ILA118" s="61"/>
      <c r="ILB118" s="61"/>
      <c r="ILC118" s="61"/>
      <c r="ILD118" s="61"/>
      <c r="ILE118" s="61"/>
      <c r="ILF118" s="61"/>
      <c r="ILG118" s="61"/>
      <c r="ILH118" s="61"/>
      <c r="ILI118" s="61"/>
      <c r="ILJ118" s="61"/>
      <c r="ILK118" s="61"/>
      <c r="ILL118" s="61"/>
      <c r="ILM118" s="61"/>
      <c r="ILN118" s="61"/>
      <c r="ILO118" s="61"/>
      <c r="ILP118" s="61"/>
      <c r="ILQ118" s="61"/>
      <c r="ILR118" s="61"/>
      <c r="ILS118" s="61"/>
      <c r="ILT118" s="61"/>
      <c r="ILU118" s="61"/>
      <c r="ILV118" s="61"/>
      <c r="ILW118" s="61"/>
      <c r="ILX118" s="61"/>
      <c r="ILY118" s="61"/>
      <c r="ILZ118" s="61"/>
      <c r="IMA118" s="61"/>
      <c r="IMB118" s="61"/>
      <c r="IMC118" s="61"/>
      <c r="IMD118" s="61"/>
      <c r="IME118" s="61"/>
      <c r="IMF118" s="61"/>
      <c r="IMG118" s="61"/>
      <c r="IMH118" s="61"/>
      <c r="IMI118" s="61"/>
      <c r="IMJ118" s="61"/>
      <c r="IMK118" s="61"/>
      <c r="IML118" s="61"/>
      <c r="IMM118" s="61"/>
      <c r="IMN118" s="61"/>
      <c r="IMO118" s="61"/>
      <c r="IMP118" s="61"/>
      <c r="IMQ118" s="61"/>
      <c r="IMR118" s="61"/>
      <c r="IMS118" s="61"/>
      <c r="IMT118" s="61"/>
      <c r="IMU118" s="61"/>
      <c r="IMV118" s="61"/>
      <c r="IMW118" s="61"/>
      <c r="IMX118" s="61"/>
      <c r="IMY118" s="61"/>
      <c r="IMZ118" s="61"/>
      <c r="INA118" s="61"/>
      <c r="INB118" s="61"/>
      <c r="INC118" s="61"/>
      <c r="IND118" s="61"/>
      <c r="INE118" s="61"/>
      <c r="INF118" s="61"/>
      <c r="ING118" s="61"/>
      <c r="INH118" s="61"/>
      <c r="INI118" s="61"/>
      <c r="INJ118" s="61"/>
      <c r="INK118" s="61"/>
      <c r="INL118" s="61"/>
      <c r="INM118" s="61"/>
      <c r="INN118" s="61"/>
      <c r="INO118" s="61"/>
      <c r="INP118" s="61"/>
      <c r="INQ118" s="61"/>
      <c r="INR118" s="61"/>
      <c r="INS118" s="61"/>
      <c r="INT118" s="61"/>
      <c r="INU118" s="61"/>
      <c r="INV118" s="61"/>
      <c r="INW118" s="61"/>
      <c r="INX118" s="61"/>
      <c r="INY118" s="61"/>
      <c r="INZ118" s="61"/>
      <c r="IOA118" s="61"/>
      <c r="IOB118" s="61"/>
      <c r="IOC118" s="61"/>
      <c r="IOD118" s="61"/>
      <c r="IOE118" s="61"/>
      <c r="IOF118" s="61"/>
      <c r="IOG118" s="61"/>
      <c r="IOH118" s="61"/>
      <c r="IOI118" s="61"/>
      <c r="IOJ118" s="61"/>
      <c r="IOK118" s="61"/>
      <c r="IOL118" s="61"/>
      <c r="IOM118" s="61"/>
      <c r="ION118" s="61"/>
      <c r="IOO118" s="61"/>
      <c r="IOP118" s="61"/>
      <c r="IOQ118" s="61"/>
      <c r="IOR118" s="61"/>
      <c r="IOS118" s="61"/>
      <c r="IOT118" s="61"/>
      <c r="IOU118" s="61"/>
      <c r="IOV118" s="61"/>
      <c r="IOW118" s="61"/>
      <c r="IOX118" s="61"/>
      <c r="IOY118" s="61"/>
      <c r="IOZ118" s="61"/>
      <c r="IPA118" s="61"/>
      <c r="IPB118" s="61"/>
      <c r="IPC118" s="61"/>
      <c r="IPD118" s="61"/>
      <c r="IPE118" s="61"/>
      <c r="IPF118" s="61"/>
      <c r="IPG118" s="61"/>
      <c r="IPH118" s="61"/>
      <c r="IPI118" s="61"/>
      <c r="IPJ118" s="61"/>
      <c r="IPK118" s="61"/>
      <c r="IPL118" s="61"/>
      <c r="IPM118" s="61"/>
      <c r="IPN118" s="61"/>
      <c r="IPO118" s="61"/>
      <c r="IPP118" s="61"/>
      <c r="IPQ118" s="61"/>
      <c r="IPR118" s="61"/>
      <c r="IPS118" s="61"/>
      <c r="IPT118" s="61"/>
      <c r="IPU118" s="61"/>
      <c r="IPV118" s="61"/>
      <c r="IPW118" s="61"/>
      <c r="IPX118" s="61"/>
      <c r="IPY118" s="61"/>
      <c r="IPZ118" s="61"/>
      <c r="IQA118" s="61"/>
      <c r="IQB118" s="61"/>
      <c r="IQC118" s="61"/>
      <c r="IQD118" s="61"/>
      <c r="IQE118" s="61"/>
      <c r="IQF118" s="61"/>
      <c r="IQG118" s="61"/>
      <c r="IQH118" s="61"/>
      <c r="IQI118" s="61"/>
      <c r="IQJ118" s="61"/>
      <c r="IQK118" s="61"/>
      <c r="IQL118" s="61"/>
      <c r="IQM118" s="61"/>
      <c r="IQN118" s="61"/>
      <c r="IQO118" s="61"/>
      <c r="IQP118" s="61"/>
      <c r="IQQ118" s="61"/>
      <c r="IQR118" s="61"/>
      <c r="IQS118" s="61"/>
      <c r="IQT118" s="61"/>
      <c r="IQU118" s="61"/>
      <c r="IQV118" s="61"/>
      <c r="IQW118" s="61"/>
      <c r="IQX118" s="61"/>
      <c r="IQY118" s="61"/>
      <c r="IQZ118" s="61"/>
      <c r="IRA118" s="61"/>
      <c r="IRB118" s="61"/>
      <c r="IRC118" s="61"/>
      <c r="IRD118" s="61"/>
      <c r="IRE118" s="61"/>
      <c r="IRF118" s="61"/>
      <c r="IRG118" s="61"/>
      <c r="IRH118" s="61"/>
      <c r="IRI118" s="61"/>
      <c r="IRJ118" s="61"/>
      <c r="IRK118" s="61"/>
      <c r="IRL118" s="61"/>
      <c r="IRM118" s="61"/>
      <c r="IRN118" s="61"/>
      <c r="IRO118" s="61"/>
      <c r="IRP118" s="61"/>
      <c r="IRQ118" s="61"/>
      <c r="IRR118" s="61"/>
      <c r="IRS118" s="61"/>
      <c r="IRT118" s="61"/>
      <c r="IRU118" s="61"/>
      <c r="IRV118" s="61"/>
      <c r="IRW118" s="61"/>
      <c r="IRX118" s="61"/>
      <c r="IRY118" s="61"/>
      <c r="IRZ118" s="61"/>
      <c r="ISA118" s="61"/>
      <c r="ISB118" s="61"/>
      <c r="ISC118" s="61"/>
      <c r="ISD118" s="61"/>
      <c r="ISE118" s="61"/>
      <c r="ISF118" s="61"/>
      <c r="ISG118" s="61"/>
      <c r="ISH118" s="61"/>
      <c r="ISI118" s="61"/>
      <c r="ISJ118" s="61"/>
      <c r="ISK118" s="61"/>
      <c r="ISL118" s="61"/>
      <c r="ISM118" s="61"/>
      <c r="ISN118" s="61"/>
      <c r="ISO118" s="61"/>
      <c r="ISP118" s="61"/>
      <c r="ISQ118" s="61"/>
      <c r="ISR118" s="61"/>
      <c r="ISS118" s="61"/>
      <c r="IST118" s="61"/>
      <c r="ISU118" s="61"/>
      <c r="ISV118" s="61"/>
      <c r="ISW118" s="61"/>
      <c r="ISX118" s="61"/>
      <c r="ISY118" s="61"/>
      <c r="ISZ118" s="61"/>
      <c r="ITA118" s="61"/>
      <c r="ITB118" s="61"/>
      <c r="ITC118" s="61"/>
      <c r="ITD118" s="61"/>
      <c r="ITE118" s="61"/>
      <c r="ITF118" s="61"/>
      <c r="ITG118" s="61"/>
      <c r="ITH118" s="61"/>
      <c r="ITI118" s="61"/>
      <c r="ITJ118" s="61"/>
      <c r="ITK118" s="61"/>
      <c r="ITL118" s="61"/>
      <c r="ITM118" s="61"/>
      <c r="ITN118" s="61"/>
      <c r="ITO118" s="61"/>
      <c r="ITP118" s="61"/>
      <c r="ITQ118" s="61"/>
      <c r="ITR118" s="61"/>
      <c r="ITS118" s="61"/>
      <c r="ITT118" s="61"/>
      <c r="ITU118" s="61"/>
      <c r="ITV118" s="61"/>
      <c r="ITW118" s="61"/>
      <c r="ITX118" s="61"/>
      <c r="ITY118" s="61"/>
      <c r="ITZ118" s="61"/>
      <c r="IUA118" s="61"/>
      <c r="IUB118" s="61"/>
      <c r="IUC118" s="61"/>
      <c r="IUD118" s="61"/>
      <c r="IUE118" s="61"/>
      <c r="IUF118" s="61"/>
      <c r="IUG118" s="61"/>
      <c r="IUH118" s="61"/>
      <c r="IUI118" s="61"/>
      <c r="IUJ118" s="61"/>
      <c r="IUK118" s="61"/>
      <c r="IUL118" s="61"/>
      <c r="IUM118" s="61"/>
      <c r="IUN118" s="61"/>
      <c r="IUO118" s="61"/>
      <c r="IUP118" s="61"/>
      <c r="IUQ118" s="61"/>
      <c r="IUR118" s="61"/>
      <c r="IUS118" s="61"/>
      <c r="IUT118" s="61"/>
      <c r="IUU118" s="61"/>
      <c r="IUV118" s="61"/>
      <c r="IUW118" s="61"/>
      <c r="IUX118" s="61"/>
      <c r="IUY118" s="61"/>
      <c r="IUZ118" s="61"/>
      <c r="IVA118" s="61"/>
      <c r="IVB118" s="61"/>
      <c r="IVC118" s="61"/>
      <c r="IVD118" s="61"/>
      <c r="IVE118" s="61"/>
      <c r="IVF118" s="61"/>
      <c r="IVG118" s="61"/>
      <c r="IVH118" s="61"/>
      <c r="IVI118" s="61"/>
      <c r="IVJ118" s="61"/>
      <c r="IVK118" s="61"/>
      <c r="IVL118" s="61"/>
      <c r="IVM118" s="61"/>
      <c r="IVN118" s="61"/>
      <c r="IVO118" s="61"/>
      <c r="IVP118" s="61"/>
      <c r="IVQ118" s="61"/>
      <c r="IVR118" s="61"/>
      <c r="IVS118" s="61"/>
      <c r="IVT118" s="61"/>
      <c r="IVU118" s="61"/>
      <c r="IVV118" s="61"/>
      <c r="IVW118" s="61"/>
      <c r="IVX118" s="61"/>
      <c r="IVY118" s="61"/>
      <c r="IVZ118" s="61"/>
      <c r="IWA118" s="61"/>
      <c r="IWB118" s="61"/>
      <c r="IWC118" s="61"/>
      <c r="IWD118" s="61"/>
      <c r="IWE118" s="61"/>
      <c r="IWF118" s="61"/>
      <c r="IWG118" s="61"/>
      <c r="IWH118" s="61"/>
      <c r="IWI118" s="61"/>
      <c r="IWJ118" s="61"/>
      <c r="IWK118" s="61"/>
      <c r="IWL118" s="61"/>
      <c r="IWM118" s="61"/>
      <c r="IWN118" s="61"/>
      <c r="IWO118" s="61"/>
      <c r="IWP118" s="61"/>
      <c r="IWQ118" s="61"/>
      <c r="IWR118" s="61"/>
      <c r="IWS118" s="61"/>
      <c r="IWT118" s="61"/>
      <c r="IWU118" s="61"/>
      <c r="IWV118" s="61"/>
      <c r="IWW118" s="61"/>
      <c r="IWX118" s="61"/>
      <c r="IWY118" s="61"/>
      <c r="IWZ118" s="61"/>
      <c r="IXA118" s="61"/>
      <c r="IXB118" s="61"/>
      <c r="IXC118" s="61"/>
      <c r="IXD118" s="61"/>
      <c r="IXE118" s="61"/>
      <c r="IXF118" s="61"/>
      <c r="IXG118" s="61"/>
      <c r="IXH118" s="61"/>
      <c r="IXI118" s="61"/>
      <c r="IXJ118" s="61"/>
      <c r="IXK118" s="61"/>
      <c r="IXL118" s="61"/>
      <c r="IXM118" s="61"/>
      <c r="IXN118" s="61"/>
      <c r="IXO118" s="61"/>
      <c r="IXP118" s="61"/>
      <c r="IXQ118" s="61"/>
      <c r="IXR118" s="61"/>
      <c r="IXS118" s="61"/>
      <c r="IXT118" s="61"/>
      <c r="IXU118" s="61"/>
      <c r="IXV118" s="61"/>
      <c r="IXW118" s="61"/>
      <c r="IXX118" s="61"/>
      <c r="IXY118" s="61"/>
      <c r="IXZ118" s="61"/>
      <c r="IYA118" s="61"/>
      <c r="IYB118" s="61"/>
      <c r="IYC118" s="61"/>
      <c r="IYD118" s="61"/>
      <c r="IYE118" s="61"/>
      <c r="IYF118" s="61"/>
      <c r="IYG118" s="61"/>
      <c r="IYH118" s="61"/>
      <c r="IYI118" s="61"/>
      <c r="IYJ118" s="61"/>
      <c r="IYK118" s="61"/>
      <c r="IYL118" s="61"/>
      <c r="IYM118" s="61"/>
      <c r="IYN118" s="61"/>
      <c r="IYO118" s="61"/>
      <c r="IYP118" s="61"/>
      <c r="IYQ118" s="61"/>
      <c r="IYR118" s="61"/>
      <c r="IYS118" s="61"/>
      <c r="IYT118" s="61"/>
      <c r="IYU118" s="61"/>
      <c r="IYV118" s="61"/>
      <c r="IYW118" s="61"/>
      <c r="IYX118" s="61"/>
      <c r="IYY118" s="61"/>
      <c r="IYZ118" s="61"/>
      <c r="IZA118" s="61"/>
      <c r="IZB118" s="61"/>
      <c r="IZC118" s="61"/>
      <c r="IZD118" s="61"/>
      <c r="IZE118" s="61"/>
      <c r="IZF118" s="61"/>
      <c r="IZG118" s="61"/>
      <c r="IZH118" s="61"/>
      <c r="IZI118" s="61"/>
      <c r="IZJ118" s="61"/>
      <c r="IZK118" s="61"/>
      <c r="IZL118" s="61"/>
      <c r="IZM118" s="61"/>
      <c r="IZN118" s="61"/>
      <c r="IZO118" s="61"/>
      <c r="IZP118" s="61"/>
      <c r="IZQ118" s="61"/>
      <c r="IZR118" s="61"/>
      <c r="IZS118" s="61"/>
      <c r="IZT118" s="61"/>
      <c r="IZU118" s="61"/>
      <c r="IZV118" s="61"/>
      <c r="IZW118" s="61"/>
      <c r="IZX118" s="61"/>
      <c r="IZY118" s="61"/>
      <c r="IZZ118" s="61"/>
      <c r="JAA118" s="61"/>
      <c r="JAB118" s="61"/>
      <c r="JAC118" s="61"/>
      <c r="JAD118" s="61"/>
      <c r="JAE118" s="61"/>
      <c r="JAF118" s="61"/>
      <c r="JAG118" s="61"/>
      <c r="JAH118" s="61"/>
      <c r="JAI118" s="61"/>
      <c r="JAJ118" s="61"/>
      <c r="JAK118" s="61"/>
      <c r="JAL118" s="61"/>
      <c r="JAM118" s="61"/>
      <c r="JAN118" s="61"/>
      <c r="JAO118" s="61"/>
      <c r="JAP118" s="61"/>
      <c r="JAQ118" s="61"/>
      <c r="JAR118" s="61"/>
      <c r="JAS118" s="61"/>
      <c r="JAT118" s="61"/>
      <c r="JAU118" s="61"/>
      <c r="JAV118" s="61"/>
      <c r="JAW118" s="61"/>
      <c r="JAX118" s="61"/>
      <c r="JAY118" s="61"/>
      <c r="JAZ118" s="61"/>
      <c r="JBA118" s="61"/>
      <c r="JBB118" s="61"/>
      <c r="JBC118" s="61"/>
      <c r="JBD118" s="61"/>
      <c r="JBE118" s="61"/>
      <c r="JBF118" s="61"/>
      <c r="JBG118" s="61"/>
      <c r="JBH118" s="61"/>
      <c r="JBI118" s="61"/>
      <c r="JBJ118" s="61"/>
      <c r="JBK118" s="61"/>
      <c r="JBL118" s="61"/>
      <c r="JBM118" s="61"/>
      <c r="JBN118" s="61"/>
      <c r="JBO118" s="61"/>
      <c r="JBP118" s="61"/>
      <c r="JBQ118" s="61"/>
      <c r="JBR118" s="61"/>
      <c r="JBS118" s="61"/>
      <c r="JBT118" s="61"/>
      <c r="JBU118" s="61"/>
      <c r="JBV118" s="61"/>
      <c r="JBW118" s="61"/>
      <c r="JBX118" s="61"/>
      <c r="JBY118" s="61"/>
      <c r="JBZ118" s="61"/>
      <c r="JCA118" s="61"/>
      <c r="JCB118" s="61"/>
      <c r="JCC118" s="61"/>
      <c r="JCD118" s="61"/>
      <c r="JCE118" s="61"/>
      <c r="JCF118" s="61"/>
      <c r="JCG118" s="61"/>
      <c r="JCH118" s="61"/>
      <c r="JCI118" s="61"/>
      <c r="JCJ118" s="61"/>
      <c r="JCK118" s="61"/>
      <c r="JCL118" s="61"/>
      <c r="JCM118" s="61"/>
      <c r="JCN118" s="61"/>
      <c r="JCO118" s="61"/>
      <c r="JCP118" s="61"/>
      <c r="JCQ118" s="61"/>
      <c r="JCR118" s="61"/>
      <c r="JCS118" s="61"/>
      <c r="JCT118" s="61"/>
      <c r="JCU118" s="61"/>
      <c r="JCV118" s="61"/>
      <c r="JCW118" s="61"/>
      <c r="JCX118" s="61"/>
      <c r="JCY118" s="61"/>
      <c r="JCZ118" s="61"/>
      <c r="JDA118" s="61"/>
      <c r="JDB118" s="61"/>
      <c r="JDC118" s="61"/>
      <c r="JDD118" s="61"/>
      <c r="JDE118" s="61"/>
      <c r="JDF118" s="61"/>
      <c r="JDG118" s="61"/>
      <c r="JDH118" s="61"/>
      <c r="JDI118" s="61"/>
      <c r="JDJ118" s="61"/>
      <c r="JDK118" s="61"/>
      <c r="JDL118" s="61"/>
      <c r="JDM118" s="61"/>
      <c r="JDN118" s="61"/>
      <c r="JDO118" s="61"/>
      <c r="JDP118" s="61"/>
      <c r="JDQ118" s="61"/>
      <c r="JDR118" s="61"/>
      <c r="JDS118" s="61"/>
      <c r="JDT118" s="61"/>
      <c r="JDU118" s="61"/>
      <c r="JDV118" s="61"/>
      <c r="JDW118" s="61"/>
      <c r="JDX118" s="61"/>
      <c r="JDY118" s="61"/>
      <c r="JDZ118" s="61"/>
      <c r="JEA118" s="61"/>
      <c r="JEB118" s="61"/>
      <c r="JEC118" s="61"/>
      <c r="JED118" s="61"/>
      <c r="JEE118" s="61"/>
      <c r="JEF118" s="61"/>
      <c r="JEG118" s="61"/>
      <c r="JEH118" s="61"/>
      <c r="JEI118" s="61"/>
      <c r="JEJ118" s="61"/>
      <c r="JEK118" s="61"/>
      <c r="JEL118" s="61"/>
      <c r="JEM118" s="61"/>
      <c r="JEN118" s="61"/>
      <c r="JEO118" s="61"/>
      <c r="JEP118" s="61"/>
      <c r="JEQ118" s="61"/>
      <c r="JER118" s="61"/>
      <c r="JES118" s="61"/>
      <c r="JET118" s="61"/>
      <c r="JEU118" s="61"/>
      <c r="JEV118" s="61"/>
      <c r="JEW118" s="61"/>
      <c r="JEX118" s="61"/>
      <c r="JEY118" s="61"/>
      <c r="JEZ118" s="61"/>
      <c r="JFA118" s="61"/>
      <c r="JFB118" s="61"/>
      <c r="JFC118" s="61"/>
      <c r="JFD118" s="61"/>
      <c r="JFE118" s="61"/>
      <c r="JFF118" s="61"/>
      <c r="JFG118" s="61"/>
      <c r="JFH118" s="61"/>
      <c r="JFI118" s="61"/>
      <c r="JFJ118" s="61"/>
      <c r="JFK118" s="61"/>
      <c r="JFL118" s="61"/>
      <c r="JFM118" s="61"/>
      <c r="JFN118" s="61"/>
      <c r="JFO118" s="61"/>
      <c r="JFP118" s="61"/>
      <c r="JFQ118" s="61"/>
      <c r="JFR118" s="61"/>
      <c r="JFS118" s="61"/>
      <c r="JFT118" s="61"/>
      <c r="JFU118" s="61"/>
      <c r="JFV118" s="61"/>
      <c r="JFW118" s="61"/>
      <c r="JFX118" s="61"/>
      <c r="JFY118" s="61"/>
      <c r="JFZ118" s="61"/>
      <c r="JGA118" s="61"/>
      <c r="JGB118" s="61"/>
      <c r="JGC118" s="61"/>
      <c r="JGD118" s="61"/>
      <c r="JGE118" s="61"/>
      <c r="JGF118" s="61"/>
      <c r="JGG118" s="61"/>
      <c r="JGH118" s="61"/>
      <c r="JGI118" s="61"/>
      <c r="JGJ118" s="61"/>
      <c r="JGK118" s="61"/>
      <c r="JGL118" s="61"/>
      <c r="JGM118" s="61"/>
      <c r="JGN118" s="61"/>
      <c r="JGO118" s="61"/>
      <c r="JGP118" s="61"/>
      <c r="JGQ118" s="61"/>
      <c r="JGR118" s="61"/>
      <c r="JGS118" s="61"/>
      <c r="JGT118" s="61"/>
      <c r="JGU118" s="61"/>
      <c r="JGV118" s="61"/>
      <c r="JGW118" s="61"/>
      <c r="JGX118" s="61"/>
      <c r="JGY118" s="61"/>
      <c r="JGZ118" s="61"/>
      <c r="JHA118" s="61"/>
      <c r="JHB118" s="61"/>
      <c r="JHC118" s="61"/>
      <c r="JHD118" s="61"/>
      <c r="JHE118" s="61"/>
      <c r="JHF118" s="61"/>
      <c r="JHG118" s="61"/>
      <c r="JHH118" s="61"/>
      <c r="JHI118" s="61"/>
      <c r="JHJ118" s="61"/>
      <c r="JHK118" s="61"/>
      <c r="JHL118" s="61"/>
      <c r="JHM118" s="61"/>
      <c r="JHN118" s="61"/>
      <c r="JHO118" s="61"/>
      <c r="JHP118" s="61"/>
      <c r="JHQ118" s="61"/>
      <c r="JHR118" s="61"/>
      <c r="JHS118" s="61"/>
      <c r="JHT118" s="61"/>
      <c r="JHU118" s="61"/>
      <c r="JHV118" s="61"/>
      <c r="JHW118" s="61"/>
      <c r="JHX118" s="61"/>
      <c r="JHY118" s="61"/>
      <c r="JHZ118" s="61"/>
      <c r="JIA118" s="61"/>
      <c r="JIB118" s="61"/>
      <c r="JIC118" s="61"/>
      <c r="JID118" s="61"/>
      <c r="JIE118" s="61"/>
      <c r="JIF118" s="61"/>
      <c r="JIG118" s="61"/>
      <c r="JIH118" s="61"/>
      <c r="JII118" s="61"/>
      <c r="JIJ118" s="61"/>
      <c r="JIK118" s="61"/>
      <c r="JIL118" s="61"/>
      <c r="JIM118" s="61"/>
      <c r="JIN118" s="61"/>
      <c r="JIO118" s="61"/>
      <c r="JIP118" s="61"/>
      <c r="JIQ118" s="61"/>
      <c r="JIR118" s="61"/>
      <c r="JIS118" s="61"/>
      <c r="JIT118" s="61"/>
      <c r="JIU118" s="61"/>
      <c r="JIV118" s="61"/>
      <c r="JIW118" s="61"/>
      <c r="JIX118" s="61"/>
      <c r="JIY118" s="61"/>
      <c r="JIZ118" s="61"/>
      <c r="JJA118" s="61"/>
      <c r="JJB118" s="61"/>
      <c r="JJC118" s="61"/>
      <c r="JJD118" s="61"/>
      <c r="JJE118" s="61"/>
      <c r="JJF118" s="61"/>
      <c r="JJG118" s="61"/>
      <c r="JJH118" s="61"/>
      <c r="JJI118" s="61"/>
      <c r="JJJ118" s="61"/>
      <c r="JJK118" s="61"/>
      <c r="JJL118" s="61"/>
      <c r="JJM118" s="61"/>
      <c r="JJN118" s="61"/>
      <c r="JJO118" s="61"/>
      <c r="JJP118" s="61"/>
      <c r="JJQ118" s="61"/>
      <c r="JJR118" s="61"/>
      <c r="JJS118" s="61"/>
      <c r="JJT118" s="61"/>
      <c r="JJU118" s="61"/>
      <c r="JJV118" s="61"/>
      <c r="JJW118" s="61"/>
      <c r="JJX118" s="61"/>
      <c r="JJY118" s="61"/>
      <c r="JJZ118" s="61"/>
      <c r="JKA118" s="61"/>
      <c r="JKB118" s="61"/>
      <c r="JKC118" s="61"/>
      <c r="JKD118" s="61"/>
      <c r="JKE118" s="61"/>
      <c r="JKF118" s="61"/>
      <c r="JKG118" s="61"/>
      <c r="JKH118" s="61"/>
      <c r="JKI118" s="61"/>
      <c r="JKJ118" s="61"/>
      <c r="JKK118" s="61"/>
      <c r="JKL118" s="61"/>
      <c r="JKM118" s="61"/>
      <c r="JKN118" s="61"/>
      <c r="JKO118" s="61"/>
      <c r="JKP118" s="61"/>
      <c r="JKQ118" s="61"/>
      <c r="JKR118" s="61"/>
      <c r="JKS118" s="61"/>
      <c r="JKT118" s="61"/>
      <c r="JKU118" s="61"/>
      <c r="JKV118" s="61"/>
      <c r="JKW118" s="61"/>
      <c r="JKX118" s="61"/>
      <c r="JKY118" s="61"/>
      <c r="JKZ118" s="61"/>
      <c r="JLA118" s="61"/>
      <c r="JLB118" s="61"/>
      <c r="JLC118" s="61"/>
      <c r="JLD118" s="61"/>
      <c r="JLE118" s="61"/>
      <c r="JLF118" s="61"/>
      <c r="JLG118" s="61"/>
      <c r="JLH118" s="61"/>
      <c r="JLI118" s="61"/>
      <c r="JLJ118" s="61"/>
      <c r="JLK118" s="61"/>
      <c r="JLL118" s="61"/>
      <c r="JLM118" s="61"/>
      <c r="JLN118" s="61"/>
      <c r="JLO118" s="61"/>
      <c r="JLP118" s="61"/>
      <c r="JLQ118" s="61"/>
      <c r="JLR118" s="61"/>
      <c r="JLS118" s="61"/>
      <c r="JLT118" s="61"/>
      <c r="JLU118" s="61"/>
      <c r="JLV118" s="61"/>
      <c r="JLW118" s="61"/>
      <c r="JLX118" s="61"/>
      <c r="JLY118" s="61"/>
      <c r="JLZ118" s="61"/>
      <c r="JMA118" s="61"/>
      <c r="JMB118" s="61"/>
      <c r="JMC118" s="61"/>
      <c r="JMD118" s="61"/>
      <c r="JME118" s="61"/>
      <c r="JMF118" s="61"/>
      <c r="JMG118" s="61"/>
      <c r="JMH118" s="61"/>
      <c r="JMI118" s="61"/>
      <c r="JMJ118" s="61"/>
      <c r="JMK118" s="61"/>
      <c r="JML118" s="61"/>
      <c r="JMM118" s="61"/>
      <c r="JMN118" s="61"/>
      <c r="JMO118" s="61"/>
      <c r="JMP118" s="61"/>
      <c r="JMQ118" s="61"/>
      <c r="JMR118" s="61"/>
      <c r="JMS118" s="61"/>
      <c r="JMT118" s="61"/>
      <c r="JMU118" s="61"/>
      <c r="JMV118" s="61"/>
      <c r="JMW118" s="61"/>
      <c r="JMX118" s="61"/>
      <c r="JMY118" s="61"/>
      <c r="JMZ118" s="61"/>
      <c r="JNA118" s="61"/>
      <c r="JNB118" s="61"/>
      <c r="JNC118" s="61"/>
      <c r="JND118" s="61"/>
      <c r="JNE118" s="61"/>
      <c r="JNF118" s="61"/>
      <c r="JNG118" s="61"/>
      <c r="JNH118" s="61"/>
      <c r="JNI118" s="61"/>
      <c r="JNJ118" s="61"/>
      <c r="JNK118" s="61"/>
      <c r="JNL118" s="61"/>
      <c r="JNM118" s="61"/>
      <c r="JNN118" s="61"/>
      <c r="JNO118" s="61"/>
      <c r="JNP118" s="61"/>
      <c r="JNQ118" s="61"/>
      <c r="JNR118" s="61"/>
      <c r="JNS118" s="61"/>
      <c r="JNT118" s="61"/>
      <c r="JNU118" s="61"/>
      <c r="JNV118" s="61"/>
      <c r="JNW118" s="61"/>
      <c r="JNX118" s="61"/>
      <c r="JNY118" s="61"/>
      <c r="JNZ118" s="61"/>
      <c r="JOA118" s="61"/>
      <c r="JOB118" s="61"/>
      <c r="JOC118" s="61"/>
      <c r="JOD118" s="61"/>
      <c r="JOE118" s="61"/>
      <c r="JOF118" s="61"/>
      <c r="JOG118" s="61"/>
      <c r="JOH118" s="61"/>
      <c r="JOI118" s="61"/>
      <c r="JOJ118" s="61"/>
      <c r="JOK118" s="61"/>
      <c r="JOL118" s="61"/>
      <c r="JOM118" s="61"/>
      <c r="JON118" s="61"/>
      <c r="JOO118" s="61"/>
      <c r="JOP118" s="61"/>
      <c r="JOQ118" s="61"/>
      <c r="JOR118" s="61"/>
      <c r="JOS118" s="61"/>
      <c r="JOT118" s="61"/>
      <c r="JOU118" s="61"/>
      <c r="JOV118" s="61"/>
      <c r="JOW118" s="61"/>
      <c r="JOX118" s="61"/>
      <c r="JOY118" s="61"/>
      <c r="JOZ118" s="61"/>
      <c r="JPA118" s="61"/>
      <c r="JPB118" s="61"/>
      <c r="JPC118" s="61"/>
      <c r="JPD118" s="61"/>
      <c r="JPE118" s="61"/>
      <c r="JPF118" s="61"/>
      <c r="JPG118" s="61"/>
      <c r="JPH118" s="61"/>
      <c r="JPI118" s="61"/>
      <c r="JPJ118" s="61"/>
      <c r="JPK118" s="61"/>
      <c r="JPL118" s="61"/>
      <c r="JPM118" s="61"/>
      <c r="JPN118" s="61"/>
      <c r="JPO118" s="61"/>
      <c r="JPP118" s="61"/>
      <c r="JPQ118" s="61"/>
      <c r="JPR118" s="61"/>
      <c r="JPS118" s="61"/>
      <c r="JPT118" s="61"/>
      <c r="JPU118" s="61"/>
      <c r="JPV118" s="61"/>
      <c r="JPW118" s="61"/>
      <c r="JPX118" s="61"/>
      <c r="JPY118" s="61"/>
      <c r="JPZ118" s="61"/>
      <c r="JQA118" s="61"/>
      <c r="JQB118" s="61"/>
      <c r="JQC118" s="61"/>
      <c r="JQD118" s="61"/>
      <c r="JQE118" s="61"/>
      <c r="JQF118" s="61"/>
      <c r="JQG118" s="61"/>
      <c r="JQH118" s="61"/>
      <c r="JQI118" s="61"/>
      <c r="JQJ118" s="61"/>
      <c r="JQK118" s="61"/>
      <c r="JQL118" s="61"/>
      <c r="JQM118" s="61"/>
      <c r="JQN118" s="61"/>
      <c r="JQO118" s="61"/>
      <c r="JQP118" s="61"/>
      <c r="JQQ118" s="61"/>
      <c r="JQR118" s="61"/>
      <c r="JQS118" s="61"/>
      <c r="JQT118" s="61"/>
      <c r="JQU118" s="61"/>
      <c r="JQV118" s="61"/>
      <c r="JQW118" s="61"/>
      <c r="JQX118" s="61"/>
      <c r="JQY118" s="61"/>
      <c r="JQZ118" s="61"/>
      <c r="JRA118" s="61"/>
      <c r="JRB118" s="61"/>
      <c r="JRC118" s="61"/>
      <c r="JRD118" s="61"/>
      <c r="JRE118" s="61"/>
      <c r="JRF118" s="61"/>
      <c r="JRG118" s="61"/>
      <c r="JRH118" s="61"/>
      <c r="JRI118" s="61"/>
      <c r="JRJ118" s="61"/>
      <c r="JRK118" s="61"/>
      <c r="JRL118" s="61"/>
      <c r="JRM118" s="61"/>
      <c r="JRN118" s="61"/>
      <c r="JRO118" s="61"/>
      <c r="JRP118" s="61"/>
      <c r="JRQ118" s="61"/>
      <c r="JRR118" s="61"/>
      <c r="JRS118" s="61"/>
      <c r="JRT118" s="61"/>
      <c r="JRU118" s="61"/>
      <c r="JRV118" s="61"/>
      <c r="JRW118" s="61"/>
      <c r="JRX118" s="61"/>
      <c r="JRY118" s="61"/>
      <c r="JRZ118" s="61"/>
      <c r="JSA118" s="61"/>
      <c r="JSB118" s="61"/>
      <c r="JSC118" s="61"/>
      <c r="JSD118" s="61"/>
      <c r="JSE118" s="61"/>
      <c r="JSF118" s="61"/>
      <c r="JSG118" s="61"/>
      <c r="JSH118" s="61"/>
      <c r="JSI118" s="61"/>
      <c r="JSJ118" s="61"/>
      <c r="JSK118" s="61"/>
      <c r="JSL118" s="61"/>
      <c r="JSM118" s="61"/>
      <c r="JSN118" s="61"/>
      <c r="JSO118" s="61"/>
      <c r="JSP118" s="61"/>
      <c r="JSQ118" s="61"/>
      <c r="JSR118" s="61"/>
      <c r="JSS118" s="61"/>
      <c r="JST118" s="61"/>
      <c r="JSU118" s="61"/>
      <c r="JSV118" s="61"/>
      <c r="JSW118" s="61"/>
      <c r="JSX118" s="61"/>
      <c r="JSY118" s="61"/>
      <c r="JSZ118" s="61"/>
      <c r="JTA118" s="61"/>
      <c r="JTB118" s="61"/>
      <c r="JTC118" s="61"/>
      <c r="JTD118" s="61"/>
      <c r="JTE118" s="61"/>
      <c r="JTF118" s="61"/>
      <c r="JTG118" s="61"/>
      <c r="JTH118" s="61"/>
      <c r="JTI118" s="61"/>
      <c r="JTJ118" s="61"/>
      <c r="JTK118" s="61"/>
      <c r="JTL118" s="61"/>
      <c r="JTM118" s="61"/>
      <c r="JTN118" s="61"/>
      <c r="JTO118" s="61"/>
      <c r="JTP118" s="61"/>
      <c r="JTQ118" s="61"/>
      <c r="JTR118" s="61"/>
      <c r="JTS118" s="61"/>
      <c r="JTT118" s="61"/>
      <c r="JTU118" s="61"/>
      <c r="JTV118" s="61"/>
      <c r="JTW118" s="61"/>
      <c r="JTX118" s="61"/>
      <c r="JTY118" s="61"/>
      <c r="JTZ118" s="61"/>
      <c r="JUA118" s="61"/>
      <c r="JUB118" s="61"/>
      <c r="JUC118" s="61"/>
      <c r="JUD118" s="61"/>
      <c r="JUE118" s="61"/>
      <c r="JUF118" s="61"/>
      <c r="JUG118" s="61"/>
      <c r="JUH118" s="61"/>
      <c r="JUI118" s="61"/>
      <c r="JUJ118" s="61"/>
      <c r="JUK118" s="61"/>
      <c r="JUL118" s="61"/>
      <c r="JUM118" s="61"/>
      <c r="JUN118" s="61"/>
      <c r="JUO118" s="61"/>
      <c r="JUP118" s="61"/>
      <c r="JUQ118" s="61"/>
      <c r="JUR118" s="61"/>
      <c r="JUS118" s="61"/>
      <c r="JUT118" s="61"/>
      <c r="JUU118" s="61"/>
      <c r="JUV118" s="61"/>
      <c r="JUW118" s="61"/>
      <c r="JUX118" s="61"/>
      <c r="JUY118" s="61"/>
      <c r="JUZ118" s="61"/>
      <c r="JVA118" s="61"/>
      <c r="JVB118" s="61"/>
      <c r="JVC118" s="61"/>
      <c r="JVD118" s="61"/>
      <c r="JVE118" s="61"/>
      <c r="JVF118" s="61"/>
      <c r="JVG118" s="61"/>
      <c r="JVH118" s="61"/>
      <c r="JVI118" s="61"/>
      <c r="JVJ118" s="61"/>
      <c r="JVK118" s="61"/>
      <c r="JVL118" s="61"/>
      <c r="JVM118" s="61"/>
      <c r="JVN118" s="61"/>
      <c r="JVO118" s="61"/>
      <c r="JVP118" s="61"/>
      <c r="JVQ118" s="61"/>
      <c r="JVR118" s="61"/>
      <c r="JVS118" s="61"/>
      <c r="JVT118" s="61"/>
      <c r="JVU118" s="61"/>
      <c r="JVV118" s="61"/>
      <c r="JVW118" s="61"/>
      <c r="JVX118" s="61"/>
      <c r="JVY118" s="61"/>
      <c r="JVZ118" s="61"/>
      <c r="JWA118" s="61"/>
      <c r="JWB118" s="61"/>
      <c r="JWC118" s="61"/>
      <c r="JWD118" s="61"/>
      <c r="JWE118" s="61"/>
      <c r="JWF118" s="61"/>
      <c r="JWG118" s="61"/>
      <c r="JWH118" s="61"/>
      <c r="JWI118" s="61"/>
      <c r="JWJ118" s="61"/>
      <c r="JWK118" s="61"/>
      <c r="JWL118" s="61"/>
      <c r="JWM118" s="61"/>
      <c r="JWN118" s="61"/>
      <c r="JWO118" s="61"/>
      <c r="JWP118" s="61"/>
      <c r="JWQ118" s="61"/>
      <c r="JWR118" s="61"/>
      <c r="JWS118" s="61"/>
      <c r="JWT118" s="61"/>
      <c r="JWU118" s="61"/>
      <c r="JWV118" s="61"/>
      <c r="JWW118" s="61"/>
      <c r="JWX118" s="61"/>
      <c r="JWY118" s="61"/>
      <c r="JWZ118" s="61"/>
      <c r="JXA118" s="61"/>
      <c r="JXB118" s="61"/>
      <c r="JXC118" s="61"/>
      <c r="JXD118" s="61"/>
      <c r="JXE118" s="61"/>
      <c r="JXF118" s="61"/>
      <c r="JXG118" s="61"/>
      <c r="JXH118" s="61"/>
      <c r="JXI118" s="61"/>
      <c r="JXJ118" s="61"/>
      <c r="JXK118" s="61"/>
      <c r="JXL118" s="61"/>
      <c r="JXM118" s="61"/>
      <c r="JXN118" s="61"/>
      <c r="JXO118" s="61"/>
      <c r="JXP118" s="61"/>
      <c r="JXQ118" s="61"/>
      <c r="JXR118" s="61"/>
      <c r="JXS118" s="61"/>
      <c r="JXT118" s="61"/>
      <c r="JXU118" s="61"/>
      <c r="JXV118" s="61"/>
      <c r="JXW118" s="61"/>
      <c r="JXX118" s="61"/>
      <c r="JXY118" s="61"/>
      <c r="JXZ118" s="61"/>
      <c r="JYA118" s="61"/>
      <c r="JYB118" s="61"/>
      <c r="JYC118" s="61"/>
      <c r="JYD118" s="61"/>
      <c r="JYE118" s="61"/>
      <c r="JYF118" s="61"/>
      <c r="JYG118" s="61"/>
      <c r="JYH118" s="61"/>
      <c r="JYI118" s="61"/>
      <c r="JYJ118" s="61"/>
      <c r="JYK118" s="61"/>
      <c r="JYL118" s="61"/>
      <c r="JYM118" s="61"/>
      <c r="JYN118" s="61"/>
      <c r="JYO118" s="61"/>
      <c r="JYP118" s="61"/>
      <c r="JYQ118" s="61"/>
      <c r="JYR118" s="61"/>
      <c r="JYS118" s="61"/>
      <c r="JYT118" s="61"/>
      <c r="JYU118" s="61"/>
      <c r="JYV118" s="61"/>
      <c r="JYW118" s="61"/>
      <c r="JYX118" s="61"/>
      <c r="JYY118" s="61"/>
      <c r="JYZ118" s="61"/>
      <c r="JZA118" s="61"/>
      <c r="JZB118" s="61"/>
      <c r="JZC118" s="61"/>
      <c r="JZD118" s="61"/>
      <c r="JZE118" s="61"/>
      <c r="JZF118" s="61"/>
      <c r="JZG118" s="61"/>
      <c r="JZH118" s="61"/>
      <c r="JZI118" s="61"/>
      <c r="JZJ118" s="61"/>
      <c r="JZK118" s="61"/>
      <c r="JZL118" s="61"/>
      <c r="JZM118" s="61"/>
      <c r="JZN118" s="61"/>
      <c r="JZO118" s="61"/>
      <c r="JZP118" s="61"/>
      <c r="JZQ118" s="61"/>
      <c r="JZR118" s="61"/>
      <c r="JZS118" s="61"/>
      <c r="JZT118" s="61"/>
      <c r="JZU118" s="61"/>
      <c r="JZV118" s="61"/>
      <c r="JZW118" s="61"/>
      <c r="JZX118" s="61"/>
      <c r="JZY118" s="61"/>
      <c r="JZZ118" s="61"/>
      <c r="KAA118" s="61"/>
      <c r="KAB118" s="61"/>
      <c r="KAC118" s="61"/>
      <c r="KAD118" s="61"/>
      <c r="KAE118" s="61"/>
      <c r="KAF118" s="61"/>
      <c r="KAG118" s="61"/>
      <c r="KAH118" s="61"/>
      <c r="KAI118" s="61"/>
      <c r="KAJ118" s="61"/>
      <c r="KAK118" s="61"/>
      <c r="KAL118" s="61"/>
      <c r="KAM118" s="61"/>
      <c r="KAN118" s="61"/>
      <c r="KAO118" s="61"/>
      <c r="KAP118" s="61"/>
      <c r="KAQ118" s="61"/>
      <c r="KAR118" s="61"/>
      <c r="KAS118" s="61"/>
      <c r="KAT118" s="61"/>
      <c r="KAU118" s="61"/>
      <c r="KAV118" s="61"/>
      <c r="KAW118" s="61"/>
      <c r="KAX118" s="61"/>
      <c r="KAY118" s="61"/>
      <c r="KAZ118" s="61"/>
      <c r="KBA118" s="61"/>
      <c r="KBB118" s="61"/>
      <c r="KBC118" s="61"/>
      <c r="KBD118" s="61"/>
      <c r="KBE118" s="61"/>
      <c r="KBF118" s="61"/>
      <c r="KBG118" s="61"/>
      <c r="KBH118" s="61"/>
      <c r="KBI118" s="61"/>
      <c r="KBJ118" s="61"/>
      <c r="KBK118" s="61"/>
      <c r="KBL118" s="61"/>
      <c r="KBM118" s="61"/>
      <c r="KBN118" s="61"/>
      <c r="KBO118" s="61"/>
      <c r="KBP118" s="61"/>
      <c r="KBQ118" s="61"/>
      <c r="KBR118" s="61"/>
      <c r="KBS118" s="61"/>
      <c r="KBT118" s="61"/>
      <c r="KBU118" s="61"/>
      <c r="KBV118" s="61"/>
      <c r="KBW118" s="61"/>
      <c r="KBX118" s="61"/>
      <c r="KBY118" s="61"/>
      <c r="KBZ118" s="61"/>
      <c r="KCA118" s="61"/>
      <c r="KCB118" s="61"/>
      <c r="KCC118" s="61"/>
      <c r="KCD118" s="61"/>
      <c r="KCE118" s="61"/>
      <c r="KCF118" s="61"/>
      <c r="KCG118" s="61"/>
      <c r="KCH118" s="61"/>
      <c r="KCI118" s="61"/>
      <c r="KCJ118" s="61"/>
      <c r="KCK118" s="61"/>
      <c r="KCL118" s="61"/>
      <c r="KCM118" s="61"/>
      <c r="KCN118" s="61"/>
      <c r="KCO118" s="61"/>
      <c r="KCP118" s="61"/>
      <c r="KCQ118" s="61"/>
      <c r="KCR118" s="61"/>
      <c r="KCS118" s="61"/>
      <c r="KCT118" s="61"/>
      <c r="KCU118" s="61"/>
      <c r="KCV118" s="61"/>
      <c r="KCW118" s="61"/>
      <c r="KCX118" s="61"/>
      <c r="KCY118" s="61"/>
      <c r="KCZ118" s="61"/>
      <c r="KDA118" s="61"/>
      <c r="KDB118" s="61"/>
      <c r="KDC118" s="61"/>
      <c r="KDD118" s="61"/>
      <c r="KDE118" s="61"/>
      <c r="KDF118" s="61"/>
      <c r="KDG118" s="61"/>
      <c r="KDH118" s="61"/>
      <c r="KDI118" s="61"/>
      <c r="KDJ118" s="61"/>
      <c r="KDK118" s="61"/>
      <c r="KDL118" s="61"/>
      <c r="KDM118" s="61"/>
      <c r="KDN118" s="61"/>
      <c r="KDO118" s="61"/>
      <c r="KDP118" s="61"/>
      <c r="KDQ118" s="61"/>
      <c r="KDR118" s="61"/>
      <c r="KDS118" s="61"/>
      <c r="KDT118" s="61"/>
      <c r="KDU118" s="61"/>
      <c r="KDV118" s="61"/>
      <c r="KDW118" s="61"/>
      <c r="KDX118" s="61"/>
      <c r="KDY118" s="61"/>
      <c r="KDZ118" s="61"/>
      <c r="KEA118" s="61"/>
      <c r="KEB118" s="61"/>
      <c r="KEC118" s="61"/>
      <c r="KED118" s="61"/>
      <c r="KEE118" s="61"/>
      <c r="KEF118" s="61"/>
      <c r="KEG118" s="61"/>
      <c r="KEH118" s="61"/>
      <c r="KEI118" s="61"/>
      <c r="KEJ118" s="61"/>
      <c r="KEK118" s="61"/>
      <c r="KEL118" s="61"/>
      <c r="KEM118" s="61"/>
      <c r="KEN118" s="61"/>
      <c r="KEO118" s="61"/>
      <c r="KEP118" s="61"/>
      <c r="KEQ118" s="61"/>
      <c r="KER118" s="61"/>
      <c r="KES118" s="61"/>
      <c r="KET118" s="61"/>
      <c r="KEU118" s="61"/>
      <c r="KEV118" s="61"/>
      <c r="KEW118" s="61"/>
      <c r="KEX118" s="61"/>
      <c r="KEY118" s="61"/>
      <c r="KEZ118" s="61"/>
      <c r="KFA118" s="61"/>
      <c r="KFB118" s="61"/>
      <c r="KFC118" s="61"/>
      <c r="KFD118" s="61"/>
      <c r="KFE118" s="61"/>
      <c r="KFF118" s="61"/>
      <c r="KFG118" s="61"/>
      <c r="KFH118" s="61"/>
      <c r="KFI118" s="61"/>
      <c r="KFJ118" s="61"/>
      <c r="KFK118" s="61"/>
      <c r="KFL118" s="61"/>
      <c r="KFM118" s="61"/>
      <c r="KFN118" s="61"/>
      <c r="KFO118" s="61"/>
      <c r="KFP118" s="61"/>
      <c r="KFQ118" s="61"/>
      <c r="KFR118" s="61"/>
      <c r="KFS118" s="61"/>
      <c r="KFT118" s="61"/>
      <c r="KFU118" s="61"/>
      <c r="KFV118" s="61"/>
      <c r="KFW118" s="61"/>
      <c r="KFX118" s="61"/>
      <c r="KFY118" s="61"/>
      <c r="KFZ118" s="61"/>
      <c r="KGA118" s="61"/>
      <c r="KGB118" s="61"/>
      <c r="KGC118" s="61"/>
      <c r="KGD118" s="61"/>
      <c r="KGE118" s="61"/>
      <c r="KGF118" s="61"/>
      <c r="KGG118" s="61"/>
      <c r="KGH118" s="61"/>
      <c r="KGI118" s="61"/>
      <c r="KGJ118" s="61"/>
      <c r="KGK118" s="61"/>
      <c r="KGL118" s="61"/>
      <c r="KGM118" s="61"/>
      <c r="KGN118" s="61"/>
      <c r="KGO118" s="61"/>
      <c r="KGP118" s="61"/>
      <c r="KGQ118" s="61"/>
      <c r="KGR118" s="61"/>
      <c r="KGS118" s="61"/>
      <c r="KGT118" s="61"/>
      <c r="KGU118" s="61"/>
      <c r="KGV118" s="61"/>
      <c r="KGW118" s="61"/>
      <c r="KGX118" s="61"/>
      <c r="KGY118" s="61"/>
      <c r="KGZ118" s="61"/>
      <c r="KHA118" s="61"/>
      <c r="KHB118" s="61"/>
      <c r="KHC118" s="61"/>
      <c r="KHD118" s="61"/>
      <c r="KHE118" s="61"/>
      <c r="KHF118" s="61"/>
      <c r="KHG118" s="61"/>
      <c r="KHH118" s="61"/>
      <c r="KHI118" s="61"/>
      <c r="KHJ118" s="61"/>
      <c r="KHK118" s="61"/>
      <c r="KHL118" s="61"/>
      <c r="KHM118" s="61"/>
      <c r="KHN118" s="61"/>
      <c r="KHO118" s="61"/>
      <c r="KHP118" s="61"/>
      <c r="KHQ118" s="61"/>
      <c r="KHR118" s="61"/>
      <c r="KHS118" s="61"/>
      <c r="KHT118" s="61"/>
      <c r="KHU118" s="61"/>
      <c r="KHV118" s="61"/>
      <c r="KHW118" s="61"/>
      <c r="KHX118" s="61"/>
      <c r="KHY118" s="61"/>
      <c r="KHZ118" s="61"/>
      <c r="KIA118" s="61"/>
      <c r="KIB118" s="61"/>
      <c r="KIC118" s="61"/>
      <c r="KID118" s="61"/>
      <c r="KIE118" s="61"/>
      <c r="KIF118" s="61"/>
      <c r="KIG118" s="61"/>
      <c r="KIH118" s="61"/>
      <c r="KII118" s="61"/>
      <c r="KIJ118" s="61"/>
      <c r="KIK118" s="61"/>
      <c r="KIL118" s="61"/>
      <c r="KIM118" s="61"/>
      <c r="KIN118" s="61"/>
      <c r="KIO118" s="61"/>
      <c r="KIP118" s="61"/>
      <c r="KIQ118" s="61"/>
      <c r="KIR118" s="61"/>
      <c r="KIS118" s="61"/>
      <c r="KIT118" s="61"/>
      <c r="KIU118" s="61"/>
      <c r="KIV118" s="61"/>
      <c r="KIW118" s="61"/>
      <c r="KIX118" s="61"/>
      <c r="KIY118" s="61"/>
      <c r="KIZ118" s="61"/>
      <c r="KJA118" s="61"/>
      <c r="KJB118" s="61"/>
      <c r="KJC118" s="61"/>
      <c r="KJD118" s="61"/>
      <c r="KJE118" s="61"/>
      <c r="KJF118" s="61"/>
      <c r="KJG118" s="61"/>
      <c r="KJH118" s="61"/>
      <c r="KJI118" s="61"/>
      <c r="KJJ118" s="61"/>
      <c r="KJK118" s="61"/>
      <c r="KJL118" s="61"/>
      <c r="KJM118" s="61"/>
      <c r="KJN118" s="61"/>
      <c r="KJO118" s="61"/>
      <c r="KJP118" s="61"/>
      <c r="KJQ118" s="61"/>
      <c r="KJR118" s="61"/>
      <c r="KJS118" s="61"/>
      <c r="KJT118" s="61"/>
      <c r="KJU118" s="61"/>
      <c r="KJV118" s="61"/>
      <c r="KJW118" s="61"/>
      <c r="KJX118" s="61"/>
      <c r="KJY118" s="61"/>
      <c r="KJZ118" s="61"/>
      <c r="KKA118" s="61"/>
      <c r="KKB118" s="61"/>
      <c r="KKC118" s="61"/>
      <c r="KKD118" s="61"/>
      <c r="KKE118" s="61"/>
      <c r="KKF118" s="61"/>
      <c r="KKG118" s="61"/>
      <c r="KKH118" s="61"/>
      <c r="KKI118" s="61"/>
      <c r="KKJ118" s="61"/>
      <c r="KKK118" s="61"/>
      <c r="KKL118" s="61"/>
      <c r="KKM118" s="61"/>
      <c r="KKN118" s="61"/>
      <c r="KKO118" s="61"/>
      <c r="KKP118" s="61"/>
      <c r="KKQ118" s="61"/>
      <c r="KKR118" s="61"/>
      <c r="KKS118" s="61"/>
      <c r="KKT118" s="61"/>
      <c r="KKU118" s="61"/>
      <c r="KKV118" s="61"/>
      <c r="KKW118" s="61"/>
      <c r="KKX118" s="61"/>
      <c r="KKY118" s="61"/>
      <c r="KKZ118" s="61"/>
      <c r="KLA118" s="61"/>
      <c r="KLB118" s="61"/>
      <c r="KLC118" s="61"/>
      <c r="KLD118" s="61"/>
      <c r="KLE118" s="61"/>
      <c r="KLF118" s="61"/>
      <c r="KLG118" s="61"/>
      <c r="KLH118" s="61"/>
      <c r="KLI118" s="61"/>
      <c r="KLJ118" s="61"/>
      <c r="KLK118" s="61"/>
      <c r="KLL118" s="61"/>
      <c r="KLM118" s="61"/>
      <c r="KLN118" s="61"/>
      <c r="KLO118" s="61"/>
      <c r="KLP118" s="61"/>
      <c r="KLQ118" s="61"/>
      <c r="KLR118" s="61"/>
      <c r="KLS118" s="61"/>
      <c r="KLT118" s="61"/>
      <c r="KLU118" s="61"/>
      <c r="KLV118" s="61"/>
      <c r="KLW118" s="61"/>
      <c r="KLX118" s="61"/>
      <c r="KLY118" s="61"/>
      <c r="KLZ118" s="61"/>
      <c r="KMA118" s="61"/>
      <c r="KMB118" s="61"/>
      <c r="KMC118" s="61"/>
      <c r="KMD118" s="61"/>
      <c r="KME118" s="61"/>
      <c r="KMF118" s="61"/>
      <c r="KMG118" s="61"/>
      <c r="KMH118" s="61"/>
      <c r="KMI118" s="61"/>
      <c r="KMJ118" s="61"/>
      <c r="KMK118" s="61"/>
      <c r="KML118" s="61"/>
      <c r="KMM118" s="61"/>
      <c r="KMN118" s="61"/>
      <c r="KMO118" s="61"/>
      <c r="KMP118" s="61"/>
      <c r="KMQ118" s="61"/>
      <c r="KMR118" s="61"/>
      <c r="KMS118" s="61"/>
      <c r="KMT118" s="61"/>
      <c r="KMU118" s="61"/>
      <c r="KMV118" s="61"/>
      <c r="KMW118" s="61"/>
      <c r="KMX118" s="61"/>
      <c r="KMY118" s="61"/>
      <c r="KMZ118" s="61"/>
      <c r="KNA118" s="61"/>
      <c r="KNB118" s="61"/>
      <c r="KNC118" s="61"/>
      <c r="KND118" s="61"/>
      <c r="KNE118" s="61"/>
      <c r="KNF118" s="61"/>
      <c r="KNG118" s="61"/>
      <c r="KNH118" s="61"/>
      <c r="KNI118" s="61"/>
      <c r="KNJ118" s="61"/>
      <c r="KNK118" s="61"/>
      <c r="KNL118" s="61"/>
      <c r="KNM118" s="61"/>
      <c r="KNN118" s="61"/>
      <c r="KNO118" s="61"/>
      <c r="KNP118" s="61"/>
      <c r="KNQ118" s="61"/>
      <c r="KNR118" s="61"/>
      <c r="KNS118" s="61"/>
      <c r="KNT118" s="61"/>
      <c r="KNU118" s="61"/>
      <c r="KNV118" s="61"/>
      <c r="KNW118" s="61"/>
      <c r="KNX118" s="61"/>
      <c r="KNY118" s="61"/>
      <c r="KNZ118" s="61"/>
      <c r="KOA118" s="61"/>
      <c r="KOB118" s="61"/>
      <c r="KOC118" s="61"/>
      <c r="KOD118" s="61"/>
      <c r="KOE118" s="61"/>
      <c r="KOF118" s="61"/>
      <c r="KOG118" s="61"/>
      <c r="KOH118" s="61"/>
      <c r="KOI118" s="61"/>
      <c r="KOJ118" s="61"/>
      <c r="KOK118" s="61"/>
      <c r="KOL118" s="61"/>
      <c r="KOM118" s="61"/>
      <c r="KON118" s="61"/>
      <c r="KOO118" s="61"/>
      <c r="KOP118" s="61"/>
      <c r="KOQ118" s="61"/>
      <c r="KOR118" s="61"/>
      <c r="KOS118" s="61"/>
      <c r="KOT118" s="61"/>
      <c r="KOU118" s="61"/>
      <c r="KOV118" s="61"/>
      <c r="KOW118" s="61"/>
      <c r="KOX118" s="61"/>
      <c r="KOY118" s="61"/>
      <c r="KOZ118" s="61"/>
      <c r="KPA118" s="61"/>
      <c r="KPB118" s="61"/>
      <c r="KPC118" s="61"/>
      <c r="KPD118" s="61"/>
      <c r="KPE118" s="61"/>
      <c r="KPF118" s="61"/>
      <c r="KPG118" s="61"/>
      <c r="KPH118" s="61"/>
      <c r="KPI118" s="61"/>
      <c r="KPJ118" s="61"/>
      <c r="KPK118" s="61"/>
      <c r="KPL118" s="61"/>
      <c r="KPM118" s="61"/>
      <c r="KPN118" s="61"/>
      <c r="KPO118" s="61"/>
      <c r="KPP118" s="61"/>
      <c r="KPQ118" s="61"/>
      <c r="KPR118" s="61"/>
      <c r="KPS118" s="61"/>
      <c r="KPT118" s="61"/>
      <c r="KPU118" s="61"/>
      <c r="KPV118" s="61"/>
      <c r="KPW118" s="61"/>
      <c r="KPX118" s="61"/>
      <c r="KPY118" s="61"/>
      <c r="KPZ118" s="61"/>
      <c r="KQA118" s="61"/>
      <c r="KQB118" s="61"/>
      <c r="KQC118" s="61"/>
      <c r="KQD118" s="61"/>
      <c r="KQE118" s="61"/>
      <c r="KQF118" s="61"/>
      <c r="KQG118" s="61"/>
      <c r="KQH118" s="61"/>
      <c r="KQI118" s="61"/>
      <c r="KQJ118" s="61"/>
      <c r="KQK118" s="61"/>
      <c r="KQL118" s="61"/>
      <c r="KQM118" s="61"/>
      <c r="KQN118" s="61"/>
      <c r="KQO118" s="61"/>
      <c r="KQP118" s="61"/>
      <c r="KQQ118" s="61"/>
      <c r="KQR118" s="61"/>
      <c r="KQS118" s="61"/>
      <c r="KQT118" s="61"/>
      <c r="KQU118" s="61"/>
      <c r="KQV118" s="61"/>
      <c r="KQW118" s="61"/>
      <c r="KQX118" s="61"/>
      <c r="KQY118" s="61"/>
      <c r="KQZ118" s="61"/>
      <c r="KRA118" s="61"/>
      <c r="KRB118" s="61"/>
      <c r="KRC118" s="61"/>
      <c r="KRD118" s="61"/>
      <c r="KRE118" s="61"/>
      <c r="KRF118" s="61"/>
      <c r="KRG118" s="61"/>
      <c r="KRH118" s="61"/>
      <c r="KRI118" s="61"/>
      <c r="KRJ118" s="61"/>
      <c r="KRK118" s="61"/>
      <c r="KRL118" s="61"/>
      <c r="KRM118" s="61"/>
      <c r="KRN118" s="61"/>
      <c r="KRO118" s="61"/>
      <c r="KRP118" s="61"/>
      <c r="KRQ118" s="61"/>
      <c r="KRR118" s="61"/>
      <c r="KRS118" s="61"/>
      <c r="KRT118" s="61"/>
      <c r="KRU118" s="61"/>
      <c r="KRV118" s="61"/>
      <c r="KRW118" s="61"/>
      <c r="KRX118" s="61"/>
      <c r="KRY118" s="61"/>
      <c r="KRZ118" s="61"/>
      <c r="KSA118" s="61"/>
      <c r="KSB118" s="61"/>
      <c r="KSC118" s="61"/>
      <c r="KSD118" s="61"/>
      <c r="KSE118" s="61"/>
      <c r="KSF118" s="61"/>
      <c r="KSG118" s="61"/>
      <c r="KSH118" s="61"/>
      <c r="KSI118" s="61"/>
      <c r="KSJ118" s="61"/>
      <c r="KSK118" s="61"/>
      <c r="KSL118" s="61"/>
      <c r="KSM118" s="61"/>
      <c r="KSN118" s="61"/>
      <c r="KSO118" s="61"/>
      <c r="KSP118" s="61"/>
      <c r="KSQ118" s="61"/>
      <c r="KSR118" s="61"/>
      <c r="KSS118" s="61"/>
      <c r="KST118" s="61"/>
      <c r="KSU118" s="61"/>
      <c r="KSV118" s="61"/>
      <c r="KSW118" s="61"/>
      <c r="KSX118" s="61"/>
      <c r="KSY118" s="61"/>
      <c r="KSZ118" s="61"/>
      <c r="KTA118" s="61"/>
      <c r="KTB118" s="61"/>
      <c r="KTC118" s="61"/>
      <c r="KTD118" s="61"/>
      <c r="KTE118" s="61"/>
      <c r="KTF118" s="61"/>
      <c r="KTG118" s="61"/>
      <c r="KTH118" s="61"/>
      <c r="KTI118" s="61"/>
      <c r="KTJ118" s="61"/>
      <c r="KTK118" s="61"/>
      <c r="KTL118" s="61"/>
      <c r="KTM118" s="61"/>
      <c r="KTN118" s="61"/>
      <c r="KTO118" s="61"/>
      <c r="KTP118" s="61"/>
      <c r="KTQ118" s="61"/>
      <c r="KTR118" s="61"/>
      <c r="KTS118" s="61"/>
      <c r="KTT118" s="61"/>
      <c r="KTU118" s="61"/>
      <c r="KTV118" s="61"/>
      <c r="KTW118" s="61"/>
      <c r="KTX118" s="61"/>
      <c r="KTY118" s="61"/>
      <c r="KTZ118" s="61"/>
      <c r="KUA118" s="61"/>
      <c r="KUB118" s="61"/>
      <c r="KUC118" s="61"/>
      <c r="KUD118" s="61"/>
      <c r="KUE118" s="61"/>
      <c r="KUF118" s="61"/>
      <c r="KUG118" s="61"/>
      <c r="KUH118" s="61"/>
      <c r="KUI118" s="61"/>
      <c r="KUJ118" s="61"/>
      <c r="KUK118" s="61"/>
      <c r="KUL118" s="61"/>
      <c r="KUM118" s="61"/>
      <c r="KUN118" s="61"/>
      <c r="KUO118" s="61"/>
      <c r="KUP118" s="61"/>
      <c r="KUQ118" s="61"/>
      <c r="KUR118" s="61"/>
      <c r="KUS118" s="61"/>
      <c r="KUT118" s="61"/>
      <c r="KUU118" s="61"/>
      <c r="KUV118" s="61"/>
      <c r="KUW118" s="61"/>
      <c r="KUX118" s="61"/>
      <c r="KUY118" s="61"/>
      <c r="KUZ118" s="61"/>
      <c r="KVA118" s="61"/>
      <c r="KVB118" s="61"/>
      <c r="KVC118" s="61"/>
      <c r="KVD118" s="61"/>
      <c r="KVE118" s="61"/>
      <c r="KVF118" s="61"/>
      <c r="KVG118" s="61"/>
      <c r="KVH118" s="61"/>
      <c r="KVI118" s="61"/>
      <c r="KVJ118" s="61"/>
      <c r="KVK118" s="61"/>
      <c r="KVL118" s="61"/>
      <c r="KVM118" s="61"/>
      <c r="KVN118" s="61"/>
      <c r="KVO118" s="61"/>
      <c r="KVP118" s="61"/>
      <c r="KVQ118" s="61"/>
      <c r="KVR118" s="61"/>
      <c r="KVS118" s="61"/>
      <c r="KVT118" s="61"/>
      <c r="KVU118" s="61"/>
      <c r="KVV118" s="61"/>
      <c r="KVW118" s="61"/>
      <c r="KVX118" s="61"/>
      <c r="KVY118" s="61"/>
      <c r="KVZ118" s="61"/>
      <c r="KWA118" s="61"/>
      <c r="KWB118" s="61"/>
      <c r="KWC118" s="61"/>
      <c r="KWD118" s="61"/>
      <c r="KWE118" s="61"/>
      <c r="KWF118" s="61"/>
      <c r="KWG118" s="61"/>
      <c r="KWH118" s="61"/>
      <c r="KWI118" s="61"/>
      <c r="KWJ118" s="61"/>
      <c r="KWK118" s="61"/>
      <c r="KWL118" s="61"/>
      <c r="KWM118" s="61"/>
      <c r="KWN118" s="61"/>
      <c r="KWO118" s="61"/>
      <c r="KWP118" s="61"/>
      <c r="KWQ118" s="61"/>
      <c r="KWR118" s="61"/>
      <c r="KWS118" s="61"/>
      <c r="KWT118" s="61"/>
      <c r="KWU118" s="61"/>
      <c r="KWV118" s="61"/>
      <c r="KWW118" s="61"/>
      <c r="KWX118" s="61"/>
      <c r="KWY118" s="61"/>
      <c r="KWZ118" s="61"/>
      <c r="KXA118" s="61"/>
      <c r="KXB118" s="61"/>
      <c r="KXC118" s="61"/>
      <c r="KXD118" s="61"/>
      <c r="KXE118" s="61"/>
      <c r="KXF118" s="61"/>
      <c r="KXG118" s="61"/>
      <c r="KXH118" s="61"/>
      <c r="KXI118" s="61"/>
      <c r="KXJ118" s="61"/>
      <c r="KXK118" s="61"/>
      <c r="KXL118" s="61"/>
      <c r="KXM118" s="61"/>
      <c r="KXN118" s="61"/>
      <c r="KXO118" s="61"/>
      <c r="KXP118" s="61"/>
      <c r="KXQ118" s="61"/>
      <c r="KXR118" s="61"/>
      <c r="KXS118" s="61"/>
      <c r="KXT118" s="61"/>
      <c r="KXU118" s="61"/>
      <c r="KXV118" s="61"/>
      <c r="KXW118" s="61"/>
      <c r="KXX118" s="61"/>
      <c r="KXY118" s="61"/>
      <c r="KXZ118" s="61"/>
      <c r="KYA118" s="61"/>
      <c r="KYB118" s="61"/>
      <c r="KYC118" s="61"/>
      <c r="KYD118" s="61"/>
      <c r="KYE118" s="61"/>
      <c r="KYF118" s="61"/>
      <c r="KYG118" s="61"/>
      <c r="KYH118" s="61"/>
      <c r="KYI118" s="61"/>
      <c r="KYJ118" s="61"/>
      <c r="KYK118" s="61"/>
      <c r="KYL118" s="61"/>
      <c r="KYM118" s="61"/>
      <c r="KYN118" s="61"/>
      <c r="KYO118" s="61"/>
      <c r="KYP118" s="61"/>
      <c r="KYQ118" s="61"/>
      <c r="KYR118" s="61"/>
      <c r="KYS118" s="61"/>
      <c r="KYT118" s="61"/>
      <c r="KYU118" s="61"/>
      <c r="KYV118" s="61"/>
      <c r="KYW118" s="61"/>
      <c r="KYX118" s="61"/>
      <c r="KYY118" s="61"/>
      <c r="KYZ118" s="61"/>
      <c r="KZA118" s="61"/>
      <c r="KZB118" s="61"/>
      <c r="KZC118" s="61"/>
      <c r="KZD118" s="61"/>
      <c r="KZE118" s="61"/>
      <c r="KZF118" s="61"/>
      <c r="KZG118" s="61"/>
      <c r="KZH118" s="61"/>
      <c r="KZI118" s="61"/>
      <c r="KZJ118" s="61"/>
      <c r="KZK118" s="61"/>
      <c r="KZL118" s="61"/>
      <c r="KZM118" s="61"/>
      <c r="KZN118" s="61"/>
      <c r="KZO118" s="61"/>
      <c r="KZP118" s="61"/>
      <c r="KZQ118" s="61"/>
      <c r="KZR118" s="61"/>
      <c r="KZS118" s="61"/>
      <c r="KZT118" s="61"/>
      <c r="KZU118" s="61"/>
      <c r="KZV118" s="61"/>
      <c r="KZW118" s="61"/>
      <c r="KZX118" s="61"/>
      <c r="KZY118" s="61"/>
      <c r="KZZ118" s="61"/>
      <c r="LAA118" s="61"/>
      <c r="LAB118" s="61"/>
      <c r="LAC118" s="61"/>
      <c r="LAD118" s="61"/>
      <c r="LAE118" s="61"/>
      <c r="LAF118" s="61"/>
      <c r="LAG118" s="61"/>
      <c r="LAH118" s="61"/>
      <c r="LAI118" s="61"/>
      <c r="LAJ118" s="61"/>
      <c r="LAK118" s="61"/>
      <c r="LAL118" s="61"/>
      <c r="LAM118" s="61"/>
      <c r="LAN118" s="61"/>
      <c r="LAO118" s="61"/>
      <c r="LAP118" s="61"/>
      <c r="LAQ118" s="61"/>
      <c r="LAR118" s="61"/>
      <c r="LAS118" s="61"/>
      <c r="LAT118" s="61"/>
      <c r="LAU118" s="61"/>
      <c r="LAV118" s="61"/>
      <c r="LAW118" s="61"/>
      <c r="LAX118" s="61"/>
      <c r="LAY118" s="61"/>
      <c r="LAZ118" s="61"/>
      <c r="LBA118" s="61"/>
      <c r="LBB118" s="61"/>
      <c r="LBC118" s="61"/>
      <c r="LBD118" s="61"/>
      <c r="LBE118" s="61"/>
      <c r="LBF118" s="61"/>
      <c r="LBG118" s="61"/>
      <c r="LBH118" s="61"/>
      <c r="LBI118" s="61"/>
      <c r="LBJ118" s="61"/>
      <c r="LBK118" s="61"/>
      <c r="LBL118" s="61"/>
      <c r="LBM118" s="61"/>
      <c r="LBN118" s="61"/>
      <c r="LBO118" s="61"/>
      <c r="LBP118" s="61"/>
      <c r="LBQ118" s="61"/>
      <c r="LBR118" s="61"/>
      <c r="LBS118" s="61"/>
      <c r="LBT118" s="61"/>
      <c r="LBU118" s="61"/>
      <c r="LBV118" s="61"/>
      <c r="LBW118" s="61"/>
      <c r="LBX118" s="61"/>
      <c r="LBY118" s="61"/>
      <c r="LBZ118" s="61"/>
      <c r="LCA118" s="61"/>
      <c r="LCB118" s="61"/>
      <c r="LCC118" s="61"/>
      <c r="LCD118" s="61"/>
      <c r="LCE118" s="61"/>
      <c r="LCF118" s="61"/>
      <c r="LCG118" s="61"/>
      <c r="LCH118" s="61"/>
      <c r="LCI118" s="61"/>
      <c r="LCJ118" s="61"/>
      <c r="LCK118" s="61"/>
      <c r="LCL118" s="61"/>
      <c r="LCM118" s="61"/>
      <c r="LCN118" s="61"/>
      <c r="LCO118" s="61"/>
      <c r="LCP118" s="61"/>
      <c r="LCQ118" s="61"/>
      <c r="LCR118" s="61"/>
      <c r="LCS118" s="61"/>
      <c r="LCT118" s="61"/>
      <c r="LCU118" s="61"/>
      <c r="LCV118" s="61"/>
      <c r="LCW118" s="61"/>
      <c r="LCX118" s="61"/>
      <c r="LCY118" s="61"/>
      <c r="LCZ118" s="61"/>
      <c r="LDA118" s="61"/>
      <c r="LDB118" s="61"/>
      <c r="LDC118" s="61"/>
      <c r="LDD118" s="61"/>
      <c r="LDE118" s="61"/>
      <c r="LDF118" s="61"/>
      <c r="LDG118" s="61"/>
      <c r="LDH118" s="61"/>
      <c r="LDI118" s="61"/>
      <c r="LDJ118" s="61"/>
      <c r="LDK118" s="61"/>
      <c r="LDL118" s="61"/>
      <c r="LDM118" s="61"/>
      <c r="LDN118" s="61"/>
      <c r="LDO118" s="61"/>
      <c r="LDP118" s="61"/>
      <c r="LDQ118" s="61"/>
      <c r="LDR118" s="61"/>
      <c r="LDS118" s="61"/>
      <c r="LDT118" s="61"/>
      <c r="LDU118" s="61"/>
      <c r="LDV118" s="61"/>
      <c r="LDW118" s="61"/>
      <c r="LDX118" s="61"/>
      <c r="LDY118" s="61"/>
      <c r="LDZ118" s="61"/>
      <c r="LEA118" s="61"/>
      <c r="LEB118" s="61"/>
      <c r="LEC118" s="61"/>
      <c r="LED118" s="61"/>
      <c r="LEE118" s="61"/>
      <c r="LEF118" s="61"/>
      <c r="LEG118" s="61"/>
      <c r="LEH118" s="61"/>
      <c r="LEI118" s="61"/>
      <c r="LEJ118" s="61"/>
      <c r="LEK118" s="61"/>
      <c r="LEL118" s="61"/>
      <c r="LEM118" s="61"/>
      <c r="LEN118" s="61"/>
      <c r="LEO118" s="61"/>
      <c r="LEP118" s="61"/>
      <c r="LEQ118" s="61"/>
      <c r="LER118" s="61"/>
      <c r="LES118" s="61"/>
      <c r="LET118" s="61"/>
      <c r="LEU118" s="61"/>
      <c r="LEV118" s="61"/>
      <c r="LEW118" s="61"/>
      <c r="LEX118" s="61"/>
      <c r="LEY118" s="61"/>
      <c r="LEZ118" s="61"/>
      <c r="LFA118" s="61"/>
      <c r="LFB118" s="61"/>
      <c r="LFC118" s="61"/>
      <c r="LFD118" s="61"/>
      <c r="LFE118" s="61"/>
      <c r="LFF118" s="61"/>
      <c r="LFG118" s="61"/>
      <c r="LFH118" s="61"/>
      <c r="LFI118" s="61"/>
      <c r="LFJ118" s="61"/>
      <c r="LFK118" s="61"/>
      <c r="LFL118" s="61"/>
      <c r="LFM118" s="61"/>
      <c r="LFN118" s="61"/>
      <c r="LFO118" s="61"/>
      <c r="LFP118" s="61"/>
      <c r="LFQ118" s="61"/>
      <c r="LFR118" s="61"/>
      <c r="LFS118" s="61"/>
      <c r="LFT118" s="61"/>
      <c r="LFU118" s="61"/>
      <c r="LFV118" s="61"/>
      <c r="LFW118" s="61"/>
      <c r="LFX118" s="61"/>
      <c r="LFY118" s="61"/>
      <c r="LFZ118" s="61"/>
      <c r="LGA118" s="61"/>
      <c r="LGB118" s="61"/>
      <c r="LGC118" s="61"/>
      <c r="LGD118" s="61"/>
      <c r="LGE118" s="61"/>
      <c r="LGF118" s="61"/>
      <c r="LGG118" s="61"/>
      <c r="LGH118" s="61"/>
      <c r="LGI118" s="61"/>
      <c r="LGJ118" s="61"/>
      <c r="LGK118" s="61"/>
      <c r="LGL118" s="61"/>
      <c r="LGM118" s="61"/>
      <c r="LGN118" s="61"/>
      <c r="LGO118" s="61"/>
      <c r="LGP118" s="61"/>
      <c r="LGQ118" s="61"/>
      <c r="LGR118" s="61"/>
      <c r="LGS118" s="61"/>
      <c r="LGT118" s="61"/>
      <c r="LGU118" s="61"/>
      <c r="LGV118" s="61"/>
      <c r="LGW118" s="61"/>
      <c r="LGX118" s="61"/>
      <c r="LGY118" s="61"/>
      <c r="LGZ118" s="61"/>
      <c r="LHA118" s="61"/>
      <c r="LHB118" s="61"/>
      <c r="LHC118" s="61"/>
      <c r="LHD118" s="61"/>
      <c r="LHE118" s="61"/>
      <c r="LHF118" s="61"/>
      <c r="LHG118" s="61"/>
      <c r="LHH118" s="61"/>
      <c r="LHI118" s="61"/>
      <c r="LHJ118" s="61"/>
      <c r="LHK118" s="61"/>
      <c r="LHL118" s="61"/>
      <c r="LHM118" s="61"/>
      <c r="LHN118" s="61"/>
      <c r="LHO118" s="61"/>
      <c r="LHP118" s="61"/>
      <c r="LHQ118" s="61"/>
      <c r="LHR118" s="61"/>
      <c r="LHS118" s="61"/>
      <c r="LHT118" s="61"/>
      <c r="LHU118" s="61"/>
      <c r="LHV118" s="61"/>
      <c r="LHW118" s="61"/>
      <c r="LHX118" s="61"/>
      <c r="LHY118" s="61"/>
      <c r="LHZ118" s="61"/>
      <c r="LIA118" s="61"/>
      <c r="LIB118" s="61"/>
      <c r="LIC118" s="61"/>
      <c r="LID118" s="61"/>
      <c r="LIE118" s="61"/>
      <c r="LIF118" s="61"/>
      <c r="LIG118" s="61"/>
      <c r="LIH118" s="61"/>
      <c r="LII118" s="61"/>
      <c r="LIJ118" s="61"/>
      <c r="LIK118" s="61"/>
      <c r="LIL118" s="61"/>
      <c r="LIM118" s="61"/>
      <c r="LIN118" s="61"/>
      <c r="LIO118" s="61"/>
      <c r="LIP118" s="61"/>
      <c r="LIQ118" s="61"/>
      <c r="LIR118" s="61"/>
      <c r="LIS118" s="61"/>
      <c r="LIT118" s="61"/>
      <c r="LIU118" s="61"/>
      <c r="LIV118" s="61"/>
      <c r="LIW118" s="61"/>
      <c r="LIX118" s="61"/>
      <c r="LIY118" s="61"/>
      <c r="LIZ118" s="61"/>
      <c r="LJA118" s="61"/>
      <c r="LJB118" s="61"/>
      <c r="LJC118" s="61"/>
      <c r="LJD118" s="61"/>
      <c r="LJE118" s="61"/>
      <c r="LJF118" s="61"/>
      <c r="LJG118" s="61"/>
      <c r="LJH118" s="61"/>
      <c r="LJI118" s="61"/>
      <c r="LJJ118" s="61"/>
      <c r="LJK118" s="61"/>
      <c r="LJL118" s="61"/>
      <c r="LJM118" s="61"/>
      <c r="LJN118" s="61"/>
      <c r="LJO118" s="61"/>
      <c r="LJP118" s="61"/>
      <c r="LJQ118" s="61"/>
      <c r="LJR118" s="61"/>
      <c r="LJS118" s="61"/>
      <c r="LJT118" s="61"/>
      <c r="LJU118" s="61"/>
      <c r="LJV118" s="61"/>
      <c r="LJW118" s="61"/>
      <c r="LJX118" s="61"/>
      <c r="LJY118" s="61"/>
      <c r="LJZ118" s="61"/>
      <c r="LKA118" s="61"/>
      <c r="LKB118" s="61"/>
      <c r="LKC118" s="61"/>
      <c r="LKD118" s="61"/>
      <c r="LKE118" s="61"/>
      <c r="LKF118" s="61"/>
      <c r="LKG118" s="61"/>
      <c r="LKH118" s="61"/>
      <c r="LKI118" s="61"/>
      <c r="LKJ118" s="61"/>
      <c r="LKK118" s="61"/>
      <c r="LKL118" s="61"/>
      <c r="LKM118" s="61"/>
      <c r="LKN118" s="61"/>
      <c r="LKO118" s="61"/>
      <c r="LKP118" s="61"/>
      <c r="LKQ118" s="61"/>
      <c r="LKR118" s="61"/>
      <c r="LKS118" s="61"/>
      <c r="LKT118" s="61"/>
      <c r="LKU118" s="61"/>
      <c r="LKV118" s="61"/>
      <c r="LKW118" s="61"/>
      <c r="LKX118" s="61"/>
      <c r="LKY118" s="61"/>
      <c r="LKZ118" s="61"/>
      <c r="LLA118" s="61"/>
      <c r="LLB118" s="61"/>
      <c r="LLC118" s="61"/>
      <c r="LLD118" s="61"/>
      <c r="LLE118" s="61"/>
      <c r="LLF118" s="61"/>
      <c r="LLG118" s="61"/>
      <c r="LLH118" s="61"/>
      <c r="LLI118" s="61"/>
      <c r="LLJ118" s="61"/>
      <c r="LLK118" s="61"/>
      <c r="LLL118" s="61"/>
      <c r="LLM118" s="61"/>
      <c r="LLN118" s="61"/>
      <c r="LLO118" s="61"/>
      <c r="LLP118" s="61"/>
      <c r="LLQ118" s="61"/>
      <c r="LLR118" s="61"/>
      <c r="LLS118" s="61"/>
      <c r="LLT118" s="61"/>
      <c r="LLU118" s="61"/>
      <c r="LLV118" s="61"/>
      <c r="LLW118" s="61"/>
      <c r="LLX118" s="61"/>
      <c r="LLY118" s="61"/>
      <c r="LLZ118" s="61"/>
      <c r="LMA118" s="61"/>
      <c r="LMB118" s="61"/>
      <c r="LMC118" s="61"/>
      <c r="LMD118" s="61"/>
      <c r="LME118" s="61"/>
      <c r="LMF118" s="61"/>
      <c r="LMG118" s="61"/>
      <c r="LMH118" s="61"/>
      <c r="LMI118" s="61"/>
      <c r="LMJ118" s="61"/>
      <c r="LMK118" s="61"/>
      <c r="LML118" s="61"/>
      <c r="LMM118" s="61"/>
      <c r="LMN118" s="61"/>
      <c r="LMO118" s="61"/>
      <c r="LMP118" s="61"/>
      <c r="LMQ118" s="61"/>
      <c r="LMR118" s="61"/>
      <c r="LMS118" s="61"/>
      <c r="LMT118" s="61"/>
      <c r="LMU118" s="61"/>
      <c r="LMV118" s="61"/>
      <c r="LMW118" s="61"/>
      <c r="LMX118" s="61"/>
      <c r="LMY118" s="61"/>
      <c r="LMZ118" s="61"/>
      <c r="LNA118" s="61"/>
      <c r="LNB118" s="61"/>
      <c r="LNC118" s="61"/>
      <c r="LND118" s="61"/>
      <c r="LNE118" s="61"/>
      <c r="LNF118" s="61"/>
      <c r="LNG118" s="61"/>
      <c r="LNH118" s="61"/>
      <c r="LNI118" s="61"/>
      <c r="LNJ118" s="61"/>
      <c r="LNK118" s="61"/>
      <c r="LNL118" s="61"/>
      <c r="LNM118" s="61"/>
      <c r="LNN118" s="61"/>
      <c r="LNO118" s="61"/>
      <c r="LNP118" s="61"/>
      <c r="LNQ118" s="61"/>
      <c r="LNR118" s="61"/>
      <c r="LNS118" s="61"/>
      <c r="LNT118" s="61"/>
      <c r="LNU118" s="61"/>
      <c r="LNV118" s="61"/>
      <c r="LNW118" s="61"/>
      <c r="LNX118" s="61"/>
      <c r="LNY118" s="61"/>
      <c r="LNZ118" s="61"/>
      <c r="LOA118" s="61"/>
      <c r="LOB118" s="61"/>
      <c r="LOC118" s="61"/>
      <c r="LOD118" s="61"/>
      <c r="LOE118" s="61"/>
      <c r="LOF118" s="61"/>
      <c r="LOG118" s="61"/>
      <c r="LOH118" s="61"/>
      <c r="LOI118" s="61"/>
      <c r="LOJ118" s="61"/>
      <c r="LOK118" s="61"/>
      <c r="LOL118" s="61"/>
      <c r="LOM118" s="61"/>
      <c r="LON118" s="61"/>
      <c r="LOO118" s="61"/>
      <c r="LOP118" s="61"/>
      <c r="LOQ118" s="61"/>
      <c r="LOR118" s="61"/>
      <c r="LOS118" s="61"/>
      <c r="LOT118" s="61"/>
      <c r="LOU118" s="61"/>
      <c r="LOV118" s="61"/>
      <c r="LOW118" s="61"/>
      <c r="LOX118" s="61"/>
      <c r="LOY118" s="61"/>
      <c r="LOZ118" s="61"/>
      <c r="LPA118" s="61"/>
      <c r="LPB118" s="61"/>
      <c r="LPC118" s="61"/>
      <c r="LPD118" s="61"/>
      <c r="LPE118" s="61"/>
      <c r="LPF118" s="61"/>
      <c r="LPG118" s="61"/>
      <c r="LPH118" s="61"/>
      <c r="LPI118" s="61"/>
      <c r="LPJ118" s="61"/>
      <c r="LPK118" s="61"/>
      <c r="LPL118" s="61"/>
      <c r="LPM118" s="61"/>
      <c r="LPN118" s="61"/>
      <c r="LPO118" s="61"/>
      <c r="LPP118" s="61"/>
      <c r="LPQ118" s="61"/>
      <c r="LPR118" s="61"/>
      <c r="LPS118" s="61"/>
      <c r="LPT118" s="61"/>
      <c r="LPU118" s="61"/>
      <c r="LPV118" s="61"/>
      <c r="LPW118" s="61"/>
      <c r="LPX118" s="61"/>
      <c r="LPY118" s="61"/>
      <c r="LPZ118" s="61"/>
      <c r="LQA118" s="61"/>
      <c r="LQB118" s="61"/>
      <c r="LQC118" s="61"/>
      <c r="LQD118" s="61"/>
      <c r="LQE118" s="61"/>
      <c r="LQF118" s="61"/>
      <c r="LQG118" s="61"/>
      <c r="LQH118" s="61"/>
      <c r="LQI118" s="61"/>
      <c r="LQJ118" s="61"/>
      <c r="LQK118" s="61"/>
      <c r="LQL118" s="61"/>
      <c r="LQM118" s="61"/>
      <c r="LQN118" s="61"/>
      <c r="LQO118" s="61"/>
      <c r="LQP118" s="61"/>
      <c r="LQQ118" s="61"/>
      <c r="LQR118" s="61"/>
      <c r="LQS118" s="61"/>
      <c r="LQT118" s="61"/>
      <c r="LQU118" s="61"/>
      <c r="LQV118" s="61"/>
      <c r="LQW118" s="61"/>
      <c r="LQX118" s="61"/>
      <c r="LQY118" s="61"/>
      <c r="LQZ118" s="61"/>
      <c r="LRA118" s="61"/>
      <c r="LRB118" s="61"/>
      <c r="LRC118" s="61"/>
      <c r="LRD118" s="61"/>
      <c r="LRE118" s="61"/>
      <c r="LRF118" s="61"/>
      <c r="LRG118" s="61"/>
      <c r="LRH118" s="61"/>
      <c r="LRI118" s="61"/>
      <c r="LRJ118" s="61"/>
      <c r="LRK118" s="61"/>
      <c r="LRL118" s="61"/>
      <c r="LRM118" s="61"/>
      <c r="LRN118" s="61"/>
      <c r="LRO118" s="61"/>
      <c r="LRP118" s="61"/>
      <c r="LRQ118" s="61"/>
      <c r="LRR118" s="61"/>
      <c r="LRS118" s="61"/>
      <c r="LRT118" s="61"/>
      <c r="LRU118" s="61"/>
      <c r="LRV118" s="61"/>
      <c r="LRW118" s="61"/>
      <c r="LRX118" s="61"/>
      <c r="LRY118" s="61"/>
      <c r="LRZ118" s="61"/>
      <c r="LSA118" s="61"/>
      <c r="LSB118" s="61"/>
      <c r="LSC118" s="61"/>
      <c r="LSD118" s="61"/>
      <c r="LSE118" s="61"/>
      <c r="LSF118" s="61"/>
      <c r="LSG118" s="61"/>
      <c r="LSH118" s="61"/>
      <c r="LSI118" s="61"/>
      <c r="LSJ118" s="61"/>
      <c r="LSK118" s="61"/>
      <c r="LSL118" s="61"/>
      <c r="LSM118" s="61"/>
      <c r="LSN118" s="61"/>
      <c r="LSO118" s="61"/>
      <c r="LSP118" s="61"/>
      <c r="LSQ118" s="61"/>
      <c r="LSR118" s="61"/>
      <c r="LSS118" s="61"/>
      <c r="LST118" s="61"/>
      <c r="LSU118" s="61"/>
      <c r="LSV118" s="61"/>
      <c r="LSW118" s="61"/>
      <c r="LSX118" s="61"/>
      <c r="LSY118" s="61"/>
      <c r="LSZ118" s="61"/>
      <c r="LTA118" s="61"/>
      <c r="LTB118" s="61"/>
      <c r="LTC118" s="61"/>
      <c r="LTD118" s="61"/>
      <c r="LTE118" s="61"/>
      <c r="LTF118" s="61"/>
      <c r="LTG118" s="61"/>
      <c r="LTH118" s="61"/>
      <c r="LTI118" s="61"/>
      <c r="LTJ118" s="61"/>
      <c r="LTK118" s="61"/>
      <c r="LTL118" s="61"/>
      <c r="LTM118" s="61"/>
      <c r="LTN118" s="61"/>
      <c r="LTO118" s="61"/>
      <c r="LTP118" s="61"/>
      <c r="LTQ118" s="61"/>
      <c r="LTR118" s="61"/>
      <c r="LTS118" s="61"/>
      <c r="LTT118" s="61"/>
      <c r="LTU118" s="61"/>
      <c r="LTV118" s="61"/>
      <c r="LTW118" s="61"/>
      <c r="LTX118" s="61"/>
      <c r="LTY118" s="61"/>
      <c r="LTZ118" s="61"/>
      <c r="LUA118" s="61"/>
      <c r="LUB118" s="61"/>
      <c r="LUC118" s="61"/>
      <c r="LUD118" s="61"/>
      <c r="LUE118" s="61"/>
      <c r="LUF118" s="61"/>
      <c r="LUG118" s="61"/>
      <c r="LUH118" s="61"/>
      <c r="LUI118" s="61"/>
      <c r="LUJ118" s="61"/>
      <c r="LUK118" s="61"/>
      <c r="LUL118" s="61"/>
      <c r="LUM118" s="61"/>
      <c r="LUN118" s="61"/>
      <c r="LUO118" s="61"/>
      <c r="LUP118" s="61"/>
      <c r="LUQ118" s="61"/>
      <c r="LUR118" s="61"/>
      <c r="LUS118" s="61"/>
      <c r="LUT118" s="61"/>
      <c r="LUU118" s="61"/>
      <c r="LUV118" s="61"/>
      <c r="LUW118" s="61"/>
      <c r="LUX118" s="61"/>
      <c r="LUY118" s="61"/>
      <c r="LUZ118" s="61"/>
      <c r="LVA118" s="61"/>
      <c r="LVB118" s="61"/>
      <c r="LVC118" s="61"/>
      <c r="LVD118" s="61"/>
      <c r="LVE118" s="61"/>
      <c r="LVF118" s="61"/>
      <c r="LVG118" s="61"/>
      <c r="LVH118" s="61"/>
      <c r="LVI118" s="61"/>
      <c r="LVJ118" s="61"/>
      <c r="LVK118" s="61"/>
      <c r="LVL118" s="61"/>
      <c r="LVM118" s="61"/>
      <c r="LVN118" s="61"/>
      <c r="LVO118" s="61"/>
      <c r="LVP118" s="61"/>
      <c r="LVQ118" s="61"/>
      <c r="LVR118" s="61"/>
      <c r="LVS118" s="61"/>
      <c r="LVT118" s="61"/>
      <c r="LVU118" s="61"/>
      <c r="LVV118" s="61"/>
      <c r="LVW118" s="61"/>
      <c r="LVX118" s="61"/>
      <c r="LVY118" s="61"/>
      <c r="LVZ118" s="61"/>
      <c r="LWA118" s="61"/>
      <c r="LWB118" s="61"/>
      <c r="LWC118" s="61"/>
      <c r="LWD118" s="61"/>
      <c r="LWE118" s="61"/>
      <c r="LWF118" s="61"/>
      <c r="LWG118" s="61"/>
      <c r="LWH118" s="61"/>
      <c r="LWI118" s="61"/>
      <c r="LWJ118" s="61"/>
      <c r="LWK118" s="61"/>
      <c r="LWL118" s="61"/>
      <c r="LWM118" s="61"/>
      <c r="LWN118" s="61"/>
      <c r="LWO118" s="61"/>
      <c r="LWP118" s="61"/>
      <c r="LWQ118" s="61"/>
      <c r="LWR118" s="61"/>
      <c r="LWS118" s="61"/>
      <c r="LWT118" s="61"/>
      <c r="LWU118" s="61"/>
      <c r="LWV118" s="61"/>
      <c r="LWW118" s="61"/>
      <c r="LWX118" s="61"/>
      <c r="LWY118" s="61"/>
      <c r="LWZ118" s="61"/>
      <c r="LXA118" s="61"/>
      <c r="LXB118" s="61"/>
      <c r="LXC118" s="61"/>
      <c r="LXD118" s="61"/>
      <c r="LXE118" s="61"/>
      <c r="LXF118" s="61"/>
      <c r="LXG118" s="61"/>
      <c r="LXH118" s="61"/>
      <c r="LXI118" s="61"/>
      <c r="LXJ118" s="61"/>
      <c r="LXK118" s="61"/>
      <c r="LXL118" s="61"/>
      <c r="LXM118" s="61"/>
      <c r="LXN118" s="61"/>
      <c r="LXO118" s="61"/>
      <c r="LXP118" s="61"/>
      <c r="LXQ118" s="61"/>
      <c r="LXR118" s="61"/>
      <c r="LXS118" s="61"/>
      <c r="LXT118" s="61"/>
      <c r="LXU118" s="61"/>
      <c r="LXV118" s="61"/>
      <c r="LXW118" s="61"/>
      <c r="LXX118" s="61"/>
      <c r="LXY118" s="61"/>
      <c r="LXZ118" s="61"/>
      <c r="LYA118" s="61"/>
      <c r="LYB118" s="61"/>
      <c r="LYC118" s="61"/>
      <c r="LYD118" s="61"/>
      <c r="LYE118" s="61"/>
      <c r="LYF118" s="61"/>
      <c r="LYG118" s="61"/>
      <c r="LYH118" s="61"/>
      <c r="LYI118" s="61"/>
      <c r="LYJ118" s="61"/>
      <c r="LYK118" s="61"/>
      <c r="LYL118" s="61"/>
      <c r="LYM118" s="61"/>
      <c r="LYN118" s="61"/>
      <c r="LYO118" s="61"/>
      <c r="LYP118" s="61"/>
      <c r="LYQ118" s="61"/>
      <c r="LYR118" s="61"/>
      <c r="LYS118" s="61"/>
      <c r="LYT118" s="61"/>
      <c r="LYU118" s="61"/>
      <c r="LYV118" s="61"/>
      <c r="LYW118" s="61"/>
      <c r="LYX118" s="61"/>
      <c r="LYY118" s="61"/>
      <c r="LYZ118" s="61"/>
      <c r="LZA118" s="61"/>
      <c r="LZB118" s="61"/>
      <c r="LZC118" s="61"/>
      <c r="LZD118" s="61"/>
      <c r="LZE118" s="61"/>
      <c r="LZF118" s="61"/>
      <c r="LZG118" s="61"/>
      <c r="LZH118" s="61"/>
      <c r="LZI118" s="61"/>
      <c r="LZJ118" s="61"/>
      <c r="LZK118" s="61"/>
      <c r="LZL118" s="61"/>
      <c r="LZM118" s="61"/>
      <c r="LZN118" s="61"/>
      <c r="LZO118" s="61"/>
      <c r="LZP118" s="61"/>
      <c r="LZQ118" s="61"/>
      <c r="LZR118" s="61"/>
      <c r="LZS118" s="61"/>
      <c r="LZT118" s="61"/>
      <c r="LZU118" s="61"/>
      <c r="LZV118" s="61"/>
      <c r="LZW118" s="61"/>
      <c r="LZX118" s="61"/>
      <c r="LZY118" s="61"/>
      <c r="LZZ118" s="61"/>
      <c r="MAA118" s="61"/>
      <c r="MAB118" s="61"/>
      <c r="MAC118" s="61"/>
      <c r="MAD118" s="61"/>
      <c r="MAE118" s="61"/>
      <c r="MAF118" s="61"/>
      <c r="MAG118" s="61"/>
      <c r="MAH118" s="61"/>
      <c r="MAI118" s="61"/>
      <c r="MAJ118" s="61"/>
      <c r="MAK118" s="61"/>
      <c r="MAL118" s="61"/>
      <c r="MAM118" s="61"/>
      <c r="MAN118" s="61"/>
      <c r="MAO118" s="61"/>
      <c r="MAP118" s="61"/>
      <c r="MAQ118" s="61"/>
      <c r="MAR118" s="61"/>
      <c r="MAS118" s="61"/>
      <c r="MAT118" s="61"/>
      <c r="MAU118" s="61"/>
      <c r="MAV118" s="61"/>
      <c r="MAW118" s="61"/>
      <c r="MAX118" s="61"/>
      <c r="MAY118" s="61"/>
      <c r="MAZ118" s="61"/>
      <c r="MBA118" s="61"/>
      <c r="MBB118" s="61"/>
      <c r="MBC118" s="61"/>
      <c r="MBD118" s="61"/>
      <c r="MBE118" s="61"/>
      <c r="MBF118" s="61"/>
      <c r="MBG118" s="61"/>
      <c r="MBH118" s="61"/>
      <c r="MBI118" s="61"/>
      <c r="MBJ118" s="61"/>
      <c r="MBK118" s="61"/>
      <c r="MBL118" s="61"/>
      <c r="MBM118" s="61"/>
      <c r="MBN118" s="61"/>
      <c r="MBO118" s="61"/>
      <c r="MBP118" s="61"/>
      <c r="MBQ118" s="61"/>
      <c r="MBR118" s="61"/>
      <c r="MBS118" s="61"/>
      <c r="MBT118" s="61"/>
      <c r="MBU118" s="61"/>
      <c r="MBV118" s="61"/>
      <c r="MBW118" s="61"/>
      <c r="MBX118" s="61"/>
      <c r="MBY118" s="61"/>
      <c r="MBZ118" s="61"/>
      <c r="MCA118" s="61"/>
      <c r="MCB118" s="61"/>
      <c r="MCC118" s="61"/>
      <c r="MCD118" s="61"/>
      <c r="MCE118" s="61"/>
      <c r="MCF118" s="61"/>
      <c r="MCG118" s="61"/>
      <c r="MCH118" s="61"/>
      <c r="MCI118" s="61"/>
      <c r="MCJ118" s="61"/>
      <c r="MCK118" s="61"/>
      <c r="MCL118" s="61"/>
      <c r="MCM118" s="61"/>
      <c r="MCN118" s="61"/>
      <c r="MCO118" s="61"/>
      <c r="MCP118" s="61"/>
      <c r="MCQ118" s="61"/>
      <c r="MCR118" s="61"/>
      <c r="MCS118" s="61"/>
      <c r="MCT118" s="61"/>
      <c r="MCU118" s="61"/>
      <c r="MCV118" s="61"/>
      <c r="MCW118" s="61"/>
      <c r="MCX118" s="61"/>
      <c r="MCY118" s="61"/>
      <c r="MCZ118" s="61"/>
      <c r="MDA118" s="61"/>
      <c r="MDB118" s="61"/>
      <c r="MDC118" s="61"/>
      <c r="MDD118" s="61"/>
      <c r="MDE118" s="61"/>
      <c r="MDF118" s="61"/>
      <c r="MDG118" s="61"/>
      <c r="MDH118" s="61"/>
      <c r="MDI118" s="61"/>
      <c r="MDJ118" s="61"/>
      <c r="MDK118" s="61"/>
      <c r="MDL118" s="61"/>
      <c r="MDM118" s="61"/>
      <c r="MDN118" s="61"/>
      <c r="MDO118" s="61"/>
      <c r="MDP118" s="61"/>
      <c r="MDQ118" s="61"/>
      <c r="MDR118" s="61"/>
      <c r="MDS118" s="61"/>
      <c r="MDT118" s="61"/>
      <c r="MDU118" s="61"/>
      <c r="MDV118" s="61"/>
      <c r="MDW118" s="61"/>
      <c r="MDX118" s="61"/>
      <c r="MDY118" s="61"/>
      <c r="MDZ118" s="61"/>
      <c r="MEA118" s="61"/>
      <c r="MEB118" s="61"/>
      <c r="MEC118" s="61"/>
      <c r="MED118" s="61"/>
      <c r="MEE118" s="61"/>
      <c r="MEF118" s="61"/>
      <c r="MEG118" s="61"/>
      <c r="MEH118" s="61"/>
      <c r="MEI118" s="61"/>
      <c r="MEJ118" s="61"/>
      <c r="MEK118" s="61"/>
      <c r="MEL118" s="61"/>
      <c r="MEM118" s="61"/>
      <c r="MEN118" s="61"/>
      <c r="MEO118" s="61"/>
      <c r="MEP118" s="61"/>
      <c r="MEQ118" s="61"/>
      <c r="MER118" s="61"/>
      <c r="MES118" s="61"/>
      <c r="MET118" s="61"/>
      <c r="MEU118" s="61"/>
      <c r="MEV118" s="61"/>
      <c r="MEW118" s="61"/>
      <c r="MEX118" s="61"/>
      <c r="MEY118" s="61"/>
      <c r="MEZ118" s="61"/>
      <c r="MFA118" s="61"/>
      <c r="MFB118" s="61"/>
      <c r="MFC118" s="61"/>
      <c r="MFD118" s="61"/>
      <c r="MFE118" s="61"/>
      <c r="MFF118" s="61"/>
      <c r="MFG118" s="61"/>
      <c r="MFH118" s="61"/>
      <c r="MFI118" s="61"/>
      <c r="MFJ118" s="61"/>
      <c r="MFK118" s="61"/>
      <c r="MFL118" s="61"/>
      <c r="MFM118" s="61"/>
      <c r="MFN118" s="61"/>
      <c r="MFO118" s="61"/>
      <c r="MFP118" s="61"/>
      <c r="MFQ118" s="61"/>
      <c r="MFR118" s="61"/>
      <c r="MFS118" s="61"/>
      <c r="MFT118" s="61"/>
      <c r="MFU118" s="61"/>
      <c r="MFV118" s="61"/>
      <c r="MFW118" s="61"/>
      <c r="MFX118" s="61"/>
      <c r="MFY118" s="61"/>
      <c r="MFZ118" s="61"/>
      <c r="MGA118" s="61"/>
      <c r="MGB118" s="61"/>
      <c r="MGC118" s="61"/>
      <c r="MGD118" s="61"/>
      <c r="MGE118" s="61"/>
      <c r="MGF118" s="61"/>
      <c r="MGG118" s="61"/>
      <c r="MGH118" s="61"/>
      <c r="MGI118" s="61"/>
      <c r="MGJ118" s="61"/>
      <c r="MGK118" s="61"/>
      <c r="MGL118" s="61"/>
      <c r="MGM118" s="61"/>
      <c r="MGN118" s="61"/>
      <c r="MGO118" s="61"/>
      <c r="MGP118" s="61"/>
      <c r="MGQ118" s="61"/>
      <c r="MGR118" s="61"/>
      <c r="MGS118" s="61"/>
      <c r="MGT118" s="61"/>
      <c r="MGU118" s="61"/>
      <c r="MGV118" s="61"/>
      <c r="MGW118" s="61"/>
      <c r="MGX118" s="61"/>
      <c r="MGY118" s="61"/>
      <c r="MGZ118" s="61"/>
      <c r="MHA118" s="61"/>
      <c r="MHB118" s="61"/>
      <c r="MHC118" s="61"/>
      <c r="MHD118" s="61"/>
      <c r="MHE118" s="61"/>
      <c r="MHF118" s="61"/>
      <c r="MHG118" s="61"/>
      <c r="MHH118" s="61"/>
      <c r="MHI118" s="61"/>
      <c r="MHJ118" s="61"/>
      <c r="MHK118" s="61"/>
      <c r="MHL118" s="61"/>
      <c r="MHM118" s="61"/>
      <c r="MHN118" s="61"/>
      <c r="MHO118" s="61"/>
      <c r="MHP118" s="61"/>
      <c r="MHQ118" s="61"/>
      <c r="MHR118" s="61"/>
      <c r="MHS118" s="61"/>
      <c r="MHT118" s="61"/>
      <c r="MHU118" s="61"/>
      <c r="MHV118" s="61"/>
      <c r="MHW118" s="61"/>
      <c r="MHX118" s="61"/>
      <c r="MHY118" s="61"/>
      <c r="MHZ118" s="61"/>
      <c r="MIA118" s="61"/>
      <c r="MIB118" s="61"/>
      <c r="MIC118" s="61"/>
      <c r="MID118" s="61"/>
      <c r="MIE118" s="61"/>
      <c r="MIF118" s="61"/>
      <c r="MIG118" s="61"/>
      <c r="MIH118" s="61"/>
      <c r="MII118" s="61"/>
      <c r="MIJ118" s="61"/>
      <c r="MIK118" s="61"/>
      <c r="MIL118" s="61"/>
      <c r="MIM118" s="61"/>
      <c r="MIN118" s="61"/>
      <c r="MIO118" s="61"/>
      <c r="MIP118" s="61"/>
      <c r="MIQ118" s="61"/>
      <c r="MIR118" s="61"/>
      <c r="MIS118" s="61"/>
      <c r="MIT118" s="61"/>
      <c r="MIU118" s="61"/>
      <c r="MIV118" s="61"/>
      <c r="MIW118" s="61"/>
      <c r="MIX118" s="61"/>
      <c r="MIY118" s="61"/>
      <c r="MIZ118" s="61"/>
      <c r="MJA118" s="61"/>
      <c r="MJB118" s="61"/>
      <c r="MJC118" s="61"/>
      <c r="MJD118" s="61"/>
      <c r="MJE118" s="61"/>
      <c r="MJF118" s="61"/>
      <c r="MJG118" s="61"/>
      <c r="MJH118" s="61"/>
      <c r="MJI118" s="61"/>
      <c r="MJJ118" s="61"/>
      <c r="MJK118" s="61"/>
      <c r="MJL118" s="61"/>
      <c r="MJM118" s="61"/>
      <c r="MJN118" s="61"/>
      <c r="MJO118" s="61"/>
      <c r="MJP118" s="61"/>
      <c r="MJQ118" s="61"/>
      <c r="MJR118" s="61"/>
      <c r="MJS118" s="61"/>
      <c r="MJT118" s="61"/>
      <c r="MJU118" s="61"/>
      <c r="MJV118" s="61"/>
      <c r="MJW118" s="61"/>
      <c r="MJX118" s="61"/>
      <c r="MJY118" s="61"/>
      <c r="MJZ118" s="61"/>
      <c r="MKA118" s="61"/>
      <c r="MKB118" s="61"/>
      <c r="MKC118" s="61"/>
      <c r="MKD118" s="61"/>
      <c r="MKE118" s="61"/>
      <c r="MKF118" s="61"/>
      <c r="MKG118" s="61"/>
      <c r="MKH118" s="61"/>
      <c r="MKI118" s="61"/>
      <c r="MKJ118" s="61"/>
      <c r="MKK118" s="61"/>
      <c r="MKL118" s="61"/>
      <c r="MKM118" s="61"/>
      <c r="MKN118" s="61"/>
      <c r="MKO118" s="61"/>
      <c r="MKP118" s="61"/>
      <c r="MKQ118" s="61"/>
      <c r="MKR118" s="61"/>
      <c r="MKS118" s="61"/>
      <c r="MKT118" s="61"/>
      <c r="MKU118" s="61"/>
      <c r="MKV118" s="61"/>
      <c r="MKW118" s="61"/>
      <c r="MKX118" s="61"/>
      <c r="MKY118" s="61"/>
      <c r="MKZ118" s="61"/>
      <c r="MLA118" s="61"/>
      <c r="MLB118" s="61"/>
      <c r="MLC118" s="61"/>
      <c r="MLD118" s="61"/>
      <c r="MLE118" s="61"/>
      <c r="MLF118" s="61"/>
      <c r="MLG118" s="61"/>
      <c r="MLH118" s="61"/>
      <c r="MLI118" s="61"/>
      <c r="MLJ118" s="61"/>
      <c r="MLK118" s="61"/>
      <c r="MLL118" s="61"/>
      <c r="MLM118" s="61"/>
      <c r="MLN118" s="61"/>
      <c r="MLO118" s="61"/>
      <c r="MLP118" s="61"/>
      <c r="MLQ118" s="61"/>
      <c r="MLR118" s="61"/>
      <c r="MLS118" s="61"/>
      <c r="MLT118" s="61"/>
      <c r="MLU118" s="61"/>
      <c r="MLV118" s="61"/>
      <c r="MLW118" s="61"/>
      <c r="MLX118" s="61"/>
      <c r="MLY118" s="61"/>
      <c r="MLZ118" s="61"/>
      <c r="MMA118" s="61"/>
      <c r="MMB118" s="61"/>
      <c r="MMC118" s="61"/>
      <c r="MMD118" s="61"/>
      <c r="MME118" s="61"/>
      <c r="MMF118" s="61"/>
      <c r="MMG118" s="61"/>
      <c r="MMH118" s="61"/>
      <c r="MMI118" s="61"/>
      <c r="MMJ118" s="61"/>
      <c r="MMK118" s="61"/>
      <c r="MML118" s="61"/>
      <c r="MMM118" s="61"/>
      <c r="MMN118" s="61"/>
      <c r="MMO118" s="61"/>
      <c r="MMP118" s="61"/>
      <c r="MMQ118" s="61"/>
      <c r="MMR118" s="61"/>
      <c r="MMS118" s="61"/>
      <c r="MMT118" s="61"/>
      <c r="MMU118" s="61"/>
      <c r="MMV118" s="61"/>
      <c r="MMW118" s="61"/>
      <c r="MMX118" s="61"/>
      <c r="MMY118" s="61"/>
      <c r="MMZ118" s="61"/>
      <c r="MNA118" s="61"/>
      <c r="MNB118" s="61"/>
      <c r="MNC118" s="61"/>
      <c r="MND118" s="61"/>
      <c r="MNE118" s="61"/>
      <c r="MNF118" s="61"/>
      <c r="MNG118" s="61"/>
      <c r="MNH118" s="61"/>
      <c r="MNI118" s="61"/>
      <c r="MNJ118" s="61"/>
      <c r="MNK118" s="61"/>
      <c r="MNL118" s="61"/>
      <c r="MNM118" s="61"/>
      <c r="MNN118" s="61"/>
      <c r="MNO118" s="61"/>
      <c r="MNP118" s="61"/>
      <c r="MNQ118" s="61"/>
      <c r="MNR118" s="61"/>
      <c r="MNS118" s="61"/>
      <c r="MNT118" s="61"/>
      <c r="MNU118" s="61"/>
      <c r="MNV118" s="61"/>
      <c r="MNW118" s="61"/>
      <c r="MNX118" s="61"/>
      <c r="MNY118" s="61"/>
      <c r="MNZ118" s="61"/>
      <c r="MOA118" s="61"/>
      <c r="MOB118" s="61"/>
      <c r="MOC118" s="61"/>
      <c r="MOD118" s="61"/>
      <c r="MOE118" s="61"/>
      <c r="MOF118" s="61"/>
      <c r="MOG118" s="61"/>
      <c r="MOH118" s="61"/>
      <c r="MOI118" s="61"/>
      <c r="MOJ118" s="61"/>
      <c r="MOK118" s="61"/>
      <c r="MOL118" s="61"/>
      <c r="MOM118" s="61"/>
      <c r="MON118" s="61"/>
      <c r="MOO118" s="61"/>
      <c r="MOP118" s="61"/>
      <c r="MOQ118" s="61"/>
      <c r="MOR118" s="61"/>
      <c r="MOS118" s="61"/>
      <c r="MOT118" s="61"/>
      <c r="MOU118" s="61"/>
      <c r="MOV118" s="61"/>
      <c r="MOW118" s="61"/>
      <c r="MOX118" s="61"/>
      <c r="MOY118" s="61"/>
      <c r="MOZ118" s="61"/>
      <c r="MPA118" s="61"/>
      <c r="MPB118" s="61"/>
      <c r="MPC118" s="61"/>
      <c r="MPD118" s="61"/>
      <c r="MPE118" s="61"/>
      <c r="MPF118" s="61"/>
      <c r="MPG118" s="61"/>
      <c r="MPH118" s="61"/>
      <c r="MPI118" s="61"/>
      <c r="MPJ118" s="61"/>
      <c r="MPK118" s="61"/>
      <c r="MPL118" s="61"/>
      <c r="MPM118" s="61"/>
      <c r="MPN118" s="61"/>
      <c r="MPO118" s="61"/>
      <c r="MPP118" s="61"/>
      <c r="MPQ118" s="61"/>
      <c r="MPR118" s="61"/>
      <c r="MPS118" s="61"/>
      <c r="MPT118" s="61"/>
      <c r="MPU118" s="61"/>
      <c r="MPV118" s="61"/>
      <c r="MPW118" s="61"/>
      <c r="MPX118" s="61"/>
      <c r="MPY118" s="61"/>
      <c r="MPZ118" s="61"/>
      <c r="MQA118" s="61"/>
      <c r="MQB118" s="61"/>
      <c r="MQC118" s="61"/>
      <c r="MQD118" s="61"/>
      <c r="MQE118" s="61"/>
      <c r="MQF118" s="61"/>
      <c r="MQG118" s="61"/>
      <c r="MQH118" s="61"/>
      <c r="MQI118" s="61"/>
      <c r="MQJ118" s="61"/>
      <c r="MQK118" s="61"/>
      <c r="MQL118" s="61"/>
      <c r="MQM118" s="61"/>
      <c r="MQN118" s="61"/>
      <c r="MQO118" s="61"/>
      <c r="MQP118" s="61"/>
      <c r="MQQ118" s="61"/>
      <c r="MQR118" s="61"/>
      <c r="MQS118" s="61"/>
      <c r="MQT118" s="61"/>
      <c r="MQU118" s="61"/>
      <c r="MQV118" s="61"/>
      <c r="MQW118" s="61"/>
      <c r="MQX118" s="61"/>
      <c r="MQY118" s="61"/>
      <c r="MQZ118" s="61"/>
      <c r="MRA118" s="61"/>
      <c r="MRB118" s="61"/>
      <c r="MRC118" s="61"/>
      <c r="MRD118" s="61"/>
      <c r="MRE118" s="61"/>
      <c r="MRF118" s="61"/>
      <c r="MRG118" s="61"/>
      <c r="MRH118" s="61"/>
      <c r="MRI118" s="61"/>
      <c r="MRJ118" s="61"/>
      <c r="MRK118" s="61"/>
      <c r="MRL118" s="61"/>
      <c r="MRM118" s="61"/>
      <c r="MRN118" s="61"/>
      <c r="MRO118" s="61"/>
      <c r="MRP118" s="61"/>
      <c r="MRQ118" s="61"/>
      <c r="MRR118" s="61"/>
      <c r="MRS118" s="61"/>
      <c r="MRT118" s="61"/>
      <c r="MRU118" s="61"/>
      <c r="MRV118" s="61"/>
      <c r="MRW118" s="61"/>
      <c r="MRX118" s="61"/>
      <c r="MRY118" s="61"/>
      <c r="MRZ118" s="61"/>
      <c r="MSA118" s="61"/>
      <c r="MSB118" s="61"/>
      <c r="MSC118" s="61"/>
      <c r="MSD118" s="61"/>
      <c r="MSE118" s="61"/>
      <c r="MSF118" s="61"/>
      <c r="MSG118" s="61"/>
      <c r="MSH118" s="61"/>
      <c r="MSI118" s="61"/>
      <c r="MSJ118" s="61"/>
      <c r="MSK118" s="61"/>
      <c r="MSL118" s="61"/>
      <c r="MSM118" s="61"/>
      <c r="MSN118" s="61"/>
      <c r="MSO118" s="61"/>
      <c r="MSP118" s="61"/>
      <c r="MSQ118" s="61"/>
      <c r="MSR118" s="61"/>
      <c r="MSS118" s="61"/>
      <c r="MST118" s="61"/>
      <c r="MSU118" s="61"/>
      <c r="MSV118" s="61"/>
      <c r="MSW118" s="61"/>
      <c r="MSX118" s="61"/>
      <c r="MSY118" s="61"/>
      <c r="MSZ118" s="61"/>
      <c r="MTA118" s="61"/>
      <c r="MTB118" s="61"/>
      <c r="MTC118" s="61"/>
      <c r="MTD118" s="61"/>
      <c r="MTE118" s="61"/>
      <c r="MTF118" s="61"/>
      <c r="MTG118" s="61"/>
      <c r="MTH118" s="61"/>
      <c r="MTI118" s="61"/>
      <c r="MTJ118" s="61"/>
      <c r="MTK118" s="61"/>
      <c r="MTL118" s="61"/>
      <c r="MTM118" s="61"/>
      <c r="MTN118" s="61"/>
      <c r="MTO118" s="61"/>
      <c r="MTP118" s="61"/>
      <c r="MTQ118" s="61"/>
      <c r="MTR118" s="61"/>
      <c r="MTS118" s="61"/>
      <c r="MTT118" s="61"/>
      <c r="MTU118" s="61"/>
      <c r="MTV118" s="61"/>
      <c r="MTW118" s="61"/>
      <c r="MTX118" s="61"/>
      <c r="MTY118" s="61"/>
      <c r="MTZ118" s="61"/>
      <c r="MUA118" s="61"/>
      <c r="MUB118" s="61"/>
      <c r="MUC118" s="61"/>
      <c r="MUD118" s="61"/>
      <c r="MUE118" s="61"/>
      <c r="MUF118" s="61"/>
      <c r="MUG118" s="61"/>
      <c r="MUH118" s="61"/>
      <c r="MUI118" s="61"/>
      <c r="MUJ118" s="61"/>
      <c r="MUK118" s="61"/>
      <c r="MUL118" s="61"/>
      <c r="MUM118" s="61"/>
      <c r="MUN118" s="61"/>
      <c r="MUO118" s="61"/>
      <c r="MUP118" s="61"/>
      <c r="MUQ118" s="61"/>
      <c r="MUR118" s="61"/>
      <c r="MUS118" s="61"/>
      <c r="MUT118" s="61"/>
      <c r="MUU118" s="61"/>
      <c r="MUV118" s="61"/>
      <c r="MUW118" s="61"/>
      <c r="MUX118" s="61"/>
      <c r="MUY118" s="61"/>
      <c r="MUZ118" s="61"/>
      <c r="MVA118" s="61"/>
      <c r="MVB118" s="61"/>
      <c r="MVC118" s="61"/>
      <c r="MVD118" s="61"/>
      <c r="MVE118" s="61"/>
      <c r="MVF118" s="61"/>
      <c r="MVG118" s="61"/>
      <c r="MVH118" s="61"/>
      <c r="MVI118" s="61"/>
      <c r="MVJ118" s="61"/>
      <c r="MVK118" s="61"/>
      <c r="MVL118" s="61"/>
      <c r="MVM118" s="61"/>
      <c r="MVN118" s="61"/>
      <c r="MVO118" s="61"/>
      <c r="MVP118" s="61"/>
      <c r="MVQ118" s="61"/>
      <c r="MVR118" s="61"/>
      <c r="MVS118" s="61"/>
      <c r="MVT118" s="61"/>
      <c r="MVU118" s="61"/>
      <c r="MVV118" s="61"/>
      <c r="MVW118" s="61"/>
      <c r="MVX118" s="61"/>
      <c r="MVY118" s="61"/>
      <c r="MVZ118" s="61"/>
      <c r="MWA118" s="61"/>
      <c r="MWB118" s="61"/>
      <c r="MWC118" s="61"/>
      <c r="MWD118" s="61"/>
      <c r="MWE118" s="61"/>
      <c r="MWF118" s="61"/>
      <c r="MWG118" s="61"/>
      <c r="MWH118" s="61"/>
      <c r="MWI118" s="61"/>
      <c r="MWJ118" s="61"/>
      <c r="MWK118" s="61"/>
      <c r="MWL118" s="61"/>
      <c r="MWM118" s="61"/>
      <c r="MWN118" s="61"/>
      <c r="MWO118" s="61"/>
      <c r="MWP118" s="61"/>
      <c r="MWQ118" s="61"/>
      <c r="MWR118" s="61"/>
      <c r="MWS118" s="61"/>
      <c r="MWT118" s="61"/>
      <c r="MWU118" s="61"/>
      <c r="MWV118" s="61"/>
      <c r="MWW118" s="61"/>
      <c r="MWX118" s="61"/>
      <c r="MWY118" s="61"/>
      <c r="MWZ118" s="61"/>
      <c r="MXA118" s="61"/>
      <c r="MXB118" s="61"/>
      <c r="MXC118" s="61"/>
      <c r="MXD118" s="61"/>
      <c r="MXE118" s="61"/>
      <c r="MXF118" s="61"/>
      <c r="MXG118" s="61"/>
      <c r="MXH118" s="61"/>
      <c r="MXI118" s="61"/>
      <c r="MXJ118" s="61"/>
      <c r="MXK118" s="61"/>
      <c r="MXL118" s="61"/>
      <c r="MXM118" s="61"/>
      <c r="MXN118" s="61"/>
      <c r="MXO118" s="61"/>
      <c r="MXP118" s="61"/>
      <c r="MXQ118" s="61"/>
      <c r="MXR118" s="61"/>
      <c r="MXS118" s="61"/>
      <c r="MXT118" s="61"/>
      <c r="MXU118" s="61"/>
      <c r="MXV118" s="61"/>
      <c r="MXW118" s="61"/>
      <c r="MXX118" s="61"/>
      <c r="MXY118" s="61"/>
      <c r="MXZ118" s="61"/>
      <c r="MYA118" s="61"/>
      <c r="MYB118" s="61"/>
      <c r="MYC118" s="61"/>
      <c r="MYD118" s="61"/>
      <c r="MYE118" s="61"/>
      <c r="MYF118" s="61"/>
      <c r="MYG118" s="61"/>
      <c r="MYH118" s="61"/>
      <c r="MYI118" s="61"/>
      <c r="MYJ118" s="61"/>
      <c r="MYK118" s="61"/>
      <c r="MYL118" s="61"/>
      <c r="MYM118" s="61"/>
      <c r="MYN118" s="61"/>
      <c r="MYO118" s="61"/>
      <c r="MYP118" s="61"/>
      <c r="MYQ118" s="61"/>
      <c r="MYR118" s="61"/>
      <c r="MYS118" s="61"/>
      <c r="MYT118" s="61"/>
      <c r="MYU118" s="61"/>
      <c r="MYV118" s="61"/>
      <c r="MYW118" s="61"/>
      <c r="MYX118" s="61"/>
      <c r="MYY118" s="61"/>
      <c r="MYZ118" s="61"/>
      <c r="MZA118" s="61"/>
      <c r="MZB118" s="61"/>
      <c r="MZC118" s="61"/>
      <c r="MZD118" s="61"/>
      <c r="MZE118" s="61"/>
      <c r="MZF118" s="61"/>
      <c r="MZG118" s="61"/>
      <c r="MZH118" s="61"/>
      <c r="MZI118" s="61"/>
      <c r="MZJ118" s="61"/>
      <c r="MZK118" s="61"/>
      <c r="MZL118" s="61"/>
      <c r="MZM118" s="61"/>
      <c r="MZN118" s="61"/>
      <c r="MZO118" s="61"/>
      <c r="MZP118" s="61"/>
      <c r="MZQ118" s="61"/>
      <c r="MZR118" s="61"/>
      <c r="MZS118" s="61"/>
      <c r="MZT118" s="61"/>
      <c r="MZU118" s="61"/>
      <c r="MZV118" s="61"/>
      <c r="MZW118" s="61"/>
      <c r="MZX118" s="61"/>
      <c r="MZY118" s="61"/>
      <c r="MZZ118" s="61"/>
      <c r="NAA118" s="61"/>
      <c r="NAB118" s="61"/>
      <c r="NAC118" s="61"/>
      <c r="NAD118" s="61"/>
      <c r="NAE118" s="61"/>
      <c r="NAF118" s="61"/>
      <c r="NAG118" s="61"/>
      <c r="NAH118" s="61"/>
      <c r="NAI118" s="61"/>
      <c r="NAJ118" s="61"/>
      <c r="NAK118" s="61"/>
      <c r="NAL118" s="61"/>
      <c r="NAM118" s="61"/>
      <c r="NAN118" s="61"/>
      <c r="NAO118" s="61"/>
      <c r="NAP118" s="61"/>
      <c r="NAQ118" s="61"/>
      <c r="NAR118" s="61"/>
      <c r="NAS118" s="61"/>
      <c r="NAT118" s="61"/>
      <c r="NAU118" s="61"/>
      <c r="NAV118" s="61"/>
      <c r="NAW118" s="61"/>
      <c r="NAX118" s="61"/>
      <c r="NAY118" s="61"/>
      <c r="NAZ118" s="61"/>
      <c r="NBA118" s="61"/>
      <c r="NBB118" s="61"/>
      <c r="NBC118" s="61"/>
      <c r="NBD118" s="61"/>
      <c r="NBE118" s="61"/>
      <c r="NBF118" s="61"/>
      <c r="NBG118" s="61"/>
      <c r="NBH118" s="61"/>
      <c r="NBI118" s="61"/>
      <c r="NBJ118" s="61"/>
      <c r="NBK118" s="61"/>
      <c r="NBL118" s="61"/>
      <c r="NBM118" s="61"/>
      <c r="NBN118" s="61"/>
      <c r="NBO118" s="61"/>
      <c r="NBP118" s="61"/>
      <c r="NBQ118" s="61"/>
      <c r="NBR118" s="61"/>
      <c r="NBS118" s="61"/>
      <c r="NBT118" s="61"/>
      <c r="NBU118" s="61"/>
      <c r="NBV118" s="61"/>
      <c r="NBW118" s="61"/>
      <c r="NBX118" s="61"/>
      <c r="NBY118" s="61"/>
      <c r="NBZ118" s="61"/>
      <c r="NCA118" s="61"/>
      <c r="NCB118" s="61"/>
      <c r="NCC118" s="61"/>
      <c r="NCD118" s="61"/>
      <c r="NCE118" s="61"/>
      <c r="NCF118" s="61"/>
      <c r="NCG118" s="61"/>
      <c r="NCH118" s="61"/>
      <c r="NCI118" s="61"/>
      <c r="NCJ118" s="61"/>
      <c r="NCK118" s="61"/>
      <c r="NCL118" s="61"/>
      <c r="NCM118" s="61"/>
      <c r="NCN118" s="61"/>
      <c r="NCO118" s="61"/>
      <c r="NCP118" s="61"/>
      <c r="NCQ118" s="61"/>
      <c r="NCR118" s="61"/>
      <c r="NCS118" s="61"/>
      <c r="NCT118" s="61"/>
      <c r="NCU118" s="61"/>
      <c r="NCV118" s="61"/>
      <c r="NCW118" s="61"/>
      <c r="NCX118" s="61"/>
      <c r="NCY118" s="61"/>
      <c r="NCZ118" s="61"/>
      <c r="NDA118" s="61"/>
      <c r="NDB118" s="61"/>
      <c r="NDC118" s="61"/>
      <c r="NDD118" s="61"/>
      <c r="NDE118" s="61"/>
      <c r="NDF118" s="61"/>
      <c r="NDG118" s="61"/>
      <c r="NDH118" s="61"/>
      <c r="NDI118" s="61"/>
      <c r="NDJ118" s="61"/>
      <c r="NDK118" s="61"/>
      <c r="NDL118" s="61"/>
      <c r="NDM118" s="61"/>
      <c r="NDN118" s="61"/>
      <c r="NDO118" s="61"/>
      <c r="NDP118" s="61"/>
      <c r="NDQ118" s="61"/>
      <c r="NDR118" s="61"/>
      <c r="NDS118" s="61"/>
      <c r="NDT118" s="61"/>
      <c r="NDU118" s="61"/>
      <c r="NDV118" s="61"/>
      <c r="NDW118" s="61"/>
      <c r="NDX118" s="61"/>
      <c r="NDY118" s="61"/>
      <c r="NDZ118" s="61"/>
      <c r="NEA118" s="61"/>
      <c r="NEB118" s="61"/>
      <c r="NEC118" s="61"/>
      <c r="NED118" s="61"/>
      <c r="NEE118" s="61"/>
      <c r="NEF118" s="61"/>
      <c r="NEG118" s="61"/>
      <c r="NEH118" s="61"/>
      <c r="NEI118" s="61"/>
      <c r="NEJ118" s="61"/>
      <c r="NEK118" s="61"/>
      <c r="NEL118" s="61"/>
      <c r="NEM118" s="61"/>
      <c r="NEN118" s="61"/>
      <c r="NEO118" s="61"/>
      <c r="NEP118" s="61"/>
      <c r="NEQ118" s="61"/>
      <c r="NER118" s="61"/>
      <c r="NES118" s="61"/>
      <c r="NET118" s="61"/>
      <c r="NEU118" s="61"/>
      <c r="NEV118" s="61"/>
      <c r="NEW118" s="61"/>
      <c r="NEX118" s="61"/>
      <c r="NEY118" s="61"/>
      <c r="NEZ118" s="61"/>
      <c r="NFA118" s="61"/>
      <c r="NFB118" s="61"/>
      <c r="NFC118" s="61"/>
      <c r="NFD118" s="61"/>
      <c r="NFE118" s="61"/>
      <c r="NFF118" s="61"/>
      <c r="NFG118" s="61"/>
      <c r="NFH118" s="61"/>
      <c r="NFI118" s="61"/>
      <c r="NFJ118" s="61"/>
      <c r="NFK118" s="61"/>
      <c r="NFL118" s="61"/>
      <c r="NFM118" s="61"/>
      <c r="NFN118" s="61"/>
      <c r="NFO118" s="61"/>
      <c r="NFP118" s="61"/>
      <c r="NFQ118" s="61"/>
      <c r="NFR118" s="61"/>
      <c r="NFS118" s="61"/>
      <c r="NFT118" s="61"/>
      <c r="NFU118" s="61"/>
      <c r="NFV118" s="61"/>
      <c r="NFW118" s="61"/>
      <c r="NFX118" s="61"/>
      <c r="NFY118" s="61"/>
      <c r="NFZ118" s="61"/>
      <c r="NGA118" s="61"/>
      <c r="NGB118" s="61"/>
      <c r="NGC118" s="61"/>
      <c r="NGD118" s="61"/>
      <c r="NGE118" s="61"/>
      <c r="NGF118" s="61"/>
      <c r="NGG118" s="61"/>
      <c r="NGH118" s="61"/>
      <c r="NGI118" s="61"/>
      <c r="NGJ118" s="61"/>
      <c r="NGK118" s="61"/>
      <c r="NGL118" s="61"/>
      <c r="NGM118" s="61"/>
      <c r="NGN118" s="61"/>
      <c r="NGO118" s="61"/>
      <c r="NGP118" s="61"/>
      <c r="NGQ118" s="61"/>
      <c r="NGR118" s="61"/>
      <c r="NGS118" s="61"/>
      <c r="NGT118" s="61"/>
      <c r="NGU118" s="61"/>
      <c r="NGV118" s="61"/>
      <c r="NGW118" s="61"/>
      <c r="NGX118" s="61"/>
      <c r="NGY118" s="61"/>
      <c r="NGZ118" s="61"/>
      <c r="NHA118" s="61"/>
      <c r="NHB118" s="61"/>
      <c r="NHC118" s="61"/>
      <c r="NHD118" s="61"/>
      <c r="NHE118" s="61"/>
      <c r="NHF118" s="61"/>
      <c r="NHG118" s="61"/>
      <c r="NHH118" s="61"/>
      <c r="NHI118" s="61"/>
      <c r="NHJ118" s="61"/>
      <c r="NHK118" s="61"/>
      <c r="NHL118" s="61"/>
      <c r="NHM118" s="61"/>
      <c r="NHN118" s="61"/>
      <c r="NHO118" s="61"/>
      <c r="NHP118" s="61"/>
      <c r="NHQ118" s="61"/>
      <c r="NHR118" s="61"/>
      <c r="NHS118" s="61"/>
      <c r="NHT118" s="61"/>
      <c r="NHU118" s="61"/>
      <c r="NHV118" s="61"/>
      <c r="NHW118" s="61"/>
      <c r="NHX118" s="61"/>
      <c r="NHY118" s="61"/>
      <c r="NHZ118" s="61"/>
      <c r="NIA118" s="61"/>
      <c r="NIB118" s="61"/>
      <c r="NIC118" s="61"/>
      <c r="NID118" s="61"/>
      <c r="NIE118" s="61"/>
      <c r="NIF118" s="61"/>
      <c r="NIG118" s="61"/>
      <c r="NIH118" s="61"/>
      <c r="NII118" s="61"/>
      <c r="NIJ118" s="61"/>
      <c r="NIK118" s="61"/>
      <c r="NIL118" s="61"/>
      <c r="NIM118" s="61"/>
      <c r="NIN118" s="61"/>
      <c r="NIO118" s="61"/>
      <c r="NIP118" s="61"/>
      <c r="NIQ118" s="61"/>
      <c r="NIR118" s="61"/>
      <c r="NIS118" s="61"/>
      <c r="NIT118" s="61"/>
      <c r="NIU118" s="61"/>
      <c r="NIV118" s="61"/>
      <c r="NIW118" s="61"/>
      <c r="NIX118" s="61"/>
      <c r="NIY118" s="61"/>
      <c r="NIZ118" s="61"/>
      <c r="NJA118" s="61"/>
      <c r="NJB118" s="61"/>
      <c r="NJC118" s="61"/>
      <c r="NJD118" s="61"/>
      <c r="NJE118" s="61"/>
      <c r="NJF118" s="61"/>
      <c r="NJG118" s="61"/>
      <c r="NJH118" s="61"/>
      <c r="NJI118" s="61"/>
      <c r="NJJ118" s="61"/>
      <c r="NJK118" s="61"/>
      <c r="NJL118" s="61"/>
      <c r="NJM118" s="61"/>
      <c r="NJN118" s="61"/>
      <c r="NJO118" s="61"/>
      <c r="NJP118" s="61"/>
      <c r="NJQ118" s="61"/>
      <c r="NJR118" s="61"/>
      <c r="NJS118" s="61"/>
      <c r="NJT118" s="61"/>
      <c r="NJU118" s="61"/>
      <c r="NJV118" s="61"/>
      <c r="NJW118" s="61"/>
      <c r="NJX118" s="61"/>
      <c r="NJY118" s="61"/>
      <c r="NJZ118" s="61"/>
      <c r="NKA118" s="61"/>
      <c r="NKB118" s="61"/>
      <c r="NKC118" s="61"/>
      <c r="NKD118" s="61"/>
      <c r="NKE118" s="61"/>
      <c r="NKF118" s="61"/>
      <c r="NKG118" s="61"/>
      <c r="NKH118" s="61"/>
      <c r="NKI118" s="61"/>
      <c r="NKJ118" s="61"/>
      <c r="NKK118" s="61"/>
      <c r="NKL118" s="61"/>
      <c r="NKM118" s="61"/>
      <c r="NKN118" s="61"/>
      <c r="NKO118" s="61"/>
      <c r="NKP118" s="61"/>
      <c r="NKQ118" s="61"/>
      <c r="NKR118" s="61"/>
      <c r="NKS118" s="61"/>
      <c r="NKT118" s="61"/>
      <c r="NKU118" s="61"/>
      <c r="NKV118" s="61"/>
      <c r="NKW118" s="61"/>
      <c r="NKX118" s="61"/>
      <c r="NKY118" s="61"/>
      <c r="NKZ118" s="61"/>
      <c r="NLA118" s="61"/>
      <c r="NLB118" s="61"/>
      <c r="NLC118" s="61"/>
      <c r="NLD118" s="61"/>
      <c r="NLE118" s="61"/>
      <c r="NLF118" s="61"/>
      <c r="NLG118" s="61"/>
      <c r="NLH118" s="61"/>
      <c r="NLI118" s="61"/>
      <c r="NLJ118" s="61"/>
      <c r="NLK118" s="61"/>
      <c r="NLL118" s="61"/>
      <c r="NLM118" s="61"/>
      <c r="NLN118" s="61"/>
      <c r="NLO118" s="61"/>
      <c r="NLP118" s="61"/>
      <c r="NLQ118" s="61"/>
      <c r="NLR118" s="61"/>
      <c r="NLS118" s="61"/>
      <c r="NLT118" s="61"/>
      <c r="NLU118" s="61"/>
      <c r="NLV118" s="61"/>
      <c r="NLW118" s="61"/>
      <c r="NLX118" s="61"/>
      <c r="NLY118" s="61"/>
      <c r="NLZ118" s="61"/>
      <c r="NMA118" s="61"/>
      <c r="NMB118" s="61"/>
      <c r="NMC118" s="61"/>
      <c r="NMD118" s="61"/>
      <c r="NME118" s="61"/>
      <c r="NMF118" s="61"/>
      <c r="NMG118" s="61"/>
      <c r="NMH118" s="61"/>
      <c r="NMI118" s="61"/>
      <c r="NMJ118" s="61"/>
      <c r="NMK118" s="61"/>
      <c r="NML118" s="61"/>
      <c r="NMM118" s="61"/>
      <c r="NMN118" s="61"/>
      <c r="NMO118" s="61"/>
      <c r="NMP118" s="61"/>
      <c r="NMQ118" s="61"/>
      <c r="NMR118" s="61"/>
      <c r="NMS118" s="61"/>
      <c r="NMT118" s="61"/>
      <c r="NMU118" s="61"/>
      <c r="NMV118" s="61"/>
      <c r="NMW118" s="61"/>
      <c r="NMX118" s="61"/>
      <c r="NMY118" s="61"/>
      <c r="NMZ118" s="61"/>
      <c r="NNA118" s="61"/>
      <c r="NNB118" s="61"/>
      <c r="NNC118" s="61"/>
      <c r="NND118" s="61"/>
      <c r="NNE118" s="61"/>
      <c r="NNF118" s="61"/>
      <c r="NNG118" s="61"/>
      <c r="NNH118" s="61"/>
      <c r="NNI118" s="61"/>
      <c r="NNJ118" s="61"/>
      <c r="NNK118" s="61"/>
      <c r="NNL118" s="61"/>
      <c r="NNM118" s="61"/>
      <c r="NNN118" s="61"/>
      <c r="NNO118" s="61"/>
      <c r="NNP118" s="61"/>
      <c r="NNQ118" s="61"/>
      <c r="NNR118" s="61"/>
      <c r="NNS118" s="61"/>
      <c r="NNT118" s="61"/>
      <c r="NNU118" s="61"/>
      <c r="NNV118" s="61"/>
      <c r="NNW118" s="61"/>
      <c r="NNX118" s="61"/>
      <c r="NNY118" s="61"/>
      <c r="NNZ118" s="61"/>
      <c r="NOA118" s="61"/>
      <c r="NOB118" s="61"/>
      <c r="NOC118" s="61"/>
      <c r="NOD118" s="61"/>
      <c r="NOE118" s="61"/>
      <c r="NOF118" s="61"/>
      <c r="NOG118" s="61"/>
      <c r="NOH118" s="61"/>
      <c r="NOI118" s="61"/>
      <c r="NOJ118" s="61"/>
      <c r="NOK118" s="61"/>
      <c r="NOL118" s="61"/>
      <c r="NOM118" s="61"/>
      <c r="NON118" s="61"/>
      <c r="NOO118" s="61"/>
      <c r="NOP118" s="61"/>
      <c r="NOQ118" s="61"/>
      <c r="NOR118" s="61"/>
      <c r="NOS118" s="61"/>
      <c r="NOT118" s="61"/>
      <c r="NOU118" s="61"/>
      <c r="NOV118" s="61"/>
      <c r="NOW118" s="61"/>
      <c r="NOX118" s="61"/>
      <c r="NOY118" s="61"/>
      <c r="NOZ118" s="61"/>
      <c r="NPA118" s="61"/>
      <c r="NPB118" s="61"/>
      <c r="NPC118" s="61"/>
      <c r="NPD118" s="61"/>
      <c r="NPE118" s="61"/>
      <c r="NPF118" s="61"/>
      <c r="NPG118" s="61"/>
      <c r="NPH118" s="61"/>
      <c r="NPI118" s="61"/>
      <c r="NPJ118" s="61"/>
      <c r="NPK118" s="61"/>
      <c r="NPL118" s="61"/>
      <c r="NPM118" s="61"/>
      <c r="NPN118" s="61"/>
      <c r="NPO118" s="61"/>
      <c r="NPP118" s="61"/>
      <c r="NPQ118" s="61"/>
      <c r="NPR118" s="61"/>
      <c r="NPS118" s="61"/>
      <c r="NPT118" s="61"/>
      <c r="NPU118" s="61"/>
      <c r="NPV118" s="61"/>
      <c r="NPW118" s="61"/>
      <c r="NPX118" s="61"/>
      <c r="NPY118" s="61"/>
      <c r="NPZ118" s="61"/>
      <c r="NQA118" s="61"/>
      <c r="NQB118" s="61"/>
      <c r="NQC118" s="61"/>
      <c r="NQD118" s="61"/>
      <c r="NQE118" s="61"/>
      <c r="NQF118" s="61"/>
      <c r="NQG118" s="61"/>
      <c r="NQH118" s="61"/>
      <c r="NQI118" s="61"/>
      <c r="NQJ118" s="61"/>
      <c r="NQK118" s="61"/>
      <c r="NQL118" s="61"/>
      <c r="NQM118" s="61"/>
      <c r="NQN118" s="61"/>
      <c r="NQO118" s="61"/>
      <c r="NQP118" s="61"/>
      <c r="NQQ118" s="61"/>
      <c r="NQR118" s="61"/>
      <c r="NQS118" s="61"/>
      <c r="NQT118" s="61"/>
      <c r="NQU118" s="61"/>
      <c r="NQV118" s="61"/>
      <c r="NQW118" s="61"/>
      <c r="NQX118" s="61"/>
      <c r="NQY118" s="61"/>
      <c r="NQZ118" s="61"/>
      <c r="NRA118" s="61"/>
      <c r="NRB118" s="61"/>
      <c r="NRC118" s="61"/>
      <c r="NRD118" s="61"/>
      <c r="NRE118" s="61"/>
      <c r="NRF118" s="61"/>
      <c r="NRG118" s="61"/>
      <c r="NRH118" s="61"/>
      <c r="NRI118" s="61"/>
      <c r="NRJ118" s="61"/>
      <c r="NRK118" s="61"/>
      <c r="NRL118" s="61"/>
      <c r="NRM118" s="61"/>
      <c r="NRN118" s="61"/>
      <c r="NRO118" s="61"/>
      <c r="NRP118" s="61"/>
      <c r="NRQ118" s="61"/>
      <c r="NRR118" s="61"/>
      <c r="NRS118" s="61"/>
      <c r="NRT118" s="61"/>
      <c r="NRU118" s="61"/>
      <c r="NRV118" s="61"/>
      <c r="NRW118" s="61"/>
      <c r="NRX118" s="61"/>
      <c r="NRY118" s="61"/>
      <c r="NRZ118" s="61"/>
      <c r="NSA118" s="61"/>
      <c r="NSB118" s="61"/>
      <c r="NSC118" s="61"/>
      <c r="NSD118" s="61"/>
      <c r="NSE118" s="61"/>
      <c r="NSF118" s="61"/>
      <c r="NSG118" s="61"/>
      <c r="NSH118" s="61"/>
      <c r="NSI118" s="61"/>
      <c r="NSJ118" s="61"/>
      <c r="NSK118" s="61"/>
      <c r="NSL118" s="61"/>
      <c r="NSM118" s="61"/>
      <c r="NSN118" s="61"/>
      <c r="NSO118" s="61"/>
      <c r="NSP118" s="61"/>
      <c r="NSQ118" s="61"/>
      <c r="NSR118" s="61"/>
      <c r="NSS118" s="61"/>
      <c r="NST118" s="61"/>
      <c r="NSU118" s="61"/>
      <c r="NSV118" s="61"/>
      <c r="NSW118" s="61"/>
      <c r="NSX118" s="61"/>
      <c r="NSY118" s="61"/>
      <c r="NSZ118" s="61"/>
      <c r="NTA118" s="61"/>
      <c r="NTB118" s="61"/>
      <c r="NTC118" s="61"/>
      <c r="NTD118" s="61"/>
      <c r="NTE118" s="61"/>
      <c r="NTF118" s="61"/>
      <c r="NTG118" s="61"/>
      <c r="NTH118" s="61"/>
      <c r="NTI118" s="61"/>
      <c r="NTJ118" s="61"/>
      <c r="NTK118" s="61"/>
      <c r="NTL118" s="61"/>
      <c r="NTM118" s="61"/>
      <c r="NTN118" s="61"/>
      <c r="NTO118" s="61"/>
      <c r="NTP118" s="61"/>
      <c r="NTQ118" s="61"/>
      <c r="NTR118" s="61"/>
      <c r="NTS118" s="61"/>
      <c r="NTT118" s="61"/>
      <c r="NTU118" s="61"/>
      <c r="NTV118" s="61"/>
      <c r="NTW118" s="61"/>
      <c r="NTX118" s="61"/>
      <c r="NTY118" s="61"/>
      <c r="NTZ118" s="61"/>
      <c r="NUA118" s="61"/>
      <c r="NUB118" s="61"/>
      <c r="NUC118" s="61"/>
      <c r="NUD118" s="61"/>
      <c r="NUE118" s="61"/>
      <c r="NUF118" s="61"/>
      <c r="NUG118" s="61"/>
      <c r="NUH118" s="61"/>
      <c r="NUI118" s="61"/>
      <c r="NUJ118" s="61"/>
      <c r="NUK118" s="61"/>
      <c r="NUL118" s="61"/>
      <c r="NUM118" s="61"/>
      <c r="NUN118" s="61"/>
      <c r="NUO118" s="61"/>
      <c r="NUP118" s="61"/>
      <c r="NUQ118" s="61"/>
      <c r="NUR118" s="61"/>
      <c r="NUS118" s="61"/>
      <c r="NUT118" s="61"/>
      <c r="NUU118" s="61"/>
      <c r="NUV118" s="61"/>
      <c r="NUW118" s="61"/>
      <c r="NUX118" s="61"/>
      <c r="NUY118" s="61"/>
      <c r="NUZ118" s="61"/>
      <c r="NVA118" s="61"/>
      <c r="NVB118" s="61"/>
      <c r="NVC118" s="61"/>
      <c r="NVD118" s="61"/>
      <c r="NVE118" s="61"/>
      <c r="NVF118" s="61"/>
      <c r="NVG118" s="61"/>
      <c r="NVH118" s="61"/>
      <c r="NVI118" s="61"/>
      <c r="NVJ118" s="61"/>
      <c r="NVK118" s="61"/>
      <c r="NVL118" s="61"/>
      <c r="NVM118" s="61"/>
      <c r="NVN118" s="61"/>
      <c r="NVO118" s="61"/>
      <c r="NVP118" s="61"/>
      <c r="NVQ118" s="61"/>
      <c r="NVR118" s="61"/>
      <c r="NVS118" s="61"/>
      <c r="NVT118" s="61"/>
      <c r="NVU118" s="61"/>
      <c r="NVV118" s="61"/>
      <c r="NVW118" s="61"/>
      <c r="NVX118" s="61"/>
      <c r="NVY118" s="61"/>
      <c r="NVZ118" s="61"/>
      <c r="NWA118" s="61"/>
      <c r="NWB118" s="61"/>
      <c r="NWC118" s="61"/>
      <c r="NWD118" s="61"/>
      <c r="NWE118" s="61"/>
      <c r="NWF118" s="61"/>
      <c r="NWG118" s="61"/>
      <c r="NWH118" s="61"/>
      <c r="NWI118" s="61"/>
      <c r="NWJ118" s="61"/>
      <c r="NWK118" s="61"/>
      <c r="NWL118" s="61"/>
      <c r="NWM118" s="61"/>
      <c r="NWN118" s="61"/>
      <c r="NWO118" s="61"/>
      <c r="NWP118" s="61"/>
      <c r="NWQ118" s="61"/>
      <c r="NWR118" s="61"/>
      <c r="NWS118" s="61"/>
      <c r="NWT118" s="61"/>
      <c r="NWU118" s="61"/>
      <c r="NWV118" s="61"/>
      <c r="NWW118" s="61"/>
      <c r="NWX118" s="61"/>
      <c r="NWY118" s="61"/>
      <c r="NWZ118" s="61"/>
      <c r="NXA118" s="61"/>
      <c r="NXB118" s="61"/>
      <c r="NXC118" s="61"/>
      <c r="NXD118" s="61"/>
      <c r="NXE118" s="61"/>
      <c r="NXF118" s="61"/>
      <c r="NXG118" s="61"/>
      <c r="NXH118" s="61"/>
      <c r="NXI118" s="61"/>
      <c r="NXJ118" s="61"/>
      <c r="NXK118" s="61"/>
      <c r="NXL118" s="61"/>
      <c r="NXM118" s="61"/>
      <c r="NXN118" s="61"/>
      <c r="NXO118" s="61"/>
      <c r="NXP118" s="61"/>
      <c r="NXQ118" s="61"/>
      <c r="NXR118" s="61"/>
      <c r="NXS118" s="61"/>
      <c r="NXT118" s="61"/>
      <c r="NXU118" s="61"/>
      <c r="NXV118" s="61"/>
      <c r="NXW118" s="61"/>
      <c r="NXX118" s="61"/>
      <c r="NXY118" s="61"/>
      <c r="NXZ118" s="61"/>
      <c r="NYA118" s="61"/>
      <c r="NYB118" s="61"/>
      <c r="NYC118" s="61"/>
      <c r="NYD118" s="61"/>
      <c r="NYE118" s="61"/>
      <c r="NYF118" s="61"/>
      <c r="NYG118" s="61"/>
      <c r="NYH118" s="61"/>
      <c r="NYI118" s="61"/>
      <c r="NYJ118" s="61"/>
      <c r="NYK118" s="61"/>
      <c r="NYL118" s="61"/>
      <c r="NYM118" s="61"/>
      <c r="NYN118" s="61"/>
      <c r="NYO118" s="61"/>
      <c r="NYP118" s="61"/>
      <c r="NYQ118" s="61"/>
      <c r="NYR118" s="61"/>
      <c r="NYS118" s="61"/>
      <c r="NYT118" s="61"/>
      <c r="NYU118" s="61"/>
      <c r="NYV118" s="61"/>
      <c r="NYW118" s="61"/>
      <c r="NYX118" s="61"/>
      <c r="NYY118" s="61"/>
      <c r="NYZ118" s="61"/>
      <c r="NZA118" s="61"/>
      <c r="NZB118" s="61"/>
      <c r="NZC118" s="61"/>
      <c r="NZD118" s="61"/>
      <c r="NZE118" s="61"/>
      <c r="NZF118" s="61"/>
      <c r="NZG118" s="61"/>
      <c r="NZH118" s="61"/>
      <c r="NZI118" s="61"/>
      <c r="NZJ118" s="61"/>
      <c r="NZK118" s="61"/>
      <c r="NZL118" s="61"/>
      <c r="NZM118" s="61"/>
      <c r="NZN118" s="61"/>
      <c r="NZO118" s="61"/>
      <c r="NZP118" s="61"/>
      <c r="NZQ118" s="61"/>
      <c r="NZR118" s="61"/>
      <c r="NZS118" s="61"/>
      <c r="NZT118" s="61"/>
      <c r="NZU118" s="61"/>
      <c r="NZV118" s="61"/>
      <c r="NZW118" s="61"/>
      <c r="NZX118" s="61"/>
      <c r="NZY118" s="61"/>
      <c r="NZZ118" s="61"/>
      <c r="OAA118" s="61"/>
      <c r="OAB118" s="61"/>
      <c r="OAC118" s="61"/>
      <c r="OAD118" s="61"/>
      <c r="OAE118" s="61"/>
      <c r="OAF118" s="61"/>
      <c r="OAG118" s="61"/>
      <c r="OAH118" s="61"/>
      <c r="OAI118" s="61"/>
      <c r="OAJ118" s="61"/>
      <c r="OAK118" s="61"/>
      <c r="OAL118" s="61"/>
      <c r="OAM118" s="61"/>
      <c r="OAN118" s="61"/>
      <c r="OAO118" s="61"/>
      <c r="OAP118" s="61"/>
      <c r="OAQ118" s="61"/>
      <c r="OAR118" s="61"/>
      <c r="OAS118" s="61"/>
      <c r="OAT118" s="61"/>
      <c r="OAU118" s="61"/>
      <c r="OAV118" s="61"/>
      <c r="OAW118" s="61"/>
      <c r="OAX118" s="61"/>
      <c r="OAY118" s="61"/>
      <c r="OAZ118" s="61"/>
      <c r="OBA118" s="61"/>
      <c r="OBB118" s="61"/>
      <c r="OBC118" s="61"/>
      <c r="OBD118" s="61"/>
      <c r="OBE118" s="61"/>
      <c r="OBF118" s="61"/>
      <c r="OBG118" s="61"/>
      <c r="OBH118" s="61"/>
      <c r="OBI118" s="61"/>
      <c r="OBJ118" s="61"/>
      <c r="OBK118" s="61"/>
      <c r="OBL118" s="61"/>
      <c r="OBM118" s="61"/>
      <c r="OBN118" s="61"/>
      <c r="OBO118" s="61"/>
      <c r="OBP118" s="61"/>
      <c r="OBQ118" s="61"/>
      <c r="OBR118" s="61"/>
      <c r="OBS118" s="61"/>
      <c r="OBT118" s="61"/>
      <c r="OBU118" s="61"/>
      <c r="OBV118" s="61"/>
      <c r="OBW118" s="61"/>
      <c r="OBX118" s="61"/>
      <c r="OBY118" s="61"/>
      <c r="OBZ118" s="61"/>
      <c r="OCA118" s="61"/>
      <c r="OCB118" s="61"/>
      <c r="OCC118" s="61"/>
      <c r="OCD118" s="61"/>
      <c r="OCE118" s="61"/>
      <c r="OCF118" s="61"/>
      <c r="OCG118" s="61"/>
      <c r="OCH118" s="61"/>
      <c r="OCI118" s="61"/>
      <c r="OCJ118" s="61"/>
      <c r="OCK118" s="61"/>
      <c r="OCL118" s="61"/>
      <c r="OCM118" s="61"/>
      <c r="OCN118" s="61"/>
      <c r="OCO118" s="61"/>
      <c r="OCP118" s="61"/>
      <c r="OCQ118" s="61"/>
      <c r="OCR118" s="61"/>
      <c r="OCS118" s="61"/>
      <c r="OCT118" s="61"/>
      <c r="OCU118" s="61"/>
      <c r="OCV118" s="61"/>
      <c r="OCW118" s="61"/>
      <c r="OCX118" s="61"/>
      <c r="OCY118" s="61"/>
      <c r="OCZ118" s="61"/>
      <c r="ODA118" s="61"/>
      <c r="ODB118" s="61"/>
      <c r="ODC118" s="61"/>
      <c r="ODD118" s="61"/>
      <c r="ODE118" s="61"/>
      <c r="ODF118" s="61"/>
      <c r="ODG118" s="61"/>
      <c r="ODH118" s="61"/>
      <c r="ODI118" s="61"/>
      <c r="ODJ118" s="61"/>
      <c r="ODK118" s="61"/>
      <c r="ODL118" s="61"/>
      <c r="ODM118" s="61"/>
      <c r="ODN118" s="61"/>
      <c r="ODO118" s="61"/>
      <c r="ODP118" s="61"/>
      <c r="ODQ118" s="61"/>
      <c r="ODR118" s="61"/>
      <c r="ODS118" s="61"/>
      <c r="ODT118" s="61"/>
      <c r="ODU118" s="61"/>
      <c r="ODV118" s="61"/>
      <c r="ODW118" s="61"/>
      <c r="ODX118" s="61"/>
      <c r="ODY118" s="61"/>
      <c r="ODZ118" s="61"/>
      <c r="OEA118" s="61"/>
      <c r="OEB118" s="61"/>
      <c r="OEC118" s="61"/>
      <c r="OED118" s="61"/>
      <c r="OEE118" s="61"/>
      <c r="OEF118" s="61"/>
      <c r="OEG118" s="61"/>
      <c r="OEH118" s="61"/>
      <c r="OEI118" s="61"/>
      <c r="OEJ118" s="61"/>
      <c r="OEK118" s="61"/>
      <c r="OEL118" s="61"/>
      <c r="OEM118" s="61"/>
      <c r="OEN118" s="61"/>
      <c r="OEO118" s="61"/>
      <c r="OEP118" s="61"/>
      <c r="OEQ118" s="61"/>
      <c r="OER118" s="61"/>
      <c r="OES118" s="61"/>
      <c r="OET118" s="61"/>
      <c r="OEU118" s="61"/>
      <c r="OEV118" s="61"/>
      <c r="OEW118" s="61"/>
      <c r="OEX118" s="61"/>
      <c r="OEY118" s="61"/>
      <c r="OEZ118" s="61"/>
      <c r="OFA118" s="61"/>
      <c r="OFB118" s="61"/>
      <c r="OFC118" s="61"/>
      <c r="OFD118" s="61"/>
      <c r="OFE118" s="61"/>
      <c r="OFF118" s="61"/>
      <c r="OFG118" s="61"/>
      <c r="OFH118" s="61"/>
      <c r="OFI118" s="61"/>
      <c r="OFJ118" s="61"/>
      <c r="OFK118" s="61"/>
      <c r="OFL118" s="61"/>
      <c r="OFM118" s="61"/>
      <c r="OFN118" s="61"/>
      <c r="OFO118" s="61"/>
      <c r="OFP118" s="61"/>
      <c r="OFQ118" s="61"/>
      <c r="OFR118" s="61"/>
      <c r="OFS118" s="61"/>
      <c r="OFT118" s="61"/>
      <c r="OFU118" s="61"/>
      <c r="OFV118" s="61"/>
      <c r="OFW118" s="61"/>
      <c r="OFX118" s="61"/>
      <c r="OFY118" s="61"/>
      <c r="OFZ118" s="61"/>
      <c r="OGA118" s="61"/>
      <c r="OGB118" s="61"/>
      <c r="OGC118" s="61"/>
      <c r="OGD118" s="61"/>
      <c r="OGE118" s="61"/>
      <c r="OGF118" s="61"/>
      <c r="OGG118" s="61"/>
      <c r="OGH118" s="61"/>
      <c r="OGI118" s="61"/>
      <c r="OGJ118" s="61"/>
      <c r="OGK118" s="61"/>
      <c r="OGL118" s="61"/>
      <c r="OGM118" s="61"/>
      <c r="OGN118" s="61"/>
      <c r="OGO118" s="61"/>
      <c r="OGP118" s="61"/>
      <c r="OGQ118" s="61"/>
      <c r="OGR118" s="61"/>
      <c r="OGS118" s="61"/>
      <c r="OGT118" s="61"/>
      <c r="OGU118" s="61"/>
      <c r="OGV118" s="61"/>
      <c r="OGW118" s="61"/>
      <c r="OGX118" s="61"/>
      <c r="OGY118" s="61"/>
      <c r="OGZ118" s="61"/>
      <c r="OHA118" s="61"/>
      <c r="OHB118" s="61"/>
      <c r="OHC118" s="61"/>
      <c r="OHD118" s="61"/>
      <c r="OHE118" s="61"/>
      <c r="OHF118" s="61"/>
      <c r="OHG118" s="61"/>
      <c r="OHH118" s="61"/>
      <c r="OHI118" s="61"/>
      <c r="OHJ118" s="61"/>
      <c r="OHK118" s="61"/>
      <c r="OHL118" s="61"/>
      <c r="OHM118" s="61"/>
      <c r="OHN118" s="61"/>
      <c r="OHO118" s="61"/>
      <c r="OHP118" s="61"/>
      <c r="OHQ118" s="61"/>
      <c r="OHR118" s="61"/>
      <c r="OHS118" s="61"/>
      <c r="OHT118" s="61"/>
      <c r="OHU118" s="61"/>
      <c r="OHV118" s="61"/>
      <c r="OHW118" s="61"/>
      <c r="OHX118" s="61"/>
      <c r="OHY118" s="61"/>
      <c r="OHZ118" s="61"/>
      <c r="OIA118" s="61"/>
      <c r="OIB118" s="61"/>
      <c r="OIC118" s="61"/>
      <c r="OID118" s="61"/>
      <c r="OIE118" s="61"/>
      <c r="OIF118" s="61"/>
      <c r="OIG118" s="61"/>
      <c r="OIH118" s="61"/>
      <c r="OII118" s="61"/>
      <c r="OIJ118" s="61"/>
      <c r="OIK118" s="61"/>
      <c r="OIL118" s="61"/>
      <c r="OIM118" s="61"/>
      <c r="OIN118" s="61"/>
      <c r="OIO118" s="61"/>
      <c r="OIP118" s="61"/>
      <c r="OIQ118" s="61"/>
      <c r="OIR118" s="61"/>
      <c r="OIS118" s="61"/>
      <c r="OIT118" s="61"/>
      <c r="OIU118" s="61"/>
      <c r="OIV118" s="61"/>
      <c r="OIW118" s="61"/>
      <c r="OIX118" s="61"/>
      <c r="OIY118" s="61"/>
      <c r="OIZ118" s="61"/>
      <c r="OJA118" s="61"/>
      <c r="OJB118" s="61"/>
      <c r="OJC118" s="61"/>
      <c r="OJD118" s="61"/>
      <c r="OJE118" s="61"/>
      <c r="OJF118" s="61"/>
      <c r="OJG118" s="61"/>
      <c r="OJH118" s="61"/>
      <c r="OJI118" s="61"/>
      <c r="OJJ118" s="61"/>
      <c r="OJK118" s="61"/>
      <c r="OJL118" s="61"/>
      <c r="OJM118" s="61"/>
      <c r="OJN118" s="61"/>
      <c r="OJO118" s="61"/>
      <c r="OJP118" s="61"/>
      <c r="OJQ118" s="61"/>
      <c r="OJR118" s="61"/>
      <c r="OJS118" s="61"/>
      <c r="OJT118" s="61"/>
      <c r="OJU118" s="61"/>
      <c r="OJV118" s="61"/>
      <c r="OJW118" s="61"/>
      <c r="OJX118" s="61"/>
      <c r="OJY118" s="61"/>
      <c r="OJZ118" s="61"/>
      <c r="OKA118" s="61"/>
      <c r="OKB118" s="61"/>
      <c r="OKC118" s="61"/>
      <c r="OKD118" s="61"/>
      <c r="OKE118" s="61"/>
      <c r="OKF118" s="61"/>
      <c r="OKG118" s="61"/>
      <c r="OKH118" s="61"/>
      <c r="OKI118" s="61"/>
      <c r="OKJ118" s="61"/>
      <c r="OKK118" s="61"/>
      <c r="OKL118" s="61"/>
      <c r="OKM118" s="61"/>
      <c r="OKN118" s="61"/>
      <c r="OKO118" s="61"/>
      <c r="OKP118" s="61"/>
      <c r="OKQ118" s="61"/>
      <c r="OKR118" s="61"/>
      <c r="OKS118" s="61"/>
      <c r="OKT118" s="61"/>
      <c r="OKU118" s="61"/>
      <c r="OKV118" s="61"/>
      <c r="OKW118" s="61"/>
      <c r="OKX118" s="61"/>
      <c r="OKY118" s="61"/>
      <c r="OKZ118" s="61"/>
      <c r="OLA118" s="61"/>
      <c r="OLB118" s="61"/>
      <c r="OLC118" s="61"/>
      <c r="OLD118" s="61"/>
      <c r="OLE118" s="61"/>
      <c r="OLF118" s="61"/>
      <c r="OLG118" s="61"/>
      <c r="OLH118" s="61"/>
      <c r="OLI118" s="61"/>
      <c r="OLJ118" s="61"/>
      <c r="OLK118" s="61"/>
      <c r="OLL118" s="61"/>
      <c r="OLM118" s="61"/>
      <c r="OLN118" s="61"/>
      <c r="OLO118" s="61"/>
      <c r="OLP118" s="61"/>
      <c r="OLQ118" s="61"/>
      <c r="OLR118" s="61"/>
      <c r="OLS118" s="61"/>
      <c r="OLT118" s="61"/>
      <c r="OLU118" s="61"/>
      <c r="OLV118" s="61"/>
      <c r="OLW118" s="61"/>
      <c r="OLX118" s="61"/>
      <c r="OLY118" s="61"/>
      <c r="OLZ118" s="61"/>
      <c r="OMA118" s="61"/>
      <c r="OMB118" s="61"/>
      <c r="OMC118" s="61"/>
      <c r="OMD118" s="61"/>
      <c r="OME118" s="61"/>
      <c r="OMF118" s="61"/>
      <c r="OMG118" s="61"/>
      <c r="OMH118" s="61"/>
      <c r="OMI118" s="61"/>
      <c r="OMJ118" s="61"/>
      <c r="OMK118" s="61"/>
      <c r="OML118" s="61"/>
      <c r="OMM118" s="61"/>
      <c r="OMN118" s="61"/>
      <c r="OMO118" s="61"/>
      <c r="OMP118" s="61"/>
      <c r="OMQ118" s="61"/>
      <c r="OMR118" s="61"/>
      <c r="OMS118" s="61"/>
      <c r="OMT118" s="61"/>
      <c r="OMU118" s="61"/>
      <c r="OMV118" s="61"/>
      <c r="OMW118" s="61"/>
      <c r="OMX118" s="61"/>
      <c r="OMY118" s="61"/>
      <c r="OMZ118" s="61"/>
      <c r="ONA118" s="61"/>
      <c r="ONB118" s="61"/>
      <c r="ONC118" s="61"/>
      <c r="OND118" s="61"/>
      <c r="ONE118" s="61"/>
      <c r="ONF118" s="61"/>
      <c r="ONG118" s="61"/>
      <c r="ONH118" s="61"/>
      <c r="ONI118" s="61"/>
      <c r="ONJ118" s="61"/>
      <c r="ONK118" s="61"/>
      <c r="ONL118" s="61"/>
      <c r="ONM118" s="61"/>
      <c r="ONN118" s="61"/>
      <c r="ONO118" s="61"/>
      <c r="ONP118" s="61"/>
      <c r="ONQ118" s="61"/>
      <c r="ONR118" s="61"/>
      <c r="ONS118" s="61"/>
      <c r="ONT118" s="61"/>
      <c r="ONU118" s="61"/>
      <c r="ONV118" s="61"/>
      <c r="ONW118" s="61"/>
      <c r="ONX118" s="61"/>
      <c r="ONY118" s="61"/>
      <c r="ONZ118" s="61"/>
      <c r="OOA118" s="61"/>
      <c r="OOB118" s="61"/>
      <c r="OOC118" s="61"/>
      <c r="OOD118" s="61"/>
      <c r="OOE118" s="61"/>
      <c r="OOF118" s="61"/>
      <c r="OOG118" s="61"/>
      <c r="OOH118" s="61"/>
      <c r="OOI118" s="61"/>
      <c r="OOJ118" s="61"/>
      <c r="OOK118" s="61"/>
      <c r="OOL118" s="61"/>
      <c r="OOM118" s="61"/>
      <c r="OON118" s="61"/>
      <c r="OOO118" s="61"/>
      <c r="OOP118" s="61"/>
      <c r="OOQ118" s="61"/>
      <c r="OOR118" s="61"/>
      <c r="OOS118" s="61"/>
      <c r="OOT118" s="61"/>
      <c r="OOU118" s="61"/>
      <c r="OOV118" s="61"/>
      <c r="OOW118" s="61"/>
      <c r="OOX118" s="61"/>
      <c r="OOY118" s="61"/>
      <c r="OOZ118" s="61"/>
      <c r="OPA118" s="61"/>
      <c r="OPB118" s="61"/>
      <c r="OPC118" s="61"/>
      <c r="OPD118" s="61"/>
      <c r="OPE118" s="61"/>
      <c r="OPF118" s="61"/>
      <c r="OPG118" s="61"/>
      <c r="OPH118" s="61"/>
      <c r="OPI118" s="61"/>
      <c r="OPJ118" s="61"/>
      <c r="OPK118" s="61"/>
      <c r="OPL118" s="61"/>
      <c r="OPM118" s="61"/>
      <c r="OPN118" s="61"/>
      <c r="OPO118" s="61"/>
      <c r="OPP118" s="61"/>
      <c r="OPQ118" s="61"/>
      <c r="OPR118" s="61"/>
      <c r="OPS118" s="61"/>
      <c r="OPT118" s="61"/>
      <c r="OPU118" s="61"/>
      <c r="OPV118" s="61"/>
      <c r="OPW118" s="61"/>
      <c r="OPX118" s="61"/>
      <c r="OPY118" s="61"/>
      <c r="OPZ118" s="61"/>
      <c r="OQA118" s="61"/>
      <c r="OQB118" s="61"/>
      <c r="OQC118" s="61"/>
      <c r="OQD118" s="61"/>
      <c r="OQE118" s="61"/>
      <c r="OQF118" s="61"/>
      <c r="OQG118" s="61"/>
      <c r="OQH118" s="61"/>
      <c r="OQI118" s="61"/>
      <c r="OQJ118" s="61"/>
      <c r="OQK118" s="61"/>
      <c r="OQL118" s="61"/>
      <c r="OQM118" s="61"/>
      <c r="OQN118" s="61"/>
      <c r="OQO118" s="61"/>
      <c r="OQP118" s="61"/>
      <c r="OQQ118" s="61"/>
      <c r="OQR118" s="61"/>
      <c r="OQS118" s="61"/>
      <c r="OQT118" s="61"/>
      <c r="OQU118" s="61"/>
      <c r="OQV118" s="61"/>
      <c r="OQW118" s="61"/>
      <c r="OQX118" s="61"/>
      <c r="OQY118" s="61"/>
      <c r="OQZ118" s="61"/>
      <c r="ORA118" s="61"/>
      <c r="ORB118" s="61"/>
      <c r="ORC118" s="61"/>
      <c r="ORD118" s="61"/>
      <c r="ORE118" s="61"/>
      <c r="ORF118" s="61"/>
      <c r="ORG118" s="61"/>
      <c r="ORH118" s="61"/>
      <c r="ORI118" s="61"/>
      <c r="ORJ118" s="61"/>
      <c r="ORK118" s="61"/>
      <c r="ORL118" s="61"/>
      <c r="ORM118" s="61"/>
      <c r="ORN118" s="61"/>
      <c r="ORO118" s="61"/>
      <c r="ORP118" s="61"/>
      <c r="ORQ118" s="61"/>
      <c r="ORR118" s="61"/>
      <c r="ORS118" s="61"/>
      <c r="ORT118" s="61"/>
      <c r="ORU118" s="61"/>
      <c r="ORV118" s="61"/>
      <c r="ORW118" s="61"/>
      <c r="ORX118" s="61"/>
      <c r="ORY118" s="61"/>
      <c r="ORZ118" s="61"/>
      <c r="OSA118" s="61"/>
      <c r="OSB118" s="61"/>
      <c r="OSC118" s="61"/>
      <c r="OSD118" s="61"/>
      <c r="OSE118" s="61"/>
      <c r="OSF118" s="61"/>
      <c r="OSG118" s="61"/>
      <c r="OSH118" s="61"/>
      <c r="OSI118" s="61"/>
      <c r="OSJ118" s="61"/>
      <c r="OSK118" s="61"/>
      <c r="OSL118" s="61"/>
      <c r="OSM118" s="61"/>
      <c r="OSN118" s="61"/>
      <c r="OSO118" s="61"/>
      <c r="OSP118" s="61"/>
      <c r="OSQ118" s="61"/>
      <c r="OSR118" s="61"/>
      <c r="OSS118" s="61"/>
      <c r="OST118" s="61"/>
      <c r="OSU118" s="61"/>
      <c r="OSV118" s="61"/>
      <c r="OSW118" s="61"/>
      <c r="OSX118" s="61"/>
      <c r="OSY118" s="61"/>
      <c r="OSZ118" s="61"/>
      <c r="OTA118" s="61"/>
      <c r="OTB118" s="61"/>
      <c r="OTC118" s="61"/>
      <c r="OTD118" s="61"/>
      <c r="OTE118" s="61"/>
      <c r="OTF118" s="61"/>
      <c r="OTG118" s="61"/>
      <c r="OTH118" s="61"/>
      <c r="OTI118" s="61"/>
      <c r="OTJ118" s="61"/>
      <c r="OTK118" s="61"/>
      <c r="OTL118" s="61"/>
      <c r="OTM118" s="61"/>
      <c r="OTN118" s="61"/>
      <c r="OTO118" s="61"/>
      <c r="OTP118" s="61"/>
      <c r="OTQ118" s="61"/>
      <c r="OTR118" s="61"/>
      <c r="OTS118" s="61"/>
      <c r="OTT118" s="61"/>
      <c r="OTU118" s="61"/>
      <c r="OTV118" s="61"/>
      <c r="OTW118" s="61"/>
      <c r="OTX118" s="61"/>
      <c r="OTY118" s="61"/>
      <c r="OTZ118" s="61"/>
      <c r="OUA118" s="61"/>
      <c r="OUB118" s="61"/>
      <c r="OUC118" s="61"/>
      <c r="OUD118" s="61"/>
      <c r="OUE118" s="61"/>
      <c r="OUF118" s="61"/>
      <c r="OUG118" s="61"/>
      <c r="OUH118" s="61"/>
      <c r="OUI118" s="61"/>
      <c r="OUJ118" s="61"/>
      <c r="OUK118" s="61"/>
      <c r="OUL118" s="61"/>
      <c r="OUM118" s="61"/>
      <c r="OUN118" s="61"/>
      <c r="OUO118" s="61"/>
      <c r="OUP118" s="61"/>
      <c r="OUQ118" s="61"/>
      <c r="OUR118" s="61"/>
      <c r="OUS118" s="61"/>
      <c r="OUT118" s="61"/>
      <c r="OUU118" s="61"/>
      <c r="OUV118" s="61"/>
      <c r="OUW118" s="61"/>
      <c r="OUX118" s="61"/>
      <c r="OUY118" s="61"/>
      <c r="OUZ118" s="61"/>
      <c r="OVA118" s="61"/>
      <c r="OVB118" s="61"/>
      <c r="OVC118" s="61"/>
      <c r="OVD118" s="61"/>
      <c r="OVE118" s="61"/>
      <c r="OVF118" s="61"/>
      <c r="OVG118" s="61"/>
      <c r="OVH118" s="61"/>
      <c r="OVI118" s="61"/>
      <c r="OVJ118" s="61"/>
      <c r="OVK118" s="61"/>
      <c r="OVL118" s="61"/>
      <c r="OVM118" s="61"/>
      <c r="OVN118" s="61"/>
      <c r="OVO118" s="61"/>
      <c r="OVP118" s="61"/>
      <c r="OVQ118" s="61"/>
      <c r="OVR118" s="61"/>
      <c r="OVS118" s="61"/>
      <c r="OVT118" s="61"/>
      <c r="OVU118" s="61"/>
      <c r="OVV118" s="61"/>
      <c r="OVW118" s="61"/>
      <c r="OVX118" s="61"/>
      <c r="OVY118" s="61"/>
      <c r="OVZ118" s="61"/>
      <c r="OWA118" s="61"/>
      <c r="OWB118" s="61"/>
      <c r="OWC118" s="61"/>
      <c r="OWD118" s="61"/>
      <c r="OWE118" s="61"/>
      <c r="OWF118" s="61"/>
      <c r="OWG118" s="61"/>
      <c r="OWH118" s="61"/>
      <c r="OWI118" s="61"/>
      <c r="OWJ118" s="61"/>
      <c r="OWK118" s="61"/>
      <c r="OWL118" s="61"/>
      <c r="OWM118" s="61"/>
      <c r="OWN118" s="61"/>
      <c r="OWO118" s="61"/>
      <c r="OWP118" s="61"/>
      <c r="OWQ118" s="61"/>
      <c r="OWR118" s="61"/>
      <c r="OWS118" s="61"/>
      <c r="OWT118" s="61"/>
      <c r="OWU118" s="61"/>
      <c r="OWV118" s="61"/>
      <c r="OWW118" s="61"/>
      <c r="OWX118" s="61"/>
      <c r="OWY118" s="61"/>
      <c r="OWZ118" s="61"/>
      <c r="OXA118" s="61"/>
      <c r="OXB118" s="61"/>
      <c r="OXC118" s="61"/>
      <c r="OXD118" s="61"/>
      <c r="OXE118" s="61"/>
      <c r="OXF118" s="61"/>
      <c r="OXG118" s="61"/>
      <c r="OXH118" s="61"/>
      <c r="OXI118" s="61"/>
      <c r="OXJ118" s="61"/>
      <c r="OXK118" s="61"/>
      <c r="OXL118" s="61"/>
      <c r="OXM118" s="61"/>
      <c r="OXN118" s="61"/>
      <c r="OXO118" s="61"/>
      <c r="OXP118" s="61"/>
      <c r="OXQ118" s="61"/>
      <c r="OXR118" s="61"/>
      <c r="OXS118" s="61"/>
      <c r="OXT118" s="61"/>
      <c r="OXU118" s="61"/>
      <c r="OXV118" s="61"/>
      <c r="OXW118" s="61"/>
      <c r="OXX118" s="61"/>
      <c r="OXY118" s="61"/>
      <c r="OXZ118" s="61"/>
      <c r="OYA118" s="61"/>
      <c r="OYB118" s="61"/>
      <c r="OYC118" s="61"/>
      <c r="OYD118" s="61"/>
      <c r="OYE118" s="61"/>
      <c r="OYF118" s="61"/>
      <c r="OYG118" s="61"/>
      <c r="OYH118" s="61"/>
      <c r="OYI118" s="61"/>
      <c r="OYJ118" s="61"/>
      <c r="OYK118" s="61"/>
      <c r="OYL118" s="61"/>
      <c r="OYM118" s="61"/>
      <c r="OYN118" s="61"/>
      <c r="OYO118" s="61"/>
      <c r="OYP118" s="61"/>
      <c r="OYQ118" s="61"/>
      <c r="OYR118" s="61"/>
      <c r="OYS118" s="61"/>
      <c r="OYT118" s="61"/>
      <c r="OYU118" s="61"/>
      <c r="OYV118" s="61"/>
      <c r="OYW118" s="61"/>
      <c r="OYX118" s="61"/>
      <c r="OYY118" s="61"/>
      <c r="OYZ118" s="61"/>
      <c r="OZA118" s="61"/>
      <c r="OZB118" s="61"/>
      <c r="OZC118" s="61"/>
      <c r="OZD118" s="61"/>
      <c r="OZE118" s="61"/>
      <c r="OZF118" s="61"/>
      <c r="OZG118" s="61"/>
      <c r="OZH118" s="61"/>
      <c r="OZI118" s="61"/>
      <c r="OZJ118" s="61"/>
      <c r="OZK118" s="61"/>
      <c r="OZL118" s="61"/>
      <c r="OZM118" s="61"/>
      <c r="OZN118" s="61"/>
      <c r="OZO118" s="61"/>
      <c r="OZP118" s="61"/>
      <c r="OZQ118" s="61"/>
      <c r="OZR118" s="61"/>
      <c r="OZS118" s="61"/>
      <c r="OZT118" s="61"/>
      <c r="OZU118" s="61"/>
      <c r="OZV118" s="61"/>
      <c r="OZW118" s="61"/>
      <c r="OZX118" s="61"/>
      <c r="OZY118" s="61"/>
      <c r="OZZ118" s="61"/>
      <c r="PAA118" s="61"/>
      <c r="PAB118" s="61"/>
      <c r="PAC118" s="61"/>
      <c r="PAD118" s="61"/>
      <c r="PAE118" s="61"/>
      <c r="PAF118" s="61"/>
      <c r="PAG118" s="61"/>
      <c r="PAH118" s="61"/>
      <c r="PAI118" s="61"/>
      <c r="PAJ118" s="61"/>
      <c r="PAK118" s="61"/>
      <c r="PAL118" s="61"/>
      <c r="PAM118" s="61"/>
      <c r="PAN118" s="61"/>
      <c r="PAO118" s="61"/>
      <c r="PAP118" s="61"/>
      <c r="PAQ118" s="61"/>
      <c r="PAR118" s="61"/>
      <c r="PAS118" s="61"/>
      <c r="PAT118" s="61"/>
      <c r="PAU118" s="61"/>
      <c r="PAV118" s="61"/>
      <c r="PAW118" s="61"/>
      <c r="PAX118" s="61"/>
      <c r="PAY118" s="61"/>
      <c r="PAZ118" s="61"/>
      <c r="PBA118" s="61"/>
      <c r="PBB118" s="61"/>
      <c r="PBC118" s="61"/>
      <c r="PBD118" s="61"/>
      <c r="PBE118" s="61"/>
      <c r="PBF118" s="61"/>
      <c r="PBG118" s="61"/>
      <c r="PBH118" s="61"/>
      <c r="PBI118" s="61"/>
      <c r="PBJ118" s="61"/>
      <c r="PBK118" s="61"/>
      <c r="PBL118" s="61"/>
      <c r="PBM118" s="61"/>
      <c r="PBN118" s="61"/>
      <c r="PBO118" s="61"/>
      <c r="PBP118" s="61"/>
      <c r="PBQ118" s="61"/>
      <c r="PBR118" s="61"/>
      <c r="PBS118" s="61"/>
      <c r="PBT118" s="61"/>
      <c r="PBU118" s="61"/>
      <c r="PBV118" s="61"/>
      <c r="PBW118" s="61"/>
      <c r="PBX118" s="61"/>
      <c r="PBY118" s="61"/>
      <c r="PBZ118" s="61"/>
      <c r="PCA118" s="61"/>
      <c r="PCB118" s="61"/>
      <c r="PCC118" s="61"/>
      <c r="PCD118" s="61"/>
      <c r="PCE118" s="61"/>
      <c r="PCF118" s="61"/>
      <c r="PCG118" s="61"/>
      <c r="PCH118" s="61"/>
      <c r="PCI118" s="61"/>
      <c r="PCJ118" s="61"/>
      <c r="PCK118" s="61"/>
      <c r="PCL118" s="61"/>
      <c r="PCM118" s="61"/>
      <c r="PCN118" s="61"/>
      <c r="PCO118" s="61"/>
      <c r="PCP118" s="61"/>
      <c r="PCQ118" s="61"/>
      <c r="PCR118" s="61"/>
      <c r="PCS118" s="61"/>
      <c r="PCT118" s="61"/>
      <c r="PCU118" s="61"/>
      <c r="PCV118" s="61"/>
      <c r="PCW118" s="61"/>
      <c r="PCX118" s="61"/>
      <c r="PCY118" s="61"/>
      <c r="PCZ118" s="61"/>
      <c r="PDA118" s="61"/>
      <c r="PDB118" s="61"/>
      <c r="PDC118" s="61"/>
      <c r="PDD118" s="61"/>
      <c r="PDE118" s="61"/>
      <c r="PDF118" s="61"/>
      <c r="PDG118" s="61"/>
      <c r="PDH118" s="61"/>
      <c r="PDI118" s="61"/>
      <c r="PDJ118" s="61"/>
      <c r="PDK118" s="61"/>
      <c r="PDL118" s="61"/>
      <c r="PDM118" s="61"/>
      <c r="PDN118" s="61"/>
      <c r="PDO118" s="61"/>
      <c r="PDP118" s="61"/>
      <c r="PDQ118" s="61"/>
      <c r="PDR118" s="61"/>
      <c r="PDS118" s="61"/>
      <c r="PDT118" s="61"/>
      <c r="PDU118" s="61"/>
      <c r="PDV118" s="61"/>
      <c r="PDW118" s="61"/>
      <c r="PDX118" s="61"/>
      <c r="PDY118" s="61"/>
      <c r="PDZ118" s="61"/>
      <c r="PEA118" s="61"/>
      <c r="PEB118" s="61"/>
      <c r="PEC118" s="61"/>
      <c r="PED118" s="61"/>
      <c r="PEE118" s="61"/>
      <c r="PEF118" s="61"/>
      <c r="PEG118" s="61"/>
      <c r="PEH118" s="61"/>
      <c r="PEI118" s="61"/>
      <c r="PEJ118" s="61"/>
      <c r="PEK118" s="61"/>
      <c r="PEL118" s="61"/>
      <c r="PEM118" s="61"/>
      <c r="PEN118" s="61"/>
      <c r="PEO118" s="61"/>
      <c r="PEP118" s="61"/>
      <c r="PEQ118" s="61"/>
      <c r="PER118" s="61"/>
      <c r="PES118" s="61"/>
      <c r="PET118" s="61"/>
      <c r="PEU118" s="61"/>
      <c r="PEV118" s="61"/>
      <c r="PEW118" s="61"/>
      <c r="PEX118" s="61"/>
      <c r="PEY118" s="61"/>
      <c r="PEZ118" s="61"/>
      <c r="PFA118" s="61"/>
      <c r="PFB118" s="61"/>
      <c r="PFC118" s="61"/>
      <c r="PFD118" s="61"/>
      <c r="PFE118" s="61"/>
      <c r="PFF118" s="61"/>
      <c r="PFG118" s="61"/>
      <c r="PFH118" s="61"/>
      <c r="PFI118" s="61"/>
      <c r="PFJ118" s="61"/>
      <c r="PFK118" s="61"/>
      <c r="PFL118" s="61"/>
      <c r="PFM118" s="61"/>
      <c r="PFN118" s="61"/>
      <c r="PFO118" s="61"/>
      <c r="PFP118" s="61"/>
      <c r="PFQ118" s="61"/>
      <c r="PFR118" s="61"/>
      <c r="PFS118" s="61"/>
      <c r="PFT118" s="61"/>
      <c r="PFU118" s="61"/>
      <c r="PFV118" s="61"/>
      <c r="PFW118" s="61"/>
      <c r="PFX118" s="61"/>
      <c r="PFY118" s="61"/>
      <c r="PFZ118" s="61"/>
      <c r="PGA118" s="61"/>
      <c r="PGB118" s="61"/>
      <c r="PGC118" s="61"/>
      <c r="PGD118" s="61"/>
      <c r="PGE118" s="61"/>
      <c r="PGF118" s="61"/>
      <c r="PGG118" s="61"/>
      <c r="PGH118" s="61"/>
      <c r="PGI118" s="61"/>
      <c r="PGJ118" s="61"/>
      <c r="PGK118" s="61"/>
      <c r="PGL118" s="61"/>
      <c r="PGM118" s="61"/>
      <c r="PGN118" s="61"/>
      <c r="PGO118" s="61"/>
      <c r="PGP118" s="61"/>
      <c r="PGQ118" s="61"/>
      <c r="PGR118" s="61"/>
      <c r="PGS118" s="61"/>
      <c r="PGT118" s="61"/>
      <c r="PGU118" s="61"/>
      <c r="PGV118" s="61"/>
      <c r="PGW118" s="61"/>
      <c r="PGX118" s="61"/>
      <c r="PGY118" s="61"/>
      <c r="PGZ118" s="61"/>
      <c r="PHA118" s="61"/>
      <c r="PHB118" s="61"/>
      <c r="PHC118" s="61"/>
      <c r="PHD118" s="61"/>
      <c r="PHE118" s="61"/>
      <c r="PHF118" s="61"/>
      <c r="PHG118" s="61"/>
      <c r="PHH118" s="61"/>
      <c r="PHI118" s="61"/>
      <c r="PHJ118" s="61"/>
      <c r="PHK118" s="61"/>
      <c r="PHL118" s="61"/>
      <c r="PHM118" s="61"/>
      <c r="PHN118" s="61"/>
      <c r="PHO118" s="61"/>
      <c r="PHP118" s="61"/>
      <c r="PHQ118" s="61"/>
      <c r="PHR118" s="61"/>
      <c r="PHS118" s="61"/>
      <c r="PHT118" s="61"/>
      <c r="PHU118" s="61"/>
      <c r="PHV118" s="61"/>
      <c r="PHW118" s="61"/>
      <c r="PHX118" s="61"/>
      <c r="PHY118" s="61"/>
      <c r="PHZ118" s="61"/>
      <c r="PIA118" s="61"/>
      <c r="PIB118" s="61"/>
      <c r="PIC118" s="61"/>
      <c r="PID118" s="61"/>
      <c r="PIE118" s="61"/>
      <c r="PIF118" s="61"/>
      <c r="PIG118" s="61"/>
      <c r="PIH118" s="61"/>
      <c r="PII118" s="61"/>
      <c r="PIJ118" s="61"/>
      <c r="PIK118" s="61"/>
      <c r="PIL118" s="61"/>
      <c r="PIM118" s="61"/>
      <c r="PIN118" s="61"/>
      <c r="PIO118" s="61"/>
      <c r="PIP118" s="61"/>
      <c r="PIQ118" s="61"/>
      <c r="PIR118" s="61"/>
      <c r="PIS118" s="61"/>
      <c r="PIT118" s="61"/>
      <c r="PIU118" s="61"/>
      <c r="PIV118" s="61"/>
      <c r="PIW118" s="61"/>
      <c r="PIX118" s="61"/>
      <c r="PIY118" s="61"/>
      <c r="PIZ118" s="61"/>
      <c r="PJA118" s="61"/>
      <c r="PJB118" s="61"/>
      <c r="PJC118" s="61"/>
      <c r="PJD118" s="61"/>
      <c r="PJE118" s="61"/>
      <c r="PJF118" s="61"/>
      <c r="PJG118" s="61"/>
      <c r="PJH118" s="61"/>
      <c r="PJI118" s="61"/>
      <c r="PJJ118" s="61"/>
      <c r="PJK118" s="61"/>
      <c r="PJL118" s="61"/>
      <c r="PJM118" s="61"/>
      <c r="PJN118" s="61"/>
      <c r="PJO118" s="61"/>
      <c r="PJP118" s="61"/>
      <c r="PJQ118" s="61"/>
      <c r="PJR118" s="61"/>
      <c r="PJS118" s="61"/>
      <c r="PJT118" s="61"/>
      <c r="PJU118" s="61"/>
      <c r="PJV118" s="61"/>
      <c r="PJW118" s="61"/>
      <c r="PJX118" s="61"/>
      <c r="PJY118" s="61"/>
      <c r="PJZ118" s="61"/>
      <c r="PKA118" s="61"/>
      <c r="PKB118" s="61"/>
      <c r="PKC118" s="61"/>
      <c r="PKD118" s="61"/>
      <c r="PKE118" s="61"/>
      <c r="PKF118" s="61"/>
      <c r="PKG118" s="61"/>
      <c r="PKH118" s="61"/>
      <c r="PKI118" s="61"/>
      <c r="PKJ118" s="61"/>
      <c r="PKK118" s="61"/>
      <c r="PKL118" s="61"/>
      <c r="PKM118" s="61"/>
      <c r="PKN118" s="61"/>
      <c r="PKO118" s="61"/>
      <c r="PKP118" s="61"/>
      <c r="PKQ118" s="61"/>
      <c r="PKR118" s="61"/>
      <c r="PKS118" s="61"/>
      <c r="PKT118" s="61"/>
      <c r="PKU118" s="61"/>
      <c r="PKV118" s="61"/>
      <c r="PKW118" s="61"/>
      <c r="PKX118" s="61"/>
      <c r="PKY118" s="61"/>
      <c r="PKZ118" s="61"/>
      <c r="PLA118" s="61"/>
      <c r="PLB118" s="61"/>
      <c r="PLC118" s="61"/>
      <c r="PLD118" s="61"/>
      <c r="PLE118" s="61"/>
      <c r="PLF118" s="61"/>
      <c r="PLG118" s="61"/>
      <c r="PLH118" s="61"/>
      <c r="PLI118" s="61"/>
      <c r="PLJ118" s="61"/>
      <c r="PLK118" s="61"/>
      <c r="PLL118" s="61"/>
      <c r="PLM118" s="61"/>
      <c r="PLN118" s="61"/>
      <c r="PLO118" s="61"/>
      <c r="PLP118" s="61"/>
      <c r="PLQ118" s="61"/>
      <c r="PLR118" s="61"/>
      <c r="PLS118" s="61"/>
      <c r="PLT118" s="61"/>
      <c r="PLU118" s="61"/>
      <c r="PLV118" s="61"/>
      <c r="PLW118" s="61"/>
      <c r="PLX118" s="61"/>
      <c r="PLY118" s="61"/>
      <c r="PLZ118" s="61"/>
      <c r="PMA118" s="61"/>
      <c r="PMB118" s="61"/>
      <c r="PMC118" s="61"/>
      <c r="PMD118" s="61"/>
      <c r="PME118" s="61"/>
      <c r="PMF118" s="61"/>
      <c r="PMG118" s="61"/>
      <c r="PMH118" s="61"/>
      <c r="PMI118" s="61"/>
      <c r="PMJ118" s="61"/>
      <c r="PMK118" s="61"/>
      <c r="PML118" s="61"/>
      <c r="PMM118" s="61"/>
      <c r="PMN118" s="61"/>
      <c r="PMO118" s="61"/>
      <c r="PMP118" s="61"/>
      <c r="PMQ118" s="61"/>
      <c r="PMR118" s="61"/>
      <c r="PMS118" s="61"/>
      <c r="PMT118" s="61"/>
      <c r="PMU118" s="61"/>
      <c r="PMV118" s="61"/>
      <c r="PMW118" s="61"/>
      <c r="PMX118" s="61"/>
      <c r="PMY118" s="61"/>
      <c r="PMZ118" s="61"/>
      <c r="PNA118" s="61"/>
      <c r="PNB118" s="61"/>
      <c r="PNC118" s="61"/>
      <c r="PND118" s="61"/>
      <c r="PNE118" s="61"/>
      <c r="PNF118" s="61"/>
      <c r="PNG118" s="61"/>
      <c r="PNH118" s="61"/>
      <c r="PNI118" s="61"/>
      <c r="PNJ118" s="61"/>
      <c r="PNK118" s="61"/>
      <c r="PNL118" s="61"/>
      <c r="PNM118" s="61"/>
      <c r="PNN118" s="61"/>
      <c r="PNO118" s="61"/>
      <c r="PNP118" s="61"/>
      <c r="PNQ118" s="61"/>
      <c r="PNR118" s="61"/>
      <c r="PNS118" s="61"/>
      <c r="PNT118" s="61"/>
      <c r="PNU118" s="61"/>
      <c r="PNV118" s="61"/>
      <c r="PNW118" s="61"/>
      <c r="PNX118" s="61"/>
      <c r="PNY118" s="61"/>
      <c r="PNZ118" s="61"/>
      <c r="POA118" s="61"/>
      <c r="POB118" s="61"/>
      <c r="POC118" s="61"/>
      <c r="POD118" s="61"/>
      <c r="POE118" s="61"/>
      <c r="POF118" s="61"/>
      <c r="POG118" s="61"/>
      <c r="POH118" s="61"/>
      <c r="POI118" s="61"/>
      <c r="POJ118" s="61"/>
      <c r="POK118" s="61"/>
      <c r="POL118" s="61"/>
      <c r="POM118" s="61"/>
      <c r="PON118" s="61"/>
      <c r="POO118" s="61"/>
      <c r="POP118" s="61"/>
      <c r="POQ118" s="61"/>
      <c r="POR118" s="61"/>
      <c r="POS118" s="61"/>
      <c r="POT118" s="61"/>
      <c r="POU118" s="61"/>
      <c r="POV118" s="61"/>
      <c r="POW118" s="61"/>
      <c r="POX118" s="61"/>
      <c r="POY118" s="61"/>
      <c r="POZ118" s="61"/>
      <c r="PPA118" s="61"/>
      <c r="PPB118" s="61"/>
      <c r="PPC118" s="61"/>
      <c r="PPD118" s="61"/>
      <c r="PPE118" s="61"/>
      <c r="PPF118" s="61"/>
      <c r="PPG118" s="61"/>
      <c r="PPH118" s="61"/>
      <c r="PPI118" s="61"/>
      <c r="PPJ118" s="61"/>
      <c r="PPK118" s="61"/>
      <c r="PPL118" s="61"/>
      <c r="PPM118" s="61"/>
      <c r="PPN118" s="61"/>
      <c r="PPO118" s="61"/>
      <c r="PPP118" s="61"/>
      <c r="PPQ118" s="61"/>
      <c r="PPR118" s="61"/>
      <c r="PPS118" s="61"/>
      <c r="PPT118" s="61"/>
      <c r="PPU118" s="61"/>
      <c r="PPV118" s="61"/>
      <c r="PPW118" s="61"/>
      <c r="PPX118" s="61"/>
      <c r="PPY118" s="61"/>
      <c r="PPZ118" s="61"/>
      <c r="PQA118" s="61"/>
      <c r="PQB118" s="61"/>
      <c r="PQC118" s="61"/>
      <c r="PQD118" s="61"/>
      <c r="PQE118" s="61"/>
      <c r="PQF118" s="61"/>
      <c r="PQG118" s="61"/>
      <c r="PQH118" s="61"/>
      <c r="PQI118" s="61"/>
      <c r="PQJ118" s="61"/>
      <c r="PQK118" s="61"/>
      <c r="PQL118" s="61"/>
      <c r="PQM118" s="61"/>
      <c r="PQN118" s="61"/>
      <c r="PQO118" s="61"/>
      <c r="PQP118" s="61"/>
      <c r="PQQ118" s="61"/>
      <c r="PQR118" s="61"/>
      <c r="PQS118" s="61"/>
      <c r="PQT118" s="61"/>
      <c r="PQU118" s="61"/>
      <c r="PQV118" s="61"/>
      <c r="PQW118" s="61"/>
      <c r="PQX118" s="61"/>
      <c r="PQY118" s="61"/>
      <c r="PQZ118" s="61"/>
      <c r="PRA118" s="61"/>
      <c r="PRB118" s="61"/>
      <c r="PRC118" s="61"/>
      <c r="PRD118" s="61"/>
      <c r="PRE118" s="61"/>
      <c r="PRF118" s="61"/>
      <c r="PRG118" s="61"/>
      <c r="PRH118" s="61"/>
      <c r="PRI118" s="61"/>
      <c r="PRJ118" s="61"/>
      <c r="PRK118" s="61"/>
      <c r="PRL118" s="61"/>
      <c r="PRM118" s="61"/>
      <c r="PRN118" s="61"/>
      <c r="PRO118" s="61"/>
      <c r="PRP118" s="61"/>
      <c r="PRQ118" s="61"/>
      <c r="PRR118" s="61"/>
      <c r="PRS118" s="61"/>
      <c r="PRT118" s="61"/>
      <c r="PRU118" s="61"/>
      <c r="PRV118" s="61"/>
      <c r="PRW118" s="61"/>
      <c r="PRX118" s="61"/>
      <c r="PRY118" s="61"/>
      <c r="PRZ118" s="61"/>
      <c r="PSA118" s="61"/>
      <c r="PSB118" s="61"/>
      <c r="PSC118" s="61"/>
      <c r="PSD118" s="61"/>
      <c r="PSE118" s="61"/>
      <c r="PSF118" s="61"/>
      <c r="PSG118" s="61"/>
      <c r="PSH118" s="61"/>
      <c r="PSI118" s="61"/>
      <c r="PSJ118" s="61"/>
      <c r="PSK118" s="61"/>
      <c r="PSL118" s="61"/>
      <c r="PSM118" s="61"/>
      <c r="PSN118" s="61"/>
      <c r="PSO118" s="61"/>
      <c r="PSP118" s="61"/>
      <c r="PSQ118" s="61"/>
      <c r="PSR118" s="61"/>
      <c r="PSS118" s="61"/>
      <c r="PST118" s="61"/>
      <c r="PSU118" s="61"/>
      <c r="PSV118" s="61"/>
      <c r="PSW118" s="61"/>
      <c r="PSX118" s="61"/>
      <c r="PSY118" s="61"/>
      <c r="PSZ118" s="61"/>
      <c r="PTA118" s="61"/>
      <c r="PTB118" s="61"/>
      <c r="PTC118" s="61"/>
      <c r="PTD118" s="61"/>
      <c r="PTE118" s="61"/>
      <c r="PTF118" s="61"/>
      <c r="PTG118" s="61"/>
      <c r="PTH118" s="61"/>
      <c r="PTI118" s="61"/>
      <c r="PTJ118" s="61"/>
      <c r="PTK118" s="61"/>
      <c r="PTL118" s="61"/>
      <c r="PTM118" s="61"/>
      <c r="PTN118" s="61"/>
      <c r="PTO118" s="61"/>
      <c r="PTP118" s="61"/>
      <c r="PTQ118" s="61"/>
      <c r="PTR118" s="61"/>
      <c r="PTS118" s="61"/>
      <c r="PTT118" s="61"/>
      <c r="PTU118" s="61"/>
      <c r="PTV118" s="61"/>
      <c r="PTW118" s="61"/>
      <c r="PTX118" s="61"/>
      <c r="PTY118" s="61"/>
      <c r="PTZ118" s="61"/>
      <c r="PUA118" s="61"/>
      <c r="PUB118" s="61"/>
      <c r="PUC118" s="61"/>
      <c r="PUD118" s="61"/>
      <c r="PUE118" s="61"/>
      <c r="PUF118" s="61"/>
      <c r="PUG118" s="61"/>
      <c r="PUH118" s="61"/>
      <c r="PUI118" s="61"/>
      <c r="PUJ118" s="61"/>
      <c r="PUK118" s="61"/>
      <c r="PUL118" s="61"/>
      <c r="PUM118" s="61"/>
      <c r="PUN118" s="61"/>
      <c r="PUO118" s="61"/>
      <c r="PUP118" s="61"/>
      <c r="PUQ118" s="61"/>
      <c r="PUR118" s="61"/>
      <c r="PUS118" s="61"/>
      <c r="PUT118" s="61"/>
      <c r="PUU118" s="61"/>
      <c r="PUV118" s="61"/>
      <c r="PUW118" s="61"/>
      <c r="PUX118" s="61"/>
      <c r="PUY118" s="61"/>
      <c r="PUZ118" s="61"/>
      <c r="PVA118" s="61"/>
      <c r="PVB118" s="61"/>
      <c r="PVC118" s="61"/>
      <c r="PVD118" s="61"/>
      <c r="PVE118" s="61"/>
      <c r="PVF118" s="61"/>
      <c r="PVG118" s="61"/>
      <c r="PVH118" s="61"/>
      <c r="PVI118" s="61"/>
      <c r="PVJ118" s="61"/>
      <c r="PVK118" s="61"/>
      <c r="PVL118" s="61"/>
      <c r="PVM118" s="61"/>
      <c r="PVN118" s="61"/>
      <c r="PVO118" s="61"/>
      <c r="PVP118" s="61"/>
      <c r="PVQ118" s="61"/>
      <c r="PVR118" s="61"/>
      <c r="PVS118" s="61"/>
      <c r="PVT118" s="61"/>
      <c r="PVU118" s="61"/>
      <c r="PVV118" s="61"/>
      <c r="PVW118" s="61"/>
      <c r="PVX118" s="61"/>
      <c r="PVY118" s="61"/>
      <c r="PVZ118" s="61"/>
      <c r="PWA118" s="61"/>
      <c r="PWB118" s="61"/>
      <c r="PWC118" s="61"/>
      <c r="PWD118" s="61"/>
      <c r="PWE118" s="61"/>
      <c r="PWF118" s="61"/>
      <c r="PWG118" s="61"/>
      <c r="PWH118" s="61"/>
      <c r="PWI118" s="61"/>
      <c r="PWJ118" s="61"/>
      <c r="PWK118" s="61"/>
      <c r="PWL118" s="61"/>
      <c r="PWM118" s="61"/>
      <c r="PWN118" s="61"/>
      <c r="PWO118" s="61"/>
      <c r="PWP118" s="61"/>
      <c r="PWQ118" s="61"/>
      <c r="PWR118" s="61"/>
      <c r="PWS118" s="61"/>
      <c r="PWT118" s="61"/>
      <c r="PWU118" s="61"/>
      <c r="PWV118" s="61"/>
      <c r="PWW118" s="61"/>
      <c r="PWX118" s="61"/>
      <c r="PWY118" s="61"/>
      <c r="PWZ118" s="61"/>
      <c r="PXA118" s="61"/>
      <c r="PXB118" s="61"/>
      <c r="PXC118" s="61"/>
      <c r="PXD118" s="61"/>
      <c r="PXE118" s="61"/>
      <c r="PXF118" s="61"/>
      <c r="PXG118" s="61"/>
      <c r="PXH118" s="61"/>
      <c r="PXI118" s="61"/>
      <c r="PXJ118" s="61"/>
      <c r="PXK118" s="61"/>
      <c r="PXL118" s="61"/>
      <c r="PXM118" s="61"/>
      <c r="PXN118" s="61"/>
      <c r="PXO118" s="61"/>
      <c r="PXP118" s="61"/>
      <c r="PXQ118" s="61"/>
      <c r="PXR118" s="61"/>
      <c r="PXS118" s="61"/>
      <c r="PXT118" s="61"/>
      <c r="PXU118" s="61"/>
      <c r="PXV118" s="61"/>
      <c r="PXW118" s="61"/>
      <c r="PXX118" s="61"/>
      <c r="PXY118" s="61"/>
      <c r="PXZ118" s="61"/>
      <c r="PYA118" s="61"/>
      <c r="PYB118" s="61"/>
      <c r="PYC118" s="61"/>
      <c r="PYD118" s="61"/>
      <c r="PYE118" s="61"/>
      <c r="PYF118" s="61"/>
      <c r="PYG118" s="61"/>
      <c r="PYH118" s="61"/>
      <c r="PYI118" s="61"/>
      <c r="PYJ118" s="61"/>
      <c r="PYK118" s="61"/>
      <c r="PYL118" s="61"/>
      <c r="PYM118" s="61"/>
      <c r="PYN118" s="61"/>
      <c r="PYO118" s="61"/>
      <c r="PYP118" s="61"/>
      <c r="PYQ118" s="61"/>
      <c r="PYR118" s="61"/>
      <c r="PYS118" s="61"/>
      <c r="PYT118" s="61"/>
      <c r="PYU118" s="61"/>
      <c r="PYV118" s="61"/>
      <c r="PYW118" s="61"/>
      <c r="PYX118" s="61"/>
      <c r="PYY118" s="61"/>
      <c r="PYZ118" s="61"/>
      <c r="PZA118" s="61"/>
      <c r="PZB118" s="61"/>
      <c r="PZC118" s="61"/>
      <c r="PZD118" s="61"/>
      <c r="PZE118" s="61"/>
      <c r="PZF118" s="61"/>
      <c r="PZG118" s="61"/>
      <c r="PZH118" s="61"/>
      <c r="PZI118" s="61"/>
      <c r="PZJ118" s="61"/>
      <c r="PZK118" s="61"/>
      <c r="PZL118" s="61"/>
      <c r="PZM118" s="61"/>
      <c r="PZN118" s="61"/>
      <c r="PZO118" s="61"/>
      <c r="PZP118" s="61"/>
      <c r="PZQ118" s="61"/>
      <c r="PZR118" s="61"/>
      <c r="PZS118" s="61"/>
      <c r="PZT118" s="61"/>
      <c r="PZU118" s="61"/>
      <c r="PZV118" s="61"/>
      <c r="PZW118" s="61"/>
      <c r="PZX118" s="61"/>
      <c r="PZY118" s="61"/>
      <c r="PZZ118" s="61"/>
      <c r="QAA118" s="61"/>
      <c r="QAB118" s="61"/>
      <c r="QAC118" s="61"/>
      <c r="QAD118" s="61"/>
      <c r="QAE118" s="61"/>
      <c r="QAF118" s="61"/>
      <c r="QAG118" s="61"/>
      <c r="QAH118" s="61"/>
      <c r="QAI118" s="61"/>
      <c r="QAJ118" s="61"/>
      <c r="QAK118" s="61"/>
      <c r="QAL118" s="61"/>
      <c r="QAM118" s="61"/>
      <c r="QAN118" s="61"/>
      <c r="QAO118" s="61"/>
      <c r="QAP118" s="61"/>
      <c r="QAQ118" s="61"/>
      <c r="QAR118" s="61"/>
      <c r="QAS118" s="61"/>
      <c r="QAT118" s="61"/>
      <c r="QAU118" s="61"/>
      <c r="QAV118" s="61"/>
      <c r="QAW118" s="61"/>
      <c r="QAX118" s="61"/>
      <c r="QAY118" s="61"/>
      <c r="QAZ118" s="61"/>
      <c r="QBA118" s="61"/>
      <c r="QBB118" s="61"/>
      <c r="QBC118" s="61"/>
      <c r="QBD118" s="61"/>
      <c r="QBE118" s="61"/>
      <c r="QBF118" s="61"/>
      <c r="QBG118" s="61"/>
      <c r="QBH118" s="61"/>
      <c r="QBI118" s="61"/>
      <c r="QBJ118" s="61"/>
      <c r="QBK118" s="61"/>
      <c r="QBL118" s="61"/>
      <c r="QBM118" s="61"/>
      <c r="QBN118" s="61"/>
      <c r="QBO118" s="61"/>
      <c r="QBP118" s="61"/>
      <c r="QBQ118" s="61"/>
      <c r="QBR118" s="61"/>
      <c r="QBS118" s="61"/>
      <c r="QBT118" s="61"/>
      <c r="QBU118" s="61"/>
      <c r="QBV118" s="61"/>
      <c r="QBW118" s="61"/>
      <c r="QBX118" s="61"/>
      <c r="QBY118" s="61"/>
      <c r="QBZ118" s="61"/>
      <c r="QCA118" s="61"/>
      <c r="QCB118" s="61"/>
      <c r="QCC118" s="61"/>
      <c r="QCD118" s="61"/>
      <c r="QCE118" s="61"/>
      <c r="QCF118" s="61"/>
      <c r="QCG118" s="61"/>
      <c r="QCH118" s="61"/>
      <c r="QCI118" s="61"/>
      <c r="QCJ118" s="61"/>
      <c r="QCK118" s="61"/>
      <c r="QCL118" s="61"/>
      <c r="QCM118" s="61"/>
      <c r="QCN118" s="61"/>
      <c r="QCO118" s="61"/>
      <c r="QCP118" s="61"/>
      <c r="QCQ118" s="61"/>
      <c r="QCR118" s="61"/>
      <c r="QCS118" s="61"/>
      <c r="QCT118" s="61"/>
      <c r="QCU118" s="61"/>
      <c r="QCV118" s="61"/>
      <c r="QCW118" s="61"/>
      <c r="QCX118" s="61"/>
      <c r="QCY118" s="61"/>
      <c r="QCZ118" s="61"/>
      <c r="QDA118" s="61"/>
      <c r="QDB118" s="61"/>
      <c r="QDC118" s="61"/>
      <c r="QDD118" s="61"/>
      <c r="QDE118" s="61"/>
      <c r="QDF118" s="61"/>
      <c r="QDG118" s="61"/>
      <c r="QDH118" s="61"/>
      <c r="QDI118" s="61"/>
      <c r="QDJ118" s="61"/>
      <c r="QDK118" s="61"/>
      <c r="QDL118" s="61"/>
      <c r="QDM118" s="61"/>
      <c r="QDN118" s="61"/>
      <c r="QDO118" s="61"/>
      <c r="QDP118" s="61"/>
      <c r="QDQ118" s="61"/>
      <c r="QDR118" s="61"/>
      <c r="QDS118" s="61"/>
      <c r="QDT118" s="61"/>
      <c r="QDU118" s="61"/>
      <c r="QDV118" s="61"/>
      <c r="QDW118" s="61"/>
      <c r="QDX118" s="61"/>
      <c r="QDY118" s="61"/>
      <c r="QDZ118" s="61"/>
      <c r="QEA118" s="61"/>
      <c r="QEB118" s="61"/>
      <c r="QEC118" s="61"/>
      <c r="QED118" s="61"/>
      <c r="QEE118" s="61"/>
      <c r="QEF118" s="61"/>
      <c r="QEG118" s="61"/>
      <c r="QEH118" s="61"/>
      <c r="QEI118" s="61"/>
      <c r="QEJ118" s="61"/>
      <c r="QEK118" s="61"/>
      <c r="QEL118" s="61"/>
      <c r="QEM118" s="61"/>
      <c r="QEN118" s="61"/>
      <c r="QEO118" s="61"/>
      <c r="QEP118" s="61"/>
      <c r="QEQ118" s="61"/>
      <c r="QER118" s="61"/>
      <c r="QES118" s="61"/>
      <c r="QET118" s="61"/>
      <c r="QEU118" s="61"/>
      <c r="QEV118" s="61"/>
      <c r="QEW118" s="61"/>
      <c r="QEX118" s="61"/>
      <c r="QEY118" s="61"/>
      <c r="QEZ118" s="61"/>
      <c r="QFA118" s="61"/>
      <c r="QFB118" s="61"/>
      <c r="QFC118" s="61"/>
      <c r="QFD118" s="61"/>
      <c r="QFE118" s="61"/>
      <c r="QFF118" s="61"/>
      <c r="QFG118" s="61"/>
      <c r="QFH118" s="61"/>
      <c r="QFI118" s="61"/>
      <c r="QFJ118" s="61"/>
      <c r="QFK118" s="61"/>
      <c r="QFL118" s="61"/>
      <c r="QFM118" s="61"/>
      <c r="QFN118" s="61"/>
      <c r="QFO118" s="61"/>
      <c r="QFP118" s="61"/>
      <c r="QFQ118" s="61"/>
      <c r="QFR118" s="61"/>
      <c r="QFS118" s="61"/>
      <c r="QFT118" s="61"/>
      <c r="QFU118" s="61"/>
      <c r="QFV118" s="61"/>
      <c r="QFW118" s="61"/>
      <c r="QFX118" s="61"/>
      <c r="QFY118" s="61"/>
      <c r="QFZ118" s="61"/>
      <c r="QGA118" s="61"/>
      <c r="QGB118" s="61"/>
      <c r="QGC118" s="61"/>
      <c r="QGD118" s="61"/>
      <c r="QGE118" s="61"/>
      <c r="QGF118" s="61"/>
      <c r="QGG118" s="61"/>
      <c r="QGH118" s="61"/>
      <c r="QGI118" s="61"/>
      <c r="QGJ118" s="61"/>
      <c r="QGK118" s="61"/>
      <c r="QGL118" s="61"/>
      <c r="QGM118" s="61"/>
      <c r="QGN118" s="61"/>
      <c r="QGO118" s="61"/>
      <c r="QGP118" s="61"/>
      <c r="QGQ118" s="61"/>
      <c r="QGR118" s="61"/>
      <c r="QGS118" s="61"/>
      <c r="QGT118" s="61"/>
      <c r="QGU118" s="61"/>
      <c r="QGV118" s="61"/>
      <c r="QGW118" s="61"/>
      <c r="QGX118" s="61"/>
      <c r="QGY118" s="61"/>
      <c r="QGZ118" s="61"/>
      <c r="QHA118" s="61"/>
      <c r="QHB118" s="61"/>
      <c r="QHC118" s="61"/>
      <c r="QHD118" s="61"/>
      <c r="QHE118" s="61"/>
      <c r="QHF118" s="61"/>
      <c r="QHG118" s="61"/>
      <c r="QHH118" s="61"/>
      <c r="QHI118" s="61"/>
      <c r="QHJ118" s="61"/>
      <c r="QHK118" s="61"/>
      <c r="QHL118" s="61"/>
      <c r="QHM118" s="61"/>
      <c r="QHN118" s="61"/>
      <c r="QHO118" s="61"/>
      <c r="QHP118" s="61"/>
      <c r="QHQ118" s="61"/>
      <c r="QHR118" s="61"/>
      <c r="QHS118" s="61"/>
      <c r="QHT118" s="61"/>
      <c r="QHU118" s="61"/>
      <c r="QHV118" s="61"/>
      <c r="QHW118" s="61"/>
      <c r="QHX118" s="61"/>
      <c r="QHY118" s="61"/>
      <c r="QHZ118" s="61"/>
      <c r="QIA118" s="61"/>
      <c r="QIB118" s="61"/>
      <c r="QIC118" s="61"/>
      <c r="QID118" s="61"/>
      <c r="QIE118" s="61"/>
      <c r="QIF118" s="61"/>
      <c r="QIG118" s="61"/>
      <c r="QIH118" s="61"/>
      <c r="QII118" s="61"/>
      <c r="QIJ118" s="61"/>
      <c r="QIK118" s="61"/>
      <c r="QIL118" s="61"/>
      <c r="QIM118" s="61"/>
      <c r="QIN118" s="61"/>
      <c r="QIO118" s="61"/>
      <c r="QIP118" s="61"/>
      <c r="QIQ118" s="61"/>
      <c r="QIR118" s="61"/>
      <c r="QIS118" s="61"/>
      <c r="QIT118" s="61"/>
      <c r="QIU118" s="61"/>
      <c r="QIV118" s="61"/>
      <c r="QIW118" s="61"/>
      <c r="QIX118" s="61"/>
      <c r="QIY118" s="61"/>
      <c r="QIZ118" s="61"/>
      <c r="QJA118" s="61"/>
      <c r="QJB118" s="61"/>
      <c r="QJC118" s="61"/>
      <c r="QJD118" s="61"/>
      <c r="QJE118" s="61"/>
      <c r="QJF118" s="61"/>
      <c r="QJG118" s="61"/>
      <c r="QJH118" s="61"/>
      <c r="QJI118" s="61"/>
      <c r="QJJ118" s="61"/>
      <c r="QJK118" s="61"/>
      <c r="QJL118" s="61"/>
      <c r="QJM118" s="61"/>
      <c r="QJN118" s="61"/>
      <c r="QJO118" s="61"/>
      <c r="QJP118" s="61"/>
      <c r="QJQ118" s="61"/>
      <c r="QJR118" s="61"/>
      <c r="QJS118" s="61"/>
      <c r="QJT118" s="61"/>
      <c r="QJU118" s="61"/>
      <c r="QJV118" s="61"/>
      <c r="QJW118" s="61"/>
      <c r="QJX118" s="61"/>
      <c r="QJY118" s="61"/>
      <c r="QJZ118" s="61"/>
      <c r="QKA118" s="61"/>
      <c r="QKB118" s="61"/>
      <c r="QKC118" s="61"/>
      <c r="QKD118" s="61"/>
      <c r="QKE118" s="61"/>
      <c r="QKF118" s="61"/>
      <c r="QKG118" s="61"/>
      <c r="QKH118" s="61"/>
      <c r="QKI118" s="61"/>
      <c r="QKJ118" s="61"/>
      <c r="QKK118" s="61"/>
      <c r="QKL118" s="61"/>
      <c r="QKM118" s="61"/>
      <c r="QKN118" s="61"/>
      <c r="QKO118" s="61"/>
      <c r="QKP118" s="61"/>
      <c r="QKQ118" s="61"/>
      <c r="QKR118" s="61"/>
      <c r="QKS118" s="61"/>
      <c r="QKT118" s="61"/>
      <c r="QKU118" s="61"/>
      <c r="QKV118" s="61"/>
      <c r="QKW118" s="61"/>
      <c r="QKX118" s="61"/>
      <c r="QKY118" s="61"/>
      <c r="QKZ118" s="61"/>
      <c r="QLA118" s="61"/>
      <c r="QLB118" s="61"/>
      <c r="QLC118" s="61"/>
      <c r="QLD118" s="61"/>
      <c r="QLE118" s="61"/>
      <c r="QLF118" s="61"/>
      <c r="QLG118" s="61"/>
      <c r="QLH118" s="61"/>
      <c r="QLI118" s="61"/>
      <c r="QLJ118" s="61"/>
      <c r="QLK118" s="61"/>
      <c r="QLL118" s="61"/>
      <c r="QLM118" s="61"/>
      <c r="QLN118" s="61"/>
      <c r="QLO118" s="61"/>
      <c r="QLP118" s="61"/>
      <c r="QLQ118" s="61"/>
      <c r="QLR118" s="61"/>
      <c r="QLS118" s="61"/>
      <c r="QLT118" s="61"/>
      <c r="QLU118" s="61"/>
      <c r="QLV118" s="61"/>
      <c r="QLW118" s="61"/>
      <c r="QLX118" s="61"/>
      <c r="QLY118" s="61"/>
      <c r="QLZ118" s="61"/>
      <c r="QMA118" s="61"/>
      <c r="QMB118" s="61"/>
      <c r="QMC118" s="61"/>
      <c r="QMD118" s="61"/>
      <c r="QME118" s="61"/>
      <c r="QMF118" s="61"/>
      <c r="QMG118" s="61"/>
      <c r="QMH118" s="61"/>
      <c r="QMI118" s="61"/>
      <c r="QMJ118" s="61"/>
      <c r="QMK118" s="61"/>
      <c r="QML118" s="61"/>
      <c r="QMM118" s="61"/>
      <c r="QMN118" s="61"/>
      <c r="QMO118" s="61"/>
      <c r="QMP118" s="61"/>
      <c r="QMQ118" s="61"/>
      <c r="QMR118" s="61"/>
      <c r="QMS118" s="61"/>
      <c r="QMT118" s="61"/>
      <c r="QMU118" s="61"/>
      <c r="QMV118" s="61"/>
      <c r="QMW118" s="61"/>
      <c r="QMX118" s="61"/>
      <c r="QMY118" s="61"/>
      <c r="QMZ118" s="61"/>
      <c r="QNA118" s="61"/>
      <c r="QNB118" s="61"/>
      <c r="QNC118" s="61"/>
      <c r="QND118" s="61"/>
      <c r="QNE118" s="61"/>
      <c r="QNF118" s="61"/>
      <c r="QNG118" s="61"/>
      <c r="QNH118" s="61"/>
      <c r="QNI118" s="61"/>
      <c r="QNJ118" s="61"/>
      <c r="QNK118" s="61"/>
      <c r="QNL118" s="61"/>
      <c r="QNM118" s="61"/>
      <c r="QNN118" s="61"/>
      <c r="QNO118" s="61"/>
      <c r="QNP118" s="61"/>
      <c r="QNQ118" s="61"/>
      <c r="QNR118" s="61"/>
      <c r="QNS118" s="61"/>
      <c r="QNT118" s="61"/>
      <c r="QNU118" s="61"/>
      <c r="QNV118" s="61"/>
      <c r="QNW118" s="61"/>
      <c r="QNX118" s="61"/>
      <c r="QNY118" s="61"/>
      <c r="QNZ118" s="61"/>
      <c r="QOA118" s="61"/>
      <c r="QOB118" s="61"/>
      <c r="QOC118" s="61"/>
      <c r="QOD118" s="61"/>
      <c r="QOE118" s="61"/>
      <c r="QOF118" s="61"/>
      <c r="QOG118" s="61"/>
      <c r="QOH118" s="61"/>
      <c r="QOI118" s="61"/>
      <c r="QOJ118" s="61"/>
      <c r="QOK118" s="61"/>
      <c r="QOL118" s="61"/>
      <c r="QOM118" s="61"/>
      <c r="QON118" s="61"/>
      <c r="QOO118" s="61"/>
      <c r="QOP118" s="61"/>
      <c r="QOQ118" s="61"/>
      <c r="QOR118" s="61"/>
      <c r="QOS118" s="61"/>
      <c r="QOT118" s="61"/>
      <c r="QOU118" s="61"/>
      <c r="QOV118" s="61"/>
      <c r="QOW118" s="61"/>
      <c r="QOX118" s="61"/>
      <c r="QOY118" s="61"/>
      <c r="QOZ118" s="61"/>
      <c r="QPA118" s="61"/>
      <c r="QPB118" s="61"/>
      <c r="QPC118" s="61"/>
      <c r="QPD118" s="61"/>
      <c r="QPE118" s="61"/>
      <c r="QPF118" s="61"/>
      <c r="QPG118" s="61"/>
      <c r="QPH118" s="61"/>
      <c r="QPI118" s="61"/>
      <c r="QPJ118" s="61"/>
      <c r="QPK118" s="61"/>
      <c r="QPL118" s="61"/>
      <c r="QPM118" s="61"/>
      <c r="QPN118" s="61"/>
      <c r="QPO118" s="61"/>
      <c r="QPP118" s="61"/>
      <c r="QPQ118" s="61"/>
      <c r="QPR118" s="61"/>
      <c r="QPS118" s="61"/>
      <c r="QPT118" s="61"/>
      <c r="QPU118" s="61"/>
      <c r="QPV118" s="61"/>
      <c r="QPW118" s="61"/>
      <c r="QPX118" s="61"/>
      <c r="QPY118" s="61"/>
      <c r="QPZ118" s="61"/>
      <c r="QQA118" s="61"/>
      <c r="QQB118" s="61"/>
      <c r="QQC118" s="61"/>
      <c r="QQD118" s="61"/>
      <c r="QQE118" s="61"/>
      <c r="QQF118" s="61"/>
      <c r="QQG118" s="61"/>
      <c r="QQH118" s="61"/>
      <c r="QQI118" s="61"/>
      <c r="QQJ118" s="61"/>
      <c r="QQK118" s="61"/>
      <c r="QQL118" s="61"/>
      <c r="QQM118" s="61"/>
      <c r="QQN118" s="61"/>
      <c r="QQO118" s="61"/>
      <c r="QQP118" s="61"/>
      <c r="QQQ118" s="61"/>
      <c r="QQR118" s="61"/>
      <c r="QQS118" s="61"/>
      <c r="QQT118" s="61"/>
      <c r="QQU118" s="61"/>
      <c r="QQV118" s="61"/>
      <c r="QQW118" s="61"/>
      <c r="QQX118" s="61"/>
      <c r="QQY118" s="61"/>
      <c r="QQZ118" s="61"/>
      <c r="QRA118" s="61"/>
      <c r="QRB118" s="61"/>
      <c r="QRC118" s="61"/>
      <c r="QRD118" s="61"/>
      <c r="QRE118" s="61"/>
      <c r="QRF118" s="61"/>
      <c r="QRG118" s="61"/>
      <c r="QRH118" s="61"/>
      <c r="QRI118" s="61"/>
      <c r="QRJ118" s="61"/>
      <c r="QRK118" s="61"/>
      <c r="QRL118" s="61"/>
      <c r="QRM118" s="61"/>
      <c r="QRN118" s="61"/>
      <c r="QRO118" s="61"/>
      <c r="QRP118" s="61"/>
      <c r="QRQ118" s="61"/>
      <c r="QRR118" s="61"/>
      <c r="QRS118" s="61"/>
      <c r="QRT118" s="61"/>
      <c r="QRU118" s="61"/>
      <c r="QRV118" s="61"/>
      <c r="QRW118" s="61"/>
      <c r="QRX118" s="61"/>
      <c r="QRY118" s="61"/>
      <c r="QRZ118" s="61"/>
      <c r="QSA118" s="61"/>
      <c r="QSB118" s="61"/>
      <c r="QSC118" s="61"/>
      <c r="QSD118" s="61"/>
      <c r="QSE118" s="61"/>
      <c r="QSF118" s="61"/>
      <c r="QSG118" s="61"/>
      <c r="QSH118" s="61"/>
      <c r="QSI118" s="61"/>
      <c r="QSJ118" s="61"/>
      <c r="QSK118" s="61"/>
      <c r="QSL118" s="61"/>
      <c r="QSM118" s="61"/>
      <c r="QSN118" s="61"/>
      <c r="QSO118" s="61"/>
      <c r="QSP118" s="61"/>
      <c r="QSQ118" s="61"/>
      <c r="QSR118" s="61"/>
      <c r="QSS118" s="61"/>
      <c r="QST118" s="61"/>
      <c r="QSU118" s="61"/>
      <c r="QSV118" s="61"/>
      <c r="QSW118" s="61"/>
      <c r="QSX118" s="61"/>
      <c r="QSY118" s="61"/>
      <c r="QSZ118" s="61"/>
      <c r="QTA118" s="61"/>
      <c r="QTB118" s="61"/>
      <c r="QTC118" s="61"/>
      <c r="QTD118" s="61"/>
      <c r="QTE118" s="61"/>
      <c r="QTF118" s="61"/>
      <c r="QTG118" s="61"/>
      <c r="QTH118" s="61"/>
      <c r="QTI118" s="61"/>
      <c r="QTJ118" s="61"/>
      <c r="QTK118" s="61"/>
      <c r="QTL118" s="61"/>
      <c r="QTM118" s="61"/>
      <c r="QTN118" s="61"/>
      <c r="QTO118" s="61"/>
      <c r="QTP118" s="61"/>
      <c r="QTQ118" s="61"/>
      <c r="QTR118" s="61"/>
      <c r="QTS118" s="61"/>
      <c r="QTT118" s="61"/>
      <c r="QTU118" s="61"/>
      <c r="QTV118" s="61"/>
      <c r="QTW118" s="61"/>
      <c r="QTX118" s="61"/>
      <c r="QTY118" s="61"/>
      <c r="QTZ118" s="61"/>
      <c r="QUA118" s="61"/>
      <c r="QUB118" s="61"/>
      <c r="QUC118" s="61"/>
      <c r="QUD118" s="61"/>
      <c r="QUE118" s="61"/>
      <c r="QUF118" s="61"/>
      <c r="QUG118" s="61"/>
      <c r="QUH118" s="61"/>
      <c r="QUI118" s="61"/>
      <c r="QUJ118" s="61"/>
      <c r="QUK118" s="61"/>
      <c r="QUL118" s="61"/>
      <c r="QUM118" s="61"/>
      <c r="QUN118" s="61"/>
      <c r="QUO118" s="61"/>
      <c r="QUP118" s="61"/>
      <c r="QUQ118" s="61"/>
      <c r="QUR118" s="61"/>
      <c r="QUS118" s="61"/>
      <c r="QUT118" s="61"/>
      <c r="QUU118" s="61"/>
      <c r="QUV118" s="61"/>
      <c r="QUW118" s="61"/>
      <c r="QUX118" s="61"/>
      <c r="QUY118" s="61"/>
      <c r="QUZ118" s="61"/>
      <c r="QVA118" s="61"/>
      <c r="QVB118" s="61"/>
      <c r="QVC118" s="61"/>
      <c r="QVD118" s="61"/>
      <c r="QVE118" s="61"/>
      <c r="QVF118" s="61"/>
      <c r="QVG118" s="61"/>
      <c r="QVH118" s="61"/>
      <c r="QVI118" s="61"/>
      <c r="QVJ118" s="61"/>
      <c r="QVK118" s="61"/>
      <c r="QVL118" s="61"/>
      <c r="QVM118" s="61"/>
      <c r="QVN118" s="61"/>
      <c r="QVO118" s="61"/>
      <c r="QVP118" s="61"/>
      <c r="QVQ118" s="61"/>
      <c r="QVR118" s="61"/>
      <c r="QVS118" s="61"/>
      <c r="QVT118" s="61"/>
      <c r="QVU118" s="61"/>
      <c r="QVV118" s="61"/>
      <c r="QVW118" s="61"/>
      <c r="QVX118" s="61"/>
      <c r="QVY118" s="61"/>
      <c r="QVZ118" s="61"/>
      <c r="QWA118" s="61"/>
      <c r="QWB118" s="61"/>
      <c r="QWC118" s="61"/>
      <c r="QWD118" s="61"/>
      <c r="QWE118" s="61"/>
      <c r="QWF118" s="61"/>
      <c r="QWG118" s="61"/>
      <c r="QWH118" s="61"/>
      <c r="QWI118" s="61"/>
      <c r="QWJ118" s="61"/>
      <c r="QWK118" s="61"/>
      <c r="QWL118" s="61"/>
      <c r="QWM118" s="61"/>
      <c r="QWN118" s="61"/>
      <c r="QWO118" s="61"/>
      <c r="QWP118" s="61"/>
      <c r="QWQ118" s="61"/>
      <c r="QWR118" s="61"/>
      <c r="QWS118" s="61"/>
      <c r="QWT118" s="61"/>
      <c r="QWU118" s="61"/>
      <c r="QWV118" s="61"/>
      <c r="QWW118" s="61"/>
      <c r="QWX118" s="61"/>
      <c r="QWY118" s="61"/>
      <c r="QWZ118" s="61"/>
      <c r="QXA118" s="61"/>
      <c r="QXB118" s="61"/>
      <c r="QXC118" s="61"/>
      <c r="QXD118" s="61"/>
      <c r="QXE118" s="61"/>
      <c r="QXF118" s="61"/>
      <c r="QXG118" s="61"/>
      <c r="QXH118" s="61"/>
      <c r="QXI118" s="61"/>
      <c r="QXJ118" s="61"/>
      <c r="QXK118" s="61"/>
      <c r="QXL118" s="61"/>
      <c r="QXM118" s="61"/>
      <c r="QXN118" s="61"/>
      <c r="QXO118" s="61"/>
      <c r="QXP118" s="61"/>
      <c r="QXQ118" s="61"/>
      <c r="QXR118" s="61"/>
      <c r="QXS118" s="61"/>
      <c r="QXT118" s="61"/>
      <c r="QXU118" s="61"/>
      <c r="QXV118" s="61"/>
      <c r="QXW118" s="61"/>
      <c r="QXX118" s="61"/>
      <c r="QXY118" s="61"/>
      <c r="QXZ118" s="61"/>
      <c r="QYA118" s="61"/>
      <c r="QYB118" s="61"/>
      <c r="QYC118" s="61"/>
      <c r="QYD118" s="61"/>
      <c r="QYE118" s="61"/>
      <c r="QYF118" s="61"/>
      <c r="QYG118" s="61"/>
      <c r="QYH118" s="61"/>
      <c r="QYI118" s="61"/>
      <c r="QYJ118" s="61"/>
      <c r="QYK118" s="61"/>
      <c r="QYL118" s="61"/>
      <c r="QYM118" s="61"/>
      <c r="QYN118" s="61"/>
      <c r="QYO118" s="61"/>
      <c r="QYP118" s="61"/>
      <c r="QYQ118" s="61"/>
      <c r="QYR118" s="61"/>
      <c r="QYS118" s="61"/>
      <c r="QYT118" s="61"/>
      <c r="QYU118" s="61"/>
      <c r="QYV118" s="61"/>
      <c r="QYW118" s="61"/>
      <c r="QYX118" s="61"/>
      <c r="QYY118" s="61"/>
      <c r="QYZ118" s="61"/>
      <c r="QZA118" s="61"/>
      <c r="QZB118" s="61"/>
      <c r="QZC118" s="61"/>
      <c r="QZD118" s="61"/>
      <c r="QZE118" s="61"/>
      <c r="QZF118" s="61"/>
      <c r="QZG118" s="61"/>
      <c r="QZH118" s="61"/>
      <c r="QZI118" s="61"/>
      <c r="QZJ118" s="61"/>
      <c r="QZK118" s="61"/>
      <c r="QZL118" s="61"/>
      <c r="QZM118" s="61"/>
      <c r="QZN118" s="61"/>
      <c r="QZO118" s="61"/>
      <c r="QZP118" s="61"/>
      <c r="QZQ118" s="61"/>
      <c r="QZR118" s="61"/>
      <c r="QZS118" s="61"/>
      <c r="QZT118" s="61"/>
      <c r="QZU118" s="61"/>
      <c r="QZV118" s="61"/>
      <c r="QZW118" s="61"/>
      <c r="QZX118" s="61"/>
      <c r="QZY118" s="61"/>
      <c r="QZZ118" s="61"/>
      <c r="RAA118" s="61"/>
      <c r="RAB118" s="61"/>
      <c r="RAC118" s="61"/>
      <c r="RAD118" s="61"/>
      <c r="RAE118" s="61"/>
      <c r="RAF118" s="61"/>
      <c r="RAG118" s="61"/>
      <c r="RAH118" s="61"/>
      <c r="RAI118" s="61"/>
      <c r="RAJ118" s="61"/>
      <c r="RAK118" s="61"/>
      <c r="RAL118" s="61"/>
      <c r="RAM118" s="61"/>
      <c r="RAN118" s="61"/>
      <c r="RAO118" s="61"/>
      <c r="RAP118" s="61"/>
      <c r="RAQ118" s="61"/>
      <c r="RAR118" s="61"/>
      <c r="RAS118" s="61"/>
      <c r="RAT118" s="61"/>
      <c r="RAU118" s="61"/>
      <c r="RAV118" s="61"/>
      <c r="RAW118" s="61"/>
      <c r="RAX118" s="61"/>
      <c r="RAY118" s="61"/>
      <c r="RAZ118" s="61"/>
      <c r="RBA118" s="61"/>
      <c r="RBB118" s="61"/>
      <c r="RBC118" s="61"/>
      <c r="RBD118" s="61"/>
      <c r="RBE118" s="61"/>
      <c r="RBF118" s="61"/>
      <c r="RBG118" s="61"/>
      <c r="RBH118" s="61"/>
      <c r="RBI118" s="61"/>
      <c r="RBJ118" s="61"/>
      <c r="RBK118" s="61"/>
      <c r="RBL118" s="61"/>
      <c r="RBM118" s="61"/>
      <c r="RBN118" s="61"/>
      <c r="RBO118" s="61"/>
      <c r="RBP118" s="61"/>
      <c r="RBQ118" s="61"/>
      <c r="RBR118" s="61"/>
      <c r="RBS118" s="61"/>
      <c r="RBT118" s="61"/>
      <c r="RBU118" s="61"/>
      <c r="RBV118" s="61"/>
      <c r="RBW118" s="61"/>
      <c r="RBX118" s="61"/>
      <c r="RBY118" s="61"/>
      <c r="RBZ118" s="61"/>
      <c r="RCA118" s="61"/>
      <c r="RCB118" s="61"/>
      <c r="RCC118" s="61"/>
      <c r="RCD118" s="61"/>
      <c r="RCE118" s="61"/>
      <c r="RCF118" s="61"/>
      <c r="RCG118" s="61"/>
      <c r="RCH118" s="61"/>
      <c r="RCI118" s="61"/>
      <c r="RCJ118" s="61"/>
      <c r="RCK118" s="61"/>
      <c r="RCL118" s="61"/>
      <c r="RCM118" s="61"/>
      <c r="RCN118" s="61"/>
      <c r="RCO118" s="61"/>
      <c r="RCP118" s="61"/>
      <c r="RCQ118" s="61"/>
      <c r="RCR118" s="61"/>
      <c r="RCS118" s="61"/>
      <c r="RCT118" s="61"/>
      <c r="RCU118" s="61"/>
      <c r="RCV118" s="61"/>
      <c r="RCW118" s="61"/>
      <c r="RCX118" s="61"/>
      <c r="RCY118" s="61"/>
      <c r="RCZ118" s="61"/>
      <c r="RDA118" s="61"/>
      <c r="RDB118" s="61"/>
      <c r="RDC118" s="61"/>
      <c r="RDD118" s="61"/>
      <c r="RDE118" s="61"/>
      <c r="RDF118" s="61"/>
      <c r="RDG118" s="61"/>
      <c r="RDH118" s="61"/>
      <c r="RDI118" s="61"/>
      <c r="RDJ118" s="61"/>
      <c r="RDK118" s="61"/>
      <c r="RDL118" s="61"/>
      <c r="RDM118" s="61"/>
      <c r="RDN118" s="61"/>
      <c r="RDO118" s="61"/>
      <c r="RDP118" s="61"/>
      <c r="RDQ118" s="61"/>
      <c r="RDR118" s="61"/>
      <c r="RDS118" s="61"/>
      <c r="RDT118" s="61"/>
      <c r="RDU118" s="61"/>
      <c r="RDV118" s="61"/>
      <c r="RDW118" s="61"/>
      <c r="RDX118" s="61"/>
      <c r="RDY118" s="61"/>
      <c r="RDZ118" s="61"/>
      <c r="REA118" s="61"/>
      <c r="REB118" s="61"/>
      <c r="REC118" s="61"/>
      <c r="RED118" s="61"/>
      <c r="REE118" s="61"/>
      <c r="REF118" s="61"/>
      <c r="REG118" s="61"/>
      <c r="REH118" s="61"/>
      <c r="REI118" s="61"/>
      <c r="REJ118" s="61"/>
      <c r="REK118" s="61"/>
      <c r="REL118" s="61"/>
      <c r="REM118" s="61"/>
      <c r="REN118" s="61"/>
      <c r="REO118" s="61"/>
      <c r="REP118" s="61"/>
      <c r="REQ118" s="61"/>
      <c r="RER118" s="61"/>
      <c r="RES118" s="61"/>
      <c r="RET118" s="61"/>
      <c r="REU118" s="61"/>
      <c r="REV118" s="61"/>
      <c r="REW118" s="61"/>
      <c r="REX118" s="61"/>
      <c r="REY118" s="61"/>
      <c r="REZ118" s="61"/>
      <c r="RFA118" s="61"/>
      <c r="RFB118" s="61"/>
      <c r="RFC118" s="61"/>
      <c r="RFD118" s="61"/>
      <c r="RFE118" s="61"/>
      <c r="RFF118" s="61"/>
      <c r="RFG118" s="61"/>
      <c r="RFH118" s="61"/>
      <c r="RFI118" s="61"/>
      <c r="RFJ118" s="61"/>
      <c r="RFK118" s="61"/>
      <c r="RFL118" s="61"/>
      <c r="RFM118" s="61"/>
      <c r="RFN118" s="61"/>
      <c r="RFO118" s="61"/>
      <c r="RFP118" s="61"/>
      <c r="RFQ118" s="61"/>
      <c r="RFR118" s="61"/>
      <c r="RFS118" s="61"/>
      <c r="RFT118" s="61"/>
      <c r="RFU118" s="61"/>
      <c r="RFV118" s="61"/>
      <c r="RFW118" s="61"/>
      <c r="RFX118" s="61"/>
      <c r="RFY118" s="61"/>
      <c r="RFZ118" s="61"/>
      <c r="RGA118" s="61"/>
      <c r="RGB118" s="61"/>
      <c r="RGC118" s="61"/>
      <c r="RGD118" s="61"/>
      <c r="RGE118" s="61"/>
      <c r="RGF118" s="61"/>
      <c r="RGG118" s="61"/>
      <c r="RGH118" s="61"/>
      <c r="RGI118" s="61"/>
      <c r="RGJ118" s="61"/>
      <c r="RGK118" s="61"/>
      <c r="RGL118" s="61"/>
      <c r="RGM118" s="61"/>
      <c r="RGN118" s="61"/>
      <c r="RGO118" s="61"/>
      <c r="RGP118" s="61"/>
      <c r="RGQ118" s="61"/>
      <c r="RGR118" s="61"/>
      <c r="RGS118" s="61"/>
      <c r="RGT118" s="61"/>
      <c r="RGU118" s="61"/>
      <c r="RGV118" s="61"/>
      <c r="RGW118" s="61"/>
      <c r="RGX118" s="61"/>
      <c r="RGY118" s="61"/>
      <c r="RGZ118" s="61"/>
      <c r="RHA118" s="61"/>
      <c r="RHB118" s="61"/>
      <c r="RHC118" s="61"/>
      <c r="RHD118" s="61"/>
      <c r="RHE118" s="61"/>
      <c r="RHF118" s="61"/>
      <c r="RHG118" s="61"/>
      <c r="RHH118" s="61"/>
      <c r="RHI118" s="61"/>
      <c r="RHJ118" s="61"/>
      <c r="RHK118" s="61"/>
      <c r="RHL118" s="61"/>
      <c r="RHM118" s="61"/>
      <c r="RHN118" s="61"/>
      <c r="RHO118" s="61"/>
      <c r="RHP118" s="61"/>
      <c r="RHQ118" s="61"/>
      <c r="RHR118" s="61"/>
      <c r="RHS118" s="61"/>
      <c r="RHT118" s="61"/>
      <c r="RHU118" s="61"/>
      <c r="RHV118" s="61"/>
      <c r="RHW118" s="61"/>
      <c r="RHX118" s="61"/>
      <c r="RHY118" s="61"/>
      <c r="RHZ118" s="61"/>
      <c r="RIA118" s="61"/>
      <c r="RIB118" s="61"/>
      <c r="RIC118" s="61"/>
      <c r="RID118" s="61"/>
      <c r="RIE118" s="61"/>
      <c r="RIF118" s="61"/>
      <c r="RIG118" s="61"/>
      <c r="RIH118" s="61"/>
      <c r="RII118" s="61"/>
      <c r="RIJ118" s="61"/>
      <c r="RIK118" s="61"/>
      <c r="RIL118" s="61"/>
      <c r="RIM118" s="61"/>
      <c r="RIN118" s="61"/>
      <c r="RIO118" s="61"/>
      <c r="RIP118" s="61"/>
      <c r="RIQ118" s="61"/>
      <c r="RIR118" s="61"/>
      <c r="RIS118" s="61"/>
      <c r="RIT118" s="61"/>
      <c r="RIU118" s="61"/>
      <c r="RIV118" s="61"/>
      <c r="RIW118" s="61"/>
      <c r="RIX118" s="61"/>
      <c r="RIY118" s="61"/>
      <c r="RIZ118" s="61"/>
      <c r="RJA118" s="61"/>
      <c r="RJB118" s="61"/>
      <c r="RJC118" s="61"/>
      <c r="RJD118" s="61"/>
      <c r="RJE118" s="61"/>
      <c r="RJF118" s="61"/>
      <c r="RJG118" s="61"/>
      <c r="RJH118" s="61"/>
      <c r="RJI118" s="61"/>
      <c r="RJJ118" s="61"/>
      <c r="RJK118" s="61"/>
      <c r="RJL118" s="61"/>
      <c r="RJM118" s="61"/>
      <c r="RJN118" s="61"/>
      <c r="RJO118" s="61"/>
      <c r="RJP118" s="61"/>
      <c r="RJQ118" s="61"/>
      <c r="RJR118" s="61"/>
      <c r="RJS118" s="61"/>
      <c r="RJT118" s="61"/>
      <c r="RJU118" s="61"/>
      <c r="RJV118" s="61"/>
      <c r="RJW118" s="61"/>
      <c r="RJX118" s="61"/>
      <c r="RJY118" s="61"/>
      <c r="RJZ118" s="61"/>
      <c r="RKA118" s="61"/>
      <c r="RKB118" s="61"/>
      <c r="RKC118" s="61"/>
      <c r="RKD118" s="61"/>
      <c r="RKE118" s="61"/>
      <c r="RKF118" s="61"/>
      <c r="RKG118" s="61"/>
      <c r="RKH118" s="61"/>
      <c r="RKI118" s="61"/>
      <c r="RKJ118" s="61"/>
      <c r="RKK118" s="61"/>
      <c r="RKL118" s="61"/>
      <c r="RKM118" s="61"/>
      <c r="RKN118" s="61"/>
      <c r="RKO118" s="61"/>
      <c r="RKP118" s="61"/>
      <c r="RKQ118" s="61"/>
      <c r="RKR118" s="61"/>
      <c r="RKS118" s="61"/>
      <c r="RKT118" s="61"/>
      <c r="RKU118" s="61"/>
      <c r="RKV118" s="61"/>
      <c r="RKW118" s="61"/>
      <c r="RKX118" s="61"/>
      <c r="RKY118" s="61"/>
      <c r="RKZ118" s="61"/>
      <c r="RLA118" s="61"/>
      <c r="RLB118" s="61"/>
      <c r="RLC118" s="61"/>
      <c r="RLD118" s="61"/>
      <c r="RLE118" s="61"/>
      <c r="RLF118" s="61"/>
      <c r="RLG118" s="61"/>
      <c r="RLH118" s="61"/>
      <c r="RLI118" s="61"/>
      <c r="RLJ118" s="61"/>
      <c r="RLK118" s="61"/>
      <c r="RLL118" s="61"/>
      <c r="RLM118" s="61"/>
      <c r="RLN118" s="61"/>
      <c r="RLO118" s="61"/>
      <c r="RLP118" s="61"/>
      <c r="RLQ118" s="61"/>
      <c r="RLR118" s="61"/>
      <c r="RLS118" s="61"/>
      <c r="RLT118" s="61"/>
      <c r="RLU118" s="61"/>
      <c r="RLV118" s="61"/>
      <c r="RLW118" s="61"/>
      <c r="RLX118" s="61"/>
      <c r="RLY118" s="61"/>
      <c r="RLZ118" s="61"/>
      <c r="RMA118" s="61"/>
      <c r="RMB118" s="61"/>
      <c r="RMC118" s="61"/>
      <c r="RMD118" s="61"/>
      <c r="RME118" s="61"/>
      <c r="RMF118" s="61"/>
      <c r="RMG118" s="61"/>
      <c r="RMH118" s="61"/>
      <c r="RMI118" s="61"/>
      <c r="RMJ118" s="61"/>
      <c r="RMK118" s="61"/>
      <c r="RML118" s="61"/>
      <c r="RMM118" s="61"/>
      <c r="RMN118" s="61"/>
      <c r="RMO118" s="61"/>
      <c r="RMP118" s="61"/>
      <c r="RMQ118" s="61"/>
      <c r="RMR118" s="61"/>
      <c r="RMS118" s="61"/>
      <c r="RMT118" s="61"/>
      <c r="RMU118" s="61"/>
      <c r="RMV118" s="61"/>
      <c r="RMW118" s="61"/>
      <c r="RMX118" s="61"/>
      <c r="RMY118" s="61"/>
      <c r="RMZ118" s="61"/>
      <c r="RNA118" s="61"/>
      <c r="RNB118" s="61"/>
      <c r="RNC118" s="61"/>
      <c r="RND118" s="61"/>
      <c r="RNE118" s="61"/>
      <c r="RNF118" s="61"/>
      <c r="RNG118" s="61"/>
      <c r="RNH118" s="61"/>
      <c r="RNI118" s="61"/>
      <c r="RNJ118" s="61"/>
      <c r="RNK118" s="61"/>
      <c r="RNL118" s="61"/>
      <c r="RNM118" s="61"/>
      <c r="RNN118" s="61"/>
      <c r="RNO118" s="61"/>
      <c r="RNP118" s="61"/>
      <c r="RNQ118" s="61"/>
      <c r="RNR118" s="61"/>
      <c r="RNS118" s="61"/>
      <c r="RNT118" s="61"/>
      <c r="RNU118" s="61"/>
      <c r="RNV118" s="61"/>
      <c r="RNW118" s="61"/>
      <c r="RNX118" s="61"/>
      <c r="RNY118" s="61"/>
      <c r="RNZ118" s="61"/>
      <c r="ROA118" s="61"/>
      <c r="ROB118" s="61"/>
      <c r="ROC118" s="61"/>
      <c r="ROD118" s="61"/>
      <c r="ROE118" s="61"/>
      <c r="ROF118" s="61"/>
      <c r="ROG118" s="61"/>
      <c r="ROH118" s="61"/>
      <c r="ROI118" s="61"/>
      <c r="ROJ118" s="61"/>
      <c r="ROK118" s="61"/>
      <c r="ROL118" s="61"/>
      <c r="ROM118" s="61"/>
      <c r="RON118" s="61"/>
      <c r="ROO118" s="61"/>
      <c r="ROP118" s="61"/>
      <c r="ROQ118" s="61"/>
      <c r="ROR118" s="61"/>
      <c r="ROS118" s="61"/>
      <c r="ROT118" s="61"/>
      <c r="ROU118" s="61"/>
      <c r="ROV118" s="61"/>
      <c r="ROW118" s="61"/>
      <c r="ROX118" s="61"/>
      <c r="ROY118" s="61"/>
      <c r="ROZ118" s="61"/>
      <c r="RPA118" s="61"/>
      <c r="RPB118" s="61"/>
      <c r="RPC118" s="61"/>
      <c r="RPD118" s="61"/>
      <c r="RPE118" s="61"/>
      <c r="RPF118" s="61"/>
      <c r="RPG118" s="61"/>
      <c r="RPH118" s="61"/>
      <c r="RPI118" s="61"/>
      <c r="RPJ118" s="61"/>
      <c r="RPK118" s="61"/>
      <c r="RPL118" s="61"/>
      <c r="RPM118" s="61"/>
      <c r="RPN118" s="61"/>
      <c r="RPO118" s="61"/>
      <c r="RPP118" s="61"/>
      <c r="RPQ118" s="61"/>
      <c r="RPR118" s="61"/>
      <c r="RPS118" s="61"/>
      <c r="RPT118" s="61"/>
      <c r="RPU118" s="61"/>
      <c r="RPV118" s="61"/>
      <c r="RPW118" s="61"/>
      <c r="RPX118" s="61"/>
      <c r="RPY118" s="61"/>
      <c r="RPZ118" s="61"/>
      <c r="RQA118" s="61"/>
      <c r="RQB118" s="61"/>
      <c r="RQC118" s="61"/>
      <c r="RQD118" s="61"/>
      <c r="RQE118" s="61"/>
      <c r="RQF118" s="61"/>
      <c r="RQG118" s="61"/>
      <c r="RQH118" s="61"/>
      <c r="RQI118" s="61"/>
      <c r="RQJ118" s="61"/>
      <c r="RQK118" s="61"/>
      <c r="RQL118" s="61"/>
      <c r="RQM118" s="61"/>
      <c r="RQN118" s="61"/>
      <c r="RQO118" s="61"/>
      <c r="RQP118" s="61"/>
      <c r="RQQ118" s="61"/>
      <c r="RQR118" s="61"/>
      <c r="RQS118" s="61"/>
      <c r="RQT118" s="61"/>
      <c r="RQU118" s="61"/>
      <c r="RQV118" s="61"/>
      <c r="RQW118" s="61"/>
      <c r="RQX118" s="61"/>
      <c r="RQY118" s="61"/>
      <c r="RQZ118" s="61"/>
      <c r="RRA118" s="61"/>
      <c r="RRB118" s="61"/>
      <c r="RRC118" s="61"/>
      <c r="RRD118" s="61"/>
      <c r="RRE118" s="61"/>
      <c r="RRF118" s="61"/>
      <c r="RRG118" s="61"/>
      <c r="RRH118" s="61"/>
      <c r="RRI118" s="61"/>
      <c r="RRJ118" s="61"/>
      <c r="RRK118" s="61"/>
      <c r="RRL118" s="61"/>
      <c r="RRM118" s="61"/>
      <c r="RRN118" s="61"/>
      <c r="RRO118" s="61"/>
      <c r="RRP118" s="61"/>
      <c r="RRQ118" s="61"/>
      <c r="RRR118" s="61"/>
      <c r="RRS118" s="61"/>
      <c r="RRT118" s="61"/>
      <c r="RRU118" s="61"/>
      <c r="RRV118" s="61"/>
      <c r="RRW118" s="61"/>
      <c r="RRX118" s="61"/>
      <c r="RRY118" s="61"/>
      <c r="RRZ118" s="61"/>
      <c r="RSA118" s="61"/>
      <c r="RSB118" s="61"/>
      <c r="RSC118" s="61"/>
      <c r="RSD118" s="61"/>
      <c r="RSE118" s="61"/>
      <c r="RSF118" s="61"/>
      <c r="RSG118" s="61"/>
      <c r="RSH118" s="61"/>
      <c r="RSI118" s="61"/>
      <c r="RSJ118" s="61"/>
      <c r="RSK118" s="61"/>
      <c r="RSL118" s="61"/>
      <c r="RSM118" s="61"/>
      <c r="RSN118" s="61"/>
      <c r="RSO118" s="61"/>
      <c r="RSP118" s="61"/>
      <c r="RSQ118" s="61"/>
      <c r="RSR118" s="61"/>
      <c r="RSS118" s="61"/>
      <c r="RST118" s="61"/>
      <c r="RSU118" s="61"/>
      <c r="RSV118" s="61"/>
      <c r="RSW118" s="61"/>
      <c r="RSX118" s="61"/>
      <c r="RSY118" s="61"/>
      <c r="RSZ118" s="61"/>
      <c r="RTA118" s="61"/>
      <c r="RTB118" s="61"/>
      <c r="RTC118" s="61"/>
      <c r="RTD118" s="61"/>
      <c r="RTE118" s="61"/>
      <c r="RTF118" s="61"/>
      <c r="RTG118" s="61"/>
      <c r="RTH118" s="61"/>
      <c r="RTI118" s="61"/>
      <c r="RTJ118" s="61"/>
      <c r="RTK118" s="61"/>
      <c r="RTL118" s="61"/>
      <c r="RTM118" s="61"/>
      <c r="RTN118" s="61"/>
      <c r="RTO118" s="61"/>
      <c r="RTP118" s="61"/>
      <c r="RTQ118" s="61"/>
      <c r="RTR118" s="61"/>
      <c r="RTS118" s="61"/>
      <c r="RTT118" s="61"/>
      <c r="RTU118" s="61"/>
      <c r="RTV118" s="61"/>
      <c r="RTW118" s="61"/>
      <c r="RTX118" s="61"/>
      <c r="RTY118" s="61"/>
      <c r="RTZ118" s="61"/>
      <c r="RUA118" s="61"/>
      <c r="RUB118" s="61"/>
      <c r="RUC118" s="61"/>
      <c r="RUD118" s="61"/>
      <c r="RUE118" s="61"/>
      <c r="RUF118" s="61"/>
      <c r="RUG118" s="61"/>
      <c r="RUH118" s="61"/>
      <c r="RUI118" s="61"/>
      <c r="RUJ118" s="61"/>
      <c r="RUK118" s="61"/>
      <c r="RUL118" s="61"/>
      <c r="RUM118" s="61"/>
      <c r="RUN118" s="61"/>
      <c r="RUO118" s="61"/>
      <c r="RUP118" s="61"/>
      <c r="RUQ118" s="61"/>
      <c r="RUR118" s="61"/>
      <c r="RUS118" s="61"/>
      <c r="RUT118" s="61"/>
      <c r="RUU118" s="61"/>
      <c r="RUV118" s="61"/>
      <c r="RUW118" s="61"/>
      <c r="RUX118" s="61"/>
      <c r="RUY118" s="61"/>
      <c r="RUZ118" s="61"/>
      <c r="RVA118" s="61"/>
      <c r="RVB118" s="61"/>
      <c r="RVC118" s="61"/>
      <c r="RVD118" s="61"/>
      <c r="RVE118" s="61"/>
      <c r="RVF118" s="61"/>
      <c r="RVG118" s="61"/>
      <c r="RVH118" s="61"/>
      <c r="RVI118" s="61"/>
      <c r="RVJ118" s="61"/>
      <c r="RVK118" s="61"/>
      <c r="RVL118" s="61"/>
      <c r="RVM118" s="61"/>
      <c r="RVN118" s="61"/>
      <c r="RVO118" s="61"/>
      <c r="RVP118" s="61"/>
      <c r="RVQ118" s="61"/>
      <c r="RVR118" s="61"/>
      <c r="RVS118" s="61"/>
      <c r="RVT118" s="61"/>
      <c r="RVU118" s="61"/>
      <c r="RVV118" s="61"/>
      <c r="RVW118" s="61"/>
      <c r="RVX118" s="61"/>
      <c r="RVY118" s="61"/>
      <c r="RVZ118" s="61"/>
      <c r="RWA118" s="61"/>
      <c r="RWB118" s="61"/>
      <c r="RWC118" s="61"/>
      <c r="RWD118" s="61"/>
      <c r="RWE118" s="61"/>
      <c r="RWF118" s="61"/>
      <c r="RWG118" s="61"/>
      <c r="RWH118" s="61"/>
      <c r="RWI118" s="61"/>
      <c r="RWJ118" s="61"/>
      <c r="RWK118" s="61"/>
      <c r="RWL118" s="61"/>
      <c r="RWM118" s="61"/>
      <c r="RWN118" s="61"/>
      <c r="RWO118" s="61"/>
      <c r="RWP118" s="61"/>
      <c r="RWQ118" s="61"/>
      <c r="RWR118" s="61"/>
      <c r="RWS118" s="61"/>
      <c r="RWT118" s="61"/>
      <c r="RWU118" s="61"/>
      <c r="RWV118" s="61"/>
      <c r="RWW118" s="61"/>
      <c r="RWX118" s="61"/>
      <c r="RWY118" s="61"/>
      <c r="RWZ118" s="61"/>
      <c r="RXA118" s="61"/>
      <c r="RXB118" s="61"/>
      <c r="RXC118" s="61"/>
      <c r="RXD118" s="61"/>
      <c r="RXE118" s="61"/>
      <c r="RXF118" s="61"/>
      <c r="RXG118" s="61"/>
      <c r="RXH118" s="61"/>
      <c r="RXI118" s="61"/>
      <c r="RXJ118" s="61"/>
      <c r="RXK118" s="61"/>
      <c r="RXL118" s="61"/>
      <c r="RXM118" s="61"/>
      <c r="RXN118" s="61"/>
      <c r="RXO118" s="61"/>
      <c r="RXP118" s="61"/>
      <c r="RXQ118" s="61"/>
      <c r="RXR118" s="61"/>
      <c r="RXS118" s="61"/>
      <c r="RXT118" s="61"/>
      <c r="RXU118" s="61"/>
      <c r="RXV118" s="61"/>
      <c r="RXW118" s="61"/>
      <c r="RXX118" s="61"/>
      <c r="RXY118" s="61"/>
      <c r="RXZ118" s="61"/>
      <c r="RYA118" s="61"/>
      <c r="RYB118" s="61"/>
      <c r="RYC118" s="61"/>
      <c r="RYD118" s="61"/>
      <c r="RYE118" s="61"/>
      <c r="RYF118" s="61"/>
      <c r="RYG118" s="61"/>
      <c r="RYH118" s="61"/>
      <c r="RYI118" s="61"/>
      <c r="RYJ118" s="61"/>
      <c r="RYK118" s="61"/>
      <c r="RYL118" s="61"/>
      <c r="RYM118" s="61"/>
      <c r="RYN118" s="61"/>
      <c r="RYO118" s="61"/>
      <c r="RYP118" s="61"/>
      <c r="RYQ118" s="61"/>
      <c r="RYR118" s="61"/>
      <c r="RYS118" s="61"/>
      <c r="RYT118" s="61"/>
      <c r="RYU118" s="61"/>
      <c r="RYV118" s="61"/>
      <c r="RYW118" s="61"/>
      <c r="RYX118" s="61"/>
      <c r="RYY118" s="61"/>
      <c r="RYZ118" s="61"/>
      <c r="RZA118" s="61"/>
      <c r="RZB118" s="61"/>
      <c r="RZC118" s="61"/>
      <c r="RZD118" s="61"/>
      <c r="RZE118" s="61"/>
      <c r="RZF118" s="61"/>
      <c r="RZG118" s="61"/>
      <c r="RZH118" s="61"/>
      <c r="RZI118" s="61"/>
      <c r="RZJ118" s="61"/>
      <c r="RZK118" s="61"/>
      <c r="RZL118" s="61"/>
      <c r="RZM118" s="61"/>
      <c r="RZN118" s="61"/>
      <c r="RZO118" s="61"/>
      <c r="RZP118" s="61"/>
      <c r="RZQ118" s="61"/>
      <c r="RZR118" s="61"/>
      <c r="RZS118" s="61"/>
      <c r="RZT118" s="61"/>
      <c r="RZU118" s="61"/>
      <c r="RZV118" s="61"/>
      <c r="RZW118" s="61"/>
      <c r="RZX118" s="61"/>
      <c r="RZY118" s="61"/>
      <c r="RZZ118" s="61"/>
      <c r="SAA118" s="61"/>
      <c r="SAB118" s="61"/>
      <c r="SAC118" s="61"/>
      <c r="SAD118" s="61"/>
      <c r="SAE118" s="61"/>
      <c r="SAF118" s="61"/>
      <c r="SAG118" s="61"/>
      <c r="SAH118" s="61"/>
      <c r="SAI118" s="61"/>
      <c r="SAJ118" s="61"/>
      <c r="SAK118" s="61"/>
      <c r="SAL118" s="61"/>
      <c r="SAM118" s="61"/>
      <c r="SAN118" s="61"/>
      <c r="SAO118" s="61"/>
      <c r="SAP118" s="61"/>
      <c r="SAQ118" s="61"/>
      <c r="SAR118" s="61"/>
      <c r="SAS118" s="61"/>
      <c r="SAT118" s="61"/>
      <c r="SAU118" s="61"/>
      <c r="SAV118" s="61"/>
      <c r="SAW118" s="61"/>
      <c r="SAX118" s="61"/>
      <c r="SAY118" s="61"/>
      <c r="SAZ118" s="61"/>
      <c r="SBA118" s="61"/>
      <c r="SBB118" s="61"/>
      <c r="SBC118" s="61"/>
      <c r="SBD118" s="61"/>
      <c r="SBE118" s="61"/>
      <c r="SBF118" s="61"/>
      <c r="SBG118" s="61"/>
      <c r="SBH118" s="61"/>
      <c r="SBI118" s="61"/>
      <c r="SBJ118" s="61"/>
      <c r="SBK118" s="61"/>
      <c r="SBL118" s="61"/>
      <c r="SBM118" s="61"/>
      <c r="SBN118" s="61"/>
      <c r="SBO118" s="61"/>
      <c r="SBP118" s="61"/>
      <c r="SBQ118" s="61"/>
      <c r="SBR118" s="61"/>
      <c r="SBS118" s="61"/>
      <c r="SBT118" s="61"/>
      <c r="SBU118" s="61"/>
      <c r="SBV118" s="61"/>
      <c r="SBW118" s="61"/>
      <c r="SBX118" s="61"/>
      <c r="SBY118" s="61"/>
      <c r="SBZ118" s="61"/>
      <c r="SCA118" s="61"/>
      <c r="SCB118" s="61"/>
      <c r="SCC118" s="61"/>
      <c r="SCD118" s="61"/>
      <c r="SCE118" s="61"/>
      <c r="SCF118" s="61"/>
      <c r="SCG118" s="61"/>
      <c r="SCH118" s="61"/>
      <c r="SCI118" s="61"/>
      <c r="SCJ118" s="61"/>
      <c r="SCK118" s="61"/>
      <c r="SCL118" s="61"/>
      <c r="SCM118" s="61"/>
      <c r="SCN118" s="61"/>
      <c r="SCO118" s="61"/>
      <c r="SCP118" s="61"/>
      <c r="SCQ118" s="61"/>
      <c r="SCR118" s="61"/>
      <c r="SCS118" s="61"/>
      <c r="SCT118" s="61"/>
      <c r="SCU118" s="61"/>
      <c r="SCV118" s="61"/>
      <c r="SCW118" s="61"/>
      <c r="SCX118" s="61"/>
      <c r="SCY118" s="61"/>
      <c r="SCZ118" s="61"/>
      <c r="SDA118" s="61"/>
      <c r="SDB118" s="61"/>
      <c r="SDC118" s="61"/>
      <c r="SDD118" s="61"/>
      <c r="SDE118" s="61"/>
      <c r="SDF118" s="61"/>
      <c r="SDG118" s="61"/>
      <c r="SDH118" s="61"/>
      <c r="SDI118" s="61"/>
      <c r="SDJ118" s="61"/>
      <c r="SDK118" s="61"/>
      <c r="SDL118" s="61"/>
      <c r="SDM118" s="61"/>
      <c r="SDN118" s="61"/>
      <c r="SDO118" s="61"/>
      <c r="SDP118" s="61"/>
      <c r="SDQ118" s="61"/>
      <c r="SDR118" s="61"/>
      <c r="SDS118" s="61"/>
      <c r="SDT118" s="61"/>
      <c r="SDU118" s="61"/>
      <c r="SDV118" s="61"/>
      <c r="SDW118" s="61"/>
      <c r="SDX118" s="61"/>
      <c r="SDY118" s="61"/>
      <c r="SDZ118" s="61"/>
      <c r="SEA118" s="61"/>
      <c r="SEB118" s="61"/>
      <c r="SEC118" s="61"/>
      <c r="SED118" s="61"/>
      <c r="SEE118" s="61"/>
      <c r="SEF118" s="61"/>
      <c r="SEG118" s="61"/>
      <c r="SEH118" s="61"/>
      <c r="SEI118" s="61"/>
      <c r="SEJ118" s="61"/>
      <c r="SEK118" s="61"/>
      <c r="SEL118" s="61"/>
      <c r="SEM118" s="61"/>
      <c r="SEN118" s="61"/>
      <c r="SEO118" s="61"/>
      <c r="SEP118" s="61"/>
      <c r="SEQ118" s="61"/>
      <c r="SER118" s="61"/>
      <c r="SES118" s="61"/>
      <c r="SET118" s="61"/>
      <c r="SEU118" s="61"/>
      <c r="SEV118" s="61"/>
      <c r="SEW118" s="61"/>
      <c r="SEX118" s="61"/>
      <c r="SEY118" s="61"/>
      <c r="SEZ118" s="61"/>
      <c r="SFA118" s="61"/>
      <c r="SFB118" s="61"/>
      <c r="SFC118" s="61"/>
      <c r="SFD118" s="61"/>
      <c r="SFE118" s="61"/>
      <c r="SFF118" s="61"/>
      <c r="SFG118" s="61"/>
      <c r="SFH118" s="61"/>
      <c r="SFI118" s="61"/>
      <c r="SFJ118" s="61"/>
      <c r="SFK118" s="61"/>
      <c r="SFL118" s="61"/>
      <c r="SFM118" s="61"/>
      <c r="SFN118" s="61"/>
      <c r="SFO118" s="61"/>
      <c r="SFP118" s="61"/>
      <c r="SFQ118" s="61"/>
      <c r="SFR118" s="61"/>
      <c r="SFS118" s="61"/>
      <c r="SFT118" s="61"/>
      <c r="SFU118" s="61"/>
      <c r="SFV118" s="61"/>
      <c r="SFW118" s="61"/>
      <c r="SFX118" s="61"/>
      <c r="SFY118" s="61"/>
      <c r="SFZ118" s="61"/>
      <c r="SGA118" s="61"/>
      <c r="SGB118" s="61"/>
      <c r="SGC118" s="61"/>
      <c r="SGD118" s="61"/>
      <c r="SGE118" s="61"/>
      <c r="SGF118" s="61"/>
      <c r="SGG118" s="61"/>
      <c r="SGH118" s="61"/>
      <c r="SGI118" s="61"/>
      <c r="SGJ118" s="61"/>
      <c r="SGK118" s="61"/>
      <c r="SGL118" s="61"/>
      <c r="SGM118" s="61"/>
      <c r="SGN118" s="61"/>
      <c r="SGO118" s="61"/>
      <c r="SGP118" s="61"/>
      <c r="SGQ118" s="61"/>
      <c r="SGR118" s="61"/>
      <c r="SGS118" s="61"/>
      <c r="SGT118" s="61"/>
      <c r="SGU118" s="61"/>
      <c r="SGV118" s="61"/>
      <c r="SGW118" s="61"/>
      <c r="SGX118" s="61"/>
      <c r="SGY118" s="61"/>
      <c r="SGZ118" s="61"/>
      <c r="SHA118" s="61"/>
      <c r="SHB118" s="61"/>
      <c r="SHC118" s="61"/>
      <c r="SHD118" s="61"/>
      <c r="SHE118" s="61"/>
      <c r="SHF118" s="61"/>
      <c r="SHG118" s="61"/>
      <c r="SHH118" s="61"/>
      <c r="SHI118" s="61"/>
      <c r="SHJ118" s="61"/>
      <c r="SHK118" s="61"/>
      <c r="SHL118" s="61"/>
      <c r="SHM118" s="61"/>
      <c r="SHN118" s="61"/>
      <c r="SHO118" s="61"/>
      <c r="SHP118" s="61"/>
      <c r="SHQ118" s="61"/>
      <c r="SHR118" s="61"/>
      <c r="SHS118" s="61"/>
      <c r="SHT118" s="61"/>
      <c r="SHU118" s="61"/>
      <c r="SHV118" s="61"/>
      <c r="SHW118" s="61"/>
      <c r="SHX118" s="61"/>
      <c r="SHY118" s="61"/>
      <c r="SHZ118" s="61"/>
      <c r="SIA118" s="61"/>
      <c r="SIB118" s="61"/>
      <c r="SIC118" s="61"/>
      <c r="SID118" s="61"/>
      <c r="SIE118" s="61"/>
      <c r="SIF118" s="61"/>
      <c r="SIG118" s="61"/>
      <c r="SIH118" s="61"/>
      <c r="SII118" s="61"/>
      <c r="SIJ118" s="61"/>
      <c r="SIK118" s="61"/>
      <c r="SIL118" s="61"/>
      <c r="SIM118" s="61"/>
      <c r="SIN118" s="61"/>
      <c r="SIO118" s="61"/>
      <c r="SIP118" s="61"/>
      <c r="SIQ118" s="61"/>
      <c r="SIR118" s="61"/>
      <c r="SIS118" s="61"/>
      <c r="SIT118" s="61"/>
      <c r="SIU118" s="61"/>
      <c r="SIV118" s="61"/>
      <c r="SIW118" s="61"/>
      <c r="SIX118" s="61"/>
      <c r="SIY118" s="61"/>
      <c r="SIZ118" s="61"/>
      <c r="SJA118" s="61"/>
      <c r="SJB118" s="61"/>
      <c r="SJC118" s="61"/>
      <c r="SJD118" s="61"/>
      <c r="SJE118" s="61"/>
      <c r="SJF118" s="61"/>
      <c r="SJG118" s="61"/>
      <c r="SJH118" s="61"/>
      <c r="SJI118" s="61"/>
      <c r="SJJ118" s="61"/>
      <c r="SJK118" s="61"/>
      <c r="SJL118" s="61"/>
      <c r="SJM118" s="61"/>
      <c r="SJN118" s="61"/>
      <c r="SJO118" s="61"/>
      <c r="SJP118" s="61"/>
      <c r="SJQ118" s="61"/>
      <c r="SJR118" s="61"/>
      <c r="SJS118" s="61"/>
      <c r="SJT118" s="61"/>
      <c r="SJU118" s="61"/>
      <c r="SJV118" s="61"/>
      <c r="SJW118" s="61"/>
      <c r="SJX118" s="61"/>
      <c r="SJY118" s="61"/>
      <c r="SJZ118" s="61"/>
      <c r="SKA118" s="61"/>
      <c r="SKB118" s="61"/>
      <c r="SKC118" s="61"/>
      <c r="SKD118" s="61"/>
      <c r="SKE118" s="61"/>
      <c r="SKF118" s="61"/>
      <c r="SKG118" s="61"/>
      <c r="SKH118" s="61"/>
      <c r="SKI118" s="61"/>
      <c r="SKJ118" s="61"/>
      <c r="SKK118" s="61"/>
      <c r="SKL118" s="61"/>
      <c r="SKM118" s="61"/>
      <c r="SKN118" s="61"/>
      <c r="SKO118" s="61"/>
      <c r="SKP118" s="61"/>
      <c r="SKQ118" s="61"/>
      <c r="SKR118" s="61"/>
      <c r="SKS118" s="61"/>
      <c r="SKT118" s="61"/>
      <c r="SKU118" s="61"/>
      <c r="SKV118" s="61"/>
      <c r="SKW118" s="61"/>
      <c r="SKX118" s="61"/>
      <c r="SKY118" s="61"/>
      <c r="SKZ118" s="61"/>
      <c r="SLA118" s="61"/>
      <c r="SLB118" s="61"/>
      <c r="SLC118" s="61"/>
      <c r="SLD118" s="61"/>
      <c r="SLE118" s="61"/>
      <c r="SLF118" s="61"/>
      <c r="SLG118" s="61"/>
      <c r="SLH118" s="61"/>
      <c r="SLI118" s="61"/>
      <c r="SLJ118" s="61"/>
      <c r="SLK118" s="61"/>
      <c r="SLL118" s="61"/>
      <c r="SLM118" s="61"/>
      <c r="SLN118" s="61"/>
      <c r="SLO118" s="61"/>
      <c r="SLP118" s="61"/>
      <c r="SLQ118" s="61"/>
      <c r="SLR118" s="61"/>
      <c r="SLS118" s="61"/>
      <c r="SLT118" s="61"/>
      <c r="SLU118" s="61"/>
      <c r="SLV118" s="61"/>
      <c r="SLW118" s="61"/>
      <c r="SLX118" s="61"/>
      <c r="SLY118" s="61"/>
      <c r="SLZ118" s="61"/>
      <c r="SMA118" s="61"/>
      <c r="SMB118" s="61"/>
      <c r="SMC118" s="61"/>
      <c r="SMD118" s="61"/>
      <c r="SME118" s="61"/>
      <c r="SMF118" s="61"/>
      <c r="SMG118" s="61"/>
      <c r="SMH118" s="61"/>
      <c r="SMI118" s="61"/>
      <c r="SMJ118" s="61"/>
      <c r="SMK118" s="61"/>
      <c r="SML118" s="61"/>
      <c r="SMM118" s="61"/>
      <c r="SMN118" s="61"/>
      <c r="SMO118" s="61"/>
      <c r="SMP118" s="61"/>
      <c r="SMQ118" s="61"/>
      <c r="SMR118" s="61"/>
      <c r="SMS118" s="61"/>
      <c r="SMT118" s="61"/>
      <c r="SMU118" s="61"/>
      <c r="SMV118" s="61"/>
      <c r="SMW118" s="61"/>
      <c r="SMX118" s="61"/>
      <c r="SMY118" s="61"/>
      <c r="SMZ118" s="61"/>
      <c r="SNA118" s="61"/>
      <c r="SNB118" s="61"/>
      <c r="SNC118" s="61"/>
      <c r="SND118" s="61"/>
      <c r="SNE118" s="61"/>
      <c r="SNF118" s="61"/>
      <c r="SNG118" s="61"/>
      <c r="SNH118" s="61"/>
      <c r="SNI118" s="61"/>
      <c r="SNJ118" s="61"/>
      <c r="SNK118" s="61"/>
      <c r="SNL118" s="61"/>
      <c r="SNM118" s="61"/>
      <c r="SNN118" s="61"/>
      <c r="SNO118" s="61"/>
      <c r="SNP118" s="61"/>
      <c r="SNQ118" s="61"/>
      <c r="SNR118" s="61"/>
      <c r="SNS118" s="61"/>
      <c r="SNT118" s="61"/>
      <c r="SNU118" s="61"/>
      <c r="SNV118" s="61"/>
      <c r="SNW118" s="61"/>
      <c r="SNX118" s="61"/>
      <c r="SNY118" s="61"/>
      <c r="SNZ118" s="61"/>
      <c r="SOA118" s="61"/>
      <c r="SOB118" s="61"/>
      <c r="SOC118" s="61"/>
      <c r="SOD118" s="61"/>
      <c r="SOE118" s="61"/>
      <c r="SOF118" s="61"/>
      <c r="SOG118" s="61"/>
      <c r="SOH118" s="61"/>
      <c r="SOI118" s="61"/>
      <c r="SOJ118" s="61"/>
      <c r="SOK118" s="61"/>
      <c r="SOL118" s="61"/>
      <c r="SOM118" s="61"/>
      <c r="SON118" s="61"/>
      <c r="SOO118" s="61"/>
      <c r="SOP118" s="61"/>
      <c r="SOQ118" s="61"/>
      <c r="SOR118" s="61"/>
      <c r="SOS118" s="61"/>
      <c r="SOT118" s="61"/>
      <c r="SOU118" s="61"/>
      <c r="SOV118" s="61"/>
      <c r="SOW118" s="61"/>
      <c r="SOX118" s="61"/>
      <c r="SOY118" s="61"/>
      <c r="SOZ118" s="61"/>
      <c r="SPA118" s="61"/>
      <c r="SPB118" s="61"/>
      <c r="SPC118" s="61"/>
      <c r="SPD118" s="61"/>
      <c r="SPE118" s="61"/>
      <c r="SPF118" s="61"/>
      <c r="SPG118" s="61"/>
      <c r="SPH118" s="61"/>
      <c r="SPI118" s="61"/>
      <c r="SPJ118" s="61"/>
      <c r="SPK118" s="61"/>
      <c r="SPL118" s="61"/>
      <c r="SPM118" s="61"/>
      <c r="SPN118" s="61"/>
      <c r="SPO118" s="61"/>
      <c r="SPP118" s="61"/>
      <c r="SPQ118" s="61"/>
      <c r="SPR118" s="61"/>
      <c r="SPS118" s="61"/>
      <c r="SPT118" s="61"/>
      <c r="SPU118" s="61"/>
      <c r="SPV118" s="61"/>
      <c r="SPW118" s="61"/>
      <c r="SPX118" s="61"/>
      <c r="SPY118" s="61"/>
      <c r="SPZ118" s="61"/>
      <c r="SQA118" s="61"/>
      <c r="SQB118" s="61"/>
      <c r="SQC118" s="61"/>
      <c r="SQD118" s="61"/>
      <c r="SQE118" s="61"/>
      <c r="SQF118" s="61"/>
      <c r="SQG118" s="61"/>
      <c r="SQH118" s="61"/>
      <c r="SQI118" s="61"/>
      <c r="SQJ118" s="61"/>
      <c r="SQK118" s="61"/>
      <c r="SQL118" s="61"/>
      <c r="SQM118" s="61"/>
      <c r="SQN118" s="61"/>
      <c r="SQO118" s="61"/>
      <c r="SQP118" s="61"/>
      <c r="SQQ118" s="61"/>
      <c r="SQR118" s="61"/>
      <c r="SQS118" s="61"/>
      <c r="SQT118" s="61"/>
      <c r="SQU118" s="61"/>
      <c r="SQV118" s="61"/>
      <c r="SQW118" s="61"/>
      <c r="SQX118" s="61"/>
      <c r="SQY118" s="61"/>
      <c r="SQZ118" s="61"/>
      <c r="SRA118" s="61"/>
      <c r="SRB118" s="61"/>
      <c r="SRC118" s="61"/>
      <c r="SRD118" s="61"/>
      <c r="SRE118" s="61"/>
      <c r="SRF118" s="61"/>
      <c r="SRG118" s="61"/>
      <c r="SRH118" s="61"/>
      <c r="SRI118" s="61"/>
      <c r="SRJ118" s="61"/>
      <c r="SRK118" s="61"/>
      <c r="SRL118" s="61"/>
      <c r="SRM118" s="61"/>
      <c r="SRN118" s="61"/>
      <c r="SRO118" s="61"/>
      <c r="SRP118" s="61"/>
      <c r="SRQ118" s="61"/>
      <c r="SRR118" s="61"/>
      <c r="SRS118" s="61"/>
      <c r="SRT118" s="61"/>
      <c r="SRU118" s="61"/>
      <c r="SRV118" s="61"/>
      <c r="SRW118" s="61"/>
      <c r="SRX118" s="61"/>
      <c r="SRY118" s="61"/>
      <c r="SRZ118" s="61"/>
      <c r="SSA118" s="61"/>
      <c r="SSB118" s="61"/>
      <c r="SSC118" s="61"/>
      <c r="SSD118" s="61"/>
      <c r="SSE118" s="61"/>
      <c r="SSF118" s="61"/>
      <c r="SSG118" s="61"/>
      <c r="SSH118" s="61"/>
      <c r="SSI118" s="61"/>
      <c r="SSJ118" s="61"/>
      <c r="SSK118" s="61"/>
      <c r="SSL118" s="61"/>
      <c r="SSM118" s="61"/>
      <c r="SSN118" s="61"/>
      <c r="SSO118" s="61"/>
      <c r="SSP118" s="61"/>
      <c r="SSQ118" s="61"/>
      <c r="SSR118" s="61"/>
      <c r="SSS118" s="61"/>
      <c r="SST118" s="61"/>
      <c r="SSU118" s="61"/>
      <c r="SSV118" s="61"/>
      <c r="SSW118" s="61"/>
      <c r="SSX118" s="61"/>
      <c r="SSY118" s="61"/>
      <c r="SSZ118" s="61"/>
      <c r="STA118" s="61"/>
      <c r="STB118" s="61"/>
      <c r="STC118" s="61"/>
      <c r="STD118" s="61"/>
      <c r="STE118" s="61"/>
      <c r="STF118" s="61"/>
      <c r="STG118" s="61"/>
      <c r="STH118" s="61"/>
      <c r="STI118" s="61"/>
      <c r="STJ118" s="61"/>
      <c r="STK118" s="61"/>
      <c r="STL118" s="61"/>
      <c r="STM118" s="61"/>
      <c r="STN118" s="61"/>
      <c r="STO118" s="61"/>
      <c r="STP118" s="61"/>
      <c r="STQ118" s="61"/>
      <c r="STR118" s="61"/>
      <c r="STS118" s="61"/>
      <c r="STT118" s="61"/>
      <c r="STU118" s="61"/>
      <c r="STV118" s="61"/>
      <c r="STW118" s="61"/>
      <c r="STX118" s="61"/>
      <c r="STY118" s="61"/>
      <c r="STZ118" s="61"/>
      <c r="SUA118" s="61"/>
      <c r="SUB118" s="61"/>
      <c r="SUC118" s="61"/>
      <c r="SUD118" s="61"/>
      <c r="SUE118" s="61"/>
      <c r="SUF118" s="61"/>
      <c r="SUG118" s="61"/>
      <c r="SUH118" s="61"/>
      <c r="SUI118" s="61"/>
      <c r="SUJ118" s="61"/>
      <c r="SUK118" s="61"/>
      <c r="SUL118" s="61"/>
      <c r="SUM118" s="61"/>
      <c r="SUN118" s="61"/>
      <c r="SUO118" s="61"/>
      <c r="SUP118" s="61"/>
      <c r="SUQ118" s="61"/>
      <c r="SUR118" s="61"/>
      <c r="SUS118" s="61"/>
      <c r="SUT118" s="61"/>
      <c r="SUU118" s="61"/>
      <c r="SUV118" s="61"/>
      <c r="SUW118" s="61"/>
      <c r="SUX118" s="61"/>
      <c r="SUY118" s="61"/>
      <c r="SUZ118" s="61"/>
      <c r="SVA118" s="61"/>
      <c r="SVB118" s="61"/>
      <c r="SVC118" s="61"/>
      <c r="SVD118" s="61"/>
      <c r="SVE118" s="61"/>
      <c r="SVF118" s="61"/>
      <c r="SVG118" s="61"/>
      <c r="SVH118" s="61"/>
      <c r="SVI118" s="61"/>
      <c r="SVJ118" s="61"/>
      <c r="SVK118" s="61"/>
      <c r="SVL118" s="61"/>
      <c r="SVM118" s="61"/>
      <c r="SVN118" s="61"/>
      <c r="SVO118" s="61"/>
      <c r="SVP118" s="61"/>
      <c r="SVQ118" s="61"/>
      <c r="SVR118" s="61"/>
      <c r="SVS118" s="61"/>
      <c r="SVT118" s="61"/>
      <c r="SVU118" s="61"/>
      <c r="SVV118" s="61"/>
      <c r="SVW118" s="61"/>
      <c r="SVX118" s="61"/>
      <c r="SVY118" s="61"/>
      <c r="SVZ118" s="61"/>
      <c r="SWA118" s="61"/>
      <c r="SWB118" s="61"/>
      <c r="SWC118" s="61"/>
      <c r="SWD118" s="61"/>
      <c r="SWE118" s="61"/>
      <c r="SWF118" s="61"/>
      <c r="SWG118" s="61"/>
      <c r="SWH118" s="61"/>
      <c r="SWI118" s="61"/>
      <c r="SWJ118" s="61"/>
      <c r="SWK118" s="61"/>
      <c r="SWL118" s="61"/>
      <c r="SWM118" s="61"/>
      <c r="SWN118" s="61"/>
      <c r="SWO118" s="61"/>
      <c r="SWP118" s="61"/>
      <c r="SWQ118" s="61"/>
      <c r="SWR118" s="61"/>
      <c r="SWS118" s="61"/>
      <c r="SWT118" s="61"/>
      <c r="SWU118" s="61"/>
      <c r="SWV118" s="61"/>
      <c r="SWW118" s="61"/>
      <c r="SWX118" s="61"/>
      <c r="SWY118" s="61"/>
      <c r="SWZ118" s="61"/>
      <c r="SXA118" s="61"/>
      <c r="SXB118" s="61"/>
      <c r="SXC118" s="61"/>
      <c r="SXD118" s="61"/>
      <c r="SXE118" s="61"/>
      <c r="SXF118" s="61"/>
      <c r="SXG118" s="61"/>
      <c r="SXH118" s="61"/>
      <c r="SXI118" s="61"/>
      <c r="SXJ118" s="61"/>
      <c r="SXK118" s="61"/>
      <c r="SXL118" s="61"/>
      <c r="SXM118" s="61"/>
      <c r="SXN118" s="61"/>
      <c r="SXO118" s="61"/>
      <c r="SXP118" s="61"/>
      <c r="SXQ118" s="61"/>
      <c r="SXR118" s="61"/>
      <c r="SXS118" s="61"/>
      <c r="SXT118" s="61"/>
      <c r="SXU118" s="61"/>
      <c r="SXV118" s="61"/>
      <c r="SXW118" s="61"/>
      <c r="SXX118" s="61"/>
      <c r="SXY118" s="61"/>
      <c r="SXZ118" s="61"/>
      <c r="SYA118" s="61"/>
      <c r="SYB118" s="61"/>
      <c r="SYC118" s="61"/>
      <c r="SYD118" s="61"/>
      <c r="SYE118" s="61"/>
      <c r="SYF118" s="61"/>
      <c r="SYG118" s="61"/>
      <c r="SYH118" s="61"/>
      <c r="SYI118" s="61"/>
      <c r="SYJ118" s="61"/>
      <c r="SYK118" s="61"/>
      <c r="SYL118" s="61"/>
      <c r="SYM118" s="61"/>
      <c r="SYN118" s="61"/>
      <c r="SYO118" s="61"/>
      <c r="SYP118" s="61"/>
      <c r="SYQ118" s="61"/>
      <c r="SYR118" s="61"/>
      <c r="SYS118" s="61"/>
      <c r="SYT118" s="61"/>
      <c r="SYU118" s="61"/>
      <c r="SYV118" s="61"/>
      <c r="SYW118" s="61"/>
      <c r="SYX118" s="61"/>
      <c r="SYY118" s="61"/>
      <c r="SYZ118" s="61"/>
      <c r="SZA118" s="61"/>
      <c r="SZB118" s="61"/>
      <c r="SZC118" s="61"/>
      <c r="SZD118" s="61"/>
      <c r="SZE118" s="61"/>
      <c r="SZF118" s="61"/>
      <c r="SZG118" s="61"/>
      <c r="SZH118" s="61"/>
      <c r="SZI118" s="61"/>
      <c r="SZJ118" s="61"/>
      <c r="SZK118" s="61"/>
      <c r="SZL118" s="61"/>
      <c r="SZM118" s="61"/>
      <c r="SZN118" s="61"/>
      <c r="SZO118" s="61"/>
      <c r="SZP118" s="61"/>
      <c r="SZQ118" s="61"/>
      <c r="SZR118" s="61"/>
      <c r="SZS118" s="61"/>
      <c r="SZT118" s="61"/>
      <c r="SZU118" s="61"/>
      <c r="SZV118" s="61"/>
      <c r="SZW118" s="61"/>
      <c r="SZX118" s="61"/>
      <c r="SZY118" s="61"/>
      <c r="SZZ118" s="61"/>
      <c r="TAA118" s="61"/>
      <c r="TAB118" s="61"/>
      <c r="TAC118" s="61"/>
      <c r="TAD118" s="61"/>
      <c r="TAE118" s="61"/>
      <c r="TAF118" s="61"/>
      <c r="TAG118" s="61"/>
      <c r="TAH118" s="61"/>
      <c r="TAI118" s="61"/>
      <c r="TAJ118" s="61"/>
      <c r="TAK118" s="61"/>
      <c r="TAL118" s="61"/>
      <c r="TAM118" s="61"/>
      <c r="TAN118" s="61"/>
      <c r="TAO118" s="61"/>
      <c r="TAP118" s="61"/>
      <c r="TAQ118" s="61"/>
      <c r="TAR118" s="61"/>
      <c r="TAS118" s="61"/>
      <c r="TAT118" s="61"/>
      <c r="TAU118" s="61"/>
      <c r="TAV118" s="61"/>
      <c r="TAW118" s="61"/>
      <c r="TAX118" s="61"/>
      <c r="TAY118" s="61"/>
      <c r="TAZ118" s="61"/>
      <c r="TBA118" s="61"/>
      <c r="TBB118" s="61"/>
      <c r="TBC118" s="61"/>
      <c r="TBD118" s="61"/>
      <c r="TBE118" s="61"/>
      <c r="TBF118" s="61"/>
      <c r="TBG118" s="61"/>
      <c r="TBH118" s="61"/>
      <c r="TBI118" s="61"/>
      <c r="TBJ118" s="61"/>
      <c r="TBK118" s="61"/>
      <c r="TBL118" s="61"/>
      <c r="TBM118" s="61"/>
      <c r="TBN118" s="61"/>
      <c r="TBO118" s="61"/>
      <c r="TBP118" s="61"/>
      <c r="TBQ118" s="61"/>
      <c r="TBR118" s="61"/>
      <c r="TBS118" s="61"/>
      <c r="TBT118" s="61"/>
      <c r="TBU118" s="61"/>
      <c r="TBV118" s="61"/>
      <c r="TBW118" s="61"/>
      <c r="TBX118" s="61"/>
      <c r="TBY118" s="61"/>
      <c r="TBZ118" s="61"/>
      <c r="TCA118" s="61"/>
      <c r="TCB118" s="61"/>
      <c r="TCC118" s="61"/>
      <c r="TCD118" s="61"/>
      <c r="TCE118" s="61"/>
      <c r="TCF118" s="61"/>
      <c r="TCG118" s="61"/>
      <c r="TCH118" s="61"/>
      <c r="TCI118" s="61"/>
      <c r="TCJ118" s="61"/>
      <c r="TCK118" s="61"/>
      <c r="TCL118" s="61"/>
      <c r="TCM118" s="61"/>
      <c r="TCN118" s="61"/>
      <c r="TCO118" s="61"/>
      <c r="TCP118" s="61"/>
      <c r="TCQ118" s="61"/>
      <c r="TCR118" s="61"/>
      <c r="TCS118" s="61"/>
      <c r="TCT118" s="61"/>
      <c r="TCU118" s="61"/>
      <c r="TCV118" s="61"/>
      <c r="TCW118" s="61"/>
      <c r="TCX118" s="61"/>
      <c r="TCY118" s="61"/>
      <c r="TCZ118" s="61"/>
      <c r="TDA118" s="61"/>
      <c r="TDB118" s="61"/>
      <c r="TDC118" s="61"/>
      <c r="TDD118" s="61"/>
      <c r="TDE118" s="61"/>
      <c r="TDF118" s="61"/>
      <c r="TDG118" s="61"/>
      <c r="TDH118" s="61"/>
      <c r="TDI118" s="61"/>
      <c r="TDJ118" s="61"/>
      <c r="TDK118" s="61"/>
      <c r="TDL118" s="61"/>
      <c r="TDM118" s="61"/>
      <c r="TDN118" s="61"/>
      <c r="TDO118" s="61"/>
      <c r="TDP118" s="61"/>
      <c r="TDQ118" s="61"/>
      <c r="TDR118" s="61"/>
      <c r="TDS118" s="61"/>
      <c r="TDT118" s="61"/>
      <c r="TDU118" s="61"/>
      <c r="TDV118" s="61"/>
      <c r="TDW118" s="61"/>
      <c r="TDX118" s="61"/>
      <c r="TDY118" s="61"/>
      <c r="TDZ118" s="61"/>
      <c r="TEA118" s="61"/>
      <c r="TEB118" s="61"/>
      <c r="TEC118" s="61"/>
      <c r="TED118" s="61"/>
      <c r="TEE118" s="61"/>
      <c r="TEF118" s="61"/>
      <c r="TEG118" s="61"/>
      <c r="TEH118" s="61"/>
      <c r="TEI118" s="61"/>
      <c r="TEJ118" s="61"/>
      <c r="TEK118" s="61"/>
      <c r="TEL118" s="61"/>
      <c r="TEM118" s="61"/>
      <c r="TEN118" s="61"/>
      <c r="TEO118" s="61"/>
      <c r="TEP118" s="61"/>
      <c r="TEQ118" s="61"/>
      <c r="TER118" s="61"/>
      <c r="TES118" s="61"/>
      <c r="TET118" s="61"/>
      <c r="TEU118" s="61"/>
      <c r="TEV118" s="61"/>
      <c r="TEW118" s="61"/>
      <c r="TEX118" s="61"/>
      <c r="TEY118" s="61"/>
      <c r="TEZ118" s="61"/>
      <c r="TFA118" s="61"/>
      <c r="TFB118" s="61"/>
      <c r="TFC118" s="61"/>
      <c r="TFD118" s="61"/>
      <c r="TFE118" s="61"/>
      <c r="TFF118" s="61"/>
      <c r="TFG118" s="61"/>
      <c r="TFH118" s="61"/>
      <c r="TFI118" s="61"/>
      <c r="TFJ118" s="61"/>
      <c r="TFK118" s="61"/>
      <c r="TFL118" s="61"/>
      <c r="TFM118" s="61"/>
      <c r="TFN118" s="61"/>
      <c r="TFO118" s="61"/>
      <c r="TFP118" s="61"/>
      <c r="TFQ118" s="61"/>
      <c r="TFR118" s="61"/>
      <c r="TFS118" s="61"/>
      <c r="TFT118" s="61"/>
      <c r="TFU118" s="61"/>
      <c r="TFV118" s="61"/>
      <c r="TFW118" s="61"/>
      <c r="TFX118" s="61"/>
      <c r="TFY118" s="61"/>
      <c r="TFZ118" s="61"/>
      <c r="TGA118" s="61"/>
      <c r="TGB118" s="61"/>
      <c r="TGC118" s="61"/>
      <c r="TGD118" s="61"/>
      <c r="TGE118" s="61"/>
      <c r="TGF118" s="61"/>
      <c r="TGG118" s="61"/>
      <c r="TGH118" s="61"/>
      <c r="TGI118" s="61"/>
      <c r="TGJ118" s="61"/>
      <c r="TGK118" s="61"/>
      <c r="TGL118" s="61"/>
      <c r="TGM118" s="61"/>
      <c r="TGN118" s="61"/>
      <c r="TGO118" s="61"/>
      <c r="TGP118" s="61"/>
      <c r="TGQ118" s="61"/>
      <c r="TGR118" s="61"/>
      <c r="TGS118" s="61"/>
      <c r="TGT118" s="61"/>
      <c r="TGU118" s="61"/>
      <c r="TGV118" s="61"/>
      <c r="TGW118" s="61"/>
      <c r="TGX118" s="61"/>
      <c r="TGY118" s="61"/>
      <c r="TGZ118" s="61"/>
      <c r="THA118" s="61"/>
      <c r="THB118" s="61"/>
      <c r="THC118" s="61"/>
      <c r="THD118" s="61"/>
      <c r="THE118" s="61"/>
      <c r="THF118" s="61"/>
      <c r="THG118" s="61"/>
      <c r="THH118" s="61"/>
      <c r="THI118" s="61"/>
      <c r="THJ118" s="61"/>
      <c r="THK118" s="61"/>
      <c r="THL118" s="61"/>
      <c r="THM118" s="61"/>
      <c r="THN118" s="61"/>
      <c r="THO118" s="61"/>
      <c r="THP118" s="61"/>
      <c r="THQ118" s="61"/>
      <c r="THR118" s="61"/>
      <c r="THS118" s="61"/>
      <c r="THT118" s="61"/>
      <c r="THU118" s="61"/>
      <c r="THV118" s="61"/>
      <c r="THW118" s="61"/>
      <c r="THX118" s="61"/>
      <c r="THY118" s="61"/>
      <c r="THZ118" s="61"/>
      <c r="TIA118" s="61"/>
      <c r="TIB118" s="61"/>
      <c r="TIC118" s="61"/>
      <c r="TID118" s="61"/>
      <c r="TIE118" s="61"/>
      <c r="TIF118" s="61"/>
      <c r="TIG118" s="61"/>
      <c r="TIH118" s="61"/>
      <c r="TII118" s="61"/>
      <c r="TIJ118" s="61"/>
      <c r="TIK118" s="61"/>
      <c r="TIL118" s="61"/>
      <c r="TIM118" s="61"/>
      <c r="TIN118" s="61"/>
      <c r="TIO118" s="61"/>
      <c r="TIP118" s="61"/>
      <c r="TIQ118" s="61"/>
      <c r="TIR118" s="61"/>
      <c r="TIS118" s="61"/>
      <c r="TIT118" s="61"/>
      <c r="TIU118" s="61"/>
      <c r="TIV118" s="61"/>
      <c r="TIW118" s="61"/>
      <c r="TIX118" s="61"/>
      <c r="TIY118" s="61"/>
      <c r="TIZ118" s="61"/>
      <c r="TJA118" s="61"/>
      <c r="TJB118" s="61"/>
      <c r="TJC118" s="61"/>
      <c r="TJD118" s="61"/>
      <c r="TJE118" s="61"/>
      <c r="TJF118" s="61"/>
      <c r="TJG118" s="61"/>
      <c r="TJH118" s="61"/>
      <c r="TJI118" s="61"/>
      <c r="TJJ118" s="61"/>
      <c r="TJK118" s="61"/>
      <c r="TJL118" s="61"/>
      <c r="TJM118" s="61"/>
      <c r="TJN118" s="61"/>
      <c r="TJO118" s="61"/>
      <c r="TJP118" s="61"/>
      <c r="TJQ118" s="61"/>
      <c r="TJR118" s="61"/>
      <c r="TJS118" s="61"/>
      <c r="TJT118" s="61"/>
      <c r="TJU118" s="61"/>
      <c r="TJV118" s="61"/>
      <c r="TJW118" s="61"/>
      <c r="TJX118" s="61"/>
      <c r="TJY118" s="61"/>
      <c r="TJZ118" s="61"/>
      <c r="TKA118" s="61"/>
      <c r="TKB118" s="61"/>
      <c r="TKC118" s="61"/>
      <c r="TKD118" s="61"/>
      <c r="TKE118" s="61"/>
      <c r="TKF118" s="61"/>
      <c r="TKG118" s="61"/>
      <c r="TKH118" s="61"/>
      <c r="TKI118" s="61"/>
      <c r="TKJ118" s="61"/>
      <c r="TKK118" s="61"/>
      <c r="TKL118" s="61"/>
      <c r="TKM118" s="61"/>
      <c r="TKN118" s="61"/>
      <c r="TKO118" s="61"/>
      <c r="TKP118" s="61"/>
      <c r="TKQ118" s="61"/>
      <c r="TKR118" s="61"/>
      <c r="TKS118" s="61"/>
      <c r="TKT118" s="61"/>
      <c r="TKU118" s="61"/>
      <c r="TKV118" s="61"/>
      <c r="TKW118" s="61"/>
      <c r="TKX118" s="61"/>
      <c r="TKY118" s="61"/>
      <c r="TKZ118" s="61"/>
      <c r="TLA118" s="61"/>
      <c r="TLB118" s="61"/>
      <c r="TLC118" s="61"/>
      <c r="TLD118" s="61"/>
      <c r="TLE118" s="61"/>
      <c r="TLF118" s="61"/>
      <c r="TLG118" s="61"/>
      <c r="TLH118" s="61"/>
      <c r="TLI118" s="61"/>
      <c r="TLJ118" s="61"/>
      <c r="TLK118" s="61"/>
      <c r="TLL118" s="61"/>
      <c r="TLM118" s="61"/>
      <c r="TLN118" s="61"/>
      <c r="TLO118" s="61"/>
      <c r="TLP118" s="61"/>
      <c r="TLQ118" s="61"/>
      <c r="TLR118" s="61"/>
      <c r="TLS118" s="61"/>
      <c r="TLT118" s="61"/>
      <c r="TLU118" s="61"/>
      <c r="TLV118" s="61"/>
      <c r="TLW118" s="61"/>
      <c r="TLX118" s="61"/>
      <c r="TLY118" s="61"/>
      <c r="TLZ118" s="61"/>
      <c r="TMA118" s="61"/>
      <c r="TMB118" s="61"/>
      <c r="TMC118" s="61"/>
      <c r="TMD118" s="61"/>
      <c r="TME118" s="61"/>
      <c r="TMF118" s="61"/>
      <c r="TMG118" s="61"/>
      <c r="TMH118" s="61"/>
      <c r="TMI118" s="61"/>
      <c r="TMJ118" s="61"/>
      <c r="TMK118" s="61"/>
      <c r="TML118" s="61"/>
      <c r="TMM118" s="61"/>
      <c r="TMN118" s="61"/>
      <c r="TMO118" s="61"/>
      <c r="TMP118" s="61"/>
      <c r="TMQ118" s="61"/>
      <c r="TMR118" s="61"/>
      <c r="TMS118" s="61"/>
      <c r="TMT118" s="61"/>
      <c r="TMU118" s="61"/>
      <c r="TMV118" s="61"/>
      <c r="TMW118" s="61"/>
      <c r="TMX118" s="61"/>
      <c r="TMY118" s="61"/>
      <c r="TMZ118" s="61"/>
      <c r="TNA118" s="61"/>
      <c r="TNB118" s="61"/>
      <c r="TNC118" s="61"/>
      <c r="TND118" s="61"/>
      <c r="TNE118" s="61"/>
      <c r="TNF118" s="61"/>
      <c r="TNG118" s="61"/>
      <c r="TNH118" s="61"/>
      <c r="TNI118" s="61"/>
      <c r="TNJ118" s="61"/>
      <c r="TNK118" s="61"/>
      <c r="TNL118" s="61"/>
      <c r="TNM118" s="61"/>
      <c r="TNN118" s="61"/>
      <c r="TNO118" s="61"/>
      <c r="TNP118" s="61"/>
      <c r="TNQ118" s="61"/>
      <c r="TNR118" s="61"/>
      <c r="TNS118" s="61"/>
      <c r="TNT118" s="61"/>
      <c r="TNU118" s="61"/>
      <c r="TNV118" s="61"/>
      <c r="TNW118" s="61"/>
      <c r="TNX118" s="61"/>
      <c r="TNY118" s="61"/>
      <c r="TNZ118" s="61"/>
      <c r="TOA118" s="61"/>
      <c r="TOB118" s="61"/>
      <c r="TOC118" s="61"/>
      <c r="TOD118" s="61"/>
      <c r="TOE118" s="61"/>
      <c r="TOF118" s="61"/>
      <c r="TOG118" s="61"/>
      <c r="TOH118" s="61"/>
      <c r="TOI118" s="61"/>
      <c r="TOJ118" s="61"/>
      <c r="TOK118" s="61"/>
      <c r="TOL118" s="61"/>
      <c r="TOM118" s="61"/>
      <c r="TON118" s="61"/>
      <c r="TOO118" s="61"/>
      <c r="TOP118" s="61"/>
      <c r="TOQ118" s="61"/>
      <c r="TOR118" s="61"/>
      <c r="TOS118" s="61"/>
      <c r="TOT118" s="61"/>
      <c r="TOU118" s="61"/>
      <c r="TOV118" s="61"/>
      <c r="TOW118" s="61"/>
      <c r="TOX118" s="61"/>
      <c r="TOY118" s="61"/>
      <c r="TOZ118" s="61"/>
      <c r="TPA118" s="61"/>
      <c r="TPB118" s="61"/>
      <c r="TPC118" s="61"/>
      <c r="TPD118" s="61"/>
      <c r="TPE118" s="61"/>
      <c r="TPF118" s="61"/>
      <c r="TPG118" s="61"/>
      <c r="TPH118" s="61"/>
      <c r="TPI118" s="61"/>
      <c r="TPJ118" s="61"/>
      <c r="TPK118" s="61"/>
      <c r="TPL118" s="61"/>
      <c r="TPM118" s="61"/>
      <c r="TPN118" s="61"/>
      <c r="TPO118" s="61"/>
      <c r="TPP118" s="61"/>
      <c r="TPQ118" s="61"/>
      <c r="TPR118" s="61"/>
      <c r="TPS118" s="61"/>
      <c r="TPT118" s="61"/>
      <c r="TPU118" s="61"/>
      <c r="TPV118" s="61"/>
      <c r="TPW118" s="61"/>
      <c r="TPX118" s="61"/>
      <c r="TPY118" s="61"/>
      <c r="TPZ118" s="61"/>
      <c r="TQA118" s="61"/>
      <c r="TQB118" s="61"/>
      <c r="TQC118" s="61"/>
      <c r="TQD118" s="61"/>
      <c r="TQE118" s="61"/>
      <c r="TQF118" s="61"/>
      <c r="TQG118" s="61"/>
      <c r="TQH118" s="61"/>
      <c r="TQI118" s="61"/>
      <c r="TQJ118" s="61"/>
      <c r="TQK118" s="61"/>
      <c r="TQL118" s="61"/>
      <c r="TQM118" s="61"/>
      <c r="TQN118" s="61"/>
      <c r="TQO118" s="61"/>
      <c r="TQP118" s="61"/>
      <c r="TQQ118" s="61"/>
      <c r="TQR118" s="61"/>
      <c r="TQS118" s="61"/>
      <c r="TQT118" s="61"/>
      <c r="TQU118" s="61"/>
      <c r="TQV118" s="61"/>
      <c r="TQW118" s="61"/>
      <c r="TQX118" s="61"/>
      <c r="TQY118" s="61"/>
      <c r="TQZ118" s="61"/>
      <c r="TRA118" s="61"/>
      <c r="TRB118" s="61"/>
      <c r="TRC118" s="61"/>
      <c r="TRD118" s="61"/>
      <c r="TRE118" s="61"/>
      <c r="TRF118" s="61"/>
      <c r="TRG118" s="61"/>
      <c r="TRH118" s="61"/>
      <c r="TRI118" s="61"/>
      <c r="TRJ118" s="61"/>
      <c r="TRK118" s="61"/>
      <c r="TRL118" s="61"/>
      <c r="TRM118" s="61"/>
      <c r="TRN118" s="61"/>
      <c r="TRO118" s="61"/>
      <c r="TRP118" s="61"/>
      <c r="TRQ118" s="61"/>
      <c r="TRR118" s="61"/>
      <c r="TRS118" s="61"/>
      <c r="TRT118" s="61"/>
      <c r="TRU118" s="61"/>
      <c r="TRV118" s="61"/>
      <c r="TRW118" s="61"/>
      <c r="TRX118" s="61"/>
      <c r="TRY118" s="61"/>
      <c r="TRZ118" s="61"/>
      <c r="TSA118" s="61"/>
      <c r="TSB118" s="61"/>
      <c r="TSC118" s="61"/>
      <c r="TSD118" s="61"/>
      <c r="TSE118" s="61"/>
      <c r="TSF118" s="61"/>
      <c r="TSG118" s="61"/>
      <c r="TSH118" s="61"/>
      <c r="TSI118" s="61"/>
      <c r="TSJ118" s="61"/>
      <c r="TSK118" s="61"/>
      <c r="TSL118" s="61"/>
      <c r="TSM118" s="61"/>
      <c r="TSN118" s="61"/>
      <c r="TSO118" s="61"/>
      <c r="TSP118" s="61"/>
      <c r="TSQ118" s="61"/>
      <c r="TSR118" s="61"/>
      <c r="TSS118" s="61"/>
      <c r="TST118" s="61"/>
      <c r="TSU118" s="61"/>
      <c r="TSV118" s="61"/>
      <c r="TSW118" s="61"/>
      <c r="TSX118" s="61"/>
      <c r="TSY118" s="61"/>
      <c r="TSZ118" s="61"/>
      <c r="TTA118" s="61"/>
      <c r="TTB118" s="61"/>
      <c r="TTC118" s="61"/>
      <c r="TTD118" s="61"/>
      <c r="TTE118" s="61"/>
      <c r="TTF118" s="61"/>
      <c r="TTG118" s="61"/>
      <c r="TTH118" s="61"/>
      <c r="TTI118" s="61"/>
      <c r="TTJ118" s="61"/>
      <c r="TTK118" s="61"/>
      <c r="TTL118" s="61"/>
      <c r="TTM118" s="61"/>
      <c r="TTN118" s="61"/>
      <c r="TTO118" s="61"/>
      <c r="TTP118" s="61"/>
      <c r="TTQ118" s="61"/>
      <c r="TTR118" s="61"/>
      <c r="TTS118" s="61"/>
      <c r="TTT118" s="61"/>
      <c r="TTU118" s="61"/>
      <c r="TTV118" s="61"/>
      <c r="TTW118" s="61"/>
      <c r="TTX118" s="61"/>
      <c r="TTY118" s="61"/>
      <c r="TTZ118" s="61"/>
      <c r="TUA118" s="61"/>
      <c r="TUB118" s="61"/>
      <c r="TUC118" s="61"/>
      <c r="TUD118" s="61"/>
      <c r="TUE118" s="61"/>
      <c r="TUF118" s="61"/>
      <c r="TUG118" s="61"/>
      <c r="TUH118" s="61"/>
      <c r="TUI118" s="61"/>
      <c r="TUJ118" s="61"/>
      <c r="TUK118" s="61"/>
      <c r="TUL118" s="61"/>
      <c r="TUM118" s="61"/>
      <c r="TUN118" s="61"/>
      <c r="TUO118" s="61"/>
      <c r="TUP118" s="61"/>
      <c r="TUQ118" s="61"/>
      <c r="TUR118" s="61"/>
      <c r="TUS118" s="61"/>
      <c r="TUT118" s="61"/>
      <c r="TUU118" s="61"/>
      <c r="TUV118" s="61"/>
      <c r="TUW118" s="61"/>
      <c r="TUX118" s="61"/>
      <c r="TUY118" s="61"/>
      <c r="TUZ118" s="61"/>
      <c r="TVA118" s="61"/>
      <c r="TVB118" s="61"/>
      <c r="TVC118" s="61"/>
      <c r="TVD118" s="61"/>
      <c r="TVE118" s="61"/>
      <c r="TVF118" s="61"/>
      <c r="TVG118" s="61"/>
      <c r="TVH118" s="61"/>
      <c r="TVI118" s="61"/>
      <c r="TVJ118" s="61"/>
      <c r="TVK118" s="61"/>
      <c r="TVL118" s="61"/>
      <c r="TVM118" s="61"/>
      <c r="TVN118" s="61"/>
      <c r="TVO118" s="61"/>
      <c r="TVP118" s="61"/>
      <c r="TVQ118" s="61"/>
      <c r="TVR118" s="61"/>
      <c r="TVS118" s="61"/>
      <c r="TVT118" s="61"/>
      <c r="TVU118" s="61"/>
      <c r="TVV118" s="61"/>
      <c r="TVW118" s="61"/>
      <c r="TVX118" s="61"/>
      <c r="TVY118" s="61"/>
      <c r="TVZ118" s="61"/>
      <c r="TWA118" s="61"/>
      <c r="TWB118" s="61"/>
      <c r="TWC118" s="61"/>
      <c r="TWD118" s="61"/>
      <c r="TWE118" s="61"/>
      <c r="TWF118" s="61"/>
      <c r="TWG118" s="61"/>
      <c r="TWH118" s="61"/>
      <c r="TWI118" s="61"/>
      <c r="TWJ118" s="61"/>
      <c r="TWK118" s="61"/>
      <c r="TWL118" s="61"/>
      <c r="TWM118" s="61"/>
      <c r="TWN118" s="61"/>
      <c r="TWO118" s="61"/>
      <c r="TWP118" s="61"/>
      <c r="TWQ118" s="61"/>
      <c r="TWR118" s="61"/>
      <c r="TWS118" s="61"/>
      <c r="TWT118" s="61"/>
      <c r="TWU118" s="61"/>
      <c r="TWV118" s="61"/>
      <c r="TWW118" s="61"/>
      <c r="TWX118" s="61"/>
      <c r="TWY118" s="61"/>
      <c r="TWZ118" s="61"/>
      <c r="TXA118" s="61"/>
      <c r="TXB118" s="61"/>
      <c r="TXC118" s="61"/>
      <c r="TXD118" s="61"/>
      <c r="TXE118" s="61"/>
      <c r="TXF118" s="61"/>
      <c r="TXG118" s="61"/>
      <c r="TXH118" s="61"/>
      <c r="TXI118" s="61"/>
      <c r="TXJ118" s="61"/>
      <c r="TXK118" s="61"/>
      <c r="TXL118" s="61"/>
      <c r="TXM118" s="61"/>
      <c r="TXN118" s="61"/>
      <c r="TXO118" s="61"/>
      <c r="TXP118" s="61"/>
      <c r="TXQ118" s="61"/>
      <c r="TXR118" s="61"/>
      <c r="TXS118" s="61"/>
      <c r="TXT118" s="61"/>
      <c r="TXU118" s="61"/>
      <c r="TXV118" s="61"/>
      <c r="TXW118" s="61"/>
      <c r="TXX118" s="61"/>
      <c r="TXY118" s="61"/>
      <c r="TXZ118" s="61"/>
      <c r="TYA118" s="61"/>
      <c r="TYB118" s="61"/>
      <c r="TYC118" s="61"/>
      <c r="TYD118" s="61"/>
      <c r="TYE118" s="61"/>
      <c r="TYF118" s="61"/>
      <c r="TYG118" s="61"/>
      <c r="TYH118" s="61"/>
      <c r="TYI118" s="61"/>
      <c r="TYJ118" s="61"/>
      <c r="TYK118" s="61"/>
      <c r="TYL118" s="61"/>
      <c r="TYM118" s="61"/>
      <c r="TYN118" s="61"/>
      <c r="TYO118" s="61"/>
      <c r="TYP118" s="61"/>
      <c r="TYQ118" s="61"/>
      <c r="TYR118" s="61"/>
      <c r="TYS118" s="61"/>
      <c r="TYT118" s="61"/>
      <c r="TYU118" s="61"/>
      <c r="TYV118" s="61"/>
      <c r="TYW118" s="61"/>
      <c r="TYX118" s="61"/>
      <c r="TYY118" s="61"/>
      <c r="TYZ118" s="61"/>
      <c r="TZA118" s="61"/>
      <c r="TZB118" s="61"/>
      <c r="TZC118" s="61"/>
      <c r="TZD118" s="61"/>
      <c r="TZE118" s="61"/>
      <c r="TZF118" s="61"/>
      <c r="TZG118" s="61"/>
      <c r="TZH118" s="61"/>
      <c r="TZI118" s="61"/>
      <c r="TZJ118" s="61"/>
      <c r="TZK118" s="61"/>
      <c r="TZL118" s="61"/>
      <c r="TZM118" s="61"/>
      <c r="TZN118" s="61"/>
      <c r="TZO118" s="61"/>
      <c r="TZP118" s="61"/>
      <c r="TZQ118" s="61"/>
      <c r="TZR118" s="61"/>
      <c r="TZS118" s="61"/>
      <c r="TZT118" s="61"/>
      <c r="TZU118" s="61"/>
      <c r="TZV118" s="61"/>
      <c r="TZW118" s="61"/>
      <c r="TZX118" s="61"/>
      <c r="TZY118" s="61"/>
      <c r="TZZ118" s="61"/>
      <c r="UAA118" s="61"/>
      <c r="UAB118" s="61"/>
      <c r="UAC118" s="61"/>
      <c r="UAD118" s="61"/>
      <c r="UAE118" s="61"/>
      <c r="UAF118" s="61"/>
      <c r="UAG118" s="61"/>
      <c r="UAH118" s="61"/>
      <c r="UAI118" s="61"/>
      <c r="UAJ118" s="61"/>
      <c r="UAK118" s="61"/>
      <c r="UAL118" s="61"/>
      <c r="UAM118" s="61"/>
      <c r="UAN118" s="61"/>
      <c r="UAO118" s="61"/>
      <c r="UAP118" s="61"/>
      <c r="UAQ118" s="61"/>
      <c r="UAR118" s="61"/>
      <c r="UAS118" s="61"/>
      <c r="UAT118" s="61"/>
      <c r="UAU118" s="61"/>
      <c r="UAV118" s="61"/>
      <c r="UAW118" s="61"/>
      <c r="UAX118" s="61"/>
      <c r="UAY118" s="61"/>
      <c r="UAZ118" s="61"/>
      <c r="UBA118" s="61"/>
      <c r="UBB118" s="61"/>
      <c r="UBC118" s="61"/>
      <c r="UBD118" s="61"/>
      <c r="UBE118" s="61"/>
      <c r="UBF118" s="61"/>
      <c r="UBG118" s="61"/>
      <c r="UBH118" s="61"/>
      <c r="UBI118" s="61"/>
      <c r="UBJ118" s="61"/>
      <c r="UBK118" s="61"/>
      <c r="UBL118" s="61"/>
      <c r="UBM118" s="61"/>
      <c r="UBN118" s="61"/>
      <c r="UBO118" s="61"/>
      <c r="UBP118" s="61"/>
      <c r="UBQ118" s="61"/>
      <c r="UBR118" s="61"/>
      <c r="UBS118" s="61"/>
      <c r="UBT118" s="61"/>
      <c r="UBU118" s="61"/>
      <c r="UBV118" s="61"/>
      <c r="UBW118" s="61"/>
      <c r="UBX118" s="61"/>
      <c r="UBY118" s="61"/>
      <c r="UBZ118" s="61"/>
      <c r="UCA118" s="61"/>
      <c r="UCB118" s="61"/>
      <c r="UCC118" s="61"/>
      <c r="UCD118" s="61"/>
      <c r="UCE118" s="61"/>
      <c r="UCF118" s="61"/>
      <c r="UCG118" s="61"/>
      <c r="UCH118" s="61"/>
      <c r="UCI118" s="61"/>
      <c r="UCJ118" s="61"/>
      <c r="UCK118" s="61"/>
      <c r="UCL118" s="61"/>
      <c r="UCM118" s="61"/>
      <c r="UCN118" s="61"/>
      <c r="UCO118" s="61"/>
      <c r="UCP118" s="61"/>
      <c r="UCQ118" s="61"/>
      <c r="UCR118" s="61"/>
      <c r="UCS118" s="61"/>
      <c r="UCT118" s="61"/>
      <c r="UCU118" s="61"/>
      <c r="UCV118" s="61"/>
      <c r="UCW118" s="61"/>
      <c r="UCX118" s="61"/>
      <c r="UCY118" s="61"/>
      <c r="UCZ118" s="61"/>
      <c r="UDA118" s="61"/>
      <c r="UDB118" s="61"/>
      <c r="UDC118" s="61"/>
      <c r="UDD118" s="61"/>
      <c r="UDE118" s="61"/>
      <c r="UDF118" s="61"/>
      <c r="UDG118" s="61"/>
      <c r="UDH118" s="61"/>
      <c r="UDI118" s="61"/>
      <c r="UDJ118" s="61"/>
      <c r="UDK118" s="61"/>
      <c r="UDL118" s="61"/>
      <c r="UDM118" s="61"/>
      <c r="UDN118" s="61"/>
      <c r="UDO118" s="61"/>
      <c r="UDP118" s="61"/>
      <c r="UDQ118" s="61"/>
      <c r="UDR118" s="61"/>
      <c r="UDS118" s="61"/>
      <c r="UDT118" s="61"/>
      <c r="UDU118" s="61"/>
      <c r="UDV118" s="61"/>
      <c r="UDW118" s="61"/>
      <c r="UDX118" s="61"/>
      <c r="UDY118" s="61"/>
      <c r="UDZ118" s="61"/>
      <c r="UEA118" s="61"/>
      <c r="UEB118" s="61"/>
      <c r="UEC118" s="61"/>
      <c r="UED118" s="61"/>
      <c r="UEE118" s="61"/>
      <c r="UEF118" s="61"/>
      <c r="UEG118" s="61"/>
      <c r="UEH118" s="61"/>
      <c r="UEI118" s="61"/>
      <c r="UEJ118" s="61"/>
      <c r="UEK118" s="61"/>
      <c r="UEL118" s="61"/>
      <c r="UEM118" s="61"/>
      <c r="UEN118" s="61"/>
      <c r="UEO118" s="61"/>
      <c r="UEP118" s="61"/>
      <c r="UEQ118" s="61"/>
      <c r="UER118" s="61"/>
      <c r="UES118" s="61"/>
      <c r="UET118" s="61"/>
      <c r="UEU118" s="61"/>
      <c r="UEV118" s="61"/>
      <c r="UEW118" s="61"/>
      <c r="UEX118" s="61"/>
      <c r="UEY118" s="61"/>
      <c r="UEZ118" s="61"/>
      <c r="UFA118" s="61"/>
      <c r="UFB118" s="61"/>
      <c r="UFC118" s="61"/>
      <c r="UFD118" s="61"/>
      <c r="UFE118" s="61"/>
      <c r="UFF118" s="61"/>
      <c r="UFG118" s="61"/>
      <c r="UFH118" s="61"/>
      <c r="UFI118" s="61"/>
      <c r="UFJ118" s="61"/>
      <c r="UFK118" s="61"/>
      <c r="UFL118" s="61"/>
      <c r="UFM118" s="61"/>
      <c r="UFN118" s="61"/>
      <c r="UFO118" s="61"/>
      <c r="UFP118" s="61"/>
      <c r="UFQ118" s="61"/>
      <c r="UFR118" s="61"/>
      <c r="UFS118" s="61"/>
      <c r="UFT118" s="61"/>
      <c r="UFU118" s="61"/>
      <c r="UFV118" s="61"/>
      <c r="UFW118" s="61"/>
      <c r="UFX118" s="61"/>
      <c r="UFY118" s="61"/>
      <c r="UFZ118" s="61"/>
      <c r="UGA118" s="61"/>
      <c r="UGB118" s="61"/>
      <c r="UGC118" s="61"/>
      <c r="UGD118" s="61"/>
      <c r="UGE118" s="61"/>
      <c r="UGF118" s="61"/>
      <c r="UGG118" s="61"/>
      <c r="UGH118" s="61"/>
      <c r="UGI118" s="61"/>
      <c r="UGJ118" s="61"/>
      <c r="UGK118" s="61"/>
      <c r="UGL118" s="61"/>
      <c r="UGM118" s="61"/>
      <c r="UGN118" s="61"/>
      <c r="UGO118" s="61"/>
      <c r="UGP118" s="61"/>
      <c r="UGQ118" s="61"/>
      <c r="UGR118" s="61"/>
      <c r="UGS118" s="61"/>
      <c r="UGT118" s="61"/>
      <c r="UGU118" s="61"/>
      <c r="UGV118" s="61"/>
      <c r="UGW118" s="61"/>
      <c r="UGX118" s="61"/>
      <c r="UGY118" s="61"/>
      <c r="UGZ118" s="61"/>
      <c r="UHA118" s="61"/>
      <c r="UHB118" s="61"/>
      <c r="UHC118" s="61"/>
      <c r="UHD118" s="61"/>
      <c r="UHE118" s="61"/>
      <c r="UHF118" s="61"/>
      <c r="UHG118" s="61"/>
      <c r="UHH118" s="61"/>
      <c r="UHI118" s="61"/>
      <c r="UHJ118" s="61"/>
      <c r="UHK118" s="61"/>
      <c r="UHL118" s="61"/>
      <c r="UHM118" s="61"/>
      <c r="UHN118" s="61"/>
      <c r="UHO118" s="61"/>
      <c r="UHP118" s="61"/>
      <c r="UHQ118" s="61"/>
      <c r="UHR118" s="61"/>
      <c r="UHS118" s="61"/>
      <c r="UHT118" s="61"/>
      <c r="UHU118" s="61"/>
      <c r="UHV118" s="61"/>
      <c r="UHW118" s="61"/>
      <c r="UHX118" s="61"/>
      <c r="UHY118" s="61"/>
      <c r="UHZ118" s="61"/>
      <c r="UIA118" s="61"/>
      <c r="UIB118" s="61"/>
      <c r="UIC118" s="61"/>
      <c r="UID118" s="61"/>
      <c r="UIE118" s="61"/>
      <c r="UIF118" s="61"/>
      <c r="UIG118" s="61"/>
      <c r="UIH118" s="61"/>
      <c r="UII118" s="61"/>
      <c r="UIJ118" s="61"/>
      <c r="UIK118" s="61"/>
      <c r="UIL118" s="61"/>
      <c r="UIM118" s="61"/>
      <c r="UIN118" s="61"/>
      <c r="UIO118" s="61"/>
      <c r="UIP118" s="61"/>
      <c r="UIQ118" s="61"/>
      <c r="UIR118" s="61"/>
      <c r="UIS118" s="61"/>
      <c r="UIT118" s="61"/>
      <c r="UIU118" s="61"/>
      <c r="UIV118" s="61"/>
      <c r="UIW118" s="61"/>
      <c r="UIX118" s="61"/>
      <c r="UIY118" s="61"/>
      <c r="UIZ118" s="61"/>
      <c r="UJA118" s="61"/>
      <c r="UJB118" s="61"/>
      <c r="UJC118" s="61"/>
      <c r="UJD118" s="61"/>
      <c r="UJE118" s="61"/>
      <c r="UJF118" s="61"/>
      <c r="UJG118" s="61"/>
      <c r="UJH118" s="61"/>
      <c r="UJI118" s="61"/>
      <c r="UJJ118" s="61"/>
      <c r="UJK118" s="61"/>
      <c r="UJL118" s="61"/>
      <c r="UJM118" s="61"/>
      <c r="UJN118" s="61"/>
      <c r="UJO118" s="61"/>
      <c r="UJP118" s="61"/>
      <c r="UJQ118" s="61"/>
      <c r="UJR118" s="61"/>
      <c r="UJS118" s="61"/>
      <c r="UJT118" s="61"/>
      <c r="UJU118" s="61"/>
      <c r="UJV118" s="61"/>
      <c r="UJW118" s="61"/>
      <c r="UJX118" s="61"/>
      <c r="UJY118" s="61"/>
      <c r="UJZ118" s="61"/>
      <c r="UKA118" s="61"/>
      <c r="UKB118" s="61"/>
      <c r="UKC118" s="61"/>
      <c r="UKD118" s="61"/>
      <c r="UKE118" s="61"/>
      <c r="UKF118" s="61"/>
      <c r="UKG118" s="61"/>
      <c r="UKH118" s="61"/>
      <c r="UKI118" s="61"/>
      <c r="UKJ118" s="61"/>
      <c r="UKK118" s="61"/>
      <c r="UKL118" s="61"/>
      <c r="UKM118" s="61"/>
      <c r="UKN118" s="61"/>
      <c r="UKO118" s="61"/>
      <c r="UKP118" s="61"/>
      <c r="UKQ118" s="61"/>
      <c r="UKR118" s="61"/>
      <c r="UKS118" s="61"/>
      <c r="UKT118" s="61"/>
      <c r="UKU118" s="61"/>
      <c r="UKV118" s="61"/>
      <c r="UKW118" s="61"/>
      <c r="UKX118" s="61"/>
      <c r="UKY118" s="61"/>
      <c r="UKZ118" s="61"/>
      <c r="ULA118" s="61"/>
      <c r="ULB118" s="61"/>
      <c r="ULC118" s="61"/>
      <c r="ULD118" s="61"/>
      <c r="ULE118" s="61"/>
      <c r="ULF118" s="61"/>
      <c r="ULG118" s="61"/>
      <c r="ULH118" s="61"/>
      <c r="ULI118" s="61"/>
      <c r="ULJ118" s="61"/>
      <c r="ULK118" s="61"/>
      <c r="ULL118" s="61"/>
      <c r="ULM118" s="61"/>
      <c r="ULN118" s="61"/>
      <c r="ULO118" s="61"/>
      <c r="ULP118" s="61"/>
      <c r="ULQ118" s="61"/>
      <c r="ULR118" s="61"/>
      <c r="ULS118" s="61"/>
      <c r="ULT118" s="61"/>
      <c r="ULU118" s="61"/>
      <c r="ULV118" s="61"/>
      <c r="ULW118" s="61"/>
      <c r="ULX118" s="61"/>
      <c r="ULY118" s="61"/>
      <c r="ULZ118" s="61"/>
      <c r="UMA118" s="61"/>
      <c r="UMB118" s="61"/>
      <c r="UMC118" s="61"/>
      <c r="UMD118" s="61"/>
      <c r="UME118" s="61"/>
      <c r="UMF118" s="61"/>
      <c r="UMG118" s="61"/>
      <c r="UMH118" s="61"/>
      <c r="UMI118" s="61"/>
      <c r="UMJ118" s="61"/>
      <c r="UMK118" s="61"/>
      <c r="UML118" s="61"/>
      <c r="UMM118" s="61"/>
      <c r="UMN118" s="61"/>
      <c r="UMO118" s="61"/>
      <c r="UMP118" s="61"/>
      <c r="UMQ118" s="61"/>
      <c r="UMR118" s="61"/>
      <c r="UMS118" s="61"/>
      <c r="UMT118" s="61"/>
      <c r="UMU118" s="61"/>
      <c r="UMV118" s="61"/>
      <c r="UMW118" s="61"/>
      <c r="UMX118" s="61"/>
      <c r="UMY118" s="61"/>
      <c r="UMZ118" s="61"/>
      <c r="UNA118" s="61"/>
      <c r="UNB118" s="61"/>
      <c r="UNC118" s="61"/>
      <c r="UND118" s="61"/>
      <c r="UNE118" s="61"/>
      <c r="UNF118" s="61"/>
      <c r="UNG118" s="61"/>
      <c r="UNH118" s="61"/>
      <c r="UNI118" s="61"/>
      <c r="UNJ118" s="61"/>
      <c r="UNK118" s="61"/>
      <c r="UNL118" s="61"/>
      <c r="UNM118" s="61"/>
      <c r="UNN118" s="61"/>
      <c r="UNO118" s="61"/>
      <c r="UNP118" s="61"/>
      <c r="UNQ118" s="61"/>
      <c r="UNR118" s="61"/>
      <c r="UNS118" s="61"/>
      <c r="UNT118" s="61"/>
      <c r="UNU118" s="61"/>
      <c r="UNV118" s="61"/>
      <c r="UNW118" s="61"/>
      <c r="UNX118" s="61"/>
      <c r="UNY118" s="61"/>
      <c r="UNZ118" s="61"/>
      <c r="UOA118" s="61"/>
      <c r="UOB118" s="61"/>
      <c r="UOC118" s="61"/>
      <c r="UOD118" s="61"/>
      <c r="UOE118" s="61"/>
      <c r="UOF118" s="61"/>
      <c r="UOG118" s="61"/>
      <c r="UOH118" s="61"/>
      <c r="UOI118" s="61"/>
      <c r="UOJ118" s="61"/>
      <c r="UOK118" s="61"/>
      <c r="UOL118" s="61"/>
      <c r="UOM118" s="61"/>
      <c r="UON118" s="61"/>
      <c r="UOO118" s="61"/>
      <c r="UOP118" s="61"/>
      <c r="UOQ118" s="61"/>
      <c r="UOR118" s="61"/>
      <c r="UOS118" s="61"/>
      <c r="UOT118" s="61"/>
      <c r="UOU118" s="61"/>
      <c r="UOV118" s="61"/>
      <c r="UOW118" s="61"/>
      <c r="UOX118" s="61"/>
      <c r="UOY118" s="61"/>
      <c r="UOZ118" s="61"/>
      <c r="UPA118" s="61"/>
      <c r="UPB118" s="61"/>
      <c r="UPC118" s="61"/>
      <c r="UPD118" s="61"/>
      <c r="UPE118" s="61"/>
      <c r="UPF118" s="61"/>
      <c r="UPG118" s="61"/>
      <c r="UPH118" s="61"/>
      <c r="UPI118" s="61"/>
      <c r="UPJ118" s="61"/>
      <c r="UPK118" s="61"/>
      <c r="UPL118" s="61"/>
      <c r="UPM118" s="61"/>
      <c r="UPN118" s="61"/>
      <c r="UPO118" s="61"/>
      <c r="UPP118" s="61"/>
      <c r="UPQ118" s="61"/>
      <c r="UPR118" s="61"/>
      <c r="UPS118" s="61"/>
      <c r="UPT118" s="61"/>
      <c r="UPU118" s="61"/>
      <c r="UPV118" s="61"/>
      <c r="UPW118" s="61"/>
      <c r="UPX118" s="61"/>
      <c r="UPY118" s="61"/>
      <c r="UPZ118" s="61"/>
      <c r="UQA118" s="61"/>
      <c r="UQB118" s="61"/>
      <c r="UQC118" s="61"/>
      <c r="UQD118" s="61"/>
      <c r="UQE118" s="61"/>
      <c r="UQF118" s="61"/>
      <c r="UQG118" s="61"/>
      <c r="UQH118" s="61"/>
      <c r="UQI118" s="61"/>
      <c r="UQJ118" s="61"/>
      <c r="UQK118" s="61"/>
      <c r="UQL118" s="61"/>
      <c r="UQM118" s="61"/>
      <c r="UQN118" s="61"/>
      <c r="UQO118" s="61"/>
      <c r="UQP118" s="61"/>
      <c r="UQQ118" s="61"/>
      <c r="UQR118" s="61"/>
      <c r="UQS118" s="61"/>
      <c r="UQT118" s="61"/>
      <c r="UQU118" s="61"/>
      <c r="UQV118" s="61"/>
      <c r="UQW118" s="61"/>
      <c r="UQX118" s="61"/>
      <c r="UQY118" s="61"/>
      <c r="UQZ118" s="61"/>
      <c r="URA118" s="61"/>
      <c r="URB118" s="61"/>
      <c r="URC118" s="61"/>
      <c r="URD118" s="61"/>
      <c r="URE118" s="61"/>
      <c r="URF118" s="61"/>
      <c r="URG118" s="61"/>
      <c r="URH118" s="61"/>
      <c r="URI118" s="61"/>
      <c r="URJ118" s="61"/>
      <c r="URK118" s="61"/>
      <c r="URL118" s="61"/>
      <c r="URM118" s="61"/>
      <c r="URN118" s="61"/>
      <c r="URO118" s="61"/>
      <c r="URP118" s="61"/>
      <c r="URQ118" s="61"/>
      <c r="URR118" s="61"/>
      <c r="URS118" s="61"/>
      <c r="URT118" s="61"/>
      <c r="URU118" s="61"/>
      <c r="URV118" s="61"/>
      <c r="URW118" s="61"/>
      <c r="URX118" s="61"/>
      <c r="URY118" s="61"/>
      <c r="URZ118" s="61"/>
      <c r="USA118" s="61"/>
      <c r="USB118" s="61"/>
      <c r="USC118" s="61"/>
      <c r="USD118" s="61"/>
      <c r="USE118" s="61"/>
      <c r="USF118" s="61"/>
      <c r="USG118" s="61"/>
      <c r="USH118" s="61"/>
      <c r="USI118" s="61"/>
      <c r="USJ118" s="61"/>
      <c r="USK118" s="61"/>
      <c r="USL118" s="61"/>
      <c r="USM118" s="61"/>
      <c r="USN118" s="61"/>
      <c r="USO118" s="61"/>
      <c r="USP118" s="61"/>
      <c r="USQ118" s="61"/>
      <c r="USR118" s="61"/>
      <c r="USS118" s="61"/>
      <c r="UST118" s="61"/>
      <c r="USU118" s="61"/>
      <c r="USV118" s="61"/>
      <c r="USW118" s="61"/>
      <c r="USX118" s="61"/>
      <c r="USY118" s="61"/>
      <c r="USZ118" s="61"/>
      <c r="UTA118" s="61"/>
      <c r="UTB118" s="61"/>
      <c r="UTC118" s="61"/>
      <c r="UTD118" s="61"/>
      <c r="UTE118" s="61"/>
      <c r="UTF118" s="61"/>
      <c r="UTG118" s="61"/>
      <c r="UTH118" s="61"/>
      <c r="UTI118" s="61"/>
      <c r="UTJ118" s="61"/>
      <c r="UTK118" s="61"/>
      <c r="UTL118" s="61"/>
      <c r="UTM118" s="61"/>
      <c r="UTN118" s="61"/>
      <c r="UTO118" s="61"/>
      <c r="UTP118" s="61"/>
      <c r="UTQ118" s="61"/>
      <c r="UTR118" s="61"/>
      <c r="UTS118" s="61"/>
      <c r="UTT118" s="61"/>
      <c r="UTU118" s="61"/>
      <c r="UTV118" s="61"/>
      <c r="UTW118" s="61"/>
      <c r="UTX118" s="61"/>
      <c r="UTY118" s="61"/>
      <c r="UTZ118" s="61"/>
      <c r="UUA118" s="61"/>
      <c r="UUB118" s="61"/>
      <c r="UUC118" s="61"/>
      <c r="UUD118" s="61"/>
      <c r="UUE118" s="61"/>
      <c r="UUF118" s="61"/>
      <c r="UUG118" s="61"/>
      <c r="UUH118" s="61"/>
      <c r="UUI118" s="61"/>
      <c r="UUJ118" s="61"/>
      <c r="UUK118" s="61"/>
      <c r="UUL118" s="61"/>
      <c r="UUM118" s="61"/>
      <c r="UUN118" s="61"/>
      <c r="UUO118" s="61"/>
      <c r="UUP118" s="61"/>
      <c r="UUQ118" s="61"/>
      <c r="UUR118" s="61"/>
      <c r="UUS118" s="61"/>
      <c r="UUT118" s="61"/>
      <c r="UUU118" s="61"/>
      <c r="UUV118" s="61"/>
      <c r="UUW118" s="61"/>
      <c r="UUX118" s="61"/>
      <c r="UUY118" s="61"/>
      <c r="UUZ118" s="61"/>
      <c r="UVA118" s="61"/>
      <c r="UVB118" s="61"/>
      <c r="UVC118" s="61"/>
      <c r="UVD118" s="61"/>
      <c r="UVE118" s="61"/>
      <c r="UVF118" s="61"/>
      <c r="UVG118" s="61"/>
      <c r="UVH118" s="61"/>
      <c r="UVI118" s="61"/>
      <c r="UVJ118" s="61"/>
      <c r="UVK118" s="61"/>
      <c r="UVL118" s="61"/>
      <c r="UVM118" s="61"/>
      <c r="UVN118" s="61"/>
      <c r="UVO118" s="61"/>
      <c r="UVP118" s="61"/>
      <c r="UVQ118" s="61"/>
      <c r="UVR118" s="61"/>
      <c r="UVS118" s="61"/>
      <c r="UVT118" s="61"/>
      <c r="UVU118" s="61"/>
      <c r="UVV118" s="61"/>
      <c r="UVW118" s="61"/>
      <c r="UVX118" s="61"/>
      <c r="UVY118" s="61"/>
      <c r="UVZ118" s="61"/>
      <c r="UWA118" s="61"/>
      <c r="UWB118" s="61"/>
      <c r="UWC118" s="61"/>
      <c r="UWD118" s="61"/>
      <c r="UWE118" s="61"/>
      <c r="UWF118" s="61"/>
      <c r="UWG118" s="61"/>
      <c r="UWH118" s="61"/>
      <c r="UWI118" s="61"/>
      <c r="UWJ118" s="61"/>
      <c r="UWK118" s="61"/>
      <c r="UWL118" s="61"/>
      <c r="UWM118" s="61"/>
      <c r="UWN118" s="61"/>
      <c r="UWO118" s="61"/>
      <c r="UWP118" s="61"/>
      <c r="UWQ118" s="61"/>
      <c r="UWR118" s="61"/>
      <c r="UWS118" s="61"/>
      <c r="UWT118" s="61"/>
      <c r="UWU118" s="61"/>
      <c r="UWV118" s="61"/>
      <c r="UWW118" s="61"/>
      <c r="UWX118" s="61"/>
      <c r="UWY118" s="61"/>
      <c r="UWZ118" s="61"/>
      <c r="UXA118" s="61"/>
      <c r="UXB118" s="61"/>
      <c r="UXC118" s="61"/>
      <c r="UXD118" s="61"/>
      <c r="UXE118" s="61"/>
      <c r="UXF118" s="61"/>
      <c r="UXG118" s="61"/>
      <c r="UXH118" s="61"/>
      <c r="UXI118" s="61"/>
      <c r="UXJ118" s="61"/>
      <c r="UXK118" s="61"/>
      <c r="UXL118" s="61"/>
      <c r="UXM118" s="61"/>
      <c r="UXN118" s="61"/>
      <c r="UXO118" s="61"/>
      <c r="UXP118" s="61"/>
      <c r="UXQ118" s="61"/>
      <c r="UXR118" s="61"/>
      <c r="UXS118" s="61"/>
      <c r="UXT118" s="61"/>
      <c r="UXU118" s="61"/>
      <c r="UXV118" s="61"/>
      <c r="UXW118" s="61"/>
      <c r="UXX118" s="61"/>
      <c r="UXY118" s="61"/>
      <c r="UXZ118" s="61"/>
      <c r="UYA118" s="61"/>
      <c r="UYB118" s="61"/>
      <c r="UYC118" s="61"/>
      <c r="UYD118" s="61"/>
      <c r="UYE118" s="61"/>
      <c r="UYF118" s="61"/>
      <c r="UYG118" s="61"/>
      <c r="UYH118" s="61"/>
      <c r="UYI118" s="61"/>
      <c r="UYJ118" s="61"/>
      <c r="UYK118" s="61"/>
      <c r="UYL118" s="61"/>
      <c r="UYM118" s="61"/>
      <c r="UYN118" s="61"/>
      <c r="UYO118" s="61"/>
      <c r="UYP118" s="61"/>
      <c r="UYQ118" s="61"/>
      <c r="UYR118" s="61"/>
      <c r="UYS118" s="61"/>
      <c r="UYT118" s="61"/>
      <c r="UYU118" s="61"/>
      <c r="UYV118" s="61"/>
      <c r="UYW118" s="61"/>
      <c r="UYX118" s="61"/>
      <c r="UYY118" s="61"/>
      <c r="UYZ118" s="61"/>
      <c r="UZA118" s="61"/>
      <c r="UZB118" s="61"/>
      <c r="UZC118" s="61"/>
      <c r="UZD118" s="61"/>
      <c r="UZE118" s="61"/>
      <c r="UZF118" s="61"/>
      <c r="UZG118" s="61"/>
      <c r="UZH118" s="61"/>
      <c r="UZI118" s="61"/>
      <c r="UZJ118" s="61"/>
      <c r="UZK118" s="61"/>
      <c r="UZL118" s="61"/>
      <c r="UZM118" s="61"/>
      <c r="UZN118" s="61"/>
      <c r="UZO118" s="61"/>
      <c r="UZP118" s="61"/>
      <c r="UZQ118" s="61"/>
      <c r="UZR118" s="61"/>
      <c r="UZS118" s="61"/>
      <c r="UZT118" s="61"/>
      <c r="UZU118" s="61"/>
      <c r="UZV118" s="61"/>
      <c r="UZW118" s="61"/>
      <c r="UZX118" s="61"/>
      <c r="UZY118" s="61"/>
      <c r="UZZ118" s="61"/>
      <c r="VAA118" s="61"/>
      <c r="VAB118" s="61"/>
      <c r="VAC118" s="61"/>
      <c r="VAD118" s="61"/>
      <c r="VAE118" s="61"/>
      <c r="VAF118" s="61"/>
      <c r="VAG118" s="61"/>
      <c r="VAH118" s="61"/>
      <c r="VAI118" s="61"/>
      <c r="VAJ118" s="61"/>
      <c r="VAK118" s="61"/>
      <c r="VAL118" s="61"/>
      <c r="VAM118" s="61"/>
      <c r="VAN118" s="61"/>
      <c r="VAO118" s="61"/>
      <c r="VAP118" s="61"/>
      <c r="VAQ118" s="61"/>
      <c r="VAR118" s="61"/>
      <c r="VAS118" s="61"/>
      <c r="VAT118" s="61"/>
      <c r="VAU118" s="61"/>
      <c r="VAV118" s="61"/>
      <c r="VAW118" s="61"/>
      <c r="VAX118" s="61"/>
      <c r="VAY118" s="61"/>
      <c r="VAZ118" s="61"/>
      <c r="VBA118" s="61"/>
      <c r="VBB118" s="61"/>
      <c r="VBC118" s="61"/>
      <c r="VBD118" s="61"/>
      <c r="VBE118" s="61"/>
      <c r="VBF118" s="61"/>
      <c r="VBG118" s="61"/>
      <c r="VBH118" s="61"/>
      <c r="VBI118" s="61"/>
      <c r="VBJ118" s="61"/>
      <c r="VBK118" s="61"/>
      <c r="VBL118" s="61"/>
      <c r="VBM118" s="61"/>
      <c r="VBN118" s="61"/>
      <c r="VBO118" s="61"/>
      <c r="VBP118" s="61"/>
      <c r="VBQ118" s="61"/>
      <c r="VBR118" s="61"/>
      <c r="VBS118" s="61"/>
      <c r="VBT118" s="61"/>
      <c r="VBU118" s="61"/>
      <c r="VBV118" s="61"/>
      <c r="VBW118" s="61"/>
      <c r="VBX118" s="61"/>
      <c r="VBY118" s="61"/>
      <c r="VBZ118" s="61"/>
      <c r="VCA118" s="61"/>
      <c r="VCB118" s="61"/>
      <c r="VCC118" s="61"/>
      <c r="VCD118" s="61"/>
      <c r="VCE118" s="61"/>
      <c r="VCF118" s="61"/>
      <c r="VCG118" s="61"/>
      <c r="VCH118" s="61"/>
      <c r="VCI118" s="61"/>
      <c r="VCJ118" s="61"/>
      <c r="VCK118" s="61"/>
      <c r="VCL118" s="61"/>
      <c r="VCM118" s="61"/>
      <c r="VCN118" s="61"/>
      <c r="VCO118" s="61"/>
      <c r="VCP118" s="61"/>
      <c r="VCQ118" s="61"/>
      <c r="VCR118" s="61"/>
      <c r="VCS118" s="61"/>
      <c r="VCT118" s="61"/>
      <c r="VCU118" s="61"/>
      <c r="VCV118" s="61"/>
      <c r="VCW118" s="61"/>
      <c r="VCX118" s="61"/>
      <c r="VCY118" s="61"/>
      <c r="VCZ118" s="61"/>
      <c r="VDA118" s="61"/>
      <c r="VDB118" s="61"/>
      <c r="VDC118" s="61"/>
      <c r="VDD118" s="61"/>
      <c r="VDE118" s="61"/>
      <c r="VDF118" s="61"/>
      <c r="VDG118" s="61"/>
      <c r="VDH118" s="61"/>
      <c r="VDI118" s="61"/>
      <c r="VDJ118" s="61"/>
      <c r="VDK118" s="61"/>
      <c r="VDL118" s="61"/>
      <c r="VDM118" s="61"/>
      <c r="VDN118" s="61"/>
      <c r="VDO118" s="61"/>
      <c r="VDP118" s="61"/>
      <c r="VDQ118" s="61"/>
      <c r="VDR118" s="61"/>
      <c r="VDS118" s="61"/>
      <c r="VDT118" s="61"/>
      <c r="VDU118" s="61"/>
      <c r="VDV118" s="61"/>
      <c r="VDW118" s="61"/>
      <c r="VDX118" s="61"/>
      <c r="VDY118" s="61"/>
      <c r="VDZ118" s="61"/>
      <c r="VEA118" s="61"/>
      <c r="VEB118" s="61"/>
      <c r="VEC118" s="61"/>
      <c r="VED118" s="61"/>
      <c r="VEE118" s="61"/>
      <c r="VEF118" s="61"/>
      <c r="VEG118" s="61"/>
      <c r="VEH118" s="61"/>
      <c r="VEI118" s="61"/>
      <c r="VEJ118" s="61"/>
      <c r="VEK118" s="61"/>
      <c r="VEL118" s="61"/>
      <c r="VEM118" s="61"/>
      <c r="VEN118" s="61"/>
      <c r="VEO118" s="61"/>
      <c r="VEP118" s="61"/>
      <c r="VEQ118" s="61"/>
      <c r="VER118" s="61"/>
      <c r="VES118" s="61"/>
      <c r="VET118" s="61"/>
      <c r="VEU118" s="61"/>
      <c r="VEV118" s="61"/>
      <c r="VEW118" s="61"/>
      <c r="VEX118" s="61"/>
      <c r="VEY118" s="61"/>
      <c r="VEZ118" s="61"/>
      <c r="VFA118" s="61"/>
      <c r="VFB118" s="61"/>
      <c r="VFC118" s="61"/>
      <c r="VFD118" s="61"/>
      <c r="VFE118" s="61"/>
      <c r="VFF118" s="61"/>
      <c r="VFG118" s="61"/>
      <c r="VFH118" s="61"/>
      <c r="VFI118" s="61"/>
      <c r="VFJ118" s="61"/>
      <c r="VFK118" s="61"/>
      <c r="VFL118" s="61"/>
      <c r="VFM118" s="61"/>
      <c r="VFN118" s="61"/>
      <c r="VFO118" s="61"/>
      <c r="VFP118" s="61"/>
      <c r="VFQ118" s="61"/>
      <c r="VFR118" s="61"/>
      <c r="VFS118" s="61"/>
      <c r="VFT118" s="61"/>
      <c r="VFU118" s="61"/>
      <c r="VFV118" s="61"/>
      <c r="VFW118" s="61"/>
      <c r="VFX118" s="61"/>
      <c r="VFY118" s="61"/>
      <c r="VFZ118" s="61"/>
      <c r="VGA118" s="61"/>
      <c r="VGB118" s="61"/>
      <c r="VGC118" s="61"/>
      <c r="VGD118" s="61"/>
      <c r="VGE118" s="61"/>
      <c r="VGF118" s="61"/>
      <c r="VGG118" s="61"/>
      <c r="VGH118" s="61"/>
      <c r="VGI118" s="61"/>
      <c r="VGJ118" s="61"/>
      <c r="VGK118" s="61"/>
      <c r="VGL118" s="61"/>
      <c r="VGM118" s="61"/>
      <c r="VGN118" s="61"/>
      <c r="VGO118" s="61"/>
      <c r="VGP118" s="61"/>
      <c r="VGQ118" s="61"/>
      <c r="VGR118" s="61"/>
      <c r="VGS118" s="61"/>
      <c r="VGT118" s="61"/>
      <c r="VGU118" s="61"/>
      <c r="VGV118" s="61"/>
      <c r="VGW118" s="61"/>
      <c r="VGX118" s="61"/>
      <c r="VGY118" s="61"/>
      <c r="VGZ118" s="61"/>
      <c r="VHA118" s="61"/>
      <c r="VHB118" s="61"/>
      <c r="VHC118" s="61"/>
      <c r="VHD118" s="61"/>
      <c r="VHE118" s="61"/>
      <c r="VHF118" s="61"/>
      <c r="VHG118" s="61"/>
      <c r="VHH118" s="61"/>
      <c r="VHI118" s="61"/>
      <c r="VHJ118" s="61"/>
      <c r="VHK118" s="61"/>
      <c r="VHL118" s="61"/>
      <c r="VHM118" s="61"/>
      <c r="VHN118" s="61"/>
      <c r="VHO118" s="61"/>
      <c r="VHP118" s="61"/>
      <c r="VHQ118" s="61"/>
      <c r="VHR118" s="61"/>
      <c r="VHS118" s="61"/>
      <c r="VHT118" s="61"/>
      <c r="VHU118" s="61"/>
      <c r="VHV118" s="61"/>
      <c r="VHW118" s="61"/>
      <c r="VHX118" s="61"/>
      <c r="VHY118" s="61"/>
      <c r="VHZ118" s="61"/>
      <c r="VIA118" s="61"/>
      <c r="VIB118" s="61"/>
      <c r="VIC118" s="61"/>
      <c r="VID118" s="61"/>
      <c r="VIE118" s="61"/>
      <c r="VIF118" s="61"/>
      <c r="VIG118" s="61"/>
      <c r="VIH118" s="61"/>
      <c r="VII118" s="61"/>
      <c r="VIJ118" s="61"/>
      <c r="VIK118" s="61"/>
      <c r="VIL118" s="61"/>
      <c r="VIM118" s="61"/>
      <c r="VIN118" s="61"/>
      <c r="VIO118" s="61"/>
      <c r="VIP118" s="61"/>
      <c r="VIQ118" s="61"/>
      <c r="VIR118" s="61"/>
      <c r="VIS118" s="61"/>
      <c r="VIT118" s="61"/>
      <c r="VIU118" s="61"/>
      <c r="VIV118" s="61"/>
      <c r="VIW118" s="61"/>
      <c r="VIX118" s="61"/>
      <c r="VIY118" s="61"/>
      <c r="VIZ118" s="61"/>
      <c r="VJA118" s="61"/>
      <c r="VJB118" s="61"/>
      <c r="VJC118" s="61"/>
      <c r="VJD118" s="61"/>
      <c r="VJE118" s="61"/>
      <c r="VJF118" s="61"/>
      <c r="VJG118" s="61"/>
      <c r="VJH118" s="61"/>
      <c r="VJI118" s="61"/>
      <c r="VJJ118" s="61"/>
      <c r="VJK118" s="61"/>
      <c r="VJL118" s="61"/>
      <c r="VJM118" s="61"/>
      <c r="VJN118" s="61"/>
      <c r="VJO118" s="61"/>
      <c r="VJP118" s="61"/>
      <c r="VJQ118" s="61"/>
      <c r="VJR118" s="61"/>
      <c r="VJS118" s="61"/>
      <c r="VJT118" s="61"/>
      <c r="VJU118" s="61"/>
      <c r="VJV118" s="61"/>
      <c r="VJW118" s="61"/>
      <c r="VJX118" s="61"/>
      <c r="VJY118" s="61"/>
      <c r="VJZ118" s="61"/>
      <c r="VKA118" s="61"/>
      <c r="VKB118" s="61"/>
      <c r="VKC118" s="61"/>
      <c r="VKD118" s="61"/>
      <c r="VKE118" s="61"/>
      <c r="VKF118" s="61"/>
      <c r="VKG118" s="61"/>
      <c r="VKH118" s="61"/>
      <c r="VKI118" s="61"/>
      <c r="VKJ118" s="61"/>
      <c r="VKK118" s="61"/>
      <c r="VKL118" s="61"/>
      <c r="VKM118" s="61"/>
      <c r="VKN118" s="61"/>
      <c r="VKO118" s="61"/>
      <c r="VKP118" s="61"/>
      <c r="VKQ118" s="61"/>
      <c r="VKR118" s="61"/>
      <c r="VKS118" s="61"/>
      <c r="VKT118" s="61"/>
      <c r="VKU118" s="61"/>
      <c r="VKV118" s="61"/>
      <c r="VKW118" s="61"/>
      <c r="VKX118" s="61"/>
      <c r="VKY118" s="61"/>
      <c r="VKZ118" s="61"/>
      <c r="VLA118" s="61"/>
      <c r="VLB118" s="61"/>
      <c r="VLC118" s="61"/>
      <c r="VLD118" s="61"/>
      <c r="VLE118" s="61"/>
      <c r="VLF118" s="61"/>
      <c r="VLG118" s="61"/>
      <c r="VLH118" s="61"/>
      <c r="VLI118" s="61"/>
      <c r="VLJ118" s="61"/>
      <c r="VLK118" s="61"/>
      <c r="VLL118" s="61"/>
      <c r="VLM118" s="61"/>
      <c r="VLN118" s="61"/>
      <c r="VLO118" s="61"/>
      <c r="VLP118" s="61"/>
      <c r="VLQ118" s="61"/>
      <c r="VLR118" s="61"/>
      <c r="VLS118" s="61"/>
      <c r="VLT118" s="61"/>
      <c r="VLU118" s="61"/>
      <c r="VLV118" s="61"/>
      <c r="VLW118" s="61"/>
      <c r="VLX118" s="61"/>
      <c r="VLY118" s="61"/>
      <c r="VLZ118" s="61"/>
      <c r="VMA118" s="61"/>
      <c r="VMB118" s="61"/>
      <c r="VMC118" s="61"/>
      <c r="VMD118" s="61"/>
      <c r="VME118" s="61"/>
      <c r="VMF118" s="61"/>
      <c r="VMG118" s="61"/>
      <c r="VMH118" s="61"/>
      <c r="VMI118" s="61"/>
      <c r="VMJ118" s="61"/>
      <c r="VMK118" s="61"/>
      <c r="VML118" s="61"/>
      <c r="VMM118" s="61"/>
      <c r="VMN118" s="61"/>
      <c r="VMO118" s="61"/>
      <c r="VMP118" s="61"/>
      <c r="VMQ118" s="61"/>
      <c r="VMR118" s="61"/>
      <c r="VMS118" s="61"/>
      <c r="VMT118" s="61"/>
      <c r="VMU118" s="61"/>
      <c r="VMV118" s="61"/>
      <c r="VMW118" s="61"/>
      <c r="VMX118" s="61"/>
      <c r="VMY118" s="61"/>
      <c r="VMZ118" s="61"/>
      <c r="VNA118" s="61"/>
      <c r="VNB118" s="61"/>
      <c r="VNC118" s="61"/>
      <c r="VND118" s="61"/>
      <c r="VNE118" s="61"/>
      <c r="VNF118" s="61"/>
      <c r="VNG118" s="61"/>
      <c r="VNH118" s="61"/>
      <c r="VNI118" s="61"/>
      <c r="VNJ118" s="61"/>
      <c r="VNK118" s="61"/>
      <c r="VNL118" s="61"/>
      <c r="VNM118" s="61"/>
      <c r="VNN118" s="61"/>
      <c r="VNO118" s="61"/>
      <c r="VNP118" s="61"/>
      <c r="VNQ118" s="61"/>
      <c r="VNR118" s="61"/>
      <c r="VNS118" s="61"/>
      <c r="VNT118" s="61"/>
      <c r="VNU118" s="61"/>
      <c r="VNV118" s="61"/>
      <c r="VNW118" s="61"/>
      <c r="VNX118" s="61"/>
      <c r="VNY118" s="61"/>
      <c r="VNZ118" s="61"/>
      <c r="VOA118" s="61"/>
      <c r="VOB118" s="61"/>
      <c r="VOC118" s="61"/>
      <c r="VOD118" s="61"/>
      <c r="VOE118" s="61"/>
      <c r="VOF118" s="61"/>
      <c r="VOG118" s="61"/>
      <c r="VOH118" s="61"/>
      <c r="VOI118" s="61"/>
      <c r="VOJ118" s="61"/>
      <c r="VOK118" s="61"/>
      <c r="VOL118" s="61"/>
      <c r="VOM118" s="61"/>
      <c r="VON118" s="61"/>
      <c r="VOO118" s="61"/>
      <c r="VOP118" s="61"/>
      <c r="VOQ118" s="61"/>
      <c r="VOR118" s="61"/>
      <c r="VOS118" s="61"/>
      <c r="VOT118" s="61"/>
      <c r="VOU118" s="61"/>
      <c r="VOV118" s="61"/>
      <c r="VOW118" s="61"/>
      <c r="VOX118" s="61"/>
      <c r="VOY118" s="61"/>
      <c r="VOZ118" s="61"/>
      <c r="VPA118" s="61"/>
      <c r="VPB118" s="61"/>
      <c r="VPC118" s="61"/>
      <c r="VPD118" s="61"/>
      <c r="VPE118" s="61"/>
      <c r="VPF118" s="61"/>
      <c r="VPG118" s="61"/>
      <c r="VPH118" s="61"/>
      <c r="VPI118" s="61"/>
      <c r="VPJ118" s="61"/>
      <c r="VPK118" s="61"/>
      <c r="VPL118" s="61"/>
      <c r="VPM118" s="61"/>
      <c r="VPN118" s="61"/>
      <c r="VPO118" s="61"/>
      <c r="VPP118" s="61"/>
      <c r="VPQ118" s="61"/>
      <c r="VPR118" s="61"/>
      <c r="VPS118" s="61"/>
      <c r="VPT118" s="61"/>
      <c r="VPU118" s="61"/>
      <c r="VPV118" s="61"/>
      <c r="VPW118" s="61"/>
      <c r="VPX118" s="61"/>
      <c r="VPY118" s="61"/>
      <c r="VPZ118" s="61"/>
      <c r="VQA118" s="61"/>
      <c r="VQB118" s="61"/>
      <c r="VQC118" s="61"/>
      <c r="VQD118" s="61"/>
      <c r="VQE118" s="61"/>
      <c r="VQF118" s="61"/>
      <c r="VQG118" s="61"/>
      <c r="VQH118" s="61"/>
      <c r="VQI118" s="61"/>
      <c r="VQJ118" s="61"/>
      <c r="VQK118" s="61"/>
      <c r="VQL118" s="61"/>
      <c r="VQM118" s="61"/>
      <c r="VQN118" s="61"/>
      <c r="VQO118" s="61"/>
      <c r="VQP118" s="61"/>
      <c r="VQQ118" s="61"/>
      <c r="VQR118" s="61"/>
      <c r="VQS118" s="61"/>
      <c r="VQT118" s="61"/>
      <c r="VQU118" s="61"/>
      <c r="VQV118" s="61"/>
      <c r="VQW118" s="61"/>
      <c r="VQX118" s="61"/>
      <c r="VQY118" s="61"/>
      <c r="VQZ118" s="61"/>
      <c r="VRA118" s="61"/>
      <c r="VRB118" s="61"/>
      <c r="VRC118" s="61"/>
      <c r="VRD118" s="61"/>
      <c r="VRE118" s="61"/>
      <c r="VRF118" s="61"/>
      <c r="VRG118" s="61"/>
      <c r="VRH118" s="61"/>
      <c r="VRI118" s="61"/>
      <c r="VRJ118" s="61"/>
      <c r="VRK118" s="61"/>
      <c r="VRL118" s="61"/>
      <c r="VRM118" s="61"/>
      <c r="VRN118" s="61"/>
      <c r="VRO118" s="61"/>
      <c r="VRP118" s="61"/>
      <c r="VRQ118" s="61"/>
      <c r="VRR118" s="61"/>
      <c r="VRS118" s="61"/>
      <c r="VRT118" s="61"/>
      <c r="VRU118" s="61"/>
      <c r="VRV118" s="61"/>
      <c r="VRW118" s="61"/>
      <c r="VRX118" s="61"/>
      <c r="VRY118" s="61"/>
      <c r="VRZ118" s="61"/>
      <c r="VSA118" s="61"/>
      <c r="VSB118" s="61"/>
      <c r="VSC118" s="61"/>
      <c r="VSD118" s="61"/>
      <c r="VSE118" s="61"/>
      <c r="VSF118" s="61"/>
      <c r="VSG118" s="61"/>
      <c r="VSH118" s="61"/>
      <c r="VSI118" s="61"/>
      <c r="VSJ118" s="61"/>
      <c r="VSK118" s="61"/>
      <c r="VSL118" s="61"/>
      <c r="VSM118" s="61"/>
      <c r="VSN118" s="61"/>
      <c r="VSO118" s="61"/>
      <c r="VSP118" s="61"/>
      <c r="VSQ118" s="61"/>
      <c r="VSR118" s="61"/>
      <c r="VSS118" s="61"/>
      <c r="VST118" s="61"/>
      <c r="VSU118" s="61"/>
      <c r="VSV118" s="61"/>
      <c r="VSW118" s="61"/>
      <c r="VSX118" s="61"/>
      <c r="VSY118" s="61"/>
      <c r="VSZ118" s="61"/>
      <c r="VTA118" s="61"/>
      <c r="VTB118" s="61"/>
      <c r="VTC118" s="61"/>
      <c r="VTD118" s="61"/>
      <c r="VTE118" s="61"/>
      <c r="VTF118" s="61"/>
      <c r="VTG118" s="61"/>
      <c r="VTH118" s="61"/>
      <c r="VTI118" s="61"/>
      <c r="VTJ118" s="61"/>
      <c r="VTK118" s="61"/>
      <c r="VTL118" s="61"/>
      <c r="VTM118" s="61"/>
      <c r="VTN118" s="61"/>
      <c r="VTO118" s="61"/>
      <c r="VTP118" s="61"/>
      <c r="VTQ118" s="61"/>
      <c r="VTR118" s="61"/>
      <c r="VTS118" s="61"/>
      <c r="VTT118" s="61"/>
      <c r="VTU118" s="61"/>
      <c r="VTV118" s="61"/>
      <c r="VTW118" s="61"/>
      <c r="VTX118" s="61"/>
      <c r="VTY118" s="61"/>
      <c r="VTZ118" s="61"/>
      <c r="VUA118" s="61"/>
      <c r="VUB118" s="61"/>
      <c r="VUC118" s="61"/>
      <c r="VUD118" s="61"/>
      <c r="VUE118" s="61"/>
      <c r="VUF118" s="61"/>
      <c r="VUG118" s="61"/>
      <c r="VUH118" s="61"/>
      <c r="VUI118" s="61"/>
      <c r="VUJ118" s="61"/>
      <c r="VUK118" s="61"/>
      <c r="VUL118" s="61"/>
      <c r="VUM118" s="61"/>
      <c r="VUN118" s="61"/>
      <c r="VUO118" s="61"/>
      <c r="VUP118" s="61"/>
      <c r="VUQ118" s="61"/>
      <c r="VUR118" s="61"/>
      <c r="VUS118" s="61"/>
      <c r="VUT118" s="61"/>
      <c r="VUU118" s="61"/>
      <c r="VUV118" s="61"/>
      <c r="VUW118" s="61"/>
      <c r="VUX118" s="61"/>
      <c r="VUY118" s="61"/>
      <c r="VUZ118" s="61"/>
      <c r="VVA118" s="61"/>
      <c r="VVB118" s="61"/>
      <c r="VVC118" s="61"/>
      <c r="VVD118" s="61"/>
      <c r="VVE118" s="61"/>
      <c r="VVF118" s="61"/>
      <c r="VVG118" s="61"/>
      <c r="VVH118" s="61"/>
      <c r="VVI118" s="61"/>
      <c r="VVJ118" s="61"/>
      <c r="VVK118" s="61"/>
      <c r="VVL118" s="61"/>
      <c r="VVM118" s="61"/>
      <c r="VVN118" s="61"/>
      <c r="VVO118" s="61"/>
      <c r="VVP118" s="61"/>
      <c r="VVQ118" s="61"/>
      <c r="VVR118" s="61"/>
      <c r="VVS118" s="61"/>
      <c r="VVT118" s="61"/>
      <c r="VVU118" s="61"/>
      <c r="VVV118" s="61"/>
      <c r="VVW118" s="61"/>
      <c r="VVX118" s="61"/>
      <c r="VVY118" s="61"/>
      <c r="VVZ118" s="61"/>
      <c r="VWA118" s="61"/>
      <c r="VWB118" s="61"/>
      <c r="VWC118" s="61"/>
      <c r="VWD118" s="61"/>
      <c r="VWE118" s="61"/>
      <c r="VWF118" s="61"/>
      <c r="VWG118" s="61"/>
      <c r="VWH118" s="61"/>
      <c r="VWI118" s="61"/>
      <c r="VWJ118" s="61"/>
      <c r="VWK118" s="61"/>
      <c r="VWL118" s="61"/>
      <c r="VWM118" s="61"/>
      <c r="VWN118" s="61"/>
      <c r="VWO118" s="61"/>
      <c r="VWP118" s="61"/>
      <c r="VWQ118" s="61"/>
      <c r="VWR118" s="61"/>
      <c r="VWS118" s="61"/>
      <c r="VWT118" s="61"/>
      <c r="VWU118" s="61"/>
      <c r="VWV118" s="61"/>
      <c r="VWW118" s="61"/>
      <c r="VWX118" s="61"/>
      <c r="VWY118" s="61"/>
      <c r="VWZ118" s="61"/>
      <c r="VXA118" s="61"/>
      <c r="VXB118" s="61"/>
      <c r="VXC118" s="61"/>
      <c r="VXD118" s="61"/>
      <c r="VXE118" s="61"/>
      <c r="VXF118" s="61"/>
      <c r="VXG118" s="61"/>
      <c r="VXH118" s="61"/>
      <c r="VXI118" s="61"/>
      <c r="VXJ118" s="61"/>
      <c r="VXK118" s="61"/>
      <c r="VXL118" s="61"/>
      <c r="VXM118" s="61"/>
      <c r="VXN118" s="61"/>
      <c r="VXO118" s="61"/>
      <c r="VXP118" s="61"/>
      <c r="VXQ118" s="61"/>
      <c r="VXR118" s="61"/>
      <c r="VXS118" s="61"/>
      <c r="VXT118" s="61"/>
      <c r="VXU118" s="61"/>
      <c r="VXV118" s="61"/>
      <c r="VXW118" s="61"/>
      <c r="VXX118" s="61"/>
      <c r="VXY118" s="61"/>
      <c r="VXZ118" s="61"/>
      <c r="VYA118" s="61"/>
      <c r="VYB118" s="61"/>
      <c r="VYC118" s="61"/>
      <c r="VYD118" s="61"/>
      <c r="VYE118" s="61"/>
      <c r="VYF118" s="61"/>
      <c r="VYG118" s="61"/>
      <c r="VYH118" s="61"/>
      <c r="VYI118" s="61"/>
      <c r="VYJ118" s="61"/>
      <c r="VYK118" s="61"/>
      <c r="VYL118" s="61"/>
      <c r="VYM118" s="61"/>
      <c r="VYN118" s="61"/>
      <c r="VYO118" s="61"/>
      <c r="VYP118" s="61"/>
      <c r="VYQ118" s="61"/>
      <c r="VYR118" s="61"/>
      <c r="VYS118" s="61"/>
      <c r="VYT118" s="61"/>
      <c r="VYU118" s="61"/>
      <c r="VYV118" s="61"/>
      <c r="VYW118" s="61"/>
      <c r="VYX118" s="61"/>
      <c r="VYY118" s="61"/>
      <c r="VYZ118" s="61"/>
      <c r="VZA118" s="61"/>
      <c r="VZB118" s="61"/>
      <c r="VZC118" s="61"/>
      <c r="VZD118" s="61"/>
      <c r="VZE118" s="61"/>
      <c r="VZF118" s="61"/>
      <c r="VZG118" s="61"/>
      <c r="VZH118" s="61"/>
      <c r="VZI118" s="61"/>
      <c r="VZJ118" s="61"/>
      <c r="VZK118" s="61"/>
      <c r="VZL118" s="61"/>
      <c r="VZM118" s="61"/>
      <c r="VZN118" s="61"/>
      <c r="VZO118" s="61"/>
      <c r="VZP118" s="61"/>
      <c r="VZQ118" s="61"/>
      <c r="VZR118" s="61"/>
      <c r="VZS118" s="61"/>
      <c r="VZT118" s="61"/>
      <c r="VZU118" s="61"/>
      <c r="VZV118" s="61"/>
      <c r="VZW118" s="61"/>
      <c r="VZX118" s="61"/>
      <c r="VZY118" s="61"/>
      <c r="VZZ118" s="61"/>
      <c r="WAA118" s="61"/>
      <c r="WAB118" s="61"/>
      <c r="WAC118" s="61"/>
      <c r="WAD118" s="61"/>
      <c r="WAE118" s="61"/>
      <c r="WAF118" s="61"/>
      <c r="WAG118" s="61"/>
      <c r="WAH118" s="61"/>
      <c r="WAI118" s="61"/>
      <c r="WAJ118" s="61"/>
      <c r="WAK118" s="61"/>
      <c r="WAL118" s="61"/>
      <c r="WAM118" s="61"/>
      <c r="WAN118" s="61"/>
      <c r="WAO118" s="61"/>
      <c r="WAP118" s="61"/>
      <c r="WAQ118" s="61"/>
      <c r="WAR118" s="61"/>
      <c r="WAS118" s="61"/>
      <c r="WAT118" s="61"/>
      <c r="WAU118" s="61"/>
      <c r="WAV118" s="61"/>
      <c r="WAW118" s="61"/>
      <c r="WAX118" s="61"/>
      <c r="WAY118" s="61"/>
      <c r="WAZ118" s="61"/>
      <c r="WBA118" s="61"/>
      <c r="WBB118" s="61"/>
      <c r="WBC118" s="61"/>
      <c r="WBD118" s="61"/>
      <c r="WBE118" s="61"/>
      <c r="WBF118" s="61"/>
      <c r="WBG118" s="61"/>
      <c r="WBH118" s="61"/>
      <c r="WBI118" s="61"/>
      <c r="WBJ118" s="61"/>
      <c r="WBK118" s="61"/>
      <c r="WBL118" s="61"/>
      <c r="WBM118" s="61"/>
      <c r="WBN118" s="61"/>
      <c r="WBO118" s="61"/>
      <c r="WBP118" s="61"/>
      <c r="WBQ118" s="61"/>
      <c r="WBR118" s="61"/>
      <c r="WBS118" s="61"/>
      <c r="WBT118" s="61"/>
      <c r="WBU118" s="61"/>
      <c r="WBV118" s="61"/>
      <c r="WBW118" s="61"/>
      <c r="WBX118" s="61"/>
      <c r="WBY118" s="61"/>
      <c r="WBZ118" s="61"/>
      <c r="WCA118" s="61"/>
      <c r="WCB118" s="61"/>
      <c r="WCC118" s="61"/>
      <c r="WCD118" s="61"/>
      <c r="WCE118" s="61"/>
      <c r="WCF118" s="61"/>
      <c r="WCG118" s="61"/>
      <c r="WCH118" s="61"/>
      <c r="WCI118" s="61"/>
      <c r="WCJ118" s="61"/>
      <c r="WCK118" s="61"/>
      <c r="WCL118" s="61"/>
      <c r="WCM118" s="61"/>
      <c r="WCN118" s="61"/>
      <c r="WCO118" s="61"/>
      <c r="WCP118" s="61"/>
      <c r="WCQ118" s="61"/>
      <c r="WCR118" s="61"/>
      <c r="WCS118" s="61"/>
      <c r="WCT118" s="61"/>
      <c r="WCU118" s="61"/>
      <c r="WCV118" s="61"/>
      <c r="WCW118" s="61"/>
      <c r="WCX118" s="61"/>
      <c r="WCY118" s="61"/>
      <c r="WCZ118" s="61"/>
      <c r="WDA118" s="61"/>
      <c r="WDB118" s="61"/>
      <c r="WDC118" s="61"/>
      <c r="WDD118" s="61"/>
      <c r="WDE118" s="61"/>
      <c r="WDF118" s="61"/>
      <c r="WDG118" s="61"/>
      <c r="WDH118" s="61"/>
      <c r="WDI118" s="61"/>
      <c r="WDJ118" s="61"/>
      <c r="WDK118" s="61"/>
      <c r="WDL118" s="61"/>
      <c r="WDM118" s="61"/>
      <c r="WDN118" s="61"/>
      <c r="WDO118" s="61"/>
      <c r="WDP118" s="61"/>
      <c r="WDQ118" s="61"/>
      <c r="WDR118" s="61"/>
      <c r="WDS118" s="61"/>
      <c r="WDT118" s="61"/>
      <c r="WDU118" s="61"/>
      <c r="WDV118" s="61"/>
      <c r="WDW118" s="61"/>
      <c r="WDX118" s="61"/>
      <c r="WDY118" s="61"/>
      <c r="WDZ118" s="61"/>
      <c r="WEA118" s="61"/>
      <c r="WEB118" s="61"/>
      <c r="WEC118" s="61"/>
      <c r="WED118" s="61"/>
      <c r="WEE118" s="61"/>
      <c r="WEF118" s="61"/>
      <c r="WEG118" s="61"/>
      <c r="WEH118" s="61"/>
      <c r="WEI118" s="61"/>
      <c r="WEJ118" s="61"/>
      <c r="WEK118" s="61"/>
      <c r="WEL118" s="61"/>
      <c r="WEM118" s="61"/>
      <c r="WEN118" s="61"/>
      <c r="WEO118" s="61"/>
      <c r="WEP118" s="61"/>
      <c r="WEQ118" s="61"/>
      <c r="WER118" s="61"/>
      <c r="WES118" s="61"/>
      <c r="WET118" s="61"/>
      <c r="WEU118" s="61"/>
      <c r="WEV118" s="61"/>
      <c r="WEW118" s="61"/>
      <c r="WEX118" s="61"/>
      <c r="WEY118" s="61"/>
      <c r="WEZ118" s="61"/>
      <c r="WFA118" s="61"/>
      <c r="WFB118" s="61"/>
      <c r="WFC118" s="61"/>
      <c r="WFD118" s="61"/>
      <c r="WFE118" s="61"/>
      <c r="WFF118" s="61"/>
      <c r="WFG118" s="61"/>
      <c r="WFH118" s="61"/>
      <c r="WFI118" s="61"/>
      <c r="WFJ118" s="61"/>
      <c r="WFK118" s="61"/>
      <c r="WFL118" s="61"/>
      <c r="WFM118" s="61"/>
      <c r="WFN118" s="61"/>
      <c r="WFO118" s="61"/>
      <c r="WFP118" s="61"/>
      <c r="WFQ118" s="61"/>
      <c r="WFR118" s="61"/>
      <c r="WFS118" s="61"/>
      <c r="WFT118" s="61"/>
      <c r="WFU118" s="61"/>
      <c r="WFV118" s="61"/>
      <c r="WFW118" s="61"/>
      <c r="WFX118" s="61"/>
      <c r="WFY118" s="61"/>
      <c r="WFZ118" s="61"/>
      <c r="WGA118" s="61"/>
      <c r="WGB118" s="61"/>
      <c r="WGC118" s="61"/>
      <c r="WGD118" s="61"/>
      <c r="WGE118" s="61"/>
      <c r="WGF118" s="61"/>
      <c r="WGG118" s="61"/>
      <c r="WGH118" s="61"/>
      <c r="WGI118" s="61"/>
      <c r="WGJ118" s="61"/>
      <c r="WGK118" s="61"/>
      <c r="WGL118" s="61"/>
      <c r="WGM118" s="61"/>
      <c r="WGN118" s="61"/>
      <c r="WGO118" s="61"/>
      <c r="WGP118" s="61"/>
      <c r="WGQ118" s="61"/>
      <c r="WGR118" s="61"/>
      <c r="WGS118" s="61"/>
      <c r="WGT118" s="61"/>
      <c r="WGU118" s="61"/>
      <c r="WGV118" s="61"/>
      <c r="WGW118" s="61"/>
      <c r="WGX118" s="61"/>
      <c r="WGY118" s="61"/>
      <c r="WGZ118" s="61"/>
      <c r="WHA118" s="61"/>
      <c r="WHB118" s="61"/>
      <c r="WHC118" s="61"/>
      <c r="WHD118" s="61"/>
      <c r="WHE118" s="61"/>
      <c r="WHF118" s="61"/>
      <c r="WHG118" s="61"/>
      <c r="WHH118" s="61"/>
      <c r="WHI118" s="61"/>
      <c r="WHJ118" s="61"/>
      <c r="WHK118" s="61"/>
      <c r="WHL118" s="61"/>
      <c r="WHM118" s="61"/>
      <c r="WHN118" s="61"/>
      <c r="WHO118" s="61"/>
      <c r="WHP118" s="61"/>
      <c r="WHQ118" s="61"/>
      <c r="WHR118" s="61"/>
      <c r="WHS118" s="61"/>
      <c r="WHT118" s="61"/>
      <c r="WHU118" s="61"/>
      <c r="WHV118" s="61"/>
      <c r="WHW118" s="61"/>
      <c r="WHX118" s="61"/>
      <c r="WHY118" s="61"/>
      <c r="WHZ118" s="61"/>
      <c r="WIA118" s="61"/>
      <c r="WIB118" s="61"/>
      <c r="WIC118" s="61"/>
      <c r="WID118" s="61"/>
      <c r="WIE118" s="61"/>
      <c r="WIF118" s="61"/>
      <c r="WIG118" s="61"/>
      <c r="WIH118" s="61"/>
      <c r="WII118" s="61"/>
      <c r="WIJ118" s="61"/>
      <c r="WIK118" s="61"/>
      <c r="WIL118" s="61"/>
      <c r="WIM118" s="61"/>
      <c r="WIN118" s="61"/>
      <c r="WIO118" s="61"/>
      <c r="WIP118" s="61"/>
      <c r="WIQ118" s="61"/>
      <c r="WIR118" s="61"/>
      <c r="WIS118" s="61"/>
      <c r="WIT118" s="61"/>
      <c r="WIU118" s="61"/>
      <c r="WIV118" s="61"/>
      <c r="WIW118" s="61"/>
      <c r="WIX118" s="61"/>
      <c r="WIY118" s="61"/>
      <c r="WIZ118" s="61"/>
      <c r="WJA118" s="61"/>
      <c r="WJB118" s="61"/>
      <c r="WJC118" s="61"/>
      <c r="WJD118" s="61"/>
      <c r="WJE118" s="61"/>
      <c r="WJF118" s="61"/>
      <c r="WJG118" s="61"/>
      <c r="WJH118" s="61"/>
      <c r="WJI118" s="61"/>
      <c r="WJJ118" s="61"/>
      <c r="WJK118" s="61"/>
      <c r="WJL118" s="61"/>
      <c r="WJM118" s="61"/>
      <c r="WJN118" s="61"/>
      <c r="WJO118" s="61"/>
      <c r="WJP118" s="61"/>
      <c r="WJQ118" s="61"/>
      <c r="WJR118" s="61"/>
      <c r="WJS118" s="61"/>
      <c r="WJT118" s="61"/>
      <c r="WJU118" s="61"/>
      <c r="WJV118" s="61"/>
      <c r="WJW118" s="61"/>
      <c r="WJX118" s="61"/>
      <c r="WJY118" s="61"/>
      <c r="WJZ118" s="61"/>
      <c r="WKA118" s="61"/>
      <c r="WKB118" s="61"/>
      <c r="WKC118" s="61"/>
      <c r="WKD118" s="61"/>
      <c r="WKE118" s="61"/>
      <c r="WKF118" s="61"/>
      <c r="WKG118" s="61"/>
      <c r="WKH118" s="61"/>
      <c r="WKI118" s="61"/>
      <c r="WKJ118" s="61"/>
      <c r="WKK118" s="61"/>
      <c r="WKL118" s="61"/>
      <c r="WKM118" s="61"/>
      <c r="WKN118" s="61"/>
      <c r="WKO118" s="61"/>
      <c r="WKP118" s="61"/>
      <c r="WKQ118" s="61"/>
      <c r="WKR118" s="61"/>
      <c r="WKS118" s="61"/>
      <c r="WKT118" s="61"/>
      <c r="WKU118" s="61"/>
      <c r="WKV118" s="61"/>
      <c r="WKW118" s="61"/>
      <c r="WKX118" s="61"/>
      <c r="WKY118" s="61"/>
      <c r="WKZ118" s="61"/>
      <c r="WLA118" s="61"/>
      <c r="WLB118" s="61"/>
      <c r="WLC118" s="61"/>
      <c r="WLD118" s="61"/>
      <c r="WLE118" s="61"/>
      <c r="WLF118" s="61"/>
      <c r="WLG118" s="61"/>
      <c r="WLH118" s="61"/>
      <c r="WLI118" s="61"/>
      <c r="WLJ118" s="61"/>
      <c r="WLK118" s="61"/>
      <c r="WLL118" s="61"/>
      <c r="WLM118" s="61"/>
      <c r="WLN118" s="61"/>
      <c r="WLO118" s="61"/>
      <c r="WLP118" s="61"/>
      <c r="WLQ118" s="61"/>
      <c r="WLR118" s="61"/>
      <c r="WLS118" s="61"/>
      <c r="WLT118" s="61"/>
      <c r="WLU118" s="61"/>
      <c r="WLV118" s="61"/>
      <c r="WLW118" s="61"/>
      <c r="WLX118" s="61"/>
      <c r="WLY118" s="61"/>
      <c r="WLZ118" s="61"/>
      <c r="WMA118" s="61"/>
      <c r="WMB118" s="61"/>
      <c r="WMC118" s="61"/>
      <c r="WMD118" s="61"/>
      <c r="WME118" s="61"/>
      <c r="WMF118" s="61"/>
      <c r="WMG118" s="61"/>
      <c r="WMH118" s="61"/>
      <c r="WMI118" s="61"/>
      <c r="WMJ118" s="61"/>
      <c r="WMK118" s="61"/>
      <c r="WML118" s="61"/>
      <c r="WMM118" s="61"/>
      <c r="WMN118" s="61"/>
      <c r="WMO118" s="61"/>
      <c r="WMP118" s="61"/>
      <c r="WMQ118" s="61"/>
      <c r="WMR118" s="61"/>
      <c r="WMS118" s="61"/>
      <c r="WMT118" s="61"/>
      <c r="WMU118" s="61"/>
      <c r="WMV118" s="61"/>
      <c r="WMW118" s="61"/>
      <c r="WMX118" s="61"/>
      <c r="WMY118" s="61"/>
      <c r="WMZ118" s="61"/>
      <c r="WNA118" s="61"/>
      <c r="WNB118" s="61"/>
      <c r="WNC118" s="61"/>
      <c r="WND118" s="61"/>
      <c r="WNE118" s="61"/>
      <c r="WNF118" s="61"/>
      <c r="WNG118" s="61"/>
      <c r="WNH118" s="61"/>
      <c r="WNI118" s="61"/>
      <c r="WNJ118" s="61"/>
      <c r="WNK118" s="61"/>
      <c r="WNL118" s="61"/>
      <c r="WNM118" s="61"/>
      <c r="WNN118" s="61"/>
      <c r="WNO118" s="61"/>
      <c r="WNP118" s="61"/>
      <c r="WNQ118" s="61"/>
      <c r="WNR118" s="61"/>
      <c r="WNS118" s="61"/>
      <c r="WNT118" s="61"/>
      <c r="WNU118" s="61"/>
      <c r="WNV118" s="61"/>
      <c r="WNW118" s="61"/>
      <c r="WNX118" s="61"/>
      <c r="WNY118" s="61"/>
      <c r="WNZ118" s="61"/>
      <c r="WOA118" s="61"/>
      <c r="WOB118" s="61"/>
      <c r="WOC118" s="61"/>
      <c r="WOD118" s="61"/>
      <c r="WOE118" s="61"/>
      <c r="WOF118" s="61"/>
      <c r="WOG118" s="61"/>
      <c r="WOH118" s="61"/>
      <c r="WOI118" s="61"/>
      <c r="WOJ118" s="61"/>
      <c r="WOK118" s="61"/>
      <c r="WOL118" s="61"/>
      <c r="WOM118" s="61"/>
      <c r="WON118" s="61"/>
      <c r="WOO118" s="61"/>
      <c r="WOP118" s="61"/>
      <c r="WOQ118" s="61"/>
      <c r="WOR118" s="61"/>
      <c r="WOS118" s="61"/>
      <c r="WOT118" s="61"/>
      <c r="WOU118" s="61"/>
      <c r="WOV118" s="61"/>
      <c r="WOW118" s="61"/>
      <c r="WOX118" s="61"/>
      <c r="WOY118" s="61"/>
      <c r="WOZ118" s="61"/>
      <c r="WPA118" s="61"/>
      <c r="WPB118" s="61"/>
      <c r="WPC118" s="61"/>
      <c r="WPD118" s="61"/>
      <c r="WPE118" s="61"/>
      <c r="WPF118" s="61"/>
      <c r="WPG118" s="61"/>
      <c r="WPH118" s="61"/>
      <c r="WPI118" s="61"/>
      <c r="WPJ118" s="61"/>
      <c r="WPK118" s="61"/>
      <c r="WPL118" s="61"/>
      <c r="WPM118" s="61"/>
      <c r="WPN118" s="61"/>
      <c r="WPO118" s="61"/>
      <c r="WPP118" s="61"/>
      <c r="WPQ118" s="61"/>
      <c r="WPR118" s="61"/>
      <c r="WPS118" s="61"/>
      <c r="WPT118" s="61"/>
      <c r="WPU118" s="61"/>
      <c r="WPV118" s="61"/>
      <c r="WPW118" s="61"/>
      <c r="WPX118" s="61"/>
      <c r="WPY118" s="61"/>
      <c r="WPZ118" s="61"/>
      <c r="WQA118" s="61"/>
      <c r="WQB118" s="61"/>
      <c r="WQC118" s="61"/>
      <c r="WQD118" s="61"/>
      <c r="WQE118" s="61"/>
      <c r="WQF118" s="61"/>
      <c r="WQG118" s="61"/>
      <c r="WQH118" s="61"/>
      <c r="WQI118" s="61"/>
      <c r="WQJ118" s="61"/>
      <c r="WQK118" s="61"/>
      <c r="WQL118" s="61"/>
      <c r="WQM118" s="61"/>
      <c r="WQN118" s="61"/>
      <c r="WQO118" s="61"/>
      <c r="WQP118" s="61"/>
      <c r="WQQ118" s="61"/>
      <c r="WQR118" s="61"/>
      <c r="WQS118" s="61"/>
      <c r="WQT118" s="61"/>
      <c r="WQU118" s="61"/>
      <c r="WQV118" s="61"/>
      <c r="WQW118" s="61"/>
      <c r="WQX118" s="61"/>
      <c r="WQY118" s="61"/>
      <c r="WQZ118" s="61"/>
      <c r="WRA118" s="61"/>
      <c r="WRB118" s="61"/>
      <c r="WRC118" s="61"/>
      <c r="WRD118" s="61"/>
      <c r="WRE118" s="61"/>
      <c r="WRF118" s="61"/>
      <c r="WRG118" s="61"/>
      <c r="WRH118" s="61"/>
      <c r="WRI118" s="61"/>
      <c r="WRJ118" s="61"/>
      <c r="WRK118" s="61"/>
      <c r="WRL118" s="61"/>
      <c r="WRM118" s="61"/>
      <c r="WRN118" s="61"/>
      <c r="WRO118" s="61"/>
      <c r="WRP118" s="61"/>
      <c r="WRQ118" s="61"/>
      <c r="WRR118" s="61"/>
      <c r="WRS118" s="61"/>
      <c r="WRT118" s="61"/>
      <c r="WRU118" s="61"/>
      <c r="WRV118" s="61"/>
      <c r="WRW118" s="61"/>
      <c r="WRX118" s="61"/>
      <c r="WRY118" s="61"/>
      <c r="WRZ118" s="61"/>
      <c r="WSA118" s="61"/>
      <c r="WSB118" s="61"/>
      <c r="WSC118" s="61"/>
      <c r="WSD118" s="61"/>
      <c r="WSE118" s="61"/>
      <c r="WSF118" s="61"/>
      <c r="WSG118" s="61"/>
      <c r="WSH118" s="61"/>
      <c r="WSI118" s="61"/>
      <c r="WSJ118" s="61"/>
      <c r="WSK118" s="61"/>
      <c r="WSL118" s="61"/>
      <c r="WSM118" s="61"/>
      <c r="WSN118" s="61"/>
      <c r="WSO118" s="61"/>
      <c r="WSP118" s="61"/>
      <c r="WSQ118" s="61"/>
      <c r="WSR118" s="61"/>
      <c r="WSS118" s="61"/>
      <c r="WST118" s="61"/>
      <c r="WSU118" s="61"/>
      <c r="WSV118" s="61"/>
      <c r="WSW118" s="61"/>
      <c r="WSX118" s="61"/>
      <c r="WSY118" s="61"/>
      <c r="WSZ118" s="61"/>
      <c r="WTA118" s="61"/>
      <c r="WTB118" s="61"/>
      <c r="WTC118" s="61"/>
      <c r="WTD118" s="61"/>
      <c r="WTE118" s="61"/>
      <c r="WTF118" s="61"/>
      <c r="WTG118" s="61"/>
      <c r="WTH118" s="61"/>
      <c r="WTI118" s="61"/>
      <c r="WTJ118" s="61"/>
      <c r="WTK118" s="61"/>
      <c r="WTL118" s="61"/>
      <c r="WTM118" s="61"/>
      <c r="WTN118" s="61"/>
      <c r="WTO118" s="61"/>
      <c r="WTP118" s="61"/>
      <c r="WTQ118" s="61"/>
      <c r="WTR118" s="61"/>
      <c r="WTS118" s="61"/>
      <c r="WTT118" s="61"/>
      <c r="WTU118" s="61"/>
      <c r="WTV118" s="61"/>
      <c r="WTW118" s="61"/>
      <c r="WTX118" s="61"/>
      <c r="WTY118" s="61"/>
      <c r="WTZ118" s="61"/>
      <c r="WUA118" s="61"/>
      <c r="WUB118" s="61"/>
      <c r="WUC118" s="61"/>
      <c r="WUD118" s="61"/>
      <c r="WUE118" s="61"/>
      <c r="WUF118" s="61"/>
      <c r="WUG118" s="61"/>
      <c r="WUH118" s="61"/>
      <c r="WUI118" s="61"/>
      <c r="WUJ118" s="61"/>
      <c r="WUK118" s="61"/>
      <c r="WUL118" s="61"/>
      <c r="WUM118" s="61"/>
      <c r="WUN118" s="61"/>
      <c r="WUO118" s="61"/>
      <c r="WUP118" s="61"/>
      <c r="WUQ118" s="61"/>
      <c r="WUR118" s="61"/>
      <c r="WUS118" s="61"/>
      <c r="WUT118" s="61"/>
      <c r="WUU118" s="61"/>
      <c r="WUV118" s="61"/>
      <c r="WUW118" s="61"/>
      <c r="WUX118" s="61"/>
      <c r="WUY118" s="61"/>
      <c r="WUZ118" s="61"/>
      <c r="WVA118" s="61"/>
      <c r="WVB118" s="61"/>
      <c r="WVC118" s="61"/>
      <c r="WVD118" s="61"/>
      <c r="WVE118" s="61"/>
      <c r="WVF118" s="61"/>
      <c r="WVG118" s="61"/>
      <c r="WVH118" s="61"/>
      <c r="WVI118" s="61"/>
      <c r="WVJ118" s="61"/>
      <c r="WVK118" s="61"/>
      <c r="WVL118" s="61"/>
      <c r="WVM118" s="61"/>
      <c r="WVN118" s="61"/>
      <c r="WVO118" s="61"/>
      <c r="WVP118" s="61"/>
      <c r="WVQ118" s="61"/>
      <c r="WVR118" s="61"/>
      <c r="WVS118" s="61"/>
      <c r="WVT118" s="61"/>
      <c r="WVU118" s="61"/>
      <c r="WVV118" s="61"/>
      <c r="WVW118" s="61"/>
      <c r="WVX118" s="61"/>
      <c r="WVY118" s="61"/>
      <c r="WVZ118" s="61"/>
      <c r="WWA118" s="61"/>
      <c r="WWB118" s="61"/>
      <c r="WWC118" s="61"/>
      <c r="WWD118" s="61"/>
      <c r="WWE118" s="61"/>
      <c r="WWF118" s="61"/>
      <c r="WWG118" s="61"/>
      <c r="WWH118" s="61"/>
      <c r="WWI118" s="61"/>
      <c r="WWJ118" s="61"/>
      <c r="WWK118" s="61"/>
      <c r="WWL118" s="61"/>
      <c r="WWM118" s="61"/>
      <c r="WWN118" s="61"/>
      <c r="WWO118" s="61"/>
      <c r="WWP118" s="61"/>
      <c r="WWQ118" s="61"/>
      <c r="WWR118" s="61"/>
      <c r="WWS118" s="61"/>
      <c r="WWT118" s="61"/>
      <c r="WWU118" s="61"/>
      <c r="WWV118" s="61"/>
      <c r="WWW118" s="61"/>
      <c r="WWX118" s="61"/>
      <c r="WWY118" s="61"/>
      <c r="WWZ118" s="61"/>
      <c r="WXA118" s="61"/>
      <c r="WXB118" s="61"/>
      <c r="WXC118" s="61"/>
      <c r="WXD118" s="61"/>
      <c r="WXE118" s="61"/>
      <c r="WXF118" s="61"/>
      <c r="WXG118" s="61"/>
      <c r="WXH118" s="61"/>
      <c r="WXI118" s="61"/>
      <c r="WXJ118" s="61"/>
      <c r="WXK118" s="61"/>
      <c r="WXL118" s="61"/>
      <c r="WXM118" s="61"/>
      <c r="WXN118" s="61"/>
      <c r="WXO118" s="61"/>
      <c r="WXP118" s="61"/>
      <c r="WXQ118" s="61"/>
      <c r="WXR118" s="61"/>
      <c r="WXS118" s="61"/>
      <c r="WXT118" s="61"/>
      <c r="WXU118" s="61"/>
      <c r="WXV118" s="61"/>
      <c r="WXW118" s="61"/>
      <c r="WXX118" s="61"/>
      <c r="WXY118" s="61"/>
      <c r="WXZ118" s="61"/>
      <c r="WYA118" s="61"/>
      <c r="WYB118" s="61"/>
      <c r="WYC118" s="61"/>
      <c r="WYD118" s="61"/>
      <c r="WYE118" s="61"/>
      <c r="WYF118" s="61"/>
      <c r="WYG118" s="61"/>
      <c r="WYH118" s="61"/>
      <c r="WYI118" s="61"/>
      <c r="WYJ118" s="61"/>
      <c r="WYK118" s="61"/>
      <c r="WYL118" s="61"/>
      <c r="WYM118" s="61"/>
      <c r="WYN118" s="61"/>
      <c r="WYO118" s="61"/>
      <c r="WYP118" s="61"/>
      <c r="WYQ118" s="61"/>
      <c r="WYR118" s="61"/>
      <c r="WYS118" s="61"/>
      <c r="WYT118" s="61"/>
      <c r="WYU118" s="61"/>
      <c r="WYV118" s="61"/>
      <c r="WYW118" s="61"/>
      <c r="WYX118" s="61"/>
      <c r="WYY118" s="61"/>
      <c r="WYZ118" s="61"/>
      <c r="WZA118" s="61"/>
      <c r="WZB118" s="61"/>
      <c r="WZC118" s="61"/>
      <c r="WZD118" s="61"/>
      <c r="WZE118" s="61"/>
      <c r="WZF118" s="61"/>
      <c r="WZG118" s="61"/>
      <c r="WZH118" s="61"/>
      <c r="WZI118" s="61"/>
      <c r="WZJ118" s="61"/>
      <c r="WZK118" s="61"/>
      <c r="WZL118" s="61"/>
      <c r="WZM118" s="61"/>
      <c r="WZN118" s="61"/>
      <c r="WZO118" s="61"/>
      <c r="WZP118" s="61"/>
      <c r="WZQ118" s="61"/>
      <c r="WZR118" s="61"/>
      <c r="WZS118" s="61"/>
      <c r="WZT118" s="61"/>
      <c r="WZU118" s="61"/>
      <c r="WZV118" s="61"/>
      <c r="WZW118" s="61"/>
      <c r="WZX118" s="61"/>
      <c r="WZY118" s="61"/>
      <c r="WZZ118" s="61"/>
      <c r="XAA118" s="61"/>
      <c r="XAB118" s="61"/>
      <c r="XAC118" s="61"/>
      <c r="XAD118" s="61"/>
      <c r="XAE118" s="61"/>
      <c r="XAF118" s="61"/>
      <c r="XAG118" s="61"/>
      <c r="XAH118" s="61"/>
      <c r="XAI118" s="61"/>
      <c r="XAJ118" s="61"/>
      <c r="XAK118" s="61"/>
      <c r="XAL118" s="61"/>
      <c r="XAM118" s="61"/>
      <c r="XAN118" s="61"/>
      <c r="XAO118" s="61"/>
      <c r="XAP118" s="61"/>
      <c r="XAQ118" s="61"/>
      <c r="XAR118" s="61"/>
      <c r="XAS118" s="61"/>
      <c r="XAT118" s="61"/>
      <c r="XAU118" s="61"/>
      <c r="XAV118" s="61"/>
      <c r="XAW118" s="61"/>
      <c r="XAX118" s="61"/>
      <c r="XAY118" s="61"/>
      <c r="XAZ118" s="61"/>
      <c r="XBA118" s="61"/>
      <c r="XBB118" s="61"/>
      <c r="XBC118" s="61"/>
      <c r="XBD118" s="61"/>
      <c r="XBE118" s="61"/>
      <c r="XBF118" s="61"/>
      <c r="XBG118" s="61"/>
      <c r="XBH118" s="61"/>
      <c r="XBI118" s="61"/>
      <c r="XBJ118" s="61"/>
      <c r="XBK118" s="61"/>
      <c r="XBL118" s="61"/>
      <c r="XBM118" s="61"/>
      <c r="XBN118" s="61"/>
      <c r="XBO118" s="61"/>
      <c r="XBP118" s="61"/>
      <c r="XBQ118" s="61"/>
      <c r="XBR118" s="61"/>
      <c r="XBS118" s="61"/>
      <c r="XBT118" s="61"/>
      <c r="XBU118" s="61"/>
      <c r="XBV118" s="61"/>
      <c r="XBW118" s="61"/>
      <c r="XBX118" s="61"/>
      <c r="XBY118" s="61"/>
      <c r="XBZ118" s="61"/>
      <c r="XCA118" s="61"/>
      <c r="XCB118" s="61"/>
      <c r="XCC118" s="61"/>
      <c r="XCD118" s="61"/>
      <c r="XCE118" s="61"/>
      <c r="XCF118" s="61"/>
      <c r="XCG118" s="61"/>
      <c r="XCH118" s="61"/>
      <c r="XCI118" s="61"/>
      <c r="XCJ118" s="61"/>
      <c r="XCK118" s="61"/>
      <c r="XCL118" s="61"/>
      <c r="XCM118" s="61"/>
      <c r="XCN118" s="61"/>
      <c r="XCO118" s="61"/>
    </row>
    <row r="119" spans="1:16317" s="17" customFormat="1" ht="68.25" customHeight="1">
      <c r="A119" s="480"/>
      <c r="B119" s="214" t="s">
        <v>1462</v>
      </c>
      <c r="C119" s="215" t="s">
        <v>1468</v>
      </c>
      <c r="D119" s="211" t="s">
        <v>1469</v>
      </c>
      <c r="E119" s="211" t="s">
        <v>1425</v>
      </c>
      <c r="F119" s="211" t="s">
        <v>1470</v>
      </c>
      <c r="G119" s="212" t="s">
        <v>1471</v>
      </c>
      <c r="H119" s="198" t="s">
        <v>222</v>
      </c>
      <c r="I119" s="198"/>
      <c r="J119" s="198"/>
      <c r="K119" s="201" t="s">
        <v>904</v>
      </c>
      <c r="L119" s="90" t="s">
        <v>357</v>
      </c>
      <c r="M119" s="107" t="s">
        <v>905</v>
      </c>
      <c r="N119" s="106" t="s">
        <v>1428</v>
      </c>
      <c r="O119" s="217"/>
      <c r="P119" s="201" t="s">
        <v>907</v>
      </c>
      <c r="Q119" s="90" t="s">
        <v>357</v>
      </c>
      <c r="R119" s="107" t="s">
        <v>905</v>
      </c>
      <c r="S119" s="106" t="s">
        <v>1472</v>
      </c>
      <c r="T119" s="217"/>
      <c r="U119" s="201" t="s">
        <v>908</v>
      </c>
      <c r="V119" s="90" t="s">
        <v>357</v>
      </c>
      <c r="W119" s="350" t="s">
        <v>439</v>
      </c>
      <c r="X119" s="329" t="s">
        <v>1467</v>
      </c>
      <c r="Y119" s="282"/>
      <c r="Z119" s="273" t="s">
        <v>339</v>
      </c>
      <c r="AA119" s="90" t="s">
        <v>356</v>
      </c>
      <c r="AB119" s="350" t="s">
        <v>382</v>
      </c>
      <c r="AC119" s="432"/>
      <c r="AD119" s="282"/>
    </row>
    <row r="120" spans="1:16317" s="17" customFormat="1" ht="68.25" customHeight="1">
      <c r="A120" s="480"/>
      <c r="B120" s="230" t="s">
        <v>1473</v>
      </c>
      <c r="C120" s="181" t="s">
        <v>1474</v>
      </c>
      <c r="D120" s="181" t="s">
        <v>1475</v>
      </c>
      <c r="E120" s="181" t="s">
        <v>1171</v>
      </c>
      <c r="F120" s="181" t="s">
        <v>1476</v>
      </c>
      <c r="G120" s="182" t="s">
        <v>1477</v>
      </c>
      <c r="H120" s="198" t="s">
        <v>5</v>
      </c>
      <c r="I120" s="198"/>
      <c r="J120" s="198"/>
      <c r="K120" s="201" t="s">
        <v>904</v>
      </c>
      <c r="L120" s="90" t="s">
        <v>357</v>
      </c>
      <c r="M120" s="107" t="s">
        <v>905</v>
      </c>
      <c r="N120" s="106" t="s">
        <v>1478</v>
      </c>
      <c r="O120" s="217"/>
      <c r="P120" s="201" t="s">
        <v>907</v>
      </c>
      <c r="Q120" s="90" t="s">
        <v>356</v>
      </c>
      <c r="R120" s="107" t="s">
        <v>905</v>
      </c>
      <c r="S120" s="106"/>
      <c r="T120" s="217"/>
      <c r="U120" s="201" t="s">
        <v>908</v>
      </c>
      <c r="V120" s="90" t="s">
        <v>356</v>
      </c>
      <c r="W120" s="350" t="s">
        <v>439</v>
      </c>
      <c r="X120" s="329"/>
      <c r="Y120" s="282"/>
      <c r="Z120" s="273" t="s">
        <v>339</v>
      </c>
      <c r="AA120" s="90" t="s">
        <v>356</v>
      </c>
      <c r="AB120" s="350" t="s">
        <v>382</v>
      </c>
      <c r="AC120" s="432"/>
      <c r="AD120" s="282"/>
    </row>
    <row r="121" spans="1:16317" s="17" customFormat="1" ht="68.25" customHeight="1">
      <c r="A121" s="480"/>
      <c r="B121" s="230" t="s">
        <v>1473</v>
      </c>
      <c r="C121" s="181" t="s">
        <v>1479</v>
      </c>
      <c r="D121" s="181" t="s">
        <v>1480</v>
      </c>
      <c r="E121" s="181" t="s">
        <v>1171</v>
      </c>
      <c r="F121" s="181" t="s">
        <v>1481</v>
      </c>
      <c r="G121" s="182" t="s">
        <v>1482</v>
      </c>
      <c r="H121" s="198" t="s">
        <v>5</v>
      </c>
      <c r="I121" s="198"/>
      <c r="J121" s="198"/>
      <c r="K121" s="201" t="s">
        <v>904</v>
      </c>
      <c r="L121" s="90" t="s">
        <v>357</v>
      </c>
      <c r="M121" s="107" t="s">
        <v>905</v>
      </c>
      <c r="N121" s="106" t="s">
        <v>1478</v>
      </c>
      <c r="O121" s="217"/>
      <c r="P121" s="201" t="s">
        <v>907</v>
      </c>
      <c r="Q121" s="90" t="s">
        <v>356</v>
      </c>
      <c r="R121" s="107" t="s">
        <v>905</v>
      </c>
      <c r="S121" s="106"/>
      <c r="T121" s="217"/>
      <c r="U121" s="201" t="s">
        <v>908</v>
      </c>
      <c r="V121" s="90" t="s">
        <v>356</v>
      </c>
      <c r="W121" s="350" t="s">
        <v>439</v>
      </c>
      <c r="X121" s="329"/>
      <c r="Y121" s="282"/>
      <c r="Z121" s="273"/>
      <c r="AA121" s="90"/>
      <c r="AB121" s="350"/>
      <c r="AC121" s="432" t="s">
        <v>1439</v>
      </c>
      <c r="AD121" s="282"/>
    </row>
    <row r="122" spans="1:16317" s="17" customFormat="1" ht="68.25" customHeight="1">
      <c r="A122" s="480"/>
      <c r="B122" s="230" t="s">
        <v>1473</v>
      </c>
      <c r="C122" s="181" t="s">
        <v>1483</v>
      </c>
      <c r="D122" s="181" t="s">
        <v>1484</v>
      </c>
      <c r="E122" s="181" t="s">
        <v>1171</v>
      </c>
      <c r="F122" s="181" t="s">
        <v>1485</v>
      </c>
      <c r="G122" s="182" t="s">
        <v>1486</v>
      </c>
      <c r="H122" s="198" t="s">
        <v>5</v>
      </c>
      <c r="I122" s="198"/>
      <c r="J122" s="198"/>
      <c r="K122" s="201" t="s">
        <v>904</v>
      </c>
      <c r="L122" s="90" t="s">
        <v>357</v>
      </c>
      <c r="M122" s="107" t="s">
        <v>905</v>
      </c>
      <c r="N122" s="106" t="s">
        <v>1478</v>
      </c>
      <c r="O122" s="217"/>
      <c r="P122" s="201" t="s">
        <v>907</v>
      </c>
      <c r="Q122" s="90" t="s">
        <v>356</v>
      </c>
      <c r="R122" s="107" t="s">
        <v>905</v>
      </c>
      <c r="S122" s="106"/>
      <c r="T122" s="217"/>
      <c r="U122" s="201" t="s">
        <v>908</v>
      </c>
      <c r="V122" s="90" t="s">
        <v>356</v>
      </c>
      <c r="W122" s="350" t="s">
        <v>439</v>
      </c>
      <c r="X122" s="329"/>
      <c r="Y122" s="282"/>
      <c r="Z122" s="273" t="s">
        <v>339</v>
      </c>
      <c r="AA122" s="90" t="s">
        <v>356</v>
      </c>
      <c r="AB122" s="350" t="s">
        <v>382</v>
      </c>
      <c r="AC122" s="432"/>
      <c r="AD122" s="282"/>
    </row>
    <row r="123" spans="1:16317" s="17" customFormat="1" ht="68.25" customHeight="1">
      <c r="A123" s="481"/>
      <c r="B123" s="230" t="s">
        <v>1473</v>
      </c>
      <c r="C123" s="181" t="s">
        <v>1487</v>
      </c>
      <c r="D123" s="181" t="s">
        <v>1488</v>
      </c>
      <c r="E123" s="181" t="s">
        <v>1171</v>
      </c>
      <c r="F123" s="181" t="s">
        <v>1489</v>
      </c>
      <c r="G123" s="182" t="s">
        <v>1490</v>
      </c>
      <c r="H123" s="198" t="s">
        <v>5</v>
      </c>
      <c r="I123" s="198"/>
      <c r="J123" s="198"/>
      <c r="K123" s="201" t="s">
        <v>904</v>
      </c>
      <c r="L123" s="90" t="s">
        <v>357</v>
      </c>
      <c r="M123" s="107" t="s">
        <v>905</v>
      </c>
      <c r="N123" s="106" t="s">
        <v>1491</v>
      </c>
      <c r="O123" s="217"/>
      <c r="P123" s="201" t="s">
        <v>907</v>
      </c>
      <c r="Q123" s="90" t="s">
        <v>356</v>
      </c>
      <c r="R123" s="107" t="s">
        <v>905</v>
      </c>
      <c r="S123" s="106"/>
      <c r="T123" s="217"/>
      <c r="U123" s="201" t="s">
        <v>908</v>
      </c>
      <c r="V123" s="90" t="s">
        <v>356</v>
      </c>
      <c r="W123" s="350" t="s">
        <v>439</v>
      </c>
      <c r="X123" s="329"/>
      <c r="Y123" s="282"/>
      <c r="Z123" s="273"/>
      <c r="AA123" s="90"/>
      <c r="AB123" s="350"/>
      <c r="AC123" s="432" t="s">
        <v>1439</v>
      </c>
      <c r="AD123" s="282"/>
    </row>
    <row r="124" spans="1:16317" s="17" customFormat="1" ht="60" customHeight="1">
      <c r="A124" s="473" t="s">
        <v>1492</v>
      </c>
      <c r="B124" s="222" t="s">
        <v>1493</v>
      </c>
      <c r="C124" s="215" t="s">
        <v>1494</v>
      </c>
      <c r="D124" s="211" t="s">
        <v>1495</v>
      </c>
      <c r="E124" s="211" t="s">
        <v>1425</v>
      </c>
      <c r="F124" s="211" t="s">
        <v>1496</v>
      </c>
      <c r="G124" s="212" t="s">
        <v>1497</v>
      </c>
      <c r="H124" s="198" t="s">
        <v>4</v>
      </c>
      <c r="I124" s="198"/>
      <c r="J124" s="198"/>
      <c r="K124" s="201" t="s">
        <v>904</v>
      </c>
      <c r="L124" s="90" t="s">
        <v>357</v>
      </c>
      <c r="M124" s="217" t="s">
        <v>382</v>
      </c>
      <c r="N124" s="108" t="s">
        <v>1498</v>
      </c>
      <c r="O124" s="217"/>
      <c r="P124" s="201" t="s">
        <v>907</v>
      </c>
      <c r="Q124" s="90" t="s">
        <v>357</v>
      </c>
      <c r="R124" s="217" t="s">
        <v>382</v>
      </c>
      <c r="S124" s="108" t="s">
        <v>1498</v>
      </c>
      <c r="T124" s="217"/>
      <c r="U124" s="201" t="s">
        <v>908</v>
      </c>
      <c r="V124" s="90" t="s">
        <v>357</v>
      </c>
      <c r="W124" s="282" t="s">
        <v>382</v>
      </c>
      <c r="X124" s="382" t="s">
        <v>1499</v>
      </c>
      <c r="Y124" s="282"/>
      <c r="Z124" s="273" t="s">
        <v>339</v>
      </c>
      <c r="AA124" s="90" t="s">
        <v>356</v>
      </c>
      <c r="AB124" s="282" t="s">
        <v>439</v>
      </c>
      <c r="AC124" s="432" t="s">
        <v>1500</v>
      </c>
      <c r="AD124" s="282"/>
    </row>
    <row r="125" spans="1:16317" s="17" customFormat="1" ht="60" customHeight="1">
      <c r="A125" s="474"/>
      <c r="B125" s="222" t="s">
        <v>1493</v>
      </c>
      <c r="C125" s="215" t="s">
        <v>1501</v>
      </c>
      <c r="D125" s="215" t="s">
        <v>1502</v>
      </c>
      <c r="E125" s="211" t="s">
        <v>1425</v>
      </c>
      <c r="F125" s="211" t="s">
        <v>1503</v>
      </c>
      <c r="G125" s="212" t="s">
        <v>1504</v>
      </c>
      <c r="H125" s="198" t="s">
        <v>3</v>
      </c>
      <c r="I125" s="198"/>
      <c r="J125" s="198"/>
      <c r="K125" s="201" t="s">
        <v>904</v>
      </c>
      <c r="L125" s="90" t="s">
        <v>357</v>
      </c>
      <c r="M125" s="217" t="s">
        <v>382</v>
      </c>
      <c r="N125" s="108" t="s">
        <v>1498</v>
      </c>
      <c r="O125" s="217"/>
      <c r="P125" s="201" t="s">
        <v>907</v>
      </c>
      <c r="Q125" s="90" t="s">
        <v>357</v>
      </c>
      <c r="R125" s="217" t="s">
        <v>382</v>
      </c>
      <c r="S125" s="108" t="s">
        <v>1498</v>
      </c>
      <c r="T125" s="217"/>
      <c r="U125" s="201" t="s">
        <v>908</v>
      </c>
      <c r="V125" s="90" t="s">
        <v>357</v>
      </c>
      <c r="W125" s="282" t="s">
        <v>382</v>
      </c>
      <c r="X125" s="382" t="s">
        <v>1505</v>
      </c>
      <c r="Y125" s="282"/>
      <c r="Z125" s="273" t="s">
        <v>339</v>
      </c>
      <c r="AA125" s="90" t="s">
        <v>356</v>
      </c>
      <c r="AB125" s="282" t="s">
        <v>439</v>
      </c>
      <c r="AC125" s="432" t="s">
        <v>1500</v>
      </c>
      <c r="AD125" s="282"/>
    </row>
    <row r="126" spans="1:16317" s="17" customFormat="1" ht="86.25" customHeight="1">
      <c r="A126" s="474"/>
      <c r="B126" s="222" t="s">
        <v>1493</v>
      </c>
      <c r="C126" s="215" t="s">
        <v>1506</v>
      </c>
      <c r="D126" s="215" t="s">
        <v>1507</v>
      </c>
      <c r="E126" s="211" t="s">
        <v>1425</v>
      </c>
      <c r="F126" s="211" t="s">
        <v>1508</v>
      </c>
      <c r="G126" s="212" t="s">
        <v>1509</v>
      </c>
      <c r="H126" s="198" t="s">
        <v>5</v>
      </c>
      <c r="I126" s="198"/>
      <c r="J126" s="198"/>
      <c r="K126" s="201" t="s">
        <v>904</v>
      </c>
      <c r="L126" s="90" t="s">
        <v>357</v>
      </c>
      <c r="M126" s="217" t="s">
        <v>382</v>
      </c>
      <c r="N126" s="108" t="s">
        <v>1510</v>
      </c>
      <c r="O126" s="217"/>
      <c r="P126" s="201" t="s">
        <v>907</v>
      </c>
      <c r="Q126" s="90" t="s">
        <v>357</v>
      </c>
      <c r="R126" s="217" t="s">
        <v>382</v>
      </c>
      <c r="S126" s="108" t="s">
        <v>1510</v>
      </c>
      <c r="T126" s="217"/>
      <c r="U126" s="201" t="s">
        <v>908</v>
      </c>
      <c r="V126" s="90" t="s">
        <v>357</v>
      </c>
      <c r="W126" s="282" t="s">
        <v>382</v>
      </c>
      <c r="X126" s="382" t="s">
        <v>1505</v>
      </c>
      <c r="Y126" s="282"/>
      <c r="Z126" s="273" t="s">
        <v>339</v>
      </c>
      <c r="AA126" s="90" t="s">
        <v>356</v>
      </c>
      <c r="AB126" s="282" t="s">
        <v>439</v>
      </c>
      <c r="AC126" s="432" t="s">
        <v>1500</v>
      </c>
      <c r="AD126" s="282"/>
    </row>
    <row r="127" spans="1:16317" s="17" customFormat="1" ht="60" customHeight="1">
      <c r="A127" s="474"/>
      <c r="B127" s="222" t="s">
        <v>1493</v>
      </c>
      <c r="C127" s="215" t="s">
        <v>1511</v>
      </c>
      <c r="D127" s="215" t="s">
        <v>1512</v>
      </c>
      <c r="E127" s="211" t="s">
        <v>1425</v>
      </c>
      <c r="F127" s="211" t="s">
        <v>1513</v>
      </c>
      <c r="G127" s="212" t="s">
        <v>1514</v>
      </c>
      <c r="H127" s="198" t="s">
        <v>4</v>
      </c>
      <c r="I127" s="198"/>
      <c r="J127" s="198"/>
      <c r="K127" s="201" t="s">
        <v>904</v>
      </c>
      <c r="L127" s="90" t="s">
        <v>357</v>
      </c>
      <c r="M127" s="217" t="s">
        <v>382</v>
      </c>
      <c r="N127" s="108" t="s">
        <v>1498</v>
      </c>
      <c r="O127" s="217"/>
      <c r="P127" s="201" t="s">
        <v>907</v>
      </c>
      <c r="Q127" s="90" t="s">
        <v>357</v>
      </c>
      <c r="R127" s="217" t="s">
        <v>382</v>
      </c>
      <c r="S127" s="108" t="s">
        <v>1498</v>
      </c>
      <c r="T127" s="217"/>
      <c r="U127" s="201" t="s">
        <v>908</v>
      </c>
      <c r="V127" s="90" t="s">
        <v>357</v>
      </c>
      <c r="W127" s="282" t="s">
        <v>382</v>
      </c>
      <c r="X127" s="382" t="s">
        <v>1505</v>
      </c>
      <c r="Y127" s="282"/>
      <c r="Z127" s="273" t="s">
        <v>339</v>
      </c>
      <c r="AA127" s="90" t="s">
        <v>356</v>
      </c>
      <c r="AB127" s="282" t="s">
        <v>439</v>
      </c>
      <c r="AC127" s="432" t="s">
        <v>1500</v>
      </c>
      <c r="AD127" s="282"/>
    </row>
    <row r="128" spans="1:16317" s="17" customFormat="1" ht="60" customHeight="1">
      <c r="A128" s="474"/>
      <c r="B128" s="222" t="s">
        <v>1493</v>
      </c>
      <c r="C128" s="215" t="s">
        <v>1515</v>
      </c>
      <c r="D128" s="215" t="s">
        <v>1516</v>
      </c>
      <c r="E128" s="211" t="s">
        <v>901</v>
      </c>
      <c r="F128" s="211" t="s">
        <v>1517</v>
      </c>
      <c r="G128" s="212" t="s">
        <v>1518</v>
      </c>
      <c r="H128" s="198" t="s">
        <v>5</v>
      </c>
      <c r="I128" s="198"/>
      <c r="J128" s="198"/>
      <c r="K128" s="201" t="s">
        <v>904</v>
      </c>
      <c r="L128" s="90" t="s">
        <v>357</v>
      </c>
      <c r="M128" s="217" t="s">
        <v>382</v>
      </c>
      <c r="N128" s="108" t="s">
        <v>1498</v>
      </c>
      <c r="O128" s="217"/>
      <c r="P128" s="201" t="s">
        <v>907</v>
      </c>
      <c r="Q128" s="90" t="s">
        <v>357</v>
      </c>
      <c r="R128" s="217" t="s">
        <v>382</v>
      </c>
      <c r="S128" s="108" t="s">
        <v>1498</v>
      </c>
      <c r="T128" s="217"/>
      <c r="U128" s="201" t="s">
        <v>908</v>
      </c>
      <c r="V128" s="90" t="s">
        <v>357</v>
      </c>
      <c r="W128" s="282" t="s">
        <v>382</v>
      </c>
      <c r="X128" s="382" t="s">
        <v>1505</v>
      </c>
      <c r="Y128" s="282"/>
      <c r="Z128" s="273" t="s">
        <v>339</v>
      </c>
      <c r="AA128" s="90" t="s">
        <v>356</v>
      </c>
      <c r="AB128" s="282" t="s">
        <v>439</v>
      </c>
      <c r="AC128" s="432" t="s">
        <v>1500</v>
      </c>
      <c r="AD128" s="282"/>
    </row>
    <row r="129" spans="1:30" s="17" customFormat="1" ht="60" customHeight="1">
      <c r="A129" s="474"/>
      <c r="B129" s="239" t="s">
        <v>1493</v>
      </c>
      <c r="C129" s="215" t="s">
        <v>1519</v>
      </c>
      <c r="D129" s="211" t="s">
        <v>1520</v>
      </c>
      <c r="E129" s="211" t="s">
        <v>1425</v>
      </c>
      <c r="F129" s="211" t="s">
        <v>1521</v>
      </c>
      <c r="G129" s="212" t="s">
        <v>1522</v>
      </c>
      <c r="H129" s="198" t="s">
        <v>5</v>
      </c>
      <c r="I129" s="198"/>
      <c r="J129" s="198"/>
      <c r="K129" s="201" t="s">
        <v>904</v>
      </c>
      <c r="L129" s="90" t="s">
        <v>357</v>
      </c>
      <c r="M129" s="217" t="s">
        <v>382</v>
      </c>
      <c r="N129" s="108" t="s">
        <v>1523</v>
      </c>
      <c r="O129" s="217"/>
      <c r="P129" s="201" t="s">
        <v>907</v>
      </c>
      <c r="Q129" s="90" t="s">
        <v>357</v>
      </c>
      <c r="R129" s="217" t="s">
        <v>382</v>
      </c>
      <c r="S129" s="108" t="s">
        <v>1523</v>
      </c>
      <c r="T129" s="217"/>
      <c r="U129" s="201" t="s">
        <v>908</v>
      </c>
      <c r="V129" s="90" t="s">
        <v>357</v>
      </c>
      <c r="W129" s="282" t="s">
        <v>382</v>
      </c>
      <c r="X129" s="382" t="s">
        <v>1524</v>
      </c>
      <c r="Y129" s="282"/>
      <c r="Z129" s="273" t="s">
        <v>339</v>
      </c>
      <c r="AA129" s="90" t="s">
        <v>356</v>
      </c>
      <c r="AB129" s="282" t="s">
        <v>439</v>
      </c>
      <c r="AC129" s="432" t="s">
        <v>1500</v>
      </c>
      <c r="AD129" s="282"/>
    </row>
    <row r="130" spans="1:30" s="17" customFormat="1" ht="60" customHeight="1">
      <c r="A130" s="474"/>
      <c r="B130" s="222" t="s">
        <v>1493</v>
      </c>
      <c r="C130" s="215" t="s">
        <v>1525</v>
      </c>
      <c r="D130" s="211" t="s">
        <v>1526</v>
      </c>
      <c r="E130" s="211" t="s">
        <v>1425</v>
      </c>
      <c r="F130" s="211" t="s">
        <v>1527</v>
      </c>
      <c r="G130" s="212" t="s">
        <v>1528</v>
      </c>
      <c r="H130" s="198" t="s">
        <v>5</v>
      </c>
      <c r="I130" s="198"/>
      <c r="J130" s="198"/>
      <c r="K130" s="201" t="s">
        <v>904</v>
      </c>
      <c r="L130" s="90" t="s">
        <v>357</v>
      </c>
      <c r="M130" s="217" t="s">
        <v>382</v>
      </c>
      <c r="N130" s="108" t="s">
        <v>1498</v>
      </c>
      <c r="O130" s="217"/>
      <c r="P130" s="201" t="s">
        <v>907</v>
      </c>
      <c r="Q130" s="90" t="s">
        <v>357</v>
      </c>
      <c r="R130" s="217" t="s">
        <v>382</v>
      </c>
      <c r="S130" s="108" t="s">
        <v>1498</v>
      </c>
      <c r="T130" s="217"/>
      <c r="U130" s="201" t="s">
        <v>908</v>
      </c>
      <c r="V130" s="90" t="s">
        <v>1166</v>
      </c>
      <c r="W130" s="282" t="s">
        <v>382</v>
      </c>
      <c r="X130" s="382" t="s">
        <v>1524</v>
      </c>
      <c r="Y130" s="282"/>
      <c r="Z130" s="273" t="s">
        <v>339</v>
      </c>
      <c r="AA130" s="90" t="s">
        <v>356</v>
      </c>
      <c r="AB130" s="282" t="s">
        <v>439</v>
      </c>
      <c r="AC130" s="432" t="s">
        <v>1500</v>
      </c>
      <c r="AD130" s="282"/>
    </row>
    <row r="131" spans="1:30" s="17" customFormat="1" ht="60" customHeight="1">
      <c r="A131" s="474"/>
      <c r="B131" s="214" t="s">
        <v>1529</v>
      </c>
      <c r="C131" s="215" t="s">
        <v>1530</v>
      </c>
      <c r="D131" s="211" t="s">
        <v>1531</v>
      </c>
      <c r="E131" s="211" t="s">
        <v>1425</v>
      </c>
      <c r="F131" s="211" t="s">
        <v>1532</v>
      </c>
      <c r="G131" s="212" t="s">
        <v>1533</v>
      </c>
      <c r="H131" s="198" t="s">
        <v>4</v>
      </c>
      <c r="I131" s="198"/>
      <c r="J131" s="198"/>
      <c r="K131" s="201" t="s">
        <v>904</v>
      </c>
      <c r="L131" s="90" t="s">
        <v>357</v>
      </c>
      <c r="M131" s="217" t="s">
        <v>382</v>
      </c>
      <c r="N131" s="108" t="s">
        <v>1498</v>
      </c>
      <c r="O131" s="217"/>
      <c r="P131" s="201" t="s">
        <v>907</v>
      </c>
      <c r="Q131" s="90" t="s">
        <v>357</v>
      </c>
      <c r="R131" s="217" t="s">
        <v>382</v>
      </c>
      <c r="S131" s="108" t="s">
        <v>1498</v>
      </c>
      <c r="T131" s="217"/>
      <c r="U131" s="201" t="s">
        <v>908</v>
      </c>
      <c r="V131" s="90" t="s">
        <v>357</v>
      </c>
      <c r="W131" s="282" t="s">
        <v>382</v>
      </c>
      <c r="X131" s="382" t="s">
        <v>1505</v>
      </c>
      <c r="Y131" s="282"/>
      <c r="Z131" s="273" t="s">
        <v>339</v>
      </c>
      <c r="AA131" s="90" t="s">
        <v>356</v>
      </c>
      <c r="AB131" s="282" t="s">
        <v>439</v>
      </c>
      <c r="AC131" s="432" t="s">
        <v>1500</v>
      </c>
      <c r="AD131" s="282"/>
    </row>
    <row r="132" spans="1:30" s="17" customFormat="1" ht="92.25" customHeight="1">
      <c r="A132" s="474"/>
      <c r="B132" s="214" t="s">
        <v>1529</v>
      </c>
      <c r="C132" s="215" t="s">
        <v>1534</v>
      </c>
      <c r="D132" s="211" t="s">
        <v>1535</v>
      </c>
      <c r="E132" s="211" t="s">
        <v>1425</v>
      </c>
      <c r="F132" s="211" t="s">
        <v>1536</v>
      </c>
      <c r="G132" s="212" t="s">
        <v>1537</v>
      </c>
      <c r="H132" s="198" t="s">
        <v>5</v>
      </c>
      <c r="I132" s="198"/>
      <c r="J132" s="198"/>
      <c r="K132" s="201" t="s">
        <v>904</v>
      </c>
      <c r="L132" s="90" t="s">
        <v>357</v>
      </c>
      <c r="M132" s="217" t="s">
        <v>382</v>
      </c>
      <c r="N132" s="108" t="s">
        <v>1498</v>
      </c>
      <c r="O132" s="217"/>
      <c r="P132" s="201" t="s">
        <v>907</v>
      </c>
      <c r="Q132" s="90" t="s">
        <v>357</v>
      </c>
      <c r="R132" s="217" t="s">
        <v>382</v>
      </c>
      <c r="S132" s="108" t="s">
        <v>1498</v>
      </c>
      <c r="T132" s="217"/>
      <c r="U132" s="201" t="s">
        <v>908</v>
      </c>
      <c r="V132" s="90" t="s">
        <v>357</v>
      </c>
      <c r="W132" s="282" t="s">
        <v>382</v>
      </c>
      <c r="X132" s="382" t="s">
        <v>1505</v>
      </c>
      <c r="Y132" s="282"/>
      <c r="Z132" s="273" t="s">
        <v>339</v>
      </c>
      <c r="AA132" s="90" t="s">
        <v>356</v>
      </c>
      <c r="AB132" s="282" t="s">
        <v>439</v>
      </c>
      <c r="AC132" s="432" t="s">
        <v>1500</v>
      </c>
      <c r="AD132" s="282"/>
    </row>
    <row r="133" spans="1:30" s="17" customFormat="1" ht="60" customHeight="1">
      <c r="A133" s="474"/>
      <c r="B133" s="214" t="s">
        <v>1529</v>
      </c>
      <c r="C133" s="215" t="s">
        <v>1538</v>
      </c>
      <c r="D133" s="211" t="s">
        <v>1539</v>
      </c>
      <c r="E133" s="211" t="s">
        <v>1425</v>
      </c>
      <c r="F133" s="211" t="s">
        <v>1540</v>
      </c>
      <c r="G133" s="212" t="s">
        <v>1541</v>
      </c>
      <c r="H133" s="198" t="s">
        <v>6</v>
      </c>
      <c r="I133" s="198"/>
      <c r="J133" s="198"/>
      <c r="K133" s="201" t="s">
        <v>904</v>
      </c>
      <c r="L133" s="90" t="s">
        <v>357</v>
      </c>
      <c r="M133" s="217" t="s">
        <v>382</v>
      </c>
      <c r="N133" s="108" t="s">
        <v>1510</v>
      </c>
      <c r="O133" s="217"/>
      <c r="P133" s="201" t="s">
        <v>907</v>
      </c>
      <c r="Q133" s="90" t="s">
        <v>357</v>
      </c>
      <c r="R133" s="217" t="s">
        <v>382</v>
      </c>
      <c r="S133" s="108" t="s">
        <v>1510</v>
      </c>
      <c r="T133" s="217"/>
      <c r="U133" s="201" t="s">
        <v>908</v>
      </c>
      <c r="V133" s="90" t="s">
        <v>357</v>
      </c>
      <c r="W133" s="282" t="s">
        <v>382</v>
      </c>
      <c r="X133" s="382" t="s">
        <v>1505</v>
      </c>
      <c r="Y133" s="282"/>
      <c r="Z133" s="273" t="s">
        <v>339</v>
      </c>
      <c r="AA133" s="90" t="s">
        <v>356</v>
      </c>
      <c r="AB133" s="282" t="s">
        <v>439</v>
      </c>
      <c r="AC133" s="432" t="s">
        <v>1500</v>
      </c>
      <c r="AD133" s="282"/>
    </row>
    <row r="134" spans="1:30" s="17" customFormat="1" ht="60" customHeight="1">
      <c r="A134" s="474"/>
      <c r="B134" s="214" t="s">
        <v>1529</v>
      </c>
      <c r="C134" s="215" t="s">
        <v>1542</v>
      </c>
      <c r="D134" s="39" t="s">
        <v>1543</v>
      </c>
      <c r="E134" s="39" t="s">
        <v>1425</v>
      </c>
      <c r="F134" s="51" t="s">
        <v>1544</v>
      </c>
      <c r="G134" s="40" t="s">
        <v>1545</v>
      </c>
      <c r="H134" s="41" t="s">
        <v>5</v>
      </c>
      <c r="I134" s="41"/>
      <c r="J134" s="41"/>
      <c r="K134" s="201" t="s">
        <v>904</v>
      </c>
      <c r="L134" s="90" t="s">
        <v>357</v>
      </c>
      <c r="M134" s="217" t="s">
        <v>382</v>
      </c>
      <c r="N134" s="108" t="s">
        <v>1498</v>
      </c>
      <c r="O134" s="42"/>
      <c r="P134" s="201" t="s">
        <v>907</v>
      </c>
      <c r="Q134" s="90" t="s">
        <v>357</v>
      </c>
      <c r="R134" s="217" t="s">
        <v>382</v>
      </c>
      <c r="S134" s="108" t="s">
        <v>1498</v>
      </c>
      <c r="T134" s="42"/>
      <c r="U134" s="201" t="s">
        <v>908</v>
      </c>
      <c r="V134" s="90" t="s">
        <v>357</v>
      </c>
      <c r="W134" s="282" t="s">
        <v>382</v>
      </c>
      <c r="X134" s="382" t="s">
        <v>1505</v>
      </c>
      <c r="Y134" s="384"/>
      <c r="Z134" s="273" t="s">
        <v>339</v>
      </c>
      <c r="AA134" s="90" t="s">
        <v>356</v>
      </c>
      <c r="AB134" s="282" t="s">
        <v>439</v>
      </c>
      <c r="AC134" s="432" t="s">
        <v>1500</v>
      </c>
      <c r="AD134" s="384"/>
    </row>
    <row r="135" spans="1:30" s="17" customFormat="1" ht="60" customHeight="1">
      <c r="A135" s="474"/>
      <c r="B135" s="214" t="s">
        <v>1529</v>
      </c>
      <c r="C135" s="215" t="s">
        <v>1546</v>
      </c>
      <c r="D135" s="211" t="s">
        <v>1547</v>
      </c>
      <c r="E135" s="211" t="s">
        <v>1425</v>
      </c>
      <c r="F135" s="211" t="s">
        <v>1548</v>
      </c>
      <c r="G135" s="212" t="s">
        <v>1549</v>
      </c>
      <c r="H135" s="198" t="s">
        <v>6</v>
      </c>
      <c r="I135" s="198"/>
      <c r="J135" s="198"/>
      <c r="K135" s="201" t="s">
        <v>904</v>
      </c>
      <c r="L135" s="90" t="s">
        <v>357</v>
      </c>
      <c r="M135" s="217" t="s">
        <v>382</v>
      </c>
      <c r="N135" s="108" t="s">
        <v>1498</v>
      </c>
      <c r="O135" s="217"/>
      <c r="P135" s="201" t="s">
        <v>907</v>
      </c>
      <c r="Q135" s="90" t="s">
        <v>357</v>
      </c>
      <c r="R135" s="217" t="s">
        <v>382</v>
      </c>
      <c r="S135" s="108" t="s">
        <v>1498</v>
      </c>
      <c r="T135" s="217"/>
      <c r="U135" s="201" t="s">
        <v>908</v>
      </c>
      <c r="V135" s="90" t="s">
        <v>357</v>
      </c>
      <c r="W135" s="282" t="s">
        <v>382</v>
      </c>
      <c r="X135" s="382"/>
      <c r="Y135" s="282"/>
      <c r="Z135" s="273" t="s">
        <v>339</v>
      </c>
      <c r="AA135" s="90" t="s">
        <v>356</v>
      </c>
      <c r="AB135" s="282" t="s">
        <v>439</v>
      </c>
      <c r="AC135" s="432" t="s">
        <v>1500</v>
      </c>
      <c r="AD135" s="282"/>
    </row>
    <row r="136" spans="1:30" s="17" customFormat="1" ht="60" customHeight="1">
      <c r="A136" s="474"/>
      <c r="B136" s="228" t="s">
        <v>1529</v>
      </c>
      <c r="C136" s="215" t="s">
        <v>1550</v>
      </c>
      <c r="D136" s="211" t="s">
        <v>1551</v>
      </c>
      <c r="E136" s="211" t="s">
        <v>1425</v>
      </c>
      <c r="F136" s="211" t="s">
        <v>1552</v>
      </c>
      <c r="G136" s="212" t="s">
        <v>1553</v>
      </c>
      <c r="H136" s="198" t="s">
        <v>5</v>
      </c>
      <c r="I136" s="198"/>
      <c r="J136" s="198"/>
      <c r="K136" s="201" t="s">
        <v>904</v>
      </c>
      <c r="L136" s="90" t="s">
        <v>357</v>
      </c>
      <c r="M136" s="217" t="s">
        <v>382</v>
      </c>
      <c r="N136" s="108" t="s">
        <v>1510</v>
      </c>
      <c r="O136" s="217"/>
      <c r="P136" s="201" t="s">
        <v>907</v>
      </c>
      <c r="Q136" s="90" t="s">
        <v>357</v>
      </c>
      <c r="R136" s="217" t="s">
        <v>382</v>
      </c>
      <c r="S136" s="108" t="s">
        <v>1510</v>
      </c>
      <c r="T136" s="217"/>
      <c r="U136" s="201" t="s">
        <v>908</v>
      </c>
      <c r="V136" s="90" t="s">
        <v>1166</v>
      </c>
      <c r="W136" s="282" t="s">
        <v>382</v>
      </c>
      <c r="X136" s="382"/>
      <c r="Y136" s="282"/>
      <c r="Z136" s="273" t="s">
        <v>339</v>
      </c>
      <c r="AA136" s="90" t="s">
        <v>356</v>
      </c>
      <c r="AB136" s="282" t="s">
        <v>439</v>
      </c>
      <c r="AC136" s="432" t="s">
        <v>1500</v>
      </c>
      <c r="AD136" s="282"/>
    </row>
    <row r="137" spans="1:30" s="17" customFormat="1" ht="60" customHeight="1">
      <c r="A137" s="474"/>
      <c r="B137" s="214" t="s">
        <v>1529</v>
      </c>
      <c r="C137" s="215" t="s">
        <v>1554</v>
      </c>
      <c r="D137" s="211" t="s">
        <v>1555</v>
      </c>
      <c r="E137" s="211" t="s">
        <v>1425</v>
      </c>
      <c r="F137" s="211" t="s">
        <v>1556</v>
      </c>
      <c r="G137" s="212" t="s">
        <v>1557</v>
      </c>
      <c r="H137" s="198" t="s">
        <v>5</v>
      </c>
      <c r="I137" s="198"/>
      <c r="J137" s="198"/>
      <c r="K137" s="201" t="s">
        <v>1558</v>
      </c>
      <c r="L137" s="90" t="s">
        <v>357</v>
      </c>
      <c r="M137" s="217" t="s">
        <v>382</v>
      </c>
      <c r="N137" s="108" t="s">
        <v>1523</v>
      </c>
      <c r="O137" s="217"/>
      <c r="P137" s="201" t="s">
        <v>907</v>
      </c>
      <c r="Q137" s="90" t="s">
        <v>357</v>
      </c>
      <c r="R137" s="217" t="s">
        <v>382</v>
      </c>
      <c r="S137" s="108" t="s">
        <v>1523</v>
      </c>
      <c r="T137" s="217"/>
      <c r="U137" s="201" t="s">
        <v>908</v>
      </c>
      <c r="V137" s="90" t="s">
        <v>1166</v>
      </c>
      <c r="W137" s="282" t="s">
        <v>382</v>
      </c>
      <c r="X137" s="382"/>
      <c r="Y137" s="282"/>
      <c r="Z137" s="273" t="s">
        <v>339</v>
      </c>
      <c r="AA137" s="90" t="s">
        <v>1559</v>
      </c>
      <c r="AB137" s="282" t="s">
        <v>439</v>
      </c>
      <c r="AC137" s="432" t="s">
        <v>1500</v>
      </c>
      <c r="AD137" s="282"/>
    </row>
    <row r="138" spans="1:30" s="17" customFormat="1" ht="60" customHeight="1">
      <c r="A138" s="474"/>
      <c r="B138" s="222" t="s">
        <v>1560</v>
      </c>
      <c r="C138" s="215" t="s">
        <v>1561</v>
      </c>
      <c r="D138" s="240" t="s">
        <v>1562</v>
      </c>
      <c r="E138" s="211" t="s">
        <v>1425</v>
      </c>
      <c r="F138" s="211" t="s">
        <v>1563</v>
      </c>
      <c r="G138" s="241" t="s">
        <v>1564</v>
      </c>
      <c r="H138" s="198" t="s">
        <v>4</v>
      </c>
      <c r="I138" s="198"/>
      <c r="J138" s="198"/>
      <c r="K138" s="201" t="s">
        <v>904</v>
      </c>
      <c r="L138" s="90" t="s">
        <v>357</v>
      </c>
      <c r="M138" s="217" t="s">
        <v>382</v>
      </c>
      <c r="N138" s="232" t="s">
        <v>1565</v>
      </c>
      <c r="O138" s="217"/>
      <c r="P138" s="201" t="s">
        <v>907</v>
      </c>
      <c r="Q138" s="90" t="s">
        <v>357</v>
      </c>
      <c r="R138" s="217" t="s">
        <v>382</v>
      </c>
      <c r="S138" s="232" t="s">
        <v>1565</v>
      </c>
      <c r="T138" s="217"/>
      <c r="U138" s="201" t="s">
        <v>908</v>
      </c>
      <c r="V138" s="90" t="s">
        <v>357</v>
      </c>
      <c r="W138" s="282" t="s">
        <v>382</v>
      </c>
      <c r="X138" s="343" t="s">
        <v>1566</v>
      </c>
      <c r="Y138" s="282"/>
      <c r="Z138" s="273" t="s">
        <v>339</v>
      </c>
      <c r="AA138" s="90" t="s">
        <v>356</v>
      </c>
      <c r="AB138" s="282" t="s">
        <v>439</v>
      </c>
      <c r="AC138" s="452" t="s">
        <v>1567</v>
      </c>
      <c r="AD138" s="282"/>
    </row>
    <row r="139" spans="1:30" s="17" customFormat="1" ht="60" customHeight="1">
      <c r="A139" s="474"/>
      <c r="B139" s="222" t="s">
        <v>1568</v>
      </c>
      <c r="C139" s="215" t="s">
        <v>1569</v>
      </c>
      <c r="D139" s="211" t="s">
        <v>1570</v>
      </c>
      <c r="E139" s="211" t="s">
        <v>1425</v>
      </c>
      <c r="F139" s="211" t="s">
        <v>1571</v>
      </c>
      <c r="G139" s="212" t="s">
        <v>1572</v>
      </c>
      <c r="H139" s="198" t="s">
        <v>5</v>
      </c>
      <c r="I139" s="198"/>
      <c r="J139" s="198"/>
      <c r="K139" s="201" t="s">
        <v>904</v>
      </c>
      <c r="L139" s="90" t="s">
        <v>357</v>
      </c>
      <c r="M139" s="217" t="s">
        <v>382</v>
      </c>
      <c r="N139" s="218" t="s">
        <v>1565</v>
      </c>
      <c r="O139" s="217"/>
      <c r="P139" s="201" t="s">
        <v>907</v>
      </c>
      <c r="Q139" s="90" t="s">
        <v>357</v>
      </c>
      <c r="R139" s="217" t="s">
        <v>382</v>
      </c>
      <c r="S139" s="218" t="s">
        <v>1565</v>
      </c>
      <c r="T139" s="217"/>
      <c r="U139" s="201" t="s">
        <v>908</v>
      </c>
      <c r="V139" s="90" t="s">
        <v>357</v>
      </c>
      <c r="W139" s="282" t="s">
        <v>382</v>
      </c>
      <c r="X139" s="283"/>
      <c r="Y139" s="282"/>
      <c r="Z139" s="273" t="s">
        <v>339</v>
      </c>
      <c r="AA139" s="90" t="s">
        <v>1559</v>
      </c>
      <c r="AB139" s="282" t="s">
        <v>439</v>
      </c>
      <c r="AC139" s="453" t="s">
        <v>1567</v>
      </c>
      <c r="AD139" s="282"/>
    </row>
    <row r="140" spans="1:30" s="17" customFormat="1" ht="60" customHeight="1">
      <c r="A140" s="474"/>
      <c r="B140" s="222" t="s">
        <v>1568</v>
      </c>
      <c r="C140" s="215" t="s">
        <v>1573</v>
      </c>
      <c r="D140" s="211" t="s">
        <v>1574</v>
      </c>
      <c r="E140" s="211" t="s">
        <v>1425</v>
      </c>
      <c r="F140" s="211" t="s">
        <v>1575</v>
      </c>
      <c r="G140" s="212" t="s">
        <v>1576</v>
      </c>
      <c r="H140" s="198" t="s">
        <v>6</v>
      </c>
      <c r="I140" s="198"/>
      <c r="J140" s="198"/>
      <c r="K140" s="201" t="s">
        <v>904</v>
      </c>
      <c r="L140" s="90" t="s">
        <v>357</v>
      </c>
      <c r="M140" s="217" t="s">
        <v>382</v>
      </c>
      <c r="N140" s="218" t="s">
        <v>1565</v>
      </c>
      <c r="O140" s="217"/>
      <c r="P140" s="201" t="s">
        <v>907</v>
      </c>
      <c r="Q140" s="90" t="s">
        <v>357</v>
      </c>
      <c r="R140" s="217" t="s">
        <v>382</v>
      </c>
      <c r="S140" s="218" t="s">
        <v>1565</v>
      </c>
      <c r="T140" s="217"/>
      <c r="U140" s="201" t="s">
        <v>908</v>
      </c>
      <c r="V140" s="90" t="s">
        <v>357</v>
      </c>
      <c r="W140" s="282" t="s">
        <v>382</v>
      </c>
      <c r="X140" s="283"/>
      <c r="Y140" s="282"/>
      <c r="Z140" s="273" t="s">
        <v>339</v>
      </c>
      <c r="AA140" s="90" t="s">
        <v>1559</v>
      </c>
      <c r="AB140" s="282" t="s">
        <v>439</v>
      </c>
      <c r="AC140" s="453" t="s">
        <v>1567</v>
      </c>
      <c r="AD140" s="282"/>
    </row>
    <row r="141" spans="1:30" s="17" customFormat="1" ht="60" customHeight="1">
      <c r="A141" s="474"/>
      <c r="B141" s="222" t="s">
        <v>1568</v>
      </c>
      <c r="C141" s="215" t="s">
        <v>1577</v>
      </c>
      <c r="D141" s="215" t="s">
        <v>1578</v>
      </c>
      <c r="E141" s="211" t="s">
        <v>1425</v>
      </c>
      <c r="F141" s="211" t="s">
        <v>1579</v>
      </c>
      <c r="G141" s="212" t="s">
        <v>1580</v>
      </c>
      <c r="H141" s="198" t="s">
        <v>5</v>
      </c>
      <c r="I141" s="198"/>
      <c r="J141" s="198"/>
      <c r="K141" s="201" t="s">
        <v>904</v>
      </c>
      <c r="L141" s="90" t="s">
        <v>357</v>
      </c>
      <c r="M141" s="217" t="s">
        <v>382</v>
      </c>
      <c r="N141" s="218" t="s">
        <v>1565</v>
      </c>
      <c r="O141" s="217"/>
      <c r="P141" s="201" t="s">
        <v>907</v>
      </c>
      <c r="Q141" s="90" t="s">
        <v>357</v>
      </c>
      <c r="R141" s="217" t="s">
        <v>382</v>
      </c>
      <c r="S141" s="218" t="s">
        <v>1565</v>
      </c>
      <c r="T141" s="217"/>
      <c r="U141" s="201" t="s">
        <v>908</v>
      </c>
      <c r="V141" s="90" t="s">
        <v>1166</v>
      </c>
      <c r="W141" s="282" t="s">
        <v>382</v>
      </c>
      <c r="X141" s="283"/>
      <c r="Y141" s="282"/>
      <c r="Z141" s="273" t="s">
        <v>339</v>
      </c>
      <c r="AA141" s="90" t="s">
        <v>1559</v>
      </c>
      <c r="AB141" s="282" t="s">
        <v>439</v>
      </c>
      <c r="AC141" s="432"/>
      <c r="AD141" s="282"/>
    </row>
    <row r="142" spans="1:30" s="17" customFormat="1" ht="60" customHeight="1">
      <c r="A142" s="474"/>
      <c r="B142" s="222" t="s">
        <v>1568</v>
      </c>
      <c r="C142" s="215" t="s">
        <v>1581</v>
      </c>
      <c r="D142" s="211" t="s">
        <v>1582</v>
      </c>
      <c r="E142" s="211" t="s">
        <v>1425</v>
      </c>
      <c r="F142" s="211" t="s">
        <v>1583</v>
      </c>
      <c r="G142" s="212" t="s">
        <v>1584</v>
      </c>
      <c r="H142" s="198" t="s">
        <v>5</v>
      </c>
      <c r="I142" s="198"/>
      <c r="J142" s="198"/>
      <c r="K142" s="201" t="s">
        <v>904</v>
      </c>
      <c r="L142" s="90" t="s">
        <v>357</v>
      </c>
      <c r="M142" s="217" t="s">
        <v>382</v>
      </c>
      <c r="N142" s="218" t="s">
        <v>1565</v>
      </c>
      <c r="O142" s="217"/>
      <c r="P142" s="201" t="s">
        <v>907</v>
      </c>
      <c r="Q142" s="90" t="s">
        <v>357</v>
      </c>
      <c r="R142" s="217" t="s">
        <v>382</v>
      </c>
      <c r="S142" s="218" t="s">
        <v>1565</v>
      </c>
      <c r="T142" s="217"/>
      <c r="U142" s="201" t="s">
        <v>908</v>
      </c>
      <c r="V142" s="90" t="s">
        <v>1166</v>
      </c>
      <c r="W142" s="282" t="s">
        <v>382</v>
      </c>
      <c r="X142" s="283"/>
      <c r="Y142" s="282"/>
      <c r="Z142" s="273" t="s">
        <v>339</v>
      </c>
      <c r="AA142" s="90" t="s">
        <v>1559</v>
      </c>
      <c r="AB142" s="282" t="s">
        <v>439</v>
      </c>
      <c r="AC142" s="432"/>
      <c r="AD142" s="282"/>
    </row>
    <row r="143" spans="1:30" s="17" customFormat="1" ht="60" customHeight="1">
      <c r="A143" s="474"/>
      <c r="B143" s="222" t="s">
        <v>1568</v>
      </c>
      <c r="C143" s="215" t="s">
        <v>1585</v>
      </c>
      <c r="D143" s="211" t="s">
        <v>1586</v>
      </c>
      <c r="E143" s="211" t="s">
        <v>901</v>
      </c>
      <c r="F143" s="211" t="s">
        <v>1587</v>
      </c>
      <c r="G143" s="212" t="s">
        <v>1557</v>
      </c>
      <c r="H143" s="198" t="s">
        <v>5</v>
      </c>
      <c r="I143" s="198"/>
      <c r="J143" s="198"/>
      <c r="K143" s="201" t="s">
        <v>904</v>
      </c>
      <c r="L143" s="90" t="s">
        <v>357</v>
      </c>
      <c r="M143" s="217" t="s">
        <v>382</v>
      </c>
      <c r="N143" s="218" t="s">
        <v>1565</v>
      </c>
      <c r="O143" s="217"/>
      <c r="P143" s="201" t="s">
        <v>907</v>
      </c>
      <c r="Q143" s="90" t="s">
        <v>357</v>
      </c>
      <c r="R143" s="217" t="s">
        <v>382</v>
      </c>
      <c r="S143" s="218" t="s">
        <v>1565</v>
      </c>
      <c r="T143" s="217"/>
      <c r="U143" s="201" t="s">
        <v>908</v>
      </c>
      <c r="V143" s="90" t="s">
        <v>1166</v>
      </c>
      <c r="W143" s="282" t="s">
        <v>382</v>
      </c>
      <c r="X143" s="283"/>
      <c r="Y143" s="282"/>
      <c r="Z143" s="273" t="s">
        <v>339</v>
      </c>
      <c r="AA143" s="90" t="s">
        <v>1559</v>
      </c>
      <c r="AB143" s="282" t="s">
        <v>439</v>
      </c>
      <c r="AC143" s="432"/>
      <c r="AD143" s="282"/>
    </row>
    <row r="144" spans="1:30" s="17" customFormat="1" ht="60" customHeight="1">
      <c r="A144" s="474"/>
      <c r="B144" s="222" t="s">
        <v>1568</v>
      </c>
      <c r="C144" s="215" t="s">
        <v>1588</v>
      </c>
      <c r="D144" s="215" t="s">
        <v>1589</v>
      </c>
      <c r="E144" s="211" t="s">
        <v>1425</v>
      </c>
      <c r="F144" s="211" t="s">
        <v>1590</v>
      </c>
      <c r="G144" s="212" t="s">
        <v>1591</v>
      </c>
      <c r="H144" s="198" t="s">
        <v>4</v>
      </c>
      <c r="I144" s="198"/>
      <c r="J144" s="198"/>
      <c r="K144" s="201" t="s">
        <v>904</v>
      </c>
      <c r="L144" s="90" t="s">
        <v>357</v>
      </c>
      <c r="M144" s="217" t="s">
        <v>382</v>
      </c>
      <c r="N144" s="218" t="s">
        <v>1565</v>
      </c>
      <c r="O144" s="217"/>
      <c r="P144" s="201" t="s">
        <v>907</v>
      </c>
      <c r="Q144" s="90" t="s">
        <v>357</v>
      </c>
      <c r="R144" s="217" t="s">
        <v>382</v>
      </c>
      <c r="S144" s="218" t="s">
        <v>1565</v>
      </c>
      <c r="T144" s="217"/>
      <c r="U144" s="201" t="s">
        <v>908</v>
      </c>
      <c r="V144" s="90" t="s">
        <v>357</v>
      </c>
      <c r="W144" s="282" t="s">
        <v>382</v>
      </c>
      <c r="X144" s="283"/>
      <c r="Y144" s="282"/>
      <c r="Z144" s="273" t="s">
        <v>339</v>
      </c>
      <c r="AA144" s="90" t="s">
        <v>1559</v>
      </c>
      <c r="AB144" s="282" t="s">
        <v>439</v>
      </c>
      <c r="AC144" s="432"/>
      <c r="AD144" s="282"/>
    </row>
    <row r="145" spans="1:30" s="17" customFormat="1" ht="60" customHeight="1">
      <c r="A145" s="474"/>
      <c r="B145" s="222" t="s">
        <v>1568</v>
      </c>
      <c r="C145" s="215" t="s">
        <v>1592</v>
      </c>
      <c r="D145" s="211" t="s">
        <v>1593</v>
      </c>
      <c r="E145" s="211" t="s">
        <v>1425</v>
      </c>
      <c r="F145" s="211" t="s">
        <v>1594</v>
      </c>
      <c r="G145" s="212" t="s">
        <v>1595</v>
      </c>
      <c r="H145" s="198" t="s">
        <v>5</v>
      </c>
      <c r="I145" s="198"/>
      <c r="J145" s="198"/>
      <c r="K145" s="201" t="s">
        <v>904</v>
      </c>
      <c r="L145" s="90" t="s">
        <v>357</v>
      </c>
      <c r="M145" s="217" t="s">
        <v>382</v>
      </c>
      <c r="N145" s="218" t="s">
        <v>1565</v>
      </c>
      <c r="O145" s="217"/>
      <c r="P145" s="201" t="s">
        <v>907</v>
      </c>
      <c r="Q145" s="90" t="s">
        <v>357</v>
      </c>
      <c r="R145" s="217" t="s">
        <v>382</v>
      </c>
      <c r="S145" s="218" t="s">
        <v>1565</v>
      </c>
      <c r="T145" s="217"/>
      <c r="U145" s="201" t="s">
        <v>908</v>
      </c>
      <c r="V145" s="90" t="s">
        <v>357</v>
      </c>
      <c r="W145" s="282" t="s">
        <v>382</v>
      </c>
      <c r="X145" s="283" t="s">
        <v>1596</v>
      </c>
      <c r="Y145" s="282"/>
      <c r="Z145" s="273" t="s">
        <v>339</v>
      </c>
      <c r="AA145" s="90" t="s">
        <v>1559</v>
      </c>
      <c r="AB145" s="282" t="s">
        <v>439</v>
      </c>
      <c r="AC145" s="432"/>
      <c r="AD145" s="282"/>
    </row>
    <row r="146" spans="1:30" s="17" customFormat="1" ht="60" customHeight="1">
      <c r="A146" s="474"/>
      <c r="B146" s="222" t="s">
        <v>1568</v>
      </c>
      <c r="C146" s="215" t="s">
        <v>1597</v>
      </c>
      <c r="D146" s="211" t="s">
        <v>1598</v>
      </c>
      <c r="E146" s="211" t="s">
        <v>901</v>
      </c>
      <c r="F146" s="211" t="s">
        <v>1599</v>
      </c>
      <c r="G146" s="212" t="s">
        <v>1541</v>
      </c>
      <c r="H146" s="198" t="s">
        <v>6</v>
      </c>
      <c r="I146" s="198"/>
      <c r="J146" s="198"/>
      <c r="K146" s="201" t="s">
        <v>904</v>
      </c>
      <c r="L146" s="90" t="s">
        <v>357</v>
      </c>
      <c r="M146" s="217" t="s">
        <v>382</v>
      </c>
      <c r="N146" s="218" t="s">
        <v>1565</v>
      </c>
      <c r="O146" s="217"/>
      <c r="P146" s="201" t="s">
        <v>907</v>
      </c>
      <c r="Q146" s="90" t="s">
        <v>357</v>
      </c>
      <c r="R146" s="217" t="s">
        <v>382</v>
      </c>
      <c r="S146" s="218" t="s">
        <v>1565</v>
      </c>
      <c r="T146" s="217"/>
      <c r="U146" s="201" t="s">
        <v>908</v>
      </c>
      <c r="V146" s="90" t="s">
        <v>357</v>
      </c>
      <c r="W146" s="282" t="s">
        <v>382</v>
      </c>
      <c r="X146" s="283" t="s">
        <v>1596</v>
      </c>
      <c r="Y146" s="282"/>
      <c r="Z146" s="273" t="s">
        <v>339</v>
      </c>
      <c r="AA146" s="90" t="s">
        <v>1559</v>
      </c>
      <c r="AB146" s="282" t="s">
        <v>439</v>
      </c>
      <c r="AC146" s="432"/>
      <c r="AD146" s="282"/>
    </row>
    <row r="147" spans="1:30" s="17" customFormat="1" ht="60" customHeight="1">
      <c r="A147" s="474"/>
      <c r="B147" s="214" t="s">
        <v>1600</v>
      </c>
      <c r="C147" s="215" t="s">
        <v>1601</v>
      </c>
      <c r="D147" s="211" t="s">
        <v>1602</v>
      </c>
      <c r="E147" s="211" t="s">
        <v>1425</v>
      </c>
      <c r="F147" s="211" t="s">
        <v>1603</v>
      </c>
      <c r="G147" s="212" t="s">
        <v>1604</v>
      </c>
      <c r="H147" s="198" t="s">
        <v>4</v>
      </c>
      <c r="I147" s="198"/>
      <c r="J147" s="198"/>
      <c r="K147" s="201" t="s">
        <v>904</v>
      </c>
      <c r="L147" s="90" t="s">
        <v>357</v>
      </c>
      <c r="M147" s="217" t="s">
        <v>382</v>
      </c>
      <c r="N147" s="218" t="s">
        <v>1565</v>
      </c>
      <c r="O147" s="217"/>
      <c r="P147" s="201" t="s">
        <v>907</v>
      </c>
      <c r="Q147" s="90" t="s">
        <v>357</v>
      </c>
      <c r="R147" s="217" t="s">
        <v>382</v>
      </c>
      <c r="S147" s="218" t="s">
        <v>1565</v>
      </c>
      <c r="T147" s="217"/>
      <c r="U147" s="201" t="s">
        <v>908</v>
      </c>
      <c r="V147" s="90" t="s">
        <v>357</v>
      </c>
      <c r="W147" s="282" t="s">
        <v>382</v>
      </c>
      <c r="X147" s="283" t="s">
        <v>1596</v>
      </c>
      <c r="Y147" s="282"/>
      <c r="Z147" s="273" t="s">
        <v>339</v>
      </c>
      <c r="AA147" s="90" t="s">
        <v>1559</v>
      </c>
      <c r="AB147" s="282" t="s">
        <v>439</v>
      </c>
      <c r="AC147" s="432"/>
      <c r="AD147" s="282"/>
    </row>
    <row r="148" spans="1:30" s="17" customFormat="1" ht="60" customHeight="1">
      <c r="A148" s="474"/>
      <c r="B148" s="214" t="s">
        <v>1605</v>
      </c>
      <c r="C148" s="215" t="s">
        <v>1606</v>
      </c>
      <c r="D148" s="211" t="s">
        <v>1607</v>
      </c>
      <c r="E148" s="211" t="s">
        <v>1425</v>
      </c>
      <c r="F148" s="211" t="s">
        <v>1608</v>
      </c>
      <c r="G148" s="212" t="s">
        <v>1609</v>
      </c>
      <c r="H148" s="198" t="s">
        <v>3</v>
      </c>
      <c r="I148" s="198"/>
      <c r="J148" s="198"/>
      <c r="K148" s="201" t="s">
        <v>904</v>
      </c>
      <c r="L148" s="90" t="s">
        <v>357</v>
      </c>
      <c r="M148" s="217" t="s">
        <v>382</v>
      </c>
      <c r="N148" s="218" t="s">
        <v>1565</v>
      </c>
      <c r="O148" s="217"/>
      <c r="P148" s="201" t="s">
        <v>907</v>
      </c>
      <c r="Q148" s="90" t="s">
        <v>357</v>
      </c>
      <c r="R148" s="217" t="s">
        <v>382</v>
      </c>
      <c r="S148" s="218" t="s">
        <v>1565</v>
      </c>
      <c r="T148" s="217"/>
      <c r="U148" s="201" t="s">
        <v>908</v>
      </c>
      <c r="V148" s="90" t="s">
        <v>357</v>
      </c>
      <c r="W148" s="282" t="s">
        <v>382</v>
      </c>
      <c r="X148" s="283" t="s">
        <v>1596</v>
      </c>
      <c r="Y148" s="282"/>
      <c r="Z148" s="273" t="s">
        <v>339</v>
      </c>
      <c r="AA148" s="90" t="s">
        <v>1559</v>
      </c>
      <c r="AB148" s="282" t="s">
        <v>439</v>
      </c>
      <c r="AC148" s="432"/>
      <c r="AD148" s="282"/>
    </row>
    <row r="149" spans="1:30" s="17" customFormat="1" ht="60" customHeight="1">
      <c r="A149" s="474"/>
      <c r="B149" s="214" t="s">
        <v>1605</v>
      </c>
      <c r="C149" s="215" t="s">
        <v>1610</v>
      </c>
      <c r="D149" s="211" t="s">
        <v>1611</v>
      </c>
      <c r="E149" s="211" t="s">
        <v>1425</v>
      </c>
      <c r="F149" s="211" t="s">
        <v>1612</v>
      </c>
      <c r="G149" s="212" t="s">
        <v>1576</v>
      </c>
      <c r="H149" s="198" t="s">
        <v>6</v>
      </c>
      <c r="I149" s="198"/>
      <c r="J149" s="198"/>
      <c r="K149" s="201" t="s">
        <v>904</v>
      </c>
      <c r="L149" s="90" t="s">
        <v>357</v>
      </c>
      <c r="M149" s="217" t="s">
        <v>382</v>
      </c>
      <c r="N149" s="218" t="s">
        <v>1565</v>
      </c>
      <c r="O149" s="217"/>
      <c r="P149" s="201" t="s">
        <v>907</v>
      </c>
      <c r="Q149" s="90" t="s">
        <v>357</v>
      </c>
      <c r="R149" s="217" t="s">
        <v>382</v>
      </c>
      <c r="S149" s="218" t="s">
        <v>1565</v>
      </c>
      <c r="T149" s="217"/>
      <c r="U149" s="201" t="s">
        <v>908</v>
      </c>
      <c r="V149" s="90" t="s">
        <v>357</v>
      </c>
      <c r="W149" s="282" t="s">
        <v>382</v>
      </c>
      <c r="X149" s="283" t="s">
        <v>1596</v>
      </c>
      <c r="Y149" s="282"/>
      <c r="Z149" s="273" t="s">
        <v>339</v>
      </c>
      <c r="AA149" s="90" t="s">
        <v>1559</v>
      </c>
      <c r="AB149" s="282" t="s">
        <v>439</v>
      </c>
      <c r="AC149" s="432"/>
      <c r="AD149" s="282"/>
    </row>
    <row r="150" spans="1:30" s="17" customFormat="1" ht="60" customHeight="1">
      <c r="A150" s="474"/>
      <c r="B150" s="214" t="s">
        <v>1605</v>
      </c>
      <c r="C150" s="215" t="s">
        <v>1613</v>
      </c>
      <c r="D150" s="215" t="s">
        <v>1614</v>
      </c>
      <c r="E150" s="211" t="s">
        <v>1425</v>
      </c>
      <c r="F150" s="211" t="s">
        <v>1615</v>
      </c>
      <c r="G150" s="212" t="s">
        <v>1616</v>
      </c>
      <c r="H150" s="198" t="s">
        <v>5</v>
      </c>
      <c r="I150" s="198"/>
      <c r="J150" s="198"/>
      <c r="K150" s="201" t="s">
        <v>904</v>
      </c>
      <c r="L150" s="90" t="s">
        <v>357</v>
      </c>
      <c r="M150" s="217" t="s">
        <v>382</v>
      </c>
      <c r="N150" s="218" t="s">
        <v>1565</v>
      </c>
      <c r="O150" s="217"/>
      <c r="P150" s="201" t="s">
        <v>907</v>
      </c>
      <c r="Q150" s="90" t="s">
        <v>357</v>
      </c>
      <c r="R150" s="217" t="s">
        <v>382</v>
      </c>
      <c r="S150" s="218" t="s">
        <v>1565</v>
      </c>
      <c r="T150" s="217"/>
      <c r="U150" s="201" t="s">
        <v>908</v>
      </c>
      <c r="V150" s="90" t="s">
        <v>1166</v>
      </c>
      <c r="W150" s="282" t="s">
        <v>382</v>
      </c>
      <c r="X150" s="283"/>
      <c r="Y150" s="282"/>
      <c r="Z150" s="273" t="s">
        <v>339</v>
      </c>
      <c r="AA150" s="90" t="s">
        <v>1559</v>
      </c>
      <c r="AB150" s="282" t="s">
        <v>439</v>
      </c>
      <c r="AC150" s="432"/>
      <c r="AD150" s="282"/>
    </row>
    <row r="151" spans="1:30" s="17" customFormat="1" ht="60" customHeight="1">
      <c r="A151" s="474"/>
      <c r="B151" s="214" t="s">
        <v>1605</v>
      </c>
      <c r="C151" s="215" t="s">
        <v>1617</v>
      </c>
      <c r="D151" s="215" t="s">
        <v>1618</v>
      </c>
      <c r="E151" s="211" t="s">
        <v>1425</v>
      </c>
      <c r="F151" s="211" t="s">
        <v>1619</v>
      </c>
      <c r="G151" s="212" t="s">
        <v>1620</v>
      </c>
      <c r="H151" s="198" t="s">
        <v>5</v>
      </c>
      <c r="I151" s="198"/>
      <c r="J151" s="198"/>
      <c r="K151" s="201" t="s">
        <v>904</v>
      </c>
      <c r="L151" s="90" t="s">
        <v>357</v>
      </c>
      <c r="M151" s="217" t="s">
        <v>382</v>
      </c>
      <c r="N151" s="218" t="s">
        <v>1565</v>
      </c>
      <c r="O151" s="217"/>
      <c r="P151" s="201" t="s">
        <v>907</v>
      </c>
      <c r="Q151" s="90" t="s">
        <v>357</v>
      </c>
      <c r="R151" s="217" t="s">
        <v>382</v>
      </c>
      <c r="S151" s="218" t="s">
        <v>1565</v>
      </c>
      <c r="T151" s="217"/>
      <c r="U151" s="201" t="s">
        <v>908</v>
      </c>
      <c r="V151" s="90" t="s">
        <v>1166</v>
      </c>
      <c r="W151" s="282" t="s">
        <v>382</v>
      </c>
      <c r="X151" s="283"/>
      <c r="Y151" s="282"/>
      <c r="Z151" s="273" t="s">
        <v>339</v>
      </c>
      <c r="AA151" s="90" t="s">
        <v>1559</v>
      </c>
      <c r="AB151" s="282" t="s">
        <v>439</v>
      </c>
      <c r="AC151" s="432"/>
      <c r="AD151" s="282"/>
    </row>
    <row r="152" spans="1:30" s="17" customFormat="1" ht="60" customHeight="1">
      <c r="A152" s="474"/>
      <c r="B152" s="214" t="s">
        <v>1605</v>
      </c>
      <c r="C152" s="215" t="s">
        <v>1621</v>
      </c>
      <c r="D152" s="215" t="s">
        <v>1622</v>
      </c>
      <c r="E152" s="211" t="s">
        <v>901</v>
      </c>
      <c r="F152" s="211" t="s">
        <v>1623</v>
      </c>
      <c r="G152" s="212" t="s">
        <v>1557</v>
      </c>
      <c r="H152" s="198" t="s">
        <v>6</v>
      </c>
      <c r="I152" s="198"/>
      <c r="J152" s="198"/>
      <c r="K152" s="201" t="s">
        <v>904</v>
      </c>
      <c r="L152" s="90" t="s">
        <v>357</v>
      </c>
      <c r="M152" s="217" t="s">
        <v>382</v>
      </c>
      <c r="N152" s="218" t="s">
        <v>1565</v>
      </c>
      <c r="O152" s="217"/>
      <c r="P152" s="201" t="s">
        <v>907</v>
      </c>
      <c r="Q152" s="90" t="s">
        <v>357</v>
      </c>
      <c r="R152" s="217" t="s">
        <v>382</v>
      </c>
      <c r="S152" s="218" t="s">
        <v>1565</v>
      </c>
      <c r="T152" s="217"/>
      <c r="U152" s="201" t="s">
        <v>908</v>
      </c>
      <c r="V152" s="90" t="s">
        <v>1166</v>
      </c>
      <c r="W152" s="282" t="s">
        <v>382</v>
      </c>
      <c r="X152" s="283"/>
      <c r="Y152" s="282"/>
      <c r="Z152" s="273" t="s">
        <v>339</v>
      </c>
      <c r="AA152" s="90" t="s">
        <v>1559</v>
      </c>
      <c r="AB152" s="282" t="s">
        <v>439</v>
      </c>
      <c r="AC152" s="432"/>
      <c r="AD152" s="282"/>
    </row>
    <row r="153" spans="1:30" s="17" customFormat="1" ht="60" customHeight="1">
      <c r="A153" s="474"/>
      <c r="B153" s="214" t="s">
        <v>1605</v>
      </c>
      <c r="C153" s="215" t="s">
        <v>1624</v>
      </c>
      <c r="D153" s="215" t="s">
        <v>1625</v>
      </c>
      <c r="E153" s="211" t="s">
        <v>1425</v>
      </c>
      <c r="F153" s="211" t="s">
        <v>1626</v>
      </c>
      <c r="G153" s="212" t="s">
        <v>1591</v>
      </c>
      <c r="H153" s="198" t="s">
        <v>5</v>
      </c>
      <c r="I153" s="198"/>
      <c r="J153" s="198"/>
      <c r="K153" s="201" t="s">
        <v>904</v>
      </c>
      <c r="L153" s="90" t="s">
        <v>357</v>
      </c>
      <c r="M153" s="217" t="s">
        <v>382</v>
      </c>
      <c r="N153" s="218" t="s">
        <v>1565</v>
      </c>
      <c r="O153" s="217"/>
      <c r="P153" s="201" t="s">
        <v>907</v>
      </c>
      <c r="Q153" s="90" t="s">
        <v>357</v>
      </c>
      <c r="R153" s="217" t="s">
        <v>382</v>
      </c>
      <c r="S153" s="218" t="s">
        <v>1565</v>
      </c>
      <c r="T153" s="217"/>
      <c r="U153" s="201" t="s">
        <v>908</v>
      </c>
      <c r="V153" s="90" t="s">
        <v>357</v>
      </c>
      <c r="W153" s="282" t="s">
        <v>382</v>
      </c>
      <c r="X153" s="283" t="s">
        <v>1566</v>
      </c>
      <c r="Y153" s="282"/>
      <c r="Z153" s="273" t="s">
        <v>339</v>
      </c>
      <c r="AA153" s="90" t="s">
        <v>1559</v>
      </c>
      <c r="AB153" s="282" t="s">
        <v>439</v>
      </c>
      <c r="AC153" s="432"/>
      <c r="AD153" s="282"/>
    </row>
    <row r="154" spans="1:30" s="17" customFormat="1" ht="60" customHeight="1">
      <c r="A154" s="474"/>
      <c r="B154" s="214" t="s">
        <v>1605</v>
      </c>
      <c r="C154" s="215" t="s">
        <v>1627</v>
      </c>
      <c r="D154" s="211" t="s">
        <v>1628</v>
      </c>
      <c r="E154" s="211" t="s">
        <v>1425</v>
      </c>
      <c r="F154" s="211" t="s">
        <v>1629</v>
      </c>
      <c r="G154" s="212" t="s">
        <v>1630</v>
      </c>
      <c r="H154" s="198" t="s">
        <v>3</v>
      </c>
      <c r="I154" s="198"/>
      <c r="J154" s="198"/>
      <c r="K154" s="201" t="s">
        <v>904</v>
      </c>
      <c r="L154" s="90" t="s">
        <v>357</v>
      </c>
      <c r="M154" s="217" t="s">
        <v>382</v>
      </c>
      <c r="N154" s="218" t="s">
        <v>1565</v>
      </c>
      <c r="O154" s="217"/>
      <c r="P154" s="201" t="s">
        <v>907</v>
      </c>
      <c r="Q154" s="90" t="s">
        <v>357</v>
      </c>
      <c r="R154" s="217" t="s">
        <v>382</v>
      </c>
      <c r="S154" s="218" t="s">
        <v>1565</v>
      </c>
      <c r="T154" s="217"/>
      <c r="U154" s="201" t="s">
        <v>908</v>
      </c>
      <c r="V154" s="90" t="s">
        <v>357</v>
      </c>
      <c r="W154" s="282" t="s">
        <v>382</v>
      </c>
      <c r="X154" s="283" t="s">
        <v>1566</v>
      </c>
      <c r="Y154" s="282"/>
      <c r="Z154" s="273" t="s">
        <v>339</v>
      </c>
      <c r="AA154" s="90" t="s">
        <v>1559</v>
      </c>
      <c r="AB154" s="282" t="s">
        <v>439</v>
      </c>
      <c r="AC154" s="283"/>
      <c r="AD154" s="282"/>
    </row>
    <row r="155" spans="1:30" s="17" customFormat="1" ht="60" customHeight="1">
      <c r="A155" s="474"/>
      <c r="B155" s="214" t="s">
        <v>1605</v>
      </c>
      <c r="C155" s="215" t="s">
        <v>1631</v>
      </c>
      <c r="D155" s="211" t="s">
        <v>1632</v>
      </c>
      <c r="E155" s="211" t="s">
        <v>901</v>
      </c>
      <c r="F155" s="211" t="s">
        <v>1633</v>
      </c>
      <c r="G155" s="212" t="s">
        <v>1634</v>
      </c>
      <c r="H155" s="198" t="s">
        <v>6</v>
      </c>
      <c r="I155" s="198"/>
      <c r="J155" s="198"/>
      <c r="K155" s="201" t="s">
        <v>904</v>
      </c>
      <c r="L155" s="90" t="s">
        <v>357</v>
      </c>
      <c r="M155" s="217" t="s">
        <v>382</v>
      </c>
      <c r="N155" s="218" t="s">
        <v>1565</v>
      </c>
      <c r="O155" s="217"/>
      <c r="P155" s="201" t="s">
        <v>907</v>
      </c>
      <c r="Q155" s="90" t="s">
        <v>357</v>
      </c>
      <c r="R155" s="217" t="s">
        <v>382</v>
      </c>
      <c r="S155" s="218" t="s">
        <v>1565</v>
      </c>
      <c r="T155" s="217"/>
      <c r="U155" s="201" t="s">
        <v>908</v>
      </c>
      <c r="V155" s="90" t="s">
        <v>357</v>
      </c>
      <c r="W155" s="282" t="s">
        <v>382</v>
      </c>
      <c r="X155" s="283" t="s">
        <v>1566</v>
      </c>
      <c r="Y155" s="282"/>
      <c r="Z155" s="273" t="s">
        <v>339</v>
      </c>
      <c r="AA155" s="90" t="s">
        <v>1559</v>
      </c>
      <c r="AB155" s="282" t="s">
        <v>439</v>
      </c>
      <c r="AC155" s="283"/>
      <c r="AD155" s="282"/>
    </row>
    <row r="156" spans="1:30" ht="82.15" customHeight="1">
      <c r="A156" s="474"/>
      <c r="B156" s="194" t="s">
        <v>1635</v>
      </c>
      <c r="C156" s="215" t="s">
        <v>1636</v>
      </c>
      <c r="D156" s="196" t="s">
        <v>1637</v>
      </c>
      <c r="E156" s="196" t="s">
        <v>1425</v>
      </c>
      <c r="F156" s="196" t="s">
        <v>1638</v>
      </c>
      <c r="G156" s="197" t="s">
        <v>1639</v>
      </c>
      <c r="H156" s="198" t="s">
        <v>7</v>
      </c>
      <c r="I156" s="200"/>
      <c r="J156" s="200"/>
      <c r="K156" s="201" t="s">
        <v>904</v>
      </c>
      <c r="L156" s="90" t="s">
        <v>357</v>
      </c>
      <c r="M156" s="105" t="s">
        <v>382</v>
      </c>
      <c r="N156" s="232" t="s">
        <v>1565</v>
      </c>
      <c r="O156" s="202"/>
      <c r="P156" s="201" t="s">
        <v>907</v>
      </c>
      <c r="Q156" s="90" t="s">
        <v>357</v>
      </c>
      <c r="R156" s="105" t="s">
        <v>382</v>
      </c>
      <c r="S156" s="232" t="s">
        <v>1565</v>
      </c>
      <c r="T156" s="202"/>
      <c r="U156" s="201" t="s">
        <v>908</v>
      </c>
      <c r="V156" s="90" t="s">
        <v>357</v>
      </c>
      <c r="W156" s="383" t="s">
        <v>382</v>
      </c>
      <c r="X156" s="343" t="s">
        <v>1640</v>
      </c>
      <c r="Y156" s="248"/>
      <c r="Z156" s="273" t="s">
        <v>339</v>
      </c>
      <c r="AA156" s="90" t="s">
        <v>1559</v>
      </c>
      <c r="AB156" s="383" t="s">
        <v>439</v>
      </c>
      <c r="AC156" s="343"/>
      <c r="AD156" s="248"/>
    </row>
    <row r="157" spans="1:30" ht="91.15" customHeight="1">
      <c r="A157" s="475"/>
      <c r="B157" s="194" t="s">
        <v>1635</v>
      </c>
      <c r="C157" s="215" t="s">
        <v>1641</v>
      </c>
      <c r="D157" s="196" t="s">
        <v>1642</v>
      </c>
      <c r="E157" s="196" t="s">
        <v>1425</v>
      </c>
      <c r="F157" s="196" t="s">
        <v>1643</v>
      </c>
      <c r="G157" s="197" t="s">
        <v>1644</v>
      </c>
      <c r="H157" s="198" t="s">
        <v>7</v>
      </c>
      <c r="I157" s="200"/>
      <c r="J157" s="200"/>
      <c r="K157" s="201" t="s">
        <v>904</v>
      </c>
      <c r="L157" s="90" t="s">
        <v>357</v>
      </c>
      <c r="M157" s="105" t="s">
        <v>382</v>
      </c>
      <c r="N157" s="232" t="s">
        <v>1565</v>
      </c>
      <c r="O157" s="202"/>
      <c r="P157" s="201" t="s">
        <v>907</v>
      </c>
      <c r="Q157" s="90" t="s">
        <v>357</v>
      </c>
      <c r="R157" s="105" t="s">
        <v>382</v>
      </c>
      <c r="S157" s="232" t="s">
        <v>1565</v>
      </c>
      <c r="T157" s="202"/>
      <c r="U157" s="201" t="s">
        <v>908</v>
      </c>
      <c r="V157" s="90" t="s">
        <v>357</v>
      </c>
      <c r="W157" s="383" t="s">
        <v>382</v>
      </c>
      <c r="X157" s="343" t="s">
        <v>1640</v>
      </c>
      <c r="Y157" s="248"/>
      <c r="Z157" s="273" t="s">
        <v>339</v>
      </c>
      <c r="AA157" s="90" t="s">
        <v>1559</v>
      </c>
      <c r="AB157" s="383" t="s">
        <v>439</v>
      </c>
      <c r="AC157" s="343"/>
      <c r="AD157" s="248"/>
    </row>
    <row r="158" spans="1:30" ht="90.75" customHeight="1">
      <c r="A158" s="479" t="s">
        <v>34</v>
      </c>
      <c r="B158" s="208" t="s">
        <v>1645</v>
      </c>
      <c r="C158" s="196" t="s">
        <v>1646</v>
      </c>
      <c r="D158" s="196" t="s">
        <v>1647</v>
      </c>
      <c r="E158" s="196" t="s">
        <v>1425</v>
      </c>
      <c r="F158" s="196" t="s">
        <v>1648</v>
      </c>
      <c r="G158" s="212" t="s">
        <v>1649</v>
      </c>
      <c r="H158" s="198" t="s">
        <v>5</v>
      </c>
      <c r="I158" s="200"/>
      <c r="J158" s="200"/>
      <c r="K158" s="201" t="s">
        <v>904</v>
      </c>
      <c r="L158" s="90" t="s">
        <v>357</v>
      </c>
      <c r="M158" s="105" t="s">
        <v>382</v>
      </c>
      <c r="N158" s="108" t="s">
        <v>1650</v>
      </c>
      <c r="O158" s="202"/>
      <c r="P158" s="201" t="s">
        <v>907</v>
      </c>
      <c r="Q158" s="90" t="s">
        <v>357</v>
      </c>
      <c r="R158" s="105" t="s">
        <v>382</v>
      </c>
      <c r="S158" s="108" t="s">
        <v>1650</v>
      </c>
      <c r="T158" s="202"/>
      <c r="U158" s="201" t="s">
        <v>908</v>
      </c>
      <c r="V158" s="90" t="s">
        <v>357</v>
      </c>
      <c r="W158" s="383" t="s">
        <v>382</v>
      </c>
      <c r="X158" s="108" t="s">
        <v>1650</v>
      </c>
      <c r="Y158" s="248"/>
      <c r="Z158" s="273" t="s">
        <v>339</v>
      </c>
      <c r="AA158" s="90" t="s">
        <v>1559</v>
      </c>
      <c r="AB158" s="383" t="s">
        <v>439</v>
      </c>
      <c r="AC158" s="108" t="s">
        <v>1651</v>
      </c>
      <c r="AD158" s="248"/>
    </row>
    <row r="159" spans="1:30" ht="103.5" customHeight="1">
      <c r="A159" s="480"/>
      <c r="B159" s="208" t="s">
        <v>1645</v>
      </c>
      <c r="C159" s="196" t="s">
        <v>1652</v>
      </c>
      <c r="D159" s="196" t="s">
        <v>1653</v>
      </c>
      <c r="E159" s="196" t="s">
        <v>1425</v>
      </c>
      <c r="F159" s="196" t="s">
        <v>1654</v>
      </c>
      <c r="G159" s="212" t="s">
        <v>1655</v>
      </c>
      <c r="H159" s="198" t="s">
        <v>3</v>
      </c>
      <c r="I159" s="200"/>
      <c r="J159" s="200"/>
      <c r="K159" s="201" t="s">
        <v>904</v>
      </c>
      <c r="L159" s="90" t="s">
        <v>1166</v>
      </c>
      <c r="M159" s="105" t="s">
        <v>382</v>
      </c>
      <c r="N159" s="203" t="s">
        <v>1656</v>
      </c>
      <c r="O159" s="202"/>
      <c r="P159" s="201" t="s">
        <v>907</v>
      </c>
      <c r="Q159" s="90" t="s">
        <v>1166</v>
      </c>
      <c r="R159" s="105" t="s">
        <v>382</v>
      </c>
      <c r="S159" s="203" t="s">
        <v>1656</v>
      </c>
      <c r="T159" s="202"/>
      <c r="U159" s="201" t="s">
        <v>908</v>
      </c>
      <c r="V159" s="90" t="s">
        <v>1166</v>
      </c>
      <c r="W159" s="383" t="s">
        <v>382</v>
      </c>
      <c r="X159" s="108" t="s">
        <v>1650</v>
      </c>
      <c r="Y159" s="248"/>
      <c r="Z159" s="273" t="s">
        <v>339</v>
      </c>
      <c r="AA159" s="90" t="s">
        <v>1559</v>
      </c>
      <c r="AB159" s="383" t="s">
        <v>439</v>
      </c>
      <c r="AC159" s="108" t="s">
        <v>1657</v>
      </c>
      <c r="AD159" s="248"/>
    </row>
    <row r="160" spans="1:30" s="17" customFormat="1" ht="85.5" customHeight="1">
      <c r="A160" s="480"/>
      <c r="B160" s="222" t="s">
        <v>1645</v>
      </c>
      <c r="C160" s="175" t="s">
        <v>1658</v>
      </c>
      <c r="D160" s="211" t="s">
        <v>1659</v>
      </c>
      <c r="E160" s="211" t="s">
        <v>1425</v>
      </c>
      <c r="F160" s="211" t="s">
        <v>1660</v>
      </c>
      <c r="G160" s="212" t="s">
        <v>1661</v>
      </c>
      <c r="H160" s="198" t="s">
        <v>5</v>
      </c>
      <c r="I160" s="198"/>
      <c r="J160" s="198"/>
      <c r="K160" s="201" t="s">
        <v>904</v>
      </c>
      <c r="L160" s="90" t="s">
        <v>1166</v>
      </c>
      <c r="M160" s="217" t="s">
        <v>382</v>
      </c>
      <c r="N160" s="106" t="s">
        <v>1656</v>
      </c>
      <c r="O160" s="217"/>
      <c r="P160" s="201" t="s">
        <v>907</v>
      </c>
      <c r="Q160" s="90" t="s">
        <v>1166</v>
      </c>
      <c r="R160" s="105" t="s">
        <v>382</v>
      </c>
      <c r="S160" s="106" t="s">
        <v>1656</v>
      </c>
      <c r="T160" s="217"/>
      <c r="U160" s="201" t="s">
        <v>908</v>
      </c>
      <c r="V160" s="90" t="s">
        <v>1166</v>
      </c>
      <c r="W160" s="383" t="s">
        <v>382</v>
      </c>
      <c r="X160" s="108" t="s">
        <v>1650</v>
      </c>
      <c r="Y160" s="282"/>
      <c r="Z160" s="273" t="s">
        <v>339</v>
      </c>
      <c r="AA160" s="90" t="s">
        <v>1559</v>
      </c>
      <c r="AB160" s="383" t="s">
        <v>439</v>
      </c>
      <c r="AC160" s="108" t="s">
        <v>1662</v>
      </c>
      <c r="AD160" s="282"/>
    </row>
    <row r="161" spans="1:30" s="17" customFormat="1" ht="110.25" customHeight="1">
      <c r="A161" s="480"/>
      <c r="B161" s="222" t="s">
        <v>1645</v>
      </c>
      <c r="C161" s="175" t="s">
        <v>1663</v>
      </c>
      <c r="D161" s="211" t="s">
        <v>1664</v>
      </c>
      <c r="E161" s="211" t="s">
        <v>1425</v>
      </c>
      <c r="F161" s="211" t="s">
        <v>1665</v>
      </c>
      <c r="G161" s="212" t="s">
        <v>1666</v>
      </c>
      <c r="H161" s="198" t="s">
        <v>5</v>
      </c>
      <c r="I161" s="198"/>
      <c r="J161" s="198"/>
      <c r="K161" s="201" t="s">
        <v>904</v>
      </c>
      <c r="L161" s="90" t="s">
        <v>1166</v>
      </c>
      <c r="M161" s="217" t="s">
        <v>382</v>
      </c>
      <c r="N161" s="106" t="s">
        <v>1656</v>
      </c>
      <c r="O161" s="217"/>
      <c r="P161" s="201" t="s">
        <v>907</v>
      </c>
      <c r="Q161" s="90" t="s">
        <v>1166</v>
      </c>
      <c r="R161" s="105" t="s">
        <v>382</v>
      </c>
      <c r="S161" s="106" t="s">
        <v>1656</v>
      </c>
      <c r="T161" s="217"/>
      <c r="U161" s="201" t="s">
        <v>908</v>
      </c>
      <c r="V161" s="90" t="s">
        <v>1166</v>
      </c>
      <c r="W161" s="383" t="s">
        <v>382</v>
      </c>
      <c r="X161" s="108" t="s">
        <v>1650</v>
      </c>
      <c r="Y161" s="282"/>
      <c r="Z161" s="273" t="s">
        <v>339</v>
      </c>
      <c r="AA161" s="90" t="s">
        <v>356</v>
      </c>
      <c r="AB161" s="383" t="s">
        <v>439</v>
      </c>
      <c r="AC161" s="108"/>
      <c r="AD161" s="282"/>
    </row>
    <row r="162" spans="1:30" s="17" customFormat="1" ht="84.75" customHeight="1">
      <c r="A162" s="480"/>
      <c r="B162" s="222" t="s">
        <v>1645</v>
      </c>
      <c r="C162" s="175" t="s">
        <v>1667</v>
      </c>
      <c r="D162" s="211" t="s">
        <v>1668</v>
      </c>
      <c r="E162" s="211" t="s">
        <v>1425</v>
      </c>
      <c r="F162" s="211" t="s">
        <v>1669</v>
      </c>
      <c r="G162" s="212" t="s">
        <v>1670</v>
      </c>
      <c r="H162" s="198" t="s">
        <v>5</v>
      </c>
      <c r="I162" s="198"/>
      <c r="J162" s="198"/>
      <c r="K162" s="201" t="s">
        <v>904</v>
      </c>
      <c r="L162" s="90" t="s">
        <v>1166</v>
      </c>
      <c r="M162" s="217" t="s">
        <v>382</v>
      </c>
      <c r="N162" s="106" t="s">
        <v>1656</v>
      </c>
      <c r="O162" s="217"/>
      <c r="P162" s="201" t="s">
        <v>907</v>
      </c>
      <c r="Q162" s="90" t="s">
        <v>1166</v>
      </c>
      <c r="R162" s="105" t="s">
        <v>382</v>
      </c>
      <c r="S162" s="106" t="s">
        <v>1656</v>
      </c>
      <c r="T162" s="217"/>
      <c r="U162" s="201" t="s">
        <v>908</v>
      </c>
      <c r="V162" s="90" t="s">
        <v>1166</v>
      </c>
      <c r="W162" s="383" t="s">
        <v>382</v>
      </c>
      <c r="X162" s="108" t="s">
        <v>1650</v>
      </c>
      <c r="Y162" s="282"/>
      <c r="Z162" s="273" t="s">
        <v>339</v>
      </c>
      <c r="AA162" s="90" t="s">
        <v>356</v>
      </c>
      <c r="AB162" s="383" t="s">
        <v>439</v>
      </c>
      <c r="AC162" s="108" t="s">
        <v>1671</v>
      </c>
      <c r="AD162" s="282"/>
    </row>
    <row r="163" spans="1:30" ht="114.6" customHeight="1">
      <c r="A163" s="480"/>
      <c r="B163" s="222" t="s">
        <v>1645</v>
      </c>
      <c r="C163" s="175" t="s">
        <v>1672</v>
      </c>
      <c r="D163" s="211" t="s">
        <v>1673</v>
      </c>
      <c r="E163" s="211" t="s">
        <v>1425</v>
      </c>
      <c r="F163" s="211" t="s">
        <v>1674</v>
      </c>
      <c r="G163" s="242" t="s">
        <v>1675</v>
      </c>
      <c r="H163" s="210" t="s">
        <v>7</v>
      </c>
      <c r="I163" s="200"/>
      <c r="J163" s="200"/>
      <c r="K163" s="201" t="s">
        <v>904</v>
      </c>
      <c r="L163" s="90" t="s">
        <v>1166</v>
      </c>
      <c r="M163" s="105" t="s">
        <v>382</v>
      </c>
      <c r="N163" s="203" t="s">
        <v>1656</v>
      </c>
      <c r="O163" s="202"/>
      <c r="P163" s="201" t="s">
        <v>907</v>
      </c>
      <c r="Q163" s="90" t="s">
        <v>1166</v>
      </c>
      <c r="R163" s="105" t="s">
        <v>382</v>
      </c>
      <c r="S163" s="203" t="s">
        <v>1656</v>
      </c>
      <c r="T163" s="202"/>
      <c r="U163" s="201" t="s">
        <v>908</v>
      </c>
      <c r="V163" s="90" t="s">
        <v>1166</v>
      </c>
      <c r="W163" s="383" t="s">
        <v>382</v>
      </c>
      <c r="X163" s="108" t="s">
        <v>1650</v>
      </c>
      <c r="Y163" s="248"/>
      <c r="Z163" s="273" t="s">
        <v>339</v>
      </c>
      <c r="AA163" s="90" t="s">
        <v>356</v>
      </c>
      <c r="AB163" s="383" t="s">
        <v>439</v>
      </c>
      <c r="AC163" s="108" t="s">
        <v>1676</v>
      </c>
      <c r="AD163" s="248"/>
    </row>
    <row r="164" spans="1:30" s="17" customFormat="1" ht="96" customHeight="1">
      <c r="A164" s="480"/>
      <c r="B164" s="454" t="s">
        <v>1677</v>
      </c>
      <c r="C164" s="215" t="s">
        <v>1678</v>
      </c>
      <c r="D164" s="211" t="s">
        <v>1679</v>
      </c>
      <c r="E164" s="211" t="s">
        <v>1432</v>
      </c>
      <c r="F164" s="211" t="s">
        <v>1680</v>
      </c>
      <c r="G164" s="212" t="s">
        <v>1681</v>
      </c>
      <c r="H164" s="198" t="s">
        <v>4</v>
      </c>
      <c r="I164" s="198"/>
      <c r="J164" s="198"/>
      <c r="K164" s="201" t="s">
        <v>904</v>
      </c>
      <c r="L164" s="90" t="s">
        <v>357</v>
      </c>
      <c r="M164" s="217" t="s">
        <v>382</v>
      </c>
      <c r="N164" s="108" t="s">
        <v>1650</v>
      </c>
      <c r="O164" s="217"/>
      <c r="P164" s="201" t="s">
        <v>907</v>
      </c>
      <c r="Q164" s="90" t="s">
        <v>357</v>
      </c>
      <c r="R164" s="105" t="s">
        <v>382</v>
      </c>
      <c r="S164" s="108" t="s">
        <v>1650</v>
      </c>
      <c r="T164" s="217"/>
      <c r="U164" s="201" t="s">
        <v>908</v>
      </c>
      <c r="V164" s="90" t="s">
        <v>1166</v>
      </c>
      <c r="W164" s="383" t="s">
        <v>382</v>
      </c>
      <c r="X164" s="108" t="s">
        <v>1650</v>
      </c>
      <c r="Y164" s="282"/>
      <c r="Z164" s="273" t="s">
        <v>339</v>
      </c>
      <c r="AA164" s="90" t="s">
        <v>357</v>
      </c>
      <c r="AB164" s="383" t="s">
        <v>439</v>
      </c>
      <c r="AC164" s="108" t="s">
        <v>1682</v>
      </c>
      <c r="AD164" s="282"/>
    </row>
    <row r="165" spans="1:30" s="17" customFormat="1" ht="84.75" customHeight="1">
      <c r="A165" s="480"/>
      <c r="B165" s="214" t="s">
        <v>1677</v>
      </c>
      <c r="C165" s="215" t="s">
        <v>1683</v>
      </c>
      <c r="D165" s="211" t="s">
        <v>1684</v>
      </c>
      <c r="E165" s="211" t="s">
        <v>1425</v>
      </c>
      <c r="F165" s="211" t="s">
        <v>1685</v>
      </c>
      <c r="G165" s="212" t="s">
        <v>1686</v>
      </c>
      <c r="H165" s="198" t="s">
        <v>4</v>
      </c>
      <c r="I165" s="198"/>
      <c r="J165" s="198"/>
      <c r="K165" s="201" t="s">
        <v>904</v>
      </c>
      <c r="L165" s="90" t="s">
        <v>1166</v>
      </c>
      <c r="M165" s="217" t="s">
        <v>382</v>
      </c>
      <c r="N165" s="106" t="s">
        <v>1656</v>
      </c>
      <c r="O165" s="217"/>
      <c r="P165" s="201" t="s">
        <v>907</v>
      </c>
      <c r="Q165" s="90" t="s">
        <v>1166</v>
      </c>
      <c r="R165" s="105" t="s">
        <v>382</v>
      </c>
      <c r="S165" s="106" t="s">
        <v>1656</v>
      </c>
      <c r="T165" s="217"/>
      <c r="U165" s="201" t="s">
        <v>908</v>
      </c>
      <c r="V165" s="90" t="s">
        <v>1166</v>
      </c>
      <c r="W165" s="383" t="s">
        <v>382</v>
      </c>
      <c r="X165" s="108" t="s">
        <v>1650</v>
      </c>
      <c r="Y165" s="282"/>
      <c r="Z165" s="273" t="s">
        <v>339</v>
      </c>
      <c r="AA165" s="90" t="s">
        <v>356</v>
      </c>
      <c r="AB165" s="383" t="s">
        <v>439</v>
      </c>
      <c r="AC165" s="108" t="s">
        <v>1687</v>
      </c>
      <c r="AD165" s="282"/>
    </row>
    <row r="166" spans="1:30" s="17" customFormat="1" ht="132" customHeight="1">
      <c r="A166" s="480"/>
      <c r="B166" s="214" t="s">
        <v>1677</v>
      </c>
      <c r="C166" s="215" t="s">
        <v>1688</v>
      </c>
      <c r="D166" s="211" t="s">
        <v>1689</v>
      </c>
      <c r="E166" s="211" t="s">
        <v>1425</v>
      </c>
      <c r="F166" s="211" t="s">
        <v>1690</v>
      </c>
      <c r="G166" s="212" t="s">
        <v>1691</v>
      </c>
      <c r="H166" s="198" t="s">
        <v>6</v>
      </c>
      <c r="I166" s="198"/>
      <c r="J166" s="198"/>
      <c r="K166" s="201" t="s">
        <v>904</v>
      </c>
      <c r="L166" s="90" t="s">
        <v>1166</v>
      </c>
      <c r="M166" s="217" t="s">
        <v>382</v>
      </c>
      <c r="N166" s="106" t="s">
        <v>1656</v>
      </c>
      <c r="O166" s="217"/>
      <c r="P166" s="201" t="s">
        <v>907</v>
      </c>
      <c r="Q166" s="90" t="s">
        <v>1166</v>
      </c>
      <c r="R166" s="105" t="s">
        <v>382</v>
      </c>
      <c r="S166" s="106" t="s">
        <v>1656</v>
      </c>
      <c r="T166" s="217"/>
      <c r="U166" s="201" t="s">
        <v>908</v>
      </c>
      <c r="V166" s="90" t="s">
        <v>1166</v>
      </c>
      <c r="W166" s="383" t="s">
        <v>382</v>
      </c>
      <c r="X166" s="108" t="s">
        <v>1650</v>
      </c>
      <c r="Y166" s="282"/>
      <c r="Z166" s="273" t="s">
        <v>339</v>
      </c>
      <c r="AA166" s="90" t="s">
        <v>356</v>
      </c>
      <c r="AB166" s="383" t="s">
        <v>439</v>
      </c>
      <c r="AC166" s="108" t="s">
        <v>1687</v>
      </c>
      <c r="AD166" s="282"/>
    </row>
    <row r="167" spans="1:30" ht="80.25" customHeight="1">
      <c r="A167" s="481"/>
      <c r="B167" s="214" t="s">
        <v>1677</v>
      </c>
      <c r="C167" s="215" t="s">
        <v>1692</v>
      </c>
      <c r="D167" s="215" t="s">
        <v>1693</v>
      </c>
      <c r="E167" s="211" t="s">
        <v>1425</v>
      </c>
      <c r="F167" s="211" t="s">
        <v>1694</v>
      </c>
      <c r="G167" s="242" t="s">
        <v>1695</v>
      </c>
      <c r="H167" s="210" t="s">
        <v>7</v>
      </c>
      <c r="I167" s="200"/>
      <c r="J167" s="200"/>
      <c r="K167" s="201" t="s">
        <v>904</v>
      </c>
      <c r="L167" s="90" t="s">
        <v>1166</v>
      </c>
      <c r="M167" s="105" t="s">
        <v>382</v>
      </c>
      <c r="N167" s="203" t="s">
        <v>1656</v>
      </c>
      <c r="O167" s="202"/>
      <c r="P167" s="201" t="s">
        <v>907</v>
      </c>
      <c r="Q167" s="90" t="s">
        <v>1166</v>
      </c>
      <c r="R167" s="105" t="s">
        <v>382</v>
      </c>
      <c r="S167" s="106" t="s">
        <v>1656</v>
      </c>
      <c r="T167" s="202"/>
      <c r="U167" s="201" t="s">
        <v>908</v>
      </c>
      <c r="V167" s="90" t="s">
        <v>1166</v>
      </c>
      <c r="W167" s="383" t="s">
        <v>382</v>
      </c>
      <c r="X167" s="108" t="s">
        <v>1650</v>
      </c>
      <c r="Y167" s="248"/>
      <c r="Z167" s="273" t="s">
        <v>339</v>
      </c>
      <c r="AA167" s="90" t="s">
        <v>356</v>
      </c>
      <c r="AB167" s="383" t="s">
        <v>439</v>
      </c>
      <c r="AC167" s="108"/>
      <c r="AD167" s="248"/>
    </row>
    <row r="168" spans="1:30" ht="102" customHeight="1">
      <c r="A168" s="496" t="s">
        <v>367</v>
      </c>
      <c r="B168" s="243" t="s">
        <v>1696</v>
      </c>
      <c r="C168" s="44" t="s">
        <v>1697</v>
      </c>
      <c r="D168" s="44" t="s">
        <v>1698</v>
      </c>
      <c r="E168" s="44" t="s">
        <v>901</v>
      </c>
      <c r="F168" s="44" t="s">
        <v>1699</v>
      </c>
      <c r="G168" s="44" t="s">
        <v>1700</v>
      </c>
      <c r="H168" s="198" t="s">
        <v>3</v>
      </c>
      <c r="I168" s="199" t="s">
        <v>527</v>
      </c>
      <c r="J168" s="200"/>
      <c r="K168" s="201"/>
      <c r="L168" s="90"/>
      <c r="M168" s="202"/>
      <c r="N168" s="203"/>
      <c r="O168" s="202"/>
      <c r="P168" s="201" t="s">
        <v>907</v>
      </c>
      <c r="Q168" s="90" t="s">
        <v>356</v>
      </c>
      <c r="R168" s="202" t="s">
        <v>439</v>
      </c>
      <c r="S168" s="203"/>
      <c r="T168" s="202"/>
      <c r="U168" s="201" t="s">
        <v>908</v>
      </c>
      <c r="V168" s="90" t="s">
        <v>356</v>
      </c>
      <c r="W168" s="107" t="s">
        <v>439</v>
      </c>
      <c r="X168" s="249" t="s">
        <v>1701</v>
      </c>
      <c r="Y168" s="248"/>
      <c r="Z168" s="273" t="s">
        <v>339</v>
      </c>
      <c r="AA168" s="90" t="s">
        <v>356</v>
      </c>
      <c r="AB168" s="107" t="s">
        <v>1702</v>
      </c>
      <c r="AC168" s="249"/>
      <c r="AD168" s="248"/>
    </row>
    <row r="169" spans="1:30" ht="369.6">
      <c r="A169" s="496"/>
      <c r="B169" s="45" t="s">
        <v>1696</v>
      </c>
      <c r="C169" s="44" t="s">
        <v>1703</v>
      </c>
      <c r="D169" s="46" t="s">
        <v>1704</v>
      </c>
      <c r="E169" s="46" t="s">
        <v>1705</v>
      </c>
      <c r="F169" s="46" t="s">
        <v>1706</v>
      </c>
      <c r="G169" s="46" t="s">
        <v>1707</v>
      </c>
      <c r="H169" s="198" t="s">
        <v>4</v>
      </c>
      <c r="I169" s="199" t="s">
        <v>527</v>
      </c>
      <c r="J169" s="200"/>
      <c r="K169" s="201"/>
      <c r="L169" s="90"/>
      <c r="M169" s="202"/>
      <c r="N169" s="203"/>
      <c r="O169" s="202"/>
      <c r="P169" s="201" t="s">
        <v>907</v>
      </c>
      <c r="Q169" s="90" t="s">
        <v>357</v>
      </c>
      <c r="R169" s="202" t="s">
        <v>439</v>
      </c>
      <c r="S169" s="203" t="s">
        <v>1708</v>
      </c>
      <c r="T169" s="202"/>
      <c r="U169" s="201" t="s">
        <v>908</v>
      </c>
      <c r="V169" s="90" t="s">
        <v>357</v>
      </c>
      <c r="W169" s="107" t="s">
        <v>439</v>
      </c>
      <c r="X169" s="329" t="s">
        <v>909</v>
      </c>
      <c r="Y169" s="248"/>
      <c r="Z169" s="350"/>
      <c r="AA169" s="90"/>
      <c r="AB169" s="107"/>
      <c r="AC169" s="329"/>
      <c r="AD169" s="248"/>
    </row>
    <row r="170" spans="1:30" ht="82.5" customHeight="1">
      <c r="A170" s="496"/>
      <c r="B170" s="45" t="s">
        <v>1696</v>
      </c>
      <c r="C170" s="44" t="s">
        <v>1709</v>
      </c>
      <c r="D170" s="46" t="s">
        <v>1710</v>
      </c>
      <c r="E170" s="46" t="s">
        <v>901</v>
      </c>
      <c r="F170" s="46" t="s">
        <v>1711</v>
      </c>
      <c r="G170" s="46" t="s">
        <v>1712</v>
      </c>
      <c r="H170" s="198" t="s">
        <v>4</v>
      </c>
      <c r="I170" s="199" t="s">
        <v>527</v>
      </c>
      <c r="J170" s="200"/>
      <c r="K170" s="201"/>
      <c r="L170" s="90"/>
      <c r="M170" s="202"/>
      <c r="N170" s="203"/>
      <c r="O170" s="202"/>
      <c r="P170" s="201" t="s">
        <v>907</v>
      </c>
      <c r="Q170" s="90" t="s">
        <v>356</v>
      </c>
      <c r="R170" s="202" t="s">
        <v>439</v>
      </c>
      <c r="S170" s="203"/>
      <c r="T170" s="202"/>
      <c r="U170" s="201" t="s">
        <v>908</v>
      </c>
      <c r="V170" s="90" t="s">
        <v>356</v>
      </c>
      <c r="W170" s="107" t="s">
        <v>439</v>
      </c>
      <c r="X170" s="249"/>
      <c r="Y170" s="248"/>
      <c r="Z170" s="273"/>
      <c r="AA170" s="90"/>
      <c r="AB170" s="107"/>
      <c r="AC170" s="249"/>
      <c r="AD170" s="248"/>
    </row>
    <row r="171" spans="1:30" ht="75" customHeight="1">
      <c r="A171" s="496"/>
      <c r="B171" s="45" t="s">
        <v>1696</v>
      </c>
      <c r="C171" s="44" t="s">
        <v>1713</v>
      </c>
      <c r="D171" s="46" t="s">
        <v>1714</v>
      </c>
      <c r="E171" s="46" t="s">
        <v>901</v>
      </c>
      <c r="F171" s="46" t="s">
        <v>1715</v>
      </c>
      <c r="G171" s="46" t="s">
        <v>1716</v>
      </c>
      <c r="H171" s="198" t="s">
        <v>5</v>
      </c>
      <c r="I171" s="199" t="s">
        <v>527</v>
      </c>
      <c r="J171" s="200"/>
      <c r="K171" s="201"/>
      <c r="L171" s="90"/>
      <c r="M171" s="202"/>
      <c r="N171" s="203"/>
      <c r="O171" s="202"/>
      <c r="P171" s="201" t="s">
        <v>907</v>
      </c>
      <c r="Q171" s="90" t="s">
        <v>357</v>
      </c>
      <c r="R171" s="202" t="s">
        <v>439</v>
      </c>
      <c r="S171" s="203" t="s">
        <v>1708</v>
      </c>
      <c r="T171" s="202"/>
      <c r="U171" s="201" t="s">
        <v>908</v>
      </c>
      <c r="V171" s="90" t="s">
        <v>357</v>
      </c>
      <c r="W171" s="107" t="s">
        <v>439</v>
      </c>
      <c r="X171" s="329" t="s">
        <v>909</v>
      </c>
      <c r="Y171" s="248"/>
      <c r="Z171" s="273"/>
      <c r="AA171" s="90"/>
      <c r="AB171" s="107"/>
      <c r="AC171" s="329"/>
      <c r="AD171" s="248"/>
    </row>
    <row r="172" spans="1:30" ht="129.75" customHeight="1">
      <c r="A172" s="496"/>
      <c r="B172" s="45" t="s">
        <v>1696</v>
      </c>
      <c r="C172" s="44" t="s">
        <v>1717</v>
      </c>
      <c r="D172" s="46" t="s">
        <v>1718</v>
      </c>
      <c r="E172" s="46" t="s">
        <v>901</v>
      </c>
      <c r="F172" s="46" t="s">
        <v>1719</v>
      </c>
      <c r="G172" s="46" t="s">
        <v>1720</v>
      </c>
      <c r="H172" s="198" t="s">
        <v>4</v>
      </c>
      <c r="I172" s="199" t="s">
        <v>527</v>
      </c>
      <c r="J172" s="200"/>
      <c r="K172" s="201"/>
      <c r="L172" s="90"/>
      <c r="M172" s="202"/>
      <c r="N172" s="203"/>
      <c r="O172" s="202"/>
      <c r="P172" s="201" t="s">
        <v>907</v>
      </c>
      <c r="Q172" s="90" t="s">
        <v>356</v>
      </c>
      <c r="R172" s="202" t="s">
        <v>439</v>
      </c>
      <c r="S172" s="203"/>
      <c r="T172" s="202"/>
      <c r="U172" s="201" t="s">
        <v>908</v>
      </c>
      <c r="V172" s="90" t="s">
        <v>356</v>
      </c>
      <c r="W172" s="107" t="s">
        <v>439</v>
      </c>
      <c r="X172" s="249"/>
      <c r="Y172" s="248"/>
      <c r="Z172" s="273" t="s">
        <v>339</v>
      </c>
      <c r="AA172" s="90" t="s">
        <v>356</v>
      </c>
      <c r="AB172" s="107" t="s">
        <v>1702</v>
      </c>
      <c r="AC172" s="249"/>
      <c r="AD172" s="248"/>
    </row>
    <row r="173" spans="1:30" ht="88.5" customHeight="1">
      <c r="A173" s="496"/>
      <c r="B173" s="45" t="s">
        <v>1696</v>
      </c>
      <c r="C173" s="44" t="s">
        <v>1721</v>
      </c>
      <c r="D173" s="46" t="s">
        <v>1722</v>
      </c>
      <c r="E173" s="46" t="s">
        <v>901</v>
      </c>
      <c r="F173" s="46" t="s">
        <v>1723</v>
      </c>
      <c r="G173" s="46" t="s">
        <v>1724</v>
      </c>
      <c r="H173" s="198" t="s">
        <v>5</v>
      </c>
      <c r="I173" s="199" t="s">
        <v>527</v>
      </c>
      <c r="J173" s="200"/>
      <c r="K173" s="201"/>
      <c r="L173" s="90"/>
      <c r="M173" s="202"/>
      <c r="N173" s="203"/>
      <c r="O173" s="202"/>
      <c r="P173" s="201" t="s">
        <v>907</v>
      </c>
      <c r="Q173" s="90" t="s">
        <v>356</v>
      </c>
      <c r="R173" s="202" t="s">
        <v>439</v>
      </c>
      <c r="S173" s="203"/>
      <c r="T173" s="202"/>
      <c r="U173" s="201" t="s">
        <v>908</v>
      </c>
      <c r="V173" s="90" t="s">
        <v>356</v>
      </c>
      <c r="W173" s="107" t="s">
        <v>439</v>
      </c>
      <c r="X173" s="249"/>
      <c r="Y173" s="248"/>
      <c r="Z173" s="273"/>
      <c r="AA173" s="90"/>
      <c r="AB173" s="107"/>
      <c r="AC173" s="249"/>
      <c r="AD173" s="248"/>
    </row>
    <row r="174" spans="1:30" ht="88.5" customHeight="1">
      <c r="A174" s="496"/>
      <c r="B174" s="45" t="s">
        <v>1696</v>
      </c>
      <c r="C174" s="44" t="s">
        <v>1725</v>
      </c>
      <c r="D174" s="46" t="s">
        <v>1726</v>
      </c>
      <c r="E174" s="46" t="s">
        <v>901</v>
      </c>
      <c r="F174" s="46" t="s">
        <v>1727</v>
      </c>
      <c r="G174" s="46" t="s">
        <v>1728</v>
      </c>
      <c r="H174" s="198" t="s">
        <v>5</v>
      </c>
      <c r="I174" s="199" t="s">
        <v>527</v>
      </c>
      <c r="J174" s="200"/>
      <c r="K174" s="201"/>
      <c r="L174" s="90"/>
      <c r="M174" s="202"/>
      <c r="N174" s="203"/>
      <c r="O174" s="202"/>
      <c r="P174" s="201" t="s">
        <v>907</v>
      </c>
      <c r="Q174" s="90" t="s">
        <v>356</v>
      </c>
      <c r="R174" s="202" t="s">
        <v>439</v>
      </c>
      <c r="S174" s="203"/>
      <c r="T174" s="202"/>
      <c r="U174" s="201" t="s">
        <v>908</v>
      </c>
      <c r="V174" s="90" t="s">
        <v>356</v>
      </c>
      <c r="W174" s="107" t="s">
        <v>439</v>
      </c>
      <c r="X174" s="249"/>
      <c r="Y174" s="248"/>
      <c r="Z174" s="273"/>
      <c r="AA174" s="90"/>
      <c r="AB174" s="107"/>
      <c r="AC174" s="249"/>
      <c r="AD174" s="248"/>
    </row>
    <row r="175" spans="1:30" ht="88.5" customHeight="1">
      <c r="A175" s="496"/>
      <c r="B175" s="45" t="s">
        <v>1696</v>
      </c>
      <c r="C175" s="44" t="s">
        <v>1729</v>
      </c>
      <c r="D175" s="46" t="s">
        <v>1730</v>
      </c>
      <c r="E175" s="46" t="s">
        <v>901</v>
      </c>
      <c r="F175" s="46" t="s">
        <v>1731</v>
      </c>
      <c r="G175" s="46" t="s">
        <v>1732</v>
      </c>
      <c r="H175" s="198" t="s">
        <v>5</v>
      </c>
      <c r="I175" s="199" t="s">
        <v>527</v>
      </c>
      <c r="J175" s="200"/>
      <c r="K175" s="201"/>
      <c r="L175" s="90"/>
      <c r="M175" s="202"/>
      <c r="N175" s="203"/>
      <c r="O175" s="202"/>
      <c r="P175" s="201" t="s">
        <v>907</v>
      </c>
      <c r="Q175" s="90" t="s">
        <v>356</v>
      </c>
      <c r="R175" s="202" t="s">
        <v>439</v>
      </c>
      <c r="S175" s="203"/>
      <c r="T175" s="202"/>
      <c r="U175" s="201" t="s">
        <v>908</v>
      </c>
      <c r="V175" s="90" t="s">
        <v>356</v>
      </c>
      <c r="W175" s="107" t="s">
        <v>439</v>
      </c>
      <c r="X175" s="249"/>
      <c r="Y175" s="248"/>
      <c r="Z175" s="273"/>
      <c r="AA175" s="90"/>
      <c r="AB175" s="107"/>
      <c r="AC175" s="249"/>
      <c r="AD175" s="248"/>
    </row>
    <row r="176" spans="1:30" ht="88.5" customHeight="1">
      <c r="A176" s="496"/>
      <c r="B176" s="45" t="s">
        <v>1696</v>
      </c>
      <c r="C176" s="44" t="s">
        <v>1733</v>
      </c>
      <c r="D176" s="46" t="s">
        <v>1734</v>
      </c>
      <c r="E176" s="46" t="s">
        <v>901</v>
      </c>
      <c r="F176" s="46" t="s">
        <v>1735</v>
      </c>
      <c r="G176" s="46" t="s">
        <v>1736</v>
      </c>
      <c r="H176" s="198" t="s">
        <v>4</v>
      </c>
      <c r="I176" s="199" t="s">
        <v>527</v>
      </c>
      <c r="J176" s="200"/>
      <c r="K176" s="201"/>
      <c r="L176" s="90"/>
      <c r="M176" s="202"/>
      <c r="N176" s="203"/>
      <c r="O176" s="202"/>
      <c r="P176" s="201" t="s">
        <v>907</v>
      </c>
      <c r="Q176" s="90" t="s">
        <v>356</v>
      </c>
      <c r="R176" s="202" t="s">
        <v>439</v>
      </c>
      <c r="S176" s="203"/>
      <c r="T176" s="202"/>
      <c r="U176" s="201" t="s">
        <v>908</v>
      </c>
      <c r="V176" s="90" t="s">
        <v>356</v>
      </c>
      <c r="W176" s="107" t="s">
        <v>439</v>
      </c>
      <c r="X176" s="249"/>
      <c r="Y176" s="248"/>
      <c r="Z176" s="273" t="s">
        <v>339</v>
      </c>
      <c r="AA176" s="90" t="s">
        <v>356</v>
      </c>
      <c r="AB176" s="107" t="s">
        <v>1702</v>
      </c>
      <c r="AC176" s="249"/>
      <c r="AD176" s="248"/>
    </row>
    <row r="177" spans="1:30" ht="88.5" customHeight="1">
      <c r="A177" s="496"/>
      <c r="B177" s="45" t="s">
        <v>1696</v>
      </c>
      <c r="C177" s="44" t="s">
        <v>1737</v>
      </c>
      <c r="D177" s="46" t="s">
        <v>1738</v>
      </c>
      <c r="E177" s="46" t="s">
        <v>901</v>
      </c>
      <c r="F177" s="46" t="s">
        <v>1739</v>
      </c>
      <c r="G177" s="46" t="s">
        <v>1740</v>
      </c>
      <c r="H177" s="198" t="s">
        <v>4</v>
      </c>
      <c r="I177" s="199" t="s">
        <v>527</v>
      </c>
      <c r="J177" s="200"/>
      <c r="K177" s="201"/>
      <c r="L177" s="90"/>
      <c r="M177" s="202"/>
      <c r="N177" s="203"/>
      <c r="O177" s="202"/>
      <c r="P177" s="201" t="s">
        <v>907</v>
      </c>
      <c r="Q177" s="90" t="s">
        <v>356</v>
      </c>
      <c r="R177" s="202" t="s">
        <v>439</v>
      </c>
      <c r="S177" s="203"/>
      <c r="T177" s="202"/>
      <c r="U177" s="201" t="s">
        <v>908</v>
      </c>
      <c r="V177" s="90" t="s">
        <v>356</v>
      </c>
      <c r="W177" s="107" t="s">
        <v>439</v>
      </c>
      <c r="X177" s="249"/>
      <c r="Y177" s="248"/>
      <c r="Z177" s="273" t="s">
        <v>339</v>
      </c>
      <c r="AA177" s="90" t="s">
        <v>356</v>
      </c>
      <c r="AB177" s="107" t="s">
        <v>1702</v>
      </c>
      <c r="AC177" s="249"/>
      <c r="AD177" s="248"/>
    </row>
    <row r="178" spans="1:30" ht="77.25" customHeight="1">
      <c r="A178" s="496"/>
      <c r="B178" s="45" t="s">
        <v>1696</v>
      </c>
      <c r="C178" s="44" t="s">
        <v>1741</v>
      </c>
      <c r="D178" s="46" t="s">
        <v>1742</v>
      </c>
      <c r="E178" s="46" t="s">
        <v>1705</v>
      </c>
      <c r="F178" s="46" t="s">
        <v>1743</v>
      </c>
      <c r="G178" s="46" t="s">
        <v>1744</v>
      </c>
      <c r="H178" s="198" t="s">
        <v>3</v>
      </c>
      <c r="I178" s="200"/>
      <c r="J178" s="200"/>
      <c r="K178" s="201"/>
      <c r="L178" s="90"/>
      <c r="M178" s="202"/>
      <c r="N178" s="203"/>
      <c r="O178" s="202"/>
      <c r="P178" s="201" t="s">
        <v>907</v>
      </c>
      <c r="Q178" s="90" t="s">
        <v>357</v>
      </c>
      <c r="R178" s="202" t="s">
        <v>439</v>
      </c>
      <c r="S178" s="203" t="s">
        <v>1745</v>
      </c>
      <c r="T178" s="202"/>
      <c r="U178" s="201" t="s">
        <v>908</v>
      </c>
      <c r="V178" s="90" t="s">
        <v>357</v>
      </c>
      <c r="W178" s="107" t="s">
        <v>439</v>
      </c>
      <c r="X178" s="249" t="s">
        <v>1746</v>
      </c>
      <c r="Y178" s="248"/>
      <c r="Z178" s="273" t="s">
        <v>339</v>
      </c>
      <c r="AA178" s="90" t="s">
        <v>356</v>
      </c>
      <c r="AB178" s="107" t="s">
        <v>1702</v>
      </c>
      <c r="AC178" s="249"/>
      <c r="AD178" s="248"/>
    </row>
    <row r="179" spans="1:30" s="17" customFormat="1" ht="93" customHeight="1">
      <c r="A179" s="496"/>
      <c r="B179" s="45" t="s">
        <v>1696</v>
      </c>
      <c r="C179" s="44" t="s">
        <v>1747</v>
      </c>
      <c r="D179" s="46" t="s">
        <v>1748</v>
      </c>
      <c r="E179" s="46" t="s">
        <v>901</v>
      </c>
      <c r="F179" s="46" t="s">
        <v>1749</v>
      </c>
      <c r="G179" t="s">
        <v>1750</v>
      </c>
      <c r="H179" s="198" t="s">
        <v>4</v>
      </c>
      <c r="I179" s="199" t="s">
        <v>527</v>
      </c>
      <c r="J179" s="200"/>
      <c r="K179" s="201"/>
      <c r="L179" s="90"/>
      <c r="M179" s="217"/>
      <c r="N179" s="218"/>
      <c r="O179" s="217"/>
      <c r="P179" s="201" t="s">
        <v>1751</v>
      </c>
      <c r="Q179" s="90" t="s">
        <v>356</v>
      </c>
      <c r="R179" s="107" t="s">
        <v>439</v>
      </c>
      <c r="S179" s="218"/>
      <c r="T179" s="217"/>
      <c r="U179" s="201" t="s">
        <v>908</v>
      </c>
      <c r="V179" s="90" t="s">
        <v>356</v>
      </c>
      <c r="W179" s="107" t="s">
        <v>439</v>
      </c>
      <c r="X179" s="283"/>
      <c r="Y179" s="282"/>
      <c r="Z179" s="273" t="s">
        <v>339</v>
      </c>
      <c r="AA179" s="90" t="s">
        <v>356</v>
      </c>
      <c r="AB179" s="107" t="s">
        <v>1702</v>
      </c>
      <c r="AC179" s="283"/>
      <c r="AD179" s="282"/>
    </row>
    <row r="180" spans="1:30" ht="93" customHeight="1">
      <c r="A180" s="496"/>
      <c r="B180" s="45" t="s">
        <v>1752</v>
      </c>
      <c r="C180" s="44" t="s">
        <v>1753</v>
      </c>
      <c r="D180" s="46" t="s">
        <v>1754</v>
      </c>
      <c r="E180" s="46" t="s">
        <v>1755</v>
      </c>
      <c r="F180" s="46" t="s">
        <v>1756</v>
      </c>
      <c r="G180" s="46" t="s">
        <v>1757</v>
      </c>
      <c r="H180" s="198" t="s">
        <v>4</v>
      </c>
      <c r="I180" s="199" t="s">
        <v>527</v>
      </c>
      <c r="J180" s="200"/>
      <c r="K180" s="201"/>
      <c r="L180" s="90"/>
      <c r="M180" s="202"/>
      <c r="N180" s="203"/>
      <c r="O180" s="202"/>
      <c r="P180" s="201" t="s">
        <v>907</v>
      </c>
      <c r="Q180" s="90" t="s">
        <v>357</v>
      </c>
      <c r="R180" s="202" t="s">
        <v>439</v>
      </c>
      <c r="S180" s="203" t="s">
        <v>1758</v>
      </c>
      <c r="T180" s="202"/>
      <c r="U180" s="201" t="s">
        <v>908</v>
      </c>
      <c r="V180" s="90" t="s">
        <v>357</v>
      </c>
      <c r="W180" s="107" t="s">
        <v>439</v>
      </c>
      <c r="X180" s="249" t="s">
        <v>1746</v>
      </c>
      <c r="Y180" s="248"/>
      <c r="Z180" s="273" t="s">
        <v>339</v>
      </c>
      <c r="AA180" s="90" t="s">
        <v>356</v>
      </c>
      <c r="AB180" s="107" t="s">
        <v>1702</v>
      </c>
      <c r="AC180" s="249"/>
      <c r="AD180" s="248"/>
    </row>
    <row r="181" spans="1:30" ht="121.15" customHeight="1">
      <c r="A181" s="496"/>
      <c r="B181" s="45" t="s">
        <v>1696</v>
      </c>
      <c r="C181" s="44" t="s">
        <v>1759</v>
      </c>
      <c r="D181" s="46" t="s">
        <v>1760</v>
      </c>
      <c r="E181" s="46" t="s">
        <v>1761</v>
      </c>
      <c r="F181" s="46" t="s">
        <v>1762</v>
      </c>
      <c r="G181" s="46" t="s">
        <v>1763</v>
      </c>
      <c r="H181" s="198" t="s">
        <v>235</v>
      </c>
      <c r="I181" s="200"/>
      <c r="J181" s="200"/>
      <c r="K181" s="201"/>
      <c r="L181" s="90"/>
      <c r="M181" s="202"/>
      <c r="N181" s="203"/>
      <c r="O181" s="202"/>
      <c r="P181" s="201" t="s">
        <v>907</v>
      </c>
      <c r="Q181" s="90" t="s">
        <v>357</v>
      </c>
      <c r="R181" s="202" t="s">
        <v>439</v>
      </c>
      <c r="S181" s="203" t="s">
        <v>1764</v>
      </c>
      <c r="T181" s="202"/>
      <c r="U181" s="201" t="s">
        <v>908</v>
      </c>
      <c r="V181" s="90" t="s">
        <v>357</v>
      </c>
      <c r="W181" s="107" t="s">
        <v>439</v>
      </c>
      <c r="X181" s="249" t="s">
        <v>1746</v>
      </c>
      <c r="Y181" s="248"/>
      <c r="Z181" s="273" t="s">
        <v>339</v>
      </c>
      <c r="AA181" s="90" t="s">
        <v>356</v>
      </c>
      <c r="AB181" s="107" t="s">
        <v>1702</v>
      </c>
      <c r="AC181" s="249"/>
      <c r="AD181" s="248"/>
    </row>
    <row r="182" spans="1:30" ht="159.6" customHeight="1">
      <c r="A182" s="496"/>
      <c r="B182" s="45" t="s">
        <v>1696</v>
      </c>
      <c r="C182" s="44" t="s">
        <v>1765</v>
      </c>
      <c r="D182" s="46" t="s">
        <v>1766</v>
      </c>
      <c r="E182" s="46" t="s">
        <v>1761</v>
      </c>
      <c r="F182" s="46" t="s">
        <v>1767</v>
      </c>
      <c r="G182" s="46" t="s">
        <v>1768</v>
      </c>
      <c r="H182" s="198" t="s">
        <v>235</v>
      </c>
      <c r="I182" s="200"/>
      <c r="J182" s="200"/>
      <c r="K182" s="201"/>
      <c r="L182" s="90"/>
      <c r="M182" s="202"/>
      <c r="N182" s="203"/>
      <c r="O182" s="202"/>
      <c r="P182" s="201" t="s">
        <v>907</v>
      </c>
      <c r="Q182" s="90" t="s">
        <v>357</v>
      </c>
      <c r="R182" s="202" t="s">
        <v>439</v>
      </c>
      <c r="S182" s="203" t="s">
        <v>1764</v>
      </c>
      <c r="T182" s="202"/>
      <c r="U182" s="201" t="s">
        <v>908</v>
      </c>
      <c r="V182" s="90" t="s">
        <v>357</v>
      </c>
      <c r="W182" s="107" t="s">
        <v>439</v>
      </c>
      <c r="X182" s="249" t="s">
        <v>1746</v>
      </c>
      <c r="Y182" s="248"/>
      <c r="Z182" s="273" t="s">
        <v>339</v>
      </c>
      <c r="AA182" s="90" t="s">
        <v>356</v>
      </c>
      <c r="AB182" s="107" t="s">
        <v>1702</v>
      </c>
      <c r="AC182" s="249"/>
      <c r="AD182" s="248"/>
    </row>
    <row r="183" spans="1:30" ht="126" customHeight="1">
      <c r="A183" s="496"/>
      <c r="B183" s="45" t="s">
        <v>1696</v>
      </c>
      <c r="C183" s="44" t="s">
        <v>1769</v>
      </c>
      <c r="D183" s="46" t="s">
        <v>1770</v>
      </c>
      <c r="E183" s="46" t="s">
        <v>1705</v>
      </c>
      <c r="F183" s="46" t="s">
        <v>1771</v>
      </c>
      <c r="G183" s="46" t="s">
        <v>1772</v>
      </c>
      <c r="H183" s="198" t="s">
        <v>4</v>
      </c>
      <c r="I183" s="199" t="s">
        <v>527</v>
      </c>
      <c r="J183" s="200"/>
      <c r="K183" s="201"/>
      <c r="L183" s="90"/>
      <c r="M183" s="202"/>
      <c r="N183" s="203"/>
      <c r="O183" s="202"/>
      <c r="P183" s="201" t="s">
        <v>907</v>
      </c>
      <c r="Q183" s="90" t="s">
        <v>357</v>
      </c>
      <c r="R183" s="202" t="s">
        <v>439</v>
      </c>
      <c r="S183" s="203" t="s">
        <v>1773</v>
      </c>
      <c r="T183" s="202"/>
      <c r="U183" s="201" t="s">
        <v>908</v>
      </c>
      <c r="V183" s="90" t="s">
        <v>356</v>
      </c>
      <c r="W183" s="107" t="s">
        <v>439</v>
      </c>
      <c r="X183" s="249" t="s">
        <v>1701</v>
      </c>
      <c r="Y183" s="248"/>
      <c r="Z183" s="350"/>
      <c r="AA183" s="90"/>
      <c r="AB183" s="107"/>
      <c r="AC183" s="249"/>
      <c r="AD183" s="248"/>
    </row>
    <row r="184" spans="1:30" ht="102" customHeight="1">
      <c r="A184" s="496"/>
      <c r="B184" s="45" t="s">
        <v>1696</v>
      </c>
      <c r="C184" s="44" t="s">
        <v>1774</v>
      </c>
      <c r="D184" s="46" t="s">
        <v>1775</v>
      </c>
      <c r="E184" s="46" t="s">
        <v>901</v>
      </c>
      <c r="F184" s="46" t="s">
        <v>1776</v>
      </c>
      <c r="G184" s="46" t="s">
        <v>1777</v>
      </c>
      <c r="H184" s="198" t="s">
        <v>235</v>
      </c>
      <c r="I184" s="199" t="s">
        <v>527</v>
      </c>
      <c r="J184" s="200"/>
      <c r="K184" s="201"/>
      <c r="L184" s="90"/>
      <c r="M184" s="202"/>
      <c r="N184" s="203"/>
      <c r="O184" s="202"/>
      <c r="P184" s="201" t="s">
        <v>907</v>
      </c>
      <c r="Q184" s="90" t="s">
        <v>357</v>
      </c>
      <c r="R184" s="202" t="s">
        <v>439</v>
      </c>
      <c r="S184" s="203" t="s">
        <v>1778</v>
      </c>
      <c r="T184" s="202"/>
      <c r="U184" s="201" t="s">
        <v>908</v>
      </c>
      <c r="V184" s="90" t="s">
        <v>356</v>
      </c>
      <c r="W184" s="107" t="s">
        <v>439</v>
      </c>
      <c r="X184" s="249" t="s">
        <v>1701</v>
      </c>
      <c r="Y184" s="248"/>
      <c r="Z184" s="273" t="s">
        <v>339</v>
      </c>
      <c r="AA184" s="90" t="s">
        <v>356</v>
      </c>
      <c r="AB184" s="107" t="s">
        <v>1702</v>
      </c>
      <c r="AC184" s="249"/>
      <c r="AD184" s="248"/>
    </row>
    <row r="185" spans="1:30" ht="102" customHeight="1">
      <c r="A185" s="496"/>
      <c r="B185" s="45" t="s">
        <v>1696</v>
      </c>
      <c r="C185" s="44" t="s">
        <v>1779</v>
      </c>
      <c r="D185" s="46" t="s">
        <v>1780</v>
      </c>
      <c r="E185" s="46" t="s">
        <v>901</v>
      </c>
      <c r="F185" s="46" t="s">
        <v>1781</v>
      </c>
      <c r="G185" s="46" t="s">
        <v>1782</v>
      </c>
      <c r="H185" s="198" t="s">
        <v>4</v>
      </c>
      <c r="I185" s="199" t="s">
        <v>527</v>
      </c>
      <c r="J185" s="200"/>
      <c r="K185" s="201"/>
      <c r="L185" s="90"/>
      <c r="M185" s="202"/>
      <c r="N185" s="203"/>
      <c r="O185" s="202"/>
      <c r="P185" s="201" t="s">
        <v>907</v>
      </c>
      <c r="Q185" s="90" t="s">
        <v>357</v>
      </c>
      <c r="R185" s="202" t="s">
        <v>439</v>
      </c>
      <c r="S185" s="203" t="s">
        <v>1778</v>
      </c>
      <c r="T185" s="202"/>
      <c r="U185" s="201" t="s">
        <v>908</v>
      </c>
      <c r="V185" s="90" t="s">
        <v>356</v>
      </c>
      <c r="W185" s="107" t="s">
        <v>439</v>
      </c>
      <c r="X185" s="249"/>
      <c r="Y185" s="248"/>
      <c r="Z185" s="273" t="s">
        <v>339</v>
      </c>
      <c r="AA185" s="90" t="s">
        <v>356</v>
      </c>
      <c r="AB185" s="107" t="s">
        <v>1702</v>
      </c>
      <c r="AC185" s="249"/>
      <c r="AD185" s="248"/>
    </row>
    <row r="186" spans="1:30" ht="102" customHeight="1">
      <c r="A186" s="496"/>
      <c r="B186" s="45" t="s">
        <v>1696</v>
      </c>
      <c r="C186" s="44" t="s">
        <v>1783</v>
      </c>
      <c r="D186" s="46" t="s">
        <v>1784</v>
      </c>
      <c r="E186" s="46" t="s">
        <v>901</v>
      </c>
      <c r="F186" s="46" t="s">
        <v>1785</v>
      </c>
      <c r="G186" s="46" t="s">
        <v>1786</v>
      </c>
      <c r="H186" s="198" t="s">
        <v>4</v>
      </c>
      <c r="I186" s="199" t="s">
        <v>527</v>
      </c>
      <c r="J186" s="200"/>
      <c r="K186" s="201"/>
      <c r="L186" s="90"/>
      <c r="M186" s="202"/>
      <c r="N186" s="203"/>
      <c r="O186" s="202"/>
      <c r="P186" s="201" t="s">
        <v>907</v>
      </c>
      <c r="Q186" s="90" t="s">
        <v>357</v>
      </c>
      <c r="R186" s="202" t="s">
        <v>439</v>
      </c>
      <c r="S186" s="203" t="s">
        <v>1778</v>
      </c>
      <c r="T186" s="202"/>
      <c r="U186" s="201" t="s">
        <v>908</v>
      </c>
      <c r="V186" s="90" t="s">
        <v>356</v>
      </c>
      <c r="W186" s="107" t="s">
        <v>439</v>
      </c>
      <c r="X186" s="249"/>
      <c r="Y186" s="248"/>
      <c r="Z186" s="350"/>
      <c r="AA186" s="90"/>
      <c r="AB186" s="107"/>
      <c r="AC186" s="249"/>
      <c r="AD186" s="248"/>
    </row>
    <row r="187" spans="1:30" ht="98.25" customHeight="1">
      <c r="A187" s="496"/>
      <c r="B187" s="45" t="s">
        <v>1696</v>
      </c>
      <c r="C187" s="44" t="s">
        <v>1787</v>
      </c>
      <c r="D187" s="46" t="s">
        <v>1788</v>
      </c>
      <c r="E187" s="46" t="s">
        <v>901</v>
      </c>
      <c r="F187" s="46" t="s">
        <v>1789</v>
      </c>
      <c r="G187" s="46" t="s">
        <v>1790</v>
      </c>
      <c r="H187" s="198" t="s">
        <v>222</v>
      </c>
      <c r="I187" s="199" t="s">
        <v>527</v>
      </c>
      <c r="J187" s="200"/>
      <c r="K187" s="201"/>
      <c r="L187" s="90"/>
      <c r="M187" s="202"/>
      <c r="N187" s="203"/>
      <c r="O187" s="202"/>
      <c r="P187" s="201" t="s">
        <v>907</v>
      </c>
      <c r="Q187" s="90" t="s">
        <v>357</v>
      </c>
      <c r="R187" s="202" t="s">
        <v>439</v>
      </c>
      <c r="S187" s="203" t="s">
        <v>1778</v>
      </c>
      <c r="T187" s="202"/>
      <c r="U187" s="201" t="s">
        <v>908</v>
      </c>
      <c r="V187" s="90" t="s">
        <v>356</v>
      </c>
      <c r="W187" s="107" t="s">
        <v>439</v>
      </c>
      <c r="X187" s="249"/>
      <c r="Y187" s="248"/>
      <c r="Z187" s="350"/>
      <c r="AA187" s="90"/>
      <c r="AB187" s="107"/>
      <c r="AC187" s="249"/>
      <c r="AD187" s="248"/>
    </row>
    <row r="188" spans="1:30" ht="98.25" customHeight="1">
      <c r="A188" s="496"/>
      <c r="B188" s="45" t="s">
        <v>1696</v>
      </c>
      <c r="C188" s="44" t="s">
        <v>1791</v>
      </c>
      <c r="D188" s="46" t="s">
        <v>1792</v>
      </c>
      <c r="E188" s="46" t="s">
        <v>901</v>
      </c>
      <c r="F188" s="46" t="s">
        <v>1793</v>
      </c>
      <c r="G188" s="46" t="s">
        <v>1794</v>
      </c>
      <c r="H188" s="198" t="s">
        <v>5</v>
      </c>
      <c r="I188" s="199" t="s">
        <v>527</v>
      </c>
      <c r="J188" s="200"/>
      <c r="K188" s="201"/>
      <c r="L188" s="90"/>
      <c r="M188" s="202"/>
      <c r="N188" s="203"/>
      <c r="O188" s="202"/>
      <c r="P188" s="201" t="s">
        <v>907</v>
      </c>
      <c r="Q188" s="90" t="s">
        <v>357</v>
      </c>
      <c r="R188" s="202" t="s">
        <v>439</v>
      </c>
      <c r="S188" s="203" t="s">
        <v>1778</v>
      </c>
      <c r="T188" s="202"/>
      <c r="U188" s="201" t="s">
        <v>908</v>
      </c>
      <c r="V188" s="90" t="s">
        <v>356</v>
      </c>
      <c r="W188" s="107" t="s">
        <v>439</v>
      </c>
      <c r="X188" s="249"/>
      <c r="Y188" s="248"/>
      <c r="Z188" s="273" t="s">
        <v>339</v>
      </c>
      <c r="AA188" s="90" t="s">
        <v>356</v>
      </c>
      <c r="AB188" s="107" t="s">
        <v>1702</v>
      </c>
      <c r="AC188" s="249"/>
      <c r="AD188" s="248"/>
    </row>
    <row r="189" spans="1:30" ht="87" customHeight="1">
      <c r="A189" s="496"/>
      <c r="B189" s="45" t="s">
        <v>1696</v>
      </c>
      <c r="C189" s="44" t="s">
        <v>1795</v>
      </c>
      <c r="D189" s="46" t="s">
        <v>1796</v>
      </c>
      <c r="E189" s="46" t="s">
        <v>901</v>
      </c>
      <c r="F189" s="46" t="s">
        <v>1797</v>
      </c>
      <c r="G189" s="46" t="s">
        <v>1798</v>
      </c>
      <c r="H189" s="198" t="s">
        <v>6</v>
      </c>
      <c r="I189" s="200"/>
      <c r="J189" s="200"/>
      <c r="K189" s="201"/>
      <c r="L189" s="90"/>
      <c r="M189" s="202"/>
      <c r="N189" s="203"/>
      <c r="O189" s="202"/>
      <c r="P189" s="201" t="s">
        <v>907</v>
      </c>
      <c r="Q189" s="90" t="s">
        <v>357</v>
      </c>
      <c r="R189" s="202" t="s">
        <v>439</v>
      </c>
      <c r="S189" s="203" t="s">
        <v>1758</v>
      </c>
      <c r="T189" s="202"/>
      <c r="U189" s="201" t="s">
        <v>908</v>
      </c>
      <c r="V189" s="90" t="s">
        <v>357</v>
      </c>
      <c r="W189" s="107" t="s">
        <v>439</v>
      </c>
      <c r="X189" s="249" t="s">
        <v>1746</v>
      </c>
      <c r="Y189" s="248"/>
      <c r="Z189" s="273" t="s">
        <v>339</v>
      </c>
      <c r="AA189" s="90" t="s">
        <v>356</v>
      </c>
      <c r="AB189" s="107" t="s">
        <v>1702</v>
      </c>
      <c r="AC189" s="249"/>
      <c r="AD189" s="248"/>
    </row>
    <row r="190" spans="1:30" ht="73.150000000000006" customHeight="1">
      <c r="A190" s="496"/>
      <c r="B190" s="45" t="s">
        <v>1696</v>
      </c>
      <c r="C190" s="44" t="s">
        <v>1799</v>
      </c>
      <c r="D190" s="46" t="s">
        <v>1800</v>
      </c>
      <c r="E190" s="46" t="s">
        <v>901</v>
      </c>
      <c r="F190" s="46" t="s">
        <v>1801</v>
      </c>
      <c r="G190" s="46" t="s">
        <v>1802</v>
      </c>
      <c r="H190" s="198" t="s">
        <v>6</v>
      </c>
      <c r="I190" s="200"/>
      <c r="J190" s="200"/>
      <c r="K190" s="201"/>
      <c r="L190" s="90"/>
      <c r="M190" s="202"/>
      <c r="N190" s="203"/>
      <c r="O190" s="202"/>
      <c r="P190" s="201" t="s">
        <v>907</v>
      </c>
      <c r="Q190" s="90" t="s">
        <v>356</v>
      </c>
      <c r="R190" s="202" t="s">
        <v>439</v>
      </c>
      <c r="S190" s="203"/>
      <c r="T190" s="202"/>
      <c r="U190" s="201" t="s">
        <v>908</v>
      </c>
      <c r="V190" s="90" t="s">
        <v>356</v>
      </c>
      <c r="W190" s="107" t="s">
        <v>439</v>
      </c>
      <c r="X190" s="249"/>
      <c r="Y190" s="248"/>
      <c r="Z190" s="273" t="s">
        <v>339</v>
      </c>
      <c r="AA190" s="90" t="s">
        <v>356</v>
      </c>
      <c r="AB190" s="107" t="s">
        <v>1702</v>
      </c>
      <c r="AC190" s="249"/>
      <c r="AD190" s="248"/>
    </row>
    <row r="191" spans="1:30" ht="134.44999999999999" customHeight="1">
      <c r="A191" s="496"/>
      <c r="B191" s="45" t="s">
        <v>1696</v>
      </c>
      <c r="C191" s="44" t="s">
        <v>1803</v>
      </c>
      <c r="D191" s="46" t="s">
        <v>1804</v>
      </c>
      <c r="E191" s="46" t="s">
        <v>901</v>
      </c>
      <c r="F191" s="46" t="s">
        <v>1805</v>
      </c>
      <c r="G191" s="46" t="s">
        <v>1806</v>
      </c>
      <c r="H191" s="198" t="s">
        <v>4</v>
      </c>
      <c r="I191" s="199" t="s">
        <v>527</v>
      </c>
      <c r="J191" s="200"/>
      <c r="K191" s="201"/>
      <c r="L191" s="90"/>
      <c r="M191" s="202"/>
      <c r="N191" s="203"/>
      <c r="O191" s="202"/>
      <c r="P191" s="201" t="s">
        <v>907</v>
      </c>
      <c r="Q191" s="90" t="s">
        <v>357</v>
      </c>
      <c r="R191" s="202" t="s">
        <v>439</v>
      </c>
      <c r="S191" s="203" t="s">
        <v>1807</v>
      </c>
      <c r="T191" s="202"/>
      <c r="U191" s="201" t="s">
        <v>908</v>
      </c>
      <c r="V191" s="90" t="s">
        <v>356</v>
      </c>
      <c r="W191" s="107" t="s">
        <v>439</v>
      </c>
      <c r="X191" s="249"/>
      <c r="Y191" s="248"/>
      <c r="Z191" s="350"/>
      <c r="AA191" s="90"/>
      <c r="AB191" s="107"/>
      <c r="AC191" s="249"/>
      <c r="AD191" s="248"/>
    </row>
    <row r="192" spans="1:30" ht="91.15" customHeight="1">
      <c r="A192" s="496"/>
      <c r="B192" s="45" t="s">
        <v>1696</v>
      </c>
      <c r="C192" s="44" t="s">
        <v>1808</v>
      </c>
      <c r="D192" s="46" t="s">
        <v>1809</v>
      </c>
      <c r="E192" s="46" t="s">
        <v>901</v>
      </c>
      <c r="F192" s="46" t="s">
        <v>1810</v>
      </c>
      <c r="G192" s="46" t="s">
        <v>1811</v>
      </c>
      <c r="H192" s="198" t="s">
        <v>6</v>
      </c>
      <c r="I192" s="199" t="s">
        <v>527</v>
      </c>
      <c r="J192" s="200"/>
      <c r="K192" s="201"/>
      <c r="L192" s="90"/>
      <c r="M192" s="202"/>
      <c r="N192" s="203"/>
      <c r="O192" s="202"/>
      <c r="P192" s="201" t="s">
        <v>907</v>
      </c>
      <c r="Q192" s="90" t="s">
        <v>357</v>
      </c>
      <c r="R192" s="202" t="s">
        <v>439</v>
      </c>
      <c r="S192" s="203" t="s">
        <v>1807</v>
      </c>
      <c r="T192" s="202"/>
      <c r="U192" s="201" t="s">
        <v>908</v>
      </c>
      <c r="V192" s="90" t="s">
        <v>356</v>
      </c>
      <c r="W192" s="107" t="s">
        <v>439</v>
      </c>
      <c r="X192" s="249"/>
      <c r="Y192" s="248"/>
      <c r="Z192" s="273" t="s">
        <v>339</v>
      </c>
      <c r="AA192" s="90" t="s">
        <v>356</v>
      </c>
      <c r="AB192" s="107" t="s">
        <v>1702</v>
      </c>
      <c r="AC192" s="249"/>
      <c r="AD192" s="248"/>
    </row>
    <row r="193" spans="1:30" ht="136.15" customHeight="1">
      <c r="A193" s="496"/>
      <c r="B193" s="45" t="s">
        <v>1696</v>
      </c>
      <c r="C193" s="44" t="s">
        <v>1812</v>
      </c>
      <c r="D193" s="46" t="s">
        <v>1813</v>
      </c>
      <c r="E193" s="46" t="s">
        <v>1705</v>
      </c>
      <c r="F193" s="46" t="s">
        <v>1814</v>
      </c>
      <c r="G193" s="46" t="s">
        <v>1815</v>
      </c>
      <c r="H193" s="198" t="s">
        <v>6</v>
      </c>
      <c r="I193" s="200"/>
      <c r="J193" s="200"/>
      <c r="K193" s="201"/>
      <c r="L193" s="90"/>
      <c r="M193" s="202"/>
      <c r="N193" s="203"/>
      <c r="O193" s="202"/>
      <c r="P193" s="201" t="s">
        <v>907</v>
      </c>
      <c r="Q193" s="90" t="s">
        <v>357</v>
      </c>
      <c r="R193" s="202" t="s">
        <v>439</v>
      </c>
      <c r="S193" s="203" t="s">
        <v>1816</v>
      </c>
      <c r="T193" s="202"/>
      <c r="U193" s="201" t="s">
        <v>908</v>
      </c>
      <c r="V193" s="90" t="s">
        <v>356</v>
      </c>
      <c r="W193" s="107" t="s">
        <v>439</v>
      </c>
      <c r="X193" s="249"/>
      <c r="Y193" s="248"/>
      <c r="Z193" s="273" t="s">
        <v>339</v>
      </c>
      <c r="AA193" s="90" t="s">
        <v>356</v>
      </c>
      <c r="AB193" s="107" t="s">
        <v>1702</v>
      </c>
      <c r="AC193" s="249"/>
      <c r="AD193" s="248"/>
    </row>
    <row r="194" spans="1:30" s="21" customFormat="1" ht="136.15" customHeight="1">
      <c r="A194" s="496"/>
      <c r="B194" s="45" t="s">
        <v>1696</v>
      </c>
      <c r="C194" s="44" t="s">
        <v>1817</v>
      </c>
      <c r="D194" s="46" t="s">
        <v>1818</v>
      </c>
      <c r="E194" s="46" t="s">
        <v>901</v>
      </c>
      <c r="F194" s="46" t="s">
        <v>1819</v>
      </c>
      <c r="G194" s="46" t="s">
        <v>1820</v>
      </c>
      <c r="H194" s="244" t="s">
        <v>5</v>
      </c>
      <c r="I194" s="245"/>
      <c r="J194" s="245"/>
      <c r="K194" s="201"/>
      <c r="L194" s="90"/>
      <c r="M194" s="169"/>
      <c r="N194" s="246"/>
      <c r="O194" s="169"/>
      <c r="P194" s="201" t="s">
        <v>907</v>
      </c>
      <c r="Q194" s="90" t="s">
        <v>357</v>
      </c>
      <c r="R194" s="107" t="s">
        <v>439</v>
      </c>
      <c r="S194" s="106" t="s">
        <v>1807</v>
      </c>
      <c r="T194" s="169"/>
      <c r="U194" s="201" t="s">
        <v>908</v>
      </c>
      <c r="V194" s="90" t="s">
        <v>356</v>
      </c>
      <c r="W194" s="107" t="s">
        <v>439</v>
      </c>
      <c r="X194" s="329"/>
      <c r="Y194" s="385"/>
      <c r="Z194" s="391"/>
      <c r="AA194" s="90"/>
      <c r="AB194" s="107"/>
      <c r="AC194" s="329"/>
      <c r="AD194" s="385"/>
    </row>
    <row r="195" spans="1:30" s="18" customFormat="1" ht="54" customHeight="1">
      <c r="A195" s="496"/>
      <c r="B195" s="45" t="s">
        <v>1696</v>
      </c>
      <c r="C195" s="44" t="s">
        <v>1821</v>
      </c>
      <c r="D195" s="47" t="s">
        <v>1822</v>
      </c>
      <c r="E195" s="47" t="s">
        <v>901</v>
      </c>
      <c r="F195" s="47" t="s">
        <v>1823</v>
      </c>
      <c r="G195" s="47" t="s">
        <v>1824</v>
      </c>
      <c r="H195" s="247" t="s">
        <v>5</v>
      </c>
      <c r="I195" s="199" t="s">
        <v>527</v>
      </c>
      <c r="J195" s="219"/>
      <c r="K195" s="201"/>
      <c r="L195" s="90"/>
      <c r="M195" s="248"/>
      <c r="N195" s="249"/>
      <c r="O195" s="248"/>
      <c r="P195" s="201" t="s">
        <v>907</v>
      </c>
      <c r="Q195" s="90" t="s">
        <v>356</v>
      </c>
      <c r="R195" s="107" t="s">
        <v>439</v>
      </c>
      <c r="S195" s="329"/>
      <c r="T195" s="248"/>
      <c r="U195" s="201" t="s">
        <v>908</v>
      </c>
      <c r="V195" s="90" t="s">
        <v>356</v>
      </c>
      <c r="W195" s="107" t="s">
        <v>439</v>
      </c>
      <c r="X195" s="329"/>
      <c r="Y195" s="248"/>
      <c r="Z195" s="350"/>
      <c r="AA195" s="90"/>
      <c r="AB195" s="107"/>
      <c r="AC195" s="329"/>
      <c r="AD195" s="248"/>
    </row>
    <row r="196" spans="1:30" ht="165" customHeight="1">
      <c r="A196" s="496"/>
      <c r="B196" s="45" t="s">
        <v>1696</v>
      </c>
      <c r="C196" s="44" t="s">
        <v>1825</v>
      </c>
      <c r="D196" s="46" t="s">
        <v>1826</v>
      </c>
      <c r="E196" s="46" t="s">
        <v>901</v>
      </c>
      <c r="F196" s="46" t="s">
        <v>1827</v>
      </c>
      <c r="G196" s="46" t="s">
        <v>1828</v>
      </c>
      <c r="H196" s="198" t="s">
        <v>974</v>
      </c>
      <c r="I196" s="199" t="s">
        <v>527</v>
      </c>
      <c r="J196" s="200"/>
      <c r="K196" s="201"/>
      <c r="L196" s="90"/>
      <c r="M196" s="202"/>
      <c r="N196" s="203"/>
      <c r="O196" s="202"/>
      <c r="P196" s="201" t="s">
        <v>907</v>
      </c>
      <c r="Q196" s="90" t="s">
        <v>356</v>
      </c>
      <c r="R196" s="202" t="s">
        <v>439</v>
      </c>
      <c r="S196" s="203"/>
      <c r="T196" s="202"/>
      <c r="U196" s="201" t="s">
        <v>908</v>
      </c>
      <c r="V196" s="90" t="s">
        <v>356</v>
      </c>
      <c r="W196" s="107" t="s">
        <v>439</v>
      </c>
      <c r="X196" s="249"/>
      <c r="Y196" s="248"/>
      <c r="Z196" s="350"/>
      <c r="AA196" s="90"/>
      <c r="AB196" s="107"/>
      <c r="AC196" s="249"/>
      <c r="AD196" s="248"/>
    </row>
    <row r="197" spans="1:30" ht="131.25" customHeight="1">
      <c r="A197" s="496"/>
      <c r="B197" s="45" t="s">
        <v>1696</v>
      </c>
      <c r="C197" s="44" t="s">
        <v>1829</v>
      </c>
      <c r="D197" s="46" t="s">
        <v>1830</v>
      </c>
      <c r="E197" s="46" t="s">
        <v>901</v>
      </c>
      <c r="F197" s="46" t="s">
        <v>1831</v>
      </c>
      <c r="G197" s="46" t="s">
        <v>1832</v>
      </c>
      <c r="H197" s="198" t="s">
        <v>5</v>
      </c>
      <c r="I197" s="199" t="s">
        <v>527</v>
      </c>
      <c r="J197" s="200"/>
      <c r="K197" s="201"/>
      <c r="L197" s="90"/>
      <c r="M197" s="202"/>
      <c r="N197" s="203"/>
      <c r="O197" s="202"/>
      <c r="P197" s="201" t="s">
        <v>907</v>
      </c>
      <c r="Q197" s="90" t="s">
        <v>356</v>
      </c>
      <c r="R197" s="202" t="s">
        <v>439</v>
      </c>
      <c r="S197" s="203"/>
      <c r="T197" s="202"/>
      <c r="U197" s="201" t="s">
        <v>908</v>
      </c>
      <c r="V197" s="90" t="s">
        <v>356</v>
      </c>
      <c r="W197" s="107" t="s">
        <v>439</v>
      </c>
      <c r="X197" s="249"/>
      <c r="Y197" s="248"/>
      <c r="Z197" s="273" t="s">
        <v>339</v>
      </c>
      <c r="AA197" s="90" t="s">
        <v>356</v>
      </c>
      <c r="AB197" s="107" t="s">
        <v>1702</v>
      </c>
      <c r="AC197" s="249"/>
      <c r="AD197" s="248"/>
    </row>
    <row r="198" spans="1:30" ht="131.25" customHeight="1">
      <c r="A198" s="496"/>
      <c r="B198" s="45" t="s">
        <v>1696</v>
      </c>
      <c r="C198" s="44" t="s">
        <v>1833</v>
      </c>
      <c r="D198" s="46" t="s">
        <v>1834</v>
      </c>
      <c r="E198" s="46" t="s">
        <v>901</v>
      </c>
      <c r="F198" s="46" t="s">
        <v>1835</v>
      </c>
      <c r="G198" s="46" t="s">
        <v>1836</v>
      </c>
      <c r="H198" s="198" t="s">
        <v>5</v>
      </c>
      <c r="I198" s="199"/>
      <c r="J198" s="200"/>
      <c r="K198" s="201"/>
      <c r="L198" s="90"/>
      <c r="M198" s="202"/>
      <c r="N198" s="203"/>
      <c r="O198" s="202"/>
      <c r="P198" s="201" t="s">
        <v>907</v>
      </c>
      <c r="Q198" s="90" t="s">
        <v>356</v>
      </c>
      <c r="R198" s="202" t="s">
        <v>439</v>
      </c>
      <c r="S198" s="203"/>
      <c r="T198" s="202"/>
      <c r="U198" s="201" t="s">
        <v>908</v>
      </c>
      <c r="V198" s="90" t="s">
        <v>356</v>
      </c>
      <c r="W198" s="107" t="s">
        <v>439</v>
      </c>
      <c r="X198" s="249"/>
      <c r="Y198" s="248"/>
      <c r="Z198" s="350"/>
      <c r="AA198" s="90"/>
      <c r="AB198" s="107"/>
      <c r="AC198" s="249"/>
      <c r="AD198" s="248"/>
    </row>
    <row r="199" spans="1:30" ht="99.95" customHeight="1">
      <c r="A199" s="496"/>
      <c r="B199" s="250" t="s">
        <v>1837</v>
      </c>
      <c r="C199" s="44" t="s">
        <v>1838</v>
      </c>
      <c r="D199" s="44" t="s">
        <v>1839</v>
      </c>
      <c r="E199" s="44" t="s">
        <v>901</v>
      </c>
      <c r="F199" s="44" t="s">
        <v>1840</v>
      </c>
      <c r="G199" s="44" t="s">
        <v>1841</v>
      </c>
      <c r="H199" s="198" t="s">
        <v>5</v>
      </c>
      <c r="I199" s="199" t="s">
        <v>527</v>
      </c>
      <c r="J199" s="200"/>
      <c r="K199" s="201"/>
      <c r="L199" s="90"/>
      <c r="M199" s="202"/>
      <c r="N199" s="203"/>
      <c r="O199" s="202"/>
      <c r="P199" s="201" t="s">
        <v>907</v>
      </c>
      <c r="Q199" s="90" t="s">
        <v>356</v>
      </c>
      <c r="R199" s="202" t="s">
        <v>439</v>
      </c>
      <c r="S199" s="203"/>
      <c r="T199" s="202"/>
      <c r="U199" s="201" t="s">
        <v>908</v>
      </c>
      <c r="V199" s="90" t="s">
        <v>356</v>
      </c>
      <c r="W199" s="107" t="s">
        <v>439</v>
      </c>
      <c r="X199" s="249"/>
      <c r="Y199" s="248"/>
      <c r="Z199" s="273" t="s">
        <v>339</v>
      </c>
      <c r="AA199" s="90" t="s">
        <v>356</v>
      </c>
      <c r="AB199" s="107" t="s">
        <v>1702</v>
      </c>
      <c r="AC199" s="249"/>
      <c r="AD199" s="248"/>
    </row>
    <row r="200" spans="1:30" ht="99.95" customHeight="1">
      <c r="A200" s="496"/>
      <c r="B200" s="48" t="s">
        <v>1837</v>
      </c>
      <c r="C200" s="44" t="s">
        <v>1842</v>
      </c>
      <c r="D200" s="46" t="s">
        <v>1843</v>
      </c>
      <c r="E200" s="46" t="s">
        <v>901</v>
      </c>
      <c r="F200" s="46" t="s">
        <v>1844</v>
      </c>
      <c r="G200" s="46" t="s">
        <v>1845</v>
      </c>
      <c r="H200" s="198" t="s">
        <v>5</v>
      </c>
      <c r="I200" s="199" t="s">
        <v>527</v>
      </c>
      <c r="J200" s="200"/>
      <c r="K200" s="201"/>
      <c r="L200" s="90"/>
      <c r="M200" s="202"/>
      <c r="N200" s="203"/>
      <c r="O200" s="202"/>
      <c r="P200" s="201" t="s">
        <v>907</v>
      </c>
      <c r="Q200" s="90" t="s">
        <v>356</v>
      </c>
      <c r="R200" s="202" t="s">
        <v>439</v>
      </c>
      <c r="S200" s="203"/>
      <c r="T200" s="202"/>
      <c r="U200" s="201" t="s">
        <v>908</v>
      </c>
      <c r="V200" s="90" t="s">
        <v>356</v>
      </c>
      <c r="W200" s="107" t="s">
        <v>439</v>
      </c>
      <c r="X200" s="249"/>
      <c r="Y200" s="248"/>
      <c r="Z200" s="273" t="s">
        <v>339</v>
      </c>
      <c r="AA200" s="90" t="s">
        <v>356</v>
      </c>
      <c r="AB200" s="107" t="s">
        <v>1702</v>
      </c>
      <c r="AC200" s="249"/>
      <c r="AD200" s="248"/>
    </row>
    <row r="201" spans="1:30" ht="99.95" customHeight="1">
      <c r="A201" s="496"/>
      <c r="B201" s="48" t="s">
        <v>1837</v>
      </c>
      <c r="C201" s="44" t="s">
        <v>1846</v>
      </c>
      <c r="D201" s="46" t="s">
        <v>1847</v>
      </c>
      <c r="E201" s="46" t="s">
        <v>901</v>
      </c>
      <c r="F201" s="46" t="s">
        <v>1848</v>
      </c>
      <c r="G201" s="46" t="s">
        <v>1849</v>
      </c>
      <c r="H201" s="198" t="s">
        <v>3</v>
      </c>
      <c r="I201" s="199" t="s">
        <v>527</v>
      </c>
      <c r="J201" s="200"/>
      <c r="K201" s="201"/>
      <c r="L201" s="90"/>
      <c r="M201" s="202"/>
      <c r="N201" s="203"/>
      <c r="O201" s="202"/>
      <c r="P201" s="201" t="s">
        <v>907</v>
      </c>
      <c r="Q201" s="90" t="s">
        <v>356</v>
      </c>
      <c r="R201" s="202" t="s">
        <v>439</v>
      </c>
      <c r="S201" s="203"/>
      <c r="T201" s="202"/>
      <c r="U201" s="201" t="s">
        <v>908</v>
      </c>
      <c r="V201" s="90" t="s">
        <v>356</v>
      </c>
      <c r="W201" s="107" t="s">
        <v>439</v>
      </c>
      <c r="X201" s="249"/>
      <c r="Y201" s="248"/>
      <c r="Z201" s="273" t="s">
        <v>339</v>
      </c>
      <c r="AA201" s="90" t="s">
        <v>356</v>
      </c>
      <c r="AB201" s="107" t="s">
        <v>1702</v>
      </c>
      <c r="AC201" s="249"/>
      <c r="AD201" s="248"/>
    </row>
    <row r="202" spans="1:30" s="18" customFormat="1" ht="99.95" customHeight="1">
      <c r="A202" s="496"/>
      <c r="B202" s="48" t="s">
        <v>1837</v>
      </c>
      <c r="C202" s="44" t="s">
        <v>1850</v>
      </c>
      <c r="D202" s="47" t="s">
        <v>1851</v>
      </c>
      <c r="E202" s="47" t="s">
        <v>901</v>
      </c>
      <c r="F202" s="47" t="s">
        <v>1852</v>
      </c>
      <c r="G202" s="47" t="s">
        <v>1853</v>
      </c>
      <c r="H202" s="247" t="s">
        <v>5</v>
      </c>
      <c r="I202" s="199" t="s">
        <v>527</v>
      </c>
      <c r="J202" s="200"/>
      <c r="K202" s="201"/>
      <c r="L202" s="90"/>
      <c r="M202" s="248"/>
      <c r="N202" s="249"/>
      <c r="O202" s="248"/>
      <c r="P202" s="201" t="s">
        <v>907</v>
      </c>
      <c r="Q202" s="90" t="s">
        <v>1040</v>
      </c>
      <c r="R202" s="107" t="s">
        <v>439</v>
      </c>
      <c r="S202" s="249" t="s">
        <v>1854</v>
      </c>
      <c r="T202" s="248"/>
      <c r="U202" s="201" t="s">
        <v>908</v>
      </c>
      <c r="V202" s="90" t="s">
        <v>1040</v>
      </c>
      <c r="W202" s="107" t="s">
        <v>439</v>
      </c>
      <c r="X202" s="249" t="s">
        <v>1854</v>
      </c>
      <c r="Y202" s="248"/>
      <c r="Z202" s="350"/>
      <c r="AA202" s="90"/>
      <c r="AB202" s="107"/>
      <c r="AC202" s="249"/>
      <c r="AD202" s="248"/>
    </row>
    <row r="203" spans="1:30" ht="99.95" customHeight="1">
      <c r="A203" s="496"/>
      <c r="B203" s="48" t="s">
        <v>1837</v>
      </c>
      <c r="C203" s="44" t="s">
        <v>1855</v>
      </c>
      <c r="D203" s="46" t="s">
        <v>1856</v>
      </c>
      <c r="E203" s="46" t="s">
        <v>1705</v>
      </c>
      <c r="F203" s="46" t="s">
        <v>1857</v>
      </c>
      <c r="G203" s="46" t="s">
        <v>1858</v>
      </c>
      <c r="H203" s="198" t="s">
        <v>6</v>
      </c>
      <c r="I203" s="219"/>
      <c r="J203" s="200"/>
      <c r="K203" s="201"/>
      <c r="L203" s="90"/>
      <c r="M203" s="202"/>
      <c r="N203" s="203"/>
      <c r="O203" s="202"/>
      <c r="P203" s="201" t="s">
        <v>907</v>
      </c>
      <c r="Q203" s="90" t="s">
        <v>357</v>
      </c>
      <c r="R203" s="202" t="s">
        <v>439</v>
      </c>
      <c r="S203" s="203" t="s">
        <v>1745</v>
      </c>
      <c r="T203" s="202"/>
      <c r="U203" s="201" t="s">
        <v>908</v>
      </c>
      <c r="V203" s="90" t="s">
        <v>357</v>
      </c>
      <c r="W203" s="107" t="s">
        <v>439</v>
      </c>
      <c r="X203" s="249" t="s">
        <v>1746</v>
      </c>
      <c r="Y203" s="248"/>
      <c r="Z203" s="273" t="s">
        <v>339</v>
      </c>
      <c r="AA203" s="90" t="s">
        <v>357</v>
      </c>
      <c r="AB203" s="107" t="s">
        <v>1702</v>
      </c>
      <c r="AC203" s="249" t="s">
        <v>1859</v>
      </c>
      <c r="AD203" s="248" t="s">
        <v>1860</v>
      </c>
    </row>
    <row r="204" spans="1:30" ht="99.95" customHeight="1">
      <c r="A204" s="496"/>
      <c r="B204" s="48" t="s">
        <v>1837</v>
      </c>
      <c r="C204" s="44" t="s">
        <v>1861</v>
      </c>
      <c r="D204" s="46" t="s">
        <v>1862</v>
      </c>
      <c r="E204" s="46" t="s">
        <v>1705</v>
      </c>
      <c r="F204" s="46" t="s">
        <v>1863</v>
      </c>
      <c r="G204" s="46" t="s">
        <v>1864</v>
      </c>
      <c r="H204" s="198" t="s">
        <v>5</v>
      </c>
      <c r="I204" s="199" t="s">
        <v>527</v>
      </c>
      <c r="J204" s="200"/>
      <c r="K204" s="201"/>
      <c r="L204" s="90"/>
      <c r="M204" s="202"/>
      <c r="N204" s="203"/>
      <c r="O204" s="202"/>
      <c r="P204" s="201" t="s">
        <v>907</v>
      </c>
      <c r="Q204" s="90" t="s">
        <v>357</v>
      </c>
      <c r="R204" s="202" t="s">
        <v>439</v>
      </c>
      <c r="S204" s="203" t="s">
        <v>1865</v>
      </c>
      <c r="T204" s="202"/>
      <c r="U204" s="201" t="s">
        <v>908</v>
      </c>
      <c r="V204" s="90" t="s">
        <v>356</v>
      </c>
      <c r="W204" s="107" t="s">
        <v>439</v>
      </c>
      <c r="X204" s="249"/>
      <c r="Y204" s="248"/>
      <c r="Z204" s="350"/>
      <c r="AA204" s="90"/>
      <c r="AB204" s="107"/>
      <c r="AC204" s="249"/>
      <c r="AD204" s="248"/>
    </row>
    <row r="205" spans="1:30" ht="99.95" customHeight="1">
      <c r="A205" s="496"/>
      <c r="B205" s="48" t="s">
        <v>1837</v>
      </c>
      <c r="C205" s="44" t="s">
        <v>1866</v>
      </c>
      <c r="D205" s="46" t="s">
        <v>1867</v>
      </c>
      <c r="E205" s="46" t="s">
        <v>901</v>
      </c>
      <c r="F205" s="46" t="s">
        <v>1868</v>
      </c>
      <c r="G205" s="46" t="s">
        <v>1869</v>
      </c>
      <c r="H205" s="198" t="s">
        <v>7</v>
      </c>
      <c r="I205" s="199" t="s">
        <v>527</v>
      </c>
      <c r="J205" s="200"/>
      <c r="K205" s="201"/>
      <c r="L205" s="90"/>
      <c r="M205" s="202"/>
      <c r="N205" s="203"/>
      <c r="O205" s="202"/>
      <c r="P205" s="201" t="s">
        <v>907</v>
      </c>
      <c r="Q205" s="90" t="s">
        <v>356</v>
      </c>
      <c r="R205" s="202" t="s">
        <v>439</v>
      </c>
      <c r="S205" s="203"/>
      <c r="T205" s="202"/>
      <c r="U205" s="201" t="s">
        <v>908</v>
      </c>
      <c r="V205" s="90" t="s">
        <v>356</v>
      </c>
      <c r="W205" s="107" t="s">
        <v>439</v>
      </c>
      <c r="X205" s="249"/>
      <c r="Y205" s="248"/>
      <c r="Z205" s="273" t="s">
        <v>339</v>
      </c>
      <c r="AA205" s="90" t="s">
        <v>356</v>
      </c>
      <c r="AB205" s="107" t="s">
        <v>1702</v>
      </c>
      <c r="AC205" s="249"/>
      <c r="AD205" s="248"/>
    </row>
    <row r="206" spans="1:30" ht="99.95" customHeight="1">
      <c r="A206" s="496"/>
      <c r="B206" s="48" t="s">
        <v>1837</v>
      </c>
      <c r="C206" s="44" t="s">
        <v>1870</v>
      </c>
      <c r="D206" s="46" t="s">
        <v>1871</v>
      </c>
      <c r="E206" s="46" t="s">
        <v>901</v>
      </c>
      <c r="F206" s="46" t="s">
        <v>1872</v>
      </c>
      <c r="G206" s="46" t="s">
        <v>1873</v>
      </c>
      <c r="H206" s="198" t="s">
        <v>7</v>
      </c>
      <c r="I206" s="199" t="s">
        <v>527</v>
      </c>
      <c r="J206" s="200"/>
      <c r="K206" s="201"/>
      <c r="L206" s="90"/>
      <c r="M206" s="202"/>
      <c r="N206" s="203"/>
      <c r="O206" s="202"/>
      <c r="P206" s="201" t="s">
        <v>907</v>
      </c>
      <c r="Q206" s="90" t="s">
        <v>356</v>
      </c>
      <c r="R206" s="202" t="s">
        <v>439</v>
      </c>
      <c r="S206" s="203"/>
      <c r="T206" s="202"/>
      <c r="U206" s="201" t="s">
        <v>908</v>
      </c>
      <c r="V206" s="90" t="s">
        <v>356</v>
      </c>
      <c r="W206" s="107" t="s">
        <v>439</v>
      </c>
      <c r="X206" s="249"/>
      <c r="Y206" s="248"/>
      <c r="Z206" s="350"/>
      <c r="AA206" s="90"/>
      <c r="AB206" s="107"/>
      <c r="AC206" s="249"/>
      <c r="AD206" s="248"/>
    </row>
    <row r="207" spans="1:30" ht="72.599999999999994" customHeight="1">
      <c r="A207" s="496"/>
      <c r="B207" s="45" t="s">
        <v>1874</v>
      </c>
      <c r="C207" s="46" t="s">
        <v>1875</v>
      </c>
      <c r="D207" s="46" t="s">
        <v>1876</v>
      </c>
      <c r="E207" s="46" t="s">
        <v>901</v>
      </c>
      <c r="F207" s="46" t="s">
        <v>1877</v>
      </c>
      <c r="G207" s="46" t="s">
        <v>1878</v>
      </c>
      <c r="H207" s="198" t="s">
        <v>3</v>
      </c>
      <c r="I207" s="199" t="s">
        <v>527</v>
      </c>
      <c r="J207" s="200"/>
      <c r="K207" s="201"/>
      <c r="L207" s="90"/>
      <c r="M207" s="202"/>
      <c r="N207" s="203"/>
      <c r="O207" s="202"/>
      <c r="P207" s="201" t="s">
        <v>907</v>
      </c>
      <c r="Q207" s="90" t="s">
        <v>356</v>
      </c>
      <c r="R207" s="202" t="s">
        <v>439</v>
      </c>
      <c r="S207" s="203"/>
      <c r="T207" s="202"/>
      <c r="U207" s="201" t="s">
        <v>908</v>
      </c>
      <c r="V207" s="90" t="s">
        <v>356</v>
      </c>
      <c r="W207" s="107" t="s">
        <v>439</v>
      </c>
      <c r="X207" s="249"/>
      <c r="Y207" s="248"/>
      <c r="Z207" s="273" t="s">
        <v>339</v>
      </c>
      <c r="AA207" s="90" t="s">
        <v>356</v>
      </c>
      <c r="AB207" s="107" t="s">
        <v>1702</v>
      </c>
      <c r="AC207" s="249"/>
      <c r="AD207" s="248"/>
    </row>
    <row r="208" spans="1:30" ht="81.599999999999994" customHeight="1">
      <c r="A208" s="496"/>
      <c r="B208" s="45" t="s">
        <v>1874</v>
      </c>
      <c r="C208" s="46" t="s">
        <v>1879</v>
      </c>
      <c r="D208" s="46" t="s">
        <v>1880</v>
      </c>
      <c r="E208" s="46" t="s">
        <v>901</v>
      </c>
      <c r="F208" s="46" t="s">
        <v>1881</v>
      </c>
      <c r="G208" s="46" t="s">
        <v>1882</v>
      </c>
      <c r="H208" s="198" t="s">
        <v>5</v>
      </c>
      <c r="I208" s="199" t="s">
        <v>527</v>
      </c>
      <c r="J208" s="200"/>
      <c r="K208" s="201"/>
      <c r="L208" s="90"/>
      <c r="M208" s="202"/>
      <c r="N208" s="203"/>
      <c r="O208" s="202"/>
      <c r="P208" s="201" t="s">
        <v>907</v>
      </c>
      <c r="Q208" s="90" t="s">
        <v>356</v>
      </c>
      <c r="R208" s="202" t="s">
        <v>439</v>
      </c>
      <c r="S208" s="203"/>
      <c r="T208" s="202"/>
      <c r="U208" s="201" t="s">
        <v>908</v>
      </c>
      <c r="V208" s="90" t="s">
        <v>356</v>
      </c>
      <c r="W208" s="107" t="s">
        <v>439</v>
      </c>
      <c r="X208" s="249"/>
      <c r="Y208" s="248"/>
      <c r="Z208" s="350"/>
      <c r="AA208" s="90"/>
      <c r="AB208" s="107"/>
      <c r="AC208" s="249"/>
      <c r="AD208" s="248"/>
    </row>
    <row r="209" spans="1:30" ht="99.95" customHeight="1">
      <c r="A209" s="496"/>
      <c r="B209" s="45" t="s">
        <v>1874</v>
      </c>
      <c r="C209" s="46" t="s">
        <v>1883</v>
      </c>
      <c r="D209" s="46" t="s">
        <v>1884</v>
      </c>
      <c r="E209" s="46" t="s">
        <v>901</v>
      </c>
      <c r="F209" s="46" t="s">
        <v>1885</v>
      </c>
      <c r="G209" s="46" t="s">
        <v>1886</v>
      </c>
      <c r="H209" s="198" t="s">
        <v>4</v>
      </c>
      <c r="I209" s="199" t="s">
        <v>527</v>
      </c>
      <c r="J209" s="200"/>
      <c r="K209" s="201"/>
      <c r="L209" s="90"/>
      <c r="M209" s="202"/>
      <c r="N209" s="203"/>
      <c r="O209" s="202"/>
      <c r="P209" s="201" t="s">
        <v>907</v>
      </c>
      <c r="Q209" s="90" t="s">
        <v>356</v>
      </c>
      <c r="R209" s="202" t="s">
        <v>439</v>
      </c>
      <c r="S209" s="203"/>
      <c r="T209" s="202"/>
      <c r="U209" s="201" t="s">
        <v>908</v>
      </c>
      <c r="V209" s="90" t="s">
        <v>356</v>
      </c>
      <c r="W209" s="107" t="s">
        <v>439</v>
      </c>
      <c r="X209" s="249"/>
      <c r="Y209" s="248"/>
      <c r="Z209" s="273" t="s">
        <v>339</v>
      </c>
      <c r="AA209" s="90" t="s">
        <v>356</v>
      </c>
      <c r="AB209" s="107" t="s">
        <v>1702</v>
      </c>
      <c r="AC209" s="249"/>
      <c r="AD209" s="248"/>
    </row>
    <row r="210" spans="1:30" ht="99.95" customHeight="1">
      <c r="A210" s="496"/>
      <c r="B210" s="45" t="s">
        <v>1874</v>
      </c>
      <c r="C210" s="46" t="s">
        <v>1887</v>
      </c>
      <c r="D210" s="46" t="s">
        <v>1888</v>
      </c>
      <c r="E210" s="46" t="s">
        <v>901</v>
      </c>
      <c r="F210" s="46" t="s">
        <v>1889</v>
      </c>
      <c r="G210" s="46" t="s">
        <v>1890</v>
      </c>
      <c r="H210" s="198" t="s">
        <v>5</v>
      </c>
      <c r="I210" s="199" t="s">
        <v>527</v>
      </c>
      <c r="J210" s="200"/>
      <c r="K210" s="201"/>
      <c r="L210" s="90"/>
      <c r="M210" s="202"/>
      <c r="N210" s="203"/>
      <c r="O210" s="202"/>
      <c r="P210" s="201" t="s">
        <v>907</v>
      </c>
      <c r="Q210" s="90" t="s">
        <v>356</v>
      </c>
      <c r="R210" s="202" t="s">
        <v>439</v>
      </c>
      <c r="S210" s="203"/>
      <c r="T210" s="202"/>
      <c r="U210" s="201" t="s">
        <v>908</v>
      </c>
      <c r="V210" s="90" t="s">
        <v>356</v>
      </c>
      <c r="W210" s="107" t="s">
        <v>439</v>
      </c>
      <c r="X210" s="249"/>
      <c r="Y210" s="248"/>
      <c r="Z210" s="350"/>
      <c r="AA210" s="90"/>
      <c r="AB210" s="107"/>
      <c r="AC210" s="249"/>
      <c r="AD210" s="248"/>
    </row>
    <row r="211" spans="1:30" ht="99.95" customHeight="1">
      <c r="A211" s="496"/>
      <c r="B211" s="45" t="s">
        <v>1874</v>
      </c>
      <c r="C211" s="46" t="s">
        <v>1891</v>
      </c>
      <c r="D211" s="46" t="s">
        <v>1892</v>
      </c>
      <c r="E211" s="46" t="s">
        <v>901</v>
      </c>
      <c r="F211" s="46" t="s">
        <v>1893</v>
      </c>
      <c r="G211" s="46" t="s">
        <v>1894</v>
      </c>
      <c r="H211" s="198" t="s">
        <v>5</v>
      </c>
      <c r="I211" s="199" t="s">
        <v>527</v>
      </c>
      <c r="J211" s="200"/>
      <c r="K211" s="201"/>
      <c r="L211" s="90"/>
      <c r="M211" s="202"/>
      <c r="N211" s="203"/>
      <c r="O211" s="202"/>
      <c r="P211" s="201" t="s">
        <v>907</v>
      </c>
      <c r="Q211" s="90" t="s">
        <v>356</v>
      </c>
      <c r="R211" s="202" t="s">
        <v>439</v>
      </c>
      <c r="S211" s="203"/>
      <c r="T211" s="202"/>
      <c r="U211" s="201" t="s">
        <v>908</v>
      </c>
      <c r="V211" s="90" t="s">
        <v>356</v>
      </c>
      <c r="W211" s="107" t="s">
        <v>439</v>
      </c>
      <c r="X211" s="249"/>
      <c r="Y211" s="248"/>
      <c r="Z211" s="273"/>
      <c r="AA211" s="90"/>
      <c r="AB211" s="107"/>
      <c r="AC211" s="249"/>
      <c r="AD211" s="248"/>
    </row>
    <row r="212" spans="1:30" ht="99.95" customHeight="1">
      <c r="A212" s="496"/>
      <c r="B212" s="45" t="s">
        <v>1874</v>
      </c>
      <c r="C212" s="46" t="s">
        <v>1895</v>
      </c>
      <c r="D212" s="46" t="s">
        <v>1896</v>
      </c>
      <c r="E212" s="46" t="s">
        <v>901</v>
      </c>
      <c r="F212" s="46" t="s">
        <v>1897</v>
      </c>
      <c r="G212" s="46" t="s">
        <v>1898</v>
      </c>
      <c r="H212" s="198" t="s">
        <v>3</v>
      </c>
      <c r="I212" s="199" t="s">
        <v>527</v>
      </c>
      <c r="J212" s="200"/>
      <c r="K212" s="201"/>
      <c r="L212" s="90"/>
      <c r="M212" s="202"/>
      <c r="N212" s="203"/>
      <c r="O212" s="202"/>
      <c r="P212" s="201" t="s">
        <v>907</v>
      </c>
      <c r="Q212" s="90" t="s">
        <v>357</v>
      </c>
      <c r="R212" s="202" t="s">
        <v>439</v>
      </c>
      <c r="S212" s="203" t="s">
        <v>1745</v>
      </c>
      <c r="T212" s="202"/>
      <c r="U212" s="201" t="s">
        <v>908</v>
      </c>
      <c r="V212" s="90" t="s">
        <v>357</v>
      </c>
      <c r="W212" s="107" t="s">
        <v>439</v>
      </c>
      <c r="X212" s="249" t="s">
        <v>1746</v>
      </c>
      <c r="Y212" s="248"/>
      <c r="Z212" s="273" t="s">
        <v>339</v>
      </c>
      <c r="AA212" s="90" t="s">
        <v>356</v>
      </c>
      <c r="AB212" s="107" t="s">
        <v>1702</v>
      </c>
      <c r="AC212" s="249"/>
      <c r="AD212" s="248"/>
    </row>
    <row r="213" spans="1:30" ht="99.95" customHeight="1">
      <c r="A213" s="496"/>
      <c r="B213" s="45" t="s">
        <v>1874</v>
      </c>
      <c r="C213" s="46" t="s">
        <v>1899</v>
      </c>
      <c r="D213" s="46" t="s">
        <v>1900</v>
      </c>
      <c r="E213" s="46" t="s">
        <v>901</v>
      </c>
      <c r="F213" s="46" t="s">
        <v>1901</v>
      </c>
      <c r="G213" s="46" t="s">
        <v>1902</v>
      </c>
      <c r="H213" s="198" t="s">
        <v>5</v>
      </c>
      <c r="I213" s="199" t="s">
        <v>527</v>
      </c>
      <c r="J213" s="200"/>
      <c r="K213" s="201"/>
      <c r="L213" s="90"/>
      <c r="M213" s="202"/>
      <c r="N213" s="203"/>
      <c r="O213" s="202"/>
      <c r="P213" s="201" t="s">
        <v>907</v>
      </c>
      <c r="Q213" s="90" t="s">
        <v>356</v>
      </c>
      <c r="R213" s="202" t="s">
        <v>439</v>
      </c>
      <c r="S213" s="203"/>
      <c r="T213" s="202"/>
      <c r="U213" s="201" t="s">
        <v>908</v>
      </c>
      <c r="V213" s="90" t="s">
        <v>356</v>
      </c>
      <c r="W213" s="107" t="s">
        <v>439</v>
      </c>
      <c r="X213" s="249"/>
      <c r="Y213" s="248"/>
      <c r="Z213" s="273" t="s">
        <v>339</v>
      </c>
      <c r="AA213" s="90" t="s">
        <v>356</v>
      </c>
      <c r="AB213" s="107" t="s">
        <v>1702</v>
      </c>
      <c r="AC213" s="249"/>
      <c r="AD213" s="248"/>
    </row>
    <row r="214" spans="1:30" ht="122.25" customHeight="1">
      <c r="A214" s="496"/>
      <c r="B214" s="45" t="s">
        <v>1874</v>
      </c>
      <c r="C214" s="46" t="s">
        <v>1903</v>
      </c>
      <c r="D214" s="46" t="s">
        <v>1904</v>
      </c>
      <c r="E214" s="46" t="s">
        <v>901</v>
      </c>
      <c r="F214" s="46" t="s">
        <v>1905</v>
      </c>
      <c r="G214" s="46" t="s">
        <v>1906</v>
      </c>
      <c r="H214" s="198" t="s">
        <v>6</v>
      </c>
      <c r="I214" s="225" t="s">
        <v>527</v>
      </c>
      <c r="J214" s="200"/>
      <c r="K214" s="201"/>
      <c r="L214" s="90"/>
      <c r="M214" s="202"/>
      <c r="N214" s="203"/>
      <c r="O214" s="202"/>
      <c r="P214" s="201" t="s">
        <v>907</v>
      </c>
      <c r="Q214" s="90" t="s">
        <v>356</v>
      </c>
      <c r="R214" s="202" t="s">
        <v>439</v>
      </c>
      <c r="S214" s="203"/>
      <c r="T214" s="202"/>
      <c r="U214" s="201" t="s">
        <v>908</v>
      </c>
      <c r="V214" s="90" t="s">
        <v>356</v>
      </c>
      <c r="W214" s="107" t="s">
        <v>439</v>
      </c>
      <c r="X214" s="249"/>
      <c r="Y214" s="248"/>
      <c r="Z214" s="350"/>
      <c r="AA214" s="90"/>
      <c r="AB214" s="107"/>
      <c r="AC214" s="249"/>
      <c r="AD214" s="248"/>
    </row>
    <row r="215" spans="1:30" ht="99.95" customHeight="1">
      <c r="A215" s="496"/>
      <c r="B215" s="45" t="s">
        <v>1874</v>
      </c>
      <c r="C215" s="46" t="s">
        <v>1907</v>
      </c>
      <c r="D215" s="46" t="s">
        <v>1908</v>
      </c>
      <c r="E215" s="46" t="s">
        <v>1705</v>
      </c>
      <c r="F215" s="46" t="s">
        <v>1909</v>
      </c>
      <c r="G215" s="46" t="s">
        <v>1910</v>
      </c>
      <c r="H215" s="198" t="s">
        <v>4</v>
      </c>
      <c r="I215" s="199" t="s">
        <v>527</v>
      </c>
      <c r="J215" s="200"/>
      <c r="K215" s="201"/>
      <c r="L215" s="90"/>
      <c r="M215" s="202"/>
      <c r="N215" s="203"/>
      <c r="O215" s="202"/>
      <c r="P215" s="201" t="s">
        <v>907</v>
      </c>
      <c r="Q215" s="90" t="s">
        <v>357</v>
      </c>
      <c r="R215" s="202" t="s">
        <v>439</v>
      </c>
      <c r="S215" s="203" t="s">
        <v>1911</v>
      </c>
      <c r="T215" s="202"/>
      <c r="U215" s="201" t="s">
        <v>908</v>
      </c>
      <c r="V215" s="90" t="s">
        <v>356</v>
      </c>
      <c r="W215" s="107" t="s">
        <v>439</v>
      </c>
      <c r="X215" s="249"/>
      <c r="Y215" s="248"/>
      <c r="Z215" s="273" t="s">
        <v>339</v>
      </c>
      <c r="AA215" s="90" t="s">
        <v>356</v>
      </c>
      <c r="AB215" s="107" t="s">
        <v>1702</v>
      </c>
      <c r="AC215" s="249"/>
      <c r="AD215" s="248"/>
    </row>
    <row r="216" spans="1:30" s="22" customFormat="1" ht="99.95" customHeight="1">
      <c r="A216" s="496"/>
      <c r="B216" s="45" t="s">
        <v>1874</v>
      </c>
      <c r="C216" s="46" t="s">
        <v>1912</v>
      </c>
      <c r="D216" s="46" t="s">
        <v>1913</v>
      </c>
      <c r="E216" s="46" t="s">
        <v>1914</v>
      </c>
      <c r="F216" s="46" t="s">
        <v>1915</v>
      </c>
      <c r="G216" s="46" t="s">
        <v>1916</v>
      </c>
      <c r="H216" s="210" t="s">
        <v>6</v>
      </c>
      <c r="I216" s="225" t="s">
        <v>527</v>
      </c>
      <c r="J216" s="178"/>
      <c r="K216" s="201"/>
      <c r="L216" s="90"/>
      <c r="M216" s="107"/>
      <c r="N216" s="106"/>
      <c r="O216" s="107"/>
      <c r="P216" s="201" t="s">
        <v>907</v>
      </c>
      <c r="Q216" s="90" t="s">
        <v>357</v>
      </c>
      <c r="R216" s="107" t="s">
        <v>439</v>
      </c>
      <c r="S216" s="106" t="s">
        <v>1745</v>
      </c>
      <c r="T216" s="107"/>
      <c r="U216" s="201" t="s">
        <v>908</v>
      </c>
      <c r="V216" s="90" t="s">
        <v>357</v>
      </c>
      <c r="W216" s="107" t="s">
        <v>439</v>
      </c>
      <c r="X216" s="329" t="s">
        <v>1746</v>
      </c>
      <c r="Y216" s="350"/>
      <c r="Z216" s="350"/>
      <c r="AA216" s="90"/>
      <c r="AB216" s="107"/>
      <c r="AC216" s="329"/>
      <c r="AD216" s="350"/>
    </row>
    <row r="217" spans="1:30" ht="99.95" customHeight="1">
      <c r="A217" s="496"/>
      <c r="B217" s="45" t="s">
        <v>1874</v>
      </c>
      <c r="C217" s="46" t="s">
        <v>1917</v>
      </c>
      <c r="D217" s="46" t="s">
        <v>1918</v>
      </c>
      <c r="E217" s="46" t="s">
        <v>901</v>
      </c>
      <c r="F217" s="46" t="s">
        <v>1919</v>
      </c>
      <c r="G217" s="46" t="s">
        <v>1920</v>
      </c>
      <c r="H217" s="198" t="s">
        <v>7</v>
      </c>
      <c r="I217" s="178"/>
      <c r="J217" s="200"/>
      <c r="K217" s="201"/>
      <c r="L217" s="90"/>
      <c r="M217" s="202"/>
      <c r="N217" s="203"/>
      <c r="O217" s="202"/>
      <c r="P217" s="201" t="s">
        <v>907</v>
      </c>
      <c r="Q217" s="90" t="s">
        <v>357</v>
      </c>
      <c r="R217" s="202" t="s">
        <v>439</v>
      </c>
      <c r="S217" s="203" t="s">
        <v>1745</v>
      </c>
      <c r="T217" s="202"/>
      <c r="U217" s="201" t="s">
        <v>908</v>
      </c>
      <c r="V217" s="90" t="s">
        <v>357</v>
      </c>
      <c r="W217" s="107" t="s">
        <v>439</v>
      </c>
      <c r="X217" s="249" t="s">
        <v>1746</v>
      </c>
      <c r="Y217" s="248"/>
      <c r="Z217" s="350"/>
      <c r="AA217" s="90"/>
      <c r="AB217" s="107"/>
      <c r="AC217" s="249"/>
      <c r="AD217" s="248"/>
    </row>
    <row r="218" spans="1:30" ht="99.95" customHeight="1">
      <c r="A218" s="496"/>
      <c r="B218" s="45" t="s">
        <v>1874</v>
      </c>
      <c r="C218" s="46" t="s">
        <v>1921</v>
      </c>
      <c r="D218" s="46" t="s">
        <v>1922</v>
      </c>
      <c r="E218" s="46" t="s">
        <v>901</v>
      </c>
      <c r="F218" s="46" t="s">
        <v>1923</v>
      </c>
      <c r="G218" s="46" t="s">
        <v>1924</v>
      </c>
      <c r="H218" s="198" t="s">
        <v>5</v>
      </c>
      <c r="I218" s="200"/>
      <c r="J218" s="200"/>
      <c r="K218" s="201"/>
      <c r="L218" s="90"/>
      <c r="M218" s="202"/>
      <c r="N218" s="203"/>
      <c r="O218" s="202"/>
      <c r="P218" s="201" t="s">
        <v>907</v>
      </c>
      <c r="Q218" s="90" t="s">
        <v>357</v>
      </c>
      <c r="R218" s="202" t="s">
        <v>439</v>
      </c>
      <c r="S218" s="203" t="s">
        <v>1745</v>
      </c>
      <c r="T218" s="202"/>
      <c r="U218" s="201" t="s">
        <v>908</v>
      </c>
      <c r="V218" s="90" t="s">
        <v>357</v>
      </c>
      <c r="W218" s="107" t="s">
        <v>439</v>
      </c>
      <c r="X218" s="249" t="s">
        <v>1746</v>
      </c>
      <c r="Y218" s="248"/>
      <c r="Z218" s="350"/>
      <c r="AA218" s="90"/>
      <c r="AB218" s="107"/>
      <c r="AC218" s="249"/>
      <c r="AD218" s="248"/>
    </row>
    <row r="219" spans="1:30" ht="118.5" customHeight="1">
      <c r="A219" s="496"/>
      <c r="B219" s="45" t="s">
        <v>1874</v>
      </c>
      <c r="C219" s="46" t="s">
        <v>1925</v>
      </c>
      <c r="D219" s="46" t="s">
        <v>1926</v>
      </c>
      <c r="E219" s="46" t="s">
        <v>901</v>
      </c>
      <c r="F219" s="46" t="s">
        <v>1927</v>
      </c>
      <c r="G219" s="46" t="s">
        <v>1924</v>
      </c>
      <c r="H219" s="198" t="s">
        <v>5</v>
      </c>
      <c r="I219" s="200"/>
      <c r="J219" s="200"/>
      <c r="K219" s="201"/>
      <c r="L219" s="90"/>
      <c r="M219" s="202"/>
      <c r="N219" s="203"/>
      <c r="O219" s="202"/>
      <c r="P219" s="201" t="s">
        <v>907</v>
      </c>
      <c r="Q219" s="90" t="s">
        <v>357</v>
      </c>
      <c r="R219" s="202" t="s">
        <v>439</v>
      </c>
      <c r="S219" s="203" t="s">
        <v>1745</v>
      </c>
      <c r="T219" s="202"/>
      <c r="U219" s="201" t="s">
        <v>908</v>
      </c>
      <c r="V219" s="90" t="s">
        <v>357</v>
      </c>
      <c r="W219" s="107" t="s">
        <v>439</v>
      </c>
      <c r="X219" s="249" t="s">
        <v>1746</v>
      </c>
      <c r="Y219" s="248"/>
      <c r="Z219" s="350"/>
      <c r="AA219" s="90"/>
      <c r="AB219" s="107"/>
      <c r="AC219" s="249"/>
      <c r="AD219" s="248"/>
    </row>
    <row r="220" spans="1:30" ht="99.95" customHeight="1">
      <c r="A220" s="496"/>
      <c r="B220" s="45" t="s">
        <v>1874</v>
      </c>
      <c r="C220" s="46" t="s">
        <v>1928</v>
      </c>
      <c r="D220" s="46" t="s">
        <v>1929</v>
      </c>
      <c r="E220" s="46" t="s">
        <v>901</v>
      </c>
      <c r="F220" s="46" t="s">
        <v>1930</v>
      </c>
      <c r="G220" s="46" t="s">
        <v>1931</v>
      </c>
      <c r="H220" s="198" t="s">
        <v>5</v>
      </c>
      <c r="I220" s="200"/>
      <c r="J220" s="200"/>
      <c r="K220" s="201"/>
      <c r="L220" s="90"/>
      <c r="M220" s="202"/>
      <c r="N220" s="203"/>
      <c r="O220" s="202"/>
      <c r="P220" s="201" t="s">
        <v>907</v>
      </c>
      <c r="Q220" s="90" t="s">
        <v>357</v>
      </c>
      <c r="R220" s="202" t="s">
        <v>439</v>
      </c>
      <c r="S220" s="203" t="s">
        <v>1745</v>
      </c>
      <c r="T220" s="202"/>
      <c r="U220" s="201" t="s">
        <v>908</v>
      </c>
      <c r="V220" s="90" t="s">
        <v>357</v>
      </c>
      <c r="W220" s="107" t="s">
        <v>439</v>
      </c>
      <c r="X220" s="249" t="s">
        <v>1746</v>
      </c>
      <c r="Y220" s="248"/>
      <c r="Z220" s="350"/>
      <c r="AA220" s="90"/>
      <c r="AB220" s="107"/>
      <c r="AC220" s="249"/>
      <c r="AD220" s="248"/>
    </row>
    <row r="221" spans="1:30" ht="99.95" customHeight="1">
      <c r="A221" s="496"/>
      <c r="B221" s="45" t="s">
        <v>1874</v>
      </c>
      <c r="C221" s="46" t="s">
        <v>1932</v>
      </c>
      <c r="D221" s="46" t="s">
        <v>1933</v>
      </c>
      <c r="E221" s="46" t="s">
        <v>901</v>
      </c>
      <c r="F221" s="46" t="s">
        <v>1934</v>
      </c>
      <c r="G221" s="46" t="s">
        <v>1935</v>
      </c>
      <c r="H221" s="198" t="s">
        <v>5</v>
      </c>
      <c r="I221" s="225" t="s">
        <v>527</v>
      </c>
      <c r="J221" s="200"/>
      <c r="K221" s="201"/>
      <c r="L221" s="90"/>
      <c r="M221" s="202"/>
      <c r="N221" s="203"/>
      <c r="O221" s="202"/>
      <c r="P221" s="201" t="s">
        <v>907</v>
      </c>
      <c r="Q221" s="90" t="s">
        <v>356</v>
      </c>
      <c r="R221" s="202" t="s">
        <v>439</v>
      </c>
      <c r="S221" s="203"/>
      <c r="T221" s="202"/>
      <c r="U221" s="201" t="s">
        <v>908</v>
      </c>
      <c r="V221" s="90" t="s">
        <v>356</v>
      </c>
      <c r="W221" s="107" t="s">
        <v>439</v>
      </c>
      <c r="X221" s="249"/>
      <c r="Y221" s="248"/>
      <c r="Z221" s="350"/>
      <c r="AA221" s="90"/>
      <c r="AB221" s="107"/>
      <c r="AC221" s="249"/>
      <c r="AD221" s="248"/>
    </row>
    <row r="222" spans="1:30" ht="131.44999999999999" customHeight="1">
      <c r="A222" s="502" t="s">
        <v>709</v>
      </c>
      <c r="B222" s="194" t="s">
        <v>1936</v>
      </c>
      <c r="C222" s="196" t="s">
        <v>1937</v>
      </c>
      <c r="D222" s="196" t="s">
        <v>1938</v>
      </c>
      <c r="E222" s="196" t="s">
        <v>924</v>
      </c>
      <c r="F222" s="211" t="s">
        <v>1939</v>
      </c>
      <c r="G222" s="212" t="s">
        <v>1940</v>
      </c>
      <c r="H222" s="198" t="s">
        <v>4</v>
      </c>
      <c r="I222" s="199" t="s">
        <v>527</v>
      </c>
      <c r="J222" s="200"/>
      <c r="K222" s="201"/>
      <c r="L222" s="90"/>
      <c r="M222" s="202"/>
      <c r="N222" s="203"/>
      <c r="O222" s="202"/>
      <c r="P222" s="201"/>
      <c r="Q222" s="90"/>
      <c r="R222" s="202"/>
      <c r="S222" s="203"/>
      <c r="T222" s="202"/>
      <c r="U222" s="201"/>
      <c r="V222" s="90"/>
      <c r="W222" s="248"/>
      <c r="X222" s="249"/>
      <c r="Y222" s="248"/>
      <c r="Z222" s="273"/>
      <c r="AA222" s="90"/>
      <c r="AB222" s="248"/>
      <c r="AC222" s="249"/>
      <c r="AD222" s="248"/>
    </row>
    <row r="223" spans="1:30" ht="116.45" customHeight="1">
      <c r="A223" s="503"/>
      <c r="B223" s="194" t="s">
        <v>1936</v>
      </c>
      <c r="C223" s="196" t="s">
        <v>1941</v>
      </c>
      <c r="D223" s="196" t="s">
        <v>1942</v>
      </c>
      <c r="E223" s="196" t="s">
        <v>924</v>
      </c>
      <c r="F223" s="196" t="s">
        <v>1943</v>
      </c>
      <c r="G223" s="197" t="s">
        <v>1944</v>
      </c>
      <c r="H223" s="198" t="s">
        <v>5</v>
      </c>
      <c r="I223" s="199" t="s">
        <v>527</v>
      </c>
      <c r="J223" s="200"/>
      <c r="K223" s="201"/>
      <c r="L223" s="90"/>
      <c r="M223" s="202"/>
      <c r="N223" s="203"/>
      <c r="O223" s="202"/>
      <c r="P223" s="201"/>
      <c r="Q223" s="90"/>
      <c r="R223" s="202"/>
      <c r="S223" s="203"/>
      <c r="T223" s="202"/>
      <c r="U223" s="201"/>
      <c r="V223" s="90"/>
      <c r="W223" s="248"/>
      <c r="X223" s="249"/>
      <c r="Y223" s="248"/>
      <c r="Z223" s="273"/>
      <c r="AA223" s="90"/>
      <c r="AB223" s="248"/>
      <c r="AC223" s="249"/>
      <c r="AD223" s="248"/>
    </row>
    <row r="224" spans="1:30" ht="95.25" customHeight="1">
      <c r="A224" s="503"/>
      <c r="B224" s="194" t="s">
        <v>1936</v>
      </c>
      <c r="C224" s="196" t="s">
        <v>1945</v>
      </c>
      <c r="D224" s="196" t="s">
        <v>1946</v>
      </c>
      <c r="E224" s="196" t="s">
        <v>924</v>
      </c>
      <c r="F224" s="196" t="s">
        <v>1947</v>
      </c>
      <c r="G224" s="197" t="s">
        <v>1948</v>
      </c>
      <c r="H224" s="198" t="s">
        <v>4</v>
      </c>
      <c r="I224" s="199" t="s">
        <v>527</v>
      </c>
      <c r="J224" s="200"/>
      <c r="K224" s="201"/>
      <c r="L224" s="90"/>
      <c r="M224" s="202"/>
      <c r="N224" s="203"/>
      <c r="O224" s="202"/>
      <c r="P224" s="201"/>
      <c r="Q224" s="90"/>
      <c r="R224" s="202"/>
      <c r="S224" s="203"/>
      <c r="T224" s="202"/>
      <c r="U224" s="201"/>
      <c r="V224" s="90"/>
      <c r="W224" s="248"/>
      <c r="X224" s="249"/>
      <c r="Y224" s="248"/>
      <c r="Z224" s="273"/>
      <c r="AA224" s="90"/>
      <c r="AB224" s="248"/>
      <c r="AC224" s="249"/>
      <c r="AD224" s="248"/>
    </row>
    <row r="225" spans="1:30" ht="98.25" customHeight="1">
      <c r="A225" s="503"/>
      <c r="B225" s="194" t="s">
        <v>1936</v>
      </c>
      <c r="C225" s="196" t="s">
        <v>1949</v>
      </c>
      <c r="D225" s="196" t="s">
        <v>1950</v>
      </c>
      <c r="E225" s="196" t="s">
        <v>924</v>
      </c>
      <c r="F225" s="196" t="s">
        <v>1951</v>
      </c>
      <c r="G225" s="197" t="s">
        <v>1948</v>
      </c>
      <c r="H225" s="198" t="s">
        <v>5</v>
      </c>
      <c r="I225" s="199" t="s">
        <v>527</v>
      </c>
      <c r="J225" s="200"/>
      <c r="K225" s="201"/>
      <c r="L225" s="90"/>
      <c r="M225" s="202"/>
      <c r="N225" s="203"/>
      <c r="O225" s="202"/>
      <c r="P225" s="201"/>
      <c r="Q225" s="90"/>
      <c r="R225" s="202"/>
      <c r="S225" s="203"/>
      <c r="T225" s="202"/>
      <c r="U225" s="201"/>
      <c r="V225" s="90"/>
      <c r="W225" s="248"/>
      <c r="X225" s="249"/>
      <c r="Y225" s="248"/>
      <c r="Z225" s="273"/>
      <c r="AA225" s="90"/>
      <c r="AB225" s="248"/>
      <c r="AC225" s="249"/>
      <c r="AD225" s="248"/>
    </row>
    <row r="226" spans="1:30" ht="103.5" customHeight="1">
      <c r="A226" s="503"/>
      <c r="B226" s="194" t="s">
        <v>1936</v>
      </c>
      <c r="C226" s="196" t="s">
        <v>1952</v>
      </c>
      <c r="D226" s="196" t="s">
        <v>1953</v>
      </c>
      <c r="E226" s="196" t="s">
        <v>924</v>
      </c>
      <c r="F226" s="211" t="s">
        <v>1954</v>
      </c>
      <c r="G226" s="212" t="s">
        <v>1955</v>
      </c>
      <c r="H226" s="198" t="s">
        <v>3</v>
      </c>
      <c r="I226" s="199" t="s">
        <v>527</v>
      </c>
      <c r="J226" s="200"/>
      <c r="K226" s="201"/>
      <c r="L226" s="90"/>
      <c r="M226" s="202"/>
      <c r="N226" s="203"/>
      <c r="O226" s="202"/>
      <c r="P226" s="201"/>
      <c r="Q226" s="90"/>
      <c r="R226" s="202"/>
      <c r="S226" s="203"/>
      <c r="T226" s="202"/>
      <c r="U226" s="201"/>
      <c r="V226" s="90"/>
      <c r="W226" s="248"/>
      <c r="X226" s="249"/>
      <c r="Y226" s="248"/>
      <c r="Z226" s="273"/>
      <c r="AA226" s="90"/>
      <c r="AB226" s="248"/>
      <c r="AC226" s="249"/>
      <c r="AD226" s="248"/>
    </row>
    <row r="227" spans="1:30" ht="105.75" customHeight="1">
      <c r="A227" s="503"/>
      <c r="B227" s="194" t="s">
        <v>1936</v>
      </c>
      <c r="C227" s="196" t="s">
        <v>1956</v>
      </c>
      <c r="D227" s="196" t="s">
        <v>1957</v>
      </c>
      <c r="E227" s="196" t="s">
        <v>924</v>
      </c>
      <c r="F227" s="196" t="s">
        <v>1958</v>
      </c>
      <c r="G227" s="197" t="s">
        <v>1959</v>
      </c>
      <c r="H227" s="198" t="s">
        <v>6</v>
      </c>
      <c r="I227" s="199" t="s">
        <v>527</v>
      </c>
      <c r="J227" s="200"/>
      <c r="K227" s="201"/>
      <c r="L227" s="90"/>
      <c r="M227" s="202"/>
      <c r="N227" s="203"/>
      <c r="O227" s="202"/>
      <c r="P227" s="201"/>
      <c r="Q227" s="90"/>
      <c r="R227" s="202"/>
      <c r="S227" s="203"/>
      <c r="T227" s="202"/>
      <c r="U227" s="201"/>
      <c r="V227" s="90"/>
      <c r="W227" s="248"/>
      <c r="X227" s="249"/>
      <c r="Y227" s="248"/>
      <c r="Z227" s="273"/>
      <c r="AA227" s="90"/>
      <c r="AB227" s="248"/>
      <c r="AC227" s="249"/>
      <c r="AD227" s="248"/>
    </row>
    <row r="228" spans="1:30" ht="96.75" customHeight="1">
      <c r="A228" s="503"/>
      <c r="B228" s="194" t="s">
        <v>1936</v>
      </c>
      <c r="C228" s="196" t="s">
        <v>1960</v>
      </c>
      <c r="D228" s="196" t="s">
        <v>1961</v>
      </c>
      <c r="E228" s="196" t="s">
        <v>924</v>
      </c>
      <c r="F228" s="196" t="s">
        <v>1962</v>
      </c>
      <c r="G228" s="197" t="s">
        <v>1959</v>
      </c>
      <c r="H228" s="198" t="s">
        <v>6</v>
      </c>
      <c r="I228" s="199" t="s">
        <v>527</v>
      </c>
      <c r="J228" s="200"/>
      <c r="K228" s="201"/>
      <c r="L228" s="90"/>
      <c r="M228" s="202"/>
      <c r="N228" s="203"/>
      <c r="O228" s="202"/>
      <c r="P228" s="201"/>
      <c r="Q228" s="90"/>
      <c r="R228" s="202"/>
      <c r="S228" s="203"/>
      <c r="T228" s="202"/>
      <c r="U228" s="201"/>
      <c r="V228" s="90"/>
      <c r="W228" s="248"/>
      <c r="X228" s="249"/>
      <c r="Y228" s="248"/>
      <c r="Z228" s="273"/>
      <c r="AA228" s="90"/>
      <c r="AB228" s="248"/>
      <c r="AC228" s="249"/>
      <c r="AD228" s="248"/>
    </row>
    <row r="229" spans="1:30" ht="106.5" customHeight="1">
      <c r="A229" s="503"/>
      <c r="B229" s="194" t="s">
        <v>1936</v>
      </c>
      <c r="C229" s="196" t="s">
        <v>1963</v>
      </c>
      <c r="D229" s="196" t="s">
        <v>1964</v>
      </c>
      <c r="E229" s="196" t="s">
        <v>924</v>
      </c>
      <c r="F229" s="196" t="s">
        <v>1965</v>
      </c>
      <c r="G229" s="197" t="s">
        <v>1959</v>
      </c>
      <c r="H229" s="198" t="s">
        <v>6</v>
      </c>
      <c r="I229" s="199" t="s">
        <v>527</v>
      </c>
      <c r="J229" s="200"/>
      <c r="K229" s="201"/>
      <c r="L229" s="90"/>
      <c r="M229" s="202"/>
      <c r="N229" s="203"/>
      <c r="O229" s="202"/>
      <c r="P229" s="201"/>
      <c r="Q229" s="90"/>
      <c r="R229" s="202"/>
      <c r="S229" s="203"/>
      <c r="T229" s="202"/>
      <c r="U229" s="201"/>
      <c r="V229" s="90"/>
      <c r="W229" s="248"/>
      <c r="X229" s="249"/>
      <c r="Y229" s="248"/>
      <c r="Z229" s="273"/>
      <c r="AA229" s="90"/>
      <c r="AB229" s="248"/>
      <c r="AC229" s="249"/>
      <c r="AD229" s="248"/>
    </row>
    <row r="230" spans="1:30" ht="99" customHeight="1">
      <c r="A230" s="503"/>
      <c r="B230" s="194" t="s">
        <v>1936</v>
      </c>
      <c r="C230" s="196" t="s">
        <v>1966</v>
      </c>
      <c r="D230" s="196" t="s">
        <v>1967</v>
      </c>
      <c r="E230" s="196" t="s">
        <v>924</v>
      </c>
      <c r="F230" s="196" t="s">
        <v>1968</v>
      </c>
      <c r="G230" s="177" t="s">
        <v>1969</v>
      </c>
      <c r="H230" s="198" t="s">
        <v>6</v>
      </c>
      <c r="I230" s="199" t="s">
        <v>527</v>
      </c>
      <c r="J230" s="200"/>
      <c r="K230" s="201"/>
      <c r="L230" s="90"/>
      <c r="M230" s="202"/>
      <c r="N230" s="203"/>
      <c r="O230" s="202"/>
      <c r="P230" s="201"/>
      <c r="Q230" s="90"/>
      <c r="R230" s="202"/>
      <c r="S230" s="203"/>
      <c r="T230" s="202"/>
      <c r="U230" s="201"/>
      <c r="V230" s="90"/>
      <c r="W230" s="248"/>
      <c r="X230" s="249"/>
      <c r="Y230" s="248"/>
      <c r="Z230" s="273"/>
      <c r="AA230" s="90"/>
      <c r="AB230" s="248"/>
      <c r="AC230" s="249"/>
      <c r="AD230" s="248"/>
    </row>
    <row r="231" spans="1:30" ht="106.5" customHeight="1">
      <c r="A231" s="503"/>
      <c r="B231" s="194" t="s">
        <v>1936</v>
      </c>
      <c r="C231" s="196" t="s">
        <v>1970</v>
      </c>
      <c r="D231" s="196" t="s">
        <v>1971</v>
      </c>
      <c r="E231" s="196" t="s">
        <v>924</v>
      </c>
      <c r="F231" s="196" t="s">
        <v>1972</v>
      </c>
      <c r="G231" s="197" t="s">
        <v>1973</v>
      </c>
      <c r="H231" s="198" t="s">
        <v>6</v>
      </c>
      <c r="I231" s="199" t="s">
        <v>527</v>
      </c>
      <c r="J231" s="200"/>
      <c r="K231" s="201"/>
      <c r="L231" s="90"/>
      <c r="M231" s="202"/>
      <c r="N231" s="203"/>
      <c r="O231" s="202"/>
      <c r="P231" s="201"/>
      <c r="Q231" s="90"/>
      <c r="R231" s="202"/>
      <c r="S231" s="203"/>
      <c r="T231" s="202"/>
      <c r="U231" s="201"/>
      <c r="V231" s="90"/>
      <c r="W231" s="248"/>
      <c r="X231" s="249"/>
      <c r="Y231" s="248"/>
      <c r="Z231" s="273"/>
      <c r="AA231" s="90"/>
      <c r="AB231" s="248"/>
      <c r="AC231" s="249"/>
      <c r="AD231" s="248"/>
    </row>
    <row r="232" spans="1:30" ht="97.5" customHeight="1">
      <c r="A232" s="503"/>
      <c r="B232" s="194" t="s">
        <v>1936</v>
      </c>
      <c r="C232" s="196" t="s">
        <v>1974</v>
      </c>
      <c r="D232" s="196" t="s">
        <v>1975</v>
      </c>
      <c r="E232" s="196" t="s">
        <v>924</v>
      </c>
      <c r="F232" s="196" t="s">
        <v>1976</v>
      </c>
      <c r="G232" s="212" t="s">
        <v>1973</v>
      </c>
      <c r="H232" s="198" t="s">
        <v>6</v>
      </c>
      <c r="I232" s="199" t="s">
        <v>527</v>
      </c>
      <c r="J232" s="200"/>
      <c r="K232" s="201"/>
      <c r="L232" s="90"/>
      <c r="M232" s="202"/>
      <c r="N232" s="203"/>
      <c r="O232" s="202"/>
      <c r="P232" s="201"/>
      <c r="Q232" s="90"/>
      <c r="R232" s="202"/>
      <c r="S232" s="203"/>
      <c r="T232" s="202"/>
      <c r="U232" s="201"/>
      <c r="V232" s="90"/>
      <c r="W232" s="248"/>
      <c r="X232" s="249"/>
      <c r="Y232" s="248"/>
      <c r="Z232" s="273"/>
      <c r="AA232" s="90"/>
      <c r="AB232" s="248"/>
      <c r="AC232" s="249"/>
      <c r="AD232" s="248"/>
    </row>
    <row r="233" spans="1:30" ht="106.5" customHeight="1">
      <c r="A233" s="503"/>
      <c r="B233" s="194" t="s">
        <v>1936</v>
      </c>
      <c r="C233" s="196" t="s">
        <v>1977</v>
      </c>
      <c r="D233" s="196" t="s">
        <v>1978</v>
      </c>
      <c r="E233" s="196" t="s">
        <v>924</v>
      </c>
      <c r="F233" s="196" t="s">
        <v>1979</v>
      </c>
      <c r="G233" s="197" t="s">
        <v>1973</v>
      </c>
      <c r="H233" s="198" t="s">
        <v>6</v>
      </c>
      <c r="I233" s="199" t="s">
        <v>527</v>
      </c>
      <c r="J233" s="200"/>
      <c r="K233" s="201"/>
      <c r="L233" s="90"/>
      <c r="M233" s="202"/>
      <c r="N233" s="203"/>
      <c r="O233" s="202"/>
      <c r="P233" s="201"/>
      <c r="Q233" s="90"/>
      <c r="R233" s="202"/>
      <c r="S233" s="203"/>
      <c r="T233" s="202"/>
      <c r="U233" s="201"/>
      <c r="V233" s="90"/>
      <c r="W233" s="248"/>
      <c r="X233" s="249"/>
      <c r="Y233" s="248"/>
      <c r="Z233" s="273"/>
      <c r="AA233" s="90"/>
      <c r="AB233" s="248"/>
      <c r="AC233" s="249"/>
      <c r="AD233" s="248"/>
    </row>
    <row r="234" spans="1:30" ht="105.75" customHeight="1">
      <c r="A234" s="503"/>
      <c r="B234" s="194" t="s">
        <v>1936</v>
      </c>
      <c r="C234" s="196" t="s">
        <v>1980</v>
      </c>
      <c r="D234" s="196" t="s">
        <v>1981</v>
      </c>
      <c r="E234" s="196" t="s">
        <v>924</v>
      </c>
      <c r="F234" s="196" t="s">
        <v>1982</v>
      </c>
      <c r="G234" s="197" t="s">
        <v>1973</v>
      </c>
      <c r="H234" s="198" t="s">
        <v>6</v>
      </c>
      <c r="I234" s="199" t="s">
        <v>527</v>
      </c>
      <c r="J234" s="200"/>
      <c r="K234" s="201"/>
      <c r="L234" s="90"/>
      <c r="M234" s="202"/>
      <c r="N234" s="203"/>
      <c r="O234" s="202"/>
      <c r="P234" s="201"/>
      <c r="Q234" s="90"/>
      <c r="R234" s="202"/>
      <c r="S234" s="203"/>
      <c r="T234" s="202"/>
      <c r="U234" s="201"/>
      <c r="V234" s="90"/>
      <c r="W234" s="248"/>
      <c r="X234" s="249"/>
      <c r="Y234" s="248"/>
      <c r="Z234" s="273"/>
      <c r="AA234" s="90"/>
      <c r="AB234" s="248"/>
      <c r="AC234" s="249"/>
      <c r="AD234" s="248"/>
    </row>
    <row r="235" spans="1:30" ht="105.75" customHeight="1">
      <c r="A235" s="503"/>
      <c r="B235" s="194" t="s">
        <v>1936</v>
      </c>
      <c r="C235" s="196" t="s">
        <v>1983</v>
      </c>
      <c r="D235" s="196" t="s">
        <v>1984</v>
      </c>
      <c r="E235" s="196" t="s">
        <v>924</v>
      </c>
      <c r="F235" s="196" t="s">
        <v>1985</v>
      </c>
      <c r="G235" s="197" t="s">
        <v>1973</v>
      </c>
      <c r="H235" s="198" t="s">
        <v>6</v>
      </c>
      <c r="I235" s="199" t="s">
        <v>527</v>
      </c>
      <c r="J235" s="200"/>
      <c r="K235" s="201"/>
      <c r="L235" s="90"/>
      <c r="M235" s="202"/>
      <c r="N235" s="203"/>
      <c r="O235" s="202"/>
      <c r="P235" s="201"/>
      <c r="Q235" s="90"/>
      <c r="R235" s="202"/>
      <c r="S235" s="203"/>
      <c r="T235" s="202"/>
      <c r="U235" s="201"/>
      <c r="V235" s="90"/>
      <c r="W235" s="248"/>
      <c r="X235" s="249"/>
      <c r="Y235" s="248"/>
      <c r="Z235" s="273"/>
      <c r="AA235" s="90"/>
      <c r="AB235" s="248"/>
      <c r="AC235" s="249"/>
      <c r="AD235" s="248"/>
    </row>
    <row r="236" spans="1:30" ht="105.75" customHeight="1">
      <c r="A236" s="503"/>
      <c r="B236" s="194" t="s">
        <v>1936</v>
      </c>
      <c r="C236" s="196" t="s">
        <v>1986</v>
      </c>
      <c r="D236" s="196" t="s">
        <v>1987</v>
      </c>
      <c r="E236" s="196" t="s">
        <v>924</v>
      </c>
      <c r="F236" s="196" t="s">
        <v>1988</v>
      </c>
      <c r="G236" s="197" t="s">
        <v>1973</v>
      </c>
      <c r="H236" s="198" t="s">
        <v>6</v>
      </c>
      <c r="I236" s="199" t="s">
        <v>527</v>
      </c>
      <c r="J236" s="200"/>
      <c r="K236" s="251" t="s">
        <v>904</v>
      </c>
      <c r="L236" s="90" t="s">
        <v>357</v>
      </c>
      <c r="M236" s="202" t="s">
        <v>905</v>
      </c>
      <c r="N236" s="203" t="s">
        <v>1989</v>
      </c>
      <c r="O236" s="202"/>
      <c r="P236" s="201" t="s">
        <v>907</v>
      </c>
      <c r="Q236" s="90" t="s">
        <v>357</v>
      </c>
      <c r="R236" s="202" t="s">
        <v>905</v>
      </c>
      <c r="S236" s="203" t="s">
        <v>1990</v>
      </c>
      <c r="T236" s="202"/>
      <c r="U236" s="201" t="s">
        <v>908</v>
      </c>
      <c r="V236" s="90" t="s">
        <v>356</v>
      </c>
      <c r="W236" s="248" t="s">
        <v>1702</v>
      </c>
      <c r="X236" s="249"/>
      <c r="Y236" s="248"/>
      <c r="Z236" s="273"/>
      <c r="AA236" s="90"/>
      <c r="AB236" s="248"/>
      <c r="AC236" s="249"/>
      <c r="AD236" s="248"/>
    </row>
    <row r="237" spans="1:30" ht="98.25" customHeight="1">
      <c r="A237" s="503"/>
      <c r="B237" s="194" t="s">
        <v>1936</v>
      </c>
      <c r="C237" s="196" t="s">
        <v>1991</v>
      </c>
      <c r="D237" s="196" t="s">
        <v>1987</v>
      </c>
      <c r="E237" s="196" t="s">
        <v>924</v>
      </c>
      <c r="F237" s="196" t="s">
        <v>1992</v>
      </c>
      <c r="G237" s="197" t="s">
        <v>1973</v>
      </c>
      <c r="H237" s="198" t="s">
        <v>6</v>
      </c>
      <c r="I237" s="199" t="s">
        <v>527</v>
      </c>
      <c r="J237" s="200"/>
      <c r="K237" s="201"/>
      <c r="L237" s="90"/>
      <c r="M237" s="202"/>
      <c r="N237" s="203"/>
      <c r="O237" s="202"/>
      <c r="P237" s="201"/>
      <c r="Q237" s="90"/>
      <c r="R237" s="202"/>
      <c r="S237" s="203"/>
      <c r="T237" s="202"/>
      <c r="U237" s="201"/>
      <c r="V237" s="90"/>
      <c r="W237" s="248"/>
      <c r="X237" s="249"/>
      <c r="Y237" s="248"/>
      <c r="Z237" s="273"/>
      <c r="AA237" s="90"/>
      <c r="AB237" s="248"/>
      <c r="AC237" s="249"/>
      <c r="AD237" s="248"/>
    </row>
    <row r="238" spans="1:30" s="21" customFormat="1" ht="150" customHeight="1">
      <c r="A238" s="503"/>
      <c r="B238" s="214" t="s">
        <v>1936</v>
      </c>
      <c r="C238" s="175" t="s">
        <v>1993</v>
      </c>
      <c r="D238" s="211" t="s">
        <v>1994</v>
      </c>
      <c r="E238" s="211" t="s">
        <v>1995</v>
      </c>
      <c r="F238" s="211" t="s">
        <v>1996</v>
      </c>
      <c r="G238" s="212" t="s">
        <v>1997</v>
      </c>
      <c r="H238" s="210" t="s">
        <v>3</v>
      </c>
      <c r="I238" s="245"/>
      <c r="J238" s="245"/>
      <c r="K238" s="251" t="s">
        <v>904</v>
      </c>
      <c r="L238" s="90" t="s">
        <v>357</v>
      </c>
      <c r="M238" s="107" t="s">
        <v>905</v>
      </c>
      <c r="N238" s="246" t="s">
        <v>1998</v>
      </c>
      <c r="O238" s="169"/>
      <c r="P238" s="201" t="s">
        <v>907</v>
      </c>
      <c r="Q238" s="90" t="s">
        <v>357</v>
      </c>
      <c r="R238" s="107" t="s">
        <v>905</v>
      </c>
      <c r="S238" s="258" t="s">
        <v>1999</v>
      </c>
      <c r="T238" s="169"/>
      <c r="U238" s="201" t="s">
        <v>908</v>
      </c>
      <c r="V238" s="90" t="s">
        <v>356</v>
      </c>
      <c r="W238" s="248" t="s">
        <v>1702</v>
      </c>
      <c r="X238" s="365"/>
      <c r="Y238" s="385"/>
      <c r="Z238" s="273" t="s">
        <v>339</v>
      </c>
      <c r="AA238" s="90" t="s">
        <v>356</v>
      </c>
      <c r="AB238" s="248" t="s">
        <v>422</v>
      </c>
      <c r="AC238" s="365"/>
      <c r="AD238" s="385"/>
    </row>
    <row r="239" spans="1:30" s="21" customFormat="1" ht="150" customHeight="1">
      <c r="A239" s="503"/>
      <c r="B239" s="214" t="s">
        <v>1936</v>
      </c>
      <c r="C239" s="175" t="s">
        <v>2000</v>
      </c>
      <c r="D239" s="211" t="s">
        <v>2001</v>
      </c>
      <c r="E239" s="211" t="s">
        <v>1995</v>
      </c>
      <c r="F239" s="218" t="s">
        <v>2002</v>
      </c>
      <c r="G239" s="212" t="s">
        <v>2003</v>
      </c>
      <c r="H239" s="210" t="s">
        <v>6</v>
      </c>
      <c r="I239" s="245"/>
      <c r="J239" s="245"/>
      <c r="K239" s="201"/>
      <c r="L239" s="90"/>
      <c r="M239" s="169"/>
      <c r="N239" s="246"/>
      <c r="O239" s="169"/>
      <c r="P239" s="201"/>
      <c r="Q239" s="90"/>
      <c r="R239" s="169"/>
      <c r="S239" s="246"/>
      <c r="T239" s="169"/>
      <c r="U239" s="201"/>
      <c r="V239" s="90"/>
      <c r="W239" s="385"/>
      <c r="X239" s="386"/>
      <c r="Y239" s="385"/>
      <c r="Z239" s="273"/>
      <c r="AA239" s="90"/>
      <c r="AB239" s="385"/>
      <c r="AC239" s="386"/>
      <c r="AD239" s="385"/>
    </row>
    <row r="240" spans="1:30" s="21" customFormat="1" ht="150" customHeight="1">
      <c r="A240" s="503"/>
      <c r="B240" s="52" t="s">
        <v>1936</v>
      </c>
      <c r="C240" s="53" t="s">
        <v>2004</v>
      </c>
      <c r="D240" s="60" t="s">
        <v>2005</v>
      </c>
      <c r="E240" s="54" t="s">
        <v>901</v>
      </c>
      <c r="F240" s="55" t="s">
        <v>2006</v>
      </c>
      <c r="G240" s="56" t="s">
        <v>2007</v>
      </c>
      <c r="H240" s="57" t="s">
        <v>6</v>
      </c>
      <c r="I240" s="58"/>
      <c r="J240" s="59"/>
      <c r="K240" s="201"/>
      <c r="L240" s="90"/>
      <c r="M240" s="169"/>
      <c r="N240" s="246"/>
      <c r="O240" s="169"/>
      <c r="P240" s="201"/>
      <c r="Q240" s="90"/>
      <c r="R240" s="169"/>
      <c r="S240" s="246"/>
      <c r="T240" s="169"/>
      <c r="U240" s="201"/>
      <c r="V240" s="90"/>
      <c r="W240" s="385"/>
      <c r="X240" s="386"/>
      <c r="Y240" s="385"/>
      <c r="Z240" s="273"/>
      <c r="AA240" s="90"/>
      <c r="AB240" s="385"/>
      <c r="AC240" s="386"/>
      <c r="AD240" s="385"/>
    </row>
    <row r="241" spans="1:30" ht="150" customHeight="1">
      <c r="A241" s="503"/>
      <c r="B241" s="194" t="s">
        <v>1936</v>
      </c>
      <c r="C241" s="175" t="s">
        <v>2008</v>
      </c>
      <c r="D241" s="211" t="s">
        <v>2009</v>
      </c>
      <c r="E241" s="211" t="s">
        <v>2010</v>
      </c>
      <c r="F241" s="211" t="s">
        <v>2011</v>
      </c>
      <c r="G241" s="212" t="s">
        <v>2012</v>
      </c>
      <c r="H241" s="198" t="s">
        <v>1016</v>
      </c>
      <c r="I241" s="200"/>
      <c r="J241" s="200"/>
      <c r="K241" s="251" t="s">
        <v>904</v>
      </c>
      <c r="L241" s="90" t="s">
        <v>357</v>
      </c>
      <c r="M241" s="202" t="s">
        <v>905</v>
      </c>
      <c r="N241" s="203" t="s">
        <v>2013</v>
      </c>
      <c r="O241" s="202"/>
      <c r="P241" s="201" t="s">
        <v>907</v>
      </c>
      <c r="Q241" s="90" t="s">
        <v>357</v>
      </c>
      <c r="R241" s="107" t="s">
        <v>905</v>
      </c>
      <c r="S241" s="203" t="s">
        <v>2013</v>
      </c>
      <c r="T241" s="202"/>
      <c r="U241" s="201" t="s">
        <v>908</v>
      </c>
      <c r="V241" s="90" t="s">
        <v>356</v>
      </c>
      <c r="W241" s="248" t="s">
        <v>1702</v>
      </c>
      <c r="X241" s="249"/>
      <c r="Y241" s="248"/>
      <c r="Z241" s="273" t="s">
        <v>339</v>
      </c>
      <c r="AA241" s="90" t="s">
        <v>356</v>
      </c>
      <c r="AB241" s="248" t="s">
        <v>422</v>
      </c>
      <c r="AC241" s="249"/>
      <c r="AD241" s="248"/>
    </row>
    <row r="242" spans="1:30" ht="150" customHeight="1">
      <c r="A242" s="503"/>
      <c r="B242" s="194" t="s">
        <v>1936</v>
      </c>
      <c r="C242" s="175" t="s">
        <v>2014</v>
      </c>
      <c r="D242" s="211" t="s">
        <v>2015</v>
      </c>
      <c r="E242" s="211" t="s">
        <v>2010</v>
      </c>
      <c r="F242" s="211" t="s">
        <v>2016</v>
      </c>
      <c r="G242" s="212" t="s">
        <v>2017</v>
      </c>
      <c r="H242" s="198" t="s">
        <v>4</v>
      </c>
      <c r="I242" s="200"/>
      <c r="J242" s="200"/>
      <c r="K242" s="201"/>
      <c r="L242" s="90"/>
      <c r="M242" s="202"/>
      <c r="N242" s="203"/>
      <c r="O242" s="202"/>
      <c r="P242" s="201"/>
      <c r="Q242" s="90"/>
      <c r="R242" s="107"/>
      <c r="S242" s="203"/>
      <c r="T242" s="202"/>
      <c r="U242" s="201"/>
      <c r="V242" s="90"/>
      <c r="W242" s="350"/>
      <c r="X242" s="249"/>
      <c r="Y242" s="248"/>
      <c r="Z242" s="273"/>
      <c r="AA242" s="90"/>
      <c r="AB242" s="350"/>
      <c r="AC242" s="249"/>
      <c r="AD242" s="248"/>
    </row>
    <row r="243" spans="1:30" ht="150" customHeight="1">
      <c r="A243" s="503"/>
      <c r="B243" s="214" t="s">
        <v>1936</v>
      </c>
      <c r="C243" s="175" t="s">
        <v>2018</v>
      </c>
      <c r="D243" s="211" t="s">
        <v>2019</v>
      </c>
      <c r="E243" s="211" t="s">
        <v>2020</v>
      </c>
      <c r="F243" s="211" t="s">
        <v>2021</v>
      </c>
      <c r="G243" s="212" t="s">
        <v>2012</v>
      </c>
      <c r="H243" s="198" t="s">
        <v>1016</v>
      </c>
      <c r="I243" s="200"/>
      <c r="J243" s="200"/>
      <c r="K243" s="251" t="s">
        <v>904</v>
      </c>
      <c r="L243" s="90" t="s">
        <v>357</v>
      </c>
      <c r="M243" s="202" t="s">
        <v>905</v>
      </c>
      <c r="N243" s="203" t="s">
        <v>2022</v>
      </c>
      <c r="O243" s="202"/>
      <c r="P243" s="201" t="s">
        <v>907</v>
      </c>
      <c r="Q243" s="90" t="s">
        <v>357</v>
      </c>
      <c r="R243" s="107" t="s">
        <v>905</v>
      </c>
      <c r="S243" s="203" t="s">
        <v>2022</v>
      </c>
      <c r="T243" s="202"/>
      <c r="U243" s="201" t="s">
        <v>908</v>
      </c>
      <c r="V243" s="90" t="s">
        <v>356</v>
      </c>
      <c r="W243" s="248" t="s">
        <v>1702</v>
      </c>
      <c r="X243" s="249"/>
      <c r="Y243" s="248"/>
      <c r="Z243" s="273" t="s">
        <v>339</v>
      </c>
      <c r="AA243" s="90" t="s">
        <v>356</v>
      </c>
      <c r="AB243" s="248" t="s">
        <v>422</v>
      </c>
      <c r="AC243" s="249"/>
      <c r="AD243" s="248"/>
    </row>
    <row r="244" spans="1:30" s="17" customFormat="1" ht="150" customHeight="1">
      <c r="A244" s="503"/>
      <c r="B244" s="214" t="s">
        <v>1936</v>
      </c>
      <c r="C244" s="175" t="s">
        <v>2023</v>
      </c>
      <c r="D244" s="211" t="s">
        <v>2024</v>
      </c>
      <c r="E244" s="211" t="s">
        <v>2025</v>
      </c>
      <c r="F244" s="211" t="s">
        <v>2026</v>
      </c>
      <c r="G244" s="212" t="s">
        <v>2027</v>
      </c>
      <c r="H244" s="198" t="s">
        <v>4</v>
      </c>
      <c r="I244" s="198"/>
      <c r="J244" s="198"/>
      <c r="K244" s="251" t="s">
        <v>904</v>
      </c>
      <c r="L244" s="90" t="s">
        <v>356</v>
      </c>
      <c r="M244" s="107" t="s">
        <v>905</v>
      </c>
      <c r="N244" s="218"/>
      <c r="O244" s="217"/>
      <c r="P244" s="201" t="s">
        <v>907</v>
      </c>
      <c r="Q244" s="90" t="s">
        <v>356</v>
      </c>
      <c r="R244" s="107" t="s">
        <v>905</v>
      </c>
      <c r="S244" s="218"/>
      <c r="T244" s="217"/>
      <c r="U244" s="201" t="s">
        <v>908</v>
      </c>
      <c r="V244" s="90" t="s">
        <v>356</v>
      </c>
      <c r="W244" s="248" t="s">
        <v>1702</v>
      </c>
      <c r="X244" s="283"/>
      <c r="Y244" s="282"/>
      <c r="Z244" s="273" t="s">
        <v>339</v>
      </c>
      <c r="AA244" s="90" t="s">
        <v>356</v>
      </c>
      <c r="AB244" s="248" t="s">
        <v>422</v>
      </c>
      <c r="AC244" s="283"/>
      <c r="AD244" s="282"/>
    </row>
    <row r="245" spans="1:30" s="17" customFormat="1" ht="150" customHeight="1">
      <c r="A245" s="503"/>
      <c r="B245" s="214" t="s">
        <v>1936</v>
      </c>
      <c r="C245" s="175" t="s">
        <v>2028</v>
      </c>
      <c r="D245" s="211" t="s">
        <v>2029</v>
      </c>
      <c r="E245" s="211" t="s">
        <v>2030</v>
      </c>
      <c r="F245" s="211" t="s">
        <v>2031</v>
      </c>
      <c r="G245" s="212" t="s">
        <v>2032</v>
      </c>
      <c r="H245" s="198" t="s">
        <v>5</v>
      </c>
      <c r="I245" s="198" t="s">
        <v>527</v>
      </c>
      <c r="J245" s="198"/>
      <c r="K245" s="251" t="s">
        <v>904</v>
      </c>
      <c r="L245" s="90" t="s">
        <v>356</v>
      </c>
      <c r="M245" s="107" t="s">
        <v>905</v>
      </c>
      <c r="N245" s="218"/>
      <c r="O245" s="217"/>
      <c r="P245" s="201" t="s">
        <v>907</v>
      </c>
      <c r="Q245" s="90" t="s">
        <v>357</v>
      </c>
      <c r="R245" s="107" t="s">
        <v>905</v>
      </c>
      <c r="S245" s="218" t="s">
        <v>1990</v>
      </c>
      <c r="T245" s="217"/>
      <c r="U245" s="201" t="s">
        <v>908</v>
      </c>
      <c r="V245" s="90" t="s">
        <v>356</v>
      </c>
      <c r="W245" s="248" t="s">
        <v>1702</v>
      </c>
      <c r="X245" s="283"/>
      <c r="Y245" s="282"/>
      <c r="Z245" s="273" t="s">
        <v>339</v>
      </c>
      <c r="AA245" s="90" t="s">
        <v>356</v>
      </c>
      <c r="AB245" s="248" t="s">
        <v>422</v>
      </c>
      <c r="AC245" s="283"/>
      <c r="AD245" s="282"/>
    </row>
    <row r="246" spans="1:30" ht="150" customHeight="1">
      <c r="A246" s="503"/>
      <c r="B246" s="214" t="s">
        <v>1936</v>
      </c>
      <c r="C246" s="175" t="s">
        <v>2033</v>
      </c>
      <c r="D246" s="211" t="s">
        <v>2034</v>
      </c>
      <c r="E246" s="211" t="s">
        <v>2030</v>
      </c>
      <c r="F246" s="211" t="s">
        <v>2035</v>
      </c>
      <c r="G246" s="212" t="s">
        <v>2032</v>
      </c>
      <c r="H246" s="210" t="s">
        <v>6</v>
      </c>
      <c r="I246" s="199" t="s">
        <v>527</v>
      </c>
      <c r="J246" s="200"/>
      <c r="K246" s="201"/>
      <c r="L246" s="90"/>
      <c r="M246" s="202"/>
      <c r="N246" s="203"/>
      <c r="O246" s="202"/>
      <c r="P246" s="201"/>
      <c r="Q246" s="90"/>
      <c r="R246" s="202"/>
      <c r="S246" s="203"/>
      <c r="T246" s="202"/>
      <c r="U246" s="201"/>
      <c r="V246" s="90"/>
      <c r="W246" s="248"/>
      <c r="X246" s="249"/>
      <c r="Y246" s="248"/>
      <c r="Z246" s="273"/>
      <c r="AA246" s="90"/>
      <c r="AB246" s="248"/>
      <c r="AC246" s="249"/>
      <c r="AD246" s="248"/>
    </row>
    <row r="247" spans="1:30" ht="150" customHeight="1">
      <c r="A247" s="503"/>
      <c r="B247" s="214" t="s">
        <v>1936</v>
      </c>
      <c r="C247" s="175" t="s">
        <v>2036</v>
      </c>
      <c r="D247" s="211" t="s">
        <v>2037</v>
      </c>
      <c r="E247" s="211" t="s">
        <v>2030</v>
      </c>
      <c r="F247" s="211" t="s">
        <v>2038</v>
      </c>
      <c r="G247" s="212" t="s">
        <v>2039</v>
      </c>
      <c r="H247" s="210" t="s">
        <v>5</v>
      </c>
      <c r="I247" s="199" t="s">
        <v>527</v>
      </c>
      <c r="J247" s="200"/>
      <c r="K247" s="201"/>
      <c r="L247" s="90"/>
      <c r="M247" s="202"/>
      <c r="N247" s="203"/>
      <c r="O247" s="202"/>
      <c r="P247" s="201"/>
      <c r="Q247" s="90"/>
      <c r="R247" s="202"/>
      <c r="S247" s="203"/>
      <c r="T247" s="202"/>
      <c r="U247" s="201"/>
      <c r="V247" s="90"/>
      <c r="W247" s="248"/>
      <c r="X247" s="249"/>
      <c r="Y247" s="248"/>
      <c r="Z247" s="273"/>
      <c r="AA247" s="90"/>
      <c r="AB247" s="248"/>
      <c r="AC247" s="249"/>
      <c r="AD247" s="248"/>
    </row>
    <row r="248" spans="1:30" ht="150" customHeight="1">
      <c r="A248" s="503"/>
      <c r="B248" s="214" t="s">
        <v>1936</v>
      </c>
      <c r="C248" s="175" t="s">
        <v>2040</v>
      </c>
      <c r="D248" s="211" t="s">
        <v>2041</v>
      </c>
      <c r="E248" s="211" t="s">
        <v>2030</v>
      </c>
      <c r="F248" s="211" t="s">
        <v>2042</v>
      </c>
      <c r="G248" s="212" t="s">
        <v>2043</v>
      </c>
      <c r="H248" s="210" t="s">
        <v>5</v>
      </c>
      <c r="I248" s="199" t="s">
        <v>527</v>
      </c>
      <c r="J248" s="200"/>
      <c r="K248" s="201"/>
      <c r="L248" s="90"/>
      <c r="M248" s="202"/>
      <c r="N248" s="203"/>
      <c r="O248" s="202"/>
      <c r="P248" s="201"/>
      <c r="Q248" s="90"/>
      <c r="R248" s="202"/>
      <c r="S248" s="203"/>
      <c r="T248" s="202"/>
      <c r="U248" s="201"/>
      <c r="V248" s="90"/>
      <c r="W248" s="248"/>
      <c r="X248" s="249"/>
      <c r="Y248" s="248"/>
      <c r="Z248" s="273"/>
      <c r="AA248" s="90"/>
      <c r="AB248" s="248"/>
      <c r="AC248" s="249"/>
      <c r="AD248" s="248"/>
    </row>
    <row r="249" spans="1:30" ht="150" customHeight="1">
      <c r="A249" s="503"/>
      <c r="B249" s="214" t="s">
        <v>1936</v>
      </c>
      <c r="C249" s="175" t="s">
        <v>2044</v>
      </c>
      <c r="D249" s="211" t="s">
        <v>2045</v>
      </c>
      <c r="E249" s="211" t="s">
        <v>2030</v>
      </c>
      <c r="F249" s="211" t="s">
        <v>2046</v>
      </c>
      <c r="G249" s="212" t="s">
        <v>2039</v>
      </c>
      <c r="H249" s="210" t="s">
        <v>5</v>
      </c>
      <c r="I249" s="199" t="s">
        <v>527</v>
      </c>
      <c r="J249" s="200"/>
      <c r="K249" s="201"/>
      <c r="L249" s="90"/>
      <c r="M249" s="202"/>
      <c r="N249" s="203"/>
      <c r="O249" s="202"/>
      <c r="P249" s="201"/>
      <c r="Q249" s="90"/>
      <c r="R249" s="202"/>
      <c r="S249" s="203"/>
      <c r="T249" s="202"/>
      <c r="U249" s="201"/>
      <c r="V249" s="90"/>
      <c r="W249" s="248"/>
      <c r="X249" s="249"/>
      <c r="Y249" s="248"/>
      <c r="Z249" s="273"/>
      <c r="AA249" s="90"/>
      <c r="AB249" s="248"/>
      <c r="AC249" s="249"/>
      <c r="AD249" s="248"/>
    </row>
    <row r="250" spans="1:30" ht="150" customHeight="1">
      <c r="A250" s="503"/>
      <c r="B250" s="214" t="s">
        <v>1936</v>
      </c>
      <c r="C250" s="175" t="s">
        <v>2047</v>
      </c>
      <c r="D250" s="211" t="s">
        <v>2048</v>
      </c>
      <c r="E250" s="211" t="s">
        <v>2030</v>
      </c>
      <c r="F250" s="211" t="s">
        <v>2049</v>
      </c>
      <c r="G250" s="212" t="s">
        <v>2050</v>
      </c>
      <c r="H250" s="210" t="s">
        <v>5</v>
      </c>
      <c r="I250" s="199" t="s">
        <v>527</v>
      </c>
      <c r="J250" s="200"/>
      <c r="K250" s="201"/>
      <c r="L250" s="90"/>
      <c r="M250" s="202"/>
      <c r="N250" s="203"/>
      <c r="O250" s="202"/>
      <c r="P250" s="201"/>
      <c r="Q250" s="90"/>
      <c r="R250" s="202"/>
      <c r="S250" s="203"/>
      <c r="T250" s="202"/>
      <c r="U250" s="201"/>
      <c r="V250" s="90"/>
      <c r="W250" s="248"/>
      <c r="X250" s="249"/>
      <c r="Y250" s="248"/>
      <c r="Z250" s="273"/>
      <c r="AA250" s="90"/>
      <c r="AB250" s="248"/>
      <c r="AC250" s="249"/>
      <c r="AD250" s="248"/>
    </row>
    <row r="251" spans="1:30" ht="150" customHeight="1">
      <c r="A251" s="503"/>
      <c r="B251" s="214" t="s">
        <v>1936</v>
      </c>
      <c r="C251" s="175" t="s">
        <v>2051</v>
      </c>
      <c r="D251" s="211" t="s">
        <v>2052</v>
      </c>
      <c r="E251" s="211" t="s">
        <v>2030</v>
      </c>
      <c r="F251" s="211" t="s">
        <v>2053</v>
      </c>
      <c r="G251" s="212" t="s">
        <v>2050</v>
      </c>
      <c r="H251" s="210" t="s">
        <v>5</v>
      </c>
      <c r="I251" s="199" t="s">
        <v>527</v>
      </c>
      <c r="J251" s="200"/>
      <c r="K251" s="201"/>
      <c r="L251" s="90"/>
      <c r="M251" s="202"/>
      <c r="N251" s="203"/>
      <c r="O251" s="202"/>
      <c r="P251" s="201"/>
      <c r="Q251" s="90"/>
      <c r="R251" s="202"/>
      <c r="S251" s="203"/>
      <c r="T251" s="202"/>
      <c r="U251" s="201"/>
      <c r="V251" s="90"/>
      <c r="W251" s="248"/>
      <c r="X251" s="249"/>
      <c r="Y251" s="248"/>
      <c r="Z251" s="273"/>
      <c r="AA251" s="90"/>
      <c r="AB251" s="248"/>
      <c r="AC251" s="249"/>
      <c r="AD251" s="248"/>
    </row>
    <row r="252" spans="1:30" ht="102" customHeight="1">
      <c r="A252" s="503"/>
      <c r="B252" s="214" t="s">
        <v>1936</v>
      </c>
      <c r="C252" s="175" t="s">
        <v>2054</v>
      </c>
      <c r="D252" s="211" t="s">
        <v>2055</v>
      </c>
      <c r="E252" s="211" t="s">
        <v>2030</v>
      </c>
      <c r="F252" s="211" t="s">
        <v>2056</v>
      </c>
      <c r="G252" s="212" t="s">
        <v>2050</v>
      </c>
      <c r="H252" s="210" t="s">
        <v>5</v>
      </c>
      <c r="I252" s="199" t="s">
        <v>527</v>
      </c>
      <c r="J252" s="200"/>
      <c r="K252" s="201"/>
      <c r="L252" s="90"/>
      <c r="M252" s="202"/>
      <c r="N252" s="203"/>
      <c r="O252" s="202"/>
      <c r="P252" s="201"/>
      <c r="Q252" s="90"/>
      <c r="R252" s="202"/>
      <c r="S252" s="203"/>
      <c r="T252" s="202"/>
      <c r="U252" s="201"/>
      <c r="V252" s="90"/>
      <c r="W252" s="248"/>
      <c r="X252" s="249"/>
      <c r="Y252" s="248"/>
      <c r="Z252" s="273"/>
      <c r="AA252" s="90"/>
      <c r="AB252" s="248"/>
      <c r="AC252" s="249"/>
      <c r="AD252" s="248"/>
    </row>
    <row r="253" spans="1:30" ht="102" customHeight="1">
      <c r="A253" s="503"/>
      <c r="B253" s="214" t="s">
        <v>1936</v>
      </c>
      <c r="C253" s="175" t="s">
        <v>2057</v>
      </c>
      <c r="D253" s="211" t="s">
        <v>2058</v>
      </c>
      <c r="E253" s="211" t="s">
        <v>2030</v>
      </c>
      <c r="F253" s="211" t="s">
        <v>2059</v>
      </c>
      <c r="G253" s="212" t="s">
        <v>2050</v>
      </c>
      <c r="H253" s="210" t="s">
        <v>5</v>
      </c>
      <c r="I253" s="199" t="s">
        <v>527</v>
      </c>
      <c r="J253" s="200"/>
      <c r="K253" s="201"/>
      <c r="L253" s="90"/>
      <c r="M253" s="202"/>
      <c r="N253" s="203"/>
      <c r="O253" s="202"/>
      <c r="P253" s="201"/>
      <c r="Q253" s="90"/>
      <c r="R253" s="202"/>
      <c r="S253" s="203"/>
      <c r="T253" s="202"/>
      <c r="U253" s="201"/>
      <c r="V253" s="90"/>
      <c r="W253" s="248"/>
      <c r="X253" s="249"/>
      <c r="Y253" s="248"/>
      <c r="Z253" s="273"/>
      <c r="AA253" s="90"/>
      <c r="AB253" s="248"/>
      <c r="AC253" s="249"/>
      <c r="AD253" s="248"/>
    </row>
    <row r="254" spans="1:30" ht="102" customHeight="1">
      <c r="A254" s="503"/>
      <c r="B254" s="214" t="s">
        <v>1936</v>
      </c>
      <c r="C254" s="175" t="s">
        <v>2060</v>
      </c>
      <c r="D254" s="211" t="s">
        <v>2061</v>
      </c>
      <c r="E254" s="211" t="s">
        <v>2030</v>
      </c>
      <c r="F254" s="211" t="s">
        <v>2062</v>
      </c>
      <c r="G254" s="212" t="s">
        <v>2063</v>
      </c>
      <c r="H254" s="210" t="s">
        <v>5</v>
      </c>
      <c r="I254" s="199" t="s">
        <v>527</v>
      </c>
      <c r="J254" s="200"/>
      <c r="K254" s="201"/>
      <c r="L254" s="90"/>
      <c r="M254" s="202"/>
      <c r="N254" s="203"/>
      <c r="O254" s="202"/>
      <c r="P254" s="201"/>
      <c r="Q254" s="90"/>
      <c r="R254" s="202"/>
      <c r="S254" s="203"/>
      <c r="T254" s="202"/>
      <c r="U254" s="201"/>
      <c r="V254" s="90"/>
      <c r="W254" s="248"/>
      <c r="X254" s="249"/>
      <c r="Y254" s="248"/>
      <c r="Z254" s="273"/>
      <c r="AA254" s="90"/>
      <c r="AB254" s="248"/>
      <c r="AC254" s="249"/>
      <c r="AD254" s="248"/>
    </row>
    <row r="255" spans="1:30" ht="107.25" customHeight="1">
      <c r="A255" s="503"/>
      <c r="B255" s="214" t="s">
        <v>1936</v>
      </c>
      <c r="C255" s="175" t="s">
        <v>2064</v>
      </c>
      <c r="D255" s="211" t="s">
        <v>2065</v>
      </c>
      <c r="E255" s="211" t="s">
        <v>2030</v>
      </c>
      <c r="F255" s="211" t="s">
        <v>2066</v>
      </c>
      <c r="G255" s="212" t="s">
        <v>2063</v>
      </c>
      <c r="H255" s="210" t="s">
        <v>5</v>
      </c>
      <c r="I255" s="199" t="s">
        <v>527</v>
      </c>
      <c r="J255" s="200"/>
      <c r="K255" s="201"/>
      <c r="L255" s="90"/>
      <c r="M255" s="202"/>
      <c r="N255" s="203"/>
      <c r="O255" s="202"/>
      <c r="P255" s="201"/>
      <c r="Q255" s="90"/>
      <c r="R255" s="202"/>
      <c r="S255" s="203"/>
      <c r="T255" s="202"/>
      <c r="U255" s="201"/>
      <c r="V255" s="90"/>
      <c r="W255" s="248"/>
      <c r="X255" s="249"/>
      <c r="Y255" s="248"/>
      <c r="Z255" s="273"/>
      <c r="AA255" s="90"/>
      <c r="AB255" s="248"/>
      <c r="AC255" s="249"/>
      <c r="AD255" s="248"/>
    </row>
    <row r="256" spans="1:30" ht="107.25" customHeight="1">
      <c r="A256" s="503"/>
      <c r="B256" s="214" t="s">
        <v>1936</v>
      </c>
      <c r="C256" s="175" t="s">
        <v>2067</v>
      </c>
      <c r="D256" s="211" t="s">
        <v>2068</v>
      </c>
      <c r="E256" s="211" t="s">
        <v>2030</v>
      </c>
      <c r="F256" s="211" t="s">
        <v>2069</v>
      </c>
      <c r="G256" s="212" t="s">
        <v>2063</v>
      </c>
      <c r="H256" s="210" t="s">
        <v>5</v>
      </c>
      <c r="I256" s="199" t="s">
        <v>527</v>
      </c>
      <c r="J256" s="200"/>
      <c r="K256" s="201"/>
      <c r="L256" s="90"/>
      <c r="M256" s="202"/>
      <c r="N256" s="203"/>
      <c r="O256" s="202"/>
      <c r="P256" s="201"/>
      <c r="Q256" s="90"/>
      <c r="R256" s="202"/>
      <c r="S256" s="203"/>
      <c r="T256" s="202"/>
      <c r="U256" s="201"/>
      <c r="V256" s="90"/>
      <c r="W256" s="248"/>
      <c r="X256" s="249"/>
      <c r="Y256" s="248"/>
      <c r="Z256" s="273"/>
      <c r="AA256" s="90"/>
      <c r="AB256" s="248"/>
      <c r="AC256" s="249"/>
      <c r="AD256" s="248"/>
    </row>
    <row r="257" spans="1:30" ht="97.5" customHeight="1">
      <c r="A257" s="503"/>
      <c r="B257" s="214" t="s">
        <v>1936</v>
      </c>
      <c r="C257" s="175" t="s">
        <v>2070</v>
      </c>
      <c r="D257" s="211" t="s">
        <v>2071</v>
      </c>
      <c r="E257" s="211" t="s">
        <v>2030</v>
      </c>
      <c r="F257" s="211" t="s">
        <v>2072</v>
      </c>
      <c r="G257" s="212" t="s">
        <v>2063</v>
      </c>
      <c r="H257" s="210" t="s">
        <v>5</v>
      </c>
      <c r="I257" s="199" t="s">
        <v>527</v>
      </c>
      <c r="J257" s="200"/>
      <c r="K257" s="201"/>
      <c r="L257" s="90"/>
      <c r="M257" s="202"/>
      <c r="N257" s="203"/>
      <c r="O257" s="202"/>
      <c r="P257" s="201"/>
      <c r="Q257" s="90"/>
      <c r="R257" s="202"/>
      <c r="S257" s="203"/>
      <c r="T257" s="202"/>
      <c r="U257" s="201"/>
      <c r="V257" s="90"/>
      <c r="W257" s="248"/>
      <c r="X257" s="249"/>
      <c r="Y257" s="248"/>
      <c r="Z257" s="273"/>
      <c r="AA257" s="90"/>
      <c r="AB257" s="248"/>
      <c r="AC257" s="249"/>
      <c r="AD257" s="248"/>
    </row>
    <row r="258" spans="1:30" ht="98.25" customHeight="1">
      <c r="A258" s="503"/>
      <c r="B258" s="214" t="s">
        <v>1936</v>
      </c>
      <c r="C258" s="175" t="s">
        <v>2073</v>
      </c>
      <c r="D258" s="211" t="s">
        <v>2074</v>
      </c>
      <c r="E258" s="211" t="s">
        <v>2030</v>
      </c>
      <c r="F258" s="211" t="s">
        <v>2075</v>
      </c>
      <c r="G258" s="212" t="s">
        <v>2063</v>
      </c>
      <c r="H258" s="210" t="s">
        <v>5</v>
      </c>
      <c r="I258" s="199" t="s">
        <v>527</v>
      </c>
      <c r="J258" s="200"/>
      <c r="K258" s="201"/>
      <c r="L258" s="90"/>
      <c r="M258" s="202"/>
      <c r="N258" s="203"/>
      <c r="O258" s="202"/>
      <c r="P258" s="201"/>
      <c r="Q258" s="90"/>
      <c r="R258" s="202"/>
      <c r="S258" s="203"/>
      <c r="T258" s="202"/>
      <c r="U258" s="201"/>
      <c r="V258" s="90"/>
      <c r="W258" s="248"/>
      <c r="X258" s="249"/>
      <c r="Y258" s="248"/>
      <c r="Z258" s="273"/>
      <c r="AA258" s="90"/>
      <c r="AB258" s="248"/>
      <c r="AC258" s="249"/>
      <c r="AD258" s="248"/>
    </row>
    <row r="259" spans="1:30" ht="115.5" customHeight="1">
      <c r="A259" s="503"/>
      <c r="B259" s="214" t="s">
        <v>1936</v>
      </c>
      <c r="C259" s="175" t="s">
        <v>2076</v>
      </c>
      <c r="D259" s="211" t="s">
        <v>2077</v>
      </c>
      <c r="E259" s="211" t="s">
        <v>2030</v>
      </c>
      <c r="F259" s="211" t="s">
        <v>2078</v>
      </c>
      <c r="G259" s="212" t="s">
        <v>2063</v>
      </c>
      <c r="H259" s="210" t="s">
        <v>5</v>
      </c>
      <c r="I259" s="199" t="s">
        <v>527</v>
      </c>
      <c r="J259" s="200"/>
      <c r="K259" s="201"/>
      <c r="L259" s="90"/>
      <c r="M259" s="202"/>
      <c r="N259" s="203"/>
      <c r="O259" s="202"/>
      <c r="P259" s="201"/>
      <c r="Q259" s="90"/>
      <c r="R259" s="202"/>
      <c r="S259" s="203"/>
      <c r="T259" s="202"/>
      <c r="U259" s="201"/>
      <c r="V259" s="90"/>
      <c r="W259" s="248"/>
      <c r="X259" s="249"/>
      <c r="Y259" s="248"/>
      <c r="Z259" s="273"/>
      <c r="AA259" s="90"/>
      <c r="AB259" s="248"/>
      <c r="AC259" s="249"/>
      <c r="AD259" s="248"/>
    </row>
    <row r="260" spans="1:30" ht="115.5" customHeight="1">
      <c r="A260" s="503"/>
      <c r="B260" s="222" t="s">
        <v>2079</v>
      </c>
      <c r="C260" s="215" t="s">
        <v>2080</v>
      </c>
      <c r="D260" s="252" t="s">
        <v>2081</v>
      </c>
      <c r="E260" s="211" t="s">
        <v>924</v>
      </c>
      <c r="F260" s="211" t="s">
        <v>2082</v>
      </c>
      <c r="G260" s="212" t="s">
        <v>1944</v>
      </c>
      <c r="H260" s="198" t="s">
        <v>5</v>
      </c>
      <c r="I260" s="199" t="s">
        <v>527</v>
      </c>
      <c r="J260" s="200"/>
      <c r="K260" s="201"/>
      <c r="L260" s="90"/>
      <c r="M260" s="202"/>
      <c r="N260" s="203"/>
      <c r="O260" s="202"/>
      <c r="P260" s="201"/>
      <c r="Q260" s="90"/>
      <c r="R260" s="202"/>
      <c r="S260" s="203"/>
      <c r="T260" s="202"/>
      <c r="U260" s="201"/>
      <c r="V260" s="90"/>
      <c r="W260" s="248"/>
      <c r="X260" s="249"/>
      <c r="Y260" s="248"/>
      <c r="Z260" s="273"/>
      <c r="AA260" s="90"/>
      <c r="AB260" s="248"/>
      <c r="AC260" s="249"/>
      <c r="AD260" s="248"/>
    </row>
    <row r="261" spans="1:30" ht="101.25" customHeight="1">
      <c r="A261" s="503"/>
      <c r="B261" s="222" t="s">
        <v>2079</v>
      </c>
      <c r="C261" s="215" t="s">
        <v>2083</v>
      </c>
      <c r="D261" s="211" t="s">
        <v>2084</v>
      </c>
      <c r="E261" s="211" t="s">
        <v>924</v>
      </c>
      <c r="F261" s="211" t="s">
        <v>2085</v>
      </c>
      <c r="G261" s="212" t="s">
        <v>1944</v>
      </c>
      <c r="H261" s="198" t="s">
        <v>5</v>
      </c>
      <c r="I261" s="199" t="s">
        <v>527</v>
      </c>
      <c r="J261" s="200"/>
      <c r="K261" s="201"/>
      <c r="L261" s="90"/>
      <c r="M261" s="202"/>
      <c r="N261" s="203"/>
      <c r="O261" s="202"/>
      <c r="P261" s="201"/>
      <c r="Q261" s="90"/>
      <c r="R261" s="202"/>
      <c r="S261" s="203"/>
      <c r="T261" s="202"/>
      <c r="U261" s="201"/>
      <c r="V261" s="90"/>
      <c r="W261" s="248"/>
      <c r="X261" s="249"/>
      <c r="Y261" s="248"/>
      <c r="Z261" s="273"/>
      <c r="AA261" s="90"/>
      <c r="AB261" s="248"/>
      <c r="AC261" s="249"/>
      <c r="AD261" s="248"/>
    </row>
    <row r="262" spans="1:30" ht="101.25" customHeight="1">
      <c r="A262" s="503"/>
      <c r="B262" s="222" t="s">
        <v>2079</v>
      </c>
      <c r="C262" s="215" t="s">
        <v>2086</v>
      </c>
      <c r="D262" s="211" t="s">
        <v>2087</v>
      </c>
      <c r="E262" s="211" t="s">
        <v>924</v>
      </c>
      <c r="F262" s="211" t="s">
        <v>2088</v>
      </c>
      <c r="G262" s="212" t="s">
        <v>1944</v>
      </c>
      <c r="H262" s="198" t="s">
        <v>5</v>
      </c>
      <c r="I262" s="199" t="s">
        <v>527</v>
      </c>
      <c r="J262" s="200"/>
      <c r="K262" s="201"/>
      <c r="L262" s="90"/>
      <c r="M262" s="202"/>
      <c r="N262" s="203"/>
      <c r="O262" s="202"/>
      <c r="P262" s="201"/>
      <c r="Q262" s="90"/>
      <c r="R262" s="202"/>
      <c r="S262" s="203"/>
      <c r="T262" s="202"/>
      <c r="U262" s="201"/>
      <c r="V262" s="90"/>
      <c r="W262" s="248"/>
      <c r="X262" s="249"/>
      <c r="Y262" s="248"/>
      <c r="Z262" s="273"/>
      <c r="AA262" s="90"/>
      <c r="AB262" s="248"/>
      <c r="AC262" s="249"/>
      <c r="AD262" s="248"/>
    </row>
    <row r="263" spans="1:30" ht="96" customHeight="1">
      <c r="A263" s="503"/>
      <c r="B263" s="222" t="s">
        <v>2079</v>
      </c>
      <c r="C263" s="215" t="s">
        <v>2089</v>
      </c>
      <c r="D263" s="211" t="s">
        <v>2090</v>
      </c>
      <c r="E263" s="211" t="s">
        <v>924</v>
      </c>
      <c r="F263" s="211" t="s">
        <v>2091</v>
      </c>
      <c r="G263" s="212" t="s">
        <v>1948</v>
      </c>
      <c r="H263" s="198" t="s">
        <v>3</v>
      </c>
      <c r="I263" s="199" t="s">
        <v>527</v>
      </c>
      <c r="J263" s="200"/>
      <c r="K263" s="201"/>
      <c r="L263" s="90"/>
      <c r="M263" s="202"/>
      <c r="N263" s="203"/>
      <c r="O263" s="202"/>
      <c r="P263" s="201"/>
      <c r="Q263" s="90"/>
      <c r="R263" s="202"/>
      <c r="S263" s="203"/>
      <c r="T263" s="202"/>
      <c r="U263" s="201"/>
      <c r="V263" s="90"/>
      <c r="W263" s="248"/>
      <c r="X263" s="249"/>
      <c r="Y263" s="248"/>
      <c r="Z263" s="273"/>
      <c r="AA263" s="90"/>
      <c r="AB263" s="248"/>
      <c r="AC263" s="249"/>
      <c r="AD263" s="248"/>
    </row>
    <row r="264" spans="1:30" ht="109.5" customHeight="1">
      <c r="A264" s="503"/>
      <c r="B264" s="222" t="s">
        <v>2079</v>
      </c>
      <c r="C264" s="215" t="s">
        <v>2092</v>
      </c>
      <c r="D264" s="211" t="s">
        <v>2093</v>
      </c>
      <c r="E264" s="211" t="s">
        <v>924</v>
      </c>
      <c r="F264" s="211" t="s">
        <v>2094</v>
      </c>
      <c r="G264" s="212" t="s">
        <v>1948</v>
      </c>
      <c r="H264" s="198" t="s">
        <v>5</v>
      </c>
      <c r="I264" s="199" t="s">
        <v>527</v>
      </c>
      <c r="J264" s="200"/>
      <c r="K264" s="201"/>
      <c r="L264" s="90"/>
      <c r="M264" s="202"/>
      <c r="N264" s="203"/>
      <c r="O264" s="202"/>
      <c r="P264" s="201"/>
      <c r="Q264" s="90"/>
      <c r="R264" s="202"/>
      <c r="S264" s="203"/>
      <c r="T264" s="202"/>
      <c r="U264" s="201"/>
      <c r="V264" s="90"/>
      <c r="W264" s="248"/>
      <c r="X264" s="249"/>
      <c r="Y264" s="248"/>
      <c r="Z264" s="273"/>
      <c r="AA264" s="90"/>
      <c r="AB264" s="248"/>
      <c r="AC264" s="249"/>
      <c r="AD264" s="248"/>
    </row>
    <row r="265" spans="1:30" ht="96.75" customHeight="1">
      <c r="A265" s="503"/>
      <c r="B265" s="222" t="s">
        <v>2079</v>
      </c>
      <c r="C265" s="215" t="s">
        <v>2095</v>
      </c>
      <c r="D265" s="211" t="s">
        <v>2096</v>
      </c>
      <c r="E265" s="211" t="s">
        <v>924</v>
      </c>
      <c r="F265" s="211" t="s">
        <v>2097</v>
      </c>
      <c r="G265" s="212" t="s">
        <v>1959</v>
      </c>
      <c r="H265" s="198" t="s">
        <v>5</v>
      </c>
      <c r="I265" s="199" t="s">
        <v>527</v>
      </c>
      <c r="J265" s="200"/>
      <c r="K265" s="201"/>
      <c r="L265" s="90"/>
      <c r="M265" s="202"/>
      <c r="N265" s="203"/>
      <c r="O265" s="202"/>
      <c r="P265" s="201"/>
      <c r="Q265" s="90"/>
      <c r="R265" s="202"/>
      <c r="S265" s="203"/>
      <c r="T265" s="202"/>
      <c r="U265" s="201"/>
      <c r="V265" s="90"/>
      <c r="W265" s="248"/>
      <c r="X265" s="249"/>
      <c r="Y265" s="248"/>
      <c r="Z265" s="273"/>
      <c r="AA265" s="90"/>
      <c r="AB265" s="248"/>
      <c r="AC265" s="249"/>
      <c r="AD265" s="248"/>
    </row>
    <row r="266" spans="1:30" ht="106.5" customHeight="1">
      <c r="A266" s="503"/>
      <c r="B266" s="222" t="s">
        <v>2079</v>
      </c>
      <c r="C266" s="215" t="s">
        <v>2098</v>
      </c>
      <c r="D266" s="211" t="s">
        <v>2099</v>
      </c>
      <c r="E266" s="211" t="s">
        <v>924</v>
      </c>
      <c r="F266" s="211" t="s">
        <v>2100</v>
      </c>
      <c r="G266" s="212" t="s">
        <v>1959</v>
      </c>
      <c r="H266" s="198" t="s">
        <v>4</v>
      </c>
      <c r="I266" s="199" t="s">
        <v>527</v>
      </c>
      <c r="J266" s="200"/>
      <c r="K266" s="201"/>
      <c r="L266" s="90"/>
      <c r="M266" s="202"/>
      <c r="N266" s="203"/>
      <c r="O266" s="202"/>
      <c r="P266" s="201"/>
      <c r="Q266" s="90"/>
      <c r="R266" s="202"/>
      <c r="S266" s="203"/>
      <c r="T266" s="202"/>
      <c r="U266" s="201"/>
      <c r="V266" s="90"/>
      <c r="W266" s="248"/>
      <c r="X266" s="249"/>
      <c r="Y266" s="248"/>
      <c r="Z266" s="273"/>
      <c r="AA266" s="90"/>
      <c r="AB266" s="248"/>
      <c r="AC266" s="249"/>
      <c r="AD266" s="248"/>
    </row>
    <row r="267" spans="1:30" ht="112.5" customHeight="1">
      <c r="A267" s="503"/>
      <c r="B267" s="222" t="s">
        <v>2079</v>
      </c>
      <c r="C267" s="215" t="s">
        <v>2101</v>
      </c>
      <c r="D267" s="211" t="s">
        <v>2102</v>
      </c>
      <c r="E267" s="211" t="s">
        <v>924</v>
      </c>
      <c r="F267" s="211" t="s">
        <v>2103</v>
      </c>
      <c r="G267" s="212" t="s">
        <v>1959</v>
      </c>
      <c r="H267" s="198" t="s">
        <v>5</v>
      </c>
      <c r="I267" s="199" t="s">
        <v>527</v>
      </c>
      <c r="J267" s="200"/>
      <c r="K267" s="201"/>
      <c r="L267" s="90"/>
      <c r="M267" s="202"/>
      <c r="N267" s="203"/>
      <c r="O267" s="202"/>
      <c r="P267" s="201"/>
      <c r="Q267" s="90"/>
      <c r="R267" s="202"/>
      <c r="S267" s="203"/>
      <c r="T267" s="202"/>
      <c r="U267" s="201"/>
      <c r="V267" s="90"/>
      <c r="W267" s="248"/>
      <c r="X267" s="249"/>
      <c r="Y267" s="248"/>
      <c r="Z267" s="273"/>
      <c r="AA267" s="90"/>
      <c r="AB267" s="248"/>
      <c r="AC267" s="249"/>
      <c r="AD267" s="248"/>
    </row>
    <row r="268" spans="1:30" ht="150" customHeight="1">
      <c r="A268" s="503"/>
      <c r="B268" s="222" t="s">
        <v>2079</v>
      </c>
      <c r="C268" s="215" t="s">
        <v>2104</v>
      </c>
      <c r="D268" s="211" t="s">
        <v>2105</v>
      </c>
      <c r="E268" s="211" t="s">
        <v>924</v>
      </c>
      <c r="F268" s="211" t="s">
        <v>2106</v>
      </c>
      <c r="G268" s="212" t="s">
        <v>1959</v>
      </c>
      <c r="H268" s="198" t="s">
        <v>6</v>
      </c>
      <c r="I268" s="199" t="s">
        <v>527</v>
      </c>
      <c r="J268" s="200"/>
      <c r="K268" s="201"/>
      <c r="L268" s="90"/>
      <c r="M268" s="202"/>
      <c r="N268" s="203"/>
      <c r="O268" s="202"/>
      <c r="P268" s="201"/>
      <c r="Q268" s="90"/>
      <c r="R268" s="202"/>
      <c r="S268" s="203"/>
      <c r="T268" s="202"/>
      <c r="U268" s="201"/>
      <c r="V268" s="90"/>
      <c r="W268" s="248"/>
      <c r="X268" s="249"/>
      <c r="Y268" s="248"/>
      <c r="Z268" s="273"/>
      <c r="AA268" s="90"/>
      <c r="AB268" s="248"/>
      <c r="AC268" s="249"/>
      <c r="AD268" s="248"/>
    </row>
    <row r="269" spans="1:30" ht="150" customHeight="1">
      <c r="A269" s="503"/>
      <c r="B269" s="222" t="s">
        <v>2079</v>
      </c>
      <c r="C269" s="215" t="s">
        <v>2107</v>
      </c>
      <c r="D269" s="211" t="s">
        <v>2108</v>
      </c>
      <c r="E269" s="211" t="s">
        <v>924</v>
      </c>
      <c r="F269" s="211" t="s">
        <v>2109</v>
      </c>
      <c r="G269" s="212" t="s">
        <v>1959</v>
      </c>
      <c r="H269" s="198" t="s">
        <v>6</v>
      </c>
      <c r="I269" s="199" t="s">
        <v>527</v>
      </c>
      <c r="J269" s="200"/>
      <c r="K269" s="201"/>
      <c r="L269" s="90"/>
      <c r="M269" s="202"/>
      <c r="N269" s="203"/>
      <c r="O269" s="202"/>
      <c r="P269" s="201"/>
      <c r="Q269" s="90"/>
      <c r="R269" s="202"/>
      <c r="S269" s="203"/>
      <c r="T269" s="202"/>
      <c r="U269" s="201"/>
      <c r="V269" s="90"/>
      <c r="W269" s="248"/>
      <c r="X269" s="249"/>
      <c r="Y269" s="248"/>
      <c r="Z269" s="273"/>
      <c r="AA269" s="90"/>
      <c r="AB269" s="248"/>
      <c r="AC269" s="249"/>
      <c r="AD269" s="248"/>
    </row>
    <row r="270" spans="1:30" ht="150" customHeight="1">
      <c r="A270" s="503"/>
      <c r="B270" s="222" t="s">
        <v>2079</v>
      </c>
      <c r="C270" s="215" t="s">
        <v>2110</v>
      </c>
      <c r="D270" s="211" t="s">
        <v>2111</v>
      </c>
      <c r="E270" s="211" t="s">
        <v>924</v>
      </c>
      <c r="F270" s="211" t="s">
        <v>2112</v>
      </c>
      <c r="G270" s="212" t="s">
        <v>1973</v>
      </c>
      <c r="H270" s="198" t="s">
        <v>4</v>
      </c>
      <c r="I270" s="199"/>
      <c r="J270" s="200"/>
      <c r="K270" s="201"/>
      <c r="L270" s="90"/>
      <c r="M270" s="202"/>
      <c r="N270" s="203"/>
      <c r="O270" s="202"/>
      <c r="P270" s="201"/>
      <c r="Q270" s="90"/>
      <c r="R270" s="202"/>
      <c r="S270" s="203"/>
      <c r="T270" s="202"/>
      <c r="U270" s="201"/>
      <c r="V270" s="90"/>
      <c r="W270" s="248"/>
      <c r="X270" s="249"/>
      <c r="Y270" s="248"/>
      <c r="Z270" s="273"/>
      <c r="AA270" s="90"/>
      <c r="AB270" s="248"/>
      <c r="AC270" s="249"/>
      <c r="AD270" s="248"/>
    </row>
    <row r="271" spans="1:30" ht="150" customHeight="1">
      <c r="A271" s="503"/>
      <c r="B271" s="222" t="s">
        <v>2079</v>
      </c>
      <c r="C271" s="215" t="s">
        <v>2113</v>
      </c>
      <c r="D271" s="211" t="s">
        <v>2114</v>
      </c>
      <c r="E271" s="211" t="s">
        <v>924</v>
      </c>
      <c r="F271" s="211" t="s">
        <v>2115</v>
      </c>
      <c r="G271" s="212" t="s">
        <v>1973</v>
      </c>
      <c r="H271" s="198" t="s">
        <v>4</v>
      </c>
      <c r="I271" s="199"/>
      <c r="J271" s="200"/>
      <c r="K271" s="201"/>
      <c r="L271" s="90"/>
      <c r="M271" s="202"/>
      <c r="N271" s="203"/>
      <c r="O271" s="202"/>
      <c r="P271" s="201"/>
      <c r="Q271" s="90"/>
      <c r="R271" s="202"/>
      <c r="S271" s="203"/>
      <c r="T271" s="202"/>
      <c r="U271" s="201"/>
      <c r="V271" s="90"/>
      <c r="W271" s="248"/>
      <c r="X271" s="249"/>
      <c r="Y271" s="248"/>
      <c r="Z271" s="273"/>
      <c r="AA271" s="90"/>
      <c r="AB271" s="248"/>
      <c r="AC271" s="249"/>
      <c r="AD271" s="248"/>
    </row>
    <row r="272" spans="1:30" ht="150" customHeight="1">
      <c r="A272" s="503"/>
      <c r="B272" s="222" t="s">
        <v>2079</v>
      </c>
      <c r="C272" s="215" t="s">
        <v>2116</v>
      </c>
      <c r="D272" s="211" t="s">
        <v>2117</v>
      </c>
      <c r="E272" s="211" t="s">
        <v>924</v>
      </c>
      <c r="F272" s="211" t="s">
        <v>2118</v>
      </c>
      <c r="G272" s="212" t="s">
        <v>1959</v>
      </c>
      <c r="H272" s="198" t="s">
        <v>4</v>
      </c>
      <c r="I272" s="200"/>
      <c r="J272" s="200"/>
      <c r="K272" s="201"/>
      <c r="L272" s="90"/>
      <c r="M272" s="202"/>
      <c r="N272" s="203"/>
      <c r="O272" s="202"/>
      <c r="P272" s="201"/>
      <c r="Q272" s="90"/>
      <c r="R272" s="202"/>
      <c r="S272" s="203"/>
      <c r="T272" s="202"/>
      <c r="U272" s="201"/>
      <c r="V272" s="90"/>
      <c r="W272" s="248"/>
      <c r="X272" s="249"/>
      <c r="Y272" s="248"/>
      <c r="Z272" s="273"/>
      <c r="AA272" s="90"/>
      <c r="AB272" s="248"/>
      <c r="AC272" s="249"/>
      <c r="AD272" s="248"/>
    </row>
    <row r="273" spans="1:30" ht="150" customHeight="1">
      <c r="A273" s="503"/>
      <c r="B273" s="222" t="s">
        <v>2079</v>
      </c>
      <c r="C273" s="215" t="s">
        <v>2119</v>
      </c>
      <c r="D273" s="211" t="s">
        <v>2120</v>
      </c>
      <c r="E273" s="211" t="s">
        <v>924</v>
      </c>
      <c r="F273" s="211" t="s">
        <v>2121</v>
      </c>
      <c r="G273" s="212" t="s">
        <v>1973</v>
      </c>
      <c r="H273" s="198" t="s">
        <v>4</v>
      </c>
      <c r="I273" s="199"/>
      <c r="J273" s="200"/>
      <c r="K273" s="201"/>
      <c r="L273" s="90"/>
      <c r="M273" s="202"/>
      <c r="N273" s="203"/>
      <c r="O273" s="202"/>
      <c r="P273" s="201"/>
      <c r="Q273" s="90"/>
      <c r="R273" s="202"/>
      <c r="S273" s="203"/>
      <c r="T273" s="202"/>
      <c r="U273" s="201"/>
      <c r="V273" s="90"/>
      <c r="W273" s="248"/>
      <c r="X273" s="249"/>
      <c r="Y273" s="248"/>
      <c r="Z273" s="273"/>
      <c r="AA273" s="90"/>
      <c r="AB273" s="248"/>
      <c r="AC273" s="249"/>
      <c r="AD273" s="248"/>
    </row>
    <row r="274" spans="1:30" ht="150" customHeight="1">
      <c r="A274" s="503"/>
      <c r="B274" s="222" t="s">
        <v>2079</v>
      </c>
      <c r="C274" s="215" t="s">
        <v>2122</v>
      </c>
      <c r="D274" s="211" t="s">
        <v>2123</v>
      </c>
      <c r="E274" s="211" t="s">
        <v>924</v>
      </c>
      <c r="F274" s="211" t="s">
        <v>2124</v>
      </c>
      <c r="G274" s="212" t="s">
        <v>2125</v>
      </c>
      <c r="H274" s="198" t="s">
        <v>4</v>
      </c>
      <c r="I274" s="199"/>
      <c r="J274" s="200"/>
      <c r="K274" s="201"/>
      <c r="L274" s="90"/>
      <c r="M274" s="202"/>
      <c r="N274" s="203"/>
      <c r="O274" s="202"/>
      <c r="P274" s="201"/>
      <c r="Q274" s="90"/>
      <c r="R274" s="202"/>
      <c r="S274" s="203"/>
      <c r="T274" s="202"/>
      <c r="U274" s="201"/>
      <c r="V274" s="90"/>
      <c r="W274" s="248"/>
      <c r="X274" s="249"/>
      <c r="Y274" s="248"/>
      <c r="Z274" s="273"/>
      <c r="AA274" s="90"/>
      <c r="AB274" s="248"/>
      <c r="AC274" s="249"/>
      <c r="AD274" s="248"/>
    </row>
    <row r="275" spans="1:30" ht="150" customHeight="1">
      <c r="A275" s="503"/>
      <c r="B275" s="222" t="s">
        <v>2079</v>
      </c>
      <c r="C275" s="215" t="s">
        <v>2126</v>
      </c>
      <c r="D275" s="211" t="s">
        <v>2127</v>
      </c>
      <c r="E275" s="211" t="s">
        <v>924</v>
      </c>
      <c r="F275" s="211" t="s">
        <v>2128</v>
      </c>
      <c r="G275" s="212" t="s">
        <v>2129</v>
      </c>
      <c r="H275" s="198" t="s">
        <v>4</v>
      </c>
      <c r="I275" s="200" t="s">
        <v>527</v>
      </c>
      <c r="J275" s="200"/>
      <c r="K275" s="201"/>
      <c r="L275" s="90"/>
      <c r="M275" s="202"/>
      <c r="N275" s="203"/>
      <c r="O275" s="202"/>
      <c r="P275" s="201"/>
      <c r="Q275" s="90"/>
      <c r="R275" s="202"/>
      <c r="S275" s="203"/>
      <c r="T275" s="202"/>
      <c r="U275" s="201"/>
      <c r="V275" s="90"/>
      <c r="W275" s="248"/>
      <c r="X275" s="249"/>
      <c r="Y275" s="248"/>
      <c r="Z275" s="273"/>
      <c r="AA275" s="90"/>
      <c r="AB275" s="248"/>
      <c r="AC275" s="249"/>
      <c r="AD275" s="248"/>
    </row>
    <row r="276" spans="1:30" ht="150" customHeight="1">
      <c r="A276" s="503"/>
      <c r="B276" s="222" t="s">
        <v>2079</v>
      </c>
      <c r="C276" s="215" t="s">
        <v>2130</v>
      </c>
      <c r="D276" s="211" t="s">
        <v>2131</v>
      </c>
      <c r="E276" s="211" t="s">
        <v>2030</v>
      </c>
      <c r="F276" s="211" t="s">
        <v>2132</v>
      </c>
      <c r="G276" s="212" t="s">
        <v>2133</v>
      </c>
      <c r="H276" s="198" t="s">
        <v>4</v>
      </c>
      <c r="I276" s="199" t="s">
        <v>527</v>
      </c>
      <c r="J276" s="200"/>
      <c r="K276" s="201"/>
      <c r="L276" s="90"/>
      <c r="M276" s="202"/>
      <c r="N276" s="203"/>
      <c r="O276" s="202"/>
      <c r="P276" s="201"/>
      <c r="Q276" s="90"/>
      <c r="R276" s="202"/>
      <c r="S276" s="203"/>
      <c r="T276" s="202"/>
      <c r="U276" s="201"/>
      <c r="V276" s="90"/>
      <c r="W276" s="248"/>
      <c r="X276" s="249"/>
      <c r="Y276" s="248"/>
      <c r="Z276" s="273"/>
      <c r="AA276" s="90"/>
      <c r="AB276" s="248"/>
      <c r="AC276" s="249"/>
      <c r="AD276" s="248"/>
    </row>
    <row r="277" spans="1:30" ht="150" customHeight="1">
      <c r="A277" s="503"/>
      <c r="B277" s="222" t="s">
        <v>2079</v>
      </c>
      <c r="C277" s="215" t="s">
        <v>2134</v>
      </c>
      <c r="D277" s="211" t="s">
        <v>2135</v>
      </c>
      <c r="E277" s="211" t="s">
        <v>2030</v>
      </c>
      <c r="F277" s="211" t="s">
        <v>2136</v>
      </c>
      <c r="G277" s="212" t="s">
        <v>2137</v>
      </c>
      <c r="H277" s="198" t="s">
        <v>4</v>
      </c>
      <c r="I277" s="199" t="s">
        <v>527</v>
      </c>
      <c r="J277" s="200"/>
      <c r="K277" s="201"/>
      <c r="L277" s="90"/>
      <c r="M277" s="202"/>
      <c r="N277" s="203"/>
      <c r="O277" s="202"/>
      <c r="P277" s="201"/>
      <c r="Q277" s="90"/>
      <c r="R277" s="202"/>
      <c r="S277" s="203"/>
      <c r="T277" s="202"/>
      <c r="U277" s="201"/>
      <c r="V277" s="90"/>
      <c r="W277" s="248"/>
      <c r="X277" s="249"/>
      <c r="Y277" s="248"/>
      <c r="Z277" s="273"/>
      <c r="AA277" s="90"/>
      <c r="AB277" s="248"/>
      <c r="AC277" s="249"/>
      <c r="AD277" s="248"/>
    </row>
    <row r="278" spans="1:30" ht="150" customHeight="1">
      <c r="A278" s="503"/>
      <c r="B278" s="222" t="s">
        <v>2079</v>
      </c>
      <c r="C278" s="215" t="s">
        <v>2138</v>
      </c>
      <c r="D278" s="211" t="s">
        <v>2139</v>
      </c>
      <c r="E278" s="211" t="s">
        <v>2030</v>
      </c>
      <c r="F278" s="211" t="s">
        <v>2140</v>
      </c>
      <c r="G278" s="212" t="s">
        <v>2133</v>
      </c>
      <c r="H278" s="198" t="s">
        <v>5</v>
      </c>
      <c r="I278" s="199" t="s">
        <v>527</v>
      </c>
      <c r="J278" s="200"/>
      <c r="K278" s="201"/>
      <c r="L278" s="90"/>
      <c r="M278" s="202"/>
      <c r="N278" s="203"/>
      <c r="O278" s="202"/>
      <c r="P278" s="201"/>
      <c r="Q278" s="90"/>
      <c r="R278" s="202"/>
      <c r="S278" s="203"/>
      <c r="T278" s="202"/>
      <c r="U278" s="201"/>
      <c r="V278" s="90"/>
      <c r="W278" s="248"/>
      <c r="X278" s="249"/>
      <c r="Y278" s="248"/>
      <c r="Z278" s="273"/>
      <c r="AA278" s="90"/>
      <c r="AB278" s="248"/>
      <c r="AC278" s="249"/>
      <c r="AD278" s="248"/>
    </row>
    <row r="279" spans="1:30" ht="150" customHeight="1">
      <c r="A279" s="503"/>
      <c r="B279" s="222" t="s">
        <v>2079</v>
      </c>
      <c r="C279" s="215" t="s">
        <v>2141</v>
      </c>
      <c r="D279" s="211" t="s">
        <v>2142</v>
      </c>
      <c r="E279" s="211" t="s">
        <v>2030</v>
      </c>
      <c r="F279" s="211" t="s">
        <v>2143</v>
      </c>
      <c r="G279" s="212" t="s">
        <v>2007</v>
      </c>
      <c r="H279" s="198" t="s">
        <v>4</v>
      </c>
      <c r="I279" s="199" t="s">
        <v>527</v>
      </c>
      <c r="J279" s="200"/>
      <c r="K279" s="201"/>
      <c r="L279" s="90"/>
      <c r="M279" s="202"/>
      <c r="N279" s="203"/>
      <c r="O279" s="202"/>
      <c r="P279" s="201"/>
      <c r="Q279" s="90"/>
      <c r="R279" s="202"/>
      <c r="S279" s="203"/>
      <c r="T279" s="202"/>
      <c r="U279" s="201"/>
      <c r="V279" s="90"/>
      <c r="W279" s="248"/>
      <c r="X279" s="249"/>
      <c r="Y279" s="248"/>
      <c r="Z279" s="273"/>
      <c r="AA279" s="90"/>
      <c r="AB279" s="248"/>
      <c r="AC279" s="249"/>
      <c r="AD279" s="248"/>
    </row>
    <row r="280" spans="1:30" ht="150" customHeight="1">
      <c r="A280" s="503"/>
      <c r="B280" s="222" t="s">
        <v>2079</v>
      </c>
      <c r="C280" s="215" t="s">
        <v>2144</v>
      </c>
      <c r="D280" s="211" t="s">
        <v>2145</v>
      </c>
      <c r="E280" s="211" t="s">
        <v>2030</v>
      </c>
      <c r="F280" s="211" t="s">
        <v>2146</v>
      </c>
      <c r="G280" s="212" t="s">
        <v>2007</v>
      </c>
      <c r="H280" s="198" t="s">
        <v>4</v>
      </c>
      <c r="I280" s="199" t="s">
        <v>527</v>
      </c>
      <c r="J280" s="200"/>
      <c r="K280" s="201"/>
      <c r="L280" s="90"/>
      <c r="M280" s="202"/>
      <c r="N280" s="203"/>
      <c r="O280" s="202"/>
      <c r="P280" s="201"/>
      <c r="Q280" s="90"/>
      <c r="R280" s="202"/>
      <c r="S280" s="203"/>
      <c r="T280" s="202"/>
      <c r="U280" s="201"/>
      <c r="V280" s="90"/>
      <c r="W280" s="248"/>
      <c r="X280" s="249"/>
      <c r="Y280" s="248"/>
      <c r="Z280" s="273"/>
      <c r="AA280" s="90"/>
      <c r="AB280" s="248"/>
      <c r="AC280" s="249"/>
      <c r="AD280" s="248"/>
    </row>
    <row r="281" spans="1:30" ht="150" customHeight="1">
      <c r="A281" s="503"/>
      <c r="B281" s="222" t="s">
        <v>2079</v>
      </c>
      <c r="C281" s="215" t="s">
        <v>2147</v>
      </c>
      <c r="D281" s="211" t="s">
        <v>2148</v>
      </c>
      <c r="E281" s="211" t="s">
        <v>2030</v>
      </c>
      <c r="F281" s="211" t="s">
        <v>2149</v>
      </c>
      <c r="G281" s="212" t="s">
        <v>2150</v>
      </c>
      <c r="H281" s="198" t="s">
        <v>5</v>
      </c>
      <c r="I281" s="199" t="s">
        <v>527</v>
      </c>
      <c r="J281" s="200"/>
      <c r="K281" s="201"/>
      <c r="L281" s="90"/>
      <c r="M281" s="202"/>
      <c r="N281" s="203"/>
      <c r="O281" s="202"/>
      <c r="P281" s="201"/>
      <c r="Q281" s="90"/>
      <c r="R281" s="202"/>
      <c r="S281" s="203"/>
      <c r="T281" s="202"/>
      <c r="U281" s="201"/>
      <c r="V281" s="90"/>
      <c r="W281" s="248"/>
      <c r="X281" s="249"/>
      <c r="Y281" s="248"/>
      <c r="Z281" s="273"/>
      <c r="AA281" s="90"/>
      <c r="AB281" s="248"/>
      <c r="AC281" s="249"/>
      <c r="AD281" s="248"/>
    </row>
    <row r="282" spans="1:30" ht="150" customHeight="1">
      <c r="A282" s="503"/>
      <c r="B282" s="222" t="s">
        <v>2079</v>
      </c>
      <c r="C282" s="215" t="s">
        <v>2151</v>
      </c>
      <c r="D282" s="211" t="s">
        <v>2152</v>
      </c>
      <c r="E282" s="211" t="s">
        <v>2030</v>
      </c>
      <c r="F282" s="211" t="s">
        <v>2153</v>
      </c>
      <c r="G282" s="212" t="s">
        <v>2150</v>
      </c>
      <c r="H282" s="198" t="s">
        <v>7</v>
      </c>
      <c r="I282" s="199" t="s">
        <v>527</v>
      </c>
      <c r="J282" s="200"/>
      <c r="K282" s="201"/>
      <c r="L282" s="90"/>
      <c r="M282" s="202"/>
      <c r="N282" s="203"/>
      <c r="O282" s="202"/>
      <c r="P282" s="201"/>
      <c r="Q282" s="90"/>
      <c r="R282" s="202"/>
      <c r="S282" s="203"/>
      <c r="T282" s="202"/>
      <c r="U282" s="201"/>
      <c r="V282" s="90"/>
      <c r="W282" s="248"/>
      <c r="X282" s="249"/>
      <c r="Y282" s="248"/>
      <c r="Z282" s="273"/>
      <c r="AA282" s="90"/>
      <c r="AB282" s="248"/>
      <c r="AC282" s="249"/>
      <c r="AD282" s="248"/>
    </row>
    <row r="283" spans="1:30" ht="150" customHeight="1">
      <c r="A283" s="503"/>
      <c r="B283" s="239" t="s">
        <v>2079</v>
      </c>
      <c r="C283" s="215" t="s">
        <v>2154</v>
      </c>
      <c r="D283" s="211" t="s">
        <v>2155</v>
      </c>
      <c r="E283" s="211" t="s">
        <v>2030</v>
      </c>
      <c r="F283" s="211" t="s">
        <v>2156</v>
      </c>
      <c r="G283" s="212" t="s">
        <v>2150</v>
      </c>
      <c r="H283" s="198" t="s">
        <v>7</v>
      </c>
      <c r="I283" s="200" t="s">
        <v>527</v>
      </c>
      <c r="J283" s="200"/>
      <c r="K283" s="201"/>
      <c r="L283" s="90"/>
      <c r="M283" s="202"/>
      <c r="N283" s="203"/>
      <c r="O283" s="202"/>
      <c r="P283" s="201"/>
      <c r="Q283" s="90"/>
      <c r="R283" s="202"/>
      <c r="S283" s="203"/>
      <c r="T283" s="202"/>
      <c r="U283" s="201"/>
      <c r="V283" s="90"/>
      <c r="W283" s="248"/>
      <c r="X283" s="249"/>
      <c r="Y283" s="248"/>
      <c r="Z283" s="273"/>
      <c r="AA283" s="90"/>
      <c r="AB283" s="248"/>
      <c r="AC283" s="249"/>
      <c r="AD283" s="248"/>
    </row>
    <row r="284" spans="1:30" ht="150" customHeight="1">
      <c r="A284" s="503"/>
      <c r="B284" s="222" t="s">
        <v>2079</v>
      </c>
      <c r="C284" s="215" t="s">
        <v>2157</v>
      </c>
      <c r="D284" s="211" t="s">
        <v>2158</v>
      </c>
      <c r="E284" s="211" t="s">
        <v>2030</v>
      </c>
      <c r="F284" s="211" t="s">
        <v>2159</v>
      </c>
      <c r="G284" s="212" t="s">
        <v>2150</v>
      </c>
      <c r="H284" s="198" t="s">
        <v>7</v>
      </c>
      <c r="I284" s="199" t="s">
        <v>527</v>
      </c>
      <c r="J284" s="200"/>
      <c r="K284" s="201"/>
      <c r="L284" s="90"/>
      <c r="M284" s="202"/>
      <c r="N284" s="203"/>
      <c r="O284" s="202"/>
      <c r="P284" s="201"/>
      <c r="Q284" s="90"/>
      <c r="R284" s="202"/>
      <c r="S284" s="203"/>
      <c r="T284" s="202"/>
      <c r="U284" s="201"/>
      <c r="V284" s="90"/>
      <c r="W284" s="248"/>
      <c r="X284" s="249"/>
      <c r="Y284" s="248"/>
      <c r="Z284" s="273"/>
      <c r="AA284" s="90"/>
      <c r="AB284" s="248"/>
      <c r="AC284" s="249"/>
      <c r="AD284" s="248"/>
    </row>
    <row r="285" spans="1:30" ht="150" customHeight="1">
      <c r="A285" s="503"/>
      <c r="B285" s="222" t="s">
        <v>2079</v>
      </c>
      <c r="C285" s="215" t="s">
        <v>2160</v>
      </c>
      <c r="D285" s="211" t="s">
        <v>2161</v>
      </c>
      <c r="E285" s="211" t="s">
        <v>2030</v>
      </c>
      <c r="F285" s="211" t="s">
        <v>2162</v>
      </c>
      <c r="G285" s="212" t="s">
        <v>2150</v>
      </c>
      <c r="H285" s="198" t="s">
        <v>3</v>
      </c>
      <c r="I285" s="199" t="s">
        <v>527</v>
      </c>
      <c r="J285" s="200"/>
      <c r="K285" s="201"/>
      <c r="L285" s="90"/>
      <c r="M285" s="202"/>
      <c r="N285" s="203"/>
      <c r="O285" s="202"/>
      <c r="P285" s="201"/>
      <c r="Q285" s="90"/>
      <c r="R285" s="202"/>
      <c r="S285" s="203"/>
      <c r="T285" s="202"/>
      <c r="U285" s="201"/>
      <c r="V285" s="90"/>
      <c r="W285" s="248"/>
      <c r="X285" s="249"/>
      <c r="Y285" s="248"/>
      <c r="Z285" s="273"/>
      <c r="AA285" s="90"/>
      <c r="AB285" s="248"/>
      <c r="AC285" s="249"/>
      <c r="AD285" s="248"/>
    </row>
    <row r="286" spans="1:30" ht="150" customHeight="1">
      <c r="A286" s="503"/>
      <c r="B286" s="222" t="s">
        <v>2079</v>
      </c>
      <c r="C286" s="215" t="s">
        <v>2163</v>
      </c>
      <c r="D286" s="211" t="s">
        <v>2164</v>
      </c>
      <c r="E286" s="211" t="s">
        <v>2030</v>
      </c>
      <c r="F286" s="211" t="s">
        <v>2165</v>
      </c>
      <c r="G286" s="212" t="s">
        <v>2166</v>
      </c>
      <c r="H286" s="198" t="s">
        <v>7</v>
      </c>
      <c r="I286" s="199" t="s">
        <v>527</v>
      </c>
      <c r="J286" s="200"/>
      <c r="K286" s="201"/>
      <c r="L286" s="90"/>
      <c r="M286" s="202"/>
      <c r="N286" s="203"/>
      <c r="O286" s="202"/>
      <c r="P286" s="201"/>
      <c r="Q286" s="90"/>
      <c r="R286" s="202"/>
      <c r="S286" s="203"/>
      <c r="T286" s="202"/>
      <c r="U286" s="201"/>
      <c r="V286" s="90"/>
      <c r="W286" s="248"/>
      <c r="X286" s="249"/>
      <c r="Y286" s="248"/>
      <c r="Z286" s="273"/>
      <c r="AA286" s="90"/>
      <c r="AB286" s="248"/>
      <c r="AC286" s="249"/>
      <c r="AD286" s="248"/>
    </row>
    <row r="287" spans="1:30" ht="150" customHeight="1">
      <c r="A287" s="503"/>
      <c r="B287" s="222" t="s">
        <v>2079</v>
      </c>
      <c r="C287" s="215" t="s">
        <v>2167</v>
      </c>
      <c r="D287" s="211" t="s">
        <v>2168</v>
      </c>
      <c r="E287" s="211" t="s">
        <v>2030</v>
      </c>
      <c r="F287" s="211" t="s">
        <v>2169</v>
      </c>
      <c r="G287" s="212" t="s">
        <v>2166</v>
      </c>
      <c r="H287" s="198" t="s">
        <v>7</v>
      </c>
      <c r="I287" s="199" t="s">
        <v>527</v>
      </c>
      <c r="J287" s="200"/>
      <c r="K287" s="201"/>
      <c r="L287" s="90"/>
      <c r="M287" s="202"/>
      <c r="N287" s="203"/>
      <c r="O287" s="202"/>
      <c r="P287" s="201"/>
      <c r="Q287" s="90"/>
      <c r="R287" s="202"/>
      <c r="S287" s="203"/>
      <c r="T287" s="202"/>
      <c r="U287" s="201"/>
      <c r="V287" s="90"/>
      <c r="W287" s="248"/>
      <c r="X287" s="249"/>
      <c r="Y287" s="248"/>
      <c r="Z287" s="273"/>
      <c r="AA287" s="90"/>
      <c r="AB287" s="248"/>
      <c r="AC287" s="249"/>
      <c r="AD287" s="248"/>
    </row>
    <row r="288" spans="1:30" ht="150" customHeight="1">
      <c r="A288" s="503"/>
      <c r="B288" s="222" t="s">
        <v>2079</v>
      </c>
      <c r="C288" s="215" t="s">
        <v>2170</v>
      </c>
      <c r="D288" s="211" t="s">
        <v>2171</v>
      </c>
      <c r="E288" s="211" t="s">
        <v>2030</v>
      </c>
      <c r="F288" s="211" t="s">
        <v>2172</v>
      </c>
      <c r="G288" s="212" t="s">
        <v>2150</v>
      </c>
      <c r="H288" s="198" t="s">
        <v>7</v>
      </c>
      <c r="I288" s="199" t="s">
        <v>527</v>
      </c>
      <c r="J288" s="200"/>
      <c r="K288" s="201"/>
      <c r="L288" s="90"/>
      <c r="M288" s="202"/>
      <c r="N288" s="203"/>
      <c r="O288" s="202"/>
      <c r="P288" s="201"/>
      <c r="Q288" s="90"/>
      <c r="R288" s="202"/>
      <c r="S288" s="203"/>
      <c r="T288" s="202"/>
      <c r="U288" s="201"/>
      <c r="V288" s="90"/>
      <c r="W288" s="248"/>
      <c r="X288" s="249"/>
      <c r="Y288" s="248"/>
      <c r="Z288" s="273"/>
      <c r="AA288" s="90"/>
      <c r="AB288" s="248"/>
      <c r="AC288" s="249"/>
      <c r="AD288" s="248"/>
    </row>
    <row r="289" spans="1:16317" ht="150" customHeight="1">
      <c r="A289" s="503"/>
      <c r="B289" s="222" t="s">
        <v>2079</v>
      </c>
      <c r="C289" s="215" t="s">
        <v>2173</v>
      </c>
      <c r="D289" s="211" t="s">
        <v>2174</v>
      </c>
      <c r="E289" s="211" t="s">
        <v>2030</v>
      </c>
      <c r="F289" s="211" t="s">
        <v>2175</v>
      </c>
      <c r="G289" s="212" t="s">
        <v>2166</v>
      </c>
      <c r="H289" s="198" t="s">
        <v>7</v>
      </c>
      <c r="I289" s="199" t="s">
        <v>527</v>
      </c>
      <c r="J289" s="200"/>
      <c r="K289" s="201"/>
      <c r="L289" s="90"/>
      <c r="M289" s="202"/>
      <c r="N289" s="203"/>
      <c r="O289" s="202"/>
      <c r="P289" s="201"/>
      <c r="Q289" s="90"/>
      <c r="R289" s="202"/>
      <c r="S289" s="203"/>
      <c r="T289" s="202"/>
      <c r="U289" s="201"/>
      <c r="V289" s="90"/>
      <c r="W289" s="248"/>
      <c r="X289" s="249"/>
      <c r="Y289" s="248"/>
      <c r="Z289" s="273"/>
      <c r="AA289" s="90"/>
      <c r="AB289" s="248"/>
      <c r="AC289" s="249"/>
      <c r="AD289" s="248"/>
    </row>
    <row r="290" spans="1:16317" ht="150" customHeight="1">
      <c r="A290" s="503"/>
      <c r="B290" s="222" t="s">
        <v>2079</v>
      </c>
      <c r="C290" s="215" t="s">
        <v>2176</v>
      </c>
      <c r="D290" s="211" t="s">
        <v>2177</v>
      </c>
      <c r="E290" s="211" t="s">
        <v>2030</v>
      </c>
      <c r="F290" s="211" t="s">
        <v>2178</v>
      </c>
      <c r="G290" s="212" t="s">
        <v>2150</v>
      </c>
      <c r="H290" s="198" t="s">
        <v>7</v>
      </c>
      <c r="I290" s="199" t="s">
        <v>527</v>
      </c>
      <c r="J290" s="200"/>
      <c r="K290" s="201"/>
      <c r="L290" s="90"/>
      <c r="M290" s="202"/>
      <c r="N290" s="203"/>
      <c r="O290" s="202"/>
      <c r="P290" s="201"/>
      <c r="Q290" s="90"/>
      <c r="R290" s="202"/>
      <c r="S290" s="203"/>
      <c r="T290" s="202"/>
      <c r="U290" s="201"/>
      <c r="V290" s="90"/>
      <c r="W290" s="248"/>
      <c r="X290" s="249"/>
      <c r="Y290" s="248"/>
      <c r="Z290" s="273"/>
      <c r="AA290" s="90"/>
      <c r="AB290" s="248"/>
      <c r="AC290" s="249"/>
      <c r="AD290" s="248"/>
    </row>
    <row r="291" spans="1:16317" ht="138" customHeight="1">
      <c r="A291" s="503"/>
      <c r="B291" s="250" t="s">
        <v>2179</v>
      </c>
      <c r="C291" s="44" t="s">
        <v>2180</v>
      </c>
      <c r="D291" s="49" t="s">
        <v>2181</v>
      </c>
      <c r="E291" s="44" t="s">
        <v>2182</v>
      </c>
      <c r="F291" s="44" t="s">
        <v>2183</v>
      </c>
      <c r="G291" s="44" t="s">
        <v>2184</v>
      </c>
      <c r="H291" s="198" t="s">
        <v>4</v>
      </c>
      <c r="I291" s="200"/>
      <c r="J291" s="200"/>
      <c r="K291" s="201"/>
      <c r="L291" s="90"/>
      <c r="M291" s="202"/>
      <c r="N291" s="203"/>
      <c r="O291" s="202"/>
      <c r="P291" s="201"/>
      <c r="Q291" s="90"/>
      <c r="R291" s="202"/>
      <c r="S291" s="203"/>
      <c r="T291" s="202"/>
      <c r="U291" s="201"/>
      <c r="V291" s="90"/>
      <c r="W291" s="248"/>
      <c r="X291" s="249"/>
      <c r="Y291" s="248"/>
      <c r="Z291" s="273"/>
      <c r="AA291" s="90"/>
      <c r="AB291" s="248"/>
      <c r="AC291" s="249"/>
      <c r="AD291" s="248"/>
    </row>
    <row r="292" spans="1:16317" s="18" customFormat="1" ht="141" customHeight="1">
      <c r="A292" s="503"/>
      <c r="B292" s="48" t="s">
        <v>2179</v>
      </c>
      <c r="C292" s="62" t="s">
        <v>2185</v>
      </c>
      <c r="D292" s="63" t="s">
        <v>2186</v>
      </c>
      <c r="E292" s="63" t="s">
        <v>2182</v>
      </c>
      <c r="F292" s="63" t="s">
        <v>2187</v>
      </c>
      <c r="G292" s="63" t="s">
        <v>2188</v>
      </c>
      <c r="H292" s="247" t="s">
        <v>5</v>
      </c>
      <c r="I292" s="219"/>
      <c r="J292" s="219"/>
      <c r="K292" s="201"/>
      <c r="L292" s="90"/>
      <c r="M292" s="248"/>
      <c r="N292" s="249"/>
      <c r="O292" s="248"/>
      <c r="P292" s="201"/>
      <c r="Q292" s="90"/>
      <c r="R292" s="248"/>
      <c r="S292" s="249"/>
      <c r="T292" s="248"/>
      <c r="U292" s="201"/>
      <c r="V292" s="90"/>
      <c r="W292" s="248"/>
      <c r="X292" s="249"/>
      <c r="Y292" s="248"/>
      <c r="Z292" s="273"/>
      <c r="AA292" s="90"/>
      <c r="AB292" s="248"/>
      <c r="AC292" s="249"/>
      <c r="AD292" s="248"/>
    </row>
    <row r="293" spans="1:16317" ht="105" customHeight="1">
      <c r="A293" s="503"/>
      <c r="B293" s="48" t="s">
        <v>2179</v>
      </c>
      <c r="C293" s="44" t="s">
        <v>2189</v>
      </c>
      <c r="D293" s="47" t="s">
        <v>2190</v>
      </c>
      <c r="E293" s="46" t="s">
        <v>2182</v>
      </c>
      <c r="F293" s="46" t="s">
        <v>2191</v>
      </c>
      <c r="G293" s="46" t="s">
        <v>2188</v>
      </c>
      <c r="H293" s="198" t="s">
        <v>3</v>
      </c>
      <c r="I293" s="200"/>
      <c r="J293" s="200"/>
      <c r="K293" s="201"/>
      <c r="L293" s="90"/>
      <c r="M293" s="202"/>
      <c r="N293" s="203"/>
      <c r="O293" s="202"/>
      <c r="P293" s="201"/>
      <c r="Q293" s="90"/>
      <c r="R293" s="202"/>
      <c r="S293" s="203"/>
      <c r="T293" s="202"/>
      <c r="U293" s="201"/>
      <c r="V293" s="90"/>
      <c r="W293" s="248"/>
      <c r="X293" s="249"/>
      <c r="Y293" s="248"/>
      <c r="Z293" s="273"/>
      <c r="AA293" s="90"/>
      <c r="AB293" s="248"/>
      <c r="AC293" s="249"/>
      <c r="AD293" s="248"/>
    </row>
    <row r="294" spans="1:16317" ht="150" customHeight="1">
      <c r="A294" s="503"/>
      <c r="B294" s="48" t="s">
        <v>2179</v>
      </c>
      <c r="C294" s="44" t="s">
        <v>2192</v>
      </c>
      <c r="D294" s="47" t="s">
        <v>2193</v>
      </c>
      <c r="E294" s="46" t="s">
        <v>2182</v>
      </c>
      <c r="F294" s="46" t="s">
        <v>2194</v>
      </c>
      <c r="G294" s="46" t="s">
        <v>2184</v>
      </c>
      <c r="H294" s="253" t="s">
        <v>5</v>
      </c>
      <c r="I294" s="200"/>
      <c r="J294" s="200"/>
      <c r="K294" s="201"/>
      <c r="L294" s="90"/>
      <c r="M294" s="202"/>
      <c r="N294" s="203"/>
      <c r="O294" s="202"/>
      <c r="P294" s="201"/>
      <c r="Q294" s="90"/>
      <c r="R294" s="202"/>
      <c r="S294" s="203"/>
      <c r="T294" s="202"/>
      <c r="U294" s="201"/>
      <c r="V294" s="90"/>
      <c r="W294" s="248"/>
      <c r="X294" s="249"/>
      <c r="Y294" s="248"/>
      <c r="Z294" s="273"/>
      <c r="AA294" s="90"/>
      <c r="AB294" s="248"/>
      <c r="AC294" s="249"/>
      <c r="AD294" s="248"/>
    </row>
    <row r="295" spans="1:16317" ht="129" customHeight="1">
      <c r="A295" s="503"/>
      <c r="B295" s="48" t="s">
        <v>2179</v>
      </c>
      <c r="C295" s="44" t="s">
        <v>2195</v>
      </c>
      <c r="D295" s="47" t="s">
        <v>2196</v>
      </c>
      <c r="E295" s="46" t="s">
        <v>2182</v>
      </c>
      <c r="F295" s="46" t="s">
        <v>2197</v>
      </c>
      <c r="G295" s="46" t="s">
        <v>2188</v>
      </c>
      <c r="H295" s="253" t="s">
        <v>5</v>
      </c>
      <c r="I295" s="200"/>
      <c r="J295" s="200"/>
      <c r="K295" s="201"/>
      <c r="L295" s="90"/>
      <c r="M295" s="202"/>
      <c r="N295" s="203"/>
      <c r="O295" s="202"/>
      <c r="P295" s="201"/>
      <c r="Q295" s="90"/>
      <c r="R295" s="202"/>
      <c r="S295" s="203"/>
      <c r="T295" s="202"/>
      <c r="U295" s="201"/>
      <c r="V295" s="90"/>
      <c r="W295" s="248"/>
      <c r="X295" s="249"/>
      <c r="Y295" s="248"/>
      <c r="Z295" s="273"/>
      <c r="AA295" s="90"/>
      <c r="AB295" s="248"/>
      <c r="AC295" s="249"/>
      <c r="AD295" s="248"/>
    </row>
    <row r="296" spans="1:16317" ht="129" customHeight="1">
      <c r="A296" s="503"/>
      <c r="B296" s="48" t="s">
        <v>2179</v>
      </c>
      <c r="C296" s="44" t="s">
        <v>2198</v>
      </c>
      <c r="D296" s="47" t="s">
        <v>2199</v>
      </c>
      <c r="E296" s="46" t="s">
        <v>2182</v>
      </c>
      <c r="F296" s="46" t="s">
        <v>2200</v>
      </c>
      <c r="G296" s="46" t="s">
        <v>2188</v>
      </c>
      <c r="H296" s="253" t="s">
        <v>5</v>
      </c>
      <c r="I296" s="200"/>
      <c r="J296" s="200"/>
      <c r="K296" s="201"/>
      <c r="L296" s="90"/>
      <c r="M296" s="202"/>
      <c r="N296" s="203"/>
      <c r="O296" s="202"/>
      <c r="P296" s="201"/>
      <c r="Q296" s="90"/>
      <c r="R296" s="202"/>
      <c r="S296" s="203"/>
      <c r="T296" s="202"/>
      <c r="U296" s="201"/>
      <c r="V296" s="90"/>
      <c r="W296" s="248"/>
      <c r="X296" s="249"/>
      <c r="Y296" s="248"/>
      <c r="Z296" s="273"/>
      <c r="AA296" s="90"/>
      <c r="AB296" s="248"/>
      <c r="AC296" s="249"/>
      <c r="AD296" s="248"/>
    </row>
    <row r="297" spans="1:16317" ht="129" customHeight="1">
      <c r="A297" s="503"/>
      <c r="B297" s="48" t="s">
        <v>2179</v>
      </c>
      <c r="C297" s="44" t="s">
        <v>2201</v>
      </c>
      <c r="D297" s="47" t="s">
        <v>2202</v>
      </c>
      <c r="E297" s="46" t="s">
        <v>2203</v>
      </c>
      <c r="F297" s="46" t="s">
        <v>2204</v>
      </c>
      <c r="G297" s="46" t="s">
        <v>2205</v>
      </c>
      <c r="H297" s="210" t="s">
        <v>5</v>
      </c>
      <c r="I297" s="178"/>
      <c r="J297" s="178"/>
      <c r="K297" s="201"/>
      <c r="L297" s="90"/>
      <c r="M297" s="107"/>
      <c r="N297" s="106"/>
      <c r="O297" s="107"/>
      <c r="P297" s="201"/>
      <c r="Q297" s="90"/>
      <c r="R297" s="107"/>
      <c r="S297" s="106"/>
      <c r="T297" s="107"/>
      <c r="U297" s="201"/>
      <c r="V297" s="90"/>
      <c r="W297" s="350"/>
      <c r="X297" s="329"/>
      <c r="Y297" s="350"/>
      <c r="Z297" s="273"/>
      <c r="AA297" s="90"/>
      <c r="AB297" s="350"/>
      <c r="AC297" s="329"/>
      <c r="AD297" s="350"/>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c r="DU297" s="22"/>
      <c r="DV297" s="22"/>
      <c r="DW297" s="22"/>
      <c r="DX297" s="22"/>
      <c r="DY297" s="22"/>
      <c r="DZ297" s="22"/>
      <c r="EA297" s="22"/>
      <c r="EB297" s="22"/>
      <c r="EC297" s="22"/>
      <c r="ED297" s="22"/>
      <c r="EE297" s="22"/>
      <c r="EF297" s="22"/>
      <c r="EG297" s="22"/>
      <c r="EH297" s="22"/>
      <c r="EI297" s="22"/>
      <c r="EJ297" s="22"/>
      <c r="EK297" s="22"/>
      <c r="EL297" s="22"/>
      <c r="EM297" s="22"/>
      <c r="EN297" s="22"/>
      <c r="EO297" s="22"/>
      <c r="EP297" s="22"/>
      <c r="EQ297" s="22"/>
      <c r="ER297" s="22"/>
      <c r="ES297" s="22"/>
      <c r="ET297" s="22"/>
      <c r="EU297" s="22"/>
      <c r="EV297" s="22"/>
      <c r="EW297" s="22"/>
      <c r="EX297" s="22"/>
      <c r="EY297" s="22"/>
      <c r="EZ297" s="22"/>
      <c r="FA297" s="22"/>
      <c r="FB297" s="22"/>
      <c r="FC297" s="22"/>
      <c r="FD297" s="22"/>
      <c r="FE297" s="22"/>
      <c r="FF297" s="22"/>
      <c r="FG297" s="22"/>
      <c r="FH297" s="22"/>
      <c r="FI297" s="22"/>
      <c r="FJ297" s="22"/>
      <c r="FK297" s="22"/>
      <c r="FL297" s="22"/>
      <c r="FM297" s="22"/>
      <c r="FN297" s="22"/>
      <c r="FO297" s="22"/>
      <c r="FP297" s="22"/>
      <c r="FQ297" s="22"/>
      <c r="FR297" s="22"/>
      <c r="FS297" s="22"/>
      <c r="FT297" s="22"/>
      <c r="FU297" s="22"/>
      <c r="FV297" s="22"/>
      <c r="FW297" s="22"/>
      <c r="FX297" s="22"/>
      <c r="FY297" s="22"/>
      <c r="FZ297" s="22"/>
      <c r="GA297" s="22"/>
      <c r="GB297" s="22"/>
      <c r="GC297" s="22"/>
      <c r="GD297" s="22"/>
      <c r="GE297" s="22"/>
      <c r="GF297" s="22"/>
      <c r="GG297" s="22"/>
      <c r="GH297" s="22"/>
      <c r="GI297" s="22"/>
      <c r="GJ297" s="22"/>
      <c r="GK297" s="22"/>
      <c r="GL297" s="22"/>
      <c r="GM297" s="22"/>
      <c r="GN297" s="22"/>
      <c r="GO297" s="22"/>
      <c r="GP297" s="22"/>
      <c r="GQ297" s="22"/>
      <c r="GR297" s="22"/>
      <c r="GS297" s="22"/>
      <c r="GT297" s="22"/>
      <c r="GU297" s="22"/>
      <c r="GV297" s="22"/>
      <c r="GW297" s="22"/>
      <c r="GX297" s="22"/>
      <c r="GY297" s="22"/>
      <c r="GZ297" s="22"/>
      <c r="HA297" s="22"/>
      <c r="HB297" s="22"/>
      <c r="HC297" s="22"/>
      <c r="HD297" s="22"/>
      <c r="HE297" s="22"/>
      <c r="HF297" s="22"/>
      <c r="HG297" s="22"/>
      <c r="HH297" s="22"/>
      <c r="HI297" s="22"/>
      <c r="HJ297" s="22"/>
      <c r="HK297" s="22"/>
      <c r="HL297" s="22"/>
      <c r="HM297" s="22"/>
      <c r="HN297" s="22"/>
      <c r="HO297" s="22"/>
      <c r="HP297" s="22"/>
      <c r="HQ297" s="22"/>
      <c r="HR297" s="22"/>
      <c r="HS297" s="22"/>
      <c r="HT297" s="22"/>
      <c r="HU297" s="22"/>
      <c r="HV297" s="22"/>
      <c r="HW297" s="22"/>
      <c r="HX297" s="22"/>
      <c r="HY297" s="22"/>
      <c r="HZ297" s="22"/>
      <c r="IA297" s="22"/>
      <c r="IB297" s="22"/>
      <c r="IC297" s="22"/>
      <c r="ID297" s="22"/>
      <c r="IE297" s="22"/>
      <c r="IF297" s="22"/>
      <c r="IG297" s="22"/>
      <c r="IH297" s="22"/>
      <c r="II297" s="22"/>
      <c r="IJ297" s="22"/>
      <c r="IK297" s="22"/>
      <c r="IL297" s="22"/>
      <c r="IM297" s="22"/>
      <c r="IN297" s="22"/>
      <c r="IO297" s="22"/>
      <c r="IP297" s="22"/>
      <c r="IQ297" s="22"/>
      <c r="IR297" s="22"/>
      <c r="IS297" s="22"/>
      <c r="IT297" s="22"/>
      <c r="IU297" s="22"/>
      <c r="IV297" s="22"/>
      <c r="IW297" s="22"/>
      <c r="IX297" s="22"/>
      <c r="IY297" s="22"/>
      <c r="IZ297" s="22"/>
      <c r="JA297" s="22"/>
      <c r="JB297" s="22"/>
      <c r="JC297" s="22"/>
      <c r="JD297" s="22"/>
      <c r="JE297" s="22"/>
      <c r="JF297" s="22"/>
      <c r="JG297" s="22"/>
      <c r="JH297" s="22"/>
      <c r="JI297" s="22"/>
      <c r="JJ297" s="22"/>
      <c r="JK297" s="22"/>
      <c r="JL297" s="22"/>
      <c r="JM297" s="22"/>
      <c r="JN297" s="22"/>
      <c r="JO297" s="22"/>
      <c r="JP297" s="22"/>
      <c r="JQ297" s="22"/>
      <c r="JR297" s="22"/>
      <c r="JS297" s="22"/>
      <c r="JT297" s="22"/>
      <c r="JU297" s="22"/>
      <c r="JV297" s="22"/>
      <c r="JW297" s="22"/>
      <c r="JX297" s="22"/>
      <c r="JY297" s="22"/>
      <c r="JZ297" s="22"/>
      <c r="KA297" s="22"/>
      <c r="KB297" s="22"/>
      <c r="KC297" s="22"/>
      <c r="KD297" s="22"/>
      <c r="KE297" s="22"/>
      <c r="KF297" s="22"/>
      <c r="KG297" s="22"/>
      <c r="KH297" s="22"/>
      <c r="KI297" s="22"/>
      <c r="KJ297" s="22"/>
      <c r="KK297" s="22"/>
      <c r="KL297" s="22"/>
      <c r="KM297" s="22"/>
      <c r="KN297" s="22"/>
      <c r="KO297" s="22"/>
      <c r="KP297" s="22"/>
      <c r="KQ297" s="22"/>
      <c r="KR297" s="22"/>
      <c r="KS297" s="22"/>
      <c r="KT297" s="22"/>
      <c r="KU297" s="22"/>
      <c r="KV297" s="22"/>
      <c r="KW297" s="22"/>
      <c r="KX297" s="22"/>
      <c r="KY297" s="22"/>
      <c r="KZ297" s="22"/>
      <c r="LA297" s="22"/>
      <c r="LB297" s="22"/>
      <c r="LC297" s="22"/>
      <c r="LD297" s="22"/>
      <c r="LE297" s="22"/>
      <c r="LF297" s="22"/>
      <c r="LG297" s="22"/>
      <c r="LH297" s="22"/>
      <c r="LI297" s="22"/>
      <c r="LJ297" s="22"/>
      <c r="LK297" s="22"/>
      <c r="LL297" s="22"/>
      <c r="LM297" s="22"/>
      <c r="LN297" s="22"/>
      <c r="LO297" s="22"/>
      <c r="LP297" s="22"/>
      <c r="LQ297" s="22"/>
      <c r="LR297" s="22"/>
      <c r="LS297" s="22"/>
      <c r="LT297" s="22"/>
      <c r="LU297" s="22"/>
      <c r="LV297" s="22"/>
      <c r="LW297" s="22"/>
      <c r="LX297" s="22"/>
      <c r="LY297" s="22"/>
      <c r="LZ297" s="22"/>
      <c r="MA297" s="22"/>
      <c r="MB297" s="22"/>
      <c r="MC297" s="22"/>
      <c r="MD297" s="22"/>
      <c r="ME297" s="22"/>
      <c r="MF297" s="22"/>
      <c r="MG297" s="22"/>
      <c r="MH297" s="22"/>
      <c r="MI297" s="22"/>
      <c r="MJ297" s="22"/>
      <c r="MK297" s="22"/>
      <c r="ML297" s="22"/>
      <c r="MM297" s="22"/>
      <c r="MN297" s="22"/>
      <c r="MO297" s="22"/>
      <c r="MP297" s="22"/>
      <c r="MQ297" s="22"/>
      <c r="MR297" s="22"/>
      <c r="MS297" s="22"/>
      <c r="MT297" s="22"/>
      <c r="MU297" s="22"/>
      <c r="MV297" s="22"/>
      <c r="MW297" s="22"/>
      <c r="MX297" s="22"/>
      <c r="MY297" s="22"/>
      <c r="MZ297" s="22"/>
      <c r="NA297" s="22"/>
      <c r="NB297" s="22"/>
      <c r="NC297" s="22"/>
      <c r="ND297" s="22"/>
      <c r="NE297" s="22"/>
      <c r="NF297" s="22"/>
      <c r="NG297" s="22"/>
      <c r="NH297" s="22"/>
      <c r="NI297" s="22"/>
      <c r="NJ297" s="22"/>
      <c r="NK297" s="22"/>
      <c r="NL297" s="22"/>
      <c r="NM297" s="22"/>
      <c r="NN297" s="22"/>
      <c r="NO297" s="22"/>
      <c r="NP297" s="22"/>
      <c r="NQ297" s="22"/>
      <c r="NR297" s="22"/>
      <c r="NS297" s="22"/>
      <c r="NT297" s="22"/>
      <c r="NU297" s="22"/>
      <c r="NV297" s="22"/>
      <c r="NW297" s="22"/>
      <c r="NX297" s="22"/>
      <c r="NY297" s="22"/>
      <c r="NZ297" s="22"/>
      <c r="OA297" s="22"/>
      <c r="OB297" s="22"/>
      <c r="OC297" s="22"/>
      <c r="OD297" s="22"/>
      <c r="OE297" s="22"/>
      <c r="OF297" s="22"/>
      <c r="OG297" s="22"/>
      <c r="OH297" s="22"/>
      <c r="OI297" s="22"/>
      <c r="OJ297" s="22"/>
      <c r="OK297" s="22"/>
      <c r="OL297" s="22"/>
      <c r="OM297" s="22"/>
      <c r="ON297" s="22"/>
      <c r="OO297" s="22"/>
      <c r="OP297" s="22"/>
      <c r="OQ297" s="22"/>
      <c r="OR297" s="22"/>
      <c r="OS297" s="22"/>
      <c r="OT297" s="22"/>
      <c r="OU297" s="22"/>
      <c r="OV297" s="22"/>
      <c r="OW297" s="22"/>
      <c r="OX297" s="22"/>
      <c r="OY297" s="22"/>
      <c r="OZ297" s="22"/>
      <c r="PA297" s="22"/>
      <c r="PB297" s="22"/>
      <c r="PC297" s="22"/>
      <c r="PD297" s="22"/>
      <c r="PE297" s="22"/>
      <c r="PF297" s="22"/>
      <c r="PG297" s="22"/>
      <c r="PH297" s="22"/>
      <c r="PI297" s="22"/>
      <c r="PJ297" s="22"/>
      <c r="PK297" s="22"/>
      <c r="PL297" s="22"/>
      <c r="PM297" s="22"/>
      <c r="PN297" s="22"/>
      <c r="PO297" s="22"/>
      <c r="PP297" s="22"/>
      <c r="PQ297" s="22"/>
      <c r="PR297" s="22"/>
      <c r="PS297" s="22"/>
      <c r="PT297" s="22"/>
      <c r="PU297" s="22"/>
      <c r="PV297" s="22"/>
      <c r="PW297" s="22"/>
      <c r="PX297" s="22"/>
      <c r="PY297" s="22"/>
      <c r="PZ297" s="22"/>
      <c r="QA297" s="22"/>
      <c r="QB297" s="22"/>
      <c r="QC297" s="22"/>
      <c r="QD297" s="22"/>
      <c r="QE297" s="22"/>
      <c r="QF297" s="22"/>
      <c r="QG297" s="22"/>
      <c r="QH297" s="22"/>
      <c r="QI297" s="22"/>
      <c r="QJ297" s="22"/>
      <c r="QK297" s="22"/>
      <c r="QL297" s="22"/>
      <c r="QM297" s="22"/>
      <c r="QN297" s="22"/>
      <c r="QO297" s="22"/>
      <c r="QP297" s="22"/>
      <c r="QQ297" s="22"/>
      <c r="QR297" s="22"/>
      <c r="QS297" s="22"/>
      <c r="QT297" s="22"/>
      <c r="QU297" s="22"/>
      <c r="QV297" s="22"/>
      <c r="QW297" s="22"/>
      <c r="QX297" s="22"/>
      <c r="QY297" s="22"/>
      <c r="QZ297" s="22"/>
      <c r="RA297" s="22"/>
      <c r="RB297" s="22"/>
      <c r="RC297" s="22"/>
      <c r="RD297" s="22"/>
      <c r="RE297" s="22"/>
      <c r="RF297" s="22"/>
      <c r="RG297" s="22"/>
      <c r="RH297" s="22"/>
      <c r="RI297" s="22"/>
      <c r="RJ297" s="22"/>
      <c r="RK297" s="22"/>
      <c r="RL297" s="22"/>
      <c r="RM297" s="22"/>
      <c r="RN297" s="22"/>
      <c r="RO297" s="22"/>
      <c r="RP297" s="22"/>
      <c r="RQ297" s="22"/>
      <c r="RR297" s="22"/>
      <c r="RS297" s="22"/>
      <c r="RT297" s="22"/>
      <c r="RU297" s="22"/>
      <c r="RV297" s="22"/>
      <c r="RW297" s="22"/>
      <c r="RX297" s="22"/>
      <c r="RY297" s="22"/>
      <c r="RZ297" s="22"/>
      <c r="SA297" s="22"/>
      <c r="SB297" s="22"/>
      <c r="SC297" s="22"/>
      <c r="SD297" s="22"/>
      <c r="SE297" s="22"/>
      <c r="SF297" s="22"/>
      <c r="SG297" s="22"/>
      <c r="SH297" s="22"/>
      <c r="SI297" s="22"/>
      <c r="SJ297" s="22"/>
      <c r="SK297" s="22"/>
      <c r="SL297" s="22"/>
      <c r="SM297" s="22"/>
      <c r="SN297" s="22"/>
      <c r="SO297" s="22"/>
      <c r="SP297" s="22"/>
      <c r="SQ297" s="22"/>
      <c r="SR297" s="22"/>
      <c r="SS297" s="22"/>
      <c r="ST297" s="22"/>
      <c r="SU297" s="22"/>
      <c r="SV297" s="22"/>
      <c r="SW297" s="22"/>
      <c r="SX297" s="22"/>
      <c r="SY297" s="22"/>
      <c r="SZ297" s="22"/>
      <c r="TA297" s="22"/>
      <c r="TB297" s="22"/>
      <c r="TC297" s="22"/>
      <c r="TD297" s="22"/>
      <c r="TE297" s="22"/>
      <c r="TF297" s="22"/>
      <c r="TG297" s="22"/>
      <c r="TH297" s="22"/>
      <c r="TI297" s="22"/>
      <c r="TJ297" s="22"/>
      <c r="TK297" s="22"/>
      <c r="TL297" s="22"/>
      <c r="TM297" s="22"/>
      <c r="TN297" s="22"/>
      <c r="TO297" s="22"/>
      <c r="TP297" s="22"/>
      <c r="TQ297" s="22"/>
      <c r="TR297" s="22"/>
      <c r="TS297" s="22"/>
      <c r="TT297" s="22"/>
      <c r="TU297" s="22"/>
      <c r="TV297" s="22"/>
      <c r="TW297" s="22"/>
      <c r="TX297" s="22"/>
      <c r="TY297" s="22"/>
      <c r="TZ297" s="22"/>
      <c r="UA297" s="22"/>
      <c r="UB297" s="22"/>
      <c r="UC297" s="22"/>
      <c r="UD297" s="22"/>
      <c r="UE297" s="22"/>
      <c r="UF297" s="22"/>
      <c r="UG297" s="22"/>
      <c r="UH297" s="22"/>
      <c r="UI297" s="22"/>
      <c r="UJ297" s="22"/>
      <c r="UK297" s="22"/>
      <c r="UL297" s="22"/>
      <c r="UM297" s="22"/>
      <c r="UN297" s="22"/>
      <c r="UO297" s="22"/>
      <c r="UP297" s="22"/>
      <c r="UQ297" s="22"/>
      <c r="UR297" s="22"/>
      <c r="US297" s="22"/>
      <c r="UT297" s="22"/>
      <c r="UU297" s="22"/>
      <c r="UV297" s="22"/>
      <c r="UW297" s="22"/>
      <c r="UX297" s="22"/>
      <c r="UY297" s="22"/>
      <c r="UZ297" s="22"/>
      <c r="VA297" s="22"/>
      <c r="VB297" s="22"/>
      <c r="VC297" s="22"/>
      <c r="VD297" s="22"/>
      <c r="VE297" s="22"/>
      <c r="VF297" s="22"/>
      <c r="VG297" s="22"/>
      <c r="VH297" s="22"/>
      <c r="VI297" s="22"/>
      <c r="VJ297" s="22"/>
      <c r="VK297" s="22"/>
      <c r="VL297" s="22"/>
      <c r="VM297" s="22"/>
      <c r="VN297" s="22"/>
      <c r="VO297" s="22"/>
      <c r="VP297" s="22"/>
      <c r="VQ297" s="22"/>
      <c r="VR297" s="22"/>
      <c r="VS297" s="22"/>
      <c r="VT297" s="22"/>
      <c r="VU297" s="22"/>
      <c r="VV297" s="22"/>
      <c r="VW297" s="22"/>
      <c r="VX297" s="22"/>
      <c r="VY297" s="22"/>
      <c r="VZ297" s="22"/>
      <c r="WA297" s="22"/>
      <c r="WB297" s="22"/>
      <c r="WC297" s="22"/>
      <c r="WD297" s="22"/>
      <c r="WE297" s="22"/>
      <c r="WF297" s="22"/>
      <c r="WG297" s="22"/>
      <c r="WH297" s="22"/>
      <c r="WI297" s="22"/>
      <c r="WJ297" s="22"/>
      <c r="WK297" s="22"/>
      <c r="WL297" s="22"/>
      <c r="WM297" s="22"/>
      <c r="WN297" s="22"/>
      <c r="WO297" s="22"/>
      <c r="WP297" s="22"/>
      <c r="WQ297" s="22"/>
      <c r="WR297" s="22"/>
      <c r="WS297" s="22"/>
      <c r="WT297" s="22"/>
      <c r="WU297" s="22"/>
      <c r="WV297" s="22"/>
      <c r="WW297" s="22"/>
      <c r="WX297" s="22"/>
      <c r="WY297" s="22"/>
      <c r="WZ297" s="22"/>
      <c r="XA297" s="22"/>
      <c r="XB297" s="22"/>
      <c r="XC297" s="22"/>
      <c r="XD297" s="22"/>
      <c r="XE297" s="22"/>
      <c r="XF297" s="22"/>
      <c r="XG297" s="22"/>
      <c r="XH297" s="22"/>
      <c r="XI297" s="22"/>
      <c r="XJ297" s="22"/>
      <c r="XK297" s="22"/>
      <c r="XL297" s="22"/>
      <c r="XM297" s="22"/>
      <c r="XN297" s="22"/>
      <c r="XO297" s="22"/>
      <c r="XP297" s="22"/>
      <c r="XQ297" s="22"/>
      <c r="XR297" s="22"/>
      <c r="XS297" s="22"/>
      <c r="XT297" s="22"/>
      <c r="XU297" s="22"/>
      <c r="XV297" s="22"/>
      <c r="XW297" s="22"/>
      <c r="XX297" s="22"/>
      <c r="XY297" s="22"/>
      <c r="XZ297" s="22"/>
      <c r="YA297" s="22"/>
      <c r="YB297" s="22"/>
      <c r="YC297" s="22"/>
      <c r="YD297" s="22"/>
      <c r="YE297" s="22"/>
      <c r="YF297" s="22"/>
      <c r="YG297" s="22"/>
      <c r="YH297" s="22"/>
      <c r="YI297" s="22"/>
      <c r="YJ297" s="22"/>
      <c r="YK297" s="22"/>
      <c r="YL297" s="22"/>
      <c r="YM297" s="22"/>
      <c r="YN297" s="22"/>
      <c r="YO297" s="22"/>
      <c r="YP297" s="22"/>
      <c r="YQ297" s="22"/>
      <c r="YR297" s="22"/>
      <c r="YS297" s="22"/>
      <c r="YT297" s="22"/>
      <c r="YU297" s="22"/>
      <c r="YV297" s="22"/>
      <c r="YW297" s="22"/>
      <c r="YX297" s="22"/>
      <c r="YY297" s="22"/>
      <c r="YZ297" s="22"/>
      <c r="ZA297" s="22"/>
      <c r="ZB297" s="22"/>
      <c r="ZC297" s="22"/>
      <c r="ZD297" s="22"/>
      <c r="ZE297" s="22"/>
      <c r="ZF297" s="22"/>
      <c r="ZG297" s="22"/>
      <c r="ZH297" s="22"/>
      <c r="ZI297" s="22"/>
      <c r="ZJ297" s="22"/>
      <c r="ZK297" s="22"/>
      <c r="ZL297" s="22"/>
      <c r="ZM297" s="22"/>
      <c r="ZN297" s="22"/>
      <c r="ZO297" s="22"/>
      <c r="ZP297" s="22"/>
      <c r="ZQ297" s="22"/>
      <c r="ZR297" s="22"/>
      <c r="ZS297" s="22"/>
      <c r="ZT297" s="22"/>
      <c r="ZU297" s="22"/>
      <c r="ZV297" s="22"/>
      <c r="ZW297" s="22"/>
      <c r="ZX297" s="22"/>
      <c r="ZY297" s="22"/>
      <c r="ZZ297" s="22"/>
      <c r="AAA297" s="22"/>
      <c r="AAB297" s="22"/>
      <c r="AAC297" s="22"/>
      <c r="AAD297" s="22"/>
      <c r="AAE297" s="22"/>
      <c r="AAF297" s="22"/>
      <c r="AAG297" s="22"/>
      <c r="AAH297" s="22"/>
      <c r="AAI297" s="22"/>
      <c r="AAJ297" s="22"/>
      <c r="AAK297" s="22"/>
      <c r="AAL297" s="22"/>
      <c r="AAM297" s="22"/>
      <c r="AAN297" s="22"/>
      <c r="AAO297" s="22"/>
      <c r="AAP297" s="22"/>
      <c r="AAQ297" s="22"/>
      <c r="AAR297" s="22"/>
      <c r="AAS297" s="22"/>
      <c r="AAT297" s="22"/>
      <c r="AAU297" s="22"/>
      <c r="AAV297" s="22"/>
      <c r="AAW297" s="22"/>
      <c r="AAX297" s="22"/>
      <c r="AAY297" s="22"/>
      <c r="AAZ297" s="22"/>
      <c r="ABA297" s="22"/>
      <c r="ABB297" s="22"/>
      <c r="ABC297" s="22"/>
      <c r="ABD297" s="22"/>
      <c r="ABE297" s="22"/>
      <c r="ABF297" s="22"/>
      <c r="ABG297" s="22"/>
      <c r="ABH297" s="22"/>
      <c r="ABI297" s="22"/>
      <c r="ABJ297" s="22"/>
      <c r="ABK297" s="22"/>
      <c r="ABL297" s="22"/>
      <c r="ABM297" s="22"/>
      <c r="ABN297" s="22"/>
      <c r="ABO297" s="22"/>
      <c r="ABP297" s="22"/>
      <c r="ABQ297" s="22"/>
      <c r="ABR297" s="22"/>
      <c r="ABS297" s="22"/>
      <c r="ABT297" s="22"/>
      <c r="ABU297" s="22"/>
      <c r="ABV297" s="22"/>
      <c r="ABW297" s="22"/>
      <c r="ABX297" s="22"/>
      <c r="ABY297" s="22"/>
      <c r="ABZ297" s="22"/>
      <c r="ACA297" s="22"/>
      <c r="ACB297" s="22"/>
      <c r="ACC297" s="22"/>
      <c r="ACD297" s="22"/>
      <c r="ACE297" s="22"/>
      <c r="ACF297" s="22"/>
      <c r="ACG297" s="22"/>
      <c r="ACH297" s="22"/>
      <c r="ACI297" s="22"/>
      <c r="ACJ297" s="22"/>
      <c r="ACK297" s="22"/>
      <c r="ACL297" s="22"/>
      <c r="ACM297" s="22"/>
      <c r="ACN297" s="22"/>
      <c r="ACO297" s="22"/>
      <c r="ACP297" s="22"/>
      <c r="ACQ297" s="22"/>
      <c r="ACR297" s="22"/>
      <c r="ACS297" s="22"/>
      <c r="ACT297" s="22"/>
      <c r="ACU297" s="22"/>
      <c r="ACV297" s="22"/>
      <c r="ACW297" s="22"/>
      <c r="ACX297" s="22"/>
      <c r="ACY297" s="22"/>
      <c r="ACZ297" s="22"/>
      <c r="ADA297" s="22"/>
      <c r="ADB297" s="22"/>
      <c r="ADC297" s="22"/>
      <c r="ADD297" s="22"/>
      <c r="ADE297" s="22"/>
      <c r="ADF297" s="22"/>
      <c r="ADG297" s="22"/>
      <c r="ADH297" s="22"/>
      <c r="ADI297" s="22"/>
      <c r="ADJ297" s="22"/>
      <c r="ADK297" s="22"/>
      <c r="ADL297" s="22"/>
      <c r="ADM297" s="22"/>
      <c r="ADN297" s="22"/>
      <c r="ADO297" s="22"/>
      <c r="ADP297" s="22"/>
      <c r="ADQ297" s="22"/>
      <c r="ADR297" s="22"/>
      <c r="ADS297" s="22"/>
      <c r="ADT297" s="22"/>
      <c r="ADU297" s="22"/>
      <c r="ADV297" s="22"/>
      <c r="ADW297" s="22"/>
      <c r="ADX297" s="22"/>
      <c r="ADY297" s="22"/>
      <c r="ADZ297" s="22"/>
      <c r="AEA297" s="22"/>
      <c r="AEB297" s="22"/>
      <c r="AEC297" s="22"/>
      <c r="AED297" s="22"/>
      <c r="AEE297" s="22"/>
      <c r="AEF297" s="22"/>
      <c r="AEG297" s="22"/>
      <c r="AEH297" s="22"/>
      <c r="AEI297" s="22"/>
      <c r="AEJ297" s="22"/>
      <c r="AEK297" s="22"/>
      <c r="AEL297" s="22"/>
      <c r="AEM297" s="22"/>
      <c r="AEN297" s="22"/>
      <c r="AEO297" s="22"/>
      <c r="AEP297" s="22"/>
      <c r="AEQ297" s="22"/>
      <c r="AER297" s="22"/>
      <c r="AES297" s="22"/>
      <c r="AET297" s="22"/>
      <c r="AEU297" s="22"/>
      <c r="AEV297" s="22"/>
      <c r="AEW297" s="22"/>
      <c r="AEX297" s="22"/>
      <c r="AEY297" s="22"/>
      <c r="AEZ297" s="22"/>
      <c r="AFA297" s="22"/>
      <c r="AFB297" s="22"/>
      <c r="AFC297" s="22"/>
      <c r="AFD297" s="22"/>
      <c r="AFE297" s="22"/>
      <c r="AFF297" s="22"/>
      <c r="AFG297" s="22"/>
      <c r="AFH297" s="22"/>
      <c r="AFI297" s="22"/>
      <c r="AFJ297" s="22"/>
      <c r="AFK297" s="22"/>
      <c r="AFL297" s="22"/>
      <c r="AFM297" s="22"/>
      <c r="AFN297" s="22"/>
      <c r="AFO297" s="22"/>
      <c r="AFP297" s="22"/>
      <c r="AFQ297" s="22"/>
      <c r="AFR297" s="22"/>
      <c r="AFS297" s="22"/>
      <c r="AFT297" s="22"/>
      <c r="AFU297" s="22"/>
      <c r="AFV297" s="22"/>
      <c r="AFW297" s="22"/>
      <c r="AFX297" s="22"/>
      <c r="AFY297" s="22"/>
      <c r="AFZ297" s="22"/>
      <c r="AGA297" s="22"/>
      <c r="AGB297" s="22"/>
      <c r="AGC297" s="22"/>
      <c r="AGD297" s="22"/>
      <c r="AGE297" s="22"/>
      <c r="AGF297" s="22"/>
      <c r="AGG297" s="22"/>
      <c r="AGH297" s="22"/>
      <c r="AGI297" s="22"/>
      <c r="AGJ297" s="22"/>
      <c r="AGK297" s="22"/>
      <c r="AGL297" s="22"/>
      <c r="AGM297" s="22"/>
      <c r="AGN297" s="22"/>
      <c r="AGO297" s="22"/>
      <c r="AGP297" s="22"/>
      <c r="AGQ297" s="22"/>
      <c r="AGR297" s="22"/>
      <c r="AGS297" s="22"/>
      <c r="AGT297" s="22"/>
      <c r="AGU297" s="22"/>
      <c r="AGV297" s="22"/>
      <c r="AGW297" s="22"/>
      <c r="AGX297" s="22"/>
      <c r="AGY297" s="22"/>
      <c r="AGZ297" s="22"/>
      <c r="AHA297" s="22"/>
      <c r="AHB297" s="22"/>
      <c r="AHC297" s="22"/>
      <c r="AHD297" s="22"/>
      <c r="AHE297" s="22"/>
      <c r="AHF297" s="22"/>
      <c r="AHG297" s="22"/>
      <c r="AHH297" s="22"/>
      <c r="AHI297" s="22"/>
      <c r="AHJ297" s="22"/>
      <c r="AHK297" s="22"/>
      <c r="AHL297" s="22"/>
      <c r="AHM297" s="22"/>
      <c r="AHN297" s="22"/>
      <c r="AHO297" s="22"/>
      <c r="AHP297" s="22"/>
      <c r="AHQ297" s="22"/>
      <c r="AHR297" s="22"/>
      <c r="AHS297" s="22"/>
      <c r="AHT297" s="22"/>
      <c r="AHU297" s="22"/>
      <c r="AHV297" s="22"/>
      <c r="AHW297" s="22"/>
      <c r="AHX297" s="22"/>
      <c r="AHY297" s="22"/>
      <c r="AHZ297" s="22"/>
      <c r="AIA297" s="22"/>
      <c r="AIB297" s="22"/>
      <c r="AIC297" s="22"/>
      <c r="AID297" s="22"/>
      <c r="AIE297" s="22"/>
      <c r="AIF297" s="22"/>
      <c r="AIG297" s="22"/>
      <c r="AIH297" s="22"/>
      <c r="AII297" s="22"/>
      <c r="AIJ297" s="22"/>
      <c r="AIK297" s="22"/>
      <c r="AIL297" s="22"/>
      <c r="AIM297" s="22"/>
      <c r="AIN297" s="22"/>
      <c r="AIO297" s="22"/>
      <c r="AIP297" s="22"/>
      <c r="AIQ297" s="22"/>
      <c r="AIR297" s="22"/>
      <c r="AIS297" s="22"/>
      <c r="AIT297" s="22"/>
      <c r="AIU297" s="22"/>
      <c r="AIV297" s="22"/>
      <c r="AIW297" s="22"/>
      <c r="AIX297" s="22"/>
      <c r="AIY297" s="22"/>
      <c r="AIZ297" s="22"/>
      <c r="AJA297" s="22"/>
      <c r="AJB297" s="22"/>
      <c r="AJC297" s="22"/>
      <c r="AJD297" s="22"/>
      <c r="AJE297" s="22"/>
      <c r="AJF297" s="22"/>
      <c r="AJG297" s="22"/>
      <c r="AJH297" s="22"/>
      <c r="AJI297" s="22"/>
      <c r="AJJ297" s="22"/>
      <c r="AJK297" s="22"/>
      <c r="AJL297" s="22"/>
      <c r="AJM297" s="22"/>
      <c r="AJN297" s="22"/>
      <c r="AJO297" s="22"/>
      <c r="AJP297" s="22"/>
      <c r="AJQ297" s="22"/>
      <c r="AJR297" s="22"/>
      <c r="AJS297" s="22"/>
      <c r="AJT297" s="22"/>
      <c r="AJU297" s="22"/>
      <c r="AJV297" s="22"/>
      <c r="AJW297" s="22"/>
      <c r="AJX297" s="22"/>
      <c r="AJY297" s="22"/>
      <c r="AJZ297" s="22"/>
      <c r="AKA297" s="22"/>
      <c r="AKB297" s="22"/>
      <c r="AKC297" s="22"/>
      <c r="AKD297" s="22"/>
      <c r="AKE297" s="22"/>
      <c r="AKF297" s="22"/>
      <c r="AKG297" s="22"/>
      <c r="AKH297" s="22"/>
      <c r="AKI297" s="22"/>
      <c r="AKJ297" s="22"/>
      <c r="AKK297" s="22"/>
      <c r="AKL297" s="22"/>
      <c r="AKM297" s="22"/>
      <c r="AKN297" s="22"/>
      <c r="AKO297" s="22"/>
      <c r="AKP297" s="22"/>
      <c r="AKQ297" s="22"/>
      <c r="AKR297" s="22"/>
      <c r="AKS297" s="22"/>
      <c r="AKT297" s="22"/>
      <c r="AKU297" s="22"/>
      <c r="AKV297" s="22"/>
      <c r="AKW297" s="22"/>
      <c r="AKX297" s="22"/>
      <c r="AKY297" s="22"/>
      <c r="AKZ297" s="22"/>
      <c r="ALA297" s="22"/>
      <c r="ALB297" s="22"/>
      <c r="ALC297" s="22"/>
      <c r="ALD297" s="22"/>
      <c r="ALE297" s="22"/>
      <c r="ALF297" s="22"/>
      <c r="ALG297" s="22"/>
      <c r="ALH297" s="22"/>
      <c r="ALI297" s="22"/>
      <c r="ALJ297" s="22"/>
      <c r="ALK297" s="22"/>
      <c r="ALL297" s="22"/>
      <c r="ALM297" s="22"/>
      <c r="ALN297" s="22"/>
      <c r="ALO297" s="22"/>
      <c r="ALP297" s="22"/>
      <c r="ALQ297" s="22"/>
      <c r="ALR297" s="22"/>
      <c r="ALS297" s="22"/>
      <c r="ALT297" s="22"/>
      <c r="ALU297" s="22"/>
      <c r="ALV297" s="22"/>
      <c r="ALW297" s="22"/>
      <c r="ALX297" s="22"/>
      <c r="ALY297" s="22"/>
      <c r="ALZ297" s="22"/>
      <c r="AMA297" s="22"/>
      <c r="AMB297" s="22"/>
      <c r="AMC297" s="22"/>
      <c r="AMD297" s="22"/>
      <c r="AME297" s="22"/>
      <c r="AMF297" s="22"/>
      <c r="AMG297" s="22"/>
      <c r="AMH297" s="22"/>
      <c r="AMI297" s="22"/>
      <c r="AMJ297" s="22"/>
      <c r="AMK297" s="22"/>
      <c r="AML297" s="22"/>
      <c r="AMM297" s="22"/>
      <c r="AMN297" s="22"/>
      <c r="AMO297" s="22"/>
      <c r="AMP297" s="22"/>
      <c r="AMQ297" s="22"/>
      <c r="AMR297" s="22"/>
      <c r="AMS297" s="22"/>
      <c r="AMT297" s="22"/>
      <c r="AMU297" s="22"/>
      <c r="AMV297" s="22"/>
      <c r="AMW297" s="22"/>
      <c r="AMX297" s="22"/>
      <c r="AMY297" s="22"/>
      <c r="AMZ297" s="22"/>
      <c r="ANA297" s="22"/>
      <c r="ANB297" s="22"/>
      <c r="ANC297" s="22"/>
      <c r="AND297" s="22"/>
      <c r="ANE297" s="22"/>
      <c r="ANF297" s="22"/>
      <c r="ANG297" s="22"/>
      <c r="ANH297" s="22"/>
      <c r="ANI297" s="22"/>
      <c r="ANJ297" s="22"/>
      <c r="ANK297" s="22"/>
      <c r="ANL297" s="22"/>
      <c r="ANM297" s="22"/>
      <c r="ANN297" s="22"/>
      <c r="ANO297" s="22"/>
      <c r="ANP297" s="22"/>
      <c r="ANQ297" s="22"/>
      <c r="ANR297" s="22"/>
      <c r="ANS297" s="22"/>
      <c r="ANT297" s="22"/>
      <c r="ANU297" s="22"/>
      <c r="ANV297" s="22"/>
      <c r="ANW297" s="22"/>
      <c r="ANX297" s="22"/>
      <c r="ANY297" s="22"/>
      <c r="ANZ297" s="22"/>
      <c r="AOA297" s="22"/>
      <c r="AOB297" s="22"/>
      <c r="AOC297" s="22"/>
      <c r="AOD297" s="22"/>
      <c r="AOE297" s="22"/>
      <c r="AOF297" s="22"/>
      <c r="AOG297" s="22"/>
      <c r="AOH297" s="22"/>
      <c r="AOI297" s="22"/>
      <c r="AOJ297" s="22"/>
      <c r="AOK297" s="22"/>
      <c r="AOL297" s="22"/>
      <c r="AOM297" s="22"/>
      <c r="AON297" s="22"/>
      <c r="AOO297" s="22"/>
      <c r="AOP297" s="22"/>
      <c r="AOQ297" s="22"/>
      <c r="AOR297" s="22"/>
      <c r="AOS297" s="22"/>
      <c r="AOT297" s="22"/>
      <c r="AOU297" s="22"/>
      <c r="AOV297" s="22"/>
      <c r="AOW297" s="22"/>
      <c r="AOX297" s="22"/>
      <c r="AOY297" s="22"/>
      <c r="AOZ297" s="22"/>
      <c r="APA297" s="22"/>
      <c r="APB297" s="22"/>
      <c r="APC297" s="22"/>
      <c r="APD297" s="22"/>
      <c r="APE297" s="22"/>
      <c r="APF297" s="22"/>
      <c r="APG297" s="22"/>
      <c r="APH297" s="22"/>
      <c r="API297" s="22"/>
      <c r="APJ297" s="22"/>
      <c r="APK297" s="22"/>
      <c r="APL297" s="22"/>
      <c r="APM297" s="22"/>
      <c r="APN297" s="22"/>
      <c r="APO297" s="22"/>
      <c r="APP297" s="22"/>
      <c r="APQ297" s="22"/>
      <c r="APR297" s="22"/>
      <c r="APS297" s="22"/>
      <c r="APT297" s="22"/>
      <c r="APU297" s="22"/>
      <c r="APV297" s="22"/>
      <c r="APW297" s="22"/>
      <c r="APX297" s="22"/>
      <c r="APY297" s="22"/>
      <c r="APZ297" s="22"/>
      <c r="AQA297" s="22"/>
      <c r="AQB297" s="22"/>
      <c r="AQC297" s="22"/>
      <c r="AQD297" s="22"/>
      <c r="AQE297" s="22"/>
      <c r="AQF297" s="22"/>
      <c r="AQG297" s="22"/>
      <c r="AQH297" s="22"/>
      <c r="AQI297" s="22"/>
      <c r="AQJ297" s="22"/>
      <c r="AQK297" s="22"/>
      <c r="AQL297" s="22"/>
      <c r="AQM297" s="22"/>
      <c r="AQN297" s="22"/>
      <c r="AQO297" s="22"/>
      <c r="AQP297" s="22"/>
      <c r="AQQ297" s="22"/>
      <c r="AQR297" s="22"/>
      <c r="AQS297" s="22"/>
      <c r="AQT297" s="22"/>
      <c r="AQU297" s="22"/>
      <c r="AQV297" s="22"/>
      <c r="AQW297" s="22"/>
      <c r="AQX297" s="22"/>
      <c r="AQY297" s="22"/>
      <c r="AQZ297" s="22"/>
      <c r="ARA297" s="22"/>
      <c r="ARB297" s="22"/>
      <c r="ARC297" s="22"/>
      <c r="ARD297" s="22"/>
      <c r="ARE297" s="22"/>
      <c r="ARF297" s="22"/>
      <c r="ARG297" s="22"/>
      <c r="ARH297" s="22"/>
      <c r="ARI297" s="22"/>
      <c r="ARJ297" s="22"/>
      <c r="ARK297" s="22"/>
      <c r="ARL297" s="22"/>
      <c r="ARM297" s="22"/>
      <c r="ARN297" s="22"/>
      <c r="ARO297" s="22"/>
      <c r="ARP297" s="22"/>
      <c r="ARQ297" s="22"/>
      <c r="ARR297" s="22"/>
      <c r="ARS297" s="22"/>
      <c r="ART297" s="22"/>
      <c r="ARU297" s="22"/>
      <c r="ARV297" s="22"/>
      <c r="ARW297" s="22"/>
      <c r="ARX297" s="22"/>
      <c r="ARY297" s="22"/>
      <c r="ARZ297" s="22"/>
      <c r="ASA297" s="22"/>
      <c r="ASB297" s="22"/>
      <c r="ASC297" s="22"/>
      <c r="ASD297" s="22"/>
      <c r="ASE297" s="22"/>
      <c r="ASF297" s="22"/>
      <c r="ASG297" s="22"/>
      <c r="ASH297" s="22"/>
      <c r="ASI297" s="22"/>
      <c r="ASJ297" s="22"/>
      <c r="ASK297" s="22"/>
      <c r="ASL297" s="22"/>
      <c r="ASM297" s="22"/>
      <c r="ASN297" s="22"/>
      <c r="ASO297" s="22"/>
      <c r="ASP297" s="22"/>
      <c r="ASQ297" s="22"/>
      <c r="ASR297" s="22"/>
      <c r="ASS297" s="22"/>
      <c r="AST297" s="22"/>
      <c r="ASU297" s="22"/>
      <c r="ASV297" s="22"/>
      <c r="ASW297" s="22"/>
      <c r="ASX297" s="22"/>
      <c r="ASY297" s="22"/>
      <c r="ASZ297" s="22"/>
      <c r="ATA297" s="22"/>
      <c r="ATB297" s="22"/>
      <c r="ATC297" s="22"/>
      <c r="ATD297" s="22"/>
      <c r="ATE297" s="22"/>
      <c r="ATF297" s="22"/>
      <c r="ATG297" s="22"/>
      <c r="ATH297" s="22"/>
      <c r="ATI297" s="22"/>
      <c r="ATJ297" s="22"/>
      <c r="ATK297" s="22"/>
      <c r="ATL297" s="22"/>
      <c r="ATM297" s="22"/>
      <c r="ATN297" s="22"/>
      <c r="ATO297" s="22"/>
      <c r="ATP297" s="22"/>
      <c r="ATQ297" s="22"/>
      <c r="ATR297" s="22"/>
      <c r="ATS297" s="22"/>
      <c r="ATT297" s="22"/>
      <c r="ATU297" s="22"/>
      <c r="ATV297" s="22"/>
      <c r="ATW297" s="22"/>
      <c r="ATX297" s="22"/>
      <c r="ATY297" s="22"/>
      <c r="ATZ297" s="22"/>
      <c r="AUA297" s="22"/>
      <c r="AUB297" s="22"/>
      <c r="AUC297" s="22"/>
      <c r="AUD297" s="22"/>
      <c r="AUE297" s="22"/>
      <c r="AUF297" s="22"/>
      <c r="AUG297" s="22"/>
      <c r="AUH297" s="22"/>
      <c r="AUI297" s="22"/>
      <c r="AUJ297" s="22"/>
      <c r="AUK297" s="22"/>
      <c r="AUL297" s="22"/>
      <c r="AUM297" s="22"/>
      <c r="AUN297" s="22"/>
      <c r="AUO297" s="22"/>
      <c r="AUP297" s="22"/>
      <c r="AUQ297" s="22"/>
      <c r="AUR297" s="22"/>
      <c r="AUS297" s="22"/>
      <c r="AUT297" s="22"/>
      <c r="AUU297" s="22"/>
      <c r="AUV297" s="22"/>
      <c r="AUW297" s="22"/>
      <c r="AUX297" s="22"/>
      <c r="AUY297" s="22"/>
      <c r="AUZ297" s="22"/>
      <c r="AVA297" s="22"/>
      <c r="AVB297" s="22"/>
      <c r="AVC297" s="22"/>
      <c r="AVD297" s="22"/>
      <c r="AVE297" s="22"/>
      <c r="AVF297" s="22"/>
      <c r="AVG297" s="22"/>
      <c r="AVH297" s="22"/>
      <c r="AVI297" s="22"/>
      <c r="AVJ297" s="22"/>
      <c r="AVK297" s="22"/>
      <c r="AVL297" s="22"/>
      <c r="AVM297" s="22"/>
      <c r="AVN297" s="22"/>
      <c r="AVO297" s="22"/>
      <c r="AVP297" s="22"/>
      <c r="AVQ297" s="22"/>
      <c r="AVR297" s="22"/>
      <c r="AVS297" s="22"/>
      <c r="AVT297" s="22"/>
      <c r="AVU297" s="22"/>
      <c r="AVV297" s="22"/>
      <c r="AVW297" s="22"/>
      <c r="AVX297" s="22"/>
      <c r="AVY297" s="22"/>
      <c r="AVZ297" s="22"/>
      <c r="AWA297" s="22"/>
      <c r="AWB297" s="22"/>
      <c r="AWC297" s="22"/>
      <c r="AWD297" s="22"/>
      <c r="AWE297" s="22"/>
      <c r="AWF297" s="22"/>
      <c r="AWG297" s="22"/>
      <c r="AWH297" s="22"/>
      <c r="AWI297" s="22"/>
      <c r="AWJ297" s="22"/>
      <c r="AWK297" s="22"/>
      <c r="AWL297" s="22"/>
      <c r="AWM297" s="22"/>
      <c r="AWN297" s="22"/>
      <c r="AWO297" s="22"/>
      <c r="AWP297" s="22"/>
      <c r="AWQ297" s="22"/>
      <c r="AWR297" s="22"/>
      <c r="AWS297" s="22"/>
      <c r="AWT297" s="22"/>
      <c r="AWU297" s="22"/>
      <c r="AWV297" s="22"/>
      <c r="AWW297" s="22"/>
      <c r="AWX297" s="22"/>
      <c r="AWY297" s="22"/>
      <c r="AWZ297" s="22"/>
      <c r="AXA297" s="22"/>
      <c r="AXB297" s="22"/>
      <c r="AXC297" s="22"/>
      <c r="AXD297" s="22"/>
      <c r="AXE297" s="22"/>
      <c r="AXF297" s="22"/>
      <c r="AXG297" s="22"/>
      <c r="AXH297" s="22"/>
      <c r="AXI297" s="22"/>
      <c r="AXJ297" s="22"/>
      <c r="AXK297" s="22"/>
      <c r="AXL297" s="22"/>
      <c r="AXM297" s="22"/>
      <c r="AXN297" s="22"/>
      <c r="AXO297" s="22"/>
      <c r="AXP297" s="22"/>
      <c r="AXQ297" s="22"/>
      <c r="AXR297" s="22"/>
      <c r="AXS297" s="22"/>
      <c r="AXT297" s="22"/>
      <c r="AXU297" s="22"/>
      <c r="AXV297" s="22"/>
      <c r="AXW297" s="22"/>
      <c r="AXX297" s="22"/>
      <c r="AXY297" s="22"/>
      <c r="AXZ297" s="22"/>
      <c r="AYA297" s="22"/>
      <c r="AYB297" s="22"/>
      <c r="AYC297" s="22"/>
      <c r="AYD297" s="22"/>
      <c r="AYE297" s="22"/>
      <c r="AYF297" s="22"/>
      <c r="AYG297" s="22"/>
      <c r="AYH297" s="22"/>
      <c r="AYI297" s="22"/>
      <c r="AYJ297" s="22"/>
      <c r="AYK297" s="22"/>
      <c r="AYL297" s="22"/>
      <c r="AYM297" s="22"/>
      <c r="AYN297" s="22"/>
      <c r="AYO297" s="22"/>
      <c r="AYP297" s="22"/>
      <c r="AYQ297" s="22"/>
      <c r="AYR297" s="22"/>
      <c r="AYS297" s="22"/>
      <c r="AYT297" s="22"/>
      <c r="AYU297" s="22"/>
      <c r="AYV297" s="22"/>
      <c r="AYW297" s="22"/>
      <c r="AYX297" s="22"/>
      <c r="AYY297" s="22"/>
      <c r="AYZ297" s="22"/>
      <c r="AZA297" s="22"/>
      <c r="AZB297" s="22"/>
      <c r="AZC297" s="22"/>
      <c r="AZD297" s="22"/>
      <c r="AZE297" s="22"/>
      <c r="AZF297" s="22"/>
      <c r="AZG297" s="22"/>
      <c r="AZH297" s="22"/>
      <c r="AZI297" s="22"/>
      <c r="AZJ297" s="22"/>
      <c r="AZK297" s="22"/>
      <c r="AZL297" s="22"/>
      <c r="AZM297" s="22"/>
      <c r="AZN297" s="22"/>
      <c r="AZO297" s="22"/>
      <c r="AZP297" s="22"/>
      <c r="AZQ297" s="22"/>
      <c r="AZR297" s="22"/>
      <c r="AZS297" s="22"/>
      <c r="AZT297" s="22"/>
      <c r="AZU297" s="22"/>
      <c r="AZV297" s="22"/>
      <c r="AZW297" s="22"/>
      <c r="AZX297" s="22"/>
      <c r="AZY297" s="22"/>
      <c r="AZZ297" s="22"/>
      <c r="BAA297" s="22"/>
      <c r="BAB297" s="22"/>
      <c r="BAC297" s="22"/>
      <c r="BAD297" s="22"/>
      <c r="BAE297" s="22"/>
      <c r="BAF297" s="22"/>
      <c r="BAG297" s="22"/>
      <c r="BAH297" s="22"/>
      <c r="BAI297" s="22"/>
      <c r="BAJ297" s="22"/>
      <c r="BAK297" s="22"/>
      <c r="BAL297" s="22"/>
      <c r="BAM297" s="22"/>
      <c r="BAN297" s="22"/>
      <c r="BAO297" s="22"/>
      <c r="BAP297" s="22"/>
      <c r="BAQ297" s="22"/>
      <c r="BAR297" s="22"/>
      <c r="BAS297" s="22"/>
      <c r="BAT297" s="22"/>
      <c r="BAU297" s="22"/>
      <c r="BAV297" s="22"/>
      <c r="BAW297" s="22"/>
      <c r="BAX297" s="22"/>
      <c r="BAY297" s="22"/>
      <c r="BAZ297" s="22"/>
      <c r="BBA297" s="22"/>
      <c r="BBB297" s="22"/>
      <c r="BBC297" s="22"/>
      <c r="BBD297" s="22"/>
      <c r="BBE297" s="22"/>
      <c r="BBF297" s="22"/>
      <c r="BBG297" s="22"/>
      <c r="BBH297" s="22"/>
      <c r="BBI297" s="22"/>
      <c r="BBJ297" s="22"/>
      <c r="BBK297" s="22"/>
      <c r="BBL297" s="22"/>
      <c r="BBM297" s="22"/>
      <c r="BBN297" s="22"/>
      <c r="BBO297" s="22"/>
      <c r="BBP297" s="22"/>
      <c r="BBQ297" s="22"/>
      <c r="BBR297" s="22"/>
      <c r="BBS297" s="22"/>
      <c r="BBT297" s="22"/>
      <c r="BBU297" s="22"/>
      <c r="BBV297" s="22"/>
      <c r="BBW297" s="22"/>
      <c r="BBX297" s="22"/>
      <c r="BBY297" s="22"/>
      <c r="BBZ297" s="22"/>
      <c r="BCA297" s="22"/>
      <c r="BCB297" s="22"/>
      <c r="BCC297" s="22"/>
      <c r="BCD297" s="22"/>
      <c r="BCE297" s="22"/>
      <c r="BCF297" s="22"/>
      <c r="BCG297" s="22"/>
      <c r="BCH297" s="22"/>
      <c r="BCI297" s="22"/>
      <c r="BCJ297" s="22"/>
      <c r="BCK297" s="22"/>
      <c r="BCL297" s="22"/>
      <c r="BCM297" s="22"/>
      <c r="BCN297" s="22"/>
      <c r="BCO297" s="22"/>
      <c r="BCP297" s="22"/>
      <c r="BCQ297" s="22"/>
      <c r="BCR297" s="22"/>
      <c r="BCS297" s="22"/>
      <c r="BCT297" s="22"/>
      <c r="BCU297" s="22"/>
      <c r="BCV297" s="22"/>
      <c r="BCW297" s="22"/>
      <c r="BCX297" s="22"/>
      <c r="BCY297" s="22"/>
      <c r="BCZ297" s="22"/>
      <c r="BDA297" s="22"/>
      <c r="BDB297" s="22"/>
      <c r="BDC297" s="22"/>
      <c r="BDD297" s="22"/>
      <c r="BDE297" s="22"/>
      <c r="BDF297" s="22"/>
      <c r="BDG297" s="22"/>
      <c r="BDH297" s="22"/>
      <c r="BDI297" s="22"/>
      <c r="BDJ297" s="22"/>
      <c r="BDK297" s="22"/>
      <c r="BDL297" s="22"/>
      <c r="BDM297" s="22"/>
      <c r="BDN297" s="22"/>
      <c r="BDO297" s="22"/>
      <c r="BDP297" s="22"/>
      <c r="BDQ297" s="22"/>
      <c r="BDR297" s="22"/>
      <c r="BDS297" s="22"/>
      <c r="BDT297" s="22"/>
      <c r="BDU297" s="22"/>
      <c r="BDV297" s="22"/>
      <c r="BDW297" s="22"/>
      <c r="BDX297" s="22"/>
      <c r="BDY297" s="22"/>
      <c r="BDZ297" s="22"/>
      <c r="BEA297" s="22"/>
      <c r="BEB297" s="22"/>
      <c r="BEC297" s="22"/>
      <c r="BED297" s="22"/>
      <c r="BEE297" s="22"/>
      <c r="BEF297" s="22"/>
      <c r="BEG297" s="22"/>
      <c r="BEH297" s="22"/>
      <c r="BEI297" s="22"/>
      <c r="BEJ297" s="22"/>
      <c r="BEK297" s="22"/>
      <c r="BEL297" s="22"/>
      <c r="BEM297" s="22"/>
      <c r="BEN297" s="22"/>
      <c r="BEO297" s="22"/>
      <c r="BEP297" s="22"/>
      <c r="BEQ297" s="22"/>
      <c r="BER297" s="22"/>
      <c r="BES297" s="22"/>
      <c r="BET297" s="22"/>
      <c r="BEU297" s="22"/>
      <c r="BEV297" s="22"/>
      <c r="BEW297" s="22"/>
      <c r="BEX297" s="22"/>
      <c r="BEY297" s="22"/>
      <c r="BEZ297" s="22"/>
      <c r="BFA297" s="22"/>
      <c r="BFB297" s="22"/>
      <c r="BFC297" s="22"/>
      <c r="BFD297" s="22"/>
      <c r="BFE297" s="22"/>
      <c r="BFF297" s="22"/>
      <c r="BFG297" s="22"/>
      <c r="BFH297" s="22"/>
      <c r="BFI297" s="22"/>
      <c r="BFJ297" s="22"/>
      <c r="BFK297" s="22"/>
      <c r="BFL297" s="22"/>
      <c r="BFM297" s="22"/>
      <c r="BFN297" s="22"/>
      <c r="BFO297" s="22"/>
      <c r="BFP297" s="22"/>
      <c r="BFQ297" s="22"/>
      <c r="BFR297" s="22"/>
      <c r="BFS297" s="22"/>
      <c r="BFT297" s="22"/>
      <c r="BFU297" s="22"/>
      <c r="BFV297" s="22"/>
      <c r="BFW297" s="22"/>
      <c r="BFX297" s="22"/>
      <c r="BFY297" s="22"/>
      <c r="BFZ297" s="22"/>
      <c r="BGA297" s="22"/>
      <c r="BGB297" s="22"/>
      <c r="BGC297" s="22"/>
      <c r="BGD297" s="22"/>
      <c r="BGE297" s="22"/>
      <c r="BGF297" s="22"/>
      <c r="BGG297" s="22"/>
      <c r="BGH297" s="22"/>
      <c r="BGI297" s="22"/>
      <c r="BGJ297" s="22"/>
      <c r="BGK297" s="22"/>
      <c r="BGL297" s="22"/>
      <c r="BGM297" s="22"/>
      <c r="BGN297" s="22"/>
      <c r="BGO297" s="22"/>
      <c r="BGP297" s="22"/>
      <c r="BGQ297" s="22"/>
      <c r="BGR297" s="22"/>
      <c r="BGS297" s="22"/>
      <c r="BGT297" s="22"/>
      <c r="BGU297" s="22"/>
      <c r="BGV297" s="22"/>
      <c r="BGW297" s="22"/>
      <c r="BGX297" s="22"/>
      <c r="BGY297" s="22"/>
      <c r="BGZ297" s="22"/>
      <c r="BHA297" s="22"/>
      <c r="BHB297" s="22"/>
      <c r="BHC297" s="22"/>
      <c r="BHD297" s="22"/>
      <c r="BHE297" s="22"/>
      <c r="BHF297" s="22"/>
      <c r="BHG297" s="22"/>
      <c r="BHH297" s="22"/>
      <c r="BHI297" s="22"/>
      <c r="BHJ297" s="22"/>
      <c r="BHK297" s="22"/>
      <c r="BHL297" s="22"/>
      <c r="BHM297" s="22"/>
      <c r="BHN297" s="22"/>
      <c r="BHO297" s="22"/>
      <c r="BHP297" s="22"/>
      <c r="BHQ297" s="22"/>
      <c r="BHR297" s="22"/>
      <c r="BHS297" s="22"/>
      <c r="BHT297" s="22"/>
      <c r="BHU297" s="22"/>
      <c r="BHV297" s="22"/>
      <c r="BHW297" s="22"/>
      <c r="BHX297" s="22"/>
      <c r="BHY297" s="22"/>
      <c r="BHZ297" s="22"/>
      <c r="BIA297" s="22"/>
      <c r="BIB297" s="22"/>
      <c r="BIC297" s="22"/>
      <c r="BID297" s="22"/>
      <c r="BIE297" s="22"/>
      <c r="BIF297" s="22"/>
      <c r="BIG297" s="22"/>
      <c r="BIH297" s="22"/>
      <c r="BII297" s="22"/>
      <c r="BIJ297" s="22"/>
      <c r="BIK297" s="22"/>
      <c r="BIL297" s="22"/>
      <c r="BIM297" s="22"/>
      <c r="BIN297" s="22"/>
      <c r="BIO297" s="22"/>
      <c r="BIP297" s="22"/>
      <c r="BIQ297" s="22"/>
      <c r="BIR297" s="22"/>
      <c r="BIS297" s="22"/>
      <c r="BIT297" s="22"/>
      <c r="BIU297" s="22"/>
      <c r="BIV297" s="22"/>
      <c r="BIW297" s="22"/>
      <c r="BIX297" s="22"/>
      <c r="BIY297" s="22"/>
      <c r="BIZ297" s="22"/>
      <c r="BJA297" s="22"/>
      <c r="BJB297" s="22"/>
      <c r="BJC297" s="22"/>
      <c r="BJD297" s="22"/>
      <c r="BJE297" s="22"/>
      <c r="BJF297" s="22"/>
      <c r="BJG297" s="22"/>
      <c r="BJH297" s="22"/>
      <c r="BJI297" s="22"/>
      <c r="BJJ297" s="22"/>
      <c r="BJK297" s="22"/>
      <c r="BJL297" s="22"/>
      <c r="BJM297" s="22"/>
      <c r="BJN297" s="22"/>
      <c r="BJO297" s="22"/>
      <c r="BJP297" s="22"/>
      <c r="BJQ297" s="22"/>
      <c r="BJR297" s="22"/>
      <c r="BJS297" s="22"/>
      <c r="BJT297" s="22"/>
      <c r="BJU297" s="22"/>
      <c r="BJV297" s="22"/>
      <c r="BJW297" s="22"/>
      <c r="BJX297" s="22"/>
      <c r="BJY297" s="22"/>
      <c r="BJZ297" s="22"/>
      <c r="BKA297" s="22"/>
      <c r="BKB297" s="22"/>
      <c r="BKC297" s="22"/>
      <c r="BKD297" s="22"/>
      <c r="BKE297" s="22"/>
      <c r="BKF297" s="22"/>
      <c r="BKG297" s="22"/>
      <c r="BKH297" s="22"/>
      <c r="BKI297" s="22"/>
      <c r="BKJ297" s="22"/>
      <c r="BKK297" s="22"/>
      <c r="BKL297" s="22"/>
      <c r="BKM297" s="22"/>
      <c r="BKN297" s="22"/>
      <c r="BKO297" s="22"/>
      <c r="BKP297" s="22"/>
      <c r="BKQ297" s="22"/>
      <c r="BKR297" s="22"/>
      <c r="BKS297" s="22"/>
      <c r="BKT297" s="22"/>
      <c r="BKU297" s="22"/>
      <c r="BKV297" s="22"/>
      <c r="BKW297" s="22"/>
      <c r="BKX297" s="22"/>
      <c r="BKY297" s="22"/>
      <c r="BKZ297" s="22"/>
      <c r="BLA297" s="22"/>
      <c r="BLB297" s="22"/>
      <c r="BLC297" s="22"/>
      <c r="BLD297" s="22"/>
      <c r="BLE297" s="22"/>
      <c r="BLF297" s="22"/>
      <c r="BLG297" s="22"/>
      <c r="BLH297" s="22"/>
      <c r="BLI297" s="22"/>
      <c r="BLJ297" s="22"/>
      <c r="BLK297" s="22"/>
      <c r="BLL297" s="22"/>
      <c r="BLM297" s="22"/>
      <c r="BLN297" s="22"/>
      <c r="BLO297" s="22"/>
      <c r="BLP297" s="22"/>
      <c r="BLQ297" s="22"/>
      <c r="BLR297" s="22"/>
      <c r="BLS297" s="22"/>
      <c r="BLT297" s="22"/>
      <c r="BLU297" s="22"/>
      <c r="BLV297" s="22"/>
      <c r="BLW297" s="22"/>
      <c r="BLX297" s="22"/>
      <c r="BLY297" s="22"/>
      <c r="BLZ297" s="22"/>
      <c r="BMA297" s="22"/>
      <c r="BMB297" s="22"/>
      <c r="BMC297" s="22"/>
      <c r="BMD297" s="22"/>
      <c r="BME297" s="22"/>
      <c r="BMF297" s="22"/>
      <c r="BMG297" s="22"/>
      <c r="BMH297" s="22"/>
      <c r="BMI297" s="22"/>
      <c r="BMJ297" s="22"/>
      <c r="BMK297" s="22"/>
      <c r="BML297" s="22"/>
      <c r="BMM297" s="22"/>
      <c r="BMN297" s="22"/>
      <c r="BMO297" s="22"/>
      <c r="BMP297" s="22"/>
      <c r="BMQ297" s="22"/>
      <c r="BMR297" s="22"/>
      <c r="BMS297" s="22"/>
      <c r="BMT297" s="22"/>
      <c r="BMU297" s="22"/>
      <c r="BMV297" s="22"/>
      <c r="BMW297" s="22"/>
      <c r="BMX297" s="22"/>
      <c r="BMY297" s="22"/>
      <c r="BMZ297" s="22"/>
      <c r="BNA297" s="22"/>
      <c r="BNB297" s="22"/>
      <c r="BNC297" s="22"/>
      <c r="BND297" s="22"/>
      <c r="BNE297" s="22"/>
      <c r="BNF297" s="22"/>
      <c r="BNG297" s="22"/>
      <c r="BNH297" s="22"/>
      <c r="BNI297" s="22"/>
      <c r="BNJ297" s="22"/>
      <c r="BNK297" s="22"/>
      <c r="BNL297" s="22"/>
      <c r="BNM297" s="22"/>
      <c r="BNN297" s="22"/>
      <c r="BNO297" s="22"/>
      <c r="BNP297" s="22"/>
      <c r="BNQ297" s="22"/>
      <c r="BNR297" s="22"/>
      <c r="BNS297" s="22"/>
      <c r="BNT297" s="22"/>
      <c r="BNU297" s="22"/>
      <c r="BNV297" s="22"/>
      <c r="BNW297" s="22"/>
      <c r="BNX297" s="22"/>
      <c r="BNY297" s="22"/>
      <c r="BNZ297" s="22"/>
      <c r="BOA297" s="22"/>
      <c r="BOB297" s="22"/>
      <c r="BOC297" s="22"/>
      <c r="BOD297" s="22"/>
      <c r="BOE297" s="22"/>
      <c r="BOF297" s="22"/>
      <c r="BOG297" s="22"/>
      <c r="BOH297" s="22"/>
      <c r="BOI297" s="22"/>
      <c r="BOJ297" s="22"/>
      <c r="BOK297" s="22"/>
      <c r="BOL297" s="22"/>
      <c r="BOM297" s="22"/>
      <c r="BON297" s="22"/>
      <c r="BOO297" s="22"/>
      <c r="BOP297" s="22"/>
      <c r="BOQ297" s="22"/>
      <c r="BOR297" s="22"/>
      <c r="BOS297" s="22"/>
      <c r="BOT297" s="22"/>
      <c r="BOU297" s="22"/>
      <c r="BOV297" s="22"/>
      <c r="BOW297" s="22"/>
      <c r="BOX297" s="22"/>
      <c r="BOY297" s="22"/>
      <c r="BOZ297" s="22"/>
      <c r="BPA297" s="22"/>
      <c r="BPB297" s="22"/>
      <c r="BPC297" s="22"/>
      <c r="BPD297" s="22"/>
      <c r="BPE297" s="22"/>
      <c r="BPF297" s="22"/>
      <c r="BPG297" s="22"/>
      <c r="BPH297" s="22"/>
      <c r="BPI297" s="22"/>
      <c r="BPJ297" s="22"/>
      <c r="BPK297" s="22"/>
      <c r="BPL297" s="22"/>
      <c r="BPM297" s="22"/>
      <c r="BPN297" s="22"/>
      <c r="BPO297" s="22"/>
      <c r="BPP297" s="22"/>
      <c r="BPQ297" s="22"/>
      <c r="BPR297" s="22"/>
      <c r="BPS297" s="22"/>
      <c r="BPT297" s="22"/>
      <c r="BPU297" s="22"/>
      <c r="BPV297" s="22"/>
      <c r="BPW297" s="22"/>
      <c r="BPX297" s="22"/>
      <c r="BPY297" s="22"/>
      <c r="BPZ297" s="22"/>
      <c r="BQA297" s="22"/>
      <c r="BQB297" s="22"/>
      <c r="BQC297" s="22"/>
      <c r="BQD297" s="22"/>
      <c r="BQE297" s="22"/>
      <c r="BQF297" s="22"/>
      <c r="BQG297" s="22"/>
      <c r="BQH297" s="22"/>
      <c r="BQI297" s="22"/>
      <c r="BQJ297" s="22"/>
      <c r="BQK297" s="22"/>
      <c r="BQL297" s="22"/>
      <c r="BQM297" s="22"/>
      <c r="BQN297" s="22"/>
      <c r="BQO297" s="22"/>
      <c r="BQP297" s="22"/>
      <c r="BQQ297" s="22"/>
      <c r="BQR297" s="22"/>
      <c r="BQS297" s="22"/>
      <c r="BQT297" s="22"/>
      <c r="BQU297" s="22"/>
      <c r="BQV297" s="22"/>
      <c r="BQW297" s="22"/>
      <c r="BQX297" s="22"/>
      <c r="BQY297" s="22"/>
      <c r="BQZ297" s="22"/>
      <c r="BRA297" s="22"/>
      <c r="BRB297" s="22"/>
      <c r="BRC297" s="22"/>
      <c r="BRD297" s="22"/>
      <c r="BRE297" s="22"/>
      <c r="BRF297" s="22"/>
      <c r="BRG297" s="22"/>
      <c r="BRH297" s="22"/>
      <c r="BRI297" s="22"/>
      <c r="BRJ297" s="22"/>
      <c r="BRK297" s="22"/>
      <c r="BRL297" s="22"/>
      <c r="BRM297" s="22"/>
      <c r="BRN297" s="22"/>
      <c r="BRO297" s="22"/>
      <c r="BRP297" s="22"/>
      <c r="BRQ297" s="22"/>
      <c r="BRR297" s="22"/>
      <c r="BRS297" s="22"/>
      <c r="BRT297" s="22"/>
      <c r="BRU297" s="22"/>
      <c r="BRV297" s="22"/>
      <c r="BRW297" s="22"/>
      <c r="BRX297" s="22"/>
      <c r="BRY297" s="22"/>
      <c r="BRZ297" s="22"/>
      <c r="BSA297" s="22"/>
      <c r="BSB297" s="22"/>
      <c r="BSC297" s="22"/>
      <c r="BSD297" s="22"/>
      <c r="BSE297" s="22"/>
      <c r="BSF297" s="22"/>
      <c r="BSG297" s="22"/>
      <c r="BSH297" s="22"/>
      <c r="BSI297" s="22"/>
      <c r="BSJ297" s="22"/>
      <c r="BSK297" s="22"/>
      <c r="BSL297" s="22"/>
      <c r="BSM297" s="22"/>
      <c r="BSN297" s="22"/>
      <c r="BSO297" s="22"/>
      <c r="BSP297" s="22"/>
      <c r="BSQ297" s="22"/>
      <c r="BSR297" s="22"/>
      <c r="BSS297" s="22"/>
      <c r="BST297" s="22"/>
      <c r="BSU297" s="22"/>
      <c r="BSV297" s="22"/>
      <c r="BSW297" s="22"/>
      <c r="BSX297" s="22"/>
      <c r="BSY297" s="22"/>
      <c r="BSZ297" s="22"/>
      <c r="BTA297" s="22"/>
      <c r="BTB297" s="22"/>
      <c r="BTC297" s="22"/>
      <c r="BTD297" s="22"/>
      <c r="BTE297" s="22"/>
      <c r="BTF297" s="22"/>
      <c r="BTG297" s="22"/>
      <c r="BTH297" s="22"/>
      <c r="BTI297" s="22"/>
      <c r="BTJ297" s="22"/>
      <c r="BTK297" s="22"/>
      <c r="BTL297" s="22"/>
      <c r="BTM297" s="22"/>
      <c r="BTN297" s="22"/>
      <c r="BTO297" s="22"/>
      <c r="BTP297" s="22"/>
      <c r="BTQ297" s="22"/>
      <c r="BTR297" s="22"/>
      <c r="BTS297" s="22"/>
      <c r="BTT297" s="22"/>
      <c r="BTU297" s="22"/>
      <c r="BTV297" s="22"/>
      <c r="BTW297" s="22"/>
      <c r="BTX297" s="22"/>
      <c r="BTY297" s="22"/>
      <c r="BTZ297" s="22"/>
      <c r="BUA297" s="22"/>
      <c r="BUB297" s="22"/>
      <c r="BUC297" s="22"/>
      <c r="BUD297" s="22"/>
      <c r="BUE297" s="22"/>
      <c r="BUF297" s="22"/>
      <c r="BUG297" s="22"/>
      <c r="BUH297" s="22"/>
      <c r="BUI297" s="22"/>
      <c r="BUJ297" s="22"/>
      <c r="BUK297" s="22"/>
      <c r="BUL297" s="22"/>
      <c r="BUM297" s="22"/>
      <c r="BUN297" s="22"/>
      <c r="BUO297" s="22"/>
      <c r="BUP297" s="22"/>
      <c r="BUQ297" s="22"/>
      <c r="BUR297" s="22"/>
      <c r="BUS297" s="22"/>
      <c r="BUT297" s="22"/>
      <c r="BUU297" s="22"/>
      <c r="BUV297" s="22"/>
      <c r="BUW297" s="22"/>
      <c r="BUX297" s="22"/>
      <c r="BUY297" s="22"/>
      <c r="BUZ297" s="22"/>
      <c r="BVA297" s="22"/>
      <c r="BVB297" s="22"/>
      <c r="BVC297" s="22"/>
      <c r="BVD297" s="22"/>
      <c r="BVE297" s="22"/>
      <c r="BVF297" s="22"/>
      <c r="BVG297" s="22"/>
      <c r="BVH297" s="22"/>
      <c r="BVI297" s="22"/>
      <c r="BVJ297" s="22"/>
      <c r="BVK297" s="22"/>
      <c r="BVL297" s="22"/>
      <c r="BVM297" s="22"/>
      <c r="BVN297" s="22"/>
      <c r="BVO297" s="22"/>
      <c r="BVP297" s="22"/>
      <c r="BVQ297" s="22"/>
      <c r="BVR297" s="22"/>
      <c r="BVS297" s="22"/>
      <c r="BVT297" s="22"/>
      <c r="BVU297" s="22"/>
      <c r="BVV297" s="22"/>
      <c r="BVW297" s="22"/>
      <c r="BVX297" s="22"/>
      <c r="BVY297" s="22"/>
      <c r="BVZ297" s="22"/>
      <c r="BWA297" s="22"/>
      <c r="BWB297" s="22"/>
      <c r="BWC297" s="22"/>
      <c r="BWD297" s="22"/>
      <c r="BWE297" s="22"/>
      <c r="BWF297" s="22"/>
      <c r="BWG297" s="22"/>
      <c r="BWH297" s="22"/>
      <c r="BWI297" s="22"/>
      <c r="BWJ297" s="22"/>
      <c r="BWK297" s="22"/>
      <c r="BWL297" s="22"/>
      <c r="BWM297" s="22"/>
      <c r="BWN297" s="22"/>
      <c r="BWO297" s="22"/>
      <c r="BWP297" s="22"/>
      <c r="BWQ297" s="22"/>
      <c r="BWR297" s="22"/>
      <c r="BWS297" s="22"/>
      <c r="BWT297" s="22"/>
      <c r="BWU297" s="22"/>
      <c r="BWV297" s="22"/>
      <c r="BWW297" s="22"/>
      <c r="BWX297" s="22"/>
      <c r="BWY297" s="22"/>
      <c r="BWZ297" s="22"/>
      <c r="BXA297" s="22"/>
      <c r="BXB297" s="22"/>
      <c r="BXC297" s="22"/>
      <c r="BXD297" s="22"/>
      <c r="BXE297" s="22"/>
      <c r="BXF297" s="22"/>
      <c r="BXG297" s="22"/>
      <c r="BXH297" s="22"/>
      <c r="BXI297" s="22"/>
      <c r="BXJ297" s="22"/>
      <c r="BXK297" s="22"/>
      <c r="BXL297" s="22"/>
      <c r="BXM297" s="22"/>
      <c r="BXN297" s="22"/>
      <c r="BXO297" s="22"/>
      <c r="BXP297" s="22"/>
      <c r="BXQ297" s="22"/>
      <c r="BXR297" s="22"/>
      <c r="BXS297" s="22"/>
      <c r="BXT297" s="22"/>
      <c r="BXU297" s="22"/>
      <c r="BXV297" s="22"/>
      <c r="BXW297" s="22"/>
      <c r="BXX297" s="22"/>
      <c r="BXY297" s="22"/>
      <c r="BXZ297" s="22"/>
      <c r="BYA297" s="22"/>
      <c r="BYB297" s="22"/>
      <c r="BYC297" s="22"/>
      <c r="BYD297" s="22"/>
      <c r="BYE297" s="22"/>
      <c r="BYF297" s="22"/>
      <c r="BYG297" s="22"/>
      <c r="BYH297" s="22"/>
      <c r="BYI297" s="22"/>
      <c r="BYJ297" s="22"/>
      <c r="BYK297" s="22"/>
      <c r="BYL297" s="22"/>
      <c r="BYM297" s="22"/>
      <c r="BYN297" s="22"/>
      <c r="BYO297" s="22"/>
      <c r="BYP297" s="22"/>
      <c r="BYQ297" s="22"/>
      <c r="BYR297" s="22"/>
      <c r="BYS297" s="22"/>
      <c r="BYT297" s="22"/>
      <c r="BYU297" s="22"/>
      <c r="BYV297" s="22"/>
      <c r="BYW297" s="22"/>
      <c r="BYX297" s="22"/>
      <c r="BYY297" s="22"/>
      <c r="BYZ297" s="22"/>
      <c r="BZA297" s="22"/>
      <c r="BZB297" s="22"/>
      <c r="BZC297" s="22"/>
      <c r="BZD297" s="22"/>
      <c r="BZE297" s="22"/>
      <c r="BZF297" s="22"/>
      <c r="BZG297" s="22"/>
      <c r="BZH297" s="22"/>
      <c r="BZI297" s="22"/>
      <c r="BZJ297" s="22"/>
      <c r="BZK297" s="22"/>
      <c r="BZL297" s="22"/>
      <c r="BZM297" s="22"/>
      <c r="BZN297" s="22"/>
      <c r="BZO297" s="22"/>
      <c r="BZP297" s="22"/>
      <c r="BZQ297" s="22"/>
      <c r="BZR297" s="22"/>
      <c r="BZS297" s="22"/>
      <c r="BZT297" s="22"/>
      <c r="BZU297" s="22"/>
      <c r="BZV297" s="22"/>
      <c r="BZW297" s="22"/>
      <c r="BZX297" s="22"/>
      <c r="BZY297" s="22"/>
      <c r="BZZ297" s="22"/>
      <c r="CAA297" s="22"/>
      <c r="CAB297" s="22"/>
      <c r="CAC297" s="22"/>
      <c r="CAD297" s="22"/>
      <c r="CAE297" s="22"/>
      <c r="CAF297" s="22"/>
      <c r="CAG297" s="22"/>
      <c r="CAH297" s="22"/>
      <c r="CAI297" s="22"/>
      <c r="CAJ297" s="22"/>
      <c r="CAK297" s="22"/>
      <c r="CAL297" s="22"/>
      <c r="CAM297" s="22"/>
      <c r="CAN297" s="22"/>
      <c r="CAO297" s="22"/>
      <c r="CAP297" s="22"/>
      <c r="CAQ297" s="22"/>
      <c r="CAR297" s="22"/>
      <c r="CAS297" s="22"/>
      <c r="CAT297" s="22"/>
      <c r="CAU297" s="22"/>
      <c r="CAV297" s="22"/>
      <c r="CAW297" s="22"/>
      <c r="CAX297" s="22"/>
      <c r="CAY297" s="22"/>
      <c r="CAZ297" s="22"/>
      <c r="CBA297" s="22"/>
      <c r="CBB297" s="22"/>
      <c r="CBC297" s="22"/>
      <c r="CBD297" s="22"/>
      <c r="CBE297" s="22"/>
      <c r="CBF297" s="22"/>
      <c r="CBG297" s="22"/>
      <c r="CBH297" s="22"/>
      <c r="CBI297" s="22"/>
      <c r="CBJ297" s="22"/>
      <c r="CBK297" s="22"/>
      <c r="CBL297" s="22"/>
      <c r="CBM297" s="22"/>
      <c r="CBN297" s="22"/>
      <c r="CBO297" s="22"/>
      <c r="CBP297" s="22"/>
      <c r="CBQ297" s="22"/>
      <c r="CBR297" s="22"/>
      <c r="CBS297" s="22"/>
      <c r="CBT297" s="22"/>
      <c r="CBU297" s="22"/>
      <c r="CBV297" s="22"/>
      <c r="CBW297" s="22"/>
      <c r="CBX297" s="22"/>
      <c r="CBY297" s="22"/>
      <c r="CBZ297" s="22"/>
      <c r="CCA297" s="22"/>
      <c r="CCB297" s="22"/>
      <c r="CCC297" s="22"/>
      <c r="CCD297" s="22"/>
      <c r="CCE297" s="22"/>
      <c r="CCF297" s="22"/>
      <c r="CCG297" s="22"/>
      <c r="CCH297" s="22"/>
      <c r="CCI297" s="22"/>
      <c r="CCJ297" s="22"/>
      <c r="CCK297" s="22"/>
      <c r="CCL297" s="22"/>
      <c r="CCM297" s="22"/>
      <c r="CCN297" s="22"/>
      <c r="CCO297" s="22"/>
      <c r="CCP297" s="22"/>
      <c r="CCQ297" s="22"/>
      <c r="CCR297" s="22"/>
      <c r="CCS297" s="22"/>
      <c r="CCT297" s="22"/>
      <c r="CCU297" s="22"/>
      <c r="CCV297" s="22"/>
      <c r="CCW297" s="22"/>
      <c r="CCX297" s="22"/>
      <c r="CCY297" s="22"/>
      <c r="CCZ297" s="22"/>
      <c r="CDA297" s="22"/>
      <c r="CDB297" s="22"/>
      <c r="CDC297" s="22"/>
      <c r="CDD297" s="22"/>
      <c r="CDE297" s="22"/>
      <c r="CDF297" s="22"/>
      <c r="CDG297" s="22"/>
      <c r="CDH297" s="22"/>
      <c r="CDI297" s="22"/>
      <c r="CDJ297" s="22"/>
      <c r="CDK297" s="22"/>
      <c r="CDL297" s="22"/>
      <c r="CDM297" s="22"/>
      <c r="CDN297" s="22"/>
      <c r="CDO297" s="22"/>
      <c r="CDP297" s="22"/>
      <c r="CDQ297" s="22"/>
      <c r="CDR297" s="22"/>
      <c r="CDS297" s="22"/>
      <c r="CDT297" s="22"/>
      <c r="CDU297" s="22"/>
      <c r="CDV297" s="22"/>
      <c r="CDW297" s="22"/>
      <c r="CDX297" s="22"/>
      <c r="CDY297" s="22"/>
      <c r="CDZ297" s="22"/>
      <c r="CEA297" s="22"/>
      <c r="CEB297" s="22"/>
      <c r="CEC297" s="22"/>
      <c r="CED297" s="22"/>
      <c r="CEE297" s="22"/>
      <c r="CEF297" s="22"/>
      <c r="CEG297" s="22"/>
      <c r="CEH297" s="22"/>
      <c r="CEI297" s="22"/>
      <c r="CEJ297" s="22"/>
      <c r="CEK297" s="22"/>
      <c r="CEL297" s="22"/>
      <c r="CEM297" s="22"/>
      <c r="CEN297" s="22"/>
      <c r="CEO297" s="22"/>
      <c r="CEP297" s="22"/>
      <c r="CEQ297" s="22"/>
      <c r="CER297" s="22"/>
      <c r="CES297" s="22"/>
      <c r="CET297" s="22"/>
      <c r="CEU297" s="22"/>
      <c r="CEV297" s="22"/>
      <c r="CEW297" s="22"/>
      <c r="CEX297" s="22"/>
      <c r="CEY297" s="22"/>
      <c r="CEZ297" s="22"/>
      <c r="CFA297" s="22"/>
      <c r="CFB297" s="22"/>
      <c r="CFC297" s="22"/>
      <c r="CFD297" s="22"/>
      <c r="CFE297" s="22"/>
      <c r="CFF297" s="22"/>
      <c r="CFG297" s="22"/>
      <c r="CFH297" s="22"/>
      <c r="CFI297" s="22"/>
      <c r="CFJ297" s="22"/>
      <c r="CFK297" s="22"/>
      <c r="CFL297" s="22"/>
      <c r="CFM297" s="22"/>
      <c r="CFN297" s="22"/>
      <c r="CFO297" s="22"/>
      <c r="CFP297" s="22"/>
      <c r="CFQ297" s="22"/>
      <c r="CFR297" s="22"/>
      <c r="CFS297" s="22"/>
      <c r="CFT297" s="22"/>
      <c r="CFU297" s="22"/>
      <c r="CFV297" s="22"/>
      <c r="CFW297" s="22"/>
      <c r="CFX297" s="22"/>
      <c r="CFY297" s="22"/>
      <c r="CFZ297" s="22"/>
      <c r="CGA297" s="22"/>
      <c r="CGB297" s="22"/>
      <c r="CGC297" s="22"/>
      <c r="CGD297" s="22"/>
      <c r="CGE297" s="22"/>
      <c r="CGF297" s="22"/>
      <c r="CGG297" s="22"/>
      <c r="CGH297" s="22"/>
      <c r="CGI297" s="22"/>
      <c r="CGJ297" s="22"/>
      <c r="CGK297" s="22"/>
      <c r="CGL297" s="22"/>
      <c r="CGM297" s="22"/>
      <c r="CGN297" s="22"/>
      <c r="CGO297" s="22"/>
      <c r="CGP297" s="22"/>
      <c r="CGQ297" s="22"/>
      <c r="CGR297" s="22"/>
      <c r="CGS297" s="22"/>
      <c r="CGT297" s="22"/>
      <c r="CGU297" s="22"/>
      <c r="CGV297" s="22"/>
      <c r="CGW297" s="22"/>
      <c r="CGX297" s="22"/>
      <c r="CGY297" s="22"/>
      <c r="CGZ297" s="22"/>
      <c r="CHA297" s="22"/>
      <c r="CHB297" s="22"/>
      <c r="CHC297" s="22"/>
      <c r="CHD297" s="22"/>
      <c r="CHE297" s="22"/>
      <c r="CHF297" s="22"/>
      <c r="CHG297" s="22"/>
      <c r="CHH297" s="22"/>
      <c r="CHI297" s="22"/>
      <c r="CHJ297" s="22"/>
      <c r="CHK297" s="22"/>
      <c r="CHL297" s="22"/>
      <c r="CHM297" s="22"/>
      <c r="CHN297" s="22"/>
      <c r="CHO297" s="22"/>
      <c r="CHP297" s="22"/>
      <c r="CHQ297" s="22"/>
      <c r="CHR297" s="22"/>
      <c r="CHS297" s="22"/>
      <c r="CHT297" s="22"/>
      <c r="CHU297" s="22"/>
      <c r="CHV297" s="22"/>
      <c r="CHW297" s="22"/>
      <c r="CHX297" s="22"/>
      <c r="CHY297" s="22"/>
      <c r="CHZ297" s="22"/>
      <c r="CIA297" s="22"/>
      <c r="CIB297" s="22"/>
      <c r="CIC297" s="22"/>
      <c r="CID297" s="22"/>
      <c r="CIE297" s="22"/>
      <c r="CIF297" s="22"/>
      <c r="CIG297" s="22"/>
      <c r="CIH297" s="22"/>
      <c r="CII297" s="22"/>
      <c r="CIJ297" s="22"/>
      <c r="CIK297" s="22"/>
      <c r="CIL297" s="22"/>
      <c r="CIM297" s="22"/>
      <c r="CIN297" s="22"/>
      <c r="CIO297" s="22"/>
      <c r="CIP297" s="22"/>
      <c r="CIQ297" s="22"/>
      <c r="CIR297" s="22"/>
      <c r="CIS297" s="22"/>
      <c r="CIT297" s="22"/>
      <c r="CIU297" s="22"/>
      <c r="CIV297" s="22"/>
      <c r="CIW297" s="22"/>
      <c r="CIX297" s="22"/>
      <c r="CIY297" s="22"/>
      <c r="CIZ297" s="22"/>
      <c r="CJA297" s="22"/>
      <c r="CJB297" s="22"/>
      <c r="CJC297" s="22"/>
      <c r="CJD297" s="22"/>
      <c r="CJE297" s="22"/>
      <c r="CJF297" s="22"/>
      <c r="CJG297" s="22"/>
      <c r="CJH297" s="22"/>
      <c r="CJI297" s="22"/>
      <c r="CJJ297" s="22"/>
      <c r="CJK297" s="22"/>
      <c r="CJL297" s="22"/>
      <c r="CJM297" s="22"/>
      <c r="CJN297" s="22"/>
      <c r="CJO297" s="22"/>
      <c r="CJP297" s="22"/>
      <c r="CJQ297" s="22"/>
      <c r="CJR297" s="22"/>
      <c r="CJS297" s="22"/>
      <c r="CJT297" s="22"/>
      <c r="CJU297" s="22"/>
      <c r="CJV297" s="22"/>
      <c r="CJW297" s="22"/>
      <c r="CJX297" s="22"/>
      <c r="CJY297" s="22"/>
      <c r="CJZ297" s="22"/>
      <c r="CKA297" s="22"/>
      <c r="CKB297" s="22"/>
      <c r="CKC297" s="22"/>
      <c r="CKD297" s="22"/>
      <c r="CKE297" s="22"/>
      <c r="CKF297" s="22"/>
      <c r="CKG297" s="22"/>
      <c r="CKH297" s="22"/>
      <c r="CKI297" s="22"/>
      <c r="CKJ297" s="22"/>
      <c r="CKK297" s="22"/>
      <c r="CKL297" s="22"/>
      <c r="CKM297" s="22"/>
      <c r="CKN297" s="22"/>
      <c r="CKO297" s="22"/>
      <c r="CKP297" s="22"/>
      <c r="CKQ297" s="22"/>
      <c r="CKR297" s="22"/>
      <c r="CKS297" s="22"/>
      <c r="CKT297" s="22"/>
      <c r="CKU297" s="22"/>
      <c r="CKV297" s="22"/>
      <c r="CKW297" s="22"/>
      <c r="CKX297" s="22"/>
      <c r="CKY297" s="22"/>
      <c r="CKZ297" s="22"/>
      <c r="CLA297" s="22"/>
      <c r="CLB297" s="22"/>
      <c r="CLC297" s="22"/>
      <c r="CLD297" s="22"/>
      <c r="CLE297" s="22"/>
      <c r="CLF297" s="22"/>
      <c r="CLG297" s="22"/>
      <c r="CLH297" s="22"/>
      <c r="CLI297" s="22"/>
      <c r="CLJ297" s="22"/>
      <c r="CLK297" s="22"/>
      <c r="CLL297" s="22"/>
      <c r="CLM297" s="22"/>
      <c r="CLN297" s="22"/>
      <c r="CLO297" s="22"/>
      <c r="CLP297" s="22"/>
      <c r="CLQ297" s="22"/>
      <c r="CLR297" s="22"/>
      <c r="CLS297" s="22"/>
      <c r="CLT297" s="22"/>
      <c r="CLU297" s="22"/>
      <c r="CLV297" s="22"/>
      <c r="CLW297" s="22"/>
      <c r="CLX297" s="22"/>
      <c r="CLY297" s="22"/>
      <c r="CLZ297" s="22"/>
      <c r="CMA297" s="22"/>
      <c r="CMB297" s="22"/>
      <c r="CMC297" s="22"/>
      <c r="CMD297" s="22"/>
      <c r="CME297" s="22"/>
      <c r="CMF297" s="22"/>
      <c r="CMG297" s="22"/>
      <c r="CMH297" s="22"/>
      <c r="CMI297" s="22"/>
      <c r="CMJ297" s="22"/>
      <c r="CMK297" s="22"/>
      <c r="CML297" s="22"/>
      <c r="CMM297" s="22"/>
      <c r="CMN297" s="22"/>
      <c r="CMO297" s="22"/>
      <c r="CMP297" s="22"/>
      <c r="CMQ297" s="22"/>
      <c r="CMR297" s="22"/>
      <c r="CMS297" s="22"/>
      <c r="CMT297" s="22"/>
      <c r="CMU297" s="22"/>
      <c r="CMV297" s="22"/>
      <c r="CMW297" s="22"/>
      <c r="CMX297" s="22"/>
      <c r="CMY297" s="22"/>
      <c r="CMZ297" s="22"/>
      <c r="CNA297" s="22"/>
      <c r="CNB297" s="22"/>
      <c r="CNC297" s="22"/>
      <c r="CND297" s="22"/>
      <c r="CNE297" s="22"/>
      <c r="CNF297" s="22"/>
      <c r="CNG297" s="22"/>
      <c r="CNH297" s="22"/>
      <c r="CNI297" s="22"/>
      <c r="CNJ297" s="22"/>
      <c r="CNK297" s="22"/>
      <c r="CNL297" s="22"/>
      <c r="CNM297" s="22"/>
      <c r="CNN297" s="22"/>
      <c r="CNO297" s="22"/>
      <c r="CNP297" s="22"/>
      <c r="CNQ297" s="22"/>
      <c r="CNR297" s="22"/>
      <c r="CNS297" s="22"/>
      <c r="CNT297" s="22"/>
      <c r="CNU297" s="22"/>
      <c r="CNV297" s="22"/>
      <c r="CNW297" s="22"/>
      <c r="CNX297" s="22"/>
      <c r="CNY297" s="22"/>
      <c r="CNZ297" s="22"/>
      <c r="COA297" s="22"/>
      <c r="COB297" s="22"/>
      <c r="COC297" s="22"/>
      <c r="COD297" s="22"/>
      <c r="COE297" s="22"/>
      <c r="COF297" s="22"/>
      <c r="COG297" s="22"/>
      <c r="COH297" s="22"/>
      <c r="COI297" s="22"/>
      <c r="COJ297" s="22"/>
      <c r="COK297" s="22"/>
      <c r="COL297" s="22"/>
      <c r="COM297" s="22"/>
      <c r="CON297" s="22"/>
      <c r="COO297" s="22"/>
      <c r="COP297" s="22"/>
      <c r="COQ297" s="22"/>
      <c r="COR297" s="22"/>
      <c r="COS297" s="22"/>
      <c r="COT297" s="22"/>
      <c r="COU297" s="22"/>
      <c r="COV297" s="22"/>
      <c r="COW297" s="22"/>
      <c r="COX297" s="22"/>
      <c r="COY297" s="22"/>
      <c r="COZ297" s="22"/>
      <c r="CPA297" s="22"/>
      <c r="CPB297" s="22"/>
      <c r="CPC297" s="22"/>
      <c r="CPD297" s="22"/>
      <c r="CPE297" s="22"/>
      <c r="CPF297" s="22"/>
      <c r="CPG297" s="22"/>
      <c r="CPH297" s="22"/>
      <c r="CPI297" s="22"/>
      <c r="CPJ297" s="22"/>
      <c r="CPK297" s="22"/>
      <c r="CPL297" s="22"/>
      <c r="CPM297" s="22"/>
      <c r="CPN297" s="22"/>
      <c r="CPO297" s="22"/>
      <c r="CPP297" s="22"/>
      <c r="CPQ297" s="22"/>
      <c r="CPR297" s="22"/>
      <c r="CPS297" s="22"/>
      <c r="CPT297" s="22"/>
      <c r="CPU297" s="22"/>
      <c r="CPV297" s="22"/>
      <c r="CPW297" s="22"/>
      <c r="CPX297" s="22"/>
      <c r="CPY297" s="22"/>
      <c r="CPZ297" s="22"/>
      <c r="CQA297" s="22"/>
      <c r="CQB297" s="22"/>
      <c r="CQC297" s="22"/>
      <c r="CQD297" s="22"/>
      <c r="CQE297" s="22"/>
      <c r="CQF297" s="22"/>
      <c r="CQG297" s="22"/>
      <c r="CQH297" s="22"/>
      <c r="CQI297" s="22"/>
      <c r="CQJ297" s="22"/>
      <c r="CQK297" s="22"/>
      <c r="CQL297" s="22"/>
      <c r="CQM297" s="22"/>
      <c r="CQN297" s="22"/>
      <c r="CQO297" s="22"/>
      <c r="CQP297" s="22"/>
      <c r="CQQ297" s="22"/>
      <c r="CQR297" s="22"/>
      <c r="CQS297" s="22"/>
      <c r="CQT297" s="22"/>
      <c r="CQU297" s="22"/>
      <c r="CQV297" s="22"/>
      <c r="CQW297" s="22"/>
      <c r="CQX297" s="22"/>
      <c r="CQY297" s="22"/>
      <c r="CQZ297" s="22"/>
      <c r="CRA297" s="22"/>
      <c r="CRB297" s="22"/>
      <c r="CRC297" s="22"/>
      <c r="CRD297" s="22"/>
      <c r="CRE297" s="22"/>
      <c r="CRF297" s="22"/>
      <c r="CRG297" s="22"/>
      <c r="CRH297" s="22"/>
      <c r="CRI297" s="22"/>
      <c r="CRJ297" s="22"/>
      <c r="CRK297" s="22"/>
      <c r="CRL297" s="22"/>
      <c r="CRM297" s="22"/>
      <c r="CRN297" s="22"/>
      <c r="CRO297" s="22"/>
      <c r="CRP297" s="22"/>
      <c r="CRQ297" s="22"/>
      <c r="CRR297" s="22"/>
      <c r="CRS297" s="22"/>
      <c r="CRT297" s="22"/>
      <c r="CRU297" s="22"/>
      <c r="CRV297" s="22"/>
      <c r="CRW297" s="22"/>
      <c r="CRX297" s="22"/>
      <c r="CRY297" s="22"/>
      <c r="CRZ297" s="22"/>
      <c r="CSA297" s="22"/>
      <c r="CSB297" s="22"/>
      <c r="CSC297" s="22"/>
      <c r="CSD297" s="22"/>
      <c r="CSE297" s="22"/>
      <c r="CSF297" s="22"/>
      <c r="CSG297" s="22"/>
      <c r="CSH297" s="22"/>
      <c r="CSI297" s="22"/>
      <c r="CSJ297" s="22"/>
      <c r="CSK297" s="22"/>
      <c r="CSL297" s="22"/>
      <c r="CSM297" s="22"/>
      <c r="CSN297" s="22"/>
      <c r="CSO297" s="22"/>
      <c r="CSP297" s="22"/>
      <c r="CSQ297" s="22"/>
      <c r="CSR297" s="22"/>
      <c r="CSS297" s="22"/>
      <c r="CST297" s="22"/>
      <c r="CSU297" s="22"/>
      <c r="CSV297" s="22"/>
      <c r="CSW297" s="22"/>
      <c r="CSX297" s="22"/>
      <c r="CSY297" s="22"/>
      <c r="CSZ297" s="22"/>
      <c r="CTA297" s="22"/>
      <c r="CTB297" s="22"/>
      <c r="CTC297" s="22"/>
      <c r="CTD297" s="22"/>
      <c r="CTE297" s="22"/>
      <c r="CTF297" s="22"/>
      <c r="CTG297" s="22"/>
      <c r="CTH297" s="22"/>
      <c r="CTI297" s="22"/>
      <c r="CTJ297" s="22"/>
      <c r="CTK297" s="22"/>
      <c r="CTL297" s="22"/>
      <c r="CTM297" s="22"/>
      <c r="CTN297" s="22"/>
      <c r="CTO297" s="22"/>
      <c r="CTP297" s="22"/>
      <c r="CTQ297" s="22"/>
      <c r="CTR297" s="22"/>
      <c r="CTS297" s="22"/>
      <c r="CTT297" s="22"/>
      <c r="CTU297" s="22"/>
      <c r="CTV297" s="22"/>
      <c r="CTW297" s="22"/>
      <c r="CTX297" s="22"/>
      <c r="CTY297" s="22"/>
      <c r="CTZ297" s="22"/>
      <c r="CUA297" s="22"/>
      <c r="CUB297" s="22"/>
      <c r="CUC297" s="22"/>
      <c r="CUD297" s="22"/>
      <c r="CUE297" s="22"/>
      <c r="CUF297" s="22"/>
      <c r="CUG297" s="22"/>
      <c r="CUH297" s="22"/>
      <c r="CUI297" s="22"/>
      <c r="CUJ297" s="22"/>
      <c r="CUK297" s="22"/>
      <c r="CUL297" s="22"/>
      <c r="CUM297" s="22"/>
      <c r="CUN297" s="22"/>
      <c r="CUO297" s="22"/>
      <c r="CUP297" s="22"/>
      <c r="CUQ297" s="22"/>
      <c r="CUR297" s="22"/>
      <c r="CUS297" s="22"/>
      <c r="CUT297" s="22"/>
      <c r="CUU297" s="22"/>
      <c r="CUV297" s="22"/>
      <c r="CUW297" s="22"/>
      <c r="CUX297" s="22"/>
      <c r="CUY297" s="22"/>
      <c r="CUZ297" s="22"/>
      <c r="CVA297" s="22"/>
      <c r="CVB297" s="22"/>
      <c r="CVC297" s="22"/>
      <c r="CVD297" s="22"/>
      <c r="CVE297" s="22"/>
      <c r="CVF297" s="22"/>
      <c r="CVG297" s="22"/>
      <c r="CVH297" s="22"/>
      <c r="CVI297" s="22"/>
      <c r="CVJ297" s="22"/>
      <c r="CVK297" s="22"/>
      <c r="CVL297" s="22"/>
      <c r="CVM297" s="22"/>
      <c r="CVN297" s="22"/>
      <c r="CVO297" s="22"/>
      <c r="CVP297" s="22"/>
      <c r="CVQ297" s="22"/>
      <c r="CVR297" s="22"/>
      <c r="CVS297" s="22"/>
      <c r="CVT297" s="22"/>
      <c r="CVU297" s="22"/>
      <c r="CVV297" s="22"/>
      <c r="CVW297" s="22"/>
      <c r="CVX297" s="22"/>
      <c r="CVY297" s="22"/>
      <c r="CVZ297" s="22"/>
      <c r="CWA297" s="22"/>
      <c r="CWB297" s="22"/>
      <c r="CWC297" s="22"/>
      <c r="CWD297" s="22"/>
      <c r="CWE297" s="22"/>
      <c r="CWF297" s="22"/>
      <c r="CWG297" s="22"/>
      <c r="CWH297" s="22"/>
      <c r="CWI297" s="22"/>
      <c r="CWJ297" s="22"/>
      <c r="CWK297" s="22"/>
      <c r="CWL297" s="22"/>
      <c r="CWM297" s="22"/>
      <c r="CWN297" s="22"/>
      <c r="CWO297" s="22"/>
      <c r="CWP297" s="22"/>
      <c r="CWQ297" s="22"/>
      <c r="CWR297" s="22"/>
      <c r="CWS297" s="22"/>
      <c r="CWT297" s="22"/>
      <c r="CWU297" s="22"/>
      <c r="CWV297" s="22"/>
      <c r="CWW297" s="22"/>
      <c r="CWX297" s="22"/>
      <c r="CWY297" s="22"/>
      <c r="CWZ297" s="22"/>
      <c r="CXA297" s="22"/>
      <c r="CXB297" s="22"/>
      <c r="CXC297" s="22"/>
      <c r="CXD297" s="22"/>
      <c r="CXE297" s="22"/>
      <c r="CXF297" s="22"/>
      <c r="CXG297" s="22"/>
      <c r="CXH297" s="22"/>
      <c r="CXI297" s="22"/>
      <c r="CXJ297" s="22"/>
      <c r="CXK297" s="22"/>
      <c r="CXL297" s="22"/>
      <c r="CXM297" s="22"/>
      <c r="CXN297" s="22"/>
      <c r="CXO297" s="22"/>
      <c r="CXP297" s="22"/>
      <c r="CXQ297" s="22"/>
      <c r="CXR297" s="22"/>
      <c r="CXS297" s="22"/>
      <c r="CXT297" s="22"/>
      <c r="CXU297" s="22"/>
      <c r="CXV297" s="22"/>
      <c r="CXW297" s="22"/>
      <c r="CXX297" s="22"/>
      <c r="CXY297" s="22"/>
      <c r="CXZ297" s="22"/>
      <c r="CYA297" s="22"/>
      <c r="CYB297" s="22"/>
      <c r="CYC297" s="22"/>
      <c r="CYD297" s="22"/>
      <c r="CYE297" s="22"/>
      <c r="CYF297" s="22"/>
      <c r="CYG297" s="22"/>
      <c r="CYH297" s="22"/>
      <c r="CYI297" s="22"/>
      <c r="CYJ297" s="22"/>
      <c r="CYK297" s="22"/>
      <c r="CYL297" s="22"/>
      <c r="CYM297" s="22"/>
      <c r="CYN297" s="22"/>
      <c r="CYO297" s="22"/>
      <c r="CYP297" s="22"/>
      <c r="CYQ297" s="22"/>
      <c r="CYR297" s="22"/>
      <c r="CYS297" s="22"/>
      <c r="CYT297" s="22"/>
      <c r="CYU297" s="22"/>
      <c r="CYV297" s="22"/>
      <c r="CYW297" s="22"/>
      <c r="CYX297" s="22"/>
      <c r="CYY297" s="22"/>
      <c r="CYZ297" s="22"/>
      <c r="CZA297" s="22"/>
      <c r="CZB297" s="22"/>
      <c r="CZC297" s="22"/>
      <c r="CZD297" s="22"/>
      <c r="CZE297" s="22"/>
      <c r="CZF297" s="22"/>
      <c r="CZG297" s="22"/>
      <c r="CZH297" s="22"/>
      <c r="CZI297" s="22"/>
      <c r="CZJ297" s="22"/>
      <c r="CZK297" s="22"/>
      <c r="CZL297" s="22"/>
      <c r="CZM297" s="22"/>
      <c r="CZN297" s="22"/>
      <c r="CZO297" s="22"/>
      <c r="CZP297" s="22"/>
      <c r="CZQ297" s="22"/>
      <c r="CZR297" s="22"/>
      <c r="CZS297" s="22"/>
      <c r="CZT297" s="22"/>
      <c r="CZU297" s="22"/>
      <c r="CZV297" s="22"/>
      <c r="CZW297" s="22"/>
      <c r="CZX297" s="22"/>
      <c r="CZY297" s="22"/>
      <c r="CZZ297" s="22"/>
      <c r="DAA297" s="22"/>
      <c r="DAB297" s="22"/>
      <c r="DAC297" s="22"/>
      <c r="DAD297" s="22"/>
      <c r="DAE297" s="22"/>
      <c r="DAF297" s="22"/>
      <c r="DAG297" s="22"/>
      <c r="DAH297" s="22"/>
      <c r="DAI297" s="22"/>
      <c r="DAJ297" s="22"/>
      <c r="DAK297" s="22"/>
      <c r="DAL297" s="22"/>
      <c r="DAM297" s="22"/>
      <c r="DAN297" s="22"/>
      <c r="DAO297" s="22"/>
      <c r="DAP297" s="22"/>
      <c r="DAQ297" s="22"/>
      <c r="DAR297" s="22"/>
      <c r="DAS297" s="22"/>
      <c r="DAT297" s="22"/>
      <c r="DAU297" s="22"/>
      <c r="DAV297" s="22"/>
      <c r="DAW297" s="22"/>
      <c r="DAX297" s="22"/>
      <c r="DAY297" s="22"/>
      <c r="DAZ297" s="22"/>
      <c r="DBA297" s="22"/>
      <c r="DBB297" s="22"/>
      <c r="DBC297" s="22"/>
      <c r="DBD297" s="22"/>
      <c r="DBE297" s="22"/>
      <c r="DBF297" s="22"/>
      <c r="DBG297" s="22"/>
      <c r="DBH297" s="22"/>
      <c r="DBI297" s="22"/>
      <c r="DBJ297" s="22"/>
      <c r="DBK297" s="22"/>
      <c r="DBL297" s="22"/>
      <c r="DBM297" s="22"/>
      <c r="DBN297" s="22"/>
      <c r="DBO297" s="22"/>
      <c r="DBP297" s="22"/>
      <c r="DBQ297" s="22"/>
      <c r="DBR297" s="22"/>
      <c r="DBS297" s="22"/>
      <c r="DBT297" s="22"/>
      <c r="DBU297" s="22"/>
      <c r="DBV297" s="22"/>
      <c r="DBW297" s="22"/>
      <c r="DBX297" s="22"/>
      <c r="DBY297" s="22"/>
      <c r="DBZ297" s="22"/>
      <c r="DCA297" s="22"/>
      <c r="DCB297" s="22"/>
      <c r="DCC297" s="22"/>
      <c r="DCD297" s="22"/>
      <c r="DCE297" s="22"/>
      <c r="DCF297" s="22"/>
      <c r="DCG297" s="22"/>
      <c r="DCH297" s="22"/>
      <c r="DCI297" s="22"/>
      <c r="DCJ297" s="22"/>
      <c r="DCK297" s="22"/>
      <c r="DCL297" s="22"/>
      <c r="DCM297" s="22"/>
      <c r="DCN297" s="22"/>
      <c r="DCO297" s="22"/>
      <c r="DCP297" s="22"/>
      <c r="DCQ297" s="22"/>
      <c r="DCR297" s="22"/>
      <c r="DCS297" s="22"/>
      <c r="DCT297" s="22"/>
      <c r="DCU297" s="22"/>
      <c r="DCV297" s="22"/>
      <c r="DCW297" s="22"/>
      <c r="DCX297" s="22"/>
      <c r="DCY297" s="22"/>
      <c r="DCZ297" s="22"/>
      <c r="DDA297" s="22"/>
      <c r="DDB297" s="22"/>
      <c r="DDC297" s="22"/>
      <c r="DDD297" s="22"/>
      <c r="DDE297" s="22"/>
      <c r="DDF297" s="22"/>
      <c r="DDG297" s="22"/>
      <c r="DDH297" s="22"/>
      <c r="DDI297" s="22"/>
      <c r="DDJ297" s="22"/>
      <c r="DDK297" s="22"/>
      <c r="DDL297" s="22"/>
      <c r="DDM297" s="22"/>
      <c r="DDN297" s="22"/>
      <c r="DDO297" s="22"/>
      <c r="DDP297" s="22"/>
      <c r="DDQ297" s="22"/>
      <c r="DDR297" s="22"/>
      <c r="DDS297" s="22"/>
      <c r="DDT297" s="22"/>
      <c r="DDU297" s="22"/>
      <c r="DDV297" s="22"/>
      <c r="DDW297" s="22"/>
      <c r="DDX297" s="22"/>
      <c r="DDY297" s="22"/>
      <c r="DDZ297" s="22"/>
      <c r="DEA297" s="22"/>
      <c r="DEB297" s="22"/>
      <c r="DEC297" s="22"/>
      <c r="DED297" s="22"/>
      <c r="DEE297" s="22"/>
      <c r="DEF297" s="22"/>
      <c r="DEG297" s="22"/>
      <c r="DEH297" s="22"/>
      <c r="DEI297" s="22"/>
      <c r="DEJ297" s="22"/>
      <c r="DEK297" s="22"/>
      <c r="DEL297" s="22"/>
      <c r="DEM297" s="22"/>
      <c r="DEN297" s="22"/>
      <c r="DEO297" s="22"/>
      <c r="DEP297" s="22"/>
      <c r="DEQ297" s="22"/>
      <c r="DER297" s="22"/>
      <c r="DES297" s="22"/>
      <c r="DET297" s="22"/>
      <c r="DEU297" s="22"/>
      <c r="DEV297" s="22"/>
      <c r="DEW297" s="22"/>
      <c r="DEX297" s="22"/>
      <c r="DEY297" s="22"/>
      <c r="DEZ297" s="22"/>
      <c r="DFA297" s="22"/>
      <c r="DFB297" s="22"/>
      <c r="DFC297" s="22"/>
      <c r="DFD297" s="22"/>
      <c r="DFE297" s="22"/>
      <c r="DFF297" s="22"/>
      <c r="DFG297" s="22"/>
      <c r="DFH297" s="22"/>
      <c r="DFI297" s="22"/>
      <c r="DFJ297" s="22"/>
      <c r="DFK297" s="22"/>
      <c r="DFL297" s="22"/>
      <c r="DFM297" s="22"/>
      <c r="DFN297" s="22"/>
      <c r="DFO297" s="22"/>
      <c r="DFP297" s="22"/>
      <c r="DFQ297" s="22"/>
      <c r="DFR297" s="22"/>
      <c r="DFS297" s="22"/>
      <c r="DFT297" s="22"/>
      <c r="DFU297" s="22"/>
      <c r="DFV297" s="22"/>
      <c r="DFW297" s="22"/>
      <c r="DFX297" s="22"/>
      <c r="DFY297" s="22"/>
      <c r="DFZ297" s="22"/>
      <c r="DGA297" s="22"/>
      <c r="DGB297" s="22"/>
      <c r="DGC297" s="22"/>
      <c r="DGD297" s="22"/>
      <c r="DGE297" s="22"/>
      <c r="DGF297" s="22"/>
      <c r="DGG297" s="22"/>
      <c r="DGH297" s="22"/>
      <c r="DGI297" s="22"/>
      <c r="DGJ297" s="22"/>
      <c r="DGK297" s="22"/>
      <c r="DGL297" s="22"/>
      <c r="DGM297" s="22"/>
      <c r="DGN297" s="22"/>
      <c r="DGO297" s="22"/>
      <c r="DGP297" s="22"/>
      <c r="DGQ297" s="22"/>
      <c r="DGR297" s="22"/>
      <c r="DGS297" s="22"/>
      <c r="DGT297" s="22"/>
      <c r="DGU297" s="22"/>
      <c r="DGV297" s="22"/>
      <c r="DGW297" s="22"/>
      <c r="DGX297" s="22"/>
      <c r="DGY297" s="22"/>
      <c r="DGZ297" s="22"/>
      <c r="DHA297" s="22"/>
      <c r="DHB297" s="22"/>
      <c r="DHC297" s="22"/>
      <c r="DHD297" s="22"/>
      <c r="DHE297" s="22"/>
      <c r="DHF297" s="22"/>
      <c r="DHG297" s="22"/>
      <c r="DHH297" s="22"/>
      <c r="DHI297" s="22"/>
      <c r="DHJ297" s="22"/>
      <c r="DHK297" s="22"/>
      <c r="DHL297" s="22"/>
      <c r="DHM297" s="22"/>
      <c r="DHN297" s="22"/>
      <c r="DHO297" s="22"/>
      <c r="DHP297" s="22"/>
      <c r="DHQ297" s="22"/>
      <c r="DHR297" s="22"/>
      <c r="DHS297" s="22"/>
      <c r="DHT297" s="22"/>
      <c r="DHU297" s="22"/>
      <c r="DHV297" s="22"/>
      <c r="DHW297" s="22"/>
      <c r="DHX297" s="22"/>
      <c r="DHY297" s="22"/>
      <c r="DHZ297" s="22"/>
      <c r="DIA297" s="22"/>
      <c r="DIB297" s="22"/>
      <c r="DIC297" s="22"/>
      <c r="DID297" s="22"/>
      <c r="DIE297" s="22"/>
      <c r="DIF297" s="22"/>
      <c r="DIG297" s="22"/>
      <c r="DIH297" s="22"/>
      <c r="DII297" s="22"/>
      <c r="DIJ297" s="22"/>
      <c r="DIK297" s="22"/>
      <c r="DIL297" s="22"/>
      <c r="DIM297" s="22"/>
      <c r="DIN297" s="22"/>
      <c r="DIO297" s="22"/>
      <c r="DIP297" s="22"/>
      <c r="DIQ297" s="22"/>
      <c r="DIR297" s="22"/>
      <c r="DIS297" s="22"/>
      <c r="DIT297" s="22"/>
      <c r="DIU297" s="22"/>
      <c r="DIV297" s="22"/>
      <c r="DIW297" s="22"/>
      <c r="DIX297" s="22"/>
      <c r="DIY297" s="22"/>
      <c r="DIZ297" s="22"/>
      <c r="DJA297" s="22"/>
      <c r="DJB297" s="22"/>
      <c r="DJC297" s="22"/>
      <c r="DJD297" s="22"/>
      <c r="DJE297" s="22"/>
      <c r="DJF297" s="22"/>
      <c r="DJG297" s="22"/>
      <c r="DJH297" s="22"/>
      <c r="DJI297" s="22"/>
      <c r="DJJ297" s="22"/>
      <c r="DJK297" s="22"/>
      <c r="DJL297" s="22"/>
      <c r="DJM297" s="22"/>
      <c r="DJN297" s="22"/>
      <c r="DJO297" s="22"/>
      <c r="DJP297" s="22"/>
      <c r="DJQ297" s="22"/>
      <c r="DJR297" s="22"/>
      <c r="DJS297" s="22"/>
      <c r="DJT297" s="22"/>
      <c r="DJU297" s="22"/>
      <c r="DJV297" s="22"/>
      <c r="DJW297" s="22"/>
      <c r="DJX297" s="22"/>
      <c r="DJY297" s="22"/>
      <c r="DJZ297" s="22"/>
      <c r="DKA297" s="22"/>
      <c r="DKB297" s="22"/>
      <c r="DKC297" s="22"/>
      <c r="DKD297" s="22"/>
      <c r="DKE297" s="22"/>
      <c r="DKF297" s="22"/>
      <c r="DKG297" s="22"/>
      <c r="DKH297" s="22"/>
      <c r="DKI297" s="22"/>
      <c r="DKJ297" s="22"/>
      <c r="DKK297" s="22"/>
      <c r="DKL297" s="22"/>
      <c r="DKM297" s="22"/>
      <c r="DKN297" s="22"/>
      <c r="DKO297" s="22"/>
      <c r="DKP297" s="22"/>
      <c r="DKQ297" s="22"/>
      <c r="DKR297" s="22"/>
      <c r="DKS297" s="22"/>
      <c r="DKT297" s="22"/>
      <c r="DKU297" s="22"/>
      <c r="DKV297" s="22"/>
      <c r="DKW297" s="22"/>
      <c r="DKX297" s="22"/>
      <c r="DKY297" s="22"/>
      <c r="DKZ297" s="22"/>
      <c r="DLA297" s="22"/>
      <c r="DLB297" s="22"/>
      <c r="DLC297" s="22"/>
      <c r="DLD297" s="22"/>
      <c r="DLE297" s="22"/>
      <c r="DLF297" s="22"/>
      <c r="DLG297" s="22"/>
      <c r="DLH297" s="22"/>
      <c r="DLI297" s="22"/>
      <c r="DLJ297" s="22"/>
      <c r="DLK297" s="22"/>
      <c r="DLL297" s="22"/>
      <c r="DLM297" s="22"/>
      <c r="DLN297" s="22"/>
      <c r="DLO297" s="22"/>
      <c r="DLP297" s="22"/>
      <c r="DLQ297" s="22"/>
      <c r="DLR297" s="22"/>
      <c r="DLS297" s="22"/>
      <c r="DLT297" s="22"/>
      <c r="DLU297" s="22"/>
      <c r="DLV297" s="22"/>
      <c r="DLW297" s="22"/>
      <c r="DLX297" s="22"/>
      <c r="DLY297" s="22"/>
      <c r="DLZ297" s="22"/>
      <c r="DMA297" s="22"/>
      <c r="DMB297" s="22"/>
      <c r="DMC297" s="22"/>
      <c r="DMD297" s="22"/>
      <c r="DME297" s="22"/>
      <c r="DMF297" s="22"/>
      <c r="DMG297" s="22"/>
      <c r="DMH297" s="22"/>
      <c r="DMI297" s="22"/>
      <c r="DMJ297" s="22"/>
      <c r="DMK297" s="22"/>
      <c r="DML297" s="22"/>
      <c r="DMM297" s="22"/>
      <c r="DMN297" s="22"/>
      <c r="DMO297" s="22"/>
      <c r="DMP297" s="22"/>
      <c r="DMQ297" s="22"/>
      <c r="DMR297" s="22"/>
      <c r="DMS297" s="22"/>
      <c r="DMT297" s="22"/>
      <c r="DMU297" s="22"/>
      <c r="DMV297" s="22"/>
      <c r="DMW297" s="22"/>
      <c r="DMX297" s="22"/>
      <c r="DMY297" s="22"/>
      <c r="DMZ297" s="22"/>
      <c r="DNA297" s="22"/>
      <c r="DNB297" s="22"/>
      <c r="DNC297" s="22"/>
      <c r="DND297" s="22"/>
      <c r="DNE297" s="22"/>
      <c r="DNF297" s="22"/>
      <c r="DNG297" s="22"/>
      <c r="DNH297" s="22"/>
      <c r="DNI297" s="22"/>
      <c r="DNJ297" s="22"/>
      <c r="DNK297" s="22"/>
      <c r="DNL297" s="22"/>
      <c r="DNM297" s="22"/>
      <c r="DNN297" s="22"/>
      <c r="DNO297" s="22"/>
      <c r="DNP297" s="22"/>
      <c r="DNQ297" s="22"/>
      <c r="DNR297" s="22"/>
      <c r="DNS297" s="22"/>
      <c r="DNT297" s="22"/>
      <c r="DNU297" s="22"/>
      <c r="DNV297" s="22"/>
      <c r="DNW297" s="22"/>
      <c r="DNX297" s="22"/>
      <c r="DNY297" s="22"/>
      <c r="DNZ297" s="22"/>
      <c r="DOA297" s="22"/>
      <c r="DOB297" s="22"/>
      <c r="DOC297" s="22"/>
      <c r="DOD297" s="22"/>
      <c r="DOE297" s="22"/>
      <c r="DOF297" s="22"/>
      <c r="DOG297" s="22"/>
      <c r="DOH297" s="22"/>
      <c r="DOI297" s="22"/>
      <c r="DOJ297" s="22"/>
      <c r="DOK297" s="22"/>
      <c r="DOL297" s="22"/>
      <c r="DOM297" s="22"/>
      <c r="DON297" s="22"/>
      <c r="DOO297" s="22"/>
      <c r="DOP297" s="22"/>
      <c r="DOQ297" s="22"/>
      <c r="DOR297" s="22"/>
      <c r="DOS297" s="22"/>
      <c r="DOT297" s="22"/>
      <c r="DOU297" s="22"/>
      <c r="DOV297" s="22"/>
      <c r="DOW297" s="22"/>
      <c r="DOX297" s="22"/>
      <c r="DOY297" s="22"/>
      <c r="DOZ297" s="22"/>
      <c r="DPA297" s="22"/>
      <c r="DPB297" s="22"/>
      <c r="DPC297" s="22"/>
      <c r="DPD297" s="22"/>
      <c r="DPE297" s="22"/>
      <c r="DPF297" s="22"/>
      <c r="DPG297" s="22"/>
      <c r="DPH297" s="22"/>
      <c r="DPI297" s="22"/>
      <c r="DPJ297" s="22"/>
      <c r="DPK297" s="22"/>
      <c r="DPL297" s="22"/>
      <c r="DPM297" s="22"/>
      <c r="DPN297" s="22"/>
      <c r="DPO297" s="22"/>
      <c r="DPP297" s="22"/>
      <c r="DPQ297" s="22"/>
      <c r="DPR297" s="22"/>
      <c r="DPS297" s="22"/>
      <c r="DPT297" s="22"/>
      <c r="DPU297" s="22"/>
      <c r="DPV297" s="22"/>
      <c r="DPW297" s="22"/>
      <c r="DPX297" s="22"/>
      <c r="DPY297" s="22"/>
      <c r="DPZ297" s="22"/>
      <c r="DQA297" s="22"/>
      <c r="DQB297" s="22"/>
      <c r="DQC297" s="22"/>
      <c r="DQD297" s="22"/>
      <c r="DQE297" s="22"/>
      <c r="DQF297" s="22"/>
      <c r="DQG297" s="22"/>
      <c r="DQH297" s="22"/>
      <c r="DQI297" s="22"/>
      <c r="DQJ297" s="22"/>
      <c r="DQK297" s="22"/>
      <c r="DQL297" s="22"/>
      <c r="DQM297" s="22"/>
      <c r="DQN297" s="22"/>
      <c r="DQO297" s="22"/>
      <c r="DQP297" s="22"/>
      <c r="DQQ297" s="22"/>
      <c r="DQR297" s="22"/>
      <c r="DQS297" s="22"/>
      <c r="DQT297" s="22"/>
      <c r="DQU297" s="22"/>
      <c r="DQV297" s="22"/>
      <c r="DQW297" s="22"/>
      <c r="DQX297" s="22"/>
      <c r="DQY297" s="22"/>
      <c r="DQZ297" s="22"/>
      <c r="DRA297" s="22"/>
      <c r="DRB297" s="22"/>
      <c r="DRC297" s="22"/>
      <c r="DRD297" s="22"/>
      <c r="DRE297" s="22"/>
      <c r="DRF297" s="22"/>
      <c r="DRG297" s="22"/>
      <c r="DRH297" s="22"/>
      <c r="DRI297" s="22"/>
      <c r="DRJ297" s="22"/>
      <c r="DRK297" s="22"/>
      <c r="DRL297" s="22"/>
      <c r="DRM297" s="22"/>
      <c r="DRN297" s="22"/>
      <c r="DRO297" s="22"/>
      <c r="DRP297" s="22"/>
      <c r="DRQ297" s="22"/>
      <c r="DRR297" s="22"/>
      <c r="DRS297" s="22"/>
      <c r="DRT297" s="22"/>
      <c r="DRU297" s="22"/>
      <c r="DRV297" s="22"/>
      <c r="DRW297" s="22"/>
      <c r="DRX297" s="22"/>
      <c r="DRY297" s="22"/>
      <c r="DRZ297" s="22"/>
      <c r="DSA297" s="22"/>
      <c r="DSB297" s="22"/>
      <c r="DSC297" s="22"/>
      <c r="DSD297" s="22"/>
      <c r="DSE297" s="22"/>
      <c r="DSF297" s="22"/>
      <c r="DSG297" s="22"/>
      <c r="DSH297" s="22"/>
      <c r="DSI297" s="22"/>
      <c r="DSJ297" s="22"/>
      <c r="DSK297" s="22"/>
      <c r="DSL297" s="22"/>
      <c r="DSM297" s="22"/>
      <c r="DSN297" s="22"/>
      <c r="DSO297" s="22"/>
      <c r="DSP297" s="22"/>
      <c r="DSQ297" s="22"/>
      <c r="DSR297" s="22"/>
      <c r="DSS297" s="22"/>
      <c r="DST297" s="22"/>
      <c r="DSU297" s="22"/>
      <c r="DSV297" s="22"/>
      <c r="DSW297" s="22"/>
      <c r="DSX297" s="22"/>
      <c r="DSY297" s="22"/>
      <c r="DSZ297" s="22"/>
      <c r="DTA297" s="22"/>
      <c r="DTB297" s="22"/>
      <c r="DTC297" s="22"/>
      <c r="DTD297" s="22"/>
      <c r="DTE297" s="22"/>
      <c r="DTF297" s="22"/>
      <c r="DTG297" s="22"/>
      <c r="DTH297" s="22"/>
      <c r="DTI297" s="22"/>
      <c r="DTJ297" s="22"/>
      <c r="DTK297" s="22"/>
      <c r="DTL297" s="22"/>
      <c r="DTM297" s="22"/>
      <c r="DTN297" s="22"/>
      <c r="DTO297" s="22"/>
      <c r="DTP297" s="22"/>
      <c r="DTQ297" s="22"/>
      <c r="DTR297" s="22"/>
      <c r="DTS297" s="22"/>
      <c r="DTT297" s="22"/>
      <c r="DTU297" s="22"/>
      <c r="DTV297" s="22"/>
      <c r="DTW297" s="22"/>
      <c r="DTX297" s="22"/>
      <c r="DTY297" s="22"/>
      <c r="DTZ297" s="22"/>
      <c r="DUA297" s="22"/>
      <c r="DUB297" s="22"/>
      <c r="DUC297" s="22"/>
      <c r="DUD297" s="22"/>
      <c r="DUE297" s="22"/>
      <c r="DUF297" s="22"/>
      <c r="DUG297" s="22"/>
      <c r="DUH297" s="22"/>
      <c r="DUI297" s="22"/>
      <c r="DUJ297" s="22"/>
      <c r="DUK297" s="22"/>
      <c r="DUL297" s="22"/>
      <c r="DUM297" s="22"/>
      <c r="DUN297" s="22"/>
      <c r="DUO297" s="22"/>
      <c r="DUP297" s="22"/>
      <c r="DUQ297" s="22"/>
      <c r="DUR297" s="22"/>
      <c r="DUS297" s="22"/>
      <c r="DUT297" s="22"/>
      <c r="DUU297" s="22"/>
      <c r="DUV297" s="22"/>
      <c r="DUW297" s="22"/>
      <c r="DUX297" s="22"/>
      <c r="DUY297" s="22"/>
      <c r="DUZ297" s="22"/>
      <c r="DVA297" s="22"/>
      <c r="DVB297" s="22"/>
      <c r="DVC297" s="22"/>
      <c r="DVD297" s="22"/>
      <c r="DVE297" s="22"/>
      <c r="DVF297" s="22"/>
      <c r="DVG297" s="22"/>
      <c r="DVH297" s="22"/>
      <c r="DVI297" s="22"/>
      <c r="DVJ297" s="22"/>
      <c r="DVK297" s="22"/>
      <c r="DVL297" s="22"/>
      <c r="DVM297" s="22"/>
      <c r="DVN297" s="22"/>
      <c r="DVO297" s="22"/>
      <c r="DVP297" s="22"/>
      <c r="DVQ297" s="22"/>
      <c r="DVR297" s="22"/>
      <c r="DVS297" s="22"/>
      <c r="DVT297" s="22"/>
      <c r="DVU297" s="22"/>
      <c r="DVV297" s="22"/>
      <c r="DVW297" s="22"/>
      <c r="DVX297" s="22"/>
      <c r="DVY297" s="22"/>
      <c r="DVZ297" s="22"/>
      <c r="DWA297" s="22"/>
      <c r="DWB297" s="22"/>
      <c r="DWC297" s="22"/>
      <c r="DWD297" s="22"/>
      <c r="DWE297" s="22"/>
      <c r="DWF297" s="22"/>
      <c r="DWG297" s="22"/>
      <c r="DWH297" s="22"/>
      <c r="DWI297" s="22"/>
      <c r="DWJ297" s="22"/>
      <c r="DWK297" s="22"/>
      <c r="DWL297" s="22"/>
      <c r="DWM297" s="22"/>
      <c r="DWN297" s="22"/>
      <c r="DWO297" s="22"/>
      <c r="DWP297" s="22"/>
      <c r="DWQ297" s="22"/>
      <c r="DWR297" s="22"/>
      <c r="DWS297" s="22"/>
      <c r="DWT297" s="22"/>
      <c r="DWU297" s="22"/>
      <c r="DWV297" s="22"/>
      <c r="DWW297" s="22"/>
      <c r="DWX297" s="22"/>
      <c r="DWY297" s="22"/>
      <c r="DWZ297" s="22"/>
      <c r="DXA297" s="22"/>
      <c r="DXB297" s="22"/>
      <c r="DXC297" s="22"/>
      <c r="DXD297" s="22"/>
      <c r="DXE297" s="22"/>
      <c r="DXF297" s="22"/>
      <c r="DXG297" s="22"/>
      <c r="DXH297" s="22"/>
      <c r="DXI297" s="22"/>
      <c r="DXJ297" s="22"/>
      <c r="DXK297" s="22"/>
      <c r="DXL297" s="22"/>
      <c r="DXM297" s="22"/>
      <c r="DXN297" s="22"/>
      <c r="DXO297" s="22"/>
      <c r="DXP297" s="22"/>
      <c r="DXQ297" s="22"/>
      <c r="DXR297" s="22"/>
      <c r="DXS297" s="22"/>
      <c r="DXT297" s="22"/>
      <c r="DXU297" s="22"/>
      <c r="DXV297" s="22"/>
      <c r="DXW297" s="22"/>
      <c r="DXX297" s="22"/>
      <c r="DXY297" s="22"/>
      <c r="DXZ297" s="22"/>
      <c r="DYA297" s="22"/>
      <c r="DYB297" s="22"/>
      <c r="DYC297" s="22"/>
      <c r="DYD297" s="22"/>
      <c r="DYE297" s="22"/>
      <c r="DYF297" s="22"/>
      <c r="DYG297" s="22"/>
      <c r="DYH297" s="22"/>
      <c r="DYI297" s="22"/>
      <c r="DYJ297" s="22"/>
      <c r="DYK297" s="22"/>
      <c r="DYL297" s="22"/>
      <c r="DYM297" s="22"/>
      <c r="DYN297" s="22"/>
      <c r="DYO297" s="22"/>
      <c r="DYP297" s="22"/>
      <c r="DYQ297" s="22"/>
      <c r="DYR297" s="22"/>
      <c r="DYS297" s="22"/>
      <c r="DYT297" s="22"/>
      <c r="DYU297" s="22"/>
      <c r="DYV297" s="22"/>
      <c r="DYW297" s="22"/>
      <c r="DYX297" s="22"/>
      <c r="DYY297" s="22"/>
      <c r="DYZ297" s="22"/>
      <c r="DZA297" s="22"/>
      <c r="DZB297" s="22"/>
      <c r="DZC297" s="22"/>
      <c r="DZD297" s="22"/>
      <c r="DZE297" s="22"/>
      <c r="DZF297" s="22"/>
      <c r="DZG297" s="22"/>
      <c r="DZH297" s="22"/>
      <c r="DZI297" s="22"/>
      <c r="DZJ297" s="22"/>
      <c r="DZK297" s="22"/>
      <c r="DZL297" s="22"/>
      <c r="DZM297" s="22"/>
      <c r="DZN297" s="22"/>
      <c r="DZO297" s="22"/>
      <c r="DZP297" s="22"/>
      <c r="DZQ297" s="22"/>
      <c r="DZR297" s="22"/>
      <c r="DZS297" s="22"/>
      <c r="DZT297" s="22"/>
      <c r="DZU297" s="22"/>
      <c r="DZV297" s="22"/>
      <c r="DZW297" s="22"/>
      <c r="DZX297" s="22"/>
      <c r="DZY297" s="22"/>
      <c r="DZZ297" s="22"/>
      <c r="EAA297" s="22"/>
      <c r="EAB297" s="22"/>
      <c r="EAC297" s="22"/>
      <c r="EAD297" s="22"/>
      <c r="EAE297" s="22"/>
      <c r="EAF297" s="22"/>
      <c r="EAG297" s="22"/>
      <c r="EAH297" s="22"/>
      <c r="EAI297" s="22"/>
      <c r="EAJ297" s="22"/>
      <c r="EAK297" s="22"/>
      <c r="EAL297" s="22"/>
      <c r="EAM297" s="22"/>
      <c r="EAN297" s="22"/>
      <c r="EAO297" s="22"/>
      <c r="EAP297" s="22"/>
      <c r="EAQ297" s="22"/>
      <c r="EAR297" s="22"/>
      <c r="EAS297" s="22"/>
      <c r="EAT297" s="22"/>
      <c r="EAU297" s="22"/>
      <c r="EAV297" s="22"/>
      <c r="EAW297" s="22"/>
      <c r="EAX297" s="22"/>
      <c r="EAY297" s="22"/>
      <c r="EAZ297" s="22"/>
      <c r="EBA297" s="22"/>
      <c r="EBB297" s="22"/>
      <c r="EBC297" s="22"/>
      <c r="EBD297" s="22"/>
      <c r="EBE297" s="22"/>
      <c r="EBF297" s="22"/>
      <c r="EBG297" s="22"/>
      <c r="EBH297" s="22"/>
      <c r="EBI297" s="22"/>
      <c r="EBJ297" s="22"/>
      <c r="EBK297" s="22"/>
      <c r="EBL297" s="22"/>
      <c r="EBM297" s="22"/>
      <c r="EBN297" s="22"/>
      <c r="EBO297" s="22"/>
      <c r="EBP297" s="22"/>
      <c r="EBQ297" s="22"/>
      <c r="EBR297" s="22"/>
      <c r="EBS297" s="22"/>
      <c r="EBT297" s="22"/>
      <c r="EBU297" s="22"/>
      <c r="EBV297" s="22"/>
      <c r="EBW297" s="22"/>
      <c r="EBX297" s="22"/>
      <c r="EBY297" s="22"/>
      <c r="EBZ297" s="22"/>
      <c r="ECA297" s="22"/>
      <c r="ECB297" s="22"/>
      <c r="ECC297" s="22"/>
      <c r="ECD297" s="22"/>
      <c r="ECE297" s="22"/>
      <c r="ECF297" s="22"/>
      <c r="ECG297" s="22"/>
      <c r="ECH297" s="22"/>
      <c r="ECI297" s="22"/>
      <c r="ECJ297" s="22"/>
      <c r="ECK297" s="22"/>
      <c r="ECL297" s="22"/>
      <c r="ECM297" s="22"/>
      <c r="ECN297" s="22"/>
      <c r="ECO297" s="22"/>
      <c r="ECP297" s="22"/>
      <c r="ECQ297" s="22"/>
      <c r="ECR297" s="22"/>
      <c r="ECS297" s="22"/>
      <c r="ECT297" s="22"/>
      <c r="ECU297" s="22"/>
      <c r="ECV297" s="22"/>
      <c r="ECW297" s="22"/>
      <c r="ECX297" s="22"/>
      <c r="ECY297" s="22"/>
      <c r="ECZ297" s="22"/>
      <c r="EDA297" s="22"/>
      <c r="EDB297" s="22"/>
      <c r="EDC297" s="22"/>
      <c r="EDD297" s="22"/>
      <c r="EDE297" s="22"/>
      <c r="EDF297" s="22"/>
      <c r="EDG297" s="22"/>
      <c r="EDH297" s="22"/>
      <c r="EDI297" s="22"/>
      <c r="EDJ297" s="22"/>
      <c r="EDK297" s="22"/>
      <c r="EDL297" s="22"/>
      <c r="EDM297" s="22"/>
      <c r="EDN297" s="22"/>
      <c r="EDO297" s="22"/>
      <c r="EDP297" s="22"/>
      <c r="EDQ297" s="22"/>
      <c r="EDR297" s="22"/>
      <c r="EDS297" s="22"/>
      <c r="EDT297" s="22"/>
      <c r="EDU297" s="22"/>
      <c r="EDV297" s="22"/>
      <c r="EDW297" s="22"/>
      <c r="EDX297" s="22"/>
      <c r="EDY297" s="22"/>
      <c r="EDZ297" s="22"/>
      <c r="EEA297" s="22"/>
      <c r="EEB297" s="22"/>
      <c r="EEC297" s="22"/>
      <c r="EED297" s="22"/>
      <c r="EEE297" s="22"/>
      <c r="EEF297" s="22"/>
      <c r="EEG297" s="22"/>
      <c r="EEH297" s="22"/>
      <c r="EEI297" s="22"/>
      <c r="EEJ297" s="22"/>
      <c r="EEK297" s="22"/>
      <c r="EEL297" s="22"/>
      <c r="EEM297" s="22"/>
      <c r="EEN297" s="22"/>
      <c r="EEO297" s="22"/>
      <c r="EEP297" s="22"/>
      <c r="EEQ297" s="22"/>
      <c r="EER297" s="22"/>
      <c r="EES297" s="22"/>
      <c r="EET297" s="22"/>
      <c r="EEU297" s="22"/>
      <c r="EEV297" s="22"/>
      <c r="EEW297" s="22"/>
      <c r="EEX297" s="22"/>
      <c r="EEY297" s="22"/>
      <c r="EEZ297" s="22"/>
      <c r="EFA297" s="22"/>
      <c r="EFB297" s="22"/>
      <c r="EFC297" s="22"/>
      <c r="EFD297" s="22"/>
      <c r="EFE297" s="22"/>
      <c r="EFF297" s="22"/>
      <c r="EFG297" s="22"/>
      <c r="EFH297" s="22"/>
      <c r="EFI297" s="22"/>
      <c r="EFJ297" s="22"/>
      <c r="EFK297" s="22"/>
      <c r="EFL297" s="22"/>
      <c r="EFM297" s="22"/>
      <c r="EFN297" s="22"/>
      <c r="EFO297" s="22"/>
      <c r="EFP297" s="22"/>
      <c r="EFQ297" s="22"/>
      <c r="EFR297" s="22"/>
      <c r="EFS297" s="22"/>
      <c r="EFT297" s="22"/>
      <c r="EFU297" s="22"/>
      <c r="EFV297" s="22"/>
      <c r="EFW297" s="22"/>
      <c r="EFX297" s="22"/>
      <c r="EFY297" s="22"/>
      <c r="EFZ297" s="22"/>
      <c r="EGA297" s="22"/>
      <c r="EGB297" s="22"/>
      <c r="EGC297" s="22"/>
      <c r="EGD297" s="22"/>
      <c r="EGE297" s="22"/>
      <c r="EGF297" s="22"/>
      <c r="EGG297" s="22"/>
      <c r="EGH297" s="22"/>
      <c r="EGI297" s="22"/>
      <c r="EGJ297" s="22"/>
      <c r="EGK297" s="22"/>
      <c r="EGL297" s="22"/>
      <c r="EGM297" s="22"/>
      <c r="EGN297" s="22"/>
      <c r="EGO297" s="22"/>
      <c r="EGP297" s="22"/>
      <c r="EGQ297" s="22"/>
      <c r="EGR297" s="22"/>
      <c r="EGS297" s="22"/>
      <c r="EGT297" s="22"/>
      <c r="EGU297" s="22"/>
      <c r="EGV297" s="22"/>
      <c r="EGW297" s="22"/>
      <c r="EGX297" s="22"/>
      <c r="EGY297" s="22"/>
      <c r="EGZ297" s="22"/>
      <c r="EHA297" s="22"/>
      <c r="EHB297" s="22"/>
      <c r="EHC297" s="22"/>
      <c r="EHD297" s="22"/>
      <c r="EHE297" s="22"/>
      <c r="EHF297" s="22"/>
      <c r="EHG297" s="22"/>
      <c r="EHH297" s="22"/>
      <c r="EHI297" s="22"/>
      <c r="EHJ297" s="22"/>
      <c r="EHK297" s="22"/>
      <c r="EHL297" s="22"/>
      <c r="EHM297" s="22"/>
      <c r="EHN297" s="22"/>
      <c r="EHO297" s="22"/>
      <c r="EHP297" s="22"/>
      <c r="EHQ297" s="22"/>
      <c r="EHR297" s="22"/>
      <c r="EHS297" s="22"/>
      <c r="EHT297" s="22"/>
      <c r="EHU297" s="22"/>
      <c r="EHV297" s="22"/>
      <c r="EHW297" s="22"/>
      <c r="EHX297" s="22"/>
      <c r="EHY297" s="22"/>
      <c r="EHZ297" s="22"/>
      <c r="EIA297" s="22"/>
      <c r="EIB297" s="22"/>
      <c r="EIC297" s="22"/>
      <c r="EID297" s="22"/>
      <c r="EIE297" s="22"/>
      <c r="EIF297" s="22"/>
      <c r="EIG297" s="22"/>
      <c r="EIH297" s="22"/>
      <c r="EII297" s="22"/>
      <c r="EIJ297" s="22"/>
      <c r="EIK297" s="22"/>
      <c r="EIL297" s="22"/>
      <c r="EIM297" s="22"/>
      <c r="EIN297" s="22"/>
      <c r="EIO297" s="22"/>
      <c r="EIP297" s="22"/>
      <c r="EIQ297" s="22"/>
      <c r="EIR297" s="22"/>
      <c r="EIS297" s="22"/>
      <c r="EIT297" s="22"/>
      <c r="EIU297" s="22"/>
      <c r="EIV297" s="22"/>
      <c r="EIW297" s="22"/>
      <c r="EIX297" s="22"/>
      <c r="EIY297" s="22"/>
      <c r="EIZ297" s="22"/>
      <c r="EJA297" s="22"/>
      <c r="EJB297" s="22"/>
      <c r="EJC297" s="22"/>
      <c r="EJD297" s="22"/>
      <c r="EJE297" s="22"/>
      <c r="EJF297" s="22"/>
      <c r="EJG297" s="22"/>
      <c r="EJH297" s="22"/>
      <c r="EJI297" s="22"/>
      <c r="EJJ297" s="22"/>
      <c r="EJK297" s="22"/>
      <c r="EJL297" s="22"/>
      <c r="EJM297" s="22"/>
      <c r="EJN297" s="22"/>
      <c r="EJO297" s="22"/>
      <c r="EJP297" s="22"/>
      <c r="EJQ297" s="22"/>
      <c r="EJR297" s="22"/>
      <c r="EJS297" s="22"/>
      <c r="EJT297" s="22"/>
      <c r="EJU297" s="22"/>
      <c r="EJV297" s="22"/>
      <c r="EJW297" s="22"/>
      <c r="EJX297" s="22"/>
      <c r="EJY297" s="22"/>
      <c r="EJZ297" s="22"/>
      <c r="EKA297" s="22"/>
      <c r="EKB297" s="22"/>
      <c r="EKC297" s="22"/>
      <c r="EKD297" s="22"/>
      <c r="EKE297" s="22"/>
      <c r="EKF297" s="22"/>
      <c r="EKG297" s="22"/>
      <c r="EKH297" s="22"/>
      <c r="EKI297" s="22"/>
      <c r="EKJ297" s="22"/>
      <c r="EKK297" s="22"/>
      <c r="EKL297" s="22"/>
      <c r="EKM297" s="22"/>
      <c r="EKN297" s="22"/>
      <c r="EKO297" s="22"/>
      <c r="EKP297" s="22"/>
      <c r="EKQ297" s="22"/>
      <c r="EKR297" s="22"/>
      <c r="EKS297" s="22"/>
      <c r="EKT297" s="22"/>
      <c r="EKU297" s="22"/>
      <c r="EKV297" s="22"/>
      <c r="EKW297" s="22"/>
      <c r="EKX297" s="22"/>
      <c r="EKY297" s="22"/>
      <c r="EKZ297" s="22"/>
      <c r="ELA297" s="22"/>
      <c r="ELB297" s="22"/>
      <c r="ELC297" s="22"/>
      <c r="ELD297" s="22"/>
      <c r="ELE297" s="22"/>
      <c r="ELF297" s="22"/>
      <c r="ELG297" s="22"/>
      <c r="ELH297" s="22"/>
      <c r="ELI297" s="22"/>
      <c r="ELJ297" s="22"/>
      <c r="ELK297" s="22"/>
      <c r="ELL297" s="22"/>
      <c r="ELM297" s="22"/>
      <c r="ELN297" s="22"/>
      <c r="ELO297" s="22"/>
      <c r="ELP297" s="22"/>
      <c r="ELQ297" s="22"/>
      <c r="ELR297" s="22"/>
      <c r="ELS297" s="22"/>
      <c r="ELT297" s="22"/>
      <c r="ELU297" s="22"/>
      <c r="ELV297" s="22"/>
      <c r="ELW297" s="22"/>
      <c r="ELX297" s="22"/>
      <c r="ELY297" s="22"/>
      <c r="ELZ297" s="22"/>
      <c r="EMA297" s="22"/>
      <c r="EMB297" s="22"/>
      <c r="EMC297" s="22"/>
      <c r="EMD297" s="22"/>
      <c r="EME297" s="22"/>
      <c r="EMF297" s="22"/>
      <c r="EMG297" s="22"/>
      <c r="EMH297" s="22"/>
      <c r="EMI297" s="22"/>
      <c r="EMJ297" s="22"/>
      <c r="EMK297" s="22"/>
      <c r="EML297" s="22"/>
      <c r="EMM297" s="22"/>
      <c r="EMN297" s="22"/>
      <c r="EMO297" s="22"/>
      <c r="EMP297" s="22"/>
      <c r="EMQ297" s="22"/>
      <c r="EMR297" s="22"/>
      <c r="EMS297" s="22"/>
      <c r="EMT297" s="22"/>
      <c r="EMU297" s="22"/>
      <c r="EMV297" s="22"/>
      <c r="EMW297" s="22"/>
      <c r="EMX297" s="22"/>
      <c r="EMY297" s="22"/>
      <c r="EMZ297" s="22"/>
      <c r="ENA297" s="22"/>
      <c r="ENB297" s="22"/>
      <c r="ENC297" s="22"/>
      <c r="END297" s="22"/>
      <c r="ENE297" s="22"/>
      <c r="ENF297" s="22"/>
      <c r="ENG297" s="22"/>
      <c r="ENH297" s="22"/>
      <c r="ENI297" s="22"/>
      <c r="ENJ297" s="22"/>
      <c r="ENK297" s="22"/>
      <c r="ENL297" s="22"/>
      <c r="ENM297" s="22"/>
      <c r="ENN297" s="22"/>
      <c r="ENO297" s="22"/>
      <c r="ENP297" s="22"/>
      <c r="ENQ297" s="22"/>
      <c r="ENR297" s="22"/>
      <c r="ENS297" s="22"/>
      <c r="ENT297" s="22"/>
      <c r="ENU297" s="22"/>
      <c r="ENV297" s="22"/>
      <c r="ENW297" s="22"/>
      <c r="ENX297" s="22"/>
      <c r="ENY297" s="22"/>
      <c r="ENZ297" s="22"/>
      <c r="EOA297" s="22"/>
      <c r="EOB297" s="22"/>
      <c r="EOC297" s="22"/>
      <c r="EOD297" s="22"/>
      <c r="EOE297" s="22"/>
      <c r="EOF297" s="22"/>
      <c r="EOG297" s="22"/>
      <c r="EOH297" s="22"/>
      <c r="EOI297" s="22"/>
      <c r="EOJ297" s="22"/>
      <c r="EOK297" s="22"/>
      <c r="EOL297" s="22"/>
      <c r="EOM297" s="22"/>
      <c r="EON297" s="22"/>
      <c r="EOO297" s="22"/>
      <c r="EOP297" s="22"/>
      <c r="EOQ297" s="22"/>
      <c r="EOR297" s="22"/>
      <c r="EOS297" s="22"/>
      <c r="EOT297" s="22"/>
      <c r="EOU297" s="22"/>
      <c r="EOV297" s="22"/>
      <c r="EOW297" s="22"/>
      <c r="EOX297" s="22"/>
      <c r="EOY297" s="22"/>
      <c r="EOZ297" s="22"/>
      <c r="EPA297" s="22"/>
      <c r="EPB297" s="22"/>
      <c r="EPC297" s="22"/>
      <c r="EPD297" s="22"/>
      <c r="EPE297" s="22"/>
      <c r="EPF297" s="22"/>
      <c r="EPG297" s="22"/>
      <c r="EPH297" s="22"/>
      <c r="EPI297" s="22"/>
      <c r="EPJ297" s="22"/>
      <c r="EPK297" s="22"/>
      <c r="EPL297" s="22"/>
      <c r="EPM297" s="22"/>
      <c r="EPN297" s="22"/>
      <c r="EPO297" s="22"/>
      <c r="EPP297" s="22"/>
      <c r="EPQ297" s="22"/>
      <c r="EPR297" s="22"/>
      <c r="EPS297" s="22"/>
      <c r="EPT297" s="22"/>
      <c r="EPU297" s="22"/>
      <c r="EPV297" s="22"/>
      <c r="EPW297" s="22"/>
      <c r="EPX297" s="22"/>
      <c r="EPY297" s="22"/>
      <c r="EPZ297" s="22"/>
      <c r="EQA297" s="22"/>
      <c r="EQB297" s="22"/>
      <c r="EQC297" s="22"/>
      <c r="EQD297" s="22"/>
      <c r="EQE297" s="22"/>
      <c r="EQF297" s="22"/>
      <c r="EQG297" s="22"/>
      <c r="EQH297" s="22"/>
      <c r="EQI297" s="22"/>
      <c r="EQJ297" s="22"/>
      <c r="EQK297" s="22"/>
      <c r="EQL297" s="22"/>
      <c r="EQM297" s="22"/>
      <c r="EQN297" s="22"/>
      <c r="EQO297" s="22"/>
      <c r="EQP297" s="22"/>
      <c r="EQQ297" s="22"/>
      <c r="EQR297" s="22"/>
      <c r="EQS297" s="22"/>
      <c r="EQT297" s="22"/>
      <c r="EQU297" s="22"/>
      <c r="EQV297" s="22"/>
      <c r="EQW297" s="22"/>
      <c r="EQX297" s="22"/>
      <c r="EQY297" s="22"/>
      <c r="EQZ297" s="22"/>
      <c r="ERA297" s="22"/>
      <c r="ERB297" s="22"/>
      <c r="ERC297" s="22"/>
      <c r="ERD297" s="22"/>
      <c r="ERE297" s="22"/>
      <c r="ERF297" s="22"/>
      <c r="ERG297" s="22"/>
      <c r="ERH297" s="22"/>
      <c r="ERI297" s="22"/>
      <c r="ERJ297" s="22"/>
      <c r="ERK297" s="22"/>
      <c r="ERL297" s="22"/>
      <c r="ERM297" s="22"/>
      <c r="ERN297" s="22"/>
      <c r="ERO297" s="22"/>
      <c r="ERP297" s="22"/>
      <c r="ERQ297" s="22"/>
      <c r="ERR297" s="22"/>
      <c r="ERS297" s="22"/>
      <c r="ERT297" s="22"/>
      <c r="ERU297" s="22"/>
      <c r="ERV297" s="22"/>
      <c r="ERW297" s="22"/>
      <c r="ERX297" s="22"/>
      <c r="ERY297" s="22"/>
      <c r="ERZ297" s="22"/>
      <c r="ESA297" s="22"/>
      <c r="ESB297" s="22"/>
      <c r="ESC297" s="22"/>
      <c r="ESD297" s="22"/>
      <c r="ESE297" s="22"/>
      <c r="ESF297" s="22"/>
      <c r="ESG297" s="22"/>
      <c r="ESH297" s="22"/>
      <c r="ESI297" s="22"/>
      <c r="ESJ297" s="22"/>
      <c r="ESK297" s="22"/>
      <c r="ESL297" s="22"/>
      <c r="ESM297" s="22"/>
      <c r="ESN297" s="22"/>
      <c r="ESO297" s="22"/>
      <c r="ESP297" s="22"/>
      <c r="ESQ297" s="22"/>
      <c r="ESR297" s="22"/>
      <c r="ESS297" s="22"/>
      <c r="EST297" s="22"/>
      <c r="ESU297" s="22"/>
      <c r="ESV297" s="22"/>
      <c r="ESW297" s="22"/>
      <c r="ESX297" s="22"/>
      <c r="ESY297" s="22"/>
      <c r="ESZ297" s="22"/>
      <c r="ETA297" s="22"/>
      <c r="ETB297" s="22"/>
      <c r="ETC297" s="22"/>
      <c r="ETD297" s="22"/>
      <c r="ETE297" s="22"/>
      <c r="ETF297" s="22"/>
      <c r="ETG297" s="22"/>
      <c r="ETH297" s="22"/>
      <c r="ETI297" s="22"/>
      <c r="ETJ297" s="22"/>
      <c r="ETK297" s="22"/>
      <c r="ETL297" s="22"/>
      <c r="ETM297" s="22"/>
      <c r="ETN297" s="22"/>
      <c r="ETO297" s="22"/>
      <c r="ETP297" s="22"/>
      <c r="ETQ297" s="22"/>
      <c r="ETR297" s="22"/>
      <c r="ETS297" s="22"/>
      <c r="ETT297" s="22"/>
      <c r="ETU297" s="22"/>
      <c r="ETV297" s="22"/>
      <c r="ETW297" s="22"/>
      <c r="ETX297" s="22"/>
      <c r="ETY297" s="22"/>
      <c r="ETZ297" s="22"/>
      <c r="EUA297" s="22"/>
      <c r="EUB297" s="22"/>
      <c r="EUC297" s="22"/>
      <c r="EUD297" s="22"/>
      <c r="EUE297" s="22"/>
      <c r="EUF297" s="22"/>
      <c r="EUG297" s="22"/>
      <c r="EUH297" s="22"/>
      <c r="EUI297" s="22"/>
      <c r="EUJ297" s="22"/>
      <c r="EUK297" s="22"/>
      <c r="EUL297" s="22"/>
      <c r="EUM297" s="22"/>
      <c r="EUN297" s="22"/>
      <c r="EUO297" s="22"/>
      <c r="EUP297" s="22"/>
      <c r="EUQ297" s="22"/>
      <c r="EUR297" s="22"/>
      <c r="EUS297" s="22"/>
      <c r="EUT297" s="22"/>
      <c r="EUU297" s="22"/>
      <c r="EUV297" s="22"/>
      <c r="EUW297" s="22"/>
      <c r="EUX297" s="22"/>
      <c r="EUY297" s="22"/>
      <c r="EUZ297" s="22"/>
      <c r="EVA297" s="22"/>
      <c r="EVB297" s="22"/>
      <c r="EVC297" s="22"/>
      <c r="EVD297" s="22"/>
      <c r="EVE297" s="22"/>
      <c r="EVF297" s="22"/>
      <c r="EVG297" s="22"/>
      <c r="EVH297" s="22"/>
      <c r="EVI297" s="22"/>
      <c r="EVJ297" s="22"/>
      <c r="EVK297" s="22"/>
      <c r="EVL297" s="22"/>
      <c r="EVM297" s="22"/>
      <c r="EVN297" s="22"/>
      <c r="EVO297" s="22"/>
      <c r="EVP297" s="22"/>
      <c r="EVQ297" s="22"/>
      <c r="EVR297" s="22"/>
      <c r="EVS297" s="22"/>
      <c r="EVT297" s="22"/>
      <c r="EVU297" s="22"/>
      <c r="EVV297" s="22"/>
      <c r="EVW297" s="22"/>
      <c r="EVX297" s="22"/>
      <c r="EVY297" s="22"/>
      <c r="EVZ297" s="22"/>
      <c r="EWA297" s="22"/>
      <c r="EWB297" s="22"/>
      <c r="EWC297" s="22"/>
      <c r="EWD297" s="22"/>
      <c r="EWE297" s="22"/>
      <c r="EWF297" s="22"/>
      <c r="EWG297" s="22"/>
      <c r="EWH297" s="22"/>
      <c r="EWI297" s="22"/>
      <c r="EWJ297" s="22"/>
      <c r="EWK297" s="22"/>
      <c r="EWL297" s="22"/>
      <c r="EWM297" s="22"/>
      <c r="EWN297" s="22"/>
      <c r="EWO297" s="22"/>
      <c r="EWP297" s="22"/>
      <c r="EWQ297" s="22"/>
      <c r="EWR297" s="22"/>
      <c r="EWS297" s="22"/>
      <c r="EWT297" s="22"/>
      <c r="EWU297" s="22"/>
      <c r="EWV297" s="22"/>
      <c r="EWW297" s="22"/>
      <c r="EWX297" s="22"/>
      <c r="EWY297" s="22"/>
      <c r="EWZ297" s="22"/>
      <c r="EXA297" s="22"/>
      <c r="EXB297" s="22"/>
      <c r="EXC297" s="22"/>
      <c r="EXD297" s="22"/>
      <c r="EXE297" s="22"/>
      <c r="EXF297" s="22"/>
      <c r="EXG297" s="22"/>
      <c r="EXH297" s="22"/>
      <c r="EXI297" s="22"/>
      <c r="EXJ297" s="22"/>
      <c r="EXK297" s="22"/>
      <c r="EXL297" s="22"/>
      <c r="EXM297" s="22"/>
      <c r="EXN297" s="22"/>
      <c r="EXO297" s="22"/>
      <c r="EXP297" s="22"/>
      <c r="EXQ297" s="22"/>
      <c r="EXR297" s="22"/>
      <c r="EXS297" s="22"/>
      <c r="EXT297" s="22"/>
      <c r="EXU297" s="22"/>
      <c r="EXV297" s="22"/>
      <c r="EXW297" s="22"/>
      <c r="EXX297" s="22"/>
      <c r="EXY297" s="22"/>
      <c r="EXZ297" s="22"/>
      <c r="EYA297" s="22"/>
      <c r="EYB297" s="22"/>
      <c r="EYC297" s="22"/>
      <c r="EYD297" s="22"/>
      <c r="EYE297" s="22"/>
      <c r="EYF297" s="22"/>
      <c r="EYG297" s="22"/>
      <c r="EYH297" s="22"/>
      <c r="EYI297" s="22"/>
      <c r="EYJ297" s="22"/>
      <c r="EYK297" s="22"/>
      <c r="EYL297" s="22"/>
      <c r="EYM297" s="22"/>
      <c r="EYN297" s="22"/>
      <c r="EYO297" s="22"/>
      <c r="EYP297" s="22"/>
      <c r="EYQ297" s="22"/>
      <c r="EYR297" s="22"/>
      <c r="EYS297" s="22"/>
      <c r="EYT297" s="22"/>
      <c r="EYU297" s="22"/>
      <c r="EYV297" s="22"/>
      <c r="EYW297" s="22"/>
      <c r="EYX297" s="22"/>
      <c r="EYY297" s="22"/>
      <c r="EYZ297" s="22"/>
      <c r="EZA297" s="22"/>
      <c r="EZB297" s="22"/>
      <c r="EZC297" s="22"/>
      <c r="EZD297" s="22"/>
      <c r="EZE297" s="22"/>
      <c r="EZF297" s="22"/>
      <c r="EZG297" s="22"/>
      <c r="EZH297" s="22"/>
      <c r="EZI297" s="22"/>
      <c r="EZJ297" s="22"/>
      <c r="EZK297" s="22"/>
      <c r="EZL297" s="22"/>
      <c r="EZM297" s="22"/>
      <c r="EZN297" s="22"/>
      <c r="EZO297" s="22"/>
      <c r="EZP297" s="22"/>
      <c r="EZQ297" s="22"/>
      <c r="EZR297" s="22"/>
      <c r="EZS297" s="22"/>
      <c r="EZT297" s="22"/>
      <c r="EZU297" s="22"/>
      <c r="EZV297" s="22"/>
      <c r="EZW297" s="22"/>
      <c r="EZX297" s="22"/>
      <c r="EZY297" s="22"/>
      <c r="EZZ297" s="22"/>
      <c r="FAA297" s="22"/>
      <c r="FAB297" s="22"/>
      <c r="FAC297" s="22"/>
      <c r="FAD297" s="22"/>
      <c r="FAE297" s="22"/>
      <c r="FAF297" s="22"/>
      <c r="FAG297" s="22"/>
      <c r="FAH297" s="22"/>
      <c r="FAI297" s="22"/>
      <c r="FAJ297" s="22"/>
      <c r="FAK297" s="22"/>
      <c r="FAL297" s="22"/>
      <c r="FAM297" s="22"/>
      <c r="FAN297" s="22"/>
      <c r="FAO297" s="22"/>
      <c r="FAP297" s="22"/>
      <c r="FAQ297" s="22"/>
      <c r="FAR297" s="22"/>
      <c r="FAS297" s="22"/>
      <c r="FAT297" s="22"/>
      <c r="FAU297" s="22"/>
      <c r="FAV297" s="22"/>
      <c r="FAW297" s="22"/>
      <c r="FAX297" s="22"/>
      <c r="FAY297" s="22"/>
      <c r="FAZ297" s="22"/>
      <c r="FBA297" s="22"/>
      <c r="FBB297" s="22"/>
      <c r="FBC297" s="22"/>
      <c r="FBD297" s="22"/>
      <c r="FBE297" s="22"/>
      <c r="FBF297" s="22"/>
      <c r="FBG297" s="22"/>
      <c r="FBH297" s="22"/>
      <c r="FBI297" s="22"/>
      <c r="FBJ297" s="22"/>
      <c r="FBK297" s="22"/>
      <c r="FBL297" s="22"/>
      <c r="FBM297" s="22"/>
      <c r="FBN297" s="22"/>
      <c r="FBO297" s="22"/>
      <c r="FBP297" s="22"/>
      <c r="FBQ297" s="22"/>
      <c r="FBR297" s="22"/>
      <c r="FBS297" s="22"/>
      <c r="FBT297" s="22"/>
      <c r="FBU297" s="22"/>
      <c r="FBV297" s="22"/>
      <c r="FBW297" s="22"/>
      <c r="FBX297" s="22"/>
      <c r="FBY297" s="22"/>
      <c r="FBZ297" s="22"/>
      <c r="FCA297" s="22"/>
      <c r="FCB297" s="22"/>
      <c r="FCC297" s="22"/>
      <c r="FCD297" s="22"/>
      <c r="FCE297" s="22"/>
      <c r="FCF297" s="22"/>
      <c r="FCG297" s="22"/>
      <c r="FCH297" s="22"/>
      <c r="FCI297" s="22"/>
      <c r="FCJ297" s="22"/>
      <c r="FCK297" s="22"/>
      <c r="FCL297" s="22"/>
      <c r="FCM297" s="22"/>
      <c r="FCN297" s="22"/>
      <c r="FCO297" s="22"/>
      <c r="FCP297" s="22"/>
      <c r="FCQ297" s="22"/>
      <c r="FCR297" s="22"/>
      <c r="FCS297" s="22"/>
      <c r="FCT297" s="22"/>
      <c r="FCU297" s="22"/>
      <c r="FCV297" s="22"/>
      <c r="FCW297" s="22"/>
      <c r="FCX297" s="22"/>
      <c r="FCY297" s="22"/>
      <c r="FCZ297" s="22"/>
      <c r="FDA297" s="22"/>
      <c r="FDB297" s="22"/>
      <c r="FDC297" s="22"/>
      <c r="FDD297" s="22"/>
      <c r="FDE297" s="22"/>
      <c r="FDF297" s="22"/>
      <c r="FDG297" s="22"/>
      <c r="FDH297" s="22"/>
      <c r="FDI297" s="22"/>
      <c r="FDJ297" s="22"/>
      <c r="FDK297" s="22"/>
      <c r="FDL297" s="22"/>
      <c r="FDM297" s="22"/>
      <c r="FDN297" s="22"/>
      <c r="FDO297" s="22"/>
      <c r="FDP297" s="22"/>
      <c r="FDQ297" s="22"/>
      <c r="FDR297" s="22"/>
      <c r="FDS297" s="22"/>
      <c r="FDT297" s="22"/>
      <c r="FDU297" s="22"/>
      <c r="FDV297" s="22"/>
      <c r="FDW297" s="22"/>
      <c r="FDX297" s="22"/>
      <c r="FDY297" s="22"/>
      <c r="FDZ297" s="22"/>
      <c r="FEA297" s="22"/>
      <c r="FEB297" s="22"/>
      <c r="FEC297" s="22"/>
      <c r="FED297" s="22"/>
      <c r="FEE297" s="22"/>
      <c r="FEF297" s="22"/>
      <c r="FEG297" s="22"/>
      <c r="FEH297" s="22"/>
      <c r="FEI297" s="22"/>
      <c r="FEJ297" s="22"/>
      <c r="FEK297" s="22"/>
      <c r="FEL297" s="22"/>
      <c r="FEM297" s="22"/>
      <c r="FEN297" s="22"/>
      <c r="FEO297" s="22"/>
      <c r="FEP297" s="22"/>
      <c r="FEQ297" s="22"/>
      <c r="FER297" s="22"/>
      <c r="FES297" s="22"/>
      <c r="FET297" s="22"/>
      <c r="FEU297" s="22"/>
      <c r="FEV297" s="22"/>
      <c r="FEW297" s="22"/>
      <c r="FEX297" s="22"/>
      <c r="FEY297" s="22"/>
      <c r="FEZ297" s="22"/>
      <c r="FFA297" s="22"/>
      <c r="FFB297" s="22"/>
      <c r="FFC297" s="22"/>
      <c r="FFD297" s="22"/>
      <c r="FFE297" s="22"/>
      <c r="FFF297" s="22"/>
      <c r="FFG297" s="22"/>
      <c r="FFH297" s="22"/>
      <c r="FFI297" s="22"/>
      <c r="FFJ297" s="22"/>
      <c r="FFK297" s="22"/>
      <c r="FFL297" s="22"/>
      <c r="FFM297" s="22"/>
      <c r="FFN297" s="22"/>
      <c r="FFO297" s="22"/>
      <c r="FFP297" s="22"/>
      <c r="FFQ297" s="22"/>
      <c r="FFR297" s="22"/>
      <c r="FFS297" s="22"/>
      <c r="FFT297" s="22"/>
      <c r="FFU297" s="22"/>
      <c r="FFV297" s="22"/>
      <c r="FFW297" s="22"/>
      <c r="FFX297" s="22"/>
      <c r="FFY297" s="22"/>
      <c r="FFZ297" s="22"/>
      <c r="FGA297" s="22"/>
      <c r="FGB297" s="22"/>
      <c r="FGC297" s="22"/>
      <c r="FGD297" s="22"/>
      <c r="FGE297" s="22"/>
      <c r="FGF297" s="22"/>
      <c r="FGG297" s="22"/>
      <c r="FGH297" s="22"/>
      <c r="FGI297" s="22"/>
      <c r="FGJ297" s="22"/>
      <c r="FGK297" s="22"/>
      <c r="FGL297" s="22"/>
      <c r="FGM297" s="22"/>
      <c r="FGN297" s="22"/>
      <c r="FGO297" s="22"/>
      <c r="FGP297" s="22"/>
      <c r="FGQ297" s="22"/>
      <c r="FGR297" s="22"/>
      <c r="FGS297" s="22"/>
      <c r="FGT297" s="22"/>
      <c r="FGU297" s="22"/>
      <c r="FGV297" s="22"/>
      <c r="FGW297" s="22"/>
      <c r="FGX297" s="22"/>
      <c r="FGY297" s="22"/>
      <c r="FGZ297" s="22"/>
      <c r="FHA297" s="22"/>
      <c r="FHB297" s="22"/>
      <c r="FHC297" s="22"/>
      <c r="FHD297" s="22"/>
      <c r="FHE297" s="22"/>
      <c r="FHF297" s="22"/>
      <c r="FHG297" s="22"/>
      <c r="FHH297" s="22"/>
      <c r="FHI297" s="22"/>
      <c r="FHJ297" s="22"/>
      <c r="FHK297" s="22"/>
      <c r="FHL297" s="22"/>
      <c r="FHM297" s="22"/>
      <c r="FHN297" s="22"/>
      <c r="FHO297" s="22"/>
      <c r="FHP297" s="22"/>
      <c r="FHQ297" s="22"/>
      <c r="FHR297" s="22"/>
      <c r="FHS297" s="22"/>
      <c r="FHT297" s="22"/>
      <c r="FHU297" s="22"/>
      <c r="FHV297" s="22"/>
      <c r="FHW297" s="22"/>
      <c r="FHX297" s="22"/>
      <c r="FHY297" s="22"/>
      <c r="FHZ297" s="22"/>
      <c r="FIA297" s="22"/>
      <c r="FIB297" s="22"/>
      <c r="FIC297" s="22"/>
      <c r="FID297" s="22"/>
      <c r="FIE297" s="22"/>
      <c r="FIF297" s="22"/>
      <c r="FIG297" s="22"/>
      <c r="FIH297" s="22"/>
      <c r="FII297" s="22"/>
      <c r="FIJ297" s="22"/>
      <c r="FIK297" s="22"/>
      <c r="FIL297" s="22"/>
      <c r="FIM297" s="22"/>
      <c r="FIN297" s="22"/>
      <c r="FIO297" s="22"/>
      <c r="FIP297" s="22"/>
      <c r="FIQ297" s="22"/>
      <c r="FIR297" s="22"/>
      <c r="FIS297" s="22"/>
      <c r="FIT297" s="22"/>
      <c r="FIU297" s="22"/>
      <c r="FIV297" s="22"/>
      <c r="FIW297" s="22"/>
      <c r="FIX297" s="22"/>
      <c r="FIY297" s="22"/>
      <c r="FIZ297" s="22"/>
      <c r="FJA297" s="22"/>
      <c r="FJB297" s="22"/>
      <c r="FJC297" s="22"/>
      <c r="FJD297" s="22"/>
      <c r="FJE297" s="22"/>
      <c r="FJF297" s="22"/>
      <c r="FJG297" s="22"/>
      <c r="FJH297" s="22"/>
      <c r="FJI297" s="22"/>
      <c r="FJJ297" s="22"/>
      <c r="FJK297" s="22"/>
      <c r="FJL297" s="22"/>
      <c r="FJM297" s="22"/>
      <c r="FJN297" s="22"/>
      <c r="FJO297" s="22"/>
      <c r="FJP297" s="22"/>
      <c r="FJQ297" s="22"/>
      <c r="FJR297" s="22"/>
      <c r="FJS297" s="22"/>
      <c r="FJT297" s="22"/>
      <c r="FJU297" s="22"/>
      <c r="FJV297" s="22"/>
      <c r="FJW297" s="22"/>
      <c r="FJX297" s="22"/>
      <c r="FJY297" s="22"/>
      <c r="FJZ297" s="22"/>
      <c r="FKA297" s="22"/>
      <c r="FKB297" s="22"/>
      <c r="FKC297" s="22"/>
      <c r="FKD297" s="22"/>
      <c r="FKE297" s="22"/>
      <c r="FKF297" s="22"/>
      <c r="FKG297" s="22"/>
      <c r="FKH297" s="22"/>
      <c r="FKI297" s="22"/>
      <c r="FKJ297" s="22"/>
      <c r="FKK297" s="22"/>
      <c r="FKL297" s="22"/>
      <c r="FKM297" s="22"/>
      <c r="FKN297" s="22"/>
      <c r="FKO297" s="22"/>
      <c r="FKP297" s="22"/>
      <c r="FKQ297" s="22"/>
      <c r="FKR297" s="22"/>
      <c r="FKS297" s="22"/>
      <c r="FKT297" s="22"/>
      <c r="FKU297" s="22"/>
      <c r="FKV297" s="22"/>
      <c r="FKW297" s="22"/>
      <c r="FKX297" s="22"/>
      <c r="FKY297" s="22"/>
      <c r="FKZ297" s="22"/>
      <c r="FLA297" s="22"/>
      <c r="FLB297" s="22"/>
      <c r="FLC297" s="22"/>
      <c r="FLD297" s="22"/>
      <c r="FLE297" s="22"/>
      <c r="FLF297" s="22"/>
      <c r="FLG297" s="22"/>
      <c r="FLH297" s="22"/>
      <c r="FLI297" s="22"/>
      <c r="FLJ297" s="22"/>
      <c r="FLK297" s="22"/>
      <c r="FLL297" s="22"/>
      <c r="FLM297" s="22"/>
      <c r="FLN297" s="22"/>
      <c r="FLO297" s="22"/>
      <c r="FLP297" s="22"/>
      <c r="FLQ297" s="22"/>
      <c r="FLR297" s="22"/>
      <c r="FLS297" s="22"/>
      <c r="FLT297" s="22"/>
      <c r="FLU297" s="22"/>
      <c r="FLV297" s="22"/>
      <c r="FLW297" s="22"/>
      <c r="FLX297" s="22"/>
      <c r="FLY297" s="22"/>
      <c r="FLZ297" s="22"/>
      <c r="FMA297" s="22"/>
      <c r="FMB297" s="22"/>
      <c r="FMC297" s="22"/>
      <c r="FMD297" s="22"/>
      <c r="FME297" s="22"/>
      <c r="FMF297" s="22"/>
      <c r="FMG297" s="22"/>
      <c r="FMH297" s="22"/>
      <c r="FMI297" s="22"/>
      <c r="FMJ297" s="22"/>
      <c r="FMK297" s="22"/>
      <c r="FML297" s="22"/>
      <c r="FMM297" s="22"/>
      <c r="FMN297" s="22"/>
      <c r="FMO297" s="22"/>
      <c r="FMP297" s="22"/>
      <c r="FMQ297" s="22"/>
      <c r="FMR297" s="22"/>
      <c r="FMS297" s="22"/>
      <c r="FMT297" s="22"/>
      <c r="FMU297" s="22"/>
      <c r="FMV297" s="22"/>
      <c r="FMW297" s="22"/>
      <c r="FMX297" s="22"/>
      <c r="FMY297" s="22"/>
      <c r="FMZ297" s="22"/>
      <c r="FNA297" s="22"/>
      <c r="FNB297" s="22"/>
      <c r="FNC297" s="22"/>
      <c r="FND297" s="22"/>
      <c r="FNE297" s="22"/>
      <c r="FNF297" s="22"/>
      <c r="FNG297" s="22"/>
      <c r="FNH297" s="22"/>
      <c r="FNI297" s="22"/>
      <c r="FNJ297" s="22"/>
      <c r="FNK297" s="22"/>
      <c r="FNL297" s="22"/>
      <c r="FNM297" s="22"/>
      <c r="FNN297" s="22"/>
      <c r="FNO297" s="22"/>
      <c r="FNP297" s="22"/>
      <c r="FNQ297" s="22"/>
      <c r="FNR297" s="22"/>
      <c r="FNS297" s="22"/>
      <c r="FNT297" s="22"/>
      <c r="FNU297" s="22"/>
      <c r="FNV297" s="22"/>
      <c r="FNW297" s="22"/>
      <c r="FNX297" s="22"/>
      <c r="FNY297" s="22"/>
      <c r="FNZ297" s="22"/>
      <c r="FOA297" s="22"/>
      <c r="FOB297" s="22"/>
      <c r="FOC297" s="22"/>
      <c r="FOD297" s="22"/>
      <c r="FOE297" s="22"/>
      <c r="FOF297" s="22"/>
      <c r="FOG297" s="22"/>
      <c r="FOH297" s="22"/>
      <c r="FOI297" s="22"/>
      <c r="FOJ297" s="22"/>
      <c r="FOK297" s="22"/>
      <c r="FOL297" s="22"/>
      <c r="FOM297" s="22"/>
      <c r="FON297" s="22"/>
      <c r="FOO297" s="22"/>
      <c r="FOP297" s="22"/>
      <c r="FOQ297" s="22"/>
      <c r="FOR297" s="22"/>
      <c r="FOS297" s="22"/>
      <c r="FOT297" s="22"/>
      <c r="FOU297" s="22"/>
      <c r="FOV297" s="22"/>
      <c r="FOW297" s="22"/>
      <c r="FOX297" s="22"/>
      <c r="FOY297" s="22"/>
      <c r="FOZ297" s="22"/>
      <c r="FPA297" s="22"/>
      <c r="FPB297" s="22"/>
      <c r="FPC297" s="22"/>
      <c r="FPD297" s="22"/>
      <c r="FPE297" s="22"/>
      <c r="FPF297" s="22"/>
      <c r="FPG297" s="22"/>
      <c r="FPH297" s="22"/>
      <c r="FPI297" s="22"/>
      <c r="FPJ297" s="22"/>
      <c r="FPK297" s="22"/>
      <c r="FPL297" s="22"/>
      <c r="FPM297" s="22"/>
      <c r="FPN297" s="22"/>
      <c r="FPO297" s="22"/>
      <c r="FPP297" s="22"/>
      <c r="FPQ297" s="22"/>
      <c r="FPR297" s="22"/>
      <c r="FPS297" s="22"/>
      <c r="FPT297" s="22"/>
      <c r="FPU297" s="22"/>
      <c r="FPV297" s="22"/>
      <c r="FPW297" s="22"/>
      <c r="FPX297" s="22"/>
      <c r="FPY297" s="22"/>
      <c r="FPZ297" s="22"/>
      <c r="FQA297" s="22"/>
      <c r="FQB297" s="22"/>
      <c r="FQC297" s="22"/>
      <c r="FQD297" s="22"/>
      <c r="FQE297" s="22"/>
      <c r="FQF297" s="22"/>
      <c r="FQG297" s="22"/>
      <c r="FQH297" s="22"/>
      <c r="FQI297" s="22"/>
      <c r="FQJ297" s="22"/>
      <c r="FQK297" s="22"/>
      <c r="FQL297" s="22"/>
      <c r="FQM297" s="22"/>
      <c r="FQN297" s="22"/>
      <c r="FQO297" s="22"/>
      <c r="FQP297" s="22"/>
      <c r="FQQ297" s="22"/>
      <c r="FQR297" s="22"/>
      <c r="FQS297" s="22"/>
      <c r="FQT297" s="22"/>
      <c r="FQU297" s="22"/>
      <c r="FQV297" s="22"/>
      <c r="FQW297" s="22"/>
      <c r="FQX297" s="22"/>
      <c r="FQY297" s="22"/>
      <c r="FQZ297" s="22"/>
      <c r="FRA297" s="22"/>
      <c r="FRB297" s="22"/>
      <c r="FRC297" s="22"/>
      <c r="FRD297" s="22"/>
      <c r="FRE297" s="22"/>
      <c r="FRF297" s="22"/>
      <c r="FRG297" s="22"/>
      <c r="FRH297" s="22"/>
      <c r="FRI297" s="22"/>
      <c r="FRJ297" s="22"/>
      <c r="FRK297" s="22"/>
      <c r="FRL297" s="22"/>
      <c r="FRM297" s="22"/>
      <c r="FRN297" s="22"/>
      <c r="FRO297" s="22"/>
      <c r="FRP297" s="22"/>
      <c r="FRQ297" s="22"/>
      <c r="FRR297" s="22"/>
      <c r="FRS297" s="22"/>
      <c r="FRT297" s="22"/>
      <c r="FRU297" s="22"/>
      <c r="FRV297" s="22"/>
      <c r="FRW297" s="22"/>
      <c r="FRX297" s="22"/>
      <c r="FRY297" s="22"/>
      <c r="FRZ297" s="22"/>
      <c r="FSA297" s="22"/>
      <c r="FSB297" s="22"/>
      <c r="FSC297" s="22"/>
      <c r="FSD297" s="22"/>
      <c r="FSE297" s="22"/>
      <c r="FSF297" s="22"/>
      <c r="FSG297" s="22"/>
      <c r="FSH297" s="22"/>
      <c r="FSI297" s="22"/>
      <c r="FSJ297" s="22"/>
      <c r="FSK297" s="22"/>
      <c r="FSL297" s="22"/>
      <c r="FSM297" s="22"/>
      <c r="FSN297" s="22"/>
      <c r="FSO297" s="22"/>
      <c r="FSP297" s="22"/>
      <c r="FSQ297" s="22"/>
      <c r="FSR297" s="22"/>
      <c r="FSS297" s="22"/>
      <c r="FST297" s="22"/>
      <c r="FSU297" s="22"/>
      <c r="FSV297" s="22"/>
      <c r="FSW297" s="22"/>
      <c r="FSX297" s="22"/>
      <c r="FSY297" s="22"/>
      <c r="FSZ297" s="22"/>
      <c r="FTA297" s="22"/>
      <c r="FTB297" s="22"/>
      <c r="FTC297" s="22"/>
      <c r="FTD297" s="22"/>
      <c r="FTE297" s="22"/>
      <c r="FTF297" s="22"/>
      <c r="FTG297" s="22"/>
      <c r="FTH297" s="22"/>
      <c r="FTI297" s="22"/>
      <c r="FTJ297" s="22"/>
      <c r="FTK297" s="22"/>
      <c r="FTL297" s="22"/>
      <c r="FTM297" s="22"/>
      <c r="FTN297" s="22"/>
      <c r="FTO297" s="22"/>
      <c r="FTP297" s="22"/>
      <c r="FTQ297" s="22"/>
      <c r="FTR297" s="22"/>
      <c r="FTS297" s="22"/>
      <c r="FTT297" s="22"/>
      <c r="FTU297" s="22"/>
      <c r="FTV297" s="22"/>
      <c r="FTW297" s="22"/>
      <c r="FTX297" s="22"/>
      <c r="FTY297" s="22"/>
      <c r="FTZ297" s="22"/>
      <c r="FUA297" s="22"/>
      <c r="FUB297" s="22"/>
      <c r="FUC297" s="22"/>
      <c r="FUD297" s="22"/>
      <c r="FUE297" s="22"/>
      <c r="FUF297" s="22"/>
      <c r="FUG297" s="22"/>
      <c r="FUH297" s="22"/>
      <c r="FUI297" s="22"/>
      <c r="FUJ297" s="22"/>
      <c r="FUK297" s="22"/>
      <c r="FUL297" s="22"/>
      <c r="FUM297" s="22"/>
      <c r="FUN297" s="22"/>
      <c r="FUO297" s="22"/>
      <c r="FUP297" s="22"/>
      <c r="FUQ297" s="22"/>
      <c r="FUR297" s="22"/>
      <c r="FUS297" s="22"/>
      <c r="FUT297" s="22"/>
      <c r="FUU297" s="22"/>
      <c r="FUV297" s="22"/>
      <c r="FUW297" s="22"/>
      <c r="FUX297" s="22"/>
      <c r="FUY297" s="22"/>
      <c r="FUZ297" s="22"/>
      <c r="FVA297" s="22"/>
      <c r="FVB297" s="22"/>
      <c r="FVC297" s="22"/>
      <c r="FVD297" s="22"/>
      <c r="FVE297" s="22"/>
      <c r="FVF297" s="22"/>
      <c r="FVG297" s="22"/>
      <c r="FVH297" s="22"/>
      <c r="FVI297" s="22"/>
      <c r="FVJ297" s="22"/>
      <c r="FVK297" s="22"/>
      <c r="FVL297" s="22"/>
      <c r="FVM297" s="22"/>
      <c r="FVN297" s="22"/>
      <c r="FVO297" s="22"/>
      <c r="FVP297" s="22"/>
      <c r="FVQ297" s="22"/>
      <c r="FVR297" s="22"/>
      <c r="FVS297" s="22"/>
      <c r="FVT297" s="22"/>
      <c r="FVU297" s="22"/>
      <c r="FVV297" s="22"/>
      <c r="FVW297" s="22"/>
      <c r="FVX297" s="22"/>
      <c r="FVY297" s="22"/>
      <c r="FVZ297" s="22"/>
      <c r="FWA297" s="22"/>
      <c r="FWB297" s="22"/>
      <c r="FWC297" s="22"/>
      <c r="FWD297" s="22"/>
      <c r="FWE297" s="22"/>
      <c r="FWF297" s="22"/>
      <c r="FWG297" s="22"/>
      <c r="FWH297" s="22"/>
      <c r="FWI297" s="22"/>
      <c r="FWJ297" s="22"/>
      <c r="FWK297" s="22"/>
      <c r="FWL297" s="22"/>
      <c r="FWM297" s="22"/>
      <c r="FWN297" s="22"/>
      <c r="FWO297" s="22"/>
      <c r="FWP297" s="22"/>
      <c r="FWQ297" s="22"/>
      <c r="FWR297" s="22"/>
      <c r="FWS297" s="22"/>
      <c r="FWT297" s="22"/>
      <c r="FWU297" s="22"/>
      <c r="FWV297" s="22"/>
      <c r="FWW297" s="22"/>
      <c r="FWX297" s="22"/>
      <c r="FWY297" s="22"/>
      <c r="FWZ297" s="22"/>
      <c r="FXA297" s="22"/>
      <c r="FXB297" s="22"/>
      <c r="FXC297" s="22"/>
      <c r="FXD297" s="22"/>
      <c r="FXE297" s="22"/>
      <c r="FXF297" s="22"/>
      <c r="FXG297" s="22"/>
      <c r="FXH297" s="22"/>
      <c r="FXI297" s="22"/>
      <c r="FXJ297" s="22"/>
      <c r="FXK297" s="22"/>
      <c r="FXL297" s="22"/>
      <c r="FXM297" s="22"/>
      <c r="FXN297" s="22"/>
      <c r="FXO297" s="22"/>
      <c r="FXP297" s="22"/>
      <c r="FXQ297" s="22"/>
      <c r="FXR297" s="22"/>
      <c r="FXS297" s="22"/>
      <c r="FXT297" s="22"/>
      <c r="FXU297" s="22"/>
      <c r="FXV297" s="22"/>
      <c r="FXW297" s="22"/>
      <c r="FXX297" s="22"/>
      <c r="FXY297" s="22"/>
      <c r="FXZ297" s="22"/>
      <c r="FYA297" s="22"/>
      <c r="FYB297" s="22"/>
      <c r="FYC297" s="22"/>
      <c r="FYD297" s="22"/>
      <c r="FYE297" s="22"/>
      <c r="FYF297" s="22"/>
      <c r="FYG297" s="22"/>
      <c r="FYH297" s="22"/>
      <c r="FYI297" s="22"/>
      <c r="FYJ297" s="22"/>
      <c r="FYK297" s="22"/>
      <c r="FYL297" s="22"/>
      <c r="FYM297" s="22"/>
      <c r="FYN297" s="22"/>
      <c r="FYO297" s="22"/>
      <c r="FYP297" s="22"/>
      <c r="FYQ297" s="22"/>
      <c r="FYR297" s="22"/>
      <c r="FYS297" s="22"/>
      <c r="FYT297" s="22"/>
      <c r="FYU297" s="22"/>
      <c r="FYV297" s="22"/>
      <c r="FYW297" s="22"/>
      <c r="FYX297" s="22"/>
      <c r="FYY297" s="22"/>
      <c r="FYZ297" s="22"/>
      <c r="FZA297" s="22"/>
      <c r="FZB297" s="22"/>
      <c r="FZC297" s="22"/>
      <c r="FZD297" s="22"/>
      <c r="FZE297" s="22"/>
      <c r="FZF297" s="22"/>
      <c r="FZG297" s="22"/>
      <c r="FZH297" s="22"/>
      <c r="FZI297" s="22"/>
      <c r="FZJ297" s="22"/>
      <c r="FZK297" s="22"/>
      <c r="FZL297" s="22"/>
      <c r="FZM297" s="22"/>
      <c r="FZN297" s="22"/>
      <c r="FZO297" s="22"/>
      <c r="FZP297" s="22"/>
      <c r="FZQ297" s="22"/>
      <c r="FZR297" s="22"/>
      <c r="FZS297" s="22"/>
      <c r="FZT297" s="22"/>
      <c r="FZU297" s="22"/>
      <c r="FZV297" s="22"/>
      <c r="FZW297" s="22"/>
      <c r="FZX297" s="22"/>
      <c r="FZY297" s="22"/>
      <c r="FZZ297" s="22"/>
      <c r="GAA297" s="22"/>
      <c r="GAB297" s="22"/>
      <c r="GAC297" s="22"/>
      <c r="GAD297" s="22"/>
      <c r="GAE297" s="22"/>
      <c r="GAF297" s="22"/>
      <c r="GAG297" s="22"/>
      <c r="GAH297" s="22"/>
      <c r="GAI297" s="22"/>
      <c r="GAJ297" s="22"/>
      <c r="GAK297" s="22"/>
      <c r="GAL297" s="22"/>
      <c r="GAM297" s="22"/>
      <c r="GAN297" s="22"/>
      <c r="GAO297" s="22"/>
      <c r="GAP297" s="22"/>
      <c r="GAQ297" s="22"/>
      <c r="GAR297" s="22"/>
      <c r="GAS297" s="22"/>
      <c r="GAT297" s="22"/>
      <c r="GAU297" s="22"/>
      <c r="GAV297" s="22"/>
      <c r="GAW297" s="22"/>
      <c r="GAX297" s="22"/>
      <c r="GAY297" s="22"/>
      <c r="GAZ297" s="22"/>
      <c r="GBA297" s="22"/>
      <c r="GBB297" s="22"/>
      <c r="GBC297" s="22"/>
      <c r="GBD297" s="22"/>
      <c r="GBE297" s="22"/>
      <c r="GBF297" s="22"/>
      <c r="GBG297" s="22"/>
      <c r="GBH297" s="22"/>
      <c r="GBI297" s="22"/>
      <c r="GBJ297" s="22"/>
      <c r="GBK297" s="22"/>
      <c r="GBL297" s="22"/>
      <c r="GBM297" s="22"/>
      <c r="GBN297" s="22"/>
      <c r="GBO297" s="22"/>
      <c r="GBP297" s="22"/>
      <c r="GBQ297" s="22"/>
      <c r="GBR297" s="22"/>
      <c r="GBS297" s="22"/>
      <c r="GBT297" s="22"/>
      <c r="GBU297" s="22"/>
      <c r="GBV297" s="22"/>
      <c r="GBW297" s="22"/>
      <c r="GBX297" s="22"/>
      <c r="GBY297" s="22"/>
      <c r="GBZ297" s="22"/>
      <c r="GCA297" s="22"/>
      <c r="GCB297" s="22"/>
      <c r="GCC297" s="22"/>
      <c r="GCD297" s="22"/>
      <c r="GCE297" s="22"/>
      <c r="GCF297" s="22"/>
      <c r="GCG297" s="22"/>
      <c r="GCH297" s="22"/>
      <c r="GCI297" s="22"/>
      <c r="GCJ297" s="22"/>
      <c r="GCK297" s="22"/>
      <c r="GCL297" s="22"/>
      <c r="GCM297" s="22"/>
      <c r="GCN297" s="22"/>
      <c r="GCO297" s="22"/>
      <c r="GCP297" s="22"/>
      <c r="GCQ297" s="22"/>
      <c r="GCR297" s="22"/>
      <c r="GCS297" s="22"/>
      <c r="GCT297" s="22"/>
      <c r="GCU297" s="22"/>
      <c r="GCV297" s="22"/>
      <c r="GCW297" s="22"/>
      <c r="GCX297" s="22"/>
      <c r="GCY297" s="22"/>
      <c r="GCZ297" s="22"/>
      <c r="GDA297" s="22"/>
      <c r="GDB297" s="22"/>
      <c r="GDC297" s="22"/>
      <c r="GDD297" s="22"/>
      <c r="GDE297" s="22"/>
      <c r="GDF297" s="22"/>
      <c r="GDG297" s="22"/>
      <c r="GDH297" s="22"/>
      <c r="GDI297" s="22"/>
      <c r="GDJ297" s="22"/>
      <c r="GDK297" s="22"/>
      <c r="GDL297" s="22"/>
      <c r="GDM297" s="22"/>
      <c r="GDN297" s="22"/>
      <c r="GDO297" s="22"/>
      <c r="GDP297" s="22"/>
      <c r="GDQ297" s="22"/>
      <c r="GDR297" s="22"/>
      <c r="GDS297" s="22"/>
      <c r="GDT297" s="22"/>
      <c r="GDU297" s="22"/>
      <c r="GDV297" s="22"/>
      <c r="GDW297" s="22"/>
      <c r="GDX297" s="22"/>
      <c r="GDY297" s="22"/>
      <c r="GDZ297" s="22"/>
      <c r="GEA297" s="22"/>
      <c r="GEB297" s="22"/>
      <c r="GEC297" s="22"/>
      <c r="GED297" s="22"/>
      <c r="GEE297" s="22"/>
      <c r="GEF297" s="22"/>
      <c r="GEG297" s="22"/>
      <c r="GEH297" s="22"/>
      <c r="GEI297" s="22"/>
      <c r="GEJ297" s="22"/>
      <c r="GEK297" s="22"/>
      <c r="GEL297" s="22"/>
      <c r="GEM297" s="22"/>
      <c r="GEN297" s="22"/>
      <c r="GEO297" s="22"/>
      <c r="GEP297" s="22"/>
      <c r="GEQ297" s="22"/>
      <c r="GER297" s="22"/>
      <c r="GES297" s="22"/>
      <c r="GET297" s="22"/>
      <c r="GEU297" s="22"/>
      <c r="GEV297" s="22"/>
      <c r="GEW297" s="22"/>
      <c r="GEX297" s="22"/>
      <c r="GEY297" s="22"/>
      <c r="GEZ297" s="22"/>
      <c r="GFA297" s="22"/>
      <c r="GFB297" s="22"/>
      <c r="GFC297" s="22"/>
      <c r="GFD297" s="22"/>
      <c r="GFE297" s="22"/>
      <c r="GFF297" s="22"/>
      <c r="GFG297" s="22"/>
      <c r="GFH297" s="22"/>
      <c r="GFI297" s="22"/>
      <c r="GFJ297" s="22"/>
      <c r="GFK297" s="22"/>
      <c r="GFL297" s="22"/>
      <c r="GFM297" s="22"/>
      <c r="GFN297" s="22"/>
      <c r="GFO297" s="22"/>
      <c r="GFP297" s="22"/>
      <c r="GFQ297" s="22"/>
      <c r="GFR297" s="22"/>
      <c r="GFS297" s="22"/>
      <c r="GFT297" s="22"/>
      <c r="GFU297" s="22"/>
      <c r="GFV297" s="22"/>
      <c r="GFW297" s="22"/>
      <c r="GFX297" s="22"/>
      <c r="GFY297" s="22"/>
      <c r="GFZ297" s="22"/>
      <c r="GGA297" s="22"/>
      <c r="GGB297" s="22"/>
      <c r="GGC297" s="22"/>
      <c r="GGD297" s="22"/>
      <c r="GGE297" s="22"/>
      <c r="GGF297" s="22"/>
      <c r="GGG297" s="22"/>
      <c r="GGH297" s="22"/>
      <c r="GGI297" s="22"/>
      <c r="GGJ297" s="22"/>
      <c r="GGK297" s="22"/>
      <c r="GGL297" s="22"/>
      <c r="GGM297" s="22"/>
      <c r="GGN297" s="22"/>
      <c r="GGO297" s="22"/>
      <c r="GGP297" s="22"/>
      <c r="GGQ297" s="22"/>
      <c r="GGR297" s="22"/>
      <c r="GGS297" s="22"/>
      <c r="GGT297" s="22"/>
      <c r="GGU297" s="22"/>
      <c r="GGV297" s="22"/>
      <c r="GGW297" s="22"/>
      <c r="GGX297" s="22"/>
      <c r="GGY297" s="22"/>
      <c r="GGZ297" s="22"/>
      <c r="GHA297" s="22"/>
      <c r="GHB297" s="22"/>
      <c r="GHC297" s="22"/>
      <c r="GHD297" s="22"/>
      <c r="GHE297" s="22"/>
      <c r="GHF297" s="22"/>
      <c r="GHG297" s="22"/>
      <c r="GHH297" s="22"/>
      <c r="GHI297" s="22"/>
      <c r="GHJ297" s="22"/>
      <c r="GHK297" s="22"/>
      <c r="GHL297" s="22"/>
      <c r="GHM297" s="22"/>
      <c r="GHN297" s="22"/>
      <c r="GHO297" s="22"/>
      <c r="GHP297" s="22"/>
      <c r="GHQ297" s="22"/>
      <c r="GHR297" s="22"/>
      <c r="GHS297" s="22"/>
      <c r="GHT297" s="22"/>
      <c r="GHU297" s="22"/>
      <c r="GHV297" s="22"/>
      <c r="GHW297" s="22"/>
      <c r="GHX297" s="22"/>
      <c r="GHY297" s="22"/>
      <c r="GHZ297" s="22"/>
      <c r="GIA297" s="22"/>
      <c r="GIB297" s="22"/>
      <c r="GIC297" s="22"/>
      <c r="GID297" s="22"/>
      <c r="GIE297" s="22"/>
      <c r="GIF297" s="22"/>
      <c r="GIG297" s="22"/>
      <c r="GIH297" s="22"/>
      <c r="GII297" s="22"/>
      <c r="GIJ297" s="22"/>
      <c r="GIK297" s="22"/>
      <c r="GIL297" s="22"/>
      <c r="GIM297" s="22"/>
      <c r="GIN297" s="22"/>
      <c r="GIO297" s="22"/>
      <c r="GIP297" s="22"/>
      <c r="GIQ297" s="22"/>
      <c r="GIR297" s="22"/>
      <c r="GIS297" s="22"/>
      <c r="GIT297" s="22"/>
      <c r="GIU297" s="22"/>
      <c r="GIV297" s="22"/>
      <c r="GIW297" s="22"/>
      <c r="GIX297" s="22"/>
      <c r="GIY297" s="22"/>
      <c r="GIZ297" s="22"/>
      <c r="GJA297" s="22"/>
      <c r="GJB297" s="22"/>
      <c r="GJC297" s="22"/>
      <c r="GJD297" s="22"/>
      <c r="GJE297" s="22"/>
      <c r="GJF297" s="22"/>
      <c r="GJG297" s="22"/>
      <c r="GJH297" s="22"/>
      <c r="GJI297" s="22"/>
      <c r="GJJ297" s="22"/>
      <c r="GJK297" s="22"/>
      <c r="GJL297" s="22"/>
      <c r="GJM297" s="22"/>
      <c r="GJN297" s="22"/>
      <c r="GJO297" s="22"/>
      <c r="GJP297" s="22"/>
      <c r="GJQ297" s="22"/>
      <c r="GJR297" s="22"/>
      <c r="GJS297" s="22"/>
      <c r="GJT297" s="22"/>
      <c r="GJU297" s="22"/>
      <c r="GJV297" s="22"/>
      <c r="GJW297" s="22"/>
      <c r="GJX297" s="22"/>
      <c r="GJY297" s="22"/>
      <c r="GJZ297" s="22"/>
      <c r="GKA297" s="22"/>
      <c r="GKB297" s="22"/>
      <c r="GKC297" s="22"/>
      <c r="GKD297" s="22"/>
      <c r="GKE297" s="22"/>
      <c r="GKF297" s="22"/>
      <c r="GKG297" s="22"/>
      <c r="GKH297" s="22"/>
      <c r="GKI297" s="22"/>
      <c r="GKJ297" s="22"/>
      <c r="GKK297" s="22"/>
      <c r="GKL297" s="22"/>
      <c r="GKM297" s="22"/>
      <c r="GKN297" s="22"/>
      <c r="GKO297" s="22"/>
      <c r="GKP297" s="22"/>
      <c r="GKQ297" s="22"/>
      <c r="GKR297" s="22"/>
      <c r="GKS297" s="22"/>
      <c r="GKT297" s="22"/>
      <c r="GKU297" s="22"/>
      <c r="GKV297" s="22"/>
      <c r="GKW297" s="22"/>
      <c r="GKX297" s="22"/>
      <c r="GKY297" s="22"/>
      <c r="GKZ297" s="22"/>
      <c r="GLA297" s="22"/>
      <c r="GLB297" s="22"/>
      <c r="GLC297" s="22"/>
      <c r="GLD297" s="22"/>
      <c r="GLE297" s="22"/>
      <c r="GLF297" s="22"/>
      <c r="GLG297" s="22"/>
      <c r="GLH297" s="22"/>
      <c r="GLI297" s="22"/>
      <c r="GLJ297" s="22"/>
      <c r="GLK297" s="22"/>
      <c r="GLL297" s="22"/>
      <c r="GLM297" s="22"/>
      <c r="GLN297" s="22"/>
      <c r="GLO297" s="22"/>
      <c r="GLP297" s="22"/>
      <c r="GLQ297" s="22"/>
      <c r="GLR297" s="22"/>
      <c r="GLS297" s="22"/>
      <c r="GLT297" s="22"/>
      <c r="GLU297" s="22"/>
      <c r="GLV297" s="22"/>
      <c r="GLW297" s="22"/>
      <c r="GLX297" s="22"/>
      <c r="GLY297" s="22"/>
      <c r="GLZ297" s="22"/>
      <c r="GMA297" s="22"/>
      <c r="GMB297" s="22"/>
      <c r="GMC297" s="22"/>
      <c r="GMD297" s="22"/>
      <c r="GME297" s="22"/>
      <c r="GMF297" s="22"/>
      <c r="GMG297" s="22"/>
      <c r="GMH297" s="22"/>
      <c r="GMI297" s="22"/>
      <c r="GMJ297" s="22"/>
      <c r="GMK297" s="22"/>
      <c r="GML297" s="22"/>
      <c r="GMM297" s="22"/>
      <c r="GMN297" s="22"/>
      <c r="GMO297" s="22"/>
      <c r="GMP297" s="22"/>
      <c r="GMQ297" s="22"/>
      <c r="GMR297" s="22"/>
      <c r="GMS297" s="22"/>
      <c r="GMT297" s="22"/>
      <c r="GMU297" s="22"/>
      <c r="GMV297" s="22"/>
      <c r="GMW297" s="22"/>
      <c r="GMX297" s="22"/>
      <c r="GMY297" s="22"/>
      <c r="GMZ297" s="22"/>
      <c r="GNA297" s="22"/>
      <c r="GNB297" s="22"/>
      <c r="GNC297" s="22"/>
      <c r="GND297" s="22"/>
      <c r="GNE297" s="22"/>
      <c r="GNF297" s="22"/>
      <c r="GNG297" s="22"/>
      <c r="GNH297" s="22"/>
      <c r="GNI297" s="22"/>
      <c r="GNJ297" s="22"/>
      <c r="GNK297" s="22"/>
      <c r="GNL297" s="22"/>
      <c r="GNM297" s="22"/>
      <c r="GNN297" s="22"/>
      <c r="GNO297" s="22"/>
      <c r="GNP297" s="22"/>
      <c r="GNQ297" s="22"/>
      <c r="GNR297" s="22"/>
      <c r="GNS297" s="22"/>
      <c r="GNT297" s="22"/>
      <c r="GNU297" s="22"/>
      <c r="GNV297" s="22"/>
      <c r="GNW297" s="22"/>
      <c r="GNX297" s="22"/>
      <c r="GNY297" s="22"/>
      <c r="GNZ297" s="22"/>
      <c r="GOA297" s="22"/>
      <c r="GOB297" s="22"/>
      <c r="GOC297" s="22"/>
      <c r="GOD297" s="22"/>
      <c r="GOE297" s="22"/>
      <c r="GOF297" s="22"/>
      <c r="GOG297" s="22"/>
      <c r="GOH297" s="22"/>
      <c r="GOI297" s="22"/>
      <c r="GOJ297" s="22"/>
      <c r="GOK297" s="22"/>
      <c r="GOL297" s="22"/>
      <c r="GOM297" s="22"/>
      <c r="GON297" s="22"/>
      <c r="GOO297" s="22"/>
      <c r="GOP297" s="22"/>
      <c r="GOQ297" s="22"/>
      <c r="GOR297" s="22"/>
      <c r="GOS297" s="22"/>
      <c r="GOT297" s="22"/>
      <c r="GOU297" s="22"/>
      <c r="GOV297" s="22"/>
      <c r="GOW297" s="22"/>
      <c r="GOX297" s="22"/>
      <c r="GOY297" s="22"/>
      <c r="GOZ297" s="22"/>
      <c r="GPA297" s="22"/>
      <c r="GPB297" s="22"/>
      <c r="GPC297" s="22"/>
      <c r="GPD297" s="22"/>
      <c r="GPE297" s="22"/>
      <c r="GPF297" s="22"/>
      <c r="GPG297" s="22"/>
      <c r="GPH297" s="22"/>
      <c r="GPI297" s="22"/>
      <c r="GPJ297" s="22"/>
      <c r="GPK297" s="22"/>
      <c r="GPL297" s="22"/>
      <c r="GPM297" s="22"/>
      <c r="GPN297" s="22"/>
      <c r="GPO297" s="22"/>
      <c r="GPP297" s="22"/>
      <c r="GPQ297" s="22"/>
      <c r="GPR297" s="22"/>
      <c r="GPS297" s="22"/>
      <c r="GPT297" s="22"/>
      <c r="GPU297" s="22"/>
      <c r="GPV297" s="22"/>
      <c r="GPW297" s="22"/>
      <c r="GPX297" s="22"/>
      <c r="GPY297" s="22"/>
      <c r="GPZ297" s="22"/>
      <c r="GQA297" s="22"/>
      <c r="GQB297" s="22"/>
      <c r="GQC297" s="22"/>
      <c r="GQD297" s="22"/>
      <c r="GQE297" s="22"/>
      <c r="GQF297" s="22"/>
      <c r="GQG297" s="22"/>
      <c r="GQH297" s="22"/>
      <c r="GQI297" s="22"/>
      <c r="GQJ297" s="22"/>
      <c r="GQK297" s="22"/>
      <c r="GQL297" s="22"/>
      <c r="GQM297" s="22"/>
      <c r="GQN297" s="22"/>
      <c r="GQO297" s="22"/>
      <c r="GQP297" s="22"/>
      <c r="GQQ297" s="22"/>
      <c r="GQR297" s="22"/>
      <c r="GQS297" s="22"/>
      <c r="GQT297" s="22"/>
      <c r="GQU297" s="22"/>
      <c r="GQV297" s="22"/>
      <c r="GQW297" s="22"/>
      <c r="GQX297" s="22"/>
      <c r="GQY297" s="22"/>
      <c r="GQZ297" s="22"/>
      <c r="GRA297" s="22"/>
      <c r="GRB297" s="22"/>
      <c r="GRC297" s="22"/>
      <c r="GRD297" s="22"/>
      <c r="GRE297" s="22"/>
      <c r="GRF297" s="22"/>
      <c r="GRG297" s="22"/>
      <c r="GRH297" s="22"/>
      <c r="GRI297" s="22"/>
      <c r="GRJ297" s="22"/>
      <c r="GRK297" s="22"/>
      <c r="GRL297" s="22"/>
      <c r="GRM297" s="22"/>
      <c r="GRN297" s="22"/>
      <c r="GRO297" s="22"/>
      <c r="GRP297" s="22"/>
      <c r="GRQ297" s="22"/>
      <c r="GRR297" s="22"/>
      <c r="GRS297" s="22"/>
      <c r="GRT297" s="22"/>
      <c r="GRU297" s="22"/>
      <c r="GRV297" s="22"/>
      <c r="GRW297" s="22"/>
      <c r="GRX297" s="22"/>
      <c r="GRY297" s="22"/>
      <c r="GRZ297" s="22"/>
      <c r="GSA297" s="22"/>
      <c r="GSB297" s="22"/>
      <c r="GSC297" s="22"/>
      <c r="GSD297" s="22"/>
      <c r="GSE297" s="22"/>
      <c r="GSF297" s="22"/>
      <c r="GSG297" s="22"/>
      <c r="GSH297" s="22"/>
      <c r="GSI297" s="22"/>
      <c r="GSJ297" s="22"/>
      <c r="GSK297" s="22"/>
      <c r="GSL297" s="22"/>
      <c r="GSM297" s="22"/>
      <c r="GSN297" s="22"/>
      <c r="GSO297" s="22"/>
      <c r="GSP297" s="22"/>
      <c r="GSQ297" s="22"/>
      <c r="GSR297" s="22"/>
      <c r="GSS297" s="22"/>
      <c r="GST297" s="22"/>
      <c r="GSU297" s="22"/>
      <c r="GSV297" s="22"/>
      <c r="GSW297" s="22"/>
      <c r="GSX297" s="22"/>
      <c r="GSY297" s="22"/>
      <c r="GSZ297" s="22"/>
      <c r="GTA297" s="22"/>
      <c r="GTB297" s="22"/>
      <c r="GTC297" s="22"/>
      <c r="GTD297" s="22"/>
      <c r="GTE297" s="22"/>
      <c r="GTF297" s="22"/>
      <c r="GTG297" s="22"/>
      <c r="GTH297" s="22"/>
      <c r="GTI297" s="22"/>
      <c r="GTJ297" s="22"/>
      <c r="GTK297" s="22"/>
      <c r="GTL297" s="22"/>
      <c r="GTM297" s="22"/>
      <c r="GTN297" s="22"/>
      <c r="GTO297" s="22"/>
      <c r="GTP297" s="22"/>
      <c r="GTQ297" s="22"/>
      <c r="GTR297" s="22"/>
      <c r="GTS297" s="22"/>
      <c r="GTT297" s="22"/>
      <c r="GTU297" s="22"/>
      <c r="GTV297" s="22"/>
      <c r="GTW297" s="22"/>
      <c r="GTX297" s="22"/>
      <c r="GTY297" s="22"/>
      <c r="GTZ297" s="22"/>
      <c r="GUA297" s="22"/>
      <c r="GUB297" s="22"/>
      <c r="GUC297" s="22"/>
      <c r="GUD297" s="22"/>
      <c r="GUE297" s="22"/>
      <c r="GUF297" s="22"/>
      <c r="GUG297" s="22"/>
      <c r="GUH297" s="22"/>
      <c r="GUI297" s="22"/>
      <c r="GUJ297" s="22"/>
      <c r="GUK297" s="22"/>
      <c r="GUL297" s="22"/>
      <c r="GUM297" s="22"/>
      <c r="GUN297" s="22"/>
      <c r="GUO297" s="22"/>
      <c r="GUP297" s="22"/>
      <c r="GUQ297" s="22"/>
      <c r="GUR297" s="22"/>
      <c r="GUS297" s="22"/>
      <c r="GUT297" s="22"/>
      <c r="GUU297" s="22"/>
      <c r="GUV297" s="22"/>
      <c r="GUW297" s="22"/>
      <c r="GUX297" s="22"/>
      <c r="GUY297" s="22"/>
      <c r="GUZ297" s="22"/>
      <c r="GVA297" s="22"/>
      <c r="GVB297" s="22"/>
      <c r="GVC297" s="22"/>
      <c r="GVD297" s="22"/>
      <c r="GVE297" s="22"/>
      <c r="GVF297" s="22"/>
      <c r="GVG297" s="22"/>
      <c r="GVH297" s="22"/>
      <c r="GVI297" s="22"/>
      <c r="GVJ297" s="22"/>
      <c r="GVK297" s="22"/>
      <c r="GVL297" s="22"/>
      <c r="GVM297" s="22"/>
      <c r="GVN297" s="22"/>
      <c r="GVO297" s="22"/>
      <c r="GVP297" s="22"/>
      <c r="GVQ297" s="22"/>
      <c r="GVR297" s="22"/>
      <c r="GVS297" s="22"/>
      <c r="GVT297" s="22"/>
      <c r="GVU297" s="22"/>
      <c r="GVV297" s="22"/>
      <c r="GVW297" s="22"/>
      <c r="GVX297" s="22"/>
      <c r="GVY297" s="22"/>
      <c r="GVZ297" s="22"/>
      <c r="GWA297" s="22"/>
      <c r="GWB297" s="22"/>
      <c r="GWC297" s="22"/>
      <c r="GWD297" s="22"/>
      <c r="GWE297" s="22"/>
      <c r="GWF297" s="22"/>
      <c r="GWG297" s="22"/>
      <c r="GWH297" s="22"/>
      <c r="GWI297" s="22"/>
      <c r="GWJ297" s="22"/>
      <c r="GWK297" s="22"/>
      <c r="GWL297" s="22"/>
      <c r="GWM297" s="22"/>
      <c r="GWN297" s="22"/>
      <c r="GWO297" s="22"/>
      <c r="GWP297" s="22"/>
      <c r="GWQ297" s="22"/>
      <c r="GWR297" s="22"/>
      <c r="GWS297" s="22"/>
      <c r="GWT297" s="22"/>
      <c r="GWU297" s="22"/>
      <c r="GWV297" s="22"/>
      <c r="GWW297" s="22"/>
      <c r="GWX297" s="22"/>
      <c r="GWY297" s="22"/>
      <c r="GWZ297" s="22"/>
      <c r="GXA297" s="22"/>
      <c r="GXB297" s="22"/>
      <c r="GXC297" s="22"/>
      <c r="GXD297" s="22"/>
      <c r="GXE297" s="22"/>
      <c r="GXF297" s="22"/>
      <c r="GXG297" s="22"/>
      <c r="GXH297" s="22"/>
      <c r="GXI297" s="22"/>
      <c r="GXJ297" s="22"/>
      <c r="GXK297" s="22"/>
      <c r="GXL297" s="22"/>
      <c r="GXM297" s="22"/>
      <c r="GXN297" s="22"/>
      <c r="GXO297" s="22"/>
      <c r="GXP297" s="22"/>
      <c r="GXQ297" s="22"/>
      <c r="GXR297" s="22"/>
      <c r="GXS297" s="22"/>
      <c r="GXT297" s="22"/>
      <c r="GXU297" s="22"/>
      <c r="GXV297" s="22"/>
      <c r="GXW297" s="22"/>
      <c r="GXX297" s="22"/>
      <c r="GXY297" s="22"/>
      <c r="GXZ297" s="22"/>
      <c r="GYA297" s="22"/>
      <c r="GYB297" s="22"/>
      <c r="GYC297" s="22"/>
      <c r="GYD297" s="22"/>
      <c r="GYE297" s="22"/>
      <c r="GYF297" s="22"/>
      <c r="GYG297" s="22"/>
      <c r="GYH297" s="22"/>
      <c r="GYI297" s="22"/>
      <c r="GYJ297" s="22"/>
      <c r="GYK297" s="22"/>
      <c r="GYL297" s="22"/>
      <c r="GYM297" s="22"/>
      <c r="GYN297" s="22"/>
      <c r="GYO297" s="22"/>
      <c r="GYP297" s="22"/>
      <c r="GYQ297" s="22"/>
      <c r="GYR297" s="22"/>
      <c r="GYS297" s="22"/>
      <c r="GYT297" s="22"/>
      <c r="GYU297" s="22"/>
      <c r="GYV297" s="22"/>
      <c r="GYW297" s="22"/>
      <c r="GYX297" s="22"/>
      <c r="GYY297" s="22"/>
      <c r="GYZ297" s="22"/>
      <c r="GZA297" s="22"/>
      <c r="GZB297" s="22"/>
      <c r="GZC297" s="22"/>
      <c r="GZD297" s="22"/>
      <c r="GZE297" s="22"/>
      <c r="GZF297" s="22"/>
      <c r="GZG297" s="22"/>
      <c r="GZH297" s="22"/>
      <c r="GZI297" s="22"/>
      <c r="GZJ297" s="22"/>
      <c r="GZK297" s="22"/>
      <c r="GZL297" s="22"/>
      <c r="GZM297" s="22"/>
      <c r="GZN297" s="22"/>
      <c r="GZO297" s="22"/>
      <c r="GZP297" s="22"/>
      <c r="GZQ297" s="22"/>
      <c r="GZR297" s="22"/>
      <c r="GZS297" s="22"/>
      <c r="GZT297" s="22"/>
      <c r="GZU297" s="22"/>
      <c r="GZV297" s="22"/>
      <c r="GZW297" s="22"/>
      <c r="GZX297" s="22"/>
      <c r="GZY297" s="22"/>
      <c r="GZZ297" s="22"/>
      <c r="HAA297" s="22"/>
      <c r="HAB297" s="22"/>
      <c r="HAC297" s="22"/>
      <c r="HAD297" s="22"/>
      <c r="HAE297" s="22"/>
      <c r="HAF297" s="22"/>
      <c r="HAG297" s="22"/>
      <c r="HAH297" s="22"/>
      <c r="HAI297" s="22"/>
      <c r="HAJ297" s="22"/>
      <c r="HAK297" s="22"/>
      <c r="HAL297" s="22"/>
      <c r="HAM297" s="22"/>
      <c r="HAN297" s="22"/>
      <c r="HAO297" s="22"/>
      <c r="HAP297" s="22"/>
      <c r="HAQ297" s="22"/>
      <c r="HAR297" s="22"/>
      <c r="HAS297" s="22"/>
      <c r="HAT297" s="22"/>
      <c r="HAU297" s="22"/>
      <c r="HAV297" s="22"/>
      <c r="HAW297" s="22"/>
      <c r="HAX297" s="22"/>
      <c r="HAY297" s="22"/>
      <c r="HAZ297" s="22"/>
      <c r="HBA297" s="22"/>
      <c r="HBB297" s="22"/>
      <c r="HBC297" s="22"/>
      <c r="HBD297" s="22"/>
      <c r="HBE297" s="22"/>
      <c r="HBF297" s="22"/>
      <c r="HBG297" s="22"/>
      <c r="HBH297" s="22"/>
      <c r="HBI297" s="22"/>
      <c r="HBJ297" s="22"/>
      <c r="HBK297" s="22"/>
      <c r="HBL297" s="22"/>
      <c r="HBM297" s="22"/>
      <c r="HBN297" s="22"/>
      <c r="HBO297" s="22"/>
      <c r="HBP297" s="22"/>
      <c r="HBQ297" s="22"/>
      <c r="HBR297" s="22"/>
      <c r="HBS297" s="22"/>
      <c r="HBT297" s="22"/>
      <c r="HBU297" s="22"/>
      <c r="HBV297" s="22"/>
      <c r="HBW297" s="22"/>
      <c r="HBX297" s="22"/>
      <c r="HBY297" s="22"/>
      <c r="HBZ297" s="22"/>
      <c r="HCA297" s="22"/>
      <c r="HCB297" s="22"/>
      <c r="HCC297" s="22"/>
      <c r="HCD297" s="22"/>
      <c r="HCE297" s="22"/>
      <c r="HCF297" s="22"/>
      <c r="HCG297" s="22"/>
      <c r="HCH297" s="22"/>
      <c r="HCI297" s="22"/>
      <c r="HCJ297" s="22"/>
      <c r="HCK297" s="22"/>
      <c r="HCL297" s="22"/>
      <c r="HCM297" s="22"/>
      <c r="HCN297" s="22"/>
      <c r="HCO297" s="22"/>
      <c r="HCP297" s="22"/>
      <c r="HCQ297" s="22"/>
      <c r="HCR297" s="22"/>
      <c r="HCS297" s="22"/>
      <c r="HCT297" s="22"/>
      <c r="HCU297" s="22"/>
      <c r="HCV297" s="22"/>
      <c r="HCW297" s="22"/>
      <c r="HCX297" s="22"/>
      <c r="HCY297" s="22"/>
      <c r="HCZ297" s="22"/>
      <c r="HDA297" s="22"/>
      <c r="HDB297" s="22"/>
      <c r="HDC297" s="22"/>
      <c r="HDD297" s="22"/>
      <c r="HDE297" s="22"/>
      <c r="HDF297" s="22"/>
      <c r="HDG297" s="22"/>
      <c r="HDH297" s="22"/>
      <c r="HDI297" s="22"/>
      <c r="HDJ297" s="22"/>
      <c r="HDK297" s="22"/>
      <c r="HDL297" s="22"/>
      <c r="HDM297" s="22"/>
      <c r="HDN297" s="22"/>
      <c r="HDO297" s="22"/>
      <c r="HDP297" s="22"/>
      <c r="HDQ297" s="22"/>
      <c r="HDR297" s="22"/>
      <c r="HDS297" s="22"/>
      <c r="HDT297" s="22"/>
      <c r="HDU297" s="22"/>
      <c r="HDV297" s="22"/>
      <c r="HDW297" s="22"/>
      <c r="HDX297" s="22"/>
      <c r="HDY297" s="22"/>
      <c r="HDZ297" s="22"/>
      <c r="HEA297" s="22"/>
      <c r="HEB297" s="22"/>
      <c r="HEC297" s="22"/>
      <c r="HED297" s="22"/>
      <c r="HEE297" s="22"/>
      <c r="HEF297" s="22"/>
      <c r="HEG297" s="22"/>
      <c r="HEH297" s="22"/>
      <c r="HEI297" s="22"/>
      <c r="HEJ297" s="22"/>
      <c r="HEK297" s="22"/>
      <c r="HEL297" s="22"/>
      <c r="HEM297" s="22"/>
      <c r="HEN297" s="22"/>
      <c r="HEO297" s="22"/>
      <c r="HEP297" s="22"/>
      <c r="HEQ297" s="22"/>
      <c r="HER297" s="22"/>
      <c r="HES297" s="22"/>
      <c r="HET297" s="22"/>
      <c r="HEU297" s="22"/>
      <c r="HEV297" s="22"/>
      <c r="HEW297" s="22"/>
      <c r="HEX297" s="22"/>
      <c r="HEY297" s="22"/>
      <c r="HEZ297" s="22"/>
      <c r="HFA297" s="22"/>
      <c r="HFB297" s="22"/>
      <c r="HFC297" s="22"/>
      <c r="HFD297" s="22"/>
      <c r="HFE297" s="22"/>
      <c r="HFF297" s="22"/>
      <c r="HFG297" s="22"/>
      <c r="HFH297" s="22"/>
      <c r="HFI297" s="22"/>
      <c r="HFJ297" s="22"/>
      <c r="HFK297" s="22"/>
      <c r="HFL297" s="22"/>
      <c r="HFM297" s="22"/>
      <c r="HFN297" s="22"/>
      <c r="HFO297" s="22"/>
      <c r="HFP297" s="22"/>
      <c r="HFQ297" s="22"/>
      <c r="HFR297" s="22"/>
      <c r="HFS297" s="22"/>
      <c r="HFT297" s="22"/>
      <c r="HFU297" s="22"/>
      <c r="HFV297" s="22"/>
      <c r="HFW297" s="22"/>
      <c r="HFX297" s="22"/>
      <c r="HFY297" s="22"/>
      <c r="HFZ297" s="22"/>
      <c r="HGA297" s="22"/>
      <c r="HGB297" s="22"/>
      <c r="HGC297" s="22"/>
      <c r="HGD297" s="22"/>
      <c r="HGE297" s="22"/>
      <c r="HGF297" s="22"/>
      <c r="HGG297" s="22"/>
      <c r="HGH297" s="22"/>
      <c r="HGI297" s="22"/>
      <c r="HGJ297" s="22"/>
      <c r="HGK297" s="22"/>
      <c r="HGL297" s="22"/>
      <c r="HGM297" s="22"/>
      <c r="HGN297" s="22"/>
      <c r="HGO297" s="22"/>
      <c r="HGP297" s="22"/>
      <c r="HGQ297" s="22"/>
      <c r="HGR297" s="22"/>
      <c r="HGS297" s="22"/>
      <c r="HGT297" s="22"/>
      <c r="HGU297" s="22"/>
      <c r="HGV297" s="22"/>
      <c r="HGW297" s="22"/>
      <c r="HGX297" s="22"/>
      <c r="HGY297" s="22"/>
      <c r="HGZ297" s="22"/>
      <c r="HHA297" s="22"/>
      <c r="HHB297" s="22"/>
      <c r="HHC297" s="22"/>
      <c r="HHD297" s="22"/>
      <c r="HHE297" s="22"/>
      <c r="HHF297" s="22"/>
      <c r="HHG297" s="22"/>
      <c r="HHH297" s="22"/>
      <c r="HHI297" s="22"/>
      <c r="HHJ297" s="22"/>
      <c r="HHK297" s="22"/>
      <c r="HHL297" s="22"/>
      <c r="HHM297" s="22"/>
      <c r="HHN297" s="22"/>
      <c r="HHO297" s="22"/>
      <c r="HHP297" s="22"/>
      <c r="HHQ297" s="22"/>
      <c r="HHR297" s="22"/>
      <c r="HHS297" s="22"/>
      <c r="HHT297" s="22"/>
      <c r="HHU297" s="22"/>
      <c r="HHV297" s="22"/>
      <c r="HHW297" s="22"/>
      <c r="HHX297" s="22"/>
      <c r="HHY297" s="22"/>
      <c r="HHZ297" s="22"/>
      <c r="HIA297" s="22"/>
      <c r="HIB297" s="22"/>
      <c r="HIC297" s="22"/>
      <c r="HID297" s="22"/>
      <c r="HIE297" s="22"/>
      <c r="HIF297" s="22"/>
      <c r="HIG297" s="22"/>
      <c r="HIH297" s="22"/>
      <c r="HII297" s="22"/>
      <c r="HIJ297" s="22"/>
      <c r="HIK297" s="22"/>
      <c r="HIL297" s="22"/>
      <c r="HIM297" s="22"/>
      <c r="HIN297" s="22"/>
      <c r="HIO297" s="22"/>
      <c r="HIP297" s="22"/>
      <c r="HIQ297" s="22"/>
      <c r="HIR297" s="22"/>
      <c r="HIS297" s="22"/>
      <c r="HIT297" s="22"/>
      <c r="HIU297" s="22"/>
      <c r="HIV297" s="22"/>
      <c r="HIW297" s="22"/>
      <c r="HIX297" s="22"/>
      <c r="HIY297" s="22"/>
      <c r="HIZ297" s="22"/>
      <c r="HJA297" s="22"/>
      <c r="HJB297" s="22"/>
      <c r="HJC297" s="22"/>
      <c r="HJD297" s="22"/>
      <c r="HJE297" s="22"/>
      <c r="HJF297" s="22"/>
      <c r="HJG297" s="22"/>
      <c r="HJH297" s="22"/>
      <c r="HJI297" s="22"/>
      <c r="HJJ297" s="22"/>
      <c r="HJK297" s="22"/>
      <c r="HJL297" s="22"/>
      <c r="HJM297" s="22"/>
      <c r="HJN297" s="22"/>
      <c r="HJO297" s="22"/>
      <c r="HJP297" s="22"/>
      <c r="HJQ297" s="22"/>
      <c r="HJR297" s="22"/>
      <c r="HJS297" s="22"/>
      <c r="HJT297" s="22"/>
      <c r="HJU297" s="22"/>
      <c r="HJV297" s="22"/>
      <c r="HJW297" s="22"/>
      <c r="HJX297" s="22"/>
      <c r="HJY297" s="22"/>
      <c r="HJZ297" s="22"/>
      <c r="HKA297" s="22"/>
      <c r="HKB297" s="22"/>
      <c r="HKC297" s="22"/>
      <c r="HKD297" s="22"/>
      <c r="HKE297" s="22"/>
      <c r="HKF297" s="22"/>
      <c r="HKG297" s="22"/>
      <c r="HKH297" s="22"/>
      <c r="HKI297" s="22"/>
      <c r="HKJ297" s="22"/>
      <c r="HKK297" s="22"/>
      <c r="HKL297" s="22"/>
      <c r="HKM297" s="22"/>
      <c r="HKN297" s="22"/>
      <c r="HKO297" s="22"/>
      <c r="HKP297" s="22"/>
      <c r="HKQ297" s="22"/>
      <c r="HKR297" s="22"/>
      <c r="HKS297" s="22"/>
      <c r="HKT297" s="22"/>
      <c r="HKU297" s="22"/>
      <c r="HKV297" s="22"/>
      <c r="HKW297" s="22"/>
      <c r="HKX297" s="22"/>
      <c r="HKY297" s="22"/>
      <c r="HKZ297" s="22"/>
      <c r="HLA297" s="22"/>
      <c r="HLB297" s="22"/>
      <c r="HLC297" s="22"/>
      <c r="HLD297" s="22"/>
      <c r="HLE297" s="22"/>
      <c r="HLF297" s="22"/>
      <c r="HLG297" s="22"/>
      <c r="HLH297" s="22"/>
      <c r="HLI297" s="22"/>
      <c r="HLJ297" s="22"/>
      <c r="HLK297" s="22"/>
      <c r="HLL297" s="22"/>
      <c r="HLM297" s="22"/>
      <c r="HLN297" s="22"/>
      <c r="HLO297" s="22"/>
      <c r="HLP297" s="22"/>
      <c r="HLQ297" s="22"/>
      <c r="HLR297" s="22"/>
      <c r="HLS297" s="22"/>
      <c r="HLT297" s="22"/>
      <c r="HLU297" s="22"/>
      <c r="HLV297" s="22"/>
      <c r="HLW297" s="22"/>
      <c r="HLX297" s="22"/>
      <c r="HLY297" s="22"/>
      <c r="HLZ297" s="22"/>
      <c r="HMA297" s="22"/>
      <c r="HMB297" s="22"/>
      <c r="HMC297" s="22"/>
      <c r="HMD297" s="22"/>
      <c r="HME297" s="22"/>
      <c r="HMF297" s="22"/>
      <c r="HMG297" s="22"/>
      <c r="HMH297" s="22"/>
      <c r="HMI297" s="22"/>
      <c r="HMJ297" s="22"/>
      <c r="HMK297" s="22"/>
      <c r="HML297" s="22"/>
      <c r="HMM297" s="22"/>
      <c r="HMN297" s="22"/>
      <c r="HMO297" s="22"/>
      <c r="HMP297" s="22"/>
      <c r="HMQ297" s="22"/>
      <c r="HMR297" s="22"/>
      <c r="HMS297" s="22"/>
      <c r="HMT297" s="22"/>
      <c r="HMU297" s="22"/>
      <c r="HMV297" s="22"/>
      <c r="HMW297" s="22"/>
      <c r="HMX297" s="22"/>
      <c r="HMY297" s="22"/>
      <c r="HMZ297" s="22"/>
      <c r="HNA297" s="22"/>
      <c r="HNB297" s="22"/>
      <c r="HNC297" s="22"/>
      <c r="HND297" s="22"/>
      <c r="HNE297" s="22"/>
      <c r="HNF297" s="22"/>
      <c r="HNG297" s="22"/>
      <c r="HNH297" s="22"/>
      <c r="HNI297" s="22"/>
      <c r="HNJ297" s="22"/>
      <c r="HNK297" s="22"/>
      <c r="HNL297" s="22"/>
      <c r="HNM297" s="22"/>
      <c r="HNN297" s="22"/>
      <c r="HNO297" s="22"/>
      <c r="HNP297" s="22"/>
      <c r="HNQ297" s="22"/>
      <c r="HNR297" s="22"/>
      <c r="HNS297" s="22"/>
      <c r="HNT297" s="22"/>
      <c r="HNU297" s="22"/>
      <c r="HNV297" s="22"/>
      <c r="HNW297" s="22"/>
      <c r="HNX297" s="22"/>
      <c r="HNY297" s="22"/>
      <c r="HNZ297" s="22"/>
      <c r="HOA297" s="22"/>
      <c r="HOB297" s="22"/>
      <c r="HOC297" s="22"/>
      <c r="HOD297" s="22"/>
      <c r="HOE297" s="22"/>
      <c r="HOF297" s="22"/>
      <c r="HOG297" s="22"/>
      <c r="HOH297" s="22"/>
      <c r="HOI297" s="22"/>
      <c r="HOJ297" s="22"/>
      <c r="HOK297" s="22"/>
      <c r="HOL297" s="22"/>
      <c r="HOM297" s="22"/>
      <c r="HON297" s="22"/>
      <c r="HOO297" s="22"/>
      <c r="HOP297" s="22"/>
      <c r="HOQ297" s="22"/>
      <c r="HOR297" s="22"/>
      <c r="HOS297" s="22"/>
      <c r="HOT297" s="22"/>
      <c r="HOU297" s="22"/>
      <c r="HOV297" s="22"/>
      <c r="HOW297" s="22"/>
      <c r="HOX297" s="22"/>
      <c r="HOY297" s="22"/>
      <c r="HOZ297" s="22"/>
      <c r="HPA297" s="22"/>
      <c r="HPB297" s="22"/>
      <c r="HPC297" s="22"/>
      <c r="HPD297" s="22"/>
      <c r="HPE297" s="22"/>
      <c r="HPF297" s="22"/>
      <c r="HPG297" s="22"/>
      <c r="HPH297" s="22"/>
      <c r="HPI297" s="22"/>
      <c r="HPJ297" s="22"/>
      <c r="HPK297" s="22"/>
      <c r="HPL297" s="22"/>
      <c r="HPM297" s="22"/>
      <c r="HPN297" s="22"/>
      <c r="HPO297" s="22"/>
      <c r="HPP297" s="22"/>
      <c r="HPQ297" s="22"/>
      <c r="HPR297" s="22"/>
      <c r="HPS297" s="22"/>
      <c r="HPT297" s="22"/>
      <c r="HPU297" s="22"/>
      <c r="HPV297" s="22"/>
      <c r="HPW297" s="22"/>
      <c r="HPX297" s="22"/>
      <c r="HPY297" s="22"/>
      <c r="HPZ297" s="22"/>
      <c r="HQA297" s="22"/>
      <c r="HQB297" s="22"/>
      <c r="HQC297" s="22"/>
      <c r="HQD297" s="22"/>
      <c r="HQE297" s="22"/>
      <c r="HQF297" s="22"/>
      <c r="HQG297" s="22"/>
      <c r="HQH297" s="22"/>
      <c r="HQI297" s="22"/>
      <c r="HQJ297" s="22"/>
      <c r="HQK297" s="22"/>
      <c r="HQL297" s="22"/>
      <c r="HQM297" s="22"/>
      <c r="HQN297" s="22"/>
      <c r="HQO297" s="22"/>
      <c r="HQP297" s="22"/>
      <c r="HQQ297" s="22"/>
      <c r="HQR297" s="22"/>
      <c r="HQS297" s="22"/>
      <c r="HQT297" s="22"/>
      <c r="HQU297" s="22"/>
      <c r="HQV297" s="22"/>
      <c r="HQW297" s="22"/>
      <c r="HQX297" s="22"/>
      <c r="HQY297" s="22"/>
      <c r="HQZ297" s="22"/>
      <c r="HRA297" s="22"/>
      <c r="HRB297" s="22"/>
      <c r="HRC297" s="22"/>
      <c r="HRD297" s="22"/>
      <c r="HRE297" s="22"/>
      <c r="HRF297" s="22"/>
      <c r="HRG297" s="22"/>
      <c r="HRH297" s="22"/>
      <c r="HRI297" s="22"/>
      <c r="HRJ297" s="22"/>
      <c r="HRK297" s="22"/>
      <c r="HRL297" s="22"/>
      <c r="HRM297" s="22"/>
      <c r="HRN297" s="22"/>
      <c r="HRO297" s="22"/>
      <c r="HRP297" s="22"/>
      <c r="HRQ297" s="22"/>
      <c r="HRR297" s="22"/>
      <c r="HRS297" s="22"/>
      <c r="HRT297" s="22"/>
      <c r="HRU297" s="22"/>
      <c r="HRV297" s="22"/>
      <c r="HRW297" s="22"/>
      <c r="HRX297" s="22"/>
      <c r="HRY297" s="22"/>
      <c r="HRZ297" s="22"/>
      <c r="HSA297" s="22"/>
      <c r="HSB297" s="22"/>
      <c r="HSC297" s="22"/>
      <c r="HSD297" s="22"/>
      <c r="HSE297" s="22"/>
      <c r="HSF297" s="22"/>
      <c r="HSG297" s="22"/>
      <c r="HSH297" s="22"/>
      <c r="HSI297" s="22"/>
      <c r="HSJ297" s="22"/>
      <c r="HSK297" s="22"/>
      <c r="HSL297" s="22"/>
      <c r="HSM297" s="22"/>
      <c r="HSN297" s="22"/>
      <c r="HSO297" s="22"/>
      <c r="HSP297" s="22"/>
      <c r="HSQ297" s="22"/>
      <c r="HSR297" s="22"/>
      <c r="HSS297" s="22"/>
      <c r="HST297" s="22"/>
      <c r="HSU297" s="22"/>
      <c r="HSV297" s="22"/>
      <c r="HSW297" s="22"/>
      <c r="HSX297" s="22"/>
      <c r="HSY297" s="22"/>
      <c r="HSZ297" s="22"/>
      <c r="HTA297" s="22"/>
      <c r="HTB297" s="22"/>
      <c r="HTC297" s="22"/>
      <c r="HTD297" s="22"/>
      <c r="HTE297" s="22"/>
      <c r="HTF297" s="22"/>
      <c r="HTG297" s="22"/>
      <c r="HTH297" s="22"/>
      <c r="HTI297" s="22"/>
      <c r="HTJ297" s="22"/>
      <c r="HTK297" s="22"/>
      <c r="HTL297" s="22"/>
      <c r="HTM297" s="22"/>
      <c r="HTN297" s="22"/>
      <c r="HTO297" s="22"/>
      <c r="HTP297" s="22"/>
      <c r="HTQ297" s="22"/>
      <c r="HTR297" s="22"/>
      <c r="HTS297" s="22"/>
      <c r="HTT297" s="22"/>
      <c r="HTU297" s="22"/>
      <c r="HTV297" s="22"/>
      <c r="HTW297" s="22"/>
      <c r="HTX297" s="22"/>
      <c r="HTY297" s="22"/>
      <c r="HTZ297" s="22"/>
      <c r="HUA297" s="22"/>
      <c r="HUB297" s="22"/>
      <c r="HUC297" s="22"/>
      <c r="HUD297" s="22"/>
      <c r="HUE297" s="22"/>
      <c r="HUF297" s="22"/>
      <c r="HUG297" s="22"/>
      <c r="HUH297" s="22"/>
      <c r="HUI297" s="22"/>
      <c r="HUJ297" s="22"/>
      <c r="HUK297" s="22"/>
      <c r="HUL297" s="22"/>
      <c r="HUM297" s="22"/>
      <c r="HUN297" s="22"/>
      <c r="HUO297" s="22"/>
      <c r="HUP297" s="22"/>
      <c r="HUQ297" s="22"/>
      <c r="HUR297" s="22"/>
      <c r="HUS297" s="22"/>
      <c r="HUT297" s="22"/>
      <c r="HUU297" s="22"/>
      <c r="HUV297" s="22"/>
      <c r="HUW297" s="22"/>
      <c r="HUX297" s="22"/>
      <c r="HUY297" s="22"/>
      <c r="HUZ297" s="22"/>
      <c r="HVA297" s="22"/>
      <c r="HVB297" s="22"/>
      <c r="HVC297" s="22"/>
      <c r="HVD297" s="22"/>
      <c r="HVE297" s="22"/>
      <c r="HVF297" s="22"/>
      <c r="HVG297" s="22"/>
      <c r="HVH297" s="22"/>
      <c r="HVI297" s="22"/>
      <c r="HVJ297" s="22"/>
      <c r="HVK297" s="22"/>
      <c r="HVL297" s="22"/>
      <c r="HVM297" s="22"/>
      <c r="HVN297" s="22"/>
      <c r="HVO297" s="22"/>
      <c r="HVP297" s="22"/>
      <c r="HVQ297" s="22"/>
      <c r="HVR297" s="22"/>
      <c r="HVS297" s="22"/>
      <c r="HVT297" s="22"/>
      <c r="HVU297" s="22"/>
      <c r="HVV297" s="22"/>
      <c r="HVW297" s="22"/>
      <c r="HVX297" s="22"/>
      <c r="HVY297" s="22"/>
      <c r="HVZ297" s="22"/>
      <c r="HWA297" s="22"/>
      <c r="HWB297" s="22"/>
      <c r="HWC297" s="22"/>
      <c r="HWD297" s="22"/>
      <c r="HWE297" s="22"/>
      <c r="HWF297" s="22"/>
      <c r="HWG297" s="22"/>
      <c r="HWH297" s="22"/>
      <c r="HWI297" s="22"/>
      <c r="HWJ297" s="22"/>
      <c r="HWK297" s="22"/>
      <c r="HWL297" s="22"/>
      <c r="HWM297" s="22"/>
      <c r="HWN297" s="22"/>
      <c r="HWO297" s="22"/>
      <c r="HWP297" s="22"/>
      <c r="HWQ297" s="22"/>
      <c r="HWR297" s="22"/>
      <c r="HWS297" s="22"/>
      <c r="HWT297" s="22"/>
      <c r="HWU297" s="22"/>
      <c r="HWV297" s="22"/>
      <c r="HWW297" s="22"/>
      <c r="HWX297" s="22"/>
      <c r="HWY297" s="22"/>
      <c r="HWZ297" s="22"/>
      <c r="HXA297" s="22"/>
      <c r="HXB297" s="22"/>
      <c r="HXC297" s="22"/>
      <c r="HXD297" s="22"/>
      <c r="HXE297" s="22"/>
      <c r="HXF297" s="22"/>
      <c r="HXG297" s="22"/>
      <c r="HXH297" s="22"/>
      <c r="HXI297" s="22"/>
      <c r="HXJ297" s="22"/>
      <c r="HXK297" s="22"/>
      <c r="HXL297" s="22"/>
      <c r="HXM297" s="22"/>
      <c r="HXN297" s="22"/>
      <c r="HXO297" s="22"/>
      <c r="HXP297" s="22"/>
      <c r="HXQ297" s="22"/>
      <c r="HXR297" s="22"/>
      <c r="HXS297" s="22"/>
      <c r="HXT297" s="22"/>
      <c r="HXU297" s="22"/>
      <c r="HXV297" s="22"/>
      <c r="HXW297" s="22"/>
      <c r="HXX297" s="22"/>
      <c r="HXY297" s="22"/>
      <c r="HXZ297" s="22"/>
      <c r="HYA297" s="22"/>
      <c r="HYB297" s="22"/>
      <c r="HYC297" s="22"/>
      <c r="HYD297" s="22"/>
      <c r="HYE297" s="22"/>
      <c r="HYF297" s="22"/>
      <c r="HYG297" s="22"/>
      <c r="HYH297" s="22"/>
      <c r="HYI297" s="22"/>
      <c r="HYJ297" s="22"/>
      <c r="HYK297" s="22"/>
      <c r="HYL297" s="22"/>
      <c r="HYM297" s="22"/>
      <c r="HYN297" s="22"/>
      <c r="HYO297" s="22"/>
      <c r="HYP297" s="22"/>
      <c r="HYQ297" s="22"/>
      <c r="HYR297" s="22"/>
      <c r="HYS297" s="22"/>
      <c r="HYT297" s="22"/>
      <c r="HYU297" s="22"/>
      <c r="HYV297" s="22"/>
      <c r="HYW297" s="22"/>
      <c r="HYX297" s="22"/>
      <c r="HYY297" s="22"/>
      <c r="HYZ297" s="22"/>
      <c r="HZA297" s="22"/>
      <c r="HZB297" s="22"/>
      <c r="HZC297" s="22"/>
      <c r="HZD297" s="22"/>
      <c r="HZE297" s="22"/>
      <c r="HZF297" s="22"/>
      <c r="HZG297" s="22"/>
      <c r="HZH297" s="22"/>
      <c r="HZI297" s="22"/>
      <c r="HZJ297" s="22"/>
      <c r="HZK297" s="22"/>
      <c r="HZL297" s="22"/>
      <c r="HZM297" s="22"/>
      <c r="HZN297" s="22"/>
      <c r="HZO297" s="22"/>
      <c r="HZP297" s="22"/>
      <c r="HZQ297" s="22"/>
      <c r="HZR297" s="22"/>
      <c r="HZS297" s="22"/>
      <c r="HZT297" s="22"/>
      <c r="HZU297" s="22"/>
      <c r="HZV297" s="22"/>
      <c r="HZW297" s="22"/>
      <c r="HZX297" s="22"/>
      <c r="HZY297" s="22"/>
      <c r="HZZ297" s="22"/>
      <c r="IAA297" s="22"/>
      <c r="IAB297" s="22"/>
      <c r="IAC297" s="22"/>
      <c r="IAD297" s="22"/>
      <c r="IAE297" s="22"/>
      <c r="IAF297" s="22"/>
      <c r="IAG297" s="22"/>
      <c r="IAH297" s="22"/>
      <c r="IAI297" s="22"/>
      <c r="IAJ297" s="22"/>
      <c r="IAK297" s="22"/>
      <c r="IAL297" s="22"/>
      <c r="IAM297" s="22"/>
      <c r="IAN297" s="22"/>
      <c r="IAO297" s="22"/>
      <c r="IAP297" s="22"/>
      <c r="IAQ297" s="22"/>
      <c r="IAR297" s="22"/>
      <c r="IAS297" s="22"/>
      <c r="IAT297" s="22"/>
      <c r="IAU297" s="22"/>
      <c r="IAV297" s="22"/>
      <c r="IAW297" s="22"/>
      <c r="IAX297" s="22"/>
      <c r="IAY297" s="22"/>
      <c r="IAZ297" s="22"/>
      <c r="IBA297" s="22"/>
      <c r="IBB297" s="22"/>
      <c r="IBC297" s="22"/>
      <c r="IBD297" s="22"/>
      <c r="IBE297" s="22"/>
      <c r="IBF297" s="22"/>
      <c r="IBG297" s="22"/>
      <c r="IBH297" s="22"/>
      <c r="IBI297" s="22"/>
      <c r="IBJ297" s="22"/>
      <c r="IBK297" s="22"/>
      <c r="IBL297" s="22"/>
      <c r="IBM297" s="22"/>
      <c r="IBN297" s="22"/>
      <c r="IBO297" s="22"/>
      <c r="IBP297" s="22"/>
      <c r="IBQ297" s="22"/>
      <c r="IBR297" s="22"/>
      <c r="IBS297" s="22"/>
      <c r="IBT297" s="22"/>
      <c r="IBU297" s="22"/>
      <c r="IBV297" s="22"/>
      <c r="IBW297" s="22"/>
      <c r="IBX297" s="22"/>
      <c r="IBY297" s="22"/>
      <c r="IBZ297" s="22"/>
      <c r="ICA297" s="22"/>
      <c r="ICB297" s="22"/>
      <c r="ICC297" s="22"/>
      <c r="ICD297" s="22"/>
      <c r="ICE297" s="22"/>
      <c r="ICF297" s="22"/>
      <c r="ICG297" s="22"/>
      <c r="ICH297" s="22"/>
      <c r="ICI297" s="22"/>
      <c r="ICJ297" s="22"/>
      <c r="ICK297" s="22"/>
      <c r="ICL297" s="22"/>
      <c r="ICM297" s="22"/>
      <c r="ICN297" s="22"/>
      <c r="ICO297" s="22"/>
      <c r="ICP297" s="22"/>
      <c r="ICQ297" s="22"/>
      <c r="ICR297" s="22"/>
      <c r="ICS297" s="22"/>
      <c r="ICT297" s="22"/>
      <c r="ICU297" s="22"/>
      <c r="ICV297" s="22"/>
      <c r="ICW297" s="22"/>
      <c r="ICX297" s="22"/>
      <c r="ICY297" s="22"/>
      <c r="ICZ297" s="22"/>
      <c r="IDA297" s="22"/>
      <c r="IDB297" s="22"/>
      <c r="IDC297" s="22"/>
      <c r="IDD297" s="22"/>
      <c r="IDE297" s="22"/>
      <c r="IDF297" s="22"/>
      <c r="IDG297" s="22"/>
      <c r="IDH297" s="22"/>
      <c r="IDI297" s="22"/>
      <c r="IDJ297" s="22"/>
      <c r="IDK297" s="22"/>
      <c r="IDL297" s="22"/>
      <c r="IDM297" s="22"/>
      <c r="IDN297" s="22"/>
      <c r="IDO297" s="22"/>
      <c r="IDP297" s="22"/>
      <c r="IDQ297" s="22"/>
      <c r="IDR297" s="22"/>
      <c r="IDS297" s="22"/>
      <c r="IDT297" s="22"/>
      <c r="IDU297" s="22"/>
      <c r="IDV297" s="22"/>
      <c r="IDW297" s="22"/>
      <c r="IDX297" s="22"/>
      <c r="IDY297" s="22"/>
      <c r="IDZ297" s="22"/>
      <c r="IEA297" s="22"/>
      <c r="IEB297" s="22"/>
      <c r="IEC297" s="22"/>
      <c r="IED297" s="22"/>
      <c r="IEE297" s="22"/>
      <c r="IEF297" s="22"/>
      <c r="IEG297" s="22"/>
      <c r="IEH297" s="22"/>
      <c r="IEI297" s="22"/>
      <c r="IEJ297" s="22"/>
      <c r="IEK297" s="22"/>
      <c r="IEL297" s="22"/>
      <c r="IEM297" s="22"/>
      <c r="IEN297" s="22"/>
      <c r="IEO297" s="22"/>
      <c r="IEP297" s="22"/>
      <c r="IEQ297" s="22"/>
      <c r="IER297" s="22"/>
      <c r="IES297" s="22"/>
      <c r="IET297" s="22"/>
      <c r="IEU297" s="22"/>
      <c r="IEV297" s="22"/>
      <c r="IEW297" s="22"/>
      <c r="IEX297" s="22"/>
      <c r="IEY297" s="22"/>
      <c r="IEZ297" s="22"/>
      <c r="IFA297" s="22"/>
      <c r="IFB297" s="22"/>
      <c r="IFC297" s="22"/>
      <c r="IFD297" s="22"/>
      <c r="IFE297" s="22"/>
      <c r="IFF297" s="22"/>
      <c r="IFG297" s="22"/>
      <c r="IFH297" s="22"/>
      <c r="IFI297" s="22"/>
      <c r="IFJ297" s="22"/>
      <c r="IFK297" s="22"/>
      <c r="IFL297" s="22"/>
      <c r="IFM297" s="22"/>
      <c r="IFN297" s="22"/>
      <c r="IFO297" s="22"/>
      <c r="IFP297" s="22"/>
      <c r="IFQ297" s="22"/>
      <c r="IFR297" s="22"/>
      <c r="IFS297" s="22"/>
      <c r="IFT297" s="22"/>
      <c r="IFU297" s="22"/>
      <c r="IFV297" s="22"/>
      <c r="IFW297" s="22"/>
      <c r="IFX297" s="22"/>
      <c r="IFY297" s="22"/>
      <c r="IFZ297" s="22"/>
      <c r="IGA297" s="22"/>
      <c r="IGB297" s="22"/>
      <c r="IGC297" s="22"/>
      <c r="IGD297" s="22"/>
      <c r="IGE297" s="22"/>
      <c r="IGF297" s="22"/>
      <c r="IGG297" s="22"/>
      <c r="IGH297" s="22"/>
      <c r="IGI297" s="22"/>
      <c r="IGJ297" s="22"/>
      <c r="IGK297" s="22"/>
      <c r="IGL297" s="22"/>
      <c r="IGM297" s="22"/>
      <c r="IGN297" s="22"/>
      <c r="IGO297" s="22"/>
      <c r="IGP297" s="22"/>
      <c r="IGQ297" s="22"/>
      <c r="IGR297" s="22"/>
      <c r="IGS297" s="22"/>
      <c r="IGT297" s="22"/>
      <c r="IGU297" s="22"/>
      <c r="IGV297" s="22"/>
      <c r="IGW297" s="22"/>
      <c r="IGX297" s="22"/>
      <c r="IGY297" s="22"/>
      <c r="IGZ297" s="22"/>
      <c r="IHA297" s="22"/>
      <c r="IHB297" s="22"/>
      <c r="IHC297" s="22"/>
      <c r="IHD297" s="22"/>
      <c r="IHE297" s="22"/>
      <c r="IHF297" s="22"/>
      <c r="IHG297" s="22"/>
      <c r="IHH297" s="22"/>
      <c r="IHI297" s="22"/>
      <c r="IHJ297" s="22"/>
      <c r="IHK297" s="22"/>
      <c r="IHL297" s="22"/>
      <c r="IHM297" s="22"/>
      <c r="IHN297" s="22"/>
      <c r="IHO297" s="22"/>
      <c r="IHP297" s="22"/>
      <c r="IHQ297" s="22"/>
      <c r="IHR297" s="22"/>
      <c r="IHS297" s="22"/>
      <c r="IHT297" s="22"/>
      <c r="IHU297" s="22"/>
      <c r="IHV297" s="22"/>
      <c r="IHW297" s="22"/>
      <c r="IHX297" s="22"/>
      <c r="IHY297" s="22"/>
      <c r="IHZ297" s="22"/>
      <c r="IIA297" s="22"/>
      <c r="IIB297" s="22"/>
      <c r="IIC297" s="22"/>
      <c r="IID297" s="22"/>
      <c r="IIE297" s="22"/>
      <c r="IIF297" s="22"/>
      <c r="IIG297" s="22"/>
      <c r="IIH297" s="22"/>
      <c r="III297" s="22"/>
      <c r="IIJ297" s="22"/>
      <c r="IIK297" s="22"/>
      <c r="IIL297" s="22"/>
      <c r="IIM297" s="22"/>
      <c r="IIN297" s="22"/>
      <c r="IIO297" s="22"/>
      <c r="IIP297" s="22"/>
      <c r="IIQ297" s="22"/>
      <c r="IIR297" s="22"/>
      <c r="IIS297" s="22"/>
      <c r="IIT297" s="22"/>
      <c r="IIU297" s="22"/>
      <c r="IIV297" s="22"/>
      <c r="IIW297" s="22"/>
      <c r="IIX297" s="22"/>
      <c r="IIY297" s="22"/>
      <c r="IIZ297" s="22"/>
      <c r="IJA297" s="22"/>
      <c r="IJB297" s="22"/>
      <c r="IJC297" s="22"/>
      <c r="IJD297" s="22"/>
      <c r="IJE297" s="22"/>
      <c r="IJF297" s="22"/>
      <c r="IJG297" s="22"/>
      <c r="IJH297" s="22"/>
      <c r="IJI297" s="22"/>
      <c r="IJJ297" s="22"/>
      <c r="IJK297" s="22"/>
      <c r="IJL297" s="22"/>
      <c r="IJM297" s="22"/>
      <c r="IJN297" s="22"/>
      <c r="IJO297" s="22"/>
      <c r="IJP297" s="22"/>
      <c r="IJQ297" s="22"/>
      <c r="IJR297" s="22"/>
      <c r="IJS297" s="22"/>
      <c r="IJT297" s="22"/>
      <c r="IJU297" s="22"/>
      <c r="IJV297" s="22"/>
      <c r="IJW297" s="22"/>
      <c r="IJX297" s="22"/>
      <c r="IJY297" s="22"/>
      <c r="IJZ297" s="22"/>
      <c r="IKA297" s="22"/>
      <c r="IKB297" s="22"/>
      <c r="IKC297" s="22"/>
      <c r="IKD297" s="22"/>
      <c r="IKE297" s="22"/>
      <c r="IKF297" s="22"/>
      <c r="IKG297" s="22"/>
      <c r="IKH297" s="22"/>
      <c r="IKI297" s="22"/>
      <c r="IKJ297" s="22"/>
      <c r="IKK297" s="22"/>
      <c r="IKL297" s="22"/>
      <c r="IKM297" s="22"/>
      <c r="IKN297" s="22"/>
      <c r="IKO297" s="22"/>
      <c r="IKP297" s="22"/>
      <c r="IKQ297" s="22"/>
      <c r="IKR297" s="22"/>
      <c r="IKS297" s="22"/>
      <c r="IKT297" s="22"/>
      <c r="IKU297" s="22"/>
      <c r="IKV297" s="22"/>
      <c r="IKW297" s="22"/>
      <c r="IKX297" s="22"/>
      <c r="IKY297" s="22"/>
      <c r="IKZ297" s="22"/>
      <c r="ILA297" s="22"/>
      <c r="ILB297" s="22"/>
      <c r="ILC297" s="22"/>
      <c r="ILD297" s="22"/>
      <c r="ILE297" s="22"/>
      <c r="ILF297" s="22"/>
      <c r="ILG297" s="22"/>
      <c r="ILH297" s="22"/>
      <c r="ILI297" s="22"/>
      <c r="ILJ297" s="22"/>
      <c r="ILK297" s="22"/>
      <c r="ILL297" s="22"/>
      <c r="ILM297" s="22"/>
      <c r="ILN297" s="22"/>
      <c r="ILO297" s="22"/>
      <c r="ILP297" s="22"/>
      <c r="ILQ297" s="22"/>
      <c r="ILR297" s="22"/>
      <c r="ILS297" s="22"/>
      <c r="ILT297" s="22"/>
      <c r="ILU297" s="22"/>
      <c r="ILV297" s="22"/>
      <c r="ILW297" s="22"/>
      <c r="ILX297" s="22"/>
      <c r="ILY297" s="22"/>
      <c r="ILZ297" s="22"/>
      <c r="IMA297" s="22"/>
      <c r="IMB297" s="22"/>
      <c r="IMC297" s="22"/>
      <c r="IMD297" s="22"/>
      <c r="IME297" s="22"/>
      <c r="IMF297" s="22"/>
      <c r="IMG297" s="22"/>
      <c r="IMH297" s="22"/>
      <c r="IMI297" s="22"/>
      <c r="IMJ297" s="22"/>
      <c r="IMK297" s="22"/>
      <c r="IML297" s="22"/>
      <c r="IMM297" s="22"/>
      <c r="IMN297" s="22"/>
      <c r="IMO297" s="22"/>
      <c r="IMP297" s="22"/>
      <c r="IMQ297" s="22"/>
      <c r="IMR297" s="22"/>
      <c r="IMS297" s="22"/>
      <c r="IMT297" s="22"/>
      <c r="IMU297" s="22"/>
      <c r="IMV297" s="22"/>
      <c r="IMW297" s="22"/>
      <c r="IMX297" s="22"/>
      <c r="IMY297" s="22"/>
      <c r="IMZ297" s="22"/>
      <c r="INA297" s="22"/>
      <c r="INB297" s="22"/>
      <c r="INC297" s="22"/>
      <c r="IND297" s="22"/>
      <c r="INE297" s="22"/>
      <c r="INF297" s="22"/>
      <c r="ING297" s="22"/>
      <c r="INH297" s="22"/>
      <c r="INI297" s="22"/>
      <c r="INJ297" s="22"/>
      <c r="INK297" s="22"/>
      <c r="INL297" s="22"/>
      <c r="INM297" s="22"/>
      <c r="INN297" s="22"/>
      <c r="INO297" s="22"/>
      <c r="INP297" s="22"/>
      <c r="INQ297" s="22"/>
      <c r="INR297" s="22"/>
      <c r="INS297" s="22"/>
      <c r="INT297" s="22"/>
      <c r="INU297" s="22"/>
      <c r="INV297" s="22"/>
      <c r="INW297" s="22"/>
      <c r="INX297" s="22"/>
      <c r="INY297" s="22"/>
      <c r="INZ297" s="22"/>
      <c r="IOA297" s="22"/>
      <c r="IOB297" s="22"/>
      <c r="IOC297" s="22"/>
      <c r="IOD297" s="22"/>
      <c r="IOE297" s="22"/>
      <c r="IOF297" s="22"/>
      <c r="IOG297" s="22"/>
      <c r="IOH297" s="22"/>
      <c r="IOI297" s="22"/>
      <c r="IOJ297" s="22"/>
      <c r="IOK297" s="22"/>
      <c r="IOL297" s="22"/>
      <c r="IOM297" s="22"/>
      <c r="ION297" s="22"/>
      <c r="IOO297" s="22"/>
      <c r="IOP297" s="22"/>
      <c r="IOQ297" s="22"/>
      <c r="IOR297" s="22"/>
      <c r="IOS297" s="22"/>
      <c r="IOT297" s="22"/>
      <c r="IOU297" s="22"/>
      <c r="IOV297" s="22"/>
      <c r="IOW297" s="22"/>
      <c r="IOX297" s="22"/>
      <c r="IOY297" s="22"/>
      <c r="IOZ297" s="22"/>
      <c r="IPA297" s="22"/>
      <c r="IPB297" s="22"/>
      <c r="IPC297" s="22"/>
      <c r="IPD297" s="22"/>
      <c r="IPE297" s="22"/>
      <c r="IPF297" s="22"/>
      <c r="IPG297" s="22"/>
      <c r="IPH297" s="22"/>
      <c r="IPI297" s="22"/>
      <c r="IPJ297" s="22"/>
      <c r="IPK297" s="22"/>
      <c r="IPL297" s="22"/>
      <c r="IPM297" s="22"/>
      <c r="IPN297" s="22"/>
      <c r="IPO297" s="22"/>
      <c r="IPP297" s="22"/>
      <c r="IPQ297" s="22"/>
      <c r="IPR297" s="22"/>
      <c r="IPS297" s="22"/>
      <c r="IPT297" s="22"/>
      <c r="IPU297" s="22"/>
      <c r="IPV297" s="22"/>
      <c r="IPW297" s="22"/>
      <c r="IPX297" s="22"/>
      <c r="IPY297" s="22"/>
      <c r="IPZ297" s="22"/>
      <c r="IQA297" s="22"/>
      <c r="IQB297" s="22"/>
      <c r="IQC297" s="22"/>
      <c r="IQD297" s="22"/>
      <c r="IQE297" s="22"/>
      <c r="IQF297" s="22"/>
      <c r="IQG297" s="22"/>
      <c r="IQH297" s="22"/>
      <c r="IQI297" s="22"/>
      <c r="IQJ297" s="22"/>
      <c r="IQK297" s="22"/>
      <c r="IQL297" s="22"/>
      <c r="IQM297" s="22"/>
      <c r="IQN297" s="22"/>
      <c r="IQO297" s="22"/>
      <c r="IQP297" s="22"/>
      <c r="IQQ297" s="22"/>
      <c r="IQR297" s="22"/>
      <c r="IQS297" s="22"/>
      <c r="IQT297" s="22"/>
      <c r="IQU297" s="22"/>
      <c r="IQV297" s="22"/>
      <c r="IQW297" s="22"/>
      <c r="IQX297" s="22"/>
      <c r="IQY297" s="22"/>
      <c r="IQZ297" s="22"/>
      <c r="IRA297" s="22"/>
      <c r="IRB297" s="22"/>
      <c r="IRC297" s="22"/>
      <c r="IRD297" s="22"/>
      <c r="IRE297" s="22"/>
      <c r="IRF297" s="22"/>
      <c r="IRG297" s="22"/>
      <c r="IRH297" s="22"/>
      <c r="IRI297" s="22"/>
      <c r="IRJ297" s="22"/>
      <c r="IRK297" s="22"/>
      <c r="IRL297" s="22"/>
      <c r="IRM297" s="22"/>
      <c r="IRN297" s="22"/>
      <c r="IRO297" s="22"/>
      <c r="IRP297" s="22"/>
      <c r="IRQ297" s="22"/>
      <c r="IRR297" s="22"/>
      <c r="IRS297" s="22"/>
      <c r="IRT297" s="22"/>
      <c r="IRU297" s="22"/>
      <c r="IRV297" s="22"/>
      <c r="IRW297" s="22"/>
      <c r="IRX297" s="22"/>
      <c r="IRY297" s="22"/>
      <c r="IRZ297" s="22"/>
      <c r="ISA297" s="22"/>
      <c r="ISB297" s="22"/>
      <c r="ISC297" s="22"/>
      <c r="ISD297" s="22"/>
      <c r="ISE297" s="22"/>
      <c r="ISF297" s="22"/>
      <c r="ISG297" s="22"/>
      <c r="ISH297" s="22"/>
      <c r="ISI297" s="22"/>
      <c r="ISJ297" s="22"/>
      <c r="ISK297" s="22"/>
      <c r="ISL297" s="22"/>
      <c r="ISM297" s="22"/>
      <c r="ISN297" s="22"/>
      <c r="ISO297" s="22"/>
      <c r="ISP297" s="22"/>
      <c r="ISQ297" s="22"/>
      <c r="ISR297" s="22"/>
      <c r="ISS297" s="22"/>
      <c r="IST297" s="22"/>
      <c r="ISU297" s="22"/>
      <c r="ISV297" s="22"/>
      <c r="ISW297" s="22"/>
      <c r="ISX297" s="22"/>
      <c r="ISY297" s="22"/>
      <c r="ISZ297" s="22"/>
      <c r="ITA297" s="22"/>
      <c r="ITB297" s="22"/>
      <c r="ITC297" s="22"/>
      <c r="ITD297" s="22"/>
      <c r="ITE297" s="22"/>
      <c r="ITF297" s="22"/>
      <c r="ITG297" s="22"/>
      <c r="ITH297" s="22"/>
      <c r="ITI297" s="22"/>
      <c r="ITJ297" s="22"/>
      <c r="ITK297" s="22"/>
      <c r="ITL297" s="22"/>
      <c r="ITM297" s="22"/>
      <c r="ITN297" s="22"/>
      <c r="ITO297" s="22"/>
      <c r="ITP297" s="22"/>
      <c r="ITQ297" s="22"/>
      <c r="ITR297" s="22"/>
      <c r="ITS297" s="22"/>
      <c r="ITT297" s="22"/>
      <c r="ITU297" s="22"/>
      <c r="ITV297" s="22"/>
      <c r="ITW297" s="22"/>
      <c r="ITX297" s="22"/>
      <c r="ITY297" s="22"/>
      <c r="ITZ297" s="22"/>
      <c r="IUA297" s="22"/>
      <c r="IUB297" s="22"/>
      <c r="IUC297" s="22"/>
      <c r="IUD297" s="22"/>
      <c r="IUE297" s="22"/>
      <c r="IUF297" s="22"/>
      <c r="IUG297" s="22"/>
      <c r="IUH297" s="22"/>
      <c r="IUI297" s="22"/>
      <c r="IUJ297" s="22"/>
      <c r="IUK297" s="22"/>
      <c r="IUL297" s="22"/>
      <c r="IUM297" s="22"/>
      <c r="IUN297" s="22"/>
      <c r="IUO297" s="22"/>
      <c r="IUP297" s="22"/>
      <c r="IUQ297" s="22"/>
      <c r="IUR297" s="22"/>
      <c r="IUS297" s="22"/>
      <c r="IUT297" s="22"/>
      <c r="IUU297" s="22"/>
      <c r="IUV297" s="22"/>
      <c r="IUW297" s="22"/>
      <c r="IUX297" s="22"/>
      <c r="IUY297" s="22"/>
      <c r="IUZ297" s="22"/>
      <c r="IVA297" s="22"/>
      <c r="IVB297" s="22"/>
      <c r="IVC297" s="22"/>
      <c r="IVD297" s="22"/>
      <c r="IVE297" s="22"/>
      <c r="IVF297" s="22"/>
      <c r="IVG297" s="22"/>
      <c r="IVH297" s="22"/>
      <c r="IVI297" s="22"/>
      <c r="IVJ297" s="22"/>
      <c r="IVK297" s="22"/>
      <c r="IVL297" s="22"/>
      <c r="IVM297" s="22"/>
      <c r="IVN297" s="22"/>
      <c r="IVO297" s="22"/>
      <c r="IVP297" s="22"/>
      <c r="IVQ297" s="22"/>
      <c r="IVR297" s="22"/>
      <c r="IVS297" s="22"/>
      <c r="IVT297" s="22"/>
      <c r="IVU297" s="22"/>
      <c r="IVV297" s="22"/>
      <c r="IVW297" s="22"/>
      <c r="IVX297" s="22"/>
      <c r="IVY297" s="22"/>
      <c r="IVZ297" s="22"/>
      <c r="IWA297" s="22"/>
      <c r="IWB297" s="22"/>
      <c r="IWC297" s="22"/>
      <c r="IWD297" s="22"/>
      <c r="IWE297" s="22"/>
      <c r="IWF297" s="22"/>
      <c r="IWG297" s="22"/>
      <c r="IWH297" s="22"/>
      <c r="IWI297" s="22"/>
      <c r="IWJ297" s="22"/>
      <c r="IWK297" s="22"/>
      <c r="IWL297" s="22"/>
      <c r="IWM297" s="22"/>
      <c r="IWN297" s="22"/>
      <c r="IWO297" s="22"/>
      <c r="IWP297" s="22"/>
      <c r="IWQ297" s="22"/>
      <c r="IWR297" s="22"/>
      <c r="IWS297" s="22"/>
      <c r="IWT297" s="22"/>
      <c r="IWU297" s="22"/>
      <c r="IWV297" s="22"/>
      <c r="IWW297" s="22"/>
      <c r="IWX297" s="22"/>
      <c r="IWY297" s="22"/>
      <c r="IWZ297" s="22"/>
      <c r="IXA297" s="22"/>
      <c r="IXB297" s="22"/>
      <c r="IXC297" s="22"/>
      <c r="IXD297" s="22"/>
      <c r="IXE297" s="22"/>
      <c r="IXF297" s="22"/>
      <c r="IXG297" s="22"/>
      <c r="IXH297" s="22"/>
      <c r="IXI297" s="22"/>
      <c r="IXJ297" s="22"/>
      <c r="IXK297" s="22"/>
      <c r="IXL297" s="22"/>
      <c r="IXM297" s="22"/>
      <c r="IXN297" s="22"/>
      <c r="IXO297" s="22"/>
      <c r="IXP297" s="22"/>
      <c r="IXQ297" s="22"/>
      <c r="IXR297" s="22"/>
      <c r="IXS297" s="22"/>
      <c r="IXT297" s="22"/>
      <c r="IXU297" s="22"/>
      <c r="IXV297" s="22"/>
      <c r="IXW297" s="22"/>
      <c r="IXX297" s="22"/>
      <c r="IXY297" s="22"/>
      <c r="IXZ297" s="22"/>
      <c r="IYA297" s="22"/>
      <c r="IYB297" s="22"/>
      <c r="IYC297" s="22"/>
      <c r="IYD297" s="22"/>
      <c r="IYE297" s="22"/>
      <c r="IYF297" s="22"/>
      <c r="IYG297" s="22"/>
      <c r="IYH297" s="22"/>
      <c r="IYI297" s="22"/>
      <c r="IYJ297" s="22"/>
      <c r="IYK297" s="22"/>
      <c r="IYL297" s="22"/>
      <c r="IYM297" s="22"/>
      <c r="IYN297" s="22"/>
      <c r="IYO297" s="22"/>
      <c r="IYP297" s="22"/>
      <c r="IYQ297" s="22"/>
      <c r="IYR297" s="22"/>
      <c r="IYS297" s="22"/>
      <c r="IYT297" s="22"/>
      <c r="IYU297" s="22"/>
      <c r="IYV297" s="22"/>
      <c r="IYW297" s="22"/>
      <c r="IYX297" s="22"/>
      <c r="IYY297" s="22"/>
      <c r="IYZ297" s="22"/>
      <c r="IZA297" s="22"/>
      <c r="IZB297" s="22"/>
      <c r="IZC297" s="22"/>
      <c r="IZD297" s="22"/>
      <c r="IZE297" s="22"/>
      <c r="IZF297" s="22"/>
      <c r="IZG297" s="22"/>
      <c r="IZH297" s="22"/>
      <c r="IZI297" s="22"/>
      <c r="IZJ297" s="22"/>
      <c r="IZK297" s="22"/>
      <c r="IZL297" s="22"/>
      <c r="IZM297" s="22"/>
      <c r="IZN297" s="22"/>
      <c r="IZO297" s="22"/>
      <c r="IZP297" s="22"/>
      <c r="IZQ297" s="22"/>
      <c r="IZR297" s="22"/>
      <c r="IZS297" s="22"/>
      <c r="IZT297" s="22"/>
      <c r="IZU297" s="22"/>
      <c r="IZV297" s="22"/>
      <c r="IZW297" s="22"/>
      <c r="IZX297" s="22"/>
      <c r="IZY297" s="22"/>
      <c r="IZZ297" s="22"/>
      <c r="JAA297" s="22"/>
      <c r="JAB297" s="22"/>
      <c r="JAC297" s="22"/>
      <c r="JAD297" s="22"/>
      <c r="JAE297" s="22"/>
      <c r="JAF297" s="22"/>
      <c r="JAG297" s="22"/>
      <c r="JAH297" s="22"/>
      <c r="JAI297" s="22"/>
      <c r="JAJ297" s="22"/>
      <c r="JAK297" s="22"/>
      <c r="JAL297" s="22"/>
      <c r="JAM297" s="22"/>
      <c r="JAN297" s="22"/>
      <c r="JAO297" s="22"/>
      <c r="JAP297" s="22"/>
      <c r="JAQ297" s="22"/>
      <c r="JAR297" s="22"/>
      <c r="JAS297" s="22"/>
      <c r="JAT297" s="22"/>
      <c r="JAU297" s="22"/>
      <c r="JAV297" s="22"/>
      <c r="JAW297" s="22"/>
      <c r="JAX297" s="22"/>
      <c r="JAY297" s="22"/>
      <c r="JAZ297" s="22"/>
      <c r="JBA297" s="22"/>
      <c r="JBB297" s="22"/>
      <c r="JBC297" s="22"/>
      <c r="JBD297" s="22"/>
      <c r="JBE297" s="22"/>
      <c r="JBF297" s="22"/>
      <c r="JBG297" s="22"/>
      <c r="JBH297" s="22"/>
      <c r="JBI297" s="22"/>
      <c r="JBJ297" s="22"/>
      <c r="JBK297" s="22"/>
      <c r="JBL297" s="22"/>
      <c r="JBM297" s="22"/>
      <c r="JBN297" s="22"/>
      <c r="JBO297" s="22"/>
      <c r="JBP297" s="22"/>
      <c r="JBQ297" s="22"/>
      <c r="JBR297" s="22"/>
      <c r="JBS297" s="22"/>
      <c r="JBT297" s="22"/>
      <c r="JBU297" s="22"/>
      <c r="JBV297" s="22"/>
      <c r="JBW297" s="22"/>
      <c r="JBX297" s="22"/>
      <c r="JBY297" s="22"/>
      <c r="JBZ297" s="22"/>
      <c r="JCA297" s="22"/>
      <c r="JCB297" s="22"/>
      <c r="JCC297" s="22"/>
      <c r="JCD297" s="22"/>
      <c r="JCE297" s="22"/>
      <c r="JCF297" s="22"/>
      <c r="JCG297" s="22"/>
      <c r="JCH297" s="22"/>
      <c r="JCI297" s="22"/>
      <c r="JCJ297" s="22"/>
      <c r="JCK297" s="22"/>
      <c r="JCL297" s="22"/>
      <c r="JCM297" s="22"/>
      <c r="JCN297" s="22"/>
      <c r="JCO297" s="22"/>
      <c r="JCP297" s="22"/>
      <c r="JCQ297" s="22"/>
      <c r="JCR297" s="22"/>
      <c r="JCS297" s="22"/>
      <c r="JCT297" s="22"/>
      <c r="JCU297" s="22"/>
      <c r="JCV297" s="22"/>
      <c r="JCW297" s="22"/>
      <c r="JCX297" s="22"/>
      <c r="JCY297" s="22"/>
      <c r="JCZ297" s="22"/>
      <c r="JDA297" s="22"/>
      <c r="JDB297" s="22"/>
      <c r="JDC297" s="22"/>
      <c r="JDD297" s="22"/>
      <c r="JDE297" s="22"/>
      <c r="JDF297" s="22"/>
      <c r="JDG297" s="22"/>
      <c r="JDH297" s="22"/>
      <c r="JDI297" s="22"/>
      <c r="JDJ297" s="22"/>
      <c r="JDK297" s="22"/>
      <c r="JDL297" s="22"/>
      <c r="JDM297" s="22"/>
      <c r="JDN297" s="22"/>
      <c r="JDO297" s="22"/>
      <c r="JDP297" s="22"/>
      <c r="JDQ297" s="22"/>
      <c r="JDR297" s="22"/>
      <c r="JDS297" s="22"/>
      <c r="JDT297" s="22"/>
      <c r="JDU297" s="22"/>
      <c r="JDV297" s="22"/>
      <c r="JDW297" s="22"/>
      <c r="JDX297" s="22"/>
      <c r="JDY297" s="22"/>
      <c r="JDZ297" s="22"/>
      <c r="JEA297" s="22"/>
      <c r="JEB297" s="22"/>
      <c r="JEC297" s="22"/>
      <c r="JED297" s="22"/>
      <c r="JEE297" s="22"/>
      <c r="JEF297" s="22"/>
      <c r="JEG297" s="22"/>
      <c r="JEH297" s="22"/>
      <c r="JEI297" s="22"/>
      <c r="JEJ297" s="22"/>
      <c r="JEK297" s="22"/>
      <c r="JEL297" s="22"/>
      <c r="JEM297" s="22"/>
      <c r="JEN297" s="22"/>
      <c r="JEO297" s="22"/>
      <c r="JEP297" s="22"/>
      <c r="JEQ297" s="22"/>
      <c r="JER297" s="22"/>
      <c r="JES297" s="22"/>
      <c r="JET297" s="22"/>
      <c r="JEU297" s="22"/>
      <c r="JEV297" s="22"/>
      <c r="JEW297" s="22"/>
      <c r="JEX297" s="22"/>
      <c r="JEY297" s="22"/>
      <c r="JEZ297" s="22"/>
      <c r="JFA297" s="22"/>
      <c r="JFB297" s="22"/>
      <c r="JFC297" s="22"/>
      <c r="JFD297" s="22"/>
      <c r="JFE297" s="22"/>
      <c r="JFF297" s="22"/>
      <c r="JFG297" s="22"/>
      <c r="JFH297" s="22"/>
      <c r="JFI297" s="22"/>
      <c r="JFJ297" s="22"/>
      <c r="JFK297" s="22"/>
      <c r="JFL297" s="22"/>
      <c r="JFM297" s="22"/>
      <c r="JFN297" s="22"/>
      <c r="JFO297" s="22"/>
      <c r="JFP297" s="22"/>
      <c r="JFQ297" s="22"/>
      <c r="JFR297" s="22"/>
      <c r="JFS297" s="22"/>
      <c r="JFT297" s="22"/>
      <c r="JFU297" s="22"/>
      <c r="JFV297" s="22"/>
      <c r="JFW297" s="22"/>
      <c r="JFX297" s="22"/>
      <c r="JFY297" s="22"/>
      <c r="JFZ297" s="22"/>
      <c r="JGA297" s="22"/>
      <c r="JGB297" s="22"/>
      <c r="JGC297" s="22"/>
      <c r="JGD297" s="22"/>
      <c r="JGE297" s="22"/>
      <c r="JGF297" s="22"/>
      <c r="JGG297" s="22"/>
      <c r="JGH297" s="22"/>
      <c r="JGI297" s="22"/>
      <c r="JGJ297" s="22"/>
      <c r="JGK297" s="22"/>
      <c r="JGL297" s="22"/>
      <c r="JGM297" s="22"/>
      <c r="JGN297" s="22"/>
      <c r="JGO297" s="22"/>
      <c r="JGP297" s="22"/>
      <c r="JGQ297" s="22"/>
      <c r="JGR297" s="22"/>
      <c r="JGS297" s="22"/>
      <c r="JGT297" s="22"/>
      <c r="JGU297" s="22"/>
      <c r="JGV297" s="22"/>
      <c r="JGW297" s="22"/>
      <c r="JGX297" s="22"/>
      <c r="JGY297" s="22"/>
      <c r="JGZ297" s="22"/>
      <c r="JHA297" s="22"/>
      <c r="JHB297" s="22"/>
      <c r="JHC297" s="22"/>
      <c r="JHD297" s="22"/>
      <c r="JHE297" s="22"/>
      <c r="JHF297" s="22"/>
      <c r="JHG297" s="22"/>
      <c r="JHH297" s="22"/>
      <c r="JHI297" s="22"/>
      <c r="JHJ297" s="22"/>
      <c r="JHK297" s="22"/>
      <c r="JHL297" s="22"/>
      <c r="JHM297" s="22"/>
      <c r="JHN297" s="22"/>
      <c r="JHO297" s="22"/>
      <c r="JHP297" s="22"/>
      <c r="JHQ297" s="22"/>
      <c r="JHR297" s="22"/>
      <c r="JHS297" s="22"/>
      <c r="JHT297" s="22"/>
      <c r="JHU297" s="22"/>
      <c r="JHV297" s="22"/>
      <c r="JHW297" s="22"/>
      <c r="JHX297" s="22"/>
      <c r="JHY297" s="22"/>
      <c r="JHZ297" s="22"/>
      <c r="JIA297" s="22"/>
      <c r="JIB297" s="22"/>
      <c r="JIC297" s="22"/>
      <c r="JID297" s="22"/>
      <c r="JIE297" s="22"/>
      <c r="JIF297" s="22"/>
      <c r="JIG297" s="22"/>
      <c r="JIH297" s="22"/>
      <c r="JII297" s="22"/>
      <c r="JIJ297" s="22"/>
      <c r="JIK297" s="22"/>
      <c r="JIL297" s="22"/>
      <c r="JIM297" s="22"/>
      <c r="JIN297" s="22"/>
      <c r="JIO297" s="22"/>
      <c r="JIP297" s="22"/>
      <c r="JIQ297" s="22"/>
      <c r="JIR297" s="22"/>
      <c r="JIS297" s="22"/>
      <c r="JIT297" s="22"/>
      <c r="JIU297" s="22"/>
      <c r="JIV297" s="22"/>
      <c r="JIW297" s="22"/>
      <c r="JIX297" s="22"/>
      <c r="JIY297" s="22"/>
      <c r="JIZ297" s="22"/>
      <c r="JJA297" s="22"/>
      <c r="JJB297" s="22"/>
      <c r="JJC297" s="22"/>
      <c r="JJD297" s="22"/>
      <c r="JJE297" s="22"/>
      <c r="JJF297" s="22"/>
      <c r="JJG297" s="22"/>
      <c r="JJH297" s="22"/>
      <c r="JJI297" s="22"/>
      <c r="JJJ297" s="22"/>
      <c r="JJK297" s="22"/>
      <c r="JJL297" s="22"/>
      <c r="JJM297" s="22"/>
      <c r="JJN297" s="22"/>
      <c r="JJO297" s="22"/>
      <c r="JJP297" s="22"/>
      <c r="JJQ297" s="22"/>
      <c r="JJR297" s="22"/>
      <c r="JJS297" s="22"/>
      <c r="JJT297" s="22"/>
      <c r="JJU297" s="22"/>
      <c r="JJV297" s="22"/>
      <c r="JJW297" s="22"/>
      <c r="JJX297" s="22"/>
      <c r="JJY297" s="22"/>
      <c r="JJZ297" s="22"/>
      <c r="JKA297" s="22"/>
      <c r="JKB297" s="22"/>
      <c r="JKC297" s="22"/>
      <c r="JKD297" s="22"/>
      <c r="JKE297" s="22"/>
      <c r="JKF297" s="22"/>
      <c r="JKG297" s="22"/>
      <c r="JKH297" s="22"/>
      <c r="JKI297" s="22"/>
      <c r="JKJ297" s="22"/>
      <c r="JKK297" s="22"/>
      <c r="JKL297" s="22"/>
      <c r="JKM297" s="22"/>
      <c r="JKN297" s="22"/>
      <c r="JKO297" s="22"/>
      <c r="JKP297" s="22"/>
      <c r="JKQ297" s="22"/>
      <c r="JKR297" s="22"/>
      <c r="JKS297" s="22"/>
      <c r="JKT297" s="22"/>
      <c r="JKU297" s="22"/>
      <c r="JKV297" s="22"/>
      <c r="JKW297" s="22"/>
      <c r="JKX297" s="22"/>
      <c r="JKY297" s="22"/>
      <c r="JKZ297" s="22"/>
      <c r="JLA297" s="22"/>
      <c r="JLB297" s="22"/>
      <c r="JLC297" s="22"/>
      <c r="JLD297" s="22"/>
      <c r="JLE297" s="22"/>
      <c r="JLF297" s="22"/>
      <c r="JLG297" s="22"/>
      <c r="JLH297" s="22"/>
      <c r="JLI297" s="22"/>
      <c r="JLJ297" s="22"/>
      <c r="JLK297" s="22"/>
      <c r="JLL297" s="22"/>
      <c r="JLM297" s="22"/>
      <c r="JLN297" s="22"/>
      <c r="JLO297" s="22"/>
      <c r="JLP297" s="22"/>
      <c r="JLQ297" s="22"/>
      <c r="JLR297" s="22"/>
      <c r="JLS297" s="22"/>
      <c r="JLT297" s="22"/>
      <c r="JLU297" s="22"/>
      <c r="JLV297" s="22"/>
      <c r="JLW297" s="22"/>
      <c r="JLX297" s="22"/>
      <c r="JLY297" s="22"/>
      <c r="JLZ297" s="22"/>
      <c r="JMA297" s="22"/>
      <c r="JMB297" s="22"/>
      <c r="JMC297" s="22"/>
      <c r="JMD297" s="22"/>
      <c r="JME297" s="22"/>
      <c r="JMF297" s="22"/>
      <c r="JMG297" s="22"/>
      <c r="JMH297" s="22"/>
      <c r="JMI297" s="22"/>
      <c r="JMJ297" s="22"/>
      <c r="JMK297" s="22"/>
      <c r="JML297" s="22"/>
      <c r="JMM297" s="22"/>
      <c r="JMN297" s="22"/>
      <c r="JMO297" s="22"/>
      <c r="JMP297" s="22"/>
      <c r="JMQ297" s="22"/>
      <c r="JMR297" s="22"/>
      <c r="JMS297" s="22"/>
      <c r="JMT297" s="22"/>
      <c r="JMU297" s="22"/>
      <c r="JMV297" s="22"/>
      <c r="JMW297" s="22"/>
      <c r="JMX297" s="22"/>
      <c r="JMY297" s="22"/>
      <c r="JMZ297" s="22"/>
      <c r="JNA297" s="22"/>
      <c r="JNB297" s="22"/>
      <c r="JNC297" s="22"/>
      <c r="JND297" s="22"/>
      <c r="JNE297" s="22"/>
      <c r="JNF297" s="22"/>
      <c r="JNG297" s="22"/>
      <c r="JNH297" s="22"/>
      <c r="JNI297" s="22"/>
      <c r="JNJ297" s="22"/>
      <c r="JNK297" s="22"/>
      <c r="JNL297" s="22"/>
      <c r="JNM297" s="22"/>
      <c r="JNN297" s="22"/>
      <c r="JNO297" s="22"/>
      <c r="JNP297" s="22"/>
      <c r="JNQ297" s="22"/>
      <c r="JNR297" s="22"/>
      <c r="JNS297" s="22"/>
      <c r="JNT297" s="22"/>
      <c r="JNU297" s="22"/>
      <c r="JNV297" s="22"/>
      <c r="JNW297" s="22"/>
      <c r="JNX297" s="22"/>
      <c r="JNY297" s="22"/>
      <c r="JNZ297" s="22"/>
      <c r="JOA297" s="22"/>
      <c r="JOB297" s="22"/>
      <c r="JOC297" s="22"/>
      <c r="JOD297" s="22"/>
      <c r="JOE297" s="22"/>
      <c r="JOF297" s="22"/>
      <c r="JOG297" s="22"/>
      <c r="JOH297" s="22"/>
      <c r="JOI297" s="22"/>
      <c r="JOJ297" s="22"/>
      <c r="JOK297" s="22"/>
      <c r="JOL297" s="22"/>
      <c r="JOM297" s="22"/>
      <c r="JON297" s="22"/>
      <c r="JOO297" s="22"/>
      <c r="JOP297" s="22"/>
      <c r="JOQ297" s="22"/>
      <c r="JOR297" s="22"/>
      <c r="JOS297" s="22"/>
      <c r="JOT297" s="22"/>
      <c r="JOU297" s="22"/>
      <c r="JOV297" s="22"/>
      <c r="JOW297" s="22"/>
      <c r="JOX297" s="22"/>
      <c r="JOY297" s="22"/>
      <c r="JOZ297" s="22"/>
      <c r="JPA297" s="22"/>
      <c r="JPB297" s="22"/>
      <c r="JPC297" s="22"/>
      <c r="JPD297" s="22"/>
      <c r="JPE297" s="22"/>
      <c r="JPF297" s="22"/>
      <c r="JPG297" s="22"/>
      <c r="JPH297" s="22"/>
      <c r="JPI297" s="22"/>
      <c r="JPJ297" s="22"/>
      <c r="JPK297" s="22"/>
      <c r="JPL297" s="22"/>
      <c r="JPM297" s="22"/>
      <c r="JPN297" s="22"/>
      <c r="JPO297" s="22"/>
      <c r="JPP297" s="22"/>
      <c r="JPQ297" s="22"/>
      <c r="JPR297" s="22"/>
      <c r="JPS297" s="22"/>
      <c r="JPT297" s="22"/>
      <c r="JPU297" s="22"/>
      <c r="JPV297" s="22"/>
      <c r="JPW297" s="22"/>
      <c r="JPX297" s="22"/>
      <c r="JPY297" s="22"/>
      <c r="JPZ297" s="22"/>
      <c r="JQA297" s="22"/>
      <c r="JQB297" s="22"/>
      <c r="JQC297" s="22"/>
      <c r="JQD297" s="22"/>
      <c r="JQE297" s="22"/>
      <c r="JQF297" s="22"/>
      <c r="JQG297" s="22"/>
      <c r="JQH297" s="22"/>
      <c r="JQI297" s="22"/>
      <c r="JQJ297" s="22"/>
      <c r="JQK297" s="22"/>
      <c r="JQL297" s="22"/>
      <c r="JQM297" s="22"/>
      <c r="JQN297" s="22"/>
      <c r="JQO297" s="22"/>
      <c r="JQP297" s="22"/>
      <c r="JQQ297" s="22"/>
      <c r="JQR297" s="22"/>
      <c r="JQS297" s="22"/>
      <c r="JQT297" s="22"/>
      <c r="JQU297" s="22"/>
      <c r="JQV297" s="22"/>
      <c r="JQW297" s="22"/>
      <c r="JQX297" s="22"/>
      <c r="JQY297" s="22"/>
      <c r="JQZ297" s="22"/>
      <c r="JRA297" s="22"/>
      <c r="JRB297" s="22"/>
      <c r="JRC297" s="22"/>
      <c r="JRD297" s="22"/>
      <c r="JRE297" s="22"/>
      <c r="JRF297" s="22"/>
      <c r="JRG297" s="22"/>
      <c r="JRH297" s="22"/>
      <c r="JRI297" s="22"/>
      <c r="JRJ297" s="22"/>
      <c r="JRK297" s="22"/>
      <c r="JRL297" s="22"/>
      <c r="JRM297" s="22"/>
      <c r="JRN297" s="22"/>
      <c r="JRO297" s="22"/>
      <c r="JRP297" s="22"/>
      <c r="JRQ297" s="22"/>
      <c r="JRR297" s="22"/>
      <c r="JRS297" s="22"/>
      <c r="JRT297" s="22"/>
      <c r="JRU297" s="22"/>
      <c r="JRV297" s="22"/>
      <c r="JRW297" s="22"/>
      <c r="JRX297" s="22"/>
      <c r="JRY297" s="22"/>
      <c r="JRZ297" s="22"/>
      <c r="JSA297" s="22"/>
      <c r="JSB297" s="22"/>
      <c r="JSC297" s="22"/>
      <c r="JSD297" s="22"/>
      <c r="JSE297" s="22"/>
      <c r="JSF297" s="22"/>
      <c r="JSG297" s="22"/>
      <c r="JSH297" s="22"/>
      <c r="JSI297" s="22"/>
      <c r="JSJ297" s="22"/>
      <c r="JSK297" s="22"/>
      <c r="JSL297" s="22"/>
      <c r="JSM297" s="22"/>
      <c r="JSN297" s="22"/>
      <c r="JSO297" s="22"/>
      <c r="JSP297" s="22"/>
      <c r="JSQ297" s="22"/>
      <c r="JSR297" s="22"/>
      <c r="JSS297" s="22"/>
      <c r="JST297" s="22"/>
      <c r="JSU297" s="22"/>
      <c r="JSV297" s="22"/>
      <c r="JSW297" s="22"/>
      <c r="JSX297" s="22"/>
      <c r="JSY297" s="22"/>
      <c r="JSZ297" s="22"/>
      <c r="JTA297" s="22"/>
      <c r="JTB297" s="22"/>
      <c r="JTC297" s="22"/>
      <c r="JTD297" s="22"/>
      <c r="JTE297" s="22"/>
      <c r="JTF297" s="22"/>
      <c r="JTG297" s="22"/>
      <c r="JTH297" s="22"/>
      <c r="JTI297" s="22"/>
      <c r="JTJ297" s="22"/>
      <c r="JTK297" s="22"/>
      <c r="JTL297" s="22"/>
      <c r="JTM297" s="22"/>
      <c r="JTN297" s="22"/>
      <c r="JTO297" s="22"/>
      <c r="JTP297" s="22"/>
      <c r="JTQ297" s="22"/>
      <c r="JTR297" s="22"/>
      <c r="JTS297" s="22"/>
      <c r="JTT297" s="22"/>
      <c r="JTU297" s="22"/>
      <c r="JTV297" s="22"/>
      <c r="JTW297" s="22"/>
      <c r="JTX297" s="22"/>
      <c r="JTY297" s="22"/>
      <c r="JTZ297" s="22"/>
      <c r="JUA297" s="22"/>
      <c r="JUB297" s="22"/>
      <c r="JUC297" s="22"/>
      <c r="JUD297" s="22"/>
      <c r="JUE297" s="22"/>
      <c r="JUF297" s="22"/>
      <c r="JUG297" s="22"/>
      <c r="JUH297" s="22"/>
      <c r="JUI297" s="22"/>
      <c r="JUJ297" s="22"/>
      <c r="JUK297" s="22"/>
      <c r="JUL297" s="22"/>
      <c r="JUM297" s="22"/>
      <c r="JUN297" s="22"/>
      <c r="JUO297" s="22"/>
      <c r="JUP297" s="22"/>
      <c r="JUQ297" s="22"/>
      <c r="JUR297" s="22"/>
      <c r="JUS297" s="22"/>
      <c r="JUT297" s="22"/>
      <c r="JUU297" s="22"/>
      <c r="JUV297" s="22"/>
      <c r="JUW297" s="22"/>
      <c r="JUX297" s="22"/>
      <c r="JUY297" s="22"/>
      <c r="JUZ297" s="22"/>
      <c r="JVA297" s="22"/>
      <c r="JVB297" s="22"/>
      <c r="JVC297" s="22"/>
      <c r="JVD297" s="22"/>
      <c r="JVE297" s="22"/>
      <c r="JVF297" s="22"/>
      <c r="JVG297" s="22"/>
      <c r="JVH297" s="22"/>
      <c r="JVI297" s="22"/>
      <c r="JVJ297" s="22"/>
      <c r="JVK297" s="22"/>
      <c r="JVL297" s="22"/>
      <c r="JVM297" s="22"/>
      <c r="JVN297" s="22"/>
      <c r="JVO297" s="22"/>
      <c r="JVP297" s="22"/>
      <c r="JVQ297" s="22"/>
      <c r="JVR297" s="22"/>
      <c r="JVS297" s="22"/>
      <c r="JVT297" s="22"/>
      <c r="JVU297" s="22"/>
      <c r="JVV297" s="22"/>
      <c r="JVW297" s="22"/>
      <c r="JVX297" s="22"/>
      <c r="JVY297" s="22"/>
      <c r="JVZ297" s="22"/>
      <c r="JWA297" s="22"/>
      <c r="JWB297" s="22"/>
      <c r="JWC297" s="22"/>
      <c r="JWD297" s="22"/>
      <c r="JWE297" s="22"/>
      <c r="JWF297" s="22"/>
      <c r="JWG297" s="22"/>
      <c r="JWH297" s="22"/>
      <c r="JWI297" s="22"/>
      <c r="JWJ297" s="22"/>
      <c r="JWK297" s="22"/>
      <c r="JWL297" s="22"/>
      <c r="JWM297" s="22"/>
      <c r="JWN297" s="22"/>
      <c r="JWO297" s="22"/>
      <c r="JWP297" s="22"/>
      <c r="JWQ297" s="22"/>
      <c r="JWR297" s="22"/>
      <c r="JWS297" s="22"/>
      <c r="JWT297" s="22"/>
      <c r="JWU297" s="22"/>
      <c r="JWV297" s="22"/>
      <c r="JWW297" s="22"/>
      <c r="JWX297" s="22"/>
      <c r="JWY297" s="22"/>
      <c r="JWZ297" s="22"/>
      <c r="JXA297" s="22"/>
      <c r="JXB297" s="22"/>
      <c r="JXC297" s="22"/>
      <c r="JXD297" s="22"/>
      <c r="JXE297" s="22"/>
      <c r="JXF297" s="22"/>
      <c r="JXG297" s="22"/>
      <c r="JXH297" s="22"/>
      <c r="JXI297" s="22"/>
      <c r="JXJ297" s="22"/>
      <c r="JXK297" s="22"/>
      <c r="JXL297" s="22"/>
      <c r="JXM297" s="22"/>
      <c r="JXN297" s="22"/>
      <c r="JXO297" s="22"/>
      <c r="JXP297" s="22"/>
      <c r="JXQ297" s="22"/>
      <c r="JXR297" s="22"/>
      <c r="JXS297" s="22"/>
      <c r="JXT297" s="22"/>
      <c r="JXU297" s="22"/>
      <c r="JXV297" s="22"/>
      <c r="JXW297" s="22"/>
      <c r="JXX297" s="22"/>
      <c r="JXY297" s="22"/>
      <c r="JXZ297" s="22"/>
      <c r="JYA297" s="22"/>
      <c r="JYB297" s="22"/>
      <c r="JYC297" s="22"/>
      <c r="JYD297" s="22"/>
      <c r="JYE297" s="22"/>
      <c r="JYF297" s="22"/>
      <c r="JYG297" s="22"/>
      <c r="JYH297" s="22"/>
      <c r="JYI297" s="22"/>
      <c r="JYJ297" s="22"/>
      <c r="JYK297" s="22"/>
      <c r="JYL297" s="22"/>
      <c r="JYM297" s="22"/>
      <c r="JYN297" s="22"/>
      <c r="JYO297" s="22"/>
      <c r="JYP297" s="22"/>
      <c r="JYQ297" s="22"/>
      <c r="JYR297" s="22"/>
      <c r="JYS297" s="22"/>
      <c r="JYT297" s="22"/>
      <c r="JYU297" s="22"/>
      <c r="JYV297" s="22"/>
      <c r="JYW297" s="22"/>
      <c r="JYX297" s="22"/>
      <c r="JYY297" s="22"/>
      <c r="JYZ297" s="22"/>
      <c r="JZA297" s="22"/>
      <c r="JZB297" s="22"/>
      <c r="JZC297" s="22"/>
      <c r="JZD297" s="22"/>
      <c r="JZE297" s="22"/>
      <c r="JZF297" s="22"/>
      <c r="JZG297" s="22"/>
      <c r="JZH297" s="22"/>
      <c r="JZI297" s="22"/>
      <c r="JZJ297" s="22"/>
      <c r="JZK297" s="22"/>
      <c r="JZL297" s="22"/>
      <c r="JZM297" s="22"/>
      <c r="JZN297" s="22"/>
      <c r="JZO297" s="22"/>
      <c r="JZP297" s="22"/>
      <c r="JZQ297" s="22"/>
      <c r="JZR297" s="22"/>
      <c r="JZS297" s="22"/>
      <c r="JZT297" s="22"/>
      <c r="JZU297" s="22"/>
      <c r="JZV297" s="22"/>
      <c r="JZW297" s="22"/>
      <c r="JZX297" s="22"/>
      <c r="JZY297" s="22"/>
      <c r="JZZ297" s="22"/>
      <c r="KAA297" s="22"/>
      <c r="KAB297" s="22"/>
      <c r="KAC297" s="22"/>
      <c r="KAD297" s="22"/>
      <c r="KAE297" s="22"/>
      <c r="KAF297" s="22"/>
      <c r="KAG297" s="22"/>
      <c r="KAH297" s="22"/>
      <c r="KAI297" s="22"/>
      <c r="KAJ297" s="22"/>
      <c r="KAK297" s="22"/>
      <c r="KAL297" s="22"/>
      <c r="KAM297" s="22"/>
      <c r="KAN297" s="22"/>
      <c r="KAO297" s="22"/>
      <c r="KAP297" s="22"/>
      <c r="KAQ297" s="22"/>
      <c r="KAR297" s="22"/>
      <c r="KAS297" s="22"/>
      <c r="KAT297" s="22"/>
      <c r="KAU297" s="22"/>
      <c r="KAV297" s="22"/>
      <c r="KAW297" s="22"/>
      <c r="KAX297" s="22"/>
      <c r="KAY297" s="22"/>
      <c r="KAZ297" s="22"/>
      <c r="KBA297" s="22"/>
      <c r="KBB297" s="22"/>
      <c r="KBC297" s="22"/>
      <c r="KBD297" s="22"/>
      <c r="KBE297" s="22"/>
      <c r="KBF297" s="22"/>
      <c r="KBG297" s="22"/>
      <c r="KBH297" s="22"/>
      <c r="KBI297" s="22"/>
      <c r="KBJ297" s="22"/>
      <c r="KBK297" s="22"/>
      <c r="KBL297" s="22"/>
      <c r="KBM297" s="22"/>
      <c r="KBN297" s="22"/>
      <c r="KBO297" s="22"/>
      <c r="KBP297" s="22"/>
      <c r="KBQ297" s="22"/>
      <c r="KBR297" s="22"/>
      <c r="KBS297" s="22"/>
      <c r="KBT297" s="22"/>
      <c r="KBU297" s="22"/>
      <c r="KBV297" s="22"/>
      <c r="KBW297" s="22"/>
      <c r="KBX297" s="22"/>
      <c r="KBY297" s="22"/>
      <c r="KBZ297" s="22"/>
      <c r="KCA297" s="22"/>
      <c r="KCB297" s="22"/>
      <c r="KCC297" s="22"/>
      <c r="KCD297" s="22"/>
      <c r="KCE297" s="22"/>
      <c r="KCF297" s="22"/>
      <c r="KCG297" s="22"/>
      <c r="KCH297" s="22"/>
      <c r="KCI297" s="22"/>
      <c r="KCJ297" s="22"/>
      <c r="KCK297" s="22"/>
      <c r="KCL297" s="22"/>
      <c r="KCM297" s="22"/>
      <c r="KCN297" s="22"/>
      <c r="KCO297" s="22"/>
      <c r="KCP297" s="22"/>
      <c r="KCQ297" s="22"/>
      <c r="KCR297" s="22"/>
      <c r="KCS297" s="22"/>
      <c r="KCT297" s="22"/>
      <c r="KCU297" s="22"/>
      <c r="KCV297" s="22"/>
      <c r="KCW297" s="22"/>
      <c r="KCX297" s="22"/>
      <c r="KCY297" s="22"/>
      <c r="KCZ297" s="22"/>
      <c r="KDA297" s="22"/>
      <c r="KDB297" s="22"/>
      <c r="KDC297" s="22"/>
      <c r="KDD297" s="22"/>
      <c r="KDE297" s="22"/>
      <c r="KDF297" s="22"/>
      <c r="KDG297" s="22"/>
      <c r="KDH297" s="22"/>
      <c r="KDI297" s="22"/>
      <c r="KDJ297" s="22"/>
      <c r="KDK297" s="22"/>
      <c r="KDL297" s="22"/>
      <c r="KDM297" s="22"/>
      <c r="KDN297" s="22"/>
      <c r="KDO297" s="22"/>
      <c r="KDP297" s="22"/>
      <c r="KDQ297" s="22"/>
      <c r="KDR297" s="22"/>
      <c r="KDS297" s="22"/>
      <c r="KDT297" s="22"/>
      <c r="KDU297" s="22"/>
      <c r="KDV297" s="22"/>
      <c r="KDW297" s="22"/>
      <c r="KDX297" s="22"/>
      <c r="KDY297" s="22"/>
      <c r="KDZ297" s="22"/>
      <c r="KEA297" s="22"/>
      <c r="KEB297" s="22"/>
      <c r="KEC297" s="22"/>
      <c r="KED297" s="22"/>
      <c r="KEE297" s="22"/>
      <c r="KEF297" s="22"/>
      <c r="KEG297" s="22"/>
      <c r="KEH297" s="22"/>
      <c r="KEI297" s="22"/>
      <c r="KEJ297" s="22"/>
      <c r="KEK297" s="22"/>
      <c r="KEL297" s="22"/>
      <c r="KEM297" s="22"/>
      <c r="KEN297" s="22"/>
      <c r="KEO297" s="22"/>
      <c r="KEP297" s="22"/>
      <c r="KEQ297" s="22"/>
      <c r="KER297" s="22"/>
      <c r="KES297" s="22"/>
      <c r="KET297" s="22"/>
      <c r="KEU297" s="22"/>
      <c r="KEV297" s="22"/>
      <c r="KEW297" s="22"/>
      <c r="KEX297" s="22"/>
      <c r="KEY297" s="22"/>
      <c r="KEZ297" s="22"/>
      <c r="KFA297" s="22"/>
      <c r="KFB297" s="22"/>
      <c r="KFC297" s="22"/>
      <c r="KFD297" s="22"/>
      <c r="KFE297" s="22"/>
      <c r="KFF297" s="22"/>
      <c r="KFG297" s="22"/>
      <c r="KFH297" s="22"/>
      <c r="KFI297" s="22"/>
      <c r="KFJ297" s="22"/>
      <c r="KFK297" s="22"/>
      <c r="KFL297" s="22"/>
      <c r="KFM297" s="22"/>
      <c r="KFN297" s="22"/>
      <c r="KFO297" s="22"/>
      <c r="KFP297" s="22"/>
      <c r="KFQ297" s="22"/>
      <c r="KFR297" s="22"/>
      <c r="KFS297" s="22"/>
      <c r="KFT297" s="22"/>
      <c r="KFU297" s="22"/>
      <c r="KFV297" s="22"/>
      <c r="KFW297" s="22"/>
      <c r="KFX297" s="22"/>
      <c r="KFY297" s="22"/>
      <c r="KFZ297" s="22"/>
      <c r="KGA297" s="22"/>
      <c r="KGB297" s="22"/>
      <c r="KGC297" s="22"/>
      <c r="KGD297" s="22"/>
      <c r="KGE297" s="22"/>
      <c r="KGF297" s="22"/>
      <c r="KGG297" s="22"/>
      <c r="KGH297" s="22"/>
      <c r="KGI297" s="22"/>
      <c r="KGJ297" s="22"/>
      <c r="KGK297" s="22"/>
      <c r="KGL297" s="22"/>
      <c r="KGM297" s="22"/>
      <c r="KGN297" s="22"/>
      <c r="KGO297" s="22"/>
      <c r="KGP297" s="22"/>
      <c r="KGQ297" s="22"/>
      <c r="KGR297" s="22"/>
      <c r="KGS297" s="22"/>
      <c r="KGT297" s="22"/>
      <c r="KGU297" s="22"/>
      <c r="KGV297" s="22"/>
      <c r="KGW297" s="22"/>
      <c r="KGX297" s="22"/>
      <c r="KGY297" s="22"/>
      <c r="KGZ297" s="22"/>
      <c r="KHA297" s="22"/>
      <c r="KHB297" s="22"/>
      <c r="KHC297" s="22"/>
      <c r="KHD297" s="22"/>
      <c r="KHE297" s="22"/>
      <c r="KHF297" s="22"/>
      <c r="KHG297" s="22"/>
      <c r="KHH297" s="22"/>
      <c r="KHI297" s="22"/>
      <c r="KHJ297" s="22"/>
      <c r="KHK297" s="22"/>
      <c r="KHL297" s="22"/>
      <c r="KHM297" s="22"/>
      <c r="KHN297" s="22"/>
      <c r="KHO297" s="22"/>
      <c r="KHP297" s="22"/>
      <c r="KHQ297" s="22"/>
      <c r="KHR297" s="22"/>
      <c r="KHS297" s="22"/>
      <c r="KHT297" s="22"/>
      <c r="KHU297" s="22"/>
      <c r="KHV297" s="22"/>
      <c r="KHW297" s="22"/>
      <c r="KHX297" s="22"/>
      <c r="KHY297" s="22"/>
      <c r="KHZ297" s="22"/>
      <c r="KIA297" s="22"/>
      <c r="KIB297" s="22"/>
      <c r="KIC297" s="22"/>
      <c r="KID297" s="22"/>
      <c r="KIE297" s="22"/>
      <c r="KIF297" s="22"/>
      <c r="KIG297" s="22"/>
      <c r="KIH297" s="22"/>
      <c r="KII297" s="22"/>
      <c r="KIJ297" s="22"/>
      <c r="KIK297" s="22"/>
      <c r="KIL297" s="22"/>
      <c r="KIM297" s="22"/>
      <c r="KIN297" s="22"/>
      <c r="KIO297" s="22"/>
      <c r="KIP297" s="22"/>
      <c r="KIQ297" s="22"/>
      <c r="KIR297" s="22"/>
      <c r="KIS297" s="22"/>
      <c r="KIT297" s="22"/>
      <c r="KIU297" s="22"/>
      <c r="KIV297" s="22"/>
      <c r="KIW297" s="22"/>
      <c r="KIX297" s="22"/>
      <c r="KIY297" s="22"/>
      <c r="KIZ297" s="22"/>
      <c r="KJA297" s="22"/>
      <c r="KJB297" s="22"/>
      <c r="KJC297" s="22"/>
      <c r="KJD297" s="22"/>
      <c r="KJE297" s="22"/>
      <c r="KJF297" s="22"/>
      <c r="KJG297" s="22"/>
      <c r="KJH297" s="22"/>
      <c r="KJI297" s="22"/>
      <c r="KJJ297" s="22"/>
      <c r="KJK297" s="22"/>
      <c r="KJL297" s="22"/>
      <c r="KJM297" s="22"/>
      <c r="KJN297" s="22"/>
      <c r="KJO297" s="22"/>
      <c r="KJP297" s="22"/>
      <c r="KJQ297" s="22"/>
      <c r="KJR297" s="22"/>
      <c r="KJS297" s="22"/>
      <c r="KJT297" s="22"/>
      <c r="KJU297" s="22"/>
      <c r="KJV297" s="22"/>
      <c r="KJW297" s="22"/>
      <c r="KJX297" s="22"/>
      <c r="KJY297" s="22"/>
      <c r="KJZ297" s="22"/>
      <c r="KKA297" s="22"/>
      <c r="KKB297" s="22"/>
      <c r="KKC297" s="22"/>
      <c r="KKD297" s="22"/>
      <c r="KKE297" s="22"/>
      <c r="KKF297" s="22"/>
      <c r="KKG297" s="22"/>
      <c r="KKH297" s="22"/>
      <c r="KKI297" s="22"/>
      <c r="KKJ297" s="22"/>
      <c r="KKK297" s="22"/>
      <c r="KKL297" s="22"/>
      <c r="KKM297" s="22"/>
      <c r="KKN297" s="22"/>
      <c r="KKO297" s="22"/>
      <c r="KKP297" s="22"/>
      <c r="KKQ297" s="22"/>
      <c r="KKR297" s="22"/>
      <c r="KKS297" s="22"/>
      <c r="KKT297" s="22"/>
      <c r="KKU297" s="22"/>
      <c r="KKV297" s="22"/>
      <c r="KKW297" s="22"/>
      <c r="KKX297" s="22"/>
      <c r="KKY297" s="22"/>
      <c r="KKZ297" s="22"/>
      <c r="KLA297" s="22"/>
      <c r="KLB297" s="22"/>
      <c r="KLC297" s="22"/>
      <c r="KLD297" s="22"/>
      <c r="KLE297" s="22"/>
      <c r="KLF297" s="22"/>
      <c r="KLG297" s="22"/>
      <c r="KLH297" s="22"/>
      <c r="KLI297" s="22"/>
      <c r="KLJ297" s="22"/>
      <c r="KLK297" s="22"/>
      <c r="KLL297" s="22"/>
      <c r="KLM297" s="22"/>
      <c r="KLN297" s="22"/>
      <c r="KLO297" s="22"/>
      <c r="KLP297" s="22"/>
      <c r="KLQ297" s="22"/>
      <c r="KLR297" s="22"/>
      <c r="KLS297" s="22"/>
      <c r="KLT297" s="22"/>
      <c r="KLU297" s="22"/>
      <c r="KLV297" s="22"/>
      <c r="KLW297" s="22"/>
      <c r="KLX297" s="22"/>
      <c r="KLY297" s="22"/>
      <c r="KLZ297" s="22"/>
      <c r="KMA297" s="22"/>
      <c r="KMB297" s="22"/>
      <c r="KMC297" s="22"/>
      <c r="KMD297" s="22"/>
      <c r="KME297" s="22"/>
      <c r="KMF297" s="22"/>
      <c r="KMG297" s="22"/>
      <c r="KMH297" s="22"/>
      <c r="KMI297" s="22"/>
      <c r="KMJ297" s="22"/>
      <c r="KMK297" s="22"/>
      <c r="KML297" s="22"/>
      <c r="KMM297" s="22"/>
      <c r="KMN297" s="22"/>
      <c r="KMO297" s="22"/>
      <c r="KMP297" s="22"/>
      <c r="KMQ297" s="22"/>
      <c r="KMR297" s="22"/>
      <c r="KMS297" s="22"/>
      <c r="KMT297" s="22"/>
      <c r="KMU297" s="22"/>
      <c r="KMV297" s="22"/>
      <c r="KMW297" s="22"/>
      <c r="KMX297" s="22"/>
      <c r="KMY297" s="22"/>
      <c r="KMZ297" s="22"/>
      <c r="KNA297" s="22"/>
      <c r="KNB297" s="22"/>
      <c r="KNC297" s="22"/>
      <c r="KND297" s="22"/>
      <c r="KNE297" s="22"/>
      <c r="KNF297" s="22"/>
      <c r="KNG297" s="22"/>
      <c r="KNH297" s="22"/>
      <c r="KNI297" s="22"/>
      <c r="KNJ297" s="22"/>
      <c r="KNK297" s="22"/>
      <c r="KNL297" s="22"/>
      <c r="KNM297" s="22"/>
      <c r="KNN297" s="22"/>
      <c r="KNO297" s="22"/>
      <c r="KNP297" s="22"/>
      <c r="KNQ297" s="22"/>
      <c r="KNR297" s="22"/>
      <c r="KNS297" s="22"/>
      <c r="KNT297" s="22"/>
      <c r="KNU297" s="22"/>
      <c r="KNV297" s="22"/>
      <c r="KNW297" s="22"/>
      <c r="KNX297" s="22"/>
      <c r="KNY297" s="22"/>
      <c r="KNZ297" s="22"/>
      <c r="KOA297" s="22"/>
      <c r="KOB297" s="22"/>
      <c r="KOC297" s="22"/>
      <c r="KOD297" s="22"/>
      <c r="KOE297" s="22"/>
      <c r="KOF297" s="22"/>
      <c r="KOG297" s="22"/>
      <c r="KOH297" s="22"/>
      <c r="KOI297" s="22"/>
      <c r="KOJ297" s="22"/>
      <c r="KOK297" s="22"/>
      <c r="KOL297" s="22"/>
      <c r="KOM297" s="22"/>
      <c r="KON297" s="22"/>
      <c r="KOO297" s="22"/>
      <c r="KOP297" s="22"/>
      <c r="KOQ297" s="22"/>
      <c r="KOR297" s="22"/>
      <c r="KOS297" s="22"/>
      <c r="KOT297" s="22"/>
      <c r="KOU297" s="22"/>
      <c r="KOV297" s="22"/>
      <c r="KOW297" s="22"/>
      <c r="KOX297" s="22"/>
      <c r="KOY297" s="22"/>
      <c r="KOZ297" s="22"/>
      <c r="KPA297" s="22"/>
      <c r="KPB297" s="22"/>
      <c r="KPC297" s="22"/>
      <c r="KPD297" s="22"/>
      <c r="KPE297" s="22"/>
      <c r="KPF297" s="22"/>
      <c r="KPG297" s="22"/>
      <c r="KPH297" s="22"/>
      <c r="KPI297" s="22"/>
      <c r="KPJ297" s="22"/>
      <c r="KPK297" s="22"/>
      <c r="KPL297" s="22"/>
      <c r="KPM297" s="22"/>
      <c r="KPN297" s="22"/>
      <c r="KPO297" s="22"/>
      <c r="KPP297" s="22"/>
      <c r="KPQ297" s="22"/>
      <c r="KPR297" s="22"/>
      <c r="KPS297" s="22"/>
      <c r="KPT297" s="22"/>
      <c r="KPU297" s="22"/>
      <c r="KPV297" s="22"/>
      <c r="KPW297" s="22"/>
      <c r="KPX297" s="22"/>
      <c r="KPY297" s="22"/>
      <c r="KPZ297" s="22"/>
      <c r="KQA297" s="22"/>
      <c r="KQB297" s="22"/>
      <c r="KQC297" s="22"/>
      <c r="KQD297" s="22"/>
      <c r="KQE297" s="22"/>
      <c r="KQF297" s="22"/>
      <c r="KQG297" s="22"/>
      <c r="KQH297" s="22"/>
      <c r="KQI297" s="22"/>
      <c r="KQJ297" s="22"/>
      <c r="KQK297" s="22"/>
      <c r="KQL297" s="22"/>
      <c r="KQM297" s="22"/>
      <c r="KQN297" s="22"/>
      <c r="KQO297" s="22"/>
      <c r="KQP297" s="22"/>
      <c r="KQQ297" s="22"/>
      <c r="KQR297" s="22"/>
      <c r="KQS297" s="22"/>
      <c r="KQT297" s="22"/>
      <c r="KQU297" s="22"/>
      <c r="KQV297" s="22"/>
      <c r="KQW297" s="22"/>
      <c r="KQX297" s="22"/>
      <c r="KQY297" s="22"/>
      <c r="KQZ297" s="22"/>
      <c r="KRA297" s="22"/>
      <c r="KRB297" s="22"/>
      <c r="KRC297" s="22"/>
      <c r="KRD297" s="22"/>
      <c r="KRE297" s="22"/>
      <c r="KRF297" s="22"/>
      <c r="KRG297" s="22"/>
      <c r="KRH297" s="22"/>
      <c r="KRI297" s="22"/>
      <c r="KRJ297" s="22"/>
      <c r="KRK297" s="22"/>
      <c r="KRL297" s="22"/>
      <c r="KRM297" s="22"/>
      <c r="KRN297" s="22"/>
      <c r="KRO297" s="22"/>
      <c r="KRP297" s="22"/>
      <c r="KRQ297" s="22"/>
      <c r="KRR297" s="22"/>
      <c r="KRS297" s="22"/>
      <c r="KRT297" s="22"/>
      <c r="KRU297" s="22"/>
      <c r="KRV297" s="22"/>
      <c r="KRW297" s="22"/>
      <c r="KRX297" s="22"/>
      <c r="KRY297" s="22"/>
      <c r="KRZ297" s="22"/>
      <c r="KSA297" s="22"/>
      <c r="KSB297" s="22"/>
      <c r="KSC297" s="22"/>
      <c r="KSD297" s="22"/>
      <c r="KSE297" s="22"/>
      <c r="KSF297" s="22"/>
      <c r="KSG297" s="22"/>
      <c r="KSH297" s="22"/>
      <c r="KSI297" s="22"/>
      <c r="KSJ297" s="22"/>
      <c r="KSK297" s="22"/>
      <c r="KSL297" s="22"/>
      <c r="KSM297" s="22"/>
      <c r="KSN297" s="22"/>
      <c r="KSO297" s="22"/>
      <c r="KSP297" s="22"/>
      <c r="KSQ297" s="22"/>
      <c r="KSR297" s="22"/>
      <c r="KSS297" s="22"/>
      <c r="KST297" s="22"/>
      <c r="KSU297" s="22"/>
      <c r="KSV297" s="22"/>
      <c r="KSW297" s="22"/>
      <c r="KSX297" s="22"/>
      <c r="KSY297" s="22"/>
      <c r="KSZ297" s="22"/>
      <c r="KTA297" s="22"/>
      <c r="KTB297" s="22"/>
      <c r="KTC297" s="22"/>
      <c r="KTD297" s="22"/>
      <c r="KTE297" s="22"/>
      <c r="KTF297" s="22"/>
      <c r="KTG297" s="22"/>
      <c r="KTH297" s="22"/>
      <c r="KTI297" s="22"/>
      <c r="KTJ297" s="22"/>
      <c r="KTK297" s="22"/>
      <c r="KTL297" s="22"/>
      <c r="KTM297" s="22"/>
      <c r="KTN297" s="22"/>
      <c r="KTO297" s="22"/>
      <c r="KTP297" s="22"/>
      <c r="KTQ297" s="22"/>
      <c r="KTR297" s="22"/>
      <c r="KTS297" s="22"/>
      <c r="KTT297" s="22"/>
      <c r="KTU297" s="22"/>
      <c r="KTV297" s="22"/>
      <c r="KTW297" s="22"/>
      <c r="KTX297" s="22"/>
      <c r="KTY297" s="22"/>
      <c r="KTZ297" s="22"/>
      <c r="KUA297" s="22"/>
      <c r="KUB297" s="22"/>
      <c r="KUC297" s="22"/>
      <c r="KUD297" s="22"/>
      <c r="KUE297" s="22"/>
      <c r="KUF297" s="22"/>
      <c r="KUG297" s="22"/>
      <c r="KUH297" s="22"/>
      <c r="KUI297" s="22"/>
      <c r="KUJ297" s="22"/>
      <c r="KUK297" s="22"/>
      <c r="KUL297" s="22"/>
      <c r="KUM297" s="22"/>
      <c r="KUN297" s="22"/>
      <c r="KUO297" s="22"/>
      <c r="KUP297" s="22"/>
      <c r="KUQ297" s="22"/>
      <c r="KUR297" s="22"/>
      <c r="KUS297" s="22"/>
      <c r="KUT297" s="22"/>
      <c r="KUU297" s="22"/>
      <c r="KUV297" s="22"/>
      <c r="KUW297" s="22"/>
      <c r="KUX297" s="22"/>
      <c r="KUY297" s="22"/>
      <c r="KUZ297" s="22"/>
      <c r="KVA297" s="22"/>
      <c r="KVB297" s="22"/>
      <c r="KVC297" s="22"/>
      <c r="KVD297" s="22"/>
      <c r="KVE297" s="22"/>
      <c r="KVF297" s="22"/>
      <c r="KVG297" s="22"/>
      <c r="KVH297" s="22"/>
      <c r="KVI297" s="22"/>
      <c r="KVJ297" s="22"/>
      <c r="KVK297" s="22"/>
      <c r="KVL297" s="22"/>
      <c r="KVM297" s="22"/>
      <c r="KVN297" s="22"/>
      <c r="KVO297" s="22"/>
      <c r="KVP297" s="22"/>
      <c r="KVQ297" s="22"/>
      <c r="KVR297" s="22"/>
      <c r="KVS297" s="22"/>
      <c r="KVT297" s="22"/>
      <c r="KVU297" s="22"/>
      <c r="KVV297" s="22"/>
      <c r="KVW297" s="22"/>
      <c r="KVX297" s="22"/>
      <c r="KVY297" s="22"/>
      <c r="KVZ297" s="22"/>
      <c r="KWA297" s="22"/>
      <c r="KWB297" s="22"/>
      <c r="KWC297" s="22"/>
      <c r="KWD297" s="22"/>
      <c r="KWE297" s="22"/>
      <c r="KWF297" s="22"/>
      <c r="KWG297" s="22"/>
      <c r="KWH297" s="22"/>
      <c r="KWI297" s="22"/>
      <c r="KWJ297" s="22"/>
      <c r="KWK297" s="22"/>
      <c r="KWL297" s="22"/>
      <c r="KWM297" s="22"/>
      <c r="KWN297" s="22"/>
      <c r="KWO297" s="22"/>
      <c r="KWP297" s="22"/>
      <c r="KWQ297" s="22"/>
      <c r="KWR297" s="22"/>
      <c r="KWS297" s="22"/>
      <c r="KWT297" s="22"/>
      <c r="KWU297" s="22"/>
      <c r="KWV297" s="22"/>
      <c r="KWW297" s="22"/>
      <c r="KWX297" s="22"/>
      <c r="KWY297" s="22"/>
      <c r="KWZ297" s="22"/>
      <c r="KXA297" s="22"/>
      <c r="KXB297" s="22"/>
      <c r="KXC297" s="22"/>
      <c r="KXD297" s="22"/>
      <c r="KXE297" s="22"/>
      <c r="KXF297" s="22"/>
      <c r="KXG297" s="22"/>
      <c r="KXH297" s="22"/>
      <c r="KXI297" s="22"/>
      <c r="KXJ297" s="22"/>
      <c r="KXK297" s="22"/>
      <c r="KXL297" s="22"/>
      <c r="KXM297" s="22"/>
      <c r="KXN297" s="22"/>
      <c r="KXO297" s="22"/>
      <c r="KXP297" s="22"/>
      <c r="KXQ297" s="22"/>
      <c r="KXR297" s="22"/>
      <c r="KXS297" s="22"/>
      <c r="KXT297" s="22"/>
      <c r="KXU297" s="22"/>
      <c r="KXV297" s="22"/>
      <c r="KXW297" s="22"/>
      <c r="KXX297" s="22"/>
      <c r="KXY297" s="22"/>
      <c r="KXZ297" s="22"/>
      <c r="KYA297" s="22"/>
      <c r="KYB297" s="22"/>
      <c r="KYC297" s="22"/>
      <c r="KYD297" s="22"/>
      <c r="KYE297" s="22"/>
      <c r="KYF297" s="22"/>
      <c r="KYG297" s="22"/>
      <c r="KYH297" s="22"/>
      <c r="KYI297" s="22"/>
      <c r="KYJ297" s="22"/>
      <c r="KYK297" s="22"/>
      <c r="KYL297" s="22"/>
      <c r="KYM297" s="22"/>
      <c r="KYN297" s="22"/>
      <c r="KYO297" s="22"/>
      <c r="KYP297" s="22"/>
      <c r="KYQ297" s="22"/>
      <c r="KYR297" s="22"/>
      <c r="KYS297" s="22"/>
      <c r="KYT297" s="22"/>
      <c r="KYU297" s="22"/>
      <c r="KYV297" s="22"/>
      <c r="KYW297" s="22"/>
      <c r="KYX297" s="22"/>
      <c r="KYY297" s="22"/>
      <c r="KYZ297" s="22"/>
      <c r="KZA297" s="22"/>
      <c r="KZB297" s="22"/>
      <c r="KZC297" s="22"/>
      <c r="KZD297" s="22"/>
      <c r="KZE297" s="22"/>
      <c r="KZF297" s="22"/>
      <c r="KZG297" s="22"/>
      <c r="KZH297" s="22"/>
      <c r="KZI297" s="22"/>
      <c r="KZJ297" s="22"/>
      <c r="KZK297" s="22"/>
      <c r="KZL297" s="22"/>
      <c r="KZM297" s="22"/>
      <c r="KZN297" s="22"/>
      <c r="KZO297" s="22"/>
      <c r="KZP297" s="22"/>
      <c r="KZQ297" s="22"/>
      <c r="KZR297" s="22"/>
      <c r="KZS297" s="22"/>
      <c r="KZT297" s="22"/>
      <c r="KZU297" s="22"/>
      <c r="KZV297" s="22"/>
      <c r="KZW297" s="22"/>
      <c r="KZX297" s="22"/>
      <c r="KZY297" s="22"/>
      <c r="KZZ297" s="22"/>
      <c r="LAA297" s="22"/>
      <c r="LAB297" s="22"/>
      <c r="LAC297" s="22"/>
      <c r="LAD297" s="22"/>
      <c r="LAE297" s="22"/>
      <c r="LAF297" s="22"/>
      <c r="LAG297" s="22"/>
      <c r="LAH297" s="22"/>
      <c r="LAI297" s="22"/>
      <c r="LAJ297" s="22"/>
      <c r="LAK297" s="22"/>
      <c r="LAL297" s="22"/>
      <c r="LAM297" s="22"/>
      <c r="LAN297" s="22"/>
      <c r="LAO297" s="22"/>
      <c r="LAP297" s="22"/>
      <c r="LAQ297" s="22"/>
      <c r="LAR297" s="22"/>
      <c r="LAS297" s="22"/>
      <c r="LAT297" s="22"/>
      <c r="LAU297" s="22"/>
      <c r="LAV297" s="22"/>
      <c r="LAW297" s="22"/>
      <c r="LAX297" s="22"/>
      <c r="LAY297" s="22"/>
      <c r="LAZ297" s="22"/>
      <c r="LBA297" s="22"/>
      <c r="LBB297" s="22"/>
      <c r="LBC297" s="22"/>
      <c r="LBD297" s="22"/>
      <c r="LBE297" s="22"/>
      <c r="LBF297" s="22"/>
      <c r="LBG297" s="22"/>
      <c r="LBH297" s="22"/>
      <c r="LBI297" s="22"/>
      <c r="LBJ297" s="22"/>
      <c r="LBK297" s="22"/>
      <c r="LBL297" s="22"/>
      <c r="LBM297" s="22"/>
      <c r="LBN297" s="22"/>
      <c r="LBO297" s="22"/>
      <c r="LBP297" s="22"/>
      <c r="LBQ297" s="22"/>
      <c r="LBR297" s="22"/>
      <c r="LBS297" s="22"/>
      <c r="LBT297" s="22"/>
      <c r="LBU297" s="22"/>
      <c r="LBV297" s="22"/>
      <c r="LBW297" s="22"/>
      <c r="LBX297" s="22"/>
      <c r="LBY297" s="22"/>
      <c r="LBZ297" s="22"/>
      <c r="LCA297" s="22"/>
      <c r="LCB297" s="22"/>
      <c r="LCC297" s="22"/>
      <c r="LCD297" s="22"/>
      <c r="LCE297" s="22"/>
      <c r="LCF297" s="22"/>
      <c r="LCG297" s="22"/>
      <c r="LCH297" s="22"/>
      <c r="LCI297" s="22"/>
      <c r="LCJ297" s="22"/>
      <c r="LCK297" s="22"/>
      <c r="LCL297" s="22"/>
      <c r="LCM297" s="22"/>
      <c r="LCN297" s="22"/>
      <c r="LCO297" s="22"/>
      <c r="LCP297" s="22"/>
      <c r="LCQ297" s="22"/>
      <c r="LCR297" s="22"/>
      <c r="LCS297" s="22"/>
      <c r="LCT297" s="22"/>
      <c r="LCU297" s="22"/>
      <c r="LCV297" s="22"/>
      <c r="LCW297" s="22"/>
      <c r="LCX297" s="22"/>
      <c r="LCY297" s="22"/>
      <c r="LCZ297" s="22"/>
      <c r="LDA297" s="22"/>
      <c r="LDB297" s="22"/>
      <c r="LDC297" s="22"/>
      <c r="LDD297" s="22"/>
      <c r="LDE297" s="22"/>
      <c r="LDF297" s="22"/>
      <c r="LDG297" s="22"/>
      <c r="LDH297" s="22"/>
      <c r="LDI297" s="22"/>
      <c r="LDJ297" s="22"/>
      <c r="LDK297" s="22"/>
      <c r="LDL297" s="22"/>
      <c r="LDM297" s="22"/>
      <c r="LDN297" s="22"/>
      <c r="LDO297" s="22"/>
      <c r="LDP297" s="22"/>
      <c r="LDQ297" s="22"/>
      <c r="LDR297" s="22"/>
      <c r="LDS297" s="22"/>
      <c r="LDT297" s="22"/>
      <c r="LDU297" s="22"/>
      <c r="LDV297" s="22"/>
      <c r="LDW297" s="22"/>
      <c r="LDX297" s="22"/>
      <c r="LDY297" s="22"/>
      <c r="LDZ297" s="22"/>
      <c r="LEA297" s="22"/>
      <c r="LEB297" s="22"/>
      <c r="LEC297" s="22"/>
      <c r="LED297" s="22"/>
      <c r="LEE297" s="22"/>
      <c r="LEF297" s="22"/>
      <c r="LEG297" s="22"/>
      <c r="LEH297" s="22"/>
      <c r="LEI297" s="22"/>
      <c r="LEJ297" s="22"/>
      <c r="LEK297" s="22"/>
      <c r="LEL297" s="22"/>
      <c r="LEM297" s="22"/>
      <c r="LEN297" s="22"/>
      <c r="LEO297" s="22"/>
      <c r="LEP297" s="22"/>
      <c r="LEQ297" s="22"/>
      <c r="LER297" s="22"/>
      <c r="LES297" s="22"/>
      <c r="LET297" s="22"/>
      <c r="LEU297" s="22"/>
      <c r="LEV297" s="22"/>
      <c r="LEW297" s="22"/>
      <c r="LEX297" s="22"/>
      <c r="LEY297" s="22"/>
      <c r="LEZ297" s="22"/>
      <c r="LFA297" s="22"/>
      <c r="LFB297" s="22"/>
      <c r="LFC297" s="22"/>
      <c r="LFD297" s="22"/>
      <c r="LFE297" s="22"/>
      <c r="LFF297" s="22"/>
      <c r="LFG297" s="22"/>
      <c r="LFH297" s="22"/>
      <c r="LFI297" s="22"/>
      <c r="LFJ297" s="22"/>
      <c r="LFK297" s="22"/>
      <c r="LFL297" s="22"/>
      <c r="LFM297" s="22"/>
      <c r="LFN297" s="22"/>
      <c r="LFO297" s="22"/>
      <c r="LFP297" s="22"/>
      <c r="LFQ297" s="22"/>
      <c r="LFR297" s="22"/>
      <c r="LFS297" s="22"/>
      <c r="LFT297" s="22"/>
      <c r="LFU297" s="22"/>
      <c r="LFV297" s="22"/>
      <c r="LFW297" s="22"/>
      <c r="LFX297" s="22"/>
      <c r="LFY297" s="22"/>
      <c r="LFZ297" s="22"/>
      <c r="LGA297" s="22"/>
      <c r="LGB297" s="22"/>
      <c r="LGC297" s="22"/>
      <c r="LGD297" s="22"/>
      <c r="LGE297" s="22"/>
      <c r="LGF297" s="22"/>
      <c r="LGG297" s="22"/>
      <c r="LGH297" s="22"/>
      <c r="LGI297" s="22"/>
      <c r="LGJ297" s="22"/>
      <c r="LGK297" s="22"/>
      <c r="LGL297" s="22"/>
      <c r="LGM297" s="22"/>
      <c r="LGN297" s="22"/>
      <c r="LGO297" s="22"/>
      <c r="LGP297" s="22"/>
      <c r="LGQ297" s="22"/>
      <c r="LGR297" s="22"/>
      <c r="LGS297" s="22"/>
      <c r="LGT297" s="22"/>
      <c r="LGU297" s="22"/>
      <c r="LGV297" s="22"/>
      <c r="LGW297" s="22"/>
      <c r="LGX297" s="22"/>
      <c r="LGY297" s="22"/>
      <c r="LGZ297" s="22"/>
      <c r="LHA297" s="22"/>
      <c r="LHB297" s="22"/>
      <c r="LHC297" s="22"/>
      <c r="LHD297" s="22"/>
      <c r="LHE297" s="22"/>
      <c r="LHF297" s="22"/>
      <c r="LHG297" s="22"/>
      <c r="LHH297" s="22"/>
      <c r="LHI297" s="22"/>
      <c r="LHJ297" s="22"/>
      <c r="LHK297" s="22"/>
      <c r="LHL297" s="22"/>
      <c r="LHM297" s="22"/>
      <c r="LHN297" s="22"/>
      <c r="LHO297" s="22"/>
      <c r="LHP297" s="22"/>
      <c r="LHQ297" s="22"/>
      <c r="LHR297" s="22"/>
      <c r="LHS297" s="22"/>
      <c r="LHT297" s="22"/>
      <c r="LHU297" s="22"/>
      <c r="LHV297" s="22"/>
      <c r="LHW297" s="22"/>
      <c r="LHX297" s="22"/>
      <c r="LHY297" s="22"/>
      <c r="LHZ297" s="22"/>
      <c r="LIA297" s="22"/>
      <c r="LIB297" s="22"/>
      <c r="LIC297" s="22"/>
      <c r="LID297" s="22"/>
      <c r="LIE297" s="22"/>
      <c r="LIF297" s="22"/>
      <c r="LIG297" s="22"/>
      <c r="LIH297" s="22"/>
      <c r="LII297" s="22"/>
      <c r="LIJ297" s="22"/>
      <c r="LIK297" s="22"/>
      <c r="LIL297" s="22"/>
      <c r="LIM297" s="22"/>
      <c r="LIN297" s="22"/>
      <c r="LIO297" s="22"/>
      <c r="LIP297" s="22"/>
      <c r="LIQ297" s="22"/>
      <c r="LIR297" s="22"/>
      <c r="LIS297" s="22"/>
      <c r="LIT297" s="22"/>
      <c r="LIU297" s="22"/>
      <c r="LIV297" s="22"/>
      <c r="LIW297" s="22"/>
      <c r="LIX297" s="22"/>
      <c r="LIY297" s="22"/>
      <c r="LIZ297" s="22"/>
      <c r="LJA297" s="22"/>
      <c r="LJB297" s="22"/>
      <c r="LJC297" s="22"/>
      <c r="LJD297" s="22"/>
      <c r="LJE297" s="22"/>
      <c r="LJF297" s="22"/>
      <c r="LJG297" s="22"/>
      <c r="LJH297" s="22"/>
      <c r="LJI297" s="22"/>
      <c r="LJJ297" s="22"/>
      <c r="LJK297" s="22"/>
      <c r="LJL297" s="22"/>
      <c r="LJM297" s="22"/>
      <c r="LJN297" s="22"/>
      <c r="LJO297" s="22"/>
      <c r="LJP297" s="22"/>
      <c r="LJQ297" s="22"/>
      <c r="LJR297" s="22"/>
      <c r="LJS297" s="22"/>
      <c r="LJT297" s="22"/>
      <c r="LJU297" s="22"/>
      <c r="LJV297" s="22"/>
      <c r="LJW297" s="22"/>
      <c r="LJX297" s="22"/>
      <c r="LJY297" s="22"/>
      <c r="LJZ297" s="22"/>
      <c r="LKA297" s="22"/>
      <c r="LKB297" s="22"/>
      <c r="LKC297" s="22"/>
      <c r="LKD297" s="22"/>
      <c r="LKE297" s="22"/>
      <c r="LKF297" s="22"/>
      <c r="LKG297" s="22"/>
      <c r="LKH297" s="22"/>
      <c r="LKI297" s="22"/>
      <c r="LKJ297" s="22"/>
      <c r="LKK297" s="22"/>
      <c r="LKL297" s="22"/>
      <c r="LKM297" s="22"/>
      <c r="LKN297" s="22"/>
      <c r="LKO297" s="22"/>
      <c r="LKP297" s="22"/>
      <c r="LKQ297" s="22"/>
      <c r="LKR297" s="22"/>
      <c r="LKS297" s="22"/>
      <c r="LKT297" s="22"/>
      <c r="LKU297" s="22"/>
      <c r="LKV297" s="22"/>
      <c r="LKW297" s="22"/>
      <c r="LKX297" s="22"/>
      <c r="LKY297" s="22"/>
      <c r="LKZ297" s="22"/>
      <c r="LLA297" s="22"/>
      <c r="LLB297" s="22"/>
      <c r="LLC297" s="22"/>
      <c r="LLD297" s="22"/>
      <c r="LLE297" s="22"/>
      <c r="LLF297" s="22"/>
      <c r="LLG297" s="22"/>
      <c r="LLH297" s="22"/>
      <c r="LLI297" s="22"/>
      <c r="LLJ297" s="22"/>
      <c r="LLK297" s="22"/>
      <c r="LLL297" s="22"/>
      <c r="LLM297" s="22"/>
      <c r="LLN297" s="22"/>
      <c r="LLO297" s="22"/>
      <c r="LLP297" s="22"/>
      <c r="LLQ297" s="22"/>
      <c r="LLR297" s="22"/>
      <c r="LLS297" s="22"/>
      <c r="LLT297" s="22"/>
      <c r="LLU297" s="22"/>
      <c r="LLV297" s="22"/>
      <c r="LLW297" s="22"/>
      <c r="LLX297" s="22"/>
      <c r="LLY297" s="22"/>
      <c r="LLZ297" s="22"/>
      <c r="LMA297" s="22"/>
      <c r="LMB297" s="22"/>
      <c r="LMC297" s="22"/>
      <c r="LMD297" s="22"/>
      <c r="LME297" s="22"/>
      <c r="LMF297" s="22"/>
      <c r="LMG297" s="22"/>
      <c r="LMH297" s="22"/>
      <c r="LMI297" s="22"/>
      <c r="LMJ297" s="22"/>
      <c r="LMK297" s="22"/>
      <c r="LML297" s="22"/>
      <c r="LMM297" s="22"/>
      <c r="LMN297" s="22"/>
      <c r="LMO297" s="22"/>
      <c r="LMP297" s="22"/>
      <c r="LMQ297" s="22"/>
      <c r="LMR297" s="22"/>
      <c r="LMS297" s="22"/>
      <c r="LMT297" s="22"/>
      <c r="LMU297" s="22"/>
      <c r="LMV297" s="22"/>
      <c r="LMW297" s="22"/>
      <c r="LMX297" s="22"/>
      <c r="LMY297" s="22"/>
      <c r="LMZ297" s="22"/>
      <c r="LNA297" s="22"/>
      <c r="LNB297" s="22"/>
      <c r="LNC297" s="22"/>
      <c r="LND297" s="22"/>
      <c r="LNE297" s="22"/>
      <c r="LNF297" s="22"/>
      <c r="LNG297" s="22"/>
      <c r="LNH297" s="22"/>
      <c r="LNI297" s="22"/>
      <c r="LNJ297" s="22"/>
      <c r="LNK297" s="22"/>
      <c r="LNL297" s="22"/>
      <c r="LNM297" s="22"/>
      <c r="LNN297" s="22"/>
      <c r="LNO297" s="22"/>
      <c r="LNP297" s="22"/>
      <c r="LNQ297" s="22"/>
      <c r="LNR297" s="22"/>
      <c r="LNS297" s="22"/>
      <c r="LNT297" s="22"/>
      <c r="LNU297" s="22"/>
      <c r="LNV297" s="22"/>
      <c r="LNW297" s="22"/>
      <c r="LNX297" s="22"/>
      <c r="LNY297" s="22"/>
      <c r="LNZ297" s="22"/>
      <c r="LOA297" s="22"/>
      <c r="LOB297" s="22"/>
      <c r="LOC297" s="22"/>
      <c r="LOD297" s="22"/>
      <c r="LOE297" s="22"/>
      <c r="LOF297" s="22"/>
      <c r="LOG297" s="22"/>
      <c r="LOH297" s="22"/>
      <c r="LOI297" s="22"/>
      <c r="LOJ297" s="22"/>
      <c r="LOK297" s="22"/>
      <c r="LOL297" s="22"/>
      <c r="LOM297" s="22"/>
      <c r="LON297" s="22"/>
      <c r="LOO297" s="22"/>
      <c r="LOP297" s="22"/>
      <c r="LOQ297" s="22"/>
      <c r="LOR297" s="22"/>
      <c r="LOS297" s="22"/>
      <c r="LOT297" s="22"/>
      <c r="LOU297" s="22"/>
      <c r="LOV297" s="22"/>
      <c r="LOW297" s="22"/>
      <c r="LOX297" s="22"/>
      <c r="LOY297" s="22"/>
      <c r="LOZ297" s="22"/>
      <c r="LPA297" s="22"/>
      <c r="LPB297" s="22"/>
      <c r="LPC297" s="22"/>
      <c r="LPD297" s="22"/>
      <c r="LPE297" s="22"/>
      <c r="LPF297" s="22"/>
      <c r="LPG297" s="22"/>
      <c r="LPH297" s="22"/>
      <c r="LPI297" s="22"/>
      <c r="LPJ297" s="22"/>
      <c r="LPK297" s="22"/>
      <c r="LPL297" s="22"/>
      <c r="LPM297" s="22"/>
      <c r="LPN297" s="22"/>
      <c r="LPO297" s="22"/>
      <c r="LPP297" s="22"/>
      <c r="LPQ297" s="22"/>
      <c r="LPR297" s="22"/>
      <c r="LPS297" s="22"/>
      <c r="LPT297" s="22"/>
      <c r="LPU297" s="22"/>
      <c r="LPV297" s="22"/>
      <c r="LPW297" s="22"/>
      <c r="LPX297" s="22"/>
      <c r="LPY297" s="22"/>
      <c r="LPZ297" s="22"/>
      <c r="LQA297" s="22"/>
      <c r="LQB297" s="22"/>
      <c r="LQC297" s="22"/>
      <c r="LQD297" s="22"/>
      <c r="LQE297" s="22"/>
      <c r="LQF297" s="22"/>
      <c r="LQG297" s="22"/>
      <c r="LQH297" s="22"/>
      <c r="LQI297" s="22"/>
      <c r="LQJ297" s="22"/>
      <c r="LQK297" s="22"/>
      <c r="LQL297" s="22"/>
      <c r="LQM297" s="22"/>
      <c r="LQN297" s="22"/>
      <c r="LQO297" s="22"/>
      <c r="LQP297" s="22"/>
      <c r="LQQ297" s="22"/>
      <c r="LQR297" s="22"/>
      <c r="LQS297" s="22"/>
      <c r="LQT297" s="22"/>
      <c r="LQU297" s="22"/>
      <c r="LQV297" s="22"/>
      <c r="LQW297" s="22"/>
      <c r="LQX297" s="22"/>
      <c r="LQY297" s="22"/>
      <c r="LQZ297" s="22"/>
      <c r="LRA297" s="22"/>
      <c r="LRB297" s="22"/>
      <c r="LRC297" s="22"/>
      <c r="LRD297" s="22"/>
      <c r="LRE297" s="22"/>
      <c r="LRF297" s="22"/>
      <c r="LRG297" s="22"/>
      <c r="LRH297" s="22"/>
      <c r="LRI297" s="22"/>
      <c r="LRJ297" s="22"/>
      <c r="LRK297" s="22"/>
      <c r="LRL297" s="22"/>
      <c r="LRM297" s="22"/>
      <c r="LRN297" s="22"/>
      <c r="LRO297" s="22"/>
      <c r="LRP297" s="22"/>
      <c r="LRQ297" s="22"/>
      <c r="LRR297" s="22"/>
      <c r="LRS297" s="22"/>
      <c r="LRT297" s="22"/>
      <c r="LRU297" s="22"/>
      <c r="LRV297" s="22"/>
      <c r="LRW297" s="22"/>
      <c r="LRX297" s="22"/>
      <c r="LRY297" s="22"/>
      <c r="LRZ297" s="22"/>
      <c r="LSA297" s="22"/>
      <c r="LSB297" s="22"/>
      <c r="LSC297" s="22"/>
      <c r="LSD297" s="22"/>
      <c r="LSE297" s="22"/>
      <c r="LSF297" s="22"/>
      <c r="LSG297" s="22"/>
      <c r="LSH297" s="22"/>
      <c r="LSI297" s="22"/>
      <c r="LSJ297" s="22"/>
      <c r="LSK297" s="22"/>
      <c r="LSL297" s="22"/>
      <c r="LSM297" s="22"/>
      <c r="LSN297" s="22"/>
      <c r="LSO297" s="22"/>
      <c r="LSP297" s="22"/>
      <c r="LSQ297" s="22"/>
      <c r="LSR297" s="22"/>
      <c r="LSS297" s="22"/>
      <c r="LST297" s="22"/>
      <c r="LSU297" s="22"/>
      <c r="LSV297" s="22"/>
      <c r="LSW297" s="22"/>
      <c r="LSX297" s="22"/>
      <c r="LSY297" s="22"/>
      <c r="LSZ297" s="22"/>
      <c r="LTA297" s="22"/>
      <c r="LTB297" s="22"/>
      <c r="LTC297" s="22"/>
      <c r="LTD297" s="22"/>
      <c r="LTE297" s="22"/>
      <c r="LTF297" s="22"/>
      <c r="LTG297" s="22"/>
      <c r="LTH297" s="22"/>
      <c r="LTI297" s="22"/>
      <c r="LTJ297" s="22"/>
      <c r="LTK297" s="22"/>
      <c r="LTL297" s="22"/>
      <c r="LTM297" s="22"/>
      <c r="LTN297" s="22"/>
      <c r="LTO297" s="22"/>
      <c r="LTP297" s="22"/>
      <c r="LTQ297" s="22"/>
      <c r="LTR297" s="22"/>
      <c r="LTS297" s="22"/>
      <c r="LTT297" s="22"/>
      <c r="LTU297" s="22"/>
      <c r="LTV297" s="22"/>
      <c r="LTW297" s="22"/>
      <c r="LTX297" s="22"/>
      <c r="LTY297" s="22"/>
      <c r="LTZ297" s="22"/>
      <c r="LUA297" s="22"/>
      <c r="LUB297" s="22"/>
      <c r="LUC297" s="22"/>
      <c r="LUD297" s="22"/>
      <c r="LUE297" s="22"/>
      <c r="LUF297" s="22"/>
      <c r="LUG297" s="22"/>
      <c r="LUH297" s="22"/>
      <c r="LUI297" s="22"/>
      <c r="LUJ297" s="22"/>
      <c r="LUK297" s="22"/>
      <c r="LUL297" s="22"/>
      <c r="LUM297" s="22"/>
      <c r="LUN297" s="22"/>
      <c r="LUO297" s="22"/>
      <c r="LUP297" s="22"/>
      <c r="LUQ297" s="22"/>
      <c r="LUR297" s="22"/>
      <c r="LUS297" s="22"/>
      <c r="LUT297" s="22"/>
      <c r="LUU297" s="22"/>
      <c r="LUV297" s="22"/>
      <c r="LUW297" s="22"/>
      <c r="LUX297" s="22"/>
      <c r="LUY297" s="22"/>
      <c r="LUZ297" s="22"/>
      <c r="LVA297" s="22"/>
      <c r="LVB297" s="22"/>
      <c r="LVC297" s="22"/>
      <c r="LVD297" s="22"/>
      <c r="LVE297" s="22"/>
      <c r="LVF297" s="22"/>
      <c r="LVG297" s="22"/>
      <c r="LVH297" s="22"/>
      <c r="LVI297" s="22"/>
      <c r="LVJ297" s="22"/>
      <c r="LVK297" s="22"/>
      <c r="LVL297" s="22"/>
      <c r="LVM297" s="22"/>
      <c r="LVN297" s="22"/>
      <c r="LVO297" s="22"/>
      <c r="LVP297" s="22"/>
      <c r="LVQ297" s="22"/>
      <c r="LVR297" s="22"/>
      <c r="LVS297" s="22"/>
      <c r="LVT297" s="22"/>
      <c r="LVU297" s="22"/>
      <c r="LVV297" s="22"/>
      <c r="LVW297" s="22"/>
      <c r="LVX297" s="22"/>
      <c r="LVY297" s="22"/>
      <c r="LVZ297" s="22"/>
      <c r="LWA297" s="22"/>
      <c r="LWB297" s="22"/>
      <c r="LWC297" s="22"/>
      <c r="LWD297" s="22"/>
      <c r="LWE297" s="22"/>
      <c r="LWF297" s="22"/>
      <c r="LWG297" s="22"/>
      <c r="LWH297" s="22"/>
      <c r="LWI297" s="22"/>
      <c r="LWJ297" s="22"/>
      <c r="LWK297" s="22"/>
      <c r="LWL297" s="22"/>
      <c r="LWM297" s="22"/>
      <c r="LWN297" s="22"/>
      <c r="LWO297" s="22"/>
      <c r="LWP297" s="22"/>
      <c r="LWQ297" s="22"/>
      <c r="LWR297" s="22"/>
      <c r="LWS297" s="22"/>
      <c r="LWT297" s="22"/>
      <c r="LWU297" s="22"/>
      <c r="LWV297" s="22"/>
      <c r="LWW297" s="22"/>
      <c r="LWX297" s="22"/>
      <c r="LWY297" s="22"/>
      <c r="LWZ297" s="22"/>
      <c r="LXA297" s="22"/>
      <c r="LXB297" s="22"/>
      <c r="LXC297" s="22"/>
      <c r="LXD297" s="22"/>
      <c r="LXE297" s="22"/>
      <c r="LXF297" s="22"/>
      <c r="LXG297" s="22"/>
      <c r="LXH297" s="22"/>
      <c r="LXI297" s="22"/>
      <c r="LXJ297" s="22"/>
      <c r="LXK297" s="22"/>
      <c r="LXL297" s="22"/>
      <c r="LXM297" s="22"/>
      <c r="LXN297" s="22"/>
      <c r="LXO297" s="22"/>
      <c r="LXP297" s="22"/>
      <c r="LXQ297" s="22"/>
      <c r="LXR297" s="22"/>
      <c r="LXS297" s="22"/>
      <c r="LXT297" s="22"/>
      <c r="LXU297" s="22"/>
      <c r="LXV297" s="22"/>
      <c r="LXW297" s="22"/>
      <c r="LXX297" s="22"/>
      <c r="LXY297" s="22"/>
      <c r="LXZ297" s="22"/>
      <c r="LYA297" s="22"/>
      <c r="LYB297" s="22"/>
      <c r="LYC297" s="22"/>
      <c r="LYD297" s="22"/>
      <c r="LYE297" s="22"/>
      <c r="LYF297" s="22"/>
      <c r="LYG297" s="22"/>
      <c r="LYH297" s="22"/>
      <c r="LYI297" s="22"/>
      <c r="LYJ297" s="22"/>
      <c r="LYK297" s="22"/>
      <c r="LYL297" s="22"/>
      <c r="LYM297" s="22"/>
      <c r="LYN297" s="22"/>
      <c r="LYO297" s="22"/>
      <c r="LYP297" s="22"/>
      <c r="LYQ297" s="22"/>
      <c r="LYR297" s="22"/>
      <c r="LYS297" s="22"/>
      <c r="LYT297" s="22"/>
      <c r="LYU297" s="22"/>
      <c r="LYV297" s="22"/>
      <c r="LYW297" s="22"/>
      <c r="LYX297" s="22"/>
      <c r="LYY297" s="22"/>
      <c r="LYZ297" s="22"/>
      <c r="LZA297" s="22"/>
      <c r="LZB297" s="22"/>
      <c r="LZC297" s="22"/>
      <c r="LZD297" s="22"/>
      <c r="LZE297" s="22"/>
      <c r="LZF297" s="22"/>
      <c r="LZG297" s="22"/>
      <c r="LZH297" s="22"/>
      <c r="LZI297" s="22"/>
      <c r="LZJ297" s="22"/>
      <c r="LZK297" s="22"/>
      <c r="LZL297" s="22"/>
      <c r="LZM297" s="22"/>
      <c r="LZN297" s="22"/>
      <c r="LZO297" s="22"/>
      <c r="LZP297" s="22"/>
      <c r="LZQ297" s="22"/>
      <c r="LZR297" s="22"/>
      <c r="LZS297" s="22"/>
      <c r="LZT297" s="22"/>
      <c r="LZU297" s="22"/>
      <c r="LZV297" s="22"/>
      <c r="LZW297" s="22"/>
      <c r="LZX297" s="22"/>
      <c r="LZY297" s="22"/>
      <c r="LZZ297" s="22"/>
      <c r="MAA297" s="22"/>
      <c r="MAB297" s="22"/>
      <c r="MAC297" s="22"/>
      <c r="MAD297" s="22"/>
      <c r="MAE297" s="22"/>
      <c r="MAF297" s="22"/>
      <c r="MAG297" s="22"/>
      <c r="MAH297" s="22"/>
      <c r="MAI297" s="22"/>
      <c r="MAJ297" s="22"/>
      <c r="MAK297" s="22"/>
      <c r="MAL297" s="22"/>
      <c r="MAM297" s="22"/>
      <c r="MAN297" s="22"/>
      <c r="MAO297" s="22"/>
      <c r="MAP297" s="22"/>
      <c r="MAQ297" s="22"/>
      <c r="MAR297" s="22"/>
      <c r="MAS297" s="22"/>
      <c r="MAT297" s="22"/>
      <c r="MAU297" s="22"/>
      <c r="MAV297" s="22"/>
      <c r="MAW297" s="22"/>
      <c r="MAX297" s="22"/>
      <c r="MAY297" s="22"/>
      <c r="MAZ297" s="22"/>
      <c r="MBA297" s="22"/>
      <c r="MBB297" s="22"/>
      <c r="MBC297" s="22"/>
      <c r="MBD297" s="22"/>
      <c r="MBE297" s="22"/>
      <c r="MBF297" s="22"/>
      <c r="MBG297" s="22"/>
      <c r="MBH297" s="22"/>
      <c r="MBI297" s="22"/>
      <c r="MBJ297" s="22"/>
      <c r="MBK297" s="22"/>
      <c r="MBL297" s="22"/>
      <c r="MBM297" s="22"/>
      <c r="MBN297" s="22"/>
      <c r="MBO297" s="22"/>
      <c r="MBP297" s="22"/>
      <c r="MBQ297" s="22"/>
      <c r="MBR297" s="22"/>
      <c r="MBS297" s="22"/>
      <c r="MBT297" s="22"/>
      <c r="MBU297" s="22"/>
      <c r="MBV297" s="22"/>
      <c r="MBW297" s="22"/>
      <c r="MBX297" s="22"/>
      <c r="MBY297" s="22"/>
      <c r="MBZ297" s="22"/>
      <c r="MCA297" s="22"/>
      <c r="MCB297" s="22"/>
      <c r="MCC297" s="22"/>
      <c r="MCD297" s="22"/>
      <c r="MCE297" s="22"/>
      <c r="MCF297" s="22"/>
      <c r="MCG297" s="22"/>
      <c r="MCH297" s="22"/>
      <c r="MCI297" s="22"/>
      <c r="MCJ297" s="22"/>
      <c r="MCK297" s="22"/>
      <c r="MCL297" s="22"/>
      <c r="MCM297" s="22"/>
      <c r="MCN297" s="22"/>
      <c r="MCO297" s="22"/>
      <c r="MCP297" s="22"/>
      <c r="MCQ297" s="22"/>
      <c r="MCR297" s="22"/>
      <c r="MCS297" s="22"/>
      <c r="MCT297" s="22"/>
      <c r="MCU297" s="22"/>
      <c r="MCV297" s="22"/>
      <c r="MCW297" s="22"/>
      <c r="MCX297" s="22"/>
      <c r="MCY297" s="22"/>
      <c r="MCZ297" s="22"/>
      <c r="MDA297" s="22"/>
      <c r="MDB297" s="22"/>
      <c r="MDC297" s="22"/>
      <c r="MDD297" s="22"/>
      <c r="MDE297" s="22"/>
      <c r="MDF297" s="22"/>
      <c r="MDG297" s="22"/>
      <c r="MDH297" s="22"/>
      <c r="MDI297" s="22"/>
      <c r="MDJ297" s="22"/>
      <c r="MDK297" s="22"/>
      <c r="MDL297" s="22"/>
      <c r="MDM297" s="22"/>
      <c r="MDN297" s="22"/>
      <c r="MDO297" s="22"/>
      <c r="MDP297" s="22"/>
      <c r="MDQ297" s="22"/>
      <c r="MDR297" s="22"/>
      <c r="MDS297" s="22"/>
      <c r="MDT297" s="22"/>
      <c r="MDU297" s="22"/>
      <c r="MDV297" s="22"/>
      <c r="MDW297" s="22"/>
      <c r="MDX297" s="22"/>
      <c r="MDY297" s="22"/>
      <c r="MDZ297" s="22"/>
      <c r="MEA297" s="22"/>
      <c r="MEB297" s="22"/>
      <c r="MEC297" s="22"/>
      <c r="MED297" s="22"/>
      <c r="MEE297" s="22"/>
      <c r="MEF297" s="22"/>
      <c r="MEG297" s="22"/>
      <c r="MEH297" s="22"/>
      <c r="MEI297" s="22"/>
      <c r="MEJ297" s="22"/>
      <c r="MEK297" s="22"/>
      <c r="MEL297" s="22"/>
      <c r="MEM297" s="22"/>
      <c r="MEN297" s="22"/>
      <c r="MEO297" s="22"/>
      <c r="MEP297" s="22"/>
      <c r="MEQ297" s="22"/>
      <c r="MER297" s="22"/>
      <c r="MES297" s="22"/>
      <c r="MET297" s="22"/>
      <c r="MEU297" s="22"/>
      <c r="MEV297" s="22"/>
      <c r="MEW297" s="22"/>
      <c r="MEX297" s="22"/>
      <c r="MEY297" s="22"/>
      <c r="MEZ297" s="22"/>
      <c r="MFA297" s="22"/>
      <c r="MFB297" s="22"/>
      <c r="MFC297" s="22"/>
      <c r="MFD297" s="22"/>
      <c r="MFE297" s="22"/>
      <c r="MFF297" s="22"/>
      <c r="MFG297" s="22"/>
      <c r="MFH297" s="22"/>
      <c r="MFI297" s="22"/>
      <c r="MFJ297" s="22"/>
      <c r="MFK297" s="22"/>
      <c r="MFL297" s="22"/>
      <c r="MFM297" s="22"/>
      <c r="MFN297" s="22"/>
      <c r="MFO297" s="22"/>
      <c r="MFP297" s="22"/>
      <c r="MFQ297" s="22"/>
      <c r="MFR297" s="22"/>
      <c r="MFS297" s="22"/>
      <c r="MFT297" s="22"/>
      <c r="MFU297" s="22"/>
      <c r="MFV297" s="22"/>
      <c r="MFW297" s="22"/>
      <c r="MFX297" s="22"/>
      <c r="MFY297" s="22"/>
      <c r="MFZ297" s="22"/>
      <c r="MGA297" s="22"/>
      <c r="MGB297" s="22"/>
      <c r="MGC297" s="22"/>
      <c r="MGD297" s="22"/>
      <c r="MGE297" s="22"/>
      <c r="MGF297" s="22"/>
      <c r="MGG297" s="22"/>
      <c r="MGH297" s="22"/>
      <c r="MGI297" s="22"/>
      <c r="MGJ297" s="22"/>
      <c r="MGK297" s="22"/>
      <c r="MGL297" s="22"/>
      <c r="MGM297" s="22"/>
      <c r="MGN297" s="22"/>
      <c r="MGO297" s="22"/>
      <c r="MGP297" s="22"/>
      <c r="MGQ297" s="22"/>
      <c r="MGR297" s="22"/>
      <c r="MGS297" s="22"/>
      <c r="MGT297" s="22"/>
      <c r="MGU297" s="22"/>
      <c r="MGV297" s="22"/>
      <c r="MGW297" s="22"/>
      <c r="MGX297" s="22"/>
      <c r="MGY297" s="22"/>
      <c r="MGZ297" s="22"/>
      <c r="MHA297" s="22"/>
      <c r="MHB297" s="22"/>
      <c r="MHC297" s="22"/>
      <c r="MHD297" s="22"/>
      <c r="MHE297" s="22"/>
      <c r="MHF297" s="22"/>
      <c r="MHG297" s="22"/>
      <c r="MHH297" s="22"/>
      <c r="MHI297" s="22"/>
      <c r="MHJ297" s="22"/>
      <c r="MHK297" s="22"/>
      <c r="MHL297" s="22"/>
      <c r="MHM297" s="22"/>
      <c r="MHN297" s="22"/>
      <c r="MHO297" s="22"/>
      <c r="MHP297" s="22"/>
      <c r="MHQ297" s="22"/>
      <c r="MHR297" s="22"/>
      <c r="MHS297" s="22"/>
      <c r="MHT297" s="22"/>
      <c r="MHU297" s="22"/>
      <c r="MHV297" s="22"/>
      <c r="MHW297" s="22"/>
      <c r="MHX297" s="22"/>
      <c r="MHY297" s="22"/>
      <c r="MHZ297" s="22"/>
      <c r="MIA297" s="22"/>
      <c r="MIB297" s="22"/>
      <c r="MIC297" s="22"/>
      <c r="MID297" s="22"/>
      <c r="MIE297" s="22"/>
      <c r="MIF297" s="22"/>
      <c r="MIG297" s="22"/>
      <c r="MIH297" s="22"/>
      <c r="MII297" s="22"/>
      <c r="MIJ297" s="22"/>
      <c r="MIK297" s="22"/>
      <c r="MIL297" s="22"/>
      <c r="MIM297" s="22"/>
      <c r="MIN297" s="22"/>
      <c r="MIO297" s="22"/>
      <c r="MIP297" s="22"/>
      <c r="MIQ297" s="22"/>
      <c r="MIR297" s="22"/>
      <c r="MIS297" s="22"/>
      <c r="MIT297" s="22"/>
      <c r="MIU297" s="22"/>
      <c r="MIV297" s="22"/>
      <c r="MIW297" s="22"/>
      <c r="MIX297" s="22"/>
      <c r="MIY297" s="22"/>
      <c r="MIZ297" s="22"/>
      <c r="MJA297" s="22"/>
      <c r="MJB297" s="22"/>
      <c r="MJC297" s="22"/>
      <c r="MJD297" s="22"/>
      <c r="MJE297" s="22"/>
      <c r="MJF297" s="22"/>
      <c r="MJG297" s="22"/>
      <c r="MJH297" s="22"/>
      <c r="MJI297" s="22"/>
      <c r="MJJ297" s="22"/>
      <c r="MJK297" s="22"/>
      <c r="MJL297" s="22"/>
      <c r="MJM297" s="22"/>
      <c r="MJN297" s="22"/>
      <c r="MJO297" s="22"/>
      <c r="MJP297" s="22"/>
      <c r="MJQ297" s="22"/>
      <c r="MJR297" s="22"/>
      <c r="MJS297" s="22"/>
      <c r="MJT297" s="22"/>
      <c r="MJU297" s="22"/>
      <c r="MJV297" s="22"/>
      <c r="MJW297" s="22"/>
      <c r="MJX297" s="22"/>
      <c r="MJY297" s="22"/>
      <c r="MJZ297" s="22"/>
      <c r="MKA297" s="22"/>
      <c r="MKB297" s="22"/>
      <c r="MKC297" s="22"/>
      <c r="MKD297" s="22"/>
      <c r="MKE297" s="22"/>
      <c r="MKF297" s="22"/>
      <c r="MKG297" s="22"/>
      <c r="MKH297" s="22"/>
      <c r="MKI297" s="22"/>
      <c r="MKJ297" s="22"/>
      <c r="MKK297" s="22"/>
      <c r="MKL297" s="22"/>
      <c r="MKM297" s="22"/>
      <c r="MKN297" s="22"/>
      <c r="MKO297" s="22"/>
      <c r="MKP297" s="22"/>
      <c r="MKQ297" s="22"/>
      <c r="MKR297" s="22"/>
      <c r="MKS297" s="22"/>
      <c r="MKT297" s="22"/>
      <c r="MKU297" s="22"/>
      <c r="MKV297" s="22"/>
      <c r="MKW297" s="22"/>
      <c r="MKX297" s="22"/>
      <c r="MKY297" s="22"/>
      <c r="MKZ297" s="22"/>
      <c r="MLA297" s="22"/>
      <c r="MLB297" s="22"/>
      <c r="MLC297" s="22"/>
      <c r="MLD297" s="22"/>
      <c r="MLE297" s="22"/>
      <c r="MLF297" s="22"/>
      <c r="MLG297" s="22"/>
      <c r="MLH297" s="22"/>
      <c r="MLI297" s="22"/>
      <c r="MLJ297" s="22"/>
      <c r="MLK297" s="22"/>
      <c r="MLL297" s="22"/>
      <c r="MLM297" s="22"/>
      <c r="MLN297" s="22"/>
      <c r="MLO297" s="22"/>
      <c r="MLP297" s="22"/>
      <c r="MLQ297" s="22"/>
      <c r="MLR297" s="22"/>
      <c r="MLS297" s="22"/>
      <c r="MLT297" s="22"/>
      <c r="MLU297" s="22"/>
      <c r="MLV297" s="22"/>
      <c r="MLW297" s="22"/>
      <c r="MLX297" s="22"/>
      <c r="MLY297" s="22"/>
      <c r="MLZ297" s="22"/>
      <c r="MMA297" s="22"/>
      <c r="MMB297" s="22"/>
      <c r="MMC297" s="22"/>
      <c r="MMD297" s="22"/>
      <c r="MME297" s="22"/>
      <c r="MMF297" s="22"/>
      <c r="MMG297" s="22"/>
      <c r="MMH297" s="22"/>
      <c r="MMI297" s="22"/>
      <c r="MMJ297" s="22"/>
      <c r="MMK297" s="22"/>
      <c r="MML297" s="22"/>
      <c r="MMM297" s="22"/>
      <c r="MMN297" s="22"/>
      <c r="MMO297" s="22"/>
      <c r="MMP297" s="22"/>
      <c r="MMQ297" s="22"/>
      <c r="MMR297" s="22"/>
      <c r="MMS297" s="22"/>
      <c r="MMT297" s="22"/>
      <c r="MMU297" s="22"/>
      <c r="MMV297" s="22"/>
      <c r="MMW297" s="22"/>
      <c r="MMX297" s="22"/>
      <c r="MMY297" s="22"/>
      <c r="MMZ297" s="22"/>
      <c r="MNA297" s="22"/>
      <c r="MNB297" s="22"/>
      <c r="MNC297" s="22"/>
      <c r="MND297" s="22"/>
      <c r="MNE297" s="22"/>
      <c r="MNF297" s="22"/>
      <c r="MNG297" s="22"/>
      <c r="MNH297" s="22"/>
      <c r="MNI297" s="22"/>
      <c r="MNJ297" s="22"/>
      <c r="MNK297" s="22"/>
      <c r="MNL297" s="22"/>
      <c r="MNM297" s="22"/>
      <c r="MNN297" s="22"/>
      <c r="MNO297" s="22"/>
      <c r="MNP297" s="22"/>
      <c r="MNQ297" s="22"/>
      <c r="MNR297" s="22"/>
      <c r="MNS297" s="22"/>
      <c r="MNT297" s="22"/>
      <c r="MNU297" s="22"/>
      <c r="MNV297" s="22"/>
      <c r="MNW297" s="22"/>
      <c r="MNX297" s="22"/>
      <c r="MNY297" s="22"/>
      <c r="MNZ297" s="22"/>
      <c r="MOA297" s="22"/>
      <c r="MOB297" s="22"/>
      <c r="MOC297" s="22"/>
      <c r="MOD297" s="22"/>
      <c r="MOE297" s="22"/>
      <c r="MOF297" s="22"/>
      <c r="MOG297" s="22"/>
      <c r="MOH297" s="22"/>
      <c r="MOI297" s="22"/>
      <c r="MOJ297" s="22"/>
      <c r="MOK297" s="22"/>
      <c r="MOL297" s="22"/>
      <c r="MOM297" s="22"/>
      <c r="MON297" s="22"/>
      <c r="MOO297" s="22"/>
      <c r="MOP297" s="22"/>
      <c r="MOQ297" s="22"/>
      <c r="MOR297" s="22"/>
      <c r="MOS297" s="22"/>
      <c r="MOT297" s="22"/>
      <c r="MOU297" s="22"/>
      <c r="MOV297" s="22"/>
      <c r="MOW297" s="22"/>
      <c r="MOX297" s="22"/>
      <c r="MOY297" s="22"/>
      <c r="MOZ297" s="22"/>
      <c r="MPA297" s="22"/>
      <c r="MPB297" s="22"/>
      <c r="MPC297" s="22"/>
      <c r="MPD297" s="22"/>
      <c r="MPE297" s="22"/>
      <c r="MPF297" s="22"/>
      <c r="MPG297" s="22"/>
      <c r="MPH297" s="22"/>
      <c r="MPI297" s="22"/>
      <c r="MPJ297" s="22"/>
      <c r="MPK297" s="22"/>
      <c r="MPL297" s="22"/>
      <c r="MPM297" s="22"/>
      <c r="MPN297" s="22"/>
      <c r="MPO297" s="22"/>
      <c r="MPP297" s="22"/>
      <c r="MPQ297" s="22"/>
      <c r="MPR297" s="22"/>
      <c r="MPS297" s="22"/>
      <c r="MPT297" s="22"/>
      <c r="MPU297" s="22"/>
      <c r="MPV297" s="22"/>
      <c r="MPW297" s="22"/>
      <c r="MPX297" s="22"/>
      <c r="MPY297" s="22"/>
      <c r="MPZ297" s="22"/>
      <c r="MQA297" s="22"/>
      <c r="MQB297" s="22"/>
      <c r="MQC297" s="22"/>
      <c r="MQD297" s="22"/>
      <c r="MQE297" s="22"/>
      <c r="MQF297" s="22"/>
      <c r="MQG297" s="22"/>
      <c r="MQH297" s="22"/>
      <c r="MQI297" s="22"/>
      <c r="MQJ297" s="22"/>
      <c r="MQK297" s="22"/>
      <c r="MQL297" s="22"/>
      <c r="MQM297" s="22"/>
      <c r="MQN297" s="22"/>
      <c r="MQO297" s="22"/>
      <c r="MQP297" s="22"/>
      <c r="MQQ297" s="22"/>
      <c r="MQR297" s="22"/>
      <c r="MQS297" s="22"/>
      <c r="MQT297" s="22"/>
      <c r="MQU297" s="22"/>
      <c r="MQV297" s="22"/>
      <c r="MQW297" s="22"/>
      <c r="MQX297" s="22"/>
      <c r="MQY297" s="22"/>
      <c r="MQZ297" s="22"/>
      <c r="MRA297" s="22"/>
      <c r="MRB297" s="22"/>
      <c r="MRC297" s="22"/>
      <c r="MRD297" s="22"/>
      <c r="MRE297" s="22"/>
      <c r="MRF297" s="22"/>
      <c r="MRG297" s="22"/>
      <c r="MRH297" s="22"/>
      <c r="MRI297" s="22"/>
      <c r="MRJ297" s="22"/>
      <c r="MRK297" s="22"/>
      <c r="MRL297" s="22"/>
      <c r="MRM297" s="22"/>
      <c r="MRN297" s="22"/>
      <c r="MRO297" s="22"/>
      <c r="MRP297" s="22"/>
      <c r="MRQ297" s="22"/>
      <c r="MRR297" s="22"/>
      <c r="MRS297" s="22"/>
      <c r="MRT297" s="22"/>
      <c r="MRU297" s="22"/>
      <c r="MRV297" s="22"/>
      <c r="MRW297" s="22"/>
      <c r="MRX297" s="22"/>
      <c r="MRY297" s="22"/>
      <c r="MRZ297" s="22"/>
      <c r="MSA297" s="22"/>
      <c r="MSB297" s="22"/>
      <c r="MSC297" s="22"/>
      <c r="MSD297" s="22"/>
      <c r="MSE297" s="22"/>
      <c r="MSF297" s="22"/>
      <c r="MSG297" s="22"/>
      <c r="MSH297" s="22"/>
      <c r="MSI297" s="22"/>
      <c r="MSJ297" s="22"/>
      <c r="MSK297" s="22"/>
      <c r="MSL297" s="22"/>
      <c r="MSM297" s="22"/>
      <c r="MSN297" s="22"/>
      <c r="MSO297" s="22"/>
      <c r="MSP297" s="22"/>
      <c r="MSQ297" s="22"/>
      <c r="MSR297" s="22"/>
      <c r="MSS297" s="22"/>
      <c r="MST297" s="22"/>
      <c r="MSU297" s="22"/>
      <c r="MSV297" s="22"/>
      <c r="MSW297" s="22"/>
      <c r="MSX297" s="22"/>
      <c r="MSY297" s="22"/>
      <c r="MSZ297" s="22"/>
      <c r="MTA297" s="22"/>
      <c r="MTB297" s="22"/>
      <c r="MTC297" s="22"/>
      <c r="MTD297" s="22"/>
      <c r="MTE297" s="22"/>
      <c r="MTF297" s="22"/>
      <c r="MTG297" s="22"/>
      <c r="MTH297" s="22"/>
      <c r="MTI297" s="22"/>
      <c r="MTJ297" s="22"/>
      <c r="MTK297" s="22"/>
      <c r="MTL297" s="22"/>
      <c r="MTM297" s="22"/>
      <c r="MTN297" s="22"/>
      <c r="MTO297" s="22"/>
      <c r="MTP297" s="22"/>
      <c r="MTQ297" s="22"/>
      <c r="MTR297" s="22"/>
      <c r="MTS297" s="22"/>
      <c r="MTT297" s="22"/>
      <c r="MTU297" s="22"/>
      <c r="MTV297" s="22"/>
      <c r="MTW297" s="22"/>
      <c r="MTX297" s="22"/>
      <c r="MTY297" s="22"/>
      <c r="MTZ297" s="22"/>
      <c r="MUA297" s="22"/>
      <c r="MUB297" s="22"/>
      <c r="MUC297" s="22"/>
      <c r="MUD297" s="22"/>
      <c r="MUE297" s="22"/>
      <c r="MUF297" s="22"/>
      <c r="MUG297" s="22"/>
      <c r="MUH297" s="22"/>
      <c r="MUI297" s="22"/>
      <c r="MUJ297" s="22"/>
      <c r="MUK297" s="22"/>
      <c r="MUL297" s="22"/>
      <c r="MUM297" s="22"/>
      <c r="MUN297" s="22"/>
      <c r="MUO297" s="22"/>
      <c r="MUP297" s="22"/>
      <c r="MUQ297" s="22"/>
      <c r="MUR297" s="22"/>
      <c r="MUS297" s="22"/>
      <c r="MUT297" s="22"/>
      <c r="MUU297" s="22"/>
      <c r="MUV297" s="22"/>
      <c r="MUW297" s="22"/>
      <c r="MUX297" s="22"/>
      <c r="MUY297" s="22"/>
      <c r="MUZ297" s="22"/>
      <c r="MVA297" s="22"/>
      <c r="MVB297" s="22"/>
      <c r="MVC297" s="22"/>
      <c r="MVD297" s="22"/>
      <c r="MVE297" s="22"/>
      <c r="MVF297" s="22"/>
      <c r="MVG297" s="22"/>
      <c r="MVH297" s="22"/>
      <c r="MVI297" s="22"/>
      <c r="MVJ297" s="22"/>
      <c r="MVK297" s="22"/>
      <c r="MVL297" s="22"/>
      <c r="MVM297" s="22"/>
      <c r="MVN297" s="22"/>
      <c r="MVO297" s="22"/>
      <c r="MVP297" s="22"/>
      <c r="MVQ297" s="22"/>
      <c r="MVR297" s="22"/>
      <c r="MVS297" s="22"/>
      <c r="MVT297" s="22"/>
      <c r="MVU297" s="22"/>
      <c r="MVV297" s="22"/>
      <c r="MVW297" s="22"/>
      <c r="MVX297" s="22"/>
      <c r="MVY297" s="22"/>
      <c r="MVZ297" s="22"/>
      <c r="MWA297" s="22"/>
      <c r="MWB297" s="22"/>
      <c r="MWC297" s="22"/>
      <c r="MWD297" s="22"/>
      <c r="MWE297" s="22"/>
      <c r="MWF297" s="22"/>
      <c r="MWG297" s="22"/>
      <c r="MWH297" s="22"/>
      <c r="MWI297" s="22"/>
      <c r="MWJ297" s="22"/>
      <c r="MWK297" s="22"/>
      <c r="MWL297" s="22"/>
      <c r="MWM297" s="22"/>
      <c r="MWN297" s="22"/>
      <c r="MWO297" s="22"/>
      <c r="MWP297" s="22"/>
      <c r="MWQ297" s="22"/>
      <c r="MWR297" s="22"/>
      <c r="MWS297" s="22"/>
      <c r="MWT297" s="22"/>
      <c r="MWU297" s="22"/>
      <c r="MWV297" s="22"/>
      <c r="MWW297" s="22"/>
      <c r="MWX297" s="22"/>
      <c r="MWY297" s="22"/>
      <c r="MWZ297" s="22"/>
      <c r="MXA297" s="22"/>
      <c r="MXB297" s="22"/>
      <c r="MXC297" s="22"/>
      <c r="MXD297" s="22"/>
      <c r="MXE297" s="22"/>
      <c r="MXF297" s="22"/>
      <c r="MXG297" s="22"/>
      <c r="MXH297" s="22"/>
      <c r="MXI297" s="22"/>
      <c r="MXJ297" s="22"/>
      <c r="MXK297" s="22"/>
      <c r="MXL297" s="22"/>
      <c r="MXM297" s="22"/>
      <c r="MXN297" s="22"/>
      <c r="MXO297" s="22"/>
      <c r="MXP297" s="22"/>
      <c r="MXQ297" s="22"/>
      <c r="MXR297" s="22"/>
      <c r="MXS297" s="22"/>
      <c r="MXT297" s="22"/>
      <c r="MXU297" s="22"/>
      <c r="MXV297" s="22"/>
      <c r="MXW297" s="22"/>
      <c r="MXX297" s="22"/>
      <c r="MXY297" s="22"/>
      <c r="MXZ297" s="22"/>
      <c r="MYA297" s="22"/>
      <c r="MYB297" s="22"/>
      <c r="MYC297" s="22"/>
      <c r="MYD297" s="22"/>
      <c r="MYE297" s="22"/>
      <c r="MYF297" s="22"/>
      <c r="MYG297" s="22"/>
      <c r="MYH297" s="22"/>
      <c r="MYI297" s="22"/>
      <c r="MYJ297" s="22"/>
      <c r="MYK297" s="22"/>
      <c r="MYL297" s="22"/>
      <c r="MYM297" s="22"/>
      <c r="MYN297" s="22"/>
      <c r="MYO297" s="22"/>
      <c r="MYP297" s="22"/>
      <c r="MYQ297" s="22"/>
      <c r="MYR297" s="22"/>
      <c r="MYS297" s="22"/>
      <c r="MYT297" s="22"/>
      <c r="MYU297" s="22"/>
      <c r="MYV297" s="22"/>
      <c r="MYW297" s="22"/>
      <c r="MYX297" s="22"/>
      <c r="MYY297" s="22"/>
      <c r="MYZ297" s="22"/>
      <c r="MZA297" s="22"/>
      <c r="MZB297" s="22"/>
      <c r="MZC297" s="22"/>
      <c r="MZD297" s="22"/>
      <c r="MZE297" s="22"/>
      <c r="MZF297" s="22"/>
      <c r="MZG297" s="22"/>
      <c r="MZH297" s="22"/>
      <c r="MZI297" s="22"/>
      <c r="MZJ297" s="22"/>
      <c r="MZK297" s="22"/>
      <c r="MZL297" s="22"/>
      <c r="MZM297" s="22"/>
      <c r="MZN297" s="22"/>
      <c r="MZO297" s="22"/>
      <c r="MZP297" s="22"/>
      <c r="MZQ297" s="22"/>
      <c r="MZR297" s="22"/>
      <c r="MZS297" s="22"/>
      <c r="MZT297" s="22"/>
      <c r="MZU297" s="22"/>
      <c r="MZV297" s="22"/>
      <c r="MZW297" s="22"/>
      <c r="MZX297" s="22"/>
      <c r="MZY297" s="22"/>
      <c r="MZZ297" s="22"/>
      <c r="NAA297" s="22"/>
      <c r="NAB297" s="22"/>
      <c r="NAC297" s="22"/>
      <c r="NAD297" s="22"/>
      <c r="NAE297" s="22"/>
      <c r="NAF297" s="22"/>
      <c r="NAG297" s="22"/>
      <c r="NAH297" s="22"/>
      <c r="NAI297" s="22"/>
      <c r="NAJ297" s="22"/>
      <c r="NAK297" s="22"/>
      <c r="NAL297" s="22"/>
      <c r="NAM297" s="22"/>
      <c r="NAN297" s="22"/>
      <c r="NAO297" s="22"/>
      <c r="NAP297" s="22"/>
      <c r="NAQ297" s="22"/>
      <c r="NAR297" s="22"/>
      <c r="NAS297" s="22"/>
      <c r="NAT297" s="22"/>
      <c r="NAU297" s="22"/>
      <c r="NAV297" s="22"/>
      <c r="NAW297" s="22"/>
      <c r="NAX297" s="22"/>
      <c r="NAY297" s="22"/>
      <c r="NAZ297" s="22"/>
      <c r="NBA297" s="22"/>
      <c r="NBB297" s="22"/>
      <c r="NBC297" s="22"/>
      <c r="NBD297" s="22"/>
      <c r="NBE297" s="22"/>
      <c r="NBF297" s="22"/>
      <c r="NBG297" s="22"/>
      <c r="NBH297" s="22"/>
      <c r="NBI297" s="22"/>
      <c r="NBJ297" s="22"/>
      <c r="NBK297" s="22"/>
      <c r="NBL297" s="22"/>
      <c r="NBM297" s="22"/>
      <c r="NBN297" s="22"/>
      <c r="NBO297" s="22"/>
      <c r="NBP297" s="22"/>
      <c r="NBQ297" s="22"/>
      <c r="NBR297" s="22"/>
      <c r="NBS297" s="22"/>
      <c r="NBT297" s="22"/>
      <c r="NBU297" s="22"/>
      <c r="NBV297" s="22"/>
      <c r="NBW297" s="22"/>
      <c r="NBX297" s="22"/>
      <c r="NBY297" s="22"/>
      <c r="NBZ297" s="22"/>
      <c r="NCA297" s="22"/>
      <c r="NCB297" s="22"/>
      <c r="NCC297" s="22"/>
      <c r="NCD297" s="22"/>
      <c r="NCE297" s="22"/>
      <c r="NCF297" s="22"/>
      <c r="NCG297" s="22"/>
      <c r="NCH297" s="22"/>
      <c r="NCI297" s="22"/>
      <c r="NCJ297" s="22"/>
      <c r="NCK297" s="22"/>
      <c r="NCL297" s="22"/>
      <c r="NCM297" s="22"/>
      <c r="NCN297" s="22"/>
      <c r="NCO297" s="22"/>
      <c r="NCP297" s="22"/>
      <c r="NCQ297" s="22"/>
      <c r="NCR297" s="22"/>
      <c r="NCS297" s="22"/>
      <c r="NCT297" s="22"/>
      <c r="NCU297" s="22"/>
      <c r="NCV297" s="22"/>
      <c r="NCW297" s="22"/>
      <c r="NCX297" s="22"/>
      <c r="NCY297" s="22"/>
      <c r="NCZ297" s="22"/>
      <c r="NDA297" s="22"/>
      <c r="NDB297" s="22"/>
      <c r="NDC297" s="22"/>
      <c r="NDD297" s="22"/>
      <c r="NDE297" s="22"/>
      <c r="NDF297" s="22"/>
      <c r="NDG297" s="22"/>
      <c r="NDH297" s="22"/>
      <c r="NDI297" s="22"/>
      <c r="NDJ297" s="22"/>
      <c r="NDK297" s="22"/>
      <c r="NDL297" s="22"/>
      <c r="NDM297" s="22"/>
      <c r="NDN297" s="22"/>
      <c r="NDO297" s="22"/>
      <c r="NDP297" s="22"/>
      <c r="NDQ297" s="22"/>
      <c r="NDR297" s="22"/>
      <c r="NDS297" s="22"/>
      <c r="NDT297" s="22"/>
      <c r="NDU297" s="22"/>
      <c r="NDV297" s="22"/>
      <c r="NDW297" s="22"/>
      <c r="NDX297" s="22"/>
      <c r="NDY297" s="22"/>
      <c r="NDZ297" s="22"/>
      <c r="NEA297" s="22"/>
      <c r="NEB297" s="22"/>
      <c r="NEC297" s="22"/>
      <c r="NED297" s="22"/>
      <c r="NEE297" s="22"/>
      <c r="NEF297" s="22"/>
      <c r="NEG297" s="22"/>
      <c r="NEH297" s="22"/>
      <c r="NEI297" s="22"/>
      <c r="NEJ297" s="22"/>
      <c r="NEK297" s="22"/>
      <c r="NEL297" s="22"/>
      <c r="NEM297" s="22"/>
      <c r="NEN297" s="22"/>
      <c r="NEO297" s="22"/>
      <c r="NEP297" s="22"/>
      <c r="NEQ297" s="22"/>
      <c r="NER297" s="22"/>
      <c r="NES297" s="22"/>
      <c r="NET297" s="22"/>
      <c r="NEU297" s="22"/>
      <c r="NEV297" s="22"/>
      <c r="NEW297" s="22"/>
      <c r="NEX297" s="22"/>
      <c r="NEY297" s="22"/>
      <c r="NEZ297" s="22"/>
      <c r="NFA297" s="22"/>
      <c r="NFB297" s="22"/>
      <c r="NFC297" s="22"/>
      <c r="NFD297" s="22"/>
      <c r="NFE297" s="22"/>
      <c r="NFF297" s="22"/>
      <c r="NFG297" s="22"/>
      <c r="NFH297" s="22"/>
      <c r="NFI297" s="22"/>
      <c r="NFJ297" s="22"/>
      <c r="NFK297" s="22"/>
      <c r="NFL297" s="22"/>
      <c r="NFM297" s="22"/>
      <c r="NFN297" s="22"/>
      <c r="NFO297" s="22"/>
      <c r="NFP297" s="22"/>
      <c r="NFQ297" s="22"/>
      <c r="NFR297" s="22"/>
      <c r="NFS297" s="22"/>
      <c r="NFT297" s="22"/>
      <c r="NFU297" s="22"/>
      <c r="NFV297" s="22"/>
      <c r="NFW297" s="22"/>
      <c r="NFX297" s="22"/>
      <c r="NFY297" s="22"/>
      <c r="NFZ297" s="22"/>
      <c r="NGA297" s="22"/>
      <c r="NGB297" s="22"/>
      <c r="NGC297" s="22"/>
      <c r="NGD297" s="22"/>
      <c r="NGE297" s="22"/>
      <c r="NGF297" s="22"/>
      <c r="NGG297" s="22"/>
      <c r="NGH297" s="22"/>
      <c r="NGI297" s="22"/>
      <c r="NGJ297" s="22"/>
      <c r="NGK297" s="22"/>
      <c r="NGL297" s="22"/>
      <c r="NGM297" s="22"/>
      <c r="NGN297" s="22"/>
      <c r="NGO297" s="22"/>
      <c r="NGP297" s="22"/>
      <c r="NGQ297" s="22"/>
      <c r="NGR297" s="22"/>
      <c r="NGS297" s="22"/>
      <c r="NGT297" s="22"/>
      <c r="NGU297" s="22"/>
      <c r="NGV297" s="22"/>
      <c r="NGW297" s="22"/>
      <c r="NGX297" s="22"/>
      <c r="NGY297" s="22"/>
      <c r="NGZ297" s="22"/>
      <c r="NHA297" s="22"/>
      <c r="NHB297" s="22"/>
      <c r="NHC297" s="22"/>
      <c r="NHD297" s="22"/>
      <c r="NHE297" s="22"/>
      <c r="NHF297" s="22"/>
      <c r="NHG297" s="22"/>
      <c r="NHH297" s="22"/>
      <c r="NHI297" s="22"/>
      <c r="NHJ297" s="22"/>
      <c r="NHK297" s="22"/>
      <c r="NHL297" s="22"/>
      <c r="NHM297" s="22"/>
      <c r="NHN297" s="22"/>
      <c r="NHO297" s="22"/>
      <c r="NHP297" s="22"/>
      <c r="NHQ297" s="22"/>
      <c r="NHR297" s="22"/>
      <c r="NHS297" s="22"/>
      <c r="NHT297" s="22"/>
      <c r="NHU297" s="22"/>
      <c r="NHV297" s="22"/>
      <c r="NHW297" s="22"/>
      <c r="NHX297" s="22"/>
      <c r="NHY297" s="22"/>
      <c r="NHZ297" s="22"/>
      <c r="NIA297" s="22"/>
      <c r="NIB297" s="22"/>
      <c r="NIC297" s="22"/>
      <c r="NID297" s="22"/>
      <c r="NIE297" s="22"/>
      <c r="NIF297" s="22"/>
      <c r="NIG297" s="22"/>
      <c r="NIH297" s="22"/>
      <c r="NII297" s="22"/>
      <c r="NIJ297" s="22"/>
      <c r="NIK297" s="22"/>
      <c r="NIL297" s="22"/>
      <c r="NIM297" s="22"/>
      <c r="NIN297" s="22"/>
      <c r="NIO297" s="22"/>
      <c r="NIP297" s="22"/>
      <c r="NIQ297" s="22"/>
      <c r="NIR297" s="22"/>
      <c r="NIS297" s="22"/>
      <c r="NIT297" s="22"/>
      <c r="NIU297" s="22"/>
      <c r="NIV297" s="22"/>
      <c r="NIW297" s="22"/>
      <c r="NIX297" s="22"/>
      <c r="NIY297" s="22"/>
      <c r="NIZ297" s="22"/>
      <c r="NJA297" s="22"/>
      <c r="NJB297" s="22"/>
      <c r="NJC297" s="22"/>
      <c r="NJD297" s="22"/>
      <c r="NJE297" s="22"/>
      <c r="NJF297" s="22"/>
      <c r="NJG297" s="22"/>
      <c r="NJH297" s="22"/>
      <c r="NJI297" s="22"/>
      <c r="NJJ297" s="22"/>
      <c r="NJK297" s="22"/>
      <c r="NJL297" s="22"/>
      <c r="NJM297" s="22"/>
      <c r="NJN297" s="22"/>
      <c r="NJO297" s="22"/>
      <c r="NJP297" s="22"/>
      <c r="NJQ297" s="22"/>
      <c r="NJR297" s="22"/>
      <c r="NJS297" s="22"/>
      <c r="NJT297" s="22"/>
      <c r="NJU297" s="22"/>
      <c r="NJV297" s="22"/>
      <c r="NJW297" s="22"/>
      <c r="NJX297" s="22"/>
      <c r="NJY297" s="22"/>
      <c r="NJZ297" s="22"/>
      <c r="NKA297" s="22"/>
      <c r="NKB297" s="22"/>
      <c r="NKC297" s="22"/>
      <c r="NKD297" s="22"/>
      <c r="NKE297" s="22"/>
      <c r="NKF297" s="22"/>
      <c r="NKG297" s="22"/>
      <c r="NKH297" s="22"/>
      <c r="NKI297" s="22"/>
      <c r="NKJ297" s="22"/>
      <c r="NKK297" s="22"/>
      <c r="NKL297" s="22"/>
      <c r="NKM297" s="22"/>
      <c r="NKN297" s="22"/>
      <c r="NKO297" s="22"/>
      <c r="NKP297" s="22"/>
      <c r="NKQ297" s="22"/>
      <c r="NKR297" s="22"/>
      <c r="NKS297" s="22"/>
      <c r="NKT297" s="22"/>
      <c r="NKU297" s="22"/>
      <c r="NKV297" s="22"/>
      <c r="NKW297" s="22"/>
      <c r="NKX297" s="22"/>
      <c r="NKY297" s="22"/>
      <c r="NKZ297" s="22"/>
      <c r="NLA297" s="22"/>
      <c r="NLB297" s="22"/>
      <c r="NLC297" s="22"/>
      <c r="NLD297" s="22"/>
      <c r="NLE297" s="22"/>
      <c r="NLF297" s="22"/>
      <c r="NLG297" s="22"/>
      <c r="NLH297" s="22"/>
      <c r="NLI297" s="22"/>
      <c r="NLJ297" s="22"/>
      <c r="NLK297" s="22"/>
      <c r="NLL297" s="22"/>
      <c r="NLM297" s="22"/>
      <c r="NLN297" s="22"/>
      <c r="NLO297" s="22"/>
      <c r="NLP297" s="22"/>
      <c r="NLQ297" s="22"/>
      <c r="NLR297" s="22"/>
      <c r="NLS297" s="22"/>
      <c r="NLT297" s="22"/>
      <c r="NLU297" s="22"/>
      <c r="NLV297" s="22"/>
      <c r="NLW297" s="22"/>
      <c r="NLX297" s="22"/>
      <c r="NLY297" s="22"/>
      <c r="NLZ297" s="22"/>
      <c r="NMA297" s="22"/>
      <c r="NMB297" s="22"/>
      <c r="NMC297" s="22"/>
      <c r="NMD297" s="22"/>
      <c r="NME297" s="22"/>
      <c r="NMF297" s="22"/>
      <c r="NMG297" s="22"/>
      <c r="NMH297" s="22"/>
      <c r="NMI297" s="22"/>
      <c r="NMJ297" s="22"/>
      <c r="NMK297" s="22"/>
      <c r="NML297" s="22"/>
      <c r="NMM297" s="22"/>
      <c r="NMN297" s="22"/>
      <c r="NMO297" s="22"/>
      <c r="NMP297" s="22"/>
      <c r="NMQ297" s="22"/>
      <c r="NMR297" s="22"/>
      <c r="NMS297" s="22"/>
      <c r="NMT297" s="22"/>
      <c r="NMU297" s="22"/>
      <c r="NMV297" s="22"/>
      <c r="NMW297" s="22"/>
      <c r="NMX297" s="22"/>
      <c r="NMY297" s="22"/>
      <c r="NMZ297" s="22"/>
      <c r="NNA297" s="22"/>
      <c r="NNB297" s="22"/>
      <c r="NNC297" s="22"/>
      <c r="NND297" s="22"/>
      <c r="NNE297" s="22"/>
      <c r="NNF297" s="22"/>
      <c r="NNG297" s="22"/>
      <c r="NNH297" s="22"/>
      <c r="NNI297" s="22"/>
      <c r="NNJ297" s="22"/>
      <c r="NNK297" s="22"/>
      <c r="NNL297" s="22"/>
      <c r="NNM297" s="22"/>
      <c r="NNN297" s="22"/>
      <c r="NNO297" s="22"/>
      <c r="NNP297" s="22"/>
      <c r="NNQ297" s="22"/>
      <c r="NNR297" s="22"/>
      <c r="NNS297" s="22"/>
      <c r="NNT297" s="22"/>
      <c r="NNU297" s="22"/>
      <c r="NNV297" s="22"/>
      <c r="NNW297" s="22"/>
      <c r="NNX297" s="22"/>
      <c r="NNY297" s="22"/>
      <c r="NNZ297" s="22"/>
      <c r="NOA297" s="22"/>
      <c r="NOB297" s="22"/>
      <c r="NOC297" s="22"/>
      <c r="NOD297" s="22"/>
      <c r="NOE297" s="22"/>
      <c r="NOF297" s="22"/>
      <c r="NOG297" s="22"/>
      <c r="NOH297" s="22"/>
      <c r="NOI297" s="22"/>
      <c r="NOJ297" s="22"/>
      <c r="NOK297" s="22"/>
      <c r="NOL297" s="22"/>
      <c r="NOM297" s="22"/>
      <c r="NON297" s="22"/>
      <c r="NOO297" s="22"/>
      <c r="NOP297" s="22"/>
      <c r="NOQ297" s="22"/>
      <c r="NOR297" s="22"/>
      <c r="NOS297" s="22"/>
      <c r="NOT297" s="22"/>
      <c r="NOU297" s="22"/>
      <c r="NOV297" s="22"/>
      <c r="NOW297" s="22"/>
      <c r="NOX297" s="22"/>
      <c r="NOY297" s="22"/>
      <c r="NOZ297" s="22"/>
      <c r="NPA297" s="22"/>
      <c r="NPB297" s="22"/>
      <c r="NPC297" s="22"/>
      <c r="NPD297" s="22"/>
      <c r="NPE297" s="22"/>
      <c r="NPF297" s="22"/>
      <c r="NPG297" s="22"/>
      <c r="NPH297" s="22"/>
      <c r="NPI297" s="22"/>
      <c r="NPJ297" s="22"/>
      <c r="NPK297" s="22"/>
      <c r="NPL297" s="22"/>
      <c r="NPM297" s="22"/>
      <c r="NPN297" s="22"/>
      <c r="NPO297" s="22"/>
      <c r="NPP297" s="22"/>
      <c r="NPQ297" s="22"/>
      <c r="NPR297" s="22"/>
      <c r="NPS297" s="22"/>
      <c r="NPT297" s="22"/>
      <c r="NPU297" s="22"/>
      <c r="NPV297" s="22"/>
      <c r="NPW297" s="22"/>
      <c r="NPX297" s="22"/>
      <c r="NPY297" s="22"/>
      <c r="NPZ297" s="22"/>
      <c r="NQA297" s="22"/>
      <c r="NQB297" s="22"/>
      <c r="NQC297" s="22"/>
      <c r="NQD297" s="22"/>
      <c r="NQE297" s="22"/>
      <c r="NQF297" s="22"/>
      <c r="NQG297" s="22"/>
      <c r="NQH297" s="22"/>
      <c r="NQI297" s="22"/>
      <c r="NQJ297" s="22"/>
      <c r="NQK297" s="22"/>
      <c r="NQL297" s="22"/>
      <c r="NQM297" s="22"/>
      <c r="NQN297" s="22"/>
      <c r="NQO297" s="22"/>
      <c r="NQP297" s="22"/>
      <c r="NQQ297" s="22"/>
      <c r="NQR297" s="22"/>
      <c r="NQS297" s="22"/>
      <c r="NQT297" s="22"/>
      <c r="NQU297" s="22"/>
      <c r="NQV297" s="22"/>
      <c r="NQW297" s="22"/>
      <c r="NQX297" s="22"/>
      <c r="NQY297" s="22"/>
      <c r="NQZ297" s="22"/>
      <c r="NRA297" s="22"/>
      <c r="NRB297" s="22"/>
      <c r="NRC297" s="22"/>
      <c r="NRD297" s="22"/>
      <c r="NRE297" s="22"/>
      <c r="NRF297" s="22"/>
      <c r="NRG297" s="22"/>
      <c r="NRH297" s="22"/>
      <c r="NRI297" s="22"/>
      <c r="NRJ297" s="22"/>
      <c r="NRK297" s="22"/>
      <c r="NRL297" s="22"/>
      <c r="NRM297" s="22"/>
      <c r="NRN297" s="22"/>
      <c r="NRO297" s="22"/>
      <c r="NRP297" s="22"/>
      <c r="NRQ297" s="22"/>
      <c r="NRR297" s="22"/>
      <c r="NRS297" s="22"/>
      <c r="NRT297" s="22"/>
      <c r="NRU297" s="22"/>
      <c r="NRV297" s="22"/>
      <c r="NRW297" s="22"/>
      <c r="NRX297" s="22"/>
      <c r="NRY297" s="22"/>
      <c r="NRZ297" s="22"/>
      <c r="NSA297" s="22"/>
      <c r="NSB297" s="22"/>
      <c r="NSC297" s="22"/>
      <c r="NSD297" s="22"/>
      <c r="NSE297" s="22"/>
      <c r="NSF297" s="22"/>
      <c r="NSG297" s="22"/>
      <c r="NSH297" s="22"/>
      <c r="NSI297" s="22"/>
      <c r="NSJ297" s="22"/>
      <c r="NSK297" s="22"/>
      <c r="NSL297" s="22"/>
      <c r="NSM297" s="22"/>
      <c r="NSN297" s="22"/>
      <c r="NSO297" s="22"/>
      <c r="NSP297" s="22"/>
      <c r="NSQ297" s="22"/>
      <c r="NSR297" s="22"/>
      <c r="NSS297" s="22"/>
      <c r="NST297" s="22"/>
      <c r="NSU297" s="22"/>
      <c r="NSV297" s="22"/>
      <c r="NSW297" s="22"/>
      <c r="NSX297" s="22"/>
      <c r="NSY297" s="22"/>
      <c r="NSZ297" s="22"/>
      <c r="NTA297" s="22"/>
      <c r="NTB297" s="22"/>
      <c r="NTC297" s="22"/>
      <c r="NTD297" s="22"/>
      <c r="NTE297" s="22"/>
      <c r="NTF297" s="22"/>
      <c r="NTG297" s="22"/>
      <c r="NTH297" s="22"/>
      <c r="NTI297" s="22"/>
      <c r="NTJ297" s="22"/>
      <c r="NTK297" s="22"/>
      <c r="NTL297" s="22"/>
      <c r="NTM297" s="22"/>
      <c r="NTN297" s="22"/>
      <c r="NTO297" s="22"/>
      <c r="NTP297" s="22"/>
      <c r="NTQ297" s="22"/>
      <c r="NTR297" s="22"/>
      <c r="NTS297" s="22"/>
      <c r="NTT297" s="22"/>
      <c r="NTU297" s="22"/>
      <c r="NTV297" s="22"/>
      <c r="NTW297" s="22"/>
      <c r="NTX297" s="22"/>
      <c r="NTY297" s="22"/>
      <c r="NTZ297" s="22"/>
      <c r="NUA297" s="22"/>
      <c r="NUB297" s="22"/>
      <c r="NUC297" s="22"/>
      <c r="NUD297" s="22"/>
      <c r="NUE297" s="22"/>
      <c r="NUF297" s="22"/>
      <c r="NUG297" s="22"/>
      <c r="NUH297" s="22"/>
      <c r="NUI297" s="22"/>
      <c r="NUJ297" s="22"/>
      <c r="NUK297" s="22"/>
      <c r="NUL297" s="22"/>
      <c r="NUM297" s="22"/>
      <c r="NUN297" s="22"/>
      <c r="NUO297" s="22"/>
      <c r="NUP297" s="22"/>
      <c r="NUQ297" s="22"/>
      <c r="NUR297" s="22"/>
      <c r="NUS297" s="22"/>
      <c r="NUT297" s="22"/>
      <c r="NUU297" s="22"/>
      <c r="NUV297" s="22"/>
      <c r="NUW297" s="22"/>
      <c r="NUX297" s="22"/>
      <c r="NUY297" s="22"/>
      <c r="NUZ297" s="22"/>
      <c r="NVA297" s="22"/>
      <c r="NVB297" s="22"/>
      <c r="NVC297" s="22"/>
      <c r="NVD297" s="22"/>
      <c r="NVE297" s="22"/>
      <c r="NVF297" s="22"/>
      <c r="NVG297" s="22"/>
      <c r="NVH297" s="22"/>
      <c r="NVI297" s="22"/>
      <c r="NVJ297" s="22"/>
      <c r="NVK297" s="22"/>
      <c r="NVL297" s="22"/>
      <c r="NVM297" s="22"/>
      <c r="NVN297" s="22"/>
      <c r="NVO297" s="22"/>
      <c r="NVP297" s="22"/>
      <c r="NVQ297" s="22"/>
      <c r="NVR297" s="22"/>
      <c r="NVS297" s="22"/>
      <c r="NVT297" s="22"/>
      <c r="NVU297" s="22"/>
      <c r="NVV297" s="22"/>
      <c r="NVW297" s="22"/>
      <c r="NVX297" s="22"/>
      <c r="NVY297" s="22"/>
      <c r="NVZ297" s="22"/>
      <c r="NWA297" s="22"/>
      <c r="NWB297" s="22"/>
      <c r="NWC297" s="22"/>
      <c r="NWD297" s="22"/>
      <c r="NWE297" s="22"/>
      <c r="NWF297" s="22"/>
      <c r="NWG297" s="22"/>
      <c r="NWH297" s="22"/>
      <c r="NWI297" s="22"/>
      <c r="NWJ297" s="22"/>
      <c r="NWK297" s="22"/>
      <c r="NWL297" s="22"/>
      <c r="NWM297" s="22"/>
      <c r="NWN297" s="22"/>
      <c r="NWO297" s="22"/>
      <c r="NWP297" s="22"/>
      <c r="NWQ297" s="22"/>
      <c r="NWR297" s="22"/>
      <c r="NWS297" s="22"/>
      <c r="NWT297" s="22"/>
      <c r="NWU297" s="22"/>
      <c r="NWV297" s="22"/>
      <c r="NWW297" s="22"/>
      <c r="NWX297" s="22"/>
      <c r="NWY297" s="22"/>
      <c r="NWZ297" s="22"/>
      <c r="NXA297" s="22"/>
      <c r="NXB297" s="22"/>
      <c r="NXC297" s="22"/>
      <c r="NXD297" s="22"/>
      <c r="NXE297" s="22"/>
      <c r="NXF297" s="22"/>
      <c r="NXG297" s="22"/>
      <c r="NXH297" s="22"/>
      <c r="NXI297" s="22"/>
      <c r="NXJ297" s="22"/>
      <c r="NXK297" s="22"/>
      <c r="NXL297" s="22"/>
      <c r="NXM297" s="22"/>
      <c r="NXN297" s="22"/>
      <c r="NXO297" s="22"/>
      <c r="NXP297" s="22"/>
      <c r="NXQ297" s="22"/>
      <c r="NXR297" s="22"/>
      <c r="NXS297" s="22"/>
      <c r="NXT297" s="22"/>
      <c r="NXU297" s="22"/>
      <c r="NXV297" s="22"/>
      <c r="NXW297" s="22"/>
      <c r="NXX297" s="22"/>
      <c r="NXY297" s="22"/>
      <c r="NXZ297" s="22"/>
      <c r="NYA297" s="22"/>
      <c r="NYB297" s="22"/>
      <c r="NYC297" s="22"/>
      <c r="NYD297" s="22"/>
      <c r="NYE297" s="22"/>
      <c r="NYF297" s="22"/>
      <c r="NYG297" s="22"/>
      <c r="NYH297" s="22"/>
      <c r="NYI297" s="22"/>
      <c r="NYJ297" s="22"/>
      <c r="NYK297" s="22"/>
      <c r="NYL297" s="22"/>
      <c r="NYM297" s="22"/>
      <c r="NYN297" s="22"/>
      <c r="NYO297" s="22"/>
      <c r="NYP297" s="22"/>
      <c r="NYQ297" s="22"/>
      <c r="NYR297" s="22"/>
      <c r="NYS297" s="22"/>
      <c r="NYT297" s="22"/>
      <c r="NYU297" s="22"/>
      <c r="NYV297" s="22"/>
      <c r="NYW297" s="22"/>
      <c r="NYX297" s="22"/>
      <c r="NYY297" s="22"/>
      <c r="NYZ297" s="22"/>
      <c r="NZA297" s="22"/>
      <c r="NZB297" s="22"/>
      <c r="NZC297" s="22"/>
      <c r="NZD297" s="22"/>
      <c r="NZE297" s="22"/>
      <c r="NZF297" s="22"/>
      <c r="NZG297" s="22"/>
      <c r="NZH297" s="22"/>
      <c r="NZI297" s="22"/>
      <c r="NZJ297" s="22"/>
      <c r="NZK297" s="22"/>
      <c r="NZL297" s="22"/>
      <c r="NZM297" s="22"/>
      <c r="NZN297" s="22"/>
      <c r="NZO297" s="22"/>
      <c r="NZP297" s="22"/>
      <c r="NZQ297" s="22"/>
      <c r="NZR297" s="22"/>
      <c r="NZS297" s="22"/>
      <c r="NZT297" s="22"/>
      <c r="NZU297" s="22"/>
      <c r="NZV297" s="22"/>
      <c r="NZW297" s="22"/>
      <c r="NZX297" s="22"/>
      <c r="NZY297" s="22"/>
      <c r="NZZ297" s="22"/>
      <c r="OAA297" s="22"/>
      <c r="OAB297" s="22"/>
      <c r="OAC297" s="22"/>
      <c r="OAD297" s="22"/>
      <c r="OAE297" s="22"/>
      <c r="OAF297" s="22"/>
      <c r="OAG297" s="22"/>
      <c r="OAH297" s="22"/>
      <c r="OAI297" s="22"/>
      <c r="OAJ297" s="22"/>
      <c r="OAK297" s="22"/>
      <c r="OAL297" s="22"/>
      <c r="OAM297" s="22"/>
      <c r="OAN297" s="22"/>
      <c r="OAO297" s="22"/>
      <c r="OAP297" s="22"/>
      <c r="OAQ297" s="22"/>
      <c r="OAR297" s="22"/>
      <c r="OAS297" s="22"/>
      <c r="OAT297" s="22"/>
      <c r="OAU297" s="22"/>
      <c r="OAV297" s="22"/>
      <c r="OAW297" s="22"/>
      <c r="OAX297" s="22"/>
      <c r="OAY297" s="22"/>
      <c r="OAZ297" s="22"/>
      <c r="OBA297" s="22"/>
      <c r="OBB297" s="22"/>
      <c r="OBC297" s="22"/>
      <c r="OBD297" s="22"/>
      <c r="OBE297" s="22"/>
      <c r="OBF297" s="22"/>
      <c r="OBG297" s="22"/>
      <c r="OBH297" s="22"/>
      <c r="OBI297" s="22"/>
      <c r="OBJ297" s="22"/>
      <c r="OBK297" s="22"/>
      <c r="OBL297" s="22"/>
      <c r="OBM297" s="22"/>
      <c r="OBN297" s="22"/>
      <c r="OBO297" s="22"/>
      <c r="OBP297" s="22"/>
      <c r="OBQ297" s="22"/>
      <c r="OBR297" s="22"/>
      <c r="OBS297" s="22"/>
      <c r="OBT297" s="22"/>
      <c r="OBU297" s="22"/>
      <c r="OBV297" s="22"/>
      <c r="OBW297" s="22"/>
      <c r="OBX297" s="22"/>
      <c r="OBY297" s="22"/>
      <c r="OBZ297" s="22"/>
      <c r="OCA297" s="22"/>
      <c r="OCB297" s="22"/>
      <c r="OCC297" s="22"/>
      <c r="OCD297" s="22"/>
      <c r="OCE297" s="22"/>
      <c r="OCF297" s="22"/>
      <c r="OCG297" s="22"/>
      <c r="OCH297" s="22"/>
      <c r="OCI297" s="22"/>
      <c r="OCJ297" s="22"/>
      <c r="OCK297" s="22"/>
      <c r="OCL297" s="22"/>
      <c r="OCM297" s="22"/>
      <c r="OCN297" s="22"/>
      <c r="OCO297" s="22"/>
      <c r="OCP297" s="22"/>
      <c r="OCQ297" s="22"/>
      <c r="OCR297" s="22"/>
      <c r="OCS297" s="22"/>
      <c r="OCT297" s="22"/>
      <c r="OCU297" s="22"/>
      <c r="OCV297" s="22"/>
      <c r="OCW297" s="22"/>
      <c r="OCX297" s="22"/>
      <c r="OCY297" s="22"/>
      <c r="OCZ297" s="22"/>
      <c r="ODA297" s="22"/>
      <c r="ODB297" s="22"/>
      <c r="ODC297" s="22"/>
      <c r="ODD297" s="22"/>
      <c r="ODE297" s="22"/>
      <c r="ODF297" s="22"/>
      <c r="ODG297" s="22"/>
      <c r="ODH297" s="22"/>
      <c r="ODI297" s="22"/>
      <c r="ODJ297" s="22"/>
      <c r="ODK297" s="22"/>
      <c r="ODL297" s="22"/>
      <c r="ODM297" s="22"/>
      <c r="ODN297" s="22"/>
      <c r="ODO297" s="22"/>
      <c r="ODP297" s="22"/>
      <c r="ODQ297" s="22"/>
      <c r="ODR297" s="22"/>
      <c r="ODS297" s="22"/>
      <c r="ODT297" s="22"/>
      <c r="ODU297" s="22"/>
      <c r="ODV297" s="22"/>
      <c r="ODW297" s="22"/>
      <c r="ODX297" s="22"/>
      <c r="ODY297" s="22"/>
      <c r="ODZ297" s="22"/>
      <c r="OEA297" s="22"/>
      <c r="OEB297" s="22"/>
      <c r="OEC297" s="22"/>
      <c r="OED297" s="22"/>
      <c r="OEE297" s="22"/>
      <c r="OEF297" s="22"/>
      <c r="OEG297" s="22"/>
      <c r="OEH297" s="22"/>
      <c r="OEI297" s="22"/>
      <c r="OEJ297" s="22"/>
      <c r="OEK297" s="22"/>
      <c r="OEL297" s="22"/>
      <c r="OEM297" s="22"/>
      <c r="OEN297" s="22"/>
      <c r="OEO297" s="22"/>
      <c r="OEP297" s="22"/>
      <c r="OEQ297" s="22"/>
      <c r="OER297" s="22"/>
      <c r="OES297" s="22"/>
      <c r="OET297" s="22"/>
      <c r="OEU297" s="22"/>
      <c r="OEV297" s="22"/>
      <c r="OEW297" s="22"/>
      <c r="OEX297" s="22"/>
      <c r="OEY297" s="22"/>
      <c r="OEZ297" s="22"/>
      <c r="OFA297" s="22"/>
      <c r="OFB297" s="22"/>
      <c r="OFC297" s="22"/>
      <c r="OFD297" s="22"/>
      <c r="OFE297" s="22"/>
      <c r="OFF297" s="22"/>
      <c r="OFG297" s="22"/>
      <c r="OFH297" s="22"/>
      <c r="OFI297" s="22"/>
      <c r="OFJ297" s="22"/>
      <c r="OFK297" s="22"/>
      <c r="OFL297" s="22"/>
      <c r="OFM297" s="22"/>
      <c r="OFN297" s="22"/>
      <c r="OFO297" s="22"/>
      <c r="OFP297" s="22"/>
      <c r="OFQ297" s="22"/>
      <c r="OFR297" s="22"/>
      <c r="OFS297" s="22"/>
      <c r="OFT297" s="22"/>
      <c r="OFU297" s="22"/>
      <c r="OFV297" s="22"/>
      <c r="OFW297" s="22"/>
      <c r="OFX297" s="22"/>
      <c r="OFY297" s="22"/>
      <c r="OFZ297" s="22"/>
      <c r="OGA297" s="22"/>
      <c r="OGB297" s="22"/>
      <c r="OGC297" s="22"/>
      <c r="OGD297" s="22"/>
      <c r="OGE297" s="22"/>
      <c r="OGF297" s="22"/>
      <c r="OGG297" s="22"/>
      <c r="OGH297" s="22"/>
      <c r="OGI297" s="22"/>
      <c r="OGJ297" s="22"/>
      <c r="OGK297" s="22"/>
      <c r="OGL297" s="22"/>
      <c r="OGM297" s="22"/>
      <c r="OGN297" s="22"/>
      <c r="OGO297" s="22"/>
      <c r="OGP297" s="22"/>
      <c r="OGQ297" s="22"/>
      <c r="OGR297" s="22"/>
      <c r="OGS297" s="22"/>
      <c r="OGT297" s="22"/>
      <c r="OGU297" s="22"/>
      <c r="OGV297" s="22"/>
      <c r="OGW297" s="22"/>
      <c r="OGX297" s="22"/>
      <c r="OGY297" s="22"/>
      <c r="OGZ297" s="22"/>
      <c r="OHA297" s="22"/>
      <c r="OHB297" s="22"/>
      <c r="OHC297" s="22"/>
      <c r="OHD297" s="22"/>
      <c r="OHE297" s="22"/>
      <c r="OHF297" s="22"/>
      <c r="OHG297" s="22"/>
      <c r="OHH297" s="22"/>
      <c r="OHI297" s="22"/>
      <c r="OHJ297" s="22"/>
      <c r="OHK297" s="22"/>
      <c r="OHL297" s="22"/>
      <c r="OHM297" s="22"/>
      <c r="OHN297" s="22"/>
      <c r="OHO297" s="22"/>
      <c r="OHP297" s="22"/>
      <c r="OHQ297" s="22"/>
      <c r="OHR297" s="22"/>
      <c r="OHS297" s="22"/>
      <c r="OHT297" s="22"/>
      <c r="OHU297" s="22"/>
      <c r="OHV297" s="22"/>
      <c r="OHW297" s="22"/>
      <c r="OHX297" s="22"/>
      <c r="OHY297" s="22"/>
      <c r="OHZ297" s="22"/>
      <c r="OIA297" s="22"/>
      <c r="OIB297" s="22"/>
      <c r="OIC297" s="22"/>
      <c r="OID297" s="22"/>
      <c r="OIE297" s="22"/>
      <c r="OIF297" s="22"/>
      <c r="OIG297" s="22"/>
      <c r="OIH297" s="22"/>
      <c r="OII297" s="22"/>
      <c r="OIJ297" s="22"/>
      <c r="OIK297" s="22"/>
      <c r="OIL297" s="22"/>
      <c r="OIM297" s="22"/>
      <c r="OIN297" s="22"/>
      <c r="OIO297" s="22"/>
      <c r="OIP297" s="22"/>
      <c r="OIQ297" s="22"/>
      <c r="OIR297" s="22"/>
      <c r="OIS297" s="22"/>
      <c r="OIT297" s="22"/>
      <c r="OIU297" s="22"/>
      <c r="OIV297" s="22"/>
      <c r="OIW297" s="22"/>
      <c r="OIX297" s="22"/>
      <c r="OIY297" s="22"/>
      <c r="OIZ297" s="22"/>
      <c r="OJA297" s="22"/>
      <c r="OJB297" s="22"/>
      <c r="OJC297" s="22"/>
      <c r="OJD297" s="22"/>
      <c r="OJE297" s="22"/>
      <c r="OJF297" s="22"/>
      <c r="OJG297" s="22"/>
      <c r="OJH297" s="22"/>
      <c r="OJI297" s="22"/>
      <c r="OJJ297" s="22"/>
      <c r="OJK297" s="22"/>
      <c r="OJL297" s="22"/>
      <c r="OJM297" s="22"/>
      <c r="OJN297" s="22"/>
      <c r="OJO297" s="22"/>
      <c r="OJP297" s="22"/>
      <c r="OJQ297" s="22"/>
      <c r="OJR297" s="22"/>
      <c r="OJS297" s="22"/>
      <c r="OJT297" s="22"/>
      <c r="OJU297" s="22"/>
      <c r="OJV297" s="22"/>
      <c r="OJW297" s="22"/>
      <c r="OJX297" s="22"/>
      <c r="OJY297" s="22"/>
      <c r="OJZ297" s="22"/>
      <c r="OKA297" s="22"/>
      <c r="OKB297" s="22"/>
      <c r="OKC297" s="22"/>
      <c r="OKD297" s="22"/>
      <c r="OKE297" s="22"/>
      <c r="OKF297" s="22"/>
      <c r="OKG297" s="22"/>
      <c r="OKH297" s="22"/>
      <c r="OKI297" s="22"/>
      <c r="OKJ297" s="22"/>
      <c r="OKK297" s="22"/>
      <c r="OKL297" s="22"/>
      <c r="OKM297" s="22"/>
      <c r="OKN297" s="22"/>
      <c r="OKO297" s="22"/>
      <c r="OKP297" s="22"/>
      <c r="OKQ297" s="22"/>
      <c r="OKR297" s="22"/>
      <c r="OKS297" s="22"/>
      <c r="OKT297" s="22"/>
      <c r="OKU297" s="22"/>
      <c r="OKV297" s="22"/>
      <c r="OKW297" s="22"/>
      <c r="OKX297" s="22"/>
      <c r="OKY297" s="22"/>
      <c r="OKZ297" s="22"/>
      <c r="OLA297" s="22"/>
      <c r="OLB297" s="22"/>
      <c r="OLC297" s="22"/>
      <c r="OLD297" s="22"/>
      <c r="OLE297" s="22"/>
      <c r="OLF297" s="22"/>
      <c r="OLG297" s="22"/>
      <c r="OLH297" s="22"/>
      <c r="OLI297" s="22"/>
      <c r="OLJ297" s="22"/>
      <c r="OLK297" s="22"/>
      <c r="OLL297" s="22"/>
      <c r="OLM297" s="22"/>
      <c r="OLN297" s="22"/>
      <c r="OLO297" s="22"/>
      <c r="OLP297" s="22"/>
      <c r="OLQ297" s="22"/>
      <c r="OLR297" s="22"/>
      <c r="OLS297" s="22"/>
      <c r="OLT297" s="22"/>
      <c r="OLU297" s="22"/>
      <c r="OLV297" s="22"/>
      <c r="OLW297" s="22"/>
      <c r="OLX297" s="22"/>
      <c r="OLY297" s="22"/>
      <c r="OLZ297" s="22"/>
      <c r="OMA297" s="22"/>
      <c r="OMB297" s="22"/>
      <c r="OMC297" s="22"/>
      <c r="OMD297" s="22"/>
      <c r="OME297" s="22"/>
      <c r="OMF297" s="22"/>
      <c r="OMG297" s="22"/>
      <c r="OMH297" s="22"/>
      <c r="OMI297" s="22"/>
      <c r="OMJ297" s="22"/>
      <c r="OMK297" s="22"/>
      <c r="OML297" s="22"/>
      <c r="OMM297" s="22"/>
      <c r="OMN297" s="22"/>
      <c r="OMO297" s="22"/>
      <c r="OMP297" s="22"/>
      <c r="OMQ297" s="22"/>
      <c r="OMR297" s="22"/>
      <c r="OMS297" s="22"/>
      <c r="OMT297" s="22"/>
      <c r="OMU297" s="22"/>
      <c r="OMV297" s="22"/>
      <c r="OMW297" s="22"/>
      <c r="OMX297" s="22"/>
      <c r="OMY297" s="22"/>
      <c r="OMZ297" s="22"/>
      <c r="ONA297" s="22"/>
      <c r="ONB297" s="22"/>
      <c r="ONC297" s="22"/>
      <c r="OND297" s="22"/>
      <c r="ONE297" s="22"/>
      <c r="ONF297" s="22"/>
      <c r="ONG297" s="22"/>
      <c r="ONH297" s="22"/>
      <c r="ONI297" s="22"/>
      <c r="ONJ297" s="22"/>
      <c r="ONK297" s="22"/>
      <c r="ONL297" s="22"/>
      <c r="ONM297" s="22"/>
      <c r="ONN297" s="22"/>
      <c r="ONO297" s="22"/>
      <c r="ONP297" s="22"/>
      <c r="ONQ297" s="22"/>
      <c r="ONR297" s="22"/>
      <c r="ONS297" s="22"/>
      <c r="ONT297" s="22"/>
      <c r="ONU297" s="22"/>
      <c r="ONV297" s="22"/>
      <c r="ONW297" s="22"/>
      <c r="ONX297" s="22"/>
      <c r="ONY297" s="22"/>
      <c r="ONZ297" s="22"/>
      <c r="OOA297" s="22"/>
      <c r="OOB297" s="22"/>
      <c r="OOC297" s="22"/>
      <c r="OOD297" s="22"/>
      <c r="OOE297" s="22"/>
      <c r="OOF297" s="22"/>
      <c r="OOG297" s="22"/>
      <c r="OOH297" s="22"/>
      <c r="OOI297" s="22"/>
      <c r="OOJ297" s="22"/>
      <c r="OOK297" s="22"/>
      <c r="OOL297" s="22"/>
      <c r="OOM297" s="22"/>
      <c r="OON297" s="22"/>
      <c r="OOO297" s="22"/>
      <c r="OOP297" s="22"/>
      <c r="OOQ297" s="22"/>
      <c r="OOR297" s="22"/>
      <c r="OOS297" s="22"/>
      <c r="OOT297" s="22"/>
      <c r="OOU297" s="22"/>
      <c r="OOV297" s="22"/>
      <c r="OOW297" s="22"/>
      <c r="OOX297" s="22"/>
      <c r="OOY297" s="22"/>
      <c r="OOZ297" s="22"/>
      <c r="OPA297" s="22"/>
      <c r="OPB297" s="22"/>
      <c r="OPC297" s="22"/>
      <c r="OPD297" s="22"/>
      <c r="OPE297" s="22"/>
      <c r="OPF297" s="22"/>
      <c r="OPG297" s="22"/>
      <c r="OPH297" s="22"/>
      <c r="OPI297" s="22"/>
      <c r="OPJ297" s="22"/>
      <c r="OPK297" s="22"/>
      <c r="OPL297" s="22"/>
      <c r="OPM297" s="22"/>
      <c r="OPN297" s="22"/>
      <c r="OPO297" s="22"/>
      <c r="OPP297" s="22"/>
      <c r="OPQ297" s="22"/>
      <c r="OPR297" s="22"/>
      <c r="OPS297" s="22"/>
      <c r="OPT297" s="22"/>
      <c r="OPU297" s="22"/>
      <c r="OPV297" s="22"/>
      <c r="OPW297" s="22"/>
      <c r="OPX297" s="22"/>
      <c r="OPY297" s="22"/>
      <c r="OPZ297" s="22"/>
      <c r="OQA297" s="22"/>
      <c r="OQB297" s="22"/>
      <c r="OQC297" s="22"/>
      <c r="OQD297" s="22"/>
      <c r="OQE297" s="22"/>
      <c r="OQF297" s="22"/>
      <c r="OQG297" s="22"/>
      <c r="OQH297" s="22"/>
      <c r="OQI297" s="22"/>
      <c r="OQJ297" s="22"/>
      <c r="OQK297" s="22"/>
      <c r="OQL297" s="22"/>
      <c r="OQM297" s="22"/>
      <c r="OQN297" s="22"/>
      <c r="OQO297" s="22"/>
      <c r="OQP297" s="22"/>
      <c r="OQQ297" s="22"/>
      <c r="OQR297" s="22"/>
      <c r="OQS297" s="22"/>
      <c r="OQT297" s="22"/>
      <c r="OQU297" s="22"/>
      <c r="OQV297" s="22"/>
      <c r="OQW297" s="22"/>
      <c r="OQX297" s="22"/>
      <c r="OQY297" s="22"/>
      <c r="OQZ297" s="22"/>
      <c r="ORA297" s="22"/>
      <c r="ORB297" s="22"/>
      <c r="ORC297" s="22"/>
      <c r="ORD297" s="22"/>
      <c r="ORE297" s="22"/>
      <c r="ORF297" s="22"/>
      <c r="ORG297" s="22"/>
      <c r="ORH297" s="22"/>
      <c r="ORI297" s="22"/>
      <c r="ORJ297" s="22"/>
      <c r="ORK297" s="22"/>
      <c r="ORL297" s="22"/>
      <c r="ORM297" s="22"/>
      <c r="ORN297" s="22"/>
      <c r="ORO297" s="22"/>
      <c r="ORP297" s="22"/>
      <c r="ORQ297" s="22"/>
      <c r="ORR297" s="22"/>
      <c r="ORS297" s="22"/>
      <c r="ORT297" s="22"/>
      <c r="ORU297" s="22"/>
      <c r="ORV297" s="22"/>
      <c r="ORW297" s="22"/>
      <c r="ORX297" s="22"/>
      <c r="ORY297" s="22"/>
      <c r="ORZ297" s="22"/>
      <c r="OSA297" s="22"/>
      <c r="OSB297" s="22"/>
      <c r="OSC297" s="22"/>
      <c r="OSD297" s="22"/>
      <c r="OSE297" s="22"/>
      <c r="OSF297" s="22"/>
      <c r="OSG297" s="22"/>
      <c r="OSH297" s="22"/>
      <c r="OSI297" s="22"/>
      <c r="OSJ297" s="22"/>
      <c r="OSK297" s="22"/>
      <c r="OSL297" s="22"/>
      <c r="OSM297" s="22"/>
      <c r="OSN297" s="22"/>
      <c r="OSO297" s="22"/>
      <c r="OSP297" s="22"/>
      <c r="OSQ297" s="22"/>
      <c r="OSR297" s="22"/>
      <c r="OSS297" s="22"/>
      <c r="OST297" s="22"/>
      <c r="OSU297" s="22"/>
      <c r="OSV297" s="22"/>
      <c r="OSW297" s="22"/>
      <c r="OSX297" s="22"/>
      <c r="OSY297" s="22"/>
      <c r="OSZ297" s="22"/>
      <c r="OTA297" s="22"/>
      <c r="OTB297" s="22"/>
      <c r="OTC297" s="22"/>
      <c r="OTD297" s="22"/>
      <c r="OTE297" s="22"/>
      <c r="OTF297" s="22"/>
      <c r="OTG297" s="22"/>
      <c r="OTH297" s="22"/>
      <c r="OTI297" s="22"/>
      <c r="OTJ297" s="22"/>
      <c r="OTK297" s="22"/>
      <c r="OTL297" s="22"/>
      <c r="OTM297" s="22"/>
      <c r="OTN297" s="22"/>
      <c r="OTO297" s="22"/>
      <c r="OTP297" s="22"/>
      <c r="OTQ297" s="22"/>
      <c r="OTR297" s="22"/>
      <c r="OTS297" s="22"/>
      <c r="OTT297" s="22"/>
      <c r="OTU297" s="22"/>
      <c r="OTV297" s="22"/>
      <c r="OTW297" s="22"/>
      <c r="OTX297" s="22"/>
      <c r="OTY297" s="22"/>
      <c r="OTZ297" s="22"/>
      <c r="OUA297" s="22"/>
      <c r="OUB297" s="22"/>
      <c r="OUC297" s="22"/>
      <c r="OUD297" s="22"/>
      <c r="OUE297" s="22"/>
      <c r="OUF297" s="22"/>
      <c r="OUG297" s="22"/>
      <c r="OUH297" s="22"/>
      <c r="OUI297" s="22"/>
      <c r="OUJ297" s="22"/>
      <c r="OUK297" s="22"/>
      <c r="OUL297" s="22"/>
      <c r="OUM297" s="22"/>
      <c r="OUN297" s="22"/>
      <c r="OUO297" s="22"/>
      <c r="OUP297" s="22"/>
      <c r="OUQ297" s="22"/>
      <c r="OUR297" s="22"/>
      <c r="OUS297" s="22"/>
      <c r="OUT297" s="22"/>
      <c r="OUU297" s="22"/>
      <c r="OUV297" s="22"/>
      <c r="OUW297" s="22"/>
      <c r="OUX297" s="22"/>
      <c r="OUY297" s="22"/>
      <c r="OUZ297" s="22"/>
      <c r="OVA297" s="22"/>
      <c r="OVB297" s="22"/>
      <c r="OVC297" s="22"/>
      <c r="OVD297" s="22"/>
      <c r="OVE297" s="22"/>
      <c r="OVF297" s="22"/>
      <c r="OVG297" s="22"/>
      <c r="OVH297" s="22"/>
      <c r="OVI297" s="22"/>
      <c r="OVJ297" s="22"/>
      <c r="OVK297" s="22"/>
      <c r="OVL297" s="22"/>
      <c r="OVM297" s="22"/>
      <c r="OVN297" s="22"/>
      <c r="OVO297" s="22"/>
      <c r="OVP297" s="22"/>
      <c r="OVQ297" s="22"/>
      <c r="OVR297" s="22"/>
      <c r="OVS297" s="22"/>
      <c r="OVT297" s="22"/>
      <c r="OVU297" s="22"/>
      <c r="OVV297" s="22"/>
      <c r="OVW297" s="22"/>
      <c r="OVX297" s="22"/>
      <c r="OVY297" s="22"/>
      <c r="OVZ297" s="22"/>
      <c r="OWA297" s="22"/>
      <c r="OWB297" s="22"/>
      <c r="OWC297" s="22"/>
      <c r="OWD297" s="22"/>
      <c r="OWE297" s="22"/>
      <c r="OWF297" s="22"/>
      <c r="OWG297" s="22"/>
      <c r="OWH297" s="22"/>
      <c r="OWI297" s="22"/>
      <c r="OWJ297" s="22"/>
      <c r="OWK297" s="22"/>
      <c r="OWL297" s="22"/>
      <c r="OWM297" s="22"/>
      <c r="OWN297" s="22"/>
      <c r="OWO297" s="22"/>
      <c r="OWP297" s="22"/>
      <c r="OWQ297" s="22"/>
      <c r="OWR297" s="22"/>
      <c r="OWS297" s="22"/>
      <c r="OWT297" s="22"/>
      <c r="OWU297" s="22"/>
      <c r="OWV297" s="22"/>
      <c r="OWW297" s="22"/>
      <c r="OWX297" s="22"/>
      <c r="OWY297" s="22"/>
      <c r="OWZ297" s="22"/>
      <c r="OXA297" s="22"/>
      <c r="OXB297" s="22"/>
      <c r="OXC297" s="22"/>
      <c r="OXD297" s="22"/>
      <c r="OXE297" s="22"/>
      <c r="OXF297" s="22"/>
      <c r="OXG297" s="22"/>
      <c r="OXH297" s="22"/>
      <c r="OXI297" s="22"/>
      <c r="OXJ297" s="22"/>
      <c r="OXK297" s="22"/>
      <c r="OXL297" s="22"/>
      <c r="OXM297" s="22"/>
      <c r="OXN297" s="22"/>
      <c r="OXO297" s="22"/>
      <c r="OXP297" s="22"/>
      <c r="OXQ297" s="22"/>
      <c r="OXR297" s="22"/>
      <c r="OXS297" s="22"/>
      <c r="OXT297" s="22"/>
      <c r="OXU297" s="22"/>
      <c r="OXV297" s="22"/>
      <c r="OXW297" s="22"/>
      <c r="OXX297" s="22"/>
      <c r="OXY297" s="22"/>
      <c r="OXZ297" s="22"/>
      <c r="OYA297" s="22"/>
      <c r="OYB297" s="22"/>
      <c r="OYC297" s="22"/>
      <c r="OYD297" s="22"/>
      <c r="OYE297" s="22"/>
      <c r="OYF297" s="22"/>
      <c r="OYG297" s="22"/>
      <c r="OYH297" s="22"/>
      <c r="OYI297" s="22"/>
      <c r="OYJ297" s="22"/>
      <c r="OYK297" s="22"/>
      <c r="OYL297" s="22"/>
      <c r="OYM297" s="22"/>
      <c r="OYN297" s="22"/>
      <c r="OYO297" s="22"/>
      <c r="OYP297" s="22"/>
      <c r="OYQ297" s="22"/>
      <c r="OYR297" s="22"/>
      <c r="OYS297" s="22"/>
      <c r="OYT297" s="22"/>
      <c r="OYU297" s="22"/>
      <c r="OYV297" s="22"/>
      <c r="OYW297" s="22"/>
      <c r="OYX297" s="22"/>
      <c r="OYY297" s="22"/>
      <c r="OYZ297" s="22"/>
      <c r="OZA297" s="22"/>
      <c r="OZB297" s="22"/>
      <c r="OZC297" s="22"/>
      <c r="OZD297" s="22"/>
      <c r="OZE297" s="22"/>
      <c r="OZF297" s="22"/>
      <c r="OZG297" s="22"/>
      <c r="OZH297" s="22"/>
      <c r="OZI297" s="22"/>
      <c r="OZJ297" s="22"/>
      <c r="OZK297" s="22"/>
      <c r="OZL297" s="22"/>
      <c r="OZM297" s="22"/>
      <c r="OZN297" s="22"/>
      <c r="OZO297" s="22"/>
      <c r="OZP297" s="22"/>
      <c r="OZQ297" s="22"/>
      <c r="OZR297" s="22"/>
      <c r="OZS297" s="22"/>
      <c r="OZT297" s="22"/>
      <c r="OZU297" s="22"/>
      <c r="OZV297" s="22"/>
      <c r="OZW297" s="22"/>
      <c r="OZX297" s="22"/>
      <c r="OZY297" s="22"/>
      <c r="OZZ297" s="22"/>
      <c r="PAA297" s="22"/>
      <c r="PAB297" s="22"/>
      <c r="PAC297" s="22"/>
      <c r="PAD297" s="22"/>
      <c r="PAE297" s="22"/>
      <c r="PAF297" s="22"/>
      <c r="PAG297" s="22"/>
      <c r="PAH297" s="22"/>
      <c r="PAI297" s="22"/>
      <c r="PAJ297" s="22"/>
      <c r="PAK297" s="22"/>
      <c r="PAL297" s="22"/>
      <c r="PAM297" s="22"/>
      <c r="PAN297" s="22"/>
      <c r="PAO297" s="22"/>
      <c r="PAP297" s="22"/>
      <c r="PAQ297" s="22"/>
      <c r="PAR297" s="22"/>
      <c r="PAS297" s="22"/>
      <c r="PAT297" s="22"/>
      <c r="PAU297" s="22"/>
      <c r="PAV297" s="22"/>
      <c r="PAW297" s="22"/>
      <c r="PAX297" s="22"/>
      <c r="PAY297" s="22"/>
      <c r="PAZ297" s="22"/>
      <c r="PBA297" s="22"/>
      <c r="PBB297" s="22"/>
      <c r="PBC297" s="22"/>
      <c r="PBD297" s="22"/>
      <c r="PBE297" s="22"/>
      <c r="PBF297" s="22"/>
      <c r="PBG297" s="22"/>
      <c r="PBH297" s="22"/>
      <c r="PBI297" s="22"/>
      <c r="PBJ297" s="22"/>
      <c r="PBK297" s="22"/>
      <c r="PBL297" s="22"/>
      <c r="PBM297" s="22"/>
      <c r="PBN297" s="22"/>
      <c r="PBO297" s="22"/>
      <c r="PBP297" s="22"/>
      <c r="PBQ297" s="22"/>
      <c r="PBR297" s="22"/>
      <c r="PBS297" s="22"/>
      <c r="PBT297" s="22"/>
      <c r="PBU297" s="22"/>
      <c r="PBV297" s="22"/>
      <c r="PBW297" s="22"/>
      <c r="PBX297" s="22"/>
      <c r="PBY297" s="22"/>
      <c r="PBZ297" s="22"/>
      <c r="PCA297" s="22"/>
      <c r="PCB297" s="22"/>
      <c r="PCC297" s="22"/>
      <c r="PCD297" s="22"/>
      <c r="PCE297" s="22"/>
      <c r="PCF297" s="22"/>
      <c r="PCG297" s="22"/>
      <c r="PCH297" s="22"/>
      <c r="PCI297" s="22"/>
      <c r="PCJ297" s="22"/>
      <c r="PCK297" s="22"/>
      <c r="PCL297" s="22"/>
      <c r="PCM297" s="22"/>
      <c r="PCN297" s="22"/>
      <c r="PCO297" s="22"/>
      <c r="PCP297" s="22"/>
      <c r="PCQ297" s="22"/>
      <c r="PCR297" s="22"/>
      <c r="PCS297" s="22"/>
      <c r="PCT297" s="22"/>
      <c r="PCU297" s="22"/>
      <c r="PCV297" s="22"/>
      <c r="PCW297" s="22"/>
      <c r="PCX297" s="22"/>
      <c r="PCY297" s="22"/>
      <c r="PCZ297" s="22"/>
      <c r="PDA297" s="22"/>
      <c r="PDB297" s="22"/>
      <c r="PDC297" s="22"/>
      <c r="PDD297" s="22"/>
      <c r="PDE297" s="22"/>
      <c r="PDF297" s="22"/>
      <c r="PDG297" s="22"/>
      <c r="PDH297" s="22"/>
      <c r="PDI297" s="22"/>
      <c r="PDJ297" s="22"/>
      <c r="PDK297" s="22"/>
      <c r="PDL297" s="22"/>
      <c r="PDM297" s="22"/>
      <c r="PDN297" s="22"/>
      <c r="PDO297" s="22"/>
      <c r="PDP297" s="22"/>
      <c r="PDQ297" s="22"/>
      <c r="PDR297" s="22"/>
      <c r="PDS297" s="22"/>
      <c r="PDT297" s="22"/>
      <c r="PDU297" s="22"/>
      <c r="PDV297" s="22"/>
      <c r="PDW297" s="22"/>
      <c r="PDX297" s="22"/>
      <c r="PDY297" s="22"/>
      <c r="PDZ297" s="22"/>
      <c r="PEA297" s="22"/>
      <c r="PEB297" s="22"/>
      <c r="PEC297" s="22"/>
      <c r="PED297" s="22"/>
      <c r="PEE297" s="22"/>
      <c r="PEF297" s="22"/>
      <c r="PEG297" s="22"/>
      <c r="PEH297" s="22"/>
      <c r="PEI297" s="22"/>
      <c r="PEJ297" s="22"/>
      <c r="PEK297" s="22"/>
      <c r="PEL297" s="22"/>
      <c r="PEM297" s="22"/>
      <c r="PEN297" s="22"/>
      <c r="PEO297" s="22"/>
      <c r="PEP297" s="22"/>
      <c r="PEQ297" s="22"/>
      <c r="PER297" s="22"/>
      <c r="PES297" s="22"/>
      <c r="PET297" s="22"/>
      <c r="PEU297" s="22"/>
      <c r="PEV297" s="22"/>
      <c r="PEW297" s="22"/>
      <c r="PEX297" s="22"/>
      <c r="PEY297" s="22"/>
      <c r="PEZ297" s="22"/>
      <c r="PFA297" s="22"/>
      <c r="PFB297" s="22"/>
      <c r="PFC297" s="22"/>
      <c r="PFD297" s="22"/>
      <c r="PFE297" s="22"/>
      <c r="PFF297" s="22"/>
      <c r="PFG297" s="22"/>
      <c r="PFH297" s="22"/>
      <c r="PFI297" s="22"/>
      <c r="PFJ297" s="22"/>
      <c r="PFK297" s="22"/>
      <c r="PFL297" s="22"/>
      <c r="PFM297" s="22"/>
      <c r="PFN297" s="22"/>
      <c r="PFO297" s="22"/>
      <c r="PFP297" s="22"/>
      <c r="PFQ297" s="22"/>
      <c r="PFR297" s="22"/>
      <c r="PFS297" s="22"/>
      <c r="PFT297" s="22"/>
      <c r="PFU297" s="22"/>
      <c r="PFV297" s="22"/>
      <c r="PFW297" s="22"/>
      <c r="PFX297" s="22"/>
      <c r="PFY297" s="22"/>
      <c r="PFZ297" s="22"/>
      <c r="PGA297" s="22"/>
      <c r="PGB297" s="22"/>
      <c r="PGC297" s="22"/>
      <c r="PGD297" s="22"/>
      <c r="PGE297" s="22"/>
      <c r="PGF297" s="22"/>
      <c r="PGG297" s="22"/>
      <c r="PGH297" s="22"/>
      <c r="PGI297" s="22"/>
      <c r="PGJ297" s="22"/>
      <c r="PGK297" s="22"/>
      <c r="PGL297" s="22"/>
      <c r="PGM297" s="22"/>
      <c r="PGN297" s="22"/>
      <c r="PGO297" s="22"/>
      <c r="PGP297" s="22"/>
      <c r="PGQ297" s="22"/>
      <c r="PGR297" s="22"/>
      <c r="PGS297" s="22"/>
      <c r="PGT297" s="22"/>
      <c r="PGU297" s="22"/>
      <c r="PGV297" s="22"/>
      <c r="PGW297" s="22"/>
      <c r="PGX297" s="22"/>
      <c r="PGY297" s="22"/>
      <c r="PGZ297" s="22"/>
      <c r="PHA297" s="22"/>
      <c r="PHB297" s="22"/>
      <c r="PHC297" s="22"/>
      <c r="PHD297" s="22"/>
      <c r="PHE297" s="22"/>
      <c r="PHF297" s="22"/>
      <c r="PHG297" s="22"/>
      <c r="PHH297" s="22"/>
      <c r="PHI297" s="22"/>
      <c r="PHJ297" s="22"/>
      <c r="PHK297" s="22"/>
      <c r="PHL297" s="22"/>
      <c r="PHM297" s="22"/>
      <c r="PHN297" s="22"/>
      <c r="PHO297" s="22"/>
      <c r="PHP297" s="22"/>
      <c r="PHQ297" s="22"/>
      <c r="PHR297" s="22"/>
      <c r="PHS297" s="22"/>
      <c r="PHT297" s="22"/>
      <c r="PHU297" s="22"/>
      <c r="PHV297" s="22"/>
      <c r="PHW297" s="22"/>
      <c r="PHX297" s="22"/>
      <c r="PHY297" s="22"/>
      <c r="PHZ297" s="22"/>
      <c r="PIA297" s="22"/>
      <c r="PIB297" s="22"/>
      <c r="PIC297" s="22"/>
      <c r="PID297" s="22"/>
      <c r="PIE297" s="22"/>
      <c r="PIF297" s="22"/>
      <c r="PIG297" s="22"/>
      <c r="PIH297" s="22"/>
      <c r="PII297" s="22"/>
      <c r="PIJ297" s="22"/>
      <c r="PIK297" s="22"/>
      <c r="PIL297" s="22"/>
      <c r="PIM297" s="22"/>
      <c r="PIN297" s="22"/>
      <c r="PIO297" s="22"/>
      <c r="PIP297" s="22"/>
      <c r="PIQ297" s="22"/>
      <c r="PIR297" s="22"/>
      <c r="PIS297" s="22"/>
      <c r="PIT297" s="22"/>
      <c r="PIU297" s="22"/>
      <c r="PIV297" s="22"/>
      <c r="PIW297" s="22"/>
      <c r="PIX297" s="22"/>
      <c r="PIY297" s="22"/>
      <c r="PIZ297" s="22"/>
      <c r="PJA297" s="22"/>
      <c r="PJB297" s="22"/>
      <c r="PJC297" s="22"/>
      <c r="PJD297" s="22"/>
      <c r="PJE297" s="22"/>
      <c r="PJF297" s="22"/>
      <c r="PJG297" s="22"/>
      <c r="PJH297" s="22"/>
      <c r="PJI297" s="22"/>
      <c r="PJJ297" s="22"/>
      <c r="PJK297" s="22"/>
      <c r="PJL297" s="22"/>
      <c r="PJM297" s="22"/>
      <c r="PJN297" s="22"/>
      <c r="PJO297" s="22"/>
      <c r="PJP297" s="22"/>
      <c r="PJQ297" s="22"/>
      <c r="PJR297" s="22"/>
      <c r="PJS297" s="22"/>
      <c r="PJT297" s="22"/>
      <c r="PJU297" s="22"/>
      <c r="PJV297" s="22"/>
      <c r="PJW297" s="22"/>
      <c r="PJX297" s="22"/>
      <c r="PJY297" s="22"/>
      <c r="PJZ297" s="22"/>
      <c r="PKA297" s="22"/>
      <c r="PKB297" s="22"/>
      <c r="PKC297" s="22"/>
      <c r="PKD297" s="22"/>
      <c r="PKE297" s="22"/>
      <c r="PKF297" s="22"/>
      <c r="PKG297" s="22"/>
      <c r="PKH297" s="22"/>
      <c r="PKI297" s="22"/>
      <c r="PKJ297" s="22"/>
      <c r="PKK297" s="22"/>
      <c r="PKL297" s="22"/>
      <c r="PKM297" s="22"/>
      <c r="PKN297" s="22"/>
      <c r="PKO297" s="22"/>
      <c r="PKP297" s="22"/>
      <c r="PKQ297" s="22"/>
      <c r="PKR297" s="22"/>
      <c r="PKS297" s="22"/>
      <c r="PKT297" s="22"/>
      <c r="PKU297" s="22"/>
      <c r="PKV297" s="22"/>
      <c r="PKW297" s="22"/>
      <c r="PKX297" s="22"/>
      <c r="PKY297" s="22"/>
      <c r="PKZ297" s="22"/>
      <c r="PLA297" s="22"/>
      <c r="PLB297" s="22"/>
      <c r="PLC297" s="22"/>
      <c r="PLD297" s="22"/>
      <c r="PLE297" s="22"/>
      <c r="PLF297" s="22"/>
      <c r="PLG297" s="22"/>
      <c r="PLH297" s="22"/>
      <c r="PLI297" s="22"/>
      <c r="PLJ297" s="22"/>
      <c r="PLK297" s="22"/>
      <c r="PLL297" s="22"/>
      <c r="PLM297" s="22"/>
      <c r="PLN297" s="22"/>
      <c r="PLO297" s="22"/>
      <c r="PLP297" s="22"/>
      <c r="PLQ297" s="22"/>
      <c r="PLR297" s="22"/>
      <c r="PLS297" s="22"/>
      <c r="PLT297" s="22"/>
      <c r="PLU297" s="22"/>
      <c r="PLV297" s="22"/>
      <c r="PLW297" s="22"/>
      <c r="PLX297" s="22"/>
      <c r="PLY297" s="22"/>
      <c r="PLZ297" s="22"/>
      <c r="PMA297" s="22"/>
      <c r="PMB297" s="22"/>
      <c r="PMC297" s="22"/>
      <c r="PMD297" s="22"/>
      <c r="PME297" s="22"/>
      <c r="PMF297" s="22"/>
      <c r="PMG297" s="22"/>
      <c r="PMH297" s="22"/>
      <c r="PMI297" s="22"/>
      <c r="PMJ297" s="22"/>
      <c r="PMK297" s="22"/>
      <c r="PML297" s="22"/>
      <c r="PMM297" s="22"/>
      <c r="PMN297" s="22"/>
      <c r="PMO297" s="22"/>
      <c r="PMP297" s="22"/>
      <c r="PMQ297" s="22"/>
      <c r="PMR297" s="22"/>
      <c r="PMS297" s="22"/>
      <c r="PMT297" s="22"/>
      <c r="PMU297" s="22"/>
      <c r="PMV297" s="22"/>
      <c r="PMW297" s="22"/>
      <c r="PMX297" s="22"/>
      <c r="PMY297" s="22"/>
      <c r="PMZ297" s="22"/>
      <c r="PNA297" s="22"/>
      <c r="PNB297" s="22"/>
      <c r="PNC297" s="22"/>
      <c r="PND297" s="22"/>
      <c r="PNE297" s="22"/>
      <c r="PNF297" s="22"/>
      <c r="PNG297" s="22"/>
      <c r="PNH297" s="22"/>
      <c r="PNI297" s="22"/>
      <c r="PNJ297" s="22"/>
      <c r="PNK297" s="22"/>
      <c r="PNL297" s="22"/>
      <c r="PNM297" s="22"/>
      <c r="PNN297" s="22"/>
      <c r="PNO297" s="22"/>
      <c r="PNP297" s="22"/>
      <c r="PNQ297" s="22"/>
      <c r="PNR297" s="22"/>
      <c r="PNS297" s="22"/>
      <c r="PNT297" s="22"/>
      <c r="PNU297" s="22"/>
      <c r="PNV297" s="22"/>
      <c r="PNW297" s="22"/>
      <c r="PNX297" s="22"/>
      <c r="PNY297" s="22"/>
      <c r="PNZ297" s="22"/>
      <c r="POA297" s="22"/>
      <c r="POB297" s="22"/>
      <c r="POC297" s="22"/>
      <c r="POD297" s="22"/>
      <c r="POE297" s="22"/>
      <c r="POF297" s="22"/>
      <c r="POG297" s="22"/>
      <c r="POH297" s="22"/>
      <c r="POI297" s="22"/>
      <c r="POJ297" s="22"/>
      <c r="POK297" s="22"/>
      <c r="POL297" s="22"/>
      <c r="POM297" s="22"/>
      <c r="PON297" s="22"/>
      <c r="POO297" s="22"/>
      <c r="POP297" s="22"/>
      <c r="POQ297" s="22"/>
      <c r="POR297" s="22"/>
      <c r="POS297" s="22"/>
      <c r="POT297" s="22"/>
      <c r="POU297" s="22"/>
      <c r="POV297" s="22"/>
      <c r="POW297" s="22"/>
      <c r="POX297" s="22"/>
      <c r="POY297" s="22"/>
      <c r="POZ297" s="22"/>
      <c r="PPA297" s="22"/>
      <c r="PPB297" s="22"/>
      <c r="PPC297" s="22"/>
      <c r="PPD297" s="22"/>
      <c r="PPE297" s="22"/>
      <c r="PPF297" s="22"/>
      <c r="PPG297" s="22"/>
      <c r="PPH297" s="22"/>
      <c r="PPI297" s="22"/>
      <c r="PPJ297" s="22"/>
      <c r="PPK297" s="22"/>
      <c r="PPL297" s="22"/>
      <c r="PPM297" s="22"/>
      <c r="PPN297" s="22"/>
      <c r="PPO297" s="22"/>
      <c r="PPP297" s="22"/>
      <c r="PPQ297" s="22"/>
      <c r="PPR297" s="22"/>
      <c r="PPS297" s="22"/>
      <c r="PPT297" s="22"/>
      <c r="PPU297" s="22"/>
      <c r="PPV297" s="22"/>
      <c r="PPW297" s="22"/>
      <c r="PPX297" s="22"/>
      <c r="PPY297" s="22"/>
      <c r="PPZ297" s="22"/>
      <c r="PQA297" s="22"/>
      <c r="PQB297" s="22"/>
      <c r="PQC297" s="22"/>
      <c r="PQD297" s="22"/>
      <c r="PQE297" s="22"/>
      <c r="PQF297" s="22"/>
      <c r="PQG297" s="22"/>
      <c r="PQH297" s="22"/>
      <c r="PQI297" s="22"/>
      <c r="PQJ297" s="22"/>
      <c r="PQK297" s="22"/>
      <c r="PQL297" s="22"/>
      <c r="PQM297" s="22"/>
      <c r="PQN297" s="22"/>
      <c r="PQO297" s="22"/>
      <c r="PQP297" s="22"/>
      <c r="PQQ297" s="22"/>
      <c r="PQR297" s="22"/>
      <c r="PQS297" s="22"/>
      <c r="PQT297" s="22"/>
      <c r="PQU297" s="22"/>
      <c r="PQV297" s="22"/>
      <c r="PQW297" s="22"/>
      <c r="PQX297" s="22"/>
      <c r="PQY297" s="22"/>
      <c r="PQZ297" s="22"/>
      <c r="PRA297" s="22"/>
      <c r="PRB297" s="22"/>
      <c r="PRC297" s="22"/>
      <c r="PRD297" s="22"/>
      <c r="PRE297" s="22"/>
      <c r="PRF297" s="22"/>
      <c r="PRG297" s="22"/>
      <c r="PRH297" s="22"/>
      <c r="PRI297" s="22"/>
      <c r="PRJ297" s="22"/>
      <c r="PRK297" s="22"/>
      <c r="PRL297" s="22"/>
      <c r="PRM297" s="22"/>
      <c r="PRN297" s="22"/>
      <c r="PRO297" s="22"/>
      <c r="PRP297" s="22"/>
      <c r="PRQ297" s="22"/>
      <c r="PRR297" s="22"/>
      <c r="PRS297" s="22"/>
      <c r="PRT297" s="22"/>
      <c r="PRU297" s="22"/>
      <c r="PRV297" s="22"/>
      <c r="PRW297" s="22"/>
      <c r="PRX297" s="22"/>
      <c r="PRY297" s="22"/>
      <c r="PRZ297" s="22"/>
      <c r="PSA297" s="22"/>
      <c r="PSB297" s="22"/>
      <c r="PSC297" s="22"/>
      <c r="PSD297" s="22"/>
      <c r="PSE297" s="22"/>
      <c r="PSF297" s="22"/>
      <c r="PSG297" s="22"/>
      <c r="PSH297" s="22"/>
      <c r="PSI297" s="22"/>
      <c r="PSJ297" s="22"/>
      <c r="PSK297" s="22"/>
      <c r="PSL297" s="22"/>
      <c r="PSM297" s="22"/>
      <c r="PSN297" s="22"/>
      <c r="PSO297" s="22"/>
      <c r="PSP297" s="22"/>
      <c r="PSQ297" s="22"/>
      <c r="PSR297" s="22"/>
      <c r="PSS297" s="22"/>
      <c r="PST297" s="22"/>
      <c r="PSU297" s="22"/>
      <c r="PSV297" s="22"/>
      <c r="PSW297" s="22"/>
      <c r="PSX297" s="22"/>
      <c r="PSY297" s="22"/>
      <c r="PSZ297" s="22"/>
      <c r="PTA297" s="22"/>
      <c r="PTB297" s="22"/>
      <c r="PTC297" s="22"/>
      <c r="PTD297" s="22"/>
      <c r="PTE297" s="22"/>
      <c r="PTF297" s="22"/>
      <c r="PTG297" s="22"/>
      <c r="PTH297" s="22"/>
      <c r="PTI297" s="22"/>
      <c r="PTJ297" s="22"/>
      <c r="PTK297" s="22"/>
      <c r="PTL297" s="22"/>
      <c r="PTM297" s="22"/>
      <c r="PTN297" s="22"/>
      <c r="PTO297" s="22"/>
      <c r="PTP297" s="22"/>
      <c r="PTQ297" s="22"/>
      <c r="PTR297" s="22"/>
      <c r="PTS297" s="22"/>
      <c r="PTT297" s="22"/>
      <c r="PTU297" s="22"/>
      <c r="PTV297" s="22"/>
      <c r="PTW297" s="22"/>
      <c r="PTX297" s="22"/>
      <c r="PTY297" s="22"/>
      <c r="PTZ297" s="22"/>
      <c r="PUA297" s="22"/>
      <c r="PUB297" s="22"/>
      <c r="PUC297" s="22"/>
      <c r="PUD297" s="22"/>
      <c r="PUE297" s="22"/>
      <c r="PUF297" s="22"/>
      <c r="PUG297" s="22"/>
      <c r="PUH297" s="22"/>
      <c r="PUI297" s="22"/>
      <c r="PUJ297" s="22"/>
      <c r="PUK297" s="22"/>
      <c r="PUL297" s="22"/>
      <c r="PUM297" s="22"/>
      <c r="PUN297" s="22"/>
      <c r="PUO297" s="22"/>
      <c r="PUP297" s="22"/>
      <c r="PUQ297" s="22"/>
      <c r="PUR297" s="22"/>
      <c r="PUS297" s="22"/>
      <c r="PUT297" s="22"/>
      <c r="PUU297" s="22"/>
      <c r="PUV297" s="22"/>
      <c r="PUW297" s="22"/>
      <c r="PUX297" s="22"/>
      <c r="PUY297" s="22"/>
      <c r="PUZ297" s="22"/>
      <c r="PVA297" s="22"/>
      <c r="PVB297" s="22"/>
      <c r="PVC297" s="22"/>
      <c r="PVD297" s="22"/>
      <c r="PVE297" s="22"/>
      <c r="PVF297" s="22"/>
      <c r="PVG297" s="22"/>
      <c r="PVH297" s="22"/>
      <c r="PVI297" s="22"/>
      <c r="PVJ297" s="22"/>
      <c r="PVK297" s="22"/>
      <c r="PVL297" s="22"/>
      <c r="PVM297" s="22"/>
      <c r="PVN297" s="22"/>
      <c r="PVO297" s="22"/>
      <c r="PVP297" s="22"/>
      <c r="PVQ297" s="22"/>
      <c r="PVR297" s="22"/>
      <c r="PVS297" s="22"/>
      <c r="PVT297" s="22"/>
      <c r="PVU297" s="22"/>
      <c r="PVV297" s="22"/>
      <c r="PVW297" s="22"/>
      <c r="PVX297" s="22"/>
      <c r="PVY297" s="22"/>
      <c r="PVZ297" s="22"/>
      <c r="PWA297" s="22"/>
      <c r="PWB297" s="22"/>
      <c r="PWC297" s="22"/>
      <c r="PWD297" s="22"/>
      <c r="PWE297" s="22"/>
      <c r="PWF297" s="22"/>
      <c r="PWG297" s="22"/>
      <c r="PWH297" s="22"/>
      <c r="PWI297" s="22"/>
      <c r="PWJ297" s="22"/>
      <c r="PWK297" s="22"/>
      <c r="PWL297" s="22"/>
      <c r="PWM297" s="22"/>
      <c r="PWN297" s="22"/>
      <c r="PWO297" s="22"/>
      <c r="PWP297" s="22"/>
      <c r="PWQ297" s="22"/>
      <c r="PWR297" s="22"/>
      <c r="PWS297" s="22"/>
      <c r="PWT297" s="22"/>
      <c r="PWU297" s="22"/>
      <c r="PWV297" s="22"/>
      <c r="PWW297" s="22"/>
      <c r="PWX297" s="22"/>
      <c r="PWY297" s="22"/>
      <c r="PWZ297" s="22"/>
      <c r="PXA297" s="22"/>
      <c r="PXB297" s="22"/>
      <c r="PXC297" s="22"/>
      <c r="PXD297" s="22"/>
      <c r="PXE297" s="22"/>
      <c r="PXF297" s="22"/>
      <c r="PXG297" s="22"/>
      <c r="PXH297" s="22"/>
      <c r="PXI297" s="22"/>
      <c r="PXJ297" s="22"/>
      <c r="PXK297" s="22"/>
      <c r="PXL297" s="22"/>
      <c r="PXM297" s="22"/>
      <c r="PXN297" s="22"/>
      <c r="PXO297" s="22"/>
      <c r="PXP297" s="22"/>
      <c r="PXQ297" s="22"/>
      <c r="PXR297" s="22"/>
      <c r="PXS297" s="22"/>
      <c r="PXT297" s="22"/>
      <c r="PXU297" s="22"/>
      <c r="PXV297" s="22"/>
      <c r="PXW297" s="22"/>
      <c r="PXX297" s="22"/>
      <c r="PXY297" s="22"/>
      <c r="PXZ297" s="22"/>
      <c r="PYA297" s="22"/>
      <c r="PYB297" s="22"/>
      <c r="PYC297" s="22"/>
      <c r="PYD297" s="22"/>
      <c r="PYE297" s="22"/>
      <c r="PYF297" s="22"/>
      <c r="PYG297" s="22"/>
      <c r="PYH297" s="22"/>
      <c r="PYI297" s="22"/>
      <c r="PYJ297" s="22"/>
      <c r="PYK297" s="22"/>
      <c r="PYL297" s="22"/>
      <c r="PYM297" s="22"/>
      <c r="PYN297" s="22"/>
      <c r="PYO297" s="22"/>
      <c r="PYP297" s="22"/>
      <c r="PYQ297" s="22"/>
      <c r="PYR297" s="22"/>
      <c r="PYS297" s="22"/>
      <c r="PYT297" s="22"/>
      <c r="PYU297" s="22"/>
      <c r="PYV297" s="22"/>
      <c r="PYW297" s="22"/>
      <c r="PYX297" s="22"/>
      <c r="PYY297" s="22"/>
      <c r="PYZ297" s="22"/>
      <c r="PZA297" s="22"/>
      <c r="PZB297" s="22"/>
      <c r="PZC297" s="22"/>
      <c r="PZD297" s="22"/>
      <c r="PZE297" s="22"/>
      <c r="PZF297" s="22"/>
      <c r="PZG297" s="22"/>
      <c r="PZH297" s="22"/>
      <c r="PZI297" s="22"/>
      <c r="PZJ297" s="22"/>
      <c r="PZK297" s="22"/>
      <c r="PZL297" s="22"/>
      <c r="PZM297" s="22"/>
      <c r="PZN297" s="22"/>
      <c r="PZO297" s="22"/>
      <c r="PZP297" s="22"/>
      <c r="PZQ297" s="22"/>
      <c r="PZR297" s="22"/>
      <c r="PZS297" s="22"/>
      <c r="PZT297" s="22"/>
      <c r="PZU297" s="22"/>
      <c r="PZV297" s="22"/>
      <c r="PZW297" s="22"/>
      <c r="PZX297" s="22"/>
      <c r="PZY297" s="22"/>
      <c r="PZZ297" s="22"/>
      <c r="QAA297" s="22"/>
      <c r="QAB297" s="22"/>
      <c r="QAC297" s="22"/>
      <c r="QAD297" s="22"/>
      <c r="QAE297" s="22"/>
      <c r="QAF297" s="22"/>
      <c r="QAG297" s="22"/>
      <c r="QAH297" s="22"/>
      <c r="QAI297" s="22"/>
      <c r="QAJ297" s="22"/>
      <c r="QAK297" s="22"/>
      <c r="QAL297" s="22"/>
      <c r="QAM297" s="22"/>
      <c r="QAN297" s="22"/>
      <c r="QAO297" s="22"/>
      <c r="QAP297" s="22"/>
      <c r="QAQ297" s="22"/>
      <c r="QAR297" s="22"/>
      <c r="QAS297" s="22"/>
      <c r="QAT297" s="22"/>
      <c r="QAU297" s="22"/>
      <c r="QAV297" s="22"/>
      <c r="QAW297" s="22"/>
      <c r="QAX297" s="22"/>
      <c r="QAY297" s="22"/>
      <c r="QAZ297" s="22"/>
      <c r="QBA297" s="22"/>
      <c r="QBB297" s="22"/>
      <c r="QBC297" s="22"/>
      <c r="QBD297" s="22"/>
      <c r="QBE297" s="22"/>
      <c r="QBF297" s="22"/>
      <c r="QBG297" s="22"/>
      <c r="QBH297" s="22"/>
      <c r="QBI297" s="22"/>
      <c r="QBJ297" s="22"/>
      <c r="QBK297" s="22"/>
      <c r="QBL297" s="22"/>
      <c r="QBM297" s="22"/>
      <c r="QBN297" s="22"/>
      <c r="QBO297" s="22"/>
      <c r="QBP297" s="22"/>
      <c r="QBQ297" s="22"/>
      <c r="QBR297" s="22"/>
      <c r="QBS297" s="22"/>
      <c r="QBT297" s="22"/>
      <c r="QBU297" s="22"/>
      <c r="QBV297" s="22"/>
      <c r="QBW297" s="22"/>
      <c r="QBX297" s="22"/>
      <c r="QBY297" s="22"/>
      <c r="QBZ297" s="22"/>
      <c r="QCA297" s="22"/>
      <c r="QCB297" s="22"/>
      <c r="QCC297" s="22"/>
      <c r="QCD297" s="22"/>
      <c r="QCE297" s="22"/>
      <c r="QCF297" s="22"/>
      <c r="QCG297" s="22"/>
      <c r="QCH297" s="22"/>
      <c r="QCI297" s="22"/>
      <c r="QCJ297" s="22"/>
      <c r="QCK297" s="22"/>
      <c r="QCL297" s="22"/>
      <c r="QCM297" s="22"/>
      <c r="QCN297" s="22"/>
      <c r="QCO297" s="22"/>
      <c r="QCP297" s="22"/>
      <c r="QCQ297" s="22"/>
      <c r="QCR297" s="22"/>
      <c r="QCS297" s="22"/>
      <c r="QCT297" s="22"/>
      <c r="QCU297" s="22"/>
      <c r="QCV297" s="22"/>
      <c r="QCW297" s="22"/>
      <c r="QCX297" s="22"/>
      <c r="QCY297" s="22"/>
      <c r="QCZ297" s="22"/>
      <c r="QDA297" s="22"/>
      <c r="QDB297" s="22"/>
      <c r="QDC297" s="22"/>
      <c r="QDD297" s="22"/>
      <c r="QDE297" s="22"/>
      <c r="QDF297" s="22"/>
      <c r="QDG297" s="22"/>
      <c r="QDH297" s="22"/>
      <c r="QDI297" s="22"/>
      <c r="QDJ297" s="22"/>
      <c r="QDK297" s="22"/>
      <c r="QDL297" s="22"/>
      <c r="QDM297" s="22"/>
      <c r="QDN297" s="22"/>
      <c r="QDO297" s="22"/>
      <c r="QDP297" s="22"/>
      <c r="QDQ297" s="22"/>
      <c r="QDR297" s="22"/>
      <c r="QDS297" s="22"/>
      <c r="QDT297" s="22"/>
      <c r="QDU297" s="22"/>
      <c r="QDV297" s="22"/>
      <c r="QDW297" s="22"/>
      <c r="QDX297" s="22"/>
      <c r="QDY297" s="22"/>
      <c r="QDZ297" s="22"/>
      <c r="QEA297" s="22"/>
      <c r="QEB297" s="22"/>
      <c r="QEC297" s="22"/>
      <c r="QED297" s="22"/>
      <c r="QEE297" s="22"/>
      <c r="QEF297" s="22"/>
      <c r="QEG297" s="22"/>
      <c r="QEH297" s="22"/>
      <c r="QEI297" s="22"/>
      <c r="QEJ297" s="22"/>
      <c r="QEK297" s="22"/>
      <c r="QEL297" s="22"/>
      <c r="QEM297" s="22"/>
      <c r="QEN297" s="22"/>
      <c r="QEO297" s="22"/>
      <c r="QEP297" s="22"/>
      <c r="QEQ297" s="22"/>
      <c r="QER297" s="22"/>
      <c r="QES297" s="22"/>
      <c r="QET297" s="22"/>
      <c r="QEU297" s="22"/>
      <c r="QEV297" s="22"/>
      <c r="QEW297" s="22"/>
      <c r="QEX297" s="22"/>
      <c r="QEY297" s="22"/>
      <c r="QEZ297" s="22"/>
      <c r="QFA297" s="22"/>
      <c r="QFB297" s="22"/>
      <c r="QFC297" s="22"/>
      <c r="QFD297" s="22"/>
      <c r="QFE297" s="22"/>
      <c r="QFF297" s="22"/>
      <c r="QFG297" s="22"/>
      <c r="QFH297" s="22"/>
      <c r="QFI297" s="22"/>
      <c r="QFJ297" s="22"/>
      <c r="QFK297" s="22"/>
      <c r="QFL297" s="22"/>
      <c r="QFM297" s="22"/>
      <c r="QFN297" s="22"/>
      <c r="QFO297" s="22"/>
      <c r="QFP297" s="22"/>
      <c r="QFQ297" s="22"/>
      <c r="QFR297" s="22"/>
      <c r="QFS297" s="22"/>
      <c r="QFT297" s="22"/>
      <c r="QFU297" s="22"/>
      <c r="QFV297" s="22"/>
      <c r="QFW297" s="22"/>
      <c r="QFX297" s="22"/>
      <c r="QFY297" s="22"/>
      <c r="QFZ297" s="22"/>
      <c r="QGA297" s="22"/>
      <c r="QGB297" s="22"/>
      <c r="QGC297" s="22"/>
      <c r="QGD297" s="22"/>
      <c r="QGE297" s="22"/>
      <c r="QGF297" s="22"/>
      <c r="QGG297" s="22"/>
      <c r="QGH297" s="22"/>
      <c r="QGI297" s="22"/>
      <c r="QGJ297" s="22"/>
      <c r="QGK297" s="22"/>
      <c r="QGL297" s="22"/>
      <c r="QGM297" s="22"/>
      <c r="QGN297" s="22"/>
      <c r="QGO297" s="22"/>
      <c r="QGP297" s="22"/>
      <c r="QGQ297" s="22"/>
      <c r="QGR297" s="22"/>
      <c r="QGS297" s="22"/>
      <c r="QGT297" s="22"/>
      <c r="QGU297" s="22"/>
      <c r="QGV297" s="22"/>
      <c r="QGW297" s="22"/>
      <c r="QGX297" s="22"/>
      <c r="QGY297" s="22"/>
      <c r="QGZ297" s="22"/>
      <c r="QHA297" s="22"/>
      <c r="QHB297" s="22"/>
      <c r="QHC297" s="22"/>
      <c r="QHD297" s="22"/>
      <c r="QHE297" s="22"/>
      <c r="QHF297" s="22"/>
      <c r="QHG297" s="22"/>
      <c r="QHH297" s="22"/>
      <c r="QHI297" s="22"/>
      <c r="QHJ297" s="22"/>
      <c r="QHK297" s="22"/>
      <c r="QHL297" s="22"/>
      <c r="QHM297" s="22"/>
      <c r="QHN297" s="22"/>
      <c r="QHO297" s="22"/>
      <c r="QHP297" s="22"/>
      <c r="QHQ297" s="22"/>
      <c r="QHR297" s="22"/>
      <c r="QHS297" s="22"/>
      <c r="QHT297" s="22"/>
      <c r="QHU297" s="22"/>
      <c r="QHV297" s="22"/>
      <c r="QHW297" s="22"/>
      <c r="QHX297" s="22"/>
      <c r="QHY297" s="22"/>
      <c r="QHZ297" s="22"/>
      <c r="QIA297" s="22"/>
      <c r="QIB297" s="22"/>
      <c r="QIC297" s="22"/>
      <c r="QID297" s="22"/>
      <c r="QIE297" s="22"/>
      <c r="QIF297" s="22"/>
      <c r="QIG297" s="22"/>
      <c r="QIH297" s="22"/>
      <c r="QII297" s="22"/>
      <c r="QIJ297" s="22"/>
      <c r="QIK297" s="22"/>
      <c r="QIL297" s="22"/>
      <c r="QIM297" s="22"/>
      <c r="QIN297" s="22"/>
      <c r="QIO297" s="22"/>
      <c r="QIP297" s="22"/>
      <c r="QIQ297" s="22"/>
      <c r="QIR297" s="22"/>
      <c r="QIS297" s="22"/>
      <c r="QIT297" s="22"/>
      <c r="QIU297" s="22"/>
      <c r="QIV297" s="22"/>
      <c r="QIW297" s="22"/>
      <c r="QIX297" s="22"/>
      <c r="QIY297" s="22"/>
      <c r="QIZ297" s="22"/>
      <c r="QJA297" s="22"/>
      <c r="QJB297" s="22"/>
      <c r="QJC297" s="22"/>
      <c r="QJD297" s="22"/>
      <c r="QJE297" s="22"/>
      <c r="QJF297" s="22"/>
      <c r="QJG297" s="22"/>
      <c r="QJH297" s="22"/>
      <c r="QJI297" s="22"/>
      <c r="QJJ297" s="22"/>
      <c r="QJK297" s="22"/>
      <c r="QJL297" s="22"/>
      <c r="QJM297" s="22"/>
      <c r="QJN297" s="22"/>
      <c r="QJO297" s="22"/>
      <c r="QJP297" s="22"/>
      <c r="QJQ297" s="22"/>
      <c r="QJR297" s="22"/>
      <c r="QJS297" s="22"/>
      <c r="QJT297" s="22"/>
      <c r="QJU297" s="22"/>
      <c r="QJV297" s="22"/>
      <c r="QJW297" s="22"/>
      <c r="QJX297" s="22"/>
      <c r="QJY297" s="22"/>
      <c r="QJZ297" s="22"/>
      <c r="QKA297" s="22"/>
      <c r="QKB297" s="22"/>
      <c r="QKC297" s="22"/>
      <c r="QKD297" s="22"/>
      <c r="QKE297" s="22"/>
      <c r="QKF297" s="22"/>
      <c r="QKG297" s="22"/>
      <c r="QKH297" s="22"/>
      <c r="QKI297" s="22"/>
      <c r="QKJ297" s="22"/>
      <c r="QKK297" s="22"/>
      <c r="QKL297" s="22"/>
      <c r="QKM297" s="22"/>
      <c r="QKN297" s="22"/>
      <c r="QKO297" s="22"/>
      <c r="QKP297" s="22"/>
      <c r="QKQ297" s="22"/>
      <c r="QKR297" s="22"/>
      <c r="QKS297" s="22"/>
      <c r="QKT297" s="22"/>
      <c r="QKU297" s="22"/>
      <c r="QKV297" s="22"/>
      <c r="QKW297" s="22"/>
      <c r="QKX297" s="22"/>
      <c r="QKY297" s="22"/>
      <c r="QKZ297" s="22"/>
      <c r="QLA297" s="22"/>
      <c r="QLB297" s="22"/>
      <c r="QLC297" s="22"/>
      <c r="QLD297" s="22"/>
      <c r="QLE297" s="22"/>
      <c r="QLF297" s="22"/>
      <c r="QLG297" s="22"/>
      <c r="QLH297" s="22"/>
      <c r="QLI297" s="22"/>
      <c r="QLJ297" s="22"/>
      <c r="QLK297" s="22"/>
      <c r="QLL297" s="22"/>
      <c r="QLM297" s="22"/>
      <c r="QLN297" s="22"/>
      <c r="QLO297" s="22"/>
      <c r="QLP297" s="22"/>
      <c r="QLQ297" s="22"/>
      <c r="QLR297" s="22"/>
      <c r="QLS297" s="22"/>
      <c r="QLT297" s="22"/>
      <c r="QLU297" s="22"/>
      <c r="QLV297" s="22"/>
      <c r="QLW297" s="22"/>
      <c r="QLX297" s="22"/>
      <c r="QLY297" s="22"/>
      <c r="QLZ297" s="22"/>
      <c r="QMA297" s="22"/>
      <c r="QMB297" s="22"/>
      <c r="QMC297" s="22"/>
      <c r="QMD297" s="22"/>
      <c r="QME297" s="22"/>
      <c r="QMF297" s="22"/>
      <c r="QMG297" s="22"/>
      <c r="QMH297" s="22"/>
      <c r="QMI297" s="22"/>
      <c r="QMJ297" s="22"/>
      <c r="QMK297" s="22"/>
      <c r="QML297" s="22"/>
      <c r="QMM297" s="22"/>
      <c r="QMN297" s="22"/>
      <c r="QMO297" s="22"/>
      <c r="QMP297" s="22"/>
      <c r="QMQ297" s="22"/>
      <c r="QMR297" s="22"/>
      <c r="QMS297" s="22"/>
      <c r="QMT297" s="22"/>
      <c r="QMU297" s="22"/>
      <c r="QMV297" s="22"/>
      <c r="QMW297" s="22"/>
      <c r="QMX297" s="22"/>
      <c r="QMY297" s="22"/>
      <c r="QMZ297" s="22"/>
      <c r="QNA297" s="22"/>
      <c r="QNB297" s="22"/>
      <c r="QNC297" s="22"/>
      <c r="QND297" s="22"/>
      <c r="QNE297" s="22"/>
      <c r="QNF297" s="22"/>
      <c r="QNG297" s="22"/>
      <c r="QNH297" s="22"/>
      <c r="QNI297" s="22"/>
      <c r="QNJ297" s="22"/>
      <c r="QNK297" s="22"/>
      <c r="QNL297" s="22"/>
      <c r="QNM297" s="22"/>
      <c r="QNN297" s="22"/>
      <c r="QNO297" s="22"/>
      <c r="QNP297" s="22"/>
      <c r="QNQ297" s="22"/>
      <c r="QNR297" s="22"/>
      <c r="QNS297" s="22"/>
      <c r="QNT297" s="22"/>
      <c r="QNU297" s="22"/>
      <c r="QNV297" s="22"/>
      <c r="QNW297" s="22"/>
      <c r="QNX297" s="22"/>
      <c r="QNY297" s="22"/>
      <c r="QNZ297" s="22"/>
      <c r="QOA297" s="22"/>
      <c r="QOB297" s="22"/>
      <c r="QOC297" s="22"/>
      <c r="QOD297" s="22"/>
      <c r="QOE297" s="22"/>
      <c r="QOF297" s="22"/>
      <c r="QOG297" s="22"/>
      <c r="QOH297" s="22"/>
      <c r="QOI297" s="22"/>
      <c r="QOJ297" s="22"/>
      <c r="QOK297" s="22"/>
      <c r="QOL297" s="22"/>
      <c r="QOM297" s="22"/>
      <c r="QON297" s="22"/>
      <c r="QOO297" s="22"/>
      <c r="QOP297" s="22"/>
      <c r="QOQ297" s="22"/>
      <c r="QOR297" s="22"/>
      <c r="QOS297" s="22"/>
      <c r="QOT297" s="22"/>
      <c r="QOU297" s="22"/>
      <c r="QOV297" s="22"/>
      <c r="QOW297" s="22"/>
      <c r="QOX297" s="22"/>
      <c r="QOY297" s="22"/>
      <c r="QOZ297" s="22"/>
      <c r="QPA297" s="22"/>
      <c r="QPB297" s="22"/>
      <c r="QPC297" s="22"/>
      <c r="QPD297" s="22"/>
      <c r="QPE297" s="22"/>
      <c r="QPF297" s="22"/>
      <c r="QPG297" s="22"/>
      <c r="QPH297" s="22"/>
      <c r="QPI297" s="22"/>
      <c r="QPJ297" s="22"/>
      <c r="QPK297" s="22"/>
      <c r="QPL297" s="22"/>
      <c r="QPM297" s="22"/>
      <c r="QPN297" s="22"/>
      <c r="QPO297" s="22"/>
      <c r="QPP297" s="22"/>
      <c r="QPQ297" s="22"/>
      <c r="QPR297" s="22"/>
      <c r="QPS297" s="22"/>
      <c r="QPT297" s="22"/>
      <c r="QPU297" s="22"/>
      <c r="QPV297" s="22"/>
      <c r="QPW297" s="22"/>
      <c r="QPX297" s="22"/>
      <c r="QPY297" s="22"/>
      <c r="QPZ297" s="22"/>
      <c r="QQA297" s="22"/>
      <c r="QQB297" s="22"/>
      <c r="QQC297" s="22"/>
      <c r="QQD297" s="22"/>
      <c r="QQE297" s="22"/>
      <c r="QQF297" s="22"/>
      <c r="QQG297" s="22"/>
      <c r="QQH297" s="22"/>
      <c r="QQI297" s="22"/>
      <c r="QQJ297" s="22"/>
      <c r="QQK297" s="22"/>
      <c r="QQL297" s="22"/>
      <c r="QQM297" s="22"/>
      <c r="QQN297" s="22"/>
      <c r="QQO297" s="22"/>
      <c r="QQP297" s="22"/>
      <c r="QQQ297" s="22"/>
      <c r="QQR297" s="22"/>
      <c r="QQS297" s="22"/>
      <c r="QQT297" s="22"/>
      <c r="QQU297" s="22"/>
      <c r="QQV297" s="22"/>
      <c r="QQW297" s="22"/>
      <c r="QQX297" s="22"/>
      <c r="QQY297" s="22"/>
      <c r="QQZ297" s="22"/>
      <c r="QRA297" s="22"/>
      <c r="QRB297" s="22"/>
      <c r="QRC297" s="22"/>
      <c r="QRD297" s="22"/>
      <c r="QRE297" s="22"/>
      <c r="QRF297" s="22"/>
      <c r="QRG297" s="22"/>
      <c r="QRH297" s="22"/>
      <c r="QRI297" s="22"/>
      <c r="QRJ297" s="22"/>
      <c r="QRK297" s="22"/>
      <c r="QRL297" s="22"/>
      <c r="QRM297" s="22"/>
      <c r="QRN297" s="22"/>
      <c r="QRO297" s="22"/>
      <c r="QRP297" s="22"/>
      <c r="QRQ297" s="22"/>
      <c r="QRR297" s="22"/>
      <c r="QRS297" s="22"/>
      <c r="QRT297" s="22"/>
      <c r="QRU297" s="22"/>
      <c r="QRV297" s="22"/>
      <c r="QRW297" s="22"/>
      <c r="QRX297" s="22"/>
      <c r="QRY297" s="22"/>
      <c r="QRZ297" s="22"/>
      <c r="QSA297" s="22"/>
      <c r="QSB297" s="22"/>
      <c r="QSC297" s="22"/>
      <c r="QSD297" s="22"/>
      <c r="QSE297" s="22"/>
      <c r="QSF297" s="22"/>
      <c r="QSG297" s="22"/>
      <c r="QSH297" s="22"/>
      <c r="QSI297" s="22"/>
      <c r="QSJ297" s="22"/>
      <c r="QSK297" s="22"/>
      <c r="QSL297" s="22"/>
      <c r="QSM297" s="22"/>
      <c r="QSN297" s="22"/>
      <c r="QSO297" s="22"/>
      <c r="QSP297" s="22"/>
      <c r="QSQ297" s="22"/>
      <c r="QSR297" s="22"/>
      <c r="QSS297" s="22"/>
      <c r="QST297" s="22"/>
      <c r="QSU297" s="22"/>
      <c r="QSV297" s="22"/>
      <c r="QSW297" s="22"/>
      <c r="QSX297" s="22"/>
      <c r="QSY297" s="22"/>
      <c r="QSZ297" s="22"/>
      <c r="QTA297" s="22"/>
      <c r="QTB297" s="22"/>
      <c r="QTC297" s="22"/>
      <c r="QTD297" s="22"/>
      <c r="QTE297" s="22"/>
      <c r="QTF297" s="22"/>
      <c r="QTG297" s="22"/>
      <c r="QTH297" s="22"/>
      <c r="QTI297" s="22"/>
      <c r="QTJ297" s="22"/>
      <c r="QTK297" s="22"/>
      <c r="QTL297" s="22"/>
      <c r="QTM297" s="22"/>
      <c r="QTN297" s="22"/>
      <c r="QTO297" s="22"/>
      <c r="QTP297" s="22"/>
      <c r="QTQ297" s="22"/>
      <c r="QTR297" s="22"/>
      <c r="QTS297" s="22"/>
      <c r="QTT297" s="22"/>
      <c r="QTU297" s="22"/>
      <c r="QTV297" s="22"/>
      <c r="QTW297" s="22"/>
      <c r="QTX297" s="22"/>
      <c r="QTY297" s="22"/>
      <c r="QTZ297" s="22"/>
      <c r="QUA297" s="22"/>
      <c r="QUB297" s="22"/>
      <c r="QUC297" s="22"/>
      <c r="QUD297" s="22"/>
      <c r="QUE297" s="22"/>
      <c r="QUF297" s="22"/>
      <c r="QUG297" s="22"/>
      <c r="QUH297" s="22"/>
      <c r="QUI297" s="22"/>
      <c r="QUJ297" s="22"/>
      <c r="QUK297" s="22"/>
      <c r="QUL297" s="22"/>
      <c r="QUM297" s="22"/>
      <c r="QUN297" s="22"/>
      <c r="QUO297" s="22"/>
      <c r="QUP297" s="22"/>
      <c r="QUQ297" s="22"/>
      <c r="QUR297" s="22"/>
      <c r="QUS297" s="22"/>
      <c r="QUT297" s="22"/>
      <c r="QUU297" s="22"/>
      <c r="QUV297" s="22"/>
      <c r="QUW297" s="22"/>
      <c r="QUX297" s="22"/>
      <c r="QUY297" s="22"/>
      <c r="QUZ297" s="22"/>
      <c r="QVA297" s="22"/>
      <c r="QVB297" s="22"/>
      <c r="QVC297" s="22"/>
      <c r="QVD297" s="22"/>
      <c r="QVE297" s="22"/>
      <c r="QVF297" s="22"/>
      <c r="QVG297" s="22"/>
      <c r="QVH297" s="22"/>
      <c r="QVI297" s="22"/>
      <c r="QVJ297" s="22"/>
      <c r="QVK297" s="22"/>
      <c r="QVL297" s="22"/>
      <c r="QVM297" s="22"/>
      <c r="QVN297" s="22"/>
      <c r="QVO297" s="22"/>
      <c r="QVP297" s="22"/>
      <c r="QVQ297" s="22"/>
      <c r="QVR297" s="22"/>
      <c r="QVS297" s="22"/>
      <c r="QVT297" s="22"/>
      <c r="QVU297" s="22"/>
      <c r="QVV297" s="22"/>
      <c r="QVW297" s="22"/>
      <c r="QVX297" s="22"/>
      <c r="QVY297" s="22"/>
      <c r="QVZ297" s="22"/>
      <c r="QWA297" s="22"/>
      <c r="QWB297" s="22"/>
      <c r="QWC297" s="22"/>
      <c r="QWD297" s="22"/>
      <c r="QWE297" s="22"/>
      <c r="QWF297" s="22"/>
      <c r="QWG297" s="22"/>
      <c r="QWH297" s="22"/>
      <c r="QWI297" s="22"/>
      <c r="QWJ297" s="22"/>
      <c r="QWK297" s="22"/>
      <c r="QWL297" s="22"/>
      <c r="QWM297" s="22"/>
      <c r="QWN297" s="22"/>
      <c r="QWO297" s="22"/>
      <c r="QWP297" s="22"/>
      <c r="QWQ297" s="22"/>
      <c r="QWR297" s="22"/>
      <c r="QWS297" s="22"/>
      <c r="QWT297" s="22"/>
      <c r="QWU297" s="22"/>
      <c r="QWV297" s="22"/>
      <c r="QWW297" s="22"/>
      <c r="QWX297" s="22"/>
      <c r="QWY297" s="22"/>
      <c r="QWZ297" s="22"/>
      <c r="QXA297" s="22"/>
      <c r="QXB297" s="22"/>
      <c r="QXC297" s="22"/>
      <c r="QXD297" s="22"/>
      <c r="QXE297" s="22"/>
      <c r="QXF297" s="22"/>
      <c r="QXG297" s="22"/>
      <c r="QXH297" s="22"/>
      <c r="QXI297" s="22"/>
      <c r="QXJ297" s="22"/>
      <c r="QXK297" s="22"/>
      <c r="QXL297" s="22"/>
      <c r="QXM297" s="22"/>
      <c r="QXN297" s="22"/>
      <c r="QXO297" s="22"/>
      <c r="QXP297" s="22"/>
      <c r="QXQ297" s="22"/>
      <c r="QXR297" s="22"/>
      <c r="QXS297" s="22"/>
      <c r="QXT297" s="22"/>
      <c r="QXU297" s="22"/>
      <c r="QXV297" s="22"/>
      <c r="QXW297" s="22"/>
      <c r="QXX297" s="22"/>
      <c r="QXY297" s="22"/>
      <c r="QXZ297" s="22"/>
      <c r="QYA297" s="22"/>
      <c r="QYB297" s="22"/>
      <c r="QYC297" s="22"/>
      <c r="QYD297" s="22"/>
      <c r="QYE297" s="22"/>
      <c r="QYF297" s="22"/>
      <c r="QYG297" s="22"/>
      <c r="QYH297" s="22"/>
      <c r="QYI297" s="22"/>
      <c r="QYJ297" s="22"/>
      <c r="QYK297" s="22"/>
      <c r="QYL297" s="22"/>
      <c r="QYM297" s="22"/>
      <c r="QYN297" s="22"/>
      <c r="QYO297" s="22"/>
      <c r="QYP297" s="22"/>
      <c r="QYQ297" s="22"/>
      <c r="QYR297" s="22"/>
      <c r="QYS297" s="22"/>
      <c r="QYT297" s="22"/>
      <c r="QYU297" s="22"/>
      <c r="QYV297" s="22"/>
      <c r="QYW297" s="22"/>
      <c r="QYX297" s="22"/>
      <c r="QYY297" s="22"/>
      <c r="QYZ297" s="22"/>
      <c r="QZA297" s="22"/>
      <c r="QZB297" s="22"/>
      <c r="QZC297" s="22"/>
      <c r="QZD297" s="22"/>
      <c r="QZE297" s="22"/>
      <c r="QZF297" s="22"/>
      <c r="QZG297" s="22"/>
      <c r="QZH297" s="22"/>
      <c r="QZI297" s="22"/>
      <c r="QZJ297" s="22"/>
      <c r="QZK297" s="22"/>
      <c r="QZL297" s="22"/>
      <c r="QZM297" s="22"/>
      <c r="QZN297" s="22"/>
      <c r="QZO297" s="22"/>
      <c r="QZP297" s="22"/>
      <c r="QZQ297" s="22"/>
      <c r="QZR297" s="22"/>
      <c r="QZS297" s="22"/>
      <c r="QZT297" s="22"/>
      <c r="QZU297" s="22"/>
      <c r="QZV297" s="22"/>
      <c r="QZW297" s="22"/>
      <c r="QZX297" s="22"/>
      <c r="QZY297" s="22"/>
      <c r="QZZ297" s="22"/>
      <c r="RAA297" s="22"/>
      <c r="RAB297" s="22"/>
      <c r="RAC297" s="22"/>
      <c r="RAD297" s="22"/>
      <c r="RAE297" s="22"/>
      <c r="RAF297" s="22"/>
      <c r="RAG297" s="22"/>
      <c r="RAH297" s="22"/>
      <c r="RAI297" s="22"/>
      <c r="RAJ297" s="22"/>
      <c r="RAK297" s="22"/>
      <c r="RAL297" s="22"/>
      <c r="RAM297" s="22"/>
      <c r="RAN297" s="22"/>
      <c r="RAO297" s="22"/>
      <c r="RAP297" s="22"/>
      <c r="RAQ297" s="22"/>
      <c r="RAR297" s="22"/>
      <c r="RAS297" s="22"/>
      <c r="RAT297" s="22"/>
      <c r="RAU297" s="22"/>
      <c r="RAV297" s="22"/>
      <c r="RAW297" s="22"/>
      <c r="RAX297" s="22"/>
      <c r="RAY297" s="22"/>
      <c r="RAZ297" s="22"/>
      <c r="RBA297" s="22"/>
      <c r="RBB297" s="22"/>
      <c r="RBC297" s="22"/>
      <c r="RBD297" s="22"/>
      <c r="RBE297" s="22"/>
      <c r="RBF297" s="22"/>
      <c r="RBG297" s="22"/>
      <c r="RBH297" s="22"/>
      <c r="RBI297" s="22"/>
      <c r="RBJ297" s="22"/>
      <c r="RBK297" s="22"/>
      <c r="RBL297" s="22"/>
      <c r="RBM297" s="22"/>
      <c r="RBN297" s="22"/>
      <c r="RBO297" s="22"/>
      <c r="RBP297" s="22"/>
      <c r="RBQ297" s="22"/>
      <c r="RBR297" s="22"/>
      <c r="RBS297" s="22"/>
      <c r="RBT297" s="22"/>
      <c r="RBU297" s="22"/>
      <c r="RBV297" s="22"/>
      <c r="RBW297" s="22"/>
      <c r="RBX297" s="22"/>
      <c r="RBY297" s="22"/>
      <c r="RBZ297" s="22"/>
      <c r="RCA297" s="22"/>
      <c r="RCB297" s="22"/>
      <c r="RCC297" s="22"/>
      <c r="RCD297" s="22"/>
      <c r="RCE297" s="22"/>
      <c r="RCF297" s="22"/>
      <c r="RCG297" s="22"/>
      <c r="RCH297" s="22"/>
      <c r="RCI297" s="22"/>
      <c r="RCJ297" s="22"/>
      <c r="RCK297" s="22"/>
      <c r="RCL297" s="22"/>
      <c r="RCM297" s="22"/>
      <c r="RCN297" s="22"/>
      <c r="RCO297" s="22"/>
      <c r="RCP297" s="22"/>
      <c r="RCQ297" s="22"/>
      <c r="RCR297" s="22"/>
      <c r="RCS297" s="22"/>
      <c r="RCT297" s="22"/>
      <c r="RCU297" s="22"/>
      <c r="RCV297" s="22"/>
      <c r="RCW297" s="22"/>
      <c r="RCX297" s="22"/>
      <c r="RCY297" s="22"/>
      <c r="RCZ297" s="22"/>
      <c r="RDA297" s="22"/>
      <c r="RDB297" s="22"/>
      <c r="RDC297" s="22"/>
      <c r="RDD297" s="22"/>
      <c r="RDE297" s="22"/>
      <c r="RDF297" s="22"/>
      <c r="RDG297" s="22"/>
      <c r="RDH297" s="22"/>
      <c r="RDI297" s="22"/>
      <c r="RDJ297" s="22"/>
      <c r="RDK297" s="22"/>
      <c r="RDL297" s="22"/>
      <c r="RDM297" s="22"/>
      <c r="RDN297" s="22"/>
      <c r="RDO297" s="22"/>
      <c r="RDP297" s="22"/>
      <c r="RDQ297" s="22"/>
      <c r="RDR297" s="22"/>
      <c r="RDS297" s="22"/>
      <c r="RDT297" s="22"/>
      <c r="RDU297" s="22"/>
      <c r="RDV297" s="22"/>
      <c r="RDW297" s="22"/>
      <c r="RDX297" s="22"/>
      <c r="RDY297" s="22"/>
      <c r="RDZ297" s="22"/>
      <c r="REA297" s="22"/>
      <c r="REB297" s="22"/>
      <c r="REC297" s="22"/>
      <c r="RED297" s="22"/>
      <c r="REE297" s="22"/>
      <c r="REF297" s="22"/>
      <c r="REG297" s="22"/>
      <c r="REH297" s="22"/>
      <c r="REI297" s="22"/>
      <c r="REJ297" s="22"/>
      <c r="REK297" s="22"/>
      <c r="REL297" s="22"/>
      <c r="REM297" s="22"/>
      <c r="REN297" s="22"/>
      <c r="REO297" s="22"/>
      <c r="REP297" s="22"/>
      <c r="REQ297" s="22"/>
      <c r="RER297" s="22"/>
      <c r="RES297" s="22"/>
      <c r="RET297" s="22"/>
      <c r="REU297" s="22"/>
      <c r="REV297" s="22"/>
      <c r="REW297" s="22"/>
      <c r="REX297" s="22"/>
      <c r="REY297" s="22"/>
      <c r="REZ297" s="22"/>
      <c r="RFA297" s="22"/>
      <c r="RFB297" s="22"/>
      <c r="RFC297" s="22"/>
      <c r="RFD297" s="22"/>
      <c r="RFE297" s="22"/>
      <c r="RFF297" s="22"/>
      <c r="RFG297" s="22"/>
      <c r="RFH297" s="22"/>
      <c r="RFI297" s="22"/>
      <c r="RFJ297" s="22"/>
      <c r="RFK297" s="22"/>
      <c r="RFL297" s="22"/>
      <c r="RFM297" s="22"/>
      <c r="RFN297" s="22"/>
      <c r="RFO297" s="22"/>
      <c r="RFP297" s="22"/>
      <c r="RFQ297" s="22"/>
      <c r="RFR297" s="22"/>
      <c r="RFS297" s="22"/>
      <c r="RFT297" s="22"/>
      <c r="RFU297" s="22"/>
      <c r="RFV297" s="22"/>
      <c r="RFW297" s="22"/>
      <c r="RFX297" s="22"/>
      <c r="RFY297" s="22"/>
      <c r="RFZ297" s="22"/>
      <c r="RGA297" s="22"/>
      <c r="RGB297" s="22"/>
      <c r="RGC297" s="22"/>
      <c r="RGD297" s="22"/>
      <c r="RGE297" s="22"/>
      <c r="RGF297" s="22"/>
      <c r="RGG297" s="22"/>
      <c r="RGH297" s="22"/>
      <c r="RGI297" s="22"/>
      <c r="RGJ297" s="22"/>
      <c r="RGK297" s="22"/>
      <c r="RGL297" s="22"/>
      <c r="RGM297" s="22"/>
      <c r="RGN297" s="22"/>
      <c r="RGO297" s="22"/>
      <c r="RGP297" s="22"/>
      <c r="RGQ297" s="22"/>
      <c r="RGR297" s="22"/>
      <c r="RGS297" s="22"/>
      <c r="RGT297" s="22"/>
      <c r="RGU297" s="22"/>
      <c r="RGV297" s="22"/>
      <c r="RGW297" s="22"/>
      <c r="RGX297" s="22"/>
      <c r="RGY297" s="22"/>
      <c r="RGZ297" s="22"/>
      <c r="RHA297" s="22"/>
      <c r="RHB297" s="22"/>
      <c r="RHC297" s="22"/>
      <c r="RHD297" s="22"/>
      <c r="RHE297" s="22"/>
      <c r="RHF297" s="22"/>
      <c r="RHG297" s="22"/>
      <c r="RHH297" s="22"/>
      <c r="RHI297" s="22"/>
      <c r="RHJ297" s="22"/>
      <c r="RHK297" s="22"/>
      <c r="RHL297" s="22"/>
      <c r="RHM297" s="22"/>
      <c r="RHN297" s="22"/>
      <c r="RHO297" s="22"/>
      <c r="RHP297" s="22"/>
      <c r="RHQ297" s="22"/>
      <c r="RHR297" s="22"/>
      <c r="RHS297" s="22"/>
      <c r="RHT297" s="22"/>
      <c r="RHU297" s="22"/>
      <c r="RHV297" s="22"/>
      <c r="RHW297" s="22"/>
      <c r="RHX297" s="22"/>
      <c r="RHY297" s="22"/>
      <c r="RHZ297" s="22"/>
      <c r="RIA297" s="22"/>
      <c r="RIB297" s="22"/>
      <c r="RIC297" s="22"/>
      <c r="RID297" s="22"/>
      <c r="RIE297" s="22"/>
      <c r="RIF297" s="22"/>
      <c r="RIG297" s="22"/>
      <c r="RIH297" s="22"/>
      <c r="RII297" s="22"/>
      <c r="RIJ297" s="22"/>
      <c r="RIK297" s="22"/>
      <c r="RIL297" s="22"/>
      <c r="RIM297" s="22"/>
      <c r="RIN297" s="22"/>
      <c r="RIO297" s="22"/>
      <c r="RIP297" s="22"/>
      <c r="RIQ297" s="22"/>
      <c r="RIR297" s="22"/>
      <c r="RIS297" s="22"/>
      <c r="RIT297" s="22"/>
      <c r="RIU297" s="22"/>
      <c r="RIV297" s="22"/>
      <c r="RIW297" s="22"/>
      <c r="RIX297" s="22"/>
      <c r="RIY297" s="22"/>
      <c r="RIZ297" s="22"/>
      <c r="RJA297" s="22"/>
      <c r="RJB297" s="22"/>
      <c r="RJC297" s="22"/>
      <c r="RJD297" s="22"/>
      <c r="RJE297" s="22"/>
      <c r="RJF297" s="22"/>
      <c r="RJG297" s="22"/>
      <c r="RJH297" s="22"/>
      <c r="RJI297" s="22"/>
      <c r="RJJ297" s="22"/>
      <c r="RJK297" s="22"/>
      <c r="RJL297" s="22"/>
      <c r="RJM297" s="22"/>
      <c r="RJN297" s="22"/>
      <c r="RJO297" s="22"/>
      <c r="RJP297" s="22"/>
      <c r="RJQ297" s="22"/>
      <c r="RJR297" s="22"/>
      <c r="RJS297" s="22"/>
      <c r="RJT297" s="22"/>
      <c r="RJU297" s="22"/>
      <c r="RJV297" s="22"/>
      <c r="RJW297" s="22"/>
      <c r="RJX297" s="22"/>
      <c r="RJY297" s="22"/>
      <c r="RJZ297" s="22"/>
      <c r="RKA297" s="22"/>
      <c r="RKB297" s="22"/>
      <c r="RKC297" s="22"/>
      <c r="RKD297" s="22"/>
      <c r="RKE297" s="22"/>
      <c r="RKF297" s="22"/>
      <c r="RKG297" s="22"/>
      <c r="RKH297" s="22"/>
      <c r="RKI297" s="22"/>
      <c r="RKJ297" s="22"/>
      <c r="RKK297" s="22"/>
      <c r="RKL297" s="22"/>
      <c r="RKM297" s="22"/>
      <c r="RKN297" s="22"/>
      <c r="RKO297" s="22"/>
      <c r="RKP297" s="22"/>
      <c r="RKQ297" s="22"/>
      <c r="RKR297" s="22"/>
      <c r="RKS297" s="22"/>
      <c r="RKT297" s="22"/>
      <c r="RKU297" s="22"/>
      <c r="RKV297" s="22"/>
      <c r="RKW297" s="22"/>
      <c r="RKX297" s="22"/>
      <c r="RKY297" s="22"/>
      <c r="RKZ297" s="22"/>
      <c r="RLA297" s="22"/>
      <c r="RLB297" s="22"/>
      <c r="RLC297" s="22"/>
      <c r="RLD297" s="22"/>
      <c r="RLE297" s="22"/>
      <c r="RLF297" s="22"/>
      <c r="RLG297" s="22"/>
      <c r="RLH297" s="22"/>
      <c r="RLI297" s="22"/>
      <c r="RLJ297" s="22"/>
      <c r="RLK297" s="22"/>
      <c r="RLL297" s="22"/>
      <c r="RLM297" s="22"/>
      <c r="RLN297" s="22"/>
      <c r="RLO297" s="22"/>
      <c r="RLP297" s="22"/>
      <c r="RLQ297" s="22"/>
      <c r="RLR297" s="22"/>
      <c r="RLS297" s="22"/>
      <c r="RLT297" s="22"/>
      <c r="RLU297" s="22"/>
      <c r="RLV297" s="22"/>
      <c r="RLW297" s="22"/>
      <c r="RLX297" s="22"/>
      <c r="RLY297" s="22"/>
      <c r="RLZ297" s="22"/>
      <c r="RMA297" s="22"/>
      <c r="RMB297" s="22"/>
      <c r="RMC297" s="22"/>
      <c r="RMD297" s="22"/>
      <c r="RME297" s="22"/>
      <c r="RMF297" s="22"/>
      <c r="RMG297" s="22"/>
      <c r="RMH297" s="22"/>
      <c r="RMI297" s="22"/>
      <c r="RMJ297" s="22"/>
      <c r="RMK297" s="22"/>
      <c r="RML297" s="22"/>
      <c r="RMM297" s="22"/>
      <c r="RMN297" s="22"/>
      <c r="RMO297" s="22"/>
      <c r="RMP297" s="22"/>
      <c r="RMQ297" s="22"/>
      <c r="RMR297" s="22"/>
      <c r="RMS297" s="22"/>
      <c r="RMT297" s="22"/>
      <c r="RMU297" s="22"/>
      <c r="RMV297" s="22"/>
      <c r="RMW297" s="22"/>
      <c r="RMX297" s="22"/>
      <c r="RMY297" s="22"/>
      <c r="RMZ297" s="22"/>
      <c r="RNA297" s="22"/>
      <c r="RNB297" s="22"/>
      <c r="RNC297" s="22"/>
      <c r="RND297" s="22"/>
      <c r="RNE297" s="22"/>
      <c r="RNF297" s="22"/>
      <c r="RNG297" s="22"/>
      <c r="RNH297" s="22"/>
      <c r="RNI297" s="22"/>
      <c r="RNJ297" s="22"/>
      <c r="RNK297" s="22"/>
      <c r="RNL297" s="22"/>
      <c r="RNM297" s="22"/>
      <c r="RNN297" s="22"/>
      <c r="RNO297" s="22"/>
      <c r="RNP297" s="22"/>
      <c r="RNQ297" s="22"/>
      <c r="RNR297" s="22"/>
      <c r="RNS297" s="22"/>
      <c r="RNT297" s="22"/>
      <c r="RNU297" s="22"/>
      <c r="RNV297" s="22"/>
      <c r="RNW297" s="22"/>
      <c r="RNX297" s="22"/>
      <c r="RNY297" s="22"/>
      <c r="RNZ297" s="22"/>
      <c r="ROA297" s="22"/>
      <c r="ROB297" s="22"/>
      <c r="ROC297" s="22"/>
      <c r="ROD297" s="22"/>
      <c r="ROE297" s="22"/>
      <c r="ROF297" s="22"/>
      <c r="ROG297" s="22"/>
      <c r="ROH297" s="22"/>
      <c r="ROI297" s="22"/>
      <c r="ROJ297" s="22"/>
      <c r="ROK297" s="22"/>
      <c r="ROL297" s="22"/>
      <c r="ROM297" s="22"/>
      <c r="RON297" s="22"/>
      <c r="ROO297" s="22"/>
      <c r="ROP297" s="22"/>
      <c r="ROQ297" s="22"/>
      <c r="ROR297" s="22"/>
      <c r="ROS297" s="22"/>
      <c r="ROT297" s="22"/>
      <c r="ROU297" s="22"/>
      <c r="ROV297" s="22"/>
      <c r="ROW297" s="22"/>
      <c r="ROX297" s="22"/>
      <c r="ROY297" s="22"/>
      <c r="ROZ297" s="22"/>
      <c r="RPA297" s="22"/>
      <c r="RPB297" s="22"/>
      <c r="RPC297" s="22"/>
      <c r="RPD297" s="22"/>
      <c r="RPE297" s="22"/>
      <c r="RPF297" s="22"/>
      <c r="RPG297" s="22"/>
      <c r="RPH297" s="22"/>
      <c r="RPI297" s="22"/>
      <c r="RPJ297" s="22"/>
      <c r="RPK297" s="22"/>
      <c r="RPL297" s="22"/>
      <c r="RPM297" s="22"/>
      <c r="RPN297" s="22"/>
      <c r="RPO297" s="22"/>
      <c r="RPP297" s="22"/>
      <c r="RPQ297" s="22"/>
      <c r="RPR297" s="22"/>
      <c r="RPS297" s="22"/>
      <c r="RPT297" s="22"/>
      <c r="RPU297" s="22"/>
      <c r="RPV297" s="22"/>
      <c r="RPW297" s="22"/>
      <c r="RPX297" s="22"/>
      <c r="RPY297" s="22"/>
      <c r="RPZ297" s="22"/>
      <c r="RQA297" s="22"/>
      <c r="RQB297" s="22"/>
      <c r="RQC297" s="22"/>
      <c r="RQD297" s="22"/>
      <c r="RQE297" s="22"/>
      <c r="RQF297" s="22"/>
      <c r="RQG297" s="22"/>
      <c r="RQH297" s="22"/>
      <c r="RQI297" s="22"/>
      <c r="RQJ297" s="22"/>
      <c r="RQK297" s="22"/>
      <c r="RQL297" s="22"/>
      <c r="RQM297" s="22"/>
      <c r="RQN297" s="22"/>
      <c r="RQO297" s="22"/>
      <c r="RQP297" s="22"/>
      <c r="RQQ297" s="22"/>
      <c r="RQR297" s="22"/>
      <c r="RQS297" s="22"/>
      <c r="RQT297" s="22"/>
      <c r="RQU297" s="22"/>
      <c r="RQV297" s="22"/>
      <c r="RQW297" s="22"/>
      <c r="RQX297" s="22"/>
      <c r="RQY297" s="22"/>
      <c r="RQZ297" s="22"/>
      <c r="RRA297" s="22"/>
      <c r="RRB297" s="22"/>
      <c r="RRC297" s="22"/>
      <c r="RRD297" s="22"/>
      <c r="RRE297" s="22"/>
      <c r="RRF297" s="22"/>
      <c r="RRG297" s="22"/>
      <c r="RRH297" s="22"/>
      <c r="RRI297" s="22"/>
      <c r="RRJ297" s="22"/>
      <c r="RRK297" s="22"/>
      <c r="RRL297" s="22"/>
      <c r="RRM297" s="22"/>
      <c r="RRN297" s="22"/>
      <c r="RRO297" s="22"/>
      <c r="RRP297" s="22"/>
      <c r="RRQ297" s="22"/>
      <c r="RRR297" s="22"/>
      <c r="RRS297" s="22"/>
      <c r="RRT297" s="22"/>
      <c r="RRU297" s="22"/>
      <c r="RRV297" s="22"/>
      <c r="RRW297" s="22"/>
      <c r="RRX297" s="22"/>
      <c r="RRY297" s="22"/>
      <c r="RRZ297" s="22"/>
      <c r="RSA297" s="22"/>
      <c r="RSB297" s="22"/>
      <c r="RSC297" s="22"/>
      <c r="RSD297" s="22"/>
      <c r="RSE297" s="22"/>
      <c r="RSF297" s="22"/>
      <c r="RSG297" s="22"/>
      <c r="RSH297" s="22"/>
      <c r="RSI297" s="22"/>
      <c r="RSJ297" s="22"/>
      <c r="RSK297" s="22"/>
      <c r="RSL297" s="22"/>
      <c r="RSM297" s="22"/>
      <c r="RSN297" s="22"/>
      <c r="RSO297" s="22"/>
      <c r="RSP297" s="22"/>
      <c r="RSQ297" s="22"/>
      <c r="RSR297" s="22"/>
      <c r="RSS297" s="22"/>
      <c r="RST297" s="22"/>
      <c r="RSU297" s="22"/>
      <c r="RSV297" s="22"/>
      <c r="RSW297" s="22"/>
      <c r="RSX297" s="22"/>
      <c r="RSY297" s="22"/>
      <c r="RSZ297" s="22"/>
      <c r="RTA297" s="22"/>
      <c r="RTB297" s="22"/>
      <c r="RTC297" s="22"/>
      <c r="RTD297" s="22"/>
      <c r="RTE297" s="22"/>
      <c r="RTF297" s="22"/>
      <c r="RTG297" s="22"/>
      <c r="RTH297" s="22"/>
      <c r="RTI297" s="22"/>
      <c r="RTJ297" s="22"/>
      <c r="RTK297" s="22"/>
      <c r="RTL297" s="22"/>
      <c r="RTM297" s="22"/>
      <c r="RTN297" s="22"/>
      <c r="RTO297" s="22"/>
      <c r="RTP297" s="22"/>
      <c r="RTQ297" s="22"/>
      <c r="RTR297" s="22"/>
      <c r="RTS297" s="22"/>
      <c r="RTT297" s="22"/>
      <c r="RTU297" s="22"/>
      <c r="RTV297" s="22"/>
      <c r="RTW297" s="22"/>
      <c r="RTX297" s="22"/>
      <c r="RTY297" s="22"/>
      <c r="RTZ297" s="22"/>
      <c r="RUA297" s="22"/>
      <c r="RUB297" s="22"/>
      <c r="RUC297" s="22"/>
      <c r="RUD297" s="22"/>
      <c r="RUE297" s="22"/>
      <c r="RUF297" s="22"/>
      <c r="RUG297" s="22"/>
      <c r="RUH297" s="22"/>
      <c r="RUI297" s="22"/>
      <c r="RUJ297" s="22"/>
      <c r="RUK297" s="22"/>
      <c r="RUL297" s="22"/>
      <c r="RUM297" s="22"/>
      <c r="RUN297" s="22"/>
      <c r="RUO297" s="22"/>
      <c r="RUP297" s="22"/>
      <c r="RUQ297" s="22"/>
      <c r="RUR297" s="22"/>
      <c r="RUS297" s="22"/>
      <c r="RUT297" s="22"/>
      <c r="RUU297" s="22"/>
      <c r="RUV297" s="22"/>
      <c r="RUW297" s="22"/>
      <c r="RUX297" s="22"/>
      <c r="RUY297" s="22"/>
      <c r="RUZ297" s="22"/>
      <c r="RVA297" s="22"/>
      <c r="RVB297" s="22"/>
      <c r="RVC297" s="22"/>
      <c r="RVD297" s="22"/>
      <c r="RVE297" s="22"/>
      <c r="RVF297" s="22"/>
      <c r="RVG297" s="22"/>
      <c r="RVH297" s="22"/>
      <c r="RVI297" s="22"/>
      <c r="RVJ297" s="22"/>
      <c r="RVK297" s="22"/>
      <c r="RVL297" s="22"/>
      <c r="RVM297" s="22"/>
      <c r="RVN297" s="22"/>
      <c r="RVO297" s="22"/>
      <c r="RVP297" s="22"/>
      <c r="RVQ297" s="22"/>
      <c r="RVR297" s="22"/>
      <c r="RVS297" s="22"/>
      <c r="RVT297" s="22"/>
      <c r="RVU297" s="22"/>
      <c r="RVV297" s="22"/>
      <c r="RVW297" s="22"/>
      <c r="RVX297" s="22"/>
      <c r="RVY297" s="22"/>
      <c r="RVZ297" s="22"/>
      <c r="RWA297" s="22"/>
      <c r="RWB297" s="22"/>
      <c r="RWC297" s="22"/>
      <c r="RWD297" s="22"/>
      <c r="RWE297" s="22"/>
      <c r="RWF297" s="22"/>
      <c r="RWG297" s="22"/>
      <c r="RWH297" s="22"/>
      <c r="RWI297" s="22"/>
      <c r="RWJ297" s="22"/>
      <c r="RWK297" s="22"/>
      <c r="RWL297" s="22"/>
      <c r="RWM297" s="22"/>
      <c r="RWN297" s="22"/>
      <c r="RWO297" s="22"/>
      <c r="RWP297" s="22"/>
      <c r="RWQ297" s="22"/>
      <c r="RWR297" s="22"/>
      <c r="RWS297" s="22"/>
      <c r="RWT297" s="22"/>
      <c r="RWU297" s="22"/>
      <c r="RWV297" s="22"/>
      <c r="RWW297" s="22"/>
      <c r="RWX297" s="22"/>
      <c r="RWY297" s="22"/>
      <c r="RWZ297" s="22"/>
      <c r="RXA297" s="22"/>
      <c r="RXB297" s="22"/>
      <c r="RXC297" s="22"/>
      <c r="RXD297" s="22"/>
      <c r="RXE297" s="22"/>
      <c r="RXF297" s="22"/>
      <c r="RXG297" s="22"/>
      <c r="RXH297" s="22"/>
      <c r="RXI297" s="22"/>
      <c r="RXJ297" s="22"/>
      <c r="RXK297" s="22"/>
      <c r="RXL297" s="22"/>
      <c r="RXM297" s="22"/>
      <c r="RXN297" s="22"/>
      <c r="RXO297" s="22"/>
      <c r="RXP297" s="22"/>
      <c r="RXQ297" s="22"/>
      <c r="RXR297" s="22"/>
      <c r="RXS297" s="22"/>
      <c r="RXT297" s="22"/>
      <c r="RXU297" s="22"/>
      <c r="RXV297" s="22"/>
      <c r="RXW297" s="22"/>
      <c r="RXX297" s="22"/>
      <c r="RXY297" s="22"/>
      <c r="RXZ297" s="22"/>
      <c r="RYA297" s="22"/>
      <c r="RYB297" s="22"/>
      <c r="RYC297" s="22"/>
      <c r="RYD297" s="22"/>
      <c r="RYE297" s="22"/>
      <c r="RYF297" s="22"/>
      <c r="RYG297" s="22"/>
      <c r="RYH297" s="22"/>
      <c r="RYI297" s="22"/>
      <c r="RYJ297" s="22"/>
      <c r="RYK297" s="22"/>
      <c r="RYL297" s="22"/>
      <c r="RYM297" s="22"/>
      <c r="RYN297" s="22"/>
      <c r="RYO297" s="22"/>
      <c r="RYP297" s="22"/>
      <c r="RYQ297" s="22"/>
      <c r="RYR297" s="22"/>
      <c r="RYS297" s="22"/>
      <c r="RYT297" s="22"/>
      <c r="RYU297" s="22"/>
      <c r="RYV297" s="22"/>
      <c r="RYW297" s="22"/>
      <c r="RYX297" s="22"/>
      <c r="RYY297" s="22"/>
      <c r="RYZ297" s="22"/>
      <c r="RZA297" s="22"/>
      <c r="RZB297" s="22"/>
      <c r="RZC297" s="22"/>
      <c r="RZD297" s="22"/>
      <c r="RZE297" s="22"/>
      <c r="RZF297" s="22"/>
      <c r="RZG297" s="22"/>
      <c r="RZH297" s="22"/>
      <c r="RZI297" s="22"/>
      <c r="RZJ297" s="22"/>
      <c r="RZK297" s="22"/>
      <c r="RZL297" s="22"/>
      <c r="RZM297" s="22"/>
      <c r="RZN297" s="22"/>
      <c r="RZO297" s="22"/>
      <c r="RZP297" s="22"/>
      <c r="RZQ297" s="22"/>
      <c r="RZR297" s="22"/>
      <c r="RZS297" s="22"/>
      <c r="RZT297" s="22"/>
      <c r="RZU297" s="22"/>
      <c r="RZV297" s="22"/>
      <c r="RZW297" s="22"/>
      <c r="RZX297" s="22"/>
      <c r="RZY297" s="22"/>
      <c r="RZZ297" s="22"/>
      <c r="SAA297" s="22"/>
      <c r="SAB297" s="22"/>
      <c r="SAC297" s="22"/>
      <c r="SAD297" s="22"/>
      <c r="SAE297" s="22"/>
      <c r="SAF297" s="22"/>
      <c r="SAG297" s="22"/>
      <c r="SAH297" s="22"/>
      <c r="SAI297" s="22"/>
      <c r="SAJ297" s="22"/>
      <c r="SAK297" s="22"/>
      <c r="SAL297" s="22"/>
      <c r="SAM297" s="22"/>
      <c r="SAN297" s="22"/>
      <c r="SAO297" s="22"/>
      <c r="SAP297" s="22"/>
      <c r="SAQ297" s="22"/>
      <c r="SAR297" s="22"/>
      <c r="SAS297" s="22"/>
      <c r="SAT297" s="22"/>
      <c r="SAU297" s="22"/>
      <c r="SAV297" s="22"/>
      <c r="SAW297" s="22"/>
      <c r="SAX297" s="22"/>
      <c r="SAY297" s="22"/>
      <c r="SAZ297" s="22"/>
      <c r="SBA297" s="22"/>
      <c r="SBB297" s="22"/>
      <c r="SBC297" s="22"/>
      <c r="SBD297" s="22"/>
      <c r="SBE297" s="22"/>
      <c r="SBF297" s="22"/>
      <c r="SBG297" s="22"/>
      <c r="SBH297" s="22"/>
      <c r="SBI297" s="22"/>
      <c r="SBJ297" s="22"/>
      <c r="SBK297" s="22"/>
      <c r="SBL297" s="22"/>
      <c r="SBM297" s="22"/>
      <c r="SBN297" s="22"/>
      <c r="SBO297" s="22"/>
      <c r="SBP297" s="22"/>
      <c r="SBQ297" s="22"/>
      <c r="SBR297" s="22"/>
      <c r="SBS297" s="22"/>
      <c r="SBT297" s="22"/>
      <c r="SBU297" s="22"/>
      <c r="SBV297" s="22"/>
      <c r="SBW297" s="22"/>
      <c r="SBX297" s="22"/>
      <c r="SBY297" s="22"/>
      <c r="SBZ297" s="22"/>
      <c r="SCA297" s="22"/>
      <c r="SCB297" s="22"/>
      <c r="SCC297" s="22"/>
      <c r="SCD297" s="22"/>
      <c r="SCE297" s="22"/>
      <c r="SCF297" s="22"/>
      <c r="SCG297" s="22"/>
      <c r="SCH297" s="22"/>
      <c r="SCI297" s="22"/>
      <c r="SCJ297" s="22"/>
      <c r="SCK297" s="22"/>
      <c r="SCL297" s="22"/>
      <c r="SCM297" s="22"/>
      <c r="SCN297" s="22"/>
      <c r="SCO297" s="22"/>
      <c r="SCP297" s="22"/>
      <c r="SCQ297" s="22"/>
      <c r="SCR297" s="22"/>
      <c r="SCS297" s="22"/>
      <c r="SCT297" s="22"/>
      <c r="SCU297" s="22"/>
      <c r="SCV297" s="22"/>
      <c r="SCW297" s="22"/>
      <c r="SCX297" s="22"/>
      <c r="SCY297" s="22"/>
      <c r="SCZ297" s="22"/>
      <c r="SDA297" s="22"/>
      <c r="SDB297" s="22"/>
      <c r="SDC297" s="22"/>
      <c r="SDD297" s="22"/>
      <c r="SDE297" s="22"/>
      <c r="SDF297" s="22"/>
      <c r="SDG297" s="22"/>
      <c r="SDH297" s="22"/>
      <c r="SDI297" s="22"/>
      <c r="SDJ297" s="22"/>
      <c r="SDK297" s="22"/>
      <c r="SDL297" s="22"/>
      <c r="SDM297" s="22"/>
      <c r="SDN297" s="22"/>
      <c r="SDO297" s="22"/>
      <c r="SDP297" s="22"/>
      <c r="SDQ297" s="22"/>
      <c r="SDR297" s="22"/>
      <c r="SDS297" s="22"/>
      <c r="SDT297" s="22"/>
      <c r="SDU297" s="22"/>
      <c r="SDV297" s="22"/>
      <c r="SDW297" s="22"/>
      <c r="SDX297" s="22"/>
      <c r="SDY297" s="22"/>
      <c r="SDZ297" s="22"/>
      <c r="SEA297" s="22"/>
      <c r="SEB297" s="22"/>
      <c r="SEC297" s="22"/>
      <c r="SED297" s="22"/>
      <c r="SEE297" s="22"/>
      <c r="SEF297" s="22"/>
      <c r="SEG297" s="22"/>
      <c r="SEH297" s="22"/>
      <c r="SEI297" s="22"/>
      <c r="SEJ297" s="22"/>
      <c r="SEK297" s="22"/>
      <c r="SEL297" s="22"/>
      <c r="SEM297" s="22"/>
      <c r="SEN297" s="22"/>
      <c r="SEO297" s="22"/>
      <c r="SEP297" s="22"/>
      <c r="SEQ297" s="22"/>
      <c r="SER297" s="22"/>
      <c r="SES297" s="22"/>
      <c r="SET297" s="22"/>
      <c r="SEU297" s="22"/>
      <c r="SEV297" s="22"/>
      <c r="SEW297" s="22"/>
      <c r="SEX297" s="22"/>
      <c r="SEY297" s="22"/>
      <c r="SEZ297" s="22"/>
      <c r="SFA297" s="22"/>
      <c r="SFB297" s="22"/>
      <c r="SFC297" s="22"/>
      <c r="SFD297" s="22"/>
      <c r="SFE297" s="22"/>
      <c r="SFF297" s="22"/>
      <c r="SFG297" s="22"/>
      <c r="SFH297" s="22"/>
      <c r="SFI297" s="22"/>
      <c r="SFJ297" s="22"/>
      <c r="SFK297" s="22"/>
      <c r="SFL297" s="22"/>
      <c r="SFM297" s="22"/>
      <c r="SFN297" s="22"/>
      <c r="SFO297" s="22"/>
      <c r="SFP297" s="22"/>
      <c r="SFQ297" s="22"/>
      <c r="SFR297" s="22"/>
      <c r="SFS297" s="22"/>
      <c r="SFT297" s="22"/>
      <c r="SFU297" s="22"/>
      <c r="SFV297" s="22"/>
      <c r="SFW297" s="22"/>
      <c r="SFX297" s="22"/>
      <c r="SFY297" s="22"/>
      <c r="SFZ297" s="22"/>
      <c r="SGA297" s="22"/>
      <c r="SGB297" s="22"/>
      <c r="SGC297" s="22"/>
      <c r="SGD297" s="22"/>
      <c r="SGE297" s="22"/>
      <c r="SGF297" s="22"/>
      <c r="SGG297" s="22"/>
      <c r="SGH297" s="22"/>
      <c r="SGI297" s="22"/>
      <c r="SGJ297" s="22"/>
      <c r="SGK297" s="22"/>
      <c r="SGL297" s="22"/>
      <c r="SGM297" s="22"/>
      <c r="SGN297" s="22"/>
      <c r="SGO297" s="22"/>
      <c r="SGP297" s="22"/>
      <c r="SGQ297" s="22"/>
      <c r="SGR297" s="22"/>
      <c r="SGS297" s="22"/>
      <c r="SGT297" s="22"/>
      <c r="SGU297" s="22"/>
      <c r="SGV297" s="22"/>
      <c r="SGW297" s="22"/>
      <c r="SGX297" s="22"/>
      <c r="SGY297" s="22"/>
      <c r="SGZ297" s="22"/>
      <c r="SHA297" s="22"/>
      <c r="SHB297" s="22"/>
      <c r="SHC297" s="22"/>
      <c r="SHD297" s="22"/>
      <c r="SHE297" s="22"/>
      <c r="SHF297" s="22"/>
      <c r="SHG297" s="22"/>
      <c r="SHH297" s="22"/>
      <c r="SHI297" s="22"/>
      <c r="SHJ297" s="22"/>
      <c r="SHK297" s="22"/>
      <c r="SHL297" s="22"/>
      <c r="SHM297" s="22"/>
      <c r="SHN297" s="22"/>
      <c r="SHO297" s="22"/>
      <c r="SHP297" s="22"/>
      <c r="SHQ297" s="22"/>
      <c r="SHR297" s="22"/>
      <c r="SHS297" s="22"/>
      <c r="SHT297" s="22"/>
      <c r="SHU297" s="22"/>
      <c r="SHV297" s="22"/>
      <c r="SHW297" s="22"/>
      <c r="SHX297" s="22"/>
      <c r="SHY297" s="22"/>
      <c r="SHZ297" s="22"/>
      <c r="SIA297" s="22"/>
      <c r="SIB297" s="22"/>
      <c r="SIC297" s="22"/>
      <c r="SID297" s="22"/>
      <c r="SIE297" s="22"/>
      <c r="SIF297" s="22"/>
      <c r="SIG297" s="22"/>
      <c r="SIH297" s="22"/>
      <c r="SII297" s="22"/>
      <c r="SIJ297" s="22"/>
      <c r="SIK297" s="22"/>
      <c r="SIL297" s="22"/>
      <c r="SIM297" s="22"/>
      <c r="SIN297" s="22"/>
      <c r="SIO297" s="22"/>
      <c r="SIP297" s="22"/>
      <c r="SIQ297" s="22"/>
      <c r="SIR297" s="22"/>
      <c r="SIS297" s="22"/>
      <c r="SIT297" s="22"/>
      <c r="SIU297" s="22"/>
      <c r="SIV297" s="22"/>
      <c r="SIW297" s="22"/>
      <c r="SIX297" s="22"/>
      <c r="SIY297" s="22"/>
      <c r="SIZ297" s="22"/>
      <c r="SJA297" s="22"/>
      <c r="SJB297" s="22"/>
      <c r="SJC297" s="22"/>
      <c r="SJD297" s="22"/>
      <c r="SJE297" s="22"/>
      <c r="SJF297" s="22"/>
      <c r="SJG297" s="22"/>
      <c r="SJH297" s="22"/>
      <c r="SJI297" s="22"/>
      <c r="SJJ297" s="22"/>
      <c r="SJK297" s="22"/>
      <c r="SJL297" s="22"/>
      <c r="SJM297" s="22"/>
      <c r="SJN297" s="22"/>
      <c r="SJO297" s="22"/>
      <c r="SJP297" s="22"/>
      <c r="SJQ297" s="22"/>
      <c r="SJR297" s="22"/>
      <c r="SJS297" s="22"/>
      <c r="SJT297" s="22"/>
      <c r="SJU297" s="22"/>
      <c r="SJV297" s="22"/>
      <c r="SJW297" s="22"/>
      <c r="SJX297" s="22"/>
      <c r="SJY297" s="22"/>
      <c r="SJZ297" s="22"/>
      <c r="SKA297" s="22"/>
      <c r="SKB297" s="22"/>
      <c r="SKC297" s="22"/>
      <c r="SKD297" s="22"/>
      <c r="SKE297" s="22"/>
      <c r="SKF297" s="22"/>
      <c r="SKG297" s="22"/>
      <c r="SKH297" s="22"/>
      <c r="SKI297" s="22"/>
      <c r="SKJ297" s="22"/>
      <c r="SKK297" s="22"/>
      <c r="SKL297" s="22"/>
      <c r="SKM297" s="22"/>
      <c r="SKN297" s="22"/>
      <c r="SKO297" s="22"/>
      <c r="SKP297" s="22"/>
      <c r="SKQ297" s="22"/>
      <c r="SKR297" s="22"/>
      <c r="SKS297" s="22"/>
      <c r="SKT297" s="22"/>
      <c r="SKU297" s="22"/>
      <c r="SKV297" s="22"/>
      <c r="SKW297" s="22"/>
      <c r="SKX297" s="22"/>
      <c r="SKY297" s="22"/>
      <c r="SKZ297" s="22"/>
      <c r="SLA297" s="22"/>
      <c r="SLB297" s="22"/>
      <c r="SLC297" s="22"/>
      <c r="SLD297" s="22"/>
      <c r="SLE297" s="22"/>
      <c r="SLF297" s="22"/>
      <c r="SLG297" s="22"/>
      <c r="SLH297" s="22"/>
      <c r="SLI297" s="22"/>
      <c r="SLJ297" s="22"/>
      <c r="SLK297" s="22"/>
      <c r="SLL297" s="22"/>
      <c r="SLM297" s="22"/>
      <c r="SLN297" s="22"/>
      <c r="SLO297" s="22"/>
      <c r="SLP297" s="22"/>
      <c r="SLQ297" s="22"/>
      <c r="SLR297" s="22"/>
      <c r="SLS297" s="22"/>
      <c r="SLT297" s="22"/>
      <c r="SLU297" s="22"/>
      <c r="SLV297" s="22"/>
      <c r="SLW297" s="22"/>
      <c r="SLX297" s="22"/>
      <c r="SLY297" s="22"/>
      <c r="SLZ297" s="22"/>
      <c r="SMA297" s="22"/>
      <c r="SMB297" s="22"/>
      <c r="SMC297" s="22"/>
      <c r="SMD297" s="22"/>
      <c r="SME297" s="22"/>
      <c r="SMF297" s="22"/>
      <c r="SMG297" s="22"/>
      <c r="SMH297" s="22"/>
      <c r="SMI297" s="22"/>
      <c r="SMJ297" s="22"/>
      <c r="SMK297" s="22"/>
      <c r="SML297" s="22"/>
      <c r="SMM297" s="22"/>
      <c r="SMN297" s="22"/>
      <c r="SMO297" s="22"/>
      <c r="SMP297" s="22"/>
      <c r="SMQ297" s="22"/>
      <c r="SMR297" s="22"/>
      <c r="SMS297" s="22"/>
      <c r="SMT297" s="22"/>
      <c r="SMU297" s="22"/>
      <c r="SMV297" s="22"/>
      <c r="SMW297" s="22"/>
      <c r="SMX297" s="22"/>
      <c r="SMY297" s="22"/>
      <c r="SMZ297" s="22"/>
      <c r="SNA297" s="22"/>
      <c r="SNB297" s="22"/>
      <c r="SNC297" s="22"/>
      <c r="SND297" s="22"/>
      <c r="SNE297" s="22"/>
      <c r="SNF297" s="22"/>
      <c r="SNG297" s="22"/>
      <c r="SNH297" s="22"/>
      <c r="SNI297" s="22"/>
      <c r="SNJ297" s="22"/>
      <c r="SNK297" s="22"/>
      <c r="SNL297" s="22"/>
      <c r="SNM297" s="22"/>
      <c r="SNN297" s="22"/>
      <c r="SNO297" s="22"/>
      <c r="SNP297" s="22"/>
      <c r="SNQ297" s="22"/>
      <c r="SNR297" s="22"/>
      <c r="SNS297" s="22"/>
      <c r="SNT297" s="22"/>
      <c r="SNU297" s="22"/>
      <c r="SNV297" s="22"/>
      <c r="SNW297" s="22"/>
      <c r="SNX297" s="22"/>
      <c r="SNY297" s="22"/>
      <c r="SNZ297" s="22"/>
      <c r="SOA297" s="22"/>
      <c r="SOB297" s="22"/>
      <c r="SOC297" s="22"/>
      <c r="SOD297" s="22"/>
      <c r="SOE297" s="22"/>
      <c r="SOF297" s="22"/>
      <c r="SOG297" s="22"/>
      <c r="SOH297" s="22"/>
      <c r="SOI297" s="22"/>
      <c r="SOJ297" s="22"/>
      <c r="SOK297" s="22"/>
      <c r="SOL297" s="22"/>
      <c r="SOM297" s="22"/>
      <c r="SON297" s="22"/>
      <c r="SOO297" s="22"/>
      <c r="SOP297" s="22"/>
      <c r="SOQ297" s="22"/>
      <c r="SOR297" s="22"/>
      <c r="SOS297" s="22"/>
      <c r="SOT297" s="22"/>
      <c r="SOU297" s="22"/>
      <c r="SOV297" s="22"/>
      <c r="SOW297" s="22"/>
      <c r="SOX297" s="22"/>
      <c r="SOY297" s="22"/>
      <c r="SOZ297" s="22"/>
      <c r="SPA297" s="22"/>
      <c r="SPB297" s="22"/>
      <c r="SPC297" s="22"/>
      <c r="SPD297" s="22"/>
      <c r="SPE297" s="22"/>
      <c r="SPF297" s="22"/>
      <c r="SPG297" s="22"/>
      <c r="SPH297" s="22"/>
      <c r="SPI297" s="22"/>
      <c r="SPJ297" s="22"/>
      <c r="SPK297" s="22"/>
      <c r="SPL297" s="22"/>
      <c r="SPM297" s="22"/>
      <c r="SPN297" s="22"/>
      <c r="SPO297" s="22"/>
      <c r="SPP297" s="22"/>
      <c r="SPQ297" s="22"/>
      <c r="SPR297" s="22"/>
      <c r="SPS297" s="22"/>
      <c r="SPT297" s="22"/>
      <c r="SPU297" s="22"/>
      <c r="SPV297" s="22"/>
      <c r="SPW297" s="22"/>
      <c r="SPX297" s="22"/>
      <c r="SPY297" s="22"/>
      <c r="SPZ297" s="22"/>
      <c r="SQA297" s="22"/>
      <c r="SQB297" s="22"/>
      <c r="SQC297" s="22"/>
      <c r="SQD297" s="22"/>
      <c r="SQE297" s="22"/>
      <c r="SQF297" s="22"/>
      <c r="SQG297" s="22"/>
      <c r="SQH297" s="22"/>
      <c r="SQI297" s="22"/>
      <c r="SQJ297" s="22"/>
      <c r="SQK297" s="22"/>
      <c r="SQL297" s="22"/>
      <c r="SQM297" s="22"/>
      <c r="SQN297" s="22"/>
      <c r="SQO297" s="22"/>
      <c r="SQP297" s="22"/>
      <c r="SQQ297" s="22"/>
      <c r="SQR297" s="22"/>
      <c r="SQS297" s="22"/>
      <c r="SQT297" s="22"/>
      <c r="SQU297" s="22"/>
      <c r="SQV297" s="22"/>
      <c r="SQW297" s="22"/>
      <c r="SQX297" s="22"/>
      <c r="SQY297" s="22"/>
      <c r="SQZ297" s="22"/>
      <c r="SRA297" s="22"/>
      <c r="SRB297" s="22"/>
      <c r="SRC297" s="22"/>
      <c r="SRD297" s="22"/>
      <c r="SRE297" s="22"/>
      <c r="SRF297" s="22"/>
      <c r="SRG297" s="22"/>
      <c r="SRH297" s="22"/>
      <c r="SRI297" s="22"/>
      <c r="SRJ297" s="22"/>
      <c r="SRK297" s="22"/>
      <c r="SRL297" s="22"/>
      <c r="SRM297" s="22"/>
      <c r="SRN297" s="22"/>
      <c r="SRO297" s="22"/>
      <c r="SRP297" s="22"/>
      <c r="SRQ297" s="22"/>
      <c r="SRR297" s="22"/>
      <c r="SRS297" s="22"/>
      <c r="SRT297" s="22"/>
      <c r="SRU297" s="22"/>
      <c r="SRV297" s="22"/>
      <c r="SRW297" s="22"/>
      <c r="SRX297" s="22"/>
      <c r="SRY297" s="22"/>
      <c r="SRZ297" s="22"/>
      <c r="SSA297" s="22"/>
      <c r="SSB297" s="22"/>
      <c r="SSC297" s="22"/>
      <c r="SSD297" s="22"/>
      <c r="SSE297" s="22"/>
      <c r="SSF297" s="22"/>
      <c r="SSG297" s="22"/>
      <c r="SSH297" s="22"/>
      <c r="SSI297" s="22"/>
      <c r="SSJ297" s="22"/>
      <c r="SSK297" s="22"/>
      <c r="SSL297" s="22"/>
      <c r="SSM297" s="22"/>
      <c r="SSN297" s="22"/>
      <c r="SSO297" s="22"/>
      <c r="SSP297" s="22"/>
      <c r="SSQ297" s="22"/>
      <c r="SSR297" s="22"/>
      <c r="SSS297" s="22"/>
      <c r="SST297" s="22"/>
      <c r="SSU297" s="22"/>
      <c r="SSV297" s="22"/>
      <c r="SSW297" s="22"/>
      <c r="SSX297" s="22"/>
      <c r="SSY297" s="22"/>
      <c r="SSZ297" s="22"/>
      <c r="STA297" s="22"/>
      <c r="STB297" s="22"/>
      <c r="STC297" s="22"/>
      <c r="STD297" s="22"/>
      <c r="STE297" s="22"/>
      <c r="STF297" s="22"/>
      <c r="STG297" s="22"/>
      <c r="STH297" s="22"/>
      <c r="STI297" s="22"/>
      <c r="STJ297" s="22"/>
      <c r="STK297" s="22"/>
      <c r="STL297" s="22"/>
      <c r="STM297" s="22"/>
      <c r="STN297" s="22"/>
      <c r="STO297" s="22"/>
      <c r="STP297" s="22"/>
      <c r="STQ297" s="22"/>
      <c r="STR297" s="22"/>
      <c r="STS297" s="22"/>
      <c r="STT297" s="22"/>
      <c r="STU297" s="22"/>
      <c r="STV297" s="22"/>
      <c r="STW297" s="22"/>
      <c r="STX297" s="22"/>
      <c r="STY297" s="22"/>
      <c r="STZ297" s="22"/>
      <c r="SUA297" s="22"/>
      <c r="SUB297" s="22"/>
      <c r="SUC297" s="22"/>
      <c r="SUD297" s="22"/>
      <c r="SUE297" s="22"/>
      <c r="SUF297" s="22"/>
      <c r="SUG297" s="22"/>
      <c r="SUH297" s="22"/>
      <c r="SUI297" s="22"/>
      <c r="SUJ297" s="22"/>
      <c r="SUK297" s="22"/>
      <c r="SUL297" s="22"/>
      <c r="SUM297" s="22"/>
      <c r="SUN297" s="22"/>
      <c r="SUO297" s="22"/>
      <c r="SUP297" s="22"/>
      <c r="SUQ297" s="22"/>
      <c r="SUR297" s="22"/>
      <c r="SUS297" s="22"/>
      <c r="SUT297" s="22"/>
      <c r="SUU297" s="22"/>
      <c r="SUV297" s="22"/>
      <c r="SUW297" s="22"/>
      <c r="SUX297" s="22"/>
      <c r="SUY297" s="22"/>
      <c r="SUZ297" s="22"/>
      <c r="SVA297" s="22"/>
      <c r="SVB297" s="22"/>
      <c r="SVC297" s="22"/>
      <c r="SVD297" s="22"/>
      <c r="SVE297" s="22"/>
      <c r="SVF297" s="22"/>
      <c r="SVG297" s="22"/>
      <c r="SVH297" s="22"/>
      <c r="SVI297" s="22"/>
      <c r="SVJ297" s="22"/>
      <c r="SVK297" s="22"/>
      <c r="SVL297" s="22"/>
      <c r="SVM297" s="22"/>
      <c r="SVN297" s="22"/>
      <c r="SVO297" s="22"/>
      <c r="SVP297" s="22"/>
      <c r="SVQ297" s="22"/>
      <c r="SVR297" s="22"/>
      <c r="SVS297" s="22"/>
      <c r="SVT297" s="22"/>
      <c r="SVU297" s="22"/>
      <c r="SVV297" s="22"/>
      <c r="SVW297" s="22"/>
      <c r="SVX297" s="22"/>
      <c r="SVY297" s="22"/>
      <c r="SVZ297" s="22"/>
      <c r="SWA297" s="22"/>
      <c r="SWB297" s="22"/>
      <c r="SWC297" s="22"/>
      <c r="SWD297" s="22"/>
      <c r="SWE297" s="22"/>
      <c r="SWF297" s="22"/>
      <c r="SWG297" s="22"/>
      <c r="SWH297" s="22"/>
      <c r="SWI297" s="22"/>
      <c r="SWJ297" s="22"/>
      <c r="SWK297" s="22"/>
      <c r="SWL297" s="22"/>
      <c r="SWM297" s="22"/>
      <c r="SWN297" s="22"/>
      <c r="SWO297" s="22"/>
      <c r="SWP297" s="22"/>
      <c r="SWQ297" s="22"/>
      <c r="SWR297" s="22"/>
      <c r="SWS297" s="22"/>
      <c r="SWT297" s="22"/>
      <c r="SWU297" s="22"/>
      <c r="SWV297" s="22"/>
      <c r="SWW297" s="22"/>
      <c r="SWX297" s="22"/>
      <c r="SWY297" s="22"/>
      <c r="SWZ297" s="22"/>
      <c r="SXA297" s="22"/>
      <c r="SXB297" s="22"/>
      <c r="SXC297" s="22"/>
      <c r="SXD297" s="22"/>
      <c r="SXE297" s="22"/>
      <c r="SXF297" s="22"/>
      <c r="SXG297" s="22"/>
      <c r="SXH297" s="22"/>
      <c r="SXI297" s="22"/>
      <c r="SXJ297" s="22"/>
      <c r="SXK297" s="22"/>
      <c r="SXL297" s="22"/>
      <c r="SXM297" s="22"/>
      <c r="SXN297" s="22"/>
      <c r="SXO297" s="22"/>
      <c r="SXP297" s="22"/>
      <c r="SXQ297" s="22"/>
      <c r="SXR297" s="22"/>
      <c r="SXS297" s="22"/>
      <c r="SXT297" s="22"/>
      <c r="SXU297" s="22"/>
      <c r="SXV297" s="22"/>
      <c r="SXW297" s="22"/>
      <c r="SXX297" s="22"/>
      <c r="SXY297" s="22"/>
      <c r="SXZ297" s="22"/>
      <c r="SYA297" s="22"/>
      <c r="SYB297" s="22"/>
      <c r="SYC297" s="22"/>
      <c r="SYD297" s="22"/>
      <c r="SYE297" s="22"/>
      <c r="SYF297" s="22"/>
      <c r="SYG297" s="22"/>
      <c r="SYH297" s="22"/>
      <c r="SYI297" s="22"/>
      <c r="SYJ297" s="22"/>
      <c r="SYK297" s="22"/>
      <c r="SYL297" s="22"/>
      <c r="SYM297" s="22"/>
      <c r="SYN297" s="22"/>
      <c r="SYO297" s="22"/>
      <c r="SYP297" s="22"/>
      <c r="SYQ297" s="22"/>
      <c r="SYR297" s="22"/>
      <c r="SYS297" s="22"/>
      <c r="SYT297" s="22"/>
      <c r="SYU297" s="22"/>
      <c r="SYV297" s="22"/>
      <c r="SYW297" s="22"/>
      <c r="SYX297" s="22"/>
      <c r="SYY297" s="22"/>
      <c r="SYZ297" s="22"/>
      <c r="SZA297" s="22"/>
      <c r="SZB297" s="22"/>
      <c r="SZC297" s="22"/>
      <c r="SZD297" s="22"/>
      <c r="SZE297" s="22"/>
      <c r="SZF297" s="22"/>
      <c r="SZG297" s="22"/>
      <c r="SZH297" s="22"/>
      <c r="SZI297" s="22"/>
      <c r="SZJ297" s="22"/>
      <c r="SZK297" s="22"/>
      <c r="SZL297" s="22"/>
      <c r="SZM297" s="22"/>
      <c r="SZN297" s="22"/>
      <c r="SZO297" s="22"/>
      <c r="SZP297" s="22"/>
      <c r="SZQ297" s="22"/>
      <c r="SZR297" s="22"/>
      <c r="SZS297" s="22"/>
      <c r="SZT297" s="22"/>
      <c r="SZU297" s="22"/>
      <c r="SZV297" s="22"/>
      <c r="SZW297" s="22"/>
      <c r="SZX297" s="22"/>
      <c r="SZY297" s="22"/>
      <c r="SZZ297" s="22"/>
      <c r="TAA297" s="22"/>
      <c r="TAB297" s="22"/>
      <c r="TAC297" s="22"/>
      <c r="TAD297" s="22"/>
      <c r="TAE297" s="22"/>
      <c r="TAF297" s="22"/>
      <c r="TAG297" s="22"/>
      <c r="TAH297" s="22"/>
      <c r="TAI297" s="22"/>
      <c r="TAJ297" s="22"/>
      <c r="TAK297" s="22"/>
      <c r="TAL297" s="22"/>
      <c r="TAM297" s="22"/>
      <c r="TAN297" s="22"/>
      <c r="TAO297" s="22"/>
      <c r="TAP297" s="22"/>
      <c r="TAQ297" s="22"/>
      <c r="TAR297" s="22"/>
      <c r="TAS297" s="22"/>
      <c r="TAT297" s="22"/>
      <c r="TAU297" s="22"/>
      <c r="TAV297" s="22"/>
      <c r="TAW297" s="22"/>
      <c r="TAX297" s="22"/>
      <c r="TAY297" s="22"/>
      <c r="TAZ297" s="22"/>
      <c r="TBA297" s="22"/>
      <c r="TBB297" s="22"/>
      <c r="TBC297" s="22"/>
      <c r="TBD297" s="22"/>
      <c r="TBE297" s="22"/>
      <c r="TBF297" s="22"/>
      <c r="TBG297" s="22"/>
      <c r="TBH297" s="22"/>
      <c r="TBI297" s="22"/>
      <c r="TBJ297" s="22"/>
      <c r="TBK297" s="22"/>
      <c r="TBL297" s="22"/>
      <c r="TBM297" s="22"/>
      <c r="TBN297" s="22"/>
      <c r="TBO297" s="22"/>
      <c r="TBP297" s="22"/>
      <c r="TBQ297" s="22"/>
      <c r="TBR297" s="22"/>
      <c r="TBS297" s="22"/>
      <c r="TBT297" s="22"/>
      <c r="TBU297" s="22"/>
      <c r="TBV297" s="22"/>
      <c r="TBW297" s="22"/>
      <c r="TBX297" s="22"/>
      <c r="TBY297" s="22"/>
      <c r="TBZ297" s="22"/>
      <c r="TCA297" s="22"/>
      <c r="TCB297" s="22"/>
      <c r="TCC297" s="22"/>
      <c r="TCD297" s="22"/>
      <c r="TCE297" s="22"/>
      <c r="TCF297" s="22"/>
      <c r="TCG297" s="22"/>
      <c r="TCH297" s="22"/>
      <c r="TCI297" s="22"/>
      <c r="TCJ297" s="22"/>
      <c r="TCK297" s="22"/>
      <c r="TCL297" s="22"/>
      <c r="TCM297" s="22"/>
      <c r="TCN297" s="22"/>
      <c r="TCO297" s="22"/>
      <c r="TCP297" s="22"/>
      <c r="TCQ297" s="22"/>
      <c r="TCR297" s="22"/>
      <c r="TCS297" s="22"/>
      <c r="TCT297" s="22"/>
      <c r="TCU297" s="22"/>
      <c r="TCV297" s="22"/>
      <c r="TCW297" s="22"/>
      <c r="TCX297" s="22"/>
      <c r="TCY297" s="22"/>
      <c r="TCZ297" s="22"/>
      <c r="TDA297" s="22"/>
      <c r="TDB297" s="22"/>
      <c r="TDC297" s="22"/>
      <c r="TDD297" s="22"/>
      <c r="TDE297" s="22"/>
      <c r="TDF297" s="22"/>
      <c r="TDG297" s="22"/>
      <c r="TDH297" s="22"/>
      <c r="TDI297" s="22"/>
      <c r="TDJ297" s="22"/>
      <c r="TDK297" s="22"/>
      <c r="TDL297" s="22"/>
      <c r="TDM297" s="22"/>
      <c r="TDN297" s="22"/>
      <c r="TDO297" s="22"/>
      <c r="TDP297" s="22"/>
      <c r="TDQ297" s="22"/>
      <c r="TDR297" s="22"/>
      <c r="TDS297" s="22"/>
      <c r="TDT297" s="22"/>
      <c r="TDU297" s="22"/>
      <c r="TDV297" s="22"/>
      <c r="TDW297" s="22"/>
      <c r="TDX297" s="22"/>
      <c r="TDY297" s="22"/>
      <c r="TDZ297" s="22"/>
      <c r="TEA297" s="22"/>
      <c r="TEB297" s="22"/>
      <c r="TEC297" s="22"/>
      <c r="TED297" s="22"/>
      <c r="TEE297" s="22"/>
      <c r="TEF297" s="22"/>
      <c r="TEG297" s="22"/>
      <c r="TEH297" s="22"/>
      <c r="TEI297" s="22"/>
      <c r="TEJ297" s="22"/>
      <c r="TEK297" s="22"/>
      <c r="TEL297" s="22"/>
      <c r="TEM297" s="22"/>
      <c r="TEN297" s="22"/>
      <c r="TEO297" s="22"/>
      <c r="TEP297" s="22"/>
      <c r="TEQ297" s="22"/>
      <c r="TER297" s="22"/>
      <c r="TES297" s="22"/>
      <c r="TET297" s="22"/>
      <c r="TEU297" s="22"/>
      <c r="TEV297" s="22"/>
      <c r="TEW297" s="22"/>
      <c r="TEX297" s="22"/>
      <c r="TEY297" s="22"/>
      <c r="TEZ297" s="22"/>
      <c r="TFA297" s="22"/>
      <c r="TFB297" s="22"/>
      <c r="TFC297" s="22"/>
      <c r="TFD297" s="22"/>
      <c r="TFE297" s="22"/>
      <c r="TFF297" s="22"/>
      <c r="TFG297" s="22"/>
      <c r="TFH297" s="22"/>
      <c r="TFI297" s="22"/>
      <c r="TFJ297" s="22"/>
      <c r="TFK297" s="22"/>
      <c r="TFL297" s="22"/>
      <c r="TFM297" s="22"/>
      <c r="TFN297" s="22"/>
      <c r="TFO297" s="22"/>
      <c r="TFP297" s="22"/>
      <c r="TFQ297" s="22"/>
      <c r="TFR297" s="22"/>
      <c r="TFS297" s="22"/>
      <c r="TFT297" s="22"/>
      <c r="TFU297" s="22"/>
      <c r="TFV297" s="22"/>
      <c r="TFW297" s="22"/>
      <c r="TFX297" s="22"/>
      <c r="TFY297" s="22"/>
      <c r="TFZ297" s="22"/>
      <c r="TGA297" s="22"/>
      <c r="TGB297" s="22"/>
      <c r="TGC297" s="22"/>
      <c r="TGD297" s="22"/>
      <c r="TGE297" s="22"/>
      <c r="TGF297" s="22"/>
      <c r="TGG297" s="22"/>
      <c r="TGH297" s="22"/>
      <c r="TGI297" s="22"/>
      <c r="TGJ297" s="22"/>
      <c r="TGK297" s="22"/>
      <c r="TGL297" s="22"/>
      <c r="TGM297" s="22"/>
      <c r="TGN297" s="22"/>
      <c r="TGO297" s="22"/>
      <c r="TGP297" s="22"/>
      <c r="TGQ297" s="22"/>
      <c r="TGR297" s="22"/>
      <c r="TGS297" s="22"/>
      <c r="TGT297" s="22"/>
      <c r="TGU297" s="22"/>
      <c r="TGV297" s="22"/>
      <c r="TGW297" s="22"/>
      <c r="TGX297" s="22"/>
      <c r="TGY297" s="22"/>
      <c r="TGZ297" s="22"/>
      <c r="THA297" s="22"/>
      <c r="THB297" s="22"/>
      <c r="THC297" s="22"/>
      <c r="THD297" s="22"/>
      <c r="THE297" s="22"/>
      <c r="THF297" s="22"/>
      <c r="THG297" s="22"/>
      <c r="THH297" s="22"/>
      <c r="THI297" s="22"/>
      <c r="THJ297" s="22"/>
      <c r="THK297" s="22"/>
      <c r="THL297" s="22"/>
      <c r="THM297" s="22"/>
      <c r="THN297" s="22"/>
      <c r="THO297" s="22"/>
      <c r="THP297" s="22"/>
      <c r="THQ297" s="22"/>
      <c r="THR297" s="22"/>
      <c r="THS297" s="22"/>
      <c r="THT297" s="22"/>
      <c r="THU297" s="22"/>
      <c r="THV297" s="22"/>
      <c r="THW297" s="22"/>
      <c r="THX297" s="22"/>
      <c r="THY297" s="22"/>
      <c r="THZ297" s="22"/>
      <c r="TIA297" s="22"/>
      <c r="TIB297" s="22"/>
      <c r="TIC297" s="22"/>
      <c r="TID297" s="22"/>
      <c r="TIE297" s="22"/>
      <c r="TIF297" s="22"/>
      <c r="TIG297" s="22"/>
      <c r="TIH297" s="22"/>
      <c r="TII297" s="22"/>
      <c r="TIJ297" s="22"/>
      <c r="TIK297" s="22"/>
      <c r="TIL297" s="22"/>
      <c r="TIM297" s="22"/>
      <c r="TIN297" s="22"/>
      <c r="TIO297" s="22"/>
      <c r="TIP297" s="22"/>
      <c r="TIQ297" s="22"/>
      <c r="TIR297" s="22"/>
      <c r="TIS297" s="22"/>
      <c r="TIT297" s="22"/>
      <c r="TIU297" s="22"/>
      <c r="TIV297" s="22"/>
      <c r="TIW297" s="22"/>
      <c r="TIX297" s="22"/>
      <c r="TIY297" s="22"/>
      <c r="TIZ297" s="22"/>
      <c r="TJA297" s="22"/>
      <c r="TJB297" s="22"/>
      <c r="TJC297" s="22"/>
      <c r="TJD297" s="22"/>
      <c r="TJE297" s="22"/>
      <c r="TJF297" s="22"/>
      <c r="TJG297" s="22"/>
      <c r="TJH297" s="22"/>
      <c r="TJI297" s="22"/>
      <c r="TJJ297" s="22"/>
      <c r="TJK297" s="22"/>
      <c r="TJL297" s="22"/>
      <c r="TJM297" s="22"/>
      <c r="TJN297" s="22"/>
      <c r="TJO297" s="22"/>
      <c r="TJP297" s="22"/>
      <c r="TJQ297" s="22"/>
      <c r="TJR297" s="22"/>
      <c r="TJS297" s="22"/>
      <c r="TJT297" s="22"/>
      <c r="TJU297" s="22"/>
      <c r="TJV297" s="22"/>
      <c r="TJW297" s="22"/>
      <c r="TJX297" s="22"/>
      <c r="TJY297" s="22"/>
      <c r="TJZ297" s="22"/>
      <c r="TKA297" s="22"/>
      <c r="TKB297" s="22"/>
      <c r="TKC297" s="22"/>
      <c r="TKD297" s="22"/>
      <c r="TKE297" s="22"/>
      <c r="TKF297" s="22"/>
      <c r="TKG297" s="22"/>
      <c r="TKH297" s="22"/>
      <c r="TKI297" s="22"/>
      <c r="TKJ297" s="22"/>
      <c r="TKK297" s="22"/>
      <c r="TKL297" s="22"/>
      <c r="TKM297" s="22"/>
      <c r="TKN297" s="22"/>
      <c r="TKO297" s="22"/>
      <c r="TKP297" s="22"/>
      <c r="TKQ297" s="22"/>
      <c r="TKR297" s="22"/>
      <c r="TKS297" s="22"/>
      <c r="TKT297" s="22"/>
      <c r="TKU297" s="22"/>
      <c r="TKV297" s="22"/>
      <c r="TKW297" s="22"/>
      <c r="TKX297" s="22"/>
      <c r="TKY297" s="22"/>
      <c r="TKZ297" s="22"/>
      <c r="TLA297" s="22"/>
      <c r="TLB297" s="22"/>
      <c r="TLC297" s="22"/>
      <c r="TLD297" s="22"/>
      <c r="TLE297" s="22"/>
      <c r="TLF297" s="22"/>
      <c r="TLG297" s="22"/>
      <c r="TLH297" s="22"/>
      <c r="TLI297" s="22"/>
      <c r="TLJ297" s="22"/>
      <c r="TLK297" s="22"/>
      <c r="TLL297" s="22"/>
      <c r="TLM297" s="22"/>
      <c r="TLN297" s="22"/>
      <c r="TLO297" s="22"/>
      <c r="TLP297" s="22"/>
      <c r="TLQ297" s="22"/>
      <c r="TLR297" s="22"/>
      <c r="TLS297" s="22"/>
      <c r="TLT297" s="22"/>
      <c r="TLU297" s="22"/>
      <c r="TLV297" s="22"/>
      <c r="TLW297" s="22"/>
      <c r="TLX297" s="22"/>
      <c r="TLY297" s="22"/>
      <c r="TLZ297" s="22"/>
      <c r="TMA297" s="22"/>
      <c r="TMB297" s="22"/>
      <c r="TMC297" s="22"/>
      <c r="TMD297" s="22"/>
      <c r="TME297" s="22"/>
      <c r="TMF297" s="22"/>
      <c r="TMG297" s="22"/>
      <c r="TMH297" s="22"/>
      <c r="TMI297" s="22"/>
      <c r="TMJ297" s="22"/>
      <c r="TMK297" s="22"/>
      <c r="TML297" s="22"/>
      <c r="TMM297" s="22"/>
      <c r="TMN297" s="22"/>
      <c r="TMO297" s="22"/>
      <c r="TMP297" s="22"/>
      <c r="TMQ297" s="22"/>
      <c r="TMR297" s="22"/>
      <c r="TMS297" s="22"/>
      <c r="TMT297" s="22"/>
      <c r="TMU297" s="22"/>
      <c r="TMV297" s="22"/>
      <c r="TMW297" s="22"/>
      <c r="TMX297" s="22"/>
      <c r="TMY297" s="22"/>
      <c r="TMZ297" s="22"/>
      <c r="TNA297" s="22"/>
      <c r="TNB297" s="22"/>
      <c r="TNC297" s="22"/>
      <c r="TND297" s="22"/>
      <c r="TNE297" s="22"/>
      <c r="TNF297" s="22"/>
      <c r="TNG297" s="22"/>
      <c r="TNH297" s="22"/>
      <c r="TNI297" s="22"/>
      <c r="TNJ297" s="22"/>
      <c r="TNK297" s="22"/>
      <c r="TNL297" s="22"/>
      <c r="TNM297" s="22"/>
      <c r="TNN297" s="22"/>
      <c r="TNO297" s="22"/>
      <c r="TNP297" s="22"/>
      <c r="TNQ297" s="22"/>
      <c r="TNR297" s="22"/>
      <c r="TNS297" s="22"/>
      <c r="TNT297" s="22"/>
      <c r="TNU297" s="22"/>
      <c r="TNV297" s="22"/>
      <c r="TNW297" s="22"/>
      <c r="TNX297" s="22"/>
      <c r="TNY297" s="22"/>
      <c r="TNZ297" s="22"/>
      <c r="TOA297" s="22"/>
      <c r="TOB297" s="22"/>
      <c r="TOC297" s="22"/>
      <c r="TOD297" s="22"/>
      <c r="TOE297" s="22"/>
      <c r="TOF297" s="22"/>
      <c r="TOG297" s="22"/>
      <c r="TOH297" s="22"/>
      <c r="TOI297" s="22"/>
      <c r="TOJ297" s="22"/>
      <c r="TOK297" s="22"/>
      <c r="TOL297" s="22"/>
      <c r="TOM297" s="22"/>
      <c r="TON297" s="22"/>
      <c r="TOO297" s="22"/>
      <c r="TOP297" s="22"/>
      <c r="TOQ297" s="22"/>
      <c r="TOR297" s="22"/>
      <c r="TOS297" s="22"/>
      <c r="TOT297" s="22"/>
      <c r="TOU297" s="22"/>
      <c r="TOV297" s="22"/>
      <c r="TOW297" s="22"/>
      <c r="TOX297" s="22"/>
      <c r="TOY297" s="22"/>
      <c r="TOZ297" s="22"/>
      <c r="TPA297" s="22"/>
      <c r="TPB297" s="22"/>
      <c r="TPC297" s="22"/>
      <c r="TPD297" s="22"/>
      <c r="TPE297" s="22"/>
      <c r="TPF297" s="22"/>
      <c r="TPG297" s="22"/>
      <c r="TPH297" s="22"/>
      <c r="TPI297" s="22"/>
      <c r="TPJ297" s="22"/>
      <c r="TPK297" s="22"/>
      <c r="TPL297" s="22"/>
      <c r="TPM297" s="22"/>
      <c r="TPN297" s="22"/>
      <c r="TPO297" s="22"/>
      <c r="TPP297" s="22"/>
      <c r="TPQ297" s="22"/>
      <c r="TPR297" s="22"/>
      <c r="TPS297" s="22"/>
      <c r="TPT297" s="22"/>
      <c r="TPU297" s="22"/>
      <c r="TPV297" s="22"/>
      <c r="TPW297" s="22"/>
      <c r="TPX297" s="22"/>
      <c r="TPY297" s="22"/>
      <c r="TPZ297" s="22"/>
      <c r="TQA297" s="22"/>
      <c r="TQB297" s="22"/>
      <c r="TQC297" s="22"/>
      <c r="TQD297" s="22"/>
      <c r="TQE297" s="22"/>
      <c r="TQF297" s="22"/>
      <c r="TQG297" s="22"/>
      <c r="TQH297" s="22"/>
      <c r="TQI297" s="22"/>
      <c r="TQJ297" s="22"/>
      <c r="TQK297" s="22"/>
      <c r="TQL297" s="22"/>
      <c r="TQM297" s="22"/>
      <c r="TQN297" s="22"/>
      <c r="TQO297" s="22"/>
      <c r="TQP297" s="22"/>
      <c r="TQQ297" s="22"/>
      <c r="TQR297" s="22"/>
      <c r="TQS297" s="22"/>
      <c r="TQT297" s="22"/>
      <c r="TQU297" s="22"/>
      <c r="TQV297" s="22"/>
      <c r="TQW297" s="22"/>
      <c r="TQX297" s="22"/>
      <c r="TQY297" s="22"/>
      <c r="TQZ297" s="22"/>
      <c r="TRA297" s="22"/>
      <c r="TRB297" s="22"/>
      <c r="TRC297" s="22"/>
      <c r="TRD297" s="22"/>
      <c r="TRE297" s="22"/>
      <c r="TRF297" s="22"/>
      <c r="TRG297" s="22"/>
      <c r="TRH297" s="22"/>
      <c r="TRI297" s="22"/>
      <c r="TRJ297" s="22"/>
      <c r="TRK297" s="22"/>
      <c r="TRL297" s="22"/>
      <c r="TRM297" s="22"/>
      <c r="TRN297" s="22"/>
      <c r="TRO297" s="22"/>
      <c r="TRP297" s="22"/>
      <c r="TRQ297" s="22"/>
      <c r="TRR297" s="22"/>
      <c r="TRS297" s="22"/>
      <c r="TRT297" s="22"/>
      <c r="TRU297" s="22"/>
      <c r="TRV297" s="22"/>
      <c r="TRW297" s="22"/>
      <c r="TRX297" s="22"/>
      <c r="TRY297" s="22"/>
      <c r="TRZ297" s="22"/>
      <c r="TSA297" s="22"/>
      <c r="TSB297" s="22"/>
      <c r="TSC297" s="22"/>
      <c r="TSD297" s="22"/>
      <c r="TSE297" s="22"/>
      <c r="TSF297" s="22"/>
      <c r="TSG297" s="22"/>
      <c r="TSH297" s="22"/>
      <c r="TSI297" s="22"/>
      <c r="TSJ297" s="22"/>
      <c r="TSK297" s="22"/>
      <c r="TSL297" s="22"/>
      <c r="TSM297" s="22"/>
      <c r="TSN297" s="22"/>
      <c r="TSO297" s="22"/>
      <c r="TSP297" s="22"/>
      <c r="TSQ297" s="22"/>
      <c r="TSR297" s="22"/>
      <c r="TSS297" s="22"/>
      <c r="TST297" s="22"/>
      <c r="TSU297" s="22"/>
      <c r="TSV297" s="22"/>
      <c r="TSW297" s="22"/>
      <c r="TSX297" s="22"/>
      <c r="TSY297" s="22"/>
      <c r="TSZ297" s="22"/>
      <c r="TTA297" s="22"/>
      <c r="TTB297" s="22"/>
      <c r="TTC297" s="22"/>
      <c r="TTD297" s="22"/>
      <c r="TTE297" s="22"/>
      <c r="TTF297" s="22"/>
      <c r="TTG297" s="22"/>
      <c r="TTH297" s="22"/>
      <c r="TTI297" s="22"/>
      <c r="TTJ297" s="22"/>
      <c r="TTK297" s="22"/>
      <c r="TTL297" s="22"/>
      <c r="TTM297" s="22"/>
      <c r="TTN297" s="22"/>
      <c r="TTO297" s="22"/>
      <c r="TTP297" s="22"/>
      <c r="TTQ297" s="22"/>
      <c r="TTR297" s="22"/>
      <c r="TTS297" s="22"/>
      <c r="TTT297" s="22"/>
      <c r="TTU297" s="22"/>
      <c r="TTV297" s="22"/>
      <c r="TTW297" s="22"/>
      <c r="TTX297" s="22"/>
      <c r="TTY297" s="22"/>
      <c r="TTZ297" s="22"/>
      <c r="TUA297" s="22"/>
      <c r="TUB297" s="22"/>
      <c r="TUC297" s="22"/>
      <c r="TUD297" s="22"/>
      <c r="TUE297" s="22"/>
      <c r="TUF297" s="22"/>
      <c r="TUG297" s="22"/>
      <c r="TUH297" s="22"/>
      <c r="TUI297" s="22"/>
      <c r="TUJ297" s="22"/>
      <c r="TUK297" s="22"/>
      <c r="TUL297" s="22"/>
      <c r="TUM297" s="22"/>
      <c r="TUN297" s="22"/>
      <c r="TUO297" s="22"/>
      <c r="TUP297" s="22"/>
      <c r="TUQ297" s="22"/>
      <c r="TUR297" s="22"/>
      <c r="TUS297" s="22"/>
      <c r="TUT297" s="22"/>
      <c r="TUU297" s="22"/>
      <c r="TUV297" s="22"/>
      <c r="TUW297" s="22"/>
      <c r="TUX297" s="22"/>
      <c r="TUY297" s="22"/>
      <c r="TUZ297" s="22"/>
      <c r="TVA297" s="22"/>
      <c r="TVB297" s="22"/>
      <c r="TVC297" s="22"/>
      <c r="TVD297" s="22"/>
      <c r="TVE297" s="22"/>
      <c r="TVF297" s="22"/>
      <c r="TVG297" s="22"/>
      <c r="TVH297" s="22"/>
      <c r="TVI297" s="22"/>
      <c r="TVJ297" s="22"/>
      <c r="TVK297" s="22"/>
      <c r="TVL297" s="22"/>
      <c r="TVM297" s="22"/>
      <c r="TVN297" s="22"/>
      <c r="TVO297" s="22"/>
      <c r="TVP297" s="22"/>
      <c r="TVQ297" s="22"/>
      <c r="TVR297" s="22"/>
      <c r="TVS297" s="22"/>
      <c r="TVT297" s="22"/>
      <c r="TVU297" s="22"/>
      <c r="TVV297" s="22"/>
      <c r="TVW297" s="22"/>
      <c r="TVX297" s="22"/>
      <c r="TVY297" s="22"/>
      <c r="TVZ297" s="22"/>
      <c r="TWA297" s="22"/>
      <c r="TWB297" s="22"/>
      <c r="TWC297" s="22"/>
      <c r="TWD297" s="22"/>
      <c r="TWE297" s="22"/>
      <c r="TWF297" s="22"/>
      <c r="TWG297" s="22"/>
      <c r="TWH297" s="22"/>
      <c r="TWI297" s="22"/>
      <c r="TWJ297" s="22"/>
      <c r="TWK297" s="22"/>
      <c r="TWL297" s="22"/>
      <c r="TWM297" s="22"/>
      <c r="TWN297" s="22"/>
      <c r="TWO297" s="22"/>
      <c r="TWP297" s="22"/>
      <c r="TWQ297" s="22"/>
      <c r="TWR297" s="22"/>
      <c r="TWS297" s="22"/>
      <c r="TWT297" s="22"/>
      <c r="TWU297" s="22"/>
      <c r="TWV297" s="22"/>
      <c r="TWW297" s="22"/>
      <c r="TWX297" s="22"/>
      <c r="TWY297" s="22"/>
      <c r="TWZ297" s="22"/>
      <c r="TXA297" s="22"/>
      <c r="TXB297" s="22"/>
      <c r="TXC297" s="22"/>
      <c r="TXD297" s="22"/>
      <c r="TXE297" s="22"/>
      <c r="TXF297" s="22"/>
      <c r="TXG297" s="22"/>
      <c r="TXH297" s="22"/>
      <c r="TXI297" s="22"/>
      <c r="TXJ297" s="22"/>
      <c r="TXK297" s="22"/>
      <c r="TXL297" s="22"/>
      <c r="TXM297" s="22"/>
      <c r="TXN297" s="22"/>
      <c r="TXO297" s="22"/>
      <c r="TXP297" s="22"/>
      <c r="TXQ297" s="22"/>
      <c r="TXR297" s="22"/>
      <c r="TXS297" s="22"/>
      <c r="TXT297" s="22"/>
      <c r="TXU297" s="22"/>
      <c r="TXV297" s="22"/>
      <c r="TXW297" s="22"/>
      <c r="TXX297" s="22"/>
      <c r="TXY297" s="22"/>
      <c r="TXZ297" s="22"/>
      <c r="TYA297" s="22"/>
      <c r="TYB297" s="22"/>
      <c r="TYC297" s="22"/>
      <c r="TYD297" s="22"/>
      <c r="TYE297" s="22"/>
      <c r="TYF297" s="22"/>
      <c r="TYG297" s="22"/>
      <c r="TYH297" s="22"/>
      <c r="TYI297" s="22"/>
      <c r="TYJ297" s="22"/>
      <c r="TYK297" s="22"/>
      <c r="TYL297" s="22"/>
      <c r="TYM297" s="22"/>
      <c r="TYN297" s="22"/>
      <c r="TYO297" s="22"/>
      <c r="TYP297" s="22"/>
      <c r="TYQ297" s="22"/>
      <c r="TYR297" s="22"/>
      <c r="TYS297" s="22"/>
      <c r="TYT297" s="22"/>
      <c r="TYU297" s="22"/>
      <c r="TYV297" s="22"/>
      <c r="TYW297" s="22"/>
      <c r="TYX297" s="22"/>
      <c r="TYY297" s="22"/>
      <c r="TYZ297" s="22"/>
      <c r="TZA297" s="22"/>
      <c r="TZB297" s="22"/>
      <c r="TZC297" s="22"/>
      <c r="TZD297" s="22"/>
      <c r="TZE297" s="22"/>
      <c r="TZF297" s="22"/>
      <c r="TZG297" s="22"/>
      <c r="TZH297" s="22"/>
      <c r="TZI297" s="22"/>
      <c r="TZJ297" s="22"/>
      <c r="TZK297" s="22"/>
      <c r="TZL297" s="22"/>
      <c r="TZM297" s="22"/>
      <c r="TZN297" s="22"/>
      <c r="TZO297" s="22"/>
      <c r="TZP297" s="22"/>
      <c r="TZQ297" s="22"/>
      <c r="TZR297" s="22"/>
      <c r="TZS297" s="22"/>
      <c r="TZT297" s="22"/>
      <c r="TZU297" s="22"/>
      <c r="TZV297" s="22"/>
      <c r="TZW297" s="22"/>
      <c r="TZX297" s="22"/>
      <c r="TZY297" s="22"/>
      <c r="TZZ297" s="22"/>
      <c r="UAA297" s="22"/>
      <c r="UAB297" s="22"/>
      <c r="UAC297" s="22"/>
      <c r="UAD297" s="22"/>
      <c r="UAE297" s="22"/>
      <c r="UAF297" s="22"/>
      <c r="UAG297" s="22"/>
      <c r="UAH297" s="22"/>
      <c r="UAI297" s="22"/>
      <c r="UAJ297" s="22"/>
      <c r="UAK297" s="22"/>
      <c r="UAL297" s="22"/>
      <c r="UAM297" s="22"/>
      <c r="UAN297" s="22"/>
      <c r="UAO297" s="22"/>
      <c r="UAP297" s="22"/>
      <c r="UAQ297" s="22"/>
      <c r="UAR297" s="22"/>
      <c r="UAS297" s="22"/>
      <c r="UAT297" s="22"/>
      <c r="UAU297" s="22"/>
      <c r="UAV297" s="22"/>
      <c r="UAW297" s="22"/>
      <c r="UAX297" s="22"/>
      <c r="UAY297" s="22"/>
      <c r="UAZ297" s="22"/>
      <c r="UBA297" s="22"/>
      <c r="UBB297" s="22"/>
      <c r="UBC297" s="22"/>
      <c r="UBD297" s="22"/>
      <c r="UBE297" s="22"/>
      <c r="UBF297" s="22"/>
      <c r="UBG297" s="22"/>
      <c r="UBH297" s="22"/>
      <c r="UBI297" s="22"/>
      <c r="UBJ297" s="22"/>
      <c r="UBK297" s="22"/>
      <c r="UBL297" s="22"/>
      <c r="UBM297" s="22"/>
      <c r="UBN297" s="22"/>
      <c r="UBO297" s="22"/>
      <c r="UBP297" s="22"/>
      <c r="UBQ297" s="22"/>
      <c r="UBR297" s="22"/>
      <c r="UBS297" s="22"/>
      <c r="UBT297" s="22"/>
      <c r="UBU297" s="22"/>
      <c r="UBV297" s="22"/>
      <c r="UBW297" s="22"/>
      <c r="UBX297" s="22"/>
      <c r="UBY297" s="22"/>
      <c r="UBZ297" s="22"/>
      <c r="UCA297" s="22"/>
      <c r="UCB297" s="22"/>
      <c r="UCC297" s="22"/>
      <c r="UCD297" s="22"/>
      <c r="UCE297" s="22"/>
      <c r="UCF297" s="22"/>
      <c r="UCG297" s="22"/>
      <c r="UCH297" s="22"/>
      <c r="UCI297" s="22"/>
      <c r="UCJ297" s="22"/>
      <c r="UCK297" s="22"/>
      <c r="UCL297" s="22"/>
      <c r="UCM297" s="22"/>
      <c r="UCN297" s="22"/>
      <c r="UCO297" s="22"/>
      <c r="UCP297" s="22"/>
      <c r="UCQ297" s="22"/>
      <c r="UCR297" s="22"/>
      <c r="UCS297" s="22"/>
      <c r="UCT297" s="22"/>
      <c r="UCU297" s="22"/>
      <c r="UCV297" s="22"/>
      <c r="UCW297" s="22"/>
      <c r="UCX297" s="22"/>
      <c r="UCY297" s="22"/>
      <c r="UCZ297" s="22"/>
      <c r="UDA297" s="22"/>
      <c r="UDB297" s="22"/>
      <c r="UDC297" s="22"/>
      <c r="UDD297" s="22"/>
      <c r="UDE297" s="22"/>
      <c r="UDF297" s="22"/>
      <c r="UDG297" s="22"/>
      <c r="UDH297" s="22"/>
      <c r="UDI297" s="22"/>
      <c r="UDJ297" s="22"/>
      <c r="UDK297" s="22"/>
      <c r="UDL297" s="22"/>
      <c r="UDM297" s="22"/>
      <c r="UDN297" s="22"/>
      <c r="UDO297" s="22"/>
      <c r="UDP297" s="22"/>
      <c r="UDQ297" s="22"/>
      <c r="UDR297" s="22"/>
      <c r="UDS297" s="22"/>
      <c r="UDT297" s="22"/>
      <c r="UDU297" s="22"/>
      <c r="UDV297" s="22"/>
      <c r="UDW297" s="22"/>
      <c r="UDX297" s="22"/>
      <c r="UDY297" s="22"/>
      <c r="UDZ297" s="22"/>
      <c r="UEA297" s="22"/>
      <c r="UEB297" s="22"/>
      <c r="UEC297" s="22"/>
      <c r="UED297" s="22"/>
      <c r="UEE297" s="22"/>
      <c r="UEF297" s="22"/>
      <c r="UEG297" s="22"/>
      <c r="UEH297" s="22"/>
      <c r="UEI297" s="22"/>
      <c r="UEJ297" s="22"/>
      <c r="UEK297" s="22"/>
      <c r="UEL297" s="22"/>
      <c r="UEM297" s="22"/>
      <c r="UEN297" s="22"/>
      <c r="UEO297" s="22"/>
      <c r="UEP297" s="22"/>
      <c r="UEQ297" s="22"/>
      <c r="UER297" s="22"/>
      <c r="UES297" s="22"/>
      <c r="UET297" s="22"/>
      <c r="UEU297" s="22"/>
      <c r="UEV297" s="22"/>
      <c r="UEW297" s="22"/>
      <c r="UEX297" s="22"/>
      <c r="UEY297" s="22"/>
      <c r="UEZ297" s="22"/>
      <c r="UFA297" s="22"/>
      <c r="UFB297" s="22"/>
      <c r="UFC297" s="22"/>
      <c r="UFD297" s="22"/>
      <c r="UFE297" s="22"/>
      <c r="UFF297" s="22"/>
      <c r="UFG297" s="22"/>
      <c r="UFH297" s="22"/>
      <c r="UFI297" s="22"/>
      <c r="UFJ297" s="22"/>
      <c r="UFK297" s="22"/>
      <c r="UFL297" s="22"/>
      <c r="UFM297" s="22"/>
      <c r="UFN297" s="22"/>
      <c r="UFO297" s="22"/>
      <c r="UFP297" s="22"/>
      <c r="UFQ297" s="22"/>
      <c r="UFR297" s="22"/>
      <c r="UFS297" s="22"/>
      <c r="UFT297" s="22"/>
      <c r="UFU297" s="22"/>
      <c r="UFV297" s="22"/>
      <c r="UFW297" s="22"/>
      <c r="UFX297" s="22"/>
      <c r="UFY297" s="22"/>
      <c r="UFZ297" s="22"/>
      <c r="UGA297" s="22"/>
      <c r="UGB297" s="22"/>
      <c r="UGC297" s="22"/>
      <c r="UGD297" s="22"/>
      <c r="UGE297" s="22"/>
      <c r="UGF297" s="22"/>
      <c r="UGG297" s="22"/>
      <c r="UGH297" s="22"/>
      <c r="UGI297" s="22"/>
      <c r="UGJ297" s="22"/>
      <c r="UGK297" s="22"/>
      <c r="UGL297" s="22"/>
      <c r="UGM297" s="22"/>
      <c r="UGN297" s="22"/>
      <c r="UGO297" s="22"/>
      <c r="UGP297" s="22"/>
      <c r="UGQ297" s="22"/>
      <c r="UGR297" s="22"/>
      <c r="UGS297" s="22"/>
      <c r="UGT297" s="22"/>
      <c r="UGU297" s="22"/>
      <c r="UGV297" s="22"/>
      <c r="UGW297" s="22"/>
      <c r="UGX297" s="22"/>
      <c r="UGY297" s="22"/>
      <c r="UGZ297" s="22"/>
      <c r="UHA297" s="22"/>
      <c r="UHB297" s="22"/>
      <c r="UHC297" s="22"/>
      <c r="UHD297" s="22"/>
      <c r="UHE297" s="22"/>
      <c r="UHF297" s="22"/>
      <c r="UHG297" s="22"/>
      <c r="UHH297" s="22"/>
      <c r="UHI297" s="22"/>
      <c r="UHJ297" s="22"/>
      <c r="UHK297" s="22"/>
      <c r="UHL297" s="22"/>
      <c r="UHM297" s="22"/>
      <c r="UHN297" s="22"/>
      <c r="UHO297" s="22"/>
      <c r="UHP297" s="22"/>
      <c r="UHQ297" s="22"/>
      <c r="UHR297" s="22"/>
      <c r="UHS297" s="22"/>
      <c r="UHT297" s="22"/>
      <c r="UHU297" s="22"/>
      <c r="UHV297" s="22"/>
      <c r="UHW297" s="22"/>
      <c r="UHX297" s="22"/>
      <c r="UHY297" s="22"/>
      <c r="UHZ297" s="22"/>
      <c r="UIA297" s="22"/>
      <c r="UIB297" s="22"/>
      <c r="UIC297" s="22"/>
      <c r="UID297" s="22"/>
      <c r="UIE297" s="22"/>
      <c r="UIF297" s="22"/>
      <c r="UIG297" s="22"/>
      <c r="UIH297" s="22"/>
      <c r="UII297" s="22"/>
      <c r="UIJ297" s="22"/>
      <c r="UIK297" s="22"/>
      <c r="UIL297" s="22"/>
      <c r="UIM297" s="22"/>
      <c r="UIN297" s="22"/>
      <c r="UIO297" s="22"/>
      <c r="UIP297" s="22"/>
      <c r="UIQ297" s="22"/>
      <c r="UIR297" s="22"/>
      <c r="UIS297" s="22"/>
      <c r="UIT297" s="22"/>
      <c r="UIU297" s="22"/>
      <c r="UIV297" s="22"/>
      <c r="UIW297" s="22"/>
      <c r="UIX297" s="22"/>
      <c r="UIY297" s="22"/>
      <c r="UIZ297" s="22"/>
      <c r="UJA297" s="22"/>
      <c r="UJB297" s="22"/>
      <c r="UJC297" s="22"/>
      <c r="UJD297" s="22"/>
      <c r="UJE297" s="22"/>
      <c r="UJF297" s="22"/>
      <c r="UJG297" s="22"/>
      <c r="UJH297" s="22"/>
      <c r="UJI297" s="22"/>
      <c r="UJJ297" s="22"/>
      <c r="UJK297" s="22"/>
      <c r="UJL297" s="22"/>
      <c r="UJM297" s="22"/>
      <c r="UJN297" s="22"/>
      <c r="UJO297" s="22"/>
      <c r="UJP297" s="22"/>
      <c r="UJQ297" s="22"/>
      <c r="UJR297" s="22"/>
      <c r="UJS297" s="22"/>
      <c r="UJT297" s="22"/>
      <c r="UJU297" s="22"/>
      <c r="UJV297" s="22"/>
      <c r="UJW297" s="22"/>
      <c r="UJX297" s="22"/>
      <c r="UJY297" s="22"/>
      <c r="UJZ297" s="22"/>
      <c r="UKA297" s="22"/>
      <c r="UKB297" s="22"/>
      <c r="UKC297" s="22"/>
      <c r="UKD297" s="22"/>
      <c r="UKE297" s="22"/>
      <c r="UKF297" s="22"/>
      <c r="UKG297" s="22"/>
      <c r="UKH297" s="22"/>
      <c r="UKI297" s="22"/>
      <c r="UKJ297" s="22"/>
      <c r="UKK297" s="22"/>
      <c r="UKL297" s="22"/>
      <c r="UKM297" s="22"/>
      <c r="UKN297" s="22"/>
      <c r="UKO297" s="22"/>
      <c r="UKP297" s="22"/>
      <c r="UKQ297" s="22"/>
      <c r="UKR297" s="22"/>
      <c r="UKS297" s="22"/>
      <c r="UKT297" s="22"/>
      <c r="UKU297" s="22"/>
      <c r="UKV297" s="22"/>
      <c r="UKW297" s="22"/>
      <c r="UKX297" s="22"/>
      <c r="UKY297" s="22"/>
      <c r="UKZ297" s="22"/>
      <c r="ULA297" s="22"/>
      <c r="ULB297" s="22"/>
      <c r="ULC297" s="22"/>
      <c r="ULD297" s="22"/>
      <c r="ULE297" s="22"/>
      <c r="ULF297" s="22"/>
      <c r="ULG297" s="22"/>
      <c r="ULH297" s="22"/>
      <c r="ULI297" s="22"/>
      <c r="ULJ297" s="22"/>
      <c r="ULK297" s="22"/>
      <c r="ULL297" s="22"/>
      <c r="ULM297" s="22"/>
      <c r="ULN297" s="22"/>
      <c r="ULO297" s="22"/>
      <c r="ULP297" s="22"/>
      <c r="ULQ297" s="22"/>
      <c r="ULR297" s="22"/>
      <c r="ULS297" s="22"/>
      <c r="ULT297" s="22"/>
      <c r="ULU297" s="22"/>
      <c r="ULV297" s="22"/>
      <c r="ULW297" s="22"/>
      <c r="ULX297" s="22"/>
      <c r="ULY297" s="22"/>
      <c r="ULZ297" s="22"/>
      <c r="UMA297" s="22"/>
      <c r="UMB297" s="22"/>
      <c r="UMC297" s="22"/>
      <c r="UMD297" s="22"/>
      <c r="UME297" s="22"/>
      <c r="UMF297" s="22"/>
      <c r="UMG297" s="22"/>
      <c r="UMH297" s="22"/>
      <c r="UMI297" s="22"/>
      <c r="UMJ297" s="22"/>
      <c r="UMK297" s="22"/>
      <c r="UML297" s="22"/>
      <c r="UMM297" s="22"/>
      <c r="UMN297" s="22"/>
      <c r="UMO297" s="22"/>
      <c r="UMP297" s="22"/>
      <c r="UMQ297" s="22"/>
      <c r="UMR297" s="22"/>
      <c r="UMS297" s="22"/>
      <c r="UMT297" s="22"/>
      <c r="UMU297" s="22"/>
      <c r="UMV297" s="22"/>
      <c r="UMW297" s="22"/>
      <c r="UMX297" s="22"/>
      <c r="UMY297" s="22"/>
      <c r="UMZ297" s="22"/>
      <c r="UNA297" s="22"/>
      <c r="UNB297" s="22"/>
      <c r="UNC297" s="22"/>
      <c r="UND297" s="22"/>
      <c r="UNE297" s="22"/>
      <c r="UNF297" s="22"/>
      <c r="UNG297" s="22"/>
      <c r="UNH297" s="22"/>
      <c r="UNI297" s="22"/>
      <c r="UNJ297" s="22"/>
      <c r="UNK297" s="22"/>
      <c r="UNL297" s="22"/>
      <c r="UNM297" s="22"/>
      <c r="UNN297" s="22"/>
      <c r="UNO297" s="22"/>
      <c r="UNP297" s="22"/>
      <c r="UNQ297" s="22"/>
      <c r="UNR297" s="22"/>
      <c r="UNS297" s="22"/>
      <c r="UNT297" s="22"/>
      <c r="UNU297" s="22"/>
      <c r="UNV297" s="22"/>
      <c r="UNW297" s="22"/>
      <c r="UNX297" s="22"/>
      <c r="UNY297" s="22"/>
      <c r="UNZ297" s="22"/>
      <c r="UOA297" s="22"/>
      <c r="UOB297" s="22"/>
      <c r="UOC297" s="22"/>
      <c r="UOD297" s="22"/>
      <c r="UOE297" s="22"/>
      <c r="UOF297" s="22"/>
      <c r="UOG297" s="22"/>
      <c r="UOH297" s="22"/>
      <c r="UOI297" s="22"/>
      <c r="UOJ297" s="22"/>
      <c r="UOK297" s="22"/>
      <c r="UOL297" s="22"/>
      <c r="UOM297" s="22"/>
      <c r="UON297" s="22"/>
      <c r="UOO297" s="22"/>
      <c r="UOP297" s="22"/>
      <c r="UOQ297" s="22"/>
      <c r="UOR297" s="22"/>
      <c r="UOS297" s="22"/>
      <c r="UOT297" s="22"/>
      <c r="UOU297" s="22"/>
      <c r="UOV297" s="22"/>
      <c r="UOW297" s="22"/>
      <c r="UOX297" s="22"/>
      <c r="UOY297" s="22"/>
      <c r="UOZ297" s="22"/>
      <c r="UPA297" s="22"/>
      <c r="UPB297" s="22"/>
      <c r="UPC297" s="22"/>
      <c r="UPD297" s="22"/>
      <c r="UPE297" s="22"/>
      <c r="UPF297" s="22"/>
      <c r="UPG297" s="22"/>
      <c r="UPH297" s="22"/>
      <c r="UPI297" s="22"/>
      <c r="UPJ297" s="22"/>
      <c r="UPK297" s="22"/>
      <c r="UPL297" s="22"/>
      <c r="UPM297" s="22"/>
      <c r="UPN297" s="22"/>
      <c r="UPO297" s="22"/>
      <c r="UPP297" s="22"/>
      <c r="UPQ297" s="22"/>
      <c r="UPR297" s="22"/>
      <c r="UPS297" s="22"/>
      <c r="UPT297" s="22"/>
      <c r="UPU297" s="22"/>
      <c r="UPV297" s="22"/>
      <c r="UPW297" s="22"/>
      <c r="UPX297" s="22"/>
      <c r="UPY297" s="22"/>
      <c r="UPZ297" s="22"/>
      <c r="UQA297" s="22"/>
      <c r="UQB297" s="22"/>
      <c r="UQC297" s="22"/>
      <c r="UQD297" s="22"/>
      <c r="UQE297" s="22"/>
      <c r="UQF297" s="22"/>
      <c r="UQG297" s="22"/>
      <c r="UQH297" s="22"/>
      <c r="UQI297" s="22"/>
      <c r="UQJ297" s="22"/>
      <c r="UQK297" s="22"/>
      <c r="UQL297" s="22"/>
      <c r="UQM297" s="22"/>
      <c r="UQN297" s="22"/>
      <c r="UQO297" s="22"/>
      <c r="UQP297" s="22"/>
      <c r="UQQ297" s="22"/>
      <c r="UQR297" s="22"/>
      <c r="UQS297" s="22"/>
      <c r="UQT297" s="22"/>
      <c r="UQU297" s="22"/>
      <c r="UQV297" s="22"/>
      <c r="UQW297" s="22"/>
      <c r="UQX297" s="22"/>
      <c r="UQY297" s="22"/>
      <c r="UQZ297" s="22"/>
      <c r="URA297" s="22"/>
      <c r="URB297" s="22"/>
      <c r="URC297" s="22"/>
      <c r="URD297" s="22"/>
      <c r="URE297" s="22"/>
      <c r="URF297" s="22"/>
      <c r="URG297" s="22"/>
      <c r="URH297" s="22"/>
      <c r="URI297" s="22"/>
      <c r="URJ297" s="22"/>
      <c r="URK297" s="22"/>
      <c r="URL297" s="22"/>
      <c r="URM297" s="22"/>
      <c r="URN297" s="22"/>
      <c r="URO297" s="22"/>
      <c r="URP297" s="22"/>
      <c r="URQ297" s="22"/>
      <c r="URR297" s="22"/>
      <c r="URS297" s="22"/>
      <c r="URT297" s="22"/>
      <c r="URU297" s="22"/>
      <c r="URV297" s="22"/>
      <c r="URW297" s="22"/>
      <c r="URX297" s="22"/>
      <c r="URY297" s="22"/>
      <c r="URZ297" s="22"/>
      <c r="USA297" s="22"/>
      <c r="USB297" s="22"/>
      <c r="USC297" s="22"/>
      <c r="USD297" s="22"/>
      <c r="USE297" s="22"/>
      <c r="USF297" s="22"/>
      <c r="USG297" s="22"/>
      <c r="USH297" s="22"/>
      <c r="USI297" s="22"/>
      <c r="USJ297" s="22"/>
      <c r="USK297" s="22"/>
      <c r="USL297" s="22"/>
      <c r="USM297" s="22"/>
      <c r="USN297" s="22"/>
      <c r="USO297" s="22"/>
      <c r="USP297" s="22"/>
      <c r="USQ297" s="22"/>
      <c r="USR297" s="22"/>
      <c r="USS297" s="22"/>
      <c r="UST297" s="22"/>
      <c r="USU297" s="22"/>
      <c r="USV297" s="22"/>
      <c r="USW297" s="22"/>
      <c r="USX297" s="22"/>
      <c r="USY297" s="22"/>
      <c r="USZ297" s="22"/>
      <c r="UTA297" s="22"/>
      <c r="UTB297" s="22"/>
      <c r="UTC297" s="22"/>
      <c r="UTD297" s="22"/>
      <c r="UTE297" s="22"/>
      <c r="UTF297" s="22"/>
      <c r="UTG297" s="22"/>
      <c r="UTH297" s="22"/>
      <c r="UTI297" s="22"/>
      <c r="UTJ297" s="22"/>
      <c r="UTK297" s="22"/>
      <c r="UTL297" s="22"/>
      <c r="UTM297" s="22"/>
      <c r="UTN297" s="22"/>
      <c r="UTO297" s="22"/>
      <c r="UTP297" s="22"/>
      <c r="UTQ297" s="22"/>
      <c r="UTR297" s="22"/>
      <c r="UTS297" s="22"/>
      <c r="UTT297" s="22"/>
      <c r="UTU297" s="22"/>
      <c r="UTV297" s="22"/>
      <c r="UTW297" s="22"/>
      <c r="UTX297" s="22"/>
      <c r="UTY297" s="22"/>
      <c r="UTZ297" s="22"/>
      <c r="UUA297" s="22"/>
      <c r="UUB297" s="22"/>
      <c r="UUC297" s="22"/>
      <c r="UUD297" s="22"/>
      <c r="UUE297" s="22"/>
      <c r="UUF297" s="22"/>
      <c r="UUG297" s="22"/>
      <c r="UUH297" s="22"/>
      <c r="UUI297" s="22"/>
      <c r="UUJ297" s="22"/>
      <c r="UUK297" s="22"/>
      <c r="UUL297" s="22"/>
      <c r="UUM297" s="22"/>
      <c r="UUN297" s="22"/>
      <c r="UUO297" s="22"/>
      <c r="UUP297" s="22"/>
      <c r="UUQ297" s="22"/>
      <c r="UUR297" s="22"/>
      <c r="UUS297" s="22"/>
      <c r="UUT297" s="22"/>
      <c r="UUU297" s="22"/>
      <c r="UUV297" s="22"/>
      <c r="UUW297" s="22"/>
      <c r="UUX297" s="22"/>
      <c r="UUY297" s="22"/>
      <c r="UUZ297" s="22"/>
      <c r="UVA297" s="22"/>
      <c r="UVB297" s="22"/>
      <c r="UVC297" s="22"/>
      <c r="UVD297" s="22"/>
      <c r="UVE297" s="22"/>
      <c r="UVF297" s="22"/>
      <c r="UVG297" s="22"/>
      <c r="UVH297" s="22"/>
      <c r="UVI297" s="22"/>
      <c r="UVJ297" s="22"/>
      <c r="UVK297" s="22"/>
      <c r="UVL297" s="22"/>
      <c r="UVM297" s="22"/>
      <c r="UVN297" s="22"/>
      <c r="UVO297" s="22"/>
      <c r="UVP297" s="22"/>
      <c r="UVQ297" s="22"/>
      <c r="UVR297" s="22"/>
      <c r="UVS297" s="22"/>
      <c r="UVT297" s="22"/>
      <c r="UVU297" s="22"/>
      <c r="UVV297" s="22"/>
      <c r="UVW297" s="22"/>
      <c r="UVX297" s="22"/>
      <c r="UVY297" s="22"/>
      <c r="UVZ297" s="22"/>
      <c r="UWA297" s="22"/>
      <c r="UWB297" s="22"/>
      <c r="UWC297" s="22"/>
      <c r="UWD297" s="22"/>
      <c r="UWE297" s="22"/>
      <c r="UWF297" s="22"/>
      <c r="UWG297" s="22"/>
      <c r="UWH297" s="22"/>
      <c r="UWI297" s="22"/>
      <c r="UWJ297" s="22"/>
      <c r="UWK297" s="22"/>
      <c r="UWL297" s="22"/>
      <c r="UWM297" s="22"/>
      <c r="UWN297" s="22"/>
      <c r="UWO297" s="22"/>
      <c r="UWP297" s="22"/>
      <c r="UWQ297" s="22"/>
      <c r="UWR297" s="22"/>
      <c r="UWS297" s="22"/>
      <c r="UWT297" s="22"/>
      <c r="UWU297" s="22"/>
      <c r="UWV297" s="22"/>
      <c r="UWW297" s="22"/>
      <c r="UWX297" s="22"/>
      <c r="UWY297" s="22"/>
      <c r="UWZ297" s="22"/>
      <c r="UXA297" s="22"/>
      <c r="UXB297" s="22"/>
      <c r="UXC297" s="22"/>
      <c r="UXD297" s="22"/>
      <c r="UXE297" s="22"/>
      <c r="UXF297" s="22"/>
      <c r="UXG297" s="22"/>
      <c r="UXH297" s="22"/>
      <c r="UXI297" s="22"/>
      <c r="UXJ297" s="22"/>
      <c r="UXK297" s="22"/>
      <c r="UXL297" s="22"/>
      <c r="UXM297" s="22"/>
      <c r="UXN297" s="22"/>
      <c r="UXO297" s="22"/>
      <c r="UXP297" s="22"/>
      <c r="UXQ297" s="22"/>
      <c r="UXR297" s="22"/>
      <c r="UXS297" s="22"/>
      <c r="UXT297" s="22"/>
      <c r="UXU297" s="22"/>
      <c r="UXV297" s="22"/>
      <c r="UXW297" s="22"/>
      <c r="UXX297" s="22"/>
      <c r="UXY297" s="22"/>
      <c r="UXZ297" s="22"/>
      <c r="UYA297" s="22"/>
      <c r="UYB297" s="22"/>
      <c r="UYC297" s="22"/>
      <c r="UYD297" s="22"/>
      <c r="UYE297" s="22"/>
      <c r="UYF297" s="22"/>
      <c r="UYG297" s="22"/>
      <c r="UYH297" s="22"/>
      <c r="UYI297" s="22"/>
      <c r="UYJ297" s="22"/>
      <c r="UYK297" s="22"/>
      <c r="UYL297" s="22"/>
      <c r="UYM297" s="22"/>
      <c r="UYN297" s="22"/>
      <c r="UYO297" s="22"/>
      <c r="UYP297" s="22"/>
      <c r="UYQ297" s="22"/>
      <c r="UYR297" s="22"/>
      <c r="UYS297" s="22"/>
      <c r="UYT297" s="22"/>
      <c r="UYU297" s="22"/>
      <c r="UYV297" s="22"/>
      <c r="UYW297" s="22"/>
      <c r="UYX297" s="22"/>
      <c r="UYY297" s="22"/>
      <c r="UYZ297" s="22"/>
      <c r="UZA297" s="22"/>
      <c r="UZB297" s="22"/>
      <c r="UZC297" s="22"/>
      <c r="UZD297" s="22"/>
      <c r="UZE297" s="22"/>
      <c r="UZF297" s="22"/>
      <c r="UZG297" s="22"/>
      <c r="UZH297" s="22"/>
      <c r="UZI297" s="22"/>
      <c r="UZJ297" s="22"/>
      <c r="UZK297" s="22"/>
      <c r="UZL297" s="22"/>
      <c r="UZM297" s="22"/>
      <c r="UZN297" s="22"/>
      <c r="UZO297" s="22"/>
      <c r="UZP297" s="22"/>
      <c r="UZQ297" s="22"/>
      <c r="UZR297" s="22"/>
      <c r="UZS297" s="22"/>
      <c r="UZT297" s="22"/>
      <c r="UZU297" s="22"/>
      <c r="UZV297" s="22"/>
      <c r="UZW297" s="22"/>
      <c r="UZX297" s="22"/>
      <c r="UZY297" s="22"/>
      <c r="UZZ297" s="22"/>
      <c r="VAA297" s="22"/>
      <c r="VAB297" s="22"/>
      <c r="VAC297" s="22"/>
      <c r="VAD297" s="22"/>
      <c r="VAE297" s="22"/>
      <c r="VAF297" s="22"/>
      <c r="VAG297" s="22"/>
      <c r="VAH297" s="22"/>
      <c r="VAI297" s="22"/>
      <c r="VAJ297" s="22"/>
      <c r="VAK297" s="22"/>
      <c r="VAL297" s="22"/>
      <c r="VAM297" s="22"/>
      <c r="VAN297" s="22"/>
      <c r="VAO297" s="22"/>
      <c r="VAP297" s="22"/>
      <c r="VAQ297" s="22"/>
      <c r="VAR297" s="22"/>
      <c r="VAS297" s="22"/>
      <c r="VAT297" s="22"/>
      <c r="VAU297" s="22"/>
      <c r="VAV297" s="22"/>
      <c r="VAW297" s="22"/>
      <c r="VAX297" s="22"/>
      <c r="VAY297" s="22"/>
      <c r="VAZ297" s="22"/>
      <c r="VBA297" s="22"/>
      <c r="VBB297" s="22"/>
      <c r="VBC297" s="22"/>
      <c r="VBD297" s="22"/>
      <c r="VBE297" s="22"/>
      <c r="VBF297" s="22"/>
      <c r="VBG297" s="22"/>
      <c r="VBH297" s="22"/>
      <c r="VBI297" s="22"/>
      <c r="VBJ297" s="22"/>
      <c r="VBK297" s="22"/>
      <c r="VBL297" s="22"/>
      <c r="VBM297" s="22"/>
      <c r="VBN297" s="22"/>
      <c r="VBO297" s="22"/>
      <c r="VBP297" s="22"/>
      <c r="VBQ297" s="22"/>
      <c r="VBR297" s="22"/>
      <c r="VBS297" s="22"/>
      <c r="VBT297" s="22"/>
      <c r="VBU297" s="22"/>
      <c r="VBV297" s="22"/>
      <c r="VBW297" s="22"/>
      <c r="VBX297" s="22"/>
      <c r="VBY297" s="22"/>
      <c r="VBZ297" s="22"/>
      <c r="VCA297" s="22"/>
      <c r="VCB297" s="22"/>
      <c r="VCC297" s="22"/>
      <c r="VCD297" s="22"/>
      <c r="VCE297" s="22"/>
      <c r="VCF297" s="22"/>
      <c r="VCG297" s="22"/>
      <c r="VCH297" s="22"/>
      <c r="VCI297" s="22"/>
      <c r="VCJ297" s="22"/>
      <c r="VCK297" s="22"/>
      <c r="VCL297" s="22"/>
      <c r="VCM297" s="22"/>
      <c r="VCN297" s="22"/>
      <c r="VCO297" s="22"/>
      <c r="VCP297" s="22"/>
      <c r="VCQ297" s="22"/>
      <c r="VCR297" s="22"/>
      <c r="VCS297" s="22"/>
      <c r="VCT297" s="22"/>
      <c r="VCU297" s="22"/>
      <c r="VCV297" s="22"/>
      <c r="VCW297" s="22"/>
      <c r="VCX297" s="22"/>
      <c r="VCY297" s="22"/>
      <c r="VCZ297" s="22"/>
      <c r="VDA297" s="22"/>
      <c r="VDB297" s="22"/>
      <c r="VDC297" s="22"/>
      <c r="VDD297" s="22"/>
      <c r="VDE297" s="22"/>
      <c r="VDF297" s="22"/>
      <c r="VDG297" s="22"/>
      <c r="VDH297" s="22"/>
      <c r="VDI297" s="22"/>
      <c r="VDJ297" s="22"/>
      <c r="VDK297" s="22"/>
      <c r="VDL297" s="22"/>
      <c r="VDM297" s="22"/>
      <c r="VDN297" s="22"/>
      <c r="VDO297" s="22"/>
      <c r="VDP297" s="22"/>
      <c r="VDQ297" s="22"/>
      <c r="VDR297" s="22"/>
      <c r="VDS297" s="22"/>
      <c r="VDT297" s="22"/>
      <c r="VDU297" s="22"/>
      <c r="VDV297" s="22"/>
      <c r="VDW297" s="22"/>
      <c r="VDX297" s="22"/>
      <c r="VDY297" s="22"/>
      <c r="VDZ297" s="22"/>
      <c r="VEA297" s="22"/>
      <c r="VEB297" s="22"/>
      <c r="VEC297" s="22"/>
      <c r="VED297" s="22"/>
      <c r="VEE297" s="22"/>
      <c r="VEF297" s="22"/>
      <c r="VEG297" s="22"/>
      <c r="VEH297" s="22"/>
      <c r="VEI297" s="22"/>
      <c r="VEJ297" s="22"/>
      <c r="VEK297" s="22"/>
      <c r="VEL297" s="22"/>
      <c r="VEM297" s="22"/>
      <c r="VEN297" s="22"/>
      <c r="VEO297" s="22"/>
      <c r="VEP297" s="22"/>
      <c r="VEQ297" s="22"/>
      <c r="VER297" s="22"/>
      <c r="VES297" s="22"/>
      <c r="VET297" s="22"/>
      <c r="VEU297" s="22"/>
      <c r="VEV297" s="22"/>
      <c r="VEW297" s="22"/>
      <c r="VEX297" s="22"/>
      <c r="VEY297" s="22"/>
      <c r="VEZ297" s="22"/>
      <c r="VFA297" s="22"/>
      <c r="VFB297" s="22"/>
      <c r="VFC297" s="22"/>
      <c r="VFD297" s="22"/>
      <c r="VFE297" s="22"/>
      <c r="VFF297" s="22"/>
      <c r="VFG297" s="22"/>
      <c r="VFH297" s="22"/>
      <c r="VFI297" s="22"/>
      <c r="VFJ297" s="22"/>
      <c r="VFK297" s="22"/>
      <c r="VFL297" s="22"/>
      <c r="VFM297" s="22"/>
      <c r="VFN297" s="22"/>
      <c r="VFO297" s="22"/>
      <c r="VFP297" s="22"/>
      <c r="VFQ297" s="22"/>
      <c r="VFR297" s="22"/>
      <c r="VFS297" s="22"/>
      <c r="VFT297" s="22"/>
      <c r="VFU297" s="22"/>
      <c r="VFV297" s="22"/>
      <c r="VFW297" s="22"/>
      <c r="VFX297" s="22"/>
      <c r="VFY297" s="22"/>
      <c r="VFZ297" s="22"/>
      <c r="VGA297" s="22"/>
      <c r="VGB297" s="22"/>
      <c r="VGC297" s="22"/>
      <c r="VGD297" s="22"/>
      <c r="VGE297" s="22"/>
      <c r="VGF297" s="22"/>
      <c r="VGG297" s="22"/>
      <c r="VGH297" s="22"/>
      <c r="VGI297" s="22"/>
      <c r="VGJ297" s="22"/>
      <c r="VGK297" s="22"/>
      <c r="VGL297" s="22"/>
      <c r="VGM297" s="22"/>
      <c r="VGN297" s="22"/>
      <c r="VGO297" s="22"/>
      <c r="VGP297" s="22"/>
      <c r="VGQ297" s="22"/>
      <c r="VGR297" s="22"/>
      <c r="VGS297" s="22"/>
      <c r="VGT297" s="22"/>
      <c r="VGU297" s="22"/>
      <c r="VGV297" s="22"/>
      <c r="VGW297" s="22"/>
      <c r="VGX297" s="22"/>
      <c r="VGY297" s="22"/>
      <c r="VGZ297" s="22"/>
      <c r="VHA297" s="22"/>
      <c r="VHB297" s="22"/>
      <c r="VHC297" s="22"/>
      <c r="VHD297" s="22"/>
      <c r="VHE297" s="22"/>
      <c r="VHF297" s="22"/>
      <c r="VHG297" s="22"/>
      <c r="VHH297" s="22"/>
      <c r="VHI297" s="22"/>
      <c r="VHJ297" s="22"/>
      <c r="VHK297" s="22"/>
      <c r="VHL297" s="22"/>
      <c r="VHM297" s="22"/>
      <c r="VHN297" s="22"/>
      <c r="VHO297" s="22"/>
      <c r="VHP297" s="22"/>
      <c r="VHQ297" s="22"/>
      <c r="VHR297" s="22"/>
      <c r="VHS297" s="22"/>
      <c r="VHT297" s="22"/>
      <c r="VHU297" s="22"/>
      <c r="VHV297" s="22"/>
      <c r="VHW297" s="22"/>
      <c r="VHX297" s="22"/>
      <c r="VHY297" s="22"/>
      <c r="VHZ297" s="22"/>
      <c r="VIA297" s="22"/>
      <c r="VIB297" s="22"/>
      <c r="VIC297" s="22"/>
      <c r="VID297" s="22"/>
      <c r="VIE297" s="22"/>
      <c r="VIF297" s="22"/>
      <c r="VIG297" s="22"/>
      <c r="VIH297" s="22"/>
      <c r="VII297" s="22"/>
      <c r="VIJ297" s="22"/>
      <c r="VIK297" s="22"/>
      <c r="VIL297" s="22"/>
      <c r="VIM297" s="22"/>
      <c r="VIN297" s="22"/>
      <c r="VIO297" s="22"/>
      <c r="VIP297" s="22"/>
      <c r="VIQ297" s="22"/>
      <c r="VIR297" s="22"/>
      <c r="VIS297" s="22"/>
      <c r="VIT297" s="22"/>
      <c r="VIU297" s="22"/>
      <c r="VIV297" s="22"/>
      <c r="VIW297" s="22"/>
      <c r="VIX297" s="22"/>
      <c r="VIY297" s="22"/>
      <c r="VIZ297" s="22"/>
      <c r="VJA297" s="22"/>
      <c r="VJB297" s="22"/>
      <c r="VJC297" s="22"/>
      <c r="VJD297" s="22"/>
      <c r="VJE297" s="22"/>
      <c r="VJF297" s="22"/>
      <c r="VJG297" s="22"/>
      <c r="VJH297" s="22"/>
      <c r="VJI297" s="22"/>
      <c r="VJJ297" s="22"/>
      <c r="VJK297" s="22"/>
      <c r="VJL297" s="22"/>
      <c r="VJM297" s="22"/>
      <c r="VJN297" s="22"/>
      <c r="VJO297" s="22"/>
      <c r="VJP297" s="22"/>
      <c r="VJQ297" s="22"/>
      <c r="VJR297" s="22"/>
      <c r="VJS297" s="22"/>
      <c r="VJT297" s="22"/>
      <c r="VJU297" s="22"/>
      <c r="VJV297" s="22"/>
      <c r="VJW297" s="22"/>
      <c r="VJX297" s="22"/>
      <c r="VJY297" s="22"/>
      <c r="VJZ297" s="22"/>
      <c r="VKA297" s="22"/>
      <c r="VKB297" s="22"/>
      <c r="VKC297" s="22"/>
      <c r="VKD297" s="22"/>
      <c r="VKE297" s="22"/>
      <c r="VKF297" s="22"/>
      <c r="VKG297" s="22"/>
      <c r="VKH297" s="22"/>
      <c r="VKI297" s="22"/>
      <c r="VKJ297" s="22"/>
      <c r="VKK297" s="22"/>
      <c r="VKL297" s="22"/>
      <c r="VKM297" s="22"/>
      <c r="VKN297" s="22"/>
      <c r="VKO297" s="22"/>
      <c r="VKP297" s="22"/>
      <c r="VKQ297" s="22"/>
      <c r="VKR297" s="22"/>
      <c r="VKS297" s="22"/>
      <c r="VKT297" s="22"/>
      <c r="VKU297" s="22"/>
      <c r="VKV297" s="22"/>
      <c r="VKW297" s="22"/>
      <c r="VKX297" s="22"/>
      <c r="VKY297" s="22"/>
      <c r="VKZ297" s="22"/>
      <c r="VLA297" s="22"/>
      <c r="VLB297" s="22"/>
      <c r="VLC297" s="22"/>
      <c r="VLD297" s="22"/>
      <c r="VLE297" s="22"/>
      <c r="VLF297" s="22"/>
      <c r="VLG297" s="22"/>
      <c r="VLH297" s="22"/>
      <c r="VLI297" s="22"/>
      <c r="VLJ297" s="22"/>
      <c r="VLK297" s="22"/>
      <c r="VLL297" s="22"/>
      <c r="VLM297" s="22"/>
      <c r="VLN297" s="22"/>
      <c r="VLO297" s="22"/>
      <c r="VLP297" s="22"/>
      <c r="VLQ297" s="22"/>
      <c r="VLR297" s="22"/>
      <c r="VLS297" s="22"/>
      <c r="VLT297" s="22"/>
      <c r="VLU297" s="22"/>
      <c r="VLV297" s="22"/>
      <c r="VLW297" s="22"/>
      <c r="VLX297" s="22"/>
      <c r="VLY297" s="22"/>
      <c r="VLZ297" s="22"/>
      <c r="VMA297" s="22"/>
      <c r="VMB297" s="22"/>
      <c r="VMC297" s="22"/>
      <c r="VMD297" s="22"/>
      <c r="VME297" s="22"/>
      <c r="VMF297" s="22"/>
      <c r="VMG297" s="22"/>
      <c r="VMH297" s="22"/>
      <c r="VMI297" s="22"/>
      <c r="VMJ297" s="22"/>
      <c r="VMK297" s="22"/>
      <c r="VML297" s="22"/>
      <c r="VMM297" s="22"/>
      <c r="VMN297" s="22"/>
      <c r="VMO297" s="22"/>
      <c r="VMP297" s="22"/>
      <c r="VMQ297" s="22"/>
      <c r="VMR297" s="22"/>
      <c r="VMS297" s="22"/>
      <c r="VMT297" s="22"/>
      <c r="VMU297" s="22"/>
      <c r="VMV297" s="22"/>
      <c r="VMW297" s="22"/>
      <c r="VMX297" s="22"/>
      <c r="VMY297" s="22"/>
      <c r="VMZ297" s="22"/>
      <c r="VNA297" s="22"/>
      <c r="VNB297" s="22"/>
      <c r="VNC297" s="22"/>
      <c r="VND297" s="22"/>
      <c r="VNE297" s="22"/>
      <c r="VNF297" s="22"/>
      <c r="VNG297" s="22"/>
      <c r="VNH297" s="22"/>
      <c r="VNI297" s="22"/>
      <c r="VNJ297" s="22"/>
      <c r="VNK297" s="22"/>
      <c r="VNL297" s="22"/>
      <c r="VNM297" s="22"/>
      <c r="VNN297" s="22"/>
      <c r="VNO297" s="22"/>
      <c r="VNP297" s="22"/>
      <c r="VNQ297" s="22"/>
      <c r="VNR297" s="22"/>
      <c r="VNS297" s="22"/>
      <c r="VNT297" s="22"/>
      <c r="VNU297" s="22"/>
      <c r="VNV297" s="22"/>
      <c r="VNW297" s="22"/>
      <c r="VNX297" s="22"/>
      <c r="VNY297" s="22"/>
      <c r="VNZ297" s="22"/>
      <c r="VOA297" s="22"/>
      <c r="VOB297" s="22"/>
      <c r="VOC297" s="22"/>
      <c r="VOD297" s="22"/>
      <c r="VOE297" s="22"/>
      <c r="VOF297" s="22"/>
      <c r="VOG297" s="22"/>
      <c r="VOH297" s="22"/>
      <c r="VOI297" s="22"/>
      <c r="VOJ297" s="22"/>
      <c r="VOK297" s="22"/>
      <c r="VOL297" s="22"/>
      <c r="VOM297" s="22"/>
      <c r="VON297" s="22"/>
      <c r="VOO297" s="22"/>
      <c r="VOP297" s="22"/>
      <c r="VOQ297" s="22"/>
      <c r="VOR297" s="22"/>
      <c r="VOS297" s="22"/>
      <c r="VOT297" s="22"/>
      <c r="VOU297" s="22"/>
      <c r="VOV297" s="22"/>
      <c r="VOW297" s="22"/>
      <c r="VOX297" s="22"/>
      <c r="VOY297" s="22"/>
      <c r="VOZ297" s="22"/>
      <c r="VPA297" s="22"/>
      <c r="VPB297" s="22"/>
      <c r="VPC297" s="22"/>
      <c r="VPD297" s="22"/>
      <c r="VPE297" s="22"/>
      <c r="VPF297" s="22"/>
      <c r="VPG297" s="22"/>
      <c r="VPH297" s="22"/>
      <c r="VPI297" s="22"/>
      <c r="VPJ297" s="22"/>
      <c r="VPK297" s="22"/>
      <c r="VPL297" s="22"/>
      <c r="VPM297" s="22"/>
      <c r="VPN297" s="22"/>
      <c r="VPO297" s="22"/>
      <c r="VPP297" s="22"/>
      <c r="VPQ297" s="22"/>
      <c r="VPR297" s="22"/>
      <c r="VPS297" s="22"/>
      <c r="VPT297" s="22"/>
      <c r="VPU297" s="22"/>
      <c r="VPV297" s="22"/>
      <c r="VPW297" s="22"/>
      <c r="VPX297" s="22"/>
      <c r="VPY297" s="22"/>
      <c r="VPZ297" s="22"/>
      <c r="VQA297" s="22"/>
      <c r="VQB297" s="22"/>
      <c r="VQC297" s="22"/>
      <c r="VQD297" s="22"/>
      <c r="VQE297" s="22"/>
      <c r="VQF297" s="22"/>
      <c r="VQG297" s="22"/>
      <c r="VQH297" s="22"/>
      <c r="VQI297" s="22"/>
      <c r="VQJ297" s="22"/>
      <c r="VQK297" s="22"/>
      <c r="VQL297" s="22"/>
      <c r="VQM297" s="22"/>
      <c r="VQN297" s="22"/>
      <c r="VQO297" s="22"/>
      <c r="VQP297" s="22"/>
      <c r="VQQ297" s="22"/>
      <c r="VQR297" s="22"/>
      <c r="VQS297" s="22"/>
      <c r="VQT297" s="22"/>
      <c r="VQU297" s="22"/>
      <c r="VQV297" s="22"/>
      <c r="VQW297" s="22"/>
      <c r="VQX297" s="22"/>
      <c r="VQY297" s="22"/>
      <c r="VQZ297" s="22"/>
      <c r="VRA297" s="22"/>
      <c r="VRB297" s="22"/>
      <c r="VRC297" s="22"/>
      <c r="VRD297" s="22"/>
      <c r="VRE297" s="22"/>
      <c r="VRF297" s="22"/>
      <c r="VRG297" s="22"/>
      <c r="VRH297" s="22"/>
      <c r="VRI297" s="22"/>
      <c r="VRJ297" s="22"/>
      <c r="VRK297" s="22"/>
      <c r="VRL297" s="22"/>
      <c r="VRM297" s="22"/>
      <c r="VRN297" s="22"/>
      <c r="VRO297" s="22"/>
      <c r="VRP297" s="22"/>
      <c r="VRQ297" s="22"/>
      <c r="VRR297" s="22"/>
      <c r="VRS297" s="22"/>
      <c r="VRT297" s="22"/>
      <c r="VRU297" s="22"/>
      <c r="VRV297" s="22"/>
      <c r="VRW297" s="22"/>
      <c r="VRX297" s="22"/>
      <c r="VRY297" s="22"/>
      <c r="VRZ297" s="22"/>
      <c r="VSA297" s="22"/>
      <c r="VSB297" s="22"/>
      <c r="VSC297" s="22"/>
      <c r="VSD297" s="22"/>
      <c r="VSE297" s="22"/>
      <c r="VSF297" s="22"/>
      <c r="VSG297" s="22"/>
      <c r="VSH297" s="22"/>
      <c r="VSI297" s="22"/>
      <c r="VSJ297" s="22"/>
      <c r="VSK297" s="22"/>
      <c r="VSL297" s="22"/>
      <c r="VSM297" s="22"/>
      <c r="VSN297" s="22"/>
      <c r="VSO297" s="22"/>
      <c r="VSP297" s="22"/>
      <c r="VSQ297" s="22"/>
      <c r="VSR297" s="22"/>
      <c r="VSS297" s="22"/>
      <c r="VST297" s="22"/>
      <c r="VSU297" s="22"/>
      <c r="VSV297" s="22"/>
      <c r="VSW297" s="22"/>
      <c r="VSX297" s="22"/>
      <c r="VSY297" s="22"/>
      <c r="VSZ297" s="22"/>
      <c r="VTA297" s="22"/>
      <c r="VTB297" s="22"/>
      <c r="VTC297" s="22"/>
      <c r="VTD297" s="22"/>
      <c r="VTE297" s="22"/>
      <c r="VTF297" s="22"/>
      <c r="VTG297" s="22"/>
      <c r="VTH297" s="22"/>
      <c r="VTI297" s="22"/>
      <c r="VTJ297" s="22"/>
      <c r="VTK297" s="22"/>
      <c r="VTL297" s="22"/>
      <c r="VTM297" s="22"/>
      <c r="VTN297" s="22"/>
      <c r="VTO297" s="22"/>
      <c r="VTP297" s="22"/>
      <c r="VTQ297" s="22"/>
      <c r="VTR297" s="22"/>
      <c r="VTS297" s="22"/>
      <c r="VTT297" s="22"/>
      <c r="VTU297" s="22"/>
      <c r="VTV297" s="22"/>
      <c r="VTW297" s="22"/>
      <c r="VTX297" s="22"/>
      <c r="VTY297" s="22"/>
      <c r="VTZ297" s="22"/>
      <c r="VUA297" s="22"/>
      <c r="VUB297" s="22"/>
      <c r="VUC297" s="22"/>
      <c r="VUD297" s="22"/>
      <c r="VUE297" s="22"/>
      <c r="VUF297" s="22"/>
      <c r="VUG297" s="22"/>
      <c r="VUH297" s="22"/>
      <c r="VUI297" s="22"/>
      <c r="VUJ297" s="22"/>
      <c r="VUK297" s="22"/>
      <c r="VUL297" s="22"/>
      <c r="VUM297" s="22"/>
      <c r="VUN297" s="22"/>
      <c r="VUO297" s="22"/>
      <c r="VUP297" s="22"/>
      <c r="VUQ297" s="22"/>
      <c r="VUR297" s="22"/>
      <c r="VUS297" s="22"/>
      <c r="VUT297" s="22"/>
      <c r="VUU297" s="22"/>
      <c r="VUV297" s="22"/>
      <c r="VUW297" s="22"/>
      <c r="VUX297" s="22"/>
      <c r="VUY297" s="22"/>
      <c r="VUZ297" s="22"/>
      <c r="VVA297" s="22"/>
      <c r="VVB297" s="22"/>
      <c r="VVC297" s="22"/>
      <c r="VVD297" s="22"/>
      <c r="VVE297" s="22"/>
      <c r="VVF297" s="22"/>
      <c r="VVG297" s="22"/>
      <c r="VVH297" s="22"/>
      <c r="VVI297" s="22"/>
      <c r="VVJ297" s="22"/>
      <c r="VVK297" s="22"/>
      <c r="VVL297" s="22"/>
      <c r="VVM297" s="22"/>
      <c r="VVN297" s="22"/>
      <c r="VVO297" s="22"/>
      <c r="VVP297" s="22"/>
      <c r="VVQ297" s="22"/>
      <c r="VVR297" s="22"/>
      <c r="VVS297" s="22"/>
      <c r="VVT297" s="22"/>
      <c r="VVU297" s="22"/>
      <c r="VVV297" s="22"/>
      <c r="VVW297" s="22"/>
      <c r="VVX297" s="22"/>
      <c r="VVY297" s="22"/>
      <c r="VVZ297" s="22"/>
      <c r="VWA297" s="22"/>
      <c r="VWB297" s="22"/>
      <c r="VWC297" s="22"/>
      <c r="VWD297" s="22"/>
      <c r="VWE297" s="22"/>
      <c r="VWF297" s="22"/>
      <c r="VWG297" s="22"/>
      <c r="VWH297" s="22"/>
      <c r="VWI297" s="22"/>
      <c r="VWJ297" s="22"/>
      <c r="VWK297" s="22"/>
      <c r="VWL297" s="22"/>
      <c r="VWM297" s="22"/>
      <c r="VWN297" s="22"/>
      <c r="VWO297" s="22"/>
      <c r="VWP297" s="22"/>
      <c r="VWQ297" s="22"/>
      <c r="VWR297" s="22"/>
      <c r="VWS297" s="22"/>
      <c r="VWT297" s="22"/>
      <c r="VWU297" s="22"/>
      <c r="VWV297" s="22"/>
      <c r="VWW297" s="22"/>
      <c r="VWX297" s="22"/>
      <c r="VWY297" s="22"/>
      <c r="VWZ297" s="22"/>
      <c r="VXA297" s="22"/>
      <c r="VXB297" s="22"/>
      <c r="VXC297" s="22"/>
      <c r="VXD297" s="22"/>
      <c r="VXE297" s="22"/>
      <c r="VXF297" s="22"/>
      <c r="VXG297" s="22"/>
      <c r="VXH297" s="22"/>
      <c r="VXI297" s="22"/>
      <c r="VXJ297" s="22"/>
      <c r="VXK297" s="22"/>
      <c r="VXL297" s="22"/>
      <c r="VXM297" s="22"/>
      <c r="VXN297" s="22"/>
      <c r="VXO297" s="22"/>
      <c r="VXP297" s="22"/>
      <c r="VXQ297" s="22"/>
      <c r="VXR297" s="22"/>
      <c r="VXS297" s="22"/>
      <c r="VXT297" s="22"/>
      <c r="VXU297" s="22"/>
      <c r="VXV297" s="22"/>
      <c r="VXW297" s="22"/>
      <c r="VXX297" s="22"/>
      <c r="VXY297" s="22"/>
      <c r="VXZ297" s="22"/>
      <c r="VYA297" s="22"/>
      <c r="VYB297" s="22"/>
      <c r="VYC297" s="22"/>
      <c r="VYD297" s="22"/>
      <c r="VYE297" s="22"/>
      <c r="VYF297" s="22"/>
      <c r="VYG297" s="22"/>
      <c r="VYH297" s="22"/>
      <c r="VYI297" s="22"/>
      <c r="VYJ297" s="22"/>
      <c r="VYK297" s="22"/>
      <c r="VYL297" s="22"/>
      <c r="VYM297" s="22"/>
      <c r="VYN297" s="22"/>
      <c r="VYO297" s="22"/>
      <c r="VYP297" s="22"/>
      <c r="VYQ297" s="22"/>
      <c r="VYR297" s="22"/>
      <c r="VYS297" s="22"/>
      <c r="VYT297" s="22"/>
      <c r="VYU297" s="22"/>
      <c r="VYV297" s="22"/>
      <c r="VYW297" s="22"/>
      <c r="VYX297" s="22"/>
      <c r="VYY297" s="22"/>
      <c r="VYZ297" s="22"/>
      <c r="VZA297" s="22"/>
      <c r="VZB297" s="22"/>
      <c r="VZC297" s="22"/>
      <c r="VZD297" s="22"/>
      <c r="VZE297" s="22"/>
      <c r="VZF297" s="22"/>
      <c r="VZG297" s="22"/>
      <c r="VZH297" s="22"/>
      <c r="VZI297" s="22"/>
      <c r="VZJ297" s="22"/>
      <c r="VZK297" s="22"/>
      <c r="VZL297" s="22"/>
      <c r="VZM297" s="22"/>
      <c r="VZN297" s="22"/>
      <c r="VZO297" s="22"/>
      <c r="VZP297" s="22"/>
      <c r="VZQ297" s="22"/>
      <c r="VZR297" s="22"/>
      <c r="VZS297" s="22"/>
      <c r="VZT297" s="22"/>
      <c r="VZU297" s="22"/>
      <c r="VZV297" s="22"/>
      <c r="VZW297" s="22"/>
      <c r="VZX297" s="22"/>
      <c r="VZY297" s="22"/>
      <c r="VZZ297" s="22"/>
      <c r="WAA297" s="22"/>
      <c r="WAB297" s="22"/>
      <c r="WAC297" s="22"/>
      <c r="WAD297" s="22"/>
      <c r="WAE297" s="22"/>
      <c r="WAF297" s="22"/>
      <c r="WAG297" s="22"/>
      <c r="WAH297" s="22"/>
      <c r="WAI297" s="22"/>
      <c r="WAJ297" s="22"/>
      <c r="WAK297" s="22"/>
      <c r="WAL297" s="22"/>
      <c r="WAM297" s="22"/>
      <c r="WAN297" s="22"/>
      <c r="WAO297" s="22"/>
      <c r="WAP297" s="22"/>
      <c r="WAQ297" s="22"/>
      <c r="WAR297" s="22"/>
      <c r="WAS297" s="22"/>
      <c r="WAT297" s="22"/>
      <c r="WAU297" s="22"/>
      <c r="WAV297" s="22"/>
      <c r="WAW297" s="22"/>
      <c r="WAX297" s="22"/>
      <c r="WAY297" s="22"/>
      <c r="WAZ297" s="22"/>
      <c r="WBA297" s="22"/>
      <c r="WBB297" s="22"/>
      <c r="WBC297" s="22"/>
      <c r="WBD297" s="22"/>
      <c r="WBE297" s="22"/>
      <c r="WBF297" s="22"/>
      <c r="WBG297" s="22"/>
      <c r="WBH297" s="22"/>
      <c r="WBI297" s="22"/>
      <c r="WBJ297" s="22"/>
      <c r="WBK297" s="22"/>
      <c r="WBL297" s="22"/>
      <c r="WBM297" s="22"/>
      <c r="WBN297" s="22"/>
      <c r="WBO297" s="22"/>
      <c r="WBP297" s="22"/>
      <c r="WBQ297" s="22"/>
      <c r="WBR297" s="22"/>
      <c r="WBS297" s="22"/>
      <c r="WBT297" s="22"/>
      <c r="WBU297" s="22"/>
      <c r="WBV297" s="22"/>
      <c r="WBW297" s="22"/>
      <c r="WBX297" s="22"/>
      <c r="WBY297" s="22"/>
      <c r="WBZ297" s="22"/>
      <c r="WCA297" s="22"/>
      <c r="WCB297" s="22"/>
      <c r="WCC297" s="22"/>
      <c r="WCD297" s="22"/>
      <c r="WCE297" s="22"/>
      <c r="WCF297" s="22"/>
      <c r="WCG297" s="22"/>
      <c r="WCH297" s="22"/>
      <c r="WCI297" s="22"/>
      <c r="WCJ297" s="22"/>
      <c r="WCK297" s="22"/>
      <c r="WCL297" s="22"/>
      <c r="WCM297" s="22"/>
      <c r="WCN297" s="22"/>
      <c r="WCO297" s="22"/>
      <c r="WCP297" s="22"/>
      <c r="WCQ297" s="22"/>
      <c r="WCR297" s="22"/>
      <c r="WCS297" s="22"/>
      <c r="WCT297" s="22"/>
      <c r="WCU297" s="22"/>
      <c r="WCV297" s="22"/>
      <c r="WCW297" s="22"/>
      <c r="WCX297" s="22"/>
      <c r="WCY297" s="22"/>
      <c r="WCZ297" s="22"/>
      <c r="WDA297" s="22"/>
      <c r="WDB297" s="22"/>
      <c r="WDC297" s="22"/>
      <c r="WDD297" s="22"/>
      <c r="WDE297" s="22"/>
      <c r="WDF297" s="22"/>
      <c r="WDG297" s="22"/>
      <c r="WDH297" s="22"/>
      <c r="WDI297" s="22"/>
      <c r="WDJ297" s="22"/>
      <c r="WDK297" s="22"/>
      <c r="WDL297" s="22"/>
      <c r="WDM297" s="22"/>
      <c r="WDN297" s="22"/>
      <c r="WDO297" s="22"/>
      <c r="WDP297" s="22"/>
      <c r="WDQ297" s="22"/>
      <c r="WDR297" s="22"/>
      <c r="WDS297" s="22"/>
      <c r="WDT297" s="22"/>
      <c r="WDU297" s="22"/>
      <c r="WDV297" s="22"/>
      <c r="WDW297" s="22"/>
      <c r="WDX297" s="22"/>
      <c r="WDY297" s="22"/>
      <c r="WDZ297" s="22"/>
      <c r="WEA297" s="22"/>
      <c r="WEB297" s="22"/>
      <c r="WEC297" s="22"/>
      <c r="WED297" s="22"/>
      <c r="WEE297" s="22"/>
      <c r="WEF297" s="22"/>
      <c r="WEG297" s="22"/>
      <c r="WEH297" s="22"/>
      <c r="WEI297" s="22"/>
      <c r="WEJ297" s="22"/>
      <c r="WEK297" s="22"/>
      <c r="WEL297" s="22"/>
      <c r="WEM297" s="22"/>
      <c r="WEN297" s="22"/>
      <c r="WEO297" s="22"/>
      <c r="WEP297" s="22"/>
      <c r="WEQ297" s="22"/>
      <c r="WER297" s="22"/>
      <c r="WES297" s="22"/>
      <c r="WET297" s="22"/>
      <c r="WEU297" s="22"/>
      <c r="WEV297" s="22"/>
      <c r="WEW297" s="22"/>
      <c r="WEX297" s="22"/>
      <c r="WEY297" s="22"/>
      <c r="WEZ297" s="22"/>
      <c r="WFA297" s="22"/>
      <c r="WFB297" s="22"/>
      <c r="WFC297" s="22"/>
      <c r="WFD297" s="22"/>
      <c r="WFE297" s="22"/>
      <c r="WFF297" s="22"/>
      <c r="WFG297" s="22"/>
      <c r="WFH297" s="22"/>
      <c r="WFI297" s="22"/>
      <c r="WFJ297" s="22"/>
      <c r="WFK297" s="22"/>
      <c r="WFL297" s="22"/>
      <c r="WFM297" s="22"/>
      <c r="WFN297" s="22"/>
      <c r="WFO297" s="22"/>
      <c r="WFP297" s="22"/>
      <c r="WFQ297" s="22"/>
      <c r="WFR297" s="22"/>
      <c r="WFS297" s="22"/>
      <c r="WFT297" s="22"/>
      <c r="WFU297" s="22"/>
      <c r="WFV297" s="22"/>
      <c r="WFW297" s="22"/>
      <c r="WFX297" s="22"/>
      <c r="WFY297" s="22"/>
      <c r="WFZ297" s="22"/>
      <c r="WGA297" s="22"/>
      <c r="WGB297" s="22"/>
      <c r="WGC297" s="22"/>
      <c r="WGD297" s="22"/>
      <c r="WGE297" s="22"/>
      <c r="WGF297" s="22"/>
      <c r="WGG297" s="22"/>
      <c r="WGH297" s="22"/>
      <c r="WGI297" s="22"/>
      <c r="WGJ297" s="22"/>
      <c r="WGK297" s="22"/>
      <c r="WGL297" s="22"/>
      <c r="WGM297" s="22"/>
      <c r="WGN297" s="22"/>
      <c r="WGO297" s="22"/>
      <c r="WGP297" s="22"/>
      <c r="WGQ297" s="22"/>
      <c r="WGR297" s="22"/>
      <c r="WGS297" s="22"/>
      <c r="WGT297" s="22"/>
      <c r="WGU297" s="22"/>
      <c r="WGV297" s="22"/>
      <c r="WGW297" s="22"/>
      <c r="WGX297" s="22"/>
      <c r="WGY297" s="22"/>
      <c r="WGZ297" s="22"/>
      <c r="WHA297" s="22"/>
      <c r="WHB297" s="22"/>
      <c r="WHC297" s="22"/>
      <c r="WHD297" s="22"/>
      <c r="WHE297" s="22"/>
      <c r="WHF297" s="22"/>
      <c r="WHG297" s="22"/>
      <c r="WHH297" s="22"/>
      <c r="WHI297" s="22"/>
      <c r="WHJ297" s="22"/>
      <c r="WHK297" s="22"/>
      <c r="WHL297" s="22"/>
      <c r="WHM297" s="22"/>
      <c r="WHN297" s="22"/>
      <c r="WHO297" s="22"/>
      <c r="WHP297" s="22"/>
      <c r="WHQ297" s="22"/>
      <c r="WHR297" s="22"/>
      <c r="WHS297" s="22"/>
      <c r="WHT297" s="22"/>
      <c r="WHU297" s="22"/>
      <c r="WHV297" s="22"/>
      <c r="WHW297" s="22"/>
      <c r="WHX297" s="22"/>
      <c r="WHY297" s="22"/>
      <c r="WHZ297" s="22"/>
      <c r="WIA297" s="22"/>
      <c r="WIB297" s="22"/>
      <c r="WIC297" s="22"/>
      <c r="WID297" s="22"/>
      <c r="WIE297" s="22"/>
      <c r="WIF297" s="22"/>
      <c r="WIG297" s="22"/>
      <c r="WIH297" s="22"/>
      <c r="WII297" s="22"/>
      <c r="WIJ297" s="22"/>
      <c r="WIK297" s="22"/>
      <c r="WIL297" s="22"/>
      <c r="WIM297" s="22"/>
      <c r="WIN297" s="22"/>
      <c r="WIO297" s="22"/>
      <c r="WIP297" s="22"/>
      <c r="WIQ297" s="22"/>
      <c r="WIR297" s="22"/>
      <c r="WIS297" s="22"/>
      <c r="WIT297" s="22"/>
      <c r="WIU297" s="22"/>
      <c r="WIV297" s="22"/>
      <c r="WIW297" s="22"/>
      <c r="WIX297" s="22"/>
      <c r="WIY297" s="22"/>
      <c r="WIZ297" s="22"/>
      <c r="WJA297" s="22"/>
      <c r="WJB297" s="22"/>
      <c r="WJC297" s="22"/>
      <c r="WJD297" s="22"/>
      <c r="WJE297" s="22"/>
      <c r="WJF297" s="22"/>
      <c r="WJG297" s="22"/>
      <c r="WJH297" s="22"/>
      <c r="WJI297" s="22"/>
      <c r="WJJ297" s="22"/>
      <c r="WJK297" s="22"/>
      <c r="WJL297" s="22"/>
      <c r="WJM297" s="22"/>
      <c r="WJN297" s="22"/>
      <c r="WJO297" s="22"/>
      <c r="WJP297" s="22"/>
      <c r="WJQ297" s="22"/>
      <c r="WJR297" s="22"/>
      <c r="WJS297" s="22"/>
      <c r="WJT297" s="22"/>
      <c r="WJU297" s="22"/>
      <c r="WJV297" s="22"/>
      <c r="WJW297" s="22"/>
      <c r="WJX297" s="22"/>
      <c r="WJY297" s="22"/>
      <c r="WJZ297" s="22"/>
      <c r="WKA297" s="22"/>
      <c r="WKB297" s="22"/>
      <c r="WKC297" s="22"/>
      <c r="WKD297" s="22"/>
      <c r="WKE297" s="22"/>
      <c r="WKF297" s="22"/>
      <c r="WKG297" s="22"/>
      <c r="WKH297" s="22"/>
      <c r="WKI297" s="22"/>
      <c r="WKJ297" s="22"/>
      <c r="WKK297" s="22"/>
      <c r="WKL297" s="22"/>
      <c r="WKM297" s="22"/>
      <c r="WKN297" s="22"/>
      <c r="WKO297" s="22"/>
      <c r="WKP297" s="22"/>
      <c r="WKQ297" s="22"/>
      <c r="WKR297" s="22"/>
      <c r="WKS297" s="22"/>
      <c r="WKT297" s="22"/>
      <c r="WKU297" s="22"/>
      <c r="WKV297" s="22"/>
      <c r="WKW297" s="22"/>
      <c r="WKX297" s="22"/>
      <c r="WKY297" s="22"/>
      <c r="WKZ297" s="22"/>
      <c r="WLA297" s="22"/>
      <c r="WLB297" s="22"/>
      <c r="WLC297" s="22"/>
      <c r="WLD297" s="22"/>
      <c r="WLE297" s="22"/>
      <c r="WLF297" s="22"/>
      <c r="WLG297" s="22"/>
      <c r="WLH297" s="22"/>
      <c r="WLI297" s="22"/>
      <c r="WLJ297" s="22"/>
      <c r="WLK297" s="22"/>
      <c r="WLL297" s="22"/>
      <c r="WLM297" s="22"/>
      <c r="WLN297" s="22"/>
      <c r="WLO297" s="22"/>
      <c r="WLP297" s="22"/>
      <c r="WLQ297" s="22"/>
      <c r="WLR297" s="22"/>
      <c r="WLS297" s="22"/>
      <c r="WLT297" s="22"/>
      <c r="WLU297" s="22"/>
      <c r="WLV297" s="22"/>
      <c r="WLW297" s="22"/>
      <c r="WLX297" s="22"/>
      <c r="WLY297" s="22"/>
      <c r="WLZ297" s="22"/>
      <c r="WMA297" s="22"/>
      <c r="WMB297" s="22"/>
      <c r="WMC297" s="22"/>
      <c r="WMD297" s="22"/>
      <c r="WME297" s="22"/>
      <c r="WMF297" s="22"/>
      <c r="WMG297" s="22"/>
      <c r="WMH297" s="22"/>
      <c r="WMI297" s="22"/>
      <c r="WMJ297" s="22"/>
      <c r="WMK297" s="22"/>
      <c r="WML297" s="22"/>
      <c r="WMM297" s="22"/>
      <c r="WMN297" s="22"/>
      <c r="WMO297" s="22"/>
      <c r="WMP297" s="22"/>
      <c r="WMQ297" s="22"/>
      <c r="WMR297" s="22"/>
      <c r="WMS297" s="22"/>
      <c r="WMT297" s="22"/>
      <c r="WMU297" s="22"/>
      <c r="WMV297" s="22"/>
      <c r="WMW297" s="22"/>
      <c r="WMX297" s="22"/>
      <c r="WMY297" s="22"/>
      <c r="WMZ297" s="22"/>
      <c r="WNA297" s="22"/>
      <c r="WNB297" s="22"/>
      <c r="WNC297" s="22"/>
      <c r="WND297" s="22"/>
      <c r="WNE297" s="22"/>
      <c r="WNF297" s="22"/>
      <c r="WNG297" s="22"/>
      <c r="WNH297" s="22"/>
      <c r="WNI297" s="22"/>
      <c r="WNJ297" s="22"/>
      <c r="WNK297" s="22"/>
      <c r="WNL297" s="22"/>
      <c r="WNM297" s="22"/>
      <c r="WNN297" s="22"/>
      <c r="WNO297" s="22"/>
      <c r="WNP297" s="22"/>
      <c r="WNQ297" s="22"/>
      <c r="WNR297" s="22"/>
      <c r="WNS297" s="22"/>
      <c r="WNT297" s="22"/>
      <c r="WNU297" s="22"/>
      <c r="WNV297" s="22"/>
      <c r="WNW297" s="22"/>
      <c r="WNX297" s="22"/>
      <c r="WNY297" s="22"/>
      <c r="WNZ297" s="22"/>
      <c r="WOA297" s="22"/>
      <c r="WOB297" s="22"/>
      <c r="WOC297" s="22"/>
      <c r="WOD297" s="22"/>
      <c r="WOE297" s="22"/>
      <c r="WOF297" s="22"/>
      <c r="WOG297" s="22"/>
      <c r="WOH297" s="22"/>
      <c r="WOI297" s="22"/>
      <c r="WOJ297" s="22"/>
      <c r="WOK297" s="22"/>
      <c r="WOL297" s="22"/>
      <c r="WOM297" s="22"/>
      <c r="WON297" s="22"/>
      <c r="WOO297" s="22"/>
      <c r="WOP297" s="22"/>
      <c r="WOQ297" s="22"/>
      <c r="WOR297" s="22"/>
      <c r="WOS297" s="22"/>
      <c r="WOT297" s="22"/>
      <c r="WOU297" s="22"/>
      <c r="WOV297" s="22"/>
      <c r="WOW297" s="22"/>
      <c r="WOX297" s="22"/>
      <c r="WOY297" s="22"/>
      <c r="WOZ297" s="22"/>
      <c r="WPA297" s="22"/>
      <c r="WPB297" s="22"/>
      <c r="WPC297" s="22"/>
      <c r="WPD297" s="22"/>
      <c r="WPE297" s="22"/>
      <c r="WPF297" s="22"/>
      <c r="WPG297" s="22"/>
      <c r="WPH297" s="22"/>
      <c r="WPI297" s="22"/>
      <c r="WPJ297" s="22"/>
      <c r="WPK297" s="22"/>
      <c r="WPL297" s="22"/>
      <c r="WPM297" s="22"/>
      <c r="WPN297" s="22"/>
      <c r="WPO297" s="22"/>
      <c r="WPP297" s="22"/>
      <c r="WPQ297" s="22"/>
      <c r="WPR297" s="22"/>
      <c r="WPS297" s="22"/>
      <c r="WPT297" s="22"/>
      <c r="WPU297" s="22"/>
      <c r="WPV297" s="22"/>
      <c r="WPW297" s="22"/>
      <c r="WPX297" s="22"/>
      <c r="WPY297" s="22"/>
      <c r="WPZ297" s="22"/>
      <c r="WQA297" s="22"/>
      <c r="WQB297" s="22"/>
      <c r="WQC297" s="22"/>
      <c r="WQD297" s="22"/>
      <c r="WQE297" s="22"/>
      <c r="WQF297" s="22"/>
      <c r="WQG297" s="22"/>
      <c r="WQH297" s="22"/>
      <c r="WQI297" s="22"/>
      <c r="WQJ297" s="22"/>
      <c r="WQK297" s="22"/>
      <c r="WQL297" s="22"/>
      <c r="WQM297" s="22"/>
      <c r="WQN297" s="22"/>
      <c r="WQO297" s="22"/>
      <c r="WQP297" s="22"/>
      <c r="WQQ297" s="22"/>
      <c r="WQR297" s="22"/>
      <c r="WQS297" s="22"/>
      <c r="WQT297" s="22"/>
      <c r="WQU297" s="22"/>
      <c r="WQV297" s="22"/>
      <c r="WQW297" s="22"/>
      <c r="WQX297" s="22"/>
      <c r="WQY297" s="22"/>
      <c r="WQZ297" s="22"/>
      <c r="WRA297" s="22"/>
      <c r="WRB297" s="22"/>
      <c r="WRC297" s="22"/>
      <c r="WRD297" s="22"/>
      <c r="WRE297" s="22"/>
      <c r="WRF297" s="22"/>
      <c r="WRG297" s="22"/>
      <c r="WRH297" s="22"/>
      <c r="WRI297" s="22"/>
      <c r="WRJ297" s="22"/>
      <c r="WRK297" s="22"/>
      <c r="WRL297" s="22"/>
      <c r="WRM297" s="22"/>
      <c r="WRN297" s="22"/>
      <c r="WRO297" s="22"/>
      <c r="WRP297" s="22"/>
      <c r="WRQ297" s="22"/>
      <c r="WRR297" s="22"/>
      <c r="WRS297" s="22"/>
      <c r="WRT297" s="22"/>
      <c r="WRU297" s="22"/>
      <c r="WRV297" s="22"/>
      <c r="WRW297" s="22"/>
      <c r="WRX297" s="22"/>
      <c r="WRY297" s="22"/>
      <c r="WRZ297" s="22"/>
      <c r="WSA297" s="22"/>
      <c r="WSB297" s="22"/>
      <c r="WSC297" s="22"/>
      <c r="WSD297" s="22"/>
      <c r="WSE297" s="22"/>
      <c r="WSF297" s="22"/>
      <c r="WSG297" s="22"/>
      <c r="WSH297" s="22"/>
      <c r="WSI297" s="22"/>
      <c r="WSJ297" s="22"/>
      <c r="WSK297" s="22"/>
      <c r="WSL297" s="22"/>
      <c r="WSM297" s="22"/>
      <c r="WSN297" s="22"/>
      <c r="WSO297" s="22"/>
      <c r="WSP297" s="22"/>
      <c r="WSQ297" s="22"/>
      <c r="WSR297" s="22"/>
      <c r="WSS297" s="22"/>
      <c r="WST297" s="22"/>
      <c r="WSU297" s="22"/>
      <c r="WSV297" s="22"/>
      <c r="WSW297" s="22"/>
      <c r="WSX297" s="22"/>
      <c r="WSY297" s="22"/>
      <c r="WSZ297" s="22"/>
      <c r="WTA297" s="22"/>
      <c r="WTB297" s="22"/>
      <c r="WTC297" s="22"/>
      <c r="WTD297" s="22"/>
      <c r="WTE297" s="22"/>
      <c r="WTF297" s="22"/>
      <c r="WTG297" s="22"/>
      <c r="WTH297" s="22"/>
      <c r="WTI297" s="22"/>
      <c r="WTJ297" s="22"/>
      <c r="WTK297" s="22"/>
      <c r="WTL297" s="22"/>
      <c r="WTM297" s="22"/>
      <c r="WTN297" s="22"/>
      <c r="WTO297" s="22"/>
      <c r="WTP297" s="22"/>
      <c r="WTQ297" s="22"/>
      <c r="WTR297" s="22"/>
      <c r="WTS297" s="22"/>
      <c r="WTT297" s="22"/>
      <c r="WTU297" s="22"/>
      <c r="WTV297" s="22"/>
      <c r="WTW297" s="22"/>
      <c r="WTX297" s="22"/>
      <c r="WTY297" s="22"/>
      <c r="WTZ297" s="22"/>
      <c r="WUA297" s="22"/>
      <c r="WUB297" s="22"/>
      <c r="WUC297" s="22"/>
      <c r="WUD297" s="22"/>
      <c r="WUE297" s="22"/>
      <c r="WUF297" s="22"/>
      <c r="WUG297" s="22"/>
      <c r="WUH297" s="22"/>
      <c r="WUI297" s="22"/>
      <c r="WUJ297" s="22"/>
      <c r="WUK297" s="22"/>
      <c r="WUL297" s="22"/>
      <c r="WUM297" s="22"/>
      <c r="WUN297" s="22"/>
      <c r="WUO297" s="22"/>
      <c r="WUP297" s="22"/>
      <c r="WUQ297" s="22"/>
      <c r="WUR297" s="22"/>
      <c r="WUS297" s="22"/>
      <c r="WUT297" s="22"/>
      <c r="WUU297" s="22"/>
      <c r="WUV297" s="22"/>
      <c r="WUW297" s="22"/>
      <c r="WUX297" s="22"/>
      <c r="WUY297" s="22"/>
      <c r="WUZ297" s="22"/>
      <c r="WVA297" s="22"/>
      <c r="WVB297" s="22"/>
      <c r="WVC297" s="22"/>
      <c r="WVD297" s="22"/>
      <c r="WVE297" s="22"/>
      <c r="WVF297" s="22"/>
      <c r="WVG297" s="22"/>
      <c r="WVH297" s="22"/>
      <c r="WVI297" s="22"/>
      <c r="WVJ297" s="22"/>
      <c r="WVK297" s="22"/>
      <c r="WVL297" s="22"/>
      <c r="WVM297" s="22"/>
      <c r="WVN297" s="22"/>
      <c r="WVO297" s="22"/>
      <c r="WVP297" s="22"/>
      <c r="WVQ297" s="22"/>
      <c r="WVR297" s="22"/>
      <c r="WVS297" s="22"/>
      <c r="WVT297" s="22"/>
      <c r="WVU297" s="22"/>
      <c r="WVV297" s="22"/>
      <c r="WVW297" s="22"/>
      <c r="WVX297" s="22"/>
      <c r="WVY297" s="22"/>
      <c r="WVZ297" s="22"/>
      <c r="WWA297" s="22"/>
      <c r="WWB297" s="22"/>
      <c r="WWC297" s="22"/>
      <c r="WWD297" s="22"/>
      <c r="WWE297" s="22"/>
      <c r="WWF297" s="22"/>
      <c r="WWG297" s="22"/>
      <c r="WWH297" s="22"/>
      <c r="WWI297" s="22"/>
      <c r="WWJ297" s="22"/>
      <c r="WWK297" s="22"/>
      <c r="WWL297" s="22"/>
      <c r="WWM297" s="22"/>
      <c r="WWN297" s="22"/>
      <c r="WWO297" s="22"/>
      <c r="WWP297" s="22"/>
      <c r="WWQ297" s="22"/>
      <c r="WWR297" s="22"/>
      <c r="WWS297" s="22"/>
      <c r="WWT297" s="22"/>
      <c r="WWU297" s="22"/>
      <c r="WWV297" s="22"/>
      <c r="WWW297" s="22"/>
      <c r="WWX297" s="22"/>
      <c r="WWY297" s="22"/>
      <c r="WWZ297" s="22"/>
      <c r="WXA297" s="22"/>
      <c r="WXB297" s="22"/>
      <c r="WXC297" s="22"/>
      <c r="WXD297" s="22"/>
      <c r="WXE297" s="22"/>
      <c r="WXF297" s="22"/>
      <c r="WXG297" s="22"/>
      <c r="WXH297" s="22"/>
      <c r="WXI297" s="22"/>
      <c r="WXJ297" s="22"/>
      <c r="WXK297" s="22"/>
      <c r="WXL297" s="22"/>
      <c r="WXM297" s="22"/>
      <c r="WXN297" s="22"/>
      <c r="WXO297" s="22"/>
      <c r="WXP297" s="22"/>
      <c r="WXQ297" s="22"/>
      <c r="WXR297" s="22"/>
      <c r="WXS297" s="22"/>
      <c r="WXT297" s="22"/>
      <c r="WXU297" s="22"/>
      <c r="WXV297" s="22"/>
      <c r="WXW297" s="22"/>
      <c r="WXX297" s="22"/>
      <c r="WXY297" s="22"/>
      <c r="WXZ297" s="22"/>
      <c r="WYA297" s="22"/>
      <c r="WYB297" s="22"/>
      <c r="WYC297" s="22"/>
      <c r="WYD297" s="22"/>
      <c r="WYE297" s="22"/>
      <c r="WYF297" s="22"/>
      <c r="WYG297" s="22"/>
      <c r="WYH297" s="22"/>
      <c r="WYI297" s="22"/>
      <c r="WYJ297" s="22"/>
      <c r="WYK297" s="22"/>
      <c r="WYL297" s="22"/>
      <c r="WYM297" s="22"/>
      <c r="WYN297" s="22"/>
      <c r="WYO297" s="22"/>
      <c r="WYP297" s="22"/>
      <c r="WYQ297" s="22"/>
      <c r="WYR297" s="22"/>
      <c r="WYS297" s="22"/>
      <c r="WYT297" s="22"/>
      <c r="WYU297" s="22"/>
      <c r="WYV297" s="22"/>
      <c r="WYW297" s="22"/>
      <c r="WYX297" s="22"/>
      <c r="WYY297" s="22"/>
      <c r="WYZ297" s="22"/>
      <c r="WZA297" s="22"/>
      <c r="WZB297" s="22"/>
      <c r="WZC297" s="22"/>
      <c r="WZD297" s="22"/>
      <c r="WZE297" s="22"/>
      <c r="WZF297" s="22"/>
      <c r="WZG297" s="22"/>
      <c r="WZH297" s="22"/>
      <c r="WZI297" s="22"/>
      <c r="WZJ297" s="22"/>
      <c r="WZK297" s="22"/>
      <c r="WZL297" s="22"/>
      <c r="WZM297" s="22"/>
      <c r="WZN297" s="22"/>
      <c r="WZO297" s="22"/>
      <c r="WZP297" s="22"/>
      <c r="WZQ297" s="22"/>
      <c r="WZR297" s="22"/>
      <c r="WZS297" s="22"/>
      <c r="WZT297" s="22"/>
      <c r="WZU297" s="22"/>
      <c r="WZV297" s="22"/>
      <c r="WZW297" s="22"/>
      <c r="WZX297" s="22"/>
      <c r="WZY297" s="22"/>
      <c r="WZZ297" s="22"/>
      <c r="XAA297" s="22"/>
      <c r="XAB297" s="22"/>
      <c r="XAC297" s="22"/>
      <c r="XAD297" s="22"/>
      <c r="XAE297" s="22"/>
      <c r="XAF297" s="22"/>
      <c r="XAG297" s="22"/>
      <c r="XAH297" s="22"/>
      <c r="XAI297" s="22"/>
      <c r="XAJ297" s="22"/>
      <c r="XAK297" s="22"/>
      <c r="XAL297" s="22"/>
      <c r="XAM297" s="22"/>
      <c r="XAN297" s="22"/>
      <c r="XAO297" s="22"/>
      <c r="XAP297" s="22"/>
      <c r="XAQ297" s="22"/>
      <c r="XAR297" s="22"/>
      <c r="XAS297" s="22"/>
      <c r="XAT297" s="22"/>
      <c r="XAU297" s="22"/>
      <c r="XAV297" s="22"/>
      <c r="XAW297" s="22"/>
      <c r="XAX297" s="22"/>
      <c r="XAY297" s="22"/>
      <c r="XAZ297" s="22"/>
      <c r="XBA297" s="22"/>
      <c r="XBB297" s="22"/>
      <c r="XBC297" s="22"/>
      <c r="XBD297" s="22"/>
      <c r="XBE297" s="22"/>
      <c r="XBF297" s="22"/>
      <c r="XBG297" s="22"/>
      <c r="XBH297" s="22"/>
      <c r="XBI297" s="22"/>
      <c r="XBJ297" s="22"/>
      <c r="XBK297" s="22"/>
      <c r="XBL297" s="22"/>
      <c r="XBM297" s="22"/>
      <c r="XBN297" s="22"/>
      <c r="XBO297" s="22"/>
      <c r="XBP297" s="22"/>
      <c r="XBQ297" s="22"/>
      <c r="XBR297" s="22"/>
      <c r="XBS297" s="22"/>
      <c r="XBT297" s="22"/>
      <c r="XBU297" s="22"/>
      <c r="XBV297" s="22"/>
      <c r="XBW297" s="22"/>
      <c r="XBX297" s="22"/>
      <c r="XBY297" s="22"/>
      <c r="XBZ297" s="22"/>
      <c r="XCA297" s="22"/>
      <c r="XCB297" s="22"/>
      <c r="XCC297" s="22"/>
      <c r="XCD297" s="22"/>
      <c r="XCE297" s="22"/>
      <c r="XCF297" s="22"/>
      <c r="XCG297" s="22"/>
      <c r="XCH297" s="22"/>
      <c r="XCI297" s="22"/>
      <c r="XCJ297" s="22"/>
      <c r="XCK297" s="22"/>
      <c r="XCL297" s="22"/>
      <c r="XCM297" s="22"/>
      <c r="XCN297" s="22"/>
      <c r="XCO297" s="22"/>
    </row>
    <row r="298" spans="1:16317" ht="129" customHeight="1">
      <c r="A298" s="503"/>
      <c r="B298" s="48" t="s">
        <v>2179</v>
      </c>
      <c r="C298" s="44" t="s">
        <v>2206</v>
      </c>
      <c r="D298" s="47" t="s">
        <v>2207</v>
      </c>
      <c r="E298" s="46" t="s">
        <v>2203</v>
      </c>
      <c r="F298" s="46" t="s">
        <v>2208</v>
      </c>
      <c r="G298" s="46" t="s">
        <v>2209</v>
      </c>
      <c r="H298" s="210" t="s">
        <v>5</v>
      </c>
      <c r="I298" s="178"/>
      <c r="J298" s="178"/>
      <c r="K298" s="201"/>
      <c r="L298" s="90"/>
      <c r="M298" s="107"/>
      <c r="N298" s="106"/>
      <c r="O298" s="107"/>
      <c r="P298" s="201"/>
      <c r="Q298" s="90"/>
      <c r="R298" s="107"/>
      <c r="S298" s="106"/>
      <c r="T298" s="107"/>
      <c r="U298" s="201"/>
      <c r="V298" s="90"/>
      <c r="W298" s="350"/>
      <c r="X298" s="329"/>
      <c r="Y298" s="350"/>
      <c r="Z298" s="273"/>
      <c r="AA298" s="90"/>
      <c r="AB298" s="350"/>
      <c r="AC298" s="329"/>
      <c r="AD298" s="350"/>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c r="DU298" s="22"/>
      <c r="DV298" s="22"/>
      <c r="DW298" s="22"/>
      <c r="DX298" s="22"/>
      <c r="DY298" s="22"/>
      <c r="DZ298" s="22"/>
      <c r="EA298" s="22"/>
      <c r="EB298" s="22"/>
      <c r="EC298" s="22"/>
      <c r="ED298" s="22"/>
      <c r="EE298" s="22"/>
      <c r="EF298" s="22"/>
      <c r="EG298" s="22"/>
      <c r="EH298" s="22"/>
      <c r="EI298" s="22"/>
      <c r="EJ298" s="22"/>
      <c r="EK298" s="22"/>
      <c r="EL298" s="22"/>
      <c r="EM298" s="22"/>
      <c r="EN298" s="22"/>
      <c r="EO298" s="22"/>
      <c r="EP298" s="22"/>
      <c r="EQ298" s="22"/>
      <c r="ER298" s="22"/>
      <c r="ES298" s="22"/>
      <c r="ET298" s="22"/>
      <c r="EU298" s="22"/>
      <c r="EV298" s="22"/>
      <c r="EW298" s="22"/>
      <c r="EX298" s="22"/>
      <c r="EY298" s="22"/>
      <c r="EZ298" s="22"/>
      <c r="FA298" s="22"/>
      <c r="FB298" s="22"/>
      <c r="FC298" s="22"/>
      <c r="FD298" s="22"/>
      <c r="FE298" s="22"/>
      <c r="FF298" s="22"/>
      <c r="FG298" s="22"/>
      <c r="FH298" s="22"/>
      <c r="FI298" s="22"/>
      <c r="FJ298" s="22"/>
      <c r="FK298" s="22"/>
      <c r="FL298" s="22"/>
      <c r="FM298" s="22"/>
      <c r="FN298" s="22"/>
      <c r="FO298" s="22"/>
      <c r="FP298" s="22"/>
      <c r="FQ298" s="22"/>
      <c r="FR298" s="22"/>
      <c r="FS298" s="22"/>
      <c r="FT298" s="22"/>
      <c r="FU298" s="22"/>
      <c r="FV298" s="22"/>
      <c r="FW298" s="22"/>
      <c r="FX298" s="22"/>
      <c r="FY298" s="22"/>
      <c r="FZ298" s="22"/>
      <c r="GA298" s="22"/>
      <c r="GB298" s="22"/>
      <c r="GC298" s="22"/>
      <c r="GD298" s="22"/>
      <c r="GE298" s="22"/>
      <c r="GF298" s="22"/>
      <c r="GG298" s="22"/>
      <c r="GH298" s="22"/>
      <c r="GI298" s="22"/>
      <c r="GJ298" s="22"/>
      <c r="GK298" s="22"/>
      <c r="GL298" s="22"/>
      <c r="GM298" s="22"/>
      <c r="GN298" s="22"/>
      <c r="GO298" s="22"/>
      <c r="GP298" s="22"/>
      <c r="GQ298" s="22"/>
      <c r="GR298" s="22"/>
      <c r="GS298" s="22"/>
      <c r="GT298" s="22"/>
      <c r="GU298" s="22"/>
      <c r="GV298" s="22"/>
      <c r="GW298" s="22"/>
      <c r="GX298" s="22"/>
      <c r="GY298" s="22"/>
      <c r="GZ298" s="22"/>
      <c r="HA298" s="22"/>
      <c r="HB298" s="22"/>
      <c r="HC298" s="22"/>
      <c r="HD298" s="22"/>
      <c r="HE298" s="22"/>
      <c r="HF298" s="22"/>
      <c r="HG298" s="22"/>
      <c r="HH298" s="22"/>
      <c r="HI298" s="22"/>
      <c r="HJ298" s="22"/>
      <c r="HK298" s="22"/>
      <c r="HL298" s="22"/>
      <c r="HM298" s="22"/>
      <c r="HN298" s="22"/>
      <c r="HO298" s="22"/>
      <c r="HP298" s="22"/>
      <c r="HQ298" s="22"/>
      <c r="HR298" s="22"/>
      <c r="HS298" s="22"/>
      <c r="HT298" s="22"/>
      <c r="HU298" s="22"/>
      <c r="HV298" s="22"/>
      <c r="HW298" s="22"/>
      <c r="HX298" s="22"/>
      <c r="HY298" s="22"/>
      <c r="HZ298" s="22"/>
      <c r="IA298" s="22"/>
      <c r="IB298" s="22"/>
      <c r="IC298" s="22"/>
      <c r="ID298" s="22"/>
      <c r="IE298" s="22"/>
      <c r="IF298" s="22"/>
      <c r="IG298" s="22"/>
      <c r="IH298" s="22"/>
      <c r="II298" s="22"/>
      <c r="IJ298" s="22"/>
      <c r="IK298" s="22"/>
      <c r="IL298" s="22"/>
      <c r="IM298" s="22"/>
      <c r="IN298" s="22"/>
      <c r="IO298" s="22"/>
      <c r="IP298" s="22"/>
      <c r="IQ298" s="22"/>
      <c r="IR298" s="22"/>
      <c r="IS298" s="22"/>
      <c r="IT298" s="22"/>
      <c r="IU298" s="22"/>
      <c r="IV298" s="22"/>
      <c r="IW298" s="22"/>
      <c r="IX298" s="22"/>
      <c r="IY298" s="22"/>
      <c r="IZ298" s="22"/>
      <c r="JA298" s="22"/>
      <c r="JB298" s="22"/>
      <c r="JC298" s="22"/>
      <c r="JD298" s="22"/>
      <c r="JE298" s="22"/>
      <c r="JF298" s="22"/>
      <c r="JG298" s="22"/>
      <c r="JH298" s="22"/>
      <c r="JI298" s="22"/>
      <c r="JJ298" s="22"/>
      <c r="JK298" s="22"/>
      <c r="JL298" s="22"/>
      <c r="JM298" s="22"/>
      <c r="JN298" s="22"/>
      <c r="JO298" s="22"/>
      <c r="JP298" s="22"/>
      <c r="JQ298" s="22"/>
      <c r="JR298" s="22"/>
      <c r="JS298" s="22"/>
      <c r="JT298" s="22"/>
      <c r="JU298" s="22"/>
      <c r="JV298" s="22"/>
      <c r="JW298" s="22"/>
      <c r="JX298" s="22"/>
      <c r="JY298" s="22"/>
      <c r="JZ298" s="22"/>
      <c r="KA298" s="22"/>
      <c r="KB298" s="22"/>
      <c r="KC298" s="22"/>
      <c r="KD298" s="22"/>
      <c r="KE298" s="22"/>
      <c r="KF298" s="22"/>
      <c r="KG298" s="22"/>
      <c r="KH298" s="22"/>
      <c r="KI298" s="22"/>
      <c r="KJ298" s="22"/>
      <c r="KK298" s="22"/>
      <c r="KL298" s="22"/>
      <c r="KM298" s="22"/>
      <c r="KN298" s="22"/>
      <c r="KO298" s="22"/>
      <c r="KP298" s="22"/>
      <c r="KQ298" s="22"/>
      <c r="KR298" s="22"/>
      <c r="KS298" s="22"/>
      <c r="KT298" s="22"/>
      <c r="KU298" s="22"/>
      <c r="KV298" s="22"/>
      <c r="KW298" s="22"/>
      <c r="KX298" s="22"/>
      <c r="KY298" s="22"/>
      <c r="KZ298" s="22"/>
      <c r="LA298" s="22"/>
      <c r="LB298" s="22"/>
      <c r="LC298" s="22"/>
      <c r="LD298" s="22"/>
      <c r="LE298" s="22"/>
      <c r="LF298" s="22"/>
      <c r="LG298" s="22"/>
      <c r="LH298" s="22"/>
      <c r="LI298" s="22"/>
      <c r="LJ298" s="22"/>
      <c r="LK298" s="22"/>
      <c r="LL298" s="22"/>
      <c r="LM298" s="22"/>
      <c r="LN298" s="22"/>
      <c r="LO298" s="22"/>
      <c r="LP298" s="22"/>
      <c r="LQ298" s="22"/>
      <c r="LR298" s="22"/>
      <c r="LS298" s="22"/>
      <c r="LT298" s="22"/>
      <c r="LU298" s="22"/>
      <c r="LV298" s="22"/>
      <c r="LW298" s="22"/>
      <c r="LX298" s="22"/>
      <c r="LY298" s="22"/>
      <c r="LZ298" s="22"/>
      <c r="MA298" s="22"/>
      <c r="MB298" s="22"/>
      <c r="MC298" s="22"/>
      <c r="MD298" s="22"/>
      <c r="ME298" s="22"/>
      <c r="MF298" s="22"/>
      <c r="MG298" s="22"/>
      <c r="MH298" s="22"/>
      <c r="MI298" s="22"/>
      <c r="MJ298" s="22"/>
      <c r="MK298" s="22"/>
      <c r="ML298" s="22"/>
      <c r="MM298" s="22"/>
      <c r="MN298" s="22"/>
      <c r="MO298" s="22"/>
      <c r="MP298" s="22"/>
      <c r="MQ298" s="22"/>
      <c r="MR298" s="22"/>
      <c r="MS298" s="22"/>
      <c r="MT298" s="22"/>
      <c r="MU298" s="22"/>
      <c r="MV298" s="22"/>
      <c r="MW298" s="22"/>
      <c r="MX298" s="22"/>
      <c r="MY298" s="22"/>
      <c r="MZ298" s="22"/>
      <c r="NA298" s="22"/>
      <c r="NB298" s="22"/>
      <c r="NC298" s="22"/>
      <c r="ND298" s="22"/>
      <c r="NE298" s="22"/>
      <c r="NF298" s="22"/>
      <c r="NG298" s="22"/>
      <c r="NH298" s="22"/>
      <c r="NI298" s="22"/>
      <c r="NJ298" s="22"/>
      <c r="NK298" s="22"/>
      <c r="NL298" s="22"/>
      <c r="NM298" s="22"/>
      <c r="NN298" s="22"/>
      <c r="NO298" s="22"/>
      <c r="NP298" s="22"/>
      <c r="NQ298" s="22"/>
      <c r="NR298" s="22"/>
      <c r="NS298" s="22"/>
      <c r="NT298" s="22"/>
      <c r="NU298" s="22"/>
      <c r="NV298" s="22"/>
      <c r="NW298" s="22"/>
      <c r="NX298" s="22"/>
      <c r="NY298" s="22"/>
      <c r="NZ298" s="22"/>
      <c r="OA298" s="22"/>
      <c r="OB298" s="22"/>
      <c r="OC298" s="22"/>
      <c r="OD298" s="22"/>
      <c r="OE298" s="22"/>
      <c r="OF298" s="22"/>
      <c r="OG298" s="22"/>
      <c r="OH298" s="22"/>
      <c r="OI298" s="22"/>
      <c r="OJ298" s="22"/>
      <c r="OK298" s="22"/>
      <c r="OL298" s="22"/>
      <c r="OM298" s="22"/>
      <c r="ON298" s="22"/>
      <c r="OO298" s="22"/>
      <c r="OP298" s="22"/>
      <c r="OQ298" s="22"/>
      <c r="OR298" s="22"/>
      <c r="OS298" s="22"/>
      <c r="OT298" s="22"/>
      <c r="OU298" s="22"/>
      <c r="OV298" s="22"/>
      <c r="OW298" s="22"/>
      <c r="OX298" s="22"/>
      <c r="OY298" s="22"/>
      <c r="OZ298" s="22"/>
      <c r="PA298" s="22"/>
      <c r="PB298" s="22"/>
      <c r="PC298" s="22"/>
      <c r="PD298" s="22"/>
      <c r="PE298" s="22"/>
      <c r="PF298" s="22"/>
      <c r="PG298" s="22"/>
      <c r="PH298" s="22"/>
      <c r="PI298" s="22"/>
      <c r="PJ298" s="22"/>
      <c r="PK298" s="22"/>
      <c r="PL298" s="22"/>
      <c r="PM298" s="22"/>
      <c r="PN298" s="22"/>
      <c r="PO298" s="22"/>
      <c r="PP298" s="22"/>
      <c r="PQ298" s="22"/>
      <c r="PR298" s="22"/>
      <c r="PS298" s="22"/>
      <c r="PT298" s="22"/>
      <c r="PU298" s="22"/>
      <c r="PV298" s="22"/>
      <c r="PW298" s="22"/>
      <c r="PX298" s="22"/>
      <c r="PY298" s="22"/>
      <c r="PZ298" s="22"/>
      <c r="QA298" s="22"/>
      <c r="QB298" s="22"/>
      <c r="QC298" s="22"/>
      <c r="QD298" s="22"/>
      <c r="QE298" s="22"/>
      <c r="QF298" s="22"/>
      <c r="QG298" s="22"/>
      <c r="QH298" s="22"/>
      <c r="QI298" s="22"/>
      <c r="QJ298" s="22"/>
      <c r="QK298" s="22"/>
      <c r="QL298" s="22"/>
      <c r="QM298" s="22"/>
      <c r="QN298" s="22"/>
      <c r="QO298" s="22"/>
      <c r="QP298" s="22"/>
      <c r="QQ298" s="22"/>
      <c r="QR298" s="22"/>
      <c r="QS298" s="22"/>
      <c r="QT298" s="22"/>
      <c r="QU298" s="22"/>
      <c r="QV298" s="22"/>
      <c r="QW298" s="22"/>
      <c r="QX298" s="22"/>
      <c r="QY298" s="22"/>
      <c r="QZ298" s="22"/>
      <c r="RA298" s="22"/>
      <c r="RB298" s="22"/>
      <c r="RC298" s="22"/>
      <c r="RD298" s="22"/>
      <c r="RE298" s="22"/>
      <c r="RF298" s="22"/>
      <c r="RG298" s="22"/>
      <c r="RH298" s="22"/>
      <c r="RI298" s="22"/>
      <c r="RJ298" s="22"/>
      <c r="RK298" s="22"/>
      <c r="RL298" s="22"/>
      <c r="RM298" s="22"/>
      <c r="RN298" s="22"/>
      <c r="RO298" s="22"/>
      <c r="RP298" s="22"/>
      <c r="RQ298" s="22"/>
      <c r="RR298" s="22"/>
      <c r="RS298" s="22"/>
      <c r="RT298" s="22"/>
      <c r="RU298" s="22"/>
      <c r="RV298" s="22"/>
      <c r="RW298" s="22"/>
      <c r="RX298" s="22"/>
      <c r="RY298" s="22"/>
      <c r="RZ298" s="22"/>
      <c r="SA298" s="22"/>
      <c r="SB298" s="22"/>
      <c r="SC298" s="22"/>
      <c r="SD298" s="22"/>
      <c r="SE298" s="22"/>
      <c r="SF298" s="22"/>
      <c r="SG298" s="22"/>
      <c r="SH298" s="22"/>
      <c r="SI298" s="22"/>
      <c r="SJ298" s="22"/>
      <c r="SK298" s="22"/>
      <c r="SL298" s="22"/>
      <c r="SM298" s="22"/>
      <c r="SN298" s="22"/>
      <c r="SO298" s="22"/>
      <c r="SP298" s="22"/>
      <c r="SQ298" s="22"/>
      <c r="SR298" s="22"/>
      <c r="SS298" s="22"/>
      <c r="ST298" s="22"/>
      <c r="SU298" s="22"/>
      <c r="SV298" s="22"/>
      <c r="SW298" s="22"/>
      <c r="SX298" s="22"/>
      <c r="SY298" s="22"/>
      <c r="SZ298" s="22"/>
      <c r="TA298" s="22"/>
      <c r="TB298" s="22"/>
      <c r="TC298" s="22"/>
      <c r="TD298" s="22"/>
      <c r="TE298" s="22"/>
      <c r="TF298" s="22"/>
      <c r="TG298" s="22"/>
      <c r="TH298" s="22"/>
      <c r="TI298" s="22"/>
      <c r="TJ298" s="22"/>
      <c r="TK298" s="22"/>
      <c r="TL298" s="22"/>
      <c r="TM298" s="22"/>
      <c r="TN298" s="22"/>
      <c r="TO298" s="22"/>
      <c r="TP298" s="22"/>
      <c r="TQ298" s="22"/>
      <c r="TR298" s="22"/>
      <c r="TS298" s="22"/>
      <c r="TT298" s="22"/>
      <c r="TU298" s="22"/>
      <c r="TV298" s="22"/>
      <c r="TW298" s="22"/>
      <c r="TX298" s="22"/>
      <c r="TY298" s="22"/>
      <c r="TZ298" s="22"/>
      <c r="UA298" s="22"/>
      <c r="UB298" s="22"/>
      <c r="UC298" s="22"/>
      <c r="UD298" s="22"/>
      <c r="UE298" s="22"/>
      <c r="UF298" s="22"/>
      <c r="UG298" s="22"/>
      <c r="UH298" s="22"/>
      <c r="UI298" s="22"/>
      <c r="UJ298" s="22"/>
      <c r="UK298" s="22"/>
      <c r="UL298" s="22"/>
      <c r="UM298" s="22"/>
      <c r="UN298" s="22"/>
      <c r="UO298" s="22"/>
      <c r="UP298" s="22"/>
      <c r="UQ298" s="22"/>
      <c r="UR298" s="22"/>
      <c r="US298" s="22"/>
      <c r="UT298" s="22"/>
      <c r="UU298" s="22"/>
      <c r="UV298" s="22"/>
      <c r="UW298" s="22"/>
      <c r="UX298" s="22"/>
      <c r="UY298" s="22"/>
      <c r="UZ298" s="22"/>
      <c r="VA298" s="22"/>
      <c r="VB298" s="22"/>
      <c r="VC298" s="22"/>
      <c r="VD298" s="22"/>
      <c r="VE298" s="22"/>
      <c r="VF298" s="22"/>
      <c r="VG298" s="22"/>
      <c r="VH298" s="22"/>
      <c r="VI298" s="22"/>
      <c r="VJ298" s="22"/>
      <c r="VK298" s="22"/>
      <c r="VL298" s="22"/>
      <c r="VM298" s="22"/>
      <c r="VN298" s="22"/>
      <c r="VO298" s="22"/>
      <c r="VP298" s="22"/>
      <c r="VQ298" s="22"/>
      <c r="VR298" s="22"/>
      <c r="VS298" s="22"/>
      <c r="VT298" s="22"/>
      <c r="VU298" s="22"/>
      <c r="VV298" s="22"/>
      <c r="VW298" s="22"/>
      <c r="VX298" s="22"/>
      <c r="VY298" s="22"/>
      <c r="VZ298" s="22"/>
      <c r="WA298" s="22"/>
      <c r="WB298" s="22"/>
      <c r="WC298" s="22"/>
      <c r="WD298" s="22"/>
      <c r="WE298" s="22"/>
      <c r="WF298" s="22"/>
      <c r="WG298" s="22"/>
      <c r="WH298" s="22"/>
      <c r="WI298" s="22"/>
      <c r="WJ298" s="22"/>
      <c r="WK298" s="22"/>
      <c r="WL298" s="22"/>
      <c r="WM298" s="22"/>
      <c r="WN298" s="22"/>
      <c r="WO298" s="22"/>
      <c r="WP298" s="22"/>
      <c r="WQ298" s="22"/>
      <c r="WR298" s="22"/>
      <c r="WS298" s="22"/>
      <c r="WT298" s="22"/>
      <c r="WU298" s="22"/>
      <c r="WV298" s="22"/>
      <c r="WW298" s="22"/>
      <c r="WX298" s="22"/>
      <c r="WY298" s="22"/>
      <c r="WZ298" s="22"/>
      <c r="XA298" s="22"/>
      <c r="XB298" s="22"/>
      <c r="XC298" s="22"/>
      <c r="XD298" s="22"/>
      <c r="XE298" s="22"/>
      <c r="XF298" s="22"/>
      <c r="XG298" s="22"/>
      <c r="XH298" s="22"/>
      <c r="XI298" s="22"/>
      <c r="XJ298" s="22"/>
      <c r="XK298" s="22"/>
      <c r="XL298" s="22"/>
      <c r="XM298" s="22"/>
      <c r="XN298" s="22"/>
      <c r="XO298" s="22"/>
      <c r="XP298" s="22"/>
      <c r="XQ298" s="22"/>
      <c r="XR298" s="22"/>
      <c r="XS298" s="22"/>
      <c r="XT298" s="22"/>
      <c r="XU298" s="22"/>
      <c r="XV298" s="22"/>
      <c r="XW298" s="22"/>
      <c r="XX298" s="22"/>
      <c r="XY298" s="22"/>
      <c r="XZ298" s="22"/>
      <c r="YA298" s="22"/>
      <c r="YB298" s="22"/>
      <c r="YC298" s="22"/>
      <c r="YD298" s="22"/>
      <c r="YE298" s="22"/>
      <c r="YF298" s="22"/>
      <c r="YG298" s="22"/>
      <c r="YH298" s="22"/>
      <c r="YI298" s="22"/>
      <c r="YJ298" s="22"/>
      <c r="YK298" s="22"/>
      <c r="YL298" s="22"/>
      <c r="YM298" s="22"/>
      <c r="YN298" s="22"/>
      <c r="YO298" s="22"/>
      <c r="YP298" s="22"/>
      <c r="YQ298" s="22"/>
      <c r="YR298" s="22"/>
      <c r="YS298" s="22"/>
      <c r="YT298" s="22"/>
      <c r="YU298" s="22"/>
      <c r="YV298" s="22"/>
      <c r="YW298" s="22"/>
      <c r="YX298" s="22"/>
      <c r="YY298" s="22"/>
      <c r="YZ298" s="22"/>
      <c r="ZA298" s="22"/>
      <c r="ZB298" s="22"/>
      <c r="ZC298" s="22"/>
      <c r="ZD298" s="22"/>
      <c r="ZE298" s="22"/>
      <c r="ZF298" s="22"/>
      <c r="ZG298" s="22"/>
      <c r="ZH298" s="22"/>
      <c r="ZI298" s="22"/>
      <c r="ZJ298" s="22"/>
      <c r="ZK298" s="22"/>
      <c r="ZL298" s="22"/>
      <c r="ZM298" s="22"/>
      <c r="ZN298" s="22"/>
      <c r="ZO298" s="22"/>
      <c r="ZP298" s="22"/>
      <c r="ZQ298" s="22"/>
      <c r="ZR298" s="22"/>
      <c r="ZS298" s="22"/>
      <c r="ZT298" s="22"/>
      <c r="ZU298" s="22"/>
      <c r="ZV298" s="22"/>
      <c r="ZW298" s="22"/>
      <c r="ZX298" s="22"/>
      <c r="ZY298" s="22"/>
      <c r="ZZ298" s="22"/>
      <c r="AAA298" s="22"/>
      <c r="AAB298" s="22"/>
      <c r="AAC298" s="22"/>
      <c r="AAD298" s="22"/>
      <c r="AAE298" s="22"/>
      <c r="AAF298" s="22"/>
      <c r="AAG298" s="22"/>
      <c r="AAH298" s="22"/>
      <c r="AAI298" s="22"/>
      <c r="AAJ298" s="22"/>
      <c r="AAK298" s="22"/>
      <c r="AAL298" s="22"/>
      <c r="AAM298" s="22"/>
      <c r="AAN298" s="22"/>
      <c r="AAO298" s="22"/>
      <c r="AAP298" s="22"/>
      <c r="AAQ298" s="22"/>
      <c r="AAR298" s="22"/>
      <c r="AAS298" s="22"/>
      <c r="AAT298" s="22"/>
      <c r="AAU298" s="22"/>
      <c r="AAV298" s="22"/>
      <c r="AAW298" s="22"/>
      <c r="AAX298" s="22"/>
      <c r="AAY298" s="22"/>
      <c r="AAZ298" s="22"/>
      <c r="ABA298" s="22"/>
      <c r="ABB298" s="22"/>
      <c r="ABC298" s="22"/>
      <c r="ABD298" s="22"/>
      <c r="ABE298" s="22"/>
      <c r="ABF298" s="22"/>
      <c r="ABG298" s="22"/>
      <c r="ABH298" s="22"/>
      <c r="ABI298" s="22"/>
      <c r="ABJ298" s="22"/>
      <c r="ABK298" s="22"/>
      <c r="ABL298" s="22"/>
      <c r="ABM298" s="22"/>
      <c r="ABN298" s="22"/>
      <c r="ABO298" s="22"/>
      <c r="ABP298" s="22"/>
      <c r="ABQ298" s="22"/>
      <c r="ABR298" s="22"/>
      <c r="ABS298" s="22"/>
      <c r="ABT298" s="22"/>
      <c r="ABU298" s="22"/>
      <c r="ABV298" s="22"/>
      <c r="ABW298" s="22"/>
      <c r="ABX298" s="22"/>
      <c r="ABY298" s="22"/>
      <c r="ABZ298" s="22"/>
      <c r="ACA298" s="22"/>
      <c r="ACB298" s="22"/>
      <c r="ACC298" s="22"/>
      <c r="ACD298" s="22"/>
      <c r="ACE298" s="22"/>
      <c r="ACF298" s="22"/>
      <c r="ACG298" s="22"/>
      <c r="ACH298" s="22"/>
      <c r="ACI298" s="22"/>
      <c r="ACJ298" s="22"/>
      <c r="ACK298" s="22"/>
      <c r="ACL298" s="22"/>
      <c r="ACM298" s="22"/>
      <c r="ACN298" s="22"/>
      <c r="ACO298" s="22"/>
      <c r="ACP298" s="22"/>
      <c r="ACQ298" s="22"/>
      <c r="ACR298" s="22"/>
      <c r="ACS298" s="22"/>
      <c r="ACT298" s="22"/>
      <c r="ACU298" s="22"/>
      <c r="ACV298" s="22"/>
      <c r="ACW298" s="22"/>
      <c r="ACX298" s="22"/>
      <c r="ACY298" s="22"/>
      <c r="ACZ298" s="22"/>
      <c r="ADA298" s="22"/>
      <c r="ADB298" s="22"/>
      <c r="ADC298" s="22"/>
      <c r="ADD298" s="22"/>
      <c r="ADE298" s="22"/>
      <c r="ADF298" s="22"/>
      <c r="ADG298" s="22"/>
      <c r="ADH298" s="22"/>
      <c r="ADI298" s="22"/>
      <c r="ADJ298" s="22"/>
      <c r="ADK298" s="22"/>
      <c r="ADL298" s="22"/>
      <c r="ADM298" s="22"/>
      <c r="ADN298" s="22"/>
      <c r="ADO298" s="22"/>
      <c r="ADP298" s="22"/>
      <c r="ADQ298" s="22"/>
      <c r="ADR298" s="22"/>
      <c r="ADS298" s="22"/>
      <c r="ADT298" s="22"/>
      <c r="ADU298" s="22"/>
      <c r="ADV298" s="22"/>
      <c r="ADW298" s="22"/>
      <c r="ADX298" s="22"/>
      <c r="ADY298" s="22"/>
      <c r="ADZ298" s="22"/>
      <c r="AEA298" s="22"/>
      <c r="AEB298" s="22"/>
      <c r="AEC298" s="22"/>
      <c r="AED298" s="22"/>
      <c r="AEE298" s="22"/>
      <c r="AEF298" s="22"/>
      <c r="AEG298" s="22"/>
      <c r="AEH298" s="22"/>
      <c r="AEI298" s="22"/>
      <c r="AEJ298" s="22"/>
      <c r="AEK298" s="22"/>
      <c r="AEL298" s="22"/>
      <c r="AEM298" s="22"/>
      <c r="AEN298" s="22"/>
      <c r="AEO298" s="22"/>
      <c r="AEP298" s="22"/>
      <c r="AEQ298" s="22"/>
      <c r="AER298" s="22"/>
      <c r="AES298" s="22"/>
      <c r="AET298" s="22"/>
      <c r="AEU298" s="22"/>
      <c r="AEV298" s="22"/>
      <c r="AEW298" s="22"/>
      <c r="AEX298" s="22"/>
      <c r="AEY298" s="22"/>
      <c r="AEZ298" s="22"/>
      <c r="AFA298" s="22"/>
      <c r="AFB298" s="22"/>
      <c r="AFC298" s="22"/>
      <c r="AFD298" s="22"/>
      <c r="AFE298" s="22"/>
      <c r="AFF298" s="22"/>
      <c r="AFG298" s="22"/>
      <c r="AFH298" s="22"/>
      <c r="AFI298" s="22"/>
      <c r="AFJ298" s="22"/>
      <c r="AFK298" s="22"/>
      <c r="AFL298" s="22"/>
      <c r="AFM298" s="22"/>
      <c r="AFN298" s="22"/>
      <c r="AFO298" s="22"/>
      <c r="AFP298" s="22"/>
      <c r="AFQ298" s="22"/>
      <c r="AFR298" s="22"/>
      <c r="AFS298" s="22"/>
      <c r="AFT298" s="22"/>
      <c r="AFU298" s="22"/>
      <c r="AFV298" s="22"/>
      <c r="AFW298" s="22"/>
      <c r="AFX298" s="22"/>
      <c r="AFY298" s="22"/>
      <c r="AFZ298" s="22"/>
      <c r="AGA298" s="22"/>
      <c r="AGB298" s="22"/>
      <c r="AGC298" s="22"/>
      <c r="AGD298" s="22"/>
      <c r="AGE298" s="22"/>
      <c r="AGF298" s="22"/>
      <c r="AGG298" s="22"/>
      <c r="AGH298" s="22"/>
      <c r="AGI298" s="22"/>
      <c r="AGJ298" s="22"/>
      <c r="AGK298" s="22"/>
      <c r="AGL298" s="22"/>
      <c r="AGM298" s="22"/>
      <c r="AGN298" s="22"/>
      <c r="AGO298" s="22"/>
      <c r="AGP298" s="22"/>
      <c r="AGQ298" s="22"/>
      <c r="AGR298" s="22"/>
      <c r="AGS298" s="22"/>
      <c r="AGT298" s="22"/>
      <c r="AGU298" s="22"/>
      <c r="AGV298" s="22"/>
      <c r="AGW298" s="22"/>
      <c r="AGX298" s="22"/>
      <c r="AGY298" s="22"/>
      <c r="AGZ298" s="22"/>
      <c r="AHA298" s="22"/>
      <c r="AHB298" s="22"/>
      <c r="AHC298" s="22"/>
      <c r="AHD298" s="22"/>
      <c r="AHE298" s="22"/>
      <c r="AHF298" s="22"/>
      <c r="AHG298" s="22"/>
      <c r="AHH298" s="22"/>
      <c r="AHI298" s="22"/>
      <c r="AHJ298" s="22"/>
      <c r="AHK298" s="22"/>
      <c r="AHL298" s="22"/>
      <c r="AHM298" s="22"/>
      <c r="AHN298" s="22"/>
      <c r="AHO298" s="22"/>
      <c r="AHP298" s="22"/>
      <c r="AHQ298" s="22"/>
      <c r="AHR298" s="22"/>
      <c r="AHS298" s="22"/>
      <c r="AHT298" s="22"/>
      <c r="AHU298" s="22"/>
      <c r="AHV298" s="22"/>
      <c r="AHW298" s="22"/>
      <c r="AHX298" s="22"/>
      <c r="AHY298" s="22"/>
      <c r="AHZ298" s="22"/>
      <c r="AIA298" s="22"/>
      <c r="AIB298" s="22"/>
      <c r="AIC298" s="22"/>
      <c r="AID298" s="22"/>
      <c r="AIE298" s="22"/>
      <c r="AIF298" s="22"/>
      <c r="AIG298" s="22"/>
      <c r="AIH298" s="22"/>
      <c r="AII298" s="22"/>
      <c r="AIJ298" s="22"/>
      <c r="AIK298" s="22"/>
      <c r="AIL298" s="22"/>
      <c r="AIM298" s="22"/>
      <c r="AIN298" s="22"/>
      <c r="AIO298" s="22"/>
      <c r="AIP298" s="22"/>
      <c r="AIQ298" s="22"/>
      <c r="AIR298" s="22"/>
      <c r="AIS298" s="22"/>
      <c r="AIT298" s="22"/>
      <c r="AIU298" s="22"/>
      <c r="AIV298" s="22"/>
      <c r="AIW298" s="22"/>
      <c r="AIX298" s="22"/>
      <c r="AIY298" s="22"/>
      <c r="AIZ298" s="22"/>
      <c r="AJA298" s="22"/>
      <c r="AJB298" s="22"/>
      <c r="AJC298" s="22"/>
      <c r="AJD298" s="22"/>
      <c r="AJE298" s="22"/>
      <c r="AJF298" s="22"/>
      <c r="AJG298" s="22"/>
      <c r="AJH298" s="22"/>
      <c r="AJI298" s="22"/>
      <c r="AJJ298" s="22"/>
      <c r="AJK298" s="22"/>
      <c r="AJL298" s="22"/>
      <c r="AJM298" s="22"/>
      <c r="AJN298" s="22"/>
      <c r="AJO298" s="22"/>
      <c r="AJP298" s="22"/>
      <c r="AJQ298" s="22"/>
      <c r="AJR298" s="22"/>
      <c r="AJS298" s="22"/>
      <c r="AJT298" s="22"/>
      <c r="AJU298" s="22"/>
      <c r="AJV298" s="22"/>
      <c r="AJW298" s="22"/>
      <c r="AJX298" s="22"/>
      <c r="AJY298" s="22"/>
      <c r="AJZ298" s="22"/>
      <c r="AKA298" s="22"/>
      <c r="AKB298" s="22"/>
      <c r="AKC298" s="22"/>
      <c r="AKD298" s="22"/>
      <c r="AKE298" s="22"/>
      <c r="AKF298" s="22"/>
      <c r="AKG298" s="22"/>
      <c r="AKH298" s="22"/>
      <c r="AKI298" s="22"/>
      <c r="AKJ298" s="22"/>
      <c r="AKK298" s="22"/>
      <c r="AKL298" s="22"/>
      <c r="AKM298" s="22"/>
      <c r="AKN298" s="22"/>
      <c r="AKO298" s="22"/>
      <c r="AKP298" s="22"/>
      <c r="AKQ298" s="22"/>
      <c r="AKR298" s="22"/>
      <c r="AKS298" s="22"/>
      <c r="AKT298" s="22"/>
      <c r="AKU298" s="22"/>
      <c r="AKV298" s="22"/>
      <c r="AKW298" s="22"/>
      <c r="AKX298" s="22"/>
      <c r="AKY298" s="22"/>
      <c r="AKZ298" s="22"/>
      <c r="ALA298" s="22"/>
      <c r="ALB298" s="22"/>
      <c r="ALC298" s="22"/>
      <c r="ALD298" s="22"/>
      <c r="ALE298" s="22"/>
      <c r="ALF298" s="22"/>
      <c r="ALG298" s="22"/>
      <c r="ALH298" s="22"/>
      <c r="ALI298" s="22"/>
      <c r="ALJ298" s="22"/>
      <c r="ALK298" s="22"/>
      <c r="ALL298" s="22"/>
      <c r="ALM298" s="22"/>
      <c r="ALN298" s="22"/>
      <c r="ALO298" s="22"/>
      <c r="ALP298" s="22"/>
      <c r="ALQ298" s="22"/>
      <c r="ALR298" s="22"/>
      <c r="ALS298" s="22"/>
      <c r="ALT298" s="22"/>
      <c r="ALU298" s="22"/>
      <c r="ALV298" s="22"/>
      <c r="ALW298" s="22"/>
      <c r="ALX298" s="22"/>
      <c r="ALY298" s="22"/>
      <c r="ALZ298" s="22"/>
      <c r="AMA298" s="22"/>
      <c r="AMB298" s="22"/>
      <c r="AMC298" s="22"/>
      <c r="AMD298" s="22"/>
      <c r="AME298" s="22"/>
      <c r="AMF298" s="22"/>
      <c r="AMG298" s="22"/>
      <c r="AMH298" s="22"/>
      <c r="AMI298" s="22"/>
      <c r="AMJ298" s="22"/>
      <c r="AMK298" s="22"/>
      <c r="AML298" s="22"/>
      <c r="AMM298" s="22"/>
      <c r="AMN298" s="22"/>
      <c r="AMO298" s="22"/>
      <c r="AMP298" s="22"/>
      <c r="AMQ298" s="22"/>
      <c r="AMR298" s="22"/>
      <c r="AMS298" s="22"/>
      <c r="AMT298" s="22"/>
      <c r="AMU298" s="22"/>
      <c r="AMV298" s="22"/>
      <c r="AMW298" s="22"/>
      <c r="AMX298" s="22"/>
      <c r="AMY298" s="22"/>
      <c r="AMZ298" s="22"/>
      <c r="ANA298" s="22"/>
      <c r="ANB298" s="22"/>
      <c r="ANC298" s="22"/>
      <c r="AND298" s="22"/>
      <c r="ANE298" s="22"/>
      <c r="ANF298" s="22"/>
      <c r="ANG298" s="22"/>
      <c r="ANH298" s="22"/>
      <c r="ANI298" s="22"/>
      <c r="ANJ298" s="22"/>
      <c r="ANK298" s="22"/>
      <c r="ANL298" s="22"/>
      <c r="ANM298" s="22"/>
      <c r="ANN298" s="22"/>
      <c r="ANO298" s="22"/>
      <c r="ANP298" s="22"/>
      <c r="ANQ298" s="22"/>
      <c r="ANR298" s="22"/>
      <c r="ANS298" s="22"/>
      <c r="ANT298" s="22"/>
      <c r="ANU298" s="22"/>
      <c r="ANV298" s="22"/>
      <c r="ANW298" s="22"/>
      <c r="ANX298" s="22"/>
      <c r="ANY298" s="22"/>
      <c r="ANZ298" s="22"/>
      <c r="AOA298" s="22"/>
      <c r="AOB298" s="22"/>
      <c r="AOC298" s="22"/>
      <c r="AOD298" s="22"/>
      <c r="AOE298" s="22"/>
      <c r="AOF298" s="22"/>
      <c r="AOG298" s="22"/>
      <c r="AOH298" s="22"/>
      <c r="AOI298" s="22"/>
      <c r="AOJ298" s="22"/>
      <c r="AOK298" s="22"/>
      <c r="AOL298" s="22"/>
      <c r="AOM298" s="22"/>
      <c r="AON298" s="22"/>
      <c r="AOO298" s="22"/>
      <c r="AOP298" s="22"/>
      <c r="AOQ298" s="22"/>
      <c r="AOR298" s="22"/>
      <c r="AOS298" s="22"/>
      <c r="AOT298" s="22"/>
      <c r="AOU298" s="22"/>
      <c r="AOV298" s="22"/>
      <c r="AOW298" s="22"/>
      <c r="AOX298" s="22"/>
      <c r="AOY298" s="22"/>
      <c r="AOZ298" s="22"/>
      <c r="APA298" s="22"/>
      <c r="APB298" s="22"/>
      <c r="APC298" s="22"/>
      <c r="APD298" s="22"/>
      <c r="APE298" s="22"/>
      <c r="APF298" s="22"/>
      <c r="APG298" s="22"/>
      <c r="APH298" s="22"/>
      <c r="API298" s="22"/>
      <c r="APJ298" s="22"/>
      <c r="APK298" s="22"/>
      <c r="APL298" s="22"/>
      <c r="APM298" s="22"/>
      <c r="APN298" s="22"/>
      <c r="APO298" s="22"/>
      <c r="APP298" s="22"/>
      <c r="APQ298" s="22"/>
      <c r="APR298" s="22"/>
      <c r="APS298" s="22"/>
      <c r="APT298" s="22"/>
      <c r="APU298" s="22"/>
      <c r="APV298" s="22"/>
      <c r="APW298" s="22"/>
      <c r="APX298" s="22"/>
      <c r="APY298" s="22"/>
      <c r="APZ298" s="22"/>
      <c r="AQA298" s="22"/>
      <c r="AQB298" s="22"/>
      <c r="AQC298" s="22"/>
      <c r="AQD298" s="22"/>
      <c r="AQE298" s="22"/>
      <c r="AQF298" s="22"/>
      <c r="AQG298" s="22"/>
      <c r="AQH298" s="22"/>
      <c r="AQI298" s="22"/>
      <c r="AQJ298" s="22"/>
      <c r="AQK298" s="22"/>
      <c r="AQL298" s="22"/>
      <c r="AQM298" s="22"/>
      <c r="AQN298" s="22"/>
      <c r="AQO298" s="22"/>
      <c r="AQP298" s="22"/>
      <c r="AQQ298" s="22"/>
      <c r="AQR298" s="22"/>
      <c r="AQS298" s="22"/>
      <c r="AQT298" s="22"/>
      <c r="AQU298" s="22"/>
      <c r="AQV298" s="22"/>
      <c r="AQW298" s="22"/>
      <c r="AQX298" s="22"/>
      <c r="AQY298" s="22"/>
      <c r="AQZ298" s="22"/>
      <c r="ARA298" s="22"/>
      <c r="ARB298" s="22"/>
      <c r="ARC298" s="22"/>
      <c r="ARD298" s="22"/>
      <c r="ARE298" s="22"/>
      <c r="ARF298" s="22"/>
      <c r="ARG298" s="22"/>
      <c r="ARH298" s="22"/>
      <c r="ARI298" s="22"/>
      <c r="ARJ298" s="22"/>
      <c r="ARK298" s="22"/>
      <c r="ARL298" s="22"/>
      <c r="ARM298" s="22"/>
      <c r="ARN298" s="22"/>
      <c r="ARO298" s="22"/>
      <c r="ARP298" s="22"/>
      <c r="ARQ298" s="22"/>
      <c r="ARR298" s="22"/>
      <c r="ARS298" s="22"/>
      <c r="ART298" s="22"/>
      <c r="ARU298" s="22"/>
      <c r="ARV298" s="22"/>
      <c r="ARW298" s="22"/>
      <c r="ARX298" s="22"/>
      <c r="ARY298" s="22"/>
      <c r="ARZ298" s="22"/>
      <c r="ASA298" s="22"/>
      <c r="ASB298" s="22"/>
      <c r="ASC298" s="22"/>
      <c r="ASD298" s="22"/>
      <c r="ASE298" s="22"/>
      <c r="ASF298" s="22"/>
      <c r="ASG298" s="22"/>
      <c r="ASH298" s="22"/>
      <c r="ASI298" s="22"/>
      <c r="ASJ298" s="22"/>
      <c r="ASK298" s="22"/>
      <c r="ASL298" s="22"/>
      <c r="ASM298" s="22"/>
      <c r="ASN298" s="22"/>
      <c r="ASO298" s="22"/>
      <c r="ASP298" s="22"/>
      <c r="ASQ298" s="22"/>
      <c r="ASR298" s="22"/>
      <c r="ASS298" s="22"/>
      <c r="AST298" s="22"/>
      <c r="ASU298" s="22"/>
      <c r="ASV298" s="22"/>
      <c r="ASW298" s="22"/>
      <c r="ASX298" s="22"/>
      <c r="ASY298" s="22"/>
      <c r="ASZ298" s="22"/>
      <c r="ATA298" s="22"/>
      <c r="ATB298" s="22"/>
      <c r="ATC298" s="22"/>
      <c r="ATD298" s="22"/>
      <c r="ATE298" s="22"/>
      <c r="ATF298" s="22"/>
      <c r="ATG298" s="22"/>
      <c r="ATH298" s="22"/>
      <c r="ATI298" s="22"/>
      <c r="ATJ298" s="22"/>
      <c r="ATK298" s="22"/>
      <c r="ATL298" s="22"/>
      <c r="ATM298" s="22"/>
      <c r="ATN298" s="22"/>
      <c r="ATO298" s="22"/>
      <c r="ATP298" s="22"/>
      <c r="ATQ298" s="22"/>
      <c r="ATR298" s="22"/>
      <c r="ATS298" s="22"/>
      <c r="ATT298" s="22"/>
      <c r="ATU298" s="22"/>
      <c r="ATV298" s="22"/>
      <c r="ATW298" s="22"/>
      <c r="ATX298" s="22"/>
      <c r="ATY298" s="22"/>
      <c r="ATZ298" s="22"/>
      <c r="AUA298" s="22"/>
      <c r="AUB298" s="22"/>
      <c r="AUC298" s="22"/>
      <c r="AUD298" s="22"/>
      <c r="AUE298" s="22"/>
      <c r="AUF298" s="22"/>
      <c r="AUG298" s="22"/>
      <c r="AUH298" s="22"/>
      <c r="AUI298" s="22"/>
      <c r="AUJ298" s="22"/>
      <c r="AUK298" s="22"/>
      <c r="AUL298" s="22"/>
      <c r="AUM298" s="22"/>
      <c r="AUN298" s="22"/>
      <c r="AUO298" s="22"/>
      <c r="AUP298" s="22"/>
      <c r="AUQ298" s="22"/>
      <c r="AUR298" s="22"/>
      <c r="AUS298" s="22"/>
      <c r="AUT298" s="22"/>
      <c r="AUU298" s="22"/>
      <c r="AUV298" s="22"/>
      <c r="AUW298" s="22"/>
      <c r="AUX298" s="22"/>
      <c r="AUY298" s="22"/>
      <c r="AUZ298" s="22"/>
      <c r="AVA298" s="22"/>
      <c r="AVB298" s="22"/>
      <c r="AVC298" s="22"/>
      <c r="AVD298" s="22"/>
      <c r="AVE298" s="22"/>
      <c r="AVF298" s="22"/>
      <c r="AVG298" s="22"/>
      <c r="AVH298" s="22"/>
      <c r="AVI298" s="22"/>
      <c r="AVJ298" s="22"/>
      <c r="AVK298" s="22"/>
      <c r="AVL298" s="22"/>
      <c r="AVM298" s="22"/>
      <c r="AVN298" s="22"/>
      <c r="AVO298" s="22"/>
      <c r="AVP298" s="22"/>
      <c r="AVQ298" s="22"/>
      <c r="AVR298" s="22"/>
      <c r="AVS298" s="22"/>
      <c r="AVT298" s="22"/>
      <c r="AVU298" s="22"/>
      <c r="AVV298" s="22"/>
      <c r="AVW298" s="22"/>
      <c r="AVX298" s="22"/>
      <c r="AVY298" s="22"/>
      <c r="AVZ298" s="22"/>
      <c r="AWA298" s="22"/>
      <c r="AWB298" s="22"/>
      <c r="AWC298" s="22"/>
      <c r="AWD298" s="22"/>
      <c r="AWE298" s="22"/>
      <c r="AWF298" s="22"/>
      <c r="AWG298" s="22"/>
      <c r="AWH298" s="22"/>
      <c r="AWI298" s="22"/>
      <c r="AWJ298" s="22"/>
      <c r="AWK298" s="22"/>
      <c r="AWL298" s="22"/>
      <c r="AWM298" s="22"/>
      <c r="AWN298" s="22"/>
      <c r="AWO298" s="22"/>
      <c r="AWP298" s="22"/>
      <c r="AWQ298" s="22"/>
      <c r="AWR298" s="22"/>
      <c r="AWS298" s="22"/>
      <c r="AWT298" s="22"/>
      <c r="AWU298" s="22"/>
      <c r="AWV298" s="22"/>
      <c r="AWW298" s="22"/>
      <c r="AWX298" s="22"/>
      <c r="AWY298" s="22"/>
      <c r="AWZ298" s="22"/>
      <c r="AXA298" s="22"/>
      <c r="AXB298" s="22"/>
      <c r="AXC298" s="22"/>
      <c r="AXD298" s="22"/>
      <c r="AXE298" s="22"/>
      <c r="AXF298" s="22"/>
      <c r="AXG298" s="22"/>
      <c r="AXH298" s="22"/>
      <c r="AXI298" s="22"/>
      <c r="AXJ298" s="22"/>
      <c r="AXK298" s="22"/>
      <c r="AXL298" s="22"/>
      <c r="AXM298" s="22"/>
      <c r="AXN298" s="22"/>
      <c r="AXO298" s="22"/>
      <c r="AXP298" s="22"/>
      <c r="AXQ298" s="22"/>
      <c r="AXR298" s="22"/>
      <c r="AXS298" s="22"/>
      <c r="AXT298" s="22"/>
      <c r="AXU298" s="22"/>
      <c r="AXV298" s="22"/>
      <c r="AXW298" s="22"/>
      <c r="AXX298" s="22"/>
      <c r="AXY298" s="22"/>
      <c r="AXZ298" s="22"/>
      <c r="AYA298" s="22"/>
      <c r="AYB298" s="22"/>
      <c r="AYC298" s="22"/>
      <c r="AYD298" s="22"/>
      <c r="AYE298" s="22"/>
      <c r="AYF298" s="22"/>
      <c r="AYG298" s="22"/>
      <c r="AYH298" s="22"/>
      <c r="AYI298" s="22"/>
      <c r="AYJ298" s="22"/>
      <c r="AYK298" s="22"/>
      <c r="AYL298" s="22"/>
      <c r="AYM298" s="22"/>
      <c r="AYN298" s="22"/>
      <c r="AYO298" s="22"/>
      <c r="AYP298" s="22"/>
      <c r="AYQ298" s="22"/>
      <c r="AYR298" s="22"/>
      <c r="AYS298" s="22"/>
      <c r="AYT298" s="22"/>
      <c r="AYU298" s="22"/>
      <c r="AYV298" s="22"/>
      <c r="AYW298" s="22"/>
      <c r="AYX298" s="22"/>
      <c r="AYY298" s="22"/>
      <c r="AYZ298" s="22"/>
      <c r="AZA298" s="22"/>
      <c r="AZB298" s="22"/>
      <c r="AZC298" s="22"/>
      <c r="AZD298" s="22"/>
      <c r="AZE298" s="22"/>
      <c r="AZF298" s="22"/>
      <c r="AZG298" s="22"/>
      <c r="AZH298" s="22"/>
      <c r="AZI298" s="22"/>
      <c r="AZJ298" s="22"/>
      <c r="AZK298" s="22"/>
      <c r="AZL298" s="22"/>
      <c r="AZM298" s="22"/>
      <c r="AZN298" s="22"/>
      <c r="AZO298" s="22"/>
      <c r="AZP298" s="22"/>
      <c r="AZQ298" s="22"/>
      <c r="AZR298" s="22"/>
      <c r="AZS298" s="22"/>
      <c r="AZT298" s="22"/>
      <c r="AZU298" s="22"/>
      <c r="AZV298" s="22"/>
      <c r="AZW298" s="22"/>
      <c r="AZX298" s="22"/>
      <c r="AZY298" s="22"/>
      <c r="AZZ298" s="22"/>
      <c r="BAA298" s="22"/>
      <c r="BAB298" s="22"/>
      <c r="BAC298" s="22"/>
      <c r="BAD298" s="22"/>
      <c r="BAE298" s="22"/>
      <c r="BAF298" s="22"/>
      <c r="BAG298" s="22"/>
      <c r="BAH298" s="22"/>
      <c r="BAI298" s="22"/>
      <c r="BAJ298" s="22"/>
      <c r="BAK298" s="22"/>
      <c r="BAL298" s="22"/>
      <c r="BAM298" s="22"/>
      <c r="BAN298" s="22"/>
      <c r="BAO298" s="22"/>
      <c r="BAP298" s="22"/>
      <c r="BAQ298" s="22"/>
      <c r="BAR298" s="22"/>
      <c r="BAS298" s="22"/>
      <c r="BAT298" s="22"/>
      <c r="BAU298" s="22"/>
      <c r="BAV298" s="22"/>
      <c r="BAW298" s="22"/>
      <c r="BAX298" s="22"/>
      <c r="BAY298" s="22"/>
      <c r="BAZ298" s="22"/>
      <c r="BBA298" s="22"/>
      <c r="BBB298" s="22"/>
      <c r="BBC298" s="22"/>
      <c r="BBD298" s="22"/>
      <c r="BBE298" s="22"/>
      <c r="BBF298" s="22"/>
      <c r="BBG298" s="22"/>
      <c r="BBH298" s="22"/>
      <c r="BBI298" s="22"/>
      <c r="BBJ298" s="22"/>
      <c r="BBK298" s="22"/>
      <c r="BBL298" s="22"/>
      <c r="BBM298" s="22"/>
      <c r="BBN298" s="22"/>
      <c r="BBO298" s="22"/>
      <c r="BBP298" s="22"/>
      <c r="BBQ298" s="22"/>
      <c r="BBR298" s="22"/>
      <c r="BBS298" s="22"/>
      <c r="BBT298" s="22"/>
      <c r="BBU298" s="22"/>
      <c r="BBV298" s="22"/>
      <c r="BBW298" s="22"/>
      <c r="BBX298" s="22"/>
      <c r="BBY298" s="22"/>
      <c r="BBZ298" s="22"/>
      <c r="BCA298" s="22"/>
      <c r="BCB298" s="22"/>
      <c r="BCC298" s="22"/>
      <c r="BCD298" s="22"/>
      <c r="BCE298" s="22"/>
      <c r="BCF298" s="22"/>
      <c r="BCG298" s="22"/>
      <c r="BCH298" s="22"/>
      <c r="BCI298" s="22"/>
      <c r="BCJ298" s="22"/>
      <c r="BCK298" s="22"/>
      <c r="BCL298" s="22"/>
      <c r="BCM298" s="22"/>
      <c r="BCN298" s="22"/>
      <c r="BCO298" s="22"/>
      <c r="BCP298" s="22"/>
      <c r="BCQ298" s="22"/>
      <c r="BCR298" s="22"/>
      <c r="BCS298" s="22"/>
      <c r="BCT298" s="22"/>
      <c r="BCU298" s="22"/>
      <c r="BCV298" s="22"/>
      <c r="BCW298" s="22"/>
      <c r="BCX298" s="22"/>
      <c r="BCY298" s="22"/>
      <c r="BCZ298" s="22"/>
      <c r="BDA298" s="22"/>
      <c r="BDB298" s="22"/>
      <c r="BDC298" s="22"/>
      <c r="BDD298" s="22"/>
      <c r="BDE298" s="22"/>
      <c r="BDF298" s="22"/>
      <c r="BDG298" s="22"/>
      <c r="BDH298" s="22"/>
      <c r="BDI298" s="22"/>
      <c r="BDJ298" s="22"/>
      <c r="BDK298" s="22"/>
      <c r="BDL298" s="22"/>
      <c r="BDM298" s="22"/>
      <c r="BDN298" s="22"/>
      <c r="BDO298" s="22"/>
      <c r="BDP298" s="22"/>
      <c r="BDQ298" s="22"/>
      <c r="BDR298" s="22"/>
      <c r="BDS298" s="22"/>
      <c r="BDT298" s="22"/>
      <c r="BDU298" s="22"/>
      <c r="BDV298" s="22"/>
      <c r="BDW298" s="22"/>
      <c r="BDX298" s="22"/>
      <c r="BDY298" s="22"/>
      <c r="BDZ298" s="22"/>
      <c r="BEA298" s="22"/>
      <c r="BEB298" s="22"/>
      <c r="BEC298" s="22"/>
      <c r="BED298" s="22"/>
      <c r="BEE298" s="22"/>
      <c r="BEF298" s="22"/>
      <c r="BEG298" s="22"/>
      <c r="BEH298" s="22"/>
      <c r="BEI298" s="22"/>
      <c r="BEJ298" s="22"/>
      <c r="BEK298" s="22"/>
      <c r="BEL298" s="22"/>
      <c r="BEM298" s="22"/>
      <c r="BEN298" s="22"/>
      <c r="BEO298" s="22"/>
      <c r="BEP298" s="22"/>
      <c r="BEQ298" s="22"/>
      <c r="BER298" s="22"/>
      <c r="BES298" s="22"/>
      <c r="BET298" s="22"/>
      <c r="BEU298" s="22"/>
      <c r="BEV298" s="22"/>
      <c r="BEW298" s="22"/>
      <c r="BEX298" s="22"/>
      <c r="BEY298" s="22"/>
      <c r="BEZ298" s="22"/>
      <c r="BFA298" s="22"/>
      <c r="BFB298" s="22"/>
      <c r="BFC298" s="22"/>
      <c r="BFD298" s="22"/>
      <c r="BFE298" s="22"/>
      <c r="BFF298" s="22"/>
      <c r="BFG298" s="22"/>
      <c r="BFH298" s="22"/>
      <c r="BFI298" s="22"/>
      <c r="BFJ298" s="22"/>
      <c r="BFK298" s="22"/>
      <c r="BFL298" s="22"/>
      <c r="BFM298" s="22"/>
      <c r="BFN298" s="22"/>
      <c r="BFO298" s="22"/>
      <c r="BFP298" s="22"/>
      <c r="BFQ298" s="22"/>
      <c r="BFR298" s="22"/>
      <c r="BFS298" s="22"/>
      <c r="BFT298" s="22"/>
      <c r="BFU298" s="22"/>
      <c r="BFV298" s="22"/>
      <c r="BFW298" s="22"/>
      <c r="BFX298" s="22"/>
      <c r="BFY298" s="22"/>
      <c r="BFZ298" s="22"/>
      <c r="BGA298" s="22"/>
      <c r="BGB298" s="22"/>
      <c r="BGC298" s="22"/>
      <c r="BGD298" s="22"/>
      <c r="BGE298" s="22"/>
      <c r="BGF298" s="22"/>
      <c r="BGG298" s="22"/>
      <c r="BGH298" s="22"/>
      <c r="BGI298" s="22"/>
      <c r="BGJ298" s="22"/>
      <c r="BGK298" s="22"/>
      <c r="BGL298" s="22"/>
      <c r="BGM298" s="22"/>
      <c r="BGN298" s="22"/>
      <c r="BGO298" s="22"/>
      <c r="BGP298" s="22"/>
      <c r="BGQ298" s="22"/>
      <c r="BGR298" s="22"/>
      <c r="BGS298" s="22"/>
      <c r="BGT298" s="22"/>
      <c r="BGU298" s="22"/>
      <c r="BGV298" s="22"/>
      <c r="BGW298" s="22"/>
      <c r="BGX298" s="22"/>
      <c r="BGY298" s="22"/>
      <c r="BGZ298" s="22"/>
      <c r="BHA298" s="22"/>
      <c r="BHB298" s="22"/>
      <c r="BHC298" s="22"/>
      <c r="BHD298" s="22"/>
      <c r="BHE298" s="22"/>
      <c r="BHF298" s="22"/>
      <c r="BHG298" s="22"/>
      <c r="BHH298" s="22"/>
      <c r="BHI298" s="22"/>
      <c r="BHJ298" s="22"/>
      <c r="BHK298" s="22"/>
      <c r="BHL298" s="22"/>
      <c r="BHM298" s="22"/>
      <c r="BHN298" s="22"/>
      <c r="BHO298" s="22"/>
      <c r="BHP298" s="22"/>
      <c r="BHQ298" s="22"/>
      <c r="BHR298" s="22"/>
      <c r="BHS298" s="22"/>
      <c r="BHT298" s="22"/>
      <c r="BHU298" s="22"/>
      <c r="BHV298" s="22"/>
      <c r="BHW298" s="22"/>
      <c r="BHX298" s="22"/>
      <c r="BHY298" s="22"/>
      <c r="BHZ298" s="22"/>
      <c r="BIA298" s="22"/>
      <c r="BIB298" s="22"/>
      <c r="BIC298" s="22"/>
      <c r="BID298" s="22"/>
      <c r="BIE298" s="22"/>
      <c r="BIF298" s="22"/>
      <c r="BIG298" s="22"/>
      <c r="BIH298" s="22"/>
      <c r="BII298" s="22"/>
      <c r="BIJ298" s="22"/>
      <c r="BIK298" s="22"/>
      <c r="BIL298" s="22"/>
      <c r="BIM298" s="22"/>
      <c r="BIN298" s="22"/>
      <c r="BIO298" s="22"/>
      <c r="BIP298" s="22"/>
      <c r="BIQ298" s="22"/>
      <c r="BIR298" s="22"/>
      <c r="BIS298" s="22"/>
      <c r="BIT298" s="22"/>
      <c r="BIU298" s="22"/>
      <c r="BIV298" s="22"/>
      <c r="BIW298" s="22"/>
      <c r="BIX298" s="22"/>
      <c r="BIY298" s="22"/>
      <c r="BIZ298" s="22"/>
      <c r="BJA298" s="22"/>
      <c r="BJB298" s="22"/>
      <c r="BJC298" s="22"/>
      <c r="BJD298" s="22"/>
      <c r="BJE298" s="22"/>
      <c r="BJF298" s="22"/>
      <c r="BJG298" s="22"/>
      <c r="BJH298" s="22"/>
      <c r="BJI298" s="22"/>
      <c r="BJJ298" s="22"/>
      <c r="BJK298" s="22"/>
      <c r="BJL298" s="22"/>
      <c r="BJM298" s="22"/>
      <c r="BJN298" s="22"/>
      <c r="BJO298" s="22"/>
      <c r="BJP298" s="22"/>
      <c r="BJQ298" s="22"/>
      <c r="BJR298" s="22"/>
      <c r="BJS298" s="22"/>
      <c r="BJT298" s="22"/>
      <c r="BJU298" s="22"/>
      <c r="BJV298" s="22"/>
      <c r="BJW298" s="22"/>
      <c r="BJX298" s="22"/>
      <c r="BJY298" s="22"/>
      <c r="BJZ298" s="22"/>
      <c r="BKA298" s="22"/>
      <c r="BKB298" s="22"/>
      <c r="BKC298" s="22"/>
      <c r="BKD298" s="22"/>
      <c r="BKE298" s="22"/>
      <c r="BKF298" s="22"/>
      <c r="BKG298" s="22"/>
      <c r="BKH298" s="22"/>
      <c r="BKI298" s="22"/>
      <c r="BKJ298" s="22"/>
      <c r="BKK298" s="22"/>
      <c r="BKL298" s="22"/>
      <c r="BKM298" s="22"/>
      <c r="BKN298" s="22"/>
      <c r="BKO298" s="22"/>
      <c r="BKP298" s="22"/>
      <c r="BKQ298" s="22"/>
      <c r="BKR298" s="22"/>
      <c r="BKS298" s="22"/>
      <c r="BKT298" s="22"/>
      <c r="BKU298" s="22"/>
      <c r="BKV298" s="22"/>
      <c r="BKW298" s="22"/>
      <c r="BKX298" s="22"/>
      <c r="BKY298" s="22"/>
      <c r="BKZ298" s="22"/>
      <c r="BLA298" s="22"/>
      <c r="BLB298" s="22"/>
      <c r="BLC298" s="22"/>
      <c r="BLD298" s="22"/>
      <c r="BLE298" s="22"/>
      <c r="BLF298" s="22"/>
      <c r="BLG298" s="22"/>
      <c r="BLH298" s="22"/>
      <c r="BLI298" s="22"/>
      <c r="BLJ298" s="22"/>
      <c r="BLK298" s="22"/>
      <c r="BLL298" s="22"/>
      <c r="BLM298" s="22"/>
      <c r="BLN298" s="22"/>
      <c r="BLO298" s="22"/>
      <c r="BLP298" s="22"/>
      <c r="BLQ298" s="22"/>
      <c r="BLR298" s="22"/>
      <c r="BLS298" s="22"/>
      <c r="BLT298" s="22"/>
      <c r="BLU298" s="22"/>
      <c r="BLV298" s="22"/>
      <c r="BLW298" s="22"/>
      <c r="BLX298" s="22"/>
      <c r="BLY298" s="22"/>
      <c r="BLZ298" s="22"/>
      <c r="BMA298" s="22"/>
      <c r="BMB298" s="22"/>
      <c r="BMC298" s="22"/>
      <c r="BMD298" s="22"/>
      <c r="BME298" s="22"/>
      <c r="BMF298" s="22"/>
      <c r="BMG298" s="22"/>
      <c r="BMH298" s="22"/>
      <c r="BMI298" s="22"/>
      <c r="BMJ298" s="22"/>
      <c r="BMK298" s="22"/>
      <c r="BML298" s="22"/>
      <c r="BMM298" s="22"/>
      <c r="BMN298" s="22"/>
      <c r="BMO298" s="22"/>
      <c r="BMP298" s="22"/>
      <c r="BMQ298" s="22"/>
      <c r="BMR298" s="22"/>
      <c r="BMS298" s="22"/>
      <c r="BMT298" s="22"/>
      <c r="BMU298" s="22"/>
      <c r="BMV298" s="22"/>
      <c r="BMW298" s="22"/>
      <c r="BMX298" s="22"/>
      <c r="BMY298" s="22"/>
      <c r="BMZ298" s="22"/>
      <c r="BNA298" s="22"/>
      <c r="BNB298" s="22"/>
      <c r="BNC298" s="22"/>
      <c r="BND298" s="22"/>
      <c r="BNE298" s="22"/>
      <c r="BNF298" s="22"/>
      <c r="BNG298" s="22"/>
      <c r="BNH298" s="22"/>
      <c r="BNI298" s="22"/>
      <c r="BNJ298" s="22"/>
      <c r="BNK298" s="22"/>
      <c r="BNL298" s="22"/>
      <c r="BNM298" s="22"/>
      <c r="BNN298" s="22"/>
      <c r="BNO298" s="22"/>
      <c r="BNP298" s="22"/>
      <c r="BNQ298" s="22"/>
      <c r="BNR298" s="22"/>
      <c r="BNS298" s="22"/>
      <c r="BNT298" s="22"/>
      <c r="BNU298" s="22"/>
      <c r="BNV298" s="22"/>
      <c r="BNW298" s="22"/>
      <c r="BNX298" s="22"/>
      <c r="BNY298" s="22"/>
      <c r="BNZ298" s="22"/>
      <c r="BOA298" s="22"/>
      <c r="BOB298" s="22"/>
      <c r="BOC298" s="22"/>
      <c r="BOD298" s="22"/>
      <c r="BOE298" s="22"/>
      <c r="BOF298" s="22"/>
      <c r="BOG298" s="22"/>
      <c r="BOH298" s="22"/>
      <c r="BOI298" s="22"/>
      <c r="BOJ298" s="22"/>
      <c r="BOK298" s="22"/>
      <c r="BOL298" s="22"/>
      <c r="BOM298" s="22"/>
      <c r="BON298" s="22"/>
      <c r="BOO298" s="22"/>
      <c r="BOP298" s="22"/>
      <c r="BOQ298" s="22"/>
      <c r="BOR298" s="22"/>
      <c r="BOS298" s="22"/>
      <c r="BOT298" s="22"/>
      <c r="BOU298" s="22"/>
      <c r="BOV298" s="22"/>
      <c r="BOW298" s="22"/>
      <c r="BOX298" s="22"/>
      <c r="BOY298" s="22"/>
      <c r="BOZ298" s="22"/>
      <c r="BPA298" s="22"/>
      <c r="BPB298" s="22"/>
      <c r="BPC298" s="22"/>
      <c r="BPD298" s="22"/>
      <c r="BPE298" s="22"/>
      <c r="BPF298" s="22"/>
      <c r="BPG298" s="22"/>
      <c r="BPH298" s="22"/>
      <c r="BPI298" s="22"/>
      <c r="BPJ298" s="22"/>
      <c r="BPK298" s="22"/>
      <c r="BPL298" s="22"/>
      <c r="BPM298" s="22"/>
      <c r="BPN298" s="22"/>
      <c r="BPO298" s="22"/>
      <c r="BPP298" s="22"/>
      <c r="BPQ298" s="22"/>
      <c r="BPR298" s="22"/>
      <c r="BPS298" s="22"/>
      <c r="BPT298" s="22"/>
      <c r="BPU298" s="22"/>
      <c r="BPV298" s="22"/>
      <c r="BPW298" s="22"/>
      <c r="BPX298" s="22"/>
      <c r="BPY298" s="22"/>
      <c r="BPZ298" s="22"/>
      <c r="BQA298" s="22"/>
      <c r="BQB298" s="22"/>
      <c r="BQC298" s="22"/>
      <c r="BQD298" s="22"/>
      <c r="BQE298" s="22"/>
      <c r="BQF298" s="22"/>
      <c r="BQG298" s="22"/>
      <c r="BQH298" s="22"/>
      <c r="BQI298" s="22"/>
      <c r="BQJ298" s="22"/>
      <c r="BQK298" s="22"/>
      <c r="BQL298" s="22"/>
      <c r="BQM298" s="22"/>
      <c r="BQN298" s="22"/>
      <c r="BQO298" s="22"/>
      <c r="BQP298" s="22"/>
      <c r="BQQ298" s="22"/>
      <c r="BQR298" s="22"/>
      <c r="BQS298" s="22"/>
      <c r="BQT298" s="22"/>
      <c r="BQU298" s="22"/>
      <c r="BQV298" s="22"/>
      <c r="BQW298" s="22"/>
      <c r="BQX298" s="22"/>
      <c r="BQY298" s="22"/>
      <c r="BQZ298" s="22"/>
      <c r="BRA298" s="22"/>
      <c r="BRB298" s="22"/>
      <c r="BRC298" s="22"/>
      <c r="BRD298" s="22"/>
      <c r="BRE298" s="22"/>
      <c r="BRF298" s="22"/>
      <c r="BRG298" s="22"/>
      <c r="BRH298" s="22"/>
      <c r="BRI298" s="22"/>
      <c r="BRJ298" s="22"/>
      <c r="BRK298" s="22"/>
      <c r="BRL298" s="22"/>
      <c r="BRM298" s="22"/>
      <c r="BRN298" s="22"/>
      <c r="BRO298" s="22"/>
      <c r="BRP298" s="22"/>
      <c r="BRQ298" s="22"/>
      <c r="BRR298" s="22"/>
      <c r="BRS298" s="22"/>
      <c r="BRT298" s="22"/>
      <c r="BRU298" s="22"/>
      <c r="BRV298" s="22"/>
      <c r="BRW298" s="22"/>
      <c r="BRX298" s="22"/>
      <c r="BRY298" s="22"/>
      <c r="BRZ298" s="22"/>
      <c r="BSA298" s="22"/>
      <c r="BSB298" s="22"/>
      <c r="BSC298" s="22"/>
      <c r="BSD298" s="22"/>
      <c r="BSE298" s="22"/>
      <c r="BSF298" s="22"/>
      <c r="BSG298" s="22"/>
      <c r="BSH298" s="22"/>
      <c r="BSI298" s="22"/>
      <c r="BSJ298" s="22"/>
      <c r="BSK298" s="22"/>
      <c r="BSL298" s="22"/>
      <c r="BSM298" s="22"/>
      <c r="BSN298" s="22"/>
      <c r="BSO298" s="22"/>
      <c r="BSP298" s="22"/>
      <c r="BSQ298" s="22"/>
      <c r="BSR298" s="22"/>
      <c r="BSS298" s="22"/>
      <c r="BST298" s="22"/>
      <c r="BSU298" s="22"/>
      <c r="BSV298" s="22"/>
      <c r="BSW298" s="22"/>
      <c r="BSX298" s="22"/>
      <c r="BSY298" s="22"/>
      <c r="BSZ298" s="22"/>
      <c r="BTA298" s="22"/>
      <c r="BTB298" s="22"/>
      <c r="BTC298" s="22"/>
      <c r="BTD298" s="22"/>
      <c r="BTE298" s="22"/>
      <c r="BTF298" s="22"/>
      <c r="BTG298" s="22"/>
      <c r="BTH298" s="22"/>
      <c r="BTI298" s="22"/>
      <c r="BTJ298" s="22"/>
      <c r="BTK298" s="22"/>
      <c r="BTL298" s="22"/>
      <c r="BTM298" s="22"/>
      <c r="BTN298" s="22"/>
      <c r="BTO298" s="22"/>
      <c r="BTP298" s="22"/>
      <c r="BTQ298" s="22"/>
      <c r="BTR298" s="22"/>
      <c r="BTS298" s="22"/>
      <c r="BTT298" s="22"/>
      <c r="BTU298" s="22"/>
      <c r="BTV298" s="22"/>
      <c r="BTW298" s="22"/>
      <c r="BTX298" s="22"/>
      <c r="BTY298" s="22"/>
      <c r="BTZ298" s="22"/>
      <c r="BUA298" s="22"/>
      <c r="BUB298" s="22"/>
      <c r="BUC298" s="22"/>
      <c r="BUD298" s="22"/>
      <c r="BUE298" s="22"/>
      <c r="BUF298" s="22"/>
      <c r="BUG298" s="22"/>
      <c r="BUH298" s="22"/>
      <c r="BUI298" s="22"/>
      <c r="BUJ298" s="22"/>
      <c r="BUK298" s="22"/>
      <c r="BUL298" s="22"/>
      <c r="BUM298" s="22"/>
      <c r="BUN298" s="22"/>
      <c r="BUO298" s="22"/>
      <c r="BUP298" s="22"/>
      <c r="BUQ298" s="22"/>
      <c r="BUR298" s="22"/>
      <c r="BUS298" s="22"/>
      <c r="BUT298" s="22"/>
      <c r="BUU298" s="22"/>
      <c r="BUV298" s="22"/>
      <c r="BUW298" s="22"/>
      <c r="BUX298" s="22"/>
      <c r="BUY298" s="22"/>
      <c r="BUZ298" s="22"/>
      <c r="BVA298" s="22"/>
      <c r="BVB298" s="22"/>
      <c r="BVC298" s="22"/>
      <c r="BVD298" s="22"/>
      <c r="BVE298" s="22"/>
      <c r="BVF298" s="22"/>
      <c r="BVG298" s="22"/>
      <c r="BVH298" s="22"/>
      <c r="BVI298" s="22"/>
      <c r="BVJ298" s="22"/>
      <c r="BVK298" s="22"/>
      <c r="BVL298" s="22"/>
      <c r="BVM298" s="22"/>
      <c r="BVN298" s="22"/>
      <c r="BVO298" s="22"/>
      <c r="BVP298" s="22"/>
      <c r="BVQ298" s="22"/>
      <c r="BVR298" s="22"/>
      <c r="BVS298" s="22"/>
      <c r="BVT298" s="22"/>
      <c r="BVU298" s="22"/>
      <c r="BVV298" s="22"/>
      <c r="BVW298" s="22"/>
      <c r="BVX298" s="22"/>
      <c r="BVY298" s="22"/>
      <c r="BVZ298" s="22"/>
      <c r="BWA298" s="22"/>
      <c r="BWB298" s="22"/>
      <c r="BWC298" s="22"/>
      <c r="BWD298" s="22"/>
      <c r="BWE298" s="22"/>
      <c r="BWF298" s="22"/>
      <c r="BWG298" s="22"/>
      <c r="BWH298" s="22"/>
      <c r="BWI298" s="22"/>
      <c r="BWJ298" s="22"/>
      <c r="BWK298" s="22"/>
      <c r="BWL298" s="22"/>
      <c r="BWM298" s="22"/>
      <c r="BWN298" s="22"/>
      <c r="BWO298" s="22"/>
      <c r="BWP298" s="22"/>
      <c r="BWQ298" s="22"/>
      <c r="BWR298" s="22"/>
      <c r="BWS298" s="22"/>
      <c r="BWT298" s="22"/>
      <c r="BWU298" s="22"/>
      <c r="BWV298" s="22"/>
      <c r="BWW298" s="22"/>
      <c r="BWX298" s="22"/>
      <c r="BWY298" s="22"/>
      <c r="BWZ298" s="22"/>
      <c r="BXA298" s="22"/>
      <c r="BXB298" s="22"/>
      <c r="BXC298" s="22"/>
      <c r="BXD298" s="22"/>
      <c r="BXE298" s="22"/>
      <c r="BXF298" s="22"/>
      <c r="BXG298" s="22"/>
      <c r="BXH298" s="22"/>
      <c r="BXI298" s="22"/>
      <c r="BXJ298" s="22"/>
      <c r="BXK298" s="22"/>
      <c r="BXL298" s="22"/>
      <c r="BXM298" s="22"/>
      <c r="BXN298" s="22"/>
      <c r="BXO298" s="22"/>
      <c r="BXP298" s="22"/>
      <c r="BXQ298" s="22"/>
      <c r="BXR298" s="22"/>
      <c r="BXS298" s="22"/>
      <c r="BXT298" s="22"/>
      <c r="BXU298" s="22"/>
      <c r="BXV298" s="22"/>
      <c r="BXW298" s="22"/>
      <c r="BXX298" s="22"/>
      <c r="BXY298" s="22"/>
      <c r="BXZ298" s="22"/>
      <c r="BYA298" s="22"/>
      <c r="BYB298" s="22"/>
      <c r="BYC298" s="22"/>
      <c r="BYD298" s="22"/>
      <c r="BYE298" s="22"/>
      <c r="BYF298" s="22"/>
      <c r="BYG298" s="22"/>
      <c r="BYH298" s="22"/>
      <c r="BYI298" s="22"/>
      <c r="BYJ298" s="22"/>
      <c r="BYK298" s="22"/>
      <c r="BYL298" s="22"/>
      <c r="BYM298" s="22"/>
      <c r="BYN298" s="22"/>
      <c r="BYO298" s="22"/>
      <c r="BYP298" s="22"/>
      <c r="BYQ298" s="22"/>
      <c r="BYR298" s="22"/>
      <c r="BYS298" s="22"/>
      <c r="BYT298" s="22"/>
      <c r="BYU298" s="22"/>
      <c r="BYV298" s="22"/>
      <c r="BYW298" s="22"/>
      <c r="BYX298" s="22"/>
      <c r="BYY298" s="22"/>
      <c r="BYZ298" s="22"/>
      <c r="BZA298" s="22"/>
      <c r="BZB298" s="22"/>
      <c r="BZC298" s="22"/>
      <c r="BZD298" s="22"/>
      <c r="BZE298" s="22"/>
      <c r="BZF298" s="22"/>
      <c r="BZG298" s="22"/>
      <c r="BZH298" s="22"/>
      <c r="BZI298" s="22"/>
      <c r="BZJ298" s="22"/>
      <c r="BZK298" s="22"/>
      <c r="BZL298" s="22"/>
      <c r="BZM298" s="22"/>
      <c r="BZN298" s="22"/>
      <c r="BZO298" s="22"/>
      <c r="BZP298" s="22"/>
      <c r="BZQ298" s="22"/>
      <c r="BZR298" s="22"/>
      <c r="BZS298" s="22"/>
      <c r="BZT298" s="22"/>
      <c r="BZU298" s="22"/>
      <c r="BZV298" s="22"/>
      <c r="BZW298" s="22"/>
      <c r="BZX298" s="22"/>
      <c r="BZY298" s="22"/>
      <c r="BZZ298" s="22"/>
      <c r="CAA298" s="22"/>
      <c r="CAB298" s="22"/>
      <c r="CAC298" s="22"/>
      <c r="CAD298" s="22"/>
      <c r="CAE298" s="22"/>
      <c r="CAF298" s="22"/>
      <c r="CAG298" s="22"/>
      <c r="CAH298" s="22"/>
      <c r="CAI298" s="22"/>
      <c r="CAJ298" s="22"/>
      <c r="CAK298" s="22"/>
      <c r="CAL298" s="22"/>
      <c r="CAM298" s="22"/>
      <c r="CAN298" s="22"/>
      <c r="CAO298" s="22"/>
      <c r="CAP298" s="22"/>
      <c r="CAQ298" s="22"/>
      <c r="CAR298" s="22"/>
      <c r="CAS298" s="22"/>
      <c r="CAT298" s="22"/>
      <c r="CAU298" s="22"/>
      <c r="CAV298" s="22"/>
      <c r="CAW298" s="22"/>
      <c r="CAX298" s="22"/>
      <c r="CAY298" s="22"/>
      <c r="CAZ298" s="22"/>
      <c r="CBA298" s="22"/>
      <c r="CBB298" s="22"/>
      <c r="CBC298" s="22"/>
      <c r="CBD298" s="22"/>
      <c r="CBE298" s="22"/>
      <c r="CBF298" s="22"/>
      <c r="CBG298" s="22"/>
      <c r="CBH298" s="22"/>
      <c r="CBI298" s="22"/>
      <c r="CBJ298" s="22"/>
      <c r="CBK298" s="22"/>
      <c r="CBL298" s="22"/>
      <c r="CBM298" s="22"/>
      <c r="CBN298" s="22"/>
      <c r="CBO298" s="22"/>
      <c r="CBP298" s="22"/>
      <c r="CBQ298" s="22"/>
      <c r="CBR298" s="22"/>
      <c r="CBS298" s="22"/>
      <c r="CBT298" s="22"/>
      <c r="CBU298" s="22"/>
      <c r="CBV298" s="22"/>
      <c r="CBW298" s="22"/>
      <c r="CBX298" s="22"/>
      <c r="CBY298" s="22"/>
      <c r="CBZ298" s="22"/>
      <c r="CCA298" s="22"/>
      <c r="CCB298" s="22"/>
      <c r="CCC298" s="22"/>
      <c r="CCD298" s="22"/>
      <c r="CCE298" s="22"/>
      <c r="CCF298" s="22"/>
      <c r="CCG298" s="22"/>
      <c r="CCH298" s="22"/>
      <c r="CCI298" s="22"/>
      <c r="CCJ298" s="22"/>
      <c r="CCK298" s="22"/>
      <c r="CCL298" s="22"/>
      <c r="CCM298" s="22"/>
      <c r="CCN298" s="22"/>
      <c r="CCO298" s="22"/>
      <c r="CCP298" s="22"/>
      <c r="CCQ298" s="22"/>
      <c r="CCR298" s="22"/>
      <c r="CCS298" s="22"/>
      <c r="CCT298" s="22"/>
      <c r="CCU298" s="22"/>
      <c r="CCV298" s="22"/>
      <c r="CCW298" s="22"/>
      <c r="CCX298" s="22"/>
      <c r="CCY298" s="22"/>
      <c r="CCZ298" s="22"/>
      <c r="CDA298" s="22"/>
      <c r="CDB298" s="22"/>
      <c r="CDC298" s="22"/>
      <c r="CDD298" s="22"/>
      <c r="CDE298" s="22"/>
      <c r="CDF298" s="22"/>
      <c r="CDG298" s="22"/>
      <c r="CDH298" s="22"/>
      <c r="CDI298" s="22"/>
      <c r="CDJ298" s="22"/>
      <c r="CDK298" s="22"/>
      <c r="CDL298" s="22"/>
      <c r="CDM298" s="22"/>
      <c r="CDN298" s="22"/>
      <c r="CDO298" s="22"/>
      <c r="CDP298" s="22"/>
      <c r="CDQ298" s="22"/>
      <c r="CDR298" s="22"/>
      <c r="CDS298" s="22"/>
      <c r="CDT298" s="22"/>
      <c r="CDU298" s="22"/>
      <c r="CDV298" s="22"/>
      <c r="CDW298" s="22"/>
      <c r="CDX298" s="22"/>
      <c r="CDY298" s="22"/>
      <c r="CDZ298" s="22"/>
      <c r="CEA298" s="22"/>
      <c r="CEB298" s="22"/>
      <c r="CEC298" s="22"/>
      <c r="CED298" s="22"/>
      <c r="CEE298" s="22"/>
      <c r="CEF298" s="22"/>
      <c r="CEG298" s="22"/>
      <c r="CEH298" s="22"/>
      <c r="CEI298" s="22"/>
      <c r="CEJ298" s="22"/>
      <c r="CEK298" s="22"/>
      <c r="CEL298" s="22"/>
      <c r="CEM298" s="22"/>
      <c r="CEN298" s="22"/>
      <c r="CEO298" s="22"/>
      <c r="CEP298" s="22"/>
      <c r="CEQ298" s="22"/>
      <c r="CER298" s="22"/>
      <c r="CES298" s="22"/>
      <c r="CET298" s="22"/>
      <c r="CEU298" s="22"/>
      <c r="CEV298" s="22"/>
      <c r="CEW298" s="22"/>
      <c r="CEX298" s="22"/>
      <c r="CEY298" s="22"/>
      <c r="CEZ298" s="22"/>
      <c r="CFA298" s="22"/>
      <c r="CFB298" s="22"/>
      <c r="CFC298" s="22"/>
      <c r="CFD298" s="22"/>
      <c r="CFE298" s="22"/>
      <c r="CFF298" s="22"/>
      <c r="CFG298" s="22"/>
      <c r="CFH298" s="22"/>
      <c r="CFI298" s="22"/>
      <c r="CFJ298" s="22"/>
      <c r="CFK298" s="22"/>
      <c r="CFL298" s="22"/>
      <c r="CFM298" s="22"/>
      <c r="CFN298" s="22"/>
      <c r="CFO298" s="22"/>
      <c r="CFP298" s="22"/>
      <c r="CFQ298" s="22"/>
      <c r="CFR298" s="22"/>
      <c r="CFS298" s="22"/>
      <c r="CFT298" s="22"/>
      <c r="CFU298" s="22"/>
      <c r="CFV298" s="22"/>
      <c r="CFW298" s="22"/>
      <c r="CFX298" s="22"/>
      <c r="CFY298" s="22"/>
      <c r="CFZ298" s="22"/>
      <c r="CGA298" s="22"/>
      <c r="CGB298" s="22"/>
      <c r="CGC298" s="22"/>
      <c r="CGD298" s="22"/>
      <c r="CGE298" s="22"/>
      <c r="CGF298" s="22"/>
      <c r="CGG298" s="22"/>
      <c r="CGH298" s="22"/>
      <c r="CGI298" s="22"/>
      <c r="CGJ298" s="22"/>
      <c r="CGK298" s="22"/>
      <c r="CGL298" s="22"/>
      <c r="CGM298" s="22"/>
      <c r="CGN298" s="22"/>
      <c r="CGO298" s="22"/>
      <c r="CGP298" s="22"/>
      <c r="CGQ298" s="22"/>
      <c r="CGR298" s="22"/>
      <c r="CGS298" s="22"/>
      <c r="CGT298" s="22"/>
      <c r="CGU298" s="22"/>
      <c r="CGV298" s="22"/>
      <c r="CGW298" s="22"/>
      <c r="CGX298" s="22"/>
      <c r="CGY298" s="22"/>
      <c r="CGZ298" s="22"/>
      <c r="CHA298" s="22"/>
      <c r="CHB298" s="22"/>
      <c r="CHC298" s="22"/>
      <c r="CHD298" s="22"/>
      <c r="CHE298" s="22"/>
      <c r="CHF298" s="22"/>
      <c r="CHG298" s="22"/>
      <c r="CHH298" s="22"/>
      <c r="CHI298" s="22"/>
      <c r="CHJ298" s="22"/>
      <c r="CHK298" s="22"/>
      <c r="CHL298" s="22"/>
      <c r="CHM298" s="22"/>
      <c r="CHN298" s="22"/>
      <c r="CHO298" s="22"/>
      <c r="CHP298" s="22"/>
      <c r="CHQ298" s="22"/>
      <c r="CHR298" s="22"/>
      <c r="CHS298" s="22"/>
      <c r="CHT298" s="22"/>
      <c r="CHU298" s="22"/>
      <c r="CHV298" s="22"/>
      <c r="CHW298" s="22"/>
      <c r="CHX298" s="22"/>
      <c r="CHY298" s="22"/>
      <c r="CHZ298" s="22"/>
      <c r="CIA298" s="22"/>
      <c r="CIB298" s="22"/>
      <c r="CIC298" s="22"/>
      <c r="CID298" s="22"/>
      <c r="CIE298" s="22"/>
      <c r="CIF298" s="22"/>
      <c r="CIG298" s="22"/>
      <c r="CIH298" s="22"/>
      <c r="CII298" s="22"/>
      <c r="CIJ298" s="22"/>
      <c r="CIK298" s="22"/>
      <c r="CIL298" s="22"/>
      <c r="CIM298" s="22"/>
      <c r="CIN298" s="22"/>
      <c r="CIO298" s="22"/>
      <c r="CIP298" s="22"/>
      <c r="CIQ298" s="22"/>
      <c r="CIR298" s="22"/>
      <c r="CIS298" s="22"/>
      <c r="CIT298" s="22"/>
      <c r="CIU298" s="22"/>
      <c r="CIV298" s="22"/>
      <c r="CIW298" s="22"/>
      <c r="CIX298" s="22"/>
      <c r="CIY298" s="22"/>
      <c r="CIZ298" s="22"/>
      <c r="CJA298" s="22"/>
      <c r="CJB298" s="22"/>
      <c r="CJC298" s="22"/>
      <c r="CJD298" s="22"/>
      <c r="CJE298" s="22"/>
      <c r="CJF298" s="22"/>
      <c r="CJG298" s="22"/>
      <c r="CJH298" s="22"/>
      <c r="CJI298" s="22"/>
      <c r="CJJ298" s="22"/>
      <c r="CJK298" s="22"/>
      <c r="CJL298" s="22"/>
      <c r="CJM298" s="22"/>
      <c r="CJN298" s="22"/>
      <c r="CJO298" s="22"/>
      <c r="CJP298" s="22"/>
      <c r="CJQ298" s="22"/>
      <c r="CJR298" s="22"/>
      <c r="CJS298" s="22"/>
      <c r="CJT298" s="22"/>
      <c r="CJU298" s="22"/>
      <c r="CJV298" s="22"/>
      <c r="CJW298" s="22"/>
      <c r="CJX298" s="22"/>
      <c r="CJY298" s="22"/>
      <c r="CJZ298" s="22"/>
      <c r="CKA298" s="22"/>
      <c r="CKB298" s="22"/>
      <c r="CKC298" s="22"/>
      <c r="CKD298" s="22"/>
      <c r="CKE298" s="22"/>
      <c r="CKF298" s="22"/>
      <c r="CKG298" s="22"/>
      <c r="CKH298" s="22"/>
      <c r="CKI298" s="22"/>
      <c r="CKJ298" s="22"/>
      <c r="CKK298" s="22"/>
      <c r="CKL298" s="22"/>
      <c r="CKM298" s="22"/>
      <c r="CKN298" s="22"/>
      <c r="CKO298" s="22"/>
      <c r="CKP298" s="22"/>
      <c r="CKQ298" s="22"/>
      <c r="CKR298" s="22"/>
      <c r="CKS298" s="22"/>
      <c r="CKT298" s="22"/>
      <c r="CKU298" s="22"/>
      <c r="CKV298" s="22"/>
      <c r="CKW298" s="22"/>
      <c r="CKX298" s="22"/>
      <c r="CKY298" s="22"/>
      <c r="CKZ298" s="22"/>
      <c r="CLA298" s="22"/>
      <c r="CLB298" s="22"/>
      <c r="CLC298" s="22"/>
      <c r="CLD298" s="22"/>
      <c r="CLE298" s="22"/>
      <c r="CLF298" s="22"/>
      <c r="CLG298" s="22"/>
      <c r="CLH298" s="22"/>
      <c r="CLI298" s="22"/>
      <c r="CLJ298" s="22"/>
      <c r="CLK298" s="22"/>
      <c r="CLL298" s="22"/>
      <c r="CLM298" s="22"/>
      <c r="CLN298" s="22"/>
      <c r="CLO298" s="22"/>
      <c r="CLP298" s="22"/>
      <c r="CLQ298" s="22"/>
      <c r="CLR298" s="22"/>
      <c r="CLS298" s="22"/>
      <c r="CLT298" s="22"/>
      <c r="CLU298" s="22"/>
      <c r="CLV298" s="22"/>
      <c r="CLW298" s="22"/>
      <c r="CLX298" s="22"/>
      <c r="CLY298" s="22"/>
      <c r="CLZ298" s="22"/>
      <c r="CMA298" s="22"/>
      <c r="CMB298" s="22"/>
      <c r="CMC298" s="22"/>
      <c r="CMD298" s="22"/>
      <c r="CME298" s="22"/>
      <c r="CMF298" s="22"/>
      <c r="CMG298" s="22"/>
      <c r="CMH298" s="22"/>
      <c r="CMI298" s="22"/>
      <c r="CMJ298" s="22"/>
      <c r="CMK298" s="22"/>
      <c r="CML298" s="22"/>
      <c r="CMM298" s="22"/>
      <c r="CMN298" s="22"/>
      <c r="CMO298" s="22"/>
      <c r="CMP298" s="22"/>
      <c r="CMQ298" s="22"/>
      <c r="CMR298" s="22"/>
      <c r="CMS298" s="22"/>
      <c r="CMT298" s="22"/>
      <c r="CMU298" s="22"/>
      <c r="CMV298" s="22"/>
      <c r="CMW298" s="22"/>
      <c r="CMX298" s="22"/>
      <c r="CMY298" s="22"/>
      <c r="CMZ298" s="22"/>
      <c r="CNA298" s="22"/>
      <c r="CNB298" s="22"/>
      <c r="CNC298" s="22"/>
      <c r="CND298" s="22"/>
      <c r="CNE298" s="22"/>
      <c r="CNF298" s="22"/>
      <c r="CNG298" s="22"/>
      <c r="CNH298" s="22"/>
      <c r="CNI298" s="22"/>
      <c r="CNJ298" s="22"/>
      <c r="CNK298" s="22"/>
      <c r="CNL298" s="22"/>
      <c r="CNM298" s="22"/>
      <c r="CNN298" s="22"/>
      <c r="CNO298" s="22"/>
      <c r="CNP298" s="22"/>
      <c r="CNQ298" s="22"/>
      <c r="CNR298" s="22"/>
      <c r="CNS298" s="22"/>
      <c r="CNT298" s="22"/>
      <c r="CNU298" s="22"/>
      <c r="CNV298" s="22"/>
      <c r="CNW298" s="22"/>
      <c r="CNX298" s="22"/>
      <c r="CNY298" s="22"/>
      <c r="CNZ298" s="22"/>
      <c r="COA298" s="22"/>
      <c r="COB298" s="22"/>
      <c r="COC298" s="22"/>
      <c r="COD298" s="22"/>
      <c r="COE298" s="22"/>
      <c r="COF298" s="22"/>
      <c r="COG298" s="22"/>
      <c r="COH298" s="22"/>
      <c r="COI298" s="22"/>
      <c r="COJ298" s="22"/>
      <c r="COK298" s="22"/>
      <c r="COL298" s="22"/>
      <c r="COM298" s="22"/>
      <c r="CON298" s="22"/>
      <c r="COO298" s="22"/>
      <c r="COP298" s="22"/>
      <c r="COQ298" s="22"/>
      <c r="COR298" s="22"/>
      <c r="COS298" s="22"/>
      <c r="COT298" s="22"/>
      <c r="COU298" s="22"/>
      <c r="COV298" s="22"/>
      <c r="COW298" s="22"/>
      <c r="COX298" s="22"/>
      <c r="COY298" s="22"/>
      <c r="COZ298" s="22"/>
      <c r="CPA298" s="22"/>
      <c r="CPB298" s="22"/>
      <c r="CPC298" s="22"/>
      <c r="CPD298" s="22"/>
      <c r="CPE298" s="22"/>
      <c r="CPF298" s="22"/>
      <c r="CPG298" s="22"/>
      <c r="CPH298" s="22"/>
      <c r="CPI298" s="22"/>
      <c r="CPJ298" s="22"/>
      <c r="CPK298" s="22"/>
      <c r="CPL298" s="22"/>
      <c r="CPM298" s="22"/>
      <c r="CPN298" s="22"/>
      <c r="CPO298" s="22"/>
      <c r="CPP298" s="22"/>
      <c r="CPQ298" s="22"/>
      <c r="CPR298" s="22"/>
      <c r="CPS298" s="22"/>
      <c r="CPT298" s="22"/>
      <c r="CPU298" s="22"/>
      <c r="CPV298" s="22"/>
      <c r="CPW298" s="22"/>
      <c r="CPX298" s="22"/>
      <c r="CPY298" s="22"/>
      <c r="CPZ298" s="22"/>
      <c r="CQA298" s="22"/>
      <c r="CQB298" s="22"/>
      <c r="CQC298" s="22"/>
      <c r="CQD298" s="22"/>
      <c r="CQE298" s="22"/>
      <c r="CQF298" s="22"/>
      <c r="CQG298" s="22"/>
      <c r="CQH298" s="22"/>
      <c r="CQI298" s="22"/>
      <c r="CQJ298" s="22"/>
      <c r="CQK298" s="22"/>
      <c r="CQL298" s="22"/>
      <c r="CQM298" s="22"/>
      <c r="CQN298" s="22"/>
      <c r="CQO298" s="22"/>
      <c r="CQP298" s="22"/>
      <c r="CQQ298" s="22"/>
      <c r="CQR298" s="22"/>
      <c r="CQS298" s="22"/>
      <c r="CQT298" s="22"/>
      <c r="CQU298" s="22"/>
      <c r="CQV298" s="22"/>
      <c r="CQW298" s="22"/>
      <c r="CQX298" s="22"/>
      <c r="CQY298" s="22"/>
      <c r="CQZ298" s="22"/>
      <c r="CRA298" s="22"/>
      <c r="CRB298" s="22"/>
      <c r="CRC298" s="22"/>
      <c r="CRD298" s="22"/>
      <c r="CRE298" s="22"/>
      <c r="CRF298" s="22"/>
      <c r="CRG298" s="22"/>
      <c r="CRH298" s="22"/>
      <c r="CRI298" s="22"/>
      <c r="CRJ298" s="22"/>
      <c r="CRK298" s="22"/>
      <c r="CRL298" s="22"/>
      <c r="CRM298" s="22"/>
      <c r="CRN298" s="22"/>
      <c r="CRO298" s="22"/>
      <c r="CRP298" s="22"/>
      <c r="CRQ298" s="22"/>
      <c r="CRR298" s="22"/>
      <c r="CRS298" s="22"/>
      <c r="CRT298" s="22"/>
      <c r="CRU298" s="22"/>
      <c r="CRV298" s="22"/>
      <c r="CRW298" s="22"/>
      <c r="CRX298" s="22"/>
      <c r="CRY298" s="22"/>
      <c r="CRZ298" s="22"/>
      <c r="CSA298" s="22"/>
      <c r="CSB298" s="22"/>
      <c r="CSC298" s="22"/>
      <c r="CSD298" s="22"/>
      <c r="CSE298" s="22"/>
      <c r="CSF298" s="22"/>
      <c r="CSG298" s="22"/>
      <c r="CSH298" s="22"/>
      <c r="CSI298" s="22"/>
      <c r="CSJ298" s="22"/>
      <c r="CSK298" s="22"/>
      <c r="CSL298" s="22"/>
      <c r="CSM298" s="22"/>
      <c r="CSN298" s="22"/>
      <c r="CSO298" s="22"/>
      <c r="CSP298" s="22"/>
      <c r="CSQ298" s="22"/>
      <c r="CSR298" s="22"/>
      <c r="CSS298" s="22"/>
      <c r="CST298" s="22"/>
      <c r="CSU298" s="22"/>
      <c r="CSV298" s="22"/>
      <c r="CSW298" s="22"/>
      <c r="CSX298" s="22"/>
      <c r="CSY298" s="22"/>
      <c r="CSZ298" s="22"/>
      <c r="CTA298" s="22"/>
      <c r="CTB298" s="22"/>
      <c r="CTC298" s="22"/>
      <c r="CTD298" s="22"/>
      <c r="CTE298" s="22"/>
      <c r="CTF298" s="22"/>
      <c r="CTG298" s="22"/>
      <c r="CTH298" s="22"/>
      <c r="CTI298" s="22"/>
      <c r="CTJ298" s="22"/>
      <c r="CTK298" s="22"/>
      <c r="CTL298" s="22"/>
      <c r="CTM298" s="22"/>
      <c r="CTN298" s="22"/>
      <c r="CTO298" s="22"/>
      <c r="CTP298" s="22"/>
      <c r="CTQ298" s="22"/>
      <c r="CTR298" s="22"/>
      <c r="CTS298" s="22"/>
      <c r="CTT298" s="22"/>
      <c r="CTU298" s="22"/>
      <c r="CTV298" s="22"/>
      <c r="CTW298" s="22"/>
      <c r="CTX298" s="22"/>
      <c r="CTY298" s="22"/>
      <c r="CTZ298" s="22"/>
      <c r="CUA298" s="22"/>
      <c r="CUB298" s="22"/>
      <c r="CUC298" s="22"/>
      <c r="CUD298" s="22"/>
      <c r="CUE298" s="22"/>
      <c r="CUF298" s="22"/>
      <c r="CUG298" s="22"/>
      <c r="CUH298" s="22"/>
      <c r="CUI298" s="22"/>
      <c r="CUJ298" s="22"/>
      <c r="CUK298" s="22"/>
      <c r="CUL298" s="22"/>
      <c r="CUM298" s="22"/>
      <c r="CUN298" s="22"/>
      <c r="CUO298" s="22"/>
      <c r="CUP298" s="22"/>
      <c r="CUQ298" s="22"/>
      <c r="CUR298" s="22"/>
      <c r="CUS298" s="22"/>
      <c r="CUT298" s="22"/>
      <c r="CUU298" s="22"/>
      <c r="CUV298" s="22"/>
      <c r="CUW298" s="22"/>
      <c r="CUX298" s="22"/>
      <c r="CUY298" s="22"/>
      <c r="CUZ298" s="22"/>
      <c r="CVA298" s="22"/>
      <c r="CVB298" s="22"/>
      <c r="CVC298" s="22"/>
      <c r="CVD298" s="22"/>
      <c r="CVE298" s="22"/>
      <c r="CVF298" s="22"/>
      <c r="CVG298" s="22"/>
      <c r="CVH298" s="22"/>
      <c r="CVI298" s="22"/>
      <c r="CVJ298" s="22"/>
      <c r="CVK298" s="22"/>
      <c r="CVL298" s="22"/>
      <c r="CVM298" s="22"/>
      <c r="CVN298" s="22"/>
      <c r="CVO298" s="22"/>
      <c r="CVP298" s="22"/>
      <c r="CVQ298" s="22"/>
      <c r="CVR298" s="22"/>
      <c r="CVS298" s="22"/>
      <c r="CVT298" s="22"/>
      <c r="CVU298" s="22"/>
      <c r="CVV298" s="22"/>
      <c r="CVW298" s="22"/>
      <c r="CVX298" s="22"/>
      <c r="CVY298" s="22"/>
      <c r="CVZ298" s="22"/>
      <c r="CWA298" s="22"/>
      <c r="CWB298" s="22"/>
      <c r="CWC298" s="22"/>
      <c r="CWD298" s="22"/>
      <c r="CWE298" s="22"/>
      <c r="CWF298" s="22"/>
      <c r="CWG298" s="22"/>
      <c r="CWH298" s="22"/>
      <c r="CWI298" s="22"/>
      <c r="CWJ298" s="22"/>
      <c r="CWK298" s="22"/>
      <c r="CWL298" s="22"/>
      <c r="CWM298" s="22"/>
      <c r="CWN298" s="22"/>
      <c r="CWO298" s="22"/>
      <c r="CWP298" s="22"/>
      <c r="CWQ298" s="22"/>
      <c r="CWR298" s="22"/>
      <c r="CWS298" s="22"/>
      <c r="CWT298" s="22"/>
      <c r="CWU298" s="22"/>
      <c r="CWV298" s="22"/>
      <c r="CWW298" s="22"/>
      <c r="CWX298" s="22"/>
      <c r="CWY298" s="22"/>
      <c r="CWZ298" s="22"/>
      <c r="CXA298" s="22"/>
      <c r="CXB298" s="22"/>
      <c r="CXC298" s="22"/>
      <c r="CXD298" s="22"/>
      <c r="CXE298" s="22"/>
      <c r="CXF298" s="22"/>
      <c r="CXG298" s="22"/>
      <c r="CXH298" s="22"/>
      <c r="CXI298" s="22"/>
      <c r="CXJ298" s="22"/>
      <c r="CXK298" s="22"/>
      <c r="CXL298" s="22"/>
      <c r="CXM298" s="22"/>
      <c r="CXN298" s="22"/>
      <c r="CXO298" s="22"/>
      <c r="CXP298" s="22"/>
      <c r="CXQ298" s="22"/>
      <c r="CXR298" s="22"/>
      <c r="CXS298" s="22"/>
      <c r="CXT298" s="22"/>
      <c r="CXU298" s="22"/>
      <c r="CXV298" s="22"/>
      <c r="CXW298" s="22"/>
      <c r="CXX298" s="22"/>
      <c r="CXY298" s="22"/>
      <c r="CXZ298" s="22"/>
      <c r="CYA298" s="22"/>
      <c r="CYB298" s="22"/>
      <c r="CYC298" s="22"/>
      <c r="CYD298" s="22"/>
      <c r="CYE298" s="22"/>
      <c r="CYF298" s="22"/>
      <c r="CYG298" s="22"/>
      <c r="CYH298" s="22"/>
      <c r="CYI298" s="22"/>
      <c r="CYJ298" s="22"/>
      <c r="CYK298" s="22"/>
      <c r="CYL298" s="22"/>
      <c r="CYM298" s="22"/>
      <c r="CYN298" s="22"/>
      <c r="CYO298" s="22"/>
      <c r="CYP298" s="22"/>
      <c r="CYQ298" s="22"/>
      <c r="CYR298" s="22"/>
      <c r="CYS298" s="22"/>
      <c r="CYT298" s="22"/>
      <c r="CYU298" s="22"/>
      <c r="CYV298" s="22"/>
      <c r="CYW298" s="22"/>
      <c r="CYX298" s="22"/>
      <c r="CYY298" s="22"/>
      <c r="CYZ298" s="22"/>
      <c r="CZA298" s="22"/>
      <c r="CZB298" s="22"/>
      <c r="CZC298" s="22"/>
      <c r="CZD298" s="22"/>
      <c r="CZE298" s="22"/>
      <c r="CZF298" s="22"/>
      <c r="CZG298" s="22"/>
      <c r="CZH298" s="22"/>
      <c r="CZI298" s="22"/>
      <c r="CZJ298" s="22"/>
      <c r="CZK298" s="22"/>
      <c r="CZL298" s="22"/>
      <c r="CZM298" s="22"/>
      <c r="CZN298" s="22"/>
      <c r="CZO298" s="22"/>
      <c r="CZP298" s="22"/>
      <c r="CZQ298" s="22"/>
      <c r="CZR298" s="22"/>
      <c r="CZS298" s="22"/>
      <c r="CZT298" s="22"/>
      <c r="CZU298" s="22"/>
      <c r="CZV298" s="22"/>
      <c r="CZW298" s="22"/>
      <c r="CZX298" s="22"/>
      <c r="CZY298" s="22"/>
      <c r="CZZ298" s="22"/>
      <c r="DAA298" s="22"/>
      <c r="DAB298" s="22"/>
      <c r="DAC298" s="22"/>
      <c r="DAD298" s="22"/>
      <c r="DAE298" s="22"/>
      <c r="DAF298" s="22"/>
      <c r="DAG298" s="22"/>
      <c r="DAH298" s="22"/>
      <c r="DAI298" s="22"/>
      <c r="DAJ298" s="22"/>
      <c r="DAK298" s="22"/>
      <c r="DAL298" s="22"/>
      <c r="DAM298" s="22"/>
      <c r="DAN298" s="22"/>
      <c r="DAO298" s="22"/>
      <c r="DAP298" s="22"/>
      <c r="DAQ298" s="22"/>
      <c r="DAR298" s="22"/>
      <c r="DAS298" s="22"/>
      <c r="DAT298" s="22"/>
      <c r="DAU298" s="22"/>
      <c r="DAV298" s="22"/>
      <c r="DAW298" s="22"/>
      <c r="DAX298" s="22"/>
      <c r="DAY298" s="22"/>
      <c r="DAZ298" s="22"/>
      <c r="DBA298" s="22"/>
      <c r="DBB298" s="22"/>
      <c r="DBC298" s="22"/>
      <c r="DBD298" s="22"/>
      <c r="DBE298" s="22"/>
      <c r="DBF298" s="22"/>
      <c r="DBG298" s="22"/>
      <c r="DBH298" s="22"/>
      <c r="DBI298" s="22"/>
      <c r="DBJ298" s="22"/>
      <c r="DBK298" s="22"/>
      <c r="DBL298" s="22"/>
      <c r="DBM298" s="22"/>
      <c r="DBN298" s="22"/>
      <c r="DBO298" s="22"/>
      <c r="DBP298" s="22"/>
      <c r="DBQ298" s="22"/>
      <c r="DBR298" s="22"/>
      <c r="DBS298" s="22"/>
      <c r="DBT298" s="22"/>
      <c r="DBU298" s="22"/>
      <c r="DBV298" s="22"/>
      <c r="DBW298" s="22"/>
      <c r="DBX298" s="22"/>
      <c r="DBY298" s="22"/>
      <c r="DBZ298" s="22"/>
      <c r="DCA298" s="22"/>
      <c r="DCB298" s="22"/>
      <c r="DCC298" s="22"/>
      <c r="DCD298" s="22"/>
      <c r="DCE298" s="22"/>
      <c r="DCF298" s="22"/>
      <c r="DCG298" s="22"/>
      <c r="DCH298" s="22"/>
      <c r="DCI298" s="22"/>
      <c r="DCJ298" s="22"/>
      <c r="DCK298" s="22"/>
      <c r="DCL298" s="22"/>
      <c r="DCM298" s="22"/>
      <c r="DCN298" s="22"/>
      <c r="DCO298" s="22"/>
      <c r="DCP298" s="22"/>
      <c r="DCQ298" s="22"/>
      <c r="DCR298" s="22"/>
      <c r="DCS298" s="22"/>
      <c r="DCT298" s="22"/>
      <c r="DCU298" s="22"/>
      <c r="DCV298" s="22"/>
      <c r="DCW298" s="22"/>
      <c r="DCX298" s="22"/>
      <c r="DCY298" s="22"/>
      <c r="DCZ298" s="22"/>
      <c r="DDA298" s="22"/>
      <c r="DDB298" s="22"/>
      <c r="DDC298" s="22"/>
      <c r="DDD298" s="22"/>
      <c r="DDE298" s="22"/>
      <c r="DDF298" s="22"/>
      <c r="DDG298" s="22"/>
      <c r="DDH298" s="22"/>
      <c r="DDI298" s="22"/>
      <c r="DDJ298" s="22"/>
      <c r="DDK298" s="22"/>
      <c r="DDL298" s="22"/>
      <c r="DDM298" s="22"/>
      <c r="DDN298" s="22"/>
      <c r="DDO298" s="22"/>
      <c r="DDP298" s="22"/>
      <c r="DDQ298" s="22"/>
      <c r="DDR298" s="22"/>
      <c r="DDS298" s="22"/>
      <c r="DDT298" s="22"/>
      <c r="DDU298" s="22"/>
      <c r="DDV298" s="22"/>
      <c r="DDW298" s="22"/>
      <c r="DDX298" s="22"/>
      <c r="DDY298" s="22"/>
      <c r="DDZ298" s="22"/>
      <c r="DEA298" s="22"/>
      <c r="DEB298" s="22"/>
      <c r="DEC298" s="22"/>
      <c r="DED298" s="22"/>
      <c r="DEE298" s="22"/>
      <c r="DEF298" s="22"/>
      <c r="DEG298" s="22"/>
      <c r="DEH298" s="22"/>
      <c r="DEI298" s="22"/>
      <c r="DEJ298" s="22"/>
      <c r="DEK298" s="22"/>
      <c r="DEL298" s="22"/>
      <c r="DEM298" s="22"/>
      <c r="DEN298" s="22"/>
      <c r="DEO298" s="22"/>
      <c r="DEP298" s="22"/>
      <c r="DEQ298" s="22"/>
      <c r="DER298" s="22"/>
      <c r="DES298" s="22"/>
      <c r="DET298" s="22"/>
      <c r="DEU298" s="22"/>
      <c r="DEV298" s="22"/>
      <c r="DEW298" s="22"/>
      <c r="DEX298" s="22"/>
      <c r="DEY298" s="22"/>
      <c r="DEZ298" s="22"/>
      <c r="DFA298" s="22"/>
      <c r="DFB298" s="22"/>
      <c r="DFC298" s="22"/>
      <c r="DFD298" s="22"/>
      <c r="DFE298" s="22"/>
      <c r="DFF298" s="22"/>
      <c r="DFG298" s="22"/>
      <c r="DFH298" s="22"/>
      <c r="DFI298" s="22"/>
      <c r="DFJ298" s="22"/>
      <c r="DFK298" s="22"/>
      <c r="DFL298" s="22"/>
      <c r="DFM298" s="22"/>
      <c r="DFN298" s="22"/>
      <c r="DFO298" s="22"/>
      <c r="DFP298" s="22"/>
      <c r="DFQ298" s="22"/>
      <c r="DFR298" s="22"/>
      <c r="DFS298" s="22"/>
      <c r="DFT298" s="22"/>
      <c r="DFU298" s="22"/>
      <c r="DFV298" s="22"/>
      <c r="DFW298" s="22"/>
      <c r="DFX298" s="22"/>
      <c r="DFY298" s="22"/>
      <c r="DFZ298" s="22"/>
      <c r="DGA298" s="22"/>
      <c r="DGB298" s="22"/>
      <c r="DGC298" s="22"/>
      <c r="DGD298" s="22"/>
      <c r="DGE298" s="22"/>
      <c r="DGF298" s="22"/>
      <c r="DGG298" s="22"/>
      <c r="DGH298" s="22"/>
      <c r="DGI298" s="22"/>
      <c r="DGJ298" s="22"/>
      <c r="DGK298" s="22"/>
      <c r="DGL298" s="22"/>
      <c r="DGM298" s="22"/>
      <c r="DGN298" s="22"/>
      <c r="DGO298" s="22"/>
      <c r="DGP298" s="22"/>
      <c r="DGQ298" s="22"/>
      <c r="DGR298" s="22"/>
      <c r="DGS298" s="22"/>
      <c r="DGT298" s="22"/>
      <c r="DGU298" s="22"/>
      <c r="DGV298" s="22"/>
      <c r="DGW298" s="22"/>
      <c r="DGX298" s="22"/>
      <c r="DGY298" s="22"/>
      <c r="DGZ298" s="22"/>
      <c r="DHA298" s="22"/>
      <c r="DHB298" s="22"/>
      <c r="DHC298" s="22"/>
      <c r="DHD298" s="22"/>
      <c r="DHE298" s="22"/>
      <c r="DHF298" s="22"/>
      <c r="DHG298" s="22"/>
      <c r="DHH298" s="22"/>
      <c r="DHI298" s="22"/>
      <c r="DHJ298" s="22"/>
      <c r="DHK298" s="22"/>
      <c r="DHL298" s="22"/>
      <c r="DHM298" s="22"/>
      <c r="DHN298" s="22"/>
      <c r="DHO298" s="22"/>
      <c r="DHP298" s="22"/>
      <c r="DHQ298" s="22"/>
      <c r="DHR298" s="22"/>
      <c r="DHS298" s="22"/>
      <c r="DHT298" s="22"/>
      <c r="DHU298" s="22"/>
      <c r="DHV298" s="22"/>
      <c r="DHW298" s="22"/>
      <c r="DHX298" s="22"/>
      <c r="DHY298" s="22"/>
      <c r="DHZ298" s="22"/>
      <c r="DIA298" s="22"/>
      <c r="DIB298" s="22"/>
      <c r="DIC298" s="22"/>
      <c r="DID298" s="22"/>
      <c r="DIE298" s="22"/>
      <c r="DIF298" s="22"/>
      <c r="DIG298" s="22"/>
      <c r="DIH298" s="22"/>
      <c r="DII298" s="22"/>
      <c r="DIJ298" s="22"/>
      <c r="DIK298" s="22"/>
      <c r="DIL298" s="22"/>
      <c r="DIM298" s="22"/>
      <c r="DIN298" s="22"/>
      <c r="DIO298" s="22"/>
      <c r="DIP298" s="22"/>
      <c r="DIQ298" s="22"/>
      <c r="DIR298" s="22"/>
      <c r="DIS298" s="22"/>
      <c r="DIT298" s="22"/>
      <c r="DIU298" s="22"/>
      <c r="DIV298" s="22"/>
      <c r="DIW298" s="22"/>
      <c r="DIX298" s="22"/>
      <c r="DIY298" s="22"/>
      <c r="DIZ298" s="22"/>
      <c r="DJA298" s="22"/>
      <c r="DJB298" s="22"/>
      <c r="DJC298" s="22"/>
      <c r="DJD298" s="22"/>
      <c r="DJE298" s="22"/>
      <c r="DJF298" s="22"/>
      <c r="DJG298" s="22"/>
      <c r="DJH298" s="22"/>
      <c r="DJI298" s="22"/>
      <c r="DJJ298" s="22"/>
      <c r="DJK298" s="22"/>
      <c r="DJL298" s="22"/>
      <c r="DJM298" s="22"/>
      <c r="DJN298" s="22"/>
      <c r="DJO298" s="22"/>
      <c r="DJP298" s="22"/>
      <c r="DJQ298" s="22"/>
      <c r="DJR298" s="22"/>
      <c r="DJS298" s="22"/>
      <c r="DJT298" s="22"/>
      <c r="DJU298" s="22"/>
      <c r="DJV298" s="22"/>
      <c r="DJW298" s="22"/>
      <c r="DJX298" s="22"/>
      <c r="DJY298" s="22"/>
      <c r="DJZ298" s="22"/>
      <c r="DKA298" s="22"/>
      <c r="DKB298" s="22"/>
      <c r="DKC298" s="22"/>
      <c r="DKD298" s="22"/>
      <c r="DKE298" s="22"/>
      <c r="DKF298" s="22"/>
      <c r="DKG298" s="22"/>
      <c r="DKH298" s="22"/>
      <c r="DKI298" s="22"/>
      <c r="DKJ298" s="22"/>
      <c r="DKK298" s="22"/>
      <c r="DKL298" s="22"/>
      <c r="DKM298" s="22"/>
      <c r="DKN298" s="22"/>
      <c r="DKO298" s="22"/>
      <c r="DKP298" s="22"/>
      <c r="DKQ298" s="22"/>
      <c r="DKR298" s="22"/>
      <c r="DKS298" s="22"/>
      <c r="DKT298" s="22"/>
      <c r="DKU298" s="22"/>
      <c r="DKV298" s="22"/>
      <c r="DKW298" s="22"/>
      <c r="DKX298" s="22"/>
      <c r="DKY298" s="22"/>
      <c r="DKZ298" s="22"/>
      <c r="DLA298" s="22"/>
      <c r="DLB298" s="22"/>
      <c r="DLC298" s="22"/>
      <c r="DLD298" s="22"/>
      <c r="DLE298" s="22"/>
      <c r="DLF298" s="22"/>
      <c r="DLG298" s="22"/>
      <c r="DLH298" s="22"/>
      <c r="DLI298" s="22"/>
      <c r="DLJ298" s="22"/>
      <c r="DLK298" s="22"/>
      <c r="DLL298" s="22"/>
      <c r="DLM298" s="22"/>
      <c r="DLN298" s="22"/>
      <c r="DLO298" s="22"/>
      <c r="DLP298" s="22"/>
      <c r="DLQ298" s="22"/>
      <c r="DLR298" s="22"/>
      <c r="DLS298" s="22"/>
      <c r="DLT298" s="22"/>
      <c r="DLU298" s="22"/>
      <c r="DLV298" s="22"/>
      <c r="DLW298" s="22"/>
      <c r="DLX298" s="22"/>
      <c r="DLY298" s="22"/>
      <c r="DLZ298" s="22"/>
      <c r="DMA298" s="22"/>
      <c r="DMB298" s="22"/>
      <c r="DMC298" s="22"/>
      <c r="DMD298" s="22"/>
      <c r="DME298" s="22"/>
      <c r="DMF298" s="22"/>
      <c r="DMG298" s="22"/>
      <c r="DMH298" s="22"/>
      <c r="DMI298" s="22"/>
      <c r="DMJ298" s="22"/>
      <c r="DMK298" s="22"/>
      <c r="DML298" s="22"/>
      <c r="DMM298" s="22"/>
      <c r="DMN298" s="22"/>
      <c r="DMO298" s="22"/>
      <c r="DMP298" s="22"/>
      <c r="DMQ298" s="22"/>
      <c r="DMR298" s="22"/>
      <c r="DMS298" s="22"/>
      <c r="DMT298" s="22"/>
      <c r="DMU298" s="22"/>
      <c r="DMV298" s="22"/>
      <c r="DMW298" s="22"/>
      <c r="DMX298" s="22"/>
      <c r="DMY298" s="22"/>
      <c r="DMZ298" s="22"/>
      <c r="DNA298" s="22"/>
      <c r="DNB298" s="22"/>
      <c r="DNC298" s="22"/>
      <c r="DND298" s="22"/>
      <c r="DNE298" s="22"/>
      <c r="DNF298" s="22"/>
      <c r="DNG298" s="22"/>
      <c r="DNH298" s="22"/>
      <c r="DNI298" s="22"/>
      <c r="DNJ298" s="22"/>
      <c r="DNK298" s="22"/>
      <c r="DNL298" s="22"/>
      <c r="DNM298" s="22"/>
      <c r="DNN298" s="22"/>
      <c r="DNO298" s="22"/>
      <c r="DNP298" s="22"/>
      <c r="DNQ298" s="22"/>
      <c r="DNR298" s="22"/>
      <c r="DNS298" s="22"/>
      <c r="DNT298" s="22"/>
      <c r="DNU298" s="22"/>
      <c r="DNV298" s="22"/>
      <c r="DNW298" s="22"/>
      <c r="DNX298" s="22"/>
      <c r="DNY298" s="22"/>
      <c r="DNZ298" s="22"/>
      <c r="DOA298" s="22"/>
      <c r="DOB298" s="22"/>
      <c r="DOC298" s="22"/>
      <c r="DOD298" s="22"/>
      <c r="DOE298" s="22"/>
      <c r="DOF298" s="22"/>
      <c r="DOG298" s="22"/>
      <c r="DOH298" s="22"/>
      <c r="DOI298" s="22"/>
      <c r="DOJ298" s="22"/>
      <c r="DOK298" s="22"/>
      <c r="DOL298" s="22"/>
      <c r="DOM298" s="22"/>
      <c r="DON298" s="22"/>
      <c r="DOO298" s="22"/>
      <c r="DOP298" s="22"/>
      <c r="DOQ298" s="22"/>
      <c r="DOR298" s="22"/>
      <c r="DOS298" s="22"/>
      <c r="DOT298" s="22"/>
      <c r="DOU298" s="22"/>
      <c r="DOV298" s="22"/>
      <c r="DOW298" s="22"/>
      <c r="DOX298" s="22"/>
      <c r="DOY298" s="22"/>
      <c r="DOZ298" s="22"/>
      <c r="DPA298" s="22"/>
      <c r="DPB298" s="22"/>
      <c r="DPC298" s="22"/>
      <c r="DPD298" s="22"/>
      <c r="DPE298" s="22"/>
      <c r="DPF298" s="22"/>
      <c r="DPG298" s="22"/>
      <c r="DPH298" s="22"/>
      <c r="DPI298" s="22"/>
      <c r="DPJ298" s="22"/>
      <c r="DPK298" s="22"/>
      <c r="DPL298" s="22"/>
      <c r="DPM298" s="22"/>
      <c r="DPN298" s="22"/>
      <c r="DPO298" s="22"/>
      <c r="DPP298" s="22"/>
      <c r="DPQ298" s="22"/>
      <c r="DPR298" s="22"/>
      <c r="DPS298" s="22"/>
      <c r="DPT298" s="22"/>
      <c r="DPU298" s="22"/>
      <c r="DPV298" s="22"/>
      <c r="DPW298" s="22"/>
      <c r="DPX298" s="22"/>
      <c r="DPY298" s="22"/>
      <c r="DPZ298" s="22"/>
      <c r="DQA298" s="22"/>
      <c r="DQB298" s="22"/>
      <c r="DQC298" s="22"/>
      <c r="DQD298" s="22"/>
      <c r="DQE298" s="22"/>
      <c r="DQF298" s="22"/>
      <c r="DQG298" s="22"/>
      <c r="DQH298" s="22"/>
      <c r="DQI298" s="22"/>
      <c r="DQJ298" s="22"/>
      <c r="DQK298" s="22"/>
      <c r="DQL298" s="22"/>
      <c r="DQM298" s="22"/>
      <c r="DQN298" s="22"/>
      <c r="DQO298" s="22"/>
      <c r="DQP298" s="22"/>
      <c r="DQQ298" s="22"/>
      <c r="DQR298" s="22"/>
      <c r="DQS298" s="22"/>
      <c r="DQT298" s="22"/>
      <c r="DQU298" s="22"/>
      <c r="DQV298" s="22"/>
      <c r="DQW298" s="22"/>
      <c r="DQX298" s="22"/>
      <c r="DQY298" s="22"/>
      <c r="DQZ298" s="22"/>
      <c r="DRA298" s="22"/>
      <c r="DRB298" s="22"/>
      <c r="DRC298" s="22"/>
      <c r="DRD298" s="22"/>
      <c r="DRE298" s="22"/>
      <c r="DRF298" s="22"/>
      <c r="DRG298" s="22"/>
      <c r="DRH298" s="22"/>
      <c r="DRI298" s="22"/>
      <c r="DRJ298" s="22"/>
      <c r="DRK298" s="22"/>
      <c r="DRL298" s="22"/>
      <c r="DRM298" s="22"/>
      <c r="DRN298" s="22"/>
      <c r="DRO298" s="22"/>
      <c r="DRP298" s="22"/>
      <c r="DRQ298" s="22"/>
      <c r="DRR298" s="22"/>
      <c r="DRS298" s="22"/>
      <c r="DRT298" s="22"/>
      <c r="DRU298" s="22"/>
      <c r="DRV298" s="22"/>
      <c r="DRW298" s="22"/>
      <c r="DRX298" s="22"/>
      <c r="DRY298" s="22"/>
      <c r="DRZ298" s="22"/>
      <c r="DSA298" s="22"/>
      <c r="DSB298" s="22"/>
      <c r="DSC298" s="22"/>
      <c r="DSD298" s="22"/>
      <c r="DSE298" s="22"/>
      <c r="DSF298" s="22"/>
      <c r="DSG298" s="22"/>
      <c r="DSH298" s="22"/>
      <c r="DSI298" s="22"/>
      <c r="DSJ298" s="22"/>
      <c r="DSK298" s="22"/>
      <c r="DSL298" s="22"/>
      <c r="DSM298" s="22"/>
      <c r="DSN298" s="22"/>
      <c r="DSO298" s="22"/>
      <c r="DSP298" s="22"/>
      <c r="DSQ298" s="22"/>
      <c r="DSR298" s="22"/>
      <c r="DSS298" s="22"/>
      <c r="DST298" s="22"/>
      <c r="DSU298" s="22"/>
      <c r="DSV298" s="22"/>
      <c r="DSW298" s="22"/>
      <c r="DSX298" s="22"/>
      <c r="DSY298" s="22"/>
      <c r="DSZ298" s="22"/>
      <c r="DTA298" s="22"/>
      <c r="DTB298" s="22"/>
      <c r="DTC298" s="22"/>
      <c r="DTD298" s="22"/>
      <c r="DTE298" s="22"/>
      <c r="DTF298" s="22"/>
      <c r="DTG298" s="22"/>
      <c r="DTH298" s="22"/>
      <c r="DTI298" s="22"/>
      <c r="DTJ298" s="22"/>
      <c r="DTK298" s="22"/>
      <c r="DTL298" s="22"/>
      <c r="DTM298" s="22"/>
      <c r="DTN298" s="22"/>
      <c r="DTO298" s="22"/>
      <c r="DTP298" s="22"/>
      <c r="DTQ298" s="22"/>
      <c r="DTR298" s="22"/>
      <c r="DTS298" s="22"/>
      <c r="DTT298" s="22"/>
      <c r="DTU298" s="22"/>
      <c r="DTV298" s="22"/>
      <c r="DTW298" s="22"/>
      <c r="DTX298" s="22"/>
      <c r="DTY298" s="22"/>
      <c r="DTZ298" s="22"/>
      <c r="DUA298" s="22"/>
      <c r="DUB298" s="22"/>
      <c r="DUC298" s="22"/>
      <c r="DUD298" s="22"/>
      <c r="DUE298" s="22"/>
      <c r="DUF298" s="22"/>
      <c r="DUG298" s="22"/>
      <c r="DUH298" s="22"/>
      <c r="DUI298" s="22"/>
      <c r="DUJ298" s="22"/>
      <c r="DUK298" s="22"/>
      <c r="DUL298" s="22"/>
      <c r="DUM298" s="22"/>
      <c r="DUN298" s="22"/>
      <c r="DUO298" s="22"/>
      <c r="DUP298" s="22"/>
      <c r="DUQ298" s="22"/>
      <c r="DUR298" s="22"/>
      <c r="DUS298" s="22"/>
      <c r="DUT298" s="22"/>
      <c r="DUU298" s="22"/>
      <c r="DUV298" s="22"/>
      <c r="DUW298" s="22"/>
      <c r="DUX298" s="22"/>
      <c r="DUY298" s="22"/>
      <c r="DUZ298" s="22"/>
      <c r="DVA298" s="22"/>
      <c r="DVB298" s="22"/>
      <c r="DVC298" s="22"/>
      <c r="DVD298" s="22"/>
      <c r="DVE298" s="22"/>
      <c r="DVF298" s="22"/>
      <c r="DVG298" s="22"/>
      <c r="DVH298" s="22"/>
      <c r="DVI298" s="22"/>
      <c r="DVJ298" s="22"/>
      <c r="DVK298" s="22"/>
      <c r="DVL298" s="22"/>
      <c r="DVM298" s="22"/>
      <c r="DVN298" s="22"/>
      <c r="DVO298" s="22"/>
      <c r="DVP298" s="22"/>
      <c r="DVQ298" s="22"/>
      <c r="DVR298" s="22"/>
      <c r="DVS298" s="22"/>
      <c r="DVT298" s="22"/>
      <c r="DVU298" s="22"/>
      <c r="DVV298" s="22"/>
      <c r="DVW298" s="22"/>
      <c r="DVX298" s="22"/>
      <c r="DVY298" s="22"/>
      <c r="DVZ298" s="22"/>
      <c r="DWA298" s="22"/>
      <c r="DWB298" s="22"/>
      <c r="DWC298" s="22"/>
      <c r="DWD298" s="22"/>
      <c r="DWE298" s="22"/>
      <c r="DWF298" s="22"/>
      <c r="DWG298" s="22"/>
      <c r="DWH298" s="22"/>
      <c r="DWI298" s="22"/>
      <c r="DWJ298" s="22"/>
      <c r="DWK298" s="22"/>
      <c r="DWL298" s="22"/>
      <c r="DWM298" s="22"/>
      <c r="DWN298" s="22"/>
      <c r="DWO298" s="22"/>
      <c r="DWP298" s="22"/>
      <c r="DWQ298" s="22"/>
      <c r="DWR298" s="22"/>
      <c r="DWS298" s="22"/>
      <c r="DWT298" s="22"/>
      <c r="DWU298" s="22"/>
      <c r="DWV298" s="22"/>
      <c r="DWW298" s="22"/>
      <c r="DWX298" s="22"/>
      <c r="DWY298" s="22"/>
      <c r="DWZ298" s="22"/>
      <c r="DXA298" s="22"/>
      <c r="DXB298" s="22"/>
      <c r="DXC298" s="22"/>
      <c r="DXD298" s="22"/>
      <c r="DXE298" s="22"/>
      <c r="DXF298" s="22"/>
      <c r="DXG298" s="22"/>
      <c r="DXH298" s="22"/>
      <c r="DXI298" s="22"/>
      <c r="DXJ298" s="22"/>
      <c r="DXK298" s="22"/>
      <c r="DXL298" s="22"/>
      <c r="DXM298" s="22"/>
      <c r="DXN298" s="22"/>
      <c r="DXO298" s="22"/>
      <c r="DXP298" s="22"/>
      <c r="DXQ298" s="22"/>
      <c r="DXR298" s="22"/>
      <c r="DXS298" s="22"/>
      <c r="DXT298" s="22"/>
      <c r="DXU298" s="22"/>
      <c r="DXV298" s="22"/>
      <c r="DXW298" s="22"/>
      <c r="DXX298" s="22"/>
      <c r="DXY298" s="22"/>
      <c r="DXZ298" s="22"/>
      <c r="DYA298" s="22"/>
      <c r="DYB298" s="22"/>
      <c r="DYC298" s="22"/>
      <c r="DYD298" s="22"/>
      <c r="DYE298" s="22"/>
      <c r="DYF298" s="22"/>
      <c r="DYG298" s="22"/>
      <c r="DYH298" s="22"/>
      <c r="DYI298" s="22"/>
      <c r="DYJ298" s="22"/>
      <c r="DYK298" s="22"/>
      <c r="DYL298" s="22"/>
      <c r="DYM298" s="22"/>
      <c r="DYN298" s="22"/>
      <c r="DYO298" s="22"/>
      <c r="DYP298" s="22"/>
      <c r="DYQ298" s="22"/>
      <c r="DYR298" s="22"/>
      <c r="DYS298" s="22"/>
      <c r="DYT298" s="22"/>
      <c r="DYU298" s="22"/>
      <c r="DYV298" s="22"/>
      <c r="DYW298" s="22"/>
      <c r="DYX298" s="22"/>
      <c r="DYY298" s="22"/>
      <c r="DYZ298" s="22"/>
      <c r="DZA298" s="22"/>
      <c r="DZB298" s="22"/>
      <c r="DZC298" s="22"/>
      <c r="DZD298" s="22"/>
      <c r="DZE298" s="22"/>
      <c r="DZF298" s="22"/>
      <c r="DZG298" s="22"/>
      <c r="DZH298" s="22"/>
      <c r="DZI298" s="22"/>
      <c r="DZJ298" s="22"/>
      <c r="DZK298" s="22"/>
      <c r="DZL298" s="22"/>
      <c r="DZM298" s="22"/>
      <c r="DZN298" s="22"/>
      <c r="DZO298" s="22"/>
      <c r="DZP298" s="22"/>
      <c r="DZQ298" s="22"/>
      <c r="DZR298" s="22"/>
      <c r="DZS298" s="22"/>
      <c r="DZT298" s="22"/>
      <c r="DZU298" s="22"/>
      <c r="DZV298" s="22"/>
      <c r="DZW298" s="22"/>
      <c r="DZX298" s="22"/>
      <c r="DZY298" s="22"/>
      <c r="DZZ298" s="22"/>
      <c r="EAA298" s="22"/>
      <c r="EAB298" s="22"/>
      <c r="EAC298" s="22"/>
      <c r="EAD298" s="22"/>
      <c r="EAE298" s="22"/>
      <c r="EAF298" s="22"/>
      <c r="EAG298" s="22"/>
      <c r="EAH298" s="22"/>
      <c r="EAI298" s="22"/>
      <c r="EAJ298" s="22"/>
      <c r="EAK298" s="22"/>
      <c r="EAL298" s="22"/>
      <c r="EAM298" s="22"/>
      <c r="EAN298" s="22"/>
      <c r="EAO298" s="22"/>
      <c r="EAP298" s="22"/>
      <c r="EAQ298" s="22"/>
      <c r="EAR298" s="22"/>
      <c r="EAS298" s="22"/>
      <c r="EAT298" s="22"/>
      <c r="EAU298" s="22"/>
      <c r="EAV298" s="22"/>
      <c r="EAW298" s="22"/>
      <c r="EAX298" s="22"/>
      <c r="EAY298" s="22"/>
      <c r="EAZ298" s="22"/>
      <c r="EBA298" s="22"/>
      <c r="EBB298" s="22"/>
      <c r="EBC298" s="22"/>
      <c r="EBD298" s="22"/>
      <c r="EBE298" s="22"/>
      <c r="EBF298" s="22"/>
      <c r="EBG298" s="22"/>
      <c r="EBH298" s="22"/>
      <c r="EBI298" s="22"/>
      <c r="EBJ298" s="22"/>
      <c r="EBK298" s="22"/>
      <c r="EBL298" s="22"/>
      <c r="EBM298" s="22"/>
      <c r="EBN298" s="22"/>
      <c r="EBO298" s="22"/>
      <c r="EBP298" s="22"/>
      <c r="EBQ298" s="22"/>
      <c r="EBR298" s="22"/>
      <c r="EBS298" s="22"/>
      <c r="EBT298" s="22"/>
      <c r="EBU298" s="22"/>
      <c r="EBV298" s="22"/>
      <c r="EBW298" s="22"/>
      <c r="EBX298" s="22"/>
      <c r="EBY298" s="22"/>
      <c r="EBZ298" s="22"/>
      <c r="ECA298" s="22"/>
      <c r="ECB298" s="22"/>
      <c r="ECC298" s="22"/>
      <c r="ECD298" s="22"/>
      <c r="ECE298" s="22"/>
      <c r="ECF298" s="22"/>
      <c r="ECG298" s="22"/>
      <c r="ECH298" s="22"/>
      <c r="ECI298" s="22"/>
      <c r="ECJ298" s="22"/>
      <c r="ECK298" s="22"/>
      <c r="ECL298" s="22"/>
      <c r="ECM298" s="22"/>
      <c r="ECN298" s="22"/>
      <c r="ECO298" s="22"/>
      <c r="ECP298" s="22"/>
      <c r="ECQ298" s="22"/>
      <c r="ECR298" s="22"/>
      <c r="ECS298" s="22"/>
      <c r="ECT298" s="22"/>
      <c r="ECU298" s="22"/>
      <c r="ECV298" s="22"/>
      <c r="ECW298" s="22"/>
      <c r="ECX298" s="22"/>
      <c r="ECY298" s="22"/>
      <c r="ECZ298" s="22"/>
      <c r="EDA298" s="22"/>
      <c r="EDB298" s="22"/>
      <c r="EDC298" s="22"/>
      <c r="EDD298" s="22"/>
      <c r="EDE298" s="22"/>
      <c r="EDF298" s="22"/>
      <c r="EDG298" s="22"/>
      <c r="EDH298" s="22"/>
      <c r="EDI298" s="22"/>
      <c r="EDJ298" s="22"/>
      <c r="EDK298" s="22"/>
      <c r="EDL298" s="22"/>
      <c r="EDM298" s="22"/>
      <c r="EDN298" s="22"/>
      <c r="EDO298" s="22"/>
      <c r="EDP298" s="22"/>
      <c r="EDQ298" s="22"/>
      <c r="EDR298" s="22"/>
      <c r="EDS298" s="22"/>
      <c r="EDT298" s="22"/>
      <c r="EDU298" s="22"/>
      <c r="EDV298" s="22"/>
      <c r="EDW298" s="22"/>
      <c r="EDX298" s="22"/>
      <c r="EDY298" s="22"/>
      <c r="EDZ298" s="22"/>
      <c r="EEA298" s="22"/>
      <c r="EEB298" s="22"/>
      <c r="EEC298" s="22"/>
      <c r="EED298" s="22"/>
      <c r="EEE298" s="22"/>
      <c r="EEF298" s="22"/>
      <c r="EEG298" s="22"/>
      <c r="EEH298" s="22"/>
      <c r="EEI298" s="22"/>
      <c r="EEJ298" s="22"/>
      <c r="EEK298" s="22"/>
      <c r="EEL298" s="22"/>
      <c r="EEM298" s="22"/>
      <c r="EEN298" s="22"/>
      <c r="EEO298" s="22"/>
      <c r="EEP298" s="22"/>
      <c r="EEQ298" s="22"/>
      <c r="EER298" s="22"/>
      <c r="EES298" s="22"/>
      <c r="EET298" s="22"/>
      <c r="EEU298" s="22"/>
      <c r="EEV298" s="22"/>
      <c r="EEW298" s="22"/>
      <c r="EEX298" s="22"/>
      <c r="EEY298" s="22"/>
      <c r="EEZ298" s="22"/>
      <c r="EFA298" s="22"/>
      <c r="EFB298" s="22"/>
      <c r="EFC298" s="22"/>
      <c r="EFD298" s="22"/>
      <c r="EFE298" s="22"/>
      <c r="EFF298" s="22"/>
      <c r="EFG298" s="22"/>
      <c r="EFH298" s="22"/>
      <c r="EFI298" s="22"/>
      <c r="EFJ298" s="22"/>
      <c r="EFK298" s="22"/>
      <c r="EFL298" s="22"/>
      <c r="EFM298" s="22"/>
      <c r="EFN298" s="22"/>
      <c r="EFO298" s="22"/>
      <c r="EFP298" s="22"/>
      <c r="EFQ298" s="22"/>
      <c r="EFR298" s="22"/>
      <c r="EFS298" s="22"/>
      <c r="EFT298" s="22"/>
      <c r="EFU298" s="22"/>
      <c r="EFV298" s="22"/>
      <c r="EFW298" s="22"/>
      <c r="EFX298" s="22"/>
      <c r="EFY298" s="22"/>
      <c r="EFZ298" s="22"/>
      <c r="EGA298" s="22"/>
      <c r="EGB298" s="22"/>
      <c r="EGC298" s="22"/>
      <c r="EGD298" s="22"/>
      <c r="EGE298" s="22"/>
      <c r="EGF298" s="22"/>
      <c r="EGG298" s="22"/>
      <c r="EGH298" s="22"/>
      <c r="EGI298" s="22"/>
      <c r="EGJ298" s="22"/>
      <c r="EGK298" s="22"/>
      <c r="EGL298" s="22"/>
      <c r="EGM298" s="22"/>
      <c r="EGN298" s="22"/>
      <c r="EGO298" s="22"/>
      <c r="EGP298" s="22"/>
      <c r="EGQ298" s="22"/>
      <c r="EGR298" s="22"/>
      <c r="EGS298" s="22"/>
      <c r="EGT298" s="22"/>
      <c r="EGU298" s="22"/>
      <c r="EGV298" s="22"/>
      <c r="EGW298" s="22"/>
      <c r="EGX298" s="22"/>
      <c r="EGY298" s="22"/>
      <c r="EGZ298" s="22"/>
      <c r="EHA298" s="22"/>
      <c r="EHB298" s="22"/>
      <c r="EHC298" s="22"/>
      <c r="EHD298" s="22"/>
      <c r="EHE298" s="22"/>
      <c r="EHF298" s="22"/>
      <c r="EHG298" s="22"/>
      <c r="EHH298" s="22"/>
      <c r="EHI298" s="22"/>
      <c r="EHJ298" s="22"/>
      <c r="EHK298" s="22"/>
      <c r="EHL298" s="22"/>
      <c r="EHM298" s="22"/>
      <c r="EHN298" s="22"/>
      <c r="EHO298" s="22"/>
      <c r="EHP298" s="22"/>
      <c r="EHQ298" s="22"/>
      <c r="EHR298" s="22"/>
      <c r="EHS298" s="22"/>
      <c r="EHT298" s="22"/>
      <c r="EHU298" s="22"/>
      <c r="EHV298" s="22"/>
      <c r="EHW298" s="22"/>
      <c r="EHX298" s="22"/>
      <c r="EHY298" s="22"/>
      <c r="EHZ298" s="22"/>
      <c r="EIA298" s="22"/>
      <c r="EIB298" s="22"/>
      <c r="EIC298" s="22"/>
      <c r="EID298" s="22"/>
      <c r="EIE298" s="22"/>
      <c r="EIF298" s="22"/>
      <c r="EIG298" s="22"/>
      <c r="EIH298" s="22"/>
      <c r="EII298" s="22"/>
      <c r="EIJ298" s="22"/>
      <c r="EIK298" s="22"/>
      <c r="EIL298" s="22"/>
      <c r="EIM298" s="22"/>
      <c r="EIN298" s="22"/>
      <c r="EIO298" s="22"/>
      <c r="EIP298" s="22"/>
      <c r="EIQ298" s="22"/>
      <c r="EIR298" s="22"/>
      <c r="EIS298" s="22"/>
      <c r="EIT298" s="22"/>
      <c r="EIU298" s="22"/>
      <c r="EIV298" s="22"/>
      <c r="EIW298" s="22"/>
      <c r="EIX298" s="22"/>
      <c r="EIY298" s="22"/>
      <c r="EIZ298" s="22"/>
      <c r="EJA298" s="22"/>
      <c r="EJB298" s="22"/>
      <c r="EJC298" s="22"/>
      <c r="EJD298" s="22"/>
      <c r="EJE298" s="22"/>
      <c r="EJF298" s="22"/>
      <c r="EJG298" s="22"/>
      <c r="EJH298" s="22"/>
      <c r="EJI298" s="22"/>
      <c r="EJJ298" s="22"/>
      <c r="EJK298" s="22"/>
      <c r="EJL298" s="22"/>
      <c r="EJM298" s="22"/>
      <c r="EJN298" s="22"/>
      <c r="EJO298" s="22"/>
      <c r="EJP298" s="22"/>
      <c r="EJQ298" s="22"/>
      <c r="EJR298" s="22"/>
      <c r="EJS298" s="22"/>
      <c r="EJT298" s="22"/>
      <c r="EJU298" s="22"/>
      <c r="EJV298" s="22"/>
      <c r="EJW298" s="22"/>
      <c r="EJX298" s="22"/>
      <c r="EJY298" s="22"/>
      <c r="EJZ298" s="22"/>
      <c r="EKA298" s="22"/>
      <c r="EKB298" s="22"/>
      <c r="EKC298" s="22"/>
      <c r="EKD298" s="22"/>
      <c r="EKE298" s="22"/>
      <c r="EKF298" s="22"/>
      <c r="EKG298" s="22"/>
      <c r="EKH298" s="22"/>
      <c r="EKI298" s="22"/>
      <c r="EKJ298" s="22"/>
      <c r="EKK298" s="22"/>
      <c r="EKL298" s="22"/>
      <c r="EKM298" s="22"/>
      <c r="EKN298" s="22"/>
      <c r="EKO298" s="22"/>
      <c r="EKP298" s="22"/>
      <c r="EKQ298" s="22"/>
      <c r="EKR298" s="22"/>
      <c r="EKS298" s="22"/>
      <c r="EKT298" s="22"/>
      <c r="EKU298" s="22"/>
      <c r="EKV298" s="22"/>
      <c r="EKW298" s="22"/>
      <c r="EKX298" s="22"/>
      <c r="EKY298" s="22"/>
      <c r="EKZ298" s="22"/>
      <c r="ELA298" s="22"/>
      <c r="ELB298" s="22"/>
      <c r="ELC298" s="22"/>
      <c r="ELD298" s="22"/>
      <c r="ELE298" s="22"/>
      <c r="ELF298" s="22"/>
      <c r="ELG298" s="22"/>
      <c r="ELH298" s="22"/>
      <c r="ELI298" s="22"/>
      <c r="ELJ298" s="22"/>
      <c r="ELK298" s="22"/>
      <c r="ELL298" s="22"/>
      <c r="ELM298" s="22"/>
      <c r="ELN298" s="22"/>
      <c r="ELO298" s="22"/>
      <c r="ELP298" s="22"/>
      <c r="ELQ298" s="22"/>
      <c r="ELR298" s="22"/>
      <c r="ELS298" s="22"/>
      <c r="ELT298" s="22"/>
      <c r="ELU298" s="22"/>
      <c r="ELV298" s="22"/>
      <c r="ELW298" s="22"/>
      <c r="ELX298" s="22"/>
      <c r="ELY298" s="22"/>
      <c r="ELZ298" s="22"/>
      <c r="EMA298" s="22"/>
      <c r="EMB298" s="22"/>
      <c r="EMC298" s="22"/>
      <c r="EMD298" s="22"/>
      <c r="EME298" s="22"/>
      <c r="EMF298" s="22"/>
      <c r="EMG298" s="22"/>
      <c r="EMH298" s="22"/>
      <c r="EMI298" s="22"/>
      <c r="EMJ298" s="22"/>
      <c r="EMK298" s="22"/>
      <c r="EML298" s="22"/>
      <c r="EMM298" s="22"/>
      <c r="EMN298" s="22"/>
      <c r="EMO298" s="22"/>
      <c r="EMP298" s="22"/>
      <c r="EMQ298" s="22"/>
      <c r="EMR298" s="22"/>
      <c r="EMS298" s="22"/>
      <c r="EMT298" s="22"/>
      <c r="EMU298" s="22"/>
      <c r="EMV298" s="22"/>
      <c r="EMW298" s="22"/>
      <c r="EMX298" s="22"/>
      <c r="EMY298" s="22"/>
      <c r="EMZ298" s="22"/>
      <c r="ENA298" s="22"/>
      <c r="ENB298" s="22"/>
      <c r="ENC298" s="22"/>
      <c r="END298" s="22"/>
      <c r="ENE298" s="22"/>
      <c r="ENF298" s="22"/>
      <c r="ENG298" s="22"/>
      <c r="ENH298" s="22"/>
      <c r="ENI298" s="22"/>
      <c r="ENJ298" s="22"/>
      <c r="ENK298" s="22"/>
      <c r="ENL298" s="22"/>
      <c r="ENM298" s="22"/>
      <c r="ENN298" s="22"/>
      <c r="ENO298" s="22"/>
      <c r="ENP298" s="22"/>
      <c r="ENQ298" s="22"/>
      <c r="ENR298" s="22"/>
      <c r="ENS298" s="22"/>
      <c r="ENT298" s="22"/>
      <c r="ENU298" s="22"/>
      <c r="ENV298" s="22"/>
      <c r="ENW298" s="22"/>
      <c r="ENX298" s="22"/>
      <c r="ENY298" s="22"/>
      <c r="ENZ298" s="22"/>
      <c r="EOA298" s="22"/>
      <c r="EOB298" s="22"/>
      <c r="EOC298" s="22"/>
      <c r="EOD298" s="22"/>
      <c r="EOE298" s="22"/>
      <c r="EOF298" s="22"/>
      <c r="EOG298" s="22"/>
      <c r="EOH298" s="22"/>
      <c r="EOI298" s="22"/>
      <c r="EOJ298" s="22"/>
      <c r="EOK298" s="22"/>
      <c r="EOL298" s="22"/>
      <c r="EOM298" s="22"/>
      <c r="EON298" s="22"/>
      <c r="EOO298" s="22"/>
      <c r="EOP298" s="22"/>
      <c r="EOQ298" s="22"/>
      <c r="EOR298" s="22"/>
      <c r="EOS298" s="22"/>
      <c r="EOT298" s="22"/>
      <c r="EOU298" s="22"/>
      <c r="EOV298" s="22"/>
      <c r="EOW298" s="22"/>
      <c r="EOX298" s="22"/>
      <c r="EOY298" s="22"/>
      <c r="EOZ298" s="22"/>
      <c r="EPA298" s="22"/>
      <c r="EPB298" s="22"/>
      <c r="EPC298" s="22"/>
      <c r="EPD298" s="22"/>
      <c r="EPE298" s="22"/>
      <c r="EPF298" s="22"/>
      <c r="EPG298" s="22"/>
      <c r="EPH298" s="22"/>
      <c r="EPI298" s="22"/>
      <c r="EPJ298" s="22"/>
      <c r="EPK298" s="22"/>
      <c r="EPL298" s="22"/>
      <c r="EPM298" s="22"/>
      <c r="EPN298" s="22"/>
      <c r="EPO298" s="22"/>
      <c r="EPP298" s="22"/>
      <c r="EPQ298" s="22"/>
      <c r="EPR298" s="22"/>
      <c r="EPS298" s="22"/>
      <c r="EPT298" s="22"/>
      <c r="EPU298" s="22"/>
      <c r="EPV298" s="22"/>
      <c r="EPW298" s="22"/>
      <c r="EPX298" s="22"/>
      <c r="EPY298" s="22"/>
      <c r="EPZ298" s="22"/>
      <c r="EQA298" s="22"/>
      <c r="EQB298" s="22"/>
      <c r="EQC298" s="22"/>
      <c r="EQD298" s="22"/>
      <c r="EQE298" s="22"/>
      <c r="EQF298" s="22"/>
      <c r="EQG298" s="22"/>
      <c r="EQH298" s="22"/>
      <c r="EQI298" s="22"/>
      <c r="EQJ298" s="22"/>
      <c r="EQK298" s="22"/>
      <c r="EQL298" s="22"/>
      <c r="EQM298" s="22"/>
      <c r="EQN298" s="22"/>
      <c r="EQO298" s="22"/>
      <c r="EQP298" s="22"/>
      <c r="EQQ298" s="22"/>
      <c r="EQR298" s="22"/>
      <c r="EQS298" s="22"/>
      <c r="EQT298" s="22"/>
      <c r="EQU298" s="22"/>
      <c r="EQV298" s="22"/>
      <c r="EQW298" s="22"/>
      <c r="EQX298" s="22"/>
      <c r="EQY298" s="22"/>
      <c r="EQZ298" s="22"/>
      <c r="ERA298" s="22"/>
      <c r="ERB298" s="22"/>
      <c r="ERC298" s="22"/>
      <c r="ERD298" s="22"/>
      <c r="ERE298" s="22"/>
      <c r="ERF298" s="22"/>
      <c r="ERG298" s="22"/>
      <c r="ERH298" s="22"/>
      <c r="ERI298" s="22"/>
      <c r="ERJ298" s="22"/>
      <c r="ERK298" s="22"/>
      <c r="ERL298" s="22"/>
      <c r="ERM298" s="22"/>
      <c r="ERN298" s="22"/>
      <c r="ERO298" s="22"/>
      <c r="ERP298" s="22"/>
      <c r="ERQ298" s="22"/>
      <c r="ERR298" s="22"/>
      <c r="ERS298" s="22"/>
      <c r="ERT298" s="22"/>
      <c r="ERU298" s="22"/>
      <c r="ERV298" s="22"/>
      <c r="ERW298" s="22"/>
      <c r="ERX298" s="22"/>
      <c r="ERY298" s="22"/>
      <c r="ERZ298" s="22"/>
      <c r="ESA298" s="22"/>
      <c r="ESB298" s="22"/>
      <c r="ESC298" s="22"/>
      <c r="ESD298" s="22"/>
      <c r="ESE298" s="22"/>
      <c r="ESF298" s="22"/>
      <c r="ESG298" s="22"/>
      <c r="ESH298" s="22"/>
      <c r="ESI298" s="22"/>
      <c r="ESJ298" s="22"/>
      <c r="ESK298" s="22"/>
      <c r="ESL298" s="22"/>
      <c r="ESM298" s="22"/>
      <c r="ESN298" s="22"/>
      <c r="ESO298" s="22"/>
      <c r="ESP298" s="22"/>
      <c r="ESQ298" s="22"/>
      <c r="ESR298" s="22"/>
      <c r="ESS298" s="22"/>
      <c r="EST298" s="22"/>
      <c r="ESU298" s="22"/>
      <c r="ESV298" s="22"/>
      <c r="ESW298" s="22"/>
      <c r="ESX298" s="22"/>
      <c r="ESY298" s="22"/>
      <c r="ESZ298" s="22"/>
      <c r="ETA298" s="22"/>
      <c r="ETB298" s="22"/>
      <c r="ETC298" s="22"/>
      <c r="ETD298" s="22"/>
      <c r="ETE298" s="22"/>
      <c r="ETF298" s="22"/>
      <c r="ETG298" s="22"/>
      <c r="ETH298" s="22"/>
      <c r="ETI298" s="22"/>
      <c r="ETJ298" s="22"/>
      <c r="ETK298" s="22"/>
      <c r="ETL298" s="22"/>
      <c r="ETM298" s="22"/>
      <c r="ETN298" s="22"/>
      <c r="ETO298" s="22"/>
      <c r="ETP298" s="22"/>
      <c r="ETQ298" s="22"/>
      <c r="ETR298" s="22"/>
      <c r="ETS298" s="22"/>
      <c r="ETT298" s="22"/>
      <c r="ETU298" s="22"/>
      <c r="ETV298" s="22"/>
      <c r="ETW298" s="22"/>
      <c r="ETX298" s="22"/>
      <c r="ETY298" s="22"/>
      <c r="ETZ298" s="22"/>
      <c r="EUA298" s="22"/>
      <c r="EUB298" s="22"/>
      <c r="EUC298" s="22"/>
      <c r="EUD298" s="22"/>
      <c r="EUE298" s="22"/>
      <c r="EUF298" s="22"/>
      <c r="EUG298" s="22"/>
      <c r="EUH298" s="22"/>
      <c r="EUI298" s="22"/>
      <c r="EUJ298" s="22"/>
      <c r="EUK298" s="22"/>
      <c r="EUL298" s="22"/>
      <c r="EUM298" s="22"/>
      <c r="EUN298" s="22"/>
      <c r="EUO298" s="22"/>
      <c r="EUP298" s="22"/>
      <c r="EUQ298" s="22"/>
      <c r="EUR298" s="22"/>
      <c r="EUS298" s="22"/>
      <c r="EUT298" s="22"/>
      <c r="EUU298" s="22"/>
      <c r="EUV298" s="22"/>
      <c r="EUW298" s="22"/>
      <c r="EUX298" s="22"/>
      <c r="EUY298" s="22"/>
      <c r="EUZ298" s="22"/>
      <c r="EVA298" s="22"/>
      <c r="EVB298" s="22"/>
      <c r="EVC298" s="22"/>
      <c r="EVD298" s="22"/>
      <c r="EVE298" s="22"/>
      <c r="EVF298" s="22"/>
      <c r="EVG298" s="22"/>
      <c r="EVH298" s="22"/>
      <c r="EVI298" s="22"/>
      <c r="EVJ298" s="22"/>
      <c r="EVK298" s="22"/>
      <c r="EVL298" s="22"/>
      <c r="EVM298" s="22"/>
      <c r="EVN298" s="22"/>
      <c r="EVO298" s="22"/>
      <c r="EVP298" s="22"/>
      <c r="EVQ298" s="22"/>
      <c r="EVR298" s="22"/>
      <c r="EVS298" s="22"/>
      <c r="EVT298" s="22"/>
      <c r="EVU298" s="22"/>
      <c r="EVV298" s="22"/>
      <c r="EVW298" s="22"/>
      <c r="EVX298" s="22"/>
      <c r="EVY298" s="22"/>
      <c r="EVZ298" s="22"/>
      <c r="EWA298" s="22"/>
      <c r="EWB298" s="22"/>
      <c r="EWC298" s="22"/>
      <c r="EWD298" s="22"/>
      <c r="EWE298" s="22"/>
      <c r="EWF298" s="22"/>
      <c r="EWG298" s="22"/>
      <c r="EWH298" s="22"/>
      <c r="EWI298" s="22"/>
      <c r="EWJ298" s="22"/>
      <c r="EWK298" s="22"/>
      <c r="EWL298" s="22"/>
      <c r="EWM298" s="22"/>
      <c r="EWN298" s="22"/>
      <c r="EWO298" s="22"/>
      <c r="EWP298" s="22"/>
      <c r="EWQ298" s="22"/>
      <c r="EWR298" s="22"/>
      <c r="EWS298" s="22"/>
      <c r="EWT298" s="22"/>
      <c r="EWU298" s="22"/>
      <c r="EWV298" s="22"/>
      <c r="EWW298" s="22"/>
      <c r="EWX298" s="22"/>
      <c r="EWY298" s="22"/>
      <c r="EWZ298" s="22"/>
      <c r="EXA298" s="22"/>
      <c r="EXB298" s="22"/>
      <c r="EXC298" s="22"/>
      <c r="EXD298" s="22"/>
      <c r="EXE298" s="22"/>
      <c r="EXF298" s="22"/>
      <c r="EXG298" s="22"/>
      <c r="EXH298" s="22"/>
      <c r="EXI298" s="22"/>
      <c r="EXJ298" s="22"/>
      <c r="EXK298" s="22"/>
      <c r="EXL298" s="22"/>
      <c r="EXM298" s="22"/>
      <c r="EXN298" s="22"/>
      <c r="EXO298" s="22"/>
      <c r="EXP298" s="22"/>
      <c r="EXQ298" s="22"/>
      <c r="EXR298" s="22"/>
      <c r="EXS298" s="22"/>
      <c r="EXT298" s="22"/>
      <c r="EXU298" s="22"/>
      <c r="EXV298" s="22"/>
      <c r="EXW298" s="22"/>
      <c r="EXX298" s="22"/>
      <c r="EXY298" s="22"/>
      <c r="EXZ298" s="22"/>
      <c r="EYA298" s="22"/>
      <c r="EYB298" s="22"/>
      <c r="EYC298" s="22"/>
      <c r="EYD298" s="22"/>
      <c r="EYE298" s="22"/>
      <c r="EYF298" s="22"/>
      <c r="EYG298" s="22"/>
      <c r="EYH298" s="22"/>
      <c r="EYI298" s="22"/>
      <c r="EYJ298" s="22"/>
      <c r="EYK298" s="22"/>
      <c r="EYL298" s="22"/>
      <c r="EYM298" s="22"/>
      <c r="EYN298" s="22"/>
      <c r="EYO298" s="22"/>
      <c r="EYP298" s="22"/>
      <c r="EYQ298" s="22"/>
      <c r="EYR298" s="22"/>
      <c r="EYS298" s="22"/>
      <c r="EYT298" s="22"/>
      <c r="EYU298" s="22"/>
      <c r="EYV298" s="22"/>
      <c r="EYW298" s="22"/>
      <c r="EYX298" s="22"/>
      <c r="EYY298" s="22"/>
      <c r="EYZ298" s="22"/>
      <c r="EZA298" s="22"/>
      <c r="EZB298" s="22"/>
      <c r="EZC298" s="22"/>
      <c r="EZD298" s="22"/>
      <c r="EZE298" s="22"/>
      <c r="EZF298" s="22"/>
      <c r="EZG298" s="22"/>
      <c r="EZH298" s="22"/>
      <c r="EZI298" s="22"/>
      <c r="EZJ298" s="22"/>
      <c r="EZK298" s="22"/>
      <c r="EZL298" s="22"/>
      <c r="EZM298" s="22"/>
      <c r="EZN298" s="22"/>
      <c r="EZO298" s="22"/>
      <c r="EZP298" s="22"/>
      <c r="EZQ298" s="22"/>
      <c r="EZR298" s="22"/>
      <c r="EZS298" s="22"/>
      <c r="EZT298" s="22"/>
      <c r="EZU298" s="22"/>
      <c r="EZV298" s="22"/>
      <c r="EZW298" s="22"/>
      <c r="EZX298" s="22"/>
      <c r="EZY298" s="22"/>
      <c r="EZZ298" s="22"/>
      <c r="FAA298" s="22"/>
      <c r="FAB298" s="22"/>
      <c r="FAC298" s="22"/>
      <c r="FAD298" s="22"/>
      <c r="FAE298" s="22"/>
      <c r="FAF298" s="22"/>
      <c r="FAG298" s="22"/>
      <c r="FAH298" s="22"/>
      <c r="FAI298" s="22"/>
      <c r="FAJ298" s="22"/>
      <c r="FAK298" s="22"/>
      <c r="FAL298" s="22"/>
      <c r="FAM298" s="22"/>
      <c r="FAN298" s="22"/>
      <c r="FAO298" s="22"/>
      <c r="FAP298" s="22"/>
      <c r="FAQ298" s="22"/>
      <c r="FAR298" s="22"/>
      <c r="FAS298" s="22"/>
      <c r="FAT298" s="22"/>
      <c r="FAU298" s="22"/>
      <c r="FAV298" s="22"/>
      <c r="FAW298" s="22"/>
      <c r="FAX298" s="22"/>
      <c r="FAY298" s="22"/>
      <c r="FAZ298" s="22"/>
      <c r="FBA298" s="22"/>
      <c r="FBB298" s="22"/>
      <c r="FBC298" s="22"/>
      <c r="FBD298" s="22"/>
      <c r="FBE298" s="22"/>
      <c r="FBF298" s="22"/>
      <c r="FBG298" s="22"/>
      <c r="FBH298" s="22"/>
      <c r="FBI298" s="22"/>
      <c r="FBJ298" s="22"/>
      <c r="FBK298" s="22"/>
      <c r="FBL298" s="22"/>
      <c r="FBM298" s="22"/>
      <c r="FBN298" s="22"/>
      <c r="FBO298" s="22"/>
      <c r="FBP298" s="22"/>
      <c r="FBQ298" s="22"/>
      <c r="FBR298" s="22"/>
      <c r="FBS298" s="22"/>
      <c r="FBT298" s="22"/>
      <c r="FBU298" s="22"/>
      <c r="FBV298" s="22"/>
      <c r="FBW298" s="22"/>
      <c r="FBX298" s="22"/>
      <c r="FBY298" s="22"/>
      <c r="FBZ298" s="22"/>
      <c r="FCA298" s="22"/>
      <c r="FCB298" s="22"/>
      <c r="FCC298" s="22"/>
      <c r="FCD298" s="22"/>
      <c r="FCE298" s="22"/>
      <c r="FCF298" s="22"/>
      <c r="FCG298" s="22"/>
      <c r="FCH298" s="22"/>
      <c r="FCI298" s="22"/>
      <c r="FCJ298" s="22"/>
      <c r="FCK298" s="22"/>
      <c r="FCL298" s="22"/>
      <c r="FCM298" s="22"/>
      <c r="FCN298" s="22"/>
      <c r="FCO298" s="22"/>
      <c r="FCP298" s="22"/>
      <c r="FCQ298" s="22"/>
      <c r="FCR298" s="22"/>
      <c r="FCS298" s="22"/>
      <c r="FCT298" s="22"/>
      <c r="FCU298" s="22"/>
      <c r="FCV298" s="22"/>
      <c r="FCW298" s="22"/>
      <c r="FCX298" s="22"/>
      <c r="FCY298" s="22"/>
      <c r="FCZ298" s="22"/>
      <c r="FDA298" s="22"/>
      <c r="FDB298" s="22"/>
      <c r="FDC298" s="22"/>
      <c r="FDD298" s="22"/>
      <c r="FDE298" s="22"/>
      <c r="FDF298" s="22"/>
      <c r="FDG298" s="22"/>
      <c r="FDH298" s="22"/>
      <c r="FDI298" s="22"/>
      <c r="FDJ298" s="22"/>
      <c r="FDK298" s="22"/>
      <c r="FDL298" s="22"/>
      <c r="FDM298" s="22"/>
      <c r="FDN298" s="22"/>
      <c r="FDO298" s="22"/>
      <c r="FDP298" s="22"/>
      <c r="FDQ298" s="22"/>
      <c r="FDR298" s="22"/>
      <c r="FDS298" s="22"/>
      <c r="FDT298" s="22"/>
      <c r="FDU298" s="22"/>
      <c r="FDV298" s="22"/>
      <c r="FDW298" s="22"/>
      <c r="FDX298" s="22"/>
      <c r="FDY298" s="22"/>
      <c r="FDZ298" s="22"/>
      <c r="FEA298" s="22"/>
      <c r="FEB298" s="22"/>
      <c r="FEC298" s="22"/>
      <c r="FED298" s="22"/>
      <c r="FEE298" s="22"/>
      <c r="FEF298" s="22"/>
      <c r="FEG298" s="22"/>
      <c r="FEH298" s="22"/>
      <c r="FEI298" s="22"/>
      <c r="FEJ298" s="22"/>
      <c r="FEK298" s="22"/>
      <c r="FEL298" s="22"/>
      <c r="FEM298" s="22"/>
      <c r="FEN298" s="22"/>
      <c r="FEO298" s="22"/>
      <c r="FEP298" s="22"/>
      <c r="FEQ298" s="22"/>
      <c r="FER298" s="22"/>
      <c r="FES298" s="22"/>
      <c r="FET298" s="22"/>
      <c r="FEU298" s="22"/>
      <c r="FEV298" s="22"/>
      <c r="FEW298" s="22"/>
      <c r="FEX298" s="22"/>
      <c r="FEY298" s="22"/>
      <c r="FEZ298" s="22"/>
      <c r="FFA298" s="22"/>
      <c r="FFB298" s="22"/>
      <c r="FFC298" s="22"/>
      <c r="FFD298" s="22"/>
      <c r="FFE298" s="22"/>
      <c r="FFF298" s="22"/>
      <c r="FFG298" s="22"/>
      <c r="FFH298" s="22"/>
      <c r="FFI298" s="22"/>
      <c r="FFJ298" s="22"/>
      <c r="FFK298" s="22"/>
      <c r="FFL298" s="22"/>
      <c r="FFM298" s="22"/>
      <c r="FFN298" s="22"/>
      <c r="FFO298" s="22"/>
      <c r="FFP298" s="22"/>
      <c r="FFQ298" s="22"/>
      <c r="FFR298" s="22"/>
      <c r="FFS298" s="22"/>
      <c r="FFT298" s="22"/>
      <c r="FFU298" s="22"/>
      <c r="FFV298" s="22"/>
      <c r="FFW298" s="22"/>
      <c r="FFX298" s="22"/>
      <c r="FFY298" s="22"/>
      <c r="FFZ298" s="22"/>
      <c r="FGA298" s="22"/>
      <c r="FGB298" s="22"/>
      <c r="FGC298" s="22"/>
      <c r="FGD298" s="22"/>
      <c r="FGE298" s="22"/>
      <c r="FGF298" s="22"/>
      <c r="FGG298" s="22"/>
      <c r="FGH298" s="22"/>
      <c r="FGI298" s="22"/>
      <c r="FGJ298" s="22"/>
      <c r="FGK298" s="22"/>
      <c r="FGL298" s="22"/>
      <c r="FGM298" s="22"/>
      <c r="FGN298" s="22"/>
      <c r="FGO298" s="22"/>
      <c r="FGP298" s="22"/>
      <c r="FGQ298" s="22"/>
      <c r="FGR298" s="22"/>
      <c r="FGS298" s="22"/>
      <c r="FGT298" s="22"/>
      <c r="FGU298" s="22"/>
      <c r="FGV298" s="22"/>
      <c r="FGW298" s="22"/>
      <c r="FGX298" s="22"/>
      <c r="FGY298" s="22"/>
      <c r="FGZ298" s="22"/>
      <c r="FHA298" s="22"/>
      <c r="FHB298" s="22"/>
      <c r="FHC298" s="22"/>
      <c r="FHD298" s="22"/>
      <c r="FHE298" s="22"/>
      <c r="FHF298" s="22"/>
      <c r="FHG298" s="22"/>
      <c r="FHH298" s="22"/>
      <c r="FHI298" s="22"/>
      <c r="FHJ298" s="22"/>
      <c r="FHK298" s="22"/>
      <c r="FHL298" s="22"/>
      <c r="FHM298" s="22"/>
      <c r="FHN298" s="22"/>
      <c r="FHO298" s="22"/>
      <c r="FHP298" s="22"/>
      <c r="FHQ298" s="22"/>
      <c r="FHR298" s="22"/>
      <c r="FHS298" s="22"/>
      <c r="FHT298" s="22"/>
      <c r="FHU298" s="22"/>
      <c r="FHV298" s="22"/>
      <c r="FHW298" s="22"/>
      <c r="FHX298" s="22"/>
      <c r="FHY298" s="22"/>
      <c r="FHZ298" s="22"/>
      <c r="FIA298" s="22"/>
      <c r="FIB298" s="22"/>
      <c r="FIC298" s="22"/>
      <c r="FID298" s="22"/>
      <c r="FIE298" s="22"/>
      <c r="FIF298" s="22"/>
      <c r="FIG298" s="22"/>
      <c r="FIH298" s="22"/>
      <c r="FII298" s="22"/>
      <c r="FIJ298" s="22"/>
      <c r="FIK298" s="22"/>
      <c r="FIL298" s="22"/>
      <c r="FIM298" s="22"/>
      <c r="FIN298" s="22"/>
      <c r="FIO298" s="22"/>
      <c r="FIP298" s="22"/>
      <c r="FIQ298" s="22"/>
      <c r="FIR298" s="22"/>
      <c r="FIS298" s="22"/>
      <c r="FIT298" s="22"/>
      <c r="FIU298" s="22"/>
      <c r="FIV298" s="22"/>
      <c r="FIW298" s="22"/>
      <c r="FIX298" s="22"/>
      <c r="FIY298" s="22"/>
      <c r="FIZ298" s="22"/>
      <c r="FJA298" s="22"/>
      <c r="FJB298" s="22"/>
      <c r="FJC298" s="22"/>
      <c r="FJD298" s="22"/>
      <c r="FJE298" s="22"/>
      <c r="FJF298" s="22"/>
      <c r="FJG298" s="22"/>
      <c r="FJH298" s="22"/>
      <c r="FJI298" s="22"/>
      <c r="FJJ298" s="22"/>
      <c r="FJK298" s="22"/>
      <c r="FJL298" s="22"/>
      <c r="FJM298" s="22"/>
      <c r="FJN298" s="22"/>
      <c r="FJO298" s="22"/>
      <c r="FJP298" s="22"/>
      <c r="FJQ298" s="22"/>
      <c r="FJR298" s="22"/>
      <c r="FJS298" s="22"/>
      <c r="FJT298" s="22"/>
      <c r="FJU298" s="22"/>
      <c r="FJV298" s="22"/>
      <c r="FJW298" s="22"/>
      <c r="FJX298" s="22"/>
      <c r="FJY298" s="22"/>
      <c r="FJZ298" s="22"/>
      <c r="FKA298" s="22"/>
      <c r="FKB298" s="22"/>
      <c r="FKC298" s="22"/>
      <c r="FKD298" s="22"/>
      <c r="FKE298" s="22"/>
      <c r="FKF298" s="22"/>
      <c r="FKG298" s="22"/>
      <c r="FKH298" s="22"/>
      <c r="FKI298" s="22"/>
      <c r="FKJ298" s="22"/>
      <c r="FKK298" s="22"/>
      <c r="FKL298" s="22"/>
      <c r="FKM298" s="22"/>
      <c r="FKN298" s="22"/>
      <c r="FKO298" s="22"/>
      <c r="FKP298" s="22"/>
      <c r="FKQ298" s="22"/>
      <c r="FKR298" s="22"/>
      <c r="FKS298" s="22"/>
      <c r="FKT298" s="22"/>
      <c r="FKU298" s="22"/>
      <c r="FKV298" s="22"/>
      <c r="FKW298" s="22"/>
      <c r="FKX298" s="22"/>
      <c r="FKY298" s="22"/>
      <c r="FKZ298" s="22"/>
      <c r="FLA298" s="22"/>
      <c r="FLB298" s="22"/>
      <c r="FLC298" s="22"/>
      <c r="FLD298" s="22"/>
      <c r="FLE298" s="22"/>
      <c r="FLF298" s="22"/>
      <c r="FLG298" s="22"/>
      <c r="FLH298" s="22"/>
      <c r="FLI298" s="22"/>
      <c r="FLJ298" s="22"/>
      <c r="FLK298" s="22"/>
      <c r="FLL298" s="22"/>
      <c r="FLM298" s="22"/>
      <c r="FLN298" s="22"/>
      <c r="FLO298" s="22"/>
      <c r="FLP298" s="22"/>
      <c r="FLQ298" s="22"/>
      <c r="FLR298" s="22"/>
      <c r="FLS298" s="22"/>
      <c r="FLT298" s="22"/>
      <c r="FLU298" s="22"/>
      <c r="FLV298" s="22"/>
      <c r="FLW298" s="22"/>
      <c r="FLX298" s="22"/>
      <c r="FLY298" s="22"/>
      <c r="FLZ298" s="22"/>
      <c r="FMA298" s="22"/>
      <c r="FMB298" s="22"/>
      <c r="FMC298" s="22"/>
      <c r="FMD298" s="22"/>
      <c r="FME298" s="22"/>
      <c r="FMF298" s="22"/>
      <c r="FMG298" s="22"/>
      <c r="FMH298" s="22"/>
      <c r="FMI298" s="22"/>
      <c r="FMJ298" s="22"/>
      <c r="FMK298" s="22"/>
      <c r="FML298" s="22"/>
      <c r="FMM298" s="22"/>
      <c r="FMN298" s="22"/>
      <c r="FMO298" s="22"/>
      <c r="FMP298" s="22"/>
      <c r="FMQ298" s="22"/>
      <c r="FMR298" s="22"/>
      <c r="FMS298" s="22"/>
      <c r="FMT298" s="22"/>
      <c r="FMU298" s="22"/>
      <c r="FMV298" s="22"/>
      <c r="FMW298" s="22"/>
      <c r="FMX298" s="22"/>
      <c r="FMY298" s="22"/>
      <c r="FMZ298" s="22"/>
      <c r="FNA298" s="22"/>
      <c r="FNB298" s="22"/>
      <c r="FNC298" s="22"/>
      <c r="FND298" s="22"/>
      <c r="FNE298" s="22"/>
      <c r="FNF298" s="22"/>
      <c r="FNG298" s="22"/>
      <c r="FNH298" s="22"/>
      <c r="FNI298" s="22"/>
      <c r="FNJ298" s="22"/>
      <c r="FNK298" s="22"/>
      <c r="FNL298" s="22"/>
      <c r="FNM298" s="22"/>
      <c r="FNN298" s="22"/>
      <c r="FNO298" s="22"/>
      <c r="FNP298" s="22"/>
      <c r="FNQ298" s="22"/>
      <c r="FNR298" s="22"/>
      <c r="FNS298" s="22"/>
      <c r="FNT298" s="22"/>
      <c r="FNU298" s="22"/>
      <c r="FNV298" s="22"/>
      <c r="FNW298" s="22"/>
      <c r="FNX298" s="22"/>
      <c r="FNY298" s="22"/>
      <c r="FNZ298" s="22"/>
      <c r="FOA298" s="22"/>
      <c r="FOB298" s="22"/>
      <c r="FOC298" s="22"/>
      <c r="FOD298" s="22"/>
      <c r="FOE298" s="22"/>
      <c r="FOF298" s="22"/>
      <c r="FOG298" s="22"/>
      <c r="FOH298" s="22"/>
      <c r="FOI298" s="22"/>
      <c r="FOJ298" s="22"/>
      <c r="FOK298" s="22"/>
      <c r="FOL298" s="22"/>
      <c r="FOM298" s="22"/>
      <c r="FON298" s="22"/>
      <c r="FOO298" s="22"/>
      <c r="FOP298" s="22"/>
      <c r="FOQ298" s="22"/>
      <c r="FOR298" s="22"/>
      <c r="FOS298" s="22"/>
      <c r="FOT298" s="22"/>
      <c r="FOU298" s="22"/>
      <c r="FOV298" s="22"/>
      <c r="FOW298" s="22"/>
      <c r="FOX298" s="22"/>
      <c r="FOY298" s="22"/>
      <c r="FOZ298" s="22"/>
      <c r="FPA298" s="22"/>
      <c r="FPB298" s="22"/>
      <c r="FPC298" s="22"/>
      <c r="FPD298" s="22"/>
      <c r="FPE298" s="22"/>
      <c r="FPF298" s="22"/>
      <c r="FPG298" s="22"/>
      <c r="FPH298" s="22"/>
      <c r="FPI298" s="22"/>
      <c r="FPJ298" s="22"/>
      <c r="FPK298" s="22"/>
      <c r="FPL298" s="22"/>
      <c r="FPM298" s="22"/>
      <c r="FPN298" s="22"/>
      <c r="FPO298" s="22"/>
      <c r="FPP298" s="22"/>
      <c r="FPQ298" s="22"/>
      <c r="FPR298" s="22"/>
      <c r="FPS298" s="22"/>
      <c r="FPT298" s="22"/>
      <c r="FPU298" s="22"/>
      <c r="FPV298" s="22"/>
      <c r="FPW298" s="22"/>
      <c r="FPX298" s="22"/>
      <c r="FPY298" s="22"/>
      <c r="FPZ298" s="22"/>
      <c r="FQA298" s="22"/>
      <c r="FQB298" s="22"/>
      <c r="FQC298" s="22"/>
      <c r="FQD298" s="22"/>
      <c r="FQE298" s="22"/>
      <c r="FQF298" s="22"/>
      <c r="FQG298" s="22"/>
      <c r="FQH298" s="22"/>
      <c r="FQI298" s="22"/>
      <c r="FQJ298" s="22"/>
      <c r="FQK298" s="22"/>
      <c r="FQL298" s="22"/>
      <c r="FQM298" s="22"/>
      <c r="FQN298" s="22"/>
      <c r="FQO298" s="22"/>
      <c r="FQP298" s="22"/>
      <c r="FQQ298" s="22"/>
      <c r="FQR298" s="22"/>
      <c r="FQS298" s="22"/>
      <c r="FQT298" s="22"/>
      <c r="FQU298" s="22"/>
      <c r="FQV298" s="22"/>
      <c r="FQW298" s="22"/>
      <c r="FQX298" s="22"/>
      <c r="FQY298" s="22"/>
      <c r="FQZ298" s="22"/>
      <c r="FRA298" s="22"/>
      <c r="FRB298" s="22"/>
      <c r="FRC298" s="22"/>
      <c r="FRD298" s="22"/>
      <c r="FRE298" s="22"/>
      <c r="FRF298" s="22"/>
      <c r="FRG298" s="22"/>
      <c r="FRH298" s="22"/>
      <c r="FRI298" s="22"/>
      <c r="FRJ298" s="22"/>
      <c r="FRK298" s="22"/>
      <c r="FRL298" s="22"/>
      <c r="FRM298" s="22"/>
      <c r="FRN298" s="22"/>
      <c r="FRO298" s="22"/>
      <c r="FRP298" s="22"/>
      <c r="FRQ298" s="22"/>
      <c r="FRR298" s="22"/>
      <c r="FRS298" s="22"/>
      <c r="FRT298" s="22"/>
      <c r="FRU298" s="22"/>
      <c r="FRV298" s="22"/>
      <c r="FRW298" s="22"/>
      <c r="FRX298" s="22"/>
      <c r="FRY298" s="22"/>
      <c r="FRZ298" s="22"/>
      <c r="FSA298" s="22"/>
      <c r="FSB298" s="22"/>
      <c r="FSC298" s="22"/>
      <c r="FSD298" s="22"/>
      <c r="FSE298" s="22"/>
      <c r="FSF298" s="22"/>
      <c r="FSG298" s="22"/>
      <c r="FSH298" s="22"/>
      <c r="FSI298" s="22"/>
      <c r="FSJ298" s="22"/>
      <c r="FSK298" s="22"/>
      <c r="FSL298" s="22"/>
      <c r="FSM298" s="22"/>
      <c r="FSN298" s="22"/>
      <c r="FSO298" s="22"/>
      <c r="FSP298" s="22"/>
      <c r="FSQ298" s="22"/>
      <c r="FSR298" s="22"/>
      <c r="FSS298" s="22"/>
      <c r="FST298" s="22"/>
      <c r="FSU298" s="22"/>
      <c r="FSV298" s="22"/>
      <c r="FSW298" s="22"/>
      <c r="FSX298" s="22"/>
      <c r="FSY298" s="22"/>
      <c r="FSZ298" s="22"/>
      <c r="FTA298" s="22"/>
      <c r="FTB298" s="22"/>
      <c r="FTC298" s="22"/>
      <c r="FTD298" s="22"/>
      <c r="FTE298" s="22"/>
      <c r="FTF298" s="22"/>
      <c r="FTG298" s="22"/>
      <c r="FTH298" s="22"/>
      <c r="FTI298" s="22"/>
      <c r="FTJ298" s="22"/>
      <c r="FTK298" s="22"/>
      <c r="FTL298" s="22"/>
      <c r="FTM298" s="22"/>
      <c r="FTN298" s="22"/>
      <c r="FTO298" s="22"/>
      <c r="FTP298" s="22"/>
      <c r="FTQ298" s="22"/>
      <c r="FTR298" s="22"/>
      <c r="FTS298" s="22"/>
      <c r="FTT298" s="22"/>
      <c r="FTU298" s="22"/>
      <c r="FTV298" s="22"/>
      <c r="FTW298" s="22"/>
      <c r="FTX298" s="22"/>
      <c r="FTY298" s="22"/>
      <c r="FTZ298" s="22"/>
      <c r="FUA298" s="22"/>
      <c r="FUB298" s="22"/>
      <c r="FUC298" s="22"/>
      <c r="FUD298" s="22"/>
      <c r="FUE298" s="22"/>
      <c r="FUF298" s="22"/>
      <c r="FUG298" s="22"/>
      <c r="FUH298" s="22"/>
      <c r="FUI298" s="22"/>
      <c r="FUJ298" s="22"/>
      <c r="FUK298" s="22"/>
      <c r="FUL298" s="22"/>
      <c r="FUM298" s="22"/>
      <c r="FUN298" s="22"/>
      <c r="FUO298" s="22"/>
      <c r="FUP298" s="22"/>
      <c r="FUQ298" s="22"/>
      <c r="FUR298" s="22"/>
      <c r="FUS298" s="22"/>
      <c r="FUT298" s="22"/>
      <c r="FUU298" s="22"/>
      <c r="FUV298" s="22"/>
      <c r="FUW298" s="22"/>
      <c r="FUX298" s="22"/>
      <c r="FUY298" s="22"/>
      <c r="FUZ298" s="22"/>
      <c r="FVA298" s="22"/>
      <c r="FVB298" s="22"/>
      <c r="FVC298" s="22"/>
      <c r="FVD298" s="22"/>
      <c r="FVE298" s="22"/>
      <c r="FVF298" s="22"/>
      <c r="FVG298" s="22"/>
      <c r="FVH298" s="22"/>
      <c r="FVI298" s="22"/>
      <c r="FVJ298" s="22"/>
      <c r="FVK298" s="22"/>
      <c r="FVL298" s="22"/>
      <c r="FVM298" s="22"/>
      <c r="FVN298" s="22"/>
      <c r="FVO298" s="22"/>
      <c r="FVP298" s="22"/>
      <c r="FVQ298" s="22"/>
      <c r="FVR298" s="22"/>
      <c r="FVS298" s="22"/>
      <c r="FVT298" s="22"/>
      <c r="FVU298" s="22"/>
      <c r="FVV298" s="22"/>
      <c r="FVW298" s="22"/>
      <c r="FVX298" s="22"/>
      <c r="FVY298" s="22"/>
      <c r="FVZ298" s="22"/>
      <c r="FWA298" s="22"/>
      <c r="FWB298" s="22"/>
      <c r="FWC298" s="22"/>
      <c r="FWD298" s="22"/>
      <c r="FWE298" s="22"/>
      <c r="FWF298" s="22"/>
      <c r="FWG298" s="22"/>
      <c r="FWH298" s="22"/>
      <c r="FWI298" s="22"/>
      <c r="FWJ298" s="22"/>
      <c r="FWK298" s="22"/>
      <c r="FWL298" s="22"/>
      <c r="FWM298" s="22"/>
      <c r="FWN298" s="22"/>
      <c r="FWO298" s="22"/>
      <c r="FWP298" s="22"/>
      <c r="FWQ298" s="22"/>
      <c r="FWR298" s="22"/>
      <c r="FWS298" s="22"/>
      <c r="FWT298" s="22"/>
      <c r="FWU298" s="22"/>
      <c r="FWV298" s="22"/>
      <c r="FWW298" s="22"/>
      <c r="FWX298" s="22"/>
      <c r="FWY298" s="22"/>
      <c r="FWZ298" s="22"/>
      <c r="FXA298" s="22"/>
      <c r="FXB298" s="22"/>
      <c r="FXC298" s="22"/>
      <c r="FXD298" s="22"/>
      <c r="FXE298" s="22"/>
      <c r="FXF298" s="22"/>
      <c r="FXG298" s="22"/>
      <c r="FXH298" s="22"/>
      <c r="FXI298" s="22"/>
      <c r="FXJ298" s="22"/>
      <c r="FXK298" s="22"/>
      <c r="FXL298" s="22"/>
      <c r="FXM298" s="22"/>
      <c r="FXN298" s="22"/>
      <c r="FXO298" s="22"/>
      <c r="FXP298" s="22"/>
      <c r="FXQ298" s="22"/>
      <c r="FXR298" s="22"/>
      <c r="FXS298" s="22"/>
      <c r="FXT298" s="22"/>
      <c r="FXU298" s="22"/>
      <c r="FXV298" s="22"/>
      <c r="FXW298" s="22"/>
      <c r="FXX298" s="22"/>
      <c r="FXY298" s="22"/>
      <c r="FXZ298" s="22"/>
      <c r="FYA298" s="22"/>
      <c r="FYB298" s="22"/>
      <c r="FYC298" s="22"/>
      <c r="FYD298" s="22"/>
      <c r="FYE298" s="22"/>
      <c r="FYF298" s="22"/>
      <c r="FYG298" s="22"/>
      <c r="FYH298" s="22"/>
      <c r="FYI298" s="22"/>
      <c r="FYJ298" s="22"/>
      <c r="FYK298" s="22"/>
      <c r="FYL298" s="22"/>
      <c r="FYM298" s="22"/>
      <c r="FYN298" s="22"/>
      <c r="FYO298" s="22"/>
      <c r="FYP298" s="22"/>
      <c r="FYQ298" s="22"/>
      <c r="FYR298" s="22"/>
      <c r="FYS298" s="22"/>
      <c r="FYT298" s="22"/>
      <c r="FYU298" s="22"/>
      <c r="FYV298" s="22"/>
      <c r="FYW298" s="22"/>
      <c r="FYX298" s="22"/>
      <c r="FYY298" s="22"/>
      <c r="FYZ298" s="22"/>
      <c r="FZA298" s="22"/>
      <c r="FZB298" s="22"/>
      <c r="FZC298" s="22"/>
      <c r="FZD298" s="22"/>
      <c r="FZE298" s="22"/>
      <c r="FZF298" s="22"/>
      <c r="FZG298" s="22"/>
      <c r="FZH298" s="22"/>
      <c r="FZI298" s="22"/>
      <c r="FZJ298" s="22"/>
      <c r="FZK298" s="22"/>
      <c r="FZL298" s="22"/>
      <c r="FZM298" s="22"/>
      <c r="FZN298" s="22"/>
      <c r="FZO298" s="22"/>
      <c r="FZP298" s="22"/>
      <c r="FZQ298" s="22"/>
      <c r="FZR298" s="22"/>
      <c r="FZS298" s="22"/>
      <c r="FZT298" s="22"/>
      <c r="FZU298" s="22"/>
      <c r="FZV298" s="22"/>
      <c r="FZW298" s="22"/>
      <c r="FZX298" s="22"/>
      <c r="FZY298" s="22"/>
      <c r="FZZ298" s="22"/>
      <c r="GAA298" s="22"/>
      <c r="GAB298" s="22"/>
      <c r="GAC298" s="22"/>
      <c r="GAD298" s="22"/>
      <c r="GAE298" s="22"/>
      <c r="GAF298" s="22"/>
      <c r="GAG298" s="22"/>
      <c r="GAH298" s="22"/>
      <c r="GAI298" s="22"/>
      <c r="GAJ298" s="22"/>
      <c r="GAK298" s="22"/>
      <c r="GAL298" s="22"/>
      <c r="GAM298" s="22"/>
      <c r="GAN298" s="22"/>
      <c r="GAO298" s="22"/>
      <c r="GAP298" s="22"/>
      <c r="GAQ298" s="22"/>
      <c r="GAR298" s="22"/>
      <c r="GAS298" s="22"/>
      <c r="GAT298" s="22"/>
      <c r="GAU298" s="22"/>
      <c r="GAV298" s="22"/>
      <c r="GAW298" s="22"/>
      <c r="GAX298" s="22"/>
      <c r="GAY298" s="22"/>
      <c r="GAZ298" s="22"/>
      <c r="GBA298" s="22"/>
      <c r="GBB298" s="22"/>
      <c r="GBC298" s="22"/>
      <c r="GBD298" s="22"/>
      <c r="GBE298" s="22"/>
      <c r="GBF298" s="22"/>
      <c r="GBG298" s="22"/>
      <c r="GBH298" s="22"/>
      <c r="GBI298" s="22"/>
      <c r="GBJ298" s="22"/>
      <c r="GBK298" s="22"/>
      <c r="GBL298" s="22"/>
      <c r="GBM298" s="22"/>
      <c r="GBN298" s="22"/>
      <c r="GBO298" s="22"/>
      <c r="GBP298" s="22"/>
      <c r="GBQ298" s="22"/>
      <c r="GBR298" s="22"/>
      <c r="GBS298" s="22"/>
      <c r="GBT298" s="22"/>
      <c r="GBU298" s="22"/>
      <c r="GBV298" s="22"/>
      <c r="GBW298" s="22"/>
      <c r="GBX298" s="22"/>
      <c r="GBY298" s="22"/>
      <c r="GBZ298" s="22"/>
      <c r="GCA298" s="22"/>
      <c r="GCB298" s="22"/>
      <c r="GCC298" s="22"/>
      <c r="GCD298" s="22"/>
      <c r="GCE298" s="22"/>
      <c r="GCF298" s="22"/>
      <c r="GCG298" s="22"/>
      <c r="GCH298" s="22"/>
      <c r="GCI298" s="22"/>
      <c r="GCJ298" s="22"/>
      <c r="GCK298" s="22"/>
      <c r="GCL298" s="22"/>
      <c r="GCM298" s="22"/>
      <c r="GCN298" s="22"/>
      <c r="GCO298" s="22"/>
      <c r="GCP298" s="22"/>
      <c r="GCQ298" s="22"/>
      <c r="GCR298" s="22"/>
      <c r="GCS298" s="22"/>
      <c r="GCT298" s="22"/>
      <c r="GCU298" s="22"/>
      <c r="GCV298" s="22"/>
      <c r="GCW298" s="22"/>
      <c r="GCX298" s="22"/>
      <c r="GCY298" s="22"/>
      <c r="GCZ298" s="22"/>
      <c r="GDA298" s="22"/>
      <c r="GDB298" s="22"/>
      <c r="GDC298" s="22"/>
      <c r="GDD298" s="22"/>
      <c r="GDE298" s="22"/>
      <c r="GDF298" s="22"/>
      <c r="GDG298" s="22"/>
      <c r="GDH298" s="22"/>
      <c r="GDI298" s="22"/>
      <c r="GDJ298" s="22"/>
      <c r="GDK298" s="22"/>
      <c r="GDL298" s="22"/>
      <c r="GDM298" s="22"/>
      <c r="GDN298" s="22"/>
      <c r="GDO298" s="22"/>
      <c r="GDP298" s="22"/>
      <c r="GDQ298" s="22"/>
      <c r="GDR298" s="22"/>
      <c r="GDS298" s="22"/>
      <c r="GDT298" s="22"/>
      <c r="GDU298" s="22"/>
      <c r="GDV298" s="22"/>
      <c r="GDW298" s="22"/>
      <c r="GDX298" s="22"/>
      <c r="GDY298" s="22"/>
      <c r="GDZ298" s="22"/>
      <c r="GEA298" s="22"/>
      <c r="GEB298" s="22"/>
      <c r="GEC298" s="22"/>
      <c r="GED298" s="22"/>
      <c r="GEE298" s="22"/>
      <c r="GEF298" s="22"/>
      <c r="GEG298" s="22"/>
      <c r="GEH298" s="22"/>
      <c r="GEI298" s="22"/>
      <c r="GEJ298" s="22"/>
      <c r="GEK298" s="22"/>
      <c r="GEL298" s="22"/>
      <c r="GEM298" s="22"/>
      <c r="GEN298" s="22"/>
      <c r="GEO298" s="22"/>
      <c r="GEP298" s="22"/>
      <c r="GEQ298" s="22"/>
      <c r="GER298" s="22"/>
      <c r="GES298" s="22"/>
      <c r="GET298" s="22"/>
      <c r="GEU298" s="22"/>
      <c r="GEV298" s="22"/>
      <c r="GEW298" s="22"/>
      <c r="GEX298" s="22"/>
      <c r="GEY298" s="22"/>
      <c r="GEZ298" s="22"/>
      <c r="GFA298" s="22"/>
      <c r="GFB298" s="22"/>
      <c r="GFC298" s="22"/>
      <c r="GFD298" s="22"/>
      <c r="GFE298" s="22"/>
      <c r="GFF298" s="22"/>
      <c r="GFG298" s="22"/>
      <c r="GFH298" s="22"/>
      <c r="GFI298" s="22"/>
      <c r="GFJ298" s="22"/>
      <c r="GFK298" s="22"/>
      <c r="GFL298" s="22"/>
      <c r="GFM298" s="22"/>
      <c r="GFN298" s="22"/>
      <c r="GFO298" s="22"/>
      <c r="GFP298" s="22"/>
      <c r="GFQ298" s="22"/>
      <c r="GFR298" s="22"/>
      <c r="GFS298" s="22"/>
      <c r="GFT298" s="22"/>
      <c r="GFU298" s="22"/>
      <c r="GFV298" s="22"/>
      <c r="GFW298" s="22"/>
      <c r="GFX298" s="22"/>
      <c r="GFY298" s="22"/>
      <c r="GFZ298" s="22"/>
      <c r="GGA298" s="22"/>
      <c r="GGB298" s="22"/>
      <c r="GGC298" s="22"/>
      <c r="GGD298" s="22"/>
      <c r="GGE298" s="22"/>
      <c r="GGF298" s="22"/>
      <c r="GGG298" s="22"/>
      <c r="GGH298" s="22"/>
      <c r="GGI298" s="22"/>
      <c r="GGJ298" s="22"/>
      <c r="GGK298" s="22"/>
      <c r="GGL298" s="22"/>
      <c r="GGM298" s="22"/>
      <c r="GGN298" s="22"/>
      <c r="GGO298" s="22"/>
      <c r="GGP298" s="22"/>
      <c r="GGQ298" s="22"/>
      <c r="GGR298" s="22"/>
      <c r="GGS298" s="22"/>
      <c r="GGT298" s="22"/>
      <c r="GGU298" s="22"/>
      <c r="GGV298" s="22"/>
      <c r="GGW298" s="22"/>
      <c r="GGX298" s="22"/>
      <c r="GGY298" s="22"/>
      <c r="GGZ298" s="22"/>
      <c r="GHA298" s="22"/>
      <c r="GHB298" s="22"/>
      <c r="GHC298" s="22"/>
      <c r="GHD298" s="22"/>
      <c r="GHE298" s="22"/>
      <c r="GHF298" s="22"/>
      <c r="GHG298" s="22"/>
      <c r="GHH298" s="22"/>
      <c r="GHI298" s="22"/>
      <c r="GHJ298" s="22"/>
      <c r="GHK298" s="22"/>
      <c r="GHL298" s="22"/>
      <c r="GHM298" s="22"/>
      <c r="GHN298" s="22"/>
      <c r="GHO298" s="22"/>
      <c r="GHP298" s="22"/>
      <c r="GHQ298" s="22"/>
      <c r="GHR298" s="22"/>
      <c r="GHS298" s="22"/>
      <c r="GHT298" s="22"/>
      <c r="GHU298" s="22"/>
      <c r="GHV298" s="22"/>
      <c r="GHW298" s="22"/>
      <c r="GHX298" s="22"/>
      <c r="GHY298" s="22"/>
      <c r="GHZ298" s="22"/>
      <c r="GIA298" s="22"/>
      <c r="GIB298" s="22"/>
      <c r="GIC298" s="22"/>
      <c r="GID298" s="22"/>
      <c r="GIE298" s="22"/>
      <c r="GIF298" s="22"/>
      <c r="GIG298" s="22"/>
      <c r="GIH298" s="22"/>
      <c r="GII298" s="22"/>
      <c r="GIJ298" s="22"/>
      <c r="GIK298" s="22"/>
      <c r="GIL298" s="22"/>
      <c r="GIM298" s="22"/>
      <c r="GIN298" s="22"/>
      <c r="GIO298" s="22"/>
      <c r="GIP298" s="22"/>
      <c r="GIQ298" s="22"/>
      <c r="GIR298" s="22"/>
      <c r="GIS298" s="22"/>
      <c r="GIT298" s="22"/>
      <c r="GIU298" s="22"/>
      <c r="GIV298" s="22"/>
      <c r="GIW298" s="22"/>
      <c r="GIX298" s="22"/>
      <c r="GIY298" s="22"/>
      <c r="GIZ298" s="22"/>
      <c r="GJA298" s="22"/>
      <c r="GJB298" s="22"/>
      <c r="GJC298" s="22"/>
      <c r="GJD298" s="22"/>
      <c r="GJE298" s="22"/>
      <c r="GJF298" s="22"/>
      <c r="GJG298" s="22"/>
      <c r="GJH298" s="22"/>
      <c r="GJI298" s="22"/>
      <c r="GJJ298" s="22"/>
      <c r="GJK298" s="22"/>
      <c r="GJL298" s="22"/>
      <c r="GJM298" s="22"/>
      <c r="GJN298" s="22"/>
      <c r="GJO298" s="22"/>
      <c r="GJP298" s="22"/>
      <c r="GJQ298" s="22"/>
      <c r="GJR298" s="22"/>
      <c r="GJS298" s="22"/>
      <c r="GJT298" s="22"/>
      <c r="GJU298" s="22"/>
      <c r="GJV298" s="22"/>
      <c r="GJW298" s="22"/>
      <c r="GJX298" s="22"/>
      <c r="GJY298" s="22"/>
      <c r="GJZ298" s="22"/>
      <c r="GKA298" s="22"/>
      <c r="GKB298" s="22"/>
      <c r="GKC298" s="22"/>
      <c r="GKD298" s="22"/>
      <c r="GKE298" s="22"/>
      <c r="GKF298" s="22"/>
      <c r="GKG298" s="22"/>
      <c r="GKH298" s="22"/>
      <c r="GKI298" s="22"/>
      <c r="GKJ298" s="22"/>
      <c r="GKK298" s="22"/>
      <c r="GKL298" s="22"/>
      <c r="GKM298" s="22"/>
      <c r="GKN298" s="22"/>
      <c r="GKO298" s="22"/>
      <c r="GKP298" s="22"/>
      <c r="GKQ298" s="22"/>
      <c r="GKR298" s="22"/>
      <c r="GKS298" s="22"/>
      <c r="GKT298" s="22"/>
      <c r="GKU298" s="22"/>
      <c r="GKV298" s="22"/>
      <c r="GKW298" s="22"/>
      <c r="GKX298" s="22"/>
      <c r="GKY298" s="22"/>
      <c r="GKZ298" s="22"/>
      <c r="GLA298" s="22"/>
      <c r="GLB298" s="22"/>
      <c r="GLC298" s="22"/>
      <c r="GLD298" s="22"/>
      <c r="GLE298" s="22"/>
      <c r="GLF298" s="22"/>
      <c r="GLG298" s="22"/>
      <c r="GLH298" s="22"/>
      <c r="GLI298" s="22"/>
      <c r="GLJ298" s="22"/>
      <c r="GLK298" s="22"/>
      <c r="GLL298" s="22"/>
      <c r="GLM298" s="22"/>
      <c r="GLN298" s="22"/>
      <c r="GLO298" s="22"/>
      <c r="GLP298" s="22"/>
      <c r="GLQ298" s="22"/>
      <c r="GLR298" s="22"/>
      <c r="GLS298" s="22"/>
      <c r="GLT298" s="22"/>
      <c r="GLU298" s="22"/>
      <c r="GLV298" s="22"/>
      <c r="GLW298" s="22"/>
      <c r="GLX298" s="22"/>
      <c r="GLY298" s="22"/>
      <c r="GLZ298" s="22"/>
      <c r="GMA298" s="22"/>
      <c r="GMB298" s="22"/>
      <c r="GMC298" s="22"/>
      <c r="GMD298" s="22"/>
      <c r="GME298" s="22"/>
      <c r="GMF298" s="22"/>
      <c r="GMG298" s="22"/>
      <c r="GMH298" s="22"/>
      <c r="GMI298" s="22"/>
      <c r="GMJ298" s="22"/>
      <c r="GMK298" s="22"/>
      <c r="GML298" s="22"/>
      <c r="GMM298" s="22"/>
      <c r="GMN298" s="22"/>
      <c r="GMO298" s="22"/>
      <c r="GMP298" s="22"/>
      <c r="GMQ298" s="22"/>
      <c r="GMR298" s="22"/>
      <c r="GMS298" s="22"/>
      <c r="GMT298" s="22"/>
      <c r="GMU298" s="22"/>
      <c r="GMV298" s="22"/>
      <c r="GMW298" s="22"/>
      <c r="GMX298" s="22"/>
      <c r="GMY298" s="22"/>
      <c r="GMZ298" s="22"/>
      <c r="GNA298" s="22"/>
      <c r="GNB298" s="22"/>
      <c r="GNC298" s="22"/>
      <c r="GND298" s="22"/>
      <c r="GNE298" s="22"/>
      <c r="GNF298" s="22"/>
      <c r="GNG298" s="22"/>
      <c r="GNH298" s="22"/>
      <c r="GNI298" s="22"/>
      <c r="GNJ298" s="22"/>
      <c r="GNK298" s="22"/>
      <c r="GNL298" s="22"/>
      <c r="GNM298" s="22"/>
      <c r="GNN298" s="22"/>
      <c r="GNO298" s="22"/>
      <c r="GNP298" s="22"/>
      <c r="GNQ298" s="22"/>
      <c r="GNR298" s="22"/>
      <c r="GNS298" s="22"/>
      <c r="GNT298" s="22"/>
      <c r="GNU298" s="22"/>
      <c r="GNV298" s="22"/>
      <c r="GNW298" s="22"/>
      <c r="GNX298" s="22"/>
      <c r="GNY298" s="22"/>
      <c r="GNZ298" s="22"/>
      <c r="GOA298" s="22"/>
      <c r="GOB298" s="22"/>
      <c r="GOC298" s="22"/>
      <c r="GOD298" s="22"/>
      <c r="GOE298" s="22"/>
      <c r="GOF298" s="22"/>
      <c r="GOG298" s="22"/>
      <c r="GOH298" s="22"/>
      <c r="GOI298" s="22"/>
      <c r="GOJ298" s="22"/>
      <c r="GOK298" s="22"/>
      <c r="GOL298" s="22"/>
      <c r="GOM298" s="22"/>
      <c r="GON298" s="22"/>
      <c r="GOO298" s="22"/>
      <c r="GOP298" s="22"/>
      <c r="GOQ298" s="22"/>
      <c r="GOR298" s="22"/>
      <c r="GOS298" s="22"/>
      <c r="GOT298" s="22"/>
      <c r="GOU298" s="22"/>
      <c r="GOV298" s="22"/>
      <c r="GOW298" s="22"/>
      <c r="GOX298" s="22"/>
      <c r="GOY298" s="22"/>
      <c r="GOZ298" s="22"/>
      <c r="GPA298" s="22"/>
      <c r="GPB298" s="22"/>
      <c r="GPC298" s="22"/>
      <c r="GPD298" s="22"/>
      <c r="GPE298" s="22"/>
      <c r="GPF298" s="22"/>
      <c r="GPG298" s="22"/>
      <c r="GPH298" s="22"/>
      <c r="GPI298" s="22"/>
      <c r="GPJ298" s="22"/>
      <c r="GPK298" s="22"/>
      <c r="GPL298" s="22"/>
      <c r="GPM298" s="22"/>
      <c r="GPN298" s="22"/>
      <c r="GPO298" s="22"/>
      <c r="GPP298" s="22"/>
      <c r="GPQ298" s="22"/>
      <c r="GPR298" s="22"/>
      <c r="GPS298" s="22"/>
      <c r="GPT298" s="22"/>
      <c r="GPU298" s="22"/>
      <c r="GPV298" s="22"/>
      <c r="GPW298" s="22"/>
      <c r="GPX298" s="22"/>
      <c r="GPY298" s="22"/>
      <c r="GPZ298" s="22"/>
      <c r="GQA298" s="22"/>
      <c r="GQB298" s="22"/>
      <c r="GQC298" s="22"/>
      <c r="GQD298" s="22"/>
      <c r="GQE298" s="22"/>
      <c r="GQF298" s="22"/>
      <c r="GQG298" s="22"/>
      <c r="GQH298" s="22"/>
      <c r="GQI298" s="22"/>
      <c r="GQJ298" s="22"/>
      <c r="GQK298" s="22"/>
      <c r="GQL298" s="22"/>
      <c r="GQM298" s="22"/>
      <c r="GQN298" s="22"/>
      <c r="GQO298" s="22"/>
      <c r="GQP298" s="22"/>
      <c r="GQQ298" s="22"/>
      <c r="GQR298" s="22"/>
      <c r="GQS298" s="22"/>
      <c r="GQT298" s="22"/>
      <c r="GQU298" s="22"/>
      <c r="GQV298" s="22"/>
      <c r="GQW298" s="22"/>
      <c r="GQX298" s="22"/>
      <c r="GQY298" s="22"/>
      <c r="GQZ298" s="22"/>
      <c r="GRA298" s="22"/>
      <c r="GRB298" s="22"/>
      <c r="GRC298" s="22"/>
      <c r="GRD298" s="22"/>
      <c r="GRE298" s="22"/>
      <c r="GRF298" s="22"/>
      <c r="GRG298" s="22"/>
      <c r="GRH298" s="22"/>
      <c r="GRI298" s="22"/>
      <c r="GRJ298" s="22"/>
      <c r="GRK298" s="22"/>
      <c r="GRL298" s="22"/>
      <c r="GRM298" s="22"/>
      <c r="GRN298" s="22"/>
      <c r="GRO298" s="22"/>
      <c r="GRP298" s="22"/>
      <c r="GRQ298" s="22"/>
      <c r="GRR298" s="22"/>
      <c r="GRS298" s="22"/>
      <c r="GRT298" s="22"/>
      <c r="GRU298" s="22"/>
      <c r="GRV298" s="22"/>
      <c r="GRW298" s="22"/>
      <c r="GRX298" s="22"/>
      <c r="GRY298" s="22"/>
      <c r="GRZ298" s="22"/>
      <c r="GSA298" s="22"/>
      <c r="GSB298" s="22"/>
      <c r="GSC298" s="22"/>
      <c r="GSD298" s="22"/>
      <c r="GSE298" s="22"/>
      <c r="GSF298" s="22"/>
      <c r="GSG298" s="22"/>
      <c r="GSH298" s="22"/>
      <c r="GSI298" s="22"/>
      <c r="GSJ298" s="22"/>
      <c r="GSK298" s="22"/>
      <c r="GSL298" s="22"/>
      <c r="GSM298" s="22"/>
      <c r="GSN298" s="22"/>
      <c r="GSO298" s="22"/>
      <c r="GSP298" s="22"/>
      <c r="GSQ298" s="22"/>
      <c r="GSR298" s="22"/>
      <c r="GSS298" s="22"/>
      <c r="GST298" s="22"/>
      <c r="GSU298" s="22"/>
      <c r="GSV298" s="22"/>
      <c r="GSW298" s="22"/>
      <c r="GSX298" s="22"/>
      <c r="GSY298" s="22"/>
      <c r="GSZ298" s="22"/>
      <c r="GTA298" s="22"/>
      <c r="GTB298" s="22"/>
      <c r="GTC298" s="22"/>
      <c r="GTD298" s="22"/>
      <c r="GTE298" s="22"/>
      <c r="GTF298" s="22"/>
      <c r="GTG298" s="22"/>
      <c r="GTH298" s="22"/>
      <c r="GTI298" s="22"/>
      <c r="GTJ298" s="22"/>
      <c r="GTK298" s="22"/>
      <c r="GTL298" s="22"/>
      <c r="GTM298" s="22"/>
      <c r="GTN298" s="22"/>
      <c r="GTO298" s="22"/>
      <c r="GTP298" s="22"/>
      <c r="GTQ298" s="22"/>
      <c r="GTR298" s="22"/>
      <c r="GTS298" s="22"/>
      <c r="GTT298" s="22"/>
      <c r="GTU298" s="22"/>
      <c r="GTV298" s="22"/>
      <c r="GTW298" s="22"/>
      <c r="GTX298" s="22"/>
      <c r="GTY298" s="22"/>
      <c r="GTZ298" s="22"/>
      <c r="GUA298" s="22"/>
      <c r="GUB298" s="22"/>
      <c r="GUC298" s="22"/>
      <c r="GUD298" s="22"/>
      <c r="GUE298" s="22"/>
      <c r="GUF298" s="22"/>
      <c r="GUG298" s="22"/>
      <c r="GUH298" s="22"/>
      <c r="GUI298" s="22"/>
      <c r="GUJ298" s="22"/>
      <c r="GUK298" s="22"/>
      <c r="GUL298" s="22"/>
      <c r="GUM298" s="22"/>
      <c r="GUN298" s="22"/>
      <c r="GUO298" s="22"/>
      <c r="GUP298" s="22"/>
      <c r="GUQ298" s="22"/>
      <c r="GUR298" s="22"/>
      <c r="GUS298" s="22"/>
      <c r="GUT298" s="22"/>
      <c r="GUU298" s="22"/>
      <c r="GUV298" s="22"/>
      <c r="GUW298" s="22"/>
      <c r="GUX298" s="22"/>
      <c r="GUY298" s="22"/>
      <c r="GUZ298" s="22"/>
      <c r="GVA298" s="22"/>
      <c r="GVB298" s="22"/>
      <c r="GVC298" s="22"/>
      <c r="GVD298" s="22"/>
      <c r="GVE298" s="22"/>
      <c r="GVF298" s="22"/>
      <c r="GVG298" s="22"/>
      <c r="GVH298" s="22"/>
      <c r="GVI298" s="22"/>
      <c r="GVJ298" s="22"/>
      <c r="GVK298" s="22"/>
      <c r="GVL298" s="22"/>
      <c r="GVM298" s="22"/>
      <c r="GVN298" s="22"/>
      <c r="GVO298" s="22"/>
      <c r="GVP298" s="22"/>
      <c r="GVQ298" s="22"/>
      <c r="GVR298" s="22"/>
      <c r="GVS298" s="22"/>
      <c r="GVT298" s="22"/>
      <c r="GVU298" s="22"/>
      <c r="GVV298" s="22"/>
      <c r="GVW298" s="22"/>
      <c r="GVX298" s="22"/>
      <c r="GVY298" s="22"/>
      <c r="GVZ298" s="22"/>
      <c r="GWA298" s="22"/>
      <c r="GWB298" s="22"/>
      <c r="GWC298" s="22"/>
      <c r="GWD298" s="22"/>
      <c r="GWE298" s="22"/>
      <c r="GWF298" s="22"/>
      <c r="GWG298" s="22"/>
      <c r="GWH298" s="22"/>
      <c r="GWI298" s="22"/>
      <c r="GWJ298" s="22"/>
      <c r="GWK298" s="22"/>
      <c r="GWL298" s="22"/>
      <c r="GWM298" s="22"/>
      <c r="GWN298" s="22"/>
      <c r="GWO298" s="22"/>
      <c r="GWP298" s="22"/>
      <c r="GWQ298" s="22"/>
      <c r="GWR298" s="22"/>
      <c r="GWS298" s="22"/>
      <c r="GWT298" s="22"/>
      <c r="GWU298" s="22"/>
      <c r="GWV298" s="22"/>
      <c r="GWW298" s="22"/>
      <c r="GWX298" s="22"/>
      <c r="GWY298" s="22"/>
      <c r="GWZ298" s="22"/>
      <c r="GXA298" s="22"/>
      <c r="GXB298" s="22"/>
      <c r="GXC298" s="22"/>
      <c r="GXD298" s="22"/>
      <c r="GXE298" s="22"/>
      <c r="GXF298" s="22"/>
      <c r="GXG298" s="22"/>
      <c r="GXH298" s="22"/>
      <c r="GXI298" s="22"/>
      <c r="GXJ298" s="22"/>
      <c r="GXK298" s="22"/>
      <c r="GXL298" s="22"/>
      <c r="GXM298" s="22"/>
      <c r="GXN298" s="22"/>
      <c r="GXO298" s="22"/>
      <c r="GXP298" s="22"/>
      <c r="GXQ298" s="22"/>
      <c r="GXR298" s="22"/>
      <c r="GXS298" s="22"/>
      <c r="GXT298" s="22"/>
      <c r="GXU298" s="22"/>
      <c r="GXV298" s="22"/>
      <c r="GXW298" s="22"/>
      <c r="GXX298" s="22"/>
      <c r="GXY298" s="22"/>
      <c r="GXZ298" s="22"/>
      <c r="GYA298" s="22"/>
      <c r="GYB298" s="22"/>
      <c r="GYC298" s="22"/>
      <c r="GYD298" s="22"/>
      <c r="GYE298" s="22"/>
      <c r="GYF298" s="22"/>
      <c r="GYG298" s="22"/>
      <c r="GYH298" s="22"/>
      <c r="GYI298" s="22"/>
      <c r="GYJ298" s="22"/>
      <c r="GYK298" s="22"/>
      <c r="GYL298" s="22"/>
      <c r="GYM298" s="22"/>
      <c r="GYN298" s="22"/>
      <c r="GYO298" s="22"/>
      <c r="GYP298" s="22"/>
      <c r="GYQ298" s="22"/>
      <c r="GYR298" s="22"/>
      <c r="GYS298" s="22"/>
      <c r="GYT298" s="22"/>
      <c r="GYU298" s="22"/>
      <c r="GYV298" s="22"/>
      <c r="GYW298" s="22"/>
      <c r="GYX298" s="22"/>
      <c r="GYY298" s="22"/>
      <c r="GYZ298" s="22"/>
      <c r="GZA298" s="22"/>
      <c r="GZB298" s="22"/>
      <c r="GZC298" s="22"/>
      <c r="GZD298" s="22"/>
      <c r="GZE298" s="22"/>
      <c r="GZF298" s="22"/>
      <c r="GZG298" s="22"/>
      <c r="GZH298" s="22"/>
      <c r="GZI298" s="22"/>
      <c r="GZJ298" s="22"/>
      <c r="GZK298" s="22"/>
      <c r="GZL298" s="22"/>
      <c r="GZM298" s="22"/>
      <c r="GZN298" s="22"/>
      <c r="GZO298" s="22"/>
      <c r="GZP298" s="22"/>
      <c r="GZQ298" s="22"/>
      <c r="GZR298" s="22"/>
      <c r="GZS298" s="22"/>
      <c r="GZT298" s="22"/>
      <c r="GZU298" s="22"/>
      <c r="GZV298" s="22"/>
      <c r="GZW298" s="22"/>
      <c r="GZX298" s="22"/>
      <c r="GZY298" s="22"/>
      <c r="GZZ298" s="22"/>
      <c r="HAA298" s="22"/>
      <c r="HAB298" s="22"/>
      <c r="HAC298" s="22"/>
      <c r="HAD298" s="22"/>
      <c r="HAE298" s="22"/>
      <c r="HAF298" s="22"/>
      <c r="HAG298" s="22"/>
      <c r="HAH298" s="22"/>
      <c r="HAI298" s="22"/>
      <c r="HAJ298" s="22"/>
      <c r="HAK298" s="22"/>
      <c r="HAL298" s="22"/>
      <c r="HAM298" s="22"/>
      <c r="HAN298" s="22"/>
      <c r="HAO298" s="22"/>
      <c r="HAP298" s="22"/>
      <c r="HAQ298" s="22"/>
      <c r="HAR298" s="22"/>
      <c r="HAS298" s="22"/>
      <c r="HAT298" s="22"/>
      <c r="HAU298" s="22"/>
      <c r="HAV298" s="22"/>
      <c r="HAW298" s="22"/>
      <c r="HAX298" s="22"/>
      <c r="HAY298" s="22"/>
      <c r="HAZ298" s="22"/>
      <c r="HBA298" s="22"/>
      <c r="HBB298" s="22"/>
      <c r="HBC298" s="22"/>
      <c r="HBD298" s="22"/>
      <c r="HBE298" s="22"/>
      <c r="HBF298" s="22"/>
      <c r="HBG298" s="22"/>
      <c r="HBH298" s="22"/>
      <c r="HBI298" s="22"/>
      <c r="HBJ298" s="22"/>
      <c r="HBK298" s="22"/>
      <c r="HBL298" s="22"/>
      <c r="HBM298" s="22"/>
      <c r="HBN298" s="22"/>
      <c r="HBO298" s="22"/>
      <c r="HBP298" s="22"/>
      <c r="HBQ298" s="22"/>
      <c r="HBR298" s="22"/>
      <c r="HBS298" s="22"/>
      <c r="HBT298" s="22"/>
      <c r="HBU298" s="22"/>
      <c r="HBV298" s="22"/>
      <c r="HBW298" s="22"/>
      <c r="HBX298" s="22"/>
      <c r="HBY298" s="22"/>
      <c r="HBZ298" s="22"/>
      <c r="HCA298" s="22"/>
      <c r="HCB298" s="22"/>
      <c r="HCC298" s="22"/>
      <c r="HCD298" s="22"/>
      <c r="HCE298" s="22"/>
      <c r="HCF298" s="22"/>
      <c r="HCG298" s="22"/>
      <c r="HCH298" s="22"/>
      <c r="HCI298" s="22"/>
      <c r="HCJ298" s="22"/>
      <c r="HCK298" s="22"/>
      <c r="HCL298" s="22"/>
      <c r="HCM298" s="22"/>
      <c r="HCN298" s="22"/>
      <c r="HCO298" s="22"/>
      <c r="HCP298" s="22"/>
      <c r="HCQ298" s="22"/>
      <c r="HCR298" s="22"/>
      <c r="HCS298" s="22"/>
      <c r="HCT298" s="22"/>
      <c r="HCU298" s="22"/>
      <c r="HCV298" s="22"/>
      <c r="HCW298" s="22"/>
      <c r="HCX298" s="22"/>
      <c r="HCY298" s="22"/>
      <c r="HCZ298" s="22"/>
      <c r="HDA298" s="22"/>
      <c r="HDB298" s="22"/>
      <c r="HDC298" s="22"/>
      <c r="HDD298" s="22"/>
      <c r="HDE298" s="22"/>
      <c r="HDF298" s="22"/>
      <c r="HDG298" s="22"/>
      <c r="HDH298" s="22"/>
      <c r="HDI298" s="22"/>
      <c r="HDJ298" s="22"/>
      <c r="HDK298" s="22"/>
      <c r="HDL298" s="22"/>
      <c r="HDM298" s="22"/>
      <c r="HDN298" s="22"/>
      <c r="HDO298" s="22"/>
      <c r="HDP298" s="22"/>
      <c r="HDQ298" s="22"/>
      <c r="HDR298" s="22"/>
      <c r="HDS298" s="22"/>
      <c r="HDT298" s="22"/>
      <c r="HDU298" s="22"/>
      <c r="HDV298" s="22"/>
      <c r="HDW298" s="22"/>
      <c r="HDX298" s="22"/>
      <c r="HDY298" s="22"/>
      <c r="HDZ298" s="22"/>
      <c r="HEA298" s="22"/>
      <c r="HEB298" s="22"/>
      <c r="HEC298" s="22"/>
      <c r="HED298" s="22"/>
      <c r="HEE298" s="22"/>
      <c r="HEF298" s="22"/>
      <c r="HEG298" s="22"/>
      <c r="HEH298" s="22"/>
      <c r="HEI298" s="22"/>
      <c r="HEJ298" s="22"/>
      <c r="HEK298" s="22"/>
      <c r="HEL298" s="22"/>
      <c r="HEM298" s="22"/>
      <c r="HEN298" s="22"/>
      <c r="HEO298" s="22"/>
      <c r="HEP298" s="22"/>
      <c r="HEQ298" s="22"/>
      <c r="HER298" s="22"/>
      <c r="HES298" s="22"/>
      <c r="HET298" s="22"/>
      <c r="HEU298" s="22"/>
      <c r="HEV298" s="22"/>
      <c r="HEW298" s="22"/>
      <c r="HEX298" s="22"/>
      <c r="HEY298" s="22"/>
      <c r="HEZ298" s="22"/>
      <c r="HFA298" s="22"/>
      <c r="HFB298" s="22"/>
      <c r="HFC298" s="22"/>
      <c r="HFD298" s="22"/>
      <c r="HFE298" s="22"/>
      <c r="HFF298" s="22"/>
      <c r="HFG298" s="22"/>
      <c r="HFH298" s="22"/>
      <c r="HFI298" s="22"/>
      <c r="HFJ298" s="22"/>
      <c r="HFK298" s="22"/>
      <c r="HFL298" s="22"/>
      <c r="HFM298" s="22"/>
      <c r="HFN298" s="22"/>
      <c r="HFO298" s="22"/>
      <c r="HFP298" s="22"/>
      <c r="HFQ298" s="22"/>
      <c r="HFR298" s="22"/>
      <c r="HFS298" s="22"/>
      <c r="HFT298" s="22"/>
      <c r="HFU298" s="22"/>
      <c r="HFV298" s="22"/>
      <c r="HFW298" s="22"/>
      <c r="HFX298" s="22"/>
      <c r="HFY298" s="22"/>
      <c r="HFZ298" s="22"/>
      <c r="HGA298" s="22"/>
      <c r="HGB298" s="22"/>
      <c r="HGC298" s="22"/>
      <c r="HGD298" s="22"/>
      <c r="HGE298" s="22"/>
      <c r="HGF298" s="22"/>
      <c r="HGG298" s="22"/>
      <c r="HGH298" s="22"/>
      <c r="HGI298" s="22"/>
      <c r="HGJ298" s="22"/>
      <c r="HGK298" s="22"/>
      <c r="HGL298" s="22"/>
      <c r="HGM298" s="22"/>
      <c r="HGN298" s="22"/>
      <c r="HGO298" s="22"/>
      <c r="HGP298" s="22"/>
      <c r="HGQ298" s="22"/>
      <c r="HGR298" s="22"/>
      <c r="HGS298" s="22"/>
      <c r="HGT298" s="22"/>
      <c r="HGU298" s="22"/>
      <c r="HGV298" s="22"/>
      <c r="HGW298" s="22"/>
      <c r="HGX298" s="22"/>
      <c r="HGY298" s="22"/>
      <c r="HGZ298" s="22"/>
      <c r="HHA298" s="22"/>
      <c r="HHB298" s="22"/>
      <c r="HHC298" s="22"/>
      <c r="HHD298" s="22"/>
      <c r="HHE298" s="22"/>
      <c r="HHF298" s="22"/>
      <c r="HHG298" s="22"/>
      <c r="HHH298" s="22"/>
      <c r="HHI298" s="22"/>
      <c r="HHJ298" s="22"/>
      <c r="HHK298" s="22"/>
      <c r="HHL298" s="22"/>
      <c r="HHM298" s="22"/>
      <c r="HHN298" s="22"/>
      <c r="HHO298" s="22"/>
      <c r="HHP298" s="22"/>
      <c r="HHQ298" s="22"/>
      <c r="HHR298" s="22"/>
      <c r="HHS298" s="22"/>
      <c r="HHT298" s="22"/>
      <c r="HHU298" s="22"/>
      <c r="HHV298" s="22"/>
      <c r="HHW298" s="22"/>
      <c r="HHX298" s="22"/>
      <c r="HHY298" s="22"/>
      <c r="HHZ298" s="22"/>
      <c r="HIA298" s="22"/>
      <c r="HIB298" s="22"/>
      <c r="HIC298" s="22"/>
      <c r="HID298" s="22"/>
      <c r="HIE298" s="22"/>
      <c r="HIF298" s="22"/>
      <c r="HIG298" s="22"/>
      <c r="HIH298" s="22"/>
      <c r="HII298" s="22"/>
      <c r="HIJ298" s="22"/>
      <c r="HIK298" s="22"/>
      <c r="HIL298" s="22"/>
      <c r="HIM298" s="22"/>
      <c r="HIN298" s="22"/>
      <c r="HIO298" s="22"/>
      <c r="HIP298" s="22"/>
      <c r="HIQ298" s="22"/>
      <c r="HIR298" s="22"/>
      <c r="HIS298" s="22"/>
      <c r="HIT298" s="22"/>
      <c r="HIU298" s="22"/>
      <c r="HIV298" s="22"/>
      <c r="HIW298" s="22"/>
      <c r="HIX298" s="22"/>
      <c r="HIY298" s="22"/>
      <c r="HIZ298" s="22"/>
      <c r="HJA298" s="22"/>
      <c r="HJB298" s="22"/>
      <c r="HJC298" s="22"/>
      <c r="HJD298" s="22"/>
      <c r="HJE298" s="22"/>
      <c r="HJF298" s="22"/>
      <c r="HJG298" s="22"/>
      <c r="HJH298" s="22"/>
      <c r="HJI298" s="22"/>
      <c r="HJJ298" s="22"/>
      <c r="HJK298" s="22"/>
      <c r="HJL298" s="22"/>
      <c r="HJM298" s="22"/>
      <c r="HJN298" s="22"/>
      <c r="HJO298" s="22"/>
      <c r="HJP298" s="22"/>
      <c r="HJQ298" s="22"/>
      <c r="HJR298" s="22"/>
      <c r="HJS298" s="22"/>
      <c r="HJT298" s="22"/>
      <c r="HJU298" s="22"/>
      <c r="HJV298" s="22"/>
      <c r="HJW298" s="22"/>
      <c r="HJX298" s="22"/>
      <c r="HJY298" s="22"/>
      <c r="HJZ298" s="22"/>
      <c r="HKA298" s="22"/>
      <c r="HKB298" s="22"/>
      <c r="HKC298" s="22"/>
      <c r="HKD298" s="22"/>
      <c r="HKE298" s="22"/>
      <c r="HKF298" s="22"/>
      <c r="HKG298" s="22"/>
      <c r="HKH298" s="22"/>
      <c r="HKI298" s="22"/>
      <c r="HKJ298" s="22"/>
      <c r="HKK298" s="22"/>
      <c r="HKL298" s="22"/>
      <c r="HKM298" s="22"/>
      <c r="HKN298" s="22"/>
      <c r="HKO298" s="22"/>
      <c r="HKP298" s="22"/>
      <c r="HKQ298" s="22"/>
      <c r="HKR298" s="22"/>
      <c r="HKS298" s="22"/>
      <c r="HKT298" s="22"/>
      <c r="HKU298" s="22"/>
      <c r="HKV298" s="22"/>
      <c r="HKW298" s="22"/>
      <c r="HKX298" s="22"/>
      <c r="HKY298" s="22"/>
      <c r="HKZ298" s="22"/>
      <c r="HLA298" s="22"/>
      <c r="HLB298" s="22"/>
      <c r="HLC298" s="22"/>
      <c r="HLD298" s="22"/>
      <c r="HLE298" s="22"/>
      <c r="HLF298" s="22"/>
      <c r="HLG298" s="22"/>
      <c r="HLH298" s="22"/>
      <c r="HLI298" s="22"/>
      <c r="HLJ298" s="22"/>
      <c r="HLK298" s="22"/>
      <c r="HLL298" s="22"/>
      <c r="HLM298" s="22"/>
      <c r="HLN298" s="22"/>
      <c r="HLO298" s="22"/>
      <c r="HLP298" s="22"/>
      <c r="HLQ298" s="22"/>
      <c r="HLR298" s="22"/>
      <c r="HLS298" s="22"/>
      <c r="HLT298" s="22"/>
      <c r="HLU298" s="22"/>
      <c r="HLV298" s="22"/>
      <c r="HLW298" s="22"/>
      <c r="HLX298" s="22"/>
      <c r="HLY298" s="22"/>
      <c r="HLZ298" s="22"/>
      <c r="HMA298" s="22"/>
      <c r="HMB298" s="22"/>
      <c r="HMC298" s="22"/>
      <c r="HMD298" s="22"/>
      <c r="HME298" s="22"/>
      <c r="HMF298" s="22"/>
      <c r="HMG298" s="22"/>
      <c r="HMH298" s="22"/>
      <c r="HMI298" s="22"/>
      <c r="HMJ298" s="22"/>
      <c r="HMK298" s="22"/>
      <c r="HML298" s="22"/>
      <c r="HMM298" s="22"/>
      <c r="HMN298" s="22"/>
      <c r="HMO298" s="22"/>
      <c r="HMP298" s="22"/>
      <c r="HMQ298" s="22"/>
      <c r="HMR298" s="22"/>
      <c r="HMS298" s="22"/>
      <c r="HMT298" s="22"/>
      <c r="HMU298" s="22"/>
      <c r="HMV298" s="22"/>
      <c r="HMW298" s="22"/>
      <c r="HMX298" s="22"/>
      <c r="HMY298" s="22"/>
      <c r="HMZ298" s="22"/>
      <c r="HNA298" s="22"/>
      <c r="HNB298" s="22"/>
      <c r="HNC298" s="22"/>
      <c r="HND298" s="22"/>
      <c r="HNE298" s="22"/>
      <c r="HNF298" s="22"/>
      <c r="HNG298" s="22"/>
      <c r="HNH298" s="22"/>
      <c r="HNI298" s="22"/>
      <c r="HNJ298" s="22"/>
      <c r="HNK298" s="22"/>
      <c r="HNL298" s="22"/>
      <c r="HNM298" s="22"/>
      <c r="HNN298" s="22"/>
      <c r="HNO298" s="22"/>
      <c r="HNP298" s="22"/>
      <c r="HNQ298" s="22"/>
      <c r="HNR298" s="22"/>
      <c r="HNS298" s="22"/>
      <c r="HNT298" s="22"/>
      <c r="HNU298" s="22"/>
      <c r="HNV298" s="22"/>
      <c r="HNW298" s="22"/>
      <c r="HNX298" s="22"/>
      <c r="HNY298" s="22"/>
      <c r="HNZ298" s="22"/>
      <c r="HOA298" s="22"/>
      <c r="HOB298" s="22"/>
      <c r="HOC298" s="22"/>
      <c r="HOD298" s="22"/>
      <c r="HOE298" s="22"/>
      <c r="HOF298" s="22"/>
      <c r="HOG298" s="22"/>
      <c r="HOH298" s="22"/>
      <c r="HOI298" s="22"/>
      <c r="HOJ298" s="22"/>
      <c r="HOK298" s="22"/>
      <c r="HOL298" s="22"/>
      <c r="HOM298" s="22"/>
      <c r="HON298" s="22"/>
      <c r="HOO298" s="22"/>
      <c r="HOP298" s="22"/>
      <c r="HOQ298" s="22"/>
      <c r="HOR298" s="22"/>
      <c r="HOS298" s="22"/>
      <c r="HOT298" s="22"/>
      <c r="HOU298" s="22"/>
      <c r="HOV298" s="22"/>
      <c r="HOW298" s="22"/>
      <c r="HOX298" s="22"/>
      <c r="HOY298" s="22"/>
      <c r="HOZ298" s="22"/>
      <c r="HPA298" s="22"/>
      <c r="HPB298" s="22"/>
      <c r="HPC298" s="22"/>
      <c r="HPD298" s="22"/>
      <c r="HPE298" s="22"/>
      <c r="HPF298" s="22"/>
      <c r="HPG298" s="22"/>
      <c r="HPH298" s="22"/>
      <c r="HPI298" s="22"/>
      <c r="HPJ298" s="22"/>
      <c r="HPK298" s="22"/>
      <c r="HPL298" s="22"/>
      <c r="HPM298" s="22"/>
      <c r="HPN298" s="22"/>
      <c r="HPO298" s="22"/>
      <c r="HPP298" s="22"/>
      <c r="HPQ298" s="22"/>
      <c r="HPR298" s="22"/>
      <c r="HPS298" s="22"/>
      <c r="HPT298" s="22"/>
      <c r="HPU298" s="22"/>
      <c r="HPV298" s="22"/>
      <c r="HPW298" s="22"/>
      <c r="HPX298" s="22"/>
      <c r="HPY298" s="22"/>
      <c r="HPZ298" s="22"/>
      <c r="HQA298" s="22"/>
      <c r="HQB298" s="22"/>
      <c r="HQC298" s="22"/>
      <c r="HQD298" s="22"/>
      <c r="HQE298" s="22"/>
      <c r="HQF298" s="22"/>
      <c r="HQG298" s="22"/>
      <c r="HQH298" s="22"/>
      <c r="HQI298" s="22"/>
      <c r="HQJ298" s="22"/>
      <c r="HQK298" s="22"/>
      <c r="HQL298" s="22"/>
      <c r="HQM298" s="22"/>
      <c r="HQN298" s="22"/>
      <c r="HQO298" s="22"/>
      <c r="HQP298" s="22"/>
      <c r="HQQ298" s="22"/>
      <c r="HQR298" s="22"/>
      <c r="HQS298" s="22"/>
      <c r="HQT298" s="22"/>
      <c r="HQU298" s="22"/>
      <c r="HQV298" s="22"/>
      <c r="HQW298" s="22"/>
      <c r="HQX298" s="22"/>
      <c r="HQY298" s="22"/>
      <c r="HQZ298" s="22"/>
      <c r="HRA298" s="22"/>
      <c r="HRB298" s="22"/>
      <c r="HRC298" s="22"/>
      <c r="HRD298" s="22"/>
      <c r="HRE298" s="22"/>
      <c r="HRF298" s="22"/>
      <c r="HRG298" s="22"/>
      <c r="HRH298" s="22"/>
      <c r="HRI298" s="22"/>
      <c r="HRJ298" s="22"/>
      <c r="HRK298" s="22"/>
      <c r="HRL298" s="22"/>
      <c r="HRM298" s="22"/>
      <c r="HRN298" s="22"/>
      <c r="HRO298" s="22"/>
      <c r="HRP298" s="22"/>
      <c r="HRQ298" s="22"/>
      <c r="HRR298" s="22"/>
      <c r="HRS298" s="22"/>
      <c r="HRT298" s="22"/>
      <c r="HRU298" s="22"/>
      <c r="HRV298" s="22"/>
      <c r="HRW298" s="22"/>
      <c r="HRX298" s="22"/>
      <c r="HRY298" s="22"/>
      <c r="HRZ298" s="22"/>
      <c r="HSA298" s="22"/>
      <c r="HSB298" s="22"/>
      <c r="HSC298" s="22"/>
      <c r="HSD298" s="22"/>
      <c r="HSE298" s="22"/>
      <c r="HSF298" s="22"/>
      <c r="HSG298" s="22"/>
      <c r="HSH298" s="22"/>
      <c r="HSI298" s="22"/>
      <c r="HSJ298" s="22"/>
      <c r="HSK298" s="22"/>
      <c r="HSL298" s="22"/>
      <c r="HSM298" s="22"/>
      <c r="HSN298" s="22"/>
      <c r="HSO298" s="22"/>
      <c r="HSP298" s="22"/>
      <c r="HSQ298" s="22"/>
      <c r="HSR298" s="22"/>
      <c r="HSS298" s="22"/>
      <c r="HST298" s="22"/>
      <c r="HSU298" s="22"/>
      <c r="HSV298" s="22"/>
      <c r="HSW298" s="22"/>
      <c r="HSX298" s="22"/>
      <c r="HSY298" s="22"/>
      <c r="HSZ298" s="22"/>
      <c r="HTA298" s="22"/>
      <c r="HTB298" s="22"/>
      <c r="HTC298" s="22"/>
      <c r="HTD298" s="22"/>
      <c r="HTE298" s="22"/>
      <c r="HTF298" s="22"/>
      <c r="HTG298" s="22"/>
      <c r="HTH298" s="22"/>
      <c r="HTI298" s="22"/>
      <c r="HTJ298" s="22"/>
      <c r="HTK298" s="22"/>
      <c r="HTL298" s="22"/>
      <c r="HTM298" s="22"/>
      <c r="HTN298" s="22"/>
      <c r="HTO298" s="22"/>
      <c r="HTP298" s="22"/>
      <c r="HTQ298" s="22"/>
      <c r="HTR298" s="22"/>
      <c r="HTS298" s="22"/>
      <c r="HTT298" s="22"/>
      <c r="HTU298" s="22"/>
      <c r="HTV298" s="22"/>
      <c r="HTW298" s="22"/>
      <c r="HTX298" s="22"/>
      <c r="HTY298" s="22"/>
      <c r="HTZ298" s="22"/>
      <c r="HUA298" s="22"/>
      <c r="HUB298" s="22"/>
      <c r="HUC298" s="22"/>
      <c r="HUD298" s="22"/>
      <c r="HUE298" s="22"/>
      <c r="HUF298" s="22"/>
      <c r="HUG298" s="22"/>
      <c r="HUH298" s="22"/>
      <c r="HUI298" s="22"/>
      <c r="HUJ298" s="22"/>
      <c r="HUK298" s="22"/>
      <c r="HUL298" s="22"/>
      <c r="HUM298" s="22"/>
      <c r="HUN298" s="22"/>
      <c r="HUO298" s="22"/>
      <c r="HUP298" s="22"/>
      <c r="HUQ298" s="22"/>
      <c r="HUR298" s="22"/>
      <c r="HUS298" s="22"/>
      <c r="HUT298" s="22"/>
      <c r="HUU298" s="22"/>
      <c r="HUV298" s="22"/>
      <c r="HUW298" s="22"/>
      <c r="HUX298" s="22"/>
      <c r="HUY298" s="22"/>
      <c r="HUZ298" s="22"/>
      <c r="HVA298" s="22"/>
      <c r="HVB298" s="22"/>
      <c r="HVC298" s="22"/>
      <c r="HVD298" s="22"/>
      <c r="HVE298" s="22"/>
      <c r="HVF298" s="22"/>
      <c r="HVG298" s="22"/>
      <c r="HVH298" s="22"/>
      <c r="HVI298" s="22"/>
      <c r="HVJ298" s="22"/>
      <c r="HVK298" s="22"/>
      <c r="HVL298" s="22"/>
      <c r="HVM298" s="22"/>
      <c r="HVN298" s="22"/>
      <c r="HVO298" s="22"/>
      <c r="HVP298" s="22"/>
      <c r="HVQ298" s="22"/>
      <c r="HVR298" s="22"/>
      <c r="HVS298" s="22"/>
      <c r="HVT298" s="22"/>
      <c r="HVU298" s="22"/>
      <c r="HVV298" s="22"/>
      <c r="HVW298" s="22"/>
      <c r="HVX298" s="22"/>
      <c r="HVY298" s="22"/>
      <c r="HVZ298" s="22"/>
      <c r="HWA298" s="22"/>
      <c r="HWB298" s="22"/>
      <c r="HWC298" s="22"/>
      <c r="HWD298" s="22"/>
      <c r="HWE298" s="22"/>
      <c r="HWF298" s="22"/>
      <c r="HWG298" s="22"/>
      <c r="HWH298" s="22"/>
      <c r="HWI298" s="22"/>
      <c r="HWJ298" s="22"/>
      <c r="HWK298" s="22"/>
      <c r="HWL298" s="22"/>
      <c r="HWM298" s="22"/>
      <c r="HWN298" s="22"/>
      <c r="HWO298" s="22"/>
      <c r="HWP298" s="22"/>
      <c r="HWQ298" s="22"/>
      <c r="HWR298" s="22"/>
      <c r="HWS298" s="22"/>
      <c r="HWT298" s="22"/>
      <c r="HWU298" s="22"/>
      <c r="HWV298" s="22"/>
      <c r="HWW298" s="22"/>
      <c r="HWX298" s="22"/>
      <c r="HWY298" s="22"/>
      <c r="HWZ298" s="22"/>
      <c r="HXA298" s="22"/>
      <c r="HXB298" s="22"/>
      <c r="HXC298" s="22"/>
      <c r="HXD298" s="22"/>
      <c r="HXE298" s="22"/>
      <c r="HXF298" s="22"/>
      <c r="HXG298" s="22"/>
      <c r="HXH298" s="22"/>
      <c r="HXI298" s="22"/>
      <c r="HXJ298" s="22"/>
      <c r="HXK298" s="22"/>
      <c r="HXL298" s="22"/>
      <c r="HXM298" s="22"/>
      <c r="HXN298" s="22"/>
      <c r="HXO298" s="22"/>
      <c r="HXP298" s="22"/>
      <c r="HXQ298" s="22"/>
      <c r="HXR298" s="22"/>
      <c r="HXS298" s="22"/>
      <c r="HXT298" s="22"/>
      <c r="HXU298" s="22"/>
      <c r="HXV298" s="22"/>
      <c r="HXW298" s="22"/>
      <c r="HXX298" s="22"/>
      <c r="HXY298" s="22"/>
      <c r="HXZ298" s="22"/>
      <c r="HYA298" s="22"/>
      <c r="HYB298" s="22"/>
      <c r="HYC298" s="22"/>
      <c r="HYD298" s="22"/>
      <c r="HYE298" s="22"/>
      <c r="HYF298" s="22"/>
      <c r="HYG298" s="22"/>
      <c r="HYH298" s="22"/>
      <c r="HYI298" s="22"/>
      <c r="HYJ298" s="22"/>
      <c r="HYK298" s="22"/>
      <c r="HYL298" s="22"/>
      <c r="HYM298" s="22"/>
      <c r="HYN298" s="22"/>
      <c r="HYO298" s="22"/>
      <c r="HYP298" s="22"/>
      <c r="HYQ298" s="22"/>
      <c r="HYR298" s="22"/>
      <c r="HYS298" s="22"/>
      <c r="HYT298" s="22"/>
      <c r="HYU298" s="22"/>
      <c r="HYV298" s="22"/>
      <c r="HYW298" s="22"/>
      <c r="HYX298" s="22"/>
      <c r="HYY298" s="22"/>
      <c r="HYZ298" s="22"/>
      <c r="HZA298" s="22"/>
      <c r="HZB298" s="22"/>
      <c r="HZC298" s="22"/>
      <c r="HZD298" s="22"/>
      <c r="HZE298" s="22"/>
      <c r="HZF298" s="22"/>
      <c r="HZG298" s="22"/>
      <c r="HZH298" s="22"/>
      <c r="HZI298" s="22"/>
      <c r="HZJ298" s="22"/>
      <c r="HZK298" s="22"/>
      <c r="HZL298" s="22"/>
      <c r="HZM298" s="22"/>
      <c r="HZN298" s="22"/>
      <c r="HZO298" s="22"/>
      <c r="HZP298" s="22"/>
      <c r="HZQ298" s="22"/>
      <c r="HZR298" s="22"/>
      <c r="HZS298" s="22"/>
      <c r="HZT298" s="22"/>
      <c r="HZU298" s="22"/>
      <c r="HZV298" s="22"/>
      <c r="HZW298" s="22"/>
      <c r="HZX298" s="22"/>
      <c r="HZY298" s="22"/>
      <c r="HZZ298" s="22"/>
      <c r="IAA298" s="22"/>
      <c r="IAB298" s="22"/>
      <c r="IAC298" s="22"/>
      <c r="IAD298" s="22"/>
      <c r="IAE298" s="22"/>
      <c r="IAF298" s="22"/>
      <c r="IAG298" s="22"/>
      <c r="IAH298" s="22"/>
      <c r="IAI298" s="22"/>
      <c r="IAJ298" s="22"/>
      <c r="IAK298" s="22"/>
      <c r="IAL298" s="22"/>
      <c r="IAM298" s="22"/>
      <c r="IAN298" s="22"/>
      <c r="IAO298" s="22"/>
      <c r="IAP298" s="22"/>
      <c r="IAQ298" s="22"/>
      <c r="IAR298" s="22"/>
      <c r="IAS298" s="22"/>
      <c r="IAT298" s="22"/>
      <c r="IAU298" s="22"/>
      <c r="IAV298" s="22"/>
      <c r="IAW298" s="22"/>
      <c r="IAX298" s="22"/>
      <c r="IAY298" s="22"/>
      <c r="IAZ298" s="22"/>
      <c r="IBA298" s="22"/>
      <c r="IBB298" s="22"/>
      <c r="IBC298" s="22"/>
      <c r="IBD298" s="22"/>
      <c r="IBE298" s="22"/>
      <c r="IBF298" s="22"/>
      <c r="IBG298" s="22"/>
      <c r="IBH298" s="22"/>
      <c r="IBI298" s="22"/>
      <c r="IBJ298" s="22"/>
      <c r="IBK298" s="22"/>
      <c r="IBL298" s="22"/>
      <c r="IBM298" s="22"/>
      <c r="IBN298" s="22"/>
      <c r="IBO298" s="22"/>
      <c r="IBP298" s="22"/>
      <c r="IBQ298" s="22"/>
      <c r="IBR298" s="22"/>
      <c r="IBS298" s="22"/>
      <c r="IBT298" s="22"/>
      <c r="IBU298" s="22"/>
      <c r="IBV298" s="22"/>
      <c r="IBW298" s="22"/>
      <c r="IBX298" s="22"/>
      <c r="IBY298" s="22"/>
      <c r="IBZ298" s="22"/>
      <c r="ICA298" s="22"/>
      <c r="ICB298" s="22"/>
      <c r="ICC298" s="22"/>
      <c r="ICD298" s="22"/>
      <c r="ICE298" s="22"/>
      <c r="ICF298" s="22"/>
      <c r="ICG298" s="22"/>
      <c r="ICH298" s="22"/>
      <c r="ICI298" s="22"/>
      <c r="ICJ298" s="22"/>
      <c r="ICK298" s="22"/>
      <c r="ICL298" s="22"/>
      <c r="ICM298" s="22"/>
      <c r="ICN298" s="22"/>
      <c r="ICO298" s="22"/>
      <c r="ICP298" s="22"/>
      <c r="ICQ298" s="22"/>
      <c r="ICR298" s="22"/>
      <c r="ICS298" s="22"/>
      <c r="ICT298" s="22"/>
      <c r="ICU298" s="22"/>
      <c r="ICV298" s="22"/>
      <c r="ICW298" s="22"/>
      <c r="ICX298" s="22"/>
      <c r="ICY298" s="22"/>
      <c r="ICZ298" s="22"/>
      <c r="IDA298" s="22"/>
      <c r="IDB298" s="22"/>
      <c r="IDC298" s="22"/>
      <c r="IDD298" s="22"/>
      <c r="IDE298" s="22"/>
      <c r="IDF298" s="22"/>
      <c r="IDG298" s="22"/>
      <c r="IDH298" s="22"/>
      <c r="IDI298" s="22"/>
      <c r="IDJ298" s="22"/>
      <c r="IDK298" s="22"/>
      <c r="IDL298" s="22"/>
      <c r="IDM298" s="22"/>
      <c r="IDN298" s="22"/>
      <c r="IDO298" s="22"/>
      <c r="IDP298" s="22"/>
      <c r="IDQ298" s="22"/>
      <c r="IDR298" s="22"/>
      <c r="IDS298" s="22"/>
      <c r="IDT298" s="22"/>
      <c r="IDU298" s="22"/>
      <c r="IDV298" s="22"/>
      <c r="IDW298" s="22"/>
      <c r="IDX298" s="22"/>
      <c r="IDY298" s="22"/>
      <c r="IDZ298" s="22"/>
      <c r="IEA298" s="22"/>
      <c r="IEB298" s="22"/>
      <c r="IEC298" s="22"/>
      <c r="IED298" s="22"/>
      <c r="IEE298" s="22"/>
      <c r="IEF298" s="22"/>
      <c r="IEG298" s="22"/>
      <c r="IEH298" s="22"/>
      <c r="IEI298" s="22"/>
      <c r="IEJ298" s="22"/>
      <c r="IEK298" s="22"/>
      <c r="IEL298" s="22"/>
      <c r="IEM298" s="22"/>
      <c r="IEN298" s="22"/>
      <c r="IEO298" s="22"/>
      <c r="IEP298" s="22"/>
      <c r="IEQ298" s="22"/>
      <c r="IER298" s="22"/>
      <c r="IES298" s="22"/>
      <c r="IET298" s="22"/>
      <c r="IEU298" s="22"/>
      <c r="IEV298" s="22"/>
      <c r="IEW298" s="22"/>
      <c r="IEX298" s="22"/>
      <c r="IEY298" s="22"/>
      <c r="IEZ298" s="22"/>
      <c r="IFA298" s="22"/>
      <c r="IFB298" s="22"/>
      <c r="IFC298" s="22"/>
      <c r="IFD298" s="22"/>
      <c r="IFE298" s="22"/>
      <c r="IFF298" s="22"/>
      <c r="IFG298" s="22"/>
      <c r="IFH298" s="22"/>
      <c r="IFI298" s="22"/>
      <c r="IFJ298" s="22"/>
      <c r="IFK298" s="22"/>
      <c r="IFL298" s="22"/>
      <c r="IFM298" s="22"/>
      <c r="IFN298" s="22"/>
      <c r="IFO298" s="22"/>
      <c r="IFP298" s="22"/>
      <c r="IFQ298" s="22"/>
      <c r="IFR298" s="22"/>
      <c r="IFS298" s="22"/>
      <c r="IFT298" s="22"/>
      <c r="IFU298" s="22"/>
      <c r="IFV298" s="22"/>
      <c r="IFW298" s="22"/>
      <c r="IFX298" s="22"/>
      <c r="IFY298" s="22"/>
      <c r="IFZ298" s="22"/>
      <c r="IGA298" s="22"/>
      <c r="IGB298" s="22"/>
      <c r="IGC298" s="22"/>
      <c r="IGD298" s="22"/>
      <c r="IGE298" s="22"/>
      <c r="IGF298" s="22"/>
      <c r="IGG298" s="22"/>
      <c r="IGH298" s="22"/>
      <c r="IGI298" s="22"/>
      <c r="IGJ298" s="22"/>
      <c r="IGK298" s="22"/>
      <c r="IGL298" s="22"/>
      <c r="IGM298" s="22"/>
      <c r="IGN298" s="22"/>
      <c r="IGO298" s="22"/>
      <c r="IGP298" s="22"/>
      <c r="IGQ298" s="22"/>
      <c r="IGR298" s="22"/>
      <c r="IGS298" s="22"/>
      <c r="IGT298" s="22"/>
      <c r="IGU298" s="22"/>
      <c r="IGV298" s="22"/>
      <c r="IGW298" s="22"/>
      <c r="IGX298" s="22"/>
      <c r="IGY298" s="22"/>
      <c r="IGZ298" s="22"/>
      <c r="IHA298" s="22"/>
      <c r="IHB298" s="22"/>
      <c r="IHC298" s="22"/>
      <c r="IHD298" s="22"/>
      <c r="IHE298" s="22"/>
      <c r="IHF298" s="22"/>
      <c r="IHG298" s="22"/>
      <c r="IHH298" s="22"/>
      <c r="IHI298" s="22"/>
      <c r="IHJ298" s="22"/>
      <c r="IHK298" s="22"/>
      <c r="IHL298" s="22"/>
      <c r="IHM298" s="22"/>
      <c r="IHN298" s="22"/>
      <c r="IHO298" s="22"/>
      <c r="IHP298" s="22"/>
      <c r="IHQ298" s="22"/>
      <c r="IHR298" s="22"/>
      <c r="IHS298" s="22"/>
      <c r="IHT298" s="22"/>
      <c r="IHU298" s="22"/>
      <c r="IHV298" s="22"/>
      <c r="IHW298" s="22"/>
      <c r="IHX298" s="22"/>
      <c r="IHY298" s="22"/>
      <c r="IHZ298" s="22"/>
      <c r="IIA298" s="22"/>
      <c r="IIB298" s="22"/>
      <c r="IIC298" s="22"/>
      <c r="IID298" s="22"/>
      <c r="IIE298" s="22"/>
      <c r="IIF298" s="22"/>
      <c r="IIG298" s="22"/>
      <c r="IIH298" s="22"/>
      <c r="III298" s="22"/>
      <c r="IIJ298" s="22"/>
      <c r="IIK298" s="22"/>
      <c r="IIL298" s="22"/>
      <c r="IIM298" s="22"/>
      <c r="IIN298" s="22"/>
      <c r="IIO298" s="22"/>
      <c r="IIP298" s="22"/>
      <c r="IIQ298" s="22"/>
      <c r="IIR298" s="22"/>
      <c r="IIS298" s="22"/>
      <c r="IIT298" s="22"/>
      <c r="IIU298" s="22"/>
      <c r="IIV298" s="22"/>
      <c r="IIW298" s="22"/>
      <c r="IIX298" s="22"/>
      <c r="IIY298" s="22"/>
      <c r="IIZ298" s="22"/>
      <c r="IJA298" s="22"/>
      <c r="IJB298" s="22"/>
      <c r="IJC298" s="22"/>
      <c r="IJD298" s="22"/>
      <c r="IJE298" s="22"/>
      <c r="IJF298" s="22"/>
      <c r="IJG298" s="22"/>
      <c r="IJH298" s="22"/>
      <c r="IJI298" s="22"/>
      <c r="IJJ298" s="22"/>
      <c r="IJK298" s="22"/>
      <c r="IJL298" s="22"/>
      <c r="IJM298" s="22"/>
      <c r="IJN298" s="22"/>
      <c r="IJO298" s="22"/>
      <c r="IJP298" s="22"/>
      <c r="IJQ298" s="22"/>
      <c r="IJR298" s="22"/>
      <c r="IJS298" s="22"/>
      <c r="IJT298" s="22"/>
      <c r="IJU298" s="22"/>
      <c r="IJV298" s="22"/>
      <c r="IJW298" s="22"/>
      <c r="IJX298" s="22"/>
      <c r="IJY298" s="22"/>
      <c r="IJZ298" s="22"/>
      <c r="IKA298" s="22"/>
      <c r="IKB298" s="22"/>
      <c r="IKC298" s="22"/>
      <c r="IKD298" s="22"/>
      <c r="IKE298" s="22"/>
      <c r="IKF298" s="22"/>
      <c r="IKG298" s="22"/>
      <c r="IKH298" s="22"/>
      <c r="IKI298" s="22"/>
      <c r="IKJ298" s="22"/>
      <c r="IKK298" s="22"/>
      <c r="IKL298" s="22"/>
      <c r="IKM298" s="22"/>
      <c r="IKN298" s="22"/>
      <c r="IKO298" s="22"/>
      <c r="IKP298" s="22"/>
      <c r="IKQ298" s="22"/>
      <c r="IKR298" s="22"/>
      <c r="IKS298" s="22"/>
      <c r="IKT298" s="22"/>
      <c r="IKU298" s="22"/>
      <c r="IKV298" s="22"/>
      <c r="IKW298" s="22"/>
      <c r="IKX298" s="22"/>
      <c r="IKY298" s="22"/>
      <c r="IKZ298" s="22"/>
      <c r="ILA298" s="22"/>
      <c r="ILB298" s="22"/>
      <c r="ILC298" s="22"/>
      <c r="ILD298" s="22"/>
      <c r="ILE298" s="22"/>
      <c r="ILF298" s="22"/>
      <c r="ILG298" s="22"/>
      <c r="ILH298" s="22"/>
      <c r="ILI298" s="22"/>
      <c r="ILJ298" s="22"/>
      <c r="ILK298" s="22"/>
      <c r="ILL298" s="22"/>
      <c r="ILM298" s="22"/>
      <c r="ILN298" s="22"/>
      <c r="ILO298" s="22"/>
      <c r="ILP298" s="22"/>
      <c r="ILQ298" s="22"/>
      <c r="ILR298" s="22"/>
      <c r="ILS298" s="22"/>
      <c r="ILT298" s="22"/>
      <c r="ILU298" s="22"/>
      <c r="ILV298" s="22"/>
      <c r="ILW298" s="22"/>
      <c r="ILX298" s="22"/>
      <c r="ILY298" s="22"/>
      <c r="ILZ298" s="22"/>
      <c r="IMA298" s="22"/>
      <c r="IMB298" s="22"/>
      <c r="IMC298" s="22"/>
      <c r="IMD298" s="22"/>
      <c r="IME298" s="22"/>
      <c r="IMF298" s="22"/>
      <c r="IMG298" s="22"/>
      <c r="IMH298" s="22"/>
      <c r="IMI298" s="22"/>
      <c r="IMJ298" s="22"/>
      <c r="IMK298" s="22"/>
      <c r="IML298" s="22"/>
      <c r="IMM298" s="22"/>
      <c r="IMN298" s="22"/>
      <c r="IMO298" s="22"/>
      <c r="IMP298" s="22"/>
      <c r="IMQ298" s="22"/>
      <c r="IMR298" s="22"/>
      <c r="IMS298" s="22"/>
      <c r="IMT298" s="22"/>
      <c r="IMU298" s="22"/>
      <c r="IMV298" s="22"/>
      <c r="IMW298" s="22"/>
      <c r="IMX298" s="22"/>
      <c r="IMY298" s="22"/>
      <c r="IMZ298" s="22"/>
      <c r="INA298" s="22"/>
      <c r="INB298" s="22"/>
      <c r="INC298" s="22"/>
      <c r="IND298" s="22"/>
      <c r="INE298" s="22"/>
      <c r="INF298" s="22"/>
      <c r="ING298" s="22"/>
      <c r="INH298" s="22"/>
      <c r="INI298" s="22"/>
      <c r="INJ298" s="22"/>
      <c r="INK298" s="22"/>
      <c r="INL298" s="22"/>
      <c r="INM298" s="22"/>
      <c r="INN298" s="22"/>
      <c r="INO298" s="22"/>
      <c r="INP298" s="22"/>
      <c r="INQ298" s="22"/>
      <c r="INR298" s="22"/>
      <c r="INS298" s="22"/>
      <c r="INT298" s="22"/>
      <c r="INU298" s="22"/>
      <c r="INV298" s="22"/>
      <c r="INW298" s="22"/>
      <c r="INX298" s="22"/>
      <c r="INY298" s="22"/>
      <c r="INZ298" s="22"/>
      <c r="IOA298" s="22"/>
      <c r="IOB298" s="22"/>
      <c r="IOC298" s="22"/>
      <c r="IOD298" s="22"/>
      <c r="IOE298" s="22"/>
      <c r="IOF298" s="22"/>
      <c r="IOG298" s="22"/>
      <c r="IOH298" s="22"/>
      <c r="IOI298" s="22"/>
      <c r="IOJ298" s="22"/>
      <c r="IOK298" s="22"/>
      <c r="IOL298" s="22"/>
      <c r="IOM298" s="22"/>
      <c r="ION298" s="22"/>
      <c r="IOO298" s="22"/>
      <c r="IOP298" s="22"/>
      <c r="IOQ298" s="22"/>
      <c r="IOR298" s="22"/>
      <c r="IOS298" s="22"/>
      <c r="IOT298" s="22"/>
      <c r="IOU298" s="22"/>
      <c r="IOV298" s="22"/>
      <c r="IOW298" s="22"/>
      <c r="IOX298" s="22"/>
      <c r="IOY298" s="22"/>
      <c r="IOZ298" s="22"/>
      <c r="IPA298" s="22"/>
      <c r="IPB298" s="22"/>
      <c r="IPC298" s="22"/>
      <c r="IPD298" s="22"/>
      <c r="IPE298" s="22"/>
      <c r="IPF298" s="22"/>
      <c r="IPG298" s="22"/>
      <c r="IPH298" s="22"/>
      <c r="IPI298" s="22"/>
      <c r="IPJ298" s="22"/>
      <c r="IPK298" s="22"/>
      <c r="IPL298" s="22"/>
      <c r="IPM298" s="22"/>
      <c r="IPN298" s="22"/>
      <c r="IPO298" s="22"/>
      <c r="IPP298" s="22"/>
      <c r="IPQ298" s="22"/>
      <c r="IPR298" s="22"/>
      <c r="IPS298" s="22"/>
      <c r="IPT298" s="22"/>
      <c r="IPU298" s="22"/>
      <c r="IPV298" s="22"/>
      <c r="IPW298" s="22"/>
      <c r="IPX298" s="22"/>
      <c r="IPY298" s="22"/>
      <c r="IPZ298" s="22"/>
      <c r="IQA298" s="22"/>
      <c r="IQB298" s="22"/>
      <c r="IQC298" s="22"/>
      <c r="IQD298" s="22"/>
      <c r="IQE298" s="22"/>
      <c r="IQF298" s="22"/>
      <c r="IQG298" s="22"/>
      <c r="IQH298" s="22"/>
      <c r="IQI298" s="22"/>
      <c r="IQJ298" s="22"/>
      <c r="IQK298" s="22"/>
      <c r="IQL298" s="22"/>
      <c r="IQM298" s="22"/>
      <c r="IQN298" s="22"/>
      <c r="IQO298" s="22"/>
      <c r="IQP298" s="22"/>
      <c r="IQQ298" s="22"/>
      <c r="IQR298" s="22"/>
      <c r="IQS298" s="22"/>
      <c r="IQT298" s="22"/>
      <c r="IQU298" s="22"/>
      <c r="IQV298" s="22"/>
      <c r="IQW298" s="22"/>
      <c r="IQX298" s="22"/>
      <c r="IQY298" s="22"/>
      <c r="IQZ298" s="22"/>
      <c r="IRA298" s="22"/>
      <c r="IRB298" s="22"/>
      <c r="IRC298" s="22"/>
      <c r="IRD298" s="22"/>
      <c r="IRE298" s="22"/>
      <c r="IRF298" s="22"/>
      <c r="IRG298" s="22"/>
      <c r="IRH298" s="22"/>
      <c r="IRI298" s="22"/>
      <c r="IRJ298" s="22"/>
      <c r="IRK298" s="22"/>
      <c r="IRL298" s="22"/>
      <c r="IRM298" s="22"/>
      <c r="IRN298" s="22"/>
      <c r="IRO298" s="22"/>
      <c r="IRP298" s="22"/>
      <c r="IRQ298" s="22"/>
      <c r="IRR298" s="22"/>
      <c r="IRS298" s="22"/>
      <c r="IRT298" s="22"/>
      <c r="IRU298" s="22"/>
      <c r="IRV298" s="22"/>
      <c r="IRW298" s="22"/>
      <c r="IRX298" s="22"/>
      <c r="IRY298" s="22"/>
      <c r="IRZ298" s="22"/>
      <c r="ISA298" s="22"/>
      <c r="ISB298" s="22"/>
      <c r="ISC298" s="22"/>
      <c r="ISD298" s="22"/>
      <c r="ISE298" s="22"/>
      <c r="ISF298" s="22"/>
      <c r="ISG298" s="22"/>
      <c r="ISH298" s="22"/>
      <c r="ISI298" s="22"/>
      <c r="ISJ298" s="22"/>
      <c r="ISK298" s="22"/>
      <c r="ISL298" s="22"/>
      <c r="ISM298" s="22"/>
      <c r="ISN298" s="22"/>
      <c r="ISO298" s="22"/>
      <c r="ISP298" s="22"/>
      <c r="ISQ298" s="22"/>
      <c r="ISR298" s="22"/>
      <c r="ISS298" s="22"/>
      <c r="IST298" s="22"/>
      <c r="ISU298" s="22"/>
      <c r="ISV298" s="22"/>
      <c r="ISW298" s="22"/>
      <c r="ISX298" s="22"/>
      <c r="ISY298" s="22"/>
      <c r="ISZ298" s="22"/>
      <c r="ITA298" s="22"/>
      <c r="ITB298" s="22"/>
      <c r="ITC298" s="22"/>
      <c r="ITD298" s="22"/>
      <c r="ITE298" s="22"/>
      <c r="ITF298" s="22"/>
      <c r="ITG298" s="22"/>
      <c r="ITH298" s="22"/>
      <c r="ITI298" s="22"/>
      <c r="ITJ298" s="22"/>
      <c r="ITK298" s="22"/>
      <c r="ITL298" s="22"/>
      <c r="ITM298" s="22"/>
      <c r="ITN298" s="22"/>
      <c r="ITO298" s="22"/>
      <c r="ITP298" s="22"/>
      <c r="ITQ298" s="22"/>
      <c r="ITR298" s="22"/>
      <c r="ITS298" s="22"/>
      <c r="ITT298" s="22"/>
      <c r="ITU298" s="22"/>
      <c r="ITV298" s="22"/>
      <c r="ITW298" s="22"/>
      <c r="ITX298" s="22"/>
      <c r="ITY298" s="22"/>
      <c r="ITZ298" s="22"/>
      <c r="IUA298" s="22"/>
      <c r="IUB298" s="22"/>
      <c r="IUC298" s="22"/>
      <c r="IUD298" s="22"/>
      <c r="IUE298" s="22"/>
      <c r="IUF298" s="22"/>
      <c r="IUG298" s="22"/>
      <c r="IUH298" s="22"/>
      <c r="IUI298" s="22"/>
      <c r="IUJ298" s="22"/>
      <c r="IUK298" s="22"/>
      <c r="IUL298" s="22"/>
      <c r="IUM298" s="22"/>
      <c r="IUN298" s="22"/>
      <c r="IUO298" s="22"/>
      <c r="IUP298" s="22"/>
      <c r="IUQ298" s="22"/>
      <c r="IUR298" s="22"/>
      <c r="IUS298" s="22"/>
      <c r="IUT298" s="22"/>
      <c r="IUU298" s="22"/>
      <c r="IUV298" s="22"/>
      <c r="IUW298" s="22"/>
      <c r="IUX298" s="22"/>
      <c r="IUY298" s="22"/>
      <c r="IUZ298" s="22"/>
      <c r="IVA298" s="22"/>
      <c r="IVB298" s="22"/>
      <c r="IVC298" s="22"/>
      <c r="IVD298" s="22"/>
      <c r="IVE298" s="22"/>
      <c r="IVF298" s="22"/>
      <c r="IVG298" s="22"/>
      <c r="IVH298" s="22"/>
      <c r="IVI298" s="22"/>
      <c r="IVJ298" s="22"/>
      <c r="IVK298" s="22"/>
      <c r="IVL298" s="22"/>
      <c r="IVM298" s="22"/>
      <c r="IVN298" s="22"/>
      <c r="IVO298" s="22"/>
      <c r="IVP298" s="22"/>
      <c r="IVQ298" s="22"/>
      <c r="IVR298" s="22"/>
      <c r="IVS298" s="22"/>
      <c r="IVT298" s="22"/>
      <c r="IVU298" s="22"/>
      <c r="IVV298" s="22"/>
      <c r="IVW298" s="22"/>
      <c r="IVX298" s="22"/>
      <c r="IVY298" s="22"/>
      <c r="IVZ298" s="22"/>
      <c r="IWA298" s="22"/>
      <c r="IWB298" s="22"/>
      <c r="IWC298" s="22"/>
      <c r="IWD298" s="22"/>
      <c r="IWE298" s="22"/>
      <c r="IWF298" s="22"/>
      <c r="IWG298" s="22"/>
      <c r="IWH298" s="22"/>
      <c r="IWI298" s="22"/>
      <c r="IWJ298" s="22"/>
      <c r="IWK298" s="22"/>
      <c r="IWL298" s="22"/>
      <c r="IWM298" s="22"/>
      <c r="IWN298" s="22"/>
      <c r="IWO298" s="22"/>
      <c r="IWP298" s="22"/>
      <c r="IWQ298" s="22"/>
      <c r="IWR298" s="22"/>
      <c r="IWS298" s="22"/>
      <c r="IWT298" s="22"/>
      <c r="IWU298" s="22"/>
      <c r="IWV298" s="22"/>
      <c r="IWW298" s="22"/>
      <c r="IWX298" s="22"/>
      <c r="IWY298" s="22"/>
      <c r="IWZ298" s="22"/>
      <c r="IXA298" s="22"/>
      <c r="IXB298" s="22"/>
      <c r="IXC298" s="22"/>
      <c r="IXD298" s="22"/>
      <c r="IXE298" s="22"/>
      <c r="IXF298" s="22"/>
      <c r="IXG298" s="22"/>
      <c r="IXH298" s="22"/>
      <c r="IXI298" s="22"/>
      <c r="IXJ298" s="22"/>
      <c r="IXK298" s="22"/>
      <c r="IXL298" s="22"/>
      <c r="IXM298" s="22"/>
      <c r="IXN298" s="22"/>
      <c r="IXO298" s="22"/>
      <c r="IXP298" s="22"/>
      <c r="IXQ298" s="22"/>
      <c r="IXR298" s="22"/>
      <c r="IXS298" s="22"/>
      <c r="IXT298" s="22"/>
      <c r="IXU298" s="22"/>
      <c r="IXV298" s="22"/>
      <c r="IXW298" s="22"/>
      <c r="IXX298" s="22"/>
      <c r="IXY298" s="22"/>
      <c r="IXZ298" s="22"/>
      <c r="IYA298" s="22"/>
      <c r="IYB298" s="22"/>
      <c r="IYC298" s="22"/>
      <c r="IYD298" s="22"/>
      <c r="IYE298" s="22"/>
      <c r="IYF298" s="22"/>
      <c r="IYG298" s="22"/>
      <c r="IYH298" s="22"/>
      <c r="IYI298" s="22"/>
      <c r="IYJ298" s="22"/>
      <c r="IYK298" s="22"/>
      <c r="IYL298" s="22"/>
      <c r="IYM298" s="22"/>
      <c r="IYN298" s="22"/>
      <c r="IYO298" s="22"/>
      <c r="IYP298" s="22"/>
      <c r="IYQ298" s="22"/>
      <c r="IYR298" s="22"/>
      <c r="IYS298" s="22"/>
      <c r="IYT298" s="22"/>
      <c r="IYU298" s="22"/>
      <c r="IYV298" s="22"/>
      <c r="IYW298" s="22"/>
      <c r="IYX298" s="22"/>
      <c r="IYY298" s="22"/>
      <c r="IYZ298" s="22"/>
      <c r="IZA298" s="22"/>
      <c r="IZB298" s="22"/>
      <c r="IZC298" s="22"/>
      <c r="IZD298" s="22"/>
      <c r="IZE298" s="22"/>
      <c r="IZF298" s="22"/>
      <c r="IZG298" s="22"/>
      <c r="IZH298" s="22"/>
      <c r="IZI298" s="22"/>
      <c r="IZJ298" s="22"/>
      <c r="IZK298" s="22"/>
      <c r="IZL298" s="22"/>
      <c r="IZM298" s="22"/>
      <c r="IZN298" s="22"/>
      <c r="IZO298" s="22"/>
      <c r="IZP298" s="22"/>
      <c r="IZQ298" s="22"/>
      <c r="IZR298" s="22"/>
      <c r="IZS298" s="22"/>
      <c r="IZT298" s="22"/>
      <c r="IZU298" s="22"/>
      <c r="IZV298" s="22"/>
      <c r="IZW298" s="22"/>
      <c r="IZX298" s="22"/>
      <c r="IZY298" s="22"/>
      <c r="IZZ298" s="22"/>
      <c r="JAA298" s="22"/>
      <c r="JAB298" s="22"/>
      <c r="JAC298" s="22"/>
      <c r="JAD298" s="22"/>
      <c r="JAE298" s="22"/>
      <c r="JAF298" s="22"/>
      <c r="JAG298" s="22"/>
      <c r="JAH298" s="22"/>
      <c r="JAI298" s="22"/>
      <c r="JAJ298" s="22"/>
      <c r="JAK298" s="22"/>
      <c r="JAL298" s="22"/>
      <c r="JAM298" s="22"/>
      <c r="JAN298" s="22"/>
      <c r="JAO298" s="22"/>
      <c r="JAP298" s="22"/>
      <c r="JAQ298" s="22"/>
      <c r="JAR298" s="22"/>
      <c r="JAS298" s="22"/>
      <c r="JAT298" s="22"/>
      <c r="JAU298" s="22"/>
      <c r="JAV298" s="22"/>
      <c r="JAW298" s="22"/>
      <c r="JAX298" s="22"/>
      <c r="JAY298" s="22"/>
      <c r="JAZ298" s="22"/>
      <c r="JBA298" s="22"/>
      <c r="JBB298" s="22"/>
      <c r="JBC298" s="22"/>
      <c r="JBD298" s="22"/>
      <c r="JBE298" s="22"/>
      <c r="JBF298" s="22"/>
      <c r="JBG298" s="22"/>
      <c r="JBH298" s="22"/>
      <c r="JBI298" s="22"/>
      <c r="JBJ298" s="22"/>
      <c r="JBK298" s="22"/>
      <c r="JBL298" s="22"/>
      <c r="JBM298" s="22"/>
      <c r="JBN298" s="22"/>
      <c r="JBO298" s="22"/>
      <c r="JBP298" s="22"/>
      <c r="JBQ298" s="22"/>
      <c r="JBR298" s="22"/>
      <c r="JBS298" s="22"/>
      <c r="JBT298" s="22"/>
      <c r="JBU298" s="22"/>
      <c r="JBV298" s="22"/>
      <c r="JBW298" s="22"/>
      <c r="JBX298" s="22"/>
      <c r="JBY298" s="22"/>
      <c r="JBZ298" s="22"/>
      <c r="JCA298" s="22"/>
      <c r="JCB298" s="22"/>
      <c r="JCC298" s="22"/>
      <c r="JCD298" s="22"/>
      <c r="JCE298" s="22"/>
      <c r="JCF298" s="22"/>
      <c r="JCG298" s="22"/>
      <c r="JCH298" s="22"/>
      <c r="JCI298" s="22"/>
      <c r="JCJ298" s="22"/>
      <c r="JCK298" s="22"/>
      <c r="JCL298" s="22"/>
      <c r="JCM298" s="22"/>
      <c r="JCN298" s="22"/>
      <c r="JCO298" s="22"/>
      <c r="JCP298" s="22"/>
      <c r="JCQ298" s="22"/>
      <c r="JCR298" s="22"/>
      <c r="JCS298" s="22"/>
      <c r="JCT298" s="22"/>
      <c r="JCU298" s="22"/>
      <c r="JCV298" s="22"/>
      <c r="JCW298" s="22"/>
      <c r="JCX298" s="22"/>
      <c r="JCY298" s="22"/>
      <c r="JCZ298" s="22"/>
      <c r="JDA298" s="22"/>
      <c r="JDB298" s="22"/>
      <c r="JDC298" s="22"/>
      <c r="JDD298" s="22"/>
      <c r="JDE298" s="22"/>
      <c r="JDF298" s="22"/>
      <c r="JDG298" s="22"/>
      <c r="JDH298" s="22"/>
      <c r="JDI298" s="22"/>
      <c r="JDJ298" s="22"/>
      <c r="JDK298" s="22"/>
      <c r="JDL298" s="22"/>
      <c r="JDM298" s="22"/>
      <c r="JDN298" s="22"/>
      <c r="JDO298" s="22"/>
      <c r="JDP298" s="22"/>
      <c r="JDQ298" s="22"/>
      <c r="JDR298" s="22"/>
      <c r="JDS298" s="22"/>
      <c r="JDT298" s="22"/>
      <c r="JDU298" s="22"/>
      <c r="JDV298" s="22"/>
      <c r="JDW298" s="22"/>
      <c r="JDX298" s="22"/>
      <c r="JDY298" s="22"/>
      <c r="JDZ298" s="22"/>
      <c r="JEA298" s="22"/>
      <c r="JEB298" s="22"/>
      <c r="JEC298" s="22"/>
      <c r="JED298" s="22"/>
      <c r="JEE298" s="22"/>
      <c r="JEF298" s="22"/>
      <c r="JEG298" s="22"/>
      <c r="JEH298" s="22"/>
      <c r="JEI298" s="22"/>
      <c r="JEJ298" s="22"/>
      <c r="JEK298" s="22"/>
      <c r="JEL298" s="22"/>
      <c r="JEM298" s="22"/>
      <c r="JEN298" s="22"/>
      <c r="JEO298" s="22"/>
      <c r="JEP298" s="22"/>
      <c r="JEQ298" s="22"/>
      <c r="JER298" s="22"/>
      <c r="JES298" s="22"/>
      <c r="JET298" s="22"/>
      <c r="JEU298" s="22"/>
      <c r="JEV298" s="22"/>
      <c r="JEW298" s="22"/>
      <c r="JEX298" s="22"/>
      <c r="JEY298" s="22"/>
      <c r="JEZ298" s="22"/>
      <c r="JFA298" s="22"/>
      <c r="JFB298" s="22"/>
      <c r="JFC298" s="22"/>
      <c r="JFD298" s="22"/>
      <c r="JFE298" s="22"/>
      <c r="JFF298" s="22"/>
      <c r="JFG298" s="22"/>
      <c r="JFH298" s="22"/>
      <c r="JFI298" s="22"/>
      <c r="JFJ298" s="22"/>
      <c r="JFK298" s="22"/>
      <c r="JFL298" s="22"/>
      <c r="JFM298" s="22"/>
      <c r="JFN298" s="22"/>
      <c r="JFO298" s="22"/>
      <c r="JFP298" s="22"/>
      <c r="JFQ298" s="22"/>
      <c r="JFR298" s="22"/>
      <c r="JFS298" s="22"/>
      <c r="JFT298" s="22"/>
      <c r="JFU298" s="22"/>
      <c r="JFV298" s="22"/>
      <c r="JFW298" s="22"/>
      <c r="JFX298" s="22"/>
      <c r="JFY298" s="22"/>
      <c r="JFZ298" s="22"/>
      <c r="JGA298" s="22"/>
      <c r="JGB298" s="22"/>
      <c r="JGC298" s="22"/>
      <c r="JGD298" s="22"/>
      <c r="JGE298" s="22"/>
      <c r="JGF298" s="22"/>
      <c r="JGG298" s="22"/>
      <c r="JGH298" s="22"/>
      <c r="JGI298" s="22"/>
      <c r="JGJ298" s="22"/>
      <c r="JGK298" s="22"/>
      <c r="JGL298" s="22"/>
      <c r="JGM298" s="22"/>
      <c r="JGN298" s="22"/>
      <c r="JGO298" s="22"/>
      <c r="JGP298" s="22"/>
      <c r="JGQ298" s="22"/>
      <c r="JGR298" s="22"/>
      <c r="JGS298" s="22"/>
      <c r="JGT298" s="22"/>
      <c r="JGU298" s="22"/>
      <c r="JGV298" s="22"/>
      <c r="JGW298" s="22"/>
      <c r="JGX298" s="22"/>
      <c r="JGY298" s="22"/>
      <c r="JGZ298" s="22"/>
      <c r="JHA298" s="22"/>
      <c r="JHB298" s="22"/>
      <c r="JHC298" s="22"/>
      <c r="JHD298" s="22"/>
      <c r="JHE298" s="22"/>
      <c r="JHF298" s="22"/>
      <c r="JHG298" s="22"/>
      <c r="JHH298" s="22"/>
      <c r="JHI298" s="22"/>
      <c r="JHJ298" s="22"/>
      <c r="JHK298" s="22"/>
      <c r="JHL298" s="22"/>
      <c r="JHM298" s="22"/>
      <c r="JHN298" s="22"/>
      <c r="JHO298" s="22"/>
      <c r="JHP298" s="22"/>
      <c r="JHQ298" s="22"/>
      <c r="JHR298" s="22"/>
      <c r="JHS298" s="22"/>
      <c r="JHT298" s="22"/>
      <c r="JHU298" s="22"/>
      <c r="JHV298" s="22"/>
      <c r="JHW298" s="22"/>
      <c r="JHX298" s="22"/>
      <c r="JHY298" s="22"/>
      <c r="JHZ298" s="22"/>
      <c r="JIA298" s="22"/>
      <c r="JIB298" s="22"/>
      <c r="JIC298" s="22"/>
      <c r="JID298" s="22"/>
      <c r="JIE298" s="22"/>
      <c r="JIF298" s="22"/>
      <c r="JIG298" s="22"/>
      <c r="JIH298" s="22"/>
      <c r="JII298" s="22"/>
      <c r="JIJ298" s="22"/>
      <c r="JIK298" s="22"/>
      <c r="JIL298" s="22"/>
      <c r="JIM298" s="22"/>
      <c r="JIN298" s="22"/>
      <c r="JIO298" s="22"/>
      <c r="JIP298" s="22"/>
      <c r="JIQ298" s="22"/>
      <c r="JIR298" s="22"/>
      <c r="JIS298" s="22"/>
      <c r="JIT298" s="22"/>
      <c r="JIU298" s="22"/>
      <c r="JIV298" s="22"/>
      <c r="JIW298" s="22"/>
      <c r="JIX298" s="22"/>
      <c r="JIY298" s="22"/>
      <c r="JIZ298" s="22"/>
      <c r="JJA298" s="22"/>
      <c r="JJB298" s="22"/>
      <c r="JJC298" s="22"/>
      <c r="JJD298" s="22"/>
      <c r="JJE298" s="22"/>
      <c r="JJF298" s="22"/>
      <c r="JJG298" s="22"/>
      <c r="JJH298" s="22"/>
      <c r="JJI298" s="22"/>
      <c r="JJJ298" s="22"/>
      <c r="JJK298" s="22"/>
      <c r="JJL298" s="22"/>
      <c r="JJM298" s="22"/>
      <c r="JJN298" s="22"/>
      <c r="JJO298" s="22"/>
      <c r="JJP298" s="22"/>
      <c r="JJQ298" s="22"/>
      <c r="JJR298" s="22"/>
      <c r="JJS298" s="22"/>
      <c r="JJT298" s="22"/>
      <c r="JJU298" s="22"/>
      <c r="JJV298" s="22"/>
      <c r="JJW298" s="22"/>
      <c r="JJX298" s="22"/>
      <c r="JJY298" s="22"/>
      <c r="JJZ298" s="22"/>
      <c r="JKA298" s="22"/>
      <c r="JKB298" s="22"/>
      <c r="JKC298" s="22"/>
      <c r="JKD298" s="22"/>
      <c r="JKE298" s="22"/>
      <c r="JKF298" s="22"/>
      <c r="JKG298" s="22"/>
      <c r="JKH298" s="22"/>
      <c r="JKI298" s="22"/>
      <c r="JKJ298" s="22"/>
      <c r="JKK298" s="22"/>
      <c r="JKL298" s="22"/>
      <c r="JKM298" s="22"/>
      <c r="JKN298" s="22"/>
      <c r="JKO298" s="22"/>
      <c r="JKP298" s="22"/>
      <c r="JKQ298" s="22"/>
      <c r="JKR298" s="22"/>
      <c r="JKS298" s="22"/>
      <c r="JKT298" s="22"/>
      <c r="JKU298" s="22"/>
      <c r="JKV298" s="22"/>
      <c r="JKW298" s="22"/>
      <c r="JKX298" s="22"/>
      <c r="JKY298" s="22"/>
      <c r="JKZ298" s="22"/>
      <c r="JLA298" s="22"/>
      <c r="JLB298" s="22"/>
      <c r="JLC298" s="22"/>
      <c r="JLD298" s="22"/>
      <c r="JLE298" s="22"/>
      <c r="JLF298" s="22"/>
      <c r="JLG298" s="22"/>
      <c r="JLH298" s="22"/>
      <c r="JLI298" s="22"/>
      <c r="JLJ298" s="22"/>
      <c r="JLK298" s="22"/>
      <c r="JLL298" s="22"/>
      <c r="JLM298" s="22"/>
      <c r="JLN298" s="22"/>
      <c r="JLO298" s="22"/>
      <c r="JLP298" s="22"/>
      <c r="JLQ298" s="22"/>
      <c r="JLR298" s="22"/>
      <c r="JLS298" s="22"/>
      <c r="JLT298" s="22"/>
      <c r="JLU298" s="22"/>
      <c r="JLV298" s="22"/>
      <c r="JLW298" s="22"/>
      <c r="JLX298" s="22"/>
      <c r="JLY298" s="22"/>
      <c r="JLZ298" s="22"/>
      <c r="JMA298" s="22"/>
      <c r="JMB298" s="22"/>
      <c r="JMC298" s="22"/>
      <c r="JMD298" s="22"/>
      <c r="JME298" s="22"/>
      <c r="JMF298" s="22"/>
      <c r="JMG298" s="22"/>
      <c r="JMH298" s="22"/>
      <c r="JMI298" s="22"/>
      <c r="JMJ298" s="22"/>
      <c r="JMK298" s="22"/>
      <c r="JML298" s="22"/>
      <c r="JMM298" s="22"/>
      <c r="JMN298" s="22"/>
      <c r="JMO298" s="22"/>
      <c r="JMP298" s="22"/>
      <c r="JMQ298" s="22"/>
      <c r="JMR298" s="22"/>
      <c r="JMS298" s="22"/>
      <c r="JMT298" s="22"/>
      <c r="JMU298" s="22"/>
      <c r="JMV298" s="22"/>
      <c r="JMW298" s="22"/>
      <c r="JMX298" s="22"/>
      <c r="JMY298" s="22"/>
      <c r="JMZ298" s="22"/>
      <c r="JNA298" s="22"/>
      <c r="JNB298" s="22"/>
      <c r="JNC298" s="22"/>
      <c r="JND298" s="22"/>
      <c r="JNE298" s="22"/>
      <c r="JNF298" s="22"/>
      <c r="JNG298" s="22"/>
      <c r="JNH298" s="22"/>
      <c r="JNI298" s="22"/>
      <c r="JNJ298" s="22"/>
      <c r="JNK298" s="22"/>
      <c r="JNL298" s="22"/>
      <c r="JNM298" s="22"/>
      <c r="JNN298" s="22"/>
      <c r="JNO298" s="22"/>
      <c r="JNP298" s="22"/>
      <c r="JNQ298" s="22"/>
      <c r="JNR298" s="22"/>
      <c r="JNS298" s="22"/>
      <c r="JNT298" s="22"/>
      <c r="JNU298" s="22"/>
      <c r="JNV298" s="22"/>
      <c r="JNW298" s="22"/>
      <c r="JNX298" s="22"/>
      <c r="JNY298" s="22"/>
      <c r="JNZ298" s="22"/>
      <c r="JOA298" s="22"/>
      <c r="JOB298" s="22"/>
      <c r="JOC298" s="22"/>
      <c r="JOD298" s="22"/>
      <c r="JOE298" s="22"/>
      <c r="JOF298" s="22"/>
      <c r="JOG298" s="22"/>
      <c r="JOH298" s="22"/>
      <c r="JOI298" s="22"/>
      <c r="JOJ298" s="22"/>
      <c r="JOK298" s="22"/>
      <c r="JOL298" s="22"/>
      <c r="JOM298" s="22"/>
      <c r="JON298" s="22"/>
      <c r="JOO298" s="22"/>
      <c r="JOP298" s="22"/>
      <c r="JOQ298" s="22"/>
      <c r="JOR298" s="22"/>
      <c r="JOS298" s="22"/>
      <c r="JOT298" s="22"/>
      <c r="JOU298" s="22"/>
      <c r="JOV298" s="22"/>
      <c r="JOW298" s="22"/>
      <c r="JOX298" s="22"/>
      <c r="JOY298" s="22"/>
      <c r="JOZ298" s="22"/>
      <c r="JPA298" s="22"/>
      <c r="JPB298" s="22"/>
      <c r="JPC298" s="22"/>
      <c r="JPD298" s="22"/>
      <c r="JPE298" s="22"/>
      <c r="JPF298" s="22"/>
      <c r="JPG298" s="22"/>
      <c r="JPH298" s="22"/>
      <c r="JPI298" s="22"/>
      <c r="JPJ298" s="22"/>
      <c r="JPK298" s="22"/>
      <c r="JPL298" s="22"/>
      <c r="JPM298" s="22"/>
      <c r="JPN298" s="22"/>
      <c r="JPO298" s="22"/>
      <c r="JPP298" s="22"/>
      <c r="JPQ298" s="22"/>
      <c r="JPR298" s="22"/>
      <c r="JPS298" s="22"/>
      <c r="JPT298" s="22"/>
      <c r="JPU298" s="22"/>
      <c r="JPV298" s="22"/>
      <c r="JPW298" s="22"/>
      <c r="JPX298" s="22"/>
      <c r="JPY298" s="22"/>
      <c r="JPZ298" s="22"/>
      <c r="JQA298" s="22"/>
      <c r="JQB298" s="22"/>
      <c r="JQC298" s="22"/>
      <c r="JQD298" s="22"/>
      <c r="JQE298" s="22"/>
      <c r="JQF298" s="22"/>
      <c r="JQG298" s="22"/>
      <c r="JQH298" s="22"/>
      <c r="JQI298" s="22"/>
      <c r="JQJ298" s="22"/>
      <c r="JQK298" s="22"/>
      <c r="JQL298" s="22"/>
      <c r="JQM298" s="22"/>
      <c r="JQN298" s="22"/>
      <c r="JQO298" s="22"/>
      <c r="JQP298" s="22"/>
      <c r="JQQ298" s="22"/>
      <c r="JQR298" s="22"/>
      <c r="JQS298" s="22"/>
      <c r="JQT298" s="22"/>
      <c r="JQU298" s="22"/>
      <c r="JQV298" s="22"/>
      <c r="JQW298" s="22"/>
      <c r="JQX298" s="22"/>
      <c r="JQY298" s="22"/>
      <c r="JQZ298" s="22"/>
      <c r="JRA298" s="22"/>
      <c r="JRB298" s="22"/>
      <c r="JRC298" s="22"/>
      <c r="JRD298" s="22"/>
      <c r="JRE298" s="22"/>
      <c r="JRF298" s="22"/>
      <c r="JRG298" s="22"/>
      <c r="JRH298" s="22"/>
      <c r="JRI298" s="22"/>
      <c r="JRJ298" s="22"/>
      <c r="JRK298" s="22"/>
      <c r="JRL298" s="22"/>
      <c r="JRM298" s="22"/>
      <c r="JRN298" s="22"/>
      <c r="JRO298" s="22"/>
      <c r="JRP298" s="22"/>
      <c r="JRQ298" s="22"/>
      <c r="JRR298" s="22"/>
      <c r="JRS298" s="22"/>
      <c r="JRT298" s="22"/>
      <c r="JRU298" s="22"/>
      <c r="JRV298" s="22"/>
      <c r="JRW298" s="22"/>
      <c r="JRX298" s="22"/>
      <c r="JRY298" s="22"/>
      <c r="JRZ298" s="22"/>
      <c r="JSA298" s="22"/>
      <c r="JSB298" s="22"/>
      <c r="JSC298" s="22"/>
      <c r="JSD298" s="22"/>
      <c r="JSE298" s="22"/>
      <c r="JSF298" s="22"/>
      <c r="JSG298" s="22"/>
      <c r="JSH298" s="22"/>
      <c r="JSI298" s="22"/>
      <c r="JSJ298" s="22"/>
      <c r="JSK298" s="22"/>
      <c r="JSL298" s="22"/>
      <c r="JSM298" s="22"/>
      <c r="JSN298" s="22"/>
      <c r="JSO298" s="22"/>
      <c r="JSP298" s="22"/>
      <c r="JSQ298" s="22"/>
      <c r="JSR298" s="22"/>
      <c r="JSS298" s="22"/>
      <c r="JST298" s="22"/>
      <c r="JSU298" s="22"/>
      <c r="JSV298" s="22"/>
      <c r="JSW298" s="22"/>
      <c r="JSX298" s="22"/>
      <c r="JSY298" s="22"/>
      <c r="JSZ298" s="22"/>
      <c r="JTA298" s="22"/>
      <c r="JTB298" s="22"/>
      <c r="JTC298" s="22"/>
      <c r="JTD298" s="22"/>
      <c r="JTE298" s="22"/>
      <c r="JTF298" s="22"/>
      <c r="JTG298" s="22"/>
      <c r="JTH298" s="22"/>
      <c r="JTI298" s="22"/>
      <c r="JTJ298" s="22"/>
      <c r="JTK298" s="22"/>
      <c r="JTL298" s="22"/>
      <c r="JTM298" s="22"/>
      <c r="JTN298" s="22"/>
      <c r="JTO298" s="22"/>
      <c r="JTP298" s="22"/>
      <c r="JTQ298" s="22"/>
      <c r="JTR298" s="22"/>
      <c r="JTS298" s="22"/>
      <c r="JTT298" s="22"/>
      <c r="JTU298" s="22"/>
      <c r="JTV298" s="22"/>
      <c r="JTW298" s="22"/>
      <c r="JTX298" s="22"/>
      <c r="JTY298" s="22"/>
      <c r="JTZ298" s="22"/>
      <c r="JUA298" s="22"/>
      <c r="JUB298" s="22"/>
      <c r="JUC298" s="22"/>
      <c r="JUD298" s="22"/>
      <c r="JUE298" s="22"/>
      <c r="JUF298" s="22"/>
      <c r="JUG298" s="22"/>
      <c r="JUH298" s="22"/>
      <c r="JUI298" s="22"/>
      <c r="JUJ298" s="22"/>
      <c r="JUK298" s="22"/>
      <c r="JUL298" s="22"/>
      <c r="JUM298" s="22"/>
      <c r="JUN298" s="22"/>
      <c r="JUO298" s="22"/>
      <c r="JUP298" s="22"/>
      <c r="JUQ298" s="22"/>
      <c r="JUR298" s="22"/>
      <c r="JUS298" s="22"/>
      <c r="JUT298" s="22"/>
      <c r="JUU298" s="22"/>
      <c r="JUV298" s="22"/>
      <c r="JUW298" s="22"/>
      <c r="JUX298" s="22"/>
      <c r="JUY298" s="22"/>
      <c r="JUZ298" s="22"/>
      <c r="JVA298" s="22"/>
      <c r="JVB298" s="22"/>
      <c r="JVC298" s="22"/>
      <c r="JVD298" s="22"/>
      <c r="JVE298" s="22"/>
      <c r="JVF298" s="22"/>
      <c r="JVG298" s="22"/>
      <c r="JVH298" s="22"/>
      <c r="JVI298" s="22"/>
      <c r="JVJ298" s="22"/>
      <c r="JVK298" s="22"/>
      <c r="JVL298" s="22"/>
      <c r="JVM298" s="22"/>
      <c r="JVN298" s="22"/>
      <c r="JVO298" s="22"/>
      <c r="JVP298" s="22"/>
      <c r="JVQ298" s="22"/>
      <c r="JVR298" s="22"/>
      <c r="JVS298" s="22"/>
      <c r="JVT298" s="22"/>
      <c r="JVU298" s="22"/>
      <c r="JVV298" s="22"/>
      <c r="JVW298" s="22"/>
      <c r="JVX298" s="22"/>
      <c r="JVY298" s="22"/>
      <c r="JVZ298" s="22"/>
      <c r="JWA298" s="22"/>
      <c r="JWB298" s="22"/>
      <c r="JWC298" s="22"/>
      <c r="JWD298" s="22"/>
      <c r="JWE298" s="22"/>
      <c r="JWF298" s="22"/>
      <c r="JWG298" s="22"/>
      <c r="JWH298" s="22"/>
      <c r="JWI298" s="22"/>
      <c r="JWJ298" s="22"/>
      <c r="JWK298" s="22"/>
      <c r="JWL298" s="22"/>
      <c r="JWM298" s="22"/>
      <c r="JWN298" s="22"/>
      <c r="JWO298" s="22"/>
      <c r="JWP298" s="22"/>
      <c r="JWQ298" s="22"/>
      <c r="JWR298" s="22"/>
      <c r="JWS298" s="22"/>
      <c r="JWT298" s="22"/>
      <c r="JWU298" s="22"/>
      <c r="JWV298" s="22"/>
      <c r="JWW298" s="22"/>
      <c r="JWX298" s="22"/>
      <c r="JWY298" s="22"/>
      <c r="JWZ298" s="22"/>
      <c r="JXA298" s="22"/>
      <c r="JXB298" s="22"/>
      <c r="JXC298" s="22"/>
      <c r="JXD298" s="22"/>
      <c r="JXE298" s="22"/>
      <c r="JXF298" s="22"/>
      <c r="JXG298" s="22"/>
      <c r="JXH298" s="22"/>
      <c r="JXI298" s="22"/>
      <c r="JXJ298" s="22"/>
      <c r="JXK298" s="22"/>
      <c r="JXL298" s="22"/>
      <c r="JXM298" s="22"/>
      <c r="JXN298" s="22"/>
      <c r="JXO298" s="22"/>
      <c r="JXP298" s="22"/>
      <c r="JXQ298" s="22"/>
      <c r="JXR298" s="22"/>
      <c r="JXS298" s="22"/>
      <c r="JXT298" s="22"/>
      <c r="JXU298" s="22"/>
      <c r="JXV298" s="22"/>
      <c r="JXW298" s="22"/>
      <c r="JXX298" s="22"/>
      <c r="JXY298" s="22"/>
      <c r="JXZ298" s="22"/>
      <c r="JYA298" s="22"/>
      <c r="JYB298" s="22"/>
      <c r="JYC298" s="22"/>
      <c r="JYD298" s="22"/>
      <c r="JYE298" s="22"/>
      <c r="JYF298" s="22"/>
      <c r="JYG298" s="22"/>
      <c r="JYH298" s="22"/>
      <c r="JYI298" s="22"/>
      <c r="JYJ298" s="22"/>
      <c r="JYK298" s="22"/>
      <c r="JYL298" s="22"/>
      <c r="JYM298" s="22"/>
      <c r="JYN298" s="22"/>
      <c r="JYO298" s="22"/>
      <c r="JYP298" s="22"/>
      <c r="JYQ298" s="22"/>
      <c r="JYR298" s="22"/>
      <c r="JYS298" s="22"/>
      <c r="JYT298" s="22"/>
      <c r="JYU298" s="22"/>
      <c r="JYV298" s="22"/>
      <c r="JYW298" s="22"/>
      <c r="JYX298" s="22"/>
      <c r="JYY298" s="22"/>
      <c r="JYZ298" s="22"/>
      <c r="JZA298" s="22"/>
      <c r="JZB298" s="22"/>
      <c r="JZC298" s="22"/>
      <c r="JZD298" s="22"/>
      <c r="JZE298" s="22"/>
      <c r="JZF298" s="22"/>
      <c r="JZG298" s="22"/>
      <c r="JZH298" s="22"/>
      <c r="JZI298" s="22"/>
      <c r="JZJ298" s="22"/>
      <c r="JZK298" s="22"/>
      <c r="JZL298" s="22"/>
      <c r="JZM298" s="22"/>
      <c r="JZN298" s="22"/>
      <c r="JZO298" s="22"/>
      <c r="JZP298" s="22"/>
      <c r="JZQ298" s="22"/>
      <c r="JZR298" s="22"/>
      <c r="JZS298" s="22"/>
      <c r="JZT298" s="22"/>
      <c r="JZU298" s="22"/>
      <c r="JZV298" s="22"/>
      <c r="JZW298" s="22"/>
      <c r="JZX298" s="22"/>
      <c r="JZY298" s="22"/>
      <c r="JZZ298" s="22"/>
      <c r="KAA298" s="22"/>
      <c r="KAB298" s="22"/>
      <c r="KAC298" s="22"/>
      <c r="KAD298" s="22"/>
      <c r="KAE298" s="22"/>
      <c r="KAF298" s="22"/>
      <c r="KAG298" s="22"/>
      <c r="KAH298" s="22"/>
      <c r="KAI298" s="22"/>
      <c r="KAJ298" s="22"/>
      <c r="KAK298" s="22"/>
      <c r="KAL298" s="22"/>
      <c r="KAM298" s="22"/>
      <c r="KAN298" s="22"/>
      <c r="KAO298" s="22"/>
      <c r="KAP298" s="22"/>
      <c r="KAQ298" s="22"/>
      <c r="KAR298" s="22"/>
      <c r="KAS298" s="22"/>
      <c r="KAT298" s="22"/>
      <c r="KAU298" s="22"/>
      <c r="KAV298" s="22"/>
      <c r="KAW298" s="22"/>
      <c r="KAX298" s="22"/>
      <c r="KAY298" s="22"/>
      <c r="KAZ298" s="22"/>
      <c r="KBA298" s="22"/>
      <c r="KBB298" s="22"/>
      <c r="KBC298" s="22"/>
      <c r="KBD298" s="22"/>
      <c r="KBE298" s="22"/>
      <c r="KBF298" s="22"/>
      <c r="KBG298" s="22"/>
      <c r="KBH298" s="22"/>
      <c r="KBI298" s="22"/>
      <c r="KBJ298" s="22"/>
      <c r="KBK298" s="22"/>
      <c r="KBL298" s="22"/>
      <c r="KBM298" s="22"/>
      <c r="KBN298" s="22"/>
      <c r="KBO298" s="22"/>
      <c r="KBP298" s="22"/>
      <c r="KBQ298" s="22"/>
      <c r="KBR298" s="22"/>
      <c r="KBS298" s="22"/>
      <c r="KBT298" s="22"/>
      <c r="KBU298" s="22"/>
      <c r="KBV298" s="22"/>
      <c r="KBW298" s="22"/>
      <c r="KBX298" s="22"/>
      <c r="KBY298" s="22"/>
      <c r="KBZ298" s="22"/>
      <c r="KCA298" s="22"/>
      <c r="KCB298" s="22"/>
      <c r="KCC298" s="22"/>
      <c r="KCD298" s="22"/>
      <c r="KCE298" s="22"/>
      <c r="KCF298" s="22"/>
      <c r="KCG298" s="22"/>
      <c r="KCH298" s="22"/>
      <c r="KCI298" s="22"/>
      <c r="KCJ298" s="22"/>
      <c r="KCK298" s="22"/>
      <c r="KCL298" s="22"/>
      <c r="KCM298" s="22"/>
      <c r="KCN298" s="22"/>
      <c r="KCO298" s="22"/>
      <c r="KCP298" s="22"/>
      <c r="KCQ298" s="22"/>
      <c r="KCR298" s="22"/>
      <c r="KCS298" s="22"/>
      <c r="KCT298" s="22"/>
      <c r="KCU298" s="22"/>
      <c r="KCV298" s="22"/>
      <c r="KCW298" s="22"/>
      <c r="KCX298" s="22"/>
      <c r="KCY298" s="22"/>
      <c r="KCZ298" s="22"/>
      <c r="KDA298" s="22"/>
      <c r="KDB298" s="22"/>
      <c r="KDC298" s="22"/>
      <c r="KDD298" s="22"/>
      <c r="KDE298" s="22"/>
      <c r="KDF298" s="22"/>
      <c r="KDG298" s="22"/>
      <c r="KDH298" s="22"/>
      <c r="KDI298" s="22"/>
      <c r="KDJ298" s="22"/>
      <c r="KDK298" s="22"/>
      <c r="KDL298" s="22"/>
      <c r="KDM298" s="22"/>
      <c r="KDN298" s="22"/>
      <c r="KDO298" s="22"/>
      <c r="KDP298" s="22"/>
      <c r="KDQ298" s="22"/>
      <c r="KDR298" s="22"/>
      <c r="KDS298" s="22"/>
      <c r="KDT298" s="22"/>
      <c r="KDU298" s="22"/>
      <c r="KDV298" s="22"/>
      <c r="KDW298" s="22"/>
      <c r="KDX298" s="22"/>
      <c r="KDY298" s="22"/>
      <c r="KDZ298" s="22"/>
      <c r="KEA298" s="22"/>
      <c r="KEB298" s="22"/>
      <c r="KEC298" s="22"/>
      <c r="KED298" s="22"/>
      <c r="KEE298" s="22"/>
      <c r="KEF298" s="22"/>
      <c r="KEG298" s="22"/>
      <c r="KEH298" s="22"/>
      <c r="KEI298" s="22"/>
      <c r="KEJ298" s="22"/>
      <c r="KEK298" s="22"/>
      <c r="KEL298" s="22"/>
      <c r="KEM298" s="22"/>
      <c r="KEN298" s="22"/>
      <c r="KEO298" s="22"/>
      <c r="KEP298" s="22"/>
      <c r="KEQ298" s="22"/>
      <c r="KER298" s="22"/>
      <c r="KES298" s="22"/>
      <c r="KET298" s="22"/>
      <c r="KEU298" s="22"/>
      <c r="KEV298" s="22"/>
      <c r="KEW298" s="22"/>
      <c r="KEX298" s="22"/>
      <c r="KEY298" s="22"/>
      <c r="KEZ298" s="22"/>
      <c r="KFA298" s="22"/>
      <c r="KFB298" s="22"/>
      <c r="KFC298" s="22"/>
      <c r="KFD298" s="22"/>
      <c r="KFE298" s="22"/>
      <c r="KFF298" s="22"/>
      <c r="KFG298" s="22"/>
      <c r="KFH298" s="22"/>
      <c r="KFI298" s="22"/>
      <c r="KFJ298" s="22"/>
      <c r="KFK298" s="22"/>
      <c r="KFL298" s="22"/>
      <c r="KFM298" s="22"/>
      <c r="KFN298" s="22"/>
      <c r="KFO298" s="22"/>
      <c r="KFP298" s="22"/>
      <c r="KFQ298" s="22"/>
      <c r="KFR298" s="22"/>
      <c r="KFS298" s="22"/>
      <c r="KFT298" s="22"/>
      <c r="KFU298" s="22"/>
      <c r="KFV298" s="22"/>
      <c r="KFW298" s="22"/>
      <c r="KFX298" s="22"/>
      <c r="KFY298" s="22"/>
      <c r="KFZ298" s="22"/>
      <c r="KGA298" s="22"/>
      <c r="KGB298" s="22"/>
      <c r="KGC298" s="22"/>
      <c r="KGD298" s="22"/>
      <c r="KGE298" s="22"/>
      <c r="KGF298" s="22"/>
      <c r="KGG298" s="22"/>
      <c r="KGH298" s="22"/>
      <c r="KGI298" s="22"/>
      <c r="KGJ298" s="22"/>
      <c r="KGK298" s="22"/>
      <c r="KGL298" s="22"/>
      <c r="KGM298" s="22"/>
      <c r="KGN298" s="22"/>
      <c r="KGO298" s="22"/>
      <c r="KGP298" s="22"/>
      <c r="KGQ298" s="22"/>
      <c r="KGR298" s="22"/>
      <c r="KGS298" s="22"/>
      <c r="KGT298" s="22"/>
      <c r="KGU298" s="22"/>
      <c r="KGV298" s="22"/>
      <c r="KGW298" s="22"/>
      <c r="KGX298" s="22"/>
      <c r="KGY298" s="22"/>
      <c r="KGZ298" s="22"/>
      <c r="KHA298" s="22"/>
      <c r="KHB298" s="22"/>
      <c r="KHC298" s="22"/>
      <c r="KHD298" s="22"/>
      <c r="KHE298" s="22"/>
      <c r="KHF298" s="22"/>
      <c r="KHG298" s="22"/>
      <c r="KHH298" s="22"/>
      <c r="KHI298" s="22"/>
      <c r="KHJ298" s="22"/>
      <c r="KHK298" s="22"/>
      <c r="KHL298" s="22"/>
      <c r="KHM298" s="22"/>
      <c r="KHN298" s="22"/>
      <c r="KHO298" s="22"/>
      <c r="KHP298" s="22"/>
      <c r="KHQ298" s="22"/>
      <c r="KHR298" s="22"/>
      <c r="KHS298" s="22"/>
      <c r="KHT298" s="22"/>
      <c r="KHU298" s="22"/>
      <c r="KHV298" s="22"/>
      <c r="KHW298" s="22"/>
      <c r="KHX298" s="22"/>
      <c r="KHY298" s="22"/>
      <c r="KHZ298" s="22"/>
      <c r="KIA298" s="22"/>
      <c r="KIB298" s="22"/>
      <c r="KIC298" s="22"/>
      <c r="KID298" s="22"/>
      <c r="KIE298" s="22"/>
      <c r="KIF298" s="22"/>
      <c r="KIG298" s="22"/>
      <c r="KIH298" s="22"/>
      <c r="KII298" s="22"/>
      <c r="KIJ298" s="22"/>
      <c r="KIK298" s="22"/>
      <c r="KIL298" s="22"/>
      <c r="KIM298" s="22"/>
      <c r="KIN298" s="22"/>
      <c r="KIO298" s="22"/>
      <c r="KIP298" s="22"/>
      <c r="KIQ298" s="22"/>
      <c r="KIR298" s="22"/>
      <c r="KIS298" s="22"/>
      <c r="KIT298" s="22"/>
      <c r="KIU298" s="22"/>
      <c r="KIV298" s="22"/>
      <c r="KIW298" s="22"/>
      <c r="KIX298" s="22"/>
      <c r="KIY298" s="22"/>
      <c r="KIZ298" s="22"/>
      <c r="KJA298" s="22"/>
      <c r="KJB298" s="22"/>
      <c r="KJC298" s="22"/>
      <c r="KJD298" s="22"/>
      <c r="KJE298" s="22"/>
      <c r="KJF298" s="22"/>
      <c r="KJG298" s="22"/>
      <c r="KJH298" s="22"/>
      <c r="KJI298" s="22"/>
      <c r="KJJ298" s="22"/>
      <c r="KJK298" s="22"/>
      <c r="KJL298" s="22"/>
      <c r="KJM298" s="22"/>
      <c r="KJN298" s="22"/>
      <c r="KJO298" s="22"/>
      <c r="KJP298" s="22"/>
      <c r="KJQ298" s="22"/>
      <c r="KJR298" s="22"/>
      <c r="KJS298" s="22"/>
      <c r="KJT298" s="22"/>
      <c r="KJU298" s="22"/>
      <c r="KJV298" s="22"/>
      <c r="KJW298" s="22"/>
      <c r="KJX298" s="22"/>
      <c r="KJY298" s="22"/>
      <c r="KJZ298" s="22"/>
      <c r="KKA298" s="22"/>
      <c r="KKB298" s="22"/>
      <c r="KKC298" s="22"/>
      <c r="KKD298" s="22"/>
      <c r="KKE298" s="22"/>
      <c r="KKF298" s="22"/>
      <c r="KKG298" s="22"/>
      <c r="KKH298" s="22"/>
      <c r="KKI298" s="22"/>
      <c r="KKJ298" s="22"/>
      <c r="KKK298" s="22"/>
      <c r="KKL298" s="22"/>
      <c r="KKM298" s="22"/>
      <c r="KKN298" s="22"/>
      <c r="KKO298" s="22"/>
      <c r="KKP298" s="22"/>
      <c r="KKQ298" s="22"/>
      <c r="KKR298" s="22"/>
      <c r="KKS298" s="22"/>
      <c r="KKT298" s="22"/>
      <c r="KKU298" s="22"/>
      <c r="KKV298" s="22"/>
      <c r="KKW298" s="22"/>
      <c r="KKX298" s="22"/>
      <c r="KKY298" s="22"/>
      <c r="KKZ298" s="22"/>
      <c r="KLA298" s="22"/>
      <c r="KLB298" s="22"/>
      <c r="KLC298" s="22"/>
      <c r="KLD298" s="22"/>
      <c r="KLE298" s="22"/>
      <c r="KLF298" s="22"/>
      <c r="KLG298" s="22"/>
      <c r="KLH298" s="22"/>
      <c r="KLI298" s="22"/>
      <c r="KLJ298" s="22"/>
      <c r="KLK298" s="22"/>
      <c r="KLL298" s="22"/>
      <c r="KLM298" s="22"/>
      <c r="KLN298" s="22"/>
      <c r="KLO298" s="22"/>
      <c r="KLP298" s="22"/>
      <c r="KLQ298" s="22"/>
      <c r="KLR298" s="22"/>
      <c r="KLS298" s="22"/>
      <c r="KLT298" s="22"/>
      <c r="KLU298" s="22"/>
      <c r="KLV298" s="22"/>
      <c r="KLW298" s="22"/>
      <c r="KLX298" s="22"/>
      <c r="KLY298" s="22"/>
      <c r="KLZ298" s="22"/>
      <c r="KMA298" s="22"/>
      <c r="KMB298" s="22"/>
      <c r="KMC298" s="22"/>
      <c r="KMD298" s="22"/>
      <c r="KME298" s="22"/>
      <c r="KMF298" s="22"/>
      <c r="KMG298" s="22"/>
      <c r="KMH298" s="22"/>
      <c r="KMI298" s="22"/>
      <c r="KMJ298" s="22"/>
      <c r="KMK298" s="22"/>
      <c r="KML298" s="22"/>
      <c r="KMM298" s="22"/>
      <c r="KMN298" s="22"/>
      <c r="KMO298" s="22"/>
      <c r="KMP298" s="22"/>
      <c r="KMQ298" s="22"/>
      <c r="KMR298" s="22"/>
      <c r="KMS298" s="22"/>
      <c r="KMT298" s="22"/>
      <c r="KMU298" s="22"/>
      <c r="KMV298" s="22"/>
      <c r="KMW298" s="22"/>
      <c r="KMX298" s="22"/>
      <c r="KMY298" s="22"/>
      <c r="KMZ298" s="22"/>
      <c r="KNA298" s="22"/>
      <c r="KNB298" s="22"/>
      <c r="KNC298" s="22"/>
      <c r="KND298" s="22"/>
      <c r="KNE298" s="22"/>
      <c r="KNF298" s="22"/>
      <c r="KNG298" s="22"/>
      <c r="KNH298" s="22"/>
      <c r="KNI298" s="22"/>
      <c r="KNJ298" s="22"/>
      <c r="KNK298" s="22"/>
      <c r="KNL298" s="22"/>
      <c r="KNM298" s="22"/>
      <c r="KNN298" s="22"/>
      <c r="KNO298" s="22"/>
      <c r="KNP298" s="22"/>
      <c r="KNQ298" s="22"/>
      <c r="KNR298" s="22"/>
      <c r="KNS298" s="22"/>
      <c r="KNT298" s="22"/>
      <c r="KNU298" s="22"/>
      <c r="KNV298" s="22"/>
      <c r="KNW298" s="22"/>
      <c r="KNX298" s="22"/>
      <c r="KNY298" s="22"/>
      <c r="KNZ298" s="22"/>
      <c r="KOA298" s="22"/>
      <c r="KOB298" s="22"/>
      <c r="KOC298" s="22"/>
      <c r="KOD298" s="22"/>
      <c r="KOE298" s="22"/>
      <c r="KOF298" s="22"/>
      <c r="KOG298" s="22"/>
      <c r="KOH298" s="22"/>
      <c r="KOI298" s="22"/>
      <c r="KOJ298" s="22"/>
      <c r="KOK298" s="22"/>
      <c r="KOL298" s="22"/>
      <c r="KOM298" s="22"/>
      <c r="KON298" s="22"/>
      <c r="KOO298" s="22"/>
      <c r="KOP298" s="22"/>
      <c r="KOQ298" s="22"/>
      <c r="KOR298" s="22"/>
      <c r="KOS298" s="22"/>
      <c r="KOT298" s="22"/>
      <c r="KOU298" s="22"/>
      <c r="KOV298" s="22"/>
      <c r="KOW298" s="22"/>
      <c r="KOX298" s="22"/>
      <c r="KOY298" s="22"/>
      <c r="KOZ298" s="22"/>
      <c r="KPA298" s="22"/>
      <c r="KPB298" s="22"/>
      <c r="KPC298" s="22"/>
      <c r="KPD298" s="22"/>
      <c r="KPE298" s="22"/>
      <c r="KPF298" s="22"/>
      <c r="KPG298" s="22"/>
      <c r="KPH298" s="22"/>
      <c r="KPI298" s="22"/>
      <c r="KPJ298" s="22"/>
      <c r="KPK298" s="22"/>
      <c r="KPL298" s="22"/>
      <c r="KPM298" s="22"/>
      <c r="KPN298" s="22"/>
      <c r="KPO298" s="22"/>
      <c r="KPP298" s="22"/>
      <c r="KPQ298" s="22"/>
      <c r="KPR298" s="22"/>
      <c r="KPS298" s="22"/>
      <c r="KPT298" s="22"/>
      <c r="KPU298" s="22"/>
      <c r="KPV298" s="22"/>
      <c r="KPW298" s="22"/>
      <c r="KPX298" s="22"/>
      <c r="KPY298" s="22"/>
      <c r="KPZ298" s="22"/>
      <c r="KQA298" s="22"/>
      <c r="KQB298" s="22"/>
      <c r="KQC298" s="22"/>
      <c r="KQD298" s="22"/>
      <c r="KQE298" s="22"/>
      <c r="KQF298" s="22"/>
      <c r="KQG298" s="22"/>
      <c r="KQH298" s="22"/>
      <c r="KQI298" s="22"/>
      <c r="KQJ298" s="22"/>
      <c r="KQK298" s="22"/>
      <c r="KQL298" s="22"/>
      <c r="KQM298" s="22"/>
      <c r="KQN298" s="22"/>
      <c r="KQO298" s="22"/>
      <c r="KQP298" s="22"/>
      <c r="KQQ298" s="22"/>
      <c r="KQR298" s="22"/>
      <c r="KQS298" s="22"/>
      <c r="KQT298" s="22"/>
      <c r="KQU298" s="22"/>
      <c r="KQV298" s="22"/>
      <c r="KQW298" s="22"/>
      <c r="KQX298" s="22"/>
      <c r="KQY298" s="22"/>
      <c r="KQZ298" s="22"/>
      <c r="KRA298" s="22"/>
      <c r="KRB298" s="22"/>
      <c r="KRC298" s="22"/>
      <c r="KRD298" s="22"/>
      <c r="KRE298" s="22"/>
      <c r="KRF298" s="22"/>
      <c r="KRG298" s="22"/>
      <c r="KRH298" s="22"/>
      <c r="KRI298" s="22"/>
      <c r="KRJ298" s="22"/>
      <c r="KRK298" s="22"/>
      <c r="KRL298" s="22"/>
      <c r="KRM298" s="22"/>
      <c r="KRN298" s="22"/>
      <c r="KRO298" s="22"/>
      <c r="KRP298" s="22"/>
      <c r="KRQ298" s="22"/>
      <c r="KRR298" s="22"/>
      <c r="KRS298" s="22"/>
      <c r="KRT298" s="22"/>
      <c r="KRU298" s="22"/>
      <c r="KRV298" s="22"/>
      <c r="KRW298" s="22"/>
      <c r="KRX298" s="22"/>
      <c r="KRY298" s="22"/>
      <c r="KRZ298" s="22"/>
      <c r="KSA298" s="22"/>
      <c r="KSB298" s="22"/>
      <c r="KSC298" s="22"/>
      <c r="KSD298" s="22"/>
      <c r="KSE298" s="22"/>
      <c r="KSF298" s="22"/>
      <c r="KSG298" s="22"/>
      <c r="KSH298" s="22"/>
      <c r="KSI298" s="22"/>
      <c r="KSJ298" s="22"/>
      <c r="KSK298" s="22"/>
      <c r="KSL298" s="22"/>
      <c r="KSM298" s="22"/>
      <c r="KSN298" s="22"/>
      <c r="KSO298" s="22"/>
      <c r="KSP298" s="22"/>
      <c r="KSQ298" s="22"/>
      <c r="KSR298" s="22"/>
      <c r="KSS298" s="22"/>
      <c r="KST298" s="22"/>
      <c r="KSU298" s="22"/>
      <c r="KSV298" s="22"/>
      <c r="KSW298" s="22"/>
      <c r="KSX298" s="22"/>
      <c r="KSY298" s="22"/>
      <c r="KSZ298" s="22"/>
      <c r="KTA298" s="22"/>
      <c r="KTB298" s="22"/>
      <c r="KTC298" s="22"/>
      <c r="KTD298" s="22"/>
      <c r="KTE298" s="22"/>
      <c r="KTF298" s="22"/>
      <c r="KTG298" s="22"/>
      <c r="KTH298" s="22"/>
      <c r="KTI298" s="22"/>
      <c r="KTJ298" s="22"/>
      <c r="KTK298" s="22"/>
      <c r="KTL298" s="22"/>
      <c r="KTM298" s="22"/>
      <c r="KTN298" s="22"/>
      <c r="KTO298" s="22"/>
      <c r="KTP298" s="22"/>
      <c r="KTQ298" s="22"/>
      <c r="KTR298" s="22"/>
      <c r="KTS298" s="22"/>
      <c r="KTT298" s="22"/>
      <c r="KTU298" s="22"/>
      <c r="KTV298" s="22"/>
      <c r="KTW298" s="22"/>
      <c r="KTX298" s="22"/>
      <c r="KTY298" s="22"/>
      <c r="KTZ298" s="22"/>
      <c r="KUA298" s="22"/>
      <c r="KUB298" s="22"/>
      <c r="KUC298" s="22"/>
      <c r="KUD298" s="22"/>
      <c r="KUE298" s="22"/>
      <c r="KUF298" s="22"/>
      <c r="KUG298" s="22"/>
      <c r="KUH298" s="22"/>
      <c r="KUI298" s="22"/>
      <c r="KUJ298" s="22"/>
      <c r="KUK298" s="22"/>
      <c r="KUL298" s="22"/>
      <c r="KUM298" s="22"/>
      <c r="KUN298" s="22"/>
      <c r="KUO298" s="22"/>
      <c r="KUP298" s="22"/>
      <c r="KUQ298" s="22"/>
      <c r="KUR298" s="22"/>
      <c r="KUS298" s="22"/>
      <c r="KUT298" s="22"/>
      <c r="KUU298" s="22"/>
      <c r="KUV298" s="22"/>
      <c r="KUW298" s="22"/>
      <c r="KUX298" s="22"/>
      <c r="KUY298" s="22"/>
      <c r="KUZ298" s="22"/>
      <c r="KVA298" s="22"/>
      <c r="KVB298" s="22"/>
      <c r="KVC298" s="22"/>
      <c r="KVD298" s="22"/>
      <c r="KVE298" s="22"/>
      <c r="KVF298" s="22"/>
      <c r="KVG298" s="22"/>
      <c r="KVH298" s="22"/>
      <c r="KVI298" s="22"/>
      <c r="KVJ298" s="22"/>
      <c r="KVK298" s="22"/>
      <c r="KVL298" s="22"/>
      <c r="KVM298" s="22"/>
      <c r="KVN298" s="22"/>
      <c r="KVO298" s="22"/>
      <c r="KVP298" s="22"/>
      <c r="KVQ298" s="22"/>
      <c r="KVR298" s="22"/>
      <c r="KVS298" s="22"/>
      <c r="KVT298" s="22"/>
      <c r="KVU298" s="22"/>
      <c r="KVV298" s="22"/>
      <c r="KVW298" s="22"/>
      <c r="KVX298" s="22"/>
      <c r="KVY298" s="22"/>
      <c r="KVZ298" s="22"/>
      <c r="KWA298" s="22"/>
      <c r="KWB298" s="22"/>
      <c r="KWC298" s="22"/>
      <c r="KWD298" s="22"/>
      <c r="KWE298" s="22"/>
      <c r="KWF298" s="22"/>
      <c r="KWG298" s="22"/>
      <c r="KWH298" s="22"/>
      <c r="KWI298" s="22"/>
      <c r="KWJ298" s="22"/>
      <c r="KWK298" s="22"/>
      <c r="KWL298" s="22"/>
      <c r="KWM298" s="22"/>
      <c r="KWN298" s="22"/>
      <c r="KWO298" s="22"/>
      <c r="KWP298" s="22"/>
      <c r="KWQ298" s="22"/>
      <c r="KWR298" s="22"/>
      <c r="KWS298" s="22"/>
      <c r="KWT298" s="22"/>
      <c r="KWU298" s="22"/>
      <c r="KWV298" s="22"/>
      <c r="KWW298" s="22"/>
      <c r="KWX298" s="22"/>
      <c r="KWY298" s="22"/>
      <c r="KWZ298" s="22"/>
      <c r="KXA298" s="22"/>
      <c r="KXB298" s="22"/>
      <c r="KXC298" s="22"/>
      <c r="KXD298" s="22"/>
      <c r="KXE298" s="22"/>
      <c r="KXF298" s="22"/>
      <c r="KXG298" s="22"/>
      <c r="KXH298" s="22"/>
      <c r="KXI298" s="22"/>
      <c r="KXJ298" s="22"/>
      <c r="KXK298" s="22"/>
      <c r="KXL298" s="22"/>
      <c r="KXM298" s="22"/>
      <c r="KXN298" s="22"/>
      <c r="KXO298" s="22"/>
      <c r="KXP298" s="22"/>
      <c r="KXQ298" s="22"/>
      <c r="KXR298" s="22"/>
      <c r="KXS298" s="22"/>
      <c r="KXT298" s="22"/>
      <c r="KXU298" s="22"/>
      <c r="KXV298" s="22"/>
      <c r="KXW298" s="22"/>
      <c r="KXX298" s="22"/>
      <c r="KXY298" s="22"/>
      <c r="KXZ298" s="22"/>
      <c r="KYA298" s="22"/>
      <c r="KYB298" s="22"/>
      <c r="KYC298" s="22"/>
      <c r="KYD298" s="22"/>
      <c r="KYE298" s="22"/>
      <c r="KYF298" s="22"/>
      <c r="KYG298" s="22"/>
      <c r="KYH298" s="22"/>
      <c r="KYI298" s="22"/>
      <c r="KYJ298" s="22"/>
      <c r="KYK298" s="22"/>
      <c r="KYL298" s="22"/>
      <c r="KYM298" s="22"/>
      <c r="KYN298" s="22"/>
      <c r="KYO298" s="22"/>
      <c r="KYP298" s="22"/>
      <c r="KYQ298" s="22"/>
      <c r="KYR298" s="22"/>
      <c r="KYS298" s="22"/>
      <c r="KYT298" s="22"/>
      <c r="KYU298" s="22"/>
      <c r="KYV298" s="22"/>
      <c r="KYW298" s="22"/>
      <c r="KYX298" s="22"/>
      <c r="KYY298" s="22"/>
      <c r="KYZ298" s="22"/>
      <c r="KZA298" s="22"/>
      <c r="KZB298" s="22"/>
      <c r="KZC298" s="22"/>
      <c r="KZD298" s="22"/>
      <c r="KZE298" s="22"/>
      <c r="KZF298" s="22"/>
      <c r="KZG298" s="22"/>
      <c r="KZH298" s="22"/>
      <c r="KZI298" s="22"/>
      <c r="KZJ298" s="22"/>
      <c r="KZK298" s="22"/>
      <c r="KZL298" s="22"/>
      <c r="KZM298" s="22"/>
      <c r="KZN298" s="22"/>
      <c r="KZO298" s="22"/>
      <c r="KZP298" s="22"/>
      <c r="KZQ298" s="22"/>
      <c r="KZR298" s="22"/>
      <c r="KZS298" s="22"/>
      <c r="KZT298" s="22"/>
      <c r="KZU298" s="22"/>
      <c r="KZV298" s="22"/>
      <c r="KZW298" s="22"/>
      <c r="KZX298" s="22"/>
      <c r="KZY298" s="22"/>
      <c r="KZZ298" s="22"/>
      <c r="LAA298" s="22"/>
      <c r="LAB298" s="22"/>
      <c r="LAC298" s="22"/>
      <c r="LAD298" s="22"/>
      <c r="LAE298" s="22"/>
      <c r="LAF298" s="22"/>
      <c r="LAG298" s="22"/>
      <c r="LAH298" s="22"/>
      <c r="LAI298" s="22"/>
      <c r="LAJ298" s="22"/>
      <c r="LAK298" s="22"/>
      <c r="LAL298" s="22"/>
      <c r="LAM298" s="22"/>
      <c r="LAN298" s="22"/>
      <c r="LAO298" s="22"/>
      <c r="LAP298" s="22"/>
      <c r="LAQ298" s="22"/>
      <c r="LAR298" s="22"/>
      <c r="LAS298" s="22"/>
      <c r="LAT298" s="22"/>
      <c r="LAU298" s="22"/>
      <c r="LAV298" s="22"/>
      <c r="LAW298" s="22"/>
      <c r="LAX298" s="22"/>
      <c r="LAY298" s="22"/>
      <c r="LAZ298" s="22"/>
      <c r="LBA298" s="22"/>
      <c r="LBB298" s="22"/>
      <c r="LBC298" s="22"/>
      <c r="LBD298" s="22"/>
      <c r="LBE298" s="22"/>
      <c r="LBF298" s="22"/>
      <c r="LBG298" s="22"/>
      <c r="LBH298" s="22"/>
      <c r="LBI298" s="22"/>
      <c r="LBJ298" s="22"/>
      <c r="LBK298" s="22"/>
      <c r="LBL298" s="22"/>
      <c r="LBM298" s="22"/>
      <c r="LBN298" s="22"/>
      <c r="LBO298" s="22"/>
      <c r="LBP298" s="22"/>
      <c r="LBQ298" s="22"/>
      <c r="LBR298" s="22"/>
      <c r="LBS298" s="22"/>
      <c r="LBT298" s="22"/>
      <c r="LBU298" s="22"/>
      <c r="LBV298" s="22"/>
      <c r="LBW298" s="22"/>
      <c r="LBX298" s="22"/>
      <c r="LBY298" s="22"/>
      <c r="LBZ298" s="22"/>
      <c r="LCA298" s="22"/>
      <c r="LCB298" s="22"/>
      <c r="LCC298" s="22"/>
      <c r="LCD298" s="22"/>
      <c r="LCE298" s="22"/>
      <c r="LCF298" s="22"/>
      <c r="LCG298" s="22"/>
      <c r="LCH298" s="22"/>
      <c r="LCI298" s="22"/>
      <c r="LCJ298" s="22"/>
      <c r="LCK298" s="22"/>
      <c r="LCL298" s="22"/>
      <c r="LCM298" s="22"/>
      <c r="LCN298" s="22"/>
      <c r="LCO298" s="22"/>
      <c r="LCP298" s="22"/>
      <c r="LCQ298" s="22"/>
      <c r="LCR298" s="22"/>
      <c r="LCS298" s="22"/>
      <c r="LCT298" s="22"/>
      <c r="LCU298" s="22"/>
      <c r="LCV298" s="22"/>
      <c r="LCW298" s="22"/>
      <c r="LCX298" s="22"/>
      <c r="LCY298" s="22"/>
      <c r="LCZ298" s="22"/>
      <c r="LDA298" s="22"/>
      <c r="LDB298" s="22"/>
      <c r="LDC298" s="22"/>
      <c r="LDD298" s="22"/>
      <c r="LDE298" s="22"/>
      <c r="LDF298" s="22"/>
      <c r="LDG298" s="22"/>
      <c r="LDH298" s="22"/>
      <c r="LDI298" s="22"/>
      <c r="LDJ298" s="22"/>
      <c r="LDK298" s="22"/>
      <c r="LDL298" s="22"/>
      <c r="LDM298" s="22"/>
      <c r="LDN298" s="22"/>
      <c r="LDO298" s="22"/>
      <c r="LDP298" s="22"/>
      <c r="LDQ298" s="22"/>
      <c r="LDR298" s="22"/>
      <c r="LDS298" s="22"/>
      <c r="LDT298" s="22"/>
      <c r="LDU298" s="22"/>
      <c r="LDV298" s="22"/>
      <c r="LDW298" s="22"/>
      <c r="LDX298" s="22"/>
      <c r="LDY298" s="22"/>
      <c r="LDZ298" s="22"/>
      <c r="LEA298" s="22"/>
      <c r="LEB298" s="22"/>
      <c r="LEC298" s="22"/>
      <c r="LED298" s="22"/>
      <c r="LEE298" s="22"/>
      <c r="LEF298" s="22"/>
      <c r="LEG298" s="22"/>
      <c r="LEH298" s="22"/>
      <c r="LEI298" s="22"/>
      <c r="LEJ298" s="22"/>
      <c r="LEK298" s="22"/>
      <c r="LEL298" s="22"/>
      <c r="LEM298" s="22"/>
      <c r="LEN298" s="22"/>
      <c r="LEO298" s="22"/>
      <c r="LEP298" s="22"/>
      <c r="LEQ298" s="22"/>
      <c r="LER298" s="22"/>
      <c r="LES298" s="22"/>
      <c r="LET298" s="22"/>
      <c r="LEU298" s="22"/>
      <c r="LEV298" s="22"/>
      <c r="LEW298" s="22"/>
      <c r="LEX298" s="22"/>
      <c r="LEY298" s="22"/>
      <c r="LEZ298" s="22"/>
      <c r="LFA298" s="22"/>
      <c r="LFB298" s="22"/>
      <c r="LFC298" s="22"/>
      <c r="LFD298" s="22"/>
      <c r="LFE298" s="22"/>
      <c r="LFF298" s="22"/>
      <c r="LFG298" s="22"/>
      <c r="LFH298" s="22"/>
      <c r="LFI298" s="22"/>
      <c r="LFJ298" s="22"/>
      <c r="LFK298" s="22"/>
      <c r="LFL298" s="22"/>
      <c r="LFM298" s="22"/>
      <c r="LFN298" s="22"/>
      <c r="LFO298" s="22"/>
      <c r="LFP298" s="22"/>
      <c r="LFQ298" s="22"/>
      <c r="LFR298" s="22"/>
      <c r="LFS298" s="22"/>
      <c r="LFT298" s="22"/>
      <c r="LFU298" s="22"/>
      <c r="LFV298" s="22"/>
      <c r="LFW298" s="22"/>
      <c r="LFX298" s="22"/>
      <c r="LFY298" s="22"/>
      <c r="LFZ298" s="22"/>
      <c r="LGA298" s="22"/>
      <c r="LGB298" s="22"/>
      <c r="LGC298" s="22"/>
      <c r="LGD298" s="22"/>
      <c r="LGE298" s="22"/>
      <c r="LGF298" s="22"/>
      <c r="LGG298" s="22"/>
      <c r="LGH298" s="22"/>
      <c r="LGI298" s="22"/>
      <c r="LGJ298" s="22"/>
      <c r="LGK298" s="22"/>
      <c r="LGL298" s="22"/>
      <c r="LGM298" s="22"/>
      <c r="LGN298" s="22"/>
      <c r="LGO298" s="22"/>
      <c r="LGP298" s="22"/>
      <c r="LGQ298" s="22"/>
      <c r="LGR298" s="22"/>
      <c r="LGS298" s="22"/>
      <c r="LGT298" s="22"/>
      <c r="LGU298" s="22"/>
      <c r="LGV298" s="22"/>
      <c r="LGW298" s="22"/>
      <c r="LGX298" s="22"/>
      <c r="LGY298" s="22"/>
      <c r="LGZ298" s="22"/>
      <c r="LHA298" s="22"/>
      <c r="LHB298" s="22"/>
      <c r="LHC298" s="22"/>
      <c r="LHD298" s="22"/>
      <c r="LHE298" s="22"/>
      <c r="LHF298" s="22"/>
      <c r="LHG298" s="22"/>
      <c r="LHH298" s="22"/>
      <c r="LHI298" s="22"/>
      <c r="LHJ298" s="22"/>
      <c r="LHK298" s="22"/>
      <c r="LHL298" s="22"/>
      <c r="LHM298" s="22"/>
      <c r="LHN298" s="22"/>
      <c r="LHO298" s="22"/>
      <c r="LHP298" s="22"/>
      <c r="LHQ298" s="22"/>
      <c r="LHR298" s="22"/>
      <c r="LHS298" s="22"/>
      <c r="LHT298" s="22"/>
      <c r="LHU298" s="22"/>
      <c r="LHV298" s="22"/>
      <c r="LHW298" s="22"/>
      <c r="LHX298" s="22"/>
      <c r="LHY298" s="22"/>
      <c r="LHZ298" s="22"/>
      <c r="LIA298" s="22"/>
      <c r="LIB298" s="22"/>
      <c r="LIC298" s="22"/>
      <c r="LID298" s="22"/>
      <c r="LIE298" s="22"/>
      <c r="LIF298" s="22"/>
      <c r="LIG298" s="22"/>
      <c r="LIH298" s="22"/>
      <c r="LII298" s="22"/>
      <c r="LIJ298" s="22"/>
      <c r="LIK298" s="22"/>
      <c r="LIL298" s="22"/>
      <c r="LIM298" s="22"/>
      <c r="LIN298" s="22"/>
      <c r="LIO298" s="22"/>
      <c r="LIP298" s="22"/>
      <c r="LIQ298" s="22"/>
      <c r="LIR298" s="22"/>
      <c r="LIS298" s="22"/>
      <c r="LIT298" s="22"/>
      <c r="LIU298" s="22"/>
      <c r="LIV298" s="22"/>
      <c r="LIW298" s="22"/>
      <c r="LIX298" s="22"/>
      <c r="LIY298" s="22"/>
      <c r="LIZ298" s="22"/>
      <c r="LJA298" s="22"/>
      <c r="LJB298" s="22"/>
      <c r="LJC298" s="22"/>
      <c r="LJD298" s="22"/>
      <c r="LJE298" s="22"/>
      <c r="LJF298" s="22"/>
      <c r="LJG298" s="22"/>
      <c r="LJH298" s="22"/>
      <c r="LJI298" s="22"/>
      <c r="LJJ298" s="22"/>
      <c r="LJK298" s="22"/>
      <c r="LJL298" s="22"/>
      <c r="LJM298" s="22"/>
      <c r="LJN298" s="22"/>
      <c r="LJO298" s="22"/>
      <c r="LJP298" s="22"/>
      <c r="LJQ298" s="22"/>
      <c r="LJR298" s="22"/>
      <c r="LJS298" s="22"/>
      <c r="LJT298" s="22"/>
      <c r="LJU298" s="22"/>
      <c r="LJV298" s="22"/>
      <c r="LJW298" s="22"/>
      <c r="LJX298" s="22"/>
      <c r="LJY298" s="22"/>
      <c r="LJZ298" s="22"/>
      <c r="LKA298" s="22"/>
      <c r="LKB298" s="22"/>
      <c r="LKC298" s="22"/>
      <c r="LKD298" s="22"/>
      <c r="LKE298" s="22"/>
      <c r="LKF298" s="22"/>
      <c r="LKG298" s="22"/>
      <c r="LKH298" s="22"/>
      <c r="LKI298" s="22"/>
      <c r="LKJ298" s="22"/>
      <c r="LKK298" s="22"/>
      <c r="LKL298" s="22"/>
      <c r="LKM298" s="22"/>
      <c r="LKN298" s="22"/>
      <c r="LKO298" s="22"/>
      <c r="LKP298" s="22"/>
      <c r="LKQ298" s="22"/>
      <c r="LKR298" s="22"/>
      <c r="LKS298" s="22"/>
      <c r="LKT298" s="22"/>
      <c r="LKU298" s="22"/>
      <c r="LKV298" s="22"/>
      <c r="LKW298" s="22"/>
      <c r="LKX298" s="22"/>
      <c r="LKY298" s="22"/>
      <c r="LKZ298" s="22"/>
      <c r="LLA298" s="22"/>
      <c r="LLB298" s="22"/>
      <c r="LLC298" s="22"/>
      <c r="LLD298" s="22"/>
      <c r="LLE298" s="22"/>
      <c r="LLF298" s="22"/>
      <c r="LLG298" s="22"/>
      <c r="LLH298" s="22"/>
      <c r="LLI298" s="22"/>
      <c r="LLJ298" s="22"/>
      <c r="LLK298" s="22"/>
      <c r="LLL298" s="22"/>
      <c r="LLM298" s="22"/>
      <c r="LLN298" s="22"/>
      <c r="LLO298" s="22"/>
      <c r="LLP298" s="22"/>
      <c r="LLQ298" s="22"/>
      <c r="LLR298" s="22"/>
      <c r="LLS298" s="22"/>
      <c r="LLT298" s="22"/>
      <c r="LLU298" s="22"/>
      <c r="LLV298" s="22"/>
      <c r="LLW298" s="22"/>
      <c r="LLX298" s="22"/>
      <c r="LLY298" s="22"/>
      <c r="LLZ298" s="22"/>
      <c r="LMA298" s="22"/>
      <c r="LMB298" s="22"/>
      <c r="LMC298" s="22"/>
      <c r="LMD298" s="22"/>
      <c r="LME298" s="22"/>
      <c r="LMF298" s="22"/>
      <c r="LMG298" s="22"/>
      <c r="LMH298" s="22"/>
      <c r="LMI298" s="22"/>
      <c r="LMJ298" s="22"/>
      <c r="LMK298" s="22"/>
      <c r="LML298" s="22"/>
      <c r="LMM298" s="22"/>
      <c r="LMN298" s="22"/>
      <c r="LMO298" s="22"/>
      <c r="LMP298" s="22"/>
      <c r="LMQ298" s="22"/>
      <c r="LMR298" s="22"/>
      <c r="LMS298" s="22"/>
      <c r="LMT298" s="22"/>
      <c r="LMU298" s="22"/>
      <c r="LMV298" s="22"/>
      <c r="LMW298" s="22"/>
      <c r="LMX298" s="22"/>
      <c r="LMY298" s="22"/>
      <c r="LMZ298" s="22"/>
      <c r="LNA298" s="22"/>
      <c r="LNB298" s="22"/>
      <c r="LNC298" s="22"/>
      <c r="LND298" s="22"/>
      <c r="LNE298" s="22"/>
      <c r="LNF298" s="22"/>
      <c r="LNG298" s="22"/>
      <c r="LNH298" s="22"/>
      <c r="LNI298" s="22"/>
      <c r="LNJ298" s="22"/>
      <c r="LNK298" s="22"/>
      <c r="LNL298" s="22"/>
      <c r="LNM298" s="22"/>
      <c r="LNN298" s="22"/>
      <c r="LNO298" s="22"/>
      <c r="LNP298" s="22"/>
      <c r="LNQ298" s="22"/>
      <c r="LNR298" s="22"/>
      <c r="LNS298" s="22"/>
      <c r="LNT298" s="22"/>
      <c r="LNU298" s="22"/>
      <c r="LNV298" s="22"/>
      <c r="LNW298" s="22"/>
      <c r="LNX298" s="22"/>
      <c r="LNY298" s="22"/>
      <c r="LNZ298" s="22"/>
      <c r="LOA298" s="22"/>
      <c r="LOB298" s="22"/>
      <c r="LOC298" s="22"/>
      <c r="LOD298" s="22"/>
      <c r="LOE298" s="22"/>
      <c r="LOF298" s="22"/>
      <c r="LOG298" s="22"/>
      <c r="LOH298" s="22"/>
      <c r="LOI298" s="22"/>
      <c r="LOJ298" s="22"/>
      <c r="LOK298" s="22"/>
      <c r="LOL298" s="22"/>
      <c r="LOM298" s="22"/>
      <c r="LON298" s="22"/>
      <c r="LOO298" s="22"/>
      <c r="LOP298" s="22"/>
      <c r="LOQ298" s="22"/>
      <c r="LOR298" s="22"/>
      <c r="LOS298" s="22"/>
      <c r="LOT298" s="22"/>
      <c r="LOU298" s="22"/>
      <c r="LOV298" s="22"/>
      <c r="LOW298" s="22"/>
      <c r="LOX298" s="22"/>
      <c r="LOY298" s="22"/>
      <c r="LOZ298" s="22"/>
      <c r="LPA298" s="22"/>
      <c r="LPB298" s="22"/>
      <c r="LPC298" s="22"/>
      <c r="LPD298" s="22"/>
      <c r="LPE298" s="22"/>
      <c r="LPF298" s="22"/>
      <c r="LPG298" s="22"/>
      <c r="LPH298" s="22"/>
      <c r="LPI298" s="22"/>
      <c r="LPJ298" s="22"/>
      <c r="LPK298" s="22"/>
      <c r="LPL298" s="22"/>
      <c r="LPM298" s="22"/>
      <c r="LPN298" s="22"/>
      <c r="LPO298" s="22"/>
      <c r="LPP298" s="22"/>
      <c r="LPQ298" s="22"/>
      <c r="LPR298" s="22"/>
      <c r="LPS298" s="22"/>
      <c r="LPT298" s="22"/>
      <c r="LPU298" s="22"/>
      <c r="LPV298" s="22"/>
      <c r="LPW298" s="22"/>
      <c r="LPX298" s="22"/>
      <c r="LPY298" s="22"/>
      <c r="LPZ298" s="22"/>
      <c r="LQA298" s="22"/>
      <c r="LQB298" s="22"/>
      <c r="LQC298" s="22"/>
      <c r="LQD298" s="22"/>
      <c r="LQE298" s="22"/>
      <c r="LQF298" s="22"/>
      <c r="LQG298" s="22"/>
      <c r="LQH298" s="22"/>
      <c r="LQI298" s="22"/>
      <c r="LQJ298" s="22"/>
      <c r="LQK298" s="22"/>
      <c r="LQL298" s="22"/>
      <c r="LQM298" s="22"/>
      <c r="LQN298" s="22"/>
      <c r="LQO298" s="22"/>
      <c r="LQP298" s="22"/>
      <c r="LQQ298" s="22"/>
      <c r="LQR298" s="22"/>
      <c r="LQS298" s="22"/>
      <c r="LQT298" s="22"/>
      <c r="LQU298" s="22"/>
      <c r="LQV298" s="22"/>
      <c r="LQW298" s="22"/>
      <c r="LQX298" s="22"/>
      <c r="LQY298" s="22"/>
      <c r="LQZ298" s="22"/>
      <c r="LRA298" s="22"/>
      <c r="LRB298" s="22"/>
      <c r="LRC298" s="22"/>
      <c r="LRD298" s="22"/>
      <c r="LRE298" s="22"/>
      <c r="LRF298" s="22"/>
      <c r="LRG298" s="22"/>
      <c r="LRH298" s="22"/>
      <c r="LRI298" s="22"/>
      <c r="LRJ298" s="22"/>
      <c r="LRK298" s="22"/>
      <c r="LRL298" s="22"/>
      <c r="LRM298" s="22"/>
      <c r="LRN298" s="22"/>
      <c r="LRO298" s="22"/>
      <c r="LRP298" s="22"/>
      <c r="LRQ298" s="22"/>
      <c r="LRR298" s="22"/>
      <c r="LRS298" s="22"/>
      <c r="LRT298" s="22"/>
      <c r="LRU298" s="22"/>
      <c r="LRV298" s="22"/>
      <c r="LRW298" s="22"/>
      <c r="LRX298" s="22"/>
      <c r="LRY298" s="22"/>
      <c r="LRZ298" s="22"/>
      <c r="LSA298" s="22"/>
      <c r="LSB298" s="22"/>
      <c r="LSC298" s="22"/>
      <c r="LSD298" s="22"/>
      <c r="LSE298" s="22"/>
      <c r="LSF298" s="22"/>
      <c r="LSG298" s="22"/>
      <c r="LSH298" s="22"/>
      <c r="LSI298" s="22"/>
      <c r="LSJ298" s="22"/>
      <c r="LSK298" s="22"/>
      <c r="LSL298" s="22"/>
      <c r="LSM298" s="22"/>
      <c r="LSN298" s="22"/>
      <c r="LSO298" s="22"/>
      <c r="LSP298" s="22"/>
      <c r="LSQ298" s="22"/>
      <c r="LSR298" s="22"/>
      <c r="LSS298" s="22"/>
      <c r="LST298" s="22"/>
      <c r="LSU298" s="22"/>
      <c r="LSV298" s="22"/>
      <c r="LSW298" s="22"/>
      <c r="LSX298" s="22"/>
      <c r="LSY298" s="22"/>
      <c r="LSZ298" s="22"/>
      <c r="LTA298" s="22"/>
      <c r="LTB298" s="22"/>
      <c r="LTC298" s="22"/>
      <c r="LTD298" s="22"/>
      <c r="LTE298" s="22"/>
      <c r="LTF298" s="22"/>
      <c r="LTG298" s="22"/>
      <c r="LTH298" s="22"/>
      <c r="LTI298" s="22"/>
      <c r="LTJ298" s="22"/>
      <c r="LTK298" s="22"/>
      <c r="LTL298" s="22"/>
      <c r="LTM298" s="22"/>
      <c r="LTN298" s="22"/>
      <c r="LTO298" s="22"/>
      <c r="LTP298" s="22"/>
      <c r="LTQ298" s="22"/>
      <c r="LTR298" s="22"/>
      <c r="LTS298" s="22"/>
      <c r="LTT298" s="22"/>
      <c r="LTU298" s="22"/>
      <c r="LTV298" s="22"/>
      <c r="LTW298" s="22"/>
      <c r="LTX298" s="22"/>
      <c r="LTY298" s="22"/>
      <c r="LTZ298" s="22"/>
      <c r="LUA298" s="22"/>
      <c r="LUB298" s="22"/>
      <c r="LUC298" s="22"/>
      <c r="LUD298" s="22"/>
      <c r="LUE298" s="22"/>
      <c r="LUF298" s="22"/>
      <c r="LUG298" s="22"/>
      <c r="LUH298" s="22"/>
      <c r="LUI298" s="22"/>
      <c r="LUJ298" s="22"/>
      <c r="LUK298" s="22"/>
      <c r="LUL298" s="22"/>
      <c r="LUM298" s="22"/>
      <c r="LUN298" s="22"/>
      <c r="LUO298" s="22"/>
      <c r="LUP298" s="22"/>
      <c r="LUQ298" s="22"/>
      <c r="LUR298" s="22"/>
      <c r="LUS298" s="22"/>
      <c r="LUT298" s="22"/>
      <c r="LUU298" s="22"/>
      <c r="LUV298" s="22"/>
      <c r="LUW298" s="22"/>
      <c r="LUX298" s="22"/>
      <c r="LUY298" s="22"/>
      <c r="LUZ298" s="22"/>
      <c r="LVA298" s="22"/>
      <c r="LVB298" s="22"/>
      <c r="LVC298" s="22"/>
      <c r="LVD298" s="22"/>
      <c r="LVE298" s="22"/>
      <c r="LVF298" s="22"/>
      <c r="LVG298" s="22"/>
      <c r="LVH298" s="22"/>
      <c r="LVI298" s="22"/>
      <c r="LVJ298" s="22"/>
      <c r="LVK298" s="22"/>
      <c r="LVL298" s="22"/>
      <c r="LVM298" s="22"/>
      <c r="LVN298" s="22"/>
      <c r="LVO298" s="22"/>
      <c r="LVP298" s="22"/>
      <c r="LVQ298" s="22"/>
      <c r="LVR298" s="22"/>
      <c r="LVS298" s="22"/>
      <c r="LVT298" s="22"/>
      <c r="LVU298" s="22"/>
      <c r="LVV298" s="22"/>
      <c r="LVW298" s="22"/>
      <c r="LVX298" s="22"/>
      <c r="LVY298" s="22"/>
      <c r="LVZ298" s="22"/>
      <c r="LWA298" s="22"/>
      <c r="LWB298" s="22"/>
      <c r="LWC298" s="22"/>
      <c r="LWD298" s="22"/>
      <c r="LWE298" s="22"/>
      <c r="LWF298" s="22"/>
      <c r="LWG298" s="22"/>
      <c r="LWH298" s="22"/>
      <c r="LWI298" s="22"/>
      <c r="LWJ298" s="22"/>
      <c r="LWK298" s="22"/>
      <c r="LWL298" s="22"/>
      <c r="LWM298" s="22"/>
      <c r="LWN298" s="22"/>
      <c r="LWO298" s="22"/>
      <c r="LWP298" s="22"/>
      <c r="LWQ298" s="22"/>
      <c r="LWR298" s="22"/>
      <c r="LWS298" s="22"/>
      <c r="LWT298" s="22"/>
      <c r="LWU298" s="22"/>
      <c r="LWV298" s="22"/>
      <c r="LWW298" s="22"/>
      <c r="LWX298" s="22"/>
      <c r="LWY298" s="22"/>
      <c r="LWZ298" s="22"/>
      <c r="LXA298" s="22"/>
      <c r="LXB298" s="22"/>
      <c r="LXC298" s="22"/>
      <c r="LXD298" s="22"/>
      <c r="LXE298" s="22"/>
      <c r="LXF298" s="22"/>
      <c r="LXG298" s="22"/>
      <c r="LXH298" s="22"/>
      <c r="LXI298" s="22"/>
      <c r="LXJ298" s="22"/>
      <c r="LXK298" s="22"/>
      <c r="LXL298" s="22"/>
      <c r="LXM298" s="22"/>
      <c r="LXN298" s="22"/>
      <c r="LXO298" s="22"/>
      <c r="LXP298" s="22"/>
      <c r="LXQ298" s="22"/>
      <c r="LXR298" s="22"/>
      <c r="LXS298" s="22"/>
      <c r="LXT298" s="22"/>
      <c r="LXU298" s="22"/>
      <c r="LXV298" s="22"/>
      <c r="LXW298" s="22"/>
      <c r="LXX298" s="22"/>
      <c r="LXY298" s="22"/>
      <c r="LXZ298" s="22"/>
      <c r="LYA298" s="22"/>
      <c r="LYB298" s="22"/>
      <c r="LYC298" s="22"/>
      <c r="LYD298" s="22"/>
      <c r="LYE298" s="22"/>
      <c r="LYF298" s="22"/>
      <c r="LYG298" s="22"/>
      <c r="LYH298" s="22"/>
      <c r="LYI298" s="22"/>
      <c r="LYJ298" s="22"/>
      <c r="LYK298" s="22"/>
      <c r="LYL298" s="22"/>
      <c r="LYM298" s="22"/>
      <c r="LYN298" s="22"/>
      <c r="LYO298" s="22"/>
      <c r="LYP298" s="22"/>
      <c r="LYQ298" s="22"/>
      <c r="LYR298" s="22"/>
      <c r="LYS298" s="22"/>
      <c r="LYT298" s="22"/>
      <c r="LYU298" s="22"/>
      <c r="LYV298" s="22"/>
      <c r="LYW298" s="22"/>
      <c r="LYX298" s="22"/>
      <c r="LYY298" s="22"/>
      <c r="LYZ298" s="22"/>
      <c r="LZA298" s="22"/>
      <c r="LZB298" s="22"/>
      <c r="LZC298" s="22"/>
      <c r="LZD298" s="22"/>
      <c r="LZE298" s="22"/>
      <c r="LZF298" s="22"/>
      <c r="LZG298" s="22"/>
      <c r="LZH298" s="22"/>
      <c r="LZI298" s="22"/>
      <c r="LZJ298" s="22"/>
      <c r="LZK298" s="22"/>
      <c r="LZL298" s="22"/>
      <c r="LZM298" s="22"/>
      <c r="LZN298" s="22"/>
      <c r="LZO298" s="22"/>
      <c r="LZP298" s="22"/>
      <c r="LZQ298" s="22"/>
      <c r="LZR298" s="22"/>
      <c r="LZS298" s="22"/>
      <c r="LZT298" s="22"/>
      <c r="LZU298" s="22"/>
      <c r="LZV298" s="22"/>
      <c r="LZW298" s="22"/>
      <c r="LZX298" s="22"/>
      <c r="LZY298" s="22"/>
      <c r="LZZ298" s="22"/>
      <c r="MAA298" s="22"/>
      <c r="MAB298" s="22"/>
      <c r="MAC298" s="22"/>
      <c r="MAD298" s="22"/>
      <c r="MAE298" s="22"/>
      <c r="MAF298" s="22"/>
      <c r="MAG298" s="22"/>
      <c r="MAH298" s="22"/>
      <c r="MAI298" s="22"/>
      <c r="MAJ298" s="22"/>
      <c r="MAK298" s="22"/>
      <c r="MAL298" s="22"/>
      <c r="MAM298" s="22"/>
      <c r="MAN298" s="22"/>
      <c r="MAO298" s="22"/>
      <c r="MAP298" s="22"/>
      <c r="MAQ298" s="22"/>
      <c r="MAR298" s="22"/>
      <c r="MAS298" s="22"/>
      <c r="MAT298" s="22"/>
      <c r="MAU298" s="22"/>
      <c r="MAV298" s="22"/>
      <c r="MAW298" s="22"/>
      <c r="MAX298" s="22"/>
      <c r="MAY298" s="22"/>
      <c r="MAZ298" s="22"/>
      <c r="MBA298" s="22"/>
      <c r="MBB298" s="22"/>
      <c r="MBC298" s="22"/>
      <c r="MBD298" s="22"/>
      <c r="MBE298" s="22"/>
      <c r="MBF298" s="22"/>
      <c r="MBG298" s="22"/>
      <c r="MBH298" s="22"/>
      <c r="MBI298" s="22"/>
      <c r="MBJ298" s="22"/>
      <c r="MBK298" s="22"/>
      <c r="MBL298" s="22"/>
      <c r="MBM298" s="22"/>
      <c r="MBN298" s="22"/>
      <c r="MBO298" s="22"/>
      <c r="MBP298" s="22"/>
      <c r="MBQ298" s="22"/>
      <c r="MBR298" s="22"/>
      <c r="MBS298" s="22"/>
      <c r="MBT298" s="22"/>
      <c r="MBU298" s="22"/>
      <c r="MBV298" s="22"/>
      <c r="MBW298" s="22"/>
      <c r="MBX298" s="22"/>
      <c r="MBY298" s="22"/>
      <c r="MBZ298" s="22"/>
      <c r="MCA298" s="22"/>
      <c r="MCB298" s="22"/>
      <c r="MCC298" s="22"/>
      <c r="MCD298" s="22"/>
      <c r="MCE298" s="22"/>
      <c r="MCF298" s="22"/>
      <c r="MCG298" s="22"/>
      <c r="MCH298" s="22"/>
      <c r="MCI298" s="22"/>
      <c r="MCJ298" s="22"/>
      <c r="MCK298" s="22"/>
      <c r="MCL298" s="22"/>
      <c r="MCM298" s="22"/>
      <c r="MCN298" s="22"/>
      <c r="MCO298" s="22"/>
      <c r="MCP298" s="22"/>
      <c r="MCQ298" s="22"/>
      <c r="MCR298" s="22"/>
      <c r="MCS298" s="22"/>
      <c r="MCT298" s="22"/>
      <c r="MCU298" s="22"/>
      <c r="MCV298" s="22"/>
      <c r="MCW298" s="22"/>
      <c r="MCX298" s="22"/>
      <c r="MCY298" s="22"/>
      <c r="MCZ298" s="22"/>
      <c r="MDA298" s="22"/>
      <c r="MDB298" s="22"/>
      <c r="MDC298" s="22"/>
      <c r="MDD298" s="22"/>
      <c r="MDE298" s="22"/>
      <c r="MDF298" s="22"/>
      <c r="MDG298" s="22"/>
      <c r="MDH298" s="22"/>
      <c r="MDI298" s="22"/>
      <c r="MDJ298" s="22"/>
      <c r="MDK298" s="22"/>
      <c r="MDL298" s="22"/>
      <c r="MDM298" s="22"/>
      <c r="MDN298" s="22"/>
      <c r="MDO298" s="22"/>
      <c r="MDP298" s="22"/>
      <c r="MDQ298" s="22"/>
      <c r="MDR298" s="22"/>
      <c r="MDS298" s="22"/>
      <c r="MDT298" s="22"/>
      <c r="MDU298" s="22"/>
      <c r="MDV298" s="22"/>
      <c r="MDW298" s="22"/>
      <c r="MDX298" s="22"/>
      <c r="MDY298" s="22"/>
      <c r="MDZ298" s="22"/>
      <c r="MEA298" s="22"/>
      <c r="MEB298" s="22"/>
      <c r="MEC298" s="22"/>
      <c r="MED298" s="22"/>
      <c r="MEE298" s="22"/>
      <c r="MEF298" s="22"/>
      <c r="MEG298" s="22"/>
      <c r="MEH298" s="22"/>
      <c r="MEI298" s="22"/>
      <c r="MEJ298" s="22"/>
      <c r="MEK298" s="22"/>
      <c r="MEL298" s="22"/>
      <c r="MEM298" s="22"/>
      <c r="MEN298" s="22"/>
      <c r="MEO298" s="22"/>
      <c r="MEP298" s="22"/>
      <c r="MEQ298" s="22"/>
      <c r="MER298" s="22"/>
      <c r="MES298" s="22"/>
      <c r="MET298" s="22"/>
      <c r="MEU298" s="22"/>
      <c r="MEV298" s="22"/>
      <c r="MEW298" s="22"/>
      <c r="MEX298" s="22"/>
      <c r="MEY298" s="22"/>
      <c r="MEZ298" s="22"/>
      <c r="MFA298" s="22"/>
      <c r="MFB298" s="22"/>
      <c r="MFC298" s="22"/>
      <c r="MFD298" s="22"/>
      <c r="MFE298" s="22"/>
      <c r="MFF298" s="22"/>
      <c r="MFG298" s="22"/>
      <c r="MFH298" s="22"/>
      <c r="MFI298" s="22"/>
      <c r="MFJ298" s="22"/>
      <c r="MFK298" s="22"/>
      <c r="MFL298" s="22"/>
      <c r="MFM298" s="22"/>
      <c r="MFN298" s="22"/>
      <c r="MFO298" s="22"/>
      <c r="MFP298" s="22"/>
      <c r="MFQ298" s="22"/>
      <c r="MFR298" s="22"/>
      <c r="MFS298" s="22"/>
      <c r="MFT298" s="22"/>
      <c r="MFU298" s="22"/>
      <c r="MFV298" s="22"/>
      <c r="MFW298" s="22"/>
      <c r="MFX298" s="22"/>
      <c r="MFY298" s="22"/>
      <c r="MFZ298" s="22"/>
      <c r="MGA298" s="22"/>
      <c r="MGB298" s="22"/>
      <c r="MGC298" s="22"/>
      <c r="MGD298" s="22"/>
      <c r="MGE298" s="22"/>
      <c r="MGF298" s="22"/>
      <c r="MGG298" s="22"/>
      <c r="MGH298" s="22"/>
      <c r="MGI298" s="22"/>
      <c r="MGJ298" s="22"/>
      <c r="MGK298" s="22"/>
      <c r="MGL298" s="22"/>
      <c r="MGM298" s="22"/>
      <c r="MGN298" s="22"/>
      <c r="MGO298" s="22"/>
      <c r="MGP298" s="22"/>
      <c r="MGQ298" s="22"/>
      <c r="MGR298" s="22"/>
      <c r="MGS298" s="22"/>
      <c r="MGT298" s="22"/>
      <c r="MGU298" s="22"/>
      <c r="MGV298" s="22"/>
      <c r="MGW298" s="22"/>
      <c r="MGX298" s="22"/>
      <c r="MGY298" s="22"/>
      <c r="MGZ298" s="22"/>
      <c r="MHA298" s="22"/>
      <c r="MHB298" s="22"/>
      <c r="MHC298" s="22"/>
      <c r="MHD298" s="22"/>
      <c r="MHE298" s="22"/>
      <c r="MHF298" s="22"/>
      <c r="MHG298" s="22"/>
      <c r="MHH298" s="22"/>
      <c r="MHI298" s="22"/>
      <c r="MHJ298" s="22"/>
      <c r="MHK298" s="22"/>
      <c r="MHL298" s="22"/>
      <c r="MHM298" s="22"/>
      <c r="MHN298" s="22"/>
      <c r="MHO298" s="22"/>
      <c r="MHP298" s="22"/>
      <c r="MHQ298" s="22"/>
      <c r="MHR298" s="22"/>
      <c r="MHS298" s="22"/>
      <c r="MHT298" s="22"/>
      <c r="MHU298" s="22"/>
      <c r="MHV298" s="22"/>
      <c r="MHW298" s="22"/>
      <c r="MHX298" s="22"/>
      <c r="MHY298" s="22"/>
      <c r="MHZ298" s="22"/>
      <c r="MIA298" s="22"/>
      <c r="MIB298" s="22"/>
      <c r="MIC298" s="22"/>
      <c r="MID298" s="22"/>
      <c r="MIE298" s="22"/>
      <c r="MIF298" s="22"/>
      <c r="MIG298" s="22"/>
      <c r="MIH298" s="22"/>
      <c r="MII298" s="22"/>
      <c r="MIJ298" s="22"/>
      <c r="MIK298" s="22"/>
      <c r="MIL298" s="22"/>
      <c r="MIM298" s="22"/>
      <c r="MIN298" s="22"/>
      <c r="MIO298" s="22"/>
      <c r="MIP298" s="22"/>
      <c r="MIQ298" s="22"/>
      <c r="MIR298" s="22"/>
      <c r="MIS298" s="22"/>
      <c r="MIT298" s="22"/>
      <c r="MIU298" s="22"/>
      <c r="MIV298" s="22"/>
      <c r="MIW298" s="22"/>
      <c r="MIX298" s="22"/>
      <c r="MIY298" s="22"/>
      <c r="MIZ298" s="22"/>
      <c r="MJA298" s="22"/>
      <c r="MJB298" s="22"/>
      <c r="MJC298" s="22"/>
      <c r="MJD298" s="22"/>
      <c r="MJE298" s="22"/>
      <c r="MJF298" s="22"/>
      <c r="MJG298" s="22"/>
      <c r="MJH298" s="22"/>
      <c r="MJI298" s="22"/>
      <c r="MJJ298" s="22"/>
      <c r="MJK298" s="22"/>
      <c r="MJL298" s="22"/>
      <c r="MJM298" s="22"/>
      <c r="MJN298" s="22"/>
      <c r="MJO298" s="22"/>
      <c r="MJP298" s="22"/>
      <c r="MJQ298" s="22"/>
      <c r="MJR298" s="22"/>
      <c r="MJS298" s="22"/>
      <c r="MJT298" s="22"/>
      <c r="MJU298" s="22"/>
      <c r="MJV298" s="22"/>
      <c r="MJW298" s="22"/>
      <c r="MJX298" s="22"/>
      <c r="MJY298" s="22"/>
      <c r="MJZ298" s="22"/>
      <c r="MKA298" s="22"/>
      <c r="MKB298" s="22"/>
      <c r="MKC298" s="22"/>
      <c r="MKD298" s="22"/>
      <c r="MKE298" s="22"/>
      <c r="MKF298" s="22"/>
      <c r="MKG298" s="22"/>
      <c r="MKH298" s="22"/>
      <c r="MKI298" s="22"/>
      <c r="MKJ298" s="22"/>
      <c r="MKK298" s="22"/>
      <c r="MKL298" s="22"/>
      <c r="MKM298" s="22"/>
      <c r="MKN298" s="22"/>
      <c r="MKO298" s="22"/>
      <c r="MKP298" s="22"/>
      <c r="MKQ298" s="22"/>
      <c r="MKR298" s="22"/>
      <c r="MKS298" s="22"/>
      <c r="MKT298" s="22"/>
      <c r="MKU298" s="22"/>
      <c r="MKV298" s="22"/>
      <c r="MKW298" s="22"/>
      <c r="MKX298" s="22"/>
      <c r="MKY298" s="22"/>
      <c r="MKZ298" s="22"/>
      <c r="MLA298" s="22"/>
      <c r="MLB298" s="22"/>
      <c r="MLC298" s="22"/>
      <c r="MLD298" s="22"/>
      <c r="MLE298" s="22"/>
      <c r="MLF298" s="22"/>
      <c r="MLG298" s="22"/>
      <c r="MLH298" s="22"/>
      <c r="MLI298" s="22"/>
      <c r="MLJ298" s="22"/>
      <c r="MLK298" s="22"/>
      <c r="MLL298" s="22"/>
      <c r="MLM298" s="22"/>
      <c r="MLN298" s="22"/>
      <c r="MLO298" s="22"/>
      <c r="MLP298" s="22"/>
      <c r="MLQ298" s="22"/>
      <c r="MLR298" s="22"/>
      <c r="MLS298" s="22"/>
      <c r="MLT298" s="22"/>
      <c r="MLU298" s="22"/>
      <c r="MLV298" s="22"/>
      <c r="MLW298" s="22"/>
      <c r="MLX298" s="22"/>
      <c r="MLY298" s="22"/>
      <c r="MLZ298" s="22"/>
      <c r="MMA298" s="22"/>
      <c r="MMB298" s="22"/>
      <c r="MMC298" s="22"/>
      <c r="MMD298" s="22"/>
      <c r="MME298" s="22"/>
      <c r="MMF298" s="22"/>
      <c r="MMG298" s="22"/>
      <c r="MMH298" s="22"/>
      <c r="MMI298" s="22"/>
      <c r="MMJ298" s="22"/>
      <c r="MMK298" s="22"/>
      <c r="MML298" s="22"/>
      <c r="MMM298" s="22"/>
      <c r="MMN298" s="22"/>
      <c r="MMO298" s="22"/>
      <c r="MMP298" s="22"/>
      <c r="MMQ298" s="22"/>
      <c r="MMR298" s="22"/>
      <c r="MMS298" s="22"/>
      <c r="MMT298" s="22"/>
      <c r="MMU298" s="22"/>
      <c r="MMV298" s="22"/>
      <c r="MMW298" s="22"/>
      <c r="MMX298" s="22"/>
      <c r="MMY298" s="22"/>
      <c r="MMZ298" s="22"/>
      <c r="MNA298" s="22"/>
      <c r="MNB298" s="22"/>
      <c r="MNC298" s="22"/>
      <c r="MND298" s="22"/>
      <c r="MNE298" s="22"/>
      <c r="MNF298" s="22"/>
      <c r="MNG298" s="22"/>
      <c r="MNH298" s="22"/>
      <c r="MNI298" s="22"/>
      <c r="MNJ298" s="22"/>
      <c r="MNK298" s="22"/>
      <c r="MNL298" s="22"/>
      <c r="MNM298" s="22"/>
      <c r="MNN298" s="22"/>
      <c r="MNO298" s="22"/>
      <c r="MNP298" s="22"/>
      <c r="MNQ298" s="22"/>
      <c r="MNR298" s="22"/>
      <c r="MNS298" s="22"/>
      <c r="MNT298" s="22"/>
      <c r="MNU298" s="22"/>
      <c r="MNV298" s="22"/>
      <c r="MNW298" s="22"/>
      <c r="MNX298" s="22"/>
      <c r="MNY298" s="22"/>
      <c r="MNZ298" s="22"/>
      <c r="MOA298" s="22"/>
      <c r="MOB298" s="22"/>
      <c r="MOC298" s="22"/>
      <c r="MOD298" s="22"/>
      <c r="MOE298" s="22"/>
      <c r="MOF298" s="22"/>
      <c r="MOG298" s="22"/>
      <c r="MOH298" s="22"/>
      <c r="MOI298" s="22"/>
      <c r="MOJ298" s="22"/>
      <c r="MOK298" s="22"/>
      <c r="MOL298" s="22"/>
      <c r="MOM298" s="22"/>
      <c r="MON298" s="22"/>
      <c r="MOO298" s="22"/>
      <c r="MOP298" s="22"/>
      <c r="MOQ298" s="22"/>
      <c r="MOR298" s="22"/>
      <c r="MOS298" s="22"/>
      <c r="MOT298" s="22"/>
      <c r="MOU298" s="22"/>
      <c r="MOV298" s="22"/>
      <c r="MOW298" s="22"/>
      <c r="MOX298" s="22"/>
      <c r="MOY298" s="22"/>
      <c r="MOZ298" s="22"/>
      <c r="MPA298" s="22"/>
      <c r="MPB298" s="22"/>
      <c r="MPC298" s="22"/>
      <c r="MPD298" s="22"/>
      <c r="MPE298" s="22"/>
      <c r="MPF298" s="22"/>
      <c r="MPG298" s="22"/>
      <c r="MPH298" s="22"/>
      <c r="MPI298" s="22"/>
      <c r="MPJ298" s="22"/>
      <c r="MPK298" s="22"/>
      <c r="MPL298" s="22"/>
      <c r="MPM298" s="22"/>
      <c r="MPN298" s="22"/>
      <c r="MPO298" s="22"/>
      <c r="MPP298" s="22"/>
      <c r="MPQ298" s="22"/>
      <c r="MPR298" s="22"/>
      <c r="MPS298" s="22"/>
      <c r="MPT298" s="22"/>
      <c r="MPU298" s="22"/>
      <c r="MPV298" s="22"/>
      <c r="MPW298" s="22"/>
      <c r="MPX298" s="22"/>
      <c r="MPY298" s="22"/>
      <c r="MPZ298" s="22"/>
      <c r="MQA298" s="22"/>
      <c r="MQB298" s="22"/>
      <c r="MQC298" s="22"/>
      <c r="MQD298" s="22"/>
      <c r="MQE298" s="22"/>
      <c r="MQF298" s="22"/>
      <c r="MQG298" s="22"/>
      <c r="MQH298" s="22"/>
      <c r="MQI298" s="22"/>
      <c r="MQJ298" s="22"/>
      <c r="MQK298" s="22"/>
      <c r="MQL298" s="22"/>
      <c r="MQM298" s="22"/>
      <c r="MQN298" s="22"/>
      <c r="MQO298" s="22"/>
      <c r="MQP298" s="22"/>
      <c r="MQQ298" s="22"/>
      <c r="MQR298" s="22"/>
      <c r="MQS298" s="22"/>
      <c r="MQT298" s="22"/>
      <c r="MQU298" s="22"/>
      <c r="MQV298" s="22"/>
      <c r="MQW298" s="22"/>
      <c r="MQX298" s="22"/>
      <c r="MQY298" s="22"/>
      <c r="MQZ298" s="22"/>
      <c r="MRA298" s="22"/>
      <c r="MRB298" s="22"/>
      <c r="MRC298" s="22"/>
      <c r="MRD298" s="22"/>
      <c r="MRE298" s="22"/>
      <c r="MRF298" s="22"/>
      <c r="MRG298" s="22"/>
      <c r="MRH298" s="22"/>
      <c r="MRI298" s="22"/>
      <c r="MRJ298" s="22"/>
      <c r="MRK298" s="22"/>
      <c r="MRL298" s="22"/>
      <c r="MRM298" s="22"/>
      <c r="MRN298" s="22"/>
      <c r="MRO298" s="22"/>
      <c r="MRP298" s="22"/>
      <c r="MRQ298" s="22"/>
      <c r="MRR298" s="22"/>
      <c r="MRS298" s="22"/>
      <c r="MRT298" s="22"/>
      <c r="MRU298" s="22"/>
      <c r="MRV298" s="22"/>
      <c r="MRW298" s="22"/>
      <c r="MRX298" s="22"/>
      <c r="MRY298" s="22"/>
      <c r="MRZ298" s="22"/>
      <c r="MSA298" s="22"/>
      <c r="MSB298" s="22"/>
      <c r="MSC298" s="22"/>
      <c r="MSD298" s="22"/>
      <c r="MSE298" s="22"/>
      <c r="MSF298" s="22"/>
      <c r="MSG298" s="22"/>
      <c r="MSH298" s="22"/>
      <c r="MSI298" s="22"/>
      <c r="MSJ298" s="22"/>
      <c r="MSK298" s="22"/>
      <c r="MSL298" s="22"/>
      <c r="MSM298" s="22"/>
      <c r="MSN298" s="22"/>
      <c r="MSO298" s="22"/>
      <c r="MSP298" s="22"/>
      <c r="MSQ298" s="22"/>
      <c r="MSR298" s="22"/>
      <c r="MSS298" s="22"/>
      <c r="MST298" s="22"/>
      <c r="MSU298" s="22"/>
      <c r="MSV298" s="22"/>
      <c r="MSW298" s="22"/>
      <c r="MSX298" s="22"/>
      <c r="MSY298" s="22"/>
      <c r="MSZ298" s="22"/>
      <c r="MTA298" s="22"/>
      <c r="MTB298" s="22"/>
      <c r="MTC298" s="22"/>
      <c r="MTD298" s="22"/>
      <c r="MTE298" s="22"/>
      <c r="MTF298" s="22"/>
      <c r="MTG298" s="22"/>
      <c r="MTH298" s="22"/>
      <c r="MTI298" s="22"/>
      <c r="MTJ298" s="22"/>
      <c r="MTK298" s="22"/>
      <c r="MTL298" s="22"/>
      <c r="MTM298" s="22"/>
      <c r="MTN298" s="22"/>
      <c r="MTO298" s="22"/>
      <c r="MTP298" s="22"/>
      <c r="MTQ298" s="22"/>
      <c r="MTR298" s="22"/>
      <c r="MTS298" s="22"/>
      <c r="MTT298" s="22"/>
      <c r="MTU298" s="22"/>
      <c r="MTV298" s="22"/>
      <c r="MTW298" s="22"/>
      <c r="MTX298" s="22"/>
      <c r="MTY298" s="22"/>
      <c r="MTZ298" s="22"/>
      <c r="MUA298" s="22"/>
      <c r="MUB298" s="22"/>
      <c r="MUC298" s="22"/>
      <c r="MUD298" s="22"/>
      <c r="MUE298" s="22"/>
      <c r="MUF298" s="22"/>
      <c r="MUG298" s="22"/>
      <c r="MUH298" s="22"/>
      <c r="MUI298" s="22"/>
      <c r="MUJ298" s="22"/>
      <c r="MUK298" s="22"/>
      <c r="MUL298" s="22"/>
      <c r="MUM298" s="22"/>
      <c r="MUN298" s="22"/>
      <c r="MUO298" s="22"/>
      <c r="MUP298" s="22"/>
      <c r="MUQ298" s="22"/>
      <c r="MUR298" s="22"/>
      <c r="MUS298" s="22"/>
      <c r="MUT298" s="22"/>
      <c r="MUU298" s="22"/>
      <c r="MUV298" s="22"/>
      <c r="MUW298" s="22"/>
      <c r="MUX298" s="22"/>
      <c r="MUY298" s="22"/>
      <c r="MUZ298" s="22"/>
      <c r="MVA298" s="22"/>
      <c r="MVB298" s="22"/>
      <c r="MVC298" s="22"/>
      <c r="MVD298" s="22"/>
      <c r="MVE298" s="22"/>
      <c r="MVF298" s="22"/>
      <c r="MVG298" s="22"/>
      <c r="MVH298" s="22"/>
      <c r="MVI298" s="22"/>
      <c r="MVJ298" s="22"/>
      <c r="MVK298" s="22"/>
      <c r="MVL298" s="22"/>
      <c r="MVM298" s="22"/>
      <c r="MVN298" s="22"/>
      <c r="MVO298" s="22"/>
      <c r="MVP298" s="22"/>
      <c r="MVQ298" s="22"/>
      <c r="MVR298" s="22"/>
      <c r="MVS298" s="22"/>
      <c r="MVT298" s="22"/>
      <c r="MVU298" s="22"/>
      <c r="MVV298" s="22"/>
      <c r="MVW298" s="22"/>
      <c r="MVX298" s="22"/>
      <c r="MVY298" s="22"/>
      <c r="MVZ298" s="22"/>
      <c r="MWA298" s="22"/>
      <c r="MWB298" s="22"/>
      <c r="MWC298" s="22"/>
      <c r="MWD298" s="22"/>
      <c r="MWE298" s="22"/>
      <c r="MWF298" s="22"/>
      <c r="MWG298" s="22"/>
      <c r="MWH298" s="22"/>
      <c r="MWI298" s="22"/>
      <c r="MWJ298" s="22"/>
      <c r="MWK298" s="22"/>
      <c r="MWL298" s="22"/>
      <c r="MWM298" s="22"/>
      <c r="MWN298" s="22"/>
      <c r="MWO298" s="22"/>
      <c r="MWP298" s="22"/>
      <c r="MWQ298" s="22"/>
      <c r="MWR298" s="22"/>
      <c r="MWS298" s="22"/>
      <c r="MWT298" s="22"/>
      <c r="MWU298" s="22"/>
      <c r="MWV298" s="22"/>
      <c r="MWW298" s="22"/>
      <c r="MWX298" s="22"/>
      <c r="MWY298" s="22"/>
      <c r="MWZ298" s="22"/>
      <c r="MXA298" s="22"/>
      <c r="MXB298" s="22"/>
      <c r="MXC298" s="22"/>
      <c r="MXD298" s="22"/>
      <c r="MXE298" s="22"/>
      <c r="MXF298" s="22"/>
      <c r="MXG298" s="22"/>
      <c r="MXH298" s="22"/>
      <c r="MXI298" s="22"/>
      <c r="MXJ298" s="22"/>
      <c r="MXK298" s="22"/>
      <c r="MXL298" s="22"/>
      <c r="MXM298" s="22"/>
      <c r="MXN298" s="22"/>
      <c r="MXO298" s="22"/>
      <c r="MXP298" s="22"/>
      <c r="MXQ298" s="22"/>
      <c r="MXR298" s="22"/>
      <c r="MXS298" s="22"/>
      <c r="MXT298" s="22"/>
      <c r="MXU298" s="22"/>
      <c r="MXV298" s="22"/>
      <c r="MXW298" s="22"/>
      <c r="MXX298" s="22"/>
      <c r="MXY298" s="22"/>
      <c r="MXZ298" s="22"/>
      <c r="MYA298" s="22"/>
      <c r="MYB298" s="22"/>
      <c r="MYC298" s="22"/>
      <c r="MYD298" s="22"/>
      <c r="MYE298" s="22"/>
      <c r="MYF298" s="22"/>
      <c r="MYG298" s="22"/>
      <c r="MYH298" s="22"/>
      <c r="MYI298" s="22"/>
      <c r="MYJ298" s="22"/>
      <c r="MYK298" s="22"/>
      <c r="MYL298" s="22"/>
      <c r="MYM298" s="22"/>
      <c r="MYN298" s="22"/>
      <c r="MYO298" s="22"/>
      <c r="MYP298" s="22"/>
      <c r="MYQ298" s="22"/>
      <c r="MYR298" s="22"/>
      <c r="MYS298" s="22"/>
      <c r="MYT298" s="22"/>
      <c r="MYU298" s="22"/>
      <c r="MYV298" s="22"/>
      <c r="MYW298" s="22"/>
      <c r="MYX298" s="22"/>
      <c r="MYY298" s="22"/>
      <c r="MYZ298" s="22"/>
      <c r="MZA298" s="22"/>
      <c r="MZB298" s="22"/>
      <c r="MZC298" s="22"/>
      <c r="MZD298" s="22"/>
      <c r="MZE298" s="22"/>
      <c r="MZF298" s="22"/>
      <c r="MZG298" s="22"/>
      <c r="MZH298" s="22"/>
      <c r="MZI298" s="22"/>
      <c r="MZJ298" s="22"/>
      <c r="MZK298" s="22"/>
      <c r="MZL298" s="22"/>
      <c r="MZM298" s="22"/>
      <c r="MZN298" s="22"/>
      <c r="MZO298" s="22"/>
      <c r="MZP298" s="22"/>
      <c r="MZQ298" s="22"/>
      <c r="MZR298" s="22"/>
      <c r="MZS298" s="22"/>
      <c r="MZT298" s="22"/>
      <c r="MZU298" s="22"/>
      <c r="MZV298" s="22"/>
      <c r="MZW298" s="22"/>
      <c r="MZX298" s="22"/>
      <c r="MZY298" s="22"/>
      <c r="MZZ298" s="22"/>
      <c r="NAA298" s="22"/>
      <c r="NAB298" s="22"/>
      <c r="NAC298" s="22"/>
      <c r="NAD298" s="22"/>
      <c r="NAE298" s="22"/>
      <c r="NAF298" s="22"/>
      <c r="NAG298" s="22"/>
      <c r="NAH298" s="22"/>
      <c r="NAI298" s="22"/>
      <c r="NAJ298" s="22"/>
      <c r="NAK298" s="22"/>
      <c r="NAL298" s="22"/>
      <c r="NAM298" s="22"/>
      <c r="NAN298" s="22"/>
      <c r="NAO298" s="22"/>
      <c r="NAP298" s="22"/>
      <c r="NAQ298" s="22"/>
      <c r="NAR298" s="22"/>
      <c r="NAS298" s="22"/>
      <c r="NAT298" s="22"/>
      <c r="NAU298" s="22"/>
      <c r="NAV298" s="22"/>
      <c r="NAW298" s="22"/>
      <c r="NAX298" s="22"/>
      <c r="NAY298" s="22"/>
      <c r="NAZ298" s="22"/>
      <c r="NBA298" s="22"/>
      <c r="NBB298" s="22"/>
      <c r="NBC298" s="22"/>
      <c r="NBD298" s="22"/>
      <c r="NBE298" s="22"/>
      <c r="NBF298" s="22"/>
      <c r="NBG298" s="22"/>
      <c r="NBH298" s="22"/>
      <c r="NBI298" s="22"/>
      <c r="NBJ298" s="22"/>
      <c r="NBK298" s="22"/>
      <c r="NBL298" s="22"/>
      <c r="NBM298" s="22"/>
      <c r="NBN298" s="22"/>
      <c r="NBO298" s="22"/>
      <c r="NBP298" s="22"/>
      <c r="NBQ298" s="22"/>
      <c r="NBR298" s="22"/>
      <c r="NBS298" s="22"/>
      <c r="NBT298" s="22"/>
      <c r="NBU298" s="22"/>
      <c r="NBV298" s="22"/>
      <c r="NBW298" s="22"/>
      <c r="NBX298" s="22"/>
      <c r="NBY298" s="22"/>
      <c r="NBZ298" s="22"/>
      <c r="NCA298" s="22"/>
      <c r="NCB298" s="22"/>
      <c r="NCC298" s="22"/>
      <c r="NCD298" s="22"/>
      <c r="NCE298" s="22"/>
      <c r="NCF298" s="22"/>
      <c r="NCG298" s="22"/>
      <c r="NCH298" s="22"/>
      <c r="NCI298" s="22"/>
      <c r="NCJ298" s="22"/>
      <c r="NCK298" s="22"/>
      <c r="NCL298" s="22"/>
      <c r="NCM298" s="22"/>
      <c r="NCN298" s="22"/>
      <c r="NCO298" s="22"/>
      <c r="NCP298" s="22"/>
      <c r="NCQ298" s="22"/>
      <c r="NCR298" s="22"/>
      <c r="NCS298" s="22"/>
      <c r="NCT298" s="22"/>
      <c r="NCU298" s="22"/>
      <c r="NCV298" s="22"/>
      <c r="NCW298" s="22"/>
      <c r="NCX298" s="22"/>
      <c r="NCY298" s="22"/>
      <c r="NCZ298" s="22"/>
      <c r="NDA298" s="22"/>
      <c r="NDB298" s="22"/>
      <c r="NDC298" s="22"/>
      <c r="NDD298" s="22"/>
      <c r="NDE298" s="22"/>
      <c r="NDF298" s="22"/>
      <c r="NDG298" s="22"/>
      <c r="NDH298" s="22"/>
      <c r="NDI298" s="22"/>
      <c r="NDJ298" s="22"/>
      <c r="NDK298" s="22"/>
      <c r="NDL298" s="22"/>
      <c r="NDM298" s="22"/>
      <c r="NDN298" s="22"/>
      <c r="NDO298" s="22"/>
      <c r="NDP298" s="22"/>
      <c r="NDQ298" s="22"/>
      <c r="NDR298" s="22"/>
      <c r="NDS298" s="22"/>
      <c r="NDT298" s="22"/>
      <c r="NDU298" s="22"/>
      <c r="NDV298" s="22"/>
      <c r="NDW298" s="22"/>
      <c r="NDX298" s="22"/>
      <c r="NDY298" s="22"/>
      <c r="NDZ298" s="22"/>
      <c r="NEA298" s="22"/>
      <c r="NEB298" s="22"/>
      <c r="NEC298" s="22"/>
      <c r="NED298" s="22"/>
      <c r="NEE298" s="22"/>
      <c r="NEF298" s="22"/>
      <c r="NEG298" s="22"/>
      <c r="NEH298" s="22"/>
      <c r="NEI298" s="22"/>
      <c r="NEJ298" s="22"/>
      <c r="NEK298" s="22"/>
      <c r="NEL298" s="22"/>
      <c r="NEM298" s="22"/>
      <c r="NEN298" s="22"/>
      <c r="NEO298" s="22"/>
      <c r="NEP298" s="22"/>
      <c r="NEQ298" s="22"/>
      <c r="NER298" s="22"/>
      <c r="NES298" s="22"/>
      <c r="NET298" s="22"/>
      <c r="NEU298" s="22"/>
      <c r="NEV298" s="22"/>
      <c r="NEW298" s="22"/>
      <c r="NEX298" s="22"/>
      <c r="NEY298" s="22"/>
      <c r="NEZ298" s="22"/>
      <c r="NFA298" s="22"/>
      <c r="NFB298" s="22"/>
      <c r="NFC298" s="22"/>
      <c r="NFD298" s="22"/>
      <c r="NFE298" s="22"/>
      <c r="NFF298" s="22"/>
      <c r="NFG298" s="22"/>
      <c r="NFH298" s="22"/>
      <c r="NFI298" s="22"/>
      <c r="NFJ298" s="22"/>
      <c r="NFK298" s="22"/>
      <c r="NFL298" s="22"/>
      <c r="NFM298" s="22"/>
      <c r="NFN298" s="22"/>
      <c r="NFO298" s="22"/>
      <c r="NFP298" s="22"/>
      <c r="NFQ298" s="22"/>
      <c r="NFR298" s="22"/>
      <c r="NFS298" s="22"/>
      <c r="NFT298" s="22"/>
      <c r="NFU298" s="22"/>
      <c r="NFV298" s="22"/>
      <c r="NFW298" s="22"/>
      <c r="NFX298" s="22"/>
      <c r="NFY298" s="22"/>
      <c r="NFZ298" s="22"/>
      <c r="NGA298" s="22"/>
      <c r="NGB298" s="22"/>
      <c r="NGC298" s="22"/>
      <c r="NGD298" s="22"/>
      <c r="NGE298" s="22"/>
      <c r="NGF298" s="22"/>
      <c r="NGG298" s="22"/>
      <c r="NGH298" s="22"/>
      <c r="NGI298" s="22"/>
      <c r="NGJ298" s="22"/>
      <c r="NGK298" s="22"/>
      <c r="NGL298" s="22"/>
      <c r="NGM298" s="22"/>
      <c r="NGN298" s="22"/>
      <c r="NGO298" s="22"/>
      <c r="NGP298" s="22"/>
      <c r="NGQ298" s="22"/>
      <c r="NGR298" s="22"/>
      <c r="NGS298" s="22"/>
      <c r="NGT298" s="22"/>
      <c r="NGU298" s="22"/>
      <c r="NGV298" s="22"/>
      <c r="NGW298" s="22"/>
      <c r="NGX298" s="22"/>
      <c r="NGY298" s="22"/>
      <c r="NGZ298" s="22"/>
      <c r="NHA298" s="22"/>
      <c r="NHB298" s="22"/>
      <c r="NHC298" s="22"/>
      <c r="NHD298" s="22"/>
      <c r="NHE298" s="22"/>
      <c r="NHF298" s="22"/>
      <c r="NHG298" s="22"/>
      <c r="NHH298" s="22"/>
      <c r="NHI298" s="22"/>
      <c r="NHJ298" s="22"/>
      <c r="NHK298" s="22"/>
      <c r="NHL298" s="22"/>
      <c r="NHM298" s="22"/>
      <c r="NHN298" s="22"/>
      <c r="NHO298" s="22"/>
      <c r="NHP298" s="22"/>
      <c r="NHQ298" s="22"/>
      <c r="NHR298" s="22"/>
      <c r="NHS298" s="22"/>
      <c r="NHT298" s="22"/>
      <c r="NHU298" s="22"/>
      <c r="NHV298" s="22"/>
      <c r="NHW298" s="22"/>
      <c r="NHX298" s="22"/>
      <c r="NHY298" s="22"/>
      <c r="NHZ298" s="22"/>
      <c r="NIA298" s="22"/>
      <c r="NIB298" s="22"/>
      <c r="NIC298" s="22"/>
      <c r="NID298" s="22"/>
      <c r="NIE298" s="22"/>
      <c r="NIF298" s="22"/>
      <c r="NIG298" s="22"/>
      <c r="NIH298" s="22"/>
      <c r="NII298" s="22"/>
      <c r="NIJ298" s="22"/>
      <c r="NIK298" s="22"/>
      <c r="NIL298" s="22"/>
      <c r="NIM298" s="22"/>
      <c r="NIN298" s="22"/>
      <c r="NIO298" s="22"/>
      <c r="NIP298" s="22"/>
      <c r="NIQ298" s="22"/>
      <c r="NIR298" s="22"/>
      <c r="NIS298" s="22"/>
      <c r="NIT298" s="22"/>
      <c r="NIU298" s="22"/>
      <c r="NIV298" s="22"/>
      <c r="NIW298" s="22"/>
      <c r="NIX298" s="22"/>
      <c r="NIY298" s="22"/>
      <c r="NIZ298" s="22"/>
      <c r="NJA298" s="22"/>
      <c r="NJB298" s="22"/>
      <c r="NJC298" s="22"/>
      <c r="NJD298" s="22"/>
      <c r="NJE298" s="22"/>
      <c r="NJF298" s="22"/>
      <c r="NJG298" s="22"/>
      <c r="NJH298" s="22"/>
      <c r="NJI298" s="22"/>
      <c r="NJJ298" s="22"/>
      <c r="NJK298" s="22"/>
      <c r="NJL298" s="22"/>
      <c r="NJM298" s="22"/>
      <c r="NJN298" s="22"/>
      <c r="NJO298" s="22"/>
      <c r="NJP298" s="22"/>
      <c r="NJQ298" s="22"/>
      <c r="NJR298" s="22"/>
      <c r="NJS298" s="22"/>
      <c r="NJT298" s="22"/>
      <c r="NJU298" s="22"/>
      <c r="NJV298" s="22"/>
      <c r="NJW298" s="22"/>
      <c r="NJX298" s="22"/>
      <c r="NJY298" s="22"/>
      <c r="NJZ298" s="22"/>
      <c r="NKA298" s="22"/>
      <c r="NKB298" s="22"/>
      <c r="NKC298" s="22"/>
      <c r="NKD298" s="22"/>
      <c r="NKE298" s="22"/>
      <c r="NKF298" s="22"/>
      <c r="NKG298" s="22"/>
      <c r="NKH298" s="22"/>
      <c r="NKI298" s="22"/>
      <c r="NKJ298" s="22"/>
      <c r="NKK298" s="22"/>
      <c r="NKL298" s="22"/>
      <c r="NKM298" s="22"/>
      <c r="NKN298" s="22"/>
      <c r="NKO298" s="22"/>
      <c r="NKP298" s="22"/>
      <c r="NKQ298" s="22"/>
      <c r="NKR298" s="22"/>
      <c r="NKS298" s="22"/>
      <c r="NKT298" s="22"/>
      <c r="NKU298" s="22"/>
      <c r="NKV298" s="22"/>
      <c r="NKW298" s="22"/>
      <c r="NKX298" s="22"/>
      <c r="NKY298" s="22"/>
      <c r="NKZ298" s="22"/>
      <c r="NLA298" s="22"/>
      <c r="NLB298" s="22"/>
      <c r="NLC298" s="22"/>
      <c r="NLD298" s="22"/>
      <c r="NLE298" s="22"/>
      <c r="NLF298" s="22"/>
      <c r="NLG298" s="22"/>
      <c r="NLH298" s="22"/>
      <c r="NLI298" s="22"/>
      <c r="NLJ298" s="22"/>
      <c r="NLK298" s="22"/>
      <c r="NLL298" s="22"/>
      <c r="NLM298" s="22"/>
      <c r="NLN298" s="22"/>
      <c r="NLO298" s="22"/>
      <c r="NLP298" s="22"/>
      <c r="NLQ298" s="22"/>
      <c r="NLR298" s="22"/>
      <c r="NLS298" s="22"/>
      <c r="NLT298" s="22"/>
      <c r="NLU298" s="22"/>
      <c r="NLV298" s="22"/>
      <c r="NLW298" s="22"/>
      <c r="NLX298" s="22"/>
      <c r="NLY298" s="22"/>
      <c r="NLZ298" s="22"/>
      <c r="NMA298" s="22"/>
      <c r="NMB298" s="22"/>
      <c r="NMC298" s="22"/>
      <c r="NMD298" s="22"/>
      <c r="NME298" s="22"/>
      <c r="NMF298" s="22"/>
      <c r="NMG298" s="22"/>
      <c r="NMH298" s="22"/>
      <c r="NMI298" s="22"/>
      <c r="NMJ298" s="22"/>
      <c r="NMK298" s="22"/>
      <c r="NML298" s="22"/>
      <c r="NMM298" s="22"/>
      <c r="NMN298" s="22"/>
      <c r="NMO298" s="22"/>
      <c r="NMP298" s="22"/>
      <c r="NMQ298" s="22"/>
      <c r="NMR298" s="22"/>
      <c r="NMS298" s="22"/>
      <c r="NMT298" s="22"/>
      <c r="NMU298" s="22"/>
      <c r="NMV298" s="22"/>
      <c r="NMW298" s="22"/>
      <c r="NMX298" s="22"/>
      <c r="NMY298" s="22"/>
      <c r="NMZ298" s="22"/>
      <c r="NNA298" s="22"/>
      <c r="NNB298" s="22"/>
      <c r="NNC298" s="22"/>
      <c r="NND298" s="22"/>
      <c r="NNE298" s="22"/>
      <c r="NNF298" s="22"/>
      <c r="NNG298" s="22"/>
      <c r="NNH298" s="22"/>
      <c r="NNI298" s="22"/>
      <c r="NNJ298" s="22"/>
      <c r="NNK298" s="22"/>
      <c r="NNL298" s="22"/>
      <c r="NNM298" s="22"/>
      <c r="NNN298" s="22"/>
      <c r="NNO298" s="22"/>
      <c r="NNP298" s="22"/>
      <c r="NNQ298" s="22"/>
      <c r="NNR298" s="22"/>
      <c r="NNS298" s="22"/>
      <c r="NNT298" s="22"/>
      <c r="NNU298" s="22"/>
      <c r="NNV298" s="22"/>
      <c r="NNW298" s="22"/>
      <c r="NNX298" s="22"/>
      <c r="NNY298" s="22"/>
      <c r="NNZ298" s="22"/>
      <c r="NOA298" s="22"/>
      <c r="NOB298" s="22"/>
      <c r="NOC298" s="22"/>
      <c r="NOD298" s="22"/>
      <c r="NOE298" s="22"/>
      <c r="NOF298" s="22"/>
      <c r="NOG298" s="22"/>
      <c r="NOH298" s="22"/>
      <c r="NOI298" s="22"/>
      <c r="NOJ298" s="22"/>
      <c r="NOK298" s="22"/>
      <c r="NOL298" s="22"/>
      <c r="NOM298" s="22"/>
      <c r="NON298" s="22"/>
      <c r="NOO298" s="22"/>
      <c r="NOP298" s="22"/>
      <c r="NOQ298" s="22"/>
      <c r="NOR298" s="22"/>
      <c r="NOS298" s="22"/>
      <c r="NOT298" s="22"/>
      <c r="NOU298" s="22"/>
      <c r="NOV298" s="22"/>
      <c r="NOW298" s="22"/>
      <c r="NOX298" s="22"/>
      <c r="NOY298" s="22"/>
      <c r="NOZ298" s="22"/>
      <c r="NPA298" s="22"/>
      <c r="NPB298" s="22"/>
      <c r="NPC298" s="22"/>
      <c r="NPD298" s="22"/>
      <c r="NPE298" s="22"/>
      <c r="NPF298" s="22"/>
      <c r="NPG298" s="22"/>
      <c r="NPH298" s="22"/>
      <c r="NPI298" s="22"/>
      <c r="NPJ298" s="22"/>
      <c r="NPK298" s="22"/>
      <c r="NPL298" s="22"/>
      <c r="NPM298" s="22"/>
      <c r="NPN298" s="22"/>
      <c r="NPO298" s="22"/>
      <c r="NPP298" s="22"/>
      <c r="NPQ298" s="22"/>
      <c r="NPR298" s="22"/>
      <c r="NPS298" s="22"/>
      <c r="NPT298" s="22"/>
      <c r="NPU298" s="22"/>
      <c r="NPV298" s="22"/>
      <c r="NPW298" s="22"/>
      <c r="NPX298" s="22"/>
      <c r="NPY298" s="22"/>
      <c r="NPZ298" s="22"/>
      <c r="NQA298" s="22"/>
      <c r="NQB298" s="22"/>
      <c r="NQC298" s="22"/>
      <c r="NQD298" s="22"/>
      <c r="NQE298" s="22"/>
      <c r="NQF298" s="22"/>
      <c r="NQG298" s="22"/>
      <c r="NQH298" s="22"/>
      <c r="NQI298" s="22"/>
      <c r="NQJ298" s="22"/>
      <c r="NQK298" s="22"/>
      <c r="NQL298" s="22"/>
      <c r="NQM298" s="22"/>
      <c r="NQN298" s="22"/>
      <c r="NQO298" s="22"/>
      <c r="NQP298" s="22"/>
      <c r="NQQ298" s="22"/>
      <c r="NQR298" s="22"/>
      <c r="NQS298" s="22"/>
      <c r="NQT298" s="22"/>
      <c r="NQU298" s="22"/>
      <c r="NQV298" s="22"/>
      <c r="NQW298" s="22"/>
      <c r="NQX298" s="22"/>
      <c r="NQY298" s="22"/>
      <c r="NQZ298" s="22"/>
      <c r="NRA298" s="22"/>
      <c r="NRB298" s="22"/>
      <c r="NRC298" s="22"/>
      <c r="NRD298" s="22"/>
      <c r="NRE298" s="22"/>
      <c r="NRF298" s="22"/>
      <c r="NRG298" s="22"/>
      <c r="NRH298" s="22"/>
      <c r="NRI298" s="22"/>
      <c r="NRJ298" s="22"/>
      <c r="NRK298" s="22"/>
      <c r="NRL298" s="22"/>
      <c r="NRM298" s="22"/>
      <c r="NRN298" s="22"/>
      <c r="NRO298" s="22"/>
      <c r="NRP298" s="22"/>
      <c r="NRQ298" s="22"/>
      <c r="NRR298" s="22"/>
      <c r="NRS298" s="22"/>
      <c r="NRT298" s="22"/>
      <c r="NRU298" s="22"/>
      <c r="NRV298" s="22"/>
      <c r="NRW298" s="22"/>
      <c r="NRX298" s="22"/>
      <c r="NRY298" s="22"/>
      <c r="NRZ298" s="22"/>
      <c r="NSA298" s="22"/>
      <c r="NSB298" s="22"/>
      <c r="NSC298" s="22"/>
      <c r="NSD298" s="22"/>
      <c r="NSE298" s="22"/>
      <c r="NSF298" s="22"/>
      <c r="NSG298" s="22"/>
      <c r="NSH298" s="22"/>
      <c r="NSI298" s="22"/>
      <c r="NSJ298" s="22"/>
      <c r="NSK298" s="22"/>
      <c r="NSL298" s="22"/>
      <c r="NSM298" s="22"/>
      <c r="NSN298" s="22"/>
      <c r="NSO298" s="22"/>
      <c r="NSP298" s="22"/>
      <c r="NSQ298" s="22"/>
      <c r="NSR298" s="22"/>
      <c r="NSS298" s="22"/>
      <c r="NST298" s="22"/>
      <c r="NSU298" s="22"/>
      <c r="NSV298" s="22"/>
      <c r="NSW298" s="22"/>
      <c r="NSX298" s="22"/>
      <c r="NSY298" s="22"/>
      <c r="NSZ298" s="22"/>
      <c r="NTA298" s="22"/>
      <c r="NTB298" s="22"/>
      <c r="NTC298" s="22"/>
      <c r="NTD298" s="22"/>
      <c r="NTE298" s="22"/>
      <c r="NTF298" s="22"/>
      <c r="NTG298" s="22"/>
      <c r="NTH298" s="22"/>
      <c r="NTI298" s="22"/>
      <c r="NTJ298" s="22"/>
      <c r="NTK298" s="22"/>
      <c r="NTL298" s="22"/>
      <c r="NTM298" s="22"/>
      <c r="NTN298" s="22"/>
      <c r="NTO298" s="22"/>
      <c r="NTP298" s="22"/>
      <c r="NTQ298" s="22"/>
      <c r="NTR298" s="22"/>
      <c r="NTS298" s="22"/>
      <c r="NTT298" s="22"/>
      <c r="NTU298" s="22"/>
      <c r="NTV298" s="22"/>
      <c r="NTW298" s="22"/>
      <c r="NTX298" s="22"/>
      <c r="NTY298" s="22"/>
      <c r="NTZ298" s="22"/>
      <c r="NUA298" s="22"/>
      <c r="NUB298" s="22"/>
      <c r="NUC298" s="22"/>
      <c r="NUD298" s="22"/>
      <c r="NUE298" s="22"/>
      <c r="NUF298" s="22"/>
      <c r="NUG298" s="22"/>
      <c r="NUH298" s="22"/>
      <c r="NUI298" s="22"/>
      <c r="NUJ298" s="22"/>
      <c r="NUK298" s="22"/>
      <c r="NUL298" s="22"/>
      <c r="NUM298" s="22"/>
      <c r="NUN298" s="22"/>
      <c r="NUO298" s="22"/>
      <c r="NUP298" s="22"/>
      <c r="NUQ298" s="22"/>
      <c r="NUR298" s="22"/>
      <c r="NUS298" s="22"/>
      <c r="NUT298" s="22"/>
      <c r="NUU298" s="22"/>
      <c r="NUV298" s="22"/>
      <c r="NUW298" s="22"/>
      <c r="NUX298" s="22"/>
      <c r="NUY298" s="22"/>
      <c r="NUZ298" s="22"/>
      <c r="NVA298" s="22"/>
      <c r="NVB298" s="22"/>
      <c r="NVC298" s="22"/>
      <c r="NVD298" s="22"/>
      <c r="NVE298" s="22"/>
      <c r="NVF298" s="22"/>
      <c r="NVG298" s="22"/>
      <c r="NVH298" s="22"/>
      <c r="NVI298" s="22"/>
      <c r="NVJ298" s="22"/>
      <c r="NVK298" s="22"/>
      <c r="NVL298" s="22"/>
      <c r="NVM298" s="22"/>
      <c r="NVN298" s="22"/>
      <c r="NVO298" s="22"/>
      <c r="NVP298" s="22"/>
      <c r="NVQ298" s="22"/>
      <c r="NVR298" s="22"/>
      <c r="NVS298" s="22"/>
      <c r="NVT298" s="22"/>
      <c r="NVU298" s="22"/>
      <c r="NVV298" s="22"/>
      <c r="NVW298" s="22"/>
      <c r="NVX298" s="22"/>
      <c r="NVY298" s="22"/>
      <c r="NVZ298" s="22"/>
      <c r="NWA298" s="22"/>
      <c r="NWB298" s="22"/>
      <c r="NWC298" s="22"/>
      <c r="NWD298" s="22"/>
      <c r="NWE298" s="22"/>
      <c r="NWF298" s="22"/>
      <c r="NWG298" s="22"/>
      <c r="NWH298" s="22"/>
      <c r="NWI298" s="22"/>
      <c r="NWJ298" s="22"/>
      <c r="NWK298" s="22"/>
      <c r="NWL298" s="22"/>
      <c r="NWM298" s="22"/>
      <c r="NWN298" s="22"/>
      <c r="NWO298" s="22"/>
      <c r="NWP298" s="22"/>
      <c r="NWQ298" s="22"/>
      <c r="NWR298" s="22"/>
      <c r="NWS298" s="22"/>
      <c r="NWT298" s="22"/>
      <c r="NWU298" s="22"/>
      <c r="NWV298" s="22"/>
      <c r="NWW298" s="22"/>
      <c r="NWX298" s="22"/>
      <c r="NWY298" s="22"/>
      <c r="NWZ298" s="22"/>
      <c r="NXA298" s="22"/>
      <c r="NXB298" s="22"/>
      <c r="NXC298" s="22"/>
      <c r="NXD298" s="22"/>
      <c r="NXE298" s="22"/>
      <c r="NXF298" s="22"/>
      <c r="NXG298" s="22"/>
      <c r="NXH298" s="22"/>
      <c r="NXI298" s="22"/>
      <c r="NXJ298" s="22"/>
      <c r="NXK298" s="22"/>
      <c r="NXL298" s="22"/>
      <c r="NXM298" s="22"/>
      <c r="NXN298" s="22"/>
      <c r="NXO298" s="22"/>
      <c r="NXP298" s="22"/>
      <c r="NXQ298" s="22"/>
      <c r="NXR298" s="22"/>
      <c r="NXS298" s="22"/>
      <c r="NXT298" s="22"/>
      <c r="NXU298" s="22"/>
      <c r="NXV298" s="22"/>
      <c r="NXW298" s="22"/>
      <c r="NXX298" s="22"/>
      <c r="NXY298" s="22"/>
      <c r="NXZ298" s="22"/>
      <c r="NYA298" s="22"/>
      <c r="NYB298" s="22"/>
      <c r="NYC298" s="22"/>
      <c r="NYD298" s="22"/>
      <c r="NYE298" s="22"/>
      <c r="NYF298" s="22"/>
      <c r="NYG298" s="22"/>
      <c r="NYH298" s="22"/>
      <c r="NYI298" s="22"/>
      <c r="NYJ298" s="22"/>
      <c r="NYK298" s="22"/>
      <c r="NYL298" s="22"/>
      <c r="NYM298" s="22"/>
      <c r="NYN298" s="22"/>
      <c r="NYO298" s="22"/>
      <c r="NYP298" s="22"/>
      <c r="NYQ298" s="22"/>
      <c r="NYR298" s="22"/>
      <c r="NYS298" s="22"/>
      <c r="NYT298" s="22"/>
      <c r="NYU298" s="22"/>
      <c r="NYV298" s="22"/>
      <c r="NYW298" s="22"/>
      <c r="NYX298" s="22"/>
      <c r="NYY298" s="22"/>
      <c r="NYZ298" s="22"/>
      <c r="NZA298" s="22"/>
      <c r="NZB298" s="22"/>
      <c r="NZC298" s="22"/>
      <c r="NZD298" s="22"/>
      <c r="NZE298" s="22"/>
      <c r="NZF298" s="22"/>
      <c r="NZG298" s="22"/>
      <c r="NZH298" s="22"/>
      <c r="NZI298" s="22"/>
      <c r="NZJ298" s="22"/>
      <c r="NZK298" s="22"/>
      <c r="NZL298" s="22"/>
      <c r="NZM298" s="22"/>
      <c r="NZN298" s="22"/>
      <c r="NZO298" s="22"/>
      <c r="NZP298" s="22"/>
      <c r="NZQ298" s="22"/>
      <c r="NZR298" s="22"/>
      <c r="NZS298" s="22"/>
      <c r="NZT298" s="22"/>
      <c r="NZU298" s="22"/>
      <c r="NZV298" s="22"/>
      <c r="NZW298" s="22"/>
      <c r="NZX298" s="22"/>
      <c r="NZY298" s="22"/>
      <c r="NZZ298" s="22"/>
      <c r="OAA298" s="22"/>
      <c r="OAB298" s="22"/>
      <c r="OAC298" s="22"/>
      <c r="OAD298" s="22"/>
      <c r="OAE298" s="22"/>
      <c r="OAF298" s="22"/>
      <c r="OAG298" s="22"/>
      <c r="OAH298" s="22"/>
      <c r="OAI298" s="22"/>
      <c r="OAJ298" s="22"/>
      <c r="OAK298" s="22"/>
      <c r="OAL298" s="22"/>
      <c r="OAM298" s="22"/>
      <c r="OAN298" s="22"/>
      <c r="OAO298" s="22"/>
      <c r="OAP298" s="22"/>
      <c r="OAQ298" s="22"/>
      <c r="OAR298" s="22"/>
      <c r="OAS298" s="22"/>
      <c r="OAT298" s="22"/>
      <c r="OAU298" s="22"/>
      <c r="OAV298" s="22"/>
      <c r="OAW298" s="22"/>
      <c r="OAX298" s="22"/>
      <c r="OAY298" s="22"/>
      <c r="OAZ298" s="22"/>
      <c r="OBA298" s="22"/>
      <c r="OBB298" s="22"/>
      <c r="OBC298" s="22"/>
      <c r="OBD298" s="22"/>
      <c r="OBE298" s="22"/>
      <c r="OBF298" s="22"/>
      <c r="OBG298" s="22"/>
      <c r="OBH298" s="22"/>
      <c r="OBI298" s="22"/>
      <c r="OBJ298" s="22"/>
      <c r="OBK298" s="22"/>
      <c r="OBL298" s="22"/>
      <c r="OBM298" s="22"/>
      <c r="OBN298" s="22"/>
      <c r="OBO298" s="22"/>
      <c r="OBP298" s="22"/>
      <c r="OBQ298" s="22"/>
      <c r="OBR298" s="22"/>
      <c r="OBS298" s="22"/>
      <c r="OBT298" s="22"/>
      <c r="OBU298" s="22"/>
      <c r="OBV298" s="22"/>
      <c r="OBW298" s="22"/>
      <c r="OBX298" s="22"/>
      <c r="OBY298" s="22"/>
      <c r="OBZ298" s="22"/>
      <c r="OCA298" s="22"/>
      <c r="OCB298" s="22"/>
      <c r="OCC298" s="22"/>
      <c r="OCD298" s="22"/>
      <c r="OCE298" s="22"/>
      <c r="OCF298" s="22"/>
      <c r="OCG298" s="22"/>
      <c r="OCH298" s="22"/>
      <c r="OCI298" s="22"/>
      <c r="OCJ298" s="22"/>
      <c r="OCK298" s="22"/>
      <c r="OCL298" s="22"/>
      <c r="OCM298" s="22"/>
      <c r="OCN298" s="22"/>
      <c r="OCO298" s="22"/>
      <c r="OCP298" s="22"/>
      <c r="OCQ298" s="22"/>
      <c r="OCR298" s="22"/>
      <c r="OCS298" s="22"/>
      <c r="OCT298" s="22"/>
      <c r="OCU298" s="22"/>
      <c r="OCV298" s="22"/>
      <c r="OCW298" s="22"/>
      <c r="OCX298" s="22"/>
      <c r="OCY298" s="22"/>
      <c r="OCZ298" s="22"/>
      <c r="ODA298" s="22"/>
      <c r="ODB298" s="22"/>
      <c r="ODC298" s="22"/>
      <c r="ODD298" s="22"/>
      <c r="ODE298" s="22"/>
      <c r="ODF298" s="22"/>
      <c r="ODG298" s="22"/>
      <c r="ODH298" s="22"/>
      <c r="ODI298" s="22"/>
      <c r="ODJ298" s="22"/>
      <c r="ODK298" s="22"/>
      <c r="ODL298" s="22"/>
      <c r="ODM298" s="22"/>
      <c r="ODN298" s="22"/>
      <c r="ODO298" s="22"/>
      <c r="ODP298" s="22"/>
      <c r="ODQ298" s="22"/>
      <c r="ODR298" s="22"/>
      <c r="ODS298" s="22"/>
      <c r="ODT298" s="22"/>
      <c r="ODU298" s="22"/>
      <c r="ODV298" s="22"/>
      <c r="ODW298" s="22"/>
      <c r="ODX298" s="22"/>
      <c r="ODY298" s="22"/>
      <c r="ODZ298" s="22"/>
      <c r="OEA298" s="22"/>
      <c r="OEB298" s="22"/>
      <c r="OEC298" s="22"/>
      <c r="OED298" s="22"/>
      <c r="OEE298" s="22"/>
      <c r="OEF298" s="22"/>
      <c r="OEG298" s="22"/>
      <c r="OEH298" s="22"/>
      <c r="OEI298" s="22"/>
      <c r="OEJ298" s="22"/>
      <c r="OEK298" s="22"/>
      <c r="OEL298" s="22"/>
      <c r="OEM298" s="22"/>
      <c r="OEN298" s="22"/>
      <c r="OEO298" s="22"/>
      <c r="OEP298" s="22"/>
      <c r="OEQ298" s="22"/>
      <c r="OER298" s="22"/>
      <c r="OES298" s="22"/>
      <c r="OET298" s="22"/>
      <c r="OEU298" s="22"/>
      <c r="OEV298" s="22"/>
      <c r="OEW298" s="22"/>
      <c r="OEX298" s="22"/>
      <c r="OEY298" s="22"/>
      <c r="OEZ298" s="22"/>
      <c r="OFA298" s="22"/>
      <c r="OFB298" s="22"/>
      <c r="OFC298" s="22"/>
      <c r="OFD298" s="22"/>
      <c r="OFE298" s="22"/>
      <c r="OFF298" s="22"/>
      <c r="OFG298" s="22"/>
      <c r="OFH298" s="22"/>
      <c r="OFI298" s="22"/>
      <c r="OFJ298" s="22"/>
      <c r="OFK298" s="22"/>
      <c r="OFL298" s="22"/>
      <c r="OFM298" s="22"/>
      <c r="OFN298" s="22"/>
      <c r="OFO298" s="22"/>
      <c r="OFP298" s="22"/>
      <c r="OFQ298" s="22"/>
      <c r="OFR298" s="22"/>
      <c r="OFS298" s="22"/>
      <c r="OFT298" s="22"/>
      <c r="OFU298" s="22"/>
      <c r="OFV298" s="22"/>
      <c r="OFW298" s="22"/>
      <c r="OFX298" s="22"/>
      <c r="OFY298" s="22"/>
      <c r="OFZ298" s="22"/>
      <c r="OGA298" s="22"/>
      <c r="OGB298" s="22"/>
      <c r="OGC298" s="22"/>
      <c r="OGD298" s="22"/>
      <c r="OGE298" s="22"/>
      <c r="OGF298" s="22"/>
      <c r="OGG298" s="22"/>
      <c r="OGH298" s="22"/>
      <c r="OGI298" s="22"/>
      <c r="OGJ298" s="22"/>
      <c r="OGK298" s="22"/>
      <c r="OGL298" s="22"/>
      <c r="OGM298" s="22"/>
      <c r="OGN298" s="22"/>
      <c r="OGO298" s="22"/>
      <c r="OGP298" s="22"/>
      <c r="OGQ298" s="22"/>
      <c r="OGR298" s="22"/>
      <c r="OGS298" s="22"/>
      <c r="OGT298" s="22"/>
      <c r="OGU298" s="22"/>
      <c r="OGV298" s="22"/>
      <c r="OGW298" s="22"/>
      <c r="OGX298" s="22"/>
      <c r="OGY298" s="22"/>
      <c r="OGZ298" s="22"/>
      <c r="OHA298" s="22"/>
      <c r="OHB298" s="22"/>
      <c r="OHC298" s="22"/>
      <c r="OHD298" s="22"/>
      <c r="OHE298" s="22"/>
      <c r="OHF298" s="22"/>
      <c r="OHG298" s="22"/>
      <c r="OHH298" s="22"/>
      <c r="OHI298" s="22"/>
      <c r="OHJ298" s="22"/>
      <c r="OHK298" s="22"/>
      <c r="OHL298" s="22"/>
      <c r="OHM298" s="22"/>
      <c r="OHN298" s="22"/>
      <c r="OHO298" s="22"/>
      <c r="OHP298" s="22"/>
      <c r="OHQ298" s="22"/>
      <c r="OHR298" s="22"/>
      <c r="OHS298" s="22"/>
      <c r="OHT298" s="22"/>
      <c r="OHU298" s="22"/>
      <c r="OHV298" s="22"/>
      <c r="OHW298" s="22"/>
      <c r="OHX298" s="22"/>
      <c r="OHY298" s="22"/>
      <c r="OHZ298" s="22"/>
      <c r="OIA298" s="22"/>
      <c r="OIB298" s="22"/>
      <c r="OIC298" s="22"/>
      <c r="OID298" s="22"/>
      <c r="OIE298" s="22"/>
      <c r="OIF298" s="22"/>
      <c r="OIG298" s="22"/>
      <c r="OIH298" s="22"/>
      <c r="OII298" s="22"/>
      <c r="OIJ298" s="22"/>
      <c r="OIK298" s="22"/>
      <c r="OIL298" s="22"/>
      <c r="OIM298" s="22"/>
      <c r="OIN298" s="22"/>
      <c r="OIO298" s="22"/>
      <c r="OIP298" s="22"/>
      <c r="OIQ298" s="22"/>
      <c r="OIR298" s="22"/>
      <c r="OIS298" s="22"/>
      <c r="OIT298" s="22"/>
      <c r="OIU298" s="22"/>
      <c r="OIV298" s="22"/>
      <c r="OIW298" s="22"/>
      <c r="OIX298" s="22"/>
      <c r="OIY298" s="22"/>
      <c r="OIZ298" s="22"/>
      <c r="OJA298" s="22"/>
      <c r="OJB298" s="22"/>
      <c r="OJC298" s="22"/>
      <c r="OJD298" s="22"/>
      <c r="OJE298" s="22"/>
      <c r="OJF298" s="22"/>
      <c r="OJG298" s="22"/>
      <c r="OJH298" s="22"/>
      <c r="OJI298" s="22"/>
      <c r="OJJ298" s="22"/>
      <c r="OJK298" s="22"/>
      <c r="OJL298" s="22"/>
      <c r="OJM298" s="22"/>
      <c r="OJN298" s="22"/>
      <c r="OJO298" s="22"/>
      <c r="OJP298" s="22"/>
      <c r="OJQ298" s="22"/>
      <c r="OJR298" s="22"/>
      <c r="OJS298" s="22"/>
      <c r="OJT298" s="22"/>
      <c r="OJU298" s="22"/>
      <c r="OJV298" s="22"/>
      <c r="OJW298" s="22"/>
      <c r="OJX298" s="22"/>
      <c r="OJY298" s="22"/>
      <c r="OJZ298" s="22"/>
      <c r="OKA298" s="22"/>
      <c r="OKB298" s="22"/>
      <c r="OKC298" s="22"/>
      <c r="OKD298" s="22"/>
      <c r="OKE298" s="22"/>
      <c r="OKF298" s="22"/>
      <c r="OKG298" s="22"/>
      <c r="OKH298" s="22"/>
      <c r="OKI298" s="22"/>
      <c r="OKJ298" s="22"/>
      <c r="OKK298" s="22"/>
      <c r="OKL298" s="22"/>
      <c r="OKM298" s="22"/>
      <c r="OKN298" s="22"/>
      <c r="OKO298" s="22"/>
      <c r="OKP298" s="22"/>
      <c r="OKQ298" s="22"/>
      <c r="OKR298" s="22"/>
      <c r="OKS298" s="22"/>
      <c r="OKT298" s="22"/>
      <c r="OKU298" s="22"/>
      <c r="OKV298" s="22"/>
      <c r="OKW298" s="22"/>
      <c r="OKX298" s="22"/>
      <c r="OKY298" s="22"/>
      <c r="OKZ298" s="22"/>
      <c r="OLA298" s="22"/>
      <c r="OLB298" s="22"/>
      <c r="OLC298" s="22"/>
      <c r="OLD298" s="22"/>
      <c r="OLE298" s="22"/>
      <c r="OLF298" s="22"/>
      <c r="OLG298" s="22"/>
      <c r="OLH298" s="22"/>
      <c r="OLI298" s="22"/>
      <c r="OLJ298" s="22"/>
      <c r="OLK298" s="22"/>
      <c r="OLL298" s="22"/>
      <c r="OLM298" s="22"/>
      <c r="OLN298" s="22"/>
      <c r="OLO298" s="22"/>
      <c r="OLP298" s="22"/>
      <c r="OLQ298" s="22"/>
      <c r="OLR298" s="22"/>
      <c r="OLS298" s="22"/>
      <c r="OLT298" s="22"/>
      <c r="OLU298" s="22"/>
      <c r="OLV298" s="22"/>
      <c r="OLW298" s="22"/>
      <c r="OLX298" s="22"/>
      <c r="OLY298" s="22"/>
      <c r="OLZ298" s="22"/>
      <c r="OMA298" s="22"/>
      <c r="OMB298" s="22"/>
      <c r="OMC298" s="22"/>
      <c r="OMD298" s="22"/>
      <c r="OME298" s="22"/>
      <c r="OMF298" s="22"/>
      <c r="OMG298" s="22"/>
      <c r="OMH298" s="22"/>
      <c r="OMI298" s="22"/>
      <c r="OMJ298" s="22"/>
      <c r="OMK298" s="22"/>
      <c r="OML298" s="22"/>
      <c r="OMM298" s="22"/>
      <c r="OMN298" s="22"/>
      <c r="OMO298" s="22"/>
      <c r="OMP298" s="22"/>
      <c r="OMQ298" s="22"/>
      <c r="OMR298" s="22"/>
      <c r="OMS298" s="22"/>
      <c r="OMT298" s="22"/>
      <c r="OMU298" s="22"/>
      <c r="OMV298" s="22"/>
      <c r="OMW298" s="22"/>
      <c r="OMX298" s="22"/>
      <c r="OMY298" s="22"/>
      <c r="OMZ298" s="22"/>
      <c r="ONA298" s="22"/>
      <c r="ONB298" s="22"/>
      <c r="ONC298" s="22"/>
      <c r="OND298" s="22"/>
      <c r="ONE298" s="22"/>
      <c r="ONF298" s="22"/>
      <c r="ONG298" s="22"/>
      <c r="ONH298" s="22"/>
      <c r="ONI298" s="22"/>
      <c r="ONJ298" s="22"/>
      <c r="ONK298" s="22"/>
      <c r="ONL298" s="22"/>
      <c r="ONM298" s="22"/>
      <c r="ONN298" s="22"/>
      <c r="ONO298" s="22"/>
      <c r="ONP298" s="22"/>
      <c r="ONQ298" s="22"/>
      <c r="ONR298" s="22"/>
      <c r="ONS298" s="22"/>
      <c r="ONT298" s="22"/>
      <c r="ONU298" s="22"/>
      <c r="ONV298" s="22"/>
      <c r="ONW298" s="22"/>
      <c r="ONX298" s="22"/>
      <c r="ONY298" s="22"/>
      <c r="ONZ298" s="22"/>
      <c r="OOA298" s="22"/>
      <c r="OOB298" s="22"/>
      <c r="OOC298" s="22"/>
      <c r="OOD298" s="22"/>
      <c r="OOE298" s="22"/>
      <c r="OOF298" s="22"/>
      <c r="OOG298" s="22"/>
      <c r="OOH298" s="22"/>
      <c r="OOI298" s="22"/>
      <c r="OOJ298" s="22"/>
      <c r="OOK298" s="22"/>
      <c r="OOL298" s="22"/>
      <c r="OOM298" s="22"/>
      <c r="OON298" s="22"/>
      <c r="OOO298" s="22"/>
      <c r="OOP298" s="22"/>
      <c r="OOQ298" s="22"/>
      <c r="OOR298" s="22"/>
      <c r="OOS298" s="22"/>
      <c r="OOT298" s="22"/>
      <c r="OOU298" s="22"/>
      <c r="OOV298" s="22"/>
      <c r="OOW298" s="22"/>
      <c r="OOX298" s="22"/>
      <c r="OOY298" s="22"/>
      <c r="OOZ298" s="22"/>
      <c r="OPA298" s="22"/>
      <c r="OPB298" s="22"/>
      <c r="OPC298" s="22"/>
      <c r="OPD298" s="22"/>
      <c r="OPE298" s="22"/>
      <c r="OPF298" s="22"/>
      <c r="OPG298" s="22"/>
      <c r="OPH298" s="22"/>
      <c r="OPI298" s="22"/>
      <c r="OPJ298" s="22"/>
      <c r="OPK298" s="22"/>
      <c r="OPL298" s="22"/>
      <c r="OPM298" s="22"/>
      <c r="OPN298" s="22"/>
      <c r="OPO298" s="22"/>
      <c r="OPP298" s="22"/>
      <c r="OPQ298" s="22"/>
      <c r="OPR298" s="22"/>
      <c r="OPS298" s="22"/>
      <c r="OPT298" s="22"/>
      <c r="OPU298" s="22"/>
      <c r="OPV298" s="22"/>
      <c r="OPW298" s="22"/>
      <c r="OPX298" s="22"/>
      <c r="OPY298" s="22"/>
      <c r="OPZ298" s="22"/>
      <c r="OQA298" s="22"/>
      <c r="OQB298" s="22"/>
      <c r="OQC298" s="22"/>
      <c r="OQD298" s="22"/>
      <c r="OQE298" s="22"/>
      <c r="OQF298" s="22"/>
      <c r="OQG298" s="22"/>
      <c r="OQH298" s="22"/>
      <c r="OQI298" s="22"/>
      <c r="OQJ298" s="22"/>
      <c r="OQK298" s="22"/>
      <c r="OQL298" s="22"/>
      <c r="OQM298" s="22"/>
      <c r="OQN298" s="22"/>
      <c r="OQO298" s="22"/>
      <c r="OQP298" s="22"/>
      <c r="OQQ298" s="22"/>
      <c r="OQR298" s="22"/>
      <c r="OQS298" s="22"/>
      <c r="OQT298" s="22"/>
      <c r="OQU298" s="22"/>
      <c r="OQV298" s="22"/>
      <c r="OQW298" s="22"/>
      <c r="OQX298" s="22"/>
      <c r="OQY298" s="22"/>
      <c r="OQZ298" s="22"/>
      <c r="ORA298" s="22"/>
      <c r="ORB298" s="22"/>
      <c r="ORC298" s="22"/>
      <c r="ORD298" s="22"/>
      <c r="ORE298" s="22"/>
      <c r="ORF298" s="22"/>
      <c r="ORG298" s="22"/>
      <c r="ORH298" s="22"/>
      <c r="ORI298" s="22"/>
      <c r="ORJ298" s="22"/>
      <c r="ORK298" s="22"/>
      <c r="ORL298" s="22"/>
      <c r="ORM298" s="22"/>
      <c r="ORN298" s="22"/>
      <c r="ORO298" s="22"/>
      <c r="ORP298" s="22"/>
      <c r="ORQ298" s="22"/>
      <c r="ORR298" s="22"/>
      <c r="ORS298" s="22"/>
      <c r="ORT298" s="22"/>
      <c r="ORU298" s="22"/>
      <c r="ORV298" s="22"/>
      <c r="ORW298" s="22"/>
      <c r="ORX298" s="22"/>
      <c r="ORY298" s="22"/>
      <c r="ORZ298" s="22"/>
      <c r="OSA298" s="22"/>
      <c r="OSB298" s="22"/>
      <c r="OSC298" s="22"/>
      <c r="OSD298" s="22"/>
      <c r="OSE298" s="22"/>
      <c r="OSF298" s="22"/>
      <c r="OSG298" s="22"/>
      <c r="OSH298" s="22"/>
      <c r="OSI298" s="22"/>
      <c r="OSJ298" s="22"/>
      <c r="OSK298" s="22"/>
      <c r="OSL298" s="22"/>
      <c r="OSM298" s="22"/>
      <c r="OSN298" s="22"/>
      <c r="OSO298" s="22"/>
      <c r="OSP298" s="22"/>
      <c r="OSQ298" s="22"/>
      <c r="OSR298" s="22"/>
      <c r="OSS298" s="22"/>
      <c r="OST298" s="22"/>
      <c r="OSU298" s="22"/>
      <c r="OSV298" s="22"/>
      <c r="OSW298" s="22"/>
      <c r="OSX298" s="22"/>
      <c r="OSY298" s="22"/>
      <c r="OSZ298" s="22"/>
      <c r="OTA298" s="22"/>
      <c r="OTB298" s="22"/>
      <c r="OTC298" s="22"/>
      <c r="OTD298" s="22"/>
      <c r="OTE298" s="22"/>
      <c r="OTF298" s="22"/>
      <c r="OTG298" s="22"/>
      <c r="OTH298" s="22"/>
      <c r="OTI298" s="22"/>
      <c r="OTJ298" s="22"/>
      <c r="OTK298" s="22"/>
      <c r="OTL298" s="22"/>
      <c r="OTM298" s="22"/>
      <c r="OTN298" s="22"/>
      <c r="OTO298" s="22"/>
      <c r="OTP298" s="22"/>
      <c r="OTQ298" s="22"/>
      <c r="OTR298" s="22"/>
      <c r="OTS298" s="22"/>
      <c r="OTT298" s="22"/>
      <c r="OTU298" s="22"/>
      <c r="OTV298" s="22"/>
      <c r="OTW298" s="22"/>
      <c r="OTX298" s="22"/>
      <c r="OTY298" s="22"/>
      <c r="OTZ298" s="22"/>
      <c r="OUA298" s="22"/>
      <c r="OUB298" s="22"/>
      <c r="OUC298" s="22"/>
      <c r="OUD298" s="22"/>
      <c r="OUE298" s="22"/>
      <c r="OUF298" s="22"/>
      <c r="OUG298" s="22"/>
      <c r="OUH298" s="22"/>
      <c r="OUI298" s="22"/>
      <c r="OUJ298" s="22"/>
      <c r="OUK298" s="22"/>
      <c r="OUL298" s="22"/>
      <c r="OUM298" s="22"/>
      <c r="OUN298" s="22"/>
      <c r="OUO298" s="22"/>
      <c r="OUP298" s="22"/>
      <c r="OUQ298" s="22"/>
      <c r="OUR298" s="22"/>
      <c r="OUS298" s="22"/>
      <c r="OUT298" s="22"/>
      <c r="OUU298" s="22"/>
      <c r="OUV298" s="22"/>
      <c r="OUW298" s="22"/>
      <c r="OUX298" s="22"/>
      <c r="OUY298" s="22"/>
      <c r="OUZ298" s="22"/>
      <c r="OVA298" s="22"/>
      <c r="OVB298" s="22"/>
      <c r="OVC298" s="22"/>
      <c r="OVD298" s="22"/>
      <c r="OVE298" s="22"/>
      <c r="OVF298" s="22"/>
      <c r="OVG298" s="22"/>
      <c r="OVH298" s="22"/>
      <c r="OVI298" s="22"/>
      <c r="OVJ298" s="22"/>
      <c r="OVK298" s="22"/>
      <c r="OVL298" s="22"/>
      <c r="OVM298" s="22"/>
      <c r="OVN298" s="22"/>
      <c r="OVO298" s="22"/>
      <c r="OVP298" s="22"/>
      <c r="OVQ298" s="22"/>
      <c r="OVR298" s="22"/>
      <c r="OVS298" s="22"/>
      <c r="OVT298" s="22"/>
      <c r="OVU298" s="22"/>
      <c r="OVV298" s="22"/>
      <c r="OVW298" s="22"/>
      <c r="OVX298" s="22"/>
      <c r="OVY298" s="22"/>
      <c r="OVZ298" s="22"/>
      <c r="OWA298" s="22"/>
      <c r="OWB298" s="22"/>
      <c r="OWC298" s="22"/>
      <c r="OWD298" s="22"/>
      <c r="OWE298" s="22"/>
      <c r="OWF298" s="22"/>
      <c r="OWG298" s="22"/>
      <c r="OWH298" s="22"/>
      <c r="OWI298" s="22"/>
      <c r="OWJ298" s="22"/>
      <c r="OWK298" s="22"/>
      <c r="OWL298" s="22"/>
      <c r="OWM298" s="22"/>
      <c r="OWN298" s="22"/>
      <c r="OWO298" s="22"/>
      <c r="OWP298" s="22"/>
      <c r="OWQ298" s="22"/>
      <c r="OWR298" s="22"/>
      <c r="OWS298" s="22"/>
      <c r="OWT298" s="22"/>
      <c r="OWU298" s="22"/>
      <c r="OWV298" s="22"/>
      <c r="OWW298" s="22"/>
      <c r="OWX298" s="22"/>
      <c r="OWY298" s="22"/>
      <c r="OWZ298" s="22"/>
      <c r="OXA298" s="22"/>
      <c r="OXB298" s="22"/>
      <c r="OXC298" s="22"/>
      <c r="OXD298" s="22"/>
      <c r="OXE298" s="22"/>
      <c r="OXF298" s="22"/>
      <c r="OXG298" s="22"/>
      <c r="OXH298" s="22"/>
      <c r="OXI298" s="22"/>
      <c r="OXJ298" s="22"/>
      <c r="OXK298" s="22"/>
      <c r="OXL298" s="22"/>
      <c r="OXM298" s="22"/>
      <c r="OXN298" s="22"/>
      <c r="OXO298" s="22"/>
      <c r="OXP298" s="22"/>
      <c r="OXQ298" s="22"/>
      <c r="OXR298" s="22"/>
      <c r="OXS298" s="22"/>
      <c r="OXT298" s="22"/>
      <c r="OXU298" s="22"/>
      <c r="OXV298" s="22"/>
      <c r="OXW298" s="22"/>
      <c r="OXX298" s="22"/>
      <c r="OXY298" s="22"/>
      <c r="OXZ298" s="22"/>
      <c r="OYA298" s="22"/>
      <c r="OYB298" s="22"/>
      <c r="OYC298" s="22"/>
      <c r="OYD298" s="22"/>
      <c r="OYE298" s="22"/>
      <c r="OYF298" s="22"/>
      <c r="OYG298" s="22"/>
      <c r="OYH298" s="22"/>
      <c r="OYI298" s="22"/>
      <c r="OYJ298" s="22"/>
      <c r="OYK298" s="22"/>
      <c r="OYL298" s="22"/>
      <c r="OYM298" s="22"/>
      <c r="OYN298" s="22"/>
      <c r="OYO298" s="22"/>
      <c r="OYP298" s="22"/>
      <c r="OYQ298" s="22"/>
      <c r="OYR298" s="22"/>
      <c r="OYS298" s="22"/>
      <c r="OYT298" s="22"/>
      <c r="OYU298" s="22"/>
      <c r="OYV298" s="22"/>
      <c r="OYW298" s="22"/>
      <c r="OYX298" s="22"/>
      <c r="OYY298" s="22"/>
      <c r="OYZ298" s="22"/>
      <c r="OZA298" s="22"/>
      <c r="OZB298" s="22"/>
      <c r="OZC298" s="22"/>
      <c r="OZD298" s="22"/>
      <c r="OZE298" s="22"/>
      <c r="OZF298" s="22"/>
      <c r="OZG298" s="22"/>
      <c r="OZH298" s="22"/>
      <c r="OZI298" s="22"/>
      <c r="OZJ298" s="22"/>
      <c r="OZK298" s="22"/>
      <c r="OZL298" s="22"/>
      <c r="OZM298" s="22"/>
      <c r="OZN298" s="22"/>
      <c r="OZO298" s="22"/>
      <c r="OZP298" s="22"/>
      <c r="OZQ298" s="22"/>
      <c r="OZR298" s="22"/>
      <c r="OZS298" s="22"/>
      <c r="OZT298" s="22"/>
      <c r="OZU298" s="22"/>
      <c r="OZV298" s="22"/>
      <c r="OZW298" s="22"/>
      <c r="OZX298" s="22"/>
      <c r="OZY298" s="22"/>
      <c r="OZZ298" s="22"/>
      <c r="PAA298" s="22"/>
      <c r="PAB298" s="22"/>
      <c r="PAC298" s="22"/>
      <c r="PAD298" s="22"/>
      <c r="PAE298" s="22"/>
      <c r="PAF298" s="22"/>
      <c r="PAG298" s="22"/>
      <c r="PAH298" s="22"/>
      <c r="PAI298" s="22"/>
      <c r="PAJ298" s="22"/>
      <c r="PAK298" s="22"/>
      <c r="PAL298" s="22"/>
      <c r="PAM298" s="22"/>
      <c r="PAN298" s="22"/>
      <c r="PAO298" s="22"/>
      <c r="PAP298" s="22"/>
      <c r="PAQ298" s="22"/>
      <c r="PAR298" s="22"/>
      <c r="PAS298" s="22"/>
      <c r="PAT298" s="22"/>
      <c r="PAU298" s="22"/>
      <c r="PAV298" s="22"/>
      <c r="PAW298" s="22"/>
      <c r="PAX298" s="22"/>
      <c r="PAY298" s="22"/>
      <c r="PAZ298" s="22"/>
      <c r="PBA298" s="22"/>
      <c r="PBB298" s="22"/>
      <c r="PBC298" s="22"/>
      <c r="PBD298" s="22"/>
      <c r="PBE298" s="22"/>
      <c r="PBF298" s="22"/>
      <c r="PBG298" s="22"/>
      <c r="PBH298" s="22"/>
      <c r="PBI298" s="22"/>
      <c r="PBJ298" s="22"/>
      <c r="PBK298" s="22"/>
      <c r="PBL298" s="22"/>
      <c r="PBM298" s="22"/>
      <c r="PBN298" s="22"/>
      <c r="PBO298" s="22"/>
      <c r="PBP298" s="22"/>
      <c r="PBQ298" s="22"/>
      <c r="PBR298" s="22"/>
      <c r="PBS298" s="22"/>
      <c r="PBT298" s="22"/>
      <c r="PBU298" s="22"/>
      <c r="PBV298" s="22"/>
      <c r="PBW298" s="22"/>
      <c r="PBX298" s="22"/>
      <c r="PBY298" s="22"/>
      <c r="PBZ298" s="22"/>
      <c r="PCA298" s="22"/>
      <c r="PCB298" s="22"/>
      <c r="PCC298" s="22"/>
      <c r="PCD298" s="22"/>
      <c r="PCE298" s="22"/>
      <c r="PCF298" s="22"/>
      <c r="PCG298" s="22"/>
      <c r="PCH298" s="22"/>
      <c r="PCI298" s="22"/>
      <c r="PCJ298" s="22"/>
      <c r="PCK298" s="22"/>
      <c r="PCL298" s="22"/>
      <c r="PCM298" s="22"/>
      <c r="PCN298" s="22"/>
      <c r="PCO298" s="22"/>
      <c r="PCP298" s="22"/>
      <c r="PCQ298" s="22"/>
      <c r="PCR298" s="22"/>
      <c r="PCS298" s="22"/>
      <c r="PCT298" s="22"/>
      <c r="PCU298" s="22"/>
      <c r="PCV298" s="22"/>
      <c r="PCW298" s="22"/>
      <c r="PCX298" s="22"/>
      <c r="PCY298" s="22"/>
      <c r="PCZ298" s="22"/>
      <c r="PDA298" s="22"/>
      <c r="PDB298" s="22"/>
      <c r="PDC298" s="22"/>
      <c r="PDD298" s="22"/>
      <c r="PDE298" s="22"/>
      <c r="PDF298" s="22"/>
      <c r="PDG298" s="22"/>
      <c r="PDH298" s="22"/>
      <c r="PDI298" s="22"/>
      <c r="PDJ298" s="22"/>
      <c r="PDK298" s="22"/>
      <c r="PDL298" s="22"/>
      <c r="PDM298" s="22"/>
      <c r="PDN298" s="22"/>
      <c r="PDO298" s="22"/>
      <c r="PDP298" s="22"/>
      <c r="PDQ298" s="22"/>
      <c r="PDR298" s="22"/>
      <c r="PDS298" s="22"/>
      <c r="PDT298" s="22"/>
      <c r="PDU298" s="22"/>
      <c r="PDV298" s="22"/>
      <c r="PDW298" s="22"/>
      <c r="PDX298" s="22"/>
      <c r="PDY298" s="22"/>
      <c r="PDZ298" s="22"/>
      <c r="PEA298" s="22"/>
      <c r="PEB298" s="22"/>
      <c r="PEC298" s="22"/>
      <c r="PED298" s="22"/>
      <c r="PEE298" s="22"/>
      <c r="PEF298" s="22"/>
      <c r="PEG298" s="22"/>
      <c r="PEH298" s="22"/>
      <c r="PEI298" s="22"/>
      <c r="PEJ298" s="22"/>
      <c r="PEK298" s="22"/>
      <c r="PEL298" s="22"/>
      <c r="PEM298" s="22"/>
      <c r="PEN298" s="22"/>
      <c r="PEO298" s="22"/>
      <c r="PEP298" s="22"/>
      <c r="PEQ298" s="22"/>
      <c r="PER298" s="22"/>
      <c r="PES298" s="22"/>
      <c r="PET298" s="22"/>
      <c r="PEU298" s="22"/>
      <c r="PEV298" s="22"/>
      <c r="PEW298" s="22"/>
      <c r="PEX298" s="22"/>
      <c r="PEY298" s="22"/>
      <c r="PEZ298" s="22"/>
      <c r="PFA298" s="22"/>
      <c r="PFB298" s="22"/>
      <c r="PFC298" s="22"/>
      <c r="PFD298" s="22"/>
      <c r="PFE298" s="22"/>
      <c r="PFF298" s="22"/>
      <c r="PFG298" s="22"/>
      <c r="PFH298" s="22"/>
      <c r="PFI298" s="22"/>
      <c r="PFJ298" s="22"/>
      <c r="PFK298" s="22"/>
      <c r="PFL298" s="22"/>
      <c r="PFM298" s="22"/>
      <c r="PFN298" s="22"/>
      <c r="PFO298" s="22"/>
      <c r="PFP298" s="22"/>
      <c r="PFQ298" s="22"/>
      <c r="PFR298" s="22"/>
      <c r="PFS298" s="22"/>
      <c r="PFT298" s="22"/>
      <c r="PFU298" s="22"/>
      <c r="PFV298" s="22"/>
      <c r="PFW298" s="22"/>
      <c r="PFX298" s="22"/>
      <c r="PFY298" s="22"/>
      <c r="PFZ298" s="22"/>
      <c r="PGA298" s="22"/>
      <c r="PGB298" s="22"/>
      <c r="PGC298" s="22"/>
      <c r="PGD298" s="22"/>
      <c r="PGE298" s="22"/>
      <c r="PGF298" s="22"/>
      <c r="PGG298" s="22"/>
      <c r="PGH298" s="22"/>
      <c r="PGI298" s="22"/>
      <c r="PGJ298" s="22"/>
      <c r="PGK298" s="22"/>
      <c r="PGL298" s="22"/>
      <c r="PGM298" s="22"/>
      <c r="PGN298" s="22"/>
      <c r="PGO298" s="22"/>
      <c r="PGP298" s="22"/>
      <c r="PGQ298" s="22"/>
      <c r="PGR298" s="22"/>
      <c r="PGS298" s="22"/>
      <c r="PGT298" s="22"/>
      <c r="PGU298" s="22"/>
      <c r="PGV298" s="22"/>
      <c r="PGW298" s="22"/>
      <c r="PGX298" s="22"/>
      <c r="PGY298" s="22"/>
      <c r="PGZ298" s="22"/>
      <c r="PHA298" s="22"/>
      <c r="PHB298" s="22"/>
      <c r="PHC298" s="22"/>
      <c r="PHD298" s="22"/>
      <c r="PHE298" s="22"/>
      <c r="PHF298" s="22"/>
      <c r="PHG298" s="22"/>
      <c r="PHH298" s="22"/>
      <c r="PHI298" s="22"/>
      <c r="PHJ298" s="22"/>
      <c r="PHK298" s="22"/>
      <c r="PHL298" s="22"/>
      <c r="PHM298" s="22"/>
      <c r="PHN298" s="22"/>
      <c r="PHO298" s="22"/>
      <c r="PHP298" s="22"/>
      <c r="PHQ298" s="22"/>
      <c r="PHR298" s="22"/>
      <c r="PHS298" s="22"/>
      <c r="PHT298" s="22"/>
      <c r="PHU298" s="22"/>
      <c r="PHV298" s="22"/>
      <c r="PHW298" s="22"/>
      <c r="PHX298" s="22"/>
      <c r="PHY298" s="22"/>
      <c r="PHZ298" s="22"/>
      <c r="PIA298" s="22"/>
      <c r="PIB298" s="22"/>
      <c r="PIC298" s="22"/>
      <c r="PID298" s="22"/>
      <c r="PIE298" s="22"/>
      <c r="PIF298" s="22"/>
      <c r="PIG298" s="22"/>
      <c r="PIH298" s="22"/>
      <c r="PII298" s="22"/>
      <c r="PIJ298" s="22"/>
      <c r="PIK298" s="22"/>
      <c r="PIL298" s="22"/>
      <c r="PIM298" s="22"/>
      <c r="PIN298" s="22"/>
      <c r="PIO298" s="22"/>
      <c r="PIP298" s="22"/>
      <c r="PIQ298" s="22"/>
      <c r="PIR298" s="22"/>
      <c r="PIS298" s="22"/>
      <c r="PIT298" s="22"/>
      <c r="PIU298" s="22"/>
      <c r="PIV298" s="22"/>
      <c r="PIW298" s="22"/>
      <c r="PIX298" s="22"/>
      <c r="PIY298" s="22"/>
      <c r="PIZ298" s="22"/>
      <c r="PJA298" s="22"/>
      <c r="PJB298" s="22"/>
      <c r="PJC298" s="22"/>
      <c r="PJD298" s="22"/>
      <c r="PJE298" s="22"/>
      <c r="PJF298" s="22"/>
      <c r="PJG298" s="22"/>
      <c r="PJH298" s="22"/>
      <c r="PJI298" s="22"/>
      <c r="PJJ298" s="22"/>
      <c r="PJK298" s="22"/>
      <c r="PJL298" s="22"/>
      <c r="PJM298" s="22"/>
      <c r="PJN298" s="22"/>
      <c r="PJO298" s="22"/>
      <c r="PJP298" s="22"/>
      <c r="PJQ298" s="22"/>
      <c r="PJR298" s="22"/>
      <c r="PJS298" s="22"/>
      <c r="PJT298" s="22"/>
      <c r="PJU298" s="22"/>
      <c r="PJV298" s="22"/>
      <c r="PJW298" s="22"/>
      <c r="PJX298" s="22"/>
      <c r="PJY298" s="22"/>
      <c r="PJZ298" s="22"/>
      <c r="PKA298" s="22"/>
      <c r="PKB298" s="22"/>
      <c r="PKC298" s="22"/>
      <c r="PKD298" s="22"/>
      <c r="PKE298" s="22"/>
      <c r="PKF298" s="22"/>
      <c r="PKG298" s="22"/>
      <c r="PKH298" s="22"/>
      <c r="PKI298" s="22"/>
      <c r="PKJ298" s="22"/>
      <c r="PKK298" s="22"/>
      <c r="PKL298" s="22"/>
      <c r="PKM298" s="22"/>
      <c r="PKN298" s="22"/>
      <c r="PKO298" s="22"/>
      <c r="PKP298" s="22"/>
      <c r="PKQ298" s="22"/>
      <c r="PKR298" s="22"/>
      <c r="PKS298" s="22"/>
      <c r="PKT298" s="22"/>
      <c r="PKU298" s="22"/>
      <c r="PKV298" s="22"/>
      <c r="PKW298" s="22"/>
      <c r="PKX298" s="22"/>
      <c r="PKY298" s="22"/>
      <c r="PKZ298" s="22"/>
      <c r="PLA298" s="22"/>
      <c r="PLB298" s="22"/>
      <c r="PLC298" s="22"/>
      <c r="PLD298" s="22"/>
      <c r="PLE298" s="22"/>
      <c r="PLF298" s="22"/>
      <c r="PLG298" s="22"/>
      <c r="PLH298" s="22"/>
      <c r="PLI298" s="22"/>
      <c r="PLJ298" s="22"/>
      <c r="PLK298" s="22"/>
      <c r="PLL298" s="22"/>
      <c r="PLM298" s="22"/>
      <c r="PLN298" s="22"/>
      <c r="PLO298" s="22"/>
      <c r="PLP298" s="22"/>
      <c r="PLQ298" s="22"/>
      <c r="PLR298" s="22"/>
      <c r="PLS298" s="22"/>
      <c r="PLT298" s="22"/>
      <c r="PLU298" s="22"/>
      <c r="PLV298" s="22"/>
      <c r="PLW298" s="22"/>
      <c r="PLX298" s="22"/>
      <c r="PLY298" s="22"/>
      <c r="PLZ298" s="22"/>
      <c r="PMA298" s="22"/>
      <c r="PMB298" s="22"/>
      <c r="PMC298" s="22"/>
      <c r="PMD298" s="22"/>
      <c r="PME298" s="22"/>
      <c r="PMF298" s="22"/>
      <c r="PMG298" s="22"/>
      <c r="PMH298" s="22"/>
      <c r="PMI298" s="22"/>
      <c r="PMJ298" s="22"/>
      <c r="PMK298" s="22"/>
      <c r="PML298" s="22"/>
      <c r="PMM298" s="22"/>
      <c r="PMN298" s="22"/>
      <c r="PMO298" s="22"/>
      <c r="PMP298" s="22"/>
      <c r="PMQ298" s="22"/>
      <c r="PMR298" s="22"/>
      <c r="PMS298" s="22"/>
      <c r="PMT298" s="22"/>
      <c r="PMU298" s="22"/>
      <c r="PMV298" s="22"/>
      <c r="PMW298" s="22"/>
      <c r="PMX298" s="22"/>
      <c r="PMY298" s="22"/>
      <c r="PMZ298" s="22"/>
      <c r="PNA298" s="22"/>
      <c r="PNB298" s="22"/>
      <c r="PNC298" s="22"/>
      <c r="PND298" s="22"/>
      <c r="PNE298" s="22"/>
      <c r="PNF298" s="22"/>
      <c r="PNG298" s="22"/>
      <c r="PNH298" s="22"/>
      <c r="PNI298" s="22"/>
      <c r="PNJ298" s="22"/>
      <c r="PNK298" s="22"/>
      <c r="PNL298" s="22"/>
      <c r="PNM298" s="22"/>
      <c r="PNN298" s="22"/>
      <c r="PNO298" s="22"/>
      <c r="PNP298" s="22"/>
      <c r="PNQ298" s="22"/>
      <c r="PNR298" s="22"/>
      <c r="PNS298" s="22"/>
      <c r="PNT298" s="22"/>
      <c r="PNU298" s="22"/>
      <c r="PNV298" s="22"/>
      <c r="PNW298" s="22"/>
      <c r="PNX298" s="22"/>
      <c r="PNY298" s="22"/>
      <c r="PNZ298" s="22"/>
      <c r="POA298" s="22"/>
      <c r="POB298" s="22"/>
      <c r="POC298" s="22"/>
      <c r="POD298" s="22"/>
      <c r="POE298" s="22"/>
      <c r="POF298" s="22"/>
      <c r="POG298" s="22"/>
      <c r="POH298" s="22"/>
      <c r="POI298" s="22"/>
      <c r="POJ298" s="22"/>
      <c r="POK298" s="22"/>
      <c r="POL298" s="22"/>
      <c r="POM298" s="22"/>
      <c r="PON298" s="22"/>
      <c r="POO298" s="22"/>
      <c r="POP298" s="22"/>
      <c r="POQ298" s="22"/>
      <c r="POR298" s="22"/>
      <c r="POS298" s="22"/>
      <c r="POT298" s="22"/>
      <c r="POU298" s="22"/>
      <c r="POV298" s="22"/>
      <c r="POW298" s="22"/>
      <c r="POX298" s="22"/>
      <c r="POY298" s="22"/>
      <c r="POZ298" s="22"/>
      <c r="PPA298" s="22"/>
      <c r="PPB298" s="22"/>
      <c r="PPC298" s="22"/>
      <c r="PPD298" s="22"/>
      <c r="PPE298" s="22"/>
      <c r="PPF298" s="22"/>
      <c r="PPG298" s="22"/>
      <c r="PPH298" s="22"/>
      <c r="PPI298" s="22"/>
      <c r="PPJ298" s="22"/>
      <c r="PPK298" s="22"/>
      <c r="PPL298" s="22"/>
      <c r="PPM298" s="22"/>
      <c r="PPN298" s="22"/>
      <c r="PPO298" s="22"/>
      <c r="PPP298" s="22"/>
      <c r="PPQ298" s="22"/>
      <c r="PPR298" s="22"/>
      <c r="PPS298" s="22"/>
      <c r="PPT298" s="22"/>
      <c r="PPU298" s="22"/>
      <c r="PPV298" s="22"/>
      <c r="PPW298" s="22"/>
      <c r="PPX298" s="22"/>
      <c r="PPY298" s="22"/>
      <c r="PPZ298" s="22"/>
      <c r="PQA298" s="22"/>
      <c r="PQB298" s="22"/>
      <c r="PQC298" s="22"/>
      <c r="PQD298" s="22"/>
      <c r="PQE298" s="22"/>
      <c r="PQF298" s="22"/>
      <c r="PQG298" s="22"/>
      <c r="PQH298" s="22"/>
      <c r="PQI298" s="22"/>
      <c r="PQJ298" s="22"/>
      <c r="PQK298" s="22"/>
      <c r="PQL298" s="22"/>
      <c r="PQM298" s="22"/>
      <c r="PQN298" s="22"/>
      <c r="PQO298" s="22"/>
      <c r="PQP298" s="22"/>
      <c r="PQQ298" s="22"/>
      <c r="PQR298" s="22"/>
      <c r="PQS298" s="22"/>
      <c r="PQT298" s="22"/>
      <c r="PQU298" s="22"/>
      <c r="PQV298" s="22"/>
      <c r="PQW298" s="22"/>
      <c r="PQX298" s="22"/>
      <c r="PQY298" s="22"/>
      <c r="PQZ298" s="22"/>
      <c r="PRA298" s="22"/>
      <c r="PRB298" s="22"/>
      <c r="PRC298" s="22"/>
      <c r="PRD298" s="22"/>
      <c r="PRE298" s="22"/>
      <c r="PRF298" s="22"/>
      <c r="PRG298" s="22"/>
      <c r="PRH298" s="22"/>
      <c r="PRI298" s="22"/>
      <c r="PRJ298" s="22"/>
      <c r="PRK298" s="22"/>
      <c r="PRL298" s="22"/>
      <c r="PRM298" s="22"/>
      <c r="PRN298" s="22"/>
      <c r="PRO298" s="22"/>
      <c r="PRP298" s="22"/>
      <c r="PRQ298" s="22"/>
      <c r="PRR298" s="22"/>
      <c r="PRS298" s="22"/>
      <c r="PRT298" s="22"/>
      <c r="PRU298" s="22"/>
      <c r="PRV298" s="22"/>
      <c r="PRW298" s="22"/>
      <c r="PRX298" s="22"/>
      <c r="PRY298" s="22"/>
      <c r="PRZ298" s="22"/>
      <c r="PSA298" s="22"/>
      <c r="PSB298" s="22"/>
      <c r="PSC298" s="22"/>
      <c r="PSD298" s="22"/>
      <c r="PSE298" s="22"/>
      <c r="PSF298" s="22"/>
      <c r="PSG298" s="22"/>
      <c r="PSH298" s="22"/>
      <c r="PSI298" s="22"/>
      <c r="PSJ298" s="22"/>
      <c r="PSK298" s="22"/>
      <c r="PSL298" s="22"/>
      <c r="PSM298" s="22"/>
      <c r="PSN298" s="22"/>
      <c r="PSO298" s="22"/>
      <c r="PSP298" s="22"/>
      <c r="PSQ298" s="22"/>
      <c r="PSR298" s="22"/>
      <c r="PSS298" s="22"/>
      <c r="PST298" s="22"/>
      <c r="PSU298" s="22"/>
      <c r="PSV298" s="22"/>
      <c r="PSW298" s="22"/>
      <c r="PSX298" s="22"/>
      <c r="PSY298" s="22"/>
      <c r="PSZ298" s="22"/>
      <c r="PTA298" s="22"/>
      <c r="PTB298" s="22"/>
      <c r="PTC298" s="22"/>
      <c r="PTD298" s="22"/>
      <c r="PTE298" s="22"/>
      <c r="PTF298" s="22"/>
      <c r="PTG298" s="22"/>
      <c r="PTH298" s="22"/>
      <c r="PTI298" s="22"/>
      <c r="PTJ298" s="22"/>
      <c r="PTK298" s="22"/>
      <c r="PTL298" s="22"/>
      <c r="PTM298" s="22"/>
      <c r="PTN298" s="22"/>
      <c r="PTO298" s="22"/>
      <c r="PTP298" s="22"/>
      <c r="PTQ298" s="22"/>
      <c r="PTR298" s="22"/>
      <c r="PTS298" s="22"/>
      <c r="PTT298" s="22"/>
      <c r="PTU298" s="22"/>
      <c r="PTV298" s="22"/>
      <c r="PTW298" s="22"/>
      <c r="PTX298" s="22"/>
      <c r="PTY298" s="22"/>
      <c r="PTZ298" s="22"/>
      <c r="PUA298" s="22"/>
      <c r="PUB298" s="22"/>
      <c r="PUC298" s="22"/>
      <c r="PUD298" s="22"/>
      <c r="PUE298" s="22"/>
      <c r="PUF298" s="22"/>
      <c r="PUG298" s="22"/>
      <c r="PUH298" s="22"/>
      <c r="PUI298" s="22"/>
      <c r="PUJ298" s="22"/>
      <c r="PUK298" s="22"/>
      <c r="PUL298" s="22"/>
      <c r="PUM298" s="22"/>
      <c r="PUN298" s="22"/>
      <c r="PUO298" s="22"/>
      <c r="PUP298" s="22"/>
      <c r="PUQ298" s="22"/>
      <c r="PUR298" s="22"/>
      <c r="PUS298" s="22"/>
      <c r="PUT298" s="22"/>
      <c r="PUU298" s="22"/>
      <c r="PUV298" s="22"/>
      <c r="PUW298" s="22"/>
      <c r="PUX298" s="22"/>
      <c r="PUY298" s="22"/>
      <c r="PUZ298" s="22"/>
      <c r="PVA298" s="22"/>
      <c r="PVB298" s="22"/>
      <c r="PVC298" s="22"/>
      <c r="PVD298" s="22"/>
      <c r="PVE298" s="22"/>
      <c r="PVF298" s="22"/>
      <c r="PVG298" s="22"/>
      <c r="PVH298" s="22"/>
      <c r="PVI298" s="22"/>
      <c r="PVJ298" s="22"/>
      <c r="PVK298" s="22"/>
      <c r="PVL298" s="22"/>
      <c r="PVM298" s="22"/>
      <c r="PVN298" s="22"/>
      <c r="PVO298" s="22"/>
      <c r="PVP298" s="22"/>
      <c r="PVQ298" s="22"/>
      <c r="PVR298" s="22"/>
      <c r="PVS298" s="22"/>
      <c r="PVT298" s="22"/>
      <c r="PVU298" s="22"/>
      <c r="PVV298" s="22"/>
      <c r="PVW298" s="22"/>
      <c r="PVX298" s="22"/>
      <c r="PVY298" s="22"/>
      <c r="PVZ298" s="22"/>
      <c r="PWA298" s="22"/>
      <c r="PWB298" s="22"/>
      <c r="PWC298" s="22"/>
      <c r="PWD298" s="22"/>
      <c r="PWE298" s="22"/>
      <c r="PWF298" s="22"/>
      <c r="PWG298" s="22"/>
      <c r="PWH298" s="22"/>
      <c r="PWI298" s="22"/>
      <c r="PWJ298" s="22"/>
      <c r="PWK298" s="22"/>
      <c r="PWL298" s="22"/>
      <c r="PWM298" s="22"/>
      <c r="PWN298" s="22"/>
      <c r="PWO298" s="22"/>
      <c r="PWP298" s="22"/>
      <c r="PWQ298" s="22"/>
      <c r="PWR298" s="22"/>
      <c r="PWS298" s="22"/>
      <c r="PWT298" s="22"/>
      <c r="PWU298" s="22"/>
      <c r="PWV298" s="22"/>
      <c r="PWW298" s="22"/>
      <c r="PWX298" s="22"/>
      <c r="PWY298" s="22"/>
      <c r="PWZ298" s="22"/>
      <c r="PXA298" s="22"/>
      <c r="PXB298" s="22"/>
      <c r="PXC298" s="22"/>
      <c r="PXD298" s="22"/>
      <c r="PXE298" s="22"/>
      <c r="PXF298" s="22"/>
      <c r="PXG298" s="22"/>
      <c r="PXH298" s="22"/>
      <c r="PXI298" s="22"/>
      <c r="PXJ298" s="22"/>
      <c r="PXK298" s="22"/>
      <c r="PXL298" s="22"/>
      <c r="PXM298" s="22"/>
      <c r="PXN298" s="22"/>
      <c r="PXO298" s="22"/>
      <c r="PXP298" s="22"/>
      <c r="PXQ298" s="22"/>
      <c r="PXR298" s="22"/>
      <c r="PXS298" s="22"/>
      <c r="PXT298" s="22"/>
      <c r="PXU298" s="22"/>
      <c r="PXV298" s="22"/>
      <c r="PXW298" s="22"/>
      <c r="PXX298" s="22"/>
      <c r="PXY298" s="22"/>
      <c r="PXZ298" s="22"/>
      <c r="PYA298" s="22"/>
      <c r="PYB298" s="22"/>
      <c r="PYC298" s="22"/>
      <c r="PYD298" s="22"/>
      <c r="PYE298" s="22"/>
      <c r="PYF298" s="22"/>
      <c r="PYG298" s="22"/>
      <c r="PYH298" s="22"/>
      <c r="PYI298" s="22"/>
      <c r="PYJ298" s="22"/>
      <c r="PYK298" s="22"/>
      <c r="PYL298" s="22"/>
      <c r="PYM298" s="22"/>
      <c r="PYN298" s="22"/>
      <c r="PYO298" s="22"/>
      <c r="PYP298" s="22"/>
      <c r="PYQ298" s="22"/>
      <c r="PYR298" s="22"/>
      <c r="PYS298" s="22"/>
      <c r="PYT298" s="22"/>
      <c r="PYU298" s="22"/>
      <c r="PYV298" s="22"/>
      <c r="PYW298" s="22"/>
      <c r="PYX298" s="22"/>
      <c r="PYY298" s="22"/>
      <c r="PYZ298" s="22"/>
      <c r="PZA298" s="22"/>
      <c r="PZB298" s="22"/>
      <c r="PZC298" s="22"/>
      <c r="PZD298" s="22"/>
      <c r="PZE298" s="22"/>
      <c r="PZF298" s="22"/>
      <c r="PZG298" s="22"/>
      <c r="PZH298" s="22"/>
      <c r="PZI298" s="22"/>
      <c r="PZJ298" s="22"/>
      <c r="PZK298" s="22"/>
      <c r="PZL298" s="22"/>
      <c r="PZM298" s="22"/>
      <c r="PZN298" s="22"/>
      <c r="PZO298" s="22"/>
      <c r="PZP298" s="22"/>
      <c r="PZQ298" s="22"/>
      <c r="PZR298" s="22"/>
      <c r="PZS298" s="22"/>
      <c r="PZT298" s="22"/>
      <c r="PZU298" s="22"/>
      <c r="PZV298" s="22"/>
      <c r="PZW298" s="22"/>
      <c r="PZX298" s="22"/>
      <c r="PZY298" s="22"/>
      <c r="PZZ298" s="22"/>
      <c r="QAA298" s="22"/>
      <c r="QAB298" s="22"/>
      <c r="QAC298" s="22"/>
      <c r="QAD298" s="22"/>
      <c r="QAE298" s="22"/>
      <c r="QAF298" s="22"/>
      <c r="QAG298" s="22"/>
      <c r="QAH298" s="22"/>
      <c r="QAI298" s="22"/>
      <c r="QAJ298" s="22"/>
      <c r="QAK298" s="22"/>
      <c r="QAL298" s="22"/>
      <c r="QAM298" s="22"/>
      <c r="QAN298" s="22"/>
      <c r="QAO298" s="22"/>
      <c r="QAP298" s="22"/>
      <c r="QAQ298" s="22"/>
      <c r="QAR298" s="22"/>
      <c r="QAS298" s="22"/>
      <c r="QAT298" s="22"/>
      <c r="QAU298" s="22"/>
      <c r="QAV298" s="22"/>
      <c r="QAW298" s="22"/>
      <c r="QAX298" s="22"/>
      <c r="QAY298" s="22"/>
      <c r="QAZ298" s="22"/>
      <c r="QBA298" s="22"/>
      <c r="QBB298" s="22"/>
      <c r="QBC298" s="22"/>
      <c r="QBD298" s="22"/>
      <c r="QBE298" s="22"/>
      <c r="QBF298" s="22"/>
      <c r="QBG298" s="22"/>
      <c r="QBH298" s="22"/>
      <c r="QBI298" s="22"/>
      <c r="QBJ298" s="22"/>
      <c r="QBK298" s="22"/>
      <c r="QBL298" s="22"/>
      <c r="QBM298" s="22"/>
      <c r="QBN298" s="22"/>
      <c r="QBO298" s="22"/>
      <c r="QBP298" s="22"/>
      <c r="QBQ298" s="22"/>
      <c r="QBR298" s="22"/>
      <c r="QBS298" s="22"/>
      <c r="QBT298" s="22"/>
      <c r="QBU298" s="22"/>
      <c r="QBV298" s="22"/>
      <c r="QBW298" s="22"/>
      <c r="QBX298" s="22"/>
      <c r="QBY298" s="22"/>
      <c r="QBZ298" s="22"/>
      <c r="QCA298" s="22"/>
      <c r="QCB298" s="22"/>
      <c r="QCC298" s="22"/>
      <c r="QCD298" s="22"/>
      <c r="QCE298" s="22"/>
      <c r="QCF298" s="22"/>
      <c r="QCG298" s="22"/>
      <c r="QCH298" s="22"/>
      <c r="QCI298" s="22"/>
      <c r="QCJ298" s="22"/>
      <c r="QCK298" s="22"/>
      <c r="QCL298" s="22"/>
      <c r="QCM298" s="22"/>
      <c r="QCN298" s="22"/>
      <c r="QCO298" s="22"/>
      <c r="QCP298" s="22"/>
      <c r="QCQ298" s="22"/>
      <c r="QCR298" s="22"/>
      <c r="QCS298" s="22"/>
      <c r="QCT298" s="22"/>
      <c r="QCU298" s="22"/>
      <c r="QCV298" s="22"/>
      <c r="QCW298" s="22"/>
      <c r="QCX298" s="22"/>
      <c r="QCY298" s="22"/>
      <c r="QCZ298" s="22"/>
      <c r="QDA298" s="22"/>
      <c r="QDB298" s="22"/>
      <c r="QDC298" s="22"/>
      <c r="QDD298" s="22"/>
      <c r="QDE298" s="22"/>
      <c r="QDF298" s="22"/>
      <c r="QDG298" s="22"/>
      <c r="QDH298" s="22"/>
      <c r="QDI298" s="22"/>
      <c r="QDJ298" s="22"/>
      <c r="QDK298" s="22"/>
      <c r="QDL298" s="22"/>
      <c r="QDM298" s="22"/>
      <c r="QDN298" s="22"/>
      <c r="QDO298" s="22"/>
      <c r="QDP298" s="22"/>
      <c r="QDQ298" s="22"/>
      <c r="QDR298" s="22"/>
      <c r="QDS298" s="22"/>
      <c r="QDT298" s="22"/>
      <c r="QDU298" s="22"/>
      <c r="QDV298" s="22"/>
      <c r="QDW298" s="22"/>
      <c r="QDX298" s="22"/>
      <c r="QDY298" s="22"/>
      <c r="QDZ298" s="22"/>
      <c r="QEA298" s="22"/>
      <c r="QEB298" s="22"/>
      <c r="QEC298" s="22"/>
      <c r="QED298" s="22"/>
      <c r="QEE298" s="22"/>
      <c r="QEF298" s="22"/>
      <c r="QEG298" s="22"/>
      <c r="QEH298" s="22"/>
      <c r="QEI298" s="22"/>
      <c r="QEJ298" s="22"/>
      <c r="QEK298" s="22"/>
      <c r="QEL298" s="22"/>
      <c r="QEM298" s="22"/>
      <c r="QEN298" s="22"/>
      <c r="QEO298" s="22"/>
      <c r="QEP298" s="22"/>
      <c r="QEQ298" s="22"/>
      <c r="QER298" s="22"/>
      <c r="QES298" s="22"/>
      <c r="QET298" s="22"/>
      <c r="QEU298" s="22"/>
      <c r="QEV298" s="22"/>
      <c r="QEW298" s="22"/>
      <c r="QEX298" s="22"/>
      <c r="QEY298" s="22"/>
      <c r="QEZ298" s="22"/>
      <c r="QFA298" s="22"/>
      <c r="QFB298" s="22"/>
      <c r="QFC298" s="22"/>
      <c r="QFD298" s="22"/>
      <c r="QFE298" s="22"/>
      <c r="QFF298" s="22"/>
      <c r="QFG298" s="22"/>
      <c r="QFH298" s="22"/>
      <c r="QFI298" s="22"/>
      <c r="QFJ298" s="22"/>
      <c r="QFK298" s="22"/>
      <c r="QFL298" s="22"/>
      <c r="QFM298" s="22"/>
      <c r="QFN298" s="22"/>
      <c r="QFO298" s="22"/>
      <c r="QFP298" s="22"/>
      <c r="QFQ298" s="22"/>
      <c r="QFR298" s="22"/>
      <c r="QFS298" s="22"/>
      <c r="QFT298" s="22"/>
      <c r="QFU298" s="22"/>
      <c r="QFV298" s="22"/>
      <c r="QFW298" s="22"/>
      <c r="QFX298" s="22"/>
      <c r="QFY298" s="22"/>
      <c r="QFZ298" s="22"/>
      <c r="QGA298" s="22"/>
      <c r="QGB298" s="22"/>
      <c r="QGC298" s="22"/>
      <c r="QGD298" s="22"/>
      <c r="QGE298" s="22"/>
      <c r="QGF298" s="22"/>
      <c r="QGG298" s="22"/>
      <c r="QGH298" s="22"/>
      <c r="QGI298" s="22"/>
      <c r="QGJ298" s="22"/>
      <c r="QGK298" s="22"/>
      <c r="QGL298" s="22"/>
      <c r="QGM298" s="22"/>
      <c r="QGN298" s="22"/>
      <c r="QGO298" s="22"/>
      <c r="QGP298" s="22"/>
      <c r="QGQ298" s="22"/>
      <c r="QGR298" s="22"/>
      <c r="QGS298" s="22"/>
      <c r="QGT298" s="22"/>
      <c r="QGU298" s="22"/>
      <c r="QGV298" s="22"/>
      <c r="QGW298" s="22"/>
      <c r="QGX298" s="22"/>
      <c r="QGY298" s="22"/>
      <c r="QGZ298" s="22"/>
      <c r="QHA298" s="22"/>
      <c r="QHB298" s="22"/>
      <c r="QHC298" s="22"/>
      <c r="QHD298" s="22"/>
      <c r="QHE298" s="22"/>
      <c r="QHF298" s="22"/>
      <c r="QHG298" s="22"/>
      <c r="QHH298" s="22"/>
      <c r="QHI298" s="22"/>
      <c r="QHJ298" s="22"/>
      <c r="QHK298" s="22"/>
      <c r="QHL298" s="22"/>
      <c r="QHM298" s="22"/>
      <c r="QHN298" s="22"/>
      <c r="QHO298" s="22"/>
      <c r="QHP298" s="22"/>
      <c r="QHQ298" s="22"/>
      <c r="QHR298" s="22"/>
      <c r="QHS298" s="22"/>
      <c r="QHT298" s="22"/>
      <c r="QHU298" s="22"/>
      <c r="QHV298" s="22"/>
      <c r="QHW298" s="22"/>
      <c r="QHX298" s="22"/>
      <c r="QHY298" s="22"/>
      <c r="QHZ298" s="22"/>
      <c r="QIA298" s="22"/>
      <c r="QIB298" s="22"/>
      <c r="QIC298" s="22"/>
      <c r="QID298" s="22"/>
      <c r="QIE298" s="22"/>
      <c r="QIF298" s="22"/>
      <c r="QIG298" s="22"/>
      <c r="QIH298" s="22"/>
      <c r="QII298" s="22"/>
      <c r="QIJ298" s="22"/>
      <c r="QIK298" s="22"/>
      <c r="QIL298" s="22"/>
      <c r="QIM298" s="22"/>
      <c r="QIN298" s="22"/>
      <c r="QIO298" s="22"/>
      <c r="QIP298" s="22"/>
      <c r="QIQ298" s="22"/>
      <c r="QIR298" s="22"/>
      <c r="QIS298" s="22"/>
      <c r="QIT298" s="22"/>
      <c r="QIU298" s="22"/>
      <c r="QIV298" s="22"/>
      <c r="QIW298" s="22"/>
      <c r="QIX298" s="22"/>
      <c r="QIY298" s="22"/>
      <c r="QIZ298" s="22"/>
      <c r="QJA298" s="22"/>
      <c r="QJB298" s="22"/>
      <c r="QJC298" s="22"/>
      <c r="QJD298" s="22"/>
      <c r="QJE298" s="22"/>
      <c r="QJF298" s="22"/>
      <c r="QJG298" s="22"/>
      <c r="QJH298" s="22"/>
      <c r="QJI298" s="22"/>
      <c r="QJJ298" s="22"/>
      <c r="QJK298" s="22"/>
      <c r="QJL298" s="22"/>
      <c r="QJM298" s="22"/>
      <c r="QJN298" s="22"/>
      <c r="QJO298" s="22"/>
      <c r="QJP298" s="22"/>
      <c r="QJQ298" s="22"/>
      <c r="QJR298" s="22"/>
      <c r="QJS298" s="22"/>
      <c r="QJT298" s="22"/>
      <c r="QJU298" s="22"/>
      <c r="QJV298" s="22"/>
      <c r="QJW298" s="22"/>
      <c r="QJX298" s="22"/>
      <c r="QJY298" s="22"/>
      <c r="QJZ298" s="22"/>
      <c r="QKA298" s="22"/>
      <c r="QKB298" s="22"/>
      <c r="QKC298" s="22"/>
      <c r="QKD298" s="22"/>
      <c r="QKE298" s="22"/>
      <c r="QKF298" s="22"/>
      <c r="QKG298" s="22"/>
      <c r="QKH298" s="22"/>
      <c r="QKI298" s="22"/>
      <c r="QKJ298" s="22"/>
      <c r="QKK298" s="22"/>
      <c r="QKL298" s="22"/>
      <c r="QKM298" s="22"/>
      <c r="QKN298" s="22"/>
      <c r="QKO298" s="22"/>
      <c r="QKP298" s="22"/>
      <c r="QKQ298" s="22"/>
      <c r="QKR298" s="22"/>
      <c r="QKS298" s="22"/>
      <c r="QKT298" s="22"/>
      <c r="QKU298" s="22"/>
      <c r="QKV298" s="22"/>
      <c r="QKW298" s="22"/>
      <c r="QKX298" s="22"/>
      <c r="QKY298" s="22"/>
      <c r="QKZ298" s="22"/>
      <c r="QLA298" s="22"/>
      <c r="QLB298" s="22"/>
      <c r="QLC298" s="22"/>
      <c r="QLD298" s="22"/>
      <c r="QLE298" s="22"/>
      <c r="QLF298" s="22"/>
      <c r="QLG298" s="22"/>
      <c r="QLH298" s="22"/>
      <c r="QLI298" s="22"/>
      <c r="QLJ298" s="22"/>
      <c r="QLK298" s="22"/>
      <c r="QLL298" s="22"/>
      <c r="QLM298" s="22"/>
      <c r="QLN298" s="22"/>
      <c r="QLO298" s="22"/>
      <c r="QLP298" s="22"/>
      <c r="QLQ298" s="22"/>
      <c r="QLR298" s="22"/>
      <c r="QLS298" s="22"/>
      <c r="QLT298" s="22"/>
      <c r="QLU298" s="22"/>
      <c r="QLV298" s="22"/>
      <c r="QLW298" s="22"/>
      <c r="QLX298" s="22"/>
      <c r="QLY298" s="22"/>
      <c r="QLZ298" s="22"/>
      <c r="QMA298" s="22"/>
      <c r="QMB298" s="22"/>
      <c r="QMC298" s="22"/>
      <c r="QMD298" s="22"/>
      <c r="QME298" s="22"/>
      <c r="QMF298" s="22"/>
      <c r="QMG298" s="22"/>
      <c r="QMH298" s="22"/>
      <c r="QMI298" s="22"/>
      <c r="QMJ298" s="22"/>
      <c r="QMK298" s="22"/>
      <c r="QML298" s="22"/>
      <c r="QMM298" s="22"/>
      <c r="QMN298" s="22"/>
      <c r="QMO298" s="22"/>
      <c r="QMP298" s="22"/>
      <c r="QMQ298" s="22"/>
      <c r="QMR298" s="22"/>
      <c r="QMS298" s="22"/>
      <c r="QMT298" s="22"/>
      <c r="QMU298" s="22"/>
      <c r="QMV298" s="22"/>
      <c r="QMW298" s="22"/>
      <c r="QMX298" s="22"/>
      <c r="QMY298" s="22"/>
      <c r="QMZ298" s="22"/>
      <c r="QNA298" s="22"/>
      <c r="QNB298" s="22"/>
      <c r="QNC298" s="22"/>
      <c r="QND298" s="22"/>
      <c r="QNE298" s="22"/>
      <c r="QNF298" s="22"/>
      <c r="QNG298" s="22"/>
      <c r="QNH298" s="22"/>
      <c r="QNI298" s="22"/>
      <c r="QNJ298" s="22"/>
      <c r="QNK298" s="22"/>
      <c r="QNL298" s="22"/>
      <c r="QNM298" s="22"/>
      <c r="QNN298" s="22"/>
      <c r="QNO298" s="22"/>
      <c r="QNP298" s="22"/>
      <c r="QNQ298" s="22"/>
      <c r="QNR298" s="22"/>
      <c r="QNS298" s="22"/>
      <c r="QNT298" s="22"/>
      <c r="QNU298" s="22"/>
      <c r="QNV298" s="22"/>
      <c r="QNW298" s="22"/>
      <c r="QNX298" s="22"/>
      <c r="QNY298" s="22"/>
      <c r="QNZ298" s="22"/>
      <c r="QOA298" s="22"/>
      <c r="QOB298" s="22"/>
      <c r="QOC298" s="22"/>
      <c r="QOD298" s="22"/>
      <c r="QOE298" s="22"/>
      <c r="QOF298" s="22"/>
      <c r="QOG298" s="22"/>
      <c r="QOH298" s="22"/>
      <c r="QOI298" s="22"/>
      <c r="QOJ298" s="22"/>
      <c r="QOK298" s="22"/>
      <c r="QOL298" s="22"/>
      <c r="QOM298" s="22"/>
      <c r="QON298" s="22"/>
      <c r="QOO298" s="22"/>
      <c r="QOP298" s="22"/>
      <c r="QOQ298" s="22"/>
      <c r="QOR298" s="22"/>
      <c r="QOS298" s="22"/>
      <c r="QOT298" s="22"/>
      <c r="QOU298" s="22"/>
      <c r="QOV298" s="22"/>
      <c r="QOW298" s="22"/>
      <c r="QOX298" s="22"/>
      <c r="QOY298" s="22"/>
      <c r="QOZ298" s="22"/>
      <c r="QPA298" s="22"/>
      <c r="QPB298" s="22"/>
      <c r="QPC298" s="22"/>
      <c r="QPD298" s="22"/>
      <c r="QPE298" s="22"/>
      <c r="QPF298" s="22"/>
      <c r="QPG298" s="22"/>
      <c r="QPH298" s="22"/>
      <c r="QPI298" s="22"/>
      <c r="QPJ298" s="22"/>
      <c r="QPK298" s="22"/>
      <c r="QPL298" s="22"/>
      <c r="QPM298" s="22"/>
      <c r="QPN298" s="22"/>
      <c r="QPO298" s="22"/>
      <c r="QPP298" s="22"/>
      <c r="QPQ298" s="22"/>
      <c r="QPR298" s="22"/>
      <c r="QPS298" s="22"/>
      <c r="QPT298" s="22"/>
      <c r="QPU298" s="22"/>
      <c r="QPV298" s="22"/>
      <c r="QPW298" s="22"/>
      <c r="QPX298" s="22"/>
      <c r="QPY298" s="22"/>
      <c r="QPZ298" s="22"/>
      <c r="QQA298" s="22"/>
      <c r="QQB298" s="22"/>
      <c r="QQC298" s="22"/>
      <c r="QQD298" s="22"/>
      <c r="QQE298" s="22"/>
      <c r="QQF298" s="22"/>
      <c r="QQG298" s="22"/>
      <c r="QQH298" s="22"/>
      <c r="QQI298" s="22"/>
      <c r="QQJ298" s="22"/>
      <c r="QQK298" s="22"/>
      <c r="QQL298" s="22"/>
      <c r="QQM298" s="22"/>
      <c r="QQN298" s="22"/>
      <c r="QQO298" s="22"/>
      <c r="QQP298" s="22"/>
      <c r="QQQ298" s="22"/>
      <c r="QQR298" s="22"/>
      <c r="QQS298" s="22"/>
      <c r="QQT298" s="22"/>
      <c r="QQU298" s="22"/>
      <c r="QQV298" s="22"/>
      <c r="QQW298" s="22"/>
      <c r="QQX298" s="22"/>
      <c r="QQY298" s="22"/>
      <c r="QQZ298" s="22"/>
      <c r="QRA298" s="22"/>
      <c r="QRB298" s="22"/>
      <c r="QRC298" s="22"/>
      <c r="QRD298" s="22"/>
      <c r="QRE298" s="22"/>
      <c r="QRF298" s="22"/>
      <c r="QRG298" s="22"/>
      <c r="QRH298" s="22"/>
      <c r="QRI298" s="22"/>
      <c r="QRJ298" s="22"/>
      <c r="QRK298" s="22"/>
      <c r="QRL298" s="22"/>
      <c r="QRM298" s="22"/>
      <c r="QRN298" s="22"/>
      <c r="QRO298" s="22"/>
      <c r="QRP298" s="22"/>
      <c r="QRQ298" s="22"/>
      <c r="QRR298" s="22"/>
      <c r="QRS298" s="22"/>
      <c r="QRT298" s="22"/>
      <c r="QRU298" s="22"/>
      <c r="QRV298" s="22"/>
      <c r="QRW298" s="22"/>
      <c r="QRX298" s="22"/>
      <c r="QRY298" s="22"/>
      <c r="QRZ298" s="22"/>
      <c r="QSA298" s="22"/>
      <c r="QSB298" s="22"/>
      <c r="QSC298" s="22"/>
      <c r="QSD298" s="22"/>
      <c r="QSE298" s="22"/>
      <c r="QSF298" s="22"/>
      <c r="QSG298" s="22"/>
      <c r="QSH298" s="22"/>
      <c r="QSI298" s="22"/>
      <c r="QSJ298" s="22"/>
      <c r="QSK298" s="22"/>
      <c r="QSL298" s="22"/>
      <c r="QSM298" s="22"/>
      <c r="QSN298" s="22"/>
      <c r="QSO298" s="22"/>
      <c r="QSP298" s="22"/>
      <c r="QSQ298" s="22"/>
      <c r="QSR298" s="22"/>
      <c r="QSS298" s="22"/>
      <c r="QST298" s="22"/>
      <c r="QSU298" s="22"/>
      <c r="QSV298" s="22"/>
      <c r="QSW298" s="22"/>
      <c r="QSX298" s="22"/>
      <c r="QSY298" s="22"/>
      <c r="QSZ298" s="22"/>
      <c r="QTA298" s="22"/>
      <c r="QTB298" s="22"/>
      <c r="QTC298" s="22"/>
      <c r="QTD298" s="22"/>
      <c r="QTE298" s="22"/>
      <c r="QTF298" s="22"/>
      <c r="QTG298" s="22"/>
      <c r="QTH298" s="22"/>
      <c r="QTI298" s="22"/>
      <c r="QTJ298" s="22"/>
      <c r="QTK298" s="22"/>
      <c r="QTL298" s="22"/>
      <c r="QTM298" s="22"/>
      <c r="QTN298" s="22"/>
      <c r="QTO298" s="22"/>
      <c r="QTP298" s="22"/>
      <c r="QTQ298" s="22"/>
      <c r="QTR298" s="22"/>
      <c r="QTS298" s="22"/>
      <c r="QTT298" s="22"/>
      <c r="QTU298" s="22"/>
      <c r="QTV298" s="22"/>
      <c r="QTW298" s="22"/>
      <c r="QTX298" s="22"/>
      <c r="QTY298" s="22"/>
      <c r="QTZ298" s="22"/>
      <c r="QUA298" s="22"/>
      <c r="QUB298" s="22"/>
      <c r="QUC298" s="22"/>
      <c r="QUD298" s="22"/>
      <c r="QUE298" s="22"/>
      <c r="QUF298" s="22"/>
      <c r="QUG298" s="22"/>
      <c r="QUH298" s="22"/>
      <c r="QUI298" s="22"/>
      <c r="QUJ298" s="22"/>
      <c r="QUK298" s="22"/>
      <c r="QUL298" s="22"/>
      <c r="QUM298" s="22"/>
      <c r="QUN298" s="22"/>
      <c r="QUO298" s="22"/>
      <c r="QUP298" s="22"/>
      <c r="QUQ298" s="22"/>
      <c r="QUR298" s="22"/>
      <c r="QUS298" s="22"/>
      <c r="QUT298" s="22"/>
      <c r="QUU298" s="22"/>
      <c r="QUV298" s="22"/>
      <c r="QUW298" s="22"/>
      <c r="QUX298" s="22"/>
      <c r="QUY298" s="22"/>
      <c r="QUZ298" s="22"/>
      <c r="QVA298" s="22"/>
      <c r="QVB298" s="22"/>
      <c r="QVC298" s="22"/>
      <c r="QVD298" s="22"/>
      <c r="QVE298" s="22"/>
      <c r="QVF298" s="22"/>
      <c r="QVG298" s="22"/>
      <c r="QVH298" s="22"/>
      <c r="QVI298" s="22"/>
      <c r="QVJ298" s="22"/>
      <c r="QVK298" s="22"/>
      <c r="QVL298" s="22"/>
      <c r="QVM298" s="22"/>
      <c r="QVN298" s="22"/>
      <c r="QVO298" s="22"/>
      <c r="QVP298" s="22"/>
      <c r="QVQ298" s="22"/>
      <c r="QVR298" s="22"/>
      <c r="QVS298" s="22"/>
      <c r="QVT298" s="22"/>
      <c r="QVU298" s="22"/>
      <c r="QVV298" s="22"/>
      <c r="QVW298" s="22"/>
      <c r="QVX298" s="22"/>
      <c r="QVY298" s="22"/>
      <c r="QVZ298" s="22"/>
      <c r="QWA298" s="22"/>
      <c r="QWB298" s="22"/>
      <c r="QWC298" s="22"/>
      <c r="QWD298" s="22"/>
      <c r="QWE298" s="22"/>
      <c r="QWF298" s="22"/>
      <c r="QWG298" s="22"/>
      <c r="QWH298" s="22"/>
      <c r="QWI298" s="22"/>
      <c r="QWJ298" s="22"/>
      <c r="QWK298" s="22"/>
      <c r="QWL298" s="22"/>
      <c r="QWM298" s="22"/>
      <c r="QWN298" s="22"/>
      <c r="QWO298" s="22"/>
      <c r="QWP298" s="22"/>
      <c r="QWQ298" s="22"/>
      <c r="QWR298" s="22"/>
      <c r="QWS298" s="22"/>
      <c r="QWT298" s="22"/>
      <c r="QWU298" s="22"/>
      <c r="QWV298" s="22"/>
      <c r="QWW298" s="22"/>
      <c r="QWX298" s="22"/>
      <c r="QWY298" s="22"/>
      <c r="QWZ298" s="22"/>
      <c r="QXA298" s="22"/>
      <c r="QXB298" s="22"/>
      <c r="QXC298" s="22"/>
      <c r="QXD298" s="22"/>
      <c r="QXE298" s="22"/>
      <c r="QXF298" s="22"/>
      <c r="QXG298" s="22"/>
      <c r="QXH298" s="22"/>
      <c r="QXI298" s="22"/>
      <c r="QXJ298" s="22"/>
      <c r="QXK298" s="22"/>
      <c r="QXL298" s="22"/>
      <c r="QXM298" s="22"/>
      <c r="QXN298" s="22"/>
      <c r="QXO298" s="22"/>
      <c r="QXP298" s="22"/>
      <c r="QXQ298" s="22"/>
      <c r="QXR298" s="22"/>
      <c r="QXS298" s="22"/>
      <c r="QXT298" s="22"/>
      <c r="QXU298" s="22"/>
      <c r="QXV298" s="22"/>
      <c r="QXW298" s="22"/>
      <c r="QXX298" s="22"/>
      <c r="QXY298" s="22"/>
      <c r="QXZ298" s="22"/>
      <c r="QYA298" s="22"/>
      <c r="QYB298" s="22"/>
      <c r="QYC298" s="22"/>
      <c r="QYD298" s="22"/>
      <c r="QYE298" s="22"/>
      <c r="QYF298" s="22"/>
      <c r="QYG298" s="22"/>
      <c r="QYH298" s="22"/>
      <c r="QYI298" s="22"/>
      <c r="QYJ298" s="22"/>
      <c r="QYK298" s="22"/>
      <c r="QYL298" s="22"/>
      <c r="QYM298" s="22"/>
      <c r="QYN298" s="22"/>
      <c r="QYO298" s="22"/>
      <c r="QYP298" s="22"/>
      <c r="QYQ298" s="22"/>
      <c r="QYR298" s="22"/>
      <c r="QYS298" s="22"/>
      <c r="QYT298" s="22"/>
      <c r="QYU298" s="22"/>
      <c r="QYV298" s="22"/>
      <c r="QYW298" s="22"/>
      <c r="QYX298" s="22"/>
      <c r="QYY298" s="22"/>
      <c r="QYZ298" s="22"/>
      <c r="QZA298" s="22"/>
      <c r="QZB298" s="22"/>
      <c r="QZC298" s="22"/>
      <c r="QZD298" s="22"/>
      <c r="QZE298" s="22"/>
      <c r="QZF298" s="22"/>
      <c r="QZG298" s="22"/>
      <c r="QZH298" s="22"/>
      <c r="QZI298" s="22"/>
      <c r="QZJ298" s="22"/>
      <c r="QZK298" s="22"/>
      <c r="QZL298" s="22"/>
      <c r="QZM298" s="22"/>
      <c r="QZN298" s="22"/>
      <c r="QZO298" s="22"/>
      <c r="QZP298" s="22"/>
      <c r="QZQ298" s="22"/>
      <c r="QZR298" s="22"/>
      <c r="QZS298" s="22"/>
      <c r="QZT298" s="22"/>
      <c r="QZU298" s="22"/>
      <c r="QZV298" s="22"/>
      <c r="QZW298" s="22"/>
      <c r="QZX298" s="22"/>
      <c r="QZY298" s="22"/>
      <c r="QZZ298" s="22"/>
      <c r="RAA298" s="22"/>
      <c r="RAB298" s="22"/>
      <c r="RAC298" s="22"/>
      <c r="RAD298" s="22"/>
      <c r="RAE298" s="22"/>
      <c r="RAF298" s="22"/>
      <c r="RAG298" s="22"/>
      <c r="RAH298" s="22"/>
      <c r="RAI298" s="22"/>
      <c r="RAJ298" s="22"/>
      <c r="RAK298" s="22"/>
      <c r="RAL298" s="22"/>
      <c r="RAM298" s="22"/>
      <c r="RAN298" s="22"/>
      <c r="RAO298" s="22"/>
      <c r="RAP298" s="22"/>
      <c r="RAQ298" s="22"/>
      <c r="RAR298" s="22"/>
      <c r="RAS298" s="22"/>
      <c r="RAT298" s="22"/>
      <c r="RAU298" s="22"/>
      <c r="RAV298" s="22"/>
      <c r="RAW298" s="22"/>
      <c r="RAX298" s="22"/>
      <c r="RAY298" s="22"/>
      <c r="RAZ298" s="22"/>
      <c r="RBA298" s="22"/>
      <c r="RBB298" s="22"/>
      <c r="RBC298" s="22"/>
      <c r="RBD298" s="22"/>
      <c r="RBE298" s="22"/>
      <c r="RBF298" s="22"/>
      <c r="RBG298" s="22"/>
      <c r="RBH298" s="22"/>
      <c r="RBI298" s="22"/>
      <c r="RBJ298" s="22"/>
      <c r="RBK298" s="22"/>
      <c r="RBL298" s="22"/>
      <c r="RBM298" s="22"/>
      <c r="RBN298" s="22"/>
      <c r="RBO298" s="22"/>
      <c r="RBP298" s="22"/>
      <c r="RBQ298" s="22"/>
      <c r="RBR298" s="22"/>
      <c r="RBS298" s="22"/>
      <c r="RBT298" s="22"/>
      <c r="RBU298" s="22"/>
      <c r="RBV298" s="22"/>
      <c r="RBW298" s="22"/>
      <c r="RBX298" s="22"/>
      <c r="RBY298" s="22"/>
      <c r="RBZ298" s="22"/>
      <c r="RCA298" s="22"/>
      <c r="RCB298" s="22"/>
      <c r="RCC298" s="22"/>
      <c r="RCD298" s="22"/>
      <c r="RCE298" s="22"/>
      <c r="RCF298" s="22"/>
      <c r="RCG298" s="22"/>
      <c r="RCH298" s="22"/>
      <c r="RCI298" s="22"/>
      <c r="RCJ298" s="22"/>
      <c r="RCK298" s="22"/>
      <c r="RCL298" s="22"/>
      <c r="RCM298" s="22"/>
      <c r="RCN298" s="22"/>
      <c r="RCO298" s="22"/>
      <c r="RCP298" s="22"/>
      <c r="RCQ298" s="22"/>
      <c r="RCR298" s="22"/>
      <c r="RCS298" s="22"/>
      <c r="RCT298" s="22"/>
      <c r="RCU298" s="22"/>
      <c r="RCV298" s="22"/>
      <c r="RCW298" s="22"/>
      <c r="RCX298" s="22"/>
      <c r="RCY298" s="22"/>
      <c r="RCZ298" s="22"/>
      <c r="RDA298" s="22"/>
      <c r="RDB298" s="22"/>
      <c r="RDC298" s="22"/>
      <c r="RDD298" s="22"/>
      <c r="RDE298" s="22"/>
      <c r="RDF298" s="22"/>
      <c r="RDG298" s="22"/>
      <c r="RDH298" s="22"/>
      <c r="RDI298" s="22"/>
      <c r="RDJ298" s="22"/>
      <c r="RDK298" s="22"/>
      <c r="RDL298" s="22"/>
      <c r="RDM298" s="22"/>
      <c r="RDN298" s="22"/>
      <c r="RDO298" s="22"/>
      <c r="RDP298" s="22"/>
      <c r="RDQ298" s="22"/>
      <c r="RDR298" s="22"/>
      <c r="RDS298" s="22"/>
      <c r="RDT298" s="22"/>
      <c r="RDU298" s="22"/>
      <c r="RDV298" s="22"/>
      <c r="RDW298" s="22"/>
      <c r="RDX298" s="22"/>
      <c r="RDY298" s="22"/>
      <c r="RDZ298" s="22"/>
      <c r="REA298" s="22"/>
      <c r="REB298" s="22"/>
      <c r="REC298" s="22"/>
      <c r="RED298" s="22"/>
      <c r="REE298" s="22"/>
      <c r="REF298" s="22"/>
      <c r="REG298" s="22"/>
      <c r="REH298" s="22"/>
      <c r="REI298" s="22"/>
      <c r="REJ298" s="22"/>
      <c r="REK298" s="22"/>
      <c r="REL298" s="22"/>
      <c r="REM298" s="22"/>
      <c r="REN298" s="22"/>
      <c r="REO298" s="22"/>
      <c r="REP298" s="22"/>
      <c r="REQ298" s="22"/>
      <c r="RER298" s="22"/>
      <c r="RES298" s="22"/>
      <c r="RET298" s="22"/>
      <c r="REU298" s="22"/>
      <c r="REV298" s="22"/>
      <c r="REW298" s="22"/>
      <c r="REX298" s="22"/>
      <c r="REY298" s="22"/>
      <c r="REZ298" s="22"/>
      <c r="RFA298" s="22"/>
      <c r="RFB298" s="22"/>
      <c r="RFC298" s="22"/>
      <c r="RFD298" s="22"/>
      <c r="RFE298" s="22"/>
      <c r="RFF298" s="22"/>
      <c r="RFG298" s="22"/>
      <c r="RFH298" s="22"/>
      <c r="RFI298" s="22"/>
      <c r="RFJ298" s="22"/>
      <c r="RFK298" s="22"/>
      <c r="RFL298" s="22"/>
      <c r="RFM298" s="22"/>
      <c r="RFN298" s="22"/>
      <c r="RFO298" s="22"/>
      <c r="RFP298" s="22"/>
      <c r="RFQ298" s="22"/>
      <c r="RFR298" s="22"/>
      <c r="RFS298" s="22"/>
      <c r="RFT298" s="22"/>
      <c r="RFU298" s="22"/>
      <c r="RFV298" s="22"/>
      <c r="RFW298" s="22"/>
      <c r="RFX298" s="22"/>
      <c r="RFY298" s="22"/>
      <c r="RFZ298" s="22"/>
      <c r="RGA298" s="22"/>
      <c r="RGB298" s="22"/>
      <c r="RGC298" s="22"/>
      <c r="RGD298" s="22"/>
      <c r="RGE298" s="22"/>
      <c r="RGF298" s="22"/>
      <c r="RGG298" s="22"/>
      <c r="RGH298" s="22"/>
      <c r="RGI298" s="22"/>
      <c r="RGJ298" s="22"/>
      <c r="RGK298" s="22"/>
      <c r="RGL298" s="22"/>
      <c r="RGM298" s="22"/>
      <c r="RGN298" s="22"/>
      <c r="RGO298" s="22"/>
      <c r="RGP298" s="22"/>
      <c r="RGQ298" s="22"/>
      <c r="RGR298" s="22"/>
      <c r="RGS298" s="22"/>
      <c r="RGT298" s="22"/>
      <c r="RGU298" s="22"/>
      <c r="RGV298" s="22"/>
      <c r="RGW298" s="22"/>
      <c r="RGX298" s="22"/>
      <c r="RGY298" s="22"/>
      <c r="RGZ298" s="22"/>
      <c r="RHA298" s="22"/>
      <c r="RHB298" s="22"/>
      <c r="RHC298" s="22"/>
      <c r="RHD298" s="22"/>
      <c r="RHE298" s="22"/>
      <c r="RHF298" s="22"/>
      <c r="RHG298" s="22"/>
      <c r="RHH298" s="22"/>
      <c r="RHI298" s="22"/>
      <c r="RHJ298" s="22"/>
      <c r="RHK298" s="22"/>
      <c r="RHL298" s="22"/>
      <c r="RHM298" s="22"/>
      <c r="RHN298" s="22"/>
      <c r="RHO298" s="22"/>
      <c r="RHP298" s="22"/>
      <c r="RHQ298" s="22"/>
      <c r="RHR298" s="22"/>
      <c r="RHS298" s="22"/>
      <c r="RHT298" s="22"/>
      <c r="RHU298" s="22"/>
      <c r="RHV298" s="22"/>
      <c r="RHW298" s="22"/>
      <c r="RHX298" s="22"/>
      <c r="RHY298" s="22"/>
      <c r="RHZ298" s="22"/>
      <c r="RIA298" s="22"/>
      <c r="RIB298" s="22"/>
      <c r="RIC298" s="22"/>
      <c r="RID298" s="22"/>
      <c r="RIE298" s="22"/>
      <c r="RIF298" s="22"/>
      <c r="RIG298" s="22"/>
      <c r="RIH298" s="22"/>
      <c r="RII298" s="22"/>
      <c r="RIJ298" s="22"/>
      <c r="RIK298" s="22"/>
      <c r="RIL298" s="22"/>
      <c r="RIM298" s="22"/>
      <c r="RIN298" s="22"/>
      <c r="RIO298" s="22"/>
      <c r="RIP298" s="22"/>
      <c r="RIQ298" s="22"/>
      <c r="RIR298" s="22"/>
      <c r="RIS298" s="22"/>
      <c r="RIT298" s="22"/>
      <c r="RIU298" s="22"/>
      <c r="RIV298" s="22"/>
      <c r="RIW298" s="22"/>
      <c r="RIX298" s="22"/>
      <c r="RIY298" s="22"/>
      <c r="RIZ298" s="22"/>
      <c r="RJA298" s="22"/>
      <c r="RJB298" s="22"/>
      <c r="RJC298" s="22"/>
      <c r="RJD298" s="22"/>
      <c r="RJE298" s="22"/>
      <c r="RJF298" s="22"/>
      <c r="RJG298" s="22"/>
      <c r="RJH298" s="22"/>
      <c r="RJI298" s="22"/>
      <c r="RJJ298" s="22"/>
      <c r="RJK298" s="22"/>
      <c r="RJL298" s="22"/>
      <c r="RJM298" s="22"/>
      <c r="RJN298" s="22"/>
      <c r="RJO298" s="22"/>
      <c r="RJP298" s="22"/>
      <c r="RJQ298" s="22"/>
      <c r="RJR298" s="22"/>
      <c r="RJS298" s="22"/>
      <c r="RJT298" s="22"/>
      <c r="RJU298" s="22"/>
      <c r="RJV298" s="22"/>
      <c r="RJW298" s="22"/>
      <c r="RJX298" s="22"/>
      <c r="RJY298" s="22"/>
      <c r="RJZ298" s="22"/>
      <c r="RKA298" s="22"/>
      <c r="RKB298" s="22"/>
      <c r="RKC298" s="22"/>
      <c r="RKD298" s="22"/>
      <c r="RKE298" s="22"/>
      <c r="RKF298" s="22"/>
      <c r="RKG298" s="22"/>
      <c r="RKH298" s="22"/>
      <c r="RKI298" s="22"/>
      <c r="RKJ298" s="22"/>
      <c r="RKK298" s="22"/>
      <c r="RKL298" s="22"/>
      <c r="RKM298" s="22"/>
      <c r="RKN298" s="22"/>
      <c r="RKO298" s="22"/>
      <c r="RKP298" s="22"/>
      <c r="RKQ298" s="22"/>
      <c r="RKR298" s="22"/>
      <c r="RKS298" s="22"/>
      <c r="RKT298" s="22"/>
      <c r="RKU298" s="22"/>
      <c r="RKV298" s="22"/>
      <c r="RKW298" s="22"/>
      <c r="RKX298" s="22"/>
      <c r="RKY298" s="22"/>
      <c r="RKZ298" s="22"/>
      <c r="RLA298" s="22"/>
      <c r="RLB298" s="22"/>
      <c r="RLC298" s="22"/>
      <c r="RLD298" s="22"/>
      <c r="RLE298" s="22"/>
      <c r="RLF298" s="22"/>
      <c r="RLG298" s="22"/>
      <c r="RLH298" s="22"/>
      <c r="RLI298" s="22"/>
      <c r="RLJ298" s="22"/>
      <c r="RLK298" s="22"/>
      <c r="RLL298" s="22"/>
      <c r="RLM298" s="22"/>
      <c r="RLN298" s="22"/>
      <c r="RLO298" s="22"/>
      <c r="RLP298" s="22"/>
      <c r="RLQ298" s="22"/>
      <c r="RLR298" s="22"/>
      <c r="RLS298" s="22"/>
      <c r="RLT298" s="22"/>
      <c r="RLU298" s="22"/>
      <c r="RLV298" s="22"/>
      <c r="RLW298" s="22"/>
      <c r="RLX298" s="22"/>
      <c r="RLY298" s="22"/>
      <c r="RLZ298" s="22"/>
      <c r="RMA298" s="22"/>
      <c r="RMB298" s="22"/>
      <c r="RMC298" s="22"/>
      <c r="RMD298" s="22"/>
      <c r="RME298" s="22"/>
      <c r="RMF298" s="22"/>
      <c r="RMG298" s="22"/>
      <c r="RMH298" s="22"/>
      <c r="RMI298" s="22"/>
      <c r="RMJ298" s="22"/>
      <c r="RMK298" s="22"/>
      <c r="RML298" s="22"/>
      <c r="RMM298" s="22"/>
      <c r="RMN298" s="22"/>
      <c r="RMO298" s="22"/>
      <c r="RMP298" s="22"/>
      <c r="RMQ298" s="22"/>
      <c r="RMR298" s="22"/>
      <c r="RMS298" s="22"/>
      <c r="RMT298" s="22"/>
      <c r="RMU298" s="22"/>
      <c r="RMV298" s="22"/>
      <c r="RMW298" s="22"/>
      <c r="RMX298" s="22"/>
      <c r="RMY298" s="22"/>
      <c r="RMZ298" s="22"/>
      <c r="RNA298" s="22"/>
      <c r="RNB298" s="22"/>
      <c r="RNC298" s="22"/>
      <c r="RND298" s="22"/>
      <c r="RNE298" s="22"/>
      <c r="RNF298" s="22"/>
      <c r="RNG298" s="22"/>
      <c r="RNH298" s="22"/>
      <c r="RNI298" s="22"/>
      <c r="RNJ298" s="22"/>
      <c r="RNK298" s="22"/>
      <c r="RNL298" s="22"/>
      <c r="RNM298" s="22"/>
      <c r="RNN298" s="22"/>
      <c r="RNO298" s="22"/>
      <c r="RNP298" s="22"/>
      <c r="RNQ298" s="22"/>
      <c r="RNR298" s="22"/>
      <c r="RNS298" s="22"/>
      <c r="RNT298" s="22"/>
      <c r="RNU298" s="22"/>
      <c r="RNV298" s="22"/>
      <c r="RNW298" s="22"/>
      <c r="RNX298" s="22"/>
      <c r="RNY298" s="22"/>
      <c r="RNZ298" s="22"/>
      <c r="ROA298" s="22"/>
      <c r="ROB298" s="22"/>
      <c r="ROC298" s="22"/>
      <c r="ROD298" s="22"/>
      <c r="ROE298" s="22"/>
      <c r="ROF298" s="22"/>
      <c r="ROG298" s="22"/>
      <c r="ROH298" s="22"/>
      <c r="ROI298" s="22"/>
      <c r="ROJ298" s="22"/>
      <c r="ROK298" s="22"/>
      <c r="ROL298" s="22"/>
      <c r="ROM298" s="22"/>
      <c r="RON298" s="22"/>
      <c r="ROO298" s="22"/>
      <c r="ROP298" s="22"/>
      <c r="ROQ298" s="22"/>
      <c r="ROR298" s="22"/>
      <c r="ROS298" s="22"/>
      <c r="ROT298" s="22"/>
      <c r="ROU298" s="22"/>
      <c r="ROV298" s="22"/>
      <c r="ROW298" s="22"/>
      <c r="ROX298" s="22"/>
      <c r="ROY298" s="22"/>
      <c r="ROZ298" s="22"/>
      <c r="RPA298" s="22"/>
      <c r="RPB298" s="22"/>
      <c r="RPC298" s="22"/>
      <c r="RPD298" s="22"/>
      <c r="RPE298" s="22"/>
      <c r="RPF298" s="22"/>
      <c r="RPG298" s="22"/>
      <c r="RPH298" s="22"/>
      <c r="RPI298" s="22"/>
      <c r="RPJ298" s="22"/>
      <c r="RPK298" s="22"/>
      <c r="RPL298" s="22"/>
      <c r="RPM298" s="22"/>
      <c r="RPN298" s="22"/>
      <c r="RPO298" s="22"/>
      <c r="RPP298" s="22"/>
      <c r="RPQ298" s="22"/>
      <c r="RPR298" s="22"/>
      <c r="RPS298" s="22"/>
      <c r="RPT298" s="22"/>
      <c r="RPU298" s="22"/>
      <c r="RPV298" s="22"/>
      <c r="RPW298" s="22"/>
      <c r="RPX298" s="22"/>
      <c r="RPY298" s="22"/>
      <c r="RPZ298" s="22"/>
      <c r="RQA298" s="22"/>
      <c r="RQB298" s="22"/>
      <c r="RQC298" s="22"/>
      <c r="RQD298" s="22"/>
      <c r="RQE298" s="22"/>
      <c r="RQF298" s="22"/>
      <c r="RQG298" s="22"/>
      <c r="RQH298" s="22"/>
      <c r="RQI298" s="22"/>
      <c r="RQJ298" s="22"/>
      <c r="RQK298" s="22"/>
      <c r="RQL298" s="22"/>
      <c r="RQM298" s="22"/>
      <c r="RQN298" s="22"/>
      <c r="RQO298" s="22"/>
      <c r="RQP298" s="22"/>
      <c r="RQQ298" s="22"/>
      <c r="RQR298" s="22"/>
      <c r="RQS298" s="22"/>
      <c r="RQT298" s="22"/>
      <c r="RQU298" s="22"/>
      <c r="RQV298" s="22"/>
      <c r="RQW298" s="22"/>
      <c r="RQX298" s="22"/>
      <c r="RQY298" s="22"/>
      <c r="RQZ298" s="22"/>
      <c r="RRA298" s="22"/>
      <c r="RRB298" s="22"/>
      <c r="RRC298" s="22"/>
      <c r="RRD298" s="22"/>
      <c r="RRE298" s="22"/>
      <c r="RRF298" s="22"/>
      <c r="RRG298" s="22"/>
      <c r="RRH298" s="22"/>
      <c r="RRI298" s="22"/>
      <c r="RRJ298" s="22"/>
      <c r="RRK298" s="22"/>
      <c r="RRL298" s="22"/>
      <c r="RRM298" s="22"/>
      <c r="RRN298" s="22"/>
      <c r="RRO298" s="22"/>
      <c r="RRP298" s="22"/>
      <c r="RRQ298" s="22"/>
      <c r="RRR298" s="22"/>
      <c r="RRS298" s="22"/>
      <c r="RRT298" s="22"/>
      <c r="RRU298" s="22"/>
      <c r="RRV298" s="22"/>
      <c r="RRW298" s="22"/>
      <c r="RRX298" s="22"/>
      <c r="RRY298" s="22"/>
      <c r="RRZ298" s="22"/>
      <c r="RSA298" s="22"/>
      <c r="RSB298" s="22"/>
      <c r="RSC298" s="22"/>
      <c r="RSD298" s="22"/>
      <c r="RSE298" s="22"/>
      <c r="RSF298" s="22"/>
      <c r="RSG298" s="22"/>
      <c r="RSH298" s="22"/>
      <c r="RSI298" s="22"/>
      <c r="RSJ298" s="22"/>
      <c r="RSK298" s="22"/>
      <c r="RSL298" s="22"/>
      <c r="RSM298" s="22"/>
      <c r="RSN298" s="22"/>
      <c r="RSO298" s="22"/>
      <c r="RSP298" s="22"/>
      <c r="RSQ298" s="22"/>
      <c r="RSR298" s="22"/>
      <c r="RSS298" s="22"/>
      <c r="RST298" s="22"/>
      <c r="RSU298" s="22"/>
      <c r="RSV298" s="22"/>
      <c r="RSW298" s="22"/>
      <c r="RSX298" s="22"/>
      <c r="RSY298" s="22"/>
      <c r="RSZ298" s="22"/>
      <c r="RTA298" s="22"/>
      <c r="RTB298" s="22"/>
      <c r="RTC298" s="22"/>
      <c r="RTD298" s="22"/>
      <c r="RTE298" s="22"/>
      <c r="RTF298" s="22"/>
      <c r="RTG298" s="22"/>
      <c r="RTH298" s="22"/>
      <c r="RTI298" s="22"/>
      <c r="RTJ298" s="22"/>
      <c r="RTK298" s="22"/>
      <c r="RTL298" s="22"/>
      <c r="RTM298" s="22"/>
      <c r="RTN298" s="22"/>
      <c r="RTO298" s="22"/>
      <c r="RTP298" s="22"/>
      <c r="RTQ298" s="22"/>
      <c r="RTR298" s="22"/>
      <c r="RTS298" s="22"/>
      <c r="RTT298" s="22"/>
      <c r="RTU298" s="22"/>
      <c r="RTV298" s="22"/>
      <c r="RTW298" s="22"/>
      <c r="RTX298" s="22"/>
      <c r="RTY298" s="22"/>
      <c r="RTZ298" s="22"/>
      <c r="RUA298" s="22"/>
      <c r="RUB298" s="22"/>
      <c r="RUC298" s="22"/>
      <c r="RUD298" s="22"/>
      <c r="RUE298" s="22"/>
      <c r="RUF298" s="22"/>
      <c r="RUG298" s="22"/>
      <c r="RUH298" s="22"/>
      <c r="RUI298" s="22"/>
      <c r="RUJ298" s="22"/>
      <c r="RUK298" s="22"/>
      <c r="RUL298" s="22"/>
      <c r="RUM298" s="22"/>
      <c r="RUN298" s="22"/>
      <c r="RUO298" s="22"/>
      <c r="RUP298" s="22"/>
      <c r="RUQ298" s="22"/>
      <c r="RUR298" s="22"/>
      <c r="RUS298" s="22"/>
      <c r="RUT298" s="22"/>
      <c r="RUU298" s="22"/>
      <c r="RUV298" s="22"/>
      <c r="RUW298" s="22"/>
      <c r="RUX298" s="22"/>
      <c r="RUY298" s="22"/>
      <c r="RUZ298" s="22"/>
      <c r="RVA298" s="22"/>
      <c r="RVB298" s="22"/>
      <c r="RVC298" s="22"/>
      <c r="RVD298" s="22"/>
      <c r="RVE298" s="22"/>
      <c r="RVF298" s="22"/>
      <c r="RVG298" s="22"/>
      <c r="RVH298" s="22"/>
      <c r="RVI298" s="22"/>
      <c r="RVJ298" s="22"/>
      <c r="RVK298" s="22"/>
      <c r="RVL298" s="22"/>
      <c r="RVM298" s="22"/>
      <c r="RVN298" s="22"/>
      <c r="RVO298" s="22"/>
      <c r="RVP298" s="22"/>
      <c r="RVQ298" s="22"/>
      <c r="RVR298" s="22"/>
      <c r="RVS298" s="22"/>
      <c r="RVT298" s="22"/>
      <c r="RVU298" s="22"/>
      <c r="RVV298" s="22"/>
      <c r="RVW298" s="22"/>
      <c r="RVX298" s="22"/>
      <c r="RVY298" s="22"/>
      <c r="RVZ298" s="22"/>
      <c r="RWA298" s="22"/>
      <c r="RWB298" s="22"/>
      <c r="RWC298" s="22"/>
      <c r="RWD298" s="22"/>
      <c r="RWE298" s="22"/>
      <c r="RWF298" s="22"/>
      <c r="RWG298" s="22"/>
      <c r="RWH298" s="22"/>
      <c r="RWI298" s="22"/>
      <c r="RWJ298" s="22"/>
      <c r="RWK298" s="22"/>
      <c r="RWL298" s="22"/>
      <c r="RWM298" s="22"/>
      <c r="RWN298" s="22"/>
      <c r="RWO298" s="22"/>
      <c r="RWP298" s="22"/>
      <c r="RWQ298" s="22"/>
      <c r="RWR298" s="22"/>
      <c r="RWS298" s="22"/>
      <c r="RWT298" s="22"/>
      <c r="RWU298" s="22"/>
      <c r="RWV298" s="22"/>
      <c r="RWW298" s="22"/>
      <c r="RWX298" s="22"/>
      <c r="RWY298" s="22"/>
      <c r="RWZ298" s="22"/>
      <c r="RXA298" s="22"/>
      <c r="RXB298" s="22"/>
      <c r="RXC298" s="22"/>
      <c r="RXD298" s="22"/>
      <c r="RXE298" s="22"/>
      <c r="RXF298" s="22"/>
      <c r="RXG298" s="22"/>
      <c r="RXH298" s="22"/>
      <c r="RXI298" s="22"/>
      <c r="RXJ298" s="22"/>
      <c r="RXK298" s="22"/>
      <c r="RXL298" s="22"/>
      <c r="RXM298" s="22"/>
      <c r="RXN298" s="22"/>
      <c r="RXO298" s="22"/>
      <c r="RXP298" s="22"/>
      <c r="RXQ298" s="22"/>
      <c r="RXR298" s="22"/>
      <c r="RXS298" s="22"/>
      <c r="RXT298" s="22"/>
      <c r="RXU298" s="22"/>
      <c r="RXV298" s="22"/>
      <c r="RXW298" s="22"/>
      <c r="RXX298" s="22"/>
      <c r="RXY298" s="22"/>
      <c r="RXZ298" s="22"/>
      <c r="RYA298" s="22"/>
      <c r="RYB298" s="22"/>
      <c r="RYC298" s="22"/>
      <c r="RYD298" s="22"/>
      <c r="RYE298" s="22"/>
      <c r="RYF298" s="22"/>
      <c r="RYG298" s="22"/>
      <c r="RYH298" s="22"/>
      <c r="RYI298" s="22"/>
      <c r="RYJ298" s="22"/>
      <c r="RYK298" s="22"/>
      <c r="RYL298" s="22"/>
      <c r="RYM298" s="22"/>
      <c r="RYN298" s="22"/>
      <c r="RYO298" s="22"/>
      <c r="RYP298" s="22"/>
      <c r="RYQ298" s="22"/>
      <c r="RYR298" s="22"/>
      <c r="RYS298" s="22"/>
      <c r="RYT298" s="22"/>
      <c r="RYU298" s="22"/>
      <c r="RYV298" s="22"/>
      <c r="RYW298" s="22"/>
      <c r="RYX298" s="22"/>
      <c r="RYY298" s="22"/>
      <c r="RYZ298" s="22"/>
      <c r="RZA298" s="22"/>
      <c r="RZB298" s="22"/>
      <c r="RZC298" s="22"/>
      <c r="RZD298" s="22"/>
      <c r="RZE298" s="22"/>
      <c r="RZF298" s="22"/>
      <c r="RZG298" s="22"/>
      <c r="RZH298" s="22"/>
      <c r="RZI298" s="22"/>
      <c r="RZJ298" s="22"/>
      <c r="RZK298" s="22"/>
      <c r="RZL298" s="22"/>
      <c r="RZM298" s="22"/>
      <c r="RZN298" s="22"/>
      <c r="RZO298" s="22"/>
      <c r="RZP298" s="22"/>
      <c r="RZQ298" s="22"/>
      <c r="RZR298" s="22"/>
      <c r="RZS298" s="22"/>
      <c r="RZT298" s="22"/>
      <c r="RZU298" s="22"/>
      <c r="RZV298" s="22"/>
      <c r="RZW298" s="22"/>
      <c r="RZX298" s="22"/>
      <c r="RZY298" s="22"/>
      <c r="RZZ298" s="22"/>
      <c r="SAA298" s="22"/>
      <c r="SAB298" s="22"/>
      <c r="SAC298" s="22"/>
      <c r="SAD298" s="22"/>
      <c r="SAE298" s="22"/>
      <c r="SAF298" s="22"/>
      <c r="SAG298" s="22"/>
      <c r="SAH298" s="22"/>
      <c r="SAI298" s="22"/>
      <c r="SAJ298" s="22"/>
      <c r="SAK298" s="22"/>
      <c r="SAL298" s="22"/>
      <c r="SAM298" s="22"/>
      <c r="SAN298" s="22"/>
      <c r="SAO298" s="22"/>
      <c r="SAP298" s="22"/>
      <c r="SAQ298" s="22"/>
      <c r="SAR298" s="22"/>
      <c r="SAS298" s="22"/>
      <c r="SAT298" s="22"/>
      <c r="SAU298" s="22"/>
      <c r="SAV298" s="22"/>
      <c r="SAW298" s="22"/>
      <c r="SAX298" s="22"/>
      <c r="SAY298" s="22"/>
      <c r="SAZ298" s="22"/>
      <c r="SBA298" s="22"/>
      <c r="SBB298" s="22"/>
      <c r="SBC298" s="22"/>
      <c r="SBD298" s="22"/>
      <c r="SBE298" s="22"/>
      <c r="SBF298" s="22"/>
      <c r="SBG298" s="22"/>
      <c r="SBH298" s="22"/>
      <c r="SBI298" s="22"/>
      <c r="SBJ298" s="22"/>
      <c r="SBK298" s="22"/>
      <c r="SBL298" s="22"/>
      <c r="SBM298" s="22"/>
      <c r="SBN298" s="22"/>
      <c r="SBO298" s="22"/>
      <c r="SBP298" s="22"/>
      <c r="SBQ298" s="22"/>
      <c r="SBR298" s="22"/>
      <c r="SBS298" s="22"/>
      <c r="SBT298" s="22"/>
      <c r="SBU298" s="22"/>
      <c r="SBV298" s="22"/>
      <c r="SBW298" s="22"/>
      <c r="SBX298" s="22"/>
      <c r="SBY298" s="22"/>
      <c r="SBZ298" s="22"/>
      <c r="SCA298" s="22"/>
      <c r="SCB298" s="22"/>
      <c r="SCC298" s="22"/>
      <c r="SCD298" s="22"/>
      <c r="SCE298" s="22"/>
      <c r="SCF298" s="22"/>
      <c r="SCG298" s="22"/>
      <c r="SCH298" s="22"/>
      <c r="SCI298" s="22"/>
      <c r="SCJ298" s="22"/>
      <c r="SCK298" s="22"/>
      <c r="SCL298" s="22"/>
      <c r="SCM298" s="22"/>
      <c r="SCN298" s="22"/>
      <c r="SCO298" s="22"/>
      <c r="SCP298" s="22"/>
      <c r="SCQ298" s="22"/>
      <c r="SCR298" s="22"/>
      <c r="SCS298" s="22"/>
      <c r="SCT298" s="22"/>
      <c r="SCU298" s="22"/>
      <c r="SCV298" s="22"/>
      <c r="SCW298" s="22"/>
      <c r="SCX298" s="22"/>
      <c r="SCY298" s="22"/>
      <c r="SCZ298" s="22"/>
      <c r="SDA298" s="22"/>
      <c r="SDB298" s="22"/>
      <c r="SDC298" s="22"/>
      <c r="SDD298" s="22"/>
      <c r="SDE298" s="22"/>
      <c r="SDF298" s="22"/>
      <c r="SDG298" s="22"/>
      <c r="SDH298" s="22"/>
      <c r="SDI298" s="22"/>
      <c r="SDJ298" s="22"/>
      <c r="SDK298" s="22"/>
      <c r="SDL298" s="22"/>
      <c r="SDM298" s="22"/>
      <c r="SDN298" s="22"/>
      <c r="SDO298" s="22"/>
      <c r="SDP298" s="22"/>
      <c r="SDQ298" s="22"/>
      <c r="SDR298" s="22"/>
      <c r="SDS298" s="22"/>
      <c r="SDT298" s="22"/>
      <c r="SDU298" s="22"/>
      <c r="SDV298" s="22"/>
      <c r="SDW298" s="22"/>
      <c r="SDX298" s="22"/>
      <c r="SDY298" s="22"/>
      <c r="SDZ298" s="22"/>
      <c r="SEA298" s="22"/>
      <c r="SEB298" s="22"/>
      <c r="SEC298" s="22"/>
      <c r="SED298" s="22"/>
      <c r="SEE298" s="22"/>
      <c r="SEF298" s="22"/>
      <c r="SEG298" s="22"/>
      <c r="SEH298" s="22"/>
      <c r="SEI298" s="22"/>
      <c r="SEJ298" s="22"/>
      <c r="SEK298" s="22"/>
      <c r="SEL298" s="22"/>
      <c r="SEM298" s="22"/>
      <c r="SEN298" s="22"/>
      <c r="SEO298" s="22"/>
      <c r="SEP298" s="22"/>
      <c r="SEQ298" s="22"/>
      <c r="SER298" s="22"/>
      <c r="SES298" s="22"/>
      <c r="SET298" s="22"/>
      <c r="SEU298" s="22"/>
      <c r="SEV298" s="22"/>
      <c r="SEW298" s="22"/>
      <c r="SEX298" s="22"/>
      <c r="SEY298" s="22"/>
      <c r="SEZ298" s="22"/>
      <c r="SFA298" s="22"/>
      <c r="SFB298" s="22"/>
      <c r="SFC298" s="22"/>
      <c r="SFD298" s="22"/>
      <c r="SFE298" s="22"/>
      <c r="SFF298" s="22"/>
      <c r="SFG298" s="22"/>
      <c r="SFH298" s="22"/>
      <c r="SFI298" s="22"/>
      <c r="SFJ298" s="22"/>
      <c r="SFK298" s="22"/>
      <c r="SFL298" s="22"/>
      <c r="SFM298" s="22"/>
      <c r="SFN298" s="22"/>
      <c r="SFO298" s="22"/>
      <c r="SFP298" s="22"/>
      <c r="SFQ298" s="22"/>
      <c r="SFR298" s="22"/>
      <c r="SFS298" s="22"/>
      <c r="SFT298" s="22"/>
      <c r="SFU298" s="22"/>
      <c r="SFV298" s="22"/>
      <c r="SFW298" s="22"/>
      <c r="SFX298" s="22"/>
      <c r="SFY298" s="22"/>
      <c r="SFZ298" s="22"/>
      <c r="SGA298" s="22"/>
      <c r="SGB298" s="22"/>
      <c r="SGC298" s="22"/>
      <c r="SGD298" s="22"/>
      <c r="SGE298" s="22"/>
      <c r="SGF298" s="22"/>
      <c r="SGG298" s="22"/>
      <c r="SGH298" s="22"/>
      <c r="SGI298" s="22"/>
      <c r="SGJ298" s="22"/>
      <c r="SGK298" s="22"/>
      <c r="SGL298" s="22"/>
      <c r="SGM298" s="22"/>
      <c r="SGN298" s="22"/>
      <c r="SGO298" s="22"/>
      <c r="SGP298" s="22"/>
      <c r="SGQ298" s="22"/>
      <c r="SGR298" s="22"/>
      <c r="SGS298" s="22"/>
      <c r="SGT298" s="22"/>
      <c r="SGU298" s="22"/>
      <c r="SGV298" s="22"/>
      <c r="SGW298" s="22"/>
      <c r="SGX298" s="22"/>
      <c r="SGY298" s="22"/>
      <c r="SGZ298" s="22"/>
      <c r="SHA298" s="22"/>
      <c r="SHB298" s="22"/>
      <c r="SHC298" s="22"/>
      <c r="SHD298" s="22"/>
      <c r="SHE298" s="22"/>
      <c r="SHF298" s="22"/>
      <c r="SHG298" s="22"/>
      <c r="SHH298" s="22"/>
      <c r="SHI298" s="22"/>
      <c r="SHJ298" s="22"/>
      <c r="SHK298" s="22"/>
      <c r="SHL298" s="22"/>
      <c r="SHM298" s="22"/>
      <c r="SHN298" s="22"/>
      <c r="SHO298" s="22"/>
      <c r="SHP298" s="22"/>
      <c r="SHQ298" s="22"/>
      <c r="SHR298" s="22"/>
      <c r="SHS298" s="22"/>
      <c r="SHT298" s="22"/>
      <c r="SHU298" s="22"/>
      <c r="SHV298" s="22"/>
      <c r="SHW298" s="22"/>
      <c r="SHX298" s="22"/>
      <c r="SHY298" s="22"/>
      <c r="SHZ298" s="22"/>
      <c r="SIA298" s="22"/>
      <c r="SIB298" s="22"/>
      <c r="SIC298" s="22"/>
      <c r="SID298" s="22"/>
      <c r="SIE298" s="22"/>
      <c r="SIF298" s="22"/>
      <c r="SIG298" s="22"/>
      <c r="SIH298" s="22"/>
      <c r="SII298" s="22"/>
      <c r="SIJ298" s="22"/>
      <c r="SIK298" s="22"/>
      <c r="SIL298" s="22"/>
      <c r="SIM298" s="22"/>
      <c r="SIN298" s="22"/>
      <c r="SIO298" s="22"/>
      <c r="SIP298" s="22"/>
      <c r="SIQ298" s="22"/>
      <c r="SIR298" s="22"/>
      <c r="SIS298" s="22"/>
      <c r="SIT298" s="22"/>
      <c r="SIU298" s="22"/>
      <c r="SIV298" s="22"/>
      <c r="SIW298" s="22"/>
      <c r="SIX298" s="22"/>
      <c r="SIY298" s="22"/>
      <c r="SIZ298" s="22"/>
      <c r="SJA298" s="22"/>
      <c r="SJB298" s="22"/>
      <c r="SJC298" s="22"/>
      <c r="SJD298" s="22"/>
      <c r="SJE298" s="22"/>
      <c r="SJF298" s="22"/>
      <c r="SJG298" s="22"/>
      <c r="SJH298" s="22"/>
      <c r="SJI298" s="22"/>
      <c r="SJJ298" s="22"/>
      <c r="SJK298" s="22"/>
      <c r="SJL298" s="22"/>
      <c r="SJM298" s="22"/>
      <c r="SJN298" s="22"/>
      <c r="SJO298" s="22"/>
      <c r="SJP298" s="22"/>
      <c r="SJQ298" s="22"/>
      <c r="SJR298" s="22"/>
      <c r="SJS298" s="22"/>
      <c r="SJT298" s="22"/>
      <c r="SJU298" s="22"/>
      <c r="SJV298" s="22"/>
      <c r="SJW298" s="22"/>
      <c r="SJX298" s="22"/>
      <c r="SJY298" s="22"/>
      <c r="SJZ298" s="22"/>
      <c r="SKA298" s="22"/>
      <c r="SKB298" s="22"/>
      <c r="SKC298" s="22"/>
      <c r="SKD298" s="22"/>
      <c r="SKE298" s="22"/>
      <c r="SKF298" s="22"/>
      <c r="SKG298" s="22"/>
      <c r="SKH298" s="22"/>
      <c r="SKI298" s="22"/>
      <c r="SKJ298" s="22"/>
      <c r="SKK298" s="22"/>
      <c r="SKL298" s="22"/>
      <c r="SKM298" s="22"/>
      <c r="SKN298" s="22"/>
      <c r="SKO298" s="22"/>
      <c r="SKP298" s="22"/>
      <c r="SKQ298" s="22"/>
      <c r="SKR298" s="22"/>
      <c r="SKS298" s="22"/>
      <c r="SKT298" s="22"/>
      <c r="SKU298" s="22"/>
      <c r="SKV298" s="22"/>
      <c r="SKW298" s="22"/>
      <c r="SKX298" s="22"/>
      <c r="SKY298" s="22"/>
      <c r="SKZ298" s="22"/>
      <c r="SLA298" s="22"/>
      <c r="SLB298" s="22"/>
      <c r="SLC298" s="22"/>
      <c r="SLD298" s="22"/>
      <c r="SLE298" s="22"/>
      <c r="SLF298" s="22"/>
      <c r="SLG298" s="22"/>
      <c r="SLH298" s="22"/>
      <c r="SLI298" s="22"/>
      <c r="SLJ298" s="22"/>
      <c r="SLK298" s="22"/>
      <c r="SLL298" s="22"/>
      <c r="SLM298" s="22"/>
      <c r="SLN298" s="22"/>
      <c r="SLO298" s="22"/>
      <c r="SLP298" s="22"/>
      <c r="SLQ298" s="22"/>
      <c r="SLR298" s="22"/>
      <c r="SLS298" s="22"/>
      <c r="SLT298" s="22"/>
      <c r="SLU298" s="22"/>
      <c r="SLV298" s="22"/>
      <c r="SLW298" s="22"/>
      <c r="SLX298" s="22"/>
      <c r="SLY298" s="22"/>
      <c r="SLZ298" s="22"/>
      <c r="SMA298" s="22"/>
      <c r="SMB298" s="22"/>
      <c r="SMC298" s="22"/>
      <c r="SMD298" s="22"/>
      <c r="SME298" s="22"/>
      <c r="SMF298" s="22"/>
      <c r="SMG298" s="22"/>
      <c r="SMH298" s="22"/>
      <c r="SMI298" s="22"/>
      <c r="SMJ298" s="22"/>
      <c r="SMK298" s="22"/>
      <c r="SML298" s="22"/>
      <c r="SMM298" s="22"/>
      <c r="SMN298" s="22"/>
      <c r="SMO298" s="22"/>
      <c r="SMP298" s="22"/>
      <c r="SMQ298" s="22"/>
      <c r="SMR298" s="22"/>
      <c r="SMS298" s="22"/>
      <c r="SMT298" s="22"/>
      <c r="SMU298" s="22"/>
      <c r="SMV298" s="22"/>
      <c r="SMW298" s="22"/>
      <c r="SMX298" s="22"/>
      <c r="SMY298" s="22"/>
      <c r="SMZ298" s="22"/>
      <c r="SNA298" s="22"/>
      <c r="SNB298" s="22"/>
      <c r="SNC298" s="22"/>
      <c r="SND298" s="22"/>
      <c r="SNE298" s="22"/>
      <c r="SNF298" s="22"/>
      <c r="SNG298" s="22"/>
      <c r="SNH298" s="22"/>
      <c r="SNI298" s="22"/>
      <c r="SNJ298" s="22"/>
      <c r="SNK298" s="22"/>
      <c r="SNL298" s="22"/>
      <c r="SNM298" s="22"/>
      <c r="SNN298" s="22"/>
      <c r="SNO298" s="22"/>
      <c r="SNP298" s="22"/>
      <c r="SNQ298" s="22"/>
      <c r="SNR298" s="22"/>
      <c r="SNS298" s="22"/>
      <c r="SNT298" s="22"/>
      <c r="SNU298" s="22"/>
      <c r="SNV298" s="22"/>
      <c r="SNW298" s="22"/>
      <c r="SNX298" s="22"/>
      <c r="SNY298" s="22"/>
      <c r="SNZ298" s="22"/>
      <c r="SOA298" s="22"/>
      <c r="SOB298" s="22"/>
      <c r="SOC298" s="22"/>
      <c r="SOD298" s="22"/>
      <c r="SOE298" s="22"/>
      <c r="SOF298" s="22"/>
      <c r="SOG298" s="22"/>
      <c r="SOH298" s="22"/>
      <c r="SOI298" s="22"/>
      <c r="SOJ298" s="22"/>
      <c r="SOK298" s="22"/>
      <c r="SOL298" s="22"/>
      <c r="SOM298" s="22"/>
      <c r="SON298" s="22"/>
      <c r="SOO298" s="22"/>
      <c r="SOP298" s="22"/>
      <c r="SOQ298" s="22"/>
      <c r="SOR298" s="22"/>
      <c r="SOS298" s="22"/>
      <c r="SOT298" s="22"/>
      <c r="SOU298" s="22"/>
      <c r="SOV298" s="22"/>
      <c r="SOW298" s="22"/>
      <c r="SOX298" s="22"/>
      <c r="SOY298" s="22"/>
      <c r="SOZ298" s="22"/>
      <c r="SPA298" s="22"/>
      <c r="SPB298" s="22"/>
      <c r="SPC298" s="22"/>
      <c r="SPD298" s="22"/>
      <c r="SPE298" s="22"/>
      <c r="SPF298" s="22"/>
      <c r="SPG298" s="22"/>
      <c r="SPH298" s="22"/>
      <c r="SPI298" s="22"/>
      <c r="SPJ298" s="22"/>
      <c r="SPK298" s="22"/>
      <c r="SPL298" s="22"/>
      <c r="SPM298" s="22"/>
      <c r="SPN298" s="22"/>
      <c r="SPO298" s="22"/>
      <c r="SPP298" s="22"/>
      <c r="SPQ298" s="22"/>
      <c r="SPR298" s="22"/>
      <c r="SPS298" s="22"/>
      <c r="SPT298" s="22"/>
      <c r="SPU298" s="22"/>
      <c r="SPV298" s="22"/>
      <c r="SPW298" s="22"/>
      <c r="SPX298" s="22"/>
      <c r="SPY298" s="22"/>
      <c r="SPZ298" s="22"/>
      <c r="SQA298" s="22"/>
      <c r="SQB298" s="22"/>
      <c r="SQC298" s="22"/>
      <c r="SQD298" s="22"/>
      <c r="SQE298" s="22"/>
      <c r="SQF298" s="22"/>
      <c r="SQG298" s="22"/>
      <c r="SQH298" s="22"/>
      <c r="SQI298" s="22"/>
      <c r="SQJ298" s="22"/>
      <c r="SQK298" s="22"/>
      <c r="SQL298" s="22"/>
      <c r="SQM298" s="22"/>
      <c r="SQN298" s="22"/>
      <c r="SQO298" s="22"/>
      <c r="SQP298" s="22"/>
      <c r="SQQ298" s="22"/>
      <c r="SQR298" s="22"/>
      <c r="SQS298" s="22"/>
      <c r="SQT298" s="22"/>
      <c r="SQU298" s="22"/>
      <c r="SQV298" s="22"/>
      <c r="SQW298" s="22"/>
      <c r="SQX298" s="22"/>
      <c r="SQY298" s="22"/>
      <c r="SQZ298" s="22"/>
      <c r="SRA298" s="22"/>
      <c r="SRB298" s="22"/>
      <c r="SRC298" s="22"/>
      <c r="SRD298" s="22"/>
      <c r="SRE298" s="22"/>
      <c r="SRF298" s="22"/>
      <c r="SRG298" s="22"/>
      <c r="SRH298" s="22"/>
      <c r="SRI298" s="22"/>
      <c r="SRJ298" s="22"/>
      <c r="SRK298" s="22"/>
      <c r="SRL298" s="22"/>
      <c r="SRM298" s="22"/>
      <c r="SRN298" s="22"/>
      <c r="SRO298" s="22"/>
      <c r="SRP298" s="22"/>
      <c r="SRQ298" s="22"/>
      <c r="SRR298" s="22"/>
      <c r="SRS298" s="22"/>
      <c r="SRT298" s="22"/>
      <c r="SRU298" s="22"/>
      <c r="SRV298" s="22"/>
      <c r="SRW298" s="22"/>
      <c r="SRX298" s="22"/>
      <c r="SRY298" s="22"/>
      <c r="SRZ298" s="22"/>
      <c r="SSA298" s="22"/>
      <c r="SSB298" s="22"/>
      <c r="SSC298" s="22"/>
      <c r="SSD298" s="22"/>
      <c r="SSE298" s="22"/>
      <c r="SSF298" s="22"/>
      <c r="SSG298" s="22"/>
      <c r="SSH298" s="22"/>
      <c r="SSI298" s="22"/>
      <c r="SSJ298" s="22"/>
      <c r="SSK298" s="22"/>
      <c r="SSL298" s="22"/>
      <c r="SSM298" s="22"/>
      <c r="SSN298" s="22"/>
      <c r="SSO298" s="22"/>
      <c r="SSP298" s="22"/>
      <c r="SSQ298" s="22"/>
      <c r="SSR298" s="22"/>
      <c r="SSS298" s="22"/>
      <c r="SST298" s="22"/>
      <c r="SSU298" s="22"/>
      <c r="SSV298" s="22"/>
      <c r="SSW298" s="22"/>
      <c r="SSX298" s="22"/>
      <c r="SSY298" s="22"/>
      <c r="SSZ298" s="22"/>
      <c r="STA298" s="22"/>
      <c r="STB298" s="22"/>
      <c r="STC298" s="22"/>
      <c r="STD298" s="22"/>
      <c r="STE298" s="22"/>
      <c r="STF298" s="22"/>
      <c r="STG298" s="22"/>
      <c r="STH298" s="22"/>
      <c r="STI298" s="22"/>
      <c r="STJ298" s="22"/>
      <c r="STK298" s="22"/>
      <c r="STL298" s="22"/>
      <c r="STM298" s="22"/>
      <c r="STN298" s="22"/>
      <c r="STO298" s="22"/>
      <c r="STP298" s="22"/>
      <c r="STQ298" s="22"/>
      <c r="STR298" s="22"/>
      <c r="STS298" s="22"/>
      <c r="STT298" s="22"/>
      <c r="STU298" s="22"/>
      <c r="STV298" s="22"/>
      <c r="STW298" s="22"/>
      <c r="STX298" s="22"/>
      <c r="STY298" s="22"/>
      <c r="STZ298" s="22"/>
      <c r="SUA298" s="22"/>
      <c r="SUB298" s="22"/>
      <c r="SUC298" s="22"/>
      <c r="SUD298" s="22"/>
      <c r="SUE298" s="22"/>
      <c r="SUF298" s="22"/>
      <c r="SUG298" s="22"/>
      <c r="SUH298" s="22"/>
      <c r="SUI298" s="22"/>
      <c r="SUJ298" s="22"/>
      <c r="SUK298" s="22"/>
      <c r="SUL298" s="22"/>
      <c r="SUM298" s="22"/>
      <c r="SUN298" s="22"/>
      <c r="SUO298" s="22"/>
      <c r="SUP298" s="22"/>
      <c r="SUQ298" s="22"/>
      <c r="SUR298" s="22"/>
      <c r="SUS298" s="22"/>
      <c r="SUT298" s="22"/>
      <c r="SUU298" s="22"/>
      <c r="SUV298" s="22"/>
      <c r="SUW298" s="22"/>
      <c r="SUX298" s="22"/>
      <c r="SUY298" s="22"/>
      <c r="SUZ298" s="22"/>
      <c r="SVA298" s="22"/>
      <c r="SVB298" s="22"/>
      <c r="SVC298" s="22"/>
      <c r="SVD298" s="22"/>
      <c r="SVE298" s="22"/>
      <c r="SVF298" s="22"/>
      <c r="SVG298" s="22"/>
      <c r="SVH298" s="22"/>
      <c r="SVI298" s="22"/>
      <c r="SVJ298" s="22"/>
      <c r="SVK298" s="22"/>
      <c r="SVL298" s="22"/>
      <c r="SVM298" s="22"/>
      <c r="SVN298" s="22"/>
      <c r="SVO298" s="22"/>
      <c r="SVP298" s="22"/>
      <c r="SVQ298" s="22"/>
      <c r="SVR298" s="22"/>
      <c r="SVS298" s="22"/>
      <c r="SVT298" s="22"/>
      <c r="SVU298" s="22"/>
      <c r="SVV298" s="22"/>
      <c r="SVW298" s="22"/>
      <c r="SVX298" s="22"/>
      <c r="SVY298" s="22"/>
      <c r="SVZ298" s="22"/>
      <c r="SWA298" s="22"/>
      <c r="SWB298" s="22"/>
      <c r="SWC298" s="22"/>
      <c r="SWD298" s="22"/>
      <c r="SWE298" s="22"/>
      <c r="SWF298" s="22"/>
      <c r="SWG298" s="22"/>
      <c r="SWH298" s="22"/>
      <c r="SWI298" s="22"/>
      <c r="SWJ298" s="22"/>
      <c r="SWK298" s="22"/>
      <c r="SWL298" s="22"/>
      <c r="SWM298" s="22"/>
      <c r="SWN298" s="22"/>
      <c r="SWO298" s="22"/>
      <c r="SWP298" s="22"/>
      <c r="SWQ298" s="22"/>
      <c r="SWR298" s="22"/>
      <c r="SWS298" s="22"/>
      <c r="SWT298" s="22"/>
      <c r="SWU298" s="22"/>
      <c r="SWV298" s="22"/>
      <c r="SWW298" s="22"/>
      <c r="SWX298" s="22"/>
      <c r="SWY298" s="22"/>
      <c r="SWZ298" s="22"/>
      <c r="SXA298" s="22"/>
      <c r="SXB298" s="22"/>
      <c r="SXC298" s="22"/>
      <c r="SXD298" s="22"/>
      <c r="SXE298" s="22"/>
      <c r="SXF298" s="22"/>
      <c r="SXG298" s="22"/>
      <c r="SXH298" s="22"/>
      <c r="SXI298" s="22"/>
      <c r="SXJ298" s="22"/>
      <c r="SXK298" s="22"/>
      <c r="SXL298" s="22"/>
      <c r="SXM298" s="22"/>
      <c r="SXN298" s="22"/>
      <c r="SXO298" s="22"/>
      <c r="SXP298" s="22"/>
      <c r="SXQ298" s="22"/>
      <c r="SXR298" s="22"/>
      <c r="SXS298" s="22"/>
      <c r="SXT298" s="22"/>
      <c r="SXU298" s="22"/>
      <c r="SXV298" s="22"/>
      <c r="SXW298" s="22"/>
      <c r="SXX298" s="22"/>
      <c r="SXY298" s="22"/>
      <c r="SXZ298" s="22"/>
      <c r="SYA298" s="22"/>
      <c r="SYB298" s="22"/>
      <c r="SYC298" s="22"/>
      <c r="SYD298" s="22"/>
      <c r="SYE298" s="22"/>
      <c r="SYF298" s="22"/>
      <c r="SYG298" s="22"/>
      <c r="SYH298" s="22"/>
      <c r="SYI298" s="22"/>
      <c r="SYJ298" s="22"/>
      <c r="SYK298" s="22"/>
      <c r="SYL298" s="22"/>
      <c r="SYM298" s="22"/>
      <c r="SYN298" s="22"/>
      <c r="SYO298" s="22"/>
      <c r="SYP298" s="22"/>
      <c r="SYQ298" s="22"/>
      <c r="SYR298" s="22"/>
      <c r="SYS298" s="22"/>
      <c r="SYT298" s="22"/>
      <c r="SYU298" s="22"/>
      <c r="SYV298" s="22"/>
      <c r="SYW298" s="22"/>
      <c r="SYX298" s="22"/>
      <c r="SYY298" s="22"/>
      <c r="SYZ298" s="22"/>
      <c r="SZA298" s="22"/>
      <c r="SZB298" s="22"/>
      <c r="SZC298" s="22"/>
      <c r="SZD298" s="22"/>
      <c r="SZE298" s="22"/>
      <c r="SZF298" s="22"/>
      <c r="SZG298" s="22"/>
      <c r="SZH298" s="22"/>
      <c r="SZI298" s="22"/>
      <c r="SZJ298" s="22"/>
      <c r="SZK298" s="22"/>
      <c r="SZL298" s="22"/>
      <c r="SZM298" s="22"/>
      <c r="SZN298" s="22"/>
      <c r="SZO298" s="22"/>
      <c r="SZP298" s="22"/>
      <c r="SZQ298" s="22"/>
      <c r="SZR298" s="22"/>
      <c r="SZS298" s="22"/>
      <c r="SZT298" s="22"/>
      <c r="SZU298" s="22"/>
      <c r="SZV298" s="22"/>
      <c r="SZW298" s="22"/>
      <c r="SZX298" s="22"/>
      <c r="SZY298" s="22"/>
      <c r="SZZ298" s="22"/>
      <c r="TAA298" s="22"/>
      <c r="TAB298" s="22"/>
      <c r="TAC298" s="22"/>
      <c r="TAD298" s="22"/>
      <c r="TAE298" s="22"/>
      <c r="TAF298" s="22"/>
      <c r="TAG298" s="22"/>
      <c r="TAH298" s="22"/>
      <c r="TAI298" s="22"/>
      <c r="TAJ298" s="22"/>
      <c r="TAK298" s="22"/>
      <c r="TAL298" s="22"/>
      <c r="TAM298" s="22"/>
      <c r="TAN298" s="22"/>
      <c r="TAO298" s="22"/>
      <c r="TAP298" s="22"/>
      <c r="TAQ298" s="22"/>
      <c r="TAR298" s="22"/>
      <c r="TAS298" s="22"/>
      <c r="TAT298" s="22"/>
      <c r="TAU298" s="22"/>
      <c r="TAV298" s="22"/>
      <c r="TAW298" s="22"/>
      <c r="TAX298" s="22"/>
      <c r="TAY298" s="22"/>
      <c r="TAZ298" s="22"/>
      <c r="TBA298" s="22"/>
      <c r="TBB298" s="22"/>
      <c r="TBC298" s="22"/>
      <c r="TBD298" s="22"/>
      <c r="TBE298" s="22"/>
      <c r="TBF298" s="22"/>
      <c r="TBG298" s="22"/>
      <c r="TBH298" s="22"/>
      <c r="TBI298" s="22"/>
      <c r="TBJ298" s="22"/>
      <c r="TBK298" s="22"/>
      <c r="TBL298" s="22"/>
      <c r="TBM298" s="22"/>
      <c r="TBN298" s="22"/>
      <c r="TBO298" s="22"/>
      <c r="TBP298" s="22"/>
      <c r="TBQ298" s="22"/>
      <c r="TBR298" s="22"/>
      <c r="TBS298" s="22"/>
      <c r="TBT298" s="22"/>
      <c r="TBU298" s="22"/>
      <c r="TBV298" s="22"/>
      <c r="TBW298" s="22"/>
      <c r="TBX298" s="22"/>
      <c r="TBY298" s="22"/>
      <c r="TBZ298" s="22"/>
      <c r="TCA298" s="22"/>
      <c r="TCB298" s="22"/>
      <c r="TCC298" s="22"/>
      <c r="TCD298" s="22"/>
      <c r="TCE298" s="22"/>
      <c r="TCF298" s="22"/>
      <c r="TCG298" s="22"/>
      <c r="TCH298" s="22"/>
      <c r="TCI298" s="22"/>
      <c r="TCJ298" s="22"/>
      <c r="TCK298" s="22"/>
      <c r="TCL298" s="22"/>
      <c r="TCM298" s="22"/>
      <c r="TCN298" s="22"/>
      <c r="TCO298" s="22"/>
      <c r="TCP298" s="22"/>
      <c r="TCQ298" s="22"/>
      <c r="TCR298" s="22"/>
      <c r="TCS298" s="22"/>
      <c r="TCT298" s="22"/>
      <c r="TCU298" s="22"/>
      <c r="TCV298" s="22"/>
      <c r="TCW298" s="22"/>
      <c r="TCX298" s="22"/>
      <c r="TCY298" s="22"/>
      <c r="TCZ298" s="22"/>
      <c r="TDA298" s="22"/>
      <c r="TDB298" s="22"/>
      <c r="TDC298" s="22"/>
      <c r="TDD298" s="22"/>
      <c r="TDE298" s="22"/>
      <c r="TDF298" s="22"/>
      <c r="TDG298" s="22"/>
      <c r="TDH298" s="22"/>
      <c r="TDI298" s="22"/>
      <c r="TDJ298" s="22"/>
      <c r="TDK298" s="22"/>
      <c r="TDL298" s="22"/>
      <c r="TDM298" s="22"/>
      <c r="TDN298" s="22"/>
      <c r="TDO298" s="22"/>
      <c r="TDP298" s="22"/>
      <c r="TDQ298" s="22"/>
      <c r="TDR298" s="22"/>
      <c r="TDS298" s="22"/>
      <c r="TDT298" s="22"/>
      <c r="TDU298" s="22"/>
      <c r="TDV298" s="22"/>
      <c r="TDW298" s="22"/>
      <c r="TDX298" s="22"/>
      <c r="TDY298" s="22"/>
      <c r="TDZ298" s="22"/>
      <c r="TEA298" s="22"/>
      <c r="TEB298" s="22"/>
      <c r="TEC298" s="22"/>
      <c r="TED298" s="22"/>
      <c r="TEE298" s="22"/>
      <c r="TEF298" s="22"/>
      <c r="TEG298" s="22"/>
      <c r="TEH298" s="22"/>
      <c r="TEI298" s="22"/>
      <c r="TEJ298" s="22"/>
      <c r="TEK298" s="22"/>
      <c r="TEL298" s="22"/>
      <c r="TEM298" s="22"/>
      <c r="TEN298" s="22"/>
      <c r="TEO298" s="22"/>
      <c r="TEP298" s="22"/>
      <c r="TEQ298" s="22"/>
      <c r="TER298" s="22"/>
      <c r="TES298" s="22"/>
      <c r="TET298" s="22"/>
      <c r="TEU298" s="22"/>
      <c r="TEV298" s="22"/>
      <c r="TEW298" s="22"/>
      <c r="TEX298" s="22"/>
      <c r="TEY298" s="22"/>
      <c r="TEZ298" s="22"/>
      <c r="TFA298" s="22"/>
      <c r="TFB298" s="22"/>
      <c r="TFC298" s="22"/>
      <c r="TFD298" s="22"/>
      <c r="TFE298" s="22"/>
      <c r="TFF298" s="22"/>
      <c r="TFG298" s="22"/>
      <c r="TFH298" s="22"/>
      <c r="TFI298" s="22"/>
      <c r="TFJ298" s="22"/>
      <c r="TFK298" s="22"/>
      <c r="TFL298" s="22"/>
      <c r="TFM298" s="22"/>
      <c r="TFN298" s="22"/>
      <c r="TFO298" s="22"/>
      <c r="TFP298" s="22"/>
      <c r="TFQ298" s="22"/>
      <c r="TFR298" s="22"/>
      <c r="TFS298" s="22"/>
      <c r="TFT298" s="22"/>
      <c r="TFU298" s="22"/>
      <c r="TFV298" s="22"/>
      <c r="TFW298" s="22"/>
      <c r="TFX298" s="22"/>
      <c r="TFY298" s="22"/>
      <c r="TFZ298" s="22"/>
      <c r="TGA298" s="22"/>
      <c r="TGB298" s="22"/>
      <c r="TGC298" s="22"/>
      <c r="TGD298" s="22"/>
      <c r="TGE298" s="22"/>
      <c r="TGF298" s="22"/>
      <c r="TGG298" s="22"/>
      <c r="TGH298" s="22"/>
      <c r="TGI298" s="22"/>
      <c r="TGJ298" s="22"/>
      <c r="TGK298" s="22"/>
      <c r="TGL298" s="22"/>
      <c r="TGM298" s="22"/>
      <c r="TGN298" s="22"/>
      <c r="TGO298" s="22"/>
      <c r="TGP298" s="22"/>
      <c r="TGQ298" s="22"/>
      <c r="TGR298" s="22"/>
      <c r="TGS298" s="22"/>
      <c r="TGT298" s="22"/>
      <c r="TGU298" s="22"/>
      <c r="TGV298" s="22"/>
      <c r="TGW298" s="22"/>
      <c r="TGX298" s="22"/>
      <c r="TGY298" s="22"/>
      <c r="TGZ298" s="22"/>
      <c r="THA298" s="22"/>
      <c r="THB298" s="22"/>
      <c r="THC298" s="22"/>
      <c r="THD298" s="22"/>
      <c r="THE298" s="22"/>
      <c r="THF298" s="22"/>
      <c r="THG298" s="22"/>
      <c r="THH298" s="22"/>
      <c r="THI298" s="22"/>
      <c r="THJ298" s="22"/>
      <c r="THK298" s="22"/>
      <c r="THL298" s="22"/>
      <c r="THM298" s="22"/>
      <c r="THN298" s="22"/>
      <c r="THO298" s="22"/>
      <c r="THP298" s="22"/>
      <c r="THQ298" s="22"/>
      <c r="THR298" s="22"/>
      <c r="THS298" s="22"/>
      <c r="THT298" s="22"/>
      <c r="THU298" s="22"/>
      <c r="THV298" s="22"/>
      <c r="THW298" s="22"/>
      <c r="THX298" s="22"/>
      <c r="THY298" s="22"/>
      <c r="THZ298" s="22"/>
      <c r="TIA298" s="22"/>
      <c r="TIB298" s="22"/>
      <c r="TIC298" s="22"/>
      <c r="TID298" s="22"/>
      <c r="TIE298" s="22"/>
      <c r="TIF298" s="22"/>
      <c r="TIG298" s="22"/>
      <c r="TIH298" s="22"/>
      <c r="TII298" s="22"/>
      <c r="TIJ298" s="22"/>
      <c r="TIK298" s="22"/>
      <c r="TIL298" s="22"/>
      <c r="TIM298" s="22"/>
      <c r="TIN298" s="22"/>
      <c r="TIO298" s="22"/>
      <c r="TIP298" s="22"/>
      <c r="TIQ298" s="22"/>
      <c r="TIR298" s="22"/>
      <c r="TIS298" s="22"/>
      <c r="TIT298" s="22"/>
      <c r="TIU298" s="22"/>
      <c r="TIV298" s="22"/>
      <c r="TIW298" s="22"/>
      <c r="TIX298" s="22"/>
      <c r="TIY298" s="22"/>
      <c r="TIZ298" s="22"/>
      <c r="TJA298" s="22"/>
      <c r="TJB298" s="22"/>
      <c r="TJC298" s="22"/>
      <c r="TJD298" s="22"/>
      <c r="TJE298" s="22"/>
      <c r="TJF298" s="22"/>
      <c r="TJG298" s="22"/>
      <c r="TJH298" s="22"/>
      <c r="TJI298" s="22"/>
      <c r="TJJ298" s="22"/>
      <c r="TJK298" s="22"/>
      <c r="TJL298" s="22"/>
      <c r="TJM298" s="22"/>
      <c r="TJN298" s="22"/>
      <c r="TJO298" s="22"/>
      <c r="TJP298" s="22"/>
      <c r="TJQ298" s="22"/>
      <c r="TJR298" s="22"/>
      <c r="TJS298" s="22"/>
      <c r="TJT298" s="22"/>
      <c r="TJU298" s="22"/>
      <c r="TJV298" s="22"/>
      <c r="TJW298" s="22"/>
      <c r="TJX298" s="22"/>
      <c r="TJY298" s="22"/>
      <c r="TJZ298" s="22"/>
      <c r="TKA298" s="22"/>
      <c r="TKB298" s="22"/>
      <c r="TKC298" s="22"/>
      <c r="TKD298" s="22"/>
      <c r="TKE298" s="22"/>
      <c r="TKF298" s="22"/>
      <c r="TKG298" s="22"/>
      <c r="TKH298" s="22"/>
      <c r="TKI298" s="22"/>
      <c r="TKJ298" s="22"/>
      <c r="TKK298" s="22"/>
      <c r="TKL298" s="22"/>
      <c r="TKM298" s="22"/>
      <c r="TKN298" s="22"/>
      <c r="TKO298" s="22"/>
      <c r="TKP298" s="22"/>
      <c r="TKQ298" s="22"/>
      <c r="TKR298" s="22"/>
      <c r="TKS298" s="22"/>
      <c r="TKT298" s="22"/>
      <c r="TKU298" s="22"/>
      <c r="TKV298" s="22"/>
      <c r="TKW298" s="22"/>
      <c r="TKX298" s="22"/>
      <c r="TKY298" s="22"/>
      <c r="TKZ298" s="22"/>
      <c r="TLA298" s="22"/>
      <c r="TLB298" s="22"/>
      <c r="TLC298" s="22"/>
      <c r="TLD298" s="22"/>
      <c r="TLE298" s="22"/>
      <c r="TLF298" s="22"/>
      <c r="TLG298" s="22"/>
      <c r="TLH298" s="22"/>
      <c r="TLI298" s="22"/>
      <c r="TLJ298" s="22"/>
      <c r="TLK298" s="22"/>
      <c r="TLL298" s="22"/>
      <c r="TLM298" s="22"/>
      <c r="TLN298" s="22"/>
      <c r="TLO298" s="22"/>
      <c r="TLP298" s="22"/>
      <c r="TLQ298" s="22"/>
      <c r="TLR298" s="22"/>
      <c r="TLS298" s="22"/>
      <c r="TLT298" s="22"/>
      <c r="TLU298" s="22"/>
      <c r="TLV298" s="22"/>
      <c r="TLW298" s="22"/>
      <c r="TLX298" s="22"/>
      <c r="TLY298" s="22"/>
      <c r="TLZ298" s="22"/>
      <c r="TMA298" s="22"/>
      <c r="TMB298" s="22"/>
      <c r="TMC298" s="22"/>
      <c r="TMD298" s="22"/>
      <c r="TME298" s="22"/>
      <c r="TMF298" s="22"/>
      <c r="TMG298" s="22"/>
      <c r="TMH298" s="22"/>
      <c r="TMI298" s="22"/>
      <c r="TMJ298" s="22"/>
      <c r="TMK298" s="22"/>
      <c r="TML298" s="22"/>
      <c r="TMM298" s="22"/>
      <c r="TMN298" s="22"/>
      <c r="TMO298" s="22"/>
      <c r="TMP298" s="22"/>
      <c r="TMQ298" s="22"/>
      <c r="TMR298" s="22"/>
      <c r="TMS298" s="22"/>
      <c r="TMT298" s="22"/>
      <c r="TMU298" s="22"/>
      <c r="TMV298" s="22"/>
      <c r="TMW298" s="22"/>
      <c r="TMX298" s="22"/>
      <c r="TMY298" s="22"/>
      <c r="TMZ298" s="22"/>
      <c r="TNA298" s="22"/>
      <c r="TNB298" s="22"/>
      <c r="TNC298" s="22"/>
      <c r="TND298" s="22"/>
      <c r="TNE298" s="22"/>
      <c r="TNF298" s="22"/>
      <c r="TNG298" s="22"/>
      <c r="TNH298" s="22"/>
      <c r="TNI298" s="22"/>
      <c r="TNJ298" s="22"/>
      <c r="TNK298" s="22"/>
      <c r="TNL298" s="22"/>
      <c r="TNM298" s="22"/>
      <c r="TNN298" s="22"/>
      <c r="TNO298" s="22"/>
      <c r="TNP298" s="22"/>
      <c r="TNQ298" s="22"/>
      <c r="TNR298" s="22"/>
      <c r="TNS298" s="22"/>
      <c r="TNT298" s="22"/>
      <c r="TNU298" s="22"/>
      <c r="TNV298" s="22"/>
      <c r="TNW298" s="22"/>
      <c r="TNX298" s="22"/>
      <c r="TNY298" s="22"/>
      <c r="TNZ298" s="22"/>
      <c r="TOA298" s="22"/>
      <c r="TOB298" s="22"/>
      <c r="TOC298" s="22"/>
      <c r="TOD298" s="22"/>
      <c r="TOE298" s="22"/>
      <c r="TOF298" s="22"/>
      <c r="TOG298" s="22"/>
      <c r="TOH298" s="22"/>
      <c r="TOI298" s="22"/>
      <c r="TOJ298" s="22"/>
      <c r="TOK298" s="22"/>
      <c r="TOL298" s="22"/>
      <c r="TOM298" s="22"/>
      <c r="TON298" s="22"/>
      <c r="TOO298" s="22"/>
      <c r="TOP298" s="22"/>
      <c r="TOQ298" s="22"/>
      <c r="TOR298" s="22"/>
      <c r="TOS298" s="22"/>
      <c r="TOT298" s="22"/>
      <c r="TOU298" s="22"/>
      <c r="TOV298" s="22"/>
      <c r="TOW298" s="22"/>
      <c r="TOX298" s="22"/>
      <c r="TOY298" s="22"/>
      <c r="TOZ298" s="22"/>
      <c r="TPA298" s="22"/>
      <c r="TPB298" s="22"/>
      <c r="TPC298" s="22"/>
      <c r="TPD298" s="22"/>
      <c r="TPE298" s="22"/>
      <c r="TPF298" s="22"/>
      <c r="TPG298" s="22"/>
      <c r="TPH298" s="22"/>
      <c r="TPI298" s="22"/>
      <c r="TPJ298" s="22"/>
      <c r="TPK298" s="22"/>
      <c r="TPL298" s="22"/>
      <c r="TPM298" s="22"/>
      <c r="TPN298" s="22"/>
      <c r="TPO298" s="22"/>
      <c r="TPP298" s="22"/>
      <c r="TPQ298" s="22"/>
      <c r="TPR298" s="22"/>
      <c r="TPS298" s="22"/>
      <c r="TPT298" s="22"/>
      <c r="TPU298" s="22"/>
      <c r="TPV298" s="22"/>
      <c r="TPW298" s="22"/>
      <c r="TPX298" s="22"/>
      <c r="TPY298" s="22"/>
      <c r="TPZ298" s="22"/>
      <c r="TQA298" s="22"/>
      <c r="TQB298" s="22"/>
      <c r="TQC298" s="22"/>
      <c r="TQD298" s="22"/>
      <c r="TQE298" s="22"/>
      <c r="TQF298" s="22"/>
      <c r="TQG298" s="22"/>
      <c r="TQH298" s="22"/>
      <c r="TQI298" s="22"/>
      <c r="TQJ298" s="22"/>
      <c r="TQK298" s="22"/>
      <c r="TQL298" s="22"/>
      <c r="TQM298" s="22"/>
      <c r="TQN298" s="22"/>
      <c r="TQO298" s="22"/>
      <c r="TQP298" s="22"/>
      <c r="TQQ298" s="22"/>
      <c r="TQR298" s="22"/>
      <c r="TQS298" s="22"/>
      <c r="TQT298" s="22"/>
      <c r="TQU298" s="22"/>
      <c r="TQV298" s="22"/>
      <c r="TQW298" s="22"/>
      <c r="TQX298" s="22"/>
      <c r="TQY298" s="22"/>
      <c r="TQZ298" s="22"/>
      <c r="TRA298" s="22"/>
      <c r="TRB298" s="22"/>
      <c r="TRC298" s="22"/>
      <c r="TRD298" s="22"/>
      <c r="TRE298" s="22"/>
      <c r="TRF298" s="22"/>
      <c r="TRG298" s="22"/>
      <c r="TRH298" s="22"/>
      <c r="TRI298" s="22"/>
      <c r="TRJ298" s="22"/>
      <c r="TRK298" s="22"/>
      <c r="TRL298" s="22"/>
      <c r="TRM298" s="22"/>
      <c r="TRN298" s="22"/>
      <c r="TRO298" s="22"/>
      <c r="TRP298" s="22"/>
      <c r="TRQ298" s="22"/>
      <c r="TRR298" s="22"/>
      <c r="TRS298" s="22"/>
      <c r="TRT298" s="22"/>
      <c r="TRU298" s="22"/>
      <c r="TRV298" s="22"/>
      <c r="TRW298" s="22"/>
      <c r="TRX298" s="22"/>
      <c r="TRY298" s="22"/>
      <c r="TRZ298" s="22"/>
      <c r="TSA298" s="22"/>
      <c r="TSB298" s="22"/>
      <c r="TSC298" s="22"/>
      <c r="TSD298" s="22"/>
      <c r="TSE298" s="22"/>
      <c r="TSF298" s="22"/>
      <c r="TSG298" s="22"/>
      <c r="TSH298" s="22"/>
      <c r="TSI298" s="22"/>
      <c r="TSJ298" s="22"/>
      <c r="TSK298" s="22"/>
      <c r="TSL298" s="22"/>
      <c r="TSM298" s="22"/>
      <c r="TSN298" s="22"/>
      <c r="TSO298" s="22"/>
      <c r="TSP298" s="22"/>
      <c r="TSQ298" s="22"/>
      <c r="TSR298" s="22"/>
      <c r="TSS298" s="22"/>
      <c r="TST298" s="22"/>
      <c r="TSU298" s="22"/>
      <c r="TSV298" s="22"/>
      <c r="TSW298" s="22"/>
      <c r="TSX298" s="22"/>
      <c r="TSY298" s="22"/>
      <c r="TSZ298" s="22"/>
      <c r="TTA298" s="22"/>
      <c r="TTB298" s="22"/>
      <c r="TTC298" s="22"/>
      <c r="TTD298" s="22"/>
      <c r="TTE298" s="22"/>
      <c r="TTF298" s="22"/>
      <c r="TTG298" s="22"/>
      <c r="TTH298" s="22"/>
      <c r="TTI298" s="22"/>
      <c r="TTJ298" s="22"/>
      <c r="TTK298" s="22"/>
      <c r="TTL298" s="22"/>
      <c r="TTM298" s="22"/>
      <c r="TTN298" s="22"/>
      <c r="TTO298" s="22"/>
      <c r="TTP298" s="22"/>
      <c r="TTQ298" s="22"/>
      <c r="TTR298" s="22"/>
      <c r="TTS298" s="22"/>
      <c r="TTT298" s="22"/>
      <c r="TTU298" s="22"/>
      <c r="TTV298" s="22"/>
      <c r="TTW298" s="22"/>
      <c r="TTX298" s="22"/>
      <c r="TTY298" s="22"/>
      <c r="TTZ298" s="22"/>
      <c r="TUA298" s="22"/>
      <c r="TUB298" s="22"/>
      <c r="TUC298" s="22"/>
      <c r="TUD298" s="22"/>
      <c r="TUE298" s="22"/>
      <c r="TUF298" s="22"/>
      <c r="TUG298" s="22"/>
      <c r="TUH298" s="22"/>
      <c r="TUI298" s="22"/>
      <c r="TUJ298" s="22"/>
      <c r="TUK298" s="22"/>
      <c r="TUL298" s="22"/>
      <c r="TUM298" s="22"/>
      <c r="TUN298" s="22"/>
      <c r="TUO298" s="22"/>
      <c r="TUP298" s="22"/>
      <c r="TUQ298" s="22"/>
      <c r="TUR298" s="22"/>
      <c r="TUS298" s="22"/>
      <c r="TUT298" s="22"/>
      <c r="TUU298" s="22"/>
      <c r="TUV298" s="22"/>
      <c r="TUW298" s="22"/>
      <c r="TUX298" s="22"/>
      <c r="TUY298" s="22"/>
      <c r="TUZ298" s="22"/>
      <c r="TVA298" s="22"/>
      <c r="TVB298" s="22"/>
      <c r="TVC298" s="22"/>
      <c r="TVD298" s="22"/>
      <c r="TVE298" s="22"/>
      <c r="TVF298" s="22"/>
      <c r="TVG298" s="22"/>
      <c r="TVH298" s="22"/>
      <c r="TVI298" s="22"/>
      <c r="TVJ298" s="22"/>
      <c r="TVK298" s="22"/>
      <c r="TVL298" s="22"/>
      <c r="TVM298" s="22"/>
      <c r="TVN298" s="22"/>
      <c r="TVO298" s="22"/>
      <c r="TVP298" s="22"/>
      <c r="TVQ298" s="22"/>
      <c r="TVR298" s="22"/>
      <c r="TVS298" s="22"/>
      <c r="TVT298" s="22"/>
      <c r="TVU298" s="22"/>
      <c r="TVV298" s="22"/>
      <c r="TVW298" s="22"/>
      <c r="TVX298" s="22"/>
      <c r="TVY298" s="22"/>
      <c r="TVZ298" s="22"/>
      <c r="TWA298" s="22"/>
      <c r="TWB298" s="22"/>
      <c r="TWC298" s="22"/>
      <c r="TWD298" s="22"/>
      <c r="TWE298" s="22"/>
      <c r="TWF298" s="22"/>
      <c r="TWG298" s="22"/>
      <c r="TWH298" s="22"/>
      <c r="TWI298" s="22"/>
      <c r="TWJ298" s="22"/>
      <c r="TWK298" s="22"/>
      <c r="TWL298" s="22"/>
      <c r="TWM298" s="22"/>
      <c r="TWN298" s="22"/>
      <c r="TWO298" s="22"/>
      <c r="TWP298" s="22"/>
      <c r="TWQ298" s="22"/>
      <c r="TWR298" s="22"/>
      <c r="TWS298" s="22"/>
      <c r="TWT298" s="22"/>
      <c r="TWU298" s="22"/>
      <c r="TWV298" s="22"/>
      <c r="TWW298" s="22"/>
      <c r="TWX298" s="22"/>
      <c r="TWY298" s="22"/>
      <c r="TWZ298" s="22"/>
      <c r="TXA298" s="22"/>
      <c r="TXB298" s="22"/>
      <c r="TXC298" s="22"/>
      <c r="TXD298" s="22"/>
      <c r="TXE298" s="22"/>
      <c r="TXF298" s="22"/>
      <c r="TXG298" s="22"/>
      <c r="TXH298" s="22"/>
      <c r="TXI298" s="22"/>
      <c r="TXJ298" s="22"/>
      <c r="TXK298" s="22"/>
      <c r="TXL298" s="22"/>
      <c r="TXM298" s="22"/>
      <c r="TXN298" s="22"/>
      <c r="TXO298" s="22"/>
      <c r="TXP298" s="22"/>
      <c r="TXQ298" s="22"/>
      <c r="TXR298" s="22"/>
      <c r="TXS298" s="22"/>
      <c r="TXT298" s="22"/>
      <c r="TXU298" s="22"/>
      <c r="TXV298" s="22"/>
      <c r="TXW298" s="22"/>
      <c r="TXX298" s="22"/>
      <c r="TXY298" s="22"/>
      <c r="TXZ298" s="22"/>
      <c r="TYA298" s="22"/>
      <c r="TYB298" s="22"/>
      <c r="TYC298" s="22"/>
      <c r="TYD298" s="22"/>
      <c r="TYE298" s="22"/>
      <c r="TYF298" s="22"/>
      <c r="TYG298" s="22"/>
      <c r="TYH298" s="22"/>
      <c r="TYI298" s="22"/>
      <c r="TYJ298" s="22"/>
      <c r="TYK298" s="22"/>
      <c r="TYL298" s="22"/>
      <c r="TYM298" s="22"/>
      <c r="TYN298" s="22"/>
      <c r="TYO298" s="22"/>
      <c r="TYP298" s="22"/>
      <c r="TYQ298" s="22"/>
      <c r="TYR298" s="22"/>
      <c r="TYS298" s="22"/>
      <c r="TYT298" s="22"/>
      <c r="TYU298" s="22"/>
      <c r="TYV298" s="22"/>
      <c r="TYW298" s="22"/>
      <c r="TYX298" s="22"/>
      <c r="TYY298" s="22"/>
      <c r="TYZ298" s="22"/>
      <c r="TZA298" s="22"/>
      <c r="TZB298" s="22"/>
      <c r="TZC298" s="22"/>
      <c r="TZD298" s="22"/>
      <c r="TZE298" s="22"/>
      <c r="TZF298" s="22"/>
      <c r="TZG298" s="22"/>
      <c r="TZH298" s="22"/>
      <c r="TZI298" s="22"/>
      <c r="TZJ298" s="22"/>
      <c r="TZK298" s="22"/>
      <c r="TZL298" s="22"/>
      <c r="TZM298" s="22"/>
      <c r="TZN298" s="22"/>
      <c r="TZO298" s="22"/>
      <c r="TZP298" s="22"/>
      <c r="TZQ298" s="22"/>
      <c r="TZR298" s="22"/>
      <c r="TZS298" s="22"/>
      <c r="TZT298" s="22"/>
      <c r="TZU298" s="22"/>
      <c r="TZV298" s="22"/>
      <c r="TZW298" s="22"/>
      <c r="TZX298" s="22"/>
      <c r="TZY298" s="22"/>
      <c r="TZZ298" s="22"/>
      <c r="UAA298" s="22"/>
      <c r="UAB298" s="22"/>
      <c r="UAC298" s="22"/>
      <c r="UAD298" s="22"/>
      <c r="UAE298" s="22"/>
      <c r="UAF298" s="22"/>
      <c r="UAG298" s="22"/>
      <c r="UAH298" s="22"/>
      <c r="UAI298" s="22"/>
      <c r="UAJ298" s="22"/>
      <c r="UAK298" s="22"/>
      <c r="UAL298" s="22"/>
      <c r="UAM298" s="22"/>
      <c r="UAN298" s="22"/>
      <c r="UAO298" s="22"/>
      <c r="UAP298" s="22"/>
      <c r="UAQ298" s="22"/>
      <c r="UAR298" s="22"/>
      <c r="UAS298" s="22"/>
      <c r="UAT298" s="22"/>
      <c r="UAU298" s="22"/>
      <c r="UAV298" s="22"/>
      <c r="UAW298" s="22"/>
      <c r="UAX298" s="22"/>
      <c r="UAY298" s="22"/>
      <c r="UAZ298" s="22"/>
      <c r="UBA298" s="22"/>
      <c r="UBB298" s="22"/>
      <c r="UBC298" s="22"/>
      <c r="UBD298" s="22"/>
      <c r="UBE298" s="22"/>
      <c r="UBF298" s="22"/>
      <c r="UBG298" s="22"/>
      <c r="UBH298" s="22"/>
      <c r="UBI298" s="22"/>
      <c r="UBJ298" s="22"/>
      <c r="UBK298" s="22"/>
      <c r="UBL298" s="22"/>
      <c r="UBM298" s="22"/>
      <c r="UBN298" s="22"/>
      <c r="UBO298" s="22"/>
      <c r="UBP298" s="22"/>
      <c r="UBQ298" s="22"/>
      <c r="UBR298" s="22"/>
      <c r="UBS298" s="22"/>
      <c r="UBT298" s="22"/>
      <c r="UBU298" s="22"/>
      <c r="UBV298" s="22"/>
      <c r="UBW298" s="22"/>
      <c r="UBX298" s="22"/>
      <c r="UBY298" s="22"/>
      <c r="UBZ298" s="22"/>
      <c r="UCA298" s="22"/>
      <c r="UCB298" s="22"/>
      <c r="UCC298" s="22"/>
      <c r="UCD298" s="22"/>
      <c r="UCE298" s="22"/>
      <c r="UCF298" s="22"/>
      <c r="UCG298" s="22"/>
      <c r="UCH298" s="22"/>
      <c r="UCI298" s="22"/>
      <c r="UCJ298" s="22"/>
      <c r="UCK298" s="22"/>
      <c r="UCL298" s="22"/>
      <c r="UCM298" s="22"/>
      <c r="UCN298" s="22"/>
      <c r="UCO298" s="22"/>
      <c r="UCP298" s="22"/>
      <c r="UCQ298" s="22"/>
      <c r="UCR298" s="22"/>
      <c r="UCS298" s="22"/>
      <c r="UCT298" s="22"/>
      <c r="UCU298" s="22"/>
      <c r="UCV298" s="22"/>
      <c r="UCW298" s="22"/>
      <c r="UCX298" s="22"/>
      <c r="UCY298" s="22"/>
      <c r="UCZ298" s="22"/>
      <c r="UDA298" s="22"/>
      <c r="UDB298" s="22"/>
      <c r="UDC298" s="22"/>
      <c r="UDD298" s="22"/>
      <c r="UDE298" s="22"/>
      <c r="UDF298" s="22"/>
      <c r="UDG298" s="22"/>
      <c r="UDH298" s="22"/>
      <c r="UDI298" s="22"/>
      <c r="UDJ298" s="22"/>
      <c r="UDK298" s="22"/>
      <c r="UDL298" s="22"/>
      <c r="UDM298" s="22"/>
      <c r="UDN298" s="22"/>
      <c r="UDO298" s="22"/>
      <c r="UDP298" s="22"/>
      <c r="UDQ298" s="22"/>
      <c r="UDR298" s="22"/>
      <c r="UDS298" s="22"/>
      <c r="UDT298" s="22"/>
      <c r="UDU298" s="22"/>
      <c r="UDV298" s="22"/>
      <c r="UDW298" s="22"/>
      <c r="UDX298" s="22"/>
      <c r="UDY298" s="22"/>
      <c r="UDZ298" s="22"/>
      <c r="UEA298" s="22"/>
      <c r="UEB298" s="22"/>
      <c r="UEC298" s="22"/>
      <c r="UED298" s="22"/>
      <c r="UEE298" s="22"/>
      <c r="UEF298" s="22"/>
      <c r="UEG298" s="22"/>
      <c r="UEH298" s="22"/>
      <c r="UEI298" s="22"/>
      <c r="UEJ298" s="22"/>
      <c r="UEK298" s="22"/>
      <c r="UEL298" s="22"/>
      <c r="UEM298" s="22"/>
      <c r="UEN298" s="22"/>
      <c r="UEO298" s="22"/>
      <c r="UEP298" s="22"/>
      <c r="UEQ298" s="22"/>
      <c r="UER298" s="22"/>
      <c r="UES298" s="22"/>
      <c r="UET298" s="22"/>
      <c r="UEU298" s="22"/>
      <c r="UEV298" s="22"/>
      <c r="UEW298" s="22"/>
      <c r="UEX298" s="22"/>
      <c r="UEY298" s="22"/>
      <c r="UEZ298" s="22"/>
      <c r="UFA298" s="22"/>
      <c r="UFB298" s="22"/>
      <c r="UFC298" s="22"/>
      <c r="UFD298" s="22"/>
      <c r="UFE298" s="22"/>
      <c r="UFF298" s="22"/>
      <c r="UFG298" s="22"/>
      <c r="UFH298" s="22"/>
      <c r="UFI298" s="22"/>
      <c r="UFJ298" s="22"/>
      <c r="UFK298" s="22"/>
      <c r="UFL298" s="22"/>
      <c r="UFM298" s="22"/>
      <c r="UFN298" s="22"/>
      <c r="UFO298" s="22"/>
      <c r="UFP298" s="22"/>
      <c r="UFQ298" s="22"/>
      <c r="UFR298" s="22"/>
      <c r="UFS298" s="22"/>
      <c r="UFT298" s="22"/>
      <c r="UFU298" s="22"/>
      <c r="UFV298" s="22"/>
      <c r="UFW298" s="22"/>
      <c r="UFX298" s="22"/>
      <c r="UFY298" s="22"/>
      <c r="UFZ298" s="22"/>
      <c r="UGA298" s="22"/>
      <c r="UGB298" s="22"/>
      <c r="UGC298" s="22"/>
      <c r="UGD298" s="22"/>
      <c r="UGE298" s="22"/>
      <c r="UGF298" s="22"/>
      <c r="UGG298" s="22"/>
      <c r="UGH298" s="22"/>
      <c r="UGI298" s="22"/>
      <c r="UGJ298" s="22"/>
      <c r="UGK298" s="22"/>
      <c r="UGL298" s="22"/>
      <c r="UGM298" s="22"/>
      <c r="UGN298" s="22"/>
      <c r="UGO298" s="22"/>
      <c r="UGP298" s="22"/>
      <c r="UGQ298" s="22"/>
      <c r="UGR298" s="22"/>
      <c r="UGS298" s="22"/>
      <c r="UGT298" s="22"/>
      <c r="UGU298" s="22"/>
      <c r="UGV298" s="22"/>
      <c r="UGW298" s="22"/>
      <c r="UGX298" s="22"/>
      <c r="UGY298" s="22"/>
      <c r="UGZ298" s="22"/>
      <c r="UHA298" s="22"/>
      <c r="UHB298" s="22"/>
      <c r="UHC298" s="22"/>
      <c r="UHD298" s="22"/>
      <c r="UHE298" s="22"/>
      <c r="UHF298" s="22"/>
      <c r="UHG298" s="22"/>
      <c r="UHH298" s="22"/>
      <c r="UHI298" s="22"/>
      <c r="UHJ298" s="22"/>
      <c r="UHK298" s="22"/>
      <c r="UHL298" s="22"/>
      <c r="UHM298" s="22"/>
      <c r="UHN298" s="22"/>
      <c r="UHO298" s="22"/>
      <c r="UHP298" s="22"/>
      <c r="UHQ298" s="22"/>
      <c r="UHR298" s="22"/>
      <c r="UHS298" s="22"/>
      <c r="UHT298" s="22"/>
      <c r="UHU298" s="22"/>
      <c r="UHV298" s="22"/>
      <c r="UHW298" s="22"/>
      <c r="UHX298" s="22"/>
      <c r="UHY298" s="22"/>
      <c r="UHZ298" s="22"/>
      <c r="UIA298" s="22"/>
      <c r="UIB298" s="22"/>
      <c r="UIC298" s="22"/>
      <c r="UID298" s="22"/>
      <c r="UIE298" s="22"/>
      <c r="UIF298" s="22"/>
      <c r="UIG298" s="22"/>
      <c r="UIH298" s="22"/>
      <c r="UII298" s="22"/>
      <c r="UIJ298" s="22"/>
      <c r="UIK298" s="22"/>
      <c r="UIL298" s="22"/>
      <c r="UIM298" s="22"/>
      <c r="UIN298" s="22"/>
      <c r="UIO298" s="22"/>
      <c r="UIP298" s="22"/>
      <c r="UIQ298" s="22"/>
      <c r="UIR298" s="22"/>
      <c r="UIS298" s="22"/>
      <c r="UIT298" s="22"/>
      <c r="UIU298" s="22"/>
      <c r="UIV298" s="22"/>
      <c r="UIW298" s="22"/>
      <c r="UIX298" s="22"/>
      <c r="UIY298" s="22"/>
      <c r="UIZ298" s="22"/>
      <c r="UJA298" s="22"/>
      <c r="UJB298" s="22"/>
      <c r="UJC298" s="22"/>
      <c r="UJD298" s="22"/>
      <c r="UJE298" s="22"/>
      <c r="UJF298" s="22"/>
      <c r="UJG298" s="22"/>
      <c r="UJH298" s="22"/>
      <c r="UJI298" s="22"/>
      <c r="UJJ298" s="22"/>
      <c r="UJK298" s="22"/>
      <c r="UJL298" s="22"/>
      <c r="UJM298" s="22"/>
      <c r="UJN298" s="22"/>
      <c r="UJO298" s="22"/>
      <c r="UJP298" s="22"/>
      <c r="UJQ298" s="22"/>
      <c r="UJR298" s="22"/>
      <c r="UJS298" s="22"/>
      <c r="UJT298" s="22"/>
      <c r="UJU298" s="22"/>
      <c r="UJV298" s="22"/>
      <c r="UJW298" s="22"/>
      <c r="UJX298" s="22"/>
      <c r="UJY298" s="22"/>
      <c r="UJZ298" s="22"/>
      <c r="UKA298" s="22"/>
      <c r="UKB298" s="22"/>
      <c r="UKC298" s="22"/>
      <c r="UKD298" s="22"/>
      <c r="UKE298" s="22"/>
      <c r="UKF298" s="22"/>
      <c r="UKG298" s="22"/>
      <c r="UKH298" s="22"/>
      <c r="UKI298" s="22"/>
      <c r="UKJ298" s="22"/>
      <c r="UKK298" s="22"/>
      <c r="UKL298" s="22"/>
      <c r="UKM298" s="22"/>
      <c r="UKN298" s="22"/>
      <c r="UKO298" s="22"/>
      <c r="UKP298" s="22"/>
      <c r="UKQ298" s="22"/>
      <c r="UKR298" s="22"/>
      <c r="UKS298" s="22"/>
      <c r="UKT298" s="22"/>
      <c r="UKU298" s="22"/>
      <c r="UKV298" s="22"/>
      <c r="UKW298" s="22"/>
      <c r="UKX298" s="22"/>
      <c r="UKY298" s="22"/>
      <c r="UKZ298" s="22"/>
      <c r="ULA298" s="22"/>
      <c r="ULB298" s="22"/>
      <c r="ULC298" s="22"/>
      <c r="ULD298" s="22"/>
      <c r="ULE298" s="22"/>
      <c r="ULF298" s="22"/>
      <c r="ULG298" s="22"/>
      <c r="ULH298" s="22"/>
      <c r="ULI298" s="22"/>
      <c r="ULJ298" s="22"/>
      <c r="ULK298" s="22"/>
      <c r="ULL298" s="22"/>
      <c r="ULM298" s="22"/>
      <c r="ULN298" s="22"/>
      <c r="ULO298" s="22"/>
      <c r="ULP298" s="22"/>
      <c r="ULQ298" s="22"/>
      <c r="ULR298" s="22"/>
      <c r="ULS298" s="22"/>
      <c r="ULT298" s="22"/>
      <c r="ULU298" s="22"/>
      <c r="ULV298" s="22"/>
      <c r="ULW298" s="22"/>
      <c r="ULX298" s="22"/>
      <c r="ULY298" s="22"/>
      <c r="ULZ298" s="22"/>
      <c r="UMA298" s="22"/>
      <c r="UMB298" s="22"/>
      <c r="UMC298" s="22"/>
      <c r="UMD298" s="22"/>
      <c r="UME298" s="22"/>
      <c r="UMF298" s="22"/>
      <c r="UMG298" s="22"/>
      <c r="UMH298" s="22"/>
      <c r="UMI298" s="22"/>
      <c r="UMJ298" s="22"/>
      <c r="UMK298" s="22"/>
      <c r="UML298" s="22"/>
      <c r="UMM298" s="22"/>
      <c r="UMN298" s="22"/>
      <c r="UMO298" s="22"/>
      <c r="UMP298" s="22"/>
      <c r="UMQ298" s="22"/>
      <c r="UMR298" s="22"/>
      <c r="UMS298" s="22"/>
      <c r="UMT298" s="22"/>
      <c r="UMU298" s="22"/>
      <c r="UMV298" s="22"/>
      <c r="UMW298" s="22"/>
      <c r="UMX298" s="22"/>
      <c r="UMY298" s="22"/>
      <c r="UMZ298" s="22"/>
      <c r="UNA298" s="22"/>
      <c r="UNB298" s="22"/>
      <c r="UNC298" s="22"/>
      <c r="UND298" s="22"/>
      <c r="UNE298" s="22"/>
      <c r="UNF298" s="22"/>
      <c r="UNG298" s="22"/>
      <c r="UNH298" s="22"/>
      <c r="UNI298" s="22"/>
      <c r="UNJ298" s="22"/>
      <c r="UNK298" s="22"/>
      <c r="UNL298" s="22"/>
      <c r="UNM298" s="22"/>
      <c r="UNN298" s="22"/>
      <c r="UNO298" s="22"/>
      <c r="UNP298" s="22"/>
      <c r="UNQ298" s="22"/>
      <c r="UNR298" s="22"/>
      <c r="UNS298" s="22"/>
      <c r="UNT298" s="22"/>
      <c r="UNU298" s="22"/>
      <c r="UNV298" s="22"/>
      <c r="UNW298" s="22"/>
      <c r="UNX298" s="22"/>
      <c r="UNY298" s="22"/>
      <c r="UNZ298" s="22"/>
      <c r="UOA298" s="22"/>
      <c r="UOB298" s="22"/>
      <c r="UOC298" s="22"/>
      <c r="UOD298" s="22"/>
      <c r="UOE298" s="22"/>
      <c r="UOF298" s="22"/>
      <c r="UOG298" s="22"/>
      <c r="UOH298" s="22"/>
      <c r="UOI298" s="22"/>
      <c r="UOJ298" s="22"/>
      <c r="UOK298" s="22"/>
      <c r="UOL298" s="22"/>
      <c r="UOM298" s="22"/>
      <c r="UON298" s="22"/>
      <c r="UOO298" s="22"/>
      <c r="UOP298" s="22"/>
      <c r="UOQ298" s="22"/>
      <c r="UOR298" s="22"/>
      <c r="UOS298" s="22"/>
      <c r="UOT298" s="22"/>
      <c r="UOU298" s="22"/>
      <c r="UOV298" s="22"/>
      <c r="UOW298" s="22"/>
      <c r="UOX298" s="22"/>
      <c r="UOY298" s="22"/>
      <c r="UOZ298" s="22"/>
      <c r="UPA298" s="22"/>
      <c r="UPB298" s="22"/>
      <c r="UPC298" s="22"/>
      <c r="UPD298" s="22"/>
      <c r="UPE298" s="22"/>
      <c r="UPF298" s="22"/>
      <c r="UPG298" s="22"/>
      <c r="UPH298" s="22"/>
      <c r="UPI298" s="22"/>
      <c r="UPJ298" s="22"/>
      <c r="UPK298" s="22"/>
      <c r="UPL298" s="22"/>
      <c r="UPM298" s="22"/>
      <c r="UPN298" s="22"/>
      <c r="UPO298" s="22"/>
      <c r="UPP298" s="22"/>
      <c r="UPQ298" s="22"/>
      <c r="UPR298" s="22"/>
      <c r="UPS298" s="22"/>
      <c r="UPT298" s="22"/>
      <c r="UPU298" s="22"/>
      <c r="UPV298" s="22"/>
      <c r="UPW298" s="22"/>
      <c r="UPX298" s="22"/>
      <c r="UPY298" s="22"/>
      <c r="UPZ298" s="22"/>
      <c r="UQA298" s="22"/>
      <c r="UQB298" s="22"/>
      <c r="UQC298" s="22"/>
      <c r="UQD298" s="22"/>
      <c r="UQE298" s="22"/>
      <c r="UQF298" s="22"/>
      <c r="UQG298" s="22"/>
      <c r="UQH298" s="22"/>
      <c r="UQI298" s="22"/>
      <c r="UQJ298" s="22"/>
      <c r="UQK298" s="22"/>
      <c r="UQL298" s="22"/>
      <c r="UQM298" s="22"/>
      <c r="UQN298" s="22"/>
      <c r="UQO298" s="22"/>
      <c r="UQP298" s="22"/>
      <c r="UQQ298" s="22"/>
      <c r="UQR298" s="22"/>
      <c r="UQS298" s="22"/>
      <c r="UQT298" s="22"/>
      <c r="UQU298" s="22"/>
      <c r="UQV298" s="22"/>
      <c r="UQW298" s="22"/>
      <c r="UQX298" s="22"/>
      <c r="UQY298" s="22"/>
      <c r="UQZ298" s="22"/>
      <c r="URA298" s="22"/>
      <c r="URB298" s="22"/>
      <c r="URC298" s="22"/>
      <c r="URD298" s="22"/>
      <c r="URE298" s="22"/>
      <c r="URF298" s="22"/>
      <c r="URG298" s="22"/>
      <c r="URH298" s="22"/>
      <c r="URI298" s="22"/>
      <c r="URJ298" s="22"/>
      <c r="URK298" s="22"/>
      <c r="URL298" s="22"/>
      <c r="URM298" s="22"/>
      <c r="URN298" s="22"/>
      <c r="URO298" s="22"/>
      <c r="URP298" s="22"/>
      <c r="URQ298" s="22"/>
      <c r="URR298" s="22"/>
      <c r="URS298" s="22"/>
      <c r="URT298" s="22"/>
      <c r="URU298" s="22"/>
      <c r="URV298" s="22"/>
      <c r="URW298" s="22"/>
      <c r="URX298" s="22"/>
      <c r="URY298" s="22"/>
      <c r="URZ298" s="22"/>
      <c r="USA298" s="22"/>
      <c r="USB298" s="22"/>
      <c r="USC298" s="22"/>
      <c r="USD298" s="22"/>
      <c r="USE298" s="22"/>
      <c r="USF298" s="22"/>
      <c r="USG298" s="22"/>
      <c r="USH298" s="22"/>
      <c r="USI298" s="22"/>
      <c r="USJ298" s="22"/>
      <c r="USK298" s="22"/>
      <c r="USL298" s="22"/>
      <c r="USM298" s="22"/>
      <c r="USN298" s="22"/>
      <c r="USO298" s="22"/>
      <c r="USP298" s="22"/>
      <c r="USQ298" s="22"/>
      <c r="USR298" s="22"/>
      <c r="USS298" s="22"/>
      <c r="UST298" s="22"/>
      <c r="USU298" s="22"/>
      <c r="USV298" s="22"/>
      <c r="USW298" s="22"/>
      <c r="USX298" s="22"/>
      <c r="USY298" s="22"/>
      <c r="USZ298" s="22"/>
      <c r="UTA298" s="22"/>
      <c r="UTB298" s="22"/>
      <c r="UTC298" s="22"/>
      <c r="UTD298" s="22"/>
      <c r="UTE298" s="22"/>
      <c r="UTF298" s="22"/>
      <c r="UTG298" s="22"/>
      <c r="UTH298" s="22"/>
      <c r="UTI298" s="22"/>
      <c r="UTJ298" s="22"/>
      <c r="UTK298" s="22"/>
      <c r="UTL298" s="22"/>
      <c r="UTM298" s="22"/>
      <c r="UTN298" s="22"/>
      <c r="UTO298" s="22"/>
      <c r="UTP298" s="22"/>
      <c r="UTQ298" s="22"/>
      <c r="UTR298" s="22"/>
      <c r="UTS298" s="22"/>
      <c r="UTT298" s="22"/>
      <c r="UTU298" s="22"/>
      <c r="UTV298" s="22"/>
      <c r="UTW298" s="22"/>
      <c r="UTX298" s="22"/>
      <c r="UTY298" s="22"/>
      <c r="UTZ298" s="22"/>
      <c r="UUA298" s="22"/>
      <c r="UUB298" s="22"/>
      <c r="UUC298" s="22"/>
      <c r="UUD298" s="22"/>
      <c r="UUE298" s="22"/>
      <c r="UUF298" s="22"/>
      <c r="UUG298" s="22"/>
      <c r="UUH298" s="22"/>
      <c r="UUI298" s="22"/>
      <c r="UUJ298" s="22"/>
      <c r="UUK298" s="22"/>
      <c r="UUL298" s="22"/>
      <c r="UUM298" s="22"/>
      <c r="UUN298" s="22"/>
      <c r="UUO298" s="22"/>
      <c r="UUP298" s="22"/>
      <c r="UUQ298" s="22"/>
      <c r="UUR298" s="22"/>
      <c r="UUS298" s="22"/>
      <c r="UUT298" s="22"/>
      <c r="UUU298" s="22"/>
      <c r="UUV298" s="22"/>
      <c r="UUW298" s="22"/>
      <c r="UUX298" s="22"/>
      <c r="UUY298" s="22"/>
      <c r="UUZ298" s="22"/>
      <c r="UVA298" s="22"/>
      <c r="UVB298" s="22"/>
      <c r="UVC298" s="22"/>
      <c r="UVD298" s="22"/>
      <c r="UVE298" s="22"/>
      <c r="UVF298" s="22"/>
      <c r="UVG298" s="22"/>
      <c r="UVH298" s="22"/>
      <c r="UVI298" s="22"/>
      <c r="UVJ298" s="22"/>
      <c r="UVK298" s="22"/>
      <c r="UVL298" s="22"/>
      <c r="UVM298" s="22"/>
      <c r="UVN298" s="22"/>
      <c r="UVO298" s="22"/>
      <c r="UVP298" s="22"/>
      <c r="UVQ298" s="22"/>
      <c r="UVR298" s="22"/>
      <c r="UVS298" s="22"/>
      <c r="UVT298" s="22"/>
      <c r="UVU298" s="22"/>
      <c r="UVV298" s="22"/>
      <c r="UVW298" s="22"/>
      <c r="UVX298" s="22"/>
      <c r="UVY298" s="22"/>
      <c r="UVZ298" s="22"/>
      <c r="UWA298" s="22"/>
      <c r="UWB298" s="22"/>
      <c r="UWC298" s="22"/>
      <c r="UWD298" s="22"/>
      <c r="UWE298" s="22"/>
      <c r="UWF298" s="22"/>
      <c r="UWG298" s="22"/>
      <c r="UWH298" s="22"/>
      <c r="UWI298" s="22"/>
      <c r="UWJ298" s="22"/>
      <c r="UWK298" s="22"/>
      <c r="UWL298" s="22"/>
      <c r="UWM298" s="22"/>
      <c r="UWN298" s="22"/>
      <c r="UWO298" s="22"/>
      <c r="UWP298" s="22"/>
      <c r="UWQ298" s="22"/>
      <c r="UWR298" s="22"/>
      <c r="UWS298" s="22"/>
      <c r="UWT298" s="22"/>
      <c r="UWU298" s="22"/>
      <c r="UWV298" s="22"/>
      <c r="UWW298" s="22"/>
      <c r="UWX298" s="22"/>
      <c r="UWY298" s="22"/>
      <c r="UWZ298" s="22"/>
      <c r="UXA298" s="22"/>
      <c r="UXB298" s="22"/>
      <c r="UXC298" s="22"/>
      <c r="UXD298" s="22"/>
      <c r="UXE298" s="22"/>
      <c r="UXF298" s="22"/>
      <c r="UXG298" s="22"/>
      <c r="UXH298" s="22"/>
      <c r="UXI298" s="22"/>
      <c r="UXJ298" s="22"/>
      <c r="UXK298" s="22"/>
      <c r="UXL298" s="22"/>
      <c r="UXM298" s="22"/>
      <c r="UXN298" s="22"/>
      <c r="UXO298" s="22"/>
      <c r="UXP298" s="22"/>
      <c r="UXQ298" s="22"/>
      <c r="UXR298" s="22"/>
      <c r="UXS298" s="22"/>
      <c r="UXT298" s="22"/>
      <c r="UXU298" s="22"/>
      <c r="UXV298" s="22"/>
      <c r="UXW298" s="22"/>
      <c r="UXX298" s="22"/>
      <c r="UXY298" s="22"/>
      <c r="UXZ298" s="22"/>
      <c r="UYA298" s="22"/>
      <c r="UYB298" s="22"/>
      <c r="UYC298" s="22"/>
      <c r="UYD298" s="22"/>
      <c r="UYE298" s="22"/>
      <c r="UYF298" s="22"/>
      <c r="UYG298" s="22"/>
      <c r="UYH298" s="22"/>
      <c r="UYI298" s="22"/>
      <c r="UYJ298" s="22"/>
      <c r="UYK298" s="22"/>
      <c r="UYL298" s="22"/>
      <c r="UYM298" s="22"/>
      <c r="UYN298" s="22"/>
      <c r="UYO298" s="22"/>
      <c r="UYP298" s="22"/>
      <c r="UYQ298" s="22"/>
      <c r="UYR298" s="22"/>
      <c r="UYS298" s="22"/>
      <c r="UYT298" s="22"/>
      <c r="UYU298" s="22"/>
      <c r="UYV298" s="22"/>
      <c r="UYW298" s="22"/>
      <c r="UYX298" s="22"/>
      <c r="UYY298" s="22"/>
      <c r="UYZ298" s="22"/>
      <c r="UZA298" s="22"/>
      <c r="UZB298" s="22"/>
      <c r="UZC298" s="22"/>
      <c r="UZD298" s="22"/>
      <c r="UZE298" s="22"/>
      <c r="UZF298" s="22"/>
      <c r="UZG298" s="22"/>
      <c r="UZH298" s="22"/>
      <c r="UZI298" s="22"/>
      <c r="UZJ298" s="22"/>
      <c r="UZK298" s="22"/>
      <c r="UZL298" s="22"/>
      <c r="UZM298" s="22"/>
      <c r="UZN298" s="22"/>
      <c r="UZO298" s="22"/>
      <c r="UZP298" s="22"/>
      <c r="UZQ298" s="22"/>
      <c r="UZR298" s="22"/>
      <c r="UZS298" s="22"/>
      <c r="UZT298" s="22"/>
      <c r="UZU298" s="22"/>
      <c r="UZV298" s="22"/>
      <c r="UZW298" s="22"/>
      <c r="UZX298" s="22"/>
      <c r="UZY298" s="22"/>
      <c r="UZZ298" s="22"/>
      <c r="VAA298" s="22"/>
      <c r="VAB298" s="22"/>
      <c r="VAC298" s="22"/>
      <c r="VAD298" s="22"/>
      <c r="VAE298" s="22"/>
      <c r="VAF298" s="22"/>
      <c r="VAG298" s="22"/>
      <c r="VAH298" s="22"/>
      <c r="VAI298" s="22"/>
      <c r="VAJ298" s="22"/>
      <c r="VAK298" s="22"/>
      <c r="VAL298" s="22"/>
      <c r="VAM298" s="22"/>
      <c r="VAN298" s="22"/>
      <c r="VAO298" s="22"/>
      <c r="VAP298" s="22"/>
      <c r="VAQ298" s="22"/>
      <c r="VAR298" s="22"/>
      <c r="VAS298" s="22"/>
      <c r="VAT298" s="22"/>
      <c r="VAU298" s="22"/>
      <c r="VAV298" s="22"/>
      <c r="VAW298" s="22"/>
      <c r="VAX298" s="22"/>
      <c r="VAY298" s="22"/>
      <c r="VAZ298" s="22"/>
      <c r="VBA298" s="22"/>
      <c r="VBB298" s="22"/>
      <c r="VBC298" s="22"/>
      <c r="VBD298" s="22"/>
      <c r="VBE298" s="22"/>
      <c r="VBF298" s="22"/>
      <c r="VBG298" s="22"/>
      <c r="VBH298" s="22"/>
      <c r="VBI298" s="22"/>
      <c r="VBJ298" s="22"/>
      <c r="VBK298" s="22"/>
      <c r="VBL298" s="22"/>
      <c r="VBM298" s="22"/>
      <c r="VBN298" s="22"/>
      <c r="VBO298" s="22"/>
      <c r="VBP298" s="22"/>
      <c r="VBQ298" s="22"/>
      <c r="VBR298" s="22"/>
      <c r="VBS298" s="22"/>
      <c r="VBT298" s="22"/>
      <c r="VBU298" s="22"/>
      <c r="VBV298" s="22"/>
      <c r="VBW298" s="22"/>
      <c r="VBX298" s="22"/>
      <c r="VBY298" s="22"/>
      <c r="VBZ298" s="22"/>
      <c r="VCA298" s="22"/>
      <c r="VCB298" s="22"/>
      <c r="VCC298" s="22"/>
      <c r="VCD298" s="22"/>
      <c r="VCE298" s="22"/>
      <c r="VCF298" s="22"/>
      <c r="VCG298" s="22"/>
      <c r="VCH298" s="22"/>
      <c r="VCI298" s="22"/>
      <c r="VCJ298" s="22"/>
      <c r="VCK298" s="22"/>
      <c r="VCL298" s="22"/>
      <c r="VCM298" s="22"/>
      <c r="VCN298" s="22"/>
      <c r="VCO298" s="22"/>
      <c r="VCP298" s="22"/>
      <c r="VCQ298" s="22"/>
      <c r="VCR298" s="22"/>
      <c r="VCS298" s="22"/>
      <c r="VCT298" s="22"/>
      <c r="VCU298" s="22"/>
      <c r="VCV298" s="22"/>
      <c r="VCW298" s="22"/>
      <c r="VCX298" s="22"/>
      <c r="VCY298" s="22"/>
      <c r="VCZ298" s="22"/>
      <c r="VDA298" s="22"/>
      <c r="VDB298" s="22"/>
      <c r="VDC298" s="22"/>
      <c r="VDD298" s="22"/>
      <c r="VDE298" s="22"/>
      <c r="VDF298" s="22"/>
      <c r="VDG298" s="22"/>
      <c r="VDH298" s="22"/>
      <c r="VDI298" s="22"/>
      <c r="VDJ298" s="22"/>
      <c r="VDK298" s="22"/>
      <c r="VDL298" s="22"/>
      <c r="VDM298" s="22"/>
      <c r="VDN298" s="22"/>
      <c r="VDO298" s="22"/>
      <c r="VDP298" s="22"/>
      <c r="VDQ298" s="22"/>
      <c r="VDR298" s="22"/>
      <c r="VDS298" s="22"/>
      <c r="VDT298" s="22"/>
      <c r="VDU298" s="22"/>
      <c r="VDV298" s="22"/>
      <c r="VDW298" s="22"/>
      <c r="VDX298" s="22"/>
      <c r="VDY298" s="22"/>
      <c r="VDZ298" s="22"/>
      <c r="VEA298" s="22"/>
      <c r="VEB298" s="22"/>
      <c r="VEC298" s="22"/>
      <c r="VED298" s="22"/>
      <c r="VEE298" s="22"/>
      <c r="VEF298" s="22"/>
      <c r="VEG298" s="22"/>
      <c r="VEH298" s="22"/>
      <c r="VEI298" s="22"/>
      <c r="VEJ298" s="22"/>
      <c r="VEK298" s="22"/>
      <c r="VEL298" s="22"/>
      <c r="VEM298" s="22"/>
      <c r="VEN298" s="22"/>
      <c r="VEO298" s="22"/>
      <c r="VEP298" s="22"/>
      <c r="VEQ298" s="22"/>
      <c r="VER298" s="22"/>
      <c r="VES298" s="22"/>
      <c r="VET298" s="22"/>
      <c r="VEU298" s="22"/>
      <c r="VEV298" s="22"/>
      <c r="VEW298" s="22"/>
      <c r="VEX298" s="22"/>
      <c r="VEY298" s="22"/>
      <c r="VEZ298" s="22"/>
      <c r="VFA298" s="22"/>
      <c r="VFB298" s="22"/>
      <c r="VFC298" s="22"/>
      <c r="VFD298" s="22"/>
      <c r="VFE298" s="22"/>
      <c r="VFF298" s="22"/>
      <c r="VFG298" s="22"/>
      <c r="VFH298" s="22"/>
      <c r="VFI298" s="22"/>
      <c r="VFJ298" s="22"/>
      <c r="VFK298" s="22"/>
      <c r="VFL298" s="22"/>
      <c r="VFM298" s="22"/>
      <c r="VFN298" s="22"/>
      <c r="VFO298" s="22"/>
      <c r="VFP298" s="22"/>
      <c r="VFQ298" s="22"/>
      <c r="VFR298" s="22"/>
      <c r="VFS298" s="22"/>
      <c r="VFT298" s="22"/>
      <c r="VFU298" s="22"/>
      <c r="VFV298" s="22"/>
      <c r="VFW298" s="22"/>
      <c r="VFX298" s="22"/>
      <c r="VFY298" s="22"/>
      <c r="VFZ298" s="22"/>
      <c r="VGA298" s="22"/>
      <c r="VGB298" s="22"/>
      <c r="VGC298" s="22"/>
      <c r="VGD298" s="22"/>
      <c r="VGE298" s="22"/>
      <c r="VGF298" s="22"/>
      <c r="VGG298" s="22"/>
      <c r="VGH298" s="22"/>
      <c r="VGI298" s="22"/>
      <c r="VGJ298" s="22"/>
      <c r="VGK298" s="22"/>
      <c r="VGL298" s="22"/>
      <c r="VGM298" s="22"/>
      <c r="VGN298" s="22"/>
      <c r="VGO298" s="22"/>
      <c r="VGP298" s="22"/>
      <c r="VGQ298" s="22"/>
      <c r="VGR298" s="22"/>
      <c r="VGS298" s="22"/>
      <c r="VGT298" s="22"/>
      <c r="VGU298" s="22"/>
      <c r="VGV298" s="22"/>
      <c r="VGW298" s="22"/>
      <c r="VGX298" s="22"/>
      <c r="VGY298" s="22"/>
      <c r="VGZ298" s="22"/>
      <c r="VHA298" s="22"/>
      <c r="VHB298" s="22"/>
      <c r="VHC298" s="22"/>
      <c r="VHD298" s="22"/>
      <c r="VHE298" s="22"/>
      <c r="VHF298" s="22"/>
      <c r="VHG298" s="22"/>
      <c r="VHH298" s="22"/>
      <c r="VHI298" s="22"/>
      <c r="VHJ298" s="22"/>
      <c r="VHK298" s="22"/>
      <c r="VHL298" s="22"/>
      <c r="VHM298" s="22"/>
      <c r="VHN298" s="22"/>
      <c r="VHO298" s="22"/>
      <c r="VHP298" s="22"/>
      <c r="VHQ298" s="22"/>
      <c r="VHR298" s="22"/>
      <c r="VHS298" s="22"/>
      <c r="VHT298" s="22"/>
      <c r="VHU298" s="22"/>
      <c r="VHV298" s="22"/>
      <c r="VHW298" s="22"/>
      <c r="VHX298" s="22"/>
      <c r="VHY298" s="22"/>
      <c r="VHZ298" s="22"/>
      <c r="VIA298" s="22"/>
      <c r="VIB298" s="22"/>
      <c r="VIC298" s="22"/>
      <c r="VID298" s="22"/>
      <c r="VIE298" s="22"/>
      <c r="VIF298" s="22"/>
      <c r="VIG298" s="22"/>
      <c r="VIH298" s="22"/>
      <c r="VII298" s="22"/>
      <c r="VIJ298" s="22"/>
      <c r="VIK298" s="22"/>
      <c r="VIL298" s="22"/>
      <c r="VIM298" s="22"/>
      <c r="VIN298" s="22"/>
      <c r="VIO298" s="22"/>
      <c r="VIP298" s="22"/>
      <c r="VIQ298" s="22"/>
      <c r="VIR298" s="22"/>
      <c r="VIS298" s="22"/>
      <c r="VIT298" s="22"/>
      <c r="VIU298" s="22"/>
      <c r="VIV298" s="22"/>
      <c r="VIW298" s="22"/>
      <c r="VIX298" s="22"/>
      <c r="VIY298" s="22"/>
      <c r="VIZ298" s="22"/>
      <c r="VJA298" s="22"/>
      <c r="VJB298" s="22"/>
      <c r="VJC298" s="22"/>
      <c r="VJD298" s="22"/>
      <c r="VJE298" s="22"/>
      <c r="VJF298" s="22"/>
      <c r="VJG298" s="22"/>
      <c r="VJH298" s="22"/>
      <c r="VJI298" s="22"/>
      <c r="VJJ298" s="22"/>
      <c r="VJK298" s="22"/>
      <c r="VJL298" s="22"/>
      <c r="VJM298" s="22"/>
      <c r="VJN298" s="22"/>
      <c r="VJO298" s="22"/>
      <c r="VJP298" s="22"/>
      <c r="VJQ298" s="22"/>
      <c r="VJR298" s="22"/>
      <c r="VJS298" s="22"/>
      <c r="VJT298" s="22"/>
      <c r="VJU298" s="22"/>
      <c r="VJV298" s="22"/>
      <c r="VJW298" s="22"/>
      <c r="VJX298" s="22"/>
      <c r="VJY298" s="22"/>
      <c r="VJZ298" s="22"/>
      <c r="VKA298" s="22"/>
      <c r="VKB298" s="22"/>
      <c r="VKC298" s="22"/>
      <c r="VKD298" s="22"/>
      <c r="VKE298" s="22"/>
      <c r="VKF298" s="22"/>
      <c r="VKG298" s="22"/>
      <c r="VKH298" s="22"/>
      <c r="VKI298" s="22"/>
      <c r="VKJ298" s="22"/>
      <c r="VKK298" s="22"/>
      <c r="VKL298" s="22"/>
      <c r="VKM298" s="22"/>
      <c r="VKN298" s="22"/>
      <c r="VKO298" s="22"/>
      <c r="VKP298" s="22"/>
      <c r="VKQ298" s="22"/>
      <c r="VKR298" s="22"/>
      <c r="VKS298" s="22"/>
      <c r="VKT298" s="22"/>
      <c r="VKU298" s="22"/>
      <c r="VKV298" s="22"/>
      <c r="VKW298" s="22"/>
      <c r="VKX298" s="22"/>
      <c r="VKY298" s="22"/>
      <c r="VKZ298" s="22"/>
      <c r="VLA298" s="22"/>
      <c r="VLB298" s="22"/>
      <c r="VLC298" s="22"/>
      <c r="VLD298" s="22"/>
      <c r="VLE298" s="22"/>
      <c r="VLF298" s="22"/>
      <c r="VLG298" s="22"/>
      <c r="VLH298" s="22"/>
      <c r="VLI298" s="22"/>
      <c r="VLJ298" s="22"/>
      <c r="VLK298" s="22"/>
      <c r="VLL298" s="22"/>
      <c r="VLM298" s="22"/>
      <c r="VLN298" s="22"/>
      <c r="VLO298" s="22"/>
      <c r="VLP298" s="22"/>
      <c r="VLQ298" s="22"/>
      <c r="VLR298" s="22"/>
      <c r="VLS298" s="22"/>
      <c r="VLT298" s="22"/>
      <c r="VLU298" s="22"/>
      <c r="VLV298" s="22"/>
      <c r="VLW298" s="22"/>
      <c r="VLX298" s="22"/>
      <c r="VLY298" s="22"/>
      <c r="VLZ298" s="22"/>
      <c r="VMA298" s="22"/>
      <c r="VMB298" s="22"/>
      <c r="VMC298" s="22"/>
      <c r="VMD298" s="22"/>
      <c r="VME298" s="22"/>
      <c r="VMF298" s="22"/>
      <c r="VMG298" s="22"/>
      <c r="VMH298" s="22"/>
      <c r="VMI298" s="22"/>
      <c r="VMJ298" s="22"/>
      <c r="VMK298" s="22"/>
      <c r="VML298" s="22"/>
      <c r="VMM298" s="22"/>
      <c r="VMN298" s="22"/>
      <c r="VMO298" s="22"/>
      <c r="VMP298" s="22"/>
      <c r="VMQ298" s="22"/>
      <c r="VMR298" s="22"/>
      <c r="VMS298" s="22"/>
      <c r="VMT298" s="22"/>
      <c r="VMU298" s="22"/>
      <c r="VMV298" s="22"/>
      <c r="VMW298" s="22"/>
      <c r="VMX298" s="22"/>
      <c r="VMY298" s="22"/>
      <c r="VMZ298" s="22"/>
      <c r="VNA298" s="22"/>
      <c r="VNB298" s="22"/>
      <c r="VNC298" s="22"/>
      <c r="VND298" s="22"/>
      <c r="VNE298" s="22"/>
      <c r="VNF298" s="22"/>
      <c r="VNG298" s="22"/>
      <c r="VNH298" s="22"/>
      <c r="VNI298" s="22"/>
      <c r="VNJ298" s="22"/>
      <c r="VNK298" s="22"/>
      <c r="VNL298" s="22"/>
      <c r="VNM298" s="22"/>
      <c r="VNN298" s="22"/>
      <c r="VNO298" s="22"/>
      <c r="VNP298" s="22"/>
      <c r="VNQ298" s="22"/>
      <c r="VNR298" s="22"/>
      <c r="VNS298" s="22"/>
      <c r="VNT298" s="22"/>
      <c r="VNU298" s="22"/>
      <c r="VNV298" s="22"/>
      <c r="VNW298" s="22"/>
      <c r="VNX298" s="22"/>
      <c r="VNY298" s="22"/>
      <c r="VNZ298" s="22"/>
      <c r="VOA298" s="22"/>
      <c r="VOB298" s="22"/>
      <c r="VOC298" s="22"/>
      <c r="VOD298" s="22"/>
      <c r="VOE298" s="22"/>
      <c r="VOF298" s="22"/>
      <c r="VOG298" s="22"/>
      <c r="VOH298" s="22"/>
      <c r="VOI298" s="22"/>
      <c r="VOJ298" s="22"/>
      <c r="VOK298" s="22"/>
      <c r="VOL298" s="22"/>
      <c r="VOM298" s="22"/>
      <c r="VON298" s="22"/>
      <c r="VOO298" s="22"/>
      <c r="VOP298" s="22"/>
      <c r="VOQ298" s="22"/>
      <c r="VOR298" s="22"/>
      <c r="VOS298" s="22"/>
      <c r="VOT298" s="22"/>
      <c r="VOU298" s="22"/>
      <c r="VOV298" s="22"/>
      <c r="VOW298" s="22"/>
      <c r="VOX298" s="22"/>
      <c r="VOY298" s="22"/>
      <c r="VOZ298" s="22"/>
      <c r="VPA298" s="22"/>
      <c r="VPB298" s="22"/>
      <c r="VPC298" s="22"/>
      <c r="VPD298" s="22"/>
      <c r="VPE298" s="22"/>
      <c r="VPF298" s="22"/>
      <c r="VPG298" s="22"/>
      <c r="VPH298" s="22"/>
      <c r="VPI298" s="22"/>
      <c r="VPJ298" s="22"/>
      <c r="VPK298" s="22"/>
      <c r="VPL298" s="22"/>
      <c r="VPM298" s="22"/>
      <c r="VPN298" s="22"/>
      <c r="VPO298" s="22"/>
      <c r="VPP298" s="22"/>
      <c r="VPQ298" s="22"/>
      <c r="VPR298" s="22"/>
      <c r="VPS298" s="22"/>
      <c r="VPT298" s="22"/>
      <c r="VPU298" s="22"/>
      <c r="VPV298" s="22"/>
      <c r="VPW298" s="22"/>
      <c r="VPX298" s="22"/>
      <c r="VPY298" s="22"/>
      <c r="VPZ298" s="22"/>
      <c r="VQA298" s="22"/>
      <c r="VQB298" s="22"/>
      <c r="VQC298" s="22"/>
      <c r="VQD298" s="22"/>
      <c r="VQE298" s="22"/>
      <c r="VQF298" s="22"/>
      <c r="VQG298" s="22"/>
      <c r="VQH298" s="22"/>
      <c r="VQI298" s="22"/>
      <c r="VQJ298" s="22"/>
      <c r="VQK298" s="22"/>
      <c r="VQL298" s="22"/>
      <c r="VQM298" s="22"/>
      <c r="VQN298" s="22"/>
      <c r="VQO298" s="22"/>
      <c r="VQP298" s="22"/>
      <c r="VQQ298" s="22"/>
      <c r="VQR298" s="22"/>
      <c r="VQS298" s="22"/>
      <c r="VQT298" s="22"/>
      <c r="VQU298" s="22"/>
      <c r="VQV298" s="22"/>
      <c r="VQW298" s="22"/>
      <c r="VQX298" s="22"/>
      <c r="VQY298" s="22"/>
      <c r="VQZ298" s="22"/>
      <c r="VRA298" s="22"/>
      <c r="VRB298" s="22"/>
      <c r="VRC298" s="22"/>
      <c r="VRD298" s="22"/>
      <c r="VRE298" s="22"/>
      <c r="VRF298" s="22"/>
      <c r="VRG298" s="22"/>
      <c r="VRH298" s="22"/>
      <c r="VRI298" s="22"/>
      <c r="VRJ298" s="22"/>
      <c r="VRK298" s="22"/>
      <c r="VRL298" s="22"/>
      <c r="VRM298" s="22"/>
      <c r="VRN298" s="22"/>
      <c r="VRO298" s="22"/>
      <c r="VRP298" s="22"/>
      <c r="VRQ298" s="22"/>
      <c r="VRR298" s="22"/>
      <c r="VRS298" s="22"/>
      <c r="VRT298" s="22"/>
      <c r="VRU298" s="22"/>
      <c r="VRV298" s="22"/>
      <c r="VRW298" s="22"/>
      <c r="VRX298" s="22"/>
      <c r="VRY298" s="22"/>
      <c r="VRZ298" s="22"/>
      <c r="VSA298" s="22"/>
      <c r="VSB298" s="22"/>
      <c r="VSC298" s="22"/>
      <c r="VSD298" s="22"/>
      <c r="VSE298" s="22"/>
      <c r="VSF298" s="22"/>
      <c r="VSG298" s="22"/>
      <c r="VSH298" s="22"/>
      <c r="VSI298" s="22"/>
      <c r="VSJ298" s="22"/>
      <c r="VSK298" s="22"/>
      <c r="VSL298" s="22"/>
      <c r="VSM298" s="22"/>
      <c r="VSN298" s="22"/>
      <c r="VSO298" s="22"/>
      <c r="VSP298" s="22"/>
      <c r="VSQ298" s="22"/>
      <c r="VSR298" s="22"/>
      <c r="VSS298" s="22"/>
      <c r="VST298" s="22"/>
      <c r="VSU298" s="22"/>
      <c r="VSV298" s="22"/>
      <c r="VSW298" s="22"/>
      <c r="VSX298" s="22"/>
      <c r="VSY298" s="22"/>
      <c r="VSZ298" s="22"/>
      <c r="VTA298" s="22"/>
      <c r="VTB298" s="22"/>
      <c r="VTC298" s="22"/>
      <c r="VTD298" s="22"/>
      <c r="VTE298" s="22"/>
      <c r="VTF298" s="22"/>
      <c r="VTG298" s="22"/>
      <c r="VTH298" s="22"/>
      <c r="VTI298" s="22"/>
      <c r="VTJ298" s="22"/>
      <c r="VTK298" s="22"/>
      <c r="VTL298" s="22"/>
      <c r="VTM298" s="22"/>
      <c r="VTN298" s="22"/>
      <c r="VTO298" s="22"/>
      <c r="VTP298" s="22"/>
      <c r="VTQ298" s="22"/>
      <c r="VTR298" s="22"/>
      <c r="VTS298" s="22"/>
      <c r="VTT298" s="22"/>
      <c r="VTU298" s="22"/>
      <c r="VTV298" s="22"/>
      <c r="VTW298" s="22"/>
      <c r="VTX298" s="22"/>
      <c r="VTY298" s="22"/>
      <c r="VTZ298" s="22"/>
      <c r="VUA298" s="22"/>
      <c r="VUB298" s="22"/>
      <c r="VUC298" s="22"/>
      <c r="VUD298" s="22"/>
      <c r="VUE298" s="22"/>
      <c r="VUF298" s="22"/>
      <c r="VUG298" s="22"/>
      <c r="VUH298" s="22"/>
      <c r="VUI298" s="22"/>
      <c r="VUJ298" s="22"/>
      <c r="VUK298" s="22"/>
      <c r="VUL298" s="22"/>
      <c r="VUM298" s="22"/>
      <c r="VUN298" s="22"/>
      <c r="VUO298" s="22"/>
      <c r="VUP298" s="22"/>
      <c r="VUQ298" s="22"/>
      <c r="VUR298" s="22"/>
      <c r="VUS298" s="22"/>
      <c r="VUT298" s="22"/>
      <c r="VUU298" s="22"/>
      <c r="VUV298" s="22"/>
      <c r="VUW298" s="22"/>
      <c r="VUX298" s="22"/>
      <c r="VUY298" s="22"/>
      <c r="VUZ298" s="22"/>
      <c r="VVA298" s="22"/>
      <c r="VVB298" s="22"/>
      <c r="VVC298" s="22"/>
      <c r="VVD298" s="22"/>
      <c r="VVE298" s="22"/>
      <c r="VVF298" s="22"/>
      <c r="VVG298" s="22"/>
      <c r="VVH298" s="22"/>
      <c r="VVI298" s="22"/>
      <c r="VVJ298" s="22"/>
      <c r="VVK298" s="22"/>
      <c r="VVL298" s="22"/>
      <c r="VVM298" s="22"/>
      <c r="VVN298" s="22"/>
      <c r="VVO298" s="22"/>
      <c r="VVP298" s="22"/>
      <c r="VVQ298" s="22"/>
      <c r="VVR298" s="22"/>
      <c r="VVS298" s="22"/>
      <c r="VVT298" s="22"/>
      <c r="VVU298" s="22"/>
      <c r="VVV298" s="22"/>
      <c r="VVW298" s="22"/>
      <c r="VVX298" s="22"/>
      <c r="VVY298" s="22"/>
      <c r="VVZ298" s="22"/>
      <c r="VWA298" s="22"/>
      <c r="VWB298" s="22"/>
      <c r="VWC298" s="22"/>
      <c r="VWD298" s="22"/>
      <c r="VWE298" s="22"/>
      <c r="VWF298" s="22"/>
      <c r="VWG298" s="22"/>
      <c r="VWH298" s="22"/>
      <c r="VWI298" s="22"/>
      <c r="VWJ298" s="22"/>
      <c r="VWK298" s="22"/>
      <c r="VWL298" s="22"/>
      <c r="VWM298" s="22"/>
      <c r="VWN298" s="22"/>
      <c r="VWO298" s="22"/>
      <c r="VWP298" s="22"/>
      <c r="VWQ298" s="22"/>
      <c r="VWR298" s="22"/>
      <c r="VWS298" s="22"/>
      <c r="VWT298" s="22"/>
      <c r="VWU298" s="22"/>
      <c r="VWV298" s="22"/>
      <c r="VWW298" s="22"/>
      <c r="VWX298" s="22"/>
      <c r="VWY298" s="22"/>
      <c r="VWZ298" s="22"/>
      <c r="VXA298" s="22"/>
      <c r="VXB298" s="22"/>
      <c r="VXC298" s="22"/>
      <c r="VXD298" s="22"/>
      <c r="VXE298" s="22"/>
      <c r="VXF298" s="22"/>
      <c r="VXG298" s="22"/>
      <c r="VXH298" s="22"/>
      <c r="VXI298" s="22"/>
      <c r="VXJ298" s="22"/>
      <c r="VXK298" s="22"/>
      <c r="VXL298" s="22"/>
      <c r="VXM298" s="22"/>
      <c r="VXN298" s="22"/>
      <c r="VXO298" s="22"/>
      <c r="VXP298" s="22"/>
      <c r="VXQ298" s="22"/>
      <c r="VXR298" s="22"/>
      <c r="VXS298" s="22"/>
      <c r="VXT298" s="22"/>
      <c r="VXU298" s="22"/>
      <c r="VXV298" s="22"/>
      <c r="VXW298" s="22"/>
      <c r="VXX298" s="22"/>
      <c r="VXY298" s="22"/>
      <c r="VXZ298" s="22"/>
      <c r="VYA298" s="22"/>
      <c r="VYB298" s="22"/>
      <c r="VYC298" s="22"/>
      <c r="VYD298" s="22"/>
      <c r="VYE298" s="22"/>
      <c r="VYF298" s="22"/>
      <c r="VYG298" s="22"/>
      <c r="VYH298" s="22"/>
      <c r="VYI298" s="22"/>
      <c r="VYJ298" s="22"/>
      <c r="VYK298" s="22"/>
      <c r="VYL298" s="22"/>
      <c r="VYM298" s="22"/>
      <c r="VYN298" s="22"/>
      <c r="VYO298" s="22"/>
      <c r="VYP298" s="22"/>
      <c r="VYQ298" s="22"/>
      <c r="VYR298" s="22"/>
      <c r="VYS298" s="22"/>
      <c r="VYT298" s="22"/>
      <c r="VYU298" s="22"/>
      <c r="VYV298" s="22"/>
      <c r="VYW298" s="22"/>
      <c r="VYX298" s="22"/>
      <c r="VYY298" s="22"/>
      <c r="VYZ298" s="22"/>
      <c r="VZA298" s="22"/>
      <c r="VZB298" s="22"/>
      <c r="VZC298" s="22"/>
      <c r="VZD298" s="22"/>
      <c r="VZE298" s="22"/>
      <c r="VZF298" s="22"/>
      <c r="VZG298" s="22"/>
      <c r="VZH298" s="22"/>
      <c r="VZI298" s="22"/>
      <c r="VZJ298" s="22"/>
      <c r="VZK298" s="22"/>
      <c r="VZL298" s="22"/>
      <c r="VZM298" s="22"/>
      <c r="VZN298" s="22"/>
      <c r="VZO298" s="22"/>
      <c r="VZP298" s="22"/>
      <c r="VZQ298" s="22"/>
      <c r="VZR298" s="22"/>
      <c r="VZS298" s="22"/>
      <c r="VZT298" s="22"/>
      <c r="VZU298" s="22"/>
      <c r="VZV298" s="22"/>
      <c r="VZW298" s="22"/>
      <c r="VZX298" s="22"/>
      <c r="VZY298" s="22"/>
      <c r="VZZ298" s="22"/>
      <c r="WAA298" s="22"/>
      <c r="WAB298" s="22"/>
      <c r="WAC298" s="22"/>
      <c r="WAD298" s="22"/>
      <c r="WAE298" s="22"/>
      <c r="WAF298" s="22"/>
      <c r="WAG298" s="22"/>
      <c r="WAH298" s="22"/>
      <c r="WAI298" s="22"/>
      <c r="WAJ298" s="22"/>
      <c r="WAK298" s="22"/>
      <c r="WAL298" s="22"/>
      <c r="WAM298" s="22"/>
      <c r="WAN298" s="22"/>
      <c r="WAO298" s="22"/>
      <c r="WAP298" s="22"/>
      <c r="WAQ298" s="22"/>
      <c r="WAR298" s="22"/>
      <c r="WAS298" s="22"/>
      <c r="WAT298" s="22"/>
      <c r="WAU298" s="22"/>
      <c r="WAV298" s="22"/>
      <c r="WAW298" s="22"/>
      <c r="WAX298" s="22"/>
      <c r="WAY298" s="22"/>
      <c r="WAZ298" s="22"/>
      <c r="WBA298" s="22"/>
      <c r="WBB298" s="22"/>
      <c r="WBC298" s="22"/>
      <c r="WBD298" s="22"/>
      <c r="WBE298" s="22"/>
      <c r="WBF298" s="22"/>
      <c r="WBG298" s="22"/>
      <c r="WBH298" s="22"/>
      <c r="WBI298" s="22"/>
      <c r="WBJ298" s="22"/>
      <c r="WBK298" s="22"/>
      <c r="WBL298" s="22"/>
      <c r="WBM298" s="22"/>
      <c r="WBN298" s="22"/>
      <c r="WBO298" s="22"/>
      <c r="WBP298" s="22"/>
      <c r="WBQ298" s="22"/>
      <c r="WBR298" s="22"/>
      <c r="WBS298" s="22"/>
      <c r="WBT298" s="22"/>
      <c r="WBU298" s="22"/>
      <c r="WBV298" s="22"/>
      <c r="WBW298" s="22"/>
      <c r="WBX298" s="22"/>
      <c r="WBY298" s="22"/>
      <c r="WBZ298" s="22"/>
      <c r="WCA298" s="22"/>
      <c r="WCB298" s="22"/>
      <c r="WCC298" s="22"/>
      <c r="WCD298" s="22"/>
      <c r="WCE298" s="22"/>
      <c r="WCF298" s="22"/>
      <c r="WCG298" s="22"/>
      <c r="WCH298" s="22"/>
      <c r="WCI298" s="22"/>
      <c r="WCJ298" s="22"/>
      <c r="WCK298" s="22"/>
      <c r="WCL298" s="22"/>
      <c r="WCM298" s="22"/>
      <c r="WCN298" s="22"/>
      <c r="WCO298" s="22"/>
      <c r="WCP298" s="22"/>
      <c r="WCQ298" s="22"/>
      <c r="WCR298" s="22"/>
      <c r="WCS298" s="22"/>
      <c r="WCT298" s="22"/>
      <c r="WCU298" s="22"/>
      <c r="WCV298" s="22"/>
      <c r="WCW298" s="22"/>
      <c r="WCX298" s="22"/>
      <c r="WCY298" s="22"/>
      <c r="WCZ298" s="22"/>
      <c r="WDA298" s="22"/>
      <c r="WDB298" s="22"/>
      <c r="WDC298" s="22"/>
      <c r="WDD298" s="22"/>
      <c r="WDE298" s="22"/>
      <c r="WDF298" s="22"/>
      <c r="WDG298" s="22"/>
      <c r="WDH298" s="22"/>
      <c r="WDI298" s="22"/>
      <c r="WDJ298" s="22"/>
      <c r="WDK298" s="22"/>
      <c r="WDL298" s="22"/>
      <c r="WDM298" s="22"/>
      <c r="WDN298" s="22"/>
      <c r="WDO298" s="22"/>
      <c r="WDP298" s="22"/>
      <c r="WDQ298" s="22"/>
      <c r="WDR298" s="22"/>
      <c r="WDS298" s="22"/>
      <c r="WDT298" s="22"/>
      <c r="WDU298" s="22"/>
      <c r="WDV298" s="22"/>
      <c r="WDW298" s="22"/>
      <c r="WDX298" s="22"/>
      <c r="WDY298" s="22"/>
      <c r="WDZ298" s="22"/>
      <c r="WEA298" s="22"/>
      <c r="WEB298" s="22"/>
      <c r="WEC298" s="22"/>
      <c r="WED298" s="22"/>
      <c r="WEE298" s="22"/>
      <c r="WEF298" s="22"/>
      <c r="WEG298" s="22"/>
      <c r="WEH298" s="22"/>
      <c r="WEI298" s="22"/>
      <c r="WEJ298" s="22"/>
      <c r="WEK298" s="22"/>
      <c r="WEL298" s="22"/>
      <c r="WEM298" s="22"/>
      <c r="WEN298" s="22"/>
      <c r="WEO298" s="22"/>
      <c r="WEP298" s="22"/>
      <c r="WEQ298" s="22"/>
      <c r="WER298" s="22"/>
      <c r="WES298" s="22"/>
      <c r="WET298" s="22"/>
      <c r="WEU298" s="22"/>
      <c r="WEV298" s="22"/>
      <c r="WEW298" s="22"/>
      <c r="WEX298" s="22"/>
      <c r="WEY298" s="22"/>
      <c r="WEZ298" s="22"/>
      <c r="WFA298" s="22"/>
      <c r="WFB298" s="22"/>
      <c r="WFC298" s="22"/>
      <c r="WFD298" s="22"/>
      <c r="WFE298" s="22"/>
      <c r="WFF298" s="22"/>
      <c r="WFG298" s="22"/>
      <c r="WFH298" s="22"/>
      <c r="WFI298" s="22"/>
      <c r="WFJ298" s="22"/>
      <c r="WFK298" s="22"/>
      <c r="WFL298" s="22"/>
      <c r="WFM298" s="22"/>
      <c r="WFN298" s="22"/>
      <c r="WFO298" s="22"/>
      <c r="WFP298" s="22"/>
      <c r="WFQ298" s="22"/>
      <c r="WFR298" s="22"/>
      <c r="WFS298" s="22"/>
      <c r="WFT298" s="22"/>
      <c r="WFU298" s="22"/>
      <c r="WFV298" s="22"/>
      <c r="WFW298" s="22"/>
      <c r="WFX298" s="22"/>
      <c r="WFY298" s="22"/>
      <c r="WFZ298" s="22"/>
      <c r="WGA298" s="22"/>
      <c r="WGB298" s="22"/>
      <c r="WGC298" s="22"/>
      <c r="WGD298" s="22"/>
      <c r="WGE298" s="22"/>
      <c r="WGF298" s="22"/>
      <c r="WGG298" s="22"/>
      <c r="WGH298" s="22"/>
      <c r="WGI298" s="22"/>
      <c r="WGJ298" s="22"/>
      <c r="WGK298" s="22"/>
      <c r="WGL298" s="22"/>
      <c r="WGM298" s="22"/>
      <c r="WGN298" s="22"/>
      <c r="WGO298" s="22"/>
      <c r="WGP298" s="22"/>
      <c r="WGQ298" s="22"/>
      <c r="WGR298" s="22"/>
      <c r="WGS298" s="22"/>
      <c r="WGT298" s="22"/>
      <c r="WGU298" s="22"/>
      <c r="WGV298" s="22"/>
      <c r="WGW298" s="22"/>
      <c r="WGX298" s="22"/>
      <c r="WGY298" s="22"/>
      <c r="WGZ298" s="22"/>
      <c r="WHA298" s="22"/>
      <c r="WHB298" s="22"/>
      <c r="WHC298" s="22"/>
      <c r="WHD298" s="22"/>
      <c r="WHE298" s="22"/>
      <c r="WHF298" s="22"/>
      <c r="WHG298" s="22"/>
      <c r="WHH298" s="22"/>
      <c r="WHI298" s="22"/>
      <c r="WHJ298" s="22"/>
      <c r="WHK298" s="22"/>
      <c r="WHL298" s="22"/>
      <c r="WHM298" s="22"/>
      <c r="WHN298" s="22"/>
      <c r="WHO298" s="22"/>
      <c r="WHP298" s="22"/>
      <c r="WHQ298" s="22"/>
      <c r="WHR298" s="22"/>
      <c r="WHS298" s="22"/>
      <c r="WHT298" s="22"/>
      <c r="WHU298" s="22"/>
      <c r="WHV298" s="22"/>
      <c r="WHW298" s="22"/>
      <c r="WHX298" s="22"/>
      <c r="WHY298" s="22"/>
      <c r="WHZ298" s="22"/>
      <c r="WIA298" s="22"/>
      <c r="WIB298" s="22"/>
      <c r="WIC298" s="22"/>
      <c r="WID298" s="22"/>
      <c r="WIE298" s="22"/>
      <c r="WIF298" s="22"/>
      <c r="WIG298" s="22"/>
      <c r="WIH298" s="22"/>
      <c r="WII298" s="22"/>
      <c r="WIJ298" s="22"/>
      <c r="WIK298" s="22"/>
      <c r="WIL298" s="22"/>
      <c r="WIM298" s="22"/>
      <c r="WIN298" s="22"/>
      <c r="WIO298" s="22"/>
      <c r="WIP298" s="22"/>
      <c r="WIQ298" s="22"/>
      <c r="WIR298" s="22"/>
      <c r="WIS298" s="22"/>
      <c r="WIT298" s="22"/>
      <c r="WIU298" s="22"/>
      <c r="WIV298" s="22"/>
      <c r="WIW298" s="22"/>
      <c r="WIX298" s="22"/>
      <c r="WIY298" s="22"/>
      <c r="WIZ298" s="22"/>
      <c r="WJA298" s="22"/>
      <c r="WJB298" s="22"/>
      <c r="WJC298" s="22"/>
      <c r="WJD298" s="22"/>
      <c r="WJE298" s="22"/>
      <c r="WJF298" s="22"/>
      <c r="WJG298" s="22"/>
      <c r="WJH298" s="22"/>
      <c r="WJI298" s="22"/>
      <c r="WJJ298" s="22"/>
      <c r="WJK298" s="22"/>
      <c r="WJL298" s="22"/>
      <c r="WJM298" s="22"/>
      <c r="WJN298" s="22"/>
      <c r="WJO298" s="22"/>
      <c r="WJP298" s="22"/>
      <c r="WJQ298" s="22"/>
      <c r="WJR298" s="22"/>
      <c r="WJS298" s="22"/>
      <c r="WJT298" s="22"/>
      <c r="WJU298" s="22"/>
      <c r="WJV298" s="22"/>
      <c r="WJW298" s="22"/>
      <c r="WJX298" s="22"/>
      <c r="WJY298" s="22"/>
      <c r="WJZ298" s="22"/>
      <c r="WKA298" s="22"/>
      <c r="WKB298" s="22"/>
      <c r="WKC298" s="22"/>
      <c r="WKD298" s="22"/>
      <c r="WKE298" s="22"/>
      <c r="WKF298" s="22"/>
      <c r="WKG298" s="22"/>
      <c r="WKH298" s="22"/>
      <c r="WKI298" s="22"/>
      <c r="WKJ298" s="22"/>
      <c r="WKK298" s="22"/>
      <c r="WKL298" s="22"/>
      <c r="WKM298" s="22"/>
      <c r="WKN298" s="22"/>
      <c r="WKO298" s="22"/>
      <c r="WKP298" s="22"/>
      <c r="WKQ298" s="22"/>
      <c r="WKR298" s="22"/>
      <c r="WKS298" s="22"/>
      <c r="WKT298" s="22"/>
      <c r="WKU298" s="22"/>
      <c r="WKV298" s="22"/>
      <c r="WKW298" s="22"/>
      <c r="WKX298" s="22"/>
      <c r="WKY298" s="22"/>
      <c r="WKZ298" s="22"/>
      <c r="WLA298" s="22"/>
      <c r="WLB298" s="22"/>
      <c r="WLC298" s="22"/>
      <c r="WLD298" s="22"/>
      <c r="WLE298" s="22"/>
      <c r="WLF298" s="22"/>
      <c r="WLG298" s="22"/>
      <c r="WLH298" s="22"/>
      <c r="WLI298" s="22"/>
      <c r="WLJ298" s="22"/>
      <c r="WLK298" s="22"/>
      <c r="WLL298" s="22"/>
      <c r="WLM298" s="22"/>
      <c r="WLN298" s="22"/>
      <c r="WLO298" s="22"/>
      <c r="WLP298" s="22"/>
      <c r="WLQ298" s="22"/>
      <c r="WLR298" s="22"/>
      <c r="WLS298" s="22"/>
      <c r="WLT298" s="22"/>
      <c r="WLU298" s="22"/>
      <c r="WLV298" s="22"/>
      <c r="WLW298" s="22"/>
      <c r="WLX298" s="22"/>
      <c r="WLY298" s="22"/>
      <c r="WLZ298" s="22"/>
      <c r="WMA298" s="22"/>
      <c r="WMB298" s="22"/>
      <c r="WMC298" s="22"/>
      <c r="WMD298" s="22"/>
      <c r="WME298" s="22"/>
      <c r="WMF298" s="22"/>
      <c r="WMG298" s="22"/>
      <c r="WMH298" s="22"/>
      <c r="WMI298" s="22"/>
      <c r="WMJ298" s="22"/>
      <c r="WMK298" s="22"/>
      <c r="WML298" s="22"/>
      <c r="WMM298" s="22"/>
      <c r="WMN298" s="22"/>
      <c r="WMO298" s="22"/>
      <c r="WMP298" s="22"/>
      <c r="WMQ298" s="22"/>
      <c r="WMR298" s="22"/>
      <c r="WMS298" s="22"/>
      <c r="WMT298" s="22"/>
      <c r="WMU298" s="22"/>
      <c r="WMV298" s="22"/>
      <c r="WMW298" s="22"/>
      <c r="WMX298" s="22"/>
      <c r="WMY298" s="22"/>
      <c r="WMZ298" s="22"/>
      <c r="WNA298" s="22"/>
      <c r="WNB298" s="22"/>
      <c r="WNC298" s="22"/>
      <c r="WND298" s="22"/>
      <c r="WNE298" s="22"/>
      <c r="WNF298" s="22"/>
      <c r="WNG298" s="22"/>
      <c r="WNH298" s="22"/>
      <c r="WNI298" s="22"/>
      <c r="WNJ298" s="22"/>
      <c r="WNK298" s="22"/>
      <c r="WNL298" s="22"/>
      <c r="WNM298" s="22"/>
      <c r="WNN298" s="22"/>
      <c r="WNO298" s="22"/>
      <c r="WNP298" s="22"/>
      <c r="WNQ298" s="22"/>
      <c r="WNR298" s="22"/>
      <c r="WNS298" s="22"/>
      <c r="WNT298" s="22"/>
      <c r="WNU298" s="22"/>
      <c r="WNV298" s="22"/>
      <c r="WNW298" s="22"/>
      <c r="WNX298" s="22"/>
      <c r="WNY298" s="22"/>
      <c r="WNZ298" s="22"/>
      <c r="WOA298" s="22"/>
      <c r="WOB298" s="22"/>
      <c r="WOC298" s="22"/>
      <c r="WOD298" s="22"/>
      <c r="WOE298" s="22"/>
      <c r="WOF298" s="22"/>
      <c r="WOG298" s="22"/>
      <c r="WOH298" s="22"/>
      <c r="WOI298" s="22"/>
      <c r="WOJ298" s="22"/>
      <c r="WOK298" s="22"/>
      <c r="WOL298" s="22"/>
      <c r="WOM298" s="22"/>
      <c r="WON298" s="22"/>
      <c r="WOO298" s="22"/>
      <c r="WOP298" s="22"/>
      <c r="WOQ298" s="22"/>
      <c r="WOR298" s="22"/>
      <c r="WOS298" s="22"/>
      <c r="WOT298" s="22"/>
      <c r="WOU298" s="22"/>
      <c r="WOV298" s="22"/>
      <c r="WOW298" s="22"/>
      <c r="WOX298" s="22"/>
      <c r="WOY298" s="22"/>
      <c r="WOZ298" s="22"/>
      <c r="WPA298" s="22"/>
      <c r="WPB298" s="22"/>
      <c r="WPC298" s="22"/>
      <c r="WPD298" s="22"/>
      <c r="WPE298" s="22"/>
      <c r="WPF298" s="22"/>
      <c r="WPG298" s="22"/>
      <c r="WPH298" s="22"/>
      <c r="WPI298" s="22"/>
      <c r="WPJ298" s="22"/>
      <c r="WPK298" s="22"/>
      <c r="WPL298" s="22"/>
      <c r="WPM298" s="22"/>
      <c r="WPN298" s="22"/>
      <c r="WPO298" s="22"/>
      <c r="WPP298" s="22"/>
      <c r="WPQ298" s="22"/>
      <c r="WPR298" s="22"/>
      <c r="WPS298" s="22"/>
      <c r="WPT298" s="22"/>
      <c r="WPU298" s="22"/>
      <c r="WPV298" s="22"/>
      <c r="WPW298" s="22"/>
      <c r="WPX298" s="22"/>
      <c r="WPY298" s="22"/>
      <c r="WPZ298" s="22"/>
      <c r="WQA298" s="22"/>
      <c r="WQB298" s="22"/>
      <c r="WQC298" s="22"/>
      <c r="WQD298" s="22"/>
      <c r="WQE298" s="22"/>
      <c r="WQF298" s="22"/>
      <c r="WQG298" s="22"/>
      <c r="WQH298" s="22"/>
      <c r="WQI298" s="22"/>
      <c r="WQJ298" s="22"/>
      <c r="WQK298" s="22"/>
      <c r="WQL298" s="22"/>
      <c r="WQM298" s="22"/>
      <c r="WQN298" s="22"/>
      <c r="WQO298" s="22"/>
      <c r="WQP298" s="22"/>
      <c r="WQQ298" s="22"/>
      <c r="WQR298" s="22"/>
      <c r="WQS298" s="22"/>
      <c r="WQT298" s="22"/>
      <c r="WQU298" s="22"/>
      <c r="WQV298" s="22"/>
      <c r="WQW298" s="22"/>
      <c r="WQX298" s="22"/>
      <c r="WQY298" s="22"/>
      <c r="WQZ298" s="22"/>
      <c r="WRA298" s="22"/>
      <c r="WRB298" s="22"/>
      <c r="WRC298" s="22"/>
      <c r="WRD298" s="22"/>
      <c r="WRE298" s="22"/>
      <c r="WRF298" s="22"/>
      <c r="WRG298" s="22"/>
      <c r="WRH298" s="22"/>
      <c r="WRI298" s="22"/>
      <c r="WRJ298" s="22"/>
      <c r="WRK298" s="22"/>
      <c r="WRL298" s="22"/>
      <c r="WRM298" s="22"/>
      <c r="WRN298" s="22"/>
      <c r="WRO298" s="22"/>
      <c r="WRP298" s="22"/>
      <c r="WRQ298" s="22"/>
      <c r="WRR298" s="22"/>
      <c r="WRS298" s="22"/>
      <c r="WRT298" s="22"/>
      <c r="WRU298" s="22"/>
      <c r="WRV298" s="22"/>
      <c r="WRW298" s="22"/>
      <c r="WRX298" s="22"/>
      <c r="WRY298" s="22"/>
      <c r="WRZ298" s="22"/>
      <c r="WSA298" s="22"/>
      <c r="WSB298" s="22"/>
      <c r="WSC298" s="22"/>
      <c r="WSD298" s="22"/>
      <c r="WSE298" s="22"/>
      <c r="WSF298" s="22"/>
      <c r="WSG298" s="22"/>
      <c r="WSH298" s="22"/>
      <c r="WSI298" s="22"/>
      <c r="WSJ298" s="22"/>
      <c r="WSK298" s="22"/>
      <c r="WSL298" s="22"/>
      <c r="WSM298" s="22"/>
      <c r="WSN298" s="22"/>
      <c r="WSO298" s="22"/>
      <c r="WSP298" s="22"/>
      <c r="WSQ298" s="22"/>
      <c r="WSR298" s="22"/>
      <c r="WSS298" s="22"/>
      <c r="WST298" s="22"/>
      <c r="WSU298" s="22"/>
      <c r="WSV298" s="22"/>
      <c r="WSW298" s="22"/>
      <c r="WSX298" s="22"/>
      <c r="WSY298" s="22"/>
      <c r="WSZ298" s="22"/>
      <c r="WTA298" s="22"/>
      <c r="WTB298" s="22"/>
      <c r="WTC298" s="22"/>
      <c r="WTD298" s="22"/>
      <c r="WTE298" s="22"/>
      <c r="WTF298" s="22"/>
      <c r="WTG298" s="22"/>
      <c r="WTH298" s="22"/>
      <c r="WTI298" s="22"/>
      <c r="WTJ298" s="22"/>
      <c r="WTK298" s="22"/>
      <c r="WTL298" s="22"/>
      <c r="WTM298" s="22"/>
      <c r="WTN298" s="22"/>
      <c r="WTO298" s="22"/>
      <c r="WTP298" s="22"/>
      <c r="WTQ298" s="22"/>
      <c r="WTR298" s="22"/>
      <c r="WTS298" s="22"/>
      <c r="WTT298" s="22"/>
      <c r="WTU298" s="22"/>
      <c r="WTV298" s="22"/>
      <c r="WTW298" s="22"/>
      <c r="WTX298" s="22"/>
      <c r="WTY298" s="22"/>
      <c r="WTZ298" s="22"/>
      <c r="WUA298" s="22"/>
      <c r="WUB298" s="22"/>
      <c r="WUC298" s="22"/>
      <c r="WUD298" s="22"/>
      <c r="WUE298" s="22"/>
      <c r="WUF298" s="22"/>
      <c r="WUG298" s="22"/>
      <c r="WUH298" s="22"/>
      <c r="WUI298" s="22"/>
      <c r="WUJ298" s="22"/>
      <c r="WUK298" s="22"/>
      <c r="WUL298" s="22"/>
      <c r="WUM298" s="22"/>
      <c r="WUN298" s="22"/>
      <c r="WUO298" s="22"/>
      <c r="WUP298" s="22"/>
      <c r="WUQ298" s="22"/>
      <c r="WUR298" s="22"/>
      <c r="WUS298" s="22"/>
      <c r="WUT298" s="22"/>
      <c r="WUU298" s="22"/>
      <c r="WUV298" s="22"/>
      <c r="WUW298" s="22"/>
      <c r="WUX298" s="22"/>
      <c r="WUY298" s="22"/>
      <c r="WUZ298" s="22"/>
      <c r="WVA298" s="22"/>
      <c r="WVB298" s="22"/>
      <c r="WVC298" s="22"/>
      <c r="WVD298" s="22"/>
      <c r="WVE298" s="22"/>
      <c r="WVF298" s="22"/>
      <c r="WVG298" s="22"/>
      <c r="WVH298" s="22"/>
      <c r="WVI298" s="22"/>
      <c r="WVJ298" s="22"/>
      <c r="WVK298" s="22"/>
      <c r="WVL298" s="22"/>
      <c r="WVM298" s="22"/>
      <c r="WVN298" s="22"/>
      <c r="WVO298" s="22"/>
      <c r="WVP298" s="22"/>
      <c r="WVQ298" s="22"/>
      <c r="WVR298" s="22"/>
      <c r="WVS298" s="22"/>
      <c r="WVT298" s="22"/>
      <c r="WVU298" s="22"/>
      <c r="WVV298" s="22"/>
      <c r="WVW298" s="22"/>
      <c r="WVX298" s="22"/>
      <c r="WVY298" s="22"/>
      <c r="WVZ298" s="22"/>
      <c r="WWA298" s="22"/>
      <c r="WWB298" s="22"/>
      <c r="WWC298" s="22"/>
      <c r="WWD298" s="22"/>
      <c r="WWE298" s="22"/>
      <c r="WWF298" s="22"/>
      <c r="WWG298" s="22"/>
      <c r="WWH298" s="22"/>
      <c r="WWI298" s="22"/>
      <c r="WWJ298" s="22"/>
      <c r="WWK298" s="22"/>
      <c r="WWL298" s="22"/>
      <c r="WWM298" s="22"/>
      <c r="WWN298" s="22"/>
      <c r="WWO298" s="22"/>
      <c r="WWP298" s="22"/>
      <c r="WWQ298" s="22"/>
      <c r="WWR298" s="22"/>
      <c r="WWS298" s="22"/>
      <c r="WWT298" s="22"/>
      <c r="WWU298" s="22"/>
      <c r="WWV298" s="22"/>
      <c r="WWW298" s="22"/>
      <c r="WWX298" s="22"/>
      <c r="WWY298" s="22"/>
      <c r="WWZ298" s="22"/>
      <c r="WXA298" s="22"/>
      <c r="WXB298" s="22"/>
      <c r="WXC298" s="22"/>
      <c r="WXD298" s="22"/>
      <c r="WXE298" s="22"/>
      <c r="WXF298" s="22"/>
      <c r="WXG298" s="22"/>
      <c r="WXH298" s="22"/>
      <c r="WXI298" s="22"/>
      <c r="WXJ298" s="22"/>
      <c r="WXK298" s="22"/>
      <c r="WXL298" s="22"/>
      <c r="WXM298" s="22"/>
      <c r="WXN298" s="22"/>
      <c r="WXO298" s="22"/>
      <c r="WXP298" s="22"/>
      <c r="WXQ298" s="22"/>
      <c r="WXR298" s="22"/>
      <c r="WXS298" s="22"/>
      <c r="WXT298" s="22"/>
      <c r="WXU298" s="22"/>
      <c r="WXV298" s="22"/>
      <c r="WXW298" s="22"/>
      <c r="WXX298" s="22"/>
      <c r="WXY298" s="22"/>
      <c r="WXZ298" s="22"/>
      <c r="WYA298" s="22"/>
      <c r="WYB298" s="22"/>
      <c r="WYC298" s="22"/>
      <c r="WYD298" s="22"/>
      <c r="WYE298" s="22"/>
      <c r="WYF298" s="22"/>
      <c r="WYG298" s="22"/>
      <c r="WYH298" s="22"/>
      <c r="WYI298" s="22"/>
      <c r="WYJ298" s="22"/>
      <c r="WYK298" s="22"/>
      <c r="WYL298" s="22"/>
      <c r="WYM298" s="22"/>
      <c r="WYN298" s="22"/>
      <c r="WYO298" s="22"/>
      <c r="WYP298" s="22"/>
      <c r="WYQ298" s="22"/>
      <c r="WYR298" s="22"/>
      <c r="WYS298" s="22"/>
      <c r="WYT298" s="22"/>
      <c r="WYU298" s="22"/>
      <c r="WYV298" s="22"/>
      <c r="WYW298" s="22"/>
      <c r="WYX298" s="22"/>
      <c r="WYY298" s="22"/>
      <c r="WYZ298" s="22"/>
      <c r="WZA298" s="22"/>
      <c r="WZB298" s="22"/>
      <c r="WZC298" s="22"/>
      <c r="WZD298" s="22"/>
      <c r="WZE298" s="22"/>
      <c r="WZF298" s="22"/>
      <c r="WZG298" s="22"/>
      <c r="WZH298" s="22"/>
      <c r="WZI298" s="22"/>
      <c r="WZJ298" s="22"/>
      <c r="WZK298" s="22"/>
      <c r="WZL298" s="22"/>
      <c r="WZM298" s="22"/>
      <c r="WZN298" s="22"/>
      <c r="WZO298" s="22"/>
      <c r="WZP298" s="22"/>
      <c r="WZQ298" s="22"/>
      <c r="WZR298" s="22"/>
      <c r="WZS298" s="22"/>
      <c r="WZT298" s="22"/>
      <c r="WZU298" s="22"/>
      <c r="WZV298" s="22"/>
      <c r="WZW298" s="22"/>
      <c r="WZX298" s="22"/>
      <c r="WZY298" s="22"/>
      <c r="WZZ298" s="22"/>
      <c r="XAA298" s="22"/>
      <c r="XAB298" s="22"/>
      <c r="XAC298" s="22"/>
      <c r="XAD298" s="22"/>
      <c r="XAE298" s="22"/>
      <c r="XAF298" s="22"/>
      <c r="XAG298" s="22"/>
      <c r="XAH298" s="22"/>
      <c r="XAI298" s="22"/>
      <c r="XAJ298" s="22"/>
      <c r="XAK298" s="22"/>
      <c r="XAL298" s="22"/>
      <c r="XAM298" s="22"/>
      <c r="XAN298" s="22"/>
      <c r="XAO298" s="22"/>
      <c r="XAP298" s="22"/>
      <c r="XAQ298" s="22"/>
      <c r="XAR298" s="22"/>
      <c r="XAS298" s="22"/>
      <c r="XAT298" s="22"/>
      <c r="XAU298" s="22"/>
      <c r="XAV298" s="22"/>
      <c r="XAW298" s="22"/>
      <c r="XAX298" s="22"/>
      <c r="XAY298" s="22"/>
      <c r="XAZ298" s="22"/>
      <c r="XBA298" s="22"/>
      <c r="XBB298" s="22"/>
      <c r="XBC298" s="22"/>
      <c r="XBD298" s="22"/>
      <c r="XBE298" s="22"/>
      <c r="XBF298" s="22"/>
      <c r="XBG298" s="22"/>
      <c r="XBH298" s="22"/>
      <c r="XBI298" s="22"/>
      <c r="XBJ298" s="22"/>
      <c r="XBK298" s="22"/>
      <c r="XBL298" s="22"/>
      <c r="XBM298" s="22"/>
      <c r="XBN298" s="22"/>
      <c r="XBO298" s="22"/>
      <c r="XBP298" s="22"/>
      <c r="XBQ298" s="22"/>
      <c r="XBR298" s="22"/>
      <c r="XBS298" s="22"/>
      <c r="XBT298" s="22"/>
      <c r="XBU298" s="22"/>
      <c r="XBV298" s="22"/>
      <c r="XBW298" s="22"/>
      <c r="XBX298" s="22"/>
      <c r="XBY298" s="22"/>
      <c r="XBZ298" s="22"/>
      <c r="XCA298" s="22"/>
      <c r="XCB298" s="22"/>
      <c r="XCC298" s="22"/>
      <c r="XCD298" s="22"/>
      <c r="XCE298" s="22"/>
      <c r="XCF298" s="22"/>
      <c r="XCG298" s="22"/>
      <c r="XCH298" s="22"/>
      <c r="XCI298" s="22"/>
      <c r="XCJ298" s="22"/>
      <c r="XCK298" s="22"/>
      <c r="XCL298" s="22"/>
      <c r="XCM298" s="22"/>
      <c r="XCN298" s="22"/>
      <c r="XCO298" s="22"/>
    </row>
    <row r="299" spans="1:16317" ht="129" customHeight="1">
      <c r="A299" s="503"/>
      <c r="B299" s="48" t="s">
        <v>2179</v>
      </c>
      <c r="C299" s="44" t="s">
        <v>2210</v>
      </c>
      <c r="D299" s="47" t="s">
        <v>2211</v>
      </c>
      <c r="E299" s="46" t="s">
        <v>2203</v>
      </c>
      <c r="F299" s="46" t="s">
        <v>2212</v>
      </c>
      <c r="G299" s="46" t="s">
        <v>2205</v>
      </c>
      <c r="H299" s="254" t="s">
        <v>3</v>
      </c>
      <c r="I299" s="178"/>
      <c r="J299" s="178"/>
      <c r="K299" s="201"/>
      <c r="L299" s="90"/>
      <c r="M299" s="107"/>
      <c r="N299" s="106"/>
      <c r="O299" s="107"/>
      <c r="P299" s="201"/>
      <c r="Q299" s="90"/>
      <c r="R299" s="107"/>
      <c r="S299" s="106"/>
      <c r="T299" s="107"/>
      <c r="U299" s="201"/>
      <c r="V299" s="90"/>
      <c r="W299" s="350"/>
      <c r="X299" s="329"/>
      <c r="Y299" s="350"/>
      <c r="Z299" s="273"/>
      <c r="AA299" s="90"/>
      <c r="AB299" s="350"/>
      <c r="AC299" s="329"/>
      <c r="AD299" s="350"/>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c r="DU299" s="22"/>
      <c r="DV299" s="22"/>
      <c r="DW299" s="22"/>
      <c r="DX299" s="22"/>
      <c r="DY299" s="22"/>
      <c r="DZ299" s="22"/>
      <c r="EA299" s="22"/>
      <c r="EB299" s="22"/>
      <c r="EC299" s="22"/>
      <c r="ED299" s="22"/>
      <c r="EE299" s="22"/>
      <c r="EF299" s="22"/>
      <c r="EG299" s="22"/>
      <c r="EH299" s="22"/>
      <c r="EI299" s="22"/>
      <c r="EJ299" s="22"/>
      <c r="EK299" s="22"/>
      <c r="EL299" s="22"/>
      <c r="EM299" s="22"/>
      <c r="EN299" s="22"/>
      <c r="EO299" s="22"/>
      <c r="EP299" s="22"/>
      <c r="EQ299" s="22"/>
      <c r="ER299" s="22"/>
      <c r="ES299" s="22"/>
      <c r="ET299" s="22"/>
      <c r="EU299" s="22"/>
      <c r="EV299" s="22"/>
      <c r="EW299" s="22"/>
      <c r="EX299" s="22"/>
      <c r="EY299" s="22"/>
      <c r="EZ299" s="22"/>
      <c r="FA299" s="22"/>
      <c r="FB299" s="22"/>
      <c r="FC299" s="22"/>
      <c r="FD299" s="22"/>
      <c r="FE299" s="22"/>
      <c r="FF299" s="22"/>
      <c r="FG299" s="22"/>
      <c r="FH299" s="22"/>
      <c r="FI299" s="22"/>
      <c r="FJ299" s="22"/>
      <c r="FK299" s="22"/>
      <c r="FL299" s="22"/>
      <c r="FM299" s="22"/>
      <c r="FN299" s="22"/>
      <c r="FO299" s="22"/>
      <c r="FP299" s="22"/>
      <c r="FQ299" s="22"/>
      <c r="FR299" s="22"/>
      <c r="FS299" s="22"/>
      <c r="FT299" s="22"/>
      <c r="FU299" s="22"/>
      <c r="FV299" s="22"/>
      <c r="FW299" s="22"/>
      <c r="FX299" s="22"/>
      <c r="FY299" s="22"/>
      <c r="FZ299" s="22"/>
      <c r="GA299" s="22"/>
      <c r="GB299" s="22"/>
      <c r="GC299" s="22"/>
      <c r="GD299" s="22"/>
      <c r="GE299" s="22"/>
      <c r="GF299" s="22"/>
      <c r="GG299" s="22"/>
      <c r="GH299" s="22"/>
      <c r="GI299" s="22"/>
      <c r="GJ299" s="22"/>
      <c r="GK299" s="22"/>
      <c r="GL299" s="22"/>
      <c r="GM299" s="22"/>
      <c r="GN299" s="22"/>
      <c r="GO299" s="22"/>
      <c r="GP299" s="22"/>
      <c r="GQ299" s="22"/>
      <c r="GR299" s="22"/>
      <c r="GS299" s="22"/>
      <c r="GT299" s="22"/>
      <c r="GU299" s="22"/>
      <c r="GV299" s="22"/>
      <c r="GW299" s="22"/>
      <c r="GX299" s="22"/>
      <c r="GY299" s="22"/>
      <c r="GZ299" s="22"/>
      <c r="HA299" s="22"/>
      <c r="HB299" s="22"/>
      <c r="HC299" s="22"/>
      <c r="HD299" s="22"/>
      <c r="HE299" s="22"/>
      <c r="HF299" s="22"/>
      <c r="HG299" s="22"/>
      <c r="HH299" s="22"/>
      <c r="HI299" s="22"/>
      <c r="HJ299" s="22"/>
      <c r="HK299" s="22"/>
      <c r="HL299" s="22"/>
      <c r="HM299" s="22"/>
      <c r="HN299" s="22"/>
      <c r="HO299" s="22"/>
      <c r="HP299" s="22"/>
      <c r="HQ299" s="22"/>
      <c r="HR299" s="22"/>
      <c r="HS299" s="22"/>
      <c r="HT299" s="22"/>
      <c r="HU299" s="22"/>
      <c r="HV299" s="22"/>
      <c r="HW299" s="22"/>
      <c r="HX299" s="22"/>
      <c r="HY299" s="22"/>
      <c r="HZ299" s="22"/>
      <c r="IA299" s="22"/>
      <c r="IB299" s="22"/>
      <c r="IC299" s="22"/>
      <c r="ID299" s="22"/>
      <c r="IE299" s="22"/>
      <c r="IF299" s="22"/>
      <c r="IG299" s="22"/>
      <c r="IH299" s="22"/>
      <c r="II299" s="22"/>
      <c r="IJ299" s="22"/>
      <c r="IK299" s="22"/>
      <c r="IL299" s="22"/>
      <c r="IM299" s="22"/>
      <c r="IN299" s="22"/>
      <c r="IO299" s="22"/>
      <c r="IP299" s="22"/>
      <c r="IQ299" s="22"/>
      <c r="IR299" s="22"/>
      <c r="IS299" s="22"/>
      <c r="IT299" s="22"/>
      <c r="IU299" s="22"/>
      <c r="IV299" s="22"/>
      <c r="IW299" s="22"/>
      <c r="IX299" s="22"/>
      <c r="IY299" s="22"/>
      <c r="IZ299" s="22"/>
      <c r="JA299" s="22"/>
      <c r="JB299" s="22"/>
      <c r="JC299" s="22"/>
      <c r="JD299" s="22"/>
      <c r="JE299" s="22"/>
      <c r="JF299" s="22"/>
      <c r="JG299" s="22"/>
      <c r="JH299" s="22"/>
      <c r="JI299" s="22"/>
      <c r="JJ299" s="22"/>
      <c r="JK299" s="22"/>
      <c r="JL299" s="22"/>
      <c r="JM299" s="22"/>
      <c r="JN299" s="22"/>
      <c r="JO299" s="22"/>
      <c r="JP299" s="22"/>
      <c r="JQ299" s="22"/>
      <c r="JR299" s="22"/>
      <c r="JS299" s="22"/>
      <c r="JT299" s="22"/>
      <c r="JU299" s="22"/>
      <c r="JV299" s="22"/>
      <c r="JW299" s="22"/>
      <c r="JX299" s="22"/>
      <c r="JY299" s="22"/>
      <c r="JZ299" s="22"/>
      <c r="KA299" s="22"/>
      <c r="KB299" s="22"/>
      <c r="KC299" s="22"/>
      <c r="KD299" s="22"/>
      <c r="KE299" s="22"/>
      <c r="KF299" s="22"/>
      <c r="KG299" s="22"/>
      <c r="KH299" s="22"/>
      <c r="KI299" s="22"/>
      <c r="KJ299" s="22"/>
      <c r="KK299" s="22"/>
      <c r="KL299" s="22"/>
      <c r="KM299" s="22"/>
      <c r="KN299" s="22"/>
      <c r="KO299" s="22"/>
      <c r="KP299" s="22"/>
      <c r="KQ299" s="22"/>
      <c r="KR299" s="22"/>
      <c r="KS299" s="22"/>
      <c r="KT299" s="22"/>
      <c r="KU299" s="22"/>
      <c r="KV299" s="22"/>
      <c r="KW299" s="22"/>
      <c r="KX299" s="22"/>
      <c r="KY299" s="22"/>
      <c r="KZ299" s="22"/>
      <c r="LA299" s="22"/>
      <c r="LB299" s="22"/>
      <c r="LC299" s="22"/>
      <c r="LD299" s="22"/>
      <c r="LE299" s="22"/>
      <c r="LF299" s="22"/>
      <c r="LG299" s="22"/>
      <c r="LH299" s="22"/>
      <c r="LI299" s="22"/>
      <c r="LJ299" s="22"/>
      <c r="LK299" s="22"/>
      <c r="LL299" s="22"/>
      <c r="LM299" s="22"/>
      <c r="LN299" s="22"/>
      <c r="LO299" s="22"/>
      <c r="LP299" s="22"/>
      <c r="LQ299" s="22"/>
      <c r="LR299" s="22"/>
      <c r="LS299" s="22"/>
      <c r="LT299" s="22"/>
      <c r="LU299" s="22"/>
      <c r="LV299" s="22"/>
      <c r="LW299" s="22"/>
      <c r="LX299" s="22"/>
      <c r="LY299" s="22"/>
      <c r="LZ299" s="22"/>
      <c r="MA299" s="22"/>
      <c r="MB299" s="22"/>
      <c r="MC299" s="22"/>
      <c r="MD299" s="22"/>
      <c r="ME299" s="22"/>
      <c r="MF299" s="22"/>
      <c r="MG299" s="22"/>
      <c r="MH299" s="22"/>
      <c r="MI299" s="22"/>
      <c r="MJ299" s="22"/>
      <c r="MK299" s="22"/>
      <c r="ML299" s="22"/>
      <c r="MM299" s="22"/>
      <c r="MN299" s="22"/>
      <c r="MO299" s="22"/>
      <c r="MP299" s="22"/>
      <c r="MQ299" s="22"/>
      <c r="MR299" s="22"/>
      <c r="MS299" s="22"/>
      <c r="MT299" s="22"/>
      <c r="MU299" s="22"/>
      <c r="MV299" s="22"/>
      <c r="MW299" s="22"/>
      <c r="MX299" s="22"/>
      <c r="MY299" s="22"/>
      <c r="MZ299" s="22"/>
      <c r="NA299" s="22"/>
      <c r="NB299" s="22"/>
      <c r="NC299" s="22"/>
      <c r="ND299" s="22"/>
      <c r="NE299" s="22"/>
      <c r="NF299" s="22"/>
      <c r="NG299" s="22"/>
      <c r="NH299" s="22"/>
      <c r="NI299" s="22"/>
      <c r="NJ299" s="22"/>
      <c r="NK299" s="22"/>
      <c r="NL299" s="22"/>
      <c r="NM299" s="22"/>
      <c r="NN299" s="22"/>
      <c r="NO299" s="22"/>
      <c r="NP299" s="22"/>
      <c r="NQ299" s="22"/>
      <c r="NR299" s="22"/>
      <c r="NS299" s="22"/>
      <c r="NT299" s="22"/>
      <c r="NU299" s="22"/>
      <c r="NV299" s="22"/>
      <c r="NW299" s="22"/>
      <c r="NX299" s="22"/>
      <c r="NY299" s="22"/>
      <c r="NZ299" s="22"/>
      <c r="OA299" s="22"/>
      <c r="OB299" s="22"/>
      <c r="OC299" s="22"/>
      <c r="OD299" s="22"/>
      <c r="OE299" s="22"/>
      <c r="OF299" s="22"/>
      <c r="OG299" s="22"/>
      <c r="OH299" s="22"/>
      <c r="OI299" s="22"/>
      <c r="OJ299" s="22"/>
      <c r="OK299" s="22"/>
      <c r="OL299" s="22"/>
      <c r="OM299" s="22"/>
      <c r="ON299" s="22"/>
      <c r="OO299" s="22"/>
      <c r="OP299" s="22"/>
      <c r="OQ299" s="22"/>
      <c r="OR299" s="22"/>
      <c r="OS299" s="22"/>
      <c r="OT299" s="22"/>
      <c r="OU299" s="22"/>
      <c r="OV299" s="22"/>
      <c r="OW299" s="22"/>
      <c r="OX299" s="22"/>
      <c r="OY299" s="22"/>
      <c r="OZ299" s="22"/>
      <c r="PA299" s="22"/>
      <c r="PB299" s="22"/>
      <c r="PC299" s="22"/>
      <c r="PD299" s="22"/>
      <c r="PE299" s="22"/>
      <c r="PF299" s="22"/>
      <c r="PG299" s="22"/>
      <c r="PH299" s="22"/>
      <c r="PI299" s="22"/>
      <c r="PJ299" s="22"/>
      <c r="PK299" s="22"/>
      <c r="PL299" s="22"/>
      <c r="PM299" s="22"/>
      <c r="PN299" s="22"/>
      <c r="PO299" s="22"/>
      <c r="PP299" s="22"/>
      <c r="PQ299" s="22"/>
      <c r="PR299" s="22"/>
      <c r="PS299" s="22"/>
      <c r="PT299" s="22"/>
      <c r="PU299" s="22"/>
      <c r="PV299" s="22"/>
      <c r="PW299" s="22"/>
      <c r="PX299" s="22"/>
      <c r="PY299" s="22"/>
      <c r="PZ299" s="22"/>
      <c r="QA299" s="22"/>
      <c r="QB299" s="22"/>
      <c r="QC299" s="22"/>
      <c r="QD299" s="22"/>
      <c r="QE299" s="22"/>
      <c r="QF299" s="22"/>
      <c r="QG299" s="22"/>
      <c r="QH299" s="22"/>
      <c r="QI299" s="22"/>
      <c r="QJ299" s="22"/>
      <c r="QK299" s="22"/>
      <c r="QL299" s="22"/>
      <c r="QM299" s="22"/>
      <c r="QN299" s="22"/>
      <c r="QO299" s="22"/>
      <c r="QP299" s="22"/>
      <c r="QQ299" s="22"/>
      <c r="QR299" s="22"/>
      <c r="QS299" s="22"/>
      <c r="QT299" s="22"/>
      <c r="QU299" s="22"/>
      <c r="QV299" s="22"/>
      <c r="QW299" s="22"/>
      <c r="QX299" s="22"/>
      <c r="QY299" s="22"/>
      <c r="QZ299" s="22"/>
      <c r="RA299" s="22"/>
      <c r="RB299" s="22"/>
      <c r="RC299" s="22"/>
      <c r="RD299" s="22"/>
      <c r="RE299" s="22"/>
      <c r="RF299" s="22"/>
      <c r="RG299" s="22"/>
      <c r="RH299" s="22"/>
      <c r="RI299" s="22"/>
      <c r="RJ299" s="22"/>
      <c r="RK299" s="22"/>
      <c r="RL299" s="22"/>
      <c r="RM299" s="22"/>
      <c r="RN299" s="22"/>
      <c r="RO299" s="22"/>
      <c r="RP299" s="22"/>
      <c r="RQ299" s="22"/>
      <c r="RR299" s="22"/>
      <c r="RS299" s="22"/>
      <c r="RT299" s="22"/>
      <c r="RU299" s="22"/>
      <c r="RV299" s="22"/>
      <c r="RW299" s="22"/>
      <c r="RX299" s="22"/>
      <c r="RY299" s="22"/>
      <c r="RZ299" s="22"/>
      <c r="SA299" s="22"/>
      <c r="SB299" s="22"/>
      <c r="SC299" s="22"/>
      <c r="SD299" s="22"/>
      <c r="SE299" s="22"/>
      <c r="SF299" s="22"/>
      <c r="SG299" s="22"/>
      <c r="SH299" s="22"/>
      <c r="SI299" s="22"/>
      <c r="SJ299" s="22"/>
      <c r="SK299" s="22"/>
      <c r="SL299" s="22"/>
      <c r="SM299" s="22"/>
      <c r="SN299" s="22"/>
      <c r="SO299" s="22"/>
      <c r="SP299" s="22"/>
      <c r="SQ299" s="22"/>
      <c r="SR299" s="22"/>
      <c r="SS299" s="22"/>
      <c r="ST299" s="22"/>
      <c r="SU299" s="22"/>
      <c r="SV299" s="22"/>
      <c r="SW299" s="22"/>
      <c r="SX299" s="22"/>
      <c r="SY299" s="22"/>
      <c r="SZ299" s="22"/>
      <c r="TA299" s="22"/>
      <c r="TB299" s="22"/>
      <c r="TC299" s="22"/>
      <c r="TD299" s="22"/>
      <c r="TE299" s="22"/>
      <c r="TF299" s="22"/>
      <c r="TG299" s="22"/>
      <c r="TH299" s="22"/>
      <c r="TI299" s="22"/>
      <c r="TJ299" s="22"/>
      <c r="TK299" s="22"/>
      <c r="TL299" s="22"/>
      <c r="TM299" s="22"/>
      <c r="TN299" s="22"/>
      <c r="TO299" s="22"/>
      <c r="TP299" s="22"/>
      <c r="TQ299" s="22"/>
      <c r="TR299" s="22"/>
      <c r="TS299" s="22"/>
      <c r="TT299" s="22"/>
      <c r="TU299" s="22"/>
      <c r="TV299" s="22"/>
      <c r="TW299" s="22"/>
      <c r="TX299" s="22"/>
      <c r="TY299" s="22"/>
      <c r="TZ299" s="22"/>
      <c r="UA299" s="22"/>
      <c r="UB299" s="22"/>
      <c r="UC299" s="22"/>
      <c r="UD299" s="22"/>
      <c r="UE299" s="22"/>
      <c r="UF299" s="22"/>
      <c r="UG299" s="22"/>
      <c r="UH299" s="22"/>
      <c r="UI299" s="22"/>
      <c r="UJ299" s="22"/>
      <c r="UK299" s="22"/>
      <c r="UL299" s="22"/>
      <c r="UM299" s="22"/>
      <c r="UN299" s="22"/>
      <c r="UO299" s="22"/>
      <c r="UP299" s="22"/>
      <c r="UQ299" s="22"/>
      <c r="UR299" s="22"/>
      <c r="US299" s="22"/>
      <c r="UT299" s="22"/>
      <c r="UU299" s="22"/>
      <c r="UV299" s="22"/>
      <c r="UW299" s="22"/>
      <c r="UX299" s="22"/>
      <c r="UY299" s="22"/>
      <c r="UZ299" s="22"/>
      <c r="VA299" s="22"/>
      <c r="VB299" s="22"/>
      <c r="VC299" s="22"/>
      <c r="VD299" s="22"/>
      <c r="VE299" s="22"/>
      <c r="VF299" s="22"/>
      <c r="VG299" s="22"/>
      <c r="VH299" s="22"/>
      <c r="VI299" s="22"/>
      <c r="VJ299" s="22"/>
      <c r="VK299" s="22"/>
      <c r="VL299" s="22"/>
      <c r="VM299" s="22"/>
      <c r="VN299" s="22"/>
      <c r="VO299" s="22"/>
      <c r="VP299" s="22"/>
      <c r="VQ299" s="22"/>
      <c r="VR299" s="22"/>
      <c r="VS299" s="22"/>
      <c r="VT299" s="22"/>
      <c r="VU299" s="22"/>
      <c r="VV299" s="22"/>
      <c r="VW299" s="22"/>
      <c r="VX299" s="22"/>
      <c r="VY299" s="22"/>
      <c r="VZ299" s="22"/>
      <c r="WA299" s="22"/>
      <c r="WB299" s="22"/>
      <c r="WC299" s="22"/>
      <c r="WD299" s="22"/>
      <c r="WE299" s="22"/>
      <c r="WF299" s="22"/>
      <c r="WG299" s="22"/>
      <c r="WH299" s="22"/>
      <c r="WI299" s="22"/>
      <c r="WJ299" s="22"/>
      <c r="WK299" s="22"/>
      <c r="WL299" s="22"/>
      <c r="WM299" s="22"/>
      <c r="WN299" s="22"/>
      <c r="WO299" s="22"/>
      <c r="WP299" s="22"/>
      <c r="WQ299" s="22"/>
      <c r="WR299" s="22"/>
      <c r="WS299" s="22"/>
      <c r="WT299" s="22"/>
      <c r="WU299" s="22"/>
      <c r="WV299" s="22"/>
      <c r="WW299" s="22"/>
      <c r="WX299" s="22"/>
      <c r="WY299" s="22"/>
      <c r="WZ299" s="22"/>
      <c r="XA299" s="22"/>
      <c r="XB299" s="22"/>
      <c r="XC299" s="22"/>
      <c r="XD299" s="22"/>
      <c r="XE299" s="22"/>
      <c r="XF299" s="22"/>
      <c r="XG299" s="22"/>
      <c r="XH299" s="22"/>
      <c r="XI299" s="22"/>
      <c r="XJ299" s="22"/>
      <c r="XK299" s="22"/>
      <c r="XL299" s="22"/>
      <c r="XM299" s="22"/>
      <c r="XN299" s="22"/>
      <c r="XO299" s="22"/>
      <c r="XP299" s="22"/>
      <c r="XQ299" s="22"/>
      <c r="XR299" s="22"/>
      <c r="XS299" s="22"/>
      <c r="XT299" s="22"/>
      <c r="XU299" s="22"/>
      <c r="XV299" s="22"/>
      <c r="XW299" s="22"/>
      <c r="XX299" s="22"/>
      <c r="XY299" s="22"/>
      <c r="XZ299" s="22"/>
      <c r="YA299" s="22"/>
      <c r="YB299" s="22"/>
      <c r="YC299" s="22"/>
      <c r="YD299" s="22"/>
      <c r="YE299" s="22"/>
      <c r="YF299" s="22"/>
      <c r="YG299" s="22"/>
      <c r="YH299" s="22"/>
      <c r="YI299" s="22"/>
      <c r="YJ299" s="22"/>
      <c r="YK299" s="22"/>
      <c r="YL299" s="22"/>
      <c r="YM299" s="22"/>
      <c r="YN299" s="22"/>
      <c r="YO299" s="22"/>
      <c r="YP299" s="22"/>
      <c r="YQ299" s="22"/>
      <c r="YR299" s="22"/>
      <c r="YS299" s="22"/>
      <c r="YT299" s="22"/>
      <c r="YU299" s="22"/>
      <c r="YV299" s="22"/>
      <c r="YW299" s="22"/>
      <c r="YX299" s="22"/>
      <c r="YY299" s="22"/>
      <c r="YZ299" s="22"/>
      <c r="ZA299" s="22"/>
      <c r="ZB299" s="22"/>
      <c r="ZC299" s="22"/>
      <c r="ZD299" s="22"/>
      <c r="ZE299" s="22"/>
      <c r="ZF299" s="22"/>
      <c r="ZG299" s="22"/>
      <c r="ZH299" s="22"/>
      <c r="ZI299" s="22"/>
      <c r="ZJ299" s="22"/>
      <c r="ZK299" s="22"/>
      <c r="ZL299" s="22"/>
      <c r="ZM299" s="22"/>
      <c r="ZN299" s="22"/>
      <c r="ZO299" s="22"/>
      <c r="ZP299" s="22"/>
      <c r="ZQ299" s="22"/>
      <c r="ZR299" s="22"/>
      <c r="ZS299" s="22"/>
      <c r="ZT299" s="22"/>
      <c r="ZU299" s="22"/>
      <c r="ZV299" s="22"/>
      <c r="ZW299" s="22"/>
      <c r="ZX299" s="22"/>
      <c r="ZY299" s="22"/>
      <c r="ZZ299" s="22"/>
      <c r="AAA299" s="22"/>
      <c r="AAB299" s="22"/>
      <c r="AAC299" s="22"/>
      <c r="AAD299" s="22"/>
      <c r="AAE299" s="22"/>
      <c r="AAF299" s="22"/>
      <c r="AAG299" s="22"/>
      <c r="AAH299" s="22"/>
      <c r="AAI299" s="22"/>
      <c r="AAJ299" s="22"/>
      <c r="AAK299" s="22"/>
      <c r="AAL299" s="22"/>
      <c r="AAM299" s="22"/>
      <c r="AAN299" s="22"/>
      <c r="AAO299" s="22"/>
      <c r="AAP299" s="22"/>
      <c r="AAQ299" s="22"/>
      <c r="AAR299" s="22"/>
      <c r="AAS299" s="22"/>
      <c r="AAT299" s="22"/>
      <c r="AAU299" s="22"/>
      <c r="AAV299" s="22"/>
      <c r="AAW299" s="22"/>
      <c r="AAX299" s="22"/>
      <c r="AAY299" s="22"/>
      <c r="AAZ299" s="22"/>
      <c r="ABA299" s="22"/>
      <c r="ABB299" s="22"/>
      <c r="ABC299" s="22"/>
      <c r="ABD299" s="22"/>
      <c r="ABE299" s="22"/>
      <c r="ABF299" s="22"/>
      <c r="ABG299" s="22"/>
      <c r="ABH299" s="22"/>
      <c r="ABI299" s="22"/>
      <c r="ABJ299" s="22"/>
      <c r="ABK299" s="22"/>
      <c r="ABL299" s="22"/>
      <c r="ABM299" s="22"/>
      <c r="ABN299" s="22"/>
      <c r="ABO299" s="22"/>
      <c r="ABP299" s="22"/>
      <c r="ABQ299" s="22"/>
      <c r="ABR299" s="22"/>
      <c r="ABS299" s="22"/>
      <c r="ABT299" s="22"/>
      <c r="ABU299" s="22"/>
      <c r="ABV299" s="22"/>
      <c r="ABW299" s="22"/>
      <c r="ABX299" s="22"/>
      <c r="ABY299" s="22"/>
      <c r="ABZ299" s="22"/>
      <c r="ACA299" s="22"/>
      <c r="ACB299" s="22"/>
      <c r="ACC299" s="22"/>
      <c r="ACD299" s="22"/>
      <c r="ACE299" s="22"/>
      <c r="ACF299" s="22"/>
      <c r="ACG299" s="22"/>
      <c r="ACH299" s="22"/>
      <c r="ACI299" s="22"/>
      <c r="ACJ299" s="22"/>
      <c r="ACK299" s="22"/>
      <c r="ACL299" s="22"/>
      <c r="ACM299" s="22"/>
      <c r="ACN299" s="22"/>
      <c r="ACO299" s="22"/>
      <c r="ACP299" s="22"/>
      <c r="ACQ299" s="22"/>
      <c r="ACR299" s="22"/>
      <c r="ACS299" s="22"/>
      <c r="ACT299" s="22"/>
      <c r="ACU299" s="22"/>
      <c r="ACV299" s="22"/>
      <c r="ACW299" s="22"/>
      <c r="ACX299" s="22"/>
      <c r="ACY299" s="22"/>
      <c r="ACZ299" s="22"/>
      <c r="ADA299" s="22"/>
      <c r="ADB299" s="22"/>
      <c r="ADC299" s="22"/>
      <c r="ADD299" s="22"/>
      <c r="ADE299" s="22"/>
      <c r="ADF299" s="22"/>
      <c r="ADG299" s="22"/>
      <c r="ADH299" s="22"/>
      <c r="ADI299" s="22"/>
      <c r="ADJ299" s="22"/>
      <c r="ADK299" s="22"/>
      <c r="ADL299" s="22"/>
      <c r="ADM299" s="22"/>
      <c r="ADN299" s="22"/>
      <c r="ADO299" s="22"/>
      <c r="ADP299" s="22"/>
      <c r="ADQ299" s="22"/>
      <c r="ADR299" s="22"/>
      <c r="ADS299" s="22"/>
      <c r="ADT299" s="22"/>
      <c r="ADU299" s="22"/>
      <c r="ADV299" s="22"/>
      <c r="ADW299" s="22"/>
      <c r="ADX299" s="22"/>
      <c r="ADY299" s="22"/>
      <c r="ADZ299" s="22"/>
      <c r="AEA299" s="22"/>
      <c r="AEB299" s="22"/>
      <c r="AEC299" s="22"/>
      <c r="AED299" s="22"/>
      <c r="AEE299" s="22"/>
      <c r="AEF299" s="22"/>
      <c r="AEG299" s="22"/>
      <c r="AEH299" s="22"/>
      <c r="AEI299" s="22"/>
      <c r="AEJ299" s="22"/>
      <c r="AEK299" s="22"/>
      <c r="AEL299" s="22"/>
      <c r="AEM299" s="22"/>
      <c r="AEN299" s="22"/>
      <c r="AEO299" s="22"/>
      <c r="AEP299" s="22"/>
      <c r="AEQ299" s="22"/>
      <c r="AER299" s="22"/>
      <c r="AES299" s="22"/>
      <c r="AET299" s="22"/>
      <c r="AEU299" s="22"/>
      <c r="AEV299" s="22"/>
      <c r="AEW299" s="22"/>
      <c r="AEX299" s="22"/>
      <c r="AEY299" s="22"/>
      <c r="AEZ299" s="22"/>
      <c r="AFA299" s="22"/>
      <c r="AFB299" s="22"/>
      <c r="AFC299" s="22"/>
      <c r="AFD299" s="22"/>
      <c r="AFE299" s="22"/>
      <c r="AFF299" s="22"/>
      <c r="AFG299" s="22"/>
      <c r="AFH299" s="22"/>
      <c r="AFI299" s="22"/>
      <c r="AFJ299" s="22"/>
      <c r="AFK299" s="22"/>
      <c r="AFL299" s="22"/>
      <c r="AFM299" s="22"/>
      <c r="AFN299" s="22"/>
      <c r="AFO299" s="22"/>
      <c r="AFP299" s="22"/>
      <c r="AFQ299" s="22"/>
      <c r="AFR299" s="22"/>
      <c r="AFS299" s="22"/>
      <c r="AFT299" s="22"/>
      <c r="AFU299" s="22"/>
      <c r="AFV299" s="22"/>
      <c r="AFW299" s="22"/>
      <c r="AFX299" s="22"/>
      <c r="AFY299" s="22"/>
      <c r="AFZ299" s="22"/>
      <c r="AGA299" s="22"/>
      <c r="AGB299" s="22"/>
      <c r="AGC299" s="22"/>
      <c r="AGD299" s="22"/>
      <c r="AGE299" s="22"/>
      <c r="AGF299" s="22"/>
      <c r="AGG299" s="22"/>
      <c r="AGH299" s="22"/>
      <c r="AGI299" s="22"/>
      <c r="AGJ299" s="22"/>
      <c r="AGK299" s="22"/>
      <c r="AGL299" s="22"/>
      <c r="AGM299" s="22"/>
      <c r="AGN299" s="22"/>
      <c r="AGO299" s="22"/>
      <c r="AGP299" s="22"/>
      <c r="AGQ299" s="22"/>
      <c r="AGR299" s="22"/>
      <c r="AGS299" s="22"/>
      <c r="AGT299" s="22"/>
      <c r="AGU299" s="22"/>
      <c r="AGV299" s="22"/>
      <c r="AGW299" s="22"/>
      <c r="AGX299" s="22"/>
      <c r="AGY299" s="22"/>
      <c r="AGZ299" s="22"/>
      <c r="AHA299" s="22"/>
      <c r="AHB299" s="22"/>
      <c r="AHC299" s="22"/>
      <c r="AHD299" s="22"/>
      <c r="AHE299" s="22"/>
      <c r="AHF299" s="22"/>
      <c r="AHG299" s="22"/>
      <c r="AHH299" s="22"/>
      <c r="AHI299" s="22"/>
      <c r="AHJ299" s="22"/>
      <c r="AHK299" s="22"/>
      <c r="AHL299" s="22"/>
      <c r="AHM299" s="22"/>
      <c r="AHN299" s="22"/>
      <c r="AHO299" s="22"/>
      <c r="AHP299" s="22"/>
      <c r="AHQ299" s="22"/>
      <c r="AHR299" s="22"/>
      <c r="AHS299" s="22"/>
      <c r="AHT299" s="22"/>
      <c r="AHU299" s="22"/>
      <c r="AHV299" s="22"/>
      <c r="AHW299" s="22"/>
      <c r="AHX299" s="22"/>
      <c r="AHY299" s="22"/>
      <c r="AHZ299" s="22"/>
      <c r="AIA299" s="22"/>
      <c r="AIB299" s="22"/>
      <c r="AIC299" s="22"/>
      <c r="AID299" s="22"/>
      <c r="AIE299" s="22"/>
      <c r="AIF299" s="22"/>
      <c r="AIG299" s="22"/>
      <c r="AIH299" s="22"/>
      <c r="AII299" s="22"/>
      <c r="AIJ299" s="22"/>
      <c r="AIK299" s="22"/>
      <c r="AIL299" s="22"/>
      <c r="AIM299" s="22"/>
      <c r="AIN299" s="22"/>
      <c r="AIO299" s="22"/>
      <c r="AIP299" s="22"/>
      <c r="AIQ299" s="22"/>
      <c r="AIR299" s="22"/>
      <c r="AIS299" s="22"/>
      <c r="AIT299" s="22"/>
      <c r="AIU299" s="22"/>
      <c r="AIV299" s="22"/>
      <c r="AIW299" s="22"/>
      <c r="AIX299" s="22"/>
      <c r="AIY299" s="22"/>
      <c r="AIZ299" s="22"/>
      <c r="AJA299" s="22"/>
      <c r="AJB299" s="22"/>
      <c r="AJC299" s="22"/>
      <c r="AJD299" s="22"/>
      <c r="AJE299" s="22"/>
      <c r="AJF299" s="22"/>
      <c r="AJG299" s="22"/>
      <c r="AJH299" s="22"/>
      <c r="AJI299" s="22"/>
      <c r="AJJ299" s="22"/>
      <c r="AJK299" s="22"/>
      <c r="AJL299" s="22"/>
      <c r="AJM299" s="22"/>
      <c r="AJN299" s="22"/>
      <c r="AJO299" s="22"/>
      <c r="AJP299" s="22"/>
      <c r="AJQ299" s="22"/>
      <c r="AJR299" s="22"/>
      <c r="AJS299" s="22"/>
      <c r="AJT299" s="22"/>
      <c r="AJU299" s="22"/>
      <c r="AJV299" s="22"/>
      <c r="AJW299" s="22"/>
      <c r="AJX299" s="22"/>
      <c r="AJY299" s="22"/>
      <c r="AJZ299" s="22"/>
      <c r="AKA299" s="22"/>
      <c r="AKB299" s="22"/>
      <c r="AKC299" s="22"/>
      <c r="AKD299" s="22"/>
      <c r="AKE299" s="22"/>
      <c r="AKF299" s="22"/>
      <c r="AKG299" s="22"/>
      <c r="AKH299" s="22"/>
      <c r="AKI299" s="22"/>
      <c r="AKJ299" s="22"/>
      <c r="AKK299" s="22"/>
      <c r="AKL299" s="22"/>
      <c r="AKM299" s="22"/>
      <c r="AKN299" s="22"/>
      <c r="AKO299" s="22"/>
      <c r="AKP299" s="22"/>
      <c r="AKQ299" s="22"/>
      <c r="AKR299" s="22"/>
      <c r="AKS299" s="22"/>
      <c r="AKT299" s="22"/>
      <c r="AKU299" s="22"/>
      <c r="AKV299" s="22"/>
      <c r="AKW299" s="22"/>
      <c r="AKX299" s="22"/>
      <c r="AKY299" s="22"/>
      <c r="AKZ299" s="22"/>
      <c r="ALA299" s="22"/>
      <c r="ALB299" s="22"/>
      <c r="ALC299" s="22"/>
      <c r="ALD299" s="22"/>
      <c r="ALE299" s="22"/>
      <c r="ALF299" s="22"/>
      <c r="ALG299" s="22"/>
      <c r="ALH299" s="22"/>
      <c r="ALI299" s="22"/>
      <c r="ALJ299" s="22"/>
      <c r="ALK299" s="22"/>
      <c r="ALL299" s="22"/>
      <c r="ALM299" s="22"/>
      <c r="ALN299" s="22"/>
      <c r="ALO299" s="22"/>
      <c r="ALP299" s="22"/>
      <c r="ALQ299" s="22"/>
      <c r="ALR299" s="22"/>
      <c r="ALS299" s="22"/>
      <c r="ALT299" s="22"/>
      <c r="ALU299" s="22"/>
      <c r="ALV299" s="22"/>
      <c r="ALW299" s="22"/>
      <c r="ALX299" s="22"/>
      <c r="ALY299" s="22"/>
      <c r="ALZ299" s="22"/>
      <c r="AMA299" s="22"/>
      <c r="AMB299" s="22"/>
      <c r="AMC299" s="22"/>
      <c r="AMD299" s="22"/>
      <c r="AME299" s="22"/>
      <c r="AMF299" s="22"/>
      <c r="AMG299" s="22"/>
      <c r="AMH299" s="22"/>
      <c r="AMI299" s="22"/>
      <c r="AMJ299" s="22"/>
      <c r="AMK299" s="22"/>
      <c r="AML299" s="22"/>
      <c r="AMM299" s="22"/>
      <c r="AMN299" s="22"/>
      <c r="AMO299" s="22"/>
      <c r="AMP299" s="22"/>
      <c r="AMQ299" s="22"/>
      <c r="AMR299" s="22"/>
      <c r="AMS299" s="22"/>
      <c r="AMT299" s="22"/>
      <c r="AMU299" s="22"/>
      <c r="AMV299" s="22"/>
      <c r="AMW299" s="22"/>
      <c r="AMX299" s="22"/>
      <c r="AMY299" s="22"/>
      <c r="AMZ299" s="22"/>
      <c r="ANA299" s="22"/>
      <c r="ANB299" s="22"/>
      <c r="ANC299" s="22"/>
      <c r="AND299" s="22"/>
      <c r="ANE299" s="22"/>
      <c r="ANF299" s="22"/>
      <c r="ANG299" s="22"/>
      <c r="ANH299" s="22"/>
      <c r="ANI299" s="22"/>
      <c r="ANJ299" s="22"/>
      <c r="ANK299" s="22"/>
      <c r="ANL299" s="22"/>
      <c r="ANM299" s="22"/>
      <c r="ANN299" s="22"/>
      <c r="ANO299" s="22"/>
      <c r="ANP299" s="22"/>
      <c r="ANQ299" s="22"/>
      <c r="ANR299" s="22"/>
      <c r="ANS299" s="22"/>
      <c r="ANT299" s="22"/>
      <c r="ANU299" s="22"/>
      <c r="ANV299" s="22"/>
      <c r="ANW299" s="22"/>
      <c r="ANX299" s="22"/>
      <c r="ANY299" s="22"/>
      <c r="ANZ299" s="22"/>
      <c r="AOA299" s="22"/>
      <c r="AOB299" s="22"/>
      <c r="AOC299" s="22"/>
      <c r="AOD299" s="22"/>
      <c r="AOE299" s="22"/>
      <c r="AOF299" s="22"/>
      <c r="AOG299" s="22"/>
      <c r="AOH299" s="22"/>
      <c r="AOI299" s="22"/>
      <c r="AOJ299" s="22"/>
      <c r="AOK299" s="22"/>
      <c r="AOL299" s="22"/>
      <c r="AOM299" s="22"/>
      <c r="AON299" s="22"/>
      <c r="AOO299" s="22"/>
      <c r="AOP299" s="22"/>
      <c r="AOQ299" s="22"/>
      <c r="AOR299" s="22"/>
      <c r="AOS299" s="22"/>
      <c r="AOT299" s="22"/>
      <c r="AOU299" s="22"/>
      <c r="AOV299" s="22"/>
      <c r="AOW299" s="22"/>
      <c r="AOX299" s="22"/>
      <c r="AOY299" s="22"/>
      <c r="AOZ299" s="22"/>
      <c r="APA299" s="22"/>
      <c r="APB299" s="22"/>
      <c r="APC299" s="22"/>
      <c r="APD299" s="22"/>
      <c r="APE299" s="22"/>
      <c r="APF299" s="22"/>
      <c r="APG299" s="22"/>
      <c r="APH299" s="22"/>
      <c r="API299" s="22"/>
      <c r="APJ299" s="22"/>
      <c r="APK299" s="22"/>
      <c r="APL299" s="22"/>
      <c r="APM299" s="22"/>
      <c r="APN299" s="22"/>
      <c r="APO299" s="22"/>
      <c r="APP299" s="22"/>
      <c r="APQ299" s="22"/>
      <c r="APR299" s="22"/>
      <c r="APS299" s="22"/>
      <c r="APT299" s="22"/>
      <c r="APU299" s="22"/>
      <c r="APV299" s="22"/>
      <c r="APW299" s="22"/>
      <c r="APX299" s="22"/>
      <c r="APY299" s="22"/>
      <c r="APZ299" s="22"/>
      <c r="AQA299" s="22"/>
      <c r="AQB299" s="22"/>
      <c r="AQC299" s="22"/>
      <c r="AQD299" s="22"/>
      <c r="AQE299" s="22"/>
      <c r="AQF299" s="22"/>
      <c r="AQG299" s="22"/>
      <c r="AQH299" s="22"/>
      <c r="AQI299" s="22"/>
      <c r="AQJ299" s="22"/>
      <c r="AQK299" s="22"/>
      <c r="AQL299" s="22"/>
      <c r="AQM299" s="22"/>
      <c r="AQN299" s="22"/>
      <c r="AQO299" s="22"/>
      <c r="AQP299" s="22"/>
      <c r="AQQ299" s="22"/>
      <c r="AQR299" s="22"/>
      <c r="AQS299" s="22"/>
      <c r="AQT299" s="22"/>
      <c r="AQU299" s="22"/>
      <c r="AQV299" s="22"/>
      <c r="AQW299" s="22"/>
      <c r="AQX299" s="22"/>
      <c r="AQY299" s="22"/>
      <c r="AQZ299" s="22"/>
      <c r="ARA299" s="22"/>
      <c r="ARB299" s="22"/>
      <c r="ARC299" s="22"/>
      <c r="ARD299" s="22"/>
      <c r="ARE299" s="22"/>
      <c r="ARF299" s="22"/>
      <c r="ARG299" s="22"/>
      <c r="ARH299" s="22"/>
      <c r="ARI299" s="22"/>
      <c r="ARJ299" s="22"/>
      <c r="ARK299" s="22"/>
      <c r="ARL299" s="22"/>
      <c r="ARM299" s="22"/>
      <c r="ARN299" s="22"/>
      <c r="ARO299" s="22"/>
      <c r="ARP299" s="22"/>
      <c r="ARQ299" s="22"/>
      <c r="ARR299" s="22"/>
      <c r="ARS299" s="22"/>
      <c r="ART299" s="22"/>
      <c r="ARU299" s="22"/>
      <c r="ARV299" s="22"/>
      <c r="ARW299" s="22"/>
      <c r="ARX299" s="22"/>
      <c r="ARY299" s="22"/>
      <c r="ARZ299" s="22"/>
      <c r="ASA299" s="22"/>
      <c r="ASB299" s="22"/>
      <c r="ASC299" s="22"/>
      <c r="ASD299" s="22"/>
      <c r="ASE299" s="22"/>
      <c r="ASF299" s="22"/>
      <c r="ASG299" s="22"/>
      <c r="ASH299" s="22"/>
      <c r="ASI299" s="22"/>
      <c r="ASJ299" s="22"/>
      <c r="ASK299" s="22"/>
      <c r="ASL299" s="22"/>
      <c r="ASM299" s="22"/>
      <c r="ASN299" s="22"/>
      <c r="ASO299" s="22"/>
      <c r="ASP299" s="22"/>
      <c r="ASQ299" s="22"/>
      <c r="ASR299" s="22"/>
      <c r="ASS299" s="22"/>
      <c r="AST299" s="22"/>
      <c r="ASU299" s="22"/>
      <c r="ASV299" s="22"/>
      <c r="ASW299" s="22"/>
      <c r="ASX299" s="22"/>
      <c r="ASY299" s="22"/>
      <c r="ASZ299" s="22"/>
      <c r="ATA299" s="22"/>
      <c r="ATB299" s="22"/>
      <c r="ATC299" s="22"/>
      <c r="ATD299" s="22"/>
      <c r="ATE299" s="22"/>
      <c r="ATF299" s="22"/>
      <c r="ATG299" s="22"/>
      <c r="ATH299" s="22"/>
      <c r="ATI299" s="22"/>
      <c r="ATJ299" s="22"/>
      <c r="ATK299" s="22"/>
      <c r="ATL299" s="22"/>
      <c r="ATM299" s="22"/>
      <c r="ATN299" s="22"/>
      <c r="ATO299" s="22"/>
      <c r="ATP299" s="22"/>
      <c r="ATQ299" s="22"/>
      <c r="ATR299" s="22"/>
      <c r="ATS299" s="22"/>
      <c r="ATT299" s="22"/>
      <c r="ATU299" s="22"/>
      <c r="ATV299" s="22"/>
      <c r="ATW299" s="22"/>
      <c r="ATX299" s="22"/>
      <c r="ATY299" s="22"/>
      <c r="ATZ299" s="22"/>
      <c r="AUA299" s="22"/>
      <c r="AUB299" s="22"/>
      <c r="AUC299" s="22"/>
      <c r="AUD299" s="22"/>
      <c r="AUE299" s="22"/>
      <c r="AUF299" s="22"/>
      <c r="AUG299" s="22"/>
      <c r="AUH299" s="22"/>
      <c r="AUI299" s="22"/>
      <c r="AUJ299" s="22"/>
      <c r="AUK299" s="22"/>
      <c r="AUL299" s="22"/>
      <c r="AUM299" s="22"/>
      <c r="AUN299" s="22"/>
      <c r="AUO299" s="22"/>
      <c r="AUP299" s="22"/>
      <c r="AUQ299" s="22"/>
      <c r="AUR299" s="22"/>
      <c r="AUS299" s="22"/>
      <c r="AUT299" s="22"/>
      <c r="AUU299" s="22"/>
      <c r="AUV299" s="22"/>
      <c r="AUW299" s="22"/>
      <c r="AUX299" s="22"/>
      <c r="AUY299" s="22"/>
      <c r="AUZ299" s="22"/>
      <c r="AVA299" s="22"/>
      <c r="AVB299" s="22"/>
      <c r="AVC299" s="22"/>
      <c r="AVD299" s="22"/>
      <c r="AVE299" s="22"/>
      <c r="AVF299" s="22"/>
      <c r="AVG299" s="22"/>
      <c r="AVH299" s="22"/>
      <c r="AVI299" s="22"/>
      <c r="AVJ299" s="22"/>
      <c r="AVK299" s="22"/>
      <c r="AVL299" s="22"/>
      <c r="AVM299" s="22"/>
      <c r="AVN299" s="22"/>
      <c r="AVO299" s="22"/>
      <c r="AVP299" s="22"/>
      <c r="AVQ299" s="22"/>
      <c r="AVR299" s="22"/>
      <c r="AVS299" s="22"/>
      <c r="AVT299" s="22"/>
      <c r="AVU299" s="22"/>
      <c r="AVV299" s="22"/>
      <c r="AVW299" s="22"/>
      <c r="AVX299" s="22"/>
      <c r="AVY299" s="22"/>
      <c r="AVZ299" s="22"/>
      <c r="AWA299" s="22"/>
      <c r="AWB299" s="22"/>
      <c r="AWC299" s="22"/>
      <c r="AWD299" s="22"/>
      <c r="AWE299" s="22"/>
      <c r="AWF299" s="22"/>
      <c r="AWG299" s="22"/>
      <c r="AWH299" s="22"/>
      <c r="AWI299" s="22"/>
      <c r="AWJ299" s="22"/>
      <c r="AWK299" s="22"/>
      <c r="AWL299" s="22"/>
      <c r="AWM299" s="22"/>
      <c r="AWN299" s="22"/>
      <c r="AWO299" s="22"/>
      <c r="AWP299" s="22"/>
      <c r="AWQ299" s="22"/>
      <c r="AWR299" s="22"/>
      <c r="AWS299" s="22"/>
      <c r="AWT299" s="22"/>
      <c r="AWU299" s="22"/>
      <c r="AWV299" s="22"/>
      <c r="AWW299" s="22"/>
      <c r="AWX299" s="22"/>
      <c r="AWY299" s="22"/>
      <c r="AWZ299" s="22"/>
      <c r="AXA299" s="22"/>
      <c r="AXB299" s="22"/>
      <c r="AXC299" s="22"/>
      <c r="AXD299" s="22"/>
      <c r="AXE299" s="22"/>
      <c r="AXF299" s="22"/>
      <c r="AXG299" s="22"/>
      <c r="AXH299" s="22"/>
      <c r="AXI299" s="22"/>
      <c r="AXJ299" s="22"/>
      <c r="AXK299" s="22"/>
      <c r="AXL299" s="22"/>
      <c r="AXM299" s="22"/>
      <c r="AXN299" s="22"/>
      <c r="AXO299" s="22"/>
      <c r="AXP299" s="22"/>
      <c r="AXQ299" s="22"/>
      <c r="AXR299" s="22"/>
      <c r="AXS299" s="22"/>
      <c r="AXT299" s="22"/>
      <c r="AXU299" s="22"/>
      <c r="AXV299" s="22"/>
      <c r="AXW299" s="22"/>
      <c r="AXX299" s="22"/>
      <c r="AXY299" s="22"/>
      <c r="AXZ299" s="22"/>
      <c r="AYA299" s="22"/>
      <c r="AYB299" s="22"/>
      <c r="AYC299" s="22"/>
      <c r="AYD299" s="22"/>
      <c r="AYE299" s="22"/>
      <c r="AYF299" s="22"/>
      <c r="AYG299" s="22"/>
      <c r="AYH299" s="22"/>
      <c r="AYI299" s="22"/>
      <c r="AYJ299" s="22"/>
      <c r="AYK299" s="22"/>
      <c r="AYL299" s="22"/>
      <c r="AYM299" s="22"/>
      <c r="AYN299" s="22"/>
      <c r="AYO299" s="22"/>
      <c r="AYP299" s="22"/>
      <c r="AYQ299" s="22"/>
      <c r="AYR299" s="22"/>
      <c r="AYS299" s="22"/>
      <c r="AYT299" s="22"/>
      <c r="AYU299" s="22"/>
      <c r="AYV299" s="22"/>
      <c r="AYW299" s="22"/>
      <c r="AYX299" s="22"/>
      <c r="AYY299" s="22"/>
      <c r="AYZ299" s="22"/>
      <c r="AZA299" s="22"/>
      <c r="AZB299" s="22"/>
      <c r="AZC299" s="22"/>
      <c r="AZD299" s="22"/>
      <c r="AZE299" s="22"/>
      <c r="AZF299" s="22"/>
      <c r="AZG299" s="22"/>
      <c r="AZH299" s="22"/>
      <c r="AZI299" s="22"/>
      <c r="AZJ299" s="22"/>
      <c r="AZK299" s="22"/>
      <c r="AZL299" s="22"/>
      <c r="AZM299" s="22"/>
      <c r="AZN299" s="22"/>
      <c r="AZO299" s="22"/>
      <c r="AZP299" s="22"/>
      <c r="AZQ299" s="22"/>
      <c r="AZR299" s="22"/>
      <c r="AZS299" s="22"/>
      <c r="AZT299" s="22"/>
      <c r="AZU299" s="22"/>
      <c r="AZV299" s="22"/>
      <c r="AZW299" s="22"/>
      <c r="AZX299" s="22"/>
      <c r="AZY299" s="22"/>
      <c r="AZZ299" s="22"/>
      <c r="BAA299" s="22"/>
      <c r="BAB299" s="22"/>
      <c r="BAC299" s="22"/>
      <c r="BAD299" s="22"/>
      <c r="BAE299" s="22"/>
      <c r="BAF299" s="22"/>
      <c r="BAG299" s="22"/>
      <c r="BAH299" s="22"/>
      <c r="BAI299" s="22"/>
      <c r="BAJ299" s="22"/>
      <c r="BAK299" s="22"/>
      <c r="BAL299" s="22"/>
      <c r="BAM299" s="22"/>
      <c r="BAN299" s="22"/>
      <c r="BAO299" s="22"/>
      <c r="BAP299" s="22"/>
      <c r="BAQ299" s="22"/>
      <c r="BAR299" s="22"/>
      <c r="BAS299" s="22"/>
      <c r="BAT299" s="22"/>
      <c r="BAU299" s="22"/>
      <c r="BAV299" s="22"/>
      <c r="BAW299" s="22"/>
      <c r="BAX299" s="22"/>
      <c r="BAY299" s="22"/>
      <c r="BAZ299" s="22"/>
      <c r="BBA299" s="22"/>
      <c r="BBB299" s="22"/>
      <c r="BBC299" s="22"/>
      <c r="BBD299" s="22"/>
      <c r="BBE299" s="22"/>
      <c r="BBF299" s="22"/>
      <c r="BBG299" s="22"/>
      <c r="BBH299" s="22"/>
      <c r="BBI299" s="22"/>
      <c r="BBJ299" s="22"/>
      <c r="BBK299" s="22"/>
      <c r="BBL299" s="22"/>
      <c r="BBM299" s="22"/>
      <c r="BBN299" s="22"/>
      <c r="BBO299" s="22"/>
      <c r="BBP299" s="22"/>
      <c r="BBQ299" s="22"/>
      <c r="BBR299" s="22"/>
      <c r="BBS299" s="22"/>
      <c r="BBT299" s="22"/>
      <c r="BBU299" s="22"/>
      <c r="BBV299" s="22"/>
      <c r="BBW299" s="22"/>
      <c r="BBX299" s="22"/>
      <c r="BBY299" s="22"/>
      <c r="BBZ299" s="22"/>
      <c r="BCA299" s="22"/>
      <c r="BCB299" s="22"/>
      <c r="BCC299" s="22"/>
      <c r="BCD299" s="22"/>
      <c r="BCE299" s="22"/>
      <c r="BCF299" s="22"/>
      <c r="BCG299" s="22"/>
      <c r="BCH299" s="22"/>
      <c r="BCI299" s="22"/>
      <c r="BCJ299" s="22"/>
      <c r="BCK299" s="22"/>
      <c r="BCL299" s="22"/>
      <c r="BCM299" s="22"/>
      <c r="BCN299" s="22"/>
      <c r="BCO299" s="22"/>
      <c r="BCP299" s="22"/>
      <c r="BCQ299" s="22"/>
      <c r="BCR299" s="22"/>
      <c r="BCS299" s="22"/>
      <c r="BCT299" s="22"/>
      <c r="BCU299" s="22"/>
      <c r="BCV299" s="22"/>
      <c r="BCW299" s="22"/>
      <c r="BCX299" s="22"/>
      <c r="BCY299" s="22"/>
      <c r="BCZ299" s="22"/>
      <c r="BDA299" s="22"/>
      <c r="BDB299" s="22"/>
      <c r="BDC299" s="22"/>
      <c r="BDD299" s="22"/>
      <c r="BDE299" s="22"/>
      <c r="BDF299" s="22"/>
      <c r="BDG299" s="22"/>
      <c r="BDH299" s="22"/>
      <c r="BDI299" s="22"/>
      <c r="BDJ299" s="22"/>
      <c r="BDK299" s="22"/>
      <c r="BDL299" s="22"/>
      <c r="BDM299" s="22"/>
      <c r="BDN299" s="22"/>
      <c r="BDO299" s="22"/>
      <c r="BDP299" s="22"/>
      <c r="BDQ299" s="22"/>
      <c r="BDR299" s="22"/>
      <c r="BDS299" s="22"/>
      <c r="BDT299" s="22"/>
      <c r="BDU299" s="22"/>
      <c r="BDV299" s="22"/>
      <c r="BDW299" s="22"/>
      <c r="BDX299" s="22"/>
      <c r="BDY299" s="22"/>
      <c r="BDZ299" s="22"/>
      <c r="BEA299" s="22"/>
      <c r="BEB299" s="22"/>
      <c r="BEC299" s="22"/>
      <c r="BED299" s="22"/>
      <c r="BEE299" s="22"/>
      <c r="BEF299" s="22"/>
      <c r="BEG299" s="22"/>
      <c r="BEH299" s="22"/>
      <c r="BEI299" s="22"/>
      <c r="BEJ299" s="22"/>
      <c r="BEK299" s="22"/>
      <c r="BEL299" s="22"/>
      <c r="BEM299" s="22"/>
      <c r="BEN299" s="22"/>
      <c r="BEO299" s="22"/>
      <c r="BEP299" s="22"/>
      <c r="BEQ299" s="22"/>
      <c r="BER299" s="22"/>
      <c r="BES299" s="22"/>
      <c r="BET299" s="22"/>
      <c r="BEU299" s="22"/>
      <c r="BEV299" s="22"/>
      <c r="BEW299" s="22"/>
      <c r="BEX299" s="22"/>
      <c r="BEY299" s="22"/>
      <c r="BEZ299" s="22"/>
      <c r="BFA299" s="22"/>
      <c r="BFB299" s="22"/>
      <c r="BFC299" s="22"/>
      <c r="BFD299" s="22"/>
      <c r="BFE299" s="22"/>
      <c r="BFF299" s="22"/>
      <c r="BFG299" s="22"/>
      <c r="BFH299" s="22"/>
      <c r="BFI299" s="22"/>
      <c r="BFJ299" s="22"/>
      <c r="BFK299" s="22"/>
      <c r="BFL299" s="22"/>
      <c r="BFM299" s="22"/>
      <c r="BFN299" s="22"/>
      <c r="BFO299" s="22"/>
      <c r="BFP299" s="22"/>
      <c r="BFQ299" s="22"/>
      <c r="BFR299" s="22"/>
      <c r="BFS299" s="22"/>
      <c r="BFT299" s="22"/>
      <c r="BFU299" s="22"/>
      <c r="BFV299" s="22"/>
      <c r="BFW299" s="22"/>
      <c r="BFX299" s="22"/>
      <c r="BFY299" s="22"/>
      <c r="BFZ299" s="22"/>
      <c r="BGA299" s="22"/>
      <c r="BGB299" s="22"/>
      <c r="BGC299" s="22"/>
      <c r="BGD299" s="22"/>
      <c r="BGE299" s="22"/>
      <c r="BGF299" s="22"/>
      <c r="BGG299" s="22"/>
      <c r="BGH299" s="22"/>
      <c r="BGI299" s="22"/>
      <c r="BGJ299" s="22"/>
      <c r="BGK299" s="22"/>
      <c r="BGL299" s="22"/>
      <c r="BGM299" s="22"/>
      <c r="BGN299" s="22"/>
      <c r="BGO299" s="22"/>
      <c r="BGP299" s="22"/>
      <c r="BGQ299" s="22"/>
      <c r="BGR299" s="22"/>
      <c r="BGS299" s="22"/>
      <c r="BGT299" s="22"/>
      <c r="BGU299" s="22"/>
      <c r="BGV299" s="22"/>
      <c r="BGW299" s="22"/>
      <c r="BGX299" s="22"/>
      <c r="BGY299" s="22"/>
      <c r="BGZ299" s="22"/>
      <c r="BHA299" s="22"/>
      <c r="BHB299" s="22"/>
      <c r="BHC299" s="22"/>
      <c r="BHD299" s="22"/>
      <c r="BHE299" s="22"/>
      <c r="BHF299" s="22"/>
      <c r="BHG299" s="22"/>
      <c r="BHH299" s="22"/>
      <c r="BHI299" s="22"/>
      <c r="BHJ299" s="22"/>
      <c r="BHK299" s="22"/>
      <c r="BHL299" s="22"/>
      <c r="BHM299" s="22"/>
      <c r="BHN299" s="22"/>
      <c r="BHO299" s="22"/>
      <c r="BHP299" s="22"/>
      <c r="BHQ299" s="22"/>
      <c r="BHR299" s="22"/>
      <c r="BHS299" s="22"/>
      <c r="BHT299" s="22"/>
      <c r="BHU299" s="22"/>
      <c r="BHV299" s="22"/>
      <c r="BHW299" s="22"/>
      <c r="BHX299" s="22"/>
      <c r="BHY299" s="22"/>
      <c r="BHZ299" s="22"/>
      <c r="BIA299" s="22"/>
      <c r="BIB299" s="22"/>
      <c r="BIC299" s="22"/>
      <c r="BID299" s="22"/>
      <c r="BIE299" s="22"/>
      <c r="BIF299" s="22"/>
      <c r="BIG299" s="22"/>
      <c r="BIH299" s="22"/>
      <c r="BII299" s="22"/>
      <c r="BIJ299" s="22"/>
      <c r="BIK299" s="22"/>
      <c r="BIL299" s="22"/>
      <c r="BIM299" s="22"/>
      <c r="BIN299" s="22"/>
      <c r="BIO299" s="22"/>
      <c r="BIP299" s="22"/>
      <c r="BIQ299" s="22"/>
      <c r="BIR299" s="22"/>
      <c r="BIS299" s="22"/>
      <c r="BIT299" s="22"/>
      <c r="BIU299" s="22"/>
      <c r="BIV299" s="22"/>
      <c r="BIW299" s="22"/>
      <c r="BIX299" s="22"/>
      <c r="BIY299" s="22"/>
      <c r="BIZ299" s="22"/>
      <c r="BJA299" s="22"/>
      <c r="BJB299" s="22"/>
      <c r="BJC299" s="22"/>
      <c r="BJD299" s="22"/>
      <c r="BJE299" s="22"/>
      <c r="BJF299" s="22"/>
      <c r="BJG299" s="22"/>
      <c r="BJH299" s="22"/>
      <c r="BJI299" s="22"/>
      <c r="BJJ299" s="22"/>
      <c r="BJK299" s="22"/>
      <c r="BJL299" s="22"/>
      <c r="BJM299" s="22"/>
      <c r="BJN299" s="22"/>
      <c r="BJO299" s="22"/>
      <c r="BJP299" s="22"/>
      <c r="BJQ299" s="22"/>
      <c r="BJR299" s="22"/>
      <c r="BJS299" s="22"/>
      <c r="BJT299" s="22"/>
      <c r="BJU299" s="22"/>
      <c r="BJV299" s="22"/>
      <c r="BJW299" s="22"/>
      <c r="BJX299" s="22"/>
      <c r="BJY299" s="22"/>
      <c r="BJZ299" s="22"/>
      <c r="BKA299" s="22"/>
      <c r="BKB299" s="22"/>
      <c r="BKC299" s="22"/>
      <c r="BKD299" s="22"/>
      <c r="BKE299" s="22"/>
      <c r="BKF299" s="22"/>
      <c r="BKG299" s="22"/>
      <c r="BKH299" s="22"/>
      <c r="BKI299" s="22"/>
      <c r="BKJ299" s="22"/>
      <c r="BKK299" s="22"/>
      <c r="BKL299" s="22"/>
      <c r="BKM299" s="22"/>
      <c r="BKN299" s="22"/>
      <c r="BKO299" s="22"/>
      <c r="BKP299" s="22"/>
      <c r="BKQ299" s="22"/>
      <c r="BKR299" s="22"/>
      <c r="BKS299" s="22"/>
      <c r="BKT299" s="22"/>
      <c r="BKU299" s="22"/>
      <c r="BKV299" s="22"/>
      <c r="BKW299" s="22"/>
      <c r="BKX299" s="22"/>
      <c r="BKY299" s="22"/>
      <c r="BKZ299" s="22"/>
      <c r="BLA299" s="22"/>
      <c r="BLB299" s="22"/>
      <c r="BLC299" s="22"/>
      <c r="BLD299" s="22"/>
      <c r="BLE299" s="22"/>
      <c r="BLF299" s="22"/>
      <c r="BLG299" s="22"/>
      <c r="BLH299" s="22"/>
      <c r="BLI299" s="22"/>
      <c r="BLJ299" s="22"/>
      <c r="BLK299" s="22"/>
      <c r="BLL299" s="22"/>
      <c r="BLM299" s="22"/>
      <c r="BLN299" s="22"/>
      <c r="BLO299" s="22"/>
      <c r="BLP299" s="22"/>
      <c r="BLQ299" s="22"/>
      <c r="BLR299" s="22"/>
      <c r="BLS299" s="22"/>
      <c r="BLT299" s="22"/>
      <c r="BLU299" s="22"/>
      <c r="BLV299" s="22"/>
      <c r="BLW299" s="22"/>
      <c r="BLX299" s="22"/>
      <c r="BLY299" s="22"/>
      <c r="BLZ299" s="22"/>
      <c r="BMA299" s="22"/>
      <c r="BMB299" s="22"/>
      <c r="BMC299" s="22"/>
      <c r="BMD299" s="22"/>
      <c r="BME299" s="22"/>
      <c r="BMF299" s="22"/>
      <c r="BMG299" s="22"/>
      <c r="BMH299" s="22"/>
      <c r="BMI299" s="22"/>
      <c r="BMJ299" s="22"/>
      <c r="BMK299" s="22"/>
      <c r="BML299" s="22"/>
      <c r="BMM299" s="22"/>
      <c r="BMN299" s="22"/>
      <c r="BMO299" s="22"/>
      <c r="BMP299" s="22"/>
      <c r="BMQ299" s="22"/>
      <c r="BMR299" s="22"/>
      <c r="BMS299" s="22"/>
      <c r="BMT299" s="22"/>
      <c r="BMU299" s="22"/>
      <c r="BMV299" s="22"/>
      <c r="BMW299" s="22"/>
      <c r="BMX299" s="22"/>
      <c r="BMY299" s="22"/>
      <c r="BMZ299" s="22"/>
      <c r="BNA299" s="22"/>
      <c r="BNB299" s="22"/>
      <c r="BNC299" s="22"/>
      <c r="BND299" s="22"/>
      <c r="BNE299" s="22"/>
      <c r="BNF299" s="22"/>
      <c r="BNG299" s="22"/>
      <c r="BNH299" s="22"/>
      <c r="BNI299" s="22"/>
      <c r="BNJ299" s="22"/>
      <c r="BNK299" s="22"/>
      <c r="BNL299" s="22"/>
      <c r="BNM299" s="22"/>
      <c r="BNN299" s="22"/>
      <c r="BNO299" s="22"/>
      <c r="BNP299" s="22"/>
      <c r="BNQ299" s="22"/>
      <c r="BNR299" s="22"/>
      <c r="BNS299" s="22"/>
      <c r="BNT299" s="22"/>
      <c r="BNU299" s="22"/>
      <c r="BNV299" s="22"/>
      <c r="BNW299" s="22"/>
      <c r="BNX299" s="22"/>
      <c r="BNY299" s="22"/>
      <c r="BNZ299" s="22"/>
      <c r="BOA299" s="22"/>
      <c r="BOB299" s="22"/>
      <c r="BOC299" s="22"/>
      <c r="BOD299" s="22"/>
      <c r="BOE299" s="22"/>
      <c r="BOF299" s="22"/>
      <c r="BOG299" s="22"/>
      <c r="BOH299" s="22"/>
      <c r="BOI299" s="22"/>
      <c r="BOJ299" s="22"/>
      <c r="BOK299" s="22"/>
      <c r="BOL299" s="22"/>
      <c r="BOM299" s="22"/>
      <c r="BON299" s="22"/>
      <c r="BOO299" s="22"/>
      <c r="BOP299" s="22"/>
      <c r="BOQ299" s="22"/>
      <c r="BOR299" s="22"/>
      <c r="BOS299" s="22"/>
      <c r="BOT299" s="22"/>
      <c r="BOU299" s="22"/>
      <c r="BOV299" s="22"/>
      <c r="BOW299" s="22"/>
      <c r="BOX299" s="22"/>
      <c r="BOY299" s="22"/>
      <c r="BOZ299" s="22"/>
      <c r="BPA299" s="22"/>
      <c r="BPB299" s="22"/>
      <c r="BPC299" s="22"/>
      <c r="BPD299" s="22"/>
      <c r="BPE299" s="22"/>
      <c r="BPF299" s="22"/>
      <c r="BPG299" s="22"/>
      <c r="BPH299" s="22"/>
      <c r="BPI299" s="22"/>
      <c r="BPJ299" s="22"/>
      <c r="BPK299" s="22"/>
      <c r="BPL299" s="22"/>
      <c r="BPM299" s="22"/>
      <c r="BPN299" s="22"/>
      <c r="BPO299" s="22"/>
      <c r="BPP299" s="22"/>
      <c r="BPQ299" s="22"/>
      <c r="BPR299" s="22"/>
      <c r="BPS299" s="22"/>
      <c r="BPT299" s="22"/>
      <c r="BPU299" s="22"/>
      <c r="BPV299" s="22"/>
      <c r="BPW299" s="22"/>
      <c r="BPX299" s="22"/>
      <c r="BPY299" s="22"/>
      <c r="BPZ299" s="22"/>
      <c r="BQA299" s="22"/>
      <c r="BQB299" s="22"/>
      <c r="BQC299" s="22"/>
      <c r="BQD299" s="22"/>
      <c r="BQE299" s="22"/>
      <c r="BQF299" s="22"/>
      <c r="BQG299" s="22"/>
      <c r="BQH299" s="22"/>
      <c r="BQI299" s="22"/>
      <c r="BQJ299" s="22"/>
      <c r="BQK299" s="22"/>
      <c r="BQL299" s="22"/>
      <c r="BQM299" s="22"/>
      <c r="BQN299" s="22"/>
      <c r="BQO299" s="22"/>
      <c r="BQP299" s="22"/>
      <c r="BQQ299" s="22"/>
      <c r="BQR299" s="22"/>
      <c r="BQS299" s="22"/>
      <c r="BQT299" s="22"/>
      <c r="BQU299" s="22"/>
      <c r="BQV299" s="22"/>
      <c r="BQW299" s="22"/>
      <c r="BQX299" s="22"/>
      <c r="BQY299" s="22"/>
      <c r="BQZ299" s="22"/>
      <c r="BRA299" s="22"/>
      <c r="BRB299" s="22"/>
      <c r="BRC299" s="22"/>
      <c r="BRD299" s="22"/>
      <c r="BRE299" s="22"/>
      <c r="BRF299" s="22"/>
      <c r="BRG299" s="22"/>
      <c r="BRH299" s="22"/>
      <c r="BRI299" s="22"/>
      <c r="BRJ299" s="22"/>
      <c r="BRK299" s="22"/>
      <c r="BRL299" s="22"/>
      <c r="BRM299" s="22"/>
      <c r="BRN299" s="22"/>
      <c r="BRO299" s="22"/>
      <c r="BRP299" s="22"/>
      <c r="BRQ299" s="22"/>
      <c r="BRR299" s="22"/>
      <c r="BRS299" s="22"/>
      <c r="BRT299" s="22"/>
      <c r="BRU299" s="22"/>
      <c r="BRV299" s="22"/>
      <c r="BRW299" s="22"/>
      <c r="BRX299" s="22"/>
      <c r="BRY299" s="22"/>
      <c r="BRZ299" s="22"/>
      <c r="BSA299" s="22"/>
      <c r="BSB299" s="22"/>
      <c r="BSC299" s="22"/>
      <c r="BSD299" s="22"/>
      <c r="BSE299" s="22"/>
      <c r="BSF299" s="22"/>
      <c r="BSG299" s="22"/>
      <c r="BSH299" s="22"/>
      <c r="BSI299" s="22"/>
      <c r="BSJ299" s="22"/>
      <c r="BSK299" s="22"/>
      <c r="BSL299" s="22"/>
      <c r="BSM299" s="22"/>
      <c r="BSN299" s="22"/>
      <c r="BSO299" s="22"/>
      <c r="BSP299" s="22"/>
      <c r="BSQ299" s="22"/>
      <c r="BSR299" s="22"/>
      <c r="BSS299" s="22"/>
      <c r="BST299" s="22"/>
      <c r="BSU299" s="22"/>
      <c r="BSV299" s="22"/>
      <c r="BSW299" s="22"/>
      <c r="BSX299" s="22"/>
      <c r="BSY299" s="22"/>
      <c r="BSZ299" s="22"/>
      <c r="BTA299" s="22"/>
      <c r="BTB299" s="22"/>
      <c r="BTC299" s="22"/>
      <c r="BTD299" s="22"/>
      <c r="BTE299" s="22"/>
      <c r="BTF299" s="22"/>
      <c r="BTG299" s="22"/>
      <c r="BTH299" s="22"/>
      <c r="BTI299" s="22"/>
      <c r="BTJ299" s="22"/>
      <c r="BTK299" s="22"/>
      <c r="BTL299" s="22"/>
      <c r="BTM299" s="22"/>
      <c r="BTN299" s="22"/>
      <c r="BTO299" s="22"/>
      <c r="BTP299" s="22"/>
      <c r="BTQ299" s="22"/>
      <c r="BTR299" s="22"/>
      <c r="BTS299" s="22"/>
      <c r="BTT299" s="22"/>
      <c r="BTU299" s="22"/>
      <c r="BTV299" s="22"/>
      <c r="BTW299" s="22"/>
      <c r="BTX299" s="22"/>
      <c r="BTY299" s="22"/>
      <c r="BTZ299" s="22"/>
      <c r="BUA299" s="22"/>
      <c r="BUB299" s="22"/>
      <c r="BUC299" s="22"/>
      <c r="BUD299" s="22"/>
      <c r="BUE299" s="22"/>
      <c r="BUF299" s="22"/>
      <c r="BUG299" s="22"/>
      <c r="BUH299" s="22"/>
      <c r="BUI299" s="22"/>
      <c r="BUJ299" s="22"/>
      <c r="BUK299" s="22"/>
      <c r="BUL299" s="22"/>
      <c r="BUM299" s="22"/>
      <c r="BUN299" s="22"/>
      <c r="BUO299" s="22"/>
      <c r="BUP299" s="22"/>
      <c r="BUQ299" s="22"/>
      <c r="BUR299" s="22"/>
      <c r="BUS299" s="22"/>
      <c r="BUT299" s="22"/>
      <c r="BUU299" s="22"/>
      <c r="BUV299" s="22"/>
      <c r="BUW299" s="22"/>
      <c r="BUX299" s="22"/>
      <c r="BUY299" s="22"/>
      <c r="BUZ299" s="22"/>
      <c r="BVA299" s="22"/>
      <c r="BVB299" s="22"/>
      <c r="BVC299" s="22"/>
      <c r="BVD299" s="22"/>
      <c r="BVE299" s="22"/>
      <c r="BVF299" s="22"/>
      <c r="BVG299" s="22"/>
      <c r="BVH299" s="22"/>
      <c r="BVI299" s="22"/>
      <c r="BVJ299" s="22"/>
      <c r="BVK299" s="22"/>
      <c r="BVL299" s="22"/>
      <c r="BVM299" s="22"/>
      <c r="BVN299" s="22"/>
      <c r="BVO299" s="22"/>
      <c r="BVP299" s="22"/>
      <c r="BVQ299" s="22"/>
      <c r="BVR299" s="22"/>
      <c r="BVS299" s="22"/>
      <c r="BVT299" s="22"/>
      <c r="BVU299" s="22"/>
      <c r="BVV299" s="22"/>
      <c r="BVW299" s="22"/>
      <c r="BVX299" s="22"/>
      <c r="BVY299" s="22"/>
      <c r="BVZ299" s="22"/>
      <c r="BWA299" s="22"/>
      <c r="BWB299" s="22"/>
      <c r="BWC299" s="22"/>
      <c r="BWD299" s="22"/>
      <c r="BWE299" s="22"/>
      <c r="BWF299" s="22"/>
      <c r="BWG299" s="22"/>
      <c r="BWH299" s="22"/>
      <c r="BWI299" s="22"/>
      <c r="BWJ299" s="22"/>
      <c r="BWK299" s="22"/>
      <c r="BWL299" s="22"/>
      <c r="BWM299" s="22"/>
      <c r="BWN299" s="22"/>
      <c r="BWO299" s="22"/>
      <c r="BWP299" s="22"/>
      <c r="BWQ299" s="22"/>
      <c r="BWR299" s="22"/>
      <c r="BWS299" s="22"/>
      <c r="BWT299" s="22"/>
      <c r="BWU299" s="22"/>
      <c r="BWV299" s="22"/>
      <c r="BWW299" s="22"/>
      <c r="BWX299" s="22"/>
      <c r="BWY299" s="22"/>
      <c r="BWZ299" s="22"/>
      <c r="BXA299" s="22"/>
      <c r="BXB299" s="22"/>
      <c r="BXC299" s="22"/>
      <c r="BXD299" s="22"/>
      <c r="BXE299" s="22"/>
      <c r="BXF299" s="22"/>
      <c r="BXG299" s="22"/>
      <c r="BXH299" s="22"/>
      <c r="BXI299" s="22"/>
      <c r="BXJ299" s="22"/>
      <c r="BXK299" s="22"/>
      <c r="BXL299" s="22"/>
      <c r="BXM299" s="22"/>
      <c r="BXN299" s="22"/>
      <c r="BXO299" s="22"/>
      <c r="BXP299" s="22"/>
      <c r="BXQ299" s="22"/>
      <c r="BXR299" s="22"/>
      <c r="BXS299" s="22"/>
      <c r="BXT299" s="22"/>
      <c r="BXU299" s="22"/>
      <c r="BXV299" s="22"/>
      <c r="BXW299" s="22"/>
      <c r="BXX299" s="22"/>
      <c r="BXY299" s="22"/>
      <c r="BXZ299" s="22"/>
      <c r="BYA299" s="22"/>
      <c r="BYB299" s="22"/>
      <c r="BYC299" s="22"/>
      <c r="BYD299" s="22"/>
      <c r="BYE299" s="22"/>
      <c r="BYF299" s="22"/>
      <c r="BYG299" s="22"/>
      <c r="BYH299" s="22"/>
      <c r="BYI299" s="22"/>
      <c r="BYJ299" s="22"/>
      <c r="BYK299" s="22"/>
      <c r="BYL299" s="22"/>
      <c r="BYM299" s="22"/>
      <c r="BYN299" s="22"/>
      <c r="BYO299" s="22"/>
      <c r="BYP299" s="22"/>
      <c r="BYQ299" s="22"/>
      <c r="BYR299" s="22"/>
      <c r="BYS299" s="22"/>
      <c r="BYT299" s="22"/>
      <c r="BYU299" s="22"/>
      <c r="BYV299" s="22"/>
      <c r="BYW299" s="22"/>
      <c r="BYX299" s="22"/>
      <c r="BYY299" s="22"/>
      <c r="BYZ299" s="22"/>
      <c r="BZA299" s="22"/>
      <c r="BZB299" s="22"/>
      <c r="BZC299" s="22"/>
      <c r="BZD299" s="22"/>
      <c r="BZE299" s="22"/>
      <c r="BZF299" s="22"/>
      <c r="BZG299" s="22"/>
      <c r="BZH299" s="22"/>
      <c r="BZI299" s="22"/>
      <c r="BZJ299" s="22"/>
      <c r="BZK299" s="22"/>
      <c r="BZL299" s="22"/>
      <c r="BZM299" s="22"/>
      <c r="BZN299" s="22"/>
      <c r="BZO299" s="22"/>
      <c r="BZP299" s="22"/>
      <c r="BZQ299" s="22"/>
      <c r="BZR299" s="22"/>
      <c r="BZS299" s="22"/>
      <c r="BZT299" s="22"/>
      <c r="BZU299" s="22"/>
      <c r="BZV299" s="22"/>
      <c r="BZW299" s="22"/>
      <c r="BZX299" s="22"/>
      <c r="BZY299" s="22"/>
      <c r="BZZ299" s="22"/>
      <c r="CAA299" s="22"/>
      <c r="CAB299" s="22"/>
      <c r="CAC299" s="22"/>
      <c r="CAD299" s="22"/>
      <c r="CAE299" s="22"/>
      <c r="CAF299" s="22"/>
      <c r="CAG299" s="22"/>
      <c r="CAH299" s="22"/>
      <c r="CAI299" s="22"/>
      <c r="CAJ299" s="22"/>
      <c r="CAK299" s="22"/>
      <c r="CAL299" s="22"/>
      <c r="CAM299" s="22"/>
      <c r="CAN299" s="22"/>
      <c r="CAO299" s="22"/>
      <c r="CAP299" s="22"/>
      <c r="CAQ299" s="22"/>
      <c r="CAR299" s="22"/>
      <c r="CAS299" s="22"/>
      <c r="CAT299" s="22"/>
      <c r="CAU299" s="22"/>
      <c r="CAV299" s="22"/>
      <c r="CAW299" s="22"/>
      <c r="CAX299" s="22"/>
      <c r="CAY299" s="22"/>
      <c r="CAZ299" s="22"/>
      <c r="CBA299" s="22"/>
      <c r="CBB299" s="22"/>
      <c r="CBC299" s="22"/>
      <c r="CBD299" s="22"/>
      <c r="CBE299" s="22"/>
      <c r="CBF299" s="22"/>
      <c r="CBG299" s="22"/>
      <c r="CBH299" s="22"/>
      <c r="CBI299" s="22"/>
      <c r="CBJ299" s="22"/>
      <c r="CBK299" s="22"/>
      <c r="CBL299" s="22"/>
      <c r="CBM299" s="22"/>
      <c r="CBN299" s="22"/>
      <c r="CBO299" s="22"/>
      <c r="CBP299" s="22"/>
      <c r="CBQ299" s="22"/>
      <c r="CBR299" s="22"/>
      <c r="CBS299" s="22"/>
      <c r="CBT299" s="22"/>
      <c r="CBU299" s="22"/>
      <c r="CBV299" s="22"/>
      <c r="CBW299" s="22"/>
      <c r="CBX299" s="22"/>
      <c r="CBY299" s="22"/>
      <c r="CBZ299" s="22"/>
      <c r="CCA299" s="22"/>
      <c r="CCB299" s="22"/>
      <c r="CCC299" s="22"/>
      <c r="CCD299" s="22"/>
      <c r="CCE299" s="22"/>
      <c r="CCF299" s="22"/>
      <c r="CCG299" s="22"/>
      <c r="CCH299" s="22"/>
      <c r="CCI299" s="22"/>
      <c r="CCJ299" s="22"/>
      <c r="CCK299" s="22"/>
      <c r="CCL299" s="22"/>
      <c r="CCM299" s="22"/>
      <c r="CCN299" s="22"/>
      <c r="CCO299" s="22"/>
      <c r="CCP299" s="22"/>
      <c r="CCQ299" s="22"/>
      <c r="CCR299" s="22"/>
      <c r="CCS299" s="22"/>
      <c r="CCT299" s="22"/>
      <c r="CCU299" s="22"/>
      <c r="CCV299" s="22"/>
      <c r="CCW299" s="22"/>
      <c r="CCX299" s="22"/>
      <c r="CCY299" s="22"/>
      <c r="CCZ299" s="22"/>
      <c r="CDA299" s="22"/>
      <c r="CDB299" s="22"/>
      <c r="CDC299" s="22"/>
      <c r="CDD299" s="22"/>
      <c r="CDE299" s="22"/>
      <c r="CDF299" s="22"/>
      <c r="CDG299" s="22"/>
      <c r="CDH299" s="22"/>
      <c r="CDI299" s="22"/>
      <c r="CDJ299" s="22"/>
      <c r="CDK299" s="22"/>
      <c r="CDL299" s="22"/>
      <c r="CDM299" s="22"/>
      <c r="CDN299" s="22"/>
      <c r="CDO299" s="22"/>
      <c r="CDP299" s="22"/>
      <c r="CDQ299" s="22"/>
      <c r="CDR299" s="22"/>
      <c r="CDS299" s="22"/>
      <c r="CDT299" s="22"/>
      <c r="CDU299" s="22"/>
      <c r="CDV299" s="22"/>
      <c r="CDW299" s="22"/>
      <c r="CDX299" s="22"/>
      <c r="CDY299" s="22"/>
      <c r="CDZ299" s="22"/>
      <c r="CEA299" s="22"/>
      <c r="CEB299" s="22"/>
      <c r="CEC299" s="22"/>
      <c r="CED299" s="22"/>
      <c r="CEE299" s="22"/>
      <c r="CEF299" s="22"/>
      <c r="CEG299" s="22"/>
      <c r="CEH299" s="22"/>
      <c r="CEI299" s="22"/>
      <c r="CEJ299" s="22"/>
      <c r="CEK299" s="22"/>
      <c r="CEL299" s="22"/>
      <c r="CEM299" s="22"/>
      <c r="CEN299" s="22"/>
      <c r="CEO299" s="22"/>
      <c r="CEP299" s="22"/>
      <c r="CEQ299" s="22"/>
      <c r="CER299" s="22"/>
      <c r="CES299" s="22"/>
      <c r="CET299" s="22"/>
      <c r="CEU299" s="22"/>
      <c r="CEV299" s="22"/>
      <c r="CEW299" s="22"/>
      <c r="CEX299" s="22"/>
      <c r="CEY299" s="22"/>
      <c r="CEZ299" s="22"/>
      <c r="CFA299" s="22"/>
      <c r="CFB299" s="22"/>
      <c r="CFC299" s="22"/>
      <c r="CFD299" s="22"/>
      <c r="CFE299" s="22"/>
      <c r="CFF299" s="22"/>
      <c r="CFG299" s="22"/>
      <c r="CFH299" s="22"/>
      <c r="CFI299" s="22"/>
      <c r="CFJ299" s="22"/>
      <c r="CFK299" s="22"/>
      <c r="CFL299" s="22"/>
      <c r="CFM299" s="22"/>
      <c r="CFN299" s="22"/>
      <c r="CFO299" s="22"/>
      <c r="CFP299" s="22"/>
      <c r="CFQ299" s="22"/>
      <c r="CFR299" s="22"/>
      <c r="CFS299" s="22"/>
      <c r="CFT299" s="22"/>
      <c r="CFU299" s="22"/>
      <c r="CFV299" s="22"/>
      <c r="CFW299" s="22"/>
      <c r="CFX299" s="22"/>
      <c r="CFY299" s="22"/>
      <c r="CFZ299" s="22"/>
      <c r="CGA299" s="22"/>
      <c r="CGB299" s="22"/>
      <c r="CGC299" s="22"/>
      <c r="CGD299" s="22"/>
      <c r="CGE299" s="22"/>
      <c r="CGF299" s="22"/>
      <c r="CGG299" s="22"/>
      <c r="CGH299" s="22"/>
      <c r="CGI299" s="22"/>
      <c r="CGJ299" s="22"/>
      <c r="CGK299" s="22"/>
      <c r="CGL299" s="22"/>
      <c r="CGM299" s="22"/>
      <c r="CGN299" s="22"/>
      <c r="CGO299" s="22"/>
      <c r="CGP299" s="22"/>
      <c r="CGQ299" s="22"/>
      <c r="CGR299" s="22"/>
      <c r="CGS299" s="22"/>
      <c r="CGT299" s="22"/>
      <c r="CGU299" s="22"/>
      <c r="CGV299" s="22"/>
      <c r="CGW299" s="22"/>
      <c r="CGX299" s="22"/>
      <c r="CGY299" s="22"/>
      <c r="CGZ299" s="22"/>
      <c r="CHA299" s="22"/>
      <c r="CHB299" s="22"/>
      <c r="CHC299" s="22"/>
      <c r="CHD299" s="22"/>
      <c r="CHE299" s="22"/>
      <c r="CHF299" s="22"/>
      <c r="CHG299" s="22"/>
      <c r="CHH299" s="22"/>
      <c r="CHI299" s="22"/>
      <c r="CHJ299" s="22"/>
      <c r="CHK299" s="22"/>
      <c r="CHL299" s="22"/>
      <c r="CHM299" s="22"/>
      <c r="CHN299" s="22"/>
      <c r="CHO299" s="22"/>
      <c r="CHP299" s="22"/>
      <c r="CHQ299" s="22"/>
      <c r="CHR299" s="22"/>
      <c r="CHS299" s="22"/>
      <c r="CHT299" s="22"/>
      <c r="CHU299" s="22"/>
      <c r="CHV299" s="22"/>
      <c r="CHW299" s="22"/>
      <c r="CHX299" s="22"/>
      <c r="CHY299" s="22"/>
      <c r="CHZ299" s="22"/>
      <c r="CIA299" s="22"/>
      <c r="CIB299" s="22"/>
      <c r="CIC299" s="22"/>
      <c r="CID299" s="22"/>
      <c r="CIE299" s="22"/>
      <c r="CIF299" s="22"/>
      <c r="CIG299" s="22"/>
      <c r="CIH299" s="22"/>
      <c r="CII299" s="22"/>
      <c r="CIJ299" s="22"/>
      <c r="CIK299" s="22"/>
      <c r="CIL299" s="22"/>
      <c r="CIM299" s="22"/>
      <c r="CIN299" s="22"/>
      <c r="CIO299" s="22"/>
      <c r="CIP299" s="22"/>
      <c r="CIQ299" s="22"/>
      <c r="CIR299" s="22"/>
      <c r="CIS299" s="22"/>
      <c r="CIT299" s="22"/>
      <c r="CIU299" s="22"/>
      <c r="CIV299" s="22"/>
      <c r="CIW299" s="22"/>
      <c r="CIX299" s="22"/>
      <c r="CIY299" s="22"/>
      <c r="CIZ299" s="22"/>
      <c r="CJA299" s="22"/>
      <c r="CJB299" s="22"/>
      <c r="CJC299" s="22"/>
      <c r="CJD299" s="22"/>
      <c r="CJE299" s="22"/>
      <c r="CJF299" s="22"/>
      <c r="CJG299" s="22"/>
      <c r="CJH299" s="22"/>
      <c r="CJI299" s="22"/>
      <c r="CJJ299" s="22"/>
      <c r="CJK299" s="22"/>
      <c r="CJL299" s="22"/>
      <c r="CJM299" s="22"/>
      <c r="CJN299" s="22"/>
      <c r="CJO299" s="22"/>
      <c r="CJP299" s="22"/>
      <c r="CJQ299" s="22"/>
      <c r="CJR299" s="22"/>
      <c r="CJS299" s="22"/>
      <c r="CJT299" s="22"/>
      <c r="CJU299" s="22"/>
      <c r="CJV299" s="22"/>
      <c r="CJW299" s="22"/>
      <c r="CJX299" s="22"/>
      <c r="CJY299" s="22"/>
      <c r="CJZ299" s="22"/>
      <c r="CKA299" s="22"/>
      <c r="CKB299" s="22"/>
      <c r="CKC299" s="22"/>
      <c r="CKD299" s="22"/>
      <c r="CKE299" s="22"/>
      <c r="CKF299" s="22"/>
      <c r="CKG299" s="22"/>
      <c r="CKH299" s="22"/>
      <c r="CKI299" s="22"/>
      <c r="CKJ299" s="22"/>
      <c r="CKK299" s="22"/>
      <c r="CKL299" s="22"/>
      <c r="CKM299" s="22"/>
      <c r="CKN299" s="22"/>
      <c r="CKO299" s="22"/>
      <c r="CKP299" s="22"/>
      <c r="CKQ299" s="22"/>
      <c r="CKR299" s="22"/>
      <c r="CKS299" s="22"/>
      <c r="CKT299" s="22"/>
      <c r="CKU299" s="22"/>
      <c r="CKV299" s="22"/>
      <c r="CKW299" s="22"/>
      <c r="CKX299" s="22"/>
      <c r="CKY299" s="22"/>
      <c r="CKZ299" s="22"/>
      <c r="CLA299" s="22"/>
      <c r="CLB299" s="22"/>
      <c r="CLC299" s="22"/>
      <c r="CLD299" s="22"/>
      <c r="CLE299" s="22"/>
      <c r="CLF299" s="22"/>
      <c r="CLG299" s="22"/>
      <c r="CLH299" s="22"/>
      <c r="CLI299" s="22"/>
      <c r="CLJ299" s="22"/>
      <c r="CLK299" s="22"/>
      <c r="CLL299" s="22"/>
      <c r="CLM299" s="22"/>
      <c r="CLN299" s="22"/>
      <c r="CLO299" s="22"/>
      <c r="CLP299" s="22"/>
      <c r="CLQ299" s="22"/>
      <c r="CLR299" s="22"/>
      <c r="CLS299" s="22"/>
      <c r="CLT299" s="22"/>
      <c r="CLU299" s="22"/>
      <c r="CLV299" s="22"/>
      <c r="CLW299" s="22"/>
      <c r="CLX299" s="22"/>
      <c r="CLY299" s="22"/>
      <c r="CLZ299" s="22"/>
      <c r="CMA299" s="22"/>
      <c r="CMB299" s="22"/>
      <c r="CMC299" s="22"/>
      <c r="CMD299" s="22"/>
      <c r="CME299" s="22"/>
      <c r="CMF299" s="22"/>
      <c r="CMG299" s="22"/>
      <c r="CMH299" s="22"/>
      <c r="CMI299" s="22"/>
      <c r="CMJ299" s="22"/>
      <c r="CMK299" s="22"/>
      <c r="CML299" s="22"/>
      <c r="CMM299" s="22"/>
      <c r="CMN299" s="22"/>
      <c r="CMO299" s="22"/>
      <c r="CMP299" s="22"/>
      <c r="CMQ299" s="22"/>
      <c r="CMR299" s="22"/>
      <c r="CMS299" s="22"/>
      <c r="CMT299" s="22"/>
      <c r="CMU299" s="22"/>
      <c r="CMV299" s="22"/>
      <c r="CMW299" s="22"/>
      <c r="CMX299" s="22"/>
      <c r="CMY299" s="22"/>
      <c r="CMZ299" s="22"/>
      <c r="CNA299" s="22"/>
      <c r="CNB299" s="22"/>
      <c r="CNC299" s="22"/>
      <c r="CND299" s="22"/>
      <c r="CNE299" s="22"/>
      <c r="CNF299" s="22"/>
      <c r="CNG299" s="22"/>
      <c r="CNH299" s="22"/>
      <c r="CNI299" s="22"/>
      <c r="CNJ299" s="22"/>
      <c r="CNK299" s="22"/>
      <c r="CNL299" s="22"/>
      <c r="CNM299" s="22"/>
      <c r="CNN299" s="22"/>
      <c r="CNO299" s="22"/>
      <c r="CNP299" s="22"/>
      <c r="CNQ299" s="22"/>
      <c r="CNR299" s="22"/>
      <c r="CNS299" s="22"/>
      <c r="CNT299" s="22"/>
      <c r="CNU299" s="22"/>
      <c r="CNV299" s="22"/>
      <c r="CNW299" s="22"/>
      <c r="CNX299" s="22"/>
      <c r="CNY299" s="22"/>
      <c r="CNZ299" s="22"/>
      <c r="COA299" s="22"/>
      <c r="COB299" s="22"/>
      <c r="COC299" s="22"/>
      <c r="COD299" s="22"/>
      <c r="COE299" s="22"/>
      <c r="COF299" s="22"/>
      <c r="COG299" s="22"/>
      <c r="COH299" s="22"/>
      <c r="COI299" s="22"/>
      <c r="COJ299" s="22"/>
      <c r="COK299" s="22"/>
      <c r="COL299" s="22"/>
      <c r="COM299" s="22"/>
      <c r="CON299" s="22"/>
      <c r="COO299" s="22"/>
      <c r="COP299" s="22"/>
      <c r="COQ299" s="22"/>
      <c r="COR299" s="22"/>
      <c r="COS299" s="22"/>
      <c r="COT299" s="22"/>
      <c r="COU299" s="22"/>
      <c r="COV299" s="22"/>
      <c r="COW299" s="22"/>
      <c r="COX299" s="22"/>
      <c r="COY299" s="22"/>
      <c r="COZ299" s="22"/>
      <c r="CPA299" s="22"/>
      <c r="CPB299" s="22"/>
      <c r="CPC299" s="22"/>
      <c r="CPD299" s="22"/>
      <c r="CPE299" s="22"/>
      <c r="CPF299" s="22"/>
      <c r="CPG299" s="22"/>
      <c r="CPH299" s="22"/>
      <c r="CPI299" s="22"/>
      <c r="CPJ299" s="22"/>
      <c r="CPK299" s="22"/>
      <c r="CPL299" s="22"/>
      <c r="CPM299" s="22"/>
      <c r="CPN299" s="22"/>
      <c r="CPO299" s="22"/>
      <c r="CPP299" s="22"/>
      <c r="CPQ299" s="22"/>
      <c r="CPR299" s="22"/>
      <c r="CPS299" s="22"/>
      <c r="CPT299" s="22"/>
      <c r="CPU299" s="22"/>
      <c r="CPV299" s="22"/>
      <c r="CPW299" s="22"/>
      <c r="CPX299" s="22"/>
      <c r="CPY299" s="22"/>
      <c r="CPZ299" s="22"/>
      <c r="CQA299" s="22"/>
      <c r="CQB299" s="22"/>
      <c r="CQC299" s="22"/>
      <c r="CQD299" s="22"/>
      <c r="CQE299" s="22"/>
      <c r="CQF299" s="22"/>
      <c r="CQG299" s="22"/>
      <c r="CQH299" s="22"/>
      <c r="CQI299" s="22"/>
      <c r="CQJ299" s="22"/>
      <c r="CQK299" s="22"/>
      <c r="CQL299" s="22"/>
      <c r="CQM299" s="22"/>
      <c r="CQN299" s="22"/>
      <c r="CQO299" s="22"/>
      <c r="CQP299" s="22"/>
      <c r="CQQ299" s="22"/>
      <c r="CQR299" s="22"/>
      <c r="CQS299" s="22"/>
      <c r="CQT299" s="22"/>
      <c r="CQU299" s="22"/>
      <c r="CQV299" s="22"/>
      <c r="CQW299" s="22"/>
      <c r="CQX299" s="22"/>
      <c r="CQY299" s="22"/>
      <c r="CQZ299" s="22"/>
      <c r="CRA299" s="22"/>
      <c r="CRB299" s="22"/>
      <c r="CRC299" s="22"/>
      <c r="CRD299" s="22"/>
      <c r="CRE299" s="22"/>
      <c r="CRF299" s="22"/>
      <c r="CRG299" s="22"/>
      <c r="CRH299" s="22"/>
      <c r="CRI299" s="22"/>
      <c r="CRJ299" s="22"/>
      <c r="CRK299" s="22"/>
      <c r="CRL299" s="22"/>
      <c r="CRM299" s="22"/>
      <c r="CRN299" s="22"/>
      <c r="CRO299" s="22"/>
      <c r="CRP299" s="22"/>
      <c r="CRQ299" s="22"/>
      <c r="CRR299" s="22"/>
      <c r="CRS299" s="22"/>
      <c r="CRT299" s="22"/>
      <c r="CRU299" s="22"/>
      <c r="CRV299" s="22"/>
      <c r="CRW299" s="22"/>
      <c r="CRX299" s="22"/>
      <c r="CRY299" s="22"/>
      <c r="CRZ299" s="22"/>
      <c r="CSA299" s="22"/>
      <c r="CSB299" s="22"/>
      <c r="CSC299" s="22"/>
      <c r="CSD299" s="22"/>
      <c r="CSE299" s="22"/>
      <c r="CSF299" s="22"/>
      <c r="CSG299" s="22"/>
      <c r="CSH299" s="22"/>
      <c r="CSI299" s="22"/>
      <c r="CSJ299" s="22"/>
      <c r="CSK299" s="22"/>
      <c r="CSL299" s="22"/>
      <c r="CSM299" s="22"/>
      <c r="CSN299" s="22"/>
      <c r="CSO299" s="22"/>
      <c r="CSP299" s="22"/>
      <c r="CSQ299" s="22"/>
      <c r="CSR299" s="22"/>
      <c r="CSS299" s="22"/>
      <c r="CST299" s="22"/>
      <c r="CSU299" s="22"/>
      <c r="CSV299" s="22"/>
      <c r="CSW299" s="22"/>
      <c r="CSX299" s="22"/>
      <c r="CSY299" s="22"/>
      <c r="CSZ299" s="22"/>
      <c r="CTA299" s="22"/>
      <c r="CTB299" s="22"/>
      <c r="CTC299" s="22"/>
      <c r="CTD299" s="22"/>
      <c r="CTE299" s="22"/>
      <c r="CTF299" s="22"/>
      <c r="CTG299" s="22"/>
      <c r="CTH299" s="22"/>
      <c r="CTI299" s="22"/>
      <c r="CTJ299" s="22"/>
      <c r="CTK299" s="22"/>
      <c r="CTL299" s="22"/>
      <c r="CTM299" s="22"/>
      <c r="CTN299" s="22"/>
      <c r="CTO299" s="22"/>
      <c r="CTP299" s="22"/>
      <c r="CTQ299" s="22"/>
      <c r="CTR299" s="22"/>
      <c r="CTS299" s="22"/>
      <c r="CTT299" s="22"/>
      <c r="CTU299" s="22"/>
      <c r="CTV299" s="22"/>
      <c r="CTW299" s="22"/>
      <c r="CTX299" s="22"/>
      <c r="CTY299" s="22"/>
      <c r="CTZ299" s="22"/>
      <c r="CUA299" s="22"/>
      <c r="CUB299" s="22"/>
      <c r="CUC299" s="22"/>
      <c r="CUD299" s="22"/>
      <c r="CUE299" s="22"/>
      <c r="CUF299" s="22"/>
      <c r="CUG299" s="22"/>
      <c r="CUH299" s="22"/>
      <c r="CUI299" s="22"/>
      <c r="CUJ299" s="22"/>
      <c r="CUK299" s="22"/>
      <c r="CUL299" s="22"/>
      <c r="CUM299" s="22"/>
      <c r="CUN299" s="22"/>
      <c r="CUO299" s="22"/>
      <c r="CUP299" s="22"/>
      <c r="CUQ299" s="22"/>
      <c r="CUR299" s="22"/>
      <c r="CUS299" s="22"/>
      <c r="CUT299" s="22"/>
      <c r="CUU299" s="22"/>
      <c r="CUV299" s="22"/>
      <c r="CUW299" s="22"/>
      <c r="CUX299" s="22"/>
      <c r="CUY299" s="22"/>
      <c r="CUZ299" s="22"/>
      <c r="CVA299" s="22"/>
      <c r="CVB299" s="22"/>
      <c r="CVC299" s="22"/>
      <c r="CVD299" s="22"/>
      <c r="CVE299" s="22"/>
      <c r="CVF299" s="22"/>
      <c r="CVG299" s="22"/>
      <c r="CVH299" s="22"/>
      <c r="CVI299" s="22"/>
      <c r="CVJ299" s="22"/>
      <c r="CVK299" s="22"/>
      <c r="CVL299" s="22"/>
      <c r="CVM299" s="22"/>
      <c r="CVN299" s="22"/>
      <c r="CVO299" s="22"/>
      <c r="CVP299" s="22"/>
      <c r="CVQ299" s="22"/>
      <c r="CVR299" s="22"/>
      <c r="CVS299" s="22"/>
      <c r="CVT299" s="22"/>
      <c r="CVU299" s="22"/>
      <c r="CVV299" s="22"/>
      <c r="CVW299" s="22"/>
      <c r="CVX299" s="22"/>
      <c r="CVY299" s="22"/>
      <c r="CVZ299" s="22"/>
      <c r="CWA299" s="22"/>
      <c r="CWB299" s="22"/>
      <c r="CWC299" s="22"/>
      <c r="CWD299" s="22"/>
      <c r="CWE299" s="22"/>
      <c r="CWF299" s="22"/>
      <c r="CWG299" s="22"/>
      <c r="CWH299" s="22"/>
      <c r="CWI299" s="22"/>
      <c r="CWJ299" s="22"/>
      <c r="CWK299" s="22"/>
      <c r="CWL299" s="22"/>
      <c r="CWM299" s="22"/>
      <c r="CWN299" s="22"/>
      <c r="CWO299" s="22"/>
      <c r="CWP299" s="22"/>
      <c r="CWQ299" s="22"/>
      <c r="CWR299" s="22"/>
      <c r="CWS299" s="22"/>
      <c r="CWT299" s="22"/>
      <c r="CWU299" s="22"/>
      <c r="CWV299" s="22"/>
      <c r="CWW299" s="22"/>
      <c r="CWX299" s="22"/>
      <c r="CWY299" s="22"/>
      <c r="CWZ299" s="22"/>
      <c r="CXA299" s="22"/>
      <c r="CXB299" s="22"/>
      <c r="CXC299" s="22"/>
      <c r="CXD299" s="22"/>
      <c r="CXE299" s="22"/>
      <c r="CXF299" s="22"/>
      <c r="CXG299" s="22"/>
      <c r="CXH299" s="22"/>
      <c r="CXI299" s="22"/>
      <c r="CXJ299" s="22"/>
      <c r="CXK299" s="22"/>
      <c r="CXL299" s="22"/>
      <c r="CXM299" s="22"/>
      <c r="CXN299" s="22"/>
      <c r="CXO299" s="22"/>
      <c r="CXP299" s="22"/>
      <c r="CXQ299" s="22"/>
      <c r="CXR299" s="22"/>
      <c r="CXS299" s="22"/>
      <c r="CXT299" s="22"/>
      <c r="CXU299" s="22"/>
      <c r="CXV299" s="22"/>
      <c r="CXW299" s="22"/>
      <c r="CXX299" s="22"/>
      <c r="CXY299" s="22"/>
      <c r="CXZ299" s="22"/>
      <c r="CYA299" s="22"/>
      <c r="CYB299" s="22"/>
      <c r="CYC299" s="22"/>
      <c r="CYD299" s="22"/>
      <c r="CYE299" s="22"/>
      <c r="CYF299" s="22"/>
      <c r="CYG299" s="22"/>
      <c r="CYH299" s="22"/>
      <c r="CYI299" s="22"/>
      <c r="CYJ299" s="22"/>
      <c r="CYK299" s="22"/>
      <c r="CYL299" s="22"/>
      <c r="CYM299" s="22"/>
      <c r="CYN299" s="22"/>
      <c r="CYO299" s="22"/>
      <c r="CYP299" s="22"/>
      <c r="CYQ299" s="22"/>
      <c r="CYR299" s="22"/>
      <c r="CYS299" s="22"/>
      <c r="CYT299" s="22"/>
      <c r="CYU299" s="22"/>
      <c r="CYV299" s="22"/>
      <c r="CYW299" s="22"/>
      <c r="CYX299" s="22"/>
      <c r="CYY299" s="22"/>
      <c r="CYZ299" s="22"/>
      <c r="CZA299" s="22"/>
      <c r="CZB299" s="22"/>
      <c r="CZC299" s="22"/>
      <c r="CZD299" s="22"/>
      <c r="CZE299" s="22"/>
      <c r="CZF299" s="22"/>
      <c r="CZG299" s="22"/>
      <c r="CZH299" s="22"/>
      <c r="CZI299" s="22"/>
      <c r="CZJ299" s="22"/>
      <c r="CZK299" s="22"/>
      <c r="CZL299" s="22"/>
      <c r="CZM299" s="22"/>
      <c r="CZN299" s="22"/>
      <c r="CZO299" s="22"/>
      <c r="CZP299" s="22"/>
      <c r="CZQ299" s="22"/>
      <c r="CZR299" s="22"/>
      <c r="CZS299" s="22"/>
      <c r="CZT299" s="22"/>
      <c r="CZU299" s="22"/>
      <c r="CZV299" s="22"/>
      <c r="CZW299" s="22"/>
      <c r="CZX299" s="22"/>
      <c r="CZY299" s="22"/>
      <c r="CZZ299" s="22"/>
      <c r="DAA299" s="22"/>
      <c r="DAB299" s="22"/>
      <c r="DAC299" s="22"/>
      <c r="DAD299" s="22"/>
      <c r="DAE299" s="22"/>
      <c r="DAF299" s="22"/>
      <c r="DAG299" s="22"/>
      <c r="DAH299" s="22"/>
      <c r="DAI299" s="22"/>
      <c r="DAJ299" s="22"/>
      <c r="DAK299" s="22"/>
      <c r="DAL299" s="22"/>
      <c r="DAM299" s="22"/>
      <c r="DAN299" s="22"/>
      <c r="DAO299" s="22"/>
      <c r="DAP299" s="22"/>
      <c r="DAQ299" s="22"/>
      <c r="DAR299" s="22"/>
      <c r="DAS299" s="22"/>
      <c r="DAT299" s="22"/>
      <c r="DAU299" s="22"/>
      <c r="DAV299" s="22"/>
      <c r="DAW299" s="22"/>
      <c r="DAX299" s="22"/>
      <c r="DAY299" s="22"/>
      <c r="DAZ299" s="22"/>
      <c r="DBA299" s="22"/>
      <c r="DBB299" s="22"/>
      <c r="DBC299" s="22"/>
      <c r="DBD299" s="22"/>
      <c r="DBE299" s="22"/>
      <c r="DBF299" s="22"/>
      <c r="DBG299" s="22"/>
      <c r="DBH299" s="22"/>
      <c r="DBI299" s="22"/>
      <c r="DBJ299" s="22"/>
      <c r="DBK299" s="22"/>
      <c r="DBL299" s="22"/>
      <c r="DBM299" s="22"/>
      <c r="DBN299" s="22"/>
      <c r="DBO299" s="22"/>
      <c r="DBP299" s="22"/>
      <c r="DBQ299" s="22"/>
      <c r="DBR299" s="22"/>
      <c r="DBS299" s="22"/>
      <c r="DBT299" s="22"/>
      <c r="DBU299" s="22"/>
      <c r="DBV299" s="22"/>
      <c r="DBW299" s="22"/>
      <c r="DBX299" s="22"/>
      <c r="DBY299" s="22"/>
      <c r="DBZ299" s="22"/>
      <c r="DCA299" s="22"/>
      <c r="DCB299" s="22"/>
      <c r="DCC299" s="22"/>
      <c r="DCD299" s="22"/>
      <c r="DCE299" s="22"/>
      <c r="DCF299" s="22"/>
      <c r="DCG299" s="22"/>
      <c r="DCH299" s="22"/>
      <c r="DCI299" s="22"/>
      <c r="DCJ299" s="22"/>
      <c r="DCK299" s="22"/>
      <c r="DCL299" s="22"/>
      <c r="DCM299" s="22"/>
      <c r="DCN299" s="22"/>
      <c r="DCO299" s="22"/>
      <c r="DCP299" s="22"/>
      <c r="DCQ299" s="22"/>
      <c r="DCR299" s="22"/>
      <c r="DCS299" s="22"/>
      <c r="DCT299" s="22"/>
      <c r="DCU299" s="22"/>
      <c r="DCV299" s="22"/>
      <c r="DCW299" s="22"/>
      <c r="DCX299" s="22"/>
      <c r="DCY299" s="22"/>
      <c r="DCZ299" s="22"/>
      <c r="DDA299" s="22"/>
      <c r="DDB299" s="22"/>
      <c r="DDC299" s="22"/>
      <c r="DDD299" s="22"/>
      <c r="DDE299" s="22"/>
      <c r="DDF299" s="22"/>
      <c r="DDG299" s="22"/>
      <c r="DDH299" s="22"/>
      <c r="DDI299" s="22"/>
      <c r="DDJ299" s="22"/>
      <c r="DDK299" s="22"/>
      <c r="DDL299" s="22"/>
      <c r="DDM299" s="22"/>
      <c r="DDN299" s="22"/>
      <c r="DDO299" s="22"/>
      <c r="DDP299" s="22"/>
      <c r="DDQ299" s="22"/>
      <c r="DDR299" s="22"/>
      <c r="DDS299" s="22"/>
      <c r="DDT299" s="22"/>
      <c r="DDU299" s="22"/>
      <c r="DDV299" s="22"/>
      <c r="DDW299" s="22"/>
      <c r="DDX299" s="22"/>
      <c r="DDY299" s="22"/>
      <c r="DDZ299" s="22"/>
      <c r="DEA299" s="22"/>
      <c r="DEB299" s="22"/>
      <c r="DEC299" s="22"/>
      <c r="DED299" s="22"/>
      <c r="DEE299" s="22"/>
      <c r="DEF299" s="22"/>
      <c r="DEG299" s="22"/>
      <c r="DEH299" s="22"/>
      <c r="DEI299" s="22"/>
      <c r="DEJ299" s="22"/>
      <c r="DEK299" s="22"/>
      <c r="DEL299" s="22"/>
      <c r="DEM299" s="22"/>
      <c r="DEN299" s="22"/>
      <c r="DEO299" s="22"/>
      <c r="DEP299" s="22"/>
      <c r="DEQ299" s="22"/>
      <c r="DER299" s="22"/>
      <c r="DES299" s="22"/>
      <c r="DET299" s="22"/>
      <c r="DEU299" s="22"/>
      <c r="DEV299" s="22"/>
      <c r="DEW299" s="22"/>
      <c r="DEX299" s="22"/>
      <c r="DEY299" s="22"/>
      <c r="DEZ299" s="22"/>
      <c r="DFA299" s="22"/>
      <c r="DFB299" s="22"/>
      <c r="DFC299" s="22"/>
      <c r="DFD299" s="22"/>
      <c r="DFE299" s="22"/>
      <c r="DFF299" s="22"/>
      <c r="DFG299" s="22"/>
      <c r="DFH299" s="22"/>
      <c r="DFI299" s="22"/>
      <c r="DFJ299" s="22"/>
      <c r="DFK299" s="22"/>
      <c r="DFL299" s="22"/>
      <c r="DFM299" s="22"/>
      <c r="DFN299" s="22"/>
      <c r="DFO299" s="22"/>
      <c r="DFP299" s="22"/>
      <c r="DFQ299" s="22"/>
      <c r="DFR299" s="22"/>
      <c r="DFS299" s="22"/>
      <c r="DFT299" s="22"/>
      <c r="DFU299" s="22"/>
      <c r="DFV299" s="22"/>
      <c r="DFW299" s="22"/>
      <c r="DFX299" s="22"/>
      <c r="DFY299" s="22"/>
      <c r="DFZ299" s="22"/>
      <c r="DGA299" s="22"/>
      <c r="DGB299" s="22"/>
      <c r="DGC299" s="22"/>
      <c r="DGD299" s="22"/>
      <c r="DGE299" s="22"/>
      <c r="DGF299" s="22"/>
      <c r="DGG299" s="22"/>
      <c r="DGH299" s="22"/>
      <c r="DGI299" s="22"/>
      <c r="DGJ299" s="22"/>
      <c r="DGK299" s="22"/>
      <c r="DGL299" s="22"/>
      <c r="DGM299" s="22"/>
      <c r="DGN299" s="22"/>
      <c r="DGO299" s="22"/>
      <c r="DGP299" s="22"/>
      <c r="DGQ299" s="22"/>
      <c r="DGR299" s="22"/>
      <c r="DGS299" s="22"/>
      <c r="DGT299" s="22"/>
      <c r="DGU299" s="22"/>
      <c r="DGV299" s="22"/>
      <c r="DGW299" s="22"/>
      <c r="DGX299" s="22"/>
      <c r="DGY299" s="22"/>
      <c r="DGZ299" s="22"/>
      <c r="DHA299" s="22"/>
      <c r="DHB299" s="22"/>
      <c r="DHC299" s="22"/>
      <c r="DHD299" s="22"/>
      <c r="DHE299" s="22"/>
      <c r="DHF299" s="22"/>
      <c r="DHG299" s="22"/>
      <c r="DHH299" s="22"/>
      <c r="DHI299" s="22"/>
      <c r="DHJ299" s="22"/>
      <c r="DHK299" s="22"/>
      <c r="DHL299" s="22"/>
      <c r="DHM299" s="22"/>
      <c r="DHN299" s="22"/>
      <c r="DHO299" s="22"/>
      <c r="DHP299" s="22"/>
      <c r="DHQ299" s="22"/>
      <c r="DHR299" s="22"/>
      <c r="DHS299" s="22"/>
      <c r="DHT299" s="22"/>
      <c r="DHU299" s="22"/>
      <c r="DHV299" s="22"/>
      <c r="DHW299" s="22"/>
      <c r="DHX299" s="22"/>
      <c r="DHY299" s="22"/>
      <c r="DHZ299" s="22"/>
      <c r="DIA299" s="22"/>
      <c r="DIB299" s="22"/>
      <c r="DIC299" s="22"/>
      <c r="DID299" s="22"/>
      <c r="DIE299" s="22"/>
      <c r="DIF299" s="22"/>
      <c r="DIG299" s="22"/>
      <c r="DIH299" s="22"/>
      <c r="DII299" s="22"/>
      <c r="DIJ299" s="22"/>
      <c r="DIK299" s="22"/>
      <c r="DIL299" s="22"/>
      <c r="DIM299" s="22"/>
      <c r="DIN299" s="22"/>
      <c r="DIO299" s="22"/>
      <c r="DIP299" s="22"/>
      <c r="DIQ299" s="22"/>
      <c r="DIR299" s="22"/>
      <c r="DIS299" s="22"/>
      <c r="DIT299" s="22"/>
      <c r="DIU299" s="22"/>
      <c r="DIV299" s="22"/>
      <c r="DIW299" s="22"/>
      <c r="DIX299" s="22"/>
      <c r="DIY299" s="22"/>
      <c r="DIZ299" s="22"/>
      <c r="DJA299" s="22"/>
      <c r="DJB299" s="22"/>
      <c r="DJC299" s="22"/>
      <c r="DJD299" s="22"/>
      <c r="DJE299" s="22"/>
      <c r="DJF299" s="22"/>
      <c r="DJG299" s="22"/>
      <c r="DJH299" s="22"/>
      <c r="DJI299" s="22"/>
      <c r="DJJ299" s="22"/>
      <c r="DJK299" s="22"/>
      <c r="DJL299" s="22"/>
      <c r="DJM299" s="22"/>
      <c r="DJN299" s="22"/>
      <c r="DJO299" s="22"/>
      <c r="DJP299" s="22"/>
      <c r="DJQ299" s="22"/>
      <c r="DJR299" s="22"/>
      <c r="DJS299" s="22"/>
      <c r="DJT299" s="22"/>
      <c r="DJU299" s="22"/>
      <c r="DJV299" s="22"/>
      <c r="DJW299" s="22"/>
      <c r="DJX299" s="22"/>
      <c r="DJY299" s="22"/>
      <c r="DJZ299" s="22"/>
      <c r="DKA299" s="22"/>
      <c r="DKB299" s="22"/>
      <c r="DKC299" s="22"/>
      <c r="DKD299" s="22"/>
      <c r="DKE299" s="22"/>
      <c r="DKF299" s="22"/>
      <c r="DKG299" s="22"/>
      <c r="DKH299" s="22"/>
      <c r="DKI299" s="22"/>
      <c r="DKJ299" s="22"/>
      <c r="DKK299" s="22"/>
      <c r="DKL299" s="22"/>
      <c r="DKM299" s="22"/>
      <c r="DKN299" s="22"/>
      <c r="DKO299" s="22"/>
      <c r="DKP299" s="22"/>
      <c r="DKQ299" s="22"/>
      <c r="DKR299" s="22"/>
      <c r="DKS299" s="22"/>
      <c r="DKT299" s="22"/>
      <c r="DKU299" s="22"/>
      <c r="DKV299" s="22"/>
      <c r="DKW299" s="22"/>
      <c r="DKX299" s="22"/>
      <c r="DKY299" s="22"/>
      <c r="DKZ299" s="22"/>
      <c r="DLA299" s="22"/>
      <c r="DLB299" s="22"/>
      <c r="DLC299" s="22"/>
      <c r="DLD299" s="22"/>
      <c r="DLE299" s="22"/>
      <c r="DLF299" s="22"/>
      <c r="DLG299" s="22"/>
      <c r="DLH299" s="22"/>
      <c r="DLI299" s="22"/>
      <c r="DLJ299" s="22"/>
      <c r="DLK299" s="22"/>
      <c r="DLL299" s="22"/>
      <c r="DLM299" s="22"/>
      <c r="DLN299" s="22"/>
      <c r="DLO299" s="22"/>
      <c r="DLP299" s="22"/>
      <c r="DLQ299" s="22"/>
      <c r="DLR299" s="22"/>
      <c r="DLS299" s="22"/>
      <c r="DLT299" s="22"/>
      <c r="DLU299" s="22"/>
      <c r="DLV299" s="22"/>
      <c r="DLW299" s="22"/>
      <c r="DLX299" s="22"/>
      <c r="DLY299" s="22"/>
      <c r="DLZ299" s="22"/>
      <c r="DMA299" s="22"/>
      <c r="DMB299" s="22"/>
      <c r="DMC299" s="22"/>
      <c r="DMD299" s="22"/>
      <c r="DME299" s="22"/>
      <c r="DMF299" s="22"/>
      <c r="DMG299" s="22"/>
      <c r="DMH299" s="22"/>
      <c r="DMI299" s="22"/>
      <c r="DMJ299" s="22"/>
      <c r="DMK299" s="22"/>
      <c r="DML299" s="22"/>
      <c r="DMM299" s="22"/>
      <c r="DMN299" s="22"/>
      <c r="DMO299" s="22"/>
      <c r="DMP299" s="22"/>
      <c r="DMQ299" s="22"/>
      <c r="DMR299" s="22"/>
      <c r="DMS299" s="22"/>
      <c r="DMT299" s="22"/>
      <c r="DMU299" s="22"/>
      <c r="DMV299" s="22"/>
      <c r="DMW299" s="22"/>
      <c r="DMX299" s="22"/>
      <c r="DMY299" s="22"/>
      <c r="DMZ299" s="22"/>
      <c r="DNA299" s="22"/>
      <c r="DNB299" s="22"/>
      <c r="DNC299" s="22"/>
      <c r="DND299" s="22"/>
      <c r="DNE299" s="22"/>
      <c r="DNF299" s="22"/>
      <c r="DNG299" s="22"/>
      <c r="DNH299" s="22"/>
      <c r="DNI299" s="22"/>
      <c r="DNJ299" s="22"/>
      <c r="DNK299" s="22"/>
      <c r="DNL299" s="22"/>
      <c r="DNM299" s="22"/>
      <c r="DNN299" s="22"/>
      <c r="DNO299" s="22"/>
      <c r="DNP299" s="22"/>
      <c r="DNQ299" s="22"/>
      <c r="DNR299" s="22"/>
      <c r="DNS299" s="22"/>
      <c r="DNT299" s="22"/>
      <c r="DNU299" s="22"/>
      <c r="DNV299" s="22"/>
      <c r="DNW299" s="22"/>
      <c r="DNX299" s="22"/>
      <c r="DNY299" s="22"/>
      <c r="DNZ299" s="22"/>
      <c r="DOA299" s="22"/>
      <c r="DOB299" s="22"/>
      <c r="DOC299" s="22"/>
      <c r="DOD299" s="22"/>
      <c r="DOE299" s="22"/>
      <c r="DOF299" s="22"/>
      <c r="DOG299" s="22"/>
      <c r="DOH299" s="22"/>
      <c r="DOI299" s="22"/>
      <c r="DOJ299" s="22"/>
      <c r="DOK299" s="22"/>
      <c r="DOL299" s="22"/>
      <c r="DOM299" s="22"/>
      <c r="DON299" s="22"/>
      <c r="DOO299" s="22"/>
      <c r="DOP299" s="22"/>
      <c r="DOQ299" s="22"/>
      <c r="DOR299" s="22"/>
      <c r="DOS299" s="22"/>
      <c r="DOT299" s="22"/>
      <c r="DOU299" s="22"/>
      <c r="DOV299" s="22"/>
      <c r="DOW299" s="22"/>
      <c r="DOX299" s="22"/>
      <c r="DOY299" s="22"/>
      <c r="DOZ299" s="22"/>
      <c r="DPA299" s="22"/>
      <c r="DPB299" s="22"/>
      <c r="DPC299" s="22"/>
      <c r="DPD299" s="22"/>
      <c r="DPE299" s="22"/>
      <c r="DPF299" s="22"/>
      <c r="DPG299" s="22"/>
      <c r="DPH299" s="22"/>
      <c r="DPI299" s="22"/>
      <c r="DPJ299" s="22"/>
      <c r="DPK299" s="22"/>
      <c r="DPL299" s="22"/>
      <c r="DPM299" s="22"/>
      <c r="DPN299" s="22"/>
      <c r="DPO299" s="22"/>
      <c r="DPP299" s="22"/>
      <c r="DPQ299" s="22"/>
      <c r="DPR299" s="22"/>
      <c r="DPS299" s="22"/>
      <c r="DPT299" s="22"/>
      <c r="DPU299" s="22"/>
      <c r="DPV299" s="22"/>
      <c r="DPW299" s="22"/>
      <c r="DPX299" s="22"/>
      <c r="DPY299" s="22"/>
      <c r="DPZ299" s="22"/>
      <c r="DQA299" s="22"/>
      <c r="DQB299" s="22"/>
      <c r="DQC299" s="22"/>
      <c r="DQD299" s="22"/>
      <c r="DQE299" s="22"/>
      <c r="DQF299" s="22"/>
      <c r="DQG299" s="22"/>
      <c r="DQH299" s="22"/>
      <c r="DQI299" s="22"/>
      <c r="DQJ299" s="22"/>
      <c r="DQK299" s="22"/>
      <c r="DQL299" s="22"/>
      <c r="DQM299" s="22"/>
      <c r="DQN299" s="22"/>
      <c r="DQO299" s="22"/>
      <c r="DQP299" s="22"/>
      <c r="DQQ299" s="22"/>
      <c r="DQR299" s="22"/>
      <c r="DQS299" s="22"/>
      <c r="DQT299" s="22"/>
      <c r="DQU299" s="22"/>
      <c r="DQV299" s="22"/>
      <c r="DQW299" s="22"/>
      <c r="DQX299" s="22"/>
      <c r="DQY299" s="22"/>
      <c r="DQZ299" s="22"/>
      <c r="DRA299" s="22"/>
      <c r="DRB299" s="22"/>
      <c r="DRC299" s="22"/>
      <c r="DRD299" s="22"/>
      <c r="DRE299" s="22"/>
      <c r="DRF299" s="22"/>
      <c r="DRG299" s="22"/>
      <c r="DRH299" s="22"/>
      <c r="DRI299" s="22"/>
      <c r="DRJ299" s="22"/>
      <c r="DRK299" s="22"/>
      <c r="DRL299" s="22"/>
      <c r="DRM299" s="22"/>
      <c r="DRN299" s="22"/>
      <c r="DRO299" s="22"/>
      <c r="DRP299" s="22"/>
      <c r="DRQ299" s="22"/>
      <c r="DRR299" s="22"/>
      <c r="DRS299" s="22"/>
      <c r="DRT299" s="22"/>
      <c r="DRU299" s="22"/>
      <c r="DRV299" s="22"/>
      <c r="DRW299" s="22"/>
      <c r="DRX299" s="22"/>
      <c r="DRY299" s="22"/>
      <c r="DRZ299" s="22"/>
      <c r="DSA299" s="22"/>
      <c r="DSB299" s="22"/>
      <c r="DSC299" s="22"/>
      <c r="DSD299" s="22"/>
      <c r="DSE299" s="22"/>
      <c r="DSF299" s="22"/>
      <c r="DSG299" s="22"/>
      <c r="DSH299" s="22"/>
      <c r="DSI299" s="22"/>
      <c r="DSJ299" s="22"/>
      <c r="DSK299" s="22"/>
      <c r="DSL299" s="22"/>
      <c r="DSM299" s="22"/>
      <c r="DSN299" s="22"/>
      <c r="DSO299" s="22"/>
      <c r="DSP299" s="22"/>
      <c r="DSQ299" s="22"/>
      <c r="DSR299" s="22"/>
      <c r="DSS299" s="22"/>
      <c r="DST299" s="22"/>
      <c r="DSU299" s="22"/>
      <c r="DSV299" s="22"/>
      <c r="DSW299" s="22"/>
      <c r="DSX299" s="22"/>
      <c r="DSY299" s="22"/>
      <c r="DSZ299" s="22"/>
      <c r="DTA299" s="22"/>
      <c r="DTB299" s="22"/>
      <c r="DTC299" s="22"/>
      <c r="DTD299" s="22"/>
      <c r="DTE299" s="22"/>
      <c r="DTF299" s="22"/>
      <c r="DTG299" s="22"/>
      <c r="DTH299" s="22"/>
      <c r="DTI299" s="22"/>
      <c r="DTJ299" s="22"/>
      <c r="DTK299" s="22"/>
      <c r="DTL299" s="22"/>
      <c r="DTM299" s="22"/>
      <c r="DTN299" s="22"/>
      <c r="DTO299" s="22"/>
      <c r="DTP299" s="22"/>
      <c r="DTQ299" s="22"/>
      <c r="DTR299" s="22"/>
      <c r="DTS299" s="22"/>
      <c r="DTT299" s="22"/>
      <c r="DTU299" s="22"/>
      <c r="DTV299" s="22"/>
      <c r="DTW299" s="22"/>
      <c r="DTX299" s="22"/>
      <c r="DTY299" s="22"/>
      <c r="DTZ299" s="22"/>
      <c r="DUA299" s="22"/>
      <c r="DUB299" s="22"/>
      <c r="DUC299" s="22"/>
      <c r="DUD299" s="22"/>
      <c r="DUE299" s="22"/>
      <c r="DUF299" s="22"/>
      <c r="DUG299" s="22"/>
      <c r="DUH299" s="22"/>
      <c r="DUI299" s="22"/>
      <c r="DUJ299" s="22"/>
      <c r="DUK299" s="22"/>
      <c r="DUL299" s="22"/>
      <c r="DUM299" s="22"/>
      <c r="DUN299" s="22"/>
      <c r="DUO299" s="22"/>
      <c r="DUP299" s="22"/>
      <c r="DUQ299" s="22"/>
      <c r="DUR299" s="22"/>
      <c r="DUS299" s="22"/>
      <c r="DUT299" s="22"/>
      <c r="DUU299" s="22"/>
      <c r="DUV299" s="22"/>
      <c r="DUW299" s="22"/>
      <c r="DUX299" s="22"/>
      <c r="DUY299" s="22"/>
      <c r="DUZ299" s="22"/>
      <c r="DVA299" s="22"/>
      <c r="DVB299" s="22"/>
      <c r="DVC299" s="22"/>
      <c r="DVD299" s="22"/>
      <c r="DVE299" s="22"/>
      <c r="DVF299" s="22"/>
      <c r="DVG299" s="22"/>
      <c r="DVH299" s="22"/>
      <c r="DVI299" s="22"/>
      <c r="DVJ299" s="22"/>
      <c r="DVK299" s="22"/>
      <c r="DVL299" s="22"/>
      <c r="DVM299" s="22"/>
      <c r="DVN299" s="22"/>
      <c r="DVO299" s="22"/>
      <c r="DVP299" s="22"/>
      <c r="DVQ299" s="22"/>
      <c r="DVR299" s="22"/>
      <c r="DVS299" s="22"/>
      <c r="DVT299" s="22"/>
      <c r="DVU299" s="22"/>
      <c r="DVV299" s="22"/>
      <c r="DVW299" s="22"/>
      <c r="DVX299" s="22"/>
      <c r="DVY299" s="22"/>
      <c r="DVZ299" s="22"/>
      <c r="DWA299" s="22"/>
      <c r="DWB299" s="22"/>
      <c r="DWC299" s="22"/>
      <c r="DWD299" s="22"/>
      <c r="DWE299" s="22"/>
      <c r="DWF299" s="22"/>
      <c r="DWG299" s="22"/>
      <c r="DWH299" s="22"/>
      <c r="DWI299" s="22"/>
      <c r="DWJ299" s="22"/>
      <c r="DWK299" s="22"/>
      <c r="DWL299" s="22"/>
      <c r="DWM299" s="22"/>
      <c r="DWN299" s="22"/>
      <c r="DWO299" s="22"/>
      <c r="DWP299" s="22"/>
      <c r="DWQ299" s="22"/>
      <c r="DWR299" s="22"/>
      <c r="DWS299" s="22"/>
      <c r="DWT299" s="22"/>
      <c r="DWU299" s="22"/>
      <c r="DWV299" s="22"/>
      <c r="DWW299" s="22"/>
      <c r="DWX299" s="22"/>
      <c r="DWY299" s="22"/>
      <c r="DWZ299" s="22"/>
      <c r="DXA299" s="22"/>
      <c r="DXB299" s="22"/>
      <c r="DXC299" s="22"/>
      <c r="DXD299" s="22"/>
      <c r="DXE299" s="22"/>
      <c r="DXF299" s="22"/>
      <c r="DXG299" s="22"/>
      <c r="DXH299" s="22"/>
      <c r="DXI299" s="22"/>
      <c r="DXJ299" s="22"/>
      <c r="DXK299" s="22"/>
      <c r="DXL299" s="22"/>
      <c r="DXM299" s="22"/>
      <c r="DXN299" s="22"/>
      <c r="DXO299" s="22"/>
      <c r="DXP299" s="22"/>
      <c r="DXQ299" s="22"/>
      <c r="DXR299" s="22"/>
      <c r="DXS299" s="22"/>
      <c r="DXT299" s="22"/>
      <c r="DXU299" s="22"/>
      <c r="DXV299" s="22"/>
      <c r="DXW299" s="22"/>
      <c r="DXX299" s="22"/>
      <c r="DXY299" s="22"/>
      <c r="DXZ299" s="22"/>
      <c r="DYA299" s="22"/>
      <c r="DYB299" s="22"/>
      <c r="DYC299" s="22"/>
      <c r="DYD299" s="22"/>
      <c r="DYE299" s="22"/>
      <c r="DYF299" s="22"/>
      <c r="DYG299" s="22"/>
      <c r="DYH299" s="22"/>
      <c r="DYI299" s="22"/>
      <c r="DYJ299" s="22"/>
      <c r="DYK299" s="22"/>
      <c r="DYL299" s="22"/>
      <c r="DYM299" s="22"/>
      <c r="DYN299" s="22"/>
      <c r="DYO299" s="22"/>
      <c r="DYP299" s="22"/>
      <c r="DYQ299" s="22"/>
      <c r="DYR299" s="22"/>
      <c r="DYS299" s="22"/>
      <c r="DYT299" s="22"/>
      <c r="DYU299" s="22"/>
      <c r="DYV299" s="22"/>
      <c r="DYW299" s="22"/>
      <c r="DYX299" s="22"/>
      <c r="DYY299" s="22"/>
      <c r="DYZ299" s="22"/>
      <c r="DZA299" s="22"/>
      <c r="DZB299" s="22"/>
      <c r="DZC299" s="22"/>
      <c r="DZD299" s="22"/>
      <c r="DZE299" s="22"/>
      <c r="DZF299" s="22"/>
      <c r="DZG299" s="22"/>
      <c r="DZH299" s="22"/>
      <c r="DZI299" s="22"/>
      <c r="DZJ299" s="22"/>
      <c r="DZK299" s="22"/>
      <c r="DZL299" s="22"/>
      <c r="DZM299" s="22"/>
      <c r="DZN299" s="22"/>
      <c r="DZO299" s="22"/>
      <c r="DZP299" s="22"/>
      <c r="DZQ299" s="22"/>
      <c r="DZR299" s="22"/>
      <c r="DZS299" s="22"/>
      <c r="DZT299" s="22"/>
      <c r="DZU299" s="22"/>
      <c r="DZV299" s="22"/>
      <c r="DZW299" s="22"/>
      <c r="DZX299" s="22"/>
      <c r="DZY299" s="22"/>
      <c r="DZZ299" s="22"/>
      <c r="EAA299" s="22"/>
      <c r="EAB299" s="22"/>
      <c r="EAC299" s="22"/>
      <c r="EAD299" s="22"/>
      <c r="EAE299" s="22"/>
      <c r="EAF299" s="22"/>
      <c r="EAG299" s="22"/>
      <c r="EAH299" s="22"/>
      <c r="EAI299" s="22"/>
      <c r="EAJ299" s="22"/>
      <c r="EAK299" s="22"/>
      <c r="EAL299" s="22"/>
      <c r="EAM299" s="22"/>
      <c r="EAN299" s="22"/>
      <c r="EAO299" s="22"/>
      <c r="EAP299" s="22"/>
      <c r="EAQ299" s="22"/>
      <c r="EAR299" s="22"/>
      <c r="EAS299" s="22"/>
      <c r="EAT299" s="22"/>
      <c r="EAU299" s="22"/>
      <c r="EAV299" s="22"/>
      <c r="EAW299" s="22"/>
      <c r="EAX299" s="22"/>
      <c r="EAY299" s="22"/>
      <c r="EAZ299" s="22"/>
      <c r="EBA299" s="22"/>
      <c r="EBB299" s="22"/>
      <c r="EBC299" s="22"/>
      <c r="EBD299" s="22"/>
      <c r="EBE299" s="22"/>
      <c r="EBF299" s="22"/>
      <c r="EBG299" s="22"/>
      <c r="EBH299" s="22"/>
      <c r="EBI299" s="22"/>
      <c r="EBJ299" s="22"/>
      <c r="EBK299" s="22"/>
      <c r="EBL299" s="22"/>
      <c r="EBM299" s="22"/>
      <c r="EBN299" s="22"/>
      <c r="EBO299" s="22"/>
      <c r="EBP299" s="22"/>
      <c r="EBQ299" s="22"/>
      <c r="EBR299" s="22"/>
      <c r="EBS299" s="22"/>
      <c r="EBT299" s="22"/>
      <c r="EBU299" s="22"/>
      <c r="EBV299" s="22"/>
      <c r="EBW299" s="22"/>
      <c r="EBX299" s="22"/>
      <c r="EBY299" s="22"/>
      <c r="EBZ299" s="22"/>
      <c r="ECA299" s="22"/>
      <c r="ECB299" s="22"/>
      <c r="ECC299" s="22"/>
      <c r="ECD299" s="22"/>
      <c r="ECE299" s="22"/>
      <c r="ECF299" s="22"/>
      <c r="ECG299" s="22"/>
      <c r="ECH299" s="22"/>
      <c r="ECI299" s="22"/>
      <c r="ECJ299" s="22"/>
      <c r="ECK299" s="22"/>
      <c r="ECL299" s="22"/>
      <c r="ECM299" s="22"/>
      <c r="ECN299" s="22"/>
      <c r="ECO299" s="22"/>
      <c r="ECP299" s="22"/>
      <c r="ECQ299" s="22"/>
      <c r="ECR299" s="22"/>
      <c r="ECS299" s="22"/>
      <c r="ECT299" s="22"/>
      <c r="ECU299" s="22"/>
      <c r="ECV299" s="22"/>
      <c r="ECW299" s="22"/>
      <c r="ECX299" s="22"/>
      <c r="ECY299" s="22"/>
      <c r="ECZ299" s="22"/>
      <c r="EDA299" s="22"/>
      <c r="EDB299" s="22"/>
      <c r="EDC299" s="22"/>
      <c r="EDD299" s="22"/>
      <c r="EDE299" s="22"/>
      <c r="EDF299" s="22"/>
      <c r="EDG299" s="22"/>
      <c r="EDH299" s="22"/>
      <c r="EDI299" s="22"/>
      <c r="EDJ299" s="22"/>
      <c r="EDK299" s="22"/>
      <c r="EDL299" s="22"/>
      <c r="EDM299" s="22"/>
      <c r="EDN299" s="22"/>
      <c r="EDO299" s="22"/>
      <c r="EDP299" s="22"/>
      <c r="EDQ299" s="22"/>
      <c r="EDR299" s="22"/>
      <c r="EDS299" s="22"/>
      <c r="EDT299" s="22"/>
      <c r="EDU299" s="22"/>
      <c r="EDV299" s="22"/>
      <c r="EDW299" s="22"/>
      <c r="EDX299" s="22"/>
      <c r="EDY299" s="22"/>
      <c r="EDZ299" s="22"/>
      <c r="EEA299" s="22"/>
      <c r="EEB299" s="22"/>
      <c r="EEC299" s="22"/>
      <c r="EED299" s="22"/>
      <c r="EEE299" s="22"/>
      <c r="EEF299" s="22"/>
      <c r="EEG299" s="22"/>
      <c r="EEH299" s="22"/>
      <c r="EEI299" s="22"/>
      <c r="EEJ299" s="22"/>
      <c r="EEK299" s="22"/>
      <c r="EEL299" s="22"/>
      <c r="EEM299" s="22"/>
      <c r="EEN299" s="22"/>
      <c r="EEO299" s="22"/>
      <c r="EEP299" s="22"/>
      <c r="EEQ299" s="22"/>
      <c r="EER299" s="22"/>
      <c r="EES299" s="22"/>
      <c r="EET299" s="22"/>
      <c r="EEU299" s="22"/>
      <c r="EEV299" s="22"/>
      <c r="EEW299" s="22"/>
      <c r="EEX299" s="22"/>
      <c r="EEY299" s="22"/>
      <c r="EEZ299" s="22"/>
      <c r="EFA299" s="22"/>
      <c r="EFB299" s="22"/>
      <c r="EFC299" s="22"/>
      <c r="EFD299" s="22"/>
      <c r="EFE299" s="22"/>
      <c r="EFF299" s="22"/>
      <c r="EFG299" s="22"/>
      <c r="EFH299" s="22"/>
      <c r="EFI299" s="22"/>
      <c r="EFJ299" s="22"/>
      <c r="EFK299" s="22"/>
      <c r="EFL299" s="22"/>
      <c r="EFM299" s="22"/>
      <c r="EFN299" s="22"/>
      <c r="EFO299" s="22"/>
      <c r="EFP299" s="22"/>
      <c r="EFQ299" s="22"/>
      <c r="EFR299" s="22"/>
      <c r="EFS299" s="22"/>
      <c r="EFT299" s="22"/>
      <c r="EFU299" s="22"/>
      <c r="EFV299" s="22"/>
      <c r="EFW299" s="22"/>
      <c r="EFX299" s="22"/>
      <c r="EFY299" s="22"/>
      <c r="EFZ299" s="22"/>
      <c r="EGA299" s="22"/>
      <c r="EGB299" s="22"/>
      <c r="EGC299" s="22"/>
      <c r="EGD299" s="22"/>
      <c r="EGE299" s="22"/>
      <c r="EGF299" s="22"/>
      <c r="EGG299" s="22"/>
      <c r="EGH299" s="22"/>
      <c r="EGI299" s="22"/>
      <c r="EGJ299" s="22"/>
      <c r="EGK299" s="22"/>
      <c r="EGL299" s="22"/>
      <c r="EGM299" s="22"/>
      <c r="EGN299" s="22"/>
      <c r="EGO299" s="22"/>
      <c r="EGP299" s="22"/>
      <c r="EGQ299" s="22"/>
      <c r="EGR299" s="22"/>
      <c r="EGS299" s="22"/>
      <c r="EGT299" s="22"/>
      <c r="EGU299" s="22"/>
      <c r="EGV299" s="22"/>
      <c r="EGW299" s="22"/>
      <c r="EGX299" s="22"/>
      <c r="EGY299" s="22"/>
      <c r="EGZ299" s="22"/>
      <c r="EHA299" s="22"/>
      <c r="EHB299" s="22"/>
      <c r="EHC299" s="22"/>
      <c r="EHD299" s="22"/>
      <c r="EHE299" s="22"/>
      <c r="EHF299" s="22"/>
      <c r="EHG299" s="22"/>
      <c r="EHH299" s="22"/>
      <c r="EHI299" s="22"/>
      <c r="EHJ299" s="22"/>
      <c r="EHK299" s="22"/>
      <c r="EHL299" s="22"/>
      <c r="EHM299" s="22"/>
      <c r="EHN299" s="22"/>
      <c r="EHO299" s="22"/>
      <c r="EHP299" s="22"/>
      <c r="EHQ299" s="22"/>
      <c r="EHR299" s="22"/>
      <c r="EHS299" s="22"/>
      <c r="EHT299" s="22"/>
      <c r="EHU299" s="22"/>
      <c r="EHV299" s="22"/>
      <c r="EHW299" s="22"/>
      <c r="EHX299" s="22"/>
      <c r="EHY299" s="22"/>
      <c r="EHZ299" s="22"/>
      <c r="EIA299" s="22"/>
      <c r="EIB299" s="22"/>
      <c r="EIC299" s="22"/>
      <c r="EID299" s="22"/>
      <c r="EIE299" s="22"/>
      <c r="EIF299" s="22"/>
      <c r="EIG299" s="22"/>
      <c r="EIH299" s="22"/>
      <c r="EII299" s="22"/>
      <c r="EIJ299" s="22"/>
      <c r="EIK299" s="22"/>
      <c r="EIL299" s="22"/>
      <c r="EIM299" s="22"/>
      <c r="EIN299" s="22"/>
      <c r="EIO299" s="22"/>
      <c r="EIP299" s="22"/>
      <c r="EIQ299" s="22"/>
      <c r="EIR299" s="22"/>
      <c r="EIS299" s="22"/>
      <c r="EIT299" s="22"/>
      <c r="EIU299" s="22"/>
      <c r="EIV299" s="22"/>
      <c r="EIW299" s="22"/>
      <c r="EIX299" s="22"/>
      <c r="EIY299" s="22"/>
      <c r="EIZ299" s="22"/>
      <c r="EJA299" s="22"/>
      <c r="EJB299" s="22"/>
      <c r="EJC299" s="22"/>
      <c r="EJD299" s="22"/>
      <c r="EJE299" s="22"/>
      <c r="EJF299" s="22"/>
      <c r="EJG299" s="22"/>
      <c r="EJH299" s="22"/>
      <c r="EJI299" s="22"/>
      <c r="EJJ299" s="22"/>
      <c r="EJK299" s="22"/>
      <c r="EJL299" s="22"/>
      <c r="EJM299" s="22"/>
      <c r="EJN299" s="22"/>
      <c r="EJO299" s="22"/>
      <c r="EJP299" s="22"/>
      <c r="EJQ299" s="22"/>
      <c r="EJR299" s="22"/>
      <c r="EJS299" s="22"/>
      <c r="EJT299" s="22"/>
      <c r="EJU299" s="22"/>
      <c r="EJV299" s="22"/>
      <c r="EJW299" s="22"/>
      <c r="EJX299" s="22"/>
      <c r="EJY299" s="22"/>
      <c r="EJZ299" s="22"/>
      <c r="EKA299" s="22"/>
      <c r="EKB299" s="22"/>
      <c r="EKC299" s="22"/>
      <c r="EKD299" s="22"/>
      <c r="EKE299" s="22"/>
      <c r="EKF299" s="22"/>
      <c r="EKG299" s="22"/>
      <c r="EKH299" s="22"/>
      <c r="EKI299" s="22"/>
      <c r="EKJ299" s="22"/>
      <c r="EKK299" s="22"/>
      <c r="EKL299" s="22"/>
      <c r="EKM299" s="22"/>
      <c r="EKN299" s="22"/>
      <c r="EKO299" s="22"/>
      <c r="EKP299" s="22"/>
      <c r="EKQ299" s="22"/>
      <c r="EKR299" s="22"/>
      <c r="EKS299" s="22"/>
      <c r="EKT299" s="22"/>
      <c r="EKU299" s="22"/>
      <c r="EKV299" s="22"/>
      <c r="EKW299" s="22"/>
      <c r="EKX299" s="22"/>
      <c r="EKY299" s="22"/>
      <c r="EKZ299" s="22"/>
      <c r="ELA299" s="22"/>
      <c r="ELB299" s="22"/>
      <c r="ELC299" s="22"/>
      <c r="ELD299" s="22"/>
      <c r="ELE299" s="22"/>
      <c r="ELF299" s="22"/>
      <c r="ELG299" s="22"/>
      <c r="ELH299" s="22"/>
      <c r="ELI299" s="22"/>
      <c r="ELJ299" s="22"/>
      <c r="ELK299" s="22"/>
      <c r="ELL299" s="22"/>
      <c r="ELM299" s="22"/>
      <c r="ELN299" s="22"/>
      <c r="ELO299" s="22"/>
      <c r="ELP299" s="22"/>
      <c r="ELQ299" s="22"/>
      <c r="ELR299" s="22"/>
      <c r="ELS299" s="22"/>
      <c r="ELT299" s="22"/>
      <c r="ELU299" s="22"/>
      <c r="ELV299" s="22"/>
      <c r="ELW299" s="22"/>
      <c r="ELX299" s="22"/>
      <c r="ELY299" s="22"/>
      <c r="ELZ299" s="22"/>
      <c r="EMA299" s="22"/>
      <c r="EMB299" s="22"/>
      <c r="EMC299" s="22"/>
      <c r="EMD299" s="22"/>
      <c r="EME299" s="22"/>
      <c r="EMF299" s="22"/>
      <c r="EMG299" s="22"/>
      <c r="EMH299" s="22"/>
      <c r="EMI299" s="22"/>
      <c r="EMJ299" s="22"/>
      <c r="EMK299" s="22"/>
      <c r="EML299" s="22"/>
      <c r="EMM299" s="22"/>
      <c r="EMN299" s="22"/>
      <c r="EMO299" s="22"/>
      <c r="EMP299" s="22"/>
      <c r="EMQ299" s="22"/>
      <c r="EMR299" s="22"/>
      <c r="EMS299" s="22"/>
      <c r="EMT299" s="22"/>
      <c r="EMU299" s="22"/>
      <c r="EMV299" s="22"/>
      <c r="EMW299" s="22"/>
      <c r="EMX299" s="22"/>
      <c r="EMY299" s="22"/>
      <c r="EMZ299" s="22"/>
      <c r="ENA299" s="22"/>
      <c r="ENB299" s="22"/>
      <c r="ENC299" s="22"/>
      <c r="END299" s="22"/>
      <c r="ENE299" s="22"/>
      <c r="ENF299" s="22"/>
      <c r="ENG299" s="22"/>
      <c r="ENH299" s="22"/>
      <c r="ENI299" s="22"/>
      <c r="ENJ299" s="22"/>
      <c r="ENK299" s="22"/>
      <c r="ENL299" s="22"/>
      <c r="ENM299" s="22"/>
      <c r="ENN299" s="22"/>
      <c r="ENO299" s="22"/>
      <c r="ENP299" s="22"/>
      <c r="ENQ299" s="22"/>
      <c r="ENR299" s="22"/>
      <c r="ENS299" s="22"/>
      <c r="ENT299" s="22"/>
      <c r="ENU299" s="22"/>
      <c r="ENV299" s="22"/>
      <c r="ENW299" s="22"/>
      <c r="ENX299" s="22"/>
      <c r="ENY299" s="22"/>
      <c r="ENZ299" s="22"/>
      <c r="EOA299" s="22"/>
      <c r="EOB299" s="22"/>
      <c r="EOC299" s="22"/>
      <c r="EOD299" s="22"/>
      <c r="EOE299" s="22"/>
      <c r="EOF299" s="22"/>
      <c r="EOG299" s="22"/>
      <c r="EOH299" s="22"/>
      <c r="EOI299" s="22"/>
      <c r="EOJ299" s="22"/>
      <c r="EOK299" s="22"/>
      <c r="EOL299" s="22"/>
      <c r="EOM299" s="22"/>
      <c r="EON299" s="22"/>
      <c r="EOO299" s="22"/>
      <c r="EOP299" s="22"/>
      <c r="EOQ299" s="22"/>
      <c r="EOR299" s="22"/>
      <c r="EOS299" s="22"/>
      <c r="EOT299" s="22"/>
      <c r="EOU299" s="22"/>
      <c r="EOV299" s="22"/>
      <c r="EOW299" s="22"/>
      <c r="EOX299" s="22"/>
      <c r="EOY299" s="22"/>
      <c r="EOZ299" s="22"/>
      <c r="EPA299" s="22"/>
      <c r="EPB299" s="22"/>
      <c r="EPC299" s="22"/>
      <c r="EPD299" s="22"/>
      <c r="EPE299" s="22"/>
      <c r="EPF299" s="22"/>
      <c r="EPG299" s="22"/>
      <c r="EPH299" s="22"/>
      <c r="EPI299" s="22"/>
      <c r="EPJ299" s="22"/>
      <c r="EPK299" s="22"/>
      <c r="EPL299" s="22"/>
      <c r="EPM299" s="22"/>
      <c r="EPN299" s="22"/>
      <c r="EPO299" s="22"/>
      <c r="EPP299" s="22"/>
      <c r="EPQ299" s="22"/>
      <c r="EPR299" s="22"/>
      <c r="EPS299" s="22"/>
      <c r="EPT299" s="22"/>
      <c r="EPU299" s="22"/>
      <c r="EPV299" s="22"/>
      <c r="EPW299" s="22"/>
      <c r="EPX299" s="22"/>
      <c r="EPY299" s="22"/>
      <c r="EPZ299" s="22"/>
      <c r="EQA299" s="22"/>
      <c r="EQB299" s="22"/>
      <c r="EQC299" s="22"/>
      <c r="EQD299" s="22"/>
      <c r="EQE299" s="22"/>
      <c r="EQF299" s="22"/>
      <c r="EQG299" s="22"/>
      <c r="EQH299" s="22"/>
      <c r="EQI299" s="22"/>
      <c r="EQJ299" s="22"/>
      <c r="EQK299" s="22"/>
      <c r="EQL299" s="22"/>
      <c r="EQM299" s="22"/>
      <c r="EQN299" s="22"/>
      <c r="EQO299" s="22"/>
      <c r="EQP299" s="22"/>
      <c r="EQQ299" s="22"/>
      <c r="EQR299" s="22"/>
      <c r="EQS299" s="22"/>
      <c r="EQT299" s="22"/>
      <c r="EQU299" s="22"/>
      <c r="EQV299" s="22"/>
      <c r="EQW299" s="22"/>
      <c r="EQX299" s="22"/>
      <c r="EQY299" s="22"/>
      <c r="EQZ299" s="22"/>
      <c r="ERA299" s="22"/>
      <c r="ERB299" s="22"/>
      <c r="ERC299" s="22"/>
      <c r="ERD299" s="22"/>
      <c r="ERE299" s="22"/>
      <c r="ERF299" s="22"/>
      <c r="ERG299" s="22"/>
      <c r="ERH299" s="22"/>
      <c r="ERI299" s="22"/>
      <c r="ERJ299" s="22"/>
      <c r="ERK299" s="22"/>
      <c r="ERL299" s="22"/>
      <c r="ERM299" s="22"/>
      <c r="ERN299" s="22"/>
      <c r="ERO299" s="22"/>
      <c r="ERP299" s="22"/>
      <c r="ERQ299" s="22"/>
      <c r="ERR299" s="22"/>
      <c r="ERS299" s="22"/>
      <c r="ERT299" s="22"/>
      <c r="ERU299" s="22"/>
      <c r="ERV299" s="22"/>
      <c r="ERW299" s="22"/>
      <c r="ERX299" s="22"/>
      <c r="ERY299" s="22"/>
      <c r="ERZ299" s="22"/>
      <c r="ESA299" s="22"/>
      <c r="ESB299" s="22"/>
      <c r="ESC299" s="22"/>
      <c r="ESD299" s="22"/>
      <c r="ESE299" s="22"/>
      <c r="ESF299" s="22"/>
      <c r="ESG299" s="22"/>
      <c r="ESH299" s="22"/>
      <c r="ESI299" s="22"/>
      <c r="ESJ299" s="22"/>
      <c r="ESK299" s="22"/>
      <c r="ESL299" s="22"/>
      <c r="ESM299" s="22"/>
      <c r="ESN299" s="22"/>
      <c r="ESO299" s="22"/>
      <c r="ESP299" s="22"/>
      <c r="ESQ299" s="22"/>
      <c r="ESR299" s="22"/>
      <c r="ESS299" s="22"/>
      <c r="EST299" s="22"/>
      <c r="ESU299" s="22"/>
      <c r="ESV299" s="22"/>
      <c r="ESW299" s="22"/>
      <c r="ESX299" s="22"/>
      <c r="ESY299" s="22"/>
      <c r="ESZ299" s="22"/>
      <c r="ETA299" s="22"/>
      <c r="ETB299" s="22"/>
      <c r="ETC299" s="22"/>
      <c r="ETD299" s="22"/>
      <c r="ETE299" s="22"/>
      <c r="ETF299" s="22"/>
      <c r="ETG299" s="22"/>
      <c r="ETH299" s="22"/>
      <c r="ETI299" s="22"/>
      <c r="ETJ299" s="22"/>
      <c r="ETK299" s="22"/>
      <c r="ETL299" s="22"/>
      <c r="ETM299" s="22"/>
      <c r="ETN299" s="22"/>
      <c r="ETO299" s="22"/>
      <c r="ETP299" s="22"/>
      <c r="ETQ299" s="22"/>
      <c r="ETR299" s="22"/>
      <c r="ETS299" s="22"/>
      <c r="ETT299" s="22"/>
      <c r="ETU299" s="22"/>
      <c r="ETV299" s="22"/>
      <c r="ETW299" s="22"/>
      <c r="ETX299" s="22"/>
      <c r="ETY299" s="22"/>
      <c r="ETZ299" s="22"/>
      <c r="EUA299" s="22"/>
      <c r="EUB299" s="22"/>
      <c r="EUC299" s="22"/>
      <c r="EUD299" s="22"/>
      <c r="EUE299" s="22"/>
      <c r="EUF299" s="22"/>
      <c r="EUG299" s="22"/>
      <c r="EUH299" s="22"/>
      <c r="EUI299" s="22"/>
      <c r="EUJ299" s="22"/>
      <c r="EUK299" s="22"/>
      <c r="EUL299" s="22"/>
      <c r="EUM299" s="22"/>
      <c r="EUN299" s="22"/>
      <c r="EUO299" s="22"/>
      <c r="EUP299" s="22"/>
      <c r="EUQ299" s="22"/>
      <c r="EUR299" s="22"/>
      <c r="EUS299" s="22"/>
      <c r="EUT299" s="22"/>
      <c r="EUU299" s="22"/>
      <c r="EUV299" s="22"/>
      <c r="EUW299" s="22"/>
      <c r="EUX299" s="22"/>
      <c r="EUY299" s="22"/>
      <c r="EUZ299" s="22"/>
      <c r="EVA299" s="22"/>
      <c r="EVB299" s="22"/>
      <c r="EVC299" s="22"/>
      <c r="EVD299" s="22"/>
      <c r="EVE299" s="22"/>
      <c r="EVF299" s="22"/>
      <c r="EVG299" s="22"/>
      <c r="EVH299" s="22"/>
      <c r="EVI299" s="22"/>
      <c r="EVJ299" s="22"/>
      <c r="EVK299" s="22"/>
      <c r="EVL299" s="22"/>
      <c r="EVM299" s="22"/>
      <c r="EVN299" s="22"/>
      <c r="EVO299" s="22"/>
      <c r="EVP299" s="22"/>
      <c r="EVQ299" s="22"/>
      <c r="EVR299" s="22"/>
      <c r="EVS299" s="22"/>
      <c r="EVT299" s="22"/>
      <c r="EVU299" s="22"/>
      <c r="EVV299" s="22"/>
      <c r="EVW299" s="22"/>
      <c r="EVX299" s="22"/>
      <c r="EVY299" s="22"/>
      <c r="EVZ299" s="22"/>
      <c r="EWA299" s="22"/>
      <c r="EWB299" s="22"/>
      <c r="EWC299" s="22"/>
      <c r="EWD299" s="22"/>
      <c r="EWE299" s="22"/>
      <c r="EWF299" s="22"/>
      <c r="EWG299" s="22"/>
      <c r="EWH299" s="22"/>
      <c r="EWI299" s="22"/>
      <c r="EWJ299" s="22"/>
      <c r="EWK299" s="22"/>
      <c r="EWL299" s="22"/>
      <c r="EWM299" s="22"/>
      <c r="EWN299" s="22"/>
      <c r="EWO299" s="22"/>
      <c r="EWP299" s="22"/>
      <c r="EWQ299" s="22"/>
      <c r="EWR299" s="22"/>
      <c r="EWS299" s="22"/>
      <c r="EWT299" s="22"/>
      <c r="EWU299" s="22"/>
      <c r="EWV299" s="22"/>
      <c r="EWW299" s="22"/>
      <c r="EWX299" s="22"/>
      <c r="EWY299" s="22"/>
      <c r="EWZ299" s="22"/>
      <c r="EXA299" s="22"/>
      <c r="EXB299" s="22"/>
      <c r="EXC299" s="22"/>
      <c r="EXD299" s="22"/>
      <c r="EXE299" s="22"/>
      <c r="EXF299" s="22"/>
      <c r="EXG299" s="22"/>
      <c r="EXH299" s="22"/>
      <c r="EXI299" s="22"/>
      <c r="EXJ299" s="22"/>
      <c r="EXK299" s="22"/>
      <c r="EXL299" s="22"/>
      <c r="EXM299" s="22"/>
      <c r="EXN299" s="22"/>
      <c r="EXO299" s="22"/>
      <c r="EXP299" s="22"/>
      <c r="EXQ299" s="22"/>
      <c r="EXR299" s="22"/>
      <c r="EXS299" s="22"/>
      <c r="EXT299" s="22"/>
      <c r="EXU299" s="22"/>
      <c r="EXV299" s="22"/>
      <c r="EXW299" s="22"/>
      <c r="EXX299" s="22"/>
      <c r="EXY299" s="22"/>
      <c r="EXZ299" s="22"/>
      <c r="EYA299" s="22"/>
      <c r="EYB299" s="22"/>
      <c r="EYC299" s="22"/>
      <c r="EYD299" s="22"/>
      <c r="EYE299" s="22"/>
      <c r="EYF299" s="22"/>
      <c r="EYG299" s="22"/>
      <c r="EYH299" s="22"/>
      <c r="EYI299" s="22"/>
      <c r="EYJ299" s="22"/>
      <c r="EYK299" s="22"/>
      <c r="EYL299" s="22"/>
      <c r="EYM299" s="22"/>
      <c r="EYN299" s="22"/>
      <c r="EYO299" s="22"/>
      <c r="EYP299" s="22"/>
      <c r="EYQ299" s="22"/>
      <c r="EYR299" s="22"/>
      <c r="EYS299" s="22"/>
      <c r="EYT299" s="22"/>
      <c r="EYU299" s="22"/>
      <c r="EYV299" s="22"/>
      <c r="EYW299" s="22"/>
      <c r="EYX299" s="22"/>
      <c r="EYY299" s="22"/>
      <c r="EYZ299" s="22"/>
      <c r="EZA299" s="22"/>
      <c r="EZB299" s="22"/>
      <c r="EZC299" s="22"/>
      <c r="EZD299" s="22"/>
      <c r="EZE299" s="22"/>
      <c r="EZF299" s="22"/>
      <c r="EZG299" s="22"/>
      <c r="EZH299" s="22"/>
      <c r="EZI299" s="22"/>
      <c r="EZJ299" s="22"/>
      <c r="EZK299" s="22"/>
      <c r="EZL299" s="22"/>
      <c r="EZM299" s="22"/>
      <c r="EZN299" s="22"/>
      <c r="EZO299" s="22"/>
      <c r="EZP299" s="22"/>
      <c r="EZQ299" s="22"/>
      <c r="EZR299" s="22"/>
      <c r="EZS299" s="22"/>
      <c r="EZT299" s="22"/>
      <c r="EZU299" s="22"/>
      <c r="EZV299" s="22"/>
      <c r="EZW299" s="22"/>
      <c r="EZX299" s="22"/>
      <c r="EZY299" s="22"/>
      <c r="EZZ299" s="22"/>
      <c r="FAA299" s="22"/>
      <c r="FAB299" s="22"/>
      <c r="FAC299" s="22"/>
      <c r="FAD299" s="22"/>
      <c r="FAE299" s="22"/>
      <c r="FAF299" s="22"/>
      <c r="FAG299" s="22"/>
      <c r="FAH299" s="22"/>
      <c r="FAI299" s="22"/>
      <c r="FAJ299" s="22"/>
      <c r="FAK299" s="22"/>
      <c r="FAL299" s="22"/>
      <c r="FAM299" s="22"/>
      <c r="FAN299" s="22"/>
      <c r="FAO299" s="22"/>
      <c r="FAP299" s="22"/>
      <c r="FAQ299" s="22"/>
      <c r="FAR299" s="22"/>
      <c r="FAS299" s="22"/>
      <c r="FAT299" s="22"/>
      <c r="FAU299" s="22"/>
      <c r="FAV299" s="22"/>
      <c r="FAW299" s="22"/>
      <c r="FAX299" s="22"/>
      <c r="FAY299" s="22"/>
      <c r="FAZ299" s="22"/>
      <c r="FBA299" s="22"/>
      <c r="FBB299" s="22"/>
      <c r="FBC299" s="22"/>
      <c r="FBD299" s="22"/>
      <c r="FBE299" s="22"/>
      <c r="FBF299" s="22"/>
      <c r="FBG299" s="22"/>
      <c r="FBH299" s="22"/>
      <c r="FBI299" s="22"/>
      <c r="FBJ299" s="22"/>
      <c r="FBK299" s="22"/>
      <c r="FBL299" s="22"/>
      <c r="FBM299" s="22"/>
      <c r="FBN299" s="22"/>
      <c r="FBO299" s="22"/>
      <c r="FBP299" s="22"/>
      <c r="FBQ299" s="22"/>
      <c r="FBR299" s="22"/>
      <c r="FBS299" s="22"/>
      <c r="FBT299" s="22"/>
      <c r="FBU299" s="22"/>
      <c r="FBV299" s="22"/>
      <c r="FBW299" s="22"/>
      <c r="FBX299" s="22"/>
      <c r="FBY299" s="22"/>
      <c r="FBZ299" s="22"/>
      <c r="FCA299" s="22"/>
      <c r="FCB299" s="22"/>
      <c r="FCC299" s="22"/>
      <c r="FCD299" s="22"/>
      <c r="FCE299" s="22"/>
      <c r="FCF299" s="22"/>
      <c r="FCG299" s="22"/>
      <c r="FCH299" s="22"/>
      <c r="FCI299" s="22"/>
      <c r="FCJ299" s="22"/>
      <c r="FCK299" s="22"/>
      <c r="FCL299" s="22"/>
      <c r="FCM299" s="22"/>
      <c r="FCN299" s="22"/>
      <c r="FCO299" s="22"/>
      <c r="FCP299" s="22"/>
      <c r="FCQ299" s="22"/>
      <c r="FCR299" s="22"/>
      <c r="FCS299" s="22"/>
      <c r="FCT299" s="22"/>
      <c r="FCU299" s="22"/>
      <c r="FCV299" s="22"/>
      <c r="FCW299" s="22"/>
      <c r="FCX299" s="22"/>
      <c r="FCY299" s="22"/>
      <c r="FCZ299" s="22"/>
      <c r="FDA299" s="22"/>
      <c r="FDB299" s="22"/>
      <c r="FDC299" s="22"/>
      <c r="FDD299" s="22"/>
      <c r="FDE299" s="22"/>
      <c r="FDF299" s="22"/>
      <c r="FDG299" s="22"/>
      <c r="FDH299" s="22"/>
      <c r="FDI299" s="22"/>
      <c r="FDJ299" s="22"/>
      <c r="FDK299" s="22"/>
      <c r="FDL299" s="22"/>
      <c r="FDM299" s="22"/>
      <c r="FDN299" s="22"/>
      <c r="FDO299" s="22"/>
      <c r="FDP299" s="22"/>
      <c r="FDQ299" s="22"/>
      <c r="FDR299" s="22"/>
      <c r="FDS299" s="22"/>
      <c r="FDT299" s="22"/>
      <c r="FDU299" s="22"/>
      <c r="FDV299" s="22"/>
      <c r="FDW299" s="22"/>
      <c r="FDX299" s="22"/>
      <c r="FDY299" s="22"/>
      <c r="FDZ299" s="22"/>
      <c r="FEA299" s="22"/>
      <c r="FEB299" s="22"/>
      <c r="FEC299" s="22"/>
      <c r="FED299" s="22"/>
      <c r="FEE299" s="22"/>
      <c r="FEF299" s="22"/>
      <c r="FEG299" s="22"/>
      <c r="FEH299" s="22"/>
      <c r="FEI299" s="22"/>
      <c r="FEJ299" s="22"/>
      <c r="FEK299" s="22"/>
      <c r="FEL299" s="22"/>
      <c r="FEM299" s="22"/>
      <c r="FEN299" s="22"/>
      <c r="FEO299" s="22"/>
      <c r="FEP299" s="22"/>
      <c r="FEQ299" s="22"/>
      <c r="FER299" s="22"/>
      <c r="FES299" s="22"/>
      <c r="FET299" s="22"/>
      <c r="FEU299" s="22"/>
      <c r="FEV299" s="22"/>
      <c r="FEW299" s="22"/>
      <c r="FEX299" s="22"/>
      <c r="FEY299" s="22"/>
      <c r="FEZ299" s="22"/>
      <c r="FFA299" s="22"/>
      <c r="FFB299" s="22"/>
      <c r="FFC299" s="22"/>
      <c r="FFD299" s="22"/>
      <c r="FFE299" s="22"/>
      <c r="FFF299" s="22"/>
      <c r="FFG299" s="22"/>
      <c r="FFH299" s="22"/>
      <c r="FFI299" s="22"/>
      <c r="FFJ299" s="22"/>
      <c r="FFK299" s="22"/>
      <c r="FFL299" s="22"/>
      <c r="FFM299" s="22"/>
      <c r="FFN299" s="22"/>
      <c r="FFO299" s="22"/>
      <c r="FFP299" s="22"/>
      <c r="FFQ299" s="22"/>
      <c r="FFR299" s="22"/>
      <c r="FFS299" s="22"/>
      <c r="FFT299" s="22"/>
      <c r="FFU299" s="22"/>
      <c r="FFV299" s="22"/>
      <c r="FFW299" s="22"/>
      <c r="FFX299" s="22"/>
      <c r="FFY299" s="22"/>
      <c r="FFZ299" s="22"/>
      <c r="FGA299" s="22"/>
      <c r="FGB299" s="22"/>
      <c r="FGC299" s="22"/>
      <c r="FGD299" s="22"/>
      <c r="FGE299" s="22"/>
      <c r="FGF299" s="22"/>
      <c r="FGG299" s="22"/>
      <c r="FGH299" s="22"/>
      <c r="FGI299" s="22"/>
      <c r="FGJ299" s="22"/>
      <c r="FGK299" s="22"/>
      <c r="FGL299" s="22"/>
      <c r="FGM299" s="22"/>
      <c r="FGN299" s="22"/>
      <c r="FGO299" s="22"/>
      <c r="FGP299" s="22"/>
      <c r="FGQ299" s="22"/>
      <c r="FGR299" s="22"/>
      <c r="FGS299" s="22"/>
      <c r="FGT299" s="22"/>
      <c r="FGU299" s="22"/>
      <c r="FGV299" s="22"/>
      <c r="FGW299" s="22"/>
      <c r="FGX299" s="22"/>
      <c r="FGY299" s="22"/>
      <c r="FGZ299" s="22"/>
      <c r="FHA299" s="22"/>
      <c r="FHB299" s="22"/>
      <c r="FHC299" s="22"/>
      <c r="FHD299" s="22"/>
      <c r="FHE299" s="22"/>
      <c r="FHF299" s="22"/>
      <c r="FHG299" s="22"/>
      <c r="FHH299" s="22"/>
      <c r="FHI299" s="22"/>
      <c r="FHJ299" s="22"/>
      <c r="FHK299" s="22"/>
      <c r="FHL299" s="22"/>
      <c r="FHM299" s="22"/>
      <c r="FHN299" s="22"/>
      <c r="FHO299" s="22"/>
      <c r="FHP299" s="22"/>
      <c r="FHQ299" s="22"/>
      <c r="FHR299" s="22"/>
      <c r="FHS299" s="22"/>
      <c r="FHT299" s="22"/>
      <c r="FHU299" s="22"/>
      <c r="FHV299" s="22"/>
      <c r="FHW299" s="22"/>
      <c r="FHX299" s="22"/>
      <c r="FHY299" s="22"/>
      <c r="FHZ299" s="22"/>
      <c r="FIA299" s="22"/>
      <c r="FIB299" s="22"/>
      <c r="FIC299" s="22"/>
      <c r="FID299" s="22"/>
      <c r="FIE299" s="22"/>
      <c r="FIF299" s="22"/>
      <c r="FIG299" s="22"/>
      <c r="FIH299" s="22"/>
      <c r="FII299" s="22"/>
      <c r="FIJ299" s="22"/>
      <c r="FIK299" s="22"/>
      <c r="FIL299" s="22"/>
      <c r="FIM299" s="22"/>
      <c r="FIN299" s="22"/>
      <c r="FIO299" s="22"/>
      <c r="FIP299" s="22"/>
      <c r="FIQ299" s="22"/>
      <c r="FIR299" s="22"/>
      <c r="FIS299" s="22"/>
      <c r="FIT299" s="22"/>
      <c r="FIU299" s="22"/>
      <c r="FIV299" s="22"/>
      <c r="FIW299" s="22"/>
      <c r="FIX299" s="22"/>
      <c r="FIY299" s="22"/>
      <c r="FIZ299" s="22"/>
      <c r="FJA299" s="22"/>
      <c r="FJB299" s="22"/>
      <c r="FJC299" s="22"/>
      <c r="FJD299" s="22"/>
      <c r="FJE299" s="22"/>
      <c r="FJF299" s="22"/>
      <c r="FJG299" s="22"/>
      <c r="FJH299" s="22"/>
      <c r="FJI299" s="22"/>
      <c r="FJJ299" s="22"/>
      <c r="FJK299" s="22"/>
      <c r="FJL299" s="22"/>
      <c r="FJM299" s="22"/>
      <c r="FJN299" s="22"/>
      <c r="FJO299" s="22"/>
      <c r="FJP299" s="22"/>
      <c r="FJQ299" s="22"/>
      <c r="FJR299" s="22"/>
      <c r="FJS299" s="22"/>
      <c r="FJT299" s="22"/>
      <c r="FJU299" s="22"/>
      <c r="FJV299" s="22"/>
      <c r="FJW299" s="22"/>
      <c r="FJX299" s="22"/>
      <c r="FJY299" s="22"/>
      <c r="FJZ299" s="22"/>
      <c r="FKA299" s="22"/>
      <c r="FKB299" s="22"/>
      <c r="FKC299" s="22"/>
      <c r="FKD299" s="22"/>
      <c r="FKE299" s="22"/>
      <c r="FKF299" s="22"/>
      <c r="FKG299" s="22"/>
      <c r="FKH299" s="22"/>
      <c r="FKI299" s="22"/>
      <c r="FKJ299" s="22"/>
      <c r="FKK299" s="22"/>
      <c r="FKL299" s="22"/>
      <c r="FKM299" s="22"/>
      <c r="FKN299" s="22"/>
      <c r="FKO299" s="22"/>
      <c r="FKP299" s="22"/>
      <c r="FKQ299" s="22"/>
      <c r="FKR299" s="22"/>
      <c r="FKS299" s="22"/>
      <c r="FKT299" s="22"/>
      <c r="FKU299" s="22"/>
      <c r="FKV299" s="22"/>
      <c r="FKW299" s="22"/>
      <c r="FKX299" s="22"/>
      <c r="FKY299" s="22"/>
      <c r="FKZ299" s="22"/>
      <c r="FLA299" s="22"/>
      <c r="FLB299" s="22"/>
      <c r="FLC299" s="22"/>
      <c r="FLD299" s="22"/>
      <c r="FLE299" s="22"/>
      <c r="FLF299" s="22"/>
      <c r="FLG299" s="22"/>
      <c r="FLH299" s="22"/>
      <c r="FLI299" s="22"/>
      <c r="FLJ299" s="22"/>
      <c r="FLK299" s="22"/>
      <c r="FLL299" s="22"/>
      <c r="FLM299" s="22"/>
      <c r="FLN299" s="22"/>
      <c r="FLO299" s="22"/>
      <c r="FLP299" s="22"/>
      <c r="FLQ299" s="22"/>
      <c r="FLR299" s="22"/>
      <c r="FLS299" s="22"/>
      <c r="FLT299" s="22"/>
      <c r="FLU299" s="22"/>
      <c r="FLV299" s="22"/>
      <c r="FLW299" s="22"/>
      <c r="FLX299" s="22"/>
      <c r="FLY299" s="22"/>
      <c r="FLZ299" s="22"/>
      <c r="FMA299" s="22"/>
      <c r="FMB299" s="22"/>
      <c r="FMC299" s="22"/>
      <c r="FMD299" s="22"/>
      <c r="FME299" s="22"/>
      <c r="FMF299" s="22"/>
      <c r="FMG299" s="22"/>
      <c r="FMH299" s="22"/>
      <c r="FMI299" s="22"/>
      <c r="FMJ299" s="22"/>
      <c r="FMK299" s="22"/>
      <c r="FML299" s="22"/>
      <c r="FMM299" s="22"/>
      <c r="FMN299" s="22"/>
      <c r="FMO299" s="22"/>
      <c r="FMP299" s="22"/>
      <c r="FMQ299" s="22"/>
      <c r="FMR299" s="22"/>
      <c r="FMS299" s="22"/>
      <c r="FMT299" s="22"/>
      <c r="FMU299" s="22"/>
      <c r="FMV299" s="22"/>
      <c r="FMW299" s="22"/>
      <c r="FMX299" s="22"/>
      <c r="FMY299" s="22"/>
      <c r="FMZ299" s="22"/>
      <c r="FNA299" s="22"/>
      <c r="FNB299" s="22"/>
      <c r="FNC299" s="22"/>
      <c r="FND299" s="22"/>
      <c r="FNE299" s="22"/>
      <c r="FNF299" s="22"/>
      <c r="FNG299" s="22"/>
      <c r="FNH299" s="22"/>
      <c r="FNI299" s="22"/>
      <c r="FNJ299" s="22"/>
      <c r="FNK299" s="22"/>
      <c r="FNL299" s="22"/>
      <c r="FNM299" s="22"/>
      <c r="FNN299" s="22"/>
      <c r="FNO299" s="22"/>
      <c r="FNP299" s="22"/>
      <c r="FNQ299" s="22"/>
      <c r="FNR299" s="22"/>
      <c r="FNS299" s="22"/>
      <c r="FNT299" s="22"/>
      <c r="FNU299" s="22"/>
      <c r="FNV299" s="22"/>
      <c r="FNW299" s="22"/>
      <c r="FNX299" s="22"/>
      <c r="FNY299" s="22"/>
      <c r="FNZ299" s="22"/>
      <c r="FOA299" s="22"/>
      <c r="FOB299" s="22"/>
      <c r="FOC299" s="22"/>
      <c r="FOD299" s="22"/>
      <c r="FOE299" s="22"/>
      <c r="FOF299" s="22"/>
      <c r="FOG299" s="22"/>
      <c r="FOH299" s="22"/>
      <c r="FOI299" s="22"/>
      <c r="FOJ299" s="22"/>
      <c r="FOK299" s="22"/>
      <c r="FOL299" s="22"/>
      <c r="FOM299" s="22"/>
      <c r="FON299" s="22"/>
      <c r="FOO299" s="22"/>
      <c r="FOP299" s="22"/>
      <c r="FOQ299" s="22"/>
      <c r="FOR299" s="22"/>
      <c r="FOS299" s="22"/>
      <c r="FOT299" s="22"/>
      <c r="FOU299" s="22"/>
      <c r="FOV299" s="22"/>
      <c r="FOW299" s="22"/>
      <c r="FOX299" s="22"/>
      <c r="FOY299" s="22"/>
      <c r="FOZ299" s="22"/>
      <c r="FPA299" s="22"/>
      <c r="FPB299" s="22"/>
      <c r="FPC299" s="22"/>
      <c r="FPD299" s="22"/>
      <c r="FPE299" s="22"/>
      <c r="FPF299" s="22"/>
      <c r="FPG299" s="22"/>
      <c r="FPH299" s="22"/>
      <c r="FPI299" s="22"/>
      <c r="FPJ299" s="22"/>
      <c r="FPK299" s="22"/>
      <c r="FPL299" s="22"/>
      <c r="FPM299" s="22"/>
      <c r="FPN299" s="22"/>
      <c r="FPO299" s="22"/>
      <c r="FPP299" s="22"/>
      <c r="FPQ299" s="22"/>
      <c r="FPR299" s="22"/>
      <c r="FPS299" s="22"/>
      <c r="FPT299" s="22"/>
      <c r="FPU299" s="22"/>
      <c r="FPV299" s="22"/>
      <c r="FPW299" s="22"/>
      <c r="FPX299" s="22"/>
      <c r="FPY299" s="22"/>
      <c r="FPZ299" s="22"/>
      <c r="FQA299" s="22"/>
      <c r="FQB299" s="22"/>
      <c r="FQC299" s="22"/>
      <c r="FQD299" s="22"/>
      <c r="FQE299" s="22"/>
      <c r="FQF299" s="22"/>
      <c r="FQG299" s="22"/>
      <c r="FQH299" s="22"/>
      <c r="FQI299" s="22"/>
      <c r="FQJ299" s="22"/>
      <c r="FQK299" s="22"/>
      <c r="FQL299" s="22"/>
      <c r="FQM299" s="22"/>
      <c r="FQN299" s="22"/>
      <c r="FQO299" s="22"/>
      <c r="FQP299" s="22"/>
      <c r="FQQ299" s="22"/>
      <c r="FQR299" s="22"/>
      <c r="FQS299" s="22"/>
      <c r="FQT299" s="22"/>
      <c r="FQU299" s="22"/>
      <c r="FQV299" s="22"/>
      <c r="FQW299" s="22"/>
      <c r="FQX299" s="22"/>
      <c r="FQY299" s="22"/>
      <c r="FQZ299" s="22"/>
      <c r="FRA299" s="22"/>
      <c r="FRB299" s="22"/>
      <c r="FRC299" s="22"/>
      <c r="FRD299" s="22"/>
      <c r="FRE299" s="22"/>
      <c r="FRF299" s="22"/>
      <c r="FRG299" s="22"/>
      <c r="FRH299" s="22"/>
      <c r="FRI299" s="22"/>
      <c r="FRJ299" s="22"/>
      <c r="FRK299" s="22"/>
      <c r="FRL299" s="22"/>
      <c r="FRM299" s="22"/>
      <c r="FRN299" s="22"/>
      <c r="FRO299" s="22"/>
      <c r="FRP299" s="22"/>
      <c r="FRQ299" s="22"/>
      <c r="FRR299" s="22"/>
      <c r="FRS299" s="22"/>
      <c r="FRT299" s="22"/>
      <c r="FRU299" s="22"/>
      <c r="FRV299" s="22"/>
      <c r="FRW299" s="22"/>
      <c r="FRX299" s="22"/>
      <c r="FRY299" s="22"/>
      <c r="FRZ299" s="22"/>
      <c r="FSA299" s="22"/>
      <c r="FSB299" s="22"/>
      <c r="FSC299" s="22"/>
      <c r="FSD299" s="22"/>
      <c r="FSE299" s="22"/>
      <c r="FSF299" s="22"/>
      <c r="FSG299" s="22"/>
      <c r="FSH299" s="22"/>
      <c r="FSI299" s="22"/>
      <c r="FSJ299" s="22"/>
      <c r="FSK299" s="22"/>
      <c r="FSL299" s="22"/>
      <c r="FSM299" s="22"/>
      <c r="FSN299" s="22"/>
      <c r="FSO299" s="22"/>
      <c r="FSP299" s="22"/>
      <c r="FSQ299" s="22"/>
      <c r="FSR299" s="22"/>
      <c r="FSS299" s="22"/>
      <c r="FST299" s="22"/>
      <c r="FSU299" s="22"/>
      <c r="FSV299" s="22"/>
      <c r="FSW299" s="22"/>
      <c r="FSX299" s="22"/>
      <c r="FSY299" s="22"/>
      <c r="FSZ299" s="22"/>
      <c r="FTA299" s="22"/>
      <c r="FTB299" s="22"/>
      <c r="FTC299" s="22"/>
      <c r="FTD299" s="22"/>
      <c r="FTE299" s="22"/>
      <c r="FTF299" s="22"/>
      <c r="FTG299" s="22"/>
      <c r="FTH299" s="22"/>
      <c r="FTI299" s="22"/>
      <c r="FTJ299" s="22"/>
      <c r="FTK299" s="22"/>
      <c r="FTL299" s="22"/>
      <c r="FTM299" s="22"/>
      <c r="FTN299" s="22"/>
      <c r="FTO299" s="22"/>
      <c r="FTP299" s="22"/>
      <c r="FTQ299" s="22"/>
      <c r="FTR299" s="22"/>
      <c r="FTS299" s="22"/>
      <c r="FTT299" s="22"/>
      <c r="FTU299" s="22"/>
      <c r="FTV299" s="22"/>
      <c r="FTW299" s="22"/>
      <c r="FTX299" s="22"/>
      <c r="FTY299" s="22"/>
      <c r="FTZ299" s="22"/>
      <c r="FUA299" s="22"/>
      <c r="FUB299" s="22"/>
      <c r="FUC299" s="22"/>
      <c r="FUD299" s="22"/>
      <c r="FUE299" s="22"/>
      <c r="FUF299" s="22"/>
      <c r="FUG299" s="22"/>
      <c r="FUH299" s="22"/>
      <c r="FUI299" s="22"/>
      <c r="FUJ299" s="22"/>
      <c r="FUK299" s="22"/>
      <c r="FUL299" s="22"/>
      <c r="FUM299" s="22"/>
      <c r="FUN299" s="22"/>
      <c r="FUO299" s="22"/>
      <c r="FUP299" s="22"/>
      <c r="FUQ299" s="22"/>
      <c r="FUR299" s="22"/>
      <c r="FUS299" s="22"/>
      <c r="FUT299" s="22"/>
      <c r="FUU299" s="22"/>
      <c r="FUV299" s="22"/>
      <c r="FUW299" s="22"/>
      <c r="FUX299" s="22"/>
      <c r="FUY299" s="22"/>
      <c r="FUZ299" s="22"/>
      <c r="FVA299" s="22"/>
      <c r="FVB299" s="22"/>
      <c r="FVC299" s="22"/>
      <c r="FVD299" s="22"/>
      <c r="FVE299" s="22"/>
      <c r="FVF299" s="22"/>
      <c r="FVG299" s="22"/>
      <c r="FVH299" s="22"/>
      <c r="FVI299" s="22"/>
      <c r="FVJ299" s="22"/>
      <c r="FVK299" s="22"/>
      <c r="FVL299" s="22"/>
      <c r="FVM299" s="22"/>
      <c r="FVN299" s="22"/>
      <c r="FVO299" s="22"/>
      <c r="FVP299" s="22"/>
      <c r="FVQ299" s="22"/>
      <c r="FVR299" s="22"/>
      <c r="FVS299" s="22"/>
      <c r="FVT299" s="22"/>
      <c r="FVU299" s="22"/>
      <c r="FVV299" s="22"/>
      <c r="FVW299" s="22"/>
      <c r="FVX299" s="22"/>
      <c r="FVY299" s="22"/>
      <c r="FVZ299" s="22"/>
      <c r="FWA299" s="22"/>
      <c r="FWB299" s="22"/>
      <c r="FWC299" s="22"/>
      <c r="FWD299" s="22"/>
      <c r="FWE299" s="22"/>
      <c r="FWF299" s="22"/>
      <c r="FWG299" s="22"/>
      <c r="FWH299" s="22"/>
      <c r="FWI299" s="22"/>
      <c r="FWJ299" s="22"/>
      <c r="FWK299" s="22"/>
      <c r="FWL299" s="22"/>
      <c r="FWM299" s="22"/>
      <c r="FWN299" s="22"/>
      <c r="FWO299" s="22"/>
      <c r="FWP299" s="22"/>
      <c r="FWQ299" s="22"/>
      <c r="FWR299" s="22"/>
      <c r="FWS299" s="22"/>
      <c r="FWT299" s="22"/>
      <c r="FWU299" s="22"/>
      <c r="FWV299" s="22"/>
      <c r="FWW299" s="22"/>
      <c r="FWX299" s="22"/>
      <c r="FWY299" s="22"/>
      <c r="FWZ299" s="22"/>
      <c r="FXA299" s="22"/>
      <c r="FXB299" s="22"/>
      <c r="FXC299" s="22"/>
      <c r="FXD299" s="22"/>
      <c r="FXE299" s="22"/>
      <c r="FXF299" s="22"/>
      <c r="FXG299" s="22"/>
      <c r="FXH299" s="22"/>
      <c r="FXI299" s="22"/>
      <c r="FXJ299" s="22"/>
      <c r="FXK299" s="22"/>
      <c r="FXL299" s="22"/>
      <c r="FXM299" s="22"/>
      <c r="FXN299" s="22"/>
      <c r="FXO299" s="22"/>
      <c r="FXP299" s="22"/>
      <c r="FXQ299" s="22"/>
      <c r="FXR299" s="22"/>
      <c r="FXS299" s="22"/>
      <c r="FXT299" s="22"/>
      <c r="FXU299" s="22"/>
      <c r="FXV299" s="22"/>
      <c r="FXW299" s="22"/>
      <c r="FXX299" s="22"/>
      <c r="FXY299" s="22"/>
      <c r="FXZ299" s="22"/>
      <c r="FYA299" s="22"/>
      <c r="FYB299" s="22"/>
      <c r="FYC299" s="22"/>
      <c r="FYD299" s="22"/>
      <c r="FYE299" s="22"/>
      <c r="FYF299" s="22"/>
      <c r="FYG299" s="22"/>
      <c r="FYH299" s="22"/>
      <c r="FYI299" s="22"/>
      <c r="FYJ299" s="22"/>
      <c r="FYK299" s="22"/>
      <c r="FYL299" s="22"/>
      <c r="FYM299" s="22"/>
      <c r="FYN299" s="22"/>
      <c r="FYO299" s="22"/>
      <c r="FYP299" s="22"/>
      <c r="FYQ299" s="22"/>
      <c r="FYR299" s="22"/>
      <c r="FYS299" s="22"/>
      <c r="FYT299" s="22"/>
      <c r="FYU299" s="22"/>
      <c r="FYV299" s="22"/>
      <c r="FYW299" s="22"/>
      <c r="FYX299" s="22"/>
      <c r="FYY299" s="22"/>
      <c r="FYZ299" s="22"/>
      <c r="FZA299" s="22"/>
      <c r="FZB299" s="22"/>
      <c r="FZC299" s="22"/>
      <c r="FZD299" s="22"/>
      <c r="FZE299" s="22"/>
      <c r="FZF299" s="22"/>
      <c r="FZG299" s="22"/>
      <c r="FZH299" s="22"/>
      <c r="FZI299" s="22"/>
      <c r="FZJ299" s="22"/>
      <c r="FZK299" s="22"/>
      <c r="FZL299" s="22"/>
      <c r="FZM299" s="22"/>
      <c r="FZN299" s="22"/>
      <c r="FZO299" s="22"/>
      <c r="FZP299" s="22"/>
      <c r="FZQ299" s="22"/>
      <c r="FZR299" s="22"/>
      <c r="FZS299" s="22"/>
      <c r="FZT299" s="22"/>
      <c r="FZU299" s="22"/>
      <c r="FZV299" s="22"/>
      <c r="FZW299" s="22"/>
      <c r="FZX299" s="22"/>
      <c r="FZY299" s="22"/>
      <c r="FZZ299" s="22"/>
      <c r="GAA299" s="22"/>
      <c r="GAB299" s="22"/>
      <c r="GAC299" s="22"/>
      <c r="GAD299" s="22"/>
      <c r="GAE299" s="22"/>
      <c r="GAF299" s="22"/>
      <c r="GAG299" s="22"/>
      <c r="GAH299" s="22"/>
      <c r="GAI299" s="22"/>
      <c r="GAJ299" s="22"/>
      <c r="GAK299" s="22"/>
      <c r="GAL299" s="22"/>
      <c r="GAM299" s="22"/>
      <c r="GAN299" s="22"/>
      <c r="GAO299" s="22"/>
      <c r="GAP299" s="22"/>
      <c r="GAQ299" s="22"/>
      <c r="GAR299" s="22"/>
      <c r="GAS299" s="22"/>
      <c r="GAT299" s="22"/>
      <c r="GAU299" s="22"/>
      <c r="GAV299" s="22"/>
      <c r="GAW299" s="22"/>
      <c r="GAX299" s="22"/>
      <c r="GAY299" s="22"/>
      <c r="GAZ299" s="22"/>
      <c r="GBA299" s="22"/>
      <c r="GBB299" s="22"/>
      <c r="GBC299" s="22"/>
      <c r="GBD299" s="22"/>
      <c r="GBE299" s="22"/>
      <c r="GBF299" s="22"/>
      <c r="GBG299" s="22"/>
      <c r="GBH299" s="22"/>
      <c r="GBI299" s="22"/>
      <c r="GBJ299" s="22"/>
      <c r="GBK299" s="22"/>
      <c r="GBL299" s="22"/>
      <c r="GBM299" s="22"/>
      <c r="GBN299" s="22"/>
      <c r="GBO299" s="22"/>
      <c r="GBP299" s="22"/>
      <c r="GBQ299" s="22"/>
      <c r="GBR299" s="22"/>
      <c r="GBS299" s="22"/>
      <c r="GBT299" s="22"/>
      <c r="GBU299" s="22"/>
      <c r="GBV299" s="22"/>
      <c r="GBW299" s="22"/>
      <c r="GBX299" s="22"/>
      <c r="GBY299" s="22"/>
      <c r="GBZ299" s="22"/>
      <c r="GCA299" s="22"/>
      <c r="GCB299" s="22"/>
      <c r="GCC299" s="22"/>
      <c r="GCD299" s="22"/>
      <c r="GCE299" s="22"/>
      <c r="GCF299" s="22"/>
      <c r="GCG299" s="22"/>
      <c r="GCH299" s="22"/>
      <c r="GCI299" s="22"/>
      <c r="GCJ299" s="22"/>
      <c r="GCK299" s="22"/>
      <c r="GCL299" s="22"/>
      <c r="GCM299" s="22"/>
      <c r="GCN299" s="22"/>
      <c r="GCO299" s="22"/>
      <c r="GCP299" s="22"/>
      <c r="GCQ299" s="22"/>
      <c r="GCR299" s="22"/>
      <c r="GCS299" s="22"/>
      <c r="GCT299" s="22"/>
      <c r="GCU299" s="22"/>
      <c r="GCV299" s="22"/>
      <c r="GCW299" s="22"/>
      <c r="GCX299" s="22"/>
      <c r="GCY299" s="22"/>
      <c r="GCZ299" s="22"/>
      <c r="GDA299" s="22"/>
      <c r="GDB299" s="22"/>
      <c r="GDC299" s="22"/>
      <c r="GDD299" s="22"/>
      <c r="GDE299" s="22"/>
      <c r="GDF299" s="22"/>
      <c r="GDG299" s="22"/>
      <c r="GDH299" s="22"/>
      <c r="GDI299" s="22"/>
      <c r="GDJ299" s="22"/>
      <c r="GDK299" s="22"/>
      <c r="GDL299" s="22"/>
      <c r="GDM299" s="22"/>
      <c r="GDN299" s="22"/>
      <c r="GDO299" s="22"/>
      <c r="GDP299" s="22"/>
      <c r="GDQ299" s="22"/>
      <c r="GDR299" s="22"/>
      <c r="GDS299" s="22"/>
      <c r="GDT299" s="22"/>
      <c r="GDU299" s="22"/>
      <c r="GDV299" s="22"/>
      <c r="GDW299" s="22"/>
      <c r="GDX299" s="22"/>
      <c r="GDY299" s="22"/>
      <c r="GDZ299" s="22"/>
      <c r="GEA299" s="22"/>
      <c r="GEB299" s="22"/>
      <c r="GEC299" s="22"/>
      <c r="GED299" s="22"/>
      <c r="GEE299" s="22"/>
      <c r="GEF299" s="22"/>
      <c r="GEG299" s="22"/>
      <c r="GEH299" s="22"/>
      <c r="GEI299" s="22"/>
      <c r="GEJ299" s="22"/>
      <c r="GEK299" s="22"/>
      <c r="GEL299" s="22"/>
      <c r="GEM299" s="22"/>
      <c r="GEN299" s="22"/>
      <c r="GEO299" s="22"/>
      <c r="GEP299" s="22"/>
      <c r="GEQ299" s="22"/>
      <c r="GER299" s="22"/>
      <c r="GES299" s="22"/>
      <c r="GET299" s="22"/>
      <c r="GEU299" s="22"/>
      <c r="GEV299" s="22"/>
      <c r="GEW299" s="22"/>
      <c r="GEX299" s="22"/>
      <c r="GEY299" s="22"/>
      <c r="GEZ299" s="22"/>
      <c r="GFA299" s="22"/>
      <c r="GFB299" s="22"/>
      <c r="GFC299" s="22"/>
      <c r="GFD299" s="22"/>
      <c r="GFE299" s="22"/>
      <c r="GFF299" s="22"/>
      <c r="GFG299" s="22"/>
      <c r="GFH299" s="22"/>
      <c r="GFI299" s="22"/>
      <c r="GFJ299" s="22"/>
      <c r="GFK299" s="22"/>
      <c r="GFL299" s="22"/>
      <c r="GFM299" s="22"/>
      <c r="GFN299" s="22"/>
      <c r="GFO299" s="22"/>
      <c r="GFP299" s="22"/>
      <c r="GFQ299" s="22"/>
      <c r="GFR299" s="22"/>
      <c r="GFS299" s="22"/>
      <c r="GFT299" s="22"/>
      <c r="GFU299" s="22"/>
      <c r="GFV299" s="22"/>
      <c r="GFW299" s="22"/>
      <c r="GFX299" s="22"/>
      <c r="GFY299" s="22"/>
      <c r="GFZ299" s="22"/>
      <c r="GGA299" s="22"/>
      <c r="GGB299" s="22"/>
      <c r="GGC299" s="22"/>
      <c r="GGD299" s="22"/>
      <c r="GGE299" s="22"/>
      <c r="GGF299" s="22"/>
      <c r="GGG299" s="22"/>
      <c r="GGH299" s="22"/>
      <c r="GGI299" s="22"/>
      <c r="GGJ299" s="22"/>
      <c r="GGK299" s="22"/>
      <c r="GGL299" s="22"/>
      <c r="GGM299" s="22"/>
      <c r="GGN299" s="22"/>
      <c r="GGO299" s="22"/>
      <c r="GGP299" s="22"/>
      <c r="GGQ299" s="22"/>
      <c r="GGR299" s="22"/>
      <c r="GGS299" s="22"/>
      <c r="GGT299" s="22"/>
      <c r="GGU299" s="22"/>
      <c r="GGV299" s="22"/>
      <c r="GGW299" s="22"/>
      <c r="GGX299" s="22"/>
      <c r="GGY299" s="22"/>
      <c r="GGZ299" s="22"/>
      <c r="GHA299" s="22"/>
      <c r="GHB299" s="22"/>
      <c r="GHC299" s="22"/>
      <c r="GHD299" s="22"/>
      <c r="GHE299" s="22"/>
      <c r="GHF299" s="22"/>
      <c r="GHG299" s="22"/>
      <c r="GHH299" s="22"/>
      <c r="GHI299" s="22"/>
      <c r="GHJ299" s="22"/>
      <c r="GHK299" s="22"/>
      <c r="GHL299" s="22"/>
      <c r="GHM299" s="22"/>
      <c r="GHN299" s="22"/>
      <c r="GHO299" s="22"/>
      <c r="GHP299" s="22"/>
      <c r="GHQ299" s="22"/>
      <c r="GHR299" s="22"/>
      <c r="GHS299" s="22"/>
      <c r="GHT299" s="22"/>
      <c r="GHU299" s="22"/>
      <c r="GHV299" s="22"/>
      <c r="GHW299" s="22"/>
      <c r="GHX299" s="22"/>
      <c r="GHY299" s="22"/>
      <c r="GHZ299" s="22"/>
      <c r="GIA299" s="22"/>
      <c r="GIB299" s="22"/>
      <c r="GIC299" s="22"/>
      <c r="GID299" s="22"/>
      <c r="GIE299" s="22"/>
      <c r="GIF299" s="22"/>
      <c r="GIG299" s="22"/>
      <c r="GIH299" s="22"/>
      <c r="GII299" s="22"/>
      <c r="GIJ299" s="22"/>
      <c r="GIK299" s="22"/>
      <c r="GIL299" s="22"/>
      <c r="GIM299" s="22"/>
      <c r="GIN299" s="22"/>
      <c r="GIO299" s="22"/>
      <c r="GIP299" s="22"/>
      <c r="GIQ299" s="22"/>
      <c r="GIR299" s="22"/>
      <c r="GIS299" s="22"/>
      <c r="GIT299" s="22"/>
      <c r="GIU299" s="22"/>
      <c r="GIV299" s="22"/>
      <c r="GIW299" s="22"/>
      <c r="GIX299" s="22"/>
      <c r="GIY299" s="22"/>
      <c r="GIZ299" s="22"/>
      <c r="GJA299" s="22"/>
      <c r="GJB299" s="22"/>
      <c r="GJC299" s="22"/>
      <c r="GJD299" s="22"/>
      <c r="GJE299" s="22"/>
      <c r="GJF299" s="22"/>
      <c r="GJG299" s="22"/>
      <c r="GJH299" s="22"/>
      <c r="GJI299" s="22"/>
      <c r="GJJ299" s="22"/>
      <c r="GJK299" s="22"/>
      <c r="GJL299" s="22"/>
      <c r="GJM299" s="22"/>
      <c r="GJN299" s="22"/>
      <c r="GJO299" s="22"/>
      <c r="GJP299" s="22"/>
      <c r="GJQ299" s="22"/>
      <c r="GJR299" s="22"/>
      <c r="GJS299" s="22"/>
      <c r="GJT299" s="22"/>
      <c r="GJU299" s="22"/>
      <c r="GJV299" s="22"/>
      <c r="GJW299" s="22"/>
      <c r="GJX299" s="22"/>
      <c r="GJY299" s="22"/>
      <c r="GJZ299" s="22"/>
      <c r="GKA299" s="22"/>
      <c r="GKB299" s="22"/>
      <c r="GKC299" s="22"/>
      <c r="GKD299" s="22"/>
      <c r="GKE299" s="22"/>
      <c r="GKF299" s="22"/>
      <c r="GKG299" s="22"/>
      <c r="GKH299" s="22"/>
      <c r="GKI299" s="22"/>
      <c r="GKJ299" s="22"/>
      <c r="GKK299" s="22"/>
      <c r="GKL299" s="22"/>
      <c r="GKM299" s="22"/>
      <c r="GKN299" s="22"/>
      <c r="GKO299" s="22"/>
      <c r="GKP299" s="22"/>
      <c r="GKQ299" s="22"/>
      <c r="GKR299" s="22"/>
      <c r="GKS299" s="22"/>
      <c r="GKT299" s="22"/>
      <c r="GKU299" s="22"/>
      <c r="GKV299" s="22"/>
      <c r="GKW299" s="22"/>
      <c r="GKX299" s="22"/>
      <c r="GKY299" s="22"/>
      <c r="GKZ299" s="22"/>
      <c r="GLA299" s="22"/>
      <c r="GLB299" s="22"/>
      <c r="GLC299" s="22"/>
      <c r="GLD299" s="22"/>
      <c r="GLE299" s="22"/>
      <c r="GLF299" s="22"/>
      <c r="GLG299" s="22"/>
      <c r="GLH299" s="22"/>
      <c r="GLI299" s="22"/>
      <c r="GLJ299" s="22"/>
      <c r="GLK299" s="22"/>
      <c r="GLL299" s="22"/>
      <c r="GLM299" s="22"/>
      <c r="GLN299" s="22"/>
      <c r="GLO299" s="22"/>
      <c r="GLP299" s="22"/>
      <c r="GLQ299" s="22"/>
      <c r="GLR299" s="22"/>
      <c r="GLS299" s="22"/>
      <c r="GLT299" s="22"/>
      <c r="GLU299" s="22"/>
      <c r="GLV299" s="22"/>
      <c r="GLW299" s="22"/>
      <c r="GLX299" s="22"/>
      <c r="GLY299" s="22"/>
      <c r="GLZ299" s="22"/>
      <c r="GMA299" s="22"/>
      <c r="GMB299" s="22"/>
      <c r="GMC299" s="22"/>
      <c r="GMD299" s="22"/>
      <c r="GME299" s="22"/>
      <c r="GMF299" s="22"/>
      <c r="GMG299" s="22"/>
      <c r="GMH299" s="22"/>
      <c r="GMI299" s="22"/>
      <c r="GMJ299" s="22"/>
      <c r="GMK299" s="22"/>
      <c r="GML299" s="22"/>
      <c r="GMM299" s="22"/>
      <c r="GMN299" s="22"/>
      <c r="GMO299" s="22"/>
      <c r="GMP299" s="22"/>
      <c r="GMQ299" s="22"/>
      <c r="GMR299" s="22"/>
      <c r="GMS299" s="22"/>
      <c r="GMT299" s="22"/>
      <c r="GMU299" s="22"/>
      <c r="GMV299" s="22"/>
      <c r="GMW299" s="22"/>
      <c r="GMX299" s="22"/>
      <c r="GMY299" s="22"/>
      <c r="GMZ299" s="22"/>
      <c r="GNA299" s="22"/>
      <c r="GNB299" s="22"/>
      <c r="GNC299" s="22"/>
      <c r="GND299" s="22"/>
      <c r="GNE299" s="22"/>
      <c r="GNF299" s="22"/>
      <c r="GNG299" s="22"/>
      <c r="GNH299" s="22"/>
      <c r="GNI299" s="22"/>
      <c r="GNJ299" s="22"/>
      <c r="GNK299" s="22"/>
      <c r="GNL299" s="22"/>
      <c r="GNM299" s="22"/>
      <c r="GNN299" s="22"/>
      <c r="GNO299" s="22"/>
      <c r="GNP299" s="22"/>
      <c r="GNQ299" s="22"/>
      <c r="GNR299" s="22"/>
      <c r="GNS299" s="22"/>
      <c r="GNT299" s="22"/>
      <c r="GNU299" s="22"/>
      <c r="GNV299" s="22"/>
      <c r="GNW299" s="22"/>
      <c r="GNX299" s="22"/>
      <c r="GNY299" s="22"/>
      <c r="GNZ299" s="22"/>
      <c r="GOA299" s="22"/>
      <c r="GOB299" s="22"/>
      <c r="GOC299" s="22"/>
      <c r="GOD299" s="22"/>
      <c r="GOE299" s="22"/>
      <c r="GOF299" s="22"/>
      <c r="GOG299" s="22"/>
      <c r="GOH299" s="22"/>
      <c r="GOI299" s="22"/>
      <c r="GOJ299" s="22"/>
      <c r="GOK299" s="22"/>
      <c r="GOL299" s="22"/>
      <c r="GOM299" s="22"/>
      <c r="GON299" s="22"/>
      <c r="GOO299" s="22"/>
      <c r="GOP299" s="22"/>
      <c r="GOQ299" s="22"/>
      <c r="GOR299" s="22"/>
      <c r="GOS299" s="22"/>
      <c r="GOT299" s="22"/>
      <c r="GOU299" s="22"/>
      <c r="GOV299" s="22"/>
      <c r="GOW299" s="22"/>
      <c r="GOX299" s="22"/>
      <c r="GOY299" s="22"/>
      <c r="GOZ299" s="22"/>
      <c r="GPA299" s="22"/>
      <c r="GPB299" s="22"/>
      <c r="GPC299" s="22"/>
      <c r="GPD299" s="22"/>
      <c r="GPE299" s="22"/>
      <c r="GPF299" s="22"/>
      <c r="GPG299" s="22"/>
      <c r="GPH299" s="22"/>
      <c r="GPI299" s="22"/>
      <c r="GPJ299" s="22"/>
      <c r="GPK299" s="22"/>
      <c r="GPL299" s="22"/>
      <c r="GPM299" s="22"/>
      <c r="GPN299" s="22"/>
      <c r="GPO299" s="22"/>
      <c r="GPP299" s="22"/>
      <c r="GPQ299" s="22"/>
      <c r="GPR299" s="22"/>
      <c r="GPS299" s="22"/>
      <c r="GPT299" s="22"/>
      <c r="GPU299" s="22"/>
      <c r="GPV299" s="22"/>
      <c r="GPW299" s="22"/>
      <c r="GPX299" s="22"/>
      <c r="GPY299" s="22"/>
      <c r="GPZ299" s="22"/>
      <c r="GQA299" s="22"/>
      <c r="GQB299" s="22"/>
      <c r="GQC299" s="22"/>
      <c r="GQD299" s="22"/>
      <c r="GQE299" s="22"/>
      <c r="GQF299" s="22"/>
      <c r="GQG299" s="22"/>
      <c r="GQH299" s="22"/>
      <c r="GQI299" s="22"/>
      <c r="GQJ299" s="22"/>
      <c r="GQK299" s="22"/>
      <c r="GQL299" s="22"/>
      <c r="GQM299" s="22"/>
      <c r="GQN299" s="22"/>
      <c r="GQO299" s="22"/>
      <c r="GQP299" s="22"/>
      <c r="GQQ299" s="22"/>
      <c r="GQR299" s="22"/>
      <c r="GQS299" s="22"/>
      <c r="GQT299" s="22"/>
      <c r="GQU299" s="22"/>
      <c r="GQV299" s="22"/>
      <c r="GQW299" s="22"/>
      <c r="GQX299" s="22"/>
      <c r="GQY299" s="22"/>
      <c r="GQZ299" s="22"/>
      <c r="GRA299" s="22"/>
      <c r="GRB299" s="22"/>
      <c r="GRC299" s="22"/>
      <c r="GRD299" s="22"/>
      <c r="GRE299" s="22"/>
      <c r="GRF299" s="22"/>
      <c r="GRG299" s="22"/>
      <c r="GRH299" s="22"/>
      <c r="GRI299" s="22"/>
      <c r="GRJ299" s="22"/>
      <c r="GRK299" s="22"/>
      <c r="GRL299" s="22"/>
      <c r="GRM299" s="22"/>
      <c r="GRN299" s="22"/>
      <c r="GRO299" s="22"/>
      <c r="GRP299" s="22"/>
      <c r="GRQ299" s="22"/>
      <c r="GRR299" s="22"/>
      <c r="GRS299" s="22"/>
      <c r="GRT299" s="22"/>
      <c r="GRU299" s="22"/>
      <c r="GRV299" s="22"/>
      <c r="GRW299" s="22"/>
      <c r="GRX299" s="22"/>
      <c r="GRY299" s="22"/>
      <c r="GRZ299" s="22"/>
      <c r="GSA299" s="22"/>
      <c r="GSB299" s="22"/>
      <c r="GSC299" s="22"/>
      <c r="GSD299" s="22"/>
      <c r="GSE299" s="22"/>
      <c r="GSF299" s="22"/>
      <c r="GSG299" s="22"/>
      <c r="GSH299" s="22"/>
      <c r="GSI299" s="22"/>
      <c r="GSJ299" s="22"/>
      <c r="GSK299" s="22"/>
      <c r="GSL299" s="22"/>
      <c r="GSM299" s="22"/>
      <c r="GSN299" s="22"/>
      <c r="GSO299" s="22"/>
      <c r="GSP299" s="22"/>
      <c r="GSQ299" s="22"/>
      <c r="GSR299" s="22"/>
      <c r="GSS299" s="22"/>
      <c r="GST299" s="22"/>
      <c r="GSU299" s="22"/>
      <c r="GSV299" s="22"/>
      <c r="GSW299" s="22"/>
      <c r="GSX299" s="22"/>
      <c r="GSY299" s="22"/>
      <c r="GSZ299" s="22"/>
      <c r="GTA299" s="22"/>
      <c r="GTB299" s="22"/>
      <c r="GTC299" s="22"/>
      <c r="GTD299" s="22"/>
      <c r="GTE299" s="22"/>
      <c r="GTF299" s="22"/>
      <c r="GTG299" s="22"/>
      <c r="GTH299" s="22"/>
      <c r="GTI299" s="22"/>
      <c r="GTJ299" s="22"/>
      <c r="GTK299" s="22"/>
      <c r="GTL299" s="22"/>
      <c r="GTM299" s="22"/>
      <c r="GTN299" s="22"/>
      <c r="GTO299" s="22"/>
      <c r="GTP299" s="22"/>
      <c r="GTQ299" s="22"/>
      <c r="GTR299" s="22"/>
      <c r="GTS299" s="22"/>
      <c r="GTT299" s="22"/>
      <c r="GTU299" s="22"/>
      <c r="GTV299" s="22"/>
      <c r="GTW299" s="22"/>
      <c r="GTX299" s="22"/>
      <c r="GTY299" s="22"/>
      <c r="GTZ299" s="22"/>
      <c r="GUA299" s="22"/>
      <c r="GUB299" s="22"/>
      <c r="GUC299" s="22"/>
      <c r="GUD299" s="22"/>
      <c r="GUE299" s="22"/>
      <c r="GUF299" s="22"/>
      <c r="GUG299" s="22"/>
      <c r="GUH299" s="22"/>
      <c r="GUI299" s="22"/>
      <c r="GUJ299" s="22"/>
      <c r="GUK299" s="22"/>
      <c r="GUL299" s="22"/>
      <c r="GUM299" s="22"/>
      <c r="GUN299" s="22"/>
      <c r="GUO299" s="22"/>
      <c r="GUP299" s="22"/>
      <c r="GUQ299" s="22"/>
      <c r="GUR299" s="22"/>
      <c r="GUS299" s="22"/>
      <c r="GUT299" s="22"/>
      <c r="GUU299" s="22"/>
      <c r="GUV299" s="22"/>
      <c r="GUW299" s="22"/>
      <c r="GUX299" s="22"/>
      <c r="GUY299" s="22"/>
      <c r="GUZ299" s="22"/>
      <c r="GVA299" s="22"/>
      <c r="GVB299" s="22"/>
      <c r="GVC299" s="22"/>
      <c r="GVD299" s="22"/>
      <c r="GVE299" s="22"/>
      <c r="GVF299" s="22"/>
      <c r="GVG299" s="22"/>
      <c r="GVH299" s="22"/>
      <c r="GVI299" s="22"/>
      <c r="GVJ299" s="22"/>
      <c r="GVK299" s="22"/>
      <c r="GVL299" s="22"/>
      <c r="GVM299" s="22"/>
      <c r="GVN299" s="22"/>
      <c r="GVO299" s="22"/>
      <c r="GVP299" s="22"/>
      <c r="GVQ299" s="22"/>
      <c r="GVR299" s="22"/>
      <c r="GVS299" s="22"/>
      <c r="GVT299" s="22"/>
      <c r="GVU299" s="22"/>
      <c r="GVV299" s="22"/>
      <c r="GVW299" s="22"/>
      <c r="GVX299" s="22"/>
      <c r="GVY299" s="22"/>
      <c r="GVZ299" s="22"/>
      <c r="GWA299" s="22"/>
      <c r="GWB299" s="22"/>
      <c r="GWC299" s="22"/>
      <c r="GWD299" s="22"/>
      <c r="GWE299" s="22"/>
      <c r="GWF299" s="22"/>
      <c r="GWG299" s="22"/>
      <c r="GWH299" s="22"/>
      <c r="GWI299" s="22"/>
      <c r="GWJ299" s="22"/>
      <c r="GWK299" s="22"/>
      <c r="GWL299" s="22"/>
      <c r="GWM299" s="22"/>
      <c r="GWN299" s="22"/>
      <c r="GWO299" s="22"/>
      <c r="GWP299" s="22"/>
      <c r="GWQ299" s="22"/>
      <c r="GWR299" s="22"/>
      <c r="GWS299" s="22"/>
      <c r="GWT299" s="22"/>
      <c r="GWU299" s="22"/>
      <c r="GWV299" s="22"/>
      <c r="GWW299" s="22"/>
      <c r="GWX299" s="22"/>
      <c r="GWY299" s="22"/>
      <c r="GWZ299" s="22"/>
      <c r="GXA299" s="22"/>
      <c r="GXB299" s="22"/>
      <c r="GXC299" s="22"/>
      <c r="GXD299" s="22"/>
      <c r="GXE299" s="22"/>
      <c r="GXF299" s="22"/>
      <c r="GXG299" s="22"/>
      <c r="GXH299" s="22"/>
      <c r="GXI299" s="22"/>
      <c r="GXJ299" s="22"/>
      <c r="GXK299" s="22"/>
      <c r="GXL299" s="22"/>
      <c r="GXM299" s="22"/>
      <c r="GXN299" s="22"/>
      <c r="GXO299" s="22"/>
      <c r="GXP299" s="22"/>
      <c r="GXQ299" s="22"/>
      <c r="GXR299" s="22"/>
      <c r="GXS299" s="22"/>
      <c r="GXT299" s="22"/>
      <c r="GXU299" s="22"/>
      <c r="GXV299" s="22"/>
      <c r="GXW299" s="22"/>
      <c r="GXX299" s="22"/>
      <c r="GXY299" s="22"/>
      <c r="GXZ299" s="22"/>
      <c r="GYA299" s="22"/>
      <c r="GYB299" s="22"/>
      <c r="GYC299" s="22"/>
      <c r="GYD299" s="22"/>
      <c r="GYE299" s="22"/>
      <c r="GYF299" s="22"/>
      <c r="GYG299" s="22"/>
      <c r="GYH299" s="22"/>
      <c r="GYI299" s="22"/>
      <c r="GYJ299" s="22"/>
      <c r="GYK299" s="22"/>
      <c r="GYL299" s="22"/>
      <c r="GYM299" s="22"/>
      <c r="GYN299" s="22"/>
      <c r="GYO299" s="22"/>
      <c r="GYP299" s="22"/>
      <c r="GYQ299" s="22"/>
      <c r="GYR299" s="22"/>
      <c r="GYS299" s="22"/>
      <c r="GYT299" s="22"/>
      <c r="GYU299" s="22"/>
      <c r="GYV299" s="22"/>
      <c r="GYW299" s="22"/>
      <c r="GYX299" s="22"/>
      <c r="GYY299" s="22"/>
      <c r="GYZ299" s="22"/>
      <c r="GZA299" s="22"/>
      <c r="GZB299" s="22"/>
      <c r="GZC299" s="22"/>
      <c r="GZD299" s="22"/>
      <c r="GZE299" s="22"/>
      <c r="GZF299" s="22"/>
      <c r="GZG299" s="22"/>
      <c r="GZH299" s="22"/>
      <c r="GZI299" s="22"/>
      <c r="GZJ299" s="22"/>
      <c r="GZK299" s="22"/>
      <c r="GZL299" s="22"/>
      <c r="GZM299" s="22"/>
      <c r="GZN299" s="22"/>
      <c r="GZO299" s="22"/>
      <c r="GZP299" s="22"/>
      <c r="GZQ299" s="22"/>
      <c r="GZR299" s="22"/>
      <c r="GZS299" s="22"/>
      <c r="GZT299" s="22"/>
      <c r="GZU299" s="22"/>
      <c r="GZV299" s="22"/>
      <c r="GZW299" s="22"/>
      <c r="GZX299" s="22"/>
      <c r="GZY299" s="22"/>
      <c r="GZZ299" s="22"/>
      <c r="HAA299" s="22"/>
      <c r="HAB299" s="22"/>
      <c r="HAC299" s="22"/>
      <c r="HAD299" s="22"/>
      <c r="HAE299" s="22"/>
      <c r="HAF299" s="22"/>
      <c r="HAG299" s="22"/>
      <c r="HAH299" s="22"/>
      <c r="HAI299" s="22"/>
      <c r="HAJ299" s="22"/>
      <c r="HAK299" s="22"/>
      <c r="HAL299" s="22"/>
      <c r="HAM299" s="22"/>
      <c r="HAN299" s="22"/>
      <c r="HAO299" s="22"/>
      <c r="HAP299" s="22"/>
      <c r="HAQ299" s="22"/>
      <c r="HAR299" s="22"/>
      <c r="HAS299" s="22"/>
      <c r="HAT299" s="22"/>
      <c r="HAU299" s="22"/>
      <c r="HAV299" s="22"/>
      <c r="HAW299" s="22"/>
      <c r="HAX299" s="22"/>
      <c r="HAY299" s="22"/>
      <c r="HAZ299" s="22"/>
      <c r="HBA299" s="22"/>
      <c r="HBB299" s="22"/>
      <c r="HBC299" s="22"/>
      <c r="HBD299" s="22"/>
      <c r="HBE299" s="22"/>
      <c r="HBF299" s="22"/>
      <c r="HBG299" s="22"/>
      <c r="HBH299" s="22"/>
      <c r="HBI299" s="22"/>
      <c r="HBJ299" s="22"/>
      <c r="HBK299" s="22"/>
      <c r="HBL299" s="22"/>
      <c r="HBM299" s="22"/>
      <c r="HBN299" s="22"/>
      <c r="HBO299" s="22"/>
      <c r="HBP299" s="22"/>
      <c r="HBQ299" s="22"/>
      <c r="HBR299" s="22"/>
      <c r="HBS299" s="22"/>
      <c r="HBT299" s="22"/>
      <c r="HBU299" s="22"/>
      <c r="HBV299" s="22"/>
      <c r="HBW299" s="22"/>
      <c r="HBX299" s="22"/>
      <c r="HBY299" s="22"/>
      <c r="HBZ299" s="22"/>
      <c r="HCA299" s="22"/>
      <c r="HCB299" s="22"/>
      <c r="HCC299" s="22"/>
      <c r="HCD299" s="22"/>
      <c r="HCE299" s="22"/>
      <c r="HCF299" s="22"/>
      <c r="HCG299" s="22"/>
      <c r="HCH299" s="22"/>
      <c r="HCI299" s="22"/>
      <c r="HCJ299" s="22"/>
      <c r="HCK299" s="22"/>
      <c r="HCL299" s="22"/>
      <c r="HCM299" s="22"/>
      <c r="HCN299" s="22"/>
      <c r="HCO299" s="22"/>
      <c r="HCP299" s="22"/>
      <c r="HCQ299" s="22"/>
      <c r="HCR299" s="22"/>
      <c r="HCS299" s="22"/>
      <c r="HCT299" s="22"/>
      <c r="HCU299" s="22"/>
      <c r="HCV299" s="22"/>
      <c r="HCW299" s="22"/>
      <c r="HCX299" s="22"/>
      <c r="HCY299" s="22"/>
      <c r="HCZ299" s="22"/>
      <c r="HDA299" s="22"/>
      <c r="HDB299" s="22"/>
      <c r="HDC299" s="22"/>
      <c r="HDD299" s="22"/>
      <c r="HDE299" s="22"/>
      <c r="HDF299" s="22"/>
      <c r="HDG299" s="22"/>
      <c r="HDH299" s="22"/>
      <c r="HDI299" s="22"/>
      <c r="HDJ299" s="22"/>
      <c r="HDK299" s="22"/>
      <c r="HDL299" s="22"/>
      <c r="HDM299" s="22"/>
      <c r="HDN299" s="22"/>
      <c r="HDO299" s="22"/>
      <c r="HDP299" s="22"/>
      <c r="HDQ299" s="22"/>
      <c r="HDR299" s="22"/>
      <c r="HDS299" s="22"/>
      <c r="HDT299" s="22"/>
      <c r="HDU299" s="22"/>
      <c r="HDV299" s="22"/>
      <c r="HDW299" s="22"/>
      <c r="HDX299" s="22"/>
      <c r="HDY299" s="22"/>
      <c r="HDZ299" s="22"/>
      <c r="HEA299" s="22"/>
      <c r="HEB299" s="22"/>
      <c r="HEC299" s="22"/>
      <c r="HED299" s="22"/>
      <c r="HEE299" s="22"/>
      <c r="HEF299" s="22"/>
      <c r="HEG299" s="22"/>
      <c r="HEH299" s="22"/>
      <c r="HEI299" s="22"/>
      <c r="HEJ299" s="22"/>
      <c r="HEK299" s="22"/>
      <c r="HEL299" s="22"/>
      <c r="HEM299" s="22"/>
      <c r="HEN299" s="22"/>
      <c r="HEO299" s="22"/>
      <c r="HEP299" s="22"/>
      <c r="HEQ299" s="22"/>
      <c r="HER299" s="22"/>
      <c r="HES299" s="22"/>
      <c r="HET299" s="22"/>
      <c r="HEU299" s="22"/>
      <c r="HEV299" s="22"/>
      <c r="HEW299" s="22"/>
      <c r="HEX299" s="22"/>
      <c r="HEY299" s="22"/>
      <c r="HEZ299" s="22"/>
      <c r="HFA299" s="22"/>
      <c r="HFB299" s="22"/>
      <c r="HFC299" s="22"/>
      <c r="HFD299" s="22"/>
      <c r="HFE299" s="22"/>
      <c r="HFF299" s="22"/>
      <c r="HFG299" s="22"/>
      <c r="HFH299" s="22"/>
      <c r="HFI299" s="22"/>
      <c r="HFJ299" s="22"/>
      <c r="HFK299" s="22"/>
      <c r="HFL299" s="22"/>
      <c r="HFM299" s="22"/>
      <c r="HFN299" s="22"/>
      <c r="HFO299" s="22"/>
      <c r="HFP299" s="22"/>
      <c r="HFQ299" s="22"/>
      <c r="HFR299" s="22"/>
      <c r="HFS299" s="22"/>
      <c r="HFT299" s="22"/>
      <c r="HFU299" s="22"/>
      <c r="HFV299" s="22"/>
      <c r="HFW299" s="22"/>
      <c r="HFX299" s="22"/>
      <c r="HFY299" s="22"/>
      <c r="HFZ299" s="22"/>
      <c r="HGA299" s="22"/>
      <c r="HGB299" s="22"/>
      <c r="HGC299" s="22"/>
      <c r="HGD299" s="22"/>
      <c r="HGE299" s="22"/>
      <c r="HGF299" s="22"/>
      <c r="HGG299" s="22"/>
      <c r="HGH299" s="22"/>
      <c r="HGI299" s="22"/>
      <c r="HGJ299" s="22"/>
      <c r="HGK299" s="22"/>
      <c r="HGL299" s="22"/>
      <c r="HGM299" s="22"/>
      <c r="HGN299" s="22"/>
      <c r="HGO299" s="22"/>
      <c r="HGP299" s="22"/>
      <c r="HGQ299" s="22"/>
      <c r="HGR299" s="22"/>
      <c r="HGS299" s="22"/>
      <c r="HGT299" s="22"/>
      <c r="HGU299" s="22"/>
      <c r="HGV299" s="22"/>
      <c r="HGW299" s="22"/>
      <c r="HGX299" s="22"/>
      <c r="HGY299" s="22"/>
      <c r="HGZ299" s="22"/>
      <c r="HHA299" s="22"/>
      <c r="HHB299" s="22"/>
      <c r="HHC299" s="22"/>
      <c r="HHD299" s="22"/>
      <c r="HHE299" s="22"/>
      <c r="HHF299" s="22"/>
      <c r="HHG299" s="22"/>
      <c r="HHH299" s="22"/>
      <c r="HHI299" s="22"/>
      <c r="HHJ299" s="22"/>
      <c r="HHK299" s="22"/>
      <c r="HHL299" s="22"/>
      <c r="HHM299" s="22"/>
      <c r="HHN299" s="22"/>
      <c r="HHO299" s="22"/>
      <c r="HHP299" s="22"/>
      <c r="HHQ299" s="22"/>
      <c r="HHR299" s="22"/>
      <c r="HHS299" s="22"/>
      <c r="HHT299" s="22"/>
      <c r="HHU299" s="22"/>
      <c r="HHV299" s="22"/>
      <c r="HHW299" s="22"/>
      <c r="HHX299" s="22"/>
      <c r="HHY299" s="22"/>
      <c r="HHZ299" s="22"/>
      <c r="HIA299" s="22"/>
      <c r="HIB299" s="22"/>
      <c r="HIC299" s="22"/>
      <c r="HID299" s="22"/>
      <c r="HIE299" s="22"/>
      <c r="HIF299" s="22"/>
      <c r="HIG299" s="22"/>
      <c r="HIH299" s="22"/>
      <c r="HII299" s="22"/>
      <c r="HIJ299" s="22"/>
      <c r="HIK299" s="22"/>
      <c r="HIL299" s="22"/>
      <c r="HIM299" s="22"/>
      <c r="HIN299" s="22"/>
      <c r="HIO299" s="22"/>
      <c r="HIP299" s="22"/>
      <c r="HIQ299" s="22"/>
      <c r="HIR299" s="22"/>
      <c r="HIS299" s="22"/>
      <c r="HIT299" s="22"/>
      <c r="HIU299" s="22"/>
      <c r="HIV299" s="22"/>
      <c r="HIW299" s="22"/>
      <c r="HIX299" s="22"/>
      <c r="HIY299" s="22"/>
      <c r="HIZ299" s="22"/>
      <c r="HJA299" s="22"/>
      <c r="HJB299" s="22"/>
      <c r="HJC299" s="22"/>
      <c r="HJD299" s="22"/>
      <c r="HJE299" s="22"/>
      <c r="HJF299" s="22"/>
      <c r="HJG299" s="22"/>
      <c r="HJH299" s="22"/>
      <c r="HJI299" s="22"/>
      <c r="HJJ299" s="22"/>
      <c r="HJK299" s="22"/>
      <c r="HJL299" s="22"/>
      <c r="HJM299" s="22"/>
      <c r="HJN299" s="22"/>
      <c r="HJO299" s="22"/>
      <c r="HJP299" s="22"/>
      <c r="HJQ299" s="22"/>
      <c r="HJR299" s="22"/>
      <c r="HJS299" s="22"/>
      <c r="HJT299" s="22"/>
      <c r="HJU299" s="22"/>
      <c r="HJV299" s="22"/>
      <c r="HJW299" s="22"/>
      <c r="HJX299" s="22"/>
      <c r="HJY299" s="22"/>
      <c r="HJZ299" s="22"/>
      <c r="HKA299" s="22"/>
      <c r="HKB299" s="22"/>
      <c r="HKC299" s="22"/>
      <c r="HKD299" s="22"/>
      <c r="HKE299" s="22"/>
      <c r="HKF299" s="22"/>
      <c r="HKG299" s="22"/>
      <c r="HKH299" s="22"/>
      <c r="HKI299" s="22"/>
      <c r="HKJ299" s="22"/>
      <c r="HKK299" s="22"/>
      <c r="HKL299" s="22"/>
      <c r="HKM299" s="22"/>
      <c r="HKN299" s="22"/>
      <c r="HKO299" s="22"/>
      <c r="HKP299" s="22"/>
      <c r="HKQ299" s="22"/>
      <c r="HKR299" s="22"/>
      <c r="HKS299" s="22"/>
      <c r="HKT299" s="22"/>
      <c r="HKU299" s="22"/>
      <c r="HKV299" s="22"/>
      <c r="HKW299" s="22"/>
      <c r="HKX299" s="22"/>
      <c r="HKY299" s="22"/>
      <c r="HKZ299" s="22"/>
      <c r="HLA299" s="22"/>
      <c r="HLB299" s="22"/>
      <c r="HLC299" s="22"/>
      <c r="HLD299" s="22"/>
      <c r="HLE299" s="22"/>
      <c r="HLF299" s="22"/>
      <c r="HLG299" s="22"/>
      <c r="HLH299" s="22"/>
      <c r="HLI299" s="22"/>
      <c r="HLJ299" s="22"/>
      <c r="HLK299" s="22"/>
      <c r="HLL299" s="22"/>
      <c r="HLM299" s="22"/>
      <c r="HLN299" s="22"/>
      <c r="HLO299" s="22"/>
      <c r="HLP299" s="22"/>
      <c r="HLQ299" s="22"/>
      <c r="HLR299" s="22"/>
      <c r="HLS299" s="22"/>
      <c r="HLT299" s="22"/>
      <c r="HLU299" s="22"/>
      <c r="HLV299" s="22"/>
      <c r="HLW299" s="22"/>
      <c r="HLX299" s="22"/>
      <c r="HLY299" s="22"/>
      <c r="HLZ299" s="22"/>
      <c r="HMA299" s="22"/>
      <c r="HMB299" s="22"/>
      <c r="HMC299" s="22"/>
      <c r="HMD299" s="22"/>
      <c r="HME299" s="22"/>
      <c r="HMF299" s="22"/>
      <c r="HMG299" s="22"/>
      <c r="HMH299" s="22"/>
      <c r="HMI299" s="22"/>
      <c r="HMJ299" s="22"/>
      <c r="HMK299" s="22"/>
      <c r="HML299" s="22"/>
      <c r="HMM299" s="22"/>
      <c r="HMN299" s="22"/>
      <c r="HMO299" s="22"/>
      <c r="HMP299" s="22"/>
      <c r="HMQ299" s="22"/>
      <c r="HMR299" s="22"/>
      <c r="HMS299" s="22"/>
      <c r="HMT299" s="22"/>
      <c r="HMU299" s="22"/>
      <c r="HMV299" s="22"/>
      <c r="HMW299" s="22"/>
      <c r="HMX299" s="22"/>
      <c r="HMY299" s="22"/>
      <c r="HMZ299" s="22"/>
      <c r="HNA299" s="22"/>
      <c r="HNB299" s="22"/>
      <c r="HNC299" s="22"/>
      <c r="HND299" s="22"/>
      <c r="HNE299" s="22"/>
      <c r="HNF299" s="22"/>
      <c r="HNG299" s="22"/>
      <c r="HNH299" s="22"/>
      <c r="HNI299" s="22"/>
      <c r="HNJ299" s="22"/>
      <c r="HNK299" s="22"/>
      <c r="HNL299" s="22"/>
      <c r="HNM299" s="22"/>
      <c r="HNN299" s="22"/>
      <c r="HNO299" s="22"/>
      <c r="HNP299" s="22"/>
      <c r="HNQ299" s="22"/>
      <c r="HNR299" s="22"/>
      <c r="HNS299" s="22"/>
      <c r="HNT299" s="22"/>
      <c r="HNU299" s="22"/>
      <c r="HNV299" s="22"/>
      <c r="HNW299" s="22"/>
      <c r="HNX299" s="22"/>
      <c r="HNY299" s="22"/>
      <c r="HNZ299" s="22"/>
      <c r="HOA299" s="22"/>
      <c r="HOB299" s="22"/>
      <c r="HOC299" s="22"/>
      <c r="HOD299" s="22"/>
      <c r="HOE299" s="22"/>
      <c r="HOF299" s="22"/>
      <c r="HOG299" s="22"/>
      <c r="HOH299" s="22"/>
      <c r="HOI299" s="22"/>
      <c r="HOJ299" s="22"/>
      <c r="HOK299" s="22"/>
      <c r="HOL299" s="22"/>
      <c r="HOM299" s="22"/>
      <c r="HON299" s="22"/>
      <c r="HOO299" s="22"/>
      <c r="HOP299" s="22"/>
      <c r="HOQ299" s="22"/>
      <c r="HOR299" s="22"/>
      <c r="HOS299" s="22"/>
      <c r="HOT299" s="22"/>
      <c r="HOU299" s="22"/>
      <c r="HOV299" s="22"/>
      <c r="HOW299" s="22"/>
      <c r="HOX299" s="22"/>
      <c r="HOY299" s="22"/>
      <c r="HOZ299" s="22"/>
      <c r="HPA299" s="22"/>
      <c r="HPB299" s="22"/>
      <c r="HPC299" s="22"/>
      <c r="HPD299" s="22"/>
      <c r="HPE299" s="22"/>
      <c r="HPF299" s="22"/>
      <c r="HPG299" s="22"/>
      <c r="HPH299" s="22"/>
      <c r="HPI299" s="22"/>
      <c r="HPJ299" s="22"/>
      <c r="HPK299" s="22"/>
      <c r="HPL299" s="22"/>
      <c r="HPM299" s="22"/>
      <c r="HPN299" s="22"/>
      <c r="HPO299" s="22"/>
      <c r="HPP299" s="22"/>
      <c r="HPQ299" s="22"/>
      <c r="HPR299" s="22"/>
      <c r="HPS299" s="22"/>
      <c r="HPT299" s="22"/>
      <c r="HPU299" s="22"/>
      <c r="HPV299" s="22"/>
      <c r="HPW299" s="22"/>
      <c r="HPX299" s="22"/>
      <c r="HPY299" s="22"/>
      <c r="HPZ299" s="22"/>
      <c r="HQA299" s="22"/>
      <c r="HQB299" s="22"/>
      <c r="HQC299" s="22"/>
      <c r="HQD299" s="22"/>
      <c r="HQE299" s="22"/>
      <c r="HQF299" s="22"/>
      <c r="HQG299" s="22"/>
      <c r="HQH299" s="22"/>
      <c r="HQI299" s="22"/>
      <c r="HQJ299" s="22"/>
      <c r="HQK299" s="22"/>
      <c r="HQL299" s="22"/>
      <c r="HQM299" s="22"/>
      <c r="HQN299" s="22"/>
      <c r="HQO299" s="22"/>
      <c r="HQP299" s="22"/>
      <c r="HQQ299" s="22"/>
      <c r="HQR299" s="22"/>
      <c r="HQS299" s="22"/>
      <c r="HQT299" s="22"/>
      <c r="HQU299" s="22"/>
      <c r="HQV299" s="22"/>
      <c r="HQW299" s="22"/>
      <c r="HQX299" s="22"/>
      <c r="HQY299" s="22"/>
      <c r="HQZ299" s="22"/>
      <c r="HRA299" s="22"/>
      <c r="HRB299" s="22"/>
      <c r="HRC299" s="22"/>
      <c r="HRD299" s="22"/>
      <c r="HRE299" s="22"/>
      <c r="HRF299" s="22"/>
      <c r="HRG299" s="22"/>
      <c r="HRH299" s="22"/>
      <c r="HRI299" s="22"/>
      <c r="HRJ299" s="22"/>
      <c r="HRK299" s="22"/>
      <c r="HRL299" s="22"/>
      <c r="HRM299" s="22"/>
      <c r="HRN299" s="22"/>
      <c r="HRO299" s="22"/>
      <c r="HRP299" s="22"/>
      <c r="HRQ299" s="22"/>
      <c r="HRR299" s="22"/>
      <c r="HRS299" s="22"/>
      <c r="HRT299" s="22"/>
      <c r="HRU299" s="22"/>
      <c r="HRV299" s="22"/>
      <c r="HRW299" s="22"/>
      <c r="HRX299" s="22"/>
      <c r="HRY299" s="22"/>
      <c r="HRZ299" s="22"/>
      <c r="HSA299" s="22"/>
      <c r="HSB299" s="22"/>
      <c r="HSC299" s="22"/>
      <c r="HSD299" s="22"/>
      <c r="HSE299" s="22"/>
      <c r="HSF299" s="22"/>
      <c r="HSG299" s="22"/>
      <c r="HSH299" s="22"/>
      <c r="HSI299" s="22"/>
      <c r="HSJ299" s="22"/>
      <c r="HSK299" s="22"/>
      <c r="HSL299" s="22"/>
      <c r="HSM299" s="22"/>
      <c r="HSN299" s="22"/>
      <c r="HSO299" s="22"/>
      <c r="HSP299" s="22"/>
      <c r="HSQ299" s="22"/>
      <c r="HSR299" s="22"/>
      <c r="HSS299" s="22"/>
      <c r="HST299" s="22"/>
      <c r="HSU299" s="22"/>
      <c r="HSV299" s="22"/>
      <c r="HSW299" s="22"/>
      <c r="HSX299" s="22"/>
      <c r="HSY299" s="22"/>
      <c r="HSZ299" s="22"/>
      <c r="HTA299" s="22"/>
      <c r="HTB299" s="22"/>
      <c r="HTC299" s="22"/>
      <c r="HTD299" s="22"/>
      <c r="HTE299" s="22"/>
      <c r="HTF299" s="22"/>
      <c r="HTG299" s="22"/>
      <c r="HTH299" s="22"/>
      <c r="HTI299" s="22"/>
      <c r="HTJ299" s="22"/>
      <c r="HTK299" s="22"/>
      <c r="HTL299" s="22"/>
      <c r="HTM299" s="22"/>
      <c r="HTN299" s="22"/>
      <c r="HTO299" s="22"/>
      <c r="HTP299" s="22"/>
      <c r="HTQ299" s="22"/>
      <c r="HTR299" s="22"/>
      <c r="HTS299" s="22"/>
      <c r="HTT299" s="22"/>
      <c r="HTU299" s="22"/>
      <c r="HTV299" s="22"/>
      <c r="HTW299" s="22"/>
      <c r="HTX299" s="22"/>
      <c r="HTY299" s="22"/>
      <c r="HTZ299" s="22"/>
      <c r="HUA299" s="22"/>
      <c r="HUB299" s="22"/>
      <c r="HUC299" s="22"/>
      <c r="HUD299" s="22"/>
      <c r="HUE299" s="22"/>
      <c r="HUF299" s="22"/>
      <c r="HUG299" s="22"/>
      <c r="HUH299" s="22"/>
      <c r="HUI299" s="22"/>
      <c r="HUJ299" s="22"/>
      <c r="HUK299" s="22"/>
      <c r="HUL299" s="22"/>
      <c r="HUM299" s="22"/>
      <c r="HUN299" s="22"/>
      <c r="HUO299" s="22"/>
      <c r="HUP299" s="22"/>
      <c r="HUQ299" s="22"/>
      <c r="HUR299" s="22"/>
      <c r="HUS299" s="22"/>
      <c r="HUT299" s="22"/>
      <c r="HUU299" s="22"/>
      <c r="HUV299" s="22"/>
      <c r="HUW299" s="22"/>
      <c r="HUX299" s="22"/>
      <c r="HUY299" s="22"/>
      <c r="HUZ299" s="22"/>
      <c r="HVA299" s="22"/>
      <c r="HVB299" s="22"/>
      <c r="HVC299" s="22"/>
      <c r="HVD299" s="22"/>
      <c r="HVE299" s="22"/>
      <c r="HVF299" s="22"/>
      <c r="HVG299" s="22"/>
      <c r="HVH299" s="22"/>
      <c r="HVI299" s="22"/>
      <c r="HVJ299" s="22"/>
      <c r="HVK299" s="22"/>
      <c r="HVL299" s="22"/>
      <c r="HVM299" s="22"/>
      <c r="HVN299" s="22"/>
      <c r="HVO299" s="22"/>
      <c r="HVP299" s="22"/>
      <c r="HVQ299" s="22"/>
      <c r="HVR299" s="22"/>
      <c r="HVS299" s="22"/>
      <c r="HVT299" s="22"/>
      <c r="HVU299" s="22"/>
      <c r="HVV299" s="22"/>
      <c r="HVW299" s="22"/>
      <c r="HVX299" s="22"/>
      <c r="HVY299" s="22"/>
      <c r="HVZ299" s="22"/>
      <c r="HWA299" s="22"/>
      <c r="HWB299" s="22"/>
      <c r="HWC299" s="22"/>
      <c r="HWD299" s="22"/>
      <c r="HWE299" s="22"/>
      <c r="HWF299" s="22"/>
      <c r="HWG299" s="22"/>
      <c r="HWH299" s="22"/>
      <c r="HWI299" s="22"/>
      <c r="HWJ299" s="22"/>
      <c r="HWK299" s="22"/>
      <c r="HWL299" s="22"/>
      <c r="HWM299" s="22"/>
      <c r="HWN299" s="22"/>
      <c r="HWO299" s="22"/>
      <c r="HWP299" s="22"/>
      <c r="HWQ299" s="22"/>
      <c r="HWR299" s="22"/>
      <c r="HWS299" s="22"/>
      <c r="HWT299" s="22"/>
      <c r="HWU299" s="22"/>
      <c r="HWV299" s="22"/>
      <c r="HWW299" s="22"/>
      <c r="HWX299" s="22"/>
      <c r="HWY299" s="22"/>
      <c r="HWZ299" s="22"/>
      <c r="HXA299" s="22"/>
      <c r="HXB299" s="22"/>
      <c r="HXC299" s="22"/>
      <c r="HXD299" s="22"/>
      <c r="HXE299" s="22"/>
      <c r="HXF299" s="22"/>
      <c r="HXG299" s="22"/>
      <c r="HXH299" s="22"/>
      <c r="HXI299" s="22"/>
      <c r="HXJ299" s="22"/>
      <c r="HXK299" s="22"/>
      <c r="HXL299" s="22"/>
      <c r="HXM299" s="22"/>
      <c r="HXN299" s="22"/>
      <c r="HXO299" s="22"/>
      <c r="HXP299" s="22"/>
      <c r="HXQ299" s="22"/>
      <c r="HXR299" s="22"/>
      <c r="HXS299" s="22"/>
      <c r="HXT299" s="22"/>
      <c r="HXU299" s="22"/>
      <c r="HXV299" s="22"/>
      <c r="HXW299" s="22"/>
      <c r="HXX299" s="22"/>
      <c r="HXY299" s="22"/>
      <c r="HXZ299" s="22"/>
      <c r="HYA299" s="22"/>
      <c r="HYB299" s="22"/>
      <c r="HYC299" s="22"/>
      <c r="HYD299" s="22"/>
      <c r="HYE299" s="22"/>
      <c r="HYF299" s="22"/>
      <c r="HYG299" s="22"/>
      <c r="HYH299" s="22"/>
      <c r="HYI299" s="22"/>
      <c r="HYJ299" s="22"/>
      <c r="HYK299" s="22"/>
      <c r="HYL299" s="22"/>
      <c r="HYM299" s="22"/>
      <c r="HYN299" s="22"/>
      <c r="HYO299" s="22"/>
      <c r="HYP299" s="22"/>
      <c r="HYQ299" s="22"/>
      <c r="HYR299" s="22"/>
      <c r="HYS299" s="22"/>
      <c r="HYT299" s="22"/>
      <c r="HYU299" s="22"/>
      <c r="HYV299" s="22"/>
      <c r="HYW299" s="22"/>
      <c r="HYX299" s="22"/>
      <c r="HYY299" s="22"/>
      <c r="HYZ299" s="22"/>
      <c r="HZA299" s="22"/>
      <c r="HZB299" s="22"/>
      <c r="HZC299" s="22"/>
      <c r="HZD299" s="22"/>
      <c r="HZE299" s="22"/>
      <c r="HZF299" s="22"/>
      <c r="HZG299" s="22"/>
      <c r="HZH299" s="22"/>
      <c r="HZI299" s="22"/>
      <c r="HZJ299" s="22"/>
      <c r="HZK299" s="22"/>
      <c r="HZL299" s="22"/>
      <c r="HZM299" s="22"/>
      <c r="HZN299" s="22"/>
      <c r="HZO299" s="22"/>
      <c r="HZP299" s="22"/>
      <c r="HZQ299" s="22"/>
      <c r="HZR299" s="22"/>
      <c r="HZS299" s="22"/>
      <c r="HZT299" s="22"/>
      <c r="HZU299" s="22"/>
      <c r="HZV299" s="22"/>
      <c r="HZW299" s="22"/>
      <c r="HZX299" s="22"/>
      <c r="HZY299" s="22"/>
      <c r="HZZ299" s="22"/>
      <c r="IAA299" s="22"/>
      <c r="IAB299" s="22"/>
      <c r="IAC299" s="22"/>
      <c r="IAD299" s="22"/>
      <c r="IAE299" s="22"/>
      <c r="IAF299" s="22"/>
      <c r="IAG299" s="22"/>
      <c r="IAH299" s="22"/>
      <c r="IAI299" s="22"/>
      <c r="IAJ299" s="22"/>
      <c r="IAK299" s="22"/>
      <c r="IAL299" s="22"/>
      <c r="IAM299" s="22"/>
      <c r="IAN299" s="22"/>
      <c r="IAO299" s="22"/>
      <c r="IAP299" s="22"/>
      <c r="IAQ299" s="22"/>
      <c r="IAR299" s="22"/>
      <c r="IAS299" s="22"/>
      <c r="IAT299" s="22"/>
      <c r="IAU299" s="22"/>
      <c r="IAV299" s="22"/>
      <c r="IAW299" s="22"/>
      <c r="IAX299" s="22"/>
      <c r="IAY299" s="22"/>
      <c r="IAZ299" s="22"/>
      <c r="IBA299" s="22"/>
      <c r="IBB299" s="22"/>
      <c r="IBC299" s="22"/>
      <c r="IBD299" s="22"/>
      <c r="IBE299" s="22"/>
      <c r="IBF299" s="22"/>
      <c r="IBG299" s="22"/>
      <c r="IBH299" s="22"/>
      <c r="IBI299" s="22"/>
      <c r="IBJ299" s="22"/>
      <c r="IBK299" s="22"/>
      <c r="IBL299" s="22"/>
      <c r="IBM299" s="22"/>
      <c r="IBN299" s="22"/>
      <c r="IBO299" s="22"/>
      <c r="IBP299" s="22"/>
      <c r="IBQ299" s="22"/>
      <c r="IBR299" s="22"/>
      <c r="IBS299" s="22"/>
      <c r="IBT299" s="22"/>
      <c r="IBU299" s="22"/>
      <c r="IBV299" s="22"/>
      <c r="IBW299" s="22"/>
      <c r="IBX299" s="22"/>
      <c r="IBY299" s="22"/>
      <c r="IBZ299" s="22"/>
      <c r="ICA299" s="22"/>
      <c r="ICB299" s="22"/>
      <c r="ICC299" s="22"/>
      <c r="ICD299" s="22"/>
      <c r="ICE299" s="22"/>
      <c r="ICF299" s="22"/>
      <c r="ICG299" s="22"/>
      <c r="ICH299" s="22"/>
      <c r="ICI299" s="22"/>
      <c r="ICJ299" s="22"/>
      <c r="ICK299" s="22"/>
      <c r="ICL299" s="22"/>
      <c r="ICM299" s="22"/>
      <c r="ICN299" s="22"/>
      <c r="ICO299" s="22"/>
      <c r="ICP299" s="22"/>
      <c r="ICQ299" s="22"/>
      <c r="ICR299" s="22"/>
      <c r="ICS299" s="22"/>
      <c r="ICT299" s="22"/>
      <c r="ICU299" s="22"/>
      <c r="ICV299" s="22"/>
      <c r="ICW299" s="22"/>
      <c r="ICX299" s="22"/>
      <c r="ICY299" s="22"/>
      <c r="ICZ299" s="22"/>
      <c r="IDA299" s="22"/>
      <c r="IDB299" s="22"/>
      <c r="IDC299" s="22"/>
      <c r="IDD299" s="22"/>
      <c r="IDE299" s="22"/>
      <c r="IDF299" s="22"/>
      <c r="IDG299" s="22"/>
      <c r="IDH299" s="22"/>
      <c r="IDI299" s="22"/>
      <c r="IDJ299" s="22"/>
      <c r="IDK299" s="22"/>
      <c r="IDL299" s="22"/>
      <c r="IDM299" s="22"/>
      <c r="IDN299" s="22"/>
      <c r="IDO299" s="22"/>
      <c r="IDP299" s="22"/>
      <c r="IDQ299" s="22"/>
      <c r="IDR299" s="22"/>
      <c r="IDS299" s="22"/>
      <c r="IDT299" s="22"/>
      <c r="IDU299" s="22"/>
      <c r="IDV299" s="22"/>
      <c r="IDW299" s="22"/>
      <c r="IDX299" s="22"/>
      <c r="IDY299" s="22"/>
      <c r="IDZ299" s="22"/>
      <c r="IEA299" s="22"/>
      <c r="IEB299" s="22"/>
      <c r="IEC299" s="22"/>
      <c r="IED299" s="22"/>
      <c r="IEE299" s="22"/>
      <c r="IEF299" s="22"/>
      <c r="IEG299" s="22"/>
      <c r="IEH299" s="22"/>
      <c r="IEI299" s="22"/>
      <c r="IEJ299" s="22"/>
      <c r="IEK299" s="22"/>
      <c r="IEL299" s="22"/>
      <c r="IEM299" s="22"/>
      <c r="IEN299" s="22"/>
      <c r="IEO299" s="22"/>
      <c r="IEP299" s="22"/>
      <c r="IEQ299" s="22"/>
      <c r="IER299" s="22"/>
      <c r="IES299" s="22"/>
      <c r="IET299" s="22"/>
      <c r="IEU299" s="22"/>
      <c r="IEV299" s="22"/>
      <c r="IEW299" s="22"/>
      <c r="IEX299" s="22"/>
      <c r="IEY299" s="22"/>
      <c r="IEZ299" s="22"/>
      <c r="IFA299" s="22"/>
      <c r="IFB299" s="22"/>
      <c r="IFC299" s="22"/>
      <c r="IFD299" s="22"/>
      <c r="IFE299" s="22"/>
      <c r="IFF299" s="22"/>
      <c r="IFG299" s="22"/>
      <c r="IFH299" s="22"/>
      <c r="IFI299" s="22"/>
      <c r="IFJ299" s="22"/>
      <c r="IFK299" s="22"/>
      <c r="IFL299" s="22"/>
      <c r="IFM299" s="22"/>
      <c r="IFN299" s="22"/>
      <c r="IFO299" s="22"/>
      <c r="IFP299" s="22"/>
      <c r="IFQ299" s="22"/>
      <c r="IFR299" s="22"/>
      <c r="IFS299" s="22"/>
      <c r="IFT299" s="22"/>
      <c r="IFU299" s="22"/>
      <c r="IFV299" s="22"/>
      <c r="IFW299" s="22"/>
      <c r="IFX299" s="22"/>
      <c r="IFY299" s="22"/>
      <c r="IFZ299" s="22"/>
      <c r="IGA299" s="22"/>
      <c r="IGB299" s="22"/>
      <c r="IGC299" s="22"/>
      <c r="IGD299" s="22"/>
      <c r="IGE299" s="22"/>
      <c r="IGF299" s="22"/>
      <c r="IGG299" s="22"/>
      <c r="IGH299" s="22"/>
      <c r="IGI299" s="22"/>
      <c r="IGJ299" s="22"/>
      <c r="IGK299" s="22"/>
      <c r="IGL299" s="22"/>
      <c r="IGM299" s="22"/>
      <c r="IGN299" s="22"/>
      <c r="IGO299" s="22"/>
      <c r="IGP299" s="22"/>
      <c r="IGQ299" s="22"/>
      <c r="IGR299" s="22"/>
      <c r="IGS299" s="22"/>
      <c r="IGT299" s="22"/>
      <c r="IGU299" s="22"/>
      <c r="IGV299" s="22"/>
      <c r="IGW299" s="22"/>
      <c r="IGX299" s="22"/>
      <c r="IGY299" s="22"/>
      <c r="IGZ299" s="22"/>
      <c r="IHA299" s="22"/>
      <c r="IHB299" s="22"/>
      <c r="IHC299" s="22"/>
      <c r="IHD299" s="22"/>
      <c r="IHE299" s="22"/>
      <c r="IHF299" s="22"/>
      <c r="IHG299" s="22"/>
      <c r="IHH299" s="22"/>
      <c r="IHI299" s="22"/>
      <c r="IHJ299" s="22"/>
      <c r="IHK299" s="22"/>
      <c r="IHL299" s="22"/>
      <c r="IHM299" s="22"/>
      <c r="IHN299" s="22"/>
      <c r="IHO299" s="22"/>
      <c r="IHP299" s="22"/>
      <c r="IHQ299" s="22"/>
      <c r="IHR299" s="22"/>
      <c r="IHS299" s="22"/>
      <c r="IHT299" s="22"/>
      <c r="IHU299" s="22"/>
      <c r="IHV299" s="22"/>
      <c r="IHW299" s="22"/>
      <c r="IHX299" s="22"/>
      <c r="IHY299" s="22"/>
      <c r="IHZ299" s="22"/>
      <c r="IIA299" s="22"/>
      <c r="IIB299" s="22"/>
      <c r="IIC299" s="22"/>
      <c r="IID299" s="22"/>
      <c r="IIE299" s="22"/>
      <c r="IIF299" s="22"/>
      <c r="IIG299" s="22"/>
      <c r="IIH299" s="22"/>
      <c r="III299" s="22"/>
      <c r="IIJ299" s="22"/>
      <c r="IIK299" s="22"/>
      <c r="IIL299" s="22"/>
      <c r="IIM299" s="22"/>
      <c r="IIN299" s="22"/>
      <c r="IIO299" s="22"/>
      <c r="IIP299" s="22"/>
      <c r="IIQ299" s="22"/>
      <c r="IIR299" s="22"/>
      <c r="IIS299" s="22"/>
      <c r="IIT299" s="22"/>
      <c r="IIU299" s="22"/>
      <c r="IIV299" s="22"/>
      <c r="IIW299" s="22"/>
      <c r="IIX299" s="22"/>
      <c r="IIY299" s="22"/>
      <c r="IIZ299" s="22"/>
      <c r="IJA299" s="22"/>
      <c r="IJB299" s="22"/>
      <c r="IJC299" s="22"/>
      <c r="IJD299" s="22"/>
      <c r="IJE299" s="22"/>
      <c r="IJF299" s="22"/>
      <c r="IJG299" s="22"/>
      <c r="IJH299" s="22"/>
      <c r="IJI299" s="22"/>
      <c r="IJJ299" s="22"/>
      <c r="IJK299" s="22"/>
      <c r="IJL299" s="22"/>
      <c r="IJM299" s="22"/>
      <c r="IJN299" s="22"/>
      <c r="IJO299" s="22"/>
      <c r="IJP299" s="22"/>
      <c r="IJQ299" s="22"/>
      <c r="IJR299" s="22"/>
      <c r="IJS299" s="22"/>
      <c r="IJT299" s="22"/>
      <c r="IJU299" s="22"/>
      <c r="IJV299" s="22"/>
      <c r="IJW299" s="22"/>
      <c r="IJX299" s="22"/>
      <c r="IJY299" s="22"/>
      <c r="IJZ299" s="22"/>
      <c r="IKA299" s="22"/>
      <c r="IKB299" s="22"/>
      <c r="IKC299" s="22"/>
      <c r="IKD299" s="22"/>
      <c r="IKE299" s="22"/>
      <c r="IKF299" s="22"/>
      <c r="IKG299" s="22"/>
      <c r="IKH299" s="22"/>
      <c r="IKI299" s="22"/>
      <c r="IKJ299" s="22"/>
      <c r="IKK299" s="22"/>
      <c r="IKL299" s="22"/>
      <c r="IKM299" s="22"/>
      <c r="IKN299" s="22"/>
      <c r="IKO299" s="22"/>
      <c r="IKP299" s="22"/>
      <c r="IKQ299" s="22"/>
      <c r="IKR299" s="22"/>
      <c r="IKS299" s="22"/>
      <c r="IKT299" s="22"/>
      <c r="IKU299" s="22"/>
      <c r="IKV299" s="22"/>
      <c r="IKW299" s="22"/>
      <c r="IKX299" s="22"/>
      <c r="IKY299" s="22"/>
      <c r="IKZ299" s="22"/>
      <c r="ILA299" s="22"/>
      <c r="ILB299" s="22"/>
      <c r="ILC299" s="22"/>
      <c r="ILD299" s="22"/>
      <c r="ILE299" s="22"/>
      <c r="ILF299" s="22"/>
      <c r="ILG299" s="22"/>
      <c r="ILH299" s="22"/>
      <c r="ILI299" s="22"/>
      <c r="ILJ299" s="22"/>
      <c r="ILK299" s="22"/>
      <c r="ILL299" s="22"/>
      <c r="ILM299" s="22"/>
      <c r="ILN299" s="22"/>
      <c r="ILO299" s="22"/>
      <c r="ILP299" s="22"/>
      <c r="ILQ299" s="22"/>
      <c r="ILR299" s="22"/>
      <c r="ILS299" s="22"/>
      <c r="ILT299" s="22"/>
      <c r="ILU299" s="22"/>
      <c r="ILV299" s="22"/>
      <c r="ILW299" s="22"/>
      <c r="ILX299" s="22"/>
      <c r="ILY299" s="22"/>
      <c r="ILZ299" s="22"/>
      <c r="IMA299" s="22"/>
      <c r="IMB299" s="22"/>
      <c r="IMC299" s="22"/>
      <c r="IMD299" s="22"/>
      <c r="IME299" s="22"/>
      <c r="IMF299" s="22"/>
      <c r="IMG299" s="22"/>
      <c r="IMH299" s="22"/>
      <c r="IMI299" s="22"/>
      <c r="IMJ299" s="22"/>
      <c r="IMK299" s="22"/>
      <c r="IML299" s="22"/>
      <c r="IMM299" s="22"/>
      <c r="IMN299" s="22"/>
      <c r="IMO299" s="22"/>
      <c r="IMP299" s="22"/>
      <c r="IMQ299" s="22"/>
      <c r="IMR299" s="22"/>
      <c r="IMS299" s="22"/>
      <c r="IMT299" s="22"/>
      <c r="IMU299" s="22"/>
      <c r="IMV299" s="22"/>
      <c r="IMW299" s="22"/>
      <c r="IMX299" s="22"/>
      <c r="IMY299" s="22"/>
      <c r="IMZ299" s="22"/>
      <c r="INA299" s="22"/>
      <c r="INB299" s="22"/>
      <c r="INC299" s="22"/>
      <c r="IND299" s="22"/>
      <c r="INE299" s="22"/>
      <c r="INF299" s="22"/>
      <c r="ING299" s="22"/>
      <c r="INH299" s="22"/>
      <c r="INI299" s="22"/>
      <c r="INJ299" s="22"/>
      <c r="INK299" s="22"/>
      <c r="INL299" s="22"/>
      <c r="INM299" s="22"/>
      <c r="INN299" s="22"/>
      <c r="INO299" s="22"/>
      <c r="INP299" s="22"/>
      <c r="INQ299" s="22"/>
      <c r="INR299" s="22"/>
      <c r="INS299" s="22"/>
      <c r="INT299" s="22"/>
      <c r="INU299" s="22"/>
      <c r="INV299" s="22"/>
      <c r="INW299" s="22"/>
      <c r="INX299" s="22"/>
      <c r="INY299" s="22"/>
      <c r="INZ299" s="22"/>
      <c r="IOA299" s="22"/>
      <c r="IOB299" s="22"/>
      <c r="IOC299" s="22"/>
      <c r="IOD299" s="22"/>
      <c r="IOE299" s="22"/>
      <c r="IOF299" s="22"/>
      <c r="IOG299" s="22"/>
      <c r="IOH299" s="22"/>
      <c r="IOI299" s="22"/>
      <c r="IOJ299" s="22"/>
      <c r="IOK299" s="22"/>
      <c r="IOL299" s="22"/>
      <c r="IOM299" s="22"/>
      <c r="ION299" s="22"/>
      <c r="IOO299" s="22"/>
      <c r="IOP299" s="22"/>
      <c r="IOQ299" s="22"/>
      <c r="IOR299" s="22"/>
      <c r="IOS299" s="22"/>
      <c r="IOT299" s="22"/>
      <c r="IOU299" s="22"/>
      <c r="IOV299" s="22"/>
      <c r="IOW299" s="22"/>
      <c r="IOX299" s="22"/>
      <c r="IOY299" s="22"/>
      <c r="IOZ299" s="22"/>
      <c r="IPA299" s="22"/>
      <c r="IPB299" s="22"/>
      <c r="IPC299" s="22"/>
      <c r="IPD299" s="22"/>
      <c r="IPE299" s="22"/>
      <c r="IPF299" s="22"/>
      <c r="IPG299" s="22"/>
      <c r="IPH299" s="22"/>
      <c r="IPI299" s="22"/>
      <c r="IPJ299" s="22"/>
      <c r="IPK299" s="22"/>
      <c r="IPL299" s="22"/>
      <c r="IPM299" s="22"/>
      <c r="IPN299" s="22"/>
      <c r="IPO299" s="22"/>
      <c r="IPP299" s="22"/>
      <c r="IPQ299" s="22"/>
      <c r="IPR299" s="22"/>
      <c r="IPS299" s="22"/>
      <c r="IPT299" s="22"/>
      <c r="IPU299" s="22"/>
      <c r="IPV299" s="22"/>
      <c r="IPW299" s="22"/>
      <c r="IPX299" s="22"/>
      <c r="IPY299" s="22"/>
      <c r="IPZ299" s="22"/>
      <c r="IQA299" s="22"/>
      <c r="IQB299" s="22"/>
      <c r="IQC299" s="22"/>
      <c r="IQD299" s="22"/>
      <c r="IQE299" s="22"/>
      <c r="IQF299" s="22"/>
      <c r="IQG299" s="22"/>
      <c r="IQH299" s="22"/>
      <c r="IQI299" s="22"/>
      <c r="IQJ299" s="22"/>
      <c r="IQK299" s="22"/>
      <c r="IQL299" s="22"/>
      <c r="IQM299" s="22"/>
      <c r="IQN299" s="22"/>
      <c r="IQO299" s="22"/>
      <c r="IQP299" s="22"/>
      <c r="IQQ299" s="22"/>
      <c r="IQR299" s="22"/>
      <c r="IQS299" s="22"/>
      <c r="IQT299" s="22"/>
      <c r="IQU299" s="22"/>
      <c r="IQV299" s="22"/>
      <c r="IQW299" s="22"/>
      <c r="IQX299" s="22"/>
      <c r="IQY299" s="22"/>
      <c r="IQZ299" s="22"/>
      <c r="IRA299" s="22"/>
      <c r="IRB299" s="22"/>
      <c r="IRC299" s="22"/>
      <c r="IRD299" s="22"/>
      <c r="IRE299" s="22"/>
      <c r="IRF299" s="22"/>
      <c r="IRG299" s="22"/>
      <c r="IRH299" s="22"/>
      <c r="IRI299" s="22"/>
      <c r="IRJ299" s="22"/>
      <c r="IRK299" s="22"/>
      <c r="IRL299" s="22"/>
      <c r="IRM299" s="22"/>
      <c r="IRN299" s="22"/>
      <c r="IRO299" s="22"/>
      <c r="IRP299" s="22"/>
      <c r="IRQ299" s="22"/>
      <c r="IRR299" s="22"/>
      <c r="IRS299" s="22"/>
      <c r="IRT299" s="22"/>
      <c r="IRU299" s="22"/>
      <c r="IRV299" s="22"/>
      <c r="IRW299" s="22"/>
      <c r="IRX299" s="22"/>
      <c r="IRY299" s="22"/>
      <c r="IRZ299" s="22"/>
      <c r="ISA299" s="22"/>
      <c r="ISB299" s="22"/>
      <c r="ISC299" s="22"/>
      <c r="ISD299" s="22"/>
      <c r="ISE299" s="22"/>
      <c r="ISF299" s="22"/>
      <c r="ISG299" s="22"/>
      <c r="ISH299" s="22"/>
      <c r="ISI299" s="22"/>
      <c r="ISJ299" s="22"/>
      <c r="ISK299" s="22"/>
      <c r="ISL299" s="22"/>
      <c r="ISM299" s="22"/>
      <c r="ISN299" s="22"/>
      <c r="ISO299" s="22"/>
      <c r="ISP299" s="22"/>
      <c r="ISQ299" s="22"/>
      <c r="ISR299" s="22"/>
      <c r="ISS299" s="22"/>
      <c r="IST299" s="22"/>
      <c r="ISU299" s="22"/>
      <c r="ISV299" s="22"/>
      <c r="ISW299" s="22"/>
      <c r="ISX299" s="22"/>
      <c r="ISY299" s="22"/>
      <c r="ISZ299" s="22"/>
      <c r="ITA299" s="22"/>
      <c r="ITB299" s="22"/>
      <c r="ITC299" s="22"/>
      <c r="ITD299" s="22"/>
      <c r="ITE299" s="22"/>
      <c r="ITF299" s="22"/>
      <c r="ITG299" s="22"/>
      <c r="ITH299" s="22"/>
      <c r="ITI299" s="22"/>
      <c r="ITJ299" s="22"/>
      <c r="ITK299" s="22"/>
      <c r="ITL299" s="22"/>
      <c r="ITM299" s="22"/>
      <c r="ITN299" s="22"/>
      <c r="ITO299" s="22"/>
      <c r="ITP299" s="22"/>
      <c r="ITQ299" s="22"/>
      <c r="ITR299" s="22"/>
      <c r="ITS299" s="22"/>
      <c r="ITT299" s="22"/>
      <c r="ITU299" s="22"/>
      <c r="ITV299" s="22"/>
      <c r="ITW299" s="22"/>
      <c r="ITX299" s="22"/>
      <c r="ITY299" s="22"/>
      <c r="ITZ299" s="22"/>
      <c r="IUA299" s="22"/>
      <c r="IUB299" s="22"/>
      <c r="IUC299" s="22"/>
      <c r="IUD299" s="22"/>
      <c r="IUE299" s="22"/>
      <c r="IUF299" s="22"/>
      <c r="IUG299" s="22"/>
      <c r="IUH299" s="22"/>
      <c r="IUI299" s="22"/>
      <c r="IUJ299" s="22"/>
      <c r="IUK299" s="22"/>
      <c r="IUL299" s="22"/>
      <c r="IUM299" s="22"/>
      <c r="IUN299" s="22"/>
      <c r="IUO299" s="22"/>
      <c r="IUP299" s="22"/>
      <c r="IUQ299" s="22"/>
      <c r="IUR299" s="22"/>
      <c r="IUS299" s="22"/>
      <c r="IUT299" s="22"/>
      <c r="IUU299" s="22"/>
      <c r="IUV299" s="22"/>
      <c r="IUW299" s="22"/>
      <c r="IUX299" s="22"/>
      <c r="IUY299" s="22"/>
      <c r="IUZ299" s="22"/>
      <c r="IVA299" s="22"/>
      <c r="IVB299" s="22"/>
      <c r="IVC299" s="22"/>
      <c r="IVD299" s="22"/>
      <c r="IVE299" s="22"/>
      <c r="IVF299" s="22"/>
      <c r="IVG299" s="22"/>
      <c r="IVH299" s="22"/>
      <c r="IVI299" s="22"/>
      <c r="IVJ299" s="22"/>
      <c r="IVK299" s="22"/>
      <c r="IVL299" s="22"/>
      <c r="IVM299" s="22"/>
      <c r="IVN299" s="22"/>
      <c r="IVO299" s="22"/>
      <c r="IVP299" s="22"/>
      <c r="IVQ299" s="22"/>
      <c r="IVR299" s="22"/>
      <c r="IVS299" s="22"/>
      <c r="IVT299" s="22"/>
      <c r="IVU299" s="22"/>
      <c r="IVV299" s="22"/>
      <c r="IVW299" s="22"/>
      <c r="IVX299" s="22"/>
      <c r="IVY299" s="22"/>
      <c r="IVZ299" s="22"/>
      <c r="IWA299" s="22"/>
      <c r="IWB299" s="22"/>
      <c r="IWC299" s="22"/>
      <c r="IWD299" s="22"/>
      <c r="IWE299" s="22"/>
      <c r="IWF299" s="22"/>
      <c r="IWG299" s="22"/>
      <c r="IWH299" s="22"/>
      <c r="IWI299" s="22"/>
      <c r="IWJ299" s="22"/>
      <c r="IWK299" s="22"/>
      <c r="IWL299" s="22"/>
      <c r="IWM299" s="22"/>
      <c r="IWN299" s="22"/>
      <c r="IWO299" s="22"/>
      <c r="IWP299" s="22"/>
      <c r="IWQ299" s="22"/>
      <c r="IWR299" s="22"/>
      <c r="IWS299" s="22"/>
      <c r="IWT299" s="22"/>
      <c r="IWU299" s="22"/>
      <c r="IWV299" s="22"/>
      <c r="IWW299" s="22"/>
      <c r="IWX299" s="22"/>
      <c r="IWY299" s="22"/>
      <c r="IWZ299" s="22"/>
      <c r="IXA299" s="22"/>
      <c r="IXB299" s="22"/>
      <c r="IXC299" s="22"/>
      <c r="IXD299" s="22"/>
      <c r="IXE299" s="22"/>
      <c r="IXF299" s="22"/>
      <c r="IXG299" s="22"/>
      <c r="IXH299" s="22"/>
      <c r="IXI299" s="22"/>
      <c r="IXJ299" s="22"/>
      <c r="IXK299" s="22"/>
      <c r="IXL299" s="22"/>
      <c r="IXM299" s="22"/>
      <c r="IXN299" s="22"/>
      <c r="IXO299" s="22"/>
      <c r="IXP299" s="22"/>
      <c r="IXQ299" s="22"/>
      <c r="IXR299" s="22"/>
      <c r="IXS299" s="22"/>
      <c r="IXT299" s="22"/>
      <c r="IXU299" s="22"/>
      <c r="IXV299" s="22"/>
      <c r="IXW299" s="22"/>
      <c r="IXX299" s="22"/>
      <c r="IXY299" s="22"/>
      <c r="IXZ299" s="22"/>
      <c r="IYA299" s="22"/>
      <c r="IYB299" s="22"/>
      <c r="IYC299" s="22"/>
      <c r="IYD299" s="22"/>
      <c r="IYE299" s="22"/>
      <c r="IYF299" s="22"/>
      <c r="IYG299" s="22"/>
      <c r="IYH299" s="22"/>
      <c r="IYI299" s="22"/>
      <c r="IYJ299" s="22"/>
      <c r="IYK299" s="22"/>
      <c r="IYL299" s="22"/>
      <c r="IYM299" s="22"/>
      <c r="IYN299" s="22"/>
      <c r="IYO299" s="22"/>
      <c r="IYP299" s="22"/>
      <c r="IYQ299" s="22"/>
      <c r="IYR299" s="22"/>
      <c r="IYS299" s="22"/>
      <c r="IYT299" s="22"/>
      <c r="IYU299" s="22"/>
      <c r="IYV299" s="22"/>
      <c r="IYW299" s="22"/>
      <c r="IYX299" s="22"/>
      <c r="IYY299" s="22"/>
      <c r="IYZ299" s="22"/>
      <c r="IZA299" s="22"/>
      <c r="IZB299" s="22"/>
      <c r="IZC299" s="22"/>
      <c r="IZD299" s="22"/>
      <c r="IZE299" s="22"/>
      <c r="IZF299" s="22"/>
      <c r="IZG299" s="22"/>
      <c r="IZH299" s="22"/>
      <c r="IZI299" s="22"/>
      <c r="IZJ299" s="22"/>
      <c r="IZK299" s="22"/>
      <c r="IZL299" s="22"/>
      <c r="IZM299" s="22"/>
      <c r="IZN299" s="22"/>
      <c r="IZO299" s="22"/>
      <c r="IZP299" s="22"/>
      <c r="IZQ299" s="22"/>
      <c r="IZR299" s="22"/>
      <c r="IZS299" s="22"/>
      <c r="IZT299" s="22"/>
      <c r="IZU299" s="22"/>
      <c r="IZV299" s="22"/>
      <c r="IZW299" s="22"/>
      <c r="IZX299" s="22"/>
      <c r="IZY299" s="22"/>
      <c r="IZZ299" s="22"/>
      <c r="JAA299" s="22"/>
      <c r="JAB299" s="22"/>
      <c r="JAC299" s="22"/>
      <c r="JAD299" s="22"/>
      <c r="JAE299" s="22"/>
      <c r="JAF299" s="22"/>
      <c r="JAG299" s="22"/>
      <c r="JAH299" s="22"/>
      <c r="JAI299" s="22"/>
      <c r="JAJ299" s="22"/>
      <c r="JAK299" s="22"/>
      <c r="JAL299" s="22"/>
      <c r="JAM299" s="22"/>
      <c r="JAN299" s="22"/>
      <c r="JAO299" s="22"/>
      <c r="JAP299" s="22"/>
      <c r="JAQ299" s="22"/>
      <c r="JAR299" s="22"/>
      <c r="JAS299" s="22"/>
      <c r="JAT299" s="22"/>
      <c r="JAU299" s="22"/>
      <c r="JAV299" s="22"/>
      <c r="JAW299" s="22"/>
      <c r="JAX299" s="22"/>
      <c r="JAY299" s="22"/>
      <c r="JAZ299" s="22"/>
      <c r="JBA299" s="22"/>
      <c r="JBB299" s="22"/>
      <c r="JBC299" s="22"/>
      <c r="JBD299" s="22"/>
      <c r="JBE299" s="22"/>
      <c r="JBF299" s="22"/>
      <c r="JBG299" s="22"/>
      <c r="JBH299" s="22"/>
      <c r="JBI299" s="22"/>
      <c r="JBJ299" s="22"/>
      <c r="JBK299" s="22"/>
      <c r="JBL299" s="22"/>
      <c r="JBM299" s="22"/>
      <c r="JBN299" s="22"/>
      <c r="JBO299" s="22"/>
      <c r="JBP299" s="22"/>
      <c r="JBQ299" s="22"/>
      <c r="JBR299" s="22"/>
      <c r="JBS299" s="22"/>
      <c r="JBT299" s="22"/>
      <c r="JBU299" s="22"/>
      <c r="JBV299" s="22"/>
      <c r="JBW299" s="22"/>
      <c r="JBX299" s="22"/>
      <c r="JBY299" s="22"/>
      <c r="JBZ299" s="22"/>
      <c r="JCA299" s="22"/>
      <c r="JCB299" s="22"/>
      <c r="JCC299" s="22"/>
      <c r="JCD299" s="22"/>
      <c r="JCE299" s="22"/>
      <c r="JCF299" s="22"/>
      <c r="JCG299" s="22"/>
      <c r="JCH299" s="22"/>
      <c r="JCI299" s="22"/>
      <c r="JCJ299" s="22"/>
      <c r="JCK299" s="22"/>
      <c r="JCL299" s="22"/>
      <c r="JCM299" s="22"/>
      <c r="JCN299" s="22"/>
      <c r="JCO299" s="22"/>
      <c r="JCP299" s="22"/>
      <c r="JCQ299" s="22"/>
      <c r="JCR299" s="22"/>
      <c r="JCS299" s="22"/>
      <c r="JCT299" s="22"/>
      <c r="JCU299" s="22"/>
      <c r="JCV299" s="22"/>
      <c r="JCW299" s="22"/>
      <c r="JCX299" s="22"/>
      <c r="JCY299" s="22"/>
      <c r="JCZ299" s="22"/>
      <c r="JDA299" s="22"/>
      <c r="JDB299" s="22"/>
      <c r="JDC299" s="22"/>
      <c r="JDD299" s="22"/>
      <c r="JDE299" s="22"/>
      <c r="JDF299" s="22"/>
      <c r="JDG299" s="22"/>
      <c r="JDH299" s="22"/>
      <c r="JDI299" s="22"/>
      <c r="JDJ299" s="22"/>
      <c r="JDK299" s="22"/>
      <c r="JDL299" s="22"/>
      <c r="JDM299" s="22"/>
      <c r="JDN299" s="22"/>
      <c r="JDO299" s="22"/>
      <c r="JDP299" s="22"/>
      <c r="JDQ299" s="22"/>
      <c r="JDR299" s="22"/>
      <c r="JDS299" s="22"/>
      <c r="JDT299" s="22"/>
      <c r="JDU299" s="22"/>
      <c r="JDV299" s="22"/>
      <c r="JDW299" s="22"/>
      <c r="JDX299" s="22"/>
      <c r="JDY299" s="22"/>
      <c r="JDZ299" s="22"/>
      <c r="JEA299" s="22"/>
      <c r="JEB299" s="22"/>
      <c r="JEC299" s="22"/>
      <c r="JED299" s="22"/>
      <c r="JEE299" s="22"/>
      <c r="JEF299" s="22"/>
      <c r="JEG299" s="22"/>
      <c r="JEH299" s="22"/>
      <c r="JEI299" s="22"/>
      <c r="JEJ299" s="22"/>
      <c r="JEK299" s="22"/>
      <c r="JEL299" s="22"/>
      <c r="JEM299" s="22"/>
      <c r="JEN299" s="22"/>
      <c r="JEO299" s="22"/>
      <c r="JEP299" s="22"/>
      <c r="JEQ299" s="22"/>
      <c r="JER299" s="22"/>
      <c r="JES299" s="22"/>
      <c r="JET299" s="22"/>
      <c r="JEU299" s="22"/>
      <c r="JEV299" s="22"/>
      <c r="JEW299" s="22"/>
      <c r="JEX299" s="22"/>
      <c r="JEY299" s="22"/>
      <c r="JEZ299" s="22"/>
      <c r="JFA299" s="22"/>
      <c r="JFB299" s="22"/>
      <c r="JFC299" s="22"/>
      <c r="JFD299" s="22"/>
      <c r="JFE299" s="22"/>
      <c r="JFF299" s="22"/>
      <c r="JFG299" s="22"/>
      <c r="JFH299" s="22"/>
      <c r="JFI299" s="22"/>
      <c r="JFJ299" s="22"/>
      <c r="JFK299" s="22"/>
      <c r="JFL299" s="22"/>
      <c r="JFM299" s="22"/>
      <c r="JFN299" s="22"/>
      <c r="JFO299" s="22"/>
      <c r="JFP299" s="22"/>
      <c r="JFQ299" s="22"/>
      <c r="JFR299" s="22"/>
      <c r="JFS299" s="22"/>
      <c r="JFT299" s="22"/>
      <c r="JFU299" s="22"/>
      <c r="JFV299" s="22"/>
      <c r="JFW299" s="22"/>
      <c r="JFX299" s="22"/>
      <c r="JFY299" s="22"/>
      <c r="JFZ299" s="22"/>
      <c r="JGA299" s="22"/>
      <c r="JGB299" s="22"/>
      <c r="JGC299" s="22"/>
      <c r="JGD299" s="22"/>
      <c r="JGE299" s="22"/>
      <c r="JGF299" s="22"/>
      <c r="JGG299" s="22"/>
      <c r="JGH299" s="22"/>
      <c r="JGI299" s="22"/>
      <c r="JGJ299" s="22"/>
      <c r="JGK299" s="22"/>
      <c r="JGL299" s="22"/>
      <c r="JGM299" s="22"/>
      <c r="JGN299" s="22"/>
      <c r="JGO299" s="22"/>
      <c r="JGP299" s="22"/>
      <c r="JGQ299" s="22"/>
      <c r="JGR299" s="22"/>
      <c r="JGS299" s="22"/>
      <c r="JGT299" s="22"/>
      <c r="JGU299" s="22"/>
      <c r="JGV299" s="22"/>
      <c r="JGW299" s="22"/>
      <c r="JGX299" s="22"/>
      <c r="JGY299" s="22"/>
      <c r="JGZ299" s="22"/>
      <c r="JHA299" s="22"/>
      <c r="JHB299" s="22"/>
      <c r="JHC299" s="22"/>
      <c r="JHD299" s="22"/>
      <c r="JHE299" s="22"/>
      <c r="JHF299" s="22"/>
      <c r="JHG299" s="22"/>
      <c r="JHH299" s="22"/>
      <c r="JHI299" s="22"/>
      <c r="JHJ299" s="22"/>
      <c r="JHK299" s="22"/>
      <c r="JHL299" s="22"/>
      <c r="JHM299" s="22"/>
      <c r="JHN299" s="22"/>
      <c r="JHO299" s="22"/>
      <c r="JHP299" s="22"/>
      <c r="JHQ299" s="22"/>
      <c r="JHR299" s="22"/>
      <c r="JHS299" s="22"/>
      <c r="JHT299" s="22"/>
      <c r="JHU299" s="22"/>
      <c r="JHV299" s="22"/>
      <c r="JHW299" s="22"/>
      <c r="JHX299" s="22"/>
      <c r="JHY299" s="22"/>
      <c r="JHZ299" s="22"/>
      <c r="JIA299" s="22"/>
      <c r="JIB299" s="22"/>
      <c r="JIC299" s="22"/>
      <c r="JID299" s="22"/>
      <c r="JIE299" s="22"/>
      <c r="JIF299" s="22"/>
      <c r="JIG299" s="22"/>
      <c r="JIH299" s="22"/>
      <c r="JII299" s="22"/>
      <c r="JIJ299" s="22"/>
      <c r="JIK299" s="22"/>
      <c r="JIL299" s="22"/>
      <c r="JIM299" s="22"/>
      <c r="JIN299" s="22"/>
      <c r="JIO299" s="22"/>
      <c r="JIP299" s="22"/>
      <c r="JIQ299" s="22"/>
      <c r="JIR299" s="22"/>
      <c r="JIS299" s="22"/>
      <c r="JIT299" s="22"/>
      <c r="JIU299" s="22"/>
      <c r="JIV299" s="22"/>
      <c r="JIW299" s="22"/>
      <c r="JIX299" s="22"/>
      <c r="JIY299" s="22"/>
      <c r="JIZ299" s="22"/>
      <c r="JJA299" s="22"/>
      <c r="JJB299" s="22"/>
      <c r="JJC299" s="22"/>
      <c r="JJD299" s="22"/>
      <c r="JJE299" s="22"/>
      <c r="JJF299" s="22"/>
      <c r="JJG299" s="22"/>
      <c r="JJH299" s="22"/>
      <c r="JJI299" s="22"/>
      <c r="JJJ299" s="22"/>
      <c r="JJK299" s="22"/>
      <c r="JJL299" s="22"/>
      <c r="JJM299" s="22"/>
      <c r="JJN299" s="22"/>
      <c r="JJO299" s="22"/>
      <c r="JJP299" s="22"/>
      <c r="JJQ299" s="22"/>
      <c r="JJR299" s="22"/>
      <c r="JJS299" s="22"/>
      <c r="JJT299" s="22"/>
      <c r="JJU299" s="22"/>
      <c r="JJV299" s="22"/>
      <c r="JJW299" s="22"/>
      <c r="JJX299" s="22"/>
      <c r="JJY299" s="22"/>
      <c r="JJZ299" s="22"/>
      <c r="JKA299" s="22"/>
      <c r="JKB299" s="22"/>
      <c r="JKC299" s="22"/>
      <c r="JKD299" s="22"/>
      <c r="JKE299" s="22"/>
      <c r="JKF299" s="22"/>
      <c r="JKG299" s="22"/>
      <c r="JKH299" s="22"/>
      <c r="JKI299" s="22"/>
      <c r="JKJ299" s="22"/>
      <c r="JKK299" s="22"/>
      <c r="JKL299" s="22"/>
      <c r="JKM299" s="22"/>
      <c r="JKN299" s="22"/>
      <c r="JKO299" s="22"/>
      <c r="JKP299" s="22"/>
      <c r="JKQ299" s="22"/>
      <c r="JKR299" s="22"/>
      <c r="JKS299" s="22"/>
      <c r="JKT299" s="22"/>
      <c r="JKU299" s="22"/>
      <c r="JKV299" s="22"/>
      <c r="JKW299" s="22"/>
      <c r="JKX299" s="22"/>
      <c r="JKY299" s="22"/>
      <c r="JKZ299" s="22"/>
      <c r="JLA299" s="22"/>
      <c r="JLB299" s="22"/>
      <c r="JLC299" s="22"/>
      <c r="JLD299" s="22"/>
      <c r="JLE299" s="22"/>
      <c r="JLF299" s="22"/>
      <c r="JLG299" s="22"/>
      <c r="JLH299" s="22"/>
      <c r="JLI299" s="22"/>
      <c r="JLJ299" s="22"/>
      <c r="JLK299" s="22"/>
      <c r="JLL299" s="22"/>
      <c r="JLM299" s="22"/>
      <c r="JLN299" s="22"/>
      <c r="JLO299" s="22"/>
      <c r="JLP299" s="22"/>
      <c r="JLQ299" s="22"/>
      <c r="JLR299" s="22"/>
      <c r="JLS299" s="22"/>
      <c r="JLT299" s="22"/>
      <c r="JLU299" s="22"/>
      <c r="JLV299" s="22"/>
      <c r="JLW299" s="22"/>
      <c r="JLX299" s="22"/>
      <c r="JLY299" s="22"/>
      <c r="JLZ299" s="22"/>
      <c r="JMA299" s="22"/>
      <c r="JMB299" s="22"/>
      <c r="JMC299" s="22"/>
      <c r="JMD299" s="22"/>
      <c r="JME299" s="22"/>
      <c r="JMF299" s="22"/>
      <c r="JMG299" s="22"/>
      <c r="JMH299" s="22"/>
      <c r="JMI299" s="22"/>
      <c r="JMJ299" s="22"/>
      <c r="JMK299" s="22"/>
      <c r="JML299" s="22"/>
      <c r="JMM299" s="22"/>
      <c r="JMN299" s="22"/>
      <c r="JMO299" s="22"/>
      <c r="JMP299" s="22"/>
      <c r="JMQ299" s="22"/>
      <c r="JMR299" s="22"/>
      <c r="JMS299" s="22"/>
      <c r="JMT299" s="22"/>
      <c r="JMU299" s="22"/>
      <c r="JMV299" s="22"/>
      <c r="JMW299" s="22"/>
      <c r="JMX299" s="22"/>
      <c r="JMY299" s="22"/>
      <c r="JMZ299" s="22"/>
      <c r="JNA299" s="22"/>
      <c r="JNB299" s="22"/>
      <c r="JNC299" s="22"/>
      <c r="JND299" s="22"/>
      <c r="JNE299" s="22"/>
      <c r="JNF299" s="22"/>
      <c r="JNG299" s="22"/>
      <c r="JNH299" s="22"/>
      <c r="JNI299" s="22"/>
      <c r="JNJ299" s="22"/>
      <c r="JNK299" s="22"/>
      <c r="JNL299" s="22"/>
      <c r="JNM299" s="22"/>
      <c r="JNN299" s="22"/>
      <c r="JNO299" s="22"/>
      <c r="JNP299" s="22"/>
      <c r="JNQ299" s="22"/>
      <c r="JNR299" s="22"/>
      <c r="JNS299" s="22"/>
      <c r="JNT299" s="22"/>
      <c r="JNU299" s="22"/>
      <c r="JNV299" s="22"/>
      <c r="JNW299" s="22"/>
      <c r="JNX299" s="22"/>
      <c r="JNY299" s="22"/>
      <c r="JNZ299" s="22"/>
      <c r="JOA299" s="22"/>
      <c r="JOB299" s="22"/>
      <c r="JOC299" s="22"/>
      <c r="JOD299" s="22"/>
      <c r="JOE299" s="22"/>
      <c r="JOF299" s="22"/>
      <c r="JOG299" s="22"/>
      <c r="JOH299" s="22"/>
      <c r="JOI299" s="22"/>
      <c r="JOJ299" s="22"/>
      <c r="JOK299" s="22"/>
      <c r="JOL299" s="22"/>
      <c r="JOM299" s="22"/>
      <c r="JON299" s="22"/>
      <c r="JOO299" s="22"/>
      <c r="JOP299" s="22"/>
      <c r="JOQ299" s="22"/>
      <c r="JOR299" s="22"/>
      <c r="JOS299" s="22"/>
      <c r="JOT299" s="22"/>
      <c r="JOU299" s="22"/>
      <c r="JOV299" s="22"/>
      <c r="JOW299" s="22"/>
      <c r="JOX299" s="22"/>
      <c r="JOY299" s="22"/>
      <c r="JOZ299" s="22"/>
      <c r="JPA299" s="22"/>
      <c r="JPB299" s="22"/>
      <c r="JPC299" s="22"/>
      <c r="JPD299" s="22"/>
      <c r="JPE299" s="22"/>
      <c r="JPF299" s="22"/>
      <c r="JPG299" s="22"/>
      <c r="JPH299" s="22"/>
      <c r="JPI299" s="22"/>
      <c r="JPJ299" s="22"/>
      <c r="JPK299" s="22"/>
      <c r="JPL299" s="22"/>
      <c r="JPM299" s="22"/>
      <c r="JPN299" s="22"/>
      <c r="JPO299" s="22"/>
      <c r="JPP299" s="22"/>
      <c r="JPQ299" s="22"/>
      <c r="JPR299" s="22"/>
      <c r="JPS299" s="22"/>
      <c r="JPT299" s="22"/>
      <c r="JPU299" s="22"/>
      <c r="JPV299" s="22"/>
      <c r="JPW299" s="22"/>
      <c r="JPX299" s="22"/>
      <c r="JPY299" s="22"/>
      <c r="JPZ299" s="22"/>
      <c r="JQA299" s="22"/>
      <c r="JQB299" s="22"/>
      <c r="JQC299" s="22"/>
      <c r="JQD299" s="22"/>
      <c r="JQE299" s="22"/>
      <c r="JQF299" s="22"/>
      <c r="JQG299" s="22"/>
      <c r="JQH299" s="22"/>
      <c r="JQI299" s="22"/>
      <c r="JQJ299" s="22"/>
      <c r="JQK299" s="22"/>
      <c r="JQL299" s="22"/>
      <c r="JQM299" s="22"/>
      <c r="JQN299" s="22"/>
      <c r="JQO299" s="22"/>
      <c r="JQP299" s="22"/>
      <c r="JQQ299" s="22"/>
      <c r="JQR299" s="22"/>
      <c r="JQS299" s="22"/>
      <c r="JQT299" s="22"/>
      <c r="JQU299" s="22"/>
      <c r="JQV299" s="22"/>
      <c r="JQW299" s="22"/>
      <c r="JQX299" s="22"/>
      <c r="JQY299" s="22"/>
      <c r="JQZ299" s="22"/>
      <c r="JRA299" s="22"/>
      <c r="JRB299" s="22"/>
      <c r="JRC299" s="22"/>
      <c r="JRD299" s="22"/>
      <c r="JRE299" s="22"/>
      <c r="JRF299" s="22"/>
      <c r="JRG299" s="22"/>
      <c r="JRH299" s="22"/>
      <c r="JRI299" s="22"/>
      <c r="JRJ299" s="22"/>
      <c r="JRK299" s="22"/>
      <c r="JRL299" s="22"/>
      <c r="JRM299" s="22"/>
      <c r="JRN299" s="22"/>
      <c r="JRO299" s="22"/>
      <c r="JRP299" s="22"/>
      <c r="JRQ299" s="22"/>
      <c r="JRR299" s="22"/>
      <c r="JRS299" s="22"/>
      <c r="JRT299" s="22"/>
      <c r="JRU299" s="22"/>
      <c r="JRV299" s="22"/>
      <c r="JRW299" s="22"/>
      <c r="JRX299" s="22"/>
      <c r="JRY299" s="22"/>
      <c r="JRZ299" s="22"/>
      <c r="JSA299" s="22"/>
      <c r="JSB299" s="22"/>
      <c r="JSC299" s="22"/>
      <c r="JSD299" s="22"/>
      <c r="JSE299" s="22"/>
      <c r="JSF299" s="22"/>
      <c r="JSG299" s="22"/>
      <c r="JSH299" s="22"/>
      <c r="JSI299" s="22"/>
      <c r="JSJ299" s="22"/>
      <c r="JSK299" s="22"/>
      <c r="JSL299" s="22"/>
      <c r="JSM299" s="22"/>
      <c r="JSN299" s="22"/>
      <c r="JSO299" s="22"/>
      <c r="JSP299" s="22"/>
      <c r="JSQ299" s="22"/>
      <c r="JSR299" s="22"/>
      <c r="JSS299" s="22"/>
      <c r="JST299" s="22"/>
      <c r="JSU299" s="22"/>
      <c r="JSV299" s="22"/>
      <c r="JSW299" s="22"/>
      <c r="JSX299" s="22"/>
      <c r="JSY299" s="22"/>
      <c r="JSZ299" s="22"/>
      <c r="JTA299" s="22"/>
      <c r="JTB299" s="22"/>
      <c r="JTC299" s="22"/>
      <c r="JTD299" s="22"/>
      <c r="JTE299" s="22"/>
      <c r="JTF299" s="22"/>
      <c r="JTG299" s="22"/>
      <c r="JTH299" s="22"/>
      <c r="JTI299" s="22"/>
      <c r="JTJ299" s="22"/>
      <c r="JTK299" s="22"/>
      <c r="JTL299" s="22"/>
      <c r="JTM299" s="22"/>
      <c r="JTN299" s="22"/>
      <c r="JTO299" s="22"/>
      <c r="JTP299" s="22"/>
      <c r="JTQ299" s="22"/>
      <c r="JTR299" s="22"/>
      <c r="JTS299" s="22"/>
      <c r="JTT299" s="22"/>
      <c r="JTU299" s="22"/>
      <c r="JTV299" s="22"/>
      <c r="JTW299" s="22"/>
      <c r="JTX299" s="22"/>
      <c r="JTY299" s="22"/>
      <c r="JTZ299" s="22"/>
      <c r="JUA299" s="22"/>
      <c r="JUB299" s="22"/>
      <c r="JUC299" s="22"/>
      <c r="JUD299" s="22"/>
      <c r="JUE299" s="22"/>
      <c r="JUF299" s="22"/>
      <c r="JUG299" s="22"/>
      <c r="JUH299" s="22"/>
      <c r="JUI299" s="22"/>
      <c r="JUJ299" s="22"/>
      <c r="JUK299" s="22"/>
      <c r="JUL299" s="22"/>
      <c r="JUM299" s="22"/>
      <c r="JUN299" s="22"/>
      <c r="JUO299" s="22"/>
      <c r="JUP299" s="22"/>
      <c r="JUQ299" s="22"/>
      <c r="JUR299" s="22"/>
      <c r="JUS299" s="22"/>
      <c r="JUT299" s="22"/>
      <c r="JUU299" s="22"/>
      <c r="JUV299" s="22"/>
      <c r="JUW299" s="22"/>
      <c r="JUX299" s="22"/>
      <c r="JUY299" s="22"/>
      <c r="JUZ299" s="22"/>
      <c r="JVA299" s="22"/>
      <c r="JVB299" s="22"/>
      <c r="JVC299" s="22"/>
      <c r="JVD299" s="22"/>
      <c r="JVE299" s="22"/>
      <c r="JVF299" s="22"/>
      <c r="JVG299" s="22"/>
      <c r="JVH299" s="22"/>
      <c r="JVI299" s="22"/>
      <c r="JVJ299" s="22"/>
      <c r="JVK299" s="22"/>
      <c r="JVL299" s="22"/>
      <c r="JVM299" s="22"/>
      <c r="JVN299" s="22"/>
      <c r="JVO299" s="22"/>
      <c r="JVP299" s="22"/>
      <c r="JVQ299" s="22"/>
      <c r="JVR299" s="22"/>
      <c r="JVS299" s="22"/>
      <c r="JVT299" s="22"/>
      <c r="JVU299" s="22"/>
      <c r="JVV299" s="22"/>
      <c r="JVW299" s="22"/>
      <c r="JVX299" s="22"/>
      <c r="JVY299" s="22"/>
      <c r="JVZ299" s="22"/>
      <c r="JWA299" s="22"/>
      <c r="JWB299" s="22"/>
      <c r="JWC299" s="22"/>
      <c r="JWD299" s="22"/>
      <c r="JWE299" s="22"/>
      <c r="JWF299" s="22"/>
      <c r="JWG299" s="22"/>
      <c r="JWH299" s="22"/>
      <c r="JWI299" s="22"/>
      <c r="JWJ299" s="22"/>
      <c r="JWK299" s="22"/>
      <c r="JWL299" s="22"/>
      <c r="JWM299" s="22"/>
      <c r="JWN299" s="22"/>
      <c r="JWO299" s="22"/>
      <c r="JWP299" s="22"/>
      <c r="JWQ299" s="22"/>
      <c r="JWR299" s="22"/>
      <c r="JWS299" s="22"/>
      <c r="JWT299" s="22"/>
      <c r="JWU299" s="22"/>
      <c r="JWV299" s="22"/>
      <c r="JWW299" s="22"/>
      <c r="JWX299" s="22"/>
      <c r="JWY299" s="22"/>
      <c r="JWZ299" s="22"/>
      <c r="JXA299" s="22"/>
      <c r="JXB299" s="22"/>
      <c r="JXC299" s="22"/>
      <c r="JXD299" s="22"/>
      <c r="JXE299" s="22"/>
      <c r="JXF299" s="22"/>
      <c r="JXG299" s="22"/>
      <c r="JXH299" s="22"/>
      <c r="JXI299" s="22"/>
      <c r="JXJ299" s="22"/>
      <c r="JXK299" s="22"/>
      <c r="JXL299" s="22"/>
      <c r="JXM299" s="22"/>
      <c r="JXN299" s="22"/>
      <c r="JXO299" s="22"/>
      <c r="JXP299" s="22"/>
      <c r="JXQ299" s="22"/>
      <c r="JXR299" s="22"/>
      <c r="JXS299" s="22"/>
      <c r="JXT299" s="22"/>
      <c r="JXU299" s="22"/>
      <c r="JXV299" s="22"/>
      <c r="JXW299" s="22"/>
      <c r="JXX299" s="22"/>
      <c r="JXY299" s="22"/>
      <c r="JXZ299" s="22"/>
      <c r="JYA299" s="22"/>
      <c r="JYB299" s="22"/>
      <c r="JYC299" s="22"/>
      <c r="JYD299" s="22"/>
      <c r="JYE299" s="22"/>
      <c r="JYF299" s="22"/>
      <c r="JYG299" s="22"/>
      <c r="JYH299" s="22"/>
      <c r="JYI299" s="22"/>
      <c r="JYJ299" s="22"/>
      <c r="JYK299" s="22"/>
      <c r="JYL299" s="22"/>
      <c r="JYM299" s="22"/>
      <c r="JYN299" s="22"/>
      <c r="JYO299" s="22"/>
      <c r="JYP299" s="22"/>
      <c r="JYQ299" s="22"/>
      <c r="JYR299" s="22"/>
      <c r="JYS299" s="22"/>
      <c r="JYT299" s="22"/>
      <c r="JYU299" s="22"/>
      <c r="JYV299" s="22"/>
      <c r="JYW299" s="22"/>
      <c r="JYX299" s="22"/>
      <c r="JYY299" s="22"/>
      <c r="JYZ299" s="22"/>
      <c r="JZA299" s="22"/>
      <c r="JZB299" s="22"/>
      <c r="JZC299" s="22"/>
      <c r="JZD299" s="22"/>
      <c r="JZE299" s="22"/>
      <c r="JZF299" s="22"/>
      <c r="JZG299" s="22"/>
      <c r="JZH299" s="22"/>
      <c r="JZI299" s="22"/>
      <c r="JZJ299" s="22"/>
      <c r="JZK299" s="22"/>
      <c r="JZL299" s="22"/>
      <c r="JZM299" s="22"/>
      <c r="JZN299" s="22"/>
      <c r="JZO299" s="22"/>
      <c r="JZP299" s="22"/>
      <c r="JZQ299" s="22"/>
      <c r="JZR299" s="22"/>
      <c r="JZS299" s="22"/>
      <c r="JZT299" s="22"/>
      <c r="JZU299" s="22"/>
      <c r="JZV299" s="22"/>
      <c r="JZW299" s="22"/>
      <c r="JZX299" s="22"/>
      <c r="JZY299" s="22"/>
      <c r="JZZ299" s="22"/>
      <c r="KAA299" s="22"/>
      <c r="KAB299" s="22"/>
      <c r="KAC299" s="22"/>
      <c r="KAD299" s="22"/>
      <c r="KAE299" s="22"/>
      <c r="KAF299" s="22"/>
      <c r="KAG299" s="22"/>
      <c r="KAH299" s="22"/>
      <c r="KAI299" s="22"/>
      <c r="KAJ299" s="22"/>
      <c r="KAK299" s="22"/>
      <c r="KAL299" s="22"/>
      <c r="KAM299" s="22"/>
      <c r="KAN299" s="22"/>
      <c r="KAO299" s="22"/>
      <c r="KAP299" s="22"/>
      <c r="KAQ299" s="22"/>
      <c r="KAR299" s="22"/>
      <c r="KAS299" s="22"/>
      <c r="KAT299" s="22"/>
      <c r="KAU299" s="22"/>
      <c r="KAV299" s="22"/>
      <c r="KAW299" s="22"/>
      <c r="KAX299" s="22"/>
      <c r="KAY299" s="22"/>
      <c r="KAZ299" s="22"/>
      <c r="KBA299" s="22"/>
      <c r="KBB299" s="22"/>
      <c r="KBC299" s="22"/>
      <c r="KBD299" s="22"/>
      <c r="KBE299" s="22"/>
      <c r="KBF299" s="22"/>
      <c r="KBG299" s="22"/>
      <c r="KBH299" s="22"/>
      <c r="KBI299" s="22"/>
      <c r="KBJ299" s="22"/>
      <c r="KBK299" s="22"/>
      <c r="KBL299" s="22"/>
      <c r="KBM299" s="22"/>
      <c r="KBN299" s="22"/>
      <c r="KBO299" s="22"/>
      <c r="KBP299" s="22"/>
      <c r="KBQ299" s="22"/>
      <c r="KBR299" s="22"/>
      <c r="KBS299" s="22"/>
      <c r="KBT299" s="22"/>
      <c r="KBU299" s="22"/>
      <c r="KBV299" s="22"/>
      <c r="KBW299" s="22"/>
      <c r="KBX299" s="22"/>
      <c r="KBY299" s="22"/>
      <c r="KBZ299" s="22"/>
      <c r="KCA299" s="22"/>
      <c r="KCB299" s="22"/>
      <c r="KCC299" s="22"/>
      <c r="KCD299" s="22"/>
      <c r="KCE299" s="22"/>
      <c r="KCF299" s="22"/>
      <c r="KCG299" s="22"/>
      <c r="KCH299" s="22"/>
      <c r="KCI299" s="22"/>
      <c r="KCJ299" s="22"/>
      <c r="KCK299" s="22"/>
      <c r="KCL299" s="22"/>
      <c r="KCM299" s="22"/>
      <c r="KCN299" s="22"/>
      <c r="KCO299" s="22"/>
      <c r="KCP299" s="22"/>
      <c r="KCQ299" s="22"/>
      <c r="KCR299" s="22"/>
      <c r="KCS299" s="22"/>
      <c r="KCT299" s="22"/>
      <c r="KCU299" s="22"/>
      <c r="KCV299" s="22"/>
      <c r="KCW299" s="22"/>
      <c r="KCX299" s="22"/>
      <c r="KCY299" s="22"/>
      <c r="KCZ299" s="22"/>
      <c r="KDA299" s="22"/>
      <c r="KDB299" s="22"/>
      <c r="KDC299" s="22"/>
      <c r="KDD299" s="22"/>
      <c r="KDE299" s="22"/>
      <c r="KDF299" s="22"/>
      <c r="KDG299" s="22"/>
      <c r="KDH299" s="22"/>
      <c r="KDI299" s="22"/>
      <c r="KDJ299" s="22"/>
      <c r="KDK299" s="22"/>
      <c r="KDL299" s="22"/>
      <c r="KDM299" s="22"/>
      <c r="KDN299" s="22"/>
      <c r="KDO299" s="22"/>
      <c r="KDP299" s="22"/>
      <c r="KDQ299" s="22"/>
      <c r="KDR299" s="22"/>
      <c r="KDS299" s="22"/>
      <c r="KDT299" s="22"/>
      <c r="KDU299" s="22"/>
      <c r="KDV299" s="22"/>
      <c r="KDW299" s="22"/>
      <c r="KDX299" s="22"/>
      <c r="KDY299" s="22"/>
      <c r="KDZ299" s="22"/>
      <c r="KEA299" s="22"/>
      <c r="KEB299" s="22"/>
      <c r="KEC299" s="22"/>
      <c r="KED299" s="22"/>
      <c r="KEE299" s="22"/>
      <c r="KEF299" s="22"/>
      <c r="KEG299" s="22"/>
      <c r="KEH299" s="22"/>
      <c r="KEI299" s="22"/>
      <c r="KEJ299" s="22"/>
      <c r="KEK299" s="22"/>
      <c r="KEL299" s="22"/>
      <c r="KEM299" s="22"/>
      <c r="KEN299" s="22"/>
      <c r="KEO299" s="22"/>
      <c r="KEP299" s="22"/>
      <c r="KEQ299" s="22"/>
      <c r="KER299" s="22"/>
      <c r="KES299" s="22"/>
      <c r="KET299" s="22"/>
      <c r="KEU299" s="22"/>
      <c r="KEV299" s="22"/>
      <c r="KEW299" s="22"/>
      <c r="KEX299" s="22"/>
      <c r="KEY299" s="22"/>
      <c r="KEZ299" s="22"/>
      <c r="KFA299" s="22"/>
      <c r="KFB299" s="22"/>
      <c r="KFC299" s="22"/>
      <c r="KFD299" s="22"/>
      <c r="KFE299" s="22"/>
      <c r="KFF299" s="22"/>
      <c r="KFG299" s="22"/>
      <c r="KFH299" s="22"/>
      <c r="KFI299" s="22"/>
      <c r="KFJ299" s="22"/>
      <c r="KFK299" s="22"/>
      <c r="KFL299" s="22"/>
      <c r="KFM299" s="22"/>
      <c r="KFN299" s="22"/>
      <c r="KFO299" s="22"/>
      <c r="KFP299" s="22"/>
      <c r="KFQ299" s="22"/>
      <c r="KFR299" s="22"/>
      <c r="KFS299" s="22"/>
      <c r="KFT299" s="22"/>
      <c r="KFU299" s="22"/>
      <c r="KFV299" s="22"/>
      <c r="KFW299" s="22"/>
      <c r="KFX299" s="22"/>
      <c r="KFY299" s="22"/>
      <c r="KFZ299" s="22"/>
      <c r="KGA299" s="22"/>
      <c r="KGB299" s="22"/>
      <c r="KGC299" s="22"/>
      <c r="KGD299" s="22"/>
      <c r="KGE299" s="22"/>
      <c r="KGF299" s="22"/>
      <c r="KGG299" s="22"/>
      <c r="KGH299" s="22"/>
      <c r="KGI299" s="22"/>
      <c r="KGJ299" s="22"/>
      <c r="KGK299" s="22"/>
      <c r="KGL299" s="22"/>
      <c r="KGM299" s="22"/>
      <c r="KGN299" s="22"/>
      <c r="KGO299" s="22"/>
      <c r="KGP299" s="22"/>
      <c r="KGQ299" s="22"/>
      <c r="KGR299" s="22"/>
      <c r="KGS299" s="22"/>
      <c r="KGT299" s="22"/>
      <c r="KGU299" s="22"/>
      <c r="KGV299" s="22"/>
      <c r="KGW299" s="22"/>
      <c r="KGX299" s="22"/>
      <c r="KGY299" s="22"/>
      <c r="KGZ299" s="22"/>
      <c r="KHA299" s="22"/>
      <c r="KHB299" s="22"/>
      <c r="KHC299" s="22"/>
      <c r="KHD299" s="22"/>
      <c r="KHE299" s="22"/>
      <c r="KHF299" s="22"/>
      <c r="KHG299" s="22"/>
      <c r="KHH299" s="22"/>
      <c r="KHI299" s="22"/>
      <c r="KHJ299" s="22"/>
      <c r="KHK299" s="22"/>
      <c r="KHL299" s="22"/>
      <c r="KHM299" s="22"/>
      <c r="KHN299" s="22"/>
      <c r="KHO299" s="22"/>
      <c r="KHP299" s="22"/>
      <c r="KHQ299" s="22"/>
      <c r="KHR299" s="22"/>
      <c r="KHS299" s="22"/>
      <c r="KHT299" s="22"/>
      <c r="KHU299" s="22"/>
      <c r="KHV299" s="22"/>
      <c r="KHW299" s="22"/>
      <c r="KHX299" s="22"/>
      <c r="KHY299" s="22"/>
      <c r="KHZ299" s="22"/>
      <c r="KIA299" s="22"/>
      <c r="KIB299" s="22"/>
      <c r="KIC299" s="22"/>
      <c r="KID299" s="22"/>
      <c r="KIE299" s="22"/>
      <c r="KIF299" s="22"/>
      <c r="KIG299" s="22"/>
      <c r="KIH299" s="22"/>
      <c r="KII299" s="22"/>
      <c r="KIJ299" s="22"/>
      <c r="KIK299" s="22"/>
      <c r="KIL299" s="22"/>
      <c r="KIM299" s="22"/>
      <c r="KIN299" s="22"/>
      <c r="KIO299" s="22"/>
      <c r="KIP299" s="22"/>
      <c r="KIQ299" s="22"/>
      <c r="KIR299" s="22"/>
      <c r="KIS299" s="22"/>
      <c r="KIT299" s="22"/>
      <c r="KIU299" s="22"/>
      <c r="KIV299" s="22"/>
      <c r="KIW299" s="22"/>
      <c r="KIX299" s="22"/>
      <c r="KIY299" s="22"/>
      <c r="KIZ299" s="22"/>
      <c r="KJA299" s="22"/>
      <c r="KJB299" s="22"/>
      <c r="KJC299" s="22"/>
      <c r="KJD299" s="22"/>
      <c r="KJE299" s="22"/>
      <c r="KJF299" s="22"/>
      <c r="KJG299" s="22"/>
      <c r="KJH299" s="22"/>
      <c r="KJI299" s="22"/>
      <c r="KJJ299" s="22"/>
      <c r="KJK299" s="22"/>
      <c r="KJL299" s="22"/>
      <c r="KJM299" s="22"/>
      <c r="KJN299" s="22"/>
      <c r="KJO299" s="22"/>
      <c r="KJP299" s="22"/>
      <c r="KJQ299" s="22"/>
      <c r="KJR299" s="22"/>
      <c r="KJS299" s="22"/>
      <c r="KJT299" s="22"/>
      <c r="KJU299" s="22"/>
      <c r="KJV299" s="22"/>
      <c r="KJW299" s="22"/>
      <c r="KJX299" s="22"/>
      <c r="KJY299" s="22"/>
      <c r="KJZ299" s="22"/>
      <c r="KKA299" s="22"/>
      <c r="KKB299" s="22"/>
      <c r="KKC299" s="22"/>
      <c r="KKD299" s="22"/>
      <c r="KKE299" s="22"/>
      <c r="KKF299" s="22"/>
      <c r="KKG299" s="22"/>
      <c r="KKH299" s="22"/>
      <c r="KKI299" s="22"/>
      <c r="KKJ299" s="22"/>
      <c r="KKK299" s="22"/>
      <c r="KKL299" s="22"/>
      <c r="KKM299" s="22"/>
      <c r="KKN299" s="22"/>
      <c r="KKO299" s="22"/>
      <c r="KKP299" s="22"/>
      <c r="KKQ299" s="22"/>
      <c r="KKR299" s="22"/>
      <c r="KKS299" s="22"/>
      <c r="KKT299" s="22"/>
      <c r="KKU299" s="22"/>
      <c r="KKV299" s="22"/>
      <c r="KKW299" s="22"/>
      <c r="KKX299" s="22"/>
      <c r="KKY299" s="22"/>
      <c r="KKZ299" s="22"/>
      <c r="KLA299" s="22"/>
      <c r="KLB299" s="22"/>
      <c r="KLC299" s="22"/>
      <c r="KLD299" s="22"/>
      <c r="KLE299" s="22"/>
      <c r="KLF299" s="22"/>
      <c r="KLG299" s="22"/>
      <c r="KLH299" s="22"/>
      <c r="KLI299" s="22"/>
      <c r="KLJ299" s="22"/>
      <c r="KLK299" s="22"/>
      <c r="KLL299" s="22"/>
      <c r="KLM299" s="22"/>
      <c r="KLN299" s="22"/>
      <c r="KLO299" s="22"/>
      <c r="KLP299" s="22"/>
      <c r="KLQ299" s="22"/>
      <c r="KLR299" s="22"/>
      <c r="KLS299" s="22"/>
      <c r="KLT299" s="22"/>
      <c r="KLU299" s="22"/>
      <c r="KLV299" s="22"/>
      <c r="KLW299" s="22"/>
      <c r="KLX299" s="22"/>
      <c r="KLY299" s="22"/>
      <c r="KLZ299" s="22"/>
      <c r="KMA299" s="22"/>
      <c r="KMB299" s="22"/>
      <c r="KMC299" s="22"/>
      <c r="KMD299" s="22"/>
      <c r="KME299" s="22"/>
      <c r="KMF299" s="22"/>
      <c r="KMG299" s="22"/>
      <c r="KMH299" s="22"/>
      <c r="KMI299" s="22"/>
      <c r="KMJ299" s="22"/>
      <c r="KMK299" s="22"/>
      <c r="KML299" s="22"/>
      <c r="KMM299" s="22"/>
      <c r="KMN299" s="22"/>
      <c r="KMO299" s="22"/>
      <c r="KMP299" s="22"/>
      <c r="KMQ299" s="22"/>
      <c r="KMR299" s="22"/>
      <c r="KMS299" s="22"/>
      <c r="KMT299" s="22"/>
      <c r="KMU299" s="22"/>
      <c r="KMV299" s="22"/>
      <c r="KMW299" s="22"/>
      <c r="KMX299" s="22"/>
      <c r="KMY299" s="22"/>
      <c r="KMZ299" s="22"/>
      <c r="KNA299" s="22"/>
      <c r="KNB299" s="22"/>
      <c r="KNC299" s="22"/>
      <c r="KND299" s="22"/>
      <c r="KNE299" s="22"/>
      <c r="KNF299" s="22"/>
      <c r="KNG299" s="22"/>
      <c r="KNH299" s="22"/>
      <c r="KNI299" s="22"/>
      <c r="KNJ299" s="22"/>
      <c r="KNK299" s="22"/>
      <c r="KNL299" s="22"/>
      <c r="KNM299" s="22"/>
      <c r="KNN299" s="22"/>
      <c r="KNO299" s="22"/>
      <c r="KNP299" s="22"/>
      <c r="KNQ299" s="22"/>
      <c r="KNR299" s="22"/>
      <c r="KNS299" s="22"/>
      <c r="KNT299" s="22"/>
      <c r="KNU299" s="22"/>
      <c r="KNV299" s="22"/>
      <c r="KNW299" s="22"/>
      <c r="KNX299" s="22"/>
      <c r="KNY299" s="22"/>
      <c r="KNZ299" s="22"/>
      <c r="KOA299" s="22"/>
      <c r="KOB299" s="22"/>
      <c r="KOC299" s="22"/>
      <c r="KOD299" s="22"/>
      <c r="KOE299" s="22"/>
      <c r="KOF299" s="22"/>
      <c r="KOG299" s="22"/>
      <c r="KOH299" s="22"/>
      <c r="KOI299" s="22"/>
      <c r="KOJ299" s="22"/>
      <c r="KOK299" s="22"/>
      <c r="KOL299" s="22"/>
      <c r="KOM299" s="22"/>
      <c r="KON299" s="22"/>
      <c r="KOO299" s="22"/>
      <c r="KOP299" s="22"/>
      <c r="KOQ299" s="22"/>
      <c r="KOR299" s="22"/>
      <c r="KOS299" s="22"/>
      <c r="KOT299" s="22"/>
      <c r="KOU299" s="22"/>
      <c r="KOV299" s="22"/>
      <c r="KOW299" s="22"/>
      <c r="KOX299" s="22"/>
      <c r="KOY299" s="22"/>
      <c r="KOZ299" s="22"/>
      <c r="KPA299" s="22"/>
      <c r="KPB299" s="22"/>
      <c r="KPC299" s="22"/>
      <c r="KPD299" s="22"/>
      <c r="KPE299" s="22"/>
      <c r="KPF299" s="22"/>
      <c r="KPG299" s="22"/>
      <c r="KPH299" s="22"/>
      <c r="KPI299" s="22"/>
      <c r="KPJ299" s="22"/>
      <c r="KPK299" s="22"/>
      <c r="KPL299" s="22"/>
      <c r="KPM299" s="22"/>
      <c r="KPN299" s="22"/>
      <c r="KPO299" s="22"/>
      <c r="KPP299" s="22"/>
      <c r="KPQ299" s="22"/>
      <c r="KPR299" s="22"/>
      <c r="KPS299" s="22"/>
      <c r="KPT299" s="22"/>
      <c r="KPU299" s="22"/>
      <c r="KPV299" s="22"/>
      <c r="KPW299" s="22"/>
      <c r="KPX299" s="22"/>
      <c r="KPY299" s="22"/>
      <c r="KPZ299" s="22"/>
      <c r="KQA299" s="22"/>
      <c r="KQB299" s="22"/>
      <c r="KQC299" s="22"/>
      <c r="KQD299" s="22"/>
      <c r="KQE299" s="22"/>
      <c r="KQF299" s="22"/>
      <c r="KQG299" s="22"/>
      <c r="KQH299" s="22"/>
      <c r="KQI299" s="22"/>
      <c r="KQJ299" s="22"/>
      <c r="KQK299" s="22"/>
      <c r="KQL299" s="22"/>
      <c r="KQM299" s="22"/>
      <c r="KQN299" s="22"/>
      <c r="KQO299" s="22"/>
      <c r="KQP299" s="22"/>
      <c r="KQQ299" s="22"/>
      <c r="KQR299" s="22"/>
      <c r="KQS299" s="22"/>
      <c r="KQT299" s="22"/>
      <c r="KQU299" s="22"/>
      <c r="KQV299" s="22"/>
      <c r="KQW299" s="22"/>
      <c r="KQX299" s="22"/>
      <c r="KQY299" s="22"/>
      <c r="KQZ299" s="22"/>
      <c r="KRA299" s="22"/>
      <c r="KRB299" s="22"/>
      <c r="KRC299" s="22"/>
      <c r="KRD299" s="22"/>
      <c r="KRE299" s="22"/>
      <c r="KRF299" s="22"/>
      <c r="KRG299" s="22"/>
      <c r="KRH299" s="22"/>
      <c r="KRI299" s="22"/>
      <c r="KRJ299" s="22"/>
      <c r="KRK299" s="22"/>
      <c r="KRL299" s="22"/>
      <c r="KRM299" s="22"/>
      <c r="KRN299" s="22"/>
      <c r="KRO299" s="22"/>
      <c r="KRP299" s="22"/>
      <c r="KRQ299" s="22"/>
      <c r="KRR299" s="22"/>
      <c r="KRS299" s="22"/>
      <c r="KRT299" s="22"/>
      <c r="KRU299" s="22"/>
      <c r="KRV299" s="22"/>
      <c r="KRW299" s="22"/>
      <c r="KRX299" s="22"/>
      <c r="KRY299" s="22"/>
      <c r="KRZ299" s="22"/>
      <c r="KSA299" s="22"/>
      <c r="KSB299" s="22"/>
      <c r="KSC299" s="22"/>
      <c r="KSD299" s="22"/>
      <c r="KSE299" s="22"/>
      <c r="KSF299" s="22"/>
      <c r="KSG299" s="22"/>
      <c r="KSH299" s="22"/>
      <c r="KSI299" s="22"/>
      <c r="KSJ299" s="22"/>
      <c r="KSK299" s="22"/>
      <c r="KSL299" s="22"/>
      <c r="KSM299" s="22"/>
      <c r="KSN299" s="22"/>
      <c r="KSO299" s="22"/>
      <c r="KSP299" s="22"/>
      <c r="KSQ299" s="22"/>
      <c r="KSR299" s="22"/>
      <c r="KSS299" s="22"/>
      <c r="KST299" s="22"/>
      <c r="KSU299" s="22"/>
      <c r="KSV299" s="22"/>
      <c r="KSW299" s="22"/>
      <c r="KSX299" s="22"/>
      <c r="KSY299" s="22"/>
      <c r="KSZ299" s="22"/>
      <c r="KTA299" s="22"/>
      <c r="KTB299" s="22"/>
      <c r="KTC299" s="22"/>
      <c r="KTD299" s="22"/>
      <c r="KTE299" s="22"/>
      <c r="KTF299" s="22"/>
      <c r="KTG299" s="22"/>
      <c r="KTH299" s="22"/>
      <c r="KTI299" s="22"/>
      <c r="KTJ299" s="22"/>
      <c r="KTK299" s="22"/>
      <c r="KTL299" s="22"/>
      <c r="KTM299" s="22"/>
      <c r="KTN299" s="22"/>
      <c r="KTO299" s="22"/>
      <c r="KTP299" s="22"/>
      <c r="KTQ299" s="22"/>
      <c r="KTR299" s="22"/>
      <c r="KTS299" s="22"/>
      <c r="KTT299" s="22"/>
      <c r="KTU299" s="22"/>
      <c r="KTV299" s="22"/>
      <c r="KTW299" s="22"/>
      <c r="KTX299" s="22"/>
      <c r="KTY299" s="22"/>
      <c r="KTZ299" s="22"/>
      <c r="KUA299" s="22"/>
      <c r="KUB299" s="22"/>
      <c r="KUC299" s="22"/>
      <c r="KUD299" s="22"/>
      <c r="KUE299" s="22"/>
      <c r="KUF299" s="22"/>
      <c r="KUG299" s="22"/>
      <c r="KUH299" s="22"/>
      <c r="KUI299" s="22"/>
      <c r="KUJ299" s="22"/>
      <c r="KUK299" s="22"/>
      <c r="KUL299" s="22"/>
      <c r="KUM299" s="22"/>
      <c r="KUN299" s="22"/>
      <c r="KUO299" s="22"/>
      <c r="KUP299" s="22"/>
      <c r="KUQ299" s="22"/>
      <c r="KUR299" s="22"/>
      <c r="KUS299" s="22"/>
      <c r="KUT299" s="22"/>
      <c r="KUU299" s="22"/>
      <c r="KUV299" s="22"/>
      <c r="KUW299" s="22"/>
      <c r="KUX299" s="22"/>
      <c r="KUY299" s="22"/>
      <c r="KUZ299" s="22"/>
      <c r="KVA299" s="22"/>
      <c r="KVB299" s="22"/>
      <c r="KVC299" s="22"/>
      <c r="KVD299" s="22"/>
      <c r="KVE299" s="22"/>
      <c r="KVF299" s="22"/>
      <c r="KVG299" s="22"/>
      <c r="KVH299" s="22"/>
      <c r="KVI299" s="22"/>
      <c r="KVJ299" s="22"/>
      <c r="KVK299" s="22"/>
      <c r="KVL299" s="22"/>
      <c r="KVM299" s="22"/>
      <c r="KVN299" s="22"/>
      <c r="KVO299" s="22"/>
      <c r="KVP299" s="22"/>
      <c r="KVQ299" s="22"/>
      <c r="KVR299" s="22"/>
      <c r="KVS299" s="22"/>
      <c r="KVT299" s="22"/>
      <c r="KVU299" s="22"/>
      <c r="KVV299" s="22"/>
      <c r="KVW299" s="22"/>
      <c r="KVX299" s="22"/>
      <c r="KVY299" s="22"/>
      <c r="KVZ299" s="22"/>
      <c r="KWA299" s="22"/>
      <c r="KWB299" s="22"/>
      <c r="KWC299" s="22"/>
      <c r="KWD299" s="22"/>
      <c r="KWE299" s="22"/>
      <c r="KWF299" s="22"/>
      <c r="KWG299" s="22"/>
      <c r="KWH299" s="22"/>
      <c r="KWI299" s="22"/>
      <c r="KWJ299" s="22"/>
      <c r="KWK299" s="22"/>
      <c r="KWL299" s="22"/>
      <c r="KWM299" s="22"/>
      <c r="KWN299" s="22"/>
      <c r="KWO299" s="22"/>
      <c r="KWP299" s="22"/>
      <c r="KWQ299" s="22"/>
      <c r="KWR299" s="22"/>
      <c r="KWS299" s="22"/>
      <c r="KWT299" s="22"/>
      <c r="KWU299" s="22"/>
      <c r="KWV299" s="22"/>
      <c r="KWW299" s="22"/>
      <c r="KWX299" s="22"/>
      <c r="KWY299" s="22"/>
      <c r="KWZ299" s="22"/>
      <c r="KXA299" s="22"/>
      <c r="KXB299" s="22"/>
      <c r="KXC299" s="22"/>
      <c r="KXD299" s="22"/>
      <c r="KXE299" s="22"/>
      <c r="KXF299" s="22"/>
      <c r="KXG299" s="22"/>
      <c r="KXH299" s="22"/>
      <c r="KXI299" s="22"/>
      <c r="KXJ299" s="22"/>
      <c r="KXK299" s="22"/>
      <c r="KXL299" s="22"/>
      <c r="KXM299" s="22"/>
      <c r="KXN299" s="22"/>
      <c r="KXO299" s="22"/>
      <c r="KXP299" s="22"/>
      <c r="KXQ299" s="22"/>
      <c r="KXR299" s="22"/>
      <c r="KXS299" s="22"/>
      <c r="KXT299" s="22"/>
      <c r="KXU299" s="22"/>
      <c r="KXV299" s="22"/>
      <c r="KXW299" s="22"/>
      <c r="KXX299" s="22"/>
      <c r="KXY299" s="22"/>
      <c r="KXZ299" s="22"/>
      <c r="KYA299" s="22"/>
      <c r="KYB299" s="22"/>
      <c r="KYC299" s="22"/>
      <c r="KYD299" s="22"/>
      <c r="KYE299" s="22"/>
      <c r="KYF299" s="22"/>
      <c r="KYG299" s="22"/>
      <c r="KYH299" s="22"/>
      <c r="KYI299" s="22"/>
      <c r="KYJ299" s="22"/>
      <c r="KYK299" s="22"/>
      <c r="KYL299" s="22"/>
      <c r="KYM299" s="22"/>
      <c r="KYN299" s="22"/>
      <c r="KYO299" s="22"/>
      <c r="KYP299" s="22"/>
      <c r="KYQ299" s="22"/>
      <c r="KYR299" s="22"/>
      <c r="KYS299" s="22"/>
      <c r="KYT299" s="22"/>
      <c r="KYU299" s="22"/>
      <c r="KYV299" s="22"/>
      <c r="KYW299" s="22"/>
      <c r="KYX299" s="22"/>
      <c r="KYY299" s="22"/>
      <c r="KYZ299" s="22"/>
      <c r="KZA299" s="22"/>
      <c r="KZB299" s="22"/>
      <c r="KZC299" s="22"/>
      <c r="KZD299" s="22"/>
      <c r="KZE299" s="22"/>
      <c r="KZF299" s="22"/>
      <c r="KZG299" s="22"/>
      <c r="KZH299" s="22"/>
      <c r="KZI299" s="22"/>
      <c r="KZJ299" s="22"/>
      <c r="KZK299" s="22"/>
      <c r="KZL299" s="22"/>
      <c r="KZM299" s="22"/>
      <c r="KZN299" s="22"/>
      <c r="KZO299" s="22"/>
      <c r="KZP299" s="22"/>
      <c r="KZQ299" s="22"/>
      <c r="KZR299" s="22"/>
      <c r="KZS299" s="22"/>
      <c r="KZT299" s="22"/>
      <c r="KZU299" s="22"/>
      <c r="KZV299" s="22"/>
      <c r="KZW299" s="22"/>
      <c r="KZX299" s="22"/>
      <c r="KZY299" s="22"/>
      <c r="KZZ299" s="22"/>
      <c r="LAA299" s="22"/>
      <c r="LAB299" s="22"/>
      <c r="LAC299" s="22"/>
      <c r="LAD299" s="22"/>
      <c r="LAE299" s="22"/>
      <c r="LAF299" s="22"/>
      <c r="LAG299" s="22"/>
      <c r="LAH299" s="22"/>
      <c r="LAI299" s="22"/>
      <c r="LAJ299" s="22"/>
      <c r="LAK299" s="22"/>
      <c r="LAL299" s="22"/>
      <c r="LAM299" s="22"/>
      <c r="LAN299" s="22"/>
      <c r="LAO299" s="22"/>
      <c r="LAP299" s="22"/>
      <c r="LAQ299" s="22"/>
      <c r="LAR299" s="22"/>
      <c r="LAS299" s="22"/>
      <c r="LAT299" s="22"/>
      <c r="LAU299" s="22"/>
      <c r="LAV299" s="22"/>
      <c r="LAW299" s="22"/>
      <c r="LAX299" s="22"/>
      <c r="LAY299" s="22"/>
      <c r="LAZ299" s="22"/>
      <c r="LBA299" s="22"/>
      <c r="LBB299" s="22"/>
      <c r="LBC299" s="22"/>
      <c r="LBD299" s="22"/>
      <c r="LBE299" s="22"/>
      <c r="LBF299" s="22"/>
      <c r="LBG299" s="22"/>
      <c r="LBH299" s="22"/>
      <c r="LBI299" s="22"/>
      <c r="LBJ299" s="22"/>
      <c r="LBK299" s="22"/>
      <c r="LBL299" s="22"/>
      <c r="LBM299" s="22"/>
      <c r="LBN299" s="22"/>
      <c r="LBO299" s="22"/>
      <c r="LBP299" s="22"/>
      <c r="LBQ299" s="22"/>
      <c r="LBR299" s="22"/>
      <c r="LBS299" s="22"/>
      <c r="LBT299" s="22"/>
      <c r="LBU299" s="22"/>
      <c r="LBV299" s="22"/>
      <c r="LBW299" s="22"/>
      <c r="LBX299" s="22"/>
      <c r="LBY299" s="22"/>
      <c r="LBZ299" s="22"/>
      <c r="LCA299" s="22"/>
      <c r="LCB299" s="22"/>
      <c r="LCC299" s="22"/>
      <c r="LCD299" s="22"/>
      <c r="LCE299" s="22"/>
      <c r="LCF299" s="22"/>
      <c r="LCG299" s="22"/>
      <c r="LCH299" s="22"/>
      <c r="LCI299" s="22"/>
      <c r="LCJ299" s="22"/>
      <c r="LCK299" s="22"/>
      <c r="LCL299" s="22"/>
      <c r="LCM299" s="22"/>
      <c r="LCN299" s="22"/>
      <c r="LCO299" s="22"/>
      <c r="LCP299" s="22"/>
      <c r="LCQ299" s="22"/>
      <c r="LCR299" s="22"/>
      <c r="LCS299" s="22"/>
      <c r="LCT299" s="22"/>
      <c r="LCU299" s="22"/>
      <c r="LCV299" s="22"/>
      <c r="LCW299" s="22"/>
      <c r="LCX299" s="22"/>
      <c r="LCY299" s="22"/>
      <c r="LCZ299" s="22"/>
      <c r="LDA299" s="22"/>
      <c r="LDB299" s="22"/>
      <c r="LDC299" s="22"/>
      <c r="LDD299" s="22"/>
      <c r="LDE299" s="22"/>
      <c r="LDF299" s="22"/>
      <c r="LDG299" s="22"/>
      <c r="LDH299" s="22"/>
      <c r="LDI299" s="22"/>
      <c r="LDJ299" s="22"/>
      <c r="LDK299" s="22"/>
      <c r="LDL299" s="22"/>
      <c r="LDM299" s="22"/>
      <c r="LDN299" s="22"/>
      <c r="LDO299" s="22"/>
      <c r="LDP299" s="22"/>
      <c r="LDQ299" s="22"/>
      <c r="LDR299" s="22"/>
      <c r="LDS299" s="22"/>
      <c r="LDT299" s="22"/>
      <c r="LDU299" s="22"/>
      <c r="LDV299" s="22"/>
      <c r="LDW299" s="22"/>
      <c r="LDX299" s="22"/>
      <c r="LDY299" s="22"/>
      <c r="LDZ299" s="22"/>
      <c r="LEA299" s="22"/>
      <c r="LEB299" s="22"/>
      <c r="LEC299" s="22"/>
      <c r="LED299" s="22"/>
      <c r="LEE299" s="22"/>
      <c r="LEF299" s="22"/>
      <c r="LEG299" s="22"/>
      <c r="LEH299" s="22"/>
      <c r="LEI299" s="22"/>
      <c r="LEJ299" s="22"/>
      <c r="LEK299" s="22"/>
      <c r="LEL299" s="22"/>
      <c r="LEM299" s="22"/>
      <c r="LEN299" s="22"/>
      <c r="LEO299" s="22"/>
      <c r="LEP299" s="22"/>
      <c r="LEQ299" s="22"/>
      <c r="LER299" s="22"/>
      <c r="LES299" s="22"/>
      <c r="LET299" s="22"/>
      <c r="LEU299" s="22"/>
      <c r="LEV299" s="22"/>
      <c r="LEW299" s="22"/>
      <c r="LEX299" s="22"/>
      <c r="LEY299" s="22"/>
      <c r="LEZ299" s="22"/>
      <c r="LFA299" s="22"/>
      <c r="LFB299" s="22"/>
      <c r="LFC299" s="22"/>
      <c r="LFD299" s="22"/>
      <c r="LFE299" s="22"/>
      <c r="LFF299" s="22"/>
      <c r="LFG299" s="22"/>
      <c r="LFH299" s="22"/>
      <c r="LFI299" s="22"/>
      <c r="LFJ299" s="22"/>
      <c r="LFK299" s="22"/>
      <c r="LFL299" s="22"/>
      <c r="LFM299" s="22"/>
      <c r="LFN299" s="22"/>
      <c r="LFO299" s="22"/>
      <c r="LFP299" s="22"/>
      <c r="LFQ299" s="22"/>
      <c r="LFR299" s="22"/>
      <c r="LFS299" s="22"/>
      <c r="LFT299" s="22"/>
      <c r="LFU299" s="22"/>
      <c r="LFV299" s="22"/>
      <c r="LFW299" s="22"/>
      <c r="LFX299" s="22"/>
      <c r="LFY299" s="22"/>
      <c r="LFZ299" s="22"/>
      <c r="LGA299" s="22"/>
      <c r="LGB299" s="22"/>
      <c r="LGC299" s="22"/>
      <c r="LGD299" s="22"/>
      <c r="LGE299" s="22"/>
      <c r="LGF299" s="22"/>
      <c r="LGG299" s="22"/>
      <c r="LGH299" s="22"/>
      <c r="LGI299" s="22"/>
      <c r="LGJ299" s="22"/>
      <c r="LGK299" s="22"/>
      <c r="LGL299" s="22"/>
      <c r="LGM299" s="22"/>
      <c r="LGN299" s="22"/>
      <c r="LGO299" s="22"/>
      <c r="LGP299" s="22"/>
      <c r="LGQ299" s="22"/>
      <c r="LGR299" s="22"/>
      <c r="LGS299" s="22"/>
      <c r="LGT299" s="22"/>
      <c r="LGU299" s="22"/>
      <c r="LGV299" s="22"/>
      <c r="LGW299" s="22"/>
      <c r="LGX299" s="22"/>
      <c r="LGY299" s="22"/>
      <c r="LGZ299" s="22"/>
      <c r="LHA299" s="22"/>
      <c r="LHB299" s="22"/>
      <c r="LHC299" s="22"/>
      <c r="LHD299" s="22"/>
      <c r="LHE299" s="22"/>
      <c r="LHF299" s="22"/>
      <c r="LHG299" s="22"/>
      <c r="LHH299" s="22"/>
      <c r="LHI299" s="22"/>
      <c r="LHJ299" s="22"/>
      <c r="LHK299" s="22"/>
      <c r="LHL299" s="22"/>
      <c r="LHM299" s="22"/>
      <c r="LHN299" s="22"/>
      <c r="LHO299" s="22"/>
      <c r="LHP299" s="22"/>
      <c r="LHQ299" s="22"/>
      <c r="LHR299" s="22"/>
      <c r="LHS299" s="22"/>
      <c r="LHT299" s="22"/>
      <c r="LHU299" s="22"/>
      <c r="LHV299" s="22"/>
      <c r="LHW299" s="22"/>
      <c r="LHX299" s="22"/>
      <c r="LHY299" s="22"/>
      <c r="LHZ299" s="22"/>
      <c r="LIA299" s="22"/>
      <c r="LIB299" s="22"/>
      <c r="LIC299" s="22"/>
      <c r="LID299" s="22"/>
      <c r="LIE299" s="22"/>
      <c r="LIF299" s="22"/>
      <c r="LIG299" s="22"/>
      <c r="LIH299" s="22"/>
      <c r="LII299" s="22"/>
      <c r="LIJ299" s="22"/>
      <c r="LIK299" s="22"/>
      <c r="LIL299" s="22"/>
      <c r="LIM299" s="22"/>
      <c r="LIN299" s="22"/>
      <c r="LIO299" s="22"/>
      <c r="LIP299" s="22"/>
      <c r="LIQ299" s="22"/>
      <c r="LIR299" s="22"/>
      <c r="LIS299" s="22"/>
      <c r="LIT299" s="22"/>
      <c r="LIU299" s="22"/>
      <c r="LIV299" s="22"/>
      <c r="LIW299" s="22"/>
      <c r="LIX299" s="22"/>
      <c r="LIY299" s="22"/>
      <c r="LIZ299" s="22"/>
      <c r="LJA299" s="22"/>
      <c r="LJB299" s="22"/>
      <c r="LJC299" s="22"/>
      <c r="LJD299" s="22"/>
      <c r="LJE299" s="22"/>
      <c r="LJF299" s="22"/>
      <c r="LJG299" s="22"/>
      <c r="LJH299" s="22"/>
      <c r="LJI299" s="22"/>
      <c r="LJJ299" s="22"/>
      <c r="LJK299" s="22"/>
      <c r="LJL299" s="22"/>
      <c r="LJM299" s="22"/>
      <c r="LJN299" s="22"/>
      <c r="LJO299" s="22"/>
      <c r="LJP299" s="22"/>
      <c r="LJQ299" s="22"/>
      <c r="LJR299" s="22"/>
      <c r="LJS299" s="22"/>
      <c r="LJT299" s="22"/>
      <c r="LJU299" s="22"/>
      <c r="LJV299" s="22"/>
      <c r="LJW299" s="22"/>
      <c r="LJX299" s="22"/>
      <c r="LJY299" s="22"/>
      <c r="LJZ299" s="22"/>
      <c r="LKA299" s="22"/>
      <c r="LKB299" s="22"/>
      <c r="LKC299" s="22"/>
      <c r="LKD299" s="22"/>
      <c r="LKE299" s="22"/>
      <c r="LKF299" s="22"/>
      <c r="LKG299" s="22"/>
      <c r="LKH299" s="22"/>
      <c r="LKI299" s="22"/>
      <c r="LKJ299" s="22"/>
      <c r="LKK299" s="22"/>
      <c r="LKL299" s="22"/>
      <c r="LKM299" s="22"/>
      <c r="LKN299" s="22"/>
      <c r="LKO299" s="22"/>
      <c r="LKP299" s="22"/>
      <c r="LKQ299" s="22"/>
      <c r="LKR299" s="22"/>
      <c r="LKS299" s="22"/>
      <c r="LKT299" s="22"/>
      <c r="LKU299" s="22"/>
      <c r="LKV299" s="22"/>
      <c r="LKW299" s="22"/>
      <c r="LKX299" s="22"/>
      <c r="LKY299" s="22"/>
      <c r="LKZ299" s="22"/>
      <c r="LLA299" s="22"/>
      <c r="LLB299" s="22"/>
      <c r="LLC299" s="22"/>
      <c r="LLD299" s="22"/>
      <c r="LLE299" s="22"/>
      <c r="LLF299" s="22"/>
      <c r="LLG299" s="22"/>
      <c r="LLH299" s="22"/>
      <c r="LLI299" s="22"/>
      <c r="LLJ299" s="22"/>
      <c r="LLK299" s="22"/>
      <c r="LLL299" s="22"/>
      <c r="LLM299" s="22"/>
      <c r="LLN299" s="22"/>
      <c r="LLO299" s="22"/>
      <c r="LLP299" s="22"/>
      <c r="LLQ299" s="22"/>
      <c r="LLR299" s="22"/>
      <c r="LLS299" s="22"/>
      <c r="LLT299" s="22"/>
      <c r="LLU299" s="22"/>
      <c r="LLV299" s="22"/>
      <c r="LLW299" s="22"/>
      <c r="LLX299" s="22"/>
      <c r="LLY299" s="22"/>
      <c r="LLZ299" s="22"/>
      <c r="LMA299" s="22"/>
      <c r="LMB299" s="22"/>
      <c r="LMC299" s="22"/>
      <c r="LMD299" s="22"/>
      <c r="LME299" s="22"/>
      <c r="LMF299" s="22"/>
      <c r="LMG299" s="22"/>
      <c r="LMH299" s="22"/>
      <c r="LMI299" s="22"/>
      <c r="LMJ299" s="22"/>
      <c r="LMK299" s="22"/>
      <c r="LML299" s="22"/>
      <c r="LMM299" s="22"/>
      <c r="LMN299" s="22"/>
      <c r="LMO299" s="22"/>
      <c r="LMP299" s="22"/>
      <c r="LMQ299" s="22"/>
      <c r="LMR299" s="22"/>
      <c r="LMS299" s="22"/>
      <c r="LMT299" s="22"/>
      <c r="LMU299" s="22"/>
      <c r="LMV299" s="22"/>
      <c r="LMW299" s="22"/>
      <c r="LMX299" s="22"/>
      <c r="LMY299" s="22"/>
      <c r="LMZ299" s="22"/>
      <c r="LNA299" s="22"/>
      <c r="LNB299" s="22"/>
      <c r="LNC299" s="22"/>
      <c r="LND299" s="22"/>
      <c r="LNE299" s="22"/>
      <c r="LNF299" s="22"/>
      <c r="LNG299" s="22"/>
      <c r="LNH299" s="22"/>
      <c r="LNI299" s="22"/>
      <c r="LNJ299" s="22"/>
      <c r="LNK299" s="22"/>
      <c r="LNL299" s="22"/>
      <c r="LNM299" s="22"/>
      <c r="LNN299" s="22"/>
      <c r="LNO299" s="22"/>
      <c r="LNP299" s="22"/>
      <c r="LNQ299" s="22"/>
      <c r="LNR299" s="22"/>
      <c r="LNS299" s="22"/>
      <c r="LNT299" s="22"/>
      <c r="LNU299" s="22"/>
      <c r="LNV299" s="22"/>
      <c r="LNW299" s="22"/>
      <c r="LNX299" s="22"/>
      <c r="LNY299" s="22"/>
      <c r="LNZ299" s="22"/>
      <c r="LOA299" s="22"/>
      <c r="LOB299" s="22"/>
      <c r="LOC299" s="22"/>
      <c r="LOD299" s="22"/>
      <c r="LOE299" s="22"/>
      <c r="LOF299" s="22"/>
      <c r="LOG299" s="22"/>
      <c r="LOH299" s="22"/>
      <c r="LOI299" s="22"/>
      <c r="LOJ299" s="22"/>
      <c r="LOK299" s="22"/>
      <c r="LOL299" s="22"/>
      <c r="LOM299" s="22"/>
      <c r="LON299" s="22"/>
      <c r="LOO299" s="22"/>
      <c r="LOP299" s="22"/>
      <c r="LOQ299" s="22"/>
      <c r="LOR299" s="22"/>
      <c r="LOS299" s="22"/>
      <c r="LOT299" s="22"/>
      <c r="LOU299" s="22"/>
      <c r="LOV299" s="22"/>
      <c r="LOW299" s="22"/>
      <c r="LOX299" s="22"/>
      <c r="LOY299" s="22"/>
      <c r="LOZ299" s="22"/>
      <c r="LPA299" s="22"/>
      <c r="LPB299" s="22"/>
      <c r="LPC299" s="22"/>
      <c r="LPD299" s="22"/>
      <c r="LPE299" s="22"/>
      <c r="LPF299" s="22"/>
      <c r="LPG299" s="22"/>
      <c r="LPH299" s="22"/>
      <c r="LPI299" s="22"/>
      <c r="LPJ299" s="22"/>
      <c r="LPK299" s="22"/>
      <c r="LPL299" s="22"/>
      <c r="LPM299" s="22"/>
      <c r="LPN299" s="22"/>
      <c r="LPO299" s="22"/>
      <c r="LPP299" s="22"/>
      <c r="LPQ299" s="22"/>
      <c r="LPR299" s="22"/>
      <c r="LPS299" s="22"/>
      <c r="LPT299" s="22"/>
      <c r="LPU299" s="22"/>
      <c r="LPV299" s="22"/>
      <c r="LPW299" s="22"/>
      <c r="LPX299" s="22"/>
      <c r="LPY299" s="22"/>
      <c r="LPZ299" s="22"/>
      <c r="LQA299" s="22"/>
      <c r="LQB299" s="22"/>
      <c r="LQC299" s="22"/>
      <c r="LQD299" s="22"/>
      <c r="LQE299" s="22"/>
      <c r="LQF299" s="22"/>
      <c r="LQG299" s="22"/>
      <c r="LQH299" s="22"/>
      <c r="LQI299" s="22"/>
      <c r="LQJ299" s="22"/>
      <c r="LQK299" s="22"/>
      <c r="LQL299" s="22"/>
      <c r="LQM299" s="22"/>
      <c r="LQN299" s="22"/>
      <c r="LQO299" s="22"/>
      <c r="LQP299" s="22"/>
      <c r="LQQ299" s="22"/>
      <c r="LQR299" s="22"/>
      <c r="LQS299" s="22"/>
      <c r="LQT299" s="22"/>
      <c r="LQU299" s="22"/>
      <c r="LQV299" s="22"/>
      <c r="LQW299" s="22"/>
      <c r="LQX299" s="22"/>
      <c r="LQY299" s="22"/>
      <c r="LQZ299" s="22"/>
      <c r="LRA299" s="22"/>
      <c r="LRB299" s="22"/>
      <c r="LRC299" s="22"/>
      <c r="LRD299" s="22"/>
      <c r="LRE299" s="22"/>
      <c r="LRF299" s="22"/>
      <c r="LRG299" s="22"/>
      <c r="LRH299" s="22"/>
      <c r="LRI299" s="22"/>
      <c r="LRJ299" s="22"/>
      <c r="LRK299" s="22"/>
      <c r="LRL299" s="22"/>
      <c r="LRM299" s="22"/>
      <c r="LRN299" s="22"/>
      <c r="LRO299" s="22"/>
      <c r="LRP299" s="22"/>
      <c r="LRQ299" s="22"/>
      <c r="LRR299" s="22"/>
      <c r="LRS299" s="22"/>
      <c r="LRT299" s="22"/>
      <c r="LRU299" s="22"/>
      <c r="LRV299" s="22"/>
      <c r="LRW299" s="22"/>
      <c r="LRX299" s="22"/>
      <c r="LRY299" s="22"/>
      <c r="LRZ299" s="22"/>
      <c r="LSA299" s="22"/>
      <c r="LSB299" s="22"/>
      <c r="LSC299" s="22"/>
      <c r="LSD299" s="22"/>
      <c r="LSE299" s="22"/>
      <c r="LSF299" s="22"/>
      <c r="LSG299" s="22"/>
      <c r="LSH299" s="22"/>
      <c r="LSI299" s="22"/>
      <c r="LSJ299" s="22"/>
      <c r="LSK299" s="22"/>
      <c r="LSL299" s="22"/>
      <c r="LSM299" s="22"/>
      <c r="LSN299" s="22"/>
      <c r="LSO299" s="22"/>
      <c r="LSP299" s="22"/>
      <c r="LSQ299" s="22"/>
      <c r="LSR299" s="22"/>
      <c r="LSS299" s="22"/>
      <c r="LST299" s="22"/>
      <c r="LSU299" s="22"/>
      <c r="LSV299" s="22"/>
      <c r="LSW299" s="22"/>
      <c r="LSX299" s="22"/>
      <c r="LSY299" s="22"/>
      <c r="LSZ299" s="22"/>
      <c r="LTA299" s="22"/>
      <c r="LTB299" s="22"/>
      <c r="LTC299" s="22"/>
      <c r="LTD299" s="22"/>
      <c r="LTE299" s="22"/>
      <c r="LTF299" s="22"/>
      <c r="LTG299" s="22"/>
      <c r="LTH299" s="22"/>
      <c r="LTI299" s="22"/>
      <c r="LTJ299" s="22"/>
      <c r="LTK299" s="22"/>
      <c r="LTL299" s="22"/>
      <c r="LTM299" s="22"/>
      <c r="LTN299" s="22"/>
      <c r="LTO299" s="22"/>
      <c r="LTP299" s="22"/>
      <c r="LTQ299" s="22"/>
      <c r="LTR299" s="22"/>
      <c r="LTS299" s="22"/>
      <c r="LTT299" s="22"/>
      <c r="LTU299" s="22"/>
      <c r="LTV299" s="22"/>
      <c r="LTW299" s="22"/>
      <c r="LTX299" s="22"/>
      <c r="LTY299" s="22"/>
      <c r="LTZ299" s="22"/>
      <c r="LUA299" s="22"/>
      <c r="LUB299" s="22"/>
      <c r="LUC299" s="22"/>
      <c r="LUD299" s="22"/>
      <c r="LUE299" s="22"/>
      <c r="LUF299" s="22"/>
      <c r="LUG299" s="22"/>
      <c r="LUH299" s="22"/>
      <c r="LUI299" s="22"/>
      <c r="LUJ299" s="22"/>
      <c r="LUK299" s="22"/>
      <c r="LUL299" s="22"/>
      <c r="LUM299" s="22"/>
      <c r="LUN299" s="22"/>
      <c r="LUO299" s="22"/>
      <c r="LUP299" s="22"/>
      <c r="LUQ299" s="22"/>
      <c r="LUR299" s="22"/>
      <c r="LUS299" s="22"/>
      <c r="LUT299" s="22"/>
      <c r="LUU299" s="22"/>
      <c r="LUV299" s="22"/>
      <c r="LUW299" s="22"/>
      <c r="LUX299" s="22"/>
      <c r="LUY299" s="22"/>
      <c r="LUZ299" s="22"/>
      <c r="LVA299" s="22"/>
      <c r="LVB299" s="22"/>
      <c r="LVC299" s="22"/>
      <c r="LVD299" s="22"/>
      <c r="LVE299" s="22"/>
      <c r="LVF299" s="22"/>
      <c r="LVG299" s="22"/>
      <c r="LVH299" s="22"/>
      <c r="LVI299" s="22"/>
      <c r="LVJ299" s="22"/>
      <c r="LVK299" s="22"/>
      <c r="LVL299" s="22"/>
      <c r="LVM299" s="22"/>
      <c r="LVN299" s="22"/>
      <c r="LVO299" s="22"/>
      <c r="LVP299" s="22"/>
      <c r="LVQ299" s="22"/>
      <c r="LVR299" s="22"/>
      <c r="LVS299" s="22"/>
      <c r="LVT299" s="22"/>
      <c r="LVU299" s="22"/>
      <c r="LVV299" s="22"/>
      <c r="LVW299" s="22"/>
      <c r="LVX299" s="22"/>
      <c r="LVY299" s="22"/>
      <c r="LVZ299" s="22"/>
      <c r="LWA299" s="22"/>
      <c r="LWB299" s="22"/>
      <c r="LWC299" s="22"/>
      <c r="LWD299" s="22"/>
      <c r="LWE299" s="22"/>
      <c r="LWF299" s="22"/>
      <c r="LWG299" s="22"/>
      <c r="LWH299" s="22"/>
      <c r="LWI299" s="22"/>
      <c r="LWJ299" s="22"/>
      <c r="LWK299" s="22"/>
      <c r="LWL299" s="22"/>
      <c r="LWM299" s="22"/>
      <c r="LWN299" s="22"/>
      <c r="LWO299" s="22"/>
      <c r="LWP299" s="22"/>
      <c r="LWQ299" s="22"/>
      <c r="LWR299" s="22"/>
      <c r="LWS299" s="22"/>
      <c r="LWT299" s="22"/>
      <c r="LWU299" s="22"/>
      <c r="LWV299" s="22"/>
      <c r="LWW299" s="22"/>
      <c r="LWX299" s="22"/>
      <c r="LWY299" s="22"/>
      <c r="LWZ299" s="22"/>
      <c r="LXA299" s="22"/>
      <c r="LXB299" s="22"/>
      <c r="LXC299" s="22"/>
      <c r="LXD299" s="22"/>
      <c r="LXE299" s="22"/>
      <c r="LXF299" s="22"/>
      <c r="LXG299" s="22"/>
      <c r="LXH299" s="22"/>
      <c r="LXI299" s="22"/>
      <c r="LXJ299" s="22"/>
      <c r="LXK299" s="22"/>
      <c r="LXL299" s="22"/>
      <c r="LXM299" s="22"/>
      <c r="LXN299" s="22"/>
      <c r="LXO299" s="22"/>
      <c r="LXP299" s="22"/>
      <c r="LXQ299" s="22"/>
      <c r="LXR299" s="22"/>
      <c r="LXS299" s="22"/>
      <c r="LXT299" s="22"/>
      <c r="LXU299" s="22"/>
      <c r="LXV299" s="22"/>
      <c r="LXW299" s="22"/>
      <c r="LXX299" s="22"/>
      <c r="LXY299" s="22"/>
      <c r="LXZ299" s="22"/>
      <c r="LYA299" s="22"/>
      <c r="LYB299" s="22"/>
      <c r="LYC299" s="22"/>
      <c r="LYD299" s="22"/>
      <c r="LYE299" s="22"/>
      <c r="LYF299" s="22"/>
      <c r="LYG299" s="22"/>
      <c r="LYH299" s="22"/>
      <c r="LYI299" s="22"/>
      <c r="LYJ299" s="22"/>
      <c r="LYK299" s="22"/>
      <c r="LYL299" s="22"/>
      <c r="LYM299" s="22"/>
      <c r="LYN299" s="22"/>
      <c r="LYO299" s="22"/>
      <c r="LYP299" s="22"/>
      <c r="LYQ299" s="22"/>
      <c r="LYR299" s="22"/>
      <c r="LYS299" s="22"/>
      <c r="LYT299" s="22"/>
      <c r="LYU299" s="22"/>
      <c r="LYV299" s="22"/>
      <c r="LYW299" s="22"/>
      <c r="LYX299" s="22"/>
      <c r="LYY299" s="22"/>
      <c r="LYZ299" s="22"/>
      <c r="LZA299" s="22"/>
      <c r="LZB299" s="22"/>
      <c r="LZC299" s="22"/>
      <c r="LZD299" s="22"/>
      <c r="LZE299" s="22"/>
      <c r="LZF299" s="22"/>
      <c r="LZG299" s="22"/>
      <c r="LZH299" s="22"/>
      <c r="LZI299" s="22"/>
      <c r="LZJ299" s="22"/>
      <c r="LZK299" s="22"/>
      <c r="LZL299" s="22"/>
      <c r="LZM299" s="22"/>
      <c r="LZN299" s="22"/>
      <c r="LZO299" s="22"/>
      <c r="LZP299" s="22"/>
      <c r="LZQ299" s="22"/>
      <c r="LZR299" s="22"/>
      <c r="LZS299" s="22"/>
      <c r="LZT299" s="22"/>
      <c r="LZU299" s="22"/>
      <c r="LZV299" s="22"/>
      <c r="LZW299" s="22"/>
      <c r="LZX299" s="22"/>
      <c r="LZY299" s="22"/>
      <c r="LZZ299" s="22"/>
      <c r="MAA299" s="22"/>
      <c r="MAB299" s="22"/>
      <c r="MAC299" s="22"/>
      <c r="MAD299" s="22"/>
      <c r="MAE299" s="22"/>
      <c r="MAF299" s="22"/>
      <c r="MAG299" s="22"/>
      <c r="MAH299" s="22"/>
      <c r="MAI299" s="22"/>
      <c r="MAJ299" s="22"/>
      <c r="MAK299" s="22"/>
      <c r="MAL299" s="22"/>
      <c r="MAM299" s="22"/>
      <c r="MAN299" s="22"/>
      <c r="MAO299" s="22"/>
      <c r="MAP299" s="22"/>
      <c r="MAQ299" s="22"/>
      <c r="MAR299" s="22"/>
      <c r="MAS299" s="22"/>
      <c r="MAT299" s="22"/>
      <c r="MAU299" s="22"/>
      <c r="MAV299" s="22"/>
      <c r="MAW299" s="22"/>
      <c r="MAX299" s="22"/>
      <c r="MAY299" s="22"/>
      <c r="MAZ299" s="22"/>
      <c r="MBA299" s="22"/>
      <c r="MBB299" s="22"/>
      <c r="MBC299" s="22"/>
      <c r="MBD299" s="22"/>
      <c r="MBE299" s="22"/>
      <c r="MBF299" s="22"/>
      <c r="MBG299" s="22"/>
      <c r="MBH299" s="22"/>
      <c r="MBI299" s="22"/>
      <c r="MBJ299" s="22"/>
      <c r="MBK299" s="22"/>
      <c r="MBL299" s="22"/>
      <c r="MBM299" s="22"/>
      <c r="MBN299" s="22"/>
      <c r="MBO299" s="22"/>
      <c r="MBP299" s="22"/>
      <c r="MBQ299" s="22"/>
      <c r="MBR299" s="22"/>
      <c r="MBS299" s="22"/>
      <c r="MBT299" s="22"/>
      <c r="MBU299" s="22"/>
      <c r="MBV299" s="22"/>
      <c r="MBW299" s="22"/>
      <c r="MBX299" s="22"/>
      <c r="MBY299" s="22"/>
      <c r="MBZ299" s="22"/>
      <c r="MCA299" s="22"/>
      <c r="MCB299" s="22"/>
      <c r="MCC299" s="22"/>
      <c r="MCD299" s="22"/>
      <c r="MCE299" s="22"/>
      <c r="MCF299" s="22"/>
      <c r="MCG299" s="22"/>
      <c r="MCH299" s="22"/>
      <c r="MCI299" s="22"/>
      <c r="MCJ299" s="22"/>
      <c r="MCK299" s="22"/>
      <c r="MCL299" s="22"/>
      <c r="MCM299" s="22"/>
      <c r="MCN299" s="22"/>
      <c r="MCO299" s="22"/>
      <c r="MCP299" s="22"/>
      <c r="MCQ299" s="22"/>
      <c r="MCR299" s="22"/>
      <c r="MCS299" s="22"/>
      <c r="MCT299" s="22"/>
      <c r="MCU299" s="22"/>
      <c r="MCV299" s="22"/>
      <c r="MCW299" s="22"/>
      <c r="MCX299" s="22"/>
      <c r="MCY299" s="22"/>
      <c r="MCZ299" s="22"/>
      <c r="MDA299" s="22"/>
      <c r="MDB299" s="22"/>
      <c r="MDC299" s="22"/>
      <c r="MDD299" s="22"/>
      <c r="MDE299" s="22"/>
      <c r="MDF299" s="22"/>
      <c r="MDG299" s="22"/>
      <c r="MDH299" s="22"/>
      <c r="MDI299" s="22"/>
      <c r="MDJ299" s="22"/>
      <c r="MDK299" s="22"/>
      <c r="MDL299" s="22"/>
      <c r="MDM299" s="22"/>
      <c r="MDN299" s="22"/>
      <c r="MDO299" s="22"/>
      <c r="MDP299" s="22"/>
      <c r="MDQ299" s="22"/>
      <c r="MDR299" s="22"/>
      <c r="MDS299" s="22"/>
      <c r="MDT299" s="22"/>
      <c r="MDU299" s="22"/>
      <c r="MDV299" s="22"/>
      <c r="MDW299" s="22"/>
      <c r="MDX299" s="22"/>
      <c r="MDY299" s="22"/>
      <c r="MDZ299" s="22"/>
      <c r="MEA299" s="22"/>
      <c r="MEB299" s="22"/>
      <c r="MEC299" s="22"/>
      <c r="MED299" s="22"/>
      <c r="MEE299" s="22"/>
      <c r="MEF299" s="22"/>
      <c r="MEG299" s="22"/>
      <c r="MEH299" s="22"/>
      <c r="MEI299" s="22"/>
      <c r="MEJ299" s="22"/>
      <c r="MEK299" s="22"/>
      <c r="MEL299" s="22"/>
      <c r="MEM299" s="22"/>
      <c r="MEN299" s="22"/>
      <c r="MEO299" s="22"/>
      <c r="MEP299" s="22"/>
      <c r="MEQ299" s="22"/>
      <c r="MER299" s="22"/>
      <c r="MES299" s="22"/>
      <c r="MET299" s="22"/>
      <c r="MEU299" s="22"/>
      <c r="MEV299" s="22"/>
      <c r="MEW299" s="22"/>
      <c r="MEX299" s="22"/>
      <c r="MEY299" s="22"/>
      <c r="MEZ299" s="22"/>
      <c r="MFA299" s="22"/>
      <c r="MFB299" s="22"/>
      <c r="MFC299" s="22"/>
      <c r="MFD299" s="22"/>
      <c r="MFE299" s="22"/>
      <c r="MFF299" s="22"/>
      <c r="MFG299" s="22"/>
      <c r="MFH299" s="22"/>
      <c r="MFI299" s="22"/>
      <c r="MFJ299" s="22"/>
      <c r="MFK299" s="22"/>
      <c r="MFL299" s="22"/>
      <c r="MFM299" s="22"/>
      <c r="MFN299" s="22"/>
      <c r="MFO299" s="22"/>
      <c r="MFP299" s="22"/>
      <c r="MFQ299" s="22"/>
      <c r="MFR299" s="22"/>
      <c r="MFS299" s="22"/>
      <c r="MFT299" s="22"/>
      <c r="MFU299" s="22"/>
      <c r="MFV299" s="22"/>
      <c r="MFW299" s="22"/>
      <c r="MFX299" s="22"/>
      <c r="MFY299" s="22"/>
      <c r="MFZ299" s="22"/>
      <c r="MGA299" s="22"/>
      <c r="MGB299" s="22"/>
      <c r="MGC299" s="22"/>
      <c r="MGD299" s="22"/>
      <c r="MGE299" s="22"/>
      <c r="MGF299" s="22"/>
      <c r="MGG299" s="22"/>
      <c r="MGH299" s="22"/>
      <c r="MGI299" s="22"/>
      <c r="MGJ299" s="22"/>
      <c r="MGK299" s="22"/>
      <c r="MGL299" s="22"/>
      <c r="MGM299" s="22"/>
      <c r="MGN299" s="22"/>
      <c r="MGO299" s="22"/>
      <c r="MGP299" s="22"/>
      <c r="MGQ299" s="22"/>
      <c r="MGR299" s="22"/>
      <c r="MGS299" s="22"/>
      <c r="MGT299" s="22"/>
      <c r="MGU299" s="22"/>
      <c r="MGV299" s="22"/>
      <c r="MGW299" s="22"/>
      <c r="MGX299" s="22"/>
      <c r="MGY299" s="22"/>
      <c r="MGZ299" s="22"/>
      <c r="MHA299" s="22"/>
      <c r="MHB299" s="22"/>
      <c r="MHC299" s="22"/>
      <c r="MHD299" s="22"/>
      <c r="MHE299" s="22"/>
      <c r="MHF299" s="22"/>
      <c r="MHG299" s="22"/>
      <c r="MHH299" s="22"/>
      <c r="MHI299" s="22"/>
      <c r="MHJ299" s="22"/>
      <c r="MHK299" s="22"/>
      <c r="MHL299" s="22"/>
      <c r="MHM299" s="22"/>
      <c r="MHN299" s="22"/>
      <c r="MHO299" s="22"/>
      <c r="MHP299" s="22"/>
      <c r="MHQ299" s="22"/>
      <c r="MHR299" s="22"/>
      <c r="MHS299" s="22"/>
      <c r="MHT299" s="22"/>
      <c r="MHU299" s="22"/>
      <c r="MHV299" s="22"/>
      <c r="MHW299" s="22"/>
      <c r="MHX299" s="22"/>
      <c r="MHY299" s="22"/>
      <c r="MHZ299" s="22"/>
      <c r="MIA299" s="22"/>
      <c r="MIB299" s="22"/>
      <c r="MIC299" s="22"/>
      <c r="MID299" s="22"/>
      <c r="MIE299" s="22"/>
      <c r="MIF299" s="22"/>
      <c r="MIG299" s="22"/>
      <c r="MIH299" s="22"/>
      <c r="MII299" s="22"/>
      <c r="MIJ299" s="22"/>
      <c r="MIK299" s="22"/>
      <c r="MIL299" s="22"/>
      <c r="MIM299" s="22"/>
      <c r="MIN299" s="22"/>
      <c r="MIO299" s="22"/>
      <c r="MIP299" s="22"/>
      <c r="MIQ299" s="22"/>
      <c r="MIR299" s="22"/>
      <c r="MIS299" s="22"/>
      <c r="MIT299" s="22"/>
      <c r="MIU299" s="22"/>
      <c r="MIV299" s="22"/>
      <c r="MIW299" s="22"/>
      <c r="MIX299" s="22"/>
      <c r="MIY299" s="22"/>
      <c r="MIZ299" s="22"/>
      <c r="MJA299" s="22"/>
      <c r="MJB299" s="22"/>
      <c r="MJC299" s="22"/>
      <c r="MJD299" s="22"/>
      <c r="MJE299" s="22"/>
      <c r="MJF299" s="22"/>
      <c r="MJG299" s="22"/>
      <c r="MJH299" s="22"/>
      <c r="MJI299" s="22"/>
      <c r="MJJ299" s="22"/>
      <c r="MJK299" s="22"/>
      <c r="MJL299" s="22"/>
      <c r="MJM299" s="22"/>
      <c r="MJN299" s="22"/>
      <c r="MJO299" s="22"/>
      <c r="MJP299" s="22"/>
      <c r="MJQ299" s="22"/>
      <c r="MJR299" s="22"/>
      <c r="MJS299" s="22"/>
      <c r="MJT299" s="22"/>
      <c r="MJU299" s="22"/>
      <c r="MJV299" s="22"/>
      <c r="MJW299" s="22"/>
      <c r="MJX299" s="22"/>
      <c r="MJY299" s="22"/>
      <c r="MJZ299" s="22"/>
      <c r="MKA299" s="22"/>
      <c r="MKB299" s="22"/>
      <c r="MKC299" s="22"/>
      <c r="MKD299" s="22"/>
      <c r="MKE299" s="22"/>
      <c r="MKF299" s="22"/>
      <c r="MKG299" s="22"/>
      <c r="MKH299" s="22"/>
      <c r="MKI299" s="22"/>
      <c r="MKJ299" s="22"/>
      <c r="MKK299" s="22"/>
      <c r="MKL299" s="22"/>
      <c r="MKM299" s="22"/>
      <c r="MKN299" s="22"/>
      <c r="MKO299" s="22"/>
      <c r="MKP299" s="22"/>
      <c r="MKQ299" s="22"/>
      <c r="MKR299" s="22"/>
      <c r="MKS299" s="22"/>
      <c r="MKT299" s="22"/>
      <c r="MKU299" s="22"/>
      <c r="MKV299" s="22"/>
      <c r="MKW299" s="22"/>
      <c r="MKX299" s="22"/>
      <c r="MKY299" s="22"/>
      <c r="MKZ299" s="22"/>
      <c r="MLA299" s="22"/>
      <c r="MLB299" s="22"/>
      <c r="MLC299" s="22"/>
      <c r="MLD299" s="22"/>
      <c r="MLE299" s="22"/>
      <c r="MLF299" s="22"/>
      <c r="MLG299" s="22"/>
      <c r="MLH299" s="22"/>
      <c r="MLI299" s="22"/>
      <c r="MLJ299" s="22"/>
      <c r="MLK299" s="22"/>
      <c r="MLL299" s="22"/>
      <c r="MLM299" s="22"/>
      <c r="MLN299" s="22"/>
      <c r="MLO299" s="22"/>
      <c r="MLP299" s="22"/>
      <c r="MLQ299" s="22"/>
      <c r="MLR299" s="22"/>
      <c r="MLS299" s="22"/>
      <c r="MLT299" s="22"/>
      <c r="MLU299" s="22"/>
      <c r="MLV299" s="22"/>
      <c r="MLW299" s="22"/>
      <c r="MLX299" s="22"/>
      <c r="MLY299" s="22"/>
      <c r="MLZ299" s="22"/>
      <c r="MMA299" s="22"/>
      <c r="MMB299" s="22"/>
      <c r="MMC299" s="22"/>
      <c r="MMD299" s="22"/>
      <c r="MME299" s="22"/>
      <c r="MMF299" s="22"/>
      <c r="MMG299" s="22"/>
      <c r="MMH299" s="22"/>
      <c r="MMI299" s="22"/>
      <c r="MMJ299" s="22"/>
      <c r="MMK299" s="22"/>
      <c r="MML299" s="22"/>
      <c r="MMM299" s="22"/>
      <c r="MMN299" s="22"/>
      <c r="MMO299" s="22"/>
      <c r="MMP299" s="22"/>
      <c r="MMQ299" s="22"/>
      <c r="MMR299" s="22"/>
      <c r="MMS299" s="22"/>
      <c r="MMT299" s="22"/>
      <c r="MMU299" s="22"/>
      <c r="MMV299" s="22"/>
      <c r="MMW299" s="22"/>
      <c r="MMX299" s="22"/>
      <c r="MMY299" s="22"/>
      <c r="MMZ299" s="22"/>
      <c r="MNA299" s="22"/>
      <c r="MNB299" s="22"/>
      <c r="MNC299" s="22"/>
      <c r="MND299" s="22"/>
      <c r="MNE299" s="22"/>
      <c r="MNF299" s="22"/>
      <c r="MNG299" s="22"/>
      <c r="MNH299" s="22"/>
      <c r="MNI299" s="22"/>
      <c r="MNJ299" s="22"/>
      <c r="MNK299" s="22"/>
      <c r="MNL299" s="22"/>
      <c r="MNM299" s="22"/>
      <c r="MNN299" s="22"/>
      <c r="MNO299" s="22"/>
      <c r="MNP299" s="22"/>
      <c r="MNQ299" s="22"/>
      <c r="MNR299" s="22"/>
      <c r="MNS299" s="22"/>
      <c r="MNT299" s="22"/>
      <c r="MNU299" s="22"/>
      <c r="MNV299" s="22"/>
      <c r="MNW299" s="22"/>
      <c r="MNX299" s="22"/>
      <c r="MNY299" s="22"/>
      <c r="MNZ299" s="22"/>
      <c r="MOA299" s="22"/>
      <c r="MOB299" s="22"/>
      <c r="MOC299" s="22"/>
      <c r="MOD299" s="22"/>
      <c r="MOE299" s="22"/>
      <c r="MOF299" s="22"/>
      <c r="MOG299" s="22"/>
      <c r="MOH299" s="22"/>
      <c r="MOI299" s="22"/>
      <c r="MOJ299" s="22"/>
      <c r="MOK299" s="22"/>
      <c r="MOL299" s="22"/>
      <c r="MOM299" s="22"/>
      <c r="MON299" s="22"/>
      <c r="MOO299" s="22"/>
      <c r="MOP299" s="22"/>
      <c r="MOQ299" s="22"/>
      <c r="MOR299" s="22"/>
      <c r="MOS299" s="22"/>
      <c r="MOT299" s="22"/>
      <c r="MOU299" s="22"/>
      <c r="MOV299" s="22"/>
      <c r="MOW299" s="22"/>
      <c r="MOX299" s="22"/>
      <c r="MOY299" s="22"/>
      <c r="MOZ299" s="22"/>
      <c r="MPA299" s="22"/>
      <c r="MPB299" s="22"/>
      <c r="MPC299" s="22"/>
      <c r="MPD299" s="22"/>
      <c r="MPE299" s="22"/>
      <c r="MPF299" s="22"/>
      <c r="MPG299" s="22"/>
      <c r="MPH299" s="22"/>
      <c r="MPI299" s="22"/>
      <c r="MPJ299" s="22"/>
      <c r="MPK299" s="22"/>
      <c r="MPL299" s="22"/>
      <c r="MPM299" s="22"/>
      <c r="MPN299" s="22"/>
      <c r="MPO299" s="22"/>
      <c r="MPP299" s="22"/>
      <c r="MPQ299" s="22"/>
      <c r="MPR299" s="22"/>
      <c r="MPS299" s="22"/>
      <c r="MPT299" s="22"/>
      <c r="MPU299" s="22"/>
      <c r="MPV299" s="22"/>
      <c r="MPW299" s="22"/>
      <c r="MPX299" s="22"/>
      <c r="MPY299" s="22"/>
      <c r="MPZ299" s="22"/>
      <c r="MQA299" s="22"/>
      <c r="MQB299" s="22"/>
      <c r="MQC299" s="22"/>
      <c r="MQD299" s="22"/>
      <c r="MQE299" s="22"/>
      <c r="MQF299" s="22"/>
      <c r="MQG299" s="22"/>
      <c r="MQH299" s="22"/>
      <c r="MQI299" s="22"/>
      <c r="MQJ299" s="22"/>
      <c r="MQK299" s="22"/>
      <c r="MQL299" s="22"/>
      <c r="MQM299" s="22"/>
      <c r="MQN299" s="22"/>
      <c r="MQO299" s="22"/>
      <c r="MQP299" s="22"/>
      <c r="MQQ299" s="22"/>
      <c r="MQR299" s="22"/>
      <c r="MQS299" s="22"/>
      <c r="MQT299" s="22"/>
      <c r="MQU299" s="22"/>
      <c r="MQV299" s="22"/>
      <c r="MQW299" s="22"/>
      <c r="MQX299" s="22"/>
      <c r="MQY299" s="22"/>
      <c r="MQZ299" s="22"/>
      <c r="MRA299" s="22"/>
      <c r="MRB299" s="22"/>
      <c r="MRC299" s="22"/>
      <c r="MRD299" s="22"/>
      <c r="MRE299" s="22"/>
      <c r="MRF299" s="22"/>
      <c r="MRG299" s="22"/>
      <c r="MRH299" s="22"/>
      <c r="MRI299" s="22"/>
      <c r="MRJ299" s="22"/>
      <c r="MRK299" s="22"/>
      <c r="MRL299" s="22"/>
      <c r="MRM299" s="22"/>
      <c r="MRN299" s="22"/>
      <c r="MRO299" s="22"/>
      <c r="MRP299" s="22"/>
      <c r="MRQ299" s="22"/>
      <c r="MRR299" s="22"/>
      <c r="MRS299" s="22"/>
      <c r="MRT299" s="22"/>
      <c r="MRU299" s="22"/>
      <c r="MRV299" s="22"/>
      <c r="MRW299" s="22"/>
      <c r="MRX299" s="22"/>
      <c r="MRY299" s="22"/>
      <c r="MRZ299" s="22"/>
      <c r="MSA299" s="22"/>
      <c r="MSB299" s="22"/>
      <c r="MSC299" s="22"/>
      <c r="MSD299" s="22"/>
      <c r="MSE299" s="22"/>
      <c r="MSF299" s="22"/>
      <c r="MSG299" s="22"/>
      <c r="MSH299" s="22"/>
      <c r="MSI299" s="22"/>
      <c r="MSJ299" s="22"/>
      <c r="MSK299" s="22"/>
      <c r="MSL299" s="22"/>
      <c r="MSM299" s="22"/>
      <c r="MSN299" s="22"/>
      <c r="MSO299" s="22"/>
      <c r="MSP299" s="22"/>
      <c r="MSQ299" s="22"/>
      <c r="MSR299" s="22"/>
      <c r="MSS299" s="22"/>
      <c r="MST299" s="22"/>
      <c r="MSU299" s="22"/>
      <c r="MSV299" s="22"/>
      <c r="MSW299" s="22"/>
      <c r="MSX299" s="22"/>
      <c r="MSY299" s="22"/>
      <c r="MSZ299" s="22"/>
      <c r="MTA299" s="22"/>
      <c r="MTB299" s="22"/>
      <c r="MTC299" s="22"/>
      <c r="MTD299" s="22"/>
      <c r="MTE299" s="22"/>
      <c r="MTF299" s="22"/>
      <c r="MTG299" s="22"/>
      <c r="MTH299" s="22"/>
      <c r="MTI299" s="22"/>
      <c r="MTJ299" s="22"/>
      <c r="MTK299" s="22"/>
      <c r="MTL299" s="22"/>
      <c r="MTM299" s="22"/>
      <c r="MTN299" s="22"/>
      <c r="MTO299" s="22"/>
      <c r="MTP299" s="22"/>
      <c r="MTQ299" s="22"/>
      <c r="MTR299" s="22"/>
      <c r="MTS299" s="22"/>
      <c r="MTT299" s="22"/>
      <c r="MTU299" s="22"/>
      <c r="MTV299" s="22"/>
      <c r="MTW299" s="22"/>
      <c r="MTX299" s="22"/>
      <c r="MTY299" s="22"/>
      <c r="MTZ299" s="22"/>
      <c r="MUA299" s="22"/>
      <c r="MUB299" s="22"/>
      <c r="MUC299" s="22"/>
      <c r="MUD299" s="22"/>
      <c r="MUE299" s="22"/>
      <c r="MUF299" s="22"/>
      <c r="MUG299" s="22"/>
      <c r="MUH299" s="22"/>
      <c r="MUI299" s="22"/>
      <c r="MUJ299" s="22"/>
      <c r="MUK299" s="22"/>
      <c r="MUL299" s="22"/>
      <c r="MUM299" s="22"/>
      <c r="MUN299" s="22"/>
      <c r="MUO299" s="22"/>
      <c r="MUP299" s="22"/>
      <c r="MUQ299" s="22"/>
      <c r="MUR299" s="22"/>
      <c r="MUS299" s="22"/>
      <c r="MUT299" s="22"/>
      <c r="MUU299" s="22"/>
      <c r="MUV299" s="22"/>
      <c r="MUW299" s="22"/>
      <c r="MUX299" s="22"/>
      <c r="MUY299" s="22"/>
      <c r="MUZ299" s="22"/>
      <c r="MVA299" s="22"/>
      <c r="MVB299" s="22"/>
      <c r="MVC299" s="22"/>
      <c r="MVD299" s="22"/>
      <c r="MVE299" s="22"/>
      <c r="MVF299" s="22"/>
      <c r="MVG299" s="22"/>
      <c r="MVH299" s="22"/>
      <c r="MVI299" s="22"/>
      <c r="MVJ299" s="22"/>
      <c r="MVK299" s="22"/>
      <c r="MVL299" s="22"/>
      <c r="MVM299" s="22"/>
      <c r="MVN299" s="22"/>
      <c r="MVO299" s="22"/>
      <c r="MVP299" s="22"/>
      <c r="MVQ299" s="22"/>
      <c r="MVR299" s="22"/>
      <c r="MVS299" s="22"/>
      <c r="MVT299" s="22"/>
      <c r="MVU299" s="22"/>
      <c r="MVV299" s="22"/>
      <c r="MVW299" s="22"/>
      <c r="MVX299" s="22"/>
      <c r="MVY299" s="22"/>
      <c r="MVZ299" s="22"/>
      <c r="MWA299" s="22"/>
      <c r="MWB299" s="22"/>
      <c r="MWC299" s="22"/>
      <c r="MWD299" s="22"/>
      <c r="MWE299" s="22"/>
      <c r="MWF299" s="22"/>
      <c r="MWG299" s="22"/>
      <c r="MWH299" s="22"/>
      <c r="MWI299" s="22"/>
      <c r="MWJ299" s="22"/>
      <c r="MWK299" s="22"/>
      <c r="MWL299" s="22"/>
      <c r="MWM299" s="22"/>
      <c r="MWN299" s="22"/>
      <c r="MWO299" s="22"/>
      <c r="MWP299" s="22"/>
      <c r="MWQ299" s="22"/>
      <c r="MWR299" s="22"/>
      <c r="MWS299" s="22"/>
      <c r="MWT299" s="22"/>
      <c r="MWU299" s="22"/>
      <c r="MWV299" s="22"/>
      <c r="MWW299" s="22"/>
      <c r="MWX299" s="22"/>
      <c r="MWY299" s="22"/>
      <c r="MWZ299" s="22"/>
      <c r="MXA299" s="22"/>
      <c r="MXB299" s="22"/>
      <c r="MXC299" s="22"/>
      <c r="MXD299" s="22"/>
      <c r="MXE299" s="22"/>
      <c r="MXF299" s="22"/>
      <c r="MXG299" s="22"/>
      <c r="MXH299" s="22"/>
      <c r="MXI299" s="22"/>
      <c r="MXJ299" s="22"/>
      <c r="MXK299" s="22"/>
      <c r="MXL299" s="22"/>
      <c r="MXM299" s="22"/>
      <c r="MXN299" s="22"/>
      <c r="MXO299" s="22"/>
      <c r="MXP299" s="22"/>
      <c r="MXQ299" s="22"/>
      <c r="MXR299" s="22"/>
      <c r="MXS299" s="22"/>
      <c r="MXT299" s="22"/>
      <c r="MXU299" s="22"/>
      <c r="MXV299" s="22"/>
      <c r="MXW299" s="22"/>
      <c r="MXX299" s="22"/>
      <c r="MXY299" s="22"/>
      <c r="MXZ299" s="22"/>
      <c r="MYA299" s="22"/>
      <c r="MYB299" s="22"/>
      <c r="MYC299" s="22"/>
      <c r="MYD299" s="22"/>
      <c r="MYE299" s="22"/>
      <c r="MYF299" s="22"/>
      <c r="MYG299" s="22"/>
      <c r="MYH299" s="22"/>
      <c r="MYI299" s="22"/>
      <c r="MYJ299" s="22"/>
      <c r="MYK299" s="22"/>
      <c r="MYL299" s="22"/>
      <c r="MYM299" s="22"/>
      <c r="MYN299" s="22"/>
      <c r="MYO299" s="22"/>
      <c r="MYP299" s="22"/>
      <c r="MYQ299" s="22"/>
      <c r="MYR299" s="22"/>
      <c r="MYS299" s="22"/>
      <c r="MYT299" s="22"/>
      <c r="MYU299" s="22"/>
      <c r="MYV299" s="22"/>
      <c r="MYW299" s="22"/>
      <c r="MYX299" s="22"/>
      <c r="MYY299" s="22"/>
      <c r="MYZ299" s="22"/>
      <c r="MZA299" s="22"/>
      <c r="MZB299" s="22"/>
      <c r="MZC299" s="22"/>
      <c r="MZD299" s="22"/>
      <c r="MZE299" s="22"/>
      <c r="MZF299" s="22"/>
      <c r="MZG299" s="22"/>
      <c r="MZH299" s="22"/>
      <c r="MZI299" s="22"/>
      <c r="MZJ299" s="22"/>
      <c r="MZK299" s="22"/>
      <c r="MZL299" s="22"/>
      <c r="MZM299" s="22"/>
      <c r="MZN299" s="22"/>
      <c r="MZO299" s="22"/>
      <c r="MZP299" s="22"/>
      <c r="MZQ299" s="22"/>
      <c r="MZR299" s="22"/>
      <c r="MZS299" s="22"/>
      <c r="MZT299" s="22"/>
      <c r="MZU299" s="22"/>
      <c r="MZV299" s="22"/>
      <c r="MZW299" s="22"/>
      <c r="MZX299" s="22"/>
      <c r="MZY299" s="22"/>
      <c r="MZZ299" s="22"/>
      <c r="NAA299" s="22"/>
      <c r="NAB299" s="22"/>
      <c r="NAC299" s="22"/>
      <c r="NAD299" s="22"/>
      <c r="NAE299" s="22"/>
      <c r="NAF299" s="22"/>
      <c r="NAG299" s="22"/>
      <c r="NAH299" s="22"/>
      <c r="NAI299" s="22"/>
      <c r="NAJ299" s="22"/>
      <c r="NAK299" s="22"/>
      <c r="NAL299" s="22"/>
      <c r="NAM299" s="22"/>
      <c r="NAN299" s="22"/>
      <c r="NAO299" s="22"/>
      <c r="NAP299" s="22"/>
      <c r="NAQ299" s="22"/>
      <c r="NAR299" s="22"/>
      <c r="NAS299" s="22"/>
      <c r="NAT299" s="22"/>
      <c r="NAU299" s="22"/>
      <c r="NAV299" s="22"/>
      <c r="NAW299" s="22"/>
      <c r="NAX299" s="22"/>
      <c r="NAY299" s="22"/>
      <c r="NAZ299" s="22"/>
      <c r="NBA299" s="22"/>
      <c r="NBB299" s="22"/>
      <c r="NBC299" s="22"/>
      <c r="NBD299" s="22"/>
      <c r="NBE299" s="22"/>
      <c r="NBF299" s="22"/>
      <c r="NBG299" s="22"/>
      <c r="NBH299" s="22"/>
      <c r="NBI299" s="22"/>
      <c r="NBJ299" s="22"/>
      <c r="NBK299" s="22"/>
      <c r="NBL299" s="22"/>
      <c r="NBM299" s="22"/>
      <c r="NBN299" s="22"/>
      <c r="NBO299" s="22"/>
      <c r="NBP299" s="22"/>
      <c r="NBQ299" s="22"/>
      <c r="NBR299" s="22"/>
      <c r="NBS299" s="22"/>
      <c r="NBT299" s="22"/>
      <c r="NBU299" s="22"/>
      <c r="NBV299" s="22"/>
      <c r="NBW299" s="22"/>
      <c r="NBX299" s="22"/>
      <c r="NBY299" s="22"/>
      <c r="NBZ299" s="22"/>
      <c r="NCA299" s="22"/>
      <c r="NCB299" s="22"/>
      <c r="NCC299" s="22"/>
      <c r="NCD299" s="22"/>
      <c r="NCE299" s="22"/>
      <c r="NCF299" s="22"/>
      <c r="NCG299" s="22"/>
      <c r="NCH299" s="22"/>
      <c r="NCI299" s="22"/>
      <c r="NCJ299" s="22"/>
      <c r="NCK299" s="22"/>
      <c r="NCL299" s="22"/>
      <c r="NCM299" s="22"/>
      <c r="NCN299" s="22"/>
      <c r="NCO299" s="22"/>
      <c r="NCP299" s="22"/>
      <c r="NCQ299" s="22"/>
      <c r="NCR299" s="22"/>
      <c r="NCS299" s="22"/>
      <c r="NCT299" s="22"/>
      <c r="NCU299" s="22"/>
      <c r="NCV299" s="22"/>
      <c r="NCW299" s="22"/>
      <c r="NCX299" s="22"/>
      <c r="NCY299" s="22"/>
      <c r="NCZ299" s="22"/>
      <c r="NDA299" s="22"/>
      <c r="NDB299" s="22"/>
      <c r="NDC299" s="22"/>
      <c r="NDD299" s="22"/>
      <c r="NDE299" s="22"/>
      <c r="NDF299" s="22"/>
      <c r="NDG299" s="22"/>
      <c r="NDH299" s="22"/>
      <c r="NDI299" s="22"/>
      <c r="NDJ299" s="22"/>
      <c r="NDK299" s="22"/>
      <c r="NDL299" s="22"/>
      <c r="NDM299" s="22"/>
      <c r="NDN299" s="22"/>
      <c r="NDO299" s="22"/>
      <c r="NDP299" s="22"/>
      <c r="NDQ299" s="22"/>
      <c r="NDR299" s="22"/>
      <c r="NDS299" s="22"/>
      <c r="NDT299" s="22"/>
      <c r="NDU299" s="22"/>
      <c r="NDV299" s="22"/>
      <c r="NDW299" s="22"/>
      <c r="NDX299" s="22"/>
      <c r="NDY299" s="22"/>
      <c r="NDZ299" s="22"/>
      <c r="NEA299" s="22"/>
      <c r="NEB299" s="22"/>
      <c r="NEC299" s="22"/>
      <c r="NED299" s="22"/>
      <c r="NEE299" s="22"/>
      <c r="NEF299" s="22"/>
      <c r="NEG299" s="22"/>
      <c r="NEH299" s="22"/>
      <c r="NEI299" s="22"/>
      <c r="NEJ299" s="22"/>
      <c r="NEK299" s="22"/>
      <c r="NEL299" s="22"/>
      <c r="NEM299" s="22"/>
      <c r="NEN299" s="22"/>
      <c r="NEO299" s="22"/>
      <c r="NEP299" s="22"/>
      <c r="NEQ299" s="22"/>
      <c r="NER299" s="22"/>
      <c r="NES299" s="22"/>
      <c r="NET299" s="22"/>
      <c r="NEU299" s="22"/>
      <c r="NEV299" s="22"/>
      <c r="NEW299" s="22"/>
      <c r="NEX299" s="22"/>
      <c r="NEY299" s="22"/>
      <c r="NEZ299" s="22"/>
      <c r="NFA299" s="22"/>
      <c r="NFB299" s="22"/>
      <c r="NFC299" s="22"/>
      <c r="NFD299" s="22"/>
      <c r="NFE299" s="22"/>
      <c r="NFF299" s="22"/>
      <c r="NFG299" s="22"/>
      <c r="NFH299" s="22"/>
      <c r="NFI299" s="22"/>
      <c r="NFJ299" s="22"/>
      <c r="NFK299" s="22"/>
      <c r="NFL299" s="22"/>
      <c r="NFM299" s="22"/>
      <c r="NFN299" s="22"/>
      <c r="NFO299" s="22"/>
      <c r="NFP299" s="22"/>
      <c r="NFQ299" s="22"/>
      <c r="NFR299" s="22"/>
      <c r="NFS299" s="22"/>
      <c r="NFT299" s="22"/>
      <c r="NFU299" s="22"/>
      <c r="NFV299" s="22"/>
      <c r="NFW299" s="22"/>
      <c r="NFX299" s="22"/>
      <c r="NFY299" s="22"/>
      <c r="NFZ299" s="22"/>
      <c r="NGA299" s="22"/>
      <c r="NGB299" s="22"/>
      <c r="NGC299" s="22"/>
      <c r="NGD299" s="22"/>
      <c r="NGE299" s="22"/>
      <c r="NGF299" s="22"/>
      <c r="NGG299" s="22"/>
      <c r="NGH299" s="22"/>
      <c r="NGI299" s="22"/>
      <c r="NGJ299" s="22"/>
      <c r="NGK299" s="22"/>
      <c r="NGL299" s="22"/>
      <c r="NGM299" s="22"/>
      <c r="NGN299" s="22"/>
      <c r="NGO299" s="22"/>
      <c r="NGP299" s="22"/>
      <c r="NGQ299" s="22"/>
      <c r="NGR299" s="22"/>
      <c r="NGS299" s="22"/>
      <c r="NGT299" s="22"/>
      <c r="NGU299" s="22"/>
      <c r="NGV299" s="22"/>
      <c r="NGW299" s="22"/>
      <c r="NGX299" s="22"/>
      <c r="NGY299" s="22"/>
      <c r="NGZ299" s="22"/>
      <c r="NHA299" s="22"/>
      <c r="NHB299" s="22"/>
      <c r="NHC299" s="22"/>
      <c r="NHD299" s="22"/>
      <c r="NHE299" s="22"/>
      <c r="NHF299" s="22"/>
      <c r="NHG299" s="22"/>
      <c r="NHH299" s="22"/>
      <c r="NHI299" s="22"/>
      <c r="NHJ299" s="22"/>
      <c r="NHK299" s="22"/>
      <c r="NHL299" s="22"/>
      <c r="NHM299" s="22"/>
      <c r="NHN299" s="22"/>
      <c r="NHO299" s="22"/>
      <c r="NHP299" s="22"/>
      <c r="NHQ299" s="22"/>
      <c r="NHR299" s="22"/>
      <c r="NHS299" s="22"/>
      <c r="NHT299" s="22"/>
      <c r="NHU299" s="22"/>
      <c r="NHV299" s="22"/>
      <c r="NHW299" s="22"/>
      <c r="NHX299" s="22"/>
      <c r="NHY299" s="22"/>
      <c r="NHZ299" s="22"/>
      <c r="NIA299" s="22"/>
      <c r="NIB299" s="22"/>
      <c r="NIC299" s="22"/>
      <c r="NID299" s="22"/>
      <c r="NIE299" s="22"/>
      <c r="NIF299" s="22"/>
      <c r="NIG299" s="22"/>
      <c r="NIH299" s="22"/>
      <c r="NII299" s="22"/>
      <c r="NIJ299" s="22"/>
      <c r="NIK299" s="22"/>
      <c r="NIL299" s="22"/>
      <c r="NIM299" s="22"/>
      <c r="NIN299" s="22"/>
      <c r="NIO299" s="22"/>
      <c r="NIP299" s="22"/>
      <c r="NIQ299" s="22"/>
      <c r="NIR299" s="22"/>
      <c r="NIS299" s="22"/>
      <c r="NIT299" s="22"/>
      <c r="NIU299" s="22"/>
      <c r="NIV299" s="22"/>
      <c r="NIW299" s="22"/>
      <c r="NIX299" s="22"/>
      <c r="NIY299" s="22"/>
      <c r="NIZ299" s="22"/>
      <c r="NJA299" s="22"/>
      <c r="NJB299" s="22"/>
      <c r="NJC299" s="22"/>
      <c r="NJD299" s="22"/>
      <c r="NJE299" s="22"/>
      <c r="NJF299" s="22"/>
      <c r="NJG299" s="22"/>
      <c r="NJH299" s="22"/>
      <c r="NJI299" s="22"/>
      <c r="NJJ299" s="22"/>
      <c r="NJK299" s="22"/>
      <c r="NJL299" s="22"/>
      <c r="NJM299" s="22"/>
      <c r="NJN299" s="22"/>
      <c r="NJO299" s="22"/>
      <c r="NJP299" s="22"/>
      <c r="NJQ299" s="22"/>
      <c r="NJR299" s="22"/>
      <c r="NJS299" s="22"/>
      <c r="NJT299" s="22"/>
      <c r="NJU299" s="22"/>
      <c r="NJV299" s="22"/>
      <c r="NJW299" s="22"/>
      <c r="NJX299" s="22"/>
      <c r="NJY299" s="22"/>
      <c r="NJZ299" s="22"/>
      <c r="NKA299" s="22"/>
      <c r="NKB299" s="22"/>
      <c r="NKC299" s="22"/>
      <c r="NKD299" s="22"/>
      <c r="NKE299" s="22"/>
      <c r="NKF299" s="22"/>
      <c r="NKG299" s="22"/>
      <c r="NKH299" s="22"/>
      <c r="NKI299" s="22"/>
      <c r="NKJ299" s="22"/>
      <c r="NKK299" s="22"/>
      <c r="NKL299" s="22"/>
      <c r="NKM299" s="22"/>
      <c r="NKN299" s="22"/>
      <c r="NKO299" s="22"/>
      <c r="NKP299" s="22"/>
      <c r="NKQ299" s="22"/>
      <c r="NKR299" s="22"/>
      <c r="NKS299" s="22"/>
      <c r="NKT299" s="22"/>
      <c r="NKU299" s="22"/>
      <c r="NKV299" s="22"/>
      <c r="NKW299" s="22"/>
      <c r="NKX299" s="22"/>
      <c r="NKY299" s="22"/>
      <c r="NKZ299" s="22"/>
      <c r="NLA299" s="22"/>
      <c r="NLB299" s="22"/>
      <c r="NLC299" s="22"/>
      <c r="NLD299" s="22"/>
      <c r="NLE299" s="22"/>
      <c r="NLF299" s="22"/>
      <c r="NLG299" s="22"/>
      <c r="NLH299" s="22"/>
      <c r="NLI299" s="22"/>
      <c r="NLJ299" s="22"/>
      <c r="NLK299" s="22"/>
      <c r="NLL299" s="22"/>
      <c r="NLM299" s="22"/>
      <c r="NLN299" s="22"/>
      <c r="NLO299" s="22"/>
      <c r="NLP299" s="22"/>
      <c r="NLQ299" s="22"/>
      <c r="NLR299" s="22"/>
      <c r="NLS299" s="22"/>
      <c r="NLT299" s="22"/>
      <c r="NLU299" s="22"/>
      <c r="NLV299" s="22"/>
      <c r="NLW299" s="22"/>
      <c r="NLX299" s="22"/>
      <c r="NLY299" s="22"/>
      <c r="NLZ299" s="22"/>
      <c r="NMA299" s="22"/>
      <c r="NMB299" s="22"/>
      <c r="NMC299" s="22"/>
      <c r="NMD299" s="22"/>
      <c r="NME299" s="22"/>
      <c r="NMF299" s="22"/>
      <c r="NMG299" s="22"/>
      <c r="NMH299" s="22"/>
      <c r="NMI299" s="22"/>
      <c r="NMJ299" s="22"/>
      <c r="NMK299" s="22"/>
      <c r="NML299" s="22"/>
      <c r="NMM299" s="22"/>
      <c r="NMN299" s="22"/>
      <c r="NMO299" s="22"/>
      <c r="NMP299" s="22"/>
      <c r="NMQ299" s="22"/>
      <c r="NMR299" s="22"/>
      <c r="NMS299" s="22"/>
      <c r="NMT299" s="22"/>
      <c r="NMU299" s="22"/>
      <c r="NMV299" s="22"/>
      <c r="NMW299" s="22"/>
      <c r="NMX299" s="22"/>
      <c r="NMY299" s="22"/>
      <c r="NMZ299" s="22"/>
      <c r="NNA299" s="22"/>
      <c r="NNB299" s="22"/>
      <c r="NNC299" s="22"/>
      <c r="NND299" s="22"/>
      <c r="NNE299" s="22"/>
      <c r="NNF299" s="22"/>
      <c r="NNG299" s="22"/>
      <c r="NNH299" s="22"/>
      <c r="NNI299" s="22"/>
      <c r="NNJ299" s="22"/>
      <c r="NNK299" s="22"/>
      <c r="NNL299" s="22"/>
      <c r="NNM299" s="22"/>
      <c r="NNN299" s="22"/>
      <c r="NNO299" s="22"/>
      <c r="NNP299" s="22"/>
      <c r="NNQ299" s="22"/>
      <c r="NNR299" s="22"/>
      <c r="NNS299" s="22"/>
      <c r="NNT299" s="22"/>
      <c r="NNU299" s="22"/>
      <c r="NNV299" s="22"/>
      <c r="NNW299" s="22"/>
      <c r="NNX299" s="22"/>
      <c r="NNY299" s="22"/>
      <c r="NNZ299" s="22"/>
      <c r="NOA299" s="22"/>
      <c r="NOB299" s="22"/>
      <c r="NOC299" s="22"/>
      <c r="NOD299" s="22"/>
      <c r="NOE299" s="22"/>
      <c r="NOF299" s="22"/>
      <c r="NOG299" s="22"/>
      <c r="NOH299" s="22"/>
      <c r="NOI299" s="22"/>
      <c r="NOJ299" s="22"/>
      <c r="NOK299" s="22"/>
      <c r="NOL299" s="22"/>
      <c r="NOM299" s="22"/>
      <c r="NON299" s="22"/>
      <c r="NOO299" s="22"/>
      <c r="NOP299" s="22"/>
      <c r="NOQ299" s="22"/>
      <c r="NOR299" s="22"/>
      <c r="NOS299" s="22"/>
      <c r="NOT299" s="22"/>
      <c r="NOU299" s="22"/>
      <c r="NOV299" s="22"/>
      <c r="NOW299" s="22"/>
      <c r="NOX299" s="22"/>
      <c r="NOY299" s="22"/>
      <c r="NOZ299" s="22"/>
      <c r="NPA299" s="22"/>
      <c r="NPB299" s="22"/>
      <c r="NPC299" s="22"/>
      <c r="NPD299" s="22"/>
      <c r="NPE299" s="22"/>
      <c r="NPF299" s="22"/>
      <c r="NPG299" s="22"/>
      <c r="NPH299" s="22"/>
      <c r="NPI299" s="22"/>
      <c r="NPJ299" s="22"/>
      <c r="NPK299" s="22"/>
      <c r="NPL299" s="22"/>
      <c r="NPM299" s="22"/>
      <c r="NPN299" s="22"/>
      <c r="NPO299" s="22"/>
      <c r="NPP299" s="22"/>
      <c r="NPQ299" s="22"/>
      <c r="NPR299" s="22"/>
      <c r="NPS299" s="22"/>
      <c r="NPT299" s="22"/>
      <c r="NPU299" s="22"/>
      <c r="NPV299" s="22"/>
      <c r="NPW299" s="22"/>
      <c r="NPX299" s="22"/>
      <c r="NPY299" s="22"/>
      <c r="NPZ299" s="22"/>
      <c r="NQA299" s="22"/>
      <c r="NQB299" s="22"/>
      <c r="NQC299" s="22"/>
      <c r="NQD299" s="22"/>
      <c r="NQE299" s="22"/>
      <c r="NQF299" s="22"/>
      <c r="NQG299" s="22"/>
      <c r="NQH299" s="22"/>
      <c r="NQI299" s="22"/>
      <c r="NQJ299" s="22"/>
      <c r="NQK299" s="22"/>
      <c r="NQL299" s="22"/>
      <c r="NQM299" s="22"/>
      <c r="NQN299" s="22"/>
      <c r="NQO299" s="22"/>
      <c r="NQP299" s="22"/>
      <c r="NQQ299" s="22"/>
      <c r="NQR299" s="22"/>
      <c r="NQS299" s="22"/>
      <c r="NQT299" s="22"/>
      <c r="NQU299" s="22"/>
      <c r="NQV299" s="22"/>
      <c r="NQW299" s="22"/>
      <c r="NQX299" s="22"/>
      <c r="NQY299" s="22"/>
      <c r="NQZ299" s="22"/>
      <c r="NRA299" s="22"/>
      <c r="NRB299" s="22"/>
      <c r="NRC299" s="22"/>
      <c r="NRD299" s="22"/>
      <c r="NRE299" s="22"/>
      <c r="NRF299" s="22"/>
      <c r="NRG299" s="22"/>
      <c r="NRH299" s="22"/>
      <c r="NRI299" s="22"/>
      <c r="NRJ299" s="22"/>
      <c r="NRK299" s="22"/>
      <c r="NRL299" s="22"/>
      <c r="NRM299" s="22"/>
      <c r="NRN299" s="22"/>
      <c r="NRO299" s="22"/>
      <c r="NRP299" s="22"/>
      <c r="NRQ299" s="22"/>
      <c r="NRR299" s="22"/>
      <c r="NRS299" s="22"/>
      <c r="NRT299" s="22"/>
      <c r="NRU299" s="22"/>
      <c r="NRV299" s="22"/>
      <c r="NRW299" s="22"/>
      <c r="NRX299" s="22"/>
      <c r="NRY299" s="22"/>
      <c r="NRZ299" s="22"/>
      <c r="NSA299" s="22"/>
      <c r="NSB299" s="22"/>
      <c r="NSC299" s="22"/>
      <c r="NSD299" s="22"/>
      <c r="NSE299" s="22"/>
      <c r="NSF299" s="22"/>
      <c r="NSG299" s="22"/>
      <c r="NSH299" s="22"/>
      <c r="NSI299" s="22"/>
      <c r="NSJ299" s="22"/>
      <c r="NSK299" s="22"/>
      <c r="NSL299" s="22"/>
      <c r="NSM299" s="22"/>
      <c r="NSN299" s="22"/>
      <c r="NSO299" s="22"/>
      <c r="NSP299" s="22"/>
      <c r="NSQ299" s="22"/>
      <c r="NSR299" s="22"/>
      <c r="NSS299" s="22"/>
      <c r="NST299" s="22"/>
      <c r="NSU299" s="22"/>
      <c r="NSV299" s="22"/>
      <c r="NSW299" s="22"/>
      <c r="NSX299" s="22"/>
      <c r="NSY299" s="22"/>
      <c r="NSZ299" s="22"/>
      <c r="NTA299" s="22"/>
      <c r="NTB299" s="22"/>
      <c r="NTC299" s="22"/>
      <c r="NTD299" s="22"/>
      <c r="NTE299" s="22"/>
      <c r="NTF299" s="22"/>
      <c r="NTG299" s="22"/>
      <c r="NTH299" s="22"/>
      <c r="NTI299" s="22"/>
      <c r="NTJ299" s="22"/>
      <c r="NTK299" s="22"/>
      <c r="NTL299" s="22"/>
      <c r="NTM299" s="22"/>
      <c r="NTN299" s="22"/>
      <c r="NTO299" s="22"/>
      <c r="NTP299" s="22"/>
      <c r="NTQ299" s="22"/>
      <c r="NTR299" s="22"/>
      <c r="NTS299" s="22"/>
      <c r="NTT299" s="22"/>
      <c r="NTU299" s="22"/>
      <c r="NTV299" s="22"/>
      <c r="NTW299" s="22"/>
      <c r="NTX299" s="22"/>
      <c r="NTY299" s="22"/>
      <c r="NTZ299" s="22"/>
      <c r="NUA299" s="22"/>
      <c r="NUB299" s="22"/>
      <c r="NUC299" s="22"/>
      <c r="NUD299" s="22"/>
      <c r="NUE299" s="22"/>
      <c r="NUF299" s="22"/>
      <c r="NUG299" s="22"/>
      <c r="NUH299" s="22"/>
      <c r="NUI299" s="22"/>
      <c r="NUJ299" s="22"/>
      <c r="NUK299" s="22"/>
      <c r="NUL299" s="22"/>
      <c r="NUM299" s="22"/>
      <c r="NUN299" s="22"/>
      <c r="NUO299" s="22"/>
      <c r="NUP299" s="22"/>
      <c r="NUQ299" s="22"/>
      <c r="NUR299" s="22"/>
      <c r="NUS299" s="22"/>
      <c r="NUT299" s="22"/>
      <c r="NUU299" s="22"/>
      <c r="NUV299" s="22"/>
      <c r="NUW299" s="22"/>
      <c r="NUX299" s="22"/>
      <c r="NUY299" s="22"/>
      <c r="NUZ299" s="22"/>
      <c r="NVA299" s="22"/>
      <c r="NVB299" s="22"/>
      <c r="NVC299" s="22"/>
      <c r="NVD299" s="22"/>
      <c r="NVE299" s="22"/>
      <c r="NVF299" s="22"/>
      <c r="NVG299" s="22"/>
      <c r="NVH299" s="22"/>
      <c r="NVI299" s="22"/>
      <c r="NVJ299" s="22"/>
      <c r="NVK299" s="22"/>
      <c r="NVL299" s="22"/>
      <c r="NVM299" s="22"/>
      <c r="NVN299" s="22"/>
      <c r="NVO299" s="22"/>
      <c r="NVP299" s="22"/>
      <c r="NVQ299" s="22"/>
      <c r="NVR299" s="22"/>
      <c r="NVS299" s="22"/>
      <c r="NVT299" s="22"/>
      <c r="NVU299" s="22"/>
      <c r="NVV299" s="22"/>
      <c r="NVW299" s="22"/>
      <c r="NVX299" s="22"/>
      <c r="NVY299" s="22"/>
      <c r="NVZ299" s="22"/>
      <c r="NWA299" s="22"/>
      <c r="NWB299" s="22"/>
      <c r="NWC299" s="22"/>
      <c r="NWD299" s="22"/>
      <c r="NWE299" s="22"/>
      <c r="NWF299" s="22"/>
      <c r="NWG299" s="22"/>
      <c r="NWH299" s="22"/>
      <c r="NWI299" s="22"/>
      <c r="NWJ299" s="22"/>
      <c r="NWK299" s="22"/>
      <c r="NWL299" s="22"/>
      <c r="NWM299" s="22"/>
      <c r="NWN299" s="22"/>
      <c r="NWO299" s="22"/>
      <c r="NWP299" s="22"/>
      <c r="NWQ299" s="22"/>
      <c r="NWR299" s="22"/>
      <c r="NWS299" s="22"/>
      <c r="NWT299" s="22"/>
      <c r="NWU299" s="22"/>
      <c r="NWV299" s="22"/>
      <c r="NWW299" s="22"/>
      <c r="NWX299" s="22"/>
      <c r="NWY299" s="22"/>
      <c r="NWZ299" s="22"/>
      <c r="NXA299" s="22"/>
      <c r="NXB299" s="22"/>
      <c r="NXC299" s="22"/>
      <c r="NXD299" s="22"/>
      <c r="NXE299" s="22"/>
      <c r="NXF299" s="22"/>
      <c r="NXG299" s="22"/>
      <c r="NXH299" s="22"/>
      <c r="NXI299" s="22"/>
      <c r="NXJ299" s="22"/>
      <c r="NXK299" s="22"/>
      <c r="NXL299" s="22"/>
      <c r="NXM299" s="22"/>
      <c r="NXN299" s="22"/>
      <c r="NXO299" s="22"/>
      <c r="NXP299" s="22"/>
      <c r="NXQ299" s="22"/>
      <c r="NXR299" s="22"/>
      <c r="NXS299" s="22"/>
      <c r="NXT299" s="22"/>
      <c r="NXU299" s="22"/>
      <c r="NXV299" s="22"/>
      <c r="NXW299" s="22"/>
      <c r="NXX299" s="22"/>
      <c r="NXY299" s="22"/>
      <c r="NXZ299" s="22"/>
      <c r="NYA299" s="22"/>
      <c r="NYB299" s="22"/>
      <c r="NYC299" s="22"/>
      <c r="NYD299" s="22"/>
      <c r="NYE299" s="22"/>
      <c r="NYF299" s="22"/>
      <c r="NYG299" s="22"/>
      <c r="NYH299" s="22"/>
      <c r="NYI299" s="22"/>
      <c r="NYJ299" s="22"/>
      <c r="NYK299" s="22"/>
      <c r="NYL299" s="22"/>
      <c r="NYM299" s="22"/>
      <c r="NYN299" s="22"/>
      <c r="NYO299" s="22"/>
      <c r="NYP299" s="22"/>
      <c r="NYQ299" s="22"/>
      <c r="NYR299" s="22"/>
      <c r="NYS299" s="22"/>
      <c r="NYT299" s="22"/>
      <c r="NYU299" s="22"/>
      <c r="NYV299" s="22"/>
      <c r="NYW299" s="22"/>
      <c r="NYX299" s="22"/>
      <c r="NYY299" s="22"/>
      <c r="NYZ299" s="22"/>
      <c r="NZA299" s="22"/>
      <c r="NZB299" s="22"/>
      <c r="NZC299" s="22"/>
      <c r="NZD299" s="22"/>
      <c r="NZE299" s="22"/>
      <c r="NZF299" s="22"/>
      <c r="NZG299" s="22"/>
      <c r="NZH299" s="22"/>
      <c r="NZI299" s="22"/>
      <c r="NZJ299" s="22"/>
      <c r="NZK299" s="22"/>
      <c r="NZL299" s="22"/>
      <c r="NZM299" s="22"/>
      <c r="NZN299" s="22"/>
      <c r="NZO299" s="22"/>
      <c r="NZP299" s="22"/>
      <c r="NZQ299" s="22"/>
      <c r="NZR299" s="22"/>
      <c r="NZS299" s="22"/>
      <c r="NZT299" s="22"/>
      <c r="NZU299" s="22"/>
      <c r="NZV299" s="22"/>
      <c r="NZW299" s="22"/>
      <c r="NZX299" s="22"/>
      <c r="NZY299" s="22"/>
      <c r="NZZ299" s="22"/>
      <c r="OAA299" s="22"/>
      <c r="OAB299" s="22"/>
      <c r="OAC299" s="22"/>
      <c r="OAD299" s="22"/>
      <c r="OAE299" s="22"/>
      <c r="OAF299" s="22"/>
      <c r="OAG299" s="22"/>
      <c r="OAH299" s="22"/>
      <c r="OAI299" s="22"/>
      <c r="OAJ299" s="22"/>
      <c r="OAK299" s="22"/>
      <c r="OAL299" s="22"/>
      <c r="OAM299" s="22"/>
      <c r="OAN299" s="22"/>
      <c r="OAO299" s="22"/>
      <c r="OAP299" s="22"/>
      <c r="OAQ299" s="22"/>
      <c r="OAR299" s="22"/>
      <c r="OAS299" s="22"/>
      <c r="OAT299" s="22"/>
      <c r="OAU299" s="22"/>
      <c r="OAV299" s="22"/>
      <c r="OAW299" s="22"/>
      <c r="OAX299" s="22"/>
      <c r="OAY299" s="22"/>
      <c r="OAZ299" s="22"/>
      <c r="OBA299" s="22"/>
      <c r="OBB299" s="22"/>
      <c r="OBC299" s="22"/>
      <c r="OBD299" s="22"/>
      <c r="OBE299" s="22"/>
      <c r="OBF299" s="22"/>
      <c r="OBG299" s="22"/>
      <c r="OBH299" s="22"/>
      <c r="OBI299" s="22"/>
      <c r="OBJ299" s="22"/>
      <c r="OBK299" s="22"/>
      <c r="OBL299" s="22"/>
      <c r="OBM299" s="22"/>
      <c r="OBN299" s="22"/>
      <c r="OBO299" s="22"/>
      <c r="OBP299" s="22"/>
      <c r="OBQ299" s="22"/>
      <c r="OBR299" s="22"/>
      <c r="OBS299" s="22"/>
      <c r="OBT299" s="22"/>
      <c r="OBU299" s="22"/>
      <c r="OBV299" s="22"/>
      <c r="OBW299" s="22"/>
      <c r="OBX299" s="22"/>
      <c r="OBY299" s="22"/>
      <c r="OBZ299" s="22"/>
      <c r="OCA299" s="22"/>
      <c r="OCB299" s="22"/>
      <c r="OCC299" s="22"/>
      <c r="OCD299" s="22"/>
      <c r="OCE299" s="22"/>
      <c r="OCF299" s="22"/>
      <c r="OCG299" s="22"/>
      <c r="OCH299" s="22"/>
      <c r="OCI299" s="22"/>
      <c r="OCJ299" s="22"/>
      <c r="OCK299" s="22"/>
      <c r="OCL299" s="22"/>
      <c r="OCM299" s="22"/>
      <c r="OCN299" s="22"/>
      <c r="OCO299" s="22"/>
      <c r="OCP299" s="22"/>
      <c r="OCQ299" s="22"/>
      <c r="OCR299" s="22"/>
      <c r="OCS299" s="22"/>
      <c r="OCT299" s="22"/>
      <c r="OCU299" s="22"/>
      <c r="OCV299" s="22"/>
      <c r="OCW299" s="22"/>
      <c r="OCX299" s="22"/>
      <c r="OCY299" s="22"/>
      <c r="OCZ299" s="22"/>
      <c r="ODA299" s="22"/>
      <c r="ODB299" s="22"/>
      <c r="ODC299" s="22"/>
      <c r="ODD299" s="22"/>
      <c r="ODE299" s="22"/>
      <c r="ODF299" s="22"/>
      <c r="ODG299" s="22"/>
      <c r="ODH299" s="22"/>
      <c r="ODI299" s="22"/>
      <c r="ODJ299" s="22"/>
      <c r="ODK299" s="22"/>
      <c r="ODL299" s="22"/>
      <c r="ODM299" s="22"/>
      <c r="ODN299" s="22"/>
      <c r="ODO299" s="22"/>
      <c r="ODP299" s="22"/>
      <c r="ODQ299" s="22"/>
      <c r="ODR299" s="22"/>
      <c r="ODS299" s="22"/>
      <c r="ODT299" s="22"/>
      <c r="ODU299" s="22"/>
      <c r="ODV299" s="22"/>
      <c r="ODW299" s="22"/>
      <c r="ODX299" s="22"/>
      <c r="ODY299" s="22"/>
      <c r="ODZ299" s="22"/>
      <c r="OEA299" s="22"/>
      <c r="OEB299" s="22"/>
      <c r="OEC299" s="22"/>
      <c r="OED299" s="22"/>
      <c r="OEE299" s="22"/>
      <c r="OEF299" s="22"/>
      <c r="OEG299" s="22"/>
      <c r="OEH299" s="22"/>
      <c r="OEI299" s="22"/>
      <c r="OEJ299" s="22"/>
      <c r="OEK299" s="22"/>
      <c r="OEL299" s="22"/>
      <c r="OEM299" s="22"/>
      <c r="OEN299" s="22"/>
      <c r="OEO299" s="22"/>
      <c r="OEP299" s="22"/>
      <c r="OEQ299" s="22"/>
      <c r="OER299" s="22"/>
      <c r="OES299" s="22"/>
      <c r="OET299" s="22"/>
      <c r="OEU299" s="22"/>
      <c r="OEV299" s="22"/>
      <c r="OEW299" s="22"/>
      <c r="OEX299" s="22"/>
      <c r="OEY299" s="22"/>
      <c r="OEZ299" s="22"/>
      <c r="OFA299" s="22"/>
      <c r="OFB299" s="22"/>
      <c r="OFC299" s="22"/>
      <c r="OFD299" s="22"/>
      <c r="OFE299" s="22"/>
      <c r="OFF299" s="22"/>
      <c r="OFG299" s="22"/>
      <c r="OFH299" s="22"/>
      <c r="OFI299" s="22"/>
      <c r="OFJ299" s="22"/>
      <c r="OFK299" s="22"/>
      <c r="OFL299" s="22"/>
      <c r="OFM299" s="22"/>
      <c r="OFN299" s="22"/>
      <c r="OFO299" s="22"/>
      <c r="OFP299" s="22"/>
      <c r="OFQ299" s="22"/>
      <c r="OFR299" s="22"/>
      <c r="OFS299" s="22"/>
      <c r="OFT299" s="22"/>
      <c r="OFU299" s="22"/>
      <c r="OFV299" s="22"/>
      <c r="OFW299" s="22"/>
      <c r="OFX299" s="22"/>
      <c r="OFY299" s="22"/>
      <c r="OFZ299" s="22"/>
      <c r="OGA299" s="22"/>
      <c r="OGB299" s="22"/>
      <c r="OGC299" s="22"/>
      <c r="OGD299" s="22"/>
      <c r="OGE299" s="22"/>
      <c r="OGF299" s="22"/>
      <c r="OGG299" s="22"/>
      <c r="OGH299" s="22"/>
      <c r="OGI299" s="22"/>
      <c r="OGJ299" s="22"/>
      <c r="OGK299" s="22"/>
      <c r="OGL299" s="22"/>
      <c r="OGM299" s="22"/>
      <c r="OGN299" s="22"/>
      <c r="OGO299" s="22"/>
      <c r="OGP299" s="22"/>
      <c r="OGQ299" s="22"/>
      <c r="OGR299" s="22"/>
      <c r="OGS299" s="22"/>
      <c r="OGT299" s="22"/>
      <c r="OGU299" s="22"/>
      <c r="OGV299" s="22"/>
      <c r="OGW299" s="22"/>
      <c r="OGX299" s="22"/>
      <c r="OGY299" s="22"/>
      <c r="OGZ299" s="22"/>
      <c r="OHA299" s="22"/>
      <c r="OHB299" s="22"/>
      <c r="OHC299" s="22"/>
      <c r="OHD299" s="22"/>
      <c r="OHE299" s="22"/>
      <c r="OHF299" s="22"/>
      <c r="OHG299" s="22"/>
      <c r="OHH299" s="22"/>
      <c r="OHI299" s="22"/>
      <c r="OHJ299" s="22"/>
      <c r="OHK299" s="22"/>
      <c r="OHL299" s="22"/>
      <c r="OHM299" s="22"/>
      <c r="OHN299" s="22"/>
      <c r="OHO299" s="22"/>
      <c r="OHP299" s="22"/>
      <c r="OHQ299" s="22"/>
      <c r="OHR299" s="22"/>
      <c r="OHS299" s="22"/>
      <c r="OHT299" s="22"/>
      <c r="OHU299" s="22"/>
      <c r="OHV299" s="22"/>
      <c r="OHW299" s="22"/>
      <c r="OHX299" s="22"/>
      <c r="OHY299" s="22"/>
      <c r="OHZ299" s="22"/>
      <c r="OIA299" s="22"/>
      <c r="OIB299" s="22"/>
      <c r="OIC299" s="22"/>
      <c r="OID299" s="22"/>
      <c r="OIE299" s="22"/>
      <c r="OIF299" s="22"/>
      <c r="OIG299" s="22"/>
      <c r="OIH299" s="22"/>
      <c r="OII299" s="22"/>
      <c r="OIJ299" s="22"/>
      <c r="OIK299" s="22"/>
      <c r="OIL299" s="22"/>
      <c r="OIM299" s="22"/>
      <c r="OIN299" s="22"/>
      <c r="OIO299" s="22"/>
      <c r="OIP299" s="22"/>
      <c r="OIQ299" s="22"/>
      <c r="OIR299" s="22"/>
      <c r="OIS299" s="22"/>
      <c r="OIT299" s="22"/>
      <c r="OIU299" s="22"/>
      <c r="OIV299" s="22"/>
      <c r="OIW299" s="22"/>
      <c r="OIX299" s="22"/>
      <c r="OIY299" s="22"/>
      <c r="OIZ299" s="22"/>
      <c r="OJA299" s="22"/>
      <c r="OJB299" s="22"/>
      <c r="OJC299" s="22"/>
      <c r="OJD299" s="22"/>
      <c r="OJE299" s="22"/>
      <c r="OJF299" s="22"/>
      <c r="OJG299" s="22"/>
      <c r="OJH299" s="22"/>
      <c r="OJI299" s="22"/>
      <c r="OJJ299" s="22"/>
      <c r="OJK299" s="22"/>
      <c r="OJL299" s="22"/>
      <c r="OJM299" s="22"/>
      <c r="OJN299" s="22"/>
      <c r="OJO299" s="22"/>
      <c r="OJP299" s="22"/>
      <c r="OJQ299" s="22"/>
      <c r="OJR299" s="22"/>
      <c r="OJS299" s="22"/>
      <c r="OJT299" s="22"/>
      <c r="OJU299" s="22"/>
      <c r="OJV299" s="22"/>
      <c r="OJW299" s="22"/>
      <c r="OJX299" s="22"/>
      <c r="OJY299" s="22"/>
      <c r="OJZ299" s="22"/>
      <c r="OKA299" s="22"/>
      <c r="OKB299" s="22"/>
      <c r="OKC299" s="22"/>
      <c r="OKD299" s="22"/>
      <c r="OKE299" s="22"/>
      <c r="OKF299" s="22"/>
      <c r="OKG299" s="22"/>
      <c r="OKH299" s="22"/>
      <c r="OKI299" s="22"/>
      <c r="OKJ299" s="22"/>
      <c r="OKK299" s="22"/>
      <c r="OKL299" s="22"/>
      <c r="OKM299" s="22"/>
      <c r="OKN299" s="22"/>
      <c r="OKO299" s="22"/>
      <c r="OKP299" s="22"/>
      <c r="OKQ299" s="22"/>
      <c r="OKR299" s="22"/>
      <c r="OKS299" s="22"/>
      <c r="OKT299" s="22"/>
      <c r="OKU299" s="22"/>
      <c r="OKV299" s="22"/>
      <c r="OKW299" s="22"/>
      <c r="OKX299" s="22"/>
      <c r="OKY299" s="22"/>
      <c r="OKZ299" s="22"/>
      <c r="OLA299" s="22"/>
      <c r="OLB299" s="22"/>
      <c r="OLC299" s="22"/>
      <c r="OLD299" s="22"/>
      <c r="OLE299" s="22"/>
      <c r="OLF299" s="22"/>
      <c r="OLG299" s="22"/>
      <c r="OLH299" s="22"/>
      <c r="OLI299" s="22"/>
      <c r="OLJ299" s="22"/>
      <c r="OLK299" s="22"/>
      <c r="OLL299" s="22"/>
      <c r="OLM299" s="22"/>
      <c r="OLN299" s="22"/>
      <c r="OLO299" s="22"/>
      <c r="OLP299" s="22"/>
      <c r="OLQ299" s="22"/>
      <c r="OLR299" s="22"/>
      <c r="OLS299" s="22"/>
      <c r="OLT299" s="22"/>
      <c r="OLU299" s="22"/>
      <c r="OLV299" s="22"/>
      <c r="OLW299" s="22"/>
      <c r="OLX299" s="22"/>
      <c r="OLY299" s="22"/>
      <c r="OLZ299" s="22"/>
      <c r="OMA299" s="22"/>
      <c r="OMB299" s="22"/>
      <c r="OMC299" s="22"/>
      <c r="OMD299" s="22"/>
      <c r="OME299" s="22"/>
      <c r="OMF299" s="22"/>
      <c r="OMG299" s="22"/>
      <c r="OMH299" s="22"/>
      <c r="OMI299" s="22"/>
      <c r="OMJ299" s="22"/>
      <c r="OMK299" s="22"/>
      <c r="OML299" s="22"/>
      <c r="OMM299" s="22"/>
      <c r="OMN299" s="22"/>
      <c r="OMO299" s="22"/>
      <c r="OMP299" s="22"/>
      <c r="OMQ299" s="22"/>
      <c r="OMR299" s="22"/>
      <c r="OMS299" s="22"/>
      <c r="OMT299" s="22"/>
      <c r="OMU299" s="22"/>
      <c r="OMV299" s="22"/>
      <c r="OMW299" s="22"/>
      <c r="OMX299" s="22"/>
      <c r="OMY299" s="22"/>
      <c r="OMZ299" s="22"/>
      <c r="ONA299" s="22"/>
      <c r="ONB299" s="22"/>
      <c r="ONC299" s="22"/>
      <c r="OND299" s="22"/>
      <c r="ONE299" s="22"/>
      <c r="ONF299" s="22"/>
      <c r="ONG299" s="22"/>
      <c r="ONH299" s="22"/>
      <c r="ONI299" s="22"/>
      <c r="ONJ299" s="22"/>
      <c r="ONK299" s="22"/>
      <c r="ONL299" s="22"/>
      <c r="ONM299" s="22"/>
      <c r="ONN299" s="22"/>
      <c r="ONO299" s="22"/>
      <c r="ONP299" s="22"/>
      <c r="ONQ299" s="22"/>
      <c r="ONR299" s="22"/>
      <c r="ONS299" s="22"/>
      <c r="ONT299" s="22"/>
      <c r="ONU299" s="22"/>
      <c r="ONV299" s="22"/>
      <c r="ONW299" s="22"/>
      <c r="ONX299" s="22"/>
      <c r="ONY299" s="22"/>
      <c r="ONZ299" s="22"/>
      <c r="OOA299" s="22"/>
      <c r="OOB299" s="22"/>
      <c r="OOC299" s="22"/>
      <c r="OOD299" s="22"/>
      <c r="OOE299" s="22"/>
      <c r="OOF299" s="22"/>
      <c r="OOG299" s="22"/>
      <c r="OOH299" s="22"/>
      <c r="OOI299" s="22"/>
      <c r="OOJ299" s="22"/>
      <c r="OOK299" s="22"/>
      <c r="OOL299" s="22"/>
      <c r="OOM299" s="22"/>
      <c r="OON299" s="22"/>
      <c r="OOO299" s="22"/>
      <c r="OOP299" s="22"/>
      <c r="OOQ299" s="22"/>
      <c r="OOR299" s="22"/>
      <c r="OOS299" s="22"/>
      <c r="OOT299" s="22"/>
      <c r="OOU299" s="22"/>
      <c r="OOV299" s="22"/>
      <c r="OOW299" s="22"/>
      <c r="OOX299" s="22"/>
      <c r="OOY299" s="22"/>
      <c r="OOZ299" s="22"/>
      <c r="OPA299" s="22"/>
      <c r="OPB299" s="22"/>
      <c r="OPC299" s="22"/>
      <c r="OPD299" s="22"/>
      <c r="OPE299" s="22"/>
      <c r="OPF299" s="22"/>
      <c r="OPG299" s="22"/>
      <c r="OPH299" s="22"/>
      <c r="OPI299" s="22"/>
      <c r="OPJ299" s="22"/>
      <c r="OPK299" s="22"/>
      <c r="OPL299" s="22"/>
      <c r="OPM299" s="22"/>
      <c r="OPN299" s="22"/>
      <c r="OPO299" s="22"/>
      <c r="OPP299" s="22"/>
      <c r="OPQ299" s="22"/>
      <c r="OPR299" s="22"/>
      <c r="OPS299" s="22"/>
      <c r="OPT299" s="22"/>
      <c r="OPU299" s="22"/>
      <c r="OPV299" s="22"/>
      <c r="OPW299" s="22"/>
      <c r="OPX299" s="22"/>
      <c r="OPY299" s="22"/>
      <c r="OPZ299" s="22"/>
      <c r="OQA299" s="22"/>
      <c r="OQB299" s="22"/>
      <c r="OQC299" s="22"/>
      <c r="OQD299" s="22"/>
      <c r="OQE299" s="22"/>
      <c r="OQF299" s="22"/>
      <c r="OQG299" s="22"/>
      <c r="OQH299" s="22"/>
      <c r="OQI299" s="22"/>
      <c r="OQJ299" s="22"/>
      <c r="OQK299" s="22"/>
      <c r="OQL299" s="22"/>
      <c r="OQM299" s="22"/>
      <c r="OQN299" s="22"/>
      <c r="OQO299" s="22"/>
      <c r="OQP299" s="22"/>
      <c r="OQQ299" s="22"/>
      <c r="OQR299" s="22"/>
      <c r="OQS299" s="22"/>
      <c r="OQT299" s="22"/>
      <c r="OQU299" s="22"/>
      <c r="OQV299" s="22"/>
      <c r="OQW299" s="22"/>
      <c r="OQX299" s="22"/>
      <c r="OQY299" s="22"/>
      <c r="OQZ299" s="22"/>
      <c r="ORA299" s="22"/>
      <c r="ORB299" s="22"/>
      <c r="ORC299" s="22"/>
      <c r="ORD299" s="22"/>
      <c r="ORE299" s="22"/>
      <c r="ORF299" s="22"/>
      <c r="ORG299" s="22"/>
      <c r="ORH299" s="22"/>
      <c r="ORI299" s="22"/>
      <c r="ORJ299" s="22"/>
      <c r="ORK299" s="22"/>
      <c r="ORL299" s="22"/>
      <c r="ORM299" s="22"/>
      <c r="ORN299" s="22"/>
      <c r="ORO299" s="22"/>
      <c r="ORP299" s="22"/>
      <c r="ORQ299" s="22"/>
      <c r="ORR299" s="22"/>
      <c r="ORS299" s="22"/>
      <c r="ORT299" s="22"/>
      <c r="ORU299" s="22"/>
      <c r="ORV299" s="22"/>
      <c r="ORW299" s="22"/>
      <c r="ORX299" s="22"/>
      <c r="ORY299" s="22"/>
      <c r="ORZ299" s="22"/>
      <c r="OSA299" s="22"/>
      <c r="OSB299" s="22"/>
      <c r="OSC299" s="22"/>
      <c r="OSD299" s="22"/>
      <c r="OSE299" s="22"/>
      <c r="OSF299" s="22"/>
      <c r="OSG299" s="22"/>
      <c r="OSH299" s="22"/>
      <c r="OSI299" s="22"/>
      <c r="OSJ299" s="22"/>
      <c r="OSK299" s="22"/>
      <c r="OSL299" s="22"/>
      <c r="OSM299" s="22"/>
      <c r="OSN299" s="22"/>
      <c r="OSO299" s="22"/>
      <c r="OSP299" s="22"/>
      <c r="OSQ299" s="22"/>
      <c r="OSR299" s="22"/>
      <c r="OSS299" s="22"/>
      <c r="OST299" s="22"/>
      <c r="OSU299" s="22"/>
      <c r="OSV299" s="22"/>
      <c r="OSW299" s="22"/>
      <c r="OSX299" s="22"/>
      <c r="OSY299" s="22"/>
      <c r="OSZ299" s="22"/>
      <c r="OTA299" s="22"/>
      <c r="OTB299" s="22"/>
      <c r="OTC299" s="22"/>
      <c r="OTD299" s="22"/>
      <c r="OTE299" s="22"/>
      <c r="OTF299" s="22"/>
      <c r="OTG299" s="22"/>
      <c r="OTH299" s="22"/>
      <c r="OTI299" s="22"/>
      <c r="OTJ299" s="22"/>
      <c r="OTK299" s="22"/>
      <c r="OTL299" s="22"/>
      <c r="OTM299" s="22"/>
      <c r="OTN299" s="22"/>
      <c r="OTO299" s="22"/>
      <c r="OTP299" s="22"/>
      <c r="OTQ299" s="22"/>
      <c r="OTR299" s="22"/>
      <c r="OTS299" s="22"/>
      <c r="OTT299" s="22"/>
      <c r="OTU299" s="22"/>
      <c r="OTV299" s="22"/>
      <c r="OTW299" s="22"/>
      <c r="OTX299" s="22"/>
      <c r="OTY299" s="22"/>
      <c r="OTZ299" s="22"/>
      <c r="OUA299" s="22"/>
      <c r="OUB299" s="22"/>
      <c r="OUC299" s="22"/>
      <c r="OUD299" s="22"/>
      <c r="OUE299" s="22"/>
      <c r="OUF299" s="22"/>
      <c r="OUG299" s="22"/>
      <c r="OUH299" s="22"/>
      <c r="OUI299" s="22"/>
      <c r="OUJ299" s="22"/>
      <c r="OUK299" s="22"/>
      <c r="OUL299" s="22"/>
      <c r="OUM299" s="22"/>
      <c r="OUN299" s="22"/>
      <c r="OUO299" s="22"/>
      <c r="OUP299" s="22"/>
      <c r="OUQ299" s="22"/>
      <c r="OUR299" s="22"/>
      <c r="OUS299" s="22"/>
      <c r="OUT299" s="22"/>
      <c r="OUU299" s="22"/>
      <c r="OUV299" s="22"/>
      <c r="OUW299" s="22"/>
      <c r="OUX299" s="22"/>
      <c r="OUY299" s="22"/>
      <c r="OUZ299" s="22"/>
      <c r="OVA299" s="22"/>
      <c r="OVB299" s="22"/>
      <c r="OVC299" s="22"/>
      <c r="OVD299" s="22"/>
      <c r="OVE299" s="22"/>
      <c r="OVF299" s="22"/>
      <c r="OVG299" s="22"/>
      <c r="OVH299" s="22"/>
      <c r="OVI299" s="22"/>
      <c r="OVJ299" s="22"/>
      <c r="OVK299" s="22"/>
      <c r="OVL299" s="22"/>
      <c r="OVM299" s="22"/>
      <c r="OVN299" s="22"/>
      <c r="OVO299" s="22"/>
      <c r="OVP299" s="22"/>
      <c r="OVQ299" s="22"/>
      <c r="OVR299" s="22"/>
      <c r="OVS299" s="22"/>
      <c r="OVT299" s="22"/>
      <c r="OVU299" s="22"/>
      <c r="OVV299" s="22"/>
      <c r="OVW299" s="22"/>
      <c r="OVX299" s="22"/>
      <c r="OVY299" s="22"/>
      <c r="OVZ299" s="22"/>
      <c r="OWA299" s="22"/>
      <c r="OWB299" s="22"/>
      <c r="OWC299" s="22"/>
      <c r="OWD299" s="22"/>
      <c r="OWE299" s="22"/>
      <c r="OWF299" s="22"/>
      <c r="OWG299" s="22"/>
      <c r="OWH299" s="22"/>
      <c r="OWI299" s="22"/>
      <c r="OWJ299" s="22"/>
      <c r="OWK299" s="22"/>
      <c r="OWL299" s="22"/>
      <c r="OWM299" s="22"/>
      <c r="OWN299" s="22"/>
      <c r="OWO299" s="22"/>
      <c r="OWP299" s="22"/>
      <c r="OWQ299" s="22"/>
      <c r="OWR299" s="22"/>
      <c r="OWS299" s="22"/>
      <c r="OWT299" s="22"/>
      <c r="OWU299" s="22"/>
      <c r="OWV299" s="22"/>
      <c r="OWW299" s="22"/>
      <c r="OWX299" s="22"/>
      <c r="OWY299" s="22"/>
      <c r="OWZ299" s="22"/>
      <c r="OXA299" s="22"/>
      <c r="OXB299" s="22"/>
      <c r="OXC299" s="22"/>
      <c r="OXD299" s="22"/>
      <c r="OXE299" s="22"/>
      <c r="OXF299" s="22"/>
      <c r="OXG299" s="22"/>
      <c r="OXH299" s="22"/>
      <c r="OXI299" s="22"/>
      <c r="OXJ299" s="22"/>
      <c r="OXK299" s="22"/>
      <c r="OXL299" s="22"/>
      <c r="OXM299" s="22"/>
      <c r="OXN299" s="22"/>
      <c r="OXO299" s="22"/>
      <c r="OXP299" s="22"/>
      <c r="OXQ299" s="22"/>
      <c r="OXR299" s="22"/>
      <c r="OXS299" s="22"/>
      <c r="OXT299" s="22"/>
      <c r="OXU299" s="22"/>
      <c r="OXV299" s="22"/>
      <c r="OXW299" s="22"/>
      <c r="OXX299" s="22"/>
      <c r="OXY299" s="22"/>
      <c r="OXZ299" s="22"/>
      <c r="OYA299" s="22"/>
      <c r="OYB299" s="22"/>
      <c r="OYC299" s="22"/>
      <c r="OYD299" s="22"/>
      <c r="OYE299" s="22"/>
      <c r="OYF299" s="22"/>
      <c r="OYG299" s="22"/>
      <c r="OYH299" s="22"/>
      <c r="OYI299" s="22"/>
      <c r="OYJ299" s="22"/>
      <c r="OYK299" s="22"/>
      <c r="OYL299" s="22"/>
      <c r="OYM299" s="22"/>
      <c r="OYN299" s="22"/>
      <c r="OYO299" s="22"/>
      <c r="OYP299" s="22"/>
      <c r="OYQ299" s="22"/>
      <c r="OYR299" s="22"/>
      <c r="OYS299" s="22"/>
      <c r="OYT299" s="22"/>
      <c r="OYU299" s="22"/>
      <c r="OYV299" s="22"/>
      <c r="OYW299" s="22"/>
      <c r="OYX299" s="22"/>
      <c r="OYY299" s="22"/>
      <c r="OYZ299" s="22"/>
      <c r="OZA299" s="22"/>
      <c r="OZB299" s="22"/>
      <c r="OZC299" s="22"/>
      <c r="OZD299" s="22"/>
      <c r="OZE299" s="22"/>
      <c r="OZF299" s="22"/>
      <c r="OZG299" s="22"/>
      <c r="OZH299" s="22"/>
      <c r="OZI299" s="22"/>
      <c r="OZJ299" s="22"/>
      <c r="OZK299" s="22"/>
      <c r="OZL299" s="22"/>
      <c r="OZM299" s="22"/>
      <c r="OZN299" s="22"/>
      <c r="OZO299" s="22"/>
      <c r="OZP299" s="22"/>
      <c r="OZQ299" s="22"/>
      <c r="OZR299" s="22"/>
      <c r="OZS299" s="22"/>
      <c r="OZT299" s="22"/>
      <c r="OZU299" s="22"/>
      <c r="OZV299" s="22"/>
      <c r="OZW299" s="22"/>
      <c r="OZX299" s="22"/>
      <c r="OZY299" s="22"/>
      <c r="OZZ299" s="22"/>
      <c r="PAA299" s="22"/>
      <c r="PAB299" s="22"/>
      <c r="PAC299" s="22"/>
      <c r="PAD299" s="22"/>
      <c r="PAE299" s="22"/>
      <c r="PAF299" s="22"/>
      <c r="PAG299" s="22"/>
      <c r="PAH299" s="22"/>
      <c r="PAI299" s="22"/>
      <c r="PAJ299" s="22"/>
      <c r="PAK299" s="22"/>
      <c r="PAL299" s="22"/>
      <c r="PAM299" s="22"/>
      <c r="PAN299" s="22"/>
      <c r="PAO299" s="22"/>
      <c r="PAP299" s="22"/>
      <c r="PAQ299" s="22"/>
      <c r="PAR299" s="22"/>
      <c r="PAS299" s="22"/>
      <c r="PAT299" s="22"/>
      <c r="PAU299" s="22"/>
      <c r="PAV299" s="22"/>
      <c r="PAW299" s="22"/>
      <c r="PAX299" s="22"/>
      <c r="PAY299" s="22"/>
      <c r="PAZ299" s="22"/>
      <c r="PBA299" s="22"/>
      <c r="PBB299" s="22"/>
      <c r="PBC299" s="22"/>
      <c r="PBD299" s="22"/>
      <c r="PBE299" s="22"/>
      <c r="PBF299" s="22"/>
      <c r="PBG299" s="22"/>
      <c r="PBH299" s="22"/>
      <c r="PBI299" s="22"/>
      <c r="PBJ299" s="22"/>
      <c r="PBK299" s="22"/>
      <c r="PBL299" s="22"/>
      <c r="PBM299" s="22"/>
      <c r="PBN299" s="22"/>
      <c r="PBO299" s="22"/>
      <c r="PBP299" s="22"/>
      <c r="PBQ299" s="22"/>
      <c r="PBR299" s="22"/>
      <c r="PBS299" s="22"/>
      <c r="PBT299" s="22"/>
      <c r="PBU299" s="22"/>
      <c r="PBV299" s="22"/>
      <c r="PBW299" s="22"/>
      <c r="PBX299" s="22"/>
      <c r="PBY299" s="22"/>
      <c r="PBZ299" s="22"/>
      <c r="PCA299" s="22"/>
      <c r="PCB299" s="22"/>
      <c r="PCC299" s="22"/>
      <c r="PCD299" s="22"/>
      <c r="PCE299" s="22"/>
      <c r="PCF299" s="22"/>
      <c r="PCG299" s="22"/>
      <c r="PCH299" s="22"/>
      <c r="PCI299" s="22"/>
      <c r="PCJ299" s="22"/>
      <c r="PCK299" s="22"/>
      <c r="PCL299" s="22"/>
      <c r="PCM299" s="22"/>
      <c r="PCN299" s="22"/>
      <c r="PCO299" s="22"/>
      <c r="PCP299" s="22"/>
      <c r="PCQ299" s="22"/>
      <c r="PCR299" s="22"/>
      <c r="PCS299" s="22"/>
      <c r="PCT299" s="22"/>
      <c r="PCU299" s="22"/>
      <c r="PCV299" s="22"/>
      <c r="PCW299" s="22"/>
      <c r="PCX299" s="22"/>
      <c r="PCY299" s="22"/>
      <c r="PCZ299" s="22"/>
      <c r="PDA299" s="22"/>
      <c r="PDB299" s="22"/>
      <c r="PDC299" s="22"/>
      <c r="PDD299" s="22"/>
      <c r="PDE299" s="22"/>
      <c r="PDF299" s="22"/>
      <c r="PDG299" s="22"/>
      <c r="PDH299" s="22"/>
      <c r="PDI299" s="22"/>
      <c r="PDJ299" s="22"/>
      <c r="PDK299" s="22"/>
      <c r="PDL299" s="22"/>
      <c r="PDM299" s="22"/>
      <c r="PDN299" s="22"/>
      <c r="PDO299" s="22"/>
      <c r="PDP299" s="22"/>
      <c r="PDQ299" s="22"/>
      <c r="PDR299" s="22"/>
      <c r="PDS299" s="22"/>
      <c r="PDT299" s="22"/>
      <c r="PDU299" s="22"/>
      <c r="PDV299" s="22"/>
      <c r="PDW299" s="22"/>
      <c r="PDX299" s="22"/>
      <c r="PDY299" s="22"/>
      <c r="PDZ299" s="22"/>
      <c r="PEA299" s="22"/>
      <c r="PEB299" s="22"/>
      <c r="PEC299" s="22"/>
      <c r="PED299" s="22"/>
      <c r="PEE299" s="22"/>
      <c r="PEF299" s="22"/>
      <c r="PEG299" s="22"/>
      <c r="PEH299" s="22"/>
      <c r="PEI299" s="22"/>
      <c r="PEJ299" s="22"/>
      <c r="PEK299" s="22"/>
      <c r="PEL299" s="22"/>
      <c r="PEM299" s="22"/>
      <c r="PEN299" s="22"/>
      <c r="PEO299" s="22"/>
      <c r="PEP299" s="22"/>
      <c r="PEQ299" s="22"/>
      <c r="PER299" s="22"/>
      <c r="PES299" s="22"/>
      <c r="PET299" s="22"/>
      <c r="PEU299" s="22"/>
      <c r="PEV299" s="22"/>
      <c r="PEW299" s="22"/>
      <c r="PEX299" s="22"/>
      <c r="PEY299" s="22"/>
      <c r="PEZ299" s="22"/>
      <c r="PFA299" s="22"/>
      <c r="PFB299" s="22"/>
      <c r="PFC299" s="22"/>
      <c r="PFD299" s="22"/>
      <c r="PFE299" s="22"/>
      <c r="PFF299" s="22"/>
      <c r="PFG299" s="22"/>
      <c r="PFH299" s="22"/>
      <c r="PFI299" s="22"/>
      <c r="PFJ299" s="22"/>
      <c r="PFK299" s="22"/>
      <c r="PFL299" s="22"/>
      <c r="PFM299" s="22"/>
      <c r="PFN299" s="22"/>
      <c r="PFO299" s="22"/>
      <c r="PFP299" s="22"/>
      <c r="PFQ299" s="22"/>
      <c r="PFR299" s="22"/>
      <c r="PFS299" s="22"/>
      <c r="PFT299" s="22"/>
      <c r="PFU299" s="22"/>
      <c r="PFV299" s="22"/>
      <c r="PFW299" s="22"/>
      <c r="PFX299" s="22"/>
      <c r="PFY299" s="22"/>
      <c r="PFZ299" s="22"/>
      <c r="PGA299" s="22"/>
      <c r="PGB299" s="22"/>
      <c r="PGC299" s="22"/>
      <c r="PGD299" s="22"/>
      <c r="PGE299" s="22"/>
      <c r="PGF299" s="22"/>
      <c r="PGG299" s="22"/>
      <c r="PGH299" s="22"/>
      <c r="PGI299" s="22"/>
      <c r="PGJ299" s="22"/>
      <c r="PGK299" s="22"/>
      <c r="PGL299" s="22"/>
      <c r="PGM299" s="22"/>
      <c r="PGN299" s="22"/>
      <c r="PGO299" s="22"/>
      <c r="PGP299" s="22"/>
      <c r="PGQ299" s="22"/>
      <c r="PGR299" s="22"/>
      <c r="PGS299" s="22"/>
      <c r="PGT299" s="22"/>
      <c r="PGU299" s="22"/>
      <c r="PGV299" s="22"/>
      <c r="PGW299" s="22"/>
      <c r="PGX299" s="22"/>
      <c r="PGY299" s="22"/>
      <c r="PGZ299" s="22"/>
      <c r="PHA299" s="22"/>
      <c r="PHB299" s="22"/>
      <c r="PHC299" s="22"/>
      <c r="PHD299" s="22"/>
      <c r="PHE299" s="22"/>
      <c r="PHF299" s="22"/>
      <c r="PHG299" s="22"/>
      <c r="PHH299" s="22"/>
      <c r="PHI299" s="22"/>
      <c r="PHJ299" s="22"/>
      <c r="PHK299" s="22"/>
      <c r="PHL299" s="22"/>
      <c r="PHM299" s="22"/>
      <c r="PHN299" s="22"/>
      <c r="PHO299" s="22"/>
      <c r="PHP299" s="22"/>
      <c r="PHQ299" s="22"/>
      <c r="PHR299" s="22"/>
      <c r="PHS299" s="22"/>
      <c r="PHT299" s="22"/>
      <c r="PHU299" s="22"/>
      <c r="PHV299" s="22"/>
      <c r="PHW299" s="22"/>
      <c r="PHX299" s="22"/>
      <c r="PHY299" s="22"/>
      <c r="PHZ299" s="22"/>
      <c r="PIA299" s="22"/>
      <c r="PIB299" s="22"/>
      <c r="PIC299" s="22"/>
      <c r="PID299" s="22"/>
      <c r="PIE299" s="22"/>
      <c r="PIF299" s="22"/>
      <c r="PIG299" s="22"/>
      <c r="PIH299" s="22"/>
      <c r="PII299" s="22"/>
      <c r="PIJ299" s="22"/>
      <c r="PIK299" s="22"/>
      <c r="PIL299" s="22"/>
      <c r="PIM299" s="22"/>
      <c r="PIN299" s="22"/>
      <c r="PIO299" s="22"/>
      <c r="PIP299" s="22"/>
      <c r="PIQ299" s="22"/>
      <c r="PIR299" s="22"/>
      <c r="PIS299" s="22"/>
      <c r="PIT299" s="22"/>
      <c r="PIU299" s="22"/>
      <c r="PIV299" s="22"/>
      <c r="PIW299" s="22"/>
      <c r="PIX299" s="22"/>
      <c r="PIY299" s="22"/>
      <c r="PIZ299" s="22"/>
      <c r="PJA299" s="22"/>
      <c r="PJB299" s="22"/>
      <c r="PJC299" s="22"/>
      <c r="PJD299" s="22"/>
      <c r="PJE299" s="22"/>
      <c r="PJF299" s="22"/>
      <c r="PJG299" s="22"/>
      <c r="PJH299" s="22"/>
      <c r="PJI299" s="22"/>
      <c r="PJJ299" s="22"/>
      <c r="PJK299" s="22"/>
      <c r="PJL299" s="22"/>
      <c r="PJM299" s="22"/>
      <c r="PJN299" s="22"/>
      <c r="PJO299" s="22"/>
      <c r="PJP299" s="22"/>
      <c r="PJQ299" s="22"/>
      <c r="PJR299" s="22"/>
      <c r="PJS299" s="22"/>
      <c r="PJT299" s="22"/>
      <c r="PJU299" s="22"/>
      <c r="PJV299" s="22"/>
      <c r="PJW299" s="22"/>
      <c r="PJX299" s="22"/>
      <c r="PJY299" s="22"/>
      <c r="PJZ299" s="22"/>
      <c r="PKA299" s="22"/>
      <c r="PKB299" s="22"/>
      <c r="PKC299" s="22"/>
      <c r="PKD299" s="22"/>
      <c r="PKE299" s="22"/>
      <c r="PKF299" s="22"/>
      <c r="PKG299" s="22"/>
      <c r="PKH299" s="22"/>
      <c r="PKI299" s="22"/>
      <c r="PKJ299" s="22"/>
      <c r="PKK299" s="22"/>
      <c r="PKL299" s="22"/>
      <c r="PKM299" s="22"/>
      <c r="PKN299" s="22"/>
      <c r="PKO299" s="22"/>
      <c r="PKP299" s="22"/>
      <c r="PKQ299" s="22"/>
      <c r="PKR299" s="22"/>
      <c r="PKS299" s="22"/>
      <c r="PKT299" s="22"/>
      <c r="PKU299" s="22"/>
      <c r="PKV299" s="22"/>
      <c r="PKW299" s="22"/>
      <c r="PKX299" s="22"/>
      <c r="PKY299" s="22"/>
      <c r="PKZ299" s="22"/>
      <c r="PLA299" s="22"/>
      <c r="PLB299" s="22"/>
      <c r="PLC299" s="22"/>
      <c r="PLD299" s="22"/>
      <c r="PLE299" s="22"/>
      <c r="PLF299" s="22"/>
      <c r="PLG299" s="22"/>
      <c r="PLH299" s="22"/>
      <c r="PLI299" s="22"/>
      <c r="PLJ299" s="22"/>
      <c r="PLK299" s="22"/>
      <c r="PLL299" s="22"/>
      <c r="PLM299" s="22"/>
      <c r="PLN299" s="22"/>
      <c r="PLO299" s="22"/>
      <c r="PLP299" s="22"/>
      <c r="PLQ299" s="22"/>
      <c r="PLR299" s="22"/>
      <c r="PLS299" s="22"/>
      <c r="PLT299" s="22"/>
      <c r="PLU299" s="22"/>
      <c r="PLV299" s="22"/>
      <c r="PLW299" s="22"/>
      <c r="PLX299" s="22"/>
      <c r="PLY299" s="22"/>
      <c r="PLZ299" s="22"/>
      <c r="PMA299" s="22"/>
      <c r="PMB299" s="22"/>
      <c r="PMC299" s="22"/>
      <c r="PMD299" s="22"/>
      <c r="PME299" s="22"/>
      <c r="PMF299" s="22"/>
      <c r="PMG299" s="22"/>
      <c r="PMH299" s="22"/>
      <c r="PMI299" s="22"/>
      <c r="PMJ299" s="22"/>
      <c r="PMK299" s="22"/>
      <c r="PML299" s="22"/>
      <c r="PMM299" s="22"/>
      <c r="PMN299" s="22"/>
      <c r="PMO299" s="22"/>
      <c r="PMP299" s="22"/>
      <c r="PMQ299" s="22"/>
      <c r="PMR299" s="22"/>
      <c r="PMS299" s="22"/>
      <c r="PMT299" s="22"/>
      <c r="PMU299" s="22"/>
      <c r="PMV299" s="22"/>
      <c r="PMW299" s="22"/>
      <c r="PMX299" s="22"/>
      <c r="PMY299" s="22"/>
      <c r="PMZ299" s="22"/>
      <c r="PNA299" s="22"/>
      <c r="PNB299" s="22"/>
      <c r="PNC299" s="22"/>
      <c r="PND299" s="22"/>
      <c r="PNE299" s="22"/>
      <c r="PNF299" s="22"/>
      <c r="PNG299" s="22"/>
      <c r="PNH299" s="22"/>
      <c r="PNI299" s="22"/>
      <c r="PNJ299" s="22"/>
      <c r="PNK299" s="22"/>
      <c r="PNL299" s="22"/>
      <c r="PNM299" s="22"/>
      <c r="PNN299" s="22"/>
      <c r="PNO299" s="22"/>
      <c r="PNP299" s="22"/>
      <c r="PNQ299" s="22"/>
      <c r="PNR299" s="22"/>
      <c r="PNS299" s="22"/>
      <c r="PNT299" s="22"/>
      <c r="PNU299" s="22"/>
      <c r="PNV299" s="22"/>
      <c r="PNW299" s="22"/>
      <c r="PNX299" s="22"/>
      <c r="PNY299" s="22"/>
      <c r="PNZ299" s="22"/>
      <c r="POA299" s="22"/>
      <c r="POB299" s="22"/>
      <c r="POC299" s="22"/>
      <c r="POD299" s="22"/>
      <c r="POE299" s="22"/>
      <c r="POF299" s="22"/>
      <c r="POG299" s="22"/>
      <c r="POH299" s="22"/>
      <c r="POI299" s="22"/>
      <c r="POJ299" s="22"/>
      <c r="POK299" s="22"/>
      <c r="POL299" s="22"/>
      <c r="POM299" s="22"/>
      <c r="PON299" s="22"/>
      <c r="POO299" s="22"/>
      <c r="POP299" s="22"/>
      <c r="POQ299" s="22"/>
      <c r="POR299" s="22"/>
      <c r="POS299" s="22"/>
      <c r="POT299" s="22"/>
      <c r="POU299" s="22"/>
      <c r="POV299" s="22"/>
      <c r="POW299" s="22"/>
      <c r="POX299" s="22"/>
      <c r="POY299" s="22"/>
      <c r="POZ299" s="22"/>
      <c r="PPA299" s="22"/>
      <c r="PPB299" s="22"/>
      <c r="PPC299" s="22"/>
      <c r="PPD299" s="22"/>
      <c r="PPE299" s="22"/>
      <c r="PPF299" s="22"/>
      <c r="PPG299" s="22"/>
      <c r="PPH299" s="22"/>
      <c r="PPI299" s="22"/>
      <c r="PPJ299" s="22"/>
      <c r="PPK299" s="22"/>
      <c r="PPL299" s="22"/>
      <c r="PPM299" s="22"/>
      <c r="PPN299" s="22"/>
      <c r="PPO299" s="22"/>
      <c r="PPP299" s="22"/>
      <c r="PPQ299" s="22"/>
      <c r="PPR299" s="22"/>
      <c r="PPS299" s="22"/>
      <c r="PPT299" s="22"/>
      <c r="PPU299" s="22"/>
      <c r="PPV299" s="22"/>
      <c r="PPW299" s="22"/>
      <c r="PPX299" s="22"/>
      <c r="PPY299" s="22"/>
      <c r="PPZ299" s="22"/>
      <c r="PQA299" s="22"/>
      <c r="PQB299" s="22"/>
      <c r="PQC299" s="22"/>
      <c r="PQD299" s="22"/>
      <c r="PQE299" s="22"/>
      <c r="PQF299" s="22"/>
      <c r="PQG299" s="22"/>
      <c r="PQH299" s="22"/>
      <c r="PQI299" s="22"/>
      <c r="PQJ299" s="22"/>
      <c r="PQK299" s="22"/>
      <c r="PQL299" s="22"/>
      <c r="PQM299" s="22"/>
      <c r="PQN299" s="22"/>
      <c r="PQO299" s="22"/>
      <c r="PQP299" s="22"/>
      <c r="PQQ299" s="22"/>
      <c r="PQR299" s="22"/>
      <c r="PQS299" s="22"/>
      <c r="PQT299" s="22"/>
      <c r="PQU299" s="22"/>
      <c r="PQV299" s="22"/>
      <c r="PQW299" s="22"/>
      <c r="PQX299" s="22"/>
      <c r="PQY299" s="22"/>
      <c r="PQZ299" s="22"/>
      <c r="PRA299" s="22"/>
      <c r="PRB299" s="22"/>
      <c r="PRC299" s="22"/>
      <c r="PRD299" s="22"/>
      <c r="PRE299" s="22"/>
      <c r="PRF299" s="22"/>
      <c r="PRG299" s="22"/>
      <c r="PRH299" s="22"/>
      <c r="PRI299" s="22"/>
      <c r="PRJ299" s="22"/>
      <c r="PRK299" s="22"/>
      <c r="PRL299" s="22"/>
      <c r="PRM299" s="22"/>
      <c r="PRN299" s="22"/>
      <c r="PRO299" s="22"/>
      <c r="PRP299" s="22"/>
      <c r="PRQ299" s="22"/>
      <c r="PRR299" s="22"/>
      <c r="PRS299" s="22"/>
      <c r="PRT299" s="22"/>
      <c r="PRU299" s="22"/>
      <c r="PRV299" s="22"/>
      <c r="PRW299" s="22"/>
      <c r="PRX299" s="22"/>
      <c r="PRY299" s="22"/>
      <c r="PRZ299" s="22"/>
      <c r="PSA299" s="22"/>
      <c r="PSB299" s="22"/>
      <c r="PSC299" s="22"/>
      <c r="PSD299" s="22"/>
      <c r="PSE299" s="22"/>
      <c r="PSF299" s="22"/>
      <c r="PSG299" s="22"/>
      <c r="PSH299" s="22"/>
      <c r="PSI299" s="22"/>
      <c r="PSJ299" s="22"/>
      <c r="PSK299" s="22"/>
      <c r="PSL299" s="22"/>
      <c r="PSM299" s="22"/>
      <c r="PSN299" s="22"/>
      <c r="PSO299" s="22"/>
      <c r="PSP299" s="22"/>
      <c r="PSQ299" s="22"/>
      <c r="PSR299" s="22"/>
      <c r="PSS299" s="22"/>
      <c r="PST299" s="22"/>
      <c r="PSU299" s="22"/>
      <c r="PSV299" s="22"/>
      <c r="PSW299" s="22"/>
      <c r="PSX299" s="22"/>
      <c r="PSY299" s="22"/>
      <c r="PSZ299" s="22"/>
      <c r="PTA299" s="22"/>
      <c r="PTB299" s="22"/>
      <c r="PTC299" s="22"/>
      <c r="PTD299" s="22"/>
      <c r="PTE299" s="22"/>
      <c r="PTF299" s="22"/>
      <c r="PTG299" s="22"/>
      <c r="PTH299" s="22"/>
      <c r="PTI299" s="22"/>
      <c r="PTJ299" s="22"/>
      <c r="PTK299" s="22"/>
      <c r="PTL299" s="22"/>
      <c r="PTM299" s="22"/>
      <c r="PTN299" s="22"/>
      <c r="PTO299" s="22"/>
      <c r="PTP299" s="22"/>
      <c r="PTQ299" s="22"/>
      <c r="PTR299" s="22"/>
      <c r="PTS299" s="22"/>
      <c r="PTT299" s="22"/>
      <c r="PTU299" s="22"/>
      <c r="PTV299" s="22"/>
      <c r="PTW299" s="22"/>
      <c r="PTX299" s="22"/>
      <c r="PTY299" s="22"/>
      <c r="PTZ299" s="22"/>
      <c r="PUA299" s="22"/>
      <c r="PUB299" s="22"/>
      <c r="PUC299" s="22"/>
      <c r="PUD299" s="22"/>
      <c r="PUE299" s="22"/>
      <c r="PUF299" s="22"/>
      <c r="PUG299" s="22"/>
      <c r="PUH299" s="22"/>
      <c r="PUI299" s="22"/>
      <c r="PUJ299" s="22"/>
      <c r="PUK299" s="22"/>
      <c r="PUL299" s="22"/>
      <c r="PUM299" s="22"/>
      <c r="PUN299" s="22"/>
      <c r="PUO299" s="22"/>
      <c r="PUP299" s="22"/>
      <c r="PUQ299" s="22"/>
      <c r="PUR299" s="22"/>
      <c r="PUS299" s="22"/>
      <c r="PUT299" s="22"/>
      <c r="PUU299" s="22"/>
      <c r="PUV299" s="22"/>
      <c r="PUW299" s="22"/>
      <c r="PUX299" s="22"/>
      <c r="PUY299" s="22"/>
      <c r="PUZ299" s="22"/>
      <c r="PVA299" s="22"/>
      <c r="PVB299" s="22"/>
      <c r="PVC299" s="22"/>
      <c r="PVD299" s="22"/>
      <c r="PVE299" s="22"/>
      <c r="PVF299" s="22"/>
      <c r="PVG299" s="22"/>
      <c r="PVH299" s="22"/>
      <c r="PVI299" s="22"/>
      <c r="PVJ299" s="22"/>
      <c r="PVK299" s="22"/>
      <c r="PVL299" s="22"/>
      <c r="PVM299" s="22"/>
      <c r="PVN299" s="22"/>
      <c r="PVO299" s="22"/>
      <c r="PVP299" s="22"/>
      <c r="PVQ299" s="22"/>
      <c r="PVR299" s="22"/>
      <c r="PVS299" s="22"/>
      <c r="PVT299" s="22"/>
      <c r="PVU299" s="22"/>
      <c r="PVV299" s="22"/>
      <c r="PVW299" s="22"/>
      <c r="PVX299" s="22"/>
      <c r="PVY299" s="22"/>
      <c r="PVZ299" s="22"/>
      <c r="PWA299" s="22"/>
      <c r="PWB299" s="22"/>
      <c r="PWC299" s="22"/>
      <c r="PWD299" s="22"/>
      <c r="PWE299" s="22"/>
      <c r="PWF299" s="22"/>
      <c r="PWG299" s="22"/>
      <c r="PWH299" s="22"/>
      <c r="PWI299" s="22"/>
      <c r="PWJ299" s="22"/>
      <c r="PWK299" s="22"/>
      <c r="PWL299" s="22"/>
      <c r="PWM299" s="22"/>
      <c r="PWN299" s="22"/>
      <c r="PWO299" s="22"/>
      <c r="PWP299" s="22"/>
      <c r="PWQ299" s="22"/>
      <c r="PWR299" s="22"/>
      <c r="PWS299" s="22"/>
      <c r="PWT299" s="22"/>
      <c r="PWU299" s="22"/>
      <c r="PWV299" s="22"/>
      <c r="PWW299" s="22"/>
      <c r="PWX299" s="22"/>
      <c r="PWY299" s="22"/>
      <c r="PWZ299" s="22"/>
      <c r="PXA299" s="22"/>
      <c r="PXB299" s="22"/>
      <c r="PXC299" s="22"/>
      <c r="PXD299" s="22"/>
      <c r="PXE299" s="22"/>
      <c r="PXF299" s="22"/>
      <c r="PXG299" s="22"/>
      <c r="PXH299" s="22"/>
      <c r="PXI299" s="22"/>
      <c r="PXJ299" s="22"/>
      <c r="PXK299" s="22"/>
      <c r="PXL299" s="22"/>
      <c r="PXM299" s="22"/>
      <c r="PXN299" s="22"/>
      <c r="PXO299" s="22"/>
      <c r="PXP299" s="22"/>
      <c r="PXQ299" s="22"/>
      <c r="PXR299" s="22"/>
      <c r="PXS299" s="22"/>
      <c r="PXT299" s="22"/>
      <c r="PXU299" s="22"/>
      <c r="PXV299" s="22"/>
      <c r="PXW299" s="22"/>
      <c r="PXX299" s="22"/>
      <c r="PXY299" s="22"/>
      <c r="PXZ299" s="22"/>
      <c r="PYA299" s="22"/>
      <c r="PYB299" s="22"/>
      <c r="PYC299" s="22"/>
      <c r="PYD299" s="22"/>
      <c r="PYE299" s="22"/>
      <c r="PYF299" s="22"/>
      <c r="PYG299" s="22"/>
      <c r="PYH299" s="22"/>
      <c r="PYI299" s="22"/>
      <c r="PYJ299" s="22"/>
      <c r="PYK299" s="22"/>
      <c r="PYL299" s="22"/>
      <c r="PYM299" s="22"/>
      <c r="PYN299" s="22"/>
      <c r="PYO299" s="22"/>
      <c r="PYP299" s="22"/>
      <c r="PYQ299" s="22"/>
      <c r="PYR299" s="22"/>
      <c r="PYS299" s="22"/>
      <c r="PYT299" s="22"/>
      <c r="PYU299" s="22"/>
      <c r="PYV299" s="22"/>
      <c r="PYW299" s="22"/>
      <c r="PYX299" s="22"/>
      <c r="PYY299" s="22"/>
      <c r="PYZ299" s="22"/>
      <c r="PZA299" s="22"/>
      <c r="PZB299" s="22"/>
      <c r="PZC299" s="22"/>
      <c r="PZD299" s="22"/>
      <c r="PZE299" s="22"/>
      <c r="PZF299" s="22"/>
      <c r="PZG299" s="22"/>
      <c r="PZH299" s="22"/>
      <c r="PZI299" s="22"/>
      <c r="PZJ299" s="22"/>
      <c r="PZK299" s="22"/>
      <c r="PZL299" s="22"/>
      <c r="PZM299" s="22"/>
      <c r="PZN299" s="22"/>
      <c r="PZO299" s="22"/>
      <c r="PZP299" s="22"/>
      <c r="PZQ299" s="22"/>
      <c r="PZR299" s="22"/>
      <c r="PZS299" s="22"/>
      <c r="PZT299" s="22"/>
      <c r="PZU299" s="22"/>
      <c r="PZV299" s="22"/>
      <c r="PZW299" s="22"/>
      <c r="PZX299" s="22"/>
      <c r="PZY299" s="22"/>
      <c r="PZZ299" s="22"/>
      <c r="QAA299" s="22"/>
      <c r="QAB299" s="22"/>
      <c r="QAC299" s="22"/>
      <c r="QAD299" s="22"/>
      <c r="QAE299" s="22"/>
      <c r="QAF299" s="22"/>
      <c r="QAG299" s="22"/>
      <c r="QAH299" s="22"/>
      <c r="QAI299" s="22"/>
      <c r="QAJ299" s="22"/>
      <c r="QAK299" s="22"/>
      <c r="QAL299" s="22"/>
      <c r="QAM299" s="22"/>
      <c r="QAN299" s="22"/>
      <c r="QAO299" s="22"/>
      <c r="QAP299" s="22"/>
      <c r="QAQ299" s="22"/>
      <c r="QAR299" s="22"/>
      <c r="QAS299" s="22"/>
      <c r="QAT299" s="22"/>
      <c r="QAU299" s="22"/>
      <c r="QAV299" s="22"/>
      <c r="QAW299" s="22"/>
      <c r="QAX299" s="22"/>
      <c r="QAY299" s="22"/>
      <c r="QAZ299" s="22"/>
      <c r="QBA299" s="22"/>
      <c r="QBB299" s="22"/>
      <c r="QBC299" s="22"/>
      <c r="QBD299" s="22"/>
      <c r="QBE299" s="22"/>
      <c r="QBF299" s="22"/>
      <c r="QBG299" s="22"/>
      <c r="QBH299" s="22"/>
      <c r="QBI299" s="22"/>
      <c r="QBJ299" s="22"/>
      <c r="QBK299" s="22"/>
      <c r="QBL299" s="22"/>
      <c r="QBM299" s="22"/>
      <c r="QBN299" s="22"/>
      <c r="QBO299" s="22"/>
      <c r="QBP299" s="22"/>
      <c r="QBQ299" s="22"/>
      <c r="QBR299" s="22"/>
      <c r="QBS299" s="22"/>
      <c r="QBT299" s="22"/>
      <c r="QBU299" s="22"/>
      <c r="QBV299" s="22"/>
      <c r="QBW299" s="22"/>
      <c r="QBX299" s="22"/>
      <c r="QBY299" s="22"/>
      <c r="QBZ299" s="22"/>
      <c r="QCA299" s="22"/>
      <c r="QCB299" s="22"/>
      <c r="QCC299" s="22"/>
      <c r="QCD299" s="22"/>
      <c r="QCE299" s="22"/>
      <c r="QCF299" s="22"/>
      <c r="QCG299" s="22"/>
      <c r="QCH299" s="22"/>
      <c r="QCI299" s="22"/>
      <c r="QCJ299" s="22"/>
      <c r="QCK299" s="22"/>
      <c r="QCL299" s="22"/>
      <c r="QCM299" s="22"/>
      <c r="QCN299" s="22"/>
      <c r="QCO299" s="22"/>
      <c r="QCP299" s="22"/>
      <c r="QCQ299" s="22"/>
      <c r="QCR299" s="22"/>
      <c r="QCS299" s="22"/>
      <c r="QCT299" s="22"/>
      <c r="QCU299" s="22"/>
      <c r="QCV299" s="22"/>
      <c r="QCW299" s="22"/>
      <c r="QCX299" s="22"/>
      <c r="QCY299" s="22"/>
      <c r="QCZ299" s="22"/>
      <c r="QDA299" s="22"/>
      <c r="QDB299" s="22"/>
      <c r="QDC299" s="22"/>
      <c r="QDD299" s="22"/>
      <c r="QDE299" s="22"/>
      <c r="QDF299" s="22"/>
      <c r="QDG299" s="22"/>
      <c r="QDH299" s="22"/>
      <c r="QDI299" s="22"/>
      <c r="QDJ299" s="22"/>
      <c r="QDK299" s="22"/>
      <c r="QDL299" s="22"/>
      <c r="QDM299" s="22"/>
      <c r="QDN299" s="22"/>
      <c r="QDO299" s="22"/>
      <c r="QDP299" s="22"/>
      <c r="QDQ299" s="22"/>
      <c r="QDR299" s="22"/>
      <c r="QDS299" s="22"/>
      <c r="QDT299" s="22"/>
      <c r="QDU299" s="22"/>
      <c r="QDV299" s="22"/>
      <c r="QDW299" s="22"/>
      <c r="QDX299" s="22"/>
      <c r="QDY299" s="22"/>
      <c r="QDZ299" s="22"/>
      <c r="QEA299" s="22"/>
      <c r="QEB299" s="22"/>
      <c r="QEC299" s="22"/>
      <c r="QED299" s="22"/>
      <c r="QEE299" s="22"/>
      <c r="QEF299" s="22"/>
      <c r="QEG299" s="22"/>
      <c r="QEH299" s="22"/>
      <c r="QEI299" s="22"/>
      <c r="QEJ299" s="22"/>
      <c r="QEK299" s="22"/>
      <c r="QEL299" s="22"/>
      <c r="QEM299" s="22"/>
      <c r="QEN299" s="22"/>
      <c r="QEO299" s="22"/>
      <c r="QEP299" s="22"/>
      <c r="QEQ299" s="22"/>
      <c r="QER299" s="22"/>
      <c r="QES299" s="22"/>
      <c r="QET299" s="22"/>
      <c r="QEU299" s="22"/>
      <c r="QEV299" s="22"/>
      <c r="QEW299" s="22"/>
      <c r="QEX299" s="22"/>
      <c r="QEY299" s="22"/>
      <c r="QEZ299" s="22"/>
      <c r="QFA299" s="22"/>
      <c r="QFB299" s="22"/>
      <c r="QFC299" s="22"/>
      <c r="QFD299" s="22"/>
      <c r="QFE299" s="22"/>
      <c r="QFF299" s="22"/>
      <c r="QFG299" s="22"/>
      <c r="QFH299" s="22"/>
      <c r="QFI299" s="22"/>
      <c r="QFJ299" s="22"/>
      <c r="QFK299" s="22"/>
      <c r="QFL299" s="22"/>
      <c r="QFM299" s="22"/>
      <c r="QFN299" s="22"/>
      <c r="QFO299" s="22"/>
      <c r="QFP299" s="22"/>
      <c r="QFQ299" s="22"/>
      <c r="QFR299" s="22"/>
      <c r="QFS299" s="22"/>
      <c r="QFT299" s="22"/>
      <c r="QFU299" s="22"/>
      <c r="QFV299" s="22"/>
      <c r="QFW299" s="22"/>
      <c r="QFX299" s="22"/>
      <c r="QFY299" s="22"/>
      <c r="QFZ299" s="22"/>
      <c r="QGA299" s="22"/>
      <c r="QGB299" s="22"/>
      <c r="QGC299" s="22"/>
      <c r="QGD299" s="22"/>
      <c r="QGE299" s="22"/>
      <c r="QGF299" s="22"/>
      <c r="QGG299" s="22"/>
      <c r="QGH299" s="22"/>
      <c r="QGI299" s="22"/>
      <c r="QGJ299" s="22"/>
      <c r="QGK299" s="22"/>
      <c r="QGL299" s="22"/>
      <c r="QGM299" s="22"/>
      <c r="QGN299" s="22"/>
      <c r="QGO299" s="22"/>
      <c r="QGP299" s="22"/>
      <c r="QGQ299" s="22"/>
      <c r="QGR299" s="22"/>
      <c r="QGS299" s="22"/>
      <c r="QGT299" s="22"/>
      <c r="QGU299" s="22"/>
      <c r="QGV299" s="22"/>
      <c r="QGW299" s="22"/>
      <c r="QGX299" s="22"/>
      <c r="QGY299" s="22"/>
      <c r="QGZ299" s="22"/>
      <c r="QHA299" s="22"/>
      <c r="QHB299" s="22"/>
      <c r="QHC299" s="22"/>
      <c r="QHD299" s="22"/>
      <c r="QHE299" s="22"/>
      <c r="QHF299" s="22"/>
      <c r="QHG299" s="22"/>
      <c r="QHH299" s="22"/>
      <c r="QHI299" s="22"/>
      <c r="QHJ299" s="22"/>
      <c r="QHK299" s="22"/>
      <c r="QHL299" s="22"/>
      <c r="QHM299" s="22"/>
      <c r="QHN299" s="22"/>
      <c r="QHO299" s="22"/>
      <c r="QHP299" s="22"/>
      <c r="QHQ299" s="22"/>
      <c r="QHR299" s="22"/>
      <c r="QHS299" s="22"/>
      <c r="QHT299" s="22"/>
      <c r="QHU299" s="22"/>
      <c r="QHV299" s="22"/>
      <c r="QHW299" s="22"/>
      <c r="QHX299" s="22"/>
      <c r="QHY299" s="22"/>
      <c r="QHZ299" s="22"/>
      <c r="QIA299" s="22"/>
      <c r="QIB299" s="22"/>
      <c r="QIC299" s="22"/>
      <c r="QID299" s="22"/>
      <c r="QIE299" s="22"/>
      <c r="QIF299" s="22"/>
      <c r="QIG299" s="22"/>
      <c r="QIH299" s="22"/>
      <c r="QII299" s="22"/>
      <c r="QIJ299" s="22"/>
      <c r="QIK299" s="22"/>
      <c r="QIL299" s="22"/>
      <c r="QIM299" s="22"/>
      <c r="QIN299" s="22"/>
      <c r="QIO299" s="22"/>
      <c r="QIP299" s="22"/>
      <c r="QIQ299" s="22"/>
      <c r="QIR299" s="22"/>
      <c r="QIS299" s="22"/>
      <c r="QIT299" s="22"/>
      <c r="QIU299" s="22"/>
      <c r="QIV299" s="22"/>
      <c r="QIW299" s="22"/>
      <c r="QIX299" s="22"/>
      <c r="QIY299" s="22"/>
      <c r="QIZ299" s="22"/>
      <c r="QJA299" s="22"/>
      <c r="QJB299" s="22"/>
      <c r="QJC299" s="22"/>
      <c r="QJD299" s="22"/>
      <c r="QJE299" s="22"/>
      <c r="QJF299" s="22"/>
      <c r="QJG299" s="22"/>
      <c r="QJH299" s="22"/>
      <c r="QJI299" s="22"/>
      <c r="QJJ299" s="22"/>
      <c r="QJK299" s="22"/>
      <c r="QJL299" s="22"/>
      <c r="QJM299" s="22"/>
      <c r="QJN299" s="22"/>
      <c r="QJO299" s="22"/>
      <c r="QJP299" s="22"/>
      <c r="QJQ299" s="22"/>
      <c r="QJR299" s="22"/>
      <c r="QJS299" s="22"/>
      <c r="QJT299" s="22"/>
      <c r="QJU299" s="22"/>
      <c r="QJV299" s="22"/>
      <c r="QJW299" s="22"/>
      <c r="QJX299" s="22"/>
      <c r="QJY299" s="22"/>
      <c r="QJZ299" s="22"/>
      <c r="QKA299" s="22"/>
      <c r="QKB299" s="22"/>
      <c r="QKC299" s="22"/>
      <c r="QKD299" s="22"/>
      <c r="QKE299" s="22"/>
      <c r="QKF299" s="22"/>
      <c r="QKG299" s="22"/>
      <c r="QKH299" s="22"/>
      <c r="QKI299" s="22"/>
      <c r="QKJ299" s="22"/>
      <c r="QKK299" s="22"/>
      <c r="QKL299" s="22"/>
      <c r="QKM299" s="22"/>
      <c r="QKN299" s="22"/>
      <c r="QKO299" s="22"/>
      <c r="QKP299" s="22"/>
      <c r="QKQ299" s="22"/>
      <c r="QKR299" s="22"/>
      <c r="QKS299" s="22"/>
      <c r="QKT299" s="22"/>
      <c r="QKU299" s="22"/>
      <c r="QKV299" s="22"/>
      <c r="QKW299" s="22"/>
      <c r="QKX299" s="22"/>
      <c r="QKY299" s="22"/>
      <c r="QKZ299" s="22"/>
      <c r="QLA299" s="22"/>
      <c r="QLB299" s="22"/>
      <c r="QLC299" s="22"/>
      <c r="QLD299" s="22"/>
      <c r="QLE299" s="22"/>
      <c r="QLF299" s="22"/>
      <c r="QLG299" s="22"/>
      <c r="QLH299" s="22"/>
      <c r="QLI299" s="22"/>
      <c r="QLJ299" s="22"/>
      <c r="QLK299" s="22"/>
      <c r="QLL299" s="22"/>
      <c r="QLM299" s="22"/>
      <c r="QLN299" s="22"/>
      <c r="QLO299" s="22"/>
      <c r="QLP299" s="22"/>
      <c r="QLQ299" s="22"/>
      <c r="QLR299" s="22"/>
      <c r="QLS299" s="22"/>
      <c r="QLT299" s="22"/>
      <c r="QLU299" s="22"/>
      <c r="QLV299" s="22"/>
      <c r="QLW299" s="22"/>
      <c r="QLX299" s="22"/>
      <c r="QLY299" s="22"/>
      <c r="QLZ299" s="22"/>
      <c r="QMA299" s="22"/>
      <c r="QMB299" s="22"/>
      <c r="QMC299" s="22"/>
      <c r="QMD299" s="22"/>
      <c r="QME299" s="22"/>
      <c r="QMF299" s="22"/>
      <c r="QMG299" s="22"/>
      <c r="QMH299" s="22"/>
      <c r="QMI299" s="22"/>
      <c r="QMJ299" s="22"/>
      <c r="QMK299" s="22"/>
      <c r="QML299" s="22"/>
      <c r="QMM299" s="22"/>
      <c r="QMN299" s="22"/>
      <c r="QMO299" s="22"/>
      <c r="QMP299" s="22"/>
      <c r="QMQ299" s="22"/>
      <c r="QMR299" s="22"/>
      <c r="QMS299" s="22"/>
      <c r="QMT299" s="22"/>
      <c r="QMU299" s="22"/>
      <c r="QMV299" s="22"/>
      <c r="QMW299" s="22"/>
      <c r="QMX299" s="22"/>
      <c r="QMY299" s="22"/>
      <c r="QMZ299" s="22"/>
      <c r="QNA299" s="22"/>
      <c r="QNB299" s="22"/>
      <c r="QNC299" s="22"/>
      <c r="QND299" s="22"/>
      <c r="QNE299" s="22"/>
      <c r="QNF299" s="22"/>
      <c r="QNG299" s="22"/>
      <c r="QNH299" s="22"/>
      <c r="QNI299" s="22"/>
      <c r="QNJ299" s="22"/>
      <c r="QNK299" s="22"/>
      <c r="QNL299" s="22"/>
      <c r="QNM299" s="22"/>
      <c r="QNN299" s="22"/>
      <c r="QNO299" s="22"/>
      <c r="QNP299" s="22"/>
      <c r="QNQ299" s="22"/>
      <c r="QNR299" s="22"/>
      <c r="QNS299" s="22"/>
      <c r="QNT299" s="22"/>
      <c r="QNU299" s="22"/>
      <c r="QNV299" s="22"/>
      <c r="QNW299" s="22"/>
      <c r="QNX299" s="22"/>
      <c r="QNY299" s="22"/>
      <c r="QNZ299" s="22"/>
      <c r="QOA299" s="22"/>
      <c r="QOB299" s="22"/>
      <c r="QOC299" s="22"/>
      <c r="QOD299" s="22"/>
      <c r="QOE299" s="22"/>
      <c r="QOF299" s="22"/>
      <c r="QOG299" s="22"/>
      <c r="QOH299" s="22"/>
      <c r="QOI299" s="22"/>
      <c r="QOJ299" s="22"/>
      <c r="QOK299" s="22"/>
      <c r="QOL299" s="22"/>
      <c r="QOM299" s="22"/>
      <c r="QON299" s="22"/>
      <c r="QOO299" s="22"/>
      <c r="QOP299" s="22"/>
      <c r="QOQ299" s="22"/>
      <c r="QOR299" s="22"/>
      <c r="QOS299" s="22"/>
      <c r="QOT299" s="22"/>
      <c r="QOU299" s="22"/>
      <c r="QOV299" s="22"/>
      <c r="QOW299" s="22"/>
      <c r="QOX299" s="22"/>
      <c r="QOY299" s="22"/>
      <c r="QOZ299" s="22"/>
      <c r="QPA299" s="22"/>
      <c r="QPB299" s="22"/>
      <c r="QPC299" s="22"/>
      <c r="QPD299" s="22"/>
      <c r="QPE299" s="22"/>
      <c r="QPF299" s="22"/>
      <c r="QPG299" s="22"/>
      <c r="QPH299" s="22"/>
      <c r="QPI299" s="22"/>
      <c r="QPJ299" s="22"/>
      <c r="QPK299" s="22"/>
      <c r="QPL299" s="22"/>
      <c r="QPM299" s="22"/>
      <c r="QPN299" s="22"/>
      <c r="QPO299" s="22"/>
      <c r="QPP299" s="22"/>
      <c r="QPQ299" s="22"/>
      <c r="QPR299" s="22"/>
      <c r="QPS299" s="22"/>
      <c r="QPT299" s="22"/>
      <c r="QPU299" s="22"/>
      <c r="QPV299" s="22"/>
      <c r="QPW299" s="22"/>
      <c r="QPX299" s="22"/>
      <c r="QPY299" s="22"/>
      <c r="QPZ299" s="22"/>
      <c r="QQA299" s="22"/>
      <c r="QQB299" s="22"/>
      <c r="QQC299" s="22"/>
      <c r="QQD299" s="22"/>
      <c r="QQE299" s="22"/>
      <c r="QQF299" s="22"/>
      <c r="QQG299" s="22"/>
      <c r="QQH299" s="22"/>
      <c r="QQI299" s="22"/>
      <c r="QQJ299" s="22"/>
      <c r="QQK299" s="22"/>
      <c r="QQL299" s="22"/>
      <c r="QQM299" s="22"/>
      <c r="QQN299" s="22"/>
      <c r="QQO299" s="22"/>
      <c r="QQP299" s="22"/>
      <c r="QQQ299" s="22"/>
      <c r="QQR299" s="22"/>
      <c r="QQS299" s="22"/>
      <c r="QQT299" s="22"/>
      <c r="QQU299" s="22"/>
      <c r="QQV299" s="22"/>
      <c r="QQW299" s="22"/>
      <c r="QQX299" s="22"/>
      <c r="QQY299" s="22"/>
      <c r="QQZ299" s="22"/>
      <c r="QRA299" s="22"/>
      <c r="QRB299" s="22"/>
      <c r="QRC299" s="22"/>
      <c r="QRD299" s="22"/>
      <c r="QRE299" s="22"/>
      <c r="QRF299" s="22"/>
      <c r="QRG299" s="22"/>
      <c r="QRH299" s="22"/>
      <c r="QRI299" s="22"/>
      <c r="QRJ299" s="22"/>
      <c r="QRK299" s="22"/>
      <c r="QRL299" s="22"/>
      <c r="QRM299" s="22"/>
      <c r="QRN299" s="22"/>
      <c r="QRO299" s="22"/>
      <c r="QRP299" s="22"/>
      <c r="QRQ299" s="22"/>
      <c r="QRR299" s="22"/>
      <c r="QRS299" s="22"/>
      <c r="QRT299" s="22"/>
      <c r="QRU299" s="22"/>
      <c r="QRV299" s="22"/>
      <c r="QRW299" s="22"/>
      <c r="QRX299" s="22"/>
      <c r="QRY299" s="22"/>
      <c r="QRZ299" s="22"/>
      <c r="QSA299" s="22"/>
      <c r="QSB299" s="22"/>
      <c r="QSC299" s="22"/>
      <c r="QSD299" s="22"/>
      <c r="QSE299" s="22"/>
      <c r="QSF299" s="22"/>
      <c r="QSG299" s="22"/>
      <c r="QSH299" s="22"/>
      <c r="QSI299" s="22"/>
      <c r="QSJ299" s="22"/>
      <c r="QSK299" s="22"/>
      <c r="QSL299" s="22"/>
      <c r="QSM299" s="22"/>
      <c r="QSN299" s="22"/>
      <c r="QSO299" s="22"/>
      <c r="QSP299" s="22"/>
      <c r="QSQ299" s="22"/>
      <c r="QSR299" s="22"/>
      <c r="QSS299" s="22"/>
      <c r="QST299" s="22"/>
      <c r="QSU299" s="22"/>
      <c r="QSV299" s="22"/>
      <c r="QSW299" s="22"/>
      <c r="QSX299" s="22"/>
      <c r="QSY299" s="22"/>
      <c r="QSZ299" s="22"/>
      <c r="QTA299" s="22"/>
      <c r="QTB299" s="22"/>
      <c r="QTC299" s="22"/>
      <c r="QTD299" s="22"/>
      <c r="QTE299" s="22"/>
      <c r="QTF299" s="22"/>
      <c r="QTG299" s="22"/>
      <c r="QTH299" s="22"/>
      <c r="QTI299" s="22"/>
      <c r="QTJ299" s="22"/>
      <c r="QTK299" s="22"/>
      <c r="QTL299" s="22"/>
      <c r="QTM299" s="22"/>
      <c r="QTN299" s="22"/>
      <c r="QTO299" s="22"/>
      <c r="QTP299" s="22"/>
      <c r="QTQ299" s="22"/>
      <c r="QTR299" s="22"/>
      <c r="QTS299" s="22"/>
      <c r="QTT299" s="22"/>
      <c r="QTU299" s="22"/>
      <c r="QTV299" s="22"/>
      <c r="QTW299" s="22"/>
      <c r="QTX299" s="22"/>
      <c r="QTY299" s="22"/>
      <c r="QTZ299" s="22"/>
      <c r="QUA299" s="22"/>
      <c r="QUB299" s="22"/>
      <c r="QUC299" s="22"/>
      <c r="QUD299" s="22"/>
      <c r="QUE299" s="22"/>
      <c r="QUF299" s="22"/>
      <c r="QUG299" s="22"/>
      <c r="QUH299" s="22"/>
      <c r="QUI299" s="22"/>
      <c r="QUJ299" s="22"/>
      <c r="QUK299" s="22"/>
      <c r="QUL299" s="22"/>
      <c r="QUM299" s="22"/>
      <c r="QUN299" s="22"/>
      <c r="QUO299" s="22"/>
      <c r="QUP299" s="22"/>
      <c r="QUQ299" s="22"/>
      <c r="QUR299" s="22"/>
      <c r="QUS299" s="22"/>
      <c r="QUT299" s="22"/>
      <c r="QUU299" s="22"/>
      <c r="QUV299" s="22"/>
      <c r="QUW299" s="22"/>
      <c r="QUX299" s="22"/>
      <c r="QUY299" s="22"/>
      <c r="QUZ299" s="22"/>
      <c r="QVA299" s="22"/>
      <c r="QVB299" s="22"/>
      <c r="QVC299" s="22"/>
      <c r="QVD299" s="22"/>
      <c r="QVE299" s="22"/>
      <c r="QVF299" s="22"/>
      <c r="QVG299" s="22"/>
      <c r="QVH299" s="22"/>
      <c r="QVI299" s="22"/>
      <c r="QVJ299" s="22"/>
      <c r="QVK299" s="22"/>
      <c r="QVL299" s="22"/>
      <c r="QVM299" s="22"/>
      <c r="QVN299" s="22"/>
      <c r="QVO299" s="22"/>
      <c r="QVP299" s="22"/>
      <c r="QVQ299" s="22"/>
      <c r="QVR299" s="22"/>
      <c r="QVS299" s="22"/>
      <c r="QVT299" s="22"/>
      <c r="QVU299" s="22"/>
      <c r="QVV299" s="22"/>
      <c r="QVW299" s="22"/>
      <c r="QVX299" s="22"/>
      <c r="QVY299" s="22"/>
      <c r="QVZ299" s="22"/>
      <c r="QWA299" s="22"/>
      <c r="QWB299" s="22"/>
      <c r="QWC299" s="22"/>
      <c r="QWD299" s="22"/>
      <c r="QWE299" s="22"/>
      <c r="QWF299" s="22"/>
      <c r="QWG299" s="22"/>
      <c r="QWH299" s="22"/>
      <c r="QWI299" s="22"/>
      <c r="QWJ299" s="22"/>
      <c r="QWK299" s="22"/>
      <c r="QWL299" s="22"/>
      <c r="QWM299" s="22"/>
      <c r="QWN299" s="22"/>
      <c r="QWO299" s="22"/>
      <c r="QWP299" s="22"/>
      <c r="QWQ299" s="22"/>
      <c r="QWR299" s="22"/>
      <c r="QWS299" s="22"/>
      <c r="QWT299" s="22"/>
      <c r="QWU299" s="22"/>
      <c r="QWV299" s="22"/>
      <c r="QWW299" s="22"/>
      <c r="QWX299" s="22"/>
      <c r="QWY299" s="22"/>
      <c r="QWZ299" s="22"/>
      <c r="QXA299" s="22"/>
      <c r="QXB299" s="22"/>
      <c r="QXC299" s="22"/>
      <c r="QXD299" s="22"/>
      <c r="QXE299" s="22"/>
      <c r="QXF299" s="22"/>
      <c r="QXG299" s="22"/>
      <c r="QXH299" s="22"/>
      <c r="QXI299" s="22"/>
      <c r="QXJ299" s="22"/>
      <c r="QXK299" s="22"/>
      <c r="QXL299" s="22"/>
      <c r="QXM299" s="22"/>
      <c r="QXN299" s="22"/>
      <c r="QXO299" s="22"/>
      <c r="QXP299" s="22"/>
      <c r="QXQ299" s="22"/>
      <c r="QXR299" s="22"/>
      <c r="QXS299" s="22"/>
      <c r="QXT299" s="22"/>
      <c r="QXU299" s="22"/>
      <c r="QXV299" s="22"/>
      <c r="QXW299" s="22"/>
      <c r="QXX299" s="22"/>
      <c r="QXY299" s="22"/>
      <c r="QXZ299" s="22"/>
      <c r="QYA299" s="22"/>
      <c r="QYB299" s="22"/>
      <c r="QYC299" s="22"/>
      <c r="QYD299" s="22"/>
      <c r="QYE299" s="22"/>
      <c r="QYF299" s="22"/>
      <c r="QYG299" s="22"/>
      <c r="QYH299" s="22"/>
      <c r="QYI299" s="22"/>
      <c r="QYJ299" s="22"/>
      <c r="QYK299" s="22"/>
      <c r="QYL299" s="22"/>
      <c r="QYM299" s="22"/>
      <c r="QYN299" s="22"/>
      <c r="QYO299" s="22"/>
      <c r="QYP299" s="22"/>
      <c r="QYQ299" s="22"/>
      <c r="QYR299" s="22"/>
      <c r="QYS299" s="22"/>
      <c r="QYT299" s="22"/>
      <c r="QYU299" s="22"/>
      <c r="QYV299" s="22"/>
      <c r="QYW299" s="22"/>
      <c r="QYX299" s="22"/>
      <c r="QYY299" s="22"/>
      <c r="QYZ299" s="22"/>
      <c r="QZA299" s="22"/>
      <c r="QZB299" s="22"/>
      <c r="QZC299" s="22"/>
      <c r="QZD299" s="22"/>
      <c r="QZE299" s="22"/>
      <c r="QZF299" s="22"/>
      <c r="QZG299" s="22"/>
      <c r="QZH299" s="22"/>
      <c r="QZI299" s="22"/>
      <c r="QZJ299" s="22"/>
      <c r="QZK299" s="22"/>
      <c r="QZL299" s="22"/>
      <c r="QZM299" s="22"/>
      <c r="QZN299" s="22"/>
      <c r="QZO299" s="22"/>
      <c r="QZP299" s="22"/>
      <c r="QZQ299" s="22"/>
      <c r="QZR299" s="22"/>
      <c r="QZS299" s="22"/>
      <c r="QZT299" s="22"/>
      <c r="QZU299" s="22"/>
      <c r="QZV299" s="22"/>
      <c r="QZW299" s="22"/>
      <c r="QZX299" s="22"/>
      <c r="QZY299" s="22"/>
      <c r="QZZ299" s="22"/>
      <c r="RAA299" s="22"/>
      <c r="RAB299" s="22"/>
      <c r="RAC299" s="22"/>
      <c r="RAD299" s="22"/>
      <c r="RAE299" s="22"/>
      <c r="RAF299" s="22"/>
      <c r="RAG299" s="22"/>
      <c r="RAH299" s="22"/>
      <c r="RAI299" s="22"/>
      <c r="RAJ299" s="22"/>
      <c r="RAK299" s="22"/>
      <c r="RAL299" s="22"/>
      <c r="RAM299" s="22"/>
      <c r="RAN299" s="22"/>
      <c r="RAO299" s="22"/>
      <c r="RAP299" s="22"/>
      <c r="RAQ299" s="22"/>
      <c r="RAR299" s="22"/>
      <c r="RAS299" s="22"/>
      <c r="RAT299" s="22"/>
      <c r="RAU299" s="22"/>
      <c r="RAV299" s="22"/>
      <c r="RAW299" s="22"/>
      <c r="RAX299" s="22"/>
      <c r="RAY299" s="22"/>
      <c r="RAZ299" s="22"/>
      <c r="RBA299" s="22"/>
      <c r="RBB299" s="22"/>
      <c r="RBC299" s="22"/>
      <c r="RBD299" s="22"/>
      <c r="RBE299" s="22"/>
      <c r="RBF299" s="22"/>
      <c r="RBG299" s="22"/>
      <c r="RBH299" s="22"/>
      <c r="RBI299" s="22"/>
      <c r="RBJ299" s="22"/>
      <c r="RBK299" s="22"/>
      <c r="RBL299" s="22"/>
      <c r="RBM299" s="22"/>
      <c r="RBN299" s="22"/>
      <c r="RBO299" s="22"/>
      <c r="RBP299" s="22"/>
      <c r="RBQ299" s="22"/>
      <c r="RBR299" s="22"/>
      <c r="RBS299" s="22"/>
      <c r="RBT299" s="22"/>
      <c r="RBU299" s="22"/>
      <c r="RBV299" s="22"/>
      <c r="RBW299" s="22"/>
      <c r="RBX299" s="22"/>
      <c r="RBY299" s="22"/>
      <c r="RBZ299" s="22"/>
      <c r="RCA299" s="22"/>
      <c r="RCB299" s="22"/>
      <c r="RCC299" s="22"/>
      <c r="RCD299" s="22"/>
      <c r="RCE299" s="22"/>
      <c r="RCF299" s="22"/>
      <c r="RCG299" s="22"/>
      <c r="RCH299" s="22"/>
      <c r="RCI299" s="22"/>
      <c r="RCJ299" s="22"/>
      <c r="RCK299" s="22"/>
      <c r="RCL299" s="22"/>
      <c r="RCM299" s="22"/>
      <c r="RCN299" s="22"/>
      <c r="RCO299" s="22"/>
      <c r="RCP299" s="22"/>
      <c r="RCQ299" s="22"/>
      <c r="RCR299" s="22"/>
      <c r="RCS299" s="22"/>
      <c r="RCT299" s="22"/>
      <c r="RCU299" s="22"/>
      <c r="RCV299" s="22"/>
      <c r="RCW299" s="22"/>
      <c r="RCX299" s="22"/>
      <c r="RCY299" s="22"/>
      <c r="RCZ299" s="22"/>
      <c r="RDA299" s="22"/>
      <c r="RDB299" s="22"/>
      <c r="RDC299" s="22"/>
      <c r="RDD299" s="22"/>
      <c r="RDE299" s="22"/>
      <c r="RDF299" s="22"/>
      <c r="RDG299" s="22"/>
      <c r="RDH299" s="22"/>
      <c r="RDI299" s="22"/>
      <c r="RDJ299" s="22"/>
      <c r="RDK299" s="22"/>
      <c r="RDL299" s="22"/>
      <c r="RDM299" s="22"/>
      <c r="RDN299" s="22"/>
      <c r="RDO299" s="22"/>
      <c r="RDP299" s="22"/>
      <c r="RDQ299" s="22"/>
      <c r="RDR299" s="22"/>
      <c r="RDS299" s="22"/>
      <c r="RDT299" s="22"/>
      <c r="RDU299" s="22"/>
      <c r="RDV299" s="22"/>
      <c r="RDW299" s="22"/>
      <c r="RDX299" s="22"/>
      <c r="RDY299" s="22"/>
      <c r="RDZ299" s="22"/>
      <c r="REA299" s="22"/>
      <c r="REB299" s="22"/>
      <c r="REC299" s="22"/>
      <c r="RED299" s="22"/>
      <c r="REE299" s="22"/>
      <c r="REF299" s="22"/>
      <c r="REG299" s="22"/>
      <c r="REH299" s="22"/>
      <c r="REI299" s="22"/>
      <c r="REJ299" s="22"/>
      <c r="REK299" s="22"/>
      <c r="REL299" s="22"/>
      <c r="REM299" s="22"/>
      <c r="REN299" s="22"/>
      <c r="REO299" s="22"/>
      <c r="REP299" s="22"/>
      <c r="REQ299" s="22"/>
      <c r="RER299" s="22"/>
      <c r="RES299" s="22"/>
      <c r="RET299" s="22"/>
      <c r="REU299" s="22"/>
      <c r="REV299" s="22"/>
      <c r="REW299" s="22"/>
      <c r="REX299" s="22"/>
      <c r="REY299" s="22"/>
      <c r="REZ299" s="22"/>
      <c r="RFA299" s="22"/>
      <c r="RFB299" s="22"/>
      <c r="RFC299" s="22"/>
      <c r="RFD299" s="22"/>
      <c r="RFE299" s="22"/>
      <c r="RFF299" s="22"/>
      <c r="RFG299" s="22"/>
      <c r="RFH299" s="22"/>
      <c r="RFI299" s="22"/>
      <c r="RFJ299" s="22"/>
      <c r="RFK299" s="22"/>
      <c r="RFL299" s="22"/>
      <c r="RFM299" s="22"/>
      <c r="RFN299" s="22"/>
      <c r="RFO299" s="22"/>
      <c r="RFP299" s="22"/>
      <c r="RFQ299" s="22"/>
      <c r="RFR299" s="22"/>
      <c r="RFS299" s="22"/>
      <c r="RFT299" s="22"/>
      <c r="RFU299" s="22"/>
      <c r="RFV299" s="22"/>
      <c r="RFW299" s="22"/>
      <c r="RFX299" s="22"/>
      <c r="RFY299" s="22"/>
      <c r="RFZ299" s="22"/>
      <c r="RGA299" s="22"/>
      <c r="RGB299" s="22"/>
      <c r="RGC299" s="22"/>
      <c r="RGD299" s="22"/>
      <c r="RGE299" s="22"/>
      <c r="RGF299" s="22"/>
      <c r="RGG299" s="22"/>
      <c r="RGH299" s="22"/>
      <c r="RGI299" s="22"/>
      <c r="RGJ299" s="22"/>
      <c r="RGK299" s="22"/>
      <c r="RGL299" s="22"/>
      <c r="RGM299" s="22"/>
      <c r="RGN299" s="22"/>
      <c r="RGO299" s="22"/>
      <c r="RGP299" s="22"/>
      <c r="RGQ299" s="22"/>
      <c r="RGR299" s="22"/>
      <c r="RGS299" s="22"/>
      <c r="RGT299" s="22"/>
      <c r="RGU299" s="22"/>
      <c r="RGV299" s="22"/>
      <c r="RGW299" s="22"/>
      <c r="RGX299" s="22"/>
      <c r="RGY299" s="22"/>
      <c r="RGZ299" s="22"/>
      <c r="RHA299" s="22"/>
      <c r="RHB299" s="22"/>
      <c r="RHC299" s="22"/>
      <c r="RHD299" s="22"/>
      <c r="RHE299" s="22"/>
      <c r="RHF299" s="22"/>
      <c r="RHG299" s="22"/>
      <c r="RHH299" s="22"/>
      <c r="RHI299" s="22"/>
      <c r="RHJ299" s="22"/>
      <c r="RHK299" s="22"/>
      <c r="RHL299" s="22"/>
      <c r="RHM299" s="22"/>
      <c r="RHN299" s="22"/>
      <c r="RHO299" s="22"/>
      <c r="RHP299" s="22"/>
      <c r="RHQ299" s="22"/>
      <c r="RHR299" s="22"/>
      <c r="RHS299" s="22"/>
      <c r="RHT299" s="22"/>
      <c r="RHU299" s="22"/>
      <c r="RHV299" s="22"/>
      <c r="RHW299" s="22"/>
      <c r="RHX299" s="22"/>
      <c r="RHY299" s="22"/>
      <c r="RHZ299" s="22"/>
      <c r="RIA299" s="22"/>
      <c r="RIB299" s="22"/>
      <c r="RIC299" s="22"/>
      <c r="RID299" s="22"/>
      <c r="RIE299" s="22"/>
      <c r="RIF299" s="22"/>
      <c r="RIG299" s="22"/>
      <c r="RIH299" s="22"/>
      <c r="RII299" s="22"/>
      <c r="RIJ299" s="22"/>
      <c r="RIK299" s="22"/>
      <c r="RIL299" s="22"/>
      <c r="RIM299" s="22"/>
      <c r="RIN299" s="22"/>
      <c r="RIO299" s="22"/>
      <c r="RIP299" s="22"/>
      <c r="RIQ299" s="22"/>
      <c r="RIR299" s="22"/>
      <c r="RIS299" s="22"/>
      <c r="RIT299" s="22"/>
      <c r="RIU299" s="22"/>
      <c r="RIV299" s="22"/>
      <c r="RIW299" s="22"/>
      <c r="RIX299" s="22"/>
      <c r="RIY299" s="22"/>
      <c r="RIZ299" s="22"/>
      <c r="RJA299" s="22"/>
      <c r="RJB299" s="22"/>
      <c r="RJC299" s="22"/>
      <c r="RJD299" s="22"/>
      <c r="RJE299" s="22"/>
      <c r="RJF299" s="22"/>
      <c r="RJG299" s="22"/>
      <c r="RJH299" s="22"/>
      <c r="RJI299" s="22"/>
      <c r="RJJ299" s="22"/>
      <c r="RJK299" s="22"/>
      <c r="RJL299" s="22"/>
      <c r="RJM299" s="22"/>
      <c r="RJN299" s="22"/>
      <c r="RJO299" s="22"/>
      <c r="RJP299" s="22"/>
      <c r="RJQ299" s="22"/>
      <c r="RJR299" s="22"/>
      <c r="RJS299" s="22"/>
      <c r="RJT299" s="22"/>
      <c r="RJU299" s="22"/>
      <c r="RJV299" s="22"/>
      <c r="RJW299" s="22"/>
      <c r="RJX299" s="22"/>
      <c r="RJY299" s="22"/>
      <c r="RJZ299" s="22"/>
      <c r="RKA299" s="22"/>
      <c r="RKB299" s="22"/>
      <c r="RKC299" s="22"/>
      <c r="RKD299" s="22"/>
      <c r="RKE299" s="22"/>
      <c r="RKF299" s="22"/>
      <c r="RKG299" s="22"/>
      <c r="RKH299" s="22"/>
      <c r="RKI299" s="22"/>
      <c r="RKJ299" s="22"/>
      <c r="RKK299" s="22"/>
      <c r="RKL299" s="22"/>
      <c r="RKM299" s="22"/>
      <c r="RKN299" s="22"/>
      <c r="RKO299" s="22"/>
      <c r="RKP299" s="22"/>
      <c r="RKQ299" s="22"/>
      <c r="RKR299" s="22"/>
      <c r="RKS299" s="22"/>
      <c r="RKT299" s="22"/>
      <c r="RKU299" s="22"/>
      <c r="RKV299" s="22"/>
      <c r="RKW299" s="22"/>
      <c r="RKX299" s="22"/>
      <c r="RKY299" s="22"/>
      <c r="RKZ299" s="22"/>
      <c r="RLA299" s="22"/>
      <c r="RLB299" s="22"/>
      <c r="RLC299" s="22"/>
      <c r="RLD299" s="22"/>
      <c r="RLE299" s="22"/>
      <c r="RLF299" s="22"/>
      <c r="RLG299" s="22"/>
      <c r="RLH299" s="22"/>
      <c r="RLI299" s="22"/>
      <c r="RLJ299" s="22"/>
      <c r="RLK299" s="22"/>
      <c r="RLL299" s="22"/>
      <c r="RLM299" s="22"/>
      <c r="RLN299" s="22"/>
      <c r="RLO299" s="22"/>
      <c r="RLP299" s="22"/>
      <c r="RLQ299" s="22"/>
      <c r="RLR299" s="22"/>
      <c r="RLS299" s="22"/>
      <c r="RLT299" s="22"/>
      <c r="RLU299" s="22"/>
      <c r="RLV299" s="22"/>
      <c r="RLW299" s="22"/>
      <c r="RLX299" s="22"/>
      <c r="RLY299" s="22"/>
      <c r="RLZ299" s="22"/>
      <c r="RMA299" s="22"/>
      <c r="RMB299" s="22"/>
      <c r="RMC299" s="22"/>
      <c r="RMD299" s="22"/>
      <c r="RME299" s="22"/>
      <c r="RMF299" s="22"/>
      <c r="RMG299" s="22"/>
      <c r="RMH299" s="22"/>
      <c r="RMI299" s="22"/>
      <c r="RMJ299" s="22"/>
      <c r="RMK299" s="22"/>
      <c r="RML299" s="22"/>
      <c r="RMM299" s="22"/>
      <c r="RMN299" s="22"/>
      <c r="RMO299" s="22"/>
      <c r="RMP299" s="22"/>
      <c r="RMQ299" s="22"/>
      <c r="RMR299" s="22"/>
      <c r="RMS299" s="22"/>
      <c r="RMT299" s="22"/>
      <c r="RMU299" s="22"/>
      <c r="RMV299" s="22"/>
      <c r="RMW299" s="22"/>
      <c r="RMX299" s="22"/>
      <c r="RMY299" s="22"/>
      <c r="RMZ299" s="22"/>
      <c r="RNA299" s="22"/>
      <c r="RNB299" s="22"/>
      <c r="RNC299" s="22"/>
      <c r="RND299" s="22"/>
      <c r="RNE299" s="22"/>
      <c r="RNF299" s="22"/>
      <c r="RNG299" s="22"/>
      <c r="RNH299" s="22"/>
      <c r="RNI299" s="22"/>
      <c r="RNJ299" s="22"/>
      <c r="RNK299" s="22"/>
      <c r="RNL299" s="22"/>
      <c r="RNM299" s="22"/>
      <c r="RNN299" s="22"/>
      <c r="RNO299" s="22"/>
      <c r="RNP299" s="22"/>
      <c r="RNQ299" s="22"/>
      <c r="RNR299" s="22"/>
      <c r="RNS299" s="22"/>
      <c r="RNT299" s="22"/>
      <c r="RNU299" s="22"/>
      <c r="RNV299" s="22"/>
      <c r="RNW299" s="22"/>
      <c r="RNX299" s="22"/>
      <c r="RNY299" s="22"/>
      <c r="RNZ299" s="22"/>
      <c r="ROA299" s="22"/>
      <c r="ROB299" s="22"/>
      <c r="ROC299" s="22"/>
      <c r="ROD299" s="22"/>
      <c r="ROE299" s="22"/>
      <c r="ROF299" s="22"/>
      <c r="ROG299" s="22"/>
      <c r="ROH299" s="22"/>
      <c r="ROI299" s="22"/>
      <c r="ROJ299" s="22"/>
      <c r="ROK299" s="22"/>
      <c r="ROL299" s="22"/>
      <c r="ROM299" s="22"/>
      <c r="RON299" s="22"/>
      <c r="ROO299" s="22"/>
      <c r="ROP299" s="22"/>
      <c r="ROQ299" s="22"/>
      <c r="ROR299" s="22"/>
      <c r="ROS299" s="22"/>
      <c r="ROT299" s="22"/>
      <c r="ROU299" s="22"/>
      <c r="ROV299" s="22"/>
      <c r="ROW299" s="22"/>
      <c r="ROX299" s="22"/>
      <c r="ROY299" s="22"/>
      <c r="ROZ299" s="22"/>
      <c r="RPA299" s="22"/>
      <c r="RPB299" s="22"/>
      <c r="RPC299" s="22"/>
      <c r="RPD299" s="22"/>
      <c r="RPE299" s="22"/>
      <c r="RPF299" s="22"/>
      <c r="RPG299" s="22"/>
      <c r="RPH299" s="22"/>
      <c r="RPI299" s="22"/>
      <c r="RPJ299" s="22"/>
      <c r="RPK299" s="22"/>
      <c r="RPL299" s="22"/>
      <c r="RPM299" s="22"/>
      <c r="RPN299" s="22"/>
      <c r="RPO299" s="22"/>
      <c r="RPP299" s="22"/>
      <c r="RPQ299" s="22"/>
      <c r="RPR299" s="22"/>
      <c r="RPS299" s="22"/>
      <c r="RPT299" s="22"/>
      <c r="RPU299" s="22"/>
      <c r="RPV299" s="22"/>
      <c r="RPW299" s="22"/>
      <c r="RPX299" s="22"/>
      <c r="RPY299" s="22"/>
      <c r="RPZ299" s="22"/>
      <c r="RQA299" s="22"/>
      <c r="RQB299" s="22"/>
      <c r="RQC299" s="22"/>
      <c r="RQD299" s="22"/>
      <c r="RQE299" s="22"/>
      <c r="RQF299" s="22"/>
      <c r="RQG299" s="22"/>
      <c r="RQH299" s="22"/>
      <c r="RQI299" s="22"/>
      <c r="RQJ299" s="22"/>
      <c r="RQK299" s="22"/>
      <c r="RQL299" s="22"/>
      <c r="RQM299" s="22"/>
      <c r="RQN299" s="22"/>
      <c r="RQO299" s="22"/>
      <c r="RQP299" s="22"/>
      <c r="RQQ299" s="22"/>
      <c r="RQR299" s="22"/>
      <c r="RQS299" s="22"/>
      <c r="RQT299" s="22"/>
      <c r="RQU299" s="22"/>
      <c r="RQV299" s="22"/>
      <c r="RQW299" s="22"/>
      <c r="RQX299" s="22"/>
      <c r="RQY299" s="22"/>
      <c r="RQZ299" s="22"/>
      <c r="RRA299" s="22"/>
      <c r="RRB299" s="22"/>
      <c r="RRC299" s="22"/>
      <c r="RRD299" s="22"/>
      <c r="RRE299" s="22"/>
      <c r="RRF299" s="22"/>
      <c r="RRG299" s="22"/>
      <c r="RRH299" s="22"/>
      <c r="RRI299" s="22"/>
      <c r="RRJ299" s="22"/>
      <c r="RRK299" s="22"/>
      <c r="RRL299" s="22"/>
      <c r="RRM299" s="22"/>
      <c r="RRN299" s="22"/>
      <c r="RRO299" s="22"/>
      <c r="RRP299" s="22"/>
      <c r="RRQ299" s="22"/>
      <c r="RRR299" s="22"/>
      <c r="RRS299" s="22"/>
      <c r="RRT299" s="22"/>
      <c r="RRU299" s="22"/>
      <c r="RRV299" s="22"/>
      <c r="RRW299" s="22"/>
      <c r="RRX299" s="22"/>
      <c r="RRY299" s="22"/>
      <c r="RRZ299" s="22"/>
      <c r="RSA299" s="22"/>
      <c r="RSB299" s="22"/>
      <c r="RSC299" s="22"/>
      <c r="RSD299" s="22"/>
      <c r="RSE299" s="22"/>
      <c r="RSF299" s="22"/>
      <c r="RSG299" s="22"/>
      <c r="RSH299" s="22"/>
      <c r="RSI299" s="22"/>
      <c r="RSJ299" s="22"/>
      <c r="RSK299" s="22"/>
      <c r="RSL299" s="22"/>
      <c r="RSM299" s="22"/>
      <c r="RSN299" s="22"/>
      <c r="RSO299" s="22"/>
      <c r="RSP299" s="22"/>
      <c r="RSQ299" s="22"/>
      <c r="RSR299" s="22"/>
      <c r="RSS299" s="22"/>
      <c r="RST299" s="22"/>
      <c r="RSU299" s="22"/>
      <c r="RSV299" s="22"/>
      <c r="RSW299" s="22"/>
      <c r="RSX299" s="22"/>
      <c r="RSY299" s="22"/>
      <c r="RSZ299" s="22"/>
      <c r="RTA299" s="22"/>
      <c r="RTB299" s="22"/>
      <c r="RTC299" s="22"/>
      <c r="RTD299" s="22"/>
      <c r="RTE299" s="22"/>
      <c r="RTF299" s="22"/>
      <c r="RTG299" s="22"/>
      <c r="RTH299" s="22"/>
      <c r="RTI299" s="22"/>
      <c r="RTJ299" s="22"/>
      <c r="RTK299" s="22"/>
      <c r="RTL299" s="22"/>
      <c r="RTM299" s="22"/>
      <c r="RTN299" s="22"/>
      <c r="RTO299" s="22"/>
      <c r="RTP299" s="22"/>
      <c r="RTQ299" s="22"/>
      <c r="RTR299" s="22"/>
      <c r="RTS299" s="22"/>
      <c r="RTT299" s="22"/>
      <c r="RTU299" s="22"/>
      <c r="RTV299" s="22"/>
      <c r="RTW299" s="22"/>
      <c r="RTX299" s="22"/>
      <c r="RTY299" s="22"/>
      <c r="RTZ299" s="22"/>
      <c r="RUA299" s="22"/>
      <c r="RUB299" s="22"/>
      <c r="RUC299" s="22"/>
      <c r="RUD299" s="22"/>
      <c r="RUE299" s="22"/>
      <c r="RUF299" s="22"/>
      <c r="RUG299" s="22"/>
      <c r="RUH299" s="22"/>
      <c r="RUI299" s="22"/>
      <c r="RUJ299" s="22"/>
      <c r="RUK299" s="22"/>
      <c r="RUL299" s="22"/>
      <c r="RUM299" s="22"/>
      <c r="RUN299" s="22"/>
      <c r="RUO299" s="22"/>
      <c r="RUP299" s="22"/>
      <c r="RUQ299" s="22"/>
      <c r="RUR299" s="22"/>
      <c r="RUS299" s="22"/>
      <c r="RUT299" s="22"/>
      <c r="RUU299" s="22"/>
      <c r="RUV299" s="22"/>
      <c r="RUW299" s="22"/>
      <c r="RUX299" s="22"/>
      <c r="RUY299" s="22"/>
      <c r="RUZ299" s="22"/>
      <c r="RVA299" s="22"/>
      <c r="RVB299" s="22"/>
      <c r="RVC299" s="22"/>
      <c r="RVD299" s="22"/>
      <c r="RVE299" s="22"/>
      <c r="RVF299" s="22"/>
      <c r="RVG299" s="22"/>
      <c r="RVH299" s="22"/>
      <c r="RVI299" s="22"/>
      <c r="RVJ299" s="22"/>
      <c r="RVK299" s="22"/>
      <c r="RVL299" s="22"/>
      <c r="RVM299" s="22"/>
      <c r="RVN299" s="22"/>
      <c r="RVO299" s="22"/>
      <c r="RVP299" s="22"/>
      <c r="RVQ299" s="22"/>
      <c r="RVR299" s="22"/>
      <c r="RVS299" s="22"/>
      <c r="RVT299" s="22"/>
      <c r="RVU299" s="22"/>
      <c r="RVV299" s="22"/>
      <c r="RVW299" s="22"/>
      <c r="RVX299" s="22"/>
      <c r="RVY299" s="22"/>
      <c r="RVZ299" s="22"/>
      <c r="RWA299" s="22"/>
      <c r="RWB299" s="22"/>
      <c r="RWC299" s="22"/>
      <c r="RWD299" s="22"/>
      <c r="RWE299" s="22"/>
      <c r="RWF299" s="22"/>
      <c r="RWG299" s="22"/>
      <c r="RWH299" s="22"/>
      <c r="RWI299" s="22"/>
      <c r="RWJ299" s="22"/>
      <c r="RWK299" s="22"/>
      <c r="RWL299" s="22"/>
      <c r="RWM299" s="22"/>
      <c r="RWN299" s="22"/>
      <c r="RWO299" s="22"/>
      <c r="RWP299" s="22"/>
      <c r="RWQ299" s="22"/>
      <c r="RWR299" s="22"/>
      <c r="RWS299" s="22"/>
      <c r="RWT299" s="22"/>
      <c r="RWU299" s="22"/>
      <c r="RWV299" s="22"/>
      <c r="RWW299" s="22"/>
      <c r="RWX299" s="22"/>
      <c r="RWY299" s="22"/>
      <c r="RWZ299" s="22"/>
      <c r="RXA299" s="22"/>
      <c r="RXB299" s="22"/>
      <c r="RXC299" s="22"/>
      <c r="RXD299" s="22"/>
      <c r="RXE299" s="22"/>
      <c r="RXF299" s="22"/>
      <c r="RXG299" s="22"/>
      <c r="RXH299" s="22"/>
      <c r="RXI299" s="22"/>
      <c r="RXJ299" s="22"/>
      <c r="RXK299" s="22"/>
      <c r="RXL299" s="22"/>
      <c r="RXM299" s="22"/>
      <c r="RXN299" s="22"/>
      <c r="RXO299" s="22"/>
      <c r="RXP299" s="22"/>
      <c r="RXQ299" s="22"/>
      <c r="RXR299" s="22"/>
      <c r="RXS299" s="22"/>
      <c r="RXT299" s="22"/>
      <c r="RXU299" s="22"/>
      <c r="RXV299" s="22"/>
      <c r="RXW299" s="22"/>
      <c r="RXX299" s="22"/>
      <c r="RXY299" s="22"/>
      <c r="RXZ299" s="22"/>
      <c r="RYA299" s="22"/>
      <c r="RYB299" s="22"/>
      <c r="RYC299" s="22"/>
      <c r="RYD299" s="22"/>
      <c r="RYE299" s="22"/>
      <c r="RYF299" s="22"/>
      <c r="RYG299" s="22"/>
      <c r="RYH299" s="22"/>
      <c r="RYI299" s="22"/>
      <c r="RYJ299" s="22"/>
      <c r="RYK299" s="22"/>
      <c r="RYL299" s="22"/>
      <c r="RYM299" s="22"/>
      <c r="RYN299" s="22"/>
      <c r="RYO299" s="22"/>
      <c r="RYP299" s="22"/>
      <c r="RYQ299" s="22"/>
      <c r="RYR299" s="22"/>
      <c r="RYS299" s="22"/>
      <c r="RYT299" s="22"/>
      <c r="RYU299" s="22"/>
      <c r="RYV299" s="22"/>
      <c r="RYW299" s="22"/>
      <c r="RYX299" s="22"/>
      <c r="RYY299" s="22"/>
      <c r="RYZ299" s="22"/>
      <c r="RZA299" s="22"/>
      <c r="RZB299" s="22"/>
      <c r="RZC299" s="22"/>
      <c r="RZD299" s="22"/>
      <c r="RZE299" s="22"/>
      <c r="RZF299" s="22"/>
      <c r="RZG299" s="22"/>
      <c r="RZH299" s="22"/>
      <c r="RZI299" s="22"/>
      <c r="RZJ299" s="22"/>
      <c r="RZK299" s="22"/>
      <c r="RZL299" s="22"/>
      <c r="RZM299" s="22"/>
      <c r="RZN299" s="22"/>
      <c r="RZO299" s="22"/>
      <c r="RZP299" s="22"/>
      <c r="RZQ299" s="22"/>
      <c r="RZR299" s="22"/>
      <c r="RZS299" s="22"/>
      <c r="RZT299" s="22"/>
      <c r="RZU299" s="22"/>
      <c r="RZV299" s="22"/>
      <c r="RZW299" s="22"/>
      <c r="RZX299" s="22"/>
      <c r="RZY299" s="22"/>
      <c r="RZZ299" s="22"/>
      <c r="SAA299" s="22"/>
      <c r="SAB299" s="22"/>
      <c r="SAC299" s="22"/>
      <c r="SAD299" s="22"/>
      <c r="SAE299" s="22"/>
      <c r="SAF299" s="22"/>
      <c r="SAG299" s="22"/>
      <c r="SAH299" s="22"/>
      <c r="SAI299" s="22"/>
      <c r="SAJ299" s="22"/>
      <c r="SAK299" s="22"/>
      <c r="SAL299" s="22"/>
      <c r="SAM299" s="22"/>
      <c r="SAN299" s="22"/>
      <c r="SAO299" s="22"/>
      <c r="SAP299" s="22"/>
      <c r="SAQ299" s="22"/>
      <c r="SAR299" s="22"/>
      <c r="SAS299" s="22"/>
      <c r="SAT299" s="22"/>
      <c r="SAU299" s="22"/>
      <c r="SAV299" s="22"/>
      <c r="SAW299" s="22"/>
      <c r="SAX299" s="22"/>
      <c r="SAY299" s="22"/>
      <c r="SAZ299" s="22"/>
      <c r="SBA299" s="22"/>
      <c r="SBB299" s="22"/>
      <c r="SBC299" s="22"/>
      <c r="SBD299" s="22"/>
      <c r="SBE299" s="22"/>
      <c r="SBF299" s="22"/>
      <c r="SBG299" s="22"/>
      <c r="SBH299" s="22"/>
      <c r="SBI299" s="22"/>
      <c r="SBJ299" s="22"/>
      <c r="SBK299" s="22"/>
      <c r="SBL299" s="22"/>
      <c r="SBM299" s="22"/>
      <c r="SBN299" s="22"/>
      <c r="SBO299" s="22"/>
      <c r="SBP299" s="22"/>
      <c r="SBQ299" s="22"/>
      <c r="SBR299" s="22"/>
      <c r="SBS299" s="22"/>
      <c r="SBT299" s="22"/>
      <c r="SBU299" s="22"/>
      <c r="SBV299" s="22"/>
      <c r="SBW299" s="22"/>
      <c r="SBX299" s="22"/>
      <c r="SBY299" s="22"/>
      <c r="SBZ299" s="22"/>
      <c r="SCA299" s="22"/>
      <c r="SCB299" s="22"/>
      <c r="SCC299" s="22"/>
      <c r="SCD299" s="22"/>
      <c r="SCE299" s="22"/>
      <c r="SCF299" s="22"/>
      <c r="SCG299" s="22"/>
      <c r="SCH299" s="22"/>
      <c r="SCI299" s="22"/>
      <c r="SCJ299" s="22"/>
      <c r="SCK299" s="22"/>
      <c r="SCL299" s="22"/>
      <c r="SCM299" s="22"/>
      <c r="SCN299" s="22"/>
      <c r="SCO299" s="22"/>
      <c r="SCP299" s="22"/>
      <c r="SCQ299" s="22"/>
      <c r="SCR299" s="22"/>
      <c r="SCS299" s="22"/>
      <c r="SCT299" s="22"/>
      <c r="SCU299" s="22"/>
      <c r="SCV299" s="22"/>
      <c r="SCW299" s="22"/>
      <c r="SCX299" s="22"/>
      <c r="SCY299" s="22"/>
      <c r="SCZ299" s="22"/>
      <c r="SDA299" s="22"/>
      <c r="SDB299" s="22"/>
      <c r="SDC299" s="22"/>
      <c r="SDD299" s="22"/>
      <c r="SDE299" s="22"/>
      <c r="SDF299" s="22"/>
      <c r="SDG299" s="22"/>
      <c r="SDH299" s="22"/>
      <c r="SDI299" s="22"/>
      <c r="SDJ299" s="22"/>
      <c r="SDK299" s="22"/>
      <c r="SDL299" s="22"/>
      <c r="SDM299" s="22"/>
      <c r="SDN299" s="22"/>
      <c r="SDO299" s="22"/>
      <c r="SDP299" s="22"/>
      <c r="SDQ299" s="22"/>
      <c r="SDR299" s="22"/>
      <c r="SDS299" s="22"/>
      <c r="SDT299" s="22"/>
      <c r="SDU299" s="22"/>
      <c r="SDV299" s="22"/>
      <c r="SDW299" s="22"/>
      <c r="SDX299" s="22"/>
      <c r="SDY299" s="22"/>
      <c r="SDZ299" s="22"/>
      <c r="SEA299" s="22"/>
      <c r="SEB299" s="22"/>
      <c r="SEC299" s="22"/>
      <c r="SED299" s="22"/>
      <c r="SEE299" s="22"/>
      <c r="SEF299" s="22"/>
      <c r="SEG299" s="22"/>
      <c r="SEH299" s="22"/>
      <c r="SEI299" s="22"/>
      <c r="SEJ299" s="22"/>
      <c r="SEK299" s="22"/>
      <c r="SEL299" s="22"/>
      <c r="SEM299" s="22"/>
      <c r="SEN299" s="22"/>
      <c r="SEO299" s="22"/>
      <c r="SEP299" s="22"/>
      <c r="SEQ299" s="22"/>
      <c r="SER299" s="22"/>
      <c r="SES299" s="22"/>
      <c r="SET299" s="22"/>
      <c r="SEU299" s="22"/>
      <c r="SEV299" s="22"/>
      <c r="SEW299" s="22"/>
      <c r="SEX299" s="22"/>
      <c r="SEY299" s="22"/>
      <c r="SEZ299" s="22"/>
      <c r="SFA299" s="22"/>
      <c r="SFB299" s="22"/>
      <c r="SFC299" s="22"/>
      <c r="SFD299" s="22"/>
      <c r="SFE299" s="22"/>
      <c r="SFF299" s="22"/>
      <c r="SFG299" s="22"/>
      <c r="SFH299" s="22"/>
      <c r="SFI299" s="22"/>
      <c r="SFJ299" s="22"/>
      <c r="SFK299" s="22"/>
      <c r="SFL299" s="22"/>
      <c r="SFM299" s="22"/>
      <c r="SFN299" s="22"/>
      <c r="SFO299" s="22"/>
      <c r="SFP299" s="22"/>
      <c r="SFQ299" s="22"/>
      <c r="SFR299" s="22"/>
      <c r="SFS299" s="22"/>
      <c r="SFT299" s="22"/>
      <c r="SFU299" s="22"/>
      <c r="SFV299" s="22"/>
      <c r="SFW299" s="22"/>
      <c r="SFX299" s="22"/>
      <c r="SFY299" s="22"/>
      <c r="SFZ299" s="22"/>
      <c r="SGA299" s="22"/>
      <c r="SGB299" s="22"/>
      <c r="SGC299" s="22"/>
      <c r="SGD299" s="22"/>
      <c r="SGE299" s="22"/>
      <c r="SGF299" s="22"/>
      <c r="SGG299" s="22"/>
      <c r="SGH299" s="22"/>
      <c r="SGI299" s="22"/>
      <c r="SGJ299" s="22"/>
      <c r="SGK299" s="22"/>
      <c r="SGL299" s="22"/>
      <c r="SGM299" s="22"/>
      <c r="SGN299" s="22"/>
      <c r="SGO299" s="22"/>
      <c r="SGP299" s="22"/>
      <c r="SGQ299" s="22"/>
      <c r="SGR299" s="22"/>
      <c r="SGS299" s="22"/>
      <c r="SGT299" s="22"/>
      <c r="SGU299" s="22"/>
      <c r="SGV299" s="22"/>
      <c r="SGW299" s="22"/>
      <c r="SGX299" s="22"/>
      <c r="SGY299" s="22"/>
      <c r="SGZ299" s="22"/>
      <c r="SHA299" s="22"/>
      <c r="SHB299" s="22"/>
      <c r="SHC299" s="22"/>
      <c r="SHD299" s="22"/>
      <c r="SHE299" s="22"/>
      <c r="SHF299" s="22"/>
      <c r="SHG299" s="22"/>
      <c r="SHH299" s="22"/>
      <c r="SHI299" s="22"/>
      <c r="SHJ299" s="22"/>
      <c r="SHK299" s="22"/>
      <c r="SHL299" s="22"/>
      <c r="SHM299" s="22"/>
      <c r="SHN299" s="22"/>
      <c r="SHO299" s="22"/>
      <c r="SHP299" s="22"/>
      <c r="SHQ299" s="22"/>
      <c r="SHR299" s="22"/>
      <c r="SHS299" s="22"/>
      <c r="SHT299" s="22"/>
      <c r="SHU299" s="22"/>
      <c r="SHV299" s="22"/>
      <c r="SHW299" s="22"/>
      <c r="SHX299" s="22"/>
      <c r="SHY299" s="22"/>
      <c r="SHZ299" s="22"/>
      <c r="SIA299" s="22"/>
      <c r="SIB299" s="22"/>
      <c r="SIC299" s="22"/>
      <c r="SID299" s="22"/>
      <c r="SIE299" s="22"/>
      <c r="SIF299" s="22"/>
      <c r="SIG299" s="22"/>
      <c r="SIH299" s="22"/>
      <c r="SII299" s="22"/>
      <c r="SIJ299" s="22"/>
      <c r="SIK299" s="22"/>
      <c r="SIL299" s="22"/>
      <c r="SIM299" s="22"/>
      <c r="SIN299" s="22"/>
      <c r="SIO299" s="22"/>
      <c r="SIP299" s="22"/>
      <c r="SIQ299" s="22"/>
      <c r="SIR299" s="22"/>
      <c r="SIS299" s="22"/>
      <c r="SIT299" s="22"/>
      <c r="SIU299" s="22"/>
      <c r="SIV299" s="22"/>
      <c r="SIW299" s="22"/>
      <c r="SIX299" s="22"/>
      <c r="SIY299" s="22"/>
      <c r="SIZ299" s="22"/>
      <c r="SJA299" s="22"/>
      <c r="SJB299" s="22"/>
      <c r="SJC299" s="22"/>
      <c r="SJD299" s="22"/>
      <c r="SJE299" s="22"/>
      <c r="SJF299" s="22"/>
      <c r="SJG299" s="22"/>
      <c r="SJH299" s="22"/>
      <c r="SJI299" s="22"/>
      <c r="SJJ299" s="22"/>
      <c r="SJK299" s="22"/>
      <c r="SJL299" s="22"/>
      <c r="SJM299" s="22"/>
      <c r="SJN299" s="22"/>
      <c r="SJO299" s="22"/>
      <c r="SJP299" s="22"/>
      <c r="SJQ299" s="22"/>
      <c r="SJR299" s="22"/>
      <c r="SJS299" s="22"/>
      <c r="SJT299" s="22"/>
      <c r="SJU299" s="22"/>
      <c r="SJV299" s="22"/>
      <c r="SJW299" s="22"/>
      <c r="SJX299" s="22"/>
      <c r="SJY299" s="22"/>
      <c r="SJZ299" s="22"/>
      <c r="SKA299" s="22"/>
      <c r="SKB299" s="22"/>
      <c r="SKC299" s="22"/>
      <c r="SKD299" s="22"/>
      <c r="SKE299" s="22"/>
      <c r="SKF299" s="22"/>
      <c r="SKG299" s="22"/>
      <c r="SKH299" s="22"/>
      <c r="SKI299" s="22"/>
      <c r="SKJ299" s="22"/>
      <c r="SKK299" s="22"/>
      <c r="SKL299" s="22"/>
      <c r="SKM299" s="22"/>
      <c r="SKN299" s="22"/>
      <c r="SKO299" s="22"/>
      <c r="SKP299" s="22"/>
      <c r="SKQ299" s="22"/>
      <c r="SKR299" s="22"/>
      <c r="SKS299" s="22"/>
      <c r="SKT299" s="22"/>
      <c r="SKU299" s="22"/>
      <c r="SKV299" s="22"/>
      <c r="SKW299" s="22"/>
      <c r="SKX299" s="22"/>
      <c r="SKY299" s="22"/>
      <c r="SKZ299" s="22"/>
      <c r="SLA299" s="22"/>
      <c r="SLB299" s="22"/>
      <c r="SLC299" s="22"/>
      <c r="SLD299" s="22"/>
      <c r="SLE299" s="22"/>
      <c r="SLF299" s="22"/>
      <c r="SLG299" s="22"/>
      <c r="SLH299" s="22"/>
      <c r="SLI299" s="22"/>
      <c r="SLJ299" s="22"/>
      <c r="SLK299" s="22"/>
      <c r="SLL299" s="22"/>
      <c r="SLM299" s="22"/>
      <c r="SLN299" s="22"/>
      <c r="SLO299" s="22"/>
      <c r="SLP299" s="22"/>
      <c r="SLQ299" s="22"/>
      <c r="SLR299" s="22"/>
      <c r="SLS299" s="22"/>
      <c r="SLT299" s="22"/>
      <c r="SLU299" s="22"/>
      <c r="SLV299" s="22"/>
      <c r="SLW299" s="22"/>
      <c r="SLX299" s="22"/>
      <c r="SLY299" s="22"/>
      <c r="SLZ299" s="22"/>
      <c r="SMA299" s="22"/>
      <c r="SMB299" s="22"/>
      <c r="SMC299" s="22"/>
      <c r="SMD299" s="22"/>
      <c r="SME299" s="22"/>
      <c r="SMF299" s="22"/>
      <c r="SMG299" s="22"/>
      <c r="SMH299" s="22"/>
      <c r="SMI299" s="22"/>
      <c r="SMJ299" s="22"/>
      <c r="SMK299" s="22"/>
      <c r="SML299" s="22"/>
      <c r="SMM299" s="22"/>
      <c r="SMN299" s="22"/>
      <c r="SMO299" s="22"/>
      <c r="SMP299" s="22"/>
      <c r="SMQ299" s="22"/>
      <c r="SMR299" s="22"/>
      <c r="SMS299" s="22"/>
      <c r="SMT299" s="22"/>
      <c r="SMU299" s="22"/>
      <c r="SMV299" s="22"/>
      <c r="SMW299" s="22"/>
      <c r="SMX299" s="22"/>
      <c r="SMY299" s="22"/>
      <c r="SMZ299" s="22"/>
      <c r="SNA299" s="22"/>
      <c r="SNB299" s="22"/>
      <c r="SNC299" s="22"/>
      <c r="SND299" s="22"/>
      <c r="SNE299" s="22"/>
      <c r="SNF299" s="22"/>
      <c r="SNG299" s="22"/>
      <c r="SNH299" s="22"/>
      <c r="SNI299" s="22"/>
      <c r="SNJ299" s="22"/>
      <c r="SNK299" s="22"/>
      <c r="SNL299" s="22"/>
      <c r="SNM299" s="22"/>
      <c r="SNN299" s="22"/>
      <c r="SNO299" s="22"/>
      <c r="SNP299" s="22"/>
      <c r="SNQ299" s="22"/>
      <c r="SNR299" s="22"/>
      <c r="SNS299" s="22"/>
      <c r="SNT299" s="22"/>
      <c r="SNU299" s="22"/>
      <c r="SNV299" s="22"/>
      <c r="SNW299" s="22"/>
      <c r="SNX299" s="22"/>
      <c r="SNY299" s="22"/>
      <c r="SNZ299" s="22"/>
      <c r="SOA299" s="22"/>
      <c r="SOB299" s="22"/>
      <c r="SOC299" s="22"/>
      <c r="SOD299" s="22"/>
      <c r="SOE299" s="22"/>
      <c r="SOF299" s="22"/>
      <c r="SOG299" s="22"/>
      <c r="SOH299" s="22"/>
      <c r="SOI299" s="22"/>
      <c r="SOJ299" s="22"/>
      <c r="SOK299" s="22"/>
      <c r="SOL299" s="22"/>
      <c r="SOM299" s="22"/>
      <c r="SON299" s="22"/>
      <c r="SOO299" s="22"/>
      <c r="SOP299" s="22"/>
      <c r="SOQ299" s="22"/>
      <c r="SOR299" s="22"/>
      <c r="SOS299" s="22"/>
      <c r="SOT299" s="22"/>
      <c r="SOU299" s="22"/>
      <c r="SOV299" s="22"/>
      <c r="SOW299" s="22"/>
      <c r="SOX299" s="22"/>
      <c r="SOY299" s="22"/>
      <c r="SOZ299" s="22"/>
      <c r="SPA299" s="22"/>
      <c r="SPB299" s="22"/>
      <c r="SPC299" s="22"/>
      <c r="SPD299" s="22"/>
      <c r="SPE299" s="22"/>
      <c r="SPF299" s="22"/>
      <c r="SPG299" s="22"/>
      <c r="SPH299" s="22"/>
      <c r="SPI299" s="22"/>
      <c r="SPJ299" s="22"/>
      <c r="SPK299" s="22"/>
      <c r="SPL299" s="22"/>
      <c r="SPM299" s="22"/>
      <c r="SPN299" s="22"/>
      <c r="SPO299" s="22"/>
      <c r="SPP299" s="22"/>
      <c r="SPQ299" s="22"/>
      <c r="SPR299" s="22"/>
      <c r="SPS299" s="22"/>
      <c r="SPT299" s="22"/>
      <c r="SPU299" s="22"/>
      <c r="SPV299" s="22"/>
      <c r="SPW299" s="22"/>
      <c r="SPX299" s="22"/>
      <c r="SPY299" s="22"/>
      <c r="SPZ299" s="22"/>
      <c r="SQA299" s="22"/>
      <c r="SQB299" s="22"/>
      <c r="SQC299" s="22"/>
      <c r="SQD299" s="22"/>
      <c r="SQE299" s="22"/>
      <c r="SQF299" s="22"/>
      <c r="SQG299" s="22"/>
      <c r="SQH299" s="22"/>
      <c r="SQI299" s="22"/>
      <c r="SQJ299" s="22"/>
      <c r="SQK299" s="22"/>
      <c r="SQL299" s="22"/>
      <c r="SQM299" s="22"/>
      <c r="SQN299" s="22"/>
      <c r="SQO299" s="22"/>
      <c r="SQP299" s="22"/>
      <c r="SQQ299" s="22"/>
      <c r="SQR299" s="22"/>
      <c r="SQS299" s="22"/>
      <c r="SQT299" s="22"/>
      <c r="SQU299" s="22"/>
      <c r="SQV299" s="22"/>
      <c r="SQW299" s="22"/>
      <c r="SQX299" s="22"/>
      <c r="SQY299" s="22"/>
      <c r="SQZ299" s="22"/>
      <c r="SRA299" s="22"/>
      <c r="SRB299" s="22"/>
      <c r="SRC299" s="22"/>
      <c r="SRD299" s="22"/>
      <c r="SRE299" s="22"/>
      <c r="SRF299" s="22"/>
      <c r="SRG299" s="22"/>
      <c r="SRH299" s="22"/>
      <c r="SRI299" s="22"/>
      <c r="SRJ299" s="22"/>
      <c r="SRK299" s="22"/>
      <c r="SRL299" s="22"/>
      <c r="SRM299" s="22"/>
      <c r="SRN299" s="22"/>
      <c r="SRO299" s="22"/>
      <c r="SRP299" s="22"/>
      <c r="SRQ299" s="22"/>
      <c r="SRR299" s="22"/>
      <c r="SRS299" s="22"/>
      <c r="SRT299" s="22"/>
      <c r="SRU299" s="22"/>
      <c r="SRV299" s="22"/>
      <c r="SRW299" s="22"/>
      <c r="SRX299" s="22"/>
      <c r="SRY299" s="22"/>
      <c r="SRZ299" s="22"/>
      <c r="SSA299" s="22"/>
      <c r="SSB299" s="22"/>
      <c r="SSC299" s="22"/>
      <c r="SSD299" s="22"/>
      <c r="SSE299" s="22"/>
      <c r="SSF299" s="22"/>
      <c r="SSG299" s="22"/>
      <c r="SSH299" s="22"/>
      <c r="SSI299" s="22"/>
      <c r="SSJ299" s="22"/>
      <c r="SSK299" s="22"/>
      <c r="SSL299" s="22"/>
      <c r="SSM299" s="22"/>
      <c r="SSN299" s="22"/>
      <c r="SSO299" s="22"/>
      <c r="SSP299" s="22"/>
      <c r="SSQ299" s="22"/>
      <c r="SSR299" s="22"/>
      <c r="SSS299" s="22"/>
      <c r="SST299" s="22"/>
      <c r="SSU299" s="22"/>
      <c r="SSV299" s="22"/>
      <c r="SSW299" s="22"/>
      <c r="SSX299" s="22"/>
      <c r="SSY299" s="22"/>
      <c r="SSZ299" s="22"/>
      <c r="STA299" s="22"/>
      <c r="STB299" s="22"/>
      <c r="STC299" s="22"/>
      <c r="STD299" s="22"/>
      <c r="STE299" s="22"/>
      <c r="STF299" s="22"/>
      <c r="STG299" s="22"/>
      <c r="STH299" s="22"/>
      <c r="STI299" s="22"/>
      <c r="STJ299" s="22"/>
      <c r="STK299" s="22"/>
      <c r="STL299" s="22"/>
      <c r="STM299" s="22"/>
      <c r="STN299" s="22"/>
      <c r="STO299" s="22"/>
      <c r="STP299" s="22"/>
      <c r="STQ299" s="22"/>
      <c r="STR299" s="22"/>
      <c r="STS299" s="22"/>
      <c r="STT299" s="22"/>
      <c r="STU299" s="22"/>
      <c r="STV299" s="22"/>
      <c r="STW299" s="22"/>
      <c r="STX299" s="22"/>
      <c r="STY299" s="22"/>
      <c r="STZ299" s="22"/>
      <c r="SUA299" s="22"/>
      <c r="SUB299" s="22"/>
      <c r="SUC299" s="22"/>
      <c r="SUD299" s="22"/>
      <c r="SUE299" s="22"/>
      <c r="SUF299" s="22"/>
      <c r="SUG299" s="22"/>
      <c r="SUH299" s="22"/>
      <c r="SUI299" s="22"/>
      <c r="SUJ299" s="22"/>
      <c r="SUK299" s="22"/>
      <c r="SUL299" s="22"/>
      <c r="SUM299" s="22"/>
      <c r="SUN299" s="22"/>
      <c r="SUO299" s="22"/>
      <c r="SUP299" s="22"/>
      <c r="SUQ299" s="22"/>
      <c r="SUR299" s="22"/>
      <c r="SUS299" s="22"/>
      <c r="SUT299" s="22"/>
      <c r="SUU299" s="22"/>
      <c r="SUV299" s="22"/>
      <c r="SUW299" s="22"/>
      <c r="SUX299" s="22"/>
      <c r="SUY299" s="22"/>
      <c r="SUZ299" s="22"/>
      <c r="SVA299" s="22"/>
      <c r="SVB299" s="22"/>
      <c r="SVC299" s="22"/>
      <c r="SVD299" s="22"/>
      <c r="SVE299" s="22"/>
      <c r="SVF299" s="22"/>
      <c r="SVG299" s="22"/>
      <c r="SVH299" s="22"/>
      <c r="SVI299" s="22"/>
      <c r="SVJ299" s="22"/>
      <c r="SVK299" s="22"/>
      <c r="SVL299" s="22"/>
      <c r="SVM299" s="22"/>
      <c r="SVN299" s="22"/>
      <c r="SVO299" s="22"/>
      <c r="SVP299" s="22"/>
      <c r="SVQ299" s="22"/>
      <c r="SVR299" s="22"/>
      <c r="SVS299" s="22"/>
      <c r="SVT299" s="22"/>
      <c r="SVU299" s="22"/>
      <c r="SVV299" s="22"/>
      <c r="SVW299" s="22"/>
      <c r="SVX299" s="22"/>
      <c r="SVY299" s="22"/>
      <c r="SVZ299" s="22"/>
      <c r="SWA299" s="22"/>
      <c r="SWB299" s="22"/>
      <c r="SWC299" s="22"/>
      <c r="SWD299" s="22"/>
      <c r="SWE299" s="22"/>
      <c r="SWF299" s="22"/>
      <c r="SWG299" s="22"/>
      <c r="SWH299" s="22"/>
      <c r="SWI299" s="22"/>
      <c r="SWJ299" s="22"/>
      <c r="SWK299" s="22"/>
      <c r="SWL299" s="22"/>
      <c r="SWM299" s="22"/>
      <c r="SWN299" s="22"/>
      <c r="SWO299" s="22"/>
      <c r="SWP299" s="22"/>
      <c r="SWQ299" s="22"/>
      <c r="SWR299" s="22"/>
      <c r="SWS299" s="22"/>
      <c r="SWT299" s="22"/>
      <c r="SWU299" s="22"/>
      <c r="SWV299" s="22"/>
      <c r="SWW299" s="22"/>
      <c r="SWX299" s="22"/>
      <c r="SWY299" s="22"/>
      <c r="SWZ299" s="22"/>
      <c r="SXA299" s="22"/>
      <c r="SXB299" s="22"/>
      <c r="SXC299" s="22"/>
      <c r="SXD299" s="22"/>
      <c r="SXE299" s="22"/>
      <c r="SXF299" s="22"/>
      <c r="SXG299" s="22"/>
      <c r="SXH299" s="22"/>
      <c r="SXI299" s="22"/>
      <c r="SXJ299" s="22"/>
      <c r="SXK299" s="22"/>
      <c r="SXL299" s="22"/>
      <c r="SXM299" s="22"/>
      <c r="SXN299" s="22"/>
      <c r="SXO299" s="22"/>
      <c r="SXP299" s="22"/>
      <c r="SXQ299" s="22"/>
      <c r="SXR299" s="22"/>
      <c r="SXS299" s="22"/>
      <c r="SXT299" s="22"/>
      <c r="SXU299" s="22"/>
      <c r="SXV299" s="22"/>
      <c r="SXW299" s="22"/>
      <c r="SXX299" s="22"/>
      <c r="SXY299" s="22"/>
      <c r="SXZ299" s="22"/>
      <c r="SYA299" s="22"/>
      <c r="SYB299" s="22"/>
      <c r="SYC299" s="22"/>
      <c r="SYD299" s="22"/>
      <c r="SYE299" s="22"/>
      <c r="SYF299" s="22"/>
      <c r="SYG299" s="22"/>
      <c r="SYH299" s="22"/>
      <c r="SYI299" s="22"/>
      <c r="SYJ299" s="22"/>
      <c r="SYK299" s="22"/>
      <c r="SYL299" s="22"/>
      <c r="SYM299" s="22"/>
      <c r="SYN299" s="22"/>
      <c r="SYO299" s="22"/>
      <c r="SYP299" s="22"/>
      <c r="SYQ299" s="22"/>
      <c r="SYR299" s="22"/>
      <c r="SYS299" s="22"/>
      <c r="SYT299" s="22"/>
      <c r="SYU299" s="22"/>
      <c r="SYV299" s="22"/>
      <c r="SYW299" s="22"/>
      <c r="SYX299" s="22"/>
      <c r="SYY299" s="22"/>
      <c r="SYZ299" s="22"/>
      <c r="SZA299" s="22"/>
      <c r="SZB299" s="22"/>
      <c r="SZC299" s="22"/>
      <c r="SZD299" s="22"/>
      <c r="SZE299" s="22"/>
      <c r="SZF299" s="22"/>
      <c r="SZG299" s="22"/>
      <c r="SZH299" s="22"/>
      <c r="SZI299" s="22"/>
      <c r="SZJ299" s="22"/>
      <c r="SZK299" s="22"/>
      <c r="SZL299" s="22"/>
      <c r="SZM299" s="22"/>
      <c r="SZN299" s="22"/>
      <c r="SZO299" s="22"/>
      <c r="SZP299" s="22"/>
      <c r="SZQ299" s="22"/>
      <c r="SZR299" s="22"/>
      <c r="SZS299" s="22"/>
      <c r="SZT299" s="22"/>
      <c r="SZU299" s="22"/>
      <c r="SZV299" s="22"/>
      <c r="SZW299" s="22"/>
      <c r="SZX299" s="22"/>
      <c r="SZY299" s="22"/>
      <c r="SZZ299" s="22"/>
      <c r="TAA299" s="22"/>
      <c r="TAB299" s="22"/>
      <c r="TAC299" s="22"/>
      <c r="TAD299" s="22"/>
      <c r="TAE299" s="22"/>
      <c r="TAF299" s="22"/>
      <c r="TAG299" s="22"/>
      <c r="TAH299" s="22"/>
      <c r="TAI299" s="22"/>
      <c r="TAJ299" s="22"/>
      <c r="TAK299" s="22"/>
      <c r="TAL299" s="22"/>
      <c r="TAM299" s="22"/>
      <c r="TAN299" s="22"/>
      <c r="TAO299" s="22"/>
      <c r="TAP299" s="22"/>
      <c r="TAQ299" s="22"/>
      <c r="TAR299" s="22"/>
      <c r="TAS299" s="22"/>
      <c r="TAT299" s="22"/>
      <c r="TAU299" s="22"/>
      <c r="TAV299" s="22"/>
      <c r="TAW299" s="22"/>
      <c r="TAX299" s="22"/>
      <c r="TAY299" s="22"/>
      <c r="TAZ299" s="22"/>
      <c r="TBA299" s="22"/>
      <c r="TBB299" s="22"/>
      <c r="TBC299" s="22"/>
      <c r="TBD299" s="22"/>
      <c r="TBE299" s="22"/>
      <c r="TBF299" s="22"/>
      <c r="TBG299" s="22"/>
      <c r="TBH299" s="22"/>
      <c r="TBI299" s="22"/>
      <c r="TBJ299" s="22"/>
      <c r="TBK299" s="22"/>
      <c r="TBL299" s="22"/>
      <c r="TBM299" s="22"/>
      <c r="TBN299" s="22"/>
      <c r="TBO299" s="22"/>
      <c r="TBP299" s="22"/>
      <c r="TBQ299" s="22"/>
      <c r="TBR299" s="22"/>
      <c r="TBS299" s="22"/>
      <c r="TBT299" s="22"/>
      <c r="TBU299" s="22"/>
      <c r="TBV299" s="22"/>
      <c r="TBW299" s="22"/>
      <c r="TBX299" s="22"/>
      <c r="TBY299" s="22"/>
      <c r="TBZ299" s="22"/>
      <c r="TCA299" s="22"/>
      <c r="TCB299" s="22"/>
      <c r="TCC299" s="22"/>
      <c r="TCD299" s="22"/>
      <c r="TCE299" s="22"/>
      <c r="TCF299" s="22"/>
      <c r="TCG299" s="22"/>
      <c r="TCH299" s="22"/>
      <c r="TCI299" s="22"/>
      <c r="TCJ299" s="22"/>
      <c r="TCK299" s="22"/>
      <c r="TCL299" s="22"/>
      <c r="TCM299" s="22"/>
      <c r="TCN299" s="22"/>
      <c r="TCO299" s="22"/>
      <c r="TCP299" s="22"/>
      <c r="TCQ299" s="22"/>
      <c r="TCR299" s="22"/>
      <c r="TCS299" s="22"/>
      <c r="TCT299" s="22"/>
      <c r="TCU299" s="22"/>
      <c r="TCV299" s="22"/>
      <c r="TCW299" s="22"/>
      <c r="TCX299" s="22"/>
      <c r="TCY299" s="22"/>
      <c r="TCZ299" s="22"/>
      <c r="TDA299" s="22"/>
      <c r="TDB299" s="22"/>
      <c r="TDC299" s="22"/>
      <c r="TDD299" s="22"/>
      <c r="TDE299" s="22"/>
      <c r="TDF299" s="22"/>
      <c r="TDG299" s="22"/>
      <c r="TDH299" s="22"/>
      <c r="TDI299" s="22"/>
      <c r="TDJ299" s="22"/>
      <c r="TDK299" s="22"/>
      <c r="TDL299" s="22"/>
      <c r="TDM299" s="22"/>
      <c r="TDN299" s="22"/>
      <c r="TDO299" s="22"/>
      <c r="TDP299" s="22"/>
      <c r="TDQ299" s="22"/>
      <c r="TDR299" s="22"/>
      <c r="TDS299" s="22"/>
      <c r="TDT299" s="22"/>
      <c r="TDU299" s="22"/>
      <c r="TDV299" s="22"/>
      <c r="TDW299" s="22"/>
      <c r="TDX299" s="22"/>
      <c r="TDY299" s="22"/>
      <c r="TDZ299" s="22"/>
      <c r="TEA299" s="22"/>
      <c r="TEB299" s="22"/>
      <c r="TEC299" s="22"/>
      <c r="TED299" s="22"/>
      <c r="TEE299" s="22"/>
      <c r="TEF299" s="22"/>
      <c r="TEG299" s="22"/>
      <c r="TEH299" s="22"/>
      <c r="TEI299" s="22"/>
      <c r="TEJ299" s="22"/>
      <c r="TEK299" s="22"/>
      <c r="TEL299" s="22"/>
      <c r="TEM299" s="22"/>
      <c r="TEN299" s="22"/>
      <c r="TEO299" s="22"/>
      <c r="TEP299" s="22"/>
      <c r="TEQ299" s="22"/>
      <c r="TER299" s="22"/>
      <c r="TES299" s="22"/>
      <c r="TET299" s="22"/>
      <c r="TEU299" s="22"/>
      <c r="TEV299" s="22"/>
      <c r="TEW299" s="22"/>
      <c r="TEX299" s="22"/>
      <c r="TEY299" s="22"/>
      <c r="TEZ299" s="22"/>
      <c r="TFA299" s="22"/>
      <c r="TFB299" s="22"/>
      <c r="TFC299" s="22"/>
      <c r="TFD299" s="22"/>
      <c r="TFE299" s="22"/>
      <c r="TFF299" s="22"/>
      <c r="TFG299" s="22"/>
      <c r="TFH299" s="22"/>
      <c r="TFI299" s="22"/>
      <c r="TFJ299" s="22"/>
      <c r="TFK299" s="22"/>
      <c r="TFL299" s="22"/>
      <c r="TFM299" s="22"/>
      <c r="TFN299" s="22"/>
      <c r="TFO299" s="22"/>
      <c r="TFP299" s="22"/>
      <c r="TFQ299" s="22"/>
      <c r="TFR299" s="22"/>
      <c r="TFS299" s="22"/>
      <c r="TFT299" s="22"/>
      <c r="TFU299" s="22"/>
      <c r="TFV299" s="22"/>
      <c r="TFW299" s="22"/>
      <c r="TFX299" s="22"/>
      <c r="TFY299" s="22"/>
      <c r="TFZ299" s="22"/>
      <c r="TGA299" s="22"/>
      <c r="TGB299" s="22"/>
      <c r="TGC299" s="22"/>
      <c r="TGD299" s="22"/>
      <c r="TGE299" s="22"/>
      <c r="TGF299" s="22"/>
      <c r="TGG299" s="22"/>
      <c r="TGH299" s="22"/>
      <c r="TGI299" s="22"/>
      <c r="TGJ299" s="22"/>
      <c r="TGK299" s="22"/>
      <c r="TGL299" s="22"/>
      <c r="TGM299" s="22"/>
      <c r="TGN299" s="22"/>
      <c r="TGO299" s="22"/>
      <c r="TGP299" s="22"/>
      <c r="TGQ299" s="22"/>
      <c r="TGR299" s="22"/>
      <c r="TGS299" s="22"/>
      <c r="TGT299" s="22"/>
      <c r="TGU299" s="22"/>
      <c r="TGV299" s="22"/>
      <c r="TGW299" s="22"/>
      <c r="TGX299" s="22"/>
      <c r="TGY299" s="22"/>
      <c r="TGZ299" s="22"/>
      <c r="THA299" s="22"/>
      <c r="THB299" s="22"/>
      <c r="THC299" s="22"/>
      <c r="THD299" s="22"/>
      <c r="THE299" s="22"/>
      <c r="THF299" s="22"/>
      <c r="THG299" s="22"/>
      <c r="THH299" s="22"/>
      <c r="THI299" s="22"/>
      <c r="THJ299" s="22"/>
      <c r="THK299" s="22"/>
      <c r="THL299" s="22"/>
      <c r="THM299" s="22"/>
      <c r="THN299" s="22"/>
      <c r="THO299" s="22"/>
      <c r="THP299" s="22"/>
      <c r="THQ299" s="22"/>
      <c r="THR299" s="22"/>
      <c r="THS299" s="22"/>
      <c r="THT299" s="22"/>
      <c r="THU299" s="22"/>
      <c r="THV299" s="22"/>
      <c r="THW299" s="22"/>
      <c r="THX299" s="22"/>
      <c r="THY299" s="22"/>
      <c r="THZ299" s="22"/>
      <c r="TIA299" s="22"/>
      <c r="TIB299" s="22"/>
      <c r="TIC299" s="22"/>
      <c r="TID299" s="22"/>
      <c r="TIE299" s="22"/>
      <c r="TIF299" s="22"/>
      <c r="TIG299" s="22"/>
      <c r="TIH299" s="22"/>
      <c r="TII299" s="22"/>
      <c r="TIJ299" s="22"/>
      <c r="TIK299" s="22"/>
      <c r="TIL299" s="22"/>
      <c r="TIM299" s="22"/>
      <c r="TIN299" s="22"/>
      <c r="TIO299" s="22"/>
      <c r="TIP299" s="22"/>
      <c r="TIQ299" s="22"/>
      <c r="TIR299" s="22"/>
      <c r="TIS299" s="22"/>
      <c r="TIT299" s="22"/>
      <c r="TIU299" s="22"/>
      <c r="TIV299" s="22"/>
      <c r="TIW299" s="22"/>
      <c r="TIX299" s="22"/>
      <c r="TIY299" s="22"/>
      <c r="TIZ299" s="22"/>
      <c r="TJA299" s="22"/>
      <c r="TJB299" s="22"/>
      <c r="TJC299" s="22"/>
      <c r="TJD299" s="22"/>
      <c r="TJE299" s="22"/>
      <c r="TJF299" s="22"/>
      <c r="TJG299" s="22"/>
      <c r="TJH299" s="22"/>
      <c r="TJI299" s="22"/>
      <c r="TJJ299" s="22"/>
      <c r="TJK299" s="22"/>
      <c r="TJL299" s="22"/>
      <c r="TJM299" s="22"/>
      <c r="TJN299" s="22"/>
      <c r="TJO299" s="22"/>
      <c r="TJP299" s="22"/>
      <c r="TJQ299" s="22"/>
      <c r="TJR299" s="22"/>
      <c r="TJS299" s="22"/>
      <c r="TJT299" s="22"/>
      <c r="TJU299" s="22"/>
      <c r="TJV299" s="22"/>
      <c r="TJW299" s="22"/>
      <c r="TJX299" s="22"/>
      <c r="TJY299" s="22"/>
      <c r="TJZ299" s="22"/>
      <c r="TKA299" s="22"/>
      <c r="TKB299" s="22"/>
      <c r="TKC299" s="22"/>
      <c r="TKD299" s="22"/>
      <c r="TKE299" s="22"/>
      <c r="TKF299" s="22"/>
      <c r="TKG299" s="22"/>
      <c r="TKH299" s="22"/>
      <c r="TKI299" s="22"/>
      <c r="TKJ299" s="22"/>
      <c r="TKK299" s="22"/>
      <c r="TKL299" s="22"/>
      <c r="TKM299" s="22"/>
      <c r="TKN299" s="22"/>
      <c r="TKO299" s="22"/>
      <c r="TKP299" s="22"/>
      <c r="TKQ299" s="22"/>
      <c r="TKR299" s="22"/>
      <c r="TKS299" s="22"/>
      <c r="TKT299" s="22"/>
      <c r="TKU299" s="22"/>
      <c r="TKV299" s="22"/>
      <c r="TKW299" s="22"/>
      <c r="TKX299" s="22"/>
      <c r="TKY299" s="22"/>
      <c r="TKZ299" s="22"/>
      <c r="TLA299" s="22"/>
      <c r="TLB299" s="22"/>
      <c r="TLC299" s="22"/>
      <c r="TLD299" s="22"/>
      <c r="TLE299" s="22"/>
      <c r="TLF299" s="22"/>
      <c r="TLG299" s="22"/>
      <c r="TLH299" s="22"/>
      <c r="TLI299" s="22"/>
      <c r="TLJ299" s="22"/>
      <c r="TLK299" s="22"/>
      <c r="TLL299" s="22"/>
      <c r="TLM299" s="22"/>
      <c r="TLN299" s="22"/>
      <c r="TLO299" s="22"/>
      <c r="TLP299" s="22"/>
      <c r="TLQ299" s="22"/>
      <c r="TLR299" s="22"/>
      <c r="TLS299" s="22"/>
      <c r="TLT299" s="22"/>
      <c r="TLU299" s="22"/>
      <c r="TLV299" s="22"/>
      <c r="TLW299" s="22"/>
      <c r="TLX299" s="22"/>
      <c r="TLY299" s="22"/>
      <c r="TLZ299" s="22"/>
      <c r="TMA299" s="22"/>
      <c r="TMB299" s="22"/>
      <c r="TMC299" s="22"/>
      <c r="TMD299" s="22"/>
      <c r="TME299" s="22"/>
      <c r="TMF299" s="22"/>
      <c r="TMG299" s="22"/>
      <c r="TMH299" s="22"/>
      <c r="TMI299" s="22"/>
      <c r="TMJ299" s="22"/>
      <c r="TMK299" s="22"/>
      <c r="TML299" s="22"/>
      <c r="TMM299" s="22"/>
      <c r="TMN299" s="22"/>
      <c r="TMO299" s="22"/>
      <c r="TMP299" s="22"/>
      <c r="TMQ299" s="22"/>
      <c r="TMR299" s="22"/>
      <c r="TMS299" s="22"/>
      <c r="TMT299" s="22"/>
      <c r="TMU299" s="22"/>
      <c r="TMV299" s="22"/>
      <c r="TMW299" s="22"/>
      <c r="TMX299" s="22"/>
      <c r="TMY299" s="22"/>
      <c r="TMZ299" s="22"/>
      <c r="TNA299" s="22"/>
      <c r="TNB299" s="22"/>
      <c r="TNC299" s="22"/>
      <c r="TND299" s="22"/>
      <c r="TNE299" s="22"/>
      <c r="TNF299" s="22"/>
      <c r="TNG299" s="22"/>
      <c r="TNH299" s="22"/>
      <c r="TNI299" s="22"/>
      <c r="TNJ299" s="22"/>
      <c r="TNK299" s="22"/>
      <c r="TNL299" s="22"/>
      <c r="TNM299" s="22"/>
      <c r="TNN299" s="22"/>
      <c r="TNO299" s="22"/>
      <c r="TNP299" s="22"/>
      <c r="TNQ299" s="22"/>
      <c r="TNR299" s="22"/>
      <c r="TNS299" s="22"/>
      <c r="TNT299" s="22"/>
      <c r="TNU299" s="22"/>
      <c r="TNV299" s="22"/>
      <c r="TNW299" s="22"/>
      <c r="TNX299" s="22"/>
      <c r="TNY299" s="22"/>
      <c r="TNZ299" s="22"/>
      <c r="TOA299" s="22"/>
      <c r="TOB299" s="22"/>
      <c r="TOC299" s="22"/>
      <c r="TOD299" s="22"/>
      <c r="TOE299" s="22"/>
      <c r="TOF299" s="22"/>
      <c r="TOG299" s="22"/>
      <c r="TOH299" s="22"/>
      <c r="TOI299" s="22"/>
      <c r="TOJ299" s="22"/>
      <c r="TOK299" s="22"/>
      <c r="TOL299" s="22"/>
      <c r="TOM299" s="22"/>
      <c r="TON299" s="22"/>
      <c r="TOO299" s="22"/>
      <c r="TOP299" s="22"/>
      <c r="TOQ299" s="22"/>
      <c r="TOR299" s="22"/>
      <c r="TOS299" s="22"/>
      <c r="TOT299" s="22"/>
      <c r="TOU299" s="22"/>
      <c r="TOV299" s="22"/>
      <c r="TOW299" s="22"/>
      <c r="TOX299" s="22"/>
      <c r="TOY299" s="22"/>
      <c r="TOZ299" s="22"/>
      <c r="TPA299" s="22"/>
      <c r="TPB299" s="22"/>
      <c r="TPC299" s="22"/>
      <c r="TPD299" s="22"/>
      <c r="TPE299" s="22"/>
      <c r="TPF299" s="22"/>
      <c r="TPG299" s="22"/>
      <c r="TPH299" s="22"/>
      <c r="TPI299" s="22"/>
      <c r="TPJ299" s="22"/>
      <c r="TPK299" s="22"/>
      <c r="TPL299" s="22"/>
      <c r="TPM299" s="22"/>
      <c r="TPN299" s="22"/>
      <c r="TPO299" s="22"/>
      <c r="TPP299" s="22"/>
      <c r="TPQ299" s="22"/>
      <c r="TPR299" s="22"/>
      <c r="TPS299" s="22"/>
      <c r="TPT299" s="22"/>
      <c r="TPU299" s="22"/>
      <c r="TPV299" s="22"/>
      <c r="TPW299" s="22"/>
      <c r="TPX299" s="22"/>
      <c r="TPY299" s="22"/>
      <c r="TPZ299" s="22"/>
      <c r="TQA299" s="22"/>
      <c r="TQB299" s="22"/>
      <c r="TQC299" s="22"/>
      <c r="TQD299" s="22"/>
      <c r="TQE299" s="22"/>
      <c r="TQF299" s="22"/>
      <c r="TQG299" s="22"/>
      <c r="TQH299" s="22"/>
      <c r="TQI299" s="22"/>
      <c r="TQJ299" s="22"/>
      <c r="TQK299" s="22"/>
      <c r="TQL299" s="22"/>
      <c r="TQM299" s="22"/>
      <c r="TQN299" s="22"/>
      <c r="TQO299" s="22"/>
      <c r="TQP299" s="22"/>
      <c r="TQQ299" s="22"/>
      <c r="TQR299" s="22"/>
      <c r="TQS299" s="22"/>
      <c r="TQT299" s="22"/>
      <c r="TQU299" s="22"/>
      <c r="TQV299" s="22"/>
      <c r="TQW299" s="22"/>
      <c r="TQX299" s="22"/>
      <c r="TQY299" s="22"/>
      <c r="TQZ299" s="22"/>
      <c r="TRA299" s="22"/>
      <c r="TRB299" s="22"/>
      <c r="TRC299" s="22"/>
      <c r="TRD299" s="22"/>
      <c r="TRE299" s="22"/>
      <c r="TRF299" s="22"/>
      <c r="TRG299" s="22"/>
      <c r="TRH299" s="22"/>
      <c r="TRI299" s="22"/>
      <c r="TRJ299" s="22"/>
      <c r="TRK299" s="22"/>
      <c r="TRL299" s="22"/>
      <c r="TRM299" s="22"/>
      <c r="TRN299" s="22"/>
      <c r="TRO299" s="22"/>
      <c r="TRP299" s="22"/>
      <c r="TRQ299" s="22"/>
      <c r="TRR299" s="22"/>
      <c r="TRS299" s="22"/>
      <c r="TRT299" s="22"/>
      <c r="TRU299" s="22"/>
      <c r="TRV299" s="22"/>
      <c r="TRW299" s="22"/>
      <c r="TRX299" s="22"/>
      <c r="TRY299" s="22"/>
      <c r="TRZ299" s="22"/>
      <c r="TSA299" s="22"/>
      <c r="TSB299" s="22"/>
      <c r="TSC299" s="22"/>
      <c r="TSD299" s="22"/>
      <c r="TSE299" s="22"/>
      <c r="TSF299" s="22"/>
      <c r="TSG299" s="22"/>
      <c r="TSH299" s="22"/>
      <c r="TSI299" s="22"/>
      <c r="TSJ299" s="22"/>
      <c r="TSK299" s="22"/>
      <c r="TSL299" s="22"/>
      <c r="TSM299" s="22"/>
      <c r="TSN299" s="22"/>
      <c r="TSO299" s="22"/>
      <c r="TSP299" s="22"/>
      <c r="TSQ299" s="22"/>
      <c r="TSR299" s="22"/>
      <c r="TSS299" s="22"/>
      <c r="TST299" s="22"/>
      <c r="TSU299" s="22"/>
      <c r="TSV299" s="22"/>
      <c r="TSW299" s="22"/>
      <c r="TSX299" s="22"/>
      <c r="TSY299" s="22"/>
      <c r="TSZ299" s="22"/>
      <c r="TTA299" s="22"/>
      <c r="TTB299" s="22"/>
      <c r="TTC299" s="22"/>
      <c r="TTD299" s="22"/>
      <c r="TTE299" s="22"/>
      <c r="TTF299" s="22"/>
      <c r="TTG299" s="22"/>
      <c r="TTH299" s="22"/>
      <c r="TTI299" s="22"/>
      <c r="TTJ299" s="22"/>
      <c r="TTK299" s="22"/>
      <c r="TTL299" s="22"/>
      <c r="TTM299" s="22"/>
      <c r="TTN299" s="22"/>
      <c r="TTO299" s="22"/>
      <c r="TTP299" s="22"/>
      <c r="TTQ299" s="22"/>
      <c r="TTR299" s="22"/>
      <c r="TTS299" s="22"/>
      <c r="TTT299" s="22"/>
      <c r="TTU299" s="22"/>
      <c r="TTV299" s="22"/>
      <c r="TTW299" s="22"/>
      <c r="TTX299" s="22"/>
      <c r="TTY299" s="22"/>
      <c r="TTZ299" s="22"/>
      <c r="TUA299" s="22"/>
      <c r="TUB299" s="22"/>
      <c r="TUC299" s="22"/>
      <c r="TUD299" s="22"/>
      <c r="TUE299" s="22"/>
      <c r="TUF299" s="22"/>
      <c r="TUG299" s="22"/>
      <c r="TUH299" s="22"/>
      <c r="TUI299" s="22"/>
      <c r="TUJ299" s="22"/>
      <c r="TUK299" s="22"/>
      <c r="TUL299" s="22"/>
      <c r="TUM299" s="22"/>
      <c r="TUN299" s="22"/>
      <c r="TUO299" s="22"/>
      <c r="TUP299" s="22"/>
      <c r="TUQ299" s="22"/>
      <c r="TUR299" s="22"/>
      <c r="TUS299" s="22"/>
      <c r="TUT299" s="22"/>
      <c r="TUU299" s="22"/>
      <c r="TUV299" s="22"/>
      <c r="TUW299" s="22"/>
      <c r="TUX299" s="22"/>
      <c r="TUY299" s="22"/>
      <c r="TUZ299" s="22"/>
      <c r="TVA299" s="22"/>
      <c r="TVB299" s="22"/>
      <c r="TVC299" s="22"/>
      <c r="TVD299" s="22"/>
      <c r="TVE299" s="22"/>
      <c r="TVF299" s="22"/>
      <c r="TVG299" s="22"/>
      <c r="TVH299" s="22"/>
      <c r="TVI299" s="22"/>
      <c r="TVJ299" s="22"/>
      <c r="TVK299" s="22"/>
      <c r="TVL299" s="22"/>
      <c r="TVM299" s="22"/>
      <c r="TVN299" s="22"/>
      <c r="TVO299" s="22"/>
      <c r="TVP299" s="22"/>
      <c r="TVQ299" s="22"/>
      <c r="TVR299" s="22"/>
      <c r="TVS299" s="22"/>
      <c r="TVT299" s="22"/>
      <c r="TVU299" s="22"/>
      <c r="TVV299" s="22"/>
      <c r="TVW299" s="22"/>
      <c r="TVX299" s="22"/>
      <c r="TVY299" s="22"/>
      <c r="TVZ299" s="22"/>
      <c r="TWA299" s="22"/>
      <c r="TWB299" s="22"/>
      <c r="TWC299" s="22"/>
      <c r="TWD299" s="22"/>
      <c r="TWE299" s="22"/>
      <c r="TWF299" s="22"/>
      <c r="TWG299" s="22"/>
      <c r="TWH299" s="22"/>
      <c r="TWI299" s="22"/>
      <c r="TWJ299" s="22"/>
      <c r="TWK299" s="22"/>
      <c r="TWL299" s="22"/>
      <c r="TWM299" s="22"/>
      <c r="TWN299" s="22"/>
      <c r="TWO299" s="22"/>
      <c r="TWP299" s="22"/>
      <c r="TWQ299" s="22"/>
      <c r="TWR299" s="22"/>
      <c r="TWS299" s="22"/>
      <c r="TWT299" s="22"/>
      <c r="TWU299" s="22"/>
      <c r="TWV299" s="22"/>
      <c r="TWW299" s="22"/>
      <c r="TWX299" s="22"/>
      <c r="TWY299" s="22"/>
      <c r="TWZ299" s="22"/>
      <c r="TXA299" s="22"/>
      <c r="TXB299" s="22"/>
      <c r="TXC299" s="22"/>
      <c r="TXD299" s="22"/>
      <c r="TXE299" s="22"/>
      <c r="TXF299" s="22"/>
      <c r="TXG299" s="22"/>
      <c r="TXH299" s="22"/>
      <c r="TXI299" s="22"/>
      <c r="TXJ299" s="22"/>
      <c r="TXK299" s="22"/>
      <c r="TXL299" s="22"/>
      <c r="TXM299" s="22"/>
      <c r="TXN299" s="22"/>
      <c r="TXO299" s="22"/>
      <c r="TXP299" s="22"/>
      <c r="TXQ299" s="22"/>
      <c r="TXR299" s="22"/>
      <c r="TXS299" s="22"/>
      <c r="TXT299" s="22"/>
      <c r="TXU299" s="22"/>
      <c r="TXV299" s="22"/>
      <c r="TXW299" s="22"/>
      <c r="TXX299" s="22"/>
      <c r="TXY299" s="22"/>
      <c r="TXZ299" s="22"/>
      <c r="TYA299" s="22"/>
      <c r="TYB299" s="22"/>
      <c r="TYC299" s="22"/>
      <c r="TYD299" s="22"/>
      <c r="TYE299" s="22"/>
      <c r="TYF299" s="22"/>
      <c r="TYG299" s="22"/>
      <c r="TYH299" s="22"/>
      <c r="TYI299" s="22"/>
      <c r="TYJ299" s="22"/>
      <c r="TYK299" s="22"/>
      <c r="TYL299" s="22"/>
      <c r="TYM299" s="22"/>
      <c r="TYN299" s="22"/>
      <c r="TYO299" s="22"/>
      <c r="TYP299" s="22"/>
      <c r="TYQ299" s="22"/>
      <c r="TYR299" s="22"/>
      <c r="TYS299" s="22"/>
      <c r="TYT299" s="22"/>
      <c r="TYU299" s="22"/>
      <c r="TYV299" s="22"/>
      <c r="TYW299" s="22"/>
      <c r="TYX299" s="22"/>
      <c r="TYY299" s="22"/>
      <c r="TYZ299" s="22"/>
      <c r="TZA299" s="22"/>
      <c r="TZB299" s="22"/>
      <c r="TZC299" s="22"/>
      <c r="TZD299" s="22"/>
      <c r="TZE299" s="22"/>
      <c r="TZF299" s="22"/>
      <c r="TZG299" s="22"/>
      <c r="TZH299" s="22"/>
      <c r="TZI299" s="22"/>
      <c r="TZJ299" s="22"/>
      <c r="TZK299" s="22"/>
      <c r="TZL299" s="22"/>
      <c r="TZM299" s="22"/>
      <c r="TZN299" s="22"/>
      <c r="TZO299" s="22"/>
      <c r="TZP299" s="22"/>
      <c r="TZQ299" s="22"/>
      <c r="TZR299" s="22"/>
      <c r="TZS299" s="22"/>
      <c r="TZT299" s="22"/>
      <c r="TZU299" s="22"/>
      <c r="TZV299" s="22"/>
      <c r="TZW299" s="22"/>
      <c r="TZX299" s="22"/>
      <c r="TZY299" s="22"/>
      <c r="TZZ299" s="22"/>
      <c r="UAA299" s="22"/>
      <c r="UAB299" s="22"/>
      <c r="UAC299" s="22"/>
      <c r="UAD299" s="22"/>
      <c r="UAE299" s="22"/>
      <c r="UAF299" s="22"/>
      <c r="UAG299" s="22"/>
      <c r="UAH299" s="22"/>
      <c r="UAI299" s="22"/>
      <c r="UAJ299" s="22"/>
      <c r="UAK299" s="22"/>
      <c r="UAL299" s="22"/>
      <c r="UAM299" s="22"/>
      <c r="UAN299" s="22"/>
      <c r="UAO299" s="22"/>
      <c r="UAP299" s="22"/>
      <c r="UAQ299" s="22"/>
      <c r="UAR299" s="22"/>
      <c r="UAS299" s="22"/>
      <c r="UAT299" s="22"/>
      <c r="UAU299" s="22"/>
      <c r="UAV299" s="22"/>
      <c r="UAW299" s="22"/>
      <c r="UAX299" s="22"/>
      <c r="UAY299" s="22"/>
      <c r="UAZ299" s="22"/>
      <c r="UBA299" s="22"/>
      <c r="UBB299" s="22"/>
      <c r="UBC299" s="22"/>
      <c r="UBD299" s="22"/>
      <c r="UBE299" s="22"/>
      <c r="UBF299" s="22"/>
      <c r="UBG299" s="22"/>
      <c r="UBH299" s="22"/>
      <c r="UBI299" s="22"/>
      <c r="UBJ299" s="22"/>
      <c r="UBK299" s="22"/>
      <c r="UBL299" s="22"/>
      <c r="UBM299" s="22"/>
      <c r="UBN299" s="22"/>
      <c r="UBO299" s="22"/>
      <c r="UBP299" s="22"/>
      <c r="UBQ299" s="22"/>
      <c r="UBR299" s="22"/>
      <c r="UBS299" s="22"/>
      <c r="UBT299" s="22"/>
      <c r="UBU299" s="22"/>
      <c r="UBV299" s="22"/>
      <c r="UBW299" s="22"/>
      <c r="UBX299" s="22"/>
      <c r="UBY299" s="22"/>
      <c r="UBZ299" s="22"/>
      <c r="UCA299" s="22"/>
      <c r="UCB299" s="22"/>
      <c r="UCC299" s="22"/>
      <c r="UCD299" s="22"/>
      <c r="UCE299" s="22"/>
      <c r="UCF299" s="22"/>
      <c r="UCG299" s="22"/>
      <c r="UCH299" s="22"/>
      <c r="UCI299" s="22"/>
      <c r="UCJ299" s="22"/>
      <c r="UCK299" s="22"/>
      <c r="UCL299" s="22"/>
      <c r="UCM299" s="22"/>
      <c r="UCN299" s="22"/>
      <c r="UCO299" s="22"/>
      <c r="UCP299" s="22"/>
      <c r="UCQ299" s="22"/>
      <c r="UCR299" s="22"/>
      <c r="UCS299" s="22"/>
      <c r="UCT299" s="22"/>
      <c r="UCU299" s="22"/>
      <c r="UCV299" s="22"/>
      <c r="UCW299" s="22"/>
      <c r="UCX299" s="22"/>
      <c r="UCY299" s="22"/>
      <c r="UCZ299" s="22"/>
      <c r="UDA299" s="22"/>
      <c r="UDB299" s="22"/>
      <c r="UDC299" s="22"/>
      <c r="UDD299" s="22"/>
      <c r="UDE299" s="22"/>
      <c r="UDF299" s="22"/>
      <c r="UDG299" s="22"/>
      <c r="UDH299" s="22"/>
      <c r="UDI299" s="22"/>
      <c r="UDJ299" s="22"/>
      <c r="UDK299" s="22"/>
      <c r="UDL299" s="22"/>
      <c r="UDM299" s="22"/>
      <c r="UDN299" s="22"/>
      <c r="UDO299" s="22"/>
      <c r="UDP299" s="22"/>
      <c r="UDQ299" s="22"/>
      <c r="UDR299" s="22"/>
      <c r="UDS299" s="22"/>
      <c r="UDT299" s="22"/>
      <c r="UDU299" s="22"/>
      <c r="UDV299" s="22"/>
      <c r="UDW299" s="22"/>
      <c r="UDX299" s="22"/>
      <c r="UDY299" s="22"/>
      <c r="UDZ299" s="22"/>
      <c r="UEA299" s="22"/>
      <c r="UEB299" s="22"/>
      <c r="UEC299" s="22"/>
      <c r="UED299" s="22"/>
      <c r="UEE299" s="22"/>
      <c r="UEF299" s="22"/>
      <c r="UEG299" s="22"/>
      <c r="UEH299" s="22"/>
      <c r="UEI299" s="22"/>
      <c r="UEJ299" s="22"/>
      <c r="UEK299" s="22"/>
      <c r="UEL299" s="22"/>
      <c r="UEM299" s="22"/>
      <c r="UEN299" s="22"/>
      <c r="UEO299" s="22"/>
      <c r="UEP299" s="22"/>
      <c r="UEQ299" s="22"/>
      <c r="UER299" s="22"/>
      <c r="UES299" s="22"/>
      <c r="UET299" s="22"/>
      <c r="UEU299" s="22"/>
      <c r="UEV299" s="22"/>
      <c r="UEW299" s="22"/>
      <c r="UEX299" s="22"/>
      <c r="UEY299" s="22"/>
      <c r="UEZ299" s="22"/>
      <c r="UFA299" s="22"/>
      <c r="UFB299" s="22"/>
      <c r="UFC299" s="22"/>
      <c r="UFD299" s="22"/>
      <c r="UFE299" s="22"/>
      <c r="UFF299" s="22"/>
      <c r="UFG299" s="22"/>
      <c r="UFH299" s="22"/>
      <c r="UFI299" s="22"/>
      <c r="UFJ299" s="22"/>
      <c r="UFK299" s="22"/>
      <c r="UFL299" s="22"/>
      <c r="UFM299" s="22"/>
      <c r="UFN299" s="22"/>
      <c r="UFO299" s="22"/>
      <c r="UFP299" s="22"/>
      <c r="UFQ299" s="22"/>
      <c r="UFR299" s="22"/>
      <c r="UFS299" s="22"/>
      <c r="UFT299" s="22"/>
      <c r="UFU299" s="22"/>
      <c r="UFV299" s="22"/>
      <c r="UFW299" s="22"/>
      <c r="UFX299" s="22"/>
      <c r="UFY299" s="22"/>
      <c r="UFZ299" s="22"/>
      <c r="UGA299" s="22"/>
      <c r="UGB299" s="22"/>
      <c r="UGC299" s="22"/>
      <c r="UGD299" s="22"/>
      <c r="UGE299" s="22"/>
      <c r="UGF299" s="22"/>
      <c r="UGG299" s="22"/>
      <c r="UGH299" s="22"/>
      <c r="UGI299" s="22"/>
      <c r="UGJ299" s="22"/>
      <c r="UGK299" s="22"/>
      <c r="UGL299" s="22"/>
      <c r="UGM299" s="22"/>
      <c r="UGN299" s="22"/>
      <c r="UGO299" s="22"/>
      <c r="UGP299" s="22"/>
      <c r="UGQ299" s="22"/>
      <c r="UGR299" s="22"/>
      <c r="UGS299" s="22"/>
      <c r="UGT299" s="22"/>
      <c r="UGU299" s="22"/>
      <c r="UGV299" s="22"/>
      <c r="UGW299" s="22"/>
      <c r="UGX299" s="22"/>
      <c r="UGY299" s="22"/>
      <c r="UGZ299" s="22"/>
      <c r="UHA299" s="22"/>
      <c r="UHB299" s="22"/>
      <c r="UHC299" s="22"/>
      <c r="UHD299" s="22"/>
      <c r="UHE299" s="22"/>
      <c r="UHF299" s="22"/>
      <c r="UHG299" s="22"/>
      <c r="UHH299" s="22"/>
      <c r="UHI299" s="22"/>
      <c r="UHJ299" s="22"/>
      <c r="UHK299" s="22"/>
      <c r="UHL299" s="22"/>
      <c r="UHM299" s="22"/>
      <c r="UHN299" s="22"/>
      <c r="UHO299" s="22"/>
      <c r="UHP299" s="22"/>
      <c r="UHQ299" s="22"/>
      <c r="UHR299" s="22"/>
      <c r="UHS299" s="22"/>
      <c r="UHT299" s="22"/>
      <c r="UHU299" s="22"/>
      <c r="UHV299" s="22"/>
      <c r="UHW299" s="22"/>
      <c r="UHX299" s="22"/>
      <c r="UHY299" s="22"/>
      <c r="UHZ299" s="22"/>
      <c r="UIA299" s="22"/>
      <c r="UIB299" s="22"/>
      <c r="UIC299" s="22"/>
      <c r="UID299" s="22"/>
      <c r="UIE299" s="22"/>
      <c r="UIF299" s="22"/>
      <c r="UIG299" s="22"/>
      <c r="UIH299" s="22"/>
      <c r="UII299" s="22"/>
      <c r="UIJ299" s="22"/>
      <c r="UIK299" s="22"/>
      <c r="UIL299" s="22"/>
      <c r="UIM299" s="22"/>
      <c r="UIN299" s="22"/>
      <c r="UIO299" s="22"/>
      <c r="UIP299" s="22"/>
      <c r="UIQ299" s="22"/>
      <c r="UIR299" s="22"/>
      <c r="UIS299" s="22"/>
      <c r="UIT299" s="22"/>
      <c r="UIU299" s="22"/>
      <c r="UIV299" s="22"/>
      <c r="UIW299" s="22"/>
      <c r="UIX299" s="22"/>
      <c r="UIY299" s="22"/>
      <c r="UIZ299" s="22"/>
      <c r="UJA299" s="22"/>
      <c r="UJB299" s="22"/>
      <c r="UJC299" s="22"/>
      <c r="UJD299" s="22"/>
      <c r="UJE299" s="22"/>
      <c r="UJF299" s="22"/>
      <c r="UJG299" s="22"/>
      <c r="UJH299" s="22"/>
      <c r="UJI299" s="22"/>
      <c r="UJJ299" s="22"/>
      <c r="UJK299" s="22"/>
      <c r="UJL299" s="22"/>
      <c r="UJM299" s="22"/>
      <c r="UJN299" s="22"/>
      <c r="UJO299" s="22"/>
      <c r="UJP299" s="22"/>
      <c r="UJQ299" s="22"/>
      <c r="UJR299" s="22"/>
      <c r="UJS299" s="22"/>
      <c r="UJT299" s="22"/>
      <c r="UJU299" s="22"/>
      <c r="UJV299" s="22"/>
      <c r="UJW299" s="22"/>
      <c r="UJX299" s="22"/>
      <c r="UJY299" s="22"/>
      <c r="UJZ299" s="22"/>
      <c r="UKA299" s="22"/>
      <c r="UKB299" s="22"/>
      <c r="UKC299" s="22"/>
      <c r="UKD299" s="22"/>
      <c r="UKE299" s="22"/>
      <c r="UKF299" s="22"/>
      <c r="UKG299" s="22"/>
      <c r="UKH299" s="22"/>
      <c r="UKI299" s="22"/>
      <c r="UKJ299" s="22"/>
      <c r="UKK299" s="22"/>
      <c r="UKL299" s="22"/>
      <c r="UKM299" s="22"/>
      <c r="UKN299" s="22"/>
      <c r="UKO299" s="22"/>
      <c r="UKP299" s="22"/>
      <c r="UKQ299" s="22"/>
      <c r="UKR299" s="22"/>
      <c r="UKS299" s="22"/>
      <c r="UKT299" s="22"/>
      <c r="UKU299" s="22"/>
      <c r="UKV299" s="22"/>
      <c r="UKW299" s="22"/>
      <c r="UKX299" s="22"/>
      <c r="UKY299" s="22"/>
      <c r="UKZ299" s="22"/>
      <c r="ULA299" s="22"/>
      <c r="ULB299" s="22"/>
      <c r="ULC299" s="22"/>
      <c r="ULD299" s="22"/>
      <c r="ULE299" s="22"/>
      <c r="ULF299" s="22"/>
      <c r="ULG299" s="22"/>
      <c r="ULH299" s="22"/>
      <c r="ULI299" s="22"/>
      <c r="ULJ299" s="22"/>
      <c r="ULK299" s="22"/>
      <c r="ULL299" s="22"/>
      <c r="ULM299" s="22"/>
      <c r="ULN299" s="22"/>
      <c r="ULO299" s="22"/>
      <c r="ULP299" s="22"/>
      <c r="ULQ299" s="22"/>
      <c r="ULR299" s="22"/>
      <c r="ULS299" s="22"/>
      <c r="ULT299" s="22"/>
      <c r="ULU299" s="22"/>
      <c r="ULV299" s="22"/>
      <c r="ULW299" s="22"/>
      <c r="ULX299" s="22"/>
      <c r="ULY299" s="22"/>
      <c r="ULZ299" s="22"/>
      <c r="UMA299" s="22"/>
      <c r="UMB299" s="22"/>
      <c r="UMC299" s="22"/>
      <c r="UMD299" s="22"/>
      <c r="UME299" s="22"/>
      <c r="UMF299" s="22"/>
      <c r="UMG299" s="22"/>
      <c r="UMH299" s="22"/>
      <c r="UMI299" s="22"/>
      <c r="UMJ299" s="22"/>
      <c r="UMK299" s="22"/>
      <c r="UML299" s="22"/>
      <c r="UMM299" s="22"/>
      <c r="UMN299" s="22"/>
      <c r="UMO299" s="22"/>
      <c r="UMP299" s="22"/>
      <c r="UMQ299" s="22"/>
      <c r="UMR299" s="22"/>
      <c r="UMS299" s="22"/>
      <c r="UMT299" s="22"/>
      <c r="UMU299" s="22"/>
      <c r="UMV299" s="22"/>
      <c r="UMW299" s="22"/>
      <c r="UMX299" s="22"/>
      <c r="UMY299" s="22"/>
      <c r="UMZ299" s="22"/>
      <c r="UNA299" s="22"/>
      <c r="UNB299" s="22"/>
      <c r="UNC299" s="22"/>
      <c r="UND299" s="22"/>
      <c r="UNE299" s="22"/>
      <c r="UNF299" s="22"/>
      <c r="UNG299" s="22"/>
      <c r="UNH299" s="22"/>
      <c r="UNI299" s="22"/>
      <c r="UNJ299" s="22"/>
      <c r="UNK299" s="22"/>
      <c r="UNL299" s="22"/>
      <c r="UNM299" s="22"/>
      <c r="UNN299" s="22"/>
      <c r="UNO299" s="22"/>
      <c r="UNP299" s="22"/>
      <c r="UNQ299" s="22"/>
      <c r="UNR299" s="22"/>
      <c r="UNS299" s="22"/>
      <c r="UNT299" s="22"/>
      <c r="UNU299" s="22"/>
      <c r="UNV299" s="22"/>
      <c r="UNW299" s="22"/>
      <c r="UNX299" s="22"/>
      <c r="UNY299" s="22"/>
      <c r="UNZ299" s="22"/>
      <c r="UOA299" s="22"/>
      <c r="UOB299" s="22"/>
      <c r="UOC299" s="22"/>
      <c r="UOD299" s="22"/>
      <c r="UOE299" s="22"/>
      <c r="UOF299" s="22"/>
      <c r="UOG299" s="22"/>
      <c r="UOH299" s="22"/>
      <c r="UOI299" s="22"/>
      <c r="UOJ299" s="22"/>
      <c r="UOK299" s="22"/>
      <c r="UOL299" s="22"/>
      <c r="UOM299" s="22"/>
      <c r="UON299" s="22"/>
      <c r="UOO299" s="22"/>
      <c r="UOP299" s="22"/>
      <c r="UOQ299" s="22"/>
      <c r="UOR299" s="22"/>
      <c r="UOS299" s="22"/>
      <c r="UOT299" s="22"/>
      <c r="UOU299" s="22"/>
      <c r="UOV299" s="22"/>
      <c r="UOW299" s="22"/>
      <c r="UOX299" s="22"/>
      <c r="UOY299" s="22"/>
      <c r="UOZ299" s="22"/>
      <c r="UPA299" s="22"/>
      <c r="UPB299" s="22"/>
      <c r="UPC299" s="22"/>
      <c r="UPD299" s="22"/>
      <c r="UPE299" s="22"/>
      <c r="UPF299" s="22"/>
      <c r="UPG299" s="22"/>
      <c r="UPH299" s="22"/>
      <c r="UPI299" s="22"/>
      <c r="UPJ299" s="22"/>
      <c r="UPK299" s="22"/>
      <c r="UPL299" s="22"/>
      <c r="UPM299" s="22"/>
      <c r="UPN299" s="22"/>
      <c r="UPO299" s="22"/>
      <c r="UPP299" s="22"/>
      <c r="UPQ299" s="22"/>
      <c r="UPR299" s="22"/>
      <c r="UPS299" s="22"/>
      <c r="UPT299" s="22"/>
      <c r="UPU299" s="22"/>
      <c r="UPV299" s="22"/>
      <c r="UPW299" s="22"/>
      <c r="UPX299" s="22"/>
      <c r="UPY299" s="22"/>
      <c r="UPZ299" s="22"/>
      <c r="UQA299" s="22"/>
      <c r="UQB299" s="22"/>
      <c r="UQC299" s="22"/>
      <c r="UQD299" s="22"/>
      <c r="UQE299" s="22"/>
      <c r="UQF299" s="22"/>
      <c r="UQG299" s="22"/>
      <c r="UQH299" s="22"/>
      <c r="UQI299" s="22"/>
      <c r="UQJ299" s="22"/>
      <c r="UQK299" s="22"/>
      <c r="UQL299" s="22"/>
      <c r="UQM299" s="22"/>
      <c r="UQN299" s="22"/>
      <c r="UQO299" s="22"/>
      <c r="UQP299" s="22"/>
      <c r="UQQ299" s="22"/>
      <c r="UQR299" s="22"/>
      <c r="UQS299" s="22"/>
      <c r="UQT299" s="22"/>
      <c r="UQU299" s="22"/>
      <c r="UQV299" s="22"/>
      <c r="UQW299" s="22"/>
      <c r="UQX299" s="22"/>
      <c r="UQY299" s="22"/>
      <c r="UQZ299" s="22"/>
      <c r="URA299" s="22"/>
      <c r="URB299" s="22"/>
      <c r="URC299" s="22"/>
      <c r="URD299" s="22"/>
      <c r="URE299" s="22"/>
      <c r="URF299" s="22"/>
      <c r="URG299" s="22"/>
      <c r="URH299" s="22"/>
      <c r="URI299" s="22"/>
      <c r="URJ299" s="22"/>
      <c r="URK299" s="22"/>
      <c r="URL299" s="22"/>
      <c r="URM299" s="22"/>
      <c r="URN299" s="22"/>
      <c r="URO299" s="22"/>
      <c r="URP299" s="22"/>
      <c r="URQ299" s="22"/>
      <c r="URR299" s="22"/>
      <c r="URS299" s="22"/>
      <c r="URT299" s="22"/>
      <c r="URU299" s="22"/>
      <c r="URV299" s="22"/>
      <c r="URW299" s="22"/>
      <c r="URX299" s="22"/>
      <c r="URY299" s="22"/>
      <c r="URZ299" s="22"/>
      <c r="USA299" s="22"/>
      <c r="USB299" s="22"/>
      <c r="USC299" s="22"/>
      <c r="USD299" s="22"/>
      <c r="USE299" s="22"/>
      <c r="USF299" s="22"/>
      <c r="USG299" s="22"/>
      <c r="USH299" s="22"/>
      <c r="USI299" s="22"/>
      <c r="USJ299" s="22"/>
      <c r="USK299" s="22"/>
      <c r="USL299" s="22"/>
      <c r="USM299" s="22"/>
      <c r="USN299" s="22"/>
      <c r="USO299" s="22"/>
      <c r="USP299" s="22"/>
      <c r="USQ299" s="22"/>
      <c r="USR299" s="22"/>
      <c r="USS299" s="22"/>
      <c r="UST299" s="22"/>
      <c r="USU299" s="22"/>
      <c r="USV299" s="22"/>
      <c r="USW299" s="22"/>
      <c r="USX299" s="22"/>
      <c r="USY299" s="22"/>
      <c r="USZ299" s="22"/>
      <c r="UTA299" s="22"/>
      <c r="UTB299" s="22"/>
      <c r="UTC299" s="22"/>
      <c r="UTD299" s="22"/>
      <c r="UTE299" s="22"/>
      <c r="UTF299" s="22"/>
      <c r="UTG299" s="22"/>
      <c r="UTH299" s="22"/>
      <c r="UTI299" s="22"/>
      <c r="UTJ299" s="22"/>
      <c r="UTK299" s="22"/>
      <c r="UTL299" s="22"/>
      <c r="UTM299" s="22"/>
      <c r="UTN299" s="22"/>
      <c r="UTO299" s="22"/>
      <c r="UTP299" s="22"/>
      <c r="UTQ299" s="22"/>
      <c r="UTR299" s="22"/>
      <c r="UTS299" s="22"/>
      <c r="UTT299" s="22"/>
      <c r="UTU299" s="22"/>
      <c r="UTV299" s="22"/>
      <c r="UTW299" s="22"/>
      <c r="UTX299" s="22"/>
      <c r="UTY299" s="22"/>
      <c r="UTZ299" s="22"/>
      <c r="UUA299" s="22"/>
      <c r="UUB299" s="22"/>
      <c r="UUC299" s="22"/>
      <c r="UUD299" s="22"/>
      <c r="UUE299" s="22"/>
      <c r="UUF299" s="22"/>
      <c r="UUG299" s="22"/>
      <c r="UUH299" s="22"/>
      <c r="UUI299" s="22"/>
      <c r="UUJ299" s="22"/>
      <c r="UUK299" s="22"/>
      <c r="UUL299" s="22"/>
      <c r="UUM299" s="22"/>
      <c r="UUN299" s="22"/>
      <c r="UUO299" s="22"/>
      <c r="UUP299" s="22"/>
      <c r="UUQ299" s="22"/>
      <c r="UUR299" s="22"/>
      <c r="UUS299" s="22"/>
      <c r="UUT299" s="22"/>
      <c r="UUU299" s="22"/>
      <c r="UUV299" s="22"/>
      <c r="UUW299" s="22"/>
      <c r="UUX299" s="22"/>
      <c r="UUY299" s="22"/>
      <c r="UUZ299" s="22"/>
      <c r="UVA299" s="22"/>
      <c r="UVB299" s="22"/>
      <c r="UVC299" s="22"/>
      <c r="UVD299" s="22"/>
      <c r="UVE299" s="22"/>
      <c r="UVF299" s="22"/>
      <c r="UVG299" s="22"/>
      <c r="UVH299" s="22"/>
      <c r="UVI299" s="22"/>
      <c r="UVJ299" s="22"/>
      <c r="UVK299" s="22"/>
      <c r="UVL299" s="22"/>
      <c r="UVM299" s="22"/>
      <c r="UVN299" s="22"/>
      <c r="UVO299" s="22"/>
      <c r="UVP299" s="22"/>
      <c r="UVQ299" s="22"/>
      <c r="UVR299" s="22"/>
      <c r="UVS299" s="22"/>
      <c r="UVT299" s="22"/>
      <c r="UVU299" s="22"/>
      <c r="UVV299" s="22"/>
      <c r="UVW299" s="22"/>
      <c r="UVX299" s="22"/>
      <c r="UVY299" s="22"/>
      <c r="UVZ299" s="22"/>
      <c r="UWA299" s="22"/>
      <c r="UWB299" s="22"/>
      <c r="UWC299" s="22"/>
      <c r="UWD299" s="22"/>
      <c r="UWE299" s="22"/>
      <c r="UWF299" s="22"/>
      <c r="UWG299" s="22"/>
      <c r="UWH299" s="22"/>
      <c r="UWI299" s="22"/>
      <c r="UWJ299" s="22"/>
      <c r="UWK299" s="22"/>
      <c r="UWL299" s="22"/>
      <c r="UWM299" s="22"/>
      <c r="UWN299" s="22"/>
      <c r="UWO299" s="22"/>
      <c r="UWP299" s="22"/>
      <c r="UWQ299" s="22"/>
      <c r="UWR299" s="22"/>
      <c r="UWS299" s="22"/>
      <c r="UWT299" s="22"/>
      <c r="UWU299" s="22"/>
      <c r="UWV299" s="22"/>
      <c r="UWW299" s="22"/>
      <c r="UWX299" s="22"/>
      <c r="UWY299" s="22"/>
      <c r="UWZ299" s="22"/>
      <c r="UXA299" s="22"/>
      <c r="UXB299" s="22"/>
      <c r="UXC299" s="22"/>
      <c r="UXD299" s="22"/>
      <c r="UXE299" s="22"/>
      <c r="UXF299" s="22"/>
      <c r="UXG299" s="22"/>
      <c r="UXH299" s="22"/>
      <c r="UXI299" s="22"/>
      <c r="UXJ299" s="22"/>
      <c r="UXK299" s="22"/>
      <c r="UXL299" s="22"/>
      <c r="UXM299" s="22"/>
      <c r="UXN299" s="22"/>
      <c r="UXO299" s="22"/>
      <c r="UXP299" s="22"/>
      <c r="UXQ299" s="22"/>
      <c r="UXR299" s="22"/>
      <c r="UXS299" s="22"/>
      <c r="UXT299" s="22"/>
      <c r="UXU299" s="22"/>
      <c r="UXV299" s="22"/>
      <c r="UXW299" s="22"/>
      <c r="UXX299" s="22"/>
      <c r="UXY299" s="22"/>
      <c r="UXZ299" s="22"/>
      <c r="UYA299" s="22"/>
      <c r="UYB299" s="22"/>
      <c r="UYC299" s="22"/>
      <c r="UYD299" s="22"/>
      <c r="UYE299" s="22"/>
      <c r="UYF299" s="22"/>
      <c r="UYG299" s="22"/>
      <c r="UYH299" s="22"/>
      <c r="UYI299" s="22"/>
      <c r="UYJ299" s="22"/>
      <c r="UYK299" s="22"/>
      <c r="UYL299" s="22"/>
      <c r="UYM299" s="22"/>
      <c r="UYN299" s="22"/>
      <c r="UYO299" s="22"/>
      <c r="UYP299" s="22"/>
      <c r="UYQ299" s="22"/>
      <c r="UYR299" s="22"/>
      <c r="UYS299" s="22"/>
      <c r="UYT299" s="22"/>
      <c r="UYU299" s="22"/>
      <c r="UYV299" s="22"/>
      <c r="UYW299" s="22"/>
      <c r="UYX299" s="22"/>
      <c r="UYY299" s="22"/>
      <c r="UYZ299" s="22"/>
      <c r="UZA299" s="22"/>
      <c r="UZB299" s="22"/>
      <c r="UZC299" s="22"/>
      <c r="UZD299" s="22"/>
      <c r="UZE299" s="22"/>
      <c r="UZF299" s="22"/>
      <c r="UZG299" s="22"/>
      <c r="UZH299" s="22"/>
      <c r="UZI299" s="22"/>
      <c r="UZJ299" s="22"/>
      <c r="UZK299" s="22"/>
      <c r="UZL299" s="22"/>
      <c r="UZM299" s="22"/>
      <c r="UZN299" s="22"/>
      <c r="UZO299" s="22"/>
      <c r="UZP299" s="22"/>
      <c r="UZQ299" s="22"/>
      <c r="UZR299" s="22"/>
      <c r="UZS299" s="22"/>
      <c r="UZT299" s="22"/>
      <c r="UZU299" s="22"/>
      <c r="UZV299" s="22"/>
      <c r="UZW299" s="22"/>
      <c r="UZX299" s="22"/>
      <c r="UZY299" s="22"/>
      <c r="UZZ299" s="22"/>
      <c r="VAA299" s="22"/>
      <c r="VAB299" s="22"/>
      <c r="VAC299" s="22"/>
      <c r="VAD299" s="22"/>
      <c r="VAE299" s="22"/>
      <c r="VAF299" s="22"/>
      <c r="VAG299" s="22"/>
      <c r="VAH299" s="22"/>
      <c r="VAI299" s="22"/>
      <c r="VAJ299" s="22"/>
      <c r="VAK299" s="22"/>
      <c r="VAL299" s="22"/>
      <c r="VAM299" s="22"/>
      <c r="VAN299" s="22"/>
      <c r="VAO299" s="22"/>
      <c r="VAP299" s="22"/>
      <c r="VAQ299" s="22"/>
      <c r="VAR299" s="22"/>
      <c r="VAS299" s="22"/>
      <c r="VAT299" s="22"/>
      <c r="VAU299" s="22"/>
      <c r="VAV299" s="22"/>
      <c r="VAW299" s="22"/>
      <c r="VAX299" s="22"/>
      <c r="VAY299" s="22"/>
      <c r="VAZ299" s="22"/>
      <c r="VBA299" s="22"/>
      <c r="VBB299" s="22"/>
      <c r="VBC299" s="22"/>
      <c r="VBD299" s="22"/>
      <c r="VBE299" s="22"/>
      <c r="VBF299" s="22"/>
      <c r="VBG299" s="22"/>
      <c r="VBH299" s="22"/>
      <c r="VBI299" s="22"/>
      <c r="VBJ299" s="22"/>
      <c r="VBK299" s="22"/>
      <c r="VBL299" s="22"/>
      <c r="VBM299" s="22"/>
      <c r="VBN299" s="22"/>
      <c r="VBO299" s="22"/>
      <c r="VBP299" s="22"/>
      <c r="VBQ299" s="22"/>
      <c r="VBR299" s="22"/>
      <c r="VBS299" s="22"/>
      <c r="VBT299" s="22"/>
      <c r="VBU299" s="22"/>
      <c r="VBV299" s="22"/>
      <c r="VBW299" s="22"/>
      <c r="VBX299" s="22"/>
      <c r="VBY299" s="22"/>
      <c r="VBZ299" s="22"/>
      <c r="VCA299" s="22"/>
      <c r="VCB299" s="22"/>
      <c r="VCC299" s="22"/>
      <c r="VCD299" s="22"/>
      <c r="VCE299" s="22"/>
      <c r="VCF299" s="22"/>
      <c r="VCG299" s="22"/>
      <c r="VCH299" s="22"/>
      <c r="VCI299" s="22"/>
      <c r="VCJ299" s="22"/>
      <c r="VCK299" s="22"/>
      <c r="VCL299" s="22"/>
      <c r="VCM299" s="22"/>
      <c r="VCN299" s="22"/>
      <c r="VCO299" s="22"/>
      <c r="VCP299" s="22"/>
      <c r="VCQ299" s="22"/>
      <c r="VCR299" s="22"/>
      <c r="VCS299" s="22"/>
      <c r="VCT299" s="22"/>
      <c r="VCU299" s="22"/>
      <c r="VCV299" s="22"/>
      <c r="VCW299" s="22"/>
      <c r="VCX299" s="22"/>
      <c r="VCY299" s="22"/>
      <c r="VCZ299" s="22"/>
      <c r="VDA299" s="22"/>
      <c r="VDB299" s="22"/>
      <c r="VDC299" s="22"/>
      <c r="VDD299" s="22"/>
      <c r="VDE299" s="22"/>
      <c r="VDF299" s="22"/>
      <c r="VDG299" s="22"/>
      <c r="VDH299" s="22"/>
      <c r="VDI299" s="22"/>
      <c r="VDJ299" s="22"/>
      <c r="VDK299" s="22"/>
      <c r="VDL299" s="22"/>
      <c r="VDM299" s="22"/>
      <c r="VDN299" s="22"/>
      <c r="VDO299" s="22"/>
      <c r="VDP299" s="22"/>
      <c r="VDQ299" s="22"/>
      <c r="VDR299" s="22"/>
      <c r="VDS299" s="22"/>
      <c r="VDT299" s="22"/>
      <c r="VDU299" s="22"/>
      <c r="VDV299" s="22"/>
      <c r="VDW299" s="22"/>
      <c r="VDX299" s="22"/>
      <c r="VDY299" s="22"/>
      <c r="VDZ299" s="22"/>
      <c r="VEA299" s="22"/>
      <c r="VEB299" s="22"/>
      <c r="VEC299" s="22"/>
      <c r="VED299" s="22"/>
      <c r="VEE299" s="22"/>
      <c r="VEF299" s="22"/>
      <c r="VEG299" s="22"/>
      <c r="VEH299" s="22"/>
      <c r="VEI299" s="22"/>
      <c r="VEJ299" s="22"/>
      <c r="VEK299" s="22"/>
      <c r="VEL299" s="22"/>
      <c r="VEM299" s="22"/>
      <c r="VEN299" s="22"/>
      <c r="VEO299" s="22"/>
      <c r="VEP299" s="22"/>
      <c r="VEQ299" s="22"/>
      <c r="VER299" s="22"/>
      <c r="VES299" s="22"/>
      <c r="VET299" s="22"/>
      <c r="VEU299" s="22"/>
      <c r="VEV299" s="22"/>
      <c r="VEW299" s="22"/>
      <c r="VEX299" s="22"/>
      <c r="VEY299" s="22"/>
      <c r="VEZ299" s="22"/>
      <c r="VFA299" s="22"/>
      <c r="VFB299" s="22"/>
      <c r="VFC299" s="22"/>
      <c r="VFD299" s="22"/>
      <c r="VFE299" s="22"/>
      <c r="VFF299" s="22"/>
      <c r="VFG299" s="22"/>
      <c r="VFH299" s="22"/>
      <c r="VFI299" s="22"/>
      <c r="VFJ299" s="22"/>
      <c r="VFK299" s="22"/>
      <c r="VFL299" s="22"/>
      <c r="VFM299" s="22"/>
      <c r="VFN299" s="22"/>
      <c r="VFO299" s="22"/>
      <c r="VFP299" s="22"/>
      <c r="VFQ299" s="22"/>
      <c r="VFR299" s="22"/>
      <c r="VFS299" s="22"/>
      <c r="VFT299" s="22"/>
      <c r="VFU299" s="22"/>
      <c r="VFV299" s="22"/>
      <c r="VFW299" s="22"/>
      <c r="VFX299" s="22"/>
      <c r="VFY299" s="22"/>
      <c r="VFZ299" s="22"/>
      <c r="VGA299" s="22"/>
      <c r="VGB299" s="22"/>
      <c r="VGC299" s="22"/>
      <c r="VGD299" s="22"/>
      <c r="VGE299" s="22"/>
      <c r="VGF299" s="22"/>
      <c r="VGG299" s="22"/>
      <c r="VGH299" s="22"/>
      <c r="VGI299" s="22"/>
      <c r="VGJ299" s="22"/>
      <c r="VGK299" s="22"/>
      <c r="VGL299" s="22"/>
      <c r="VGM299" s="22"/>
      <c r="VGN299" s="22"/>
      <c r="VGO299" s="22"/>
      <c r="VGP299" s="22"/>
      <c r="VGQ299" s="22"/>
      <c r="VGR299" s="22"/>
      <c r="VGS299" s="22"/>
      <c r="VGT299" s="22"/>
      <c r="VGU299" s="22"/>
      <c r="VGV299" s="22"/>
      <c r="VGW299" s="22"/>
      <c r="VGX299" s="22"/>
      <c r="VGY299" s="22"/>
      <c r="VGZ299" s="22"/>
      <c r="VHA299" s="22"/>
      <c r="VHB299" s="22"/>
      <c r="VHC299" s="22"/>
      <c r="VHD299" s="22"/>
      <c r="VHE299" s="22"/>
      <c r="VHF299" s="22"/>
      <c r="VHG299" s="22"/>
      <c r="VHH299" s="22"/>
      <c r="VHI299" s="22"/>
      <c r="VHJ299" s="22"/>
      <c r="VHK299" s="22"/>
      <c r="VHL299" s="22"/>
      <c r="VHM299" s="22"/>
      <c r="VHN299" s="22"/>
      <c r="VHO299" s="22"/>
      <c r="VHP299" s="22"/>
      <c r="VHQ299" s="22"/>
      <c r="VHR299" s="22"/>
      <c r="VHS299" s="22"/>
      <c r="VHT299" s="22"/>
      <c r="VHU299" s="22"/>
      <c r="VHV299" s="22"/>
      <c r="VHW299" s="22"/>
      <c r="VHX299" s="22"/>
      <c r="VHY299" s="22"/>
      <c r="VHZ299" s="22"/>
      <c r="VIA299" s="22"/>
      <c r="VIB299" s="22"/>
      <c r="VIC299" s="22"/>
      <c r="VID299" s="22"/>
      <c r="VIE299" s="22"/>
      <c r="VIF299" s="22"/>
      <c r="VIG299" s="22"/>
      <c r="VIH299" s="22"/>
      <c r="VII299" s="22"/>
      <c r="VIJ299" s="22"/>
      <c r="VIK299" s="22"/>
      <c r="VIL299" s="22"/>
      <c r="VIM299" s="22"/>
      <c r="VIN299" s="22"/>
      <c r="VIO299" s="22"/>
      <c r="VIP299" s="22"/>
      <c r="VIQ299" s="22"/>
      <c r="VIR299" s="22"/>
      <c r="VIS299" s="22"/>
      <c r="VIT299" s="22"/>
      <c r="VIU299" s="22"/>
      <c r="VIV299" s="22"/>
      <c r="VIW299" s="22"/>
      <c r="VIX299" s="22"/>
      <c r="VIY299" s="22"/>
      <c r="VIZ299" s="22"/>
      <c r="VJA299" s="22"/>
      <c r="VJB299" s="22"/>
      <c r="VJC299" s="22"/>
      <c r="VJD299" s="22"/>
      <c r="VJE299" s="22"/>
      <c r="VJF299" s="22"/>
      <c r="VJG299" s="22"/>
      <c r="VJH299" s="22"/>
      <c r="VJI299" s="22"/>
      <c r="VJJ299" s="22"/>
      <c r="VJK299" s="22"/>
      <c r="VJL299" s="22"/>
      <c r="VJM299" s="22"/>
      <c r="VJN299" s="22"/>
      <c r="VJO299" s="22"/>
      <c r="VJP299" s="22"/>
      <c r="VJQ299" s="22"/>
      <c r="VJR299" s="22"/>
      <c r="VJS299" s="22"/>
      <c r="VJT299" s="22"/>
      <c r="VJU299" s="22"/>
      <c r="VJV299" s="22"/>
      <c r="VJW299" s="22"/>
      <c r="VJX299" s="22"/>
      <c r="VJY299" s="22"/>
      <c r="VJZ299" s="22"/>
      <c r="VKA299" s="22"/>
      <c r="VKB299" s="22"/>
      <c r="VKC299" s="22"/>
      <c r="VKD299" s="22"/>
      <c r="VKE299" s="22"/>
      <c r="VKF299" s="22"/>
      <c r="VKG299" s="22"/>
      <c r="VKH299" s="22"/>
      <c r="VKI299" s="22"/>
      <c r="VKJ299" s="22"/>
      <c r="VKK299" s="22"/>
      <c r="VKL299" s="22"/>
      <c r="VKM299" s="22"/>
      <c r="VKN299" s="22"/>
      <c r="VKO299" s="22"/>
      <c r="VKP299" s="22"/>
      <c r="VKQ299" s="22"/>
      <c r="VKR299" s="22"/>
      <c r="VKS299" s="22"/>
      <c r="VKT299" s="22"/>
      <c r="VKU299" s="22"/>
      <c r="VKV299" s="22"/>
      <c r="VKW299" s="22"/>
      <c r="VKX299" s="22"/>
      <c r="VKY299" s="22"/>
      <c r="VKZ299" s="22"/>
      <c r="VLA299" s="22"/>
      <c r="VLB299" s="22"/>
      <c r="VLC299" s="22"/>
      <c r="VLD299" s="22"/>
      <c r="VLE299" s="22"/>
      <c r="VLF299" s="22"/>
      <c r="VLG299" s="22"/>
      <c r="VLH299" s="22"/>
      <c r="VLI299" s="22"/>
      <c r="VLJ299" s="22"/>
      <c r="VLK299" s="22"/>
      <c r="VLL299" s="22"/>
      <c r="VLM299" s="22"/>
      <c r="VLN299" s="22"/>
      <c r="VLO299" s="22"/>
      <c r="VLP299" s="22"/>
      <c r="VLQ299" s="22"/>
      <c r="VLR299" s="22"/>
      <c r="VLS299" s="22"/>
      <c r="VLT299" s="22"/>
      <c r="VLU299" s="22"/>
      <c r="VLV299" s="22"/>
      <c r="VLW299" s="22"/>
      <c r="VLX299" s="22"/>
      <c r="VLY299" s="22"/>
      <c r="VLZ299" s="22"/>
      <c r="VMA299" s="22"/>
      <c r="VMB299" s="22"/>
      <c r="VMC299" s="22"/>
      <c r="VMD299" s="22"/>
      <c r="VME299" s="22"/>
      <c r="VMF299" s="22"/>
      <c r="VMG299" s="22"/>
      <c r="VMH299" s="22"/>
      <c r="VMI299" s="22"/>
      <c r="VMJ299" s="22"/>
      <c r="VMK299" s="22"/>
      <c r="VML299" s="22"/>
      <c r="VMM299" s="22"/>
      <c r="VMN299" s="22"/>
      <c r="VMO299" s="22"/>
      <c r="VMP299" s="22"/>
      <c r="VMQ299" s="22"/>
      <c r="VMR299" s="22"/>
      <c r="VMS299" s="22"/>
      <c r="VMT299" s="22"/>
      <c r="VMU299" s="22"/>
      <c r="VMV299" s="22"/>
      <c r="VMW299" s="22"/>
      <c r="VMX299" s="22"/>
      <c r="VMY299" s="22"/>
      <c r="VMZ299" s="22"/>
      <c r="VNA299" s="22"/>
      <c r="VNB299" s="22"/>
      <c r="VNC299" s="22"/>
      <c r="VND299" s="22"/>
      <c r="VNE299" s="22"/>
      <c r="VNF299" s="22"/>
      <c r="VNG299" s="22"/>
      <c r="VNH299" s="22"/>
      <c r="VNI299" s="22"/>
      <c r="VNJ299" s="22"/>
      <c r="VNK299" s="22"/>
      <c r="VNL299" s="22"/>
      <c r="VNM299" s="22"/>
      <c r="VNN299" s="22"/>
      <c r="VNO299" s="22"/>
      <c r="VNP299" s="22"/>
      <c r="VNQ299" s="22"/>
      <c r="VNR299" s="22"/>
      <c r="VNS299" s="22"/>
      <c r="VNT299" s="22"/>
      <c r="VNU299" s="22"/>
      <c r="VNV299" s="22"/>
      <c r="VNW299" s="22"/>
      <c r="VNX299" s="22"/>
      <c r="VNY299" s="22"/>
      <c r="VNZ299" s="22"/>
      <c r="VOA299" s="22"/>
      <c r="VOB299" s="22"/>
      <c r="VOC299" s="22"/>
      <c r="VOD299" s="22"/>
      <c r="VOE299" s="22"/>
      <c r="VOF299" s="22"/>
      <c r="VOG299" s="22"/>
      <c r="VOH299" s="22"/>
      <c r="VOI299" s="22"/>
      <c r="VOJ299" s="22"/>
      <c r="VOK299" s="22"/>
      <c r="VOL299" s="22"/>
      <c r="VOM299" s="22"/>
      <c r="VON299" s="22"/>
      <c r="VOO299" s="22"/>
      <c r="VOP299" s="22"/>
      <c r="VOQ299" s="22"/>
      <c r="VOR299" s="22"/>
      <c r="VOS299" s="22"/>
      <c r="VOT299" s="22"/>
      <c r="VOU299" s="22"/>
      <c r="VOV299" s="22"/>
      <c r="VOW299" s="22"/>
      <c r="VOX299" s="22"/>
      <c r="VOY299" s="22"/>
      <c r="VOZ299" s="22"/>
      <c r="VPA299" s="22"/>
      <c r="VPB299" s="22"/>
      <c r="VPC299" s="22"/>
      <c r="VPD299" s="22"/>
      <c r="VPE299" s="22"/>
      <c r="VPF299" s="22"/>
      <c r="VPG299" s="22"/>
      <c r="VPH299" s="22"/>
      <c r="VPI299" s="22"/>
      <c r="VPJ299" s="22"/>
      <c r="VPK299" s="22"/>
      <c r="VPL299" s="22"/>
      <c r="VPM299" s="22"/>
      <c r="VPN299" s="22"/>
      <c r="VPO299" s="22"/>
      <c r="VPP299" s="22"/>
      <c r="VPQ299" s="22"/>
      <c r="VPR299" s="22"/>
      <c r="VPS299" s="22"/>
      <c r="VPT299" s="22"/>
      <c r="VPU299" s="22"/>
      <c r="VPV299" s="22"/>
      <c r="VPW299" s="22"/>
      <c r="VPX299" s="22"/>
      <c r="VPY299" s="22"/>
      <c r="VPZ299" s="22"/>
      <c r="VQA299" s="22"/>
      <c r="VQB299" s="22"/>
      <c r="VQC299" s="22"/>
      <c r="VQD299" s="22"/>
      <c r="VQE299" s="22"/>
      <c r="VQF299" s="22"/>
      <c r="VQG299" s="22"/>
      <c r="VQH299" s="22"/>
      <c r="VQI299" s="22"/>
      <c r="VQJ299" s="22"/>
      <c r="VQK299" s="22"/>
      <c r="VQL299" s="22"/>
      <c r="VQM299" s="22"/>
      <c r="VQN299" s="22"/>
      <c r="VQO299" s="22"/>
      <c r="VQP299" s="22"/>
      <c r="VQQ299" s="22"/>
      <c r="VQR299" s="22"/>
      <c r="VQS299" s="22"/>
      <c r="VQT299" s="22"/>
      <c r="VQU299" s="22"/>
      <c r="VQV299" s="22"/>
      <c r="VQW299" s="22"/>
      <c r="VQX299" s="22"/>
      <c r="VQY299" s="22"/>
      <c r="VQZ299" s="22"/>
      <c r="VRA299" s="22"/>
      <c r="VRB299" s="22"/>
      <c r="VRC299" s="22"/>
      <c r="VRD299" s="22"/>
      <c r="VRE299" s="22"/>
      <c r="VRF299" s="22"/>
      <c r="VRG299" s="22"/>
      <c r="VRH299" s="22"/>
      <c r="VRI299" s="22"/>
      <c r="VRJ299" s="22"/>
      <c r="VRK299" s="22"/>
      <c r="VRL299" s="22"/>
      <c r="VRM299" s="22"/>
      <c r="VRN299" s="22"/>
      <c r="VRO299" s="22"/>
      <c r="VRP299" s="22"/>
      <c r="VRQ299" s="22"/>
      <c r="VRR299" s="22"/>
      <c r="VRS299" s="22"/>
      <c r="VRT299" s="22"/>
      <c r="VRU299" s="22"/>
      <c r="VRV299" s="22"/>
      <c r="VRW299" s="22"/>
      <c r="VRX299" s="22"/>
      <c r="VRY299" s="22"/>
      <c r="VRZ299" s="22"/>
      <c r="VSA299" s="22"/>
      <c r="VSB299" s="22"/>
      <c r="VSC299" s="22"/>
      <c r="VSD299" s="22"/>
      <c r="VSE299" s="22"/>
      <c r="VSF299" s="22"/>
      <c r="VSG299" s="22"/>
      <c r="VSH299" s="22"/>
      <c r="VSI299" s="22"/>
      <c r="VSJ299" s="22"/>
      <c r="VSK299" s="22"/>
      <c r="VSL299" s="22"/>
      <c r="VSM299" s="22"/>
      <c r="VSN299" s="22"/>
      <c r="VSO299" s="22"/>
      <c r="VSP299" s="22"/>
      <c r="VSQ299" s="22"/>
      <c r="VSR299" s="22"/>
      <c r="VSS299" s="22"/>
      <c r="VST299" s="22"/>
      <c r="VSU299" s="22"/>
      <c r="VSV299" s="22"/>
      <c r="VSW299" s="22"/>
      <c r="VSX299" s="22"/>
      <c r="VSY299" s="22"/>
      <c r="VSZ299" s="22"/>
      <c r="VTA299" s="22"/>
      <c r="VTB299" s="22"/>
      <c r="VTC299" s="22"/>
      <c r="VTD299" s="22"/>
      <c r="VTE299" s="22"/>
      <c r="VTF299" s="22"/>
      <c r="VTG299" s="22"/>
      <c r="VTH299" s="22"/>
      <c r="VTI299" s="22"/>
      <c r="VTJ299" s="22"/>
      <c r="VTK299" s="22"/>
      <c r="VTL299" s="22"/>
      <c r="VTM299" s="22"/>
      <c r="VTN299" s="22"/>
      <c r="VTO299" s="22"/>
      <c r="VTP299" s="22"/>
      <c r="VTQ299" s="22"/>
      <c r="VTR299" s="22"/>
      <c r="VTS299" s="22"/>
      <c r="VTT299" s="22"/>
      <c r="VTU299" s="22"/>
      <c r="VTV299" s="22"/>
      <c r="VTW299" s="22"/>
      <c r="VTX299" s="22"/>
      <c r="VTY299" s="22"/>
      <c r="VTZ299" s="22"/>
      <c r="VUA299" s="22"/>
      <c r="VUB299" s="22"/>
      <c r="VUC299" s="22"/>
      <c r="VUD299" s="22"/>
      <c r="VUE299" s="22"/>
      <c r="VUF299" s="22"/>
      <c r="VUG299" s="22"/>
      <c r="VUH299" s="22"/>
      <c r="VUI299" s="22"/>
      <c r="VUJ299" s="22"/>
      <c r="VUK299" s="22"/>
      <c r="VUL299" s="22"/>
      <c r="VUM299" s="22"/>
      <c r="VUN299" s="22"/>
      <c r="VUO299" s="22"/>
      <c r="VUP299" s="22"/>
      <c r="VUQ299" s="22"/>
      <c r="VUR299" s="22"/>
      <c r="VUS299" s="22"/>
      <c r="VUT299" s="22"/>
      <c r="VUU299" s="22"/>
      <c r="VUV299" s="22"/>
      <c r="VUW299" s="22"/>
      <c r="VUX299" s="22"/>
      <c r="VUY299" s="22"/>
      <c r="VUZ299" s="22"/>
      <c r="VVA299" s="22"/>
      <c r="VVB299" s="22"/>
      <c r="VVC299" s="22"/>
      <c r="VVD299" s="22"/>
      <c r="VVE299" s="22"/>
      <c r="VVF299" s="22"/>
      <c r="VVG299" s="22"/>
      <c r="VVH299" s="22"/>
      <c r="VVI299" s="22"/>
      <c r="VVJ299" s="22"/>
      <c r="VVK299" s="22"/>
      <c r="VVL299" s="22"/>
      <c r="VVM299" s="22"/>
      <c r="VVN299" s="22"/>
      <c r="VVO299" s="22"/>
      <c r="VVP299" s="22"/>
      <c r="VVQ299" s="22"/>
      <c r="VVR299" s="22"/>
      <c r="VVS299" s="22"/>
      <c r="VVT299" s="22"/>
      <c r="VVU299" s="22"/>
      <c r="VVV299" s="22"/>
      <c r="VVW299" s="22"/>
      <c r="VVX299" s="22"/>
      <c r="VVY299" s="22"/>
      <c r="VVZ299" s="22"/>
      <c r="VWA299" s="22"/>
      <c r="VWB299" s="22"/>
      <c r="VWC299" s="22"/>
      <c r="VWD299" s="22"/>
      <c r="VWE299" s="22"/>
      <c r="VWF299" s="22"/>
      <c r="VWG299" s="22"/>
      <c r="VWH299" s="22"/>
      <c r="VWI299" s="22"/>
      <c r="VWJ299" s="22"/>
      <c r="VWK299" s="22"/>
      <c r="VWL299" s="22"/>
      <c r="VWM299" s="22"/>
      <c r="VWN299" s="22"/>
      <c r="VWO299" s="22"/>
      <c r="VWP299" s="22"/>
      <c r="VWQ299" s="22"/>
      <c r="VWR299" s="22"/>
      <c r="VWS299" s="22"/>
      <c r="VWT299" s="22"/>
      <c r="VWU299" s="22"/>
      <c r="VWV299" s="22"/>
      <c r="VWW299" s="22"/>
      <c r="VWX299" s="22"/>
      <c r="VWY299" s="22"/>
      <c r="VWZ299" s="22"/>
      <c r="VXA299" s="22"/>
      <c r="VXB299" s="22"/>
      <c r="VXC299" s="22"/>
      <c r="VXD299" s="22"/>
      <c r="VXE299" s="22"/>
      <c r="VXF299" s="22"/>
      <c r="VXG299" s="22"/>
      <c r="VXH299" s="22"/>
      <c r="VXI299" s="22"/>
      <c r="VXJ299" s="22"/>
      <c r="VXK299" s="22"/>
      <c r="VXL299" s="22"/>
      <c r="VXM299" s="22"/>
      <c r="VXN299" s="22"/>
      <c r="VXO299" s="22"/>
      <c r="VXP299" s="22"/>
      <c r="VXQ299" s="22"/>
      <c r="VXR299" s="22"/>
      <c r="VXS299" s="22"/>
      <c r="VXT299" s="22"/>
      <c r="VXU299" s="22"/>
      <c r="VXV299" s="22"/>
      <c r="VXW299" s="22"/>
      <c r="VXX299" s="22"/>
      <c r="VXY299" s="22"/>
      <c r="VXZ299" s="22"/>
      <c r="VYA299" s="22"/>
      <c r="VYB299" s="22"/>
      <c r="VYC299" s="22"/>
      <c r="VYD299" s="22"/>
      <c r="VYE299" s="22"/>
      <c r="VYF299" s="22"/>
      <c r="VYG299" s="22"/>
      <c r="VYH299" s="22"/>
      <c r="VYI299" s="22"/>
      <c r="VYJ299" s="22"/>
      <c r="VYK299" s="22"/>
      <c r="VYL299" s="22"/>
      <c r="VYM299" s="22"/>
      <c r="VYN299" s="22"/>
      <c r="VYO299" s="22"/>
      <c r="VYP299" s="22"/>
      <c r="VYQ299" s="22"/>
      <c r="VYR299" s="22"/>
      <c r="VYS299" s="22"/>
      <c r="VYT299" s="22"/>
      <c r="VYU299" s="22"/>
      <c r="VYV299" s="22"/>
      <c r="VYW299" s="22"/>
      <c r="VYX299" s="22"/>
      <c r="VYY299" s="22"/>
      <c r="VYZ299" s="22"/>
      <c r="VZA299" s="22"/>
      <c r="VZB299" s="22"/>
      <c r="VZC299" s="22"/>
      <c r="VZD299" s="22"/>
      <c r="VZE299" s="22"/>
      <c r="VZF299" s="22"/>
      <c r="VZG299" s="22"/>
      <c r="VZH299" s="22"/>
      <c r="VZI299" s="22"/>
      <c r="VZJ299" s="22"/>
      <c r="VZK299" s="22"/>
      <c r="VZL299" s="22"/>
      <c r="VZM299" s="22"/>
      <c r="VZN299" s="22"/>
      <c r="VZO299" s="22"/>
      <c r="VZP299" s="22"/>
      <c r="VZQ299" s="22"/>
      <c r="VZR299" s="22"/>
      <c r="VZS299" s="22"/>
      <c r="VZT299" s="22"/>
      <c r="VZU299" s="22"/>
      <c r="VZV299" s="22"/>
      <c r="VZW299" s="22"/>
      <c r="VZX299" s="22"/>
      <c r="VZY299" s="22"/>
      <c r="VZZ299" s="22"/>
      <c r="WAA299" s="22"/>
      <c r="WAB299" s="22"/>
      <c r="WAC299" s="22"/>
      <c r="WAD299" s="22"/>
      <c r="WAE299" s="22"/>
      <c r="WAF299" s="22"/>
      <c r="WAG299" s="22"/>
      <c r="WAH299" s="22"/>
      <c r="WAI299" s="22"/>
      <c r="WAJ299" s="22"/>
      <c r="WAK299" s="22"/>
      <c r="WAL299" s="22"/>
      <c r="WAM299" s="22"/>
      <c r="WAN299" s="22"/>
      <c r="WAO299" s="22"/>
      <c r="WAP299" s="22"/>
      <c r="WAQ299" s="22"/>
      <c r="WAR299" s="22"/>
      <c r="WAS299" s="22"/>
      <c r="WAT299" s="22"/>
      <c r="WAU299" s="22"/>
      <c r="WAV299" s="22"/>
      <c r="WAW299" s="22"/>
      <c r="WAX299" s="22"/>
      <c r="WAY299" s="22"/>
      <c r="WAZ299" s="22"/>
      <c r="WBA299" s="22"/>
      <c r="WBB299" s="22"/>
      <c r="WBC299" s="22"/>
      <c r="WBD299" s="22"/>
      <c r="WBE299" s="22"/>
      <c r="WBF299" s="22"/>
      <c r="WBG299" s="22"/>
      <c r="WBH299" s="22"/>
      <c r="WBI299" s="22"/>
      <c r="WBJ299" s="22"/>
      <c r="WBK299" s="22"/>
      <c r="WBL299" s="22"/>
      <c r="WBM299" s="22"/>
      <c r="WBN299" s="22"/>
      <c r="WBO299" s="22"/>
      <c r="WBP299" s="22"/>
      <c r="WBQ299" s="22"/>
      <c r="WBR299" s="22"/>
      <c r="WBS299" s="22"/>
      <c r="WBT299" s="22"/>
      <c r="WBU299" s="22"/>
      <c r="WBV299" s="22"/>
      <c r="WBW299" s="22"/>
      <c r="WBX299" s="22"/>
      <c r="WBY299" s="22"/>
      <c r="WBZ299" s="22"/>
      <c r="WCA299" s="22"/>
      <c r="WCB299" s="22"/>
      <c r="WCC299" s="22"/>
      <c r="WCD299" s="22"/>
      <c r="WCE299" s="22"/>
      <c r="WCF299" s="22"/>
      <c r="WCG299" s="22"/>
      <c r="WCH299" s="22"/>
      <c r="WCI299" s="22"/>
      <c r="WCJ299" s="22"/>
      <c r="WCK299" s="22"/>
      <c r="WCL299" s="22"/>
      <c r="WCM299" s="22"/>
      <c r="WCN299" s="22"/>
      <c r="WCO299" s="22"/>
      <c r="WCP299" s="22"/>
      <c r="WCQ299" s="22"/>
      <c r="WCR299" s="22"/>
      <c r="WCS299" s="22"/>
      <c r="WCT299" s="22"/>
      <c r="WCU299" s="22"/>
      <c r="WCV299" s="22"/>
      <c r="WCW299" s="22"/>
      <c r="WCX299" s="22"/>
      <c r="WCY299" s="22"/>
      <c r="WCZ299" s="22"/>
      <c r="WDA299" s="22"/>
      <c r="WDB299" s="22"/>
      <c r="WDC299" s="22"/>
      <c r="WDD299" s="22"/>
      <c r="WDE299" s="22"/>
      <c r="WDF299" s="22"/>
      <c r="WDG299" s="22"/>
      <c r="WDH299" s="22"/>
      <c r="WDI299" s="22"/>
      <c r="WDJ299" s="22"/>
      <c r="WDK299" s="22"/>
      <c r="WDL299" s="22"/>
      <c r="WDM299" s="22"/>
      <c r="WDN299" s="22"/>
      <c r="WDO299" s="22"/>
      <c r="WDP299" s="22"/>
      <c r="WDQ299" s="22"/>
      <c r="WDR299" s="22"/>
      <c r="WDS299" s="22"/>
      <c r="WDT299" s="22"/>
      <c r="WDU299" s="22"/>
      <c r="WDV299" s="22"/>
      <c r="WDW299" s="22"/>
      <c r="WDX299" s="22"/>
      <c r="WDY299" s="22"/>
      <c r="WDZ299" s="22"/>
      <c r="WEA299" s="22"/>
      <c r="WEB299" s="22"/>
      <c r="WEC299" s="22"/>
      <c r="WED299" s="22"/>
      <c r="WEE299" s="22"/>
      <c r="WEF299" s="22"/>
      <c r="WEG299" s="22"/>
      <c r="WEH299" s="22"/>
      <c r="WEI299" s="22"/>
      <c r="WEJ299" s="22"/>
      <c r="WEK299" s="22"/>
      <c r="WEL299" s="22"/>
      <c r="WEM299" s="22"/>
      <c r="WEN299" s="22"/>
      <c r="WEO299" s="22"/>
      <c r="WEP299" s="22"/>
      <c r="WEQ299" s="22"/>
      <c r="WER299" s="22"/>
      <c r="WES299" s="22"/>
      <c r="WET299" s="22"/>
      <c r="WEU299" s="22"/>
      <c r="WEV299" s="22"/>
      <c r="WEW299" s="22"/>
      <c r="WEX299" s="22"/>
      <c r="WEY299" s="22"/>
      <c r="WEZ299" s="22"/>
      <c r="WFA299" s="22"/>
      <c r="WFB299" s="22"/>
      <c r="WFC299" s="22"/>
      <c r="WFD299" s="22"/>
      <c r="WFE299" s="22"/>
      <c r="WFF299" s="22"/>
      <c r="WFG299" s="22"/>
      <c r="WFH299" s="22"/>
      <c r="WFI299" s="22"/>
      <c r="WFJ299" s="22"/>
      <c r="WFK299" s="22"/>
      <c r="WFL299" s="22"/>
      <c r="WFM299" s="22"/>
      <c r="WFN299" s="22"/>
      <c r="WFO299" s="22"/>
      <c r="WFP299" s="22"/>
      <c r="WFQ299" s="22"/>
      <c r="WFR299" s="22"/>
      <c r="WFS299" s="22"/>
      <c r="WFT299" s="22"/>
      <c r="WFU299" s="22"/>
      <c r="WFV299" s="22"/>
      <c r="WFW299" s="22"/>
      <c r="WFX299" s="22"/>
      <c r="WFY299" s="22"/>
      <c r="WFZ299" s="22"/>
      <c r="WGA299" s="22"/>
      <c r="WGB299" s="22"/>
      <c r="WGC299" s="22"/>
      <c r="WGD299" s="22"/>
      <c r="WGE299" s="22"/>
      <c r="WGF299" s="22"/>
      <c r="WGG299" s="22"/>
      <c r="WGH299" s="22"/>
      <c r="WGI299" s="22"/>
      <c r="WGJ299" s="22"/>
      <c r="WGK299" s="22"/>
      <c r="WGL299" s="22"/>
      <c r="WGM299" s="22"/>
      <c r="WGN299" s="22"/>
      <c r="WGO299" s="22"/>
      <c r="WGP299" s="22"/>
      <c r="WGQ299" s="22"/>
      <c r="WGR299" s="22"/>
      <c r="WGS299" s="22"/>
      <c r="WGT299" s="22"/>
      <c r="WGU299" s="22"/>
      <c r="WGV299" s="22"/>
      <c r="WGW299" s="22"/>
      <c r="WGX299" s="22"/>
      <c r="WGY299" s="22"/>
      <c r="WGZ299" s="22"/>
      <c r="WHA299" s="22"/>
      <c r="WHB299" s="22"/>
      <c r="WHC299" s="22"/>
      <c r="WHD299" s="22"/>
      <c r="WHE299" s="22"/>
      <c r="WHF299" s="22"/>
      <c r="WHG299" s="22"/>
      <c r="WHH299" s="22"/>
      <c r="WHI299" s="22"/>
      <c r="WHJ299" s="22"/>
      <c r="WHK299" s="22"/>
      <c r="WHL299" s="22"/>
      <c r="WHM299" s="22"/>
      <c r="WHN299" s="22"/>
      <c r="WHO299" s="22"/>
      <c r="WHP299" s="22"/>
      <c r="WHQ299" s="22"/>
      <c r="WHR299" s="22"/>
      <c r="WHS299" s="22"/>
      <c r="WHT299" s="22"/>
      <c r="WHU299" s="22"/>
      <c r="WHV299" s="22"/>
      <c r="WHW299" s="22"/>
      <c r="WHX299" s="22"/>
      <c r="WHY299" s="22"/>
      <c r="WHZ299" s="22"/>
      <c r="WIA299" s="22"/>
      <c r="WIB299" s="22"/>
      <c r="WIC299" s="22"/>
      <c r="WID299" s="22"/>
      <c r="WIE299" s="22"/>
      <c r="WIF299" s="22"/>
      <c r="WIG299" s="22"/>
      <c r="WIH299" s="22"/>
      <c r="WII299" s="22"/>
      <c r="WIJ299" s="22"/>
      <c r="WIK299" s="22"/>
      <c r="WIL299" s="22"/>
      <c r="WIM299" s="22"/>
      <c r="WIN299" s="22"/>
      <c r="WIO299" s="22"/>
      <c r="WIP299" s="22"/>
      <c r="WIQ299" s="22"/>
      <c r="WIR299" s="22"/>
      <c r="WIS299" s="22"/>
      <c r="WIT299" s="22"/>
      <c r="WIU299" s="22"/>
      <c r="WIV299" s="22"/>
      <c r="WIW299" s="22"/>
      <c r="WIX299" s="22"/>
      <c r="WIY299" s="22"/>
      <c r="WIZ299" s="22"/>
      <c r="WJA299" s="22"/>
      <c r="WJB299" s="22"/>
      <c r="WJC299" s="22"/>
      <c r="WJD299" s="22"/>
      <c r="WJE299" s="22"/>
      <c r="WJF299" s="22"/>
      <c r="WJG299" s="22"/>
      <c r="WJH299" s="22"/>
      <c r="WJI299" s="22"/>
      <c r="WJJ299" s="22"/>
      <c r="WJK299" s="22"/>
      <c r="WJL299" s="22"/>
      <c r="WJM299" s="22"/>
      <c r="WJN299" s="22"/>
      <c r="WJO299" s="22"/>
      <c r="WJP299" s="22"/>
      <c r="WJQ299" s="22"/>
      <c r="WJR299" s="22"/>
      <c r="WJS299" s="22"/>
      <c r="WJT299" s="22"/>
      <c r="WJU299" s="22"/>
      <c r="WJV299" s="22"/>
      <c r="WJW299" s="22"/>
      <c r="WJX299" s="22"/>
      <c r="WJY299" s="22"/>
      <c r="WJZ299" s="22"/>
      <c r="WKA299" s="22"/>
      <c r="WKB299" s="22"/>
      <c r="WKC299" s="22"/>
      <c r="WKD299" s="22"/>
      <c r="WKE299" s="22"/>
      <c r="WKF299" s="22"/>
      <c r="WKG299" s="22"/>
      <c r="WKH299" s="22"/>
      <c r="WKI299" s="22"/>
      <c r="WKJ299" s="22"/>
      <c r="WKK299" s="22"/>
      <c r="WKL299" s="22"/>
      <c r="WKM299" s="22"/>
      <c r="WKN299" s="22"/>
      <c r="WKO299" s="22"/>
      <c r="WKP299" s="22"/>
      <c r="WKQ299" s="22"/>
      <c r="WKR299" s="22"/>
      <c r="WKS299" s="22"/>
      <c r="WKT299" s="22"/>
      <c r="WKU299" s="22"/>
      <c r="WKV299" s="22"/>
      <c r="WKW299" s="22"/>
      <c r="WKX299" s="22"/>
      <c r="WKY299" s="22"/>
      <c r="WKZ299" s="22"/>
      <c r="WLA299" s="22"/>
      <c r="WLB299" s="22"/>
      <c r="WLC299" s="22"/>
      <c r="WLD299" s="22"/>
      <c r="WLE299" s="22"/>
      <c r="WLF299" s="22"/>
      <c r="WLG299" s="22"/>
      <c r="WLH299" s="22"/>
      <c r="WLI299" s="22"/>
      <c r="WLJ299" s="22"/>
      <c r="WLK299" s="22"/>
      <c r="WLL299" s="22"/>
      <c r="WLM299" s="22"/>
      <c r="WLN299" s="22"/>
      <c r="WLO299" s="22"/>
      <c r="WLP299" s="22"/>
      <c r="WLQ299" s="22"/>
      <c r="WLR299" s="22"/>
      <c r="WLS299" s="22"/>
      <c r="WLT299" s="22"/>
      <c r="WLU299" s="22"/>
      <c r="WLV299" s="22"/>
      <c r="WLW299" s="22"/>
      <c r="WLX299" s="22"/>
      <c r="WLY299" s="22"/>
      <c r="WLZ299" s="22"/>
      <c r="WMA299" s="22"/>
      <c r="WMB299" s="22"/>
      <c r="WMC299" s="22"/>
      <c r="WMD299" s="22"/>
      <c r="WME299" s="22"/>
      <c r="WMF299" s="22"/>
      <c r="WMG299" s="22"/>
      <c r="WMH299" s="22"/>
      <c r="WMI299" s="22"/>
      <c r="WMJ299" s="22"/>
      <c r="WMK299" s="22"/>
      <c r="WML299" s="22"/>
      <c r="WMM299" s="22"/>
      <c r="WMN299" s="22"/>
      <c r="WMO299" s="22"/>
      <c r="WMP299" s="22"/>
      <c r="WMQ299" s="22"/>
      <c r="WMR299" s="22"/>
      <c r="WMS299" s="22"/>
      <c r="WMT299" s="22"/>
      <c r="WMU299" s="22"/>
      <c r="WMV299" s="22"/>
      <c r="WMW299" s="22"/>
      <c r="WMX299" s="22"/>
      <c r="WMY299" s="22"/>
      <c r="WMZ299" s="22"/>
      <c r="WNA299" s="22"/>
      <c r="WNB299" s="22"/>
      <c r="WNC299" s="22"/>
      <c r="WND299" s="22"/>
      <c r="WNE299" s="22"/>
      <c r="WNF299" s="22"/>
      <c r="WNG299" s="22"/>
      <c r="WNH299" s="22"/>
      <c r="WNI299" s="22"/>
      <c r="WNJ299" s="22"/>
      <c r="WNK299" s="22"/>
      <c r="WNL299" s="22"/>
      <c r="WNM299" s="22"/>
      <c r="WNN299" s="22"/>
      <c r="WNO299" s="22"/>
      <c r="WNP299" s="22"/>
      <c r="WNQ299" s="22"/>
      <c r="WNR299" s="22"/>
      <c r="WNS299" s="22"/>
      <c r="WNT299" s="22"/>
      <c r="WNU299" s="22"/>
      <c r="WNV299" s="22"/>
      <c r="WNW299" s="22"/>
      <c r="WNX299" s="22"/>
      <c r="WNY299" s="22"/>
      <c r="WNZ299" s="22"/>
      <c r="WOA299" s="22"/>
      <c r="WOB299" s="22"/>
      <c r="WOC299" s="22"/>
      <c r="WOD299" s="22"/>
      <c r="WOE299" s="22"/>
      <c r="WOF299" s="22"/>
      <c r="WOG299" s="22"/>
      <c r="WOH299" s="22"/>
      <c r="WOI299" s="22"/>
      <c r="WOJ299" s="22"/>
      <c r="WOK299" s="22"/>
      <c r="WOL299" s="22"/>
      <c r="WOM299" s="22"/>
      <c r="WON299" s="22"/>
      <c r="WOO299" s="22"/>
      <c r="WOP299" s="22"/>
      <c r="WOQ299" s="22"/>
      <c r="WOR299" s="22"/>
      <c r="WOS299" s="22"/>
      <c r="WOT299" s="22"/>
      <c r="WOU299" s="22"/>
      <c r="WOV299" s="22"/>
      <c r="WOW299" s="22"/>
      <c r="WOX299" s="22"/>
      <c r="WOY299" s="22"/>
      <c r="WOZ299" s="22"/>
      <c r="WPA299" s="22"/>
      <c r="WPB299" s="22"/>
      <c r="WPC299" s="22"/>
      <c r="WPD299" s="22"/>
      <c r="WPE299" s="22"/>
      <c r="WPF299" s="22"/>
      <c r="WPG299" s="22"/>
      <c r="WPH299" s="22"/>
      <c r="WPI299" s="22"/>
      <c r="WPJ299" s="22"/>
      <c r="WPK299" s="22"/>
      <c r="WPL299" s="22"/>
      <c r="WPM299" s="22"/>
      <c r="WPN299" s="22"/>
      <c r="WPO299" s="22"/>
      <c r="WPP299" s="22"/>
      <c r="WPQ299" s="22"/>
      <c r="WPR299" s="22"/>
      <c r="WPS299" s="22"/>
      <c r="WPT299" s="22"/>
      <c r="WPU299" s="22"/>
      <c r="WPV299" s="22"/>
      <c r="WPW299" s="22"/>
      <c r="WPX299" s="22"/>
      <c r="WPY299" s="22"/>
      <c r="WPZ299" s="22"/>
      <c r="WQA299" s="22"/>
      <c r="WQB299" s="22"/>
      <c r="WQC299" s="22"/>
      <c r="WQD299" s="22"/>
      <c r="WQE299" s="22"/>
      <c r="WQF299" s="22"/>
      <c r="WQG299" s="22"/>
      <c r="WQH299" s="22"/>
      <c r="WQI299" s="22"/>
      <c r="WQJ299" s="22"/>
      <c r="WQK299" s="22"/>
      <c r="WQL299" s="22"/>
      <c r="WQM299" s="22"/>
      <c r="WQN299" s="22"/>
      <c r="WQO299" s="22"/>
      <c r="WQP299" s="22"/>
      <c r="WQQ299" s="22"/>
      <c r="WQR299" s="22"/>
      <c r="WQS299" s="22"/>
      <c r="WQT299" s="22"/>
      <c r="WQU299" s="22"/>
      <c r="WQV299" s="22"/>
      <c r="WQW299" s="22"/>
      <c r="WQX299" s="22"/>
      <c r="WQY299" s="22"/>
      <c r="WQZ299" s="22"/>
      <c r="WRA299" s="22"/>
      <c r="WRB299" s="22"/>
      <c r="WRC299" s="22"/>
      <c r="WRD299" s="22"/>
      <c r="WRE299" s="22"/>
      <c r="WRF299" s="22"/>
      <c r="WRG299" s="22"/>
      <c r="WRH299" s="22"/>
      <c r="WRI299" s="22"/>
      <c r="WRJ299" s="22"/>
      <c r="WRK299" s="22"/>
      <c r="WRL299" s="22"/>
      <c r="WRM299" s="22"/>
      <c r="WRN299" s="22"/>
      <c r="WRO299" s="22"/>
      <c r="WRP299" s="22"/>
      <c r="WRQ299" s="22"/>
      <c r="WRR299" s="22"/>
      <c r="WRS299" s="22"/>
      <c r="WRT299" s="22"/>
      <c r="WRU299" s="22"/>
      <c r="WRV299" s="22"/>
      <c r="WRW299" s="22"/>
      <c r="WRX299" s="22"/>
      <c r="WRY299" s="22"/>
      <c r="WRZ299" s="22"/>
      <c r="WSA299" s="22"/>
      <c r="WSB299" s="22"/>
      <c r="WSC299" s="22"/>
      <c r="WSD299" s="22"/>
      <c r="WSE299" s="22"/>
      <c r="WSF299" s="22"/>
      <c r="WSG299" s="22"/>
      <c r="WSH299" s="22"/>
      <c r="WSI299" s="22"/>
      <c r="WSJ299" s="22"/>
      <c r="WSK299" s="22"/>
      <c r="WSL299" s="22"/>
      <c r="WSM299" s="22"/>
      <c r="WSN299" s="22"/>
      <c r="WSO299" s="22"/>
      <c r="WSP299" s="22"/>
      <c r="WSQ299" s="22"/>
      <c r="WSR299" s="22"/>
      <c r="WSS299" s="22"/>
      <c r="WST299" s="22"/>
      <c r="WSU299" s="22"/>
      <c r="WSV299" s="22"/>
      <c r="WSW299" s="22"/>
      <c r="WSX299" s="22"/>
      <c r="WSY299" s="22"/>
      <c r="WSZ299" s="22"/>
      <c r="WTA299" s="22"/>
      <c r="WTB299" s="22"/>
      <c r="WTC299" s="22"/>
      <c r="WTD299" s="22"/>
      <c r="WTE299" s="22"/>
      <c r="WTF299" s="22"/>
      <c r="WTG299" s="22"/>
      <c r="WTH299" s="22"/>
      <c r="WTI299" s="22"/>
      <c r="WTJ299" s="22"/>
      <c r="WTK299" s="22"/>
      <c r="WTL299" s="22"/>
      <c r="WTM299" s="22"/>
      <c r="WTN299" s="22"/>
      <c r="WTO299" s="22"/>
      <c r="WTP299" s="22"/>
      <c r="WTQ299" s="22"/>
      <c r="WTR299" s="22"/>
      <c r="WTS299" s="22"/>
      <c r="WTT299" s="22"/>
      <c r="WTU299" s="22"/>
      <c r="WTV299" s="22"/>
      <c r="WTW299" s="22"/>
      <c r="WTX299" s="22"/>
      <c r="WTY299" s="22"/>
      <c r="WTZ299" s="22"/>
      <c r="WUA299" s="22"/>
      <c r="WUB299" s="22"/>
      <c r="WUC299" s="22"/>
      <c r="WUD299" s="22"/>
      <c r="WUE299" s="22"/>
      <c r="WUF299" s="22"/>
      <c r="WUG299" s="22"/>
      <c r="WUH299" s="22"/>
      <c r="WUI299" s="22"/>
      <c r="WUJ299" s="22"/>
      <c r="WUK299" s="22"/>
      <c r="WUL299" s="22"/>
      <c r="WUM299" s="22"/>
      <c r="WUN299" s="22"/>
      <c r="WUO299" s="22"/>
      <c r="WUP299" s="22"/>
      <c r="WUQ299" s="22"/>
      <c r="WUR299" s="22"/>
      <c r="WUS299" s="22"/>
      <c r="WUT299" s="22"/>
      <c r="WUU299" s="22"/>
      <c r="WUV299" s="22"/>
      <c r="WUW299" s="22"/>
      <c r="WUX299" s="22"/>
      <c r="WUY299" s="22"/>
      <c r="WUZ299" s="22"/>
      <c r="WVA299" s="22"/>
      <c r="WVB299" s="22"/>
      <c r="WVC299" s="22"/>
      <c r="WVD299" s="22"/>
      <c r="WVE299" s="22"/>
      <c r="WVF299" s="22"/>
      <c r="WVG299" s="22"/>
      <c r="WVH299" s="22"/>
      <c r="WVI299" s="22"/>
      <c r="WVJ299" s="22"/>
      <c r="WVK299" s="22"/>
      <c r="WVL299" s="22"/>
      <c r="WVM299" s="22"/>
      <c r="WVN299" s="22"/>
      <c r="WVO299" s="22"/>
      <c r="WVP299" s="22"/>
      <c r="WVQ299" s="22"/>
      <c r="WVR299" s="22"/>
      <c r="WVS299" s="22"/>
      <c r="WVT299" s="22"/>
      <c r="WVU299" s="22"/>
      <c r="WVV299" s="22"/>
      <c r="WVW299" s="22"/>
      <c r="WVX299" s="22"/>
      <c r="WVY299" s="22"/>
      <c r="WVZ299" s="22"/>
      <c r="WWA299" s="22"/>
      <c r="WWB299" s="22"/>
      <c r="WWC299" s="22"/>
      <c r="WWD299" s="22"/>
      <c r="WWE299" s="22"/>
      <c r="WWF299" s="22"/>
      <c r="WWG299" s="22"/>
      <c r="WWH299" s="22"/>
      <c r="WWI299" s="22"/>
      <c r="WWJ299" s="22"/>
      <c r="WWK299" s="22"/>
      <c r="WWL299" s="22"/>
      <c r="WWM299" s="22"/>
      <c r="WWN299" s="22"/>
      <c r="WWO299" s="22"/>
      <c r="WWP299" s="22"/>
      <c r="WWQ299" s="22"/>
      <c r="WWR299" s="22"/>
      <c r="WWS299" s="22"/>
      <c r="WWT299" s="22"/>
      <c r="WWU299" s="22"/>
      <c r="WWV299" s="22"/>
      <c r="WWW299" s="22"/>
      <c r="WWX299" s="22"/>
      <c r="WWY299" s="22"/>
      <c r="WWZ299" s="22"/>
      <c r="WXA299" s="22"/>
      <c r="WXB299" s="22"/>
      <c r="WXC299" s="22"/>
      <c r="WXD299" s="22"/>
      <c r="WXE299" s="22"/>
      <c r="WXF299" s="22"/>
      <c r="WXG299" s="22"/>
      <c r="WXH299" s="22"/>
      <c r="WXI299" s="22"/>
      <c r="WXJ299" s="22"/>
      <c r="WXK299" s="22"/>
      <c r="WXL299" s="22"/>
      <c r="WXM299" s="22"/>
      <c r="WXN299" s="22"/>
      <c r="WXO299" s="22"/>
      <c r="WXP299" s="22"/>
      <c r="WXQ299" s="22"/>
      <c r="WXR299" s="22"/>
      <c r="WXS299" s="22"/>
      <c r="WXT299" s="22"/>
      <c r="WXU299" s="22"/>
      <c r="WXV299" s="22"/>
      <c r="WXW299" s="22"/>
      <c r="WXX299" s="22"/>
      <c r="WXY299" s="22"/>
      <c r="WXZ299" s="22"/>
      <c r="WYA299" s="22"/>
      <c r="WYB299" s="22"/>
      <c r="WYC299" s="22"/>
      <c r="WYD299" s="22"/>
      <c r="WYE299" s="22"/>
      <c r="WYF299" s="22"/>
      <c r="WYG299" s="22"/>
      <c r="WYH299" s="22"/>
      <c r="WYI299" s="22"/>
      <c r="WYJ299" s="22"/>
      <c r="WYK299" s="22"/>
      <c r="WYL299" s="22"/>
      <c r="WYM299" s="22"/>
      <c r="WYN299" s="22"/>
      <c r="WYO299" s="22"/>
      <c r="WYP299" s="22"/>
      <c r="WYQ299" s="22"/>
      <c r="WYR299" s="22"/>
      <c r="WYS299" s="22"/>
      <c r="WYT299" s="22"/>
      <c r="WYU299" s="22"/>
      <c r="WYV299" s="22"/>
      <c r="WYW299" s="22"/>
      <c r="WYX299" s="22"/>
      <c r="WYY299" s="22"/>
      <c r="WYZ299" s="22"/>
      <c r="WZA299" s="22"/>
      <c r="WZB299" s="22"/>
      <c r="WZC299" s="22"/>
      <c r="WZD299" s="22"/>
      <c r="WZE299" s="22"/>
      <c r="WZF299" s="22"/>
      <c r="WZG299" s="22"/>
      <c r="WZH299" s="22"/>
      <c r="WZI299" s="22"/>
      <c r="WZJ299" s="22"/>
      <c r="WZK299" s="22"/>
      <c r="WZL299" s="22"/>
      <c r="WZM299" s="22"/>
      <c r="WZN299" s="22"/>
      <c r="WZO299" s="22"/>
      <c r="WZP299" s="22"/>
      <c r="WZQ299" s="22"/>
      <c r="WZR299" s="22"/>
      <c r="WZS299" s="22"/>
      <c r="WZT299" s="22"/>
      <c r="WZU299" s="22"/>
      <c r="WZV299" s="22"/>
      <c r="WZW299" s="22"/>
      <c r="WZX299" s="22"/>
      <c r="WZY299" s="22"/>
      <c r="WZZ299" s="22"/>
      <c r="XAA299" s="22"/>
      <c r="XAB299" s="22"/>
      <c r="XAC299" s="22"/>
      <c r="XAD299" s="22"/>
      <c r="XAE299" s="22"/>
      <c r="XAF299" s="22"/>
      <c r="XAG299" s="22"/>
      <c r="XAH299" s="22"/>
      <c r="XAI299" s="22"/>
      <c r="XAJ299" s="22"/>
      <c r="XAK299" s="22"/>
      <c r="XAL299" s="22"/>
      <c r="XAM299" s="22"/>
      <c r="XAN299" s="22"/>
      <c r="XAO299" s="22"/>
      <c r="XAP299" s="22"/>
      <c r="XAQ299" s="22"/>
      <c r="XAR299" s="22"/>
      <c r="XAS299" s="22"/>
      <c r="XAT299" s="22"/>
      <c r="XAU299" s="22"/>
      <c r="XAV299" s="22"/>
      <c r="XAW299" s="22"/>
      <c r="XAX299" s="22"/>
      <c r="XAY299" s="22"/>
      <c r="XAZ299" s="22"/>
      <c r="XBA299" s="22"/>
      <c r="XBB299" s="22"/>
      <c r="XBC299" s="22"/>
      <c r="XBD299" s="22"/>
      <c r="XBE299" s="22"/>
      <c r="XBF299" s="22"/>
      <c r="XBG299" s="22"/>
      <c r="XBH299" s="22"/>
      <c r="XBI299" s="22"/>
      <c r="XBJ299" s="22"/>
      <c r="XBK299" s="22"/>
      <c r="XBL299" s="22"/>
      <c r="XBM299" s="22"/>
      <c r="XBN299" s="22"/>
      <c r="XBO299" s="22"/>
      <c r="XBP299" s="22"/>
      <c r="XBQ299" s="22"/>
      <c r="XBR299" s="22"/>
      <c r="XBS299" s="22"/>
      <c r="XBT299" s="22"/>
      <c r="XBU299" s="22"/>
      <c r="XBV299" s="22"/>
      <c r="XBW299" s="22"/>
      <c r="XBX299" s="22"/>
      <c r="XBY299" s="22"/>
      <c r="XBZ299" s="22"/>
      <c r="XCA299" s="22"/>
      <c r="XCB299" s="22"/>
      <c r="XCC299" s="22"/>
      <c r="XCD299" s="22"/>
      <c r="XCE299" s="22"/>
      <c r="XCF299" s="22"/>
      <c r="XCG299" s="22"/>
      <c r="XCH299" s="22"/>
      <c r="XCI299" s="22"/>
      <c r="XCJ299" s="22"/>
      <c r="XCK299" s="22"/>
      <c r="XCL299" s="22"/>
      <c r="XCM299" s="22"/>
      <c r="XCN299" s="22"/>
      <c r="XCO299" s="22"/>
    </row>
    <row r="300" spans="1:16317" ht="129" customHeight="1">
      <c r="A300" s="503"/>
      <c r="B300" s="48" t="s">
        <v>2179</v>
      </c>
      <c r="C300" s="44" t="s">
        <v>2213</v>
      </c>
      <c r="D300" s="47" t="s">
        <v>2214</v>
      </c>
      <c r="E300" s="46" t="s">
        <v>2182</v>
      </c>
      <c r="F300" s="46" t="s">
        <v>2215</v>
      </c>
      <c r="G300" s="46" t="s">
        <v>2184</v>
      </c>
      <c r="H300" s="254" t="s">
        <v>5</v>
      </c>
      <c r="I300" s="178"/>
      <c r="J300" s="178"/>
      <c r="K300" s="201"/>
      <c r="L300" s="90"/>
      <c r="M300" s="107"/>
      <c r="N300" s="106"/>
      <c r="O300" s="107"/>
      <c r="P300" s="201"/>
      <c r="Q300" s="90"/>
      <c r="R300" s="107"/>
      <c r="S300" s="106"/>
      <c r="T300" s="107"/>
      <c r="U300" s="201"/>
      <c r="V300" s="90"/>
      <c r="W300" s="350"/>
      <c r="X300" s="329"/>
      <c r="Y300" s="350"/>
      <c r="Z300" s="273"/>
      <c r="AA300" s="90"/>
      <c r="AB300" s="350"/>
      <c r="AC300" s="329"/>
      <c r="AD300" s="350"/>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c r="DU300" s="22"/>
      <c r="DV300" s="22"/>
      <c r="DW300" s="22"/>
      <c r="DX300" s="22"/>
      <c r="DY300" s="22"/>
      <c r="DZ300" s="22"/>
      <c r="EA300" s="22"/>
      <c r="EB300" s="22"/>
      <c r="EC300" s="22"/>
      <c r="ED300" s="22"/>
      <c r="EE300" s="22"/>
      <c r="EF300" s="22"/>
      <c r="EG300" s="22"/>
      <c r="EH300" s="22"/>
      <c r="EI300" s="22"/>
      <c r="EJ300" s="22"/>
      <c r="EK300" s="22"/>
      <c r="EL300" s="22"/>
      <c r="EM300" s="22"/>
      <c r="EN300" s="22"/>
      <c r="EO300" s="22"/>
      <c r="EP300" s="22"/>
      <c r="EQ300" s="22"/>
      <c r="ER300" s="22"/>
      <c r="ES300" s="22"/>
      <c r="ET300" s="22"/>
      <c r="EU300" s="22"/>
      <c r="EV300" s="22"/>
      <c r="EW300" s="22"/>
      <c r="EX300" s="22"/>
      <c r="EY300" s="22"/>
      <c r="EZ300" s="22"/>
      <c r="FA300" s="22"/>
      <c r="FB300" s="22"/>
      <c r="FC300" s="22"/>
      <c r="FD300" s="22"/>
      <c r="FE300" s="22"/>
      <c r="FF300" s="22"/>
      <c r="FG300" s="22"/>
      <c r="FH300" s="22"/>
      <c r="FI300" s="22"/>
      <c r="FJ300" s="22"/>
      <c r="FK300" s="22"/>
      <c r="FL300" s="22"/>
      <c r="FM300" s="22"/>
      <c r="FN300" s="22"/>
      <c r="FO300" s="22"/>
      <c r="FP300" s="22"/>
      <c r="FQ300" s="22"/>
      <c r="FR300" s="22"/>
      <c r="FS300" s="22"/>
      <c r="FT300" s="22"/>
      <c r="FU300" s="22"/>
      <c r="FV300" s="22"/>
      <c r="FW300" s="22"/>
      <c r="FX300" s="22"/>
      <c r="FY300" s="22"/>
      <c r="FZ300" s="22"/>
      <c r="GA300" s="22"/>
      <c r="GB300" s="22"/>
      <c r="GC300" s="22"/>
      <c r="GD300" s="22"/>
      <c r="GE300" s="22"/>
      <c r="GF300" s="22"/>
      <c r="GG300" s="22"/>
      <c r="GH300" s="22"/>
      <c r="GI300" s="22"/>
      <c r="GJ300" s="22"/>
      <c r="GK300" s="22"/>
      <c r="GL300" s="22"/>
      <c r="GM300" s="22"/>
      <c r="GN300" s="22"/>
      <c r="GO300" s="22"/>
      <c r="GP300" s="22"/>
      <c r="GQ300" s="22"/>
      <c r="GR300" s="22"/>
      <c r="GS300" s="22"/>
      <c r="GT300" s="22"/>
      <c r="GU300" s="22"/>
      <c r="GV300" s="22"/>
      <c r="GW300" s="22"/>
      <c r="GX300" s="22"/>
      <c r="GY300" s="22"/>
      <c r="GZ300" s="22"/>
      <c r="HA300" s="22"/>
      <c r="HB300" s="22"/>
      <c r="HC300" s="22"/>
      <c r="HD300" s="22"/>
      <c r="HE300" s="22"/>
      <c r="HF300" s="22"/>
      <c r="HG300" s="22"/>
      <c r="HH300" s="22"/>
      <c r="HI300" s="22"/>
      <c r="HJ300" s="22"/>
      <c r="HK300" s="22"/>
      <c r="HL300" s="22"/>
      <c r="HM300" s="22"/>
      <c r="HN300" s="22"/>
      <c r="HO300" s="22"/>
      <c r="HP300" s="22"/>
      <c r="HQ300" s="22"/>
      <c r="HR300" s="22"/>
      <c r="HS300" s="22"/>
      <c r="HT300" s="22"/>
      <c r="HU300" s="22"/>
      <c r="HV300" s="22"/>
      <c r="HW300" s="22"/>
      <c r="HX300" s="22"/>
      <c r="HY300" s="22"/>
      <c r="HZ300" s="22"/>
      <c r="IA300" s="22"/>
      <c r="IB300" s="22"/>
      <c r="IC300" s="22"/>
      <c r="ID300" s="22"/>
      <c r="IE300" s="22"/>
      <c r="IF300" s="22"/>
      <c r="IG300" s="22"/>
      <c r="IH300" s="22"/>
      <c r="II300" s="22"/>
      <c r="IJ300" s="22"/>
      <c r="IK300" s="22"/>
      <c r="IL300" s="22"/>
      <c r="IM300" s="22"/>
      <c r="IN300" s="22"/>
      <c r="IO300" s="22"/>
      <c r="IP300" s="22"/>
      <c r="IQ300" s="22"/>
      <c r="IR300" s="22"/>
      <c r="IS300" s="22"/>
      <c r="IT300" s="22"/>
      <c r="IU300" s="22"/>
      <c r="IV300" s="22"/>
      <c r="IW300" s="22"/>
      <c r="IX300" s="22"/>
      <c r="IY300" s="22"/>
      <c r="IZ300" s="22"/>
      <c r="JA300" s="22"/>
      <c r="JB300" s="22"/>
      <c r="JC300" s="22"/>
      <c r="JD300" s="22"/>
      <c r="JE300" s="22"/>
      <c r="JF300" s="22"/>
      <c r="JG300" s="22"/>
      <c r="JH300" s="22"/>
      <c r="JI300" s="22"/>
      <c r="JJ300" s="22"/>
      <c r="JK300" s="22"/>
      <c r="JL300" s="22"/>
      <c r="JM300" s="22"/>
      <c r="JN300" s="22"/>
      <c r="JO300" s="22"/>
      <c r="JP300" s="22"/>
      <c r="JQ300" s="22"/>
      <c r="JR300" s="22"/>
      <c r="JS300" s="22"/>
      <c r="JT300" s="22"/>
      <c r="JU300" s="22"/>
      <c r="JV300" s="22"/>
      <c r="JW300" s="22"/>
      <c r="JX300" s="22"/>
      <c r="JY300" s="22"/>
      <c r="JZ300" s="22"/>
      <c r="KA300" s="22"/>
      <c r="KB300" s="22"/>
      <c r="KC300" s="22"/>
      <c r="KD300" s="22"/>
      <c r="KE300" s="22"/>
      <c r="KF300" s="22"/>
      <c r="KG300" s="22"/>
      <c r="KH300" s="22"/>
      <c r="KI300" s="22"/>
      <c r="KJ300" s="22"/>
      <c r="KK300" s="22"/>
      <c r="KL300" s="22"/>
      <c r="KM300" s="22"/>
      <c r="KN300" s="22"/>
      <c r="KO300" s="22"/>
      <c r="KP300" s="22"/>
      <c r="KQ300" s="22"/>
      <c r="KR300" s="22"/>
      <c r="KS300" s="22"/>
      <c r="KT300" s="22"/>
      <c r="KU300" s="22"/>
      <c r="KV300" s="22"/>
      <c r="KW300" s="22"/>
      <c r="KX300" s="22"/>
      <c r="KY300" s="22"/>
      <c r="KZ300" s="22"/>
      <c r="LA300" s="22"/>
      <c r="LB300" s="22"/>
      <c r="LC300" s="22"/>
      <c r="LD300" s="22"/>
      <c r="LE300" s="22"/>
      <c r="LF300" s="22"/>
      <c r="LG300" s="22"/>
      <c r="LH300" s="22"/>
      <c r="LI300" s="22"/>
      <c r="LJ300" s="22"/>
      <c r="LK300" s="22"/>
      <c r="LL300" s="22"/>
      <c r="LM300" s="22"/>
      <c r="LN300" s="22"/>
      <c r="LO300" s="22"/>
      <c r="LP300" s="22"/>
      <c r="LQ300" s="22"/>
      <c r="LR300" s="22"/>
      <c r="LS300" s="22"/>
      <c r="LT300" s="22"/>
      <c r="LU300" s="22"/>
      <c r="LV300" s="22"/>
      <c r="LW300" s="22"/>
      <c r="LX300" s="22"/>
      <c r="LY300" s="22"/>
      <c r="LZ300" s="22"/>
      <c r="MA300" s="22"/>
      <c r="MB300" s="22"/>
      <c r="MC300" s="22"/>
      <c r="MD300" s="22"/>
      <c r="ME300" s="22"/>
      <c r="MF300" s="22"/>
      <c r="MG300" s="22"/>
      <c r="MH300" s="22"/>
      <c r="MI300" s="22"/>
      <c r="MJ300" s="22"/>
      <c r="MK300" s="22"/>
      <c r="ML300" s="22"/>
      <c r="MM300" s="22"/>
      <c r="MN300" s="22"/>
      <c r="MO300" s="22"/>
      <c r="MP300" s="22"/>
      <c r="MQ300" s="22"/>
      <c r="MR300" s="22"/>
      <c r="MS300" s="22"/>
      <c r="MT300" s="22"/>
      <c r="MU300" s="22"/>
      <c r="MV300" s="22"/>
      <c r="MW300" s="22"/>
      <c r="MX300" s="22"/>
      <c r="MY300" s="22"/>
      <c r="MZ300" s="22"/>
      <c r="NA300" s="22"/>
      <c r="NB300" s="22"/>
      <c r="NC300" s="22"/>
      <c r="ND300" s="22"/>
      <c r="NE300" s="22"/>
      <c r="NF300" s="22"/>
      <c r="NG300" s="22"/>
      <c r="NH300" s="22"/>
      <c r="NI300" s="22"/>
      <c r="NJ300" s="22"/>
      <c r="NK300" s="22"/>
      <c r="NL300" s="22"/>
      <c r="NM300" s="22"/>
      <c r="NN300" s="22"/>
      <c r="NO300" s="22"/>
      <c r="NP300" s="22"/>
      <c r="NQ300" s="22"/>
      <c r="NR300" s="22"/>
      <c r="NS300" s="22"/>
      <c r="NT300" s="22"/>
      <c r="NU300" s="22"/>
      <c r="NV300" s="22"/>
      <c r="NW300" s="22"/>
      <c r="NX300" s="22"/>
      <c r="NY300" s="22"/>
      <c r="NZ300" s="22"/>
      <c r="OA300" s="22"/>
      <c r="OB300" s="22"/>
      <c r="OC300" s="22"/>
      <c r="OD300" s="22"/>
      <c r="OE300" s="22"/>
      <c r="OF300" s="22"/>
      <c r="OG300" s="22"/>
      <c r="OH300" s="22"/>
      <c r="OI300" s="22"/>
      <c r="OJ300" s="22"/>
      <c r="OK300" s="22"/>
      <c r="OL300" s="22"/>
      <c r="OM300" s="22"/>
      <c r="ON300" s="22"/>
      <c r="OO300" s="22"/>
      <c r="OP300" s="22"/>
      <c r="OQ300" s="22"/>
      <c r="OR300" s="22"/>
      <c r="OS300" s="22"/>
      <c r="OT300" s="22"/>
      <c r="OU300" s="22"/>
      <c r="OV300" s="22"/>
      <c r="OW300" s="22"/>
      <c r="OX300" s="22"/>
      <c r="OY300" s="22"/>
      <c r="OZ300" s="22"/>
      <c r="PA300" s="22"/>
      <c r="PB300" s="22"/>
      <c r="PC300" s="22"/>
      <c r="PD300" s="22"/>
      <c r="PE300" s="22"/>
      <c r="PF300" s="22"/>
      <c r="PG300" s="22"/>
      <c r="PH300" s="22"/>
      <c r="PI300" s="22"/>
      <c r="PJ300" s="22"/>
      <c r="PK300" s="22"/>
      <c r="PL300" s="22"/>
      <c r="PM300" s="22"/>
      <c r="PN300" s="22"/>
      <c r="PO300" s="22"/>
      <c r="PP300" s="22"/>
      <c r="PQ300" s="22"/>
      <c r="PR300" s="22"/>
      <c r="PS300" s="22"/>
      <c r="PT300" s="22"/>
      <c r="PU300" s="22"/>
      <c r="PV300" s="22"/>
      <c r="PW300" s="22"/>
      <c r="PX300" s="22"/>
      <c r="PY300" s="22"/>
      <c r="PZ300" s="22"/>
      <c r="QA300" s="22"/>
      <c r="QB300" s="22"/>
      <c r="QC300" s="22"/>
      <c r="QD300" s="22"/>
      <c r="QE300" s="22"/>
      <c r="QF300" s="22"/>
      <c r="QG300" s="22"/>
      <c r="QH300" s="22"/>
      <c r="QI300" s="22"/>
      <c r="QJ300" s="22"/>
      <c r="QK300" s="22"/>
      <c r="QL300" s="22"/>
      <c r="QM300" s="22"/>
      <c r="QN300" s="22"/>
      <c r="QO300" s="22"/>
      <c r="QP300" s="22"/>
      <c r="QQ300" s="22"/>
      <c r="QR300" s="22"/>
      <c r="QS300" s="22"/>
      <c r="QT300" s="22"/>
      <c r="QU300" s="22"/>
      <c r="QV300" s="22"/>
      <c r="QW300" s="22"/>
      <c r="QX300" s="22"/>
      <c r="QY300" s="22"/>
      <c r="QZ300" s="22"/>
      <c r="RA300" s="22"/>
      <c r="RB300" s="22"/>
      <c r="RC300" s="22"/>
      <c r="RD300" s="22"/>
      <c r="RE300" s="22"/>
      <c r="RF300" s="22"/>
      <c r="RG300" s="22"/>
      <c r="RH300" s="22"/>
      <c r="RI300" s="22"/>
      <c r="RJ300" s="22"/>
      <c r="RK300" s="22"/>
      <c r="RL300" s="22"/>
      <c r="RM300" s="22"/>
      <c r="RN300" s="22"/>
      <c r="RO300" s="22"/>
      <c r="RP300" s="22"/>
      <c r="RQ300" s="22"/>
      <c r="RR300" s="22"/>
      <c r="RS300" s="22"/>
      <c r="RT300" s="22"/>
      <c r="RU300" s="22"/>
      <c r="RV300" s="22"/>
      <c r="RW300" s="22"/>
      <c r="RX300" s="22"/>
      <c r="RY300" s="22"/>
      <c r="RZ300" s="22"/>
      <c r="SA300" s="22"/>
      <c r="SB300" s="22"/>
      <c r="SC300" s="22"/>
      <c r="SD300" s="22"/>
      <c r="SE300" s="22"/>
      <c r="SF300" s="22"/>
      <c r="SG300" s="22"/>
      <c r="SH300" s="22"/>
      <c r="SI300" s="22"/>
      <c r="SJ300" s="22"/>
      <c r="SK300" s="22"/>
      <c r="SL300" s="22"/>
      <c r="SM300" s="22"/>
      <c r="SN300" s="22"/>
      <c r="SO300" s="22"/>
      <c r="SP300" s="22"/>
      <c r="SQ300" s="22"/>
      <c r="SR300" s="22"/>
      <c r="SS300" s="22"/>
      <c r="ST300" s="22"/>
      <c r="SU300" s="22"/>
      <c r="SV300" s="22"/>
      <c r="SW300" s="22"/>
      <c r="SX300" s="22"/>
      <c r="SY300" s="22"/>
      <c r="SZ300" s="22"/>
      <c r="TA300" s="22"/>
      <c r="TB300" s="22"/>
      <c r="TC300" s="22"/>
      <c r="TD300" s="22"/>
      <c r="TE300" s="22"/>
      <c r="TF300" s="22"/>
      <c r="TG300" s="22"/>
      <c r="TH300" s="22"/>
      <c r="TI300" s="22"/>
      <c r="TJ300" s="22"/>
      <c r="TK300" s="22"/>
      <c r="TL300" s="22"/>
      <c r="TM300" s="22"/>
      <c r="TN300" s="22"/>
      <c r="TO300" s="22"/>
      <c r="TP300" s="22"/>
      <c r="TQ300" s="22"/>
      <c r="TR300" s="22"/>
      <c r="TS300" s="22"/>
      <c r="TT300" s="22"/>
      <c r="TU300" s="22"/>
      <c r="TV300" s="22"/>
      <c r="TW300" s="22"/>
      <c r="TX300" s="22"/>
      <c r="TY300" s="22"/>
      <c r="TZ300" s="22"/>
      <c r="UA300" s="22"/>
      <c r="UB300" s="22"/>
      <c r="UC300" s="22"/>
      <c r="UD300" s="22"/>
      <c r="UE300" s="22"/>
      <c r="UF300" s="22"/>
      <c r="UG300" s="22"/>
      <c r="UH300" s="22"/>
      <c r="UI300" s="22"/>
      <c r="UJ300" s="22"/>
      <c r="UK300" s="22"/>
      <c r="UL300" s="22"/>
      <c r="UM300" s="22"/>
      <c r="UN300" s="22"/>
      <c r="UO300" s="22"/>
      <c r="UP300" s="22"/>
      <c r="UQ300" s="22"/>
      <c r="UR300" s="22"/>
      <c r="US300" s="22"/>
      <c r="UT300" s="22"/>
      <c r="UU300" s="22"/>
      <c r="UV300" s="22"/>
      <c r="UW300" s="22"/>
      <c r="UX300" s="22"/>
      <c r="UY300" s="22"/>
      <c r="UZ300" s="22"/>
      <c r="VA300" s="22"/>
      <c r="VB300" s="22"/>
      <c r="VC300" s="22"/>
      <c r="VD300" s="22"/>
      <c r="VE300" s="22"/>
      <c r="VF300" s="22"/>
      <c r="VG300" s="22"/>
      <c r="VH300" s="22"/>
      <c r="VI300" s="22"/>
      <c r="VJ300" s="22"/>
      <c r="VK300" s="22"/>
      <c r="VL300" s="22"/>
      <c r="VM300" s="22"/>
      <c r="VN300" s="22"/>
      <c r="VO300" s="22"/>
      <c r="VP300" s="22"/>
      <c r="VQ300" s="22"/>
      <c r="VR300" s="22"/>
      <c r="VS300" s="22"/>
      <c r="VT300" s="22"/>
      <c r="VU300" s="22"/>
      <c r="VV300" s="22"/>
      <c r="VW300" s="22"/>
      <c r="VX300" s="22"/>
      <c r="VY300" s="22"/>
      <c r="VZ300" s="22"/>
      <c r="WA300" s="22"/>
      <c r="WB300" s="22"/>
      <c r="WC300" s="22"/>
      <c r="WD300" s="22"/>
      <c r="WE300" s="22"/>
      <c r="WF300" s="22"/>
      <c r="WG300" s="22"/>
      <c r="WH300" s="22"/>
      <c r="WI300" s="22"/>
      <c r="WJ300" s="22"/>
      <c r="WK300" s="22"/>
      <c r="WL300" s="22"/>
      <c r="WM300" s="22"/>
      <c r="WN300" s="22"/>
      <c r="WO300" s="22"/>
      <c r="WP300" s="22"/>
      <c r="WQ300" s="22"/>
      <c r="WR300" s="22"/>
      <c r="WS300" s="22"/>
      <c r="WT300" s="22"/>
      <c r="WU300" s="22"/>
      <c r="WV300" s="22"/>
      <c r="WW300" s="22"/>
      <c r="WX300" s="22"/>
      <c r="WY300" s="22"/>
      <c r="WZ300" s="22"/>
      <c r="XA300" s="22"/>
      <c r="XB300" s="22"/>
      <c r="XC300" s="22"/>
      <c r="XD300" s="22"/>
      <c r="XE300" s="22"/>
      <c r="XF300" s="22"/>
      <c r="XG300" s="22"/>
      <c r="XH300" s="22"/>
      <c r="XI300" s="22"/>
      <c r="XJ300" s="22"/>
      <c r="XK300" s="22"/>
      <c r="XL300" s="22"/>
      <c r="XM300" s="22"/>
      <c r="XN300" s="22"/>
      <c r="XO300" s="22"/>
      <c r="XP300" s="22"/>
      <c r="XQ300" s="22"/>
      <c r="XR300" s="22"/>
      <c r="XS300" s="22"/>
      <c r="XT300" s="22"/>
      <c r="XU300" s="22"/>
      <c r="XV300" s="22"/>
      <c r="XW300" s="22"/>
      <c r="XX300" s="22"/>
      <c r="XY300" s="22"/>
      <c r="XZ300" s="22"/>
      <c r="YA300" s="22"/>
      <c r="YB300" s="22"/>
      <c r="YC300" s="22"/>
      <c r="YD300" s="22"/>
      <c r="YE300" s="22"/>
      <c r="YF300" s="22"/>
      <c r="YG300" s="22"/>
      <c r="YH300" s="22"/>
      <c r="YI300" s="22"/>
      <c r="YJ300" s="22"/>
      <c r="YK300" s="22"/>
      <c r="YL300" s="22"/>
      <c r="YM300" s="22"/>
      <c r="YN300" s="22"/>
      <c r="YO300" s="22"/>
      <c r="YP300" s="22"/>
      <c r="YQ300" s="22"/>
      <c r="YR300" s="22"/>
      <c r="YS300" s="22"/>
      <c r="YT300" s="22"/>
      <c r="YU300" s="22"/>
      <c r="YV300" s="22"/>
      <c r="YW300" s="22"/>
      <c r="YX300" s="22"/>
      <c r="YY300" s="22"/>
      <c r="YZ300" s="22"/>
      <c r="ZA300" s="22"/>
      <c r="ZB300" s="22"/>
      <c r="ZC300" s="22"/>
      <c r="ZD300" s="22"/>
      <c r="ZE300" s="22"/>
      <c r="ZF300" s="22"/>
      <c r="ZG300" s="22"/>
      <c r="ZH300" s="22"/>
      <c r="ZI300" s="22"/>
      <c r="ZJ300" s="22"/>
      <c r="ZK300" s="22"/>
      <c r="ZL300" s="22"/>
      <c r="ZM300" s="22"/>
      <c r="ZN300" s="22"/>
      <c r="ZO300" s="22"/>
      <c r="ZP300" s="22"/>
      <c r="ZQ300" s="22"/>
      <c r="ZR300" s="22"/>
      <c r="ZS300" s="22"/>
      <c r="ZT300" s="22"/>
      <c r="ZU300" s="22"/>
      <c r="ZV300" s="22"/>
      <c r="ZW300" s="22"/>
      <c r="ZX300" s="22"/>
      <c r="ZY300" s="22"/>
      <c r="ZZ300" s="22"/>
      <c r="AAA300" s="22"/>
      <c r="AAB300" s="22"/>
      <c r="AAC300" s="22"/>
      <c r="AAD300" s="22"/>
      <c r="AAE300" s="22"/>
      <c r="AAF300" s="22"/>
      <c r="AAG300" s="22"/>
      <c r="AAH300" s="22"/>
      <c r="AAI300" s="22"/>
      <c r="AAJ300" s="22"/>
      <c r="AAK300" s="22"/>
      <c r="AAL300" s="22"/>
      <c r="AAM300" s="22"/>
      <c r="AAN300" s="22"/>
      <c r="AAO300" s="22"/>
      <c r="AAP300" s="22"/>
      <c r="AAQ300" s="22"/>
      <c r="AAR300" s="22"/>
      <c r="AAS300" s="22"/>
      <c r="AAT300" s="22"/>
      <c r="AAU300" s="22"/>
      <c r="AAV300" s="22"/>
      <c r="AAW300" s="22"/>
      <c r="AAX300" s="22"/>
      <c r="AAY300" s="22"/>
      <c r="AAZ300" s="22"/>
      <c r="ABA300" s="22"/>
      <c r="ABB300" s="22"/>
      <c r="ABC300" s="22"/>
      <c r="ABD300" s="22"/>
      <c r="ABE300" s="22"/>
      <c r="ABF300" s="22"/>
      <c r="ABG300" s="22"/>
      <c r="ABH300" s="22"/>
      <c r="ABI300" s="22"/>
      <c r="ABJ300" s="22"/>
      <c r="ABK300" s="22"/>
      <c r="ABL300" s="22"/>
      <c r="ABM300" s="22"/>
      <c r="ABN300" s="22"/>
      <c r="ABO300" s="22"/>
      <c r="ABP300" s="22"/>
      <c r="ABQ300" s="22"/>
      <c r="ABR300" s="22"/>
      <c r="ABS300" s="22"/>
      <c r="ABT300" s="22"/>
      <c r="ABU300" s="22"/>
      <c r="ABV300" s="22"/>
      <c r="ABW300" s="22"/>
      <c r="ABX300" s="22"/>
      <c r="ABY300" s="22"/>
      <c r="ABZ300" s="22"/>
      <c r="ACA300" s="22"/>
      <c r="ACB300" s="22"/>
      <c r="ACC300" s="22"/>
      <c r="ACD300" s="22"/>
      <c r="ACE300" s="22"/>
      <c r="ACF300" s="22"/>
      <c r="ACG300" s="22"/>
      <c r="ACH300" s="22"/>
      <c r="ACI300" s="22"/>
      <c r="ACJ300" s="22"/>
      <c r="ACK300" s="22"/>
      <c r="ACL300" s="22"/>
      <c r="ACM300" s="22"/>
      <c r="ACN300" s="22"/>
      <c r="ACO300" s="22"/>
      <c r="ACP300" s="22"/>
      <c r="ACQ300" s="22"/>
      <c r="ACR300" s="22"/>
      <c r="ACS300" s="22"/>
      <c r="ACT300" s="22"/>
      <c r="ACU300" s="22"/>
      <c r="ACV300" s="22"/>
      <c r="ACW300" s="22"/>
      <c r="ACX300" s="22"/>
      <c r="ACY300" s="22"/>
      <c r="ACZ300" s="22"/>
      <c r="ADA300" s="22"/>
      <c r="ADB300" s="22"/>
      <c r="ADC300" s="22"/>
      <c r="ADD300" s="22"/>
      <c r="ADE300" s="22"/>
      <c r="ADF300" s="22"/>
      <c r="ADG300" s="22"/>
      <c r="ADH300" s="22"/>
      <c r="ADI300" s="22"/>
      <c r="ADJ300" s="22"/>
      <c r="ADK300" s="22"/>
      <c r="ADL300" s="22"/>
      <c r="ADM300" s="22"/>
      <c r="ADN300" s="22"/>
      <c r="ADO300" s="22"/>
      <c r="ADP300" s="22"/>
      <c r="ADQ300" s="22"/>
      <c r="ADR300" s="22"/>
      <c r="ADS300" s="22"/>
      <c r="ADT300" s="22"/>
      <c r="ADU300" s="22"/>
      <c r="ADV300" s="22"/>
      <c r="ADW300" s="22"/>
      <c r="ADX300" s="22"/>
      <c r="ADY300" s="22"/>
      <c r="ADZ300" s="22"/>
      <c r="AEA300" s="22"/>
      <c r="AEB300" s="22"/>
      <c r="AEC300" s="22"/>
      <c r="AED300" s="22"/>
      <c r="AEE300" s="22"/>
      <c r="AEF300" s="22"/>
      <c r="AEG300" s="22"/>
      <c r="AEH300" s="22"/>
      <c r="AEI300" s="22"/>
      <c r="AEJ300" s="22"/>
      <c r="AEK300" s="22"/>
      <c r="AEL300" s="22"/>
      <c r="AEM300" s="22"/>
      <c r="AEN300" s="22"/>
      <c r="AEO300" s="22"/>
      <c r="AEP300" s="22"/>
      <c r="AEQ300" s="22"/>
      <c r="AER300" s="22"/>
      <c r="AES300" s="22"/>
      <c r="AET300" s="22"/>
      <c r="AEU300" s="22"/>
      <c r="AEV300" s="22"/>
      <c r="AEW300" s="22"/>
      <c r="AEX300" s="22"/>
      <c r="AEY300" s="22"/>
      <c r="AEZ300" s="22"/>
      <c r="AFA300" s="22"/>
      <c r="AFB300" s="22"/>
      <c r="AFC300" s="22"/>
      <c r="AFD300" s="22"/>
      <c r="AFE300" s="22"/>
      <c r="AFF300" s="22"/>
      <c r="AFG300" s="22"/>
      <c r="AFH300" s="22"/>
      <c r="AFI300" s="22"/>
      <c r="AFJ300" s="22"/>
      <c r="AFK300" s="22"/>
      <c r="AFL300" s="22"/>
      <c r="AFM300" s="22"/>
      <c r="AFN300" s="22"/>
      <c r="AFO300" s="22"/>
      <c r="AFP300" s="22"/>
      <c r="AFQ300" s="22"/>
      <c r="AFR300" s="22"/>
      <c r="AFS300" s="22"/>
      <c r="AFT300" s="22"/>
      <c r="AFU300" s="22"/>
      <c r="AFV300" s="22"/>
      <c r="AFW300" s="22"/>
      <c r="AFX300" s="22"/>
      <c r="AFY300" s="22"/>
      <c r="AFZ300" s="22"/>
      <c r="AGA300" s="22"/>
      <c r="AGB300" s="22"/>
      <c r="AGC300" s="22"/>
      <c r="AGD300" s="22"/>
      <c r="AGE300" s="22"/>
      <c r="AGF300" s="22"/>
      <c r="AGG300" s="22"/>
      <c r="AGH300" s="22"/>
      <c r="AGI300" s="22"/>
      <c r="AGJ300" s="22"/>
      <c r="AGK300" s="22"/>
      <c r="AGL300" s="22"/>
      <c r="AGM300" s="22"/>
      <c r="AGN300" s="22"/>
      <c r="AGO300" s="22"/>
      <c r="AGP300" s="22"/>
      <c r="AGQ300" s="22"/>
      <c r="AGR300" s="22"/>
      <c r="AGS300" s="22"/>
      <c r="AGT300" s="22"/>
      <c r="AGU300" s="22"/>
      <c r="AGV300" s="22"/>
      <c r="AGW300" s="22"/>
      <c r="AGX300" s="22"/>
      <c r="AGY300" s="22"/>
      <c r="AGZ300" s="22"/>
      <c r="AHA300" s="22"/>
      <c r="AHB300" s="22"/>
      <c r="AHC300" s="22"/>
      <c r="AHD300" s="22"/>
      <c r="AHE300" s="22"/>
      <c r="AHF300" s="22"/>
      <c r="AHG300" s="22"/>
      <c r="AHH300" s="22"/>
      <c r="AHI300" s="22"/>
      <c r="AHJ300" s="22"/>
      <c r="AHK300" s="22"/>
      <c r="AHL300" s="22"/>
      <c r="AHM300" s="22"/>
      <c r="AHN300" s="22"/>
      <c r="AHO300" s="22"/>
      <c r="AHP300" s="22"/>
      <c r="AHQ300" s="22"/>
      <c r="AHR300" s="22"/>
      <c r="AHS300" s="22"/>
      <c r="AHT300" s="22"/>
      <c r="AHU300" s="22"/>
      <c r="AHV300" s="22"/>
      <c r="AHW300" s="22"/>
      <c r="AHX300" s="22"/>
      <c r="AHY300" s="22"/>
      <c r="AHZ300" s="22"/>
      <c r="AIA300" s="22"/>
      <c r="AIB300" s="22"/>
      <c r="AIC300" s="22"/>
      <c r="AID300" s="22"/>
      <c r="AIE300" s="22"/>
      <c r="AIF300" s="22"/>
      <c r="AIG300" s="22"/>
      <c r="AIH300" s="22"/>
      <c r="AII300" s="22"/>
      <c r="AIJ300" s="22"/>
      <c r="AIK300" s="22"/>
      <c r="AIL300" s="22"/>
      <c r="AIM300" s="22"/>
      <c r="AIN300" s="22"/>
      <c r="AIO300" s="22"/>
      <c r="AIP300" s="22"/>
      <c r="AIQ300" s="22"/>
      <c r="AIR300" s="22"/>
      <c r="AIS300" s="22"/>
      <c r="AIT300" s="22"/>
      <c r="AIU300" s="22"/>
      <c r="AIV300" s="22"/>
      <c r="AIW300" s="22"/>
      <c r="AIX300" s="22"/>
      <c r="AIY300" s="22"/>
      <c r="AIZ300" s="22"/>
      <c r="AJA300" s="22"/>
      <c r="AJB300" s="22"/>
      <c r="AJC300" s="22"/>
      <c r="AJD300" s="22"/>
      <c r="AJE300" s="22"/>
      <c r="AJF300" s="22"/>
      <c r="AJG300" s="22"/>
      <c r="AJH300" s="22"/>
      <c r="AJI300" s="22"/>
      <c r="AJJ300" s="22"/>
      <c r="AJK300" s="22"/>
      <c r="AJL300" s="22"/>
      <c r="AJM300" s="22"/>
      <c r="AJN300" s="22"/>
      <c r="AJO300" s="22"/>
      <c r="AJP300" s="22"/>
      <c r="AJQ300" s="22"/>
      <c r="AJR300" s="22"/>
      <c r="AJS300" s="22"/>
      <c r="AJT300" s="22"/>
      <c r="AJU300" s="22"/>
      <c r="AJV300" s="22"/>
      <c r="AJW300" s="22"/>
      <c r="AJX300" s="22"/>
      <c r="AJY300" s="22"/>
      <c r="AJZ300" s="22"/>
      <c r="AKA300" s="22"/>
      <c r="AKB300" s="22"/>
      <c r="AKC300" s="22"/>
      <c r="AKD300" s="22"/>
      <c r="AKE300" s="22"/>
      <c r="AKF300" s="22"/>
      <c r="AKG300" s="22"/>
      <c r="AKH300" s="22"/>
      <c r="AKI300" s="22"/>
      <c r="AKJ300" s="22"/>
      <c r="AKK300" s="22"/>
      <c r="AKL300" s="22"/>
      <c r="AKM300" s="22"/>
      <c r="AKN300" s="22"/>
      <c r="AKO300" s="22"/>
      <c r="AKP300" s="22"/>
      <c r="AKQ300" s="22"/>
      <c r="AKR300" s="22"/>
      <c r="AKS300" s="22"/>
      <c r="AKT300" s="22"/>
      <c r="AKU300" s="22"/>
      <c r="AKV300" s="22"/>
      <c r="AKW300" s="22"/>
      <c r="AKX300" s="22"/>
      <c r="AKY300" s="22"/>
      <c r="AKZ300" s="22"/>
      <c r="ALA300" s="22"/>
      <c r="ALB300" s="22"/>
      <c r="ALC300" s="22"/>
      <c r="ALD300" s="22"/>
      <c r="ALE300" s="22"/>
      <c r="ALF300" s="22"/>
      <c r="ALG300" s="22"/>
      <c r="ALH300" s="22"/>
      <c r="ALI300" s="22"/>
      <c r="ALJ300" s="22"/>
      <c r="ALK300" s="22"/>
      <c r="ALL300" s="22"/>
      <c r="ALM300" s="22"/>
      <c r="ALN300" s="22"/>
      <c r="ALO300" s="22"/>
      <c r="ALP300" s="22"/>
      <c r="ALQ300" s="22"/>
      <c r="ALR300" s="22"/>
      <c r="ALS300" s="22"/>
      <c r="ALT300" s="22"/>
      <c r="ALU300" s="22"/>
      <c r="ALV300" s="22"/>
      <c r="ALW300" s="22"/>
      <c r="ALX300" s="22"/>
      <c r="ALY300" s="22"/>
      <c r="ALZ300" s="22"/>
      <c r="AMA300" s="22"/>
      <c r="AMB300" s="22"/>
      <c r="AMC300" s="22"/>
      <c r="AMD300" s="22"/>
      <c r="AME300" s="22"/>
      <c r="AMF300" s="22"/>
      <c r="AMG300" s="22"/>
      <c r="AMH300" s="22"/>
      <c r="AMI300" s="22"/>
      <c r="AMJ300" s="22"/>
      <c r="AMK300" s="22"/>
      <c r="AML300" s="22"/>
      <c r="AMM300" s="22"/>
      <c r="AMN300" s="22"/>
      <c r="AMO300" s="22"/>
      <c r="AMP300" s="22"/>
      <c r="AMQ300" s="22"/>
      <c r="AMR300" s="22"/>
      <c r="AMS300" s="22"/>
      <c r="AMT300" s="22"/>
      <c r="AMU300" s="22"/>
      <c r="AMV300" s="22"/>
      <c r="AMW300" s="22"/>
      <c r="AMX300" s="22"/>
      <c r="AMY300" s="22"/>
      <c r="AMZ300" s="22"/>
      <c r="ANA300" s="22"/>
      <c r="ANB300" s="22"/>
      <c r="ANC300" s="22"/>
      <c r="AND300" s="22"/>
      <c r="ANE300" s="22"/>
      <c r="ANF300" s="22"/>
      <c r="ANG300" s="22"/>
      <c r="ANH300" s="22"/>
      <c r="ANI300" s="22"/>
      <c r="ANJ300" s="22"/>
      <c r="ANK300" s="22"/>
      <c r="ANL300" s="22"/>
      <c r="ANM300" s="22"/>
      <c r="ANN300" s="22"/>
      <c r="ANO300" s="22"/>
      <c r="ANP300" s="22"/>
      <c r="ANQ300" s="22"/>
      <c r="ANR300" s="22"/>
      <c r="ANS300" s="22"/>
      <c r="ANT300" s="22"/>
      <c r="ANU300" s="22"/>
      <c r="ANV300" s="22"/>
      <c r="ANW300" s="22"/>
      <c r="ANX300" s="22"/>
      <c r="ANY300" s="22"/>
      <c r="ANZ300" s="22"/>
      <c r="AOA300" s="22"/>
      <c r="AOB300" s="22"/>
      <c r="AOC300" s="22"/>
      <c r="AOD300" s="22"/>
      <c r="AOE300" s="22"/>
      <c r="AOF300" s="22"/>
      <c r="AOG300" s="22"/>
      <c r="AOH300" s="22"/>
      <c r="AOI300" s="22"/>
      <c r="AOJ300" s="22"/>
      <c r="AOK300" s="22"/>
      <c r="AOL300" s="22"/>
      <c r="AOM300" s="22"/>
      <c r="AON300" s="22"/>
      <c r="AOO300" s="22"/>
      <c r="AOP300" s="22"/>
      <c r="AOQ300" s="22"/>
      <c r="AOR300" s="22"/>
      <c r="AOS300" s="22"/>
      <c r="AOT300" s="22"/>
      <c r="AOU300" s="22"/>
      <c r="AOV300" s="22"/>
      <c r="AOW300" s="22"/>
      <c r="AOX300" s="22"/>
      <c r="AOY300" s="22"/>
      <c r="AOZ300" s="22"/>
      <c r="APA300" s="22"/>
      <c r="APB300" s="22"/>
      <c r="APC300" s="22"/>
      <c r="APD300" s="22"/>
      <c r="APE300" s="22"/>
      <c r="APF300" s="22"/>
      <c r="APG300" s="22"/>
      <c r="APH300" s="22"/>
      <c r="API300" s="22"/>
      <c r="APJ300" s="22"/>
      <c r="APK300" s="22"/>
      <c r="APL300" s="22"/>
      <c r="APM300" s="22"/>
      <c r="APN300" s="22"/>
      <c r="APO300" s="22"/>
      <c r="APP300" s="22"/>
      <c r="APQ300" s="22"/>
      <c r="APR300" s="22"/>
      <c r="APS300" s="22"/>
      <c r="APT300" s="22"/>
      <c r="APU300" s="22"/>
      <c r="APV300" s="22"/>
      <c r="APW300" s="22"/>
      <c r="APX300" s="22"/>
      <c r="APY300" s="22"/>
      <c r="APZ300" s="22"/>
      <c r="AQA300" s="22"/>
      <c r="AQB300" s="22"/>
      <c r="AQC300" s="22"/>
      <c r="AQD300" s="22"/>
      <c r="AQE300" s="22"/>
      <c r="AQF300" s="22"/>
      <c r="AQG300" s="22"/>
      <c r="AQH300" s="22"/>
      <c r="AQI300" s="22"/>
      <c r="AQJ300" s="22"/>
      <c r="AQK300" s="22"/>
      <c r="AQL300" s="22"/>
      <c r="AQM300" s="22"/>
      <c r="AQN300" s="22"/>
      <c r="AQO300" s="22"/>
      <c r="AQP300" s="22"/>
      <c r="AQQ300" s="22"/>
      <c r="AQR300" s="22"/>
      <c r="AQS300" s="22"/>
      <c r="AQT300" s="22"/>
      <c r="AQU300" s="22"/>
      <c r="AQV300" s="22"/>
      <c r="AQW300" s="22"/>
      <c r="AQX300" s="22"/>
      <c r="AQY300" s="22"/>
      <c r="AQZ300" s="22"/>
      <c r="ARA300" s="22"/>
      <c r="ARB300" s="22"/>
      <c r="ARC300" s="22"/>
      <c r="ARD300" s="22"/>
      <c r="ARE300" s="22"/>
      <c r="ARF300" s="22"/>
      <c r="ARG300" s="22"/>
      <c r="ARH300" s="22"/>
      <c r="ARI300" s="22"/>
      <c r="ARJ300" s="22"/>
      <c r="ARK300" s="22"/>
      <c r="ARL300" s="22"/>
      <c r="ARM300" s="22"/>
      <c r="ARN300" s="22"/>
      <c r="ARO300" s="22"/>
      <c r="ARP300" s="22"/>
      <c r="ARQ300" s="22"/>
      <c r="ARR300" s="22"/>
      <c r="ARS300" s="22"/>
      <c r="ART300" s="22"/>
      <c r="ARU300" s="22"/>
      <c r="ARV300" s="22"/>
      <c r="ARW300" s="22"/>
      <c r="ARX300" s="22"/>
      <c r="ARY300" s="22"/>
      <c r="ARZ300" s="22"/>
      <c r="ASA300" s="22"/>
      <c r="ASB300" s="22"/>
      <c r="ASC300" s="22"/>
      <c r="ASD300" s="22"/>
      <c r="ASE300" s="22"/>
      <c r="ASF300" s="22"/>
      <c r="ASG300" s="22"/>
      <c r="ASH300" s="22"/>
      <c r="ASI300" s="22"/>
      <c r="ASJ300" s="22"/>
      <c r="ASK300" s="22"/>
      <c r="ASL300" s="22"/>
      <c r="ASM300" s="22"/>
      <c r="ASN300" s="22"/>
      <c r="ASO300" s="22"/>
      <c r="ASP300" s="22"/>
      <c r="ASQ300" s="22"/>
      <c r="ASR300" s="22"/>
      <c r="ASS300" s="22"/>
      <c r="AST300" s="22"/>
      <c r="ASU300" s="22"/>
      <c r="ASV300" s="22"/>
      <c r="ASW300" s="22"/>
      <c r="ASX300" s="22"/>
      <c r="ASY300" s="22"/>
      <c r="ASZ300" s="22"/>
      <c r="ATA300" s="22"/>
      <c r="ATB300" s="22"/>
      <c r="ATC300" s="22"/>
      <c r="ATD300" s="22"/>
      <c r="ATE300" s="22"/>
      <c r="ATF300" s="22"/>
      <c r="ATG300" s="22"/>
      <c r="ATH300" s="22"/>
      <c r="ATI300" s="22"/>
      <c r="ATJ300" s="22"/>
      <c r="ATK300" s="22"/>
      <c r="ATL300" s="22"/>
      <c r="ATM300" s="22"/>
      <c r="ATN300" s="22"/>
      <c r="ATO300" s="22"/>
      <c r="ATP300" s="22"/>
      <c r="ATQ300" s="22"/>
      <c r="ATR300" s="22"/>
      <c r="ATS300" s="22"/>
      <c r="ATT300" s="22"/>
      <c r="ATU300" s="22"/>
      <c r="ATV300" s="22"/>
      <c r="ATW300" s="22"/>
      <c r="ATX300" s="22"/>
      <c r="ATY300" s="22"/>
      <c r="ATZ300" s="22"/>
      <c r="AUA300" s="22"/>
      <c r="AUB300" s="22"/>
      <c r="AUC300" s="22"/>
      <c r="AUD300" s="22"/>
      <c r="AUE300" s="22"/>
      <c r="AUF300" s="22"/>
      <c r="AUG300" s="22"/>
      <c r="AUH300" s="22"/>
      <c r="AUI300" s="22"/>
      <c r="AUJ300" s="22"/>
      <c r="AUK300" s="22"/>
      <c r="AUL300" s="22"/>
      <c r="AUM300" s="22"/>
      <c r="AUN300" s="22"/>
      <c r="AUO300" s="22"/>
      <c r="AUP300" s="22"/>
      <c r="AUQ300" s="22"/>
      <c r="AUR300" s="22"/>
      <c r="AUS300" s="22"/>
      <c r="AUT300" s="22"/>
      <c r="AUU300" s="22"/>
      <c r="AUV300" s="22"/>
      <c r="AUW300" s="22"/>
      <c r="AUX300" s="22"/>
      <c r="AUY300" s="22"/>
      <c r="AUZ300" s="22"/>
      <c r="AVA300" s="22"/>
      <c r="AVB300" s="22"/>
      <c r="AVC300" s="22"/>
      <c r="AVD300" s="22"/>
      <c r="AVE300" s="22"/>
      <c r="AVF300" s="22"/>
      <c r="AVG300" s="22"/>
      <c r="AVH300" s="22"/>
      <c r="AVI300" s="22"/>
      <c r="AVJ300" s="22"/>
      <c r="AVK300" s="22"/>
      <c r="AVL300" s="22"/>
      <c r="AVM300" s="22"/>
      <c r="AVN300" s="22"/>
      <c r="AVO300" s="22"/>
      <c r="AVP300" s="22"/>
      <c r="AVQ300" s="22"/>
      <c r="AVR300" s="22"/>
      <c r="AVS300" s="22"/>
      <c r="AVT300" s="22"/>
      <c r="AVU300" s="22"/>
      <c r="AVV300" s="22"/>
      <c r="AVW300" s="22"/>
      <c r="AVX300" s="22"/>
      <c r="AVY300" s="22"/>
      <c r="AVZ300" s="22"/>
      <c r="AWA300" s="22"/>
      <c r="AWB300" s="22"/>
      <c r="AWC300" s="22"/>
      <c r="AWD300" s="22"/>
      <c r="AWE300" s="22"/>
      <c r="AWF300" s="22"/>
      <c r="AWG300" s="22"/>
      <c r="AWH300" s="22"/>
      <c r="AWI300" s="22"/>
      <c r="AWJ300" s="22"/>
      <c r="AWK300" s="22"/>
      <c r="AWL300" s="22"/>
      <c r="AWM300" s="22"/>
      <c r="AWN300" s="22"/>
      <c r="AWO300" s="22"/>
      <c r="AWP300" s="22"/>
      <c r="AWQ300" s="22"/>
      <c r="AWR300" s="22"/>
      <c r="AWS300" s="22"/>
      <c r="AWT300" s="22"/>
      <c r="AWU300" s="22"/>
      <c r="AWV300" s="22"/>
      <c r="AWW300" s="22"/>
      <c r="AWX300" s="22"/>
      <c r="AWY300" s="22"/>
      <c r="AWZ300" s="22"/>
      <c r="AXA300" s="22"/>
      <c r="AXB300" s="22"/>
      <c r="AXC300" s="22"/>
      <c r="AXD300" s="22"/>
      <c r="AXE300" s="22"/>
      <c r="AXF300" s="22"/>
      <c r="AXG300" s="22"/>
      <c r="AXH300" s="22"/>
      <c r="AXI300" s="22"/>
      <c r="AXJ300" s="22"/>
      <c r="AXK300" s="22"/>
      <c r="AXL300" s="22"/>
      <c r="AXM300" s="22"/>
      <c r="AXN300" s="22"/>
      <c r="AXO300" s="22"/>
      <c r="AXP300" s="22"/>
      <c r="AXQ300" s="22"/>
      <c r="AXR300" s="22"/>
      <c r="AXS300" s="22"/>
      <c r="AXT300" s="22"/>
      <c r="AXU300" s="22"/>
      <c r="AXV300" s="22"/>
      <c r="AXW300" s="22"/>
      <c r="AXX300" s="22"/>
      <c r="AXY300" s="22"/>
      <c r="AXZ300" s="22"/>
      <c r="AYA300" s="22"/>
      <c r="AYB300" s="22"/>
      <c r="AYC300" s="22"/>
      <c r="AYD300" s="22"/>
      <c r="AYE300" s="22"/>
      <c r="AYF300" s="22"/>
      <c r="AYG300" s="22"/>
      <c r="AYH300" s="22"/>
      <c r="AYI300" s="22"/>
      <c r="AYJ300" s="22"/>
      <c r="AYK300" s="22"/>
      <c r="AYL300" s="22"/>
      <c r="AYM300" s="22"/>
      <c r="AYN300" s="22"/>
      <c r="AYO300" s="22"/>
      <c r="AYP300" s="22"/>
      <c r="AYQ300" s="22"/>
      <c r="AYR300" s="22"/>
      <c r="AYS300" s="22"/>
      <c r="AYT300" s="22"/>
      <c r="AYU300" s="22"/>
      <c r="AYV300" s="22"/>
      <c r="AYW300" s="22"/>
      <c r="AYX300" s="22"/>
      <c r="AYY300" s="22"/>
      <c r="AYZ300" s="22"/>
      <c r="AZA300" s="22"/>
      <c r="AZB300" s="22"/>
      <c r="AZC300" s="22"/>
      <c r="AZD300" s="22"/>
      <c r="AZE300" s="22"/>
      <c r="AZF300" s="22"/>
      <c r="AZG300" s="22"/>
      <c r="AZH300" s="22"/>
      <c r="AZI300" s="22"/>
      <c r="AZJ300" s="22"/>
      <c r="AZK300" s="22"/>
      <c r="AZL300" s="22"/>
      <c r="AZM300" s="22"/>
      <c r="AZN300" s="22"/>
      <c r="AZO300" s="22"/>
      <c r="AZP300" s="22"/>
      <c r="AZQ300" s="22"/>
      <c r="AZR300" s="22"/>
      <c r="AZS300" s="22"/>
      <c r="AZT300" s="22"/>
      <c r="AZU300" s="22"/>
      <c r="AZV300" s="22"/>
      <c r="AZW300" s="22"/>
      <c r="AZX300" s="22"/>
      <c r="AZY300" s="22"/>
      <c r="AZZ300" s="22"/>
      <c r="BAA300" s="22"/>
      <c r="BAB300" s="22"/>
      <c r="BAC300" s="22"/>
      <c r="BAD300" s="22"/>
      <c r="BAE300" s="22"/>
      <c r="BAF300" s="22"/>
      <c r="BAG300" s="22"/>
      <c r="BAH300" s="22"/>
      <c r="BAI300" s="22"/>
      <c r="BAJ300" s="22"/>
      <c r="BAK300" s="22"/>
      <c r="BAL300" s="22"/>
      <c r="BAM300" s="22"/>
      <c r="BAN300" s="22"/>
      <c r="BAO300" s="22"/>
      <c r="BAP300" s="22"/>
      <c r="BAQ300" s="22"/>
      <c r="BAR300" s="22"/>
      <c r="BAS300" s="22"/>
      <c r="BAT300" s="22"/>
      <c r="BAU300" s="22"/>
      <c r="BAV300" s="22"/>
      <c r="BAW300" s="22"/>
      <c r="BAX300" s="22"/>
      <c r="BAY300" s="22"/>
      <c r="BAZ300" s="22"/>
      <c r="BBA300" s="22"/>
      <c r="BBB300" s="22"/>
      <c r="BBC300" s="22"/>
      <c r="BBD300" s="22"/>
      <c r="BBE300" s="22"/>
      <c r="BBF300" s="22"/>
      <c r="BBG300" s="22"/>
      <c r="BBH300" s="22"/>
      <c r="BBI300" s="22"/>
      <c r="BBJ300" s="22"/>
      <c r="BBK300" s="22"/>
      <c r="BBL300" s="22"/>
      <c r="BBM300" s="22"/>
      <c r="BBN300" s="22"/>
      <c r="BBO300" s="22"/>
      <c r="BBP300" s="22"/>
      <c r="BBQ300" s="22"/>
      <c r="BBR300" s="22"/>
      <c r="BBS300" s="22"/>
      <c r="BBT300" s="22"/>
      <c r="BBU300" s="22"/>
      <c r="BBV300" s="22"/>
      <c r="BBW300" s="22"/>
      <c r="BBX300" s="22"/>
      <c r="BBY300" s="22"/>
      <c r="BBZ300" s="22"/>
      <c r="BCA300" s="22"/>
      <c r="BCB300" s="22"/>
      <c r="BCC300" s="22"/>
      <c r="BCD300" s="22"/>
      <c r="BCE300" s="22"/>
      <c r="BCF300" s="22"/>
      <c r="BCG300" s="22"/>
      <c r="BCH300" s="22"/>
      <c r="BCI300" s="22"/>
      <c r="BCJ300" s="22"/>
      <c r="BCK300" s="22"/>
      <c r="BCL300" s="22"/>
      <c r="BCM300" s="22"/>
      <c r="BCN300" s="22"/>
      <c r="BCO300" s="22"/>
      <c r="BCP300" s="22"/>
      <c r="BCQ300" s="22"/>
      <c r="BCR300" s="22"/>
      <c r="BCS300" s="22"/>
      <c r="BCT300" s="22"/>
      <c r="BCU300" s="22"/>
      <c r="BCV300" s="22"/>
      <c r="BCW300" s="22"/>
      <c r="BCX300" s="22"/>
      <c r="BCY300" s="22"/>
      <c r="BCZ300" s="22"/>
      <c r="BDA300" s="22"/>
      <c r="BDB300" s="22"/>
      <c r="BDC300" s="22"/>
      <c r="BDD300" s="22"/>
      <c r="BDE300" s="22"/>
      <c r="BDF300" s="22"/>
      <c r="BDG300" s="22"/>
      <c r="BDH300" s="22"/>
      <c r="BDI300" s="22"/>
      <c r="BDJ300" s="22"/>
      <c r="BDK300" s="22"/>
      <c r="BDL300" s="22"/>
      <c r="BDM300" s="22"/>
      <c r="BDN300" s="22"/>
      <c r="BDO300" s="22"/>
      <c r="BDP300" s="22"/>
      <c r="BDQ300" s="22"/>
      <c r="BDR300" s="22"/>
      <c r="BDS300" s="22"/>
      <c r="BDT300" s="22"/>
      <c r="BDU300" s="22"/>
      <c r="BDV300" s="22"/>
      <c r="BDW300" s="22"/>
      <c r="BDX300" s="22"/>
      <c r="BDY300" s="22"/>
      <c r="BDZ300" s="22"/>
      <c r="BEA300" s="22"/>
      <c r="BEB300" s="22"/>
      <c r="BEC300" s="22"/>
      <c r="BED300" s="22"/>
      <c r="BEE300" s="22"/>
      <c r="BEF300" s="22"/>
      <c r="BEG300" s="22"/>
      <c r="BEH300" s="22"/>
      <c r="BEI300" s="22"/>
      <c r="BEJ300" s="22"/>
      <c r="BEK300" s="22"/>
      <c r="BEL300" s="22"/>
      <c r="BEM300" s="22"/>
      <c r="BEN300" s="22"/>
      <c r="BEO300" s="22"/>
      <c r="BEP300" s="22"/>
      <c r="BEQ300" s="22"/>
      <c r="BER300" s="22"/>
      <c r="BES300" s="22"/>
      <c r="BET300" s="22"/>
      <c r="BEU300" s="22"/>
      <c r="BEV300" s="22"/>
      <c r="BEW300" s="22"/>
      <c r="BEX300" s="22"/>
      <c r="BEY300" s="22"/>
      <c r="BEZ300" s="22"/>
      <c r="BFA300" s="22"/>
      <c r="BFB300" s="22"/>
      <c r="BFC300" s="22"/>
      <c r="BFD300" s="22"/>
      <c r="BFE300" s="22"/>
      <c r="BFF300" s="22"/>
      <c r="BFG300" s="22"/>
      <c r="BFH300" s="22"/>
      <c r="BFI300" s="22"/>
      <c r="BFJ300" s="22"/>
      <c r="BFK300" s="22"/>
      <c r="BFL300" s="22"/>
      <c r="BFM300" s="22"/>
      <c r="BFN300" s="22"/>
      <c r="BFO300" s="22"/>
      <c r="BFP300" s="22"/>
      <c r="BFQ300" s="22"/>
      <c r="BFR300" s="22"/>
      <c r="BFS300" s="22"/>
      <c r="BFT300" s="22"/>
      <c r="BFU300" s="22"/>
      <c r="BFV300" s="22"/>
      <c r="BFW300" s="22"/>
      <c r="BFX300" s="22"/>
      <c r="BFY300" s="22"/>
      <c r="BFZ300" s="22"/>
      <c r="BGA300" s="22"/>
      <c r="BGB300" s="22"/>
      <c r="BGC300" s="22"/>
      <c r="BGD300" s="22"/>
      <c r="BGE300" s="22"/>
      <c r="BGF300" s="22"/>
      <c r="BGG300" s="22"/>
      <c r="BGH300" s="22"/>
      <c r="BGI300" s="22"/>
      <c r="BGJ300" s="22"/>
      <c r="BGK300" s="22"/>
      <c r="BGL300" s="22"/>
      <c r="BGM300" s="22"/>
      <c r="BGN300" s="22"/>
      <c r="BGO300" s="22"/>
      <c r="BGP300" s="22"/>
      <c r="BGQ300" s="22"/>
      <c r="BGR300" s="22"/>
      <c r="BGS300" s="22"/>
      <c r="BGT300" s="22"/>
      <c r="BGU300" s="22"/>
      <c r="BGV300" s="22"/>
      <c r="BGW300" s="22"/>
      <c r="BGX300" s="22"/>
      <c r="BGY300" s="22"/>
      <c r="BGZ300" s="22"/>
      <c r="BHA300" s="22"/>
      <c r="BHB300" s="22"/>
      <c r="BHC300" s="22"/>
      <c r="BHD300" s="22"/>
      <c r="BHE300" s="22"/>
      <c r="BHF300" s="22"/>
      <c r="BHG300" s="22"/>
      <c r="BHH300" s="22"/>
      <c r="BHI300" s="22"/>
      <c r="BHJ300" s="22"/>
      <c r="BHK300" s="22"/>
      <c r="BHL300" s="22"/>
      <c r="BHM300" s="22"/>
      <c r="BHN300" s="22"/>
      <c r="BHO300" s="22"/>
      <c r="BHP300" s="22"/>
      <c r="BHQ300" s="22"/>
      <c r="BHR300" s="22"/>
      <c r="BHS300" s="22"/>
      <c r="BHT300" s="22"/>
      <c r="BHU300" s="22"/>
      <c r="BHV300" s="22"/>
      <c r="BHW300" s="22"/>
      <c r="BHX300" s="22"/>
      <c r="BHY300" s="22"/>
      <c r="BHZ300" s="22"/>
      <c r="BIA300" s="22"/>
      <c r="BIB300" s="22"/>
      <c r="BIC300" s="22"/>
      <c r="BID300" s="22"/>
      <c r="BIE300" s="22"/>
      <c r="BIF300" s="22"/>
      <c r="BIG300" s="22"/>
      <c r="BIH300" s="22"/>
      <c r="BII300" s="22"/>
      <c r="BIJ300" s="22"/>
      <c r="BIK300" s="22"/>
      <c r="BIL300" s="22"/>
      <c r="BIM300" s="22"/>
      <c r="BIN300" s="22"/>
      <c r="BIO300" s="22"/>
      <c r="BIP300" s="22"/>
      <c r="BIQ300" s="22"/>
      <c r="BIR300" s="22"/>
      <c r="BIS300" s="22"/>
      <c r="BIT300" s="22"/>
      <c r="BIU300" s="22"/>
      <c r="BIV300" s="22"/>
      <c r="BIW300" s="22"/>
      <c r="BIX300" s="22"/>
      <c r="BIY300" s="22"/>
      <c r="BIZ300" s="22"/>
      <c r="BJA300" s="22"/>
      <c r="BJB300" s="22"/>
      <c r="BJC300" s="22"/>
      <c r="BJD300" s="22"/>
      <c r="BJE300" s="22"/>
      <c r="BJF300" s="22"/>
      <c r="BJG300" s="22"/>
      <c r="BJH300" s="22"/>
      <c r="BJI300" s="22"/>
      <c r="BJJ300" s="22"/>
      <c r="BJK300" s="22"/>
      <c r="BJL300" s="22"/>
      <c r="BJM300" s="22"/>
      <c r="BJN300" s="22"/>
      <c r="BJO300" s="22"/>
      <c r="BJP300" s="22"/>
      <c r="BJQ300" s="22"/>
      <c r="BJR300" s="22"/>
      <c r="BJS300" s="22"/>
      <c r="BJT300" s="22"/>
      <c r="BJU300" s="22"/>
      <c r="BJV300" s="22"/>
      <c r="BJW300" s="22"/>
      <c r="BJX300" s="22"/>
      <c r="BJY300" s="22"/>
      <c r="BJZ300" s="22"/>
      <c r="BKA300" s="22"/>
      <c r="BKB300" s="22"/>
      <c r="BKC300" s="22"/>
      <c r="BKD300" s="22"/>
      <c r="BKE300" s="22"/>
      <c r="BKF300" s="22"/>
      <c r="BKG300" s="22"/>
      <c r="BKH300" s="22"/>
      <c r="BKI300" s="22"/>
      <c r="BKJ300" s="22"/>
      <c r="BKK300" s="22"/>
      <c r="BKL300" s="22"/>
      <c r="BKM300" s="22"/>
      <c r="BKN300" s="22"/>
      <c r="BKO300" s="22"/>
      <c r="BKP300" s="22"/>
      <c r="BKQ300" s="22"/>
      <c r="BKR300" s="22"/>
      <c r="BKS300" s="22"/>
      <c r="BKT300" s="22"/>
      <c r="BKU300" s="22"/>
      <c r="BKV300" s="22"/>
      <c r="BKW300" s="22"/>
      <c r="BKX300" s="22"/>
      <c r="BKY300" s="22"/>
      <c r="BKZ300" s="22"/>
      <c r="BLA300" s="22"/>
      <c r="BLB300" s="22"/>
      <c r="BLC300" s="22"/>
      <c r="BLD300" s="22"/>
      <c r="BLE300" s="22"/>
      <c r="BLF300" s="22"/>
      <c r="BLG300" s="22"/>
      <c r="BLH300" s="22"/>
      <c r="BLI300" s="22"/>
      <c r="BLJ300" s="22"/>
      <c r="BLK300" s="22"/>
      <c r="BLL300" s="22"/>
      <c r="BLM300" s="22"/>
      <c r="BLN300" s="22"/>
      <c r="BLO300" s="22"/>
      <c r="BLP300" s="22"/>
      <c r="BLQ300" s="22"/>
      <c r="BLR300" s="22"/>
      <c r="BLS300" s="22"/>
      <c r="BLT300" s="22"/>
      <c r="BLU300" s="22"/>
      <c r="BLV300" s="22"/>
      <c r="BLW300" s="22"/>
      <c r="BLX300" s="22"/>
      <c r="BLY300" s="22"/>
      <c r="BLZ300" s="22"/>
      <c r="BMA300" s="22"/>
      <c r="BMB300" s="22"/>
      <c r="BMC300" s="22"/>
      <c r="BMD300" s="22"/>
      <c r="BME300" s="22"/>
      <c r="BMF300" s="22"/>
      <c r="BMG300" s="22"/>
      <c r="BMH300" s="22"/>
      <c r="BMI300" s="22"/>
      <c r="BMJ300" s="22"/>
      <c r="BMK300" s="22"/>
      <c r="BML300" s="22"/>
      <c r="BMM300" s="22"/>
      <c r="BMN300" s="22"/>
      <c r="BMO300" s="22"/>
      <c r="BMP300" s="22"/>
      <c r="BMQ300" s="22"/>
      <c r="BMR300" s="22"/>
      <c r="BMS300" s="22"/>
      <c r="BMT300" s="22"/>
      <c r="BMU300" s="22"/>
      <c r="BMV300" s="22"/>
      <c r="BMW300" s="22"/>
      <c r="BMX300" s="22"/>
      <c r="BMY300" s="22"/>
      <c r="BMZ300" s="22"/>
      <c r="BNA300" s="22"/>
      <c r="BNB300" s="22"/>
      <c r="BNC300" s="22"/>
      <c r="BND300" s="22"/>
      <c r="BNE300" s="22"/>
      <c r="BNF300" s="22"/>
      <c r="BNG300" s="22"/>
      <c r="BNH300" s="22"/>
      <c r="BNI300" s="22"/>
      <c r="BNJ300" s="22"/>
      <c r="BNK300" s="22"/>
      <c r="BNL300" s="22"/>
      <c r="BNM300" s="22"/>
      <c r="BNN300" s="22"/>
      <c r="BNO300" s="22"/>
      <c r="BNP300" s="22"/>
      <c r="BNQ300" s="22"/>
      <c r="BNR300" s="22"/>
      <c r="BNS300" s="22"/>
      <c r="BNT300" s="22"/>
      <c r="BNU300" s="22"/>
      <c r="BNV300" s="22"/>
      <c r="BNW300" s="22"/>
      <c r="BNX300" s="22"/>
      <c r="BNY300" s="22"/>
      <c r="BNZ300" s="22"/>
      <c r="BOA300" s="22"/>
      <c r="BOB300" s="22"/>
      <c r="BOC300" s="22"/>
      <c r="BOD300" s="22"/>
      <c r="BOE300" s="22"/>
      <c r="BOF300" s="22"/>
      <c r="BOG300" s="22"/>
      <c r="BOH300" s="22"/>
      <c r="BOI300" s="22"/>
      <c r="BOJ300" s="22"/>
      <c r="BOK300" s="22"/>
      <c r="BOL300" s="22"/>
      <c r="BOM300" s="22"/>
      <c r="BON300" s="22"/>
      <c r="BOO300" s="22"/>
      <c r="BOP300" s="22"/>
      <c r="BOQ300" s="22"/>
      <c r="BOR300" s="22"/>
      <c r="BOS300" s="22"/>
      <c r="BOT300" s="22"/>
      <c r="BOU300" s="22"/>
      <c r="BOV300" s="22"/>
      <c r="BOW300" s="22"/>
      <c r="BOX300" s="22"/>
      <c r="BOY300" s="22"/>
      <c r="BOZ300" s="22"/>
      <c r="BPA300" s="22"/>
      <c r="BPB300" s="22"/>
      <c r="BPC300" s="22"/>
      <c r="BPD300" s="22"/>
      <c r="BPE300" s="22"/>
      <c r="BPF300" s="22"/>
      <c r="BPG300" s="22"/>
      <c r="BPH300" s="22"/>
      <c r="BPI300" s="22"/>
      <c r="BPJ300" s="22"/>
      <c r="BPK300" s="22"/>
      <c r="BPL300" s="22"/>
      <c r="BPM300" s="22"/>
      <c r="BPN300" s="22"/>
      <c r="BPO300" s="22"/>
      <c r="BPP300" s="22"/>
      <c r="BPQ300" s="22"/>
      <c r="BPR300" s="22"/>
      <c r="BPS300" s="22"/>
      <c r="BPT300" s="22"/>
      <c r="BPU300" s="22"/>
      <c r="BPV300" s="22"/>
      <c r="BPW300" s="22"/>
      <c r="BPX300" s="22"/>
      <c r="BPY300" s="22"/>
      <c r="BPZ300" s="22"/>
      <c r="BQA300" s="22"/>
      <c r="BQB300" s="22"/>
      <c r="BQC300" s="22"/>
      <c r="BQD300" s="22"/>
      <c r="BQE300" s="22"/>
      <c r="BQF300" s="22"/>
      <c r="BQG300" s="22"/>
      <c r="BQH300" s="22"/>
      <c r="BQI300" s="22"/>
      <c r="BQJ300" s="22"/>
      <c r="BQK300" s="22"/>
      <c r="BQL300" s="22"/>
      <c r="BQM300" s="22"/>
      <c r="BQN300" s="22"/>
      <c r="BQO300" s="22"/>
      <c r="BQP300" s="22"/>
      <c r="BQQ300" s="22"/>
      <c r="BQR300" s="22"/>
      <c r="BQS300" s="22"/>
      <c r="BQT300" s="22"/>
      <c r="BQU300" s="22"/>
      <c r="BQV300" s="22"/>
      <c r="BQW300" s="22"/>
      <c r="BQX300" s="22"/>
      <c r="BQY300" s="22"/>
      <c r="BQZ300" s="22"/>
      <c r="BRA300" s="22"/>
      <c r="BRB300" s="22"/>
      <c r="BRC300" s="22"/>
      <c r="BRD300" s="22"/>
      <c r="BRE300" s="22"/>
      <c r="BRF300" s="22"/>
      <c r="BRG300" s="22"/>
      <c r="BRH300" s="22"/>
      <c r="BRI300" s="22"/>
      <c r="BRJ300" s="22"/>
      <c r="BRK300" s="22"/>
      <c r="BRL300" s="22"/>
      <c r="BRM300" s="22"/>
      <c r="BRN300" s="22"/>
      <c r="BRO300" s="22"/>
      <c r="BRP300" s="22"/>
      <c r="BRQ300" s="22"/>
      <c r="BRR300" s="22"/>
      <c r="BRS300" s="22"/>
      <c r="BRT300" s="22"/>
      <c r="BRU300" s="22"/>
      <c r="BRV300" s="22"/>
      <c r="BRW300" s="22"/>
      <c r="BRX300" s="22"/>
      <c r="BRY300" s="22"/>
      <c r="BRZ300" s="22"/>
      <c r="BSA300" s="22"/>
      <c r="BSB300" s="22"/>
      <c r="BSC300" s="22"/>
      <c r="BSD300" s="22"/>
      <c r="BSE300" s="22"/>
      <c r="BSF300" s="22"/>
      <c r="BSG300" s="22"/>
      <c r="BSH300" s="22"/>
      <c r="BSI300" s="22"/>
      <c r="BSJ300" s="22"/>
      <c r="BSK300" s="22"/>
      <c r="BSL300" s="22"/>
      <c r="BSM300" s="22"/>
      <c r="BSN300" s="22"/>
      <c r="BSO300" s="22"/>
      <c r="BSP300" s="22"/>
      <c r="BSQ300" s="22"/>
      <c r="BSR300" s="22"/>
      <c r="BSS300" s="22"/>
      <c r="BST300" s="22"/>
      <c r="BSU300" s="22"/>
      <c r="BSV300" s="22"/>
      <c r="BSW300" s="22"/>
      <c r="BSX300" s="22"/>
      <c r="BSY300" s="22"/>
      <c r="BSZ300" s="22"/>
      <c r="BTA300" s="22"/>
      <c r="BTB300" s="22"/>
      <c r="BTC300" s="22"/>
      <c r="BTD300" s="22"/>
      <c r="BTE300" s="22"/>
      <c r="BTF300" s="22"/>
      <c r="BTG300" s="22"/>
      <c r="BTH300" s="22"/>
      <c r="BTI300" s="22"/>
      <c r="BTJ300" s="22"/>
      <c r="BTK300" s="22"/>
      <c r="BTL300" s="22"/>
      <c r="BTM300" s="22"/>
      <c r="BTN300" s="22"/>
      <c r="BTO300" s="22"/>
      <c r="BTP300" s="22"/>
      <c r="BTQ300" s="22"/>
      <c r="BTR300" s="22"/>
      <c r="BTS300" s="22"/>
      <c r="BTT300" s="22"/>
      <c r="BTU300" s="22"/>
      <c r="BTV300" s="22"/>
      <c r="BTW300" s="22"/>
      <c r="BTX300" s="22"/>
      <c r="BTY300" s="22"/>
      <c r="BTZ300" s="22"/>
      <c r="BUA300" s="22"/>
      <c r="BUB300" s="22"/>
      <c r="BUC300" s="22"/>
      <c r="BUD300" s="22"/>
      <c r="BUE300" s="22"/>
      <c r="BUF300" s="22"/>
      <c r="BUG300" s="22"/>
      <c r="BUH300" s="22"/>
      <c r="BUI300" s="22"/>
      <c r="BUJ300" s="22"/>
      <c r="BUK300" s="22"/>
      <c r="BUL300" s="22"/>
      <c r="BUM300" s="22"/>
      <c r="BUN300" s="22"/>
      <c r="BUO300" s="22"/>
      <c r="BUP300" s="22"/>
      <c r="BUQ300" s="22"/>
      <c r="BUR300" s="22"/>
      <c r="BUS300" s="22"/>
      <c r="BUT300" s="22"/>
      <c r="BUU300" s="22"/>
      <c r="BUV300" s="22"/>
      <c r="BUW300" s="22"/>
      <c r="BUX300" s="22"/>
      <c r="BUY300" s="22"/>
      <c r="BUZ300" s="22"/>
      <c r="BVA300" s="22"/>
      <c r="BVB300" s="22"/>
      <c r="BVC300" s="22"/>
      <c r="BVD300" s="22"/>
      <c r="BVE300" s="22"/>
      <c r="BVF300" s="22"/>
      <c r="BVG300" s="22"/>
      <c r="BVH300" s="22"/>
      <c r="BVI300" s="22"/>
      <c r="BVJ300" s="22"/>
      <c r="BVK300" s="22"/>
      <c r="BVL300" s="22"/>
      <c r="BVM300" s="22"/>
      <c r="BVN300" s="22"/>
      <c r="BVO300" s="22"/>
      <c r="BVP300" s="22"/>
      <c r="BVQ300" s="22"/>
      <c r="BVR300" s="22"/>
      <c r="BVS300" s="22"/>
      <c r="BVT300" s="22"/>
      <c r="BVU300" s="22"/>
      <c r="BVV300" s="22"/>
      <c r="BVW300" s="22"/>
      <c r="BVX300" s="22"/>
      <c r="BVY300" s="22"/>
      <c r="BVZ300" s="22"/>
      <c r="BWA300" s="22"/>
      <c r="BWB300" s="22"/>
      <c r="BWC300" s="22"/>
      <c r="BWD300" s="22"/>
      <c r="BWE300" s="22"/>
      <c r="BWF300" s="22"/>
      <c r="BWG300" s="22"/>
      <c r="BWH300" s="22"/>
      <c r="BWI300" s="22"/>
      <c r="BWJ300" s="22"/>
      <c r="BWK300" s="22"/>
      <c r="BWL300" s="22"/>
      <c r="BWM300" s="22"/>
      <c r="BWN300" s="22"/>
      <c r="BWO300" s="22"/>
      <c r="BWP300" s="22"/>
      <c r="BWQ300" s="22"/>
      <c r="BWR300" s="22"/>
      <c r="BWS300" s="22"/>
      <c r="BWT300" s="22"/>
      <c r="BWU300" s="22"/>
      <c r="BWV300" s="22"/>
      <c r="BWW300" s="22"/>
      <c r="BWX300" s="22"/>
      <c r="BWY300" s="22"/>
      <c r="BWZ300" s="22"/>
      <c r="BXA300" s="22"/>
      <c r="BXB300" s="22"/>
      <c r="BXC300" s="22"/>
      <c r="BXD300" s="22"/>
      <c r="BXE300" s="22"/>
      <c r="BXF300" s="22"/>
      <c r="BXG300" s="22"/>
      <c r="BXH300" s="22"/>
      <c r="BXI300" s="22"/>
      <c r="BXJ300" s="22"/>
      <c r="BXK300" s="22"/>
      <c r="BXL300" s="22"/>
      <c r="BXM300" s="22"/>
      <c r="BXN300" s="22"/>
      <c r="BXO300" s="22"/>
      <c r="BXP300" s="22"/>
      <c r="BXQ300" s="22"/>
      <c r="BXR300" s="22"/>
      <c r="BXS300" s="22"/>
      <c r="BXT300" s="22"/>
      <c r="BXU300" s="22"/>
      <c r="BXV300" s="22"/>
      <c r="BXW300" s="22"/>
      <c r="BXX300" s="22"/>
      <c r="BXY300" s="22"/>
      <c r="BXZ300" s="22"/>
      <c r="BYA300" s="22"/>
      <c r="BYB300" s="22"/>
      <c r="BYC300" s="22"/>
      <c r="BYD300" s="22"/>
      <c r="BYE300" s="22"/>
      <c r="BYF300" s="22"/>
      <c r="BYG300" s="22"/>
      <c r="BYH300" s="22"/>
      <c r="BYI300" s="22"/>
      <c r="BYJ300" s="22"/>
      <c r="BYK300" s="22"/>
      <c r="BYL300" s="22"/>
      <c r="BYM300" s="22"/>
      <c r="BYN300" s="22"/>
      <c r="BYO300" s="22"/>
      <c r="BYP300" s="22"/>
      <c r="BYQ300" s="22"/>
      <c r="BYR300" s="22"/>
      <c r="BYS300" s="22"/>
      <c r="BYT300" s="22"/>
      <c r="BYU300" s="22"/>
      <c r="BYV300" s="22"/>
      <c r="BYW300" s="22"/>
      <c r="BYX300" s="22"/>
      <c r="BYY300" s="22"/>
      <c r="BYZ300" s="22"/>
      <c r="BZA300" s="22"/>
      <c r="BZB300" s="22"/>
      <c r="BZC300" s="22"/>
      <c r="BZD300" s="22"/>
      <c r="BZE300" s="22"/>
      <c r="BZF300" s="22"/>
      <c r="BZG300" s="22"/>
      <c r="BZH300" s="22"/>
      <c r="BZI300" s="22"/>
      <c r="BZJ300" s="22"/>
      <c r="BZK300" s="22"/>
      <c r="BZL300" s="22"/>
      <c r="BZM300" s="22"/>
      <c r="BZN300" s="22"/>
      <c r="BZO300" s="22"/>
      <c r="BZP300" s="22"/>
      <c r="BZQ300" s="22"/>
      <c r="BZR300" s="22"/>
      <c r="BZS300" s="22"/>
      <c r="BZT300" s="22"/>
      <c r="BZU300" s="22"/>
      <c r="BZV300" s="22"/>
      <c r="BZW300" s="22"/>
      <c r="BZX300" s="22"/>
      <c r="BZY300" s="22"/>
      <c r="BZZ300" s="22"/>
      <c r="CAA300" s="22"/>
      <c r="CAB300" s="22"/>
      <c r="CAC300" s="22"/>
      <c r="CAD300" s="22"/>
      <c r="CAE300" s="22"/>
      <c r="CAF300" s="22"/>
      <c r="CAG300" s="22"/>
      <c r="CAH300" s="22"/>
      <c r="CAI300" s="22"/>
      <c r="CAJ300" s="22"/>
      <c r="CAK300" s="22"/>
      <c r="CAL300" s="22"/>
      <c r="CAM300" s="22"/>
      <c r="CAN300" s="22"/>
      <c r="CAO300" s="22"/>
      <c r="CAP300" s="22"/>
      <c r="CAQ300" s="22"/>
      <c r="CAR300" s="22"/>
      <c r="CAS300" s="22"/>
      <c r="CAT300" s="22"/>
      <c r="CAU300" s="22"/>
      <c r="CAV300" s="22"/>
      <c r="CAW300" s="22"/>
      <c r="CAX300" s="22"/>
      <c r="CAY300" s="22"/>
      <c r="CAZ300" s="22"/>
      <c r="CBA300" s="22"/>
      <c r="CBB300" s="22"/>
      <c r="CBC300" s="22"/>
      <c r="CBD300" s="22"/>
      <c r="CBE300" s="22"/>
      <c r="CBF300" s="22"/>
      <c r="CBG300" s="22"/>
      <c r="CBH300" s="22"/>
      <c r="CBI300" s="22"/>
      <c r="CBJ300" s="22"/>
      <c r="CBK300" s="22"/>
      <c r="CBL300" s="22"/>
      <c r="CBM300" s="22"/>
      <c r="CBN300" s="22"/>
      <c r="CBO300" s="22"/>
      <c r="CBP300" s="22"/>
      <c r="CBQ300" s="22"/>
      <c r="CBR300" s="22"/>
      <c r="CBS300" s="22"/>
      <c r="CBT300" s="22"/>
      <c r="CBU300" s="22"/>
      <c r="CBV300" s="22"/>
      <c r="CBW300" s="22"/>
      <c r="CBX300" s="22"/>
      <c r="CBY300" s="22"/>
      <c r="CBZ300" s="22"/>
      <c r="CCA300" s="22"/>
      <c r="CCB300" s="22"/>
      <c r="CCC300" s="22"/>
      <c r="CCD300" s="22"/>
      <c r="CCE300" s="22"/>
      <c r="CCF300" s="22"/>
      <c r="CCG300" s="22"/>
      <c r="CCH300" s="22"/>
      <c r="CCI300" s="22"/>
      <c r="CCJ300" s="22"/>
      <c r="CCK300" s="22"/>
      <c r="CCL300" s="22"/>
      <c r="CCM300" s="22"/>
      <c r="CCN300" s="22"/>
      <c r="CCO300" s="22"/>
      <c r="CCP300" s="22"/>
      <c r="CCQ300" s="22"/>
      <c r="CCR300" s="22"/>
      <c r="CCS300" s="22"/>
      <c r="CCT300" s="22"/>
      <c r="CCU300" s="22"/>
      <c r="CCV300" s="22"/>
      <c r="CCW300" s="22"/>
      <c r="CCX300" s="22"/>
      <c r="CCY300" s="22"/>
      <c r="CCZ300" s="22"/>
      <c r="CDA300" s="22"/>
      <c r="CDB300" s="22"/>
      <c r="CDC300" s="22"/>
      <c r="CDD300" s="22"/>
      <c r="CDE300" s="22"/>
      <c r="CDF300" s="22"/>
      <c r="CDG300" s="22"/>
      <c r="CDH300" s="22"/>
      <c r="CDI300" s="22"/>
      <c r="CDJ300" s="22"/>
      <c r="CDK300" s="22"/>
      <c r="CDL300" s="22"/>
      <c r="CDM300" s="22"/>
      <c r="CDN300" s="22"/>
      <c r="CDO300" s="22"/>
      <c r="CDP300" s="22"/>
      <c r="CDQ300" s="22"/>
      <c r="CDR300" s="22"/>
      <c r="CDS300" s="22"/>
      <c r="CDT300" s="22"/>
      <c r="CDU300" s="22"/>
      <c r="CDV300" s="22"/>
      <c r="CDW300" s="22"/>
      <c r="CDX300" s="22"/>
      <c r="CDY300" s="22"/>
      <c r="CDZ300" s="22"/>
      <c r="CEA300" s="22"/>
      <c r="CEB300" s="22"/>
      <c r="CEC300" s="22"/>
      <c r="CED300" s="22"/>
      <c r="CEE300" s="22"/>
      <c r="CEF300" s="22"/>
      <c r="CEG300" s="22"/>
      <c r="CEH300" s="22"/>
      <c r="CEI300" s="22"/>
      <c r="CEJ300" s="22"/>
      <c r="CEK300" s="22"/>
      <c r="CEL300" s="22"/>
      <c r="CEM300" s="22"/>
      <c r="CEN300" s="22"/>
      <c r="CEO300" s="22"/>
      <c r="CEP300" s="22"/>
      <c r="CEQ300" s="22"/>
      <c r="CER300" s="22"/>
      <c r="CES300" s="22"/>
      <c r="CET300" s="22"/>
      <c r="CEU300" s="22"/>
      <c r="CEV300" s="22"/>
      <c r="CEW300" s="22"/>
      <c r="CEX300" s="22"/>
      <c r="CEY300" s="22"/>
      <c r="CEZ300" s="22"/>
      <c r="CFA300" s="22"/>
      <c r="CFB300" s="22"/>
      <c r="CFC300" s="22"/>
      <c r="CFD300" s="22"/>
      <c r="CFE300" s="22"/>
      <c r="CFF300" s="22"/>
      <c r="CFG300" s="22"/>
      <c r="CFH300" s="22"/>
      <c r="CFI300" s="22"/>
      <c r="CFJ300" s="22"/>
      <c r="CFK300" s="22"/>
      <c r="CFL300" s="22"/>
      <c r="CFM300" s="22"/>
      <c r="CFN300" s="22"/>
      <c r="CFO300" s="22"/>
      <c r="CFP300" s="22"/>
      <c r="CFQ300" s="22"/>
      <c r="CFR300" s="22"/>
      <c r="CFS300" s="22"/>
      <c r="CFT300" s="22"/>
      <c r="CFU300" s="22"/>
      <c r="CFV300" s="22"/>
      <c r="CFW300" s="22"/>
      <c r="CFX300" s="22"/>
      <c r="CFY300" s="22"/>
      <c r="CFZ300" s="22"/>
      <c r="CGA300" s="22"/>
      <c r="CGB300" s="22"/>
      <c r="CGC300" s="22"/>
      <c r="CGD300" s="22"/>
      <c r="CGE300" s="22"/>
      <c r="CGF300" s="22"/>
      <c r="CGG300" s="22"/>
      <c r="CGH300" s="22"/>
      <c r="CGI300" s="22"/>
      <c r="CGJ300" s="22"/>
      <c r="CGK300" s="22"/>
      <c r="CGL300" s="22"/>
      <c r="CGM300" s="22"/>
      <c r="CGN300" s="22"/>
      <c r="CGO300" s="22"/>
      <c r="CGP300" s="22"/>
      <c r="CGQ300" s="22"/>
      <c r="CGR300" s="22"/>
      <c r="CGS300" s="22"/>
      <c r="CGT300" s="22"/>
      <c r="CGU300" s="22"/>
      <c r="CGV300" s="22"/>
      <c r="CGW300" s="22"/>
      <c r="CGX300" s="22"/>
      <c r="CGY300" s="22"/>
      <c r="CGZ300" s="22"/>
      <c r="CHA300" s="22"/>
      <c r="CHB300" s="22"/>
      <c r="CHC300" s="22"/>
      <c r="CHD300" s="22"/>
      <c r="CHE300" s="22"/>
      <c r="CHF300" s="22"/>
      <c r="CHG300" s="22"/>
      <c r="CHH300" s="22"/>
      <c r="CHI300" s="22"/>
      <c r="CHJ300" s="22"/>
      <c r="CHK300" s="22"/>
      <c r="CHL300" s="22"/>
      <c r="CHM300" s="22"/>
      <c r="CHN300" s="22"/>
      <c r="CHO300" s="22"/>
      <c r="CHP300" s="22"/>
      <c r="CHQ300" s="22"/>
      <c r="CHR300" s="22"/>
      <c r="CHS300" s="22"/>
      <c r="CHT300" s="22"/>
      <c r="CHU300" s="22"/>
      <c r="CHV300" s="22"/>
      <c r="CHW300" s="22"/>
      <c r="CHX300" s="22"/>
      <c r="CHY300" s="22"/>
      <c r="CHZ300" s="22"/>
      <c r="CIA300" s="22"/>
      <c r="CIB300" s="22"/>
      <c r="CIC300" s="22"/>
      <c r="CID300" s="22"/>
      <c r="CIE300" s="22"/>
      <c r="CIF300" s="22"/>
      <c r="CIG300" s="22"/>
      <c r="CIH300" s="22"/>
      <c r="CII300" s="22"/>
      <c r="CIJ300" s="22"/>
      <c r="CIK300" s="22"/>
      <c r="CIL300" s="22"/>
      <c r="CIM300" s="22"/>
      <c r="CIN300" s="22"/>
      <c r="CIO300" s="22"/>
      <c r="CIP300" s="22"/>
      <c r="CIQ300" s="22"/>
      <c r="CIR300" s="22"/>
      <c r="CIS300" s="22"/>
      <c r="CIT300" s="22"/>
      <c r="CIU300" s="22"/>
      <c r="CIV300" s="22"/>
      <c r="CIW300" s="22"/>
      <c r="CIX300" s="22"/>
      <c r="CIY300" s="22"/>
      <c r="CIZ300" s="22"/>
      <c r="CJA300" s="22"/>
      <c r="CJB300" s="22"/>
      <c r="CJC300" s="22"/>
      <c r="CJD300" s="22"/>
      <c r="CJE300" s="22"/>
      <c r="CJF300" s="22"/>
      <c r="CJG300" s="22"/>
      <c r="CJH300" s="22"/>
      <c r="CJI300" s="22"/>
      <c r="CJJ300" s="22"/>
      <c r="CJK300" s="22"/>
      <c r="CJL300" s="22"/>
      <c r="CJM300" s="22"/>
      <c r="CJN300" s="22"/>
      <c r="CJO300" s="22"/>
      <c r="CJP300" s="22"/>
      <c r="CJQ300" s="22"/>
      <c r="CJR300" s="22"/>
      <c r="CJS300" s="22"/>
      <c r="CJT300" s="22"/>
      <c r="CJU300" s="22"/>
      <c r="CJV300" s="22"/>
      <c r="CJW300" s="22"/>
      <c r="CJX300" s="22"/>
      <c r="CJY300" s="22"/>
      <c r="CJZ300" s="22"/>
      <c r="CKA300" s="22"/>
      <c r="CKB300" s="22"/>
      <c r="CKC300" s="22"/>
      <c r="CKD300" s="22"/>
      <c r="CKE300" s="22"/>
      <c r="CKF300" s="22"/>
      <c r="CKG300" s="22"/>
      <c r="CKH300" s="22"/>
      <c r="CKI300" s="22"/>
      <c r="CKJ300" s="22"/>
      <c r="CKK300" s="22"/>
      <c r="CKL300" s="22"/>
      <c r="CKM300" s="22"/>
      <c r="CKN300" s="22"/>
      <c r="CKO300" s="22"/>
      <c r="CKP300" s="22"/>
      <c r="CKQ300" s="22"/>
      <c r="CKR300" s="22"/>
      <c r="CKS300" s="22"/>
      <c r="CKT300" s="22"/>
      <c r="CKU300" s="22"/>
      <c r="CKV300" s="22"/>
      <c r="CKW300" s="22"/>
      <c r="CKX300" s="22"/>
      <c r="CKY300" s="22"/>
      <c r="CKZ300" s="22"/>
      <c r="CLA300" s="22"/>
      <c r="CLB300" s="22"/>
      <c r="CLC300" s="22"/>
      <c r="CLD300" s="22"/>
      <c r="CLE300" s="22"/>
      <c r="CLF300" s="22"/>
      <c r="CLG300" s="22"/>
      <c r="CLH300" s="22"/>
      <c r="CLI300" s="22"/>
      <c r="CLJ300" s="22"/>
      <c r="CLK300" s="22"/>
      <c r="CLL300" s="22"/>
      <c r="CLM300" s="22"/>
      <c r="CLN300" s="22"/>
      <c r="CLO300" s="22"/>
      <c r="CLP300" s="22"/>
      <c r="CLQ300" s="22"/>
      <c r="CLR300" s="22"/>
      <c r="CLS300" s="22"/>
      <c r="CLT300" s="22"/>
      <c r="CLU300" s="22"/>
      <c r="CLV300" s="22"/>
      <c r="CLW300" s="22"/>
      <c r="CLX300" s="22"/>
      <c r="CLY300" s="22"/>
      <c r="CLZ300" s="22"/>
      <c r="CMA300" s="22"/>
      <c r="CMB300" s="22"/>
      <c r="CMC300" s="22"/>
      <c r="CMD300" s="22"/>
      <c r="CME300" s="22"/>
      <c r="CMF300" s="22"/>
      <c r="CMG300" s="22"/>
      <c r="CMH300" s="22"/>
      <c r="CMI300" s="22"/>
      <c r="CMJ300" s="22"/>
      <c r="CMK300" s="22"/>
      <c r="CML300" s="22"/>
      <c r="CMM300" s="22"/>
      <c r="CMN300" s="22"/>
      <c r="CMO300" s="22"/>
      <c r="CMP300" s="22"/>
      <c r="CMQ300" s="22"/>
      <c r="CMR300" s="22"/>
      <c r="CMS300" s="22"/>
      <c r="CMT300" s="22"/>
      <c r="CMU300" s="22"/>
      <c r="CMV300" s="22"/>
      <c r="CMW300" s="22"/>
      <c r="CMX300" s="22"/>
      <c r="CMY300" s="22"/>
      <c r="CMZ300" s="22"/>
      <c r="CNA300" s="22"/>
      <c r="CNB300" s="22"/>
      <c r="CNC300" s="22"/>
      <c r="CND300" s="22"/>
      <c r="CNE300" s="22"/>
      <c r="CNF300" s="22"/>
      <c r="CNG300" s="22"/>
      <c r="CNH300" s="22"/>
      <c r="CNI300" s="22"/>
      <c r="CNJ300" s="22"/>
      <c r="CNK300" s="22"/>
      <c r="CNL300" s="22"/>
      <c r="CNM300" s="22"/>
      <c r="CNN300" s="22"/>
      <c r="CNO300" s="22"/>
      <c r="CNP300" s="22"/>
      <c r="CNQ300" s="22"/>
      <c r="CNR300" s="22"/>
      <c r="CNS300" s="22"/>
      <c r="CNT300" s="22"/>
      <c r="CNU300" s="22"/>
      <c r="CNV300" s="22"/>
      <c r="CNW300" s="22"/>
      <c r="CNX300" s="22"/>
      <c r="CNY300" s="22"/>
      <c r="CNZ300" s="22"/>
      <c r="COA300" s="22"/>
      <c r="COB300" s="22"/>
      <c r="COC300" s="22"/>
      <c r="COD300" s="22"/>
      <c r="COE300" s="22"/>
      <c r="COF300" s="22"/>
      <c r="COG300" s="22"/>
      <c r="COH300" s="22"/>
      <c r="COI300" s="22"/>
      <c r="COJ300" s="22"/>
      <c r="COK300" s="22"/>
      <c r="COL300" s="22"/>
      <c r="COM300" s="22"/>
      <c r="CON300" s="22"/>
      <c r="COO300" s="22"/>
      <c r="COP300" s="22"/>
      <c r="COQ300" s="22"/>
      <c r="COR300" s="22"/>
      <c r="COS300" s="22"/>
      <c r="COT300" s="22"/>
      <c r="COU300" s="22"/>
      <c r="COV300" s="22"/>
      <c r="COW300" s="22"/>
      <c r="COX300" s="22"/>
      <c r="COY300" s="22"/>
      <c r="COZ300" s="22"/>
      <c r="CPA300" s="22"/>
      <c r="CPB300" s="22"/>
      <c r="CPC300" s="22"/>
      <c r="CPD300" s="22"/>
      <c r="CPE300" s="22"/>
      <c r="CPF300" s="22"/>
      <c r="CPG300" s="22"/>
      <c r="CPH300" s="22"/>
      <c r="CPI300" s="22"/>
      <c r="CPJ300" s="22"/>
      <c r="CPK300" s="22"/>
      <c r="CPL300" s="22"/>
      <c r="CPM300" s="22"/>
      <c r="CPN300" s="22"/>
      <c r="CPO300" s="22"/>
      <c r="CPP300" s="22"/>
      <c r="CPQ300" s="22"/>
      <c r="CPR300" s="22"/>
      <c r="CPS300" s="22"/>
      <c r="CPT300" s="22"/>
      <c r="CPU300" s="22"/>
      <c r="CPV300" s="22"/>
      <c r="CPW300" s="22"/>
      <c r="CPX300" s="22"/>
      <c r="CPY300" s="22"/>
      <c r="CPZ300" s="22"/>
      <c r="CQA300" s="22"/>
      <c r="CQB300" s="22"/>
      <c r="CQC300" s="22"/>
      <c r="CQD300" s="22"/>
      <c r="CQE300" s="22"/>
      <c r="CQF300" s="22"/>
      <c r="CQG300" s="22"/>
      <c r="CQH300" s="22"/>
      <c r="CQI300" s="22"/>
      <c r="CQJ300" s="22"/>
      <c r="CQK300" s="22"/>
      <c r="CQL300" s="22"/>
      <c r="CQM300" s="22"/>
      <c r="CQN300" s="22"/>
      <c r="CQO300" s="22"/>
      <c r="CQP300" s="22"/>
      <c r="CQQ300" s="22"/>
      <c r="CQR300" s="22"/>
      <c r="CQS300" s="22"/>
      <c r="CQT300" s="22"/>
      <c r="CQU300" s="22"/>
      <c r="CQV300" s="22"/>
      <c r="CQW300" s="22"/>
      <c r="CQX300" s="22"/>
      <c r="CQY300" s="22"/>
      <c r="CQZ300" s="22"/>
      <c r="CRA300" s="22"/>
      <c r="CRB300" s="22"/>
      <c r="CRC300" s="22"/>
      <c r="CRD300" s="22"/>
      <c r="CRE300" s="22"/>
      <c r="CRF300" s="22"/>
      <c r="CRG300" s="22"/>
      <c r="CRH300" s="22"/>
      <c r="CRI300" s="22"/>
      <c r="CRJ300" s="22"/>
      <c r="CRK300" s="22"/>
      <c r="CRL300" s="22"/>
      <c r="CRM300" s="22"/>
      <c r="CRN300" s="22"/>
      <c r="CRO300" s="22"/>
      <c r="CRP300" s="22"/>
      <c r="CRQ300" s="22"/>
      <c r="CRR300" s="22"/>
      <c r="CRS300" s="22"/>
      <c r="CRT300" s="22"/>
      <c r="CRU300" s="22"/>
      <c r="CRV300" s="22"/>
      <c r="CRW300" s="22"/>
      <c r="CRX300" s="22"/>
      <c r="CRY300" s="22"/>
      <c r="CRZ300" s="22"/>
      <c r="CSA300" s="22"/>
      <c r="CSB300" s="22"/>
      <c r="CSC300" s="22"/>
      <c r="CSD300" s="22"/>
      <c r="CSE300" s="22"/>
      <c r="CSF300" s="22"/>
      <c r="CSG300" s="22"/>
      <c r="CSH300" s="22"/>
      <c r="CSI300" s="22"/>
      <c r="CSJ300" s="22"/>
      <c r="CSK300" s="22"/>
      <c r="CSL300" s="22"/>
      <c r="CSM300" s="22"/>
      <c r="CSN300" s="22"/>
      <c r="CSO300" s="22"/>
      <c r="CSP300" s="22"/>
      <c r="CSQ300" s="22"/>
      <c r="CSR300" s="22"/>
      <c r="CSS300" s="22"/>
      <c r="CST300" s="22"/>
      <c r="CSU300" s="22"/>
      <c r="CSV300" s="22"/>
      <c r="CSW300" s="22"/>
      <c r="CSX300" s="22"/>
      <c r="CSY300" s="22"/>
      <c r="CSZ300" s="22"/>
      <c r="CTA300" s="22"/>
      <c r="CTB300" s="22"/>
      <c r="CTC300" s="22"/>
      <c r="CTD300" s="22"/>
      <c r="CTE300" s="22"/>
      <c r="CTF300" s="22"/>
      <c r="CTG300" s="22"/>
      <c r="CTH300" s="22"/>
      <c r="CTI300" s="22"/>
      <c r="CTJ300" s="22"/>
      <c r="CTK300" s="22"/>
      <c r="CTL300" s="22"/>
      <c r="CTM300" s="22"/>
      <c r="CTN300" s="22"/>
      <c r="CTO300" s="22"/>
      <c r="CTP300" s="22"/>
      <c r="CTQ300" s="22"/>
      <c r="CTR300" s="22"/>
      <c r="CTS300" s="22"/>
      <c r="CTT300" s="22"/>
      <c r="CTU300" s="22"/>
      <c r="CTV300" s="22"/>
      <c r="CTW300" s="22"/>
      <c r="CTX300" s="22"/>
      <c r="CTY300" s="22"/>
      <c r="CTZ300" s="22"/>
      <c r="CUA300" s="22"/>
      <c r="CUB300" s="22"/>
      <c r="CUC300" s="22"/>
      <c r="CUD300" s="22"/>
      <c r="CUE300" s="22"/>
      <c r="CUF300" s="22"/>
      <c r="CUG300" s="22"/>
      <c r="CUH300" s="22"/>
      <c r="CUI300" s="22"/>
      <c r="CUJ300" s="22"/>
      <c r="CUK300" s="22"/>
      <c r="CUL300" s="22"/>
      <c r="CUM300" s="22"/>
      <c r="CUN300" s="22"/>
      <c r="CUO300" s="22"/>
      <c r="CUP300" s="22"/>
      <c r="CUQ300" s="22"/>
      <c r="CUR300" s="22"/>
      <c r="CUS300" s="22"/>
      <c r="CUT300" s="22"/>
      <c r="CUU300" s="22"/>
      <c r="CUV300" s="22"/>
      <c r="CUW300" s="22"/>
      <c r="CUX300" s="22"/>
      <c r="CUY300" s="22"/>
      <c r="CUZ300" s="22"/>
      <c r="CVA300" s="22"/>
      <c r="CVB300" s="22"/>
      <c r="CVC300" s="22"/>
      <c r="CVD300" s="22"/>
      <c r="CVE300" s="22"/>
      <c r="CVF300" s="22"/>
      <c r="CVG300" s="22"/>
      <c r="CVH300" s="22"/>
      <c r="CVI300" s="22"/>
      <c r="CVJ300" s="22"/>
      <c r="CVK300" s="22"/>
      <c r="CVL300" s="22"/>
      <c r="CVM300" s="22"/>
      <c r="CVN300" s="22"/>
      <c r="CVO300" s="22"/>
      <c r="CVP300" s="22"/>
      <c r="CVQ300" s="22"/>
      <c r="CVR300" s="22"/>
      <c r="CVS300" s="22"/>
      <c r="CVT300" s="22"/>
      <c r="CVU300" s="22"/>
      <c r="CVV300" s="22"/>
      <c r="CVW300" s="22"/>
      <c r="CVX300" s="22"/>
      <c r="CVY300" s="22"/>
      <c r="CVZ300" s="22"/>
      <c r="CWA300" s="22"/>
      <c r="CWB300" s="22"/>
      <c r="CWC300" s="22"/>
      <c r="CWD300" s="22"/>
      <c r="CWE300" s="22"/>
      <c r="CWF300" s="22"/>
      <c r="CWG300" s="22"/>
      <c r="CWH300" s="22"/>
      <c r="CWI300" s="22"/>
      <c r="CWJ300" s="22"/>
      <c r="CWK300" s="22"/>
      <c r="CWL300" s="22"/>
      <c r="CWM300" s="22"/>
      <c r="CWN300" s="22"/>
      <c r="CWO300" s="22"/>
      <c r="CWP300" s="22"/>
      <c r="CWQ300" s="22"/>
      <c r="CWR300" s="22"/>
      <c r="CWS300" s="22"/>
      <c r="CWT300" s="22"/>
      <c r="CWU300" s="22"/>
      <c r="CWV300" s="22"/>
      <c r="CWW300" s="22"/>
      <c r="CWX300" s="22"/>
      <c r="CWY300" s="22"/>
      <c r="CWZ300" s="22"/>
      <c r="CXA300" s="22"/>
      <c r="CXB300" s="22"/>
      <c r="CXC300" s="22"/>
      <c r="CXD300" s="22"/>
      <c r="CXE300" s="22"/>
      <c r="CXF300" s="22"/>
      <c r="CXG300" s="22"/>
      <c r="CXH300" s="22"/>
      <c r="CXI300" s="22"/>
      <c r="CXJ300" s="22"/>
      <c r="CXK300" s="22"/>
      <c r="CXL300" s="22"/>
      <c r="CXM300" s="22"/>
      <c r="CXN300" s="22"/>
      <c r="CXO300" s="22"/>
      <c r="CXP300" s="22"/>
      <c r="CXQ300" s="22"/>
      <c r="CXR300" s="22"/>
      <c r="CXS300" s="22"/>
      <c r="CXT300" s="22"/>
      <c r="CXU300" s="22"/>
      <c r="CXV300" s="22"/>
      <c r="CXW300" s="22"/>
      <c r="CXX300" s="22"/>
      <c r="CXY300" s="22"/>
      <c r="CXZ300" s="22"/>
      <c r="CYA300" s="22"/>
      <c r="CYB300" s="22"/>
      <c r="CYC300" s="22"/>
      <c r="CYD300" s="22"/>
      <c r="CYE300" s="22"/>
      <c r="CYF300" s="22"/>
      <c r="CYG300" s="22"/>
      <c r="CYH300" s="22"/>
      <c r="CYI300" s="22"/>
      <c r="CYJ300" s="22"/>
      <c r="CYK300" s="22"/>
      <c r="CYL300" s="22"/>
      <c r="CYM300" s="22"/>
      <c r="CYN300" s="22"/>
      <c r="CYO300" s="22"/>
      <c r="CYP300" s="22"/>
      <c r="CYQ300" s="22"/>
      <c r="CYR300" s="22"/>
      <c r="CYS300" s="22"/>
      <c r="CYT300" s="22"/>
      <c r="CYU300" s="22"/>
      <c r="CYV300" s="22"/>
      <c r="CYW300" s="22"/>
      <c r="CYX300" s="22"/>
      <c r="CYY300" s="22"/>
      <c r="CYZ300" s="22"/>
      <c r="CZA300" s="22"/>
      <c r="CZB300" s="22"/>
      <c r="CZC300" s="22"/>
      <c r="CZD300" s="22"/>
      <c r="CZE300" s="22"/>
      <c r="CZF300" s="22"/>
      <c r="CZG300" s="22"/>
      <c r="CZH300" s="22"/>
      <c r="CZI300" s="22"/>
      <c r="CZJ300" s="22"/>
      <c r="CZK300" s="22"/>
      <c r="CZL300" s="22"/>
      <c r="CZM300" s="22"/>
      <c r="CZN300" s="22"/>
      <c r="CZO300" s="22"/>
      <c r="CZP300" s="22"/>
      <c r="CZQ300" s="22"/>
      <c r="CZR300" s="22"/>
      <c r="CZS300" s="22"/>
      <c r="CZT300" s="22"/>
      <c r="CZU300" s="22"/>
      <c r="CZV300" s="22"/>
      <c r="CZW300" s="22"/>
      <c r="CZX300" s="22"/>
      <c r="CZY300" s="22"/>
      <c r="CZZ300" s="22"/>
      <c r="DAA300" s="22"/>
      <c r="DAB300" s="22"/>
      <c r="DAC300" s="22"/>
      <c r="DAD300" s="22"/>
      <c r="DAE300" s="22"/>
      <c r="DAF300" s="22"/>
      <c r="DAG300" s="22"/>
      <c r="DAH300" s="22"/>
      <c r="DAI300" s="22"/>
      <c r="DAJ300" s="22"/>
      <c r="DAK300" s="22"/>
      <c r="DAL300" s="22"/>
      <c r="DAM300" s="22"/>
      <c r="DAN300" s="22"/>
      <c r="DAO300" s="22"/>
      <c r="DAP300" s="22"/>
      <c r="DAQ300" s="22"/>
      <c r="DAR300" s="22"/>
      <c r="DAS300" s="22"/>
      <c r="DAT300" s="22"/>
      <c r="DAU300" s="22"/>
      <c r="DAV300" s="22"/>
      <c r="DAW300" s="22"/>
      <c r="DAX300" s="22"/>
      <c r="DAY300" s="22"/>
      <c r="DAZ300" s="22"/>
      <c r="DBA300" s="22"/>
      <c r="DBB300" s="22"/>
      <c r="DBC300" s="22"/>
      <c r="DBD300" s="22"/>
      <c r="DBE300" s="22"/>
      <c r="DBF300" s="22"/>
      <c r="DBG300" s="22"/>
      <c r="DBH300" s="22"/>
      <c r="DBI300" s="22"/>
      <c r="DBJ300" s="22"/>
      <c r="DBK300" s="22"/>
      <c r="DBL300" s="22"/>
      <c r="DBM300" s="22"/>
      <c r="DBN300" s="22"/>
      <c r="DBO300" s="22"/>
      <c r="DBP300" s="22"/>
      <c r="DBQ300" s="22"/>
      <c r="DBR300" s="22"/>
      <c r="DBS300" s="22"/>
      <c r="DBT300" s="22"/>
      <c r="DBU300" s="22"/>
      <c r="DBV300" s="22"/>
      <c r="DBW300" s="22"/>
      <c r="DBX300" s="22"/>
      <c r="DBY300" s="22"/>
      <c r="DBZ300" s="22"/>
      <c r="DCA300" s="22"/>
      <c r="DCB300" s="22"/>
      <c r="DCC300" s="22"/>
      <c r="DCD300" s="22"/>
      <c r="DCE300" s="22"/>
      <c r="DCF300" s="22"/>
      <c r="DCG300" s="22"/>
      <c r="DCH300" s="22"/>
      <c r="DCI300" s="22"/>
      <c r="DCJ300" s="22"/>
      <c r="DCK300" s="22"/>
      <c r="DCL300" s="22"/>
      <c r="DCM300" s="22"/>
      <c r="DCN300" s="22"/>
      <c r="DCO300" s="22"/>
      <c r="DCP300" s="22"/>
      <c r="DCQ300" s="22"/>
      <c r="DCR300" s="22"/>
      <c r="DCS300" s="22"/>
      <c r="DCT300" s="22"/>
      <c r="DCU300" s="22"/>
      <c r="DCV300" s="22"/>
      <c r="DCW300" s="22"/>
      <c r="DCX300" s="22"/>
      <c r="DCY300" s="22"/>
      <c r="DCZ300" s="22"/>
      <c r="DDA300" s="22"/>
      <c r="DDB300" s="22"/>
      <c r="DDC300" s="22"/>
      <c r="DDD300" s="22"/>
      <c r="DDE300" s="22"/>
      <c r="DDF300" s="22"/>
      <c r="DDG300" s="22"/>
      <c r="DDH300" s="22"/>
      <c r="DDI300" s="22"/>
      <c r="DDJ300" s="22"/>
      <c r="DDK300" s="22"/>
      <c r="DDL300" s="22"/>
      <c r="DDM300" s="22"/>
      <c r="DDN300" s="22"/>
      <c r="DDO300" s="22"/>
      <c r="DDP300" s="22"/>
      <c r="DDQ300" s="22"/>
      <c r="DDR300" s="22"/>
      <c r="DDS300" s="22"/>
      <c r="DDT300" s="22"/>
      <c r="DDU300" s="22"/>
      <c r="DDV300" s="22"/>
      <c r="DDW300" s="22"/>
      <c r="DDX300" s="22"/>
      <c r="DDY300" s="22"/>
      <c r="DDZ300" s="22"/>
      <c r="DEA300" s="22"/>
      <c r="DEB300" s="22"/>
      <c r="DEC300" s="22"/>
      <c r="DED300" s="22"/>
      <c r="DEE300" s="22"/>
      <c r="DEF300" s="22"/>
      <c r="DEG300" s="22"/>
      <c r="DEH300" s="22"/>
      <c r="DEI300" s="22"/>
      <c r="DEJ300" s="22"/>
      <c r="DEK300" s="22"/>
      <c r="DEL300" s="22"/>
      <c r="DEM300" s="22"/>
      <c r="DEN300" s="22"/>
      <c r="DEO300" s="22"/>
      <c r="DEP300" s="22"/>
      <c r="DEQ300" s="22"/>
      <c r="DER300" s="22"/>
      <c r="DES300" s="22"/>
      <c r="DET300" s="22"/>
      <c r="DEU300" s="22"/>
      <c r="DEV300" s="22"/>
      <c r="DEW300" s="22"/>
      <c r="DEX300" s="22"/>
      <c r="DEY300" s="22"/>
      <c r="DEZ300" s="22"/>
      <c r="DFA300" s="22"/>
      <c r="DFB300" s="22"/>
      <c r="DFC300" s="22"/>
      <c r="DFD300" s="22"/>
      <c r="DFE300" s="22"/>
      <c r="DFF300" s="22"/>
      <c r="DFG300" s="22"/>
      <c r="DFH300" s="22"/>
      <c r="DFI300" s="22"/>
      <c r="DFJ300" s="22"/>
      <c r="DFK300" s="22"/>
      <c r="DFL300" s="22"/>
      <c r="DFM300" s="22"/>
      <c r="DFN300" s="22"/>
      <c r="DFO300" s="22"/>
      <c r="DFP300" s="22"/>
      <c r="DFQ300" s="22"/>
      <c r="DFR300" s="22"/>
      <c r="DFS300" s="22"/>
      <c r="DFT300" s="22"/>
      <c r="DFU300" s="22"/>
      <c r="DFV300" s="22"/>
      <c r="DFW300" s="22"/>
      <c r="DFX300" s="22"/>
      <c r="DFY300" s="22"/>
      <c r="DFZ300" s="22"/>
      <c r="DGA300" s="22"/>
      <c r="DGB300" s="22"/>
      <c r="DGC300" s="22"/>
      <c r="DGD300" s="22"/>
      <c r="DGE300" s="22"/>
      <c r="DGF300" s="22"/>
      <c r="DGG300" s="22"/>
      <c r="DGH300" s="22"/>
      <c r="DGI300" s="22"/>
      <c r="DGJ300" s="22"/>
      <c r="DGK300" s="22"/>
      <c r="DGL300" s="22"/>
      <c r="DGM300" s="22"/>
      <c r="DGN300" s="22"/>
      <c r="DGO300" s="22"/>
      <c r="DGP300" s="22"/>
      <c r="DGQ300" s="22"/>
      <c r="DGR300" s="22"/>
      <c r="DGS300" s="22"/>
      <c r="DGT300" s="22"/>
      <c r="DGU300" s="22"/>
      <c r="DGV300" s="22"/>
      <c r="DGW300" s="22"/>
      <c r="DGX300" s="22"/>
      <c r="DGY300" s="22"/>
      <c r="DGZ300" s="22"/>
      <c r="DHA300" s="22"/>
      <c r="DHB300" s="22"/>
      <c r="DHC300" s="22"/>
      <c r="DHD300" s="22"/>
      <c r="DHE300" s="22"/>
      <c r="DHF300" s="22"/>
      <c r="DHG300" s="22"/>
      <c r="DHH300" s="22"/>
      <c r="DHI300" s="22"/>
      <c r="DHJ300" s="22"/>
      <c r="DHK300" s="22"/>
      <c r="DHL300" s="22"/>
      <c r="DHM300" s="22"/>
      <c r="DHN300" s="22"/>
      <c r="DHO300" s="22"/>
      <c r="DHP300" s="22"/>
      <c r="DHQ300" s="22"/>
      <c r="DHR300" s="22"/>
      <c r="DHS300" s="22"/>
      <c r="DHT300" s="22"/>
      <c r="DHU300" s="22"/>
      <c r="DHV300" s="22"/>
      <c r="DHW300" s="22"/>
      <c r="DHX300" s="22"/>
      <c r="DHY300" s="22"/>
      <c r="DHZ300" s="22"/>
      <c r="DIA300" s="22"/>
      <c r="DIB300" s="22"/>
      <c r="DIC300" s="22"/>
      <c r="DID300" s="22"/>
      <c r="DIE300" s="22"/>
      <c r="DIF300" s="22"/>
      <c r="DIG300" s="22"/>
      <c r="DIH300" s="22"/>
      <c r="DII300" s="22"/>
      <c r="DIJ300" s="22"/>
      <c r="DIK300" s="22"/>
      <c r="DIL300" s="22"/>
      <c r="DIM300" s="22"/>
      <c r="DIN300" s="22"/>
      <c r="DIO300" s="22"/>
      <c r="DIP300" s="22"/>
      <c r="DIQ300" s="22"/>
      <c r="DIR300" s="22"/>
      <c r="DIS300" s="22"/>
      <c r="DIT300" s="22"/>
      <c r="DIU300" s="22"/>
      <c r="DIV300" s="22"/>
      <c r="DIW300" s="22"/>
      <c r="DIX300" s="22"/>
      <c r="DIY300" s="22"/>
      <c r="DIZ300" s="22"/>
      <c r="DJA300" s="22"/>
      <c r="DJB300" s="22"/>
      <c r="DJC300" s="22"/>
      <c r="DJD300" s="22"/>
      <c r="DJE300" s="22"/>
      <c r="DJF300" s="22"/>
      <c r="DJG300" s="22"/>
      <c r="DJH300" s="22"/>
      <c r="DJI300" s="22"/>
      <c r="DJJ300" s="22"/>
      <c r="DJK300" s="22"/>
      <c r="DJL300" s="22"/>
      <c r="DJM300" s="22"/>
      <c r="DJN300" s="22"/>
      <c r="DJO300" s="22"/>
      <c r="DJP300" s="22"/>
      <c r="DJQ300" s="22"/>
      <c r="DJR300" s="22"/>
      <c r="DJS300" s="22"/>
      <c r="DJT300" s="22"/>
      <c r="DJU300" s="22"/>
      <c r="DJV300" s="22"/>
      <c r="DJW300" s="22"/>
      <c r="DJX300" s="22"/>
      <c r="DJY300" s="22"/>
      <c r="DJZ300" s="22"/>
      <c r="DKA300" s="22"/>
      <c r="DKB300" s="22"/>
      <c r="DKC300" s="22"/>
      <c r="DKD300" s="22"/>
      <c r="DKE300" s="22"/>
      <c r="DKF300" s="22"/>
      <c r="DKG300" s="22"/>
      <c r="DKH300" s="22"/>
      <c r="DKI300" s="22"/>
      <c r="DKJ300" s="22"/>
      <c r="DKK300" s="22"/>
      <c r="DKL300" s="22"/>
      <c r="DKM300" s="22"/>
      <c r="DKN300" s="22"/>
      <c r="DKO300" s="22"/>
      <c r="DKP300" s="22"/>
      <c r="DKQ300" s="22"/>
      <c r="DKR300" s="22"/>
      <c r="DKS300" s="22"/>
      <c r="DKT300" s="22"/>
      <c r="DKU300" s="22"/>
      <c r="DKV300" s="22"/>
      <c r="DKW300" s="22"/>
      <c r="DKX300" s="22"/>
      <c r="DKY300" s="22"/>
      <c r="DKZ300" s="22"/>
      <c r="DLA300" s="22"/>
      <c r="DLB300" s="22"/>
      <c r="DLC300" s="22"/>
      <c r="DLD300" s="22"/>
      <c r="DLE300" s="22"/>
      <c r="DLF300" s="22"/>
      <c r="DLG300" s="22"/>
      <c r="DLH300" s="22"/>
      <c r="DLI300" s="22"/>
      <c r="DLJ300" s="22"/>
      <c r="DLK300" s="22"/>
      <c r="DLL300" s="22"/>
      <c r="DLM300" s="22"/>
      <c r="DLN300" s="22"/>
      <c r="DLO300" s="22"/>
      <c r="DLP300" s="22"/>
      <c r="DLQ300" s="22"/>
      <c r="DLR300" s="22"/>
      <c r="DLS300" s="22"/>
      <c r="DLT300" s="22"/>
      <c r="DLU300" s="22"/>
      <c r="DLV300" s="22"/>
      <c r="DLW300" s="22"/>
      <c r="DLX300" s="22"/>
      <c r="DLY300" s="22"/>
      <c r="DLZ300" s="22"/>
      <c r="DMA300" s="22"/>
      <c r="DMB300" s="22"/>
      <c r="DMC300" s="22"/>
      <c r="DMD300" s="22"/>
      <c r="DME300" s="22"/>
      <c r="DMF300" s="22"/>
      <c r="DMG300" s="22"/>
      <c r="DMH300" s="22"/>
      <c r="DMI300" s="22"/>
      <c r="DMJ300" s="22"/>
      <c r="DMK300" s="22"/>
      <c r="DML300" s="22"/>
      <c r="DMM300" s="22"/>
      <c r="DMN300" s="22"/>
      <c r="DMO300" s="22"/>
      <c r="DMP300" s="22"/>
      <c r="DMQ300" s="22"/>
      <c r="DMR300" s="22"/>
      <c r="DMS300" s="22"/>
      <c r="DMT300" s="22"/>
      <c r="DMU300" s="22"/>
      <c r="DMV300" s="22"/>
      <c r="DMW300" s="22"/>
      <c r="DMX300" s="22"/>
      <c r="DMY300" s="22"/>
      <c r="DMZ300" s="22"/>
      <c r="DNA300" s="22"/>
      <c r="DNB300" s="22"/>
      <c r="DNC300" s="22"/>
      <c r="DND300" s="22"/>
      <c r="DNE300" s="22"/>
      <c r="DNF300" s="22"/>
      <c r="DNG300" s="22"/>
      <c r="DNH300" s="22"/>
      <c r="DNI300" s="22"/>
      <c r="DNJ300" s="22"/>
      <c r="DNK300" s="22"/>
      <c r="DNL300" s="22"/>
      <c r="DNM300" s="22"/>
      <c r="DNN300" s="22"/>
      <c r="DNO300" s="22"/>
      <c r="DNP300" s="22"/>
      <c r="DNQ300" s="22"/>
      <c r="DNR300" s="22"/>
      <c r="DNS300" s="22"/>
      <c r="DNT300" s="22"/>
      <c r="DNU300" s="22"/>
      <c r="DNV300" s="22"/>
      <c r="DNW300" s="22"/>
      <c r="DNX300" s="22"/>
      <c r="DNY300" s="22"/>
      <c r="DNZ300" s="22"/>
      <c r="DOA300" s="22"/>
      <c r="DOB300" s="22"/>
      <c r="DOC300" s="22"/>
      <c r="DOD300" s="22"/>
      <c r="DOE300" s="22"/>
      <c r="DOF300" s="22"/>
      <c r="DOG300" s="22"/>
      <c r="DOH300" s="22"/>
      <c r="DOI300" s="22"/>
      <c r="DOJ300" s="22"/>
      <c r="DOK300" s="22"/>
      <c r="DOL300" s="22"/>
      <c r="DOM300" s="22"/>
      <c r="DON300" s="22"/>
      <c r="DOO300" s="22"/>
      <c r="DOP300" s="22"/>
      <c r="DOQ300" s="22"/>
      <c r="DOR300" s="22"/>
      <c r="DOS300" s="22"/>
      <c r="DOT300" s="22"/>
      <c r="DOU300" s="22"/>
      <c r="DOV300" s="22"/>
      <c r="DOW300" s="22"/>
      <c r="DOX300" s="22"/>
      <c r="DOY300" s="22"/>
      <c r="DOZ300" s="22"/>
      <c r="DPA300" s="22"/>
      <c r="DPB300" s="22"/>
      <c r="DPC300" s="22"/>
      <c r="DPD300" s="22"/>
      <c r="DPE300" s="22"/>
      <c r="DPF300" s="22"/>
      <c r="DPG300" s="22"/>
      <c r="DPH300" s="22"/>
      <c r="DPI300" s="22"/>
      <c r="DPJ300" s="22"/>
      <c r="DPK300" s="22"/>
      <c r="DPL300" s="22"/>
      <c r="DPM300" s="22"/>
      <c r="DPN300" s="22"/>
      <c r="DPO300" s="22"/>
      <c r="DPP300" s="22"/>
      <c r="DPQ300" s="22"/>
      <c r="DPR300" s="22"/>
      <c r="DPS300" s="22"/>
      <c r="DPT300" s="22"/>
      <c r="DPU300" s="22"/>
      <c r="DPV300" s="22"/>
      <c r="DPW300" s="22"/>
      <c r="DPX300" s="22"/>
      <c r="DPY300" s="22"/>
      <c r="DPZ300" s="22"/>
      <c r="DQA300" s="22"/>
      <c r="DQB300" s="22"/>
      <c r="DQC300" s="22"/>
      <c r="DQD300" s="22"/>
      <c r="DQE300" s="22"/>
      <c r="DQF300" s="22"/>
      <c r="DQG300" s="22"/>
      <c r="DQH300" s="22"/>
      <c r="DQI300" s="22"/>
      <c r="DQJ300" s="22"/>
      <c r="DQK300" s="22"/>
      <c r="DQL300" s="22"/>
      <c r="DQM300" s="22"/>
      <c r="DQN300" s="22"/>
      <c r="DQO300" s="22"/>
      <c r="DQP300" s="22"/>
      <c r="DQQ300" s="22"/>
      <c r="DQR300" s="22"/>
      <c r="DQS300" s="22"/>
      <c r="DQT300" s="22"/>
      <c r="DQU300" s="22"/>
      <c r="DQV300" s="22"/>
      <c r="DQW300" s="22"/>
      <c r="DQX300" s="22"/>
      <c r="DQY300" s="22"/>
      <c r="DQZ300" s="22"/>
      <c r="DRA300" s="22"/>
      <c r="DRB300" s="22"/>
      <c r="DRC300" s="22"/>
      <c r="DRD300" s="22"/>
      <c r="DRE300" s="22"/>
      <c r="DRF300" s="22"/>
      <c r="DRG300" s="22"/>
      <c r="DRH300" s="22"/>
      <c r="DRI300" s="22"/>
      <c r="DRJ300" s="22"/>
      <c r="DRK300" s="22"/>
      <c r="DRL300" s="22"/>
      <c r="DRM300" s="22"/>
      <c r="DRN300" s="22"/>
      <c r="DRO300" s="22"/>
      <c r="DRP300" s="22"/>
      <c r="DRQ300" s="22"/>
      <c r="DRR300" s="22"/>
      <c r="DRS300" s="22"/>
      <c r="DRT300" s="22"/>
      <c r="DRU300" s="22"/>
      <c r="DRV300" s="22"/>
      <c r="DRW300" s="22"/>
      <c r="DRX300" s="22"/>
      <c r="DRY300" s="22"/>
      <c r="DRZ300" s="22"/>
      <c r="DSA300" s="22"/>
      <c r="DSB300" s="22"/>
      <c r="DSC300" s="22"/>
      <c r="DSD300" s="22"/>
      <c r="DSE300" s="22"/>
      <c r="DSF300" s="22"/>
      <c r="DSG300" s="22"/>
      <c r="DSH300" s="22"/>
      <c r="DSI300" s="22"/>
      <c r="DSJ300" s="22"/>
      <c r="DSK300" s="22"/>
      <c r="DSL300" s="22"/>
      <c r="DSM300" s="22"/>
      <c r="DSN300" s="22"/>
      <c r="DSO300" s="22"/>
      <c r="DSP300" s="22"/>
      <c r="DSQ300" s="22"/>
      <c r="DSR300" s="22"/>
      <c r="DSS300" s="22"/>
      <c r="DST300" s="22"/>
      <c r="DSU300" s="22"/>
      <c r="DSV300" s="22"/>
      <c r="DSW300" s="22"/>
      <c r="DSX300" s="22"/>
      <c r="DSY300" s="22"/>
      <c r="DSZ300" s="22"/>
      <c r="DTA300" s="22"/>
      <c r="DTB300" s="22"/>
      <c r="DTC300" s="22"/>
      <c r="DTD300" s="22"/>
      <c r="DTE300" s="22"/>
      <c r="DTF300" s="22"/>
      <c r="DTG300" s="22"/>
      <c r="DTH300" s="22"/>
      <c r="DTI300" s="22"/>
      <c r="DTJ300" s="22"/>
      <c r="DTK300" s="22"/>
      <c r="DTL300" s="22"/>
      <c r="DTM300" s="22"/>
      <c r="DTN300" s="22"/>
      <c r="DTO300" s="22"/>
      <c r="DTP300" s="22"/>
      <c r="DTQ300" s="22"/>
      <c r="DTR300" s="22"/>
      <c r="DTS300" s="22"/>
      <c r="DTT300" s="22"/>
      <c r="DTU300" s="22"/>
      <c r="DTV300" s="22"/>
      <c r="DTW300" s="22"/>
      <c r="DTX300" s="22"/>
      <c r="DTY300" s="22"/>
      <c r="DTZ300" s="22"/>
      <c r="DUA300" s="22"/>
      <c r="DUB300" s="22"/>
      <c r="DUC300" s="22"/>
      <c r="DUD300" s="22"/>
      <c r="DUE300" s="22"/>
      <c r="DUF300" s="22"/>
      <c r="DUG300" s="22"/>
      <c r="DUH300" s="22"/>
      <c r="DUI300" s="22"/>
      <c r="DUJ300" s="22"/>
      <c r="DUK300" s="22"/>
      <c r="DUL300" s="22"/>
      <c r="DUM300" s="22"/>
      <c r="DUN300" s="22"/>
      <c r="DUO300" s="22"/>
      <c r="DUP300" s="22"/>
      <c r="DUQ300" s="22"/>
      <c r="DUR300" s="22"/>
      <c r="DUS300" s="22"/>
      <c r="DUT300" s="22"/>
      <c r="DUU300" s="22"/>
      <c r="DUV300" s="22"/>
      <c r="DUW300" s="22"/>
      <c r="DUX300" s="22"/>
      <c r="DUY300" s="22"/>
      <c r="DUZ300" s="22"/>
      <c r="DVA300" s="22"/>
      <c r="DVB300" s="22"/>
      <c r="DVC300" s="22"/>
      <c r="DVD300" s="22"/>
      <c r="DVE300" s="22"/>
      <c r="DVF300" s="22"/>
      <c r="DVG300" s="22"/>
      <c r="DVH300" s="22"/>
      <c r="DVI300" s="22"/>
      <c r="DVJ300" s="22"/>
      <c r="DVK300" s="22"/>
      <c r="DVL300" s="22"/>
      <c r="DVM300" s="22"/>
      <c r="DVN300" s="22"/>
      <c r="DVO300" s="22"/>
      <c r="DVP300" s="22"/>
      <c r="DVQ300" s="22"/>
      <c r="DVR300" s="22"/>
      <c r="DVS300" s="22"/>
      <c r="DVT300" s="22"/>
      <c r="DVU300" s="22"/>
      <c r="DVV300" s="22"/>
      <c r="DVW300" s="22"/>
      <c r="DVX300" s="22"/>
      <c r="DVY300" s="22"/>
      <c r="DVZ300" s="22"/>
      <c r="DWA300" s="22"/>
      <c r="DWB300" s="22"/>
      <c r="DWC300" s="22"/>
      <c r="DWD300" s="22"/>
      <c r="DWE300" s="22"/>
      <c r="DWF300" s="22"/>
      <c r="DWG300" s="22"/>
      <c r="DWH300" s="22"/>
      <c r="DWI300" s="22"/>
      <c r="DWJ300" s="22"/>
      <c r="DWK300" s="22"/>
      <c r="DWL300" s="22"/>
      <c r="DWM300" s="22"/>
      <c r="DWN300" s="22"/>
      <c r="DWO300" s="22"/>
      <c r="DWP300" s="22"/>
      <c r="DWQ300" s="22"/>
      <c r="DWR300" s="22"/>
      <c r="DWS300" s="22"/>
      <c r="DWT300" s="22"/>
      <c r="DWU300" s="22"/>
      <c r="DWV300" s="22"/>
      <c r="DWW300" s="22"/>
      <c r="DWX300" s="22"/>
      <c r="DWY300" s="22"/>
      <c r="DWZ300" s="22"/>
      <c r="DXA300" s="22"/>
      <c r="DXB300" s="22"/>
      <c r="DXC300" s="22"/>
      <c r="DXD300" s="22"/>
      <c r="DXE300" s="22"/>
      <c r="DXF300" s="22"/>
      <c r="DXG300" s="22"/>
      <c r="DXH300" s="22"/>
      <c r="DXI300" s="22"/>
      <c r="DXJ300" s="22"/>
      <c r="DXK300" s="22"/>
      <c r="DXL300" s="22"/>
      <c r="DXM300" s="22"/>
      <c r="DXN300" s="22"/>
      <c r="DXO300" s="22"/>
      <c r="DXP300" s="22"/>
      <c r="DXQ300" s="22"/>
      <c r="DXR300" s="22"/>
      <c r="DXS300" s="22"/>
      <c r="DXT300" s="22"/>
      <c r="DXU300" s="22"/>
      <c r="DXV300" s="22"/>
      <c r="DXW300" s="22"/>
      <c r="DXX300" s="22"/>
      <c r="DXY300" s="22"/>
      <c r="DXZ300" s="22"/>
      <c r="DYA300" s="22"/>
      <c r="DYB300" s="22"/>
      <c r="DYC300" s="22"/>
      <c r="DYD300" s="22"/>
      <c r="DYE300" s="22"/>
      <c r="DYF300" s="22"/>
      <c r="DYG300" s="22"/>
      <c r="DYH300" s="22"/>
      <c r="DYI300" s="22"/>
      <c r="DYJ300" s="22"/>
      <c r="DYK300" s="22"/>
      <c r="DYL300" s="22"/>
      <c r="DYM300" s="22"/>
      <c r="DYN300" s="22"/>
      <c r="DYO300" s="22"/>
      <c r="DYP300" s="22"/>
      <c r="DYQ300" s="22"/>
      <c r="DYR300" s="22"/>
      <c r="DYS300" s="22"/>
      <c r="DYT300" s="22"/>
      <c r="DYU300" s="22"/>
      <c r="DYV300" s="22"/>
      <c r="DYW300" s="22"/>
      <c r="DYX300" s="22"/>
      <c r="DYY300" s="22"/>
      <c r="DYZ300" s="22"/>
      <c r="DZA300" s="22"/>
      <c r="DZB300" s="22"/>
      <c r="DZC300" s="22"/>
      <c r="DZD300" s="22"/>
      <c r="DZE300" s="22"/>
      <c r="DZF300" s="22"/>
      <c r="DZG300" s="22"/>
      <c r="DZH300" s="22"/>
      <c r="DZI300" s="22"/>
      <c r="DZJ300" s="22"/>
      <c r="DZK300" s="22"/>
      <c r="DZL300" s="22"/>
      <c r="DZM300" s="22"/>
      <c r="DZN300" s="22"/>
      <c r="DZO300" s="22"/>
      <c r="DZP300" s="22"/>
      <c r="DZQ300" s="22"/>
      <c r="DZR300" s="22"/>
      <c r="DZS300" s="22"/>
      <c r="DZT300" s="22"/>
      <c r="DZU300" s="22"/>
      <c r="DZV300" s="22"/>
      <c r="DZW300" s="22"/>
      <c r="DZX300" s="22"/>
      <c r="DZY300" s="22"/>
      <c r="DZZ300" s="22"/>
      <c r="EAA300" s="22"/>
      <c r="EAB300" s="22"/>
      <c r="EAC300" s="22"/>
      <c r="EAD300" s="22"/>
      <c r="EAE300" s="22"/>
      <c r="EAF300" s="22"/>
      <c r="EAG300" s="22"/>
      <c r="EAH300" s="22"/>
      <c r="EAI300" s="22"/>
      <c r="EAJ300" s="22"/>
      <c r="EAK300" s="22"/>
      <c r="EAL300" s="22"/>
      <c r="EAM300" s="22"/>
      <c r="EAN300" s="22"/>
      <c r="EAO300" s="22"/>
      <c r="EAP300" s="22"/>
      <c r="EAQ300" s="22"/>
      <c r="EAR300" s="22"/>
      <c r="EAS300" s="22"/>
      <c r="EAT300" s="22"/>
      <c r="EAU300" s="22"/>
      <c r="EAV300" s="22"/>
      <c r="EAW300" s="22"/>
      <c r="EAX300" s="22"/>
      <c r="EAY300" s="22"/>
      <c r="EAZ300" s="22"/>
      <c r="EBA300" s="22"/>
      <c r="EBB300" s="22"/>
      <c r="EBC300" s="22"/>
      <c r="EBD300" s="22"/>
      <c r="EBE300" s="22"/>
      <c r="EBF300" s="22"/>
      <c r="EBG300" s="22"/>
      <c r="EBH300" s="22"/>
      <c r="EBI300" s="22"/>
      <c r="EBJ300" s="22"/>
      <c r="EBK300" s="22"/>
      <c r="EBL300" s="22"/>
      <c r="EBM300" s="22"/>
      <c r="EBN300" s="22"/>
      <c r="EBO300" s="22"/>
      <c r="EBP300" s="22"/>
      <c r="EBQ300" s="22"/>
      <c r="EBR300" s="22"/>
      <c r="EBS300" s="22"/>
      <c r="EBT300" s="22"/>
      <c r="EBU300" s="22"/>
      <c r="EBV300" s="22"/>
      <c r="EBW300" s="22"/>
      <c r="EBX300" s="22"/>
      <c r="EBY300" s="22"/>
      <c r="EBZ300" s="22"/>
      <c r="ECA300" s="22"/>
      <c r="ECB300" s="22"/>
      <c r="ECC300" s="22"/>
      <c r="ECD300" s="22"/>
      <c r="ECE300" s="22"/>
      <c r="ECF300" s="22"/>
      <c r="ECG300" s="22"/>
      <c r="ECH300" s="22"/>
      <c r="ECI300" s="22"/>
      <c r="ECJ300" s="22"/>
      <c r="ECK300" s="22"/>
      <c r="ECL300" s="22"/>
      <c r="ECM300" s="22"/>
      <c r="ECN300" s="22"/>
      <c r="ECO300" s="22"/>
      <c r="ECP300" s="22"/>
      <c r="ECQ300" s="22"/>
      <c r="ECR300" s="22"/>
      <c r="ECS300" s="22"/>
      <c r="ECT300" s="22"/>
      <c r="ECU300" s="22"/>
      <c r="ECV300" s="22"/>
      <c r="ECW300" s="22"/>
      <c r="ECX300" s="22"/>
      <c r="ECY300" s="22"/>
      <c r="ECZ300" s="22"/>
      <c r="EDA300" s="22"/>
      <c r="EDB300" s="22"/>
      <c r="EDC300" s="22"/>
      <c r="EDD300" s="22"/>
      <c r="EDE300" s="22"/>
      <c r="EDF300" s="22"/>
      <c r="EDG300" s="22"/>
      <c r="EDH300" s="22"/>
      <c r="EDI300" s="22"/>
      <c r="EDJ300" s="22"/>
      <c r="EDK300" s="22"/>
      <c r="EDL300" s="22"/>
      <c r="EDM300" s="22"/>
      <c r="EDN300" s="22"/>
      <c r="EDO300" s="22"/>
      <c r="EDP300" s="22"/>
      <c r="EDQ300" s="22"/>
      <c r="EDR300" s="22"/>
      <c r="EDS300" s="22"/>
      <c r="EDT300" s="22"/>
      <c r="EDU300" s="22"/>
      <c r="EDV300" s="22"/>
      <c r="EDW300" s="22"/>
      <c r="EDX300" s="22"/>
      <c r="EDY300" s="22"/>
      <c r="EDZ300" s="22"/>
      <c r="EEA300" s="22"/>
      <c r="EEB300" s="22"/>
      <c r="EEC300" s="22"/>
      <c r="EED300" s="22"/>
      <c r="EEE300" s="22"/>
      <c r="EEF300" s="22"/>
      <c r="EEG300" s="22"/>
      <c r="EEH300" s="22"/>
      <c r="EEI300" s="22"/>
      <c r="EEJ300" s="22"/>
      <c r="EEK300" s="22"/>
      <c r="EEL300" s="22"/>
      <c r="EEM300" s="22"/>
      <c r="EEN300" s="22"/>
      <c r="EEO300" s="22"/>
      <c r="EEP300" s="22"/>
      <c r="EEQ300" s="22"/>
      <c r="EER300" s="22"/>
      <c r="EES300" s="22"/>
      <c r="EET300" s="22"/>
      <c r="EEU300" s="22"/>
      <c r="EEV300" s="22"/>
      <c r="EEW300" s="22"/>
      <c r="EEX300" s="22"/>
      <c r="EEY300" s="22"/>
      <c r="EEZ300" s="22"/>
      <c r="EFA300" s="22"/>
      <c r="EFB300" s="22"/>
      <c r="EFC300" s="22"/>
      <c r="EFD300" s="22"/>
      <c r="EFE300" s="22"/>
      <c r="EFF300" s="22"/>
      <c r="EFG300" s="22"/>
      <c r="EFH300" s="22"/>
      <c r="EFI300" s="22"/>
      <c r="EFJ300" s="22"/>
      <c r="EFK300" s="22"/>
      <c r="EFL300" s="22"/>
      <c r="EFM300" s="22"/>
      <c r="EFN300" s="22"/>
      <c r="EFO300" s="22"/>
      <c r="EFP300" s="22"/>
      <c r="EFQ300" s="22"/>
      <c r="EFR300" s="22"/>
      <c r="EFS300" s="22"/>
      <c r="EFT300" s="22"/>
      <c r="EFU300" s="22"/>
      <c r="EFV300" s="22"/>
      <c r="EFW300" s="22"/>
      <c r="EFX300" s="22"/>
      <c r="EFY300" s="22"/>
      <c r="EFZ300" s="22"/>
      <c r="EGA300" s="22"/>
      <c r="EGB300" s="22"/>
      <c r="EGC300" s="22"/>
      <c r="EGD300" s="22"/>
      <c r="EGE300" s="22"/>
      <c r="EGF300" s="22"/>
      <c r="EGG300" s="22"/>
      <c r="EGH300" s="22"/>
      <c r="EGI300" s="22"/>
      <c r="EGJ300" s="22"/>
      <c r="EGK300" s="22"/>
      <c r="EGL300" s="22"/>
      <c r="EGM300" s="22"/>
      <c r="EGN300" s="22"/>
      <c r="EGO300" s="22"/>
      <c r="EGP300" s="22"/>
      <c r="EGQ300" s="22"/>
      <c r="EGR300" s="22"/>
      <c r="EGS300" s="22"/>
      <c r="EGT300" s="22"/>
      <c r="EGU300" s="22"/>
      <c r="EGV300" s="22"/>
      <c r="EGW300" s="22"/>
      <c r="EGX300" s="22"/>
      <c r="EGY300" s="22"/>
      <c r="EGZ300" s="22"/>
      <c r="EHA300" s="22"/>
      <c r="EHB300" s="22"/>
      <c r="EHC300" s="22"/>
      <c r="EHD300" s="22"/>
      <c r="EHE300" s="22"/>
      <c r="EHF300" s="22"/>
      <c r="EHG300" s="22"/>
      <c r="EHH300" s="22"/>
      <c r="EHI300" s="22"/>
      <c r="EHJ300" s="22"/>
      <c r="EHK300" s="22"/>
      <c r="EHL300" s="22"/>
      <c r="EHM300" s="22"/>
      <c r="EHN300" s="22"/>
      <c r="EHO300" s="22"/>
      <c r="EHP300" s="22"/>
      <c r="EHQ300" s="22"/>
      <c r="EHR300" s="22"/>
      <c r="EHS300" s="22"/>
      <c r="EHT300" s="22"/>
      <c r="EHU300" s="22"/>
      <c r="EHV300" s="22"/>
      <c r="EHW300" s="22"/>
      <c r="EHX300" s="22"/>
      <c r="EHY300" s="22"/>
      <c r="EHZ300" s="22"/>
      <c r="EIA300" s="22"/>
      <c r="EIB300" s="22"/>
      <c r="EIC300" s="22"/>
      <c r="EID300" s="22"/>
      <c r="EIE300" s="22"/>
      <c r="EIF300" s="22"/>
      <c r="EIG300" s="22"/>
      <c r="EIH300" s="22"/>
      <c r="EII300" s="22"/>
      <c r="EIJ300" s="22"/>
      <c r="EIK300" s="22"/>
      <c r="EIL300" s="22"/>
      <c r="EIM300" s="22"/>
      <c r="EIN300" s="22"/>
      <c r="EIO300" s="22"/>
      <c r="EIP300" s="22"/>
      <c r="EIQ300" s="22"/>
      <c r="EIR300" s="22"/>
      <c r="EIS300" s="22"/>
      <c r="EIT300" s="22"/>
      <c r="EIU300" s="22"/>
      <c r="EIV300" s="22"/>
      <c r="EIW300" s="22"/>
      <c r="EIX300" s="22"/>
      <c r="EIY300" s="22"/>
      <c r="EIZ300" s="22"/>
      <c r="EJA300" s="22"/>
      <c r="EJB300" s="22"/>
      <c r="EJC300" s="22"/>
      <c r="EJD300" s="22"/>
      <c r="EJE300" s="22"/>
      <c r="EJF300" s="22"/>
      <c r="EJG300" s="22"/>
      <c r="EJH300" s="22"/>
      <c r="EJI300" s="22"/>
      <c r="EJJ300" s="22"/>
      <c r="EJK300" s="22"/>
      <c r="EJL300" s="22"/>
      <c r="EJM300" s="22"/>
      <c r="EJN300" s="22"/>
      <c r="EJO300" s="22"/>
      <c r="EJP300" s="22"/>
      <c r="EJQ300" s="22"/>
      <c r="EJR300" s="22"/>
      <c r="EJS300" s="22"/>
      <c r="EJT300" s="22"/>
      <c r="EJU300" s="22"/>
      <c r="EJV300" s="22"/>
      <c r="EJW300" s="22"/>
      <c r="EJX300" s="22"/>
      <c r="EJY300" s="22"/>
      <c r="EJZ300" s="22"/>
      <c r="EKA300" s="22"/>
      <c r="EKB300" s="22"/>
      <c r="EKC300" s="22"/>
      <c r="EKD300" s="22"/>
      <c r="EKE300" s="22"/>
      <c r="EKF300" s="22"/>
      <c r="EKG300" s="22"/>
      <c r="EKH300" s="22"/>
      <c r="EKI300" s="22"/>
      <c r="EKJ300" s="22"/>
      <c r="EKK300" s="22"/>
      <c r="EKL300" s="22"/>
      <c r="EKM300" s="22"/>
      <c r="EKN300" s="22"/>
      <c r="EKO300" s="22"/>
      <c r="EKP300" s="22"/>
      <c r="EKQ300" s="22"/>
      <c r="EKR300" s="22"/>
      <c r="EKS300" s="22"/>
      <c r="EKT300" s="22"/>
      <c r="EKU300" s="22"/>
      <c r="EKV300" s="22"/>
      <c r="EKW300" s="22"/>
      <c r="EKX300" s="22"/>
      <c r="EKY300" s="22"/>
      <c r="EKZ300" s="22"/>
      <c r="ELA300" s="22"/>
      <c r="ELB300" s="22"/>
      <c r="ELC300" s="22"/>
      <c r="ELD300" s="22"/>
      <c r="ELE300" s="22"/>
      <c r="ELF300" s="22"/>
      <c r="ELG300" s="22"/>
      <c r="ELH300" s="22"/>
      <c r="ELI300" s="22"/>
      <c r="ELJ300" s="22"/>
      <c r="ELK300" s="22"/>
      <c r="ELL300" s="22"/>
      <c r="ELM300" s="22"/>
      <c r="ELN300" s="22"/>
      <c r="ELO300" s="22"/>
      <c r="ELP300" s="22"/>
      <c r="ELQ300" s="22"/>
      <c r="ELR300" s="22"/>
      <c r="ELS300" s="22"/>
      <c r="ELT300" s="22"/>
      <c r="ELU300" s="22"/>
      <c r="ELV300" s="22"/>
      <c r="ELW300" s="22"/>
      <c r="ELX300" s="22"/>
      <c r="ELY300" s="22"/>
      <c r="ELZ300" s="22"/>
      <c r="EMA300" s="22"/>
      <c r="EMB300" s="22"/>
      <c r="EMC300" s="22"/>
      <c r="EMD300" s="22"/>
      <c r="EME300" s="22"/>
      <c r="EMF300" s="22"/>
      <c r="EMG300" s="22"/>
      <c r="EMH300" s="22"/>
      <c r="EMI300" s="22"/>
      <c r="EMJ300" s="22"/>
      <c r="EMK300" s="22"/>
      <c r="EML300" s="22"/>
      <c r="EMM300" s="22"/>
      <c r="EMN300" s="22"/>
      <c r="EMO300" s="22"/>
      <c r="EMP300" s="22"/>
      <c r="EMQ300" s="22"/>
      <c r="EMR300" s="22"/>
      <c r="EMS300" s="22"/>
      <c r="EMT300" s="22"/>
      <c r="EMU300" s="22"/>
      <c r="EMV300" s="22"/>
      <c r="EMW300" s="22"/>
      <c r="EMX300" s="22"/>
      <c r="EMY300" s="22"/>
      <c r="EMZ300" s="22"/>
      <c r="ENA300" s="22"/>
      <c r="ENB300" s="22"/>
      <c r="ENC300" s="22"/>
      <c r="END300" s="22"/>
      <c r="ENE300" s="22"/>
      <c r="ENF300" s="22"/>
      <c r="ENG300" s="22"/>
      <c r="ENH300" s="22"/>
      <c r="ENI300" s="22"/>
      <c r="ENJ300" s="22"/>
      <c r="ENK300" s="22"/>
      <c r="ENL300" s="22"/>
      <c r="ENM300" s="22"/>
      <c r="ENN300" s="22"/>
      <c r="ENO300" s="22"/>
      <c r="ENP300" s="22"/>
      <c r="ENQ300" s="22"/>
      <c r="ENR300" s="22"/>
      <c r="ENS300" s="22"/>
      <c r="ENT300" s="22"/>
      <c r="ENU300" s="22"/>
      <c r="ENV300" s="22"/>
      <c r="ENW300" s="22"/>
      <c r="ENX300" s="22"/>
      <c r="ENY300" s="22"/>
      <c r="ENZ300" s="22"/>
      <c r="EOA300" s="22"/>
      <c r="EOB300" s="22"/>
      <c r="EOC300" s="22"/>
      <c r="EOD300" s="22"/>
      <c r="EOE300" s="22"/>
      <c r="EOF300" s="22"/>
      <c r="EOG300" s="22"/>
      <c r="EOH300" s="22"/>
      <c r="EOI300" s="22"/>
      <c r="EOJ300" s="22"/>
      <c r="EOK300" s="22"/>
      <c r="EOL300" s="22"/>
      <c r="EOM300" s="22"/>
      <c r="EON300" s="22"/>
      <c r="EOO300" s="22"/>
      <c r="EOP300" s="22"/>
      <c r="EOQ300" s="22"/>
      <c r="EOR300" s="22"/>
      <c r="EOS300" s="22"/>
      <c r="EOT300" s="22"/>
      <c r="EOU300" s="22"/>
      <c r="EOV300" s="22"/>
      <c r="EOW300" s="22"/>
      <c r="EOX300" s="22"/>
      <c r="EOY300" s="22"/>
      <c r="EOZ300" s="22"/>
      <c r="EPA300" s="22"/>
      <c r="EPB300" s="22"/>
      <c r="EPC300" s="22"/>
      <c r="EPD300" s="22"/>
      <c r="EPE300" s="22"/>
      <c r="EPF300" s="22"/>
      <c r="EPG300" s="22"/>
      <c r="EPH300" s="22"/>
      <c r="EPI300" s="22"/>
      <c r="EPJ300" s="22"/>
      <c r="EPK300" s="22"/>
      <c r="EPL300" s="22"/>
      <c r="EPM300" s="22"/>
      <c r="EPN300" s="22"/>
      <c r="EPO300" s="22"/>
      <c r="EPP300" s="22"/>
      <c r="EPQ300" s="22"/>
      <c r="EPR300" s="22"/>
      <c r="EPS300" s="22"/>
      <c r="EPT300" s="22"/>
      <c r="EPU300" s="22"/>
      <c r="EPV300" s="22"/>
      <c r="EPW300" s="22"/>
      <c r="EPX300" s="22"/>
      <c r="EPY300" s="22"/>
      <c r="EPZ300" s="22"/>
      <c r="EQA300" s="22"/>
      <c r="EQB300" s="22"/>
      <c r="EQC300" s="22"/>
      <c r="EQD300" s="22"/>
      <c r="EQE300" s="22"/>
      <c r="EQF300" s="22"/>
      <c r="EQG300" s="22"/>
      <c r="EQH300" s="22"/>
      <c r="EQI300" s="22"/>
      <c r="EQJ300" s="22"/>
      <c r="EQK300" s="22"/>
      <c r="EQL300" s="22"/>
      <c r="EQM300" s="22"/>
      <c r="EQN300" s="22"/>
      <c r="EQO300" s="22"/>
      <c r="EQP300" s="22"/>
      <c r="EQQ300" s="22"/>
      <c r="EQR300" s="22"/>
      <c r="EQS300" s="22"/>
      <c r="EQT300" s="22"/>
      <c r="EQU300" s="22"/>
      <c r="EQV300" s="22"/>
      <c r="EQW300" s="22"/>
      <c r="EQX300" s="22"/>
      <c r="EQY300" s="22"/>
      <c r="EQZ300" s="22"/>
      <c r="ERA300" s="22"/>
      <c r="ERB300" s="22"/>
      <c r="ERC300" s="22"/>
      <c r="ERD300" s="22"/>
      <c r="ERE300" s="22"/>
      <c r="ERF300" s="22"/>
      <c r="ERG300" s="22"/>
      <c r="ERH300" s="22"/>
      <c r="ERI300" s="22"/>
      <c r="ERJ300" s="22"/>
      <c r="ERK300" s="22"/>
      <c r="ERL300" s="22"/>
      <c r="ERM300" s="22"/>
      <c r="ERN300" s="22"/>
      <c r="ERO300" s="22"/>
      <c r="ERP300" s="22"/>
      <c r="ERQ300" s="22"/>
      <c r="ERR300" s="22"/>
      <c r="ERS300" s="22"/>
      <c r="ERT300" s="22"/>
      <c r="ERU300" s="22"/>
      <c r="ERV300" s="22"/>
      <c r="ERW300" s="22"/>
      <c r="ERX300" s="22"/>
      <c r="ERY300" s="22"/>
      <c r="ERZ300" s="22"/>
      <c r="ESA300" s="22"/>
      <c r="ESB300" s="22"/>
      <c r="ESC300" s="22"/>
      <c r="ESD300" s="22"/>
      <c r="ESE300" s="22"/>
      <c r="ESF300" s="22"/>
      <c r="ESG300" s="22"/>
      <c r="ESH300" s="22"/>
      <c r="ESI300" s="22"/>
      <c r="ESJ300" s="22"/>
      <c r="ESK300" s="22"/>
      <c r="ESL300" s="22"/>
      <c r="ESM300" s="22"/>
      <c r="ESN300" s="22"/>
      <c r="ESO300" s="22"/>
      <c r="ESP300" s="22"/>
      <c r="ESQ300" s="22"/>
      <c r="ESR300" s="22"/>
      <c r="ESS300" s="22"/>
      <c r="EST300" s="22"/>
      <c r="ESU300" s="22"/>
      <c r="ESV300" s="22"/>
      <c r="ESW300" s="22"/>
      <c r="ESX300" s="22"/>
      <c r="ESY300" s="22"/>
      <c r="ESZ300" s="22"/>
      <c r="ETA300" s="22"/>
      <c r="ETB300" s="22"/>
      <c r="ETC300" s="22"/>
      <c r="ETD300" s="22"/>
      <c r="ETE300" s="22"/>
      <c r="ETF300" s="22"/>
      <c r="ETG300" s="22"/>
      <c r="ETH300" s="22"/>
      <c r="ETI300" s="22"/>
      <c r="ETJ300" s="22"/>
      <c r="ETK300" s="22"/>
      <c r="ETL300" s="22"/>
      <c r="ETM300" s="22"/>
      <c r="ETN300" s="22"/>
      <c r="ETO300" s="22"/>
      <c r="ETP300" s="22"/>
      <c r="ETQ300" s="22"/>
      <c r="ETR300" s="22"/>
      <c r="ETS300" s="22"/>
      <c r="ETT300" s="22"/>
      <c r="ETU300" s="22"/>
      <c r="ETV300" s="22"/>
      <c r="ETW300" s="22"/>
      <c r="ETX300" s="22"/>
      <c r="ETY300" s="22"/>
      <c r="ETZ300" s="22"/>
      <c r="EUA300" s="22"/>
      <c r="EUB300" s="22"/>
      <c r="EUC300" s="22"/>
      <c r="EUD300" s="22"/>
      <c r="EUE300" s="22"/>
      <c r="EUF300" s="22"/>
      <c r="EUG300" s="22"/>
      <c r="EUH300" s="22"/>
      <c r="EUI300" s="22"/>
      <c r="EUJ300" s="22"/>
      <c r="EUK300" s="22"/>
      <c r="EUL300" s="22"/>
      <c r="EUM300" s="22"/>
      <c r="EUN300" s="22"/>
      <c r="EUO300" s="22"/>
      <c r="EUP300" s="22"/>
      <c r="EUQ300" s="22"/>
      <c r="EUR300" s="22"/>
      <c r="EUS300" s="22"/>
      <c r="EUT300" s="22"/>
      <c r="EUU300" s="22"/>
      <c r="EUV300" s="22"/>
      <c r="EUW300" s="22"/>
      <c r="EUX300" s="22"/>
      <c r="EUY300" s="22"/>
      <c r="EUZ300" s="22"/>
      <c r="EVA300" s="22"/>
      <c r="EVB300" s="22"/>
      <c r="EVC300" s="22"/>
      <c r="EVD300" s="22"/>
      <c r="EVE300" s="22"/>
      <c r="EVF300" s="22"/>
      <c r="EVG300" s="22"/>
      <c r="EVH300" s="22"/>
      <c r="EVI300" s="22"/>
      <c r="EVJ300" s="22"/>
      <c r="EVK300" s="22"/>
      <c r="EVL300" s="22"/>
      <c r="EVM300" s="22"/>
      <c r="EVN300" s="22"/>
      <c r="EVO300" s="22"/>
      <c r="EVP300" s="22"/>
      <c r="EVQ300" s="22"/>
      <c r="EVR300" s="22"/>
      <c r="EVS300" s="22"/>
      <c r="EVT300" s="22"/>
      <c r="EVU300" s="22"/>
      <c r="EVV300" s="22"/>
      <c r="EVW300" s="22"/>
      <c r="EVX300" s="22"/>
      <c r="EVY300" s="22"/>
      <c r="EVZ300" s="22"/>
      <c r="EWA300" s="22"/>
      <c r="EWB300" s="22"/>
      <c r="EWC300" s="22"/>
      <c r="EWD300" s="22"/>
      <c r="EWE300" s="22"/>
      <c r="EWF300" s="22"/>
      <c r="EWG300" s="22"/>
      <c r="EWH300" s="22"/>
      <c r="EWI300" s="22"/>
      <c r="EWJ300" s="22"/>
      <c r="EWK300" s="22"/>
      <c r="EWL300" s="22"/>
      <c r="EWM300" s="22"/>
      <c r="EWN300" s="22"/>
      <c r="EWO300" s="22"/>
      <c r="EWP300" s="22"/>
      <c r="EWQ300" s="22"/>
      <c r="EWR300" s="22"/>
      <c r="EWS300" s="22"/>
      <c r="EWT300" s="22"/>
      <c r="EWU300" s="22"/>
      <c r="EWV300" s="22"/>
      <c r="EWW300" s="22"/>
      <c r="EWX300" s="22"/>
      <c r="EWY300" s="22"/>
      <c r="EWZ300" s="22"/>
      <c r="EXA300" s="22"/>
      <c r="EXB300" s="22"/>
      <c r="EXC300" s="22"/>
      <c r="EXD300" s="22"/>
      <c r="EXE300" s="22"/>
      <c r="EXF300" s="22"/>
      <c r="EXG300" s="22"/>
      <c r="EXH300" s="22"/>
      <c r="EXI300" s="22"/>
      <c r="EXJ300" s="22"/>
      <c r="EXK300" s="22"/>
      <c r="EXL300" s="22"/>
      <c r="EXM300" s="22"/>
      <c r="EXN300" s="22"/>
      <c r="EXO300" s="22"/>
      <c r="EXP300" s="22"/>
      <c r="EXQ300" s="22"/>
      <c r="EXR300" s="22"/>
      <c r="EXS300" s="22"/>
      <c r="EXT300" s="22"/>
      <c r="EXU300" s="22"/>
      <c r="EXV300" s="22"/>
      <c r="EXW300" s="22"/>
      <c r="EXX300" s="22"/>
      <c r="EXY300" s="22"/>
      <c r="EXZ300" s="22"/>
      <c r="EYA300" s="22"/>
      <c r="EYB300" s="22"/>
      <c r="EYC300" s="22"/>
      <c r="EYD300" s="22"/>
      <c r="EYE300" s="22"/>
      <c r="EYF300" s="22"/>
      <c r="EYG300" s="22"/>
      <c r="EYH300" s="22"/>
      <c r="EYI300" s="22"/>
      <c r="EYJ300" s="22"/>
      <c r="EYK300" s="22"/>
      <c r="EYL300" s="22"/>
      <c r="EYM300" s="22"/>
      <c r="EYN300" s="22"/>
      <c r="EYO300" s="22"/>
      <c r="EYP300" s="22"/>
      <c r="EYQ300" s="22"/>
      <c r="EYR300" s="22"/>
      <c r="EYS300" s="22"/>
      <c r="EYT300" s="22"/>
      <c r="EYU300" s="22"/>
      <c r="EYV300" s="22"/>
      <c r="EYW300" s="22"/>
      <c r="EYX300" s="22"/>
      <c r="EYY300" s="22"/>
      <c r="EYZ300" s="22"/>
      <c r="EZA300" s="22"/>
      <c r="EZB300" s="22"/>
      <c r="EZC300" s="22"/>
      <c r="EZD300" s="22"/>
      <c r="EZE300" s="22"/>
      <c r="EZF300" s="22"/>
      <c r="EZG300" s="22"/>
      <c r="EZH300" s="22"/>
      <c r="EZI300" s="22"/>
      <c r="EZJ300" s="22"/>
      <c r="EZK300" s="22"/>
      <c r="EZL300" s="22"/>
      <c r="EZM300" s="22"/>
      <c r="EZN300" s="22"/>
      <c r="EZO300" s="22"/>
      <c r="EZP300" s="22"/>
      <c r="EZQ300" s="22"/>
      <c r="EZR300" s="22"/>
      <c r="EZS300" s="22"/>
      <c r="EZT300" s="22"/>
      <c r="EZU300" s="22"/>
      <c r="EZV300" s="22"/>
      <c r="EZW300" s="22"/>
      <c r="EZX300" s="22"/>
      <c r="EZY300" s="22"/>
      <c r="EZZ300" s="22"/>
      <c r="FAA300" s="22"/>
      <c r="FAB300" s="22"/>
      <c r="FAC300" s="22"/>
      <c r="FAD300" s="22"/>
      <c r="FAE300" s="22"/>
      <c r="FAF300" s="22"/>
      <c r="FAG300" s="22"/>
      <c r="FAH300" s="22"/>
      <c r="FAI300" s="22"/>
      <c r="FAJ300" s="22"/>
      <c r="FAK300" s="22"/>
      <c r="FAL300" s="22"/>
      <c r="FAM300" s="22"/>
      <c r="FAN300" s="22"/>
      <c r="FAO300" s="22"/>
      <c r="FAP300" s="22"/>
      <c r="FAQ300" s="22"/>
      <c r="FAR300" s="22"/>
      <c r="FAS300" s="22"/>
      <c r="FAT300" s="22"/>
      <c r="FAU300" s="22"/>
      <c r="FAV300" s="22"/>
      <c r="FAW300" s="22"/>
      <c r="FAX300" s="22"/>
      <c r="FAY300" s="22"/>
      <c r="FAZ300" s="22"/>
      <c r="FBA300" s="22"/>
      <c r="FBB300" s="22"/>
      <c r="FBC300" s="22"/>
      <c r="FBD300" s="22"/>
      <c r="FBE300" s="22"/>
      <c r="FBF300" s="22"/>
      <c r="FBG300" s="22"/>
      <c r="FBH300" s="22"/>
      <c r="FBI300" s="22"/>
      <c r="FBJ300" s="22"/>
      <c r="FBK300" s="22"/>
      <c r="FBL300" s="22"/>
      <c r="FBM300" s="22"/>
      <c r="FBN300" s="22"/>
      <c r="FBO300" s="22"/>
      <c r="FBP300" s="22"/>
      <c r="FBQ300" s="22"/>
      <c r="FBR300" s="22"/>
      <c r="FBS300" s="22"/>
      <c r="FBT300" s="22"/>
      <c r="FBU300" s="22"/>
      <c r="FBV300" s="22"/>
      <c r="FBW300" s="22"/>
      <c r="FBX300" s="22"/>
      <c r="FBY300" s="22"/>
      <c r="FBZ300" s="22"/>
      <c r="FCA300" s="22"/>
      <c r="FCB300" s="22"/>
      <c r="FCC300" s="22"/>
      <c r="FCD300" s="22"/>
      <c r="FCE300" s="22"/>
      <c r="FCF300" s="22"/>
      <c r="FCG300" s="22"/>
      <c r="FCH300" s="22"/>
      <c r="FCI300" s="22"/>
      <c r="FCJ300" s="22"/>
      <c r="FCK300" s="22"/>
      <c r="FCL300" s="22"/>
      <c r="FCM300" s="22"/>
      <c r="FCN300" s="22"/>
      <c r="FCO300" s="22"/>
      <c r="FCP300" s="22"/>
      <c r="FCQ300" s="22"/>
      <c r="FCR300" s="22"/>
      <c r="FCS300" s="22"/>
      <c r="FCT300" s="22"/>
      <c r="FCU300" s="22"/>
      <c r="FCV300" s="22"/>
      <c r="FCW300" s="22"/>
      <c r="FCX300" s="22"/>
      <c r="FCY300" s="22"/>
      <c r="FCZ300" s="22"/>
      <c r="FDA300" s="22"/>
      <c r="FDB300" s="22"/>
      <c r="FDC300" s="22"/>
      <c r="FDD300" s="22"/>
      <c r="FDE300" s="22"/>
      <c r="FDF300" s="22"/>
      <c r="FDG300" s="22"/>
      <c r="FDH300" s="22"/>
      <c r="FDI300" s="22"/>
      <c r="FDJ300" s="22"/>
      <c r="FDK300" s="22"/>
      <c r="FDL300" s="22"/>
      <c r="FDM300" s="22"/>
      <c r="FDN300" s="22"/>
      <c r="FDO300" s="22"/>
      <c r="FDP300" s="22"/>
      <c r="FDQ300" s="22"/>
      <c r="FDR300" s="22"/>
      <c r="FDS300" s="22"/>
      <c r="FDT300" s="22"/>
      <c r="FDU300" s="22"/>
      <c r="FDV300" s="22"/>
      <c r="FDW300" s="22"/>
      <c r="FDX300" s="22"/>
      <c r="FDY300" s="22"/>
      <c r="FDZ300" s="22"/>
      <c r="FEA300" s="22"/>
      <c r="FEB300" s="22"/>
      <c r="FEC300" s="22"/>
      <c r="FED300" s="22"/>
      <c r="FEE300" s="22"/>
      <c r="FEF300" s="22"/>
      <c r="FEG300" s="22"/>
      <c r="FEH300" s="22"/>
      <c r="FEI300" s="22"/>
      <c r="FEJ300" s="22"/>
      <c r="FEK300" s="22"/>
      <c r="FEL300" s="22"/>
      <c r="FEM300" s="22"/>
      <c r="FEN300" s="22"/>
      <c r="FEO300" s="22"/>
      <c r="FEP300" s="22"/>
      <c r="FEQ300" s="22"/>
      <c r="FER300" s="22"/>
      <c r="FES300" s="22"/>
      <c r="FET300" s="22"/>
      <c r="FEU300" s="22"/>
      <c r="FEV300" s="22"/>
      <c r="FEW300" s="22"/>
      <c r="FEX300" s="22"/>
      <c r="FEY300" s="22"/>
      <c r="FEZ300" s="22"/>
      <c r="FFA300" s="22"/>
      <c r="FFB300" s="22"/>
      <c r="FFC300" s="22"/>
      <c r="FFD300" s="22"/>
      <c r="FFE300" s="22"/>
      <c r="FFF300" s="22"/>
      <c r="FFG300" s="22"/>
      <c r="FFH300" s="22"/>
      <c r="FFI300" s="22"/>
      <c r="FFJ300" s="22"/>
      <c r="FFK300" s="22"/>
      <c r="FFL300" s="22"/>
      <c r="FFM300" s="22"/>
      <c r="FFN300" s="22"/>
      <c r="FFO300" s="22"/>
      <c r="FFP300" s="22"/>
      <c r="FFQ300" s="22"/>
      <c r="FFR300" s="22"/>
      <c r="FFS300" s="22"/>
      <c r="FFT300" s="22"/>
      <c r="FFU300" s="22"/>
      <c r="FFV300" s="22"/>
      <c r="FFW300" s="22"/>
      <c r="FFX300" s="22"/>
      <c r="FFY300" s="22"/>
      <c r="FFZ300" s="22"/>
      <c r="FGA300" s="22"/>
      <c r="FGB300" s="22"/>
      <c r="FGC300" s="22"/>
      <c r="FGD300" s="22"/>
      <c r="FGE300" s="22"/>
      <c r="FGF300" s="22"/>
      <c r="FGG300" s="22"/>
      <c r="FGH300" s="22"/>
      <c r="FGI300" s="22"/>
      <c r="FGJ300" s="22"/>
      <c r="FGK300" s="22"/>
      <c r="FGL300" s="22"/>
      <c r="FGM300" s="22"/>
      <c r="FGN300" s="22"/>
      <c r="FGO300" s="22"/>
      <c r="FGP300" s="22"/>
      <c r="FGQ300" s="22"/>
      <c r="FGR300" s="22"/>
      <c r="FGS300" s="22"/>
      <c r="FGT300" s="22"/>
      <c r="FGU300" s="22"/>
      <c r="FGV300" s="22"/>
      <c r="FGW300" s="22"/>
      <c r="FGX300" s="22"/>
      <c r="FGY300" s="22"/>
      <c r="FGZ300" s="22"/>
      <c r="FHA300" s="22"/>
      <c r="FHB300" s="22"/>
      <c r="FHC300" s="22"/>
      <c r="FHD300" s="22"/>
      <c r="FHE300" s="22"/>
      <c r="FHF300" s="22"/>
      <c r="FHG300" s="22"/>
      <c r="FHH300" s="22"/>
      <c r="FHI300" s="22"/>
      <c r="FHJ300" s="22"/>
      <c r="FHK300" s="22"/>
      <c r="FHL300" s="22"/>
      <c r="FHM300" s="22"/>
      <c r="FHN300" s="22"/>
      <c r="FHO300" s="22"/>
      <c r="FHP300" s="22"/>
      <c r="FHQ300" s="22"/>
      <c r="FHR300" s="22"/>
      <c r="FHS300" s="22"/>
      <c r="FHT300" s="22"/>
      <c r="FHU300" s="22"/>
      <c r="FHV300" s="22"/>
      <c r="FHW300" s="22"/>
      <c r="FHX300" s="22"/>
      <c r="FHY300" s="22"/>
      <c r="FHZ300" s="22"/>
      <c r="FIA300" s="22"/>
      <c r="FIB300" s="22"/>
      <c r="FIC300" s="22"/>
      <c r="FID300" s="22"/>
      <c r="FIE300" s="22"/>
      <c r="FIF300" s="22"/>
      <c r="FIG300" s="22"/>
      <c r="FIH300" s="22"/>
      <c r="FII300" s="22"/>
      <c r="FIJ300" s="22"/>
      <c r="FIK300" s="22"/>
      <c r="FIL300" s="22"/>
      <c r="FIM300" s="22"/>
      <c r="FIN300" s="22"/>
      <c r="FIO300" s="22"/>
      <c r="FIP300" s="22"/>
      <c r="FIQ300" s="22"/>
      <c r="FIR300" s="22"/>
      <c r="FIS300" s="22"/>
      <c r="FIT300" s="22"/>
      <c r="FIU300" s="22"/>
      <c r="FIV300" s="22"/>
      <c r="FIW300" s="22"/>
      <c r="FIX300" s="22"/>
      <c r="FIY300" s="22"/>
      <c r="FIZ300" s="22"/>
      <c r="FJA300" s="22"/>
      <c r="FJB300" s="22"/>
      <c r="FJC300" s="22"/>
      <c r="FJD300" s="22"/>
      <c r="FJE300" s="22"/>
      <c r="FJF300" s="22"/>
      <c r="FJG300" s="22"/>
      <c r="FJH300" s="22"/>
      <c r="FJI300" s="22"/>
      <c r="FJJ300" s="22"/>
      <c r="FJK300" s="22"/>
      <c r="FJL300" s="22"/>
      <c r="FJM300" s="22"/>
      <c r="FJN300" s="22"/>
      <c r="FJO300" s="22"/>
      <c r="FJP300" s="22"/>
      <c r="FJQ300" s="22"/>
      <c r="FJR300" s="22"/>
      <c r="FJS300" s="22"/>
      <c r="FJT300" s="22"/>
      <c r="FJU300" s="22"/>
      <c r="FJV300" s="22"/>
      <c r="FJW300" s="22"/>
      <c r="FJX300" s="22"/>
      <c r="FJY300" s="22"/>
      <c r="FJZ300" s="22"/>
      <c r="FKA300" s="22"/>
      <c r="FKB300" s="22"/>
      <c r="FKC300" s="22"/>
      <c r="FKD300" s="22"/>
      <c r="FKE300" s="22"/>
      <c r="FKF300" s="22"/>
      <c r="FKG300" s="22"/>
      <c r="FKH300" s="22"/>
      <c r="FKI300" s="22"/>
      <c r="FKJ300" s="22"/>
      <c r="FKK300" s="22"/>
      <c r="FKL300" s="22"/>
      <c r="FKM300" s="22"/>
      <c r="FKN300" s="22"/>
      <c r="FKO300" s="22"/>
      <c r="FKP300" s="22"/>
      <c r="FKQ300" s="22"/>
      <c r="FKR300" s="22"/>
      <c r="FKS300" s="22"/>
      <c r="FKT300" s="22"/>
      <c r="FKU300" s="22"/>
      <c r="FKV300" s="22"/>
      <c r="FKW300" s="22"/>
      <c r="FKX300" s="22"/>
      <c r="FKY300" s="22"/>
      <c r="FKZ300" s="22"/>
      <c r="FLA300" s="22"/>
      <c r="FLB300" s="22"/>
      <c r="FLC300" s="22"/>
      <c r="FLD300" s="22"/>
      <c r="FLE300" s="22"/>
      <c r="FLF300" s="22"/>
      <c r="FLG300" s="22"/>
      <c r="FLH300" s="22"/>
      <c r="FLI300" s="22"/>
      <c r="FLJ300" s="22"/>
      <c r="FLK300" s="22"/>
      <c r="FLL300" s="22"/>
      <c r="FLM300" s="22"/>
      <c r="FLN300" s="22"/>
      <c r="FLO300" s="22"/>
      <c r="FLP300" s="22"/>
      <c r="FLQ300" s="22"/>
      <c r="FLR300" s="22"/>
      <c r="FLS300" s="22"/>
      <c r="FLT300" s="22"/>
      <c r="FLU300" s="22"/>
      <c r="FLV300" s="22"/>
      <c r="FLW300" s="22"/>
      <c r="FLX300" s="22"/>
      <c r="FLY300" s="22"/>
      <c r="FLZ300" s="22"/>
      <c r="FMA300" s="22"/>
      <c r="FMB300" s="22"/>
      <c r="FMC300" s="22"/>
      <c r="FMD300" s="22"/>
      <c r="FME300" s="22"/>
      <c r="FMF300" s="22"/>
      <c r="FMG300" s="22"/>
      <c r="FMH300" s="22"/>
      <c r="FMI300" s="22"/>
      <c r="FMJ300" s="22"/>
      <c r="FMK300" s="22"/>
      <c r="FML300" s="22"/>
      <c r="FMM300" s="22"/>
      <c r="FMN300" s="22"/>
      <c r="FMO300" s="22"/>
      <c r="FMP300" s="22"/>
      <c r="FMQ300" s="22"/>
      <c r="FMR300" s="22"/>
      <c r="FMS300" s="22"/>
      <c r="FMT300" s="22"/>
      <c r="FMU300" s="22"/>
      <c r="FMV300" s="22"/>
      <c r="FMW300" s="22"/>
      <c r="FMX300" s="22"/>
      <c r="FMY300" s="22"/>
      <c r="FMZ300" s="22"/>
      <c r="FNA300" s="22"/>
      <c r="FNB300" s="22"/>
      <c r="FNC300" s="22"/>
      <c r="FND300" s="22"/>
      <c r="FNE300" s="22"/>
      <c r="FNF300" s="22"/>
      <c r="FNG300" s="22"/>
      <c r="FNH300" s="22"/>
      <c r="FNI300" s="22"/>
      <c r="FNJ300" s="22"/>
      <c r="FNK300" s="22"/>
      <c r="FNL300" s="22"/>
      <c r="FNM300" s="22"/>
      <c r="FNN300" s="22"/>
      <c r="FNO300" s="22"/>
      <c r="FNP300" s="22"/>
      <c r="FNQ300" s="22"/>
      <c r="FNR300" s="22"/>
      <c r="FNS300" s="22"/>
      <c r="FNT300" s="22"/>
      <c r="FNU300" s="22"/>
      <c r="FNV300" s="22"/>
      <c r="FNW300" s="22"/>
      <c r="FNX300" s="22"/>
      <c r="FNY300" s="22"/>
      <c r="FNZ300" s="22"/>
      <c r="FOA300" s="22"/>
      <c r="FOB300" s="22"/>
      <c r="FOC300" s="22"/>
      <c r="FOD300" s="22"/>
      <c r="FOE300" s="22"/>
      <c r="FOF300" s="22"/>
      <c r="FOG300" s="22"/>
      <c r="FOH300" s="22"/>
      <c r="FOI300" s="22"/>
      <c r="FOJ300" s="22"/>
      <c r="FOK300" s="22"/>
      <c r="FOL300" s="22"/>
      <c r="FOM300" s="22"/>
      <c r="FON300" s="22"/>
      <c r="FOO300" s="22"/>
      <c r="FOP300" s="22"/>
      <c r="FOQ300" s="22"/>
      <c r="FOR300" s="22"/>
      <c r="FOS300" s="22"/>
      <c r="FOT300" s="22"/>
      <c r="FOU300" s="22"/>
      <c r="FOV300" s="22"/>
      <c r="FOW300" s="22"/>
      <c r="FOX300" s="22"/>
      <c r="FOY300" s="22"/>
      <c r="FOZ300" s="22"/>
      <c r="FPA300" s="22"/>
      <c r="FPB300" s="22"/>
      <c r="FPC300" s="22"/>
      <c r="FPD300" s="22"/>
      <c r="FPE300" s="22"/>
      <c r="FPF300" s="22"/>
      <c r="FPG300" s="22"/>
      <c r="FPH300" s="22"/>
      <c r="FPI300" s="22"/>
      <c r="FPJ300" s="22"/>
      <c r="FPK300" s="22"/>
      <c r="FPL300" s="22"/>
      <c r="FPM300" s="22"/>
      <c r="FPN300" s="22"/>
      <c r="FPO300" s="22"/>
      <c r="FPP300" s="22"/>
      <c r="FPQ300" s="22"/>
      <c r="FPR300" s="22"/>
      <c r="FPS300" s="22"/>
      <c r="FPT300" s="22"/>
      <c r="FPU300" s="22"/>
      <c r="FPV300" s="22"/>
      <c r="FPW300" s="22"/>
      <c r="FPX300" s="22"/>
      <c r="FPY300" s="22"/>
      <c r="FPZ300" s="22"/>
      <c r="FQA300" s="22"/>
      <c r="FQB300" s="22"/>
      <c r="FQC300" s="22"/>
      <c r="FQD300" s="22"/>
      <c r="FQE300" s="22"/>
      <c r="FQF300" s="22"/>
      <c r="FQG300" s="22"/>
      <c r="FQH300" s="22"/>
      <c r="FQI300" s="22"/>
      <c r="FQJ300" s="22"/>
      <c r="FQK300" s="22"/>
      <c r="FQL300" s="22"/>
      <c r="FQM300" s="22"/>
      <c r="FQN300" s="22"/>
      <c r="FQO300" s="22"/>
      <c r="FQP300" s="22"/>
      <c r="FQQ300" s="22"/>
      <c r="FQR300" s="22"/>
      <c r="FQS300" s="22"/>
      <c r="FQT300" s="22"/>
      <c r="FQU300" s="22"/>
      <c r="FQV300" s="22"/>
      <c r="FQW300" s="22"/>
      <c r="FQX300" s="22"/>
      <c r="FQY300" s="22"/>
      <c r="FQZ300" s="22"/>
      <c r="FRA300" s="22"/>
      <c r="FRB300" s="22"/>
      <c r="FRC300" s="22"/>
      <c r="FRD300" s="22"/>
      <c r="FRE300" s="22"/>
      <c r="FRF300" s="22"/>
      <c r="FRG300" s="22"/>
      <c r="FRH300" s="22"/>
      <c r="FRI300" s="22"/>
      <c r="FRJ300" s="22"/>
      <c r="FRK300" s="22"/>
      <c r="FRL300" s="22"/>
      <c r="FRM300" s="22"/>
      <c r="FRN300" s="22"/>
      <c r="FRO300" s="22"/>
      <c r="FRP300" s="22"/>
      <c r="FRQ300" s="22"/>
      <c r="FRR300" s="22"/>
      <c r="FRS300" s="22"/>
      <c r="FRT300" s="22"/>
      <c r="FRU300" s="22"/>
      <c r="FRV300" s="22"/>
      <c r="FRW300" s="22"/>
      <c r="FRX300" s="22"/>
      <c r="FRY300" s="22"/>
      <c r="FRZ300" s="22"/>
      <c r="FSA300" s="22"/>
      <c r="FSB300" s="22"/>
      <c r="FSC300" s="22"/>
      <c r="FSD300" s="22"/>
      <c r="FSE300" s="22"/>
      <c r="FSF300" s="22"/>
      <c r="FSG300" s="22"/>
      <c r="FSH300" s="22"/>
      <c r="FSI300" s="22"/>
      <c r="FSJ300" s="22"/>
      <c r="FSK300" s="22"/>
      <c r="FSL300" s="22"/>
      <c r="FSM300" s="22"/>
      <c r="FSN300" s="22"/>
      <c r="FSO300" s="22"/>
      <c r="FSP300" s="22"/>
      <c r="FSQ300" s="22"/>
      <c r="FSR300" s="22"/>
      <c r="FSS300" s="22"/>
      <c r="FST300" s="22"/>
      <c r="FSU300" s="22"/>
      <c r="FSV300" s="22"/>
      <c r="FSW300" s="22"/>
      <c r="FSX300" s="22"/>
      <c r="FSY300" s="22"/>
      <c r="FSZ300" s="22"/>
      <c r="FTA300" s="22"/>
      <c r="FTB300" s="22"/>
      <c r="FTC300" s="22"/>
      <c r="FTD300" s="22"/>
      <c r="FTE300" s="22"/>
      <c r="FTF300" s="22"/>
      <c r="FTG300" s="22"/>
      <c r="FTH300" s="22"/>
      <c r="FTI300" s="22"/>
      <c r="FTJ300" s="22"/>
      <c r="FTK300" s="22"/>
      <c r="FTL300" s="22"/>
      <c r="FTM300" s="22"/>
      <c r="FTN300" s="22"/>
      <c r="FTO300" s="22"/>
      <c r="FTP300" s="22"/>
      <c r="FTQ300" s="22"/>
      <c r="FTR300" s="22"/>
      <c r="FTS300" s="22"/>
      <c r="FTT300" s="22"/>
      <c r="FTU300" s="22"/>
      <c r="FTV300" s="22"/>
      <c r="FTW300" s="22"/>
      <c r="FTX300" s="22"/>
      <c r="FTY300" s="22"/>
      <c r="FTZ300" s="22"/>
      <c r="FUA300" s="22"/>
      <c r="FUB300" s="22"/>
      <c r="FUC300" s="22"/>
      <c r="FUD300" s="22"/>
      <c r="FUE300" s="22"/>
      <c r="FUF300" s="22"/>
      <c r="FUG300" s="22"/>
      <c r="FUH300" s="22"/>
      <c r="FUI300" s="22"/>
      <c r="FUJ300" s="22"/>
      <c r="FUK300" s="22"/>
      <c r="FUL300" s="22"/>
      <c r="FUM300" s="22"/>
      <c r="FUN300" s="22"/>
      <c r="FUO300" s="22"/>
      <c r="FUP300" s="22"/>
      <c r="FUQ300" s="22"/>
      <c r="FUR300" s="22"/>
      <c r="FUS300" s="22"/>
      <c r="FUT300" s="22"/>
      <c r="FUU300" s="22"/>
      <c r="FUV300" s="22"/>
      <c r="FUW300" s="22"/>
      <c r="FUX300" s="22"/>
      <c r="FUY300" s="22"/>
      <c r="FUZ300" s="22"/>
      <c r="FVA300" s="22"/>
      <c r="FVB300" s="22"/>
      <c r="FVC300" s="22"/>
      <c r="FVD300" s="22"/>
      <c r="FVE300" s="22"/>
      <c r="FVF300" s="22"/>
      <c r="FVG300" s="22"/>
      <c r="FVH300" s="22"/>
      <c r="FVI300" s="22"/>
      <c r="FVJ300" s="22"/>
      <c r="FVK300" s="22"/>
      <c r="FVL300" s="22"/>
      <c r="FVM300" s="22"/>
      <c r="FVN300" s="22"/>
      <c r="FVO300" s="22"/>
      <c r="FVP300" s="22"/>
      <c r="FVQ300" s="22"/>
      <c r="FVR300" s="22"/>
      <c r="FVS300" s="22"/>
      <c r="FVT300" s="22"/>
      <c r="FVU300" s="22"/>
      <c r="FVV300" s="22"/>
      <c r="FVW300" s="22"/>
      <c r="FVX300" s="22"/>
      <c r="FVY300" s="22"/>
      <c r="FVZ300" s="22"/>
      <c r="FWA300" s="22"/>
      <c r="FWB300" s="22"/>
      <c r="FWC300" s="22"/>
      <c r="FWD300" s="22"/>
      <c r="FWE300" s="22"/>
      <c r="FWF300" s="22"/>
      <c r="FWG300" s="22"/>
      <c r="FWH300" s="22"/>
      <c r="FWI300" s="22"/>
      <c r="FWJ300" s="22"/>
      <c r="FWK300" s="22"/>
      <c r="FWL300" s="22"/>
      <c r="FWM300" s="22"/>
      <c r="FWN300" s="22"/>
      <c r="FWO300" s="22"/>
      <c r="FWP300" s="22"/>
      <c r="FWQ300" s="22"/>
      <c r="FWR300" s="22"/>
      <c r="FWS300" s="22"/>
      <c r="FWT300" s="22"/>
      <c r="FWU300" s="22"/>
      <c r="FWV300" s="22"/>
      <c r="FWW300" s="22"/>
      <c r="FWX300" s="22"/>
      <c r="FWY300" s="22"/>
      <c r="FWZ300" s="22"/>
      <c r="FXA300" s="22"/>
      <c r="FXB300" s="22"/>
      <c r="FXC300" s="22"/>
      <c r="FXD300" s="22"/>
      <c r="FXE300" s="22"/>
      <c r="FXF300" s="22"/>
      <c r="FXG300" s="22"/>
      <c r="FXH300" s="22"/>
      <c r="FXI300" s="22"/>
      <c r="FXJ300" s="22"/>
      <c r="FXK300" s="22"/>
      <c r="FXL300" s="22"/>
      <c r="FXM300" s="22"/>
      <c r="FXN300" s="22"/>
      <c r="FXO300" s="22"/>
      <c r="FXP300" s="22"/>
      <c r="FXQ300" s="22"/>
      <c r="FXR300" s="22"/>
      <c r="FXS300" s="22"/>
      <c r="FXT300" s="22"/>
      <c r="FXU300" s="22"/>
      <c r="FXV300" s="22"/>
      <c r="FXW300" s="22"/>
      <c r="FXX300" s="22"/>
      <c r="FXY300" s="22"/>
      <c r="FXZ300" s="22"/>
      <c r="FYA300" s="22"/>
      <c r="FYB300" s="22"/>
      <c r="FYC300" s="22"/>
      <c r="FYD300" s="22"/>
      <c r="FYE300" s="22"/>
      <c r="FYF300" s="22"/>
      <c r="FYG300" s="22"/>
      <c r="FYH300" s="22"/>
      <c r="FYI300" s="22"/>
      <c r="FYJ300" s="22"/>
      <c r="FYK300" s="22"/>
      <c r="FYL300" s="22"/>
      <c r="FYM300" s="22"/>
      <c r="FYN300" s="22"/>
      <c r="FYO300" s="22"/>
      <c r="FYP300" s="22"/>
      <c r="FYQ300" s="22"/>
      <c r="FYR300" s="22"/>
      <c r="FYS300" s="22"/>
      <c r="FYT300" s="22"/>
      <c r="FYU300" s="22"/>
      <c r="FYV300" s="22"/>
      <c r="FYW300" s="22"/>
      <c r="FYX300" s="22"/>
      <c r="FYY300" s="22"/>
      <c r="FYZ300" s="22"/>
      <c r="FZA300" s="22"/>
      <c r="FZB300" s="22"/>
      <c r="FZC300" s="22"/>
      <c r="FZD300" s="22"/>
      <c r="FZE300" s="22"/>
      <c r="FZF300" s="22"/>
      <c r="FZG300" s="22"/>
      <c r="FZH300" s="22"/>
      <c r="FZI300" s="22"/>
      <c r="FZJ300" s="22"/>
      <c r="FZK300" s="22"/>
      <c r="FZL300" s="22"/>
      <c r="FZM300" s="22"/>
      <c r="FZN300" s="22"/>
      <c r="FZO300" s="22"/>
      <c r="FZP300" s="22"/>
      <c r="FZQ300" s="22"/>
      <c r="FZR300" s="22"/>
      <c r="FZS300" s="22"/>
      <c r="FZT300" s="22"/>
      <c r="FZU300" s="22"/>
      <c r="FZV300" s="22"/>
      <c r="FZW300" s="22"/>
      <c r="FZX300" s="22"/>
      <c r="FZY300" s="22"/>
      <c r="FZZ300" s="22"/>
      <c r="GAA300" s="22"/>
      <c r="GAB300" s="22"/>
      <c r="GAC300" s="22"/>
      <c r="GAD300" s="22"/>
      <c r="GAE300" s="22"/>
      <c r="GAF300" s="22"/>
      <c r="GAG300" s="22"/>
      <c r="GAH300" s="22"/>
      <c r="GAI300" s="22"/>
      <c r="GAJ300" s="22"/>
      <c r="GAK300" s="22"/>
      <c r="GAL300" s="22"/>
      <c r="GAM300" s="22"/>
      <c r="GAN300" s="22"/>
      <c r="GAO300" s="22"/>
      <c r="GAP300" s="22"/>
      <c r="GAQ300" s="22"/>
      <c r="GAR300" s="22"/>
      <c r="GAS300" s="22"/>
      <c r="GAT300" s="22"/>
      <c r="GAU300" s="22"/>
      <c r="GAV300" s="22"/>
      <c r="GAW300" s="22"/>
      <c r="GAX300" s="22"/>
      <c r="GAY300" s="22"/>
      <c r="GAZ300" s="22"/>
      <c r="GBA300" s="22"/>
      <c r="GBB300" s="22"/>
      <c r="GBC300" s="22"/>
      <c r="GBD300" s="22"/>
      <c r="GBE300" s="22"/>
      <c r="GBF300" s="22"/>
      <c r="GBG300" s="22"/>
      <c r="GBH300" s="22"/>
      <c r="GBI300" s="22"/>
      <c r="GBJ300" s="22"/>
      <c r="GBK300" s="22"/>
      <c r="GBL300" s="22"/>
      <c r="GBM300" s="22"/>
      <c r="GBN300" s="22"/>
      <c r="GBO300" s="22"/>
      <c r="GBP300" s="22"/>
      <c r="GBQ300" s="22"/>
      <c r="GBR300" s="22"/>
      <c r="GBS300" s="22"/>
      <c r="GBT300" s="22"/>
      <c r="GBU300" s="22"/>
      <c r="GBV300" s="22"/>
      <c r="GBW300" s="22"/>
      <c r="GBX300" s="22"/>
      <c r="GBY300" s="22"/>
      <c r="GBZ300" s="22"/>
      <c r="GCA300" s="22"/>
      <c r="GCB300" s="22"/>
      <c r="GCC300" s="22"/>
      <c r="GCD300" s="22"/>
      <c r="GCE300" s="22"/>
      <c r="GCF300" s="22"/>
      <c r="GCG300" s="22"/>
      <c r="GCH300" s="22"/>
      <c r="GCI300" s="22"/>
      <c r="GCJ300" s="22"/>
      <c r="GCK300" s="22"/>
      <c r="GCL300" s="22"/>
      <c r="GCM300" s="22"/>
      <c r="GCN300" s="22"/>
      <c r="GCO300" s="22"/>
      <c r="GCP300" s="22"/>
      <c r="GCQ300" s="22"/>
      <c r="GCR300" s="22"/>
      <c r="GCS300" s="22"/>
      <c r="GCT300" s="22"/>
      <c r="GCU300" s="22"/>
      <c r="GCV300" s="22"/>
      <c r="GCW300" s="22"/>
      <c r="GCX300" s="22"/>
      <c r="GCY300" s="22"/>
      <c r="GCZ300" s="22"/>
      <c r="GDA300" s="22"/>
      <c r="GDB300" s="22"/>
      <c r="GDC300" s="22"/>
      <c r="GDD300" s="22"/>
      <c r="GDE300" s="22"/>
      <c r="GDF300" s="22"/>
      <c r="GDG300" s="22"/>
      <c r="GDH300" s="22"/>
      <c r="GDI300" s="22"/>
      <c r="GDJ300" s="22"/>
      <c r="GDK300" s="22"/>
      <c r="GDL300" s="22"/>
      <c r="GDM300" s="22"/>
      <c r="GDN300" s="22"/>
      <c r="GDO300" s="22"/>
      <c r="GDP300" s="22"/>
      <c r="GDQ300" s="22"/>
      <c r="GDR300" s="22"/>
      <c r="GDS300" s="22"/>
      <c r="GDT300" s="22"/>
      <c r="GDU300" s="22"/>
      <c r="GDV300" s="22"/>
      <c r="GDW300" s="22"/>
      <c r="GDX300" s="22"/>
      <c r="GDY300" s="22"/>
      <c r="GDZ300" s="22"/>
      <c r="GEA300" s="22"/>
      <c r="GEB300" s="22"/>
      <c r="GEC300" s="22"/>
      <c r="GED300" s="22"/>
      <c r="GEE300" s="22"/>
      <c r="GEF300" s="22"/>
      <c r="GEG300" s="22"/>
      <c r="GEH300" s="22"/>
      <c r="GEI300" s="22"/>
      <c r="GEJ300" s="22"/>
      <c r="GEK300" s="22"/>
      <c r="GEL300" s="22"/>
      <c r="GEM300" s="22"/>
      <c r="GEN300" s="22"/>
      <c r="GEO300" s="22"/>
      <c r="GEP300" s="22"/>
      <c r="GEQ300" s="22"/>
      <c r="GER300" s="22"/>
      <c r="GES300" s="22"/>
      <c r="GET300" s="22"/>
      <c r="GEU300" s="22"/>
      <c r="GEV300" s="22"/>
      <c r="GEW300" s="22"/>
      <c r="GEX300" s="22"/>
      <c r="GEY300" s="22"/>
      <c r="GEZ300" s="22"/>
      <c r="GFA300" s="22"/>
      <c r="GFB300" s="22"/>
      <c r="GFC300" s="22"/>
      <c r="GFD300" s="22"/>
      <c r="GFE300" s="22"/>
      <c r="GFF300" s="22"/>
      <c r="GFG300" s="22"/>
      <c r="GFH300" s="22"/>
      <c r="GFI300" s="22"/>
      <c r="GFJ300" s="22"/>
      <c r="GFK300" s="22"/>
      <c r="GFL300" s="22"/>
      <c r="GFM300" s="22"/>
      <c r="GFN300" s="22"/>
      <c r="GFO300" s="22"/>
      <c r="GFP300" s="22"/>
      <c r="GFQ300" s="22"/>
      <c r="GFR300" s="22"/>
      <c r="GFS300" s="22"/>
      <c r="GFT300" s="22"/>
      <c r="GFU300" s="22"/>
      <c r="GFV300" s="22"/>
      <c r="GFW300" s="22"/>
      <c r="GFX300" s="22"/>
      <c r="GFY300" s="22"/>
      <c r="GFZ300" s="22"/>
      <c r="GGA300" s="22"/>
      <c r="GGB300" s="22"/>
      <c r="GGC300" s="22"/>
      <c r="GGD300" s="22"/>
      <c r="GGE300" s="22"/>
      <c r="GGF300" s="22"/>
      <c r="GGG300" s="22"/>
      <c r="GGH300" s="22"/>
      <c r="GGI300" s="22"/>
      <c r="GGJ300" s="22"/>
      <c r="GGK300" s="22"/>
      <c r="GGL300" s="22"/>
      <c r="GGM300" s="22"/>
      <c r="GGN300" s="22"/>
      <c r="GGO300" s="22"/>
      <c r="GGP300" s="22"/>
      <c r="GGQ300" s="22"/>
      <c r="GGR300" s="22"/>
      <c r="GGS300" s="22"/>
      <c r="GGT300" s="22"/>
      <c r="GGU300" s="22"/>
      <c r="GGV300" s="22"/>
      <c r="GGW300" s="22"/>
      <c r="GGX300" s="22"/>
      <c r="GGY300" s="22"/>
      <c r="GGZ300" s="22"/>
      <c r="GHA300" s="22"/>
      <c r="GHB300" s="22"/>
      <c r="GHC300" s="22"/>
      <c r="GHD300" s="22"/>
      <c r="GHE300" s="22"/>
      <c r="GHF300" s="22"/>
      <c r="GHG300" s="22"/>
      <c r="GHH300" s="22"/>
      <c r="GHI300" s="22"/>
      <c r="GHJ300" s="22"/>
      <c r="GHK300" s="22"/>
      <c r="GHL300" s="22"/>
      <c r="GHM300" s="22"/>
      <c r="GHN300" s="22"/>
      <c r="GHO300" s="22"/>
      <c r="GHP300" s="22"/>
      <c r="GHQ300" s="22"/>
      <c r="GHR300" s="22"/>
      <c r="GHS300" s="22"/>
      <c r="GHT300" s="22"/>
      <c r="GHU300" s="22"/>
      <c r="GHV300" s="22"/>
      <c r="GHW300" s="22"/>
      <c r="GHX300" s="22"/>
      <c r="GHY300" s="22"/>
      <c r="GHZ300" s="22"/>
      <c r="GIA300" s="22"/>
      <c r="GIB300" s="22"/>
      <c r="GIC300" s="22"/>
      <c r="GID300" s="22"/>
      <c r="GIE300" s="22"/>
      <c r="GIF300" s="22"/>
      <c r="GIG300" s="22"/>
      <c r="GIH300" s="22"/>
      <c r="GII300" s="22"/>
      <c r="GIJ300" s="22"/>
      <c r="GIK300" s="22"/>
      <c r="GIL300" s="22"/>
      <c r="GIM300" s="22"/>
      <c r="GIN300" s="22"/>
      <c r="GIO300" s="22"/>
      <c r="GIP300" s="22"/>
      <c r="GIQ300" s="22"/>
      <c r="GIR300" s="22"/>
      <c r="GIS300" s="22"/>
      <c r="GIT300" s="22"/>
      <c r="GIU300" s="22"/>
      <c r="GIV300" s="22"/>
      <c r="GIW300" s="22"/>
      <c r="GIX300" s="22"/>
      <c r="GIY300" s="22"/>
      <c r="GIZ300" s="22"/>
      <c r="GJA300" s="22"/>
      <c r="GJB300" s="22"/>
      <c r="GJC300" s="22"/>
      <c r="GJD300" s="22"/>
      <c r="GJE300" s="22"/>
      <c r="GJF300" s="22"/>
      <c r="GJG300" s="22"/>
      <c r="GJH300" s="22"/>
      <c r="GJI300" s="22"/>
      <c r="GJJ300" s="22"/>
      <c r="GJK300" s="22"/>
      <c r="GJL300" s="22"/>
      <c r="GJM300" s="22"/>
      <c r="GJN300" s="22"/>
      <c r="GJO300" s="22"/>
      <c r="GJP300" s="22"/>
      <c r="GJQ300" s="22"/>
      <c r="GJR300" s="22"/>
      <c r="GJS300" s="22"/>
      <c r="GJT300" s="22"/>
      <c r="GJU300" s="22"/>
      <c r="GJV300" s="22"/>
      <c r="GJW300" s="22"/>
      <c r="GJX300" s="22"/>
      <c r="GJY300" s="22"/>
      <c r="GJZ300" s="22"/>
      <c r="GKA300" s="22"/>
      <c r="GKB300" s="22"/>
      <c r="GKC300" s="22"/>
      <c r="GKD300" s="22"/>
      <c r="GKE300" s="22"/>
      <c r="GKF300" s="22"/>
      <c r="GKG300" s="22"/>
      <c r="GKH300" s="22"/>
      <c r="GKI300" s="22"/>
      <c r="GKJ300" s="22"/>
      <c r="GKK300" s="22"/>
      <c r="GKL300" s="22"/>
      <c r="GKM300" s="22"/>
      <c r="GKN300" s="22"/>
      <c r="GKO300" s="22"/>
      <c r="GKP300" s="22"/>
      <c r="GKQ300" s="22"/>
      <c r="GKR300" s="22"/>
      <c r="GKS300" s="22"/>
      <c r="GKT300" s="22"/>
      <c r="GKU300" s="22"/>
      <c r="GKV300" s="22"/>
      <c r="GKW300" s="22"/>
      <c r="GKX300" s="22"/>
      <c r="GKY300" s="22"/>
      <c r="GKZ300" s="22"/>
      <c r="GLA300" s="22"/>
      <c r="GLB300" s="22"/>
      <c r="GLC300" s="22"/>
      <c r="GLD300" s="22"/>
      <c r="GLE300" s="22"/>
      <c r="GLF300" s="22"/>
      <c r="GLG300" s="22"/>
      <c r="GLH300" s="22"/>
      <c r="GLI300" s="22"/>
      <c r="GLJ300" s="22"/>
      <c r="GLK300" s="22"/>
      <c r="GLL300" s="22"/>
      <c r="GLM300" s="22"/>
      <c r="GLN300" s="22"/>
      <c r="GLO300" s="22"/>
      <c r="GLP300" s="22"/>
      <c r="GLQ300" s="22"/>
      <c r="GLR300" s="22"/>
      <c r="GLS300" s="22"/>
      <c r="GLT300" s="22"/>
      <c r="GLU300" s="22"/>
      <c r="GLV300" s="22"/>
      <c r="GLW300" s="22"/>
      <c r="GLX300" s="22"/>
      <c r="GLY300" s="22"/>
      <c r="GLZ300" s="22"/>
      <c r="GMA300" s="22"/>
      <c r="GMB300" s="22"/>
      <c r="GMC300" s="22"/>
      <c r="GMD300" s="22"/>
      <c r="GME300" s="22"/>
      <c r="GMF300" s="22"/>
      <c r="GMG300" s="22"/>
      <c r="GMH300" s="22"/>
      <c r="GMI300" s="22"/>
      <c r="GMJ300" s="22"/>
      <c r="GMK300" s="22"/>
      <c r="GML300" s="22"/>
      <c r="GMM300" s="22"/>
      <c r="GMN300" s="22"/>
      <c r="GMO300" s="22"/>
      <c r="GMP300" s="22"/>
      <c r="GMQ300" s="22"/>
      <c r="GMR300" s="22"/>
      <c r="GMS300" s="22"/>
      <c r="GMT300" s="22"/>
      <c r="GMU300" s="22"/>
      <c r="GMV300" s="22"/>
      <c r="GMW300" s="22"/>
      <c r="GMX300" s="22"/>
      <c r="GMY300" s="22"/>
      <c r="GMZ300" s="22"/>
      <c r="GNA300" s="22"/>
      <c r="GNB300" s="22"/>
      <c r="GNC300" s="22"/>
      <c r="GND300" s="22"/>
      <c r="GNE300" s="22"/>
      <c r="GNF300" s="22"/>
      <c r="GNG300" s="22"/>
      <c r="GNH300" s="22"/>
      <c r="GNI300" s="22"/>
      <c r="GNJ300" s="22"/>
      <c r="GNK300" s="22"/>
      <c r="GNL300" s="22"/>
      <c r="GNM300" s="22"/>
      <c r="GNN300" s="22"/>
      <c r="GNO300" s="22"/>
      <c r="GNP300" s="22"/>
      <c r="GNQ300" s="22"/>
      <c r="GNR300" s="22"/>
      <c r="GNS300" s="22"/>
      <c r="GNT300" s="22"/>
      <c r="GNU300" s="22"/>
      <c r="GNV300" s="22"/>
      <c r="GNW300" s="22"/>
      <c r="GNX300" s="22"/>
      <c r="GNY300" s="22"/>
      <c r="GNZ300" s="22"/>
      <c r="GOA300" s="22"/>
      <c r="GOB300" s="22"/>
      <c r="GOC300" s="22"/>
      <c r="GOD300" s="22"/>
      <c r="GOE300" s="22"/>
      <c r="GOF300" s="22"/>
      <c r="GOG300" s="22"/>
      <c r="GOH300" s="22"/>
      <c r="GOI300" s="22"/>
      <c r="GOJ300" s="22"/>
      <c r="GOK300" s="22"/>
      <c r="GOL300" s="22"/>
      <c r="GOM300" s="22"/>
      <c r="GON300" s="22"/>
      <c r="GOO300" s="22"/>
      <c r="GOP300" s="22"/>
      <c r="GOQ300" s="22"/>
      <c r="GOR300" s="22"/>
      <c r="GOS300" s="22"/>
      <c r="GOT300" s="22"/>
      <c r="GOU300" s="22"/>
      <c r="GOV300" s="22"/>
      <c r="GOW300" s="22"/>
      <c r="GOX300" s="22"/>
      <c r="GOY300" s="22"/>
      <c r="GOZ300" s="22"/>
      <c r="GPA300" s="22"/>
      <c r="GPB300" s="22"/>
      <c r="GPC300" s="22"/>
      <c r="GPD300" s="22"/>
      <c r="GPE300" s="22"/>
      <c r="GPF300" s="22"/>
      <c r="GPG300" s="22"/>
      <c r="GPH300" s="22"/>
      <c r="GPI300" s="22"/>
      <c r="GPJ300" s="22"/>
      <c r="GPK300" s="22"/>
      <c r="GPL300" s="22"/>
      <c r="GPM300" s="22"/>
      <c r="GPN300" s="22"/>
      <c r="GPO300" s="22"/>
      <c r="GPP300" s="22"/>
      <c r="GPQ300" s="22"/>
      <c r="GPR300" s="22"/>
      <c r="GPS300" s="22"/>
      <c r="GPT300" s="22"/>
      <c r="GPU300" s="22"/>
      <c r="GPV300" s="22"/>
      <c r="GPW300" s="22"/>
      <c r="GPX300" s="22"/>
      <c r="GPY300" s="22"/>
      <c r="GPZ300" s="22"/>
      <c r="GQA300" s="22"/>
      <c r="GQB300" s="22"/>
      <c r="GQC300" s="22"/>
      <c r="GQD300" s="22"/>
      <c r="GQE300" s="22"/>
      <c r="GQF300" s="22"/>
      <c r="GQG300" s="22"/>
      <c r="GQH300" s="22"/>
      <c r="GQI300" s="22"/>
      <c r="GQJ300" s="22"/>
      <c r="GQK300" s="22"/>
      <c r="GQL300" s="22"/>
      <c r="GQM300" s="22"/>
      <c r="GQN300" s="22"/>
      <c r="GQO300" s="22"/>
      <c r="GQP300" s="22"/>
      <c r="GQQ300" s="22"/>
      <c r="GQR300" s="22"/>
      <c r="GQS300" s="22"/>
      <c r="GQT300" s="22"/>
      <c r="GQU300" s="22"/>
      <c r="GQV300" s="22"/>
      <c r="GQW300" s="22"/>
      <c r="GQX300" s="22"/>
      <c r="GQY300" s="22"/>
      <c r="GQZ300" s="22"/>
      <c r="GRA300" s="22"/>
      <c r="GRB300" s="22"/>
      <c r="GRC300" s="22"/>
      <c r="GRD300" s="22"/>
      <c r="GRE300" s="22"/>
      <c r="GRF300" s="22"/>
      <c r="GRG300" s="22"/>
      <c r="GRH300" s="22"/>
      <c r="GRI300" s="22"/>
      <c r="GRJ300" s="22"/>
      <c r="GRK300" s="22"/>
      <c r="GRL300" s="22"/>
      <c r="GRM300" s="22"/>
      <c r="GRN300" s="22"/>
      <c r="GRO300" s="22"/>
      <c r="GRP300" s="22"/>
      <c r="GRQ300" s="22"/>
      <c r="GRR300" s="22"/>
      <c r="GRS300" s="22"/>
      <c r="GRT300" s="22"/>
      <c r="GRU300" s="22"/>
      <c r="GRV300" s="22"/>
      <c r="GRW300" s="22"/>
      <c r="GRX300" s="22"/>
      <c r="GRY300" s="22"/>
      <c r="GRZ300" s="22"/>
      <c r="GSA300" s="22"/>
      <c r="GSB300" s="22"/>
      <c r="GSC300" s="22"/>
      <c r="GSD300" s="22"/>
      <c r="GSE300" s="22"/>
      <c r="GSF300" s="22"/>
      <c r="GSG300" s="22"/>
      <c r="GSH300" s="22"/>
      <c r="GSI300" s="22"/>
      <c r="GSJ300" s="22"/>
      <c r="GSK300" s="22"/>
      <c r="GSL300" s="22"/>
      <c r="GSM300" s="22"/>
      <c r="GSN300" s="22"/>
      <c r="GSO300" s="22"/>
      <c r="GSP300" s="22"/>
      <c r="GSQ300" s="22"/>
      <c r="GSR300" s="22"/>
      <c r="GSS300" s="22"/>
      <c r="GST300" s="22"/>
      <c r="GSU300" s="22"/>
      <c r="GSV300" s="22"/>
      <c r="GSW300" s="22"/>
      <c r="GSX300" s="22"/>
      <c r="GSY300" s="22"/>
      <c r="GSZ300" s="22"/>
      <c r="GTA300" s="22"/>
      <c r="GTB300" s="22"/>
      <c r="GTC300" s="22"/>
      <c r="GTD300" s="22"/>
      <c r="GTE300" s="22"/>
      <c r="GTF300" s="22"/>
      <c r="GTG300" s="22"/>
      <c r="GTH300" s="22"/>
      <c r="GTI300" s="22"/>
      <c r="GTJ300" s="22"/>
      <c r="GTK300" s="22"/>
      <c r="GTL300" s="22"/>
      <c r="GTM300" s="22"/>
      <c r="GTN300" s="22"/>
      <c r="GTO300" s="22"/>
      <c r="GTP300" s="22"/>
      <c r="GTQ300" s="22"/>
      <c r="GTR300" s="22"/>
      <c r="GTS300" s="22"/>
      <c r="GTT300" s="22"/>
      <c r="GTU300" s="22"/>
      <c r="GTV300" s="22"/>
      <c r="GTW300" s="22"/>
      <c r="GTX300" s="22"/>
      <c r="GTY300" s="22"/>
      <c r="GTZ300" s="22"/>
      <c r="GUA300" s="22"/>
      <c r="GUB300" s="22"/>
      <c r="GUC300" s="22"/>
      <c r="GUD300" s="22"/>
      <c r="GUE300" s="22"/>
      <c r="GUF300" s="22"/>
      <c r="GUG300" s="22"/>
      <c r="GUH300" s="22"/>
      <c r="GUI300" s="22"/>
      <c r="GUJ300" s="22"/>
      <c r="GUK300" s="22"/>
      <c r="GUL300" s="22"/>
      <c r="GUM300" s="22"/>
      <c r="GUN300" s="22"/>
      <c r="GUO300" s="22"/>
      <c r="GUP300" s="22"/>
      <c r="GUQ300" s="22"/>
      <c r="GUR300" s="22"/>
      <c r="GUS300" s="22"/>
      <c r="GUT300" s="22"/>
      <c r="GUU300" s="22"/>
      <c r="GUV300" s="22"/>
      <c r="GUW300" s="22"/>
      <c r="GUX300" s="22"/>
      <c r="GUY300" s="22"/>
      <c r="GUZ300" s="22"/>
      <c r="GVA300" s="22"/>
      <c r="GVB300" s="22"/>
      <c r="GVC300" s="22"/>
      <c r="GVD300" s="22"/>
      <c r="GVE300" s="22"/>
      <c r="GVF300" s="22"/>
      <c r="GVG300" s="22"/>
      <c r="GVH300" s="22"/>
      <c r="GVI300" s="22"/>
      <c r="GVJ300" s="22"/>
      <c r="GVK300" s="22"/>
      <c r="GVL300" s="22"/>
      <c r="GVM300" s="22"/>
      <c r="GVN300" s="22"/>
      <c r="GVO300" s="22"/>
      <c r="GVP300" s="22"/>
      <c r="GVQ300" s="22"/>
      <c r="GVR300" s="22"/>
      <c r="GVS300" s="22"/>
      <c r="GVT300" s="22"/>
      <c r="GVU300" s="22"/>
      <c r="GVV300" s="22"/>
      <c r="GVW300" s="22"/>
      <c r="GVX300" s="22"/>
      <c r="GVY300" s="22"/>
      <c r="GVZ300" s="22"/>
      <c r="GWA300" s="22"/>
      <c r="GWB300" s="22"/>
      <c r="GWC300" s="22"/>
      <c r="GWD300" s="22"/>
      <c r="GWE300" s="22"/>
      <c r="GWF300" s="22"/>
      <c r="GWG300" s="22"/>
      <c r="GWH300" s="22"/>
      <c r="GWI300" s="22"/>
      <c r="GWJ300" s="22"/>
      <c r="GWK300" s="22"/>
      <c r="GWL300" s="22"/>
      <c r="GWM300" s="22"/>
      <c r="GWN300" s="22"/>
      <c r="GWO300" s="22"/>
      <c r="GWP300" s="22"/>
      <c r="GWQ300" s="22"/>
      <c r="GWR300" s="22"/>
      <c r="GWS300" s="22"/>
      <c r="GWT300" s="22"/>
      <c r="GWU300" s="22"/>
      <c r="GWV300" s="22"/>
      <c r="GWW300" s="22"/>
      <c r="GWX300" s="22"/>
      <c r="GWY300" s="22"/>
      <c r="GWZ300" s="22"/>
      <c r="GXA300" s="22"/>
      <c r="GXB300" s="22"/>
      <c r="GXC300" s="22"/>
      <c r="GXD300" s="22"/>
      <c r="GXE300" s="22"/>
      <c r="GXF300" s="22"/>
      <c r="GXG300" s="22"/>
      <c r="GXH300" s="22"/>
      <c r="GXI300" s="22"/>
      <c r="GXJ300" s="22"/>
      <c r="GXK300" s="22"/>
      <c r="GXL300" s="22"/>
      <c r="GXM300" s="22"/>
      <c r="GXN300" s="22"/>
      <c r="GXO300" s="22"/>
      <c r="GXP300" s="22"/>
      <c r="GXQ300" s="22"/>
      <c r="GXR300" s="22"/>
      <c r="GXS300" s="22"/>
      <c r="GXT300" s="22"/>
      <c r="GXU300" s="22"/>
      <c r="GXV300" s="22"/>
      <c r="GXW300" s="22"/>
      <c r="GXX300" s="22"/>
      <c r="GXY300" s="22"/>
      <c r="GXZ300" s="22"/>
      <c r="GYA300" s="22"/>
      <c r="GYB300" s="22"/>
      <c r="GYC300" s="22"/>
      <c r="GYD300" s="22"/>
      <c r="GYE300" s="22"/>
      <c r="GYF300" s="22"/>
      <c r="GYG300" s="22"/>
      <c r="GYH300" s="22"/>
      <c r="GYI300" s="22"/>
      <c r="GYJ300" s="22"/>
      <c r="GYK300" s="22"/>
      <c r="GYL300" s="22"/>
      <c r="GYM300" s="22"/>
      <c r="GYN300" s="22"/>
      <c r="GYO300" s="22"/>
      <c r="GYP300" s="22"/>
      <c r="GYQ300" s="22"/>
      <c r="GYR300" s="22"/>
      <c r="GYS300" s="22"/>
      <c r="GYT300" s="22"/>
      <c r="GYU300" s="22"/>
      <c r="GYV300" s="22"/>
      <c r="GYW300" s="22"/>
      <c r="GYX300" s="22"/>
      <c r="GYY300" s="22"/>
      <c r="GYZ300" s="22"/>
      <c r="GZA300" s="22"/>
      <c r="GZB300" s="22"/>
      <c r="GZC300" s="22"/>
      <c r="GZD300" s="22"/>
      <c r="GZE300" s="22"/>
      <c r="GZF300" s="22"/>
      <c r="GZG300" s="22"/>
      <c r="GZH300" s="22"/>
      <c r="GZI300" s="22"/>
      <c r="GZJ300" s="22"/>
      <c r="GZK300" s="22"/>
      <c r="GZL300" s="22"/>
      <c r="GZM300" s="22"/>
      <c r="GZN300" s="22"/>
      <c r="GZO300" s="22"/>
      <c r="GZP300" s="22"/>
      <c r="GZQ300" s="22"/>
      <c r="GZR300" s="22"/>
      <c r="GZS300" s="22"/>
      <c r="GZT300" s="22"/>
      <c r="GZU300" s="22"/>
      <c r="GZV300" s="22"/>
      <c r="GZW300" s="22"/>
      <c r="GZX300" s="22"/>
      <c r="GZY300" s="22"/>
      <c r="GZZ300" s="22"/>
      <c r="HAA300" s="22"/>
      <c r="HAB300" s="22"/>
      <c r="HAC300" s="22"/>
      <c r="HAD300" s="22"/>
      <c r="HAE300" s="22"/>
      <c r="HAF300" s="22"/>
      <c r="HAG300" s="22"/>
      <c r="HAH300" s="22"/>
      <c r="HAI300" s="22"/>
      <c r="HAJ300" s="22"/>
      <c r="HAK300" s="22"/>
      <c r="HAL300" s="22"/>
      <c r="HAM300" s="22"/>
      <c r="HAN300" s="22"/>
      <c r="HAO300" s="22"/>
      <c r="HAP300" s="22"/>
      <c r="HAQ300" s="22"/>
      <c r="HAR300" s="22"/>
      <c r="HAS300" s="22"/>
      <c r="HAT300" s="22"/>
      <c r="HAU300" s="22"/>
      <c r="HAV300" s="22"/>
      <c r="HAW300" s="22"/>
      <c r="HAX300" s="22"/>
      <c r="HAY300" s="22"/>
      <c r="HAZ300" s="22"/>
      <c r="HBA300" s="22"/>
      <c r="HBB300" s="22"/>
      <c r="HBC300" s="22"/>
      <c r="HBD300" s="22"/>
      <c r="HBE300" s="22"/>
      <c r="HBF300" s="22"/>
      <c r="HBG300" s="22"/>
      <c r="HBH300" s="22"/>
      <c r="HBI300" s="22"/>
      <c r="HBJ300" s="22"/>
      <c r="HBK300" s="22"/>
      <c r="HBL300" s="22"/>
      <c r="HBM300" s="22"/>
      <c r="HBN300" s="22"/>
      <c r="HBO300" s="22"/>
      <c r="HBP300" s="22"/>
      <c r="HBQ300" s="22"/>
      <c r="HBR300" s="22"/>
      <c r="HBS300" s="22"/>
      <c r="HBT300" s="22"/>
      <c r="HBU300" s="22"/>
      <c r="HBV300" s="22"/>
      <c r="HBW300" s="22"/>
      <c r="HBX300" s="22"/>
      <c r="HBY300" s="22"/>
      <c r="HBZ300" s="22"/>
      <c r="HCA300" s="22"/>
      <c r="HCB300" s="22"/>
      <c r="HCC300" s="22"/>
      <c r="HCD300" s="22"/>
      <c r="HCE300" s="22"/>
      <c r="HCF300" s="22"/>
      <c r="HCG300" s="22"/>
      <c r="HCH300" s="22"/>
      <c r="HCI300" s="22"/>
      <c r="HCJ300" s="22"/>
      <c r="HCK300" s="22"/>
      <c r="HCL300" s="22"/>
      <c r="HCM300" s="22"/>
      <c r="HCN300" s="22"/>
      <c r="HCO300" s="22"/>
      <c r="HCP300" s="22"/>
      <c r="HCQ300" s="22"/>
      <c r="HCR300" s="22"/>
      <c r="HCS300" s="22"/>
      <c r="HCT300" s="22"/>
      <c r="HCU300" s="22"/>
      <c r="HCV300" s="22"/>
      <c r="HCW300" s="22"/>
      <c r="HCX300" s="22"/>
      <c r="HCY300" s="22"/>
      <c r="HCZ300" s="22"/>
      <c r="HDA300" s="22"/>
      <c r="HDB300" s="22"/>
      <c r="HDC300" s="22"/>
      <c r="HDD300" s="22"/>
      <c r="HDE300" s="22"/>
      <c r="HDF300" s="22"/>
      <c r="HDG300" s="22"/>
      <c r="HDH300" s="22"/>
      <c r="HDI300" s="22"/>
      <c r="HDJ300" s="22"/>
      <c r="HDK300" s="22"/>
      <c r="HDL300" s="22"/>
      <c r="HDM300" s="22"/>
      <c r="HDN300" s="22"/>
      <c r="HDO300" s="22"/>
      <c r="HDP300" s="22"/>
      <c r="HDQ300" s="22"/>
      <c r="HDR300" s="22"/>
      <c r="HDS300" s="22"/>
      <c r="HDT300" s="22"/>
      <c r="HDU300" s="22"/>
      <c r="HDV300" s="22"/>
      <c r="HDW300" s="22"/>
      <c r="HDX300" s="22"/>
      <c r="HDY300" s="22"/>
      <c r="HDZ300" s="22"/>
      <c r="HEA300" s="22"/>
      <c r="HEB300" s="22"/>
      <c r="HEC300" s="22"/>
      <c r="HED300" s="22"/>
      <c r="HEE300" s="22"/>
      <c r="HEF300" s="22"/>
      <c r="HEG300" s="22"/>
      <c r="HEH300" s="22"/>
      <c r="HEI300" s="22"/>
      <c r="HEJ300" s="22"/>
      <c r="HEK300" s="22"/>
      <c r="HEL300" s="22"/>
      <c r="HEM300" s="22"/>
      <c r="HEN300" s="22"/>
      <c r="HEO300" s="22"/>
      <c r="HEP300" s="22"/>
      <c r="HEQ300" s="22"/>
      <c r="HER300" s="22"/>
      <c r="HES300" s="22"/>
      <c r="HET300" s="22"/>
      <c r="HEU300" s="22"/>
      <c r="HEV300" s="22"/>
      <c r="HEW300" s="22"/>
      <c r="HEX300" s="22"/>
      <c r="HEY300" s="22"/>
      <c r="HEZ300" s="22"/>
      <c r="HFA300" s="22"/>
      <c r="HFB300" s="22"/>
      <c r="HFC300" s="22"/>
      <c r="HFD300" s="22"/>
      <c r="HFE300" s="22"/>
      <c r="HFF300" s="22"/>
      <c r="HFG300" s="22"/>
      <c r="HFH300" s="22"/>
      <c r="HFI300" s="22"/>
      <c r="HFJ300" s="22"/>
      <c r="HFK300" s="22"/>
      <c r="HFL300" s="22"/>
      <c r="HFM300" s="22"/>
      <c r="HFN300" s="22"/>
      <c r="HFO300" s="22"/>
      <c r="HFP300" s="22"/>
      <c r="HFQ300" s="22"/>
      <c r="HFR300" s="22"/>
      <c r="HFS300" s="22"/>
      <c r="HFT300" s="22"/>
      <c r="HFU300" s="22"/>
      <c r="HFV300" s="22"/>
      <c r="HFW300" s="22"/>
      <c r="HFX300" s="22"/>
      <c r="HFY300" s="22"/>
      <c r="HFZ300" s="22"/>
      <c r="HGA300" s="22"/>
      <c r="HGB300" s="22"/>
      <c r="HGC300" s="22"/>
      <c r="HGD300" s="22"/>
      <c r="HGE300" s="22"/>
      <c r="HGF300" s="22"/>
      <c r="HGG300" s="22"/>
      <c r="HGH300" s="22"/>
      <c r="HGI300" s="22"/>
      <c r="HGJ300" s="22"/>
      <c r="HGK300" s="22"/>
      <c r="HGL300" s="22"/>
      <c r="HGM300" s="22"/>
      <c r="HGN300" s="22"/>
      <c r="HGO300" s="22"/>
      <c r="HGP300" s="22"/>
      <c r="HGQ300" s="22"/>
      <c r="HGR300" s="22"/>
      <c r="HGS300" s="22"/>
      <c r="HGT300" s="22"/>
      <c r="HGU300" s="22"/>
      <c r="HGV300" s="22"/>
      <c r="HGW300" s="22"/>
      <c r="HGX300" s="22"/>
      <c r="HGY300" s="22"/>
      <c r="HGZ300" s="22"/>
      <c r="HHA300" s="22"/>
      <c r="HHB300" s="22"/>
      <c r="HHC300" s="22"/>
      <c r="HHD300" s="22"/>
      <c r="HHE300" s="22"/>
      <c r="HHF300" s="22"/>
      <c r="HHG300" s="22"/>
      <c r="HHH300" s="22"/>
      <c r="HHI300" s="22"/>
      <c r="HHJ300" s="22"/>
      <c r="HHK300" s="22"/>
      <c r="HHL300" s="22"/>
      <c r="HHM300" s="22"/>
      <c r="HHN300" s="22"/>
      <c r="HHO300" s="22"/>
      <c r="HHP300" s="22"/>
      <c r="HHQ300" s="22"/>
      <c r="HHR300" s="22"/>
      <c r="HHS300" s="22"/>
      <c r="HHT300" s="22"/>
      <c r="HHU300" s="22"/>
      <c r="HHV300" s="22"/>
      <c r="HHW300" s="22"/>
      <c r="HHX300" s="22"/>
      <c r="HHY300" s="22"/>
      <c r="HHZ300" s="22"/>
      <c r="HIA300" s="22"/>
      <c r="HIB300" s="22"/>
      <c r="HIC300" s="22"/>
      <c r="HID300" s="22"/>
      <c r="HIE300" s="22"/>
      <c r="HIF300" s="22"/>
      <c r="HIG300" s="22"/>
      <c r="HIH300" s="22"/>
      <c r="HII300" s="22"/>
      <c r="HIJ300" s="22"/>
      <c r="HIK300" s="22"/>
      <c r="HIL300" s="22"/>
      <c r="HIM300" s="22"/>
      <c r="HIN300" s="22"/>
      <c r="HIO300" s="22"/>
      <c r="HIP300" s="22"/>
      <c r="HIQ300" s="22"/>
      <c r="HIR300" s="22"/>
      <c r="HIS300" s="22"/>
      <c r="HIT300" s="22"/>
      <c r="HIU300" s="22"/>
      <c r="HIV300" s="22"/>
      <c r="HIW300" s="22"/>
      <c r="HIX300" s="22"/>
      <c r="HIY300" s="22"/>
      <c r="HIZ300" s="22"/>
      <c r="HJA300" s="22"/>
      <c r="HJB300" s="22"/>
      <c r="HJC300" s="22"/>
      <c r="HJD300" s="22"/>
      <c r="HJE300" s="22"/>
      <c r="HJF300" s="22"/>
      <c r="HJG300" s="22"/>
      <c r="HJH300" s="22"/>
      <c r="HJI300" s="22"/>
      <c r="HJJ300" s="22"/>
      <c r="HJK300" s="22"/>
      <c r="HJL300" s="22"/>
      <c r="HJM300" s="22"/>
      <c r="HJN300" s="22"/>
      <c r="HJO300" s="22"/>
      <c r="HJP300" s="22"/>
      <c r="HJQ300" s="22"/>
      <c r="HJR300" s="22"/>
      <c r="HJS300" s="22"/>
      <c r="HJT300" s="22"/>
      <c r="HJU300" s="22"/>
      <c r="HJV300" s="22"/>
      <c r="HJW300" s="22"/>
      <c r="HJX300" s="22"/>
      <c r="HJY300" s="22"/>
      <c r="HJZ300" s="22"/>
      <c r="HKA300" s="22"/>
      <c r="HKB300" s="22"/>
      <c r="HKC300" s="22"/>
      <c r="HKD300" s="22"/>
      <c r="HKE300" s="22"/>
      <c r="HKF300" s="22"/>
      <c r="HKG300" s="22"/>
      <c r="HKH300" s="22"/>
      <c r="HKI300" s="22"/>
      <c r="HKJ300" s="22"/>
      <c r="HKK300" s="22"/>
      <c r="HKL300" s="22"/>
      <c r="HKM300" s="22"/>
      <c r="HKN300" s="22"/>
      <c r="HKO300" s="22"/>
      <c r="HKP300" s="22"/>
      <c r="HKQ300" s="22"/>
      <c r="HKR300" s="22"/>
      <c r="HKS300" s="22"/>
      <c r="HKT300" s="22"/>
      <c r="HKU300" s="22"/>
      <c r="HKV300" s="22"/>
      <c r="HKW300" s="22"/>
      <c r="HKX300" s="22"/>
      <c r="HKY300" s="22"/>
      <c r="HKZ300" s="22"/>
      <c r="HLA300" s="22"/>
      <c r="HLB300" s="22"/>
      <c r="HLC300" s="22"/>
      <c r="HLD300" s="22"/>
      <c r="HLE300" s="22"/>
      <c r="HLF300" s="22"/>
      <c r="HLG300" s="22"/>
      <c r="HLH300" s="22"/>
      <c r="HLI300" s="22"/>
      <c r="HLJ300" s="22"/>
      <c r="HLK300" s="22"/>
      <c r="HLL300" s="22"/>
      <c r="HLM300" s="22"/>
      <c r="HLN300" s="22"/>
      <c r="HLO300" s="22"/>
      <c r="HLP300" s="22"/>
      <c r="HLQ300" s="22"/>
      <c r="HLR300" s="22"/>
      <c r="HLS300" s="22"/>
      <c r="HLT300" s="22"/>
      <c r="HLU300" s="22"/>
      <c r="HLV300" s="22"/>
      <c r="HLW300" s="22"/>
      <c r="HLX300" s="22"/>
      <c r="HLY300" s="22"/>
      <c r="HLZ300" s="22"/>
      <c r="HMA300" s="22"/>
      <c r="HMB300" s="22"/>
      <c r="HMC300" s="22"/>
      <c r="HMD300" s="22"/>
      <c r="HME300" s="22"/>
      <c r="HMF300" s="22"/>
      <c r="HMG300" s="22"/>
      <c r="HMH300" s="22"/>
      <c r="HMI300" s="22"/>
      <c r="HMJ300" s="22"/>
      <c r="HMK300" s="22"/>
      <c r="HML300" s="22"/>
      <c r="HMM300" s="22"/>
      <c r="HMN300" s="22"/>
      <c r="HMO300" s="22"/>
      <c r="HMP300" s="22"/>
      <c r="HMQ300" s="22"/>
      <c r="HMR300" s="22"/>
      <c r="HMS300" s="22"/>
      <c r="HMT300" s="22"/>
      <c r="HMU300" s="22"/>
      <c r="HMV300" s="22"/>
      <c r="HMW300" s="22"/>
      <c r="HMX300" s="22"/>
      <c r="HMY300" s="22"/>
      <c r="HMZ300" s="22"/>
      <c r="HNA300" s="22"/>
      <c r="HNB300" s="22"/>
      <c r="HNC300" s="22"/>
      <c r="HND300" s="22"/>
      <c r="HNE300" s="22"/>
      <c r="HNF300" s="22"/>
      <c r="HNG300" s="22"/>
      <c r="HNH300" s="22"/>
      <c r="HNI300" s="22"/>
      <c r="HNJ300" s="22"/>
      <c r="HNK300" s="22"/>
      <c r="HNL300" s="22"/>
      <c r="HNM300" s="22"/>
      <c r="HNN300" s="22"/>
      <c r="HNO300" s="22"/>
      <c r="HNP300" s="22"/>
      <c r="HNQ300" s="22"/>
      <c r="HNR300" s="22"/>
      <c r="HNS300" s="22"/>
      <c r="HNT300" s="22"/>
      <c r="HNU300" s="22"/>
      <c r="HNV300" s="22"/>
      <c r="HNW300" s="22"/>
      <c r="HNX300" s="22"/>
      <c r="HNY300" s="22"/>
      <c r="HNZ300" s="22"/>
      <c r="HOA300" s="22"/>
      <c r="HOB300" s="22"/>
      <c r="HOC300" s="22"/>
      <c r="HOD300" s="22"/>
      <c r="HOE300" s="22"/>
      <c r="HOF300" s="22"/>
      <c r="HOG300" s="22"/>
      <c r="HOH300" s="22"/>
      <c r="HOI300" s="22"/>
      <c r="HOJ300" s="22"/>
      <c r="HOK300" s="22"/>
      <c r="HOL300" s="22"/>
      <c r="HOM300" s="22"/>
      <c r="HON300" s="22"/>
      <c r="HOO300" s="22"/>
      <c r="HOP300" s="22"/>
      <c r="HOQ300" s="22"/>
      <c r="HOR300" s="22"/>
      <c r="HOS300" s="22"/>
      <c r="HOT300" s="22"/>
      <c r="HOU300" s="22"/>
      <c r="HOV300" s="22"/>
      <c r="HOW300" s="22"/>
      <c r="HOX300" s="22"/>
      <c r="HOY300" s="22"/>
      <c r="HOZ300" s="22"/>
      <c r="HPA300" s="22"/>
      <c r="HPB300" s="22"/>
      <c r="HPC300" s="22"/>
      <c r="HPD300" s="22"/>
      <c r="HPE300" s="22"/>
      <c r="HPF300" s="22"/>
      <c r="HPG300" s="22"/>
      <c r="HPH300" s="22"/>
      <c r="HPI300" s="22"/>
      <c r="HPJ300" s="22"/>
      <c r="HPK300" s="22"/>
      <c r="HPL300" s="22"/>
      <c r="HPM300" s="22"/>
      <c r="HPN300" s="22"/>
      <c r="HPO300" s="22"/>
      <c r="HPP300" s="22"/>
      <c r="HPQ300" s="22"/>
      <c r="HPR300" s="22"/>
      <c r="HPS300" s="22"/>
      <c r="HPT300" s="22"/>
      <c r="HPU300" s="22"/>
      <c r="HPV300" s="22"/>
      <c r="HPW300" s="22"/>
      <c r="HPX300" s="22"/>
      <c r="HPY300" s="22"/>
      <c r="HPZ300" s="22"/>
      <c r="HQA300" s="22"/>
      <c r="HQB300" s="22"/>
      <c r="HQC300" s="22"/>
      <c r="HQD300" s="22"/>
      <c r="HQE300" s="22"/>
      <c r="HQF300" s="22"/>
      <c r="HQG300" s="22"/>
      <c r="HQH300" s="22"/>
      <c r="HQI300" s="22"/>
      <c r="HQJ300" s="22"/>
      <c r="HQK300" s="22"/>
      <c r="HQL300" s="22"/>
      <c r="HQM300" s="22"/>
      <c r="HQN300" s="22"/>
      <c r="HQO300" s="22"/>
      <c r="HQP300" s="22"/>
      <c r="HQQ300" s="22"/>
      <c r="HQR300" s="22"/>
      <c r="HQS300" s="22"/>
      <c r="HQT300" s="22"/>
      <c r="HQU300" s="22"/>
      <c r="HQV300" s="22"/>
      <c r="HQW300" s="22"/>
      <c r="HQX300" s="22"/>
      <c r="HQY300" s="22"/>
      <c r="HQZ300" s="22"/>
      <c r="HRA300" s="22"/>
      <c r="HRB300" s="22"/>
      <c r="HRC300" s="22"/>
      <c r="HRD300" s="22"/>
      <c r="HRE300" s="22"/>
      <c r="HRF300" s="22"/>
      <c r="HRG300" s="22"/>
      <c r="HRH300" s="22"/>
      <c r="HRI300" s="22"/>
      <c r="HRJ300" s="22"/>
      <c r="HRK300" s="22"/>
      <c r="HRL300" s="22"/>
      <c r="HRM300" s="22"/>
      <c r="HRN300" s="22"/>
      <c r="HRO300" s="22"/>
      <c r="HRP300" s="22"/>
      <c r="HRQ300" s="22"/>
      <c r="HRR300" s="22"/>
      <c r="HRS300" s="22"/>
      <c r="HRT300" s="22"/>
      <c r="HRU300" s="22"/>
      <c r="HRV300" s="22"/>
      <c r="HRW300" s="22"/>
      <c r="HRX300" s="22"/>
      <c r="HRY300" s="22"/>
      <c r="HRZ300" s="22"/>
      <c r="HSA300" s="22"/>
      <c r="HSB300" s="22"/>
      <c r="HSC300" s="22"/>
      <c r="HSD300" s="22"/>
      <c r="HSE300" s="22"/>
      <c r="HSF300" s="22"/>
      <c r="HSG300" s="22"/>
      <c r="HSH300" s="22"/>
      <c r="HSI300" s="22"/>
      <c r="HSJ300" s="22"/>
      <c r="HSK300" s="22"/>
      <c r="HSL300" s="22"/>
      <c r="HSM300" s="22"/>
      <c r="HSN300" s="22"/>
      <c r="HSO300" s="22"/>
      <c r="HSP300" s="22"/>
      <c r="HSQ300" s="22"/>
      <c r="HSR300" s="22"/>
      <c r="HSS300" s="22"/>
      <c r="HST300" s="22"/>
      <c r="HSU300" s="22"/>
      <c r="HSV300" s="22"/>
      <c r="HSW300" s="22"/>
      <c r="HSX300" s="22"/>
      <c r="HSY300" s="22"/>
      <c r="HSZ300" s="22"/>
      <c r="HTA300" s="22"/>
      <c r="HTB300" s="22"/>
      <c r="HTC300" s="22"/>
      <c r="HTD300" s="22"/>
      <c r="HTE300" s="22"/>
      <c r="HTF300" s="22"/>
      <c r="HTG300" s="22"/>
      <c r="HTH300" s="22"/>
      <c r="HTI300" s="22"/>
      <c r="HTJ300" s="22"/>
      <c r="HTK300" s="22"/>
      <c r="HTL300" s="22"/>
      <c r="HTM300" s="22"/>
      <c r="HTN300" s="22"/>
      <c r="HTO300" s="22"/>
      <c r="HTP300" s="22"/>
      <c r="HTQ300" s="22"/>
      <c r="HTR300" s="22"/>
      <c r="HTS300" s="22"/>
      <c r="HTT300" s="22"/>
      <c r="HTU300" s="22"/>
      <c r="HTV300" s="22"/>
      <c r="HTW300" s="22"/>
      <c r="HTX300" s="22"/>
      <c r="HTY300" s="22"/>
      <c r="HTZ300" s="22"/>
      <c r="HUA300" s="22"/>
      <c r="HUB300" s="22"/>
      <c r="HUC300" s="22"/>
      <c r="HUD300" s="22"/>
      <c r="HUE300" s="22"/>
      <c r="HUF300" s="22"/>
      <c r="HUG300" s="22"/>
      <c r="HUH300" s="22"/>
      <c r="HUI300" s="22"/>
      <c r="HUJ300" s="22"/>
      <c r="HUK300" s="22"/>
      <c r="HUL300" s="22"/>
      <c r="HUM300" s="22"/>
      <c r="HUN300" s="22"/>
      <c r="HUO300" s="22"/>
      <c r="HUP300" s="22"/>
      <c r="HUQ300" s="22"/>
      <c r="HUR300" s="22"/>
      <c r="HUS300" s="22"/>
      <c r="HUT300" s="22"/>
      <c r="HUU300" s="22"/>
      <c r="HUV300" s="22"/>
      <c r="HUW300" s="22"/>
      <c r="HUX300" s="22"/>
      <c r="HUY300" s="22"/>
      <c r="HUZ300" s="22"/>
      <c r="HVA300" s="22"/>
      <c r="HVB300" s="22"/>
      <c r="HVC300" s="22"/>
      <c r="HVD300" s="22"/>
      <c r="HVE300" s="22"/>
      <c r="HVF300" s="22"/>
      <c r="HVG300" s="22"/>
      <c r="HVH300" s="22"/>
      <c r="HVI300" s="22"/>
      <c r="HVJ300" s="22"/>
      <c r="HVK300" s="22"/>
      <c r="HVL300" s="22"/>
      <c r="HVM300" s="22"/>
      <c r="HVN300" s="22"/>
      <c r="HVO300" s="22"/>
      <c r="HVP300" s="22"/>
      <c r="HVQ300" s="22"/>
      <c r="HVR300" s="22"/>
      <c r="HVS300" s="22"/>
      <c r="HVT300" s="22"/>
      <c r="HVU300" s="22"/>
      <c r="HVV300" s="22"/>
      <c r="HVW300" s="22"/>
      <c r="HVX300" s="22"/>
      <c r="HVY300" s="22"/>
      <c r="HVZ300" s="22"/>
      <c r="HWA300" s="22"/>
      <c r="HWB300" s="22"/>
      <c r="HWC300" s="22"/>
      <c r="HWD300" s="22"/>
      <c r="HWE300" s="22"/>
      <c r="HWF300" s="22"/>
      <c r="HWG300" s="22"/>
      <c r="HWH300" s="22"/>
      <c r="HWI300" s="22"/>
      <c r="HWJ300" s="22"/>
      <c r="HWK300" s="22"/>
      <c r="HWL300" s="22"/>
      <c r="HWM300" s="22"/>
      <c r="HWN300" s="22"/>
      <c r="HWO300" s="22"/>
      <c r="HWP300" s="22"/>
      <c r="HWQ300" s="22"/>
      <c r="HWR300" s="22"/>
      <c r="HWS300" s="22"/>
      <c r="HWT300" s="22"/>
      <c r="HWU300" s="22"/>
      <c r="HWV300" s="22"/>
      <c r="HWW300" s="22"/>
      <c r="HWX300" s="22"/>
      <c r="HWY300" s="22"/>
      <c r="HWZ300" s="22"/>
      <c r="HXA300" s="22"/>
      <c r="HXB300" s="22"/>
      <c r="HXC300" s="22"/>
      <c r="HXD300" s="22"/>
      <c r="HXE300" s="22"/>
      <c r="HXF300" s="22"/>
      <c r="HXG300" s="22"/>
      <c r="HXH300" s="22"/>
      <c r="HXI300" s="22"/>
      <c r="HXJ300" s="22"/>
      <c r="HXK300" s="22"/>
      <c r="HXL300" s="22"/>
      <c r="HXM300" s="22"/>
      <c r="HXN300" s="22"/>
      <c r="HXO300" s="22"/>
      <c r="HXP300" s="22"/>
      <c r="HXQ300" s="22"/>
      <c r="HXR300" s="22"/>
      <c r="HXS300" s="22"/>
      <c r="HXT300" s="22"/>
      <c r="HXU300" s="22"/>
      <c r="HXV300" s="22"/>
      <c r="HXW300" s="22"/>
      <c r="HXX300" s="22"/>
      <c r="HXY300" s="22"/>
      <c r="HXZ300" s="22"/>
      <c r="HYA300" s="22"/>
      <c r="HYB300" s="22"/>
      <c r="HYC300" s="22"/>
      <c r="HYD300" s="22"/>
      <c r="HYE300" s="22"/>
      <c r="HYF300" s="22"/>
      <c r="HYG300" s="22"/>
      <c r="HYH300" s="22"/>
      <c r="HYI300" s="22"/>
      <c r="HYJ300" s="22"/>
      <c r="HYK300" s="22"/>
      <c r="HYL300" s="22"/>
      <c r="HYM300" s="22"/>
      <c r="HYN300" s="22"/>
      <c r="HYO300" s="22"/>
      <c r="HYP300" s="22"/>
      <c r="HYQ300" s="22"/>
      <c r="HYR300" s="22"/>
      <c r="HYS300" s="22"/>
      <c r="HYT300" s="22"/>
      <c r="HYU300" s="22"/>
      <c r="HYV300" s="22"/>
      <c r="HYW300" s="22"/>
      <c r="HYX300" s="22"/>
      <c r="HYY300" s="22"/>
      <c r="HYZ300" s="22"/>
      <c r="HZA300" s="22"/>
      <c r="HZB300" s="22"/>
      <c r="HZC300" s="22"/>
      <c r="HZD300" s="22"/>
      <c r="HZE300" s="22"/>
      <c r="HZF300" s="22"/>
      <c r="HZG300" s="22"/>
      <c r="HZH300" s="22"/>
      <c r="HZI300" s="22"/>
      <c r="HZJ300" s="22"/>
      <c r="HZK300" s="22"/>
      <c r="HZL300" s="22"/>
      <c r="HZM300" s="22"/>
      <c r="HZN300" s="22"/>
      <c r="HZO300" s="22"/>
      <c r="HZP300" s="22"/>
      <c r="HZQ300" s="22"/>
      <c r="HZR300" s="22"/>
      <c r="HZS300" s="22"/>
      <c r="HZT300" s="22"/>
      <c r="HZU300" s="22"/>
      <c r="HZV300" s="22"/>
      <c r="HZW300" s="22"/>
      <c r="HZX300" s="22"/>
      <c r="HZY300" s="22"/>
      <c r="HZZ300" s="22"/>
      <c r="IAA300" s="22"/>
      <c r="IAB300" s="22"/>
      <c r="IAC300" s="22"/>
      <c r="IAD300" s="22"/>
      <c r="IAE300" s="22"/>
      <c r="IAF300" s="22"/>
      <c r="IAG300" s="22"/>
      <c r="IAH300" s="22"/>
      <c r="IAI300" s="22"/>
      <c r="IAJ300" s="22"/>
      <c r="IAK300" s="22"/>
      <c r="IAL300" s="22"/>
      <c r="IAM300" s="22"/>
      <c r="IAN300" s="22"/>
      <c r="IAO300" s="22"/>
      <c r="IAP300" s="22"/>
      <c r="IAQ300" s="22"/>
      <c r="IAR300" s="22"/>
      <c r="IAS300" s="22"/>
      <c r="IAT300" s="22"/>
      <c r="IAU300" s="22"/>
      <c r="IAV300" s="22"/>
      <c r="IAW300" s="22"/>
      <c r="IAX300" s="22"/>
      <c r="IAY300" s="22"/>
      <c r="IAZ300" s="22"/>
      <c r="IBA300" s="22"/>
      <c r="IBB300" s="22"/>
      <c r="IBC300" s="22"/>
      <c r="IBD300" s="22"/>
      <c r="IBE300" s="22"/>
      <c r="IBF300" s="22"/>
      <c r="IBG300" s="22"/>
      <c r="IBH300" s="22"/>
      <c r="IBI300" s="22"/>
      <c r="IBJ300" s="22"/>
      <c r="IBK300" s="22"/>
      <c r="IBL300" s="22"/>
      <c r="IBM300" s="22"/>
      <c r="IBN300" s="22"/>
      <c r="IBO300" s="22"/>
      <c r="IBP300" s="22"/>
      <c r="IBQ300" s="22"/>
      <c r="IBR300" s="22"/>
      <c r="IBS300" s="22"/>
      <c r="IBT300" s="22"/>
      <c r="IBU300" s="22"/>
      <c r="IBV300" s="22"/>
      <c r="IBW300" s="22"/>
      <c r="IBX300" s="22"/>
      <c r="IBY300" s="22"/>
      <c r="IBZ300" s="22"/>
      <c r="ICA300" s="22"/>
      <c r="ICB300" s="22"/>
      <c r="ICC300" s="22"/>
      <c r="ICD300" s="22"/>
      <c r="ICE300" s="22"/>
      <c r="ICF300" s="22"/>
      <c r="ICG300" s="22"/>
      <c r="ICH300" s="22"/>
      <c r="ICI300" s="22"/>
      <c r="ICJ300" s="22"/>
      <c r="ICK300" s="22"/>
      <c r="ICL300" s="22"/>
      <c r="ICM300" s="22"/>
      <c r="ICN300" s="22"/>
      <c r="ICO300" s="22"/>
      <c r="ICP300" s="22"/>
      <c r="ICQ300" s="22"/>
      <c r="ICR300" s="22"/>
      <c r="ICS300" s="22"/>
      <c r="ICT300" s="22"/>
      <c r="ICU300" s="22"/>
      <c r="ICV300" s="22"/>
      <c r="ICW300" s="22"/>
      <c r="ICX300" s="22"/>
      <c r="ICY300" s="22"/>
      <c r="ICZ300" s="22"/>
      <c r="IDA300" s="22"/>
      <c r="IDB300" s="22"/>
      <c r="IDC300" s="22"/>
      <c r="IDD300" s="22"/>
      <c r="IDE300" s="22"/>
      <c r="IDF300" s="22"/>
      <c r="IDG300" s="22"/>
      <c r="IDH300" s="22"/>
      <c r="IDI300" s="22"/>
      <c r="IDJ300" s="22"/>
      <c r="IDK300" s="22"/>
      <c r="IDL300" s="22"/>
      <c r="IDM300" s="22"/>
      <c r="IDN300" s="22"/>
      <c r="IDO300" s="22"/>
      <c r="IDP300" s="22"/>
      <c r="IDQ300" s="22"/>
      <c r="IDR300" s="22"/>
      <c r="IDS300" s="22"/>
      <c r="IDT300" s="22"/>
      <c r="IDU300" s="22"/>
      <c r="IDV300" s="22"/>
      <c r="IDW300" s="22"/>
      <c r="IDX300" s="22"/>
      <c r="IDY300" s="22"/>
      <c r="IDZ300" s="22"/>
      <c r="IEA300" s="22"/>
      <c r="IEB300" s="22"/>
      <c r="IEC300" s="22"/>
      <c r="IED300" s="22"/>
      <c r="IEE300" s="22"/>
      <c r="IEF300" s="22"/>
      <c r="IEG300" s="22"/>
      <c r="IEH300" s="22"/>
      <c r="IEI300" s="22"/>
      <c r="IEJ300" s="22"/>
      <c r="IEK300" s="22"/>
      <c r="IEL300" s="22"/>
      <c r="IEM300" s="22"/>
      <c r="IEN300" s="22"/>
      <c r="IEO300" s="22"/>
      <c r="IEP300" s="22"/>
      <c r="IEQ300" s="22"/>
      <c r="IER300" s="22"/>
      <c r="IES300" s="22"/>
      <c r="IET300" s="22"/>
      <c r="IEU300" s="22"/>
      <c r="IEV300" s="22"/>
      <c r="IEW300" s="22"/>
      <c r="IEX300" s="22"/>
      <c r="IEY300" s="22"/>
      <c r="IEZ300" s="22"/>
      <c r="IFA300" s="22"/>
      <c r="IFB300" s="22"/>
      <c r="IFC300" s="22"/>
      <c r="IFD300" s="22"/>
      <c r="IFE300" s="22"/>
      <c r="IFF300" s="22"/>
      <c r="IFG300" s="22"/>
      <c r="IFH300" s="22"/>
      <c r="IFI300" s="22"/>
      <c r="IFJ300" s="22"/>
      <c r="IFK300" s="22"/>
      <c r="IFL300" s="22"/>
      <c r="IFM300" s="22"/>
      <c r="IFN300" s="22"/>
      <c r="IFO300" s="22"/>
      <c r="IFP300" s="22"/>
      <c r="IFQ300" s="22"/>
      <c r="IFR300" s="22"/>
      <c r="IFS300" s="22"/>
      <c r="IFT300" s="22"/>
      <c r="IFU300" s="22"/>
      <c r="IFV300" s="22"/>
      <c r="IFW300" s="22"/>
      <c r="IFX300" s="22"/>
      <c r="IFY300" s="22"/>
      <c r="IFZ300" s="22"/>
      <c r="IGA300" s="22"/>
      <c r="IGB300" s="22"/>
      <c r="IGC300" s="22"/>
      <c r="IGD300" s="22"/>
      <c r="IGE300" s="22"/>
      <c r="IGF300" s="22"/>
      <c r="IGG300" s="22"/>
      <c r="IGH300" s="22"/>
      <c r="IGI300" s="22"/>
      <c r="IGJ300" s="22"/>
      <c r="IGK300" s="22"/>
      <c r="IGL300" s="22"/>
      <c r="IGM300" s="22"/>
      <c r="IGN300" s="22"/>
      <c r="IGO300" s="22"/>
      <c r="IGP300" s="22"/>
      <c r="IGQ300" s="22"/>
      <c r="IGR300" s="22"/>
      <c r="IGS300" s="22"/>
      <c r="IGT300" s="22"/>
      <c r="IGU300" s="22"/>
      <c r="IGV300" s="22"/>
      <c r="IGW300" s="22"/>
      <c r="IGX300" s="22"/>
      <c r="IGY300" s="22"/>
      <c r="IGZ300" s="22"/>
      <c r="IHA300" s="22"/>
      <c r="IHB300" s="22"/>
      <c r="IHC300" s="22"/>
      <c r="IHD300" s="22"/>
      <c r="IHE300" s="22"/>
      <c r="IHF300" s="22"/>
      <c r="IHG300" s="22"/>
      <c r="IHH300" s="22"/>
      <c r="IHI300" s="22"/>
      <c r="IHJ300" s="22"/>
      <c r="IHK300" s="22"/>
      <c r="IHL300" s="22"/>
      <c r="IHM300" s="22"/>
      <c r="IHN300" s="22"/>
      <c r="IHO300" s="22"/>
      <c r="IHP300" s="22"/>
      <c r="IHQ300" s="22"/>
      <c r="IHR300" s="22"/>
      <c r="IHS300" s="22"/>
      <c r="IHT300" s="22"/>
      <c r="IHU300" s="22"/>
      <c r="IHV300" s="22"/>
      <c r="IHW300" s="22"/>
      <c r="IHX300" s="22"/>
      <c r="IHY300" s="22"/>
      <c r="IHZ300" s="22"/>
      <c r="IIA300" s="22"/>
      <c r="IIB300" s="22"/>
      <c r="IIC300" s="22"/>
      <c r="IID300" s="22"/>
      <c r="IIE300" s="22"/>
      <c r="IIF300" s="22"/>
      <c r="IIG300" s="22"/>
      <c r="IIH300" s="22"/>
      <c r="III300" s="22"/>
      <c r="IIJ300" s="22"/>
      <c r="IIK300" s="22"/>
      <c r="IIL300" s="22"/>
      <c r="IIM300" s="22"/>
      <c r="IIN300" s="22"/>
      <c r="IIO300" s="22"/>
      <c r="IIP300" s="22"/>
      <c r="IIQ300" s="22"/>
      <c r="IIR300" s="22"/>
      <c r="IIS300" s="22"/>
      <c r="IIT300" s="22"/>
      <c r="IIU300" s="22"/>
      <c r="IIV300" s="22"/>
      <c r="IIW300" s="22"/>
      <c r="IIX300" s="22"/>
      <c r="IIY300" s="22"/>
      <c r="IIZ300" s="22"/>
      <c r="IJA300" s="22"/>
      <c r="IJB300" s="22"/>
      <c r="IJC300" s="22"/>
      <c r="IJD300" s="22"/>
      <c r="IJE300" s="22"/>
      <c r="IJF300" s="22"/>
      <c r="IJG300" s="22"/>
      <c r="IJH300" s="22"/>
      <c r="IJI300" s="22"/>
      <c r="IJJ300" s="22"/>
      <c r="IJK300" s="22"/>
      <c r="IJL300" s="22"/>
      <c r="IJM300" s="22"/>
      <c r="IJN300" s="22"/>
      <c r="IJO300" s="22"/>
      <c r="IJP300" s="22"/>
      <c r="IJQ300" s="22"/>
      <c r="IJR300" s="22"/>
      <c r="IJS300" s="22"/>
      <c r="IJT300" s="22"/>
      <c r="IJU300" s="22"/>
      <c r="IJV300" s="22"/>
      <c r="IJW300" s="22"/>
      <c r="IJX300" s="22"/>
      <c r="IJY300" s="22"/>
      <c r="IJZ300" s="22"/>
      <c r="IKA300" s="22"/>
      <c r="IKB300" s="22"/>
      <c r="IKC300" s="22"/>
      <c r="IKD300" s="22"/>
      <c r="IKE300" s="22"/>
      <c r="IKF300" s="22"/>
      <c r="IKG300" s="22"/>
      <c r="IKH300" s="22"/>
      <c r="IKI300" s="22"/>
      <c r="IKJ300" s="22"/>
      <c r="IKK300" s="22"/>
      <c r="IKL300" s="22"/>
      <c r="IKM300" s="22"/>
      <c r="IKN300" s="22"/>
      <c r="IKO300" s="22"/>
      <c r="IKP300" s="22"/>
      <c r="IKQ300" s="22"/>
      <c r="IKR300" s="22"/>
      <c r="IKS300" s="22"/>
      <c r="IKT300" s="22"/>
      <c r="IKU300" s="22"/>
      <c r="IKV300" s="22"/>
      <c r="IKW300" s="22"/>
      <c r="IKX300" s="22"/>
      <c r="IKY300" s="22"/>
      <c r="IKZ300" s="22"/>
      <c r="ILA300" s="22"/>
      <c r="ILB300" s="22"/>
      <c r="ILC300" s="22"/>
      <c r="ILD300" s="22"/>
      <c r="ILE300" s="22"/>
      <c r="ILF300" s="22"/>
      <c r="ILG300" s="22"/>
      <c r="ILH300" s="22"/>
      <c r="ILI300" s="22"/>
      <c r="ILJ300" s="22"/>
      <c r="ILK300" s="22"/>
      <c r="ILL300" s="22"/>
      <c r="ILM300" s="22"/>
      <c r="ILN300" s="22"/>
      <c r="ILO300" s="22"/>
      <c r="ILP300" s="22"/>
      <c r="ILQ300" s="22"/>
      <c r="ILR300" s="22"/>
      <c r="ILS300" s="22"/>
      <c r="ILT300" s="22"/>
      <c r="ILU300" s="22"/>
      <c r="ILV300" s="22"/>
      <c r="ILW300" s="22"/>
      <c r="ILX300" s="22"/>
      <c r="ILY300" s="22"/>
      <c r="ILZ300" s="22"/>
      <c r="IMA300" s="22"/>
      <c r="IMB300" s="22"/>
      <c r="IMC300" s="22"/>
      <c r="IMD300" s="22"/>
      <c r="IME300" s="22"/>
      <c r="IMF300" s="22"/>
      <c r="IMG300" s="22"/>
      <c r="IMH300" s="22"/>
      <c r="IMI300" s="22"/>
      <c r="IMJ300" s="22"/>
      <c r="IMK300" s="22"/>
      <c r="IML300" s="22"/>
      <c r="IMM300" s="22"/>
      <c r="IMN300" s="22"/>
      <c r="IMO300" s="22"/>
      <c r="IMP300" s="22"/>
      <c r="IMQ300" s="22"/>
      <c r="IMR300" s="22"/>
      <c r="IMS300" s="22"/>
      <c r="IMT300" s="22"/>
      <c r="IMU300" s="22"/>
      <c r="IMV300" s="22"/>
      <c r="IMW300" s="22"/>
      <c r="IMX300" s="22"/>
      <c r="IMY300" s="22"/>
      <c r="IMZ300" s="22"/>
      <c r="INA300" s="22"/>
      <c r="INB300" s="22"/>
      <c r="INC300" s="22"/>
      <c r="IND300" s="22"/>
      <c r="INE300" s="22"/>
      <c r="INF300" s="22"/>
      <c r="ING300" s="22"/>
      <c r="INH300" s="22"/>
      <c r="INI300" s="22"/>
      <c r="INJ300" s="22"/>
      <c r="INK300" s="22"/>
      <c r="INL300" s="22"/>
      <c r="INM300" s="22"/>
      <c r="INN300" s="22"/>
      <c r="INO300" s="22"/>
      <c r="INP300" s="22"/>
      <c r="INQ300" s="22"/>
      <c r="INR300" s="22"/>
      <c r="INS300" s="22"/>
      <c r="INT300" s="22"/>
      <c r="INU300" s="22"/>
      <c r="INV300" s="22"/>
      <c r="INW300" s="22"/>
      <c r="INX300" s="22"/>
      <c r="INY300" s="22"/>
      <c r="INZ300" s="22"/>
      <c r="IOA300" s="22"/>
      <c r="IOB300" s="22"/>
      <c r="IOC300" s="22"/>
      <c r="IOD300" s="22"/>
      <c r="IOE300" s="22"/>
      <c r="IOF300" s="22"/>
      <c r="IOG300" s="22"/>
      <c r="IOH300" s="22"/>
      <c r="IOI300" s="22"/>
      <c r="IOJ300" s="22"/>
      <c r="IOK300" s="22"/>
      <c r="IOL300" s="22"/>
      <c r="IOM300" s="22"/>
      <c r="ION300" s="22"/>
      <c r="IOO300" s="22"/>
      <c r="IOP300" s="22"/>
      <c r="IOQ300" s="22"/>
      <c r="IOR300" s="22"/>
      <c r="IOS300" s="22"/>
      <c r="IOT300" s="22"/>
      <c r="IOU300" s="22"/>
      <c r="IOV300" s="22"/>
      <c r="IOW300" s="22"/>
      <c r="IOX300" s="22"/>
      <c r="IOY300" s="22"/>
      <c r="IOZ300" s="22"/>
      <c r="IPA300" s="22"/>
      <c r="IPB300" s="22"/>
      <c r="IPC300" s="22"/>
      <c r="IPD300" s="22"/>
      <c r="IPE300" s="22"/>
      <c r="IPF300" s="22"/>
      <c r="IPG300" s="22"/>
      <c r="IPH300" s="22"/>
      <c r="IPI300" s="22"/>
      <c r="IPJ300" s="22"/>
      <c r="IPK300" s="22"/>
      <c r="IPL300" s="22"/>
      <c r="IPM300" s="22"/>
      <c r="IPN300" s="22"/>
      <c r="IPO300" s="22"/>
      <c r="IPP300" s="22"/>
      <c r="IPQ300" s="22"/>
      <c r="IPR300" s="22"/>
      <c r="IPS300" s="22"/>
      <c r="IPT300" s="22"/>
      <c r="IPU300" s="22"/>
      <c r="IPV300" s="22"/>
      <c r="IPW300" s="22"/>
      <c r="IPX300" s="22"/>
      <c r="IPY300" s="22"/>
      <c r="IPZ300" s="22"/>
      <c r="IQA300" s="22"/>
      <c r="IQB300" s="22"/>
      <c r="IQC300" s="22"/>
      <c r="IQD300" s="22"/>
      <c r="IQE300" s="22"/>
      <c r="IQF300" s="22"/>
      <c r="IQG300" s="22"/>
      <c r="IQH300" s="22"/>
      <c r="IQI300" s="22"/>
      <c r="IQJ300" s="22"/>
      <c r="IQK300" s="22"/>
      <c r="IQL300" s="22"/>
      <c r="IQM300" s="22"/>
      <c r="IQN300" s="22"/>
      <c r="IQO300" s="22"/>
      <c r="IQP300" s="22"/>
      <c r="IQQ300" s="22"/>
      <c r="IQR300" s="22"/>
      <c r="IQS300" s="22"/>
      <c r="IQT300" s="22"/>
      <c r="IQU300" s="22"/>
      <c r="IQV300" s="22"/>
      <c r="IQW300" s="22"/>
      <c r="IQX300" s="22"/>
      <c r="IQY300" s="22"/>
      <c r="IQZ300" s="22"/>
      <c r="IRA300" s="22"/>
      <c r="IRB300" s="22"/>
      <c r="IRC300" s="22"/>
      <c r="IRD300" s="22"/>
      <c r="IRE300" s="22"/>
      <c r="IRF300" s="22"/>
      <c r="IRG300" s="22"/>
      <c r="IRH300" s="22"/>
      <c r="IRI300" s="22"/>
      <c r="IRJ300" s="22"/>
      <c r="IRK300" s="22"/>
      <c r="IRL300" s="22"/>
      <c r="IRM300" s="22"/>
      <c r="IRN300" s="22"/>
      <c r="IRO300" s="22"/>
      <c r="IRP300" s="22"/>
      <c r="IRQ300" s="22"/>
      <c r="IRR300" s="22"/>
      <c r="IRS300" s="22"/>
      <c r="IRT300" s="22"/>
      <c r="IRU300" s="22"/>
      <c r="IRV300" s="22"/>
      <c r="IRW300" s="22"/>
      <c r="IRX300" s="22"/>
      <c r="IRY300" s="22"/>
      <c r="IRZ300" s="22"/>
      <c r="ISA300" s="22"/>
      <c r="ISB300" s="22"/>
      <c r="ISC300" s="22"/>
      <c r="ISD300" s="22"/>
      <c r="ISE300" s="22"/>
      <c r="ISF300" s="22"/>
      <c r="ISG300" s="22"/>
      <c r="ISH300" s="22"/>
      <c r="ISI300" s="22"/>
      <c r="ISJ300" s="22"/>
      <c r="ISK300" s="22"/>
      <c r="ISL300" s="22"/>
      <c r="ISM300" s="22"/>
      <c r="ISN300" s="22"/>
      <c r="ISO300" s="22"/>
      <c r="ISP300" s="22"/>
      <c r="ISQ300" s="22"/>
      <c r="ISR300" s="22"/>
      <c r="ISS300" s="22"/>
      <c r="IST300" s="22"/>
      <c r="ISU300" s="22"/>
      <c r="ISV300" s="22"/>
      <c r="ISW300" s="22"/>
      <c r="ISX300" s="22"/>
      <c r="ISY300" s="22"/>
      <c r="ISZ300" s="22"/>
      <c r="ITA300" s="22"/>
      <c r="ITB300" s="22"/>
      <c r="ITC300" s="22"/>
      <c r="ITD300" s="22"/>
      <c r="ITE300" s="22"/>
      <c r="ITF300" s="22"/>
      <c r="ITG300" s="22"/>
      <c r="ITH300" s="22"/>
      <c r="ITI300" s="22"/>
      <c r="ITJ300" s="22"/>
      <c r="ITK300" s="22"/>
      <c r="ITL300" s="22"/>
      <c r="ITM300" s="22"/>
      <c r="ITN300" s="22"/>
      <c r="ITO300" s="22"/>
      <c r="ITP300" s="22"/>
      <c r="ITQ300" s="22"/>
      <c r="ITR300" s="22"/>
      <c r="ITS300" s="22"/>
      <c r="ITT300" s="22"/>
      <c r="ITU300" s="22"/>
      <c r="ITV300" s="22"/>
      <c r="ITW300" s="22"/>
      <c r="ITX300" s="22"/>
      <c r="ITY300" s="22"/>
      <c r="ITZ300" s="22"/>
      <c r="IUA300" s="22"/>
      <c r="IUB300" s="22"/>
      <c r="IUC300" s="22"/>
      <c r="IUD300" s="22"/>
      <c r="IUE300" s="22"/>
      <c r="IUF300" s="22"/>
      <c r="IUG300" s="22"/>
      <c r="IUH300" s="22"/>
      <c r="IUI300" s="22"/>
      <c r="IUJ300" s="22"/>
      <c r="IUK300" s="22"/>
      <c r="IUL300" s="22"/>
      <c r="IUM300" s="22"/>
      <c r="IUN300" s="22"/>
      <c r="IUO300" s="22"/>
      <c r="IUP300" s="22"/>
      <c r="IUQ300" s="22"/>
      <c r="IUR300" s="22"/>
      <c r="IUS300" s="22"/>
      <c r="IUT300" s="22"/>
      <c r="IUU300" s="22"/>
      <c r="IUV300" s="22"/>
      <c r="IUW300" s="22"/>
      <c r="IUX300" s="22"/>
      <c r="IUY300" s="22"/>
      <c r="IUZ300" s="22"/>
      <c r="IVA300" s="22"/>
      <c r="IVB300" s="22"/>
      <c r="IVC300" s="22"/>
      <c r="IVD300" s="22"/>
      <c r="IVE300" s="22"/>
      <c r="IVF300" s="22"/>
      <c r="IVG300" s="22"/>
      <c r="IVH300" s="22"/>
      <c r="IVI300" s="22"/>
      <c r="IVJ300" s="22"/>
      <c r="IVK300" s="22"/>
      <c r="IVL300" s="22"/>
      <c r="IVM300" s="22"/>
      <c r="IVN300" s="22"/>
      <c r="IVO300" s="22"/>
      <c r="IVP300" s="22"/>
      <c r="IVQ300" s="22"/>
      <c r="IVR300" s="22"/>
      <c r="IVS300" s="22"/>
      <c r="IVT300" s="22"/>
      <c r="IVU300" s="22"/>
      <c r="IVV300" s="22"/>
      <c r="IVW300" s="22"/>
      <c r="IVX300" s="22"/>
      <c r="IVY300" s="22"/>
      <c r="IVZ300" s="22"/>
      <c r="IWA300" s="22"/>
      <c r="IWB300" s="22"/>
      <c r="IWC300" s="22"/>
      <c r="IWD300" s="22"/>
      <c r="IWE300" s="22"/>
      <c r="IWF300" s="22"/>
      <c r="IWG300" s="22"/>
      <c r="IWH300" s="22"/>
      <c r="IWI300" s="22"/>
      <c r="IWJ300" s="22"/>
      <c r="IWK300" s="22"/>
      <c r="IWL300" s="22"/>
      <c r="IWM300" s="22"/>
      <c r="IWN300" s="22"/>
      <c r="IWO300" s="22"/>
      <c r="IWP300" s="22"/>
      <c r="IWQ300" s="22"/>
      <c r="IWR300" s="22"/>
      <c r="IWS300" s="22"/>
      <c r="IWT300" s="22"/>
      <c r="IWU300" s="22"/>
      <c r="IWV300" s="22"/>
      <c r="IWW300" s="22"/>
      <c r="IWX300" s="22"/>
      <c r="IWY300" s="22"/>
      <c r="IWZ300" s="22"/>
      <c r="IXA300" s="22"/>
      <c r="IXB300" s="22"/>
      <c r="IXC300" s="22"/>
      <c r="IXD300" s="22"/>
      <c r="IXE300" s="22"/>
      <c r="IXF300" s="22"/>
      <c r="IXG300" s="22"/>
      <c r="IXH300" s="22"/>
      <c r="IXI300" s="22"/>
      <c r="IXJ300" s="22"/>
      <c r="IXK300" s="22"/>
      <c r="IXL300" s="22"/>
      <c r="IXM300" s="22"/>
      <c r="IXN300" s="22"/>
      <c r="IXO300" s="22"/>
      <c r="IXP300" s="22"/>
      <c r="IXQ300" s="22"/>
      <c r="IXR300" s="22"/>
      <c r="IXS300" s="22"/>
      <c r="IXT300" s="22"/>
      <c r="IXU300" s="22"/>
      <c r="IXV300" s="22"/>
      <c r="IXW300" s="22"/>
      <c r="IXX300" s="22"/>
      <c r="IXY300" s="22"/>
      <c r="IXZ300" s="22"/>
      <c r="IYA300" s="22"/>
      <c r="IYB300" s="22"/>
      <c r="IYC300" s="22"/>
      <c r="IYD300" s="22"/>
      <c r="IYE300" s="22"/>
      <c r="IYF300" s="22"/>
      <c r="IYG300" s="22"/>
      <c r="IYH300" s="22"/>
      <c r="IYI300" s="22"/>
      <c r="IYJ300" s="22"/>
      <c r="IYK300" s="22"/>
      <c r="IYL300" s="22"/>
      <c r="IYM300" s="22"/>
      <c r="IYN300" s="22"/>
      <c r="IYO300" s="22"/>
      <c r="IYP300" s="22"/>
      <c r="IYQ300" s="22"/>
      <c r="IYR300" s="22"/>
      <c r="IYS300" s="22"/>
      <c r="IYT300" s="22"/>
      <c r="IYU300" s="22"/>
      <c r="IYV300" s="22"/>
      <c r="IYW300" s="22"/>
      <c r="IYX300" s="22"/>
      <c r="IYY300" s="22"/>
      <c r="IYZ300" s="22"/>
      <c r="IZA300" s="22"/>
      <c r="IZB300" s="22"/>
      <c r="IZC300" s="22"/>
      <c r="IZD300" s="22"/>
      <c r="IZE300" s="22"/>
      <c r="IZF300" s="22"/>
      <c r="IZG300" s="22"/>
      <c r="IZH300" s="22"/>
      <c r="IZI300" s="22"/>
      <c r="IZJ300" s="22"/>
      <c r="IZK300" s="22"/>
      <c r="IZL300" s="22"/>
      <c r="IZM300" s="22"/>
      <c r="IZN300" s="22"/>
      <c r="IZO300" s="22"/>
      <c r="IZP300" s="22"/>
      <c r="IZQ300" s="22"/>
      <c r="IZR300" s="22"/>
      <c r="IZS300" s="22"/>
      <c r="IZT300" s="22"/>
      <c r="IZU300" s="22"/>
      <c r="IZV300" s="22"/>
      <c r="IZW300" s="22"/>
      <c r="IZX300" s="22"/>
      <c r="IZY300" s="22"/>
      <c r="IZZ300" s="22"/>
      <c r="JAA300" s="22"/>
      <c r="JAB300" s="22"/>
      <c r="JAC300" s="22"/>
      <c r="JAD300" s="22"/>
      <c r="JAE300" s="22"/>
      <c r="JAF300" s="22"/>
      <c r="JAG300" s="22"/>
      <c r="JAH300" s="22"/>
      <c r="JAI300" s="22"/>
      <c r="JAJ300" s="22"/>
      <c r="JAK300" s="22"/>
      <c r="JAL300" s="22"/>
      <c r="JAM300" s="22"/>
      <c r="JAN300" s="22"/>
      <c r="JAO300" s="22"/>
      <c r="JAP300" s="22"/>
      <c r="JAQ300" s="22"/>
      <c r="JAR300" s="22"/>
      <c r="JAS300" s="22"/>
      <c r="JAT300" s="22"/>
      <c r="JAU300" s="22"/>
      <c r="JAV300" s="22"/>
      <c r="JAW300" s="22"/>
      <c r="JAX300" s="22"/>
      <c r="JAY300" s="22"/>
      <c r="JAZ300" s="22"/>
      <c r="JBA300" s="22"/>
      <c r="JBB300" s="22"/>
      <c r="JBC300" s="22"/>
      <c r="JBD300" s="22"/>
      <c r="JBE300" s="22"/>
      <c r="JBF300" s="22"/>
      <c r="JBG300" s="22"/>
      <c r="JBH300" s="22"/>
      <c r="JBI300" s="22"/>
      <c r="JBJ300" s="22"/>
      <c r="JBK300" s="22"/>
      <c r="JBL300" s="22"/>
      <c r="JBM300" s="22"/>
      <c r="JBN300" s="22"/>
      <c r="JBO300" s="22"/>
      <c r="JBP300" s="22"/>
      <c r="JBQ300" s="22"/>
      <c r="JBR300" s="22"/>
      <c r="JBS300" s="22"/>
      <c r="JBT300" s="22"/>
      <c r="JBU300" s="22"/>
      <c r="JBV300" s="22"/>
      <c r="JBW300" s="22"/>
      <c r="JBX300" s="22"/>
      <c r="JBY300" s="22"/>
      <c r="JBZ300" s="22"/>
      <c r="JCA300" s="22"/>
      <c r="JCB300" s="22"/>
      <c r="JCC300" s="22"/>
      <c r="JCD300" s="22"/>
      <c r="JCE300" s="22"/>
      <c r="JCF300" s="22"/>
      <c r="JCG300" s="22"/>
      <c r="JCH300" s="22"/>
      <c r="JCI300" s="22"/>
      <c r="JCJ300" s="22"/>
      <c r="JCK300" s="22"/>
      <c r="JCL300" s="22"/>
      <c r="JCM300" s="22"/>
      <c r="JCN300" s="22"/>
      <c r="JCO300" s="22"/>
      <c r="JCP300" s="22"/>
      <c r="JCQ300" s="22"/>
      <c r="JCR300" s="22"/>
      <c r="JCS300" s="22"/>
      <c r="JCT300" s="22"/>
      <c r="JCU300" s="22"/>
      <c r="JCV300" s="22"/>
      <c r="JCW300" s="22"/>
      <c r="JCX300" s="22"/>
      <c r="JCY300" s="22"/>
      <c r="JCZ300" s="22"/>
      <c r="JDA300" s="22"/>
      <c r="JDB300" s="22"/>
      <c r="JDC300" s="22"/>
      <c r="JDD300" s="22"/>
      <c r="JDE300" s="22"/>
      <c r="JDF300" s="22"/>
      <c r="JDG300" s="22"/>
      <c r="JDH300" s="22"/>
      <c r="JDI300" s="22"/>
      <c r="JDJ300" s="22"/>
      <c r="JDK300" s="22"/>
      <c r="JDL300" s="22"/>
      <c r="JDM300" s="22"/>
      <c r="JDN300" s="22"/>
      <c r="JDO300" s="22"/>
      <c r="JDP300" s="22"/>
      <c r="JDQ300" s="22"/>
      <c r="JDR300" s="22"/>
      <c r="JDS300" s="22"/>
      <c r="JDT300" s="22"/>
      <c r="JDU300" s="22"/>
      <c r="JDV300" s="22"/>
      <c r="JDW300" s="22"/>
      <c r="JDX300" s="22"/>
      <c r="JDY300" s="22"/>
      <c r="JDZ300" s="22"/>
      <c r="JEA300" s="22"/>
      <c r="JEB300" s="22"/>
      <c r="JEC300" s="22"/>
      <c r="JED300" s="22"/>
      <c r="JEE300" s="22"/>
      <c r="JEF300" s="22"/>
      <c r="JEG300" s="22"/>
      <c r="JEH300" s="22"/>
      <c r="JEI300" s="22"/>
      <c r="JEJ300" s="22"/>
      <c r="JEK300" s="22"/>
      <c r="JEL300" s="22"/>
      <c r="JEM300" s="22"/>
      <c r="JEN300" s="22"/>
      <c r="JEO300" s="22"/>
      <c r="JEP300" s="22"/>
      <c r="JEQ300" s="22"/>
      <c r="JER300" s="22"/>
      <c r="JES300" s="22"/>
      <c r="JET300" s="22"/>
      <c r="JEU300" s="22"/>
      <c r="JEV300" s="22"/>
      <c r="JEW300" s="22"/>
      <c r="JEX300" s="22"/>
      <c r="JEY300" s="22"/>
      <c r="JEZ300" s="22"/>
      <c r="JFA300" s="22"/>
      <c r="JFB300" s="22"/>
      <c r="JFC300" s="22"/>
      <c r="JFD300" s="22"/>
      <c r="JFE300" s="22"/>
      <c r="JFF300" s="22"/>
      <c r="JFG300" s="22"/>
      <c r="JFH300" s="22"/>
      <c r="JFI300" s="22"/>
      <c r="JFJ300" s="22"/>
      <c r="JFK300" s="22"/>
      <c r="JFL300" s="22"/>
      <c r="JFM300" s="22"/>
      <c r="JFN300" s="22"/>
      <c r="JFO300" s="22"/>
      <c r="JFP300" s="22"/>
      <c r="JFQ300" s="22"/>
      <c r="JFR300" s="22"/>
      <c r="JFS300" s="22"/>
      <c r="JFT300" s="22"/>
      <c r="JFU300" s="22"/>
      <c r="JFV300" s="22"/>
      <c r="JFW300" s="22"/>
      <c r="JFX300" s="22"/>
      <c r="JFY300" s="22"/>
      <c r="JFZ300" s="22"/>
      <c r="JGA300" s="22"/>
      <c r="JGB300" s="22"/>
      <c r="JGC300" s="22"/>
      <c r="JGD300" s="22"/>
      <c r="JGE300" s="22"/>
      <c r="JGF300" s="22"/>
      <c r="JGG300" s="22"/>
      <c r="JGH300" s="22"/>
      <c r="JGI300" s="22"/>
      <c r="JGJ300" s="22"/>
      <c r="JGK300" s="22"/>
      <c r="JGL300" s="22"/>
      <c r="JGM300" s="22"/>
      <c r="JGN300" s="22"/>
      <c r="JGO300" s="22"/>
      <c r="JGP300" s="22"/>
      <c r="JGQ300" s="22"/>
      <c r="JGR300" s="22"/>
      <c r="JGS300" s="22"/>
      <c r="JGT300" s="22"/>
      <c r="JGU300" s="22"/>
      <c r="JGV300" s="22"/>
      <c r="JGW300" s="22"/>
      <c r="JGX300" s="22"/>
      <c r="JGY300" s="22"/>
      <c r="JGZ300" s="22"/>
      <c r="JHA300" s="22"/>
      <c r="JHB300" s="22"/>
      <c r="JHC300" s="22"/>
      <c r="JHD300" s="22"/>
      <c r="JHE300" s="22"/>
      <c r="JHF300" s="22"/>
      <c r="JHG300" s="22"/>
      <c r="JHH300" s="22"/>
      <c r="JHI300" s="22"/>
      <c r="JHJ300" s="22"/>
      <c r="JHK300" s="22"/>
      <c r="JHL300" s="22"/>
      <c r="JHM300" s="22"/>
      <c r="JHN300" s="22"/>
      <c r="JHO300" s="22"/>
      <c r="JHP300" s="22"/>
      <c r="JHQ300" s="22"/>
      <c r="JHR300" s="22"/>
      <c r="JHS300" s="22"/>
      <c r="JHT300" s="22"/>
      <c r="JHU300" s="22"/>
      <c r="JHV300" s="22"/>
      <c r="JHW300" s="22"/>
      <c r="JHX300" s="22"/>
      <c r="JHY300" s="22"/>
      <c r="JHZ300" s="22"/>
      <c r="JIA300" s="22"/>
      <c r="JIB300" s="22"/>
      <c r="JIC300" s="22"/>
      <c r="JID300" s="22"/>
      <c r="JIE300" s="22"/>
      <c r="JIF300" s="22"/>
      <c r="JIG300" s="22"/>
      <c r="JIH300" s="22"/>
      <c r="JII300" s="22"/>
      <c r="JIJ300" s="22"/>
      <c r="JIK300" s="22"/>
      <c r="JIL300" s="22"/>
      <c r="JIM300" s="22"/>
      <c r="JIN300" s="22"/>
      <c r="JIO300" s="22"/>
      <c r="JIP300" s="22"/>
      <c r="JIQ300" s="22"/>
      <c r="JIR300" s="22"/>
      <c r="JIS300" s="22"/>
      <c r="JIT300" s="22"/>
      <c r="JIU300" s="22"/>
      <c r="JIV300" s="22"/>
      <c r="JIW300" s="22"/>
      <c r="JIX300" s="22"/>
      <c r="JIY300" s="22"/>
      <c r="JIZ300" s="22"/>
      <c r="JJA300" s="22"/>
      <c r="JJB300" s="22"/>
      <c r="JJC300" s="22"/>
      <c r="JJD300" s="22"/>
      <c r="JJE300" s="22"/>
      <c r="JJF300" s="22"/>
      <c r="JJG300" s="22"/>
      <c r="JJH300" s="22"/>
      <c r="JJI300" s="22"/>
      <c r="JJJ300" s="22"/>
      <c r="JJK300" s="22"/>
      <c r="JJL300" s="22"/>
      <c r="JJM300" s="22"/>
      <c r="JJN300" s="22"/>
      <c r="JJO300" s="22"/>
      <c r="JJP300" s="22"/>
      <c r="JJQ300" s="22"/>
      <c r="JJR300" s="22"/>
      <c r="JJS300" s="22"/>
      <c r="JJT300" s="22"/>
      <c r="JJU300" s="22"/>
      <c r="JJV300" s="22"/>
      <c r="JJW300" s="22"/>
      <c r="JJX300" s="22"/>
      <c r="JJY300" s="22"/>
      <c r="JJZ300" s="22"/>
      <c r="JKA300" s="22"/>
      <c r="JKB300" s="22"/>
      <c r="JKC300" s="22"/>
      <c r="JKD300" s="22"/>
      <c r="JKE300" s="22"/>
      <c r="JKF300" s="22"/>
      <c r="JKG300" s="22"/>
      <c r="JKH300" s="22"/>
      <c r="JKI300" s="22"/>
      <c r="JKJ300" s="22"/>
      <c r="JKK300" s="22"/>
      <c r="JKL300" s="22"/>
      <c r="JKM300" s="22"/>
      <c r="JKN300" s="22"/>
      <c r="JKO300" s="22"/>
      <c r="JKP300" s="22"/>
      <c r="JKQ300" s="22"/>
      <c r="JKR300" s="22"/>
      <c r="JKS300" s="22"/>
      <c r="JKT300" s="22"/>
      <c r="JKU300" s="22"/>
      <c r="JKV300" s="22"/>
      <c r="JKW300" s="22"/>
      <c r="JKX300" s="22"/>
      <c r="JKY300" s="22"/>
      <c r="JKZ300" s="22"/>
      <c r="JLA300" s="22"/>
      <c r="JLB300" s="22"/>
      <c r="JLC300" s="22"/>
      <c r="JLD300" s="22"/>
      <c r="JLE300" s="22"/>
      <c r="JLF300" s="22"/>
      <c r="JLG300" s="22"/>
      <c r="JLH300" s="22"/>
      <c r="JLI300" s="22"/>
      <c r="JLJ300" s="22"/>
      <c r="JLK300" s="22"/>
      <c r="JLL300" s="22"/>
      <c r="JLM300" s="22"/>
      <c r="JLN300" s="22"/>
      <c r="JLO300" s="22"/>
      <c r="JLP300" s="22"/>
      <c r="JLQ300" s="22"/>
      <c r="JLR300" s="22"/>
      <c r="JLS300" s="22"/>
      <c r="JLT300" s="22"/>
      <c r="JLU300" s="22"/>
      <c r="JLV300" s="22"/>
      <c r="JLW300" s="22"/>
      <c r="JLX300" s="22"/>
      <c r="JLY300" s="22"/>
      <c r="JLZ300" s="22"/>
      <c r="JMA300" s="22"/>
      <c r="JMB300" s="22"/>
      <c r="JMC300" s="22"/>
      <c r="JMD300" s="22"/>
      <c r="JME300" s="22"/>
      <c r="JMF300" s="22"/>
      <c r="JMG300" s="22"/>
      <c r="JMH300" s="22"/>
      <c r="JMI300" s="22"/>
      <c r="JMJ300" s="22"/>
      <c r="JMK300" s="22"/>
      <c r="JML300" s="22"/>
      <c r="JMM300" s="22"/>
      <c r="JMN300" s="22"/>
      <c r="JMO300" s="22"/>
      <c r="JMP300" s="22"/>
      <c r="JMQ300" s="22"/>
      <c r="JMR300" s="22"/>
      <c r="JMS300" s="22"/>
      <c r="JMT300" s="22"/>
      <c r="JMU300" s="22"/>
      <c r="JMV300" s="22"/>
      <c r="JMW300" s="22"/>
      <c r="JMX300" s="22"/>
      <c r="JMY300" s="22"/>
      <c r="JMZ300" s="22"/>
      <c r="JNA300" s="22"/>
      <c r="JNB300" s="22"/>
      <c r="JNC300" s="22"/>
      <c r="JND300" s="22"/>
      <c r="JNE300" s="22"/>
      <c r="JNF300" s="22"/>
      <c r="JNG300" s="22"/>
      <c r="JNH300" s="22"/>
      <c r="JNI300" s="22"/>
      <c r="JNJ300" s="22"/>
      <c r="JNK300" s="22"/>
      <c r="JNL300" s="22"/>
      <c r="JNM300" s="22"/>
      <c r="JNN300" s="22"/>
      <c r="JNO300" s="22"/>
      <c r="JNP300" s="22"/>
      <c r="JNQ300" s="22"/>
      <c r="JNR300" s="22"/>
      <c r="JNS300" s="22"/>
      <c r="JNT300" s="22"/>
      <c r="JNU300" s="22"/>
      <c r="JNV300" s="22"/>
      <c r="JNW300" s="22"/>
      <c r="JNX300" s="22"/>
      <c r="JNY300" s="22"/>
      <c r="JNZ300" s="22"/>
      <c r="JOA300" s="22"/>
      <c r="JOB300" s="22"/>
      <c r="JOC300" s="22"/>
      <c r="JOD300" s="22"/>
      <c r="JOE300" s="22"/>
      <c r="JOF300" s="22"/>
      <c r="JOG300" s="22"/>
      <c r="JOH300" s="22"/>
      <c r="JOI300" s="22"/>
      <c r="JOJ300" s="22"/>
      <c r="JOK300" s="22"/>
      <c r="JOL300" s="22"/>
      <c r="JOM300" s="22"/>
      <c r="JON300" s="22"/>
      <c r="JOO300" s="22"/>
      <c r="JOP300" s="22"/>
      <c r="JOQ300" s="22"/>
      <c r="JOR300" s="22"/>
      <c r="JOS300" s="22"/>
      <c r="JOT300" s="22"/>
      <c r="JOU300" s="22"/>
      <c r="JOV300" s="22"/>
      <c r="JOW300" s="22"/>
      <c r="JOX300" s="22"/>
      <c r="JOY300" s="22"/>
      <c r="JOZ300" s="22"/>
      <c r="JPA300" s="22"/>
      <c r="JPB300" s="22"/>
      <c r="JPC300" s="22"/>
      <c r="JPD300" s="22"/>
      <c r="JPE300" s="22"/>
      <c r="JPF300" s="22"/>
      <c r="JPG300" s="22"/>
      <c r="JPH300" s="22"/>
      <c r="JPI300" s="22"/>
      <c r="JPJ300" s="22"/>
      <c r="JPK300" s="22"/>
      <c r="JPL300" s="22"/>
      <c r="JPM300" s="22"/>
      <c r="JPN300" s="22"/>
      <c r="JPO300" s="22"/>
      <c r="JPP300" s="22"/>
      <c r="JPQ300" s="22"/>
      <c r="JPR300" s="22"/>
      <c r="JPS300" s="22"/>
      <c r="JPT300" s="22"/>
      <c r="JPU300" s="22"/>
      <c r="JPV300" s="22"/>
      <c r="JPW300" s="22"/>
      <c r="JPX300" s="22"/>
      <c r="JPY300" s="22"/>
      <c r="JPZ300" s="22"/>
      <c r="JQA300" s="22"/>
      <c r="JQB300" s="22"/>
      <c r="JQC300" s="22"/>
      <c r="JQD300" s="22"/>
      <c r="JQE300" s="22"/>
      <c r="JQF300" s="22"/>
      <c r="JQG300" s="22"/>
      <c r="JQH300" s="22"/>
      <c r="JQI300" s="22"/>
      <c r="JQJ300" s="22"/>
      <c r="JQK300" s="22"/>
      <c r="JQL300" s="22"/>
      <c r="JQM300" s="22"/>
      <c r="JQN300" s="22"/>
      <c r="JQO300" s="22"/>
      <c r="JQP300" s="22"/>
      <c r="JQQ300" s="22"/>
      <c r="JQR300" s="22"/>
      <c r="JQS300" s="22"/>
      <c r="JQT300" s="22"/>
      <c r="JQU300" s="22"/>
      <c r="JQV300" s="22"/>
      <c r="JQW300" s="22"/>
      <c r="JQX300" s="22"/>
      <c r="JQY300" s="22"/>
      <c r="JQZ300" s="22"/>
      <c r="JRA300" s="22"/>
      <c r="JRB300" s="22"/>
      <c r="JRC300" s="22"/>
      <c r="JRD300" s="22"/>
      <c r="JRE300" s="22"/>
      <c r="JRF300" s="22"/>
      <c r="JRG300" s="22"/>
      <c r="JRH300" s="22"/>
      <c r="JRI300" s="22"/>
      <c r="JRJ300" s="22"/>
      <c r="JRK300" s="22"/>
      <c r="JRL300" s="22"/>
      <c r="JRM300" s="22"/>
      <c r="JRN300" s="22"/>
      <c r="JRO300" s="22"/>
      <c r="JRP300" s="22"/>
      <c r="JRQ300" s="22"/>
      <c r="JRR300" s="22"/>
      <c r="JRS300" s="22"/>
      <c r="JRT300" s="22"/>
      <c r="JRU300" s="22"/>
      <c r="JRV300" s="22"/>
      <c r="JRW300" s="22"/>
      <c r="JRX300" s="22"/>
      <c r="JRY300" s="22"/>
      <c r="JRZ300" s="22"/>
      <c r="JSA300" s="22"/>
      <c r="JSB300" s="22"/>
      <c r="JSC300" s="22"/>
      <c r="JSD300" s="22"/>
      <c r="JSE300" s="22"/>
      <c r="JSF300" s="22"/>
      <c r="JSG300" s="22"/>
      <c r="JSH300" s="22"/>
      <c r="JSI300" s="22"/>
      <c r="JSJ300" s="22"/>
      <c r="JSK300" s="22"/>
      <c r="JSL300" s="22"/>
      <c r="JSM300" s="22"/>
      <c r="JSN300" s="22"/>
      <c r="JSO300" s="22"/>
      <c r="JSP300" s="22"/>
      <c r="JSQ300" s="22"/>
      <c r="JSR300" s="22"/>
      <c r="JSS300" s="22"/>
      <c r="JST300" s="22"/>
      <c r="JSU300" s="22"/>
      <c r="JSV300" s="22"/>
      <c r="JSW300" s="22"/>
      <c r="JSX300" s="22"/>
      <c r="JSY300" s="22"/>
      <c r="JSZ300" s="22"/>
      <c r="JTA300" s="22"/>
      <c r="JTB300" s="22"/>
      <c r="JTC300" s="22"/>
      <c r="JTD300" s="22"/>
      <c r="JTE300" s="22"/>
      <c r="JTF300" s="22"/>
      <c r="JTG300" s="22"/>
      <c r="JTH300" s="22"/>
      <c r="JTI300" s="22"/>
      <c r="JTJ300" s="22"/>
      <c r="JTK300" s="22"/>
      <c r="JTL300" s="22"/>
      <c r="JTM300" s="22"/>
      <c r="JTN300" s="22"/>
      <c r="JTO300" s="22"/>
      <c r="JTP300" s="22"/>
      <c r="JTQ300" s="22"/>
      <c r="JTR300" s="22"/>
      <c r="JTS300" s="22"/>
      <c r="JTT300" s="22"/>
      <c r="JTU300" s="22"/>
      <c r="JTV300" s="22"/>
      <c r="JTW300" s="22"/>
      <c r="JTX300" s="22"/>
      <c r="JTY300" s="22"/>
      <c r="JTZ300" s="22"/>
      <c r="JUA300" s="22"/>
      <c r="JUB300" s="22"/>
      <c r="JUC300" s="22"/>
      <c r="JUD300" s="22"/>
      <c r="JUE300" s="22"/>
      <c r="JUF300" s="22"/>
      <c r="JUG300" s="22"/>
      <c r="JUH300" s="22"/>
      <c r="JUI300" s="22"/>
      <c r="JUJ300" s="22"/>
      <c r="JUK300" s="22"/>
      <c r="JUL300" s="22"/>
      <c r="JUM300" s="22"/>
      <c r="JUN300" s="22"/>
      <c r="JUO300" s="22"/>
      <c r="JUP300" s="22"/>
      <c r="JUQ300" s="22"/>
      <c r="JUR300" s="22"/>
      <c r="JUS300" s="22"/>
      <c r="JUT300" s="22"/>
      <c r="JUU300" s="22"/>
      <c r="JUV300" s="22"/>
      <c r="JUW300" s="22"/>
      <c r="JUX300" s="22"/>
      <c r="JUY300" s="22"/>
      <c r="JUZ300" s="22"/>
      <c r="JVA300" s="22"/>
      <c r="JVB300" s="22"/>
      <c r="JVC300" s="22"/>
      <c r="JVD300" s="22"/>
      <c r="JVE300" s="22"/>
      <c r="JVF300" s="22"/>
      <c r="JVG300" s="22"/>
      <c r="JVH300" s="22"/>
      <c r="JVI300" s="22"/>
      <c r="JVJ300" s="22"/>
      <c r="JVK300" s="22"/>
      <c r="JVL300" s="22"/>
      <c r="JVM300" s="22"/>
      <c r="JVN300" s="22"/>
      <c r="JVO300" s="22"/>
      <c r="JVP300" s="22"/>
      <c r="JVQ300" s="22"/>
      <c r="JVR300" s="22"/>
      <c r="JVS300" s="22"/>
      <c r="JVT300" s="22"/>
      <c r="JVU300" s="22"/>
      <c r="JVV300" s="22"/>
      <c r="JVW300" s="22"/>
      <c r="JVX300" s="22"/>
      <c r="JVY300" s="22"/>
      <c r="JVZ300" s="22"/>
      <c r="JWA300" s="22"/>
      <c r="JWB300" s="22"/>
      <c r="JWC300" s="22"/>
      <c r="JWD300" s="22"/>
      <c r="JWE300" s="22"/>
      <c r="JWF300" s="22"/>
      <c r="JWG300" s="22"/>
      <c r="JWH300" s="22"/>
      <c r="JWI300" s="22"/>
      <c r="JWJ300" s="22"/>
      <c r="JWK300" s="22"/>
      <c r="JWL300" s="22"/>
      <c r="JWM300" s="22"/>
      <c r="JWN300" s="22"/>
      <c r="JWO300" s="22"/>
      <c r="JWP300" s="22"/>
      <c r="JWQ300" s="22"/>
      <c r="JWR300" s="22"/>
      <c r="JWS300" s="22"/>
      <c r="JWT300" s="22"/>
      <c r="JWU300" s="22"/>
      <c r="JWV300" s="22"/>
      <c r="JWW300" s="22"/>
      <c r="JWX300" s="22"/>
      <c r="JWY300" s="22"/>
      <c r="JWZ300" s="22"/>
      <c r="JXA300" s="22"/>
      <c r="JXB300" s="22"/>
      <c r="JXC300" s="22"/>
      <c r="JXD300" s="22"/>
      <c r="JXE300" s="22"/>
      <c r="JXF300" s="22"/>
      <c r="JXG300" s="22"/>
      <c r="JXH300" s="22"/>
      <c r="JXI300" s="22"/>
      <c r="JXJ300" s="22"/>
      <c r="JXK300" s="22"/>
      <c r="JXL300" s="22"/>
      <c r="JXM300" s="22"/>
      <c r="JXN300" s="22"/>
      <c r="JXO300" s="22"/>
      <c r="JXP300" s="22"/>
      <c r="JXQ300" s="22"/>
      <c r="JXR300" s="22"/>
      <c r="JXS300" s="22"/>
      <c r="JXT300" s="22"/>
      <c r="JXU300" s="22"/>
      <c r="JXV300" s="22"/>
      <c r="JXW300" s="22"/>
      <c r="JXX300" s="22"/>
      <c r="JXY300" s="22"/>
      <c r="JXZ300" s="22"/>
      <c r="JYA300" s="22"/>
      <c r="JYB300" s="22"/>
      <c r="JYC300" s="22"/>
      <c r="JYD300" s="22"/>
      <c r="JYE300" s="22"/>
      <c r="JYF300" s="22"/>
      <c r="JYG300" s="22"/>
      <c r="JYH300" s="22"/>
      <c r="JYI300" s="22"/>
      <c r="JYJ300" s="22"/>
      <c r="JYK300" s="22"/>
      <c r="JYL300" s="22"/>
      <c r="JYM300" s="22"/>
      <c r="JYN300" s="22"/>
      <c r="JYO300" s="22"/>
      <c r="JYP300" s="22"/>
      <c r="JYQ300" s="22"/>
      <c r="JYR300" s="22"/>
      <c r="JYS300" s="22"/>
      <c r="JYT300" s="22"/>
      <c r="JYU300" s="22"/>
      <c r="JYV300" s="22"/>
      <c r="JYW300" s="22"/>
      <c r="JYX300" s="22"/>
      <c r="JYY300" s="22"/>
      <c r="JYZ300" s="22"/>
      <c r="JZA300" s="22"/>
      <c r="JZB300" s="22"/>
      <c r="JZC300" s="22"/>
      <c r="JZD300" s="22"/>
      <c r="JZE300" s="22"/>
      <c r="JZF300" s="22"/>
      <c r="JZG300" s="22"/>
      <c r="JZH300" s="22"/>
      <c r="JZI300" s="22"/>
      <c r="JZJ300" s="22"/>
      <c r="JZK300" s="22"/>
      <c r="JZL300" s="22"/>
      <c r="JZM300" s="22"/>
      <c r="JZN300" s="22"/>
      <c r="JZO300" s="22"/>
      <c r="JZP300" s="22"/>
      <c r="JZQ300" s="22"/>
      <c r="JZR300" s="22"/>
      <c r="JZS300" s="22"/>
      <c r="JZT300" s="22"/>
      <c r="JZU300" s="22"/>
      <c r="JZV300" s="22"/>
      <c r="JZW300" s="22"/>
      <c r="JZX300" s="22"/>
      <c r="JZY300" s="22"/>
      <c r="JZZ300" s="22"/>
      <c r="KAA300" s="22"/>
      <c r="KAB300" s="22"/>
      <c r="KAC300" s="22"/>
      <c r="KAD300" s="22"/>
      <c r="KAE300" s="22"/>
      <c r="KAF300" s="22"/>
      <c r="KAG300" s="22"/>
      <c r="KAH300" s="22"/>
      <c r="KAI300" s="22"/>
      <c r="KAJ300" s="22"/>
      <c r="KAK300" s="22"/>
      <c r="KAL300" s="22"/>
      <c r="KAM300" s="22"/>
      <c r="KAN300" s="22"/>
      <c r="KAO300" s="22"/>
      <c r="KAP300" s="22"/>
      <c r="KAQ300" s="22"/>
      <c r="KAR300" s="22"/>
      <c r="KAS300" s="22"/>
      <c r="KAT300" s="22"/>
      <c r="KAU300" s="22"/>
      <c r="KAV300" s="22"/>
      <c r="KAW300" s="22"/>
      <c r="KAX300" s="22"/>
      <c r="KAY300" s="22"/>
      <c r="KAZ300" s="22"/>
      <c r="KBA300" s="22"/>
      <c r="KBB300" s="22"/>
      <c r="KBC300" s="22"/>
      <c r="KBD300" s="22"/>
      <c r="KBE300" s="22"/>
      <c r="KBF300" s="22"/>
      <c r="KBG300" s="22"/>
      <c r="KBH300" s="22"/>
      <c r="KBI300" s="22"/>
      <c r="KBJ300" s="22"/>
      <c r="KBK300" s="22"/>
      <c r="KBL300" s="22"/>
      <c r="KBM300" s="22"/>
      <c r="KBN300" s="22"/>
      <c r="KBO300" s="22"/>
      <c r="KBP300" s="22"/>
      <c r="KBQ300" s="22"/>
      <c r="KBR300" s="22"/>
      <c r="KBS300" s="22"/>
      <c r="KBT300" s="22"/>
      <c r="KBU300" s="22"/>
      <c r="KBV300" s="22"/>
      <c r="KBW300" s="22"/>
      <c r="KBX300" s="22"/>
      <c r="KBY300" s="22"/>
      <c r="KBZ300" s="22"/>
      <c r="KCA300" s="22"/>
      <c r="KCB300" s="22"/>
      <c r="KCC300" s="22"/>
      <c r="KCD300" s="22"/>
      <c r="KCE300" s="22"/>
      <c r="KCF300" s="22"/>
      <c r="KCG300" s="22"/>
      <c r="KCH300" s="22"/>
      <c r="KCI300" s="22"/>
      <c r="KCJ300" s="22"/>
      <c r="KCK300" s="22"/>
      <c r="KCL300" s="22"/>
      <c r="KCM300" s="22"/>
      <c r="KCN300" s="22"/>
      <c r="KCO300" s="22"/>
      <c r="KCP300" s="22"/>
      <c r="KCQ300" s="22"/>
      <c r="KCR300" s="22"/>
      <c r="KCS300" s="22"/>
      <c r="KCT300" s="22"/>
      <c r="KCU300" s="22"/>
      <c r="KCV300" s="22"/>
      <c r="KCW300" s="22"/>
      <c r="KCX300" s="22"/>
      <c r="KCY300" s="22"/>
      <c r="KCZ300" s="22"/>
      <c r="KDA300" s="22"/>
      <c r="KDB300" s="22"/>
      <c r="KDC300" s="22"/>
      <c r="KDD300" s="22"/>
      <c r="KDE300" s="22"/>
      <c r="KDF300" s="22"/>
      <c r="KDG300" s="22"/>
      <c r="KDH300" s="22"/>
      <c r="KDI300" s="22"/>
      <c r="KDJ300" s="22"/>
      <c r="KDK300" s="22"/>
      <c r="KDL300" s="22"/>
      <c r="KDM300" s="22"/>
      <c r="KDN300" s="22"/>
      <c r="KDO300" s="22"/>
      <c r="KDP300" s="22"/>
      <c r="KDQ300" s="22"/>
      <c r="KDR300" s="22"/>
      <c r="KDS300" s="22"/>
      <c r="KDT300" s="22"/>
      <c r="KDU300" s="22"/>
      <c r="KDV300" s="22"/>
      <c r="KDW300" s="22"/>
      <c r="KDX300" s="22"/>
      <c r="KDY300" s="22"/>
      <c r="KDZ300" s="22"/>
      <c r="KEA300" s="22"/>
      <c r="KEB300" s="22"/>
      <c r="KEC300" s="22"/>
      <c r="KED300" s="22"/>
      <c r="KEE300" s="22"/>
      <c r="KEF300" s="22"/>
      <c r="KEG300" s="22"/>
      <c r="KEH300" s="22"/>
      <c r="KEI300" s="22"/>
      <c r="KEJ300" s="22"/>
      <c r="KEK300" s="22"/>
      <c r="KEL300" s="22"/>
      <c r="KEM300" s="22"/>
      <c r="KEN300" s="22"/>
      <c r="KEO300" s="22"/>
      <c r="KEP300" s="22"/>
      <c r="KEQ300" s="22"/>
      <c r="KER300" s="22"/>
      <c r="KES300" s="22"/>
      <c r="KET300" s="22"/>
      <c r="KEU300" s="22"/>
      <c r="KEV300" s="22"/>
      <c r="KEW300" s="22"/>
      <c r="KEX300" s="22"/>
      <c r="KEY300" s="22"/>
      <c r="KEZ300" s="22"/>
      <c r="KFA300" s="22"/>
      <c r="KFB300" s="22"/>
      <c r="KFC300" s="22"/>
      <c r="KFD300" s="22"/>
      <c r="KFE300" s="22"/>
      <c r="KFF300" s="22"/>
      <c r="KFG300" s="22"/>
      <c r="KFH300" s="22"/>
      <c r="KFI300" s="22"/>
      <c r="KFJ300" s="22"/>
      <c r="KFK300" s="22"/>
      <c r="KFL300" s="22"/>
      <c r="KFM300" s="22"/>
      <c r="KFN300" s="22"/>
      <c r="KFO300" s="22"/>
      <c r="KFP300" s="22"/>
      <c r="KFQ300" s="22"/>
      <c r="KFR300" s="22"/>
      <c r="KFS300" s="22"/>
      <c r="KFT300" s="22"/>
      <c r="KFU300" s="22"/>
      <c r="KFV300" s="22"/>
      <c r="KFW300" s="22"/>
      <c r="KFX300" s="22"/>
      <c r="KFY300" s="22"/>
      <c r="KFZ300" s="22"/>
      <c r="KGA300" s="22"/>
      <c r="KGB300" s="22"/>
      <c r="KGC300" s="22"/>
      <c r="KGD300" s="22"/>
      <c r="KGE300" s="22"/>
      <c r="KGF300" s="22"/>
      <c r="KGG300" s="22"/>
      <c r="KGH300" s="22"/>
      <c r="KGI300" s="22"/>
      <c r="KGJ300" s="22"/>
      <c r="KGK300" s="22"/>
      <c r="KGL300" s="22"/>
      <c r="KGM300" s="22"/>
      <c r="KGN300" s="22"/>
      <c r="KGO300" s="22"/>
      <c r="KGP300" s="22"/>
      <c r="KGQ300" s="22"/>
      <c r="KGR300" s="22"/>
      <c r="KGS300" s="22"/>
      <c r="KGT300" s="22"/>
      <c r="KGU300" s="22"/>
      <c r="KGV300" s="22"/>
      <c r="KGW300" s="22"/>
      <c r="KGX300" s="22"/>
      <c r="KGY300" s="22"/>
      <c r="KGZ300" s="22"/>
      <c r="KHA300" s="22"/>
      <c r="KHB300" s="22"/>
      <c r="KHC300" s="22"/>
      <c r="KHD300" s="22"/>
      <c r="KHE300" s="22"/>
      <c r="KHF300" s="22"/>
      <c r="KHG300" s="22"/>
      <c r="KHH300" s="22"/>
      <c r="KHI300" s="22"/>
      <c r="KHJ300" s="22"/>
      <c r="KHK300" s="22"/>
      <c r="KHL300" s="22"/>
      <c r="KHM300" s="22"/>
      <c r="KHN300" s="22"/>
      <c r="KHO300" s="22"/>
      <c r="KHP300" s="22"/>
      <c r="KHQ300" s="22"/>
      <c r="KHR300" s="22"/>
      <c r="KHS300" s="22"/>
      <c r="KHT300" s="22"/>
      <c r="KHU300" s="22"/>
      <c r="KHV300" s="22"/>
      <c r="KHW300" s="22"/>
      <c r="KHX300" s="22"/>
      <c r="KHY300" s="22"/>
      <c r="KHZ300" s="22"/>
      <c r="KIA300" s="22"/>
      <c r="KIB300" s="22"/>
      <c r="KIC300" s="22"/>
      <c r="KID300" s="22"/>
      <c r="KIE300" s="22"/>
      <c r="KIF300" s="22"/>
      <c r="KIG300" s="22"/>
      <c r="KIH300" s="22"/>
      <c r="KII300" s="22"/>
      <c r="KIJ300" s="22"/>
      <c r="KIK300" s="22"/>
      <c r="KIL300" s="22"/>
      <c r="KIM300" s="22"/>
      <c r="KIN300" s="22"/>
      <c r="KIO300" s="22"/>
      <c r="KIP300" s="22"/>
      <c r="KIQ300" s="22"/>
      <c r="KIR300" s="22"/>
      <c r="KIS300" s="22"/>
      <c r="KIT300" s="22"/>
      <c r="KIU300" s="22"/>
      <c r="KIV300" s="22"/>
      <c r="KIW300" s="22"/>
      <c r="KIX300" s="22"/>
      <c r="KIY300" s="22"/>
      <c r="KIZ300" s="22"/>
      <c r="KJA300" s="22"/>
      <c r="KJB300" s="22"/>
      <c r="KJC300" s="22"/>
      <c r="KJD300" s="22"/>
      <c r="KJE300" s="22"/>
      <c r="KJF300" s="22"/>
      <c r="KJG300" s="22"/>
      <c r="KJH300" s="22"/>
      <c r="KJI300" s="22"/>
      <c r="KJJ300" s="22"/>
      <c r="KJK300" s="22"/>
      <c r="KJL300" s="22"/>
      <c r="KJM300" s="22"/>
      <c r="KJN300" s="22"/>
      <c r="KJO300" s="22"/>
      <c r="KJP300" s="22"/>
      <c r="KJQ300" s="22"/>
      <c r="KJR300" s="22"/>
      <c r="KJS300" s="22"/>
      <c r="KJT300" s="22"/>
      <c r="KJU300" s="22"/>
      <c r="KJV300" s="22"/>
      <c r="KJW300" s="22"/>
      <c r="KJX300" s="22"/>
      <c r="KJY300" s="22"/>
      <c r="KJZ300" s="22"/>
      <c r="KKA300" s="22"/>
      <c r="KKB300" s="22"/>
      <c r="KKC300" s="22"/>
      <c r="KKD300" s="22"/>
      <c r="KKE300" s="22"/>
      <c r="KKF300" s="22"/>
      <c r="KKG300" s="22"/>
      <c r="KKH300" s="22"/>
      <c r="KKI300" s="22"/>
      <c r="KKJ300" s="22"/>
      <c r="KKK300" s="22"/>
      <c r="KKL300" s="22"/>
      <c r="KKM300" s="22"/>
      <c r="KKN300" s="22"/>
      <c r="KKO300" s="22"/>
      <c r="KKP300" s="22"/>
      <c r="KKQ300" s="22"/>
      <c r="KKR300" s="22"/>
      <c r="KKS300" s="22"/>
      <c r="KKT300" s="22"/>
      <c r="KKU300" s="22"/>
      <c r="KKV300" s="22"/>
      <c r="KKW300" s="22"/>
      <c r="KKX300" s="22"/>
      <c r="KKY300" s="22"/>
      <c r="KKZ300" s="22"/>
      <c r="KLA300" s="22"/>
      <c r="KLB300" s="22"/>
      <c r="KLC300" s="22"/>
      <c r="KLD300" s="22"/>
      <c r="KLE300" s="22"/>
      <c r="KLF300" s="22"/>
      <c r="KLG300" s="22"/>
      <c r="KLH300" s="22"/>
      <c r="KLI300" s="22"/>
      <c r="KLJ300" s="22"/>
      <c r="KLK300" s="22"/>
      <c r="KLL300" s="22"/>
      <c r="KLM300" s="22"/>
      <c r="KLN300" s="22"/>
      <c r="KLO300" s="22"/>
      <c r="KLP300" s="22"/>
      <c r="KLQ300" s="22"/>
      <c r="KLR300" s="22"/>
      <c r="KLS300" s="22"/>
      <c r="KLT300" s="22"/>
      <c r="KLU300" s="22"/>
      <c r="KLV300" s="22"/>
      <c r="KLW300" s="22"/>
      <c r="KLX300" s="22"/>
      <c r="KLY300" s="22"/>
      <c r="KLZ300" s="22"/>
      <c r="KMA300" s="22"/>
      <c r="KMB300" s="22"/>
      <c r="KMC300" s="22"/>
      <c r="KMD300" s="22"/>
      <c r="KME300" s="22"/>
      <c r="KMF300" s="22"/>
      <c r="KMG300" s="22"/>
      <c r="KMH300" s="22"/>
      <c r="KMI300" s="22"/>
      <c r="KMJ300" s="22"/>
      <c r="KMK300" s="22"/>
      <c r="KML300" s="22"/>
      <c r="KMM300" s="22"/>
      <c r="KMN300" s="22"/>
      <c r="KMO300" s="22"/>
      <c r="KMP300" s="22"/>
      <c r="KMQ300" s="22"/>
      <c r="KMR300" s="22"/>
      <c r="KMS300" s="22"/>
      <c r="KMT300" s="22"/>
      <c r="KMU300" s="22"/>
      <c r="KMV300" s="22"/>
      <c r="KMW300" s="22"/>
      <c r="KMX300" s="22"/>
      <c r="KMY300" s="22"/>
      <c r="KMZ300" s="22"/>
      <c r="KNA300" s="22"/>
      <c r="KNB300" s="22"/>
      <c r="KNC300" s="22"/>
      <c r="KND300" s="22"/>
      <c r="KNE300" s="22"/>
      <c r="KNF300" s="22"/>
      <c r="KNG300" s="22"/>
      <c r="KNH300" s="22"/>
      <c r="KNI300" s="22"/>
      <c r="KNJ300" s="22"/>
      <c r="KNK300" s="22"/>
      <c r="KNL300" s="22"/>
      <c r="KNM300" s="22"/>
      <c r="KNN300" s="22"/>
      <c r="KNO300" s="22"/>
      <c r="KNP300" s="22"/>
      <c r="KNQ300" s="22"/>
      <c r="KNR300" s="22"/>
      <c r="KNS300" s="22"/>
      <c r="KNT300" s="22"/>
      <c r="KNU300" s="22"/>
      <c r="KNV300" s="22"/>
      <c r="KNW300" s="22"/>
      <c r="KNX300" s="22"/>
      <c r="KNY300" s="22"/>
      <c r="KNZ300" s="22"/>
      <c r="KOA300" s="22"/>
      <c r="KOB300" s="22"/>
      <c r="KOC300" s="22"/>
      <c r="KOD300" s="22"/>
      <c r="KOE300" s="22"/>
      <c r="KOF300" s="22"/>
      <c r="KOG300" s="22"/>
      <c r="KOH300" s="22"/>
      <c r="KOI300" s="22"/>
      <c r="KOJ300" s="22"/>
      <c r="KOK300" s="22"/>
      <c r="KOL300" s="22"/>
      <c r="KOM300" s="22"/>
      <c r="KON300" s="22"/>
      <c r="KOO300" s="22"/>
      <c r="KOP300" s="22"/>
      <c r="KOQ300" s="22"/>
      <c r="KOR300" s="22"/>
      <c r="KOS300" s="22"/>
      <c r="KOT300" s="22"/>
      <c r="KOU300" s="22"/>
      <c r="KOV300" s="22"/>
      <c r="KOW300" s="22"/>
      <c r="KOX300" s="22"/>
      <c r="KOY300" s="22"/>
      <c r="KOZ300" s="22"/>
      <c r="KPA300" s="22"/>
      <c r="KPB300" s="22"/>
      <c r="KPC300" s="22"/>
      <c r="KPD300" s="22"/>
      <c r="KPE300" s="22"/>
      <c r="KPF300" s="22"/>
      <c r="KPG300" s="22"/>
      <c r="KPH300" s="22"/>
      <c r="KPI300" s="22"/>
      <c r="KPJ300" s="22"/>
      <c r="KPK300" s="22"/>
      <c r="KPL300" s="22"/>
      <c r="KPM300" s="22"/>
      <c r="KPN300" s="22"/>
      <c r="KPO300" s="22"/>
      <c r="KPP300" s="22"/>
      <c r="KPQ300" s="22"/>
      <c r="KPR300" s="22"/>
      <c r="KPS300" s="22"/>
      <c r="KPT300" s="22"/>
      <c r="KPU300" s="22"/>
      <c r="KPV300" s="22"/>
      <c r="KPW300" s="22"/>
      <c r="KPX300" s="22"/>
      <c r="KPY300" s="22"/>
      <c r="KPZ300" s="22"/>
      <c r="KQA300" s="22"/>
      <c r="KQB300" s="22"/>
      <c r="KQC300" s="22"/>
      <c r="KQD300" s="22"/>
      <c r="KQE300" s="22"/>
      <c r="KQF300" s="22"/>
      <c r="KQG300" s="22"/>
      <c r="KQH300" s="22"/>
      <c r="KQI300" s="22"/>
      <c r="KQJ300" s="22"/>
      <c r="KQK300" s="22"/>
      <c r="KQL300" s="22"/>
      <c r="KQM300" s="22"/>
      <c r="KQN300" s="22"/>
      <c r="KQO300" s="22"/>
      <c r="KQP300" s="22"/>
      <c r="KQQ300" s="22"/>
      <c r="KQR300" s="22"/>
      <c r="KQS300" s="22"/>
      <c r="KQT300" s="22"/>
      <c r="KQU300" s="22"/>
      <c r="KQV300" s="22"/>
      <c r="KQW300" s="22"/>
      <c r="KQX300" s="22"/>
      <c r="KQY300" s="22"/>
      <c r="KQZ300" s="22"/>
      <c r="KRA300" s="22"/>
      <c r="KRB300" s="22"/>
      <c r="KRC300" s="22"/>
      <c r="KRD300" s="22"/>
      <c r="KRE300" s="22"/>
      <c r="KRF300" s="22"/>
      <c r="KRG300" s="22"/>
      <c r="KRH300" s="22"/>
      <c r="KRI300" s="22"/>
      <c r="KRJ300" s="22"/>
      <c r="KRK300" s="22"/>
      <c r="KRL300" s="22"/>
      <c r="KRM300" s="22"/>
      <c r="KRN300" s="22"/>
      <c r="KRO300" s="22"/>
      <c r="KRP300" s="22"/>
      <c r="KRQ300" s="22"/>
      <c r="KRR300" s="22"/>
      <c r="KRS300" s="22"/>
      <c r="KRT300" s="22"/>
      <c r="KRU300" s="22"/>
      <c r="KRV300" s="22"/>
      <c r="KRW300" s="22"/>
      <c r="KRX300" s="22"/>
      <c r="KRY300" s="22"/>
      <c r="KRZ300" s="22"/>
      <c r="KSA300" s="22"/>
      <c r="KSB300" s="22"/>
      <c r="KSC300" s="22"/>
      <c r="KSD300" s="22"/>
      <c r="KSE300" s="22"/>
      <c r="KSF300" s="22"/>
      <c r="KSG300" s="22"/>
      <c r="KSH300" s="22"/>
      <c r="KSI300" s="22"/>
      <c r="KSJ300" s="22"/>
      <c r="KSK300" s="22"/>
      <c r="KSL300" s="22"/>
      <c r="KSM300" s="22"/>
      <c r="KSN300" s="22"/>
      <c r="KSO300" s="22"/>
      <c r="KSP300" s="22"/>
      <c r="KSQ300" s="22"/>
      <c r="KSR300" s="22"/>
      <c r="KSS300" s="22"/>
      <c r="KST300" s="22"/>
      <c r="KSU300" s="22"/>
      <c r="KSV300" s="22"/>
      <c r="KSW300" s="22"/>
      <c r="KSX300" s="22"/>
      <c r="KSY300" s="22"/>
      <c r="KSZ300" s="22"/>
      <c r="KTA300" s="22"/>
      <c r="KTB300" s="22"/>
      <c r="KTC300" s="22"/>
      <c r="KTD300" s="22"/>
      <c r="KTE300" s="22"/>
      <c r="KTF300" s="22"/>
      <c r="KTG300" s="22"/>
      <c r="KTH300" s="22"/>
      <c r="KTI300" s="22"/>
      <c r="KTJ300" s="22"/>
      <c r="KTK300" s="22"/>
      <c r="KTL300" s="22"/>
      <c r="KTM300" s="22"/>
      <c r="KTN300" s="22"/>
      <c r="KTO300" s="22"/>
      <c r="KTP300" s="22"/>
      <c r="KTQ300" s="22"/>
      <c r="KTR300" s="22"/>
      <c r="KTS300" s="22"/>
      <c r="KTT300" s="22"/>
      <c r="KTU300" s="22"/>
      <c r="KTV300" s="22"/>
      <c r="KTW300" s="22"/>
      <c r="KTX300" s="22"/>
      <c r="KTY300" s="22"/>
      <c r="KTZ300" s="22"/>
      <c r="KUA300" s="22"/>
      <c r="KUB300" s="22"/>
      <c r="KUC300" s="22"/>
      <c r="KUD300" s="22"/>
      <c r="KUE300" s="22"/>
      <c r="KUF300" s="22"/>
      <c r="KUG300" s="22"/>
      <c r="KUH300" s="22"/>
      <c r="KUI300" s="22"/>
      <c r="KUJ300" s="22"/>
      <c r="KUK300" s="22"/>
      <c r="KUL300" s="22"/>
      <c r="KUM300" s="22"/>
      <c r="KUN300" s="22"/>
      <c r="KUO300" s="22"/>
      <c r="KUP300" s="22"/>
      <c r="KUQ300" s="22"/>
      <c r="KUR300" s="22"/>
      <c r="KUS300" s="22"/>
      <c r="KUT300" s="22"/>
      <c r="KUU300" s="22"/>
      <c r="KUV300" s="22"/>
      <c r="KUW300" s="22"/>
      <c r="KUX300" s="22"/>
      <c r="KUY300" s="22"/>
      <c r="KUZ300" s="22"/>
      <c r="KVA300" s="22"/>
      <c r="KVB300" s="22"/>
      <c r="KVC300" s="22"/>
      <c r="KVD300" s="22"/>
      <c r="KVE300" s="22"/>
      <c r="KVF300" s="22"/>
      <c r="KVG300" s="22"/>
      <c r="KVH300" s="22"/>
      <c r="KVI300" s="22"/>
      <c r="KVJ300" s="22"/>
      <c r="KVK300" s="22"/>
      <c r="KVL300" s="22"/>
      <c r="KVM300" s="22"/>
      <c r="KVN300" s="22"/>
      <c r="KVO300" s="22"/>
      <c r="KVP300" s="22"/>
      <c r="KVQ300" s="22"/>
      <c r="KVR300" s="22"/>
      <c r="KVS300" s="22"/>
      <c r="KVT300" s="22"/>
      <c r="KVU300" s="22"/>
      <c r="KVV300" s="22"/>
      <c r="KVW300" s="22"/>
      <c r="KVX300" s="22"/>
      <c r="KVY300" s="22"/>
      <c r="KVZ300" s="22"/>
      <c r="KWA300" s="22"/>
      <c r="KWB300" s="22"/>
      <c r="KWC300" s="22"/>
      <c r="KWD300" s="22"/>
      <c r="KWE300" s="22"/>
      <c r="KWF300" s="22"/>
      <c r="KWG300" s="22"/>
      <c r="KWH300" s="22"/>
      <c r="KWI300" s="22"/>
      <c r="KWJ300" s="22"/>
      <c r="KWK300" s="22"/>
      <c r="KWL300" s="22"/>
      <c r="KWM300" s="22"/>
      <c r="KWN300" s="22"/>
      <c r="KWO300" s="22"/>
      <c r="KWP300" s="22"/>
      <c r="KWQ300" s="22"/>
      <c r="KWR300" s="22"/>
      <c r="KWS300" s="22"/>
      <c r="KWT300" s="22"/>
      <c r="KWU300" s="22"/>
      <c r="KWV300" s="22"/>
      <c r="KWW300" s="22"/>
      <c r="KWX300" s="22"/>
      <c r="KWY300" s="22"/>
      <c r="KWZ300" s="22"/>
      <c r="KXA300" s="22"/>
      <c r="KXB300" s="22"/>
      <c r="KXC300" s="22"/>
      <c r="KXD300" s="22"/>
      <c r="KXE300" s="22"/>
      <c r="KXF300" s="22"/>
      <c r="KXG300" s="22"/>
      <c r="KXH300" s="22"/>
      <c r="KXI300" s="22"/>
      <c r="KXJ300" s="22"/>
      <c r="KXK300" s="22"/>
      <c r="KXL300" s="22"/>
      <c r="KXM300" s="22"/>
      <c r="KXN300" s="22"/>
      <c r="KXO300" s="22"/>
      <c r="KXP300" s="22"/>
      <c r="KXQ300" s="22"/>
      <c r="KXR300" s="22"/>
      <c r="KXS300" s="22"/>
      <c r="KXT300" s="22"/>
      <c r="KXU300" s="22"/>
      <c r="KXV300" s="22"/>
      <c r="KXW300" s="22"/>
      <c r="KXX300" s="22"/>
      <c r="KXY300" s="22"/>
      <c r="KXZ300" s="22"/>
      <c r="KYA300" s="22"/>
      <c r="KYB300" s="22"/>
      <c r="KYC300" s="22"/>
      <c r="KYD300" s="22"/>
      <c r="KYE300" s="22"/>
      <c r="KYF300" s="22"/>
      <c r="KYG300" s="22"/>
      <c r="KYH300" s="22"/>
      <c r="KYI300" s="22"/>
      <c r="KYJ300" s="22"/>
      <c r="KYK300" s="22"/>
      <c r="KYL300" s="22"/>
      <c r="KYM300" s="22"/>
      <c r="KYN300" s="22"/>
      <c r="KYO300" s="22"/>
      <c r="KYP300" s="22"/>
      <c r="KYQ300" s="22"/>
      <c r="KYR300" s="22"/>
      <c r="KYS300" s="22"/>
      <c r="KYT300" s="22"/>
      <c r="KYU300" s="22"/>
      <c r="KYV300" s="22"/>
      <c r="KYW300" s="22"/>
      <c r="KYX300" s="22"/>
      <c r="KYY300" s="22"/>
      <c r="KYZ300" s="22"/>
      <c r="KZA300" s="22"/>
      <c r="KZB300" s="22"/>
      <c r="KZC300" s="22"/>
      <c r="KZD300" s="22"/>
      <c r="KZE300" s="22"/>
      <c r="KZF300" s="22"/>
      <c r="KZG300" s="22"/>
      <c r="KZH300" s="22"/>
      <c r="KZI300" s="22"/>
      <c r="KZJ300" s="22"/>
      <c r="KZK300" s="22"/>
      <c r="KZL300" s="22"/>
      <c r="KZM300" s="22"/>
      <c r="KZN300" s="22"/>
      <c r="KZO300" s="22"/>
      <c r="KZP300" s="22"/>
      <c r="KZQ300" s="22"/>
      <c r="KZR300" s="22"/>
      <c r="KZS300" s="22"/>
      <c r="KZT300" s="22"/>
      <c r="KZU300" s="22"/>
      <c r="KZV300" s="22"/>
      <c r="KZW300" s="22"/>
      <c r="KZX300" s="22"/>
      <c r="KZY300" s="22"/>
      <c r="KZZ300" s="22"/>
      <c r="LAA300" s="22"/>
      <c r="LAB300" s="22"/>
      <c r="LAC300" s="22"/>
      <c r="LAD300" s="22"/>
      <c r="LAE300" s="22"/>
      <c r="LAF300" s="22"/>
      <c r="LAG300" s="22"/>
      <c r="LAH300" s="22"/>
      <c r="LAI300" s="22"/>
      <c r="LAJ300" s="22"/>
      <c r="LAK300" s="22"/>
      <c r="LAL300" s="22"/>
      <c r="LAM300" s="22"/>
      <c r="LAN300" s="22"/>
      <c r="LAO300" s="22"/>
      <c r="LAP300" s="22"/>
      <c r="LAQ300" s="22"/>
      <c r="LAR300" s="22"/>
      <c r="LAS300" s="22"/>
      <c r="LAT300" s="22"/>
      <c r="LAU300" s="22"/>
      <c r="LAV300" s="22"/>
      <c r="LAW300" s="22"/>
      <c r="LAX300" s="22"/>
      <c r="LAY300" s="22"/>
      <c r="LAZ300" s="22"/>
      <c r="LBA300" s="22"/>
      <c r="LBB300" s="22"/>
      <c r="LBC300" s="22"/>
      <c r="LBD300" s="22"/>
      <c r="LBE300" s="22"/>
      <c r="LBF300" s="22"/>
      <c r="LBG300" s="22"/>
      <c r="LBH300" s="22"/>
      <c r="LBI300" s="22"/>
      <c r="LBJ300" s="22"/>
      <c r="LBK300" s="22"/>
      <c r="LBL300" s="22"/>
      <c r="LBM300" s="22"/>
      <c r="LBN300" s="22"/>
      <c r="LBO300" s="22"/>
      <c r="LBP300" s="22"/>
      <c r="LBQ300" s="22"/>
      <c r="LBR300" s="22"/>
      <c r="LBS300" s="22"/>
      <c r="LBT300" s="22"/>
      <c r="LBU300" s="22"/>
      <c r="LBV300" s="22"/>
      <c r="LBW300" s="22"/>
      <c r="LBX300" s="22"/>
      <c r="LBY300" s="22"/>
      <c r="LBZ300" s="22"/>
      <c r="LCA300" s="22"/>
      <c r="LCB300" s="22"/>
      <c r="LCC300" s="22"/>
      <c r="LCD300" s="22"/>
      <c r="LCE300" s="22"/>
      <c r="LCF300" s="22"/>
      <c r="LCG300" s="22"/>
      <c r="LCH300" s="22"/>
      <c r="LCI300" s="22"/>
      <c r="LCJ300" s="22"/>
      <c r="LCK300" s="22"/>
      <c r="LCL300" s="22"/>
      <c r="LCM300" s="22"/>
      <c r="LCN300" s="22"/>
      <c r="LCO300" s="22"/>
      <c r="LCP300" s="22"/>
      <c r="LCQ300" s="22"/>
      <c r="LCR300" s="22"/>
      <c r="LCS300" s="22"/>
      <c r="LCT300" s="22"/>
      <c r="LCU300" s="22"/>
      <c r="LCV300" s="22"/>
      <c r="LCW300" s="22"/>
      <c r="LCX300" s="22"/>
      <c r="LCY300" s="22"/>
      <c r="LCZ300" s="22"/>
      <c r="LDA300" s="22"/>
      <c r="LDB300" s="22"/>
      <c r="LDC300" s="22"/>
      <c r="LDD300" s="22"/>
      <c r="LDE300" s="22"/>
      <c r="LDF300" s="22"/>
      <c r="LDG300" s="22"/>
      <c r="LDH300" s="22"/>
      <c r="LDI300" s="22"/>
      <c r="LDJ300" s="22"/>
      <c r="LDK300" s="22"/>
      <c r="LDL300" s="22"/>
      <c r="LDM300" s="22"/>
      <c r="LDN300" s="22"/>
      <c r="LDO300" s="22"/>
      <c r="LDP300" s="22"/>
      <c r="LDQ300" s="22"/>
      <c r="LDR300" s="22"/>
      <c r="LDS300" s="22"/>
      <c r="LDT300" s="22"/>
      <c r="LDU300" s="22"/>
      <c r="LDV300" s="22"/>
      <c r="LDW300" s="22"/>
      <c r="LDX300" s="22"/>
      <c r="LDY300" s="22"/>
      <c r="LDZ300" s="22"/>
      <c r="LEA300" s="22"/>
      <c r="LEB300" s="22"/>
      <c r="LEC300" s="22"/>
      <c r="LED300" s="22"/>
      <c r="LEE300" s="22"/>
      <c r="LEF300" s="22"/>
      <c r="LEG300" s="22"/>
      <c r="LEH300" s="22"/>
      <c r="LEI300" s="22"/>
      <c r="LEJ300" s="22"/>
      <c r="LEK300" s="22"/>
      <c r="LEL300" s="22"/>
      <c r="LEM300" s="22"/>
      <c r="LEN300" s="22"/>
      <c r="LEO300" s="22"/>
      <c r="LEP300" s="22"/>
      <c r="LEQ300" s="22"/>
      <c r="LER300" s="22"/>
      <c r="LES300" s="22"/>
      <c r="LET300" s="22"/>
      <c r="LEU300" s="22"/>
      <c r="LEV300" s="22"/>
      <c r="LEW300" s="22"/>
      <c r="LEX300" s="22"/>
      <c r="LEY300" s="22"/>
      <c r="LEZ300" s="22"/>
      <c r="LFA300" s="22"/>
      <c r="LFB300" s="22"/>
      <c r="LFC300" s="22"/>
      <c r="LFD300" s="22"/>
      <c r="LFE300" s="22"/>
      <c r="LFF300" s="22"/>
      <c r="LFG300" s="22"/>
      <c r="LFH300" s="22"/>
      <c r="LFI300" s="22"/>
      <c r="LFJ300" s="22"/>
      <c r="LFK300" s="22"/>
      <c r="LFL300" s="22"/>
      <c r="LFM300" s="22"/>
      <c r="LFN300" s="22"/>
      <c r="LFO300" s="22"/>
      <c r="LFP300" s="22"/>
      <c r="LFQ300" s="22"/>
      <c r="LFR300" s="22"/>
      <c r="LFS300" s="22"/>
      <c r="LFT300" s="22"/>
      <c r="LFU300" s="22"/>
      <c r="LFV300" s="22"/>
      <c r="LFW300" s="22"/>
      <c r="LFX300" s="22"/>
      <c r="LFY300" s="22"/>
      <c r="LFZ300" s="22"/>
      <c r="LGA300" s="22"/>
      <c r="LGB300" s="22"/>
      <c r="LGC300" s="22"/>
      <c r="LGD300" s="22"/>
      <c r="LGE300" s="22"/>
      <c r="LGF300" s="22"/>
      <c r="LGG300" s="22"/>
      <c r="LGH300" s="22"/>
      <c r="LGI300" s="22"/>
      <c r="LGJ300" s="22"/>
      <c r="LGK300" s="22"/>
      <c r="LGL300" s="22"/>
      <c r="LGM300" s="22"/>
      <c r="LGN300" s="22"/>
      <c r="LGO300" s="22"/>
      <c r="LGP300" s="22"/>
      <c r="LGQ300" s="22"/>
      <c r="LGR300" s="22"/>
      <c r="LGS300" s="22"/>
      <c r="LGT300" s="22"/>
      <c r="LGU300" s="22"/>
      <c r="LGV300" s="22"/>
      <c r="LGW300" s="22"/>
      <c r="LGX300" s="22"/>
      <c r="LGY300" s="22"/>
      <c r="LGZ300" s="22"/>
      <c r="LHA300" s="22"/>
      <c r="LHB300" s="22"/>
      <c r="LHC300" s="22"/>
      <c r="LHD300" s="22"/>
      <c r="LHE300" s="22"/>
      <c r="LHF300" s="22"/>
      <c r="LHG300" s="22"/>
      <c r="LHH300" s="22"/>
      <c r="LHI300" s="22"/>
      <c r="LHJ300" s="22"/>
      <c r="LHK300" s="22"/>
      <c r="LHL300" s="22"/>
      <c r="LHM300" s="22"/>
      <c r="LHN300" s="22"/>
      <c r="LHO300" s="22"/>
      <c r="LHP300" s="22"/>
      <c r="LHQ300" s="22"/>
      <c r="LHR300" s="22"/>
      <c r="LHS300" s="22"/>
      <c r="LHT300" s="22"/>
      <c r="LHU300" s="22"/>
      <c r="LHV300" s="22"/>
      <c r="LHW300" s="22"/>
      <c r="LHX300" s="22"/>
      <c r="LHY300" s="22"/>
      <c r="LHZ300" s="22"/>
      <c r="LIA300" s="22"/>
      <c r="LIB300" s="22"/>
      <c r="LIC300" s="22"/>
      <c r="LID300" s="22"/>
      <c r="LIE300" s="22"/>
      <c r="LIF300" s="22"/>
      <c r="LIG300" s="22"/>
      <c r="LIH300" s="22"/>
      <c r="LII300" s="22"/>
      <c r="LIJ300" s="22"/>
      <c r="LIK300" s="22"/>
      <c r="LIL300" s="22"/>
      <c r="LIM300" s="22"/>
      <c r="LIN300" s="22"/>
      <c r="LIO300" s="22"/>
      <c r="LIP300" s="22"/>
      <c r="LIQ300" s="22"/>
      <c r="LIR300" s="22"/>
      <c r="LIS300" s="22"/>
      <c r="LIT300" s="22"/>
      <c r="LIU300" s="22"/>
      <c r="LIV300" s="22"/>
      <c r="LIW300" s="22"/>
      <c r="LIX300" s="22"/>
      <c r="LIY300" s="22"/>
      <c r="LIZ300" s="22"/>
      <c r="LJA300" s="22"/>
      <c r="LJB300" s="22"/>
      <c r="LJC300" s="22"/>
      <c r="LJD300" s="22"/>
      <c r="LJE300" s="22"/>
      <c r="LJF300" s="22"/>
      <c r="LJG300" s="22"/>
      <c r="LJH300" s="22"/>
      <c r="LJI300" s="22"/>
      <c r="LJJ300" s="22"/>
      <c r="LJK300" s="22"/>
      <c r="LJL300" s="22"/>
      <c r="LJM300" s="22"/>
      <c r="LJN300" s="22"/>
      <c r="LJO300" s="22"/>
      <c r="LJP300" s="22"/>
      <c r="LJQ300" s="22"/>
      <c r="LJR300" s="22"/>
      <c r="LJS300" s="22"/>
      <c r="LJT300" s="22"/>
      <c r="LJU300" s="22"/>
      <c r="LJV300" s="22"/>
      <c r="LJW300" s="22"/>
      <c r="LJX300" s="22"/>
      <c r="LJY300" s="22"/>
      <c r="LJZ300" s="22"/>
      <c r="LKA300" s="22"/>
      <c r="LKB300" s="22"/>
      <c r="LKC300" s="22"/>
      <c r="LKD300" s="22"/>
      <c r="LKE300" s="22"/>
      <c r="LKF300" s="22"/>
      <c r="LKG300" s="22"/>
      <c r="LKH300" s="22"/>
      <c r="LKI300" s="22"/>
      <c r="LKJ300" s="22"/>
      <c r="LKK300" s="22"/>
      <c r="LKL300" s="22"/>
      <c r="LKM300" s="22"/>
      <c r="LKN300" s="22"/>
      <c r="LKO300" s="22"/>
      <c r="LKP300" s="22"/>
      <c r="LKQ300" s="22"/>
      <c r="LKR300" s="22"/>
      <c r="LKS300" s="22"/>
      <c r="LKT300" s="22"/>
      <c r="LKU300" s="22"/>
      <c r="LKV300" s="22"/>
      <c r="LKW300" s="22"/>
      <c r="LKX300" s="22"/>
      <c r="LKY300" s="22"/>
      <c r="LKZ300" s="22"/>
      <c r="LLA300" s="22"/>
      <c r="LLB300" s="22"/>
      <c r="LLC300" s="22"/>
      <c r="LLD300" s="22"/>
      <c r="LLE300" s="22"/>
      <c r="LLF300" s="22"/>
      <c r="LLG300" s="22"/>
      <c r="LLH300" s="22"/>
      <c r="LLI300" s="22"/>
      <c r="LLJ300" s="22"/>
      <c r="LLK300" s="22"/>
      <c r="LLL300" s="22"/>
      <c r="LLM300" s="22"/>
      <c r="LLN300" s="22"/>
      <c r="LLO300" s="22"/>
      <c r="LLP300" s="22"/>
      <c r="LLQ300" s="22"/>
      <c r="LLR300" s="22"/>
      <c r="LLS300" s="22"/>
      <c r="LLT300" s="22"/>
      <c r="LLU300" s="22"/>
      <c r="LLV300" s="22"/>
      <c r="LLW300" s="22"/>
      <c r="LLX300" s="22"/>
      <c r="LLY300" s="22"/>
      <c r="LLZ300" s="22"/>
      <c r="LMA300" s="22"/>
      <c r="LMB300" s="22"/>
      <c r="LMC300" s="22"/>
      <c r="LMD300" s="22"/>
      <c r="LME300" s="22"/>
      <c r="LMF300" s="22"/>
      <c r="LMG300" s="22"/>
      <c r="LMH300" s="22"/>
      <c r="LMI300" s="22"/>
      <c r="LMJ300" s="22"/>
      <c r="LMK300" s="22"/>
      <c r="LML300" s="22"/>
      <c r="LMM300" s="22"/>
      <c r="LMN300" s="22"/>
      <c r="LMO300" s="22"/>
      <c r="LMP300" s="22"/>
      <c r="LMQ300" s="22"/>
      <c r="LMR300" s="22"/>
      <c r="LMS300" s="22"/>
      <c r="LMT300" s="22"/>
      <c r="LMU300" s="22"/>
      <c r="LMV300" s="22"/>
      <c r="LMW300" s="22"/>
      <c r="LMX300" s="22"/>
      <c r="LMY300" s="22"/>
      <c r="LMZ300" s="22"/>
      <c r="LNA300" s="22"/>
      <c r="LNB300" s="22"/>
      <c r="LNC300" s="22"/>
      <c r="LND300" s="22"/>
      <c r="LNE300" s="22"/>
      <c r="LNF300" s="22"/>
      <c r="LNG300" s="22"/>
      <c r="LNH300" s="22"/>
      <c r="LNI300" s="22"/>
      <c r="LNJ300" s="22"/>
      <c r="LNK300" s="22"/>
      <c r="LNL300" s="22"/>
      <c r="LNM300" s="22"/>
      <c r="LNN300" s="22"/>
      <c r="LNO300" s="22"/>
      <c r="LNP300" s="22"/>
      <c r="LNQ300" s="22"/>
      <c r="LNR300" s="22"/>
      <c r="LNS300" s="22"/>
      <c r="LNT300" s="22"/>
      <c r="LNU300" s="22"/>
      <c r="LNV300" s="22"/>
      <c r="LNW300" s="22"/>
      <c r="LNX300" s="22"/>
      <c r="LNY300" s="22"/>
      <c r="LNZ300" s="22"/>
      <c r="LOA300" s="22"/>
      <c r="LOB300" s="22"/>
      <c r="LOC300" s="22"/>
      <c r="LOD300" s="22"/>
      <c r="LOE300" s="22"/>
      <c r="LOF300" s="22"/>
      <c r="LOG300" s="22"/>
      <c r="LOH300" s="22"/>
      <c r="LOI300" s="22"/>
      <c r="LOJ300" s="22"/>
      <c r="LOK300" s="22"/>
      <c r="LOL300" s="22"/>
      <c r="LOM300" s="22"/>
      <c r="LON300" s="22"/>
      <c r="LOO300" s="22"/>
      <c r="LOP300" s="22"/>
      <c r="LOQ300" s="22"/>
      <c r="LOR300" s="22"/>
      <c r="LOS300" s="22"/>
      <c r="LOT300" s="22"/>
      <c r="LOU300" s="22"/>
      <c r="LOV300" s="22"/>
      <c r="LOW300" s="22"/>
      <c r="LOX300" s="22"/>
      <c r="LOY300" s="22"/>
      <c r="LOZ300" s="22"/>
      <c r="LPA300" s="22"/>
      <c r="LPB300" s="22"/>
      <c r="LPC300" s="22"/>
      <c r="LPD300" s="22"/>
      <c r="LPE300" s="22"/>
      <c r="LPF300" s="22"/>
      <c r="LPG300" s="22"/>
      <c r="LPH300" s="22"/>
      <c r="LPI300" s="22"/>
      <c r="LPJ300" s="22"/>
      <c r="LPK300" s="22"/>
      <c r="LPL300" s="22"/>
      <c r="LPM300" s="22"/>
      <c r="LPN300" s="22"/>
      <c r="LPO300" s="22"/>
      <c r="LPP300" s="22"/>
      <c r="LPQ300" s="22"/>
      <c r="LPR300" s="22"/>
      <c r="LPS300" s="22"/>
      <c r="LPT300" s="22"/>
      <c r="LPU300" s="22"/>
      <c r="LPV300" s="22"/>
      <c r="LPW300" s="22"/>
      <c r="LPX300" s="22"/>
      <c r="LPY300" s="22"/>
      <c r="LPZ300" s="22"/>
      <c r="LQA300" s="22"/>
      <c r="LQB300" s="22"/>
      <c r="LQC300" s="22"/>
      <c r="LQD300" s="22"/>
      <c r="LQE300" s="22"/>
      <c r="LQF300" s="22"/>
      <c r="LQG300" s="22"/>
      <c r="LQH300" s="22"/>
      <c r="LQI300" s="22"/>
      <c r="LQJ300" s="22"/>
      <c r="LQK300" s="22"/>
      <c r="LQL300" s="22"/>
      <c r="LQM300" s="22"/>
      <c r="LQN300" s="22"/>
      <c r="LQO300" s="22"/>
      <c r="LQP300" s="22"/>
      <c r="LQQ300" s="22"/>
      <c r="LQR300" s="22"/>
      <c r="LQS300" s="22"/>
      <c r="LQT300" s="22"/>
      <c r="LQU300" s="22"/>
      <c r="LQV300" s="22"/>
      <c r="LQW300" s="22"/>
      <c r="LQX300" s="22"/>
      <c r="LQY300" s="22"/>
      <c r="LQZ300" s="22"/>
      <c r="LRA300" s="22"/>
      <c r="LRB300" s="22"/>
      <c r="LRC300" s="22"/>
      <c r="LRD300" s="22"/>
      <c r="LRE300" s="22"/>
      <c r="LRF300" s="22"/>
      <c r="LRG300" s="22"/>
      <c r="LRH300" s="22"/>
      <c r="LRI300" s="22"/>
      <c r="LRJ300" s="22"/>
      <c r="LRK300" s="22"/>
      <c r="LRL300" s="22"/>
      <c r="LRM300" s="22"/>
      <c r="LRN300" s="22"/>
      <c r="LRO300" s="22"/>
      <c r="LRP300" s="22"/>
      <c r="LRQ300" s="22"/>
      <c r="LRR300" s="22"/>
      <c r="LRS300" s="22"/>
      <c r="LRT300" s="22"/>
      <c r="LRU300" s="22"/>
      <c r="LRV300" s="22"/>
      <c r="LRW300" s="22"/>
      <c r="LRX300" s="22"/>
      <c r="LRY300" s="22"/>
      <c r="LRZ300" s="22"/>
      <c r="LSA300" s="22"/>
      <c r="LSB300" s="22"/>
      <c r="LSC300" s="22"/>
      <c r="LSD300" s="22"/>
      <c r="LSE300" s="22"/>
      <c r="LSF300" s="22"/>
      <c r="LSG300" s="22"/>
      <c r="LSH300" s="22"/>
      <c r="LSI300" s="22"/>
      <c r="LSJ300" s="22"/>
      <c r="LSK300" s="22"/>
      <c r="LSL300" s="22"/>
      <c r="LSM300" s="22"/>
      <c r="LSN300" s="22"/>
      <c r="LSO300" s="22"/>
      <c r="LSP300" s="22"/>
      <c r="LSQ300" s="22"/>
      <c r="LSR300" s="22"/>
      <c r="LSS300" s="22"/>
      <c r="LST300" s="22"/>
      <c r="LSU300" s="22"/>
      <c r="LSV300" s="22"/>
      <c r="LSW300" s="22"/>
      <c r="LSX300" s="22"/>
      <c r="LSY300" s="22"/>
      <c r="LSZ300" s="22"/>
      <c r="LTA300" s="22"/>
      <c r="LTB300" s="22"/>
      <c r="LTC300" s="22"/>
      <c r="LTD300" s="22"/>
      <c r="LTE300" s="22"/>
      <c r="LTF300" s="22"/>
      <c r="LTG300" s="22"/>
      <c r="LTH300" s="22"/>
      <c r="LTI300" s="22"/>
      <c r="LTJ300" s="22"/>
      <c r="LTK300" s="22"/>
      <c r="LTL300" s="22"/>
      <c r="LTM300" s="22"/>
      <c r="LTN300" s="22"/>
      <c r="LTO300" s="22"/>
      <c r="LTP300" s="22"/>
      <c r="LTQ300" s="22"/>
      <c r="LTR300" s="22"/>
      <c r="LTS300" s="22"/>
      <c r="LTT300" s="22"/>
      <c r="LTU300" s="22"/>
      <c r="LTV300" s="22"/>
      <c r="LTW300" s="22"/>
      <c r="LTX300" s="22"/>
      <c r="LTY300" s="22"/>
      <c r="LTZ300" s="22"/>
      <c r="LUA300" s="22"/>
      <c r="LUB300" s="22"/>
      <c r="LUC300" s="22"/>
      <c r="LUD300" s="22"/>
      <c r="LUE300" s="22"/>
      <c r="LUF300" s="22"/>
      <c r="LUG300" s="22"/>
      <c r="LUH300" s="22"/>
      <c r="LUI300" s="22"/>
      <c r="LUJ300" s="22"/>
      <c r="LUK300" s="22"/>
      <c r="LUL300" s="22"/>
      <c r="LUM300" s="22"/>
      <c r="LUN300" s="22"/>
      <c r="LUO300" s="22"/>
      <c r="LUP300" s="22"/>
      <c r="LUQ300" s="22"/>
      <c r="LUR300" s="22"/>
      <c r="LUS300" s="22"/>
      <c r="LUT300" s="22"/>
      <c r="LUU300" s="22"/>
      <c r="LUV300" s="22"/>
      <c r="LUW300" s="22"/>
      <c r="LUX300" s="22"/>
      <c r="LUY300" s="22"/>
      <c r="LUZ300" s="22"/>
      <c r="LVA300" s="22"/>
      <c r="LVB300" s="22"/>
      <c r="LVC300" s="22"/>
      <c r="LVD300" s="22"/>
      <c r="LVE300" s="22"/>
      <c r="LVF300" s="22"/>
      <c r="LVG300" s="22"/>
      <c r="LVH300" s="22"/>
      <c r="LVI300" s="22"/>
      <c r="LVJ300" s="22"/>
      <c r="LVK300" s="22"/>
      <c r="LVL300" s="22"/>
      <c r="LVM300" s="22"/>
      <c r="LVN300" s="22"/>
      <c r="LVO300" s="22"/>
      <c r="LVP300" s="22"/>
      <c r="LVQ300" s="22"/>
      <c r="LVR300" s="22"/>
      <c r="LVS300" s="22"/>
      <c r="LVT300" s="22"/>
      <c r="LVU300" s="22"/>
      <c r="LVV300" s="22"/>
      <c r="LVW300" s="22"/>
      <c r="LVX300" s="22"/>
      <c r="LVY300" s="22"/>
      <c r="LVZ300" s="22"/>
      <c r="LWA300" s="22"/>
      <c r="LWB300" s="22"/>
      <c r="LWC300" s="22"/>
      <c r="LWD300" s="22"/>
      <c r="LWE300" s="22"/>
      <c r="LWF300" s="22"/>
      <c r="LWG300" s="22"/>
      <c r="LWH300" s="22"/>
      <c r="LWI300" s="22"/>
      <c r="LWJ300" s="22"/>
      <c r="LWK300" s="22"/>
      <c r="LWL300" s="22"/>
      <c r="LWM300" s="22"/>
      <c r="LWN300" s="22"/>
      <c r="LWO300" s="22"/>
      <c r="LWP300" s="22"/>
      <c r="LWQ300" s="22"/>
      <c r="LWR300" s="22"/>
      <c r="LWS300" s="22"/>
      <c r="LWT300" s="22"/>
      <c r="LWU300" s="22"/>
      <c r="LWV300" s="22"/>
      <c r="LWW300" s="22"/>
      <c r="LWX300" s="22"/>
      <c r="LWY300" s="22"/>
      <c r="LWZ300" s="22"/>
      <c r="LXA300" s="22"/>
      <c r="LXB300" s="22"/>
      <c r="LXC300" s="22"/>
      <c r="LXD300" s="22"/>
      <c r="LXE300" s="22"/>
      <c r="LXF300" s="22"/>
      <c r="LXG300" s="22"/>
      <c r="LXH300" s="22"/>
      <c r="LXI300" s="22"/>
      <c r="LXJ300" s="22"/>
      <c r="LXK300" s="22"/>
      <c r="LXL300" s="22"/>
      <c r="LXM300" s="22"/>
      <c r="LXN300" s="22"/>
      <c r="LXO300" s="22"/>
      <c r="LXP300" s="22"/>
      <c r="LXQ300" s="22"/>
      <c r="LXR300" s="22"/>
      <c r="LXS300" s="22"/>
      <c r="LXT300" s="22"/>
      <c r="LXU300" s="22"/>
      <c r="LXV300" s="22"/>
      <c r="LXW300" s="22"/>
      <c r="LXX300" s="22"/>
      <c r="LXY300" s="22"/>
      <c r="LXZ300" s="22"/>
      <c r="LYA300" s="22"/>
      <c r="LYB300" s="22"/>
      <c r="LYC300" s="22"/>
      <c r="LYD300" s="22"/>
      <c r="LYE300" s="22"/>
      <c r="LYF300" s="22"/>
      <c r="LYG300" s="22"/>
      <c r="LYH300" s="22"/>
      <c r="LYI300" s="22"/>
      <c r="LYJ300" s="22"/>
      <c r="LYK300" s="22"/>
      <c r="LYL300" s="22"/>
      <c r="LYM300" s="22"/>
      <c r="LYN300" s="22"/>
      <c r="LYO300" s="22"/>
      <c r="LYP300" s="22"/>
      <c r="LYQ300" s="22"/>
      <c r="LYR300" s="22"/>
      <c r="LYS300" s="22"/>
      <c r="LYT300" s="22"/>
      <c r="LYU300" s="22"/>
      <c r="LYV300" s="22"/>
      <c r="LYW300" s="22"/>
      <c r="LYX300" s="22"/>
      <c r="LYY300" s="22"/>
      <c r="LYZ300" s="22"/>
      <c r="LZA300" s="22"/>
      <c r="LZB300" s="22"/>
      <c r="LZC300" s="22"/>
      <c r="LZD300" s="22"/>
      <c r="LZE300" s="22"/>
      <c r="LZF300" s="22"/>
      <c r="LZG300" s="22"/>
      <c r="LZH300" s="22"/>
      <c r="LZI300" s="22"/>
      <c r="LZJ300" s="22"/>
      <c r="LZK300" s="22"/>
      <c r="LZL300" s="22"/>
      <c r="LZM300" s="22"/>
      <c r="LZN300" s="22"/>
      <c r="LZO300" s="22"/>
      <c r="LZP300" s="22"/>
      <c r="LZQ300" s="22"/>
      <c r="LZR300" s="22"/>
      <c r="LZS300" s="22"/>
      <c r="LZT300" s="22"/>
      <c r="LZU300" s="22"/>
      <c r="LZV300" s="22"/>
      <c r="LZW300" s="22"/>
      <c r="LZX300" s="22"/>
      <c r="LZY300" s="22"/>
      <c r="LZZ300" s="22"/>
      <c r="MAA300" s="22"/>
      <c r="MAB300" s="22"/>
      <c r="MAC300" s="22"/>
      <c r="MAD300" s="22"/>
      <c r="MAE300" s="22"/>
      <c r="MAF300" s="22"/>
      <c r="MAG300" s="22"/>
      <c r="MAH300" s="22"/>
      <c r="MAI300" s="22"/>
      <c r="MAJ300" s="22"/>
      <c r="MAK300" s="22"/>
      <c r="MAL300" s="22"/>
      <c r="MAM300" s="22"/>
      <c r="MAN300" s="22"/>
      <c r="MAO300" s="22"/>
      <c r="MAP300" s="22"/>
      <c r="MAQ300" s="22"/>
      <c r="MAR300" s="22"/>
      <c r="MAS300" s="22"/>
      <c r="MAT300" s="22"/>
      <c r="MAU300" s="22"/>
      <c r="MAV300" s="22"/>
      <c r="MAW300" s="22"/>
      <c r="MAX300" s="22"/>
      <c r="MAY300" s="22"/>
      <c r="MAZ300" s="22"/>
      <c r="MBA300" s="22"/>
      <c r="MBB300" s="22"/>
      <c r="MBC300" s="22"/>
      <c r="MBD300" s="22"/>
      <c r="MBE300" s="22"/>
      <c r="MBF300" s="22"/>
      <c r="MBG300" s="22"/>
      <c r="MBH300" s="22"/>
      <c r="MBI300" s="22"/>
      <c r="MBJ300" s="22"/>
      <c r="MBK300" s="22"/>
      <c r="MBL300" s="22"/>
      <c r="MBM300" s="22"/>
      <c r="MBN300" s="22"/>
      <c r="MBO300" s="22"/>
      <c r="MBP300" s="22"/>
      <c r="MBQ300" s="22"/>
      <c r="MBR300" s="22"/>
      <c r="MBS300" s="22"/>
      <c r="MBT300" s="22"/>
      <c r="MBU300" s="22"/>
      <c r="MBV300" s="22"/>
      <c r="MBW300" s="22"/>
      <c r="MBX300" s="22"/>
      <c r="MBY300" s="22"/>
      <c r="MBZ300" s="22"/>
      <c r="MCA300" s="22"/>
      <c r="MCB300" s="22"/>
      <c r="MCC300" s="22"/>
      <c r="MCD300" s="22"/>
      <c r="MCE300" s="22"/>
      <c r="MCF300" s="22"/>
      <c r="MCG300" s="22"/>
      <c r="MCH300" s="22"/>
      <c r="MCI300" s="22"/>
      <c r="MCJ300" s="22"/>
      <c r="MCK300" s="22"/>
      <c r="MCL300" s="22"/>
      <c r="MCM300" s="22"/>
      <c r="MCN300" s="22"/>
      <c r="MCO300" s="22"/>
      <c r="MCP300" s="22"/>
      <c r="MCQ300" s="22"/>
      <c r="MCR300" s="22"/>
      <c r="MCS300" s="22"/>
      <c r="MCT300" s="22"/>
      <c r="MCU300" s="22"/>
      <c r="MCV300" s="22"/>
      <c r="MCW300" s="22"/>
      <c r="MCX300" s="22"/>
      <c r="MCY300" s="22"/>
      <c r="MCZ300" s="22"/>
      <c r="MDA300" s="22"/>
      <c r="MDB300" s="22"/>
      <c r="MDC300" s="22"/>
      <c r="MDD300" s="22"/>
      <c r="MDE300" s="22"/>
      <c r="MDF300" s="22"/>
      <c r="MDG300" s="22"/>
      <c r="MDH300" s="22"/>
      <c r="MDI300" s="22"/>
      <c r="MDJ300" s="22"/>
      <c r="MDK300" s="22"/>
      <c r="MDL300" s="22"/>
      <c r="MDM300" s="22"/>
      <c r="MDN300" s="22"/>
      <c r="MDO300" s="22"/>
      <c r="MDP300" s="22"/>
      <c r="MDQ300" s="22"/>
      <c r="MDR300" s="22"/>
      <c r="MDS300" s="22"/>
      <c r="MDT300" s="22"/>
      <c r="MDU300" s="22"/>
      <c r="MDV300" s="22"/>
      <c r="MDW300" s="22"/>
      <c r="MDX300" s="22"/>
      <c r="MDY300" s="22"/>
      <c r="MDZ300" s="22"/>
      <c r="MEA300" s="22"/>
      <c r="MEB300" s="22"/>
      <c r="MEC300" s="22"/>
      <c r="MED300" s="22"/>
      <c r="MEE300" s="22"/>
      <c r="MEF300" s="22"/>
      <c r="MEG300" s="22"/>
      <c r="MEH300" s="22"/>
      <c r="MEI300" s="22"/>
      <c r="MEJ300" s="22"/>
      <c r="MEK300" s="22"/>
      <c r="MEL300" s="22"/>
      <c r="MEM300" s="22"/>
      <c r="MEN300" s="22"/>
      <c r="MEO300" s="22"/>
      <c r="MEP300" s="22"/>
      <c r="MEQ300" s="22"/>
      <c r="MER300" s="22"/>
      <c r="MES300" s="22"/>
      <c r="MET300" s="22"/>
      <c r="MEU300" s="22"/>
      <c r="MEV300" s="22"/>
      <c r="MEW300" s="22"/>
      <c r="MEX300" s="22"/>
      <c r="MEY300" s="22"/>
      <c r="MEZ300" s="22"/>
      <c r="MFA300" s="22"/>
      <c r="MFB300" s="22"/>
      <c r="MFC300" s="22"/>
      <c r="MFD300" s="22"/>
      <c r="MFE300" s="22"/>
      <c r="MFF300" s="22"/>
      <c r="MFG300" s="22"/>
      <c r="MFH300" s="22"/>
      <c r="MFI300" s="22"/>
      <c r="MFJ300" s="22"/>
      <c r="MFK300" s="22"/>
      <c r="MFL300" s="22"/>
      <c r="MFM300" s="22"/>
      <c r="MFN300" s="22"/>
      <c r="MFO300" s="22"/>
      <c r="MFP300" s="22"/>
      <c r="MFQ300" s="22"/>
      <c r="MFR300" s="22"/>
      <c r="MFS300" s="22"/>
      <c r="MFT300" s="22"/>
      <c r="MFU300" s="22"/>
      <c r="MFV300" s="22"/>
      <c r="MFW300" s="22"/>
      <c r="MFX300" s="22"/>
      <c r="MFY300" s="22"/>
      <c r="MFZ300" s="22"/>
      <c r="MGA300" s="22"/>
      <c r="MGB300" s="22"/>
      <c r="MGC300" s="22"/>
      <c r="MGD300" s="22"/>
      <c r="MGE300" s="22"/>
      <c r="MGF300" s="22"/>
      <c r="MGG300" s="22"/>
      <c r="MGH300" s="22"/>
      <c r="MGI300" s="22"/>
      <c r="MGJ300" s="22"/>
      <c r="MGK300" s="22"/>
      <c r="MGL300" s="22"/>
      <c r="MGM300" s="22"/>
      <c r="MGN300" s="22"/>
      <c r="MGO300" s="22"/>
      <c r="MGP300" s="22"/>
      <c r="MGQ300" s="22"/>
      <c r="MGR300" s="22"/>
      <c r="MGS300" s="22"/>
      <c r="MGT300" s="22"/>
      <c r="MGU300" s="22"/>
      <c r="MGV300" s="22"/>
      <c r="MGW300" s="22"/>
      <c r="MGX300" s="22"/>
      <c r="MGY300" s="22"/>
      <c r="MGZ300" s="22"/>
      <c r="MHA300" s="22"/>
      <c r="MHB300" s="22"/>
      <c r="MHC300" s="22"/>
      <c r="MHD300" s="22"/>
      <c r="MHE300" s="22"/>
      <c r="MHF300" s="22"/>
      <c r="MHG300" s="22"/>
      <c r="MHH300" s="22"/>
      <c r="MHI300" s="22"/>
      <c r="MHJ300" s="22"/>
      <c r="MHK300" s="22"/>
      <c r="MHL300" s="22"/>
      <c r="MHM300" s="22"/>
      <c r="MHN300" s="22"/>
      <c r="MHO300" s="22"/>
      <c r="MHP300" s="22"/>
      <c r="MHQ300" s="22"/>
      <c r="MHR300" s="22"/>
      <c r="MHS300" s="22"/>
      <c r="MHT300" s="22"/>
      <c r="MHU300" s="22"/>
      <c r="MHV300" s="22"/>
      <c r="MHW300" s="22"/>
      <c r="MHX300" s="22"/>
      <c r="MHY300" s="22"/>
      <c r="MHZ300" s="22"/>
      <c r="MIA300" s="22"/>
      <c r="MIB300" s="22"/>
      <c r="MIC300" s="22"/>
      <c r="MID300" s="22"/>
      <c r="MIE300" s="22"/>
      <c r="MIF300" s="22"/>
      <c r="MIG300" s="22"/>
      <c r="MIH300" s="22"/>
      <c r="MII300" s="22"/>
      <c r="MIJ300" s="22"/>
      <c r="MIK300" s="22"/>
      <c r="MIL300" s="22"/>
      <c r="MIM300" s="22"/>
      <c r="MIN300" s="22"/>
      <c r="MIO300" s="22"/>
      <c r="MIP300" s="22"/>
      <c r="MIQ300" s="22"/>
      <c r="MIR300" s="22"/>
      <c r="MIS300" s="22"/>
      <c r="MIT300" s="22"/>
      <c r="MIU300" s="22"/>
      <c r="MIV300" s="22"/>
      <c r="MIW300" s="22"/>
      <c r="MIX300" s="22"/>
      <c r="MIY300" s="22"/>
      <c r="MIZ300" s="22"/>
      <c r="MJA300" s="22"/>
      <c r="MJB300" s="22"/>
      <c r="MJC300" s="22"/>
      <c r="MJD300" s="22"/>
      <c r="MJE300" s="22"/>
      <c r="MJF300" s="22"/>
      <c r="MJG300" s="22"/>
      <c r="MJH300" s="22"/>
      <c r="MJI300" s="22"/>
      <c r="MJJ300" s="22"/>
      <c r="MJK300" s="22"/>
      <c r="MJL300" s="22"/>
      <c r="MJM300" s="22"/>
      <c r="MJN300" s="22"/>
      <c r="MJO300" s="22"/>
      <c r="MJP300" s="22"/>
      <c r="MJQ300" s="22"/>
      <c r="MJR300" s="22"/>
      <c r="MJS300" s="22"/>
      <c r="MJT300" s="22"/>
      <c r="MJU300" s="22"/>
      <c r="MJV300" s="22"/>
      <c r="MJW300" s="22"/>
      <c r="MJX300" s="22"/>
      <c r="MJY300" s="22"/>
      <c r="MJZ300" s="22"/>
      <c r="MKA300" s="22"/>
      <c r="MKB300" s="22"/>
      <c r="MKC300" s="22"/>
      <c r="MKD300" s="22"/>
      <c r="MKE300" s="22"/>
      <c r="MKF300" s="22"/>
      <c r="MKG300" s="22"/>
      <c r="MKH300" s="22"/>
      <c r="MKI300" s="22"/>
      <c r="MKJ300" s="22"/>
      <c r="MKK300" s="22"/>
      <c r="MKL300" s="22"/>
      <c r="MKM300" s="22"/>
      <c r="MKN300" s="22"/>
      <c r="MKO300" s="22"/>
      <c r="MKP300" s="22"/>
      <c r="MKQ300" s="22"/>
      <c r="MKR300" s="22"/>
      <c r="MKS300" s="22"/>
      <c r="MKT300" s="22"/>
      <c r="MKU300" s="22"/>
      <c r="MKV300" s="22"/>
      <c r="MKW300" s="22"/>
      <c r="MKX300" s="22"/>
      <c r="MKY300" s="22"/>
      <c r="MKZ300" s="22"/>
      <c r="MLA300" s="22"/>
      <c r="MLB300" s="22"/>
      <c r="MLC300" s="22"/>
      <c r="MLD300" s="22"/>
      <c r="MLE300" s="22"/>
      <c r="MLF300" s="22"/>
      <c r="MLG300" s="22"/>
      <c r="MLH300" s="22"/>
      <c r="MLI300" s="22"/>
      <c r="MLJ300" s="22"/>
      <c r="MLK300" s="22"/>
      <c r="MLL300" s="22"/>
      <c r="MLM300" s="22"/>
      <c r="MLN300" s="22"/>
      <c r="MLO300" s="22"/>
      <c r="MLP300" s="22"/>
      <c r="MLQ300" s="22"/>
      <c r="MLR300" s="22"/>
      <c r="MLS300" s="22"/>
      <c r="MLT300" s="22"/>
      <c r="MLU300" s="22"/>
      <c r="MLV300" s="22"/>
      <c r="MLW300" s="22"/>
      <c r="MLX300" s="22"/>
      <c r="MLY300" s="22"/>
      <c r="MLZ300" s="22"/>
      <c r="MMA300" s="22"/>
      <c r="MMB300" s="22"/>
      <c r="MMC300" s="22"/>
      <c r="MMD300" s="22"/>
      <c r="MME300" s="22"/>
      <c r="MMF300" s="22"/>
      <c r="MMG300" s="22"/>
      <c r="MMH300" s="22"/>
      <c r="MMI300" s="22"/>
      <c r="MMJ300" s="22"/>
      <c r="MMK300" s="22"/>
      <c r="MML300" s="22"/>
      <c r="MMM300" s="22"/>
      <c r="MMN300" s="22"/>
      <c r="MMO300" s="22"/>
      <c r="MMP300" s="22"/>
      <c r="MMQ300" s="22"/>
      <c r="MMR300" s="22"/>
      <c r="MMS300" s="22"/>
      <c r="MMT300" s="22"/>
      <c r="MMU300" s="22"/>
      <c r="MMV300" s="22"/>
      <c r="MMW300" s="22"/>
      <c r="MMX300" s="22"/>
      <c r="MMY300" s="22"/>
      <c r="MMZ300" s="22"/>
      <c r="MNA300" s="22"/>
      <c r="MNB300" s="22"/>
      <c r="MNC300" s="22"/>
      <c r="MND300" s="22"/>
      <c r="MNE300" s="22"/>
      <c r="MNF300" s="22"/>
      <c r="MNG300" s="22"/>
      <c r="MNH300" s="22"/>
      <c r="MNI300" s="22"/>
      <c r="MNJ300" s="22"/>
      <c r="MNK300" s="22"/>
      <c r="MNL300" s="22"/>
      <c r="MNM300" s="22"/>
      <c r="MNN300" s="22"/>
      <c r="MNO300" s="22"/>
      <c r="MNP300" s="22"/>
      <c r="MNQ300" s="22"/>
      <c r="MNR300" s="22"/>
      <c r="MNS300" s="22"/>
      <c r="MNT300" s="22"/>
      <c r="MNU300" s="22"/>
      <c r="MNV300" s="22"/>
      <c r="MNW300" s="22"/>
      <c r="MNX300" s="22"/>
      <c r="MNY300" s="22"/>
      <c r="MNZ300" s="22"/>
      <c r="MOA300" s="22"/>
      <c r="MOB300" s="22"/>
      <c r="MOC300" s="22"/>
      <c r="MOD300" s="22"/>
      <c r="MOE300" s="22"/>
      <c r="MOF300" s="22"/>
      <c r="MOG300" s="22"/>
      <c r="MOH300" s="22"/>
      <c r="MOI300" s="22"/>
      <c r="MOJ300" s="22"/>
      <c r="MOK300" s="22"/>
      <c r="MOL300" s="22"/>
      <c r="MOM300" s="22"/>
      <c r="MON300" s="22"/>
      <c r="MOO300" s="22"/>
      <c r="MOP300" s="22"/>
      <c r="MOQ300" s="22"/>
      <c r="MOR300" s="22"/>
      <c r="MOS300" s="22"/>
      <c r="MOT300" s="22"/>
      <c r="MOU300" s="22"/>
      <c r="MOV300" s="22"/>
      <c r="MOW300" s="22"/>
      <c r="MOX300" s="22"/>
      <c r="MOY300" s="22"/>
      <c r="MOZ300" s="22"/>
      <c r="MPA300" s="22"/>
      <c r="MPB300" s="22"/>
      <c r="MPC300" s="22"/>
      <c r="MPD300" s="22"/>
      <c r="MPE300" s="22"/>
      <c r="MPF300" s="22"/>
      <c r="MPG300" s="22"/>
      <c r="MPH300" s="22"/>
      <c r="MPI300" s="22"/>
      <c r="MPJ300" s="22"/>
      <c r="MPK300" s="22"/>
      <c r="MPL300" s="22"/>
      <c r="MPM300" s="22"/>
      <c r="MPN300" s="22"/>
      <c r="MPO300" s="22"/>
      <c r="MPP300" s="22"/>
      <c r="MPQ300" s="22"/>
      <c r="MPR300" s="22"/>
      <c r="MPS300" s="22"/>
      <c r="MPT300" s="22"/>
      <c r="MPU300" s="22"/>
      <c r="MPV300" s="22"/>
      <c r="MPW300" s="22"/>
      <c r="MPX300" s="22"/>
      <c r="MPY300" s="22"/>
      <c r="MPZ300" s="22"/>
      <c r="MQA300" s="22"/>
      <c r="MQB300" s="22"/>
      <c r="MQC300" s="22"/>
      <c r="MQD300" s="22"/>
      <c r="MQE300" s="22"/>
      <c r="MQF300" s="22"/>
      <c r="MQG300" s="22"/>
      <c r="MQH300" s="22"/>
      <c r="MQI300" s="22"/>
      <c r="MQJ300" s="22"/>
      <c r="MQK300" s="22"/>
      <c r="MQL300" s="22"/>
      <c r="MQM300" s="22"/>
      <c r="MQN300" s="22"/>
      <c r="MQO300" s="22"/>
      <c r="MQP300" s="22"/>
      <c r="MQQ300" s="22"/>
      <c r="MQR300" s="22"/>
      <c r="MQS300" s="22"/>
      <c r="MQT300" s="22"/>
      <c r="MQU300" s="22"/>
      <c r="MQV300" s="22"/>
      <c r="MQW300" s="22"/>
      <c r="MQX300" s="22"/>
      <c r="MQY300" s="22"/>
      <c r="MQZ300" s="22"/>
      <c r="MRA300" s="22"/>
      <c r="MRB300" s="22"/>
      <c r="MRC300" s="22"/>
      <c r="MRD300" s="22"/>
      <c r="MRE300" s="22"/>
      <c r="MRF300" s="22"/>
      <c r="MRG300" s="22"/>
      <c r="MRH300" s="22"/>
      <c r="MRI300" s="22"/>
      <c r="MRJ300" s="22"/>
      <c r="MRK300" s="22"/>
      <c r="MRL300" s="22"/>
      <c r="MRM300" s="22"/>
      <c r="MRN300" s="22"/>
      <c r="MRO300" s="22"/>
      <c r="MRP300" s="22"/>
      <c r="MRQ300" s="22"/>
      <c r="MRR300" s="22"/>
      <c r="MRS300" s="22"/>
      <c r="MRT300" s="22"/>
      <c r="MRU300" s="22"/>
      <c r="MRV300" s="22"/>
      <c r="MRW300" s="22"/>
      <c r="MRX300" s="22"/>
      <c r="MRY300" s="22"/>
      <c r="MRZ300" s="22"/>
      <c r="MSA300" s="22"/>
      <c r="MSB300" s="22"/>
      <c r="MSC300" s="22"/>
      <c r="MSD300" s="22"/>
      <c r="MSE300" s="22"/>
      <c r="MSF300" s="22"/>
      <c r="MSG300" s="22"/>
      <c r="MSH300" s="22"/>
      <c r="MSI300" s="22"/>
      <c r="MSJ300" s="22"/>
      <c r="MSK300" s="22"/>
      <c r="MSL300" s="22"/>
      <c r="MSM300" s="22"/>
      <c r="MSN300" s="22"/>
      <c r="MSO300" s="22"/>
      <c r="MSP300" s="22"/>
      <c r="MSQ300" s="22"/>
      <c r="MSR300" s="22"/>
      <c r="MSS300" s="22"/>
      <c r="MST300" s="22"/>
      <c r="MSU300" s="22"/>
      <c r="MSV300" s="22"/>
      <c r="MSW300" s="22"/>
      <c r="MSX300" s="22"/>
      <c r="MSY300" s="22"/>
      <c r="MSZ300" s="22"/>
      <c r="MTA300" s="22"/>
      <c r="MTB300" s="22"/>
      <c r="MTC300" s="22"/>
      <c r="MTD300" s="22"/>
      <c r="MTE300" s="22"/>
      <c r="MTF300" s="22"/>
      <c r="MTG300" s="22"/>
      <c r="MTH300" s="22"/>
      <c r="MTI300" s="22"/>
      <c r="MTJ300" s="22"/>
      <c r="MTK300" s="22"/>
      <c r="MTL300" s="22"/>
      <c r="MTM300" s="22"/>
      <c r="MTN300" s="22"/>
      <c r="MTO300" s="22"/>
      <c r="MTP300" s="22"/>
      <c r="MTQ300" s="22"/>
      <c r="MTR300" s="22"/>
      <c r="MTS300" s="22"/>
      <c r="MTT300" s="22"/>
      <c r="MTU300" s="22"/>
      <c r="MTV300" s="22"/>
      <c r="MTW300" s="22"/>
      <c r="MTX300" s="22"/>
      <c r="MTY300" s="22"/>
      <c r="MTZ300" s="22"/>
      <c r="MUA300" s="22"/>
      <c r="MUB300" s="22"/>
      <c r="MUC300" s="22"/>
      <c r="MUD300" s="22"/>
      <c r="MUE300" s="22"/>
      <c r="MUF300" s="22"/>
      <c r="MUG300" s="22"/>
      <c r="MUH300" s="22"/>
      <c r="MUI300" s="22"/>
      <c r="MUJ300" s="22"/>
      <c r="MUK300" s="22"/>
      <c r="MUL300" s="22"/>
      <c r="MUM300" s="22"/>
      <c r="MUN300" s="22"/>
      <c r="MUO300" s="22"/>
      <c r="MUP300" s="22"/>
      <c r="MUQ300" s="22"/>
      <c r="MUR300" s="22"/>
      <c r="MUS300" s="22"/>
      <c r="MUT300" s="22"/>
      <c r="MUU300" s="22"/>
      <c r="MUV300" s="22"/>
      <c r="MUW300" s="22"/>
      <c r="MUX300" s="22"/>
      <c r="MUY300" s="22"/>
      <c r="MUZ300" s="22"/>
      <c r="MVA300" s="22"/>
      <c r="MVB300" s="22"/>
      <c r="MVC300" s="22"/>
      <c r="MVD300" s="22"/>
      <c r="MVE300" s="22"/>
      <c r="MVF300" s="22"/>
      <c r="MVG300" s="22"/>
      <c r="MVH300" s="22"/>
      <c r="MVI300" s="22"/>
      <c r="MVJ300" s="22"/>
      <c r="MVK300" s="22"/>
      <c r="MVL300" s="22"/>
      <c r="MVM300" s="22"/>
      <c r="MVN300" s="22"/>
      <c r="MVO300" s="22"/>
      <c r="MVP300" s="22"/>
      <c r="MVQ300" s="22"/>
      <c r="MVR300" s="22"/>
      <c r="MVS300" s="22"/>
      <c r="MVT300" s="22"/>
      <c r="MVU300" s="22"/>
      <c r="MVV300" s="22"/>
      <c r="MVW300" s="22"/>
      <c r="MVX300" s="22"/>
      <c r="MVY300" s="22"/>
      <c r="MVZ300" s="22"/>
      <c r="MWA300" s="22"/>
      <c r="MWB300" s="22"/>
      <c r="MWC300" s="22"/>
      <c r="MWD300" s="22"/>
      <c r="MWE300" s="22"/>
      <c r="MWF300" s="22"/>
      <c r="MWG300" s="22"/>
      <c r="MWH300" s="22"/>
      <c r="MWI300" s="22"/>
      <c r="MWJ300" s="22"/>
      <c r="MWK300" s="22"/>
      <c r="MWL300" s="22"/>
      <c r="MWM300" s="22"/>
      <c r="MWN300" s="22"/>
      <c r="MWO300" s="22"/>
      <c r="MWP300" s="22"/>
      <c r="MWQ300" s="22"/>
      <c r="MWR300" s="22"/>
      <c r="MWS300" s="22"/>
      <c r="MWT300" s="22"/>
      <c r="MWU300" s="22"/>
      <c r="MWV300" s="22"/>
      <c r="MWW300" s="22"/>
      <c r="MWX300" s="22"/>
      <c r="MWY300" s="22"/>
      <c r="MWZ300" s="22"/>
      <c r="MXA300" s="22"/>
      <c r="MXB300" s="22"/>
      <c r="MXC300" s="22"/>
      <c r="MXD300" s="22"/>
      <c r="MXE300" s="22"/>
      <c r="MXF300" s="22"/>
      <c r="MXG300" s="22"/>
      <c r="MXH300" s="22"/>
      <c r="MXI300" s="22"/>
      <c r="MXJ300" s="22"/>
      <c r="MXK300" s="22"/>
      <c r="MXL300" s="22"/>
      <c r="MXM300" s="22"/>
      <c r="MXN300" s="22"/>
      <c r="MXO300" s="22"/>
      <c r="MXP300" s="22"/>
      <c r="MXQ300" s="22"/>
      <c r="MXR300" s="22"/>
      <c r="MXS300" s="22"/>
      <c r="MXT300" s="22"/>
      <c r="MXU300" s="22"/>
      <c r="MXV300" s="22"/>
      <c r="MXW300" s="22"/>
      <c r="MXX300" s="22"/>
      <c r="MXY300" s="22"/>
      <c r="MXZ300" s="22"/>
      <c r="MYA300" s="22"/>
      <c r="MYB300" s="22"/>
      <c r="MYC300" s="22"/>
      <c r="MYD300" s="22"/>
      <c r="MYE300" s="22"/>
      <c r="MYF300" s="22"/>
      <c r="MYG300" s="22"/>
      <c r="MYH300" s="22"/>
      <c r="MYI300" s="22"/>
      <c r="MYJ300" s="22"/>
      <c r="MYK300" s="22"/>
      <c r="MYL300" s="22"/>
      <c r="MYM300" s="22"/>
      <c r="MYN300" s="22"/>
      <c r="MYO300" s="22"/>
      <c r="MYP300" s="22"/>
      <c r="MYQ300" s="22"/>
      <c r="MYR300" s="22"/>
      <c r="MYS300" s="22"/>
      <c r="MYT300" s="22"/>
      <c r="MYU300" s="22"/>
      <c r="MYV300" s="22"/>
      <c r="MYW300" s="22"/>
      <c r="MYX300" s="22"/>
      <c r="MYY300" s="22"/>
      <c r="MYZ300" s="22"/>
      <c r="MZA300" s="22"/>
      <c r="MZB300" s="22"/>
      <c r="MZC300" s="22"/>
      <c r="MZD300" s="22"/>
      <c r="MZE300" s="22"/>
      <c r="MZF300" s="22"/>
      <c r="MZG300" s="22"/>
      <c r="MZH300" s="22"/>
      <c r="MZI300" s="22"/>
      <c r="MZJ300" s="22"/>
      <c r="MZK300" s="22"/>
      <c r="MZL300" s="22"/>
      <c r="MZM300" s="22"/>
      <c r="MZN300" s="22"/>
      <c r="MZO300" s="22"/>
      <c r="MZP300" s="22"/>
      <c r="MZQ300" s="22"/>
      <c r="MZR300" s="22"/>
      <c r="MZS300" s="22"/>
      <c r="MZT300" s="22"/>
      <c r="MZU300" s="22"/>
      <c r="MZV300" s="22"/>
      <c r="MZW300" s="22"/>
      <c r="MZX300" s="22"/>
      <c r="MZY300" s="22"/>
      <c r="MZZ300" s="22"/>
      <c r="NAA300" s="22"/>
      <c r="NAB300" s="22"/>
      <c r="NAC300" s="22"/>
      <c r="NAD300" s="22"/>
      <c r="NAE300" s="22"/>
      <c r="NAF300" s="22"/>
      <c r="NAG300" s="22"/>
      <c r="NAH300" s="22"/>
      <c r="NAI300" s="22"/>
      <c r="NAJ300" s="22"/>
      <c r="NAK300" s="22"/>
      <c r="NAL300" s="22"/>
      <c r="NAM300" s="22"/>
      <c r="NAN300" s="22"/>
      <c r="NAO300" s="22"/>
      <c r="NAP300" s="22"/>
      <c r="NAQ300" s="22"/>
      <c r="NAR300" s="22"/>
      <c r="NAS300" s="22"/>
      <c r="NAT300" s="22"/>
      <c r="NAU300" s="22"/>
      <c r="NAV300" s="22"/>
      <c r="NAW300" s="22"/>
      <c r="NAX300" s="22"/>
      <c r="NAY300" s="22"/>
      <c r="NAZ300" s="22"/>
      <c r="NBA300" s="22"/>
      <c r="NBB300" s="22"/>
      <c r="NBC300" s="22"/>
      <c r="NBD300" s="22"/>
      <c r="NBE300" s="22"/>
      <c r="NBF300" s="22"/>
      <c r="NBG300" s="22"/>
      <c r="NBH300" s="22"/>
      <c r="NBI300" s="22"/>
      <c r="NBJ300" s="22"/>
      <c r="NBK300" s="22"/>
      <c r="NBL300" s="22"/>
      <c r="NBM300" s="22"/>
      <c r="NBN300" s="22"/>
      <c r="NBO300" s="22"/>
      <c r="NBP300" s="22"/>
      <c r="NBQ300" s="22"/>
      <c r="NBR300" s="22"/>
      <c r="NBS300" s="22"/>
      <c r="NBT300" s="22"/>
      <c r="NBU300" s="22"/>
      <c r="NBV300" s="22"/>
      <c r="NBW300" s="22"/>
      <c r="NBX300" s="22"/>
      <c r="NBY300" s="22"/>
      <c r="NBZ300" s="22"/>
      <c r="NCA300" s="22"/>
      <c r="NCB300" s="22"/>
      <c r="NCC300" s="22"/>
      <c r="NCD300" s="22"/>
      <c r="NCE300" s="22"/>
      <c r="NCF300" s="22"/>
      <c r="NCG300" s="22"/>
      <c r="NCH300" s="22"/>
      <c r="NCI300" s="22"/>
      <c r="NCJ300" s="22"/>
      <c r="NCK300" s="22"/>
      <c r="NCL300" s="22"/>
      <c r="NCM300" s="22"/>
      <c r="NCN300" s="22"/>
      <c r="NCO300" s="22"/>
      <c r="NCP300" s="22"/>
      <c r="NCQ300" s="22"/>
      <c r="NCR300" s="22"/>
      <c r="NCS300" s="22"/>
      <c r="NCT300" s="22"/>
      <c r="NCU300" s="22"/>
      <c r="NCV300" s="22"/>
      <c r="NCW300" s="22"/>
      <c r="NCX300" s="22"/>
      <c r="NCY300" s="22"/>
      <c r="NCZ300" s="22"/>
      <c r="NDA300" s="22"/>
      <c r="NDB300" s="22"/>
      <c r="NDC300" s="22"/>
      <c r="NDD300" s="22"/>
      <c r="NDE300" s="22"/>
      <c r="NDF300" s="22"/>
      <c r="NDG300" s="22"/>
      <c r="NDH300" s="22"/>
      <c r="NDI300" s="22"/>
      <c r="NDJ300" s="22"/>
      <c r="NDK300" s="22"/>
      <c r="NDL300" s="22"/>
      <c r="NDM300" s="22"/>
      <c r="NDN300" s="22"/>
      <c r="NDO300" s="22"/>
      <c r="NDP300" s="22"/>
      <c r="NDQ300" s="22"/>
      <c r="NDR300" s="22"/>
      <c r="NDS300" s="22"/>
      <c r="NDT300" s="22"/>
      <c r="NDU300" s="22"/>
      <c r="NDV300" s="22"/>
      <c r="NDW300" s="22"/>
      <c r="NDX300" s="22"/>
      <c r="NDY300" s="22"/>
      <c r="NDZ300" s="22"/>
      <c r="NEA300" s="22"/>
      <c r="NEB300" s="22"/>
      <c r="NEC300" s="22"/>
      <c r="NED300" s="22"/>
      <c r="NEE300" s="22"/>
      <c r="NEF300" s="22"/>
      <c r="NEG300" s="22"/>
      <c r="NEH300" s="22"/>
      <c r="NEI300" s="22"/>
      <c r="NEJ300" s="22"/>
      <c r="NEK300" s="22"/>
      <c r="NEL300" s="22"/>
      <c r="NEM300" s="22"/>
      <c r="NEN300" s="22"/>
      <c r="NEO300" s="22"/>
      <c r="NEP300" s="22"/>
      <c r="NEQ300" s="22"/>
      <c r="NER300" s="22"/>
      <c r="NES300" s="22"/>
      <c r="NET300" s="22"/>
      <c r="NEU300" s="22"/>
      <c r="NEV300" s="22"/>
      <c r="NEW300" s="22"/>
      <c r="NEX300" s="22"/>
      <c r="NEY300" s="22"/>
      <c r="NEZ300" s="22"/>
      <c r="NFA300" s="22"/>
      <c r="NFB300" s="22"/>
      <c r="NFC300" s="22"/>
      <c r="NFD300" s="22"/>
      <c r="NFE300" s="22"/>
      <c r="NFF300" s="22"/>
      <c r="NFG300" s="22"/>
      <c r="NFH300" s="22"/>
      <c r="NFI300" s="22"/>
      <c r="NFJ300" s="22"/>
      <c r="NFK300" s="22"/>
      <c r="NFL300" s="22"/>
      <c r="NFM300" s="22"/>
      <c r="NFN300" s="22"/>
      <c r="NFO300" s="22"/>
      <c r="NFP300" s="22"/>
      <c r="NFQ300" s="22"/>
      <c r="NFR300" s="22"/>
      <c r="NFS300" s="22"/>
      <c r="NFT300" s="22"/>
      <c r="NFU300" s="22"/>
      <c r="NFV300" s="22"/>
      <c r="NFW300" s="22"/>
      <c r="NFX300" s="22"/>
      <c r="NFY300" s="22"/>
      <c r="NFZ300" s="22"/>
      <c r="NGA300" s="22"/>
      <c r="NGB300" s="22"/>
      <c r="NGC300" s="22"/>
      <c r="NGD300" s="22"/>
      <c r="NGE300" s="22"/>
      <c r="NGF300" s="22"/>
      <c r="NGG300" s="22"/>
      <c r="NGH300" s="22"/>
      <c r="NGI300" s="22"/>
      <c r="NGJ300" s="22"/>
      <c r="NGK300" s="22"/>
      <c r="NGL300" s="22"/>
      <c r="NGM300" s="22"/>
      <c r="NGN300" s="22"/>
      <c r="NGO300" s="22"/>
      <c r="NGP300" s="22"/>
      <c r="NGQ300" s="22"/>
      <c r="NGR300" s="22"/>
      <c r="NGS300" s="22"/>
      <c r="NGT300" s="22"/>
      <c r="NGU300" s="22"/>
      <c r="NGV300" s="22"/>
      <c r="NGW300" s="22"/>
      <c r="NGX300" s="22"/>
      <c r="NGY300" s="22"/>
      <c r="NGZ300" s="22"/>
      <c r="NHA300" s="22"/>
      <c r="NHB300" s="22"/>
      <c r="NHC300" s="22"/>
      <c r="NHD300" s="22"/>
      <c r="NHE300" s="22"/>
      <c r="NHF300" s="22"/>
      <c r="NHG300" s="22"/>
      <c r="NHH300" s="22"/>
      <c r="NHI300" s="22"/>
      <c r="NHJ300" s="22"/>
      <c r="NHK300" s="22"/>
      <c r="NHL300" s="22"/>
      <c r="NHM300" s="22"/>
      <c r="NHN300" s="22"/>
      <c r="NHO300" s="22"/>
      <c r="NHP300" s="22"/>
      <c r="NHQ300" s="22"/>
      <c r="NHR300" s="22"/>
      <c r="NHS300" s="22"/>
      <c r="NHT300" s="22"/>
      <c r="NHU300" s="22"/>
      <c r="NHV300" s="22"/>
      <c r="NHW300" s="22"/>
      <c r="NHX300" s="22"/>
      <c r="NHY300" s="22"/>
      <c r="NHZ300" s="22"/>
      <c r="NIA300" s="22"/>
      <c r="NIB300" s="22"/>
      <c r="NIC300" s="22"/>
      <c r="NID300" s="22"/>
      <c r="NIE300" s="22"/>
      <c r="NIF300" s="22"/>
      <c r="NIG300" s="22"/>
      <c r="NIH300" s="22"/>
      <c r="NII300" s="22"/>
      <c r="NIJ300" s="22"/>
      <c r="NIK300" s="22"/>
      <c r="NIL300" s="22"/>
      <c r="NIM300" s="22"/>
      <c r="NIN300" s="22"/>
      <c r="NIO300" s="22"/>
      <c r="NIP300" s="22"/>
      <c r="NIQ300" s="22"/>
      <c r="NIR300" s="22"/>
      <c r="NIS300" s="22"/>
      <c r="NIT300" s="22"/>
      <c r="NIU300" s="22"/>
      <c r="NIV300" s="22"/>
      <c r="NIW300" s="22"/>
      <c r="NIX300" s="22"/>
      <c r="NIY300" s="22"/>
      <c r="NIZ300" s="22"/>
      <c r="NJA300" s="22"/>
      <c r="NJB300" s="22"/>
      <c r="NJC300" s="22"/>
      <c r="NJD300" s="22"/>
      <c r="NJE300" s="22"/>
      <c r="NJF300" s="22"/>
      <c r="NJG300" s="22"/>
      <c r="NJH300" s="22"/>
      <c r="NJI300" s="22"/>
      <c r="NJJ300" s="22"/>
      <c r="NJK300" s="22"/>
      <c r="NJL300" s="22"/>
      <c r="NJM300" s="22"/>
      <c r="NJN300" s="22"/>
      <c r="NJO300" s="22"/>
      <c r="NJP300" s="22"/>
      <c r="NJQ300" s="22"/>
      <c r="NJR300" s="22"/>
      <c r="NJS300" s="22"/>
      <c r="NJT300" s="22"/>
      <c r="NJU300" s="22"/>
      <c r="NJV300" s="22"/>
      <c r="NJW300" s="22"/>
      <c r="NJX300" s="22"/>
      <c r="NJY300" s="22"/>
      <c r="NJZ300" s="22"/>
      <c r="NKA300" s="22"/>
      <c r="NKB300" s="22"/>
      <c r="NKC300" s="22"/>
      <c r="NKD300" s="22"/>
      <c r="NKE300" s="22"/>
      <c r="NKF300" s="22"/>
      <c r="NKG300" s="22"/>
      <c r="NKH300" s="22"/>
      <c r="NKI300" s="22"/>
      <c r="NKJ300" s="22"/>
      <c r="NKK300" s="22"/>
      <c r="NKL300" s="22"/>
      <c r="NKM300" s="22"/>
      <c r="NKN300" s="22"/>
      <c r="NKO300" s="22"/>
      <c r="NKP300" s="22"/>
      <c r="NKQ300" s="22"/>
      <c r="NKR300" s="22"/>
      <c r="NKS300" s="22"/>
      <c r="NKT300" s="22"/>
      <c r="NKU300" s="22"/>
      <c r="NKV300" s="22"/>
      <c r="NKW300" s="22"/>
      <c r="NKX300" s="22"/>
      <c r="NKY300" s="22"/>
      <c r="NKZ300" s="22"/>
      <c r="NLA300" s="22"/>
      <c r="NLB300" s="22"/>
      <c r="NLC300" s="22"/>
      <c r="NLD300" s="22"/>
      <c r="NLE300" s="22"/>
      <c r="NLF300" s="22"/>
      <c r="NLG300" s="22"/>
      <c r="NLH300" s="22"/>
      <c r="NLI300" s="22"/>
      <c r="NLJ300" s="22"/>
      <c r="NLK300" s="22"/>
      <c r="NLL300" s="22"/>
      <c r="NLM300" s="22"/>
      <c r="NLN300" s="22"/>
      <c r="NLO300" s="22"/>
      <c r="NLP300" s="22"/>
      <c r="NLQ300" s="22"/>
      <c r="NLR300" s="22"/>
      <c r="NLS300" s="22"/>
      <c r="NLT300" s="22"/>
      <c r="NLU300" s="22"/>
      <c r="NLV300" s="22"/>
      <c r="NLW300" s="22"/>
      <c r="NLX300" s="22"/>
      <c r="NLY300" s="22"/>
      <c r="NLZ300" s="22"/>
      <c r="NMA300" s="22"/>
      <c r="NMB300" s="22"/>
      <c r="NMC300" s="22"/>
      <c r="NMD300" s="22"/>
      <c r="NME300" s="22"/>
      <c r="NMF300" s="22"/>
      <c r="NMG300" s="22"/>
      <c r="NMH300" s="22"/>
      <c r="NMI300" s="22"/>
      <c r="NMJ300" s="22"/>
      <c r="NMK300" s="22"/>
      <c r="NML300" s="22"/>
      <c r="NMM300" s="22"/>
      <c r="NMN300" s="22"/>
      <c r="NMO300" s="22"/>
      <c r="NMP300" s="22"/>
      <c r="NMQ300" s="22"/>
      <c r="NMR300" s="22"/>
      <c r="NMS300" s="22"/>
      <c r="NMT300" s="22"/>
      <c r="NMU300" s="22"/>
      <c r="NMV300" s="22"/>
      <c r="NMW300" s="22"/>
      <c r="NMX300" s="22"/>
      <c r="NMY300" s="22"/>
      <c r="NMZ300" s="22"/>
      <c r="NNA300" s="22"/>
      <c r="NNB300" s="22"/>
      <c r="NNC300" s="22"/>
      <c r="NND300" s="22"/>
      <c r="NNE300" s="22"/>
      <c r="NNF300" s="22"/>
      <c r="NNG300" s="22"/>
      <c r="NNH300" s="22"/>
      <c r="NNI300" s="22"/>
      <c r="NNJ300" s="22"/>
      <c r="NNK300" s="22"/>
      <c r="NNL300" s="22"/>
      <c r="NNM300" s="22"/>
      <c r="NNN300" s="22"/>
      <c r="NNO300" s="22"/>
      <c r="NNP300" s="22"/>
      <c r="NNQ300" s="22"/>
      <c r="NNR300" s="22"/>
      <c r="NNS300" s="22"/>
      <c r="NNT300" s="22"/>
      <c r="NNU300" s="22"/>
      <c r="NNV300" s="22"/>
      <c r="NNW300" s="22"/>
      <c r="NNX300" s="22"/>
      <c r="NNY300" s="22"/>
      <c r="NNZ300" s="22"/>
      <c r="NOA300" s="22"/>
      <c r="NOB300" s="22"/>
      <c r="NOC300" s="22"/>
      <c r="NOD300" s="22"/>
      <c r="NOE300" s="22"/>
      <c r="NOF300" s="22"/>
      <c r="NOG300" s="22"/>
      <c r="NOH300" s="22"/>
      <c r="NOI300" s="22"/>
      <c r="NOJ300" s="22"/>
      <c r="NOK300" s="22"/>
      <c r="NOL300" s="22"/>
      <c r="NOM300" s="22"/>
      <c r="NON300" s="22"/>
      <c r="NOO300" s="22"/>
      <c r="NOP300" s="22"/>
      <c r="NOQ300" s="22"/>
      <c r="NOR300" s="22"/>
      <c r="NOS300" s="22"/>
      <c r="NOT300" s="22"/>
      <c r="NOU300" s="22"/>
      <c r="NOV300" s="22"/>
      <c r="NOW300" s="22"/>
      <c r="NOX300" s="22"/>
      <c r="NOY300" s="22"/>
      <c r="NOZ300" s="22"/>
      <c r="NPA300" s="22"/>
      <c r="NPB300" s="22"/>
      <c r="NPC300" s="22"/>
      <c r="NPD300" s="22"/>
      <c r="NPE300" s="22"/>
      <c r="NPF300" s="22"/>
      <c r="NPG300" s="22"/>
      <c r="NPH300" s="22"/>
      <c r="NPI300" s="22"/>
      <c r="NPJ300" s="22"/>
      <c r="NPK300" s="22"/>
      <c r="NPL300" s="22"/>
      <c r="NPM300" s="22"/>
      <c r="NPN300" s="22"/>
      <c r="NPO300" s="22"/>
      <c r="NPP300" s="22"/>
      <c r="NPQ300" s="22"/>
      <c r="NPR300" s="22"/>
      <c r="NPS300" s="22"/>
      <c r="NPT300" s="22"/>
      <c r="NPU300" s="22"/>
      <c r="NPV300" s="22"/>
      <c r="NPW300" s="22"/>
      <c r="NPX300" s="22"/>
      <c r="NPY300" s="22"/>
      <c r="NPZ300" s="22"/>
      <c r="NQA300" s="22"/>
      <c r="NQB300" s="22"/>
      <c r="NQC300" s="22"/>
      <c r="NQD300" s="22"/>
      <c r="NQE300" s="22"/>
      <c r="NQF300" s="22"/>
      <c r="NQG300" s="22"/>
      <c r="NQH300" s="22"/>
      <c r="NQI300" s="22"/>
      <c r="NQJ300" s="22"/>
      <c r="NQK300" s="22"/>
      <c r="NQL300" s="22"/>
      <c r="NQM300" s="22"/>
      <c r="NQN300" s="22"/>
      <c r="NQO300" s="22"/>
      <c r="NQP300" s="22"/>
      <c r="NQQ300" s="22"/>
      <c r="NQR300" s="22"/>
      <c r="NQS300" s="22"/>
      <c r="NQT300" s="22"/>
      <c r="NQU300" s="22"/>
      <c r="NQV300" s="22"/>
      <c r="NQW300" s="22"/>
      <c r="NQX300" s="22"/>
      <c r="NQY300" s="22"/>
      <c r="NQZ300" s="22"/>
      <c r="NRA300" s="22"/>
      <c r="NRB300" s="22"/>
      <c r="NRC300" s="22"/>
      <c r="NRD300" s="22"/>
      <c r="NRE300" s="22"/>
      <c r="NRF300" s="22"/>
      <c r="NRG300" s="22"/>
      <c r="NRH300" s="22"/>
      <c r="NRI300" s="22"/>
      <c r="NRJ300" s="22"/>
      <c r="NRK300" s="22"/>
      <c r="NRL300" s="22"/>
      <c r="NRM300" s="22"/>
      <c r="NRN300" s="22"/>
      <c r="NRO300" s="22"/>
      <c r="NRP300" s="22"/>
      <c r="NRQ300" s="22"/>
      <c r="NRR300" s="22"/>
      <c r="NRS300" s="22"/>
      <c r="NRT300" s="22"/>
      <c r="NRU300" s="22"/>
      <c r="NRV300" s="22"/>
      <c r="NRW300" s="22"/>
      <c r="NRX300" s="22"/>
      <c r="NRY300" s="22"/>
      <c r="NRZ300" s="22"/>
      <c r="NSA300" s="22"/>
      <c r="NSB300" s="22"/>
      <c r="NSC300" s="22"/>
      <c r="NSD300" s="22"/>
      <c r="NSE300" s="22"/>
      <c r="NSF300" s="22"/>
      <c r="NSG300" s="22"/>
      <c r="NSH300" s="22"/>
      <c r="NSI300" s="22"/>
      <c r="NSJ300" s="22"/>
      <c r="NSK300" s="22"/>
      <c r="NSL300" s="22"/>
      <c r="NSM300" s="22"/>
      <c r="NSN300" s="22"/>
      <c r="NSO300" s="22"/>
      <c r="NSP300" s="22"/>
      <c r="NSQ300" s="22"/>
      <c r="NSR300" s="22"/>
      <c r="NSS300" s="22"/>
      <c r="NST300" s="22"/>
      <c r="NSU300" s="22"/>
      <c r="NSV300" s="22"/>
      <c r="NSW300" s="22"/>
      <c r="NSX300" s="22"/>
      <c r="NSY300" s="22"/>
      <c r="NSZ300" s="22"/>
      <c r="NTA300" s="22"/>
      <c r="NTB300" s="22"/>
      <c r="NTC300" s="22"/>
      <c r="NTD300" s="22"/>
      <c r="NTE300" s="22"/>
      <c r="NTF300" s="22"/>
      <c r="NTG300" s="22"/>
      <c r="NTH300" s="22"/>
      <c r="NTI300" s="22"/>
      <c r="NTJ300" s="22"/>
      <c r="NTK300" s="22"/>
      <c r="NTL300" s="22"/>
      <c r="NTM300" s="22"/>
      <c r="NTN300" s="22"/>
      <c r="NTO300" s="22"/>
      <c r="NTP300" s="22"/>
      <c r="NTQ300" s="22"/>
      <c r="NTR300" s="22"/>
      <c r="NTS300" s="22"/>
      <c r="NTT300" s="22"/>
      <c r="NTU300" s="22"/>
      <c r="NTV300" s="22"/>
      <c r="NTW300" s="22"/>
      <c r="NTX300" s="22"/>
      <c r="NTY300" s="22"/>
      <c r="NTZ300" s="22"/>
      <c r="NUA300" s="22"/>
      <c r="NUB300" s="22"/>
      <c r="NUC300" s="22"/>
      <c r="NUD300" s="22"/>
      <c r="NUE300" s="22"/>
      <c r="NUF300" s="22"/>
      <c r="NUG300" s="22"/>
      <c r="NUH300" s="22"/>
      <c r="NUI300" s="22"/>
      <c r="NUJ300" s="22"/>
      <c r="NUK300" s="22"/>
      <c r="NUL300" s="22"/>
      <c r="NUM300" s="22"/>
      <c r="NUN300" s="22"/>
      <c r="NUO300" s="22"/>
      <c r="NUP300" s="22"/>
      <c r="NUQ300" s="22"/>
      <c r="NUR300" s="22"/>
      <c r="NUS300" s="22"/>
      <c r="NUT300" s="22"/>
      <c r="NUU300" s="22"/>
      <c r="NUV300" s="22"/>
      <c r="NUW300" s="22"/>
      <c r="NUX300" s="22"/>
      <c r="NUY300" s="22"/>
      <c r="NUZ300" s="22"/>
      <c r="NVA300" s="22"/>
      <c r="NVB300" s="22"/>
      <c r="NVC300" s="22"/>
      <c r="NVD300" s="22"/>
      <c r="NVE300" s="22"/>
      <c r="NVF300" s="22"/>
      <c r="NVG300" s="22"/>
      <c r="NVH300" s="22"/>
      <c r="NVI300" s="22"/>
      <c r="NVJ300" s="22"/>
      <c r="NVK300" s="22"/>
      <c r="NVL300" s="22"/>
      <c r="NVM300" s="22"/>
      <c r="NVN300" s="22"/>
      <c r="NVO300" s="22"/>
      <c r="NVP300" s="22"/>
      <c r="NVQ300" s="22"/>
      <c r="NVR300" s="22"/>
      <c r="NVS300" s="22"/>
      <c r="NVT300" s="22"/>
      <c r="NVU300" s="22"/>
      <c r="NVV300" s="22"/>
      <c r="NVW300" s="22"/>
      <c r="NVX300" s="22"/>
      <c r="NVY300" s="22"/>
      <c r="NVZ300" s="22"/>
      <c r="NWA300" s="22"/>
      <c r="NWB300" s="22"/>
      <c r="NWC300" s="22"/>
      <c r="NWD300" s="22"/>
      <c r="NWE300" s="22"/>
      <c r="NWF300" s="22"/>
      <c r="NWG300" s="22"/>
      <c r="NWH300" s="22"/>
      <c r="NWI300" s="22"/>
      <c r="NWJ300" s="22"/>
      <c r="NWK300" s="22"/>
      <c r="NWL300" s="22"/>
      <c r="NWM300" s="22"/>
      <c r="NWN300" s="22"/>
      <c r="NWO300" s="22"/>
      <c r="NWP300" s="22"/>
      <c r="NWQ300" s="22"/>
      <c r="NWR300" s="22"/>
      <c r="NWS300" s="22"/>
      <c r="NWT300" s="22"/>
      <c r="NWU300" s="22"/>
      <c r="NWV300" s="22"/>
      <c r="NWW300" s="22"/>
      <c r="NWX300" s="22"/>
      <c r="NWY300" s="22"/>
      <c r="NWZ300" s="22"/>
      <c r="NXA300" s="22"/>
      <c r="NXB300" s="22"/>
      <c r="NXC300" s="22"/>
      <c r="NXD300" s="22"/>
      <c r="NXE300" s="22"/>
      <c r="NXF300" s="22"/>
      <c r="NXG300" s="22"/>
      <c r="NXH300" s="22"/>
      <c r="NXI300" s="22"/>
      <c r="NXJ300" s="22"/>
      <c r="NXK300" s="22"/>
      <c r="NXL300" s="22"/>
      <c r="NXM300" s="22"/>
      <c r="NXN300" s="22"/>
      <c r="NXO300" s="22"/>
      <c r="NXP300" s="22"/>
      <c r="NXQ300" s="22"/>
      <c r="NXR300" s="22"/>
      <c r="NXS300" s="22"/>
      <c r="NXT300" s="22"/>
      <c r="NXU300" s="22"/>
      <c r="NXV300" s="22"/>
      <c r="NXW300" s="22"/>
      <c r="NXX300" s="22"/>
      <c r="NXY300" s="22"/>
      <c r="NXZ300" s="22"/>
      <c r="NYA300" s="22"/>
      <c r="NYB300" s="22"/>
      <c r="NYC300" s="22"/>
      <c r="NYD300" s="22"/>
      <c r="NYE300" s="22"/>
      <c r="NYF300" s="22"/>
      <c r="NYG300" s="22"/>
      <c r="NYH300" s="22"/>
      <c r="NYI300" s="22"/>
      <c r="NYJ300" s="22"/>
      <c r="NYK300" s="22"/>
      <c r="NYL300" s="22"/>
      <c r="NYM300" s="22"/>
      <c r="NYN300" s="22"/>
      <c r="NYO300" s="22"/>
      <c r="NYP300" s="22"/>
      <c r="NYQ300" s="22"/>
      <c r="NYR300" s="22"/>
      <c r="NYS300" s="22"/>
      <c r="NYT300" s="22"/>
      <c r="NYU300" s="22"/>
      <c r="NYV300" s="22"/>
      <c r="NYW300" s="22"/>
      <c r="NYX300" s="22"/>
      <c r="NYY300" s="22"/>
      <c r="NYZ300" s="22"/>
      <c r="NZA300" s="22"/>
      <c r="NZB300" s="22"/>
      <c r="NZC300" s="22"/>
      <c r="NZD300" s="22"/>
      <c r="NZE300" s="22"/>
      <c r="NZF300" s="22"/>
      <c r="NZG300" s="22"/>
      <c r="NZH300" s="22"/>
      <c r="NZI300" s="22"/>
      <c r="NZJ300" s="22"/>
      <c r="NZK300" s="22"/>
      <c r="NZL300" s="22"/>
      <c r="NZM300" s="22"/>
      <c r="NZN300" s="22"/>
      <c r="NZO300" s="22"/>
      <c r="NZP300" s="22"/>
      <c r="NZQ300" s="22"/>
      <c r="NZR300" s="22"/>
      <c r="NZS300" s="22"/>
      <c r="NZT300" s="22"/>
      <c r="NZU300" s="22"/>
      <c r="NZV300" s="22"/>
      <c r="NZW300" s="22"/>
      <c r="NZX300" s="22"/>
      <c r="NZY300" s="22"/>
      <c r="NZZ300" s="22"/>
      <c r="OAA300" s="22"/>
      <c r="OAB300" s="22"/>
      <c r="OAC300" s="22"/>
      <c r="OAD300" s="22"/>
      <c r="OAE300" s="22"/>
      <c r="OAF300" s="22"/>
      <c r="OAG300" s="22"/>
      <c r="OAH300" s="22"/>
      <c r="OAI300" s="22"/>
      <c r="OAJ300" s="22"/>
      <c r="OAK300" s="22"/>
      <c r="OAL300" s="22"/>
      <c r="OAM300" s="22"/>
      <c r="OAN300" s="22"/>
      <c r="OAO300" s="22"/>
      <c r="OAP300" s="22"/>
      <c r="OAQ300" s="22"/>
      <c r="OAR300" s="22"/>
      <c r="OAS300" s="22"/>
      <c r="OAT300" s="22"/>
      <c r="OAU300" s="22"/>
      <c r="OAV300" s="22"/>
      <c r="OAW300" s="22"/>
      <c r="OAX300" s="22"/>
      <c r="OAY300" s="22"/>
      <c r="OAZ300" s="22"/>
      <c r="OBA300" s="22"/>
      <c r="OBB300" s="22"/>
      <c r="OBC300" s="22"/>
      <c r="OBD300" s="22"/>
      <c r="OBE300" s="22"/>
      <c r="OBF300" s="22"/>
      <c r="OBG300" s="22"/>
      <c r="OBH300" s="22"/>
      <c r="OBI300" s="22"/>
      <c r="OBJ300" s="22"/>
      <c r="OBK300" s="22"/>
      <c r="OBL300" s="22"/>
      <c r="OBM300" s="22"/>
      <c r="OBN300" s="22"/>
      <c r="OBO300" s="22"/>
      <c r="OBP300" s="22"/>
      <c r="OBQ300" s="22"/>
      <c r="OBR300" s="22"/>
      <c r="OBS300" s="22"/>
      <c r="OBT300" s="22"/>
      <c r="OBU300" s="22"/>
      <c r="OBV300" s="22"/>
      <c r="OBW300" s="22"/>
      <c r="OBX300" s="22"/>
      <c r="OBY300" s="22"/>
      <c r="OBZ300" s="22"/>
      <c r="OCA300" s="22"/>
      <c r="OCB300" s="22"/>
      <c r="OCC300" s="22"/>
      <c r="OCD300" s="22"/>
      <c r="OCE300" s="22"/>
      <c r="OCF300" s="22"/>
      <c r="OCG300" s="22"/>
      <c r="OCH300" s="22"/>
      <c r="OCI300" s="22"/>
      <c r="OCJ300" s="22"/>
      <c r="OCK300" s="22"/>
      <c r="OCL300" s="22"/>
      <c r="OCM300" s="22"/>
      <c r="OCN300" s="22"/>
      <c r="OCO300" s="22"/>
      <c r="OCP300" s="22"/>
      <c r="OCQ300" s="22"/>
      <c r="OCR300" s="22"/>
      <c r="OCS300" s="22"/>
      <c r="OCT300" s="22"/>
      <c r="OCU300" s="22"/>
      <c r="OCV300" s="22"/>
      <c r="OCW300" s="22"/>
      <c r="OCX300" s="22"/>
      <c r="OCY300" s="22"/>
      <c r="OCZ300" s="22"/>
      <c r="ODA300" s="22"/>
      <c r="ODB300" s="22"/>
      <c r="ODC300" s="22"/>
      <c r="ODD300" s="22"/>
      <c r="ODE300" s="22"/>
      <c r="ODF300" s="22"/>
      <c r="ODG300" s="22"/>
      <c r="ODH300" s="22"/>
      <c r="ODI300" s="22"/>
      <c r="ODJ300" s="22"/>
      <c r="ODK300" s="22"/>
      <c r="ODL300" s="22"/>
      <c r="ODM300" s="22"/>
      <c r="ODN300" s="22"/>
      <c r="ODO300" s="22"/>
      <c r="ODP300" s="22"/>
      <c r="ODQ300" s="22"/>
      <c r="ODR300" s="22"/>
      <c r="ODS300" s="22"/>
      <c r="ODT300" s="22"/>
      <c r="ODU300" s="22"/>
      <c r="ODV300" s="22"/>
      <c r="ODW300" s="22"/>
      <c r="ODX300" s="22"/>
      <c r="ODY300" s="22"/>
      <c r="ODZ300" s="22"/>
      <c r="OEA300" s="22"/>
      <c r="OEB300" s="22"/>
      <c r="OEC300" s="22"/>
      <c r="OED300" s="22"/>
      <c r="OEE300" s="22"/>
      <c r="OEF300" s="22"/>
      <c r="OEG300" s="22"/>
      <c r="OEH300" s="22"/>
      <c r="OEI300" s="22"/>
      <c r="OEJ300" s="22"/>
      <c r="OEK300" s="22"/>
      <c r="OEL300" s="22"/>
      <c r="OEM300" s="22"/>
      <c r="OEN300" s="22"/>
      <c r="OEO300" s="22"/>
      <c r="OEP300" s="22"/>
      <c r="OEQ300" s="22"/>
      <c r="OER300" s="22"/>
      <c r="OES300" s="22"/>
      <c r="OET300" s="22"/>
      <c r="OEU300" s="22"/>
      <c r="OEV300" s="22"/>
      <c r="OEW300" s="22"/>
      <c r="OEX300" s="22"/>
      <c r="OEY300" s="22"/>
      <c r="OEZ300" s="22"/>
      <c r="OFA300" s="22"/>
      <c r="OFB300" s="22"/>
      <c r="OFC300" s="22"/>
      <c r="OFD300" s="22"/>
      <c r="OFE300" s="22"/>
      <c r="OFF300" s="22"/>
      <c r="OFG300" s="22"/>
      <c r="OFH300" s="22"/>
      <c r="OFI300" s="22"/>
      <c r="OFJ300" s="22"/>
      <c r="OFK300" s="22"/>
      <c r="OFL300" s="22"/>
      <c r="OFM300" s="22"/>
      <c r="OFN300" s="22"/>
      <c r="OFO300" s="22"/>
      <c r="OFP300" s="22"/>
      <c r="OFQ300" s="22"/>
      <c r="OFR300" s="22"/>
      <c r="OFS300" s="22"/>
      <c r="OFT300" s="22"/>
      <c r="OFU300" s="22"/>
      <c r="OFV300" s="22"/>
      <c r="OFW300" s="22"/>
      <c r="OFX300" s="22"/>
      <c r="OFY300" s="22"/>
      <c r="OFZ300" s="22"/>
      <c r="OGA300" s="22"/>
      <c r="OGB300" s="22"/>
      <c r="OGC300" s="22"/>
      <c r="OGD300" s="22"/>
      <c r="OGE300" s="22"/>
      <c r="OGF300" s="22"/>
      <c r="OGG300" s="22"/>
      <c r="OGH300" s="22"/>
      <c r="OGI300" s="22"/>
      <c r="OGJ300" s="22"/>
      <c r="OGK300" s="22"/>
      <c r="OGL300" s="22"/>
      <c r="OGM300" s="22"/>
      <c r="OGN300" s="22"/>
      <c r="OGO300" s="22"/>
      <c r="OGP300" s="22"/>
      <c r="OGQ300" s="22"/>
      <c r="OGR300" s="22"/>
      <c r="OGS300" s="22"/>
      <c r="OGT300" s="22"/>
      <c r="OGU300" s="22"/>
      <c r="OGV300" s="22"/>
      <c r="OGW300" s="22"/>
      <c r="OGX300" s="22"/>
      <c r="OGY300" s="22"/>
      <c r="OGZ300" s="22"/>
      <c r="OHA300" s="22"/>
      <c r="OHB300" s="22"/>
      <c r="OHC300" s="22"/>
      <c r="OHD300" s="22"/>
      <c r="OHE300" s="22"/>
      <c r="OHF300" s="22"/>
      <c r="OHG300" s="22"/>
      <c r="OHH300" s="22"/>
      <c r="OHI300" s="22"/>
      <c r="OHJ300" s="22"/>
      <c r="OHK300" s="22"/>
      <c r="OHL300" s="22"/>
      <c r="OHM300" s="22"/>
      <c r="OHN300" s="22"/>
      <c r="OHO300" s="22"/>
      <c r="OHP300" s="22"/>
      <c r="OHQ300" s="22"/>
      <c r="OHR300" s="22"/>
      <c r="OHS300" s="22"/>
      <c r="OHT300" s="22"/>
      <c r="OHU300" s="22"/>
      <c r="OHV300" s="22"/>
      <c r="OHW300" s="22"/>
      <c r="OHX300" s="22"/>
      <c r="OHY300" s="22"/>
      <c r="OHZ300" s="22"/>
      <c r="OIA300" s="22"/>
      <c r="OIB300" s="22"/>
      <c r="OIC300" s="22"/>
      <c r="OID300" s="22"/>
      <c r="OIE300" s="22"/>
      <c r="OIF300" s="22"/>
      <c r="OIG300" s="22"/>
      <c r="OIH300" s="22"/>
      <c r="OII300" s="22"/>
      <c r="OIJ300" s="22"/>
      <c r="OIK300" s="22"/>
      <c r="OIL300" s="22"/>
      <c r="OIM300" s="22"/>
      <c r="OIN300" s="22"/>
      <c r="OIO300" s="22"/>
      <c r="OIP300" s="22"/>
      <c r="OIQ300" s="22"/>
      <c r="OIR300" s="22"/>
      <c r="OIS300" s="22"/>
      <c r="OIT300" s="22"/>
      <c r="OIU300" s="22"/>
      <c r="OIV300" s="22"/>
      <c r="OIW300" s="22"/>
      <c r="OIX300" s="22"/>
      <c r="OIY300" s="22"/>
      <c r="OIZ300" s="22"/>
      <c r="OJA300" s="22"/>
      <c r="OJB300" s="22"/>
      <c r="OJC300" s="22"/>
      <c r="OJD300" s="22"/>
      <c r="OJE300" s="22"/>
      <c r="OJF300" s="22"/>
      <c r="OJG300" s="22"/>
      <c r="OJH300" s="22"/>
      <c r="OJI300" s="22"/>
      <c r="OJJ300" s="22"/>
      <c r="OJK300" s="22"/>
      <c r="OJL300" s="22"/>
      <c r="OJM300" s="22"/>
      <c r="OJN300" s="22"/>
      <c r="OJO300" s="22"/>
      <c r="OJP300" s="22"/>
      <c r="OJQ300" s="22"/>
      <c r="OJR300" s="22"/>
      <c r="OJS300" s="22"/>
      <c r="OJT300" s="22"/>
      <c r="OJU300" s="22"/>
      <c r="OJV300" s="22"/>
      <c r="OJW300" s="22"/>
      <c r="OJX300" s="22"/>
      <c r="OJY300" s="22"/>
      <c r="OJZ300" s="22"/>
      <c r="OKA300" s="22"/>
      <c r="OKB300" s="22"/>
      <c r="OKC300" s="22"/>
      <c r="OKD300" s="22"/>
      <c r="OKE300" s="22"/>
      <c r="OKF300" s="22"/>
      <c r="OKG300" s="22"/>
      <c r="OKH300" s="22"/>
      <c r="OKI300" s="22"/>
      <c r="OKJ300" s="22"/>
      <c r="OKK300" s="22"/>
      <c r="OKL300" s="22"/>
      <c r="OKM300" s="22"/>
      <c r="OKN300" s="22"/>
      <c r="OKO300" s="22"/>
      <c r="OKP300" s="22"/>
      <c r="OKQ300" s="22"/>
      <c r="OKR300" s="22"/>
      <c r="OKS300" s="22"/>
      <c r="OKT300" s="22"/>
      <c r="OKU300" s="22"/>
      <c r="OKV300" s="22"/>
      <c r="OKW300" s="22"/>
      <c r="OKX300" s="22"/>
      <c r="OKY300" s="22"/>
      <c r="OKZ300" s="22"/>
      <c r="OLA300" s="22"/>
      <c r="OLB300" s="22"/>
      <c r="OLC300" s="22"/>
      <c r="OLD300" s="22"/>
      <c r="OLE300" s="22"/>
      <c r="OLF300" s="22"/>
      <c r="OLG300" s="22"/>
      <c r="OLH300" s="22"/>
      <c r="OLI300" s="22"/>
      <c r="OLJ300" s="22"/>
      <c r="OLK300" s="22"/>
      <c r="OLL300" s="22"/>
      <c r="OLM300" s="22"/>
      <c r="OLN300" s="22"/>
      <c r="OLO300" s="22"/>
      <c r="OLP300" s="22"/>
      <c r="OLQ300" s="22"/>
      <c r="OLR300" s="22"/>
      <c r="OLS300" s="22"/>
      <c r="OLT300" s="22"/>
      <c r="OLU300" s="22"/>
      <c r="OLV300" s="22"/>
      <c r="OLW300" s="22"/>
      <c r="OLX300" s="22"/>
      <c r="OLY300" s="22"/>
      <c r="OLZ300" s="22"/>
      <c r="OMA300" s="22"/>
      <c r="OMB300" s="22"/>
      <c r="OMC300" s="22"/>
      <c r="OMD300" s="22"/>
      <c r="OME300" s="22"/>
      <c r="OMF300" s="22"/>
      <c r="OMG300" s="22"/>
      <c r="OMH300" s="22"/>
      <c r="OMI300" s="22"/>
      <c r="OMJ300" s="22"/>
      <c r="OMK300" s="22"/>
      <c r="OML300" s="22"/>
      <c r="OMM300" s="22"/>
      <c r="OMN300" s="22"/>
      <c r="OMO300" s="22"/>
      <c r="OMP300" s="22"/>
      <c r="OMQ300" s="22"/>
      <c r="OMR300" s="22"/>
      <c r="OMS300" s="22"/>
      <c r="OMT300" s="22"/>
      <c r="OMU300" s="22"/>
      <c r="OMV300" s="22"/>
      <c r="OMW300" s="22"/>
      <c r="OMX300" s="22"/>
      <c r="OMY300" s="22"/>
      <c r="OMZ300" s="22"/>
      <c r="ONA300" s="22"/>
      <c r="ONB300" s="22"/>
      <c r="ONC300" s="22"/>
      <c r="OND300" s="22"/>
      <c r="ONE300" s="22"/>
      <c r="ONF300" s="22"/>
      <c r="ONG300" s="22"/>
      <c r="ONH300" s="22"/>
      <c r="ONI300" s="22"/>
      <c r="ONJ300" s="22"/>
      <c r="ONK300" s="22"/>
      <c r="ONL300" s="22"/>
      <c r="ONM300" s="22"/>
      <c r="ONN300" s="22"/>
      <c r="ONO300" s="22"/>
      <c r="ONP300" s="22"/>
      <c r="ONQ300" s="22"/>
      <c r="ONR300" s="22"/>
      <c r="ONS300" s="22"/>
      <c r="ONT300" s="22"/>
      <c r="ONU300" s="22"/>
      <c r="ONV300" s="22"/>
      <c r="ONW300" s="22"/>
      <c r="ONX300" s="22"/>
      <c r="ONY300" s="22"/>
      <c r="ONZ300" s="22"/>
      <c r="OOA300" s="22"/>
      <c r="OOB300" s="22"/>
      <c r="OOC300" s="22"/>
      <c r="OOD300" s="22"/>
      <c r="OOE300" s="22"/>
      <c r="OOF300" s="22"/>
      <c r="OOG300" s="22"/>
      <c r="OOH300" s="22"/>
      <c r="OOI300" s="22"/>
      <c r="OOJ300" s="22"/>
      <c r="OOK300" s="22"/>
      <c r="OOL300" s="22"/>
      <c r="OOM300" s="22"/>
      <c r="OON300" s="22"/>
      <c r="OOO300" s="22"/>
      <c r="OOP300" s="22"/>
      <c r="OOQ300" s="22"/>
      <c r="OOR300" s="22"/>
      <c r="OOS300" s="22"/>
      <c r="OOT300" s="22"/>
      <c r="OOU300" s="22"/>
      <c r="OOV300" s="22"/>
      <c r="OOW300" s="22"/>
      <c r="OOX300" s="22"/>
      <c r="OOY300" s="22"/>
      <c r="OOZ300" s="22"/>
      <c r="OPA300" s="22"/>
      <c r="OPB300" s="22"/>
      <c r="OPC300" s="22"/>
      <c r="OPD300" s="22"/>
      <c r="OPE300" s="22"/>
      <c r="OPF300" s="22"/>
      <c r="OPG300" s="22"/>
      <c r="OPH300" s="22"/>
      <c r="OPI300" s="22"/>
      <c r="OPJ300" s="22"/>
      <c r="OPK300" s="22"/>
      <c r="OPL300" s="22"/>
      <c r="OPM300" s="22"/>
      <c r="OPN300" s="22"/>
      <c r="OPO300" s="22"/>
      <c r="OPP300" s="22"/>
      <c r="OPQ300" s="22"/>
      <c r="OPR300" s="22"/>
      <c r="OPS300" s="22"/>
      <c r="OPT300" s="22"/>
      <c r="OPU300" s="22"/>
      <c r="OPV300" s="22"/>
      <c r="OPW300" s="22"/>
      <c r="OPX300" s="22"/>
      <c r="OPY300" s="22"/>
      <c r="OPZ300" s="22"/>
      <c r="OQA300" s="22"/>
      <c r="OQB300" s="22"/>
      <c r="OQC300" s="22"/>
      <c r="OQD300" s="22"/>
      <c r="OQE300" s="22"/>
      <c r="OQF300" s="22"/>
      <c r="OQG300" s="22"/>
      <c r="OQH300" s="22"/>
      <c r="OQI300" s="22"/>
      <c r="OQJ300" s="22"/>
      <c r="OQK300" s="22"/>
      <c r="OQL300" s="22"/>
      <c r="OQM300" s="22"/>
      <c r="OQN300" s="22"/>
      <c r="OQO300" s="22"/>
      <c r="OQP300" s="22"/>
      <c r="OQQ300" s="22"/>
      <c r="OQR300" s="22"/>
      <c r="OQS300" s="22"/>
      <c r="OQT300" s="22"/>
      <c r="OQU300" s="22"/>
      <c r="OQV300" s="22"/>
      <c r="OQW300" s="22"/>
      <c r="OQX300" s="22"/>
      <c r="OQY300" s="22"/>
      <c r="OQZ300" s="22"/>
      <c r="ORA300" s="22"/>
      <c r="ORB300" s="22"/>
      <c r="ORC300" s="22"/>
      <c r="ORD300" s="22"/>
      <c r="ORE300" s="22"/>
      <c r="ORF300" s="22"/>
      <c r="ORG300" s="22"/>
      <c r="ORH300" s="22"/>
      <c r="ORI300" s="22"/>
      <c r="ORJ300" s="22"/>
      <c r="ORK300" s="22"/>
      <c r="ORL300" s="22"/>
      <c r="ORM300" s="22"/>
      <c r="ORN300" s="22"/>
      <c r="ORO300" s="22"/>
      <c r="ORP300" s="22"/>
      <c r="ORQ300" s="22"/>
      <c r="ORR300" s="22"/>
      <c r="ORS300" s="22"/>
      <c r="ORT300" s="22"/>
      <c r="ORU300" s="22"/>
      <c r="ORV300" s="22"/>
      <c r="ORW300" s="22"/>
      <c r="ORX300" s="22"/>
      <c r="ORY300" s="22"/>
      <c r="ORZ300" s="22"/>
      <c r="OSA300" s="22"/>
      <c r="OSB300" s="22"/>
      <c r="OSC300" s="22"/>
      <c r="OSD300" s="22"/>
      <c r="OSE300" s="22"/>
      <c r="OSF300" s="22"/>
      <c r="OSG300" s="22"/>
      <c r="OSH300" s="22"/>
      <c r="OSI300" s="22"/>
      <c r="OSJ300" s="22"/>
      <c r="OSK300" s="22"/>
      <c r="OSL300" s="22"/>
      <c r="OSM300" s="22"/>
      <c r="OSN300" s="22"/>
      <c r="OSO300" s="22"/>
      <c r="OSP300" s="22"/>
      <c r="OSQ300" s="22"/>
      <c r="OSR300" s="22"/>
      <c r="OSS300" s="22"/>
      <c r="OST300" s="22"/>
      <c r="OSU300" s="22"/>
      <c r="OSV300" s="22"/>
      <c r="OSW300" s="22"/>
      <c r="OSX300" s="22"/>
      <c r="OSY300" s="22"/>
      <c r="OSZ300" s="22"/>
      <c r="OTA300" s="22"/>
      <c r="OTB300" s="22"/>
      <c r="OTC300" s="22"/>
      <c r="OTD300" s="22"/>
      <c r="OTE300" s="22"/>
      <c r="OTF300" s="22"/>
      <c r="OTG300" s="22"/>
      <c r="OTH300" s="22"/>
      <c r="OTI300" s="22"/>
      <c r="OTJ300" s="22"/>
      <c r="OTK300" s="22"/>
      <c r="OTL300" s="22"/>
      <c r="OTM300" s="22"/>
      <c r="OTN300" s="22"/>
      <c r="OTO300" s="22"/>
      <c r="OTP300" s="22"/>
      <c r="OTQ300" s="22"/>
      <c r="OTR300" s="22"/>
      <c r="OTS300" s="22"/>
      <c r="OTT300" s="22"/>
      <c r="OTU300" s="22"/>
      <c r="OTV300" s="22"/>
      <c r="OTW300" s="22"/>
      <c r="OTX300" s="22"/>
      <c r="OTY300" s="22"/>
      <c r="OTZ300" s="22"/>
      <c r="OUA300" s="22"/>
      <c r="OUB300" s="22"/>
      <c r="OUC300" s="22"/>
      <c r="OUD300" s="22"/>
      <c r="OUE300" s="22"/>
      <c r="OUF300" s="22"/>
      <c r="OUG300" s="22"/>
      <c r="OUH300" s="22"/>
      <c r="OUI300" s="22"/>
      <c r="OUJ300" s="22"/>
      <c r="OUK300" s="22"/>
      <c r="OUL300" s="22"/>
      <c r="OUM300" s="22"/>
      <c r="OUN300" s="22"/>
      <c r="OUO300" s="22"/>
      <c r="OUP300" s="22"/>
      <c r="OUQ300" s="22"/>
      <c r="OUR300" s="22"/>
      <c r="OUS300" s="22"/>
      <c r="OUT300" s="22"/>
      <c r="OUU300" s="22"/>
      <c r="OUV300" s="22"/>
      <c r="OUW300" s="22"/>
      <c r="OUX300" s="22"/>
      <c r="OUY300" s="22"/>
      <c r="OUZ300" s="22"/>
      <c r="OVA300" s="22"/>
      <c r="OVB300" s="22"/>
      <c r="OVC300" s="22"/>
      <c r="OVD300" s="22"/>
      <c r="OVE300" s="22"/>
      <c r="OVF300" s="22"/>
      <c r="OVG300" s="22"/>
      <c r="OVH300" s="22"/>
      <c r="OVI300" s="22"/>
      <c r="OVJ300" s="22"/>
      <c r="OVK300" s="22"/>
      <c r="OVL300" s="22"/>
      <c r="OVM300" s="22"/>
      <c r="OVN300" s="22"/>
      <c r="OVO300" s="22"/>
      <c r="OVP300" s="22"/>
      <c r="OVQ300" s="22"/>
      <c r="OVR300" s="22"/>
      <c r="OVS300" s="22"/>
      <c r="OVT300" s="22"/>
      <c r="OVU300" s="22"/>
      <c r="OVV300" s="22"/>
      <c r="OVW300" s="22"/>
      <c r="OVX300" s="22"/>
      <c r="OVY300" s="22"/>
      <c r="OVZ300" s="22"/>
      <c r="OWA300" s="22"/>
      <c r="OWB300" s="22"/>
      <c r="OWC300" s="22"/>
      <c r="OWD300" s="22"/>
      <c r="OWE300" s="22"/>
      <c r="OWF300" s="22"/>
      <c r="OWG300" s="22"/>
      <c r="OWH300" s="22"/>
      <c r="OWI300" s="22"/>
      <c r="OWJ300" s="22"/>
      <c r="OWK300" s="22"/>
      <c r="OWL300" s="22"/>
      <c r="OWM300" s="22"/>
      <c r="OWN300" s="22"/>
      <c r="OWO300" s="22"/>
      <c r="OWP300" s="22"/>
      <c r="OWQ300" s="22"/>
      <c r="OWR300" s="22"/>
      <c r="OWS300" s="22"/>
      <c r="OWT300" s="22"/>
      <c r="OWU300" s="22"/>
      <c r="OWV300" s="22"/>
      <c r="OWW300" s="22"/>
      <c r="OWX300" s="22"/>
      <c r="OWY300" s="22"/>
      <c r="OWZ300" s="22"/>
      <c r="OXA300" s="22"/>
      <c r="OXB300" s="22"/>
      <c r="OXC300" s="22"/>
      <c r="OXD300" s="22"/>
      <c r="OXE300" s="22"/>
      <c r="OXF300" s="22"/>
      <c r="OXG300" s="22"/>
      <c r="OXH300" s="22"/>
      <c r="OXI300" s="22"/>
      <c r="OXJ300" s="22"/>
      <c r="OXK300" s="22"/>
      <c r="OXL300" s="22"/>
      <c r="OXM300" s="22"/>
      <c r="OXN300" s="22"/>
      <c r="OXO300" s="22"/>
      <c r="OXP300" s="22"/>
      <c r="OXQ300" s="22"/>
      <c r="OXR300" s="22"/>
      <c r="OXS300" s="22"/>
      <c r="OXT300" s="22"/>
      <c r="OXU300" s="22"/>
      <c r="OXV300" s="22"/>
      <c r="OXW300" s="22"/>
      <c r="OXX300" s="22"/>
      <c r="OXY300" s="22"/>
      <c r="OXZ300" s="22"/>
      <c r="OYA300" s="22"/>
      <c r="OYB300" s="22"/>
      <c r="OYC300" s="22"/>
      <c r="OYD300" s="22"/>
      <c r="OYE300" s="22"/>
      <c r="OYF300" s="22"/>
      <c r="OYG300" s="22"/>
      <c r="OYH300" s="22"/>
      <c r="OYI300" s="22"/>
      <c r="OYJ300" s="22"/>
      <c r="OYK300" s="22"/>
      <c r="OYL300" s="22"/>
      <c r="OYM300" s="22"/>
      <c r="OYN300" s="22"/>
      <c r="OYO300" s="22"/>
      <c r="OYP300" s="22"/>
      <c r="OYQ300" s="22"/>
      <c r="OYR300" s="22"/>
      <c r="OYS300" s="22"/>
      <c r="OYT300" s="22"/>
      <c r="OYU300" s="22"/>
      <c r="OYV300" s="22"/>
      <c r="OYW300" s="22"/>
      <c r="OYX300" s="22"/>
      <c r="OYY300" s="22"/>
      <c r="OYZ300" s="22"/>
      <c r="OZA300" s="22"/>
      <c r="OZB300" s="22"/>
      <c r="OZC300" s="22"/>
      <c r="OZD300" s="22"/>
      <c r="OZE300" s="22"/>
      <c r="OZF300" s="22"/>
      <c r="OZG300" s="22"/>
      <c r="OZH300" s="22"/>
      <c r="OZI300" s="22"/>
      <c r="OZJ300" s="22"/>
      <c r="OZK300" s="22"/>
      <c r="OZL300" s="22"/>
      <c r="OZM300" s="22"/>
      <c r="OZN300" s="22"/>
      <c r="OZO300" s="22"/>
      <c r="OZP300" s="22"/>
      <c r="OZQ300" s="22"/>
      <c r="OZR300" s="22"/>
      <c r="OZS300" s="22"/>
      <c r="OZT300" s="22"/>
      <c r="OZU300" s="22"/>
      <c r="OZV300" s="22"/>
      <c r="OZW300" s="22"/>
      <c r="OZX300" s="22"/>
      <c r="OZY300" s="22"/>
      <c r="OZZ300" s="22"/>
      <c r="PAA300" s="22"/>
      <c r="PAB300" s="22"/>
      <c r="PAC300" s="22"/>
      <c r="PAD300" s="22"/>
      <c r="PAE300" s="22"/>
      <c r="PAF300" s="22"/>
      <c r="PAG300" s="22"/>
      <c r="PAH300" s="22"/>
      <c r="PAI300" s="22"/>
      <c r="PAJ300" s="22"/>
      <c r="PAK300" s="22"/>
      <c r="PAL300" s="22"/>
      <c r="PAM300" s="22"/>
      <c r="PAN300" s="22"/>
      <c r="PAO300" s="22"/>
      <c r="PAP300" s="22"/>
      <c r="PAQ300" s="22"/>
      <c r="PAR300" s="22"/>
      <c r="PAS300" s="22"/>
      <c r="PAT300" s="22"/>
      <c r="PAU300" s="22"/>
      <c r="PAV300" s="22"/>
      <c r="PAW300" s="22"/>
      <c r="PAX300" s="22"/>
      <c r="PAY300" s="22"/>
      <c r="PAZ300" s="22"/>
      <c r="PBA300" s="22"/>
      <c r="PBB300" s="22"/>
      <c r="PBC300" s="22"/>
      <c r="PBD300" s="22"/>
      <c r="PBE300" s="22"/>
      <c r="PBF300" s="22"/>
      <c r="PBG300" s="22"/>
      <c r="PBH300" s="22"/>
      <c r="PBI300" s="22"/>
      <c r="PBJ300" s="22"/>
      <c r="PBK300" s="22"/>
      <c r="PBL300" s="22"/>
      <c r="PBM300" s="22"/>
      <c r="PBN300" s="22"/>
      <c r="PBO300" s="22"/>
      <c r="PBP300" s="22"/>
      <c r="PBQ300" s="22"/>
      <c r="PBR300" s="22"/>
      <c r="PBS300" s="22"/>
      <c r="PBT300" s="22"/>
      <c r="PBU300" s="22"/>
      <c r="PBV300" s="22"/>
      <c r="PBW300" s="22"/>
      <c r="PBX300" s="22"/>
      <c r="PBY300" s="22"/>
      <c r="PBZ300" s="22"/>
      <c r="PCA300" s="22"/>
      <c r="PCB300" s="22"/>
      <c r="PCC300" s="22"/>
      <c r="PCD300" s="22"/>
      <c r="PCE300" s="22"/>
      <c r="PCF300" s="22"/>
      <c r="PCG300" s="22"/>
      <c r="PCH300" s="22"/>
      <c r="PCI300" s="22"/>
      <c r="PCJ300" s="22"/>
      <c r="PCK300" s="22"/>
      <c r="PCL300" s="22"/>
      <c r="PCM300" s="22"/>
      <c r="PCN300" s="22"/>
      <c r="PCO300" s="22"/>
      <c r="PCP300" s="22"/>
      <c r="PCQ300" s="22"/>
      <c r="PCR300" s="22"/>
      <c r="PCS300" s="22"/>
      <c r="PCT300" s="22"/>
      <c r="PCU300" s="22"/>
      <c r="PCV300" s="22"/>
      <c r="PCW300" s="22"/>
      <c r="PCX300" s="22"/>
      <c r="PCY300" s="22"/>
      <c r="PCZ300" s="22"/>
      <c r="PDA300" s="22"/>
      <c r="PDB300" s="22"/>
      <c r="PDC300" s="22"/>
      <c r="PDD300" s="22"/>
      <c r="PDE300" s="22"/>
      <c r="PDF300" s="22"/>
      <c r="PDG300" s="22"/>
      <c r="PDH300" s="22"/>
      <c r="PDI300" s="22"/>
      <c r="PDJ300" s="22"/>
      <c r="PDK300" s="22"/>
      <c r="PDL300" s="22"/>
      <c r="PDM300" s="22"/>
      <c r="PDN300" s="22"/>
      <c r="PDO300" s="22"/>
      <c r="PDP300" s="22"/>
      <c r="PDQ300" s="22"/>
      <c r="PDR300" s="22"/>
      <c r="PDS300" s="22"/>
      <c r="PDT300" s="22"/>
      <c r="PDU300" s="22"/>
      <c r="PDV300" s="22"/>
      <c r="PDW300" s="22"/>
      <c r="PDX300" s="22"/>
      <c r="PDY300" s="22"/>
      <c r="PDZ300" s="22"/>
      <c r="PEA300" s="22"/>
      <c r="PEB300" s="22"/>
      <c r="PEC300" s="22"/>
      <c r="PED300" s="22"/>
      <c r="PEE300" s="22"/>
      <c r="PEF300" s="22"/>
      <c r="PEG300" s="22"/>
      <c r="PEH300" s="22"/>
      <c r="PEI300" s="22"/>
      <c r="PEJ300" s="22"/>
      <c r="PEK300" s="22"/>
      <c r="PEL300" s="22"/>
      <c r="PEM300" s="22"/>
      <c r="PEN300" s="22"/>
      <c r="PEO300" s="22"/>
      <c r="PEP300" s="22"/>
      <c r="PEQ300" s="22"/>
      <c r="PER300" s="22"/>
      <c r="PES300" s="22"/>
      <c r="PET300" s="22"/>
      <c r="PEU300" s="22"/>
      <c r="PEV300" s="22"/>
      <c r="PEW300" s="22"/>
      <c r="PEX300" s="22"/>
      <c r="PEY300" s="22"/>
      <c r="PEZ300" s="22"/>
      <c r="PFA300" s="22"/>
      <c r="PFB300" s="22"/>
      <c r="PFC300" s="22"/>
      <c r="PFD300" s="22"/>
      <c r="PFE300" s="22"/>
      <c r="PFF300" s="22"/>
      <c r="PFG300" s="22"/>
      <c r="PFH300" s="22"/>
      <c r="PFI300" s="22"/>
      <c r="PFJ300" s="22"/>
      <c r="PFK300" s="22"/>
      <c r="PFL300" s="22"/>
      <c r="PFM300" s="22"/>
      <c r="PFN300" s="22"/>
      <c r="PFO300" s="22"/>
      <c r="PFP300" s="22"/>
      <c r="PFQ300" s="22"/>
      <c r="PFR300" s="22"/>
      <c r="PFS300" s="22"/>
      <c r="PFT300" s="22"/>
      <c r="PFU300" s="22"/>
      <c r="PFV300" s="22"/>
      <c r="PFW300" s="22"/>
      <c r="PFX300" s="22"/>
      <c r="PFY300" s="22"/>
      <c r="PFZ300" s="22"/>
      <c r="PGA300" s="22"/>
      <c r="PGB300" s="22"/>
      <c r="PGC300" s="22"/>
      <c r="PGD300" s="22"/>
      <c r="PGE300" s="22"/>
      <c r="PGF300" s="22"/>
      <c r="PGG300" s="22"/>
      <c r="PGH300" s="22"/>
      <c r="PGI300" s="22"/>
      <c r="PGJ300" s="22"/>
      <c r="PGK300" s="22"/>
      <c r="PGL300" s="22"/>
      <c r="PGM300" s="22"/>
      <c r="PGN300" s="22"/>
      <c r="PGO300" s="22"/>
      <c r="PGP300" s="22"/>
      <c r="PGQ300" s="22"/>
      <c r="PGR300" s="22"/>
      <c r="PGS300" s="22"/>
      <c r="PGT300" s="22"/>
      <c r="PGU300" s="22"/>
      <c r="PGV300" s="22"/>
      <c r="PGW300" s="22"/>
      <c r="PGX300" s="22"/>
      <c r="PGY300" s="22"/>
      <c r="PGZ300" s="22"/>
      <c r="PHA300" s="22"/>
      <c r="PHB300" s="22"/>
      <c r="PHC300" s="22"/>
      <c r="PHD300" s="22"/>
      <c r="PHE300" s="22"/>
      <c r="PHF300" s="22"/>
      <c r="PHG300" s="22"/>
      <c r="PHH300" s="22"/>
      <c r="PHI300" s="22"/>
      <c r="PHJ300" s="22"/>
      <c r="PHK300" s="22"/>
      <c r="PHL300" s="22"/>
      <c r="PHM300" s="22"/>
      <c r="PHN300" s="22"/>
      <c r="PHO300" s="22"/>
      <c r="PHP300" s="22"/>
      <c r="PHQ300" s="22"/>
      <c r="PHR300" s="22"/>
      <c r="PHS300" s="22"/>
      <c r="PHT300" s="22"/>
      <c r="PHU300" s="22"/>
      <c r="PHV300" s="22"/>
      <c r="PHW300" s="22"/>
      <c r="PHX300" s="22"/>
      <c r="PHY300" s="22"/>
      <c r="PHZ300" s="22"/>
      <c r="PIA300" s="22"/>
      <c r="PIB300" s="22"/>
      <c r="PIC300" s="22"/>
      <c r="PID300" s="22"/>
      <c r="PIE300" s="22"/>
      <c r="PIF300" s="22"/>
      <c r="PIG300" s="22"/>
      <c r="PIH300" s="22"/>
      <c r="PII300" s="22"/>
      <c r="PIJ300" s="22"/>
      <c r="PIK300" s="22"/>
      <c r="PIL300" s="22"/>
      <c r="PIM300" s="22"/>
      <c r="PIN300" s="22"/>
      <c r="PIO300" s="22"/>
      <c r="PIP300" s="22"/>
      <c r="PIQ300" s="22"/>
      <c r="PIR300" s="22"/>
      <c r="PIS300" s="22"/>
      <c r="PIT300" s="22"/>
      <c r="PIU300" s="22"/>
      <c r="PIV300" s="22"/>
      <c r="PIW300" s="22"/>
      <c r="PIX300" s="22"/>
      <c r="PIY300" s="22"/>
      <c r="PIZ300" s="22"/>
      <c r="PJA300" s="22"/>
      <c r="PJB300" s="22"/>
      <c r="PJC300" s="22"/>
      <c r="PJD300" s="22"/>
      <c r="PJE300" s="22"/>
      <c r="PJF300" s="22"/>
      <c r="PJG300" s="22"/>
      <c r="PJH300" s="22"/>
      <c r="PJI300" s="22"/>
      <c r="PJJ300" s="22"/>
      <c r="PJK300" s="22"/>
      <c r="PJL300" s="22"/>
      <c r="PJM300" s="22"/>
      <c r="PJN300" s="22"/>
      <c r="PJO300" s="22"/>
      <c r="PJP300" s="22"/>
      <c r="PJQ300" s="22"/>
      <c r="PJR300" s="22"/>
      <c r="PJS300" s="22"/>
      <c r="PJT300" s="22"/>
      <c r="PJU300" s="22"/>
      <c r="PJV300" s="22"/>
      <c r="PJW300" s="22"/>
      <c r="PJX300" s="22"/>
      <c r="PJY300" s="22"/>
      <c r="PJZ300" s="22"/>
      <c r="PKA300" s="22"/>
      <c r="PKB300" s="22"/>
      <c r="PKC300" s="22"/>
      <c r="PKD300" s="22"/>
      <c r="PKE300" s="22"/>
      <c r="PKF300" s="22"/>
      <c r="PKG300" s="22"/>
      <c r="PKH300" s="22"/>
      <c r="PKI300" s="22"/>
      <c r="PKJ300" s="22"/>
      <c r="PKK300" s="22"/>
      <c r="PKL300" s="22"/>
      <c r="PKM300" s="22"/>
      <c r="PKN300" s="22"/>
      <c r="PKO300" s="22"/>
      <c r="PKP300" s="22"/>
      <c r="PKQ300" s="22"/>
      <c r="PKR300" s="22"/>
      <c r="PKS300" s="22"/>
      <c r="PKT300" s="22"/>
      <c r="PKU300" s="22"/>
      <c r="PKV300" s="22"/>
      <c r="PKW300" s="22"/>
      <c r="PKX300" s="22"/>
      <c r="PKY300" s="22"/>
      <c r="PKZ300" s="22"/>
      <c r="PLA300" s="22"/>
      <c r="PLB300" s="22"/>
      <c r="PLC300" s="22"/>
      <c r="PLD300" s="22"/>
      <c r="PLE300" s="22"/>
      <c r="PLF300" s="22"/>
      <c r="PLG300" s="22"/>
      <c r="PLH300" s="22"/>
      <c r="PLI300" s="22"/>
      <c r="PLJ300" s="22"/>
      <c r="PLK300" s="22"/>
      <c r="PLL300" s="22"/>
      <c r="PLM300" s="22"/>
      <c r="PLN300" s="22"/>
      <c r="PLO300" s="22"/>
      <c r="PLP300" s="22"/>
      <c r="PLQ300" s="22"/>
      <c r="PLR300" s="22"/>
      <c r="PLS300" s="22"/>
      <c r="PLT300" s="22"/>
      <c r="PLU300" s="22"/>
      <c r="PLV300" s="22"/>
      <c r="PLW300" s="22"/>
      <c r="PLX300" s="22"/>
      <c r="PLY300" s="22"/>
      <c r="PLZ300" s="22"/>
      <c r="PMA300" s="22"/>
      <c r="PMB300" s="22"/>
      <c r="PMC300" s="22"/>
      <c r="PMD300" s="22"/>
      <c r="PME300" s="22"/>
      <c r="PMF300" s="22"/>
      <c r="PMG300" s="22"/>
      <c r="PMH300" s="22"/>
      <c r="PMI300" s="22"/>
      <c r="PMJ300" s="22"/>
      <c r="PMK300" s="22"/>
      <c r="PML300" s="22"/>
      <c r="PMM300" s="22"/>
      <c r="PMN300" s="22"/>
      <c r="PMO300" s="22"/>
      <c r="PMP300" s="22"/>
      <c r="PMQ300" s="22"/>
      <c r="PMR300" s="22"/>
      <c r="PMS300" s="22"/>
      <c r="PMT300" s="22"/>
      <c r="PMU300" s="22"/>
      <c r="PMV300" s="22"/>
      <c r="PMW300" s="22"/>
      <c r="PMX300" s="22"/>
      <c r="PMY300" s="22"/>
      <c r="PMZ300" s="22"/>
      <c r="PNA300" s="22"/>
      <c r="PNB300" s="22"/>
      <c r="PNC300" s="22"/>
      <c r="PND300" s="22"/>
      <c r="PNE300" s="22"/>
      <c r="PNF300" s="22"/>
      <c r="PNG300" s="22"/>
      <c r="PNH300" s="22"/>
      <c r="PNI300" s="22"/>
      <c r="PNJ300" s="22"/>
      <c r="PNK300" s="22"/>
      <c r="PNL300" s="22"/>
      <c r="PNM300" s="22"/>
      <c r="PNN300" s="22"/>
      <c r="PNO300" s="22"/>
      <c r="PNP300" s="22"/>
      <c r="PNQ300" s="22"/>
      <c r="PNR300" s="22"/>
      <c r="PNS300" s="22"/>
      <c r="PNT300" s="22"/>
      <c r="PNU300" s="22"/>
      <c r="PNV300" s="22"/>
      <c r="PNW300" s="22"/>
      <c r="PNX300" s="22"/>
      <c r="PNY300" s="22"/>
      <c r="PNZ300" s="22"/>
      <c r="POA300" s="22"/>
      <c r="POB300" s="22"/>
      <c r="POC300" s="22"/>
      <c r="POD300" s="22"/>
      <c r="POE300" s="22"/>
      <c r="POF300" s="22"/>
      <c r="POG300" s="22"/>
      <c r="POH300" s="22"/>
      <c r="POI300" s="22"/>
      <c r="POJ300" s="22"/>
      <c r="POK300" s="22"/>
      <c r="POL300" s="22"/>
      <c r="POM300" s="22"/>
      <c r="PON300" s="22"/>
      <c r="POO300" s="22"/>
      <c r="POP300" s="22"/>
      <c r="POQ300" s="22"/>
      <c r="POR300" s="22"/>
      <c r="POS300" s="22"/>
      <c r="POT300" s="22"/>
      <c r="POU300" s="22"/>
      <c r="POV300" s="22"/>
      <c r="POW300" s="22"/>
      <c r="POX300" s="22"/>
      <c r="POY300" s="22"/>
      <c r="POZ300" s="22"/>
      <c r="PPA300" s="22"/>
      <c r="PPB300" s="22"/>
      <c r="PPC300" s="22"/>
      <c r="PPD300" s="22"/>
      <c r="PPE300" s="22"/>
      <c r="PPF300" s="22"/>
      <c r="PPG300" s="22"/>
      <c r="PPH300" s="22"/>
      <c r="PPI300" s="22"/>
      <c r="PPJ300" s="22"/>
      <c r="PPK300" s="22"/>
      <c r="PPL300" s="22"/>
      <c r="PPM300" s="22"/>
      <c r="PPN300" s="22"/>
      <c r="PPO300" s="22"/>
      <c r="PPP300" s="22"/>
      <c r="PPQ300" s="22"/>
      <c r="PPR300" s="22"/>
      <c r="PPS300" s="22"/>
      <c r="PPT300" s="22"/>
      <c r="PPU300" s="22"/>
      <c r="PPV300" s="22"/>
      <c r="PPW300" s="22"/>
      <c r="PPX300" s="22"/>
      <c r="PPY300" s="22"/>
      <c r="PPZ300" s="22"/>
      <c r="PQA300" s="22"/>
      <c r="PQB300" s="22"/>
      <c r="PQC300" s="22"/>
      <c r="PQD300" s="22"/>
      <c r="PQE300" s="22"/>
      <c r="PQF300" s="22"/>
      <c r="PQG300" s="22"/>
      <c r="PQH300" s="22"/>
      <c r="PQI300" s="22"/>
      <c r="PQJ300" s="22"/>
      <c r="PQK300" s="22"/>
      <c r="PQL300" s="22"/>
      <c r="PQM300" s="22"/>
      <c r="PQN300" s="22"/>
      <c r="PQO300" s="22"/>
      <c r="PQP300" s="22"/>
      <c r="PQQ300" s="22"/>
      <c r="PQR300" s="22"/>
      <c r="PQS300" s="22"/>
      <c r="PQT300" s="22"/>
      <c r="PQU300" s="22"/>
      <c r="PQV300" s="22"/>
      <c r="PQW300" s="22"/>
      <c r="PQX300" s="22"/>
      <c r="PQY300" s="22"/>
      <c r="PQZ300" s="22"/>
      <c r="PRA300" s="22"/>
      <c r="PRB300" s="22"/>
      <c r="PRC300" s="22"/>
      <c r="PRD300" s="22"/>
      <c r="PRE300" s="22"/>
      <c r="PRF300" s="22"/>
      <c r="PRG300" s="22"/>
      <c r="PRH300" s="22"/>
      <c r="PRI300" s="22"/>
      <c r="PRJ300" s="22"/>
      <c r="PRK300" s="22"/>
      <c r="PRL300" s="22"/>
      <c r="PRM300" s="22"/>
      <c r="PRN300" s="22"/>
      <c r="PRO300" s="22"/>
      <c r="PRP300" s="22"/>
      <c r="PRQ300" s="22"/>
      <c r="PRR300" s="22"/>
      <c r="PRS300" s="22"/>
      <c r="PRT300" s="22"/>
      <c r="PRU300" s="22"/>
      <c r="PRV300" s="22"/>
      <c r="PRW300" s="22"/>
      <c r="PRX300" s="22"/>
      <c r="PRY300" s="22"/>
      <c r="PRZ300" s="22"/>
      <c r="PSA300" s="22"/>
      <c r="PSB300" s="22"/>
      <c r="PSC300" s="22"/>
      <c r="PSD300" s="22"/>
      <c r="PSE300" s="22"/>
      <c r="PSF300" s="22"/>
      <c r="PSG300" s="22"/>
      <c r="PSH300" s="22"/>
      <c r="PSI300" s="22"/>
      <c r="PSJ300" s="22"/>
      <c r="PSK300" s="22"/>
      <c r="PSL300" s="22"/>
      <c r="PSM300" s="22"/>
      <c r="PSN300" s="22"/>
      <c r="PSO300" s="22"/>
      <c r="PSP300" s="22"/>
      <c r="PSQ300" s="22"/>
      <c r="PSR300" s="22"/>
      <c r="PSS300" s="22"/>
      <c r="PST300" s="22"/>
      <c r="PSU300" s="22"/>
      <c r="PSV300" s="22"/>
      <c r="PSW300" s="22"/>
      <c r="PSX300" s="22"/>
      <c r="PSY300" s="22"/>
      <c r="PSZ300" s="22"/>
      <c r="PTA300" s="22"/>
      <c r="PTB300" s="22"/>
      <c r="PTC300" s="22"/>
      <c r="PTD300" s="22"/>
      <c r="PTE300" s="22"/>
      <c r="PTF300" s="22"/>
      <c r="PTG300" s="22"/>
      <c r="PTH300" s="22"/>
      <c r="PTI300" s="22"/>
      <c r="PTJ300" s="22"/>
      <c r="PTK300" s="22"/>
      <c r="PTL300" s="22"/>
      <c r="PTM300" s="22"/>
      <c r="PTN300" s="22"/>
      <c r="PTO300" s="22"/>
      <c r="PTP300" s="22"/>
      <c r="PTQ300" s="22"/>
      <c r="PTR300" s="22"/>
      <c r="PTS300" s="22"/>
      <c r="PTT300" s="22"/>
      <c r="PTU300" s="22"/>
      <c r="PTV300" s="22"/>
      <c r="PTW300" s="22"/>
      <c r="PTX300" s="22"/>
      <c r="PTY300" s="22"/>
      <c r="PTZ300" s="22"/>
      <c r="PUA300" s="22"/>
      <c r="PUB300" s="22"/>
      <c r="PUC300" s="22"/>
      <c r="PUD300" s="22"/>
      <c r="PUE300" s="22"/>
      <c r="PUF300" s="22"/>
      <c r="PUG300" s="22"/>
      <c r="PUH300" s="22"/>
      <c r="PUI300" s="22"/>
      <c r="PUJ300" s="22"/>
      <c r="PUK300" s="22"/>
      <c r="PUL300" s="22"/>
      <c r="PUM300" s="22"/>
      <c r="PUN300" s="22"/>
      <c r="PUO300" s="22"/>
      <c r="PUP300" s="22"/>
      <c r="PUQ300" s="22"/>
      <c r="PUR300" s="22"/>
      <c r="PUS300" s="22"/>
      <c r="PUT300" s="22"/>
      <c r="PUU300" s="22"/>
      <c r="PUV300" s="22"/>
      <c r="PUW300" s="22"/>
      <c r="PUX300" s="22"/>
      <c r="PUY300" s="22"/>
      <c r="PUZ300" s="22"/>
      <c r="PVA300" s="22"/>
      <c r="PVB300" s="22"/>
      <c r="PVC300" s="22"/>
      <c r="PVD300" s="22"/>
      <c r="PVE300" s="22"/>
      <c r="PVF300" s="22"/>
      <c r="PVG300" s="22"/>
      <c r="PVH300" s="22"/>
      <c r="PVI300" s="22"/>
      <c r="PVJ300" s="22"/>
      <c r="PVK300" s="22"/>
      <c r="PVL300" s="22"/>
      <c r="PVM300" s="22"/>
      <c r="PVN300" s="22"/>
      <c r="PVO300" s="22"/>
      <c r="PVP300" s="22"/>
      <c r="PVQ300" s="22"/>
      <c r="PVR300" s="22"/>
      <c r="PVS300" s="22"/>
      <c r="PVT300" s="22"/>
      <c r="PVU300" s="22"/>
      <c r="PVV300" s="22"/>
      <c r="PVW300" s="22"/>
      <c r="PVX300" s="22"/>
      <c r="PVY300" s="22"/>
      <c r="PVZ300" s="22"/>
      <c r="PWA300" s="22"/>
      <c r="PWB300" s="22"/>
      <c r="PWC300" s="22"/>
      <c r="PWD300" s="22"/>
      <c r="PWE300" s="22"/>
      <c r="PWF300" s="22"/>
      <c r="PWG300" s="22"/>
      <c r="PWH300" s="22"/>
      <c r="PWI300" s="22"/>
      <c r="PWJ300" s="22"/>
      <c r="PWK300" s="22"/>
      <c r="PWL300" s="22"/>
      <c r="PWM300" s="22"/>
      <c r="PWN300" s="22"/>
      <c r="PWO300" s="22"/>
      <c r="PWP300" s="22"/>
      <c r="PWQ300" s="22"/>
      <c r="PWR300" s="22"/>
      <c r="PWS300" s="22"/>
      <c r="PWT300" s="22"/>
      <c r="PWU300" s="22"/>
      <c r="PWV300" s="22"/>
      <c r="PWW300" s="22"/>
      <c r="PWX300" s="22"/>
      <c r="PWY300" s="22"/>
      <c r="PWZ300" s="22"/>
      <c r="PXA300" s="22"/>
      <c r="PXB300" s="22"/>
      <c r="PXC300" s="22"/>
      <c r="PXD300" s="22"/>
      <c r="PXE300" s="22"/>
      <c r="PXF300" s="22"/>
      <c r="PXG300" s="22"/>
      <c r="PXH300" s="22"/>
      <c r="PXI300" s="22"/>
      <c r="PXJ300" s="22"/>
      <c r="PXK300" s="22"/>
      <c r="PXL300" s="22"/>
      <c r="PXM300" s="22"/>
      <c r="PXN300" s="22"/>
      <c r="PXO300" s="22"/>
      <c r="PXP300" s="22"/>
      <c r="PXQ300" s="22"/>
      <c r="PXR300" s="22"/>
      <c r="PXS300" s="22"/>
      <c r="PXT300" s="22"/>
      <c r="PXU300" s="22"/>
      <c r="PXV300" s="22"/>
      <c r="PXW300" s="22"/>
      <c r="PXX300" s="22"/>
      <c r="PXY300" s="22"/>
      <c r="PXZ300" s="22"/>
      <c r="PYA300" s="22"/>
      <c r="PYB300" s="22"/>
      <c r="PYC300" s="22"/>
      <c r="PYD300" s="22"/>
      <c r="PYE300" s="22"/>
      <c r="PYF300" s="22"/>
      <c r="PYG300" s="22"/>
      <c r="PYH300" s="22"/>
      <c r="PYI300" s="22"/>
      <c r="PYJ300" s="22"/>
      <c r="PYK300" s="22"/>
      <c r="PYL300" s="22"/>
      <c r="PYM300" s="22"/>
      <c r="PYN300" s="22"/>
      <c r="PYO300" s="22"/>
      <c r="PYP300" s="22"/>
      <c r="PYQ300" s="22"/>
      <c r="PYR300" s="22"/>
      <c r="PYS300" s="22"/>
      <c r="PYT300" s="22"/>
      <c r="PYU300" s="22"/>
      <c r="PYV300" s="22"/>
      <c r="PYW300" s="22"/>
      <c r="PYX300" s="22"/>
      <c r="PYY300" s="22"/>
      <c r="PYZ300" s="22"/>
      <c r="PZA300" s="22"/>
      <c r="PZB300" s="22"/>
      <c r="PZC300" s="22"/>
      <c r="PZD300" s="22"/>
      <c r="PZE300" s="22"/>
      <c r="PZF300" s="22"/>
      <c r="PZG300" s="22"/>
      <c r="PZH300" s="22"/>
      <c r="PZI300" s="22"/>
      <c r="PZJ300" s="22"/>
      <c r="PZK300" s="22"/>
      <c r="PZL300" s="22"/>
      <c r="PZM300" s="22"/>
      <c r="PZN300" s="22"/>
      <c r="PZO300" s="22"/>
      <c r="PZP300" s="22"/>
      <c r="PZQ300" s="22"/>
      <c r="PZR300" s="22"/>
      <c r="PZS300" s="22"/>
      <c r="PZT300" s="22"/>
      <c r="PZU300" s="22"/>
      <c r="PZV300" s="22"/>
      <c r="PZW300" s="22"/>
      <c r="PZX300" s="22"/>
      <c r="PZY300" s="22"/>
      <c r="PZZ300" s="22"/>
      <c r="QAA300" s="22"/>
      <c r="QAB300" s="22"/>
      <c r="QAC300" s="22"/>
      <c r="QAD300" s="22"/>
      <c r="QAE300" s="22"/>
      <c r="QAF300" s="22"/>
      <c r="QAG300" s="22"/>
      <c r="QAH300" s="22"/>
      <c r="QAI300" s="22"/>
      <c r="QAJ300" s="22"/>
      <c r="QAK300" s="22"/>
      <c r="QAL300" s="22"/>
      <c r="QAM300" s="22"/>
      <c r="QAN300" s="22"/>
      <c r="QAO300" s="22"/>
      <c r="QAP300" s="22"/>
      <c r="QAQ300" s="22"/>
      <c r="QAR300" s="22"/>
      <c r="QAS300" s="22"/>
      <c r="QAT300" s="22"/>
      <c r="QAU300" s="22"/>
      <c r="QAV300" s="22"/>
      <c r="QAW300" s="22"/>
      <c r="QAX300" s="22"/>
      <c r="QAY300" s="22"/>
      <c r="QAZ300" s="22"/>
      <c r="QBA300" s="22"/>
      <c r="QBB300" s="22"/>
      <c r="QBC300" s="22"/>
      <c r="QBD300" s="22"/>
      <c r="QBE300" s="22"/>
      <c r="QBF300" s="22"/>
      <c r="QBG300" s="22"/>
      <c r="QBH300" s="22"/>
      <c r="QBI300" s="22"/>
      <c r="QBJ300" s="22"/>
      <c r="QBK300" s="22"/>
      <c r="QBL300" s="22"/>
      <c r="QBM300" s="22"/>
      <c r="QBN300" s="22"/>
      <c r="QBO300" s="22"/>
      <c r="QBP300" s="22"/>
      <c r="QBQ300" s="22"/>
      <c r="QBR300" s="22"/>
      <c r="QBS300" s="22"/>
      <c r="QBT300" s="22"/>
      <c r="QBU300" s="22"/>
      <c r="QBV300" s="22"/>
      <c r="QBW300" s="22"/>
      <c r="QBX300" s="22"/>
      <c r="QBY300" s="22"/>
      <c r="QBZ300" s="22"/>
      <c r="QCA300" s="22"/>
      <c r="QCB300" s="22"/>
      <c r="QCC300" s="22"/>
      <c r="QCD300" s="22"/>
      <c r="QCE300" s="22"/>
      <c r="QCF300" s="22"/>
      <c r="QCG300" s="22"/>
      <c r="QCH300" s="22"/>
      <c r="QCI300" s="22"/>
      <c r="QCJ300" s="22"/>
      <c r="QCK300" s="22"/>
      <c r="QCL300" s="22"/>
      <c r="QCM300" s="22"/>
      <c r="QCN300" s="22"/>
      <c r="QCO300" s="22"/>
      <c r="QCP300" s="22"/>
      <c r="QCQ300" s="22"/>
      <c r="QCR300" s="22"/>
      <c r="QCS300" s="22"/>
      <c r="QCT300" s="22"/>
      <c r="QCU300" s="22"/>
      <c r="QCV300" s="22"/>
      <c r="QCW300" s="22"/>
      <c r="QCX300" s="22"/>
      <c r="QCY300" s="22"/>
      <c r="QCZ300" s="22"/>
      <c r="QDA300" s="22"/>
      <c r="QDB300" s="22"/>
      <c r="QDC300" s="22"/>
      <c r="QDD300" s="22"/>
      <c r="QDE300" s="22"/>
      <c r="QDF300" s="22"/>
      <c r="QDG300" s="22"/>
      <c r="QDH300" s="22"/>
      <c r="QDI300" s="22"/>
      <c r="QDJ300" s="22"/>
      <c r="QDK300" s="22"/>
      <c r="QDL300" s="22"/>
      <c r="QDM300" s="22"/>
      <c r="QDN300" s="22"/>
      <c r="QDO300" s="22"/>
      <c r="QDP300" s="22"/>
      <c r="QDQ300" s="22"/>
      <c r="QDR300" s="22"/>
      <c r="QDS300" s="22"/>
      <c r="QDT300" s="22"/>
      <c r="QDU300" s="22"/>
      <c r="QDV300" s="22"/>
      <c r="QDW300" s="22"/>
      <c r="QDX300" s="22"/>
      <c r="QDY300" s="22"/>
      <c r="QDZ300" s="22"/>
      <c r="QEA300" s="22"/>
      <c r="QEB300" s="22"/>
      <c r="QEC300" s="22"/>
      <c r="QED300" s="22"/>
      <c r="QEE300" s="22"/>
      <c r="QEF300" s="22"/>
      <c r="QEG300" s="22"/>
      <c r="QEH300" s="22"/>
      <c r="QEI300" s="22"/>
      <c r="QEJ300" s="22"/>
      <c r="QEK300" s="22"/>
      <c r="QEL300" s="22"/>
      <c r="QEM300" s="22"/>
      <c r="QEN300" s="22"/>
      <c r="QEO300" s="22"/>
      <c r="QEP300" s="22"/>
      <c r="QEQ300" s="22"/>
      <c r="QER300" s="22"/>
      <c r="QES300" s="22"/>
      <c r="QET300" s="22"/>
      <c r="QEU300" s="22"/>
      <c r="QEV300" s="22"/>
      <c r="QEW300" s="22"/>
      <c r="QEX300" s="22"/>
      <c r="QEY300" s="22"/>
      <c r="QEZ300" s="22"/>
      <c r="QFA300" s="22"/>
      <c r="QFB300" s="22"/>
      <c r="QFC300" s="22"/>
      <c r="QFD300" s="22"/>
      <c r="QFE300" s="22"/>
      <c r="QFF300" s="22"/>
      <c r="QFG300" s="22"/>
      <c r="QFH300" s="22"/>
      <c r="QFI300" s="22"/>
      <c r="QFJ300" s="22"/>
      <c r="QFK300" s="22"/>
      <c r="QFL300" s="22"/>
      <c r="QFM300" s="22"/>
      <c r="QFN300" s="22"/>
      <c r="QFO300" s="22"/>
      <c r="QFP300" s="22"/>
      <c r="QFQ300" s="22"/>
      <c r="QFR300" s="22"/>
      <c r="QFS300" s="22"/>
      <c r="QFT300" s="22"/>
      <c r="QFU300" s="22"/>
      <c r="QFV300" s="22"/>
      <c r="QFW300" s="22"/>
      <c r="QFX300" s="22"/>
      <c r="QFY300" s="22"/>
      <c r="QFZ300" s="22"/>
      <c r="QGA300" s="22"/>
      <c r="QGB300" s="22"/>
      <c r="QGC300" s="22"/>
      <c r="QGD300" s="22"/>
      <c r="QGE300" s="22"/>
      <c r="QGF300" s="22"/>
      <c r="QGG300" s="22"/>
      <c r="QGH300" s="22"/>
      <c r="QGI300" s="22"/>
      <c r="QGJ300" s="22"/>
      <c r="QGK300" s="22"/>
      <c r="QGL300" s="22"/>
      <c r="QGM300" s="22"/>
      <c r="QGN300" s="22"/>
      <c r="QGO300" s="22"/>
      <c r="QGP300" s="22"/>
      <c r="QGQ300" s="22"/>
      <c r="QGR300" s="22"/>
      <c r="QGS300" s="22"/>
      <c r="QGT300" s="22"/>
      <c r="QGU300" s="22"/>
      <c r="QGV300" s="22"/>
      <c r="QGW300" s="22"/>
      <c r="QGX300" s="22"/>
      <c r="QGY300" s="22"/>
      <c r="QGZ300" s="22"/>
      <c r="QHA300" s="22"/>
      <c r="QHB300" s="22"/>
      <c r="QHC300" s="22"/>
      <c r="QHD300" s="22"/>
      <c r="QHE300" s="22"/>
      <c r="QHF300" s="22"/>
      <c r="QHG300" s="22"/>
      <c r="QHH300" s="22"/>
      <c r="QHI300" s="22"/>
      <c r="QHJ300" s="22"/>
      <c r="QHK300" s="22"/>
      <c r="QHL300" s="22"/>
      <c r="QHM300" s="22"/>
      <c r="QHN300" s="22"/>
      <c r="QHO300" s="22"/>
      <c r="QHP300" s="22"/>
      <c r="QHQ300" s="22"/>
      <c r="QHR300" s="22"/>
      <c r="QHS300" s="22"/>
      <c r="QHT300" s="22"/>
      <c r="QHU300" s="22"/>
      <c r="QHV300" s="22"/>
      <c r="QHW300" s="22"/>
      <c r="QHX300" s="22"/>
      <c r="QHY300" s="22"/>
      <c r="QHZ300" s="22"/>
      <c r="QIA300" s="22"/>
      <c r="QIB300" s="22"/>
      <c r="QIC300" s="22"/>
      <c r="QID300" s="22"/>
      <c r="QIE300" s="22"/>
      <c r="QIF300" s="22"/>
      <c r="QIG300" s="22"/>
      <c r="QIH300" s="22"/>
      <c r="QII300" s="22"/>
      <c r="QIJ300" s="22"/>
      <c r="QIK300" s="22"/>
      <c r="QIL300" s="22"/>
      <c r="QIM300" s="22"/>
      <c r="QIN300" s="22"/>
      <c r="QIO300" s="22"/>
      <c r="QIP300" s="22"/>
      <c r="QIQ300" s="22"/>
      <c r="QIR300" s="22"/>
      <c r="QIS300" s="22"/>
      <c r="QIT300" s="22"/>
      <c r="QIU300" s="22"/>
      <c r="QIV300" s="22"/>
      <c r="QIW300" s="22"/>
      <c r="QIX300" s="22"/>
      <c r="QIY300" s="22"/>
      <c r="QIZ300" s="22"/>
      <c r="QJA300" s="22"/>
      <c r="QJB300" s="22"/>
      <c r="QJC300" s="22"/>
      <c r="QJD300" s="22"/>
      <c r="QJE300" s="22"/>
      <c r="QJF300" s="22"/>
      <c r="QJG300" s="22"/>
      <c r="QJH300" s="22"/>
      <c r="QJI300" s="22"/>
      <c r="QJJ300" s="22"/>
      <c r="QJK300" s="22"/>
      <c r="QJL300" s="22"/>
      <c r="QJM300" s="22"/>
      <c r="QJN300" s="22"/>
      <c r="QJO300" s="22"/>
      <c r="QJP300" s="22"/>
      <c r="QJQ300" s="22"/>
      <c r="QJR300" s="22"/>
      <c r="QJS300" s="22"/>
      <c r="QJT300" s="22"/>
      <c r="QJU300" s="22"/>
      <c r="QJV300" s="22"/>
      <c r="QJW300" s="22"/>
      <c r="QJX300" s="22"/>
      <c r="QJY300" s="22"/>
      <c r="QJZ300" s="22"/>
      <c r="QKA300" s="22"/>
      <c r="QKB300" s="22"/>
      <c r="QKC300" s="22"/>
      <c r="QKD300" s="22"/>
      <c r="QKE300" s="22"/>
      <c r="QKF300" s="22"/>
      <c r="QKG300" s="22"/>
      <c r="QKH300" s="22"/>
      <c r="QKI300" s="22"/>
      <c r="QKJ300" s="22"/>
      <c r="QKK300" s="22"/>
      <c r="QKL300" s="22"/>
      <c r="QKM300" s="22"/>
      <c r="QKN300" s="22"/>
      <c r="QKO300" s="22"/>
      <c r="QKP300" s="22"/>
      <c r="QKQ300" s="22"/>
      <c r="QKR300" s="22"/>
      <c r="QKS300" s="22"/>
      <c r="QKT300" s="22"/>
      <c r="QKU300" s="22"/>
      <c r="QKV300" s="22"/>
      <c r="QKW300" s="22"/>
      <c r="QKX300" s="22"/>
      <c r="QKY300" s="22"/>
      <c r="QKZ300" s="22"/>
      <c r="QLA300" s="22"/>
      <c r="QLB300" s="22"/>
      <c r="QLC300" s="22"/>
      <c r="QLD300" s="22"/>
      <c r="QLE300" s="22"/>
      <c r="QLF300" s="22"/>
      <c r="QLG300" s="22"/>
      <c r="QLH300" s="22"/>
      <c r="QLI300" s="22"/>
      <c r="QLJ300" s="22"/>
      <c r="QLK300" s="22"/>
      <c r="QLL300" s="22"/>
      <c r="QLM300" s="22"/>
      <c r="QLN300" s="22"/>
      <c r="QLO300" s="22"/>
      <c r="QLP300" s="22"/>
      <c r="QLQ300" s="22"/>
      <c r="QLR300" s="22"/>
      <c r="QLS300" s="22"/>
      <c r="QLT300" s="22"/>
      <c r="QLU300" s="22"/>
      <c r="QLV300" s="22"/>
      <c r="QLW300" s="22"/>
      <c r="QLX300" s="22"/>
      <c r="QLY300" s="22"/>
      <c r="QLZ300" s="22"/>
      <c r="QMA300" s="22"/>
      <c r="QMB300" s="22"/>
      <c r="QMC300" s="22"/>
      <c r="QMD300" s="22"/>
      <c r="QME300" s="22"/>
      <c r="QMF300" s="22"/>
      <c r="QMG300" s="22"/>
      <c r="QMH300" s="22"/>
      <c r="QMI300" s="22"/>
      <c r="QMJ300" s="22"/>
      <c r="QMK300" s="22"/>
      <c r="QML300" s="22"/>
      <c r="QMM300" s="22"/>
      <c r="QMN300" s="22"/>
      <c r="QMO300" s="22"/>
      <c r="QMP300" s="22"/>
      <c r="QMQ300" s="22"/>
      <c r="QMR300" s="22"/>
      <c r="QMS300" s="22"/>
      <c r="QMT300" s="22"/>
      <c r="QMU300" s="22"/>
      <c r="QMV300" s="22"/>
      <c r="QMW300" s="22"/>
      <c r="QMX300" s="22"/>
      <c r="QMY300" s="22"/>
      <c r="QMZ300" s="22"/>
      <c r="QNA300" s="22"/>
      <c r="QNB300" s="22"/>
      <c r="QNC300" s="22"/>
      <c r="QND300" s="22"/>
      <c r="QNE300" s="22"/>
      <c r="QNF300" s="22"/>
      <c r="QNG300" s="22"/>
      <c r="QNH300" s="22"/>
      <c r="QNI300" s="22"/>
      <c r="QNJ300" s="22"/>
      <c r="QNK300" s="22"/>
      <c r="QNL300" s="22"/>
      <c r="QNM300" s="22"/>
      <c r="QNN300" s="22"/>
      <c r="QNO300" s="22"/>
      <c r="QNP300" s="22"/>
      <c r="QNQ300" s="22"/>
      <c r="QNR300" s="22"/>
      <c r="QNS300" s="22"/>
      <c r="QNT300" s="22"/>
      <c r="QNU300" s="22"/>
      <c r="QNV300" s="22"/>
      <c r="QNW300" s="22"/>
      <c r="QNX300" s="22"/>
      <c r="QNY300" s="22"/>
      <c r="QNZ300" s="22"/>
      <c r="QOA300" s="22"/>
      <c r="QOB300" s="22"/>
      <c r="QOC300" s="22"/>
      <c r="QOD300" s="22"/>
      <c r="QOE300" s="22"/>
      <c r="QOF300" s="22"/>
      <c r="QOG300" s="22"/>
      <c r="QOH300" s="22"/>
      <c r="QOI300" s="22"/>
      <c r="QOJ300" s="22"/>
      <c r="QOK300" s="22"/>
      <c r="QOL300" s="22"/>
      <c r="QOM300" s="22"/>
      <c r="QON300" s="22"/>
      <c r="QOO300" s="22"/>
      <c r="QOP300" s="22"/>
      <c r="QOQ300" s="22"/>
      <c r="QOR300" s="22"/>
      <c r="QOS300" s="22"/>
      <c r="QOT300" s="22"/>
      <c r="QOU300" s="22"/>
      <c r="QOV300" s="22"/>
      <c r="QOW300" s="22"/>
      <c r="QOX300" s="22"/>
      <c r="QOY300" s="22"/>
      <c r="QOZ300" s="22"/>
      <c r="QPA300" s="22"/>
      <c r="QPB300" s="22"/>
      <c r="QPC300" s="22"/>
      <c r="QPD300" s="22"/>
      <c r="QPE300" s="22"/>
      <c r="QPF300" s="22"/>
      <c r="QPG300" s="22"/>
      <c r="QPH300" s="22"/>
      <c r="QPI300" s="22"/>
      <c r="QPJ300" s="22"/>
      <c r="QPK300" s="22"/>
      <c r="QPL300" s="22"/>
      <c r="QPM300" s="22"/>
      <c r="QPN300" s="22"/>
      <c r="QPO300" s="22"/>
      <c r="QPP300" s="22"/>
      <c r="QPQ300" s="22"/>
      <c r="QPR300" s="22"/>
      <c r="QPS300" s="22"/>
      <c r="QPT300" s="22"/>
      <c r="QPU300" s="22"/>
      <c r="QPV300" s="22"/>
      <c r="QPW300" s="22"/>
      <c r="QPX300" s="22"/>
      <c r="QPY300" s="22"/>
      <c r="QPZ300" s="22"/>
      <c r="QQA300" s="22"/>
      <c r="QQB300" s="22"/>
      <c r="QQC300" s="22"/>
      <c r="QQD300" s="22"/>
      <c r="QQE300" s="22"/>
      <c r="QQF300" s="22"/>
      <c r="QQG300" s="22"/>
      <c r="QQH300" s="22"/>
      <c r="QQI300" s="22"/>
      <c r="QQJ300" s="22"/>
      <c r="QQK300" s="22"/>
      <c r="QQL300" s="22"/>
      <c r="QQM300" s="22"/>
      <c r="QQN300" s="22"/>
      <c r="QQO300" s="22"/>
      <c r="QQP300" s="22"/>
      <c r="QQQ300" s="22"/>
      <c r="QQR300" s="22"/>
      <c r="QQS300" s="22"/>
      <c r="QQT300" s="22"/>
      <c r="QQU300" s="22"/>
      <c r="QQV300" s="22"/>
      <c r="QQW300" s="22"/>
      <c r="QQX300" s="22"/>
      <c r="QQY300" s="22"/>
      <c r="QQZ300" s="22"/>
      <c r="QRA300" s="22"/>
      <c r="QRB300" s="22"/>
      <c r="QRC300" s="22"/>
      <c r="QRD300" s="22"/>
      <c r="QRE300" s="22"/>
      <c r="QRF300" s="22"/>
      <c r="QRG300" s="22"/>
      <c r="QRH300" s="22"/>
      <c r="QRI300" s="22"/>
      <c r="QRJ300" s="22"/>
      <c r="QRK300" s="22"/>
      <c r="QRL300" s="22"/>
      <c r="QRM300" s="22"/>
      <c r="QRN300" s="22"/>
      <c r="QRO300" s="22"/>
      <c r="QRP300" s="22"/>
      <c r="QRQ300" s="22"/>
      <c r="QRR300" s="22"/>
      <c r="QRS300" s="22"/>
      <c r="QRT300" s="22"/>
      <c r="QRU300" s="22"/>
      <c r="QRV300" s="22"/>
      <c r="QRW300" s="22"/>
      <c r="QRX300" s="22"/>
      <c r="QRY300" s="22"/>
      <c r="QRZ300" s="22"/>
      <c r="QSA300" s="22"/>
      <c r="QSB300" s="22"/>
      <c r="QSC300" s="22"/>
      <c r="QSD300" s="22"/>
      <c r="QSE300" s="22"/>
      <c r="QSF300" s="22"/>
      <c r="QSG300" s="22"/>
      <c r="QSH300" s="22"/>
      <c r="QSI300" s="22"/>
      <c r="QSJ300" s="22"/>
      <c r="QSK300" s="22"/>
      <c r="QSL300" s="22"/>
      <c r="QSM300" s="22"/>
      <c r="QSN300" s="22"/>
      <c r="QSO300" s="22"/>
      <c r="QSP300" s="22"/>
      <c r="QSQ300" s="22"/>
      <c r="QSR300" s="22"/>
      <c r="QSS300" s="22"/>
      <c r="QST300" s="22"/>
      <c r="QSU300" s="22"/>
      <c r="QSV300" s="22"/>
      <c r="QSW300" s="22"/>
      <c r="QSX300" s="22"/>
      <c r="QSY300" s="22"/>
      <c r="QSZ300" s="22"/>
      <c r="QTA300" s="22"/>
      <c r="QTB300" s="22"/>
      <c r="QTC300" s="22"/>
      <c r="QTD300" s="22"/>
      <c r="QTE300" s="22"/>
      <c r="QTF300" s="22"/>
      <c r="QTG300" s="22"/>
      <c r="QTH300" s="22"/>
      <c r="QTI300" s="22"/>
      <c r="QTJ300" s="22"/>
      <c r="QTK300" s="22"/>
      <c r="QTL300" s="22"/>
      <c r="QTM300" s="22"/>
      <c r="QTN300" s="22"/>
      <c r="QTO300" s="22"/>
      <c r="QTP300" s="22"/>
      <c r="QTQ300" s="22"/>
      <c r="QTR300" s="22"/>
      <c r="QTS300" s="22"/>
      <c r="QTT300" s="22"/>
      <c r="QTU300" s="22"/>
      <c r="QTV300" s="22"/>
      <c r="QTW300" s="22"/>
      <c r="QTX300" s="22"/>
      <c r="QTY300" s="22"/>
      <c r="QTZ300" s="22"/>
      <c r="QUA300" s="22"/>
      <c r="QUB300" s="22"/>
      <c r="QUC300" s="22"/>
      <c r="QUD300" s="22"/>
      <c r="QUE300" s="22"/>
      <c r="QUF300" s="22"/>
      <c r="QUG300" s="22"/>
      <c r="QUH300" s="22"/>
      <c r="QUI300" s="22"/>
      <c r="QUJ300" s="22"/>
      <c r="QUK300" s="22"/>
      <c r="QUL300" s="22"/>
      <c r="QUM300" s="22"/>
      <c r="QUN300" s="22"/>
      <c r="QUO300" s="22"/>
      <c r="QUP300" s="22"/>
      <c r="QUQ300" s="22"/>
      <c r="QUR300" s="22"/>
      <c r="QUS300" s="22"/>
      <c r="QUT300" s="22"/>
      <c r="QUU300" s="22"/>
      <c r="QUV300" s="22"/>
      <c r="QUW300" s="22"/>
      <c r="QUX300" s="22"/>
      <c r="QUY300" s="22"/>
      <c r="QUZ300" s="22"/>
      <c r="QVA300" s="22"/>
      <c r="QVB300" s="22"/>
      <c r="QVC300" s="22"/>
      <c r="QVD300" s="22"/>
      <c r="QVE300" s="22"/>
      <c r="QVF300" s="22"/>
      <c r="QVG300" s="22"/>
      <c r="QVH300" s="22"/>
      <c r="QVI300" s="22"/>
      <c r="QVJ300" s="22"/>
      <c r="QVK300" s="22"/>
      <c r="QVL300" s="22"/>
      <c r="QVM300" s="22"/>
      <c r="QVN300" s="22"/>
      <c r="QVO300" s="22"/>
      <c r="QVP300" s="22"/>
      <c r="QVQ300" s="22"/>
      <c r="QVR300" s="22"/>
      <c r="QVS300" s="22"/>
      <c r="QVT300" s="22"/>
      <c r="QVU300" s="22"/>
      <c r="QVV300" s="22"/>
      <c r="QVW300" s="22"/>
      <c r="QVX300" s="22"/>
      <c r="QVY300" s="22"/>
      <c r="QVZ300" s="22"/>
      <c r="QWA300" s="22"/>
      <c r="QWB300" s="22"/>
      <c r="QWC300" s="22"/>
      <c r="QWD300" s="22"/>
      <c r="QWE300" s="22"/>
      <c r="QWF300" s="22"/>
      <c r="QWG300" s="22"/>
      <c r="QWH300" s="22"/>
      <c r="QWI300" s="22"/>
      <c r="QWJ300" s="22"/>
      <c r="QWK300" s="22"/>
      <c r="QWL300" s="22"/>
      <c r="QWM300" s="22"/>
      <c r="QWN300" s="22"/>
      <c r="QWO300" s="22"/>
      <c r="QWP300" s="22"/>
      <c r="QWQ300" s="22"/>
      <c r="QWR300" s="22"/>
      <c r="QWS300" s="22"/>
      <c r="QWT300" s="22"/>
      <c r="QWU300" s="22"/>
      <c r="QWV300" s="22"/>
      <c r="QWW300" s="22"/>
      <c r="QWX300" s="22"/>
      <c r="QWY300" s="22"/>
      <c r="QWZ300" s="22"/>
      <c r="QXA300" s="22"/>
      <c r="QXB300" s="22"/>
      <c r="QXC300" s="22"/>
      <c r="QXD300" s="22"/>
      <c r="QXE300" s="22"/>
      <c r="QXF300" s="22"/>
      <c r="QXG300" s="22"/>
      <c r="QXH300" s="22"/>
      <c r="QXI300" s="22"/>
      <c r="QXJ300" s="22"/>
      <c r="QXK300" s="22"/>
      <c r="QXL300" s="22"/>
      <c r="QXM300" s="22"/>
      <c r="QXN300" s="22"/>
      <c r="QXO300" s="22"/>
      <c r="QXP300" s="22"/>
      <c r="QXQ300" s="22"/>
      <c r="QXR300" s="22"/>
      <c r="QXS300" s="22"/>
      <c r="QXT300" s="22"/>
      <c r="QXU300" s="22"/>
      <c r="QXV300" s="22"/>
      <c r="QXW300" s="22"/>
      <c r="QXX300" s="22"/>
      <c r="QXY300" s="22"/>
      <c r="QXZ300" s="22"/>
      <c r="QYA300" s="22"/>
      <c r="QYB300" s="22"/>
      <c r="QYC300" s="22"/>
      <c r="QYD300" s="22"/>
      <c r="QYE300" s="22"/>
      <c r="QYF300" s="22"/>
      <c r="QYG300" s="22"/>
      <c r="QYH300" s="22"/>
      <c r="QYI300" s="22"/>
      <c r="QYJ300" s="22"/>
      <c r="QYK300" s="22"/>
      <c r="QYL300" s="22"/>
      <c r="QYM300" s="22"/>
      <c r="QYN300" s="22"/>
      <c r="QYO300" s="22"/>
      <c r="QYP300" s="22"/>
      <c r="QYQ300" s="22"/>
      <c r="QYR300" s="22"/>
      <c r="QYS300" s="22"/>
      <c r="QYT300" s="22"/>
      <c r="QYU300" s="22"/>
      <c r="QYV300" s="22"/>
      <c r="QYW300" s="22"/>
      <c r="QYX300" s="22"/>
      <c r="QYY300" s="22"/>
      <c r="QYZ300" s="22"/>
      <c r="QZA300" s="22"/>
      <c r="QZB300" s="22"/>
      <c r="QZC300" s="22"/>
      <c r="QZD300" s="22"/>
      <c r="QZE300" s="22"/>
      <c r="QZF300" s="22"/>
      <c r="QZG300" s="22"/>
      <c r="QZH300" s="22"/>
      <c r="QZI300" s="22"/>
      <c r="QZJ300" s="22"/>
      <c r="QZK300" s="22"/>
      <c r="QZL300" s="22"/>
      <c r="QZM300" s="22"/>
      <c r="QZN300" s="22"/>
      <c r="QZO300" s="22"/>
      <c r="QZP300" s="22"/>
      <c r="QZQ300" s="22"/>
      <c r="QZR300" s="22"/>
      <c r="QZS300" s="22"/>
      <c r="QZT300" s="22"/>
      <c r="QZU300" s="22"/>
      <c r="QZV300" s="22"/>
      <c r="QZW300" s="22"/>
      <c r="QZX300" s="22"/>
      <c r="QZY300" s="22"/>
      <c r="QZZ300" s="22"/>
      <c r="RAA300" s="22"/>
      <c r="RAB300" s="22"/>
      <c r="RAC300" s="22"/>
      <c r="RAD300" s="22"/>
      <c r="RAE300" s="22"/>
      <c r="RAF300" s="22"/>
      <c r="RAG300" s="22"/>
      <c r="RAH300" s="22"/>
      <c r="RAI300" s="22"/>
      <c r="RAJ300" s="22"/>
      <c r="RAK300" s="22"/>
      <c r="RAL300" s="22"/>
      <c r="RAM300" s="22"/>
      <c r="RAN300" s="22"/>
      <c r="RAO300" s="22"/>
      <c r="RAP300" s="22"/>
      <c r="RAQ300" s="22"/>
      <c r="RAR300" s="22"/>
      <c r="RAS300" s="22"/>
      <c r="RAT300" s="22"/>
      <c r="RAU300" s="22"/>
      <c r="RAV300" s="22"/>
      <c r="RAW300" s="22"/>
      <c r="RAX300" s="22"/>
      <c r="RAY300" s="22"/>
      <c r="RAZ300" s="22"/>
      <c r="RBA300" s="22"/>
      <c r="RBB300" s="22"/>
      <c r="RBC300" s="22"/>
      <c r="RBD300" s="22"/>
      <c r="RBE300" s="22"/>
      <c r="RBF300" s="22"/>
      <c r="RBG300" s="22"/>
      <c r="RBH300" s="22"/>
      <c r="RBI300" s="22"/>
      <c r="RBJ300" s="22"/>
      <c r="RBK300" s="22"/>
      <c r="RBL300" s="22"/>
      <c r="RBM300" s="22"/>
      <c r="RBN300" s="22"/>
      <c r="RBO300" s="22"/>
      <c r="RBP300" s="22"/>
      <c r="RBQ300" s="22"/>
      <c r="RBR300" s="22"/>
      <c r="RBS300" s="22"/>
      <c r="RBT300" s="22"/>
      <c r="RBU300" s="22"/>
      <c r="RBV300" s="22"/>
      <c r="RBW300" s="22"/>
      <c r="RBX300" s="22"/>
      <c r="RBY300" s="22"/>
      <c r="RBZ300" s="22"/>
      <c r="RCA300" s="22"/>
      <c r="RCB300" s="22"/>
      <c r="RCC300" s="22"/>
      <c r="RCD300" s="22"/>
      <c r="RCE300" s="22"/>
      <c r="RCF300" s="22"/>
      <c r="RCG300" s="22"/>
      <c r="RCH300" s="22"/>
      <c r="RCI300" s="22"/>
      <c r="RCJ300" s="22"/>
      <c r="RCK300" s="22"/>
      <c r="RCL300" s="22"/>
      <c r="RCM300" s="22"/>
      <c r="RCN300" s="22"/>
      <c r="RCO300" s="22"/>
      <c r="RCP300" s="22"/>
      <c r="RCQ300" s="22"/>
      <c r="RCR300" s="22"/>
      <c r="RCS300" s="22"/>
      <c r="RCT300" s="22"/>
      <c r="RCU300" s="22"/>
      <c r="RCV300" s="22"/>
      <c r="RCW300" s="22"/>
      <c r="RCX300" s="22"/>
      <c r="RCY300" s="22"/>
      <c r="RCZ300" s="22"/>
      <c r="RDA300" s="22"/>
      <c r="RDB300" s="22"/>
      <c r="RDC300" s="22"/>
      <c r="RDD300" s="22"/>
      <c r="RDE300" s="22"/>
      <c r="RDF300" s="22"/>
      <c r="RDG300" s="22"/>
      <c r="RDH300" s="22"/>
      <c r="RDI300" s="22"/>
      <c r="RDJ300" s="22"/>
      <c r="RDK300" s="22"/>
      <c r="RDL300" s="22"/>
      <c r="RDM300" s="22"/>
      <c r="RDN300" s="22"/>
      <c r="RDO300" s="22"/>
      <c r="RDP300" s="22"/>
      <c r="RDQ300" s="22"/>
      <c r="RDR300" s="22"/>
      <c r="RDS300" s="22"/>
      <c r="RDT300" s="22"/>
      <c r="RDU300" s="22"/>
      <c r="RDV300" s="22"/>
      <c r="RDW300" s="22"/>
      <c r="RDX300" s="22"/>
      <c r="RDY300" s="22"/>
      <c r="RDZ300" s="22"/>
      <c r="REA300" s="22"/>
      <c r="REB300" s="22"/>
      <c r="REC300" s="22"/>
      <c r="RED300" s="22"/>
      <c r="REE300" s="22"/>
      <c r="REF300" s="22"/>
      <c r="REG300" s="22"/>
      <c r="REH300" s="22"/>
      <c r="REI300" s="22"/>
      <c r="REJ300" s="22"/>
      <c r="REK300" s="22"/>
      <c r="REL300" s="22"/>
      <c r="REM300" s="22"/>
      <c r="REN300" s="22"/>
      <c r="REO300" s="22"/>
      <c r="REP300" s="22"/>
      <c r="REQ300" s="22"/>
      <c r="RER300" s="22"/>
      <c r="RES300" s="22"/>
      <c r="RET300" s="22"/>
      <c r="REU300" s="22"/>
      <c r="REV300" s="22"/>
      <c r="REW300" s="22"/>
      <c r="REX300" s="22"/>
      <c r="REY300" s="22"/>
      <c r="REZ300" s="22"/>
      <c r="RFA300" s="22"/>
      <c r="RFB300" s="22"/>
      <c r="RFC300" s="22"/>
      <c r="RFD300" s="22"/>
      <c r="RFE300" s="22"/>
      <c r="RFF300" s="22"/>
      <c r="RFG300" s="22"/>
      <c r="RFH300" s="22"/>
      <c r="RFI300" s="22"/>
      <c r="RFJ300" s="22"/>
      <c r="RFK300" s="22"/>
      <c r="RFL300" s="22"/>
      <c r="RFM300" s="22"/>
      <c r="RFN300" s="22"/>
      <c r="RFO300" s="22"/>
      <c r="RFP300" s="22"/>
      <c r="RFQ300" s="22"/>
      <c r="RFR300" s="22"/>
      <c r="RFS300" s="22"/>
      <c r="RFT300" s="22"/>
      <c r="RFU300" s="22"/>
      <c r="RFV300" s="22"/>
      <c r="RFW300" s="22"/>
      <c r="RFX300" s="22"/>
      <c r="RFY300" s="22"/>
      <c r="RFZ300" s="22"/>
      <c r="RGA300" s="22"/>
      <c r="RGB300" s="22"/>
      <c r="RGC300" s="22"/>
      <c r="RGD300" s="22"/>
      <c r="RGE300" s="22"/>
      <c r="RGF300" s="22"/>
      <c r="RGG300" s="22"/>
      <c r="RGH300" s="22"/>
      <c r="RGI300" s="22"/>
      <c r="RGJ300" s="22"/>
      <c r="RGK300" s="22"/>
      <c r="RGL300" s="22"/>
      <c r="RGM300" s="22"/>
      <c r="RGN300" s="22"/>
      <c r="RGO300" s="22"/>
      <c r="RGP300" s="22"/>
      <c r="RGQ300" s="22"/>
      <c r="RGR300" s="22"/>
      <c r="RGS300" s="22"/>
      <c r="RGT300" s="22"/>
      <c r="RGU300" s="22"/>
      <c r="RGV300" s="22"/>
      <c r="RGW300" s="22"/>
      <c r="RGX300" s="22"/>
      <c r="RGY300" s="22"/>
      <c r="RGZ300" s="22"/>
      <c r="RHA300" s="22"/>
      <c r="RHB300" s="22"/>
      <c r="RHC300" s="22"/>
      <c r="RHD300" s="22"/>
      <c r="RHE300" s="22"/>
      <c r="RHF300" s="22"/>
      <c r="RHG300" s="22"/>
      <c r="RHH300" s="22"/>
      <c r="RHI300" s="22"/>
      <c r="RHJ300" s="22"/>
      <c r="RHK300" s="22"/>
      <c r="RHL300" s="22"/>
      <c r="RHM300" s="22"/>
      <c r="RHN300" s="22"/>
      <c r="RHO300" s="22"/>
      <c r="RHP300" s="22"/>
      <c r="RHQ300" s="22"/>
      <c r="RHR300" s="22"/>
      <c r="RHS300" s="22"/>
      <c r="RHT300" s="22"/>
      <c r="RHU300" s="22"/>
      <c r="RHV300" s="22"/>
      <c r="RHW300" s="22"/>
      <c r="RHX300" s="22"/>
      <c r="RHY300" s="22"/>
      <c r="RHZ300" s="22"/>
      <c r="RIA300" s="22"/>
      <c r="RIB300" s="22"/>
      <c r="RIC300" s="22"/>
      <c r="RID300" s="22"/>
      <c r="RIE300" s="22"/>
      <c r="RIF300" s="22"/>
      <c r="RIG300" s="22"/>
      <c r="RIH300" s="22"/>
      <c r="RII300" s="22"/>
      <c r="RIJ300" s="22"/>
      <c r="RIK300" s="22"/>
      <c r="RIL300" s="22"/>
      <c r="RIM300" s="22"/>
      <c r="RIN300" s="22"/>
      <c r="RIO300" s="22"/>
      <c r="RIP300" s="22"/>
      <c r="RIQ300" s="22"/>
      <c r="RIR300" s="22"/>
      <c r="RIS300" s="22"/>
      <c r="RIT300" s="22"/>
      <c r="RIU300" s="22"/>
      <c r="RIV300" s="22"/>
      <c r="RIW300" s="22"/>
      <c r="RIX300" s="22"/>
      <c r="RIY300" s="22"/>
      <c r="RIZ300" s="22"/>
      <c r="RJA300" s="22"/>
      <c r="RJB300" s="22"/>
      <c r="RJC300" s="22"/>
      <c r="RJD300" s="22"/>
      <c r="RJE300" s="22"/>
      <c r="RJF300" s="22"/>
      <c r="RJG300" s="22"/>
      <c r="RJH300" s="22"/>
      <c r="RJI300" s="22"/>
      <c r="RJJ300" s="22"/>
      <c r="RJK300" s="22"/>
      <c r="RJL300" s="22"/>
      <c r="RJM300" s="22"/>
      <c r="RJN300" s="22"/>
      <c r="RJO300" s="22"/>
      <c r="RJP300" s="22"/>
      <c r="RJQ300" s="22"/>
      <c r="RJR300" s="22"/>
      <c r="RJS300" s="22"/>
      <c r="RJT300" s="22"/>
      <c r="RJU300" s="22"/>
      <c r="RJV300" s="22"/>
      <c r="RJW300" s="22"/>
      <c r="RJX300" s="22"/>
      <c r="RJY300" s="22"/>
      <c r="RJZ300" s="22"/>
      <c r="RKA300" s="22"/>
      <c r="RKB300" s="22"/>
      <c r="RKC300" s="22"/>
      <c r="RKD300" s="22"/>
      <c r="RKE300" s="22"/>
      <c r="RKF300" s="22"/>
      <c r="RKG300" s="22"/>
      <c r="RKH300" s="22"/>
      <c r="RKI300" s="22"/>
      <c r="RKJ300" s="22"/>
      <c r="RKK300" s="22"/>
      <c r="RKL300" s="22"/>
      <c r="RKM300" s="22"/>
      <c r="RKN300" s="22"/>
      <c r="RKO300" s="22"/>
      <c r="RKP300" s="22"/>
      <c r="RKQ300" s="22"/>
      <c r="RKR300" s="22"/>
      <c r="RKS300" s="22"/>
      <c r="RKT300" s="22"/>
      <c r="RKU300" s="22"/>
      <c r="RKV300" s="22"/>
      <c r="RKW300" s="22"/>
      <c r="RKX300" s="22"/>
      <c r="RKY300" s="22"/>
      <c r="RKZ300" s="22"/>
      <c r="RLA300" s="22"/>
      <c r="RLB300" s="22"/>
      <c r="RLC300" s="22"/>
      <c r="RLD300" s="22"/>
      <c r="RLE300" s="22"/>
      <c r="RLF300" s="22"/>
      <c r="RLG300" s="22"/>
      <c r="RLH300" s="22"/>
      <c r="RLI300" s="22"/>
      <c r="RLJ300" s="22"/>
      <c r="RLK300" s="22"/>
      <c r="RLL300" s="22"/>
      <c r="RLM300" s="22"/>
      <c r="RLN300" s="22"/>
      <c r="RLO300" s="22"/>
      <c r="RLP300" s="22"/>
      <c r="RLQ300" s="22"/>
      <c r="RLR300" s="22"/>
      <c r="RLS300" s="22"/>
      <c r="RLT300" s="22"/>
      <c r="RLU300" s="22"/>
      <c r="RLV300" s="22"/>
      <c r="RLW300" s="22"/>
      <c r="RLX300" s="22"/>
      <c r="RLY300" s="22"/>
      <c r="RLZ300" s="22"/>
      <c r="RMA300" s="22"/>
      <c r="RMB300" s="22"/>
      <c r="RMC300" s="22"/>
      <c r="RMD300" s="22"/>
      <c r="RME300" s="22"/>
      <c r="RMF300" s="22"/>
      <c r="RMG300" s="22"/>
      <c r="RMH300" s="22"/>
      <c r="RMI300" s="22"/>
      <c r="RMJ300" s="22"/>
      <c r="RMK300" s="22"/>
      <c r="RML300" s="22"/>
      <c r="RMM300" s="22"/>
      <c r="RMN300" s="22"/>
      <c r="RMO300" s="22"/>
      <c r="RMP300" s="22"/>
      <c r="RMQ300" s="22"/>
      <c r="RMR300" s="22"/>
      <c r="RMS300" s="22"/>
      <c r="RMT300" s="22"/>
      <c r="RMU300" s="22"/>
      <c r="RMV300" s="22"/>
      <c r="RMW300" s="22"/>
      <c r="RMX300" s="22"/>
      <c r="RMY300" s="22"/>
      <c r="RMZ300" s="22"/>
      <c r="RNA300" s="22"/>
      <c r="RNB300" s="22"/>
      <c r="RNC300" s="22"/>
      <c r="RND300" s="22"/>
      <c r="RNE300" s="22"/>
      <c r="RNF300" s="22"/>
      <c r="RNG300" s="22"/>
      <c r="RNH300" s="22"/>
      <c r="RNI300" s="22"/>
      <c r="RNJ300" s="22"/>
      <c r="RNK300" s="22"/>
      <c r="RNL300" s="22"/>
      <c r="RNM300" s="22"/>
      <c r="RNN300" s="22"/>
      <c r="RNO300" s="22"/>
      <c r="RNP300" s="22"/>
      <c r="RNQ300" s="22"/>
      <c r="RNR300" s="22"/>
      <c r="RNS300" s="22"/>
      <c r="RNT300" s="22"/>
      <c r="RNU300" s="22"/>
      <c r="RNV300" s="22"/>
      <c r="RNW300" s="22"/>
      <c r="RNX300" s="22"/>
      <c r="RNY300" s="22"/>
      <c r="RNZ300" s="22"/>
      <c r="ROA300" s="22"/>
      <c r="ROB300" s="22"/>
      <c r="ROC300" s="22"/>
      <c r="ROD300" s="22"/>
      <c r="ROE300" s="22"/>
      <c r="ROF300" s="22"/>
      <c r="ROG300" s="22"/>
      <c r="ROH300" s="22"/>
      <c r="ROI300" s="22"/>
      <c r="ROJ300" s="22"/>
      <c r="ROK300" s="22"/>
      <c r="ROL300" s="22"/>
      <c r="ROM300" s="22"/>
      <c r="RON300" s="22"/>
      <c r="ROO300" s="22"/>
      <c r="ROP300" s="22"/>
      <c r="ROQ300" s="22"/>
      <c r="ROR300" s="22"/>
      <c r="ROS300" s="22"/>
      <c r="ROT300" s="22"/>
      <c r="ROU300" s="22"/>
      <c r="ROV300" s="22"/>
      <c r="ROW300" s="22"/>
      <c r="ROX300" s="22"/>
      <c r="ROY300" s="22"/>
      <c r="ROZ300" s="22"/>
      <c r="RPA300" s="22"/>
      <c r="RPB300" s="22"/>
      <c r="RPC300" s="22"/>
      <c r="RPD300" s="22"/>
      <c r="RPE300" s="22"/>
      <c r="RPF300" s="22"/>
      <c r="RPG300" s="22"/>
      <c r="RPH300" s="22"/>
      <c r="RPI300" s="22"/>
      <c r="RPJ300" s="22"/>
      <c r="RPK300" s="22"/>
      <c r="RPL300" s="22"/>
      <c r="RPM300" s="22"/>
      <c r="RPN300" s="22"/>
      <c r="RPO300" s="22"/>
      <c r="RPP300" s="22"/>
      <c r="RPQ300" s="22"/>
      <c r="RPR300" s="22"/>
      <c r="RPS300" s="22"/>
      <c r="RPT300" s="22"/>
      <c r="RPU300" s="22"/>
      <c r="RPV300" s="22"/>
      <c r="RPW300" s="22"/>
      <c r="RPX300" s="22"/>
      <c r="RPY300" s="22"/>
      <c r="RPZ300" s="22"/>
      <c r="RQA300" s="22"/>
      <c r="RQB300" s="22"/>
      <c r="RQC300" s="22"/>
      <c r="RQD300" s="22"/>
      <c r="RQE300" s="22"/>
      <c r="RQF300" s="22"/>
      <c r="RQG300" s="22"/>
      <c r="RQH300" s="22"/>
      <c r="RQI300" s="22"/>
      <c r="RQJ300" s="22"/>
      <c r="RQK300" s="22"/>
      <c r="RQL300" s="22"/>
      <c r="RQM300" s="22"/>
      <c r="RQN300" s="22"/>
      <c r="RQO300" s="22"/>
      <c r="RQP300" s="22"/>
      <c r="RQQ300" s="22"/>
      <c r="RQR300" s="22"/>
      <c r="RQS300" s="22"/>
      <c r="RQT300" s="22"/>
      <c r="RQU300" s="22"/>
      <c r="RQV300" s="22"/>
      <c r="RQW300" s="22"/>
      <c r="RQX300" s="22"/>
      <c r="RQY300" s="22"/>
      <c r="RQZ300" s="22"/>
      <c r="RRA300" s="22"/>
      <c r="RRB300" s="22"/>
      <c r="RRC300" s="22"/>
      <c r="RRD300" s="22"/>
      <c r="RRE300" s="22"/>
      <c r="RRF300" s="22"/>
      <c r="RRG300" s="22"/>
      <c r="RRH300" s="22"/>
      <c r="RRI300" s="22"/>
      <c r="RRJ300" s="22"/>
      <c r="RRK300" s="22"/>
      <c r="RRL300" s="22"/>
      <c r="RRM300" s="22"/>
      <c r="RRN300" s="22"/>
      <c r="RRO300" s="22"/>
      <c r="RRP300" s="22"/>
      <c r="RRQ300" s="22"/>
      <c r="RRR300" s="22"/>
      <c r="RRS300" s="22"/>
      <c r="RRT300" s="22"/>
      <c r="RRU300" s="22"/>
      <c r="RRV300" s="22"/>
      <c r="RRW300" s="22"/>
      <c r="RRX300" s="22"/>
      <c r="RRY300" s="22"/>
      <c r="RRZ300" s="22"/>
      <c r="RSA300" s="22"/>
      <c r="RSB300" s="22"/>
      <c r="RSC300" s="22"/>
      <c r="RSD300" s="22"/>
      <c r="RSE300" s="22"/>
      <c r="RSF300" s="22"/>
      <c r="RSG300" s="22"/>
      <c r="RSH300" s="22"/>
      <c r="RSI300" s="22"/>
      <c r="RSJ300" s="22"/>
      <c r="RSK300" s="22"/>
      <c r="RSL300" s="22"/>
      <c r="RSM300" s="22"/>
      <c r="RSN300" s="22"/>
      <c r="RSO300" s="22"/>
      <c r="RSP300" s="22"/>
      <c r="RSQ300" s="22"/>
      <c r="RSR300" s="22"/>
      <c r="RSS300" s="22"/>
      <c r="RST300" s="22"/>
      <c r="RSU300" s="22"/>
      <c r="RSV300" s="22"/>
      <c r="RSW300" s="22"/>
      <c r="RSX300" s="22"/>
      <c r="RSY300" s="22"/>
      <c r="RSZ300" s="22"/>
      <c r="RTA300" s="22"/>
      <c r="RTB300" s="22"/>
      <c r="RTC300" s="22"/>
      <c r="RTD300" s="22"/>
      <c r="RTE300" s="22"/>
      <c r="RTF300" s="22"/>
      <c r="RTG300" s="22"/>
      <c r="RTH300" s="22"/>
      <c r="RTI300" s="22"/>
      <c r="RTJ300" s="22"/>
      <c r="RTK300" s="22"/>
      <c r="RTL300" s="22"/>
      <c r="RTM300" s="22"/>
      <c r="RTN300" s="22"/>
      <c r="RTO300" s="22"/>
      <c r="RTP300" s="22"/>
      <c r="RTQ300" s="22"/>
      <c r="RTR300" s="22"/>
      <c r="RTS300" s="22"/>
      <c r="RTT300" s="22"/>
      <c r="RTU300" s="22"/>
      <c r="RTV300" s="22"/>
      <c r="RTW300" s="22"/>
      <c r="RTX300" s="22"/>
      <c r="RTY300" s="22"/>
      <c r="RTZ300" s="22"/>
      <c r="RUA300" s="22"/>
      <c r="RUB300" s="22"/>
      <c r="RUC300" s="22"/>
      <c r="RUD300" s="22"/>
      <c r="RUE300" s="22"/>
      <c r="RUF300" s="22"/>
      <c r="RUG300" s="22"/>
      <c r="RUH300" s="22"/>
      <c r="RUI300" s="22"/>
      <c r="RUJ300" s="22"/>
      <c r="RUK300" s="22"/>
      <c r="RUL300" s="22"/>
      <c r="RUM300" s="22"/>
      <c r="RUN300" s="22"/>
      <c r="RUO300" s="22"/>
      <c r="RUP300" s="22"/>
      <c r="RUQ300" s="22"/>
      <c r="RUR300" s="22"/>
      <c r="RUS300" s="22"/>
      <c r="RUT300" s="22"/>
      <c r="RUU300" s="22"/>
      <c r="RUV300" s="22"/>
      <c r="RUW300" s="22"/>
      <c r="RUX300" s="22"/>
      <c r="RUY300" s="22"/>
      <c r="RUZ300" s="22"/>
      <c r="RVA300" s="22"/>
      <c r="RVB300" s="22"/>
      <c r="RVC300" s="22"/>
      <c r="RVD300" s="22"/>
      <c r="RVE300" s="22"/>
      <c r="RVF300" s="22"/>
      <c r="RVG300" s="22"/>
      <c r="RVH300" s="22"/>
      <c r="RVI300" s="22"/>
      <c r="RVJ300" s="22"/>
      <c r="RVK300" s="22"/>
      <c r="RVL300" s="22"/>
      <c r="RVM300" s="22"/>
      <c r="RVN300" s="22"/>
      <c r="RVO300" s="22"/>
      <c r="RVP300" s="22"/>
      <c r="RVQ300" s="22"/>
      <c r="RVR300" s="22"/>
      <c r="RVS300" s="22"/>
      <c r="RVT300" s="22"/>
      <c r="RVU300" s="22"/>
      <c r="RVV300" s="22"/>
      <c r="RVW300" s="22"/>
      <c r="RVX300" s="22"/>
      <c r="RVY300" s="22"/>
      <c r="RVZ300" s="22"/>
      <c r="RWA300" s="22"/>
      <c r="RWB300" s="22"/>
      <c r="RWC300" s="22"/>
      <c r="RWD300" s="22"/>
      <c r="RWE300" s="22"/>
      <c r="RWF300" s="22"/>
      <c r="RWG300" s="22"/>
      <c r="RWH300" s="22"/>
      <c r="RWI300" s="22"/>
      <c r="RWJ300" s="22"/>
      <c r="RWK300" s="22"/>
      <c r="RWL300" s="22"/>
      <c r="RWM300" s="22"/>
      <c r="RWN300" s="22"/>
      <c r="RWO300" s="22"/>
      <c r="RWP300" s="22"/>
      <c r="RWQ300" s="22"/>
      <c r="RWR300" s="22"/>
      <c r="RWS300" s="22"/>
      <c r="RWT300" s="22"/>
      <c r="RWU300" s="22"/>
      <c r="RWV300" s="22"/>
      <c r="RWW300" s="22"/>
      <c r="RWX300" s="22"/>
      <c r="RWY300" s="22"/>
      <c r="RWZ300" s="22"/>
      <c r="RXA300" s="22"/>
      <c r="RXB300" s="22"/>
      <c r="RXC300" s="22"/>
      <c r="RXD300" s="22"/>
      <c r="RXE300" s="22"/>
      <c r="RXF300" s="22"/>
      <c r="RXG300" s="22"/>
      <c r="RXH300" s="22"/>
      <c r="RXI300" s="22"/>
      <c r="RXJ300" s="22"/>
      <c r="RXK300" s="22"/>
      <c r="RXL300" s="22"/>
      <c r="RXM300" s="22"/>
      <c r="RXN300" s="22"/>
      <c r="RXO300" s="22"/>
      <c r="RXP300" s="22"/>
      <c r="RXQ300" s="22"/>
      <c r="RXR300" s="22"/>
      <c r="RXS300" s="22"/>
      <c r="RXT300" s="22"/>
      <c r="RXU300" s="22"/>
      <c r="RXV300" s="22"/>
      <c r="RXW300" s="22"/>
      <c r="RXX300" s="22"/>
      <c r="RXY300" s="22"/>
      <c r="RXZ300" s="22"/>
      <c r="RYA300" s="22"/>
      <c r="RYB300" s="22"/>
      <c r="RYC300" s="22"/>
      <c r="RYD300" s="22"/>
      <c r="RYE300" s="22"/>
      <c r="RYF300" s="22"/>
      <c r="RYG300" s="22"/>
      <c r="RYH300" s="22"/>
      <c r="RYI300" s="22"/>
      <c r="RYJ300" s="22"/>
      <c r="RYK300" s="22"/>
      <c r="RYL300" s="22"/>
      <c r="RYM300" s="22"/>
      <c r="RYN300" s="22"/>
      <c r="RYO300" s="22"/>
      <c r="RYP300" s="22"/>
      <c r="RYQ300" s="22"/>
      <c r="RYR300" s="22"/>
      <c r="RYS300" s="22"/>
      <c r="RYT300" s="22"/>
      <c r="RYU300" s="22"/>
      <c r="RYV300" s="22"/>
      <c r="RYW300" s="22"/>
      <c r="RYX300" s="22"/>
      <c r="RYY300" s="22"/>
      <c r="RYZ300" s="22"/>
      <c r="RZA300" s="22"/>
      <c r="RZB300" s="22"/>
      <c r="RZC300" s="22"/>
      <c r="RZD300" s="22"/>
      <c r="RZE300" s="22"/>
      <c r="RZF300" s="22"/>
      <c r="RZG300" s="22"/>
      <c r="RZH300" s="22"/>
      <c r="RZI300" s="22"/>
      <c r="RZJ300" s="22"/>
      <c r="RZK300" s="22"/>
      <c r="RZL300" s="22"/>
      <c r="RZM300" s="22"/>
      <c r="RZN300" s="22"/>
      <c r="RZO300" s="22"/>
      <c r="RZP300" s="22"/>
      <c r="RZQ300" s="22"/>
      <c r="RZR300" s="22"/>
      <c r="RZS300" s="22"/>
      <c r="RZT300" s="22"/>
      <c r="RZU300" s="22"/>
      <c r="RZV300" s="22"/>
      <c r="RZW300" s="22"/>
      <c r="RZX300" s="22"/>
      <c r="RZY300" s="22"/>
      <c r="RZZ300" s="22"/>
      <c r="SAA300" s="22"/>
      <c r="SAB300" s="22"/>
      <c r="SAC300" s="22"/>
      <c r="SAD300" s="22"/>
      <c r="SAE300" s="22"/>
      <c r="SAF300" s="22"/>
      <c r="SAG300" s="22"/>
      <c r="SAH300" s="22"/>
      <c r="SAI300" s="22"/>
      <c r="SAJ300" s="22"/>
      <c r="SAK300" s="22"/>
      <c r="SAL300" s="22"/>
      <c r="SAM300" s="22"/>
      <c r="SAN300" s="22"/>
      <c r="SAO300" s="22"/>
      <c r="SAP300" s="22"/>
      <c r="SAQ300" s="22"/>
      <c r="SAR300" s="22"/>
      <c r="SAS300" s="22"/>
      <c r="SAT300" s="22"/>
      <c r="SAU300" s="22"/>
      <c r="SAV300" s="22"/>
      <c r="SAW300" s="22"/>
      <c r="SAX300" s="22"/>
      <c r="SAY300" s="22"/>
      <c r="SAZ300" s="22"/>
      <c r="SBA300" s="22"/>
      <c r="SBB300" s="22"/>
      <c r="SBC300" s="22"/>
      <c r="SBD300" s="22"/>
      <c r="SBE300" s="22"/>
      <c r="SBF300" s="22"/>
      <c r="SBG300" s="22"/>
      <c r="SBH300" s="22"/>
      <c r="SBI300" s="22"/>
      <c r="SBJ300" s="22"/>
      <c r="SBK300" s="22"/>
      <c r="SBL300" s="22"/>
      <c r="SBM300" s="22"/>
      <c r="SBN300" s="22"/>
      <c r="SBO300" s="22"/>
      <c r="SBP300" s="22"/>
      <c r="SBQ300" s="22"/>
      <c r="SBR300" s="22"/>
      <c r="SBS300" s="22"/>
      <c r="SBT300" s="22"/>
      <c r="SBU300" s="22"/>
      <c r="SBV300" s="22"/>
      <c r="SBW300" s="22"/>
      <c r="SBX300" s="22"/>
      <c r="SBY300" s="22"/>
      <c r="SBZ300" s="22"/>
      <c r="SCA300" s="22"/>
      <c r="SCB300" s="22"/>
      <c r="SCC300" s="22"/>
      <c r="SCD300" s="22"/>
      <c r="SCE300" s="22"/>
      <c r="SCF300" s="22"/>
      <c r="SCG300" s="22"/>
      <c r="SCH300" s="22"/>
      <c r="SCI300" s="22"/>
      <c r="SCJ300" s="22"/>
      <c r="SCK300" s="22"/>
      <c r="SCL300" s="22"/>
      <c r="SCM300" s="22"/>
      <c r="SCN300" s="22"/>
      <c r="SCO300" s="22"/>
      <c r="SCP300" s="22"/>
      <c r="SCQ300" s="22"/>
      <c r="SCR300" s="22"/>
      <c r="SCS300" s="22"/>
      <c r="SCT300" s="22"/>
      <c r="SCU300" s="22"/>
      <c r="SCV300" s="22"/>
      <c r="SCW300" s="22"/>
      <c r="SCX300" s="22"/>
      <c r="SCY300" s="22"/>
      <c r="SCZ300" s="22"/>
      <c r="SDA300" s="22"/>
      <c r="SDB300" s="22"/>
      <c r="SDC300" s="22"/>
      <c r="SDD300" s="22"/>
      <c r="SDE300" s="22"/>
      <c r="SDF300" s="22"/>
      <c r="SDG300" s="22"/>
      <c r="SDH300" s="22"/>
      <c r="SDI300" s="22"/>
      <c r="SDJ300" s="22"/>
      <c r="SDK300" s="22"/>
      <c r="SDL300" s="22"/>
      <c r="SDM300" s="22"/>
      <c r="SDN300" s="22"/>
      <c r="SDO300" s="22"/>
      <c r="SDP300" s="22"/>
      <c r="SDQ300" s="22"/>
      <c r="SDR300" s="22"/>
      <c r="SDS300" s="22"/>
      <c r="SDT300" s="22"/>
      <c r="SDU300" s="22"/>
      <c r="SDV300" s="22"/>
      <c r="SDW300" s="22"/>
      <c r="SDX300" s="22"/>
      <c r="SDY300" s="22"/>
      <c r="SDZ300" s="22"/>
      <c r="SEA300" s="22"/>
      <c r="SEB300" s="22"/>
      <c r="SEC300" s="22"/>
      <c r="SED300" s="22"/>
      <c r="SEE300" s="22"/>
      <c r="SEF300" s="22"/>
      <c r="SEG300" s="22"/>
      <c r="SEH300" s="22"/>
      <c r="SEI300" s="22"/>
      <c r="SEJ300" s="22"/>
      <c r="SEK300" s="22"/>
      <c r="SEL300" s="22"/>
      <c r="SEM300" s="22"/>
      <c r="SEN300" s="22"/>
      <c r="SEO300" s="22"/>
      <c r="SEP300" s="22"/>
      <c r="SEQ300" s="22"/>
      <c r="SER300" s="22"/>
      <c r="SES300" s="22"/>
      <c r="SET300" s="22"/>
      <c r="SEU300" s="22"/>
      <c r="SEV300" s="22"/>
      <c r="SEW300" s="22"/>
      <c r="SEX300" s="22"/>
      <c r="SEY300" s="22"/>
      <c r="SEZ300" s="22"/>
      <c r="SFA300" s="22"/>
      <c r="SFB300" s="22"/>
      <c r="SFC300" s="22"/>
      <c r="SFD300" s="22"/>
      <c r="SFE300" s="22"/>
      <c r="SFF300" s="22"/>
      <c r="SFG300" s="22"/>
      <c r="SFH300" s="22"/>
      <c r="SFI300" s="22"/>
      <c r="SFJ300" s="22"/>
      <c r="SFK300" s="22"/>
      <c r="SFL300" s="22"/>
      <c r="SFM300" s="22"/>
      <c r="SFN300" s="22"/>
      <c r="SFO300" s="22"/>
      <c r="SFP300" s="22"/>
      <c r="SFQ300" s="22"/>
      <c r="SFR300" s="22"/>
      <c r="SFS300" s="22"/>
      <c r="SFT300" s="22"/>
      <c r="SFU300" s="22"/>
      <c r="SFV300" s="22"/>
      <c r="SFW300" s="22"/>
      <c r="SFX300" s="22"/>
      <c r="SFY300" s="22"/>
      <c r="SFZ300" s="22"/>
      <c r="SGA300" s="22"/>
      <c r="SGB300" s="22"/>
      <c r="SGC300" s="22"/>
      <c r="SGD300" s="22"/>
      <c r="SGE300" s="22"/>
      <c r="SGF300" s="22"/>
      <c r="SGG300" s="22"/>
      <c r="SGH300" s="22"/>
      <c r="SGI300" s="22"/>
      <c r="SGJ300" s="22"/>
      <c r="SGK300" s="22"/>
      <c r="SGL300" s="22"/>
      <c r="SGM300" s="22"/>
      <c r="SGN300" s="22"/>
      <c r="SGO300" s="22"/>
      <c r="SGP300" s="22"/>
      <c r="SGQ300" s="22"/>
      <c r="SGR300" s="22"/>
      <c r="SGS300" s="22"/>
      <c r="SGT300" s="22"/>
      <c r="SGU300" s="22"/>
      <c r="SGV300" s="22"/>
      <c r="SGW300" s="22"/>
      <c r="SGX300" s="22"/>
      <c r="SGY300" s="22"/>
      <c r="SGZ300" s="22"/>
      <c r="SHA300" s="22"/>
      <c r="SHB300" s="22"/>
      <c r="SHC300" s="22"/>
      <c r="SHD300" s="22"/>
      <c r="SHE300" s="22"/>
      <c r="SHF300" s="22"/>
      <c r="SHG300" s="22"/>
      <c r="SHH300" s="22"/>
      <c r="SHI300" s="22"/>
      <c r="SHJ300" s="22"/>
      <c r="SHK300" s="22"/>
      <c r="SHL300" s="22"/>
      <c r="SHM300" s="22"/>
      <c r="SHN300" s="22"/>
      <c r="SHO300" s="22"/>
      <c r="SHP300" s="22"/>
      <c r="SHQ300" s="22"/>
      <c r="SHR300" s="22"/>
      <c r="SHS300" s="22"/>
      <c r="SHT300" s="22"/>
      <c r="SHU300" s="22"/>
      <c r="SHV300" s="22"/>
      <c r="SHW300" s="22"/>
      <c r="SHX300" s="22"/>
      <c r="SHY300" s="22"/>
      <c r="SHZ300" s="22"/>
      <c r="SIA300" s="22"/>
      <c r="SIB300" s="22"/>
      <c r="SIC300" s="22"/>
      <c r="SID300" s="22"/>
      <c r="SIE300" s="22"/>
      <c r="SIF300" s="22"/>
      <c r="SIG300" s="22"/>
      <c r="SIH300" s="22"/>
      <c r="SII300" s="22"/>
      <c r="SIJ300" s="22"/>
      <c r="SIK300" s="22"/>
      <c r="SIL300" s="22"/>
      <c r="SIM300" s="22"/>
      <c r="SIN300" s="22"/>
      <c r="SIO300" s="22"/>
      <c r="SIP300" s="22"/>
      <c r="SIQ300" s="22"/>
      <c r="SIR300" s="22"/>
      <c r="SIS300" s="22"/>
      <c r="SIT300" s="22"/>
      <c r="SIU300" s="22"/>
      <c r="SIV300" s="22"/>
      <c r="SIW300" s="22"/>
      <c r="SIX300" s="22"/>
      <c r="SIY300" s="22"/>
      <c r="SIZ300" s="22"/>
      <c r="SJA300" s="22"/>
      <c r="SJB300" s="22"/>
      <c r="SJC300" s="22"/>
      <c r="SJD300" s="22"/>
      <c r="SJE300" s="22"/>
      <c r="SJF300" s="22"/>
      <c r="SJG300" s="22"/>
      <c r="SJH300" s="22"/>
      <c r="SJI300" s="22"/>
      <c r="SJJ300" s="22"/>
      <c r="SJK300" s="22"/>
      <c r="SJL300" s="22"/>
      <c r="SJM300" s="22"/>
      <c r="SJN300" s="22"/>
      <c r="SJO300" s="22"/>
      <c r="SJP300" s="22"/>
      <c r="SJQ300" s="22"/>
      <c r="SJR300" s="22"/>
      <c r="SJS300" s="22"/>
      <c r="SJT300" s="22"/>
      <c r="SJU300" s="22"/>
      <c r="SJV300" s="22"/>
      <c r="SJW300" s="22"/>
      <c r="SJX300" s="22"/>
      <c r="SJY300" s="22"/>
      <c r="SJZ300" s="22"/>
      <c r="SKA300" s="22"/>
      <c r="SKB300" s="22"/>
      <c r="SKC300" s="22"/>
      <c r="SKD300" s="22"/>
      <c r="SKE300" s="22"/>
      <c r="SKF300" s="22"/>
      <c r="SKG300" s="22"/>
      <c r="SKH300" s="22"/>
      <c r="SKI300" s="22"/>
      <c r="SKJ300" s="22"/>
      <c r="SKK300" s="22"/>
      <c r="SKL300" s="22"/>
      <c r="SKM300" s="22"/>
      <c r="SKN300" s="22"/>
      <c r="SKO300" s="22"/>
      <c r="SKP300" s="22"/>
      <c r="SKQ300" s="22"/>
      <c r="SKR300" s="22"/>
      <c r="SKS300" s="22"/>
      <c r="SKT300" s="22"/>
      <c r="SKU300" s="22"/>
      <c r="SKV300" s="22"/>
      <c r="SKW300" s="22"/>
      <c r="SKX300" s="22"/>
      <c r="SKY300" s="22"/>
      <c r="SKZ300" s="22"/>
      <c r="SLA300" s="22"/>
      <c r="SLB300" s="22"/>
      <c r="SLC300" s="22"/>
      <c r="SLD300" s="22"/>
      <c r="SLE300" s="22"/>
      <c r="SLF300" s="22"/>
      <c r="SLG300" s="22"/>
      <c r="SLH300" s="22"/>
      <c r="SLI300" s="22"/>
      <c r="SLJ300" s="22"/>
      <c r="SLK300" s="22"/>
      <c r="SLL300" s="22"/>
      <c r="SLM300" s="22"/>
      <c r="SLN300" s="22"/>
      <c r="SLO300" s="22"/>
      <c r="SLP300" s="22"/>
      <c r="SLQ300" s="22"/>
      <c r="SLR300" s="22"/>
      <c r="SLS300" s="22"/>
      <c r="SLT300" s="22"/>
      <c r="SLU300" s="22"/>
      <c r="SLV300" s="22"/>
      <c r="SLW300" s="22"/>
      <c r="SLX300" s="22"/>
      <c r="SLY300" s="22"/>
      <c r="SLZ300" s="22"/>
      <c r="SMA300" s="22"/>
      <c r="SMB300" s="22"/>
      <c r="SMC300" s="22"/>
      <c r="SMD300" s="22"/>
      <c r="SME300" s="22"/>
      <c r="SMF300" s="22"/>
      <c r="SMG300" s="22"/>
      <c r="SMH300" s="22"/>
      <c r="SMI300" s="22"/>
      <c r="SMJ300" s="22"/>
      <c r="SMK300" s="22"/>
      <c r="SML300" s="22"/>
      <c r="SMM300" s="22"/>
      <c r="SMN300" s="22"/>
      <c r="SMO300" s="22"/>
      <c r="SMP300" s="22"/>
      <c r="SMQ300" s="22"/>
      <c r="SMR300" s="22"/>
      <c r="SMS300" s="22"/>
      <c r="SMT300" s="22"/>
      <c r="SMU300" s="22"/>
      <c r="SMV300" s="22"/>
      <c r="SMW300" s="22"/>
      <c r="SMX300" s="22"/>
      <c r="SMY300" s="22"/>
      <c r="SMZ300" s="22"/>
      <c r="SNA300" s="22"/>
      <c r="SNB300" s="22"/>
      <c r="SNC300" s="22"/>
      <c r="SND300" s="22"/>
      <c r="SNE300" s="22"/>
      <c r="SNF300" s="22"/>
      <c r="SNG300" s="22"/>
      <c r="SNH300" s="22"/>
      <c r="SNI300" s="22"/>
      <c r="SNJ300" s="22"/>
      <c r="SNK300" s="22"/>
      <c r="SNL300" s="22"/>
      <c r="SNM300" s="22"/>
      <c r="SNN300" s="22"/>
      <c r="SNO300" s="22"/>
      <c r="SNP300" s="22"/>
      <c r="SNQ300" s="22"/>
      <c r="SNR300" s="22"/>
      <c r="SNS300" s="22"/>
      <c r="SNT300" s="22"/>
      <c r="SNU300" s="22"/>
      <c r="SNV300" s="22"/>
      <c r="SNW300" s="22"/>
      <c r="SNX300" s="22"/>
      <c r="SNY300" s="22"/>
      <c r="SNZ300" s="22"/>
      <c r="SOA300" s="22"/>
      <c r="SOB300" s="22"/>
      <c r="SOC300" s="22"/>
      <c r="SOD300" s="22"/>
      <c r="SOE300" s="22"/>
      <c r="SOF300" s="22"/>
      <c r="SOG300" s="22"/>
      <c r="SOH300" s="22"/>
      <c r="SOI300" s="22"/>
      <c r="SOJ300" s="22"/>
      <c r="SOK300" s="22"/>
      <c r="SOL300" s="22"/>
      <c r="SOM300" s="22"/>
      <c r="SON300" s="22"/>
      <c r="SOO300" s="22"/>
      <c r="SOP300" s="22"/>
      <c r="SOQ300" s="22"/>
      <c r="SOR300" s="22"/>
      <c r="SOS300" s="22"/>
      <c r="SOT300" s="22"/>
      <c r="SOU300" s="22"/>
      <c r="SOV300" s="22"/>
      <c r="SOW300" s="22"/>
      <c r="SOX300" s="22"/>
      <c r="SOY300" s="22"/>
      <c r="SOZ300" s="22"/>
      <c r="SPA300" s="22"/>
      <c r="SPB300" s="22"/>
      <c r="SPC300" s="22"/>
      <c r="SPD300" s="22"/>
      <c r="SPE300" s="22"/>
      <c r="SPF300" s="22"/>
      <c r="SPG300" s="22"/>
      <c r="SPH300" s="22"/>
      <c r="SPI300" s="22"/>
      <c r="SPJ300" s="22"/>
      <c r="SPK300" s="22"/>
      <c r="SPL300" s="22"/>
      <c r="SPM300" s="22"/>
      <c r="SPN300" s="22"/>
      <c r="SPO300" s="22"/>
      <c r="SPP300" s="22"/>
      <c r="SPQ300" s="22"/>
      <c r="SPR300" s="22"/>
      <c r="SPS300" s="22"/>
      <c r="SPT300" s="22"/>
      <c r="SPU300" s="22"/>
      <c r="SPV300" s="22"/>
      <c r="SPW300" s="22"/>
      <c r="SPX300" s="22"/>
      <c r="SPY300" s="22"/>
      <c r="SPZ300" s="22"/>
      <c r="SQA300" s="22"/>
      <c r="SQB300" s="22"/>
      <c r="SQC300" s="22"/>
      <c r="SQD300" s="22"/>
      <c r="SQE300" s="22"/>
      <c r="SQF300" s="22"/>
      <c r="SQG300" s="22"/>
      <c r="SQH300" s="22"/>
      <c r="SQI300" s="22"/>
      <c r="SQJ300" s="22"/>
      <c r="SQK300" s="22"/>
      <c r="SQL300" s="22"/>
      <c r="SQM300" s="22"/>
      <c r="SQN300" s="22"/>
      <c r="SQO300" s="22"/>
      <c r="SQP300" s="22"/>
      <c r="SQQ300" s="22"/>
      <c r="SQR300" s="22"/>
      <c r="SQS300" s="22"/>
      <c r="SQT300" s="22"/>
      <c r="SQU300" s="22"/>
      <c r="SQV300" s="22"/>
      <c r="SQW300" s="22"/>
      <c r="SQX300" s="22"/>
      <c r="SQY300" s="22"/>
      <c r="SQZ300" s="22"/>
      <c r="SRA300" s="22"/>
      <c r="SRB300" s="22"/>
      <c r="SRC300" s="22"/>
      <c r="SRD300" s="22"/>
      <c r="SRE300" s="22"/>
      <c r="SRF300" s="22"/>
      <c r="SRG300" s="22"/>
      <c r="SRH300" s="22"/>
      <c r="SRI300" s="22"/>
      <c r="SRJ300" s="22"/>
      <c r="SRK300" s="22"/>
      <c r="SRL300" s="22"/>
      <c r="SRM300" s="22"/>
      <c r="SRN300" s="22"/>
      <c r="SRO300" s="22"/>
      <c r="SRP300" s="22"/>
      <c r="SRQ300" s="22"/>
      <c r="SRR300" s="22"/>
      <c r="SRS300" s="22"/>
      <c r="SRT300" s="22"/>
      <c r="SRU300" s="22"/>
      <c r="SRV300" s="22"/>
      <c r="SRW300" s="22"/>
      <c r="SRX300" s="22"/>
      <c r="SRY300" s="22"/>
      <c r="SRZ300" s="22"/>
      <c r="SSA300" s="22"/>
      <c r="SSB300" s="22"/>
      <c r="SSC300" s="22"/>
      <c r="SSD300" s="22"/>
      <c r="SSE300" s="22"/>
      <c r="SSF300" s="22"/>
      <c r="SSG300" s="22"/>
      <c r="SSH300" s="22"/>
      <c r="SSI300" s="22"/>
      <c r="SSJ300" s="22"/>
      <c r="SSK300" s="22"/>
      <c r="SSL300" s="22"/>
      <c r="SSM300" s="22"/>
      <c r="SSN300" s="22"/>
      <c r="SSO300" s="22"/>
      <c r="SSP300" s="22"/>
      <c r="SSQ300" s="22"/>
      <c r="SSR300" s="22"/>
      <c r="SSS300" s="22"/>
      <c r="SST300" s="22"/>
      <c r="SSU300" s="22"/>
      <c r="SSV300" s="22"/>
      <c r="SSW300" s="22"/>
      <c r="SSX300" s="22"/>
      <c r="SSY300" s="22"/>
      <c r="SSZ300" s="22"/>
      <c r="STA300" s="22"/>
      <c r="STB300" s="22"/>
      <c r="STC300" s="22"/>
      <c r="STD300" s="22"/>
      <c r="STE300" s="22"/>
      <c r="STF300" s="22"/>
      <c r="STG300" s="22"/>
      <c r="STH300" s="22"/>
      <c r="STI300" s="22"/>
      <c r="STJ300" s="22"/>
      <c r="STK300" s="22"/>
      <c r="STL300" s="22"/>
      <c r="STM300" s="22"/>
      <c r="STN300" s="22"/>
      <c r="STO300" s="22"/>
      <c r="STP300" s="22"/>
      <c r="STQ300" s="22"/>
      <c r="STR300" s="22"/>
      <c r="STS300" s="22"/>
      <c r="STT300" s="22"/>
      <c r="STU300" s="22"/>
      <c r="STV300" s="22"/>
      <c r="STW300" s="22"/>
      <c r="STX300" s="22"/>
      <c r="STY300" s="22"/>
      <c r="STZ300" s="22"/>
      <c r="SUA300" s="22"/>
      <c r="SUB300" s="22"/>
      <c r="SUC300" s="22"/>
      <c r="SUD300" s="22"/>
      <c r="SUE300" s="22"/>
      <c r="SUF300" s="22"/>
      <c r="SUG300" s="22"/>
      <c r="SUH300" s="22"/>
      <c r="SUI300" s="22"/>
      <c r="SUJ300" s="22"/>
      <c r="SUK300" s="22"/>
      <c r="SUL300" s="22"/>
      <c r="SUM300" s="22"/>
      <c r="SUN300" s="22"/>
      <c r="SUO300" s="22"/>
      <c r="SUP300" s="22"/>
      <c r="SUQ300" s="22"/>
      <c r="SUR300" s="22"/>
      <c r="SUS300" s="22"/>
      <c r="SUT300" s="22"/>
      <c r="SUU300" s="22"/>
      <c r="SUV300" s="22"/>
      <c r="SUW300" s="22"/>
      <c r="SUX300" s="22"/>
      <c r="SUY300" s="22"/>
      <c r="SUZ300" s="22"/>
      <c r="SVA300" s="22"/>
      <c r="SVB300" s="22"/>
      <c r="SVC300" s="22"/>
      <c r="SVD300" s="22"/>
      <c r="SVE300" s="22"/>
      <c r="SVF300" s="22"/>
      <c r="SVG300" s="22"/>
      <c r="SVH300" s="22"/>
      <c r="SVI300" s="22"/>
      <c r="SVJ300" s="22"/>
      <c r="SVK300" s="22"/>
      <c r="SVL300" s="22"/>
      <c r="SVM300" s="22"/>
      <c r="SVN300" s="22"/>
      <c r="SVO300" s="22"/>
      <c r="SVP300" s="22"/>
      <c r="SVQ300" s="22"/>
      <c r="SVR300" s="22"/>
      <c r="SVS300" s="22"/>
      <c r="SVT300" s="22"/>
      <c r="SVU300" s="22"/>
      <c r="SVV300" s="22"/>
      <c r="SVW300" s="22"/>
      <c r="SVX300" s="22"/>
      <c r="SVY300" s="22"/>
      <c r="SVZ300" s="22"/>
      <c r="SWA300" s="22"/>
      <c r="SWB300" s="22"/>
      <c r="SWC300" s="22"/>
      <c r="SWD300" s="22"/>
      <c r="SWE300" s="22"/>
      <c r="SWF300" s="22"/>
      <c r="SWG300" s="22"/>
      <c r="SWH300" s="22"/>
      <c r="SWI300" s="22"/>
      <c r="SWJ300" s="22"/>
      <c r="SWK300" s="22"/>
      <c r="SWL300" s="22"/>
      <c r="SWM300" s="22"/>
      <c r="SWN300" s="22"/>
      <c r="SWO300" s="22"/>
      <c r="SWP300" s="22"/>
      <c r="SWQ300" s="22"/>
      <c r="SWR300" s="22"/>
      <c r="SWS300" s="22"/>
      <c r="SWT300" s="22"/>
      <c r="SWU300" s="22"/>
      <c r="SWV300" s="22"/>
      <c r="SWW300" s="22"/>
      <c r="SWX300" s="22"/>
      <c r="SWY300" s="22"/>
      <c r="SWZ300" s="22"/>
      <c r="SXA300" s="22"/>
      <c r="SXB300" s="22"/>
      <c r="SXC300" s="22"/>
      <c r="SXD300" s="22"/>
      <c r="SXE300" s="22"/>
      <c r="SXF300" s="22"/>
      <c r="SXG300" s="22"/>
      <c r="SXH300" s="22"/>
      <c r="SXI300" s="22"/>
      <c r="SXJ300" s="22"/>
      <c r="SXK300" s="22"/>
      <c r="SXL300" s="22"/>
      <c r="SXM300" s="22"/>
      <c r="SXN300" s="22"/>
      <c r="SXO300" s="22"/>
      <c r="SXP300" s="22"/>
      <c r="SXQ300" s="22"/>
      <c r="SXR300" s="22"/>
      <c r="SXS300" s="22"/>
      <c r="SXT300" s="22"/>
      <c r="SXU300" s="22"/>
      <c r="SXV300" s="22"/>
      <c r="SXW300" s="22"/>
      <c r="SXX300" s="22"/>
      <c r="SXY300" s="22"/>
      <c r="SXZ300" s="22"/>
      <c r="SYA300" s="22"/>
      <c r="SYB300" s="22"/>
      <c r="SYC300" s="22"/>
      <c r="SYD300" s="22"/>
      <c r="SYE300" s="22"/>
      <c r="SYF300" s="22"/>
      <c r="SYG300" s="22"/>
      <c r="SYH300" s="22"/>
      <c r="SYI300" s="22"/>
      <c r="SYJ300" s="22"/>
      <c r="SYK300" s="22"/>
      <c r="SYL300" s="22"/>
      <c r="SYM300" s="22"/>
      <c r="SYN300" s="22"/>
      <c r="SYO300" s="22"/>
      <c r="SYP300" s="22"/>
      <c r="SYQ300" s="22"/>
      <c r="SYR300" s="22"/>
      <c r="SYS300" s="22"/>
      <c r="SYT300" s="22"/>
      <c r="SYU300" s="22"/>
      <c r="SYV300" s="22"/>
      <c r="SYW300" s="22"/>
      <c r="SYX300" s="22"/>
      <c r="SYY300" s="22"/>
      <c r="SYZ300" s="22"/>
      <c r="SZA300" s="22"/>
      <c r="SZB300" s="22"/>
      <c r="SZC300" s="22"/>
      <c r="SZD300" s="22"/>
      <c r="SZE300" s="22"/>
      <c r="SZF300" s="22"/>
      <c r="SZG300" s="22"/>
      <c r="SZH300" s="22"/>
      <c r="SZI300" s="22"/>
      <c r="SZJ300" s="22"/>
      <c r="SZK300" s="22"/>
      <c r="SZL300" s="22"/>
      <c r="SZM300" s="22"/>
      <c r="SZN300" s="22"/>
      <c r="SZO300" s="22"/>
      <c r="SZP300" s="22"/>
      <c r="SZQ300" s="22"/>
      <c r="SZR300" s="22"/>
      <c r="SZS300" s="22"/>
      <c r="SZT300" s="22"/>
      <c r="SZU300" s="22"/>
      <c r="SZV300" s="22"/>
      <c r="SZW300" s="22"/>
      <c r="SZX300" s="22"/>
      <c r="SZY300" s="22"/>
      <c r="SZZ300" s="22"/>
      <c r="TAA300" s="22"/>
      <c r="TAB300" s="22"/>
      <c r="TAC300" s="22"/>
      <c r="TAD300" s="22"/>
      <c r="TAE300" s="22"/>
      <c r="TAF300" s="22"/>
      <c r="TAG300" s="22"/>
      <c r="TAH300" s="22"/>
      <c r="TAI300" s="22"/>
      <c r="TAJ300" s="22"/>
      <c r="TAK300" s="22"/>
      <c r="TAL300" s="22"/>
      <c r="TAM300" s="22"/>
      <c r="TAN300" s="22"/>
      <c r="TAO300" s="22"/>
      <c r="TAP300" s="22"/>
      <c r="TAQ300" s="22"/>
      <c r="TAR300" s="22"/>
      <c r="TAS300" s="22"/>
      <c r="TAT300" s="22"/>
      <c r="TAU300" s="22"/>
      <c r="TAV300" s="22"/>
      <c r="TAW300" s="22"/>
      <c r="TAX300" s="22"/>
      <c r="TAY300" s="22"/>
      <c r="TAZ300" s="22"/>
      <c r="TBA300" s="22"/>
      <c r="TBB300" s="22"/>
      <c r="TBC300" s="22"/>
      <c r="TBD300" s="22"/>
      <c r="TBE300" s="22"/>
      <c r="TBF300" s="22"/>
      <c r="TBG300" s="22"/>
      <c r="TBH300" s="22"/>
      <c r="TBI300" s="22"/>
      <c r="TBJ300" s="22"/>
      <c r="TBK300" s="22"/>
      <c r="TBL300" s="22"/>
      <c r="TBM300" s="22"/>
      <c r="TBN300" s="22"/>
      <c r="TBO300" s="22"/>
      <c r="TBP300" s="22"/>
      <c r="TBQ300" s="22"/>
      <c r="TBR300" s="22"/>
      <c r="TBS300" s="22"/>
      <c r="TBT300" s="22"/>
      <c r="TBU300" s="22"/>
      <c r="TBV300" s="22"/>
      <c r="TBW300" s="22"/>
      <c r="TBX300" s="22"/>
      <c r="TBY300" s="22"/>
      <c r="TBZ300" s="22"/>
      <c r="TCA300" s="22"/>
      <c r="TCB300" s="22"/>
      <c r="TCC300" s="22"/>
      <c r="TCD300" s="22"/>
      <c r="TCE300" s="22"/>
      <c r="TCF300" s="22"/>
      <c r="TCG300" s="22"/>
      <c r="TCH300" s="22"/>
      <c r="TCI300" s="22"/>
      <c r="TCJ300" s="22"/>
      <c r="TCK300" s="22"/>
      <c r="TCL300" s="22"/>
      <c r="TCM300" s="22"/>
      <c r="TCN300" s="22"/>
      <c r="TCO300" s="22"/>
      <c r="TCP300" s="22"/>
      <c r="TCQ300" s="22"/>
      <c r="TCR300" s="22"/>
      <c r="TCS300" s="22"/>
      <c r="TCT300" s="22"/>
      <c r="TCU300" s="22"/>
      <c r="TCV300" s="22"/>
      <c r="TCW300" s="22"/>
      <c r="TCX300" s="22"/>
      <c r="TCY300" s="22"/>
      <c r="TCZ300" s="22"/>
      <c r="TDA300" s="22"/>
      <c r="TDB300" s="22"/>
      <c r="TDC300" s="22"/>
      <c r="TDD300" s="22"/>
      <c r="TDE300" s="22"/>
      <c r="TDF300" s="22"/>
      <c r="TDG300" s="22"/>
      <c r="TDH300" s="22"/>
      <c r="TDI300" s="22"/>
      <c r="TDJ300" s="22"/>
      <c r="TDK300" s="22"/>
      <c r="TDL300" s="22"/>
      <c r="TDM300" s="22"/>
      <c r="TDN300" s="22"/>
      <c r="TDO300" s="22"/>
      <c r="TDP300" s="22"/>
      <c r="TDQ300" s="22"/>
      <c r="TDR300" s="22"/>
      <c r="TDS300" s="22"/>
      <c r="TDT300" s="22"/>
      <c r="TDU300" s="22"/>
      <c r="TDV300" s="22"/>
      <c r="TDW300" s="22"/>
      <c r="TDX300" s="22"/>
      <c r="TDY300" s="22"/>
      <c r="TDZ300" s="22"/>
      <c r="TEA300" s="22"/>
      <c r="TEB300" s="22"/>
      <c r="TEC300" s="22"/>
      <c r="TED300" s="22"/>
      <c r="TEE300" s="22"/>
      <c r="TEF300" s="22"/>
      <c r="TEG300" s="22"/>
      <c r="TEH300" s="22"/>
      <c r="TEI300" s="22"/>
      <c r="TEJ300" s="22"/>
      <c r="TEK300" s="22"/>
      <c r="TEL300" s="22"/>
      <c r="TEM300" s="22"/>
      <c r="TEN300" s="22"/>
      <c r="TEO300" s="22"/>
      <c r="TEP300" s="22"/>
      <c r="TEQ300" s="22"/>
      <c r="TER300" s="22"/>
      <c r="TES300" s="22"/>
      <c r="TET300" s="22"/>
      <c r="TEU300" s="22"/>
      <c r="TEV300" s="22"/>
      <c r="TEW300" s="22"/>
      <c r="TEX300" s="22"/>
      <c r="TEY300" s="22"/>
      <c r="TEZ300" s="22"/>
      <c r="TFA300" s="22"/>
      <c r="TFB300" s="22"/>
      <c r="TFC300" s="22"/>
      <c r="TFD300" s="22"/>
      <c r="TFE300" s="22"/>
      <c r="TFF300" s="22"/>
      <c r="TFG300" s="22"/>
      <c r="TFH300" s="22"/>
      <c r="TFI300" s="22"/>
      <c r="TFJ300" s="22"/>
      <c r="TFK300" s="22"/>
      <c r="TFL300" s="22"/>
      <c r="TFM300" s="22"/>
      <c r="TFN300" s="22"/>
      <c r="TFO300" s="22"/>
      <c r="TFP300" s="22"/>
      <c r="TFQ300" s="22"/>
      <c r="TFR300" s="22"/>
      <c r="TFS300" s="22"/>
      <c r="TFT300" s="22"/>
      <c r="TFU300" s="22"/>
      <c r="TFV300" s="22"/>
      <c r="TFW300" s="22"/>
      <c r="TFX300" s="22"/>
      <c r="TFY300" s="22"/>
      <c r="TFZ300" s="22"/>
      <c r="TGA300" s="22"/>
      <c r="TGB300" s="22"/>
      <c r="TGC300" s="22"/>
      <c r="TGD300" s="22"/>
      <c r="TGE300" s="22"/>
      <c r="TGF300" s="22"/>
      <c r="TGG300" s="22"/>
      <c r="TGH300" s="22"/>
      <c r="TGI300" s="22"/>
      <c r="TGJ300" s="22"/>
      <c r="TGK300" s="22"/>
      <c r="TGL300" s="22"/>
      <c r="TGM300" s="22"/>
      <c r="TGN300" s="22"/>
      <c r="TGO300" s="22"/>
      <c r="TGP300" s="22"/>
      <c r="TGQ300" s="22"/>
      <c r="TGR300" s="22"/>
      <c r="TGS300" s="22"/>
      <c r="TGT300" s="22"/>
      <c r="TGU300" s="22"/>
      <c r="TGV300" s="22"/>
      <c r="TGW300" s="22"/>
      <c r="TGX300" s="22"/>
      <c r="TGY300" s="22"/>
      <c r="TGZ300" s="22"/>
      <c r="THA300" s="22"/>
      <c r="THB300" s="22"/>
      <c r="THC300" s="22"/>
      <c r="THD300" s="22"/>
      <c r="THE300" s="22"/>
      <c r="THF300" s="22"/>
      <c r="THG300" s="22"/>
      <c r="THH300" s="22"/>
      <c r="THI300" s="22"/>
      <c r="THJ300" s="22"/>
      <c r="THK300" s="22"/>
      <c r="THL300" s="22"/>
      <c r="THM300" s="22"/>
      <c r="THN300" s="22"/>
      <c r="THO300" s="22"/>
      <c r="THP300" s="22"/>
      <c r="THQ300" s="22"/>
      <c r="THR300" s="22"/>
      <c r="THS300" s="22"/>
      <c r="THT300" s="22"/>
      <c r="THU300" s="22"/>
      <c r="THV300" s="22"/>
      <c r="THW300" s="22"/>
      <c r="THX300" s="22"/>
      <c r="THY300" s="22"/>
      <c r="THZ300" s="22"/>
      <c r="TIA300" s="22"/>
      <c r="TIB300" s="22"/>
      <c r="TIC300" s="22"/>
      <c r="TID300" s="22"/>
      <c r="TIE300" s="22"/>
      <c r="TIF300" s="22"/>
      <c r="TIG300" s="22"/>
      <c r="TIH300" s="22"/>
      <c r="TII300" s="22"/>
      <c r="TIJ300" s="22"/>
      <c r="TIK300" s="22"/>
      <c r="TIL300" s="22"/>
      <c r="TIM300" s="22"/>
      <c r="TIN300" s="22"/>
      <c r="TIO300" s="22"/>
      <c r="TIP300" s="22"/>
      <c r="TIQ300" s="22"/>
      <c r="TIR300" s="22"/>
      <c r="TIS300" s="22"/>
      <c r="TIT300" s="22"/>
      <c r="TIU300" s="22"/>
      <c r="TIV300" s="22"/>
      <c r="TIW300" s="22"/>
      <c r="TIX300" s="22"/>
      <c r="TIY300" s="22"/>
      <c r="TIZ300" s="22"/>
      <c r="TJA300" s="22"/>
      <c r="TJB300" s="22"/>
      <c r="TJC300" s="22"/>
      <c r="TJD300" s="22"/>
      <c r="TJE300" s="22"/>
      <c r="TJF300" s="22"/>
      <c r="TJG300" s="22"/>
      <c r="TJH300" s="22"/>
      <c r="TJI300" s="22"/>
      <c r="TJJ300" s="22"/>
      <c r="TJK300" s="22"/>
      <c r="TJL300" s="22"/>
      <c r="TJM300" s="22"/>
      <c r="TJN300" s="22"/>
      <c r="TJO300" s="22"/>
      <c r="TJP300" s="22"/>
      <c r="TJQ300" s="22"/>
      <c r="TJR300" s="22"/>
      <c r="TJS300" s="22"/>
      <c r="TJT300" s="22"/>
      <c r="TJU300" s="22"/>
      <c r="TJV300" s="22"/>
      <c r="TJW300" s="22"/>
      <c r="TJX300" s="22"/>
      <c r="TJY300" s="22"/>
      <c r="TJZ300" s="22"/>
      <c r="TKA300" s="22"/>
      <c r="TKB300" s="22"/>
      <c r="TKC300" s="22"/>
      <c r="TKD300" s="22"/>
      <c r="TKE300" s="22"/>
      <c r="TKF300" s="22"/>
      <c r="TKG300" s="22"/>
      <c r="TKH300" s="22"/>
      <c r="TKI300" s="22"/>
      <c r="TKJ300" s="22"/>
      <c r="TKK300" s="22"/>
      <c r="TKL300" s="22"/>
      <c r="TKM300" s="22"/>
      <c r="TKN300" s="22"/>
      <c r="TKO300" s="22"/>
      <c r="TKP300" s="22"/>
      <c r="TKQ300" s="22"/>
      <c r="TKR300" s="22"/>
      <c r="TKS300" s="22"/>
      <c r="TKT300" s="22"/>
      <c r="TKU300" s="22"/>
      <c r="TKV300" s="22"/>
      <c r="TKW300" s="22"/>
      <c r="TKX300" s="22"/>
      <c r="TKY300" s="22"/>
      <c r="TKZ300" s="22"/>
      <c r="TLA300" s="22"/>
      <c r="TLB300" s="22"/>
      <c r="TLC300" s="22"/>
      <c r="TLD300" s="22"/>
      <c r="TLE300" s="22"/>
      <c r="TLF300" s="22"/>
      <c r="TLG300" s="22"/>
      <c r="TLH300" s="22"/>
      <c r="TLI300" s="22"/>
      <c r="TLJ300" s="22"/>
      <c r="TLK300" s="22"/>
      <c r="TLL300" s="22"/>
      <c r="TLM300" s="22"/>
      <c r="TLN300" s="22"/>
      <c r="TLO300" s="22"/>
      <c r="TLP300" s="22"/>
      <c r="TLQ300" s="22"/>
      <c r="TLR300" s="22"/>
      <c r="TLS300" s="22"/>
      <c r="TLT300" s="22"/>
      <c r="TLU300" s="22"/>
      <c r="TLV300" s="22"/>
      <c r="TLW300" s="22"/>
      <c r="TLX300" s="22"/>
      <c r="TLY300" s="22"/>
      <c r="TLZ300" s="22"/>
      <c r="TMA300" s="22"/>
      <c r="TMB300" s="22"/>
      <c r="TMC300" s="22"/>
      <c r="TMD300" s="22"/>
      <c r="TME300" s="22"/>
      <c r="TMF300" s="22"/>
      <c r="TMG300" s="22"/>
      <c r="TMH300" s="22"/>
      <c r="TMI300" s="22"/>
      <c r="TMJ300" s="22"/>
      <c r="TMK300" s="22"/>
      <c r="TML300" s="22"/>
      <c r="TMM300" s="22"/>
      <c r="TMN300" s="22"/>
      <c r="TMO300" s="22"/>
      <c r="TMP300" s="22"/>
      <c r="TMQ300" s="22"/>
      <c r="TMR300" s="22"/>
      <c r="TMS300" s="22"/>
      <c r="TMT300" s="22"/>
      <c r="TMU300" s="22"/>
      <c r="TMV300" s="22"/>
      <c r="TMW300" s="22"/>
      <c r="TMX300" s="22"/>
      <c r="TMY300" s="22"/>
      <c r="TMZ300" s="22"/>
      <c r="TNA300" s="22"/>
      <c r="TNB300" s="22"/>
      <c r="TNC300" s="22"/>
      <c r="TND300" s="22"/>
      <c r="TNE300" s="22"/>
      <c r="TNF300" s="22"/>
      <c r="TNG300" s="22"/>
      <c r="TNH300" s="22"/>
      <c r="TNI300" s="22"/>
      <c r="TNJ300" s="22"/>
      <c r="TNK300" s="22"/>
      <c r="TNL300" s="22"/>
      <c r="TNM300" s="22"/>
      <c r="TNN300" s="22"/>
      <c r="TNO300" s="22"/>
      <c r="TNP300" s="22"/>
      <c r="TNQ300" s="22"/>
      <c r="TNR300" s="22"/>
      <c r="TNS300" s="22"/>
      <c r="TNT300" s="22"/>
      <c r="TNU300" s="22"/>
      <c r="TNV300" s="22"/>
      <c r="TNW300" s="22"/>
      <c r="TNX300" s="22"/>
      <c r="TNY300" s="22"/>
      <c r="TNZ300" s="22"/>
      <c r="TOA300" s="22"/>
      <c r="TOB300" s="22"/>
      <c r="TOC300" s="22"/>
      <c r="TOD300" s="22"/>
      <c r="TOE300" s="22"/>
      <c r="TOF300" s="22"/>
      <c r="TOG300" s="22"/>
      <c r="TOH300" s="22"/>
      <c r="TOI300" s="22"/>
      <c r="TOJ300" s="22"/>
      <c r="TOK300" s="22"/>
      <c r="TOL300" s="22"/>
      <c r="TOM300" s="22"/>
      <c r="TON300" s="22"/>
      <c r="TOO300" s="22"/>
      <c r="TOP300" s="22"/>
      <c r="TOQ300" s="22"/>
      <c r="TOR300" s="22"/>
      <c r="TOS300" s="22"/>
      <c r="TOT300" s="22"/>
      <c r="TOU300" s="22"/>
      <c r="TOV300" s="22"/>
      <c r="TOW300" s="22"/>
      <c r="TOX300" s="22"/>
      <c r="TOY300" s="22"/>
      <c r="TOZ300" s="22"/>
      <c r="TPA300" s="22"/>
      <c r="TPB300" s="22"/>
      <c r="TPC300" s="22"/>
      <c r="TPD300" s="22"/>
      <c r="TPE300" s="22"/>
      <c r="TPF300" s="22"/>
      <c r="TPG300" s="22"/>
      <c r="TPH300" s="22"/>
      <c r="TPI300" s="22"/>
      <c r="TPJ300" s="22"/>
      <c r="TPK300" s="22"/>
      <c r="TPL300" s="22"/>
      <c r="TPM300" s="22"/>
      <c r="TPN300" s="22"/>
      <c r="TPO300" s="22"/>
      <c r="TPP300" s="22"/>
      <c r="TPQ300" s="22"/>
      <c r="TPR300" s="22"/>
      <c r="TPS300" s="22"/>
      <c r="TPT300" s="22"/>
      <c r="TPU300" s="22"/>
      <c r="TPV300" s="22"/>
      <c r="TPW300" s="22"/>
      <c r="TPX300" s="22"/>
      <c r="TPY300" s="22"/>
      <c r="TPZ300" s="22"/>
      <c r="TQA300" s="22"/>
      <c r="TQB300" s="22"/>
      <c r="TQC300" s="22"/>
      <c r="TQD300" s="22"/>
      <c r="TQE300" s="22"/>
      <c r="TQF300" s="22"/>
      <c r="TQG300" s="22"/>
      <c r="TQH300" s="22"/>
      <c r="TQI300" s="22"/>
      <c r="TQJ300" s="22"/>
      <c r="TQK300" s="22"/>
      <c r="TQL300" s="22"/>
      <c r="TQM300" s="22"/>
      <c r="TQN300" s="22"/>
      <c r="TQO300" s="22"/>
      <c r="TQP300" s="22"/>
      <c r="TQQ300" s="22"/>
      <c r="TQR300" s="22"/>
      <c r="TQS300" s="22"/>
      <c r="TQT300" s="22"/>
      <c r="TQU300" s="22"/>
      <c r="TQV300" s="22"/>
      <c r="TQW300" s="22"/>
      <c r="TQX300" s="22"/>
      <c r="TQY300" s="22"/>
      <c r="TQZ300" s="22"/>
      <c r="TRA300" s="22"/>
      <c r="TRB300" s="22"/>
      <c r="TRC300" s="22"/>
      <c r="TRD300" s="22"/>
      <c r="TRE300" s="22"/>
      <c r="TRF300" s="22"/>
      <c r="TRG300" s="22"/>
      <c r="TRH300" s="22"/>
      <c r="TRI300" s="22"/>
      <c r="TRJ300" s="22"/>
      <c r="TRK300" s="22"/>
      <c r="TRL300" s="22"/>
      <c r="TRM300" s="22"/>
      <c r="TRN300" s="22"/>
      <c r="TRO300" s="22"/>
      <c r="TRP300" s="22"/>
      <c r="TRQ300" s="22"/>
      <c r="TRR300" s="22"/>
      <c r="TRS300" s="22"/>
      <c r="TRT300" s="22"/>
      <c r="TRU300" s="22"/>
      <c r="TRV300" s="22"/>
      <c r="TRW300" s="22"/>
      <c r="TRX300" s="22"/>
      <c r="TRY300" s="22"/>
      <c r="TRZ300" s="22"/>
      <c r="TSA300" s="22"/>
      <c r="TSB300" s="22"/>
      <c r="TSC300" s="22"/>
      <c r="TSD300" s="22"/>
      <c r="TSE300" s="22"/>
      <c r="TSF300" s="22"/>
      <c r="TSG300" s="22"/>
      <c r="TSH300" s="22"/>
      <c r="TSI300" s="22"/>
      <c r="TSJ300" s="22"/>
      <c r="TSK300" s="22"/>
      <c r="TSL300" s="22"/>
      <c r="TSM300" s="22"/>
      <c r="TSN300" s="22"/>
      <c r="TSO300" s="22"/>
      <c r="TSP300" s="22"/>
      <c r="TSQ300" s="22"/>
      <c r="TSR300" s="22"/>
      <c r="TSS300" s="22"/>
      <c r="TST300" s="22"/>
      <c r="TSU300" s="22"/>
      <c r="TSV300" s="22"/>
      <c r="TSW300" s="22"/>
      <c r="TSX300" s="22"/>
      <c r="TSY300" s="22"/>
      <c r="TSZ300" s="22"/>
      <c r="TTA300" s="22"/>
      <c r="TTB300" s="22"/>
      <c r="TTC300" s="22"/>
      <c r="TTD300" s="22"/>
      <c r="TTE300" s="22"/>
      <c r="TTF300" s="22"/>
      <c r="TTG300" s="22"/>
      <c r="TTH300" s="22"/>
      <c r="TTI300" s="22"/>
      <c r="TTJ300" s="22"/>
      <c r="TTK300" s="22"/>
      <c r="TTL300" s="22"/>
      <c r="TTM300" s="22"/>
      <c r="TTN300" s="22"/>
      <c r="TTO300" s="22"/>
      <c r="TTP300" s="22"/>
      <c r="TTQ300" s="22"/>
      <c r="TTR300" s="22"/>
      <c r="TTS300" s="22"/>
      <c r="TTT300" s="22"/>
      <c r="TTU300" s="22"/>
      <c r="TTV300" s="22"/>
      <c r="TTW300" s="22"/>
      <c r="TTX300" s="22"/>
      <c r="TTY300" s="22"/>
      <c r="TTZ300" s="22"/>
      <c r="TUA300" s="22"/>
      <c r="TUB300" s="22"/>
      <c r="TUC300" s="22"/>
      <c r="TUD300" s="22"/>
      <c r="TUE300" s="22"/>
      <c r="TUF300" s="22"/>
      <c r="TUG300" s="22"/>
      <c r="TUH300" s="22"/>
      <c r="TUI300" s="22"/>
      <c r="TUJ300" s="22"/>
      <c r="TUK300" s="22"/>
      <c r="TUL300" s="22"/>
      <c r="TUM300" s="22"/>
      <c r="TUN300" s="22"/>
      <c r="TUO300" s="22"/>
      <c r="TUP300" s="22"/>
      <c r="TUQ300" s="22"/>
      <c r="TUR300" s="22"/>
      <c r="TUS300" s="22"/>
      <c r="TUT300" s="22"/>
      <c r="TUU300" s="22"/>
      <c r="TUV300" s="22"/>
      <c r="TUW300" s="22"/>
      <c r="TUX300" s="22"/>
      <c r="TUY300" s="22"/>
      <c r="TUZ300" s="22"/>
      <c r="TVA300" s="22"/>
      <c r="TVB300" s="22"/>
      <c r="TVC300" s="22"/>
      <c r="TVD300" s="22"/>
      <c r="TVE300" s="22"/>
      <c r="TVF300" s="22"/>
      <c r="TVG300" s="22"/>
      <c r="TVH300" s="22"/>
      <c r="TVI300" s="22"/>
      <c r="TVJ300" s="22"/>
      <c r="TVK300" s="22"/>
      <c r="TVL300" s="22"/>
      <c r="TVM300" s="22"/>
      <c r="TVN300" s="22"/>
      <c r="TVO300" s="22"/>
      <c r="TVP300" s="22"/>
      <c r="TVQ300" s="22"/>
      <c r="TVR300" s="22"/>
      <c r="TVS300" s="22"/>
      <c r="TVT300" s="22"/>
      <c r="TVU300" s="22"/>
      <c r="TVV300" s="22"/>
      <c r="TVW300" s="22"/>
      <c r="TVX300" s="22"/>
      <c r="TVY300" s="22"/>
      <c r="TVZ300" s="22"/>
      <c r="TWA300" s="22"/>
      <c r="TWB300" s="22"/>
      <c r="TWC300" s="22"/>
      <c r="TWD300" s="22"/>
      <c r="TWE300" s="22"/>
      <c r="TWF300" s="22"/>
      <c r="TWG300" s="22"/>
      <c r="TWH300" s="22"/>
      <c r="TWI300" s="22"/>
      <c r="TWJ300" s="22"/>
      <c r="TWK300" s="22"/>
      <c r="TWL300" s="22"/>
      <c r="TWM300" s="22"/>
      <c r="TWN300" s="22"/>
      <c r="TWO300" s="22"/>
      <c r="TWP300" s="22"/>
      <c r="TWQ300" s="22"/>
      <c r="TWR300" s="22"/>
      <c r="TWS300" s="22"/>
      <c r="TWT300" s="22"/>
      <c r="TWU300" s="22"/>
      <c r="TWV300" s="22"/>
      <c r="TWW300" s="22"/>
      <c r="TWX300" s="22"/>
      <c r="TWY300" s="22"/>
      <c r="TWZ300" s="22"/>
      <c r="TXA300" s="22"/>
      <c r="TXB300" s="22"/>
      <c r="TXC300" s="22"/>
      <c r="TXD300" s="22"/>
      <c r="TXE300" s="22"/>
      <c r="TXF300" s="22"/>
      <c r="TXG300" s="22"/>
      <c r="TXH300" s="22"/>
      <c r="TXI300" s="22"/>
      <c r="TXJ300" s="22"/>
      <c r="TXK300" s="22"/>
      <c r="TXL300" s="22"/>
      <c r="TXM300" s="22"/>
      <c r="TXN300" s="22"/>
      <c r="TXO300" s="22"/>
      <c r="TXP300" s="22"/>
      <c r="TXQ300" s="22"/>
      <c r="TXR300" s="22"/>
      <c r="TXS300" s="22"/>
      <c r="TXT300" s="22"/>
      <c r="TXU300" s="22"/>
      <c r="TXV300" s="22"/>
      <c r="TXW300" s="22"/>
      <c r="TXX300" s="22"/>
      <c r="TXY300" s="22"/>
      <c r="TXZ300" s="22"/>
      <c r="TYA300" s="22"/>
      <c r="TYB300" s="22"/>
      <c r="TYC300" s="22"/>
      <c r="TYD300" s="22"/>
      <c r="TYE300" s="22"/>
      <c r="TYF300" s="22"/>
      <c r="TYG300" s="22"/>
      <c r="TYH300" s="22"/>
      <c r="TYI300" s="22"/>
      <c r="TYJ300" s="22"/>
      <c r="TYK300" s="22"/>
      <c r="TYL300" s="22"/>
      <c r="TYM300" s="22"/>
      <c r="TYN300" s="22"/>
      <c r="TYO300" s="22"/>
      <c r="TYP300" s="22"/>
      <c r="TYQ300" s="22"/>
      <c r="TYR300" s="22"/>
      <c r="TYS300" s="22"/>
      <c r="TYT300" s="22"/>
      <c r="TYU300" s="22"/>
      <c r="TYV300" s="22"/>
      <c r="TYW300" s="22"/>
      <c r="TYX300" s="22"/>
      <c r="TYY300" s="22"/>
      <c r="TYZ300" s="22"/>
      <c r="TZA300" s="22"/>
      <c r="TZB300" s="22"/>
      <c r="TZC300" s="22"/>
      <c r="TZD300" s="22"/>
      <c r="TZE300" s="22"/>
      <c r="TZF300" s="22"/>
      <c r="TZG300" s="22"/>
      <c r="TZH300" s="22"/>
      <c r="TZI300" s="22"/>
      <c r="TZJ300" s="22"/>
      <c r="TZK300" s="22"/>
      <c r="TZL300" s="22"/>
      <c r="TZM300" s="22"/>
      <c r="TZN300" s="22"/>
      <c r="TZO300" s="22"/>
      <c r="TZP300" s="22"/>
      <c r="TZQ300" s="22"/>
      <c r="TZR300" s="22"/>
      <c r="TZS300" s="22"/>
      <c r="TZT300" s="22"/>
      <c r="TZU300" s="22"/>
      <c r="TZV300" s="22"/>
      <c r="TZW300" s="22"/>
      <c r="TZX300" s="22"/>
      <c r="TZY300" s="22"/>
      <c r="TZZ300" s="22"/>
      <c r="UAA300" s="22"/>
      <c r="UAB300" s="22"/>
      <c r="UAC300" s="22"/>
      <c r="UAD300" s="22"/>
      <c r="UAE300" s="22"/>
      <c r="UAF300" s="22"/>
      <c r="UAG300" s="22"/>
      <c r="UAH300" s="22"/>
      <c r="UAI300" s="22"/>
      <c r="UAJ300" s="22"/>
      <c r="UAK300" s="22"/>
      <c r="UAL300" s="22"/>
      <c r="UAM300" s="22"/>
      <c r="UAN300" s="22"/>
      <c r="UAO300" s="22"/>
      <c r="UAP300" s="22"/>
      <c r="UAQ300" s="22"/>
      <c r="UAR300" s="22"/>
      <c r="UAS300" s="22"/>
      <c r="UAT300" s="22"/>
      <c r="UAU300" s="22"/>
      <c r="UAV300" s="22"/>
      <c r="UAW300" s="22"/>
      <c r="UAX300" s="22"/>
      <c r="UAY300" s="22"/>
      <c r="UAZ300" s="22"/>
      <c r="UBA300" s="22"/>
      <c r="UBB300" s="22"/>
      <c r="UBC300" s="22"/>
      <c r="UBD300" s="22"/>
      <c r="UBE300" s="22"/>
      <c r="UBF300" s="22"/>
      <c r="UBG300" s="22"/>
      <c r="UBH300" s="22"/>
      <c r="UBI300" s="22"/>
      <c r="UBJ300" s="22"/>
      <c r="UBK300" s="22"/>
      <c r="UBL300" s="22"/>
      <c r="UBM300" s="22"/>
      <c r="UBN300" s="22"/>
      <c r="UBO300" s="22"/>
      <c r="UBP300" s="22"/>
      <c r="UBQ300" s="22"/>
      <c r="UBR300" s="22"/>
      <c r="UBS300" s="22"/>
      <c r="UBT300" s="22"/>
      <c r="UBU300" s="22"/>
      <c r="UBV300" s="22"/>
      <c r="UBW300" s="22"/>
      <c r="UBX300" s="22"/>
      <c r="UBY300" s="22"/>
      <c r="UBZ300" s="22"/>
      <c r="UCA300" s="22"/>
      <c r="UCB300" s="22"/>
      <c r="UCC300" s="22"/>
      <c r="UCD300" s="22"/>
      <c r="UCE300" s="22"/>
      <c r="UCF300" s="22"/>
      <c r="UCG300" s="22"/>
      <c r="UCH300" s="22"/>
      <c r="UCI300" s="22"/>
      <c r="UCJ300" s="22"/>
      <c r="UCK300" s="22"/>
      <c r="UCL300" s="22"/>
      <c r="UCM300" s="22"/>
      <c r="UCN300" s="22"/>
      <c r="UCO300" s="22"/>
      <c r="UCP300" s="22"/>
      <c r="UCQ300" s="22"/>
      <c r="UCR300" s="22"/>
      <c r="UCS300" s="22"/>
      <c r="UCT300" s="22"/>
      <c r="UCU300" s="22"/>
      <c r="UCV300" s="22"/>
      <c r="UCW300" s="22"/>
      <c r="UCX300" s="22"/>
      <c r="UCY300" s="22"/>
      <c r="UCZ300" s="22"/>
      <c r="UDA300" s="22"/>
      <c r="UDB300" s="22"/>
      <c r="UDC300" s="22"/>
      <c r="UDD300" s="22"/>
      <c r="UDE300" s="22"/>
      <c r="UDF300" s="22"/>
      <c r="UDG300" s="22"/>
      <c r="UDH300" s="22"/>
      <c r="UDI300" s="22"/>
      <c r="UDJ300" s="22"/>
      <c r="UDK300" s="22"/>
      <c r="UDL300" s="22"/>
      <c r="UDM300" s="22"/>
      <c r="UDN300" s="22"/>
      <c r="UDO300" s="22"/>
      <c r="UDP300" s="22"/>
      <c r="UDQ300" s="22"/>
      <c r="UDR300" s="22"/>
      <c r="UDS300" s="22"/>
      <c r="UDT300" s="22"/>
      <c r="UDU300" s="22"/>
      <c r="UDV300" s="22"/>
      <c r="UDW300" s="22"/>
      <c r="UDX300" s="22"/>
      <c r="UDY300" s="22"/>
      <c r="UDZ300" s="22"/>
      <c r="UEA300" s="22"/>
      <c r="UEB300" s="22"/>
      <c r="UEC300" s="22"/>
      <c r="UED300" s="22"/>
      <c r="UEE300" s="22"/>
      <c r="UEF300" s="22"/>
      <c r="UEG300" s="22"/>
      <c r="UEH300" s="22"/>
      <c r="UEI300" s="22"/>
      <c r="UEJ300" s="22"/>
      <c r="UEK300" s="22"/>
      <c r="UEL300" s="22"/>
      <c r="UEM300" s="22"/>
      <c r="UEN300" s="22"/>
      <c r="UEO300" s="22"/>
      <c r="UEP300" s="22"/>
      <c r="UEQ300" s="22"/>
      <c r="UER300" s="22"/>
      <c r="UES300" s="22"/>
      <c r="UET300" s="22"/>
      <c r="UEU300" s="22"/>
      <c r="UEV300" s="22"/>
      <c r="UEW300" s="22"/>
      <c r="UEX300" s="22"/>
      <c r="UEY300" s="22"/>
      <c r="UEZ300" s="22"/>
      <c r="UFA300" s="22"/>
      <c r="UFB300" s="22"/>
      <c r="UFC300" s="22"/>
      <c r="UFD300" s="22"/>
      <c r="UFE300" s="22"/>
      <c r="UFF300" s="22"/>
      <c r="UFG300" s="22"/>
      <c r="UFH300" s="22"/>
      <c r="UFI300" s="22"/>
      <c r="UFJ300" s="22"/>
      <c r="UFK300" s="22"/>
      <c r="UFL300" s="22"/>
      <c r="UFM300" s="22"/>
      <c r="UFN300" s="22"/>
      <c r="UFO300" s="22"/>
      <c r="UFP300" s="22"/>
      <c r="UFQ300" s="22"/>
      <c r="UFR300" s="22"/>
      <c r="UFS300" s="22"/>
      <c r="UFT300" s="22"/>
      <c r="UFU300" s="22"/>
      <c r="UFV300" s="22"/>
      <c r="UFW300" s="22"/>
      <c r="UFX300" s="22"/>
      <c r="UFY300" s="22"/>
      <c r="UFZ300" s="22"/>
      <c r="UGA300" s="22"/>
      <c r="UGB300" s="22"/>
      <c r="UGC300" s="22"/>
      <c r="UGD300" s="22"/>
      <c r="UGE300" s="22"/>
      <c r="UGF300" s="22"/>
      <c r="UGG300" s="22"/>
      <c r="UGH300" s="22"/>
      <c r="UGI300" s="22"/>
      <c r="UGJ300" s="22"/>
      <c r="UGK300" s="22"/>
      <c r="UGL300" s="22"/>
      <c r="UGM300" s="22"/>
      <c r="UGN300" s="22"/>
      <c r="UGO300" s="22"/>
      <c r="UGP300" s="22"/>
      <c r="UGQ300" s="22"/>
      <c r="UGR300" s="22"/>
      <c r="UGS300" s="22"/>
      <c r="UGT300" s="22"/>
      <c r="UGU300" s="22"/>
      <c r="UGV300" s="22"/>
      <c r="UGW300" s="22"/>
      <c r="UGX300" s="22"/>
      <c r="UGY300" s="22"/>
      <c r="UGZ300" s="22"/>
      <c r="UHA300" s="22"/>
      <c r="UHB300" s="22"/>
      <c r="UHC300" s="22"/>
      <c r="UHD300" s="22"/>
      <c r="UHE300" s="22"/>
      <c r="UHF300" s="22"/>
      <c r="UHG300" s="22"/>
      <c r="UHH300" s="22"/>
      <c r="UHI300" s="22"/>
      <c r="UHJ300" s="22"/>
      <c r="UHK300" s="22"/>
      <c r="UHL300" s="22"/>
      <c r="UHM300" s="22"/>
      <c r="UHN300" s="22"/>
      <c r="UHO300" s="22"/>
      <c r="UHP300" s="22"/>
      <c r="UHQ300" s="22"/>
      <c r="UHR300" s="22"/>
      <c r="UHS300" s="22"/>
      <c r="UHT300" s="22"/>
      <c r="UHU300" s="22"/>
      <c r="UHV300" s="22"/>
      <c r="UHW300" s="22"/>
      <c r="UHX300" s="22"/>
      <c r="UHY300" s="22"/>
      <c r="UHZ300" s="22"/>
      <c r="UIA300" s="22"/>
      <c r="UIB300" s="22"/>
      <c r="UIC300" s="22"/>
      <c r="UID300" s="22"/>
      <c r="UIE300" s="22"/>
      <c r="UIF300" s="22"/>
      <c r="UIG300" s="22"/>
      <c r="UIH300" s="22"/>
      <c r="UII300" s="22"/>
      <c r="UIJ300" s="22"/>
      <c r="UIK300" s="22"/>
      <c r="UIL300" s="22"/>
      <c r="UIM300" s="22"/>
      <c r="UIN300" s="22"/>
      <c r="UIO300" s="22"/>
      <c r="UIP300" s="22"/>
      <c r="UIQ300" s="22"/>
      <c r="UIR300" s="22"/>
      <c r="UIS300" s="22"/>
      <c r="UIT300" s="22"/>
      <c r="UIU300" s="22"/>
      <c r="UIV300" s="22"/>
      <c r="UIW300" s="22"/>
      <c r="UIX300" s="22"/>
      <c r="UIY300" s="22"/>
      <c r="UIZ300" s="22"/>
      <c r="UJA300" s="22"/>
      <c r="UJB300" s="22"/>
      <c r="UJC300" s="22"/>
      <c r="UJD300" s="22"/>
      <c r="UJE300" s="22"/>
      <c r="UJF300" s="22"/>
      <c r="UJG300" s="22"/>
      <c r="UJH300" s="22"/>
      <c r="UJI300" s="22"/>
      <c r="UJJ300" s="22"/>
      <c r="UJK300" s="22"/>
      <c r="UJL300" s="22"/>
      <c r="UJM300" s="22"/>
      <c r="UJN300" s="22"/>
      <c r="UJO300" s="22"/>
      <c r="UJP300" s="22"/>
      <c r="UJQ300" s="22"/>
      <c r="UJR300" s="22"/>
      <c r="UJS300" s="22"/>
      <c r="UJT300" s="22"/>
      <c r="UJU300" s="22"/>
      <c r="UJV300" s="22"/>
      <c r="UJW300" s="22"/>
      <c r="UJX300" s="22"/>
      <c r="UJY300" s="22"/>
      <c r="UJZ300" s="22"/>
      <c r="UKA300" s="22"/>
      <c r="UKB300" s="22"/>
      <c r="UKC300" s="22"/>
      <c r="UKD300" s="22"/>
      <c r="UKE300" s="22"/>
      <c r="UKF300" s="22"/>
      <c r="UKG300" s="22"/>
      <c r="UKH300" s="22"/>
      <c r="UKI300" s="22"/>
      <c r="UKJ300" s="22"/>
      <c r="UKK300" s="22"/>
      <c r="UKL300" s="22"/>
      <c r="UKM300" s="22"/>
      <c r="UKN300" s="22"/>
      <c r="UKO300" s="22"/>
      <c r="UKP300" s="22"/>
      <c r="UKQ300" s="22"/>
      <c r="UKR300" s="22"/>
      <c r="UKS300" s="22"/>
      <c r="UKT300" s="22"/>
      <c r="UKU300" s="22"/>
      <c r="UKV300" s="22"/>
      <c r="UKW300" s="22"/>
      <c r="UKX300" s="22"/>
      <c r="UKY300" s="22"/>
      <c r="UKZ300" s="22"/>
      <c r="ULA300" s="22"/>
      <c r="ULB300" s="22"/>
      <c r="ULC300" s="22"/>
      <c r="ULD300" s="22"/>
      <c r="ULE300" s="22"/>
      <c r="ULF300" s="22"/>
      <c r="ULG300" s="22"/>
      <c r="ULH300" s="22"/>
      <c r="ULI300" s="22"/>
      <c r="ULJ300" s="22"/>
      <c r="ULK300" s="22"/>
      <c r="ULL300" s="22"/>
      <c r="ULM300" s="22"/>
      <c r="ULN300" s="22"/>
      <c r="ULO300" s="22"/>
      <c r="ULP300" s="22"/>
      <c r="ULQ300" s="22"/>
      <c r="ULR300" s="22"/>
      <c r="ULS300" s="22"/>
      <c r="ULT300" s="22"/>
      <c r="ULU300" s="22"/>
      <c r="ULV300" s="22"/>
      <c r="ULW300" s="22"/>
      <c r="ULX300" s="22"/>
      <c r="ULY300" s="22"/>
      <c r="ULZ300" s="22"/>
      <c r="UMA300" s="22"/>
      <c r="UMB300" s="22"/>
      <c r="UMC300" s="22"/>
      <c r="UMD300" s="22"/>
      <c r="UME300" s="22"/>
      <c r="UMF300" s="22"/>
      <c r="UMG300" s="22"/>
      <c r="UMH300" s="22"/>
      <c r="UMI300" s="22"/>
      <c r="UMJ300" s="22"/>
      <c r="UMK300" s="22"/>
      <c r="UML300" s="22"/>
      <c r="UMM300" s="22"/>
      <c r="UMN300" s="22"/>
      <c r="UMO300" s="22"/>
      <c r="UMP300" s="22"/>
      <c r="UMQ300" s="22"/>
      <c r="UMR300" s="22"/>
      <c r="UMS300" s="22"/>
      <c r="UMT300" s="22"/>
      <c r="UMU300" s="22"/>
      <c r="UMV300" s="22"/>
      <c r="UMW300" s="22"/>
      <c r="UMX300" s="22"/>
      <c r="UMY300" s="22"/>
      <c r="UMZ300" s="22"/>
      <c r="UNA300" s="22"/>
      <c r="UNB300" s="22"/>
      <c r="UNC300" s="22"/>
      <c r="UND300" s="22"/>
      <c r="UNE300" s="22"/>
      <c r="UNF300" s="22"/>
      <c r="UNG300" s="22"/>
      <c r="UNH300" s="22"/>
      <c r="UNI300" s="22"/>
      <c r="UNJ300" s="22"/>
      <c r="UNK300" s="22"/>
      <c r="UNL300" s="22"/>
      <c r="UNM300" s="22"/>
      <c r="UNN300" s="22"/>
      <c r="UNO300" s="22"/>
      <c r="UNP300" s="22"/>
      <c r="UNQ300" s="22"/>
      <c r="UNR300" s="22"/>
      <c r="UNS300" s="22"/>
      <c r="UNT300" s="22"/>
      <c r="UNU300" s="22"/>
      <c r="UNV300" s="22"/>
      <c r="UNW300" s="22"/>
      <c r="UNX300" s="22"/>
      <c r="UNY300" s="22"/>
      <c r="UNZ300" s="22"/>
      <c r="UOA300" s="22"/>
      <c r="UOB300" s="22"/>
      <c r="UOC300" s="22"/>
      <c r="UOD300" s="22"/>
      <c r="UOE300" s="22"/>
      <c r="UOF300" s="22"/>
      <c r="UOG300" s="22"/>
      <c r="UOH300" s="22"/>
      <c r="UOI300" s="22"/>
      <c r="UOJ300" s="22"/>
      <c r="UOK300" s="22"/>
      <c r="UOL300" s="22"/>
      <c r="UOM300" s="22"/>
      <c r="UON300" s="22"/>
      <c r="UOO300" s="22"/>
      <c r="UOP300" s="22"/>
      <c r="UOQ300" s="22"/>
      <c r="UOR300" s="22"/>
      <c r="UOS300" s="22"/>
      <c r="UOT300" s="22"/>
      <c r="UOU300" s="22"/>
      <c r="UOV300" s="22"/>
      <c r="UOW300" s="22"/>
      <c r="UOX300" s="22"/>
      <c r="UOY300" s="22"/>
      <c r="UOZ300" s="22"/>
      <c r="UPA300" s="22"/>
      <c r="UPB300" s="22"/>
      <c r="UPC300" s="22"/>
      <c r="UPD300" s="22"/>
      <c r="UPE300" s="22"/>
      <c r="UPF300" s="22"/>
      <c r="UPG300" s="22"/>
      <c r="UPH300" s="22"/>
      <c r="UPI300" s="22"/>
      <c r="UPJ300" s="22"/>
      <c r="UPK300" s="22"/>
      <c r="UPL300" s="22"/>
      <c r="UPM300" s="22"/>
      <c r="UPN300" s="22"/>
      <c r="UPO300" s="22"/>
      <c r="UPP300" s="22"/>
      <c r="UPQ300" s="22"/>
      <c r="UPR300" s="22"/>
      <c r="UPS300" s="22"/>
      <c r="UPT300" s="22"/>
      <c r="UPU300" s="22"/>
      <c r="UPV300" s="22"/>
      <c r="UPW300" s="22"/>
      <c r="UPX300" s="22"/>
      <c r="UPY300" s="22"/>
      <c r="UPZ300" s="22"/>
      <c r="UQA300" s="22"/>
      <c r="UQB300" s="22"/>
      <c r="UQC300" s="22"/>
      <c r="UQD300" s="22"/>
      <c r="UQE300" s="22"/>
      <c r="UQF300" s="22"/>
      <c r="UQG300" s="22"/>
      <c r="UQH300" s="22"/>
      <c r="UQI300" s="22"/>
      <c r="UQJ300" s="22"/>
      <c r="UQK300" s="22"/>
      <c r="UQL300" s="22"/>
      <c r="UQM300" s="22"/>
      <c r="UQN300" s="22"/>
      <c r="UQO300" s="22"/>
      <c r="UQP300" s="22"/>
      <c r="UQQ300" s="22"/>
      <c r="UQR300" s="22"/>
      <c r="UQS300" s="22"/>
      <c r="UQT300" s="22"/>
      <c r="UQU300" s="22"/>
      <c r="UQV300" s="22"/>
      <c r="UQW300" s="22"/>
      <c r="UQX300" s="22"/>
      <c r="UQY300" s="22"/>
      <c r="UQZ300" s="22"/>
      <c r="URA300" s="22"/>
      <c r="URB300" s="22"/>
      <c r="URC300" s="22"/>
      <c r="URD300" s="22"/>
      <c r="URE300" s="22"/>
      <c r="URF300" s="22"/>
      <c r="URG300" s="22"/>
      <c r="URH300" s="22"/>
      <c r="URI300" s="22"/>
      <c r="URJ300" s="22"/>
      <c r="URK300" s="22"/>
      <c r="URL300" s="22"/>
      <c r="URM300" s="22"/>
      <c r="URN300" s="22"/>
      <c r="URO300" s="22"/>
      <c r="URP300" s="22"/>
      <c r="URQ300" s="22"/>
      <c r="URR300" s="22"/>
      <c r="URS300" s="22"/>
      <c r="URT300" s="22"/>
      <c r="URU300" s="22"/>
      <c r="URV300" s="22"/>
      <c r="URW300" s="22"/>
      <c r="URX300" s="22"/>
      <c r="URY300" s="22"/>
      <c r="URZ300" s="22"/>
      <c r="USA300" s="22"/>
      <c r="USB300" s="22"/>
      <c r="USC300" s="22"/>
      <c r="USD300" s="22"/>
      <c r="USE300" s="22"/>
      <c r="USF300" s="22"/>
      <c r="USG300" s="22"/>
      <c r="USH300" s="22"/>
      <c r="USI300" s="22"/>
      <c r="USJ300" s="22"/>
      <c r="USK300" s="22"/>
      <c r="USL300" s="22"/>
      <c r="USM300" s="22"/>
      <c r="USN300" s="22"/>
      <c r="USO300" s="22"/>
      <c r="USP300" s="22"/>
      <c r="USQ300" s="22"/>
      <c r="USR300" s="22"/>
      <c r="USS300" s="22"/>
      <c r="UST300" s="22"/>
      <c r="USU300" s="22"/>
      <c r="USV300" s="22"/>
      <c r="USW300" s="22"/>
      <c r="USX300" s="22"/>
      <c r="USY300" s="22"/>
      <c r="USZ300" s="22"/>
      <c r="UTA300" s="22"/>
      <c r="UTB300" s="22"/>
      <c r="UTC300" s="22"/>
      <c r="UTD300" s="22"/>
      <c r="UTE300" s="22"/>
      <c r="UTF300" s="22"/>
      <c r="UTG300" s="22"/>
      <c r="UTH300" s="22"/>
      <c r="UTI300" s="22"/>
      <c r="UTJ300" s="22"/>
      <c r="UTK300" s="22"/>
      <c r="UTL300" s="22"/>
      <c r="UTM300" s="22"/>
      <c r="UTN300" s="22"/>
      <c r="UTO300" s="22"/>
      <c r="UTP300" s="22"/>
      <c r="UTQ300" s="22"/>
      <c r="UTR300" s="22"/>
      <c r="UTS300" s="22"/>
      <c r="UTT300" s="22"/>
      <c r="UTU300" s="22"/>
      <c r="UTV300" s="22"/>
      <c r="UTW300" s="22"/>
      <c r="UTX300" s="22"/>
      <c r="UTY300" s="22"/>
      <c r="UTZ300" s="22"/>
      <c r="UUA300" s="22"/>
      <c r="UUB300" s="22"/>
      <c r="UUC300" s="22"/>
      <c r="UUD300" s="22"/>
      <c r="UUE300" s="22"/>
      <c r="UUF300" s="22"/>
      <c r="UUG300" s="22"/>
      <c r="UUH300" s="22"/>
      <c r="UUI300" s="22"/>
      <c r="UUJ300" s="22"/>
      <c r="UUK300" s="22"/>
      <c r="UUL300" s="22"/>
      <c r="UUM300" s="22"/>
      <c r="UUN300" s="22"/>
      <c r="UUO300" s="22"/>
      <c r="UUP300" s="22"/>
      <c r="UUQ300" s="22"/>
      <c r="UUR300" s="22"/>
      <c r="UUS300" s="22"/>
      <c r="UUT300" s="22"/>
      <c r="UUU300" s="22"/>
      <c r="UUV300" s="22"/>
      <c r="UUW300" s="22"/>
      <c r="UUX300" s="22"/>
      <c r="UUY300" s="22"/>
      <c r="UUZ300" s="22"/>
      <c r="UVA300" s="22"/>
      <c r="UVB300" s="22"/>
      <c r="UVC300" s="22"/>
      <c r="UVD300" s="22"/>
      <c r="UVE300" s="22"/>
      <c r="UVF300" s="22"/>
      <c r="UVG300" s="22"/>
      <c r="UVH300" s="22"/>
      <c r="UVI300" s="22"/>
      <c r="UVJ300" s="22"/>
      <c r="UVK300" s="22"/>
      <c r="UVL300" s="22"/>
      <c r="UVM300" s="22"/>
      <c r="UVN300" s="22"/>
      <c r="UVO300" s="22"/>
      <c r="UVP300" s="22"/>
      <c r="UVQ300" s="22"/>
      <c r="UVR300" s="22"/>
      <c r="UVS300" s="22"/>
      <c r="UVT300" s="22"/>
      <c r="UVU300" s="22"/>
      <c r="UVV300" s="22"/>
      <c r="UVW300" s="22"/>
      <c r="UVX300" s="22"/>
      <c r="UVY300" s="22"/>
      <c r="UVZ300" s="22"/>
      <c r="UWA300" s="22"/>
      <c r="UWB300" s="22"/>
      <c r="UWC300" s="22"/>
      <c r="UWD300" s="22"/>
      <c r="UWE300" s="22"/>
      <c r="UWF300" s="22"/>
      <c r="UWG300" s="22"/>
      <c r="UWH300" s="22"/>
      <c r="UWI300" s="22"/>
      <c r="UWJ300" s="22"/>
      <c r="UWK300" s="22"/>
      <c r="UWL300" s="22"/>
      <c r="UWM300" s="22"/>
      <c r="UWN300" s="22"/>
      <c r="UWO300" s="22"/>
      <c r="UWP300" s="22"/>
      <c r="UWQ300" s="22"/>
      <c r="UWR300" s="22"/>
      <c r="UWS300" s="22"/>
      <c r="UWT300" s="22"/>
      <c r="UWU300" s="22"/>
      <c r="UWV300" s="22"/>
      <c r="UWW300" s="22"/>
      <c r="UWX300" s="22"/>
      <c r="UWY300" s="22"/>
      <c r="UWZ300" s="22"/>
      <c r="UXA300" s="22"/>
      <c r="UXB300" s="22"/>
      <c r="UXC300" s="22"/>
      <c r="UXD300" s="22"/>
      <c r="UXE300" s="22"/>
      <c r="UXF300" s="22"/>
      <c r="UXG300" s="22"/>
      <c r="UXH300" s="22"/>
      <c r="UXI300" s="22"/>
      <c r="UXJ300" s="22"/>
      <c r="UXK300" s="22"/>
      <c r="UXL300" s="22"/>
      <c r="UXM300" s="22"/>
      <c r="UXN300" s="22"/>
      <c r="UXO300" s="22"/>
      <c r="UXP300" s="22"/>
      <c r="UXQ300" s="22"/>
      <c r="UXR300" s="22"/>
      <c r="UXS300" s="22"/>
      <c r="UXT300" s="22"/>
      <c r="UXU300" s="22"/>
      <c r="UXV300" s="22"/>
      <c r="UXW300" s="22"/>
      <c r="UXX300" s="22"/>
      <c r="UXY300" s="22"/>
      <c r="UXZ300" s="22"/>
      <c r="UYA300" s="22"/>
      <c r="UYB300" s="22"/>
      <c r="UYC300" s="22"/>
      <c r="UYD300" s="22"/>
      <c r="UYE300" s="22"/>
      <c r="UYF300" s="22"/>
      <c r="UYG300" s="22"/>
      <c r="UYH300" s="22"/>
      <c r="UYI300" s="22"/>
      <c r="UYJ300" s="22"/>
      <c r="UYK300" s="22"/>
      <c r="UYL300" s="22"/>
      <c r="UYM300" s="22"/>
      <c r="UYN300" s="22"/>
      <c r="UYO300" s="22"/>
      <c r="UYP300" s="22"/>
      <c r="UYQ300" s="22"/>
      <c r="UYR300" s="22"/>
      <c r="UYS300" s="22"/>
      <c r="UYT300" s="22"/>
      <c r="UYU300" s="22"/>
      <c r="UYV300" s="22"/>
      <c r="UYW300" s="22"/>
      <c r="UYX300" s="22"/>
      <c r="UYY300" s="22"/>
      <c r="UYZ300" s="22"/>
      <c r="UZA300" s="22"/>
      <c r="UZB300" s="22"/>
      <c r="UZC300" s="22"/>
      <c r="UZD300" s="22"/>
      <c r="UZE300" s="22"/>
      <c r="UZF300" s="22"/>
      <c r="UZG300" s="22"/>
      <c r="UZH300" s="22"/>
      <c r="UZI300" s="22"/>
      <c r="UZJ300" s="22"/>
      <c r="UZK300" s="22"/>
      <c r="UZL300" s="22"/>
      <c r="UZM300" s="22"/>
      <c r="UZN300" s="22"/>
      <c r="UZO300" s="22"/>
      <c r="UZP300" s="22"/>
      <c r="UZQ300" s="22"/>
      <c r="UZR300" s="22"/>
      <c r="UZS300" s="22"/>
      <c r="UZT300" s="22"/>
      <c r="UZU300" s="22"/>
      <c r="UZV300" s="22"/>
      <c r="UZW300" s="22"/>
      <c r="UZX300" s="22"/>
      <c r="UZY300" s="22"/>
      <c r="UZZ300" s="22"/>
      <c r="VAA300" s="22"/>
      <c r="VAB300" s="22"/>
      <c r="VAC300" s="22"/>
      <c r="VAD300" s="22"/>
      <c r="VAE300" s="22"/>
      <c r="VAF300" s="22"/>
      <c r="VAG300" s="22"/>
      <c r="VAH300" s="22"/>
      <c r="VAI300" s="22"/>
      <c r="VAJ300" s="22"/>
      <c r="VAK300" s="22"/>
      <c r="VAL300" s="22"/>
      <c r="VAM300" s="22"/>
      <c r="VAN300" s="22"/>
      <c r="VAO300" s="22"/>
      <c r="VAP300" s="22"/>
      <c r="VAQ300" s="22"/>
      <c r="VAR300" s="22"/>
      <c r="VAS300" s="22"/>
      <c r="VAT300" s="22"/>
      <c r="VAU300" s="22"/>
      <c r="VAV300" s="22"/>
      <c r="VAW300" s="22"/>
      <c r="VAX300" s="22"/>
      <c r="VAY300" s="22"/>
      <c r="VAZ300" s="22"/>
      <c r="VBA300" s="22"/>
      <c r="VBB300" s="22"/>
      <c r="VBC300" s="22"/>
      <c r="VBD300" s="22"/>
      <c r="VBE300" s="22"/>
      <c r="VBF300" s="22"/>
      <c r="VBG300" s="22"/>
      <c r="VBH300" s="22"/>
      <c r="VBI300" s="22"/>
      <c r="VBJ300" s="22"/>
      <c r="VBK300" s="22"/>
      <c r="VBL300" s="22"/>
      <c r="VBM300" s="22"/>
      <c r="VBN300" s="22"/>
      <c r="VBO300" s="22"/>
      <c r="VBP300" s="22"/>
      <c r="VBQ300" s="22"/>
      <c r="VBR300" s="22"/>
      <c r="VBS300" s="22"/>
      <c r="VBT300" s="22"/>
      <c r="VBU300" s="22"/>
      <c r="VBV300" s="22"/>
      <c r="VBW300" s="22"/>
      <c r="VBX300" s="22"/>
      <c r="VBY300" s="22"/>
      <c r="VBZ300" s="22"/>
      <c r="VCA300" s="22"/>
      <c r="VCB300" s="22"/>
      <c r="VCC300" s="22"/>
      <c r="VCD300" s="22"/>
      <c r="VCE300" s="22"/>
      <c r="VCF300" s="22"/>
      <c r="VCG300" s="22"/>
      <c r="VCH300" s="22"/>
      <c r="VCI300" s="22"/>
      <c r="VCJ300" s="22"/>
      <c r="VCK300" s="22"/>
      <c r="VCL300" s="22"/>
      <c r="VCM300" s="22"/>
      <c r="VCN300" s="22"/>
      <c r="VCO300" s="22"/>
      <c r="VCP300" s="22"/>
      <c r="VCQ300" s="22"/>
      <c r="VCR300" s="22"/>
      <c r="VCS300" s="22"/>
      <c r="VCT300" s="22"/>
      <c r="VCU300" s="22"/>
      <c r="VCV300" s="22"/>
      <c r="VCW300" s="22"/>
      <c r="VCX300" s="22"/>
      <c r="VCY300" s="22"/>
      <c r="VCZ300" s="22"/>
      <c r="VDA300" s="22"/>
      <c r="VDB300" s="22"/>
      <c r="VDC300" s="22"/>
      <c r="VDD300" s="22"/>
      <c r="VDE300" s="22"/>
      <c r="VDF300" s="22"/>
      <c r="VDG300" s="22"/>
      <c r="VDH300" s="22"/>
      <c r="VDI300" s="22"/>
      <c r="VDJ300" s="22"/>
      <c r="VDK300" s="22"/>
      <c r="VDL300" s="22"/>
      <c r="VDM300" s="22"/>
      <c r="VDN300" s="22"/>
      <c r="VDO300" s="22"/>
      <c r="VDP300" s="22"/>
      <c r="VDQ300" s="22"/>
      <c r="VDR300" s="22"/>
      <c r="VDS300" s="22"/>
      <c r="VDT300" s="22"/>
      <c r="VDU300" s="22"/>
      <c r="VDV300" s="22"/>
      <c r="VDW300" s="22"/>
      <c r="VDX300" s="22"/>
      <c r="VDY300" s="22"/>
      <c r="VDZ300" s="22"/>
      <c r="VEA300" s="22"/>
      <c r="VEB300" s="22"/>
      <c r="VEC300" s="22"/>
      <c r="VED300" s="22"/>
      <c r="VEE300" s="22"/>
      <c r="VEF300" s="22"/>
      <c r="VEG300" s="22"/>
      <c r="VEH300" s="22"/>
      <c r="VEI300" s="22"/>
      <c r="VEJ300" s="22"/>
      <c r="VEK300" s="22"/>
      <c r="VEL300" s="22"/>
      <c r="VEM300" s="22"/>
      <c r="VEN300" s="22"/>
      <c r="VEO300" s="22"/>
      <c r="VEP300" s="22"/>
      <c r="VEQ300" s="22"/>
      <c r="VER300" s="22"/>
      <c r="VES300" s="22"/>
      <c r="VET300" s="22"/>
      <c r="VEU300" s="22"/>
      <c r="VEV300" s="22"/>
      <c r="VEW300" s="22"/>
      <c r="VEX300" s="22"/>
      <c r="VEY300" s="22"/>
      <c r="VEZ300" s="22"/>
      <c r="VFA300" s="22"/>
      <c r="VFB300" s="22"/>
      <c r="VFC300" s="22"/>
      <c r="VFD300" s="22"/>
      <c r="VFE300" s="22"/>
      <c r="VFF300" s="22"/>
      <c r="VFG300" s="22"/>
      <c r="VFH300" s="22"/>
      <c r="VFI300" s="22"/>
      <c r="VFJ300" s="22"/>
      <c r="VFK300" s="22"/>
      <c r="VFL300" s="22"/>
      <c r="VFM300" s="22"/>
      <c r="VFN300" s="22"/>
      <c r="VFO300" s="22"/>
      <c r="VFP300" s="22"/>
      <c r="VFQ300" s="22"/>
      <c r="VFR300" s="22"/>
      <c r="VFS300" s="22"/>
      <c r="VFT300" s="22"/>
      <c r="VFU300" s="22"/>
      <c r="VFV300" s="22"/>
      <c r="VFW300" s="22"/>
      <c r="VFX300" s="22"/>
      <c r="VFY300" s="22"/>
      <c r="VFZ300" s="22"/>
      <c r="VGA300" s="22"/>
      <c r="VGB300" s="22"/>
      <c r="VGC300" s="22"/>
      <c r="VGD300" s="22"/>
      <c r="VGE300" s="22"/>
      <c r="VGF300" s="22"/>
      <c r="VGG300" s="22"/>
      <c r="VGH300" s="22"/>
      <c r="VGI300" s="22"/>
      <c r="VGJ300" s="22"/>
      <c r="VGK300" s="22"/>
      <c r="VGL300" s="22"/>
      <c r="VGM300" s="22"/>
      <c r="VGN300" s="22"/>
      <c r="VGO300" s="22"/>
      <c r="VGP300" s="22"/>
      <c r="VGQ300" s="22"/>
      <c r="VGR300" s="22"/>
      <c r="VGS300" s="22"/>
      <c r="VGT300" s="22"/>
      <c r="VGU300" s="22"/>
      <c r="VGV300" s="22"/>
      <c r="VGW300" s="22"/>
      <c r="VGX300" s="22"/>
      <c r="VGY300" s="22"/>
      <c r="VGZ300" s="22"/>
      <c r="VHA300" s="22"/>
      <c r="VHB300" s="22"/>
      <c r="VHC300" s="22"/>
      <c r="VHD300" s="22"/>
      <c r="VHE300" s="22"/>
      <c r="VHF300" s="22"/>
      <c r="VHG300" s="22"/>
      <c r="VHH300" s="22"/>
      <c r="VHI300" s="22"/>
      <c r="VHJ300" s="22"/>
      <c r="VHK300" s="22"/>
      <c r="VHL300" s="22"/>
      <c r="VHM300" s="22"/>
      <c r="VHN300" s="22"/>
      <c r="VHO300" s="22"/>
      <c r="VHP300" s="22"/>
      <c r="VHQ300" s="22"/>
      <c r="VHR300" s="22"/>
      <c r="VHS300" s="22"/>
      <c r="VHT300" s="22"/>
      <c r="VHU300" s="22"/>
      <c r="VHV300" s="22"/>
      <c r="VHW300" s="22"/>
      <c r="VHX300" s="22"/>
      <c r="VHY300" s="22"/>
      <c r="VHZ300" s="22"/>
      <c r="VIA300" s="22"/>
      <c r="VIB300" s="22"/>
      <c r="VIC300" s="22"/>
      <c r="VID300" s="22"/>
      <c r="VIE300" s="22"/>
      <c r="VIF300" s="22"/>
      <c r="VIG300" s="22"/>
      <c r="VIH300" s="22"/>
      <c r="VII300" s="22"/>
      <c r="VIJ300" s="22"/>
      <c r="VIK300" s="22"/>
      <c r="VIL300" s="22"/>
      <c r="VIM300" s="22"/>
      <c r="VIN300" s="22"/>
      <c r="VIO300" s="22"/>
      <c r="VIP300" s="22"/>
      <c r="VIQ300" s="22"/>
      <c r="VIR300" s="22"/>
      <c r="VIS300" s="22"/>
      <c r="VIT300" s="22"/>
      <c r="VIU300" s="22"/>
      <c r="VIV300" s="22"/>
      <c r="VIW300" s="22"/>
      <c r="VIX300" s="22"/>
      <c r="VIY300" s="22"/>
      <c r="VIZ300" s="22"/>
      <c r="VJA300" s="22"/>
      <c r="VJB300" s="22"/>
      <c r="VJC300" s="22"/>
      <c r="VJD300" s="22"/>
      <c r="VJE300" s="22"/>
      <c r="VJF300" s="22"/>
      <c r="VJG300" s="22"/>
      <c r="VJH300" s="22"/>
      <c r="VJI300" s="22"/>
      <c r="VJJ300" s="22"/>
      <c r="VJK300" s="22"/>
      <c r="VJL300" s="22"/>
      <c r="VJM300" s="22"/>
      <c r="VJN300" s="22"/>
      <c r="VJO300" s="22"/>
      <c r="VJP300" s="22"/>
      <c r="VJQ300" s="22"/>
      <c r="VJR300" s="22"/>
      <c r="VJS300" s="22"/>
      <c r="VJT300" s="22"/>
      <c r="VJU300" s="22"/>
      <c r="VJV300" s="22"/>
      <c r="VJW300" s="22"/>
      <c r="VJX300" s="22"/>
      <c r="VJY300" s="22"/>
      <c r="VJZ300" s="22"/>
      <c r="VKA300" s="22"/>
      <c r="VKB300" s="22"/>
      <c r="VKC300" s="22"/>
      <c r="VKD300" s="22"/>
      <c r="VKE300" s="22"/>
      <c r="VKF300" s="22"/>
      <c r="VKG300" s="22"/>
      <c r="VKH300" s="22"/>
      <c r="VKI300" s="22"/>
      <c r="VKJ300" s="22"/>
      <c r="VKK300" s="22"/>
      <c r="VKL300" s="22"/>
      <c r="VKM300" s="22"/>
      <c r="VKN300" s="22"/>
      <c r="VKO300" s="22"/>
      <c r="VKP300" s="22"/>
      <c r="VKQ300" s="22"/>
      <c r="VKR300" s="22"/>
      <c r="VKS300" s="22"/>
      <c r="VKT300" s="22"/>
      <c r="VKU300" s="22"/>
      <c r="VKV300" s="22"/>
      <c r="VKW300" s="22"/>
      <c r="VKX300" s="22"/>
      <c r="VKY300" s="22"/>
      <c r="VKZ300" s="22"/>
      <c r="VLA300" s="22"/>
      <c r="VLB300" s="22"/>
      <c r="VLC300" s="22"/>
      <c r="VLD300" s="22"/>
      <c r="VLE300" s="22"/>
      <c r="VLF300" s="22"/>
      <c r="VLG300" s="22"/>
      <c r="VLH300" s="22"/>
      <c r="VLI300" s="22"/>
      <c r="VLJ300" s="22"/>
      <c r="VLK300" s="22"/>
      <c r="VLL300" s="22"/>
      <c r="VLM300" s="22"/>
      <c r="VLN300" s="22"/>
      <c r="VLO300" s="22"/>
      <c r="VLP300" s="22"/>
      <c r="VLQ300" s="22"/>
      <c r="VLR300" s="22"/>
      <c r="VLS300" s="22"/>
      <c r="VLT300" s="22"/>
      <c r="VLU300" s="22"/>
      <c r="VLV300" s="22"/>
      <c r="VLW300" s="22"/>
      <c r="VLX300" s="22"/>
      <c r="VLY300" s="22"/>
      <c r="VLZ300" s="22"/>
      <c r="VMA300" s="22"/>
      <c r="VMB300" s="22"/>
      <c r="VMC300" s="22"/>
      <c r="VMD300" s="22"/>
      <c r="VME300" s="22"/>
      <c r="VMF300" s="22"/>
      <c r="VMG300" s="22"/>
      <c r="VMH300" s="22"/>
      <c r="VMI300" s="22"/>
      <c r="VMJ300" s="22"/>
      <c r="VMK300" s="22"/>
      <c r="VML300" s="22"/>
      <c r="VMM300" s="22"/>
      <c r="VMN300" s="22"/>
      <c r="VMO300" s="22"/>
      <c r="VMP300" s="22"/>
      <c r="VMQ300" s="22"/>
      <c r="VMR300" s="22"/>
      <c r="VMS300" s="22"/>
      <c r="VMT300" s="22"/>
      <c r="VMU300" s="22"/>
      <c r="VMV300" s="22"/>
      <c r="VMW300" s="22"/>
      <c r="VMX300" s="22"/>
      <c r="VMY300" s="22"/>
      <c r="VMZ300" s="22"/>
      <c r="VNA300" s="22"/>
      <c r="VNB300" s="22"/>
      <c r="VNC300" s="22"/>
      <c r="VND300" s="22"/>
      <c r="VNE300" s="22"/>
      <c r="VNF300" s="22"/>
      <c r="VNG300" s="22"/>
      <c r="VNH300" s="22"/>
      <c r="VNI300" s="22"/>
      <c r="VNJ300" s="22"/>
      <c r="VNK300" s="22"/>
      <c r="VNL300" s="22"/>
      <c r="VNM300" s="22"/>
      <c r="VNN300" s="22"/>
      <c r="VNO300" s="22"/>
      <c r="VNP300" s="22"/>
      <c r="VNQ300" s="22"/>
      <c r="VNR300" s="22"/>
      <c r="VNS300" s="22"/>
      <c r="VNT300" s="22"/>
      <c r="VNU300" s="22"/>
      <c r="VNV300" s="22"/>
      <c r="VNW300" s="22"/>
      <c r="VNX300" s="22"/>
      <c r="VNY300" s="22"/>
      <c r="VNZ300" s="22"/>
      <c r="VOA300" s="22"/>
      <c r="VOB300" s="22"/>
      <c r="VOC300" s="22"/>
      <c r="VOD300" s="22"/>
      <c r="VOE300" s="22"/>
      <c r="VOF300" s="22"/>
      <c r="VOG300" s="22"/>
      <c r="VOH300" s="22"/>
      <c r="VOI300" s="22"/>
      <c r="VOJ300" s="22"/>
      <c r="VOK300" s="22"/>
      <c r="VOL300" s="22"/>
      <c r="VOM300" s="22"/>
      <c r="VON300" s="22"/>
      <c r="VOO300" s="22"/>
      <c r="VOP300" s="22"/>
      <c r="VOQ300" s="22"/>
      <c r="VOR300" s="22"/>
      <c r="VOS300" s="22"/>
      <c r="VOT300" s="22"/>
      <c r="VOU300" s="22"/>
      <c r="VOV300" s="22"/>
      <c r="VOW300" s="22"/>
      <c r="VOX300" s="22"/>
      <c r="VOY300" s="22"/>
      <c r="VOZ300" s="22"/>
      <c r="VPA300" s="22"/>
      <c r="VPB300" s="22"/>
      <c r="VPC300" s="22"/>
      <c r="VPD300" s="22"/>
      <c r="VPE300" s="22"/>
      <c r="VPF300" s="22"/>
      <c r="VPG300" s="22"/>
      <c r="VPH300" s="22"/>
      <c r="VPI300" s="22"/>
      <c r="VPJ300" s="22"/>
      <c r="VPK300" s="22"/>
      <c r="VPL300" s="22"/>
      <c r="VPM300" s="22"/>
      <c r="VPN300" s="22"/>
      <c r="VPO300" s="22"/>
      <c r="VPP300" s="22"/>
      <c r="VPQ300" s="22"/>
      <c r="VPR300" s="22"/>
      <c r="VPS300" s="22"/>
      <c r="VPT300" s="22"/>
      <c r="VPU300" s="22"/>
      <c r="VPV300" s="22"/>
      <c r="VPW300" s="22"/>
      <c r="VPX300" s="22"/>
      <c r="VPY300" s="22"/>
      <c r="VPZ300" s="22"/>
      <c r="VQA300" s="22"/>
      <c r="VQB300" s="22"/>
      <c r="VQC300" s="22"/>
      <c r="VQD300" s="22"/>
      <c r="VQE300" s="22"/>
      <c r="VQF300" s="22"/>
      <c r="VQG300" s="22"/>
      <c r="VQH300" s="22"/>
      <c r="VQI300" s="22"/>
      <c r="VQJ300" s="22"/>
      <c r="VQK300" s="22"/>
      <c r="VQL300" s="22"/>
      <c r="VQM300" s="22"/>
      <c r="VQN300" s="22"/>
      <c r="VQO300" s="22"/>
      <c r="VQP300" s="22"/>
      <c r="VQQ300" s="22"/>
      <c r="VQR300" s="22"/>
      <c r="VQS300" s="22"/>
      <c r="VQT300" s="22"/>
      <c r="VQU300" s="22"/>
      <c r="VQV300" s="22"/>
      <c r="VQW300" s="22"/>
      <c r="VQX300" s="22"/>
      <c r="VQY300" s="22"/>
      <c r="VQZ300" s="22"/>
      <c r="VRA300" s="22"/>
      <c r="VRB300" s="22"/>
      <c r="VRC300" s="22"/>
      <c r="VRD300" s="22"/>
      <c r="VRE300" s="22"/>
      <c r="VRF300" s="22"/>
      <c r="VRG300" s="22"/>
      <c r="VRH300" s="22"/>
      <c r="VRI300" s="22"/>
      <c r="VRJ300" s="22"/>
      <c r="VRK300" s="22"/>
      <c r="VRL300" s="22"/>
      <c r="VRM300" s="22"/>
      <c r="VRN300" s="22"/>
      <c r="VRO300" s="22"/>
      <c r="VRP300" s="22"/>
      <c r="VRQ300" s="22"/>
      <c r="VRR300" s="22"/>
      <c r="VRS300" s="22"/>
      <c r="VRT300" s="22"/>
      <c r="VRU300" s="22"/>
      <c r="VRV300" s="22"/>
      <c r="VRW300" s="22"/>
      <c r="VRX300" s="22"/>
      <c r="VRY300" s="22"/>
      <c r="VRZ300" s="22"/>
      <c r="VSA300" s="22"/>
      <c r="VSB300" s="22"/>
      <c r="VSC300" s="22"/>
      <c r="VSD300" s="22"/>
      <c r="VSE300" s="22"/>
      <c r="VSF300" s="22"/>
      <c r="VSG300" s="22"/>
      <c r="VSH300" s="22"/>
      <c r="VSI300" s="22"/>
      <c r="VSJ300" s="22"/>
      <c r="VSK300" s="22"/>
      <c r="VSL300" s="22"/>
      <c r="VSM300" s="22"/>
      <c r="VSN300" s="22"/>
      <c r="VSO300" s="22"/>
      <c r="VSP300" s="22"/>
      <c r="VSQ300" s="22"/>
      <c r="VSR300" s="22"/>
      <c r="VSS300" s="22"/>
      <c r="VST300" s="22"/>
      <c r="VSU300" s="22"/>
      <c r="VSV300" s="22"/>
      <c r="VSW300" s="22"/>
      <c r="VSX300" s="22"/>
      <c r="VSY300" s="22"/>
      <c r="VSZ300" s="22"/>
      <c r="VTA300" s="22"/>
      <c r="VTB300" s="22"/>
      <c r="VTC300" s="22"/>
      <c r="VTD300" s="22"/>
      <c r="VTE300" s="22"/>
      <c r="VTF300" s="22"/>
      <c r="VTG300" s="22"/>
      <c r="VTH300" s="22"/>
      <c r="VTI300" s="22"/>
      <c r="VTJ300" s="22"/>
      <c r="VTK300" s="22"/>
      <c r="VTL300" s="22"/>
      <c r="VTM300" s="22"/>
      <c r="VTN300" s="22"/>
      <c r="VTO300" s="22"/>
      <c r="VTP300" s="22"/>
      <c r="VTQ300" s="22"/>
      <c r="VTR300" s="22"/>
      <c r="VTS300" s="22"/>
      <c r="VTT300" s="22"/>
      <c r="VTU300" s="22"/>
      <c r="VTV300" s="22"/>
      <c r="VTW300" s="22"/>
      <c r="VTX300" s="22"/>
      <c r="VTY300" s="22"/>
      <c r="VTZ300" s="22"/>
      <c r="VUA300" s="22"/>
      <c r="VUB300" s="22"/>
      <c r="VUC300" s="22"/>
      <c r="VUD300" s="22"/>
      <c r="VUE300" s="22"/>
      <c r="VUF300" s="22"/>
      <c r="VUG300" s="22"/>
      <c r="VUH300" s="22"/>
      <c r="VUI300" s="22"/>
      <c r="VUJ300" s="22"/>
      <c r="VUK300" s="22"/>
      <c r="VUL300" s="22"/>
      <c r="VUM300" s="22"/>
      <c r="VUN300" s="22"/>
      <c r="VUO300" s="22"/>
      <c r="VUP300" s="22"/>
      <c r="VUQ300" s="22"/>
      <c r="VUR300" s="22"/>
      <c r="VUS300" s="22"/>
      <c r="VUT300" s="22"/>
      <c r="VUU300" s="22"/>
      <c r="VUV300" s="22"/>
      <c r="VUW300" s="22"/>
      <c r="VUX300" s="22"/>
      <c r="VUY300" s="22"/>
      <c r="VUZ300" s="22"/>
      <c r="VVA300" s="22"/>
      <c r="VVB300" s="22"/>
      <c r="VVC300" s="22"/>
      <c r="VVD300" s="22"/>
      <c r="VVE300" s="22"/>
      <c r="VVF300" s="22"/>
      <c r="VVG300" s="22"/>
      <c r="VVH300" s="22"/>
      <c r="VVI300" s="22"/>
      <c r="VVJ300" s="22"/>
      <c r="VVK300" s="22"/>
      <c r="VVL300" s="22"/>
      <c r="VVM300" s="22"/>
      <c r="VVN300" s="22"/>
      <c r="VVO300" s="22"/>
      <c r="VVP300" s="22"/>
      <c r="VVQ300" s="22"/>
      <c r="VVR300" s="22"/>
      <c r="VVS300" s="22"/>
      <c r="VVT300" s="22"/>
      <c r="VVU300" s="22"/>
      <c r="VVV300" s="22"/>
      <c r="VVW300" s="22"/>
      <c r="VVX300" s="22"/>
      <c r="VVY300" s="22"/>
      <c r="VVZ300" s="22"/>
      <c r="VWA300" s="22"/>
      <c r="VWB300" s="22"/>
      <c r="VWC300" s="22"/>
      <c r="VWD300" s="22"/>
      <c r="VWE300" s="22"/>
      <c r="VWF300" s="22"/>
      <c r="VWG300" s="22"/>
      <c r="VWH300" s="22"/>
      <c r="VWI300" s="22"/>
      <c r="VWJ300" s="22"/>
      <c r="VWK300" s="22"/>
      <c r="VWL300" s="22"/>
      <c r="VWM300" s="22"/>
      <c r="VWN300" s="22"/>
      <c r="VWO300" s="22"/>
      <c r="VWP300" s="22"/>
      <c r="VWQ300" s="22"/>
      <c r="VWR300" s="22"/>
      <c r="VWS300" s="22"/>
      <c r="VWT300" s="22"/>
      <c r="VWU300" s="22"/>
      <c r="VWV300" s="22"/>
      <c r="VWW300" s="22"/>
      <c r="VWX300" s="22"/>
      <c r="VWY300" s="22"/>
      <c r="VWZ300" s="22"/>
      <c r="VXA300" s="22"/>
      <c r="VXB300" s="22"/>
      <c r="VXC300" s="22"/>
      <c r="VXD300" s="22"/>
      <c r="VXE300" s="22"/>
      <c r="VXF300" s="22"/>
      <c r="VXG300" s="22"/>
      <c r="VXH300" s="22"/>
      <c r="VXI300" s="22"/>
      <c r="VXJ300" s="22"/>
      <c r="VXK300" s="22"/>
      <c r="VXL300" s="22"/>
      <c r="VXM300" s="22"/>
      <c r="VXN300" s="22"/>
      <c r="VXO300" s="22"/>
      <c r="VXP300" s="22"/>
      <c r="VXQ300" s="22"/>
      <c r="VXR300" s="22"/>
      <c r="VXS300" s="22"/>
      <c r="VXT300" s="22"/>
      <c r="VXU300" s="22"/>
      <c r="VXV300" s="22"/>
      <c r="VXW300" s="22"/>
      <c r="VXX300" s="22"/>
      <c r="VXY300" s="22"/>
      <c r="VXZ300" s="22"/>
      <c r="VYA300" s="22"/>
      <c r="VYB300" s="22"/>
      <c r="VYC300" s="22"/>
      <c r="VYD300" s="22"/>
      <c r="VYE300" s="22"/>
      <c r="VYF300" s="22"/>
      <c r="VYG300" s="22"/>
      <c r="VYH300" s="22"/>
      <c r="VYI300" s="22"/>
      <c r="VYJ300" s="22"/>
      <c r="VYK300" s="22"/>
      <c r="VYL300" s="22"/>
      <c r="VYM300" s="22"/>
      <c r="VYN300" s="22"/>
      <c r="VYO300" s="22"/>
      <c r="VYP300" s="22"/>
      <c r="VYQ300" s="22"/>
      <c r="VYR300" s="22"/>
      <c r="VYS300" s="22"/>
      <c r="VYT300" s="22"/>
      <c r="VYU300" s="22"/>
      <c r="VYV300" s="22"/>
      <c r="VYW300" s="22"/>
      <c r="VYX300" s="22"/>
      <c r="VYY300" s="22"/>
      <c r="VYZ300" s="22"/>
      <c r="VZA300" s="22"/>
      <c r="VZB300" s="22"/>
      <c r="VZC300" s="22"/>
      <c r="VZD300" s="22"/>
      <c r="VZE300" s="22"/>
      <c r="VZF300" s="22"/>
      <c r="VZG300" s="22"/>
      <c r="VZH300" s="22"/>
      <c r="VZI300" s="22"/>
      <c r="VZJ300" s="22"/>
      <c r="VZK300" s="22"/>
      <c r="VZL300" s="22"/>
      <c r="VZM300" s="22"/>
      <c r="VZN300" s="22"/>
      <c r="VZO300" s="22"/>
      <c r="VZP300" s="22"/>
      <c r="VZQ300" s="22"/>
      <c r="VZR300" s="22"/>
      <c r="VZS300" s="22"/>
      <c r="VZT300" s="22"/>
      <c r="VZU300" s="22"/>
      <c r="VZV300" s="22"/>
      <c r="VZW300" s="22"/>
      <c r="VZX300" s="22"/>
      <c r="VZY300" s="22"/>
      <c r="VZZ300" s="22"/>
      <c r="WAA300" s="22"/>
      <c r="WAB300" s="22"/>
      <c r="WAC300" s="22"/>
      <c r="WAD300" s="22"/>
      <c r="WAE300" s="22"/>
      <c r="WAF300" s="22"/>
      <c r="WAG300" s="22"/>
      <c r="WAH300" s="22"/>
      <c r="WAI300" s="22"/>
      <c r="WAJ300" s="22"/>
      <c r="WAK300" s="22"/>
      <c r="WAL300" s="22"/>
      <c r="WAM300" s="22"/>
      <c r="WAN300" s="22"/>
      <c r="WAO300" s="22"/>
      <c r="WAP300" s="22"/>
      <c r="WAQ300" s="22"/>
      <c r="WAR300" s="22"/>
      <c r="WAS300" s="22"/>
      <c r="WAT300" s="22"/>
      <c r="WAU300" s="22"/>
      <c r="WAV300" s="22"/>
      <c r="WAW300" s="22"/>
      <c r="WAX300" s="22"/>
      <c r="WAY300" s="22"/>
      <c r="WAZ300" s="22"/>
      <c r="WBA300" s="22"/>
      <c r="WBB300" s="22"/>
      <c r="WBC300" s="22"/>
      <c r="WBD300" s="22"/>
      <c r="WBE300" s="22"/>
      <c r="WBF300" s="22"/>
      <c r="WBG300" s="22"/>
      <c r="WBH300" s="22"/>
      <c r="WBI300" s="22"/>
      <c r="WBJ300" s="22"/>
      <c r="WBK300" s="22"/>
      <c r="WBL300" s="22"/>
      <c r="WBM300" s="22"/>
      <c r="WBN300" s="22"/>
      <c r="WBO300" s="22"/>
      <c r="WBP300" s="22"/>
      <c r="WBQ300" s="22"/>
      <c r="WBR300" s="22"/>
      <c r="WBS300" s="22"/>
      <c r="WBT300" s="22"/>
      <c r="WBU300" s="22"/>
      <c r="WBV300" s="22"/>
      <c r="WBW300" s="22"/>
      <c r="WBX300" s="22"/>
      <c r="WBY300" s="22"/>
      <c r="WBZ300" s="22"/>
      <c r="WCA300" s="22"/>
      <c r="WCB300" s="22"/>
      <c r="WCC300" s="22"/>
      <c r="WCD300" s="22"/>
      <c r="WCE300" s="22"/>
      <c r="WCF300" s="22"/>
      <c r="WCG300" s="22"/>
      <c r="WCH300" s="22"/>
      <c r="WCI300" s="22"/>
      <c r="WCJ300" s="22"/>
      <c r="WCK300" s="22"/>
      <c r="WCL300" s="22"/>
      <c r="WCM300" s="22"/>
      <c r="WCN300" s="22"/>
      <c r="WCO300" s="22"/>
      <c r="WCP300" s="22"/>
      <c r="WCQ300" s="22"/>
      <c r="WCR300" s="22"/>
      <c r="WCS300" s="22"/>
      <c r="WCT300" s="22"/>
      <c r="WCU300" s="22"/>
      <c r="WCV300" s="22"/>
      <c r="WCW300" s="22"/>
      <c r="WCX300" s="22"/>
      <c r="WCY300" s="22"/>
      <c r="WCZ300" s="22"/>
      <c r="WDA300" s="22"/>
      <c r="WDB300" s="22"/>
      <c r="WDC300" s="22"/>
      <c r="WDD300" s="22"/>
      <c r="WDE300" s="22"/>
      <c r="WDF300" s="22"/>
      <c r="WDG300" s="22"/>
      <c r="WDH300" s="22"/>
      <c r="WDI300" s="22"/>
      <c r="WDJ300" s="22"/>
      <c r="WDK300" s="22"/>
      <c r="WDL300" s="22"/>
      <c r="WDM300" s="22"/>
      <c r="WDN300" s="22"/>
      <c r="WDO300" s="22"/>
      <c r="WDP300" s="22"/>
      <c r="WDQ300" s="22"/>
      <c r="WDR300" s="22"/>
      <c r="WDS300" s="22"/>
      <c r="WDT300" s="22"/>
      <c r="WDU300" s="22"/>
      <c r="WDV300" s="22"/>
      <c r="WDW300" s="22"/>
      <c r="WDX300" s="22"/>
      <c r="WDY300" s="22"/>
      <c r="WDZ300" s="22"/>
      <c r="WEA300" s="22"/>
      <c r="WEB300" s="22"/>
      <c r="WEC300" s="22"/>
      <c r="WED300" s="22"/>
      <c r="WEE300" s="22"/>
      <c r="WEF300" s="22"/>
      <c r="WEG300" s="22"/>
      <c r="WEH300" s="22"/>
      <c r="WEI300" s="22"/>
      <c r="WEJ300" s="22"/>
      <c r="WEK300" s="22"/>
      <c r="WEL300" s="22"/>
      <c r="WEM300" s="22"/>
      <c r="WEN300" s="22"/>
      <c r="WEO300" s="22"/>
      <c r="WEP300" s="22"/>
      <c r="WEQ300" s="22"/>
      <c r="WER300" s="22"/>
      <c r="WES300" s="22"/>
      <c r="WET300" s="22"/>
      <c r="WEU300" s="22"/>
      <c r="WEV300" s="22"/>
      <c r="WEW300" s="22"/>
      <c r="WEX300" s="22"/>
      <c r="WEY300" s="22"/>
      <c r="WEZ300" s="22"/>
      <c r="WFA300" s="22"/>
      <c r="WFB300" s="22"/>
      <c r="WFC300" s="22"/>
      <c r="WFD300" s="22"/>
      <c r="WFE300" s="22"/>
      <c r="WFF300" s="22"/>
      <c r="WFG300" s="22"/>
      <c r="WFH300" s="22"/>
      <c r="WFI300" s="22"/>
      <c r="WFJ300" s="22"/>
      <c r="WFK300" s="22"/>
      <c r="WFL300" s="22"/>
      <c r="WFM300" s="22"/>
      <c r="WFN300" s="22"/>
      <c r="WFO300" s="22"/>
      <c r="WFP300" s="22"/>
      <c r="WFQ300" s="22"/>
      <c r="WFR300" s="22"/>
      <c r="WFS300" s="22"/>
      <c r="WFT300" s="22"/>
      <c r="WFU300" s="22"/>
      <c r="WFV300" s="22"/>
      <c r="WFW300" s="22"/>
      <c r="WFX300" s="22"/>
      <c r="WFY300" s="22"/>
      <c r="WFZ300" s="22"/>
      <c r="WGA300" s="22"/>
      <c r="WGB300" s="22"/>
      <c r="WGC300" s="22"/>
      <c r="WGD300" s="22"/>
      <c r="WGE300" s="22"/>
      <c r="WGF300" s="22"/>
      <c r="WGG300" s="22"/>
      <c r="WGH300" s="22"/>
      <c r="WGI300" s="22"/>
      <c r="WGJ300" s="22"/>
      <c r="WGK300" s="22"/>
      <c r="WGL300" s="22"/>
      <c r="WGM300" s="22"/>
      <c r="WGN300" s="22"/>
      <c r="WGO300" s="22"/>
      <c r="WGP300" s="22"/>
      <c r="WGQ300" s="22"/>
      <c r="WGR300" s="22"/>
      <c r="WGS300" s="22"/>
      <c r="WGT300" s="22"/>
      <c r="WGU300" s="22"/>
      <c r="WGV300" s="22"/>
      <c r="WGW300" s="22"/>
      <c r="WGX300" s="22"/>
      <c r="WGY300" s="22"/>
      <c r="WGZ300" s="22"/>
      <c r="WHA300" s="22"/>
      <c r="WHB300" s="22"/>
      <c r="WHC300" s="22"/>
      <c r="WHD300" s="22"/>
      <c r="WHE300" s="22"/>
      <c r="WHF300" s="22"/>
      <c r="WHG300" s="22"/>
      <c r="WHH300" s="22"/>
      <c r="WHI300" s="22"/>
      <c r="WHJ300" s="22"/>
      <c r="WHK300" s="22"/>
      <c r="WHL300" s="22"/>
      <c r="WHM300" s="22"/>
      <c r="WHN300" s="22"/>
      <c r="WHO300" s="22"/>
      <c r="WHP300" s="22"/>
      <c r="WHQ300" s="22"/>
      <c r="WHR300" s="22"/>
      <c r="WHS300" s="22"/>
      <c r="WHT300" s="22"/>
      <c r="WHU300" s="22"/>
      <c r="WHV300" s="22"/>
      <c r="WHW300" s="22"/>
      <c r="WHX300" s="22"/>
      <c r="WHY300" s="22"/>
      <c r="WHZ300" s="22"/>
      <c r="WIA300" s="22"/>
      <c r="WIB300" s="22"/>
      <c r="WIC300" s="22"/>
      <c r="WID300" s="22"/>
      <c r="WIE300" s="22"/>
      <c r="WIF300" s="22"/>
      <c r="WIG300" s="22"/>
      <c r="WIH300" s="22"/>
      <c r="WII300" s="22"/>
      <c r="WIJ300" s="22"/>
      <c r="WIK300" s="22"/>
      <c r="WIL300" s="22"/>
      <c r="WIM300" s="22"/>
      <c r="WIN300" s="22"/>
      <c r="WIO300" s="22"/>
      <c r="WIP300" s="22"/>
      <c r="WIQ300" s="22"/>
      <c r="WIR300" s="22"/>
      <c r="WIS300" s="22"/>
      <c r="WIT300" s="22"/>
      <c r="WIU300" s="22"/>
      <c r="WIV300" s="22"/>
      <c r="WIW300" s="22"/>
      <c r="WIX300" s="22"/>
      <c r="WIY300" s="22"/>
      <c r="WIZ300" s="22"/>
      <c r="WJA300" s="22"/>
      <c r="WJB300" s="22"/>
      <c r="WJC300" s="22"/>
      <c r="WJD300" s="22"/>
      <c r="WJE300" s="22"/>
      <c r="WJF300" s="22"/>
      <c r="WJG300" s="22"/>
      <c r="WJH300" s="22"/>
      <c r="WJI300" s="22"/>
      <c r="WJJ300" s="22"/>
      <c r="WJK300" s="22"/>
      <c r="WJL300" s="22"/>
      <c r="WJM300" s="22"/>
      <c r="WJN300" s="22"/>
      <c r="WJO300" s="22"/>
      <c r="WJP300" s="22"/>
      <c r="WJQ300" s="22"/>
      <c r="WJR300" s="22"/>
      <c r="WJS300" s="22"/>
      <c r="WJT300" s="22"/>
      <c r="WJU300" s="22"/>
      <c r="WJV300" s="22"/>
      <c r="WJW300" s="22"/>
      <c r="WJX300" s="22"/>
      <c r="WJY300" s="22"/>
      <c r="WJZ300" s="22"/>
      <c r="WKA300" s="22"/>
      <c r="WKB300" s="22"/>
      <c r="WKC300" s="22"/>
      <c r="WKD300" s="22"/>
      <c r="WKE300" s="22"/>
      <c r="WKF300" s="22"/>
      <c r="WKG300" s="22"/>
      <c r="WKH300" s="22"/>
      <c r="WKI300" s="22"/>
      <c r="WKJ300" s="22"/>
      <c r="WKK300" s="22"/>
      <c r="WKL300" s="22"/>
      <c r="WKM300" s="22"/>
      <c r="WKN300" s="22"/>
      <c r="WKO300" s="22"/>
      <c r="WKP300" s="22"/>
      <c r="WKQ300" s="22"/>
      <c r="WKR300" s="22"/>
      <c r="WKS300" s="22"/>
      <c r="WKT300" s="22"/>
      <c r="WKU300" s="22"/>
      <c r="WKV300" s="22"/>
      <c r="WKW300" s="22"/>
      <c r="WKX300" s="22"/>
      <c r="WKY300" s="22"/>
      <c r="WKZ300" s="22"/>
      <c r="WLA300" s="22"/>
      <c r="WLB300" s="22"/>
      <c r="WLC300" s="22"/>
      <c r="WLD300" s="22"/>
      <c r="WLE300" s="22"/>
      <c r="WLF300" s="22"/>
      <c r="WLG300" s="22"/>
      <c r="WLH300" s="22"/>
      <c r="WLI300" s="22"/>
      <c r="WLJ300" s="22"/>
      <c r="WLK300" s="22"/>
      <c r="WLL300" s="22"/>
      <c r="WLM300" s="22"/>
      <c r="WLN300" s="22"/>
      <c r="WLO300" s="22"/>
      <c r="WLP300" s="22"/>
      <c r="WLQ300" s="22"/>
      <c r="WLR300" s="22"/>
      <c r="WLS300" s="22"/>
      <c r="WLT300" s="22"/>
      <c r="WLU300" s="22"/>
      <c r="WLV300" s="22"/>
      <c r="WLW300" s="22"/>
      <c r="WLX300" s="22"/>
      <c r="WLY300" s="22"/>
      <c r="WLZ300" s="22"/>
      <c r="WMA300" s="22"/>
      <c r="WMB300" s="22"/>
      <c r="WMC300" s="22"/>
      <c r="WMD300" s="22"/>
      <c r="WME300" s="22"/>
      <c r="WMF300" s="22"/>
      <c r="WMG300" s="22"/>
      <c r="WMH300" s="22"/>
      <c r="WMI300" s="22"/>
      <c r="WMJ300" s="22"/>
      <c r="WMK300" s="22"/>
      <c r="WML300" s="22"/>
      <c r="WMM300" s="22"/>
      <c r="WMN300" s="22"/>
      <c r="WMO300" s="22"/>
      <c r="WMP300" s="22"/>
      <c r="WMQ300" s="22"/>
      <c r="WMR300" s="22"/>
      <c r="WMS300" s="22"/>
      <c r="WMT300" s="22"/>
      <c r="WMU300" s="22"/>
      <c r="WMV300" s="22"/>
      <c r="WMW300" s="22"/>
      <c r="WMX300" s="22"/>
      <c r="WMY300" s="22"/>
      <c r="WMZ300" s="22"/>
      <c r="WNA300" s="22"/>
      <c r="WNB300" s="22"/>
      <c r="WNC300" s="22"/>
      <c r="WND300" s="22"/>
      <c r="WNE300" s="22"/>
      <c r="WNF300" s="22"/>
      <c r="WNG300" s="22"/>
      <c r="WNH300" s="22"/>
      <c r="WNI300" s="22"/>
      <c r="WNJ300" s="22"/>
      <c r="WNK300" s="22"/>
      <c r="WNL300" s="22"/>
      <c r="WNM300" s="22"/>
      <c r="WNN300" s="22"/>
      <c r="WNO300" s="22"/>
      <c r="WNP300" s="22"/>
      <c r="WNQ300" s="22"/>
      <c r="WNR300" s="22"/>
      <c r="WNS300" s="22"/>
      <c r="WNT300" s="22"/>
      <c r="WNU300" s="22"/>
      <c r="WNV300" s="22"/>
      <c r="WNW300" s="22"/>
      <c r="WNX300" s="22"/>
      <c r="WNY300" s="22"/>
      <c r="WNZ300" s="22"/>
      <c r="WOA300" s="22"/>
      <c r="WOB300" s="22"/>
      <c r="WOC300" s="22"/>
      <c r="WOD300" s="22"/>
      <c r="WOE300" s="22"/>
      <c r="WOF300" s="22"/>
      <c r="WOG300" s="22"/>
      <c r="WOH300" s="22"/>
      <c r="WOI300" s="22"/>
      <c r="WOJ300" s="22"/>
      <c r="WOK300" s="22"/>
      <c r="WOL300" s="22"/>
      <c r="WOM300" s="22"/>
      <c r="WON300" s="22"/>
      <c r="WOO300" s="22"/>
      <c r="WOP300" s="22"/>
      <c r="WOQ300" s="22"/>
      <c r="WOR300" s="22"/>
      <c r="WOS300" s="22"/>
      <c r="WOT300" s="22"/>
      <c r="WOU300" s="22"/>
      <c r="WOV300" s="22"/>
      <c r="WOW300" s="22"/>
      <c r="WOX300" s="22"/>
      <c r="WOY300" s="22"/>
      <c r="WOZ300" s="22"/>
      <c r="WPA300" s="22"/>
      <c r="WPB300" s="22"/>
      <c r="WPC300" s="22"/>
      <c r="WPD300" s="22"/>
      <c r="WPE300" s="22"/>
      <c r="WPF300" s="22"/>
      <c r="WPG300" s="22"/>
      <c r="WPH300" s="22"/>
      <c r="WPI300" s="22"/>
      <c r="WPJ300" s="22"/>
      <c r="WPK300" s="22"/>
      <c r="WPL300" s="22"/>
      <c r="WPM300" s="22"/>
      <c r="WPN300" s="22"/>
      <c r="WPO300" s="22"/>
      <c r="WPP300" s="22"/>
      <c r="WPQ300" s="22"/>
      <c r="WPR300" s="22"/>
      <c r="WPS300" s="22"/>
      <c r="WPT300" s="22"/>
      <c r="WPU300" s="22"/>
      <c r="WPV300" s="22"/>
      <c r="WPW300" s="22"/>
      <c r="WPX300" s="22"/>
      <c r="WPY300" s="22"/>
      <c r="WPZ300" s="22"/>
      <c r="WQA300" s="22"/>
      <c r="WQB300" s="22"/>
      <c r="WQC300" s="22"/>
      <c r="WQD300" s="22"/>
      <c r="WQE300" s="22"/>
      <c r="WQF300" s="22"/>
      <c r="WQG300" s="22"/>
      <c r="WQH300" s="22"/>
      <c r="WQI300" s="22"/>
      <c r="WQJ300" s="22"/>
      <c r="WQK300" s="22"/>
      <c r="WQL300" s="22"/>
      <c r="WQM300" s="22"/>
      <c r="WQN300" s="22"/>
      <c r="WQO300" s="22"/>
      <c r="WQP300" s="22"/>
      <c r="WQQ300" s="22"/>
      <c r="WQR300" s="22"/>
      <c r="WQS300" s="22"/>
      <c r="WQT300" s="22"/>
      <c r="WQU300" s="22"/>
      <c r="WQV300" s="22"/>
      <c r="WQW300" s="22"/>
      <c r="WQX300" s="22"/>
      <c r="WQY300" s="22"/>
      <c r="WQZ300" s="22"/>
      <c r="WRA300" s="22"/>
      <c r="WRB300" s="22"/>
      <c r="WRC300" s="22"/>
      <c r="WRD300" s="22"/>
      <c r="WRE300" s="22"/>
      <c r="WRF300" s="22"/>
      <c r="WRG300" s="22"/>
      <c r="WRH300" s="22"/>
      <c r="WRI300" s="22"/>
      <c r="WRJ300" s="22"/>
      <c r="WRK300" s="22"/>
      <c r="WRL300" s="22"/>
      <c r="WRM300" s="22"/>
      <c r="WRN300" s="22"/>
      <c r="WRO300" s="22"/>
      <c r="WRP300" s="22"/>
      <c r="WRQ300" s="22"/>
      <c r="WRR300" s="22"/>
      <c r="WRS300" s="22"/>
      <c r="WRT300" s="22"/>
      <c r="WRU300" s="22"/>
      <c r="WRV300" s="22"/>
      <c r="WRW300" s="22"/>
      <c r="WRX300" s="22"/>
      <c r="WRY300" s="22"/>
      <c r="WRZ300" s="22"/>
      <c r="WSA300" s="22"/>
      <c r="WSB300" s="22"/>
      <c r="WSC300" s="22"/>
      <c r="WSD300" s="22"/>
      <c r="WSE300" s="22"/>
      <c r="WSF300" s="22"/>
      <c r="WSG300" s="22"/>
      <c r="WSH300" s="22"/>
      <c r="WSI300" s="22"/>
      <c r="WSJ300" s="22"/>
      <c r="WSK300" s="22"/>
      <c r="WSL300" s="22"/>
      <c r="WSM300" s="22"/>
      <c r="WSN300" s="22"/>
      <c r="WSO300" s="22"/>
      <c r="WSP300" s="22"/>
      <c r="WSQ300" s="22"/>
      <c r="WSR300" s="22"/>
      <c r="WSS300" s="22"/>
      <c r="WST300" s="22"/>
      <c r="WSU300" s="22"/>
      <c r="WSV300" s="22"/>
      <c r="WSW300" s="22"/>
      <c r="WSX300" s="22"/>
      <c r="WSY300" s="22"/>
      <c r="WSZ300" s="22"/>
      <c r="WTA300" s="22"/>
      <c r="WTB300" s="22"/>
      <c r="WTC300" s="22"/>
      <c r="WTD300" s="22"/>
      <c r="WTE300" s="22"/>
      <c r="WTF300" s="22"/>
      <c r="WTG300" s="22"/>
      <c r="WTH300" s="22"/>
      <c r="WTI300" s="22"/>
      <c r="WTJ300" s="22"/>
      <c r="WTK300" s="22"/>
      <c r="WTL300" s="22"/>
      <c r="WTM300" s="22"/>
      <c r="WTN300" s="22"/>
      <c r="WTO300" s="22"/>
      <c r="WTP300" s="22"/>
      <c r="WTQ300" s="22"/>
      <c r="WTR300" s="22"/>
      <c r="WTS300" s="22"/>
      <c r="WTT300" s="22"/>
      <c r="WTU300" s="22"/>
      <c r="WTV300" s="22"/>
      <c r="WTW300" s="22"/>
      <c r="WTX300" s="22"/>
      <c r="WTY300" s="22"/>
      <c r="WTZ300" s="22"/>
      <c r="WUA300" s="22"/>
      <c r="WUB300" s="22"/>
      <c r="WUC300" s="22"/>
      <c r="WUD300" s="22"/>
      <c r="WUE300" s="22"/>
      <c r="WUF300" s="22"/>
      <c r="WUG300" s="22"/>
      <c r="WUH300" s="22"/>
      <c r="WUI300" s="22"/>
      <c r="WUJ300" s="22"/>
      <c r="WUK300" s="22"/>
      <c r="WUL300" s="22"/>
      <c r="WUM300" s="22"/>
      <c r="WUN300" s="22"/>
      <c r="WUO300" s="22"/>
      <c r="WUP300" s="22"/>
      <c r="WUQ300" s="22"/>
      <c r="WUR300" s="22"/>
      <c r="WUS300" s="22"/>
      <c r="WUT300" s="22"/>
      <c r="WUU300" s="22"/>
      <c r="WUV300" s="22"/>
      <c r="WUW300" s="22"/>
      <c r="WUX300" s="22"/>
      <c r="WUY300" s="22"/>
      <c r="WUZ300" s="22"/>
      <c r="WVA300" s="22"/>
      <c r="WVB300" s="22"/>
      <c r="WVC300" s="22"/>
      <c r="WVD300" s="22"/>
      <c r="WVE300" s="22"/>
      <c r="WVF300" s="22"/>
      <c r="WVG300" s="22"/>
      <c r="WVH300" s="22"/>
      <c r="WVI300" s="22"/>
      <c r="WVJ300" s="22"/>
      <c r="WVK300" s="22"/>
      <c r="WVL300" s="22"/>
      <c r="WVM300" s="22"/>
      <c r="WVN300" s="22"/>
      <c r="WVO300" s="22"/>
      <c r="WVP300" s="22"/>
      <c r="WVQ300" s="22"/>
      <c r="WVR300" s="22"/>
      <c r="WVS300" s="22"/>
      <c r="WVT300" s="22"/>
      <c r="WVU300" s="22"/>
      <c r="WVV300" s="22"/>
      <c r="WVW300" s="22"/>
      <c r="WVX300" s="22"/>
      <c r="WVY300" s="22"/>
      <c r="WVZ300" s="22"/>
      <c r="WWA300" s="22"/>
      <c r="WWB300" s="22"/>
      <c r="WWC300" s="22"/>
      <c r="WWD300" s="22"/>
      <c r="WWE300" s="22"/>
      <c r="WWF300" s="22"/>
      <c r="WWG300" s="22"/>
      <c r="WWH300" s="22"/>
      <c r="WWI300" s="22"/>
      <c r="WWJ300" s="22"/>
      <c r="WWK300" s="22"/>
      <c r="WWL300" s="22"/>
      <c r="WWM300" s="22"/>
      <c r="WWN300" s="22"/>
      <c r="WWO300" s="22"/>
      <c r="WWP300" s="22"/>
      <c r="WWQ300" s="22"/>
      <c r="WWR300" s="22"/>
      <c r="WWS300" s="22"/>
      <c r="WWT300" s="22"/>
      <c r="WWU300" s="22"/>
      <c r="WWV300" s="22"/>
      <c r="WWW300" s="22"/>
      <c r="WWX300" s="22"/>
      <c r="WWY300" s="22"/>
      <c r="WWZ300" s="22"/>
      <c r="WXA300" s="22"/>
      <c r="WXB300" s="22"/>
      <c r="WXC300" s="22"/>
      <c r="WXD300" s="22"/>
      <c r="WXE300" s="22"/>
      <c r="WXF300" s="22"/>
      <c r="WXG300" s="22"/>
      <c r="WXH300" s="22"/>
      <c r="WXI300" s="22"/>
      <c r="WXJ300" s="22"/>
      <c r="WXK300" s="22"/>
      <c r="WXL300" s="22"/>
      <c r="WXM300" s="22"/>
      <c r="WXN300" s="22"/>
      <c r="WXO300" s="22"/>
      <c r="WXP300" s="22"/>
      <c r="WXQ300" s="22"/>
      <c r="WXR300" s="22"/>
      <c r="WXS300" s="22"/>
      <c r="WXT300" s="22"/>
      <c r="WXU300" s="22"/>
      <c r="WXV300" s="22"/>
      <c r="WXW300" s="22"/>
      <c r="WXX300" s="22"/>
      <c r="WXY300" s="22"/>
      <c r="WXZ300" s="22"/>
      <c r="WYA300" s="22"/>
      <c r="WYB300" s="22"/>
      <c r="WYC300" s="22"/>
      <c r="WYD300" s="22"/>
      <c r="WYE300" s="22"/>
      <c r="WYF300" s="22"/>
      <c r="WYG300" s="22"/>
      <c r="WYH300" s="22"/>
      <c r="WYI300" s="22"/>
      <c r="WYJ300" s="22"/>
      <c r="WYK300" s="22"/>
      <c r="WYL300" s="22"/>
      <c r="WYM300" s="22"/>
      <c r="WYN300" s="22"/>
      <c r="WYO300" s="22"/>
      <c r="WYP300" s="22"/>
      <c r="WYQ300" s="22"/>
      <c r="WYR300" s="22"/>
      <c r="WYS300" s="22"/>
      <c r="WYT300" s="22"/>
      <c r="WYU300" s="22"/>
      <c r="WYV300" s="22"/>
      <c r="WYW300" s="22"/>
      <c r="WYX300" s="22"/>
      <c r="WYY300" s="22"/>
      <c r="WYZ300" s="22"/>
      <c r="WZA300" s="22"/>
      <c r="WZB300" s="22"/>
      <c r="WZC300" s="22"/>
      <c r="WZD300" s="22"/>
      <c r="WZE300" s="22"/>
      <c r="WZF300" s="22"/>
      <c r="WZG300" s="22"/>
      <c r="WZH300" s="22"/>
      <c r="WZI300" s="22"/>
      <c r="WZJ300" s="22"/>
      <c r="WZK300" s="22"/>
      <c r="WZL300" s="22"/>
      <c r="WZM300" s="22"/>
      <c r="WZN300" s="22"/>
      <c r="WZO300" s="22"/>
      <c r="WZP300" s="22"/>
      <c r="WZQ300" s="22"/>
      <c r="WZR300" s="22"/>
      <c r="WZS300" s="22"/>
      <c r="WZT300" s="22"/>
      <c r="WZU300" s="22"/>
      <c r="WZV300" s="22"/>
      <c r="WZW300" s="22"/>
      <c r="WZX300" s="22"/>
      <c r="WZY300" s="22"/>
      <c r="WZZ300" s="22"/>
      <c r="XAA300" s="22"/>
      <c r="XAB300" s="22"/>
      <c r="XAC300" s="22"/>
      <c r="XAD300" s="22"/>
      <c r="XAE300" s="22"/>
      <c r="XAF300" s="22"/>
      <c r="XAG300" s="22"/>
      <c r="XAH300" s="22"/>
      <c r="XAI300" s="22"/>
      <c r="XAJ300" s="22"/>
      <c r="XAK300" s="22"/>
      <c r="XAL300" s="22"/>
      <c r="XAM300" s="22"/>
      <c r="XAN300" s="22"/>
      <c r="XAO300" s="22"/>
      <c r="XAP300" s="22"/>
      <c r="XAQ300" s="22"/>
      <c r="XAR300" s="22"/>
      <c r="XAS300" s="22"/>
      <c r="XAT300" s="22"/>
      <c r="XAU300" s="22"/>
      <c r="XAV300" s="22"/>
      <c r="XAW300" s="22"/>
      <c r="XAX300" s="22"/>
      <c r="XAY300" s="22"/>
      <c r="XAZ300" s="22"/>
      <c r="XBA300" s="22"/>
      <c r="XBB300" s="22"/>
      <c r="XBC300" s="22"/>
      <c r="XBD300" s="22"/>
      <c r="XBE300" s="22"/>
      <c r="XBF300" s="22"/>
      <c r="XBG300" s="22"/>
      <c r="XBH300" s="22"/>
      <c r="XBI300" s="22"/>
      <c r="XBJ300" s="22"/>
      <c r="XBK300" s="22"/>
      <c r="XBL300" s="22"/>
      <c r="XBM300" s="22"/>
      <c r="XBN300" s="22"/>
      <c r="XBO300" s="22"/>
      <c r="XBP300" s="22"/>
      <c r="XBQ300" s="22"/>
      <c r="XBR300" s="22"/>
      <c r="XBS300" s="22"/>
      <c r="XBT300" s="22"/>
      <c r="XBU300" s="22"/>
      <c r="XBV300" s="22"/>
      <c r="XBW300" s="22"/>
      <c r="XBX300" s="22"/>
      <c r="XBY300" s="22"/>
      <c r="XBZ300" s="22"/>
      <c r="XCA300" s="22"/>
      <c r="XCB300" s="22"/>
      <c r="XCC300" s="22"/>
      <c r="XCD300" s="22"/>
      <c r="XCE300" s="22"/>
      <c r="XCF300" s="22"/>
      <c r="XCG300" s="22"/>
      <c r="XCH300" s="22"/>
      <c r="XCI300" s="22"/>
      <c r="XCJ300" s="22"/>
      <c r="XCK300" s="22"/>
      <c r="XCL300" s="22"/>
      <c r="XCM300" s="22"/>
      <c r="XCN300" s="22"/>
      <c r="XCO300" s="22"/>
    </row>
    <row r="301" spans="1:16317" ht="129" customHeight="1">
      <c r="A301" s="503"/>
      <c r="B301" s="48" t="s">
        <v>2179</v>
      </c>
      <c r="C301" s="44" t="s">
        <v>2216</v>
      </c>
      <c r="D301" s="47" t="s">
        <v>2217</v>
      </c>
      <c r="E301" s="46" t="s">
        <v>2182</v>
      </c>
      <c r="F301" s="46" t="s">
        <v>2218</v>
      </c>
      <c r="G301" s="46" t="s">
        <v>2188</v>
      </c>
      <c r="H301" s="254" t="s">
        <v>5</v>
      </c>
      <c r="I301" s="178"/>
      <c r="J301" s="178"/>
      <c r="K301" s="201"/>
      <c r="L301" s="90"/>
      <c r="M301" s="107"/>
      <c r="N301" s="106"/>
      <c r="O301" s="107"/>
      <c r="P301" s="201"/>
      <c r="Q301" s="90"/>
      <c r="R301" s="107"/>
      <c r="S301" s="106"/>
      <c r="T301" s="107"/>
      <c r="U301" s="201"/>
      <c r="V301" s="90"/>
      <c r="W301" s="350"/>
      <c r="X301" s="329"/>
      <c r="Y301" s="350"/>
      <c r="Z301" s="273"/>
      <c r="AA301" s="90"/>
      <c r="AB301" s="350"/>
      <c r="AC301" s="329"/>
      <c r="AD301" s="350"/>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c r="BZ301" s="22"/>
      <c r="CA301" s="22"/>
      <c r="CB301" s="22"/>
      <c r="CC301" s="22"/>
      <c r="CD301" s="22"/>
      <c r="CE301" s="22"/>
      <c r="CF301" s="22"/>
      <c r="CG301" s="22"/>
      <c r="CH301" s="22"/>
      <c r="CI301" s="22"/>
      <c r="CJ301" s="22"/>
      <c r="CK301" s="22"/>
      <c r="CL301" s="22"/>
      <c r="CM301" s="22"/>
      <c r="CN301" s="22"/>
      <c r="CO301" s="22"/>
      <c r="CP301" s="22"/>
      <c r="CQ301" s="22"/>
      <c r="CR301" s="22"/>
      <c r="CS301" s="22"/>
      <c r="CT301" s="22"/>
      <c r="CU301" s="22"/>
      <c r="CV301" s="22"/>
      <c r="CW301" s="22"/>
      <c r="CX301" s="22"/>
      <c r="CY301" s="22"/>
      <c r="CZ301" s="22"/>
      <c r="DA301" s="22"/>
      <c r="DB301" s="22"/>
      <c r="DC301" s="22"/>
      <c r="DD301" s="22"/>
      <c r="DE301" s="22"/>
      <c r="DF301" s="22"/>
      <c r="DG301" s="22"/>
      <c r="DH301" s="22"/>
      <c r="DI301" s="22"/>
      <c r="DJ301" s="22"/>
      <c r="DK301" s="22"/>
      <c r="DL301" s="22"/>
      <c r="DM301" s="22"/>
      <c r="DN301" s="22"/>
      <c r="DO301" s="22"/>
      <c r="DP301" s="22"/>
      <c r="DQ301" s="22"/>
      <c r="DR301" s="22"/>
      <c r="DS301" s="22"/>
      <c r="DT301" s="22"/>
      <c r="DU301" s="22"/>
      <c r="DV301" s="22"/>
      <c r="DW301" s="22"/>
      <c r="DX301" s="22"/>
      <c r="DY301" s="22"/>
      <c r="DZ301" s="22"/>
      <c r="EA301" s="22"/>
      <c r="EB301" s="22"/>
      <c r="EC301" s="22"/>
      <c r="ED301" s="22"/>
      <c r="EE301" s="22"/>
      <c r="EF301" s="22"/>
      <c r="EG301" s="22"/>
      <c r="EH301" s="22"/>
      <c r="EI301" s="22"/>
      <c r="EJ301" s="22"/>
      <c r="EK301" s="22"/>
      <c r="EL301" s="22"/>
      <c r="EM301" s="22"/>
      <c r="EN301" s="22"/>
      <c r="EO301" s="22"/>
      <c r="EP301" s="22"/>
      <c r="EQ301" s="22"/>
      <c r="ER301" s="22"/>
      <c r="ES301" s="22"/>
      <c r="ET301" s="22"/>
      <c r="EU301" s="22"/>
      <c r="EV301" s="22"/>
      <c r="EW301" s="22"/>
      <c r="EX301" s="22"/>
      <c r="EY301" s="22"/>
      <c r="EZ301" s="22"/>
      <c r="FA301" s="22"/>
      <c r="FB301" s="22"/>
      <c r="FC301" s="22"/>
      <c r="FD301" s="22"/>
      <c r="FE301" s="22"/>
      <c r="FF301" s="22"/>
      <c r="FG301" s="22"/>
      <c r="FH301" s="22"/>
      <c r="FI301" s="22"/>
      <c r="FJ301" s="22"/>
      <c r="FK301" s="22"/>
      <c r="FL301" s="22"/>
      <c r="FM301" s="22"/>
      <c r="FN301" s="22"/>
      <c r="FO301" s="22"/>
      <c r="FP301" s="22"/>
      <c r="FQ301" s="22"/>
      <c r="FR301" s="22"/>
      <c r="FS301" s="22"/>
      <c r="FT301" s="22"/>
      <c r="FU301" s="22"/>
      <c r="FV301" s="22"/>
      <c r="FW301" s="22"/>
      <c r="FX301" s="22"/>
      <c r="FY301" s="22"/>
      <c r="FZ301" s="22"/>
      <c r="GA301" s="22"/>
      <c r="GB301" s="22"/>
      <c r="GC301" s="22"/>
      <c r="GD301" s="22"/>
      <c r="GE301" s="22"/>
      <c r="GF301" s="22"/>
      <c r="GG301" s="22"/>
      <c r="GH301" s="22"/>
      <c r="GI301" s="22"/>
      <c r="GJ301" s="22"/>
      <c r="GK301" s="22"/>
      <c r="GL301" s="22"/>
      <c r="GM301" s="22"/>
      <c r="GN301" s="22"/>
      <c r="GO301" s="22"/>
      <c r="GP301" s="22"/>
      <c r="GQ301" s="22"/>
      <c r="GR301" s="22"/>
      <c r="GS301" s="22"/>
      <c r="GT301" s="22"/>
      <c r="GU301" s="22"/>
      <c r="GV301" s="22"/>
      <c r="GW301" s="22"/>
      <c r="GX301" s="22"/>
      <c r="GY301" s="22"/>
      <c r="GZ301" s="22"/>
      <c r="HA301" s="22"/>
      <c r="HB301" s="22"/>
      <c r="HC301" s="22"/>
      <c r="HD301" s="22"/>
      <c r="HE301" s="22"/>
      <c r="HF301" s="22"/>
      <c r="HG301" s="22"/>
      <c r="HH301" s="22"/>
      <c r="HI301" s="22"/>
      <c r="HJ301" s="22"/>
      <c r="HK301" s="22"/>
      <c r="HL301" s="22"/>
      <c r="HM301" s="22"/>
      <c r="HN301" s="22"/>
      <c r="HO301" s="22"/>
      <c r="HP301" s="22"/>
      <c r="HQ301" s="22"/>
      <c r="HR301" s="22"/>
      <c r="HS301" s="22"/>
      <c r="HT301" s="22"/>
      <c r="HU301" s="22"/>
      <c r="HV301" s="22"/>
      <c r="HW301" s="22"/>
      <c r="HX301" s="22"/>
      <c r="HY301" s="22"/>
      <c r="HZ301" s="22"/>
      <c r="IA301" s="22"/>
      <c r="IB301" s="22"/>
      <c r="IC301" s="22"/>
      <c r="ID301" s="22"/>
      <c r="IE301" s="22"/>
      <c r="IF301" s="22"/>
      <c r="IG301" s="22"/>
      <c r="IH301" s="22"/>
      <c r="II301" s="22"/>
      <c r="IJ301" s="22"/>
      <c r="IK301" s="22"/>
      <c r="IL301" s="22"/>
      <c r="IM301" s="22"/>
      <c r="IN301" s="22"/>
      <c r="IO301" s="22"/>
      <c r="IP301" s="22"/>
      <c r="IQ301" s="22"/>
      <c r="IR301" s="22"/>
      <c r="IS301" s="22"/>
      <c r="IT301" s="22"/>
      <c r="IU301" s="22"/>
      <c r="IV301" s="22"/>
      <c r="IW301" s="22"/>
      <c r="IX301" s="22"/>
      <c r="IY301" s="22"/>
      <c r="IZ301" s="22"/>
      <c r="JA301" s="22"/>
      <c r="JB301" s="22"/>
      <c r="JC301" s="22"/>
      <c r="JD301" s="22"/>
      <c r="JE301" s="22"/>
      <c r="JF301" s="22"/>
      <c r="JG301" s="22"/>
      <c r="JH301" s="22"/>
      <c r="JI301" s="22"/>
      <c r="JJ301" s="22"/>
      <c r="JK301" s="22"/>
      <c r="JL301" s="22"/>
      <c r="JM301" s="22"/>
      <c r="JN301" s="22"/>
      <c r="JO301" s="22"/>
      <c r="JP301" s="22"/>
      <c r="JQ301" s="22"/>
      <c r="JR301" s="22"/>
      <c r="JS301" s="22"/>
      <c r="JT301" s="22"/>
      <c r="JU301" s="22"/>
      <c r="JV301" s="22"/>
      <c r="JW301" s="22"/>
      <c r="JX301" s="22"/>
      <c r="JY301" s="22"/>
      <c r="JZ301" s="22"/>
      <c r="KA301" s="22"/>
      <c r="KB301" s="22"/>
      <c r="KC301" s="22"/>
      <c r="KD301" s="22"/>
      <c r="KE301" s="22"/>
      <c r="KF301" s="22"/>
      <c r="KG301" s="22"/>
      <c r="KH301" s="22"/>
      <c r="KI301" s="22"/>
      <c r="KJ301" s="22"/>
      <c r="KK301" s="22"/>
      <c r="KL301" s="22"/>
      <c r="KM301" s="22"/>
      <c r="KN301" s="22"/>
      <c r="KO301" s="22"/>
      <c r="KP301" s="22"/>
      <c r="KQ301" s="22"/>
      <c r="KR301" s="22"/>
      <c r="KS301" s="22"/>
      <c r="KT301" s="22"/>
      <c r="KU301" s="22"/>
      <c r="KV301" s="22"/>
      <c r="KW301" s="22"/>
      <c r="KX301" s="22"/>
      <c r="KY301" s="22"/>
      <c r="KZ301" s="22"/>
      <c r="LA301" s="22"/>
      <c r="LB301" s="22"/>
      <c r="LC301" s="22"/>
      <c r="LD301" s="22"/>
      <c r="LE301" s="22"/>
      <c r="LF301" s="22"/>
      <c r="LG301" s="22"/>
      <c r="LH301" s="22"/>
      <c r="LI301" s="22"/>
      <c r="LJ301" s="22"/>
      <c r="LK301" s="22"/>
      <c r="LL301" s="22"/>
      <c r="LM301" s="22"/>
      <c r="LN301" s="22"/>
      <c r="LO301" s="22"/>
      <c r="LP301" s="22"/>
      <c r="LQ301" s="22"/>
      <c r="LR301" s="22"/>
      <c r="LS301" s="22"/>
      <c r="LT301" s="22"/>
      <c r="LU301" s="22"/>
      <c r="LV301" s="22"/>
      <c r="LW301" s="22"/>
      <c r="LX301" s="22"/>
      <c r="LY301" s="22"/>
      <c r="LZ301" s="22"/>
      <c r="MA301" s="22"/>
      <c r="MB301" s="22"/>
      <c r="MC301" s="22"/>
      <c r="MD301" s="22"/>
      <c r="ME301" s="22"/>
      <c r="MF301" s="22"/>
      <c r="MG301" s="22"/>
      <c r="MH301" s="22"/>
      <c r="MI301" s="22"/>
      <c r="MJ301" s="22"/>
      <c r="MK301" s="22"/>
      <c r="ML301" s="22"/>
      <c r="MM301" s="22"/>
      <c r="MN301" s="22"/>
      <c r="MO301" s="22"/>
      <c r="MP301" s="22"/>
      <c r="MQ301" s="22"/>
      <c r="MR301" s="22"/>
      <c r="MS301" s="22"/>
      <c r="MT301" s="22"/>
      <c r="MU301" s="22"/>
      <c r="MV301" s="22"/>
      <c r="MW301" s="22"/>
      <c r="MX301" s="22"/>
      <c r="MY301" s="22"/>
      <c r="MZ301" s="22"/>
      <c r="NA301" s="22"/>
      <c r="NB301" s="22"/>
      <c r="NC301" s="22"/>
      <c r="ND301" s="22"/>
      <c r="NE301" s="22"/>
      <c r="NF301" s="22"/>
      <c r="NG301" s="22"/>
      <c r="NH301" s="22"/>
      <c r="NI301" s="22"/>
      <c r="NJ301" s="22"/>
      <c r="NK301" s="22"/>
      <c r="NL301" s="22"/>
      <c r="NM301" s="22"/>
      <c r="NN301" s="22"/>
      <c r="NO301" s="22"/>
      <c r="NP301" s="22"/>
      <c r="NQ301" s="22"/>
      <c r="NR301" s="22"/>
      <c r="NS301" s="22"/>
      <c r="NT301" s="22"/>
      <c r="NU301" s="22"/>
      <c r="NV301" s="22"/>
      <c r="NW301" s="22"/>
      <c r="NX301" s="22"/>
      <c r="NY301" s="22"/>
      <c r="NZ301" s="22"/>
      <c r="OA301" s="22"/>
      <c r="OB301" s="22"/>
      <c r="OC301" s="22"/>
      <c r="OD301" s="22"/>
      <c r="OE301" s="22"/>
      <c r="OF301" s="22"/>
      <c r="OG301" s="22"/>
      <c r="OH301" s="22"/>
      <c r="OI301" s="22"/>
      <c r="OJ301" s="22"/>
      <c r="OK301" s="22"/>
      <c r="OL301" s="22"/>
      <c r="OM301" s="22"/>
      <c r="ON301" s="22"/>
      <c r="OO301" s="22"/>
      <c r="OP301" s="22"/>
      <c r="OQ301" s="22"/>
      <c r="OR301" s="22"/>
      <c r="OS301" s="22"/>
      <c r="OT301" s="22"/>
      <c r="OU301" s="22"/>
      <c r="OV301" s="22"/>
      <c r="OW301" s="22"/>
      <c r="OX301" s="22"/>
      <c r="OY301" s="22"/>
      <c r="OZ301" s="22"/>
      <c r="PA301" s="22"/>
      <c r="PB301" s="22"/>
      <c r="PC301" s="22"/>
      <c r="PD301" s="22"/>
      <c r="PE301" s="22"/>
      <c r="PF301" s="22"/>
      <c r="PG301" s="22"/>
      <c r="PH301" s="22"/>
      <c r="PI301" s="22"/>
      <c r="PJ301" s="22"/>
      <c r="PK301" s="22"/>
      <c r="PL301" s="22"/>
      <c r="PM301" s="22"/>
      <c r="PN301" s="22"/>
      <c r="PO301" s="22"/>
      <c r="PP301" s="22"/>
      <c r="PQ301" s="22"/>
      <c r="PR301" s="22"/>
      <c r="PS301" s="22"/>
      <c r="PT301" s="22"/>
      <c r="PU301" s="22"/>
      <c r="PV301" s="22"/>
      <c r="PW301" s="22"/>
      <c r="PX301" s="22"/>
      <c r="PY301" s="22"/>
      <c r="PZ301" s="22"/>
      <c r="QA301" s="22"/>
      <c r="QB301" s="22"/>
      <c r="QC301" s="22"/>
      <c r="QD301" s="22"/>
      <c r="QE301" s="22"/>
      <c r="QF301" s="22"/>
      <c r="QG301" s="22"/>
      <c r="QH301" s="22"/>
      <c r="QI301" s="22"/>
      <c r="QJ301" s="22"/>
      <c r="QK301" s="22"/>
      <c r="QL301" s="22"/>
      <c r="QM301" s="22"/>
      <c r="QN301" s="22"/>
      <c r="QO301" s="22"/>
      <c r="QP301" s="22"/>
      <c r="QQ301" s="22"/>
      <c r="QR301" s="22"/>
      <c r="QS301" s="22"/>
      <c r="QT301" s="22"/>
      <c r="QU301" s="22"/>
      <c r="QV301" s="22"/>
      <c r="QW301" s="22"/>
      <c r="QX301" s="22"/>
      <c r="QY301" s="22"/>
      <c r="QZ301" s="22"/>
      <c r="RA301" s="22"/>
      <c r="RB301" s="22"/>
      <c r="RC301" s="22"/>
      <c r="RD301" s="22"/>
      <c r="RE301" s="22"/>
      <c r="RF301" s="22"/>
      <c r="RG301" s="22"/>
      <c r="RH301" s="22"/>
      <c r="RI301" s="22"/>
      <c r="RJ301" s="22"/>
      <c r="RK301" s="22"/>
      <c r="RL301" s="22"/>
      <c r="RM301" s="22"/>
      <c r="RN301" s="22"/>
      <c r="RO301" s="22"/>
      <c r="RP301" s="22"/>
      <c r="RQ301" s="22"/>
      <c r="RR301" s="22"/>
      <c r="RS301" s="22"/>
      <c r="RT301" s="22"/>
      <c r="RU301" s="22"/>
      <c r="RV301" s="22"/>
      <c r="RW301" s="22"/>
      <c r="RX301" s="22"/>
      <c r="RY301" s="22"/>
      <c r="RZ301" s="22"/>
      <c r="SA301" s="22"/>
      <c r="SB301" s="22"/>
      <c r="SC301" s="22"/>
      <c r="SD301" s="22"/>
      <c r="SE301" s="22"/>
      <c r="SF301" s="22"/>
      <c r="SG301" s="22"/>
      <c r="SH301" s="22"/>
      <c r="SI301" s="22"/>
      <c r="SJ301" s="22"/>
      <c r="SK301" s="22"/>
      <c r="SL301" s="22"/>
      <c r="SM301" s="22"/>
      <c r="SN301" s="22"/>
      <c r="SO301" s="22"/>
      <c r="SP301" s="22"/>
      <c r="SQ301" s="22"/>
      <c r="SR301" s="22"/>
      <c r="SS301" s="22"/>
      <c r="ST301" s="22"/>
      <c r="SU301" s="22"/>
      <c r="SV301" s="22"/>
      <c r="SW301" s="22"/>
      <c r="SX301" s="22"/>
      <c r="SY301" s="22"/>
      <c r="SZ301" s="22"/>
      <c r="TA301" s="22"/>
      <c r="TB301" s="22"/>
      <c r="TC301" s="22"/>
      <c r="TD301" s="22"/>
      <c r="TE301" s="22"/>
      <c r="TF301" s="22"/>
      <c r="TG301" s="22"/>
      <c r="TH301" s="22"/>
      <c r="TI301" s="22"/>
      <c r="TJ301" s="22"/>
      <c r="TK301" s="22"/>
      <c r="TL301" s="22"/>
      <c r="TM301" s="22"/>
      <c r="TN301" s="22"/>
      <c r="TO301" s="22"/>
      <c r="TP301" s="22"/>
      <c r="TQ301" s="22"/>
      <c r="TR301" s="22"/>
      <c r="TS301" s="22"/>
      <c r="TT301" s="22"/>
      <c r="TU301" s="22"/>
      <c r="TV301" s="22"/>
      <c r="TW301" s="22"/>
      <c r="TX301" s="22"/>
      <c r="TY301" s="22"/>
      <c r="TZ301" s="22"/>
      <c r="UA301" s="22"/>
      <c r="UB301" s="22"/>
      <c r="UC301" s="22"/>
      <c r="UD301" s="22"/>
      <c r="UE301" s="22"/>
      <c r="UF301" s="22"/>
      <c r="UG301" s="22"/>
      <c r="UH301" s="22"/>
      <c r="UI301" s="22"/>
      <c r="UJ301" s="22"/>
      <c r="UK301" s="22"/>
      <c r="UL301" s="22"/>
      <c r="UM301" s="22"/>
      <c r="UN301" s="22"/>
      <c r="UO301" s="22"/>
      <c r="UP301" s="22"/>
      <c r="UQ301" s="22"/>
      <c r="UR301" s="22"/>
      <c r="US301" s="22"/>
      <c r="UT301" s="22"/>
      <c r="UU301" s="22"/>
      <c r="UV301" s="22"/>
      <c r="UW301" s="22"/>
      <c r="UX301" s="22"/>
      <c r="UY301" s="22"/>
      <c r="UZ301" s="22"/>
      <c r="VA301" s="22"/>
      <c r="VB301" s="22"/>
      <c r="VC301" s="22"/>
      <c r="VD301" s="22"/>
      <c r="VE301" s="22"/>
      <c r="VF301" s="22"/>
      <c r="VG301" s="22"/>
      <c r="VH301" s="22"/>
      <c r="VI301" s="22"/>
      <c r="VJ301" s="22"/>
      <c r="VK301" s="22"/>
      <c r="VL301" s="22"/>
      <c r="VM301" s="22"/>
      <c r="VN301" s="22"/>
      <c r="VO301" s="22"/>
      <c r="VP301" s="22"/>
      <c r="VQ301" s="22"/>
      <c r="VR301" s="22"/>
      <c r="VS301" s="22"/>
      <c r="VT301" s="22"/>
      <c r="VU301" s="22"/>
      <c r="VV301" s="22"/>
      <c r="VW301" s="22"/>
      <c r="VX301" s="22"/>
      <c r="VY301" s="22"/>
      <c r="VZ301" s="22"/>
      <c r="WA301" s="22"/>
      <c r="WB301" s="22"/>
      <c r="WC301" s="22"/>
      <c r="WD301" s="22"/>
      <c r="WE301" s="22"/>
      <c r="WF301" s="22"/>
      <c r="WG301" s="22"/>
      <c r="WH301" s="22"/>
      <c r="WI301" s="22"/>
      <c r="WJ301" s="22"/>
      <c r="WK301" s="22"/>
      <c r="WL301" s="22"/>
      <c r="WM301" s="22"/>
      <c r="WN301" s="22"/>
      <c r="WO301" s="22"/>
      <c r="WP301" s="22"/>
      <c r="WQ301" s="22"/>
      <c r="WR301" s="22"/>
      <c r="WS301" s="22"/>
      <c r="WT301" s="22"/>
      <c r="WU301" s="22"/>
      <c r="WV301" s="22"/>
      <c r="WW301" s="22"/>
      <c r="WX301" s="22"/>
      <c r="WY301" s="22"/>
      <c r="WZ301" s="22"/>
      <c r="XA301" s="22"/>
      <c r="XB301" s="22"/>
      <c r="XC301" s="22"/>
      <c r="XD301" s="22"/>
      <c r="XE301" s="22"/>
      <c r="XF301" s="22"/>
      <c r="XG301" s="22"/>
      <c r="XH301" s="22"/>
      <c r="XI301" s="22"/>
      <c r="XJ301" s="22"/>
      <c r="XK301" s="22"/>
      <c r="XL301" s="22"/>
      <c r="XM301" s="22"/>
      <c r="XN301" s="22"/>
      <c r="XO301" s="22"/>
      <c r="XP301" s="22"/>
      <c r="XQ301" s="22"/>
      <c r="XR301" s="22"/>
      <c r="XS301" s="22"/>
      <c r="XT301" s="22"/>
      <c r="XU301" s="22"/>
      <c r="XV301" s="22"/>
      <c r="XW301" s="22"/>
      <c r="XX301" s="22"/>
      <c r="XY301" s="22"/>
      <c r="XZ301" s="22"/>
      <c r="YA301" s="22"/>
      <c r="YB301" s="22"/>
      <c r="YC301" s="22"/>
      <c r="YD301" s="22"/>
      <c r="YE301" s="22"/>
      <c r="YF301" s="22"/>
      <c r="YG301" s="22"/>
      <c r="YH301" s="22"/>
      <c r="YI301" s="22"/>
      <c r="YJ301" s="22"/>
      <c r="YK301" s="22"/>
      <c r="YL301" s="22"/>
      <c r="YM301" s="22"/>
      <c r="YN301" s="22"/>
      <c r="YO301" s="22"/>
      <c r="YP301" s="22"/>
      <c r="YQ301" s="22"/>
      <c r="YR301" s="22"/>
      <c r="YS301" s="22"/>
      <c r="YT301" s="22"/>
      <c r="YU301" s="22"/>
      <c r="YV301" s="22"/>
      <c r="YW301" s="22"/>
      <c r="YX301" s="22"/>
      <c r="YY301" s="22"/>
      <c r="YZ301" s="22"/>
      <c r="ZA301" s="22"/>
      <c r="ZB301" s="22"/>
      <c r="ZC301" s="22"/>
      <c r="ZD301" s="22"/>
      <c r="ZE301" s="22"/>
      <c r="ZF301" s="22"/>
      <c r="ZG301" s="22"/>
      <c r="ZH301" s="22"/>
      <c r="ZI301" s="22"/>
      <c r="ZJ301" s="22"/>
      <c r="ZK301" s="22"/>
      <c r="ZL301" s="22"/>
      <c r="ZM301" s="22"/>
      <c r="ZN301" s="22"/>
      <c r="ZO301" s="22"/>
      <c r="ZP301" s="22"/>
      <c r="ZQ301" s="22"/>
      <c r="ZR301" s="22"/>
      <c r="ZS301" s="22"/>
      <c r="ZT301" s="22"/>
      <c r="ZU301" s="22"/>
      <c r="ZV301" s="22"/>
      <c r="ZW301" s="22"/>
      <c r="ZX301" s="22"/>
      <c r="ZY301" s="22"/>
      <c r="ZZ301" s="22"/>
      <c r="AAA301" s="22"/>
      <c r="AAB301" s="22"/>
      <c r="AAC301" s="22"/>
      <c r="AAD301" s="22"/>
      <c r="AAE301" s="22"/>
      <c r="AAF301" s="22"/>
      <c r="AAG301" s="22"/>
      <c r="AAH301" s="22"/>
      <c r="AAI301" s="22"/>
      <c r="AAJ301" s="22"/>
      <c r="AAK301" s="22"/>
      <c r="AAL301" s="22"/>
      <c r="AAM301" s="22"/>
      <c r="AAN301" s="22"/>
      <c r="AAO301" s="22"/>
      <c r="AAP301" s="22"/>
      <c r="AAQ301" s="22"/>
      <c r="AAR301" s="22"/>
      <c r="AAS301" s="22"/>
      <c r="AAT301" s="22"/>
      <c r="AAU301" s="22"/>
      <c r="AAV301" s="22"/>
      <c r="AAW301" s="22"/>
      <c r="AAX301" s="22"/>
      <c r="AAY301" s="22"/>
      <c r="AAZ301" s="22"/>
      <c r="ABA301" s="22"/>
      <c r="ABB301" s="22"/>
      <c r="ABC301" s="22"/>
      <c r="ABD301" s="22"/>
      <c r="ABE301" s="22"/>
      <c r="ABF301" s="22"/>
      <c r="ABG301" s="22"/>
      <c r="ABH301" s="22"/>
      <c r="ABI301" s="22"/>
      <c r="ABJ301" s="22"/>
      <c r="ABK301" s="22"/>
      <c r="ABL301" s="22"/>
      <c r="ABM301" s="22"/>
      <c r="ABN301" s="22"/>
      <c r="ABO301" s="22"/>
      <c r="ABP301" s="22"/>
      <c r="ABQ301" s="22"/>
      <c r="ABR301" s="22"/>
      <c r="ABS301" s="22"/>
      <c r="ABT301" s="22"/>
      <c r="ABU301" s="22"/>
      <c r="ABV301" s="22"/>
      <c r="ABW301" s="22"/>
      <c r="ABX301" s="22"/>
      <c r="ABY301" s="22"/>
      <c r="ABZ301" s="22"/>
      <c r="ACA301" s="22"/>
      <c r="ACB301" s="22"/>
      <c r="ACC301" s="22"/>
      <c r="ACD301" s="22"/>
      <c r="ACE301" s="22"/>
      <c r="ACF301" s="22"/>
      <c r="ACG301" s="22"/>
      <c r="ACH301" s="22"/>
      <c r="ACI301" s="22"/>
      <c r="ACJ301" s="22"/>
      <c r="ACK301" s="22"/>
      <c r="ACL301" s="22"/>
      <c r="ACM301" s="22"/>
      <c r="ACN301" s="22"/>
      <c r="ACO301" s="22"/>
      <c r="ACP301" s="22"/>
      <c r="ACQ301" s="22"/>
      <c r="ACR301" s="22"/>
      <c r="ACS301" s="22"/>
      <c r="ACT301" s="22"/>
      <c r="ACU301" s="22"/>
      <c r="ACV301" s="22"/>
      <c r="ACW301" s="22"/>
      <c r="ACX301" s="22"/>
      <c r="ACY301" s="22"/>
      <c r="ACZ301" s="22"/>
      <c r="ADA301" s="22"/>
      <c r="ADB301" s="22"/>
      <c r="ADC301" s="22"/>
      <c r="ADD301" s="22"/>
      <c r="ADE301" s="22"/>
      <c r="ADF301" s="22"/>
      <c r="ADG301" s="22"/>
      <c r="ADH301" s="22"/>
      <c r="ADI301" s="22"/>
      <c r="ADJ301" s="22"/>
      <c r="ADK301" s="22"/>
      <c r="ADL301" s="22"/>
      <c r="ADM301" s="22"/>
      <c r="ADN301" s="22"/>
      <c r="ADO301" s="22"/>
      <c r="ADP301" s="22"/>
      <c r="ADQ301" s="22"/>
      <c r="ADR301" s="22"/>
      <c r="ADS301" s="22"/>
      <c r="ADT301" s="22"/>
      <c r="ADU301" s="22"/>
      <c r="ADV301" s="22"/>
      <c r="ADW301" s="22"/>
      <c r="ADX301" s="22"/>
      <c r="ADY301" s="22"/>
      <c r="ADZ301" s="22"/>
      <c r="AEA301" s="22"/>
      <c r="AEB301" s="22"/>
      <c r="AEC301" s="22"/>
      <c r="AED301" s="22"/>
      <c r="AEE301" s="22"/>
      <c r="AEF301" s="22"/>
      <c r="AEG301" s="22"/>
      <c r="AEH301" s="22"/>
      <c r="AEI301" s="22"/>
      <c r="AEJ301" s="22"/>
      <c r="AEK301" s="22"/>
      <c r="AEL301" s="22"/>
      <c r="AEM301" s="22"/>
      <c r="AEN301" s="22"/>
      <c r="AEO301" s="22"/>
      <c r="AEP301" s="22"/>
      <c r="AEQ301" s="22"/>
      <c r="AER301" s="22"/>
      <c r="AES301" s="22"/>
      <c r="AET301" s="22"/>
      <c r="AEU301" s="22"/>
      <c r="AEV301" s="22"/>
      <c r="AEW301" s="22"/>
      <c r="AEX301" s="22"/>
      <c r="AEY301" s="22"/>
      <c r="AEZ301" s="22"/>
      <c r="AFA301" s="22"/>
      <c r="AFB301" s="22"/>
      <c r="AFC301" s="22"/>
      <c r="AFD301" s="22"/>
      <c r="AFE301" s="22"/>
      <c r="AFF301" s="22"/>
      <c r="AFG301" s="22"/>
      <c r="AFH301" s="22"/>
      <c r="AFI301" s="22"/>
      <c r="AFJ301" s="22"/>
      <c r="AFK301" s="22"/>
      <c r="AFL301" s="22"/>
      <c r="AFM301" s="22"/>
      <c r="AFN301" s="22"/>
      <c r="AFO301" s="22"/>
      <c r="AFP301" s="22"/>
      <c r="AFQ301" s="22"/>
      <c r="AFR301" s="22"/>
      <c r="AFS301" s="22"/>
      <c r="AFT301" s="22"/>
      <c r="AFU301" s="22"/>
      <c r="AFV301" s="22"/>
      <c r="AFW301" s="22"/>
      <c r="AFX301" s="22"/>
      <c r="AFY301" s="22"/>
      <c r="AFZ301" s="22"/>
      <c r="AGA301" s="22"/>
      <c r="AGB301" s="22"/>
      <c r="AGC301" s="22"/>
      <c r="AGD301" s="22"/>
      <c r="AGE301" s="22"/>
      <c r="AGF301" s="22"/>
      <c r="AGG301" s="22"/>
      <c r="AGH301" s="22"/>
      <c r="AGI301" s="22"/>
      <c r="AGJ301" s="22"/>
      <c r="AGK301" s="22"/>
      <c r="AGL301" s="22"/>
      <c r="AGM301" s="22"/>
      <c r="AGN301" s="22"/>
      <c r="AGO301" s="22"/>
      <c r="AGP301" s="22"/>
      <c r="AGQ301" s="22"/>
      <c r="AGR301" s="22"/>
      <c r="AGS301" s="22"/>
      <c r="AGT301" s="22"/>
      <c r="AGU301" s="22"/>
      <c r="AGV301" s="22"/>
      <c r="AGW301" s="22"/>
      <c r="AGX301" s="22"/>
      <c r="AGY301" s="22"/>
      <c r="AGZ301" s="22"/>
      <c r="AHA301" s="22"/>
      <c r="AHB301" s="22"/>
      <c r="AHC301" s="22"/>
      <c r="AHD301" s="22"/>
      <c r="AHE301" s="22"/>
      <c r="AHF301" s="22"/>
      <c r="AHG301" s="22"/>
      <c r="AHH301" s="22"/>
      <c r="AHI301" s="22"/>
      <c r="AHJ301" s="22"/>
      <c r="AHK301" s="22"/>
      <c r="AHL301" s="22"/>
      <c r="AHM301" s="22"/>
      <c r="AHN301" s="22"/>
      <c r="AHO301" s="22"/>
      <c r="AHP301" s="22"/>
      <c r="AHQ301" s="22"/>
      <c r="AHR301" s="22"/>
      <c r="AHS301" s="22"/>
      <c r="AHT301" s="22"/>
      <c r="AHU301" s="22"/>
      <c r="AHV301" s="22"/>
      <c r="AHW301" s="22"/>
      <c r="AHX301" s="22"/>
      <c r="AHY301" s="22"/>
      <c r="AHZ301" s="22"/>
      <c r="AIA301" s="22"/>
      <c r="AIB301" s="22"/>
      <c r="AIC301" s="22"/>
      <c r="AID301" s="22"/>
      <c r="AIE301" s="22"/>
      <c r="AIF301" s="22"/>
      <c r="AIG301" s="22"/>
      <c r="AIH301" s="22"/>
      <c r="AII301" s="22"/>
      <c r="AIJ301" s="22"/>
      <c r="AIK301" s="22"/>
      <c r="AIL301" s="22"/>
      <c r="AIM301" s="22"/>
      <c r="AIN301" s="22"/>
      <c r="AIO301" s="22"/>
      <c r="AIP301" s="22"/>
      <c r="AIQ301" s="22"/>
      <c r="AIR301" s="22"/>
      <c r="AIS301" s="22"/>
      <c r="AIT301" s="22"/>
      <c r="AIU301" s="22"/>
      <c r="AIV301" s="22"/>
      <c r="AIW301" s="22"/>
      <c r="AIX301" s="22"/>
      <c r="AIY301" s="22"/>
      <c r="AIZ301" s="22"/>
      <c r="AJA301" s="22"/>
      <c r="AJB301" s="22"/>
      <c r="AJC301" s="22"/>
      <c r="AJD301" s="22"/>
      <c r="AJE301" s="22"/>
      <c r="AJF301" s="22"/>
      <c r="AJG301" s="22"/>
      <c r="AJH301" s="22"/>
      <c r="AJI301" s="22"/>
      <c r="AJJ301" s="22"/>
      <c r="AJK301" s="22"/>
      <c r="AJL301" s="22"/>
      <c r="AJM301" s="22"/>
      <c r="AJN301" s="22"/>
      <c r="AJO301" s="22"/>
      <c r="AJP301" s="22"/>
      <c r="AJQ301" s="22"/>
      <c r="AJR301" s="22"/>
      <c r="AJS301" s="22"/>
      <c r="AJT301" s="22"/>
      <c r="AJU301" s="22"/>
      <c r="AJV301" s="22"/>
      <c r="AJW301" s="22"/>
      <c r="AJX301" s="22"/>
      <c r="AJY301" s="22"/>
      <c r="AJZ301" s="22"/>
      <c r="AKA301" s="22"/>
      <c r="AKB301" s="22"/>
      <c r="AKC301" s="22"/>
      <c r="AKD301" s="22"/>
      <c r="AKE301" s="22"/>
      <c r="AKF301" s="22"/>
      <c r="AKG301" s="22"/>
      <c r="AKH301" s="22"/>
      <c r="AKI301" s="22"/>
      <c r="AKJ301" s="22"/>
      <c r="AKK301" s="22"/>
      <c r="AKL301" s="22"/>
      <c r="AKM301" s="22"/>
      <c r="AKN301" s="22"/>
      <c r="AKO301" s="22"/>
      <c r="AKP301" s="22"/>
      <c r="AKQ301" s="22"/>
      <c r="AKR301" s="22"/>
      <c r="AKS301" s="22"/>
      <c r="AKT301" s="22"/>
      <c r="AKU301" s="22"/>
      <c r="AKV301" s="22"/>
      <c r="AKW301" s="22"/>
      <c r="AKX301" s="22"/>
      <c r="AKY301" s="22"/>
      <c r="AKZ301" s="22"/>
      <c r="ALA301" s="22"/>
      <c r="ALB301" s="22"/>
      <c r="ALC301" s="22"/>
      <c r="ALD301" s="22"/>
      <c r="ALE301" s="22"/>
      <c r="ALF301" s="22"/>
      <c r="ALG301" s="22"/>
      <c r="ALH301" s="22"/>
      <c r="ALI301" s="22"/>
      <c r="ALJ301" s="22"/>
      <c r="ALK301" s="22"/>
      <c r="ALL301" s="22"/>
      <c r="ALM301" s="22"/>
      <c r="ALN301" s="22"/>
      <c r="ALO301" s="22"/>
      <c r="ALP301" s="22"/>
      <c r="ALQ301" s="22"/>
      <c r="ALR301" s="22"/>
      <c r="ALS301" s="22"/>
      <c r="ALT301" s="22"/>
      <c r="ALU301" s="22"/>
      <c r="ALV301" s="22"/>
      <c r="ALW301" s="22"/>
      <c r="ALX301" s="22"/>
      <c r="ALY301" s="22"/>
      <c r="ALZ301" s="22"/>
      <c r="AMA301" s="22"/>
      <c r="AMB301" s="22"/>
      <c r="AMC301" s="22"/>
      <c r="AMD301" s="22"/>
      <c r="AME301" s="22"/>
      <c r="AMF301" s="22"/>
      <c r="AMG301" s="22"/>
      <c r="AMH301" s="22"/>
      <c r="AMI301" s="22"/>
      <c r="AMJ301" s="22"/>
      <c r="AMK301" s="22"/>
      <c r="AML301" s="22"/>
      <c r="AMM301" s="22"/>
      <c r="AMN301" s="22"/>
      <c r="AMO301" s="22"/>
      <c r="AMP301" s="22"/>
      <c r="AMQ301" s="22"/>
      <c r="AMR301" s="22"/>
      <c r="AMS301" s="22"/>
      <c r="AMT301" s="22"/>
      <c r="AMU301" s="22"/>
      <c r="AMV301" s="22"/>
      <c r="AMW301" s="22"/>
      <c r="AMX301" s="22"/>
      <c r="AMY301" s="22"/>
      <c r="AMZ301" s="22"/>
      <c r="ANA301" s="22"/>
      <c r="ANB301" s="22"/>
      <c r="ANC301" s="22"/>
      <c r="AND301" s="22"/>
      <c r="ANE301" s="22"/>
      <c r="ANF301" s="22"/>
      <c r="ANG301" s="22"/>
      <c r="ANH301" s="22"/>
      <c r="ANI301" s="22"/>
      <c r="ANJ301" s="22"/>
      <c r="ANK301" s="22"/>
      <c r="ANL301" s="22"/>
      <c r="ANM301" s="22"/>
      <c r="ANN301" s="22"/>
      <c r="ANO301" s="22"/>
      <c r="ANP301" s="22"/>
      <c r="ANQ301" s="22"/>
      <c r="ANR301" s="22"/>
      <c r="ANS301" s="22"/>
      <c r="ANT301" s="22"/>
      <c r="ANU301" s="22"/>
      <c r="ANV301" s="22"/>
      <c r="ANW301" s="22"/>
      <c r="ANX301" s="22"/>
      <c r="ANY301" s="22"/>
      <c r="ANZ301" s="22"/>
      <c r="AOA301" s="22"/>
      <c r="AOB301" s="22"/>
      <c r="AOC301" s="22"/>
      <c r="AOD301" s="22"/>
      <c r="AOE301" s="22"/>
      <c r="AOF301" s="22"/>
      <c r="AOG301" s="22"/>
      <c r="AOH301" s="22"/>
      <c r="AOI301" s="22"/>
      <c r="AOJ301" s="22"/>
      <c r="AOK301" s="22"/>
      <c r="AOL301" s="22"/>
      <c r="AOM301" s="22"/>
      <c r="AON301" s="22"/>
      <c r="AOO301" s="22"/>
      <c r="AOP301" s="22"/>
      <c r="AOQ301" s="22"/>
      <c r="AOR301" s="22"/>
      <c r="AOS301" s="22"/>
      <c r="AOT301" s="22"/>
      <c r="AOU301" s="22"/>
      <c r="AOV301" s="22"/>
      <c r="AOW301" s="22"/>
      <c r="AOX301" s="22"/>
      <c r="AOY301" s="22"/>
      <c r="AOZ301" s="22"/>
      <c r="APA301" s="22"/>
      <c r="APB301" s="22"/>
      <c r="APC301" s="22"/>
      <c r="APD301" s="22"/>
      <c r="APE301" s="22"/>
      <c r="APF301" s="22"/>
      <c r="APG301" s="22"/>
      <c r="APH301" s="22"/>
      <c r="API301" s="22"/>
      <c r="APJ301" s="22"/>
      <c r="APK301" s="22"/>
      <c r="APL301" s="22"/>
      <c r="APM301" s="22"/>
      <c r="APN301" s="22"/>
      <c r="APO301" s="22"/>
      <c r="APP301" s="22"/>
      <c r="APQ301" s="22"/>
      <c r="APR301" s="22"/>
      <c r="APS301" s="22"/>
      <c r="APT301" s="22"/>
      <c r="APU301" s="22"/>
      <c r="APV301" s="22"/>
      <c r="APW301" s="22"/>
      <c r="APX301" s="22"/>
      <c r="APY301" s="22"/>
      <c r="APZ301" s="22"/>
      <c r="AQA301" s="22"/>
      <c r="AQB301" s="22"/>
      <c r="AQC301" s="22"/>
      <c r="AQD301" s="22"/>
      <c r="AQE301" s="22"/>
      <c r="AQF301" s="22"/>
      <c r="AQG301" s="22"/>
      <c r="AQH301" s="22"/>
      <c r="AQI301" s="22"/>
      <c r="AQJ301" s="22"/>
      <c r="AQK301" s="22"/>
      <c r="AQL301" s="22"/>
      <c r="AQM301" s="22"/>
      <c r="AQN301" s="22"/>
      <c r="AQO301" s="22"/>
      <c r="AQP301" s="22"/>
      <c r="AQQ301" s="22"/>
      <c r="AQR301" s="22"/>
      <c r="AQS301" s="22"/>
      <c r="AQT301" s="22"/>
      <c r="AQU301" s="22"/>
      <c r="AQV301" s="22"/>
      <c r="AQW301" s="22"/>
      <c r="AQX301" s="22"/>
      <c r="AQY301" s="22"/>
      <c r="AQZ301" s="22"/>
      <c r="ARA301" s="22"/>
      <c r="ARB301" s="22"/>
      <c r="ARC301" s="22"/>
      <c r="ARD301" s="22"/>
      <c r="ARE301" s="22"/>
      <c r="ARF301" s="22"/>
      <c r="ARG301" s="22"/>
      <c r="ARH301" s="22"/>
      <c r="ARI301" s="22"/>
      <c r="ARJ301" s="22"/>
      <c r="ARK301" s="22"/>
      <c r="ARL301" s="22"/>
      <c r="ARM301" s="22"/>
      <c r="ARN301" s="22"/>
      <c r="ARO301" s="22"/>
      <c r="ARP301" s="22"/>
      <c r="ARQ301" s="22"/>
      <c r="ARR301" s="22"/>
      <c r="ARS301" s="22"/>
      <c r="ART301" s="22"/>
      <c r="ARU301" s="22"/>
      <c r="ARV301" s="22"/>
      <c r="ARW301" s="22"/>
      <c r="ARX301" s="22"/>
      <c r="ARY301" s="22"/>
      <c r="ARZ301" s="22"/>
      <c r="ASA301" s="22"/>
      <c r="ASB301" s="22"/>
      <c r="ASC301" s="22"/>
      <c r="ASD301" s="22"/>
      <c r="ASE301" s="22"/>
      <c r="ASF301" s="22"/>
      <c r="ASG301" s="22"/>
      <c r="ASH301" s="22"/>
      <c r="ASI301" s="22"/>
      <c r="ASJ301" s="22"/>
      <c r="ASK301" s="22"/>
      <c r="ASL301" s="22"/>
      <c r="ASM301" s="22"/>
      <c r="ASN301" s="22"/>
      <c r="ASO301" s="22"/>
      <c r="ASP301" s="22"/>
      <c r="ASQ301" s="22"/>
      <c r="ASR301" s="22"/>
      <c r="ASS301" s="22"/>
      <c r="AST301" s="22"/>
      <c r="ASU301" s="22"/>
      <c r="ASV301" s="22"/>
      <c r="ASW301" s="22"/>
      <c r="ASX301" s="22"/>
      <c r="ASY301" s="22"/>
      <c r="ASZ301" s="22"/>
      <c r="ATA301" s="22"/>
      <c r="ATB301" s="22"/>
      <c r="ATC301" s="22"/>
      <c r="ATD301" s="22"/>
      <c r="ATE301" s="22"/>
      <c r="ATF301" s="22"/>
      <c r="ATG301" s="22"/>
      <c r="ATH301" s="22"/>
      <c r="ATI301" s="22"/>
      <c r="ATJ301" s="22"/>
      <c r="ATK301" s="22"/>
      <c r="ATL301" s="22"/>
      <c r="ATM301" s="22"/>
      <c r="ATN301" s="22"/>
      <c r="ATO301" s="22"/>
      <c r="ATP301" s="22"/>
      <c r="ATQ301" s="22"/>
      <c r="ATR301" s="22"/>
      <c r="ATS301" s="22"/>
      <c r="ATT301" s="22"/>
      <c r="ATU301" s="22"/>
      <c r="ATV301" s="22"/>
      <c r="ATW301" s="22"/>
      <c r="ATX301" s="22"/>
      <c r="ATY301" s="22"/>
      <c r="ATZ301" s="22"/>
      <c r="AUA301" s="22"/>
      <c r="AUB301" s="22"/>
      <c r="AUC301" s="22"/>
      <c r="AUD301" s="22"/>
      <c r="AUE301" s="22"/>
      <c r="AUF301" s="22"/>
      <c r="AUG301" s="22"/>
      <c r="AUH301" s="22"/>
      <c r="AUI301" s="22"/>
      <c r="AUJ301" s="22"/>
      <c r="AUK301" s="22"/>
      <c r="AUL301" s="22"/>
      <c r="AUM301" s="22"/>
      <c r="AUN301" s="22"/>
      <c r="AUO301" s="22"/>
      <c r="AUP301" s="22"/>
      <c r="AUQ301" s="22"/>
      <c r="AUR301" s="22"/>
      <c r="AUS301" s="22"/>
      <c r="AUT301" s="22"/>
      <c r="AUU301" s="22"/>
      <c r="AUV301" s="22"/>
      <c r="AUW301" s="22"/>
      <c r="AUX301" s="22"/>
      <c r="AUY301" s="22"/>
      <c r="AUZ301" s="22"/>
      <c r="AVA301" s="22"/>
      <c r="AVB301" s="22"/>
      <c r="AVC301" s="22"/>
      <c r="AVD301" s="22"/>
      <c r="AVE301" s="22"/>
      <c r="AVF301" s="22"/>
      <c r="AVG301" s="22"/>
      <c r="AVH301" s="22"/>
      <c r="AVI301" s="22"/>
      <c r="AVJ301" s="22"/>
      <c r="AVK301" s="22"/>
      <c r="AVL301" s="22"/>
      <c r="AVM301" s="22"/>
      <c r="AVN301" s="22"/>
      <c r="AVO301" s="22"/>
      <c r="AVP301" s="22"/>
      <c r="AVQ301" s="22"/>
      <c r="AVR301" s="22"/>
      <c r="AVS301" s="22"/>
      <c r="AVT301" s="22"/>
      <c r="AVU301" s="22"/>
      <c r="AVV301" s="22"/>
      <c r="AVW301" s="22"/>
      <c r="AVX301" s="22"/>
      <c r="AVY301" s="22"/>
      <c r="AVZ301" s="22"/>
      <c r="AWA301" s="22"/>
      <c r="AWB301" s="22"/>
      <c r="AWC301" s="22"/>
      <c r="AWD301" s="22"/>
      <c r="AWE301" s="22"/>
      <c r="AWF301" s="22"/>
      <c r="AWG301" s="22"/>
      <c r="AWH301" s="22"/>
      <c r="AWI301" s="22"/>
      <c r="AWJ301" s="22"/>
      <c r="AWK301" s="22"/>
      <c r="AWL301" s="22"/>
      <c r="AWM301" s="22"/>
      <c r="AWN301" s="22"/>
      <c r="AWO301" s="22"/>
      <c r="AWP301" s="22"/>
      <c r="AWQ301" s="22"/>
      <c r="AWR301" s="22"/>
      <c r="AWS301" s="22"/>
      <c r="AWT301" s="22"/>
      <c r="AWU301" s="22"/>
      <c r="AWV301" s="22"/>
      <c r="AWW301" s="22"/>
      <c r="AWX301" s="22"/>
      <c r="AWY301" s="22"/>
      <c r="AWZ301" s="22"/>
      <c r="AXA301" s="22"/>
      <c r="AXB301" s="22"/>
      <c r="AXC301" s="22"/>
      <c r="AXD301" s="22"/>
      <c r="AXE301" s="22"/>
      <c r="AXF301" s="22"/>
      <c r="AXG301" s="22"/>
      <c r="AXH301" s="22"/>
      <c r="AXI301" s="22"/>
      <c r="AXJ301" s="22"/>
      <c r="AXK301" s="22"/>
      <c r="AXL301" s="22"/>
      <c r="AXM301" s="22"/>
      <c r="AXN301" s="22"/>
      <c r="AXO301" s="22"/>
      <c r="AXP301" s="22"/>
      <c r="AXQ301" s="22"/>
      <c r="AXR301" s="22"/>
      <c r="AXS301" s="22"/>
      <c r="AXT301" s="22"/>
      <c r="AXU301" s="22"/>
      <c r="AXV301" s="22"/>
      <c r="AXW301" s="22"/>
      <c r="AXX301" s="22"/>
      <c r="AXY301" s="22"/>
      <c r="AXZ301" s="22"/>
      <c r="AYA301" s="22"/>
      <c r="AYB301" s="22"/>
      <c r="AYC301" s="22"/>
      <c r="AYD301" s="22"/>
      <c r="AYE301" s="22"/>
      <c r="AYF301" s="22"/>
      <c r="AYG301" s="22"/>
      <c r="AYH301" s="22"/>
      <c r="AYI301" s="22"/>
      <c r="AYJ301" s="22"/>
      <c r="AYK301" s="22"/>
      <c r="AYL301" s="22"/>
      <c r="AYM301" s="22"/>
      <c r="AYN301" s="22"/>
      <c r="AYO301" s="22"/>
      <c r="AYP301" s="22"/>
      <c r="AYQ301" s="22"/>
      <c r="AYR301" s="22"/>
      <c r="AYS301" s="22"/>
      <c r="AYT301" s="22"/>
      <c r="AYU301" s="22"/>
      <c r="AYV301" s="22"/>
      <c r="AYW301" s="22"/>
      <c r="AYX301" s="22"/>
      <c r="AYY301" s="22"/>
      <c r="AYZ301" s="22"/>
      <c r="AZA301" s="22"/>
      <c r="AZB301" s="22"/>
      <c r="AZC301" s="22"/>
      <c r="AZD301" s="22"/>
      <c r="AZE301" s="22"/>
      <c r="AZF301" s="22"/>
      <c r="AZG301" s="22"/>
      <c r="AZH301" s="22"/>
      <c r="AZI301" s="22"/>
      <c r="AZJ301" s="22"/>
      <c r="AZK301" s="22"/>
      <c r="AZL301" s="22"/>
      <c r="AZM301" s="22"/>
      <c r="AZN301" s="22"/>
      <c r="AZO301" s="22"/>
      <c r="AZP301" s="22"/>
      <c r="AZQ301" s="22"/>
      <c r="AZR301" s="22"/>
      <c r="AZS301" s="22"/>
      <c r="AZT301" s="22"/>
      <c r="AZU301" s="22"/>
      <c r="AZV301" s="22"/>
      <c r="AZW301" s="22"/>
      <c r="AZX301" s="22"/>
      <c r="AZY301" s="22"/>
      <c r="AZZ301" s="22"/>
      <c r="BAA301" s="22"/>
      <c r="BAB301" s="22"/>
      <c r="BAC301" s="22"/>
      <c r="BAD301" s="22"/>
      <c r="BAE301" s="22"/>
      <c r="BAF301" s="22"/>
      <c r="BAG301" s="22"/>
      <c r="BAH301" s="22"/>
      <c r="BAI301" s="22"/>
      <c r="BAJ301" s="22"/>
      <c r="BAK301" s="22"/>
      <c r="BAL301" s="22"/>
      <c r="BAM301" s="22"/>
      <c r="BAN301" s="22"/>
      <c r="BAO301" s="22"/>
      <c r="BAP301" s="22"/>
      <c r="BAQ301" s="22"/>
      <c r="BAR301" s="22"/>
      <c r="BAS301" s="22"/>
      <c r="BAT301" s="22"/>
      <c r="BAU301" s="22"/>
      <c r="BAV301" s="22"/>
      <c r="BAW301" s="22"/>
      <c r="BAX301" s="22"/>
      <c r="BAY301" s="22"/>
      <c r="BAZ301" s="22"/>
      <c r="BBA301" s="22"/>
      <c r="BBB301" s="22"/>
      <c r="BBC301" s="22"/>
      <c r="BBD301" s="22"/>
      <c r="BBE301" s="22"/>
      <c r="BBF301" s="22"/>
      <c r="BBG301" s="22"/>
      <c r="BBH301" s="22"/>
      <c r="BBI301" s="22"/>
      <c r="BBJ301" s="22"/>
      <c r="BBK301" s="22"/>
      <c r="BBL301" s="22"/>
      <c r="BBM301" s="22"/>
      <c r="BBN301" s="22"/>
      <c r="BBO301" s="22"/>
      <c r="BBP301" s="22"/>
      <c r="BBQ301" s="22"/>
      <c r="BBR301" s="22"/>
      <c r="BBS301" s="22"/>
      <c r="BBT301" s="22"/>
      <c r="BBU301" s="22"/>
      <c r="BBV301" s="22"/>
      <c r="BBW301" s="22"/>
      <c r="BBX301" s="22"/>
      <c r="BBY301" s="22"/>
      <c r="BBZ301" s="22"/>
      <c r="BCA301" s="22"/>
      <c r="BCB301" s="22"/>
      <c r="BCC301" s="22"/>
      <c r="BCD301" s="22"/>
      <c r="BCE301" s="22"/>
      <c r="BCF301" s="22"/>
      <c r="BCG301" s="22"/>
      <c r="BCH301" s="22"/>
      <c r="BCI301" s="22"/>
      <c r="BCJ301" s="22"/>
      <c r="BCK301" s="22"/>
      <c r="BCL301" s="22"/>
      <c r="BCM301" s="22"/>
      <c r="BCN301" s="22"/>
      <c r="BCO301" s="22"/>
      <c r="BCP301" s="22"/>
      <c r="BCQ301" s="22"/>
      <c r="BCR301" s="22"/>
      <c r="BCS301" s="22"/>
      <c r="BCT301" s="22"/>
      <c r="BCU301" s="22"/>
      <c r="BCV301" s="22"/>
      <c r="BCW301" s="22"/>
      <c r="BCX301" s="22"/>
      <c r="BCY301" s="22"/>
      <c r="BCZ301" s="22"/>
      <c r="BDA301" s="22"/>
      <c r="BDB301" s="22"/>
      <c r="BDC301" s="22"/>
      <c r="BDD301" s="22"/>
      <c r="BDE301" s="22"/>
      <c r="BDF301" s="22"/>
      <c r="BDG301" s="22"/>
      <c r="BDH301" s="22"/>
      <c r="BDI301" s="22"/>
      <c r="BDJ301" s="22"/>
      <c r="BDK301" s="22"/>
      <c r="BDL301" s="22"/>
      <c r="BDM301" s="22"/>
      <c r="BDN301" s="22"/>
      <c r="BDO301" s="22"/>
      <c r="BDP301" s="22"/>
      <c r="BDQ301" s="22"/>
      <c r="BDR301" s="22"/>
      <c r="BDS301" s="22"/>
      <c r="BDT301" s="22"/>
      <c r="BDU301" s="22"/>
      <c r="BDV301" s="22"/>
      <c r="BDW301" s="22"/>
      <c r="BDX301" s="22"/>
      <c r="BDY301" s="22"/>
      <c r="BDZ301" s="22"/>
      <c r="BEA301" s="22"/>
      <c r="BEB301" s="22"/>
      <c r="BEC301" s="22"/>
      <c r="BED301" s="22"/>
      <c r="BEE301" s="22"/>
      <c r="BEF301" s="22"/>
      <c r="BEG301" s="22"/>
      <c r="BEH301" s="22"/>
      <c r="BEI301" s="22"/>
      <c r="BEJ301" s="22"/>
      <c r="BEK301" s="22"/>
      <c r="BEL301" s="22"/>
      <c r="BEM301" s="22"/>
      <c r="BEN301" s="22"/>
      <c r="BEO301" s="22"/>
      <c r="BEP301" s="22"/>
      <c r="BEQ301" s="22"/>
      <c r="BER301" s="22"/>
      <c r="BES301" s="22"/>
      <c r="BET301" s="22"/>
      <c r="BEU301" s="22"/>
      <c r="BEV301" s="22"/>
      <c r="BEW301" s="22"/>
      <c r="BEX301" s="22"/>
      <c r="BEY301" s="22"/>
      <c r="BEZ301" s="22"/>
      <c r="BFA301" s="22"/>
      <c r="BFB301" s="22"/>
      <c r="BFC301" s="22"/>
      <c r="BFD301" s="22"/>
      <c r="BFE301" s="22"/>
      <c r="BFF301" s="22"/>
      <c r="BFG301" s="22"/>
      <c r="BFH301" s="22"/>
      <c r="BFI301" s="22"/>
      <c r="BFJ301" s="22"/>
      <c r="BFK301" s="22"/>
      <c r="BFL301" s="22"/>
      <c r="BFM301" s="22"/>
      <c r="BFN301" s="22"/>
      <c r="BFO301" s="22"/>
      <c r="BFP301" s="22"/>
      <c r="BFQ301" s="22"/>
      <c r="BFR301" s="22"/>
      <c r="BFS301" s="22"/>
      <c r="BFT301" s="22"/>
      <c r="BFU301" s="22"/>
      <c r="BFV301" s="22"/>
      <c r="BFW301" s="22"/>
      <c r="BFX301" s="22"/>
      <c r="BFY301" s="22"/>
      <c r="BFZ301" s="22"/>
      <c r="BGA301" s="22"/>
      <c r="BGB301" s="22"/>
      <c r="BGC301" s="22"/>
      <c r="BGD301" s="22"/>
      <c r="BGE301" s="22"/>
      <c r="BGF301" s="22"/>
      <c r="BGG301" s="22"/>
      <c r="BGH301" s="22"/>
      <c r="BGI301" s="22"/>
      <c r="BGJ301" s="22"/>
      <c r="BGK301" s="22"/>
      <c r="BGL301" s="22"/>
      <c r="BGM301" s="22"/>
      <c r="BGN301" s="22"/>
      <c r="BGO301" s="22"/>
      <c r="BGP301" s="22"/>
      <c r="BGQ301" s="22"/>
      <c r="BGR301" s="22"/>
      <c r="BGS301" s="22"/>
      <c r="BGT301" s="22"/>
      <c r="BGU301" s="22"/>
      <c r="BGV301" s="22"/>
      <c r="BGW301" s="22"/>
      <c r="BGX301" s="22"/>
      <c r="BGY301" s="22"/>
      <c r="BGZ301" s="22"/>
      <c r="BHA301" s="22"/>
      <c r="BHB301" s="22"/>
      <c r="BHC301" s="22"/>
      <c r="BHD301" s="22"/>
      <c r="BHE301" s="22"/>
      <c r="BHF301" s="22"/>
      <c r="BHG301" s="22"/>
      <c r="BHH301" s="22"/>
      <c r="BHI301" s="22"/>
      <c r="BHJ301" s="22"/>
      <c r="BHK301" s="22"/>
      <c r="BHL301" s="22"/>
      <c r="BHM301" s="22"/>
      <c r="BHN301" s="22"/>
      <c r="BHO301" s="22"/>
      <c r="BHP301" s="22"/>
      <c r="BHQ301" s="22"/>
      <c r="BHR301" s="22"/>
      <c r="BHS301" s="22"/>
      <c r="BHT301" s="22"/>
      <c r="BHU301" s="22"/>
      <c r="BHV301" s="22"/>
      <c r="BHW301" s="22"/>
      <c r="BHX301" s="22"/>
      <c r="BHY301" s="22"/>
      <c r="BHZ301" s="22"/>
      <c r="BIA301" s="22"/>
      <c r="BIB301" s="22"/>
      <c r="BIC301" s="22"/>
      <c r="BID301" s="22"/>
      <c r="BIE301" s="22"/>
      <c r="BIF301" s="22"/>
      <c r="BIG301" s="22"/>
      <c r="BIH301" s="22"/>
      <c r="BII301" s="22"/>
      <c r="BIJ301" s="22"/>
      <c r="BIK301" s="22"/>
      <c r="BIL301" s="22"/>
      <c r="BIM301" s="22"/>
      <c r="BIN301" s="22"/>
      <c r="BIO301" s="22"/>
      <c r="BIP301" s="22"/>
      <c r="BIQ301" s="22"/>
      <c r="BIR301" s="22"/>
      <c r="BIS301" s="22"/>
      <c r="BIT301" s="22"/>
      <c r="BIU301" s="22"/>
      <c r="BIV301" s="22"/>
      <c r="BIW301" s="22"/>
      <c r="BIX301" s="22"/>
      <c r="BIY301" s="22"/>
      <c r="BIZ301" s="22"/>
      <c r="BJA301" s="22"/>
      <c r="BJB301" s="22"/>
      <c r="BJC301" s="22"/>
      <c r="BJD301" s="22"/>
      <c r="BJE301" s="22"/>
      <c r="BJF301" s="22"/>
      <c r="BJG301" s="22"/>
      <c r="BJH301" s="22"/>
      <c r="BJI301" s="22"/>
      <c r="BJJ301" s="22"/>
      <c r="BJK301" s="22"/>
      <c r="BJL301" s="22"/>
      <c r="BJM301" s="22"/>
      <c r="BJN301" s="22"/>
      <c r="BJO301" s="22"/>
      <c r="BJP301" s="22"/>
      <c r="BJQ301" s="22"/>
      <c r="BJR301" s="22"/>
      <c r="BJS301" s="22"/>
      <c r="BJT301" s="22"/>
      <c r="BJU301" s="22"/>
      <c r="BJV301" s="22"/>
      <c r="BJW301" s="22"/>
      <c r="BJX301" s="22"/>
      <c r="BJY301" s="22"/>
      <c r="BJZ301" s="22"/>
      <c r="BKA301" s="22"/>
      <c r="BKB301" s="22"/>
      <c r="BKC301" s="22"/>
      <c r="BKD301" s="22"/>
      <c r="BKE301" s="22"/>
      <c r="BKF301" s="22"/>
      <c r="BKG301" s="22"/>
      <c r="BKH301" s="22"/>
      <c r="BKI301" s="22"/>
      <c r="BKJ301" s="22"/>
      <c r="BKK301" s="22"/>
      <c r="BKL301" s="22"/>
      <c r="BKM301" s="22"/>
      <c r="BKN301" s="22"/>
      <c r="BKO301" s="22"/>
      <c r="BKP301" s="22"/>
      <c r="BKQ301" s="22"/>
      <c r="BKR301" s="22"/>
      <c r="BKS301" s="22"/>
      <c r="BKT301" s="22"/>
      <c r="BKU301" s="22"/>
      <c r="BKV301" s="22"/>
      <c r="BKW301" s="22"/>
      <c r="BKX301" s="22"/>
      <c r="BKY301" s="22"/>
      <c r="BKZ301" s="22"/>
      <c r="BLA301" s="22"/>
      <c r="BLB301" s="22"/>
      <c r="BLC301" s="22"/>
      <c r="BLD301" s="22"/>
      <c r="BLE301" s="22"/>
      <c r="BLF301" s="22"/>
      <c r="BLG301" s="22"/>
      <c r="BLH301" s="22"/>
      <c r="BLI301" s="22"/>
      <c r="BLJ301" s="22"/>
      <c r="BLK301" s="22"/>
      <c r="BLL301" s="22"/>
      <c r="BLM301" s="22"/>
      <c r="BLN301" s="22"/>
      <c r="BLO301" s="22"/>
      <c r="BLP301" s="22"/>
      <c r="BLQ301" s="22"/>
      <c r="BLR301" s="22"/>
      <c r="BLS301" s="22"/>
      <c r="BLT301" s="22"/>
      <c r="BLU301" s="22"/>
      <c r="BLV301" s="22"/>
      <c r="BLW301" s="22"/>
      <c r="BLX301" s="22"/>
      <c r="BLY301" s="22"/>
      <c r="BLZ301" s="22"/>
      <c r="BMA301" s="22"/>
      <c r="BMB301" s="22"/>
      <c r="BMC301" s="22"/>
      <c r="BMD301" s="22"/>
      <c r="BME301" s="22"/>
      <c r="BMF301" s="22"/>
      <c r="BMG301" s="22"/>
      <c r="BMH301" s="22"/>
      <c r="BMI301" s="22"/>
      <c r="BMJ301" s="22"/>
      <c r="BMK301" s="22"/>
      <c r="BML301" s="22"/>
      <c r="BMM301" s="22"/>
      <c r="BMN301" s="22"/>
      <c r="BMO301" s="22"/>
      <c r="BMP301" s="22"/>
      <c r="BMQ301" s="22"/>
      <c r="BMR301" s="22"/>
      <c r="BMS301" s="22"/>
      <c r="BMT301" s="22"/>
      <c r="BMU301" s="22"/>
      <c r="BMV301" s="22"/>
      <c r="BMW301" s="22"/>
      <c r="BMX301" s="22"/>
      <c r="BMY301" s="22"/>
      <c r="BMZ301" s="22"/>
      <c r="BNA301" s="22"/>
      <c r="BNB301" s="22"/>
      <c r="BNC301" s="22"/>
      <c r="BND301" s="22"/>
      <c r="BNE301" s="22"/>
      <c r="BNF301" s="22"/>
      <c r="BNG301" s="22"/>
      <c r="BNH301" s="22"/>
      <c r="BNI301" s="22"/>
      <c r="BNJ301" s="22"/>
      <c r="BNK301" s="22"/>
      <c r="BNL301" s="22"/>
      <c r="BNM301" s="22"/>
      <c r="BNN301" s="22"/>
      <c r="BNO301" s="22"/>
      <c r="BNP301" s="22"/>
      <c r="BNQ301" s="22"/>
      <c r="BNR301" s="22"/>
      <c r="BNS301" s="22"/>
      <c r="BNT301" s="22"/>
      <c r="BNU301" s="22"/>
      <c r="BNV301" s="22"/>
      <c r="BNW301" s="22"/>
      <c r="BNX301" s="22"/>
      <c r="BNY301" s="22"/>
      <c r="BNZ301" s="22"/>
      <c r="BOA301" s="22"/>
      <c r="BOB301" s="22"/>
      <c r="BOC301" s="22"/>
      <c r="BOD301" s="22"/>
      <c r="BOE301" s="22"/>
      <c r="BOF301" s="22"/>
      <c r="BOG301" s="22"/>
      <c r="BOH301" s="22"/>
      <c r="BOI301" s="22"/>
      <c r="BOJ301" s="22"/>
      <c r="BOK301" s="22"/>
      <c r="BOL301" s="22"/>
      <c r="BOM301" s="22"/>
      <c r="BON301" s="22"/>
      <c r="BOO301" s="22"/>
      <c r="BOP301" s="22"/>
      <c r="BOQ301" s="22"/>
      <c r="BOR301" s="22"/>
      <c r="BOS301" s="22"/>
      <c r="BOT301" s="22"/>
      <c r="BOU301" s="22"/>
      <c r="BOV301" s="22"/>
      <c r="BOW301" s="22"/>
      <c r="BOX301" s="22"/>
      <c r="BOY301" s="22"/>
      <c r="BOZ301" s="22"/>
      <c r="BPA301" s="22"/>
      <c r="BPB301" s="22"/>
      <c r="BPC301" s="22"/>
      <c r="BPD301" s="22"/>
      <c r="BPE301" s="22"/>
      <c r="BPF301" s="22"/>
      <c r="BPG301" s="22"/>
      <c r="BPH301" s="22"/>
      <c r="BPI301" s="22"/>
      <c r="BPJ301" s="22"/>
      <c r="BPK301" s="22"/>
      <c r="BPL301" s="22"/>
      <c r="BPM301" s="22"/>
      <c r="BPN301" s="22"/>
      <c r="BPO301" s="22"/>
      <c r="BPP301" s="22"/>
      <c r="BPQ301" s="22"/>
      <c r="BPR301" s="22"/>
      <c r="BPS301" s="22"/>
      <c r="BPT301" s="22"/>
      <c r="BPU301" s="22"/>
      <c r="BPV301" s="22"/>
      <c r="BPW301" s="22"/>
      <c r="BPX301" s="22"/>
      <c r="BPY301" s="22"/>
      <c r="BPZ301" s="22"/>
      <c r="BQA301" s="22"/>
      <c r="BQB301" s="22"/>
      <c r="BQC301" s="22"/>
      <c r="BQD301" s="22"/>
      <c r="BQE301" s="22"/>
      <c r="BQF301" s="22"/>
      <c r="BQG301" s="22"/>
      <c r="BQH301" s="22"/>
      <c r="BQI301" s="22"/>
      <c r="BQJ301" s="22"/>
      <c r="BQK301" s="22"/>
      <c r="BQL301" s="22"/>
      <c r="BQM301" s="22"/>
      <c r="BQN301" s="22"/>
      <c r="BQO301" s="22"/>
      <c r="BQP301" s="22"/>
      <c r="BQQ301" s="22"/>
      <c r="BQR301" s="22"/>
      <c r="BQS301" s="22"/>
      <c r="BQT301" s="22"/>
      <c r="BQU301" s="22"/>
      <c r="BQV301" s="22"/>
      <c r="BQW301" s="22"/>
      <c r="BQX301" s="22"/>
      <c r="BQY301" s="22"/>
      <c r="BQZ301" s="22"/>
      <c r="BRA301" s="22"/>
      <c r="BRB301" s="22"/>
      <c r="BRC301" s="22"/>
      <c r="BRD301" s="22"/>
      <c r="BRE301" s="22"/>
      <c r="BRF301" s="22"/>
      <c r="BRG301" s="22"/>
      <c r="BRH301" s="22"/>
      <c r="BRI301" s="22"/>
      <c r="BRJ301" s="22"/>
      <c r="BRK301" s="22"/>
      <c r="BRL301" s="22"/>
      <c r="BRM301" s="22"/>
      <c r="BRN301" s="22"/>
      <c r="BRO301" s="22"/>
      <c r="BRP301" s="22"/>
      <c r="BRQ301" s="22"/>
      <c r="BRR301" s="22"/>
      <c r="BRS301" s="22"/>
      <c r="BRT301" s="22"/>
      <c r="BRU301" s="22"/>
      <c r="BRV301" s="22"/>
      <c r="BRW301" s="22"/>
      <c r="BRX301" s="22"/>
      <c r="BRY301" s="22"/>
      <c r="BRZ301" s="22"/>
      <c r="BSA301" s="22"/>
      <c r="BSB301" s="22"/>
      <c r="BSC301" s="22"/>
      <c r="BSD301" s="22"/>
      <c r="BSE301" s="22"/>
      <c r="BSF301" s="22"/>
      <c r="BSG301" s="22"/>
      <c r="BSH301" s="22"/>
      <c r="BSI301" s="22"/>
      <c r="BSJ301" s="22"/>
      <c r="BSK301" s="22"/>
      <c r="BSL301" s="22"/>
      <c r="BSM301" s="22"/>
      <c r="BSN301" s="22"/>
      <c r="BSO301" s="22"/>
      <c r="BSP301" s="22"/>
      <c r="BSQ301" s="22"/>
      <c r="BSR301" s="22"/>
      <c r="BSS301" s="22"/>
      <c r="BST301" s="22"/>
      <c r="BSU301" s="22"/>
      <c r="BSV301" s="22"/>
      <c r="BSW301" s="22"/>
      <c r="BSX301" s="22"/>
      <c r="BSY301" s="22"/>
      <c r="BSZ301" s="22"/>
      <c r="BTA301" s="22"/>
      <c r="BTB301" s="22"/>
      <c r="BTC301" s="22"/>
      <c r="BTD301" s="22"/>
      <c r="BTE301" s="22"/>
      <c r="BTF301" s="22"/>
      <c r="BTG301" s="22"/>
      <c r="BTH301" s="22"/>
      <c r="BTI301" s="22"/>
      <c r="BTJ301" s="22"/>
      <c r="BTK301" s="22"/>
      <c r="BTL301" s="22"/>
      <c r="BTM301" s="22"/>
      <c r="BTN301" s="22"/>
      <c r="BTO301" s="22"/>
      <c r="BTP301" s="22"/>
      <c r="BTQ301" s="22"/>
      <c r="BTR301" s="22"/>
      <c r="BTS301" s="22"/>
      <c r="BTT301" s="22"/>
      <c r="BTU301" s="22"/>
      <c r="BTV301" s="22"/>
      <c r="BTW301" s="22"/>
      <c r="BTX301" s="22"/>
      <c r="BTY301" s="22"/>
      <c r="BTZ301" s="22"/>
      <c r="BUA301" s="22"/>
      <c r="BUB301" s="22"/>
      <c r="BUC301" s="22"/>
      <c r="BUD301" s="22"/>
      <c r="BUE301" s="22"/>
      <c r="BUF301" s="22"/>
      <c r="BUG301" s="22"/>
      <c r="BUH301" s="22"/>
      <c r="BUI301" s="22"/>
      <c r="BUJ301" s="22"/>
      <c r="BUK301" s="22"/>
      <c r="BUL301" s="22"/>
      <c r="BUM301" s="22"/>
      <c r="BUN301" s="22"/>
      <c r="BUO301" s="22"/>
      <c r="BUP301" s="22"/>
      <c r="BUQ301" s="22"/>
      <c r="BUR301" s="22"/>
      <c r="BUS301" s="22"/>
      <c r="BUT301" s="22"/>
      <c r="BUU301" s="22"/>
      <c r="BUV301" s="22"/>
      <c r="BUW301" s="22"/>
      <c r="BUX301" s="22"/>
      <c r="BUY301" s="22"/>
      <c r="BUZ301" s="22"/>
      <c r="BVA301" s="22"/>
      <c r="BVB301" s="22"/>
      <c r="BVC301" s="22"/>
      <c r="BVD301" s="22"/>
      <c r="BVE301" s="22"/>
      <c r="BVF301" s="22"/>
      <c r="BVG301" s="22"/>
      <c r="BVH301" s="22"/>
      <c r="BVI301" s="22"/>
      <c r="BVJ301" s="22"/>
      <c r="BVK301" s="22"/>
      <c r="BVL301" s="22"/>
      <c r="BVM301" s="22"/>
      <c r="BVN301" s="22"/>
      <c r="BVO301" s="22"/>
      <c r="BVP301" s="22"/>
      <c r="BVQ301" s="22"/>
      <c r="BVR301" s="22"/>
      <c r="BVS301" s="22"/>
      <c r="BVT301" s="22"/>
      <c r="BVU301" s="22"/>
      <c r="BVV301" s="22"/>
      <c r="BVW301" s="22"/>
      <c r="BVX301" s="22"/>
      <c r="BVY301" s="22"/>
      <c r="BVZ301" s="22"/>
      <c r="BWA301" s="22"/>
      <c r="BWB301" s="22"/>
      <c r="BWC301" s="22"/>
      <c r="BWD301" s="22"/>
      <c r="BWE301" s="22"/>
      <c r="BWF301" s="22"/>
      <c r="BWG301" s="22"/>
      <c r="BWH301" s="22"/>
      <c r="BWI301" s="22"/>
      <c r="BWJ301" s="22"/>
      <c r="BWK301" s="22"/>
      <c r="BWL301" s="22"/>
      <c r="BWM301" s="22"/>
      <c r="BWN301" s="22"/>
      <c r="BWO301" s="22"/>
      <c r="BWP301" s="22"/>
      <c r="BWQ301" s="22"/>
      <c r="BWR301" s="22"/>
      <c r="BWS301" s="22"/>
      <c r="BWT301" s="22"/>
      <c r="BWU301" s="22"/>
      <c r="BWV301" s="22"/>
      <c r="BWW301" s="22"/>
      <c r="BWX301" s="22"/>
      <c r="BWY301" s="22"/>
      <c r="BWZ301" s="22"/>
      <c r="BXA301" s="22"/>
      <c r="BXB301" s="22"/>
      <c r="BXC301" s="22"/>
      <c r="BXD301" s="22"/>
      <c r="BXE301" s="22"/>
      <c r="BXF301" s="22"/>
      <c r="BXG301" s="22"/>
      <c r="BXH301" s="22"/>
      <c r="BXI301" s="22"/>
      <c r="BXJ301" s="22"/>
      <c r="BXK301" s="22"/>
      <c r="BXL301" s="22"/>
      <c r="BXM301" s="22"/>
      <c r="BXN301" s="22"/>
      <c r="BXO301" s="22"/>
      <c r="BXP301" s="22"/>
      <c r="BXQ301" s="22"/>
      <c r="BXR301" s="22"/>
      <c r="BXS301" s="22"/>
      <c r="BXT301" s="22"/>
      <c r="BXU301" s="22"/>
      <c r="BXV301" s="22"/>
      <c r="BXW301" s="22"/>
      <c r="BXX301" s="22"/>
      <c r="BXY301" s="22"/>
      <c r="BXZ301" s="22"/>
      <c r="BYA301" s="22"/>
      <c r="BYB301" s="22"/>
      <c r="BYC301" s="22"/>
      <c r="BYD301" s="22"/>
      <c r="BYE301" s="22"/>
      <c r="BYF301" s="22"/>
      <c r="BYG301" s="22"/>
      <c r="BYH301" s="22"/>
      <c r="BYI301" s="22"/>
      <c r="BYJ301" s="22"/>
      <c r="BYK301" s="22"/>
      <c r="BYL301" s="22"/>
      <c r="BYM301" s="22"/>
      <c r="BYN301" s="22"/>
      <c r="BYO301" s="22"/>
      <c r="BYP301" s="22"/>
      <c r="BYQ301" s="22"/>
      <c r="BYR301" s="22"/>
      <c r="BYS301" s="22"/>
      <c r="BYT301" s="22"/>
      <c r="BYU301" s="22"/>
      <c r="BYV301" s="22"/>
      <c r="BYW301" s="22"/>
      <c r="BYX301" s="22"/>
      <c r="BYY301" s="22"/>
      <c r="BYZ301" s="22"/>
      <c r="BZA301" s="22"/>
      <c r="BZB301" s="22"/>
      <c r="BZC301" s="22"/>
      <c r="BZD301" s="22"/>
      <c r="BZE301" s="22"/>
      <c r="BZF301" s="22"/>
      <c r="BZG301" s="22"/>
      <c r="BZH301" s="22"/>
      <c r="BZI301" s="22"/>
      <c r="BZJ301" s="22"/>
      <c r="BZK301" s="22"/>
      <c r="BZL301" s="22"/>
      <c r="BZM301" s="22"/>
      <c r="BZN301" s="22"/>
      <c r="BZO301" s="22"/>
      <c r="BZP301" s="22"/>
      <c r="BZQ301" s="22"/>
      <c r="BZR301" s="22"/>
      <c r="BZS301" s="22"/>
      <c r="BZT301" s="22"/>
      <c r="BZU301" s="22"/>
      <c r="BZV301" s="22"/>
      <c r="BZW301" s="22"/>
      <c r="BZX301" s="22"/>
      <c r="BZY301" s="22"/>
      <c r="BZZ301" s="22"/>
      <c r="CAA301" s="22"/>
      <c r="CAB301" s="22"/>
      <c r="CAC301" s="22"/>
      <c r="CAD301" s="22"/>
      <c r="CAE301" s="22"/>
      <c r="CAF301" s="22"/>
      <c r="CAG301" s="22"/>
      <c r="CAH301" s="22"/>
      <c r="CAI301" s="22"/>
      <c r="CAJ301" s="22"/>
      <c r="CAK301" s="22"/>
      <c r="CAL301" s="22"/>
      <c r="CAM301" s="22"/>
      <c r="CAN301" s="22"/>
      <c r="CAO301" s="22"/>
      <c r="CAP301" s="22"/>
      <c r="CAQ301" s="22"/>
      <c r="CAR301" s="22"/>
      <c r="CAS301" s="22"/>
      <c r="CAT301" s="22"/>
      <c r="CAU301" s="22"/>
      <c r="CAV301" s="22"/>
      <c r="CAW301" s="22"/>
      <c r="CAX301" s="22"/>
      <c r="CAY301" s="22"/>
      <c r="CAZ301" s="22"/>
      <c r="CBA301" s="22"/>
      <c r="CBB301" s="22"/>
      <c r="CBC301" s="22"/>
      <c r="CBD301" s="22"/>
      <c r="CBE301" s="22"/>
      <c r="CBF301" s="22"/>
      <c r="CBG301" s="22"/>
      <c r="CBH301" s="22"/>
      <c r="CBI301" s="22"/>
      <c r="CBJ301" s="22"/>
      <c r="CBK301" s="22"/>
      <c r="CBL301" s="22"/>
      <c r="CBM301" s="22"/>
      <c r="CBN301" s="22"/>
      <c r="CBO301" s="22"/>
      <c r="CBP301" s="22"/>
      <c r="CBQ301" s="22"/>
      <c r="CBR301" s="22"/>
      <c r="CBS301" s="22"/>
      <c r="CBT301" s="22"/>
      <c r="CBU301" s="22"/>
      <c r="CBV301" s="22"/>
      <c r="CBW301" s="22"/>
      <c r="CBX301" s="22"/>
      <c r="CBY301" s="22"/>
      <c r="CBZ301" s="22"/>
      <c r="CCA301" s="22"/>
      <c r="CCB301" s="22"/>
      <c r="CCC301" s="22"/>
      <c r="CCD301" s="22"/>
      <c r="CCE301" s="22"/>
      <c r="CCF301" s="22"/>
      <c r="CCG301" s="22"/>
      <c r="CCH301" s="22"/>
      <c r="CCI301" s="22"/>
      <c r="CCJ301" s="22"/>
      <c r="CCK301" s="22"/>
      <c r="CCL301" s="22"/>
      <c r="CCM301" s="22"/>
      <c r="CCN301" s="22"/>
      <c r="CCO301" s="22"/>
      <c r="CCP301" s="22"/>
      <c r="CCQ301" s="22"/>
      <c r="CCR301" s="22"/>
      <c r="CCS301" s="22"/>
      <c r="CCT301" s="22"/>
      <c r="CCU301" s="22"/>
      <c r="CCV301" s="22"/>
      <c r="CCW301" s="22"/>
      <c r="CCX301" s="22"/>
      <c r="CCY301" s="22"/>
      <c r="CCZ301" s="22"/>
      <c r="CDA301" s="22"/>
      <c r="CDB301" s="22"/>
      <c r="CDC301" s="22"/>
      <c r="CDD301" s="22"/>
      <c r="CDE301" s="22"/>
      <c r="CDF301" s="22"/>
      <c r="CDG301" s="22"/>
      <c r="CDH301" s="22"/>
      <c r="CDI301" s="22"/>
      <c r="CDJ301" s="22"/>
      <c r="CDK301" s="22"/>
      <c r="CDL301" s="22"/>
      <c r="CDM301" s="22"/>
      <c r="CDN301" s="22"/>
      <c r="CDO301" s="22"/>
      <c r="CDP301" s="22"/>
      <c r="CDQ301" s="22"/>
      <c r="CDR301" s="22"/>
      <c r="CDS301" s="22"/>
      <c r="CDT301" s="22"/>
      <c r="CDU301" s="22"/>
      <c r="CDV301" s="22"/>
      <c r="CDW301" s="22"/>
      <c r="CDX301" s="22"/>
      <c r="CDY301" s="22"/>
      <c r="CDZ301" s="22"/>
      <c r="CEA301" s="22"/>
      <c r="CEB301" s="22"/>
      <c r="CEC301" s="22"/>
      <c r="CED301" s="22"/>
      <c r="CEE301" s="22"/>
      <c r="CEF301" s="22"/>
      <c r="CEG301" s="22"/>
      <c r="CEH301" s="22"/>
      <c r="CEI301" s="22"/>
      <c r="CEJ301" s="22"/>
      <c r="CEK301" s="22"/>
      <c r="CEL301" s="22"/>
      <c r="CEM301" s="22"/>
      <c r="CEN301" s="22"/>
      <c r="CEO301" s="22"/>
      <c r="CEP301" s="22"/>
      <c r="CEQ301" s="22"/>
      <c r="CER301" s="22"/>
      <c r="CES301" s="22"/>
      <c r="CET301" s="22"/>
      <c r="CEU301" s="22"/>
      <c r="CEV301" s="22"/>
      <c r="CEW301" s="22"/>
      <c r="CEX301" s="22"/>
      <c r="CEY301" s="22"/>
      <c r="CEZ301" s="22"/>
      <c r="CFA301" s="22"/>
      <c r="CFB301" s="22"/>
      <c r="CFC301" s="22"/>
      <c r="CFD301" s="22"/>
      <c r="CFE301" s="22"/>
      <c r="CFF301" s="22"/>
      <c r="CFG301" s="22"/>
      <c r="CFH301" s="22"/>
      <c r="CFI301" s="22"/>
      <c r="CFJ301" s="22"/>
      <c r="CFK301" s="22"/>
      <c r="CFL301" s="22"/>
      <c r="CFM301" s="22"/>
      <c r="CFN301" s="22"/>
      <c r="CFO301" s="22"/>
      <c r="CFP301" s="22"/>
      <c r="CFQ301" s="22"/>
      <c r="CFR301" s="22"/>
      <c r="CFS301" s="22"/>
      <c r="CFT301" s="22"/>
      <c r="CFU301" s="22"/>
      <c r="CFV301" s="22"/>
      <c r="CFW301" s="22"/>
      <c r="CFX301" s="22"/>
      <c r="CFY301" s="22"/>
      <c r="CFZ301" s="22"/>
      <c r="CGA301" s="22"/>
      <c r="CGB301" s="22"/>
      <c r="CGC301" s="22"/>
      <c r="CGD301" s="22"/>
      <c r="CGE301" s="22"/>
      <c r="CGF301" s="22"/>
      <c r="CGG301" s="22"/>
      <c r="CGH301" s="22"/>
      <c r="CGI301" s="22"/>
      <c r="CGJ301" s="22"/>
      <c r="CGK301" s="22"/>
      <c r="CGL301" s="22"/>
      <c r="CGM301" s="22"/>
      <c r="CGN301" s="22"/>
      <c r="CGO301" s="22"/>
      <c r="CGP301" s="22"/>
      <c r="CGQ301" s="22"/>
      <c r="CGR301" s="22"/>
      <c r="CGS301" s="22"/>
      <c r="CGT301" s="22"/>
      <c r="CGU301" s="22"/>
      <c r="CGV301" s="22"/>
      <c r="CGW301" s="22"/>
      <c r="CGX301" s="22"/>
      <c r="CGY301" s="22"/>
      <c r="CGZ301" s="22"/>
      <c r="CHA301" s="22"/>
      <c r="CHB301" s="22"/>
      <c r="CHC301" s="22"/>
      <c r="CHD301" s="22"/>
      <c r="CHE301" s="22"/>
      <c r="CHF301" s="22"/>
      <c r="CHG301" s="22"/>
      <c r="CHH301" s="22"/>
      <c r="CHI301" s="22"/>
      <c r="CHJ301" s="22"/>
      <c r="CHK301" s="22"/>
      <c r="CHL301" s="22"/>
      <c r="CHM301" s="22"/>
      <c r="CHN301" s="22"/>
      <c r="CHO301" s="22"/>
      <c r="CHP301" s="22"/>
      <c r="CHQ301" s="22"/>
      <c r="CHR301" s="22"/>
      <c r="CHS301" s="22"/>
      <c r="CHT301" s="22"/>
      <c r="CHU301" s="22"/>
      <c r="CHV301" s="22"/>
      <c r="CHW301" s="22"/>
      <c r="CHX301" s="22"/>
      <c r="CHY301" s="22"/>
      <c r="CHZ301" s="22"/>
      <c r="CIA301" s="22"/>
      <c r="CIB301" s="22"/>
      <c r="CIC301" s="22"/>
      <c r="CID301" s="22"/>
      <c r="CIE301" s="22"/>
      <c r="CIF301" s="22"/>
      <c r="CIG301" s="22"/>
      <c r="CIH301" s="22"/>
      <c r="CII301" s="22"/>
      <c r="CIJ301" s="22"/>
      <c r="CIK301" s="22"/>
      <c r="CIL301" s="22"/>
      <c r="CIM301" s="22"/>
      <c r="CIN301" s="22"/>
      <c r="CIO301" s="22"/>
      <c r="CIP301" s="22"/>
      <c r="CIQ301" s="22"/>
      <c r="CIR301" s="22"/>
      <c r="CIS301" s="22"/>
      <c r="CIT301" s="22"/>
      <c r="CIU301" s="22"/>
      <c r="CIV301" s="22"/>
      <c r="CIW301" s="22"/>
      <c r="CIX301" s="22"/>
      <c r="CIY301" s="22"/>
      <c r="CIZ301" s="22"/>
      <c r="CJA301" s="22"/>
      <c r="CJB301" s="22"/>
      <c r="CJC301" s="22"/>
      <c r="CJD301" s="22"/>
      <c r="CJE301" s="22"/>
      <c r="CJF301" s="22"/>
      <c r="CJG301" s="22"/>
      <c r="CJH301" s="22"/>
      <c r="CJI301" s="22"/>
      <c r="CJJ301" s="22"/>
      <c r="CJK301" s="22"/>
      <c r="CJL301" s="22"/>
      <c r="CJM301" s="22"/>
      <c r="CJN301" s="22"/>
      <c r="CJO301" s="22"/>
      <c r="CJP301" s="22"/>
      <c r="CJQ301" s="22"/>
      <c r="CJR301" s="22"/>
      <c r="CJS301" s="22"/>
      <c r="CJT301" s="22"/>
      <c r="CJU301" s="22"/>
      <c r="CJV301" s="22"/>
      <c r="CJW301" s="22"/>
      <c r="CJX301" s="22"/>
      <c r="CJY301" s="22"/>
      <c r="CJZ301" s="22"/>
      <c r="CKA301" s="22"/>
      <c r="CKB301" s="22"/>
      <c r="CKC301" s="22"/>
      <c r="CKD301" s="22"/>
      <c r="CKE301" s="22"/>
      <c r="CKF301" s="22"/>
      <c r="CKG301" s="22"/>
      <c r="CKH301" s="22"/>
      <c r="CKI301" s="22"/>
      <c r="CKJ301" s="22"/>
      <c r="CKK301" s="22"/>
      <c r="CKL301" s="22"/>
      <c r="CKM301" s="22"/>
      <c r="CKN301" s="22"/>
      <c r="CKO301" s="22"/>
      <c r="CKP301" s="22"/>
      <c r="CKQ301" s="22"/>
      <c r="CKR301" s="22"/>
      <c r="CKS301" s="22"/>
      <c r="CKT301" s="22"/>
      <c r="CKU301" s="22"/>
      <c r="CKV301" s="22"/>
      <c r="CKW301" s="22"/>
      <c r="CKX301" s="22"/>
      <c r="CKY301" s="22"/>
      <c r="CKZ301" s="22"/>
      <c r="CLA301" s="22"/>
      <c r="CLB301" s="22"/>
      <c r="CLC301" s="22"/>
      <c r="CLD301" s="22"/>
      <c r="CLE301" s="22"/>
      <c r="CLF301" s="22"/>
      <c r="CLG301" s="22"/>
      <c r="CLH301" s="22"/>
      <c r="CLI301" s="22"/>
      <c r="CLJ301" s="22"/>
      <c r="CLK301" s="22"/>
      <c r="CLL301" s="22"/>
      <c r="CLM301" s="22"/>
      <c r="CLN301" s="22"/>
      <c r="CLO301" s="22"/>
      <c r="CLP301" s="22"/>
      <c r="CLQ301" s="22"/>
      <c r="CLR301" s="22"/>
      <c r="CLS301" s="22"/>
      <c r="CLT301" s="22"/>
      <c r="CLU301" s="22"/>
      <c r="CLV301" s="22"/>
      <c r="CLW301" s="22"/>
      <c r="CLX301" s="22"/>
      <c r="CLY301" s="22"/>
      <c r="CLZ301" s="22"/>
      <c r="CMA301" s="22"/>
      <c r="CMB301" s="22"/>
      <c r="CMC301" s="22"/>
      <c r="CMD301" s="22"/>
      <c r="CME301" s="22"/>
      <c r="CMF301" s="22"/>
      <c r="CMG301" s="22"/>
      <c r="CMH301" s="22"/>
      <c r="CMI301" s="22"/>
      <c r="CMJ301" s="22"/>
      <c r="CMK301" s="22"/>
      <c r="CML301" s="22"/>
      <c r="CMM301" s="22"/>
      <c r="CMN301" s="22"/>
      <c r="CMO301" s="22"/>
      <c r="CMP301" s="22"/>
      <c r="CMQ301" s="22"/>
      <c r="CMR301" s="22"/>
      <c r="CMS301" s="22"/>
      <c r="CMT301" s="22"/>
      <c r="CMU301" s="22"/>
      <c r="CMV301" s="22"/>
      <c r="CMW301" s="22"/>
      <c r="CMX301" s="22"/>
      <c r="CMY301" s="22"/>
      <c r="CMZ301" s="22"/>
      <c r="CNA301" s="22"/>
      <c r="CNB301" s="22"/>
      <c r="CNC301" s="22"/>
      <c r="CND301" s="22"/>
      <c r="CNE301" s="22"/>
      <c r="CNF301" s="22"/>
      <c r="CNG301" s="22"/>
      <c r="CNH301" s="22"/>
      <c r="CNI301" s="22"/>
      <c r="CNJ301" s="22"/>
      <c r="CNK301" s="22"/>
      <c r="CNL301" s="22"/>
      <c r="CNM301" s="22"/>
      <c r="CNN301" s="22"/>
      <c r="CNO301" s="22"/>
      <c r="CNP301" s="22"/>
      <c r="CNQ301" s="22"/>
      <c r="CNR301" s="22"/>
      <c r="CNS301" s="22"/>
      <c r="CNT301" s="22"/>
      <c r="CNU301" s="22"/>
      <c r="CNV301" s="22"/>
      <c r="CNW301" s="22"/>
      <c r="CNX301" s="22"/>
      <c r="CNY301" s="22"/>
      <c r="CNZ301" s="22"/>
      <c r="COA301" s="22"/>
      <c r="COB301" s="22"/>
      <c r="COC301" s="22"/>
      <c r="COD301" s="22"/>
      <c r="COE301" s="22"/>
      <c r="COF301" s="22"/>
      <c r="COG301" s="22"/>
      <c r="COH301" s="22"/>
      <c r="COI301" s="22"/>
      <c r="COJ301" s="22"/>
      <c r="COK301" s="22"/>
      <c r="COL301" s="22"/>
      <c r="COM301" s="22"/>
      <c r="CON301" s="22"/>
      <c r="COO301" s="22"/>
      <c r="COP301" s="22"/>
      <c r="COQ301" s="22"/>
      <c r="COR301" s="22"/>
      <c r="COS301" s="22"/>
      <c r="COT301" s="22"/>
      <c r="COU301" s="22"/>
      <c r="COV301" s="22"/>
      <c r="COW301" s="22"/>
      <c r="COX301" s="22"/>
      <c r="COY301" s="22"/>
      <c r="COZ301" s="22"/>
      <c r="CPA301" s="22"/>
      <c r="CPB301" s="22"/>
      <c r="CPC301" s="22"/>
      <c r="CPD301" s="22"/>
      <c r="CPE301" s="22"/>
      <c r="CPF301" s="22"/>
      <c r="CPG301" s="22"/>
      <c r="CPH301" s="22"/>
      <c r="CPI301" s="22"/>
      <c r="CPJ301" s="22"/>
      <c r="CPK301" s="22"/>
      <c r="CPL301" s="22"/>
      <c r="CPM301" s="22"/>
      <c r="CPN301" s="22"/>
      <c r="CPO301" s="22"/>
      <c r="CPP301" s="22"/>
      <c r="CPQ301" s="22"/>
      <c r="CPR301" s="22"/>
      <c r="CPS301" s="22"/>
      <c r="CPT301" s="22"/>
      <c r="CPU301" s="22"/>
      <c r="CPV301" s="22"/>
      <c r="CPW301" s="22"/>
      <c r="CPX301" s="22"/>
      <c r="CPY301" s="22"/>
      <c r="CPZ301" s="22"/>
      <c r="CQA301" s="22"/>
      <c r="CQB301" s="22"/>
      <c r="CQC301" s="22"/>
      <c r="CQD301" s="22"/>
      <c r="CQE301" s="22"/>
      <c r="CQF301" s="22"/>
      <c r="CQG301" s="22"/>
      <c r="CQH301" s="22"/>
      <c r="CQI301" s="22"/>
      <c r="CQJ301" s="22"/>
      <c r="CQK301" s="22"/>
      <c r="CQL301" s="22"/>
      <c r="CQM301" s="22"/>
      <c r="CQN301" s="22"/>
      <c r="CQO301" s="22"/>
      <c r="CQP301" s="22"/>
      <c r="CQQ301" s="22"/>
      <c r="CQR301" s="22"/>
      <c r="CQS301" s="22"/>
      <c r="CQT301" s="22"/>
      <c r="CQU301" s="22"/>
      <c r="CQV301" s="22"/>
      <c r="CQW301" s="22"/>
      <c r="CQX301" s="22"/>
      <c r="CQY301" s="22"/>
      <c r="CQZ301" s="22"/>
      <c r="CRA301" s="22"/>
      <c r="CRB301" s="22"/>
      <c r="CRC301" s="22"/>
      <c r="CRD301" s="22"/>
      <c r="CRE301" s="22"/>
      <c r="CRF301" s="22"/>
      <c r="CRG301" s="22"/>
      <c r="CRH301" s="22"/>
      <c r="CRI301" s="22"/>
      <c r="CRJ301" s="22"/>
      <c r="CRK301" s="22"/>
      <c r="CRL301" s="22"/>
      <c r="CRM301" s="22"/>
      <c r="CRN301" s="22"/>
      <c r="CRO301" s="22"/>
      <c r="CRP301" s="22"/>
      <c r="CRQ301" s="22"/>
      <c r="CRR301" s="22"/>
      <c r="CRS301" s="22"/>
      <c r="CRT301" s="22"/>
      <c r="CRU301" s="22"/>
      <c r="CRV301" s="22"/>
      <c r="CRW301" s="22"/>
      <c r="CRX301" s="22"/>
      <c r="CRY301" s="22"/>
      <c r="CRZ301" s="22"/>
      <c r="CSA301" s="22"/>
      <c r="CSB301" s="22"/>
      <c r="CSC301" s="22"/>
      <c r="CSD301" s="22"/>
      <c r="CSE301" s="22"/>
      <c r="CSF301" s="22"/>
      <c r="CSG301" s="22"/>
      <c r="CSH301" s="22"/>
      <c r="CSI301" s="22"/>
      <c r="CSJ301" s="22"/>
      <c r="CSK301" s="22"/>
      <c r="CSL301" s="22"/>
      <c r="CSM301" s="22"/>
      <c r="CSN301" s="22"/>
      <c r="CSO301" s="22"/>
      <c r="CSP301" s="22"/>
      <c r="CSQ301" s="22"/>
      <c r="CSR301" s="22"/>
      <c r="CSS301" s="22"/>
      <c r="CST301" s="22"/>
      <c r="CSU301" s="22"/>
      <c r="CSV301" s="22"/>
      <c r="CSW301" s="22"/>
      <c r="CSX301" s="22"/>
      <c r="CSY301" s="22"/>
      <c r="CSZ301" s="22"/>
      <c r="CTA301" s="22"/>
      <c r="CTB301" s="22"/>
      <c r="CTC301" s="22"/>
      <c r="CTD301" s="22"/>
      <c r="CTE301" s="22"/>
      <c r="CTF301" s="22"/>
      <c r="CTG301" s="22"/>
      <c r="CTH301" s="22"/>
      <c r="CTI301" s="22"/>
      <c r="CTJ301" s="22"/>
      <c r="CTK301" s="22"/>
      <c r="CTL301" s="22"/>
      <c r="CTM301" s="22"/>
      <c r="CTN301" s="22"/>
      <c r="CTO301" s="22"/>
      <c r="CTP301" s="22"/>
      <c r="CTQ301" s="22"/>
      <c r="CTR301" s="22"/>
      <c r="CTS301" s="22"/>
      <c r="CTT301" s="22"/>
      <c r="CTU301" s="22"/>
      <c r="CTV301" s="22"/>
      <c r="CTW301" s="22"/>
      <c r="CTX301" s="22"/>
      <c r="CTY301" s="22"/>
      <c r="CTZ301" s="22"/>
      <c r="CUA301" s="22"/>
      <c r="CUB301" s="22"/>
      <c r="CUC301" s="22"/>
      <c r="CUD301" s="22"/>
      <c r="CUE301" s="22"/>
      <c r="CUF301" s="22"/>
      <c r="CUG301" s="22"/>
      <c r="CUH301" s="22"/>
      <c r="CUI301" s="22"/>
      <c r="CUJ301" s="22"/>
      <c r="CUK301" s="22"/>
      <c r="CUL301" s="22"/>
      <c r="CUM301" s="22"/>
      <c r="CUN301" s="22"/>
      <c r="CUO301" s="22"/>
      <c r="CUP301" s="22"/>
      <c r="CUQ301" s="22"/>
      <c r="CUR301" s="22"/>
      <c r="CUS301" s="22"/>
      <c r="CUT301" s="22"/>
      <c r="CUU301" s="22"/>
      <c r="CUV301" s="22"/>
      <c r="CUW301" s="22"/>
      <c r="CUX301" s="22"/>
      <c r="CUY301" s="22"/>
      <c r="CUZ301" s="22"/>
      <c r="CVA301" s="22"/>
      <c r="CVB301" s="22"/>
      <c r="CVC301" s="22"/>
      <c r="CVD301" s="22"/>
      <c r="CVE301" s="22"/>
      <c r="CVF301" s="22"/>
      <c r="CVG301" s="22"/>
      <c r="CVH301" s="22"/>
      <c r="CVI301" s="22"/>
      <c r="CVJ301" s="22"/>
      <c r="CVK301" s="22"/>
      <c r="CVL301" s="22"/>
      <c r="CVM301" s="22"/>
      <c r="CVN301" s="22"/>
      <c r="CVO301" s="22"/>
      <c r="CVP301" s="22"/>
      <c r="CVQ301" s="22"/>
      <c r="CVR301" s="22"/>
      <c r="CVS301" s="22"/>
      <c r="CVT301" s="22"/>
      <c r="CVU301" s="22"/>
      <c r="CVV301" s="22"/>
      <c r="CVW301" s="22"/>
      <c r="CVX301" s="22"/>
      <c r="CVY301" s="22"/>
      <c r="CVZ301" s="22"/>
      <c r="CWA301" s="22"/>
      <c r="CWB301" s="22"/>
      <c r="CWC301" s="22"/>
      <c r="CWD301" s="22"/>
      <c r="CWE301" s="22"/>
      <c r="CWF301" s="22"/>
      <c r="CWG301" s="22"/>
      <c r="CWH301" s="22"/>
      <c r="CWI301" s="22"/>
      <c r="CWJ301" s="22"/>
      <c r="CWK301" s="22"/>
      <c r="CWL301" s="22"/>
      <c r="CWM301" s="22"/>
      <c r="CWN301" s="22"/>
      <c r="CWO301" s="22"/>
      <c r="CWP301" s="22"/>
      <c r="CWQ301" s="22"/>
      <c r="CWR301" s="22"/>
      <c r="CWS301" s="22"/>
      <c r="CWT301" s="22"/>
      <c r="CWU301" s="22"/>
      <c r="CWV301" s="22"/>
      <c r="CWW301" s="22"/>
      <c r="CWX301" s="22"/>
      <c r="CWY301" s="22"/>
      <c r="CWZ301" s="22"/>
      <c r="CXA301" s="22"/>
      <c r="CXB301" s="22"/>
      <c r="CXC301" s="22"/>
      <c r="CXD301" s="22"/>
      <c r="CXE301" s="22"/>
      <c r="CXF301" s="22"/>
      <c r="CXG301" s="22"/>
      <c r="CXH301" s="22"/>
      <c r="CXI301" s="22"/>
      <c r="CXJ301" s="22"/>
      <c r="CXK301" s="22"/>
      <c r="CXL301" s="22"/>
      <c r="CXM301" s="22"/>
      <c r="CXN301" s="22"/>
      <c r="CXO301" s="22"/>
      <c r="CXP301" s="22"/>
      <c r="CXQ301" s="22"/>
      <c r="CXR301" s="22"/>
      <c r="CXS301" s="22"/>
      <c r="CXT301" s="22"/>
      <c r="CXU301" s="22"/>
      <c r="CXV301" s="22"/>
      <c r="CXW301" s="22"/>
      <c r="CXX301" s="22"/>
      <c r="CXY301" s="22"/>
      <c r="CXZ301" s="22"/>
      <c r="CYA301" s="22"/>
      <c r="CYB301" s="22"/>
      <c r="CYC301" s="22"/>
      <c r="CYD301" s="22"/>
      <c r="CYE301" s="22"/>
      <c r="CYF301" s="22"/>
      <c r="CYG301" s="22"/>
      <c r="CYH301" s="22"/>
      <c r="CYI301" s="22"/>
      <c r="CYJ301" s="22"/>
      <c r="CYK301" s="22"/>
      <c r="CYL301" s="22"/>
      <c r="CYM301" s="22"/>
      <c r="CYN301" s="22"/>
      <c r="CYO301" s="22"/>
      <c r="CYP301" s="22"/>
      <c r="CYQ301" s="22"/>
      <c r="CYR301" s="22"/>
      <c r="CYS301" s="22"/>
      <c r="CYT301" s="22"/>
      <c r="CYU301" s="22"/>
      <c r="CYV301" s="22"/>
      <c r="CYW301" s="22"/>
      <c r="CYX301" s="22"/>
      <c r="CYY301" s="22"/>
      <c r="CYZ301" s="22"/>
      <c r="CZA301" s="22"/>
      <c r="CZB301" s="22"/>
      <c r="CZC301" s="22"/>
      <c r="CZD301" s="22"/>
      <c r="CZE301" s="22"/>
      <c r="CZF301" s="22"/>
      <c r="CZG301" s="22"/>
      <c r="CZH301" s="22"/>
      <c r="CZI301" s="22"/>
      <c r="CZJ301" s="22"/>
      <c r="CZK301" s="22"/>
      <c r="CZL301" s="22"/>
      <c r="CZM301" s="22"/>
      <c r="CZN301" s="22"/>
      <c r="CZO301" s="22"/>
      <c r="CZP301" s="22"/>
      <c r="CZQ301" s="22"/>
      <c r="CZR301" s="22"/>
      <c r="CZS301" s="22"/>
      <c r="CZT301" s="22"/>
      <c r="CZU301" s="22"/>
      <c r="CZV301" s="22"/>
      <c r="CZW301" s="22"/>
      <c r="CZX301" s="22"/>
      <c r="CZY301" s="22"/>
      <c r="CZZ301" s="22"/>
      <c r="DAA301" s="22"/>
      <c r="DAB301" s="22"/>
      <c r="DAC301" s="22"/>
      <c r="DAD301" s="22"/>
      <c r="DAE301" s="22"/>
      <c r="DAF301" s="22"/>
      <c r="DAG301" s="22"/>
      <c r="DAH301" s="22"/>
      <c r="DAI301" s="22"/>
      <c r="DAJ301" s="22"/>
      <c r="DAK301" s="22"/>
      <c r="DAL301" s="22"/>
      <c r="DAM301" s="22"/>
      <c r="DAN301" s="22"/>
      <c r="DAO301" s="22"/>
      <c r="DAP301" s="22"/>
      <c r="DAQ301" s="22"/>
      <c r="DAR301" s="22"/>
      <c r="DAS301" s="22"/>
      <c r="DAT301" s="22"/>
      <c r="DAU301" s="22"/>
      <c r="DAV301" s="22"/>
      <c r="DAW301" s="22"/>
      <c r="DAX301" s="22"/>
      <c r="DAY301" s="22"/>
      <c r="DAZ301" s="22"/>
      <c r="DBA301" s="22"/>
      <c r="DBB301" s="22"/>
      <c r="DBC301" s="22"/>
      <c r="DBD301" s="22"/>
      <c r="DBE301" s="22"/>
      <c r="DBF301" s="22"/>
      <c r="DBG301" s="22"/>
      <c r="DBH301" s="22"/>
      <c r="DBI301" s="22"/>
      <c r="DBJ301" s="22"/>
      <c r="DBK301" s="22"/>
      <c r="DBL301" s="22"/>
      <c r="DBM301" s="22"/>
      <c r="DBN301" s="22"/>
      <c r="DBO301" s="22"/>
      <c r="DBP301" s="22"/>
      <c r="DBQ301" s="22"/>
      <c r="DBR301" s="22"/>
      <c r="DBS301" s="22"/>
      <c r="DBT301" s="22"/>
      <c r="DBU301" s="22"/>
      <c r="DBV301" s="22"/>
      <c r="DBW301" s="22"/>
      <c r="DBX301" s="22"/>
      <c r="DBY301" s="22"/>
      <c r="DBZ301" s="22"/>
      <c r="DCA301" s="22"/>
      <c r="DCB301" s="22"/>
      <c r="DCC301" s="22"/>
      <c r="DCD301" s="22"/>
      <c r="DCE301" s="22"/>
      <c r="DCF301" s="22"/>
      <c r="DCG301" s="22"/>
      <c r="DCH301" s="22"/>
      <c r="DCI301" s="22"/>
      <c r="DCJ301" s="22"/>
      <c r="DCK301" s="22"/>
      <c r="DCL301" s="22"/>
      <c r="DCM301" s="22"/>
      <c r="DCN301" s="22"/>
      <c r="DCO301" s="22"/>
      <c r="DCP301" s="22"/>
      <c r="DCQ301" s="22"/>
      <c r="DCR301" s="22"/>
      <c r="DCS301" s="22"/>
      <c r="DCT301" s="22"/>
      <c r="DCU301" s="22"/>
      <c r="DCV301" s="22"/>
      <c r="DCW301" s="22"/>
      <c r="DCX301" s="22"/>
      <c r="DCY301" s="22"/>
      <c r="DCZ301" s="22"/>
      <c r="DDA301" s="22"/>
      <c r="DDB301" s="22"/>
      <c r="DDC301" s="22"/>
      <c r="DDD301" s="22"/>
      <c r="DDE301" s="22"/>
      <c r="DDF301" s="22"/>
      <c r="DDG301" s="22"/>
      <c r="DDH301" s="22"/>
      <c r="DDI301" s="22"/>
      <c r="DDJ301" s="22"/>
      <c r="DDK301" s="22"/>
      <c r="DDL301" s="22"/>
      <c r="DDM301" s="22"/>
      <c r="DDN301" s="22"/>
      <c r="DDO301" s="22"/>
      <c r="DDP301" s="22"/>
      <c r="DDQ301" s="22"/>
      <c r="DDR301" s="22"/>
      <c r="DDS301" s="22"/>
      <c r="DDT301" s="22"/>
      <c r="DDU301" s="22"/>
      <c r="DDV301" s="22"/>
      <c r="DDW301" s="22"/>
      <c r="DDX301" s="22"/>
      <c r="DDY301" s="22"/>
      <c r="DDZ301" s="22"/>
      <c r="DEA301" s="22"/>
      <c r="DEB301" s="22"/>
      <c r="DEC301" s="22"/>
      <c r="DED301" s="22"/>
      <c r="DEE301" s="22"/>
      <c r="DEF301" s="22"/>
      <c r="DEG301" s="22"/>
      <c r="DEH301" s="22"/>
      <c r="DEI301" s="22"/>
      <c r="DEJ301" s="22"/>
      <c r="DEK301" s="22"/>
      <c r="DEL301" s="22"/>
      <c r="DEM301" s="22"/>
      <c r="DEN301" s="22"/>
      <c r="DEO301" s="22"/>
      <c r="DEP301" s="22"/>
      <c r="DEQ301" s="22"/>
      <c r="DER301" s="22"/>
      <c r="DES301" s="22"/>
      <c r="DET301" s="22"/>
      <c r="DEU301" s="22"/>
      <c r="DEV301" s="22"/>
      <c r="DEW301" s="22"/>
      <c r="DEX301" s="22"/>
      <c r="DEY301" s="22"/>
      <c r="DEZ301" s="22"/>
      <c r="DFA301" s="22"/>
      <c r="DFB301" s="22"/>
      <c r="DFC301" s="22"/>
      <c r="DFD301" s="22"/>
      <c r="DFE301" s="22"/>
      <c r="DFF301" s="22"/>
      <c r="DFG301" s="22"/>
      <c r="DFH301" s="22"/>
      <c r="DFI301" s="22"/>
      <c r="DFJ301" s="22"/>
      <c r="DFK301" s="22"/>
      <c r="DFL301" s="22"/>
      <c r="DFM301" s="22"/>
      <c r="DFN301" s="22"/>
      <c r="DFO301" s="22"/>
      <c r="DFP301" s="22"/>
      <c r="DFQ301" s="22"/>
      <c r="DFR301" s="22"/>
      <c r="DFS301" s="22"/>
      <c r="DFT301" s="22"/>
      <c r="DFU301" s="22"/>
      <c r="DFV301" s="22"/>
      <c r="DFW301" s="22"/>
      <c r="DFX301" s="22"/>
      <c r="DFY301" s="22"/>
      <c r="DFZ301" s="22"/>
      <c r="DGA301" s="22"/>
      <c r="DGB301" s="22"/>
      <c r="DGC301" s="22"/>
      <c r="DGD301" s="22"/>
      <c r="DGE301" s="22"/>
      <c r="DGF301" s="22"/>
      <c r="DGG301" s="22"/>
      <c r="DGH301" s="22"/>
      <c r="DGI301" s="22"/>
      <c r="DGJ301" s="22"/>
      <c r="DGK301" s="22"/>
      <c r="DGL301" s="22"/>
      <c r="DGM301" s="22"/>
      <c r="DGN301" s="22"/>
      <c r="DGO301" s="22"/>
      <c r="DGP301" s="22"/>
      <c r="DGQ301" s="22"/>
      <c r="DGR301" s="22"/>
      <c r="DGS301" s="22"/>
      <c r="DGT301" s="22"/>
      <c r="DGU301" s="22"/>
      <c r="DGV301" s="22"/>
      <c r="DGW301" s="22"/>
      <c r="DGX301" s="22"/>
      <c r="DGY301" s="22"/>
      <c r="DGZ301" s="22"/>
      <c r="DHA301" s="22"/>
      <c r="DHB301" s="22"/>
      <c r="DHC301" s="22"/>
      <c r="DHD301" s="22"/>
      <c r="DHE301" s="22"/>
      <c r="DHF301" s="22"/>
      <c r="DHG301" s="22"/>
      <c r="DHH301" s="22"/>
      <c r="DHI301" s="22"/>
      <c r="DHJ301" s="22"/>
      <c r="DHK301" s="22"/>
      <c r="DHL301" s="22"/>
      <c r="DHM301" s="22"/>
      <c r="DHN301" s="22"/>
      <c r="DHO301" s="22"/>
      <c r="DHP301" s="22"/>
      <c r="DHQ301" s="22"/>
      <c r="DHR301" s="22"/>
      <c r="DHS301" s="22"/>
      <c r="DHT301" s="22"/>
      <c r="DHU301" s="22"/>
      <c r="DHV301" s="22"/>
      <c r="DHW301" s="22"/>
      <c r="DHX301" s="22"/>
      <c r="DHY301" s="22"/>
      <c r="DHZ301" s="22"/>
      <c r="DIA301" s="22"/>
      <c r="DIB301" s="22"/>
      <c r="DIC301" s="22"/>
      <c r="DID301" s="22"/>
      <c r="DIE301" s="22"/>
      <c r="DIF301" s="22"/>
      <c r="DIG301" s="22"/>
      <c r="DIH301" s="22"/>
      <c r="DII301" s="22"/>
      <c r="DIJ301" s="22"/>
      <c r="DIK301" s="22"/>
      <c r="DIL301" s="22"/>
      <c r="DIM301" s="22"/>
      <c r="DIN301" s="22"/>
      <c r="DIO301" s="22"/>
      <c r="DIP301" s="22"/>
      <c r="DIQ301" s="22"/>
      <c r="DIR301" s="22"/>
      <c r="DIS301" s="22"/>
      <c r="DIT301" s="22"/>
      <c r="DIU301" s="22"/>
      <c r="DIV301" s="22"/>
      <c r="DIW301" s="22"/>
      <c r="DIX301" s="22"/>
      <c r="DIY301" s="22"/>
      <c r="DIZ301" s="22"/>
      <c r="DJA301" s="22"/>
      <c r="DJB301" s="22"/>
      <c r="DJC301" s="22"/>
      <c r="DJD301" s="22"/>
      <c r="DJE301" s="22"/>
      <c r="DJF301" s="22"/>
      <c r="DJG301" s="22"/>
      <c r="DJH301" s="22"/>
      <c r="DJI301" s="22"/>
      <c r="DJJ301" s="22"/>
      <c r="DJK301" s="22"/>
      <c r="DJL301" s="22"/>
      <c r="DJM301" s="22"/>
      <c r="DJN301" s="22"/>
      <c r="DJO301" s="22"/>
      <c r="DJP301" s="22"/>
      <c r="DJQ301" s="22"/>
      <c r="DJR301" s="22"/>
      <c r="DJS301" s="22"/>
      <c r="DJT301" s="22"/>
      <c r="DJU301" s="22"/>
      <c r="DJV301" s="22"/>
      <c r="DJW301" s="22"/>
      <c r="DJX301" s="22"/>
      <c r="DJY301" s="22"/>
      <c r="DJZ301" s="22"/>
      <c r="DKA301" s="22"/>
      <c r="DKB301" s="22"/>
      <c r="DKC301" s="22"/>
      <c r="DKD301" s="22"/>
      <c r="DKE301" s="22"/>
      <c r="DKF301" s="22"/>
      <c r="DKG301" s="22"/>
      <c r="DKH301" s="22"/>
      <c r="DKI301" s="22"/>
      <c r="DKJ301" s="22"/>
      <c r="DKK301" s="22"/>
      <c r="DKL301" s="22"/>
      <c r="DKM301" s="22"/>
      <c r="DKN301" s="22"/>
      <c r="DKO301" s="22"/>
      <c r="DKP301" s="22"/>
      <c r="DKQ301" s="22"/>
      <c r="DKR301" s="22"/>
      <c r="DKS301" s="22"/>
      <c r="DKT301" s="22"/>
      <c r="DKU301" s="22"/>
      <c r="DKV301" s="22"/>
      <c r="DKW301" s="22"/>
      <c r="DKX301" s="22"/>
      <c r="DKY301" s="22"/>
      <c r="DKZ301" s="22"/>
      <c r="DLA301" s="22"/>
      <c r="DLB301" s="22"/>
      <c r="DLC301" s="22"/>
      <c r="DLD301" s="22"/>
      <c r="DLE301" s="22"/>
      <c r="DLF301" s="22"/>
      <c r="DLG301" s="22"/>
      <c r="DLH301" s="22"/>
      <c r="DLI301" s="22"/>
      <c r="DLJ301" s="22"/>
      <c r="DLK301" s="22"/>
      <c r="DLL301" s="22"/>
      <c r="DLM301" s="22"/>
      <c r="DLN301" s="22"/>
      <c r="DLO301" s="22"/>
      <c r="DLP301" s="22"/>
      <c r="DLQ301" s="22"/>
      <c r="DLR301" s="22"/>
      <c r="DLS301" s="22"/>
      <c r="DLT301" s="22"/>
      <c r="DLU301" s="22"/>
      <c r="DLV301" s="22"/>
      <c r="DLW301" s="22"/>
      <c r="DLX301" s="22"/>
      <c r="DLY301" s="22"/>
      <c r="DLZ301" s="22"/>
      <c r="DMA301" s="22"/>
      <c r="DMB301" s="22"/>
      <c r="DMC301" s="22"/>
      <c r="DMD301" s="22"/>
      <c r="DME301" s="22"/>
      <c r="DMF301" s="22"/>
      <c r="DMG301" s="22"/>
      <c r="DMH301" s="22"/>
      <c r="DMI301" s="22"/>
      <c r="DMJ301" s="22"/>
      <c r="DMK301" s="22"/>
      <c r="DML301" s="22"/>
      <c r="DMM301" s="22"/>
      <c r="DMN301" s="22"/>
      <c r="DMO301" s="22"/>
      <c r="DMP301" s="22"/>
      <c r="DMQ301" s="22"/>
      <c r="DMR301" s="22"/>
      <c r="DMS301" s="22"/>
      <c r="DMT301" s="22"/>
      <c r="DMU301" s="22"/>
      <c r="DMV301" s="22"/>
      <c r="DMW301" s="22"/>
      <c r="DMX301" s="22"/>
      <c r="DMY301" s="22"/>
      <c r="DMZ301" s="22"/>
      <c r="DNA301" s="22"/>
      <c r="DNB301" s="22"/>
      <c r="DNC301" s="22"/>
      <c r="DND301" s="22"/>
      <c r="DNE301" s="22"/>
      <c r="DNF301" s="22"/>
      <c r="DNG301" s="22"/>
      <c r="DNH301" s="22"/>
      <c r="DNI301" s="22"/>
      <c r="DNJ301" s="22"/>
      <c r="DNK301" s="22"/>
      <c r="DNL301" s="22"/>
      <c r="DNM301" s="22"/>
      <c r="DNN301" s="22"/>
      <c r="DNO301" s="22"/>
      <c r="DNP301" s="22"/>
      <c r="DNQ301" s="22"/>
      <c r="DNR301" s="22"/>
      <c r="DNS301" s="22"/>
      <c r="DNT301" s="22"/>
      <c r="DNU301" s="22"/>
      <c r="DNV301" s="22"/>
      <c r="DNW301" s="22"/>
      <c r="DNX301" s="22"/>
      <c r="DNY301" s="22"/>
      <c r="DNZ301" s="22"/>
      <c r="DOA301" s="22"/>
      <c r="DOB301" s="22"/>
      <c r="DOC301" s="22"/>
      <c r="DOD301" s="22"/>
      <c r="DOE301" s="22"/>
      <c r="DOF301" s="22"/>
      <c r="DOG301" s="22"/>
      <c r="DOH301" s="22"/>
      <c r="DOI301" s="22"/>
      <c r="DOJ301" s="22"/>
      <c r="DOK301" s="22"/>
      <c r="DOL301" s="22"/>
      <c r="DOM301" s="22"/>
      <c r="DON301" s="22"/>
      <c r="DOO301" s="22"/>
      <c r="DOP301" s="22"/>
      <c r="DOQ301" s="22"/>
      <c r="DOR301" s="22"/>
      <c r="DOS301" s="22"/>
      <c r="DOT301" s="22"/>
      <c r="DOU301" s="22"/>
      <c r="DOV301" s="22"/>
      <c r="DOW301" s="22"/>
      <c r="DOX301" s="22"/>
      <c r="DOY301" s="22"/>
      <c r="DOZ301" s="22"/>
      <c r="DPA301" s="22"/>
      <c r="DPB301" s="22"/>
      <c r="DPC301" s="22"/>
      <c r="DPD301" s="22"/>
      <c r="DPE301" s="22"/>
      <c r="DPF301" s="22"/>
      <c r="DPG301" s="22"/>
      <c r="DPH301" s="22"/>
      <c r="DPI301" s="22"/>
      <c r="DPJ301" s="22"/>
      <c r="DPK301" s="22"/>
      <c r="DPL301" s="22"/>
      <c r="DPM301" s="22"/>
      <c r="DPN301" s="22"/>
      <c r="DPO301" s="22"/>
      <c r="DPP301" s="22"/>
      <c r="DPQ301" s="22"/>
      <c r="DPR301" s="22"/>
      <c r="DPS301" s="22"/>
      <c r="DPT301" s="22"/>
      <c r="DPU301" s="22"/>
      <c r="DPV301" s="22"/>
      <c r="DPW301" s="22"/>
      <c r="DPX301" s="22"/>
      <c r="DPY301" s="22"/>
      <c r="DPZ301" s="22"/>
      <c r="DQA301" s="22"/>
      <c r="DQB301" s="22"/>
      <c r="DQC301" s="22"/>
      <c r="DQD301" s="22"/>
      <c r="DQE301" s="22"/>
      <c r="DQF301" s="22"/>
      <c r="DQG301" s="22"/>
      <c r="DQH301" s="22"/>
      <c r="DQI301" s="22"/>
      <c r="DQJ301" s="22"/>
      <c r="DQK301" s="22"/>
      <c r="DQL301" s="22"/>
      <c r="DQM301" s="22"/>
      <c r="DQN301" s="22"/>
      <c r="DQO301" s="22"/>
      <c r="DQP301" s="22"/>
      <c r="DQQ301" s="22"/>
      <c r="DQR301" s="22"/>
      <c r="DQS301" s="22"/>
      <c r="DQT301" s="22"/>
      <c r="DQU301" s="22"/>
      <c r="DQV301" s="22"/>
      <c r="DQW301" s="22"/>
      <c r="DQX301" s="22"/>
      <c r="DQY301" s="22"/>
      <c r="DQZ301" s="22"/>
      <c r="DRA301" s="22"/>
      <c r="DRB301" s="22"/>
      <c r="DRC301" s="22"/>
      <c r="DRD301" s="22"/>
      <c r="DRE301" s="22"/>
      <c r="DRF301" s="22"/>
      <c r="DRG301" s="22"/>
      <c r="DRH301" s="22"/>
      <c r="DRI301" s="22"/>
      <c r="DRJ301" s="22"/>
      <c r="DRK301" s="22"/>
      <c r="DRL301" s="22"/>
      <c r="DRM301" s="22"/>
      <c r="DRN301" s="22"/>
      <c r="DRO301" s="22"/>
      <c r="DRP301" s="22"/>
      <c r="DRQ301" s="22"/>
      <c r="DRR301" s="22"/>
      <c r="DRS301" s="22"/>
      <c r="DRT301" s="22"/>
      <c r="DRU301" s="22"/>
      <c r="DRV301" s="22"/>
      <c r="DRW301" s="22"/>
      <c r="DRX301" s="22"/>
      <c r="DRY301" s="22"/>
      <c r="DRZ301" s="22"/>
      <c r="DSA301" s="22"/>
      <c r="DSB301" s="22"/>
      <c r="DSC301" s="22"/>
      <c r="DSD301" s="22"/>
      <c r="DSE301" s="22"/>
      <c r="DSF301" s="22"/>
      <c r="DSG301" s="22"/>
      <c r="DSH301" s="22"/>
      <c r="DSI301" s="22"/>
      <c r="DSJ301" s="22"/>
      <c r="DSK301" s="22"/>
      <c r="DSL301" s="22"/>
      <c r="DSM301" s="22"/>
      <c r="DSN301" s="22"/>
      <c r="DSO301" s="22"/>
      <c r="DSP301" s="22"/>
      <c r="DSQ301" s="22"/>
      <c r="DSR301" s="22"/>
      <c r="DSS301" s="22"/>
      <c r="DST301" s="22"/>
      <c r="DSU301" s="22"/>
      <c r="DSV301" s="22"/>
      <c r="DSW301" s="22"/>
      <c r="DSX301" s="22"/>
      <c r="DSY301" s="22"/>
      <c r="DSZ301" s="22"/>
      <c r="DTA301" s="22"/>
      <c r="DTB301" s="22"/>
      <c r="DTC301" s="22"/>
      <c r="DTD301" s="22"/>
      <c r="DTE301" s="22"/>
      <c r="DTF301" s="22"/>
      <c r="DTG301" s="22"/>
      <c r="DTH301" s="22"/>
      <c r="DTI301" s="22"/>
      <c r="DTJ301" s="22"/>
      <c r="DTK301" s="22"/>
      <c r="DTL301" s="22"/>
      <c r="DTM301" s="22"/>
      <c r="DTN301" s="22"/>
      <c r="DTO301" s="22"/>
      <c r="DTP301" s="22"/>
      <c r="DTQ301" s="22"/>
      <c r="DTR301" s="22"/>
      <c r="DTS301" s="22"/>
      <c r="DTT301" s="22"/>
      <c r="DTU301" s="22"/>
      <c r="DTV301" s="22"/>
      <c r="DTW301" s="22"/>
      <c r="DTX301" s="22"/>
      <c r="DTY301" s="22"/>
      <c r="DTZ301" s="22"/>
      <c r="DUA301" s="22"/>
      <c r="DUB301" s="22"/>
      <c r="DUC301" s="22"/>
      <c r="DUD301" s="22"/>
      <c r="DUE301" s="22"/>
      <c r="DUF301" s="22"/>
      <c r="DUG301" s="22"/>
      <c r="DUH301" s="22"/>
      <c r="DUI301" s="22"/>
      <c r="DUJ301" s="22"/>
      <c r="DUK301" s="22"/>
      <c r="DUL301" s="22"/>
      <c r="DUM301" s="22"/>
      <c r="DUN301" s="22"/>
      <c r="DUO301" s="22"/>
      <c r="DUP301" s="22"/>
      <c r="DUQ301" s="22"/>
      <c r="DUR301" s="22"/>
      <c r="DUS301" s="22"/>
      <c r="DUT301" s="22"/>
      <c r="DUU301" s="22"/>
      <c r="DUV301" s="22"/>
      <c r="DUW301" s="22"/>
      <c r="DUX301" s="22"/>
      <c r="DUY301" s="22"/>
      <c r="DUZ301" s="22"/>
      <c r="DVA301" s="22"/>
      <c r="DVB301" s="22"/>
      <c r="DVC301" s="22"/>
      <c r="DVD301" s="22"/>
      <c r="DVE301" s="22"/>
      <c r="DVF301" s="22"/>
      <c r="DVG301" s="22"/>
      <c r="DVH301" s="22"/>
      <c r="DVI301" s="22"/>
      <c r="DVJ301" s="22"/>
      <c r="DVK301" s="22"/>
      <c r="DVL301" s="22"/>
      <c r="DVM301" s="22"/>
      <c r="DVN301" s="22"/>
      <c r="DVO301" s="22"/>
      <c r="DVP301" s="22"/>
      <c r="DVQ301" s="22"/>
      <c r="DVR301" s="22"/>
      <c r="DVS301" s="22"/>
      <c r="DVT301" s="22"/>
      <c r="DVU301" s="22"/>
      <c r="DVV301" s="22"/>
      <c r="DVW301" s="22"/>
      <c r="DVX301" s="22"/>
      <c r="DVY301" s="22"/>
      <c r="DVZ301" s="22"/>
      <c r="DWA301" s="22"/>
      <c r="DWB301" s="22"/>
      <c r="DWC301" s="22"/>
      <c r="DWD301" s="22"/>
      <c r="DWE301" s="22"/>
      <c r="DWF301" s="22"/>
      <c r="DWG301" s="22"/>
      <c r="DWH301" s="22"/>
      <c r="DWI301" s="22"/>
      <c r="DWJ301" s="22"/>
      <c r="DWK301" s="22"/>
      <c r="DWL301" s="22"/>
      <c r="DWM301" s="22"/>
      <c r="DWN301" s="22"/>
      <c r="DWO301" s="22"/>
      <c r="DWP301" s="22"/>
      <c r="DWQ301" s="22"/>
      <c r="DWR301" s="22"/>
      <c r="DWS301" s="22"/>
      <c r="DWT301" s="22"/>
      <c r="DWU301" s="22"/>
      <c r="DWV301" s="22"/>
      <c r="DWW301" s="22"/>
      <c r="DWX301" s="22"/>
      <c r="DWY301" s="22"/>
      <c r="DWZ301" s="22"/>
      <c r="DXA301" s="22"/>
      <c r="DXB301" s="22"/>
      <c r="DXC301" s="22"/>
      <c r="DXD301" s="22"/>
      <c r="DXE301" s="22"/>
      <c r="DXF301" s="22"/>
      <c r="DXG301" s="22"/>
      <c r="DXH301" s="22"/>
      <c r="DXI301" s="22"/>
      <c r="DXJ301" s="22"/>
      <c r="DXK301" s="22"/>
      <c r="DXL301" s="22"/>
      <c r="DXM301" s="22"/>
      <c r="DXN301" s="22"/>
      <c r="DXO301" s="22"/>
      <c r="DXP301" s="22"/>
      <c r="DXQ301" s="22"/>
      <c r="DXR301" s="22"/>
      <c r="DXS301" s="22"/>
      <c r="DXT301" s="22"/>
      <c r="DXU301" s="22"/>
      <c r="DXV301" s="22"/>
      <c r="DXW301" s="22"/>
      <c r="DXX301" s="22"/>
      <c r="DXY301" s="22"/>
      <c r="DXZ301" s="22"/>
      <c r="DYA301" s="22"/>
      <c r="DYB301" s="22"/>
      <c r="DYC301" s="22"/>
      <c r="DYD301" s="22"/>
      <c r="DYE301" s="22"/>
      <c r="DYF301" s="22"/>
      <c r="DYG301" s="22"/>
      <c r="DYH301" s="22"/>
      <c r="DYI301" s="22"/>
      <c r="DYJ301" s="22"/>
      <c r="DYK301" s="22"/>
      <c r="DYL301" s="22"/>
      <c r="DYM301" s="22"/>
      <c r="DYN301" s="22"/>
      <c r="DYO301" s="22"/>
      <c r="DYP301" s="22"/>
      <c r="DYQ301" s="22"/>
      <c r="DYR301" s="22"/>
      <c r="DYS301" s="22"/>
      <c r="DYT301" s="22"/>
      <c r="DYU301" s="22"/>
      <c r="DYV301" s="22"/>
      <c r="DYW301" s="22"/>
      <c r="DYX301" s="22"/>
      <c r="DYY301" s="22"/>
      <c r="DYZ301" s="22"/>
      <c r="DZA301" s="22"/>
      <c r="DZB301" s="22"/>
      <c r="DZC301" s="22"/>
      <c r="DZD301" s="22"/>
      <c r="DZE301" s="22"/>
      <c r="DZF301" s="22"/>
      <c r="DZG301" s="22"/>
      <c r="DZH301" s="22"/>
      <c r="DZI301" s="22"/>
      <c r="DZJ301" s="22"/>
      <c r="DZK301" s="22"/>
      <c r="DZL301" s="22"/>
      <c r="DZM301" s="22"/>
      <c r="DZN301" s="22"/>
      <c r="DZO301" s="22"/>
      <c r="DZP301" s="22"/>
      <c r="DZQ301" s="22"/>
      <c r="DZR301" s="22"/>
      <c r="DZS301" s="22"/>
      <c r="DZT301" s="22"/>
      <c r="DZU301" s="22"/>
      <c r="DZV301" s="22"/>
      <c r="DZW301" s="22"/>
      <c r="DZX301" s="22"/>
      <c r="DZY301" s="22"/>
      <c r="DZZ301" s="22"/>
      <c r="EAA301" s="22"/>
      <c r="EAB301" s="22"/>
      <c r="EAC301" s="22"/>
      <c r="EAD301" s="22"/>
      <c r="EAE301" s="22"/>
      <c r="EAF301" s="22"/>
      <c r="EAG301" s="22"/>
      <c r="EAH301" s="22"/>
      <c r="EAI301" s="22"/>
      <c r="EAJ301" s="22"/>
      <c r="EAK301" s="22"/>
      <c r="EAL301" s="22"/>
      <c r="EAM301" s="22"/>
      <c r="EAN301" s="22"/>
      <c r="EAO301" s="22"/>
      <c r="EAP301" s="22"/>
      <c r="EAQ301" s="22"/>
      <c r="EAR301" s="22"/>
      <c r="EAS301" s="22"/>
      <c r="EAT301" s="22"/>
      <c r="EAU301" s="22"/>
      <c r="EAV301" s="22"/>
      <c r="EAW301" s="22"/>
      <c r="EAX301" s="22"/>
      <c r="EAY301" s="22"/>
      <c r="EAZ301" s="22"/>
      <c r="EBA301" s="22"/>
      <c r="EBB301" s="22"/>
      <c r="EBC301" s="22"/>
      <c r="EBD301" s="22"/>
      <c r="EBE301" s="22"/>
      <c r="EBF301" s="22"/>
      <c r="EBG301" s="22"/>
      <c r="EBH301" s="22"/>
      <c r="EBI301" s="22"/>
      <c r="EBJ301" s="22"/>
      <c r="EBK301" s="22"/>
      <c r="EBL301" s="22"/>
      <c r="EBM301" s="22"/>
      <c r="EBN301" s="22"/>
      <c r="EBO301" s="22"/>
      <c r="EBP301" s="22"/>
      <c r="EBQ301" s="22"/>
      <c r="EBR301" s="22"/>
      <c r="EBS301" s="22"/>
      <c r="EBT301" s="22"/>
      <c r="EBU301" s="22"/>
      <c r="EBV301" s="22"/>
      <c r="EBW301" s="22"/>
      <c r="EBX301" s="22"/>
      <c r="EBY301" s="22"/>
      <c r="EBZ301" s="22"/>
      <c r="ECA301" s="22"/>
      <c r="ECB301" s="22"/>
      <c r="ECC301" s="22"/>
      <c r="ECD301" s="22"/>
      <c r="ECE301" s="22"/>
      <c r="ECF301" s="22"/>
      <c r="ECG301" s="22"/>
      <c r="ECH301" s="22"/>
      <c r="ECI301" s="22"/>
      <c r="ECJ301" s="22"/>
      <c r="ECK301" s="22"/>
      <c r="ECL301" s="22"/>
      <c r="ECM301" s="22"/>
      <c r="ECN301" s="22"/>
      <c r="ECO301" s="22"/>
      <c r="ECP301" s="22"/>
      <c r="ECQ301" s="22"/>
      <c r="ECR301" s="22"/>
      <c r="ECS301" s="22"/>
      <c r="ECT301" s="22"/>
      <c r="ECU301" s="22"/>
      <c r="ECV301" s="22"/>
      <c r="ECW301" s="22"/>
      <c r="ECX301" s="22"/>
      <c r="ECY301" s="22"/>
      <c r="ECZ301" s="22"/>
      <c r="EDA301" s="22"/>
      <c r="EDB301" s="22"/>
      <c r="EDC301" s="22"/>
      <c r="EDD301" s="22"/>
      <c r="EDE301" s="22"/>
      <c r="EDF301" s="22"/>
      <c r="EDG301" s="22"/>
      <c r="EDH301" s="22"/>
      <c r="EDI301" s="22"/>
      <c r="EDJ301" s="22"/>
      <c r="EDK301" s="22"/>
      <c r="EDL301" s="22"/>
      <c r="EDM301" s="22"/>
      <c r="EDN301" s="22"/>
      <c r="EDO301" s="22"/>
      <c r="EDP301" s="22"/>
      <c r="EDQ301" s="22"/>
      <c r="EDR301" s="22"/>
      <c r="EDS301" s="22"/>
      <c r="EDT301" s="22"/>
      <c r="EDU301" s="22"/>
      <c r="EDV301" s="22"/>
      <c r="EDW301" s="22"/>
      <c r="EDX301" s="22"/>
      <c r="EDY301" s="22"/>
      <c r="EDZ301" s="22"/>
      <c r="EEA301" s="22"/>
      <c r="EEB301" s="22"/>
      <c r="EEC301" s="22"/>
      <c r="EED301" s="22"/>
      <c r="EEE301" s="22"/>
      <c r="EEF301" s="22"/>
      <c r="EEG301" s="22"/>
      <c r="EEH301" s="22"/>
      <c r="EEI301" s="22"/>
      <c r="EEJ301" s="22"/>
      <c r="EEK301" s="22"/>
      <c r="EEL301" s="22"/>
      <c r="EEM301" s="22"/>
      <c r="EEN301" s="22"/>
      <c r="EEO301" s="22"/>
      <c r="EEP301" s="22"/>
      <c r="EEQ301" s="22"/>
      <c r="EER301" s="22"/>
      <c r="EES301" s="22"/>
      <c r="EET301" s="22"/>
      <c r="EEU301" s="22"/>
      <c r="EEV301" s="22"/>
      <c r="EEW301" s="22"/>
      <c r="EEX301" s="22"/>
      <c r="EEY301" s="22"/>
      <c r="EEZ301" s="22"/>
      <c r="EFA301" s="22"/>
      <c r="EFB301" s="22"/>
      <c r="EFC301" s="22"/>
      <c r="EFD301" s="22"/>
      <c r="EFE301" s="22"/>
      <c r="EFF301" s="22"/>
      <c r="EFG301" s="22"/>
      <c r="EFH301" s="22"/>
      <c r="EFI301" s="22"/>
      <c r="EFJ301" s="22"/>
      <c r="EFK301" s="22"/>
      <c r="EFL301" s="22"/>
      <c r="EFM301" s="22"/>
      <c r="EFN301" s="22"/>
      <c r="EFO301" s="22"/>
      <c r="EFP301" s="22"/>
      <c r="EFQ301" s="22"/>
      <c r="EFR301" s="22"/>
      <c r="EFS301" s="22"/>
      <c r="EFT301" s="22"/>
      <c r="EFU301" s="22"/>
      <c r="EFV301" s="22"/>
      <c r="EFW301" s="22"/>
      <c r="EFX301" s="22"/>
      <c r="EFY301" s="22"/>
      <c r="EFZ301" s="22"/>
      <c r="EGA301" s="22"/>
      <c r="EGB301" s="22"/>
      <c r="EGC301" s="22"/>
      <c r="EGD301" s="22"/>
      <c r="EGE301" s="22"/>
      <c r="EGF301" s="22"/>
      <c r="EGG301" s="22"/>
      <c r="EGH301" s="22"/>
      <c r="EGI301" s="22"/>
      <c r="EGJ301" s="22"/>
      <c r="EGK301" s="22"/>
      <c r="EGL301" s="22"/>
      <c r="EGM301" s="22"/>
      <c r="EGN301" s="22"/>
      <c r="EGO301" s="22"/>
      <c r="EGP301" s="22"/>
      <c r="EGQ301" s="22"/>
      <c r="EGR301" s="22"/>
      <c r="EGS301" s="22"/>
      <c r="EGT301" s="22"/>
      <c r="EGU301" s="22"/>
      <c r="EGV301" s="22"/>
      <c r="EGW301" s="22"/>
      <c r="EGX301" s="22"/>
      <c r="EGY301" s="22"/>
      <c r="EGZ301" s="22"/>
      <c r="EHA301" s="22"/>
      <c r="EHB301" s="22"/>
      <c r="EHC301" s="22"/>
      <c r="EHD301" s="22"/>
      <c r="EHE301" s="22"/>
      <c r="EHF301" s="22"/>
      <c r="EHG301" s="22"/>
      <c r="EHH301" s="22"/>
      <c r="EHI301" s="22"/>
      <c r="EHJ301" s="22"/>
      <c r="EHK301" s="22"/>
      <c r="EHL301" s="22"/>
      <c r="EHM301" s="22"/>
      <c r="EHN301" s="22"/>
      <c r="EHO301" s="22"/>
      <c r="EHP301" s="22"/>
      <c r="EHQ301" s="22"/>
      <c r="EHR301" s="22"/>
      <c r="EHS301" s="22"/>
      <c r="EHT301" s="22"/>
      <c r="EHU301" s="22"/>
      <c r="EHV301" s="22"/>
      <c r="EHW301" s="22"/>
      <c r="EHX301" s="22"/>
      <c r="EHY301" s="22"/>
      <c r="EHZ301" s="22"/>
      <c r="EIA301" s="22"/>
      <c r="EIB301" s="22"/>
      <c r="EIC301" s="22"/>
      <c r="EID301" s="22"/>
      <c r="EIE301" s="22"/>
      <c r="EIF301" s="22"/>
      <c r="EIG301" s="22"/>
      <c r="EIH301" s="22"/>
      <c r="EII301" s="22"/>
      <c r="EIJ301" s="22"/>
      <c r="EIK301" s="22"/>
      <c r="EIL301" s="22"/>
      <c r="EIM301" s="22"/>
      <c r="EIN301" s="22"/>
      <c r="EIO301" s="22"/>
      <c r="EIP301" s="22"/>
      <c r="EIQ301" s="22"/>
      <c r="EIR301" s="22"/>
      <c r="EIS301" s="22"/>
      <c r="EIT301" s="22"/>
      <c r="EIU301" s="22"/>
      <c r="EIV301" s="22"/>
      <c r="EIW301" s="22"/>
      <c r="EIX301" s="22"/>
      <c r="EIY301" s="22"/>
      <c r="EIZ301" s="22"/>
      <c r="EJA301" s="22"/>
      <c r="EJB301" s="22"/>
      <c r="EJC301" s="22"/>
      <c r="EJD301" s="22"/>
      <c r="EJE301" s="22"/>
      <c r="EJF301" s="22"/>
      <c r="EJG301" s="22"/>
      <c r="EJH301" s="22"/>
      <c r="EJI301" s="22"/>
      <c r="EJJ301" s="22"/>
      <c r="EJK301" s="22"/>
      <c r="EJL301" s="22"/>
      <c r="EJM301" s="22"/>
      <c r="EJN301" s="22"/>
      <c r="EJO301" s="22"/>
      <c r="EJP301" s="22"/>
      <c r="EJQ301" s="22"/>
      <c r="EJR301" s="22"/>
      <c r="EJS301" s="22"/>
      <c r="EJT301" s="22"/>
      <c r="EJU301" s="22"/>
      <c r="EJV301" s="22"/>
      <c r="EJW301" s="22"/>
      <c r="EJX301" s="22"/>
      <c r="EJY301" s="22"/>
      <c r="EJZ301" s="22"/>
      <c r="EKA301" s="22"/>
      <c r="EKB301" s="22"/>
      <c r="EKC301" s="22"/>
      <c r="EKD301" s="22"/>
      <c r="EKE301" s="22"/>
      <c r="EKF301" s="22"/>
      <c r="EKG301" s="22"/>
      <c r="EKH301" s="22"/>
      <c r="EKI301" s="22"/>
      <c r="EKJ301" s="22"/>
      <c r="EKK301" s="22"/>
      <c r="EKL301" s="22"/>
      <c r="EKM301" s="22"/>
      <c r="EKN301" s="22"/>
      <c r="EKO301" s="22"/>
      <c r="EKP301" s="22"/>
      <c r="EKQ301" s="22"/>
      <c r="EKR301" s="22"/>
      <c r="EKS301" s="22"/>
      <c r="EKT301" s="22"/>
      <c r="EKU301" s="22"/>
      <c r="EKV301" s="22"/>
      <c r="EKW301" s="22"/>
      <c r="EKX301" s="22"/>
      <c r="EKY301" s="22"/>
      <c r="EKZ301" s="22"/>
      <c r="ELA301" s="22"/>
      <c r="ELB301" s="22"/>
      <c r="ELC301" s="22"/>
      <c r="ELD301" s="22"/>
      <c r="ELE301" s="22"/>
      <c r="ELF301" s="22"/>
      <c r="ELG301" s="22"/>
      <c r="ELH301" s="22"/>
      <c r="ELI301" s="22"/>
      <c r="ELJ301" s="22"/>
      <c r="ELK301" s="22"/>
      <c r="ELL301" s="22"/>
      <c r="ELM301" s="22"/>
      <c r="ELN301" s="22"/>
      <c r="ELO301" s="22"/>
      <c r="ELP301" s="22"/>
      <c r="ELQ301" s="22"/>
      <c r="ELR301" s="22"/>
      <c r="ELS301" s="22"/>
      <c r="ELT301" s="22"/>
      <c r="ELU301" s="22"/>
      <c r="ELV301" s="22"/>
      <c r="ELW301" s="22"/>
      <c r="ELX301" s="22"/>
      <c r="ELY301" s="22"/>
      <c r="ELZ301" s="22"/>
      <c r="EMA301" s="22"/>
      <c r="EMB301" s="22"/>
      <c r="EMC301" s="22"/>
      <c r="EMD301" s="22"/>
      <c r="EME301" s="22"/>
      <c r="EMF301" s="22"/>
      <c r="EMG301" s="22"/>
      <c r="EMH301" s="22"/>
      <c r="EMI301" s="22"/>
      <c r="EMJ301" s="22"/>
      <c r="EMK301" s="22"/>
      <c r="EML301" s="22"/>
      <c r="EMM301" s="22"/>
      <c r="EMN301" s="22"/>
      <c r="EMO301" s="22"/>
      <c r="EMP301" s="22"/>
      <c r="EMQ301" s="22"/>
      <c r="EMR301" s="22"/>
      <c r="EMS301" s="22"/>
      <c r="EMT301" s="22"/>
      <c r="EMU301" s="22"/>
      <c r="EMV301" s="22"/>
      <c r="EMW301" s="22"/>
      <c r="EMX301" s="22"/>
      <c r="EMY301" s="22"/>
      <c r="EMZ301" s="22"/>
      <c r="ENA301" s="22"/>
      <c r="ENB301" s="22"/>
      <c r="ENC301" s="22"/>
      <c r="END301" s="22"/>
      <c r="ENE301" s="22"/>
      <c r="ENF301" s="22"/>
      <c r="ENG301" s="22"/>
      <c r="ENH301" s="22"/>
      <c r="ENI301" s="22"/>
      <c r="ENJ301" s="22"/>
      <c r="ENK301" s="22"/>
      <c r="ENL301" s="22"/>
      <c r="ENM301" s="22"/>
      <c r="ENN301" s="22"/>
      <c r="ENO301" s="22"/>
      <c r="ENP301" s="22"/>
      <c r="ENQ301" s="22"/>
      <c r="ENR301" s="22"/>
      <c r="ENS301" s="22"/>
      <c r="ENT301" s="22"/>
      <c r="ENU301" s="22"/>
      <c r="ENV301" s="22"/>
      <c r="ENW301" s="22"/>
      <c r="ENX301" s="22"/>
      <c r="ENY301" s="22"/>
      <c r="ENZ301" s="22"/>
      <c r="EOA301" s="22"/>
      <c r="EOB301" s="22"/>
      <c r="EOC301" s="22"/>
      <c r="EOD301" s="22"/>
      <c r="EOE301" s="22"/>
      <c r="EOF301" s="22"/>
      <c r="EOG301" s="22"/>
      <c r="EOH301" s="22"/>
      <c r="EOI301" s="22"/>
      <c r="EOJ301" s="22"/>
      <c r="EOK301" s="22"/>
      <c r="EOL301" s="22"/>
      <c r="EOM301" s="22"/>
      <c r="EON301" s="22"/>
      <c r="EOO301" s="22"/>
      <c r="EOP301" s="22"/>
      <c r="EOQ301" s="22"/>
      <c r="EOR301" s="22"/>
      <c r="EOS301" s="22"/>
      <c r="EOT301" s="22"/>
      <c r="EOU301" s="22"/>
      <c r="EOV301" s="22"/>
      <c r="EOW301" s="22"/>
      <c r="EOX301" s="22"/>
      <c r="EOY301" s="22"/>
      <c r="EOZ301" s="22"/>
      <c r="EPA301" s="22"/>
      <c r="EPB301" s="22"/>
      <c r="EPC301" s="22"/>
      <c r="EPD301" s="22"/>
      <c r="EPE301" s="22"/>
      <c r="EPF301" s="22"/>
      <c r="EPG301" s="22"/>
      <c r="EPH301" s="22"/>
      <c r="EPI301" s="22"/>
      <c r="EPJ301" s="22"/>
      <c r="EPK301" s="22"/>
      <c r="EPL301" s="22"/>
      <c r="EPM301" s="22"/>
      <c r="EPN301" s="22"/>
      <c r="EPO301" s="22"/>
      <c r="EPP301" s="22"/>
      <c r="EPQ301" s="22"/>
      <c r="EPR301" s="22"/>
      <c r="EPS301" s="22"/>
      <c r="EPT301" s="22"/>
      <c r="EPU301" s="22"/>
      <c r="EPV301" s="22"/>
      <c r="EPW301" s="22"/>
      <c r="EPX301" s="22"/>
      <c r="EPY301" s="22"/>
      <c r="EPZ301" s="22"/>
      <c r="EQA301" s="22"/>
      <c r="EQB301" s="22"/>
      <c r="EQC301" s="22"/>
      <c r="EQD301" s="22"/>
      <c r="EQE301" s="22"/>
      <c r="EQF301" s="22"/>
      <c r="EQG301" s="22"/>
      <c r="EQH301" s="22"/>
      <c r="EQI301" s="22"/>
      <c r="EQJ301" s="22"/>
      <c r="EQK301" s="22"/>
      <c r="EQL301" s="22"/>
      <c r="EQM301" s="22"/>
      <c r="EQN301" s="22"/>
      <c r="EQO301" s="22"/>
      <c r="EQP301" s="22"/>
      <c r="EQQ301" s="22"/>
      <c r="EQR301" s="22"/>
      <c r="EQS301" s="22"/>
      <c r="EQT301" s="22"/>
      <c r="EQU301" s="22"/>
      <c r="EQV301" s="22"/>
      <c r="EQW301" s="22"/>
      <c r="EQX301" s="22"/>
      <c r="EQY301" s="22"/>
      <c r="EQZ301" s="22"/>
      <c r="ERA301" s="22"/>
      <c r="ERB301" s="22"/>
      <c r="ERC301" s="22"/>
      <c r="ERD301" s="22"/>
      <c r="ERE301" s="22"/>
      <c r="ERF301" s="22"/>
      <c r="ERG301" s="22"/>
      <c r="ERH301" s="22"/>
      <c r="ERI301" s="22"/>
      <c r="ERJ301" s="22"/>
      <c r="ERK301" s="22"/>
      <c r="ERL301" s="22"/>
      <c r="ERM301" s="22"/>
      <c r="ERN301" s="22"/>
      <c r="ERO301" s="22"/>
      <c r="ERP301" s="22"/>
      <c r="ERQ301" s="22"/>
      <c r="ERR301" s="22"/>
      <c r="ERS301" s="22"/>
      <c r="ERT301" s="22"/>
      <c r="ERU301" s="22"/>
      <c r="ERV301" s="22"/>
      <c r="ERW301" s="22"/>
      <c r="ERX301" s="22"/>
      <c r="ERY301" s="22"/>
      <c r="ERZ301" s="22"/>
      <c r="ESA301" s="22"/>
      <c r="ESB301" s="22"/>
      <c r="ESC301" s="22"/>
      <c r="ESD301" s="22"/>
      <c r="ESE301" s="22"/>
      <c r="ESF301" s="22"/>
      <c r="ESG301" s="22"/>
      <c r="ESH301" s="22"/>
      <c r="ESI301" s="22"/>
      <c r="ESJ301" s="22"/>
      <c r="ESK301" s="22"/>
      <c r="ESL301" s="22"/>
      <c r="ESM301" s="22"/>
      <c r="ESN301" s="22"/>
      <c r="ESO301" s="22"/>
      <c r="ESP301" s="22"/>
      <c r="ESQ301" s="22"/>
      <c r="ESR301" s="22"/>
      <c r="ESS301" s="22"/>
      <c r="EST301" s="22"/>
      <c r="ESU301" s="22"/>
      <c r="ESV301" s="22"/>
      <c r="ESW301" s="22"/>
      <c r="ESX301" s="22"/>
      <c r="ESY301" s="22"/>
      <c r="ESZ301" s="22"/>
      <c r="ETA301" s="22"/>
      <c r="ETB301" s="22"/>
      <c r="ETC301" s="22"/>
      <c r="ETD301" s="22"/>
      <c r="ETE301" s="22"/>
      <c r="ETF301" s="22"/>
      <c r="ETG301" s="22"/>
      <c r="ETH301" s="22"/>
      <c r="ETI301" s="22"/>
      <c r="ETJ301" s="22"/>
      <c r="ETK301" s="22"/>
      <c r="ETL301" s="22"/>
      <c r="ETM301" s="22"/>
      <c r="ETN301" s="22"/>
      <c r="ETO301" s="22"/>
      <c r="ETP301" s="22"/>
      <c r="ETQ301" s="22"/>
      <c r="ETR301" s="22"/>
      <c r="ETS301" s="22"/>
      <c r="ETT301" s="22"/>
      <c r="ETU301" s="22"/>
      <c r="ETV301" s="22"/>
      <c r="ETW301" s="22"/>
      <c r="ETX301" s="22"/>
      <c r="ETY301" s="22"/>
      <c r="ETZ301" s="22"/>
      <c r="EUA301" s="22"/>
      <c r="EUB301" s="22"/>
      <c r="EUC301" s="22"/>
      <c r="EUD301" s="22"/>
      <c r="EUE301" s="22"/>
      <c r="EUF301" s="22"/>
      <c r="EUG301" s="22"/>
      <c r="EUH301" s="22"/>
      <c r="EUI301" s="22"/>
      <c r="EUJ301" s="22"/>
      <c r="EUK301" s="22"/>
      <c r="EUL301" s="22"/>
      <c r="EUM301" s="22"/>
      <c r="EUN301" s="22"/>
      <c r="EUO301" s="22"/>
      <c r="EUP301" s="22"/>
      <c r="EUQ301" s="22"/>
      <c r="EUR301" s="22"/>
      <c r="EUS301" s="22"/>
      <c r="EUT301" s="22"/>
      <c r="EUU301" s="22"/>
      <c r="EUV301" s="22"/>
      <c r="EUW301" s="22"/>
      <c r="EUX301" s="22"/>
      <c r="EUY301" s="22"/>
      <c r="EUZ301" s="22"/>
      <c r="EVA301" s="22"/>
      <c r="EVB301" s="22"/>
      <c r="EVC301" s="22"/>
      <c r="EVD301" s="22"/>
      <c r="EVE301" s="22"/>
      <c r="EVF301" s="22"/>
      <c r="EVG301" s="22"/>
      <c r="EVH301" s="22"/>
      <c r="EVI301" s="22"/>
      <c r="EVJ301" s="22"/>
      <c r="EVK301" s="22"/>
      <c r="EVL301" s="22"/>
      <c r="EVM301" s="22"/>
      <c r="EVN301" s="22"/>
      <c r="EVO301" s="22"/>
      <c r="EVP301" s="22"/>
      <c r="EVQ301" s="22"/>
      <c r="EVR301" s="22"/>
      <c r="EVS301" s="22"/>
      <c r="EVT301" s="22"/>
      <c r="EVU301" s="22"/>
      <c r="EVV301" s="22"/>
      <c r="EVW301" s="22"/>
      <c r="EVX301" s="22"/>
      <c r="EVY301" s="22"/>
      <c r="EVZ301" s="22"/>
      <c r="EWA301" s="22"/>
      <c r="EWB301" s="22"/>
      <c r="EWC301" s="22"/>
      <c r="EWD301" s="22"/>
      <c r="EWE301" s="22"/>
      <c r="EWF301" s="22"/>
      <c r="EWG301" s="22"/>
      <c r="EWH301" s="22"/>
      <c r="EWI301" s="22"/>
      <c r="EWJ301" s="22"/>
      <c r="EWK301" s="22"/>
      <c r="EWL301" s="22"/>
      <c r="EWM301" s="22"/>
      <c r="EWN301" s="22"/>
      <c r="EWO301" s="22"/>
      <c r="EWP301" s="22"/>
      <c r="EWQ301" s="22"/>
      <c r="EWR301" s="22"/>
      <c r="EWS301" s="22"/>
      <c r="EWT301" s="22"/>
      <c r="EWU301" s="22"/>
      <c r="EWV301" s="22"/>
      <c r="EWW301" s="22"/>
      <c r="EWX301" s="22"/>
      <c r="EWY301" s="22"/>
      <c r="EWZ301" s="22"/>
      <c r="EXA301" s="22"/>
      <c r="EXB301" s="22"/>
      <c r="EXC301" s="22"/>
      <c r="EXD301" s="22"/>
      <c r="EXE301" s="22"/>
      <c r="EXF301" s="22"/>
      <c r="EXG301" s="22"/>
      <c r="EXH301" s="22"/>
      <c r="EXI301" s="22"/>
      <c r="EXJ301" s="22"/>
      <c r="EXK301" s="22"/>
      <c r="EXL301" s="22"/>
      <c r="EXM301" s="22"/>
      <c r="EXN301" s="22"/>
      <c r="EXO301" s="22"/>
      <c r="EXP301" s="22"/>
      <c r="EXQ301" s="22"/>
      <c r="EXR301" s="22"/>
      <c r="EXS301" s="22"/>
      <c r="EXT301" s="22"/>
      <c r="EXU301" s="22"/>
      <c r="EXV301" s="22"/>
      <c r="EXW301" s="22"/>
      <c r="EXX301" s="22"/>
      <c r="EXY301" s="22"/>
      <c r="EXZ301" s="22"/>
      <c r="EYA301" s="22"/>
      <c r="EYB301" s="22"/>
      <c r="EYC301" s="22"/>
      <c r="EYD301" s="22"/>
      <c r="EYE301" s="22"/>
      <c r="EYF301" s="22"/>
      <c r="EYG301" s="22"/>
      <c r="EYH301" s="22"/>
      <c r="EYI301" s="22"/>
      <c r="EYJ301" s="22"/>
      <c r="EYK301" s="22"/>
      <c r="EYL301" s="22"/>
      <c r="EYM301" s="22"/>
      <c r="EYN301" s="22"/>
      <c r="EYO301" s="22"/>
      <c r="EYP301" s="22"/>
      <c r="EYQ301" s="22"/>
      <c r="EYR301" s="22"/>
      <c r="EYS301" s="22"/>
      <c r="EYT301" s="22"/>
      <c r="EYU301" s="22"/>
      <c r="EYV301" s="22"/>
      <c r="EYW301" s="22"/>
      <c r="EYX301" s="22"/>
      <c r="EYY301" s="22"/>
      <c r="EYZ301" s="22"/>
      <c r="EZA301" s="22"/>
      <c r="EZB301" s="22"/>
      <c r="EZC301" s="22"/>
      <c r="EZD301" s="22"/>
      <c r="EZE301" s="22"/>
      <c r="EZF301" s="22"/>
      <c r="EZG301" s="22"/>
      <c r="EZH301" s="22"/>
      <c r="EZI301" s="22"/>
      <c r="EZJ301" s="22"/>
      <c r="EZK301" s="22"/>
      <c r="EZL301" s="22"/>
      <c r="EZM301" s="22"/>
      <c r="EZN301" s="22"/>
      <c r="EZO301" s="22"/>
      <c r="EZP301" s="22"/>
      <c r="EZQ301" s="22"/>
      <c r="EZR301" s="22"/>
      <c r="EZS301" s="22"/>
      <c r="EZT301" s="22"/>
      <c r="EZU301" s="22"/>
      <c r="EZV301" s="22"/>
      <c r="EZW301" s="22"/>
      <c r="EZX301" s="22"/>
      <c r="EZY301" s="22"/>
      <c r="EZZ301" s="22"/>
      <c r="FAA301" s="22"/>
      <c r="FAB301" s="22"/>
      <c r="FAC301" s="22"/>
      <c r="FAD301" s="22"/>
      <c r="FAE301" s="22"/>
      <c r="FAF301" s="22"/>
      <c r="FAG301" s="22"/>
      <c r="FAH301" s="22"/>
      <c r="FAI301" s="22"/>
      <c r="FAJ301" s="22"/>
      <c r="FAK301" s="22"/>
      <c r="FAL301" s="22"/>
      <c r="FAM301" s="22"/>
      <c r="FAN301" s="22"/>
      <c r="FAO301" s="22"/>
      <c r="FAP301" s="22"/>
      <c r="FAQ301" s="22"/>
      <c r="FAR301" s="22"/>
      <c r="FAS301" s="22"/>
      <c r="FAT301" s="22"/>
      <c r="FAU301" s="22"/>
      <c r="FAV301" s="22"/>
      <c r="FAW301" s="22"/>
      <c r="FAX301" s="22"/>
      <c r="FAY301" s="22"/>
      <c r="FAZ301" s="22"/>
      <c r="FBA301" s="22"/>
      <c r="FBB301" s="22"/>
      <c r="FBC301" s="22"/>
      <c r="FBD301" s="22"/>
      <c r="FBE301" s="22"/>
      <c r="FBF301" s="22"/>
      <c r="FBG301" s="22"/>
      <c r="FBH301" s="22"/>
      <c r="FBI301" s="22"/>
      <c r="FBJ301" s="22"/>
      <c r="FBK301" s="22"/>
      <c r="FBL301" s="22"/>
      <c r="FBM301" s="22"/>
      <c r="FBN301" s="22"/>
      <c r="FBO301" s="22"/>
      <c r="FBP301" s="22"/>
      <c r="FBQ301" s="22"/>
      <c r="FBR301" s="22"/>
      <c r="FBS301" s="22"/>
      <c r="FBT301" s="22"/>
      <c r="FBU301" s="22"/>
      <c r="FBV301" s="22"/>
      <c r="FBW301" s="22"/>
      <c r="FBX301" s="22"/>
      <c r="FBY301" s="22"/>
      <c r="FBZ301" s="22"/>
      <c r="FCA301" s="22"/>
      <c r="FCB301" s="22"/>
      <c r="FCC301" s="22"/>
      <c r="FCD301" s="22"/>
      <c r="FCE301" s="22"/>
      <c r="FCF301" s="22"/>
      <c r="FCG301" s="22"/>
      <c r="FCH301" s="22"/>
      <c r="FCI301" s="22"/>
      <c r="FCJ301" s="22"/>
      <c r="FCK301" s="22"/>
      <c r="FCL301" s="22"/>
      <c r="FCM301" s="22"/>
      <c r="FCN301" s="22"/>
      <c r="FCO301" s="22"/>
      <c r="FCP301" s="22"/>
      <c r="FCQ301" s="22"/>
      <c r="FCR301" s="22"/>
      <c r="FCS301" s="22"/>
      <c r="FCT301" s="22"/>
      <c r="FCU301" s="22"/>
      <c r="FCV301" s="22"/>
      <c r="FCW301" s="22"/>
      <c r="FCX301" s="22"/>
      <c r="FCY301" s="22"/>
      <c r="FCZ301" s="22"/>
      <c r="FDA301" s="22"/>
      <c r="FDB301" s="22"/>
      <c r="FDC301" s="22"/>
      <c r="FDD301" s="22"/>
      <c r="FDE301" s="22"/>
      <c r="FDF301" s="22"/>
      <c r="FDG301" s="22"/>
      <c r="FDH301" s="22"/>
      <c r="FDI301" s="22"/>
      <c r="FDJ301" s="22"/>
      <c r="FDK301" s="22"/>
      <c r="FDL301" s="22"/>
      <c r="FDM301" s="22"/>
      <c r="FDN301" s="22"/>
      <c r="FDO301" s="22"/>
      <c r="FDP301" s="22"/>
      <c r="FDQ301" s="22"/>
      <c r="FDR301" s="22"/>
      <c r="FDS301" s="22"/>
      <c r="FDT301" s="22"/>
      <c r="FDU301" s="22"/>
      <c r="FDV301" s="22"/>
      <c r="FDW301" s="22"/>
      <c r="FDX301" s="22"/>
      <c r="FDY301" s="22"/>
      <c r="FDZ301" s="22"/>
      <c r="FEA301" s="22"/>
      <c r="FEB301" s="22"/>
      <c r="FEC301" s="22"/>
      <c r="FED301" s="22"/>
      <c r="FEE301" s="22"/>
      <c r="FEF301" s="22"/>
      <c r="FEG301" s="22"/>
      <c r="FEH301" s="22"/>
      <c r="FEI301" s="22"/>
      <c r="FEJ301" s="22"/>
      <c r="FEK301" s="22"/>
      <c r="FEL301" s="22"/>
      <c r="FEM301" s="22"/>
      <c r="FEN301" s="22"/>
      <c r="FEO301" s="22"/>
      <c r="FEP301" s="22"/>
      <c r="FEQ301" s="22"/>
      <c r="FER301" s="22"/>
      <c r="FES301" s="22"/>
      <c r="FET301" s="22"/>
      <c r="FEU301" s="22"/>
      <c r="FEV301" s="22"/>
      <c r="FEW301" s="22"/>
      <c r="FEX301" s="22"/>
      <c r="FEY301" s="22"/>
      <c r="FEZ301" s="22"/>
      <c r="FFA301" s="22"/>
      <c r="FFB301" s="22"/>
      <c r="FFC301" s="22"/>
      <c r="FFD301" s="22"/>
      <c r="FFE301" s="22"/>
      <c r="FFF301" s="22"/>
      <c r="FFG301" s="22"/>
      <c r="FFH301" s="22"/>
      <c r="FFI301" s="22"/>
      <c r="FFJ301" s="22"/>
      <c r="FFK301" s="22"/>
      <c r="FFL301" s="22"/>
      <c r="FFM301" s="22"/>
      <c r="FFN301" s="22"/>
      <c r="FFO301" s="22"/>
      <c r="FFP301" s="22"/>
      <c r="FFQ301" s="22"/>
      <c r="FFR301" s="22"/>
      <c r="FFS301" s="22"/>
      <c r="FFT301" s="22"/>
      <c r="FFU301" s="22"/>
      <c r="FFV301" s="22"/>
      <c r="FFW301" s="22"/>
      <c r="FFX301" s="22"/>
      <c r="FFY301" s="22"/>
      <c r="FFZ301" s="22"/>
      <c r="FGA301" s="22"/>
      <c r="FGB301" s="22"/>
      <c r="FGC301" s="22"/>
      <c r="FGD301" s="22"/>
      <c r="FGE301" s="22"/>
      <c r="FGF301" s="22"/>
      <c r="FGG301" s="22"/>
      <c r="FGH301" s="22"/>
      <c r="FGI301" s="22"/>
      <c r="FGJ301" s="22"/>
      <c r="FGK301" s="22"/>
      <c r="FGL301" s="22"/>
      <c r="FGM301" s="22"/>
      <c r="FGN301" s="22"/>
      <c r="FGO301" s="22"/>
      <c r="FGP301" s="22"/>
      <c r="FGQ301" s="22"/>
      <c r="FGR301" s="22"/>
      <c r="FGS301" s="22"/>
      <c r="FGT301" s="22"/>
      <c r="FGU301" s="22"/>
      <c r="FGV301" s="22"/>
      <c r="FGW301" s="22"/>
      <c r="FGX301" s="22"/>
      <c r="FGY301" s="22"/>
      <c r="FGZ301" s="22"/>
      <c r="FHA301" s="22"/>
      <c r="FHB301" s="22"/>
      <c r="FHC301" s="22"/>
      <c r="FHD301" s="22"/>
      <c r="FHE301" s="22"/>
      <c r="FHF301" s="22"/>
      <c r="FHG301" s="22"/>
      <c r="FHH301" s="22"/>
      <c r="FHI301" s="22"/>
      <c r="FHJ301" s="22"/>
      <c r="FHK301" s="22"/>
      <c r="FHL301" s="22"/>
      <c r="FHM301" s="22"/>
      <c r="FHN301" s="22"/>
      <c r="FHO301" s="22"/>
      <c r="FHP301" s="22"/>
      <c r="FHQ301" s="22"/>
      <c r="FHR301" s="22"/>
      <c r="FHS301" s="22"/>
      <c r="FHT301" s="22"/>
      <c r="FHU301" s="22"/>
      <c r="FHV301" s="22"/>
      <c r="FHW301" s="22"/>
      <c r="FHX301" s="22"/>
      <c r="FHY301" s="22"/>
      <c r="FHZ301" s="22"/>
      <c r="FIA301" s="22"/>
      <c r="FIB301" s="22"/>
      <c r="FIC301" s="22"/>
      <c r="FID301" s="22"/>
      <c r="FIE301" s="22"/>
      <c r="FIF301" s="22"/>
      <c r="FIG301" s="22"/>
      <c r="FIH301" s="22"/>
      <c r="FII301" s="22"/>
      <c r="FIJ301" s="22"/>
      <c r="FIK301" s="22"/>
      <c r="FIL301" s="22"/>
      <c r="FIM301" s="22"/>
      <c r="FIN301" s="22"/>
      <c r="FIO301" s="22"/>
      <c r="FIP301" s="22"/>
      <c r="FIQ301" s="22"/>
      <c r="FIR301" s="22"/>
      <c r="FIS301" s="22"/>
      <c r="FIT301" s="22"/>
      <c r="FIU301" s="22"/>
      <c r="FIV301" s="22"/>
      <c r="FIW301" s="22"/>
      <c r="FIX301" s="22"/>
      <c r="FIY301" s="22"/>
      <c r="FIZ301" s="22"/>
      <c r="FJA301" s="22"/>
      <c r="FJB301" s="22"/>
      <c r="FJC301" s="22"/>
      <c r="FJD301" s="22"/>
      <c r="FJE301" s="22"/>
      <c r="FJF301" s="22"/>
      <c r="FJG301" s="22"/>
      <c r="FJH301" s="22"/>
      <c r="FJI301" s="22"/>
      <c r="FJJ301" s="22"/>
      <c r="FJK301" s="22"/>
      <c r="FJL301" s="22"/>
      <c r="FJM301" s="22"/>
      <c r="FJN301" s="22"/>
      <c r="FJO301" s="22"/>
      <c r="FJP301" s="22"/>
      <c r="FJQ301" s="22"/>
      <c r="FJR301" s="22"/>
      <c r="FJS301" s="22"/>
      <c r="FJT301" s="22"/>
      <c r="FJU301" s="22"/>
      <c r="FJV301" s="22"/>
      <c r="FJW301" s="22"/>
      <c r="FJX301" s="22"/>
      <c r="FJY301" s="22"/>
      <c r="FJZ301" s="22"/>
      <c r="FKA301" s="22"/>
      <c r="FKB301" s="22"/>
      <c r="FKC301" s="22"/>
      <c r="FKD301" s="22"/>
      <c r="FKE301" s="22"/>
      <c r="FKF301" s="22"/>
      <c r="FKG301" s="22"/>
      <c r="FKH301" s="22"/>
      <c r="FKI301" s="22"/>
      <c r="FKJ301" s="22"/>
      <c r="FKK301" s="22"/>
      <c r="FKL301" s="22"/>
      <c r="FKM301" s="22"/>
      <c r="FKN301" s="22"/>
      <c r="FKO301" s="22"/>
      <c r="FKP301" s="22"/>
      <c r="FKQ301" s="22"/>
      <c r="FKR301" s="22"/>
      <c r="FKS301" s="22"/>
      <c r="FKT301" s="22"/>
      <c r="FKU301" s="22"/>
      <c r="FKV301" s="22"/>
      <c r="FKW301" s="22"/>
      <c r="FKX301" s="22"/>
      <c r="FKY301" s="22"/>
      <c r="FKZ301" s="22"/>
      <c r="FLA301" s="22"/>
      <c r="FLB301" s="22"/>
      <c r="FLC301" s="22"/>
      <c r="FLD301" s="22"/>
      <c r="FLE301" s="22"/>
      <c r="FLF301" s="22"/>
      <c r="FLG301" s="22"/>
      <c r="FLH301" s="22"/>
      <c r="FLI301" s="22"/>
      <c r="FLJ301" s="22"/>
      <c r="FLK301" s="22"/>
      <c r="FLL301" s="22"/>
      <c r="FLM301" s="22"/>
      <c r="FLN301" s="22"/>
      <c r="FLO301" s="22"/>
      <c r="FLP301" s="22"/>
      <c r="FLQ301" s="22"/>
      <c r="FLR301" s="22"/>
      <c r="FLS301" s="22"/>
      <c r="FLT301" s="22"/>
      <c r="FLU301" s="22"/>
      <c r="FLV301" s="22"/>
      <c r="FLW301" s="22"/>
      <c r="FLX301" s="22"/>
      <c r="FLY301" s="22"/>
      <c r="FLZ301" s="22"/>
      <c r="FMA301" s="22"/>
      <c r="FMB301" s="22"/>
      <c r="FMC301" s="22"/>
      <c r="FMD301" s="22"/>
      <c r="FME301" s="22"/>
      <c r="FMF301" s="22"/>
      <c r="FMG301" s="22"/>
      <c r="FMH301" s="22"/>
      <c r="FMI301" s="22"/>
      <c r="FMJ301" s="22"/>
      <c r="FMK301" s="22"/>
      <c r="FML301" s="22"/>
      <c r="FMM301" s="22"/>
      <c r="FMN301" s="22"/>
      <c r="FMO301" s="22"/>
      <c r="FMP301" s="22"/>
      <c r="FMQ301" s="22"/>
      <c r="FMR301" s="22"/>
      <c r="FMS301" s="22"/>
      <c r="FMT301" s="22"/>
      <c r="FMU301" s="22"/>
      <c r="FMV301" s="22"/>
      <c r="FMW301" s="22"/>
      <c r="FMX301" s="22"/>
      <c r="FMY301" s="22"/>
      <c r="FMZ301" s="22"/>
      <c r="FNA301" s="22"/>
      <c r="FNB301" s="22"/>
      <c r="FNC301" s="22"/>
      <c r="FND301" s="22"/>
      <c r="FNE301" s="22"/>
      <c r="FNF301" s="22"/>
      <c r="FNG301" s="22"/>
      <c r="FNH301" s="22"/>
      <c r="FNI301" s="22"/>
      <c r="FNJ301" s="22"/>
      <c r="FNK301" s="22"/>
      <c r="FNL301" s="22"/>
      <c r="FNM301" s="22"/>
      <c r="FNN301" s="22"/>
      <c r="FNO301" s="22"/>
      <c r="FNP301" s="22"/>
      <c r="FNQ301" s="22"/>
      <c r="FNR301" s="22"/>
      <c r="FNS301" s="22"/>
      <c r="FNT301" s="22"/>
      <c r="FNU301" s="22"/>
      <c r="FNV301" s="22"/>
      <c r="FNW301" s="22"/>
      <c r="FNX301" s="22"/>
      <c r="FNY301" s="22"/>
      <c r="FNZ301" s="22"/>
      <c r="FOA301" s="22"/>
      <c r="FOB301" s="22"/>
      <c r="FOC301" s="22"/>
      <c r="FOD301" s="22"/>
      <c r="FOE301" s="22"/>
      <c r="FOF301" s="22"/>
      <c r="FOG301" s="22"/>
      <c r="FOH301" s="22"/>
      <c r="FOI301" s="22"/>
      <c r="FOJ301" s="22"/>
      <c r="FOK301" s="22"/>
      <c r="FOL301" s="22"/>
      <c r="FOM301" s="22"/>
      <c r="FON301" s="22"/>
      <c r="FOO301" s="22"/>
      <c r="FOP301" s="22"/>
      <c r="FOQ301" s="22"/>
      <c r="FOR301" s="22"/>
      <c r="FOS301" s="22"/>
      <c r="FOT301" s="22"/>
      <c r="FOU301" s="22"/>
      <c r="FOV301" s="22"/>
      <c r="FOW301" s="22"/>
      <c r="FOX301" s="22"/>
      <c r="FOY301" s="22"/>
      <c r="FOZ301" s="22"/>
      <c r="FPA301" s="22"/>
      <c r="FPB301" s="22"/>
      <c r="FPC301" s="22"/>
      <c r="FPD301" s="22"/>
      <c r="FPE301" s="22"/>
      <c r="FPF301" s="22"/>
      <c r="FPG301" s="22"/>
      <c r="FPH301" s="22"/>
      <c r="FPI301" s="22"/>
      <c r="FPJ301" s="22"/>
      <c r="FPK301" s="22"/>
      <c r="FPL301" s="22"/>
      <c r="FPM301" s="22"/>
      <c r="FPN301" s="22"/>
      <c r="FPO301" s="22"/>
      <c r="FPP301" s="22"/>
      <c r="FPQ301" s="22"/>
      <c r="FPR301" s="22"/>
      <c r="FPS301" s="22"/>
      <c r="FPT301" s="22"/>
      <c r="FPU301" s="22"/>
      <c r="FPV301" s="22"/>
      <c r="FPW301" s="22"/>
      <c r="FPX301" s="22"/>
      <c r="FPY301" s="22"/>
      <c r="FPZ301" s="22"/>
      <c r="FQA301" s="22"/>
      <c r="FQB301" s="22"/>
      <c r="FQC301" s="22"/>
      <c r="FQD301" s="22"/>
      <c r="FQE301" s="22"/>
      <c r="FQF301" s="22"/>
      <c r="FQG301" s="22"/>
      <c r="FQH301" s="22"/>
      <c r="FQI301" s="22"/>
      <c r="FQJ301" s="22"/>
      <c r="FQK301" s="22"/>
      <c r="FQL301" s="22"/>
      <c r="FQM301" s="22"/>
      <c r="FQN301" s="22"/>
      <c r="FQO301" s="22"/>
      <c r="FQP301" s="22"/>
      <c r="FQQ301" s="22"/>
      <c r="FQR301" s="22"/>
      <c r="FQS301" s="22"/>
      <c r="FQT301" s="22"/>
      <c r="FQU301" s="22"/>
      <c r="FQV301" s="22"/>
      <c r="FQW301" s="22"/>
      <c r="FQX301" s="22"/>
      <c r="FQY301" s="22"/>
      <c r="FQZ301" s="22"/>
      <c r="FRA301" s="22"/>
      <c r="FRB301" s="22"/>
      <c r="FRC301" s="22"/>
      <c r="FRD301" s="22"/>
      <c r="FRE301" s="22"/>
      <c r="FRF301" s="22"/>
      <c r="FRG301" s="22"/>
      <c r="FRH301" s="22"/>
      <c r="FRI301" s="22"/>
      <c r="FRJ301" s="22"/>
      <c r="FRK301" s="22"/>
      <c r="FRL301" s="22"/>
      <c r="FRM301" s="22"/>
      <c r="FRN301" s="22"/>
      <c r="FRO301" s="22"/>
      <c r="FRP301" s="22"/>
      <c r="FRQ301" s="22"/>
      <c r="FRR301" s="22"/>
      <c r="FRS301" s="22"/>
      <c r="FRT301" s="22"/>
      <c r="FRU301" s="22"/>
      <c r="FRV301" s="22"/>
      <c r="FRW301" s="22"/>
      <c r="FRX301" s="22"/>
      <c r="FRY301" s="22"/>
      <c r="FRZ301" s="22"/>
      <c r="FSA301" s="22"/>
      <c r="FSB301" s="22"/>
      <c r="FSC301" s="22"/>
      <c r="FSD301" s="22"/>
      <c r="FSE301" s="22"/>
      <c r="FSF301" s="22"/>
      <c r="FSG301" s="22"/>
      <c r="FSH301" s="22"/>
      <c r="FSI301" s="22"/>
      <c r="FSJ301" s="22"/>
      <c r="FSK301" s="22"/>
      <c r="FSL301" s="22"/>
      <c r="FSM301" s="22"/>
      <c r="FSN301" s="22"/>
      <c r="FSO301" s="22"/>
      <c r="FSP301" s="22"/>
      <c r="FSQ301" s="22"/>
      <c r="FSR301" s="22"/>
      <c r="FSS301" s="22"/>
      <c r="FST301" s="22"/>
      <c r="FSU301" s="22"/>
      <c r="FSV301" s="22"/>
      <c r="FSW301" s="22"/>
      <c r="FSX301" s="22"/>
      <c r="FSY301" s="22"/>
      <c r="FSZ301" s="22"/>
      <c r="FTA301" s="22"/>
      <c r="FTB301" s="22"/>
      <c r="FTC301" s="22"/>
      <c r="FTD301" s="22"/>
      <c r="FTE301" s="22"/>
      <c r="FTF301" s="22"/>
      <c r="FTG301" s="22"/>
      <c r="FTH301" s="22"/>
      <c r="FTI301" s="22"/>
      <c r="FTJ301" s="22"/>
      <c r="FTK301" s="22"/>
      <c r="FTL301" s="22"/>
      <c r="FTM301" s="22"/>
      <c r="FTN301" s="22"/>
      <c r="FTO301" s="22"/>
      <c r="FTP301" s="22"/>
      <c r="FTQ301" s="22"/>
      <c r="FTR301" s="22"/>
      <c r="FTS301" s="22"/>
      <c r="FTT301" s="22"/>
      <c r="FTU301" s="22"/>
      <c r="FTV301" s="22"/>
      <c r="FTW301" s="22"/>
      <c r="FTX301" s="22"/>
      <c r="FTY301" s="22"/>
      <c r="FTZ301" s="22"/>
      <c r="FUA301" s="22"/>
      <c r="FUB301" s="22"/>
      <c r="FUC301" s="22"/>
      <c r="FUD301" s="22"/>
      <c r="FUE301" s="22"/>
      <c r="FUF301" s="22"/>
      <c r="FUG301" s="22"/>
      <c r="FUH301" s="22"/>
      <c r="FUI301" s="22"/>
      <c r="FUJ301" s="22"/>
      <c r="FUK301" s="22"/>
      <c r="FUL301" s="22"/>
      <c r="FUM301" s="22"/>
      <c r="FUN301" s="22"/>
      <c r="FUO301" s="22"/>
      <c r="FUP301" s="22"/>
      <c r="FUQ301" s="22"/>
      <c r="FUR301" s="22"/>
      <c r="FUS301" s="22"/>
      <c r="FUT301" s="22"/>
      <c r="FUU301" s="22"/>
      <c r="FUV301" s="22"/>
      <c r="FUW301" s="22"/>
      <c r="FUX301" s="22"/>
      <c r="FUY301" s="22"/>
      <c r="FUZ301" s="22"/>
      <c r="FVA301" s="22"/>
      <c r="FVB301" s="22"/>
      <c r="FVC301" s="22"/>
      <c r="FVD301" s="22"/>
      <c r="FVE301" s="22"/>
      <c r="FVF301" s="22"/>
      <c r="FVG301" s="22"/>
      <c r="FVH301" s="22"/>
      <c r="FVI301" s="22"/>
      <c r="FVJ301" s="22"/>
      <c r="FVK301" s="22"/>
      <c r="FVL301" s="22"/>
      <c r="FVM301" s="22"/>
      <c r="FVN301" s="22"/>
      <c r="FVO301" s="22"/>
      <c r="FVP301" s="22"/>
      <c r="FVQ301" s="22"/>
      <c r="FVR301" s="22"/>
      <c r="FVS301" s="22"/>
      <c r="FVT301" s="22"/>
      <c r="FVU301" s="22"/>
      <c r="FVV301" s="22"/>
      <c r="FVW301" s="22"/>
      <c r="FVX301" s="22"/>
      <c r="FVY301" s="22"/>
      <c r="FVZ301" s="22"/>
      <c r="FWA301" s="22"/>
      <c r="FWB301" s="22"/>
      <c r="FWC301" s="22"/>
      <c r="FWD301" s="22"/>
      <c r="FWE301" s="22"/>
      <c r="FWF301" s="22"/>
      <c r="FWG301" s="22"/>
      <c r="FWH301" s="22"/>
      <c r="FWI301" s="22"/>
      <c r="FWJ301" s="22"/>
      <c r="FWK301" s="22"/>
      <c r="FWL301" s="22"/>
      <c r="FWM301" s="22"/>
      <c r="FWN301" s="22"/>
      <c r="FWO301" s="22"/>
      <c r="FWP301" s="22"/>
      <c r="FWQ301" s="22"/>
      <c r="FWR301" s="22"/>
      <c r="FWS301" s="22"/>
      <c r="FWT301" s="22"/>
      <c r="FWU301" s="22"/>
      <c r="FWV301" s="22"/>
      <c r="FWW301" s="22"/>
      <c r="FWX301" s="22"/>
      <c r="FWY301" s="22"/>
      <c r="FWZ301" s="22"/>
      <c r="FXA301" s="22"/>
      <c r="FXB301" s="22"/>
      <c r="FXC301" s="22"/>
      <c r="FXD301" s="22"/>
      <c r="FXE301" s="22"/>
      <c r="FXF301" s="22"/>
      <c r="FXG301" s="22"/>
      <c r="FXH301" s="22"/>
      <c r="FXI301" s="22"/>
      <c r="FXJ301" s="22"/>
      <c r="FXK301" s="22"/>
      <c r="FXL301" s="22"/>
      <c r="FXM301" s="22"/>
      <c r="FXN301" s="22"/>
      <c r="FXO301" s="22"/>
      <c r="FXP301" s="22"/>
      <c r="FXQ301" s="22"/>
      <c r="FXR301" s="22"/>
      <c r="FXS301" s="22"/>
      <c r="FXT301" s="22"/>
      <c r="FXU301" s="22"/>
      <c r="FXV301" s="22"/>
      <c r="FXW301" s="22"/>
      <c r="FXX301" s="22"/>
      <c r="FXY301" s="22"/>
      <c r="FXZ301" s="22"/>
      <c r="FYA301" s="22"/>
      <c r="FYB301" s="22"/>
      <c r="FYC301" s="22"/>
      <c r="FYD301" s="22"/>
      <c r="FYE301" s="22"/>
      <c r="FYF301" s="22"/>
      <c r="FYG301" s="22"/>
      <c r="FYH301" s="22"/>
      <c r="FYI301" s="22"/>
      <c r="FYJ301" s="22"/>
      <c r="FYK301" s="22"/>
      <c r="FYL301" s="22"/>
      <c r="FYM301" s="22"/>
      <c r="FYN301" s="22"/>
      <c r="FYO301" s="22"/>
      <c r="FYP301" s="22"/>
      <c r="FYQ301" s="22"/>
      <c r="FYR301" s="22"/>
      <c r="FYS301" s="22"/>
      <c r="FYT301" s="22"/>
      <c r="FYU301" s="22"/>
      <c r="FYV301" s="22"/>
      <c r="FYW301" s="22"/>
      <c r="FYX301" s="22"/>
      <c r="FYY301" s="22"/>
      <c r="FYZ301" s="22"/>
      <c r="FZA301" s="22"/>
      <c r="FZB301" s="22"/>
      <c r="FZC301" s="22"/>
      <c r="FZD301" s="22"/>
      <c r="FZE301" s="22"/>
      <c r="FZF301" s="22"/>
      <c r="FZG301" s="22"/>
      <c r="FZH301" s="22"/>
      <c r="FZI301" s="22"/>
      <c r="FZJ301" s="22"/>
      <c r="FZK301" s="22"/>
      <c r="FZL301" s="22"/>
      <c r="FZM301" s="22"/>
      <c r="FZN301" s="22"/>
      <c r="FZO301" s="22"/>
      <c r="FZP301" s="22"/>
      <c r="FZQ301" s="22"/>
      <c r="FZR301" s="22"/>
      <c r="FZS301" s="22"/>
      <c r="FZT301" s="22"/>
      <c r="FZU301" s="22"/>
      <c r="FZV301" s="22"/>
      <c r="FZW301" s="22"/>
      <c r="FZX301" s="22"/>
      <c r="FZY301" s="22"/>
      <c r="FZZ301" s="22"/>
      <c r="GAA301" s="22"/>
      <c r="GAB301" s="22"/>
      <c r="GAC301" s="22"/>
      <c r="GAD301" s="22"/>
      <c r="GAE301" s="22"/>
      <c r="GAF301" s="22"/>
      <c r="GAG301" s="22"/>
      <c r="GAH301" s="22"/>
      <c r="GAI301" s="22"/>
      <c r="GAJ301" s="22"/>
      <c r="GAK301" s="22"/>
      <c r="GAL301" s="22"/>
      <c r="GAM301" s="22"/>
      <c r="GAN301" s="22"/>
      <c r="GAO301" s="22"/>
      <c r="GAP301" s="22"/>
      <c r="GAQ301" s="22"/>
      <c r="GAR301" s="22"/>
      <c r="GAS301" s="22"/>
      <c r="GAT301" s="22"/>
      <c r="GAU301" s="22"/>
      <c r="GAV301" s="22"/>
      <c r="GAW301" s="22"/>
      <c r="GAX301" s="22"/>
      <c r="GAY301" s="22"/>
      <c r="GAZ301" s="22"/>
      <c r="GBA301" s="22"/>
      <c r="GBB301" s="22"/>
      <c r="GBC301" s="22"/>
      <c r="GBD301" s="22"/>
      <c r="GBE301" s="22"/>
      <c r="GBF301" s="22"/>
      <c r="GBG301" s="22"/>
      <c r="GBH301" s="22"/>
      <c r="GBI301" s="22"/>
      <c r="GBJ301" s="22"/>
      <c r="GBK301" s="22"/>
      <c r="GBL301" s="22"/>
      <c r="GBM301" s="22"/>
      <c r="GBN301" s="22"/>
      <c r="GBO301" s="22"/>
      <c r="GBP301" s="22"/>
      <c r="GBQ301" s="22"/>
      <c r="GBR301" s="22"/>
      <c r="GBS301" s="22"/>
      <c r="GBT301" s="22"/>
      <c r="GBU301" s="22"/>
      <c r="GBV301" s="22"/>
      <c r="GBW301" s="22"/>
      <c r="GBX301" s="22"/>
      <c r="GBY301" s="22"/>
      <c r="GBZ301" s="22"/>
      <c r="GCA301" s="22"/>
      <c r="GCB301" s="22"/>
      <c r="GCC301" s="22"/>
      <c r="GCD301" s="22"/>
      <c r="GCE301" s="22"/>
      <c r="GCF301" s="22"/>
      <c r="GCG301" s="22"/>
      <c r="GCH301" s="22"/>
      <c r="GCI301" s="22"/>
      <c r="GCJ301" s="22"/>
      <c r="GCK301" s="22"/>
      <c r="GCL301" s="22"/>
      <c r="GCM301" s="22"/>
      <c r="GCN301" s="22"/>
      <c r="GCO301" s="22"/>
      <c r="GCP301" s="22"/>
      <c r="GCQ301" s="22"/>
      <c r="GCR301" s="22"/>
      <c r="GCS301" s="22"/>
      <c r="GCT301" s="22"/>
      <c r="GCU301" s="22"/>
      <c r="GCV301" s="22"/>
      <c r="GCW301" s="22"/>
      <c r="GCX301" s="22"/>
      <c r="GCY301" s="22"/>
      <c r="GCZ301" s="22"/>
      <c r="GDA301" s="22"/>
      <c r="GDB301" s="22"/>
      <c r="GDC301" s="22"/>
      <c r="GDD301" s="22"/>
      <c r="GDE301" s="22"/>
      <c r="GDF301" s="22"/>
      <c r="GDG301" s="22"/>
      <c r="GDH301" s="22"/>
      <c r="GDI301" s="22"/>
      <c r="GDJ301" s="22"/>
      <c r="GDK301" s="22"/>
      <c r="GDL301" s="22"/>
      <c r="GDM301" s="22"/>
      <c r="GDN301" s="22"/>
      <c r="GDO301" s="22"/>
      <c r="GDP301" s="22"/>
      <c r="GDQ301" s="22"/>
      <c r="GDR301" s="22"/>
      <c r="GDS301" s="22"/>
      <c r="GDT301" s="22"/>
      <c r="GDU301" s="22"/>
      <c r="GDV301" s="22"/>
      <c r="GDW301" s="22"/>
      <c r="GDX301" s="22"/>
      <c r="GDY301" s="22"/>
      <c r="GDZ301" s="22"/>
      <c r="GEA301" s="22"/>
      <c r="GEB301" s="22"/>
      <c r="GEC301" s="22"/>
      <c r="GED301" s="22"/>
      <c r="GEE301" s="22"/>
      <c r="GEF301" s="22"/>
      <c r="GEG301" s="22"/>
      <c r="GEH301" s="22"/>
      <c r="GEI301" s="22"/>
      <c r="GEJ301" s="22"/>
      <c r="GEK301" s="22"/>
      <c r="GEL301" s="22"/>
      <c r="GEM301" s="22"/>
      <c r="GEN301" s="22"/>
      <c r="GEO301" s="22"/>
      <c r="GEP301" s="22"/>
      <c r="GEQ301" s="22"/>
      <c r="GER301" s="22"/>
      <c r="GES301" s="22"/>
      <c r="GET301" s="22"/>
      <c r="GEU301" s="22"/>
      <c r="GEV301" s="22"/>
      <c r="GEW301" s="22"/>
      <c r="GEX301" s="22"/>
      <c r="GEY301" s="22"/>
      <c r="GEZ301" s="22"/>
      <c r="GFA301" s="22"/>
      <c r="GFB301" s="22"/>
      <c r="GFC301" s="22"/>
      <c r="GFD301" s="22"/>
      <c r="GFE301" s="22"/>
      <c r="GFF301" s="22"/>
      <c r="GFG301" s="22"/>
      <c r="GFH301" s="22"/>
      <c r="GFI301" s="22"/>
      <c r="GFJ301" s="22"/>
      <c r="GFK301" s="22"/>
      <c r="GFL301" s="22"/>
      <c r="GFM301" s="22"/>
      <c r="GFN301" s="22"/>
      <c r="GFO301" s="22"/>
      <c r="GFP301" s="22"/>
      <c r="GFQ301" s="22"/>
      <c r="GFR301" s="22"/>
      <c r="GFS301" s="22"/>
      <c r="GFT301" s="22"/>
      <c r="GFU301" s="22"/>
      <c r="GFV301" s="22"/>
      <c r="GFW301" s="22"/>
      <c r="GFX301" s="22"/>
      <c r="GFY301" s="22"/>
      <c r="GFZ301" s="22"/>
      <c r="GGA301" s="22"/>
      <c r="GGB301" s="22"/>
      <c r="GGC301" s="22"/>
      <c r="GGD301" s="22"/>
      <c r="GGE301" s="22"/>
      <c r="GGF301" s="22"/>
      <c r="GGG301" s="22"/>
      <c r="GGH301" s="22"/>
      <c r="GGI301" s="22"/>
      <c r="GGJ301" s="22"/>
      <c r="GGK301" s="22"/>
      <c r="GGL301" s="22"/>
      <c r="GGM301" s="22"/>
      <c r="GGN301" s="22"/>
      <c r="GGO301" s="22"/>
      <c r="GGP301" s="22"/>
      <c r="GGQ301" s="22"/>
      <c r="GGR301" s="22"/>
      <c r="GGS301" s="22"/>
      <c r="GGT301" s="22"/>
      <c r="GGU301" s="22"/>
      <c r="GGV301" s="22"/>
      <c r="GGW301" s="22"/>
      <c r="GGX301" s="22"/>
      <c r="GGY301" s="22"/>
      <c r="GGZ301" s="22"/>
      <c r="GHA301" s="22"/>
      <c r="GHB301" s="22"/>
      <c r="GHC301" s="22"/>
      <c r="GHD301" s="22"/>
      <c r="GHE301" s="22"/>
      <c r="GHF301" s="22"/>
      <c r="GHG301" s="22"/>
      <c r="GHH301" s="22"/>
      <c r="GHI301" s="22"/>
      <c r="GHJ301" s="22"/>
      <c r="GHK301" s="22"/>
      <c r="GHL301" s="22"/>
      <c r="GHM301" s="22"/>
      <c r="GHN301" s="22"/>
      <c r="GHO301" s="22"/>
      <c r="GHP301" s="22"/>
      <c r="GHQ301" s="22"/>
      <c r="GHR301" s="22"/>
      <c r="GHS301" s="22"/>
      <c r="GHT301" s="22"/>
      <c r="GHU301" s="22"/>
      <c r="GHV301" s="22"/>
      <c r="GHW301" s="22"/>
      <c r="GHX301" s="22"/>
      <c r="GHY301" s="22"/>
      <c r="GHZ301" s="22"/>
      <c r="GIA301" s="22"/>
      <c r="GIB301" s="22"/>
      <c r="GIC301" s="22"/>
      <c r="GID301" s="22"/>
      <c r="GIE301" s="22"/>
      <c r="GIF301" s="22"/>
      <c r="GIG301" s="22"/>
      <c r="GIH301" s="22"/>
      <c r="GII301" s="22"/>
      <c r="GIJ301" s="22"/>
      <c r="GIK301" s="22"/>
      <c r="GIL301" s="22"/>
      <c r="GIM301" s="22"/>
      <c r="GIN301" s="22"/>
      <c r="GIO301" s="22"/>
      <c r="GIP301" s="22"/>
      <c r="GIQ301" s="22"/>
      <c r="GIR301" s="22"/>
      <c r="GIS301" s="22"/>
      <c r="GIT301" s="22"/>
      <c r="GIU301" s="22"/>
      <c r="GIV301" s="22"/>
      <c r="GIW301" s="22"/>
      <c r="GIX301" s="22"/>
      <c r="GIY301" s="22"/>
      <c r="GIZ301" s="22"/>
      <c r="GJA301" s="22"/>
      <c r="GJB301" s="22"/>
      <c r="GJC301" s="22"/>
      <c r="GJD301" s="22"/>
      <c r="GJE301" s="22"/>
      <c r="GJF301" s="22"/>
      <c r="GJG301" s="22"/>
      <c r="GJH301" s="22"/>
      <c r="GJI301" s="22"/>
      <c r="GJJ301" s="22"/>
      <c r="GJK301" s="22"/>
      <c r="GJL301" s="22"/>
      <c r="GJM301" s="22"/>
      <c r="GJN301" s="22"/>
      <c r="GJO301" s="22"/>
      <c r="GJP301" s="22"/>
      <c r="GJQ301" s="22"/>
      <c r="GJR301" s="22"/>
      <c r="GJS301" s="22"/>
      <c r="GJT301" s="22"/>
      <c r="GJU301" s="22"/>
      <c r="GJV301" s="22"/>
      <c r="GJW301" s="22"/>
      <c r="GJX301" s="22"/>
      <c r="GJY301" s="22"/>
      <c r="GJZ301" s="22"/>
      <c r="GKA301" s="22"/>
      <c r="GKB301" s="22"/>
      <c r="GKC301" s="22"/>
      <c r="GKD301" s="22"/>
      <c r="GKE301" s="22"/>
      <c r="GKF301" s="22"/>
      <c r="GKG301" s="22"/>
      <c r="GKH301" s="22"/>
      <c r="GKI301" s="22"/>
      <c r="GKJ301" s="22"/>
      <c r="GKK301" s="22"/>
      <c r="GKL301" s="22"/>
      <c r="GKM301" s="22"/>
      <c r="GKN301" s="22"/>
      <c r="GKO301" s="22"/>
      <c r="GKP301" s="22"/>
      <c r="GKQ301" s="22"/>
      <c r="GKR301" s="22"/>
      <c r="GKS301" s="22"/>
      <c r="GKT301" s="22"/>
      <c r="GKU301" s="22"/>
      <c r="GKV301" s="22"/>
      <c r="GKW301" s="22"/>
      <c r="GKX301" s="22"/>
      <c r="GKY301" s="22"/>
      <c r="GKZ301" s="22"/>
      <c r="GLA301" s="22"/>
      <c r="GLB301" s="22"/>
      <c r="GLC301" s="22"/>
      <c r="GLD301" s="22"/>
      <c r="GLE301" s="22"/>
      <c r="GLF301" s="22"/>
      <c r="GLG301" s="22"/>
      <c r="GLH301" s="22"/>
      <c r="GLI301" s="22"/>
      <c r="GLJ301" s="22"/>
      <c r="GLK301" s="22"/>
      <c r="GLL301" s="22"/>
      <c r="GLM301" s="22"/>
      <c r="GLN301" s="22"/>
      <c r="GLO301" s="22"/>
      <c r="GLP301" s="22"/>
      <c r="GLQ301" s="22"/>
      <c r="GLR301" s="22"/>
      <c r="GLS301" s="22"/>
      <c r="GLT301" s="22"/>
      <c r="GLU301" s="22"/>
      <c r="GLV301" s="22"/>
      <c r="GLW301" s="22"/>
      <c r="GLX301" s="22"/>
      <c r="GLY301" s="22"/>
      <c r="GLZ301" s="22"/>
      <c r="GMA301" s="22"/>
      <c r="GMB301" s="22"/>
      <c r="GMC301" s="22"/>
      <c r="GMD301" s="22"/>
      <c r="GME301" s="22"/>
      <c r="GMF301" s="22"/>
      <c r="GMG301" s="22"/>
      <c r="GMH301" s="22"/>
      <c r="GMI301" s="22"/>
      <c r="GMJ301" s="22"/>
      <c r="GMK301" s="22"/>
      <c r="GML301" s="22"/>
      <c r="GMM301" s="22"/>
      <c r="GMN301" s="22"/>
      <c r="GMO301" s="22"/>
      <c r="GMP301" s="22"/>
      <c r="GMQ301" s="22"/>
      <c r="GMR301" s="22"/>
      <c r="GMS301" s="22"/>
      <c r="GMT301" s="22"/>
      <c r="GMU301" s="22"/>
      <c r="GMV301" s="22"/>
      <c r="GMW301" s="22"/>
      <c r="GMX301" s="22"/>
      <c r="GMY301" s="22"/>
      <c r="GMZ301" s="22"/>
      <c r="GNA301" s="22"/>
      <c r="GNB301" s="22"/>
      <c r="GNC301" s="22"/>
      <c r="GND301" s="22"/>
      <c r="GNE301" s="22"/>
      <c r="GNF301" s="22"/>
      <c r="GNG301" s="22"/>
      <c r="GNH301" s="22"/>
      <c r="GNI301" s="22"/>
      <c r="GNJ301" s="22"/>
      <c r="GNK301" s="22"/>
      <c r="GNL301" s="22"/>
      <c r="GNM301" s="22"/>
      <c r="GNN301" s="22"/>
      <c r="GNO301" s="22"/>
      <c r="GNP301" s="22"/>
      <c r="GNQ301" s="22"/>
      <c r="GNR301" s="22"/>
      <c r="GNS301" s="22"/>
      <c r="GNT301" s="22"/>
      <c r="GNU301" s="22"/>
      <c r="GNV301" s="22"/>
      <c r="GNW301" s="22"/>
      <c r="GNX301" s="22"/>
      <c r="GNY301" s="22"/>
      <c r="GNZ301" s="22"/>
      <c r="GOA301" s="22"/>
      <c r="GOB301" s="22"/>
      <c r="GOC301" s="22"/>
      <c r="GOD301" s="22"/>
      <c r="GOE301" s="22"/>
      <c r="GOF301" s="22"/>
      <c r="GOG301" s="22"/>
      <c r="GOH301" s="22"/>
      <c r="GOI301" s="22"/>
      <c r="GOJ301" s="22"/>
      <c r="GOK301" s="22"/>
      <c r="GOL301" s="22"/>
      <c r="GOM301" s="22"/>
      <c r="GON301" s="22"/>
      <c r="GOO301" s="22"/>
      <c r="GOP301" s="22"/>
      <c r="GOQ301" s="22"/>
      <c r="GOR301" s="22"/>
      <c r="GOS301" s="22"/>
      <c r="GOT301" s="22"/>
      <c r="GOU301" s="22"/>
      <c r="GOV301" s="22"/>
      <c r="GOW301" s="22"/>
      <c r="GOX301" s="22"/>
      <c r="GOY301" s="22"/>
      <c r="GOZ301" s="22"/>
      <c r="GPA301" s="22"/>
      <c r="GPB301" s="22"/>
      <c r="GPC301" s="22"/>
      <c r="GPD301" s="22"/>
      <c r="GPE301" s="22"/>
      <c r="GPF301" s="22"/>
      <c r="GPG301" s="22"/>
      <c r="GPH301" s="22"/>
      <c r="GPI301" s="22"/>
      <c r="GPJ301" s="22"/>
      <c r="GPK301" s="22"/>
      <c r="GPL301" s="22"/>
      <c r="GPM301" s="22"/>
      <c r="GPN301" s="22"/>
      <c r="GPO301" s="22"/>
      <c r="GPP301" s="22"/>
      <c r="GPQ301" s="22"/>
      <c r="GPR301" s="22"/>
      <c r="GPS301" s="22"/>
      <c r="GPT301" s="22"/>
      <c r="GPU301" s="22"/>
      <c r="GPV301" s="22"/>
      <c r="GPW301" s="22"/>
      <c r="GPX301" s="22"/>
      <c r="GPY301" s="22"/>
      <c r="GPZ301" s="22"/>
      <c r="GQA301" s="22"/>
      <c r="GQB301" s="22"/>
      <c r="GQC301" s="22"/>
      <c r="GQD301" s="22"/>
      <c r="GQE301" s="22"/>
      <c r="GQF301" s="22"/>
      <c r="GQG301" s="22"/>
      <c r="GQH301" s="22"/>
      <c r="GQI301" s="22"/>
      <c r="GQJ301" s="22"/>
      <c r="GQK301" s="22"/>
      <c r="GQL301" s="22"/>
      <c r="GQM301" s="22"/>
      <c r="GQN301" s="22"/>
      <c r="GQO301" s="22"/>
      <c r="GQP301" s="22"/>
      <c r="GQQ301" s="22"/>
      <c r="GQR301" s="22"/>
      <c r="GQS301" s="22"/>
      <c r="GQT301" s="22"/>
      <c r="GQU301" s="22"/>
      <c r="GQV301" s="22"/>
      <c r="GQW301" s="22"/>
      <c r="GQX301" s="22"/>
      <c r="GQY301" s="22"/>
      <c r="GQZ301" s="22"/>
      <c r="GRA301" s="22"/>
      <c r="GRB301" s="22"/>
      <c r="GRC301" s="22"/>
      <c r="GRD301" s="22"/>
      <c r="GRE301" s="22"/>
      <c r="GRF301" s="22"/>
      <c r="GRG301" s="22"/>
      <c r="GRH301" s="22"/>
      <c r="GRI301" s="22"/>
      <c r="GRJ301" s="22"/>
      <c r="GRK301" s="22"/>
      <c r="GRL301" s="22"/>
      <c r="GRM301" s="22"/>
      <c r="GRN301" s="22"/>
      <c r="GRO301" s="22"/>
      <c r="GRP301" s="22"/>
      <c r="GRQ301" s="22"/>
      <c r="GRR301" s="22"/>
      <c r="GRS301" s="22"/>
      <c r="GRT301" s="22"/>
      <c r="GRU301" s="22"/>
      <c r="GRV301" s="22"/>
      <c r="GRW301" s="22"/>
      <c r="GRX301" s="22"/>
      <c r="GRY301" s="22"/>
      <c r="GRZ301" s="22"/>
      <c r="GSA301" s="22"/>
      <c r="GSB301" s="22"/>
      <c r="GSC301" s="22"/>
      <c r="GSD301" s="22"/>
      <c r="GSE301" s="22"/>
      <c r="GSF301" s="22"/>
      <c r="GSG301" s="22"/>
      <c r="GSH301" s="22"/>
      <c r="GSI301" s="22"/>
      <c r="GSJ301" s="22"/>
      <c r="GSK301" s="22"/>
      <c r="GSL301" s="22"/>
      <c r="GSM301" s="22"/>
      <c r="GSN301" s="22"/>
      <c r="GSO301" s="22"/>
      <c r="GSP301" s="22"/>
      <c r="GSQ301" s="22"/>
      <c r="GSR301" s="22"/>
      <c r="GSS301" s="22"/>
      <c r="GST301" s="22"/>
      <c r="GSU301" s="22"/>
      <c r="GSV301" s="22"/>
      <c r="GSW301" s="22"/>
      <c r="GSX301" s="22"/>
      <c r="GSY301" s="22"/>
      <c r="GSZ301" s="22"/>
      <c r="GTA301" s="22"/>
      <c r="GTB301" s="22"/>
      <c r="GTC301" s="22"/>
      <c r="GTD301" s="22"/>
      <c r="GTE301" s="22"/>
      <c r="GTF301" s="22"/>
      <c r="GTG301" s="22"/>
      <c r="GTH301" s="22"/>
      <c r="GTI301" s="22"/>
      <c r="GTJ301" s="22"/>
      <c r="GTK301" s="22"/>
      <c r="GTL301" s="22"/>
      <c r="GTM301" s="22"/>
      <c r="GTN301" s="22"/>
      <c r="GTO301" s="22"/>
      <c r="GTP301" s="22"/>
      <c r="GTQ301" s="22"/>
      <c r="GTR301" s="22"/>
      <c r="GTS301" s="22"/>
      <c r="GTT301" s="22"/>
      <c r="GTU301" s="22"/>
      <c r="GTV301" s="22"/>
      <c r="GTW301" s="22"/>
      <c r="GTX301" s="22"/>
      <c r="GTY301" s="22"/>
      <c r="GTZ301" s="22"/>
      <c r="GUA301" s="22"/>
      <c r="GUB301" s="22"/>
      <c r="GUC301" s="22"/>
      <c r="GUD301" s="22"/>
      <c r="GUE301" s="22"/>
      <c r="GUF301" s="22"/>
      <c r="GUG301" s="22"/>
      <c r="GUH301" s="22"/>
      <c r="GUI301" s="22"/>
      <c r="GUJ301" s="22"/>
      <c r="GUK301" s="22"/>
      <c r="GUL301" s="22"/>
      <c r="GUM301" s="22"/>
      <c r="GUN301" s="22"/>
      <c r="GUO301" s="22"/>
      <c r="GUP301" s="22"/>
      <c r="GUQ301" s="22"/>
      <c r="GUR301" s="22"/>
      <c r="GUS301" s="22"/>
      <c r="GUT301" s="22"/>
      <c r="GUU301" s="22"/>
      <c r="GUV301" s="22"/>
      <c r="GUW301" s="22"/>
      <c r="GUX301" s="22"/>
      <c r="GUY301" s="22"/>
      <c r="GUZ301" s="22"/>
      <c r="GVA301" s="22"/>
      <c r="GVB301" s="22"/>
      <c r="GVC301" s="22"/>
      <c r="GVD301" s="22"/>
      <c r="GVE301" s="22"/>
      <c r="GVF301" s="22"/>
      <c r="GVG301" s="22"/>
      <c r="GVH301" s="22"/>
      <c r="GVI301" s="22"/>
      <c r="GVJ301" s="22"/>
      <c r="GVK301" s="22"/>
      <c r="GVL301" s="22"/>
      <c r="GVM301" s="22"/>
      <c r="GVN301" s="22"/>
      <c r="GVO301" s="22"/>
      <c r="GVP301" s="22"/>
      <c r="GVQ301" s="22"/>
      <c r="GVR301" s="22"/>
      <c r="GVS301" s="22"/>
      <c r="GVT301" s="22"/>
      <c r="GVU301" s="22"/>
      <c r="GVV301" s="22"/>
      <c r="GVW301" s="22"/>
      <c r="GVX301" s="22"/>
      <c r="GVY301" s="22"/>
      <c r="GVZ301" s="22"/>
      <c r="GWA301" s="22"/>
      <c r="GWB301" s="22"/>
      <c r="GWC301" s="22"/>
      <c r="GWD301" s="22"/>
      <c r="GWE301" s="22"/>
      <c r="GWF301" s="22"/>
      <c r="GWG301" s="22"/>
      <c r="GWH301" s="22"/>
      <c r="GWI301" s="22"/>
      <c r="GWJ301" s="22"/>
      <c r="GWK301" s="22"/>
      <c r="GWL301" s="22"/>
      <c r="GWM301" s="22"/>
      <c r="GWN301" s="22"/>
      <c r="GWO301" s="22"/>
      <c r="GWP301" s="22"/>
      <c r="GWQ301" s="22"/>
      <c r="GWR301" s="22"/>
      <c r="GWS301" s="22"/>
      <c r="GWT301" s="22"/>
      <c r="GWU301" s="22"/>
      <c r="GWV301" s="22"/>
      <c r="GWW301" s="22"/>
      <c r="GWX301" s="22"/>
      <c r="GWY301" s="22"/>
      <c r="GWZ301" s="22"/>
      <c r="GXA301" s="22"/>
      <c r="GXB301" s="22"/>
      <c r="GXC301" s="22"/>
      <c r="GXD301" s="22"/>
      <c r="GXE301" s="22"/>
      <c r="GXF301" s="22"/>
      <c r="GXG301" s="22"/>
      <c r="GXH301" s="22"/>
      <c r="GXI301" s="22"/>
      <c r="GXJ301" s="22"/>
      <c r="GXK301" s="22"/>
      <c r="GXL301" s="22"/>
      <c r="GXM301" s="22"/>
      <c r="GXN301" s="22"/>
      <c r="GXO301" s="22"/>
      <c r="GXP301" s="22"/>
      <c r="GXQ301" s="22"/>
      <c r="GXR301" s="22"/>
      <c r="GXS301" s="22"/>
      <c r="GXT301" s="22"/>
      <c r="GXU301" s="22"/>
      <c r="GXV301" s="22"/>
      <c r="GXW301" s="22"/>
      <c r="GXX301" s="22"/>
      <c r="GXY301" s="22"/>
      <c r="GXZ301" s="22"/>
      <c r="GYA301" s="22"/>
      <c r="GYB301" s="22"/>
      <c r="GYC301" s="22"/>
      <c r="GYD301" s="22"/>
      <c r="GYE301" s="22"/>
      <c r="GYF301" s="22"/>
      <c r="GYG301" s="22"/>
      <c r="GYH301" s="22"/>
      <c r="GYI301" s="22"/>
      <c r="GYJ301" s="22"/>
      <c r="GYK301" s="22"/>
      <c r="GYL301" s="22"/>
      <c r="GYM301" s="22"/>
      <c r="GYN301" s="22"/>
      <c r="GYO301" s="22"/>
      <c r="GYP301" s="22"/>
      <c r="GYQ301" s="22"/>
      <c r="GYR301" s="22"/>
      <c r="GYS301" s="22"/>
      <c r="GYT301" s="22"/>
      <c r="GYU301" s="22"/>
      <c r="GYV301" s="22"/>
      <c r="GYW301" s="22"/>
      <c r="GYX301" s="22"/>
      <c r="GYY301" s="22"/>
      <c r="GYZ301" s="22"/>
      <c r="GZA301" s="22"/>
      <c r="GZB301" s="22"/>
      <c r="GZC301" s="22"/>
      <c r="GZD301" s="22"/>
      <c r="GZE301" s="22"/>
      <c r="GZF301" s="22"/>
      <c r="GZG301" s="22"/>
      <c r="GZH301" s="22"/>
      <c r="GZI301" s="22"/>
      <c r="GZJ301" s="22"/>
      <c r="GZK301" s="22"/>
      <c r="GZL301" s="22"/>
      <c r="GZM301" s="22"/>
      <c r="GZN301" s="22"/>
      <c r="GZO301" s="22"/>
      <c r="GZP301" s="22"/>
      <c r="GZQ301" s="22"/>
      <c r="GZR301" s="22"/>
      <c r="GZS301" s="22"/>
      <c r="GZT301" s="22"/>
      <c r="GZU301" s="22"/>
      <c r="GZV301" s="22"/>
      <c r="GZW301" s="22"/>
      <c r="GZX301" s="22"/>
      <c r="GZY301" s="22"/>
      <c r="GZZ301" s="22"/>
      <c r="HAA301" s="22"/>
      <c r="HAB301" s="22"/>
      <c r="HAC301" s="22"/>
      <c r="HAD301" s="22"/>
      <c r="HAE301" s="22"/>
      <c r="HAF301" s="22"/>
      <c r="HAG301" s="22"/>
      <c r="HAH301" s="22"/>
      <c r="HAI301" s="22"/>
      <c r="HAJ301" s="22"/>
      <c r="HAK301" s="22"/>
      <c r="HAL301" s="22"/>
      <c r="HAM301" s="22"/>
      <c r="HAN301" s="22"/>
      <c r="HAO301" s="22"/>
      <c r="HAP301" s="22"/>
      <c r="HAQ301" s="22"/>
      <c r="HAR301" s="22"/>
      <c r="HAS301" s="22"/>
      <c r="HAT301" s="22"/>
      <c r="HAU301" s="22"/>
      <c r="HAV301" s="22"/>
      <c r="HAW301" s="22"/>
      <c r="HAX301" s="22"/>
      <c r="HAY301" s="22"/>
      <c r="HAZ301" s="22"/>
      <c r="HBA301" s="22"/>
      <c r="HBB301" s="22"/>
      <c r="HBC301" s="22"/>
      <c r="HBD301" s="22"/>
      <c r="HBE301" s="22"/>
      <c r="HBF301" s="22"/>
      <c r="HBG301" s="22"/>
      <c r="HBH301" s="22"/>
      <c r="HBI301" s="22"/>
      <c r="HBJ301" s="22"/>
      <c r="HBK301" s="22"/>
      <c r="HBL301" s="22"/>
      <c r="HBM301" s="22"/>
      <c r="HBN301" s="22"/>
      <c r="HBO301" s="22"/>
      <c r="HBP301" s="22"/>
      <c r="HBQ301" s="22"/>
      <c r="HBR301" s="22"/>
      <c r="HBS301" s="22"/>
      <c r="HBT301" s="22"/>
      <c r="HBU301" s="22"/>
      <c r="HBV301" s="22"/>
      <c r="HBW301" s="22"/>
      <c r="HBX301" s="22"/>
      <c r="HBY301" s="22"/>
      <c r="HBZ301" s="22"/>
      <c r="HCA301" s="22"/>
      <c r="HCB301" s="22"/>
      <c r="HCC301" s="22"/>
      <c r="HCD301" s="22"/>
      <c r="HCE301" s="22"/>
      <c r="HCF301" s="22"/>
      <c r="HCG301" s="22"/>
      <c r="HCH301" s="22"/>
      <c r="HCI301" s="22"/>
      <c r="HCJ301" s="22"/>
      <c r="HCK301" s="22"/>
      <c r="HCL301" s="22"/>
      <c r="HCM301" s="22"/>
      <c r="HCN301" s="22"/>
      <c r="HCO301" s="22"/>
      <c r="HCP301" s="22"/>
      <c r="HCQ301" s="22"/>
      <c r="HCR301" s="22"/>
      <c r="HCS301" s="22"/>
      <c r="HCT301" s="22"/>
      <c r="HCU301" s="22"/>
      <c r="HCV301" s="22"/>
      <c r="HCW301" s="22"/>
      <c r="HCX301" s="22"/>
      <c r="HCY301" s="22"/>
      <c r="HCZ301" s="22"/>
      <c r="HDA301" s="22"/>
      <c r="HDB301" s="22"/>
      <c r="HDC301" s="22"/>
      <c r="HDD301" s="22"/>
      <c r="HDE301" s="22"/>
      <c r="HDF301" s="22"/>
      <c r="HDG301" s="22"/>
      <c r="HDH301" s="22"/>
      <c r="HDI301" s="22"/>
      <c r="HDJ301" s="22"/>
      <c r="HDK301" s="22"/>
      <c r="HDL301" s="22"/>
      <c r="HDM301" s="22"/>
      <c r="HDN301" s="22"/>
      <c r="HDO301" s="22"/>
      <c r="HDP301" s="22"/>
      <c r="HDQ301" s="22"/>
      <c r="HDR301" s="22"/>
      <c r="HDS301" s="22"/>
      <c r="HDT301" s="22"/>
      <c r="HDU301" s="22"/>
      <c r="HDV301" s="22"/>
      <c r="HDW301" s="22"/>
      <c r="HDX301" s="22"/>
      <c r="HDY301" s="22"/>
      <c r="HDZ301" s="22"/>
      <c r="HEA301" s="22"/>
      <c r="HEB301" s="22"/>
      <c r="HEC301" s="22"/>
      <c r="HED301" s="22"/>
      <c r="HEE301" s="22"/>
      <c r="HEF301" s="22"/>
      <c r="HEG301" s="22"/>
      <c r="HEH301" s="22"/>
      <c r="HEI301" s="22"/>
      <c r="HEJ301" s="22"/>
      <c r="HEK301" s="22"/>
      <c r="HEL301" s="22"/>
      <c r="HEM301" s="22"/>
      <c r="HEN301" s="22"/>
      <c r="HEO301" s="22"/>
      <c r="HEP301" s="22"/>
      <c r="HEQ301" s="22"/>
      <c r="HER301" s="22"/>
      <c r="HES301" s="22"/>
      <c r="HET301" s="22"/>
      <c r="HEU301" s="22"/>
      <c r="HEV301" s="22"/>
      <c r="HEW301" s="22"/>
      <c r="HEX301" s="22"/>
      <c r="HEY301" s="22"/>
      <c r="HEZ301" s="22"/>
      <c r="HFA301" s="22"/>
      <c r="HFB301" s="22"/>
      <c r="HFC301" s="22"/>
      <c r="HFD301" s="22"/>
      <c r="HFE301" s="22"/>
      <c r="HFF301" s="22"/>
      <c r="HFG301" s="22"/>
      <c r="HFH301" s="22"/>
      <c r="HFI301" s="22"/>
      <c r="HFJ301" s="22"/>
      <c r="HFK301" s="22"/>
      <c r="HFL301" s="22"/>
      <c r="HFM301" s="22"/>
      <c r="HFN301" s="22"/>
      <c r="HFO301" s="22"/>
      <c r="HFP301" s="22"/>
      <c r="HFQ301" s="22"/>
      <c r="HFR301" s="22"/>
      <c r="HFS301" s="22"/>
      <c r="HFT301" s="22"/>
      <c r="HFU301" s="22"/>
      <c r="HFV301" s="22"/>
      <c r="HFW301" s="22"/>
      <c r="HFX301" s="22"/>
      <c r="HFY301" s="22"/>
      <c r="HFZ301" s="22"/>
      <c r="HGA301" s="22"/>
      <c r="HGB301" s="22"/>
      <c r="HGC301" s="22"/>
      <c r="HGD301" s="22"/>
      <c r="HGE301" s="22"/>
      <c r="HGF301" s="22"/>
      <c r="HGG301" s="22"/>
      <c r="HGH301" s="22"/>
      <c r="HGI301" s="22"/>
      <c r="HGJ301" s="22"/>
      <c r="HGK301" s="22"/>
      <c r="HGL301" s="22"/>
      <c r="HGM301" s="22"/>
      <c r="HGN301" s="22"/>
      <c r="HGO301" s="22"/>
      <c r="HGP301" s="22"/>
      <c r="HGQ301" s="22"/>
      <c r="HGR301" s="22"/>
      <c r="HGS301" s="22"/>
      <c r="HGT301" s="22"/>
      <c r="HGU301" s="22"/>
      <c r="HGV301" s="22"/>
      <c r="HGW301" s="22"/>
      <c r="HGX301" s="22"/>
      <c r="HGY301" s="22"/>
      <c r="HGZ301" s="22"/>
      <c r="HHA301" s="22"/>
      <c r="HHB301" s="22"/>
      <c r="HHC301" s="22"/>
      <c r="HHD301" s="22"/>
      <c r="HHE301" s="22"/>
      <c r="HHF301" s="22"/>
      <c r="HHG301" s="22"/>
      <c r="HHH301" s="22"/>
      <c r="HHI301" s="22"/>
      <c r="HHJ301" s="22"/>
      <c r="HHK301" s="22"/>
      <c r="HHL301" s="22"/>
      <c r="HHM301" s="22"/>
      <c r="HHN301" s="22"/>
      <c r="HHO301" s="22"/>
      <c r="HHP301" s="22"/>
      <c r="HHQ301" s="22"/>
      <c r="HHR301" s="22"/>
      <c r="HHS301" s="22"/>
      <c r="HHT301" s="22"/>
      <c r="HHU301" s="22"/>
      <c r="HHV301" s="22"/>
      <c r="HHW301" s="22"/>
      <c r="HHX301" s="22"/>
      <c r="HHY301" s="22"/>
      <c r="HHZ301" s="22"/>
      <c r="HIA301" s="22"/>
      <c r="HIB301" s="22"/>
      <c r="HIC301" s="22"/>
      <c r="HID301" s="22"/>
      <c r="HIE301" s="22"/>
      <c r="HIF301" s="22"/>
      <c r="HIG301" s="22"/>
      <c r="HIH301" s="22"/>
      <c r="HII301" s="22"/>
      <c r="HIJ301" s="22"/>
      <c r="HIK301" s="22"/>
      <c r="HIL301" s="22"/>
      <c r="HIM301" s="22"/>
      <c r="HIN301" s="22"/>
      <c r="HIO301" s="22"/>
      <c r="HIP301" s="22"/>
      <c r="HIQ301" s="22"/>
      <c r="HIR301" s="22"/>
      <c r="HIS301" s="22"/>
      <c r="HIT301" s="22"/>
      <c r="HIU301" s="22"/>
      <c r="HIV301" s="22"/>
      <c r="HIW301" s="22"/>
      <c r="HIX301" s="22"/>
      <c r="HIY301" s="22"/>
      <c r="HIZ301" s="22"/>
      <c r="HJA301" s="22"/>
      <c r="HJB301" s="22"/>
      <c r="HJC301" s="22"/>
      <c r="HJD301" s="22"/>
      <c r="HJE301" s="22"/>
      <c r="HJF301" s="22"/>
      <c r="HJG301" s="22"/>
      <c r="HJH301" s="22"/>
      <c r="HJI301" s="22"/>
      <c r="HJJ301" s="22"/>
      <c r="HJK301" s="22"/>
      <c r="HJL301" s="22"/>
      <c r="HJM301" s="22"/>
      <c r="HJN301" s="22"/>
      <c r="HJO301" s="22"/>
      <c r="HJP301" s="22"/>
      <c r="HJQ301" s="22"/>
      <c r="HJR301" s="22"/>
      <c r="HJS301" s="22"/>
      <c r="HJT301" s="22"/>
      <c r="HJU301" s="22"/>
      <c r="HJV301" s="22"/>
      <c r="HJW301" s="22"/>
      <c r="HJX301" s="22"/>
      <c r="HJY301" s="22"/>
      <c r="HJZ301" s="22"/>
      <c r="HKA301" s="22"/>
      <c r="HKB301" s="22"/>
      <c r="HKC301" s="22"/>
      <c r="HKD301" s="22"/>
      <c r="HKE301" s="22"/>
      <c r="HKF301" s="22"/>
      <c r="HKG301" s="22"/>
      <c r="HKH301" s="22"/>
      <c r="HKI301" s="22"/>
      <c r="HKJ301" s="22"/>
      <c r="HKK301" s="22"/>
      <c r="HKL301" s="22"/>
      <c r="HKM301" s="22"/>
      <c r="HKN301" s="22"/>
      <c r="HKO301" s="22"/>
      <c r="HKP301" s="22"/>
      <c r="HKQ301" s="22"/>
      <c r="HKR301" s="22"/>
      <c r="HKS301" s="22"/>
      <c r="HKT301" s="22"/>
      <c r="HKU301" s="22"/>
      <c r="HKV301" s="22"/>
      <c r="HKW301" s="22"/>
      <c r="HKX301" s="22"/>
      <c r="HKY301" s="22"/>
      <c r="HKZ301" s="22"/>
      <c r="HLA301" s="22"/>
      <c r="HLB301" s="22"/>
      <c r="HLC301" s="22"/>
      <c r="HLD301" s="22"/>
      <c r="HLE301" s="22"/>
      <c r="HLF301" s="22"/>
      <c r="HLG301" s="22"/>
      <c r="HLH301" s="22"/>
      <c r="HLI301" s="22"/>
      <c r="HLJ301" s="22"/>
      <c r="HLK301" s="22"/>
      <c r="HLL301" s="22"/>
      <c r="HLM301" s="22"/>
      <c r="HLN301" s="22"/>
      <c r="HLO301" s="22"/>
      <c r="HLP301" s="22"/>
      <c r="HLQ301" s="22"/>
      <c r="HLR301" s="22"/>
      <c r="HLS301" s="22"/>
      <c r="HLT301" s="22"/>
      <c r="HLU301" s="22"/>
      <c r="HLV301" s="22"/>
      <c r="HLW301" s="22"/>
      <c r="HLX301" s="22"/>
      <c r="HLY301" s="22"/>
      <c r="HLZ301" s="22"/>
      <c r="HMA301" s="22"/>
      <c r="HMB301" s="22"/>
      <c r="HMC301" s="22"/>
      <c r="HMD301" s="22"/>
      <c r="HME301" s="22"/>
      <c r="HMF301" s="22"/>
      <c r="HMG301" s="22"/>
      <c r="HMH301" s="22"/>
      <c r="HMI301" s="22"/>
      <c r="HMJ301" s="22"/>
      <c r="HMK301" s="22"/>
      <c r="HML301" s="22"/>
      <c r="HMM301" s="22"/>
      <c r="HMN301" s="22"/>
      <c r="HMO301" s="22"/>
      <c r="HMP301" s="22"/>
      <c r="HMQ301" s="22"/>
      <c r="HMR301" s="22"/>
      <c r="HMS301" s="22"/>
      <c r="HMT301" s="22"/>
      <c r="HMU301" s="22"/>
      <c r="HMV301" s="22"/>
      <c r="HMW301" s="22"/>
      <c r="HMX301" s="22"/>
      <c r="HMY301" s="22"/>
      <c r="HMZ301" s="22"/>
      <c r="HNA301" s="22"/>
      <c r="HNB301" s="22"/>
      <c r="HNC301" s="22"/>
      <c r="HND301" s="22"/>
      <c r="HNE301" s="22"/>
      <c r="HNF301" s="22"/>
      <c r="HNG301" s="22"/>
      <c r="HNH301" s="22"/>
      <c r="HNI301" s="22"/>
      <c r="HNJ301" s="22"/>
      <c r="HNK301" s="22"/>
      <c r="HNL301" s="22"/>
      <c r="HNM301" s="22"/>
      <c r="HNN301" s="22"/>
      <c r="HNO301" s="22"/>
      <c r="HNP301" s="22"/>
      <c r="HNQ301" s="22"/>
      <c r="HNR301" s="22"/>
      <c r="HNS301" s="22"/>
      <c r="HNT301" s="22"/>
      <c r="HNU301" s="22"/>
      <c r="HNV301" s="22"/>
      <c r="HNW301" s="22"/>
      <c r="HNX301" s="22"/>
      <c r="HNY301" s="22"/>
      <c r="HNZ301" s="22"/>
      <c r="HOA301" s="22"/>
      <c r="HOB301" s="22"/>
      <c r="HOC301" s="22"/>
      <c r="HOD301" s="22"/>
      <c r="HOE301" s="22"/>
      <c r="HOF301" s="22"/>
      <c r="HOG301" s="22"/>
      <c r="HOH301" s="22"/>
      <c r="HOI301" s="22"/>
      <c r="HOJ301" s="22"/>
      <c r="HOK301" s="22"/>
      <c r="HOL301" s="22"/>
      <c r="HOM301" s="22"/>
      <c r="HON301" s="22"/>
      <c r="HOO301" s="22"/>
      <c r="HOP301" s="22"/>
      <c r="HOQ301" s="22"/>
      <c r="HOR301" s="22"/>
      <c r="HOS301" s="22"/>
      <c r="HOT301" s="22"/>
      <c r="HOU301" s="22"/>
      <c r="HOV301" s="22"/>
      <c r="HOW301" s="22"/>
      <c r="HOX301" s="22"/>
      <c r="HOY301" s="22"/>
      <c r="HOZ301" s="22"/>
      <c r="HPA301" s="22"/>
      <c r="HPB301" s="22"/>
      <c r="HPC301" s="22"/>
      <c r="HPD301" s="22"/>
      <c r="HPE301" s="22"/>
      <c r="HPF301" s="22"/>
      <c r="HPG301" s="22"/>
      <c r="HPH301" s="22"/>
      <c r="HPI301" s="22"/>
      <c r="HPJ301" s="22"/>
      <c r="HPK301" s="22"/>
      <c r="HPL301" s="22"/>
      <c r="HPM301" s="22"/>
      <c r="HPN301" s="22"/>
      <c r="HPO301" s="22"/>
      <c r="HPP301" s="22"/>
      <c r="HPQ301" s="22"/>
      <c r="HPR301" s="22"/>
      <c r="HPS301" s="22"/>
      <c r="HPT301" s="22"/>
      <c r="HPU301" s="22"/>
      <c r="HPV301" s="22"/>
      <c r="HPW301" s="22"/>
      <c r="HPX301" s="22"/>
      <c r="HPY301" s="22"/>
      <c r="HPZ301" s="22"/>
      <c r="HQA301" s="22"/>
      <c r="HQB301" s="22"/>
      <c r="HQC301" s="22"/>
      <c r="HQD301" s="22"/>
      <c r="HQE301" s="22"/>
      <c r="HQF301" s="22"/>
      <c r="HQG301" s="22"/>
      <c r="HQH301" s="22"/>
      <c r="HQI301" s="22"/>
      <c r="HQJ301" s="22"/>
      <c r="HQK301" s="22"/>
      <c r="HQL301" s="22"/>
      <c r="HQM301" s="22"/>
      <c r="HQN301" s="22"/>
      <c r="HQO301" s="22"/>
      <c r="HQP301" s="22"/>
      <c r="HQQ301" s="22"/>
      <c r="HQR301" s="22"/>
      <c r="HQS301" s="22"/>
      <c r="HQT301" s="22"/>
      <c r="HQU301" s="22"/>
      <c r="HQV301" s="22"/>
      <c r="HQW301" s="22"/>
      <c r="HQX301" s="22"/>
      <c r="HQY301" s="22"/>
      <c r="HQZ301" s="22"/>
      <c r="HRA301" s="22"/>
      <c r="HRB301" s="22"/>
      <c r="HRC301" s="22"/>
      <c r="HRD301" s="22"/>
      <c r="HRE301" s="22"/>
      <c r="HRF301" s="22"/>
      <c r="HRG301" s="22"/>
      <c r="HRH301" s="22"/>
      <c r="HRI301" s="22"/>
      <c r="HRJ301" s="22"/>
      <c r="HRK301" s="22"/>
      <c r="HRL301" s="22"/>
      <c r="HRM301" s="22"/>
      <c r="HRN301" s="22"/>
      <c r="HRO301" s="22"/>
      <c r="HRP301" s="22"/>
      <c r="HRQ301" s="22"/>
      <c r="HRR301" s="22"/>
      <c r="HRS301" s="22"/>
      <c r="HRT301" s="22"/>
      <c r="HRU301" s="22"/>
      <c r="HRV301" s="22"/>
      <c r="HRW301" s="22"/>
      <c r="HRX301" s="22"/>
      <c r="HRY301" s="22"/>
      <c r="HRZ301" s="22"/>
      <c r="HSA301" s="22"/>
      <c r="HSB301" s="22"/>
      <c r="HSC301" s="22"/>
      <c r="HSD301" s="22"/>
      <c r="HSE301" s="22"/>
      <c r="HSF301" s="22"/>
      <c r="HSG301" s="22"/>
      <c r="HSH301" s="22"/>
      <c r="HSI301" s="22"/>
      <c r="HSJ301" s="22"/>
      <c r="HSK301" s="22"/>
      <c r="HSL301" s="22"/>
      <c r="HSM301" s="22"/>
      <c r="HSN301" s="22"/>
      <c r="HSO301" s="22"/>
      <c r="HSP301" s="22"/>
      <c r="HSQ301" s="22"/>
      <c r="HSR301" s="22"/>
      <c r="HSS301" s="22"/>
      <c r="HST301" s="22"/>
      <c r="HSU301" s="22"/>
      <c r="HSV301" s="22"/>
      <c r="HSW301" s="22"/>
      <c r="HSX301" s="22"/>
      <c r="HSY301" s="22"/>
      <c r="HSZ301" s="22"/>
      <c r="HTA301" s="22"/>
      <c r="HTB301" s="22"/>
      <c r="HTC301" s="22"/>
      <c r="HTD301" s="22"/>
      <c r="HTE301" s="22"/>
      <c r="HTF301" s="22"/>
      <c r="HTG301" s="22"/>
      <c r="HTH301" s="22"/>
      <c r="HTI301" s="22"/>
      <c r="HTJ301" s="22"/>
      <c r="HTK301" s="22"/>
      <c r="HTL301" s="22"/>
      <c r="HTM301" s="22"/>
      <c r="HTN301" s="22"/>
      <c r="HTO301" s="22"/>
      <c r="HTP301" s="22"/>
      <c r="HTQ301" s="22"/>
      <c r="HTR301" s="22"/>
      <c r="HTS301" s="22"/>
      <c r="HTT301" s="22"/>
      <c r="HTU301" s="22"/>
      <c r="HTV301" s="22"/>
      <c r="HTW301" s="22"/>
      <c r="HTX301" s="22"/>
      <c r="HTY301" s="22"/>
      <c r="HTZ301" s="22"/>
      <c r="HUA301" s="22"/>
      <c r="HUB301" s="22"/>
      <c r="HUC301" s="22"/>
      <c r="HUD301" s="22"/>
      <c r="HUE301" s="22"/>
      <c r="HUF301" s="22"/>
      <c r="HUG301" s="22"/>
      <c r="HUH301" s="22"/>
      <c r="HUI301" s="22"/>
      <c r="HUJ301" s="22"/>
      <c r="HUK301" s="22"/>
      <c r="HUL301" s="22"/>
      <c r="HUM301" s="22"/>
      <c r="HUN301" s="22"/>
      <c r="HUO301" s="22"/>
      <c r="HUP301" s="22"/>
      <c r="HUQ301" s="22"/>
      <c r="HUR301" s="22"/>
      <c r="HUS301" s="22"/>
      <c r="HUT301" s="22"/>
      <c r="HUU301" s="22"/>
      <c r="HUV301" s="22"/>
      <c r="HUW301" s="22"/>
      <c r="HUX301" s="22"/>
      <c r="HUY301" s="22"/>
      <c r="HUZ301" s="22"/>
      <c r="HVA301" s="22"/>
      <c r="HVB301" s="22"/>
      <c r="HVC301" s="22"/>
      <c r="HVD301" s="22"/>
      <c r="HVE301" s="22"/>
      <c r="HVF301" s="22"/>
      <c r="HVG301" s="22"/>
      <c r="HVH301" s="22"/>
      <c r="HVI301" s="22"/>
      <c r="HVJ301" s="22"/>
      <c r="HVK301" s="22"/>
      <c r="HVL301" s="22"/>
      <c r="HVM301" s="22"/>
      <c r="HVN301" s="22"/>
      <c r="HVO301" s="22"/>
      <c r="HVP301" s="22"/>
      <c r="HVQ301" s="22"/>
      <c r="HVR301" s="22"/>
      <c r="HVS301" s="22"/>
      <c r="HVT301" s="22"/>
      <c r="HVU301" s="22"/>
      <c r="HVV301" s="22"/>
      <c r="HVW301" s="22"/>
      <c r="HVX301" s="22"/>
      <c r="HVY301" s="22"/>
      <c r="HVZ301" s="22"/>
      <c r="HWA301" s="22"/>
      <c r="HWB301" s="22"/>
      <c r="HWC301" s="22"/>
      <c r="HWD301" s="22"/>
      <c r="HWE301" s="22"/>
      <c r="HWF301" s="22"/>
      <c r="HWG301" s="22"/>
      <c r="HWH301" s="22"/>
      <c r="HWI301" s="22"/>
      <c r="HWJ301" s="22"/>
      <c r="HWK301" s="22"/>
      <c r="HWL301" s="22"/>
      <c r="HWM301" s="22"/>
      <c r="HWN301" s="22"/>
      <c r="HWO301" s="22"/>
      <c r="HWP301" s="22"/>
      <c r="HWQ301" s="22"/>
      <c r="HWR301" s="22"/>
      <c r="HWS301" s="22"/>
      <c r="HWT301" s="22"/>
      <c r="HWU301" s="22"/>
      <c r="HWV301" s="22"/>
      <c r="HWW301" s="22"/>
      <c r="HWX301" s="22"/>
      <c r="HWY301" s="22"/>
      <c r="HWZ301" s="22"/>
      <c r="HXA301" s="22"/>
      <c r="HXB301" s="22"/>
      <c r="HXC301" s="22"/>
      <c r="HXD301" s="22"/>
      <c r="HXE301" s="22"/>
      <c r="HXF301" s="22"/>
      <c r="HXG301" s="22"/>
      <c r="HXH301" s="22"/>
      <c r="HXI301" s="22"/>
      <c r="HXJ301" s="22"/>
      <c r="HXK301" s="22"/>
      <c r="HXL301" s="22"/>
      <c r="HXM301" s="22"/>
      <c r="HXN301" s="22"/>
      <c r="HXO301" s="22"/>
      <c r="HXP301" s="22"/>
      <c r="HXQ301" s="22"/>
      <c r="HXR301" s="22"/>
      <c r="HXS301" s="22"/>
      <c r="HXT301" s="22"/>
      <c r="HXU301" s="22"/>
      <c r="HXV301" s="22"/>
      <c r="HXW301" s="22"/>
      <c r="HXX301" s="22"/>
      <c r="HXY301" s="22"/>
      <c r="HXZ301" s="22"/>
      <c r="HYA301" s="22"/>
      <c r="HYB301" s="22"/>
      <c r="HYC301" s="22"/>
      <c r="HYD301" s="22"/>
      <c r="HYE301" s="22"/>
      <c r="HYF301" s="22"/>
      <c r="HYG301" s="22"/>
      <c r="HYH301" s="22"/>
      <c r="HYI301" s="22"/>
      <c r="HYJ301" s="22"/>
      <c r="HYK301" s="22"/>
      <c r="HYL301" s="22"/>
      <c r="HYM301" s="22"/>
      <c r="HYN301" s="22"/>
      <c r="HYO301" s="22"/>
      <c r="HYP301" s="22"/>
      <c r="HYQ301" s="22"/>
      <c r="HYR301" s="22"/>
      <c r="HYS301" s="22"/>
      <c r="HYT301" s="22"/>
      <c r="HYU301" s="22"/>
      <c r="HYV301" s="22"/>
      <c r="HYW301" s="22"/>
      <c r="HYX301" s="22"/>
      <c r="HYY301" s="22"/>
      <c r="HYZ301" s="22"/>
      <c r="HZA301" s="22"/>
      <c r="HZB301" s="22"/>
      <c r="HZC301" s="22"/>
      <c r="HZD301" s="22"/>
      <c r="HZE301" s="22"/>
      <c r="HZF301" s="22"/>
      <c r="HZG301" s="22"/>
      <c r="HZH301" s="22"/>
      <c r="HZI301" s="22"/>
      <c r="HZJ301" s="22"/>
      <c r="HZK301" s="22"/>
      <c r="HZL301" s="22"/>
      <c r="HZM301" s="22"/>
      <c r="HZN301" s="22"/>
      <c r="HZO301" s="22"/>
      <c r="HZP301" s="22"/>
      <c r="HZQ301" s="22"/>
      <c r="HZR301" s="22"/>
      <c r="HZS301" s="22"/>
      <c r="HZT301" s="22"/>
      <c r="HZU301" s="22"/>
      <c r="HZV301" s="22"/>
      <c r="HZW301" s="22"/>
      <c r="HZX301" s="22"/>
      <c r="HZY301" s="22"/>
      <c r="HZZ301" s="22"/>
      <c r="IAA301" s="22"/>
      <c r="IAB301" s="22"/>
      <c r="IAC301" s="22"/>
      <c r="IAD301" s="22"/>
      <c r="IAE301" s="22"/>
      <c r="IAF301" s="22"/>
      <c r="IAG301" s="22"/>
      <c r="IAH301" s="22"/>
      <c r="IAI301" s="22"/>
      <c r="IAJ301" s="22"/>
      <c r="IAK301" s="22"/>
      <c r="IAL301" s="22"/>
      <c r="IAM301" s="22"/>
      <c r="IAN301" s="22"/>
      <c r="IAO301" s="22"/>
      <c r="IAP301" s="22"/>
      <c r="IAQ301" s="22"/>
      <c r="IAR301" s="22"/>
      <c r="IAS301" s="22"/>
      <c r="IAT301" s="22"/>
      <c r="IAU301" s="22"/>
      <c r="IAV301" s="22"/>
      <c r="IAW301" s="22"/>
      <c r="IAX301" s="22"/>
      <c r="IAY301" s="22"/>
      <c r="IAZ301" s="22"/>
      <c r="IBA301" s="22"/>
      <c r="IBB301" s="22"/>
      <c r="IBC301" s="22"/>
      <c r="IBD301" s="22"/>
      <c r="IBE301" s="22"/>
      <c r="IBF301" s="22"/>
      <c r="IBG301" s="22"/>
      <c r="IBH301" s="22"/>
      <c r="IBI301" s="22"/>
      <c r="IBJ301" s="22"/>
      <c r="IBK301" s="22"/>
      <c r="IBL301" s="22"/>
      <c r="IBM301" s="22"/>
      <c r="IBN301" s="22"/>
      <c r="IBO301" s="22"/>
      <c r="IBP301" s="22"/>
      <c r="IBQ301" s="22"/>
      <c r="IBR301" s="22"/>
      <c r="IBS301" s="22"/>
      <c r="IBT301" s="22"/>
      <c r="IBU301" s="22"/>
      <c r="IBV301" s="22"/>
      <c r="IBW301" s="22"/>
      <c r="IBX301" s="22"/>
      <c r="IBY301" s="22"/>
      <c r="IBZ301" s="22"/>
      <c r="ICA301" s="22"/>
      <c r="ICB301" s="22"/>
      <c r="ICC301" s="22"/>
      <c r="ICD301" s="22"/>
      <c r="ICE301" s="22"/>
      <c r="ICF301" s="22"/>
      <c r="ICG301" s="22"/>
      <c r="ICH301" s="22"/>
      <c r="ICI301" s="22"/>
      <c r="ICJ301" s="22"/>
      <c r="ICK301" s="22"/>
      <c r="ICL301" s="22"/>
      <c r="ICM301" s="22"/>
      <c r="ICN301" s="22"/>
      <c r="ICO301" s="22"/>
      <c r="ICP301" s="22"/>
      <c r="ICQ301" s="22"/>
      <c r="ICR301" s="22"/>
      <c r="ICS301" s="22"/>
      <c r="ICT301" s="22"/>
      <c r="ICU301" s="22"/>
      <c r="ICV301" s="22"/>
      <c r="ICW301" s="22"/>
      <c r="ICX301" s="22"/>
      <c r="ICY301" s="22"/>
      <c r="ICZ301" s="22"/>
      <c r="IDA301" s="22"/>
      <c r="IDB301" s="22"/>
      <c r="IDC301" s="22"/>
      <c r="IDD301" s="22"/>
      <c r="IDE301" s="22"/>
      <c r="IDF301" s="22"/>
      <c r="IDG301" s="22"/>
      <c r="IDH301" s="22"/>
      <c r="IDI301" s="22"/>
      <c r="IDJ301" s="22"/>
      <c r="IDK301" s="22"/>
      <c r="IDL301" s="22"/>
      <c r="IDM301" s="22"/>
      <c r="IDN301" s="22"/>
      <c r="IDO301" s="22"/>
      <c r="IDP301" s="22"/>
      <c r="IDQ301" s="22"/>
      <c r="IDR301" s="22"/>
      <c r="IDS301" s="22"/>
      <c r="IDT301" s="22"/>
      <c r="IDU301" s="22"/>
      <c r="IDV301" s="22"/>
      <c r="IDW301" s="22"/>
      <c r="IDX301" s="22"/>
      <c r="IDY301" s="22"/>
      <c r="IDZ301" s="22"/>
      <c r="IEA301" s="22"/>
      <c r="IEB301" s="22"/>
      <c r="IEC301" s="22"/>
      <c r="IED301" s="22"/>
      <c r="IEE301" s="22"/>
      <c r="IEF301" s="22"/>
      <c r="IEG301" s="22"/>
      <c r="IEH301" s="22"/>
      <c r="IEI301" s="22"/>
      <c r="IEJ301" s="22"/>
      <c r="IEK301" s="22"/>
      <c r="IEL301" s="22"/>
      <c r="IEM301" s="22"/>
      <c r="IEN301" s="22"/>
      <c r="IEO301" s="22"/>
      <c r="IEP301" s="22"/>
      <c r="IEQ301" s="22"/>
      <c r="IER301" s="22"/>
      <c r="IES301" s="22"/>
      <c r="IET301" s="22"/>
      <c r="IEU301" s="22"/>
      <c r="IEV301" s="22"/>
      <c r="IEW301" s="22"/>
      <c r="IEX301" s="22"/>
      <c r="IEY301" s="22"/>
      <c r="IEZ301" s="22"/>
      <c r="IFA301" s="22"/>
      <c r="IFB301" s="22"/>
      <c r="IFC301" s="22"/>
      <c r="IFD301" s="22"/>
      <c r="IFE301" s="22"/>
      <c r="IFF301" s="22"/>
      <c r="IFG301" s="22"/>
      <c r="IFH301" s="22"/>
      <c r="IFI301" s="22"/>
      <c r="IFJ301" s="22"/>
      <c r="IFK301" s="22"/>
      <c r="IFL301" s="22"/>
      <c r="IFM301" s="22"/>
      <c r="IFN301" s="22"/>
      <c r="IFO301" s="22"/>
      <c r="IFP301" s="22"/>
      <c r="IFQ301" s="22"/>
      <c r="IFR301" s="22"/>
      <c r="IFS301" s="22"/>
      <c r="IFT301" s="22"/>
      <c r="IFU301" s="22"/>
      <c r="IFV301" s="22"/>
      <c r="IFW301" s="22"/>
      <c r="IFX301" s="22"/>
      <c r="IFY301" s="22"/>
      <c r="IFZ301" s="22"/>
      <c r="IGA301" s="22"/>
      <c r="IGB301" s="22"/>
      <c r="IGC301" s="22"/>
      <c r="IGD301" s="22"/>
      <c r="IGE301" s="22"/>
      <c r="IGF301" s="22"/>
      <c r="IGG301" s="22"/>
      <c r="IGH301" s="22"/>
      <c r="IGI301" s="22"/>
      <c r="IGJ301" s="22"/>
      <c r="IGK301" s="22"/>
      <c r="IGL301" s="22"/>
      <c r="IGM301" s="22"/>
      <c r="IGN301" s="22"/>
      <c r="IGO301" s="22"/>
      <c r="IGP301" s="22"/>
      <c r="IGQ301" s="22"/>
      <c r="IGR301" s="22"/>
      <c r="IGS301" s="22"/>
      <c r="IGT301" s="22"/>
      <c r="IGU301" s="22"/>
      <c r="IGV301" s="22"/>
      <c r="IGW301" s="22"/>
      <c r="IGX301" s="22"/>
      <c r="IGY301" s="22"/>
      <c r="IGZ301" s="22"/>
      <c r="IHA301" s="22"/>
      <c r="IHB301" s="22"/>
      <c r="IHC301" s="22"/>
      <c r="IHD301" s="22"/>
      <c r="IHE301" s="22"/>
      <c r="IHF301" s="22"/>
      <c r="IHG301" s="22"/>
      <c r="IHH301" s="22"/>
      <c r="IHI301" s="22"/>
      <c r="IHJ301" s="22"/>
      <c r="IHK301" s="22"/>
      <c r="IHL301" s="22"/>
      <c r="IHM301" s="22"/>
      <c r="IHN301" s="22"/>
      <c r="IHO301" s="22"/>
      <c r="IHP301" s="22"/>
      <c r="IHQ301" s="22"/>
      <c r="IHR301" s="22"/>
      <c r="IHS301" s="22"/>
      <c r="IHT301" s="22"/>
      <c r="IHU301" s="22"/>
      <c r="IHV301" s="22"/>
      <c r="IHW301" s="22"/>
      <c r="IHX301" s="22"/>
      <c r="IHY301" s="22"/>
      <c r="IHZ301" s="22"/>
      <c r="IIA301" s="22"/>
      <c r="IIB301" s="22"/>
      <c r="IIC301" s="22"/>
      <c r="IID301" s="22"/>
      <c r="IIE301" s="22"/>
      <c r="IIF301" s="22"/>
      <c r="IIG301" s="22"/>
      <c r="IIH301" s="22"/>
      <c r="III301" s="22"/>
      <c r="IIJ301" s="22"/>
      <c r="IIK301" s="22"/>
      <c r="IIL301" s="22"/>
      <c r="IIM301" s="22"/>
      <c r="IIN301" s="22"/>
      <c r="IIO301" s="22"/>
      <c r="IIP301" s="22"/>
      <c r="IIQ301" s="22"/>
      <c r="IIR301" s="22"/>
      <c r="IIS301" s="22"/>
      <c r="IIT301" s="22"/>
      <c r="IIU301" s="22"/>
      <c r="IIV301" s="22"/>
      <c r="IIW301" s="22"/>
      <c r="IIX301" s="22"/>
      <c r="IIY301" s="22"/>
      <c r="IIZ301" s="22"/>
      <c r="IJA301" s="22"/>
      <c r="IJB301" s="22"/>
      <c r="IJC301" s="22"/>
      <c r="IJD301" s="22"/>
      <c r="IJE301" s="22"/>
      <c r="IJF301" s="22"/>
      <c r="IJG301" s="22"/>
      <c r="IJH301" s="22"/>
      <c r="IJI301" s="22"/>
      <c r="IJJ301" s="22"/>
      <c r="IJK301" s="22"/>
      <c r="IJL301" s="22"/>
      <c r="IJM301" s="22"/>
      <c r="IJN301" s="22"/>
      <c r="IJO301" s="22"/>
      <c r="IJP301" s="22"/>
      <c r="IJQ301" s="22"/>
      <c r="IJR301" s="22"/>
      <c r="IJS301" s="22"/>
      <c r="IJT301" s="22"/>
      <c r="IJU301" s="22"/>
      <c r="IJV301" s="22"/>
      <c r="IJW301" s="22"/>
      <c r="IJX301" s="22"/>
      <c r="IJY301" s="22"/>
      <c r="IJZ301" s="22"/>
      <c r="IKA301" s="22"/>
      <c r="IKB301" s="22"/>
      <c r="IKC301" s="22"/>
      <c r="IKD301" s="22"/>
      <c r="IKE301" s="22"/>
      <c r="IKF301" s="22"/>
      <c r="IKG301" s="22"/>
      <c r="IKH301" s="22"/>
      <c r="IKI301" s="22"/>
      <c r="IKJ301" s="22"/>
      <c r="IKK301" s="22"/>
      <c r="IKL301" s="22"/>
      <c r="IKM301" s="22"/>
      <c r="IKN301" s="22"/>
      <c r="IKO301" s="22"/>
      <c r="IKP301" s="22"/>
      <c r="IKQ301" s="22"/>
      <c r="IKR301" s="22"/>
      <c r="IKS301" s="22"/>
      <c r="IKT301" s="22"/>
      <c r="IKU301" s="22"/>
      <c r="IKV301" s="22"/>
      <c r="IKW301" s="22"/>
      <c r="IKX301" s="22"/>
      <c r="IKY301" s="22"/>
      <c r="IKZ301" s="22"/>
      <c r="ILA301" s="22"/>
      <c r="ILB301" s="22"/>
      <c r="ILC301" s="22"/>
      <c r="ILD301" s="22"/>
      <c r="ILE301" s="22"/>
      <c r="ILF301" s="22"/>
      <c r="ILG301" s="22"/>
      <c r="ILH301" s="22"/>
      <c r="ILI301" s="22"/>
      <c r="ILJ301" s="22"/>
      <c r="ILK301" s="22"/>
      <c r="ILL301" s="22"/>
      <c r="ILM301" s="22"/>
      <c r="ILN301" s="22"/>
      <c r="ILO301" s="22"/>
      <c r="ILP301" s="22"/>
      <c r="ILQ301" s="22"/>
      <c r="ILR301" s="22"/>
      <c r="ILS301" s="22"/>
      <c r="ILT301" s="22"/>
      <c r="ILU301" s="22"/>
      <c r="ILV301" s="22"/>
      <c r="ILW301" s="22"/>
      <c r="ILX301" s="22"/>
      <c r="ILY301" s="22"/>
      <c r="ILZ301" s="22"/>
      <c r="IMA301" s="22"/>
      <c r="IMB301" s="22"/>
      <c r="IMC301" s="22"/>
      <c r="IMD301" s="22"/>
      <c r="IME301" s="22"/>
      <c r="IMF301" s="22"/>
      <c r="IMG301" s="22"/>
      <c r="IMH301" s="22"/>
      <c r="IMI301" s="22"/>
      <c r="IMJ301" s="22"/>
      <c r="IMK301" s="22"/>
      <c r="IML301" s="22"/>
      <c r="IMM301" s="22"/>
      <c r="IMN301" s="22"/>
      <c r="IMO301" s="22"/>
      <c r="IMP301" s="22"/>
      <c r="IMQ301" s="22"/>
      <c r="IMR301" s="22"/>
      <c r="IMS301" s="22"/>
      <c r="IMT301" s="22"/>
      <c r="IMU301" s="22"/>
      <c r="IMV301" s="22"/>
      <c r="IMW301" s="22"/>
      <c r="IMX301" s="22"/>
      <c r="IMY301" s="22"/>
      <c r="IMZ301" s="22"/>
      <c r="INA301" s="22"/>
      <c r="INB301" s="22"/>
      <c r="INC301" s="22"/>
      <c r="IND301" s="22"/>
      <c r="INE301" s="22"/>
      <c r="INF301" s="22"/>
      <c r="ING301" s="22"/>
      <c r="INH301" s="22"/>
      <c r="INI301" s="22"/>
      <c r="INJ301" s="22"/>
      <c r="INK301" s="22"/>
      <c r="INL301" s="22"/>
      <c r="INM301" s="22"/>
      <c r="INN301" s="22"/>
      <c r="INO301" s="22"/>
      <c r="INP301" s="22"/>
      <c r="INQ301" s="22"/>
      <c r="INR301" s="22"/>
      <c r="INS301" s="22"/>
      <c r="INT301" s="22"/>
      <c r="INU301" s="22"/>
      <c r="INV301" s="22"/>
      <c r="INW301" s="22"/>
      <c r="INX301" s="22"/>
      <c r="INY301" s="22"/>
      <c r="INZ301" s="22"/>
      <c r="IOA301" s="22"/>
      <c r="IOB301" s="22"/>
      <c r="IOC301" s="22"/>
      <c r="IOD301" s="22"/>
      <c r="IOE301" s="22"/>
      <c r="IOF301" s="22"/>
      <c r="IOG301" s="22"/>
      <c r="IOH301" s="22"/>
      <c r="IOI301" s="22"/>
      <c r="IOJ301" s="22"/>
      <c r="IOK301" s="22"/>
      <c r="IOL301" s="22"/>
      <c r="IOM301" s="22"/>
      <c r="ION301" s="22"/>
      <c r="IOO301" s="22"/>
      <c r="IOP301" s="22"/>
      <c r="IOQ301" s="22"/>
      <c r="IOR301" s="22"/>
      <c r="IOS301" s="22"/>
      <c r="IOT301" s="22"/>
      <c r="IOU301" s="22"/>
      <c r="IOV301" s="22"/>
      <c r="IOW301" s="22"/>
      <c r="IOX301" s="22"/>
      <c r="IOY301" s="22"/>
      <c r="IOZ301" s="22"/>
      <c r="IPA301" s="22"/>
      <c r="IPB301" s="22"/>
      <c r="IPC301" s="22"/>
      <c r="IPD301" s="22"/>
      <c r="IPE301" s="22"/>
      <c r="IPF301" s="22"/>
      <c r="IPG301" s="22"/>
      <c r="IPH301" s="22"/>
      <c r="IPI301" s="22"/>
      <c r="IPJ301" s="22"/>
      <c r="IPK301" s="22"/>
      <c r="IPL301" s="22"/>
      <c r="IPM301" s="22"/>
      <c r="IPN301" s="22"/>
      <c r="IPO301" s="22"/>
      <c r="IPP301" s="22"/>
      <c r="IPQ301" s="22"/>
      <c r="IPR301" s="22"/>
      <c r="IPS301" s="22"/>
      <c r="IPT301" s="22"/>
      <c r="IPU301" s="22"/>
      <c r="IPV301" s="22"/>
      <c r="IPW301" s="22"/>
      <c r="IPX301" s="22"/>
      <c r="IPY301" s="22"/>
      <c r="IPZ301" s="22"/>
      <c r="IQA301" s="22"/>
      <c r="IQB301" s="22"/>
      <c r="IQC301" s="22"/>
      <c r="IQD301" s="22"/>
      <c r="IQE301" s="22"/>
      <c r="IQF301" s="22"/>
      <c r="IQG301" s="22"/>
      <c r="IQH301" s="22"/>
      <c r="IQI301" s="22"/>
      <c r="IQJ301" s="22"/>
      <c r="IQK301" s="22"/>
      <c r="IQL301" s="22"/>
      <c r="IQM301" s="22"/>
      <c r="IQN301" s="22"/>
      <c r="IQO301" s="22"/>
      <c r="IQP301" s="22"/>
      <c r="IQQ301" s="22"/>
      <c r="IQR301" s="22"/>
      <c r="IQS301" s="22"/>
      <c r="IQT301" s="22"/>
      <c r="IQU301" s="22"/>
      <c r="IQV301" s="22"/>
      <c r="IQW301" s="22"/>
      <c r="IQX301" s="22"/>
      <c r="IQY301" s="22"/>
      <c r="IQZ301" s="22"/>
      <c r="IRA301" s="22"/>
      <c r="IRB301" s="22"/>
      <c r="IRC301" s="22"/>
      <c r="IRD301" s="22"/>
      <c r="IRE301" s="22"/>
      <c r="IRF301" s="22"/>
      <c r="IRG301" s="22"/>
      <c r="IRH301" s="22"/>
      <c r="IRI301" s="22"/>
      <c r="IRJ301" s="22"/>
      <c r="IRK301" s="22"/>
      <c r="IRL301" s="22"/>
      <c r="IRM301" s="22"/>
      <c r="IRN301" s="22"/>
      <c r="IRO301" s="22"/>
      <c r="IRP301" s="22"/>
      <c r="IRQ301" s="22"/>
      <c r="IRR301" s="22"/>
      <c r="IRS301" s="22"/>
      <c r="IRT301" s="22"/>
      <c r="IRU301" s="22"/>
      <c r="IRV301" s="22"/>
      <c r="IRW301" s="22"/>
      <c r="IRX301" s="22"/>
      <c r="IRY301" s="22"/>
      <c r="IRZ301" s="22"/>
      <c r="ISA301" s="22"/>
      <c r="ISB301" s="22"/>
      <c r="ISC301" s="22"/>
      <c r="ISD301" s="22"/>
      <c r="ISE301" s="22"/>
      <c r="ISF301" s="22"/>
      <c r="ISG301" s="22"/>
      <c r="ISH301" s="22"/>
      <c r="ISI301" s="22"/>
      <c r="ISJ301" s="22"/>
      <c r="ISK301" s="22"/>
      <c r="ISL301" s="22"/>
      <c r="ISM301" s="22"/>
      <c r="ISN301" s="22"/>
      <c r="ISO301" s="22"/>
      <c r="ISP301" s="22"/>
      <c r="ISQ301" s="22"/>
      <c r="ISR301" s="22"/>
      <c r="ISS301" s="22"/>
      <c r="IST301" s="22"/>
      <c r="ISU301" s="22"/>
      <c r="ISV301" s="22"/>
      <c r="ISW301" s="22"/>
      <c r="ISX301" s="22"/>
      <c r="ISY301" s="22"/>
      <c r="ISZ301" s="22"/>
      <c r="ITA301" s="22"/>
      <c r="ITB301" s="22"/>
      <c r="ITC301" s="22"/>
      <c r="ITD301" s="22"/>
      <c r="ITE301" s="22"/>
      <c r="ITF301" s="22"/>
      <c r="ITG301" s="22"/>
      <c r="ITH301" s="22"/>
      <c r="ITI301" s="22"/>
      <c r="ITJ301" s="22"/>
      <c r="ITK301" s="22"/>
      <c r="ITL301" s="22"/>
      <c r="ITM301" s="22"/>
      <c r="ITN301" s="22"/>
      <c r="ITO301" s="22"/>
      <c r="ITP301" s="22"/>
      <c r="ITQ301" s="22"/>
      <c r="ITR301" s="22"/>
      <c r="ITS301" s="22"/>
      <c r="ITT301" s="22"/>
      <c r="ITU301" s="22"/>
      <c r="ITV301" s="22"/>
      <c r="ITW301" s="22"/>
      <c r="ITX301" s="22"/>
      <c r="ITY301" s="22"/>
      <c r="ITZ301" s="22"/>
      <c r="IUA301" s="22"/>
      <c r="IUB301" s="22"/>
      <c r="IUC301" s="22"/>
      <c r="IUD301" s="22"/>
      <c r="IUE301" s="22"/>
      <c r="IUF301" s="22"/>
      <c r="IUG301" s="22"/>
      <c r="IUH301" s="22"/>
      <c r="IUI301" s="22"/>
      <c r="IUJ301" s="22"/>
      <c r="IUK301" s="22"/>
      <c r="IUL301" s="22"/>
      <c r="IUM301" s="22"/>
      <c r="IUN301" s="22"/>
      <c r="IUO301" s="22"/>
      <c r="IUP301" s="22"/>
      <c r="IUQ301" s="22"/>
      <c r="IUR301" s="22"/>
      <c r="IUS301" s="22"/>
      <c r="IUT301" s="22"/>
      <c r="IUU301" s="22"/>
      <c r="IUV301" s="22"/>
      <c r="IUW301" s="22"/>
      <c r="IUX301" s="22"/>
      <c r="IUY301" s="22"/>
      <c r="IUZ301" s="22"/>
      <c r="IVA301" s="22"/>
      <c r="IVB301" s="22"/>
      <c r="IVC301" s="22"/>
      <c r="IVD301" s="22"/>
      <c r="IVE301" s="22"/>
      <c r="IVF301" s="22"/>
      <c r="IVG301" s="22"/>
      <c r="IVH301" s="22"/>
      <c r="IVI301" s="22"/>
      <c r="IVJ301" s="22"/>
      <c r="IVK301" s="22"/>
      <c r="IVL301" s="22"/>
      <c r="IVM301" s="22"/>
      <c r="IVN301" s="22"/>
      <c r="IVO301" s="22"/>
      <c r="IVP301" s="22"/>
      <c r="IVQ301" s="22"/>
      <c r="IVR301" s="22"/>
      <c r="IVS301" s="22"/>
      <c r="IVT301" s="22"/>
      <c r="IVU301" s="22"/>
      <c r="IVV301" s="22"/>
      <c r="IVW301" s="22"/>
      <c r="IVX301" s="22"/>
      <c r="IVY301" s="22"/>
      <c r="IVZ301" s="22"/>
      <c r="IWA301" s="22"/>
      <c r="IWB301" s="22"/>
      <c r="IWC301" s="22"/>
      <c r="IWD301" s="22"/>
      <c r="IWE301" s="22"/>
      <c r="IWF301" s="22"/>
      <c r="IWG301" s="22"/>
      <c r="IWH301" s="22"/>
      <c r="IWI301" s="22"/>
      <c r="IWJ301" s="22"/>
      <c r="IWK301" s="22"/>
      <c r="IWL301" s="22"/>
      <c r="IWM301" s="22"/>
      <c r="IWN301" s="22"/>
      <c r="IWO301" s="22"/>
      <c r="IWP301" s="22"/>
      <c r="IWQ301" s="22"/>
      <c r="IWR301" s="22"/>
      <c r="IWS301" s="22"/>
      <c r="IWT301" s="22"/>
      <c r="IWU301" s="22"/>
      <c r="IWV301" s="22"/>
      <c r="IWW301" s="22"/>
      <c r="IWX301" s="22"/>
      <c r="IWY301" s="22"/>
      <c r="IWZ301" s="22"/>
      <c r="IXA301" s="22"/>
      <c r="IXB301" s="22"/>
      <c r="IXC301" s="22"/>
      <c r="IXD301" s="22"/>
      <c r="IXE301" s="22"/>
      <c r="IXF301" s="22"/>
      <c r="IXG301" s="22"/>
      <c r="IXH301" s="22"/>
      <c r="IXI301" s="22"/>
      <c r="IXJ301" s="22"/>
      <c r="IXK301" s="22"/>
      <c r="IXL301" s="22"/>
      <c r="IXM301" s="22"/>
      <c r="IXN301" s="22"/>
      <c r="IXO301" s="22"/>
      <c r="IXP301" s="22"/>
      <c r="IXQ301" s="22"/>
      <c r="IXR301" s="22"/>
      <c r="IXS301" s="22"/>
      <c r="IXT301" s="22"/>
      <c r="IXU301" s="22"/>
      <c r="IXV301" s="22"/>
      <c r="IXW301" s="22"/>
      <c r="IXX301" s="22"/>
      <c r="IXY301" s="22"/>
      <c r="IXZ301" s="22"/>
      <c r="IYA301" s="22"/>
      <c r="IYB301" s="22"/>
      <c r="IYC301" s="22"/>
      <c r="IYD301" s="22"/>
      <c r="IYE301" s="22"/>
      <c r="IYF301" s="22"/>
      <c r="IYG301" s="22"/>
      <c r="IYH301" s="22"/>
      <c r="IYI301" s="22"/>
      <c r="IYJ301" s="22"/>
      <c r="IYK301" s="22"/>
      <c r="IYL301" s="22"/>
      <c r="IYM301" s="22"/>
      <c r="IYN301" s="22"/>
      <c r="IYO301" s="22"/>
      <c r="IYP301" s="22"/>
      <c r="IYQ301" s="22"/>
      <c r="IYR301" s="22"/>
      <c r="IYS301" s="22"/>
      <c r="IYT301" s="22"/>
      <c r="IYU301" s="22"/>
      <c r="IYV301" s="22"/>
      <c r="IYW301" s="22"/>
      <c r="IYX301" s="22"/>
      <c r="IYY301" s="22"/>
      <c r="IYZ301" s="22"/>
      <c r="IZA301" s="22"/>
      <c r="IZB301" s="22"/>
      <c r="IZC301" s="22"/>
      <c r="IZD301" s="22"/>
      <c r="IZE301" s="22"/>
      <c r="IZF301" s="22"/>
      <c r="IZG301" s="22"/>
      <c r="IZH301" s="22"/>
      <c r="IZI301" s="22"/>
      <c r="IZJ301" s="22"/>
      <c r="IZK301" s="22"/>
      <c r="IZL301" s="22"/>
      <c r="IZM301" s="22"/>
      <c r="IZN301" s="22"/>
      <c r="IZO301" s="22"/>
      <c r="IZP301" s="22"/>
      <c r="IZQ301" s="22"/>
      <c r="IZR301" s="22"/>
      <c r="IZS301" s="22"/>
      <c r="IZT301" s="22"/>
      <c r="IZU301" s="22"/>
      <c r="IZV301" s="22"/>
      <c r="IZW301" s="22"/>
      <c r="IZX301" s="22"/>
      <c r="IZY301" s="22"/>
      <c r="IZZ301" s="22"/>
      <c r="JAA301" s="22"/>
      <c r="JAB301" s="22"/>
      <c r="JAC301" s="22"/>
      <c r="JAD301" s="22"/>
      <c r="JAE301" s="22"/>
      <c r="JAF301" s="22"/>
      <c r="JAG301" s="22"/>
      <c r="JAH301" s="22"/>
      <c r="JAI301" s="22"/>
      <c r="JAJ301" s="22"/>
      <c r="JAK301" s="22"/>
      <c r="JAL301" s="22"/>
      <c r="JAM301" s="22"/>
      <c r="JAN301" s="22"/>
      <c r="JAO301" s="22"/>
      <c r="JAP301" s="22"/>
      <c r="JAQ301" s="22"/>
      <c r="JAR301" s="22"/>
      <c r="JAS301" s="22"/>
      <c r="JAT301" s="22"/>
      <c r="JAU301" s="22"/>
      <c r="JAV301" s="22"/>
      <c r="JAW301" s="22"/>
      <c r="JAX301" s="22"/>
      <c r="JAY301" s="22"/>
      <c r="JAZ301" s="22"/>
      <c r="JBA301" s="22"/>
      <c r="JBB301" s="22"/>
      <c r="JBC301" s="22"/>
      <c r="JBD301" s="22"/>
      <c r="JBE301" s="22"/>
      <c r="JBF301" s="22"/>
      <c r="JBG301" s="22"/>
      <c r="JBH301" s="22"/>
      <c r="JBI301" s="22"/>
      <c r="JBJ301" s="22"/>
      <c r="JBK301" s="22"/>
      <c r="JBL301" s="22"/>
      <c r="JBM301" s="22"/>
      <c r="JBN301" s="22"/>
      <c r="JBO301" s="22"/>
      <c r="JBP301" s="22"/>
      <c r="JBQ301" s="22"/>
      <c r="JBR301" s="22"/>
      <c r="JBS301" s="22"/>
      <c r="JBT301" s="22"/>
      <c r="JBU301" s="22"/>
      <c r="JBV301" s="22"/>
      <c r="JBW301" s="22"/>
      <c r="JBX301" s="22"/>
      <c r="JBY301" s="22"/>
      <c r="JBZ301" s="22"/>
      <c r="JCA301" s="22"/>
      <c r="JCB301" s="22"/>
      <c r="JCC301" s="22"/>
      <c r="JCD301" s="22"/>
      <c r="JCE301" s="22"/>
      <c r="JCF301" s="22"/>
      <c r="JCG301" s="22"/>
      <c r="JCH301" s="22"/>
      <c r="JCI301" s="22"/>
      <c r="JCJ301" s="22"/>
      <c r="JCK301" s="22"/>
      <c r="JCL301" s="22"/>
      <c r="JCM301" s="22"/>
      <c r="JCN301" s="22"/>
      <c r="JCO301" s="22"/>
      <c r="JCP301" s="22"/>
      <c r="JCQ301" s="22"/>
      <c r="JCR301" s="22"/>
      <c r="JCS301" s="22"/>
      <c r="JCT301" s="22"/>
      <c r="JCU301" s="22"/>
      <c r="JCV301" s="22"/>
      <c r="JCW301" s="22"/>
      <c r="JCX301" s="22"/>
      <c r="JCY301" s="22"/>
      <c r="JCZ301" s="22"/>
      <c r="JDA301" s="22"/>
      <c r="JDB301" s="22"/>
      <c r="JDC301" s="22"/>
      <c r="JDD301" s="22"/>
      <c r="JDE301" s="22"/>
      <c r="JDF301" s="22"/>
      <c r="JDG301" s="22"/>
      <c r="JDH301" s="22"/>
      <c r="JDI301" s="22"/>
      <c r="JDJ301" s="22"/>
      <c r="JDK301" s="22"/>
      <c r="JDL301" s="22"/>
      <c r="JDM301" s="22"/>
      <c r="JDN301" s="22"/>
      <c r="JDO301" s="22"/>
      <c r="JDP301" s="22"/>
      <c r="JDQ301" s="22"/>
      <c r="JDR301" s="22"/>
      <c r="JDS301" s="22"/>
      <c r="JDT301" s="22"/>
      <c r="JDU301" s="22"/>
      <c r="JDV301" s="22"/>
      <c r="JDW301" s="22"/>
      <c r="JDX301" s="22"/>
      <c r="JDY301" s="22"/>
      <c r="JDZ301" s="22"/>
      <c r="JEA301" s="22"/>
      <c r="JEB301" s="22"/>
      <c r="JEC301" s="22"/>
      <c r="JED301" s="22"/>
      <c r="JEE301" s="22"/>
      <c r="JEF301" s="22"/>
      <c r="JEG301" s="22"/>
      <c r="JEH301" s="22"/>
      <c r="JEI301" s="22"/>
      <c r="JEJ301" s="22"/>
      <c r="JEK301" s="22"/>
      <c r="JEL301" s="22"/>
      <c r="JEM301" s="22"/>
      <c r="JEN301" s="22"/>
      <c r="JEO301" s="22"/>
      <c r="JEP301" s="22"/>
      <c r="JEQ301" s="22"/>
      <c r="JER301" s="22"/>
      <c r="JES301" s="22"/>
      <c r="JET301" s="22"/>
      <c r="JEU301" s="22"/>
      <c r="JEV301" s="22"/>
      <c r="JEW301" s="22"/>
      <c r="JEX301" s="22"/>
      <c r="JEY301" s="22"/>
      <c r="JEZ301" s="22"/>
      <c r="JFA301" s="22"/>
      <c r="JFB301" s="22"/>
      <c r="JFC301" s="22"/>
      <c r="JFD301" s="22"/>
      <c r="JFE301" s="22"/>
      <c r="JFF301" s="22"/>
      <c r="JFG301" s="22"/>
      <c r="JFH301" s="22"/>
      <c r="JFI301" s="22"/>
      <c r="JFJ301" s="22"/>
      <c r="JFK301" s="22"/>
      <c r="JFL301" s="22"/>
      <c r="JFM301" s="22"/>
      <c r="JFN301" s="22"/>
      <c r="JFO301" s="22"/>
      <c r="JFP301" s="22"/>
      <c r="JFQ301" s="22"/>
      <c r="JFR301" s="22"/>
      <c r="JFS301" s="22"/>
      <c r="JFT301" s="22"/>
      <c r="JFU301" s="22"/>
      <c r="JFV301" s="22"/>
      <c r="JFW301" s="22"/>
      <c r="JFX301" s="22"/>
      <c r="JFY301" s="22"/>
      <c r="JFZ301" s="22"/>
      <c r="JGA301" s="22"/>
      <c r="JGB301" s="22"/>
      <c r="JGC301" s="22"/>
      <c r="JGD301" s="22"/>
      <c r="JGE301" s="22"/>
      <c r="JGF301" s="22"/>
      <c r="JGG301" s="22"/>
      <c r="JGH301" s="22"/>
      <c r="JGI301" s="22"/>
      <c r="JGJ301" s="22"/>
      <c r="JGK301" s="22"/>
      <c r="JGL301" s="22"/>
      <c r="JGM301" s="22"/>
      <c r="JGN301" s="22"/>
      <c r="JGO301" s="22"/>
      <c r="JGP301" s="22"/>
      <c r="JGQ301" s="22"/>
      <c r="JGR301" s="22"/>
      <c r="JGS301" s="22"/>
      <c r="JGT301" s="22"/>
      <c r="JGU301" s="22"/>
      <c r="JGV301" s="22"/>
      <c r="JGW301" s="22"/>
      <c r="JGX301" s="22"/>
      <c r="JGY301" s="22"/>
      <c r="JGZ301" s="22"/>
      <c r="JHA301" s="22"/>
      <c r="JHB301" s="22"/>
      <c r="JHC301" s="22"/>
      <c r="JHD301" s="22"/>
      <c r="JHE301" s="22"/>
      <c r="JHF301" s="22"/>
      <c r="JHG301" s="22"/>
      <c r="JHH301" s="22"/>
      <c r="JHI301" s="22"/>
      <c r="JHJ301" s="22"/>
      <c r="JHK301" s="22"/>
      <c r="JHL301" s="22"/>
      <c r="JHM301" s="22"/>
      <c r="JHN301" s="22"/>
      <c r="JHO301" s="22"/>
      <c r="JHP301" s="22"/>
      <c r="JHQ301" s="22"/>
      <c r="JHR301" s="22"/>
      <c r="JHS301" s="22"/>
      <c r="JHT301" s="22"/>
      <c r="JHU301" s="22"/>
      <c r="JHV301" s="22"/>
      <c r="JHW301" s="22"/>
      <c r="JHX301" s="22"/>
      <c r="JHY301" s="22"/>
      <c r="JHZ301" s="22"/>
      <c r="JIA301" s="22"/>
      <c r="JIB301" s="22"/>
      <c r="JIC301" s="22"/>
      <c r="JID301" s="22"/>
      <c r="JIE301" s="22"/>
      <c r="JIF301" s="22"/>
      <c r="JIG301" s="22"/>
      <c r="JIH301" s="22"/>
      <c r="JII301" s="22"/>
      <c r="JIJ301" s="22"/>
      <c r="JIK301" s="22"/>
      <c r="JIL301" s="22"/>
      <c r="JIM301" s="22"/>
      <c r="JIN301" s="22"/>
      <c r="JIO301" s="22"/>
      <c r="JIP301" s="22"/>
      <c r="JIQ301" s="22"/>
      <c r="JIR301" s="22"/>
      <c r="JIS301" s="22"/>
      <c r="JIT301" s="22"/>
      <c r="JIU301" s="22"/>
      <c r="JIV301" s="22"/>
      <c r="JIW301" s="22"/>
      <c r="JIX301" s="22"/>
      <c r="JIY301" s="22"/>
      <c r="JIZ301" s="22"/>
      <c r="JJA301" s="22"/>
      <c r="JJB301" s="22"/>
      <c r="JJC301" s="22"/>
      <c r="JJD301" s="22"/>
      <c r="JJE301" s="22"/>
      <c r="JJF301" s="22"/>
      <c r="JJG301" s="22"/>
      <c r="JJH301" s="22"/>
      <c r="JJI301" s="22"/>
      <c r="JJJ301" s="22"/>
      <c r="JJK301" s="22"/>
      <c r="JJL301" s="22"/>
      <c r="JJM301" s="22"/>
      <c r="JJN301" s="22"/>
      <c r="JJO301" s="22"/>
      <c r="JJP301" s="22"/>
      <c r="JJQ301" s="22"/>
      <c r="JJR301" s="22"/>
      <c r="JJS301" s="22"/>
      <c r="JJT301" s="22"/>
      <c r="JJU301" s="22"/>
      <c r="JJV301" s="22"/>
      <c r="JJW301" s="22"/>
      <c r="JJX301" s="22"/>
      <c r="JJY301" s="22"/>
      <c r="JJZ301" s="22"/>
      <c r="JKA301" s="22"/>
      <c r="JKB301" s="22"/>
      <c r="JKC301" s="22"/>
      <c r="JKD301" s="22"/>
      <c r="JKE301" s="22"/>
      <c r="JKF301" s="22"/>
      <c r="JKG301" s="22"/>
      <c r="JKH301" s="22"/>
      <c r="JKI301" s="22"/>
      <c r="JKJ301" s="22"/>
      <c r="JKK301" s="22"/>
      <c r="JKL301" s="22"/>
      <c r="JKM301" s="22"/>
      <c r="JKN301" s="22"/>
      <c r="JKO301" s="22"/>
      <c r="JKP301" s="22"/>
      <c r="JKQ301" s="22"/>
      <c r="JKR301" s="22"/>
      <c r="JKS301" s="22"/>
      <c r="JKT301" s="22"/>
      <c r="JKU301" s="22"/>
      <c r="JKV301" s="22"/>
      <c r="JKW301" s="22"/>
      <c r="JKX301" s="22"/>
      <c r="JKY301" s="22"/>
      <c r="JKZ301" s="22"/>
      <c r="JLA301" s="22"/>
      <c r="JLB301" s="22"/>
      <c r="JLC301" s="22"/>
      <c r="JLD301" s="22"/>
      <c r="JLE301" s="22"/>
      <c r="JLF301" s="22"/>
      <c r="JLG301" s="22"/>
      <c r="JLH301" s="22"/>
      <c r="JLI301" s="22"/>
      <c r="JLJ301" s="22"/>
      <c r="JLK301" s="22"/>
      <c r="JLL301" s="22"/>
      <c r="JLM301" s="22"/>
      <c r="JLN301" s="22"/>
      <c r="JLO301" s="22"/>
      <c r="JLP301" s="22"/>
      <c r="JLQ301" s="22"/>
      <c r="JLR301" s="22"/>
      <c r="JLS301" s="22"/>
      <c r="JLT301" s="22"/>
      <c r="JLU301" s="22"/>
      <c r="JLV301" s="22"/>
      <c r="JLW301" s="22"/>
      <c r="JLX301" s="22"/>
      <c r="JLY301" s="22"/>
      <c r="JLZ301" s="22"/>
      <c r="JMA301" s="22"/>
      <c r="JMB301" s="22"/>
      <c r="JMC301" s="22"/>
      <c r="JMD301" s="22"/>
      <c r="JME301" s="22"/>
      <c r="JMF301" s="22"/>
      <c r="JMG301" s="22"/>
      <c r="JMH301" s="22"/>
      <c r="JMI301" s="22"/>
      <c r="JMJ301" s="22"/>
      <c r="JMK301" s="22"/>
      <c r="JML301" s="22"/>
      <c r="JMM301" s="22"/>
      <c r="JMN301" s="22"/>
      <c r="JMO301" s="22"/>
      <c r="JMP301" s="22"/>
      <c r="JMQ301" s="22"/>
      <c r="JMR301" s="22"/>
      <c r="JMS301" s="22"/>
      <c r="JMT301" s="22"/>
      <c r="JMU301" s="22"/>
      <c r="JMV301" s="22"/>
      <c r="JMW301" s="22"/>
      <c r="JMX301" s="22"/>
      <c r="JMY301" s="22"/>
      <c r="JMZ301" s="22"/>
      <c r="JNA301" s="22"/>
      <c r="JNB301" s="22"/>
      <c r="JNC301" s="22"/>
      <c r="JND301" s="22"/>
      <c r="JNE301" s="22"/>
      <c r="JNF301" s="22"/>
      <c r="JNG301" s="22"/>
      <c r="JNH301" s="22"/>
      <c r="JNI301" s="22"/>
      <c r="JNJ301" s="22"/>
      <c r="JNK301" s="22"/>
      <c r="JNL301" s="22"/>
      <c r="JNM301" s="22"/>
      <c r="JNN301" s="22"/>
      <c r="JNO301" s="22"/>
      <c r="JNP301" s="22"/>
      <c r="JNQ301" s="22"/>
      <c r="JNR301" s="22"/>
      <c r="JNS301" s="22"/>
      <c r="JNT301" s="22"/>
      <c r="JNU301" s="22"/>
      <c r="JNV301" s="22"/>
      <c r="JNW301" s="22"/>
      <c r="JNX301" s="22"/>
      <c r="JNY301" s="22"/>
      <c r="JNZ301" s="22"/>
      <c r="JOA301" s="22"/>
      <c r="JOB301" s="22"/>
      <c r="JOC301" s="22"/>
      <c r="JOD301" s="22"/>
      <c r="JOE301" s="22"/>
      <c r="JOF301" s="22"/>
      <c r="JOG301" s="22"/>
      <c r="JOH301" s="22"/>
      <c r="JOI301" s="22"/>
      <c r="JOJ301" s="22"/>
      <c r="JOK301" s="22"/>
      <c r="JOL301" s="22"/>
      <c r="JOM301" s="22"/>
      <c r="JON301" s="22"/>
      <c r="JOO301" s="22"/>
      <c r="JOP301" s="22"/>
      <c r="JOQ301" s="22"/>
      <c r="JOR301" s="22"/>
      <c r="JOS301" s="22"/>
      <c r="JOT301" s="22"/>
      <c r="JOU301" s="22"/>
      <c r="JOV301" s="22"/>
      <c r="JOW301" s="22"/>
      <c r="JOX301" s="22"/>
      <c r="JOY301" s="22"/>
      <c r="JOZ301" s="22"/>
      <c r="JPA301" s="22"/>
      <c r="JPB301" s="22"/>
      <c r="JPC301" s="22"/>
      <c r="JPD301" s="22"/>
      <c r="JPE301" s="22"/>
      <c r="JPF301" s="22"/>
      <c r="JPG301" s="22"/>
      <c r="JPH301" s="22"/>
      <c r="JPI301" s="22"/>
      <c r="JPJ301" s="22"/>
      <c r="JPK301" s="22"/>
      <c r="JPL301" s="22"/>
      <c r="JPM301" s="22"/>
      <c r="JPN301" s="22"/>
      <c r="JPO301" s="22"/>
      <c r="JPP301" s="22"/>
      <c r="JPQ301" s="22"/>
      <c r="JPR301" s="22"/>
      <c r="JPS301" s="22"/>
      <c r="JPT301" s="22"/>
      <c r="JPU301" s="22"/>
      <c r="JPV301" s="22"/>
      <c r="JPW301" s="22"/>
      <c r="JPX301" s="22"/>
      <c r="JPY301" s="22"/>
      <c r="JPZ301" s="22"/>
      <c r="JQA301" s="22"/>
      <c r="JQB301" s="22"/>
      <c r="JQC301" s="22"/>
      <c r="JQD301" s="22"/>
      <c r="JQE301" s="22"/>
      <c r="JQF301" s="22"/>
      <c r="JQG301" s="22"/>
      <c r="JQH301" s="22"/>
      <c r="JQI301" s="22"/>
      <c r="JQJ301" s="22"/>
      <c r="JQK301" s="22"/>
      <c r="JQL301" s="22"/>
      <c r="JQM301" s="22"/>
      <c r="JQN301" s="22"/>
      <c r="JQO301" s="22"/>
      <c r="JQP301" s="22"/>
      <c r="JQQ301" s="22"/>
      <c r="JQR301" s="22"/>
      <c r="JQS301" s="22"/>
      <c r="JQT301" s="22"/>
      <c r="JQU301" s="22"/>
      <c r="JQV301" s="22"/>
      <c r="JQW301" s="22"/>
      <c r="JQX301" s="22"/>
      <c r="JQY301" s="22"/>
      <c r="JQZ301" s="22"/>
      <c r="JRA301" s="22"/>
      <c r="JRB301" s="22"/>
      <c r="JRC301" s="22"/>
      <c r="JRD301" s="22"/>
      <c r="JRE301" s="22"/>
      <c r="JRF301" s="22"/>
      <c r="JRG301" s="22"/>
      <c r="JRH301" s="22"/>
      <c r="JRI301" s="22"/>
      <c r="JRJ301" s="22"/>
      <c r="JRK301" s="22"/>
      <c r="JRL301" s="22"/>
      <c r="JRM301" s="22"/>
      <c r="JRN301" s="22"/>
      <c r="JRO301" s="22"/>
      <c r="JRP301" s="22"/>
      <c r="JRQ301" s="22"/>
      <c r="JRR301" s="22"/>
      <c r="JRS301" s="22"/>
      <c r="JRT301" s="22"/>
      <c r="JRU301" s="22"/>
      <c r="JRV301" s="22"/>
      <c r="JRW301" s="22"/>
      <c r="JRX301" s="22"/>
      <c r="JRY301" s="22"/>
      <c r="JRZ301" s="22"/>
      <c r="JSA301" s="22"/>
      <c r="JSB301" s="22"/>
      <c r="JSC301" s="22"/>
      <c r="JSD301" s="22"/>
      <c r="JSE301" s="22"/>
      <c r="JSF301" s="22"/>
      <c r="JSG301" s="22"/>
      <c r="JSH301" s="22"/>
      <c r="JSI301" s="22"/>
      <c r="JSJ301" s="22"/>
      <c r="JSK301" s="22"/>
      <c r="JSL301" s="22"/>
      <c r="JSM301" s="22"/>
      <c r="JSN301" s="22"/>
      <c r="JSO301" s="22"/>
      <c r="JSP301" s="22"/>
      <c r="JSQ301" s="22"/>
      <c r="JSR301" s="22"/>
      <c r="JSS301" s="22"/>
      <c r="JST301" s="22"/>
      <c r="JSU301" s="22"/>
      <c r="JSV301" s="22"/>
      <c r="JSW301" s="22"/>
      <c r="JSX301" s="22"/>
      <c r="JSY301" s="22"/>
      <c r="JSZ301" s="22"/>
      <c r="JTA301" s="22"/>
      <c r="JTB301" s="22"/>
      <c r="JTC301" s="22"/>
      <c r="JTD301" s="22"/>
      <c r="JTE301" s="22"/>
      <c r="JTF301" s="22"/>
      <c r="JTG301" s="22"/>
      <c r="JTH301" s="22"/>
      <c r="JTI301" s="22"/>
      <c r="JTJ301" s="22"/>
      <c r="JTK301" s="22"/>
      <c r="JTL301" s="22"/>
      <c r="JTM301" s="22"/>
      <c r="JTN301" s="22"/>
      <c r="JTO301" s="22"/>
      <c r="JTP301" s="22"/>
      <c r="JTQ301" s="22"/>
      <c r="JTR301" s="22"/>
      <c r="JTS301" s="22"/>
      <c r="JTT301" s="22"/>
      <c r="JTU301" s="22"/>
      <c r="JTV301" s="22"/>
      <c r="JTW301" s="22"/>
      <c r="JTX301" s="22"/>
      <c r="JTY301" s="22"/>
      <c r="JTZ301" s="22"/>
      <c r="JUA301" s="22"/>
      <c r="JUB301" s="22"/>
      <c r="JUC301" s="22"/>
      <c r="JUD301" s="22"/>
      <c r="JUE301" s="22"/>
      <c r="JUF301" s="22"/>
      <c r="JUG301" s="22"/>
      <c r="JUH301" s="22"/>
      <c r="JUI301" s="22"/>
      <c r="JUJ301" s="22"/>
      <c r="JUK301" s="22"/>
      <c r="JUL301" s="22"/>
      <c r="JUM301" s="22"/>
      <c r="JUN301" s="22"/>
      <c r="JUO301" s="22"/>
      <c r="JUP301" s="22"/>
      <c r="JUQ301" s="22"/>
      <c r="JUR301" s="22"/>
      <c r="JUS301" s="22"/>
      <c r="JUT301" s="22"/>
      <c r="JUU301" s="22"/>
      <c r="JUV301" s="22"/>
      <c r="JUW301" s="22"/>
      <c r="JUX301" s="22"/>
      <c r="JUY301" s="22"/>
      <c r="JUZ301" s="22"/>
      <c r="JVA301" s="22"/>
      <c r="JVB301" s="22"/>
      <c r="JVC301" s="22"/>
      <c r="JVD301" s="22"/>
      <c r="JVE301" s="22"/>
      <c r="JVF301" s="22"/>
      <c r="JVG301" s="22"/>
      <c r="JVH301" s="22"/>
      <c r="JVI301" s="22"/>
      <c r="JVJ301" s="22"/>
      <c r="JVK301" s="22"/>
      <c r="JVL301" s="22"/>
      <c r="JVM301" s="22"/>
      <c r="JVN301" s="22"/>
      <c r="JVO301" s="22"/>
      <c r="JVP301" s="22"/>
      <c r="JVQ301" s="22"/>
      <c r="JVR301" s="22"/>
      <c r="JVS301" s="22"/>
      <c r="JVT301" s="22"/>
      <c r="JVU301" s="22"/>
      <c r="JVV301" s="22"/>
      <c r="JVW301" s="22"/>
      <c r="JVX301" s="22"/>
      <c r="JVY301" s="22"/>
      <c r="JVZ301" s="22"/>
      <c r="JWA301" s="22"/>
      <c r="JWB301" s="22"/>
      <c r="JWC301" s="22"/>
      <c r="JWD301" s="22"/>
      <c r="JWE301" s="22"/>
      <c r="JWF301" s="22"/>
      <c r="JWG301" s="22"/>
      <c r="JWH301" s="22"/>
      <c r="JWI301" s="22"/>
      <c r="JWJ301" s="22"/>
      <c r="JWK301" s="22"/>
      <c r="JWL301" s="22"/>
      <c r="JWM301" s="22"/>
      <c r="JWN301" s="22"/>
      <c r="JWO301" s="22"/>
      <c r="JWP301" s="22"/>
      <c r="JWQ301" s="22"/>
      <c r="JWR301" s="22"/>
      <c r="JWS301" s="22"/>
      <c r="JWT301" s="22"/>
      <c r="JWU301" s="22"/>
      <c r="JWV301" s="22"/>
      <c r="JWW301" s="22"/>
      <c r="JWX301" s="22"/>
      <c r="JWY301" s="22"/>
      <c r="JWZ301" s="22"/>
      <c r="JXA301" s="22"/>
      <c r="JXB301" s="22"/>
      <c r="JXC301" s="22"/>
      <c r="JXD301" s="22"/>
      <c r="JXE301" s="22"/>
      <c r="JXF301" s="22"/>
      <c r="JXG301" s="22"/>
      <c r="JXH301" s="22"/>
      <c r="JXI301" s="22"/>
      <c r="JXJ301" s="22"/>
      <c r="JXK301" s="22"/>
      <c r="JXL301" s="22"/>
      <c r="JXM301" s="22"/>
      <c r="JXN301" s="22"/>
      <c r="JXO301" s="22"/>
      <c r="JXP301" s="22"/>
      <c r="JXQ301" s="22"/>
      <c r="JXR301" s="22"/>
      <c r="JXS301" s="22"/>
      <c r="JXT301" s="22"/>
      <c r="JXU301" s="22"/>
      <c r="JXV301" s="22"/>
      <c r="JXW301" s="22"/>
      <c r="JXX301" s="22"/>
      <c r="JXY301" s="22"/>
      <c r="JXZ301" s="22"/>
      <c r="JYA301" s="22"/>
      <c r="JYB301" s="22"/>
      <c r="JYC301" s="22"/>
      <c r="JYD301" s="22"/>
      <c r="JYE301" s="22"/>
      <c r="JYF301" s="22"/>
      <c r="JYG301" s="22"/>
      <c r="JYH301" s="22"/>
      <c r="JYI301" s="22"/>
      <c r="JYJ301" s="22"/>
      <c r="JYK301" s="22"/>
      <c r="JYL301" s="22"/>
      <c r="JYM301" s="22"/>
      <c r="JYN301" s="22"/>
      <c r="JYO301" s="22"/>
      <c r="JYP301" s="22"/>
      <c r="JYQ301" s="22"/>
      <c r="JYR301" s="22"/>
      <c r="JYS301" s="22"/>
      <c r="JYT301" s="22"/>
      <c r="JYU301" s="22"/>
      <c r="JYV301" s="22"/>
      <c r="JYW301" s="22"/>
      <c r="JYX301" s="22"/>
      <c r="JYY301" s="22"/>
      <c r="JYZ301" s="22"/>
      <c r="JZA301" s="22"/>
      <c r="JZB301" s="22"/>
      <c r="JZC301" s="22"/>
      <c r="JZD301" s="22"/>
      <c r="JZE301" s="22"/>
      <c r="JZF301" s="22"/>
      <c r="JZG301" s="22"/>
      <c r="JZH301" s="22"/>
      <c r="JZI301" s="22"/>
      <c r="JZJ301" s="22"/>
      <c r="JZK301" s="22"/>
      <c r="JZL301" s="22"/>
      <c r="JZM301" s="22"/>
      <c r="JZN301" s="22"/>
      <c r="JZO301" s="22"/>
      <c r="JZP301" s="22"/>
      <c r="JZQ301" s="22"/>
      <c r="JZR301" s="22"/>
      <c r="JZS301" s="22"/>
      <c r="JZT301" s="22"/>
      <c r="JZU301" s="22"/>
      <c r="JZV301" s="22"/>
      <c r="JZW301" s="22"/>
      <c r="JZX301" s="22"/>
      <c r="JZY301" s="22"/>
      <c r="JZZ301" s="22"/>
      <c r="KAA301" s="22"/>
      <c r="KAB301" s="22"/>
      <c r="KAC301" s="22"/>
      <c r="KAD301" s="22"/>
      <c r="KAE301" s="22"/>
      <c r="KAF301" s="22"/>
      <c r="KAG301" s="22"/>
      <c r="KAH301" s="22"/>
      <c r="KAI301" s="22"/>
      <c r="KAJ301" s="22"/>
      <c r="KAK301" s="22"/>
      <c r="KAL301" s="22"/>
      <c r="KAM301" s="22"/>
      <c r="KAN301" s="22"/>
      <c r="KAO301" s="22"/>
      <c r="KAP301" s="22"/>
      <c r="KAQ301" s="22"/>
      <c r="KAR301" s="22"/>
      <c r="KAS301" s="22"/>
      <c r="KAT301" s="22"/>
      <c r="KAU301" s="22"/>
      <c r="KAV301" s="22"/>
      <c r="KAW301" s="22"/>
      <c r="KAX301" s="22"/>
      <c r="KAY301" s="22"/>
      <c r="KAZ301" s="22"/>
      <c r="KBA301" s="22"/>
      <c r="KBB301" s="22"/>
      <c r="KBC301" s="22"/>
      <c r="KBD301" s="22"/>
      <c r="KBE301" s="22"/>
      <c r="KBF301" s="22"/>
      <c r="KBG301" s="22"/>
      <c r="KBH301" s="22"/>
      <c r="KBI301" s="22"/>
      <c r="KBJ301" s="22"/>
      <c r="KBK301" s="22"/>
      <c r="KBL301" s="22"/>
      <c r="KBM301" s="22"/>
      <c r="KBN301" s="22"/>
      <c r="KBO301" s="22"/>
      <c r="KBP301" s="22"/>
      <c r="KBQ301" s="22"/>
      <c r="KBR301" s="22"/>
      <c r="KBS301" s="22"/>
      <c r="KBT301" s="22"/>
      <c r="KBU301" s="22"/>
      <c r="KBV301" s="22"/>
      <c r="KBW301" s="22"/>
      <c r="KBX301" s="22"/>
      <c r="KBY301" s="22"/>
      <c r="KBZ301" s="22"/>
      <c r="KCA301" s="22"/>
      <c r="KCB301" s="22"/>
      <c r="KCC301" s="22"/>
      <c r="KCD301" s="22"/>
      <c r="KCE301" s="22"/>
      <c r="KCF301" s="22"/>
      <c r="KCG301" s="22"/>
      <c r="KCH301" s="22"/>
      <c r="KCI301" s="22"/>
      <c r="KCJ301" s="22"/>
      <c r="KCK301" s="22"/>
      <c r="KCL301" s="22"/>
      <c r="KCM301" s="22"/>
      <c r="KCN301" s="22"/>
      <c r="KCO301" s="22"/>
      <c r="KCP301" s="22"/>
      <c r="KCQ301" s="22"/>
      <c r="KCR301" s="22"/>
      <c r="KCS301" s="22"/>
      <c r="KCT301" s="22"/>
      <c r="KCU301" s="22"/>
      <c r="KCV301" s="22"/>
      <c r="KCW301" s="22"/>
      <c r="KCX301" s="22"/>
      <c r="KCY301" s="22"/>
      <c r="KCZ301" s="22"/>
      <c r="KDA301" s="22"/>
      <c r="KDB301" s="22"/>
      <c r="KDC301" s="22"/>
      <c r="KDD301" s="22"/>
      <c r="KDE301" s="22"/>
      <c r="KDF301" s="22"/>
      <c r="KDG301" s="22"/>
      <c r="KDH301" s="22"/>
      <c r="KDI301" s="22"/>
      <c r="KDJ301" s="22"/>
      <c r="KDK301" s="22"/>
      <c r="KDL301" s="22"/>
      <c r="KDM301" s="22"/>
      <c r="KDN301" s="22"/>
      <c r="KDO301" s="22"/>
      <c r="KDP301" s="22"/>
      <c r="KDQ301" s="22"/>
      <c r="KDR301" s="22"/>
      <c r="KDS301" s="22"/>
      <c r="KDT301" s="22"/>
      <c r="KDU301" s="22"/>
      <c r="KDV301" s="22"/>
      <c r="KDW301" s="22"/>
      <c r="KDX301" s="22"/>
      <c r="KDY301" s="22"/>
      <c r="KDZ301" s="22"/>
      <c r="KEA301" s="22"/>
      <c r="KEB301" s="22"/>
      <c r="KEC301" s="22"/>
      <c r="KED301" s="22"/>
      <c r="KEE301" s="22"/>
      <c r="KEF301" s="22"/>
      <c r="KEG301" s="22"/>
      <c r="KEH301" s="22"/>
      <c r="KEI301" s="22"/>
      <c r="KEJ301" s="22"/>
      <c r="KEK301" s="22"/>
      <c r="KEL301" s="22"/>
      <c r="KEM301" s="22"/>
      <c r="KEN301" s="22"/>
      <c r="KEO301" s="22"/>
      <c r="KEP301" s="22"/>
      <c r="KEQ301" s="22"/>
      <c r="KER301" s="22"/>
      <c r="KES301" s="22"/>
      <c r="KET301" s="22"/>
      <c r="KEU301" s="22"/>
      <c r="KEV301" s="22"/>
      <c r="KEW301" s="22"/>
      <c r="KEX301" s="22"/>
      <c r="KEY301" s="22"/>
      <c r="KEZ301" s="22"/>
      <c r="KFA301" s="22"/>
      <c r="KFB301" s="22"/>
      <c r="KFC301" s="22"/>
      <c r="KFD301" s="22"/>
      <c r="KFE301" s="22"/>
      <c r="KFF301" s="22"/>
      <c r="KFG301" s="22"/>
      <c r="KFH301" s="22"/>
      <c r="KFI301" s="22"/>
      <c r="KFJ301" s="22"/>
      <c r="KFK301" s="22"/>
      <c r="KFL301" s="22"/>
      <c r="KFM301" s="22"/>
      <c r="KFN301" s="22"/>
      <c r="KFO301" s="22"/>
      <c r="KFP301" s="22"/>
      <c r="KFQ301" s="22"/>
      <c r="KFR301" s="22"/>
      <c r="KFS301" s="22"/>
      <c r="KFT301" s="22"/>
      <c r="KFU301" s="22"/>
      <c r="KFV301" s="22"/>
      <c r="KFW301" s="22"/>
      <c r="KFX301" s="22"/>
      <c r="KFY301" s="22"/>
      <c r="KFZ301" s="22"/>
      <c r="KGA301" s="22"/>
      <c r="KGB301" s="22"/>
      <c r="KGC301" s="22"/>
      <c r="KGD301" s="22"/>
      <c r="KGE301" s="22"/>
      <c r="KGF301" s="22"/>
      <c r="KGG301" s="22"/>
      <c r="KGH301" s="22"/>
      <c r="KGI301" s="22"/>
      <c r="KGJ301" s="22"/>
      <c r="KGK301" s="22"/>
      <c r="KGL301" s="22"/>
      <c r="KGM301" s="22"/>
      <c r="KGN301" s="22"/>
      <c r="KGO301" s="22"/>
      <c r="KGP301" s="22"/>
      <c r="KGQ301" s="22"/>
      <c r="KGR301" s="22"/>
      <c r="KGS301" s="22"/>
      <c r="KGT301" s="22"/>
      <c r="KGU301" s="22"/>
      <c r="KGV301" s="22"/>
      <c r="KGW301" s="22"/>
      <c r="KGX301" s="22"/>
      <c r="KGY301" s="22"/>
      <c r="KGZ301" s="22"/>
      <c r="KHA301" s="22"/>
      <c r="KHB301" s="22"/>
      <c r="KHC301" s="22"/>
      <c r="KHD301" s="22"/>
      <c r="KHE301" s="22"/>
      <c r="KHF301" s="22"/>
      <c r="KHG301" s="22"/>
      <c r="KHH301" s="22"/>
      <c r="KHI301" s="22"/>
      <c r="KHJ301" s="22"/>
      <c r="KHK301" s="22"/>
      <c r="KHL301" s="22"/>
      <c r="KHM301" s="22"/>
      <c r="KHN301" s="22"/>
      <c r="KHO301" s="22"/>
      <c r="KHP301" s="22"/>
      <c r="KHQ301" s="22"/>
      <c r="KHR301" s="22"/>
      <c r="KHS301" s="22"/>
      <c r="KHT301" s="22"/>
      <c r="KHU301" s="22"/>
      <c r="KHV301" s="22"/>
      <c r="KHW301" s="22"/>
      <c r="KHX301" s="22"/>
      <c r="KHY301" s="22"/>
      <c r="KHZ301" s="22"/>
      <c r="KIA301" s="22"/>
      <c r="KIB301" s="22"/>
      <c r="KIC301" s="22"/>
      <c r="KID301" s="22"/>
      <c r="KIE301" s="22"/>
      <c r="KIF301" s="22"/>
      <c r="KIG301" s="22"/>
      <c r="KIH301" s="22"/>
      <c r="KII301" s="22"/>
      <c r="KIJ301" s="22"/>
      <c r="KIK301" s="22"/>
      <c r="KIL301" s="22"/>
      <c r="KIM301" s="22"/>
      <c r="KIN301" s="22"/>
      <c r="KIO301" s="22"/>
      <c r="KIP301" s="22"/>
      <c r="KIQ301" s="22"/>
      <c r="KIR301" s="22"/>
      <c r="KIS301" s="22"/>
      <c r="KIT301" s="22"/>
      <c r="KIU301" s="22"/>
      <c r="KIV301" s="22"/>
      <c r="KIW301" s="22"/>
      <c r="KIX301" s="22"/>
      <c r="KIY301" s="22"/>
      <c r="KIZ301" s="22"/>
      <c r="KJA301" s="22"/>
      <c r="KJB301" s="22"/>
      <c r="KJC301" s="22"/>
      <c r="KJD301" s="22"/>
      <c r="KJE301" s="22"/>
      <c r="KJF301" s="22"/>
      <c r="KJG301" s="22"/>
      <c r="KJH301" s="22"/>
      <c r="KJI301" s="22"/>
      <c r="KJJ301" s="22"/>
      <c r="KJK301" s="22"/>
      <c r="KJL301" s="22"/>
      <c r="KJM301" s="22"/>
      <c r="KJN301" s="22"/>
      <c r="KJO301" s="22"/>
      <c r="KJP301" s="22"/>
      <c r="KJQ301" s="22"/>
      <c r="KJR301" s="22"/>
      <c r="KJS301" s="22"/>
      <c r="KJT301" s="22"/>
      <c r="KJU301" s="22"/>
      <c r="KJV301" s="22"/>
      <c r="KJW301" s="22"/>
      <c r="KJX301" s="22"/>
      <c r="KJY301" s="22"/>
      <c r="KJZ301" s="22"/>
      <c r="KKA301" s="22"/>
      <c r="KKB301" s="22"/>
      <c r="KKC301" s="22"/>
      <c r="KKD301" s="22"/>
      <c r="KKE301" s="22"/>
      <c r="KKF301" s="22"/>
      <c r="KKG301" s="22"/>
      <c r="KKH301" s="22"/>
      <c r="KKI301" s="22"/>
      <c r="KKJ301" s="22"/>
      <c r="KKK301" s="22"/>
      <c r="KKL301" s="22"/>
      <c r="KKM301" s="22"/>
      <c r="KKN301" s="22"/>
      <c r="KKO301" s="22"/>
      <c r="KKP301" s="22"/>
      <c r="KKQ301" s="22"/>
      <c r="KKR301" s="22"/>
      <c r="KKS301" s="22"/>
      <c r="KKT301" s="22"/>
      <c r="KKU301" s="22"/>
      <c r="KKV301" s="22"/>
      <c r="KKW301" s="22"/>
      <c r="KKX301" s="22"/>
      <c r="KKY301" s="22"/>
      <c r="KKZ301" s="22"/>
      <c r="KLA301" s="22"/>
      <c r="KLB301" s="22"/>
      <c r="KLC301" s="22"/>
      <c r="KLD301" s="22"/>
      <c r="KLE301" s="22"/>
      <c r="KLF301" s="22"/>
      <c r="KLG301" s="22"/>
      <c r="KLH301" s="22"/>
      <c r="KLI301" s="22"/>
      <c r="KLJ301" s="22"/>
      <c r="KLK301" s="22"/>
      <c r="KLL301" s="22"/>
      <c r="KLM301" s="22"/>
      <c r="KLN301" s="22"/>
      <c r="KLO301" s="22"/>
      <c r="KLP301" s="22"/>
      <c r="KLQ301" s="22"/>
      <c r="KLR301" s="22"/>
      <c r="KLS301" s="22"/>
      <c r="KLT301" s="22"/>
      <c r="KLU301" s="22"/>
      <c r="KLV301" s="22"/>
      <c r="KLW301" s="22"/>
      <c r="KLX301" s="22"/>
      <c r="KLY301" s="22"/>
      <c r="KLZ301" s="22"/>
      <c r="KMA301" s="22"/>
      <c r="KMB301" s="22"/>
      <c r="KMC301" s="22"/>
      <c r="KMD301" s="22"/>
      <c r="KME301" s="22"/>
      <c r="KMF301" s="22"/>
      <c r="KMG301" s="22"/>
      <c r="KMH301" s="22"/>
      <c r="KMI301" s="22"/>
      <c r="KMJ301" s="22"/>
      <c r="KMK301" s="22"/>
      <c r="KML301" s="22"/>
      <c r="KMM301" s="22"/>
      <c r="KMN301" s="22"/>
      <c r="KMO301" s="22"/>
      <c r="KMP301" s="22"/>
      <c r="KMQ301" s="22"/>
      <c r="KMR301" s="22"/>
      <c r="KMS301" s="22"/>
      <c r="KMT301" s="22"/>
      <c r="KMU301" s="22"/>
      <c r="KMV301" s="22"/>
      <c r="KMW301" s="22"/>
      <c r="KMX301" s="22"/>
      <c r="KMY301" s="22"/>
      <c r="KMZ301" s="22"/>
      <c r="KNA301" s="22"/>
      <c r="KNB301" s="22"/>
      <c r="KNC301" s="22"/>
      <c r="KND301" s="22"/>
      <c r="KNE301" s="22"/>
      <c r="KNF301" s="22"/>
      <c r="KNG301" s="22"/>
      <c r="KNH301" s="22"/>
      <c r="KNI301" s="22"/>
      <c r="KNJ301" s="22"/>
      <c r="KNK301" s="22"/>
      <c r="KNL301" s="22"/>
      <c r="KNM301" s="22"/>
      <c r="KNN301" s="22"/>
      <c r="KNO301" s="22"/>
      <c r="KNP301" s="22"/>
      <c r="KNQ301" s="22"/>
      <c r="KNR301" s="22"/>
      <c r="KNS301" s="22"/>
      <c r="KNT301" s="22"/>
      <c r="KNU301" s="22"/>
      <c r="KNV301" s="22"/>
      <c r="KNW301" s="22"/>
      <c r="KNX301" s="22"/>
      <c r="KNY301" s="22"/>
      <c r="KNZ301" s="22"/>
      <c r="KOA301" s="22"/>
      <c r="KOB301" s="22"/>
      <c r="KOC301" s="22"/>
      <c r="KOD301" s="22"/>
      <c r="KOE301" s="22"/>
      <c r="KOF301" s="22"/>
      <c r="KOG301" s="22"/>
      <c r="KOH301" s="22"/>
      <c r="KOI301" s="22"/>
      <c r="KOJ301" s="22"/>
      <c r="KOK301" s="22"/>
      <c r="KOL301" s="22"/>
      <c r="KOM301" s="22"/>
      <c r="KON301" s="22"/>
      <c r="KOO301" s="22"/>
      <c r="KOP301" s="22"/>
      <c r="KOQ301" s="22"/>
      <c r="KOR301" s="22"/>
      <c r="KOS301" s="22"/>
      <c r="KOT301" s="22"/>
      <c r="KOU301" s="22"/>
      <c r="KOV301" s="22"/>
      <c r="KOW301" s="22"/>
      <c r="KOX301" s="22"/>
      <c r="KOY301" s="22"/>
      <c r="KOZ301" s="22"/>
      <c r="KPA301" s="22"/>
      <c r="KPB301" s="22"/>
      <c r="KPC301" s="22"/>
      <c r="KPD301" s="22"/>
      <c r="KPE301" s="22"/>
      <c r="KPF301" s="22"/>
      <c r="KPG301" s="22"/>
      <c r="KPH301" s="22"/>
      <c r="KPI301" s="22"/>
      <c r="KPJ301" s="22"/>
      <c r="KPK301" s="22"/>
      <c r="KPL301" s="22"/>
      <c r="KPM301" s="22"/>
      <c r="KPN301" s="22"/>
      <c r="KPO301" s="22"/>
      <c r="KPP301" s="22"/>
      <c r="KPQ301" s="22"/>
      <c r="KPR301" s="22"/>
      <c r="KPS301" s="22"/>
      <c r="KPT301" s="22"/>
      <c r="KPU301" s="22"/>
      <c r="KPV301" s="22"/>
      <c r="KPW301" s="22"/>
      <c r="KPX301" s="22"/>
      <c r="KPY301" s="22"/>
      <c r="KPZ301" s="22"/>
      <c r="KQA301" s="22"/>
      <c r="KQB301" s="22"/>
      <c r="KQC301" s="22"/>
      <c r="KQD301" s="22"/>
      <c r="KQE301" s="22"/>
      <c r="KQF301" s="22"/>
      <c r="KQG301" s="22"/>
      <c r="KQH301" s="22"/>
      <c r="KQI301" s="22"/>
      <c r="KQJ301" s="22"/>
      <c r="KQK301" s="22"/>
      <c r="KQL301" s="22"/>
      <c r="KQM301" s="22"/>
      <c r="KQN301" s="22"/>
      <c r="KQO301" s="22"/>
      <c r="KQP301" s="22"/>
      <c r="KQQ301" s="22"/>
      <c r="KQR301" s="22"/>
      <c r="KQS301" s="22"/>
      <c r="KQT301" s="22"/>
      <c r="KQU301" s="22"/>
      <c r="KQV301" s="22"/>
      <c r="KQW301" s="22"/>
      <c r="KQX301" s="22"/>
      <c r="KQY301" s="22"/>
      <c r="KQZ301" s="22"/>
      <c r="KRA301" s="22"/>
      <c r="KRB301" s="22"/>
      <c r="KRC301" s="22"/>
      <c r="KRD301" s="22"/>
      <c r="KRE301" s="22"/>
      <c r="KRF301" s="22"/>
      <c r="KRG301" s="22"/>
      <c r="KRH301" s="22"/>
      <c r="KRI301" s="22"/>
      <c r="KRJ301" s="22"/>
      <c r="KRK301" s="22"/>
      <c r="KRL301" s="22"/>
      <c r="KRM301" s="22"/>
      <c r="KRN301" s="22"/>
      <c r="KRO301" s="22"/>
      <c r="KRP301" s="22"/>
      <c r="KRQ301" s="22"/>
      <c r="KRR301" s="22"/>
      <c r="KRS301" s="22"/>
      <c r="KRT301" s="22"/>
      <c r="KRU301" s="22"/>
      <c r="KRV301" s="22"/>
      <c r="KRW301" s="22"/>
      <c r="KRX301" s="22"/>
      <c r="KRY301" s="22"/>
      <c r="KRZ301" s="22"/>
      <c r="KSA301" s="22"/>
      <c r="KSB301" s="22"/>
      <c r="KSC301" s="22"/>
      <c r="KSD301" s="22"/>
      <c r="KSE301" s="22"/>
      <c r="KSF301" s="22"/>
      <c r="KSG301" s="22"/>
      <c r="KSH301" s="22"/>
      <c r="KSI301" s="22"/>
      <c r="KSJ301" s="22"/>
      <c r="KSK301" s="22"/>
      <c r="KSL301" s="22"/>
      <c r="KSM301" s="22"/>
      <c r="KSN301" s="22"/>
      <c r="KSO301" s="22"/>
      <c r="KSP301" s="22"/>
      <c r="KSQ301" s="22"/>
      <c r="KSR301" s="22"/>
      <c r="KSS301" s="22"/>
      <c r="KST301" s="22"/>
      <c r="KSU301" s="22"/>
      <c r="KSV301" s="22"/>
      <c r="KSW301" s="22"/>
      <c r="KSX301" s="22"/>
      <c r="KSY301" s="22"/>
      <c r="KSZ301" s="22"/>
      <c r="KTA301" s="22"/>
      <c r="KTB301" s="22"/>
      <c r="KTC301" s="22"/>
      <c r="KTD301" s="22"/>
      <c r="KTE301" s="22"/>
      <c r="KTF301" s="22"/>
      <c r="KTG301" s="22"/>
      <c r="KTH301" s="22"/>
      <c r="KTI301" s="22"/>
      <c r="KTJ301" s="22"/>
      <c r="KTK301" s="22"/>
      <c r="KTL301" s="22"/>
      <c r="KTM301" s="22"/>
      <c r="KTN301" s="22"/>
      <c r="KTO301" s="22"/>
      <c r="KTP301" s="22"/>
      <c r="KTQ301" s="22"/>
      <c r="KTR301" s="22"/>
      <c r="KTS301" s="22"/>
      <c r="KTT301" s="22"/>
      <c r="KTU301" s="22"/>
      <c r="KTV301" s="22"/>
      <c r="KTW301" s="22"/>
      <c r="KTX301" s="22"/>
      <c r="KTY301" s="22"/>
      <c r="KTZ301" s="22"/>
      <c r="KUA301" s="22"/>
      <c r="KUB301" s="22"/>
      <c r="KUC301" s="22"/>
      <c r="KUD301" s="22"/>
      <c r="KUE301" s="22"/>
      <c r="KUF301" s="22"/>
      <c r="KUG301" s="22"/>
      <c r="KUH301" s="22"/>
      <c r="KUI301" s="22"/>
      <c r="KUJ301" s="22"/>
      <c r="KUK301" s="22"/>
      <c r="KUL301" s="22"/>
      <c r="KUM301" s="22"/>
      <c r="KUN301" s="22"/>
      <c r="KUO301" s="22"/>
      <c r="KUP301" s="22"/>
      <c r="KUQ301" s="22"/>
      <c r="KUR301" s="22"/>
      <c r="KUS301" s="22"/>
      <c r="KUT301" s="22"/>
      <c r="KUU301" s="22"/>
      <c r="KUV301" s="22"/>
      <c r="KUW301" s="22"/>
      <c r="KUX301" s="22"/>
      <c r="KUY301" s="22"/>
      <c r="KUZ301" s="22"/>
      <c r="KVA301" s="22"/>
      <c r="KVB301" s="22"/>
      <c r="KVC301" s="22"/>
      <c r="KVD301" s="22"/>
      <c r="KVE301" s="22"/>
      <c r="KVF301" s="22"/>
      <c r="KVG301" s="22"/>
      <c r="KVH301" s="22"/>
      <c r="KVI301" s="22"/>
      <c r="KVJ301" s="22"/>
      <c r="KVK301" s="22"/>
      <c r="KVL301" s="22"/>
      <c r="KVM301" s="22"/>
      <c r="KVN301" s="22"/>
      <c r="KVO301" s="22"/>
      <c r="KVP301" s="22"/>
      <c r="KVQ301" s="22"/>
      <c r="KVR301" s="22"/>
      <c r="KVS301" s="22"/>
      <c r="KVT301" s="22"/>
      <c r="KVU301" s="22"/>
      <c r="KVV301" s="22"/>
      <c r="KVW301" s="22"/>
      <c r="KVX301" s="22"/>
      <c r="KVY301" s="22"/>
      <c r="KVZ301" s="22"/>
      <c r="KWA301" s="22"/>
      <c r="KWB301" s="22"/>
      <c r="KWC301" s="22"/>
      <c r="KWD301" s="22"/>
      <c r="KWE301" s="22"/>
      <c r="KWF301" s="22"/>
      <c r="KWG301" s="22"/>
      <c r="KWH301" s="22"/>
      <c r="KWI301" s="22"/>
      <c r="KWJ301" s="22"/>
      <c r="KWK301" s="22"/>
      <c r="KWL301" s="22"/>
      <c r="KWM301" s="22"/>
      <c r="KWN301" s="22"/>
      <c r="KWO301" s="22"/>
      <c r="KWP301" s="22"/>
      <c r="KWQ301" s="22"/>
      <c r="KWR301" s="22"/>
      <c r="KWS301" s="22"/>
      <c r="KWT301" s="22"/>
      <c r="KWU301" s="22"/>
      <c r="KWV301" s="22"/>
      <c r="KWW301" s="22"/>
      <c r="KWX301" s="22"/>
      <c r="KWY301" s="22"/>
      <c r="KWZ301" s="22"/>
      <c r="KXA301" s="22"/>
      <c r="KXB301" s="22"/>
      <c r="KXC301" s="22"/>
      <c r="KXD301" s="22"/>
      <c r="KXE301" s="22"/>
      <c r="KXF301" s="22"/>
      <c r="KXG301" s="22"/>
      <c r="KXH301" s="22"/>
      <c r="KXI301" s="22"/>
      <c r="KXJ301" s="22"/>
      <c r="KXK301" s="22"/>
      <c r="KXL301" s="22"/>
      <c r="KXM301" s="22"/>
      <c r="KXN301" s="22"/>
      <c r="KXO301" s="22"/>
      <c r="KXP301" s="22"/>
      <c r="KXQ301" s="22"/>
      <c r="KXR301" s="22"/>
      <c r="KXS301" s="22"/>
      <c r="KXT301" s="22"/>
      <c r="KXU301" s="22"/>
      <c r="KXV301" s="22"/>
      <c r="KXW301" s="22"/>
      <c r="KXX301" s="22"/>
      <c r="KXY301" s="22"/>
      <c r="KXZ301" s="22"/>
      <c r="KYA301" s="22"/>
      <c r="KYB301" s="22"/>
      <c r="KYC301" s="22"/>
      <c r="KYD301" s="22"/>
      <c r="KYE301" s="22"/>
      <c r="KYF301" s="22"/>
      <c r="KYG301" s="22"/>
      <c r="KYH301" s="22"/>
      <c r="KYI301" s="22"/>
      <c r="KYJ301" s="22"/>
      <c r="KYK301" s="22"/>
      <c r="KYL301" s="22"/>
      <c r="KYM301" s="22"/>
      <c r="KYN301" s="22"/>
      <c r="KYO301" s="22"/>
      <c r="KYP301" s="22"/>
      <c r="KYQ301" s="22"/>
      <c r="KYR301" s="22"/>
      <c r="KYS301" s="22"/>
      <c r="KYT301" s="22"/>
      <c r="KYU301" s="22"/>
      <c r="KYV301" s="22"/>
      <c r="KYW301" s="22"/>
      <c r="KYX301" s="22"/>
      <c r="KYY301" s="22"/>
      <c r="KYZ301" s="22"/>
      <c r="KZA301" s="22"/>
      <c r="KZB301" s="22"/>
      <c r="KZC301" s="22"/>
      <c r="KZD301" s="22"/>
      <c r="KZE301" s="22"/>
      <c r="KZF301" s="22"/>
      <c r="KZG301" s="22"/>
      <c r="KZH301" s="22"/>
      <c r="KZI301" s="22"/>
      <c r="KZJ301" s="22"/>
      <c r="KZK301" s="22"/>
      <c r="KZL301" s="22"/>
      <c r="KZM301" s="22"/>
      <c r="KZN301" s="22"/>
      <c r="KZO301" s="22"/>
      <c r="KZP301" s="22"/>
      <c r="KZQ301" s="22"/>
      <c r="KZR301" s="22"/>
      <c r="KZS301" s="22"/>
      <c r="KZT301" s="22"/>
      <c r="KZU301" s="22"/>
      <c r="KZV301" s="22"/>
      <c r="KZW301" s="22"/>
      <c r="KZX301" s="22"/>
      <c r="KZY301" s="22"/>
      <c r="KZZ301" s="22"/>
      <c r="LAA301" s="22"/>
      <c r="LAB301" s="22"/>
      <c r="LAC301" s="22"/>
      <c r="LAD301" s="22"/>
      <c r="LAE301" s="22"/>
      <c r="LAF301" s="22"/>
      <c r="LAG301" s="22"/>
      <c r="LAH301" s="22"/>
      <c r="LAI301" s="22"/>
      <c r="LAJ301" s="22"/>
      <c r="LAK301" s="22"/>
      <c r="LAL301" s="22"/>
      <c r="LAM301" s="22"/>
      <c r="LAN301" s="22"/>
      <c r="LAO301" s="22"/>
      <c r="LAP301" s="22"/>
      <c r="LAQ301" s="22"/>
      <c r="LAR301" s="22"/>
      <c r="LAS301" s="22"/>
      <c r="LAT301" s="22"/>
      <c r="LAU301" s="22"/>
      <c r="LAV301" s="22"/>
      <c r="LAW301" s="22"/>
      <c r="LAX301" s="22"/>
      <c r="LAY301" s="22"/>
      <c r="LAZ301" s="22"/>
      <c r="LBA301" s="22"/>
      <c r="LBB301" s="22"/>
      <c r="LBC301" s="22"/>
      <c r="LBD301" s="22"/>
      <c r="LBE301" s="22"/>
      <c r="LBF301" s="22"/>
      <c r="LBG301" s="22"/>
      <c r="LBH301" s="22"/>
      <c r="LBI301" s="22"/>
      <c r="LBJ301" s="22"/>
      <c r="LBK301" s="22"/>
      <c r="LBL301" s="22"/>
      <c r="LBM301" s="22"/>
      <c r="LBN301" s="22"/>
      <c r="LBO301" s="22"/>
      <c r="LBP301" s="22"/>
      <c r="LBQ301" s="22"/>
      <c r="LBR301" s="22"/>
      <c r="LBS301" s="22"/>
      <c r="LBT301" s="22"/>
      <c r="LBU301" s="22"/>
      <c r="LBV301" s="22"/>
      <c r="LBW301" s="22"/>
      <c r="LBX301" s="22"/>
      <c r="LBY301" s="22"/>
      <c r="LBZ301" s="22"/>
      <c r="LCA301" s="22"/>
      <c r="LCB301" s="22"/>
      <c r="LCC301" s="22"/>
      <c r="LCD301" s="22"/>
      <c r="LCE301" s="22"/>
      <c r="LCF301" s="22"/>
      <c r="LCG301" s="22"/>
      <c r="LCH301" s="22"/>
      <c r="LCI301" s="22"/>
      <c r="LCJ301" s="22"/>
      <c r="LCK301" s="22"/>
      <c r="LCL301" s="22"/>
      <c r="LCM301" s="22"/>
      <c r="LCN301" s="22"/>
      <c r="LCO301" s="22"/>
      <c r="LCP301" s="22"/>
      <c r="LCQ301" s="22"/>
      <c r="LCR301" s="22"/>
      <c r="LCS301" s="22"/>
      <c r="LCT301" s="22"/>
      <c r="LCU301" s="22"/>
      <c r="LCV301" s="22"/>
      <c r="LCW301" s="22"/>
      <c r="LCX301" s="22"/>
      <c r="LCY301" s="22"/>
      <c r="LCZ301" s="22"/>
      <c r="LDA301" s="22"/>
      <c r="LDB301" s="22"/>
      <c r="LDC301" s="22"/>
      <c r="LDD301" s="22"/>
      <c r="LDE301" s="22"/>
      <c r="LDF301" s="22"/>
      <c r="LDG301" s="22"/>
      <c r="LDH301" s="22"/>
      <c r="LDI301" s="22"/>
      <c r="LDJ301" s="22"/>
      <c r="LDK301" s="22"/>
      <c r="LDL301" s="22"/>
      <c r="LDM301" s="22"/>
      <c r="LDN301" s="22"/>
      <c r="LDO301" s="22"/>
      <c r="LDP301" s="22"/>
      <c r="LDQ301" s="22"/>
      <c r="LDR301" s="22"/>
      <c r="LDS301" s="22"/>
      <c r="LDT301" s="22"/>
      <c r="LDU301" s="22"/>
      <c r="LDV301" s="22"/>
      <c r="LDW301" s="22"/>
      <c r="LDX301" s="22"/>
      <c r="LDY301" s="22"/>
      <c r="LDZ301" s="22"/>
      <c r="LEA301" s="22"/>
      <c r="LEB301" s="22"/>
      <c r="LEC301" s="22"/>
      <c r="LED301" s="22"/>
      <c r="LEE301" s="22"/>
      <c r="LEF301" s="22"/>
      <c r="LEG301" s="22"/>
      <c r="LEH301" s="22"/>
      <c r="LEI301" s="22"/>
      <c r="LEJ301" s="22"/>
      <c r="LEK301" s="22"/>
      <c r="LEL301" s="22"/>
      <c r="LEM301" s="22"/>
      <c r="LEN301" s="22"/>
      <c r="LEO301" s="22"/>
      <c r="LEP301" s="22"/>
      <c r="LEQ301" s="22"/>
      <c r="LER301" s="22"/>
      <c r="LES301" s="22"/>
      <c r="LET301" s="22"/>
      <c r="LEU301" s="22"/>
      <c r="LEV301" s="22"/>
      <c r="LEW301" s="22"/>
      <c r="LEX301" s="22"/>
      <c r="LEY301" s="22"/>
      <c r="LEZ301" s="22"/>
      <c r="LFA301" s="22"/>
      <c r="LFB301" s="22"/>
      <c r="LFC301" s="22"/>
      <c r="LFD301" s="22"/>
      <c r="LFE301" s="22"/>
      <c r="LFF301" s="22"/>
      <c r="LFG301" s="22"/>
      <c r="LFH301" s="22"/>
      <c r="LFI301" s="22"/>
      <c r="LFJ301" s="22"/>
      <c r="LFK301" s="22"/>
      <c r="LFL301" s="22"/>
      <c r="LFM301" s="22"/>
      <c r="LFN301" s="22"/>
      <c r="LFO301" s="22"/>
      <c r="LFP301" s="22"/>
      <c r="LFQ301" s="22"/>
      <c r="LFR301" s="22"/>
      <c r="LFS301" s="22"/>
      <c r="LFT301" s="22"/>
      <c r="LFU301" s="22"/>
      <c r="LFV301" s="22"/>
      <c r="LFW301" s="22"/>
      <c r="LFX301" s="22"/>
      <c r="LFY301" s="22"/>
      <c r="LFZ301" s="22"/>
      <c r="LGA301" s="22"/>
      <c r="LGB301" s="22"/>
      <c r="LGC301" s="22"/>
      <c r="LGD301" s="22"/>
      <c r="LGE301" s="22"/>
      <c r="LGF301" s="22"/>
      <c r="LGG301" s="22"/>
      <c r="LGH301" s="22"/>
      <c r="LGI301" s="22"/>
      <c r="LGJ301" s="22"/>
      <c r="LGK301" s="22"/>
      <c r="LGL301" s="22"/>
      <c r="LGM301" s="22"/>
      <c r="LGN301" s="22"/>
      <c r="LGO301" s="22"/>
      <c r="LGP301" s="22"/>
      <c r="LGQ301" s="22"/>
      <c r="LGR301" s="22"/>
      <c r="LGS301" s="22"/>
      <c r="LGT301" s="22"/>
      <c r="LGU301" s="22"/>
      <c r="LGV301" s="22"/>
      <c r="LGW301" s="22"/>
      <c r="LGX301" s="22"/>
      <c r="LGY301" s="22"/>
      <c r="LGZ301" s="22"/>
      <c r="LHA301" s="22"/>
      <c r="LHB301" s="22"/>
      <c r="LHC301" s="22"/>
      <c r="LHD301" s="22"/>
      <c r="LHE301" s="22"/>
      <c r="LHF301" s="22"/>
      <c r="LHG301" s="22"/>
      <c r="LHH301" s="22"/>
      <c r="LHI301" s="22"/>
      <c r="LHJ301" s="22"/>
      <c r="LHK301" s="22"/>
      <c r="LHL301" s="22"/>
      <c r="LHM301" s="22"/>
      <c r="LHN301" s="22"/>
      <c r="LHO301" s="22"/>
      <c r="LHP301" s="22"/>
      <c r="LHQ301" s="22"/>
      <c r="LHR301" s="22"/>
      <c r="LHS301" s="22"/>
      <c r="LHT301" s="22"/>
      <c r="LHU301" s="22"/>
      <c r="LHV301" s="22"/>
      <c r="LHW301" s="22"/>
      <c r="LHX301" s="22"/>
      <c r="LHY301" s="22"/>
      <c r="LHZ301" s="22"/>
      <c r="LIA301" s="22"/>
      <c r="LIB301" s="22"/>
      <c r="LIC301" s="22"/>
      <c r="LID301" s="22"/>
      <c r="LIE301" s="22"/>
      <c r="LIF301" s="22"/>
      <c r="LIG301" s="22"/>
      <c r="LIH301" s="22"/>
      <c r="LII301" s="22"/>
      <c r="LIJ301" s="22"/>
      <c r="LIK301" s="22"/>
      <c r="LIL301" s="22"/>
      <c r="LIM301" s="22"/>
      <c r="LIN301" s="22"/>
      <c r="LIO301" s="22"/>
      <c r="LIP301" s="22"/>
      <c r="LIQ301" s="22"/>
      <c r="LIR301" s="22"/>
      <c r="LIS301" s="22"/>
      <c r="LIT301" s="22"/>
      <c r="LIU301" s="22"/>
      <c r="LIV301" s="22"/>
      <c r="LIW301" s="22"/>
      <c r="LIX301" s="22"/>
      <c r="LIY301" s="22"/>
      <c r="LIZ301" s="22"/>
      <c r="LJA301" s="22"/>
      <c r="LJB301" s="22"/>
      <c r="LJC301" s="22"/>
      <c r="LJD301" s="22"/>
      <c r="LJE301" s="22"/>
      <c r="LJF301" s="22"/>
      <c r="LJG301" s="22"/>
      <c r="LJH301" s="22"/>
      <c r="LJI301" s="22"/>
      <c r="LJJ301" s="22"/>
      <c r="LJK301" s="22"/>
      <c r="LJL301" s="22"/>
      <c r="LJM301" s="22"/>
      <c r="LJN301" s="22"/>
      <c r="LJO301" s="22"/>
      <c r="LJP301" s="22"/>
      <c r="LJQ301" s="22"/>
      <c r="LJR301" s="22"/>
      <c r="LJS301" s="22"/>
      <c r="LJT301" s="22"/>
      <c r="LJU301" s="22"/>
      <c r="LJV301" s="22"/>
      <c r="LJW301" s="22"/>
      <c r="LJX301" s="22"/>
      <c r="LJY301" s="22"/>
      <c r="LJZ301" s="22"/>
      <c r="LKA301" s="22"/>
      <c r="LKB301" s="22"/>
      <c r="LKC301" s="22"/>
      <c r="LKD301" s="22"/>
      <c r="LKE301" s="22"/>
      <c r="LKF301" s="22"/>
      <c r="LKG301" s="22"/>
      <c r="LKH301" s="22"/>
      <c r="LKI301" s="22"/>
      <c r="LKJ301" s="22"/>
      <c r="LKK301" s="22"/>
      <c r="LKL301" s="22"/>
      <c r="LKM301" s="22"/>
      <c r="LKN301" s="22"/>
      <c r="LKO301" s="22"/>
      <c r="LKP301" s="22"/>
      <c r="LKQ301" s="22"/>
      <c r="LKR301" s="22"/>
      <c r="LKS301" s="22"/>
      <c r="LKT301" s="22"/>
      <c r="LKU301" s="22"/>
      <c r="LKV301" s="22"/>
      <c r="LKW301" s="22"/>
      <c r="LKX301" s="22"/>
      <c r="LKY301" s="22"/>
      <c r="LKZ301" s="22"/>
      <c r="LLA301" s="22"/>
      <c r="LLB301" s="22"/>
      <c r="LLC301" s="22"/>
      <c r="LLD301" s="22"/>
      <c r="LLE301" s="22"/>
      <c r="LLF301" s="22"/>
      <c r="LLG301" s="22"/>
      <c r="LLH301" s="22"/>
      <c r="LLI301" s="22"/>
      <c r="LLJ301" s="22"/>
      <c r="LLK301" s="22"/>
      <c r="LLL301" s="22"/>
      <c r="LLM301" s="22"/>
      <c r="LLN301" s="22"/>
      <c r="LLO301" s="22"/>
      <c r="LLP301" s="22"/>
      <c r="LLQ301" s="22"/>
      <c r="LLR301" s="22"/>
      <c r="LLS301" s="22"/>
      <c r="LLT301" s="22"/>
      <c r="LLU301" s="22"/>
      <c r="LLV301" s="22"/>
      <c r="LLW301" s="22"/>
      <c r="LLX301" s="22"/>
      <c r="LLY301" s="22"/>
      <c r="LLZ301" s="22"/>
      <c r="LMA301" s="22"/>
      <c r="LMB301" s="22"/>
      <c r="LMC301" s="22"/>
      <c r="LMD301" s="22"/>
      <c r="LME301" s="22"/>
      <c r="LMF301" s="22"/>
      <c r="LMG301" s="22"/>
      <c r="LMH301" s="22"/>
      <c r="LMI301" s="22"/>
      <c r="LMJ301" s="22"/>
      <c r="LMK301" s="22"/>
      <c r="LML301" s="22"/>
      <c r="LMM301" s="22"/>
      <c r="LMN301" s="22"/>
      <c r="LMO301" s="22"/>
      <c r="LMP301" s="22"/>
      <c r="LMQ301" s="22"/>
      <c r="LMR301" s="22"/>
      <c r="LMS301" s="22"/>
      <c r="LMT301" s="22"/>
      <c r="LMU301" s="22"/>
      <c r="LMV301" s="22"/>
      <c r="LMW301" s="22"/>
      <c r="LMX301" s="22"/>
      <c r="LMY301" s="22"/>
      <c r="LMZ301" s="22"/>
      <c r="LNA301" s="22"/>
      <c r="LNB301" s="22"/>
      <c r="LNC301" s="22"/>
      <c r="LND301" s="22"/>
      <c r="LNE301" s="22"/>
      <c r="LNF301" s="22"/>
      <c r="LNG301" s="22"/>
      <c r="LNH301" s="22"/>
      <c r="LNI301" s="22"/>
      <c r="LNJ301" s="22"/>
      <c r="LNK301" s="22"/>
      <c r="LNL301" s="22"/>
      <c r="LNM301" s="22"/>
      <c r="LNN301" s="22"/>
      <c r="LNO301" s="22"/>
      <c r="LNP301" s="22"/>
      <c r="LNQ301" s="22"/>
      <c r="LNR301" s="22"/>
      <c r="LNS301" s="22"/>
      <c r="LNT301" s="22"/>
      <c r="LNU301" s="22"/>
      <c r="LNV301" s="22"/>
      <c r="LNW301" s="22"/>
      <c r="LNX301" s="22"/>
      <c r="LNY301" s="22"/>
      <c r="LNZ301" s="22"/>
      <c r="LOA301" s="22"/>
      <c r="LOB301" s="22"/>
      <c r="LOC301" s="22"/>
      <c r="LOD301" s="22"/>
      <c r="LOE301" s="22"/>
      <c r="LOF301" s="22"/>
      <c r="LOG301" s="22"/>
      <c r="LOH301" s="22"/>
      <c r="LOI301" s="22"/>
      <c r="LOJ301" s="22"/>
      <c r="LOK301" s="22"/>
      <c r="LOL301" s="22"/>
      <c r="LOM301" s="22"/>
      <c r="LON301" s="22"/>
      <c r="LOO301" s="22"/>
      <c r="LOP301" s="22"/>
      <c r="LOQ301" s="22"/>
      <c r="LOR301" s="22"/>
      <c r="LOS301" s="22"/>
      <c r="LOT301" s="22"/>
      <c r="LOU301" s="22"/>
      <c r="LOV301" s="22"/>
      <c r="LOW301" s="22"/>
      <c r="LOX301" s="22"/>
      <c r="LOY301" s="22"/>
      <c r="LOZ301" s="22"/>
      <c r="LPA301" s="22"/>
      <c r="LPB301" s="22"/>
      <c r="LPC301" s="22"/>
      <c r="LPD301" s="22"/>
      <c r="LPE301" s="22"/>
      <c r="LPF301" s="22"/>
      <c r="LPG301" s="22"/>
      <c r="LPH301" s="22"/>
      <c r="LPI301" s="22"/>
      <c r="LPJ301" s="22"/>
      <c r="LPK301" s="22"/>
      <c r="LPL301" s="22"/>
      <c r="LPM301" s="22"/>
      <c r="LPN301" s="22"/>
      <c r="LPO301" s="22"/>
      <c r="LPP301" s="22"/>
      <c r="LPQ301" s="22"/>
      <c r="LPR301" s="22"/>
      <c r="LPS301" s="22"/>
      <c r="LPT301" s="22"/>
      <c r="LPU301" s="22"/>
      <c r="LPV301" s="22"/>
      <c r="LPW301" s="22"/>
      <c r="LPX301" s="22"/>
      <c r="LPY301" s="22"/>
      <c r="LPZ301" s="22"/>
      <c r="LQA301" s="22"/>
      <c r="LQB301" s="22"/>
      <c r="LQC301" s="22"/>
      <c r="LQD301" s="22"/>
      <c r="LQE301" s="22"/>
      <c r="LQF301" s="22"/>
      <c r="LQG301" s="22"/>
      <c r="LQH301" s="22"/>
      <c r="LQI301" s="22"/>
      <c r="LQJ301" s="22"/>
      <c r="LQK301" s="22"/>
      <c r="LQL301" s="22"/>
      <c r="LQM301" s="22"/>
      <c r="LQN301" s="22"/>
      <c r="LQO301" s="22"/>
      <c r="LQP301" s="22"/>
      <c r="LQQ301" s="22"/>
      <c r="LQR301" s="22"/>
      <c r="LQS301" s="22"/>
      <c r="LQT301" s="22"/>
      <c r="LQU301" s="22"/>
      <c r="LQV301" s="22"/>
      <c r="LQW301" s="22"/>
      <c r="LQX301" s="22"/>
      <c r="LQY301" s="22"/>
      <c r="LQZ301" s="22"/>
      <c r="LRA301" s="22"/>
      <c r="LRB301" s="22"/>
      <c r="LRC301" s="22"/>
      <c r="LRD301" s="22"/>
      <c r="LRE301" s="22"/>
      <c r="LRF301" s="22"/>
      <c r="LRG301" s="22"/>
      <c r="LRH301" s="22"/>
      <c r="LRI301" s="22"/>
      <c r="LRJ301" s="22"/>
      <c r="LRK301" s="22"/>
      <c r="LRL301" s="22"/>
      <c r="LRM301" s="22"/>
      <c r="LRN301" s="22"/>
      <c r="LRO301" s="22"/>
      <c r="LRP301" s="22"/>
      <c r="LRQ301" s="22"/>
      <c r="LRR301" s="22"/>
      <c r="LRS301" s="22"/>
      <c r="LRT301" s="22"/>
      <c r="LRU301" s="22"/>
      <c r="LRV301" s="22"/>
      <c r="LRW301" s="22"/>
      <c r="LRX301" s="22"/>
      <c r="LRY301" s="22"/>
      <c r="LRZ301" s="22"/>
      <c r="LSA301" s="22"/>
      <c r="LSB301" s="22"/>
      <c r="LSC301" s="22"/>
      <c r="LSD301" s="22"/>
      <c r="LSE301" s="22"/>
      <c r="LSF301" s="22"/>
      <c r="LSG301" s="22"/>
      <c r="LSH301" s="22"/>
      <c r="LSI301" s="22"/>
      <c r="LSJ301" s="22"/>
      <c r="LSK301" s="22"/>
      <c r="LSL301" s="22"/>
      <c r="LSM301" s="22"/>
      <c r="LSN301" s="22"/>
      <c r="LSO301" s="22"/>
      <c r="LSP301" s="22"/>
      <c r="LSQ301" s="22"/>
      <c r="LSR301" s="22"/>
      <c r="LSS301" s="22"/>
      <c r="LST301" s="22"/>
      <c r="LSU301" s="22"/>
      <c r="LSV301" s="22"/>
      <c r="LSW301" s="22"/>
      <c r="LSX301" s="22"/>
      <c r="LSY301" s="22"/>
      <c r="LSZ301" s="22"/>
      <c r="LTA301" s="22"/>
      <c r="LTB301" s="22"/>
      <c r="LTC301" s="22"/>
      <c r="LTD301" s="22"/>
      <c r="LTE301" s="22"/>
      <c r="LTF301" s="22"/>
      <c r="LTG301" s="22"/>
      <c r="LTH301" s="22"/>
      <c r="LTI301" s="22"/>
      <c r="LTJ301" s="22"/>
      <c r="LTK301" s="22"/>
      <c r="LTL301" s="22"/>
      <c r="LTM301" s="22"/>
      <c r="LTN301" s="22"/>
      <c r="LTO301" s="22"/>
      <c r="LTP301" s="22"/>
      <c r="LTQ301" s="22"/>
      <c r="LTR301" s="22"/>
      <c r="LTS301" s="22"/>
      <c r="LTT301" s="22"/>
      <c r="LTU301" s="22"/>
      <c r="LTV301" s="22"/>
      <c r="LTW301" s="22"/>
      <c r="LTX301" s="22"/>
      <c r="LTY301" s="22"/>
      <c r="LTZ301" s="22"/>
      <c r="LUA301" s="22"/>
      <c r="LUB301" s="22"/>
      <c r="LUC301" s="22"/>
      <c r="LUD301" s="22"/>
      <c r="LUE301" s="22"/>
      <c r="LUF301" s="22"/>
      <c r="LUG301" s="22"/>
      <c r="LUH301" s="22"/>
      <c r="LUI301" s="22"/>
      <c r="LUJ301" s="22"/>
      <c r="LUK301" s="22"/>
      <c r="LUL301" s="22"/>
      <c r="LUM301" s="22"/>
      <c r="LUN301" s="22"/>
      <c r="LUO301" s="22"/>
      <c r="LUP301" s="22"/>
      <c r="LUQ301" s="22"/>
      <c r="LUR301" s="22"/>
      <c r="LUS301" s="22"/>
      <c r="LUT301" s="22"/>
      <c r="LUU301" s="22"/>
      <c r="LUV301" s="22"/>
      <c r="LUW301" s="22"/>
      <c r="LUX301" s="22"/>
      <c r="LUY301" s="22"/>
      <c r="LUZ301" s="22"/>
      <c r="LVA301" s="22"/>
      <c r="LVB301" s="22"/>
      <c r="LVC301" s="22"/>
      <c r="LVD301" s="22"/>
      <c r="LVE301" s="22"/>
      <c r="LVF301" s="22"/>
      <c r="LVG301" s="22"/>
      <c r="LVH301" s="22"/>
      <c r="LVI301" s="22"/>
      <c r="LVJ301" s="22"/>
      <c r="LVK301" s="22"/>
      <c r="LVL301" s="22"/>
      <c r="LVM301" s="22"/>
      <c r="LVN301" s="22"/>
      <c r="LVO301" s="22"/>
      <c r="LVP301" s="22"/>
      <c r="LVQ301" s="22"/>
      <c r="LVR301" s="22"/>
      <c r="LVS301" s="22"/>
      <c r="LVT301" s="22"/>
      <c r="LVU301" s="22"/>
      <c r="LVV301" s="22"/>
      <c r="LVW301" s="22"/>
      <c r="LVX301" s="22"/>
      <c r="LVY301" s="22"/>
      <c r="LVZ301" s="22"/>
      <c r="LWA301" s="22"/>
      <c r="LWB301" s="22"/>
      <c r="LWC301" s="22"/>
      <c r="LWD301" s="22"/>
      <c r="LWE301" s="22"/>
      <c r="LWF301" s="22"/>
      <c r="LWG301" s="22"/>
      <c r="LWH301" s="22"/>
      <c r="LWI301" s="22"/>
      <c r="LWJ301" s="22"/>
      <c r="LWK301" s="22"/>
      <c r="LWL301" s="22"/>
      <c r="LWM301" s="22"/>
      <c r="LWN301" s="22"/>
      <c r="LWO301" s="22"/>
      <c r="LWP301" s="22"/>
      <c r="LWQ301" s="22"/>
      <c r="LWR301" s="22"/>
      <c r="LWS301" s="22"/>
      <c r="LWT301" s="22"/>
      <c r="LWU301" s="22"/>
      <c r="LWV301" s="22"/>
      <c r="LWW301" s="22"/>
      <c r="LWX301" s="22"/>
      <c r="LWY301" s="22"/>
      <c r="LWZ301" s="22"/>
      <c r="LXA301" s="22"/>
      <c r="LXB301" s="22"/>
      <c r="LXC301" s="22"/>
      <c r="LXD301" s="22"/>
      <c r="LXE301" s="22"/>
      <c r="LXF301" s="22"/>
      <c r="LXG301" s="22"/>
      <c r="LXH301" s="22"/>
      <c r="LXI301" s="22"/>
      <c r="LXJ301" s="22"/>
      <c r="LXK301" s="22"/>
      <c r="LXL301" s="22"/>
      <c r="LXM301" s="22"/>
      <c r="LXN301" s="22"/>
      <c r="LXO301" s="22"/>
      <c r="LXP301" s="22"/>
      <c r="LXQ301" s="22"/>
      <c r="LXR301" s="22"/>
      <c r="LXS301" s="22"/>
      <c r="LXT301" s="22"/>
      <c r="LXU301" s="22"/>
      <c r="LXV301" s="22"/>
      <c r="LXW301" s="22"/>
      <c r="LXX301" s="22"/>
      <c r="LXY301" s="22"/>
      <c r="LXZ301" s="22"/>
      <c r="LYA301" s="22"/>
      <c r="LYB301" s="22"/>
      <c r="LYC301" s="22"/>
      <c r="LYD301" s="22"/>
      <c r="LYE301" s="22"/>
      <c r="LYF301" s="22"/>
      <c r="LYG301" s="22"/>
      <c r="LYH301" s="22"/>
      <c r="LYI301" s="22"/>
      <c r="LYJ301" s="22"/>
      <c r="LYK301" s="22"/>
      <c r="LYL301" s="22"/>
      <c r="LYM301" s="22"/>
      <c r="LYN301" s="22"/>
      <c r="LYO301" s="22"/>
      <c r="LYP301" s="22"/>
      <c r="LYQ301" s="22"/>
      <c r="LYR301" s="22"/>
      <c r="LYS301" s="22"/>
      <c r="LYT301" s="22"/>
      <c r="LYU301" s="22"/>
      <c r="LYV301" s="22"/>
      <c r="LYW301" s="22"/>
      <c r="LYX301" s="22"/>
      <c r="LYY301" s="22"/>
      <c r="LYZ301" s="22"/>
      <c r="LZA301" s="22"/>
      <c r="LZB301" s="22"/>
      <c r="LZC301" s="22"/>
      <c r="LZD301" s="22"/>
      <c r="LZE301" s="22"/>
      <c r="LZF301" s="22"/>
      <c r="LZG301" s="22"/>
      <c r="LZH301" s="22"/>
      <c r="LZI301" s="22"/>
      <c r="LZJ301" s="22"/>
      <c r="LZK301" s="22"/>
      <c r="LZL301" s="22"/>
      <c r="LZM301" s="22"/>
      <c r="LZN301" s="22"/>
      <c r="LZO301" s="22"/>
      <c r="LZP301" s="22"/>
      <c r="LZQ301" s="22"/>
      <c r="LZR301" s="22"/>
      <c r="LZS301" s="22"/>
      <c r="LZT301" s="22"/>
      <c r="LZU301" s="22"/>
      <c r="LZV301" s="22"/>
      <c r="LZW301" s="22"/>
      <c r="LZX301" s="22"/>
      <c r="LZY301" s="22"/>
      <c r="LZZ301" s="22"/>
      <c r="MAA301" s="22"/>
      <c r="MAB301" s="22"/>
      <c r="MAC301" s="22"/>
      <c r="MAD301" s="22"/>
      <c r="MAE301" s="22"/>
      <c r="MAF301" s="22"/>
      <c r="MAG301" s="22"/>
      <c r="MAH301" s="22"/>
      <c r="MAI301" s="22"/>
      <c r="MAJ301" s="22"/>
      <c r="MAK301" s="22"/>
      <c r="MAL301" s="22"/>
      <c r="MAM301" s="22"/>
      <c r="MAN301" s="22"/>
      <c r="MAO301" s="22"/>
      <c r="MAP301" s="22"/>
      <c r="MAQ301" s="22"/>
      <c r="MAR301" s="22"/>
      <c r="MAS301" s="22"/>
      <c r="MAT301" s="22"/>
      <c r="MAU301" s="22"/>
      <c r="MAV301" s="22"/>
      <c r="MAW301" s="22"/>
      <c r="MAX301" s="22"/>
      <c r="MAY301" s="22"/>
      <c r="MAZ301" s="22"/>
      <c r="MBA301" s="22"/>
      <c r="MBB301" s="22"/>
      <c r="MBC301" s="22"/>
      <c r="MBD301" s="22"/>
      <c r="MBE301" s="22"/>
      <c r="MBF301" s="22"/>
      <c r="MBG301" s="22"/>
      <c r="MBH301" s="22"/>
      <c r="MBI301" s="22"/>
      <c r="MBJ301" s="22"/>
      <c r="MBK301" s="22"/>
      <c r="MBL301" s="22"/>
      <c r="MBM301" s="22"/>
      <c r="MBN301" s="22"/>
      <c r="MBO301" s="22"/>
      <c r="MBP301" s="22"/>
      <c r="MBQ301" s="22"/>
      <c r="MBR301" s="22"/>
      <c r="MBS301" s="22"/>
      <c r="MBT301" s="22"/>
      <c r="MBU301" s="22"/>
      <c r="MBV301" s="22"/>
      <c r="MBW301" s="22"/>
      <c r="MBX301" s="22"/>
      <c r="MBY301" s="22"/>
      <c r="MBZ301" s="22"/>
      <c r="MCA301" s="22"/>
      <c r="MCB301" s="22"/>
      <c r="MCC301" s="22"/>
      <c r="MCD301" s="22"/>
      <c r="MCE301" s="22"/>
      <c r="MCF301" s="22"/>
      <c r="MCG301" s="22"/>
      <c r="MCH301" s="22"/>
      <c r="MCI301" s="22"/>
      <c r="MCJ301" s="22"/>
      <c r="MCK301" s="22"/>
      <c r="MCL301" s="22"/>
      <c r="MCM301" s="22"/>
      <c r="MCN301" s="22"/>
      <c r="MCO301" s="22"/>
      <c r="MCP301" s="22"/>
      <c r="MCQ301" s="22"/>
      <c r="MCR301" s="22"/>
      <c r="MCS301" s="22"/>
      <c r="MCT301" s="22"/>
      <c r="MCU301" s="22"/>
      <c r="MCV301" s="22"/>
      <c r="MCW301" s="22"/>
      <c r="MCX301" s="22"/>
      <c r="MCY301" s="22"/>
      <c r="MCZ301" s="22"/>
      <c r="MDA301" s="22"/>
      <c r="MDB301" s="22"/>
      <c r="MDC301" s="22"/>
      <c r="MDD301" s="22"/>
      <c r="MDE301" s="22"/>
      <c r="MDF301" s="22"/>
      <c r="MDG301" s="22"/>
      <c r="MDH301" s="22"/>
      <c r="MDI301" s="22"/>
      <c r="MDJ301" s="22"/>
      <c r="MDK301" s="22"/>
      <c r="MDL301" s="22"/>
      <c r="MDM301" s="22"/>
      <c r="MDN301" s="22"/>
      <c r="MDO301" s="22"/>
      <c r="MDP301" s="22"/>
      <c r="MDQ301" s="22"/>
      <c r="MDR301" s="22"/>
      <c r="MDS301" s="22"/>
      <c r="MDT301" s="22"/>
      <c r="MDU301" s="22"/>
      <c r="MDV301" s="22"/>
      <c r="MDW301" s="22"/>
      <c r="MDX301" s="22"/>
      <c r="MDY301" s="22"/>
      <c r="MDZ301" s="22"/>
      <c r="MEA301" s="22"/>
      <c r="MEB301" s="22"/>
      <c r="MEC301" s="22"/>
      <c r="MED301" s="22"/>
      <c r="MEE301" s="22"/>
      <c r="MEF301" s="22"/>
      <c r="MEG301" s="22"/>
      <c r="MEH301" s="22"/>
      <c r="MEI301" s="22"/>
      <c r="MEJ301" s="22"/>
      <c r="MEK301" s="22"/>
      <c r="MEL301" s="22"/>
      <c r="MEM301" s="22"/>
      <c r="MEN301" s="22"/>
      <c r="MEO301" s="22"/>
      <c r="MEP301" s="22"/>
      <c r="MEQ301" s="22"/>
      <c r="MER301" s="22"/>
      <c r="MES301" s="22"/>
      <c r="MET301" s="22"/>
      <c r="MEU301" s="22"/>
      <c r="MEV301" s="22"/>
      <c r="MEW301" s="22"/>
      <c r="MEX301" s="22"/>
      <c r="MEY301" s="22"/>
      <c r="MEZ301" s="22"/>
      <c r="MFA301" s="22"/>
      <c r="MFB301" s="22"/>
      <c r="MFC301" s="22"/>
      <c r="MFD301" s="22"/>
      <c r="MFE301" s="22"/>
      <c r="MFF301" s="22"/>
      <c r="MFG301" s="22"/>
      <c r="MFH301" s="22"/>
      <c r="MFI301" s="22"/>
      <c r="MFJ301" s="22"/>
      <c r="MFK301" s="22"/>
      <c r="MFL301" s="22"/>
      <c r="MFM301" s="22"/>
      <c r="MFN301" s="22"/>
      <c r="MFO301" s="22"/>
      <c r="MFP301" s="22"/>
      <c r="MFQ301" s="22"/>
      <c r="MFR301" s="22"/>
      <c r="MFS301" s="22"/>
      <c r="MFT301" s="22"/>
      <c r="MFU301" s="22"/>
      <c r="MFV301" s="22"/>
      <c r="MFW301" s="22"/>
      <c r="MFX301" s="22"/>
      <c r="MFY301" s="22"/>
      <c r="MFZ301" s="22"/>
      <c r="MGA301" s="22"/>
      <c r="MGB301" s="22"/>
      <c r="MGC301" s="22"/>
      <c r="MGD301" s="22"/>
      <c r="MGE301" s="22"/>
      <c r="MGF301" s="22"/>
      <c r="MGG301" s="22"/>
      <c r="MGH301" s="22"/>
      <c r="MGI301" s="22"/>
      <c r="MGJ301" s="22"/>
      <c r="MGK301" s="22"/>
      <c r="MGL301" s="22"/>
      <c r="MGM301" s="22"/>
      <c r="MGN301" s="22"/>
      <c r="MGO301" s="22"/>
      <c r="MGP301" s="22"/>
      <c r="MGQ301" s="22"/>
      <c r="MGR301" s="22"/>
      <c r="MGS301" s="22"/>
      <c r="MGT301" s="22"/>
      <c r="MGU301" s="22"/>
      <c r="MGV301" s="22"/>
      <c r="MGW301" s="22"/>
      <c r="MGX301" s="22"/>
      <c r="MGY301" s="22"/>
      <c r="MGZ301" s="22"/>
      <c r="MHA301" s="22"/>
      <c r="MHB301" s="22"/>
      <c r="MHC301" s="22"/>
      <c r="MHD301" s="22"/>
      <c r="MHE301" s="22"/>
      <c r="MHF301" s="22"/>
      <c r="MHG301" s="22"/>
      <c r="MHH301" s="22"/>
      <c r="MHI301" s="22"/>
      <c r="MHJ301" s="22"/>
      <c r="MHK301" s="22"/>
      <c r="MHL301" s="22"/>
      <c r="MHM301" s="22"/>
      <c r="MHN301" s="22"/>
      <c r="MHO301" s="22"/>
      <c r="MHP301" s="22"/>
      <c r="MHQ301" s="22"/>
      <c r="MHR301" s="22"/>
      <c r="MHS301" s="22"/>
      <c r="MHT301" s="22"/>
      <c r="MHU301" s="22"/>
      <c r="MHV301" s="22"/>
      <c r="MHW301" s="22"/>
      <c r="MHX301" s="22"/>
      <c r="MHY301" s="22"/>
      <c r="MHZ301" s="22"/>
      <c r="MIA301" s="22"/>
      <c r="MIB301" s="22"/>
      <c r="MIC301" s="22"/>
      <c r="MID301" s="22"/>
      <c r="MIE301" s="22"/>
      <c r="MIF301" s="22"/>
      <c r="MIG301" s="22"/>
      <c r="MIH301" s="22"/>
      <c r="MII301" s="22"/>
      <c r="MIJ301" s="22"/>
      <c r="MIK301" s="22"/>
      <c r="MIL301" s="22"/>
      <c r="MIM301" s="22"/>
      <c r="MIN301" s="22"/>
      <c r="MIO301" s="22"/>
      <c r="MIP301" s="22"/>
      <c r="MIQ301" s="22"/>
      <c r="MIR301" s="22"/>
      <c r="MIS301" s="22"/>
      <c r="MIT301" s="22"/>
      <c r="MIU301" s="22"/>
      <c r="MIV301" s="22"/>
      <c r="MIW301" s="22"/>
      <c r="MIX301" s="22"/>
      <c r="MIY301" s="22"/>
      <c r="MIZ301" s="22"/>
      <c r="MJA301" s="22"/>
      <c r="MJB301" s="22"/>
      <c r="MJC301" s="22"/>
      <c r="MJD301" s="22"/>
      <c r="MJE301" s="22"/>
      <c r="MJF301" s="22"/>
      <c r="MJG301" s="22"/>
      <c r="MJH301" s="22"/>
      <c r="MJI301" s="22"/>
      <c r="MJJ301" s="22"/>
      <c r="MJK301" s="22"/>
      <c r="MJL301" s="22"/>
      <c r="MJM301" s="22"/>
      <c r="MJN301" s="22"/>
      <c r="MJO301" s="22"/>
      <c r="MJP301" s="22"/>
      <c r="MJQ301" s="22"/>
      <c r="MJR301" s="22"/>
      <c r="MJS301" s="22"/>
      <c r="MJT301" s="22"/>
      <c r="MJU301" s="22"/>
      <c r="MJV301" s="22"/>
      <c r="MJW301" s="22"/>
      <c r="MJX301" s="22"/>
      <c r="MJY301" s="22"/>
      <c r="MJZ301" s="22"/>
      <c r="MKA301" s="22"/>
      <c r="MKB301" s="22"/>
      <c r="MKC301" s="22"/>
      <c r="MKD301" s="22"/>
      <c r="MKE301" s="22"/>
      <c r="MKF301" s="22"/>
      <c r="MKG301" s="22"/>
      <c r="MKH301" s="22"/>
      <c r="MKI301" s="22"/>
      <c r="MKJ301" s="22"/>
      <c r="MKK301" s="22"/>
      <c r="MKL301" s="22"/>
      <c r="MKM301" s="22"/>
      <c r="MKN301" s="22"/>
      <c r="MKO301" s="22"/>
      <c r="MKP301" s="22"/>
      <c r="MKQ301" s="22"/>
      <c r="MKR301" s="22"/>
      <c r="MKS301" s="22"/>
      <c r="MKT301" s="22"/>
      <c r="MKU301" s="22"/>
      <c r="MKV301" s="22"/>
      <c r="MKW301" s="22"/>
      <c r="MKX301" s="22"/>
      <c r="MKY301" s="22"/>
      <c r="MKZ301" s="22"/>
      <c r="MLA301" s="22"/>
      <c r="MLB301" s="22"/>
      <c r="MLC301" s="22"/>
      <c r="MLD301" s="22"/>
      <c r="MLE301" s="22"/>
      <c r="MLF301" s="22"/>
      <c r="MLG301" s="22"/>
      <c r="MLH301" s="22"/>
      <c r="MLI301" s="22"/>
      <c r="MLJ301" s="22"/>
      <c r="MLK301" s="22"/>
      <c r="MLL301" s="22"/>
      <c r="MLM301" s="22"/>
      <c r="MLN301" s="22"/>
      <c r="MLO301" s="22"/>
      <c r="MLP301" s="22"/>
      <c r="MLQ301" s="22"/>
      <c r="MLR301" s="22"/>
      <c r="MLS301" s="22"/>
      <c r="MLT301" s="22"/>
      <c r="MLU301" s="22"/>
      <c r="MLV301" s="22"/>
      <c r="MLW301" s="22"/>
      <c r="MLX301" s="22"/>
      <c r="MLY301" s="22"/>
      <c r="MLZ301" s="22"/>
      <c r="MMA301" s="22"/>
      <c r="MMB301" s="22"/>
      <c r="MMC301" s="22"/>
      <c r="MMD301" s="22"/>
      <c r="MME301" s="22"/>
      <c r="MMF301" s="22"/>
      <c r="MMG301" s="22"/>
      <c r="MMH301" s="22"/>
      <c r="MMI301" s="22"/>
      <c r="MMJ301" s="22"/>
      <c r="MMK301" s="22"/>
      <c r="MML301" s="22"/>
      <c r="MMM301" s="22"/>
      <c r="MMN301" s="22"/>
      <c r="MMO301" s="22"/>
      <c r="MMP301" s="22"/>
      <c r="MMQ301" s="22"/>
      <c r="MMR301" s="22"/>
      <c r="MMS301" s="22"/>
      <c r="MMT301" s="22"/>
      <c r="MMU301" s="22"/>
      <c r="MMV301" s="22"/>
      <c r="MMW301" s="22"/>
      <c r="MMX301" s="22"/>
      <c r="MMY301" s="22"/>
      <c r="MMZ301" s="22"/>
      <c r="MNA301" s="22"/>
      <c r="MNB301" s="22"/>
      <c r="MNC301" s="22"/>
      <c r="MND301" s="22"/>
      <c r="MNE301" s="22"/>
      <c r="MNF301" s="22"/>
      <c r="MNG301" s="22"/>
      <c r="MNH301" s="22"/>
      <c r="MNI301" s="22"/>
      <c r="MNJ301" s="22"/>
      <c r="MNK301" s="22"/>
      <c r="MNL301" s="22"/>
      <c r="MNM301" s="22"/>
      <c r="MNN301" s="22"/>
      <c r="MNO301" s="22"/>
      <c r="MNP301" s="22"/>
      <c r="MNQ301" s="22"/>
      <c r="MNR301" s="22"/>
      <c r="MNS301" s="22"/>
      <c r="MNT301" s="22"/>
      <c r="MNU301" s="22"/>
      <c r="MNV301" s="22"/>
      <c r="MNW301" s="22"/>
      <c r="MNX301" s="22"/>
      <c r="MNY301" s="22"/>
      <c r="MNZ301" s="22"/>
      <c r="MOA301" s="22"/>
      <c r="MOB301" s="22"/>
      <c r="MOC301" s="22"/>
      <c r="MOD301" s="22"/>
      <c r="MOE301" s="22"/>
      <c r="MOF301" s="22"/>
      <c r="MOG301" s="22"/>
      <c r="MOH301" s="22"/>
      <c r="MOI301" s="22"/>
      <c r="MOJ301" s="22"/>
      <c r="MOK301" s="22"/>
      <c r="MOL301" s="22"/>
      <c r="MOM301" s="22"/>
      <c r="MON301" s="22"/>
      <c r="MOO301" s="22"/>
      <c r="MOP301" s="22"/>
      <c r="MOQ301" s="22"/>
      <c r="MOR301" s="22"/>
      <c r="MOS301" s="22"/>
      <c r="MOT301" s="22"/>
      <c r="MOU301" s="22"/>
      <c r="MOV301" s="22"/>
      <c r="MOW301" s="22"/>
      <c r="MOX301" s="22"/>
      <c r="MOY301" s="22"/>
      <c r="MOZ301" s="22"/>
      <c r="MPA301" s="22"/>
      <c r="MPB301" s="22"/>
      <c r="MPC301" s="22"/>
      <c r="MPD301" s="22"/>
      <c r="MPE301" s="22"/>
      <c r="MPF301" s="22"/>
      <c r="MPG301" s="22"/>
      <c r="MPH301" s="22"/>
      <c r="MPI301" s="22"/>
      <c r="MPJ301" s="22"/>
      <c r="MPK301" s="22"/>
      <c r="MPL301" s="22"/>
      <c r="MPM301" s="22"/>
      <c r="MPN301" s="22"/>
      <c r="MPO301" s="22"/>
      <c r="MPP301" s="22"/>
      <c r="MPQ301" s="22"/>
      <c r="MPR301" s="22"/>
      <c r="MPS301" s="22"/>
      <c r="MPT301" s="22"/>
      <c r="MPU301" s="22"/>
      <c r="MPV301" s="22"/>
      <c r="MPW301" s="22"/>
      <c r="MPX301" s="22"/>
      <c r="MPY301" s="22"/>
      <c r="MPZ301" s="22"/>
      <c r="MQA301" s="22"/>
      <c r="MQB301" s="22"/>
      <c r="MQC301" s="22"/>
      <c r="MQD301" s="22"/>
      <c r="MQE301" s="22"/>
      <c r="MQF301" s="22"/>
      <c r="MQG301" s="22"/>
      <c r="MQH301" s="22"/>
      <c r="MQI301" s="22"/>
      <c r="MQJ301" s="22"/>
      <c r="MQK301" s="22"/>
      <c r="MQL301" s="22"/>
      <c r="MQM301" s="22"/>
      <c r="MQN301" s="22"/>
      <c r="MQO301" s="22"/>
      <c r="MQP301" s="22"/>
      <c r="MQQ301" s="22"/>
      <c r="MQR301" s="22"/>
      <c r="MQS301" s="22"/>
      <c r="MQT301" s="22"/>
      <c r="MQU301" s="22"/>
      <c r="MQV301" s="22"/>
      <c r="MQW301" s="22"/>
      <c r="MQX301" s="22"/>
      <c r="MQY301" s="22"/>
      <c r="MQZ301" s="22"/>
      <c r="MRA301" s="22"/>
      <c r="MRB301" s="22"/>
      <c r="MRC301" s="22"/>
      <c r="MRD301" s="22"/>
      <c r="MRE301" s="22"/>
      <c r="MRF301" s="22"/>
      <c r="MRG301" s="22"/>
      <c r="MRH301" s="22"/>
      <c r="MRI301" s="22"/>
      <c r="MRJ301" s="22"/>
      <c r="MRK301" s="22"/>
      <c r="MRL301" s="22"/>
      <c r="MRM301" s="22"/>
      <c r="MRN301" s="22"/>
      <c r="MRO301" s="22"/>
      <c r="MRP301" s="22"/>
      <c r="MRQ301" s="22"/>
      <c r="MRR301" s="22"/>
      <c r="MRS301" s="22"/>
      <c r="MRT301" s="22"/>
      <c r="MRU301" s="22"/>
      <c r="MRV301" s="22"/>
      <c r="MRW301" s="22"/>
      <c r="MRX301" s="22"/>
      <c r="MRY301" s="22"/>
      <c r="MRZ301" s="22"/>
      <c r="MSA301" s="22"/>
      <c r="MSB301" s="22"/>
      <c r="MSC301" s="22"/>
      <c r="MSD301" s="22"/>
      <c r="MSE301" s="22"/>
      <c r="MSF301" s="22"/>
      <c r="MSG301" s="22"/>
      <c r="MSH301" s="22"/>
      <c r="MSI301" s="22"/>
      <c r="MSJ301" s="22"/>
      <c r="MSK301" s="22"/>
      <c r="MSL301" s="22"/>
      <c r="MSM301" s="22"/>
      <c r="MSN301" s="22"/>
      <c r="MSO301" s="22"/>
      <c r="MSP301" s="22"/>
      <c r="MSQ301" s="22"/>
      <c r="MSR301" s="22"/>
      <c r="MSS301" s="22"/>
      <c r="MST301" s="22"/>
      <c r="MSU301" s="22"/>
      <c r="MSV301" s="22"/>
      <c r="MSW301" s="22"/>
      <c r="MSX301" s="22"/>
      <c r="MSY301" s="22"/>
      <c r="MSZ301" s="22"/>
      <c r="MTA301" s="22"/>
      <c r="MTB301" s="22"/>
      <c r="MTC301" s="22"/>
      <c r="MTD301" s="22"/>
      <c r="MTE301" s="22"/>
      <c r="MTF301" s="22"/>
      <c r="MTG301" s="22"/>
      <c r="MTH301" s="22"/>
      <c r="MTI301" s="22"/>
      <c r="MTJ301" s="22"/>
      <c r="MTK301" s="22"/>
      <c r="MTL301" s="22"/>
      <c r="MTM301" s="22"/>
      <c r="MTN301" s="22"/>
      <c r="MTO301" s="22"/>
      <c r="MTP301" s="22"/>
      <c r="MTQ301" s="22"/>
      <c r="MTR301" s="22"/>
      <c r="MTS301" s="22"/>
      <c r="MTT301" s="22"/>
      <c r="MTU301" s="22"/>
      <c r="MTV301" s="22"/>
      <c r="MTW301" s="22"/>
      <c r="MTX301" s="22"/>
      <c r="MTY301" s="22"/>
      <c r="MTZ301" s="22"/>
      <c r="MUA301" s="22"/>
      <c r="MUB301" s="22"/>
      <c r="MUC301" s="22"/>
      <c r="MUD301" s="22"/>
      <c r="MUE301" s="22"/>
      <c r="MUF301" s="22"/>
      <c r="MUG301" s="22"/>
      <c r="MUH301" s="22"/>
      <c r="MUI301" s="22"/>
      <c r="MUJ301" s="22"/>
      <c r="MUK301" s="22"/>
      <c r="MUL301" s="22"/>
      <c r="MUM301" s="22"/>
      <c r="MUN301" s="22"/>
      <c r="MUO301" s="22"/>
      <c r="MUP301" s="22"/>
      <c r="MUQ301" s="22"/>
      <c r="MUR301" s="22"/>
      <c r="MUS301" s="22"/>
      <c r="MUT301" s="22"/>
      <c r="MUU301" s="22"/>
      <c r="MUV301" s="22"/>
      <c r="MUW301" s="22"/>
      <c r="MUX301" s="22"/>
      <c r="MUY301" s="22"/>
      <c r="MUZ301" s="22"/>
      <c r="MVA301" s="22"/>
      <c r="MVB301" s="22"/>
      <c r="MVC301" s="22"/>
      <c r="MVD301" s="22"/>
      <c r="MVE301" s="22"/>
      <c r="MVF301" s="22"/>
      <c r="MVG301" s="22"/>
      <c r="MVH301" s="22"/>
      <c r="MVI301" s="22"/>
      <c r="MVJ301" s="22"/>
      <c r="MVK301" s="22"/>
      <c r="MVL301" s="22"/>
      <c r="MVM301" s="22"/>
      <c r="MVN301" s="22"/>
      <c r="MVO301" s="22"/>
      <c r="MVP301" s="22"/>
      <c r="MVQ301" s="22"/>
      <c r="MVR301" s="22"/>
      <c r="MVS301" s="22"/>
      <c r="MVT301" s="22"/>
      <c r="MVU301" s="22"/>
      <c r="MVV301" s="22"/>
      <c r="MVW301" s="22"/>
      <c r="MVX301" s="22"/>
      <c r="MVY301" s="22"/>
      <c r="MVZ301" s="22"/>
      <c r="MWA301" s="22"/>
      <c r="MWB301" s="22"/>
      <c r="MWC301" s="22"/>
      <c r="MWD301" s="22"/>
      <c r="MWE301" s="22"/>
      <c r="MWF301" s="22"/>
      <c r="MWG301" s="22"/>
      <c r="MWH301" s="22"/>
      <c r="MWI301" s="22"/>
      <c r="MWJ301" s="22"/>
      <c r="MWK301" s="22"/>
      <c r="MWL301" s="22"/>
      <c r="MWM301" s="22"/>
      <c r="MWN301" s="22"/>
      <c r="MWO301" s="22"/>
      <c r="MWP301" s="22"/>
      <c r="MWQ301" s="22"/>
      <c r="MWR301" s="22"/>
      <c r="MWS301" s="22"/>
      <c r="MWT301" s="22"/>
      <c r="MWU301" s="22"/>
      <c r="MWV301" s="22"/>
      <c r="MWW301" s="22"/>
      <c r="MWX301" s="22"/>
      <c r="MWY301" s="22"/>
      <c r="MWZ301" s="22"/>
      <c r="MXA301" s="22"/>
      <c r="MXB301" s="22"/>
      <c r="MXC301" s="22"/>
      <c r="MXD301" s="22"/>
      <c r="MXE301" s="22"/>
      <c r="MXF301" s="22"/>
      <c r="MXG301" s="22"/>
      <c r="MXH301" s="22"/>
      <c r="MXI301" s="22"/>
      <c r="MXJ301" s="22"/>
      <c r="MXK301" s="22"/>
      <c r="MXL301" s="22"/>
      <c r="MXM301" s="22"/>
      <c r="MXN301" s="22"/>
      <c r="MXO301" s="22"/>
      <c r="MXP301" s="22"/>
      <c r="MXQ301" s="22"/>
      <c r="MXR301" s="22"/>
      <c r="MXS301" s="22"/>
      <c r="MXT301" s="22"/>
      <c r="MXU301" s="22"/>
      <c r="MXV301" s="22"/>
      <c r="MXW301" s="22"/>
      <c r="MXX301" s="22"/>
      <c r="MXY301" s="22"/>
      <c r="MXZ301" s="22"/>
      <c r="MYA301" s="22"/>
      <c r="MYB301" s="22"/>
      <c r="MYC301" s="22"/>
      <c r="MYD301" s="22"/>
      <c r="MYE301" s="22"/>
      <c r="MYF301" s="22"/>
      <c r="MYG301" s="22"/>
      <c r="MYH301" s="22"/>
      <c r="MYI301" s="22"/>
      <c r="MYJ301" s="22"/>
      <c r="MYK301" s="22"/>
      <c r="MYL301" s="22"/>
      <c r="MYM301" s="22"/>
      <c r="MYN301" s="22"/>
      <c r="MYO301" s="22"/>
      <c r="MYP301" s="22"/>
      <c r="MYQ301" s="22"/>
      <c r="MYR301" s="22"/>
      <c r="MYS301" s="22"/>
      <c r="MYT301" s="22"/>
      <c r="MYU301" s="22"/>
      <c r="MYV301" s="22"/>
      <c r="MYW301" s="22"/>
      <c r="MYX301" s="22"/>
      <c r="MYY301" s="22"/>
      <c r="MYZ301" s="22"/>
      <c r="MZA301" s="22"/>
      <c r="MZB301" s="22"/>
      <c r="MZC301" s="22"/>
      <c r="MZD301" s="22"/>
      <c r="MZE301" s="22"/>
      <c r="MZF301" s="22"/>
      <c r="MZG301" s="22"/>
      <c r="MZH301" s="22"/>
      <c r="MZI301" s="22"/>
      <c r="MZJ301" s="22"/>
      <c r="MZK301" s="22"/>
      <c r="MZL301" s="22"/>
      <c r="MZM301" s="22"/>
      <c r="MZN301" s="22"/>
      <c r="MZO301" s="22"/>
      <c r="MZP301" s="22"/>
      <c r="MZQ301" s="22"/>
      <c r="MZR301" s="22"/>
      <c r="MZS301" s="22"/>
      <c r="MZT301" s="22"/>
      <c r="MZU301" s="22"/>
      <c r="MZV301" s="22"/>
      <c r="MZW301" s="22"/>
      <c r="MZX301" s="22"/>
      <c r="MZY301" s="22"/>
      <c r="MZZ301" s="22"/>
      <c r="NAA301" s="22"/>
      <c r="NAB301" s="22"/>
      <c r="NAC301" s="22"/>
      <c r="NAD301" s="22"/>
      <c r="NAE301" s="22"/>
      <c r="NAF301" s="22"/>
      <c r="NAG301" s="22"/>
      <c r="NAH301" s="22"/>
      <c r="NAI301" s="22"/>
      <c r="NAJ301" s="22"/>
      <c r="NAK301" s="22"/>
      <c r="NAL301" s="22"/>
      <c r="NAM301" s="22"/>
      <c r="NAN301" s="22"/>
      <c r="NAO301" s="22"/>
      <c r="NAP301" s="22"/>
      <c r="NAQ301" s="22"/>
      <c r="NAR301" s="22"/>
      <c r="NAS301" s="22"/>
      <c r="NAT301" s="22"/>
      <c r="NAU301" s="22"/>
      <c r="NAV301" s="22"/>
      <c r="NAW301" s="22"/>
      <c r="NAX301" s="22"/>
      <c r="NAY301" s="22"/>
      <c r="NAZ301" s="22"/>
      <c r="NBA301" s="22"/>
      <c r="NBB301" s="22"/>
      <c r="NBC301" s="22"/>
      <c r="NBD301" s="22"/>
      <c r="NBE301" s="22"/>
      <c r="NBF301" s="22"/>
      <c r="NBG301" s="22"/>
      <c r="NBH301" s="22"/>
      <c r="NBI301" s="22"/>
      <c r="NBJ301" s="22"/>
      <c r="NBK301" s="22"/>
      <c r="NBL301" s="22"/>
      <c r="NBM301" s="22"/>
      <c r="NBN301" s="22"/>
      <c r="NBO301" s="22"/>
      <c r="NBP301" s="22"/>
      <c r="NBQ301" s="22"/>
      <c r="NBR301" s="22"/>
      <c r="NBS301" s="22"/>
      <c r="NBT301" s="22"/>
      <c r="NBU301" s="22"/>
      <c r="NBV301" s="22"/>
      <c r="NBW301" s="22"/>
      <c r="NBX301" s="22"/>
      <c r="NBY301" s="22"/>
      <c r="NBZ301" s="22"/>
      <c r="NCA301" s="22"/>
      <c r="NCB301" s="22"/>
      <c r="NCC301" s="22"/>
      <c r="NCD301" s="22"/>
      <c r="NCE301" s="22"/>
      <c r="NCF301" s="22"/>
      <c r="NCG301" s="22"/>
      <c r="NCH301" s="22"/>
      <c r="NCI301" s="22"/>
      <c r="NCJ301" s="22"/>
      <c r="NCK301" s="22"/>
      <c r="NCL301" s="22"/>
      <c r="NCM301" s="22"/>
      <c r="NCN301" s="22"/>
      <c r="NCO301" s="22"/>
      <c r="NCP301" s="22"/>
      <c r="NCQ301" s="22"/>
      <c r="NCR301" s="22"/>
      <c r="NCS301" s="22"/>
      <c r="NCT301" s="22"/>
      <c r="NCU301" s="22"/>
      <c r="NCV301" s="22"/>
      <c r="NCW301" s="22"/>
      <c r="NCX301" s="22"/>
      <c r="NCY301" s="22"/>
      <c r="NCZ301" s="22"/>
      <c r="NDA301" s="22"/>
      <c r="NDB301" s="22"/>
      <c r="NDC301" s="22"/>
      <c r="NDD301" s="22"/>
      <c r="NDE301" s="22"/>
      <c r="NDF301" s="22"/>
      <c r="NDG301" s="22"/>
      <c r="NDH301" s="22"/>
      <c r="NDI301" s="22"/>
      <c r="NDJ301" s="22"/>
      <c r="NDK301" s="22"/>
      <c r="NDL301" s="22"/>
      <c r="NDM301" s="22"/>
      <c r="NDN301" s="22"/>
      <c r="NDO301" s="22"/>
      <c r="NDP301" s="22"/>
      <c r="NDQ301" s="22"/>
      <c r="NDR301" s="22"/>
      <c r="NDS301" s="22"/>
      <c r="NDT301" s="22"/>
      <c r="NDU301" s="22"/>
      <c r="NDV301" s="22"/>
      <c r="NDW301" s="22"/>
      <c r="NDX301" s="22"/>
      <c r="NDY301" s="22"/>
      <c r="NDZ301" s="22"/>
      <c r="NEA301" s="22"/>
      <c r="NEB301" s="22"/>
      <c r="NEC301" s="22"/>
      <c r="NED301" s="22"/>
      <c r="NEE301" s="22"/>
      <c r="NEF301" s="22"/>
      <c r="NEG301" s="22"/>
      <c r="NEH301" s="22"/>
      <c r="NEI301" s="22"/>
      <c r="NEJ301" s="22"/>
      <c r="NEK301" s="22"/>
      <c r="NEL301" s="22"/>
      <c r="NEM301" s="22"/>
      <c r="NEN301" s="22"/>
      <c r="NEO301" s="22"/>
      <c r="NEP301" s="22"/>
      <c r="NEQ301" s="22"/>
      <c r="NER301" s="22"/>
      <c r="NES301" s="22"/>
      <c r="NET301" s="22"/>
      <c r="NEU301" s="22"/>
      <c r="NEV301" s="22"/>
      <c r="NEW301" s="22"/>
      <c r="NEX301" s="22"/>
      <c r="NEY301" s="22"/>
      <c r="NEZ301" s="22"/>
      <c r="NFA301" s="22"/>
      <c r="NFB301" s="22"/>
      <c r="NFC301" s="22"/>
      <c r="NFD301" s="22"/>
      <c r="NFE301" s="22"/>
      <c r="NFF301" s="22"/>
      <c r="NFG301" s="22"/>
      <c r="NFH301" s="22"/>
      <c r="NFI301" s="22"/>
      <c r="NFJ301" s="22"/>
      <c r="NFK301" s="22"/>
      <c r="NFL301" s="22"/>
      <c r="NFM301" s="22"/>
      <c r="NFN301" s="22"/>
      <c r="NFO301" s="22"/>
      <c r="NFP301" s="22"/>
      <c r="NFQ301" s="22"/>
      <c r="NFR301" s="22"/>
      <c r="NFS301" s="22"/>
      <c r="NFT301" s="22"/>
      <c r="NFU301" s="22"/>
      <c r="NFV301" s="22"/>
      <c r="NFW301" s="22"/>
      <c r="NFX301" s="22"/>
      <c r="NFY301" s="22"/>
      <c r="NFZ301" s="22"/>
      <c r="NGA301" s="22"/>
      <c r="NGB301" s="22"/>
      <c r="NGC301" s="22"/>
      <c r="NGD301" s="22"/>
      <c r="NGE301" s="22"/>
      <c r="NGF301" s="22"/>
      <c r="NGG301" s="22"/>
      <c r="NGH301" s="22"/>
      <c r="NGI301" s="22"/>
      <c r="NGJ301" s="22"/>
      <c r="NGK301" s="22"/>
      <c r="NGL301" s="22"/>
      <c r="NGM301" s="22"/>
      <c r="NGN301" s="22"/>
      <c r="NGO301" s="22"/>
      <c r="NGP301" s="22"/>
      <c r="NGQ301" s="22"/>
      <c r="NGR301" s="22"/>
      <c r="NGS301" s="22"/>
      <c r="NGT301" s="22"/>
      <c r="NGU301" s="22"/>
      <c r="NGV301" s="22"/>
      <c r="NGW301" s="22"/>
      <c r="NGX301" s="22"/>
      <c r="NGY301" s="22"/>
      <c r="NGZ301" s="22"/>
      <c r="NHA301" s="22"/>
      <c r="NHB301" s="22"/>
      <c r="NHC301" s="22"/>
      <c r="NHD301" s="22"/>
      <c r="NHE301" s="22"/>
      <c r="NHF301" s="22"/>
      <c r="NHG301" s="22"/>
      <c r="NHH301" s="22"/>
      <c r="NHI301" s="22"/>
      <c r="NHJ301" s="22"/>
      <c r="NHK301" s="22"/>
      <c r="NHL301" s="22"/>
      <c r="NHM301" s="22"/>
      <c r="NHN301" s="22"/>
      <c r="NHO301" s="22"/>
      <c r="NHP301" s="22"/>
      <c r="NHQ301" s="22"/>
      <c r="NHR301" s="22"/>
      <c r="NHS301" s="22"/>
      <c r="NHT301" s="22"/>
      <c r="NHU301" s="22"/>
      <c r="NHV301" s="22"/>
      <c r="NHW301" s="22"/>
      <c r="NHX301" s="22"/>
      <c r="NHY301" s="22"/>
      <c r="NHZ301" s="22"/>
      <c r="NIA301" s="22"/>
      <c r="NIB301" s="22"/>
      <c r="NIC301" s="22"/>
      <c r="NID301" s="22"/>
      <c r="NIE301" s="22"/>
      <c r="NIF301" s="22"/>
      <c r="NIG301" s="22"/>
      <c r="NIH301" s="22"/>
      <c r="NII301" s="22"/>
      <c r="NIJ301" s="22"/>
      <c r="NIK301" s="22"/>
      <c r="NIL301" s="22"/>
      <c r="NIM301" s="22"/>
      <c r="NIN301" s="22"/>
      <c r="NIO301" s="22"/>
      <c r="NIP301" s="22"/>
      <c r="NIQ301" s="22"/>
      <c r="NIR301" s="22"/>
      <c r="NIS301" s="22"/>
      <c r="NIT301" s="22"/>
      <c r="NIU301" s="22"/>
      <c r="NIV301" s="22"/>
      <c r="NIW301" s="22"/>
      <c r="NIX301" s="22"/>
      <c r="NIY301" s="22"/>
      <c r="NIZ301" s="22"/>
      <c r="NJA301" s="22"/>
      <c r="NJB301" s="22"/>
      <c r="NJC301" s="22"/>
      <c r="NJD301" s="22"/>
      <c r="NJE301" s="22"/>
      <c r="NJF301" s="22"/>
      <c r="NJG301" s="22"/>
      <c r="NJH301" s="22"/>
      <c r="NJI301" s="22"/>
      <c r="NJJ301" s="22"/>
      <c r="NJK301" s="22"/>
      <c r="NJL301" s="22"/>
      <c r="NJM301" s="22"/>
      <c r="NJN301" s="22"/>
      <c r="NJO301" s="22"/>
      <c r="NJP301" s="22"/>
      <c r="NJQ301" s="22"/>
      <c r="NJR301" s="22"/>
      <c r="NJS301" s="22"/>
      <c r="NJT301" s="22"/>
      <c r="NJU301" s="22"/>
      <c r="NJV301" s="22"/>
      <c r="NJW301" s="22"/>
      <c r="NJX301" s="22"/>
      <c r="NJY301" s="22"/>
      <c r="NJZ301" s="22"/>
      <c r="NKA301" s="22"/>
      <c r="NKB301" s="22"/>
      <c r="NKC301" s="22"/>
      <c r="NKD301" s="22"/>
      <c r="NKE301" s="22"/>
      <c r="NKF301" s="22"/>
      <c r="NKG301" s="22"/>
      <c r="NKH301" s="22"/>
      <c r="NKI301" s="22"/>
      <c r="NKJ301" s="22"/>
      <c r="NKK301" s="22"/>
      <c r="NKL301" s="22"/>
      <c r="NKM301" s="22"/>
      <c r="NKN301" s="22"/>
      <c r="NKO301" s="22"/>
      <c r="NKP301" s="22"/>
      <c r="NKQ301" s="22"/>
      <c r="NKR301" s="22"/>
      <c r="NKS301" s="22"/>
      <c r="NKT301" s="22"/>
      <c r="NKU301" s="22"/>
      <c r="NKV301" s="22"/>
      <c r="NKW301" s="22"/>
      <c r="NKX301" s="22"/>
      <c r="NKY301" s="22"/>
      <c r="NKZ301" s="22"/>
      <c r="NLA301" s="22"/>
      <c r="NLB301" s="22"/>
      <c r="NLC301" s="22"/>
      <c r="NLD301" s="22"/>
      <c r="NLE301" s="22"/>
      <c r="NLF301" s="22"/>
      <c r="NLG301" s="22"/>
      <c r="NLH301" s="22"/>
      <c r="NLI301" s="22"/>
      <c r="NLJ301" s="22"/>
      <c r="NLK301" s="22"/>
      <c r="NLL301" s="22"/>
      <c r="NLM301" s="22"/>
      <c r="NLN301" s="22"/>
      <c r="NLO301" s="22"/>
      <c r="NLP301" s="22"/>
      <c r="NLQ301" s="22"/>
      <c r="NLR301" s="22"/>
      <c r="NLS301" s="22"/>
      <c r="NLT301" s="22"/>
      <c r="NLU301" s="22"/>
      <c r="NLV301" s="22"/>
      <c r="NLW301" s="22"/>
      <c r="NLX301" s="22"/>
      <c r="NLY301" s="22"/>
      <c r="NLZ301" s="22"/>
      <c r="NMA301" s="22"/>
      <c r="NMB301" s="22"/>
      <c r="NMC301" s="22"/>
      <c r="NMD301" s="22"/>
      <c r="NME301" s="22"/>
      <c r="NMF301" s="22"/>
      <c r="NMG301" s="22"/>
      <c r="NMH301" s="22"/>
      <c r="NMI301" s="22"/>
      <c r="NMJ301" s="22"/>
      <c r="NMK301" s="22"/>
      <c r="NML301" s="22"/>
      <c r="NMM301" s="22"/>
      <c r="NMN301" s="22"/>
      <c r="NMO301" s="22"/>
      <c r="NMP301" s="22"/>
      <c r="NMQ301" s="22"/>
      <c r="NMR301" s="22"/>
      <c r="NMS301" s="22"/>
      <c r="NMT301" s="22"/>
      <c r="NMU301" s="22"/>
      <c r="NMV301" s="22"/>
      <c r="NMW301" s="22"/>
      <c r="NMX301" s="22"/>
      <c r="NMY301" s="22"/>
      <c r="NMZ301" s="22"/>
      <c r="NNA301" s="22"/>
      <c r="NNB301" s="22"/>
      <c r="NNC301" s="22"/>
      <c r="NND301" s="22"/>
      <c r="NNE301" s="22"/>
      <c r="NNF301" s="22"/>
      <c r="NNG301" s="22"/>
      <c r="NNH301" s="22"/>
      <c r="NNI301" s="22"/>
      <c r="NNJ301" s="22"/>
      <c r="NNK301" s="22"/>
      <c r="NNL301" s="22"/>
      <c r="NNM301" s="22"/>
      <c r="NNN301" s="22"/>
      <c r="NNO301" s="22"/>
      <c r="NNP301" s="22"/>
      <c r="NNQ301" s="22"/>
      <c r="NNR301" s="22"/>
      <c r="NNS301" s="22"/>
      <c r="NNT301" s="22"/>
      <c r="NNU301" s="22"/>
      <c r="NNV301" s="22"/>
      <c r="NNW301" s="22"/>
      <c r="NNX301" s="22"/>
      <c r="NNY301" s="22"/>
      <c r="NNZ301" s="22"/>
      <c r="NOA301" s="22"/>
      <c r="NOB301" s="22"/>
      <c r="NOC301" s="22"/>
      <c r="NOD301" s="22"/>
      <c r="NOE301" s="22"/>
      <c r="NOF301" s="22"/>
      <c r="NOG301" s="22"/>
      <c r="NOH301" s="22"/>
      <c r="NOI301" s="22"/>
      <c r="NOJ301" s="22"/>
      <c r="NOK301" s="22"/>
      <c r="NOL301" s="22"/>
      <c r="NOM301" s="22"/>
      <c r="NON301" s="22"/>
      <c r="NOO301" s="22"/>
      <c r="NOP301" s="22"/>
      <c r="NOQ301" s="22"/>
      <c r="NOR301" s="22"/>
      <c r="NOS301" s="22"/>
      <c r="NOT301" s="22"/>
      <c r="NOU301" s="22"/>
      <c r="NOV301" s="22"/>
      <c r="NOW301" s="22"/>
      <c r="NOX301" s="22"/>
      <c r="NOY301" s="22"/>
      <c r="NOZ301" s="22"/>
      <c r="NPA301" s="22"/>
      <c r="NPB301" s="22"/>
      <c r="NPC301" s="22"/>
      <c r="NPD301" s="22"/>
      <c r="NPE301" s="22"/>
      <c r="NPF301" s="22"/>
      <c r="NPG301" s="22"/>
      <c r="NPH301" s="22"/>
      <c r="NPI301" s="22"/>
      <c r="NPJ301" s="22"/>
      <c r="NPK301" s="22"/>
      <c r="NPL301" s="22"/>
      <c r="NPM301" s="22"/>
      <c r="NPN301" s="22"/>
      <c r="NPO301" s="22"/>
      <c r="NPP301" s="22"/>
      <c r="NPQ301" s="22"/>
      <c r="NPR301" s="22"/>
      <c r="NPS301" s="22"/>
      <c r="NPT301" s="22"/>
      <c r="NPU301" s="22"/>
      <c r="NPV301" s="22"/>
      <c r="NPW301" s="22"/>
      <c r="NPX301" s="22"/>
      <c r="NPY301" s="22"/>
      <c r="NPZ301" s="22"/>
      <c r="NQA301" s="22"/>
      <c r="NQB301" s="22"/>
      <c r="NQC301" s="22"/>
      <c r="NQD301" s="22"/>
      <c r="NQE301" s="22"/>
      <c r="NQF301" s="22"/>
      <c r="NQG301" s="22"/>
      <c r="NQH301" s="22"/>
      <c r="NQI301" s="22"/>
      <c r="NQJ301" s="22"/>
      <c r="NQK301" s="22"/>
      <c r="NQL301" s="22"/>
      <c r="NQM301" s="22"/>
      <c r="NQN301" s="22"/>
      <c r="NQO301" s="22"/>
      <c r="NQP301" s="22"/>
      <c r="NQQ301" s="22"/>
      <c r="NQR301" s="22"/>
      <c r="NQS301" s="22"/>
      <c r="NQT301" s="22"/>
      <c r="NQU301" s="22"/>
      <c r="NQV301" s="22"/>
      <c r="NQW301" s="22"/>
      <c r="NQX301" s="22"/>
      <c r="NQY301" s="22"/>
      <c r="NQZ301" s="22"/>
      <c r="NRA301" s="22"/>
      <c r="NRB301" s="22"/>
      <c r="NRC301" s="22"/>
      <c r="NRD301" s="22"/>
      <c r="NRE301" s="22"/>
      <c r="NRF301" s="22"/>
      <c r="NRG301" s="22"/>
      <c r="NRH301" s="22"/>
      <c r="NRI301" s="22"/>
      <c r="NRJ301" s="22"/>
      <c r="NRK301" s="22"/>
      <c r="NRL301" s="22"/>
      <c r="NRM301" s="22"/>
      <c r="NRN301" s="22"/>
      <c r="NRO301" s="22"/>
      <c r="NRP301" s="22"/>
      <c r="NRQ301" s="22"/>
      <c r="NRR301" s="22"/>
      <c r="NRS301" s="22"/>
      <c r="NRT301" s="22"/>
      <c r="NRU301" s="22"/>
      <c r="NRV301" s="22"/>
      <c r="NRW301" s="22"/>
      <c r="NRX301" s="22"/>
      <c r="NRY301" s="22"/>
      <c r="NRZ301" s="22"/>
      <c r="NSA301" s="22"/>
      <c r="NSB301" s="22"/>
      <c r="NSC301" s="22"/>
      <c r="NSD301" s="22"/>
      <c r="NSE301" s="22"/>
      <c r="NSF301" s="22"/>
      <c r="NSG301" s="22"/>
      <c r="NSH301" s="22"/>
      <c r="NSI301" s="22"/>
      <c r="NSJ301" s="22"/>
      <c r="NSK301" s="22"/>
      <c r="NSL301" s="22"/>
      <c r="NSM301" s="22"/>
      <c r="NSN301" s="22"/>
      <c r="NSO301" s="22"/>
      <c r="NSP301" s="22"/>
      <c r="NSQ301" s="22"/>
      <c r="NSR301" s="22"/>
      <c r="NSS301" s="22"/>
      <c r="NST301" s="22"/>
      <c r="NSU301" s="22"/>
      <c r="NSV301" s="22"/>
      <c r="NSW301" s="22"/>
      <c r="NSX301" s="22"/>
      <c r="NSY301" s="22"/>
      <c r="NSZ301" s="22"/>
      <c r="NTA301" s="22"/>
      <c r="NTB301" s="22"/>
      <c r="NTC301" s="22"/>
      <c r="NTD301" s="22"/>
      <c r="NTE301" s="22"/>
      <c r="NTF301" s="22"/>
      <c r="NTG301" s="22"/>
      <c r="NTH301" s="22"/>
      <c r="NTI301" s="22"/>
      <c r="NTJ301" s="22"/>
      <c r="NTK301" s="22"/>
      <c r="NTL301" s="22"/>
      <c r="NTM301" s="22"/>
      <c r="NTN301" s="22"/>
      <c r="NTO301" s="22"/>
      <c r="NTP301" s="22"/>
      <c r="NTQ301" s="22"/>
      <c r="NTR301" s="22"/>
      <c r="NTS301" s="22"/>
      <c r="NTT301" s="22"/>
      <c r="NTU301" s="22"/>
      <c r="NTV301" s="22"/>
      <c r="NTW301" s="22"/>
      <c r="NTX301" s="22"/>
      <c r="NTY301" s="22"/>
      <c r="NTZ301" s="22"/>
      <c r="NUA301" s="22"/>
      <c r="NUB301" s="22"/>
      <c r="NUC301" s="22"/>
      <c r="NUD301" s="22"/>
      <c r="NUE301" s="22"/>
      <c r="NUF301" s="22"/>
      <c r="NUG301" s="22"/>
      <c r="NUH301" s="22"/>
      <c r="NUI301" s="22"/>
      <c r="NUJ301" s="22"/>
      <c r="NUK301" s="22"/>
      <c r="NUL301" s="22"/>
      <c r="NUM301" s="22"/>
      <c r="NUN301" s="22"/>
      <c r="NUO301" s="22"/>
      <c r="NUP301" s="22"/>
      <c r="NUQ301" s="22"/>
      <c r="NUR301" s="22"/>
      <c r="NUS301" s="22"/>
      <c r="NUT301" s="22"/>
      <c r="NUU301" s="22"/>
      <c r="NUV301" s="22"/>
      <c r="NUW301" s="22"/>
      <c r="NUX301" s="22"/>
      <c r="NUY301" s="22"/>
      <c r="NUZ301" s="22"/>
      <c r="NVA301" s="22"/>
      <c r="NVB301" s="22"/>
      <c r="NVC301" s="22"/>
      <c r="NVD301" s="22"/>
      <c r="NVE301" s="22"/>
      <c r="NVF301" s="22"/>
      <c r="NVG301" s="22"/>
      <c r="NVH301" s="22"/>
      <c r="NVI301" s="22"/>
      <c r="NVJ301" s="22"/>
      <c r="NVK301" s="22"/>
      <c r="NVL301" s="22"/>
      <c r="NVM301" s="22"/>
      <c r="NVN301" s="22"/>
      <c r="NVO301" s="22"/>
      <c r="NVP301" s="22"/>
      <c r="NVQ301" s="22"/>
      <c r="NVR301" s="22"/>
      <c r="NVS301" s="22"/>
      <c r="NVT301" s="22"/>
      <c r="NVU301" s="22"/>
      <c r="NVV301" s="22"/>
      <c r="NVW301" s="22"/>
      <c r="NVX301" s="22"/>
      <c r="NVY301" s="22"/>
      <c r="NVZ301" s="22"/>
      <c r="NWA301" s="22"/>
      <c r="NWB301" s="22"/>
      <c r="NWC301" s="22"/>
      <c r="NWD301" s="22"/>
      <c r="NWE301" s="22"/>
      <c r="NWF301" s="22"/>
      <c r="NWG301" s="22"/>
      <c r="NWH301" s="22"/>
      <c r="NWI301" s="22"/>
      <c r="NWJ301" s="22"/>
      <c r="NWK301" s="22"/>
      <c r="NWL301" s="22"/>
      <c r="NWM301" s="22"/>
      <c r="NWN301" s="22"/>
      <c r="NWO301" s="22"/>
      <c r="NWP301" s="22"/>
      <c r="NWQ301" s="22"/>
      <c r="NWR301" s="22"/>
      <c r="NWS301" s="22"/>
      <c r="NWT301" s="22"/>
      <c r="NWU301" s="22"/>
      <c r="NWV301" s="22"/>
      <c r="NWW301" s="22"/>
      <c r="NWX301" s="22"/>
      <c r="NWY301" s="22"/>
      <c r="NWZ301" s="22"/>
      <c r="NXA301" s="22"/>
      <c r="NXB301" s="22"/>
      <c r="NXC301" s="22"/>
      <c r="NXD301" s="22"/>
      <c r="NXE301" s="22"/>
      <c r="NXF301" s="22"/>
      <c r="NXG301" s="22"/>
      <c r="NXH301" s="22"/>
      <c r="NXI301" s="22"/>
      <c r="NXJ301" s="22"/>
      <c r="NXK301" s="22"/>
      <c r="NXL301" s="22"/>
      <c r="NXM301" s="22"/>
      <c r="NXN301" s="22"/>
      <c r="NXO301" s="22"/>
      <c r="NXP301" s="22"/>
      <c r="NXQ301" s="22"/>
      <c r="NXR301" s="22"/>
      <c r="NXS301" s="22"/>
      <c r="NXT301" s="22"/>
      <c r="NXU301" s="22"/>
      <c r="NXV301" s="22"/>
      <c r="NXW301" s="22"/>
      <c r="NXX301" s="22"/>
      <c r="NXY301" s="22"/>
      <c r="NXZ301" s="22"/>
      <c r="NYA301" s="22"/>
      <c r="NYB301" s="22"/>
      <c r="NYC301" s="22"/>
      <c r="NYD301" s="22"/>
      <c r="NYE301" s="22"/>
      <c r="NYF301" s="22"/>
      <c r="NYG301" s="22"/>
      <c r="NYH301" s="22"/>
      <c r="NYI301" s="22"/>
      <c r="NYJ301" s="22"/>
      <c r="NYK301" s="22"/>
      <c r="NYL301" s="22"/>
      <c r="NYM301" s="22"/>
      <c r="NYN301" s="22"/>
      <c r="NYO301" s="22"/>
      <c r="NYP301" s="22"/>
      <c r="NYQ301" s="22"/>
      <c r="NYR301" s="22"/>
      <c r="NYS301" s="22"/>
      <c r="NYT301" s="22"/>
      <c r="NYU301" s="22"/>
      <c r="NYV301" s="22"/>
      <c r="NYW301" s="22"/>
      <c r="NYX301" s="22"/>
      <c r="NYY301" s="22"/>
      <c r="NYZ301" s="22"/>
      <c r="NZA301" s="22"/>
      <c r="NZB301" s="22"/>
      <c r="NZC301" s="22"/>
      <c r="NZD301" s="22"/>
      <c r="NZE301" s="22"/>
      <c r="NZF301" s="22"/>
      <c r="NZG301" s="22"/>
      <c r="NZH301" s="22"/>
      <c r="NZI301" s="22"/>
      <c r="NZJ301" s="22"/>
      <c r="NZK301" s="22"/>
      <c r="NZL301" s="22"/>
      <c r="NZM301" s="22"/>
      <c r="NZN301" s="22"/>
      <c r="NZO301" s="22"/>
      <c r="NZP301" s="22"/>
      <c r="NZQ301" s="22"/>
      <c r="NZR301" s="22"/>
      <c r="NZS301" s="22"/>
      <c r="NZT301" s="22"/>
      <c r="NZU301" s="22"/>
      <c r="NZV301" s="22"/>
      <c r="NZW301" s="22"/>
      <c r="NZX301" s="22"/>
      <c r="NZY301" s="22"/>
      <c r="NZZ301" s="22"/>
      <c r="OAA301" s="22"/>
      <c r="OAB301" s="22"/>
      <c r="OAC301" s="22"/>
      <c r="OAD301" s="22"/>
      <c r="OAE301" s="22"/>
      <c r="OAF301" s="22"/>
      <c r="OAG301" s="22"/>
      <c r="OAH301" s="22"/>
      <c r="OAI301" s="22"/>
      <c r="OAJ301" s="22"/>
      <c r="OAK301" s="22"/>
      <c r="OAL301" s="22"/>
      <c r="OAM301" s="22"/>
      <c r="OAN301" s="22"/>
      <c r="OAO301" s="22"/>
      <c r="OAP301" s="22"/>
      <c r="OAQ301" s="22"/>
      <c r="OAR301" s="22"/>
      <c r="OAS301" s="22"/>
      <c r="OAT301" s="22"/>
      <c r="OAU301" s="22"/>
      <c r="OAV301" s="22"/>
      <c r="OAW301" s="22"/>
      <c r="OAX301" s="22"/>
      <c r="OAY301" s="22"/>
      <c r="OAZ301" s="22"/>
      <c r="OBA301" s="22"/>
      <c r="OBB301" s="22"/>
      <c r="OBC301" s="22"/>
      <c r="OBD301" s="22"/>
      <c r="OBE301" s="22"/>
      <c r="OBF301" s="22"/>
      <c r="OBG301" s="22"/>
      <c r="OBH301" s="22"/>
      <c r="OBI301" s="22"/>
      <c r="OBJ301" s="22"/>
      <c r="OBK301" s="22"/>
      <c r="OBL301" s="22"/>
      <c r="OBM301" s="22"/>
      <c r="OBN301" s="22"/>
      <c r="OBO301" s="22"/>
      <c r="OBP301" s="22"/>
      <c r="OBQ301" s="22"/>
      <c r="OBR301" s="22"/>
      <c r="OBS301" s="22"/>
      <c r="OBT301" s="22"/>
      <c r="OBU301" s="22"/>
      <c r="OBV301" s="22"/>
      <c r="OBW301" s="22"/>
      <c r="OBX301" s="22"/>
      <c r="OBY301" s="22"/>
      <c r="OBZ301" s="22"/>
      <c r="OCA301" s="22"/>
      <c r="OCB301" s="22"/>
      <c r="OCC301" s="22"/>
      <c r="OCD301" s="22"/>
      <c r="OCE301" s="22"/>
      <c r="OCF301" s="22"/>
      <c r="OCG301" s="22"/>
      <c r="OCH301" s="22"/>
      <c r="OCI301" s="22"/>
      <c r="OCJ301" s="22"/>
      <c r="OCK301" s="22"/>
      <c r="OCL301" s="22"/>
      <c r="OCM301" s="22"/>
      <c r="OCN301" s="22"/>
      <c r="OCO301" s="22"/>
      <c r="OCP301" s="22"/>
      <c r="OCQ301" s="22"/>
      <c r="OCR301" s="22"/>
      <c r="OCS301" s="22"/>
      <c r="OCT301" s="22"/>
      <c r="OCU301" s="22"/>
      <c r="OCV301" s="22"/>
      <c r="OCW301" s="22"/>
      <c r="OCX301" s="22"/>
      <c r="OCY301" s="22"/>
      <c r="OCZ301" s="22"/>
      <c r="ODA301" s="22"/>
      <c r="ODB301" s="22"/>
      <c r="ODC301" s="22"/>
      <c r="ODD301" s="22"/>
      <c r="ODE301" s="22"/>
      <c r="ODF301" s="22"/>
      <c r="ODG301" s="22"/>
      <c r="ODH301" s="22"/>
      <c r="ODI301" s="22"/>
      <c r="ODJ301" s="22"/>
      <c r="ODK301" s="22"/>
      <c r="ODL301" s="22"/>
      <c r="ODM301" s="22"/>
      <c r="ODN301" s="22"/>
      <c r="ODO301" s="22"/>
      <c r="ODP301" s="22"/>
      <c r="ODQ301" s="22"/>
      <c r="ODR301" s="22"/>
      <c r="ODS301" s="22"/>
      <c r="ODT301" s="22"/>
      <c r="ODU301" s="22"/>
      <c r="ODV301" s="22"/>
      <c r="ODW301" s="22"/>
      <c r="ODX301" s="22"/>
      <c r="ODY301" s="22"/>
      <c r="ODZ301" s="22"/>
      <c r="OEA301" s="22"/>
      <c r="OEB301" s="22"/>
      <c r="OEC301" s="22"/>
      <c r="OED301" s="22"/>
      <c r="OEE301" s="22"/>
      <c r="OEF301" s="22"/>
      <c r="OEG301" s="22"/>
      <c r="OEH301" s="22"/>
      <c r="OEI301" s="22"/>
      <c r="OEJ301" s="22"/>
      <c r="OEK301" s="22"/>
      <c r="OEL301" s="22"/>
      <c r="OEM301" s="22"/>
      <c r="OEN301" s="22"/>
      <c r="OEO301" s="22"/>
      <c r="OEP301" s="22"/>
      <c r="OEQ301" s="22"/>
      <c r="OER301" s="22"/>
      <c r="OES301" s="22"/>
      <c r="OET301" s="22"/>
      <c r="OEU301" s="22"/>
      <c r="OEV301" s="22"/>
      <c r="OEW301" s="22"/>
      <c r="OEX301" s="22"/>
      <c r="OEY301" s="22"/>
      <c r="OEZ301" s="22"/>
      <c r="OFA301" s="22"/>
      <c r="OFB301" s="22"/>
      <c r="OFC301" s="22"/>
      <c r="OFD301" s="22"/>
      <c r="OFE301" s="22"/>
      <c r="OFF301" s="22"/>
      <c r="OFG301" s="22"/>
      <c r="OFH301" s="22"/>
      <c r="OFI301" s="22"/>
      <c r="OFJ301" s="22"/>
      <c r="OFK301" s="22"/>
      <c r="OFL301" s="22"/>
      <c r="OFM301" s="22"/>
      <c r="OFN301" s="22"/>
      <c r="OFO301" s="22"/>
      <c r="OFP301" s="22"/>
      <c r="OFQ301" s="22"/>
      <c r="OFR301" s="22"/>
      <c r="OFS301" s="22"/>
      <c r="OFT301" s="22"/>
      <c r="OFU301" s="22"/>
      <c r="OFV301" s="22"/>
      <c r="OFW301" s="22"/>
      <c r="OFX301" s="22"/>
      <c r="OFY301" s="22"/>
      <c r="OFZ301" s="22"/>
      <c r="OGA301" s="22"/>
      <c r="OGB301" s="22"/>
      <c r="OGC301" s="22"/>
      <c r="OGD301" s="22"/>
      <c r="OGE301" s="22"/>
      <c r="OGF301" s="22"/>
      <c r="OGG301" s="22"/>
      <c r="OGH301" s="22"/>
      <c r="OGI301" s="22"/>
      <c r="OGJ301" s="22"/>
      <c r="OGK301" s="22"/>
      <c r="OGL301" s="22"/>
      <c r="OGM301" s="22"/>
      <c r="OGN301" s="22"/>
      <c r="OGO301" s="22"/>
      <c r="OGP301" s="22"/>
      <c r="OGQ301" s="22"/>
      <c r="OGR301" s="22"/>
      <c r="OGS301" s="22"/>
      <c r="OGT301" s="22"/>
      <c r="OGU301" s="22"/>
      <c r="OGV301" s="22"/>
      <c r="OGW301" s="22"/>
      <c r="OGX301" s="22"/>
      <c r="OGY301" s="22"/>
      <c r="OGZ301" s="22"/>
      <c r="OHA301" s="22"/>
      <c r="OHB301" s="22"/>
      <c r="OHC301" s="22"/>
      <c r="OHD301" s="22"/>
      <c r="OHE301" s="22"/>
      <c r="OHF301" s="22"/>
      <c r="OHG301" s="22"/>
      <c r="OHH301" s="22"/>
      <c r="OHI301" s="22"/>
      <c r="OHJ301" s="22"/>
      <c r="OHK301" s="22"/>
      <c r="OHL301" s="22"/>
      <c r="OHM301" s="22"/>
      <c r="OHN301" s="22"/>
      <c r="OHO301" s="22"/>
      <c r="OHP301" s="22"/>
      <c r="OHQ301" s="22"/>
      <c r="OHR301" s="22"/>
      <c r="OHS301" s="22"/>
      <c r="OHT301" s="22"/>
      <c r="OHU301" s="22"/>
      <c r="OHV301" s="22"/>
      <c r="OHW301" s="22"/>
      <c r="OHX301" s="22"/>
      <c r="OHY301" s="22"/>
      <c r="OHZ301" s="22"/>
      <c r="OIA301" s="22"/>
      <c r="OIB301" s="22"/>
      <c r="OIC301" s="22"/>
      <c r="OID301" s="22"/>
      <c r="OIE301" s="22"/>
      <c r="OIF301" s="22"/>
      <c r="OIG301" s="22"/>
      <c r="OIH301" s="22"/>
      <c r="OII301" s="22"/>
      <c r="OIJ301" s="22"/>
      <c r="OIK301" s="22"/>
      <c r="OIL301" s="22"/>
      <c r="OIM301" s="22"/>
      <c r="OIN301" s="22"/>
      <c r="OIO301" s="22"/>
      <c r="OIP301" s="22"/>
      <c r="OIQ301" s="22"/>
      <c r="OIR301" s="22"/>
      <c r="OIS301" s="22"/>
      <c r="OIT301" s="22"/>
      <c r="OIU301" s="22"/>
      <c r="OIV301" s="22"/>
      <c r="OIW301" s="22"/>
      <c r="OIX301" s="22"/>
      <c r="OIY301" s="22"/>
      <c r="OIZ301" s="22"/>
      <c r="OJA301" s="22"/>
      <c r="OJB301" s="22"/>
      <c r="OJC301" s="22"/>
      <c r="OJD301" s="22"/>
      <c r="OJE301" s="22"/>
      <c r="OJF301" s="22"/>
      <c r="OJG301" s="22"/>
      <c r="OJH301" s="22"/>
      <c r="OJI301" s="22"/>
      <c r="OJJ301" s="22"/>
      <c r="OJK301" s="22"/>
      <c r="OJL301" s="22"/>
      <c r="OJM301" s="22"/>
      <c r="OJN301" s="22"/>
      <c r="OJO301" s="22"/>
      <c r="OJP301" s="22"/>
      <c r="OJQ301" s="22"/>
      <c r="OJR301" s="22"/>
      <c r="OJS301" s="22"/>
      <c r="OJT301" s="22"/>
      <c r="OJU301" s="22"/>
      <c r="OJV301" s="22"/>
      <c r="OJW301" s="22"/>
      <c r="OJX301" s="22"/>
      <c r="OJY301" s="22"/>
      <c r="OJZ301" s="22"/>
      <c r="OKA301" s="22"/>
      <c r="OKB301" s="22"/>
      <c r="OKC301" s="22"/>
      <c r="OKD301" s="22"/>
      <c r="OKE301" s="22"/>
      <c r="OKF301" s="22"/>
      <c r="OKG301" s="22"/>
      <c r="OKH301" s="22"/>
      <c r="OKI301" s="22"/>
      <c r="OKJ301" s="22"/>
      <c r="OKK301" s="22"/>
      <c r="OKL301" s="22"/>
      <c r="OKM301" s="22"/>
      <c r="OKN301" s="22"/>
      <c r="OKO301" s="22"/>
      <c r="OKP301" s="22"/>
      <c r="OKQ301" s="22"/>
      <c r="OKR301" s="22"/>
      <c r="OKS301" s="22"/>
      <c r="OKT301" s="22"/>
      <c r="OKU301" s="22"/>
      <c r="OKV301" s="22"/>
      <c r="OKW301" s="22"/>
      <c r="OKX301" s="22"/>
      <c r="OKY301" s="22"/>
      <c r="OKZ301" s="22"/>
      <c r="OLA301" s="22"/>
      <c r="OLB301" s="22"/>
      <c r="OLC301" s="22"/>
      <c r="OLD301" s="22"/>
      <c r="OLE301" s="22"/>
      <c r="OLF301" s="22"/>
      <c r="OLG301" s="22"/>
      <c r="OLH301" s="22"/>
      <c r="OLI301" s="22"/>
      <c r="OLJ301" s="22"/>
      <c r="OLK301" s="22"/>
      <c r="OLL301" s="22"/>
      <c r="OLM301" s="22"/>
      <c r="OLN301" s="22"/>
      <c r="OLO301" s="22"/>
      <c r="OLP301" s="22"/>
      <c r="OLQ301" s="22"/>
      <c r="OLR301" s="22"/>
      <c r="OLS301" s="22"/>
      <c r="OLT301" s="22"/>
      <c r="OLU301" s="22"/>
      <c r="OLV301" s="22"/>
      <c r="OLW301" s="22"/>
      <c r="OLX301" s="22"/>
      <c r="OLY301" s="22"/>
      <c r="OLZ301" s="22"/>
      <c r="OMA301" s="22"/>
      <c r="OMB301" s="22"/>
      <c r="OMC301" s="22"/>
      <c r="OMD301" s="22"/>
      <c r="OME301" s="22"/>
      <c r="OMF301" s="22"/>
      <c r="OMG301" s="22"/>
      <c r="OMH301" s="22"/>
      <c r="OMI301" s="22"/>
      <c r="OMJ301" s="22"/>
      <c r="OMK301" s="22"/>
      <c r="OML301" s="22"/>
      <c r="OMM301" s="22"/>
      <c r="OMN301" s="22"/>
      <c r="OMO301" s="22"/>
      <c r="OMP301" s="22"/>
      <c r="OMQ301" s="22"/>
      <c r="OMR301" s="22"/>
      <c r="OMS301" s="22"/>
      <c r="OMT301" s="22"/>
      <c r="OMU301" s="22"/>
      <c r="OMV301" s="22"/>
      <c r="OMW301" s="22"/>
      <c r="OMX301" s="22"/>
      <c r="OMY301" s="22"/>
      <c r="OMZ301" s="22"/>
      <c r="ONA301" s="22"/>
      <c r="ONB301" s="22"/>
      <c r="ONC301" s="22"/>
      <c r="OND301" s="22"/>
      <c r="ONE301" s="22"/>
      <c r="ONF301" s="22"/>
      <c r="ONG301" s="22"/>
      <c r="ONH301" s="22"/>
      <c r="ONI301" s="22"/>
      <c r="ONJ301" s="22"/>
      <c r="ONK301" s="22"/>
      <c r="ONL301" s="22"/>
      <c r="ONM301" s="22"/>
      <c r="ONN301" s="22"/>
      <c r="ONO301" s="22"/>
      <c r="ONP301" s="22"/>
      <c r="ONQ301" s="22"/>
      <c r="ONR301" s="22"/>
      <c r="ONS301" s="22"/>
      <c r="ONT301" s="22"/>
      <c r="ONU301" s="22"/>
      <c r="ONV301" s="22"/>
      <c r="ONW301" s="22"/>
      <c r="ONX301" s="22"/>
      <c r="ONY301" s="22"/>
      <c r="ONZ301" s="22"/>
      <c r="OOA301" s="22"/>
      <c r="OOB301" s="22"/>
      <c r="OOC301" s="22"/>
      <c r="OOD301" s="22"/>
      <c r="OOE301" s="22"/>
      <c r="OOF301" s="22"/>
      <c r="OOG301" s="22"/>
      <c r="OOH301" s="22"/>
      <c r="OOI301" s="22"/>
      <c r="OOJ301" s="22"/>
      <c r="OOK301" s="22"/>
      <c r="OOL301" s="22"/>
      <c r="OOM301" s="22"/>
      <c r="OON301" s="22"/>
      <c r="OOO301" s="22"/>
      <c r="OOP301" s="22"/>
      <c r="OOQ301" s="22"/>
      <c r="OOR301" s="22"/>
      <c r="OOS301" s="22"/>
      <c r="OOT301" s="22"/>
      <c r="OOU301" s="22"/>
      <c r="OOV301" s="22"/>
      <c r="OOW301" s="22"/>
      <c r="OOX301" s="22"/>
      <c r="OOY301" s="22"/>
      <c r="OOZ301" s="22"/>
      <c r="OPA301" s="22"/>
      <c r="OPB301" s="22"/>
      <c r="OPC301" s="22"/>
      <c r="OPD301" s="22"/>
      <c r="OPE301" s="22"/>
      <c r="OPF301" s="22"/>
      <c r="OPG301" s="22"/>
      <c r="OPH301" s="22"/>
      <c r="OPI301" s="22"/>
      <c r="OPJ301" s="22"/>
      <c r="OPK301" s="22"/>
      <c r="OPL301" s="22"/>
      <c r="OPM301" s="22"/>
      <c r="OPN301" s="22"/>
      <c r="OPO301" s="22"/>
      <c r="OPP301" s="22"/>
      <c r="OPQ301" s="22"/>
      <c r="OPR301" s="22"/>
      <c r="OPS301" s="22"/>
      <c r="OPT301" s="22"/>
      <c r="OPU301" s="22"/>
      <c r="OPV301" s="22"/>
      <c r="OPW301" s="22"/>
      <c r="OPX301" s="22"/>
      <c r="OPY301" s="22"/>
      <c r="OPZ301" s="22"/>
      <c r="OQA301" s="22"/>
      <c r="OQB301" s="22"/>
      <c r="OQC301" s="22"/>
      <c r="OQD301" s="22"/>
      <c r="OQE301" s="22"/>
      <c r="OQF301" s="22"/>
      <c r="OQG301" s="22"/>
      <c r="OQH301" s="22"/>
      <c r="OQI301" s="22"/>
      <c r="OQJ301" s="22"/>
      <c r="OQK301" s="22"/>
      <c r="OQL301" s="22"/>
      <c r="OQM301" s="22"/>
      <c r="OQN301" s="22"/>
      <c r="OQO301" s="22"/>
      <c r="OQP301" s="22"/>
      <c r="OQQ301" s="22"/>
      <c r="OQR301" s="22"/>
      <c r="OQS301" s="22"/>
      <c r="OQT301" s="22"/>
      <c r="OQU301" s="22"/>
      <c r="OQV301" s="22"/>
      <c r="OQW301" s="22"/>
      <c r="OQX301" s="22"/>
      <c r="OQY301" s="22"/>
      <c r="OQZ301" s="22"/>
      <c r="ORA301" s="22"/>
      <c r="ORB301" s="22"/>
      <c r="ORC301" s="22"/>
      <c r="ORD301" s="22"/>
      <c r="ORE301" s="22"/>
      <c r="ORF301" s="22"/>
      <c r="ORG301" s="22"/>
      <c r="ORH301" s="22"/>
      <c r="ORI301" s="22"/>
      <c r="ORJ301" s="22"/>
      <c r="ORK301" s="22"/>
      <c r="ORL301" s="22"/>
      <c r="ORM301" s="22"/>
      <c r="ORN301" s="22"/>
      <c r="ORO301" s="22"/>
      <c r="ORP301" s="22"/>
      <c r="ORQ301" s="22"/>
      <c r="ORR301" s="22"/>
      <c r="ORS301" s="22"/>
      <c r="ORT301" s="22"/>
      <c r="ORU301" s="22"/>
      <c r="ORV301" s="22"/>
      <c r="ORW301" s="22"/>
      <c r="ORX301" s="22"/>
      <c r="ORY301" s="22"/>
      <c r="ORZ301" s="22"/>
      <c r="OSA301" s="22"/>
      <c r="OSB301" s="22"/>
      <c r="OSC301" s="22"/>
      <c r="OSD301" s="22"/>
      <c r="OSE301" s="22"/>
      <c r="OSF301" s="22"/>
      <c r="OSG301" s="22"/>
      <c r="OSH301" s="22"/>
      <c r="OSI301" s="22"/>
      <c r="OSJ301" s="22"/>
      <c r="OSK301" s="22"/>
      <c r="OSL301" s="22"/>
      <c r="OSM301" s="22"/>
      <c r="OSN301" s="22"/>
      <c r="OSO301" s="22"/>
      <c r="OSP301" s="22"/>
      <c r="OSQ301" s="22"/>
      <c r="OSR301" s="22"/>
      <c r="OSS301" s="22"/>
      <c r="OST301" s="22"/>
      <c r="OSU301" s="22"/>
      <c r="OSV301" s="22"/>
      <c r="OSW301" s="22"/>
      <c r="OSX301" s="22"/>
      <c r="OSY301" s="22"/>
      <c r="OSZ301" s="22"/>
      <c r="OTA301" s="22"/>
      <c r="OTB301" s="22"/>
      <c r="OTC301" s="22"/>
      <c r="OTD301" s="22"/>
      <c r="OTE301" s="22"/>
      <c r="OTF301" s="22"/>
      <c r="OTG301" s="22"/>
      <c r="OTH301" s="22"/>
      <c r="OTI301" s="22"/>
      <c r="OTJ301" s="22"/>
      <c r="OTK301" s="22"/>
      <c r="OTL301" s="22"/>
      <c r="OTM301" s="22"/>
      <c r="OTN301" s="22"/>
      <c r="OTO301" s="22"/>
      <c r="OTP301" s="22"/>
      <c r="OTQ301" s="22"/>
      <c r="OTR301" s="22"/>
      <c r="OTS301" s="22"/>
      <c r="OTT301" s="22"/>
      <c r="OTU301" s="22"/>
      <c r="OTV301" s="22"/>
      <c r="OTW301" s="22"/>
      <c r="OTX301" s="22"/>
      <c r="OTY301" s="22"/>
      <c r="OTZ301" s="22"/>
      <c r="OUA301" s="22"/>
      <c r="OUB301" s="22"/>
      <c r="OUC301" s="22"/>
      <c r="OUD301" s="22"/>
      <c r="OUE301" s="22"/>
      <c r="OUF301" s="22"/>
      <c r="OUG301" s="22"/>
      <c r="OUH301" s="22"/>
      <c r="OUI301" s="22"/>
      <c r="OUJ301" s="22"/>
      <c r="OUK301" s="22"/>
      <c r="OUL301" s="22"/>
      <c r="OUM301" s="22"/>
      <c r="OUN301" s="22"/>
      <c r="OUO301" s="22"/>
      <c r="OUP301" s="22"/>
      <c r="OUQ301" s="22"/>
      <c r="OUR301" s="22"/>
      <c r="OUS301" s="22"/>
      <c r="OUT301" s="22"/>
      <c r="OUU301" s="22"/>
      <c r="OUV301" s="22"/>
      <c r="OUW301" s="22"/>
      <c r="OUX301" s="22"/>
      <c r="OUY301" s="22"/>
      <c r="OUZ301" s="22"/>
      <c r="OVA301" s="22"/>
      <c r="OVB301" s="22"/>
      <c r="OVC301" s="22"/>
      <c r="OVD301" s="22"/>
      <c r="OVE301" s="22"/>
      <c r="OVF301" s="22"/>
      <c r="OVG301" s="22"/>
      <c r="OVH301" s="22"/>
      <c r="OVI301" s="22"/>
      <c r="OVJ301" s="22"/>
      <c r="OVK301" s="22"/>
      <c r="OVL301" s="22"/>
      <c r="OVM301" s="22"/>
      <c r="OVN301" s="22"/>
      <c r="OVO301" s="22"/>
      <c r="OVP301" s="22"/>
      <c r="OVQ301" s="22"/>
      <c r="OVR301" s="22"/>
      <c r="OVS301" s="22"/>
      <c r="OVT301" s="22"/>
      <c r="OVU301" s="22"/>
      <c r="OVV301" s="22"/>
      <c r="OVW301" s="22"/>
      <c r="OVX301" s="22"/>
      <c r="OVY301" s="22"/>
      <c r="OVZ301" s="22"/>
      <c r="OWA301" s="22"/>
      <c r="OWB301" s="22"/>
      <c r="OWC301" s="22"/>
      <c r="OWD301" s="22"/>
      <c r="OWE301" s="22"/>
      <c r="OWF301" s="22"/>
      <c r="OWG301" s="22"/>
      <c r="OWH301" s="22"/>
      <c r="OWI301" s="22"/>
      <c r="OWJ301" s="22"/>
      <c r="OWK301" s="22"/>
      <c r="OWL301" s="22"/>
      <c r="OWM301" s="22"/>
      <c r="OWN301" s="22"/>
      <c r="OWO301" s="22"/>
      <c r="OWP301" s="22"/>
      <c r="OWQ301" s="22"/>
      <c r="OWR301" s="22"/>
      <c r="OWS301" s="22"/>
      <c r="OWT301" s="22"/>
      <c r="OWU301" s="22"/>
      <c r="OWV301" s="22"/>
      <c r="OWW301" s="22"/>
      <c r="OWX301" s="22"/>
      <c r="OWY301" s="22"/>
      <c r="OWZ301" s="22"/>
      <c r="OXA301" s="22"/>
      <c r="OXB301" s="22"/>
      <c r="OXC301" s="22"/>
      <c r="OXD301" s="22"/>
      <c r="OXE301" s="22"/>
      <c r="OXF301" s="22"/>
      <c r="OXG301" s="22"/>
      <c r="OXH301" s="22"/>
      <c r="OXI301" s="22"/>
      <c r="OXJ301" s="22"/>
      <c r="OXK301" s="22"/>
      <c r="OXL301" s="22"/>
      <c r="OXM301" s="22"/>
      <c r="OXN301" s="22"/>
      <c r="OXO301" s="22"/>
      <c r="OXP301" s="22"/>
      <c r="OXQ301" s="22"/>
      <c r="OXR301" s="22"/>
      <c r="OXS301" s="22"/>
      <c r="OXT301" s="22"/>
      <c r="OXU301" s="22"/>
      <c r="OXV301" s="22"/>
      <c r="OXW301" s="22"/>
      <c r="OXX301" s="22"/>
      <c r="OXY301" s="22"/>
      <c r="OXZ301" s="22"/>
      <c r="OYA301" s="22"/>
      <c r="OYB301" s="22"/>
      <c r="OYC301" s="22"/>
      <c r="OYD301" s="22"/>
      <c r="OYE301" s="22"/>
      <c r="OYF301" s="22"/>
      <c r="OYG301" s="22"/>
      <c r="OYH301" s="22"/>
      <c r="OYI301" s="22"/>
      <c r="OYJ301" s="22"/>
      <c r="OYK301" s="22"/>
      <c r="OYL301" s="22"/>
      <c r="OYM301" s="22"/>
      <c r="OYN301" s="22"/>
      <c r="OYO301" s="22"/>
      <c r="OYP301" s="22"/>
      <c r="OYQ301" s="22"/>
      <c r="OYR301" s="22"/>
      <c r="OYS301" s="22"/>
      <c r="OYT301" s="22"/>
      <c r="OYU301" s="22"/>
      <c r="OYV301" s="22"/>
      <c r="OYW301" s="22"/>
      <c r="OYX301" s="22"/>
      <c r="OYY301" s="22"/>
      <c r="OYZ301" s="22"/>
      <c r="OZA301" s="22"/>
      <c r="OZB301" s="22"/>
      <c r="OZC301" s="22"/>
      <c r="OZD301" s="22"/>
      <c r="OZE301" s="22"/>
      <c r="OZF301" s="22"/>
      <c r="OZG301" s="22"/>
      <c r="OZH301" s="22"/>
      <c r="OZI301" s="22"/>
      <c r="OZJ301" s="22"/>
      <c r="OZK301" s="22"/>
      <c r="OZL301" s="22"/>
      <c r="OZM301" s="22"/>
      <c r="OZN301" s="22"/>
      <c r="OZO301" s="22"/>
      <c r="OZP301" s="22"/>
      <c r="OZQ301" s="22"/>
      <c r="OZR301" s="22"/>
      <c r="OZS301" s="22"/>
      <c r="OZT301" s="22"/>
      <c r="OZU301" s="22"/>
      <c r="OZV301" s="22"/>
      <c r="OZW301" s="22"/>
      <c r="OZX301" s="22"/>
      <c r="OZY301" s="22"/>
      <c r="OZZ301" s="22"/>
      <c r="PAA301" s="22"/>
      <c r="PAB301" s="22"/>
      <c r="PAC301" s="22"/>
      <c r="PAD301" s="22"/>
      <c r="PAE301" s="22"/>
      <c r="PAF301" s="22"/>
      <c r="PAG301" s="22"/>
      <c r="PAH301" s="22"/>
      <c r="PAI301" s="22"/>
      <c r="PAJ301" s="22"/>
      <c r="PAK301" s="22"/>
      <c r="PAL301" s="22"/>
      <c r="PAM301" s="22"/>
      <c r="PAN301" s="22"/>
      <c r="PAO301" s="22"/>
      <c r="PAP301" s="22"/>
      <c r="PAQ301" s="22"/>
      <c r="PAR301" s="22"/>
      <c r="PAS301" s="22"/>
      <c r="PAT301" s="22"/>
      <c r="PAU301" s="22"/>
      <c r="PAV301" s="22"/>
      <c r="PAW301" s="22"/>
      <c r="PAX301" s="22"/>
      <c r="PAY301" s="22"/>
      <c r="PAZ301" s="22"/>
      <c r="PBA301" s="22"/>
      <c r="PBB301" s="22"/>
      <c r="PBC301" s="22"/>
      <c r="PBD301" s="22"/>
      <c r="PBE301" s="22"/>
      <c r="PBF301" s="22"/>
      <c r="PBG301" s="22"/>
      <c r="PBH301" s="22"/>
      <c r="PBI301" s="22"/>
      <c r="PBJ301" s="22"/>
      <c r="PBK301" s="22"/>
      <c r="PBL301" s="22"/>
      <c r="PBM301" s="22"/>
      <c r="PBN301" s="22"/>
      <c r="PBO301" s="22"/>
      <c r="PBP301" s="22"/>
      <c r="PBQ301" s="22"/>
      <c r="PBR301" s="22"/>
      <c r="PBS301" s="22"/>
      <c r="PBT301" s="22"/>
      <c r="PBU301" s="22"/>
      <c r="PBV301" s="22"/>
      <c r="PBW301" s="22"/>
      <c r="PBX301" s="22"/>
      <c r="PBY301" s="22"/>
      <c r="PBZ301" s="22"/>
      <c r="PCA301" s="22"/>
      <c r="PCB301" s="22"/>
      <c r="PCC301" s="22"/>
      <c r="PCD301" s="22"/>
      <c r="PCE301" s="22"/>
      <c r="PCF301" s="22"/>
      <c r="PCG301" s="22"/>
      <c r="PCH301" s="22"/>
      <c r="PCI301" s="22"/>
      <c r="PCJ301" s="22"/>
      <c r="PCK301" s="22"/>
      <c r="PCL301" s="22"/>
      <c r="PCM301" s="22"/>
      <c r="PCN301" s="22"/>
      <c r="PCO301" s="22"/>
      <c r="PCP301" s="22"/>
      <c r="PCQ301" s="22"/>
      <c r="PCR301" s="22"/>
      <c r="PCS301" s="22"/>
      <c r="PCT301" s="22"/>
      <c r="PCU301" s="22"/>
      <c r="PCV301" s="22"/>
      <c r="PCW301" s="22"/>
      <c r="PCX301" s="22"/>
      <c r="PCY301" s="22"/>
      <c r="PCZ301" s="22"/>
      <c r="PDA301" s="22"/>
      <c r="PDB301" s="22"/>
      <c r="PDC301" s="22"/>
      <c r="PDD301" s="22"/>
      <c r="PDE301" s="22"/>
      <c r="PDF301" s="22"/>
      <c r="PDG301" s="22"/>
      <c r="PDH301" s="22"/>
      <c r="PDI301" s="22"/>
      <c r="PDJ301" s="22"/>
      <c r="PDK301" s="22"/>
      <c r="PDL301" s="22"/>
      <c r="PDM301" s="22"/>
      <c r="PDN301" s="22"/>
      <c r="PDO301" s="22"/>
      <c r="PDP301" s="22"/>
      <c r="PDQ301" s="22"/>
      <c r="PDR301" s="22"/>
      <c r="PDS301" s="22"/>
      <c r="PDT301" s="22"/>
      <c r="PDU301" s="22"/>
      <c r="PDV301" s="22"/>
      <c r="PDW301" s="22"/>
      <c r="PDX301" s="22"/>
      <c r="PDY301" s="22"/>
      <c r="PDZ301" s="22"/>
      <c r="PEA301" s="22"/>
      <c r="PEB301" s="22"/>
      <c r="PEC301" s="22"/>
      <c r="PED301" s="22"/>
      <c r="PEE301" s="22"/>
      <c r="PEF301" s="22"/>
      <c r="PEG301" s="22"/>
      <c r="PEH301" s="22"/>
      <c r="PEI301" s="22"/>
      <c r="PEJ301" s="22"/>
      <c r="PEK301" s="22"/>
      <c r="PEL301" s="22"/>
      <c r="PEM301" s="22"/>
      <c r="PEN301" s="22"/>
      <c r="PEO301" s="22"/>
      <c r="PEP301" s="22"/>
      <c r="PEQ301" s="22"/>
      <c r="PER301" s="22"/>
      <c r="PES301" s="22"/>
      <c r="PET301" s="22"/>
      <c r="PEU301" s="22"/>
      <c r="PEV301" s="22"/>
      <c r="PEW301" s="22"/>
      <c r="PEX301" s="22"/>
      <c r="PEY301" s="22"/>
      <c r="PEZ301" s="22"/>
      <c r="PFA301" s="22"/>
      <c r="PFB301" s="22"/>
      <c r="PFC301" s="22"/>
      <c r="PFD301" s="22"/>
      <c r="PFE301" s="22"/>
      <c r="PFF301" s="22"/>
      <c r="PFG301" s="22"/>
      <c r="PFH301" s="22"/>
      <c r="PFI301" s="22"/>
      <c r="PFJ301" s="22"/>
      <c r="PFK301" s="22"/>
      <c r="PFL301" s="22"/>
      <c r="PFM301" s="22"/>
      <c r="PFN301" s="22"/>
      <c r="PFO301" s="22"/>
      <c r="PFP301" s="22"/>
      <c r="PFQ301" s="22"/>
      <c r="PFR301" s="22"/>
      <c r="PFS301" s="22"/>
      <c r="PFT301" s="22"/>
      <c r="PFU301" s="22"/>
      <c r="PFV301" s="22"/>
      <c r="PFW301" s="22"/>
      <c r="PFX301" s="22"/>
      <c r="PFY301" s="22"/>
      <c r="PFZ301" s="22"/>
      <c r="PGA301" s="22"/>
      <c r="PGB301" s="22"/>
      <c r="PGC301" s="22"/>
      <c r="PGD301" s="22"/>
      <c r="PGE301" s="22"/>
      <c r="PGF301" s="22"/>
      <c r="PGG301" s="22"/>
      <c r="PGH301" s="22"/>
      <c r="PGI301" s="22"/>
      <c r="PGJ301" s="22"/>
      <c r="PGK301" s="22"/>
      <c r="PGL301" s="22"/>
      <c r="PGM301" s="22"/>
      <c r="PGN301" s="22"/>
      <c r="PGO301" s="22"/>
      <c r="PGP301" s="22"/>
      <c r="PGQ301" s="22"/>
      <c r="PGR301" s="22"/>
      <c r="PGS301" s="22"/>
      <c r="PGT301" s="22"/>
      <c r="PGU301" s="22"/>
      <c r="PGV301" s="22"/>
      <c r="PGW301" s="22"/>
      <c r="PGX301" s="22"/>
      <c r="PGY301" s="22"/>
      <c r="PGZ301" s="22"/>
      <c r="PHA301" s="22"/>
      <c r="PHB301" s="22"/>
      <c r="PHC301" s="22"/>
      <c r="PHD301" s="22"/>
      <c r="PHE301" s="22"/>
      <c r="PHF301" s="22"/>
      <c r="PHG301" s="22"/>
      <c r="PHH301" s="22"/>
      <c r="PHI301" s="22"/>
      <c r="PHJ301" s="22"/>
      <c r="PHK301" s="22"/>
      <c r="PHL301" s="22"/>
      <c r="PHM301" s="22"/>
      <c r="PHN301" s="22"/>
      <c r="PHO301" s="22"/>
      <c r="PHP301" s="22"/>
      <c r="PHQ301" s="22"/>
      <c r="PHR301" s="22"/>
      <c r="PHS301" s="22"/>
      <c r="PHT301" s="22"/>
      <c r="PHU301" s="22"/>
      <c r="PHV301" s="22"/>
      <c r="PHW301" s="22"/>
      <c r="PHX301" s="22"/>
      <c r="PHY301" s="22"/>
      <c r="PHZ301" s="22"/>
      <c r="PIA301" s="22"/>
      <c r="PIB301" s="22"/>
      <c r="PIC301" s="22"/>
      <c r="PID301" s="22"/>
      <c r="PIE301" s="22"/>
      <c r="PIF301" s="22"/>
      <c r="PIG301" s="22"/>
      <c r="PIH301" s="22"/>
      <c r="PII301" s="22"/>
      <c r="PIJ301" s="22"/>
      <c r="PIK301" s="22"/>
      <c r="PIL301" s="22"/>
      <c r="PIM301" s="22"/>
      <c r="PIN301" s="22"/>
      <c r="PIO301" s="22"/>
      <c r="PIP301" s="22"/>
      <c r="PIQ301" s="22"/>
      <c r="PIR301" s="22"/>
      <c r="PIS301" s="22"/>
      <c r="PIT301" s="22"/>
      <c r="PIU301" s="22"/>
      <c r="PIV301" s="22"/>
      <c r="PIW301" s="22"/>
      <c r="PIX301" s="22"/>
      <c r="PIY301" s="22"/>
      <c r="PIZ301" s="22"/>
      <c r="PJA301" s="22"/>
      <c r="PJB301" s="22"/>
      <c r="PJC301" s="22"/>
      <c r="PJD301" s="22"/>
      <c r="PJE301" s="22"/>
      <c r="PJF301" s="22"/>
      <c r="PJG301" s="22"/>
      <c r="PJH301" s="22"/>
      <c r="PJI301" s="22"/>
      <c r="PJJ301" s="22"/>
      <c r="PJK301" s="22"/>
      <c r="PJL301" s="22"/>
      <c r="PJM301" s="22"/>
      <c r="PJN301" s="22"/>
      <c r="PJO301" s="22"/>
      <c r="PJP301" s="22"/>
      <c r="PJQ301" s="22"/>
      <c r="PJR301" s="22"/>
      <c r="PJS301" s="22"/>
      <c r="PJT301" s="22"/>
      <c r="PJU301" s="22"/>
      <c r="PJV301" s="22"/>
      <c r="PJW301" s="22"/>
      <c r="PJX301" s="22"/>
      <c r="PJY301" s="22"/>
      <c r="PJZ301" s="22"/>
      <c r="PKA301" s="22"/>
      <c r="PKB301" s="22"/>
      <c r="PKC301" s="22"/>
      <c r="PKD301" s="22"/>
      <c r="PKE301" s="22"/>
      <c r="PKF301" s="22"/>
      <c r="PKG301" s="22"/>
      <c r="PKH301" s="22"/>
      <c r="PKI301" s="22"/>
      <c r="PKJ301" s="22"/>
      <c r="PKK301" s="22"/>
      <c r="PKL301" s="22"/>
      <c r="PKM301" s="22"/>
      <c r="PKN301" s="22"/>
      <c r="PKO301" s="22"/>
      <c r="PKP301" s="22"/>
      <c r="PKQ301" s="22"/>
      <c r="PKR301" s="22"/>
      <c r="PKS301" s="22"/>
      <c r="PKT301" s="22"/>
      <c r="PKU301" s="22"/>
      <c r="PKV301" s="22"/>
      <c r="PKW301" s="22"/>
      <c r="PKX301" s="22"/>
      <c r="PKY301" s="22"/>
      <c r="PKZ301" s="22"/>
      <c r="PLA301" s="22"/>
      <c r="PLB301" s="22"/>
      <c r="PLC301" s="22"/>
      <c r="PLD301" s="22"/>
      <c r="PLE301" s="22"/>
      <c r="PLF301" s="22"/>
      <c r="PLG301" s="22"/>
      <c r="PLH301" s="22"/>
      <c r="PLI301" s="22"/>
      <c r="PLJ301" s="22"/>
      <c r="PLK301" s="22"/>
      <c r="PLL301" s="22"/>
      <c r="PLM301" s="22"/>
      <c r="PLN301" s="22"/>
      <c r="PLO301" s="22"/>
      <c r="PLP301" s="22"/>
      <c r="PLQ301" s="22"/>
      <c r="PLR301" s="22"/>
      <c r="PLS301" s="22"/>
      <c r="PLT301" s="22"/>
      <c r="PLU301" s="22"/>
      <c r="PLV301" s="22"/>
      <c r="PLW301" s="22"/>
      <c r="PLX301" s="22"/>
      <c r="PLY301" s="22"/>
      <c r="PLZ301" s="22"/>
      <c r="PMA301" s="22"/>
      <c r="PMB301" s="22"/>
      <c r="PMC301" s="22"/>
      <c r="PMD301" s="22"/>
      <c r="PME301" s="22"/>
      <c r="PMF301" s="22"/>
      <c r="PMG301" s="22"/>
      <c r="PMH301" s="22"/>
      <c r="PMI301" s="22"/>
      <c r="PMJ301" s="22"/>
      <c r="PMK301" s="22"/>
      <c r="PML301" s="22"/>
      <c r="PMM301" s="22"/>
      <c r="PMN301" s="22"/>
      <c r="PMO301" s="22"/>
      <c r="PMP301" s="22"/>
      <c r="PMQ301" s="22"/>
      <c r="PMR301" s="22"/>
      <c r="PMS301" s="22"/>
      <c r="PMT301" s="22"/>
      <c r="PMU301" s="22"/>
      <c r="PMV301" s="22"/>
      <c r="PMW301" s="22"/>
      <c r="PMX301" s="22"/>
      <c r="PMY301" s="22"/>
      <c r="PMZ301" s="22"/>
      <c r="PNA301" s="22"/>
      <c r="PNB301" s="22"/>
      <c r="PNC301" s="22"/>
      <c r="PND301" s="22"/>
      <c r="PNE301" s="22"/>
      <c r="PNF301" s="22"/>
      <c r="PNG301" s="22"/>
      <c r="PNH301" s="22"/>
      <c r="PNI301" s="22"/>
      <c r="PNJ301" s="22"/>
      <c r="PNK301" s="22"/>
      <c r="PNL301" s="22"/>
      <c r="PNM301" s="22"/>
      <c r="PNN301" s="22"/>
      <c r="PNO301" s="22"/>
      <c r="PNP301" s="22"/>
      <c r="PNQ301" s="22"/>
      <c r="PNR301" s="22"/>
      <c r="PNS301" s="22"/>
      <c r="PNT301" s="22"/>
      <c r="PNU301" s="22"/>
      <c r="PNV301" s="22"/>
      <c r="PNW301" s="22"/>
      <c r="PNX301" s="22"/>
      <c r="PNY301" s="22"/>
      <c r="PNZ301" s="22"/>
      <c r="POA301" s="22"/>
      <c r="POB301" s="22"/>
      <c r="POC301" s="22"/>
      <c r="POD301" s="22"/>
      <c r="POE301" s="22"/>
      <c r="POF301" s="22"/>
      <c r="POG301" s="22"/>
      <c r="POH301" s="22"/>
      <c r="POI301" s="22"/>
      <c r="POJ301" s="22"/>
      <c r="POK301" s="22"/>
      <c r="POL301" s="22"/>
      <c r="POM301" s="22"/>
      <c r="PON301" s="22"/>
      <c r="POO301" s="22"/>
      <c r="POP301" s="22"/>
      <c r="POQ301" s="22"/>
      <c r="POR301" s="22"/>
      <c r="POS301" s="22"/>
      <c r="POT301" s="22"/>
      <c r="POU301" s="22"/>
      <c r="POV301" s="22"/>
      <c r="POW301" s="22"/>
      <c r="POX301" s="22"/>
      <c r="POY301" s="22"/>
      <c r="POZ301" s="22"/>
      <c r="PPA301" s="22"/>
      <c r="PPB301" s="22"/>
      <c r="PPC301" s="22"/>
      <c r="PPD301" s="22"/>
      <c r="PPE301" s="22"/>
      <c r="PPF301" s="22"/>
      <c r="PPG301" s="22"/>
      <c r="PPH301" s="22"/>
      <c r="PPI301" s="22"/>
      <c r="PPJ301" s="22"/>
      <c r="PPK301" s="22"/>
      <c r="PPL301" s="22"/>
      <c r="PPM301" s="22"/>
      <c r="PPN301" s="22"/>
      <c r="PPO301" s="22"/>
      <c r="PPP301" s="22"/>
      <c r="PPQ301" s="22"/>
      <c r="PPR301" s="22"/>
      <c r="PPS301" s="22"/>
      <c r="PPT301" s="22"/>
      <c r="PPU301" s="22"/>
      <c r="PPV301" s="22"/>
      <c r="PPW301" s="22"/>
      <c r="PPX301" s="22"/>
      <c r="PPY301" s="22"/>
      <c r="PPZ301" s="22"/>
      <c r="PQA301" s="22"/>
      <c r="PQB301" s="22"/>
      <c r="PQC301" s="22"/>
      <c r="PQD301" s="22"/>
      <c r="PQE301" s="22"/>
      <c r="PQF301" s="22"/>
      <c r="PQG301" s="22"/>
      <c r="PQH301" s="22"/>
      <c r="PQI301" s="22"/>
      <c r="PQJ301" s="22"/>
      <c r="PQK301" s="22"/>
      <c r="PQL301" s="22"/>
      <c r="PQM301" s="22"/>
      <c r="PQN301" s="22"/>
      <c r="PQO301" s="22"/>
      <c r="PQP301" s="22"/>
      <c r="PQQ301" s="22"/>
      <c r="PQR301" s="22"/>
      <c r="PQS301" s="22"/>
      <c r="PQT301" s="22"/>
      <c r="PQU301" s="22"/>
      <c r="PQV301" s="22"/>
      <c r="PQW301" s="22"/>
      <c r="PQX301" s="22"/>
      <c r="PQY301" s="22"/>
      <c r="PQZ301" s="22"/>
      <c r="PRA301" s="22"/>
      <c r="PRB301" s="22"/>
      <c r="PRC301" s="22"/>
      <c r="PRD301" s="22"/>
      <c r="PRE301" s="22"/>
      <c r="PRF301" s="22"/>
      <c r="PRG301" s="22"/>
      <c r="PRH301" s="22"/>
      <c r="PRI301" s="22"/>
      <c r="PRJ301" s="22"/>
      <c r="PRK301" s="22"/>
      <c r="PRL301" s="22"/>
      <c r="PRM301" s="22"/>
      <c r="PRN301" s="22"/>
      <c r="PRO301" s="22"/>
      <c r="PRP301" s="22"/>
      <c r="PRQ301" s="22"/>
      <c r="PRR301" s="22"/>
      <c r="PRS301" s="22"/>
      <c r="PRT301" s="22"/>
      <c r="PRU301" s="22"/>
      <c r="PRV301" s="22"/>
      <c r="PRW301" s="22"/>
      <c r="PRX301" s="22"/>
      <c r="PRY301" s="22"/>
      <c r="PRZ301" s="22"/>
      <c r="PSA301" s="22"/>
      <c r="PSB301" s="22"/>
      <c r="PSC301" s="22"/>
      <c r="PSD301" s="22"/>
      <c r="PSE301" s="22"/>
      <c r="PSF301" s="22"/>
      <c r="PSG301" s="22"/>
      <c r="PSH301" s="22"/>
      <c r="PSI301" s="22"/>
      <c r="PSJ301" s="22"/>
      <c r="PSK301" s="22"/>
      <c r="PSL301" s="22"/>
      <c r="PSM301" s="22"/>
      <c r="PSN301" s="22"/>
      <c r="PSO301" s="22"/>
      <c r="PSP301" s="22"/>
      <c r="PSQ301" s="22"/>
      <c r="PSR301" s="22"/>
      <c r="PSS301" s="22"/>
      <c r="PST301" s="22"/>
      <c r="PSU301" s="22"/>
      <c r="PSV301" s="22"/>
      <c r="PSW301" s="22"/>
      <c r="PSX301" s="22"/>
      <c r="PSY301" s="22"/>
      <c r="PSZ301" s="22"/>
      <c r="PTA301" s="22"/>
      <c r="PTB301" s="22"/>
      <c r="PTC301" s="22"/>
      <c r="PTD301" s="22"/>
      <c r="PTE301" s="22"/>
      <c r="PTF301" s="22"/>
      <c r="PTG301" s="22"/>
      <c r="PTH301" s="22"/>
      <c r="PTI301" s="22"/>
      <c r="PTJ301" s="22"/>
      <c r="PTK301" s="22"/>
      <c r="PTL301" s="22"/>
      <c r="PTM301" s="22"/>
      <c r="PTN301" s="22"/>
      <c r="PTO301" s="22"/>
      <c r="PTP301" s="22"/>
      <c r="PTQ301" s="22"/>
      <c r="PTR301" s="22"/>
      <c r="PTS301" s="22"/>
      <c r="PTT301" s="22"/>
      <c r="PTU301" s="22"/>
      <c r="PTV301" s="22"/>
      <c r="PTW301" s="22"/>
      <c r="PTX301" s="22"/>
      <c r="PTY301" s="22"/>
      <c r="PTZ301" s="22"/>
      <c r="PUA301" s="22"/>
      <c r="PUB301" s="22"/>
      <c r="PUC301" s="22"/>
      <c r="PUD301" s="22"/>
      <c r="PUE301" s="22"/>
      <c r="PUF301" s="22"/>
      <c r="PUG301" s="22"/>
      <c r="PUH301" s="22"/>
      <c r="PUI301" s="22"/>
      <c r="PUJ301" s="22"/>
      <c r="PUK301" s="22"/>
      <c r="PUL301" s="22"/>
      <c r="PUM301" s="22"/>
      <c r="PUN301" s="22"/>
      <c r="PUO301" s="22"/>
      <c r="PUP301" s="22"/>
      <c r="PUQ301" s="22"/>
      <c r="PUR301" s="22"/>
      <c r="PUS301" s="22"/>
      <c r="PUT301" s="22"/>
      <c r="PUU301" s="22"/>
      <c r="PUV301" s="22"/>
      <c r="PUW301" s="22"/>
      <c r="PUX301" s="22"/>
      <c r="PUY301" s="22"/>
      <c r="PUZ301" s="22"/>
      <c r="PVA301" s="22"/>
      <c r="PVB301" s="22"/>
      <c r="PVC301" s="22"/>
      <c r="PVD301" s="22"/>
      <c r="PVE301" s="22"/>
      <c r="PVF301" s="22"/>
      <c r="PVG301" s="22"/>
      <c r="PVH301" s="22"/>
      <c r="PVI301" s="22"/>
      <c r="PVJ301" s="22"/>
      <c r="PVK301" s="22"/>
      <c r="PVL301" s="22"/>
      <c r="PVM301" s="22"/>
      <c r="PVN301" s="22"/>
      <c r="PVO301" s="22"/>
      <c r="PVP301" s="22"/>
      <c r="PVQ301" s="22"/>
      <c r="PVR301" s="22"/>
      <c r="PVS301" s="22"/>
      <c r="PVT301" s="22"/>
      <c r="PVU301" s="22"/>
      <c r="PVV301" s="22"/>
      <c r="PVW301" s="22"/>
      <c r="PVX301" s="22"/>
      <c r="PVY301" s="22"/>
      <c r="PVZ301" s="22"/>
      <c r="PWA301" s="22"/>
      <c r="PWB301" s="22"/>
      <c r="PWC301" s="22"/>
      <c r="PWD301" s="22"/>
      <c r="PWE301" s="22"/>
      <c r="PWF301" s="22"/>
      <c r="PWG301" s="22"/>
      <c r="PWH301" s="22"/>
      <c r="PWI301" s="22"/>
      <c r="PWJ301" s="22"/>
      <c r="PWK301" s="22"/>
      <c r="PWL301" s="22"/>
      <c r="PWM301" s="22"/>
      <c r="PWN301" s="22"/>
      <c r="PWO301" s="22"/>
      <c r="PWP301" s="22"/>
      <c r="PWQ301" s="22"/>
      <c r="PWR301" s="22"/>
      <c r="PWS301" s="22"/>
      <c r="PWT301" s="22"/>
      <c r="PWU301" s="22"/>
      <c r="PWV301" s="22"/>
      <c r="PWW301" s="22"/>
      <c r="PWX301" s="22"/>
      <c r="PWY301" s="22"/>
      <c r="PWZ301" s="22"/>
      <c r="PXA301" s="22"/>
      <c r="PXB301" s="22"/>
      <c r="PXC301" s="22"/>
      <c r="PXD301" s="22"/>
      <c r="PXE301" s="22"/>
      <c r="PXF301" s="22"/>
      <c r="PXG301" s="22"/>
      <c r="PXH301" s="22"/>
      <c r="PXI301" s="22"/>
      <c r="PXJ301" s="22"/>
      <c r="PXK301" s="22"/>
      <c r="PXL301" s="22"/>
      <c r="PXM301" s="22"/>
      <c r="PXN301" s="22"/>
      <c r="PXO301" s="22"/>
      <c r="PXP301" s="22"/>
      <c r="PXQ301" s="22"/>
      <c r="PXR301" s="22"/>
      <c r="PXS301" s="22"/>
      <c r="PXT301" s="22"/>
      <c r="PXU301" s="22"/>
      <c r="PXV301" s="22"/>
      <c r="PXW301" s="22"/>
      <c r="PXX301" s="22"/>
      <c r="PXY301" s="22"/>
      <c r="PXZ301" s="22"/>
      <c r="PYA301" s="22"/>
      <c r="PYB301" s="22"/>
      <c r="PYC301" s="22"/>
      <c r="PYD301" s="22"/>
      <c r="PYE301" s="22"/>
      <c r="PYF301" s="22"/>
      <c r="PYG301" s="22"/>
      <c r="PYH301" s="22"/>
      <c r="PYI301" s="22"/>
      <c r="PYJ301" s="22"/>
      <c r="PYK301" s="22"/>
      <c r="PYL301" s="22"/>
      <c r="PYM301" s="22"/>
      <c r="PYN301" s="22"/>
      <c r="PYO301" s="22"/>
      <c r="PYP301" s="22"/>
      <c r="PYQ301" s="22"/>
      <c r="PYR301" s="22"/>
      <c r="PYS301" s="22"/>
      <c r="PYT301" s="22"/>
      <c r="PYU301" s="22"/>
      <c r="PYV301" s="22"/>
      <c r="PYW301" s="22"/>
      <c r="PYX301" s="22"/>
      <c r="PYY301" s="22"/>
      <c r="PYZ301" s="22"/>
      <c r="PZA301" s="22"/>
      <c r="PZB301" s="22"/>
      <c r="PZC301" s="22"/>
      <c r="PZD301" s="22"/>
      <c r="PZE301" s="22"/>
      <c r="PZF301" s="22"/>
      <c r="PZG301" s="22"/>
      <c r="PZH301" s="22"/>
      <c r="PZI301" s="22"/>
      <c r="PZJ301" s="22"/>
      <c r="PZK301" s="22"/>
      <c r="PZL301" s="22"/>
      <c r="PZM301" s="22"/>
      <c r="PZN301" s="22"/>
      <c r="PZO301" s="22"/>
      <c r="PZP301" s="22"/>
      <c r="PZQ301" s="22"/>
      <c r="PZR301" s="22"/>
      <c r="PZS301" s="22"/>
      <c r="PZT301" s="22"/>
      <c r="PZU301" s="22"/>
      <c r="PZV301" s="22"/>
      <c r="PZW301" s="22"/>
      <c r="PZX301" s="22"/>
      <c r="PZY301" s="22"/>
      <c r="PZZ301" s="22"/>
      <c r="QAA301" s="22"/>
      <c r="QAB301" s="22"/>
      <c r="QAC301" s="22"/>
      <c r="QAD301" s="22"/>
      <c r="QAE301" s="22"/>
      <c r="QAF301" s="22"/>
      <c r="QAG301" s="22"/>
      <c r="QAH301" s="22"/>
      <c r="QAI301" s="22"/>
      <c r="QAJ301" s="22"/>
      <c r="QAK301" s="22"/>
      <c r="QAL301" s="22"/>
      <c r="QAM301" s="22"/>
      <c r="QAN301" s="22"/>
      <c r="QAO301" s="22"/>
      <c r="QAP301" s="22"/>
      <c r="QAQ301" s="22"/>
      <c r="QAR301" s="22"/>
      <c r="QAS301" s="22"/>
      <c r="QAT301" s="22"/>
      <c r="QAU301" s="22"/>
      <c r="QAV301" s="22"/>
      <c r="QAW301" s="22"/>
      <c r="QAX301" s="22"/>
      <c r="QAY301" s="22"/>
      <c r="QAZ301" s="22"/>
      <c r="QBA301" s="22"/>
      <c r="QBB301" s="22"/>
      <c r="QBC301" s="22"/>
      <c r="QBD301" s="22"/>
      <c r="QBE301" s="22"/>
      <c r="QBF301" s="22"/>
      <c r="QBG301" s="22"/>
      <c r="QBH301" s="22"/>
      <c r="QBI301" s="22"/>
      <c r="QBJ301" s="22"/>
      <c r="QBK301" s="22"/>
      <c r="QBL301" s="22"/>
      <c r="QBM301" s="22"/>
      <c r="QBN301" s="22"/>
      <c r="QBO301" s="22"/>
      <c r="QBP301" s="22"/>
      <c r="QBQ301" s="22"/>
      <c r="QBR301" s="22"/>
      <c r="QBS301" s="22"/>
      <c r="QBT301" s="22"/>
      <c r="QBU301" s="22"/>
      <c r="QBV301" s="22"/>
      <c r="QBW301" s="22"/>
      <c r="QBX301" s="22"/>
      <c r="QBY301" s="22"/>
      <c r="QBZ301" s="22"/>
      <c r="QCA301" s="22"/>
      <c r="QCB301" s="22"/>
      <c r="QCC301" s="22"/>
      <c r="QCD301" s="22"/>
      <c r="QCE301" s="22"/>
      <c r="QCF301" s="22"/>
      <c r="QCG301" s="22"/>
      <c r="QCH301" s="22"/>
      <c r="QCI301" s="22"/>
      <c r="QCJ301" s="22"/>
      <c r="QCK301" s="22"/>
      <c r="QCL301" s="22"/>
      <c r="QCM301" s="22"/>
      <c r="QCN301" s="22"/>
      <c r="QCO301" s="22"/>
      <c r="QCP301" s="22"/>
      <c r="QCQ301" s="22"/>
      <c r="QCR301" s="22"/>
      <c r="QCS301" s="22"/>
      <c r="QCT301" s="22"/>
      <c r="QCU301" s="22"/>
      <c r="QCV301" s="22"/>
      <c r="QCW301" s="22"/>
      <c r="QCX301" s="22"/>
      <c r="QCY301" s="22"/>
      <c r="QCZ301" s="22"/>
      <c r="QDA301" s="22"/>
      <c r="QDB301" s="22"/>
      <c r="QDC301" s="22"/>
      <c r="QDD301" s="22"/>
      <c r="QDE301" s="22"/>
      <c r="QDF301" s="22"/>
      <c r="QDG301" s="22"/>
      <c r="QDH301" s="22"/>
      <c r="QDI301" s="22"/>
      <c r="QDJ301" s="22"/>
      <c r="QDK301" s="22"/>
      <c r="QDL301" s="22"/>
      <c r="QDM301" s="22"/>
      <c r="QDN301" s="22"/>
      <c r="QDO301" s="22"/>
      <c r="QDP301" s="22"/>
      <c r="QDQ301" s="22"/>
      <c r="QDR301" s="22"/>
      <c r="QDS301" s="22"/>
      <c r="QDT301" s="22"/>
      <c r="QDU301" s="22"/>
      <c r="QDV301" s="22"/>
      <c r="QDW301" s="22"/>
      <c r="QDX301" s="22"/>
      <c r="QDY301" s="22"/>
      <c r="QDZ301" s="22"/>
      <c r="QEA301" s="22"/>
      <c r="QEB301" s="22"/>
      <c r="QEC301" s="22"/>
      <c r="QED301" s="22"/>
      <c r="QEE301" s="22"/>
      <c r="QEF301" s="22"/>
      <c r="QEG301" s="22"/>
      <c r="QEH301" s="22"/>
      <c r="QEI301" s="22"/>
      <c r="QEJ301" s="22"/>
      <c r="QEK301" s="22"/>
      <c r="QEL301" s="22"/>
      <c r="QEM301" s="22"/>
      <c r="QEN301" s="22"/>
      <c r="QEO301" s="22"/>
      <c r="QEP301" s="22"/>
      <c r="QEQ301" s="22"/>
      <c r="QER301" s="22"/>
      <c r="QES301" s="22"/>
      <c r="QET301" s="22"/>
      <c r="QEU301" s="22"/>
      <c r="QEV301" s="22"/>
      <c r="QEW301" s="22"/>
      <c r="QEX301" s="22"/>
      <c r="QEY301" s="22"/>
      <c r="QEZ301" s="22"/>
      <c r="QFA301" s="22"/>
      <c r="QFB301" s="22"/>
      <c r="QFC301" s="22"/>
      <c r="QFD301" s="22"/>
      <c r="QFE301" s="22"/>
      <c r="QFF301" s="22"/>
      <c r="QFG301" s="22"/>
      <c r="QFH301" s="22"/>
      <c r="QFI301" s="22"/>
      <c r="QFJ301" s="22"/>
      <c r="QFK301" s="22"/>
      <c r="QFL301" s="22"/>
      <c r="QFM301" s="22"/>
      <c r="QFN301" s="22"/>
      <c r="QFO301" s="22"/>
      <c r="QFP301" s="22"/>
      <c r="QFQ301" s="22"/>
      <c r="QFR301" s="22"/>
      <c r="QFS301" s="22"/>
      <c r="QFT301" s="22"/>
      <c r="QFU301" s="22"/>
      <c r="QFV301" s="22"/>
      <c r="QFW301" s="22"/>
      <c r="QFX301" s="22"/>
      <c r="QFY301" s="22"/>
      <c r="QFZ301" s="22"/>
      <c r="QGA301" s="22"/>
      <c r="QGB301" s="22"/>
      <c r="QGC301" s="22"/>
      <c r="QGD301" s="22"/>
      <c r="QGE301" s="22"/>
      <c r="QGF301" s="22"/>
      <c r="QGG301" s="22"/>
      <c r="QGH301" s="22"/>
      <c r="QGI301" s="22"/>
      <c r="QGJ301" s="22"/>
      <c r="QGK301" s="22"/>
      <c r="QGL301" s="22"/>
      <c r="QGM301" s="22"/>
      <c r="QGN301" s="22"/>
      <c r="QGO301" s="22"/>
      <c r="QGP301" s="22"/>
      <c r="QGQ301" s="22"/>
      <c r="QGR301" s="22"/>
      <c r="QGS301" s="22"/>
      <c r="QGT301" s="22"/>
      <c r="QGU301" s="22"/>
      <c r="QGV301" s="22"/>
      <c r="QGW301" s="22"/>
      <c r="QGX301" s="22"/>
      <c r="QGY301" s="22"/>
      <c r="QGZ301" s="22"/>
      <c r="QHA301" s="22"/>
      <c r="QHB301" s="22"/>
      <c r="QHC301" s="22"/>
      <c r="QHD301" s="22"/>
      <c r="QHE301" s="22"/>
      <c r="QHF301" s="22"/>
      <c r="QHG301" s="22"/>
      <c r="QHH301" s="22"/>
      <c r="QHI301" s="22"/>
      <c r="QHJ301" s="22"/>
      <c r="QHK301" s="22"/>
      <c r="QHL301" s="22"/>
      <c r="QHM301" s="22"/>
      <c r="QHN301" s="22"/>
      <c r="QHO301" s="22"/>
      <c r="QHP301" s="22"/>
      <c r="QHQ301" s="22"/>
      <c r="QHR301" s="22"/>
      <c r="QHS301" s="22"/>
      <c r="QHT301" s="22"/>
      <c r="QHU301" s="22"/>
      <c r="QHV301" s="22"/>
      <c r="QHW301" s="22"/>
      <c r="QHX301" s="22"/>
      <c r="QHY301" s="22"/>
      <c r="QHZ301" s="22"/>
      <c r="QIA301" s="22"/>
      <c r="QIB301" s="22"/>
      <c r="QIC301" s="22"/>
      <c r="QID301" s="22"/>
      <c r="QIE301" s="22"/>
      <c r="QIF301" s="22"/>
      <c r="QIG301" s="22"/>
      <c r="QIH301" s="22"/>
      <c r="QII301" s="22"/>
      <c r="QIJ301" s="22"/>
      <c r="QIK301" s="22"/>
      <c r="QIL301" s="22"/>
      <c r="QIM301" s="22"/>
      <c r="QIN301" s="22"/>
      <c r="QIO301" s="22"/>
      <c r="QIP301" s="22"/>
      <c r="QIQ301" s="22"/>
      <c r="QIR301" s="22"/>
      <c r="QIS301" s="22"/>
      <c r="QIT301" s="22"/>
      <c r="QIU301" s="22"/>
      <c r="QIV301" s="22"/>
      <c r="QIW301" s="22"/>
      <c r="QIX301" s="22"/>
      <c r="QIY301" s="22"/>
      <c r="QIZ301" s="22"/>
      <c r="QJA301" s="22"/>
      <c r="QJB301" s="22"/>
      <c r="QJC301" s="22"/>
      <c r="QJD301" s="22"/>
      <c r="QJE301" s="22"/>
      <c r="QJF301" s="22"/>
      <c r="QJG301" s="22"/>
      <c r="QJH301" s="22"/>
      <c r="QJI301" s="22"/>
      <c r="QJJ301" s="22"/>
      <c r="QJK301" s="22"/>
      <c r="QJL301" s="22"/>
      <c r="QJM301" s="22"/>
      <c r="QJN301" s="22"/>
      <c r="QJO301" s="22"/>
      <c r="QJP301" s="22"/>
      <c r="QJQ301" s="22"/>
      <c r="QJR301" s="22"/>
      <c r="QJS301" s="22"/>
      <c r="QJT301" s="22"/>
      <c r="QJU301" s="22"/>
      <c r="QJV301" s="22"/>
      <c r="QJW301" s="22"/>
      <c r="QJX301" s="22"/>
      <c r="QJY301" s="22"/>
      <c r="QJZ301" s="22"/>
      <c r="QKA301" s="22"/>
      <c r="QKB301" s="22"/>
      <c r="QKC301" s="22"/>
      <c r="QKD301" s="22"/>
      <c r="QKE301" s="22"/>
      <c r="QKF301" s="22"/>
      <c r="QKG301" s="22"/>
      <c r="QKH301" s="22"/>
      <c r="QKI301" s="22"/>
      <c r="QKJ301" s="22"/>
      <c r="QKK301" s="22"/>
      <c r="QKL301" s="22"/>
      <c r="QKM301" s="22"/>
      <c r="QKN301" s="22"/>
      <c r="QKO301" s="22"/>
      <c r="QKP301" s="22"/>
      <c r="QKQ301" s="22"/>
      <c r="QKR301" s="22"/>
      <c r="QKS301" s="22"/>
      <c r="QKT301" s="22"/>
      <c r="QKU301" s="22"/>
      <c r="QKV301" s="22"/>
      <c r="QKW301" s="22"/>
      <c r="QKX301" s="22"/>
      <c r="QKY301" s="22"/>
      <c r="QKZ301" s="22"/>
      <c r="QLA301" s="22"/>
      <c r="QLB301" s="22"/>
      <c r="QLC301" s="22"/>
      <c r="QLD301" s="22"/>
      <c r="QLE301" s="22"/>
      <c r="QLF301" s="22"/>
      <c r="QLG301" s="22"/>
      <c r="QLH301" s="22"/>
      <c r="QLI301" s="22"/>
      <c r="QLJ301" s="22"/>
      <c r="QLK301" s="22"/>
      <c r="QLL301" s="22"/>
      <c r="QLM301" s="22"/>
      <c r="QLN301" s="22"/>
      <c r="QLO301" s="22"/>
      <c r="QLP301" s="22"/>
      <c r="QLQ301" s="22"/>
      <c r="QLR301" s="22"/>
      <c r="QLS301" s="22"/>
      <c r="QLT301" s="22"/>
      <c r="QLU301" s="22"/>
      <c r="QLV301" s="22"/>
      <c r="QLW301" s="22"/>
      <c r="QLX301" s="22"/>
      <c r="QLY301" s="22"/>
      <c r="QLZ301" s="22"/>
      <c r="QMA301" s="22"/>
      <c r="QMB301" s="22"/>
      <c r="QMC301" s="22"/>
      <c r="QMD301" s="22"/>
      <c r="QME301" s="22"/>
      <c r="QMF301" s="22"/>
      <c r="QMG301" s="22"/>
      <c r="QMH301" s="22"/>
      <c r="QMI301" s="22"/>
      <c r="QMJ301" s="22"/>
      <c r="QMK301" s="22"/>
      <c r="QML301" s="22"/>
      <c r="QMM301" s="22"/>
      <c r="QMN301" s="22"/>
      <c r="QMO301" s="22"/>
      <c r="QMP301" s="22"/>
      <c r="QMQ301" s="22"/>
      <c r="QMR301" s="22"/>
      <c r="QMS301" s="22"/>
      <c r="QMT301" s="22"/>
      <c r="QMU301" s="22"/>
      <c r="QMV301" s="22"/>
      <c r="QMW301" s="22"/>
      <c r="QMX301" s="22"/>
      <c r="QMY301" s="22"/>
      <c r="QMZ301" s="22"/>
      <c r="QNA301" s="22"/>
      <c r="QNB301" s="22"/>
      <c r="QNC301" s="22"/>
      <c r="QND301" s="22"/>
      <c r="QNE301" s="22"/>
      <c r="QNF301" s="22"/>
      <c r="QNG301" s="22"/>
      <c r="QNH301" s="22"/>
      <c r="QNI301" s="22"/>
      <c r="QNJ301" s="22"/>
      <c r="QNK301" s="22"/>
      <c r="QNL301" s="22"/>
      <c r="QNM301" s="22"/>
      <c r="QNN301" s="22"/>
      <c r="QNO301" s="22"/>
      <c r="QNP301" s="22"/>
      <c r="QNQ301" s="22"/>
      <c r="QNR301" s="22"/>
      <c r="QNS301" s="22"/>
      <c r="QNT301" s="22"/>
      <c r="QNU301" s="22"/>
      <c r="QNV301" s="22"/>
      <c r="QNW301" s="22"/>
      <c r="QNX301" s="22"/>
      <c r="QNY301" s="22"/>
      <c r="QNZ301" s="22"/>
      <c r="QOA301" s="22"/>
      <c r="QOB301" s="22"/>
      <c r="QOC301" s="22"/>
      <c r="QOD301" s="22"/>
      <c r="QOE301" s="22"/>
      <c r="QOF301" s="22"/>
      <c r="QOG301" s="22"/>
      <c r="QOH301" s="22"/>
      <c r="QOI301" s="22"/>
      <c r="QOJ301" s="22"/>
      <c r="QOK301" s="22"/>
      <c r="QOL301" s="22"/>
      <c r="QOM301" s="22"/>
      <c r="QON301" s="22"/>
      <c r="QOO301" s="22"/>
      <c r="QOP301" s="22"/>
      <c r="QOQ301" s="22"/>
      <c r="QOR301" s="22"/>
      <c r="QOS301" s="22"/>
      <c r="QOT301" s="22"/>
      <c r="QOU301" s="22"/>
      <c r="QOV301" s="22"/>
      <c r="QOW301" s="22"/>
      <c r="QOX301" s="22"/>
      <c r="QOY301" s="22"/>
      <c r="QOZ301" s="22"/>
      <c r="QPA301" s="22"/>
      <c r="QPB301" s="22"/>
      <c r="QPC301" s="22"/>
      <c r="QPD301" s="22"/>
      <c r="QPE301" s="22"/>
      <c r="QPF301" s="22"/>
      <c r="QPG301" s="22"/>
      <c r="QPH301" s="22"/>
      <c r="QPI301" s="22"/>
      <c r="QPJ301" s="22"/>
      <c r="QPK301" s="22"/>
      <c r="QPL301" s="22"/>
      <c r="QPM301" s="22"/>
      <c r="QPN301" s="22"/>
      <c r="QPO301" s="22"/>
      <c r="QPP301" s="22"/>
      <c r="QPQ301" s="22"/>
      <c r="QPR301" s="22"/>
      <c r="QPS301" s="22"/>
      <c r="QPT301" s="22"/>
      <c r="QPU301" s="22"/>
      <c r="QPV301" s="22"/>
      <c r="QPW301" s="22"/>
      <c r="QPX301" s="22"/>
      <c r="QPY301" s="22"/>
      <c r="QPZ301" s="22"/>
      <c r="QQA301" s="22"/>
      <c r="QQB301" s="22"/>
      <c r="QQC301" s="22"/>
      <c r="QQD301" s="22"/>
      <c r="QQE301" s="22"/>
      <c r="QQF301" s="22"/>
      <c r="QQG301" s="22"/>
      <c r="QQH301" s="22"/>
      <c r="QQI301" s="22"/>
      <c r="QQJ301" s="22"/>
      <c r="QQK301" s="22"/>
      <c r="QQL301" s="22"/>
      <c r="QQM301" s="22"/>
      <c r="QQN301" s="22"/>
      <c r="QQO301" s="22"/>
      <c r="QQP301" s="22"/>
      <c r="QQQ301" s="22"/>
      <c r="QQR301" s="22"/>
      <c r="QQS301" s="22"/>
      <c r="QQT301" s="22"/>
      <c r="QQU301" s="22"/>
      <c r="QQV301" s="22"/>
      <c r="QQW301" s="22"/>
      <c r="QQX301" s="22"/>
      <c r="QQY301" s="22"/>
      <c r="QQZ301" s="22"/>
      <c r="QRA301" s="22"/>
      <c r="QRB301" s="22"/>
      <c r="QRC301" s="22"/>
      <c r="QRD301" s="22"/>
      <c r="QRE301" s="22"/>
      <c r="QRF301" s="22"/>
      <c r="QRG301" s="22"/>
      <c r="QRH301" s="22"/>
      <c r="QRI301" s="22"/>
      <c r="QRJ301" s="22"/>
      <c r="QRK301" s="22"/>
      <c r="QRL301" s="22"/>
      <c r="QRM301" s="22"/>
      <c r="QRN301" s="22"/>
      <c r="QRO301" s="22"/>
      <c r="QRP301" s="22"/>
      <c r="QRQ301" s="22"/>
      <c r="QRR301" s="22"/>
      <c r="QRS301" s="22"/>
      <c r="QRT301" s="22"/>
      <c r="QRU301" s="22"/>
      <c r="QRV301" s="22"/>
      <c r="QRW301" s="22"/>
      <c r="QRX301" s="22"/>
      <c r="QRY301" s="22"/>
      <c r="QRZ301" s="22"/>
      <c r="QSA301" s="22"/>
      <c r="QSB301" s="22"/>
      <c r="QSC301" s="22"/>
      <c r="QSD301" s="22"/>
      <c r="QSE301" s="22"/>
      <c r="QSF301" s="22"/>
      <c r="QSG301" s="22"/>
      <c r="QSH301" s="22"/>
      <c r="QSI301" s="22"/>
      <c r="QSJ301" s="22"/>
      <c r="QSK301" s="22"/>
      <c r="QSL301" s="22"/>
      <c r="QSM301" s="22"/>
      <c r="QSN301" s="22"/>
      <c r="QSO301" s="22"/>
      <c r="QSP301" s="22"/>
      <c r="QSQ301" s="22"/>
      <c r="QSR301" s="22"/>
      <c r="QSS301" s="22"/>
      <c r="QST301" s="22"/>
      <c r="QSU301" s="22"/>
      <c r="QSV301" s="22"/>
      <c r="QSW301" s="22"/>
      <c r="QSX301" s="22"/>
      <c r="QSY301" s="22"/>
      <c r="QSZ301" s="22"/>
      <c r="QTA301" s="22"/>
      <c r="QTB301" s="22"/>
      <c r="QTC301" s="22"/>
      <c r="QTD301" s="22"/>
      <c r="QTE301" s="22"/>
      <c r="QTF301" s="22"/>
      <c r="QTG301" s="22"/>
      <c r="QTH301" s="22"/>
      <c r="QTI301" s="22"/>
      <c r="QTJ301" s="22"/>
      <c r="QTK301" s="22"/>
      <c r="QTL301" s="22"/>
      <c r="QTM301" s="22"/>
      <c r="QTN301" s="22"/>
      <c r="QTO301" s="22"/>
      <c r="QTP301" s="22"/>
      <c r="QTQ301" s="22"/>
      <c r="QTR301" s="22"/>
      <c r="QTS301" s="22"/>
      <c r="QTT301" s="22"/>
      <c r="QTU301" s="22"/>
      <c r="QTV301" s="22"/>
      <c r="QTW301" s="22"/>
      <c r="QTX301" s="22"/>
      <c r="QTY301" s="22"/>
      <c r="QTZ301" s="22"/>
      <c r="QUA301" s="22"/>
      <c r="QUB301" s="22"/>
      <c r="QUC301" s="22"/>
      <c r="QUD301" s="22"/>
      <c r="QUE301" s="22"/>
      <c r="QUF301" s="22"/>
      <c r="QUG301" s="22"/>
      <c r="QUH301" s="22"/>
      <c r="QUI301" s="22"/>
      <c r="QUJ301" s="22"/>
      <c r="QUK301" s="22"/>
      <c r="QUL301" s="22"/>
      <c r="QUM301" s="22"/>
      <c r="QUN301" s="22"/>
      <c r="QUO301" s="22"/>
      <c r="QUP301" s="22"/>
      <c r="QUQ301" s="22"/>
      <c r="QUR301" s="22"/>
      <c r="QUS301" s="22"/>
      <c r="QUT301" s="22"/>
      <c r="QUU301" s="22"/>
      <c r="QUV301" s="22"/>
      <c r="QUW301" s="22"/>
      <c r="QUX301" s="22"/>
      <c r="QUY301" s="22"/>
      <c r="QUZ301" s="22"/>
      <c r="QVA301" s="22"/>
      <c r="QVB301" s="22"/>
      <c r="QVC301" s="22"/>
      <c r="QVD301" s="22"/>
      <c r="QVE301" s="22"/>
      <c r="QVF301" s="22"/>
      <c r="QVG301" s="22"/>
      <c r="QVH301" s="22"/>
      <c r="QVI301" s="22"/>
      <c r="QVJ301" s="22"/>
      <c r="QVK301" s="22"/>
      <c r="QVL301" s="22"/>
      <c r="QVM301" s="22"/>
      <c r="QVN301" s="22"/>
      <c r="QVO301" s="22"/>
      <c r="QVP301" s="22"/>
      <c r="QVQ301" s="22"/>
      <c r="QVR301" s="22"/>
      <c r="QVS301" s="22"/>
      <c r="QVT301" s="22"/>
      <c r="QVU301" s="22"/>
      <c r="QVV301" s="22"/>
      <c r="QVW301" s="22"/>
      <c r="QVX301" s="22"/>
      <c r="QVY301" s="22"/>
      <c r="QVZ301" s="22"/>
      <c r="QWA301" s="22"/>
      <c r="QWB301" s="22"/>
      <c r="QWC301" s="22"/>
      <c r="QWD301" s="22"/>
      <c r="QWE301" s="22"/>
      <c r="QWF301" s="22"/>
      <c r="QWG301" s="22"/>
      <c r="QWH301" s="22"/>
      <c r="QWI301" s="22"/>
      <c r="QWJ301" s="22"/>
      <c r="QWK301" s="22"/>
      <c r="QWL301" s="22"/>
      <c r="QWM301" s="22"/>
      <c r="QWN301" s="22"/>
      <c r="QWO301" s="22"/>
      <c r="QWP301" s="22"/>
      <c r="QWQ301" s="22"/>
      <c r="QWR301" s="22"/>
      <c r="QWS301" s="22"/>
      <c r="QWT301" s="22"/>
      <c r="QWU301" s="22"/>
      <c r="QWV301" s="22"/>
      <c r="QWW301" s="22"/>
      <c r="QWX301" s="22"/>
      <c r="QWY301" s="22"/>
      <c r="QWZ301" s="22"/>
      <c r="QXA301" s="22"/>
      <c r="QXB301" s="22"/>
      <c r="QXC301" s="22"/>
      <c r="QXD301" s="22"/>
      <c r="QXE301" s="22"/>
      <c r="QXF301" s="22"/>
      <c r="QXG301" s="22"/>
      <c r="QXH301" s="22"/>
      <c r="QXI301" s="22"/>
      <c r="QXJ301" s="22"/>
      <c r="QXK301" s="22"/>
      <c r="QXL301" s="22"/>
      <c r="QXM301" s="22"/>
      <c r="QXN301" s="22"/>
      <c r="QXO301" s="22"/>
      <c r="QXP301" s="22"/>
      <c r="QXQ301" s="22"/>
      <c r="QXR301" s="22"/>
      <c r="QXS301" s="22"/>
      <c r="QXT301" s="22"/>
      <c r="QXU301" s="22"/>
      <c r="QXV301" s="22"/>
      <c r="QXW301" s="22"/>
      <c r="QXX301" s="22"/>
      <c r="QXY301" s="22"/>
      <c r="QXZ301" s="22"/>
      <c r="QYA301" s="22"/>
      <c r="QYB301" s="22"/>
      <c r="QYC301" s="22"/>
      <c r="QYD301" s="22"/>
      <c r="QYE301" s="22"/>
      <c r="QYF301" s="22"/>
      <c r="QYG301" s="22"/>
      <c r="QYH301" s="22"/>
      <c r="QYI301" s="22"/>
      <c r="QYJ301" s="22"/>
      <c r="QYK301" s="22"/>
      <c r="QYL301" s="22"/>
      <c r="QYM301" s="22"/>
      <c r="QYN301" s="22"/>
      <c r="QYO301" s="22"/>
      <c r="QYP301" s="22"/>
      <c r="QYQ301" s="22"/>
      <c r="QYR301" s="22"/>
      <c r="QYS301" s="22"/>
      <c r="QYT301" s="22"/>
      <c r="QYU301" s="22"/>
      <c r="QYV301" s="22"/>
      <c r="QYW301" s="22"/>
      <c r="QYX301" s="22"/>
      <c r="QYY301" s="22"/>
      <c r="QYZ301" s="22"/>
      <c r="QZA301" s="22"/>
      <c r="QZB301" s="22"/>
      <c r="QZC301" s="22"/>
      <c r="QZD301" s="22"/>
      <c r="QZE301" s="22"/>
      <c r="QZF301" s="22"/>
      <c r="QZG301" s="22"/>
      <c r="QZH301" s="22"/>
      <c r="QZI301" s="22"/>
      <c r="QZJ301" s="22"/>
      <c r="QZK301" s="22"/>
      <c r="QZL301" s="22"/>
      <c r="QZM301" s="22"/>
      <c r="QZN301" s="22"/>
      <c r="QZO301" s="22"/>
      <c r="QZP301" s="22"/>
      <c r="QZQ301" s="22"/>
      <c r="QZR301" s="22"/>
      <c r="QZS301" s="22"/>
      <c r="QZT301" s="22"/>
      <c r="QZU301" s="22"/>
      <c r="QZV301" s="22"/>
      <c r="QZW301" s="22"/>
      <c r="QZX301" s="22"/>
      <c r="QZY301" s="22"/>
      <c r="QZZ301" s="22"/>
      <c r="RAA301" s="22"/>
      <c r="RAB301" s="22"/>
      <c r="RAC301" s="22"/>
      <c r="RAD301" s="22"/>
      <c r="RAE301" s="22"/>
      <c r="RAF301" s="22"/>
      <c r="RAG301" s="22"/>
      <c r="RAH301" s="22"/>
      <c r="RAI301" s="22"/>
      <c r="RAJ301" s="22"/>
      <c r="RAK301" s="22"/>
      <c r="RAL301" s="22"/>
      <c r="RAM301" s="22"/>
      <c r="RAN301" s="22"/>
      <c r="RAO301" s="22"/>
      <c r="RAP301" s="22"/>
      <c r="RAQ301" s="22"/>
      <c r="RAR301" s="22"/>
      <c r="RAS301" s="22"/>
      <c r="RAT301" s="22"/>
      <c r="RAU301" s="22"/>
      <c r="RAV301" s="22"/>
      <c r="RAW301" s="22"/>
      <c r="RAX301" s="22"/>
      <c r="RAY301" s="22"/>
      <c r="RAZ301" s="22"/>
      <c r="RBA301" s="22"/>
      <c r="RBB301" s="22"/>
      <c r="RBC301" s="22"/>
      <c r="RBD301" s="22"/>
      <c r="RBE301" s="22"/>
      <c r="RBF301" s="22"/>
      <c r="RBG301" s="22"/>
      <c r="RBH301" s="22"/>
      <c r="RBI301" s="22"/>
      <c r="RBJ301" s="22"/>
      <c r="RBK301" s="22"/>
      <c r="RBL301" s="22"/>
      <c r="RBM301" s="22"/>
      <c r="RBN301" s="22"/>
      <c r="RBO301" s="22"/>
      <c r="RBP301" s="22"/>
      <c r="RBQ301" s="22"/>
      <c r="RBR301" s="22"/>
      <c r="RBS301" s="22"/>
      <c r="RBT301" s="22"/>
      <c r="RBU301" s="22"/>
      <c r="RBV301" s="22"/>
      <c r="RBW301" s="22"/>
      <c r="RBX301" s="22"/>
      <c r="RBY301" s="22"/>
      <c r="RBZ301" s="22"/>
      <c r="RCA301" s="22"/>
      <c r="RCB301" s="22"/>
      <c r="RCC301" s="22"/>
      <c r="RCD301" s="22"/>
      <c r="RCE301" s="22"/>
      <c r="RCF301" s="22"/>
      <c r="RCG301" s="22"/>
      <c r="RCH301" s="22"/>
      <c r="RCI301" s="22"/>
      <c r="RCJ301" s="22"/>
      <c r="RCK301" s="22"/>
      <c r="RCL301" s="22"/>
      <c r="RCM301" s="22"/>
      <c r="RCN301" s="22"/>
      <c r="RCO301" s="22"/>
      <c r="RCP301" s="22"/>
      <c r="RCQ301" s="22"/>
      <c r="RCR301" s="22"/>
      <c r="RCS301" s="22"/>
      <c r="RCT301" s="22"/>
      <c r="RCU301" s="22"/>
      <c r="RCV301" s="22"/>
      <c r="RCW301" s="22"/>
      <c r="RCX301" s="22"/>
      <c r="RCY301" s="22"/>
      <c r="RCZ301" s="22"/>
      <c r="RDA301" s="22"/>
      <c r="RDB301" s="22"/>
      <c r="RDC301" s="22"/>
      <c r="RDD301" s="22"/>
      <c r="RDE301" s="22"/>
      <c r="RDF301" s="22"/>
      <c r="RDG301" s="22"/>
      <c r="RDH301" s="22"/>
      <c r="RDI301" s="22"/>
      <c r="RDJ301" s="22"/>
      <c r="RDK301" s="22"/>
      <c r="RDL301" s="22"/>
      <c r="RDM301" s="22"/>
      <c r="RDN301" s="22"/>
      <c r="RDO301" s="22"/>
      <c r="RDP301" s="22"/>
      <c r="RDQ301" s="22"/>
      <c r="RDR301" s="22"/>
      <c r="RDS301" s="22"/>
      <c r="RDT301" s="22"/>
      <c r="RDU301" s="22"/>
      <c r="RDV301" s="22"/>
      <c r="RDW301" s="22"/>
      <c r="RDX301" s="22"/>
      <c r="RDY301" s="22"/>
      <c r="RDZ301" s="22"/>
      <c r="REA301" s="22"/>
      <c r="REB301" s="22"/>
      <c r="REC301" s="22"/>
      <c r="RED301" s="22"/>
      <c r="REE301" s="22"/>
      <c r="REF301" s="22"/>
      <c r="REG301" s="22"/>
      <c r="REH301" s="22"/>
      <c r="REI301" s="22"/>
      <c r="REJ301" s="22"/>
      <c r="REK301" s="22"/>
      <c r="REL301" s="22"/>
      <c r="REM301" s="22"/>
      <c r="REN301" s="22"/>
      <c r="REO301" s="22"/>
      <c r="REP301" s="22"/>
      <c r="REQ301" s="22"/>
      <c r="RER301" s="22"/>
      <c r="RES301" s="22"/>
      <c r="RET301" s="22"/>
      <c r="REU301" s="22"/>
      <c r="REV301" s="22"/>
      <c r="REW301" s="22"/>
      <c r="REX301" s="22"/>
      <c r="REY301" s="22"/>
      <c r="REZ301" s="22"/>
      <c r="RFA301" s="22"/>
      <c r="RFB301" s="22"/>
      <c r="RFC301" s="22"/>
      <c r="RFD301" s="22"/>
      <c r="RFE301" s="22"/>
      <c r="RFF301" s="22"/>
      <c r="RFG301" s="22"/>
      <c r="RFH301" s="22"/>
      <c r="RFI301" s="22"/>
      <c r="RFJ301" s="22"/>
      <c r="RFK301" s="22"/>
      <c r="RFL301" s="22"/>
      <c r="RFM301" s="22"/>
      <c r="RFN301" s="22"/>
      <c r="RFO301" s="22"/>
      <c r="RFP301" s="22"/>
      <c r="RFQ301" s="22"/>
      <c r="RFR301" s="22"/>
      <c r="RFS301" s="22"/>
      <c r="RFT301" s="22"/>
      <c r="RFU301" s="22"/>
      <c r="RFV301" s="22"/>
      <c r="RFW301" s="22"/>
      <c r="RFX301" s="22"/>
      <c r="RFY301" s="22"/>
      <c r="RFZ301" s="22"/>
      <c r="RGA301" s="22"/>
      <c r="RGB301" s="22"/>
      <c r="RGC301" s="22"/>
      <c r="RGD301" s="22"/>
      <c r="RGE301" s="22"/>
      <c r="RGF301" s="22"/>
      <c r="RGG301" s="22"/>
      <c r="RGH301" s="22"/>
      <c r="RGI301" s="22"/>
      <c r="RGJ301" s="22"/>
      <c r="RGK301" s="22"/>
      <c r="RGL301" s="22"/>
      <c r="RGM301" s="22"/>
      <c r="RGN301" s="22"/>
      <c r="RGO301" s="22"/>
      <c r="RGP301" s="22"/>
      <c r="RGQ301" s="22"/>
      <c r="RGR301" s="22"/>
      <c r="RGS301" s="22"/>
      <c r="RGT301" s="22"/>
      <c r="RGU301" s="22"/>
      <c r="RGV301" s="22"/>
      <c r="RGW301" s="22"/>
      <c r="RGX301" s="22"/>
      <c r="RGY301" s="22"/>
      <c r="RGZ301" s="22"/>
      <c r="RHA301" s="22"/>
      <c r="RHB301" s="22"/>
      <c r="RHC301" s="22"/>
      <c r="RHD301" s="22"/>
      <c r="RHE301" s="22"/>
      <c r="RHF301" s="22"/>
      <c r="RHG301" s="22"/>
      <c r="RHH301" s="22"/>
      <c r="RHI301" s="22"/>
      <c r="RHJ301" s="22"/>
      <c r="RHK301" s="22"/>
      <c r="RHL301" s="22"/>
      <c r="RHM301" s="22"/>
      <c r="RHN301" s="22"/>
      <c r="RHO301" s="22"/>
      <c r="RHP301" s="22"/>
      <c r="RHQ301" s="22"/>
      <c r="RHR301" s="22"/>
      <c r="RHS301" s="22"/>
      <c r="RHT301" s="22"/>
      <c r="RHU301" s="22"/>
      <c r="RHV301" s="22"/>
      <c r="RHW301" s="22"/>
      <c r="RHX301" s="22"/>
      <c r="RHY301" s="22"/>
      <c r="RHZ301" s="22"/>
      <c r="RIA301" s="22"/>
      <c r="RIB301" s="22"/>
      <c r="RIC301" s="22"/>
      <c r="RID301" s="22"/>
      <c r="RIE301" s="22"/>
      <c r="RIF301" s="22"/>
      <c r="RIG301" s="22"/>
      <c r="RIH301" s="22"/>
      <c r="RII301" s="22"/>
      <c r="RIJ301" s="22"/>
      <c r="RIK301" s="22"/>
      <c r="RIL301" s="22"/>
      <c r="RIM301" s="22"/>
      <c r="RIN301" s="22"/>
      <c r="RIO301" s="22"/>
      <c r="RIP301" s="22"/>
      <c r="RIQ301" s="22"/>
      <c r="RIR301" s="22"/>
      <c r="RIS301" s="22"/>
      <c r="RIT301" s="22"/>
      <c r="RIU301" s="22"/>
      <c r="RIV301" s="22"/>
      <c r="RIW301" s="22"/>
      <c r="RIX301" s="22"/>
      <c r="RIY301" s="22"/>
      <c r="RIZ301" s="22"/>
      <c r="RJA301" s="22"/>
      <c r="RJB301" s="22"/>
      <c r="RJC301" s="22"/>
      <c r="RJD301" s="22"/>
      <c r="RJE301" s="22"/>
      <c r="RJF301" s="22"/>
      <c r="RJG301" s="22"/>
      <c r="RJH301" s="22"/>
      <c r="RJI301" s="22"/>
      <c r="RJJ301" s="22"/>
      <c r="RJK301" s="22"/>
      <c r="RJL301" s="22"/>
      <c r="RJM301" s="22"/>
      <c r="RJN301" s="22"/>
      <c r="RJO301" s="22"/>
      <c r="RJP301" s="22"/>
      <c r="RJQ301" s="22"/>
      <c r="RJR301" s="22"/>
      <c r="RJS301" s="22"/>
      <c r="RJT301" s="22"/>
      <c r="RJU301" s="22"/>
      <c r="RJV301" s="22"/>
      <c r="RJW301" s="22"/>
      <c r="RJX301" s="22"/>
      <c r="RJY301" s="22"/>
      <c r="RJZ301" s="22"/>
      <c r="RKA301" s="22"/>
      <c r="RKB301" s="22"/>
      <c r="RKC301" s="22"/>
      <c r="RKD301" s="22"/>
      <c r="RKE301" s="22"/>
      <c r="RKF301" s="22"/>
      <c r="RKG301" s="22"/>
      <c r="RKH301" s="22"/>
      <c r="RKI301" s="22"/>
      <c r="RKJ301" s="22"/>
      <c r="RKK301" s="22"/>
      <c r="RKL301" s="22"/>
      <c r="RKM301" s="22"/>
      <c r="RKN301" s="22"/>
      <c r="RKO301" s="22"/>
      <c r="RKP301" s="22"/>
      <c r="RKQ301" s="22"/>
      <c r="RKR301" s="22"/>
      <c r="RKS301" s="22"/>
      <c r="RKT301" s="22"/>
      <c r="RKU301" s="22"/>
      <c r="RKV301" s="22"/>
      <c r="RKW301" s="22"/>
      <c r="RKX301" s="22"/>
      <c r="RKY301" s="22"/>
      <c r="RKZ301" s="22"/>
      <c r="RLA301" s="22"/>
      <c r="RLB301" s="22"/>
      <c r="RLC301" s="22"/>
      <c r="RLD301" s="22"/>
      <c r="RLE301" s="22"/>
      <c r="RLF301" s="22"/>
      <c r="RLG301" s="22"/>
      <c r="RLH301" s="22"/>
      <c r="RLI301" s="22"/>
      <c r="RLJ301" s="22"/>
      <c r="RLK301" s="22"/>
      <c r="RLL301" s="22"/>
      <c r="RLM301" s="22"/>
      <c r="RLN301" s="22"/>
      <c r="RLO301" s="22"/>
      <c r="RLP301" s="22"/>
      <c r="RLQ301" s="22"/>
      <c r="RLR301" s="22"/>
      <c r="RLS301" s="22"/>
      <c r="RLT301" s="22"/>
      <c r="RLU301" s="22"/>
      <c r="RLV301" s="22"/>
      <c r="RLW301" s="22"/>
      <c r="RLX301" s="22"/>
      <c r="RLY301" s="22"/>
      <c r="RLZ301" s="22"/>
      <c r="RMA301" s="22"/>
      <c r="RMB301" s="22"/>
      <c r="RMC301" s="22"/>
      <c r="RMD301" s="22"/>
      <c r="RME301" s="22"/>
      <c r="RMF301" s="22"/>
      <c r="RMG301" s="22"/>
      <c r="RMH301" s="22"/>
      <c r="RMI301" s="22"/>
      <c r="RMJ301" s="22"/>
      <c r="RMK301" s="22"/>
      <c r="RML301" s="22"/>
      <c r="RMM301" s="22"/>
      <c r="RMN301" s="22"/>
      <c r="RMO301" s="22"/>
      <c r="RMP301" s="22"/>
      <c r="RMQ301" s="22"/>
      <c r="RMR301" s="22"/>
      <c r="RMS301" s="22"/>
      <c r="RMT301" s="22"/>
      <c r="RMU301" s="22"/>
      <c r="RMV301" s="22"/>
      <c r="RMW301" s="22"/>
      <c r="RMX301" s="22"/>
      <c r="RMY301" s="22"/>
      <c r="RMZ301" s="22"/>
      <c r="RNA301" s="22"/>
      <c r="RNB301" s="22"/>
      <c r="RNC301" s="22"/>
      <c r="RND301" s="22"/>
      <c r="RNE301" s="22"/>
      <c r="RNF301" s="22"/>
      <c r="RNG301" s="22"/>
      <c r="RNH301" s="22"/>
      <c r="RNI301" s="22"/>
      <c r="RNJ301" s="22"/>
      <c r="RNK301" s="22"/>
      <c r="RNL301" s="22"/>
      <c r="RNM301" s="22"/>
      <c r="RNN301" s="22"/>
      <c r="RNO301" s="22"/>
      <c r="RNP301" s="22"/>
      <c r="RNQ301" s="22"/>
      <c r="RNR301" s="22"/>
      <c r="RNS301" s="22"/>
      <c r="RNT301" s="22"/>
      <c r="RNU301" s="22"/>
      <c r="RNV301" s="22"/>
      <c r="RNW301" s="22"/>
      <c r="RNX301" s="22"/>
      <c r="RNY301" s="22"/>
      <c r="RNZ301" s="22"/>
      <c r="ROA301" s="22"/>
      <c r="ROB301" s="22"/>
      <c r="ROC301" s="22"/>
      <c r="ROD301" s="22"/>
      <c r="ROE301" s="22"/>
      <c r="ROF301" s="22"/>
      <c r="ROG301" s="22"/>
      <c r="ROH301" s="22"/>
      <c r="ROI301" s="22"/>
      <c r="ROJ301" s="22"/>
      <c r="ROK301" s="22"/>
      <c r="ROL301" s="22"/>
      <c r="ROM301" s="22"/>
      <c r="RON301" s="22"/>
      <c r="ROO301" s="22"/>
      <c r="ROP301" s="22"/>
      <c r="ROQ301" s="22"/>
      <c r="ROR301" s="22"/>
      <c r="ROS301" s="22"/>
      <c r="ROT301" s="22"/>
      <c r="ROU301" s="22"/>
      <c r="ROV301" s="22"/>
      <c r="ROW301" s="22"/>
      <c r="ROX301" s="22"/>
      <c r="ROY301" s="22"/>
      <c r="ROZ301" s="22"/>
      <c r="RPA301" s="22"/>
      <c r="RPB301" s="22"/>
      <c r="RPC301" s="22"/>
      <c r="RPD301" s="22"/>
      <c r="RPE301" s="22"/>
      <c r="RPF301" s="22"/>
      <c r="RPG301" s="22"/>
      <c r="RPH301" s="22"/>
      <c r="RPI301" s="22"/>
      <c r="RPJ301" s="22"/>
      <c r="RPK301" s="22"/>
      <c r="RPL301" s="22"/>
      <c r="RPM301" s="22"/>
      <c r="RPN301" s="22"/>
      <c r="RPO301" s="22"/>
      <c r="RPP301" s="22"/>
      <c r="RPQ301" s="22"/>
      <c r="RPR301" s="22"/>
      <c r="RPS301" s="22"/>
      <c r="RPT301" s="22"/>
      <c r="RPU301" s="22"/>
      <c r="RPV301" s="22"/>
      <c r="RPW301" s="22"/>
      <c r="RPX301" s="22"/>
      <c r="RPY301" s="22"/>
      <c r="RPZ301" s="22"/>
      <c r="RQA301" s="22"/>
      <c r="RQB301" s="22"/>
      <c r="RQC301" s="22"/>
      <c r="RQD301" s="22"/>
      <c r="RQE301" s="22"/>
      <c r="RQF301" s="22"/>
      <c r="RQG301" s="22"/>
      <c r="RQH301" s="22"/>
      <c r="RQI301" s="22"/>
      <c r="RQJ301" s="22"/>
      <c r="RQK301" s="22"/>
      <c r="RQL301" s="22"/>
      <c r="RQM301" s="22"/>
      <c r="RQN301" s="22"/>
      <c r="RQO301" s="22"/>
      <c r="RQP301" s="22"/>
      <c r="RQQ301" s="22"/>
      <c r="RQR301" s="22"/>
      <c r="RQS301" s="22"/>
      <c r="RQT301" s="22"/>
      <c r="RQU301" s="22"/>
      <c r="RQV301" s="22"/>
      <c r="RQW301" s="22"/>
      <c r="RQX301" s="22"/>
      <c r="RQY301" s="22"/>
      <c r="RQZ301" s="22"/>
      <c r="RRA301" s="22"/>
      <c r="RRB301" s="22"/>
      <c r="RRC301" s="22"/>
      <c r="RRD301" s="22"/>
      <c r="RRE301" s="22"/>
      <c r="RRF301" s="22"/>
      <c r="RRG301" s="22"/>
      <c r="RRH301" s="22"/>
      <c r="RRI301" s="22"/>
      <c r="RRJ301" s="22"/>
      <c r="RRK301" s="22"/>
      <c r="RRL301" s="22"/>
      <c r="RRM301" s="22"/>
      <c r="RRN301" s="22"/>
      <c r="RRO301" s="22"/>
      <c r="RRP301" s="22"/>
      <c r="RRQ301" s="22"/>
      <c r="RRR301" s="22"/>
      <c r="RRS301" s="22"/>
      <c r="RRT301" s="22"/>
      <c r="RRU301" s="22"/>
      <c r="RRV301" s="22"/>
      <c r="RRW301" s="22"/>
      <c r="RRX301" s="22"/>
      <c r="RRY301" s="22"/>
      <c r="RRZ301" s="22"/>
      <c r="RSA301" s="22"/>
      <c r="RSB301" s="22"/>
      <c r="RSC301" s="22"/>
      <c r="RSD301" s="22"/>
      <c r="RSE301" s="22"/>
      <c r="RSF301" s="22"/>
      <c r="RSG301" s="22"/>
      <c r="RSH301" s="22"/>
      <c r="RSI301" s="22"/>
      <c r="RSJ301" s="22"/>
      <c r="RSK301" s="22"/>
      <c r="RSL301" s="22"/>
      <c r="RSM301" s="22"/>
      <c r="RSN301" s="22"/>
      <c r="RSO301" s="22"/>
      <c r="RSP301" s="22"/>
      <c r="RSQ301" s="22"/>
      <c r="RSR301" s="22"/>
      <c r="RSS301" s="22"/>
      <c r="RST301" s="22"/>
      <c r="RSU301" s="22"/>
      <c r="RSV301" s="22"/>
      <c r="RSW301" s="22"/>
      <c r="RSX301" s="22"/>
      <c r="RSY301" s="22"/>
      <c r="RSZ301" s="22"/>
      <c r="RTA301" s="22"/>
      <c r="RTB301" s="22"/>
      <c r="RTC301" s="22"/>
      <c r="RTD301" s="22"/>
      <c r="RTE301" s="22"/>
      <c r="RTF301" s="22"/>
      <c r="RTG301" s="22"/>
      <c r="RTH301" s="22"/>
      <c r="RTI301" s="22"/>
      <c r="RTJ301" s="22"/>
      <c r="RTK301" s="22"/>
      <c r="RTL301" s="22"/>
      <c r="RTM301" s="22"/>
      <c r="RTN301" s="22"/>
      <c r="RTO301" s="22"/>
      <c r="RTP301" s="22"/>
      <c r="RTQ301" s="22"/>
      <c r="RTR301" s="22"/>
      <c r="RTS301" s="22"/>
      <c r="RTT301" s="22"/>
      <c r="RTU301" s="22"/>
      <c r="RTV301" s="22"/>
      <c r="RTW301" s="22"/>
      <c r="RTX301" s="22"/>
      <c r="RTY301" s="22"/>
      <c r="RTZ301" s="22"/>
      <c r="RUA301" s="22"/>
      <c r="RUB301" s="22"/>
      <c r="RUC301" s="22"/>
      <c r="RUD301" s="22"/>
      <c r="RUE301" s="22"/>
      <c r="RUF301" s="22"/>
      <c r="RUG301" s="22"/>
      <c r="RUH301" s="22"/>
      <c r="RUI301" s="22"/>
      <c r="RUJ301" s="22"/>
      <c r="RUK301" s="22"/>
      <c r="RUL301" s="22"/>
      <c r="RUM301" s="22"/>
      <c r="RUN301" s="22"/>
      <c r="RUO301" s="22"/>
      <c r="RUP301" s="22"/>
      <c r="RUQ301" s="22"/>
      <c r="RUR301" s="22"/>
      <c r="RUS301" s="22"/>
      <c r="RUT301" s="22"/>
      <c r="RUU301" s="22"/>
      <c r="RUV301" s="22"/>
      <c r="RUW301" s="22"/>
      <c r="RUX301" s="22"/>
      <c r="RUY301" s="22"/>
      <c r="RUZ301" s="22"/>
      <c r="RVA301" s="22"/>
      <c r="RVB301" s="22"/>
      <c r="RVC301" s="22"/>
      <c r="RVD301" s="22"/>
      <c r="RVE301" s="22"/>
      <c r="RVF301" s="22"/>
      <c r="RVG301" s="22"/>
      <c r="RVH301" s="22"/>
      <c r="RVI301" s="22"/>
      <c r="RVJ301" s="22"/>
      <c r="RVK301" s="22"/>
      <c r="RVL301" s="22"/>
      <c r="RVM301" s="22"/>
      <c r="RVN301" s="22"/>
      <c r="RVO301" s="22"/>
      <c r="RVP301" s="22"/>
      <c r="RVQ301" s="22"/>
      <c r="RVR301" s="22"/>
      <c r="RVS301" s="22"/>
      <c r="RVT301" s="22"/>
      <c r="RVU301" s="22"/>
      <c r="RVV301" s="22"/>
      <c r="RVW301" s="22"/>
      <c r="RVX301" s="22"/>
      <c r="RVY301" s="22"/>
      <c r="RVZ301" s="22"/>
      <c r="RWA301" s="22"/>
      <c r="RWB301" s="22"/>
      <c r="RWC301" s="22"/>
      <c r="RWD301" s="22"/>
      <c r="RWE301" s="22"/>
      <c r="RWF301" s="22"/>
      <c r="RWG301" s="22"/>
      <c r="RWH301" s="22"/>
      <c r="RWI301" s="22"/>
      <c r="RWJ301" s="22"/>
      <c r="RWK301" s="22"/>
      <c r="RWL301" s="22"/>
      <c r="RWM301" s="22"/>
      <c r="RWN301" s="22"/>
      <c r="RWO301" s="22"/>
      <c r="RWP301" s="22"/>
      <c r="RWQ301" s="22"/>
      <c r="RWR301" s="22"/>
      <c r="RWS301" s="22"/>
      <c r="RWT301" s="22"/>
      <c r="RWU301" s="22"/>
      <c r="RWV301" s="22"/>
      <c r="RWW301" s="22"/>
      <c r="RWX301" s="22"/>
      <c r="RWY301" s="22"/>
      <c r="RWZ301" s="22"/>
      <c r="RXA301" s="22"/>
      <c r="RXB301" s="22"/>
      <c r="RXC301" s="22"/>
      <c r="RXD301" s="22"/>
      <c r="RXE301" s="22"/>
      <c r="RXF301" s="22"/>
      <c r="RXG301" s="22"/>
      <c r="RXH301" s="22"/>
      <c r="RXI301" s="22"/>
      <c r="RXJ301" s="22"/>
      <c r="RXK301" s="22"/>
      <c r="RXL301" s="22"/>
      <c r="RXM301" s="22"/>
      <c r="RXN301" s="22"/>
      <c r="RXO301" s="22"/>
      <c r="RXP301" s="22"/>
      <c r="RXQ301" s="22"/>
      <c r="RXR301" s="22"/>
      <c r="RXS301" s="22"/>
      <c r="RXT301" s="22"/>
      <c r="RXU301" s="22"/>
      <c r="RXV301" s="22"/>
      <c r="RXW301" s="22"/>
      <c r="RXX301" s="22"/>
      <c r="RXY301" s="22"/>
      <c r="RXZ301" s="22"/>
      <c r="RYA301" s="22"/>
      <c r="RYB301" s="22"/>
      <c r="RYC301" s="22"/>
      <c r="RYD301" s="22"/>
      <c r="RYE301" s="22"/>
      <c r="RYF301" s="22"/>
      <c r="RYG301" s="22"/>
      <c r="RYH301" s="22"/>
      <c r="RYI301" s="22"/>
      <c r="RYJ301" s="22"/>
      <c r="RYK301" s="22"/>
      <c r="RYL301" s="22"/>
      <c r="RYM301" s="22"/>
      <c r="RYN301" s="22"/>
      <c r="RYO301" s="22"/>
      <c r="RYP301" s="22"/>
      <c r="RYQ301" s="22"/>
      <c r="RYR301" s="22"/>
      <c r="RYS301" s="22"/>
      <c r="RYT301" s="22"/>
      <c r="RYU301" s="22"/>
      <c r="RYV301" s="22"/>
      <c r="RYW301" s="22"/>
      <c r="RYX301" s="22"/>
      <c r="RYY301" s="22"/>
      <c r="RYZ301" s="22"/>
      <c r="RZA301" s="22"/>
      <c r="RZB301" s="22"/>
      <c r="RZC301" s="22"/>
      <c r="RZD301" s="22"/>
      <c r="RZE301" s="22"/>
      <c r="RZF301" s="22"/>
      <c r="RZG301" s="22"/>
      <c r="RZH301" s="22"/>
      <c r="RZI301" s="22"/>
      <c r="RZJ301" s="22"/>
      <c r="RZK301" s="22"/>
      <c r="RZL301" s="22"/>
      <c r="RZM301" s="22"/>
      <c r="RZN301" s="22"/>
      <c r="RZO301" s="22"/>
      <c r="RZP301" s="22"/>
      <c r="RZQ301" s="22"/>
      <c r="RZR301" s="22"/>
      <c r="RZS301" s="22"/>
      <c r="RZT301" s="22"/>
      <c r="RZU301" s="22"/>
      <c r="RZV301" s="22"/>
      <c r="RZW301" s="22"/>
      <c r="RZX301" s="22"/>
      <c r="RZY301" s="22"/>
      <c r="RZZ301" s="22"/>
      <c r="SAA301" s="22"/>
      <c r="SAB301" s="22"/>
      <c r="SAC301" s="22"/>
      <c r="SAD301" s="22"/>
      <c r="SAE301" s="22"/>
      <c r="SAF301" s="22"/>
      <c r="SAG301" s="22"/>
      <c r="SAH301" s="22"/>
      <c r="SAI301" s="22"/>
      <c r="SAJ301" s="22"/>
      <c r="SAK301" s="22"/>
      <c r="SAL301" s="22"/>
      <c r="SAM301" s="22"/>
      <c r="SAN301" s="22"/>
      <c r="SAO301" s="22"/>
      <c r="SAP301" s="22"/>
      <c r="SAQ301" s="22"/>
      <c r="SAR301" s="22"/>
      <c r="SAS301" s="22"/>
      <c r="SAT301" s="22"/>
      <c r="SAU301" s="22"/>
      <c r="SAV301" s="22"/>
      <c r="SAW301" s="22"/>
      <c r="SAX301" s="22"/>
      <c r="SAY301" s="22"/>
      <c r="SAZ301" s="22"/>
      <c r="SBA301" s="22"/>
      <c r="SBB301" s="22"/>
      <c r="SBC301" s="22"/>
      <c r="SBD301" s="22"/>
      <c r="SBE301" s="22"/>
      <c r="SBF301" s="22"/>
      <c r="SBG301" s="22"/>
      <c r="SBH301" s="22"/>
      <c r="SBI301" s="22"/>
      <c r="SBJ301" s="22"/>
      <c r="SBK301" s="22"/>
      <c r="SBL301" s="22"/>
      <c r="SBM301" s="22"/>
      <c r="SBN301" s="22"/>
      <c r="SBO301" s="22"/>
      <c r="SBP301" s="22"/>
      <c r="SBQ301" s="22"/>
      <c r="SBR301" s="22"/>
      <c r="SBS301" s="22"/>
      <c r="SBT301" s="22"/>
      <c r="SBU301" s="22"/>
      <c r="SBV301" s="22"/>
      <c r="SBW301" s="22"/>
      <c r="SBX301" s="22"/>
      <c r="SBY301" s="22"/>
      <c r="SBZ301" s="22"/>
      <c r="SCA301" s="22"/>
      <c r="SCB301" s="22"/>
      <c r="SCC301" s="22"/>
      <c r="SCD301" s="22"/>
      <c r="SCE301" s="22"/>
      <c r="SCF301" s="22"/>
      <c r="SCG301" s="22"/>
      <c r="SCH301" s="22"/>
      <c r="SCI301" s="22"/>
      <c r="SCJ301" s="22"/>
      <c r="SCK301" s="22"/>
      <c r="SCL301" s="22"/>
      <c r="SCM301" s="22"/>
      <c r="SCN301" s="22"/>
      <c r="SCO301" s="22"/>
      <c r="SCP301" s="22"/>
      <c r="SCQ301" s="22"/>
      <c r="SCR301" s="22"/>
      <c r="SCS301" s="22"/>
      <c r="SCT301" s="22"/>
      <c r="SCU301" s="22"/>
      <c r="SCV301" s="22"/>
      <c r="SCW301" s="22"/>
      <c r="SCX301" s="22"/>
      <c r="SCY301" s="22"/>
      <c r="SCZ301" s="22"/>
      <c r="SDA301" s="22"/>
      <c r="SDB301" s="22"/>
      <c r="SDC301" s="22"/>
      <c r="SDD301" s="22"/>
      <c r="SDE301" s="22"/>
      <c r="SDF301" s="22"/>
      <c r="SDG301" s="22"/>
      <c r="SDH301" s="22"/>
      <c r="SDI301" s="22"/>
      <c r="SDJ301" s="22"/>
      <c r="SDK301" s="22"/>
      <c r="SDL301" s="22"/>
      <c r="SDM301" s="22"/>
      <c r="SDN301" s="22"/>
      <c r="SDO301" s="22"/>
      <c r="SDP301" s="22"/>
      <c r="SDQ301" s="22"/>
      <c r="SDR301" s="22"/>
      <c r="SDS301" s="22"/>
      <c r="SDT301" s="22"/>
      <c r="SDU301" s="22"/>
      <c r="SDV301" s="22"/>
      <c r="SDW301" s="22"/>
      <c r="SDX301" s="22"/>
      <c r="SDY301" s="22"/>
      <c r="SDZ301" s="22"/>
      <c r="SEA301" s="22"/>
      <c r="SEB301" s="22"/>
      <c r="SEC301" s="22"/>
      <c r="SED301" s="22"/>
      <c r="SEE301" s="22"/>
      <c r="SEF301" s="22"/>
      <c r="SEG301" s="22"/>
      <c r="SEH301" s="22"/>
      <c r="SEI301" s="22"/>
      <c r="SEJ301" s="22"/>
      <c r="SEK301" s="22"/>
      <c r="SEL301" s="22"/>
      <c r="SEM301" s="22"/>
      <c r="SEN301" s="22"/>
      <c r="SEO301" s="22"/>
      <c r="SEP301" s="22"/>
      <c r="SEQ301" s="22"/>
      <c r="SER301" s="22"/>
      <c r="SES301" s="22"/>
      <c r="SET301" s="22"/>
      <c r="SEU301" s="22"/>
      <c r="SEV301" s="22"/>
      <c r="SEW301" s="22"/>
      <c r="SEX301" s="22"/>
      <c r="SEY301" s="22"/>
      <c r="SEZ301" s="22"/>
      <c r="SFA301" s="22"/>
      <c r="SFB301" s="22"/>
      <c r="SFC301" s="22"/>
      <c r="SFD301" s="22"/>
      <c r="SFE301" s="22"/>
      <c r="SFF301" s="22"/>
      <c r="SFG301" s="22"/>
      <c r="SFH301" s="22"/>
      <c r="SFI301" s="22"/>
      <c r="SFJ301" s="22"/>
      <c r="SFK301" s="22"/>
      <c r="SFL301" s="22"/>
      <c r="SFM301" s="22"/>
      <c r="SFN301" s="22"/>
      <c r="SFO301" s="22"/>
      <c r="SFP301" s="22"/>
      <c r="SFQ301" s="22"/>
      <c r="SFR301" s="22"/>
      <c r="SFS301" s="22"/>
      <c r="SFT301" s="22"/>
      <c r="SFU301" s="22"/>
      <c r="SFV301" s="22"/>
      <c r="SFW301" s="22"/>
      <c r="SFX301" s="22"/>
      <c r="SFY301" s="22"/>
      <c r="SFZ301" s="22"/>
      <c r="SGA301" s="22"/>
      <c r="SGB301" s="22"/>
      <c r="SGC301" s="22"/>
      <c r="SGD301" s="22"/>
      <c r="SGE301" s="22"/>
      <c r="SGF301" s="22"/>
      <c r="SGG301" s="22"/>
      <c r="SGH301" s="22"/>
      <c r="SGI301" s="22"/>
      <c r="SGJ301" s="22"/>
      <c r="SGK301" s="22"/>
      <c r="SGL301" s="22"/>
      <c r="SGM301" s="22"/>
      <c r="SGN301" s="22"/>
      <c r="SGO301" s="22"/>
      <c r="SGP301" s="22"/>
      <c r="SGQ301" s="22"/>
      <c r="SGR301" s="22"/>
      <c r="SGS301" s="22"/>
      <c r="SGT301" s="22"/>
      <c r="SGU301" s="22"/>
      <c r="SGV301" s="22"/>
      <c r="SGW301" s="22"/>
      <c r="SGX301" s="22"/>
      <c r="SGY301" s="22"/>
      <c r="SGZ301" s="22"/>
      <c r="SHA301" s="22"/>
      <c r="SHB301" s="22"/>
      <c r="SHC301" s="22"/>
      <c r="SHD301" s="22"/>
      <c r="SHE301" s="22"/>
      <c r="SHF301" s="22"/>
      <c r="SHG301" s="22"/>
      <c r="SHH301" s="22"/>
      <c r="SHI301" s="22"/>
      <c r="SHJ301" s="22"/>
      <c r="SHK301" s="22"/>
      <c r="SHL301" s="22"/>
      <c r="SHM301" s="22"/>
      <c r="SHN301" s="22"/>
      <c r="SHO301" s="22"/>
      <c r="SHP301" s="22"/>
      <c r="SHQ301" s="22"/>
      <c r="SHR301" s="22"/>
      <c r="SHS301" s="22"/>
      <c r="SHT301" s="22"/>
      <c r="SHU301" s="22"/>
      <c r="SHV301" s="22"/>
      <c r="SHW301" s="22"/>
      <c r="SHX301" s="22"/>
      <c r="SHY301" s="22"/>
      <c r="SHZ301" s="22"/>
      <c r="SIA301" s="22"/>
      <c r="SIB301" s="22"/>
      <c r="SIC301" s="22"/>
      <c r="SID301" s="22"/>
      <c r="SIE301" s="22"/>
      <c r="SIF301" s="22"/>
      <c r="SIG301" s="22"/>
      <c r="SIH301" s="22"/>
      <c r="SII301" s="22"/>
      <c r="SIJ301" s="22"/>
      <c r="SIK301" s="22"/>
      <c r="SIL301" s="22"/>
      <c r="SIM301" s="22"/>
      <c r="SIN301" s="22"/>
      <c r="SIO301" s="22"/>
      <c r="SIP301" s="22"/>
      <c r="SIQ301" s="22"/>
      <c r="SIR301" s="22"/>
      <c r="SIS301" s="22"/>
      <c r="SIT301" s="22"/>
      <c r="SIU301" s="22"/>
      <c r="SIV301" s="22"/>
      <c r="SIW301" s="22"/>
      <c r="SIX301" s="22"/>
      <c r="SIY301" s="22"/>
      <c r="SIZ301" s="22"/>
      <c r="SJA301" s="22"/>
      <c r="SJB301" s="22"/>
      <c r="SJC301" s="22"/>
      <c r="SJD301" s="22"/>
      <c r="SJE301" s="22"/>
      <c r="SJF301" s="22"/>
      <c r="SJG301" s="22"/>
      <c r="SJH301" s="22"/>
      <c r="SJI301" s="22"/>
      <c r="SJJ301" s="22"/>
      <c r="SJK301" s="22"/>
      <c r="SJL301" s="22"/>
      <c r="SJM301" s="22"/>
      <c r="SJN301" s="22"/>
      <c r="SJO301" s="22"/>
      <c r="SJP301" s="22"/>
      <c r="SJQ301" s="22"/>
      <c r="SJR301" s="22"/>
      <c r="SJS301" s="22"/>
      <c r="SJT301" s="22"/>
      <c r="SJU301" s="22"/>
      <c r="SJV301" s="22"/>
      <c r="SJW301" s="22"/>
      <c r="SJX301" s="22"/>
      <c r="SJY301" s="22"/>
      <c r="SJZ301" s="22"/>
      <c r="SKA301" s="22"/>
      <c r="SKB301" s="22"/>
      <c r="SKC301" s="22"/>
      <c r="SKD301" s="22"/>
      <c r="SKE301" s="22"/>
      <c r="SKF301" s="22"/>
      <c r="SKG301" s="22"/>
      <c r="SKH301" s="22"/>
      <c r="SKI301" s="22"/>
      <c r="SKJ301" s="22"/>
      <c r="SKK301" s="22"/>
      <c r="SKL301" s="22"/>
      <c r="SKM301" s="22"/>
      <c r="SKN301" s="22"/>
      <c r="SKO301" s="22"/>
      <c r="SKP301" s="22"/>
      <c r="SKQ301" s="22"/>
      <c r="SKR301" s="22"/>
      <c r="SKS301" s="22"/>
      <c r="SKT301" s="22"/>
      <c r="SKU301" s="22"/>
      <c r="SKV301" s="22"/>
      <c r="SKW301" s="22"/>
      <c r="SKX301" s="22"/>
      <c r="SKY301" s="22"/>
      <c r="SKZ301" s="22"/>
      <c r="SLA301" s="22"/>
      <c r="SLB301" s="22"/>
      <c r="SLC301" s="22"/>
      <c r="SLD301" s="22"/>
      <c r="SLE301" s="22"/>
      <c r="SLF301" s="22"/>
      <c r="SLG301" s="22"/>
      <c r="SLH301" s="22"/>
      <c r="SLI301" s="22"/>
      <c r="SLJ301" s="22"/>
      <c r="SLK301" s="22"/>
      <c r="SLL301" s="22"/>
      <c r="SLM301" s="22"/>
      <c r="SLN301" s="22"/>
      <c r="SLO301" s="22"/>
      <c r="SLP301" s="22"/>
      <c r="SLQ301" s="22"/>
      <c r="SLR301" s="22"/>
      <c r="SLS301" s="22"/>
      <c r="SLT301" s="22"/>
      <c r="SLU301" s="22"/>
      <c r="SLV301" s="22"/>
      <c r="SLW301" s="22"/>
      <c r="SLX301" s="22"/>
      <c r="SLY301" s="22"/>
      <c r="SLZ301" s="22"/>
      <c r="SMA301" s="22"/>
      <c r="SMB301" s="22"/>
      <c r="SMC301" s="22"/>
      <c r="SMD301" s="22"/>
      <c r="SME301" s="22"/>
      <c r="SMF301" s="22"/>
      <c r="SMG301" s="22"/>
      <c r="SMH301" s="22"/>
      <c r="SMI301" s="22"/>
      <c r="SMJ301" s="22"/>
      <c r="SMK301" s="22"/>
      <c r="SML301" s="22"/>
      <c r="SMM301" s="22"/>
      <c r="SMN301" s="22"/>
      <c r="SMO301" s="22"/>
      <c r="SMP301" s="22"/>
      <c r="SMQ301" s="22"/>
      <c r="SMR301" s="22"/>
      <c r="SMS301" s="22"/>
      <c r="SMT301" s="22"/>
      <c r="SMU301" s="22"/>
      <c r="SMV301" s="22"/>
      <c r="SMW301" s="22"/>
      <c r="SMX301" s="22"/>
      <c r="SMY301" s="22"/>
      <c r="SMZ301" s="22"/>
      <c r="SNA301" s="22"/>
      <c r="SNB301" s="22"/>
      <c r="SNC301" s="22"/>
      <c r="SND301" s="22"/>
      <c r="SNE301" s="22"/>
      <c r="SNF301" s="22"/>
      <c r="SNG301" s="22"/>
      <c r="SNH301" s="22"/>
      <c r="SNI301" s="22"/>
      <c r="SNJ301" s="22"/>
      <c r="SNK301" s="22"/>
      <c r="SNL301" s="22"/>
      <c r="SNM301" s="22"/>
      <c r="SNN301" s="22"/>
      <c r="SNO301" s="22"/>
      <c r="SNP301" s="22"/>
      <c r="SNQ301" s="22"/>
      <c r="SNR301" s="22"/>
      <c r="SNS301" s="22"/>
      <c r="SNT301" s="22"/>
      <c r="SNU301" s="22"/>
      <c r="SNV301" s="22"/>
      <c r="SNW301" s="22"/>
      <c r="SNX301" s="22"/>
      <c r="SNY301" s="22"/>
      <c r="SNZ301" s="22"/>
      <c r="SOA301" s="22"/>
      <c r="SOB301" s="22"/>
      <c r="SOC301" s="22"/>
      <c r="SOD301" s="22"/>
      <c r="SOE301" s="22"/>
      <c r="SOF301" s="22"/>
      <c r="SOG301" s="22"/>
      <c r="SOH301" s="22"/>
      <c r="SOI301" s="22"/>
      <c r="SOJ301" s="22"/>
      <c r="SOK301" s="22"/>
      <c r="SOL301" s="22"/>
      <c r="SOM301" s="22"/>
      <c r="SON301" s="22"/>
      <c r="SOO301" s="22"/>
      <c r="SOP301" s="22"/>
      <c r="SOQ301" s="22"/>
      <c r="SOR301" s="22"/>
      <c r="SOS301" s="22"/>
      <c r="SOT301" s="22"/>
      <c r="SOU301" s="22"/>
      <c r="SOV301" s="22"/>
      <c r="SOW301" s="22"/>
      <c r="SOX301" s="22"/>
      <c r="SOY301" s="22"/>
      <c r="SOZ301" s="22"/>
      <c r="SPA301" s="22"/>
      <c r="SPB301" s="22"/>
      <c r="SPC301" s="22"/>
      <c r="SPD301" s="22"/>
      <c r="SPE301" s="22"/>
      <c r="SPF301" s="22"/>
      <c r="SPG301" s="22"/>
      <c r="SPH301" s="22"/>
      <c r="SPI301" s="22"/>
      <c r="SPJ301" s="22"/>
      <c r="SPK301" s="22"/>
      <c r="SPL301" s="22"/>
      <c r="SPM301" s="22"/>
      <c r="SPN301" s="22"/>
      <c r="SPO301" s="22"/>
      <c r="SPP301" s="22"/>
      <c r="SPQ301" s="22"/>
      <c r="SPR301" s="22"/>
      <c r="SPS301" s="22"/>
      <c r="SPT301" s="22"/>
      <c r="SPU301" s="22"/>
      <c r="SPV301" s="22"/>
      <c r="SPW301" s="22"/>
      <c r="SPX301" s="22"/>
      <c r="SPY301" s="22"/>
      <c r="SPZ301" s="22"/>
      <c r="SQA301" s="22"/>
      <c r="SQB301" s="22"/>
      <c r="SQC301" s="22"/>
      <c r="SQD301" s="22"/>
      <c r="SQE301" s="22"/>
      <c r="SQF301" s="22"/>
      <c r="SQG301" s="22"/>
      <c r="SQH301" s="22"/>
      <c r="SQI301" s="22"/>
      <c r="SQJ301" s="22"/>
      <c r="SQK301" s="22"/>
      <c r="SQL301" s="22"/>
      <c r="SQM301" s="22"/>
      <c r="SQN301" s="22"/>
      <c r="SQO301" s="22"/>
      <c r="SQP301" s="22"/>
      <c r="SQQ301" s="22"/>
      <c r="SQR301" s="22"/>
      <c r="SQS301" s="22"/>
      <c r="SQT301" s="22"/>
      <c r="SQU301" s="22"/>
      <c r="SQV301" s="22"/>
      <c r="SQW301" s="22"/>
      <c r="SQX301" s="22"/>
      <c r="SQY301" s="22"/>
      <c r="SQZ301" s="22"/>
      <c r="SRA301" s="22"/>
      <c r="SRB301" s="22"/>
      <c r="SRC301" s="22"/>
      <c r="SRD301" s="22"/>
      <c r="SRE301" s="22"/>
      <c r="SRF301" s="22"/>
      <c r="SRG301" s="22"/>
      <c r="SRH301" s="22"/>
      <c r="SRI301" s="22"/>
      <c r="SRJ301" s="22"/>
      <c r="SRK301" s="22"/>
      <c r="SRL301" s="22"/>
      <c r="SRM301" s="22"/>
      <c r="SRN301" s="22"/>
      <c r="SRO301" s="22"/>
      <c r="SRP301" s="22"/>
      <c r="SRQ301" s="22"/>
      <c r="SRR301" s="22"/>
      <c r="SRS301" s="22"/>
      <c r="SRT301" s="22"/>
      <c r="SRU301" s="22"/>
      <c r="SRV301" s="22"/>
      <c r="SRW301" s="22"/>
      <c r="SRX301" s="22"/>
      <c r="SRY301" s="22"/>
      <c r="SRZ301" s="22"/>
      <c r="SSA301" s="22"/>
      <c r="SSB301" s="22"/>
      <c r="SSC301" s="22"/>
      <c r="SSD301" s="22"/>
      <c r="SSE301" s="22"/>
      <c r="SSF301" s="22"/>
      <c r="SSG301" s="22"/>
      <c r="SSH301" s="22"/>
      <c r="SSI301" s="22"/>
      <c r="SSJ301" s="22"/>
      <c r="SSK301" s="22"/>
      <c r="SSL301" s="22"/>
      <c r="SSM301" s="22"/>
      <c r="SSN301" s="22"/>
      <c r="SSO301" s="22"/>
      <c r="SSP301" s="22"/>
      <c r="SSQ301" s="22"/>
      <c r="SSR301" s="22"/>
      <c r="SSS301" s="22"/>
      <c r="SST301" s="22"/>
      <c r="SSU301" s="22"/>
      <c r="SSV301" s="22"/>
      <c r="SSW301" s="22"/>
      <c r="SSX301" s="22"/>
      <c r="SSY301" s="22"/>
      <c r="SSZ301" s="22"/>
      <c r="STA301" s="22"/>
      <c r="STB301" s="22"/>
      <c r="STC301" s="22"/>
      <c r="STD301" s="22"/>
      <c r="STE301" s="22"/>
      <c r="STF301" s="22"/>
      <c r="STG301" s="22"/>
      <c r="STH301" s="22"/>
      <c r="STI301" s="22"/>
      <c r="STJ301" s="22"/>
      <c r="STK301" s="22"/>
      <c r="STL301" s="22"/>
      <c r="STM301" s="22"/>
      <c r="STN301" s="22"/>
      <c r="STO301" s="22"/>
      <c r="STP301" s="22"/>
      <c r="STQ301" s="22"/>
      <c r="STR301" s="22"/>
      <c r="STS301" s="22"/>
      <c r="STT301" s="22"/>
      <c r="STU301" s="22"/>
      <c r="STV301" s="22"/>
      <c r="STW301" s="22"/>
      <c r="STX301" s="22"/>
      <c r="STY301" s="22"/>
      <c r="STZ301" s="22"/>
      <c r="SUA301" s="22"/>
      <c r="SUB301" s="22"/>
      <c r="SUC301" s="22"/>
      <c r="SUD301" s="22"/>
      <c r="SUE301" s="22"/>
      <c r="SUF301" s="22"/>
      <c r="SUG301" s="22"/>
      <c r="SUH301" s="22"/>
      <c r="SUI301" s="22"/>
      <c r="SUJ301" s="22"/>
      <c r="SUK301" s="22"/>
      <c r="SUL301" s="22"/>
      <c r="SUM301" s="22"/>
      <c r="SUN301" s="22"/>
      <c r="SUO301" s="22"/>
      <c r="SUP301" s="22"/>
      <c r="SUQ301" s="22"/>
      <c r="SUR301" s="22"/>
      <c r="SUS301" s="22"/>
      <c r="SUT301" s="22"/>
      <c r="SUU301" s="22"/>
      <c r="SUV301" s="22"/>
      <c r="SUW301" s="22"/>
      <c r="SUX301" s="22"/>
      <c r="SUY301" s="22"/>
      <c r="SUZ301" s="22"/>
      <c r="SVA301" s="22"/>
      <c r="SVB301" s="22"/>
      <c r="SVC301" s="22"/>
      <c r="SVD301" s="22"/>
      <c r="SVE301" s="22"/>
      <c r="SVF301" s="22"/>
      <c r="SVG301" s="22"/>
      <c r="SVH301" s="22"/>
      <c r="SVI301" s="22"/>
      <c r="SVJ301" s="22"/>
      <c r="SVK301" s="22"/>
      <c r="SVL301" s="22"/>
      <c r="SVM301" s="22"/>
      <c r="SVN301" s="22"/>
      <c r="SVO301" s="22"/>
      <c r="SVP301" s="22"/>
      <c r="SVQ301" s="22"/>
      <c r="SVR301" s="22"/>
      <c r="SVS301" s="22"/>
      <c r="SVT301" s="22"/>
      <c r="SVU301" s="22"/>
      <c r="SVV301" s="22"/>
      <c r="SVW301" s="22"/>
      <c r="SVX301" s="22"/>
      <c r="SVY301" s="22"/>
      <c r="SVZ301" s="22"/>
      <c r="SWA301" s="22"/>
      <c r="SWB301" s="22"/>
      <c r="SWC301" s="22"/>
      <c r="SWD301" s="22"/>
      <c r="SWE301" s="22"/>
      <c r="SWF301" s="22"/>
      <c r="SWG301" s="22"/>
      <c r="SWH301" s="22"/>
      <c r="SWI301" s="22"/>
      <c r="SWJ301" s="22"/>
      <c r="SWK301" s="22"/>
      <c r="SWL301" s="22"/>
      <c r="SWM301" s="22"/>
      <c r="SWN301" s="22"/>
      <c r="SWO301" s="22"/>
      <c r="SWP301" s="22"/>
      <c r="SWQ301" s="22"/>
      <c r="SWR301" s="22"/>
      <c r="SWS301" s="22"/>
      <c r="SWT301" s="22"/>
      <c r="SWU301" s="22"/>
      <c r="SWV301" s="22"/>
      <c r="SWW301" s="22"/>
      <c r="SWX301" s="22"/>
      <c r="SWY301" s="22"/>
      <c r="SWZ301" s="22"/>
      <c r="SXA301" s="22"/>
      <c r="SXB301" s="22"/>
      <c r="SXC301" s="22"/>
      <c r="SXD301" s="22"/>
      <c r="SXE301" s="22"/>
      <c r="SXF301" s="22"/>
      <c r="SXG301" s="22"/>
      <c r="SXH301" s="22"/>
      <c r="SXI301" s="22"/>
      <c r="SXJ301" s="22"/>
      <c r="SXK301" s="22"/>
      <c r="SXL301" s="22"/>
      <c r="SXM301" s="22"/>
      <c r="SXN301" s="22"/>
      <c r="SXO301" s="22"/>
      <c r="SXP301" s="22"/>
      <c r="SXQ301" s="22"/>
      <c r="SXR301" s="22"/>
      <c r="SXS301" s="22"/>
      <c r="SXT301" s="22"/>
      <c r="SXU301" s="22"/>
      <c r="SXV301" s="22"/>
      <c r="SXW301" s="22"/>
      <c r="SXX301" s="22"/>
      <c r="SXY301" s="22"/>
      <c r="SXZ301" s="22"/>
      <c r="SYA301" s="22"/>
      <c r="SYB301" s="22"/>
      <c r="SYC301" s="22"/>
      <c r="SYD301" s="22"/>
      <c r="SYE301" s="22"/>
      <c r="SYF301" s="22"/>
      <c r="SYG301" s="22"/>
      <c r="SYH301" s="22"/>
      <c r="SYI301" s="22"/>
      <c r="SYJ301" s="22"/>
      <c r="SYK301" s="22"/>
      <c r="SYL301" s="22"/>
      <c r="SYM301" s="22"/>
      <c r="SYN301" s="22"/>
      <c r="SYO301" s="22"/>
      <c r="SYP301" s="22"/>
      <c r="SYQ301" s="22"/>
      <c r="SYR301" s="22"/>
      <c r="SYS301" s="22"/>
      <c r="SYT301" s="22"/>
      <c r="SYU301" s="22"/>
      <c r="SYV301" s="22"/>
      <c r="SYW301" s="22"/>
      <c r="SYX301" s="22"/>
      <c r="SYY301" s="22"/>
      <c r="SYZ301" s="22"/>
      <c r="SZA301" s="22"/>
      <c r="SZB301" s="22"/>
      <c r="SZC301" s="22"/>
      <c r="SZD301" s="22"/>
      <c r="SZE301" s="22"/>
      <c r="SZF301" s="22"/>
      <c r="SZG301" s="22"/>
      <c r="SZH301" s="22"/>
      <c r="SZI301" s="22"/>
      <c r="SZJ301" s="22"/>
      <c r="SZK301" s="22"/>
      <c r="SZL301" s="22"/>
      <c r="SZM301" s="22"/>
      <c r="SZN301" s="22"/>
      <c r="SZO301" s="22"/>
      <c r="SZP301" s="22"/>
      <c r="SZQ301" s="22"/>
      <c r="SZR301" s="22"/>
      <c r="SZS301" s="22"/>
      <c r="SZT301" s="22"/>
      <c r="SZU301" s="22"/>
      <c r="SZV301" s="22"/>
      <c r="SZW301" s="22"/>
      <c r="SZX301" s="22"/>
      <c r="SZY301" s="22"/>
      <c r="SZZ301" s="22"/>
      <c r="TAA301" s="22"/>
      <c r="TAB301" s="22"/>
      <c r="TAC301" s="22"/>
      <c r="TAD301" s="22"/>
      <c r="TAE301" s="22"/>
      <c r="TAF301" s="22"/>
      <c r="TAG301" s="22"/>
      <c r="TAH301" s="22"/>
      <c r="TAI301" s="22"/>
      <c r="TAJ301" s="22"/>
      <c r="TAK301" s="22"/>
      <c r="TAL301" s="22"/>
      <c r="TAM301" s="22"/>
      <c r="TAN301" s="22"/>
      <c r="TAO301" s="22"/>
      <c r="TAP301" s="22"/>
      <c r="TAQ301" s="22"/>
      <c r="TAR301" s="22"/>
      <c r="TAS301" s="22"/>
      <c r="TAT301" s="22"/>
      <c r="TAU301" s="22"/>
      <c r="TAV301" s="22"/>
      <c r="TAW301" s="22"/>
      <c r="TAX301" s="22"/>
      <c r="TAY301" s="22"/>
      <c r="TAZ301" s="22"/>
      <c r="TBA301" s="22"/>
      <c r="TBB301" s="22"/>
      <c r="TBC301" s="22"/>
      <c r="TBD301" s="22"/>
      <c r="TBE301" s="22"/>
      <c r="TBF301" s="22"/>
      <c r="TBG301" s="22"/>
      <c r="TBH301" s="22"/>
      <c r="TBI301" s="22"/>
      <c r="TBJ301" s="22"/>
      <c r="TBK301" s="22"/>
      <c r="TBL301" s="22"/>
      <c r="TBM301" s="22"/>
      <c r="TBN301" s="22"/>
      <c r="TBO301" s="22"/>
      <c r="TBP301" s="22"/>
      <c r="TBQ301" s="22"/>
      <c r="TBR301" s="22"/>
      <c r="TBS301" s="22"/>
      <c r="TBT301" s="22"/>
      <c r="TBU301" s="22"/>
      <c r="TBV301" s="22"/>
      <c r="TBW301" s="22"/>
      <c r="TBX301" s="22"/>
      <c r="TBY301" s="22"/>
      <c r="TBZ301" s="22"/>
      <c r="TCA301" s="22"/>
      <c r="TCB301" s="22"/>
      <c r="TCC301" s="22"/>
      <c r="TCD301" s="22"/>
      <c r="TCE301" s="22"/>
      <c r="TCF301" s="22"/>
      <c r="TCG301" s="22"/>
      <c r="TCH301" s="22"/>
      <c r="TCI301" s="22"/>
      <c r="TCJ301" s="22"/>
      <c r="TCK301" s="22"/>
      <c r="TCL301" s="22"/>
      <c r="TCM301" s="22"/>
      <c r="TCN301" s="22"/>
      <c r="TCO301" s="22"/>
      <c r="TCP301" s="22"/>
      <c r="TCQ301" s="22"/>
      <c r="TCR301" s="22"/>
      <c r="TCS301" s="22"/>
      <c r="TCT301" s="22"/>
      <c r="TCU301" s="22"/>
      <c r="TCV301" s="22"/>
      <c r="TCW301" s="22"/>
      <c r="TCX301" s="22"/>
      <c r="TCY301" s="22"/>
      <c r="TCZ301" s="22"/>
      <c r="TDA301" s="22"/>
      <c r="TDB301" s="22"/>
      <c r="TDC301" s="22"/>
      <c r="TDD301" s="22"/>
      <c r="TDE301" s="22"/>
      <c r="TDF301" s="22"/>
      <c r="TDG301" s="22"/>
      <c r="TDH301" s="22"/>
      <c r="TDI301" s="22"/>
      <c r="TDJ301" s="22"/>
      <c r="TDK301" s="22"/>
      <c r="TDL301" s="22"/>
      <c r="TDM301" s="22"/>
      <c r="TDN301" s="22"/>
      <c r="TDO301" s="22"/>
      <c r="TDP301" s="22"/>
      <c r="TDQ301" s="22"/>
      <c r="TDR301" s="22"/>
      <c r="TDS301" s="22"/>
      <c r="TDT301" s="22"/>
      <c r="TDU301" s="22"/>
      <c r="TDV301" s="22"/>
      <c r="TDW301" s="22"/>
      <c r="TDX301" s="22"/>
      <c r="TDY301" s="22"/>
      <c r="TDZ301" s="22"/>
      <c r="TEA301" s="22"/>
      <c r="TEB301" s="22"/>
      <c r="TEC301" s="22"/>
      <c r="TED301" s="22"/>
      <c r="TEE301" s="22"/>
      <c r="TEF301" s="22"/>
      <c r="TEG301" s="22"/>
      <c r="TEH301" s="22"/>
      <c r="TEI301" s="22"/>
      <c r="TEJ301" s="22"/>
      <c r="TEK301" s="22"/>
      <c r="TEL301" s="22"/>
      <c r="TEM301" s="22"/>
      <c r="TEN301" s="22"/>
      <c r="TEO301" s="22"/>
      <c r="TEP301" s="22"/>
      <c r="TEQ301" s="22"/>
      <c r="TER301" s="22"/>
      <c r="TES301" s="22"/>
      <c r="TET301" s="22"/>
      <c r="TEU301" s="22"/>
      <c r="TEV301" s="22"/>
      <c r="TEW301" s="22"/>
      <c r="TEX301" s="22"/>
      <c r="TEY301" s="22"/>
      <c r="TEZ301" s="22"/>
      <c r="TFA301" s="22"/>
      <c r="TFB301" s="22"/>
      <c r="TFC301" s="22"/>
      <c r="TFD301" s="22"/>
      <c r="TFE301" s="22"/>
      <c r="TFF301" s="22"/>
      <c r="TFG301" s="22"/>
      <c r="TFH301" s="22"/>
      <c r="TFI301" s="22"/>
      <c r="TFJ301" s="22"/>
      <c r="TFK301" s="22"/>
      <c r="TFL301" s="22"/>
      <c r="TFM301" s="22"/>
      <c r="TFN301" s="22"/>
      <c r="TFO301" s="22"/>
      <c r="TFP301" s="22"/>
      <c r="TFQ301" s="22"/>
      <c r="TFR301" s="22"/>
      <c r="TFS301" s="22"/>
      <c r="TFT301" s="22"/>
      <c r="TFU301" s="22"/>
      <c r="TFV301" s="22"/>
      <c r="TFW301" s="22"/>
      <c r="TFX301" s="22"/>
      <c r="TFY301" s="22"/>
      <c r="TFZ301" s="22"/>
      <c r="TGA301" s="22"/>
      <c r="TGB301" s="22"/>
      <c r="TGC301" s="22"/>
      <c r="TGD301" s="22"/>
      <c r="TGE301" s="22"/>
      <c r="TGF301" s="22"/>
      <c r="TGG301" s="22"/>
      <c r="TGH301" s="22"/>
      <c r="TGI301" s="22"/>
      <c r="TGJ301" s="22"/>
      <c r="TGK301" s="22"/>
      <c r="TGL301" s="22"/>
      <c r="TGM301" s="22"/>
      <c r="TGN301" s="22"/>
      <c r="TGO301" s="22"/>
      <c r="TGP301" s="22"/>
      <c r="TGQ301" s="22"/>
      <c r="TGR301" s="22"/>
      <c r="TGS301" s="22"/>
      <c r="TGT301" s="22"/>
      <c r="TGU301" s="22"/>
      <c r="TGV301" s="22"/>
      <c r="TGW301" s="22"/>
      <c r="TGX301" s="22"/>
      <c r="TGY301" s="22"/>
      <c r="TGZ301" s="22"/>
      <c r="THA301" s="22"/>
      <c r="THB301" s="22"/>
      <c r="THC301" s="22"/>
      <c r="THD301" s="22"/>
      <c r="THE301" s="22"/>
      <c r="THF301" s="22"/>
      <c r="THG301" s="22"/>
      <c r="THH301" s="22"/>
      <c r="THI301" s="22"/>
      <c r="THJ301" s="22"/>
      <c r="THK301" s="22"/>
      <c r="THL301" s="22"/>
      <c r="THM301" s="22"/>
      <c r="THN301" s="22"/>
      <c r="THO301" s="22"/>
      <c r="THP301" s="22"/>
      <c r="THQ301" s="22"/>
      <c r="THR301" s="22"/>
      <c r="THS301" s="22"/>
      <c r="THT301" s="22"/>
      <c r="THU301" s="22"/>
      <c r="THV301" s="22"/>
      <c r="THW301" s="22"/>
      <c r="THX301" s="22"/>
      <c r="THY301" s="22"/>
      <c r="THZ301" s="22"/>
      <c r="TIA301" s="22"/>
      <c r="TIB301" s="22"/>
      <c r="TIC301" s="22"/>
      <c r="TID301" s="22"/>
      <c r="TIE301" s="22"/>
      <c r="TIF301" s="22"/>
      <c r="TIG301" s="22"/>
      <c r="TIH301" s="22"/>
      <c r="TII301" s="22"/>
      <c r="TIJ301" s="22"/>
      <c r="TIK301" s="22"/>
      <c r="TIL301" s="22"/>
      <c r="TIM301" s="22"/>
      <c r="TIN301" s="22"/>
      <c r="TIO301" s="22"/>
      <c r="TIP301" s="22"/>
      <c r="TIQ301" s="22"/>
      <c r="TIR301" s="22"/>
      <c r="TIS301" s="22"/>
      <c r="TIT301" s="22"/>
      <c r="TIU301" s="22"/>
      <c r="TIV301" s="22"/>
      <c r="TIW301" s="22"/>
      <c r="TIX301" s="22"/>
      <c r="TIY301" s="22"/>
      <c r="TIZ301" s="22"/>
      <c r="TJA301" s="22"/>
      <c r="TJB301" s="22"/>
      <c r="TJC301" s="22"/>
      <c r="TJD301" s="22"/>
      <c r="TJE301" s="22"/>
      <c r="TJF301" s="22"/>
      <c r="TJG301" s="22"/>
      <c r="TJH301" s="22"/>
      <c r="TJI301" s="22"/>
      <c r="TJJ301" s="22"/>
      <c r="TJK301" s="22"/>
      <c r="TJL301" s="22"/>
      <c r="TJM301" s="22"/>
      <c r="TJN301" s="22"/>
      <c r="TJO301" s="22"/>
      <c r="TJP301" s="22"/>
      <c r="TJQ301" s="22"/>
      <c r="TJR301" s="22"/>
      <c r="TJS301" s="22"/>
      <c r="TJT301" s="22"/>
      <c r="TJU301" s="22"/>
      <c r="TJV301" s="22"/>
      <c r="TJW301" s="22"/>
      <c r="TJX301" s="22"/>
      <c r="TJY301" s="22"/>
      <c r="TJZ301" s="22"/>
      <c r="TKA301" s="22"/>
      <c r="TKB301" s="22"/>
      <c r="TKC301" s="22"/>
      <c r="TKD301" s="22"/>
      <c r="TKE301" s="22"/>
      <c r="TKF301" s="22"/>
      <c r="TKG301" s="22"/>
      <c r="TKH301" s="22"/>
      <c r="TKI301" s="22"/>
      <c r="TKJ301" s="22"/>
      <c r="TKK301" s="22"/>
      <c r="TKL301" s="22"/>
      <c r="TKM301" s="22"/>
      <c r="TKN301" s="22"/>
      <c r="TKO301" s="22"/>
      <c r="TKP301" s="22"/>
      <c r="TKQ301" s="22"/>
      <c r="TKR301" s="22"/>
      <c r="TKS301" s="22"/>
      <c r="TKT301" s="22"/>
      <c r="TKU301" s="22"/>
      <c r="TKV301" s="22"/>
      <c r="TKW301" s="22"/>
      <c r="TKX301" s="22"/>
      <c r="TKY301" s="22"/>
      <c r="TKZ301" s="22"/>
      <c r="TLA301" s="22"/>
      <c r="TLB301" s="22"/>
      <c r="TLC301" s="22"/>
      <c r="TLD301" s="22"/>
      <c r="TLE301" s="22"/>
      <c r="TLF301" s="22"/>
      <c r="TLG301" s="22"/>
      <c r="TLH301" s="22"/>
      <c r="TLI301" s="22"/>
      <c r="TLJ301" s="22"/>
      <c r="TLK301" s="22"/>
      <c r="TLL301" s="22"/>
      <c r="TLM301" s="22"/>
      <c r="TLN301" s="22"/>
      <c r="TLO301" s="22"/>
      <c r="TLP301" s="22"/>
      <c r="TLQ301" s="22"/>
      <c r="TLR301" s="22"/>
      <c r="TLS301" s="22"/>
      <c r="TLT301" s="22"/>
      <c r="TLU301" s="22"/>
      <c r="TLV301" s="22"/>
      <c r="TLW301" s="22"/>
      <c r="TLX301" s="22"/>
      <c r="TLY301" s="22"/>
      <c r="TLZ301" s="22"/>
      <c r="TMA301" s="22"/>
      <c r="TMB301" s="22"/>
      <c r="TMC301" s="22"/>
      <c r="TMD301" s="22"/>
      <c r="TME301" s="22"/>
      <c r="TMF301" s="22"/>
      <c r="TMG301" s="22"/>
      <c r="TMH301" s="22"/>
      <c r="TMI301" s="22"/>
      <c r="TMJ301" s="22"/>
      <c r="TMK301" s="22"/>
      <c r="TML301" s="22"/>
      <c r="TMM301" s="22"/>
      <c r="TMN301" s="22"/>
      <c r="TMO301" s="22"/>
      <c r="TMP301" s="22"/>
      <c r="TMQ301" s="22"/>
      <c r="TMR301" s="22"/>
      <c r="TMS301" s="22"/>
      <c r="TMT301" s="22"/>
      <c r="TMU301" s="22"/>
      <c r="TMV301" s="22"/>
      <c r="TMW301" s="22"/>
      <c r="TMX301" s="22"/>
      <c r="TMY301" s="22"/>
      <c r="TMZ301" s="22"/>
      <c r="TNA301" s="22"/>
      <c r="TNB301" s="22"/>
      <c r="TNC301" s="22"/>
      <c r="TND301" s="22"/>
      <c r="TNE301" s="22"/>
      <c r="TNF301" s="22"/>
      <c r="TNG301" s="22"/>
      <c r="TNH301" s="22"/>
      <c r="TNI301" s="22"/>
      <c r="TNJ301" s="22"/>
      <c r="TNK301" s="22"/>
      <c r="TNL301" s="22"/>
      <c r="TNM301" s="22"/>
      <c r="TNN301" s="22"/>
      <c r="TNO301" s="22"/>
      <c r="TNP301" s="22"/>
      <c r="TNQ301" s="22"/>
      <c r="TNR301" s="22"/>
      <c r="TNS301" s="22"/>
      <c r="TNT301" s="22"/>
      <c r="TNU301" s="22"/>
      <c r="TNV301" s="22"/>
      <c r="TNW301" s="22"/>
      <c r="TNX301" s="22"/>
      <c r="TNY301" s="22"/>
      <c r="TNZ301" s="22"/>
      <c r="TOA301" s="22"/>
      <c r="TOB301" s="22"/>
      <c r="TOC301" s="22"/>
      <c r="TOD301" s="22"/>
      <c r="TOE301" s="22"/>
      <c r="TOF301" s="22"/>
      <c r="TOG301" s="22"/>
      <c r="TOH301" s="22"/>
      <c r="TOI301" s="22"/>
      <c r="TOJ301" s="22"/>
      <c r="TOK301" s="22"/>
      <c r="TOL301" s="22"/>
      <c r="TOM301" s="22"/>
      <c r="TON301" s="22"/>
      <c r="TOO301" s="22"/>
      <c r="TOP301" s="22"/>
      <c r="TOQ301" s="22"/>
      <c r="TOR301" s="22"/>
      <c r="TOS301" s="22"/>
      <c r="TOT301" s="22"/>
      <c r="TOU301" s="22"/>
      <c r="TOV301" s="22"/>
      <c r="TOW301" s="22"/>
      <c r="TOX301" s="22"/>
      <c r="TOY301" s="22"/>
      <c r="TOZ301" s="22"/>
      <c r="TPA301" s="22"/>
      <c r="TPB301" s="22"/>
      <c r="TPC301" s="22"/>
      <c r="TPD301" s="22"/>
      <c r="TPE301" s="22"/>
      <c r="TPF301" s="22"/>
      <c r="TPG301" s="22"/>
      <c r="TPH301" s="22"/>
      <c r="TPI301" s="22"/>
      <c r="TPJ301" s="22"/>
      <c r="TPK301" s="22"/>
      <c r="TPL301" s="22"/>
      <c r="TPM301" s="22"/>
      <c r="TPN301" s="22"/>
      <c r="TPO301" s="22"/>
      <c r="TPP301" s="22"/>
      <c r="TPQ301" s="22"/>
      <c r="TPR301" s="22"/>
      <c r="TPS301" s="22"/>
      <c r="TPT301" s="22"/>
      <c r="TPU301" s="22"/>
      <c r="TPV301" s="22"/>
      <c r="TPW301" s="22"/>
      <c r="TPX301" s="22"/>
      <c r="TPY301" s="22"/>
      <c r="TPZ301" s="22"/>
      <c r="TQA301" s="22"/>
      <c r="TQB301" s="22"/>
      <c r="TQC301" s="22"/>
      <c r="TQD301" s="22"/>
      <c r="TQE301" s="22"/>
      <c r="TQF301" s="22"/>
      <c r="TQG301" s="22"/>
      <c r="TQH301" s="22"/>
      <c r="TQI301" s="22"/>
      <c r="TQJ301" s="22"/>
      <c r="TQK301" s="22"/>
      <c r="TQL301" s="22"/>
      <c r="TQM301" s="22"/>
      <c r="TQN301" s="22"/>
      <c r="TQO301" s="22"/>
      <c r="TQP301" s="22"/>
      <c r="TQQ301" s="22"/>
      <c r="TQR301" s="22"/>
      <c r="TQS301" s="22"/>
      <c r="TQT301" s="22"/>
      <c r="TQU301" s="22"/>
      <c r="TQV301" s="22"/>
      <c r="TQW301" s="22"/>
      <c r="TQX301" s="22"/>
      <c r="TQY301" s="22"/>
      <c r="TQZ301" s="22"/>
      <c r="TRA301" s="22"/>
      <c r="TRB301" s="22"/>
      <c r="TRC301" s="22"/>
      <c r="TRD301" s="22"/>
      <c r="TRE301" s="22"/>
      <c r="TRF301" s="22"/>
      <c r="TRG301" s="22"/>
      <c r="TRH301" s="22"/>
      <c r="TRI301" s="22"/>
      <c r="TRJ301" s="22"/>
      <c r="TRK301" s="22"/>
      <c r="TRL301" s="22"/>
      <c r="TRM301" s="22"/>
      <c r="TRN301" s="22"/>
      <c r="TRO301" s="22"/>
      <c r="TRP301" s="22"/>
      <c r="TRQ301" s="22"/>
      <c r="TRR301" s="22"/>
      <c r="TRS301" s="22"/>
      <c r="TRT301" s="22"/>
      <c r="TRU301" s="22"/>
      <c r="TRV301" s="22"/>
      <c r="TRW301" s="22"/>
      <c r="TRX301" s="22"/>
      <c r="TRY301" s="22"/>
      <c r="TRZ301" s="22"/>
      <c r="TSA301" s="22"/>
      <c r="TSB301" s="22"/>
      <c r="TSC301" s="22"/>
      <c r="TSD301" s="22"/>
      <c r="TSE301" s="22"/>
      <c r="TSF301" s="22"/>
      <c r="TSG301" s="22"/>
      <c r="TSH301" s="22"/>
      <c r="TSI301" s="22"/>
      <c r="TSJ301" s="22"/>
      <c r="TSK301" s="22"/>
      <c r="TSL301" s="22"/>
      <c r="TSM301" s="22"/>
      <c r="TSN301" s="22"/>
      <c r="TSO301" s="22"/>
      <c r="TSP301" s="22"/>
      <c r="TSQ301" s="22"/>
      <c r="TSR301" s="22"/>
      <c r="TSS301" s="22"/>
      <c r="TST301" s="22"/>
      <c r="TSU301" s="22"/>
      <c r="TSV301" s="22"/>
      <c r="TSW301" s="22"/>
      <c r="TSX301" s="22"/>
      <c r="TSY301" s="22"/>
      <c r="TSZ301" s="22"/>
      <c r="TTA301" s="22"/>
      <c r="TTB301" s="22"/>
      <c r="TTC301" s="22"/>
      <c r="TTD301" s="22"/>
      <c r="TTE301" s="22"/>
      <c r="TTF301" s="22"/>
      <c r="TTG301" s="22"/>
      <c r="TTH301" s="22"/>
      <c r="TTI301" s="22"/>
      <c r="TTJ301" s="22"/>
      <c r="TTK301" s="22"/>
      <c r="TTL301" s="22"/>
      <c r="TTM301" s="22"/>
      <c r="TTN301" s="22"/>
      <c r="TTO301" s="22"/>
      <c r="TTP301" s="22"/>
      <c r="TTQ301" s="22"/>
      <c r="TTR301" s="22"/>
      <c r="TTS301" s="22"/>
      <c r="TTT301" s="22"/>
      <c r="TTU301" s="22"/>
      <c r="TTV301" s="22"/>
      <c r="TTW301" s="22"/>
      <c r="TTX301" s="22"/>
      <c r="TTY301" s="22"/>
      <c r="TTZ301" s="22"/>
      <c r="TUA301" s="22"/>
      <c r="TUB301" s="22"/>
      <c r="TUC301" s="22"/>
      <c r="TUD301" s="22"/>
      <c r="TUE301" s="22"/>
      <c r="TUF301" s="22"/>
      <c r="TUG301" s="22"/>
      <c r="TUH301" s="22"/>
      <c r="TUI301" s="22"/>
      <c r="TUJ301" s="22"/>
      <c r="TUK301" s="22"/>
      <c r="TUL301" s="22"/>
      <c r="TUM301" s="22"/>
      <c r="TUN301" s="22"/>
      <c r="TUO301" s="22"/>
      <c r="TUP301" s="22"/>
      <c r="TUQ301" s="22"/>
      <c r="TUR301" s="22"/>
      <c r="TUS301" s="22"/>
      <c r="TUT301" s="22"/>
      <c r="TUU301" s="22"/>
      <c r="TUV301" s="22"/>
      <c r="TUW301" s="22"/>
      <c r="TUX301" s="22"/>
      <c r="TUY301" s="22"/>
      <c r="TUZ301" s="22"/>
      <c r="TVA301" s="22"/>
      <c r="TVB301" s="22"/>
      <c r="TVC301" s="22"/>
      <c r="TVD301" s="22"/>
      <c r="TVE301" s="22"/>
      <c r="TVF301" s="22"/>
      <c r="TVG301" s="22"/>
      <c r="TVH301" s="22"/>
      <c r="TVI301" s="22"/>
      <c r="TVJ301" s="22"/>
      <c r="TVK301" s="22"/>
      <c r="TVL301" s="22"/>
      <c r="TVM301" s="22"/>
      <c r="TVN301" s="22"/>
      <c r="TVO301" s="22"/>
      <c r="TVP301" s="22"/>
      <c r="TVQ301" s="22"/>
      <c r="TVR301" s="22"/>
      <c r="TVS301" s="22"/>
      <c r="TVT301" s="22"/>
      <c r="TVU301" s="22"/>
      <c r="TVV301" s="22"/>
      <c r="TVW301" s="22"/>
      <c r="TVX301" s="22"/>
      <c r="TVY301" s="22"/>
      <c r="TVZ301" s="22"/>
      <c r="TWA301" s="22"/>
      <c r="TWB301" s="22"/>
      <c r="TWC301" s="22"/>
      <c r="TWD301" s="22"/>
      <c r="TWE301" s="22"/>
      <c r="TWF301" s="22"/>
      <c r="TWG301" s="22"/>
      <c r="TWH301" s="22"/>
      <c r="TWI301" s="22"/>
      <c r="TWJ301" s="22"/>
      <c r="TWK301" s="22"/>
      <c r="TWL301" s="22"/>
      <c r="TWM301" s="22"/>
      <c r="TWN301" s="22"/>
      <c r="TWO301" s="22"/>
      <c r="TWP301" s="22"/>
      <c r="TWQ301" s="22"/>
      <c r="TWR301" s="22"/>
      <c r="TWS301" s="22"/>
      <c r="TWT301" s="22"/>
      <c r="TWU301" s="22"/>
      <c r="TWV301" s="22"/>
      <c r="TWW301" s="22"/>
      <c r="TWX301" s="22"/>
      <c r="TWY301" s="22"/>
      <c r="TWZ301" s="22"/>
      <c r="TXA301" s="22"/>
      <c r="TXB301" s="22"/>
      <c r="TXC301" s="22"/>
      <c r="TXD301" s="22"/>
      <c r="TXE301" s="22"/>
      <c r="TXF301" s="22"/>
      <c r="TXG301" s="22"/>
      <c r="TXH301" s="22"/>
      <c r="TXI301" s="22"/>
      <c r="TXJ301" s="22"/>
      <c r="TXK301" s="22"/>
      <c r="TXL301" s="22"/>
      <c r="TXM301" s="22"/>
      <c r="TXN301" s="22"/>
      <c r="TXO301" s="22"/>
      <c r="TXP301" s="22"/>
      <c r="TXQ301" s="22"/>
      <c r="TXR301" s="22"/>
      <c r="TXS301" s="22"/>
      <c r="TXT301" s="22"/>
      <c r="TXU301" s="22"/>
      <c r="TXV301" s="22"/>
      <c r="TXW301" s="22"/>
      <c r="TXX301" s="22"/>
      <c r="TXY301" s="22"/>
      <c r="TXZ301" s="22"/>
      <c r="TYA301" s="22"/>
      <c r="TYB301" s="22"/>
      <c r="TYC301" s="22"/>
      <c r="TYD301" s="22"/>
      <c r="TYE301" s="22"/>
      <c r="TYF301" s="22"/>
      <c r="TYG301" s="22"/>
      <c r="TYH301" s="22"/>
      <c r="TYI301" s="22"/>
      <c r="TYJ301" s="22"/>
      <c r="TYK301" s="22"/>
      <c r="TYL301" s="22"/>
      <c r="TYM301" s="22"/>
      <c r="TYN301" s="22"/>
      <c r="TYO301" s="22"/>
      <c r="TYP301" s="22"/>
      <c r="TYQ301" s="22"/>
      <c r="TYR301" s="22"/>
      <c r="TYS301" s="22"/>
      <c r="TYT301" s="22"/>
      <c r="TYU301" s="22"/>
      <c r="TYV301" s="22"/>
      <c r="TYW301" s="22"/>
      <c r="TYX301" s="22"/>
      <c r="TYY301" s="22"/>
      <c r="TYZ301" s="22"/>
      <c r="TZA301" s="22"/>
      <c r="TZB301" s="22"/>
      <c r="TZC301" s="22"/>
      <c r="TZD301" s="22"/>
      <c r="TZE301" s="22"/>
      <c r="TZF301" s="22"/>
      <c r="TZG301" s="22"/>
      <c r="TZH301" s="22"/>
      <c r="TZI301" s="22"/>
      <c r="TZJ301" s="22"/>
      <c r="TZK301" s="22"/>
      <c r="TZL301" s="22"/>
      <c r="TZM301" s="22"/>
      <c r="TZN301" s="22"/>
      <c r="TZO301" s="22"/>
      <c r="TZP301" s="22"/>
      <c r="TZQ301" s="22"/>
      <c r="TZR301" s="22"/>
      <c r="TZS301" s="22"/>
      <c r="TZT301" s="22"/>
      <c r="TZU301" s="22"/>
      <c r="TZV301" s="22"/>
      <c r="TZW301" s="22"/>
      <c r="TZX301" s="22"/>
      <c r="TZY301" s="22"/>
      <c r="TZZ301" s="22"/>
      <c r="UAA301" s="22"/>
      <c r="UAB301" s="22"/>
      <c r="UAC301" s="22"/>
      <c r="UAD301" s="22"/>
      <c r="UAE301" s="22"/>
      <c r="UAF301" s="22"/>
      <c r="UAG301" s="22"/>
      <c r="UAH301" s="22"/>
      <c r="UAI301" s="22"/>
      <c r="UAJ301" s="22"/>
      <c r="UAK301" s="22"/>
      <c r="UAL301" s="22"/>
      <c r="UAM301" s="22"/>
      <c r="UAN301" s="22"/>
      <c r="UAO301" s="22"/>
      <c r="UAP301" s="22"/>
      <c r="UAQ301" s="22"/>
      <c r="UAR301" s="22"/>
      <c r="UAS301" s="22"/>
      <c r="UAT301" s="22"/>
      <c r="UAU301" s="22"/>
      <c r="UAV301" s="22"/>
      <c r="UAW301" s="22"/>
      <c r="UAX301" s="22"/>
      <c r="UAY301" s="22"/>
      <c r="UAZ301" s="22"/>
      <c r="UBA301" s="22"/>
      <c r="UBB301" s="22"/>
      <c r="UBC301" s="22"/>
      <c r="UBD301" s="22"/>
      <c r="UBE301" s="22"/>
      <c r="UBF301" s="22"/>
      <c r="UBG301" s="22"/>
      <c r="UBH301" s="22"/>
      <c r="UBI301" s="22"/>
      <c r="UBJ301" s="22"/>
      <c r="UBK301" s="22"/>
      <c r="UBL301" s="22"/>
      <c r="UBM301" s="22"/>
      <c r="UBN301" s="22"/>
      <c r="UBO301" s="22"/>
      <c r="UBP301" s="22"/>
      <c r="UBQ301" s="22"/>
      <c r="UBR301" s="22"/>
      <c r="UBS301" s="22"/>
      <c r="UBT301" s="22"/>
      <c r="UBU301" s="22"/>
      <c r="UBV301" s="22"/>
      <c r="UBW301" s="22"/>
      <c r="UBX301" s="22"/>
      <c r="UBY301" s="22"/>
      <c r="UBZ301" s="22"/>
      <c r="UCA301" s="22"/>
      <c r="UCB301" s="22"/>
      <c r="UCC301" s="22"/>
      <c r="UCD301" s="22"/>
      <c r="UCE301" s="22"/>
      <c r="UCF301" s="22"/>
      <c r="UCG301" s="22"/>
      <c r="UCH301" s="22"/>
      <c r="UCI301" s="22"/>
      <c r="UCJ301" s="22"/>
      <c r="UCK301" s="22"/>
      <c r="UCL301" s="22"/>
      <c r="UCM301" s="22"/>
      <c r="UCN301" s="22"/>
      <c r="UCO301" s="22"/>
      <c r="UCP301" s="22"/>
      <c r="UCQ301" s="22"/>
      <c r="UCR301" s="22"/>
      <c r="UCS301" s="22"/>
      <c r="UCT301" s="22"/>
      <c r="UCU301" s="22"/>
      <c r="UCV301" s="22"/>
      <c r="UCW301" s="22"/>
      <c r="UCX301" s="22"/>
      <c r="UCY301" s="22"/>
      <c r="UCZ301" s="22"/>
      <c r="UDA301" s="22"/>
      <c r="UDB301" s="22"/>
      <c r="UDC301" s="22"/>
      <c r="UDD301" s="22"/>
      <c r="UDE301" s="22"/>
      <c r="UDF301" s="22"/>
      <c r="UDG301" s="22"/>
      <c r="UDH301" s="22"/>
      <c r="UDI301" s="22"/>
      <c r="UDJ301" s="22"/>
      <c r="UDK301" s="22"/>
      <c r="UDL301" s="22"/>
      <c r="UDM301" s="22"/>
      <c r="UDN301" s="22"/>
      <c r="UDO301" s="22"/>
      <c r="UDP301" s="22"/>
      <c r="UDQ301" s="22"/>
      <c r="UDR301" s="22"/>
      <c r="UDS301" s="22"/>
      <c r="UDT301" s="22"/>
      <c r="UDU301" s="22"/>
      <c r="UDV301" s="22"/>
      <c r="UDW301" s="22"/>
      <c r="UDX301" s="22"/>
      <c r="UDY301" s="22"/>
      <c r="UDZ301" s="22"/>
      <c r="UEA301" s="22"/>
      <c r="UEB301" s="22"/>
      <c r="UEC301" s="22"/>
      <c r="UED301" s="22"/>
      <c r="UEE301" s="22"/>
      <c r="UEF301" s="22"/>
      <c r="UEG301" s="22"/>
      <c r="UEH301" s="22"/>
      <c r="UEI301" s="22"/>
      <c r="UEJ301" s="22"/>
      <c r="UEK301" s="22"/>
      <c r="UEL301" s="22"/>
      <c r="UEM301" s="22"/>
      <c r="UEN301" s="22"/>
      <c r="UEO301" s="22"/>
      <c r="UEP301" s="22"/>
      <c r="UEQ301" s="22"/>
      <c r="UER301" s="22"/>
      <c r="UES301" s="22"/>
      <c r="UET301" s="22"/>
      <c r="UEU301" s="22"/>
      <c r="UEV301" s="22"/>
      <c r="UEW301" s="22"/>
      <c r="UEX301" s="22"/>
      <c r="UEY301" s="22"/>
      <c r="UEZ301" s="22"/>
      <c r="UFA301" s="22"/>
      <c r="UFB301" s="22"/>
      <c r="UFC301" s="22"/>
      <c r="UFD301" s="22"/>
      <c r="UFE301" s="22"/>
      <c r="UFF301" s="22"/>
      <c r="UFG301" s="22"/>
      <c r="UFH301" s="22"/>
      <c r="UFI301" s="22"/>
      <c r="UFJ301" s="22"/>
      <c r="UFK301" s="22"/>
      <c r="UFL301" s="22"/>
      <c r="UFM301" s="22"/>
      <c r="UFN301" s="22"/>
      <c r="UFO301" s="22"/>
      <c r="UFP301" s="22"/>
      <c r="UFQ301" s="22"/>
      <c r="UFR301" s="22"/>
      <c r="UFS301" s="22"/>
      <c r="UFT301" s="22"/>
      <c r="UFU301" s="22"/>
      <c r="UFV301" s="22"/>
      <c r="UFW301" s="22"/>
      <c r="UFX301" s="22"/>
      <c r="UFY301" s="22"/>
      <c r="UFZ301" s="22"/>
      <c r="UGA301" s="22"/>
      <c r="UGB301" s="22"/>
      <c r="UGC301" s="22"/>
      <c r="UGD301" s="22"/>
      <c r="UGE301" s="22"/>
      <c r="UGF301" s="22"/>
      <c r="UGG301" s="22"/>
      <c r="UGH301" s="22"/>
      <c r="UGI301" s="22"/>
      <c r="UGJ301" s="22"/>
      <c r="UGK301" s="22"/>
      <c r="UGL301" s="22"/>
      <c r="UGM301" s="22"/>
      <c r="UGN301" s="22"/>
      <c r="UGO301" s="22"/>
      <c r="UGP301" s="22"/>
      <c r="UGQ301" s="22"/>
      <c r="UGR301" s="22"/>
      <c r="UGS301" s="22"/>
      <c r="UGT301" s="22"/>
      <c r="UGU301" s="22"/>
      <c r="UGV301" s="22"/>
      <c r="UGW301" s="22"/>
      <c r="UGX301" s="22"/>
      <c r="UGY301" s="22"/>
      <c r="UGZ301" s="22"/>
      <c r="UHA301" s="22"/>
      <c r="UHB301" s="22"/>
      <c r="UHC301" s="22"/>
      <c r="UHD301" s="22"/>
      <c r="UHE301" s="22"/>
      <c r="UHF301" s="22"/>
      <c r="UHG301" s="22"/>
      <c r="UHH301" s="22"/>
      <c r="UHI301" s="22"/>
      <c r="UHJ301" s="22"/>
      <c r="UHK301" s="22"/>
      <c r="UHL301" s="22"/>
      <c r="UHM301" s="22"/>
      <c r="UHN301" s="22"/>
      <c r="UHO301" s="22"/>
      <c r="UHP301" s="22"/>
      <c r="UHQ301" s="22"/>
      <c r="UHR301" s="22"/>
      <c r="UHS301" s="22"/>
      <c r="UHT301" s="22"/>
      <c r="UHU301" s="22"/>
      <c r="UHV301" s="22"/>
      <c r="UHW301" s="22"/>
      <c r="UHX301" s="22"/>
      <c r="UHY301" s="22"/>
      <c r="UHZ301" s="22"/>
      <c r="UIA301" s="22"/>
      <c r="UIB301" s="22"/>
      <c r="UIC301" s="22"/>
      <c r="UID301" s="22"/>
      <c r="UIE301" s="22"/>
      <c r="UIF301" s="22"/>
      <c r="UIG301" s="22"/>
      <c r="UIH301" s="22"/>
      <c r="UII301" s="22"/>
      <c r="UIJ301" s="22"/>
      <c r="UIK301" s="22"/>
      <c r="UIL301" s="22"/>
      <c r="UIM301" s="22"/>
      <c r="UIN301" s="22"/>
      <c r="UIO301" s="22"/>
      <c r="UIP301" s="22"/>
      <c r="UIQ301" s="22"/>
      <c r="UIR301" s="22"/>
      <c r="UIS301" s="22"/>
      <c r="UIT301" s="22"/>
      <c r="UIU301" s="22"/>
      <c r="UIV301" s="22"/>
      <c r="UIW301" s="22"/>
      <c r="UIX301" s="22"/>
      <c r="UIY301" s="22"/>
      <c r="UIZ301" s="22"/>
      <c r="UJA301" s="22"/>
      <c r="UJB301" s="22"/>
      <c r="UJC301" s="22"/>
      <c r="UJD301" s="22"/>
      <c r="UJE301" s="22"/>
      <c r="UJF301" s="22"/>
      <c r="UJG301" s="22"/>
      <c r="UJH301" s="22"/>
      <c r="UJI301" s="22"/>
      <c r="UJJ301" s="22"/>
      <c r="UJK301" s="22"/>
      <c r="UJL301" s="22"/>
      <c r="UJM301" s="22"/>
      <c r="UJN301" s="22"/>
      <c r="UJO301" s="22"/>
      <c r="UJP301" s="22"/>
      <c r="UJQ301" s="22"/>
      <c r="UJR301" s="22"/>
      <c r="UJS301" s="22"/>
      <c r="UJT301" s="22"/>
      <c r="UJU301" s="22"/>
      <c r="UJV301" s="22"/>
      <c r="UJW301" s="22"/>
      <c r="UJX301" s="22"/>
      <c r="UJY301" s="22"/>
      <c r="UJZ301" s="22"/>
      <c r="UKA301" s="22"/>
      <c r="UKB301" s="22"/>
      <c r="UKC301" s="22"/>
      <c r="UKD301" s="22"/>
      <c r="UKE301" s="22"/>
      <c r="UKF301" s="22"/>
      <c r="UKG301" s="22"/>
      <c r="UKH301" s="22"/>
      <c r="UKI301" s="22"/>
      <c r="UKJ301" s="22"/>
      <c r="UKK301" s="22"/>
      <c r="UKL301" s="22"/>
      <c r="UKM301" s="22"/>
      <c r="UKN301" s="22"/>
      <c r="UKO301" s="22"/>
      <c r="UKP301" s="22"/>
      <c r="UKQ301" s="22"/>
      <c r="UKR301" s="22"/>
      <c r="UKS301" s="22"/>
      <c r="UKT301" s="22"/>
      <c r="UKU301" s="22"/>
      <c r="UKV301" s="22"/>
      <c r="UKW301" s="22"/>
      <c r="UKX301" s="22"/>
      <c r="UKY301" s="22"/>
      <c r="UKZ301" s="22"/>
      <c r="ULA301" s="22"/>
      <c r="ULB301" s="22"/>
      <c r="ULC301" s="22"/>
      <c r="ULD301" s="22"/>
      <c r="ULE301" s="22"/>
      <c r="ULF301" s="22"/>
      <c r="ULG301" s="22"/>
      <c r="ULH301" s="22"/>
      <c r="ULI301" s="22"/>
      <c r="ULJ301" s="22"/>
      <c r="ULK301" s="22"/>
      <c r="ULL301" s="22"/>
      <c r="ULM301" s="22"/>
      <c r="ULN301" s="22"/>
      <c r="ULO301" s="22"/>
      <c r="ULP301" s="22"/>
      <c r="ULQ301" s="22"/>
      <c r="ULR301" s="22"/>
      <c r="ULS301" s="22"/>
      <c r="ULT301" s="22"/>
      <c r="ULU301" s="22"/>
      <c r="ULV301" s="22"/>
      <c r="ULW301" s="22"/>
      <c r="ULX301" s="22"/>
      <c r="ULY301" s="22"/>
      <c r="ULZ301" s="22"/>
      <c r="UMA301" s="22"/>
      <c r="UMB301" s="22"/>
      <c r="UMC301" s="22"/>
      <c r="UMD301" s="22"/>
      <c r="UME301" s="22"/>
      <c r="UMF301" s="22"/>
      <c r="UMG301" s="22"/>
      <c r="UMH301" s="22"/>
      <c r="UMI301" s="22"/>
      <c r="UMJ301" s="22"/>
      <c r="UMK301" s="22"/>
      <c r="UML301" s="22"/>
      <c r="UMM301" s="22"/>
      <c r="UMN301" s="22"/>
      <c r="UMO301" s="22"/>
      <c r="UMP301" s="22"/>
      <c r="UMQ301" s="22"/>
      <c r="UMR301" s="22"/>
      <c r="UMS301" s="22"/>
      <c r="UMT301" s="22"/>
      <c r="UMU301" s="22"/>
      <c r="UMV301" s="22"/>
      <c r="UMW301" s="22"/>
      <c r="UMX301" s="22"/>
      <c r="UMY301" s="22"/>
      <c r="UMZ301" s="22"/>
      <c r="UNA301" s="22"/>
      <c r="UNB301" s="22"/>
      <c r="UNC301" s="22"/>
      <c r="UND301" s="22"/>
      <c r="UNE301" s="22"/>
      <c r="UNF301" s="22"/>
      <c r="UNG301" s="22"/>
      <c r="UNH301" s="22"/>
      <c r="UNI301" s="22"/>
      <c r="UNJ301" s="22"/>
      <c r="UNK301" s="22"/>
      <c r="UNL301" s="22"/>
      <c r="UNM301" s="22"/>
      <c r="UNN301" s="22"/>
      <c r="UNO301" s="22"/>
      <c r="UNP301" s="22"/>
      <c r="UNQ301" s="22"/>
      <c r="UNR301" s="22"/>
      <c r="UNS301" s="22"/>
      <c r="UNT301" s="22"/>
      <c r="UNU301" s="22"/>
      <c r="UNV301" s="22"/>
      <c r="UNW301" s="22"/>
      <c r="UNX301" s="22"/>
      <c r="UNY301" s="22"/>
      <c r="UNZ301" s="22"/>
      <c r="UOA301" s="22"/>
      <c r="UOB301" s="22"/>
      <c r="UOC301" s="22"/>
      <c r="UOD301" s="22"/>
      <c r="UOE301" s="22"/>
      <c r="UOF301" s="22"/>
      <c r="UOG301" s="22"/>
      <c r="UOH301" s="22"/>
      <c r="UOI301" s="22"/>
      <c r="UOJ301" s="22"/>
      <c r="UOK301" s="22"/>
      <c r="UOL301" s="22"/>
      <c r="UOM301" s="22"/>
      <c r="UON301" s="22"/>
      <c r="UOO301" s="22"/>
      <c r="UOP301" s="22"/>
      <c r="UOQ301" s="22"/>
      <c r="UOR301" s="22"/>
      <c r="UOS301" s="22"/>
      <c r="UOT301" s="22"/>
      <c r="UOU301" s="22"/>
      <c r="UOV301" s="22"/>
      <c r="UOW301" s="22"/>
      <c r="UOX301" s="22"/>
      <c r="UOY301" s="22"/>
      <c r="UOZ301" s="22"/>
      <c r="UPA301" s="22"/>
      <c r="UPB301" s="22"/>
      <c r="UPC301" s="22"/>
      <c r="UPD301" s="22"/>
      <c r="UPE301" s="22"/>
      <c r="UPF301" s="22"/>
      <c r="UPG301" s="22"/>
      <c r="UPH301" s="22"/>
      <c r="UPI301" s="22"/>
      <c r="UPJ301" s="22"/>
      <c r="UPK301" s="22"/>
      <c r="UPL301" s="22"/>
      <c r="UPM301" s="22"/>
      <c r="UPN301" s="22"/>
      <c r="UPO301" s="22"/>
      <c r="UPP301" s="22"/>
      <c r="UPQ301" s="22"/>
      <c r="UPR301" s="22"/>
      <c r="UPS301" s="22"/>
      <c r="UPT301" s="22"/>
      <c r="UPU301" s="22"/>
      <c r="UPV301" s="22"/>
      <c r="UPW301" s="22"/>
      <c r="UPX301" s="22"/>
      <c r="UPY301" s="22"/>
      <c r="UPZ301" s="22"/>
      <c r="UQA301" s="22"/>
      <c r="UQB301" s="22"/>
      <c r="UQC301" s="22"/>
      <c r="UQD301" s="22"/>
      <c r="UQE301" s="22"/>
      <c r="UQF301" s="22"/>
      <c r="UQG301" s="22"/>
      <c r="UQH301" s="22"/>
      <c r="UQI301" s="22"/>
      <c r="UQJ301" s="22"/>
      <c r="UQK301" s="22"/>
      <c r="UQL301" s="22"/>
      <c r="UQM301" s="22"/>
      <c r="UQN301" s="22"/>
      <c r="UQO301" s="22"/>
      <c r="UQP301" s="22"/>
      <c r="UQQ301" s="22"/>
      <c r="UQR301" s="22"/>
      <c r="UQS301" s="22"/>
      <c r="UQT301" s="22"/>
      <c r="UQU301" s="22"/>
      <c r="UQV301" s="22"/>
      <c r="UQW301" s="22"/>
      <c r="UQX301" s="22"/>
      <c r="UQY301" s="22"/>
      <c r="UQZ301" s="22"/>
      <c r="URA301" s="22"/>
      <c r="URB301" s="22"/>
      <c r="URC301" s="22"/>
      <c r="URD301" s="22"/>
      <c r="URE301" s="22"/>
      <c r="URF301" s="22"/>
      <c r="URG301" s="22"/>
      <c r="URH301" s="22"/>
      <c r="URI301" s="22"/>
      <c r="URJ301" s="22"/>
      <c r="URK301" s="22"/>
      <c r="URL301" s="22"/>
      <c r="URM301" s="22"/>
      <c r="URN301" s="22"/>
      <c r="URO301" s="22"/>
      <c r="URP301" s="22"/>
      <c r="URQ301" s="22"/>
      <c r="URR301" s="22"/>
      <c r="URS301" s="22"/>
      <c r="URT301" s="22"/>
      <c r="URU301" s="22"/>
      <c r="URV301" s="22"/>
      <c r="URW301" s="22"/>
      <c r="URX301" s="22"/>
      <c r="URY301" s="22"/>
      <c r="URZ301" s="22"/>
      <c r="USA301" s="22"/>
      <c r="USB301" s="22"/>
      <c r="USC301" s="22"/>
      <c r="USD301" s="22"/>
      <c r="USE301" s="22"/>
      <c r="USF301" s="22"/>
      <c r="USG301" s="22"/>
      <c r="USH301" s="22"/>
      <c r="USI301" s="22"/>
      <c r="USJ301" s="22"/>
      <c r="USK301" s="22"/>
      <c r="USL301" s="22"/>
      <c r="USM301" s="22"/>
      <c r="USN301" s="22"/>
      <c r="USO301" s="22"/>
      <c r="USP301" s="22"/>
      <c r="USQ301" s="22"/>
      <c r="USR301" s="22"/>
      <c r="USS301" s="22"/>
      <c r="UST301" s="22"/>
      <c r="USU301" s="22"/>
      <c r="USV301" s="22"/>
      <c r="USW301" s="22"/>
      <c r="USX301" s="22"/>
      <c r="USY301" s="22"/>
      <c r="USZ301" s="22"/>
      <c r="UTA301" s="22"/>
      <c r="UTB301" s="22"/>
      <c r="UTC301" s="22"/>
      <c r="UTD301" s="22"/>
      <c r="UTE301" s="22"/>
      <c r="UTF301" s="22"/>
      <c r="UTG301" s="22"/>
      <c r="UTH301" s="22"/>
      <c r="UTI301" s="22"/>
      <c r="UTJ301" s="22"/>
      <c r="UTK301" s="22"/>
      <c r="UTL301" s="22"/>
      <c r="UTM301" s="22"/>
      <c r="UTN301" s="22"/>
      <c r="UTO301" s="22"/>
      <c r="UTP301" s="22"/>
      <c r="UTQ301" s="22"/>
      <c r="UTR301" s="22"/>
      <c r="UTS301" s="22"/>
      <c r="UTT301" s="22"/>
      <c r="UTU301" s="22"/>
      <c r="UTV301" s="22"/>
      <c r="UTW301" s="22"/>
      <c r="UTX301" s="22"/>
      <c r="UTY301" s="22"/>
      <c r="UTZ301" s="22"/>
      <c r="UUA301" s="22"/>
      <c r="UUB301" s="22"/>
      <c r="UUC301" s="22"/>
      <c r="UUD301" s="22"/>
      <c r="UUE301" s="22"/>
      <c r="UUF301" s="22"/>
      <c r="UUG301" s="22"/>
      <c r="UUH301" s="22"/>
      <c r="UUI301" s="22"/>
      <c r="UUJ301" s="22"/>
      <c r="UUK301" s="22"/>
      <c r="UUL301" s="22"/>
      <c r="UUM301" s="22"/>
      <c r="UUN301" s="22"/>
      <c r="UUO301" s="22"/>
      <c r="UUP301" s="22"/>
      <c r="UUQ301" s="22"/>
      <c r="UUR301" s="22"/>
      <c r="UUS301" s="22"/>
      <c r="UUT301" s="22"/>
      <c r="UUU301" s="22"/>
      <c r="UUV301" s="22"/>
      <c r="UUW301" s="22"/>
      <c r="UUX301" s="22"/>
      <c r="UUY301" s="22"/>
      <c r="UUZ301" s="22"/>
      <c r="UVA301" s="22"/>
      <c r="UVB301" s="22"/>
      <c r="UVC301" s="22"/>
      <c r="UVD301" s="22"/>
      <c r="UVE301" s="22"/>
      <c r="UVF301" s="22"/>
      <c r="UVG301" s="22"/>
      <c r="UVH301" s="22"/>
      <c r="UVI301" s="22"/>
      <c r="UVJ301" s="22"/>
      <c r="UVK301" s="22"/>
      <c r="UVL301" s="22"/>
      <c r="UVM301" s="22"/>
      <c r="UVN301" s="22"/>
      <c r="UVO301" s="22"/>
      <c r="UVP301" s="22"/>
      <c r="UVQ301" s="22"/>
      <c r="UVR301" s="22"/>
      <c r="UVS301" s="22"/>
      <c r="UVT301" s="22"/>
      <c r="UVU301" s="22"/>
      <c r="UVV301" s="22"/>
      <c r="UVW301" s="22"/>
      <c r="UVX301" s="22"/>
      <c r="UVY301" s="22"/>
      <c r="UVZ301" s="22"/>
      <c r="UWA301" s="22"/>
      <c r="UWB301" s="22"/>
      <c r="UWC301" s="22"/>
      <c r="UWD301" s="22"/>
      <c r="UWE301" s="22"/>
      <c r="UWF301" s="22"/>
      <c r="UWG301" s="22"/>
      <c r="UWH301" s="22"/>
      <c r="UWI301" s="22"/>
      <c r="UWJ301" s="22"/>
      <c r="UWK301" s="22"/>
      <c r="UWL301" s="22"/>
      <c r="UWM301" s="22"/>
      <c r="UWN301" s="22"/>
      <c r="UWO301" s="22"/>
      <c r="UWP301" s="22"/>
      <c r="UWQ301" s="22"/>
      <c r="UWR301" s="22"/>
      <c r="UWS301" s="22"/>
      <c r="UWT301" s="22"/>
      <c r="UWU301" s="22"/>
      <c r="UWV301" s="22"/>
      <c r="UWW301" s="22"/>
      <c r="UWX301" s="22"/>
      <c r="UWY301" s="22"/>
      <c r="UWZ301" s="22"/>
      <c r="UXA301" s="22"/>
      <c r="UXB301" s="22"/>
      <c r="UXC301" s="22"/>
      <c r="UXD301" s="22"/>
      <c r="UXE301" s="22"/>
      <c r="UXF301" s="22"/>
      <c r="UXG301" s="22"/>
      <c r="UXH301" s="22"/>
      <c r="UXI301" s="22"/>
      <c r="UXJ301" s="22"/>
      <c r="UXK301" s="22"/>
      <c r="UXL301" s="22"/>
      <c r="UXM301" s="22"/>
      <c r="UXN301" s="22"/>
      <c r="UXO301" s="22"/>
      <c r="UXP301" s="22"/>
      <c r="UXQ301" s="22"/>
      <c r="UXR301" s="22"/>
      <c r="UXS301" s="22"/>
      <c r="UXT301" s="22"/>
      <c r="UXU301" s="22"/>
      <c r="UXV301" s="22"/>
      <c r="UXW301" s="22"/>
      <c r="UXX301" s="22"/>
      <c r="UXY301" s="22"/>
      <c r="UXZ301" s="22"/>
      <c r="UYA301" s="22"/>
      <c r="UYB301" s="22"/>
      <c r="UYC301" s="22"/>
      <c r="UYD301" s="22"/>
      <c r="UYE301" s="22"/>
      <c r="UYF301" s="22"/>
      <c r="UYG301" s="22"/>
      <c r="UYH301" s="22"/>
      <c r="UYI301" s="22"/>
      <c r="UYJ301" s="22"/>
      <c r="UYK301" s="22"/>
      <c r="UYL301" s="22"/>
      <c r="UYM301" s="22"/>
      <c r="UYN301" s="22"/>
      <c r="UYO301" s="22"/>
      <c r="UYP301" s="22"/>
      <c r="UYQ301" s="22"/>
      <c r="UYR301" s="22"/>
      <c r="UYS301" s="22"/>
      <c r="UYT301" s="22"/>
      <c r="UYU301" s="22"/>
      <c r="UYV301" s="22"/>
      <c r="UYW301" s="22"/>
      <c r="UYX301" s="22"/>
      <c r="UYY301" s="22"/>
      <c r="UYZ301" s="22"/>
      <c r="UZA301" s="22"/>
      <c r="UZB301" s="22"/>
      <c r="UZC301" s="22"/>
      <c r="UZD301" s="22"/>
      <c r="UZE301" s="22"/>
      <c r="UZF301" s="22"/>
      <c r="UZG301" s="22"/>
      <c r="UZH301" s="22"/>
      <c r="UZI301" s="22"/>
      <c r="UZJ301" s="22"/>
      <c r="UZK301" s="22"/>
      <c r="UZL301" s="22"/>
      <c r="UZM301" s="22"/>
      <c r="UZN301" s="22"/>
      <c r="UZO301" s="22"/>
      <c r="UZP301" s="22"/>
      <c r="UZQ301" s="22"/>
      <c r="UZR301" s="22"/>
      <c r="UZS301" s="22"/>
      <c r="UZT301" s="22"/>
      <c r="UZU301" s="22"/>
      <c r="UZV301" s="22"/>
      <c r="UZW301" s="22"/>
      <c r="UZX301" s="22"/>
      <c r="UZY301" s="22"/>
      <c r="UZZ301" s="22"/>
      <c r="VAA301" s="22"/>
      <c r="VAB301" s="22"/>
      <c r="VAC301" s="22"/>
      <c r="VAD301" s="22"/>
      <c r="VAE301" s="22"/>
      <c r="VAF301" s="22"/>
      <c r="VAG301" s="22"/>
      <c r="VAH301" s="22"/>
      <c r="VAI301" s="22"/>
      <c r="VAJ301" s="22"/>
      <c r="VAK301" s="22"/>
      <c r="VAL301" s="22"/>
      <c r="VAM301" s="22"/>
      <c r="VAN301" s="22"/>
      <c r="VAO301" s="22"/>
      <c r="VAP301" s="22"/>
      <c r="VAQ301" s="22"/>
      <c r="VAR301" s="22"/>
      <c r="VAS301" s="22"/>
      <c r="VAT301" s="22"/>
      <c r="VAU301" s="22"/>
      <c r="VAV301" s="22"/>
      <c r="VAW301" s="22"/>
      <c r="VAX301" s="22"/>
      <c r="VAY301" s="22"/>
      <c r="VAZ301" s="22"/>
      <c r="VBA301" s="22"/>
      <c r="VBB301" s="22"/>
      <c r="VBC301" s="22"/>
      <c r="VBD301" s="22"/>
      <c r="VBE301" s="22"/>
      <c r="VBF301" s="22"/>
      <c r="VBG301" s="22"/>
      <c r="VBH301" s="22"/>
      <c r="VBI301" s="22"/>
      <c r="VBJ301" s="22"/>
      <c r="VBK301" s="22"/>
      <c r="VBL301" s="22"/>
      <c r="VBM301" s="22"/>
      <c r="VBN301" s="22"/>
      <c r="VBO301" s="22"/>
      <c r="VBP301" s="22"/>
      <c r="VBQ301" s="22"/>
      <c r="VBR301" s="22"/>
      <c r="VBS301" s="22"/>
      <c r="VBT301" s="22"/>
      <c r="VBU301" s="22"/>
      <c r="VBV301" s="22"/>
      <c r="VBW301" s="22"/>
      <c r="VBX301" s="22"/>
      <c r="VBY301" s="22"/>
      <c r="VBZ301" s="22"/>
      <c r="VCA301" s="22"/>
      <c r="VCB301" s="22"/>
      <c r="VCC301" s="22"/>
      <c r="VCD301" s="22"/>
      <c r="VCE301" s="22"/>
      <c r="VCF301" s="22"/>
      <c r="VCG301" s="22"/>
      <c r="VCH301" s="22"/>
      <c r="VCI301" s="22"/>
      <c r="VCJ301" s="22"/>
      <c r="VCK301" s="22"/>
      <c r="VCL301" s="22"/>
      <c r="VCM301" s="22"/>
      <c r="VCN301" s="22"/>
      <c r="VCO301" s="22"/>
      <c r="VCP301" s="22"/>
      <c r="VCQ301" s="22"/>
      <c r="VCR301" s="22"/>
      <c r="VCS301" s="22"/>
      <c r="VCT301" s="22"/>
      <c r="VCU301" s="22"/>
      <c r="VCV301" s="22"/>
      <c r="VCW301" s="22"/>
      <c r="VCX301" s="22"/>
      <c r="VCY301" s="22"/>
      <c r="VCZ301" s="22"/>
      <c r="VDA301" s="22"/>
      <c r="VDB301" s="22"/>
      <c r="VDC301" s="22"/>
      <c r="VDD301" s="22"/>
      <c r="VDE301" s="22"/>
      <c r="VDF301" s="22"/>
      <c r="VDG301" s="22"/>
      <c r="VDH301" s="22"/>
      <c r="VDI301" s="22"/>
      <c r="VDJ301" s="22"/>
      <c r="VDK301" s="22"/>
      <c r="VDL301" s="22"/>
      <c r="VDM301" s="22"/>
      <c r="VDN301" s="22"/>
      <c r="VDO301" s="22"/>
      <c r="VDP301" s="22"/>
      <c r="VDQ301" s="22"/>
      <c r="VDR301" s="22"/>
      <c r="VDS301" s="22"/>
      <c r="VDT301" s="22"/>
      <c r="VDU301" s="22"/>
      <c r="VDV301" s="22"/>
      <c r="VDW301" s="22"/>
      <c r="VDX301" s="22"/>
      <c r="VDY301" s="22"/>
      <c r="VDZ301" s="22"/>
      <c r="VEA301" s="22"/>
      <c r="VEB301" s="22"/>
      <c r="VEC301" s="22"/>
      <c r="VED301" s="22"/>
      <c r="VEE301" s="22"/>
      <c r="VEF301" s="22"/>
      <c r="VEG301" s="22"/>
      <c r="VEH301" s="22"/>
      <c r="VEI301" s="22"/>
      <c r="VEJ301" s="22"/>
      <c r="VEK301" s="22"/>
      <c r="VEL301" s="22"/>
      <c r="VEM301" s="22"/>
      <c r="VEN301" s="22"/>
      <c r="VEO301" s="22"/>
      <c r="VEP301" s="22"/>
      <c r="VEQ301" s="22"/>
      <c r="VER301" s="22"/>
      <c r="VES301" s="22"/>
      <c r="VET301" s="22"/>
      <c r="VEU301" s="22"/>
      <c r="VEV301" s="22"/>
      <c r="VEW301" s="22"/>
      <c r="VEX301" s="22"/>
      <c r="VEY301" s="22"/>
      <c r="VEZ301" s="22"/>
      <c r="VFA301" s="22"/>
      <c r="VFB301" s="22"/>
      <c r="VFC301" s="22"/>
      <c r="VFD301" s="22"/>
      <c r="VFE301" s="22"/>
      <c r="VFF301" s="22"/>
      <c r="VFG301" s="22"/>
      <c r="VFH301" s="22"/>
      <c r="VFI301" s="22"/>
      <c r="VFJ301" s="22"/>
      <c r="VFK301" s="22"/>
      <c r="VFL301" s="22"/>
      <c r="VFM301" s="22"/>
      <c r="VFN301" s="22"/>
      <c r="VFO301" s="22"/>
      <c r="VFP301" s="22"/>
      <c r="VFQ301" s="22"/>
      <c r="VFR301" s="22"/>
      <c r="VFS301" s="22"/>
      <c r="VFT301" s="22"/>
      <c r="VFU301" s="22"/>
      <c r="VFV301" s="22"/>
      <c r="VFW301" s="22"/>
      <c r="VFX301" s="22"/>
      <c r="VFY301" s="22"/>
      <c r="VFZ301" s="22"/>
      <c r="VGA301" s="22"/>
      <c r="VGB301" s="22"/>
      <c r="VGC301" s="22"/>
      <c r="VGD301" s="22"/>
      <c r="VGE301" s="22"/>
      <c r="VGF301" s="22"/>
      <c r="VGG301" s="22"/>
      <c r="VGH301" s="22"/>
      <c r="VGI301" s="22"/>
      <c r="VGJ301" s="22"/>
      <c r="VGK301" s="22"/>
      <c r="VGL301" s="22"/>
      <c r="VGM301" s="22"/>
      <c r="VGN301" s="22"/>
      <c r="VGO301" s="22"/>
      <c r="VGP301" s="22"/>
      <c r="VGQ301" s="22"/>
      <c r="VGR301" s="22"/>
      <c r="VGS301" s="22"/>
      <c r="VGT301" s="22"/>
      <c r="VGU301" s="22"/>
      <c r="VGV301" s="22"/>
      <c r="VGW301" s="22"/>
      <c r="VGX301" s="22"/>
      <c r="VGY301" s="22"/>
      <c r="VGZ301" s="22"/>
      <c r="VHA301" s="22"/>
      <c r="VHB301" s="22"/>
      <c r="VHC301" s="22"/>
      <c r="VHD301" s="22"/>
      <c r="VHE301" s="22"/>
      <c r="VHF301" s="22"/>
      <c r="VHG301" s="22"/>
      <c r="VHH301" s="22"/>
      <c r="VHI301" s="22"/>
      <c r="VHJ301" s="22"/>
      <c r="VHK301" s="22"/>
      <c r="VHL301" s="22"/>
      <c r="VHM301" s="22"/>
      <c r="VHN301" s="22"/>
      <c r="VHO301" s="22"/>
      <c r="VHP301" s="22"/>
      <c r="VHQ301" s="22"/>
      <c r="VHR301" s="22"/>
      <c r="VHS301" s="22"/>
      <c r="VHT301" s="22"/>
      <c r="VHU301" s="22"/>
      <c r="VHV301" s="22"/>
      <c r="VHW301" s="22"/>
      <c r="VHX301" s="22"/>
      <c r="VHY301" s="22"/>
      <c r="VHZ301" s="22"/>
      <c r="VIA301" s="22"/>
      <c r="VIB301" s="22"/>
      <c r="VIC301" s="22"/>
      <c r="VID301" s="22"/>
      <c r="VIE301" s="22"/>
      <c r="VIF301" s="22"/>
      <c r="VIG301" s="22"/>
      <c r="VIH301" s="22"/>
      <c r="VII301" s="22"/>
      <c r="VIJ301" s="22"/>
      <c r="VIK301" s="22"/>
      <c r="VIL301" s="22"/>
      <c r="VIM301" s="22"/>
      <c r="VIN301" s="22"/>
      <c r="VIO301" s="22"/>
      <c r="VIP301" s="22"/>
      <c r="VIQ301" s="22"/>
      <c r="VIR301" s="22"/>
      <c r="VIS301" s="22"/>
      <c r="VIT301" s="22"/>
      <c r="VIU301" s="22"/>
      <c r="VIV301" s="22"/>
      <c r="VIW301" s="22"/>
      <c r="VIX301" s="22"/>
      <c r="VIY301" s="22"/>
      <c r="VIZ301" s="22"/>
      <c r="VJA301" s="22"/>
      <c r="VJB301" s="22"/>
      <c r="VJC301" s="22"/>
      <c r="VJD301" s="22"/>
      <c r="VJE301" s="22"/>
      <c r="VJF301" s="22"/>
      <c r="VJG301" s="22"/>
      <c r="VJH301" s="22"/>
      <c r="VJI301" s="22"/>
      <c r="VJJ301" s="22"/>
      <c r="VJK301" s="22"/>
      <c r="VJL301" s="22"/>
      <c r="VJM301" s="22"/>
      <c r="VJN301" s="22"/>
      <c r="VJO301" s="22"/>
      <c r="VJP301" s="22"/>
      <c r="VJQ301" s="22"/>
      <c r="VJR301" s="22"/>
      <c r="VJS301" s="22"/>
      <c r="VJT301" s="22"/>
      <c r="VJU301" s="22"/>
      <c r="VJV301" s="22"/>
      <c r="VJW301" s="22"/>
      <c r="VJX301" s="22"/>
      <c r="VJY301" s="22"/>
      <c r="VJZ301" s="22"/>
      <c r="VKA301" s="22"/>
      <c r="VKB301" s="22"/>
      <c r="VKC301" s="22"/>
      <c r="VKD301" s="22"/>
      <c r="VKE301" s="22"/>
      <c r="VKF301" s="22"/>
      <c r="VKG301" s="22"/>
      <c r="VKH301" s="22"/>
      <c r="VKI301" s="22"/>
      <c r="VKJ301" s="22"/>
      <c r="VKK301" s="22"/>
      <c r="VKL301" s="22"/>
      <c r="VKM301" s="22"/>
      <c r="VKN301" s="22"/>
      <c r="VKO301" s="22"/>
      <c r="VKP301" s="22"/>
      <c r="VKQ301" s="22"/>
      <c r="VKR301" s="22"/>
      <c r="VKS301" s="22"/>
      <c r="VKT301" s="22"/>
      <c r="VKU301" s="22"/>
      <c r="VKV301" s="22"/>
      <c r="VKW301" s="22"/>
      <c r="VKX301" s="22"/>
      <c r="VKY301" s="22"/>
      <c r="VKZ301" s="22"/>
      <c r="VLA301" s="22"/>
      <c r="VLB301" s="22"/>
      <c r="VLC301" s="22"/>
      <c r="VLD301" s="22"/>
      <c r="VLE301" s="22"/>
      <c r="VLF301" s="22"/>
      <c r="VLG301" s="22"/>
      <c r="VLH301" s="22"/>
      <c r="VLI301" s="22"/>
      <c r="VLJ301" s="22"/>
      <c r="VLK301" s="22"/>
      <c r="VLL301" s="22"/>
      <c r="VLM301" s="22"/>
      <c r="VLN301" s="22"/>
      <c r="VLO301" s="22"/>
      <c r="VLP301" s="22"/>
      <c r="VLQ301" s="22"/>
      <c r="VLR301" s="22"/>
      <c r="VLS301" s="22"/>
      <c r="VLT301" s="22"/>
      <c r="VLU301" s="22"/>
      <c r="VLV301" s="22"/>
      <c r="VLW301" s="22"/>
      <c r="VLX301" s="22"/>
      <c r="VLY301" s="22"/>
      <c r="VLZ301" s="22"/>
      <c r="VMA301" s="22"/>
      <c r="VMB301" s="22"/>
      <c r="VMC301" s="22"/>
      <c r="VMD301" s="22"/>
      <c r="VME301" s="22"/>
      <c r="VMF301" s="22"/>
      <c r="VMG301" s="22"/>
      <c r="VMH301" s="22"/>
      <c r="VMI301" s="22"/>
      <c r="VMJ301" s="22"/>
      <c r="VMK301" s="22"/>
      <c r="VML301" s="22"/>
      <c r="VMM301" s="22"/>
      <c r="VMN301" s="22"/>
      <c r="VMO301" s="22"/>
      <c r="VMP301" s="22"/>
      <c r="VMQ301" s="22"/>
      <c r="VMR301" s="22"/>
      <c r="VMS301" s="22"/>
      <c r="VMT301" s="22"/>
      <c r="VMU301" s="22"/>
      <c r="VMV301" s="22"/>
      <c r="VMW301" s="22"/>
      <c r="VMX301" s="22"/>
      <c r="VMY301" s="22"/>
      <c r="VMZ301" s="22"/>
      <c r="VNA301" s="22"/>
      <c r="VNB301" s="22"/>
      <c r="VNC301" s="22"/>
      <c r="VND301" s="22"/>
      <c r="VNE301" s="22"/>
      <c r="VNF301" s="22"/>
      <c r="VNG301" s="22"/>
      <c r="VNH301" s="22"/>
      <c r="VNI301" s="22"/>
      <c r="VNJ301" s="22"/>
      <c r="VNK301" s="22"/>
      <c r="VNL301" s="22"/>
      <c r="VNM301" s="22"/>
      <c r="VNN301" s="22"/>
      <c r="VNO301" s="22"/>
      <c r="VNP301" s="22"/>
      <c r="VNQ301" s="22"/>
      <c r="VNR301" s="22"/>
      <c r="VNS301" s="22"/>
      <c r="VNT301" s="22"/>
      <c r="VNU301" s="22"/>
      <c r="VNV301" s="22"/>
      <c r="VNW301" s="22"/>
      <c r="VNX301" s="22"/>
      <c r="VNY301" s="22"/>
      <c r="VNZ301" s="22"/>
      <c r="VOA301" s="22"/>
      <c r="VOB301" s="22"/>
      <c r="VOC301" s="22"/>
      <c r="VOD301" s="22"/>
      <c r="VOE301" s="22"/>
      <c r="VOF301" s="22"/>
      <c r="VOG301" s="22"/>
      <c r="VOH301" s="22"/>
      <c r="VOI301" s="22"/>
      <c r="VOJ301" s="22"/>
      <c r="VOK301" s="22"/>
      <c r="VOL301" s="22"/>
      <c r="VOM301" s="22"/>
      <c r="VON301" s="22"/>
      <c r="VOO301" s="22"/>
      <c r="VOP301" s="22"/>
      <c r="VOQ301" s="22"/>
      <c r="VOR301" s="22"/>
      <c r="VOS301" s="22"/>
      <c r="VOT301" s="22"/>
      <c r="VOU301" s="22"/>
      <c r="VOV301" s="22"/>
      <c r="VOW301" s="22"/>
      <c r="VOX301" s="22"/>
      <c r="VOY301" s="22"/>
      <c r="VOZ301" s="22"/>
      <c r="VPA301" s="22"/>
      <c r="VPB301" s="22"/>
      <c r="VPC301" s="22"/>
      <c r="VPD301" s="22"/>
      <c r="VPE301" s="22"/>
      <c r="VPF301" s="22"/>
      <c r="VPG301" s="22"/>
      <c r="VPH301" s="22"/>
      <c r="VPI301" s="22"/>
      <c r="VPJ301" s="22"/>
      <c r="VPK301" s="22"/>
      <c r="VPL301" s="22"/>
      <c r="VPM301" s="22"/>
      <c r="VPN301" s="22"/>
      <c r="VPO301" s="22"/>
      <c r="VPP301" s="22"/>
      <c r="VPQ301" s="22"/>
      <c r="VPR301" s="22"/>
      <c r="VPS301" s="22"/>
      <c r="VPT301" s="22"/>
      <c r="VPU301" s="22"/>
      <c r="VPV301" s="22"/>
      <c r="VPW301" s="22"/>
      <c r="VPX301" s="22"/>
      <c r="VPY301" s="22"/>
      <c r="VPZ301" s="22"/>
      <c r="VQA301" s="22"/>
      <c r="VQB301" s="22"/>
      <c r="VQC301" s="22"/>
      <c r="VQD301" s="22"/>
      <c r="VQE301" s="22"/>
      <c r="VQF301" s="22"/>
      <c r="VQG301" s="22"/>
      <c r="VQH301" s="22"/>
      <c r="VQI301" s="22"/>
      <c r="VQJ301" s="22"/>
      <c r="VQK301" s="22"/>
      <c r="VQL301" s="22"/>
      <c r="VQM301" s="22"/>
      <c r="VQN301" s="22"/>
      <c r="VQO301" s="22"/>
      <c r="VQP301" s="22"/>
      <c r="VQQ301" s="22"/>
      <c r="VQR301" s="22"/>
      <c r="VQS301" s="22"/>
      <c r="VQT301" s="22"/>
      <c r="VQU301" s="22"/>
      <c r="VQV301" s="22"/>
      <c r="VQW301" s="22"/>
      <c r="VQX301" s="22"/>
      <c r="VQY301" s="22"/>
      <c r="VQZ301" s="22"/>
      <c r="VRA301" s="22"/>
      <c r="VRB301" s="22"/>
      <c r="VRC301" s="22"/>
      <c r="VRD301" s="22"/>
      <c r="VRE301" s="22"/>
      <c r="VRF301" s="22"/>
      <c r="VRG301" s="22"/>
      <c r="VRH301" s="22"/>
      <c r="VRI301" s="22"/>
      <c r="VRJ301" s="22"/>
      <c r="VRK301" s="22"/>
      <c r="VRL301" s="22"/>
      <c r="VRM301" s="22"/>
      <c r="VRN301" s="22"/>
      <c r="VRO301" s="22"/>
      <c r="VRP301" s="22"/>
      <c r="VRQ301" s="22"/>
      <c r="VRR301" s="22"/>
      <c r="VRS301" s="22"/>
      <c r="VRT301" s="22"/>
      <c r="VRU301" s="22"/>
      <c r="VRV301" s="22"/>
      <c r="VRW301" s="22"/>
      <c r="VRX301" s="22"/>
      <c r="VRY301" s="22"/>
      <c r="VRZ301" s="22"/>
      <c r="VSA301" s="22"/>
      <c r="VSB301" s="22"/>
      <c r="VSC301" s="22"/>
      <c r="VSD301" s="22"/>
      <c r="VSE301" s="22"/>
      <c r="VSF301" s="22"/>
      <c r="VSG301" s="22"/>
      <c r="VSH301" s="22"/>
      <c r="VSI301" s="22"/>
      <c r="VSJ301" s="22"/>
      <c r="VSK301" s="22"/>
      <c r="VSL301" s="22"/>
      <c r="VSM301" s="22"/>
      <c r="VSN301" s="22"/>
      <c r="VSO301" s="22"/>
      <c r="VSP301" s="22"/>
      <c r="VSQ301" s="22"/>
      <c r="VSR301" s="22"/>
      <c r="VSS301" s="22"/>
      <c r="VST301" s="22"/>
      <c r="VSU301" s="22"/>
      <c r="VSV301" s="22"/>
      <c r="VSW301" s="22"/>
      <c r="VSX301" s="22"/>
      <c r="VSY301" s="22"/>
      <c r="VSZ301" s="22"/>
      <c r="VTA301" s="22"/>
      <c r="VTB301" s="22"/>
      <c r="VTC301" s="22"/>
      <c r="VTD301" s="22"/>
      <c r="VTE301" s="22"/>
      <c r="VTF301" s="22"/>
      <c r="VTG301" s="22"/>
      <c r="VTH301" s="22"/>
      <c r="VTI301" s="22"/>
      <c r="VTJ301" s="22"/>
      <c r="VTK301" s="22"/>
      <c r="VTL301" s="22"/>
      <c r="VTM301" s="22"/>
      <c r="VTN301" s="22"/>
      <c r="VTO301" s="22"/>
      <c r="VTP301" s="22"/>
      <c r="VTQ301" s="22"/>
      <c r="VTR301" s="22"/>
      <c r="VTS301" s="22"/>
      <c r="VTT301" s="22"/>
      <c r="VTU301" s="22"/>
      <c r="VTV301" s="22"/>
      <c r="VTW301" s="22"/>
      <c r="VTX301" s="22"/>
      <c r="VTY301" s="22"/>
      <c r="VTZ301" s="22"/>
      <c r="VUA301" s="22"/>
      <c r="VUB301" s="22"/>
      <c r="VUC301" s="22"/>
      <c r="VUD301" s="22"/>
      <c r="VUE301" s="22"/>
      <c r="VUF301" s="22"/>
      <c r="VUG301" s="22"/>
      <c r="VUH301" s="22"/>
      <c r="VUI301" s="22"/>
      <c r="VUJ301" s="22"/>
      <c r="VUK301" s="22"/>
      <c r="VUL301" s="22"/>
      <c r="VUM301" s="22"/>
      <c r="VUN301" s="22"/>
      <c r="VUO301" s="22"/>
      <c r="VUP301" s="22"/>
      <c r="VUQ301" s="22"/>
      <c r="VUR301" s="22"/>
      <c r="VUS301" s="22"/>
      <c r="VUT301" s="22"/>
      <c r="VUU301" s="22"/>
      <c r="VUV301" s="22"/>
      <c r="VUW301" s="22"/>
      <c r="VUX301" s="22"/>
      <c r="VUY301" s="22"/>
      <c r="VUZ301" s="22"/>
      <c r="VVA301" s="22"/>
      <c r="VVB301" s="22"/>
      <c r="VVC301" s="22"/>
      <c r="VVD301" s="22"/>
      <c r="VVE301" s="22"/>
      <c r="VVF301" s="22"/>
      <c r="VVG301" s="22"/>
      <c r="VVH301" s="22"/>
      <c r="VVI301" s="22"/>
      <c r="VVJ301" s="22"/>
      <c r="VVK301" s="22"/>
      <c r="VVL301" s="22"/>
      <c r="VVM301" s="22"/>
      <c r="VVN301" s="22"/>
      <c r="VVO301" s="22"/>
      <c r="VVP301" s="22"/>
      <c r="VVQ301" s="22"/>
      <c r="VVR301" s="22"/>
      <c r="VVS301" s="22"/>
      <c r="VVT301" s="22"/>
      <c r="VVU301" s="22"/>
      <c r="VVV301" s="22"/>
      <c r="VVW301" s="22"/>
      <c r="VVX301" s="22"/>
      <c r="VVY301" s="22"/>
      <c r="VVZ301" s="22"/>
      <c r="VWA301" s="22"/>
      <c r="VWB301" s="22"/>
      <c r="VWC301" s="22"/>
      <c r="VWD301" s="22"/>
      <c r="VWE301" s="22"/>
      <c r="VWF301" s="22"/>
      <c r="VWG301" s="22"/>
      <c r="VWH301" s="22"/>
      <c r="VWI301" s="22"/>
      <c r="VWJ301" s="22"/>
      <c r="VWK301" s="22"/>
      <c r="VWL301" s="22"/>
      <c r="VWM301" s="22"/>
      <c r="VWN301" s="22"/>
      <c r="VWO301" s="22"/>
      <c r="VWP301" s="22"/>
      <c r="VWQ301" s="22"/>
      <c r="VWR301" s="22"/>
      <c r="VWS301" s="22"/>
      <c r="VWT301" s="22"/>
      <c r="VWU301" s="22"/>
      <c r="VWV301" s="22"/>
      <c r="VWW301" s="22"/>
      <c r="VWX301" s="22"/>
      <c r="VWY301" s="22"/>
      <c r="VWZ301" s="22"/>
      <c r="VXA301" s="22"/>
      <c r="VXB301" s="22"/>
      <c r="VXC301" s="22"/>
      <c r="VXD301" s="22"/>
      <c r="VXE301" s="22"/>
      <c r="VXF301" s="22"/>
      <c r="VXG301" s="22"/>
      <c r="VXH301" s="22"/>
      <c r="VXI301" s="22"/>
      <c r="VXJ301" s="22"/>
      <c r="VXK301" s="22"/>
      <c r="VXL301" s="22"/>
      <c r="VXM301" s="22"/>
      <c r="VXN301" s="22"/>
      <c r="VXO301" s="22"/>
      <c r="VXP301" s="22"/>
      <c r="VXQ301" s="22"/>
      <c r="VXR301" s="22"/>
      <c r="VXS301" s="22"/>
      <c r="VXT301" s="22"/>
      <c r="VXU301" s="22"/>
      <c r="VXV301" s="22"/>
      <c r="VXW301" s="22"/>
      <c r="VXX301" s="22"/>
      <c r="VXY301" s="22"/>
      <c r="VXZ301" s="22"/>
      <c r="VYA301" s="22"/>
      <c r="VYB301" s="22"/>
      <c r="VYC301" s="22"/>
      <c r="VYD301" s="22"/>
      <c r="VYE301" s="22"/>
      <c r="VYF301" s="22"/>
      <c r="VYG301" s="22"/>
      <c r="VYH301" s="22"/>
      <c r="VYI301" s="22"/>
      <c r="VYJ301" s="22"/>
      <c r="VYK301" s="22"/>
      <c r="VYL301" s="22"/>
      <c r="VYM301" s="22"/>
      <c r="VYN301" s="22"/>
      <c r="VYO301" s="22"/>
      <c r="VYP301" s="22"/>
      <c r="VYQ301" s="22"/>
      <c r="VYR301" s="22"/>
      <c r="VYS301" s="22"/>
      <c r="VYT301" s="22"/>
      <c r="VYU301" s="22"/>
      <c r="VYV301" s="22"/>
      <c r="VYW301" s="22"/>
      <c r="VYX301" s="22"/>
      <c r="VYY301" s="22"/>
      <c r="VYZ301" s="22"/>
      <c r="VZA301" s="22"/>
      <c r="VZB301" s="22"/>
      <c r="VZC301" s="22"/>
      <c r="VZD301" s="22"/>
      <c r="VZE301" s="22"/>
      <c r="VZF301" s="22"/>
      <c r="VZG301" s="22"/>
      <c r="VZH301" s="22"/>
      <c r="VZI301" s="22"/>
      <c r="VZJ301" s="22"/>
      <c r="VZK301" s="22"/>
      <c r="VZL301" s="22"/>
      <c r="VZM301" s="22"/>
      <c r="VZN301" s="22"/>
      <c r="VZO301" s="22"/>
      <c r="VZP301" s="22"/>
      <c r="VZQ301" s="22"/>
      <c r="VZR301" s="22"/>
      <c r="VZS301" s="22"/>
      <c r="VZT301" s="22"/>
      <c r="VZU301" s="22"/>
      <c r="VZV301" s="22"/>
      <c r="VZW301" s="22"/>
      <c r="VZX301" s="22"/>
      <c r="VZY301" s="22"/>
      <c r="VZZ301" s="22"/>
      <c r="WAA301" s="22"/>
      <c r="WAB301" s="22"/>
      <c r="WAC301" s="22"/>
      <c r="WAD301" s="22"/>
      <c r="WAE301" s="22"/>
      <c r="WAF301" s="22"/>
      <c r="WAG301" s="22"/>
      <c r="WAH301" s="22"/>
      <c r="WAI301" s="22"/>
      <c r="WAJ301" s="22"/>
      <c r="WAK301" s="22"/>
      <c r="WAL301" s="22"/>
      <c r="WAM301" s="22"/>
      <c r="WAN301" s="22"/>
      <c r="WAO301" s="22"/>
      <c r="WAP301" s="22"/>
      <c r="WAQ301" s="22"/>
      <c r="WAR301" s="22"/>
      <c r="WAS301" s="22"/>
      <c r="WAT301" s="22"/>
      <c r="WAU301" s="22"/>
      <c r="WAV301" s="22"/>
      <c r="WAW301" s="22"/>
      <c r="WAX301" s="22"/>
      <c r="WAY301" s="22"/>
      <c r="WAZ301" s="22"/>
      <c r="WBA301" s="22"/>
      <c r="WBB301" s="22"/>
      <c r="WBC301" s="22"/>
      <c r="WBD301" s="22"/>
      <c r="WBE301" s="22"/>
      <c r="WBF301" s="22"/>
      <c r="WBG301" s="22"/>
      <c r="WBH301" s="22"/>
      <c r="WBI301" s="22"/>
      <c r="WBJ301" s="22"/>
      <c r="WBK301" s="22"/>
      <c r="WBL301" s="22"/>
      <c r="WBM301" s="22"/>
      <c r="WBN301" s="22"/>
      <c r="WBO301" s="22"/>
      <c r="WBP301" s="22"/>
      <c r="WBQ301" s="22"/>
      <c r="WBR301" s="22"/>
      <c r="WBS301" s="22"/>
      <c r="WBT301" s="22"/>
      <c r="WBU301" s="22"/>
      <c r="WBV301" s="22"/>
      <c r="WBW301" s="22"/>
      <c r="WBX301" s="22"/>
      <c r="WBY301" s="22"/>
      <c r="WBZ301" s="22"/>
      <c r="WCA301" s="22"/>
      <c r="WCB301" s="22"/>
      <c r="WCC301" s="22"/>
      <c r="WCD301" s="22"/>
      <c r="WCE301" s="22"/>
      <c r="WCF301" s="22"/>
      <c r="WCG301" s="22"/>
      <c r="WCH301" s="22"/>
      <c r="WCI301" s="22"/>
      <c r="WCJ301" s="22"/>
      <c r="WCK301" s="22"/>
      <c r="WCL301" s="22"/>
      <c r="WCM301" s="22"/>
      <c r="WCN301" s="22"/>
      <c r="WCO301" s="22"/>
      <c r="WCP301" s="22"/>
      <c r="WCQ301" s="22"/>
      <c r="WCR301" s="22"/>
      <c r="WCS301" s="22"/>
      <c r="WCT301" s="22"/>
      <c r="WCU301" s="22"/>
      <c r="WCV301" s="22"/>
      <c r="WCW301" s="22"/>
      <c r="WCX301" s="22"/>
      <c r="WCY301" s="22"/>
      <c r="WCZ301" s="22"/>
      <c r="WDA301" s="22"/>
      <c r="WDB301" s="22"/>
      <c r="WDC301" s="22"/>
      <c r="WDD301" s="22"/>
      <c r="WDE301" s="22"/>
      <c r="WDF301" s="22"/>
      <c r="WDG301" s="22"/>
      <c r="WDH301" s="22"/>
      <c r="WDI301" s="22"/>
      <c r="WDJ301" s="22"/>
      <c r="WDK301" s="22"/>
      <c r="WDL301" s="22"/>
      <c r="WDM301" s="22"/>
      <c r="WDN301" s="22"/>
      <c r="WDO301" s="22"/>
      <c r="WDP301" s="22"/>
      <c r="WDQ301" s="22"/>
      <c r="WDR301" s="22"/>
      <c r="WDS301" s="22"/>
      <c r="WDT301" s="22"/>
      <c r="WDU301" s="22"/>
      <c r="WDV301" s="22"/>
      <c r="WDW301" s="22"/>
      <c r="WDX301" s="22"/>
      <c r="WDY301" s="22"/>
      <c r="WDZ301" s="22"/>
      <c r="WEA301" s="22"/>
      <c r="WEB301" s="22"/>
      <c r="WEC301" s="22"/>
      <c r="WED301" s="22"/>
      <c r="WEE301" s="22"/>
      <c r="WEF301" s="22"/>
      <c r="WEG301" s="22"/>
      <c r="WEH301" s="22"/>
      <c r="WEI301" s="22"/>
      <c r="WEJ301" s="22"/>
      <c r="WEK301" s="22"/>
      <c r="WEL301" s="22"/>
      <c r="WEM301" s="22"/>
      <c r="WEN301" s="22"/>
      <c r="WEO301" s="22"/>
      <c r="WEP301" s="22"/>
      <c r="WEQ301" s="22"/>
      <c r="WER301" s="22"/>
      <c r="WES301" s="22"/>
      <c r="WET301" s="22"/>
      <c r="WEU301" s="22"/>
      <c r="WEV301" s="22"/>
      <c r="WEW301" s="22"/>
      <c r="WEX301" s="22"/>
      <c r="WEY301" s="22"/>
      <c r="WEZ301" s="22"/>
      <c r="WFA301" s="22"/>
      <c r="WFB301" s="22"/>
      <c r="WFC301" s="22"/>
      <c r="WFD301" s="22"/>
      <c r="WFE301" s="22"/>
      <c r="WFF301" s="22"/>
      <c r="WFG301" s="22"/>
      <c r="WFH301" s="22"/>
      <c r="WFI301" s="22"/>
      <c r="WFJ301" s="22"/>
      <c r="WFK301" s="22"/>
      <c r="WFL301" s="22"/>
      <c r="WFM301" s="22"/>
      <c r="WFN301" s="22"/>
      <c r="WFO301" s="22"/>
      <c r="WFP301" s="22"/>
      <c r="WFQ301" s="22"/>
      <c r="WFR301" s="22"/>
      <c r="WFS301" s="22"/>
      <c r="WFT301" s="22"/>
      <c r="WFU301" s="22"/>
      <c r="WFV301" s="22"/>
      <c r="WFW301" s="22"/>
      <c r="WFX301" s="22"/>
      <c r="WFY301" s="22"/>
      <c r="WFZ301" s="22"/>
      <c r="WGA301" s="22"/>
      <c r="WGB301" s="22"/>
      <c r="WGC301" s="22"/>
      <c r="WGD301" s="22"/>
      <c r="WGE301" s="22"/>
      <c r="WGF301" s="22"/>
      <c r="WGG301" s="22"/>
      <c r="WGH301" s="22"/>
      <c r="WGI301" s="22"/>
      <c r="WGJ301" s="22"/>
      <c r="WGK301" s="22"/>
      <c r="WGL301" s="22"/>
      <c r="WGM301" s="22"/>
      <c r="WGN301" s="22"/>
      <c r="WGO301" s="22"/>
      <c r="WGP301" s="22"/>
      <c r="WGQ301" s="22"/>
      <c r="WGR301" s="22"/>
      <c r="WGS301" s="22"/>
      <c r="WGT301" s="22"/>
      <c r="WGU301" s="22"/>
      <c r="WGV301" s="22"/>
      <c r="WGW301" s="22"/>
      <c r="WGX301" s="22"/>
      <c r="WGY301" s="22"/>
      <c r="WGZ301" s="22"/>
      <c r="WHA301" s="22"/>
      <c r="WHB301" s="22"/>
      <c r="WHC301" s="22"/>
      <c r="WHD301" s="22"/>
      <c r="WHE301" s="22"/>
      <c r="WHF301" s="22"/>
      <c r="WHG301" s="22"/>
      <c r="WHH301" s="22"/>
      <c r="WHI301" s="22"/>
      <c r="WHJ301" s="22"/>
      <c r="WHK301" s="22"/>
      <c r="WHL301" s="22"/>
      <c r="WHM301" s="22"/>
      <c r="WHN301" s="22"/>
      <c r="WHO301" s="22"/>
      <c r="WHP301" s="22"/>
      <c r="WHQ301" s="22"/>
      <c r="WHR301" s="22"/>
      <c r="WHS301" s="22"/>
      <c r="WHT301" s="22"/>
      <c r="WHU301" s="22"/>
      <c r="WHV301" s="22"/>
      <c r="WHW301" s="22"/>
      <c r="WHX301" s="22"/>
      <c r="WHY301" s="22"/>
      <c r="WHZ301" s="22"/>
      <c r="WIA301" s="22"/>
      <c r="WIB301" s="22"/>
      <c r="WIC301" s="22"/>
      <c r="WID301" s="22"/>
      <c r="WIE301" s="22"/>
      <c r="WIF301" s="22"/>
      <c r="WIG301" s="22"/>
      <c r="WIH301" s="22"/>
      <c r="WII301" s="22"/>
      <c r="WIJ301" s="22"/>
      <c r="WIK301" s="22"/>
      <c r="WIL301" s="22"/>
      <c r="WIM301" s="22"/>
      <c r="WIN301" s="22"/>
      <c r="WIO301" s="22"/>
      <c r="WIP301" s="22"/>
      <c r="WIQ301" s="22"/>
      <c r="WIR301" s="22"/>
      <c r="WIS301" s="22"/>
      <c r="WIT301" s="22"/>
      <c r="WIU301" s="22"/>
      <c r="WIV301" s="22"/>
      <c r="WIW301" s="22"/>
      <c r="WIX301" s="22"/>
      <c r="WIY301" s="22"/>
      <c r="WIZ301" s="22"/>
      <c r="WJA301" s="22"/>
      <c r="WJB301" s="22"/>
      <c r="WJC301" s="22"/>
      <c r="WJD301" s="22"/>
      <c r="WJE301" s="22"/>
      <c r="WJF301" s="22"/>
      <c r="WJG301" s="22"/>
      <c r="WJH301" s="22"/>
      <c r="WJI301" s="22"/>
      <c r="WJJ301" s="22"/>
      <c r="WJK301" s="22"/>
      <c r="WJL301" s="22"/>
      <c r="WJM301" s="22"/>
      <c r="WJN301" s="22"/>
      <c r="WJO301" s="22"/>
      <c r="WJP301" s="22"/>
      <c r="WJQ301" s="22"/>
      <c r="WJR301" s="22"/>
      <c r="WJS301" s="22"/>
      <c r="WJT301" s="22"/>
      <c r="WJU301" s="22"/>
      <c r="WJV301" s="22"/>
      <c r="WJW301" s="22"/>
      <c r="WJX301" s="22"/>
      <c r="WJY301" s="22"/>
      <c r="WJZ301" s="22"/>
      <c r="WKA301" s="22"/>
      <c r="WKB301" s="22"/>
      <c r="WKC301" s="22"/>
      <c r="WKD301" s="22"/>
      <c r="WKE301" s="22"/>
      <c r="WKF301" s="22"/>
      <c r="WKG301" s="22"/>
      <c r="WKH301" s="22"/>
      <c r="WKI301" s="22"/>
      <c r="WKJ301" s="22"/>
      <c r="WKK301" s="22"/>
      <c r="WKL301" s="22"/>
      <c r="WKM301" s="22"/>
      <c r="WKN301" s="22"/>
      <c r="WKO301" s="22"/>
      <c r="WKP301" s="22"/>
      <c r="WKQ301" s="22"/>
      <c r="WKR301" s="22"/>
      <c r="WKS301" s="22"/>
      <c r="WKT301" s="22"/>
      <c r="WKU301" s="22"/>
      <c r="WKV301" s="22"/>
      <c r="WKW301" s="22"/>
      <c r="WKX301" s="22"/>
      <c r="WKY301" s="22"/>
      <c r="WKZ301" s="22"/>
      <c r="WLA301" s="22"/>
      <c r="WLB301" s="22"/>
      <c r="WLC301" s="22"/>
      <c r="WLD301" s="22"/>
      <c r="WLE301" s="22"/>
      <c r="WLF301" s="22"/>
      <c r="WLG301" s="22"/>
      <c r="WLH301" s="22"/>
      <c r="WLI301" s="22"/>
      <c r="WLJ301" s="22"/>
      <c r="WLK301" s="22"/>
      <c r="WLL301" s="22"/>
      <c r="WLM301" s="22"/>
      <c r="WLN301" s="22"/>
      <c r="WLO301" s="22"/>
      <c r="WLP301" s="22"/>
      <c r="WLQ301" s="22"/>
      <c r="WLR301" s="22"/>
      <c r="WLS301" s="22"/>
      <c r="WLT301" s="22"/>
      <c r="WLU301" s="22"/>
      <c r="WLV301" s="22"/>
      <c r="WLW301" s="22"/>
      <c r="WLX301" s="22"/>
      <c r="WLY301" s="22"/>
      <c r="WLZ301" s="22"/>
      <c r="WMA301" s="22"/>
      <c r="WMB301" s="22"/>
      <c r="WMC301" s="22"/>
      <c r="WMD301" s="22"/>
      <c r="WME301" s="22"/>
      <c r="WMF301" s="22"/>
      <c r="WMG301" s="22"/>
      <c r="WMH301" s="22"/>
      <c r="WMI301" s="22"/>
      <c r="WMJ301" s="22"/>
      <c r="WMK301" s="22"/>
      <c r="WML301" s="22"/>
      <c r="WMM301" s="22"/>
      <c r="WMN301" s="22"/>
      <c r="WMO301" s="22"/>
      <c r="WMP301" s="22"/>
      <c r="WMQ301" s="22"/>
      <c r="WMR301" s="22"/>
      <c r="WMS301" s="22"/>
      <c r="WMT301" s="22"/>
      <c r="WMU301" s="22"/>
      <c r="WMV301" s="22"/>
      <c r="WMW301" s="22"/>
      <c r="WMX301" s="22"/>
      <c r="WMY301" s="22"/>
      <c r="WMZ301" s="22"/>
      <c r="WNA301" s="22"/>
      <c r="WNB301" s="22"/>
      <c r="WNC301" s="22"/>
      <c r="WND301" s="22"/>
      <c r="WNE301" s="22"/>
      <c r="WNF301" s="22"/>
      <c r="WNG301" s="22"/>
      <c r="WNH301" s="22"/>
      <c r="WNI301" s="22"/>
      <c r="WNJ301" s="22"/>
      <c r="WNK301" s="22"/>
      <c r="WNL301" s="22"/>
      <c r="WNM301" s="22"/>
      <c r="WNN301" s="22"/>
      <c r="WNO301" s="22"/>
      <c r="WNP301" s="22"/>
      <c r="WNQ301" s="22"/>
      <c r="WNR301" s="22"/>
      <c r="WNS301" s="22"/>
      <c r="WNT301" s="22"/>
      <c r="WNU301" s="22"/>
      <c r="WNV301" s="22"/>
      <c r="WNW301" s="22"/>
      <c r="WNX301" s="22"/>
      <c r="WNY301" s="22"/>
      <c r="WNZ301" s="22"/>
      <c r="WOA301" s="22"/>
      <c r="WOB301" s="22"/>
      <c r="WOC301" s="22"/>
      <c r="WOD301" s="22"/>
      <c r="WOE301" s="22"/>
      <c r="WOF301" s="22"/>
      <c r="WOG301" s="22"/>
      <c r="WOH301" s="22"/>
      <c r="WOI301" s="22"/>
      <c r="WOJ301" s="22"/>
      <c r="WOK301" s="22"/>
      <c r="WOL301" s="22"/>
      <c r="WOM301" s="22"/>
      <c r="WON301" s="22"/>
      <c r="WOO301" s="22"/>
      <c r="WOP301" s="22"/>
      <c r="WOQ301" s="22"/>
      <c r="WOR301" s="22"/>
      <c r="WOS301" s="22"/>
      <c r="WOT301" s="22"/>
      <c r="WOU301" s="22"/>
      <c r="WOV301" s="22"/>
      <c r="WOW301" s="22"/>
      <c r="WOX301" s="22"/>
      <c r="WOY301" s="22"/>
      <c r="WOZ301" s="22"/>
      <c r="WPA301" s="22"/>
      <c r="WPB301" s="22"/>
      <c r="WPC301" s="22"/>
      <c r="WPD301" s="22"/>
      <c r="WPE301" s="22"/>
      <c r="WPF301" s="22"/>
      <c r="WPG301" s="22"/>
      <c r="WPH301" s="22"/>
      <c r="WPI301" s="22"/>
      <c r="WPJ301" s="22"/>
      <c r="WPK301" s="22"/>
      <c r="WPL301" s="22"/>
      <c r="WPM301" s="22"/>
      <c r="WPN301" s="22"/>
      <c r="WPO301" s="22"/>
      <c r="WPP301" s="22"/>
      <c r="WPQ301" s="22"/>
      <c r="WPR301" s="22"/>
      <c r="WPS301" s="22"/>
      <c r="WPT301" s="22"/>
      <c r="WPU301" s="22"/>
      <c r="WPV301" s="22"/>
      <c r="WPW301" s="22"/>
      <c r="WPX301" s="22"/>
      <c r="WPY301" s="22"/>
      <c r="WPZ301" s="22"/>
      <c r="WQA301" s="22"/>
      <c r="WQB301" s="22"/>
      <c r="WQC301" s="22"/>
      <c r="WQD301" s="22"/>
      <c r="WQE301" s="22"/>
      <c r="WQF301" s="22"/>
      <c r="WQG301" s="22"/>
      <c r="WQH301" s="22"/>
      <c r="WQI301" s="22"/>
      <c r="WQJ301" s="22"/>
      <c r="WQK301" s="22"/>
      <c r="WQL301" s="22"/>
      <c r="WQM301" s="22"/>
      <c r="WQN301" s="22"/>
      <c r="WQO301" s="22"/>
      <c r="WQP301" s="22"/>
      <c r="WQQ301" s="22"/>
      <c r="WQR301" s="22"/>
      <c r="WQS301" s="22"/>
      <c r="WQT301" s="22"/>
      <c r="WQU301" s="22"/>
      <c r="WQV301" s="22"/>
      <c r="WQW301" s="22"/>
      <c r="WQX301" s="22"/>
      <c r="WQY301" s="22"/>
      <c r="WQZ301" s="22"/>
      <c r="WRA301" s="22"/>
      <c r="WRB301" s="22"/>
      <c r="WRC301" s="22"/>
      <c r="WRD301" s="22"/>
      <c r="WRE301" s="22"/>
      <c r="WRF301" s="22"/>
      <c r="WRG301" s="22"/>
      <c r="WRH301" s="22"/>
      <c r="WRI301" s="22"/>
      <c r="WRJ301" s="22"/>
      <c r="WRK301" s="22"/>
      <c r="WRL301" s="22"/>
      <c r="WRM301" s="22"/>
      <c r="WRN301" s="22"/>
      <c r="WRO301" s="22"/>
      <c r="WRP301" s="22"/>
      <c r="WRQ301" s="22"/>
      <c r="WRR301" s="22"/>
      <c r="WRS301" s="22"/>
      <c r="WRT301" s="22"/>
      <c r="WRU301" s="22"/>
      <c r="WRV301" s="22"/>
      <c r="WRW301" s="22"/>
      <c r="WRX301" s="22"/>
      <c r="WRY301" s="22"/>
      <c r="WRZ301" s="22"/>
      <c r="WSA301" s="22"/>
      <c r="WSB301" s="22"/>
      <c r="WSC301" s="22"/>
      <c r="WSD301" s="22"/>
      <c r="WSE301" s="22"/>
      <c r="WSF301" s="22"/>
      <c r="WSG301" s="22"/>
      <c r="WSH301" s="22"/>
      <c r="WSI301" s="22"/>
      <c r="WSJ301" s="22"/>
      <c r="WSK301" s="22"/>
      <c r="WSL301" s="22"/>
      <c r="WSM301" s="22"/>
      <c r="WSN301" s="22"/>
      <c r="WSO301" s="22"/>
      <c r="WSP301" s="22"/>
      <c r="WSQ301" s="22"/>
      <c r="WSR301" s="22"/>
      <c r="WSS301" s="22"/>
      <c r="WST301" s="22"/>
      <c r="WSU301" s="22"/>
      <c r="WSV301" s="22"/>
      <c r="WSW301" s="22"/>
      <c r="WSX301" s="22"/>
      <c r="WSY301" s="22"/>
      <c r="WSZ301" s="22"/>
      <c r="WTA301" s="22"/>
      <c r="WTB301" s="22"/>
      <c r="WTC301" s="22"/>
      <c r="WTD301" s="22"/>
      <c r="WTE301" s="22"/>
      <c r="WTF301" s="22"/>
      <c r="WTG301" s="22"/>
      <c r="WTH301" s="22"/>
      <c r="WTI301" s="22"/>
      <c r="WTJ301" s="22"/>
      <c r="WTK301" s="22"/>
      <c r="WTL301" s="22"/>
      <c r="WTM301" s="22"/>
      <c r="WTN301" s="22"/>
      <c r="WTO301" s="22"/>
      <c r="WTP301" s="22"/>
      <c r="WTQ301" s="22"/>
      <c r="WTR301" s="22"/>
      <c r="WTS301" s="22"/>
      <c r="WTT301" s="22"/>
      <c r="WTU301" s="22"/>
      <c r="WTV301" s="22"/>
      <c r="WTW301" s="22"/>
      <c r="WTX301" s="22"/>
      <c r="WTY301" s="22"/>
      <c r="WTZ301" s="22"/>
      <c r="WUA301" s="22"/>
      <c r="WUB301" s="22"/>
      <c r="WUC301" s="22"/>
      <c r="WUD301" s="22"/>
      <c r="WUE301" s="22"/>
      <c r="WUF301" s="22"/>
      <c r="WUG301" s="22"/>
      <c r="WUH301" s="22"/>
      <c r="WUI301" s="22"/>
      <c r="WUJ301" s="22"/>
      <c r="WUK301" s="22"/>
      <c r="WUL301" s="22"/>
      <c r="WUM301" s="22"/>
      <c r="WUN301" s="22"/>
      <c r="WUO301" s="22"/>
      <c r="WUP301" s="22"/>
      <c r="WUQ301" s="22"/>
      <c r="WUR301" s="22"/>
      <c r="WUS301" s="22"/>
      <c r="WUT301" s="22"/>
      <c r="WUU301" s="22"/>
      <c r="WUV301" s="22"/>
      <c r="WUW301" s="22"/>
      <c r="WUX301" s="22"/>
      <c r="WUY301" s="22"/>
      <c r="WUZ301" s="22"/>
      <c r="WVA301" s="22"/>
      <c r="WVB301" s="22"/>
      <c r="WVC301" s="22"/>
      <c r="WVD301" s="22"/>
      <c r="WVE301" s="22"/>
      <c r="WVF301" s="22"/>
      <c r="WVG301" s="22"/>
      <c r="WVH301" s="22"/>
      <c r="WVI301" s="22"/>
      <c r="WVJ301" s="22"/>
      <c r="WVK301" s="22"/>
      <c r="WVL301" s="22"/>
      <c r="WVM301" s="22"/>
      <c r="WVN301" s="22"/>
      <c r="WVO301" s="22"/>
      <c r="WVP301" s="22"/>
      <c r="WVQ301" s="22"/>
      <c r="WVR301" s="22"/>
      <c r="WVS301" s="22"/>
      <c r="WVT301" s="22"/>
      <c r="WVU301" s="22"/>
      <c r="WVV301" s="22"/>
      <c r="WVW301" s="22"/>
      <c r="WVX301" s="22"/>
      <c r="WVY301" s="22"/>
      <c r="WVZ301" s="22"/>
      <c r="WWA301" s="22"/>
      <c r="WWB301" s="22"/>
      <c r="WWC301" s="22"/>
      <c r="WWD301" s="22"/>
      <c r="WWE301" s="22"/>
      <c r="WWF301" s="22"/>
      <c r="WWG301" s="22"/>
      <c r="WWH301" s="22"/>
      <c r="WWI301" s="22"/>
      <c r="WWJ301" s="22"/>
      <c r="WWK301" s="22"/>
      <c r="WWL301" s="22"/>
      <c r="WWM301" s="22"/>
      <c r="WWN301" s="22"/>
      <c r="WWO301" s="22"/>
      <c r="WWP301" s="22"/>
      <c r="WWQ301" s="22"/>
      <c r="WWR301" s="22"/>
      <c r="WWS301" s="22"/>
      <c r="WWT301" s="22"/>
      <c r="WWU301" s="22"/>
      <c r="WWV301" s="22"/>
      <c r="WWW301" s="22"/>
      <c r="WWX301" s="22"/>
      <c r="WWY301" s="22"/>
      <c r="WWZ301" s="22"/>
      <c r="WXA301" s="22"/>
      <c r="WXB301" s="22"/>
      <c r="WXC301" s="22"/>
      <c r="WXD301" s="22"/>
      <c r="WXE301" s="22"/>
      <c r="WXF301" s="22"/>
      <c r="WXG301" s="22"/>
      <c r="WXH301" s="22"/>
      <c r="WXI301" s="22"/>
      <c r="WXJ301" s="22"/>
      <c r="WXK301" s="22"/>
      <c r="WXL301" s="22"/>
      <c r="WXM301" s="22"/>
      <c r="WXN301" s="22"/>
      <c r="WXO301" s="22"/>
      <c r="WXP301" s="22"/>
      <c r="WXQ301" s="22"/>
      <c r="WXR301" s="22"/>
      <c r="WXS301" s="22"/>
      <c r="WXT301" s="22"/>
      <c r="WXU301" s="22"/>
      <c r="WXV301" s="22"/>
      <c r="WXW301" s="22"/>
      <c r="WXX301" s="22"/>
      <c r="WXY301" s="22"/>
      <c r="WXZ301" s="22"/>
      <c r="WYA301" s="22"/>
      <c r="WYB301" s="22"/>
      <c r="WYC301" s="22"/>
      <c r="WYD301" s="22"/>
      <c r="WYE301" s="22"/>
      <c r="WYF301" s="22"/>
      <c r="WYG301" s="22"/>
      <c r="WYH301" s="22"/>
      <c r="WYI301" s="22"/>
      <c r="WYJ301" s="22"/>
      <c r="WYK301" s="22"/>
      <c r="WYL301" s="22"/>
      <c r="WYM301" s="22"/>
      <c r="WYN301" s="22"/>
      <c r="WYO301" s="22"/>
      <c r="WYP301" s="22"/>
      <c r="WYQ301" s="22"/>
      <c r="WYR301" s="22"/>
      <c r="WYS301" s="22"/>
      <c r="WYT301" s="22"/>
      <c r="WYU301" s="22"/>
      <c r="WYV301" s="22"/>
      <c r="WYW301" s="22"/>
      <c r="WYX301" s="22"/>
      <c r="WYY301" s="22"/>
      <c r="WYZ301" s="22"/>
      <c r="WZA301" s="22"/>
      <c r="WZB301" s="22"/>
      <c r="WZC301" s="22"/>
      <c r="WZD301" s="22"/>
      <c r="WZE301" s="22"/>
      <c r="WZF301" s="22"/>
      <c r="WZG301" s="22"/>
      <c r="WZH301" s="22"/>
      <c r="WZI301" s="22"/>
      <c r="WZJ301" s="22"/>
      <c r="WZK301" s="22"/>
      <c r="WZL301" s="22"/>
      <c r="WZM301" s="22"/>
      <c r="WZN301" s="22"/>
      <c r="WZO301" s="22"/>
      <c r="WZP301" s="22"/>
      <c r="WZQ301" s="22"/>
      <c r="WZR301" s="22"/>
      <c r="WZS301" s="22"/>
      <c r="WZT301" s="22"/>
      <c r="WZU301" s="22"/>
      <c r="WZV301" s="22"/>
      <c r="WZW301" s="22"/>
      <c r="WZX301" s="22"/>
      <c r="WZY301" s="22"/>
      <c r="WZZ301" s="22"/>
      <c r="XAA301" s="22"/>
      <c r="XAB301" s="22"/>
      <c r="XAC301" s="22"/>
      <c r="XAD301" s="22"/>
      <c r="XAE301" s="22"/>
      <c r="XAF301" s="22"/>
      <c r="XAG301" s="22"/>
      <c r="XAH301" s="22"/>
      <c r="XAI301" s="22"/>
      <c r="XAJ301" s="22"/>
      <c r="XAK301" s="22"/>
      <c r="XAL301" s="22"/>
      <c r="XAM301" s="22"/>
      <c r="XAN301" s="22"/>
      <c r="XAO301" s="22"/>
      <c r="XAP301" s="22"/>
      <c r="XAQ301" s="22"/>
      <c r="XAR301" s="22"/>
      <c r="XAS301" s="22"/>
      <c r="XAT301" s="22"/>
      <c r="XAU301" s="22"/>
      <c r="XAV301" s="22"/>
      <c r="XAW301" s="22"/>
      <c r="XAX301" s="22"/>
      <c r="XAY301" s="22"/>
      <c r="XAZ301" s="22"/>
      <c r="XBA301" s="22"/>
      <c r="XBB301" s="22"/>
      <c r="XBC301" s="22"/>
      <c r="XBD301" s="22"/>
      <c r="XBE301" s="22"/>
      <c r="XBF301" s="22"/>
      <c r="XBG301" s="22"/>
      <c r="XBH301" s="22"/>
      <c r="XBI301" s="22"/>
      <c r="XBJ301" s="22"/>
      <c r="XBK301" s="22"/>
      <c r="XBL301" s="22"/>
      <c r="XBM301" s="22"/>
      <c r="XBN301" s="22"/>
      <c r="XBO301" s="22"/>
      <c r="XBP301" s="22"/>
      <c r="XBQ301" s="22"/>
      <c r="XBR301" s="22"/>
      <c r="XBS301" s="22"/>
      <c r="XBT301" s="22"/>
      <c r="XBU301" s="22"/>
      <c r="XBV301" s="22"/>
      <c r="XBW301" s="22"/>
      <c r="XBX301" s="22"/>
      <c r="XBY301" s="22"/>
      <c r="XBZ301" s="22"/>
      <c r="XCA301" s="22"/>
      <c r="XCB301" s="22"/>
      <c r="XCC301" s="22"/>
      <c r="XCD301" s="22"/>
      <c r="XCE301" s="22"/>
      <c r="XCF301" s="22"/>
      <c r="XCG301" s="22"/>
      <c r="XCH301" s="22"/>
      <c r="XCI301" s="22"/>
      <c r="XCJ301" s="22"/>
      <c r="XCK301" s="22"/>
      <c r="XCL301" s="22"/>
      <c r="XCM301" s="22"/>
      <c r="XCN301" s="22"/>
      <c r="XCO301" s="22"/>
    </row>
    <row r="302" spans="1:16317" ht="100.5" customHeight="1">
      <c r="A302" s="503"/>
      <c r="B302" s="48" t="s">
        <v>2179</v>
      </c>
      <c r="C302" s="44" t="s">
        <v>2219</v>
      </c>
      <c r="D302" s="47" t="s">
        <v>2220</v>
      </c>
      <c r="E302" s="46" t="s">
        <v>2182</v>
      </c>
      <c r="F302" s="46" t="s">
        <v>2221</v>
      </c>
      <c r="G302" s="46" t="s">
        <v>2188</v>
      </c>
      <c r="H302" s="253" t="s">
        <v>3</v>
      </c>
      <c r="I302" s="200"/>
      <c r="J302" s="200"/>
      <c r="K302" s="201"/>
      <c r="L302" s="90"/>
      <c r="M302" s="202"/>
      <c r="N302" s="203"/>
      <c r="O302" s="202"/>
      <c r="P302" s="201"/>
      <c r="Q302" s="90"/>
      <c r="R302" s="202"/>
      <c r="S302" s="203"/>
      <c r="T302" s="202"/>
      <c r="U302" s="201"/>
      <c r="V302" s="90"/>
      <c r="W302" s="248"/>
      <c r="X302" s="249"/>
      <c r="Y302" s="248"/>
      <c r="Z302" s="273"/>
      <c r="AA302" s="90"/>
      <c r="AB302" s="248"/>
      <c r="AC302" s="249"/>
      <c r="AD302" s="248"/>
    </row>
    <row r="303" spans="1:16317" ht="100.5" customHeight="1">
      <c r="A303" s="503"/>
      <c r="B303" s="48" t="s">
        <v>2179</v>
      </c>
      <c r="C303" s="44" t="s">
        <v>2222</v>
      </c>
      <c r="D303" s="47" t="s">
        <v>2223</v>
      </c>
      <c r="E303" s="46" t="s">
        <v>2182</v>
      </c>
      <c r="F303" s="46" t="s">
        <v>2224</v>
      </c>
      <c r="G303" s="46" t="s">
        <v>2184</v>
      </c>
      <c r="H303" s="253" t="s">
        <v>6</v>
      </c>
      <c r="I303" s="200"/>
      <c r="J303" s="200"/>
      <c r="K303" s="201"/>
      <c r="L303" s="90"/>
      <c r="M303" s="202"/>
      <c r="N303" s="203"/>
      <c r="O303" s="202"/>
      <c r="P303" s="201"/>
      <c r="Q303" s="90"/>
      <c r="R303" s="202"/>
      <c r="S303" s="203"/>
      <c r="T303" s="202"/>
      <c r="U303" s="201"/>
      <c r="V303" s="90"/>
      <c r="W303" s="248"/>
      <c r="X303" s="249"/>
      <c r="Y303" s="248"/>
      <c r="Z303" s="273"/>
      <c r="AA303" s="90"/>
      <c r="AB303" s="248"/>
      <c r="AC303" s="249"/>
      <c r="AD303" s="248"/>
    </row>
    <row r="304" spans="1:16317" ht="100.5" customHeight="1">
      <c r="A304" s="503"/>
      <c r="B304" s="48" t="s">
        <v>2179</v>
      </c>
      <c r="C304" s="44" t="s">
        <v>2225</v>
      </c>
      <c r="D304" s="47" t="s">
        <v>2226</v>
      </c>
      <c r="E304" s="46" t="s">
        <v>2182</v>
      </c>
      <c r="F304" s="46" t="s">
        <v>2227</v>
      </c>
      <c r="G304" s="46" t="s">
        <v>2188</v>
      </c>
      <c r="H304" s="253" t="s">
        <v>6</v>
      </c>
      <c r="I304" s="200"/>
      <c r="J304" s="200"/>
      <c r="K304" s="201"/>
      <c r="L304" s="90"/>
      <c r="M304" s="202"/>
      <c r="N304" s="203"/>
      <c r="O304" s="202"/>
      <c r="P304" s="201"/>
      <c r="Q304" s="90"/>
      <c r="R304" s="202"/>
      <c r="S304" s="203"/>
      <c r="T304" s="202"/>
      <c r="U304" s="201"/>
      <c r="V304" s="90"/>
      <c r="W304" s="248"/>
      <c r="X304" s="249"/>
      <c r="Y304" s="248"/>
      <c r="Z304" s="273"/>
      <c r="AA304" s="90"/>
      <c r="AB304" s="248"/>
      <c r="AC304" s="249"/>
      <c r="AD304" s="248"/>
    </row>
    <row r="305" spans="1:16317" ht="100.5" customHeight="1">
      <c r="A305" s="503"/>
      <c r="B305" s="48" t="s">
        <v>2179</v>
      </c>
      <c r="C305" s="44" t="s">
        <v>2228</v>
      </c>
      <c r="D305" s="47" t="s">
        <v>2229</v>
      </c>
      <c r="E305" s="46" t="s">
        <v>2182</v>
      </c>
      <c r="F305" s="46" t="s">
        <v>2230</v>
      </c>
      <c r="G305" s="46" t="s">
        <v>2188</v>
      </c>
      <c r="H305" s="254" t="s">
        <v>5</v>
      </c>
      <c r="I305" s="178"/>
      <c r="J305" s="178"/>
      <c r="K305" s="201"/>
      <c r="L305" s="90"/>
      <c r="M305" s="107"/>
      <c r="N305" s="106"/>
      <c r="O305" s="107"/>
      <c r="P305" s="201"/>
      <c r="Q305" s="90"/>
      <c r="R305" s="107"/>
      <c r="S305" s="106"/>
      <c r="T305" s="107"/>
      <c r="U305" s="201"/>
      <c r="V305" s="90"/>
      <c r="W305" s="350"/>
      <c r="X305" s="329"/>
      <c r="Y305" s="350"/>
      <c r="Z305" s="273"/>
      <c r="AA305" s="90"/>
      <c r="AB305" s="350"/>
      <c r="AC305" s="329"/>
      <c r="AD305" s="350"/>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c r="CA305" s="22"/>
      <c r="CB305" s="22"/>
      <c r="CC305" s="22"/>
      <c r="CD305" s="22"/>
      <c r="CE305" s="22"/>
      <c r="CF305" s="22"/>
      <c r="CG305" s="22"/>
      <c r="CH305" s="22"/>
      <c r="CI305" s="22"/>
      <c r="CJ305" s="22"/>
      <c r="CK305" s="22"/>
      <c r="CL305" s="22"/>
      <c r="CM305" s="22"/>
      <c r="CN305" s="22"/>
      <c r="CO305" s="22"/>
      <c r="CP305" s="22"/>
      <c r="CQ305" s="22"/>
      <c r="CR305" s="22"/>
      <c r="CS305" s="22"/>
      <c r="CT305" s="22"/>
      <c r="CU305" s="22"/>
      <c r="CV305" s="22"/>
      <c r="CW305" s="22"/>
      <c r="CX305" s="22"/>
      <c r="CY305" s="22"/>
      <c r="CZ305" s="22"/>
      <c r="DA305" s="22"/>
      <c r="DB305" s="22"/>
      <c r="DC305" s="22"/>
      <c r="DD305" s="22"/>
      <c r="DE305" s="22"/>
      <c r="DF305" s="22"/>
      <c r="DG305" s="22"/>
      <c r="DH305" s="22"/>
      <c r="DI305" s="22"/>
      <c r="DJ305" s="22"/>
      <c r="DK305" s="22"/>
      <c r="DL305" s="22"/>
      <c r="DM305" s="22"/>
      <c r="DN305" s="22"/>
      <c r="DO305" s="22"/>
      <c r="DP305" s="22"/>
      <c r="DQ305" s="22"/>
      <c r="DR305" s="22"/>
      <c r="DS305" s="22"/>
      <c r="DT305" s="22"/>
      <c r="DU305" s="22"/>
      <c r="DV305" s="22"/>
      <c r="DW305" s="22"/>
      <c r="DX305" s="22"/>
      <c r="DY305" s="22"/>
      <c r="DZ305" s="22"/>
      <c r="EA305" s="22"/>
      <c r="EB305" s="22"/>
      <c r="EC305" s="22"/>
      <c r="ED305" s="22"/>
      <c r="EE305" s="22"/>
      <c r="EF305" s="22"/>
      <c r="EG305" s="22"/>
      <c r="EH305" s="22"/>
      <c r="EI305" s="22"/>
      <c r="EJ305" s="22"/>
      <c r="EK305" s="22"/>
      <c r="EL305" s="22"/>
      <c r="EM305" s="22"/>
      <c r="EN305" s="22"/>
      <c r="EO305" s="22"/>
      <c r="EP305" s="22"/>
      <c r="EQ305" s="22"/>
      <c r="ER305" s="22"/>
      <c r="ES305" s="22"/>
      <c r="ET305" s="22"/>
      <c r="EU305" s="22"/>
      <c r="EV305" s="22"/>
      <c r="EW305" s="22"/>
      <c r="EX305" s="22"/>
      <c r="EY305" s="22"/>
      <c r="EZ305" s="22"/>
      <c r="FA305" s="22"/>
      <c r="FB305" s="22"/>
      <c r="FC305" s="22"/>
      <c r="FD305" s="22"/>
      <c r="FE305" s="22"/>
      <c r="FF305" s="22"/>
      <c r="FG305" s="22"/>
      <c r="FH305" s="22"/>
      <c r="FI305" s="22"/>
      <c r="FJ305" s="22"/>
      <c r="FK305" s="22"/>
      <c r="FL305" s="22"/>
      <c r="FM305" s="22"/>
      <c r="FN305" s="22"/>
      <c r="FO305" s="22"/>
      <c r="FP305" s="22"/>
      <c r="FQ305" s="22"/>
      <c r="FR305" s="22"/>
      <c r="FS305" s="22"/>
      <c r="FT305" s="22"/>
      <c r="FU305" s="22"/>
      <c r="FV305" s="22"/>
      <c r="FW305" s="22"/>
      <c r="FX305" s="22"/>
      <c r="FY305" s="22"/>
      <c r="FZ305" s="22"/>
      <c r="GA305" s="22"/>
      <c r="GB305" s="22"/>
      <c r="GC305" s="22"/>
      <c r="GD305" s="22"/>
      <c r="GE305" s="22"/>
      <c r="GF305" s="22"/>
      <c r="GG305" s="22"/>
      <c r="GH305" s="22"/>
      <c r="GI305" s="22"/>
      <c r="GJ305" s="22"/>
      <c r="GK305" s="22"/>
      <c r="GL305" s="22"/>
      <c r="GM305" s="22"/>
      <c r="GN305" s="22"/>
      <c r="GO305" s="22"/>
      <c r="GP305" s="22"/>
      <c r="GQ305" s="22"/>
      <c r="GR305" s="22"/>
      <c r="GS305" s="22"/>
      <c r="GT305" s="22"/>
      <c r="GU305" s="22"/>
      <c r="GV305" s="22"/>
      <c r="GW305" s="22"/>
      <c r="GX305" s="22"/>
      <c r="GY305" s="22"/>
      <c r="GZ305" s="22"/>
      <c r="HA305" s="22"/>
      <c r="HB305" s="22"/>
      <c r="HC305" s="22"/>
      <c r="HD305" s="22"/>
      <c r="HE305" s="22"/>
      <c r="HF305" s="22"/>
      <c r="HG305" s="22"/>
      <c r="HH305" s="22"/>
      <c r="HI305" s="22"/>
      <c r="HJ305" s="22"/>
      <c r="HK305" s="22"/>
      <c r="HL305" s="22"/>
      <c r="HM305" s="22"/>
      <c r="HN305" s="22"/>
      <c r="HO305" s="22"/>
      <c r="HP305" s="22"/>
      <c r="HQ305" s="22"/>
      <c r="HR305" s="22"/>
      <c r="HS305" s="22"/>
      <c r="HT305" s="22"/>
      <c r="HU305" s="22"/>
      <c r="HV305" s="22"/>
      <c r="HW305" s="22"/>
      <c r="HX305" s="22"/>
      <c r="HY305" s="22"/>
      <c r="HZ305" s="22"/>
      <c r="IA305" s="22"/>
      <c r="IB305" s="22"/>
      <c r="IC305" s="22"/>
      <c r="ID305" s="22"/>
      <c r="IE305" s="22"/>
      <c r="IF305" s="22"/>
      <c r="IG305" s="22"/>
      <c r="IH305" s="22"/>
      <c r="II305" s="22"/>
      <c r="IJ305" s="22"/>
      <c r="IK305" s="22"/>
      <c r="IL305" s="22"/>
      <c r="IM305" s="22"/>
      <c r="IN305" s="22"/>
      <c r="IO305" s="22"/>
      <c r="IP305" s="22"/>
      <c r="IQ305" s="22"/>
      <c r="IR305" s="22"/>
      <c r="IS305" s="22"/>
      <c r="IT305" s="22"/>
      <c r="IU305" s="22"/>
      <c r="IV305" s="22"/>
      <c r="IW305" s="22"/>
      <c r="IX305" s="22"/>
      <c r="IY305" s="22"/>
      <c r="IZ305" s="22"/>
      <c r="JA305" s="22"/>
      <c r="JB305" s="22"/>
      <c r="JC305" s="22"/>
      <c r="JD305" s="22"/>
      <c r="JE305" s="22"/>
      <c r="JF305" s="22"/>
      <c r="JG305" s="22"/>
      <c r="JH305" s="22"/>
      <c r="JI305" s="22"/>
      <c r="JJ305" s="22"/>
      <c r="JK305" s="22"/>
      <c r="JL305" s="22"/>
      <c r="JM305" s="22"/>
      <c r="JN305" s="22"/>
      <c r="JO305" s="22"/>
      <c r="JP305" s="22"/>
      <c r="JQ305" s="22"/>
      <c r="JR305" s="22"/>
      <c r="JS305" s="22"/>
      <c r="JT305" s="22"/>
      <c r="JU305" s="22"/>
      <c r="JV305" s="22"/>
      <c r="JW305" s="22"/>
      <c r="JX305" s="22"/>
      <c r="JY305" s="22"/>
      <c r="JZ305" s="22"/>
      <c r="KA305" s="22"/>
      <c r="KB305" s="22"/>
      <c r="KC305" s="22"/>
      <c r="KD305" s="22"/>
      <c r="KE305" s="22"/>
      <c r="KF305" s="22"/>
      <c r="KG305" s="22"/>
      <c r="KH305" s="22"/>
      <c r="KI305" s="22"/>
      <c r="KJ305" s="22"/>
      <c r="KK305" s="22"/>
      <c r="KL305" s="22"/>
      <c r="KM305" s="22"/>
      <c r="KN305" s="22"/>
      <c r="KO305" s="22"/>
      <c r="KP305" s="22"/>
      <c r="KQ305" s="22"/>
      <c r="KR305" s="22"/>
      <c r="KS305" s="22"/>
      <c r="KT305" s="22"/>
      <c r="KU305" s="22"/>
      <c r="KV305" s="22"/>
      <c r="KW305" s="22"/>
      <c r="KX305" s="22"/>
      <c r="KY305" s="22"/>
      <c r="KZ305" s="22"/>
      <c r="LA305" s="22"/>
      <c r="LB305" s="22"/>
      <c r="LC305" s="22"/>
      <c r="LD305" s="22"/>
      <c r="LE305" s="22"/>
      <c r="LF305" s="22"/>
      <c r="LG305" s="22"/>
      <c r="LH305" s="22"/>
      <c r="LI305" s="22"/>
      <c r="LJ305" s="22"/>
      <c r="LK305" s="22"/>
      <c r="LL305" s="22"/>
      <c r="LM305" s="22"/>
      <c r="LN305" s="22"/>
      <c r="LO305" s="22"/>
      <c r="LP305" s="22"/>
      <c r="LQ305" s="22"/>
      <c r="LR305" s="22"/>
      <c r="LS305" s="22"/>
      <c r="LT305" s="22"/>
      <c r="LU305" s="22"/>
      <c r="LV305" s="22"/>
      <c r="LW305" s="22"/>
      <c r="LX305" s="22"/>
      <c r="LY305" s="22"/>
      <c r="LZ305" s="22"/>
      <c r="MA305" s="22"/>
      <c r="MB305" s="22"/>
      <c r="MC305" s="22"/>
      <c r="MD305" s="22"/>
      <c r="ME305" s="22"/>
      <c r="MF305" s="22"/>
      <c r="MG305" s="22"/>
      <c r="MH305" s="22"/>
      <c r="MI305" s="22"/>
      <c r="MJ305" s="22"/>
      <c r="MK305" s="22"/>
      <c r="ML305" s="22"/>
      <c r="MM305" s="22"/>
      <c r="MN305" s="22"/>
      <c r="MO305" s="22"/>
      <c r="MP305" s="22"/>
      <c r="MQ305" s="22"/>
      <c r="MR305" s="22"/>
      <c r="MS305" s="22"/>
      <c r="MT305" s="22"/>
      <c r="MU305" s="22"/>
      <c r="MV305" s="22"/>
      <c r="MW305" s="22"/>
      <c r="MX305" s="22"/>
      <c r="MY305" s="22"/>
      <c r="MZ305" s="22"/>
      <c r="NA305" s="22"/>
      <c r="NB305" s="22"/>
      <c r="NC305" s="22"/>
      <c r="ND305" s="22"/>
      <c r="NE305" s="22"/>
      <c r="NF305" s="22"/>
      <c r="NG305" s="22"/>
      <c r="NH305" s="22"/>
      <c r="NI305" s="22"/>
      <c r="NJ305" s="22"/>
      <c r="NK305" s="22"/>
      <c r="NL305" s="22"/>
      <c r="NM305" s="22"/>
      <c r="NN305" s="22"/>
      <c r="NO305" s="22"/>
      <c r="NP305" s="22"/>
      <c r="NQ305" s="22"/>
      <c r="NR305" s="22"/>
      <c r="NS305" s="22"/>
      <c r="NT305" s="22"/>
      <c r="NU305" s="22"/>
      <c r="NV305" s="22"/>
      <c r="NW305" s="22"/>
      <c r="NX305" s="22"/>
      <c r="NY305" s="22"/>
      <c r="NZ305" s="22"/>
      <c r="OA305" s="22"/>
      <c r="OB305" s="22"/>
      <c r="OC305" s="22"/>
      <c r="OD305" s="22"/>
      <c r="OE305" s="22"/>
      <c r="OF305" s="22"/>
      <c r="OG305" s="22"/>
      <c r="OH305" s="22"/>
      <c r="OI305" s="22"/>
      <c r="OJ305" s="22"/>
      <c r="OK305" s="22"/>
      <c r="OL305" s="22"/>
      <c r="OM305" s="22"/>
      <c r="ON305" s="22"/>
      <c r="OO305" s="22"/>
      <c r="OP305" s="22"/>
      <c r="OQ305" s="22"/>
      <c r="OR305" s="22"/>
      <c r="OS305" s="22"/>
      <c r="OT305" s="22"/>
      <c r="OU305" s="22"/>
      <c r="OV305" s="22"/>
      <c r="OW305" s="22"/>
      <c r="OX305" s="22"/>
      <c r="OY305" s="22"/>
      <c r="OZ305" s="22"/>
      <c r="PA305" s="22"/>
      <c r="PB305" s="22"/>
      <c r="PC305" s="22"/>
      <c r="PD305" s="22"/>
      <c r="PE305" s="22"/>
      <c r="PF305" s="22"/>
      <c r="PG305" s="22"/>
      <c r="PH305" s="22"/>
      <c r="PI305" s="22"/>
      <c r="PJ305" s="22"/>
      <c r="PK305" s="22"/>
      <c r="PL305" s="22"/>
      <c r="PM305" s="22"/>
      <c r="PN305" s="22"/>
      <c r="PO305" s="22"/>
      <c r="PP305" s="22"/>
      <c r="PQ305" s="22"/>
      <c r="PR305" s="22"/>
      <c r="PS305" s="22"/>
      <c r="PT305" s="22"/>
      <c r="PU305" s="22"/>
      <c r="PV305" s="22"/>
      <c r="PW305" s="22"/>
      <c r="PX305" s="22"/>
      <c r="PY305" s="22"/>
      <c r="PZ305" s="22"/>
      <c r="QA305" s="22"/>
      <c r="QB305" s="22"/>
      <c r="QC305" s="22"/>
      <c r="QD305" s="22"/>
      <c r="QE305" s="22"/>
      <c r="QF305" s="22"/>
      <c r="QG305" s="22"/>
      <c r="QH305" s="22"/>
      <c r="QI305" s="22"/>
      <c r="QJ305" s="22"/>
      <c r="QK305" s="22"/>
      <c r="QL305" s="22"/>
      <c r="QM305" s="22"/>
      <c r="QN305" s="22"/>
      <c r="QO305" s="22"/>
      <c r="QP305" s="22"/>
      <c r="QQ305" s="22"/>
      <c r="QR305" s="22"/>
      <c r="QS305" s="22"/>
      <c r="QT305" s="22"/>
      <c r="QU305" s="22"/>
      <c r="QV305" s="22"/>
      <c r="QW305" s="22"/>
      <c r="QX305" s="22"/>
      <c r="QY305" s="22"/>
      <c r="QZ305" s="22"/>
      <c r="RA305" s="22"/>
      <c r="RB305" s="22"/>
      <c r="RC305" s="22"/>
      <c r="RD305" s="22"/>
      <c r="RE305" s="22"/>
      <c r="RF305" s="22"/>
      <c r="RG305" s="22"/>
      <c r="RH305" s="22"/>
      <c r="RI305" s="22"/>
      <c r="RJ305" s="22"/>
      <c r="RK305" s="22"/>
      <c r="RL305" s="22"/>
      <c r="RM305" s="22"/>
      <c r="RN305" s="22"/>
      <c r="RO305" s="22"/>
      <c r="RP305" s="22"/>
      <c r="RQ305" s="22"/>
      <c r="RR305" s="22"/>
      <c r="RS305" s="22"/>
      <c r="RT305" s="22"/>
      <c r="RU305" s="22"/>
      <c r="RV305" s="22"/>
      <c r="RW305" s="22"/>
      <c r="RX305" s="22"/>
      <c r="RY305" s="22"/>
      <c r="RZ305" s="22"/>
      <c r="SA305" s="22"/>
      <c r="SB305" s="22"/>
      <c r="SC305" s="22"/>
      <c r="SD305" s="22"/>
      <c r="SE305" s="22"/>
      <c r="SF305" s="22"/>
      <c r="SG305" s="22"/>
      <c r="SH305" s="22"/>
      <c r="SI305" s="22"/>
      <c r="SJ305" s="22"/>
      <c r="SK305" s="22"/>
      <c r="SL305" s="22"/>
      <c r="SM305" s="22"/>
      <c r="SN305" s="22"/>
      <c r="SO305" s="22"/>
      <c r="SP305" s="22"/>
      <c r="SQ305" s="22"/>
      <c r="SR305" s="22"/>
      <c r="SS305" s="22"/>
      <c r="ST305" s="22"/>
      <c r="SU305" s="22"/>
      <c r="SV305" s="22"/>
      <c r="SW305" s="22"/>
      <c r="SX305" s="22"/>
      <c r="SY305" s="22"/>
      <c r="SZ305" s="22"/>
      <c r="TA305" s="22"/>
      <c r="TB305" s="22"/>
      <c r="TC305" s="22"/>
      <c r="TD305" s="22"/>
      <c r="TE305" s="22"/>
      <c r="TF305" s="22"/>
      <c r="TG305" s="22"/>
      <c r="TH305" s="22"/>
      <c r="TI305" s="22"/>
      <c r="TJ305" s="22"/>
      <c r="TK305" s="22"/>
      <c r="TL305" s="22"/>
      <c r="TM305" s="22"/>
      <c r="TN305" s="22"/>
      <c r="TO305" s="22"/>
      <c r="TP305" s="22"/>
      <c r="TQ305" s="22"/>
      <c r="TR305" s="22"/>
      <c r="TS305" s="22"/>
      <c r="TT305" s="22"/>
      <c r="TU305" s="22"/>
      <c r="TV305" s="22"/>
      <c r="TW305" s="22"/>
      <c r="TX305" s="22"/>
      <c r="TY305" s="22"/>
      <c r="TZ305" s="22"/>
      <c r="UA305" s="22"/>
      <c r="UB305" s="22"/>
      <c r="UC305" s="22"/>
      <c r="UD305" s="22"/>
      <c r="UE305" s="22"/>
      <c r="UF305" s="22"/>
      <c r="UG305" s="22"/>
      <c r="UH305" s="22"/>
      <c r="UI305" s="22"/>
      <c r="UJ305" s="22"/>
      <c r="UK305" s="22"/>
      <c r="UL305" s="22"/>
      <c r="UM305" s="22"/>
      <c r="UN305" s="22"/>
      <c r="UO305" s="22"/>
      <c r="UP305" s="22"/>
      <c r="UQ305" s="22"/>
      <c r="UR305" s="22"/>
      <c r="US305" s="22"/>
      <c r="UT305" s="22"/>
      <c r="UU305" s="22"/>
      <c r="UV305" s="22"/>
      <c r="UW305" s="22"/>
      <c r="UX305" s="22"/>
      <c r="UY305" s="22"/>
      <c r="UZ305" s="22"/>
      <c r="VA305" s="22"/>
      <c r="VB305" s="22"/>
      <c r="VC305" s="22"/>
      <c r="VD305" s="22"/>
      <c r="VE305" s="22"/>
      <c r="VF305" s="22"/>
      <c r="VG305" s="22"/>
      <c r="VH305" s="22"/>
      <c r="VI305" s="22"/>
      <c r="VJ305" s="22"/>
      <c r="VK305" s="22"/>
      <c r="VL305" s="22"/>
      <c r="VM305" s="22"/>
      <c r="VN305" s="22"/>
      <c r="VO305" s="22"/>
      <c r="VP305" s="22"/>
      <c r="VQ305" s="22"/>
      <c r="VR305" s="22"/>
      <c r="VS305" s="22"/>
      <c r="VT305" s="22"/>
      <c r="VU305" s="22"/>
      <c r="VV305" s="22"/>
      <c r="VW305" s="22"/>
      <c r="VX305" s="22"/>
      <c r="VY305" s="22"/>
      <c r="VZ305" s="22"/>
      <c r="WA305" s="22"/>
      <c r="WB305" s="22"/>
      <c r="WC305" s="22"/>
      <c r="WD305" s="22"/>
      <c r="WE305" s="22"/>
      <c r="WF305" s="22"/>
      <c r="WG305" s="22"/>
      <c r="WH305" s="22"/>
      <c r="WI305" s="22"/>
      <c r="WJ305" s="22"/>
      <c r="WK305" s="22"/>
      <c r="WL305" s="22"/>
      <c r="WM305" s="22"/>
      <c r="WN305" s="22"/>
      <c r="WO305" s="22"/>
      <c r="WP305" s="22"/>
      <c r="WQ305" s="22"/>
      <c r="WR305" s="22"/>
      <c r="WS305" s="22"/>
      <c r="WT305" s="22"/>
      <c r="WU305" s="22"/>
      <c r="WV305" s="22"/>
      <c r="WW305" s="22"/>
      <c r="WX305" s="22"/>
      <c r="WY305" s="22"/>
      <c r="WZ305" s="22"/>
      <c r="XA305" s="22"/>
      <c r="XB305" s="22"/>
      <c r="XC305" s="22"/>
      <c r="XD305" s="22"/>
      <c r="XE305" s="22"/>
      <c r="XF305" s="22"/>
      <c r="XG305" s="22"/>
      <c r="XH305" s="22"/>
      <c r="XI305" s="22"/>
      <c r="XJ305" s="22"/>
      <c r="XK305" s="22"/>
      <c r="XL305" s="22"/>
      <c r="XM305" s="22"/>
      <c r="XN305" s="22"/>
      <c r="XO305" s="22"/>
      <c r="XP305" s="22"/>
      <c r="XQ305" s="22"/>
      <c r="XR305" s="22"/>
      <c r="XS305" s="22"/>
      <c r="XT305" s="22"/>
      <c r="XU305" s="22"/>
      <c r="XV305" s="22"/>
      <c r="XW305" s="22"/>
      <c r="XX305" s="22"/>
      <c r="XY305" s="22"/>
      <c r="XZ305" s="22"/>
      <c r="YA305" s="22"/>
      <c r="YB305" s="22"/>
      <c r="YC305" s="22"/>
      <c r="YD305" s="22"/>
      <c r="YE305" s="22"/>
      <c r="YF305" s="22"/>
      <c r="YG305" s="22"/>
      <c r="YH305" s="22"/>
      <c r="YI305" s="22"/>
      <c r="YJ305" s="22"/>
      <c r="YK305" s="22"/>
      <c r="YL305" s="22"/>
      <c r="YM305" s="22"/>
      <c r="YN305" s="22"/>
      <c r="YO305" s="22"/>
      <c r="YP305" s="22"/>
      <c r="YQ305" s="22"/>
      <c r="YR305" s="22"/>
      <c r="YS305" s="22"/>
      <c r="YT305" s="22"/>
      <c r="YU305" s="22"/>
      <c r="YV305" s="22"/>
      <c r="YW305" s="22"/>
      <c r="YX305" s="22"/>
      <c r="YY305" s="22"/>
      <c r="YZ305" s="22"/>
      <c r="ZA305" s="22"/>
      <c r="ZB305" s="22"/>
      <c r="ZC305" s="22"/>
      <c r="ZD305" s="22"/>
      <c r="ZE305" s="22"/>
      <c r="ZF305" s="22"/>
      <c r="ZG305" s="22"/>
      <c r="ZH305" s="22"/>
      <c r="ZI305" s="22"/>
      <c r="ZJ305" s="22"/>
      <c r="ZK305" s="22"/>
      <c r="ZL305" s="22"/>
      <c r="ZM305" s="22"/>
      <c r="ZN305" s="22"/>
      <c r="ZO305" s="22"/>
      <c r="ZP305" s="22"/>
      <c r="ZQ305" s="22"/>
      <c r="ZR305" s="22"/>
      <c r="ZS305" s="22"/>
      <c r="ZT305" s="22"/>
      <c r="ZU305" s="22"/>
      <c r="ZV305" s="22"/>
      <c r="ZW305" s="22"/>
      <c r="ZX305" s="22"/>
      <c r="ZY305" s="22"/>
      <c r="ZZ305" s="22"/>
      <c r="AAA305" s="22"/>
      <c r="AAB305" s="22"/>
      <c r="AAC305" s="22"/>
      <c r="AAD305" s="22"/>
      <c r="AAE305" s="22"/>
      <c r="AAF305" s="22"/>
      <c r="AAG305" s="22"/>
      <c r="AAH305" s="22"/>
      <c r="AAI305" s="22"/>
      <c r="AAJ305" s="22"/>
      <c r="AAK305" s="22"/>
      <c r="AAL305" s="22"/>
      <c r="AAM305" s="22"/>
      <c r="AAN305" s="22"/>
      <c r="AAO305" s="22"/>
      <c r="AAP305" s="22"/>
      <c r="AAQ305" s="22"/>
      <c r="AAR305" s="22"/>
      <c r="AAS305" s="22"/>
      <c r="AAT305" s="22"/>
      <c r="AAU305" s="22"/>
      <c r="AAV305" s="22"/>
      <c r="AAW305" s="22"/>
      <c r="AAX305" s="22"/>
      <c r="AAY305" s="22"/>
      <c r="AAZ305" s="22"/>
      <c r="ABA305" s="22"/>
      <c r="ABB305" s="22"/>
      <c r="ABC305" s="22"/>
      <c r="ABD305" s="22"/>
      <c r="ABE305" s="22"/>
      <c r="ABF305" s="22"/>
      <c r="ABG305" s="22"/>
      <c r="ABH305" s="22"/>
      <c r="ABI305" s="22"/>
      <c r="ABJ305" s="22"/>
      <c r="ABK305" s="22"/>
      <c r="ABL305" s="22"/>
      <c r="ABM305" s="22"/>
      <c r="ABN305" s="22"/>
      <c r="ABO305" s="22"/>
      <c r="ABP305" s="22"/>
      <c r="ABQ305" s="22"/>
      <c r="ABR305" s="22"/>
      <c r="ABS305" s="22"/>
      <c r="ABT305" s="22"/>
      <c r="ABU305" s="22"/>
      <c r="ABV305" s="22"/>
      <c r="ABW305" s="22"/>
      <c r="ABX305" s="22"/>
      <c r="ABY305" s="22"/>
      <c r="ABZ305" s="22"/>
      <c r="ACA305" s="22"/>
      <c r="ACB305" s="22"/>
      <c r="ACC305" s="22"/>
      <c r="ACD305" s="22"/>
      <c r="ACE305" s="22"/>
      <c r="ACF305" s="22"/>
      <c r="ACG305" s="22"/>
      <c r="ACH305" s="22"/>
      <c r="ACI305" s="22"/>
      <c r="ACJ305" s="22"/>
      <c r="ACK305" s="22"/>
      <c r="ACL305" s="22"/>
      <c r="ACM305" s="22"/>
      <c r="ACN305" s="22"/>
      <c r="ACO305" s="22"/>
      <c r="ACP305" s="22"/>
      <c r="ACQ305" s="22"/>
      <c r="ACR305" s="22"/>
      <c r="ACS305" s="22"/>
      <c r="ACT305" s="22"/>
      <c r="ACU305" s="22"/>
      <c r="ACV305" s="22"/>
      <c r="ACW305" s="22"/>
      <c r="ACX305" s="22"/>
      <c r="ACY305" s="22"/>
      <c r="ACZ305" s="22"/>
      <c r="ADA305" s="22"/>
      <c r="ADB305" s="22"/>
      <c r="ADC305" s="22"/>
      <c r="ADD305" s="22"/>
      <c r="ADE305" s="22"/>
      <c r="ADF305" s="22"/>
      <c r="ADG305" s="22"/>
      <c r="ADH305" s="22"/>
      <c r="ADI305" s="22"/>
      <c r="ADJ305" s="22"/>
      <c r="ADK305" s="22"/>
      <c r="ADL305" s="22"/>
      <c r="ADM305" s="22"/>
      <c r="ADN305" s="22"/>
      <c r="ADO305" s="22"/>
      <c r="ADP305" s="22"/>
      <c r="ADQ305" s="22"/>
      <c r="ADR305" s="22"/>
      <c r="ADS305" s="22"/>
      <c r="ADT305" s="22"/>
      <c r="ADU305" s="22"/>
      <c r="ADV305" s="22"/>
      <c r="ADW305" s="22"/>
      <c r="ADX305" s="22"/>
      <c r="ADY305" s="22"/>
      <c r="ADZ305" s="22"/>
      <c r="AEA305" s="22"/>
      <c r="AEB305" s="22"/>
      <c r="AEC305" s="22"/>
      <c r="AED305" s="22"/>
      <c r="AEE305" s="22"/>
      <c r="AEF305" s="22"/>
      <c r="AEG305" s="22"/>
      <c r="AEH305" s="22"/>
      <c r="AEI305" s="22"/>
      <c r="AEJ305" s="22"/>
      <c r="AEK305" s="22"/>
      <c r="AEL305" s="22"/>
      <c r="AEM305" s="22"/>
      <c r="AEN305" s="22"/>
      <c r="AEO305" s="22"/>
      <c r="AEP305" s="22"/>
      <c r="AEQ305" s="22"/>
      <c r="AER305" s="22"/>
      <c r="AES305" s="22"/>
      <c r="AET305" s="22"/>
      <c r="AEU305" s="22"/>
      <c r="AEV305" s="22"/>
      <c r="AEW305" s="22"/>
      <c r="AEX305" s="22"/>
      <c r="AEY305" s="22"/>
      <c r="AEZ305" s="22"/>
      <c r="AFA305" s="22"/>
      <c r="AFB305" s="22"/>
      <c r="AFC305" s="22"/>
      <c r="AFD305" s="22"/>
      <c r="AFE305" s="22"/>
      <c r="AFF305" s="22"/>
      <c r="AFG305" s="22"/>
      <c r="AFH305" s="22"/>
      <c r="AFI305" s="22"/>
      <c r="AFJ305" s="22"/>
      <c r="AFK305" s="22"/>
      <c r="AFL305" s="22"/>
      <c r="AFM305" s="22"/>
      <c r="AFN305" s="22"/>
      <c r="AFO305" s="22"/>
      <c r="AFP305" s="22"/>
      <c r="AFQ305" s="22"/>
      <c r="AFR305" s="22"/>
      <c r="AFS305" s="22"/>
      <c r="AFT305" s="22"/>
      <c r="AFU305" s="22"/>
      <c r="AFV305" s="22"/>
      <c r="AFW305" s="22"/>
      <c r="AFX305" s="22"/>
      <c r="AFY305" s="22"/>
      <c r="AFZ305" s="22"/>
      <c r="AGA305" s="22"/>
      <c r="AGB305" s="22"/>
      <c r="AGC305" s="22"/>
      <c r="AGD305" s="22"/>
      <c r="AGE305" s="22"/>
      <c r="AGF305" s="22"/>
      <c r="AGG305" s="22"/>
      <c r="AGH305" s="22"/>
      <c r="AGI305" s="22"/>
      <c r="AGJ305" s="22"/>
      <c r="AGK305" s="22"/>
      <c r="AGL305" s="22"/>
      <c r="AGM305" s="22"/>
      <c r="AGN305" s="22"/>
      <c r="AGO305" s="22"/>
      <c r="AGP305" s="22"/>
      <c r="AGQ305" s="22"/>
      <c r="AGR305" s="22"/>
      <c r="AGS305" s="22"/>
      <c r="AGT305" s="22"/>
      <c r="AGU305" s="22"/>
      <c r="AGV305" s="22"/>
      <c r="AGW305" s="22"/>
      <c r="AGX305" s="22"/>
      <c r="AGY305" s="22"/>
      <c r="AGZ305" s="22"/>
      <c r="AHA305" s="22"/>
      <c r="AHB305" s="22"/>
      <c r="AHC305" s="22"/>
      <c r="AHD305" s="22"/>
      <c r="AHE305" s="22"/>
      <c r="AHF305" s="22"/>
      <c r="AHG305" s="22"/>
      <c r="AHH305" s="22"/>
      <c r="AHI305" s="22"/>
      <c r="AHJ305" s="22"/>
      <c r="AHK305" s="22"/>
      <c r="AHL305" s="22"/>
      <c r="AHM305" s="22"/>
      <c r="AHN305" s="22"/>
      <c r="AHO305" s="22"/>
      <c r="AHP305" s="22"/>
      <c r="AHQ305" s="22"/>
      <c r="AHR305" s="22"/>
      <c r="AHS305" s="22"/>
      <c r="AHT305" s="22"/>
      <c r="AHU305" s="22"/>
      <c r="AHV305" s="22"/>
      <c r="AHW305" s="22"/>
      <c r="AHX305" s="22"/>
      <c r="AHY305" s="22"/>
      <c r="AHZ305" s="22"/>
      <c r="AIA305" s="22"/>
      <c r="AIB305" s="22"/>
      <c r="AIC305" s="22"/>
      <c r="AID305" s="22"/>
      <c r="AIE305" s="22"/>
      <c r="AIF305" s="22"/>
      <c r="AIG305" s="22"/>
      <c r="AIH305" s="22"/>
      <c r="AII305" s="22"/>
      <c r="AIJ305" s="22"/>
      <c r="AIK305" s="22"/>
      <c r="AIL305" s="22"/>
      <c r="AIM305" s="22"/>
      <c r="AIN305" s="22"/>
      <c r="AIO305" s="22"/>
      <c r="AIP305" s="22"/>
      <c r="AIQ305" s="22"/>
      <c r="AIR305" s="22"/>
      <c r="AIS305" s="22"/>
      <c r="AIT305" s="22"/>
      <c r="AIU305" s="22"/>
      <c r="AIV305" s="22"/>
      <c r="AIW305" s="22"/>
      <c r="AIX305" s="22"/>
      <c r="AIY305" s="22"/>
      <c r="AIZ305" s="22"/>
      <c r="AJA305" s="22"/>
      <c r="AJB305" s="22"/>
      <c r="AJC305" s="22"/>
      <c r="AJD305" s="22"/>
      <c r="AJE305" s="22"/>
      <c r="AJF305" s="22"/>
      <c r="AJG305" s="22"/>
      <c r="AJH305" s="22"/>
      <c r="AJI305" s="22"/>
      <c r="AJJ305" s="22"/>
      <c r="AJK305" s="22"/>
      <c r="AJL305" s="22"/>
      <c r="AJM305" s="22"/>
      <c r="AJN305" s="22"/>
      <c r="AJO305" s="22"/>
      <c r="AJP305" s="22"/>
      <c r="AJQ305" s="22"/>
      <c r="AJR305" s="22"/>
      <c r="AJS305" s="22"/>
      <c r="AJT305" s="22"/>
      <c r="AJU305" s="22"/>
      <c r="AJV305" s="22"/>
      <c r="AJW305" s="22"/>
      <c r="AJX305" s="22"/>
      <c r="AJY305" s="22"/>
      <c r="AJZ305" s="22"/>
      <c r="AKA305" s="22"/>
      <c r="AKB305" s="22"/>
      <c r="AKC305" s="22"/>
      <c r="AKD305" s="22"/>
      <c r="AKE305" s="22"/>
      <c r="AKF305" s="22"/>
      <c r="AKG305" s="22"/>
      <c r="AKH305" s="22"/>
      <c r="AKI305" s="22"/>
      <c r="AKJ305" s="22"/>
      <c r="AKK305" s="22"/>
      <c r="AKL305" s="22"/>
      <c r="AKM305" s="22"/>
      <c r="AKN305" s="22"/>
      <c r="AKO305" s="22"/>
      <c r="AKP305" s="22"/>
      <c r="AKQ305" s="22"/>
      <c r="AKR305" s="22"/>
      <c r="AKS305" s="22"/>
      <c r="AKT305" s="22"/>
      <c r="AKU305" s="22"/>
      <c r="AKV305" s="22"/>
      <c r="AKW305" s="22"/>
      <c r="AKX305" s="22"/>
      <c r="AKY305" s="22"/>
      <c r="AKZ305" s="22"/>
      <c r="ALA305" s="22"/>
      <c r="ALB305" s="22"/>
      <c r="ALC305" s="22"/>
      <c r="ALD305" s="22"/>
      <c r="ALE305" s="22"/>
      <c r="ALF305" s="22"/>
      <c r="ALG305" s="22"/>
      <c r="ALH305" s="22"/>
      <c r="ALI305" s="22"/>
      <c r="ALJ305" s="22"/>
      <c r="ALK305" s="22"/>
      <c r="ALL305" s="22"/>
      <c r="ALM305" s="22"/>
      <c r="ALN305" s="22"/>
      <c r="ALO305" s="22"/>
      <c r="ALP305" s="22"/>
      <c r="ALQ305" s="22"/>
      <c r="ALR305" s="22"/>
      <c r="ALS305" s="22"/>
      <c r="ALT305" s="22"/>
      <c r="ALU305" s="22"/>
      <c r="ALV305" s="22"/>
      <c r="ALW305" s="22"/>
      <c r="ALX305" s="22"/>
      <c r="ALY305" s="22"/>
      <c r="ALZ305" s="22"/>
      <c r="AMA305" s="22"/>
      <c r="AMB305" s="22"/>
      <c r="AMC305" s="22"/>
      <c r="AMD305" s="22"/>
      <c r="AME305" s="22"/>
      <c r="AMF305" s="22"/>
      <c r="AMG305" s="22"/>
      <c r="AMH305" s="22"/>
      <c r="AMI305" s="22"/>
      <c r="AMJ305" s="22"/>
      <c r="AMK305" s="22"/>
      <c r="AML305" s="22"/>
      <c r="AMM305" s="22"/>
      <c r="AMN305" s="22"/>
      <c r="AMO305" s="22"/>
      <c r="AMP305" s="22"/>
      <c r="AMQ305" s="22"/>
      <c r="AMR305" s="22"/>
      <c r="AMS305" s="22"/>
      <c r="AMT305" s="22"/>
      <c r="AMU305" s="22"/>
      <c r="AMV305" s="22"/>
      <c r="AMW305" s="22"/>
      <c r="AMX305" s="22"/>
      <c r="AMY305" s="22"/>
      <c r="AMZ305" s="22"/>
      <c r="ANA305" s="22"/>
      <c r="ANB305" s="22"/>
      <c r="ANC305" s="22"/>
      <c r="AND305" s="22"/>
      <c r="ANE305" s="22"/>
      <c r="ANF305" s="22"/>
      <c r="ANG305" s="22"/>
      <c r="ANH305" s="22"/>
      <c r="ANI305" s="22"/>
      <c r="ANJ305" s="22"/>
      <c r="ANK305" s="22"/>
      <c r="ANL305" s="22"/>
      <c r="ANM305" s="22"/>
      <c r="ANN305" s="22"/>
      <c r="ANO305" s="22"/>
      <c r="ANP305" s="22"/>
      <c r="ANQ305" s="22"/>
      <c r="ANR305" s="22"/>
      <c r="ANS305" s="22"/>
      <c r="ANT305" s="22"/>
      <c r="ANU305" s="22"/>
      <c r="ANV305" s="22"/>
      <c r="ANW305" s="22"/>
      <c r="ANX305" s="22"/>
      <c r="ANY305" s="22"/>
      <c r="ANZ305" s="22"/>
      <c r="AOA305" s="22"/>
      <c r="AOB305" s="22"/>
      <c r="AOC305" s="22"/>
      <c r="AOD305" s="22"/>
      <c r="AOE305" s="22"/>
      <c r="AOF305" s="22"/>
      <c r="AOG305" s="22"/>
      <c r="AOH305" s="22"/>
      <c r="AOI305" s="22"/>
      <c r="AOJ305" s="22"/>
      <c r="AOK305" s="22"/>
      <c r="AOL305" s="22"/>
      <c r="AOM305" s="22"/>
      <c r="AON305" s="22"/>
      <c r="AOO305" s="22"/>
      <c r="AOP305" s="22"/>
      <c r="AOQ305" s="22"/>
      <c r="AOR305" s="22"/>
      <c r="AOS305" s="22"/>
      <c r="AOT305" s="22"/>
      <c r="AOU305" s="22"/>
      <c r="AOV305" s="22"/>
      <c r="AOW305" s="22"/>
      <c r="AOX305" s="22"/>
      <c r="AOY305" s="22"/>
      <c r="AOZ305" s="22"/>
      <c r="APA305" s="22"/>
      <c r="APB305" s="22"/>
      <c r="APC305" s="22"/>
      <c r="APD305" s="22"/>
      <c r="APE305" s="22"/>
      <c r="APF305" s="22"/>
      <c r="APG305" s="22"/>
      <c r="APH305" s="22"/>
      <c r="API305" s="22"/>
      <c r="APJ305" s="22"/>
      <c r="APK305" s="22"/>
      <c r="APL305" s="22"/>
      <c r="APM305" s="22"/>
      <c r="APN305" s="22"/>
      <c r="APO305" s="22"/>
      <c r="APP305" s="22"/>
      <c r="APQ305" s="22"/>
      <c r="APR305" s="22"/>
      <c r="APS305" s="22"/>
      <c r="APT305" s="22"/>
      <c r="APU305" s="22"/>
      <c r="APV305" s="22"/>
      <c r="APW305" s="22"/>
      <c r="APX305" s="22"/>
      <c r="APY305" s="22"/>
      <c r="APZ305" s="22"/>
      <c r="AQA305" s="22"/>
      <c r="AQB305" s="22"/>
      <c r="AQC305" s="22"/>
      <c r="AQD305" s="22"/>
      <c r="AQE305" s="22"/>
      <c r="AQF305" s="22"/>
      <c r="AQG305" s="22"/>
      <c r="AQH305" s="22"/>
      <c r="AQI305" s="22"/>
      <c r="AQJ305" s="22"/>
      <c r="AQK305" s="22"/>
      <c r="AQL305" s="22"/>
      <c r="AQM305" s="22"/>
      <c r="AQN305" s="22"/>
      <c r="AQO305" s="22"/>
      <c r="AQP305" s="22"/>
      <c r="AQQ305" s="22"/>
      <c r="AQR305" s="22"/>
      <c r="AQS305" s="22"/>
      <c r="AQT305" s="22"/>
      <c r="AQU305" s="22"/>
      <c r="AQV305" s="22"/>
      <c r="AQW305" s="22"/>
      <c r="AQX305" s="22"/>
      <c r="AQY305" s="22"/>
      <c r="AQZ305" s="22"/>
      <c r="ARA305" s="22"/>
      <c r="ARB305" s="22"/>
      <c r="ARC305" s="22"/>
      <c r="ARD305" s="22"/>
      <c r="ARE305" s="22"/>
      <c r="ARF305" s="22"/>
      <c r="ARG305" s="22"/>
      <c r="ARH305" s="22"/>
      <c r="ARI305" s="22"/>
      <c r="ARJ305" s="22"/>
      <c r="ARK305" s="22"/>
      <c r="ARL305" s="22"/>
      <c r="ARM305" s="22"/>
      <c r="ARN305" s="22"/>
      <c r="ARO305" s="22"/>
      <c r="ARP305" s="22"/>
      <c r="ARQ305" s="22"/>
      <c r="ARR305" s="22"/>
      <c r="ARS305" s="22"/>
      <c r="ART305" s="22"/>
      <c r="ARU305" s="22"/>
      <c r="ARV305" s="22"/>
      <c r="ARW305" s="22"/>
      <c r="ARX305" s="22"/>
      <c r="ARY305" s="22"/>
      <c r="ARZ305" s="22"/>
      <c r="ASA305" s="22"/>
      <c r="ASB305" s="22"/>
      <c r="ASC305" s="22"/>
      <c r="ASD305" s="22"/>
      <c r="ASE305" s="22"/>
      <c r="ASF305" s="22"/>
      <c r="ASG305" s="22"/>
      <c r="ASH305" s="22"/>
      <c r="ASI305" s="22"/>
      <c r="ASJ305" s="22"/>
      <c r="ASK305" s="22"/>
      <c r="ASL305" s="22"/>
      <c r="ASM305" s="22"/>
      <c r="ASN305" s="22"/>
      <c r="ASO305" s="22"/>
      <c r="ASP305" s="22"/>
      <c r="ASQ305" s="22"/>
      <c r="ASR305" s="22"/>
      <c r="ASS305" s="22"/>
      <c r="AST305" s="22"/>
      <c r="ASU305" s="22"/>
      <c r="ASV305" s="22"/>
      <c r="ASW305" s="22"/>
      <c r="ASX305" s="22"/>
      <c r="ASY305" s="22"/>
      <c r="ASZ305" s="22"/>
      <c r="ATA305" s="22"/>
      <c r="ATB305" s="22"/>
      <c r="ATC305" s="22"/>
      <c r="ATD305" s="22"/>
      <c r="ATE305" s="22"/>
      <c r="ATF305" s="22"/>
      <c r="ATG305" s="22"/>
      <c r="ATH305" s="22"/>
      <c r="ATI305" s="22"/>
      <c r="ATJ305" s="22"/>
      <c r="ATK305" s="22"/>
      <c r="ATL305" s="22"/>
      <c r="ATM305" s="22"/>
      <c r="ATN305" s="22"/>
      <c r="ATO305" s="22"/>
      <c r="ATP305" s="22"/>
      <c r="ATQ305" s="22"/>
      <c r="ATR305" s="22"/>
      <c r="ATS305" s="22"/>
      <c r="ATT305" s="22"/>
      <c r="ATU305" s="22"/>
      <c r="ATV305" s="22"/>
      <c r="ATW305" s="22"/>
      <c r="ATX305" s="22"/>
      <c r="ATY305" s="22"/>
      <c r="ATZ305" s="22"/>
      <c r="AUA305" s="22"/>
      <c r="AUB305" s="22"/>
      <c r="AUC305" s="22"/>
      <c r="AUD305" s="22"/>
      <c r="AUE305" s="22"/>
      <c r="AUF305" s="22"/>
      <c r="AUG305" s="22"/>
      <c r="AUH305" s="22"/>
      <c r="AUI305" s="22"/>
      <c r="AUJ305" s="22"/>
      <c r="AUK305" s="22"/>
      <c r="AUL305" s="22"/>
      <c r="AUM305" s="22"/>
      <c r="AUN305" s="22"/>
      <c r="AUO305" s="22"/>
      <c r="AUP305" s="22"/>
      <c r="AUQ305" s="22"/>
      <c r="AUR305" s="22"/>
      <c r="AUS305" s="22"/>
      <c r="AUT305" s="22"/>
      <c r="AUU305" s="22"/>
      <c r="AUV305" s="22"/>
      <c r="AUW305" s="22"/>
      <c r="AUX305" s="22"/>
      <c r="AUY305" s="22"/>
      <c r="AUZ305" s="22"/>
      <c r="AVA305" s="22"/>
      <c r="AVB305" s="22"/>
      <c r="AVC305" s="22"/>
      <c r="AVD305" s="22"/>
      <c r="AVE305" s="22"/>
      <c r="AVF305" s="22"/>
      <c r="AVG305" s="22"/>
      <c r="AVH305" s="22"/>
      <c r="AVI305" s="22"/>
      <c r="AVJ305" s="22"/>
      <c r="AVK305" s="22"/>
      <c r="AVL305" s="22"/>
      <c r="AVM305" s="22"/>
      <c r="AVN305" s="22"/>
      <c r="AVO305" s="22"/>
      <c r="AVP305" s="22"/>
      <c r="AVQ305" s="22"/>
      <c r="AVR305" s="22"/>
      <c r="AVS305" s="22"/>
      <c r="AVT305" s="22"/>
      <c r="AVU305" s="22"/>
      <c r="AVV305" s="22"/>
      <c r="AVW305" s="22"/>
      <c r="AVX305" s="22"/>
      <c r="AVY305" s="22"/>
      <c r="AVZ305" s="22"/>
      <c r="AWA305" s="22"/>
      <c r="AWB305" s="22"/>
      <c r="AWC305" s="22"/>
      <c r="AWD305" s="22"/>
      <c r="AWE305" s="22"/>
      <c r="AWF305" s="22"/>
      <c r="AWG305" s="22"/>
      <c r="AWH305" s="22"/>
      <c r="AWI305" s="22"/>
      <c r="AWJ305" s="22"/>
      <c r="AWK305" s="22"/>
      <c r="AWL305" s="22"/>
      <c r="AWM305" s="22"/>
      <c r="AWN305" s="22"/>
      <c r="AWO305" s="22"/>
      <c r="AWP305" s="22"/>
      <c r="AWQ305" s="22"/>
      <c r="AWR305" s="22"/>
      <c r="AWS305" s="22"/>
      <c r="AWT305" s="22"/>
      <c r="AWU305" s="22"/>
      <c r="AWV305" s="22"/>
      <c r="AWW305" s="22"/>
      <c r="AWX305" s="22"/>
      <c r="AWY305" s="22"/>
      <c r="AWZ305" s="22"/>
      <c r="AXA305" s="22"/>
      <c r="AXB305" s="22"/>
      <c r="AXC305" s="22"/>
      <c r="AXD305" s="22"/>
      <c r="AXE305" s="22"/>
      <c r="AXF305" s="22"/>
      <c r="AXG305" s="22"/>
      <c r="AXH305" s="22"/>
      <c r="AXI305" s="22"/>
      <c r="AXJ305" s="22"/>
      <c r="AXK305" s="22"/>
      <c r="AXL305" s="22"/>
      <c r="AXM305" s="22"/>
      <c r="AXN305" s="22"/>
      <c r="AXO305" s="22"/>
      <c r="AXP305" s="22"/>
      <c r="AXQ305" s="22"/>
      <c r="AXR305" s="22"/>
      <c r="AXS305" s="22"/>
      <c r="AXT305" s="22"/>
      <c r="AXU305" s="22"/>
      <c r="AXV305" s="22"/>
      <c r="AXW305" s="22"/>
      <c r="AXX305" s="22"/>
      <c r="AXY305" s="22"/>
      <c r="AXZ305" s="22"/>
      <c r="AYA305" s="22"/>
      <c r="AYB305" s="22"/>
      <c r="AYC305" s="22"/>
      <c r="AYD305" s="22"/>
      <c r="AYE305" s="22"/>
      <c r="AYF305" s="22"/>
      <c r="AYG305" s="22"/>
      <c r="AYH305" s="22"/>
      <c r="AYI305" s="22"/>
      <c r="AYJ305" s="22"/>
      <c r="AYK305" s="22"/>
      <c r="AYL305" s="22"/>
      <c r="AYM305" s="22"/>
      <c r="AYN305" s="22"/>
      <c r="AYO305" s="22"/>
      <c r="AYP305" s="22"/>
      <c r="AYQ305" s="22"/>
      <c r="AYR305" s="22"/>
      <c r="AYS305" s="22"/>
      <c r="AYT305" s="22"/>
      <c r="AYU305" s="22"/>
      <c r="AYV305" s="22"/>
      <c r="AYW305" s="22"/>
      <c r="AYX305" s="22"/>
      <c r="AYY305" s="22"/>
      <c r="AYZ305" s="22"/>
      <c r="AZA305" s="22"/>
      <c r="AZB305" s="22"/>
      <c r="AZC305" s="22"/>
      <c r="AZD305" s="22"/>
      <c r="AZE305" s="22"/>
      <c r="AZF305" s="22"/>
      <c r="AZG305" s="22"/>
      <c r="AZH305" s="22"/>
      <c r="AZI305" s="22"/>
      <c r="AZJ305" s="22"/>
      <c r="AZK305" s="22"/>
      <c r="AZL305" s="22"/>
      <c r="AZM305" s="22"/>
      <c r="AZN305" s="22"/>
      <c r="AZO305" s="22"/>
      <c r="AZP305" s="22"/>
      <c r="AZQ305" s="22"/>
      <c r="AZR305" s="22"/>
      <c r="AZS305" s="22"/>
      <c r="AZT305" s="22"/>
      <c r="AZU305" s="22"/>
      <c r="AZV305" s="22"/>
      <c r="AZW305" s="22"/>
      <c r="AZX305" s="22"/>
      <c r="AZY305" s="22"/>
      <c r="AZZ305" s="22"/>
      <c r="BAA305" s="22"/>
      <c r="BAB305" s="22"/>
      <c r="BAC305" s="22"/>
      <c r="BAD305" s="22"/>
      <c r="BAE305" s="22"/>
      <c r="BAF305" s="22"/>
      <c r="BAG305" s="22"/>
      <c r="BAH305" s="22"/>
      <c r="BAI305" s="22"/>
      <c r="BAJ305" s="22"/>
      <c r="BAK305" s="22"/>
      <c r="BAL305" s="22"/>
      <c r="BAM305" s="22"/>
      <c r="BAN305" s="22"/>
      <c r="BAO305" s="22"/>
      <c r="BAP305" s="22"/>
      <c r="BAQ305" s="22"/>
      <c r="BAR305" s="22"/>
      <c r="BAS305" s="22"/>
      <c r="BAT305" s="22"/>
      <c r="BAU305" s="22"/>
      <c r="BAV305" s="22"/>
      <c r="BAW305" s="22"/>
      <c r="BAX305" s="22"/>
      <c r="BAY305" s="22"/>
      <c r="BAZ305" s="22"/>
      <c r="BBA305" s="22"/>
      <c r="BBB305" s="22"/>
      <c r="BBC305" s="22"/>
      <c r="BBD305" s="22"/>
      <c r="BBE305" s="22"/>
      <c r="BBF305" s="22"/>
      <c r="BBG305" s="22"/>
      <c r="BBH305" s="22"/>
      <c r="BBI305" s="22"/>
      <c r="BBJ305" s="22"/>
      <c r="BBK305" s="22"/>
      <c r="BBL305" s="22"/>
      <c r="BBM305" s="22"/>
      <c r="BBN305" s="22"/>
      <c r="BBO305" s="22"/>
      <c r="BBP305" s="22"/>
      <c r="BBQ305" s="22"/>
      <c r="BBR305" s="22"/>
      <c r="BBS305" s="22"/>
      <c r="BBT305" s="22"/>
      <c r="BBU305" s="22"/>
      <c r="BBV305" s="22"/>
      <c r="BBW305" s="22"/>
      <c r="BBX305" s="22"/>
      <c r="BBY305" s="22"/>
      <c r="BBZ305" s="22"/>
      <c r="BCA305" s="22"/>
      <c r="BCB305" s="22"/>
      <c r="BCC305" s="22"/>
      <c r="BCD305" s="22"/>
      <c r="BCE305" s="22"/>
      <c r="BCF305" s="22"/>
      <c r="BCG305" s="22"/>
      <c r="BCH305" s="22"/>
      <c r="BCI305" s="22"/>
      <c r="BCJ305" s="22"/>
      <c r="BCK305" s="22"/>
      <c r="BCL305" s="22"/>
      <c r="BCM305" s="22"/>
      <c r="BCN305" s="22"/>
      <c r="BCO305" s="22"/>
      <c r="BCP305" s="22"/>
      <c r="BCQ305" s="22"/>
      <c r="BCR305" s="22"/>
      <c r="BCS305" s="22"/>
      <c r="BCT305" s="22"/>
      <c r="BCU305" s="22"/>
      <c r="BCV305" s="22"/>
      <c r="BCW305" s="22"/>
      <c r="BCX305" s="22"/>
      <c r="BCY305" s="22"/>
      <c r="BCZ305" s="22"/>
      <c r="BDA305" s="22"/>
      <c r="BDB305" s="22"/>
      <c r="BDC305" s="22"/>
      <c r="BDD305" s="22"/>
      <c r="BDE305" s="22"/>
      <c r="BDF305" s="22"/>
      <c r="BDG305" s="22"/>
      <c r="BDH305" s="22"/>
      <c r="BDI305" s="22"/>
      <c r="BDJ305" s="22"/>
      <c r="BDK305" s="22"/>
      <c r="BDL305" s="22"/>
      <c r="BDM305" s="22"/>
      <c r="BDN305" s="22"/>
      <c r="BDO305" s="22"/>
      <c r="BDP305" s="22"/>
      <c r="BDQ305" s="22"/>
      <c r="BDR305" s="22"/>
      <c r="BDS305" s="22"/>
      <c r="BDT305" s="22"/>
      <c r="BDU305" s="22"/>
      <c r="BDV305" s="22"/>
      <c r="BDW305" s="22"/>
      <c r="BDX305" s="22"/>
      <c r="BDY305" s="22"/>
      <c r="BDZ305" s="22"/>
      <c r="BEA305" s="22"/>
      <c r="BEB305" s="22"/>
      <c r="BEC305" s="22"/>
      <c r="BED305" s="22"/>
      <c r="BEE305" s="22"/>
      <c r="BEF305" s="22"/>
      <c r="BEG305" s="22"/>
      <c r="BEH305" s="22"/>
      <c r="BEI305" s="22"/>
      <c r="BEJ305" s="22"/>
      <c r="BEK305" s="22"/>
      <c r="BEL305" s="22"/>
      <c r="BEM305" s="22"/>
      <c r="BEN305" s="22"/>
      <c r="BEO305" s="22"/>
      <c r="BEP305" s="22"/>
      <c r="BEQ305" s="22"/>
      <c r="BER305" s="22"/>
      <c r="BES305" s="22"/>
      <c r="BET305" s="22"/>
      <c r="BEU305" s="22"/>
      <c r="BEV305" s="22"/>
      <c r="BEW305" s="22"/>
      <c r="BEX305" s="22"/>
      <c r="BEY305" s="22"/>
      <c r="BEZ305" s="22"/>
      <c r="BFA305" s="22"/>
      <c r="BFB305" s="22"/>
      <c r="BFC305" s="22"/>
      <c r="BFD305" s="22"/>
      <c r="BFE305" s="22"/>
      <c r="BFF305" s="22"/>
      <c r="BFG305" s="22"/>
      <c r="BFH305" s="22"/>
      <c r="BFI305" s="22"/>
      <c r="BFJ305" s="22"/>
      <c r="BFK305" s="22"/>
      <c r="BFL305" s="22"/>
      <c r="BFM305" s="22"/>
      <c r="BFN305" s="22"/>
      <c r="BFO305" s="22"/>
      <c r="BFP305" s="22"/>
      <c r="BFQ305" s="22"/>
      <c r="BFR305" s="22"/>
      <c r="BFS305" s="22"/>
      <c r="BFT305" s="22"/>
      <c r="BFU305" s="22"/>
      <c r="BFV305" s="22"/>
      <c r="BFW305" s="22"/>
      <c r="BFX305" s="22"/>
      <c r="BFY305" s="22"/>
      <c r="BFZ305" s="22"/>
      <c r="BGA305" s="22"/>
      <c r="BGB305" s="22"/>
      <c r="BGC305" s="22"/>
      <c r="BGD305" s="22"/>
      <c r="BGE305" s="22"/>
      <c r="BGF305" s="22"/>
      <c r="BGG305" s="22"/>
      <c r="BGH305" s="22"/>
      <c r="BGI305" s="22"/>
      <c r="BGJ305" s="22"/>
      <c r="BGK305" s="22"/>
      <c r="BGL305" s="22"/>
      <c r="BGM305" s="22"/>
      <c r="BGN305" s="22"/>
      <c r="BGO305" s="22"/>
      <c r="BGP305" s="22"/>
      <c r="BGQ305" s="22"/>
      <c r="BGR305" s="22"/>
      <c r="BGS305" s="22"/>
      <c r="BGT305" s="22"/>
      <c r="BGU305" s="22"/>
      <c r="BGV305" s="22"/>
      <c r="BGW305" s="22"/>
      <c r="BGX305" s="22"/>
      <c r="BGY305" s="22"/>
      <c r="BGZ305" s="22"/>
      <c r="BHA305" s="22"/>
      <c r="BHB305" s="22"/>
      <c r="BHC305" s="22"/>
      <c r="BHD305" s="22"/>
      <c r="BHE305" s="22"/>
      <c r="BHF305" s="22"/>
      <c r="BHG305" s="22"/>
      <c r="BHH305" s="22"/>
      <c r="BHI305" s="22"/>
      <c r="BHJ305" s="22"/>
      <c r="BHK305" s="22"/>
      <c r="BHL305" s="22"/>
      <c r="BHM305" s="22"/>
      <c r="BHN305" s="22"/>
      <c r="BHO305" s="22"/>
      <c r="BHP305" s="22"/>
      <c r="BHQ305" s="22"/>
      <c r="BHR305" s="22"/>
      <c r="BHS305" s="22"/>
      <c r="BHT305" s="22"/>
      <c r="BHU305" s="22"/>
      <c r="BHV305" s="22"/>
      <c r="BHW305" s="22"/>
      <c r="BHX305" s="22"/>
      <c r="BHY305" s="22"/>
      <c r="BHZ305" s="22"/>
      <c r="BIA305" s="22"/>
      <c r="BIB305" s="22"/>
      <c r="BIC305" s="22"/>
      <c r="BID305" s="22"/>
      <c r="BIE305" s="22"/>
      <c r="BIF305" s="22"/>
      <c r="BIG305" s="22"/>
      <c r="BIH305" s="22"/>
      <c r="BII305" s="22"/>
      <c r="BIJ305" s="22"/>
      <c r="BIK305" s="22"/>
      <c r="BIL305" s="22"/>
      <c r="BIM305" s="22"/>
      <c r="BIN305" s="22"/>
      <c r="BIO305" s="22"/>
      <c r="BIP305" s="22"/>
      <c r="BIQ305" s="22"/>
      <c r="BIR305" s="22"/>
      <c r="BIS305" s="22"/>
      <c r="BIT305" s="22"/>
      <c r="BIU305" s="22"/>
      <c r="BIV305" s="22"/>
      <c r="BIW305" s="22"/>
      <c r="BIX305" s="22"/>
      <c r="BIY305" s="22"/>
      <c r="BIZ305" s="22"/>
      <c r="BJA305" s="22"/>
      <c r="BJB305" s="22"/>
      <c r="BJC305" s="22"/>
      <c r="BJD305" s="22"/>
      <c r="BJE305" s="22"/>
      <c r="BJF305" s="22"/>
      <c r="BJG305" s="22"/>
      <c r="BJH305" s="22"/>
      <c r="BJI305" s="22"/>
      <c r="BJJ305" s="22"/>
      <c r="BJK305" s="22"/>
      <c r="BJL305" s="22"/>
      <c r="BJM305" s="22"/>
      <c r="BJN305" s="22"/>
      <c r="BJO305" s="22"/>
      <c r="BJP305" s="22"/>
      <c r="BJQ305" s="22"/>
      <c r="BJR305" s="22"/>
      <c r="BJS305" s="22"/>
      <c r="BJT305" s="22"/>
      <c r="BJU305" s="22"/>
      <c r="BJV305" s="22"/>
      <c r="BJW305" s="22"/>
      <c r="BJX305" s="22"/>
      <c r="BJY305" s="22"/>
      <c r="BJZ305" s="22"/>
      <c r="BKA305" s="22"/>
      <c r="BKB305" s="22"/>
      <c r="BKC305" s="22"/>
      <c r="BKD305" s="22"/>
      <c r="BKE305" s="22"/>
      <c r="BKF305" s="22"/>
      <c r="BKG305" s="22"/>
      <c r="BKH305" s="22"/>
      <c r="BKI305" s="22"/>
      <c r="BKJ305" s="22"/>
      <c r="BKK305" s="22"/>
      <c r="BKL305" s="22"/>
      <c r="BKM305" s="22"/>
      <c r="BKN305" s="22"/>
      <c r="BKO305" s="22"/>
      <c r="BKP305" s="22"/>
      <c r="BKQ305" s="22"/>
      <c r="BKR305" s="22"/>
      <c r="BKS305" s="22"/>
      <c r="BKT305" s="22"/>
      <c r="BKU305" s="22"/>
      <c r="BKV305" s="22"/>
      <c r="BKW305" s="22"/>
      <c r="BKX305" s="22"/>
      <c r="BKY305" s="22"/>
      <c r="BKZ305" s="22"/>
      <c r="BLA305" s="22"/>
      <c r="BLB305" s="22"/>
      <c r="BLC305" s="22"/>
      <c r="BLD305" s="22"/>
      <c r="BLE305" s="22"/>
      <c r="BLF305" s="22"/>
      <c r="BLG305" s="22"/>
      <c r="BLH305" s="22"/>
      <c r="BLI305" s="22"/>
      <c r="BLJ305" s="22"/>
      <c r="BLK305" s="22"/>
      <c r="BLL305" s="22"/>
      <c r="BLM305" s="22"/>
      <c r="BLN305" s="22"/>
      <c r="BLO305" s="22"/>
      <c r="BLP305" s="22"/>
      <c r="BLQ305" s="22"/>
      <c r="BLR305" s="22"/>
      <c r="BLS305" s="22"/>
      <c r="BLT305" s="22"/>
      <c r="BLU305" s="22"/>
      <c r="BLV305" s="22"/>
      <c r="BLW305" s="22"/>
      <c r="BLX305" s="22"/>
      <c r="BLY305" s="22"/>
      <c r="BLZ305" s="22"/>
      <c r="BMA305" s="22"/>
      <c r="BMB305" s="22"/>
      <c r="BMC305" s="22"/>
      <c r="BMD305" s="22"/>
      <c r="BME305" s="22"/>
      <c r="BMF305" s="22"/>
      <c r="BMG305" s="22"/>
      <c r="BMH305" s="22"/>
      <c r="BMI305" s="22"/>
      <c r="BMJ305" s="22"/>
      <c r="BMK305" s="22"/>
      <c r="BML305" s="22"/>
      <c r="BMM305" s="22"/>
      <c r="BMN305" s="22"/>
      <c r="BMO305" s="22"/>
      <c r="BMP305" s="22"/>
      <c r="BMQ305" s="22"/>
      <c r="BMR305" s="22"/>
      <c r="BMS305" s="22"/>
      <c r="BMT305" s="22"/>
      <c r="BMU305" s="22"/>
      <c r="BMV305" s="22"/>
      <c r="BMW305" s="22"/>
      <c r="BMX305" s="22"/>
      <c r="BMY305" s="22"/>
      <c r="BMZ305" s="22"/>
      <c r="BNA305" s="22"/>
      <c r="BNB305" s="22"/>
      <c r="BNC305" s="22"/>
      <c r="BND305" s="22"/>
      <c r="BNE305" s="22"/>
      <c r="BNF305" s="22"/>
      <c r="BNG305" s="22"/>
      <c r="BNH305" s="22"/>
      <c r="BNI305" s="22"/>
      <c r="BNJ305" s="22"/>
      <c r="BNK305" s="22"/>
      <c r="BNL305" s="22"/>
      <c r="BNM305" s="22"/>
      <c r="BNN305" s="22"/>
      <c r="BNO305" s="22"/>
      <c r="BNP305" s="22"/>
      <c r="BNQ305" s="22"/>
      <c r="BNR305" s="22"/>
      <c r="BNS305" s="22"/>
      <c r="BNT305" s="22"/>
      <c r="BNU305" s="22"/>
      <c r="BNV305" s="22"/>
      <c r="BNW305" s="22"/>
      <c r="BNX305" s="22"/>
      <c r="BNY305" s="22"/>
      <c r="BNZ305" s="22"/>
      <c r="BOA305" s="22"/>
      <c r="BOB305" s="22"/>
      <c r="BOC305" s="22"/>
      <c r="BOD305" s="22"/>
      <c r="BOE305" s="22"/>
      <c r="BOF305" s="22"/>
      <c r="BOG305" s="22"/>
      <c r="BOH305" s="22"/>
      <c r="BOI305" s="22"/>
      <c r="BOJ305" s="22"/>
      <c r="BOK305" s="22"/>
      <c r="BOL305" s="22"/>
      <c r="BOM305" s="22"/>
      <c r="BON305" s="22"/>
      <c r="BOO305" s="22"/>
      <c r="BOP305" s="22"/>
      <c r="BOQ305" s="22"/>
      <c r="BOR305" s="22"/>
      <c r="BOS305" s="22"/>
      <c r="BOT305" s="22"/>
      <c r="BOU305" s="22"/>
      <c r="BOV305" s="22"/>
      <c r="BOW305" s="22"/>
      <c r="BOX305" s="22"/>
      <c r="BOY305" s="22"/>
      <c r="BOZ305" s="22"/>
      <c r="BPA305" s="22"/>
      <c r="BPB305" s="22"/>
      <c r="BPC305" s="22"/>
      <c r="BPD305" s="22"/>
      <c r="BPE305" s="22"/>
      <c r="BPF305" s="22"/>
      <c r="BPG305" s="22"/>
      <c r="BPH305" s="22"/>
      <c r="BPI305" s="22"/>
      <c r="BPJ305" s="22"/>
      <c r="BPK305" s="22"/>
      <c r="BPL305" s="22"/>
      <c r="BPM305" s="22"/>
      <c r="BPN305" s="22"/>
      <c r="BPO305" s="22"/>
      <c r="BPP305" s="22"/>
      <c r="BPQ305" s="22"/>
      <c r="BPR305" s="22"/>
      <c r="BPS305" s="22"/>
      <c r="BPT305" s="22"/>
      <c r="BPU305" s="22"/>
      <c r="BPV305" s="22"/>
      <c r="BPW305" s="22"/>
      <c r="BPX305" s="22"/>
      <c r="BPY305" s="22"/>
      <c r="BPZ305" s="22"/>
      <c r="BQA305" s="22"/>
      <c r="BQB305" s="22"/>
      <c r="BQC305" s="22"/>
      <c r="BQD305" s="22"/>
      <c r="BQE305" s="22"/>
      <c r="BQF305" s="22"/>
      <c r="BQG305" s="22"/>
      <c r="BQH305" s="22"/>
      <c r="BQI305" s="22"/>
      <c r="BQJ305" s="22"/>
      <c r="BQK305" s="22"/>
      <c r="BQL305" s="22"/>
      <c r="BQM305" s="22"/>
      <c r="BQN305" s="22"/>
      <c r="BQO305" s="22"/>
      <c r="BQP305" s="22"/>
      <c r="BQQ305" s="22"/>
      <c r="BQR305" s="22"/>
      <c r="BQS305" s="22"/>
      <c r="BQT305" s="22"/>
      <c r="BQU305" s="22"/>
      <c r="BQV305" s="22"/>
      <c r="BQW305" s="22"/>
      <c r="BQX305" s="22"/>
      <c r="BQY305" s="22"/>
      <c r="BQZ305" s="22"/>
      <c r="BRA305" s="22"/>
      <c r="BRB305" s="22"/>
      <c r="BRC305" s="22"/>
      <c r="BRD305" s="22"/>
      <c r="BRE305" s="22"/>
      <c r="BRF305" s="22"/>
      <c r="BRG305" s="22"/>
      <c r="BRH305" s="22"/>
      <c r="BRI305" s="22"/>
      <c r="BRJ305" s="22"/>
      <c r="BRK305" s="22"/>
      <c r="BRL305" s="22"/>
      <c r="BRM305" s="22"/>
      <c r="BRN305" s="22"/>
      <c r="BRO305" s="22"/>
      <c r="BRP305" s="22"/>
      <c r="BRQ305" s="22"/>
      <c r="BRR305" s="22"/>
      <c r="BRS305" s="22"/>
      <c r="BRT305" s="22"/>
      <c r="BRU305" s="22"/>
      <c r="BRV305" s="22"/>
      <c r="BRW305" s="22"/>
      <c r="BRX305" s="22"/>
      <c r="BRY305" s="22"/>
      <c r="BRZ305" s="22"/>
      <c r="BSA305" s="22"/>
      <c r="BSB305" s="22"/>
      <c r="BSC305" s="22"/>
      <c r="BSD305" s="22"/>
      <c r="BSE305" s="22"/>
      <c r="BSF305" s="22"/>
      <c r="BSG305" s="22"/>
      <c r="BSH305" s="22"/>
      <c r="BSI305" s="22"/>
      <c r="BSJ305" s="22"/>
      <c r="BSK305" s="22"/>
      <c r="BSL305" s="22"/>
      <c r="BSM305" s="22"/>
      <c r="BSN305" s="22"/>
      <c r="BSO305" s="22"/>
      <c r="BSP305" s="22"/>
      <c r="BSQ305" s="22"/>
      <c r="BSR305" s="22"/>
      <c r="BSS305" s="22"/>
      <c r="BST305" s="22"/>
      <c r="BSU305" s="22"/>
      <c r="BSV305" s="22"/>
      <c r="BSW305" s="22"/>
      <c r="BSX305" s="22"/>
      <c r="BSY305" s="22"/>
      <c r="BSZ305" s="22"/>
      <c r="BTA305" s="22"/>
      <c r="BTB305" s="22"/>
      <c r="BTC305" s="22"/>
      <c r="BTD305" s="22"/>
      <c r="BTE305" s="22"/>
      <c r="BTF305" s="22"/>
      <c r="BTG305" s="22"/>
      <c r="BTH305" s="22"/>
      <c r="BTI305" s="22"/>
      <c r="BTJ305" s="22"/>
      <c r="BTK305" s="22"/>
      <c r="BTL305" s="22"/>
      <c r="BTM305" s="22"/>
      <c r="BTN305" s="22"/>
      <c r="BTO305" s="22"/>
      <c r="BTP305" s="22"/>
      <c r="BTQ305" s="22"/>
      <c r="BTR305" s="22"/>
      <c r="BTS305" s="22"/>
      <c r="BTT305" s="22"/>
      <c r="BTU305" s="22"/>
      <c r="BTV305" s="22"/>
      <c r="BTW305" s="22"/>
      <c r="BTX305" s="22"/>
      <c r="BTY305" s="22"/>
      <c r="BTZ305" s="22"/>
      <c r="BUA305" s="22"/>
      <c r="BUB305" s="22"/>
      <c r="BUC305" s="22"/>
      <c r="BUD305" s="22"/>
      <c r="BUE305" s="22"/>
      <c r="BUF305" s="22"/>
      <c r="BUG305" s="22"/>
      <c r="BUH305" s="22"/>
      <c r="BUI305" s="22"/>
      <c r="BUJ305" s="22"/>
      <c r="BUK305" s="22"/>
      <c r="BUL305" s="22"/>
      <c r="BUM305" s="22"/>
      <c r="BUN305" s="22"/>
      <c r="BUO305" s="22"/>
      <c r="BUP305" s="22"/>
      <c r="BUQ305" s="22"/>
      <c r="BUR305" s="22"/>
      <c r="BUS305" s="22"/>
      <c r="BUT305" s="22"/>
      <c r="BUU305" s="22"/>
      <c r="BUV305" s="22"/>
      <c r="BUW305" s="22"/>
      <c r="BUX305" s="22"/>
      <c r="BUY305" s="22"/>
      <c r="BUZ305" s="22"/>
      <c r="BVA305" s="22"/>
      <c r="BVB305" s="22"/>
      <c r="BVC305" s="22"/>
      <c r="BVD305" s="22"/>
      <c r="BVE305" s="22"/>
      <c r="BVF305" s="22"/>
      <c r="BVG305" s="22"/>
      <c r="BVH305" s="22"/>
      <c r="BVI305" s="22"/>
      <c r="BVJ305" s="22"/>
      <c r="BVK305" s="22"/>
      <c r="BVL305" s="22"/>
      <c r="BVM305" s="22"/>
      <c r="BVN305" s="22"/>
      <c r="BVO305" s="22"/>
      <c r="BVP305" s="22"/>
      <c r="BVQ305" s="22"/>
      <c r="BVR305" s="22"/>
      <c r="BVS305" s="22"/>
      <c r="BVT305" s="22"/>
      <c r="BVU305" s="22"/>
      <c r="BVV305" s="22"/>
      <c r="BVW305" s="22"/>
      <c r="BVX305" s="22"/>
      <c r="BVY305" s="22"/>
      <c r="BVZ305" s="22"/>
      <c r="BWA305" s="22"/>
      <c r="BWB305" s="22"/>
      <c r="BWC305" s="22"/>
      <c r="BWD305" s="22"/>
      <c r="BWE305" s="22"/>
      <c r="BWF305" s="22"/>
      <c r="BWG305" s="22"/>
      <c r="BWH305" s="22"/>
      <c r="BWI305" s="22"/>
      <c r="BWJ305" s="22"/>
      <c r="BWK305" s="22"/>
      <c r="BWL305" s="22"/>
      <c r="BWM305" s="22"/>
      <c r="BWN305" s="22"/>
      <c r="BWO305" s="22"/>
      <c r="BWP305" s="22"/>
      <c r="BWQ305" s="22"/>
      <c r="BWR305" s="22"/>
      <c r="BWS305" s="22"/>
      <c r="BWT305" s="22"/>
      <c r="BWU305" s="22"/>
      <c r="BWV305" s="22"/>
      <c r="BWW305" s="22"/>
      <c r="BWX305" s="22"/>
      <c r="BWY305" s="22"/>
      <c r="BWZ305" s="22"/>
      <c r="BXA305" s="22"/>
      <c r="BXB305" s="22"/>
      <c r="BXC305" s="22"/>
      <c r="BXD305" s="22"/>
      <c r="BXE305" s="22"/>
      <c r="BXF305" s="22"/>
      <c r="BXG305" s="22"/>
      <c r="BXH305" s="22"/>
      <c r="BXI305" s="22"/>
      <c r="BXJ305" s="22"/>
      <c r="BXK305" s="22"/>
      <c r="BXL305" s="22"/>
      <c r="BXM305" s="22"/>
      <c r="BXN305" s="22"/>
      <c r="BXO305" s="22"/>
      <c r="BXP305" s="22"/>
      <c r="BXQ305" s="22"/>
      <c r="BXR305" s="22"/>
      <c r="BXS305" s="22"/>
      <c r="BXT305" s="22"/>
      <c r="BXU305" s="22"/>
      <c r="BXV305" s="22"/>
      <c r="BXW305" s="22"/>
      <c r="BXX305" s="22"/>
      <c r="BXY305" s="22"/>
      <c r="BXZ305" s="22"/>
      <c r="BYA305" s="22"/>
      <c r="BYB305" s="22"/>
      <c r="BYC305" s="22"/>
      <c r="BYD305" s="22"/>
      <c r="BYE305" s="22"/>
      <c r="BYF305" s="22"/>
      <c r="BYG305" s="22"/>
      <c r="BYH305" s="22"/>
      <c r="BYI305" s="22"/>
      <c r="BYJ305" s="22"/>
      <c r="BYK305" s="22"/>
      <c r="BYL305" s="22"/>
      <c r="BYM305" s="22"/>
      <c r="BYN305" s="22"/>
      <c r="BYO305" s="22"/>
      <c r="BYP305" s="22"/>
      <c r="BYQ305" s="22"/>
      <c r="BYR305" s="22"/>
      <c r="BYS305" s="22"/>
      <c r="BYT305" s="22"/>
      <c r="BYU305" s="22"/>
      <c r="BYV305" s="22"/>
      <c r="BYW305" s="22"/>
      <c r="BYX305" s="22"/>
      <c r="BYY305" s="22"/>
      <c r="BYZ305" s="22"/>
      <c r="BZA305" s="22"/>
      <c r="BZB305" s="22"/>
      <c r="BZC305" s="22"/>
      <c r="BZD305" s="22"/>
      <c r="BZE305" s="22"/>
      <c r="BZF305" s="22"/>
      <c r="BZG305" s="22"/>
      <c r="BZH305" s="22"/>
      <c r="BZI305" s="22"/>
      <c r="BZJ305" s="22"/>
      <c r="BZK305" s="22"/>
      <c r="BZL305" s="22"/>
      <c r="BZM305" s="22"/>
      <c r="BZN305" s="22"/>
      <c r="BZO305" s="22"/>
      <c r="BZP305" s="22"/>
      <c r="BZQ305" s="22"/>
      <c r="BZR305" s="22"/>
      <c r="BZS305" s="22"/>
      <c r="BZT305" s="22"/>
      <c r="BZU305" s="22"/>
      <c r="BZV305" s="22"/>
      <c r="BZW305" s="22"/>
      <c r="BZX305" s="22"/>
      <c r="BZY305" s="22"/>
      <c r="BZZ305" s="22"/>
      <c r="CAA305" s="22"/>
      <c r="CAB305" s="22"/>
      <c r="CAC305" s="22"/>
      <c r="CAD305" s="22"/>
      <c r="CAE305" s="22"/>
      <c r="CAF305" s="22"/>
      <c r="CAG305" s="22"/>
      <c r="CAH305" s="22"/>
      <c r="CAI305" s="22"/>
      <c r="CAJ305" s="22"/>
      <c r="CAK305" s="22"/>
      <c r="CAL305" s="22"/>
      <c r="CAM305" s="22"/>
      <c r="CAN305" s="22"/>
      <c r="CAO305" s="22"/>
      <c r="CAP305" s="22"/>
      <c r="CAQ305" s="22"/>
      <c r="CAR305" s="22"/>
      <c r="CAS305" s="22"/>
      <c r="CAT305" s="22"/>
      <c r="CAU305" s="22"/>
      <c r="CAV305" s="22"/>
      <c r="CAW305" s="22"/>
      <c r="CAX305" s="22"/>
      <c r="CAY305" s="22"/>
      <c r="CAZ305" s="22"/>
      <c r="CBA305" s="22"/>
      <c r="CBB305" s="22"/>
      <c r="CBC305" s="22"/>
      <c r="CBD305" s="22"/>
      <c r="CBE305" s="22"/>
      <c r="CBF305" s="22"/>
      <c r="CBG305" s="22"/>
      <c r="CBH305" s="22"/>
      <c r="CBI305" s="22"/>
      <c r="CBJ305" s="22"/>
      <c r="CBK305" s="22"/>
      <c r="CBL305" s="22"/>
      <c r="CBM305" s="22"/>
      <c r="CBN305" s="22"/>
      <c r="CBO305" s="22"/>
      <c r="CBP305" s="22"/>
      <c r="CBQ305" s="22"/>
      <c r="CBR305" s="22"/>
      <c r="CBS305" s="22"/>
      <c r="CBT305" s="22"/>
      <c r="CBU305" s="22"/>
      <c r="CBV305" s="22"/>
      <c r="CBW305" s="22"/>
      <c r="CBX305" s="22"/>
      <c r="CBY305" s="22"/>
      <c r="CBZ305" s="22"/>
      <c r="CCA305" s="22"/>
      <c r="CCB305" s="22"/>
      <c r="CCC305" s="22"/>
      <c r="CCD305" s="22"/>
      <c r="CCE305" s="22"/>
      <c r="CCF305" s="22"/>
      <c r="CCG305" s="22"/>
      <c r="CCH305" s="22"/>
      <c r="CCI305" s="22"/>
      <c r="CCJ305" s="22"/>
      <c r="CCK305" s="22"/>
      <c r="CCL305" s="22"/>
      <c r="CCM305" s="22"/>
      <c r="CCN305" s="22"/>
      <c r="CCO305" s="22"/>
      <c r="CCP305" s="22"/>
      <c r="CCQ305" s="22"/>
      <c r="CCR305" s="22"/>
      <c r="CCS305" s="22"/>
      <c r="CCT305" s="22"/>
      <c r="CCU305" s="22"/>
      <c r="CCV305" s="22"/>
      <c r="CCW305" s="22"/>
      <c r="CCX305" s="22"/>
      <c r="CCY305" s="22"/>
      <c r="CCZ305" s="22"/>
      <c r="CDA305" s="22"/>
      <c r="CDB305" s="22"/>
      <c r="CDC305" s="22"/>
      <c r="CDD305" s="22"/>
      <c r="CDE305" s="22"/>
      <c r="CDF305" s="22"/>
      <c r="CDG305" s="22"/>
      <c r="CDH305" s="22"/>
      <c r="CDI305" s="22"/>
      <c r="CDJ305" s="22"/>
      <c r="CDK305" s="22"/>
      <c r="CDL305" s="22"/>
      <c r="CDM305" s="22"/>
      <c r="CDN305" s="22"/>
      <c r="CDO305" s="22"/>
      <c r="CDP305" s="22"/>
      <c r="CDQ305" s="22"/>
      <c r="CDR305" s="22"/>
      <c r="CDS305" s="22"/>
      <c r="CDT305" s="22"/>
      <c r="CDU305" s="22"/>
      <c r="CDV305" s="22"/>
      <c r="CDW305" s="22"/>
      <c r="CDX305" s="22"/>
      <c r="CDY305" s="22"/>
      <c r="CDZ305" s="22"/>
      <c r="CEA305" s="22"/>
      <c r="CEB305" s="22"/>
      <c r="CEC305" s="22"/>
      <c r="CED305" s="22"/>
      <c r="CEE305" s="22"/>
      <c r="CEF305" s="22"/>
      <c r="CEG305" s="22"/>
      <c r="CEH305" s="22"/>
      <c r="CEI305" s="22"/>
      <c r="CEJ305" s="22"/>
      <c r="CEK305" s="22"/>
      <c r="CEL305" s="22"/>
      <c r="CEM305" s="22"/>
      <c r="CEN305" s="22"/>
      <c r="CEO305" s="22"/>
      <c r="CEP305" s="22"/>
      <c r="CEQ305" s="22"/>
      <c r="CER305" s="22"/>
      <c r="CES305" s="22"/>
      <c r="CET305" s="22"/>
      <c r="CEU305" s="22"/>
      <c r="CEV305" s="22"/>
      <c r="CEW305" s="22"/>
      <c r="CEX305" s="22"/>
      <c r="CEY305" s="22"/>
      <c r="CEZ305" s="22"/>
      <c r="CFA305" s="22"/>
      <c r="CFB305" s="22"/>
      <c r="CFC305" s="22"/>
      <c r="CFD305" s="22"/>
      <c r="CFE305" s="22"/>
      <c r="CFF305" s="22"/>
      <c r="CFG305" s="22"/>
      <c r="CFH305" s="22"/>
      <c r="CFI305" s="22"/>
      <c r="CFJ305" s="22"/>
      <c r="CFK305" s="22"/>
      <c r="CFL305" s="22"/>
      <c r="CFM305" s="22"/>
      <c r="CFN305" s="22"/>
      <c r="CFO305" s="22"/>
      <c r="CFP305" s="22"/>
      <c r="CFQ305" s="22"/>
      <c r="CFR305" s="22"/>
      <c r="CFS305" s="22"/>
      <c r="CFT305" s="22"/>
      <c r="CFU305" s="22"/>
      <c r="CFV305" s="22"/>
      <c r="CFW305" s="22"/>
      <c r="CFX305" s="22"/>
      <c r="CFY305" s="22"/>
      <c r="CFZ305" s="22"/>
      <c r="CGA305" s="22"/>
      <c r="CGB305" s="22"/>
      <c r="CGC305" s="22"/>
      <c r="CGD305" s="22"/>
      <c r="CGE305" s="22"/>
      <c r="CGF305" s="22"/>
      <c r="CGG305" s="22"/>
      <c r="CGH305" s="22"/>
      <c r="CGI305" s="22"/>
      <c r="CGJ305" s="22"/>
      <c r="CGK305" s="22"/>
      <c r="CGL305" s="22"/>
      <c r="CGM305" s="22"/>
      <c r="CGN305" s="22"/>
      <c r="CGO305" s="22"/>
      <c r="CGP305" s="22"/>
      <c r="CGQ305" s="22"/>
      <c r="CGR305" s="22"/>
      <c r="CGS305" s="22"/>
      <c r="CGT305" s="22"/>
      <c r="CGU305" s="22"/>
      <c r="CGV305" s="22"/>
      <c r="CGW305" s="22"/>
      <c r="CGX305" s="22"/>
      <c r="CGY305" s="22"/>
      <c r="CGZ305" s="22"/>
      <c r="CHA305" s="22"/>
      <c r="CHB305" s="22"/>
      <c r="CHC305" s="22"/>
      <c r="CHD305" s="22"/>
      <c r="CHE305" s="22"/>
      <c r="CHF305" s="22"/>
      <c r="CHG305" s="22"/>
      <c r="CHH305" s="22"/>
      <c r="CHI305" s="22"/>
      <c r="CHJ305" s="22"/>
      <c r="CHK305" s="22"/>
      <c r="CHL305" s="22"/>
      <c r="CHM305" s="22"/>
      <c r="CHN305" s="22"/>
      <c r="CHO305" s="22"/>
      <c r="CHP305" s="22"/>
      <c r="CHQ305" s="22"/>
      <c r="CHR305" s="22"/>
      <c r="CHS305" s="22"/>
      <c r="CHT305" s="22"/>
      <c r="CHU305" s="22"/>
      <c r="CHV305" s="22"/>
      <c r="CHW305" s="22"/>
      <c r="CHX305" s="22"/>
      <c r="CHY305" s="22"/>
      <c r="CHZ305" s="22"/>
      <c r="CIA305" s="22"/>
      <c r="CIB305" s="22"/>
      <c r="CIC305" s="22"/>
      <c r="CID305" s="22"/>
      <c r="CIE305" s="22"/>
      <c r="CIF305" s="22"/>
      <c r="CIG305" s="22"/>
      <c r="CIH305" s="22"/>
      <c r="CII305" s="22"/>
      <c r="CIJ305" s="22"/>
      <c r="CIK305" s="22"/>
      <c r="CIL305" s="22"/>
      <c r="CIM305" s="22"/>
      <c r="CIN305" s="22"/>
      <c r="CIO305" s="22"/>
      <c r="CIP305" s="22"/>
      <c r="CIQ305" s="22"/>
      <c r="CIR305" s="22"/>
      <c r="CIS305" s="22"/>
      <c r="CIT305" s="22"/>
      <c r="CIU305" s="22"/>
      <c r="CIV305" s="22"/>
      <c r="CIW305" s="22"/>
      <c r="CIX305" s="22"/>
      <c r="CIY305" s="22"/>
      <c r="CIZ305" s="22"/>
      <c r="CJA305" s="22"/>
      <c r="CJB305" s="22"/>
      <c r="CJC305" s="22"/>
      <c r="CJD305" s="22"/>
      <c r="CJE305" s="22"/>
      <c r="CJF305" s="22"/>
      <c r="CJG305" s="22"/>
      <c r="CJH305" s="22"/>
      <c r="CJI305" s="22"/>
      <c r="CJJ305" s="22"/>
      <c r="CJK305" s="22"/>
      <c r="CJL305" s="22"/>
      <c r="CJM305" s="22"/>
      <c r="CJN305" s="22"/>
      <c r="CJO305" s="22"/>
      <c r="CJP305" s="22"/>
      <c r="CJQ305" s="22"/>
      <c r="CJR305" s="22"/>
      <c r="CJS305" s="22"/>
      <c r="CJT305" s="22"/>
      <c r="CJU305" s="22"/>
      <c r="CJV305" s="22"/>
      <c r="CJW305" s="22"/>
      <c r="CJX305" s="22"/>
      <c r="CJY305" s="22"/>
      <c r="CJZ305" s="22"/>
      <c r="CKA305" s="22"/>
      <c r="CKB305" s="22"/>
      <c r="CKC305" s="22"/>
      <c r="CKD305" s="22"/>
      <c r="CKE305" s="22"/>
      <c r="CKF305" s="22"/>
      <c r="CKG305" s="22"/>
      <c r="CKH305" s="22"/>
      <c r="CKI305" s="22"/>
      <c r="CKJ305" s="22"/>
      <c r="CKK305" s="22"/>
      <c r="CKL305" s="22"/>
      <c r="CKM305" s="22"/>
      <c r="CKN305" s="22"/>
      <c r="CKO305" s="22"/>
      <c r="CKP305" s="22"/>
      <c r="CKQ305" s="22"/>
      <c r="CKR305" s="22"/>
      <c r="CKS305" s="22"/>
      <c r="CKT305" s="22"/>
      <c r="CKU305" s="22"/>
      <c r="CKV305" s="22"/>
      <c r="CKW305" s="22"/>
      <c r="CKX305" s="22"/>
      <c r="CKY305" s="22"/>
      <c r="CKZ305" s="22"/>
      <c r="CLA305" s="22"/>
      <c r="CLB305" s="22"/>
      <c r="CLC305" s="22"/>
      <c r="CLD305" s="22"/>
      <c r="CLE305" s="22"/>
      <c r="CLF305" s="22"/>
      <c r="CLG305" s="22"/>
      <c r="CLH305" s="22"/>
      <c r="CLI305" s="22"/>
      <c r="CLJ305" s="22"/>
      <c r="CLK305" s="22"/>
      <c r="CLL305" s="22"/>
      <c r="CLM305" s="22"/>
      <c r="CLN305" s="22"/>
      <c r="CLO305" s="22"/>
      <c r="CLP305" s="22"/>
      <c r="CLQ305" s="22"/>
      <c r="CLR305" s="22"/>
      <c r="CLS305" s="22"/>
      <c r="CLT305" s="22"/>
      <c r="CLU305" s="22"/>
      <c r="CLV305" s="22"/>
      <c r="CLW305" s="22"/>
      <c r="CLX305" s="22"/>
      <c r="CLY305" s="22"/>
      <c r="CLZ305" s="22"/>
      <c r="CMA305" s="22"/>
      <c r="CMB305" s="22"/>
      <c r="CMC305" s="22"/>
      <c r="CMD305" s="22"/>
      <c r="CME305" s="22"/>
      <c r="CMF305" s="22"/>
      <c r="CMG305" s="22"/>
      <c r="CMH305" s="22"/>
      <c r="CMI305" s="22"/>
      <c r="CMJ305" s="22"/>
      <c r="CMK305" s="22"/>
      <c r="CML305" s="22"/>
      <c r="CMM305" s="22"/>
      <c r="CMN305" s="22"/>
      <c r="CMO305" s="22"/>
      <c r="CMP305" s="22"/>
      <c r="CMQ305" s="22"/>
      <c r="CMR305" s="22"/>
      <c r="CMS305" s="22"/>
      <c r="CMT305" s="22"/>
      <c r="CMU305" s="22"/>
      <c r="CMV305" s="22"/>
      <c r="CMW305" s="22"/>
      <c r="CMX305" s="22"/>
      <c r="CMY305" s="22"/>
      <c r="CMZ305" s="22"/>
      <c r="CNA305" s="22"/>
      <c r="CNB305" s="22"/>
      <c r="CNC305" s="22"/>
      <c r="CND305" s="22"/>
      <c r="CNE305" s="22"/>
      <c r="CNF305" s="22"/>
      <c r="CNG305" s="22"/>
      <c r="CNH305" s="22"/>
      <c r="CNI305" s="22"/>
      <c r="CNJ305" s="22"/>
      <c r="CNK305" s="22"/>
      <c r="CNL305" s="22"/>
      <c r="CNM305" s="22"/>
      <c r="CNN305" s="22"/>
      <c r="CNO305" s="22"/>
      <c r="CNP305" s="22"/>
      <c r="CNQ305" s="22"/>
      <c r="CNR305" s="22"/>
      <c r="CNS305" s="22"/>
      <c r="CNT305" s="22"/>
      <c r="CNU305" s="22"/>
      <c r="CNV305" s="22"/>
      <c r="CNW305" s="22"/>
      <c r="CNX305" s="22"/>
      <c r="CNY305" s="22"/>
      <c r="CNZ305" s="22"/>
      <c r="COA305" s="22"/>
      <c r="COB305" s="22"/>
      <c r="COC305" s="22"/>
      <c r="COD305" s="22"/>
      <c r="COE305" s="22"/>
      <c r="COF305" s="22"/>
      <c r="COG305" s="22"/>
      <c r="COH305" s="22"/>
      <c r="COI305" s="22"/>
      <c r="COJ305" s="22"/>
      <c r="COK305" s="22"/>
      <c r="COL305" s="22"/>
      <c r="COM305" s="22"/>
      <c r="CON305" s="22"/>
      <c r="COO305" s="22"/>
      <c r="COP305" s="22"/>
      <c r="COQ305" s="22"/>
      <c r="COR305" s="22"/>
      <c r="COS305" s="22"/>
      <c r="COT305" s="22"/>
      <c r="COU305" s="22"/>
      <c r="COV305" s="22"/>
      <c r="COW305" s="22"/>
      <c r="COX305" s="22"/>
      <c r="COY305" s="22"/>
      <c r="COZ305" s="22"/>
      <c r="CPA305" s="22"/>
      <c r="CPB305" s="22"/>
      <c r="CPC305" s="22"/>
      <c r="CPD305" s="22"/>
      <c r="CPE305" s="22"/>
      <c r="CPF305" s="22"/>
      <c r="CPG305" s="22"/>
      <c r="CPH305" s="22"/>
      <c r="CPI305" s="22"/>
      <c r="CPJ305" s="22"/>
      <c r="CPK305" s="22"/>
      <c r="CPL305" s="22"/>
      <c r="CPM305" s="22"/>
      <c r="CPN305" s="22"/>
      <c r="CPO305" s="22"/>
      <c r="CPP305" s="22"/>
      <c r="CPQ305" s="22"/>
      <c r="CPR305" s="22"/>
      <c r="CPS305" s="22"/>
      <c r="CPT305" s="22"/>
      <c r="CPU305" s="22"/>
      <c r="CPV305" s="22"/>
      <c r="CPW305" s="22"/>
      <c r="CPX305" s="22"/>
      <c r="CPY305" s="22"/>
      <c r="CPZ305" s="22"/>
      <c r="CQA305" s="22"/>
      <c r="CQB305" s="22"/>
      <c r="CQC305" s="22"/>
      <c r="CQD305" s="22"/>
      <c r="CQE305" s="22"/>
      <c r="CQF305" s="22"/>
      <c r="CQG305" s="22"/>
      <c r="CQH305" s="22"/>
      <c r="CQI305" s="22"/>
      <c r="CQJ305" s="22"/>
      <c r="CQK305" s="22"/>
      <c r="CQL305" s="22"/>
      <c r="CQM305" s="22"/>
      <c r="CQN305" s="22"/>
      <c r="CQO305" s="22"/>
      <c r="CQP305" s="22"/>
      <c r="CQQ305" s="22"/>
      <c r="CQR305" s="22"/>
      <c r="CQS305" s="22"/>
      <c r="CQT305" s="22"/>
      <c r="CQU305" s="22"/>
      <c r="CQV305" s="22"/>
      <c r="CQW305" s="22"/>
      <c r="CQX305" s="22"/>
      <c r="CQY305" s="22"/>
      <c r="CQZ305" s="22"/>
      <c r="CRA305" s="22"/>
      <c r="CRB305" s="22"/>
      <c r="CRC305" s="22"/>
      <c r="CRD305" s="22"/>
      <c r="CRE305" s="22"/>
      <c r="CRF305" s="22"/>
      <c r="CRG305" s="22"/>
      <c r="CRH305" s="22"/>
      <c r="CRI305" s="22"/>
      <c r="CRJ305" s="22"/>
      <c r="CRK305" s="22"/>
      <c r="CRL305" s="22"/>
      <c r="CRM305" s="22"/>
      <c r="CRN305" s="22"/>
      <c r="CRO305" s="22"/>
      <c r="CRP305" s="22"/>
      <c r="CRQ305" s="22"/>
      <c r="CRR305" s="22"/>
      <c r="CRS305" s="22"/>
      <c r="CRT305" s="22"/>
      <c r="CRU305" s="22"/>
      <c r="CRV305" s="22"/>
      <c r="CRW305" s="22"/>
      <c r="CRX305" s="22"/>
      <c r="CRY305" s="22"/>
      <c r="CRZ305" s="22"/>
      <c r="CSA305" s="22"/>
      <c r="CSB305" s="22"/>
      <c r="CSC305" s="22"/>
      <c r="CSD305" s="22"/>
      <c r="CSE305" s="22"/>
      <c r="CSF305" s="22"/>
      <c r="CSG305" s="22"/>
      <c r="CSH305" s="22"/>
      <c r="CSI305" s="22"/>
      <c r="CSJ305" s="22"/>
      <c r="CSK305" s="22"/>
      <c r="CSL305" s="22"/>
      <c r="CSM305" s="22"/>
      <c r="CSN305" s="22"/>
      <c r="CSO305" s="22"/>
      <c r="CSP305" s="22"/>
      <c r="CSQ305" s="22"/>
      <c r="CSR305" s="22"/>
      <c r="CSS305" s="22"/>
      <c r="CST305" s="22"/>
      <c r="CSU305" s="22"/>
      <c r="CSV305" s="22"/>
      <c r="CSW305" s="22"/>
      <c r="CSX305" s="22"/>
      <c r="CSY305" s="22"/>
      <c r="CSZ305" s="22"/>
      <c r="CTA305" s="22"/>
      <c r="CTB305" s="22"/>
      <c r="CTC305" s="22"/>
      <c r="CTD305" s="22"/>
      <c r="CTE305" s="22"/>
      <c r="CTF305" s="22"/>
      <c r="CTG305" s="22"/>
      <c r="CTH305" s="22"/>
      <c r="CTI305" s="22"/>
      <c r="CTJ305" s="22"/>
      <c r="CTK305" s="22"/>
      <c r="CTL305" s="22"/>
      <c r="CTM305" s="22"/>
      <c r="CTN305" s="22"/>
      <c r="CTO305" s="22"/>
      <c r="CTP305" s="22"/>
      <c r="CTQ305" s="22"/>
      <c r="CTR305" s="22"/>
      <c r="CTS305" s="22"/>
      <c r="CTT305" s="22"/>
      <c r="CTU305" s="22"/>
      <c r="CTV305" s="22"/>
      <c r="CTW305" s="22"/>
      <c r="CTX305" s="22"/>
      <c r="CTY305" s="22"/>
      <c r="CTZ305" s="22"/>
      <c r="CUA305" s="22"/>
      <c r="CUB305" s="22"/>
      <c r="CUC305" s="22"/>
      <c r="CUD305" s="22"/>
      <c r="CUE305" s="22"/>
      <c r="CUF305" s="22"/>
      <c r="CUG305" s="22"/>
      <c r="CUH305" s="22"/>
      <c r="CUI305" s="22"/>
      <c r="CUJ305" s="22"/>
      <c r="CUK305" s="22"/>
      <c r="CUL305" s="22"/>
      <c r="CUM305" s="22"/>
      <c r="CUN305" s="22"/>
      <c r="CUO305" s="22"/>
      <c r="CUP305" s="22"/>
      <c r="CUQ305" s="22"/>
      <c r="CUR305" s="22"/>
      <c r="CUS305" s="22"/>
      <c r="CUT305" s="22"/>
      <c r="CUU305" s="22"/>
      <c r="CUV305" s="22"/>
      <c r="CUW305" s="22"/>
      <c r="CUX305" s="22"/>
      <c r="CUY305" s="22"/>
      <c r="CUZ305" s="22"/>
      <c r="CVA305" s="22"/>
      <c r="CVB305" s="22"/>
      <c r="CVC305" s="22"/>
      <c r="CVD305" s="22"/>
      <c r="CVE305" s="22"/>
      <c r="CVF305" s="22"/>
      <c r="CVG305" s="22"/>
      <c r="CVH305" s="22"/>
      <c r="CVI305" s="22"/>
      <c r="CVJ305" s="22"/>
      <c r="CVK305" s="22"/>
      <c r="CVL305" s="22"/>
      <c r="CVM305" s="22"/>
      <c r="CVN305" s="22"/>
      <c r="CVO305" s="22"/>
      <c r="CVP305" s="22"/>
      <c r="CVQ305" s="22"/>
      <c r="CVR305" s="22"/>
      <c r="CVS305" s="22"/>
      <c r="CVT305" s="22"/>
      <c r="CVU305" s="22"/>
      <c r="CVV305" s="22"/>
      <c r="CVW305" s="22"/>
      <c r="CVX305" s="22"/>
      <c r="CVY305" s="22"/>
      <c r="CVZ305" s="22"/>
      <c r="CWA305" s="22"/>
      <c r="CWB305" s="22"/>
      <c r="CWC305" s="22"/>
      <c r="CWD305" s="22"/>
      <c r="CWE305" s="22"/>
      <c r="CWF305" s="22"/>
      <c r="CWG305" s="22"/>
      <c r="CWH305" s="22"/>
      <c r="CWI305" s="22"/>
      <c r="CWJ305" s="22"/>
      <c r="CWK305" s="22"/>
      <c r="CWL305" s="22"/>
      <c r="CWM305" s="22"/>
      <c r="CWN305" s="22"/>
      <c r="CWO305" s="22"/>
      <c r="CWP305" s="22"/>
      <c r="CWQ305" s="22"/>
      <c r="CWR305" s="22"/>
      <c r="CWS305" s="22"/>
      <c r="CWT305" s="22"/>
      <c r="CWU305" s="22"/>
      <c r="CWV305" s="22"/>
      <c r="CWW305" s="22"/>
      <c r="CWX305" s="22"/>
      <c r="CWY305" s="22"/>
      <c r="CWZ305" s="22"/>
      <c r="CXA305" s="22"/>
      <c r="CXB305" s="22"/>
      <c r="CXC305" s="22"/>
      <c r="CXD305" s="22"/>
      <c r="CXE305" s="22"/>
      <c r="CXF305" s="22"/>
      <c r="CXG305" s="22"/>
      <c r="CXH305" s="22"/>
      <c r="CXI305" s="22"/>
      <c r="CXJ305" s="22"/>
      <c r="CXK305" s="22"/>
      <c r="CXL305" s="22"/>
      <c r="CXM305" s="22"/>
      <c r="CXN305" s="22"/>
      <c r="CXO305" s="22"/>
      <c r="CXP305" s="22"/>
      <c r="CXQ305" s="22"/>
      <c r="CXR305" s="22"/>
      <c r="CXS305" s="22"/>
      <c r="CXT305" s="22"/>
      <c r="CXU305" s="22"/>
      <c r="CXV305" s="22"/>
      <c r="CXW305" s="22"/>
      <c r="CXX305" s="22"/>
      <c r="CXY305" s="22"/>
      <c r="CXZ305" s="22"/>
      <c r="CYA305" s="22"/>
      <c r="CYB305" s="22"/>
      <c r="CYC305" s="22"/>
      <c r="CYD305" s="22"/>
      <c r="CYE305" s="22"/>
      <c r="CYF305" s="22"/>
      <c r="CYG305" s="22"/>
      <c r="CYH305" s="22"/>
      <c r="CYI305" s="22"/>
      <c r="CYJ305" s="22"/>
      <c r="CYK305" s="22"/>
      <c r="CYL305" s="22"/>
      <c r="CYM305" s="22"/>
      <c r="CYN305" s="22"/>
      <c r="CYO305" s="22"/>
      <c r="CYP305" s="22"/>
      <c r="CYQ305" s="22"/>
      <c r="CYR305" s="22"/>
      <c r="CYS305" s="22"/>
      <c r="CYT305" s="22"/>
      <c r="CYU305" s="22"/>
      <c r="CYV305" s="22"/>
      <c r="CYW305" s="22"/>
      <c r="CYX305" s="22"/>
      <c r="CYY305" s="22"/>
      <c r="CYZ305" s="22"/>
      <c r="CZA305" s="22"/>
      <c r="CZB305" s="22"/>
      <c r="CZC305" s="22"/>
      <c r="CZD305" s="22"/>
      <c r="CZE305" s="22"/>
      <c r="CZF305" s="22"/>
      <c r="CZG305" s="22"/>
      <c r="CZH305" s="22"/>
      <c r="CZI305" s="22"/>
      <c r="CZJ305" s="22"/>
      <c r="CZK305" s="22"/>
      <c r="CZL305" s="22"/>
      <c r="CZM305" s="22"/>
      <c r="CZN305" s="22"/>
      <c r="CZO305" s="22"/>
      <c r="CZP305" s="22"/>
      <c r="CZQ305" s="22"/>
      <c r="CZR305" s="22"/>
      <c r="CZS305" s="22"/>
      <c r="CZT305" s="22"/>
      <c r="CZU305" s="22"/>
      <c r="CZV305" s="22"/>
      <c r="CZW305" s="22"/>
      <c r="CZX305" s="22"/>
      <c r="CZY305" s="22"/>
      <c r="CZZ305" s="22"/>
      <c r="DAA305" s="22"/>
      <c r="DAB305" s="22"/>
      <c r="DAC305" s="22"/>
      <c r="DAD305" s="22"/>
      <c r="DAE305" s="22"/>
      <c r="DAF305" s="22"/>
      <c r="DAG305" s="22"/>
      <c r="DAH305" s="22"/>
      <c r="DAI305" s="22"/>
      <c r="DAJ305" s="22"/>
      <c r="DAK305" s="22"/>
      <c r="DAL305" s="22"/>
      <c r="DAM305" s="22"/>
      <c r="DAN305" s="22"/>
      <c r="DAO305" s="22"/>
      <c r="DAP305" s="22"/>
      <c r="DAQ305" s="22"/>
      <c r="DAR305" s="22"/>
      <c r="DAS305" s="22"/>
      <c r="DAT305" s="22"/>
      <c r="DAU305" s="22"/>
      <c r="DAV305" s="22"/>
      <c r="DAW305" s="22"/>
      <c r="DAX305" s="22"/>
      <c r="DAY305" s="22"/>
      <c r="DAZ305" s="22"/>
      <c r="DBA305" s="22"/>
      <c r="DBB305" s="22"/>
      <c r="DBC305" s="22"/>
      <c r="DBD305" s="22"/>
      <c r="DBE305" s="22"/>
      <c r="DBF305" s="22"/>
      <c r="DBG305" s="22"/>
      <c r="DBH305" s="22"/>
      <c r="DBI305" s="22"/>
      <c r="DBJ305" s="22"/>
      <c r="DBK305" s="22"/>
      <c r="DBL305" s="22"/>
      <c r="DBM305" s="22"/>
      <c r="DBN305" s="22"/>
      <c r="DBO305" s="22"/>
      <c r="DBP305" s="22"/>
      <c r="DBQ305" s="22"/>
      <c r="DBR305" s="22"/>
      <c r="DBS305" s="22"/>
      <c r="DBT305" s="22"/>
      <c r="DBU305" s="22"/>
      <c r="DBV305" s="22"/>
      <c r="DBW305" s="22"/>
      <c r="DBX305" s="22"/>
      <c r="DBY305" s="22"/>
      <c r="DBZ305" s="22"/>
      <c r="DCA305" s="22"/>
      <c r="DCB305" s="22"/>
      <c r="DCC305" s="22"/>
      <c r="DCD305" s="22"/>
      <c r="DCE305" s="22"/>
      <c r="DCF305" s="22"/>
      <c r="DCG305" s="22"/>
      <c r="DCH305" s="22"/>
      <c r="DCI305" s="22"/>
      <c r="DCJ305" s="22"/>
      <c r="DCK305" s="22"/>
      <c r="DCL305" s="22"/>
      <c r="DCM305" s="22"/>
      <c r="DCN305" s="22"/>
      <c r="DCO305" s="22"/>
      <c r="DCP305" s="22"/>
      <c r="DCQ305" s="22"/>
      <c r="DCR305" s="22"/>
      <c r="DCS305" s="22"/>
      <c r="DCT305" s="22"/>
      <c r="DCU305" s="22"/>
      <c r="DCV305" s="22"/>
      <c r="DCW305" s="22"/>
      <c r="DCX305" s="22"/>
      <c r="DCY305" s="22"/>
      <c r="DCZ305" s="22"/>
      <c r="DDA305" s="22"/>
      <c r="DDB305" s="22"/>
      <c r="DDC305" s="22"/>
      <c r="DDD305" s="22"/>
      <c r="DDE305" s="22"/>
      <c r="DDF305" s="22"/>
      <c r="DDG305" s="22"/>
      <c r="DDH305" s="22"/>
      <c r="DDI305" s="22"/>
      <c r="DDJ305" s="22"/>
      <c r="DDK305" s="22"/>
      <c r="DDL305" s="22"/>
      <c r="DDM305" s="22"/>
      <c r="DDN305" s="22"/>
      <c r="DDO305" s="22"/>
      <c r="DDP305" s="22"/>
      <c r="DDQ305" s="22"/>
      <c r="DDR305" s="22"/>
      <c r="DDS305" s="22"/>
      <c r="DDT305" s="22"/>
      <c r="DDU305" s="22"/>
      <c r="DDV305" s="22"/>
      <c r="DDW305" s="22"/>
      <c r="DDX305" s="22"/>
      <c r="DDY305" s="22"/>
      <c r="DDZ305" s="22"/>
      <c r="DEA305" s="22"/>
      <c r="DEB305" s="22"/>
      <c r="DEC305" s="22"/>
      <c r="DED305" s="22"/>
      <c r="DEE305" s="22"/>
      <c r="DEF305" s="22"/>
      <c r="DEG305" s="22"/>
      <c r="DEH305" s="22"/>
      <c r="DEI305" s="22"/>
      <c r="DEJ305" s="22"/>
      <c r="DEK305" s="22"/>
      <c r="DEL305" s="22"/>
      <c r="DEM305" s="22"/>
      <c r="DEN305" s="22"/>
      <c r="DEO305" s="22"/>
      <c r="DEP305" s="22"/>
      <c r="DEQ305" s="22"/>
      <c r="DER305" s="22"/>
      <c r="DES305" s="22"/>
      <c r="DET305" s="22"/>
      <c r="DEU305" s="22"/>
      <c r="DEV305" s="22"/>
      <c r="DEW305" s="22"/>
      <c r="DEX305" s="22"/>
      <c r="DEY305" s="22"/>
      <c r="DEZ305" s="22"/>
      <c r="DFA305" s="22"/>
      <c r="DFB305" s="22"/>
      <c r="DFC305" s="22"/>
      <c r="DFD305" s="22"/>
      <c r="DFE305" s="22"/>
      <c r="DFF305" s="22"/>
      <c r="DFG305" s="22"/>
      <c r="DFH305" s="22"/>
      <c r="DFI305" s="22"/>
      <c r="DFJ305" s="22"/>
      <c r="DFK305" s="22"/>
      <c r="DFL305" s="22"/>
      <c r="DFM305" s="22"/>
      <c r="DFN305" s="22"/>
      <c r="DFO305" s="22"/>
      <c r="DFP305" s="22"/>
      <c r="DFQ305" s="22"/>
      <c r="DFR305" s="22"/>
      <c r="DFS305" s="22"/>
      <c r="DFT305" s="22"/>
      <c r="DFU305" s="22"/>
      <c r="DFV305" s="22"/>
      <c r="DFW305" s="22"/>
      <c r="DFX305" s="22"/>
      <c r="DFY305" s="22"/>
      <c r="DFZ305" s="22"/>
      <c r="DGA305" s="22"/>
      <c r="DGB305" s="22"/>
      <c r="DGC305" s="22"/>
      <c r="DGD305" s="22"/>
      <c r="DGE305" s="22"/>
      <c r="DGF305" s="22"/>
      <c r="DGG305" s="22"/>
      <c r="DGH305" s="22"/>
      <c r="DGI305" s="22"/>
      <c r="DGJ305" s="22"/>
      <c r="DGK305" s="22"/>
      <c r="DGL305" s="22"/>
      <c r="DGM305" s="22"/>
      <c r="DGN305" s="22"/>
      <c r="DGO305" s="22"/>
      <c r="DGP305" s="22"/>
      <c r="DGQ305" s="22"/>
      <c r="DGR305" s="22"/>
      <c r="DGS305" s="22"/>
      <c r="DGT305" s="22"/>
      <c r="DGU305" s="22"/>
      <c r="DGV305" s="22"/>
      <c r="DGW305" s="22"/>
      <c r="DGX305" s="22"/>
      <c r="DGY305" s="22"/>
      <c r="DGZ305" s="22"/>
      <c r="DHA305" s="22"/>
      <c r="DHB305" s="22"/>
      <c r="DHC305" s="22"/>
      <c r="DHD305" s="22"/>
      <c r="DHE305" s="22"/>
      <c r="DHF305" s="22"/>
      <c r="DHG305" s="22"/>
      <c r="DHH305" s="22"/>
      <c r="DHI305" s="22"/>
      <c r="DHJ305" s="22"/>
      <c r="DHK305" s="22"/>
      <c r="DHL305" s="22"/>
      <c r="DHM305" s="22"/>
      <c r="DHN305" s="22"/>
      <c r="DHO305" s="22"/>
      <c r="DHP305" s="22"/>
      <c r="DHQ305" s="22"/>
      <c r="DHR305" s="22"/>
      <c r="DHS305" s="22"/>
      <c r="DHT305" s="22"/>
      <c r="DHU305" s="22"/>
      <c r="DHV305" s="22"/>
      <c r="DHW305" s="22"/>
      <c r="DHX305" s="22"/>
      <c r="DHY305" s="22"/>
      <c r="DHZ305" s="22"/>
      <c r="DIA305" s="22"/>
      <c r="DIB305" s="22"/>
      <c r="DIC305" s="22"/>
      <c r="DID305" s="22"/>
      <c r="DIE305" s="22"/>
      <c r="DIF305" s="22"/>
      <c r="DIG305" s="22"/>
      <c r="DIH305" s="22"/>
      <c r="DII305" s="22"/>
      <c r="DIJ305" s="22"/>
      <c r="DIK305" s="22"/>
      <c r="DIL305" s="22"/>
      <c r="DIM305" s="22"/>
      <c r="DIN305" s="22"/>
      <c r="DIO305" s="22"/>
      <c r="DIP305" s="22"/>
      <c r="DIQ305" s="22"/>
      <c r="DIR305" s="22"/>
      <c r="DIS305" s="22"/>
      <c r="DIT305" s="22"/>
      <c r="DIU305" s="22"/>
      <c r="DIV305" s="22"/>
      <c r="DIW305" s="22"/>
      <c r="DIX305" s="22"/>
      <c r="DIY305" s="22"/>
      <c r="DIZ305" s="22"/>
      <c r="DJA305" s="22"/>
      <c r="DJB305" s="22"/>
      <c r="DJC305" s="22"/>
      <c r="DJD305" s="22"/>
      <c r="DJE305" s="22"/>
      <c r="DJF305" s="22"/>
      <c r="DJG305" s="22"/>
      <c r="DJH305" s="22"/>
      <c r="DJI305" s="22"/>
      <c r="DJJ305" s="22"/>
      <c r="DJK305" s="22"/>
      <c r="DJL305" s="22"/>
      <c r="DJM305" s="22"/>
      <c r="DJN305" s="22"/>
      <c r="DJO305" s="22"/>
      <c r="DJP305" s="22"/>
      <c r="DJQ305" s="22"/>
      <c r="DJR305" s="22"/>
      <c r="DJS305" s="22"/>
      <c r="DJT305" s="22"/>
      <c r="DJU305" s="22"/>
      <c r="DJV305" s="22"/>
      <c r="DJW305" s="22"/>
      <c r="DJX305" s="22"/>
      <c r="DJY305" s="22"/>
      <c r="DJZ305" s="22"/>
      <c r="DKA305" s="22"/>
      <c r="DKB305" s="22"/>
      <c r="DKC305" s="22"/>
      <c r="DKD305" s="22"/>
      <c r="DKE305" s="22"/>
      <c r="DKF305" s="22"/>
      <c r="DKG305" s="22"/>
      <c r="DKH305" s="22"/>
      <c r="DKI305" s="22"/>
      <c r="DKJ305" s="22"/>
      <c r="DKK305" s="22"/>
      <c r="DKL305" s="22"/>
      <c r="DKM305" s="22"/>
      <c r="DKN305" s="22"/>
      <c r="DKO305" s="22"/>
      <c r="DKP305" s="22"/>
      <c r="DKQ305" s="22"/>
      <c r="DKR305" s="22"/>
      <c r="DKS305" s="22"/>
      <c r="DKT305" s="22"/>
      <c r="DKU305" s="22"/>
      <c r="DKV305" s="22"/>
      <c r="DKW305" s="22"/>
      <c r="DKX305" s="22"/>
      <c r="DKY305" s="22"/>
      <c r="DKZ305" s="22"/>
      <c r="DLA305" s="22"/>
      <c r="DLB305" s="22"/>
      <c r="DLC305" s="22"/>
      <c r="DLD305" s="22"/>
      <c r="DLE305" s="22"/>
      <c r="DLF305" s="22"/>
      <c r="DLG305" s="22"/>
      <c r="DLH305" s="22"/>
      <c r="DLI305" s="22"/>
      <c r="DLJ305" s="22"/>
      <c r="DLK305" s="22"/>
      <c r="DLL305" s="22"/>
      <c r="DLM305" s="22"/>
      <c r="DLN305" s="22"/>
      <c r="DLO305" s="22"/>
      <c r="DLP305" s="22"/>
      <c r="DLQ305" s="22"/>
      <c r="DLR305" s="22"/>
      <c r="DLS305" s="22"/>
      <c r="DLT305" s="22"/>
      <c r="DLU305" s="22"/>
      <c r="DLV305" s="22"/>
      <c r="DLW305" s="22"/>
      <c r="DLX305" s="22"/>
      <c r="DLY305" s="22"/>
      <c r="DLZ305" s="22"/>
      <c r="DMA305" s="22"/>
      <c r="DMB305" s="22"/>
      <c r="DMC305" s="22"/>
      <c r="DMD305" s="22"/>
      <c r="DME305" s="22"/>
      <c r="DMF305" s="22"/>
      <c r="DMG305" s="22"/>
      <c r="DMH305" s="22"/>
      <c r="DMI305" s="22"/>
      <c r="DMJ305" s="22"/>
      <c r="DMK305" s="22"/>
      <c r="DML305" s="22"/>
      <c r="DMM305" s="22"/>
      <c r="DMN305" s="22"/>
      <c r="DMO305" s="22"/>
      <c r="DMP305" s="22"/>
      <c r="DMQ305" s="22"/>
      <c r="DMR305" s="22"/>
      <c r="DMS305" s="22"/>
      <c r="DMT305" s="22"/>
      <c r="DMU305" s="22"/>
      <c r="DMV305" s="22"/>
      <c r="DMW305" s="22"/>
      <c r="DMX305" s="22"/>
      <c r="DMY305" s="22"/>
      <c r="DMZ305" s="22"/>
      <c r="DNA305" s="22"/>
      <c r="DNB305" s="22"/>
      <c r="DNC305" s="22"/>
      <c r="DND305" s="22"/>
      <c r="DNE305" s="22"/>
      <c r="DNF305" s="22"/>
      <c r="DNG305" s="22"/>
      <c r="DNH305" s="22"/>
      <c r="DNI305" s="22"/>
      <c r="DNJ305" s="22"/>
      <c r="DNK305" s="22"/>
      <c r="DNL305" s="22"/>
      <c r="DNM305" s="22"/>
      <c r="DNN305" s="22"/>
      <c r="DNO305" s="22"/>
      <c r="DNP305" s="22"/>
      <c r="DNQ305" s="22"/>
      <c r="DNR305" s="22"/>
      <c r="DNS305" s="22"/>
      <c r="DNT305" s="22"/>
      <c r="DNU305" s="22"/>
      <c r="DNV305" s="22"/>
      <c r="DNW305" s="22"/>
      <c r="DNX305" s="22"/>
      <c r="DNY305" s="22"/>
      <c r="DNZ305" s="22"/>
      <c r="DOA305" s="22"/>
      <c r="DOB305" s="22"/>
      <c r="DOC305" s="22"/>
      <c r="DOD305" s="22"/>
      <c r="DOE305" s="22"/>
      <c r="DOF305" s="22"/>
      <c r="DOG305" s="22"/>
      <c r="DOH305" s="22"/>
      <c r="DOI305" s="22"/>
      <c r="DOJ305" s="22"/>
      <c r="DOK305" s="22"/>
      <c r="DOL305" s="22"/>
      <c r="DOM305" s="22"/>
      <c r="DON305" s="22"/>
      <c r="DOO305" s="22"/>
      <c r="DOP305" s="22"/>
      <c r="DOQ305" s="22"/>
      <c r="DOR305" s="22"/>
      <c r="DOS305" s="22"/>
      <c r="DOT305" s="22"/>
      <c r="DOU305" s="22"/>
      <c r="DOV305" s="22"/>
      <c r="DOW305" s="22"/>
      <c r="DOX305" s="22"/>
      <c r="DOY305" s="22"/>
      <c r="DOZ305" s="22"/>
      <c r="DPA305" s="22"/>
      <c r="DPB305" s="22"/>
      <c r="DPC305" s="22"/>
      <c r="DPD305" s="22"/>
      <c r="DPE305" s="22"/>
      <c r="DPF305" s="22"/>
      <c r="DPG305" s="22"/>
      <c r="DPH305" s="22"/>
      <c r="DPI305" s="22"/>
      <c r="DPJ305" s="22"/>
      <c r="DPK305" s="22"/>
      <c r="DPL305" s="22"/>
      <c r="DPM305" s="22"/>
      <c r="DPN305" s="22"/>
      <c r="DPO305" s="22"/>
      <c r="DPP305" s="22"/>
      <c r="DPQ305" s="22"/>
      <c r="DPR305" s="22"/>
      <c r="DPS305" s="22"/>
      <c r="DPT305" s="22"/>
      <c r="DPU305" s="22"/>
      <c r="DPV305" s="22"/>
      <c r="DPW305" s="22"/>
      <c r="DPX305" s="22"/>
      <c r="DPY305" s="22"/>
      <c r="DPZ305" s="22"/>
      <c r="DQA305" s="22"/>
      <c r="DQB305" s="22"/>
      <c r="DQC305" s="22"/>
      <c r="DQD305" s="22"/>
      <c r="DQE305" s="22"/>
      <c r="DQF305" s="22"/>
      <c r="DQG305" s="22"/>
      <c r="DQH305" s="22"/>
      <c r="DQI305" s="22"/>
      <c r="DQJ305" s="22"/>
      <c r="DQK305" s="22"/>
      <c r="DQL305" s="22"/>
      <c r="DQM305" s="22"/>
      <c r="DQN305" s="22"/>
      <c r="DQO305" s="22"/>
      <c r="DQP305" s="22"/>
      <c r="DQQ305" s="22"/>
      <c r="DQR305" s="22"/>
      <c r="DQS305" s="22"/>
      <c r="DQT305" s="22"/>
      <c r="DQU305" s="22"/>
      <c r="DQV305" s="22"/>
      <c r="DQW305" s="22"/>
      <c r="DQX305" s="22"/>
      <c r="DQY305" s="22"/>
      <c r="DQZ305" s="22"/>
      <c r="DRA305" s="22"/>
      <c r="DRB305" s="22"/>
      <c r="DRC305" s="22"/>
      <c r="DRD305" s="22"/>
      <c r="DRE305" s="22"/>
      <c r="DRF305" s="22"/>
      <c r="DRG305" s="22"/>
      <c r="DRH305" s="22"/>
      <c r="DRI305" s="22"/>
      <c r="DRJ305" s="22"/>
      <c r="DRK305" s="22"/>
      <c r="DRL305" s="22"/>
      <c r="DRM305" s="22"/>
      <c r="DRN305" s="22"/>
      <c r="DRO305" s="22"/>
      <c r="DRP305" s="22"/>
      <c r="DRQ305" s="22"/>
      <c r="DRR305" s="22"/>
      <c r="DRS305" s="22"/>
      <c r="DRT305" s="22"/>
      <c r="DRU305" s="22"/>
      <c r="DRV305" s="22"/>
      <c r="DRW305" s="22"/>
      <c r="DRX305" s="22"/>
      <c r="DRY305" s="22"/>
      <c r="DRZ305" s="22"/>
      <c r="DSA305" s="22"/>
      <c r="DSB305" s="22"/>
      <c r="DSC305" s="22"/>
      <c r="DSD305" s="22"/>
      <c r="DSE305" s="22"/>
      <c r="DSF305" s="22"/>
      <c r="DSG305" s="22"/>
      <c r="DSH305" s="22"/>
      <c r="DSI305" s="22"/>
      <c r="DSJ305" s="22"/>
      <c r="DSK305" s="22"/>
      <c r="DSL305" s="22"/>
      <c r="DSM305" s="22"/>
      <c r="DSN305" s="22"/>
      <c r="DSO305" s="22"/>
      <c r="DSP305" s="22"/>
      <c r="DSQ305" s="22"/>
      <c r="DSR305" s="22"/>
      <c r="DSS305" s="22"/>
      <c r="DST305" s="22"/>
      <c r="DSU305" s="22"/>
      <c r="DSV305" s="22"/>
      <c r="DSW305" s="22"/>
      <c r="DSX305" s="22"/>
      <c r="DSY305" s="22"/>
      <c r="DSZ305" s="22"/>
      <c r="DTA305" s="22"/>
      <c r="DTB305" s="22"/>
      <c r="DTC305" s="22"/>
      <c r="DTD305" s="22"/>
      <c r="DTE305" s="22"/>
      <c r="DTF305" s="22"/>
      <c r="DTG305" s="22"/>
      <c r="DTH305" s="22"/>
      <c r="DTI305" s="22"/>
      <c r="DTJ305" s="22"/>
      <c r="DTK305" s="22"/>
      <c r="DTL305" s="22"/>
      <c r="DTM305" s="22"/>
      <c r="DTN305" s="22"/>
      <c r="DTO305" s="22"/>
      <c r="DTP305" s="22"/>
      <c r="DTQ305" s="22"/>
      <c r="DTR305" s="22"/>
      <c r="DTS305" s="22"/>
      <c r="DTT305" s="22"/>
      <c r="DTU305" s="22"/>
      <c r="DTV305" s="22"/>
      <c r="DTW305" s="22"/>
      <c r="DTX305" s="22"/>
      <c r="DTY305" s="22"/>
      <c r="DTZ305" s="22"/>
      <c r="DUA305" s="22"/>
      <c r="DUB305" s="22"/>
      <c r="DUC305" s="22"/>
      <c r="DUD305" s="22"/>
      <c r="DUE305" s="22"/>
      <c r="DUF305" s="22"/>
      <c r="DUG305" s="22"/>
      <c r="DUH305" s="22"/>
      <c r="DUI305" s="22"/>
      <c r="DUJ305" s="22"/>
      <c r="DUK305" s="22"/>
      <c r="DUL305" s="22"/>
      <c r="DUM305" s="22"/>
      <c r="DUN305" s="22"/>
      <c r="DUO305" s="22"/>
      <c r="DUP305" s="22"/>
      <c r="DUQ305" s="22"/>
      <c r="DUR305" s="22"/>
      <c r="DUS305" s="22"/>
      <c r="DUT305" s="22"/>
      <c r="DUU305" s="22"/>
      <c r="DUV305" s="22"/>
      <c r="DUW305" s="22"/>
      <c r="DUX305" s="22"/>
      <c r="DUY305" s="22"/>
      <c r="DUZ305" s="22"/>
      <c r="DVA305" s="22"/>
      <c r="DVB305" s="22"/>
      <c r="DVC305" s="22"/>
      <c r="DVD305" s="22"/>
      <c r="DVE305" s="22"/>
      <c r="DVF305" s="22"/>
      <c r="DVG305" s="22"/>
      <c r="DVH305" s="22"/>
      <c r="DVI305" s="22"/>
      <c r="DVJ305" s="22"/>
      <c r="DVK305" s="22"/>
      <c r="DVL305" s="22"/>
      <c r="DVM305" s="22"/>
      <c r="DVN305" s="22"/>
      <c r="DVO305" s="22"/>
      <c r="DVP305" s="22"/>
      <c r="DVQ305" s="22"/>
      <c r="DVR305" s="22"/>
      <c r="DVS305" s="22"/>
      <c r="DVT305" s="22"/>
      <c r="DVU305" s="22"/>
      <c r="DVV305" s="22"/>
      <c r="DVW305" s="22"/>
      <c r="DVX305" s="22"/>
      <c r="DVY305" s="22"/>
      <c r="DVZ305" s="22"/>
      <c r="DWA305" s="22"/>
      <c r="DWB305" s="22"/>
      <c r="DWC305" s="22"/>
      <c r="DWD305" s="22"/>
      <c r="DWE305" s="22"/>
      <c r="DWF305" s="22"/>
      <c r="DWG305" s="22"/>
      <c r="DWH305" s="22"/>
      <c r="DWI305" s="22"/>
      <c r="DWJ305" s="22"/>
      <c r="DWK305" s="22"/>
      <c r="DWL305" s="22"/>
      <c r="DWM305" s="22"/>
      <c r="DWN305" s="22"/>
      <c r="DWO305" s="22"/>
      <c r="DWP305" s="22"/>
      <c r="DWQ305" s="22"/>
      <c r="DWR305" s="22"/>
      <c r="DWS305" s="22"/>
      <c r="DWT305" s="22"/>
      <c r="DWU305" s="22"/>
      <c r="DWV305" s="22"/>
      <c r="DWW305" s="22"/>
      <c r="DWX305" s="22"/>
      <c r="DWY305" s="22"/>
      <c r="DWZ305" s="22"/>
      <c r="DXA305" s="22"/>
      <c r="DXB305" s="22"/>
      <c r="DXC305" s="22"/>
      <c r="DXD305" s="22"/>
      <c r="DXE305" s="22"/>
      <c r="DXF305" s="22"/>
      <c r="DXG305" s="22"/>
      <c r="DXH305" s="22"/>
      <c r="DXI305" s="22"/>
      <c r="DXJ305" s="22"/>
      <c r="DXK305" s="22"/>
      <c r="DXL305" s="22"/>
      <c r="DXM305" s="22"/>
      <c r="DXN305" s="22"/>
      <c r="DXO305" s="22"/>
      <c r="DXP305" s="22"/>
      <c r="DXQ305" s="22"/>
      <c r="DXR305" s="22"/>
      <c r="DXS305" s="22"/>
      <c r="DXT305" s="22"/>
      <c r="DXU305" s="22"/>
      <c r="DXV305" s="22"/>
      <c r="DXW305" s="22"/>
      <c r="DXX305" s="22"/>
      <c r="DXY305" s="22"/>
      <c r="DXZ305" s="22"/>
      <c r="DYA305" s="22"/>
      <c r="DYB305" s="22"/>
      <c r="DYC305" s="22"/>
      <c r="DYD305" s="22"/>
      <c r="DYE305" s="22"/>
      <c r="DYF305" s="22"/>
      <c r="DYG305" s="22"/>
      <c r="DYH305" s="22"/>
      <c r="DYI305" s="22"/>
      <c r="DYJ305" s="22"/>
      <c r="DYK305" s="22"/>
      <c r="DYL305" s="22"/>
      <c r="DYM305" s="22"/>
      <c r="DYN305" s="22"/>
      <c r="DYO305" s="22"/>
      <c r="DYP305" s="22"/>
      <c r="DYQ305" s="22"/>
      <c r="DYR305" s="22"/>
      <c r="DYS305" s="22"/>
      <c r="DYT305" s="22"/>
      <c r="DYU305" s="22"/>
      <c r="DYV305" s="22"/>
      <c r="DYW305" s="22"/>
      <c r="DYX305" s="22"/>
      <c r="DYY305" s="22"/>
      <c r="DYZ305" s="22"/>
      <c r="DZA305" s="22"/>
      <c r="DZB305" s="22"/>
      <c r="DZC305" s="22"/>
      <c r="DZD305" s="22"/>
      <c r="DZE305" s="22"/>
      <c r="DZF305" s="22"/>
      <c r="DZG305" s="22"/>
      <c r="DZH305" s="22"/>
      <c r="DZI305" s="22"/>
      <c r="DZJ305" s="22"/>
      <c r="DZK305" s="22"/>
      <c r="DZL305" s="22"/>
      <c r="DZM305" s="22"/>
      <c r="DZN305" s="22"/>
      <c r="DZO305" s="22"/>
      <c r="DZP305" s="22"/>
      <c r="DZQ305" s="22"/>
      <c r="DZR305" s="22"/>
      <c r="DZS305" s="22"/>
      <c r="DZT305" s="22"/>
      <c r="DZU305" s="22"/>
      <c r="DZV305" s="22"/>
      <c r="DZW305" s="22"/>
      <c r="DZX305" s="22"/>
      <c r="DZY305" s="22"/>
      <c r="DZZ305" s="22"/>
      <c r="EAA305" s="22"/>
      <c r="EAB305" s="22"/>
      <c r="EAC305" s="22"/>
      <c r="EAD305" s="22"/>
      <c r="EAE305" s="22"/>
      <c r="EAF305" s="22"/>
      <c r="EAG305" s="22"/>
      <c r="EAH305" s="22"/>
      <c r="EAI305" s="22"/>
      <c r="EAJ305" s="22"/>
      <c r="EAK305" s="22"/>
      <c r="EAL305" s="22"/>
      <c r="EAM305" s="22"/>
      <c r="EAN305" s="22"/>
      <c r="EAO305" s="22"/>
      <c r="EAP305" s="22"/>
      <c r="EAQ305" s="22"/>
      <c r="EAR305" s="22"/>
      <c r="EAS305" s="22"/>
      <c r="EAT305" s="22"/>
      <c r="EAU305" s="22"/>
      <c r="EAV305" s="22"/>
      <c r="EAW305" s="22"/>
      <c r="EAX305" s="22"/>
      <c r="EAY305" s="22"/>
      <c r="EAZ305" s="22"/>
      <c r="EBA305" s="22"/>
      <c r="EBB305" s="22"/>
      <c r="EBC305" s="22"/>
      <c r="EBD305" s="22"/>
      <c r="EBE305" s="22"/>
      <c r="EBF305" s="22"/>
      <c r="EBG305" s="22"/>
      <c r="EBH305" s="22"/>
      <c r="EBI305" s="22"/>
      <c r="EBJ305" s="22"/>
      <c r="EBK305" s="22"/>
      <c r="EBL305" s="22"/>
      <c r="EBM305" s="22"/>
      <c r="EBN305" s="22"/>
      <c r="EBO305" s="22"/>
      <c r="EBP305" s="22"/>
      <c r="EBQ305" s="22"/>
      <c r="EBR305" s="22"/>
      <c r="EBS305" s="22"/>
      <c r="EBT305" s="22"/>
      <c r="EBU305" s="22"/>
      <c r="EBV305" s="22"/>
      <c r="EBW305" s="22"/>
      <c r="EBX305" s="22"/>
      <c r="EBY305" s="22"/>
      <c r="EBZ305" s="22"/>
      <c r="ECA305" s="22"/>
      <c r="ECB305" s="22"/>
      <c r="ECC305" s="22"/>
      <c r="ECD305" s="22"/>
      <c r="ECE305" s="22"/>
      <c r="ECF305" s="22"/>
      <c r="ECG305" s="22"/>
      <c r="ECH305" s="22"/>
      <c r="ECI305" s="22"/>
      <c r="ECJ305" s="22"/>
      <c r="ECK305" s="22"/>
      <c r="ECL305" s="22"/>
      <c r="ECM305" s="22"/>
      <c r="ECN305" s="22"/>
      <c r="ECO305" s="22"/>
      <c r="ECP305" s="22"/>
      <c r="ECQ305" s="22"/>
      <c r="ECR305" s="22"/>
      <c r="ECS305" s="22"/>
      <c r="ECT305" s="22"/>
      <c r="ECU305" s="22"/>
      <c r="ECV305" s="22"/>
      <c r="ECW305" s="22"/>
      <c r="ECX305" s="22"/>
      <c r="ECY305" s="22"/>
      <c r="ECZ305" s="22"/>
      <c r="EDA305" s="22"/>
      <c r="EDB305" s="22"/>
      <c r="EDC305" s="22"/>
      <c r="EDD305" s="22"/>
      <c r="EDE305" s="22"/>
      <c r="EDF305" s="22"/>
      <c r="EDG305" s="22"/>
      <c r="EDH305" s="22"/>
      <c r="EDI305" s="22"/>
      <c r="EDJ305" s="22"/>
      <c r="EDK305" s="22"/>
      <c r="EDL305" s="22"/>
      <c r="EDM305" s="22"/>
      <c r="EDN305" s="22"/>
      <c r="EDO305" s="22"/>
      <c r="EDP305" s="22"/>
      <c r="EDQ305" s="22"/>
      <c r="EDR305" s="22"/>
      <c r="EDS305" s="22"/>
      <c r="EDT305" s="22"/>
      <c r="EDU305" s="22"/>
      <c r="EDV305" s="22"/>
      <c r="EDW305" s="22"/>
      <c r="EDX305" s="22"/>
      <c r="EDY305" s="22"/>
      <c r="EDZ305" s="22"/>
      <c r="EEA305" s="22"/>
      <c r="EEB305" s="22"/>
      <c r="EEC305" s="22"/>
      <c r="EED305" s="22"/>
      <c r="EEE305" s="22"/>
      <c r="EEF305" s="22"/>
      <c r="EEG305" s="22"/>
      <c r="EEH305" s="22"/>
      <c r="EEI305" s="22"/>
      <c r="EEJ305" s="22"/>
      <c r="EEK305" s="22"/>
      <c r="EEL305" s="22"/>
      <c r="EEM305" s="22"/>
      <c r="EEN305" s="22"/>
      <c r="EEO305" s="22"/>
      <c r="EEP305" s="22"/>
      <c r="EEQ305" s="22"/>
      <c r="EER305" s="22"/>
      <c r="EES305" s="22"/>
      <c r="EET305" s="22"/>
      <c r="EEU305" s="22"/>
      <c r="EEV305" s="22"/>
      <c r="EEW305" s="22"/>
      <c r="EEX305" s="22"/>
      <c r="EEY305" s="22"/>
      <c r="EEZ305" s="22"/>
      <c r="EFA305" s="22"/>
      <c r="EFB305" s="22"/>
      <c r="EFC305" s="22"/>
      <c r="EFD305" s="22"/>
      <c r="EFE305" s="22"/>
      <c r="EFF305" s="22"/>
      <c r="EFG305" s="22"/>
      <c r="EFH305" s="22"/>
      <c r="EFI305" s="22"/>
      <c r="EFJ305" s="22"/>
      <c r="EFK305" s="22"/>
      <c r="EFL305" s="22"/>
      <c r="EFM305" s="22"/>
      <c r="EFN305" s="22"/>
      <c r="EFO305" s="22"/>
      <c r="EFP305" s="22"/>
      <c r="EFQ305" s="22"/>
      <c r="EFR305" s="22"/>
      <c r="EFS305" s="22"/>
      <c r="EFT305" s="22"/>
      <c r="EFU305" s="22"/>
      <c r="EFV305" s="22"/>
      <c r="EFW305" s="22"/>
      <c r="EFX305" s="22"/>
      <c r="EFY305" s="22"/>
      <c r="EFZ305" s="22"/>
      <c r="EGA305" s="22"/>
      <c r="EGB305" s="22"/>
      <c r="EGC305" s="22"/>
      <c r="EGD305" s="22"/>
      <c r="EGE305" s="22"/>
      <c r="EGF305" s="22"/>
      <c r="EGG305" s="22"/>
      <c r="EGH305" s="22"/>
      <c r="EGI305" s="22"/>
      <c r="EGJ305" s="22"/>
      <c r="EGK305" s="22"/>
      <c r="EGL305" s="22"/>
      <c r="EGM305" s="22"/>
      <c r="EGN305" s="22"/>
      <c r="EGO305" s="22"/>
      <c r="EGP305" s="22"/>
      <c r="EGQ305" s="22"/>
      <c r="EGR305" s="22"/>
      <c r="EGS305" s="22"/>
      <c r="EGT305" s="22"/>
      <c r="EGU305" s="22"/>
      <c r="EGV305" s="22"/>
      <c r="EGW305" s="22"/>
      <c r="EGX305" s="22"/>
      <c r="EGY305" s="22"/>
      <c r="EGZ305" s="22"/>
      <c r="EHA305" s="22"/>
      <c r="EHB305" s="22"/>
      <c r="EHC305" s="22"/>
      <c r="EHD305" s="22"/>
      <c r="EHE305" s="22"/>
      <c r="EHF305" s="22"/>
      <c r="EHG305" s="22"/>
      <c r="EHH305" s="22"/>
      <c r="EHI305" s="22"/>
      <c r="EHJ305" s="22"/>
      <c r="EHK305" s="22"/>
      <c r="EHL305" s="22"/>
      <c r="EHM305" s="22"/>
      <c r="EHN305" s="22"/>
      <c r="EHO305" s="22"/>
      <c r="EHP305" s="22"/>
      <c r="EHQ305" s="22"/>
      <c r="EHR305" s="22"/>
      <c r="EHS305" s="22"/>
      <c r="EHT305" s="22"/>
      <c r="EHU305" s="22"/>
      <c r="EHV305" s="22"/>
      <c r="EHW305" s="22"/>
      <c r="EHX305" s="22"/>
      <c r="EHY305" s="22"/>
      <c r="EHZ305" s="22"/>
      <c r="EIA305" s="22"/>
      <c r="EIB305" s="22"/>
      <c r="EIC305" s="22"/>
      <c r="EID305" s="22"/>
      <c r="EIE305" s="22"/>
      <c r="EIF305" s="22"/>
      <c r="EIG305" s="22"/>
      <c r="EIH305" s="22"/>
      <c r="EII305" s="22"/>
      <c r="EIJ305" s="22"/>
      <c r="EIK305" s="22"/>
      <c r="EIL305" s="22"/>
      <c r="EIM305" s="22"/>
      <c r="EIN305" s="22"/>
      <c r="EIO305" s="22"/>
      <c r="EIP305" s="22"/>
      <c r="EIQ305" s="22"/>
      <c r="EIR305" s="22"/>
      <c r="EIS305" s="22"/>
      <c r="EIT305" s="22"/>
      <c r="EIU305" s="22"/>
      <c r="EIV305" s="22"/>
      <c r="EIW305" s="22"/>
      <c r="EIX305" s="22"/>
      <c r="EIY305" s="22"/>
      <c r="EIZ305" s="22"/>
      <c r="EJA305" s="22"/>
      <c r="EJB305" s="22"/>
      <c r="EJC305" s="22"/>
      <c r="EJD305" s="22"/>
      <c r="EJE305" s="22"/>
      <c r="EJF305" s="22"/>
      <c r="EJG305" s="22"/>
      <c r="EJH305" s="22"/>
      <c r="EJI305" s="22"/>
      <c r="EJJ305" s="22"/>
      <c r="EJK305" s="22"/>
      <c r="EJL305" s="22"/>
      <c r="EJM305" s="22"/>
      <c r="EJN305" s="22"/>
      <c r="EJO305" s="22"/>
      <c r="EJP305" s="22"/>
      <c r="EJQ305" s="22"/>
      <c r="EJR305" s="22"/>
      <c r="EJS305" s="22"/>
      <c r="EJT305" s="22"/>
      <c r="EJU305" s="22"/>
      <c r="EJV305" s="22"/>
      <c r="EJW305" s="22"/>
      <c r="EJX305" s="22"/>
      <c r="EJY305" s="22"/>
      <c r="EJZ305" s="22"/>
      <c r="EKA305" s="22"/>
      <c r="EKB305" s="22"/>
      <c r="EKC305" s="22"/>
      <c r="EKD305" s="22"/>
      <c r="EKE305" s="22"/>
      <c r="EKF305" s="22"/>
      <c r="EKG305" s="22"/>
      <c r="EKH305" s="22"/>
      <c r="EKI305" s="22"/>
      <c r="EKJ305" s="22"/>
      <c r="EKK305" s="22"/>
      <c r="EKL305" s="22"/>
      <c r="EKM305" s="22"/>
      <c r="EKN305" s="22"/>
      <c r="EKO305" s="22"/>
      <c r="EKP305" s="22"/>
      <c r="EKQ305" s="22"/>
      <c r="EKR305" s="22"/>
      <c r="EKS305" s="22"/>
      <c r="EKT305" s="22"/>
      <c r="EKU305" s="22"/>
      <c r="EKV305" s="22"/>
      <c r="EKW305" s="22"/>
      <c r="EKX305" s="22"/>
      <c r="EKY305" s="22"/>
      <c r="EKZ305" s="22"/>
      <c r="ELA305" s="22"/>
      <c r="ELB305" s="22"/>
      <c r="ELC305" s="22"/>
      <c r="ELD305" s="22"/>
      <c r="ELE305" s="22"/>
      <c r="ELF305" s="22"/>
      <c r="ELG305" s="22"/>
      <c r="ELH305" s="22"/>
      <c r="ELI305" s="22"/>
      <c r="ELJ305" s="22"/>
      <c r="ELK305" s="22"/>
      <c r="ELL305" s="22"/>
      <c r="ELM305" s="22"/>
      <c r="ELN305" s="22"/>
      <c r="ELO305" s="22"/>
      <c r="ELP305" s="22"/>
      <c r="ELQ305" s="22"/>
      <c r="ELR305" s="22"/>
      <c r="ELS305" s="22"/>
      <c r="ELT305" s="22"/>
      <c r="ELU305" s="22"/>
      <c r="ELV305" s="22"/>
      <c r="ELW305" s="22"/>
      <c r="ELX305" s="22"/>
      <c r="ELY305" s="22"/>
      <c r="ELZ305" s="22"/>
      <c r="EMA305" s="22"/>
      <c r="EMB305" s="22"/>
      <c r="EMC305" s="22"/>
      <c r="EMD305" s="22"/>
      <c r="EME305" s="22"/>
      <c r="EMF305" s="22"/>
      <c r="EMG305" s="22"/>
      <c r="EMH305" s="22"/>
      <c r="EMI305" s="22"/>
      <c r="EMJ305" s="22"/>
      <c r="EMK305" s="22"/>
      <c r="EML305" s="22"/>
      <c r="EMM305" s="22"/>
      <c r="EMN305" s="22"/>
      <c r="EMO305" s="22"/>
      <c r="EMP305" s="22"/>
      <c r="EMQ305" s="22"/>
      <c r="EMR305" s="22"/>
      <c r="EMS305" s="22"/>
      <c r="EMT305" s="22"/>
      <c r="EMU305" s="22"/>
      <c r="EMV305" s="22"/>
      <c r="EMW305" s="22"/>
      <c r="EMX305" s="22"/>
      <c r="EMY305" s="22"/>
      <c r="EMZ305" s="22"/>
      <c r="ENA305" s="22"/>
      <c r="ENB305" s="22"/>
      <c r="ENC305" s="22"/>
      <c r="END305" s="22"/>
      <c r="ENE305" s="22"/>
      <c r="ENF305" s="22"/>
      <c r="ENG305" s="22"/>
      <c r="ENH305" s="22"/>
      <c r="ENI305" s="22"/>
      <c r="ENJ305" s="22"/>
      <c r="ENK305" s="22"/>
      <c r="ENL305" s="22"/>
      <c r="ENM305" s="22"/>
      <c r="ENN305" s="22"/>
      <c r="ENO305" s="22"/>
      <c r="ENP305" s="22"/>
      <c r="ENQ305" s="22"/>
      <c r="ENR305" s="22"/>
      <c r="ENS305" s="22"/>
      <c r="ENT305" s="22"/>
      <c r="ENU305" s="22"/>
      <c r="ENV305" s="22"/>
      <c r="ENW305" s="22"/>
      <c r="ENX305" s="22"/>
      <c r="ENY305" s="22"/>
      <c r="ENZ305" s="22"/>
      <c r="EOA305" s="22"/>
      <c r="EOB305" s="22"/>
      <c r="EOC305" s="22"/>
      <c r="EOD305" s="22"/>
      <c r="EOE305" s="22"/>
      <c r="EOF305" s="22"/>
      <c r="EOG305" s="22"/>
      <c r="EOH305" s="22"/>
      <c r="EOI305" s="22"/>
      <c r="EOJ305" s="22"/>
      <c r="EOK305" s="22"/>
      <c r="EOL305" s="22"/>
      <c r="EOM305" s="22"/>
      <c r="EON305" s="22"/>
      <c r="EOO305" s="22"/>
      <c r="EOP305" s="22"/>
      <c r="EOQ305" s="22"/>
      <c r="EOR305" s="22"/>
      <c r="EOS305" s="22"/>
      <c r="EOT305" s="22"/>
      <c r="EOU305" s="22"/>
      <c r="EOV305" s="22"/>
      <c r="EOW305" s="22"/>
      <c r="EOX305" s="22"/>
      <c r="EOY305" s="22"/>
      <c r="EOZ305" s="22"/>
      <c r="EPA305" s="22"/>
      <c r="EPB305" s="22"/>
      <c r="EPC305" s="22"/>
      <c r="EPD305" s="22"/>
      <c r="EPE305" s="22"/>
      <c r="EPF305" s="22"/>
      <c r="EPG305" s="22"/>
      <c r="EPH305" s="22"/>
      <c r="EPI305" s="22"/>
      <c r="EPJ305" s="22"/>
      <c r="EPK305" s="22"/>
      <c r="EPL305" s="22"/>
      <c r="EPM305" s="22"/>
      <c r="EPN305" s="22"/>
      <c r="EPO305" s="22"/>
      <c r="EPP305" s="22"/>
      <c r="EPQ305" s="22"/>
      <c r="EPR305" s="22"/>
      <c r="EPS305" s="22"/>
      <c r="EPT305" s="22"/>
      <c r="EPU305" s="22"/>
      <c r="EPV305" s="22"/>
      <c r="EPW305" s="22"/>
      <c r="EPX305" s="22"/>
      <c r="EPY305" s="22"/>
      <c r="EPZ305" s="22"/>
      <c r="EQA305" s="22"/>
      <c r="EQB305" s="22"/>
      <c r="EQC305" s="22"/>
      <c r="EQD305" s="22"/>
      <c r="EQE305" s="22"/>
      <c r="EQF305" s="22"/>
      <c r="EQG305" s="22"/>
      <c r="EQH305" s="22"/>
      <c r="EQI305" s="22"/>
      <c r="EQJ305" s="22"/>
      <c r="EQK305" s="22"/>
      <c r="EQL305" s="22"/>
      <c r="EQM305" s="22"/>
      <c r="EQN305" s="22"/>
      <c r="EQO305" s="22"/>
      <c r="EQP305" s="22"/>
      <c r="EQQ305" s="22"/>
      <c r="EQR305" s="22"/>
      <c r="EQS305" s="22"/>
      <c r="EQT305" s="22"/>
      <c r="EQU305" s="22"/>
      <c r="EQV305" s="22"/>
      <c r="EQW305" s="22"/>
      <c r="EQX305" s="22"/>
      <c r="EQY305" s="22"/>
      <c r="EQZ305" s="22"/>
      <c r="ERA305" s="22"/>
      <c r="ERB305" s="22"/>
      <c r="ERC305" s="22"/>
      <c r="ERD305" s="22"/>
      <c r="ERE305" s="22"/>
      <c r="ERF305" s="22"/>
      <c r="ERG305" s="22"/>
      <c r="ERH305" s="22"/>
      <c r="ERI305" s="22"/>
      <c r="ERJ305" s="22"/>
      <c r="ERK305" s="22"/>
      <c r="ERL305" s="22"/>
      <c r="ERM305" s="22"/>
      <c r="ERN305" s="22"/>
      <c r="ERO305" s="22"/>
      <c r="ERP305" s="22"/>
      <c r="ERQ305" s="22"/>
      <c r="ERR305" s="22"/>
      <c r="ERS305" s="22"/>
      <c r="ERT305" s="22"/>
      <c r="ERU305" s="22"/>
      <c r="ERV305" s="22"/>
      <c r="ERW305" s="22"/>
      <c r="ERX305" s="22"/>
      <c r="ERY305" s="22"/>
      <c r="ERZ305" s="22"/>
      <c r="ESA305" s="22"/>
      <c r="ESB305" s="22"/>
      <c r="ESC305" s="22"/>
      <c r="ESD305" s="22"/>
      <c r="ESE305" s="22"/>
      <c r="ESF305" s="22"/>
      <c r="ESG305" s="22"/>
      <c r="ESH305" s="22"/>
      <c r="ESI305" s="22"/>
      <c r="ESJ305" s="22"/>
      <c r="ESK305" s="22"/>
      <c r="ESL305" s="22"/>
      <c r="ESM305" s="22"/>
      <c r="ESN305" s="22"/>
      <c r="ESO305" s="22"/>
      <c r="ESP305" s="22"/>
      <c r="ESQ305" s="22"/>
      <c r="ESR305" s="22"/>
      <c r="ESS305" s="22"/>
      <c r="EST305" s="22"/>
      <c r="ESU305" s="22"/>
      <c r="ESV305" s="22"/>
      <c r="ESW305" s="22"/>
      <c r="ESX305" s="22"/>
      <c r="ESY305" s="22"/>
      <c r="ESZ305" s="22"/>
      <c r="ETA305" s="22"/>
      <c r="ETB305" s="22"/>
      <c r="ETC305" s="22"/>
      <c r="ETD305" s="22"/>
      <c r="ETE305" s="22"/>
      <c r="ETF305" s="22"/>
      <c r="ETG305" s="22"/>
      <c r="ETH305" s="22"/>
      <c r="ETI305" s="22"/>
      <c r="ETJ305" s="22"/>
      <c r="ETK305" s="22"/>
      <c r="ETL305" s="22"/>
      <c r="ETM305" s="22"/>
      <c r="ETN305" s="22"/>
      <c r="ETO305" s="22"/>
      <c r="ETP305" s="22"/>
      <c r="ETQ305" s="22"/>
      <c r="ETR305" s="22"/>
      <c r="ETS305" s="22"/>
      <c r="ETT305" s="22"/>
      <c r="ETU305" s="22"/>
      <c r="ETV305" s="22"/>
      <c r="ETW305" s="22"/>
      <c r="ETX305" s="22"/>
      <c r="ETY305" s="22"/>
      <c r="ETZ305" s="22"/>
      <c r="EUA305" s="22"/>
      <c r="EUB305" s="22"/>
      <c r="EUC305" s="22"/>
      <c r="EUD305" s="22"/>
      <c r="EUE305" s="22"/>
      <c r="EUF305" s="22"/>
      <c r="EUG305" s="22"/>
      <c r="EUH305" s="22"/>
      <c r="EUI305" s="22"/>
      <c r="EUJ305" s="22"/>
      <c r="EUK305" s="22"/>
      <c r="EUL305" s="22"/>
      <c r="EUM305" s="22"/>
      <c r="EUN305" s="22"/>
      <c r="EUO305" s="22"/>
      <c r="EUP305" s="22"/>
      <c r="EUQ305" s="22"/>
      <c r="EUR305" s="22"/>
      <c r="EUS305" s="22"/>
      <c r="EUT305" s="22"/>
      <c r="EUU305" s="22"/>
      <c r="EUV305" s="22"/>
      <c r="EUW305" s="22"/>
      <c r="EUX305" s="22"/>
      <c r="EUY305" s="22"/>
      <c r="EUZ305" s="22"/>
      <c r="EVA305" s="22"/>
      <c r="EVB305" s="22"/>
      <c r="EVC305" s="22"/>
      <c r="EVD305" s="22"/>
      <c r="EVE305" s="22"/>
      <c r="EVF305" s="22"/>
      <c r="EVG305" s="22"/>
      <c r="EVH305" s="22"/>
      <c r="EVI305" s="22"/>
      <c r="EVJ305" s="22"/>
      <c r="EVK305" s="22"/>
      <c r="EVL305" s="22"/>
      <c r="EVM305" s="22"/>
      <c r="EVN305" s="22"/>
      <c r="EVO305" s="22"/>
      <c r="EVP305" s="22"/>
      <c r="EVQ305" s="22"/>
      <c r="EVR305" s="22"/>
      <c r="EVS305" s="22"/>
      <c r="EVT305" s="22"/>
      <c r="EVU305" s="22"/>
      <c r="EVV305" s="22"/>
      <c r="EVW305" s="22"/>
      <c r="EVX305" s="22"/>
      <c r="EVY305" s="22"/>
      <c r="EVZ305" s="22"/>
      <c r="EWA305" s="22"/>
      <c r="EWB305" s="22"/>
      <c r="EWC305" s="22"/>
      <c r="EWD305" s="22"/>
      <c r="EWE305" s="22"/>
      <c r="EWF305" s="22"/>
      <c r="EWG305" s="22"/>
      <c r="EWH305" s="22"/>
      <c r="EWI305" s="22"/>
      <c r="EWJ305" s="22"/>
      <c r="EWK305" s="22"/>
      <c r="EWL305" s="22"/>
      <c r="EWM305" s="22"/>
      <c r="EWN305" s="22"/>
      <c r="EWO305" s="22"/>
      <c r="EWP305" s="22"/>
      <c r="EWQ305" s="22"/>
      <c r="EWR305" s="22"/>
      <c r="EWS305" s="22"/>
      <c r="EWT305" s="22"/>
      <c r="EWU305" s="22"/>
      <c r="EWV305" s="22"/>
      <c r="EWW305" s="22"/>
      <c r="EWX305" s="22"/>
      <c r="EWY305" s="22"/>
      <c r="EWZ305" s="22"/>
      <c r="EXA305" s="22"/>
      <c r="EXB305" s="22"/>
      <c r="EXC305" s="22"/>
      <c r="EXD305" s="22"/>
      <c r="EXE305" s="22"/>
      <c r="EXF305" s="22"/>
      <c r="EXG305" s="22"/>
      <c r="EXH305" s="22"/>
      <c r="EXI305" s="22"/>
      <c r="EXJ305" s="22"/>
      <c r="EXK305" s="22"/>
      <c r="EXL305" s="22"/>
      <c r="EXM305" s="22"/>
      <c r="EXN305" s="22"/>
      <c r="EXO305" s="22"/>
      <c r="EXP305" s="22"/>
      <c r="EXQ305" s="22"/>
      <c r="EXR305" s="22"/>
      <c r="EXS305" s="22"/>
      <c r="EXT305" s="22"/>
      <c r="EXU305" s="22"/>
      <c r="EXV305" s="22"/>
      <c r="EXW305" s="22"/>
      <c r="EXX305" s="22"/>
      <c r="EXY305" s="22"/>
      <c r="EXZ305" s="22"/>
      <c r="EYA305" s="22"/>
      <c r="EYB305" s="22"/>
      <c r="EYC305" s="22"/>
      <c r="EYD305" s="22"/>
      <c r="EYE305" s="22"/>
      <c r="EYF305" s="22"/>
      <c r="EYG305" s="22"/>
      <c r="EYH305" s="22"/>
      <c r="EYI305" s="22"/>
      <c r="EYJ305" s="22"/>
      <c r="EYK305" s="22"/>
      <c r="EYL305" s="22"/>
      <c r="EYM305" s="22"/>
      <c r="EYN305" s="22"/>
      <c r="EYO305" s="22"/>
      <c r="EYP305" s="22"/>
      <c r="EYQ305" s="22"/>
      <c r="EYR305" s="22"/>
      <c r="EYS305" s="22"/>
      <c r="EYT305" s="22"/>
      <c r="EYU305" s="22"/>
      <c r="EYV305" s="22"/>
      <c r="EYW305" s="22"/>
      <c r="EYX305" s="22"/>
      <c r="EYY305" s="22"/>
      <c r="EYZ305" s="22"/>
      <c r="EZA305" s="22"/>
      <c r="EZB305" s="22"/>
      <c r="EZC305" s="22"/>
      <c r="EZD305" s="22"/>
      <c r="EZE305" s="22"/>
      <c r="EZF305" s="22"/>
      <c r="EZG305" s="22"/>
      <c r="EZH305" s="22"/>
      <c r="EZI305" s="22"/>
      <c r="EZJ305" s="22"/>
      <c r="EZK305" s="22"/>
      <c r="EZL305" s="22"/>
      <c r="EZM305" s="22"/>
      <c r="EZN305" s="22"/>
      <c r="EZO305" s="22"/>
      <c r="EZP305" s="22"/>
      <c r="EZQ305" s="22"/>
      <c r="EZR305" s="22"/>
      <c r="EZS305" s="22"/>
      <c r="EZT305" s="22"/>
      <c r="EZU305" s="22"/>
      <c r="EZV305" s="22"/>
      <c r="EZW305" s="22"/>
      <c r="EZX305" s="22"/>
      <c r="EZY305" s="22"/>
      <c r="EZZ305" s="22"/>
      <c r="FAA305" s="22"/>
      <c r="FAB305" s="22"/>
      <c r="FAC305" s="22"/>
      <c r="FAD305" s="22"/>
      <c r="FAE305" s="22"/>
      <c r="FAF305" s="22"/>
      <c r="FAG305" s="22"/>
      <c r="FAH305" s="22"/>
      <c r="FAI305" s="22"/>
      <c r="FAJ305" s="22"/>
      <c r="FAK305" s="22"/>
      <c r="FAL305" s="22"/>
      <c r="FAM305" s="22"/>
      <c r="FAN305" s="22"/>
      <c r="FAO305" s="22"/>
      <c r="FAP305" s="22"/>
      <c r="FAQ305" s="22"/>
      <c r="FAR305" s="22"/>
      <c r="FAS305" s="22"/>
      <c r="FAT305" s="22"/>
      <c r="FAU305" s="22"/>
      <c r="FAV305" s="22"/>
      <c r="FAW305" s="22"/>
      <c r="FAX305" s="22"/>
      <c r="FAY305" s="22"/>
      <c r="FAZ305" s="22"/>
      <c r="FBA305" s="22"/>
      <c r="FBB305" s="22"/>
      <c r="FBC305" s="22"/>
      <c r="FBD305" s="22"/>
      <c r="FBE305" s="22"/>
      <c r="FBF305" s="22"/>
      <c r="FBG305" s="22"/>
      <c r="FBH305" s="22"/>
      <c r="FBI305" s="22"/>
      <c r="FBJ305" s="22"/>
      <c r="FBK305" s="22"/>
      <c r="FBL305" s="22"/>
      <c r="FBM305" s="22"/>
      <c r="FBN305" s="22"/>
      <c r="FBO305" s="22"/>
      <c r="FBP305" s="22"/>
      <c r="FBQ305" s="22"/>
      <c r="FBR305" s="22"/>
      <c r="FBS305" s="22"/>
      <c r="FBT305" s="22"/>
      <c r="FBU305" s="22"/>
      <c r="FBV305" s="22"/>
      <c r="FBW305" s="22"/>
      <c r="FBX305" s="22"/>
      <c r="FBY305" s="22"/>
      <c r="FBZ305" s="22"/>
      <c r="FCA305" s="22"/>
      <c r="FCB305" s="22"/>
      <c r="FCC305" s="22"/>
      <c r="FCD305" s="22"/>
      <c r="FCE305" s="22"/>
      <c r="FCF305" s="22"/>
      <c r="FCG305" s="22"/>
      <c r="FCH305" s="22"/>
      <c r="FCI305" s="22"/>
      <c r="FCJ305" s="22"/>
      <c r="FCK305" s="22"/>
      <c r="FCL305" s="22"/>
      <c r="FCM305" s="22"/>
      <c r="FCN305" s="22"/>
      <c r="FCO305" s="22"/>
      <c r="FCP305" s="22"/>
      <c r="FCQ305" s="22"/>
      <c r="FCR305" s="22"/>
      <c r="FCS305" s="22"/>
      <c r="FCT305" s="22"/>
      <c r="FCU305" s="22"/>
      <c r="FCV305" s="22"/>
      <c r="FCW305" s="22"/>
      <c r="FCX305" s="22"/>
      <c r="FCY305" s="22"/>
      <c r="FCZ305" s="22"/>
      <c r="FDA305" s="22"/>
      <c r="FDB305" s="22"/>
      <c r="FDC305" s="22"/>
      <c r="FDD305" s="22"/>
      <c r="FDE305" s="22"/>
      <c r="FDF305" s="22"/>
      <c r="FDG305" s="22"/>
      <c r="FDH305" s="22"/>
      <c r="FDI305" s="22"/>
      <c r="FDJ305" s="22"/>
      <c r="FDK305" s="22"/>
      <c r="FDL305" s="22"/>
      <c r="FDM305" s="22"/>
      <c r="FDN305" s="22"/>
      <c r="FDO305" s="22"/>
      <c r="FDP305" s="22"/>
      <c r="FDQ305" s="22"/>
      <c r="FDR305" s="22"/>
      <c r="FDS305" s="22"/>
      <c r="FDT305" s="22"/>
      <c r="FDU305" s="22"/>
      <c r="FDV305" s="22"/>
      <c r="FDW305" s="22"/>
      <c r="FDX305" s="22"/>
      <c r="FDY305" s="22"/>
      <c r="FDZ305" s="22"/>
      <c r="FEA305" s="22"/>
      <c r="FEB305" s="22"/>
      <c r="FEC305" s="22"/>
      <c r="FED305" s="22"/>
      <c r="FEE305" s="22"/>
      <c r="FEF305" s="22"/>
      <c r="FEG305" s="22"/>
      <c r="FEH305" s="22"/>
      <c r="FEI305" s="22"/>
      <c r="FEJ305" s="22"/>
      <c r="FEK305" s="22"/>
      <c r="FEL305" s="22"/>
      <c r="FEM305" s="22"/>
      <c r="FEN305" s="22"/>
      <c r="FEO305" s="22"/>
      <c r="FEP305" s="22"/>
      <c r="FEQ305" s="22"/>
      <c r="FER305" s="22"/>
      <c r="FES305" s="22"/>
      <c r="FET305" s="22"/>
      <c r="FEU305" s="22"/>
      <c r="FEV305" s="22"/>
      <c r="FEW305" s="22"/>
      <c r="FEX305" s="22"/>
      <c r="FEY305" s="22"/>
      <c r="FEZ305" s="22"/>
      <c r="FFA305" s="22"/>
      <c r="FFB305" s="22"/>
      <c r="FFC305" s="22"/>
      <c r="FFD305" s="22"/>
      <c r="FFE305" s="22"/>
      <c r="FFF305" s="22"/>
      <c r="FFG305" s="22"/>
      <c r="FFH305" s="22"/>
      <c r="FFI305" s="22"/>
      <c r="FFJ305" s="22"/>
      <c r="FFK305" s="22"/>
      <c r="FFL305" s="22"/>
      <c r="FFM305" s="22"/>
      <c r="FFN305" s="22"/>
      <c r="FFO305" s="22"/>
      <c r="FFP305" s="22"/>
      <c r="FFQ305" s="22"/>
      <c r="FFR305" s="22"/>
      <c r="FFS305" s="22"/>
      <c r="FFT305" s="22"/>
      <c r="FFU305" s="22"/>
      <c r="FFV305" s="22"/>
      <c r="FFW305" s="22"/>
      <c r="FFX305" s="22"/>
      <c r="FFY305" s="22"/>
      <c r="FFZ305" s="22"/>
      <c r="FGA305" s="22"/>
      <c r="FGB305" s="22"/>
      <c r="FGC305" s="22"/>
      <c r="FGD305" s="22"/>
      <c r="FGE305" s="22"/>
      <c r="FGF305" s="22"/>
      <c r="FGG305" s="22"/>
      <c r="FGH305" s="22"/>
      <c r="FGI305" s="22"/>
      <c r="FGJ305" s="22"/>
      <c r="FGK305" s="22"/>
      <c r="FGL305" s="22"/>
      <c r="FGM305" s="22"/>
      <c r="FGN305" s="22"/>
      <c r="FGO305" s="22"/>
      <c r="FGP305" s="22"/>
      <c r="FGQ305" s="22"/>
      <c r="FGR305" s="22"/>
      <c r="FGS305" s="22"/>
      <c r="FGT305" s="22"/>
      <c r="FGU305" s="22"/>
      <c r="FGV305" s="22"/>
      <c r="FGW305" s="22"/>
      <c r="FGX305" s="22"/>
      <c r="FGY305" s="22"/>
      <c r="FGZ305" s="22"/>
      <c r="FHA305" s="22"/>
      <c r="FHB305" s="22"/>
      <c r="FHC305" s="22"/>
      <c r="FHD305" s="22"/>
      <c r="FHE305" s="22"/>
      <c r="FHF305" s="22"/>
      <c r="FHG305" s="22"/>
      <c r="FHH305" s="22"/>
      <c r="FHI305" s="22"/>
      <c r="FHJ305" s="22"/>
      <c r="FHK305" s="22"/>
      <c r="FHL305" s="22"/>
      <c r="FHM305" s="22"/>
      <c r="FHN305" s="22"/>
      <c r="FHO305" s="22"/>
      <c r="FHP305" s="22"/>
      <c r="FHQ305" s="22"/>
      <c r="FHR305" s="22"/>
      <c r="FHS305" s="22"/>
      <c r="FHT305" s="22"/>
      <c r="FHU305" s="22"/>
      <c r="FHV305" s="22"/>
      <c r="FHW305" s="22"/>
      <c r="FHX305" s="22"/>
      <c r="FHY305" s="22"/>
      <c r="FHZ305" s="22"/>
      <c r="FIA305" s="22"/>
      <c r="FIB305" s="22"/>
      <c r="FIC305" s="22"/>
      <c r="FID305" s="22"/>
      <c r="FIE305" s="22"/>
      <c r="FIF305" s="22"/>
      <c r="FIG305" s="22"/>
      <c r="FIH305" s="22"/>
      <c r="FII305" s="22"/>
      <c r="FIJ305" s="22"/>
      <c r="FIK305" s="22"/>
      <c r="FIL305" s="22"/>
      <c r="FIM305" s="22"/>
      <c r="FIN305" s="22"/>
      <c r="FIO305" s="22"/>
      <c r="FIP305" s="22"/>
      <c r="FIQ305" s="22"/>
      <c r="FIR305" s="22"/>
      <c r="FIS305" s="22"/>
      <c r="FIT305" s="22"/>
      <c r="FIU305" s="22"/>
      <c r="FIV305" s="22"/>
      <c r="FIW305" s="22"/>
      <c r="FIX305" s="22"/>
      <c r="FIY305" s="22"/>
      <c r="FIZ305" s="22"/>
      <c r="FJA305" s="22"/>
      <c r="FJB305" s="22"/>
      <c r="FJC305" s="22"/>
      <c r="FJD305" s="22"/>
      <c r="FJE305" s="22"/>
      <c r="FJF305" s="22"/>
      <c r="FJG305" s="22"/>
      <c r="FJH305" s="22"/>
      <c r="FJI305" s="22"/>
      <c r="FJJ305" s="22"/>
      <c r="FJK305" s="22"/>
      <c r="FJL305" s="22"/>
      <c r="FJM305" s="22"/>
      <c r="FJN305" s="22"/>
      <c r="FJO305" s="22"/>
      <c r="FJP305" s="22"/>
      <c r="FJQ305" s="22"/>
      <c r="FJR305" s="22"/>
      <c r="FJS305" s="22"/>
      <c r="FJT305" s="22"/>
      <c r="FJU305" s="22"/>
      <c r="FJV305" s="22"/>
      <c r="FJW305" s="22"/>
      <c r="FJX305" s="22"/>
      <c r="FJY305" s="22"/>
      <c r="FJZ305" s="22"/>
      <c r="FKA305" s="22"/>
      <c r="FKB305" s="22"/>
      <c r="FKC305" s="22"/>
      <c r="FKD305" s="22"/>
      <c r="FKE305" s="22"/>
      <c r="FKF305" s="22"/>
      <c r="FKG305" s="22"/>
      <c r="FKH305" s="22"/>
      <c r="FKI305" s="22"/>
      <c r="FKJ305" s="22"/>
      <c r="FKK305" s="22"/>
      <c r="FKL305" s="22"/>
      <c r="FKM305" s="22"/>
      <c r="FKN305" s="22"/>
      <c r="FKO305" s="22"/>
      <c r="FKP305" s="22"/>
      <c r="FKQ305" s="22"/>
      <c r="FKR305" s="22"/>
      <c r="FKS305" s="22"/>
      <c r="FKT305" s="22"/>
      <c r="FKU305" s="22"/>
      <c r="FKV305" s="22"/>
      <c r="FKW305" s="22"/>
      <c r="FKX305" s="22"/>
      <c r="FKY305" s="22"/>
      <c r="FKZ305" s="22"/>
      <c r="FLA305" s="22"/>
      <c r="FLB305" s="22"/>
      <c r="FLC305" s="22"/>
      <c r="FLD305" s="22"/>
      <c r="FLE305" s="22"/>
      <c r="FLF305" s="22"/>
      <c r="FLG305" s="22"/>
      <c r="FLH305" s="22"/>
      <c r="FLI305" s="22"/>
      <c r="FLJ305" s="22"/>
      <c r="FLK305" s="22"/>
      <c r="FLL305" s="22"/>
      <c r="FLM305" s="22"/>
      <c r="FLN305" s="22"/>
      <c r="FLO305" s="22"/>
      <c r="FLP305" s="22"/>
      <c r="FLQ305" s="22"/>
      <c r="FLR305" s="22"/>
      <c r="FLS305" s="22"/>
      <c r="FLT305" s="22"/>
      <c r="FLU305" s="22"/>
      <c r="FLV305" s="22"/>
      <c r="FLW305" s="22"/>
      <c r="FLX305" s="22"/>
      <c r="FLY305" s="22"/>
      <c r="FLZ305" s="22"/>
      <c r="FMA305" s="22"/>
      <c r="FMB305" s="22"/>
      <c r="FMC305" s="22"/>
      <c r="FMD305" s="22"/>
      <c r="FME305" s="22"/>
      <c r="FMF305" s="22"/>
      <c r="FMG305" s="22"/>
      <c r="FMH305" s="22"/>
      <c r="FMI305" s="22"/>
      <c r="FMJ305" s="22"/>
      <c r="FMK305" s="22"/>
      <c r="FML305" s="22"/>
      <c r="FMM305" s="22"/>
      <c r="FMN305" s="22"/>
      <c r="FMO305" s="22"/>
      <c r="FMP305" s="22"/>
      <c r="FMQ305" s="22"/>
      <c r="FMR305" s="22"/>
      <c r="FMS305" s="22"/>
      <c r="FMT305" s="22"/>
      <c r="FMU305" s="22"/>
      <c r="FMV305" s="22"/>
      <c r="FMW305" s="22"/>
      <c r="FMX305" s="22"/>
      <c r="FMY305" s="22"/>
      <c r="FMZ305" s="22"/>
      <c r="FNA305" s="22"/>
      <c r="FNB305" s="22"/>
      <c r="FNC305" s="22"/>
      <c r="FND305" s="22"/>
      <c r="FNE305" s="22"/>
      <c r="FNF305" s="22"/>
      <c r="FNG305" s="22"/>
      <c r="FNH305" s="22"/>
      <c r="FNI305" s="22"/>
      <c r="FNJ305" s="22"/>
      <c r="FNK305" s="22"/>
      <c r="FNL305" s="22"/>
      <c r="FNM305" s="22"/>
      <c r="FNN305" s="22"/>
      <c r="FNO305" s="22"/>
      <c r="FNP305" s="22"/>
      <c r="FNQ305" s="22"/>
      <c r="FNR305" s="22"/>
      <c r="FNS305" s="22"/>
      <c r="FNT305" s="22"/>
      <c r="FNU305" s="22"/>
      <c r="FNV305" s="22"/>
      <c r="FNW305" s="22"/>
      <c r="FNX305" s="22"/>
      <c r="FNY305" s="22"/>
      <c r="FNZ305" s="22"/>
      <c r="FOA305" s="22"/>
      <c r="FOB305" s="22"/>
      <c r="FOC305" s="22"/>
      <c r="FOD305" s="22"/>
      <c r="FOE305" s="22"/>
      <c r="FOF305" s="22"/>
      <c r="FOG305" s="22"/>
      <c r="FOH305" s="22"/>
      <c r="FOI305" s="22"/>
      <c r="FOJ305" s="22"/>
      <c r="FOK305" s="22"/>
      <c r="FOL305" s="22"/>
      <c r="FOM305" s="22"/>
      <c r="FON305" s="22"/>
      <c r="FOO305" s="22"/>
      <c r="FOP305" s="22"/>
      <c r="FOQ305" s="22"/>
      <c r="FOR305" s="22"/>
      <c r="FOS305" s="22"/>
      <c r="FOT305" s="22"/>
      <c r="FOU305" s="22"/>
      <c r="FOV305" s="22"/>
      <c r="FOW305" s="22"/>
      <c r="FOX305" s="22"/>
      <c r="FOY305" s="22"/>
      <c r="FOZ305" s="22"/>
      <c r="FPA305" s="22"/>
      <c r="FPB305" s="22"/>
      <c r="FPC305" s="22"/>
      <c r="FPD305" s="22"/>
      <c r="FPE305" s="22"/>
      <c r="FPF305" s="22"/>
      <c r="FPG305" s="22"/>
      <c r="FPH305" s="22"/>
      <c r="FPI305" s="22"/>
      <c r="FPJ305" s="22"/>
      <c r="FPK305" s="22"/>
      <c r="FPL305" s="22"/>
      <c r="FPM305" s="22"/>
      <c r="FPN305" s="22"/>
      <c r="FPO305" s="22"/>
      <c r="FPP305" s="22"/>
      <c r="FPQ305" s="22"/>
      <c r="FPR305" s="22"/>
      <c r="FPS305" s="22"/>
      <c r="FPT305" s="22"/>
      <c r="FPU305" s="22"/>
      <c r="FPV305" s="22"/>
      <c r="FPW305" s="22"/>
      <c r="FPX305" s="22"/>
      <c r="FPY305" s="22"/>
      <c r="FPZ305" s="22"/>
      <c r="FQA305" s="22"/>
      <c r="FQB305" s="22"/>
      <c r="FQC305" s="22"/>
      <c r="FQD305" s="22"/>
      <c r="FQE305" s="22"/>
      <c r="FQF305" s="22"/>
      <c r="FQG305" s="22"/>
      <c r="FQH305" s="22"/>
      <c r="FQI305" s="22"/>
      <c r="FQJ305" s="22"/>
      <c r="FQK305" s="22"/>
      <c r="FQL305" s="22"/>
      <c r="FQM305" s="22"/>
      <c r="FQN305" s="22"/>
      <c r="FQO305" s="22"/>
      <c r="FQP305" s="22"/>
      <c r="FQQ305" s="22"/>
      <c r="FQR305" s="22"/>
      <c r="FQS305" s="22"/>
      <c r="FQT305" s="22"/>
      <c r="FQU305" s="22"/>
      <c r="FQV305" s="22"/>
      <c r="FQW305" s="22"/>
      <c r="FQX305" s="22"/>
      <c r="FQY305" s="22"/>
      <c r="FQZ305" s="22"/>
      <c r="FRA305" s="22"/>
      <c r="FRB305" s="22"/>
      <c r="FRC305" s="22"/>
      <c r="FRD305" s="22"/>
      <c r="FRE305" s="22"/>
      <c r="FRF305" s="22"/>
      <c r="FRG305" s="22"/>
      <c r="FRH305" s="22"/>
      <c r="FRI305" s="22"/>
      <c r="FRJ305" s="22"/>
      <c r="FRK305" s="22"/>
      <c r="FRL305" s="22"/>
      <c r="FRM305" s="22"/>
      <c r="FRN305" s="22"/>
      <c r="FRO305" s="22"/>
      <c r="FRP305" s="22"/>
      <c r="FRQ305" s="22"/>
      <c r="FRR305" s="22"/>
      <c r="FRS305" s="22"/>
      <c r="FRT305" s="22"/>
      <c r="FRU305" s="22"/>
      <c r="FRV305" s="22"/>
      <c r="FRW305" s="22"/>
      <c r="FRX305" s="22"/>
      <c r="FRY305" s="22"/>
      <c r="FRZ305" s="22"/>
      <c r="FSA305" s="22"/>
      <c r="FSB305" s="22"/>
      <c r="FSC305" s="22"/>
      <c r="FSD305" s="22"/>
      <c r="FSE305" s="22"/>
      <c r="FSF305" s="22"/>
      <c r="FSG305" s="22"/>
      <c r="FSH305" s="22"/>
      <c r="FSI305" s="22"/>
      <c r="FSJ305" s="22"/>
      <c r="FSK305" s="22"/>
      <c r="FSL305" s="22"/>
      <c r="FSM305" s="22"/>
      <c r="FSN305" s="22"/>
      <c r="FSO305" s="22"/>
      <c r="FSP305" s="22"/>
      <c r="FSQ305" s="22"/>
      <c r="FSR305" s="22"/>
      <c r="FSS305" s="22"/>
      <c r="FST305" s="22"/>
      <c r="FSU305" s="22"/>
      <c r="FSV305" s="22"/>
      <c r="FSW305" s="22"/>
      <c r="FSX305" s="22"/>
      <c r="FSY305" s="22"/>
      <c r="FSZ305" s="22"/>
      <c r="FTA305" s="22"/>
      <c r="FTB305" s="22"/>
      <c r="FTC305" s="22"/>
      <c r="FTD305" s="22"/>
      <c r="FTE305" s="22"/>
      <c r="FTF305" s="22"/>
      <c r="FTG305" s="22"/>
      <c r="FTH305" s="22"/>
      <c r="FTI305" s="22"/>
      <c r="FTJ305" s="22"/>
      <c r="FTK305" s="22"/>
      <c r="FTL305" s="22"/>
      <c r="FTM305" s="22"/>
      <c r="FTN305" s="22"/>
      <c r="FTO305" s="22"/>
      <c r="FTP305" s="22"/>
      <c r="FTQ305" s="22"/>
      <c r="FTR305" s="22"/>
      <c r="FTS305" s="22"/>
      <c r="FTT305" s="22"/>
      <c r="FTU305" s="22"/>
      <c r="FTV305" s="22"/>
      <c r="FTW305" s="22"/>
      <c r="FTX305" s="22"/>
      <c r="FTY305" s="22"/>
      <c r="FTZ305" s="22"/>
      <c r="FUA305" s="22"/>
      <c r="FUB305" s="22"/>
      <c r="FUC305" s="22"/>
      <c r="FUD305" s="22"/>
      <c r="FUE305" s="22"/>
      <c r="FUF305" s="22"/>
      <c r="FUG305" s="22"/>
      <c r="FUH305" s="22"/>
      <c r="FUI305" s="22"/>
      <c r="FUJ305" s="22"/>
      <c r="FUK305" s="22"/>
      <c r="FUL305" s="22"/>
      <c r="FUM305" s="22"/>
      <c r="FUN305" s="22"/>
      <c r="FUO305" s="22"/>
      <c r="FUP305" s="22"/>
      <c r="FUQ305" s="22"/>
      <c r="FUR305" s="22"/>
      <c r="FUS305" s="22"/>
      <c r="FUT305" s="22"/>
      <c r="FUU305" s="22"/>
      <c r="FUV305" s="22"/>
      <c r="FUW305" s="22"/>
      <c r="FUX305" s="22"/>
      <c r="FUY305" s="22"/>
      <c r="FUZ305" s="22"/>
      <c r="FVA305" s="22"/>
      <c r="FVB305" s="22"/>
      <c r="FVC305" s="22"/>
      <c r="FVD305" s="22"/>
      <c r="FVE305" s="22"/>
      <c r="FVF305" s="22"/>
      <c r="FVG305" s="22"/>
      <c r="FVH305" s="22"/>
      <c r="FVI305" s="22"/>
      <c r="FVJ305" s="22"/>
      <c r="FVK305" s="22"/>
      <c r="FVL305" s="22"/>
      <c r="FVM305" s="22"/>
      <c r="FVN305" s="22"/>
      <c r="FVO305" s="22"/>
      <c r="FVP305" s="22"/>
      <c r="FVQ305" s="22"/>
      <c r="FVR305" s="22"/>
      <c r="FVS305" s="22"/>
      <c r="FVT305" s="22"/>
      <c r="FVU305" s="22"/>
      <c r="FVV305" s="22"/>
      <c r="FVW305" s="22"/>
      <c r="FVX305" s="22"/>
      <c r="FVY305" s="22"/>
      <c r="FVZ305" s="22"/>
      <c r="FWA305" s="22"/>
      <c r="FWB305" s="22"/>
      <c r="FWC305" s="22"/>
      <c r="FWD305" s="22"/>
      <c r="FWE305" s="22"/>
      <c r="FWF305" s="22"/>
      <c r="FWG305" s="22"/>
      <c r="FWH305" s="22"/>
      <c r="FWI305" s="22"/>
      <c r="FWJ305" s="22"/>
      <c r="FWK305" s="22"/>
      <c r="FWL305" s="22"/>
      <c r="FWM305" s="22"/>
      <c r="FWN305" s="22"/>
      <c r="FWO305" s="22"/>
      <c r="FWP305" s="22"/>
      <c r="FWQ305" s="22"/>
      <c r="FWR305" s="22"/>
      <c r="FWS305" s="22"/>
      <c r="FWT305" s="22"/>
      <c r="FWU305" s="22"/>
      <c r="FWV305" s="22"/>
      <c r="FWW305" s="22"/>
      <c r="FWX305" s="22"/>
      <c r="FWY305" s="22"/>
      <c r="FWZ305" s="22"/>
      <c r="FXA305" s="22"/>
      <c r="FXB305" s="22"/>
      <c r="FXC305" s="22"/>
      <c r="FXD305" s="22"/>
      <c r="FXE305" s="22"/>
      <c r="FXF305" s="22"/>
      <c r="FXG305" s="22"/>
      <c r="FXH305" s="22"/>
      <c r="FXI305" s="22"/>
      <c r="FXJ305" s="22"/>
      <c r="FXK305" s="22"/>
      <c r="FXL305" s="22"/>
      <c r="FXM305" s="22"/>
      <c r="FXN305" s="22"/>
      <c r="FXO305" s="22"/>
      <c r="FXP305" s="22"/>
      <c r="FXQ305" s="22"/>
      <c r="FXR305" s="22"/>
      <c r="FXS305" s="22"/>
      <c r="FXT305" s="22"/>
      <c r="FXU305" s="22"/>
      <c r="FXV305" s="22"/>
      <c r="FXW305" s="22"/>
      <c r="FXX305" s="22"/>
      <c r="FXY305" s="22"/>
      <c r="FXZ305" s="22"/>
      <c r="FYA305" s="22"/>
      <c r="FYB305" s="22"/>
      <c r="FYC305" s="22"/>
      <c r="FYD305" s="22"/>
      <c r="FYE305" s="22"/>
      <c r="FYF305" s="22"/>
      <c r="FYG305" s="22"/>
      <c r="FYH305" s="22"/>
      <c r="FYI305" s="22"/>
      <c r="FYJ305" s="22"/>
      <c r="FYK305" s="22"/>
      <c r="FYL305" s="22"/>
      <c r="FYM305" s="22"/>
      <c r="FYN305" s="22"/>
      <c r="FYO305" s="22"/>
      <c r="FYP305" s="22"/>
      <c r="FYQ305" s="22"/>
      <c r="FYR305" s="22"/>
      <c r="FYS305" s="22"/>
      <c r="FYT305" s="22"/>
      <c r="FYU305" s="22"/>
      <c r="FYV305" s="22"/>
      <c r="FYW305" s="22"/>
      <c r="FYX305" s="22"/>
      <c r="FYY305" s="22"/>
      <c r="FYZ305" s="22"/>
      <c r="FZA305" s="22"/>
      <c r="FZB305" s="22"/>
      <c r="FZC305" s="22"/>
      <c r="FZD305" s="22"/>
      <c r="FZE305" s="22"/>
      <c r="FZF305" s="22"/>
      <c r="FZG305" s="22"/>
      <c r="FZH305" s="22"/>
      <c r="FZI305" s="22"/>
      <c r="FZJ305" s="22"/>
      <c r="FZK305" s="22"/>
      <c r="FZL305" s="22"/>
      <c r="FZM305" s="22"/>
      <c r="FZN305" s="22"/>
      <c r="FZO305" s="22"/>
      <c r="FZP305" s="22"/>
      <c r="FZQ305" s="22"/>
      <c r="FZR305" s="22"/>
      <c r="FZS305" s="22"/>
      <c r="FZT305" s="22"/>
      <c r="FZU305" s="22"/>
      <c r="FZV305" s="22"/>
      <c r="FZW305" s="22"/>
      <c r="FZX305" s="22"/>
      <c r="FZY305" s="22"/>
      <c r="FZZ305" s="22"/>
      <c r="GAA305" s="22"/>
      <c r="GAB305" s="22"/>
      <c r="GAC305" s="22"/>
      <c r="GAD305" s="22"/>
      <c r="GAE305" s="22"/>
      <c r="GAF305" s="22"/>
      <c r="GAG305" s="22"/>
      <c r="GAH305" s="22"/>
      <c r="GAI305" s="22"/>
      <c r="GAJ305" s="22"/>
      <c r="GAK305" s="22"/>
      <c r="GAL305" s="22"/>
      <c r="GAM305" s="22"/>
      <c r="GAN305" s="22"/>
      <c r="GAO305" s="22"/>
      <c r="GAP305" s="22"/>
      <c r="GAQ305" s="22"/>
      <c r="GAR305" s="22"/>
      <c r="GAS305" s="22"/>
      <c r="GAT305" s="22"/>
      <c r="GAU305" s="22"/>
      <c r="GAV305" s="22"/>
      <c r="GAW305" s="22"/>
      <c r="GAX305" s="22"/>
      <c r="GAY305" s="22"/>
      <c r="GAZ305" s="22"/>
      <c r="GBA305" s="22"/>
      <c r="GBB305" s="22"/>
      <c r="GBC305" s="22"/>
      <c r="GBD305" s="22"/>
      <c r="GBE305" s="22"/>
      <c r="GBF305" s="22"/>
      <c r="GBG305" s="22"/>
      <c r="GBH305" s="22"/>
      <c r="GBI305" s="22"/>
      <c r="GBJ305" s="22"/>
      <c r="GBK305" s="22"/>
      <c r="GBL305" s="22"/>
      <c r="GBM305" s="22"/>
      <c r="GBN305" s="22"/>
      <c r="GBO305" s="22"/>
      <c r="GBP305" s="22"/>
      <c r="GBQ305" s="22"/>
      <c r="GBR305" s="22"/>
      <c r="GBS305" s="22"/>
      <c r="GBT305" s="22"/>
      <c r="GBU305" s="22"/>
      <c r="GBV305" s="22"/>
      <c r="GBW305" s="22"/>
      <c r="GBX305" s="22"/>
      <c r="GBY305" s="22"/>
      <c r="GBZ305" s="22"/>
      <c r="GCA305" s="22"/>
      <c r="GCB305" s="22"/>
      <c r="GCC305" s="22"/>
      <c r="GCD305" s="22"/>
      <c r="GCE305" s="22"/>
      <c r="GCF305" s="22"/>
      <c r="GCG305" s="22"/>
      <c r="GCH305" s="22"/>
      <c r="GCI305" s="22"/>
      <c r="GCJ305" s="22"/>
      <c r="GCK305" s="22"/>
      <c r="GCL305" s="22"/>
      <c r="GCM305" s="22"/>
      <c r="GCN305" s="22"/>
      <c r="GCO305" s="22"/>
      <c r="GCP305" s="22"/>
      <c r="GCQ305" s="22"/>
      <c r="GCR305" s="22"/>
      <c r="GCS305" s="22"/>
      <c r="GCT305" s="22"/>
      <c r="GCU305" s="22"/>
      <c r="GCV305" s="22"/>
      <c r="GCW305" s="22"/>
      <c r="GCX305" s="22"/>
      <c r="GCY305" s="22"/>
      <c r="GCZ305" s="22"/>
      <c r="GDA305" s="22"/>
      <c r="GDB305" s="22"/>
      <c r="GDC305" s="22"/>
      <c r="GDD305" s="22"/>
      <c r="GDE305" s="22"/>
      <c r="GDF305" s="22"/>
      <c r="GDG305" s="22"/>
      <c r="GDH305" s="22"/>
      <c r="GDI305" s="22"/>
      <c r="GDJ305" s="22"/>
      <c r="GDK305" s="22"/>
      <c r="GDL305" s="22"/>
      <c r="GDM305" s="22"/>
      <c r="GDN305" s="22"/>
      <c r="GDO305" s="22"/>
      <c r="GDP305" s="22"/>
      <c r="GDQ305" s="22"/>
      <c r="GDR305" s="22"/>
      <c r="GDS305" s="22"/>
      <c r="GDT305" s="22"/>
      <c r="GDU305" s="22"/>
      <c r="GDV305" s="22"/>
      <c r="GDW305" s="22"/>
      <c r="GDX305" s="22"/>
      <c r="GDY305" s="22"/>
      <c r="GDZ305" s="22"/>
      <c r="GEA305" s="22"/>
      <c r="GEB305" s="22"/>
      <c r="GEC305" s="22"/>
      <c r="GED305" s="22"/>
      <c r="GEE305" s="22"/>
      <c r="GEF305" s="22"/>
      <c r="GEG305" s="22"/>
      <c r="GEH305" s="22"/>
      <c r="GEI305" s="22"/>
      <c r="GEJ305" s="22"/>
      <c r="GEK305" s="22"/>
      <c r="GEL305" s="22"/>
      <c r="GEM305" s="22"/>
      <c r="GEN305" s="22"/>
      <c r="GEO305" s="22"/>
      <c r="GEP305" s="22"/>
      <c r="GEQ305" s="22"/>
      <c r="GER305" s="22"/>
      <c r="GES305" s="22"/>
      <c r="GET305" s="22"/>
      <c r="GEU305" s="22"/>
      <c r="GEV305" s="22"/>
      <c r="GEW305" s="22"/>
      <c r="GEX305" s="22"/>
      <c r="GEY305" s="22"/>
      <c r="GEZ305" s="22"/>
      <c r="GFA305" s="22"/>
      <c r="GFB305" s="22"/>
      <c r="GFC305" s="22"/>
      <c r="GFD305" s="22"/>
      <c r="GFE305" s="22"/>
      <c r="GFF305" s="22"/>
      <c r="GFG305" s="22"/>
      <c r="GFH305" s="22"/>
      <c r="GFI305" s="22"/>
      <c r="GFJ305" s="22"/>
      <c r="GFK305" s="22"/>
      <c r="GFL305" s="22"/>
      <c r="GFM305" s="22"/>
      <c r="GFN305" s="22"/>
      <c r="GFO305" s="22"/>
      <c r="GFP305" s="22"/>
      <c r="GFQ305" s="22"/>
      <c r="GFR305" s="22"/>
      <c r="GFS305" s="22"/>
      <c r="GFT305" s="22"/>
      <c r="GFU305" s="22"/>
      <c r="GFV305" s="22"/>
      <c r="GFW305" s="22"/>
      <c r="GFX305" s="22"/>
      <c r="GFY305" s="22"/>
      <c r="GFZ305" s="22"/>
      <c r="GGA305" s="22"/>
      <c r="GGB305" s="22"/>
      <c r="GGC305" s="22"/>
      <c r="GGD305" s="22"/>
      <c r="GGE305" s="22"/>
      <c r="GGF305" s="22"/>
      <c r="GGG305" s="22"/>
      <c r="GGH305" s="22"/>
      <c r="GGI305" s="22"/>
      <c r="GGJ305" s="22"/>
      <c r="GGK305" s="22"/>
      <c r="GGL305" s="22"/>
      <c r="GGM305" s="22"/>
      <c r="GGN305" s="22"/>
      <c r="GGO305" s="22"/>
      <c r="GGP305" s="22"/>
      <c r="GGQ305" s="22"/>
      <c r="GGR305" s="22"/>
      <c r="GGS305" s="22"/>
      <c r="GGT305" s="22"/>
      <c r="GGU305" s="22"/>
      <c r="GGV305" s="22"/>
      <c r="GGW305" s="22"/>
      <c r="GGX305" s="22"/>
      <c r="GGY305" s="22"/>
      <c r="GGZ305" s="22"/>
      <c r="GHA305" s="22"/>
      <c r="GHB305" s="22"/>
      <c r="GHC305" s="22"/>
      <c r="GHD305" s="22"/>
      <c r="GHE305" s="22"/>
      <c r="GHF305" s="22"/>
      <c r="GHG305" s="22"/>
      <c r="GHH305" s="22"/>
      <c r="GHI305" s="22"/>
      <c r="GHJ305" s="22"/>
      <c r="GHK305" s="22"/>
      <c r="GHL305" s="22"/>
      <c r="GHM305" s="22"/>
      <c r="GHN305" s="22"/>
      <c r="GHO305" s="22"/>
      <c r="GHP305" s="22"/>
      <c r="GHQ305" s="22"/>
      <c r="GHR305" s="22"/>
      <c r="GHS305" s="22"/>
      <c r="GHT305" s="22"/>
      <c r="GHU305" s="22"/>
      <c r="GHV305" s="22"/>
      <c r="GHW305" s="22"/>
      <c r="GHX305" s="22"/>
      <c r="GHY305" s="22"/>
      <c r="GHZ305" s="22"/>
      <c r="GIA305" s="22"/>
      <c r="GIB305" s="22"/>
      <c r="GIC305" s="22"/>
      <c r="GID305" s="22"/>
      <c r="GIE305" s="22"/>
      <c r="GIF305" s="22"/>
      <c r="GIG305" s="22"/>
      <c r="GIH305" s="22"/>
      <c r="GII305" s="22"/>
      <c r="GIJ305" s="22"/>
      <c r="GIK305" s="22"/>
      <c r="GIL305" s="22"/>
      <c r="GIM305" s="22"/>
      <c r="GIN305" s="22"/>
      <c r="GIO305" s="22"/>
      <c r="GIP305" s="22"/>
      <c r="GIQ305" s="22"/>
      <c r="GIR305" s="22"/>
      <c r="GIS305" s="22"/>
      <c r="GIT305" s="22"/>
      <c r="GIU305" s="22"/>
      <c r="GIV305" s="22"/>
      <c r="GIW305" s="22"/>
      <c r="GIX305" s="22"/>
      <c r="GIY305" s="22"/>
      <c r="GIZ305" s="22"/>
      <c r="GJA305" s="22"/>
      <c r="GJB305" s="22"/>
      <c r="GJC305" s="22"/>
      <c r="GJD305" s="22"/>
      <c r="GJE305" s="22"/>
      <c r="GJF305" s="22"/>
      <c r="GJG305" s="22"/>
      <c r="GJH305" s="22"/>
      <c r="GJI305" s="22"/>
      <c r="GJJ305" s="22"/>
      <c r="GJK305" s="22"/>
      <c r="GJL305" s="22"/>
      <c r="GJM305" s="22"/>
      <c r="GJN305" s="22"/>
      <c r="GJO305" s="22"/>
      <c r="GJP305" s="22"/>
      <c r="GJQ305" s="22"/>
      <c r="GJR305" s="22"/>
      <c r="GJS305" s="22"/>
      <c r="GJT305" s="22"/>
      <c r="GJU305" s="22"/>
      <c r="GJV305" s="22"/>
      <c r="GJW305" s="22"/>
      <c r="GJX305" s="22"/>
      <c r="GJY305" s="22"/>
      <c r="GJZ305" s="22"/>
      <c r="GKA305" s="22"/>
      <c r="GKB305" s="22"/>
      <c r="GKC305" s="22"/>
      <c r="GKD305" s="22"/>
      <c r="GKE305" s="22"/>
      <c r="GKF305" s="22"/>
      <c r="GKG305" s="22"/>
      <c r="GKH305" s="22"/>
      <c r="GKI305" s="22"/>
      <c r="GKJ305" s="22"/>
      <c r="GKK305" s="22"/>
      <c r="GKL305" s="22"/>
      <c r="GKM305" s="22"/>
      <c r="GKN305" s="22"/>
      <c r="GKO305" s="22"/>
      <c r="GKP305" s="22"/>
      <c r="GKQ305" s="22"/>
      <c r="GKR305" s="22"/>
      <c r="GKS305" s="22"/>
      <c r="GKT305" s="22"/>
      <c r="GKU305" s="22"/>
      <c r="GKV305" s="22"/>
      <c r="GKW305" s="22"/>
      <c r="GKX305" s="22"/>
      <c r="GKY305" s="22"/>
      <c r="GKZ305" s="22"/>
      <c r="GLA305" s="22"/>
      <c r="GLB305" s="22"/>
      <c r="GLC305" s="22"/>
      <c r="GLD305" s="22"/>
      <c r="GLE305" s="22"/>
      <c r="GLF305" s="22"/>
      <c r="GLG305" s="22"/>
      <c r="GLH305" s="22"/>
      <c r="GLI305" s="22"/>
      <c r="GLJ305" s="22"/>
      <c r="GLK305" s="22"/>
      <c r="GLL305" s="22"/>
      <c r="GLM305" s="22"/>
      <c r="GLN305" s="22"/>
      <c r="GLO305" s="22"/>
      <c r="GLP305" s="22"/>
      <c r="GLQ305" s="22"/>
      <c r="GLR305" s="22"/>
      <c r="GLS305" s="22"/>
      <c r="GLT305" s="22"/>
      <c r="GLU305" s="22"/>
      <c r="GLV305" s="22"/>
      <c r="GLW305" s="22"/>
      <c r="GLX305" s="22"/>
      <c r="GLY305" s="22"/>
      <c r="GLZ305" s="22"/>
      <c r="GMA305" s="22"/>
      <c r="GMB305" s="22"/>
      <c r="GMC305" s="22"/>
      <c r="GMD305" s="22"/>
      <c r="GME305" s="22"/>
      <c r="GMF305" s="22"/>
      <c r="GMG305" s="22"/>
      <c r="GMH305" s="22"/>
      <c r="GMI305" s="22"/>
      <c r="GMJ305" s="22"/>
      <c r="GMK305" s="22"/>
      <c r="GML305" s="22"/>
      <c r="GMM305" s="22"/>
      <c r="GMN305" s="22"/>
      <c r="GMO305" s="22"/>
      <c r="GMP305" s="22"/>
      <c r="GMQ305" s="22"/>
      <c r="GMR305" s="22"/>
      <c r="GMS305" s="22"/>
      <c r="GMT305" s="22"/>
      <c r="GMU305" s="22"/>
      <c r="GMV305" s="22"/>
      <c r="GMW305" s="22"/>
      <c r="GMX305" s="22"/>
      <c r="GMY305" s="22"/>
      <c r="GMZ305" s="22"/>
      <c r="GNA305" s="22"/>
      <c r="GNB305" s="22"/>
      <c r="GNC305" s="22"/>
      <c r="GND305" s="22"/>
      <c r="GNE305" s="22"/>
      <c r="GNF305" s="22"/>
      <c r="GNG305" s="22"/>
      <c r="GNH305" s="22"/>
      <c r="GNI305" s="22"/>
      <c r="GNJ305" s="22"/>
      <c r="GNK305" s="22"/>
      <c r="GNL305" s="22"/>
      <c r="GNM305" s="22"/>
      <c r="GNN305" s="22"/>
      <c r="GNO305" s="22"/>
      <c r="GNP305" s="22"/>
      <c r="GNQ305" s="22"/>
      <c r="GNR305" s="22"/>
      <c r="GNS305" s="22"/>
      <c r="GNT305" s="22"/>
      <c r="GNU305" s="22"/>
      <c r="GNV305" s="22"/>
      <c r="GNW305" s="22"/>
      <c r="GNX305" s="22"/>
      <c r="GNY305" s="22"/>
      <c r="GNZ305" s="22"/>
      <c r="GOA305" s="22"/>
      <c r="GOB305" s="22"/>
      <c r="GOC305" s="22"/>
      <c r="GOD305" s="22"/>
      <c r="GOE305" s="22"/>
      <c r="GOF305" s="22"/>
      <c r="GOG305" s="22"/>
      <c r="GOH305" s="22"/>
      <c r="GOI305" s="22"/>
      <c r="GOJ305" s="22"/>
      <c r="GOK305" s="22"/>
      <c r="GOL305" s="22"/>
      <c r="GOM305" s="22"/>
      <c r="GON305" s="22"/>
      <c r="GOO305" s="22"/>
      <c r="GOP305" s="22"/>
      <c r="GOQ305" s="22"/>
      <c r="GOR305" s="22"/>
      <c r="GOS305" s="22"/>
      <c r="GOT305" s="22"/>
      <c r="GOU305" s="22"/>
      <c r="GOV305" s="22"/>
      <c r="GOW305" s="22"/>
      <c r="GOX305" s="22"/>
      <c r="GOY305" s="22"/>
      <c r="GOZ305" s="22"/>
      <c r="GPA305" s="22"/>
      <c r="GPB305" s="22"/>
      <c r="GPC305" s="22"/>
      <c r="GPD305" s="22"/>
      <c r="GPE305" s="22"/>
      <c r="GPF305" s="22"/>
      <c r="GPG305" s="22"/>
      <c r="GPH305" s="22"/>
      <c r="GPI305" s="22"/>
      <c r="GPJ305" s="22"/>
      <c r="GPK305" s="22"/>
      <c r="GPL305" s="22"/>
      <c r="GPM305" s="22"/>
      <c r="GPN305" s="22"/>
      <c r="GPO305" s="22"/>
      <c r="GPP305" s="22"/>
      <c r="GPQ305" s="22"/>
      <c r="GPR305" s="22"/>
      <c r="GPS305" s="22"/>
      <c r="GPT305" s="22"/>
      <c r="GPU305" s="22"/>
      <c r="GPV305" s="22"/>
      <c r="GPW305" s="22"/>
      <c r="GPX305" s="22"/>
      <c r="GPY305" s="22"/>
      <c r="GPZ305" s="22"/>
      <c r="GQA305" s="22"/>
      <c r="GQB305" s="22"/>
      <c r="GQC305" s="22"/>
      <c r="GQD305" s="22"/>
      <c r="GQE305" s="22"/>
      <c r="GQF305" s="22"/>
      <c r="GQG305" s="22"/>
      <c r="GQH305" s="22"/>
      <c r="GQI305" s="22"/>
      <c r="GQJ305" s="22"/>
      <c r="GQK305" s="22"/>
      <c r="GQL305" s="22"/>
      <c r="GQM305" s="22"/>
      <c r="GQN305" s="22"/>
      <c r="GQO305" s="22"/>
      <c r="GQP305" s="22"/>
      <c r="GQQ305" s="22"/>
      <c r="GQR305" s="22"/>
      <c r="GQS305" s="22"/>
      <c r="GQT305" s="22"/>
      <c r="GQU305" s="22"/>
      <c r="GQV305" s="22"/>
      <c r="GQW305" s="22"/>
      <c r="GQX305" s="22"/>
      <c r="GQY305" s="22"/>
      <c r="GQZ305" s="22"/>
      <c r="GRA305" s="22"/>
      <c r="GRB305" s="22"/>
      <c r="GRC305" s="22"/>
      <c r="GRD305" s="22"/>
      <c r="GRE305" s="22"/>
      <c r="GRF305" s="22"/>
      <c r="GRG305" s="22"/>
      <c r="GRH305" s="22"/>
      <c r="GRI305" s="22"/>
      <c r="GRJ305" s="22"/>
      <c r="GRK305" s="22"/>
      <c r="GRL305" s="22"/>
      <c r="GRM305" s="22"/>
      <c r="GRN305" s="22"/>
      <c r="GRO305" s="22"/>
      <c r="GRP305" s="22"/>
      <c r="GRQ305" s="22"/>
      <c r="GRR305" s="22"/>
      <c r="GRS305" s="22"/>
      <c r="GRT305" s="22"/>
      <c r="GRU305" s="22"/>
      <c r="GRV305" s="22"/>
      <c r="GRW305" s="22"/>
      <c r="GRX305" s="22"/>
      <c r="GRY305" s="22"/>
      <c r="GRZ305" s="22"/>
      <c r="GSA305" s="22"/>
      <c r="GSB305" s="22"/>
      <c r="GSC305" s="22"/>
      <c r="GSD305" s="22"/>
      <c r="GSE305" s="22"/>
      <c r="GSF305" s="22"/>
      <c r="GSG305" s="22"/>
      <c r="GSH305" s="22"/>
      <c r="GSI305" s="22"/>
      <c r="GSJ305" s="22"/>
      <c r="GSK305" s="22"/>
      <c r="GSL305" s="22"/>
      <c r="GSM305" s="22"/>
      <c r="GSN305" s="22"/>
      <c r="GSO305" s="22"/>
      <c r="GSP305" s="22"/>
      <c r="GSQ305" s="22"/>
      <c r="GSR305" s="22"/>
      <c r="GSS305" s="22"/>
      <c r="GST305" s="22"/>
      <c r="GSU305" s="22"/>
      <c r="GSV305" s="22"/>
      <c r="GSW305" s="22"/>
      <c r="GSX305" s="22"/>
      <c r="GSY305" s="22"/>
      <c r="GSZ305" s="22"/>
      <c r="GTA305" s="22"/>
      <c r="GTB305" s="22"/>
      <c r="GTC305" s="22"/>
      <c r="GTD305" s="22"/>
      <c r="GTE305" s="22"/>
      <c r="GTF305" s="22"/>
      <c r="GTG305" s="22"/>
      <c r="GTH305" s="22"/>
      <c r="GTI305" s="22"/>
      <c r="GTJ305" s="22"/>
      <c r="GTK305" s="22"/>
      <c r="GTL305" s="22"/>
      <c r="GTM305" s="22"/>
      <c r="GTN305" s="22"/>
      <c r="GTO305" s="22"/>
      <c r="GTP305" s="22"/>
      <c r="GTQ305" s="22"/>
      <c r="GTR305" s="22"/>
      <c r="GTS305" s="22"/>
      <c r="GTT305" s="22"/>
      <c r="GTU305" s="22"/>
      <c r="GTV305" s="22"/>
      <c r="GTW305" s="22"/>
      <c r="GTX305" s="22"/>
      <c r="GTY305" s="22"/>
      <c r="GTZ305" s="22"/>
      <c r="GUA305" s="22"/>
      <c r="GUB305" s="22"/>
      <c r="GUC305" s="22"/>
      <c r="GUD305" s="22"/>
      <c r="GUE305" s="22"/>
      <c r="GUF305" s="22"/>
      <c r="GUG305" s="22"/>
      <c r="GUH305" s="22"/>
      <c r="GUI305" s="22"/>
      <c r="GUJ305" s="22"/>
      <c r="GUK305" s="22"/>
      <c r="GUL305" s="22"/>
      <c r="GUM305" s="22"/>
      <c r="GUN305" s="22"/>
      <c r="GUO305" s="22"/>
      <c r="GUP305" s="22"/>
      <c r="GUQ305" s="22"/>
      <c r="GUR305" s="22"/>
      <c r="GUS305" s="22"/>
      <c r="GUT305" s="22"/>
      <c r="GUU305" s="22"/>
      <c r="GUV305" s="22"/>
      <c r="GUW305" s="22"/>
      <c r="GUX305" s="22"/>
      <c r="GUY305" s="22"/>
      <c r="GUZ305" s="22"/>
      <c r="GVA305" s="22"/>
      <c r="GVB305" s="22"/>
      <c r="GVC305" s="22"/>
      <c r="GVD305" s="22"/>
      <c r="GVE305" s="22"/>
      <c r="GVF305" s="22"/>
      <c r="GVG305" s="22"/>
      <c r="GVH305" s="22"/>
      <c r="GVI305" s="22"/>
      <c r="GVJ305" s="22"/>
      <c r="GVK305" s="22"/>
      <c r="GVL305" s="22"/>
      <c r="GVM305" s="22"/>
      <c r="GVN305" s="22"/>
      <c r="GVO305" s="22"/>
      <c r="GVP305" s="22"/>
      <c r="GVQ305" s="22"/>
      <c r="GVR305" s="22"/>
      <c r="GVS305" s="22"/>
      <c r="GVT305" s="22"/>
      <c r="GVU305" s="22"/>
      <c r="GVV305" s="22"/>
      <c r="GVW305" s="22"/>
      <c r="GVX305" s="22"/>
      <c r="GVY305" s="22"/>
      <c r="GVZ305" s="22"/>
      <c r="GWA305" s="22"/>
      <c r="GWB305" s="22"/>
      <c r="GWC305" s="22"/>
      <c r="GWD305" s="22"/>
      <c r="GWE305" s="22"/>
      <c r="GWF305" s="22"/>
      <c r="GWG305" s="22"/>
      <c r="GWH305" s="22"/>
      <c r="GWI305" s="22"/>
      <c r="GWJ305" s="22"/>
      <c r="GWK305" s="22"/>
      <c r="GWL305" s="22"/>
      <c r="GWM305" s="22"/>
      <c r="GWN305" s="22"/>
      <c r="GWO305" s="22"/>
      <c r="GWP305" s="22"/>
      <c r="GWQ305" s="22"/>
      <c r="GWR305" s="22"/>
      <c r="GWS305" s="22"/>
      <c r="GWT305" s="22"/>
      <c r="GWU305" s="22"/>
      <c r="GWV305" s="22"/>
      <c r="GWW305" s="22"/>
      <c r="GWX305" s="22"/>
      <c r="GWY305" s="22"/>
      <c r="GWZ305" s="22"/>
      <c r="GXA305" s="22"/>
      <c r="GXB305" s="22"/>
      <c r="GXC305" s="22"/>
      <c r="GXD305" s="22"/>
      <c r="GXE305" s="22"/>
      <c r="GXF305" s="22"/>
      <c r="GXG305" s="22"/>
      <c r="GXH305" s="22"/>
      <c r="GXI305" s="22"/>
      <c r="GXJ305" s="22"/>
      <c r="GXK305" s="22"/>
      <c r="GXL305" s="22"/>
      <c r="GXM305" s="22"/>
      <c r="GXN305" s="22"/>
      <c r="GXO305" s="22"/>
      <c r="GXP305" s="22"/>
      <c r="GXQ305" s="22"/>
      <c r="GXR305" s="22"/>
      <c r="GXS305" s="22"/>
      <c r="GXT305" s="22"/>
      <c r="GXU305" s="22"/>
      <c r="GXV305" s="22"/>
      <c r="GXW305" s="22"/>
      <c r="GXX305" s="22"/>
      <c r="GXY305" s="22"/>
      <c r="GXZ305" s="22"/>
      <c r="GYA305" s="22"/>
      <c r="GYB305" s="22"/>
      <c r="GYC305" s="22"/>
      <c r="GYD305" s="22"/>
      <c r="GYE305" s="22"/>
      <c r="GYF305" s="22"/>
      <c r="GYG305" s="22"/>
      <c r="GYH305" s="22"/>
      <c r="GYI305" s="22"/>
      <c r="GYJ305" s="22"/>
      <c r="GYK305" s="22"/>
      <c r="GYL305" s="22"/>
      <c r="GYM305" s="22"/>
      <c r="GYN305" s="22"/>
      <c r="GYO305" s="22"/>
      <c r="GYP305" s="22"/>
      <c r="GYQ305" s="22"/>
      <c r="GYR305" s="22"/>
      <c r="GYS305" s="22"/>
      <c r="GYT305" s="22"/>
      <c r="GYU305" s="22"/>
      <c r="GYV305" s="22"/>
      <c r="GYW305" s="22"/>
      <c r="GYX305" s="22"/>
      <c r="GYY305" s="22"/>
      <c r="GYZ305" s="22"/>
      <c r="GZA305" s="22"/>
      <c r="GZB305" s="22"/>
      <c r="GZC305" s="22"/>
      <c r="GZD305" s="22"/>
      <c r="GZE305" s="22"/>
      <c r="GZF305" s="22"/>
      <c r="GZG305" s="22"/>
      <c r="GZH305" s="22"/>
      <c r="GZI305" s="22"/>
      <c r="GZJ305" s="22"/>
      <c r="GZK305" s="22"/>
      <c r="GZL305" s="22"/>
      <c r="GZM305" s="22"/>
      <c r="GZN305" s="22"/>
      <c r="GZO305" s="22"/>
      <c r="GZP305" s="22"/>
      <c r="GZQ305" s="22"/>
      <c r="GZR305" s="22"/>
      <c r="GZS305" s="22"/>
      <c r="GZT305" s="22"/>
      <c r="GZU305" s="22"/>
      <c r="GZV305" s="22"/>
      <c r="GZW305" s="22"/>
      <c r="GZX305" s="22"/>
      <c r="GZY305" s="22"/>
      <c r="GZZ305" s="22"/>
      <c r="HAA305" s="22"/>
      <c r="HAB305" s="22"/>
      <c r="HAC305" s="22"/>
      <c r="HAD305" s="22"/>
      <c r="HAE305" s="22"/>
      <c r="HAF305" s="22"/>
      <c r="HAG305" s="22"/>
      <c r="HAH305" s="22"/>
      <c r="HAI305" s="22"/>
      <c r="HAJ305" s="22"/>
      <c r="HAK305" s="22"/>
      <c r="HAL305" s="22"/>
      <c r="HAM305" s="22"/>
      <c r="HAN305" s="22"/>
      <c r="HAO305" s="22"/>
      <c r="HAP305" s="22"/>
      <c r="HAQ305" s="22"/>
      <c r="HAR305" s="22"/>
      <c r="HAS305" s="22"/>
      <c r="HAT305" s="22"/>
      <c r="HAU305" s="22"/>
      <c r="HAV305" s="22"/>
      <c r="HAW305" s="22"/>
      <c r="HAX305" s="22"/>
      <c r="HAY305" s="22"/>
      <c r="HAZ305" s="22"/>
      <c r="HBA305" s="22"/>
      <c r="HBB305" s="22"/>
      <c r="HBC305" s="22"/>
      <c r="HBD305" s="22"/>
      <c r="HBE305" s="22"/>
      <c r="HBF305" s="22"/>
      <c r="HBG305" s="22"/>
      <c r="HBH305" s="22"/>
      <c r="HBI305" s="22"/>
      <c r="HBJ305" s="22"/>
      <c r="HBK305" s="22"/>
      <c r="HBL305" s="22"/>
      <c r="HBM305" s="22"/>
      <c r="HBN305" s="22"/>
      <c r="HBO305" s="22"/>
      <c r="HBP305" s="22"/>
      <c r="HBQ305" s="22"/>
      <c r="HBR305" s="22"/>
      <c r="HBS305" s="22"/>
      <c r="HBT305" s="22"/>
      <c r="HBU305" s="22"/>
      <c r="HBV305" s="22"/>
      <c r="HBW305" s="22"/>
      <c r="HBX305" s="22"/>
      <c r="HBY305" s="22"/>
      <c r="HBZ305" s="22"/>
      <c r="HCA305" s="22"/>
      <c r="HCB305" s="22"/>
      <c r="HCC305" s="22"/>
      <c r="HCD305" s="22"/>
      <c r="HCE305" s="22"/>
      <c r="HCF305" s="22"/>
      <c r="HCG305" s="22"/>
      <c r="HCH305" s="22"/>
      <c r="HCI305" s="22"/>
      <c r="HCJ305" s="22"/>
      <c r="HCK305" s="22"/>
      <c r="HCL305" s="22"/>
      <c r="HCM305" s="22"/>
      <c r="HCN305" s="22"/>
      <c r="HCO305" s="22"/>
      <c r="HCP305" s="22"/>
      <c r="HCQ305" s="22"/>
      <c r="HCR305" s="22"/>
      <c r="HCS305" s="22"/>
      <c r="HCT305" s="22"/>
      <c r="HCU305" s="22"/>
      <c r="HCV305" s="22"/>
      <c r="HCW305" s="22"/>
      <c r="HCX305" s="22"/>
      <c r="HCY305" s="22"/>
      <c r="HCZ305" s="22"/>
      <c r="HDA305" s="22"/>
      <c r="HDB305" s="22"/>
      <c r="HDC305" s="22"/>
      <c r="HDD305" s="22"/>
      <c r="HDE305" s="22"/>
      <c r="HDF305" s="22"/>
      <c r="HDG305" s="22"/>
      <c r="HDH305" s="22"/>
      <c r="HDI305" s="22"/>
      <c r="HDJ305" s="22"/>
      <c r="HDK305" s="22"/>
      <c r="HDL305" s="22"/>
      <c r="HDM305" s="22"/>
      <c r="HDN305" s="22"/>
      <c r="HDO305" s="22"/>
      <c r="HDP305" s="22"/>
      <c r="HDQ305" s="22"/>
      <c r="HDR305" s="22"/>
      <c r="HDS305" s="22"/>
      <c r="HDT305" s="22"/>
      <c r="HDU305" s="22"/>
      <c r="HDV305" s="22"/>
      <c r="HDW305" s="22"/>
      <c r="HDX305" s="22"/>
      <c r="HDY305" s="22"/>
      <c r="HDZ305" s="22"/>
      <c r="HEA305" s="22"/>
      <c r="HEB305" s="22"/>
      <c r="HEC305" s="22"/>
      <c r="HED305" s="22"/>
      <c r="HEE305" s="22"/>
      <c r="HEF305" s="22"/>
      <c r="HEG305" s="22"/>
      <c r="HEH305" s="22"/>
      <c r="HEI305" s="22"/>
      <c r="HEJ305" s="22"/>
      <c r="HEK305" s="22"/>
      <c r="HEL305" s="22"/>
      <c r="HEM305" s="22"/>
      <c r="HEN305" s="22"/>
      <c r="HEO305" s="22"/>
      <c r="HEP305" s="22"/>
      <c r="HEQ305" s="22"/>
      <c r="HER305" s="22"/>
      <c r="HES305" s="22"/>
      <c r="HET305" s="22"/>
      <c r="HEU305" s="22"/>
      <c r="HEV305" s="22"/>
      <c r="HEW305" s="22"/>
      <c r="HEX305" s="22"/>
      <c r="HEY305" s="22"/>
      <c r="HEZ305" s="22"/>
      <c r="HFA305" s="22"/>
      <c r="HFB305" s="22"/>
      <c r="HFC305" s="22"/>
      <c r="HFD305" s="22"/>
      <c r="HFE305" s="22"/>
      <c r="HFF305" s="22"/>
      <c r="HFG305" s="22"/>
      <c r="HFH305" s="22"/>
      <c r="HFI305" s="22"/>
      <c r="HFJ305" s="22"/>
      <c r="HFK305" s="22"/>
      <c r="HFL305" s="22"/>
      <c r="HFM305" s="22"/>
      <c r="HFN305" s="22"/>
      <c r="HFO305" s="22"/>
      <c r="HFP305" s="22"/>
      <c r="HFQ305" s="22"/>
      <c r="HFR305" s="22"/>
      <c r="HFS305" s="22"/>
      <c r="HFT305" s="22"/>
      <c r="HFU305" s="22"/>
      <c r="HFV305" s="22"/>
      <c r="HFW305" s="22"/>
      <c r="HFX305" s="22"/>
      <c r="HFY305" s="22"/>
      <c r="HFZ305" s="22"/>
      <c r="HGA305" s="22"/>
      <c r="HGB305" s="22"/>
      <c r="HGC305" s="22"/>
      <c r="HGD305" s="22"/>
      <c r="HGE305" s="22"/>
      <c r="HGF305" s="22"/>
      <c r="HGG305" s="22"/>
      <c r="HGH305" s="22"/>
      <c r="HGI305" s="22"/>
      <c r="HGJ305" s="22"/>
      <c r="HGK305" s="22"/>
      <c r="HGL305" s="22"/>
      <c r="HGM305" s="22"/>
      <c r="HGN305" s="22"/>
      <c r="HGO305" s="22"/>
      <c r="HGP305" s="22"/>
      <c r="HGQ305" s="22"/>
      <c r="HGR305" s="22"/>
      <c r="HGS305" s="22"/>
      <c r="HGT305" s="22"/>
      <c r="HGU305" s="22"/>
      <c r="HGV305" s="22"/>
      <c r="HGW305" s="22"/>
      <c r="HGX305" s="22"/>
      <c r="HGY305" s="22"/>
      <c r="HGZ305" s="22"/>
      <c r="HHA305" s="22"/>
      <c r="HHB305" s="22"/>
      <c r="HHC305" s="22"/>
      <c r="HHD305" s="22"/>
      <c r="HHE305" s="22"/>
      <c r="HHF305" s="22"/>
      <c r="HHG305" s="22"/>
      <c r="HHH305" s="22"/>
      <c r="HHI305" s="22"/>
      <c r="HHJ305" s="22"/>
      <c r="HHK305" s="22"/>
      <c r="HHL305" s="22"/>
      <c r="HHM305" s="22"/>
      <c r="HHN305" s="22"/>
      <c r="HHO305" s="22"/>
      <c r="HHP305" s="22"/>
      <c r="HHQ305" s="22"/>
      <c r="HHR305" s="22"/>
      <c r="HHS305" s="22"/>
      <c r="HHT305" s="22"/>
      <c r="HHU305" s="22"/>
      <c r="HHV305" s="22"/>
      <c r="HHW305" s="22"/>
      <c r="HHX305" s="22"/>
      <c r="HHY305" s="22"/>
      <c r="HHZ305" s="22"/>
      <c r="HIA305" s="22"/>
      <c r="HIB305" s="22"/>
      <c r="HIC305" s="22"/>
      <c r="HID305" s="22"/>
      <c r="HIE305" s="22"/>
      <c r="HIF305" s="22"/>
      <c r="HIG305" s="22"/>
      <c r="HIH305" s="22"/>
      <c r="HII305" s="22"/>
      <c r="HIJ305" s="22"/>
      <c r="HIK305" s="22"/>
      <c r="HIL305" s="22"/>
      <c r="HIM305" s="22"/>
      <c r="HIN305" s="22"/>
      <c r="HIO305" s="22"/>
      <c r="HIP305" s="22"/>
      <c r="HIQ305" s="22"/>
      <c r="HIR305" s="22"/>
      <c r="HIS305" s="22"/>
      <c r="HIT305" s="22"/>
      <c r="HIU305" s="22"/>
      <c r="HIV305" s="22"/>
      <c r="HIW305" s="22"/>
      <c r="HIX305" s="22"/>
      <c r="HIY305" s="22"/>
      <c r="HIZ305" s="22"/>
      <c r="HJA305" s="22"/>
      <c r="HJB305" s="22"/>
      <c r="HJC305" s="22"/>
      <c r="HJD305" s="22"/>
      <c r="HJE305" s="22"/>
      <c r="HJF305" s="22"/>
      <c r="HJG305" s="22"/>
      <c r="HJH305" s="22"/>
      <c r="HJI305" s="22"/>
      <c r="HJJ305" s="22"/>
      <c r="HJK305" s="22"/>
      <c r="HJL305" s="22"/>
      <c r="HJM305" s="22"/>
      <c r="HJN305" s="22"/>
      <c r="HJO305" s="22"/>
      <c r="HJP305" s="22"/>
      <c r="HJQ305" s="22"/>
      <c r="HJR305" s="22"/>
      <c r="HJS305" s="22"/>
      <c r="HJT305" s="22"/>
      <c r="HJU305" s="22"/>
      <c r="HJV305" s="22"/>
      <c r="HJW305" s="22"/>
      <c r="HJX305" s="22"/>
      <c r="HJY305" s="22"/>
      <c r="HJZ305" s="22"/>
      <c r="HKA305" s="22"/>
      <c r="HKB305" s="22"/>
      <c r="HKC305" s="22"/>
      <c r="HKD305" s="22"/>
      <c r="HKE305" s="22"/>
      <c r="HKF305" s="22"/>
      <c r="HKG305" s="22"/>
      <c r="HKH305" s="22"/>
      <c r="HKI305" s="22"/>
      <c r="HKJ305" s="22"/>
      <c r="HKK305" s="22"/>
      <c r="HKL305" s="22"/>
      <c r="HKM305" s="22"/>
      <c r="HKN305" s="22"/>
      <c r="HKO305" s="22"/>
      <c r="HKP305" s="22"/>
      <c r="HKQ305" s="22"/>
      <c r="HKR305" s="22"/>
      <c r="HKS305" s="22"/>
      <c r="HKT305" s="22"/>
      <c r="HKU305" s="22"/>
      <c r="HKV305" s="22"/>
      <c r="HKW305" s="22"/>
      <c r="HKX305" s="22"/>
      <c r="HKY305" s="22"/>
      <c r="HKZ305" s="22"/>
      <c r="HLA305" s="22"/>
      <c r="HLB305" s="22"/>
      <c r="HLC305" s="22"/>
      <c r="HLD305" s="22"/>
      <c r="HLE305" s="22"/>
      <c r="HLF305" s="22"/>
      <c r="HLG305" s="22"/>
      <c r="HLH305" s="22"/>
      <c r="HLI305" s="22"/>
      <c r="HLJ305" s="22"/>
      <c r="HLK305" s="22"/>
      <c r="HLL305" s="22"/>
      <c r="HLM305" s="22"/>
      <c r="HLN305" s="22"/>
      <c r="HLO305" s="22"/>
      <c r="HLP305" s="22"/>
      <c r="HLQ305" s="22"/>
      <c r="HLR305" s="22"/>
      <c r="HLS305" s="22"/>
      <c r="HLT305" s="22"/>
      <c r="HLU305" s="22"/>
      <c r="HLV305" s="22"/>
      <c r="HLW305" s="22"/>
      <c r="HLX305" s="22"/>
      <c r="HLY305" s="22"/>
      <c r="HLZ305" s="22"/>
      <c r="HMA305" s="22"/>
      <c r="HMB305" s="22"/>
      <c r="HMC305" s="22"/>
      <c r="HMD305" s="22"/>
      <c r="HME305" s="22"/>
      <c r="HMF305" s="22"/>
      <c r="HMG305" s="22"/>
      <c r="HMH305" s="22"/>
      <c r="HMI305" s="22"/>
      <c r="HMJ305" s="22"/>
      <c r="HMK305" s="22"/>
      <c r="HML305" s="22"/>
      <c r="HMM305" s="22"/>
      <c r="HMN305" s="22"/>
      <c r="HMO305" s="22"/>
      <c r="HMP305" s="22"/>
      <c r="HMQ305" s="22"/>
      <c r="HMR305" s="22"/>
      <c r="HMS305" s="22"/>
      <c r="HMT305" s="22"/>
      <c r="HMU305" s="22"/>
      <c r="HMV305" s="22"/>
      <c r="HMW305" s="22"/>
      <c r="HMX305" s="22"/>
      <c r="HMY305" s="22"/>
      <c r="HMZ305" s="22"/>
      <c r="HNA305" s="22"/>
      <c r="HNB305" s="22"/>
      <c r="HNC305" s="22"/>
      <c r="HND305" s="22"/>
      <c r="HNE305" s="22"/>
      <c r="HNF305" s="22"/>
      <c r="HNG305" s="22"/>
      <c r="HNH305" s="22"/>
      <c r="HNI305" s="22"/>
      <c r="HNJ305" s="22"/>
      <c r="HNK305" s="22"/>
      <c r="HNL305" s="22"/>
      <c r="HNM305" s="22"/>
      <c r="HNN305" s="22"/>
      <c r="HNO305" s="22"/>
      <c r="HNP305" s="22"/>
      <c r="HNQ305" s="22"/>
      <c r="HNR305" s="22"/>
      <c r="HNS305" s="22"/>
      <c r="HNT305" s="22"/>
      <c r="HNU305" s="22"/>
      <c r="HNV305" s="22"/>
      <c r="HNW305" s="22"/>
      <c r="HNX305" s="22"/>
      <c r="HNY305" s="22"/>
      <c r="HNZ305" s="22"/>
      <c r="HOA305" s="22"/>
      <c r="HOB305" s="22"/>
      <c r="HOC305" s="22"/>
      <c r="HOD305" s="22"/>
      <c r="HOE305" s="22"/>
      <c r="HOF305" s="22"/>
      <c r="HOG305" s="22"/>
      <c r="HOH305" s="22"/>
      <c r="HOI305" s="22"/>
      <c r="HOJ305" s="22"/>
      <c r="HOK305" s="22"/>
      <c r="HOL305" s="22"/>
      <c r="HOM305" s="22"/>
      <c r="HON305" s="22"/>
      <c r="HOO305" s="22"/>
      <c r="HOP305" s="22"/>
      <c r="HOQ305" s="22"/>
      <c r="HOR305" s="22"/>
      <c r="HOS305" s="22"/>
      <c r="HOT305" s="22"/>
      <c r="HOU305" s="22"/>
      <c r="HOV305" s="22"/>
      <c r="HOW305" s="22"/>
      <c r="HOX305" s="22"/>
      <c r="HOY305" s="22"/>
      <c r="HOZ305" s="22"/>
      <c r="HPA305" s="22"/>
      <c r="HPB305" s="22"/>
      <c r="HPC305" s="22"/>
      <c r="HPD305" s="22"/>
      <c r="HPE305" s="22"/>
      <c r="HPF305" s="22"/>
      <c r="HPG305" s="22"/>
      <c r="HPH305" s="22"/>
      <c r="HPI305" s="22"/>
      <c r="HPJ305" s="22"/>
      <c r="HPK305" s="22"/>
      <c r="HPL305" s="22"/>
      <c r="HPM305" s="22"/>
      <c r="HPN305" s="22"/>
      <c r="HPO305" s="22"/>
      <c r="HPP305" s="22"/>
      <c r="HPQ305" s="22"/>
      <c r="HPR305" s="22"/>
      <c r="HPS305" s="22"/>
      <c r="HPT305" s="22"/>
      <c r="HPU305" s="22"/>
      <c r="HPV305" s="22"/>
      <c r="HPW305" s="22"/>
      <c r="HPX305" s="22"/>
      <c r="HPY305" s="22"/>
      <c r="HPZ305" s="22"/>
      <c r="HQA305" s="22"/>
      <c r="HQB305" s="22"/>
      <c r="HQC305" s="22"/>
      <c r="HQD305" s="22"/>
      <c r="HQE305" s="22"/>
      <c r="HQF305" s="22"/>
      <c r="HQG305" s="22"/>
      <c r="HQH305" s="22"/>
      <c r="HQI305" s="22"/>
      <c r="HQJ305" s="22"/>
      <c r="HQK305" s="22"/>
      <c r="HQL305" s="22"/>
      <c r="HQM305" s="22"/>
      <c r="HQN305" s="22"/>
      <c r="HQO305" s="22"/>
      <c r="HQP305" s="22"/>
      <c r="HQQ305" s="22"/>
      <c r="HQR305" s="22"/>
      <c r="HQS305" s="22"/>
      <c r="HQT305" s="22"/>
      <c r="HQU305" s="22"/>
      <c r="HQV305" s="22"/>
      <c r="HQW305" s="22"/>
      <c r="HQX305" s="22"/>
      <c r="HQY305" s="22"/>
      <c r="HQZ305" s="22"/>
      <c r="HRA305" s="22"/>
      <c r="HRB305" s="22"/>
      <c r="HRC305" s="22"/>
      <c r="HRD305" s="22"/>
      <c r="HRE305" s="22"/>
      <c r="HRF305" s="22"/>
      <c r="HRG305" s="22"/>
      <c r="HRH305" s="22"/>
      <c r="HRI305" s="22"/>
      <c r="HRJ305" s="22"/>
      <c r="HRK305" s="22"/>
      <c r="HRL305" s="22"/>
      <c r="HRM305" s="22"/>
      <c r="HRN305" s="22"/>
      <c r="HRO305" s="22"/>
      <c r="HRP305" s="22"/>
      <c r="HRQ305" s="22"/>
      <c r="HRR305" s="22"/>
      <c r="HRS305" s="22"/>
      <c r="HRT305" s="22"/>
      <c r="HRU305" s="22"/>
      <c r="HRV305" s="22"/>
      <c r="HRW305" s="22"/>
      <c r="HRX305" s="22"/>
      <c r="HRY305" s="22"/>
      <c r="HRZ305" s="22"/>
      <c r="HSA305" s="22"/>
      <c r="HSB305" s="22"/>
      <c r="HSC305" s="22"/>
      <c r="HSD305" s="22"/>
      <c r="HSE305" s="22"/>
      <c r="HSF305" s="22"/>
      <c r="HSG305" s="22"/>
      <c r="HSH305" s="22"/>
      <c r="HSI305" s="22"/>
      <c r="HSJ305" s="22"/>
      <c r="HSK305" s="22"/>
      <c r="HSL305" s="22"/>
      <c r="HSM305" s="22"/>
      <c r="HSN305" s="22"/>
      <c r="HSO305" s="22"/>
      <c r="HSP305" s="22"/>
      <c r="HSQ305" s="22"/>
      <c r="HSR305" s="22"/>
      <c r="HSS305" s="22"/>
      <c r="HST305" s="22"/>
      <c r="HSU305" s="22"/>
      <c r="HSV305" s="22"/>
      <c r="HSW305" s="22"/>
      <c r="HSX305" s="22"/>
      <c r="HSY305" s="22"/>
      <c r="HSZ305" s="22"/>
      <c r="HTA305" s="22"/>
      <c r="HTB305" s="22"/>
      <c r="HTC305" s="22"/>
      <c r="HTD305" s="22"/>
      <c r="HTE305" s="22"/>
      <c r="HTF305" s="22"/>
      <c r="HTG305" s="22"/>
      <c r="HTH305" s="22"/>
      <c r="HTI305" s="22"/>
      <c r="HTJ305" s="22"/>
      <c r="HTK305" s="22"/>
      <c r="HTL305" s="22"/>
      <c r="HTM305" s="22"/>
      <c r="HTN305" s="22"/>
      <c r="HTO305" s="22"/>
      <c r="HTP305" s="22"/>
      <c r="HTQ305" s="22"/>
      <c r="HTR305" s="22"/>
      <c r="HTS305" s="22"/>
      <c r="HTT305" s="22"/>
      <c r="HTU305" s="22"/>
      <c r="HTV305" s="22"/>
      <c r="HTW305" s="22"/>
      <c r="HTX305" s="22"/>
      <c r="HTY305" s="22"/>
      <c r="HTZ305" s="22"/>
      <c r="HUA305" s="22"/>
      <c r="HUB305" s="22"/>
      <c r="HUC305" s="22"/>
      <c r="HUD305" s="22"/>
      <c r="HUE305" s="22"/>
      <c r="HUF305" s="22"/>
      <c r="HUG305" s="22"/>
      <c r="HUH305" s="22"/>
      <c r="HUI305" s="22"/>
      <c r="HUJ305" s="22"/>
      <c r="HUK305" s="22"/>
      <c r="HUL305" s="22"/>
      <c r="HUM305" s="22"/>
      <c r="HUN305" s="22"/>
      <c r="HUO305" s="22"/>
      <c r="HUP305" s="22"/>
      <c r="HUQ305" s="22"/>
      <c r="HUR305" s="22"/>
      <c r="HUS305" s="22"/>
      <c r="HUT305" s="22"/>
      <c r="HUU305" s="22"/>
      <c r="HUV305" s="22"/>
      <c r="HUW305" s="22"/>
      <c r="HUX305" s="22"/>
      <c r="HUY305" s="22"/>
      <c r="HUZ305" s="22"/>
      <c r="HVA305" s="22"/>
      <c r="HVB305" s="22"/>
      <c r="HVC305" s="22"/>
      <c r="HVD305" s="22"/>
      <c r="HVE305" s="22"/>
      <c r="HVF305" s="22"/>
      <c r="HVG305" s="22"/>
      <c r="HVH305" s="22"/>
      <c r="HVI305" s="22"/>
      <c r="HVJ305" s="22"/>
      <c r="HVK305" s="22"/>
      <c r="HVL305" s="22"/>
      <c r="HVM305" s="22"/>
      <c r="HVN305" s="22"/>
      <c r="HVO305" s="22"/>
      <c r="HVP305" s="22"/>
      <c r="HVQ305" s="22"/>
      <c r="HVR305" s="22"/>
      <c r="HVS305" s="22"/>
      <c r="HVT305" s="22"/>
      <c r="HVU305" s="22"/>
      <c r="HVV305" s="22"/>
      <c r="HVW305" s="22"/>
      <c r="HVX305" s="22"/>
      <c r="HVY305" s="22"/>
      <c r="HVZ305" s="22"/>
      <c r="HWA305" s="22"/>
      <c r="HWB305" s="22"/>
      <c r="HWC305" s="22"/>
      <c r="HWD305" s="22"/>
      <c r="HWE305" s="22"/>
      <c r="HWF305" s="22"/>
      <c r="HWG305" s="22"/>
      <c r="HWH305" s="22"/>
      <c r="HWI305" s="22"/>
      <c r="HWJ305" s="22"/>
      <c r="HWK305" s="22"/>
      <c r="HWL305" s="22"/>
      <c r="HWM305" s="22"/>
      <c r="HWN305" s="22"/>
      <c r="HWO305" s="22"/>
      <c r="HWP305" s="22"/>
      <c r="HWQ305" s="22"/>
      <c r="HWR305" s="22"/>
      <c r="HWS305" s="22"/>
      <c r="HWT305" s="22"/>
      <c r="HWU305" s="22"/>
      <c r="HWV305" s="22"/>
      <c r="HWW305" s="22"/>
      <c r="HWX305" s="22"/>
      <c r="HWY305" s="22"/>
      <c r="HWZ305" s="22"/>
      <c r="HXA305" s="22"/>
      <c r="HXB305" s="22"/>
      <c r="HXC305" s="22"/>
      <c r="HXD305" s="22"/>
      <c r="HXE305" s="22"/>
      <c r="HXF305" s="22"/>
      <c r="HXG305" s="22"/>
      <c r="HXH305" s="22"/>
      <c r="HXI305" s="22"/>
      <c r="HXJ305" s="22"/>
      <c r="HXK305" s="22"/>
      <c r="HXL305" s="22"/>
      <c r="HXM305" s="22"/>
      <c r="HXN305" s="22"/>
      <c r="HXO305" s="22"/>
      <c r="HXP305" s="22"/>
      <c r="HXQ305" s="22"/>
      <c r="HXR305" s="22"/>
      <c r="HXS305" s="22"/>
      <c r="HXT305" s="22"/>
      <c r="HXU305" s="22"/>
      <c r="HXV305" s="22"/>
      <c r="HXW305" s="22"/>
      <c r="HXX305" s="22"/>
      <c r="HXY305" s="22"/>
      <c r="HXZ305" s="22"/>
      <c r="HYA305" s="22"/>
      <c r="HYB305" s="22"/>
      <c r="HYC305" s="22"/>
      <c r="HYD305" s="22"/>
      <c r="HYE305" s="22"/>
      <c r="HYF305" s="22"/>
      <c r="HYG305" s="22"/>
      <c r="HYH305" s="22"/>
      <c r="HYI305" s="22"/>
      <c r="HYJ305" s="22"/>
      <c r="HYK305" s="22"/>
      <c r="HYL305" s="22"/>
      <c r="HYM305" s="22"/>
      <c r="HYN305" s="22"/>
      <c r="HYO305" s="22"/>
      <c r="HYP305" s="22"/>
      <c r="HYQ305" s="22"/>
      <c r="HYR305" s="22"/>
      <c r="HYS305" s="22"/>
      <c r="HYT305" s="22"/>
      <c r="HYU305" s="22"/>
      <c r="HYV305" s="22"/>
      <c r="HYW305" s="22"/>
      <c r="HYX305" s="22"/>
      <c r="HYY305" s="22"/>
      <c r="HYZ305" s="22"/>
      <c r="HZA305" s="22"/>
      <c r="HZB305" s="22"/>
      <c r="HZC305" s="22"/>
      <c r="HZD305" s="22"/>
      <c r="HZE305" s="22"/>
      <c r="HZF305" s="22"/>
      <c r="HZG305" s="22"/>
      <c r="HZH305" s="22"/>
      <c r="HZI305" s="22"/>
      <c r="HZJ305" s="22"/>
      <c r="HZK305" s="22"/>
      <c r="HZL305" s="22"/>
      <c r="HZM305" s="22"/>
      <c r="HZN305" s="22"/>
      <c r="HZO305" s="22"/>
      <c r="HZP305" s="22"/>
      <c r="HZQ305" s="22"/>
      <c r="HZR305" s="22"/>
      <c r="HZS305" s="22"/>
      <c r="HZT305" s="22"/>
      <c r="HZU305" s="22"/>
      <c r="HZV305" s="22"/>
      <c r="HZW305" s="22"/>
      <c r="HZX305" s="22"/>
      <c r="HZY305" s="22"/>
      <c r="HZZ305" s="22"/>
      <c r="IAA305" s="22"/>
      <c r="IAB305" s="22"/>
      <c r="IAC305" s="22"/>
      <c r="IAD305" s="22"/>
      <c r="IAE305" s="22"/>
      <c r="IAF305" s="22"/>
      <c r="IAG305" s="22"/>
      <c r="IAH305" s="22"/>
      <c r="IAI305" s="22"/>
      <c r="IAJ305" s="22"/>
      <c r="IAK305" s="22"/>
      <c r="IAL305" s="22"/>
      <c r="IAM305" s="22"/>
      <c r="IAN305" s="22"/>
      <c r="IAO305" s="22"/>
      <c r="IAP305" s="22"/>
      <c r="IAQ305" s="22"/>
      <c r="IAR305" s="22"/>
      <c r="IAS305" s="22"/>
      <c r="IAT305" s="22"/>
      <c r="IAU305" s="22"/>
      <c r="IAV305" s="22"/>
      <c r="IAW305" s="22"/>
      <c r="IAX305" s="22"/>
      <c r="IAY305" s="22"/>
      <c r="IAZ305" s="22"/>
      <c r="IBA305" s="22"/>
      <c r="IBB305" s="22"/>
      <c r="IBC305" s="22"/>
      <c r="IBD305" s="22"/>
      <c r="IBE305" s="22"/>
      <c r="IBF305" s="22"/>
      <c r="IBG305" s="22"/>
      <c r="IBH305" s="22"/>
      <c r="IBI305" s="22"/>
      <c r="IBJ305" s="22"/>
      <c r="IBK305" s="22"/>
      <c r="IBL305" s="22"/>
      <c r="IBM305" s="22"/>
      <c r="IBN305" s="22"/>
      <c r="IBO305" s="22"/>
      <c r="IBP305" s="22"/>
      <c r="IBQ305" s="22"/>
      <c r="IBR305" s="22"/>
      <c r="IBS305" s="22"/>
      <c r="IBT305" s="22"/>
      <c r="IBU305" s="22"/>
      <c r="IBV305" s="22"/>
      <c r="IBW305" s="22"/>
      <c r="IBX305" s="22"/>
      <c r="IBY305" s="22"/>
      <c r="IBZ305" s="22"/>
      <c r="ICA305" s="22"/>
      <c r="ICB305" s="22"/>
      <c r="ICC305" s="22"/>
      <c r="ICD305" s="22"/>
      <c r="ICE305" s="22"/>
      <c r="ICF305" s="22"/>
      <c r="ICG305" s="22"/>
      <c r="ICH305" s="22"/>
      <c r="ICI305" s="22"/>
      <c r="ICJ305" s="22"/>
      <c r="ICK305" s="22"/>
      <c r="ICL305" s="22"/>
      <c r="ICM305" s="22"/>
      <c r="ICN305" s="22"/>
      <c r="ICO305" s="22"/>
      <c r="ICP305" s="22"/>
      <c r="ICQ305" s="22"/>
      <c r="ICR305" s="22"/>
      <c r="ICS305" s="22"/>
      <c r="ICT305" s="22"/>
      <c r="ICU305" s="22"/>
      <c r="ICV305" s="22"/>
      <c r="ICW305" s="22"/>
      <c r="ICX305" s="22"/>
      <c r="ICY305" s="22"/>
      <c r="ICZ305" s="22"/>
      <c r="IDA305" s="22"/>
      <c r="IDB305" s="22"/>
      <c r="IDC305" s="22"/>
      <c r="IDD305" s="22"/>
      <c r="IDE305" s="22"/>
      <c r="IDF305" s="22"/>
      <c r="IDG305" s="22"/>
      <c r="IDH305" s="22"/>
      <c r="IDI305" s="22"/>
      <c r="IDJ305" s="22"/>
      <c r="IDK305" s="22"/>
      <c r="IDL305" s="22"/>
      <c r="IDM305" s="22"/>
      <c r="IDN305" s="22"/>
      <c r="IDO305" s="22"/>
      <c r="IDP305" s="22"/>
      <c r="IDQ305" s="22"/>
      <c r="IDR305" s="22"/>
      <c r="IDS305" s="22"/>
      <c r="IDT305" s="22"/>
      <c r="IDU305" s="22"/>
      <c r="IDV305" s="22"/>
      <c r="IDW305" s="22"/>
      <c r="IDX305" s="22"/>
      <c r="IDY305" s="22"/>
      <c r="IDZ305" s="22"/>
      <c r="IEA305" s="22"/>
      <c r="IEB305" s="22"/>
      <c r="IEC305" s="22"/>
      <c r="IED305" s="22"/>
      <c r="IEE305" s="22"/>
      <c r="IEF305" s="22"/>
      <c r="IEG305" s="22"/>
      <c r="IEH305" s="22"/>
      <c r="IEI305" s="22"/>
      <c r="IEJ305" s="22"/>
      <c r="IEK305" s="22"/>
      <c r="IEL305" s="22"/>
      <c r="IEM305" s="22"/>
      <c r="IEN305" s="22"/>
      <c r="IEO305" s="22"/>
      <c r="IEP305" s="22"/>
      <c r="IEQ305" s="22"/>
      <c r="IER305" s="22"/>
      <c r="IES305" s="22"/>
      <c r="IET305" s="22"/>
      <c r="IEU305" s="22"/>
      <c r="IEV305" s="22"/>
      <c r="IEW305" s="22"/>
      <c r="IEX305" s="22"/>
      <c r="IEY305" s="22"/>
      <c r="IEZ305" s="22"/>
      <c r="IFA305" s="22"/>
      <c r="IFB305" s="22"/>
      <c r="IFC305" s="22"/>
      <c r="IFD305" s="22"/>
      <c r="IFE305" s="22"/>
      <c r="IFF305" s="22"/>
      <c r="IFG305" s="22"/>
      <c r="IFH305" s="22"/>
      <c r="IFI305" s="22"/>
      <c r="IFJ305" s="22"/>
      <c r="IFK305" s="22"/>
      <c r="IFL305" s="22"/>
      <c r="IFM305" s="22"/>
      <c r="IFN305" s="22"/>
      <c r="IFO305" s="22"/>
      <c r="IFP305" s="22"/>
      <c r="IFQ305" s="22"/>
      <c r="IFR305" s="22"/>
      <c r="IFS305" s="22"/>
      <c r="IFT305" s="22"/>
      <c r="IFU305" s="22"/>
      <c r="IFV305" s="22"/>
      <c r="IFW305" s="22"/>
      <c r="IFX305" s="22"/>
      <c r="IFY305" s="22"/>
      <c r="IFZ305" s="22"/>
      <c r="IGA305" s="22"/>
      <c r="IGB305" s="22"/>
      <c r="IGC305" s="22"/>
      <c r="IGD305" s="22"/>
      <c r="IGE305" s="22"/>
      <c r="IGF305" s="22"/>
      <c r="IGG305" s="22"/>
      <c r="IGH305" s="22"/>
      <c r="IGI305" s="22"/>
      <c r="IGJ305" s="22"/>
      <c r="IGK305" s="22"/>
      <c r="IGL305" s="22"/>
      <c r="IGM305" s="22"/>
      <c r="IGN305" s="22"/>
      <c r="IGO305" s="22"/>
      <c r="IGP305" s="22"/>
      <c r="IGQ305" s="22"/>
      <c r="IGR305" s="22"/>
      <c r="IGS305" s="22"/>
      <c r="IGT305" s="22"/>
      <c r="IGU305" s="22"/>
      <c r="IGV305" s="22"/>
      <c r="IGW305" s="22"/>
      <c r="IGX305" s="22"/>
      <c r="IGY305" s="22"/>
      <c r="IGZ305" s="22"/>
      <c r="IHA305" s="22"/>
      <c r="IHB305" s="22"/>
      <c r="IHC305" s="22"/>
      <c r="IHD305" s="22"/>
      <c r="IHE305" s="22"/>
      <c r="IHF305" s="22"/>
      <c r="IHG305" s="22"/>
      <c r="IHH305" s="22"/>
      <c r="IHI305" s="22"/>
      <c r="IHJ305" s="22"/>
      <c r="IHK305" s="22"/>
      <c r="IHL305" s="22"/>
      <c r="IHM305" s="22"/>
      <c r="IHN305" s="22"/>
      <c r="IHO305" s="22"/>
      <c r="IHP305" s="22"/>
      <c r="IHQ305" s="22"/>
      <c r="IHR305" s="22"/>
      <c r="IHS305" s="22"/>
      <c r="IHT305" s="22"/>
      <c r="IHU305" s="22"/>
      <c r="IHV305" s="22"/>
      <c r="IHW305" s="22"/>
      <c r="IHX305" s="22"/>
      <c r="IHY305" s="22"/>
      <c r="IHZ305" s="22"/>
      <c r="IIA305" s="22"/>
      <c r="IIB305" s="22"/>
      <c r="IIC305" s="22"/>
      <c r="IID305" s="22"/>
      <c r="IIE305" s="22"/>
      <c r="IIF305" s="22"/>
      <c r="IIG305" s="22"/>
      <c r="IIH305" s="22"/>
      <c r="III305" s="22"/>
      <c r="IIJ305" s="22"/>
      <c r="IIK305" s="22"/>
      <c r="IIL305" s="22"/>
      <c r="IIM305" s="22"/>
      <c r="IIN305" s="22"/>
      <c r="IIO305" s="22"/>
      <c r="IIP305" s="22"/>
      <c r="IIQ305" s="22"/>
      <c r="IIR305" s="22"/>
      <c r="IIS305" s="22"/>
      <c r="IIT305" s="22"/>
      <c r="IIU305" s="22"/>
      <c r="IIV305" s="22"/>
      <c r="IIW305" s="22"/>
      <c r="IIX305" s="22"/>
      <c r="IIY305" s="22"/>
      <c r="IIZ305" s="22"/>
      <c r="IJA305" s="22"/>
      <c r="IJB305" s="22"/>
      <c r="IJC305" s="22"/>
      <c r="IJD305" s="22"/>
      <c r="IJE305" s="22"/>
      <c r="IJF305" s="22"/>
      <c r="IJG305" s="22"/>
      <c r="IJH305" s="22"/>
      <c r="IJI305" s="22"/>
      <c r="IJJ305" s="22"/>
      <c r="IJK305" s="22"/>
      <c r="IJL305" s="22"/>
      <c r="IJM305" s="22"/>
      <c r="IJN305" s="22"/>
      <c r="IJO305" s="22"/>
      <c r="IJP305" s="22"/>
      <c r="IJQ305" s="22"/>
      <c r="IJR305" s="22"/>
      <c r="IJS305" s="22"/>
      <c r="IJT305" s="22"/>
      <c r="IJU305" s="22"/>
      <c r="IJV305" s="22"/>
      <c r="IJW305" s="22"/>
      <c r="IJX305" s="22"/>
      <c r="IJY305" s="22"/>
      <c r="IJZ305" s="22"/>
      <c r="IKA305" s="22"/>
      <c r="IKB305" s="22"/>
      <c r="IKC305" s="22"/>
      <c r="IKD305" s="22"/>
      <c r="IKE305" s="22"/>
      <c r="IKF305" s="22"/>
      <c r="IKG305" s="22"/>
      <c r="IKH305" s="22"/>
      <c r="IKI305" s="22"/>
      <c r="IKJ305" s="22"/>
      <c r="IKK305" s="22"/>
      <c r="IKL305" s="22"/>
      <c r="IKM305" s="22"/>
      <c r="IKN305" s="22"/>
      <c r="IKO305" s="22"/>
      <c r="IKP305" s="22"/>
      <c r="IKQ305" s="22"/>
      <c r="IKR305" s="22"/>
      <c r="IKS305" s="22"/>
      <c r="IKT305" s="22"/>
      <c r="IKU305" s="22"/>
      <c r="IKV305" s="22"/>
      <c r="IKW305" s="22"/>
      <c r="IKX305" s="22"/>
      <c r="IKY305" s="22"/>
      <c r="IKZ305" s="22"/>
      <c r="ILA305" s="22"/>
      <c r="ILB305" s="22"/>
      <c r="ILC305" s="22"/>
      <c r="ILD305" s="22"/>
      <c r="ILE305" s="22"/>
      <c r="ILF305" s="22"/>
      <c r="ILG305" s="22"/>
      <c r="ILH305" s="22"/>
      <c r="ILI305" s="22"/>
      <c r="ILJ305" s="22"/>
      <c r="ILK305" s="22"/>
      <c r="ILL305" s="22"/>
      <c r="ILM305" s="22"/>
      <c r="ILN305" s="22"/>
      <c r="ILO305" s="22"/>
      <c r="ILP305" s="22"/>
      <c r="ILQ305" s="22"/>
      <c r="ILR305" s="22"/>
      <c r="ILS305" s="22"/>
      <c r="ILT305" s="22"/>
      <c r="ILU305" s="22"/>
      <c r="ILV305" s="22"/>
      <c r="ILW305" s="22"/>
      <c r="ILX305" s="22"/>
      <c r="ILY305" s="22"/>
      <c r="ILZ305" s="22"/>
      <c r="IMA305" s="22"/>
      <c r="IMB305" s="22"/>
      <c r="IMC305" s="22"/>
      <c r="IMD305" s="22"/>
      <c r="IME305" s="22"/>
      <c r="IMF305" s="22"/>
      <c r="IMG305" s="22"/>
      <c r="IMH305" s="22"/>
      <c r="IMI305" s="22"/>
      <c r="IMJ305" s="22"/>
      <c r="IMK305" s="22"/>
      <c r="IML305" s="22"/>
      <c r="IMM305" s="22"/>
      <c r="IMN305" s="22"/>
      <c r="IMO305" s="22"/>
      <c r="IMP305" s="22"/>
      <c r="IMQ305" s="22"/>
      <c r="IMR305" s="22"/>
      <c r="IMS305" s="22"/>
      <c r="IMT305" s="22"/>
      <c r="IMU305" s="22"/>
      <c r="IMV305" s="22"/>
      <c r="IMW305" s="22"/>
      <c r="IMX305" s="22"/>
      <c r="IMY305" s="22"/>
      <c r="IMZ305" s="22"/>
      <c r="INA305" s="22"/>
      <c r="INB305" s="22"/>
      <c r="INC305" s="22"/>
      <c r="IND305" s="22"/>
      <c r="INE305" s="22"/>
      <c r="INF305" s="22"/>
      <c r="ING305" s="22"/>
      <c r="INH305" s="22"/>
      <c r="INI305" s="22"/>
      <c r="INJ305" s="22"/>
      <c r="INK305" s="22"/>
      <c r="INL305" s="22"/>
      <c r="INM305" s="22"/>
      <c r="INN305" s="22"/>
      <c r="INO305" s="22"/>
      <c r="INP305" s="22"/>
      <c r="INQ305" s="22"/>
      <c r="INR305" s="22"/>
      <c r="INS305" s="22"/>
      <c r="INT305" s="22"/>
      <c r="INU305" s="22"/>
      <c r="INV305" s="22"/>
      <c r="INW305" s="22"/>
      <c r="INX305" s="22"/>
      <c r="INY305" s="22"/>
      <c r="INZ305" s="22"/>
      <c r="IOA305" s="22"/>
      <c r="IOB305" s="22"/>
      <c r="IOC305" s="22"/>
      <c r="IOD305" s="22"/>
      <c r="IOE305" s="22"/>
      <c r="IOF305" s="22"/>
      <c r="IOG305" s="22"/>
      <c r="IOH305" s="22"/>
      <c r="IOI305" s="22"/>
      <c r="IOJ305" s="22"/>
      <c r="IOK305" s="22"/>
      <c r="IOL305" s="22"/>
      <c r="IOM305" s="22"/>
      <c r="ION305" s="22"/>
      <c r="IOO305" s="22"/>
      <c r="IOP305" s="22"/>
      <c r="IOQ305" s="22"/>
      <c r="IOR305" s="22"/>
      <c r="IOS305" s="22"/>
      <c r="IOT305" s="22"/>
      <c r="IOU305" s="22"/>
      <c r="IOV305" s="22"/>
      <c r="IOW305" s="22"/>
      <c r="IOX305" s="22"/>
      <c r="IOY305" s="22"/>
      <c r="IOZ305" s="22"/>
      <c r="IPA305" s="22"/>
      <c r="IPB305" s="22"/>
      <c r="IPC305" s="22"/>
      <c r="IPD305" s="22"/>
      <c r="IPE305" s="22"/>
      <c r="IPF305" s="22"/>
      <c r="IPG305" s="22"/>
      <c r="IPH305" s="22"/>
      <c r="IPI305" s="22"/>
      <c r="IPJ305" s="22"/>
      <c r="IPK305" s="22"/>
      <c r="IPL305" s="22"/>
      <c r="IPM305" s="22"/>
      <c r="IPN305" s="22"/>
      <c r="IPO305" s="22"/>
      <c r="IPP305" s="22"/>
      <c r="IPQ305" s="22"/>
      <c r="IPR305" s="22"/>
      <c r="IPS305" s="22"/>
      <c r="IPT305" s="22"/>
      <c r="IPU305" s="22"/>
      <c r="IPV305" s="22"/>
      <c r="IPW305" s="22"/>
      <c r="IPX305" s="22"/>
      <c r="IPY305" s="22"/>
      <c r="IPZ305" s="22"/>
      <c r="IQA305" s="22"/>
      <c r="IQB305" s="22"/>
      <c r="IQC305" s="22"/>
      <c r="IQD305" s="22"/>
      <c r="IQE305" s="22"/>
      <c r="IQF305" s="22"/>
      <c r="IQG305" s="22"/>
      <c r="IQH305" s="22"/>
      <c r="IQI305" s="22"/>
      <c r="IQJ305" s="22"/>
      <c r="IQK305" s="22"/>
      <c r="IQL305" s="22"/>
      <c r="IQM305" s="22"/>
      <c r="IQN305" s="22"/>
      <c r="IQO305" s="22"/>
      <c r="IQP305" s="22"/>
      <c r="IQQ305" s="22"/>
      <c r="IQR305" s="22"/>
      <c r="IQS305" s="22"/>
      <c r="IQT305" s="22"/>
      <c r="IQU305" s="22"/>
      <c r="IQV305" s="22"/>
      <c r="IQW305" s="22"/>
      <c r="IQX305" s="22"/>
      <c r="IQY305" s="22"/>
      <c r="IQZ305" s="22"/>
      <c r="IRA305" s="22"/>
      <c r="IRB305" s="22"/>
      <c r="IRC305" s="22"/>
      <c r="IRD305" s="22"/>
      <c r="IRE305" s="22"/>
      <c r="IRF305" s="22"/>
      <c r="IRG305" s="22"/>
      <c r="IRH305" s="22"/>
      <c r="IRI305" s="22"/>
      <c r="IRJ305" s="22"/>
      <c r="IRK305" s="22"/>
      <c r="IRL305" s="22"/>
      <c r="IRM305" s="22"/>
      <c r="IRN305" s="22"/>
      <c r="IRO305" s="22"/>
      <c r="IRP305" s="22"/>
      <c r="IRQ305" s="22"/>
      <c r="IRR305" s="22"/>
      <c r="IRS305" s="22"/>
      <c r="IRT305" s="22"/>
      <c r="IRU305" s="22"/>
      <c r="IRV305" s="22"/>
      <c r="IRW305" s="22"/>
      <c r="IRX305" s="22"/>
      <c r="IRY305" s="22"/>
      <c r="IRZ305" s="22"/>
      <c r="ISA305" s="22"/>
      <c r="ISB305" s="22"/>
      <c r="ISC305" s="22"/>
      <c r="ISD305" s="22"/>
      <c r="ISE305" s="22"/>
      <c r="ISF305" s="22"/>
      <c r="ISG305" s="22"/>
      <c r="ISH305" s="22"/>
      <c r="ISI305" s="22"/>
      <c r="ISJ305" s="22"/>
      <c r="ISK305" s="22"/>
      <c r="ISL305" s="22"/>
      <c r="ISM305" s="22"/>
      <c r="ISN305" s="22"/>
      <c r="ISO305" s="22"/>
      <c r="ISP305" s="22"/>
      <c r="ISQ305" s="22"/>
      <c r="ISR305" s="22"/>
      <c r="ISS305" s="22"/>
      <c r="IST305" s="22"/>
      <c r="ISU305" s="22"/>
      <c r="ISV305" s="22"/>
      <c r="ISW305" s="22"/>
      <c r="ISX305" s="22"/>
      <c r="ISY305" s="22"/>
      <c r="ISZ305" s="22"/>
      <c r="ITA305" s="22"/>
      <c r="ITB305" s="22"/>
      <c r="ITC305" s="22"/>
      <c r="ITD305" s="22"/>
      <c r="ITE305" s="22"/>
      <c r="ITF305" s="22"/>
      <c r="ITG305" s="22"/>
      <c r="ITH305" s="22"/>
      <c r="ITI305" s="22"/>
      <c r="ITJ305" s="22"/>
      <c r="ITK305" s="22"/>
      <c r="ITL305" s="22"/>
      <c r="ITM305" s="22"/>
      <c r="ITN305" s="22"/>
      <c r="ITO305" s="22"/>
      <c r="ITP305" s="22"/>
      <c r="ITQ305" s="22"/>
      <c r="ITR305" s="22"/>
      <c r="ITS305" s="22"/>
      <c r="ITT305" s="22"/>
      <c r="ITU305" s="22"/>
      <c r="ITV305" s="22"/>
      <c r="ITW305" s="22"/>
      <c r="ITX305" s="22"/>
      <c r="ITY305" s="22"/>
      <c r="ITZ305" s="22"/>
      <c r="IUA305" s="22"/>
      <c r="IUB305" s="22"/>
      <c r="IUC305" s="22"/>
      <c r="IUD305" s="22"/>
      <c r="IUE305" s="22"/>
      <c r="IUF305" s="22"/>
      <c r="IUG305" s="22"/>
      <c r="IUH305" s="22"/>
      <c r="IUI305" s="22"/>
      <c r="IUJ305" s="22"/>
      <c r="IUK305" s="22"/>
      <c r="IUL305" s="22"/>
      <c r="IUM305" s="22"/>
      <c r="IUN305" s="22"/>
      <c r="IUO305" s="22"/>
      <c r="IUP305" s="22"/>
      <c r="IUQ305" s="22"/>
      <c r="IUR305" s="22"/>
      <c r="IUS305" s="22"/>
      <c r="IUT305" s="22"/>
      <c r="IUU305" s="22"/>
      <c r="IUV305" s="22"/>
      <c r="IUW305" s="22"/>
      <c r="IUX305" s="22"/>
      <c r="IUY305" s="22"/>
      <c r="IUZ305" s="22"/>
      <c r="IVA305" s="22"/>
      <c r="IVB305" s="22"/>
      <c r="IVC305" s="22"/>
      <c r="IVD305" s="22"/>
      <c r="IVE305" s="22"/>
      <c r="IVF305" s="22"/>
      <c r="IVG305" s="22"/>
      <c r="IVH305" s="22"/>
      <c r="IVI305" s="22"/>
      <c r="IVJ305" s="22"/>
      <c r="IVK305" s="22"/>
      <c r="IVL305" s="22"/>
      <c r="IVM305" s="22"/>
      <c r="IVN305" s="22"/>
      <c r="IVO305" s="22"/>
      <c r="IVP305" s="22"/>
      <c r="IVQ305" s="22"/>
      <c r="IVR305" s="22"/>
      <c r="IVS305" s="22"/>
      <c r="IVT305" s="22"/>
      <c r="IVU305" s="22"/>
      <c r="IVV305" s="22"/>
      <c r="IVW305" s="22"/>
      <c r="IVX305" s="22"/>
      <c r="IVY305" s="22"/>
      <c r="IVZ305" s="22"/>
      <c r="IWA305" s="22"/>
      <c r="IWB305" s="22"/>
      <c r="IWC305" s="22"/>
      <c r="IWD305" s="22"/>
      <c r="IWE305" s="22"/>
      <c r="IWF305" s="22"/>
      <c r="IWG305" s="22"/>
      <c r="IWH305" s="22"/>
      <c r="IWI305" s="22"/>
      <c r="IWJ305" s="22"/>
      <c r="IWK305" s="22"/>
      <c r="IWL305" s="22"/>
      <c r="IWM305" s="22"/>
      <c r="IWN305" s="22"/>
      <c r="IWO305" s="22"/>
      <c r="IWP305" s="22"/>
      <c r="IWQ305" s="22"/>
      <c r="IWR305" s="22"/>
      <c r="IWS305" s="22"/>
      <c r="IWT305" s="22"/>
      <c r="IWU305" s="22"/>
      <c r="IWV305" s="22"/>
      <c r="IWW305" s="22"/>
      <c r="IWX305" s="22"/>
      <c r="IWY305" s="22"/>
      <c r="IWZ305" s="22"/>
      <c r="IXA305" s="22"/>
      <c r="IXB305" s="22"/>
      <c r="IXC305" s="22"/>
      <c r="IXD305" s="22"/>
      <c r="IXE305" s="22"/>
      <c r="IXF305" s="22"/>
      <c r="IXG305" s="22"/>
      <c r="IXH305" s="22"/>
      <c r="IXI305" s="22"/>
      <c r="IXJ305" s="22"/>
      <c r="IXK305" s="22"/>
      <c r="IXL305" s="22"/>
      <c r="IXM305" s="22"/>
      <c r="IXN305" s="22"/>
      <c r="IXO305" s="22"/>
      <c r="IXP305" s="22"/>
      <c r="IXQ305" s="22"/>
      <c r="IXR305" s="22"/>
      <c r="IXS305" s="22"/>
      <c r="IXT305" s="22"/>
      <c r="IXU305" s="22"/>
      <c r="IXV305" s="22"/>
      <c r="IXW305" s="22"/>
      <c r="IXX305" s="22"/>
      <c r="IXY305" s="22"/>
      <c r="IXZ305" s="22"/>
      <c r="IYA305" s="22"/>
      <c r="IYB305" s="22"/>
      <c r="IYC305" s="22"/>
      <c r="IYD305" s="22"/>
      <c r="IYE305" s="22"/>
      <c r="IYF305" s="22"/>
      <c r="IYG305" s="22"/>
      <c r="IYH305" s="22"/>
      <c r="IYI305" s="22"/>
      <c r="IYJ305" s="22"/>
      <c r="IYK305" s="22"/>
      <c r="IYL305" s="22"/>
      <c r="IYM305" s="22"/>
      <c r="IYN305" s="22"/>
      <c r="IYO305" s="22"/>
      <c r="IYP305" s="22"/>
      <c r="IYQ305" s="22"/>
      <c r="IYR305" s="22"/>
      <c r="IYS305" s="22"/>
      <c r="IYT305" s="22"/>
      <c r="IYU305" s="22"/>
      <c r="IYV305" s="22"/>
      <c r="IYW305" s="22"/>
      <c r="IYX305" s="22"/>
      <c r="IYY305" s="22"/>
      <c r="IYZ305" s="22"/>
      <c r="IZA305" s="22"/>
      <c r="IZB305" s="22"/>
      <c r="IZC305" s="22"/>
      <c r="IZD305" s="22"/>
      <c r="IZE305" s="22"/>
      <c r="IZF305" s="22"/>
      <c r="IZG305" s="22"/>
      <c r="IZH305" s="22"/>
      <c r="IZI305" s="22"/>
      <c r="IZJ305" s="22"/>
      <c r="IZK305" s="22"/>
      <c r="IZL305" s="22"/>
      <c r="IZM305" s="22"/>
      <c r="IZN305" s="22"/>
      <c r="IZO305" s="22"/>
      <c r="IZP305" s="22"/>
      <c r="IZQ305" s="22"/>
      <c r="IZR305" s="22"/>
      <c r="IZS305" s="22"/>
      <c r="IZT305" s="22"/>
      <c r="IZU305" s="22"/>
      <c r="IZV305" s="22"/>
      <c r="IZW305" s="22"/>
      <c r="IZX305" s="22"/>
      <c r="IZY305" s="22"/>
      <c r="IZZ305" s="22"/>
      <c r="JAA305" s="22"/>
      <c r="JAB305" s="22"/>
      <c r="JAC305" s="22"/>
      <c r="JAD305" s="22"/>
      <c r="JAE305" s="22"/>
      <c r="JAF305" s="22"/>
      <c r="JAG305" s="22"/>
      <c r="JAH305" s="22"/>
      <c r="JAI305" s="22"/>
      <c r="JAJ305" s="22"/>
      <c r="JAK305" s="22"/>
      <c r="JAL305" s="22"/>
      <c r="JAM305" s="22"/>
      <c r="JAN305" s="22"/>
      <c r="JAO305" s="22"/>
      <c r="JAP305" s="22"/>
      <c r="JAQ305" s="22"/>
      <c r="JAR305" s="22"/>
      <c r="JAS305" s="22"/>
      <c r="JAT305" s="22"/>
      <c r="JAU305" s="22"/>
      <c r="JAV305" s="22"/>
      <c r="JAW305" s="22"/>
      <c r="JAX305" s="22"/>
      <c r="JAY305" s="22"/>
      <c r="JAZ305" s="22"/>
      <c r="JBA305" s="22"/>
      <c r="JBB305" s="22"/>
      <c r="JBC305" s="22"/>
      <c r="JBD305" s="22"/>
      <c r="JBE305" s="22"/>
      <c r="JBF305" s="22"/>
      <c r="JBG305" s="22"/>
      <c r="JBH305" s="22"/>
      <c r="JBI305" s="22"/>
      <c r="JBJ305" s="22"/>
      <c r="JBK305" s="22"/>
      <c r="JBL305" s="22"/>
      <c r="JBM305" s="22"/>
      <c r="JBN305" s="22"/>
      <c r="JBO305" s="22"/>
      <c r="JBP305" s="22"/>
      <c r="JBQ305" s="22"/>
      <c r="JBR305" s="22"/>
      <c r="JBS305" s="22"/>
      <c r="JBT305" s="22"/>
      <c r="JBU305" s="22"/>
      <c r="JBV305" s="22"/>
      <c r="JBW305" s="22"/>
      <c r="JBX305" s="22"/>
      <c r="JBY305" s="22"/>
      <c r="JBZ305" s="22"/>
      <c r="JCA305" s="22"/>
      <c r="JCB305" s="22"/>
      <c r="JCC305" s="22"/>
      <c r="JCD305" s="22"/>
      <c r="JCE305" s="22"/>
      <c r="JCF305" s="22"/>
      <c r="JCG305" s="22"/>
      <c r="JCH305" s="22"/>
      <c r="JCI305" s="22"/>
      <c r="JCJ305" s="22"/>
      <c r="JCK305" s="22"/>
      <c r="JCL305" s="22"/>
      <c r="JCM305" s="22"/>
      <c r="JCN305" s="22"/>
      <c r="JCO305" s="22"/>
      <c r="JCP305" s="22"/>
      <c r="JCQ305" s="22"/>
      <c r="JCR305" s="22"/>
      <c r="JCS305" s="22"/>
      <c r="JCT305" s="22"/>
      <c r="JCU305" s="22"/>
      <c r="JCV305" s="22"/>
      <c r="JCW305" s="22"/>
      <c r="JCX305" s="22"/>
      <c r="JCY305" s="22"/>
      <c r="JCZ305" s="22"/>
      <c r="JDA305" s="22"/>
      <c r="JDB305" s="22"/>
      <c r="JDC305" s="22"/>
      <c r="JDD305" s="22"/>
      <c r="JDE305" s="22"/>
      <c r="JDF305" s="22"/>
      <c r="JDG305" s="22"/>
      <c r="JDH305" s="22"/>
      <c r="JDI305" s="22"/>
      <c r="JDJ305" s="22"/>
      <c r="JDK305" s="22"/>
      <c r="JDL305" s="22"/>
      <c r="JDM305" s="22"/>
      <c r="JDN305" s="22"/>
      <c r="JDO305" s="22"/>
      <c r="JDP305" s="22"/>
      <c r="JDQ305" s="22"/>
      <c r="JDR305" s="22"/>
      <c r="JDS305" s="22"/>
      <c r="JDT305" s="22"/>
      <c r="JDU305" s="22"/>
      <c r="JDV305" s="22"/>
      <c r="JDW305" s="22"/>
      <c r="JDX305" s="22"/>
      <c r="JDY305" s="22"/>
      <c r="JDZ305" s="22"/>
      <c r="JEA305" s="22"/>
      <c r="JEB305" s="22"/>
      <c r="JEC305" s="22"/>
      <c r="JED305" s="22"/>
      <c r="JEE305" s="22"/>
      <c r="JEF305" s="22"/>
      <c r="JEG305" s="22"/>
      <c r="JEH305" s="22"/>
      <c r="JEI305" s="22"/>
      <c r="JEJ305" s="22"/>
      <c r="JEK305" s="22"/>
      <c r="JEL305" s="22"/>
      <c r="JEM305" s="22"/>
      <c r="JEN305" s="22"/>
      <c r="JEO305" s="22"/>
      <c r="JEP305" s="22"/>
      <c r="JEQ305" s="22"/>
      <c r="JER305" s="22"/>
      <c r="JES305" s="22"/>
      <c r="JET305" s="22"/>
      <c r="JEU305" s="22"/>
      <c r="JEV305" s="22"/>
      <c r="JEW305" s="22"/>
      <c r="JEX305" s="22"/>
      <c r="JEY305" s="22"/>
      <c r="JEZ305" s="22"/>
      <c r="JFA305" s="22"/>
      <c r="JFB305" s="22"/>
      <c r="JFC305" s="22"/>
      <c r="JFD305" s="22"/>
      <c r="JFE305" s="22"/>
      <c r="JFF305" s="22"/>
      <c r="JFG305" s="22"/>
      <c r="JFH305" s="22"/>
      <c r="JFI305" s="22"/>
      <c r="JFJ305" s="22"/>
      <c r="JFK305" s="22"/>
      <c r="JFL305" s="22"/>
      <c r="JFM305" s="22"/>
      <c r="JFN305" s="22"/>
      <c r="JFO305" s="22"/>
      <c r="JFP305" s="22"/>
      <c r="JFQ305" s="22"/>
      <c r="JFR305" s="22"/>
      <c r="JFS305" s="22"/>
      <c r="JFT305" s="22"/>
      <c r="JFU305" s="22"/>
      <c r="JFV305" s="22"/>
      <c r="JFW305" s="22"/>
      <c r="JFX305" s="22"/>
      <c r="JFY305" s="22"/>
      <c r="JFZ305" s="22"/>
      <c r="JGA305" s="22"/>
      <c r="JGB305" s="22"/>
      <c r="JGC305" s="22"/>
      <c r="JGD305" s="22"/>
      <c r="JGE305" s="22"/>
      <c r="JGF305" s="22"/>
      <c r="JGG305" s="22"/>
      <c r="JGH305" s="22"/>
      <c r="JGI305" s="22"/>
      <c r="JGJ305" s="22"/>
      <c r="JGK305" s="22"/>
      <c r="JGL305" s="22"/>
      <c r="JGM305" s="22"/>
      <c r="JGN305" s="22"/>
      <c r="JGO305" s="22"/>
      <c r="JGP305" s="22"/>
      <c r="JGQ305" s="22"/>
      <c r="JGR305" s="22"/>
      <c r="JGS305" s="22"/>
      <c r="JGT305" s="22"/>
      <c r="JGU305" s="22"/>
      <c r="JGV305" s="22"/>
      <c r="JGW305" s="22"/>
      <c r="JGX305" s="22"/>
      <c r="JGY305" s="22"/>
      <c r="JGZ305" s="22"/>
      <c r="JHA305" s="22"/>
      <c r="JHB305" s="22"/>
      <c r="JHC305" s="22"/>
      <c r="JHD305" s="22"/>
      <c r="JHE305" s="22"/>
      <c r="JHF305" s="22"/>
      <c r="JHG305" s="22"/>
      <c r="JHH305" s="22"/>
      <c r="JHI305" s="22"/>
      <c r="JHJ305" s="22"/>
      <c r="JHK305" s="22"/>
      <c r="JHL305" s="22"/>
      <c r="JHM305" s="22"/>
      <c r="JHN305" s="22"/>
      <c r="JHO305" s="22"/>
      <c r="JHP305" s="22"/>
      <c r="JHQ305" s="22"/>
      <c r="JHR305" s="22"/>
      <c r="JHS305" s="22"/>
      <c r="JHT305" s="22"/>
      <c r="JHU305" s="22"/>
      <c r="JHV305" s="22"/>
      <c r="JHW305" s="22"/>
      <c r="JHX305" s="22"/>
      <c r="JHY305" s="22"/>
      <c r="JHZ305" s="22"/>
      <c r="JIA305" s="22"/>
      <c r="JIB305" s="22"/>
      <c r="JIC305" s="22"/>
      <c r="JID305" s="22"/>
      <c r="JIE305" s="22"/>
      <c r="JIF305" s="22"/>
      <c r="JIG305" s="22"/>
      <c r="JIH305" s="22"/>
      <c r="JII305" s="22"/>
      <c r="JIJ305" s="22"/>
      <c r="JIK305" s="22"/>
      <c r="JIL305" s="22"/>
      <c r="JIM305" s="22"/>
      <c r="JIN305" s="22"/>
      <c r="JIO305" s="22"/>
      <c r="JIP305" s="22"/>
      <c r="JIQ305" s="22"/>
      <c r="JIR305" s="22"/>
      <c r="JIS305" s="22"/>
      <c r="JIT305" s="22"/>
      <c r="JIU305" s="22"/>
      <c r="JIV305" s="22"/>
      <c r="JIW305" s="22"/>
      <c r="JIX305" s="22"/>
      <c r="JIY305" s="22"/>
      <c r="JIZ305" s="22"/>
      <c r="JJA305" s="22"/>
      <c r="JJB305" s="22"/>
      <c r="JJC305" s="22"/>
      <c r="JJD305" s="22"/>
      <c r="JJE305" s="22"/>
      <c r="JJF305" s="22"/>
      <c r="JJG305" s="22"/>
      <c r="JJH305" s="22"/>
      <c r="JJI305" s="22"/>
      <c r="JJJ305" s="22"/>
      <c r="JJK305" s="22"/>
      <c r="JJL305" s="22"/>
      <c r="JJM305" s="22"/>
      <c r="JJN305" s="22"/>
      <c r="JJO305" s="22"/>
      <c r="JJP305" s="22"/>
      <c r="JJQ305" s="22"/>
      <c r="JJR305" s="22"/>
      <c r="JJS305" s="22"/>
      <c r="JJT305" s="22"/>
      <c r="JJU305" s="22"/>
      <c r="JJV305" s="22"/>
      <c r="JJW305" s="22"/>
      <c r="JJX305" s="22"/>
      <c r="JJY305" s="22"/>
      <c r="JJZ305" s="22"/>
      <c r="JKA305" s="22"/>
      <c r="JKB305" s="22"/>
      <c r="JKC305" s="22"/>
      <c r="JKD305" s="22"/>
      <c r="JKE305" s="22"/>
      <c r="JKF305" s="22"/>
      <c r="JKG305" s="22"/>
      <c r="JKH305" s="22"/>
      <c r="JKI305" s="22"/>
      <c r="JKJ305" s="22"/>
      <c r="JKK305" s="22"/>
      <c r="JKL305" s="22"/>
      <c r="JKM305" s="22"/>
      <c r="JKN305" s="22"/>
      <c r="JKO305" s="22"/>
      <c r="JKP305" s="22"/>
      <c r="JKQ305" s="22"/>
      <c r="JKR305" s="22"/>
      <c r="JKS305" s="22"/>
      <c r="JKT305" s="22"/>
      <c r="JKU305" s="22"/>
      <c r="JKV305" s="22"/>
      <c r="JKW305" s="22"/>
      <c r="JKX305" s="22"/>
      <c r="JKY305" s="22"/>
      <c r="JKZ305" s="22"/>
      <c r="JLA305" s="22"/>
      <c r="JLB305" s="22"/>
      <c r="JLC305" s="22"/>
      <c r="JLD305" s="22"/>
      <c r="JLE305" s="22"/>
      <c r="JLF305" s="22"/>
      <c r="JLG305" s="22"/>
      <c r="JLH305" s="22"/>
      <c r="JLI305" s="22"/>
      <c r="JLJ305" s="22"/>
      <c r="JLK305" s="22"/>
      <c r="JLL305" s="22"/>
      <c r="JLM305" s="22"/>
      <c r="JLN305" s="22"/>
      <c r="JLO305" s="22"/>
      <c r="JLP305" s="22"/>
      <c r="JLQ305" s="22"/>
      <c r="JLR305" s="22"/>
      <c r="JLS305" s="22"/>
      <c r="JLT305" s="22"/>
      <c r="JLU305" s="22"/>
      <c r="JLV305" s="22"/>
      <c r="JLW305" s="22"/>
      <c r="JLX305" s="22"/>
      <c r="JLY305" s="22"/>
      <c r="JLZ305" s="22"/>
      <c r="JMA305" s="22"/>
      <c r="JMB305" s="22"/>
      <c r="JMC305" s="22"/>
      <c r="JMD305" s="22"/>
      <c r="JME305" s="22"/>
      <c r="JMF305" s="22"/>
      <c r="JMG305" s="22"/>
      <c r="JMH305" s="22"/>
      <c r="JMI305" s="22"/>
      <c r="JMJ305" s="22"/>
      <c r="JMK305" s="22"/>
      <c r="JML305" s="22"/>
      <c r="JMM305" s="22"/>
      <c r="JMN305" s="22"/>
      <c r="JMO305" s="22"/>
      <c r="JMP305" s="22"/>
      <c r="JMQ305" s="22"/>
      <c r="JMR305" s="22"/>
      <c r="JMS305" s="22"/>
      <c r="JMT305" s="22"/>
      <c r="JMU305" s="22"/>
      <c r="JMV305" s="22"/>
      <c r="JMW305" s="22"/>
      <c r="JMX305" s="22"/>
      <c r="JMY305" s="22"/>
      <c r="JMZ305" s="22"/>
      <c r="JNA305" s="22"/>
      <c r="JNB305" s="22"/>
      <c r="JNC305" s="22"/>
      <c r="JND305" s="22"/>
      <c r="JNE305" s="22"/>
      <c r="JNF305" s="22"/>
      <c r="JNG305" s="22"/>
      <c r="JNH305" s="22"/>
      <c r="JNI305" s="22"/>
      <c r="JNJ305" s="22"/>
      <c r="JNK305" s="22"/>
      <c r="JNL305" s="22"/>
      <c r="JNM305" s="22"/>
      <c r="JNN305" s="22"/>
      <c r="JNO305" s="22"/>
      <c r="JNP305" s="22"/>
      <c r="JNQ305" s="22"/>
      <c r="JNR305" s="22"/>
      <c r="JNS305" s="22"/>
      <c r="JNT305" s="22"/>
      <c r="JNU305" s="22"/>
      <c r="JNV305" s="22"/>
      <c r="JNW305" s="22"/>
      <c r="JNX305" s="22"/>
      <c r="JNY305" s="22"/>
      <c r="JNZ305" s="22"/>
      <c r="JOA305" s="22"/>
      <c r="JOB305" s="22"/>
      <c r="JOC305" s="22"/>
      <c r="JOD305" s="22"/>
      <c r="JOE305" s="22"/>
      <c r="JOF305" s="22"/>
      <c r="JOG305" s="22"/>
      <c r="JOH305" s="22"/>
      <c r="JOI305" s="22"/>
      <c r="JOJ305" s="22"/>
      <c r="JOK305" s="22"/>
      <c r="JOL305" s="22"/>
      <c r="JOM305" s="22"/>
      <c r="JON305" s="22"/>
      <c r="JOO305" s="22"/>
      <c r="JOP305" s="22"/>
      <c r="JOQ305" s="22"/>
      <c r="JOR305" s="22"/>
      <c r="JOS305" s="22"/>
      <c r="JOT305" s="22"/>
      <c r="JOU305" s="22"/>
      <c r="JOV305" s="22"/>
      <c r="JOW305" s="22"/>
      <c r="JOX305" s="22"/>
      <c r="JOY305" s="22"/>
      <c r="JOZ305" s="22"/>
      <c r="JPA305" s="22"/>
      <c r="JPB305" s="22"/>
      <c r="JPC305" s="22"/>
      <c r="JPD305" s="22"/>
      <c r="JPE305" s="22"/>
      <c r="JPF305" s="22"/>
      <c r="JPG305" s="22"/>
      <c r="JPH305" s="22"/>
      <c r="JPI305" s="22"/>
      <c r="JPJ305" s="22"/>
      <c r="JPK305" s="22"/>
      <c r="JPL305" s="22"/>
      <c r="JPM305" s="22"/>
      <c r="JPN305" s="22"/>
      <c r="JPO305" s="22"/>
      <c r="JPP305" s="22"/>
      <c r="JPQ305" s="22"/>
      <c r="JPR305" s="22"/>
      <c r="JPS305" s="22"/>
      <c r="JPT305" s="22"/>
      <c r="JPU305" s="22"/>
      <c r="JPV305" s="22"/>
      <c r="JPW305" s="22"/>
      <c r="JPX305" s="22"/>
      <c r="JPY305" s="22"/>
      <c r="JPZ305" s="22"/>
      <c r="JQA305" s="22"/>
      <c r="JQB305" s="22"/>
      <c r="JQC305" s="22"/>
      <c r="JQD305" s="22"/>
      <c r="JQE305" s="22"/>
      <c r="JQF305" s="22"/>
      <c r="JQG305" s="22"/>
      <c r="JQH305" s="22"/>
      <c r="JQI305" s="22"/>
      <c r="JQJ305" s="22"/>
      <c r="JQK305" s="22"/>
      <c r="JQL305" s="22"/>
      <c r="JQM305" s="22"/>
      <c r="JQN305" s="22"/>
      <c r="JQO305" s="22"/>
      <c r="JQP305" s="22"/>
      <c r="JQQ305" s="22"/>
      <c r="JQR305" s="22"/>
      <c r="JQS305" s="22"/>
      <c r="JQT305" s="22"/>
      <c r="JQU305" s="22"/>
      <c r="JQV305" s="22"/>
      <c r="JQW305" s="22"/>
      <c r="JQX305" s="22"/>
      <c r="JQY305" s="22"/>
      <c r="JQZ305" s="22"/>
      <c r="JRA305" s="22"/>
      <c r="JRB305" s="22"/>
      <c r="JRC305" s="22"/>
      <c r="JRD305" s="22"/>
      <c r="JRE305" s="22"/>
      <c r="JRF305" s="22"/>
      <c r="JRG305" s="22"/>
      <c r="JRH305" s="22"/>
      <c r="JRI305" s="22"/>
      <c r="JRJ305" s="22"/>
      <c r="JRK305" s="22"/>
      <c r="JRL305" s="22"/>
      <c r="JRM305" s="22"/>
      <c r="JRN305" s="22"/>
      <c r="JRO305" s="22"/>
      <c r="JRP305" s="22"/>
      <c r="JRQ305" s="22"/>
      <c r="JRR305" s="22"/>
      <c r="JRS305" s="22"/>
      <c r="JRT305" s="22"/>
      <c r="JRU305" s="22"/>
      <c r="JRV305" s="22"/>
      <c r="JRW305" s="22"/>
      <c r="JRX305" s="22"/>
      <c r="JRY305" s="22"/>
      <c r="JRZ305" s="22"/>
      <c r="JSA305" s="22"/>
      <c r="JSB305" s="22"/>
      <c r="JSC305" s="22"/>
      <c r="JSD305" s="22"/>
      <c r="JSE305" s="22"/>
      <c r="JSF305" s="22"/>
      <c r="JSG305" s="22"/>
      <c r="JSH305" s="22"/>
      <c r="JSI305" s="22"/>
      <c r="JSJ305" s="22"/>
      <c r="JSK305" s="22"/>
      <c r="JSL305" s="22"/>
      <c r="JSM305" s="22"/>
      <c r="JSN305" s="22"/>
      <c r="JSO305" s="22"/>
      <c r="JSP305" s="22"/>
      <c r="JSQ305" s="22"/>
      <c r="JSR305" s="22"/>
      <c r="JSS305" s="22"/>
      <c r="JST305" s="22"/>
      <c r="JSU305" s="22"/>
      <c r="JSV305" s="22"/>
      <c r="JSW305" s="22"/>
      <c r="JSX305" s="22"/>
      <c r="JSY305" s="22"/>
      <c r="JSZ305" s="22"/>
      <c r="JTA305" s="22"/>
      <c r="JTB305" s="22"/>
      <c r="JTC305" s="22"/>
      <c r="JTD305" s="22"/>
      <c r="JTE305" s="22"/>
      <c r="JTF305" s="22"/>
      <c r="JTG305" s="22"/>
      <c r="JTH305" s="22"/>
      <c r="JTI305" s="22"/>
      <c r="JTJ305" s="22"/>
      <c r="JTK305" s="22"/>
      <c r="JTL305" s="22"/>
      <c r="JTM305" s="22"/>
      <c r="JTN305" s="22"/>
      <c r="JTO305" s="22"/>
      <c r="JTP305" s="22"/>
      <c r="JTQ305" s="22"/>
      <c r="JTR305" s="22"/>
      <c r="JTS305" s="22"/>
      <c r="JTT305" s="22"/>
      <c r="JTU305" s="22"/>
      <c r="JTV305" s="22"/>
      <c r="JTW305" s="22"/>
      <c r="JTX305" s="22"/>
      <c r="JTY305" s="22"/>
      <c r="JTZ305" s="22"/>
      <c r="JUA305" s="22"/>
      <c r="JUB305" s="22"/>
      <c r="JUC305" s="22"/>
      <c r="JUD305" s="22"/>
      <c r="JUE305" s="22"/>
      <c r="JUF305" s="22"/>
      <c r="JUG305" s="22"/>
      <c r="JUH305" s="22"/>
      <c r="JUI305" s="22"/>
      <c r="JUJ305" s="22"/>
      <c r="JUK305" s="22"/>
      <c r="JUL305" s="22"/>
      <c r="JUM305" s="22"/>
      <c r="JUN305" s="22"/>
      <c r="JUO305" s="22"/>
      <c r="JUP305" s="22"/>
      <c r="JUQ305" s="22"/>
      <c r="JUR305" s="22"/>
      <c r="JUS305" s="22"/>
      <c r="JUT305" s="22"/>
      <c r="JUU305" s="22"/>
      <c r="JUV305" s="22"/>
      <c r="JUW305" s="22"/>
      <c r="JUX305" s="22"/>
      <c r="JUY305" s="22"/>
      <c r="JUZ305" s="22"/>
      <c r="JVA305" s="22"/>
      <c r="JVB305" s="22"/>
      <c r="JVC305" s="22"/>
      <c r="JVD305" s="22"/>
      <c r="JVE305" s="22"/>
      <c r="JVF305" s="22"/>
      <c r="JVG305" s="22"/>
      <c r="JVH305" s="22"/>
      <c r="JVI305" s="22"/>
      <c r="JVJ305" s="22"/>
      <c r="JVK305" s="22"/>
      <c r="JVL305" s="22"/>
      <c r="JVM305" s="22"/>
      <c r="JVN305" s="22"/>
      <c r="JVO305" s="22"/>
      <c r="JVP305" s="22"/>
      <c r="JVQ305" s="22"/>
      <c r="JVR305" s="22"/>
      <c r="JVS305" s="22"/>
      <c r="JVT305" s="22"/>
      <c r="JVU305" s="22"/>
      <c r="JVV305" s="22"/>
      <c r="JVW305" s="22"/>
      <c r="JVX305" s="22"/>
      <c r="JVY305" s="22"/>
      <c r="JVZ305" s="22"/>
      <c r="JWA305" s="22"/>
      <c r="JWB305" s="22"/>
      <c r="JWC305" s="22"/>
      <c r="JWD305" s="22"/>
      <c r="JWE305" s="22"/>
      <c r="JWF305" s="22"/>
      <c r="JWG305" s="22"/>
      <c r="JWH305" s="22"/>
      <c r="JWI305" s="22"/>
      <c r="JWJ305" s="22"/>
      <c r="JWK305" s="22"/>
      <c r="JWL305" s="22"/>
      <c r="JWM305" s="22"/>
      <c r="JWN305" s="22"/>
      <c r="JWO305" s="22"/>
      <c r="JWP305" s="22"/>
      <c r="JWQ305" s="22"/>
      <c r="JWR305" s="22"/>
      <c r="JWS305" s="22"/>
      <c r="JWT305" s="22"/>
      <c r="JWU305" s="22"/>
      <c r="JWV305" s="22"/>
      <c r="JWW305" s="22"/>
      <c r="JWX305" s="22"/>
      <c r="JWY305" s="22"/>
      <c r="JWZ305" s="22"/>
      <c r="JXA305" s="22"/>
      <c r="JXB305" s="22"/>
      <c r="JXC305" s="22"/>
      <c r="JXD305" s="22"/>
      <c r="JXE305" s="22"/>
      <c r="JXF305" s="22"/>
      <c r="JXG305" s="22"/>
      <c r="JXH305" s="22"/>
      <c r="JXI305" s="22"/>
      <c r="JXJ305" s="22"/>
      <c r="JXK305" s="22"/>
      <c r="JXL305" s="22"/>
      <c r="JXM305" s="22"/>
      <c r="JXN305" s="22"/>
      <c r="JXO305" s="22"/>
      <c r="JXP305" s="22"/>
      <c r="JXQ305" s="22"/>
      <c r="JXR305" s="22"/>
      <c r="JXS305" s="22"/>
      <c r="JXT305" s="22"/>
      <c r="JXU305" s="22"/>
      <c r="JXV305" s="22"/>
      <c r="JXW305" s="22"/>
      <c r="JXX305" s="22"/>
      <c r="JXY305" s="22"/>
      <c r="JXZ305" s="22"/>
      <c r="JYA305" s="22"/>
      <c r="JYB305" s="22"/>
      <c r="JYC305" s="22"/>
      <c r="JYD305" s="22"/>
      <c r="JYE305" s="22"/>
      <c r="JYF305" s="22"/>
      <c r="JYG305" s="22"/>
      <c r="JYH305" s="22"/>
      <c r="JYI305" s="22"/>
      <c r="JYJ305" s="22"/>
      <c r="JYK305" s="22"/>
      <c r="JYL305" s="22"/>
      <c r="JYM305" s="22"/>
      <c r="JYN305" s="22"/>
      <c r="JYO305" s="22"/>
      <c r="JYP305" s="22"/>
      <c r="JYQ305" s="22"/>
      <c r="JYR305" s="22"/>
      <c r="JYS305" s="22"/>
      <c r="JYT305" s="22"/>
      <c r="JYU305" s="22"/>
      <c r="JYV305" s="22"/>
      <c r="JYW305" s="22"/>
      <c r="JYX305" s="22"/>
      <c r="JYY305" s="22"/>
      <c r="JYZ305" s="22"/>
      <c r="JZA305" s="22"/>
      <c r="JZB305" s="22"/>
      <c r="JZC305" s="22"/>
      <c r="JZD305" s="22"/>
      <c r="JZE305" s="22"/>
      <c r="JZF305" s="22"/>
      <c r="JZG305" s="22"/>
      <c r="JZH305" s="22"/>
      <c r="JZI305" s="22"/>
      <c r="JZJ305" s="22"/>
      <c r="JZK305" s="22"/>
      <c r="JZL305" s="22"/>
      <c r="JZM305" s="22"/>
      <c r="JZN305" s="22"/>
      <c r="JZO305" s="22"/>
      <c r="JZP305" s="22"/>
      <c r="JZQ305" s="22"/>
      <c r="JZR305" s="22"/>
      <c r="JZS305" s="22"/>
      <c r="JZT305" s="22"/>
      <c r="JZU305" s="22"/>
      <c r="JZV305" s="22"/>
      <c r="JZW305" s="22"/>
      <c r="JZX305" s="22"/>
      <c r="JZY305" s="22"/>
      <c r="JZZ305" s="22"/>
      <c r="KAA305" s="22"/>
      <c r="KAB305" s="22"/>
      <c r="KAC305" s="22"/>
      <c r="KAD305" s="22"/>
      <c r="KAE305" s="22"/>
      <c r="KAF305" s="22"/>
      <c r="KAG305" s="22"/>
      <c r="KAH305" s="22"/>
      <c r="KAI305" s="22"/>
      <c r="KAJ305" s="22"/>
      <c r="KAK305" s="22"/>
      <c r="KAL305" s="22"/>
      <c r="KAM305" s="22"/>
      <c r="KAN305" s="22"/>
      <c r="KAO305" s="22"/>
      <c r="KAP305" s="22"/>
      <c r="KAQ305" s="22"/>
      <c r="KAR305" s="22"/>
      <c r="KAS305" s="22"/>
      <c r="KAT305" s="22"/>
      <c r="KAU305" s="22"/>
      <c r="KAV305" s="22"/>
      <c r="KAW305" s="22"/>
      <c r="KAX305" s="22"/>
      <c r="KAY305" s="22"/>
      <c r="KAZ305" s="22"/>
      <c r="KBA305" s="22"/>
      <c r="KBB305" s="22"/>
      <c r="KBC305" s="22"/>
      <c r="KBD305" s="22"/>
      <c r="KBE305" s="22"/>
      <c r="KBF305" s="22"/>
      <c r="KBG305" s="22"/>
      <c r="KBH305" s="22"/>
      <c r="KBI305" s="22"/>
      <c r="KBJ305" s="22"/>
      <c r="KBK305" s="22"/>
      <c r="KBL305" s="22"/>
      <c r="KBM305" s="22"/>
      <c r="KBN305" s="22"/>
      <c r="KBO305" s="22"/>
      <c r="KBP305" s="22"/>
      <c r="KBQ305" s="22"/>
      <c r="KBR305" s="22"/>
      <c r="KBS305" s="22"/>
      <c r="KBT305" s="22"/>
      <c r="KBU305" s="22"/>
      <c r="KBV305" s="22"/>
      <c r="KBW305" s="22"/>
      <c r="KBX305" s="22"/>
      <c r="KBY305" s="22"/>
      <c r="KBZ305" s="22"/>
      <c r="KCA305" s="22"/>
      <c r="KCB305" s="22"/>
      <c r="KCC305" s="22"/>
      <c r="KCD305" s="22"/>
      <c r="KCE305" s="22"/>
      <c r="KCF305" s="22"/>
      <c r="KCG305" s="22"/>
      <c r="KCH305" s="22"/>
      <c r="KCI305" s="22"/>
      <c r="KCJ305" s="22"/>
      <c r="KCK305" s="22"/>
      <c r="KCL305" s="22"/>
      <c r="KCM305" s="22"/>
      <c r="KCN305" s="22"/>
      <c r="KCO305" s="22"/>
      <c r="KCP305" s="22"/>
      <c r="KCQ305" s="22"/>
      <c r="KCR305" s="22"/>
      <c r="KCS305" s="22"/>
      <c r="KCT305" s="22"/>
      <c r="KCU305" s="22"/>
      <c r="KCV305" s="22"/>
      <c r="KCW305" s="22"/>
      <c r="KCX305" s="22"/>
      <c r="KCY305" s="22"/>
      <c r="KCZ305" s="22"/>
      <c r="KDA305" s="22"/>
      <c r="KDB305" s="22"/>
      <c r="KDC305" s="22"/>
      <c r="KDD305" s="22"/>
      <c r="KDE305" s="22"/>
      <c r="KDF305" s="22"/>
      <c r="KDG305" s="22"/>
      <c r="KDH305" s="22"/>
      <c r="KDI305" s="22"/>
      <c r="KDJ305" s="22"/>
      <c r="KDK305" s="22"/>
      <c r="KDL305" s="22"/>
      <c r="KDM305" s="22"/>
      <c r="KDN305" s="22"/>
      <c r="KDO305" s="22"/>
      <c r="KDP305" s="22"/>
      <c r="KDQ305" s="22"/>
      <c r="KDR305" s="22"/>
      <c r="KDS305" s="22"/>
      <c r="KDT305" s="22"/>
      <c r="KDU305" s="22"/>
      <c r="KDV305" s="22"/>
      <c r="KDW305" s="22"/>
      <c r="KDX305" s="22"/>
      <c r="KDY305" s="22"/>
      <c r="KDZ305" s="22"/>
      <c r="KEA305" s="22"/>
      <c r="KEB305" s="22"/>
      <c r="KEC305" s="22"/>
      <c r="KED305" s="22"/>
      <c r="KEE305" s="22"/>
      <c r="KEF305" s="22"/>
      <c r="KEG305" s="22"/>
      <c r="KEH305" s="22"/>
      <c r="KEI305" s="22"/>
      <c r="KEJ305" s="22"/>
      <c r="KEK305" s="22"/>
      <c r="KEL305" s="22"/>
      <c r="KEM305" s="22"/>
      <c r="KEN305" s="22"/>
      <c r="KEO305" s="22"/>
      <c r="KEP305" s="22"/>
      <c r="KEQ305" s="22"/>
      <c r="KER305" s="22"/>
      <c r="KES305" s="22"/>
      <c r="KET305" s="22"/>
      <c r="KEU305" s="22"/>
      <c r="KEV305" s="22"/>
      <c r="KEW305" s="22"/>
      <c r="KEX305" s="22"/>
      <c r="KEY305" s="22"/>
      <c r="KEZ305" s="22"/>
      <c r="KFA305" s="22"/>
      <c r="KFB305" s="22"/>
      <c r="KFC305" s="22"/>
      <c r="KFD305" s="22"/>
      <c r="KFE305" s="22"/>
      <c r="KFF305" s="22"/>
      <c r="KFG305" s="22"/>
      <c r="KFH305" s="22"/>
      <c r="KFI305" s="22"/>
      <c r="KFJ305" s="22"/>
      <c r="KFK305" s="22"/>
      <c r="KFL305" s="22"/>
      <c r="KFM305" s="22"/>
      <c r="KFN305" s="22"/>
      <c r="KFO305" s="22"/>
      <c r="KFP305" s="22"/>
      <c r="KFQ305" s="22"/>
      <c r="KFR305" s="22"/>
      <c r="KFS305" s="22"/>
      <c r="KFT305" s="22"/>
      <c r="KFU305" s="22"/>
      <c r="KFV305" s="22"/>
      <c r="KFW305" s="22"/>
      <c r="KFX305" s="22"/>
      <c r="KFY305" s="22"/>
      <c r="KFZ305" s="22"/>
      <c r="KGA305" s="22"/>
      <c r="KGB305" s="22"/>
      <c r="KGC305" s="22"/>
      <c r="KGD305" s="22"/>
      <c r="KGE305" s="22"/>
      <c r="KGF305" s="22"/>
      <c r="KGG305" s="22"/>
      <c r="KGH305" s="22"/>
      <c r="KGI305" s="22"/>
      <c r="KGJ305" s="22"/>
      <c r="KGK305" s="22"/>
      <c r="KGL305" s="22"/>
      <c r="KGM305" s="22"/>
      <c r="KGN305" s="22"/>
      <c r="KGO305" s="22"/>
      <c r="KGP305" s="22"/>
      <c r="KGQ305" s="22"/>
      <c r="KGR305" s="22"/>
      <c r="KGS305" s="22"/>
      <c r="KGT305" s="22"/>
      <c r="KGU305" s="22"/>
      <c r="KGV305" s="22"/>
      <c r="KGW305" s="22"/>
      <c r="KGX305" s="22"/>
      <c r="KGY305" s="22"/>
      <c r="KGZ305" s="22"/>
      <c r="KHA305" s="22"/>
      <c r="KHB305" s="22"/>
      <c r="KHC305" s="22"/>
      <c r="KHD305" s="22"/>
      <c r="KHE305" s="22"/>
      <c r="KHF305" s="22"/>
      <c r="KHG305" s="22"/>
      <c r="KHH305" s="22"/>
      <c r="KHI305" s="22"/>
      <c r="KHJ305" s="22"/>
      <c r="KHK305" s="22"/>
      <c r="KHL305" s="22"/>
      <c r="KHM305" s="22"/>
      <c r="KHN305" s="22"/>
      <c r="KHO305" s="22"/>
      <c r="KHP305" s="22"/>
      <c r="KHQ305" s="22"/>
      <c r="KHR305" s="22"/>
      <c r="KHS305" s="22"/>
      <c r="KHT305" s="22"/>
      <c r="KHU305" s="22"/>
      <c r="KHV305" s="22"/>
      <c r="KHW305" s="22"/>
      <c r="KHX305" s="22"/>
      <c r="KHY305" s="22"/>
      <c r="KHZ305" s="22"/>
      <c r="KIA305" s="22"/>
      <c r="KIB305" s="22"/>
      <c r="KIC305" s="22"/>
      <c r="KID305" s="22"/>
      <c r="KIE305" s="22"/>
      <c r="KIF305" s="22"/>
      <c r="KIG305" s="22"/>
      <c r="KIH305" s="22"/>
      <c r="KII305" s="22"/>
      <c r="KIJ305" s="22"/>
      <c r="KIK305" s="22"/>
      <c r="KIL305" s="22"/>
      <c r="KIM305" s="22"/>
      <c r="KIN305" s="22"/>
      <c r="KIO305" s="22"/>
      <c r="KIP305" s="22"/>
      <c r="KIQ305" s="22"/>
      <c r="KIR305" s="22"/>
      <c r="KIS305" s="22"/>
      <c r="KIT305" s="22"/>
      <c r="KIU305" s="22"/>
      <c r="KIV305" s="22"/>
      <c r="KIW305" s="22"/>
      <c r="KIX305" s="22"/>
      <c r="KIY305" s="22"/>
      <c r="KIZ305" s="22"/>
      <c r="KJA305" s="22"/>
      <c r="KJB305" s="22"/>
      <c r="KJC305" s="22"/>
      <c r="KJD305" s="22"/>
      <c r="KJE305" s="22"/>
      <c r="KJF305" s="22"/>
      <c r="KJG305" s="22"/>
      <c r="KJH305" s="22"/>
      <c r="KJI305" s="22"/>
      <c r="KJJ305" s="22"/>
      <c r="KJK305" s="22"/>
      <c r="KJL305" s="22"/>
      <c r="KJM305" s="22"/>
      <c r="KJN305" s="22"/>
      <c r="KJO305" s="22"/>
      <c r="KJP305" s="22"/>
      <c r="KJQ305" s="22"/>
      <c r="KJR305" s="22"/>
      <c r="KJS305" s="22"/>
      <c r="KJT305" s="22"/>
      <c r="KJU305" s="22"/>
      <c r="KJV305" s="22"/>
      <c r="KJW305" s="22"/>
      <c r="KJX305" s="22"/>
      <c r="KJY305" s="22"/>
      <c r="KJZ305" s="22"/>
      <c r="KKA305" s="22"/>
      <c r="KKB305" s="22"/>
      <c r="KKC305" s="22"/>
      <c r="KKD305" s="22"/>
      <c r="KKE305" s="22"/>
      <c r="KKF305" s="22"/>
      <c r="KKG305" s="22"/>
      <c r="KKH305" s="22"/>
      <c r="KKI305" s="22"/>
      <c r="KKJ305" s="22"/>
      <c r="KKK305" s="22"/>
      <c r="KKL305" s="22"/>
      <c r="KKM305" s="22"/>
      <c r="KKN305" s="22"/>
      <c r="KKO305" s="22"/>
      <c r="KKP305" s="22"/>
      <c r="KKQ305" s="22"/>
      <c r="KKR305" s="22"/>
      <c r="KKS305" s="22"/>
      <c r="KKT305" s="22"/>
      <c r="KKU305" s="22"/>
      <c r="KKV305" s="22"/>
      <c r="KKW305" s="22"/>
      <c r="KKX305" s="22"/>
      <c r="KKY305" s="22"/>
      <c r="KKZ305" s="22"/>
      <c r="KLA305" s="22"/>
      <c r="KLB305" s="22"/>
      <c r="KLC305" s="22"/>
      <c r="KLD305" s="22"/>
      <c r="KLE305" s="22"/>
      <c r="KLF305" s="22"/>
      <c r="KLG305" s="22"/>
      <c r="KLH305" s="22"/>
      <c r="KLI305" s="22"/>
      <c r="KLJ305" s="22"/>
      <c r="KLK305" s="22"/>
      <c r="KLL305" s="22"/>
      <c r="KLM305" s="22"/>
      <c r="KLN305" s="22"/>
      <c r="KLO305" s="22"/>
      <c r="KLP305" s="22"/>
      <c r="KLQ305" s="22"/>
      <c r="KLR305" s="22"/>
      <c r="KLS305" s="22"/>
      <c r="KLT305" s="22"/>
      <c r="KLU305" s="22"/>
      <c r="KLV305" s="22"/>
      <c r="KLW305" s="22"/>
      <c r="KLX305" s="22"/>
      <c r="KLY305" s="22"/>
      <c r="KLZ305" s="22"/>
      <c r="KMA305" s="22"/>
      <c r="KMB305" s="22"/>
      <c r="KMC305" s="22"/>
      <c r="KMD305" s="22"/>
      <c r="KME305" s="22"/>
      <c r="KMF305" s="22"/>
      <c r="KMG305" s="22"/>
      <c r="KMH305" s="22"/>
      <c r="KMI305" s="22"/>
      <c r="KMJ305" s="22"/>
      <c r="KMK305" s="22"/>
      <c r="KML305" s="22"/>
      <c r="KMM305" s="22"/>
      <c r="KMN305" s="22"/>
      <c r="KMO305" s="22"/>
      <c r="KMP305" s="22"/>
      <c r="KMQ305" s="22"/>
      <c r="KMR305" s="22"/>
      <c r="KMS305" s="22"/>
      <c r="KMT305" s="22"/>
      <c r="KMU305" s="22"/>
      <c r="KMV305" s="22"/>
      <c r="KMW305" s="22"/>
      <c r="KMX305" s="22"/>
      <c r="KMY305" s="22"/>
      <c r="KMZ305" s="22"/>
      <c r="KNA305" s="22"/>
      <c r="KNB305" s="22"/>
      <c r="KNC305" s="22"/>
      <c r="KND305" s="22"/>
      <c r="KNE305" s="22"/>
      <c r="KNF305" s="22"/>
      <c r="KNG305" s="22"/>
      <c r="KNH305" s="22"/>
      <c r="KNI305" s="22"/>
      <c r="KNJ305" s="22"/>
      <c r="KNK305" s="22"/>
      <c r="KNL305" s="22"/>
      <c r="KNM305" s="22"/>
      <c r="KNN305" s="22"/>
      <c r="KNO305" s="22"/>
      <c r="KNP305" s="22"/>
      <c r="KNQ305" s="22"/>
      <c r="KNR305" s="22"/>
      <c r="KNS305" s="22"/>
      <c r="KNT305" s="22"/>
      <c r="KNU305" s="22"/>
      <c r="KNV305" s="22"/>
      <c r="KNW305" s="22"/>
      <c r="KNX305" s="22"/>
      <c r="KNY305" s="22"/>
      <c r="KNZ305" s="22"/>
      <c r="KOA305" s="22"/>
      <c r="KOB305" s="22"/>
      <c r="KOC305" s="22"/>
      <c r="KOD305" s="22"/>
      <c r="KOE305" s="22"/>
      <c r="KOF305" s="22"/>
      <c r="KOG305" s="22"/>
      <c r="KOH305" s="22"/>
      <c r="KOI305" s="22"/>
      <c r="KOJ305" s="22"/>
      <c r="KOK305" s="22"/>
      <c r="KOL305" s="22"/>
      <c r="KOM305" s="22"/>
      <c r="KON305" s="22"/>
      <c r="KOO305" s="22"/>
      <c r="KOP305" s="22"/>
      <c r="KOQ305" s="22"/>
      <c r="KOR305" s="22"/>
      <c r="KOS305" s="22"/>
      <c r="KOT305" s="22"/>
      <c r="KOU305" s="22"/>
      <c r="KOV305" s="22"/>
      <c r="KOW305" s="22"/>
      <c r="KOX305" s="22"/>
      <c r="KOY305" s="22"/>
      <c r="KOZ305" s="22"/>
      <c r="KPA305" s="22"/>
      <c r="KPB305" s="22"/>
      <c r="KPC305" s="22"/>
      <c r="KPD305" s="22"/>
      <c r="KPE305" s="22"/>
      <c r="KPF305" s="22"/>
      <c r="KPG305" s="22"/>
      <c r="KPH305" s="22"/>
      <c r="KPI305" s="22"/>
      <c r="KPJ305" s="22"/>
      <c r="KPK305" s="22"/>
      <c r="KPL305" s="22"/>
      <c r="KPM305" s="22"/>
      <c r="KPN305" s="22"/>
      <c r="KPO305" s="22"/>
      <c r="KPP305" s="22"/>
      <c r="KPQ305" s="22"/>
      <c r="KPR305" s="22"/>
      <c r="KPS305" s="22"/>
      <c r="KPT305" s="22"/>
      <c r="KPU305" s="22"/>
      <c r="KPV305" s="22"/>
      <c r="KPW305" s="22"/>
      <c r="KPX305" s="22"/>
      <c r="KPY305" s="22"/>
      <c r="KPZ305" s="22"/>
      <c r="KQA305" s="22"/>
      <c r="KQB305" s="22"/>
      <c r="KQC305" s="22"/>
      <c r="KQD305" s="22"/>
      <c r="KQE305" s="22"/>
      <c r="KQF305" s="22"/>
      <c r="KQG305" s="22"/>
      <c r="KQH305" s="22"/>
      <c r="KQI305" s="22"/>
      <c r="KQJ305" s="22"/>
      <c r="KQK305" s="22"/>
      <c r="KQL305" s="22"/>
      <c r="KQM305" s="22"/>
      <c r="KQN305" s="22"/>
      <c r="KQO305" s="22"/>
      <c r="KQP305" s="22"/>
      <c r="KQQ305" s="22"/>
      <c r="KQR305" s="22"/>
      <c r="KQS305" s="22"/>
      <c r="KQT305" s="22"/>
      <c r="KQU305" s="22"/>
      <c r="KQV305" s="22"/>
      <c r="KQW305" s="22"/>
      <c r="KQX305" s="22"/>
      <c r="KQY305" s="22"/>
      <c r="KQZ305" s="22"/>
      <c r="KRA305" s="22"/>
      <c r="KRB305" s="22"/>
      <c r="KRC305" s="22"/>
      <c r="KRD305" s="22"/>
      <c r="KRE305" s="22"/>
      <c r="KRF305" s="22"/>
      <c r="KRG305" s="22"/>
      <c r="KRH305" s="22"/>
      <c r="KRI305" s="22"/>
      <c r="KRJ305" s="22"/>
      <c r="KRK305" s="22"/>
      <c r="KRL305" s="22"/>
      <c r="KRM305" s="22"/>
      <c r="KRN305" s="22"/>
      <c r="KRO305" s="22"/>
      <c r="KRP305" s="22"/>
      <c r="KRQ305" s="22"/>
      <c r="KRR305" s="22"/>
      <c r="KRS305" s="22"/>
      <c r="KRT305" s="22"/>
      <c r="KRU305" s="22"/>
      <c r="KRV305" s="22"/>
      <c r="KRW305" s="22"/>
      <c r="KRX305" s="22"/>
      <c r="KRY305" s="22"/>
      <c r="KRZ305" s="22"/>
      <c r="KSA305" s="22"/>
      <c r="KSB305" s="22"/>
      <c r="KSC305" s="22"/>
      <c r="KSD305" s="22"/>
      <c r="KSE305" s="22"/>
      <c r="KSF305" s="22"/>
      <c r="KSG305" s="22"/>
      <c r="KSH305" s="22"/>
      <c r="KSI305" s="22"/>
      <c r="KSJ305" s="22"/>
      <c r="KSK305" s="22"/>
      <c r="KSL305" s="22"/>
      <c r="KSM305" s="22"/>
      <c r="KSN305" s="22"/>
      <c r="KSO305" s="22"/>
      <c r="KSP305" s="22"/>
      <c r="KSQ305" s="22"/>
      <c r="KSR305" s="22"/>
      <c r="KSS305" s="22"/>
      <c r="KST305" s="22"/>
      <c r="KSU305" s="22"/>
      <c r="KSV305" s="22"/>
      <c r="KSW305" s="22"/>
      <c r="KSX305" s="22"/>
      <c r="KSY305" s="22"/>
      <c r="KSZ305" s="22"/>
      <c r="KTA305" s="22"/>
      <c r="KTB305" s="22"/>
      <c r="KTC305" s="22"/>
      <c r="KTD305" s="22"/>
      <c r="KTE305" s="22"/>
      <c r="KTF305" s="22"/>
      <c r="KTG305" s="22"/>
      <c r="KTH305" s="22"/>
      <c r="KTI305" s="22"/>
      <c r="KTJ305" s="22"/>
      <c r="KTK305" s="22"/>
      <c r="KTL305" s="22"/>
      <c r="KTM305" s="22"/>
      <c r="KTN305" s="22"/>
      <c r="KTO305" s="22"/>
      <c r="KTP305" s="22"/>
      <c r="KTQ305" s="22"/>
      <c r="KTR305" s="22"/>
      <c r="KTS305" s="22"/>
      <c r="KTT305" s="22"/>
      <c r="KTU305" s="22"/>
      <c r="KTV305" s="22"/>
      <c r="KTW305" s="22"/>
      <c r="KTX305" s="22"/>
      <c r="KTY305" s="22"/>
      <c r="KTZ305" s="22"/>
      <c r="KUA305" s="22"/>
      <c r="KUB305" s="22"/>
      <c r="KUC305" s="22"/>
      <c r="KUD305" s="22"/>
      <c r="KUE305" s="22"/>
      <c r="KUF305" s="22"/>
      <c r="KUG305" s="22"/>
      <c r="KUH305" s="22"/>
      <c r="KUI305" s="22"/>
      <c r="KUJ305" s="22"/>
      <c r="KUK305" s="22"/>
      <c r="KUL305" s="22"/>
      <c r="KUM305" s="22"/>
      <c r="KUN305" s="22"/>
      <c r="KUO305" s="22"/>
      <c r="KUP305" s="22"/>
      <c r="KUQ305" s="22"/>
      <c r="KUR305" s="22"/>
      <c r="KUS305" s="22"/>
      <c r="KUT305" s="22"/>
      <c r="KUU305" s="22"/>
      <c r="KUV305" s="22"/>
      <c r="KUW305" s="22"/>
      <c r="KUX305" s="22"/>
      <c r="KUY305" s="22"/>
      <c r="KUZ305" s="22"/>
      <c r="KVA305" s="22"/>
      <c r="KVB305" s="22"/>
      <c r="KVC305" s="22"/>
      <c r="KVD305" s="22"/>
      <c r="KVE305" s="22"/>
      <c r="KVF305" s="22"/>
      <c r="KVG305" s="22"/>
      <c r="KVH305" s="22"/>
      <c r="KVI305" s="22"/>
      <c r="KVJ305" s="22"/>
      <c r="KVK305" s="22"/>
      <c r="KVL305" s="22"/>
      <c r="KVM305" s="22"/>
      <c r="KVN305" s="22"/>
      <c r="KVO305" s="22"/>
      <c r="KVP305" s="22"/>
      <c r="KVQ305" s="22"/>
      <c r="KVR305" s="22"/>
      <c r="KVS305" s="22"/>
      <c r="KVT305" s="22"/>
      <c r="KVU305" s="22"/>
      <c r="KVV305" s="22"/>
      <c r="KVW305" s="22"/>
      <c r="KVX305" s="22"/>
      <c r="KVY305" s="22"/>
      <c r="KVZ305" s="22"/>
      <c r="KWA305" s="22"/>
      <c r="KWB305" s="22"/>
      <c r="KWC305" s="22"/>
      <c r="KWD305" s="22"/>
      <c r="KWE305" s="22"/>
      <c r="KWF305" s="22"/>
      <c r="KWG305" s="22"/>
      <c r="KWH305" s="22"/>
      <c r="KWI305" s="22"/>
      <c r="KWJ305" s="22"/>
      <c r="KWK305" s="22"/>
      <c r="KWL305" s="22"/>
      <c r="KWM305" s="22"/>
      <c r="KWN305" s="22"/>
      <c r="KWO305" s="22"/>
      <c r="KWP305" s="22"/>
      <c r="KWQ305" s="22"/>
      <c r="KWR305" s="22"/>
      <c r="KWS305" s="22"/>
      <c r="KWT305" s="22"/>
      <c r="KWU305" s="22"/>
      <c r="KWV305" s="22"/>
      <c r="KWW305" s="22"/>
      <c r="KWX305" s="22"/>
      <c r="KWY305" s="22"/>
      <c r="KWZ305" s="22"/>
      <c r="KXA305" s="22"/>
      <c r="KXB305" s="22"/>
      <c r="KXC305" s="22"/>
      <c r="KXD305" s="22"/>
      <c r="KXE305" s="22"/>
      <c r="KXF305" s="22"/>
      <c r="KXG305" s="22"/>
      <c r="KXH305" s="22"/>
      <c r="KXI305" s="22"/>
      <c r="KXJ305" s="22"/>
      <c r="KXK305" s="22"/>
      <c r="KXL305" s="22"/>
      <c r="KXM305" s="22"/>
      <c r="KXN305" s="22"/>
      <c r="KXO305" s="22"/>
      <c r="KXP305" s="22"/>
      <c r="KXQ305" s="22"/>
      <c r="KXR305" s="22"/>
      <c r="KXS305" s="22"/>
      <c r="KXT305" s="22"/>
      <c r="KXU305" s="22"/>
      <c r="KXV305" s="22"/>
      <c r="KXW305" s="22"/>
      <c r="KXX305" s="22"/>
      <c r="KXY305" s="22"/>
      <c r="KXZ305" s="22"/>
      <c r="KYA305" s="22"/>
      <c r="KYB305" s="22"/>
      <c r="KYC305" s="22"/>
      <c r="KYD305" s="22"/>
      <c r="KYE305" s="22"/>
      <c r="KYF305" s="22"/>
      <c r="KYG305" s="22"/>
      <c r="KYH305" s="22"/>
      <c r="KYI305" s="22"/>
      <c r="KYJ305" s="22"/>
      <c r="KYK305" s="22"/>
      <c r="KYL305" s="22"/>
      <c r="KYM305" s="22"/>
      <c r="KYN305" s="22"/>
      <c r="KYO305" s="22"/>
      <c r="KYP305" s="22"/>
      <c r="KYQ305" s="22"/>
      <c r="KYR305" s="22"/>
      <c r="KYS305" s="22"/>
      <c r="KYT305" s="22"/>
      <c r="KYU305" s="22"/>
      <c r="KYV305" s="22"/>
      <c r="KYW305" s="22"/>
      <c r="KYX305" s="22"/>
      <c r="KYY305" s="22"/>
      <c r="KYZ305" s="22"/>
      <c r="KZA305" s="22"/>
      <c r="KZB305" s="22"/>
      <c r="KZC305" s="22"/>
      <c r="KZD305" s="22"/>
      <c r="KZE305" s="22"/>
      <c r="KZF305" s="22"/>
      <c r="KZG305" s="22"/>
      <c r="KZH305" s="22"/>
      <c r="KZI305" s="22"/>
      <c r="KZJ305" s="22"/>
      <c r="KZK305" s="22"/>
      <c r="KZL305" s="22"/>
      <c r="KZM305" s="22"/>
      <c r="KZN305" s="22"/>
      <c r="KZO305" s="22"/>
      <c r="KZP305" s="22"/>
      <c r="KZQ305" s="22"/>
      <c r="KZR305" s="22"/>
      <c r="KZS305" s="22"/>
      <c r="KZT305" s="22"/>
      <c r="KZU305" s="22"/>
      <c r="KZV305" s="22"/>
      <c r="KZW305" s="22"/>
      <c r="KZX305" s="22"/>
      <c r="KZY305" s="22"/>
      <c r="KZZ305" s="22"/>
      <c r="LAA305" s="22"/>
      <c r="LAB305" s="22"/>
      <c r="LAC305" s="22"/>
      <c r="LAD305" s="22"/>
      <c r="LAE305" s="22"/>
      <c r="LAF305" s="22"/>
      <c r="LAG305" s="22"/>
      <c r="LAH305" s="22"/>
      <c r="LAI305" s="22"/>
      <c r="LAJ305" s="22"/>
      <c r="LAK305" s="22"/>
      <c r="LAL305" s="22"/>
      <c r="LAM305" s="22"/>
      <c r="LAN305" s="22"/>
      <c r="LAO305" s="22"/>
      <c r="LAP305" s="22"/>
      <c r="LAQ305" s="22"/>
      <c r="LAR305" s="22"/>
      <c r="LAS305" s="22"/>
      <c r="LAT305" s="22"/>
      <c r="LAU305" s="22"/>
      <c r="LAV305" s="22"/>
      <c r="LAW305" s="22"/>
      <c r="LAX305" s="22"/>
      <c r="LAY305" s="22"/>
      <c r="LAZ305" s="22"/>
      <c r="LBA305" s="22"/>
      <c r="LBB305" s="22"/>
      <c r="LBC305" s="22"/>
      <c r="LBD305" s="22"/>
      <c r="LBE305" s="22"/>
      <c r="LBF305" s="22"/>
      <c r="LBG305" s="22"/>
      <c r="LBH305" s="22"/>
      <c r="LBI305" s="22"/>
      <c r="LBJ305" s="22"/>
      <c r="LBK305" s="22"/>
      <c r="LBL305" s="22"/>
      <c r="LBM305" s="22"/>
      <c r="LBN305" s="22"/>
      <c r="LBO305" s="22"/>
      <c r="LBP305" s="22"/>
      <c r="LBQ305" s="22"/>
      <c r="LBR305" s="22"/>
      <c r="LBS305" s="22"/>
      <c r="LBT305" s="22"/>
      <c r="LBU305" s="22"/>
      <c r="LBV305" s="22"/>
      <c r="LBW305" s="22"/>
      <c r="LBX305" s="22"/>
      <c r="LBY305" s="22"/>
      <c r="LBZ305" s="22"/>
      <c r="LCA305" s="22"/>
      <c r="LCB305" s="22"/>
      <c r="LCC305" s="22"/>
      <c r="LCD305" s="22"/>
      <c r="LCE305" s="22"/>
      <c r="LCF305" s="22"/>
      <c r="LCG305" s="22"/>
      <c r="LCH305" s="22"/>
      <c r="LCI305" s="22"/>
      <c r="LCJ305" s="22"/>
      <c r="LCK305" s="22"/>
      <c r="LCL305" s="22"/>
      <c r="LCM305" s="22"/>
      <c r="LCN305" s="22"/>
      <c r="LCO305" s="22"/>
      <c r="LCP305" s="22"/>
      <c r="LCQ305" s="22"/>
      <c r="LCR305" s="22"/>
      <c r="LCS305" s="22"/>
      <c r="LCT305" s="22"/>
      <c r="LCU305" s="22"/>
      <c r="LCV305" s="22"/>
      <c r="LCW305" s="22"/>
      <c r="LCX305" s="22"/>
      <c r="LCY305" s="22"/>
      <c r="LCZ305" s="22"/>
      <c r="LDA305" s="22"/>
      <c r="LDB305" s="22"/>
      <c r="LDC305" s="22"/>
      <c r="LDD305" s="22"/>
      <c r="LDE305" s="22"/>
      <c r="LDF305" s="22"/>
      <c r="LDG305" s="22"/>
      <c r="LDH305" s="22"/>
      <c r="LDI305" s="22"/>
      <c r="LDJ305" s="22"/>
      <c r="LDK305" s="22"/>
      <c r="LDL305" s="22"/>
      <c r="LDM305" s="22"/>
      <c r="LDN305" s="22"/>
      <c r="LDO305" s="22"/>
      <c r="LDP305" s="22"/>
      <c r="LDQ305" s="22"/>
      <c r="LDR305" s="22"/>
      <c r="LDS305" s="22"/>
      <c r="LDT305" s="22"/>
      <c r="LDU305" s="22"/>
      <c r="LDV305" s="22"/>
      <c r="LDW305" s="22"/>
      <c r="LDX305" s="22"/>
      <c r="LDY305" s="22"/>
      <c r="LDZ305" s="22"/>
      <c r="LEA305" s="22"/>
      <c r="LEB305" s="22"/>
      <c r="LEC305" s="22"/>
      <c r="LED305" s="22"/>
      <c r="LEE305" s="22"/>
      <c r="LEF305" s="22"/>
      <c r="LEG305" s="22"/>
      <c r="LEH305" s="22"/>
      <c r="LEI305" s="22"/>
      <c r="LEJ305" s="22"/>
      <c r="LEK305" s="22"/>
      <c r="LEL305" s="22"/>
      <c r="LEM305" s="22"/>
      <c r="LEN305" s="22"/>
      <c r="LEO305" s="22"/>
      <c r="LEP305" s="22"/>
      <c r="LEQ305" s="22"/>
      <c r="LER305" s="22"/>
      <c r="LES305" s="22"/>
      <c r="LET305" s="22"/>
      <c r="LEU305" s="22"/>
      <c r="LEV305" s="22"/>
      <c r="LEW305" s="22"/>
      <c r="LEX305" s="22"/>
      <c r="LEY305" s="22"/>
      <c r="LEZ305" s="22"/>
      <c r="LFA305" s="22"/>
      <c r="LFB305" s="22"/>
      <c r="LFC305" s="22"/>
      <c r="LFD305" s="22"/>
      <c r="LFE305" s="22"/>
      <c r="LFF305" s="22"/>
      <c r="LFG305" s="22"/>
      <c r="LFH305" s="22"/>
      <c r="LFI305" s="22"/>
      <c r="LFJ305" s="22"/>
      <c r="LFK305" s="22"/>
      <c r="LFL305" s="22"/>
      <c r="LFM305" s="22"/>
      <c r="LFN305" s="22"/>
      <c r="LFO305" s="22"/>
      <c r="LFP305" s="22"/>
      <c r="LFQ305" s="22"/>
      <c r="LFR305" s="22"/>
      <c r="LFS305" s="22"/>
      <c r="LFT305" s="22"/>
      <c r="LFU305" s="22"/>
      <c r="LFV305" s="22"/>
      <c r="LFW305" s="22"/>
      <c r="LFX305" s="22"/>
      <c r="LFY305" s="22"/>
      <c r="LFZ305" s="22"/>
      <c r="LGA305" s="22"/>
      <c r="LGB305" s="22"/>
      <c r="LGC305" s="22"/>
      <c r="LGD305" s="22"/>
      <c r="LGE305" s="22"/>
      <c r="LGF305" s="22"/>
      <c r="LGG305" s="22"/>
      <c r="LGH305" s="22"/>
      <c r="LGI305" s="22"/>
      <c r="LGJ305" s="22"/>
      <c r="LGK305" s="22"/>
      <c r="LGL305" s="22"/>
      <c r="LGM305" s="22"/>
      <c r="LGN305" s="22"/>
      <c r="LGO305" s="22"/>
      <c r="LGP305" s="22"/>
      <c r="LGQ305" s="22"/>
      <c r="LGR305" s="22"/>
      <c r="LGS305" s="22"/>
      <c r="LGT305" s="22"/>
      <c r="LGU305" s="22"/>
      <c r="LGV305" s="22"/>
      <c r="LGW305" s="22"/>
      <c r="LGX305" s="22"/>
      <c r="LGY305" s="22"/>
      <c r="LGZ305" s="22"/>
      <c r="LHA305" s="22"/>
      <c r="LHB305" s="22"/>
      <c r="LHC305" s="22"/>
      <c r="LHD305" s="22"/>
      <c r="LHE305" s="22"/>
      <c r="LHF305" s="22"/>
      <c r="LHG305" s="22"/>
      <c r="LHH305" s="22"/>
      <c r="LHI305" s="22"/>
      <c r="LHJ305" s="22"/>
      <c r="LHK305" s="22"/>
      <c r="LHL305" s="22"/>
      <c r="LHM305" s="22"/>
      <c r="LHN305" s="22"/>
      <c r="LHO305" s="22"/>
      <c r="LHP305" s="22"/>
      <c r="LHQ305" s="22"/>
      <c r="LHR305" s="22"/>
      <c r="LHS305" s="22"/>
      <c r="LHT305" s="22"/>
      <c r="LHU305" s="22"/>
      <c r="LHV305" s="22"/>
      <c r="LHW305" s="22"/>
      <c r="LHX305" s="22"/>
      <c r="LHY305" s="22"/>
      <c r="LHZ305" s="22"/>
      <c r="LIA305" s="22"/>
      <c r="LIB305" s="22"/>
      <c r="LIC305" s="22"/>
      <c r="LID305" s="22"/>
      <c r="LIE305" s="22"/>
      <c r="LIF305" s="22"/>
      <c r="LIG305" s="22"/>
      <c r="LIH305" s="22"/>
      <c r="LII305" s="22"/>
      <c r="LIJ305" s="22"/>
      <c r="LIK305" s="22"/>
      <c r="LIL305" s="22"/>
      <c r="LIM305" s="22"/>
      <c r="LIN305" s="22"/>
      <c r="LIO305" s="22"/>
      <c r="LIP305" s="22"/>
      <c r="LIQ305" s="22"/>
      <c r="LIR305" s="22"/>
      <c r="LIS305" s="22"/>
      <c r="LIT305" s="22"/>
      <c r="LIU305" s="22"/>
      <c r="LIV305" s="22"/>
      <c r="LIW305" s="22"/>
      <c r="LIX305" s="22"/>
      <c r="LIY305" s="22"/>
      <c r="LIZ305" s="22"/>
      <c r="LJA305" s="22"/>
      <c r="LJB305" s="22"/>
      <c r="LJC305" s="22"/>
      <c r="LJD305" s="22"/>
      <c r="LJE305" s="22"/>
      <c r="LJF305" s="22"/>
      <c r="LJG305" s="22"/>
      <c r="LJH305" s="22"/>
      <c r="LJI305" s="22"/>
      <c r="LJJ305" s="22"/>
      <c r="LJK305" s="22"/>
      <c r="LJL305" s="22"/>
      <c r="LJM305" s="22"/>
      <c r="LJN305" s="22"/>
      <c r="LJO305" s="22"/>
      <c r="LJP305" s="22"/>
      <c r="LJQ305" s="22"/>
      <c r="LJR305" s="22"/>
      <c r="LJS305" s="22"/>
      <c r="LJT305" s="22"/>
      <c r="LJU305" s="22"/>
      <c r="LJV305" s="22"/>
      <c r="LJW305" s="22"/>
      <c r="LJX305" s="22"/>
      <c r="LJY305" s="22"/>
      <c r="LJZ305" s="22"/>
      <c r="LKA305" s="22"/>
      <c r="LKB305" s="22"/>
      <c r="LKC305" s="22"/>
      <c r="LKD305" s="22"/>
      <c r="LKE305" s="22"/>
      <c r="LKF305" s="22"/>
      <c r="LKG305" s="22"/>
      <c r="LKH305" s="22"/>
      <c r="LKI305" s="22"/>
      <c r="LKJ305" s="22"/>
      <c r="LKK305" s="22"/>
      <c r="LKL305" s="22"/>
      <c r="LKM305" s="22"/>
      <c r="LKN305" s="22"/>
      <c r="LKO305" s="22"/>
      <c r="LKP305" s="22"/>
      <c r="LKQ305" s="22"/>
      <c r="LKR305" s="22"/>
      <c r="LKS305" s="22"/>
      <c r="LKT305" s="22"/>
      <c r="LKU305" s="22"/>
      <c r="LKV305" s="22"/>
      <c r="LKW305" s="22"/>
      <c r="LKX305" s="22"/>
      <c r="LKY305" s="22"/>
      <c r="LKZ305" s="22"/>
      <c r="LLA305" s="22"/>
      <c r="LLB305" s="22"/>
      <c r="LLC305" s="22"/>
      <c r="LLD305" s="22"/>
      <c r="LLE305" s="22"/>
      <c r="LLF305" s="22"/>
      <c r="LLG305" s="22"/>
      <c r="LLH305" s="22"/>
      <c r="LLI305" s="22"/>
      <c r="LLJ305" s="22"/>
      <c r="LLK305" s="22"/>
      <c r="LLL305" s="22"/>
      <c r="LLM305" s="22"/>
      <c r="LLN305" s="22"/>
      <c r="LLO305" s="22"/>
      <c r="LLP305" s="22"/>
      <c r="LLQ305" s="22"/>
      <c r="LLR305" s="22"/>
      <c r="LLS305" s="22"/>
      <c r="LLT305" s="22"/>
      <c r="LLU305" s="22"/>
      <c r="LLV305" s="22"/>
      <c r="LLW305" s="22"/>
      <c r="LLX305" s="22"/>
      <c r="LLY305" s="22"/>
      <c r="LLZ305" s="22"/>
      <c r="LMA305" s="22"/>
      <c r="LMB305" s="22"/>
      <c r="LMC305" s="22"/>
      <c r="LMD305" s="22"/>
      <c r="LME305" s="22"/>
      <c r="LMF305" s="22"/>
      <c r="LMG305" s="22"/>
      <c r="LMH305" s="22"/>
      <c r="LMI305" s="22"/>
      <c r="LMJ305" s="22"/>
      <c r="LMK305" s="22"/>
      <c r="LML305" s="22"/>
      <c r="LMM305" s="22"/>
      <c r="LMN305" s="22"/>
      <c r="LMO305" s="22"/>
      <c r="LMP305" s="22"/>
      <c r="LMQ305" s="22"/>
      <c r="LMR305" s="22"/>
      <c r="LMS305" s="22"/>
      <c r="LMT305" s="22"/>
      <c r="LMU305" s="22"/>
      <c r="LMV305" s="22"/>
      <c r="LMW305" s="22"/>
      <c r="LMX305" s="22"/>
      <c r="LMY305" s="22"/>
      <c r="LMZ305" s="22"/>
      <c r="LNA305" s="22"/>
      <c r="LNB305" s="22"/>
      <c r="LNC305" s="22"/>
      <c r="LND305" s="22"/>
      <c r="LNE305" s="22"/>
      <c r="LNF305" s="22"/>
      <c r="LNG305" s="22"/>
      <c r="LNH305" s="22"/>
      <c r="LNI305" s="22"/>
      <c r="LNJ305" s="22"/>
      <c r="LNK305" s="22"/>
      <c r="LNL305" s="22"/>
      <c r="LNM305" s="22"/>
      <c r="LNN305" s="22"/>
      <c r="LNO305" s="22"/>
      <c r="LNP305" s="22"/>
      <c r="LNQ305" s="22"/>
      <c r="LNR305" s="22"/>
      <c r="LNS305" s="22"/>
      <c r="LNT305" s="22"/>
      <c r="LNU305" s="22"/>
      <c r="LNV305" s="22"/>
      <c r="LNW305" s="22"/>
      <c r="LNX305" s="22"/>
      <c r="LNY305" s="22"/>
      <c r="LNZ305" s="22"/>
      <c r="LOA305" s="22"/>
      <c r="LOB305" s="22"/>
      <c r="LOC305" s="22"/>
      <c r="LOD305" s="22"/>
      <c r="LOE305" s="22"/>
      <c r="LOF305" s="22"/>
      <c r="LOG305" s="22"/>
      <c r="LOH305" s="22"/>
      <c r="LOI305" s="22"/>
      <c r="LOJ305" s="22"/>
      <c r="LOK305" s="22"/>
      <c r="LOL305" s="22"/>
      <c r="LOM305" s="22"/>
      <c r="LON305" s="22"/>
      <c r="LOO305" s="22"/>
      <c r="LOP305" s="22"/>
      <c r="LOQ305" s="22"/>
      <c r="LOR305" s="22"/>
      <c r="LOS305" s="22"/>
      <c r="LOT305" s="22"/>
      <c r="LOU305" s="22"/>
      <c r="LOV305" s="22"/>
      <c r="LOW305" s="22"/>
      <c r="LOX305" s="22"/>
      <c r="LOY305" s="22"/>
      <c r="LOZ305" s="22"/>
      <c r="LPA305" s="22"/>
      <c r="LPB305" s="22"/>
      <c r="LPC305" s="22"/>
      <c r="LPD305" s="22"/>
      <c r="LPE305" s="22"/>
      <c r="LPF305" s="22"/>
      <c r="LPG305" s="22"/>
      <c r="LPH305" s="22"/>
      <c r="LPI305" s="22"/>
      <c r="LPJ305" s="22"/>
      <c r="LPK305" s="22"/>
      <c r="LPL305" s="22"/>
      <c r="LPM305" s="22"/>
      <c r="LPN305" s="22"/>
      <c r="LPO305" s="22"/>
      <c r="LPP305" s="22"/>
      <c r="LPQ305" s="22"/>
      <c r="LPR305" s="22"/>
      <c r="LPS305" s="22"/>
      <c r="LPT305" s="22"/>
      <c r="LPU305" s="22"/>
      <c r="LPV305" s="22"/>
      <c r="LPW305" s="22"/>
      <c r="LPX305" s="22"/>
      <c r="LPY305" s="22"/>
      <c r="LPZ305" s="22"/>
      <c r="LQA305" s="22"/>
      <c r="LQB305" s="22"/>
      <c r="LQC305" s="22"/>
      <c r="LQD305" s="22"/>
      <c r="LQE305" s="22"/>
      <c r="LQF305" s="22"/>
      <c r="LQG305" s="22"/>
      <c r="LQH305" s="22"/>
      <c r="LQI305" s="22"/>
      <c r="LQJ305" s="22"/>
      <c r="LQK305" s="22"/>
      <c r="LQL305" s="22"/>
      <c r="LQM305" s="22"/>
      <c r="LQN305" s="22"/>
      <c r="LQO305" s="22"/>
      <c r="LQP305" s="22"/>
      <c r="LQQ305" s="22"/>
      <c r="LQR305" s="22"/>
      <c r="LQS305" s="22"/>
      <c r="LQT305" s="22"/>
      <c r="LQU305" s="22"/>
      <c r="LQV305" s="22"/>
      <c r="LQW305" s="22"/>
      <c r="LQX305" s="22"/>
      <c r="LQY305" s="22"/>
      <c r="LQZ305" s="22"/>
      <c r="LRA305" s="22"/>
      <c r="LRB305" s="22"/>
      <c r="LRC305" s="22"/>
      <c r="LRD305" s="22"/>
      <c r="LRE305" s="22"/>
      <c r="LRF305" s="22"/>
      <c r="LRG305" s="22"/>
      <c r="LRH305" s="22"/>
      <c r="LRI305" s="22"/>
      <c r="LRJ305" s="22"/>
      <c r="LRK305" s="22"/>
      <c r="LRL305" s="22"/>
      <c r="LRM305" s="22"/>
      <c r="LRN305" s="22"/>
      <c r="LRO305" s="22"/>
      <c r="LRP305" s="22"/>
      <c r="LRQ305" s="22"/>
      <c r="LRR305" s="22"/>
      <c r="LRS305" s="22"/>
      <c r="LRT305" s="22"/>
      <c r="LRU305" s="22"/>
      <c r="LRV305" s="22"/>
      <c r="LRW305" s="22"/>
      <c r="LRX305" s="22"/>
      <c r="LRY305" s="22"/>
      <c r="LRZ305" s="22"/>
      <c r="LSA305" s="22"/>
      <c r="LSB305" s="22"/>
      <c r="LSC305" s="22"/>
      <c r="LSD305" s="22"/>
      <c r="LSE305" s="22"/>
      <c r="LSF305" s="22"/>
      <c r="LSG305" s="22"/>
      <c r="LSH305" s="22"/>
      <c r="LSI305" s="22"/>
      <c r="LSJ305" s="22"/>
      <c r="LSK305" s="22"/>
      <c r="LSL305" s="22"/>
      <c r="LSM305" s="22"/>
      <c r="LSN305" s="22"/>
      <c r="LSO305" s="22"/>
      <c r="LSP305" s="22"/>
      <c r="LSQ305" s="22"/>
      <c r="LSR305" s="22"/>
      <c r="LSS305" s="22"/>
      <c r="LST305" s="22"/>
      <c r="LSU305" s="22"/>
      <c r="LSV305" s="22"/>
      <c r="LSW305" s="22"/>
      <c r="LSX305" s="22"/>
      <c r="LSY305" s="22"/>
      <c r="LSZ305" s="22"/>
      <c r="LTA305" s="22"/>
      <c r="LTB305" s="22"/>
      <c r="LTC305" s="22"/>
      <c r="LTD305" s="22"/>
      <c r="LTE305" s="22"/>
      <c r="LTF305" s="22"/>
      <c r="LTG305" s="22"/>
      <c r="LTH305" s="22"/>
      <c r="LTI305" s="22"/>
      <c r="LTJ305" s="22"/>
      <c r="LTK305" s="22"/>
      <c r="LTL305" s="22"/>
      <c r="LTM305" s="22"/>
      <c r="LTN305" s="22"/>
      <c r="LTO305" s="22"/>
      <c r="LTP305" s="22"/>
      <c r="LTQ305" s="22"/>
      <c r="LTR305" s="22"/>
      <c r="LTS305" s="22"/>
      <c r="LTT305" s="22"/>
      <c r="LTU305" s="22"/>
      <c r="LTV305" s="22"/>
      <c r="LTW305" s="22"/>
      <c r="LTX305" s="22"/>
      <c r="LTY305" s="22"/>
      <c r="LTZ305" s="22"/>
      <c r="LUA305" s="22"/>
      <c r="LUB305" s="22"/>
      <c r="LUC305" s="22"/>
      <c r="LUD305" s="22"/>
      <c r="LUE305" s="22"/>
      <c r="LUF305" s="22"/>
      <c r="LUG305" s="22"/>
      <c r="LUH305" s="22"/>
      <c r="LUI305" s="22"/>
      <c r="LUJ305" s="22"/>
      <c r="LUK305" s="22"/>
      <c r="LUL305" s="22"/>
      <c r="LUM305" s="22"/>
      <c r="LUN305" s="22"/>
      <c r="LUO305" s="22"/>
      <c r="LUP305" s="22"/>
      <c r="LUQ305" s="22"/>
      <c r="LUR305" s="22"/>
      <c r="LUS305" s="22"/>
      <c r="LUT305" s="22"/>
      <c r="LUU305" s="22"/>
      <c r="LUV305" s="22"/>
      <c r="LUW305" s="22"/>
      <c r="LUX305" s="22"/>
      <c r="LUY305" s="22"/>
      <c r="LUZ305" s="22"/>
      <c r="LVA305" s="22"/>
      <c r="LVB305" s="22"/>
      <c r="LVC305" s="22"/>
      <c r="LVD305" s="22"/>
      <c r="LVE305" s="22"/>
      <c r="LVF305" s="22"/>
      <c r="LVG305" s="22"/>
      <c r="LVH305" s="22"/>
      <c r="LVI305" s="22"/>
      <c r="LVJ305" s="22"/>
      <c r="LVK305" s="22"/>
      <c r="LVL305" s="22"/>
      <c r="LVM305" s="22"/>
      <c r="LVN305" s="22"/>
      <c r="LVO305" s="22"/>
      <c r="LVP305" s="22"/>
      <c r="LVQ305" s="22"/>
      <c r="LVR305" s="22"/>
      <c r="LVS305" s="22"/>
      <c r="LVT305" s="22"/>
      <c r="LVU305" s="22"/>
      <c r="LVV305" s="22"/>
      <c r="LVW305" s="22"/>
      <c r="LVX305" s="22"/>
      <c r="LVY305" s="22"/>
      <c r="LVZ305" s="22"/>
      <c r="LWA305" s="22"/>
      <c r="LWB305" s="22"/>
      <c r="LWC305" s="22"/>
      <c r="LWD305" s="22"/>
      <c r="LWE305" s="22"/>
      <c r="LWF305" s="22"/>
      <c r="LWG305" s="22"/>
      <c r="LWH305" s="22"/>
      <c r="LWI305" s="22"/>
      <c r="LWJ305" s="22"/>
      <c r="LWK305" s="22"/>
      <c r="LWL305" s="22"/>
      <c r="LWM305" s="22"/>
      <c r="LWN305" s="22"/>
      <c r="LWO305" s="22"/>
      <c r="LWP305" s="22"/>
      <c r="LWQ305" s="22"/>
      <c r="LWR305" s="22"/>
      <c r="LWS305" s="22"/>
      <c r="LWT305" s="22"/>
      <c r="LWU305" s="22"/>
      <c r="LWV305" s="22"/>
      <c r="LWW305" s="22"/>
      <c r="LWX305" s="22"/>
      <c r="LWY305" s="22"/>
      <c r="LWZ305" s="22"/>
      <c r="LXA305" s="22"/>
      <c r="LXB305" s="22"/>
      <c r="LXC305" s="22"/>
      <c r="LXD305" s="22"/>
      <c r="LXE305" s="22"/>
      <c r="LXF305" s="22"/>
      <c r="LXG305" s="22"/>
      <c r="LXH305" s="22"/>
      <c r="LXI305" s="22"/>
      <c r="LXJ305" s="22"/>
      <c r="LXK305" s="22"/>
      <c r="LXL305" s="22"/>
      <c r="LXM305" s="22"/>
      <c r="LXN305" s="22"/>
      <c r="LXO305" s="22"/>
      <c r="LXP305" s="22"/>
      <c r="LXQ305" s="22"/>
      <c r="LXR305" s="22"/>
      <c r="LXS305" s="22"/>
      <c r="LXT305" s="22"/>
      <c r="LXU305" s="22"/>
      <c r="LXV305" s="22"/>
      <c r="LXW305" s="22"/>
      <c r="LXX305" s="22"/>
      <c r="LXY305" s="22"/>
      <c r="LXZ305" s="22"/>
      <c r="LYA305" s="22"/>
      <c r="LYB305" s="22"/>
      <c r="LYC305" s="22"/>
      <c r="LYD305" s="22"/>
      <c r="LYE305" s="22"/>
      <c r="LYF305" s="22"/>
      <c r="LYG305" s="22"/>
      <c r="LYH305" s="22"/>
      <c r="LYI305" s="22"/>
      <c r="LYJ305" s="22"/>
      <c r="LYK305" s="22"/>
      <c r="LYL305" s="22"/>
      <c r="LYM305" s="22"/>
      <c r="LYN305" s="22"/>
      <c r="LYO305" s="22"/>
      <c r="LYP305" s="22"/>
      <c r="LYQ305" s="22"/>
      <c r="LYR305" s="22"/>
      <c r="LYS305" s="22"/>
      <c r="LYT305" s="22"/>
      <c r="LYU305" s="22"/>
      <c r="LYV305" s="22"/>
      <c r="LYW305" s="22"/>
      <c r="LYX305" s="22"/>
      <c r="LYY305" s="22"/>
      <c r="LYZ305" s="22"/>
      <c r="LZA305" s="22"/>
      <c r="LZB305" s="22"/>
      <c r="LZC305" s="22"/>
      <c r="LZD305" s="22"/>
      <c r="LZE305" s="22"/>
      <c r="LZF305" s="22"/>
      <c r="LZG305" s="22"/>
      <c r="LZH305" s="22"/>
      <c r="LZI305" s="22"/>
      <c r="LZJ305" s="22"/>
      <c r="LZK305" s="22"/>
      <c r="LZL305" s="22"/>
      <c r="LZM305" s="22"/>
      <c r="LZN305" s="22"/>
      <c r="LZO305" s="22"/>
      <c r="LZP305" s="22"/>
      <c r="LZQ305" s="22"/>
      <c r="LZR305" s="22"/>
      <c r="LZS305" s="22"/>
      <c r="LZT305" s="22"/>
      <c r="LZU305" s="22"/>
      <c r="LZV305" s="22"/>
      <c r="LZW305" s="22"/>
      <c r="LZX305" s="22"/>
      <c r="LZY305" s="22"/>
      <c r="LZZ305" s="22"/>
      <c r="MAA305" s="22"/>
      <c r="MAB305" s="22"/>
      <c r="MAC305" s="22"/>
      <c r="MAD305" s="22"/>
      <c r="MAE305" s="22"/>
      <c r="MAF305" s="22"/>
      <c r="MAG305" s="22"/>
      <c r="MAH305" s="22"/>
      <c r="MAI305" s="22"/>
      <c r="MAJ305" s="22"/>
      <c r="MAK305" s="22"/>
      <c r="MAL305" s="22"/>
      <c r="MAM305" s="22"/>
      <c r="MAN305" s="22"/>
      <c r="MAO305" s="22"/>
      <c r="MAP305" s="22"/>
      <c r="MAQ305" s="22"/>
      <c r="MAR305" s="22"/>
      <c r="MAS305" s="22"/>
      <c r="MAT305" s="22"/>
      <c r="MAU305" s="22"/>
      <c r="MAV305" s="22"/>
      <c r="MAW305" s="22"/>
      <c r="MAX305" s="22"/>
      <c r="MAY305" s="22"/>
      <c r="MAZ305" s="22"/>
      <c r="MBA305" s="22"/>
      <c r="MBB305" s="22"/>
      <c r="MBC305" s="22"/>
      <c r="MBD305" s="22"/>
      <c r="MBE305" s="22"/>
      <c r="MBF305" s="22"/>
      <c r="MBG305" s="22"/>
      <c r="MBH305" s="22"/>
      <c r="MBI305" s="22"/>
      <c r="MBJ305" s="22"/>
      <c r="MBK305" s="22"/>
      <c r="MBL305" s="22"/>
      <c r="MBM305" s="22"/>
      <c r="MBN305" s="22"/>
      <c r="MBO305" s="22"/>
      <c r="MBP305" s="22"/>
      <c r="MBQ305" s="22"/>
      <c r="MBR305" s="22"/>
      <c r="MBS305" s="22"/>
      <c r="MBT305" s="22"/>
      <c r="MBU305" s="22"/>
      <c r="MBV305" s="22"/>
      <c r="MBW305" s="22"/>
      <c r="MBX305" s="22"/>
      <c r="MBY305" s="22"/>
      <c r="MBZ305" s="22"/>
      <c r="MCA305" s="22"/>
      <c r="MCB305" s="22"/>
      <c r="MCC305" s="22"/>
      <c r="MCD305" s="22"/>
      <c r="MCE305" s="22"/>
      <c r="MCF305" s="22"/>
      <c r="MCG305" s="22"/>
      <c r="MCH305" s="22"/>
      <c r="MCI305" s="22"/>
      <c r="MCJ305" s="22"/>
      <c r="MCK305" s="22"/>
      <c r="MCL305" s="22"/>
      <c r="MCM305" s="22"/>
      <c r="MCN305" s="22"/>
      <c r="MCO305" s="22"/>
      <c r="MCP305" s="22"/>
      <c r="MCQ305" s="22"/>
      <c r="MCR305" s="22"/>
      <c r="MCS305" s="22"/>
      <c r="MCT305" s="22"/>
      <c r="MCU305" s="22"/>
      <c r="MCV305" s="22"/>
      <c r="MCW305" s="22"/>
      <c r="MCX305" s="22"/>
      <c r="MCY305" s="22"/>
      <c r="MCZ305" s="22"/>
      <c r="MDA305" s="22"/>
      <c r="MDB305" s="22"/>
      <c r="MDC305" s="22"/>
      <c r="MDD305" s="22"/>
      <c r="MDE305" s="22"/>
      <c r="MDF305" s="22"/>
      <c r="MDG305" s="22"/>
      <c r="MDH305" s="22"/>
      <c r="MDI305" s="22"/>
      <c r="MDJ305" s="22"/>
      <c r="MDK305" s="22"/>
      <c r="MDL305" s="22"/>
      <c r="MDM305" s="22"/>
      <c r="MDN305" s="22"/>
      <c r="MDO305" s="22"/>
      <c r="MDP305" s="22"/>
      <c r="MDQ305" s="22"/>
      <c r="MDR305" s="22"/>
      <c r="MDS305" s="22"/>
      <c r="MDT305" s="22"/>
      <c r="MDU305" s="22"/>
      <c r="MDV305" s="22"/>
      <c r="MDW305" s="22"/>
      <c r="MDX305" s="22"/>
      <c r="MDY305" s="22"/>
      <c r="MDZ305" s="22"/>
      <c r="MEA305" s="22"/>
      <c r="MEB305" s="22"/>
      <c r="MEC305" s="22"/>
      <c r="MED305" s="22"/>
      <c r="MEE305" s="22"/>
      <c r="MEF305" s="22"/>
      <c r="MEG305" s="22"/>
      <c r="MEH305" s="22"/>
      <c r="MEI305" s="22"/>
      <c r="MEJ305" s="22"/>
      <c r="MEK305" s="22"/>
      <c r="MEL305" s="22"/>
      <c r="MEM305" s="22"/>
      <c r="MEN305" s="22"/>
      <c r="MEO305" s="22"/>
      <c r="MEP305" s="22"/>
      <c r="MEQ305" s="22"/>
      <c r="MER305" s="22"/>
      <c r="MES305" s="22"/>
      <c r="MET305" s="22"/>
      <c r="MEU305" s="22"/>
      <c r="MEV305" s="22"/>
      <c r="MEW305" s="22"/>
      <c r="MEX305" s="22"/>
      <c r="MEY305" s="22"/>
      <c r="MEZ305" s="22"/>
      <c r="MFA305" s="22"/>
      <c r="MFB305" s="22"/>
      <c r="MFC305" s="22"/>
      <c r="MFD305" s="22"/>
      <c r="MFE305" s="22"/>
      <c r="MFF305" s="22"/>
      <c r="MFG305" s="22"/>
      <c r="MFH305" s="22"/>
      <c r="MFI305" s="22"/>
      <c r="MFJ305" s="22"/>
      <c r="MFK305" s="22"/>
      <c r="MFL305" s="22"/>
      <c r="MFM305" s="22"/>
      <c r="MFN305" s="22"/>
      <c r="MFO305" s="22"/>
      <c r="MFP305" s="22"/>
      <c r="MFQ305" s="22"/>
      <c r="MFR305" s="22"/>
      <c r="MFS305" s="22"/>
      <c r="MFT305" s="22"/>
      <c r="MFU305" s="22"/>
      <c r="MFV305" s="22"/>
      <c r="MFW305" s="22"/>
      <c r="MFX305" s="22"/>
      <c r="MFY305" s="22"/>
      <c r="MFZ305" s="22"/>
      <c r="MGA305" s="22"/>
      <c r="MGB305" s="22"/>
      <c r="MGC305" s="22"/>
      <c r="MGD305" s="22"/>
      <c r="MGE305" s="22"/>
      <c r="MGF305" s="22"/>
      <c r="MGG305" s="22"/>
      <c r="MGH305" s="22"/>
      <c r="MGI305" s="22"/>
      <c r="MGJ305" s="22"/>
      <c r="MGK305" s="22"/>
      <c r="MGL305" s="22"/>
      <c r="MGM305" s="22"/>
      <c r="MGN305" s="22"/>
      <c r="MGO305" s="22"/>
      <c r="MGP305" s="22"/>
      <c r="MGQ305" s="22"/>
      <c r="MGR305" s="22"/>
      <c r="MGS305" s="22"/>
      <c r="MGT305" s="22"/>
      <c r="MGU305" s="22"/>
      <c r="MGV305" s="22"/>
      <c r="MGW305" s="22"/>
      <c r="MGX305" s="22"/>
      <c r="MGY305" s="22"/>
      <c r="MGZ305" s="22"/>
      <c r="MHA305" s="22"/>
      <c r="MHB305" s="22"/>
      <c r="MHC305" s="22"/>
      <c r="MHD305" s="22"/>
      <c r="MHE305" s="22"/>
      <c r="MHF305" s="22"/>
      <c r="MHG305" s="22"/>
      <c r="MHH305" s="22"/>
      <c r="MHI305" s="22"/>
      <c r="MHJ305" s="22"/>
      <c r="MHK305" s="22"/>
      <c r="MHL305" s="22"/>
      <c r="MHM305" s="22"/>
      <c r="MHN305" s="22"/>
      <c r="MHO305" s="22"/>
      <c r="MHP305" s="22"/>
      <c r="MHQ305" s="22"/>
      <c r="MHR305" s="22"/>
      <c r="MHS305" s="22"/>
      <c r="MHT305" s="22"/>
      <c r="MHU305" s="22"/>
      <c r="MHV305" s="22"/>
      <c r="MHW305" s="22"/>
      <c r="MHX305" s="22"/>
      <c r="MHY305" s="22"/>
      <c r="MHZ305" s="22"/>
      <c r="MIA305" s="22"/>
      <c r="MIB305" s="22"/>
      <c r="MIC305" s="22"/>
      <c r="MID305" s="22"/>
      <c r="MIE305" s="22"/>
      <c r="MIF305" s="22"/>
      <c r="MIG305" s="22"/>
      <c r="MIH305" s="22"/>
      <c r="MII305" s="22"/>
      <c r="MIJ305" s="22"/>
      <c r="MIK305" s="22"/>
      <c r="MIL305" s="22"/>
      <c r="MIM305" s="22"/>
      <c r="MIN305" s="22"/>
      <c r="MIO305" s="22"/>
      <c r="MIP305" s="22"/>
      <c r="MIQ305" s="22"/>
      <c r="MIR305" s="22"/>
      <c r="MIS305" s="22"/>
      <c r="MIT305" s="22"/>
      <c r="MIU305" s="22"/>
      <c r="MIV305" s="22"/>
      <c r="MIW305" s="22"/>
      <c r="MIX305" s="22"/>
      <c r="MIY305" s="22"/>
      <c r="MIZ305" s="22"/>
      <c r="MJA305" s="22"/>
      <c r="MJB305" s="22"/>
      <c r="MJC305" s="22"/>
      <c r="MJD305" s="22"/>
      <c r="MJE305" s="22"/>
      <c r="MJF305" s="22"/>
      <c r="MJG305" s="22"/>
      <c r="MJH305" s="22"/>
      <c r="MJI305" s="22"/>
      <c r="MJJ305" s="22"/>
      <c r="MJK305" s="22"/>
      <c r="MJL305" s="22"/>
      <c r="MJM305" s="22"/>
      <c r="MJN305" s="22"/>
      <c r="MJO305" s="22"/>
      <c r="MJP305" s="22"/>
      <c r="MJQ305" s="22"/>
      <c r="MJR305" s="22"/>
      <c r="MJS305" s="22"/>
      <c r="MJT305" s="22"/>
      <c r="MJU305" s="22"/>
      <c r="MJV305" s="22"/>
      <c r="MJW305" s="22"/>
      <c r="MJX305" s="22"/>
      <c r="MJY305" s="22"/>
      <c r="MJZ305" s="22"/>
      <c r="MKA305" s="22"/>
      <c r="MKB305" s="22"/>
      <c r="MKC305" s="22"/>
      <c r="MKD305" s="22"/>
      <c r="MKE305" s="22"/>
      <c r="MKF305" s="22"/>
      <c r="MKG305" s="22"/>
      <c r="MKH305" s="22"/>
      <c r="MKI305" s="22"/>
      <c r="MKJ305" s="22"/>
      <c r="MKK305" s="22"/>
      <c r="MKL305" s="22"/>
      <c r="MKM305" s="22"/>
      <c r="MKN305" s="22"/>
      <c r="MKO305" s="22"/>
      <c r="MKP305" s="22"/>
      <c r="MKQ305" s="22"/>
      <c r="MKR305" s="22"/>
      <c r="MKS305" s="22"/>
      <c r="MKT305" s="22"/>
      <c r="MKU305" s="22"/>
      <c r="MKV305" s="22"/>
      <c r="MKW305" s="22"/>
      <c r="MKX305" s="22"/>
      <c r="MKY305" s="22"/>
      <c r="MKZ305" s="22"/>
      <c r="MLA305" s="22"/>
      <c r="MLB305" s="22"/>
      <c r="MLC305" s="22"/>
      <c r="MLD305" s="22"/>
      <c r="MLE305" s="22"/>
      <c r="MLF305" s="22"/>
      <c r="MLG305" s="22"/>
      <c r="MLH305" s="22"/>
      <c r="MLI305" s="22"/>
      <c r="MLJ305" s="22"/>
      <c r="MLK305" s="22"/>
      <c r="MLL305" s="22"/>
      <c r="MLM305" s="22"/>
      <c r="MLN305" s="22"/>
      <c r="MLO305" s="22"/>
      <c r="MLP305" s="22"/>
      <c r="MLQ305" s="22"/>
      <c r="MLR305" s="22"/>
      <c r="MLS305" s="22"/>
      <c r="MLT305" s="22"/>
      <c r="MLU305" s="22"/>
      <c r="MLV305" s="22"/>
      <c r="MLW305" s="22"/>
      <c r="MLX305" s="22"/>
      <c r="MLY305" s="22"/>
      <c r="MLZ305" s="22"/>
      <c r="MMA305" s="22"/>
      <c r="MMB305" s="22"/>
      <c r="MMC305" s="22"/>
      <c r="MMD305" s="22"/>
      <c r="MME305" s="22"/>
      <c r="MMF305" s="22"/>
      <c r="MMG305" s="22"/>
      <c r="MMH305" s="22"/>
      <c r="MMI305" s="22"/>
      <c r="MMJ305" s="22"/>
      <c r="MMK305" s="22"/>
      <c r="MML305" s="22"/>
      <c r="MMM305" s="22"/>
      <c r="MMN305" s="22"/>
      <c r="MMO305" s="22"/>
      <c r="MMP305" s="22"/>
      <c r="MMQ305" s="22"/>
      <c r="MMR305" s="22"/>
      <c r="MMS305" s="22"/>
      <c r="MMT305" s="22"/>
      <c r="MMU305" s="22"/>
      <c r="MMV305" s="22"/>
      <c r="MMW305" s="22"/>
      <c r="MMX305" s="22"/>
      <c r="MMY305" s="22"/>
      <c r="MMZ305" s="22"/>
      <c r="MNA305" s="22"/>
      <c r="MNB305" s="22"/>
      <c r="MNC305" s="22"/>
      <c r="MND305" s="22"/>
      <c r="MNE305" s="22"/>
      <c r="MNF305" s="22"/>
      <c r="MNG305" s="22"/>
      <c r="MNH305" s="22"/>
      <c r="MNI305" s="22"/>
      <c r="MNJ305" s="22"/>
      <c r="MNK305" s="22"/>
      <c r="MNL305" s="22"/>
      <c r="MNM305" s="22"/>
      <c r="MNN305" s="22"/>
      <c r="MNO305" s="22"/>
      <c r="MNP305" s="22"/>
      <c r="MNQ305" s="22"/>
      <c r="MNR305" s="22"/>
      <c r="MNS305" s="22"/>
      <c r="MNT305" s="22"/>
      <c r="MNU305" s="22"/>
      <c r="MNV305" s="22"/>
      <c r="MNW305" s="22"/>
      <c r="MNX305" s="22"/>
      <c r="MNY305" s="22"/>
      <c r="MNZ305" s="22"/>
      <c r="MOA305" s="22"/>
      <c r="MOB305" s="22"/>
      <c r="MOC305" s="22"/>
      <c r="MOD305" s="22"/>
      <c r="MOE305" s="22"/>
      <c r="MOF305" s="22"/>
      <c r="MOG305" s="22"/>
      <c r="MOH305" s="22"/>
      <c r="MOI305" s="22"/>
      <c r="MOJ305" s="22"/>
      <c r="MOK305" s="22"/>
      <c r="MOL305" s="22"/>
      <c r="MOM305" s="22"/>
      <c r="MON305" s="22"/>
      <c r="MOO305" s="22"/>
      <c r="MOP305" s="22"/>
      <c r="MOQ305" s="22"/>
      <c r="MOR305" s="22"/>
      <c r="MOS305" s="22"/>
      <c r="MOT305" s="22"/>
      <c r="MOU305" s="22"/>
      <c r="MOV305" s="22"/>
      <c r="MOW305" s="22"/>
      <c r="MOX305" s="22"/>
      <c r="MOY305" s="22"/>
      <c r="MOZ305" s="22"/>
      <c r="MPA305" s="22"/>
      <c r="MPB305" s="22"/>
      <c r="MPC305" s="22"/>
      <c r="MPD305" s="22"/>
      <c r="MPE305" s="22"/>
      <c r="MPF305" s="22"/>
      <c r="MPG305" s="22"/>
      <c r="MPH305" s="22"/>
      <c r="MPI305" s="22"/>
      <c r="MPJ305" s="22"/>
      <c r="MPK305" s="22"/>
      <c r="MPL305" s="22"/>
      <c r="MPM305" s="22"/>
      <c r="MPN305" s="22"/>
      <c r="MPO305" s="22"/>
      <c r="MPP305" s="22"/>
      <c r="MPQ305" s="22"/>
      <c r="MPR305" s="22"/>
      <c r="MPS305" s="22"/>
      <c r="MPT305" s="22"/>
      <c r="MPU305" s="22"/>
      <c r="MPV305" s="22"/>
      <c r="MPW305" s="22"/>
      <c r="MPX305" s="22"/>
      <c r="MPY305" s="22"/>
      <c r="MPZ305" s="22"/>
      <c r="MQA305" s="22"/>
      <c r="MQB305" s="22"/>
      <c r="MQC305" s="22"/>
      <c r="MQD305" s="22"/>
      <c r="MQE305" s="22"/>
      <c r="MQF305" s="22"/>
      <c r="MQG305" s="22"/>
      <c r="MQH305" s="22"/>
      <c r="MQI305" s="22"/>
      <c r="MQJ305" s="22"/>
      <c r="MQK305" s="22"/>
      <c r="MQL305" s="22"/>
      <c r="MQM305" s="22"/>
      <c r="MQN305" s="22"/>
      <c r="MQO305" s="22"/>
      <c r="MQP305" s="22"/>
      <c r="MQQ305" s="22"/>
      <c r="MQR305" s="22"/>
      <c r="MQS305" s="22"/>
      <c r="MQT305" s="22"/>
      <c r="MQU305" s="22"/>
      <c r="MQV305" s="22"/>
      <c r="MQW305" s="22"/>
      <c r="MQX305" s="22"/>
      <c r="MQY305" s="22"/>
      <c r="MQZ305" s="22"/>
      <c r="MRA305" s="22"/>
      <c r="MRB305" s="22"/>
      <c r="MRC305" s="22"/>
      <c r="MRD305" s="22"/>
      <c r="MRE305" s="22"/>
      <c r="MRF305" s="22"/>
      <c r="MRG305" s="22"/>
      <c r="MRH305" s="22"/>
      <c r="MRI305" s="22"/>
      <c r="MRJ305" s="22"/>
      <c r="MRK305" s="22"/>
      <c r="MRL305" s="22"/>
      <c r="MRM305" s="22"/>
      <c r="MRN305" s="22"/>
      <c r="MRO305" s="22"/>
      <c r="MRP305" s="22"/>
      <c r="MRQ305" s="22"/>
      <c r="MRR305" s="22"/>
      <c r="MRS305" s="22"/>
      <c r="MRT305" s="22"/>
      <c r="MRU305" s="22"/>
      <c r="MRV305" s="22"/>
      <c r="MRW305" s="22"/>
      <c r="MRX305" s="22"/>
      <c r="MRY305" s="22"/>
      <c r="MRZ305" s="22"/>
      <c r="MSA305" s="22"/>
      <c r="MSB305" s="22"/>
      <c r="MSC305" s="22"/>
      <c r="MSD305" s="22"/>
      <c r="MSE305" s="22"/>
      <c r="MSF305" s="22"/>
      <c r="MSG305" s="22"/>
      <c r="MSH305" s="22"/>
      <c r="MSI305" s="22"/>
      <c r="MSJ305" s="22"/>
      <c r="MSK305" s="22"/>
      <c r="MSL305" s="22"/>
      <c r="MSM305" s="22"/>
      <c r="MSN305" s="22"/>
      <c r="MSO305" s="22"/>
      <c r="MSP305" s="22"/>
      <c r="MSQ305" s="22"/>
      <c r="MSR305" s="22"/>
      <c r="MSS305" s="22"/>
      <c r="MST305" s="22"/>
      <c r="MSU305" s="22"/>
      <c r="MSV305" s="22"/>
      <c r="MSW305" s="22"/>
      <c r="MSX305" s="22"/>
      <c r="MSY305" s="22"/>
      <c r="MSZ305" s="22"/>
      <c r="MTA305" s="22"/>
      <c r="MTB305" s="22"/>
      <c r="MTC305" s="22"/>
      <c r="MTD305" s="22"/>
      <c r="MTE305" s="22"/>
      <c r="MTF305" s="22"/>
      <c r="MTG305" s="22"/>
      <c r="MTH305" s="22"/>
      <c r="MTI305" s="22"/>
      <c r="MTJ305" s="22"/>
      <c r="MTK305" s="22"/>
      <c r="MTL305" s="22"/>
      <c r="MTM305" s="22"/>
      <c r="MTN305" s="22"/>
      <c r="MTO305" s="22"/>
      <c r="MTP305" s="22"/>
      <c r="MTQ305" s="22"/>
      <c r="MTR305" s="22"/>
      <c r="MTS305" s="22"/>
      <c r="MTT305" s="22"/>
      <c r="MTU305" s="22"/>
      <c r="MTV305" s="22"/>
      <c r="MTW305" s="22"/>
      <c r="MTX305" s="22"/>
      <c r="MTY305" s="22"/>
      <c r="MTZ305" s="22"/>
      <c r="MUA305" s="22"/>
      <c r="MUB305" s="22"/>
      <c r="MUC305" s="22"/>
      <c r="MUD305" s="22"/>
      <c r="MUE305" s="22"/>
      <c r="MUF305" s="22"/>
      <c r="MUG305" s="22"/>
      <c r="MUH305" s="22"/>
      <c r="MUI305" s="22"/>
      <c r="MUJ305" s="22"/>
      <c r="MUK305" s="22"/>
      <c r="MUL305" s="22"/>
      <c r="MUM305" s="22"/>
      <c r="MUN305" s="22"/>
      <c r="MUO305" s="22"/>
      <c r="MUP305" s="22"/>
      <c r="MUQ305" s="22"/>
      <c r="MUR305" s="22"/>
      <c r="MUS305" s="22"/>
      <c r="MUT305" s="22"/>
      <c r="MUU305" s="22"/>
      <c r="MUV305" s="22"/>
      <c r="MUW305" s="22"/>
      <c r="MUX305" s="22"/>
      <c r="MUY305" s="22"/>
      <c r="MUZ305" s="22"/>
      <c r="MVA305" s="22"/>
      <c r="MVB305" s="22"/>
      <c r="MVC305" s="22"/>
      <c r="MVD305" s="22"/>
      <c r="MVE305" s="22"/>
      <c r="MVF305" s="22"/>
      <c r="MVG305" s="22"/>
      <c r="MVH305" s="22"/>
      <c r="MVI305" s="22"/>
      <c r="MVJ305" s="22"/>
      <c r="MVK305" s="22"/>
      <c r="MVL305" s="22"/>
      <c r="MVM305" s="22"/>
      <c r="MVN305" s="22"/>
      <c r="MVO305" s="22"/>
      <c r="MVP305" s="22"/>
      <c r="MVQ305" s="22"/>
      <c r="MVR305" s="22"/>
      <c r="MVS305" s="22"/>
      <c r="MVT305" s="22"/>
      <c r="MVU305" s="22"/>
      <c r="MVV305" s="22"/>
      <c r="MVW305" s="22"/>
      <c r="MVX305" s="22"/>
      <c r="MVY305" s="22"/>
      <c r="MVZ305" s="22"/>
      <c r="MWA305" s="22"/>
      <c r="MWB305" s="22"/>
      <c r="MWC305" s="22"/>
      <c r="MWD305" s="22"/>
      <c r="MWE305" s="22"/>
      <c r="MWF305" s="22"/>
      <c r="MWG305" s="22"/>
      <c r="MWH305" s="22"/>
      <c r="MWI305" s="22"/>
      <c r="MWJ305" s="22"/>
      <c r="MWK305" s="22"/>
      <c r="MWL305" s="22"/>
      <c r="MWM305" s="22"/>
      <c r="MWN305" s="22"/>
      <c r="MWO305" s="22"/>
      <c r="MWP305" s="22"/>
      <c r="MWQ305" s="22"/>
      <c r="MWR305" s="22"/>
      <c r="MWS305" s="22"/>
      <c r="MWT305" s="22"/>
      <c r="MWU305" s="22"/>
      <c r="MWV305" s="22"/>
      <c r="MWW305" s="22"/>
      <c r="MWX305" s="22"/>
      <c r="MWY305" s="22"/>
      <c r="MWZ305" s="22"/>
      <c r="MXA305" s="22"/>
      <c r="MXB305" s="22"/>
      <c r="MXC305" s="22"/>
      <c r="MXD305" s="22"/>
      <c r="MXE305" s="22"/>
      <c r="MXF305" s="22"/>
      <c r="MXG305" s="22"/>
      <c r="MXH305" s="22"/>
      <c r="MXI305" s="22"/>
      <c r="MXJ305" s="22"/>
      <c r="MXK305" s="22"/>
      <c r="MXL305" s="22"/>
      <c r="MXM305" s="22"/>
      <c r="MXN305" s="22"/>
      <c r="MXO305" s="22"/>
      <c r="MXP305" s="22"/>
      <c r="MXQ305" s="22"/>
      <c r="MXR305" s="22"/>
      <c r="MXS305" s="22"/>
      <c r="MXT305" s="22"/>
      <c r="MXU305" s="22"/>
      <c r="MXV305" s="22"/>
      <c r="MXW305" s="22"/>
      <c r="MXX305" s="22"/>
      <c r="MXY305" s="22"/>
      <c r="MXZ305" s="22"/>
      <c r="MYA305" s="22"/>
      <c r="MYB305" s="22"/>
      <c r="MYC305" s="22"/>
      <c r="MYD305" s="22"/>
      <c r="MYE305" s="22"/>
      <c r="MYF305" s="22"/>
      <c r="MYG305" s="22"/>
      <c r="MYH305" s="22"/>
      <c r="MYI305" s="22"/>
      <c r="MYJ305" s="22"/>
      <c r="MYK305" s="22"/>
      <c r="MYL305" s="22"/>
      <c r="MYM305" s="22"/>
      <c r="MYN305" s="22"/>
      <c r="MYO305" s="22"/>
      <c r="MYP305" s="22"/>
      <c r="MYQ305" s="22"/>
      <c r="MYR305" s="22"/>
      <c r="MYS305" s="22"/>
      <c r="MYT305" s="22"/>
      <c r="MYU305" s="22"/>
      <c r="MYV305" s="22"/>
      <c r="MYW305" s="22"/>
      <c r="MYX305" s="22"/>
      <c r="MYY305" s="22"/>
      <c r="MYZ305" s="22"/>
      <c r="MZA305" s="22"/>
      <c r="MZB305" s="22"/>
      <c r="MZC305" s="22"/>
      <c r="MZD305" s="22"/>
      <c r="MZE305" s="22"/>
      <c r="MZF305" s="22"/>
      <c r="MZG305" s="22"/>
      <c r="MZH305" s="22"/>
      <c r="MZI305" s="22"/>
      <c r="MZJ305" s="22"/>
      <c r="MZK305" s="22"/>
      <c r="MZL305" s="22"/>
      <c r="MZM305" s="22"/>
      <c r="MZN305" s="22"/>
      <c r="MZO305" s="22"/>
      <c r="MZP305" s="22"/>
      <c r="MZQ305" s="22"/>
      <c r="MZR305" s="22"/>
      <c r="MZS305" s="22"/>
      <c r="MZT305" s="22"/>
      <c r="MZU305" s="22"/>
      <c r="MZV305" s="22"/>
      <c r="MZW305" s="22"/>
      <c r="MZX305" s="22"/>
      <c r="MZY305" s="22"/>
      <c r="MZZ305" s="22"/>
      <c r="NAA305" s="22"/>
      <c r="NAB305" s="22"/>
      <c r="NAC305" s="22"/>
      <c r="NAD305" s="22"/>
      <c r="NAE305" s="22"/>
      <c r="NAF305" s="22"/>
      <c r="NAG305" s="22"/>
      <c r="NAH305" s="22"/>
      <c r="NAI305" s="22"/>
      <c r="NAJ305" s="22"/>
      <c r="NAK305" s="22"/>
      <c r="NAL305" s="22"/>
      <c r="NAM305" s="22"/>
      <c r="NAN305" s="22"/>
      <c r="NAO305" s="22"/>
      <c r="NAP305" s="22"/>
      <c r="NAQ305" s="22"/>
      <c r="NAR305" s="22"/>
      <c r="NAS305" s="22"/>
      <c r="NAT305" s="22"/>
      <c r="NAU305" s="22"/>
      <c r="NAV305" s="22"/>
      <c r="NAW305" s="22"/>
      <c r="NAX305" s="22"/>
      <c r="NAY305" s="22"/>
      <c r="NAZ305" s="22"/>
      <c r="NBA305" s="22"/>
      <c r="NBB305" s="22"/>
      <c r="NBC305" s="22"/>
      <c r="NBD305" s="22"/>
      <c r="NBE305" s="22"/>
      <c r="NBF305" s="22"/>
      <c r="NBG305" s="22"/>
      <c r="NBH305" s="22"/>
      <c r="NBI305" s="22"/>
      <c r="NBJ305" s="22"/>
      <c r="NBK305" s="22"/>
      <c r="NBL305" s="22"/>
      <c r="NBM305" s="22"/>
      <c r="NBN305" s="22"/>
      <c r="NBO305" s="22"/>
      <c r="NBP305" s="22"/>
      <c r="NBQ305" s="22"/>
      <c r="NBR305" s="22"/>
      <c r="NBS305" s="22"/>
      <c r="NBT305" s="22"/>
      <c r="NBU305" s="22"/>
      <c r="NBV305" s="22"/>
      <c r="NBW305" s="22"/>
      <c r="NBX305" s="22"/>
      <c r="NBY305" s="22"/>
      <c r="NBZ305" s="22"/>
      <c r="NCA305" s="22"/>
      <c r="NCB305" s="22"/>
      <c r="NCC305" s="22"/>
      <c r="NCD305" s="22"/>
      <c r="NCE305" s="22"/>
      <c r="NCF305" s="22"/>
      <c r="NCG305" s="22"/>
      <c r="NCH305" s="22"/>
      <c r="NCI305" s="22"/>
      <c r="NCJ305" s="22"/>
      <c r="NCK305" s="22"/>
      <c r="NCL305" s="22"/>
      <c r="NCM305" s="22"/>
      <c r="NCN305" s="22"/>
      <c r="NCO305" s="22"/>
      <c r="NCP305" s="22"/>
      <c r="NCQ305" s="22"/>
      <c r="NCR305" s="22"/>
      <c r="NCS305" s="22"/>
      <c r="NCT305" s="22"/>
      <c r="NCU305" s="22"/>
      <c r="NCV305" s="22"/>
      <c r="NCW305" s="22"/>
      <c r="NCX305" s="22"/>
      <c r="NCY305" s="22"/>
      <c r="NCZ305" s="22"/>
      <c r="NDA305" s="22"/>
      <c r="NDB305" s="22"/>
      <c r="NDC305" s="22"/>
      <c r="NDD305" s="22"/>
      <c r="NDE305" s="22"/>
      <c r="NDF305" s="22"/>
      <c r="NDG305" s="22"/>
      <c r="NDH305" s="22"/>
      <c r="NDI305" s="22"/>
      <c r="NDJ305" s="22"/>
      <c r="NDK305" s="22"/>
      <c r="NDL305" s="22"/>
      <c r="NDM305" s="22"/>
      <c r="NDN305" s="22"/>
      <c r="NDO305" s="22"/>
      <c r="NDP305" s="22"/>
      <c r="NDQ305" s="22"/>
      <c r="NDR305" s="22"/>
      <c r="NDS305" s="22"/>
      <c r="NDT305" s="22"/>
      <c r="NDU305" s="22"/>
      <c r="NDV305" s="22"/>
      <c r="NDW305" s="22"/>
      <c r="NDX305" s="22"/>
      <c r="NDY305" s="22"/>
      <c r="NDZ305" s="22"/>
      <c r="NEA305" s="22"/>
      <c r="NEB305" s="22"/>
      <c r="NEC305" s="22"/>
      <c r="NED305" s="22"/>
      <c r="NEE305" s="22"/>
      <c r="NEF305" s="22"/>
      <c r="NEG305" s="22"/>
      <c r="NEH305" s="22"/>
      <c r="NEI305" s="22"/>
      <c r="NEJ305" s="22"/>
      <c r="NEK305" s="22"/>
      <c r="NEL305" s="22"/>
      <c r="NEM305" s="22"/>
      <c r="NEN305" s="22"/>
      <c r="NEO305" s="22"/>
      <c r="NEP305" s="22"/>
      <c r="NEQ305" s="22"/>
      <c r="NER305" s="22"/>
      <c r="NES305" s="22"/>
      <c r="NET305" s="22"/>
      <c r="NEU305" s="22"/>
      <c r="NEV305" s="22"/>
      <c r="NEW305" s="22"/>
      <c r="NEX305" s="22"/>
      <c r="NEY305" s="22"/>
      <c r="NEZ305" s="22"/>
      <c r="NFA305" s="22"/>
      <c r="NFB305" s="22"/>
      <c r="NFC305" s="22"/>
      <c r="NFD305" s="22"/>
      <c r="NFE305" s="22"/>
      <c r="NFF305" s="22"/>
      <c r="NFG305" s="22"/>
      <c r="NFH305" s="22"/>
      <c r="NFI305" s="22"/>
      <c r="NFJ305" s="22"/>
      <c r="NFK305" s="22"/>
      <c r="NFL305" s="22"/>
      <c r="NFM305" s="22"/>
      <c r="NFN305" s="22"/>
      <c r="NFO305" s="22"/>
      <c r="NFP305" s="22"/>
      <c r="NFQ305" s="22"/>
      <c r="NFR305" s="22"/>
      <c r="NFS305" s="22"/>
      <c r="NFT305" s="22"/>
      <c r="NFU305" s="22"/>
      <c r="NFV305" s="22"/>
      <c r="NFW305" s="22"/>
      <c r="NFX305" s="22"/>
      <c r="NFY305" s="22"/>
      <c r="NFZ305" s="22"/>
      <c r="NGA305" s="22"/>
      <c r="NGB305" s="22"/>
      <c r="NGC305" s="22"/>
      <c r="NGD305" s="22"/>
      <c r="NGE305" s="22"/>
      <c r="NGF305" s="22"/>
      <c r="NGG305" s="22"/>
      <c r="NGH305" s="22"/>
      <c r="NGI305" s="22"/>
      <c r="NGJ305" s="22"/>
      <c r="NGK305" s="22"/>
      <c r="NGL305" s="22"/>
      <c r="NGM305" s="22"/>
      <c r="NGN305" s="22"/>
      <c r="NGO305" s="22"/>
      <c r="NGP305" s="22"/>
      <c r="NGQ305" s="22"/>
      <c r="NGR305" s="22"/>
      <c r="NGS305" s="22"/>
      <c r="NGT305" s="22"/>
      <c r="NGU305" s="22"/>
      <c r="NGV305" s="22"/>
      <c r="NGW305" s="22"/>
      <c r="NGX305" s="22"/>
      <c r="NGY305" s="22"/>
      <c r="NGZ305" s="22"/>
      <c r="NHA305" s="22"/>
      <c r="NHB305" s="22"/>
      <c r="NHC305" s="22"/>
      <c r="NHD305" s="22"/>
      <c r="NHE305" s="22"/>
      <c r="NHF305" s="22"/>
      <c r="NHG305" s="22"/>
      <c r="NHH305" s="22"/>
      <c r="NHI305" s="22"/>
      <c r="NHJ305" s="22"/>
      <c r="NHK305" s="22"/>
      <c r="NHL305" s="22"/>
      <c r="NHM305" s="22"/>
      <c r="NHN305" s="22"/>
      <c r="NHO305" s="22"/>
      <c r="NHP305" s="22"/>
      <c r="NHQ305" s="22"/>
      <c r="NHR305" s="22"/>
      <c r="NHS305" s="22"/>
      <c r="NHT305" s="22"/>
      <c r="NHU305" s="22"/>
      <c r="NHV305" s="22"/>
      <c r="NHW305" s="22"/>
      <c r="NHX305" s="22"/>
      <c r="NHY305" s="22"/>
      <c r="NHZ305" s="22"/>
      <c r="NIA305" s="22"/>
      <c r="NIB305" s="22"/>
      <c r="NIC305" s="22"/>
      <c r="NID305" s="22"/>
      <c r="NIE305" s="22"/>
      <c r="NIF305" s="22"/>
      <c r="NIG305" s="22"/>
      <c r="NIH305" s="22"/>
      <c r="NII305" s="22"/>
      <c r="NIJ305" s="22"/>
      <c r="NIK305" s="22"/>
      <c r="NIL305" s="22"/>
      <c r="NIM305" s="22"/>
      <c r="NIN305" s="22"/>
      <c r="NIO305" s="22"/>
      <c r="NIP305" s="22"/>
      <c r="NIQ305" s="22"/>
      <c r="NIR305" s="22"/>
      <c r="NIS305" s="22"/>
      <c r="NIT305" s="22"/>
      <c r="NIU305" s="22"/>
      <c r="NIV305" s="22"/>
      <c r="NIW305" s="22"/>
      <c r="NIX305" s="22"/>
      <c r="NIY305" s="22"/>
      <c r="NIZ305" s="22"/>
      <c r="NJA305" s="22"/>
      <c r="NJB305" s="22"/>
      <c r="NJC305" s="22"/>
      <c r="NJD305" s="22"/>
      <c r="NJE305" s="22"/>
      <c r="NJF305" s="22"/>
      <c r="NJG305" s="22"/>
      <c r="NJH305" s="22"/>
      <c r="NJI305" s="22"/>
      <c r="NJJ305" s="22"/>
      <c r="NJK305" s="22"/>
      <c r="NJL305" s="22"/>
      <c r="NJM305" s="22"/>
      <c r="NJN305" s="22"/>
      <c r="NJO305" s="22"/>
      <c r="NJP305" s="22"/>
      <c r="NJQ305" s="22"/>
      <c r="NJR305" s="22"/>
      <c r="NJS305" s="22"/>
      <c r="NJT305" s="22"/>
      <c r="NJU305" s="22"/>
      <c r="NJV305" s="22"/>
      <c r="NJW305" s="22"/>
      <c r="NJX305" s="22"/>
      <c r="NJY305" s="22"/>
      <c r="NJZ305" s="22"/>
      <c r="NKA305" s="22"/>
      <c r="NKB305" s="22"/>
      <c r="NKC305" s="22"/>
      <c r="NKD305" s="22"/>
      <c r="NKE305" s="22"/>
      <c r="NKF305" s="22"/>
      <c r="NKG305" s="22"/>
      <c r="NKH305" s="22"/>
      <c r="NKI305" s="22"/>
      <c r="NKJ305" s="22"/>
      <c r="NKK305" s="22"/>
      <c r="NKL305" s="22"/>
      <c r="NKM305" s="22"/>
      <c r="NKN305" s="22"/>
      <c r="NKO305" s="22"/>
      <c r="NKP305" s="22"/>
      <c r="NKQ305" s="22"/>
      <c r="NKR305" s="22"/>
      <c r="NKS305" s="22"/>
      <c r="NKT305" s="22"/>
      <c r="NKU305" s="22"/>
      <c r="NKV305" s="22"/>
      <c r="NKW305" s="22"/>
      <c r="NKX305" s="22"/>
      <c r="NKY305" s="22"/>
      <c r="NKZ305" s="22"/>
      <c r="NLA305" s="22"/>
      <c r="NLB305" s="22"/>
      <c r="NLC305" s="22"/>
      <c r="NLD305" s="22"/>
      <c r="NLE305" s="22"/>
      <c r="NLF305" s="22"/>
      <c r="NLG305" s="22"/>
      <c r="NLH305" s="22"/>
      <c r="NLI305" s="22"/>
      <c r="NLJ305" s="22"/>
      <c r="NLK305" s="22"/>
      <c r="NLL305" s="22"/>
      <c r="NLM305" s="22"/>
      <c r="NLN305" s="22"/>
      <c r="NLO305" s="22"/>
      <c r="NLP305" s="22"/>
      <c r="NLQ305" s="22"/>
      <c r="NLR305" s="22"/>
      <c r="NLS305" s="22"/>
      <c r="NLT305" s="22"/>
      <c r="NLU305" s="22"/>
      <c r="NLV305" s="22"/>
      <c r="NLW305" s="22"/>
      <c r="NLX305" s="22"/>
      <c r="NLY305" s="22"/>
      <c r="NLZ305" s="22"/>
      <c r="NMA305" s="22"/>
      <c r="NMB305" s="22"/>
      <c r="NMC305" s="22"/>
      <c r="NMD305" s="22"/>
      <c r="NME305" s="22"/>
      <c r="NMF305" s="22"/>
      <c r="NMG305" s="22"/>
      <c r="NMH305" s="22"/>
      <c r="NMI305" s="22"/>
      <c r="NMJ305" s="22"/>
      <c r="NMK305" s="22"/>
      <c r="NML305" s="22"/>
      <c r="NMM305" s="22"/>
      <c r="NMN305" s="22"/>
      <c r="NMO305" s="22"/>
      <c r="NMP305" s="22"/>
      <c r="NMQ305" s="22"/>
      <c r="NMR305" s="22"/>
      <c r="NMS305" s="22"/>
      <c r="NMT305" s="22"/>
      <c r="NMU305" s="22"/>
      <c r="NMV305" s="22"/>
      <c r="NMW305" s="22"/>
      <c r="NMX305" s="22"/>
      <c r="NMY305" s="22"/>
      <c r="NMZ305" s="22"/>
      <c r="NNA305" s="22"/>
      <c r="NNB305" s="22"/>
      <c r="NNC305" s="22"/>
      <c r="NND305" s="22"/>
      <c r="NNE305" s="22"/>
      <c r="NNF305" s="22"/>
      <c r="NNG305" s="22"/>
      <c r="NNH305" s="22"/>
      <c r="NNI305" s="22"/>
      <c r="NNJ305" s="22"/>
      <c r="NNK305" s="22"/>
      <c r="NNL305" s="22"/>
      <c r="NNM305" s="22"/>
      <c r="NNN305" s="22"/>
      <c r="NNO305" s="22"/>
      <c r="NNP305" s="22"/>
      <c r="NNQ305" s="22"/>
      <c r="NNR305" s="22"/>
      <c r="NNS305" s="22"/>
      <c r="NNT305" s="22"/>
      <c r="NNU305" s="22"/>
      <c r="NNV305" s="22"/>
      <c r="NNW305" s="22"/>
      <c r="NNX305" s="22"/>
      <c r="NNY305" s="22"/>
      <c r="NNZ305" s="22"/>
      <c r="NOA305" s="22"/>
      <c r="NOB305" s="22"/>
      <c r="NOC305" s="22"/>
      <c r="NOD305" s="22"/>
      <c r="NOE305" s="22"/>
      <c r="NOF305" s="22"/>
      <c r="NOG305" s="22"/>
      <c r="NOH305" s="22"/>
      <c r="NOI305" s="22"/>
      <c r="NOJ305" s="22"/>
      <c r="NOK305" s="22"/>
      <c r="NOL305" s="22"/>
      <c r="NOM305" s="22"/>
      <c r="NON305" s="22"/>
      <c r="NOO305" s="22"/>
      <c r="NOP305" s="22"/>
      <c r="NOQ305" s="22"/>
      <c r="NOR305" s="22"/>
      <c r="NOS305" s="22"/>
      <c r="NOT305" s="22"/>
      <c r="NOU305" s="22"/>
      <c r="NOV305" s="22"/>
      <c r="NOW305" s="22"/>
      <c r="NOX305" s="22"/>
      <c r="NOY305" s="22"/>
      <c r="NOZ305" s="22"/>
      <c r="NPA305" s="22"/>
      <c r="NPB305" s="22"/>
      <c r="NPC305" s="22"/>
      <c r="NPD305" s="22"/>
      <c r="NPE305" s="22"/>
      <c r="NPF305" s="22"/>
      <c r="NPG305" s="22"/>
      <c r="NPH305" s="22"/>
      <c r="NPI305" s="22"/>
      <c r="NPJ305" s="22"/>
      <c r="NPK305" s="22"/>
      <c r="NPL305" s="22"/>
      <c r="NPM305" s="22"/>
      <c r="NPN305" s="22"/>
      <c r="NPO305" s="22"/>
      <c r="NPP305" s="22"/>
      <c r="NPQ305" s="22"/>
      <c r="NPR305" s="22"/>
      <c r="NPS305" s="22"/>
      <c r="NPT305" s="22"/>
      <c r="NPU305" s="22"/>
      <c r="NPV305" s="22"/>
      <c r="NPW305" s="22"/>
      <c r="NPX305" s="22"/>
      <c r="NPY305" s="22"/>
      <c r="NPZ305" s="22"/>
      <c r="NQA305" s="22"/>
      <c r="NQB305" s="22"/>
      <c r="NQC305" s="22"/>
      <c r="NQD305" s="22"/>
      <c r="NQE305" s="22"/>
      <c r="NQF305" s="22"/>
      <c r="NQG305" s="22"/>
      <c r="NQH305" s="22"/>
      <c r="NQI305" s="22"/>
      <c r="NQJ305" s="22"/>
      <c r="NQK305" s="22"/>
      <c r="NQL305" s="22"/>
      <c r="NQM305" s="22"/>
      <c r="NQN305" s="22"/>
      <c r="NQO305" s="22"/>
      <c r="NQP305" s="22"/>
      <c r="NQQ305" s="22"/>
      <c r="NQR305" s="22"/>
      <c r="NQS305" s="22"/>
      <c r="NQT305" s="22"/>
      <c r="NQU305" s="22"/>
      <c r="NQV305" s="22"/>
      <c r="NQW305" s="22"/>
      <c r="NQX305" s="22"/>
      <c r="NQY305" s="22"/>
      <c r="NQZ305" s="22"/>
      <c r="NRA305" s="22"/>
      <c r="NRB305" s="22"/>
      <c r="NRC305" s="22"/>
      <c r="NRD305" s="22"/>
      <c r="NRE305" s="22"/>
      <c r="NRF305" s="22"/>
      <c r="NRG305" s="22"/>
      <c r="NRH305" s="22"/>
      <c r="NRI305" s="22"/>
      <c r="NRJ305" s="22"/>
      <c r="NRK305" s="22"/>
      <c r="NRL305" s="22"/>
      <c r="NRM305" s="22"/>
      <c r="NRN305" s="22"/>
      <c r="NRO305" s="22"/>
      <c r="NRP305" s="22"/>
      <c r="NRQ305" s="22"/>
      <c r="NRR305" s="22"/>
      <c r="NRS305" s="22"/>
      <c r="NRT305" s="22"/>
      <c r="NRU305" s="22"/>
      <c r="NRV305" s="22"/>
      <c r="NRW305" s="22"/>
      <c r="NRX305" s="22"/>
      <c r="NRY305" s="22"/>
      <c r="NRZ305" s="22"/>
      <c r="NSA305" s="22"/>
      <c r="NSB305" s="22"/>
      <c r="NSC305" s="22"/>
      <c r="NSD305" s="22"/>
      <c r="NSE305" s="22"/>
      <c r="NSF305" s="22"/>
      <c r="NSG305" s="22"/>
      <c r="NSH305" s="22"/>
      <c r="NSI305" s="22"/>
      <c r="NSJ305" s="22"/>
      <c r="NSK305" s="22"/>
      <c r="NSL305" s="22"/>
      <c r="NSM305" s="22"/>
      <c r="NSN305" s="22"/>
      <c r="NSO305" s="22"/>
      <c r="NSP305" s="22"/>
      <c r="NSQ305" s="22"/>
      <c r="NSR305" s="22"/>
      <c r="NSS305" s="22"/>
      <c r="NST305" s="22"/>
      <c r="NSU305" s="22"/>
      <c r="NSV305" s="22"/>
      <c r="NSW305" s="22"/>
      <c r="NSX305" s="22"/>
      <c r="NSY305" s="22"/>
      <c r="NSZ305" s="22"/>
      <c r="NTA305" s="22"/>
      <c r="NTB305" s="22"/>
      <c r="NTC305" s="22"/>
      <c r="NTD305" s="22"/>
      <c r="NTE305" s="22"/>
      <c r="NTF305" s="22"/>
      <c r="NTG305" s="22"/>
      <c r="NTH305" s="22"/>
      <c r="NTI305" s="22"/>
      <c r="NTJ305" s="22"/>
      <c r="NTK305" s="22"/>
      <c r="NTL305" s="22"/>
      <c r="NTM305" s="22"/>
      <c r="NTN305" s="22"/>
      <c r="NTO305" s="22"/>
      <c r="NTP305" s="22"/>
      <c r="NTQ305" s="22"/>
      <c r="NTR305" s="22"/>
      <c r="NTS305" s="22"/>
      <c r="NTT305" s="22"/>
      <c r="NTU305" s="22"/>
      <c r="NTV305" s="22"/>
      <c r="NTW305" s="22"/>
      <c r="NTX305" s="22"/>
      <c r="NTY305" s="22"/>
      <c r="NTZ305" s="22"/>
      <c r="NUA305" s="22"/>
      <c r="NUB305" s="22"/>
      <c r="NUC305" s="22"/>
      <c r="NUD305" s="22"/>
      <c r="NUE305" s="22"/>
      <c r="NUF305" s="22"/>
      <c r="NUG305" s="22"/>
      <c r="NUH305" s="22"/>
      <c r="NUI305" s="22"/>
      <c r="NUJ305" s="22"/>
      <c r="NUK305" s="22"/>
      <c r="NUL305" s="22"/>
      <c r="NUM305" s="22"/>
      <c r="NUN305" s="22"/>
      <c r="NUO305" s="22"/>
      <c r="NUP305" s="22"/>
      <c r="NUQ305" s="22"/>
      <c r="NUR305" s="22"/>
      <c r="NUS305" s="22"/>
      <c r="NUT305" s="22"/>
      <c r="NUU305" s="22"/>
      <c r="NUV305" s="22"/>
      <c r="NUW305" s="22"/>
      <c r="NUX305" s="22"/>
      <c r="NUY305" s="22"/>
      <c r="NUZ305" s="22"/>
      <c r="NVA305" s="22"/>
      <c r="NVB305" s="22"/>
      <c r="NVC305" s="22"/>
      <c r="NVD305" s="22"/>
      <c r="NVE305" s="22"/>
      <c r="NVF305" s="22"/>
      <c r="NVG305" s="22"/>
      <c r="NVH305" s="22"/>
      <c r="NVI305" s="22"/>
      <c r="NVJ305" s="22"/>
      <c r="NVK305" s="22"/>
      <c r="NVL305" s="22"/>
      <c r="NVM305" s="22"/>
      <c r="NVN305" s="22"/>
      <c r="NVO305" s="22"/>
      <c r="NVP305" s="22"/>
      <c r="NVQ305" s="22"/>
      <c r="NVR305" s="22"/>
      <c r="NVS305" s="22"/>
      <c r="NVT305" s="22"/>
      <c r="NVU305" s="22"/>
      <c r="NVV305" s="22"/>
      <c r="NVW305" s="22"/>
      <c r="NVX305" s="22"/>
      <c r="NVY305" s="22"/>
      <c r="NVZ305" s="22"/>
      <c r="NWA305" s="22"/>
      <c r="NWB305" s="22"/>
      <c r="NWC305" s="22"/>
      <c r="NWD305" s="22"/>
      <c r="NWE305" s="22"/>
      <c r="NWF305" s="22"/>
      <c r="NWG305" s="22"/>
      <c r="NWH305" s="22"/>
      <c r="NWI305" s="22"/>
      <c r="NWJ305" s="22"/>
      <c r="NWK305" s="22"/>
      <c r="NWL305" s="22"/>
      <c r="NWM305" s="22"/>
      <c r="NWN305" s="22"/>
      <c r="NWO305" s="22"/>
      <c r="NWP305" s="22"/>
      <c r="NWQ305" s="22"/>
      <c r="NWR305" s="22"/>
      <c r="NWS305" s="22"/>
      <c r="NWT305" s="22"/>
      <c r="NWU305" s="22"/>
      <c r="NWV305" s="22"/>
      <c r="NWW305" s="22"/>
      <c r="NWX305" s="22"/>
      <c r="NWY305" s="22"/>
      <c r="NWZ305" s="22"/>
      <c r="NXA305" s="22"/>
      <c r="NXB305" s="22"/>
      <c r="NXC305" s="22"/>
      <c r="NXD305" s="22"/>
      <c r="NXE305" s="22"/>
      <c r="NXF305" s="22"/>
      <c r="NXG305" s="22"/>
      <c r="NXH305" s="22"/>
      <c r="NXI305" s="22"/>
      <c r="NXJ305" s="22"/>
      <c r="NXK305" s="22"/>
      <c r="NXL305" s="22"/>
      <c r="NXM305" s="22"/>
      <c r="NXN305" s="22"/>
      <c r="NXO305" s="22"/>
      <c r="NXP305" s="22"/>
      <c r="NXQ305" s="22"/>
      <c r="NXR305" s="22"/>
      <c r="NXS305" s="22"/>
      <c r="NXT305" s="22"/>
      <c r="NXU305" s="22"/>
      <c r="NXV305" s="22"/>
      <c r="NXW305" s="22"/>
      <c r="NXX305" s="22"/>
      <c r="NXY305" s="22"/>
      <c r="NXZ305" s="22"/>
      <c r="NYA305" s="22"/>
      <c r="NYB305" s="22"/>
      <c r="NYC305" s="22"/>
      <c r="NYD305" s="22"/>
      <c r="NYE305" s="22"/>
      <c r="NYF305" s="22"/>
      <c r="NYG305" s="22"/>
      <c r="NYH305" s="22"/>
      <c r="NYI305" s="22"/>
      <c r="NYJ305" s="22"/>
      <c r="NYK305" s="22"/>
      <c r="NYL305" s="22"/>
      <c r="NYM305" s="22"/>
      <c r="NYN305" s="22"/>
      <c r="NYO305" s="22"/>
      <c r="NYP305" s="22"/>
      <c r="NYQ305" s="22"/>
      <c r="NYR305" s="22"/>
      <c r="NYS305" s="22"/>
      <c r="NYT305" s="22"/>
      <c r="NYU305" s="22"/>
      <c r="NYV305" s="22"/>
      <c r="NYW305" s="22"/>
      <c r="NYX305" s="22"/>
      <c r="NYY305" s="22"/>
      <c r="NYZ305" s="22"/>
      <c r="NZA305" s="22"/>
      <c r="NZB305" s="22"/>
      <c r="NZC305" s="22"/>
      <c r="NZD305" s="22"/>
      <c r="NZE305" s="22"/>
      <c r="NZF305" s="22"/>
      <c r="NZG305" s="22"/>
      <c r="NZH305" s="22"/>
      <c r="NZI305" s="22"/>
      <c r="NZJ305" s="22"/>
      <c r="NZK305" s="22"/>
      <c r="NZL305" s="22"/>
      <c r="NZM305" s="22"/>
      <c r="NZN305" s="22"/>
      <c r="NZO305" s="22"/>
      <c r="NZP305" s="22"/>
      <c r="NZQ305" s="22"/>
      <c r="NZR305" s="22"/>
      <c r="NZS305" s="22"/>
      <c r="NZT305" s="22"/>
      <c r="NZU305" s="22"/>
      <c r="NZV305" s="22"/>
      <c r="NZW305" s="22"/>
      <c r="NZX305" s="22"/>
      <c r="NZY305" s="22"/>
      <c r="NZZ305" s="22"/>
      <c r="OAA305" s="22"/>
      <c r="OAB305" s="22"/>
      <c r="OAC305" s="22"/>
      <c r="OAD305" s="22"/>
      <c r="OAE305" s="22"/>
      <c r="OAF305" s="22"/>
      <c r="OAG305" s="22"/>
      <c r="OAH305" s="22"/>
      <c r="OAI305" s="22"/>
      <c r="OAJ305" s="22"/>
      <c r="OAK305" s="22"/>
      <c r="OAL305" s="22"/>
      <c r="OAM305" s="22"/>
      <c r="OAN305" s="22"/>
      <c r="OAO305" s="22"/>
      <c r="OAP305" s="22"/>
      <c r="OAQ305" s="22"/>
      <c r="OAR305" s="22"/>
      <c r="OAS305" s="22"/>
      <c r="OAT305" s="22"/>
      <c r="OAU305" s="22"/>
      <c r="OAV305" s="22"/>
      <c r="OAW305" s="22"/>
      <c r="OAX305" s="22"/>
      <c r="OAY305" s="22"/>
      <c r="OAZ305" s="22"/>
      <c r="OBA305" s="22"/>
      <c r="OBB305" s="22"/>
      <c r="OBC305" s="22"/>
      <c r="OBD305" s="22"/>
      <c r="OBE305" s="22"/>
      <c r="OBF305" s="22"/>
      <c r="OBG305" s="22"/>
      <c r="OBH305" s="22"/>
      <c r="OBI305" s="22"/>
      <c r="OBJ305" s="22"/>
      <c r="OBK305" s="22"/>
      <c r="OBL305" s="22"/>
      <c r="OBM305" s="22"/>
      <c r="OBN305" s="22"/>
      <c r="OBO305" s="22"/>
      <c r="OBP305" s="22"/>
      <c r="OBQ305" s="22"/>
      <c r="OBR305" s="22"/>
      <c r="OBS305" s="22"/>
      <c r="OBT305" s="22"/>
      <c r="OBU305" s="22"/>
      <c r="OBV305" s="22"/>
      <c r="OBW305" s="22"/>
      <c r="OBX305" s="22"/>
      <c r="OBY305" s="22"/>
      <c r="OBZ305" s="22"/>
      <c r="OCA305" s="22"/>
      <c r="OCB305" s="22"/>
      <c r="OCC305" s="22"/>
      <c r="OCD305" s="22"/>
      <c r="OCE305" s="22"/>
      <c r="OCF305" s="22"/>
      <c r="OCG305" s="22"/>
      <c r="OCH305" s="22"/>
      <c r="OCI305" s="22"/>
      <c r="OCJ305" s="22"/>
      <c r="OCK305" s="22"/>
      <c r="OCL305" s="22"/>
      <c r="OCM305" s="22"/>
      <c r="OCN305" s="22"/>
      <c r="OCO305" s="22"/>
      <c r="OCP305" s="22"/>
      <c r="OCQ305" s="22"/>
      <c r="OCR305" s="22"/>
      <c r="OCS305" s="22"/>
      <c r="OCT305" s="22"/>
      <c r="OCU305" s="22"/>
      <c r="OCV305" s="22"/>
      <c r="OCW305" s="22"/>
      <c r="OCX305" s="22"/>
      <c r="OCY305" s="22"/>
      <c r="OCZ305" s="22"/>
      <c r="ODA305" s="22"/>
      <c r="ODB305" s="22"/>
      <c r="ODC305" s="22"/>
      <c r="ODD305" s="22"/>
      <c r="ODE305" s="22"/>
      <c r="ODF305" s="22"/>
      <c r="ODG305" s="22"/>
      <c r="ODH305" s="22"/>
      <c r="ODI305" s="22"/>
      <c r="ODJ305" s="22"/>
      <c r="ODK305" s="22"/>
      <c r="ODL305" s="22"/>
      <c r="ODM305" s="22"/>
      <c r="ODN305" s="22"/>
      <c r="ODO305" s="22"/>
      <c r="ODP305" s="22"/>
      <c r="ODQ305" s="22"/>
      <c r="ODR305" s="22"/>
      <c r="ODS305" s="22"/>
      <c r="ODT305" s="22"/>
      <c r="ODU305" s="22"/>
      <c r="ODV305" s="22"/>
      <c r="ODW305" s="22"/>
      <c r="ODX305" s="22"/>
      <c r="ODY305" s="22"/>
      <c r="ODZ305" s="22"/>
      <c r="OEA305" s="22"/>
      <c r="OEB305" s="22"/>
      <c r="OEC305" s="22"/>
      <c r="OED305" s="22"/>
      <c r="OEE305" s="22"/>
      <c r="OEF305" s="22"/>
      <c r="OEG305" s="22"/>
      <c r="OEH305" s="22"/>
      <c r="OEI305" s="22"/>
      <c r="OEJ305" s="22"/>
      <c r="OEK305" s="22"/>
      <c r="OEL305" s="22"/>
      <c r="OEM305" s="22"/>
      <c r="OEN305" s="22"/>
      <c r="OEO305" s="22"/>
      <c r="OEP305" s="22"/>
      <c r="OEQ305" s="22"/>
      <c r="OER305" s="22"/>
      <c r="OES305" s="22"/>
      <c r="OET305" s="22"/>
      <c r="OEU305" s="22"/>
      <c r="OEV305" s="22"/>
      <c r="OEW305" s="22"/>
      <c r="OEX305" s="22"/>
      <c r="OEY305" s="22"/>
      <c r="OEZ305" s="22"/>
      <c r="OFA305" s="22"/>
      <c r="OFB305" s="22"/>
      <c r="OFC305" s="22"/>
      <c r="OFD305" s="22"/>
      <c r="OFE305" s="22"/>
      <c r="OFF305" s="22"/>
      <c r="OFG305" s="22"/>
      <c r="OFH305" s="22"/>
      <c r="OFI305" s="22"/>
      <c r="OFJ305" s="22"/>
      <c r="OFK305" s="22"/>
      <c r="OFL305" s="22"/>
      <c r="OFM305" s="22"/>
      <c r="OFN305" s="22"/>
      <c r="OFO305" s="22"/>
      <c r="OFP305" s="22"/>
      <c r="OFQ305" s="22"/>
      <c r="OFR305" s="22"/>
      <c r="OFS305" s="22"/>
      <c r="OFT305" s="22"/>
      <c r="OFU305" s="22"/>
      <c r="OFV305" s="22"/>
      <c r="OFW305" s="22"/>
      <c r="OFX305" s="22"/>
      <c r="OFY305" s="22"/>
      <c r="OFZ305" s="22"/>
      <c r="OGA305" s="22"/>
      <c r="OGB305" s="22"/>
      <c r="OGC305" s="22"/>
      <c r="OGD305" s="22"/>
      <c r="OGE305" s="22"/>
      <c r="OGF305" s="22"/>
      <c r="OGG305" s="22"/>
      <c r="OGH305" s="22"/>
      <c r="OGI305" s="22"/>
      <c r="OGJ305" s="22"/>
      <c r="OGK305" s="22"/>
      <c r="OGL305" s="22"/>
      <c r="OGM305" s="22"/>
      <c r="OGN305" s="22"/>
      <c r="OGO305" s="22"/>
      <c r="OGP305" s="22"/>
      <c r="OGQ305" s="22"/>
      <c r="OGR305" s="22"/>
      <c r="OGS305" s="22"/>
      <c r="OGT305" s="22"/>
      <c r="OGU305" s="22"/>
      <c r="OGV305" s="22"/>
      <c r="OGW305" s="22"/>
      <c r="OGX305" s="22"/>
      <c r="OGY305" s="22"/>
      <c r="OGZ305" s="22"/>
      <c r="OHA305" s="22"/>
      <c r="OHB305" s="22"/>
      <c r="OHC305" s="22"/>
      <c r="OHD305" s="22"/>
      <c r="OHE305" s="22"/>
      <c r="OHF305" s="22"/>
      <c r="OHG305" s="22"/>
      <c r="OHH305" s="22"/>
      <c r="OHI305" s="22"/>
      <c r="OHJ305" s="22"/>
      <c r="OHK305" s="22"/>
      <c r="OHL305" s="22"/>
      <c r="OHM305" s="22"/>
      <c r="OHN305" s="22"/>
      <c r="OHO305" s="22"/>
      <c r="OHP305" s="22"/>
      <c r="OHQ305" s="22"/>
      <c r="OHR305" s="22"/>
      <c r="OHS305" s="22"/>
      <c r="OHT305" s="22"/>
      <c r="OHU305" s="22"/>
      <c r="OHV305" s="22"/>
      <c r="OHW305" s="22"/>
      <c r="OHX305" s="22"/>
      <c r="OHY305" s="22"/>
      <c r="OHZ305" s="22"/>
      <c r="OIA305" s="22"/>
      <c r="OIB305" s="22"/>
      <c r="OIC305" s="22"/>
      <c r="OID305" s="22"/>
      <c r="OIE305" s="22"/>
      <c r="OIF305" s="22"/>
      <c r="OIG305" s="22"/>
      <c r="OIH305" s="22"/>
      <c r="OII305" s="22"/>
      <c r="OIJ305" s="22"/>
      <c r="OIK305" s="22"/>
      <c r="OIL305" s="22"/>
      <c r="OIM305" s="22"/>
      <c r="OIN305" s="22"/>
      <c r="OIO305" s="22"/>
      <c r="OIP305" s="22"/>
      <c r="OIQ305" s="22"/>
      <c r="OIR305" s="22"/>
      <c r="OIS305" s="22"/>
      <c r="OIT305" s="22"/>
      <c r="OIU305" s="22"/>
      <c r="OIV305" s="22"/>
      <c r="OIW305" s="22"/>
      <c r="OIX305" s="22"/>
      <c r="OIY305" s="22"/>
      <c r="OIZ305" s="22"/>
      <c r="OJA305" s="22"/>
      <c r="OJB305" s="22"/>
      <c r="OJC305" s="22"/>
      <c r="OJD305" s="22"/>
      <c r="OJE305" s="22"/>
      <c r="OJF305" s="22"/>
      <c r="OJG305" s="22"/>
      <c r="OJH305" s="22"/>
      <c r="OJI305" s="22"/>
      <c r="OJJ305" s="22"/>
      <c r="OJK305" s="22"/>
      <c r="OJL305" s="22"/>
      <c r="OJM305" s="22"/>
      <c r="OJN305" s="22"/>
      <c r="OJO305" s="22"/>
      <c r="OJP305" s="22"/>
      <c r="OJQ305" s="22"/>
      <c r="OJR305" s="22"/>
      <c r="OJS305" s="22"/>
      <c r="OJT305" s="22"/>
      <c r="OJU305" s="22"/>
      <c r="OJV305" s="22"/>
      <c r="OJW305" s="22"/>
      <c r="OJX305" s="22"/>
      <c r="OJY305" s="22"/>
      <c r="OJZ305" s="22"/>
      <c r="OKA305" s="22"/>
      <c r="OKB305" s="22"/>
      <c r="OKC305" s="22"/>
      <c r="OKD305" s="22"/>
      <c r="OKE305" s="22"/>
      <c r="OKF305" s="22"/>
      <c r="OKG305" s="22"/>
      <c r="OKH305" s="22"/>
      <c r="OKI305" s="22"/>
      <c r="OKJ305" s="22"/>
      <c r="OKK305" s="22"/>
      <c r="OKL305" s="22"/>
      <c r="OKM305" s="22"/>
      <c r="OKN305" s="22"/>
      <c r="OKO305" s="22"/>
      <c r="OKP305" s="22"/>
      <c r="OKQ305" s="22"/>
      <c r="OKR305" s="22"/>
      <c r="OKS305" s="22"/>
      <c r="OKT305" s="22"/>
      <c r="OKU305" s="22"/>
      <c r="OKV305" s="22"/>
      <c r="OKW305" s="22"/>
      <c r="OKX305" s="22"/>
      <c r="OKY305" s="22"/>
      <c r="OKZ305" s="22"/>
      <c r="OLA305" s="22"/>
      <c r="OLB305" s="22"/>
      <c r="OLC305" s="22"/>
      <c r="OLD305" s="22"/>
      <c r="OLE305" s="22"/>
      <c r="OLF305" s="22"/>
      <c r="OLG305" s="22"/>
      <c r="OLH305" s="22"/>
      <c r="OLI305" s="22"/>
      <c r="OLJ305" s="22"/>
      <c r="OLK305" s="22"/>
      <c r="OLL305" s="22"/>
      <c r="OLM305" s="22"/>
      <c r="OLN305" s="22"/>
      <c r="OLO305" s="22"/>
      <c r="OLP305" s="22"/>
      <c r="OLQ305" s="22"/>
      <c r="OLR305" s="22"/>
      <c r="OLS305" s="22"/>
      <c r="OLT305" s="22"/>
      <c r="OLU305" s="22"/>
      <c r="OLV305" s="22"/>
      <c r="OLW305" s="22"/>
      <c r="OLX305" s="22"/>
      <c r="OLY305" s="22"/>
      <c r="OLZ305" s="22"/>
      <c r="OMA305" s="22"/>
      <c r="OMB305" s="22"/>
      <c r="OMC305" s="22"/>
      <c r="OMD305" s="22"/>
      <c r="OME305" s="22"/>
      <c r="OMF305" s="22"/>
      <c r="OMG305" s="22"/>
      <c r="OMH305" s="22"/>
      <c r="OMI305" s="22"/>
      <c r="OMJ305" s="22"/>
      <c r="OMK305" s="22"/>
      <c r="OML305" s="22"/>
      <c r="OMM305" s="22"/>
      <c r="OMN305" s="22"/>
      <c r="OMO305" s="22"/>
      <c r="OMP305" s="22"/>
      <c r="OMQ305" s="22"/>
      <c r="OMR305" s="22"/>
      <c r="OMS305" s="22"/>
      <c r="OMT305" s="22"/>
      <c r="OMU305" s="22"/>
      <c r="OMV305" s="22"/>
      <c r="OMW305" s="22"/>
      <c r="OMX305" s="22"/>
      <c r="OMY305" s="22"/>
      <c r="OMZ305" s="22"/>
      <c r="ONA305" s="22"/>
      <c r="ONB305" s="22"/>
      <c r="ONC305" s="22"/>
      <c r="OND305" s="22"/>
      <c r="ONE305" s="22"/>
      <c r="ONF305" s="22"/>
      <c r="ONG305" s="22"/>
      <c r="ONH305" s="22"/>
      <c r="ONI305" s="22"/>
      <c r="ONJ305" s="22"/>
      <c r="ONK305" s="22"/>
      <c r="ONL305" s="22"/>
      <c r="ONM305" s="22"/>
      <c r="ONN305" s="22"/>
      <c r="ONO305" s="22"/>
      <c r="ONP305" s="22"/>
      <c r="ONQ305" s="22"/>
      <c r="ONR305" s="22"/>
      <c r="ONS305" s="22"/>
      <c r="ONT305" s="22"/>
      <c r="ONU305" s="22"/>
      <c r="ONV305" s="22"/>
      <c r="ONW305" s="22"/>
      <c r="ONX305" s="22"/>
      <c r="ONY305" s="22"/>
      <c r="ONZ305" s="22"/>
      <c r="OOA305" s="22"/>
      <c r="OOB305" s="22"/>
      <c r="OOC305" s="22"/>
      <c r="OOD305" s="22"/>
      <c r="OOE305" s="22"/>
      <c r="OOF305" s="22"/>
      <c r="OOG305" s="22"/>
      <c r="OOH305" s="22"/>
      <c r="OOI305" s="22"/>
      <c r="OOJ305" s="22"/>
      <c r="OOK305" s="22"/>
      <c r="OOL305" s="22"/>
      <c r="OOM305" s="22"/>
      <c r="OON305" s="22"/>
      <c r="OOO305" s="22"/>
      <c r="OOP305" s="22"/>
      <c r="OOQ305" s="22"/>
      <c r="OOR305" s="22"/>
      <c r="OOS305" s="22"/>
      <c r="OOT305" s="22"/>
      <c r="OOU305" s="22"/>
      <c r="OOV305" s="22"/>
      <c r="OOW305" s="22"/>
      <c r="OOX305" s="22"/>
      <c r="OOY305" s="22"/>
      <c r="OOZ305" s="22"/>
      <c r="OPA305" s="22"/>
      <c r="OPB305" s="22"/>
      <c r="OPC305" s="22"/>
      <c r="OPD305" s="22"/>
      <c r="OPE305" s="22"/>
      <c r="OPF305" s="22"/>
      <c r="OPG305" s="22"/>
      <c r="OPH305" s="22"/>
      <c r="OPI305" s="22"/>
      <c r="OPJ305" s="22"/>
      <c r="OPK305" s="22"/>
      <c r="OPL305" s="22"/>
      <c r="OPM305" s="22"/>
      <c r="OPN305" s="22"/>
      <c r="OPO305" s="22"/>
      <c r="OPP305" s="22"/>
      <c r="OPQ305" s="22"/>
      <c r="OPR305" s="22"/>
      <c r="OPS305" s="22"/>
      <c r="OPT305" s="22"/>
      <c r="OPU305" s="22"/>
      <c r="OPV305" s="22"/>
      <c r="OPW305" s="22"/>
      <c r="OPX305" s="22"/>
      <c r="OPY305" s="22"/>
      <c r="OPZ305" s="22"/>
      <c r="OQA305" s="22"/>
      <c r="OQB305" s="22"/>
      <c r="OQC305" s="22"/>
      <c r="OQD305" s="22"/>
      <c r="OQE305" s="22"/>
      <c r="OQF305" s="22"/>
      <c r="OQG305" s="22"/>
      <c r="OQH305" s="22"/>
      <c r="OQI305" s="22"/>
      <c r="OQJ305" s="22"/>
      <c r="OQK305" s="22"/>
      <c r="OQL305" s="22"/>
      <c r="OQM305" s="22"/>
      <c r="OQN305" s="22"/>
      <c r="OQO305" s="22"/>
      <c r="OQP305" s="22"/>
      <c r="OQQ305" s="22"/>
      <c r="OQR305" s="22"/>
      <c r="OQS305" s="22"/>
      <c r="OQT305" s="22"/>
      <c r="OQU305" s="22"/>
      <c r="OQV305" s="22"/>
      <c r="OQW305" s="22"/>
      <c r="OQX305" s="22"/>
      <c r="OQY305" s="22"/>
      <c r="OQZ305" s="22"/>
      <c r="ORA305" s="22"/>
      <c r="ORB305" s="22"/>
      <c r="ORC305" s="22"/>
      <c r="ORD305" s="22"/>
      <c r="ORE305" s="22"/>
      <c r="ORF305" s="22"/>
      <c r="ORG305" s="22"/>
      <c r="ORH305" s="22"/>
      <c r="ORI305" s="22"/>
      <c r="ORJ305" s="22"/>
      <c r="ORK305" s="22"/>
      <c r="ORL305" s="22"/>
      <c r="ORM305" s="22"/>
      <c r="ORN305" s="22"/>
      <c r="ORO305" s="22"/>
      <c r="ORP305" s="22"/>
      <c r="ORQ305" s="22"/>
      <c r="ORR305" s="22"/>
      <c r="ORS305" s="22"/>
      <c r="ORT305" s="22"/>
      <c r="ORU305" s="22"/>
      <c r="ORV305" s="22"/>
      <c r="ORW305" s="22"/>
      <c r="ORX305" s="22"/>
      <c r="ORY305" s="22"/>
      <c r="ORZ305" s="22"/>
      <c r="OSA305" s="22"/>
      <c r="OSB305" s="22"/>
      <c r="OSC305" s="22"/>
      <c r="OSD305" s="22"/>
      <c r="OSE305" s="22"/>
      <c r="OSF305" s="22"/>
      <c r="OSG305" s="22"/>
      <c r="OSH305" s="22"/>
      <c r="OSI305" s="22"/>
      <c r="OSJ305" s="22"/>
      <c r="OSK305" s="22"/>
      <c r="OSL305" s="22"/>
      <c r="OSM305" s="22"/>
      <c r="OSN305" s="22"/>
      <c r="OSO305" s="22"/>
      <c r="OSP305" s="22"/>
      <c r="OSQ305" s="22"/>
      <c r="OSR305" s="22"/>
      <c r="OSS305" s="22"/>
      <c r="OST305" s="22"/>
      <c r="OSU305" s="22"/>
      <c r="OSV305" s="22"/>
      <c r="OSW305" s="22"/>
      <c r="OSX305" s="22"/>
      <c r="OSY305" s="22"/>
      <c r="OSZ305" s="22"/>
      <c r="OTA305" s="22"/>
      <c r="OTB305" s="22"/>
      <c r="OTC305" s="22"/>
      <c r="OTD305" s="22"/>
      <c r="OTE305" s="22"/>
      <c r="OTF305" s="22"/>
      <c r="OTG305" s="22"/>
      <c r="OTH305" s="22"/>
      <c r="OTI305" s="22"/>
      <c r="OTJ305" s="22"/>
      <c r="OTK305" s="22"/>
      <c r="OTL305" s="22"/>
      <c r="OTM305" s="22"/>
      <c r="OTN305" s="22"/>
      <c r="OTO305" s="22"/>
      <c r="OTP305" s="22"/>
      <c r="OTQ305" s="22"/>
      <c r="OTR305" s="22"/>
      <c r="OTS305" s="22"/>
      <c r="OTT305" s="22"/>
      <c r="OTU305" s="22"/>
      <c r="OTV305" s="22"/>
      <c r="OTW305" s="22"/>
      <c r="OTX305" s="22"/>
      <c r="OTY305" s="22"/>
      <c r="OTZ305" s="22"/>
      <c r="OUA305" s="22"/>
      <c r="OUB305" s="22"/>
      <c r="OUC305" s="22"/>
      <c r="OUD305" s="22"/>
      <c r="OUE305" s="22"/>
      <c r="OUF305" s="22"/>
      <c r="OUG305" s="22"/>
      <c r="OUH305" s="22"/>
      <c r="OUI305" s="22"/>
      <c r="OUJ305" s="22"/>
      <c r="OUK305" s="22"/>
      <c r="OUL305" s="22"/>
      <c r="OUM305" s="22"/>
      <c r="OUN305" s="22"/>
      <c r="OUO305" s="22"/>
      <c r="OUP305" s="22"/>
      <c r="OUQ305" s="22"/>
      <c r="OUR305" s="22"/>
      <c r="OUS305" s="22"/>
      <c r="OUT305" s="22"/>
      <c r="OUU305" s="22"/>
      <c r="OUV305" s="22"/>
      <c r="OUW305" s="22"/>
      <c r="OUX305" s="22"/>
      <c r="OUY305" s="22"/>
      <c r="OUZ305" s="22"/>
      <c r="OVA305" s="22"/>
      <c r="OVB305" s="22"/>
      <c r="OVC305" s="22"/>
      <c r="OVD305" s="22"/>
      <c r="OVE305" s="22"/>
      <c r="OVF305" s="22"/>
      <c r="OVG305" s="22"/>
      <c r="OVH305" s="22"/>
      <c r="OVI305" s="22"/>
      <c r="OVJ305" s="22"/>
      <c r="OVK305" s="22"/>
      <c r="OVL305" s="22"/>
      <c r="OVM305" s="22"/>
      <c r="OVN305" s="22"/>
      <c r="OVO305" s="22"/>
      <c r="OVP305" s="22"/>
      <c r="OVQ305" s="22"/>
      <c r="OVR305" s="22"/>
      <c r="OVS305" s="22"/>
      <c r="OVT305" s="22"/>
      <c r="OVU305" s="22"/>
      <c r="OVV305" s="22"/>
      <c r="OVW305" s="22"/>
      <c r="OVX305" s="22"/>
      <c r="OVY305" s="22"/>
      <c r="OVZ305" s="22"/>
      <c r="OWA305" s="22"/>
      <c r="OWB305" s="22"/>
      <c r="OWC305" s="22"/>
      <c r="OWD305" s="22"/>
      <c r="OWE305" s="22"/>
      <c r="OWF305" s="22"/>
      <c r="OWG305" s="22"/>
      <c r="OWH305" s="22"/>
      <c r="OWI305" s="22"/>
      <c r="OWJ305" s="22"/>
      <c r="OWK305" s="22"/>
      <c r="OWL305" s="22"/>
      <c r="OWM305" s="22"/>
      <c r="OWN305" s="22"/>
      <c r="OWO305" s="22"/>
      <c r="OWP305" s="22"/>
      <c r="OWQ305" s="22"/>
      <c r="OWR305" s="22"/>
      <c r="OWS305" s="22"/>
      <c r="OWT305" s="22"/>
      <c r="OWU305" s="22"/>
      <c r="OWV305" s="22"/>
      <c r="OWW305" s="22"/>
      <c r="OWX305" s="22"/>
      <c r="OWY305" s="22"/>
      <c r="OWZ305" s="22"/>
      <c r="OXA305" s="22"/>
      <c r="OXB305" s="22"/>
      <c r="OXC305" s="22"/>
      <c r="OXD305" s="22"/>
      <c r="OXE305" s="22"/>
      <c r="OXF305" s="22"/>
      <c r="OXG305" s="22"/>
      <c r="OXH305" s="22"/>
      <c r="OXI305" s="22"/>
      <c r="OXJ305" s="22"/>
      <c r="OXK305" s="22"/>
      <c r="OXL305" s="22"/>
      <c r="OXM305" s="22"/>
      <c r="OXN305" s="22"/>
      <c r="OXO305" s="22"/>
      <c r="OXP305" s="22"/>
      <c r="OXQ305" s="22"/>
      <c r="OXR305" s="22"/>
      <c r="OXS305" s="22"/>
      <c r="OXT305" s="22"/>
      <c r="OXU305" s="22"/>
      <c r="OXV305" s="22"/>
      <c r="OXW305" s="22"/>
      <c r="OXX305" s="22"/>
      <c r="OXY305" s="22"/>
      <c r="OXZ305" s="22"/>
      <c r="OYA305" s="22"/>
      <c r="OYB305" s="22"/>
      <c r="OYC305" s="22"/>
      <c r="OYD305" s="22"/>
      <c r="OYE305" s="22"/>
      <c r="OYF305" s="22"/>
      <c r="OYG305" s="22"/>
      <c r="OYH305" s="22"/>
      <c r="OYI305" s="22"/>
      <c r="OYJ305" s="22"/>
      <c r="OYK305" s="22"/>
      <c r="OYL305" s="22"/>
      <c r="OYM305" s="22"/>
      <c r="OYN305" s="22"/>
      <c r="OYO305" s="22"/>
      <c r="OYP305" s="22"/>
      <c r="OYQ305" s="22"/>
      <c r="OYR305" s="22"/>
      <c r="OYS305" s="22"/>
      <c r="OYT305" s="22"/>
      <c r="OYU305" s="22"/>
      <c r="OYV305" s="22"/>
      <c r="OYW305" s="22"/>
      <c r="OYX305" s="22"/>
      <c r="OYY305" s="22"/>
      <c r="OYZ305" s="22"/>
      <c r="OZA305" s="22"/>
      <c r="OZB305" s="22"/>
      <c r="OZC305" s="22"/>
      <c r="OZD305" s="22"/>
      <c r="OZE305" s="22"/>
      <c r="OZF305" s="22"/>
      <c r="OZG305" s="22"/>
      <c r="OZH305" s="22"/>
      <c r="OZI305" s="22"/>
      <c r="OZJ305" s="22"/>
      <c r="OZK305" s="22"/>
      <c r="OZL305" s="22"/>
      <c r="OZM305" s="22"/>
      <c r="OZN305" s="22"/>
      <c r="OZO305" s="22"/>
      <c r="OZP305" s="22"/>
      <c r="OZQ305" s="22"/>
      <c r="OZR305" s="22"/>
      <c r="OZS305" s="22"/>
      <c r="OZT305" s="22"/>
      <c r="OZU305" s="22"/>
      <c r="OZV305" s="22"/>
      <c r="OZW305" s="22"/>
      <c r="OZX305" s="22"/>
      <c r="OZY305" s="22"/>
      <c r="OZZ305" s="22"/>
      <c r="PAA305" s="22"/>
      <c r="PAB305" s="22"/>
      <c r="PAC305" s="22"/>
      <c r="PAD305" s="22"/>
      <c r="PAE305" s="22"/>
      <c r="PAF305" s="22"/>
      <c r="PAG305" s="22"/>
      <c r="PAH305" s="22"/>
      <c r="PAI305" s="22"/>
      <c r="PAJ305" s="22"/>
      <c r="PAK305" s="22"/>
      <c r="PAL305" s="22"/>
      <c r="PAM305" s="22"/>
      <c r="PAN305" s="22"/>
      <c r="PAO305" s="22"/>
      <c r="PAP305" s="22"/>
      <c r="PAQ305" s="22"/>
      <c r="PAR305" s="22"/>
      <c r="PAS305" s="22"/>
      <c r="PAT305" s="22"/>
      <c r="PAU305" s="22"/>
      <c r="PAV305" s="22"/>
      <c r="PAW305" s="22"/>
      <c r="PAX305" s="22"/>
      <c r="PAY305" s="22"/>
      <c r="PAZ305" s="22"/>
      <c r="PBA305" s="22"/>
      <c r="PBB305" s="22"/>
      <c r="PBC305" s="22"/>
      <c r="PBD305" s="22"/>
      <c r="PBE305" s="22"/>
      <c r="PBF305" s="22"/>
      <c r="PBG305" s="22"/>
      <c r="PBH305" s="22"/>
      <c r="PBI305" s="22"/>
      <c r="PBJ305" s="22"/>
      <c r="PBK305" s="22"/>
      <c r="PBL305" s="22"/>
      <c r="PBM305" s="22"/>
      <c r="PBN305" s="22"/>
      <c r="PBO305" s="22"/>
      <c r="PBP305" s="22"/>
      <c r="PBQ305" s="22"/>
      <c r="PBR305" s="22"/>
      <c r="PBS305" s="22"/>
      <c r="PBT305" s="22"/>
      <c r="PBU305" s="22"/>
      <c r="PBV305" s="22"/>
      <c r="PBW305" s="22"/>
      <c r="PBX305" s="22"/>
      <c r="PBY305" s="22"/>
      <c r="PBZ305" s="22"/>
      <c r="PCA305" s="22"/>
      <c r="PCB305" s="22"/>
      <c r="PCC305" s="22"/>
      <c r="PCD305" s="22"/>
      <c r="PCE305" s="22"/>
      <c r="PCF305" s="22"/>
      <c r="PCG305" s="22"/>
      <c r="PCH305" s="22"/>
      <c r="PCI305" s="22"/>
      <c r="PCJ305" s="22"/>
      <c r="PCK305" s="22"/>
      <c r="PCL305" s="22"/>
      <c r="PCM305" s="22"/>
      <c r="PCN305" s="22"/>
      <c r="PCO305" s="22"/>
      <c r="PCP305" s="22"/>
      <c r="PCQ305" s="22"/>
      <c r="PCR305" s="22"/>
      <c r="PCS305" s="22"/>
      <c r="PCT305" s="22"/>
      <c r="PCU305" s="22"/>
      <c r="PCV305" s="22"/>
      <c r="PCW305" s="22"/>
      <c r="PCX305" s="22"/>
      <c r="PCY305" s="22"/>
      <c r="PCZ305" s="22"/>
      <c r="PDA305" s="22"/>
      <c r="PDB305" s="22"/>
      <c r="PDC305" s="22"/>
      <c r="PDD305" s="22"/>
      <c r="PDE305" s="22"/>
      <c r="PDF305" s="22"/>
      <c r="PDG305" s="22"/>
      <c r="PDH305" s="22"/>
      <c r="PDI305" s="22"/>
      <c r="PDJ305" s="22"/>
      <c r="PDK305" s="22"/>
      <c r="PDL305" s="22"/>
      <c r="PDM305" s="22"/>
      <c r="PDN305" s="22"/>
      <c r="PDO305" s="22"/>
      <c r="PDP305" s="22"/>
      <c r="PDQ305" s="22"/>
      <c r="PDR305" s="22"/>
      <c r="PDS305" s="22"/>
      <c r="PDT305" s="22"/>
      <c r="PDU305" s="22"/>
      <c r="PDV305" s="22"/>
      <c r="PDW305" s="22"/>
      <c r="PDX305" s="22"/>
      <c r="PDY305" s="22"/>
      <c r="PDZ305" s="22"/>
      <c r="PEA305" s="22"/>
      <c r="PEB305" s="22"/>
      <c r="PEC305" s="22"/>
      <c r="PED305" s="22"/>
      <c r="PEE305" s="22"/>
      <c r="PEF305" s="22"/>
      <c r="PEG305" s="22"/>
      <c r="PEH305" s="22"/>
      <c r="PEI305" s="22"/>
      <c r="PEJ305" s="22"/>
      <c r="PEK305" s="22"/>
      <c r="PEL305" s="22"/>
      <c r="PEM305" s="22"/>
      <c r="PEN305" s="22"/>
      <c r="PEO305" s="22"/>
      <c r="PEP305" s="22"/>
      <c r="PEQ305" s="22"/>
      <c r="PER305" s="22"/>
      <c r="PES305" s="22"/>
      <c r="PET305" s="22"/>
      <c r="PEU305" s="22"/>
      <c r="PEV305" s="22"/>
      <c r="PEW305" s="22"/>
      <c r="PEX305" s="22"/>
      <c r="PEY305" s="22"/>
      <c r="PEZ305" s="22"/>
      <c r="PFA305" s="22"/>
      <c r="PFB305" s="22"/>
      <c r="PFC305" s="22"/>
      <c r="PFD305" s="22"/>
      <c r="PFE305" s="22"/>
      <c r="PFF305" s="22"/>
      <c r="PFG305" s="22"/>
      <c r="PFH305" s="22"/>
      <c r="PFI305" s="22"/>
      <c r="PFJ305" s="22"/>
      <c r="PFK305" s="22"/>
      <c r="PFL305" s="22"/>
      <c r="PFM305" s="22"/>
      <c r="PFN305" s="22"/>
      <c r="PFO305" s="22"/>
      <c r="PFP305" s="22"/>
      <c r="PFQ305" s="22"/>
      <c r="PFR305" s="22"/>
      <c r="PFS305" s="22"/>
      <c r="PFT305" s="22"/>
      <c r="PFU305" s="22"/>
      <c r="PFV305" s="22"/>
      <c r="PFW305" s="22"/>
      <c r="PFX305" s="22"/>
      <c r="PFY305" s="22"/>
      <c r="PFZ305" s="22"/>
      <c r="PGA305" s="22"/>
      <c r="PGB305" s="22"/>
      <c r="PGC305" s="22"/>
      <c r="PGD305" s="22"/>
      <c r="PGE305" s="22"/>
      <c r="PGF305" s="22"/>
      <c r="PGG305" s="22"/>
      <c r="PGH305" s="22"/>
      <c r="PGI305" s="22"/>
      <c r="PGJ305" s="22"/>
      <c r="PGK305" s="22"/>
      <c r="PGL305" s="22"/>
      <c r="PGM305" s="22"/>
      <c r="PGN305" s="22"/>
      <c r="PGO305" s="22"/>
      <c r="PGP305" s="22"/>
      <c r="PGQ305" s="22"/>
      <c r="PGR305" s="22"/>
      <c r="PGS305" s="22"/>
      <c r="PGT305" s="22"/>
      <c r="PGU305" s="22"/>
      <c r="PGV305" s="22"/>
      <c r="PGW305" s="22"/>
      <c r="PGX305" s="22"/>
      <c r="PGY305" s="22"/>
      <c r="PGZ305" s="22"/>
      <c r="PHA305" s="22"/>
      <c r="PHB305" s="22"/>
      <c r="PHC305" s="22"/>
      <c r="PHD305" s="22"/>
      <c r="PHE305" s="22"/>
      <c r="PHF305" s="22"/>
      <c r="PHG305" s="22"/>
      <c r="PHH305" s="22"/>
      <c r="PHI305" s="22"/>
      <c r="PHJ305" s="22"/>
      <c r="PHK305" s="22"/>
      <c r="PHL305" s="22"/>
      <c r="PHM305" s="22"/>
      <c r="PHN305" s="22"/>
      <c r="PHO305" s="22"/>
      <c r="PHP305" s="22"/>
      <c r="PHQ305" s="22"/>
      <c r="PHR305" s="22"/>
      <c r="PHS305" s="22"/>
      <c r="PHT305" s="22"/>
      <c r="PHU305" s="22"/>
      <c r="PHV305" s="22"/>
      <c r="PHW305" s="22"/>
      <c r="PHX305" s="22"/>
      <c r="PHY305" s="22"/>
      <c r="PHZ305" s="22"/>
      <c r="PIA305" s="22"/>
      <c r="PIB305" s="22"/>
      <c r="PIC305" s="22"/>
      <c r="PID305" s="22"/>
      <c r="PIE305" s="22"/>
      <c r="PIF305" s="22"/>
      <c r="PIG305" s="22"/>
      <c r="PIH305" s="22"/>
      <c r="PII305" s="22"/>
      <c r="PIJ305" s="22"/>
      <c r="PIK305" s="22"/>
      <c r="PIL305" s="22"/>
      <c r="PIM305" s="22"/>
      <c r="PIN305" s="22"/>
      <c r="PIO305" s="22"/>
      <c r="PIP305" s="22"/>
      <c r="PIQ305" s="22"/>
      <c r="PIR305" s="22"/>
      <c r="PIS305" s="22"/>
      <c r="PIT305" s="22"/>
      <c r="PIU305" s="22"/>
      <c r="PIV305" s="22"/>
      <c r="PIW305" s="22"/>
      <c r="PIX305" s="22"/>
      <c r="PIY305" s="22"/>
      <c r="PIZ305" s="22"/>
      <c r="PJA305" s="22"/>
      <c r="PJB305" s="22"/>
      <c r="PJC305" s="22"/>
      <c r="PJD305" s="22"/>
      <c r="PJE305" s="22"/>
      <c r="PJF305" s="22"/>
      <c r="PJG305" s="22"/>
      <c r="PJH305" s="22"/>
      <c r="PJI305" s="22"/>
      <c r="PJJ305" s="22"/>
      <c r="PJK305" s="22"/>
      <c r="PJL305" s="22"/>
      <c r="PJM305" s="22"/>
      <c r="PJN305" s="22"/>
      <c r="PJO305" s="22"/>
      <c r="PJP305" s="22"/>
      <c r="PJQ305" s="22"/>
      <c r="PJR305" s="22"/>
      <c r="PJS305" s="22"/>
      <c r="PJT305" s="22"/>
      <c r="PJU305" s="22"/>
      <c r="PJV305" s="22"/>
      <c r="PJW305" s="22"/>
      <c r="PJX305" s="22"/>
      <c r="PJY305" s="22"/>
      <c r="PJZ305" s="22"/>
      <c r="PKA305" s="22"/>
      <c r="PKB305" s="22"/>
      <c r="PKC305" s="22"/>
      <c r="PKD305" s="22"/>
      <c r="PKE305" s="22"/>
      <c r="PKF305" s="22"/>
      <c r="PKG305" s="22"/>
      <c r="PKH305" s="22"/>
      <c r="PKI305" s="22"/>
      <c r="PKJ305" s="22"/>
      <c r="PKK305" s="22"/>
      <c r="PKL305" s="22"/>
      <c r="PKM305" s="22"/>
      <c r="PKN305" s="22"/>
      <c r="PKO305" s="22"/>
      <c r="PKP305" s="22"/>
      <c r="PKQ305" s="22"/>
      <c r="PKR305" s="22"/>
      <c r="PKS305" s="22"/>
      <c r="PKT305" s="22"/>
      <c r="PKU305" s="22"/>
      <c r="PKV305" s="22"/>
      <c r="PKW305" s="22"/>
      <c r="PKX305" s="22"/>
      <c r="PKY305" s="22"/>
      <c r="PKZ305" s="22"/>
      <c r="PLA305" s="22"/>
      <c r="PLB305" s="22"/>
      <c r="PLC305" s="22"/>
      <c r="PLD305" s="22"/>
      <c r="PLE305" s="22"/>
      <c r="PLF305" s="22"/>
      <c r="PLG305" s="22"/>
      <c r="PLH305" s="22"/>
      <c r="PLI305" s="22"/>
      <c r="PLJ305" s="22"/>
      <c r="PLK305" s="22"/>
      <c r="PLL305" s="22"/>
      <c r="PLM305" s="22"/>
      <c r="PLN305" s="22"/>
      <c r="PLO305" s="22"/>
      <c r="PLP305" s="22"/>
      <c r="PLQ305" s="22"/>
      <c r="PLR305" s="22"/>
      <c r="PLS305" s="22"/>
      <c r="PLT305" s="22"/>
      <c r="PLU305" s="22"/>
      <c r="PLV305" s="22"/>
      <c r="PLW305" s="22"/>
      <c r="PLX305" s="22"/>
      <c r="PLY305" s="22"/>
      <c r="PLZ305" s="22"/>
      <c r="PMA305" s="22"/>
      <c r="PMB305" s="22"/>
      <c r="PMC305" s="22"/>
      <c r="PMD305" s="22"/>
      <c r="PME305" s="22"/>
      <c r="PMF305" s="22"/>
      <c r="PMG305" s="22"/>
      <c r="PMH305" s="22"/>
      <c r="PMI305" s="22"/>
      <c r="PMJ305" s="22"/>
      <c r="PMK305" s="22"/>
      <c r="PML305" s="22"/>
      <c r="PMM305" s="22"/>
      <c r="PMN305" s="22"/>
      <c r="PMO305" s="22"/>
      <c r="PMP305" s="22"/>
      <c r="PMQ305" s="22"/>
      <c r="PMR305" s="22"/>
      <c r="PMS305" s="22"/>
      <c r="PMT305" s="22"/>
      <c r="PMU305" s="22"/>
      <c r="PMV305" s="22"/>
      <c r="PMW305" s="22"/>
      <c r="PMX305" s="22"/>
      <c r="PMY305" s="22"/>
      <c r="PMZ305" s="22"/>
      <c r="PNA305" s="22"/>
      <c r="PNB305" s="22"/>
      <c r="PNC305" s="22"/>
      <c r="PND305" s="22"/>
      <c r="PNE305" s="22"/>
      <c r="PNF305" s="22"/>
      <c r="PNG305" s="22"/>
      <c r="PNH305" s="22"/>
      <c r="PNI305" s="22"/>
      <c r="PNJ305" s="22"/>
      <c r="PNK305" s="22"/>
      <c r="PNL305" s="22"/>
      <c r="PNM305" s="22"/>
      <c r="PNN305" s="22"/>
      <c r="PNO305" s="22"/>
      <c r="PNP305" s="22"/>
      <c r="PNQ305" s="22"/>
      <c r="PNR305" s="22"/>
      <c r="PNS305" s="22"/>
      <c r="PNT305" s="22"/>
      <c r="PNU305" s="22"/>
      <c r="PNV305" s="22"/>
      <c r="PNW305" s="22"/>
      <c r="PNX305" s="22"/>
      <c r="PNY305" s="22"/>
      <c r="PNZ305" s="22"/>
      <c r="POA305" s="22"/>
      <c r="POB305" s="22"/>
      <c r="POC305" s="22"/>
      <c r="POD305" s="22"/>
      <c r="POE305" s="22"/>
      <c r="POF305" s="22"/>
      <c r="POG305" s="22"/>
      <c r="POH305" s="22"/>
      <c r="POI305" s="22"/>
      <c r="POJ305" s="22"/>
      <c r="POK305" s="22"/>
      <c r="POL305" s="22"/>
      <c r="POM305" s="22"/>
      <c r="PON305" s="22"/>
      <c r="POO305" s="22"/>
      <c r="POP305" s="22"/>
      <c r="POQ305" s="22"/>
      <c r="POR305" s="22"/>
      <c r="POS305" s="22"/>
      <c r="POT305" s="22"/>
      <c r="POU305" s="22"/>
      <c r="POV305" s="22"/>
      <c r="POW305" s="22"/>
      <c r="POX305" s="22"/>
      <c r="POY305" s="22"/>
      <c r="POZ305" s="22"/>
      <c r="PPA305" s="22"/>
      <c r="PPB305" s="22"/>
      <c r="PPC305" s="22"/>
      <c r="PPD305" s="22"/>
      <c r="PPE305" s="22"/>
      <c r="PPF305" s="22"/>
      <c r="PPG305" s="22"/>
      <c r="PPH305" s="22"/>
      <c r="PPI305" s="22"/>
      <c r="PPJ305" s="22"/>
      <c r="PPK305" s="22"/>
      <c r="PPL305" s="22"/>
      <c r="PPM305" s="22"/>
      <c r="PPN305" s="22"/>
      <c r="PPO305" s="22"/>
      <c r="PPP305" s="22"/>
      <c r="PPQ305" s="22"/>
      <c r="PPR305" s="22"/>
      <c r="PPS305" s="22"/>
      <c r="PPT305" s="22"/>
      <c r="PPU305" s="22"/>
      <c r="PPV305" s="22"/>
      <c r="PPW305" s="22"/>
      <c r="PPX305" s="22"/>
      <c r="PPY305" s="22"/>
      <c r="PPZ305" s="22"/>
      <c r="PQA305" s="22"/>
      <c r="PQB305" s="22"/>
      <c r="PQC305" s="22"/>
      <c r="PQD305" s="22"/>
      <c r="PQE305" s="22"/>
      <c r="PQF305" s="22"/>
      <c r="PQG305" s="22"/>
      <c r="PQH305" s="22"/>
      <c r="PQI305" s="22"/>
      <c r="PQJ305" s="22"/>
      <c r="PQK305" s="22"/>
      <c r="PQL305" s="22"/>
      <c r="PQM305" s="22"/>
      <c r="PQN305" s="22"/>
      <c r="PQO305" s="22"/>
      <c r="PQP305" s="22"/>
      <c r="PQQ305" s="22"/>
      <c r="PQR305" s="22"/>
      <c r="PQS305" s="22"/>
      <c r="PQT305" s="22"/>
      <c r="PQU305" s="22"/>
      <c r="PQV305" s="22"/>
      <c r="PQW305" s="22"/>
      <c r="PQX305" s="22"/>
      <c r="PQY305" s="22"/>
      <c r="PQZ305" s="22"/>
      <c r="PRA305" s="22"/>
      <c r="PRB305" s="22"/>
      <c r="PRC305" s="22"/>
      <c r="PRD305" s="22"/>
      <c r="PRE305" s="22"/>
      <c r="PRF305" s="22"/>
      <c r="PRG305" s="22"/>
      <c r="PRH305" s="22"/>
      <c r="PRI305" s="22"/>
      <c r="PRJ305" s="22"/>
      <c r="PRK305" s="22"/>
      <c r="PRL305" s="22"/>
      <c r="PRM305" s="22"/>
      <c r="PRN305" s="22"/>
      <c r="PRO305" s="22"/>
      <c r="PRP305" s="22"/>
      <c r="PRQ305" s="22"/>
      <c r="PRR305" s="22"/>
      <c r="PRS305" s="22"/>
      <c r="PRT305" s="22"/>
      <c r="PRU305" s="22"/>
      <c r="PRV305" s="22"/>
      <c r="PRW305" s="22"/>
      <c r="PRX305" s="22"/>
      <c r="PRY305" s="22"/>
      <c r="PRZ305" s="22"/>
      <c r="PSA305" s="22"/>
      <c r="PSB305" s="22"/>
      <c r="PSC305" s="22"/>
      <c r="PSD305" s="22"/>
      <c r="PSE305" s="22"/>
      <c r="PSF305" s="22"/>
      <c r="PSG305" s="22"/>
      <c r="PSH305" s="22"/>
      <c r="PSI305" s="22"/>
      <c r="PSJ305" s="22"/>
      <c r="PSK305" s="22"/>
      <c r="PSL305" s="22"/>
      <c r="PSM305" s="22"/>
      <c r="PSN305" s="22"/>
      <c r="PSO305" s="22"/>
      <c r="PSP305" s="22"/>
      <c r="PSQ305" s="22"/>
      <c r="PSR305" s="22"/>
      <c r="PSS305" s="22"/>
      <c r="PST305" s="22"/>
      <c r="PSU305" s="22"/>
      <c r="PSV305" s="22"/>
      <c r="PSW305" s="22"/>
      <c r="PSX305" s="22"/>
      <c r="PSY305" s="22"/>
      <c r="PSZ305" s="22"/>
      <c r="PTA305" s="22"/>
      <c r="PTB305" s="22"/>
      <c r="PTC305" s="22"/>
      <c r="PTD305" s="22"/>
      <c r="PTE305" s="22"/>
      <c r="PTF305" s="22"/>
      <c r="PTG305" s="22"/>
      <c r="PTH305" s="22"/>
      <c r="PTI305" s="22"/>
      <c r="PTJ305" s="22"/>
      <c r="PTK305" s="22"/>
      <c r="PTL305" s="22"/>
      <c r="PTM305" s="22"/>
      <c r="PTN305" s="22"/>
      <c r="PTO305" s="22"/>
      <c r="PTP305" s="22"/>
      <c r="PTQ305" s="22"/>
      <c r="PTR305" s="22"/>
      <c r="PTS305" s="22"/>
      <c r="PTT305" s="22"/>
      <c r="PTU305" s="22"/>
      <c r="PTV305" s="22"/>
      <c r="PTW305" s="22"/>
      <c r="PTX305" s="22"/>
      <c r="PTY305" s="22"/>
      <c r="PTZ305" s="22"/>
      <c r="PUA305" s="22"/>
      <c r="PUB305" s="22"/>
      <c r="PUC305" s="22"/>
      <c r="PUD305" s="22"/>
      <c r="PUE305" s="22"/>
      <c r="PUF305" s="22"/>
      <c r="PUG305" s="22"/>
      <c r="PUH305" s="22"/>
      <c r="PUI305" s="22"/>
      <c r="PUJ305" s="22"/>
      <c r="PUK305" s="22"/>
      <c r="PUL305" s="22"/>
      <c r="PUM305" s="22"/>
      <c r="PUN305" s="22"/>
      <c r="PUO305" s="22"/>
      <c r="PUP305" s="22"/>
      <c r="PUQ305" s="22"/>
      <c r="PUR305" s="22"/>
      <c r="PUS305" s="22"/>
      <c r="PUT305" s="22"/>
      <c r="PUU305" s="22"/>
      <c r="PUV305" s="22"/>
      <c r="PUW305" s="22"/>
      <c r="PUX305" s="22"/>
      <c r="PUY305" s="22"/>
      <c r="PUZ305" s="22"/>
      <c r="PVA305" s="22"/>
      <c r="PVB305" s="22"/>
      <c r="PVC305" s="22"/>
      <c r="PVD305" s="22"/>
      <c r="PVE305" s="22"/>
      <c r="PVF305" s="22"/>
      <c r="PVG305" s="22"/>
      <c r="PVH305" s="22"/>
      <c r="PVI305" s="22"/>
      <c r="PVJ305" s="22"/>
      <c r="PVK305" s="22"/>
      <c r="PVL305" s="22"/>
      <c r="PVM305" s="22"/>
      <c r="PVN305" s="22"/>
      <c r="PVO305" s="22"/>
      <c r="PVP305" s="22"/>
      <c r="PVQ305" s="22"/>
      <c r="PVR305" s="22"/>
      <c r="PVS305" s="22"/>
      <c r="PVT305" s="22"/>
      <c r="PVU305" s="22"/>
      <c r="PVV305" s="22"/>
      <c r="PVW305" s="22"/>
      <c r="PVX305" s="22"/>
      <c r="PVY305" s="22"/>
      <c r="PVZ305" s="22"/>
      <c r="PWA305" s="22"/>
      <c r="PWB305" s="22"/>
      <c r="PWC305" s="22"/>
      <c r="PWD305" s="22"/>
      <c r="PWE305" s="22"/>
      <c r="PWF305" s="22"/>
      <c r="PWG305" s="22"/>
      <c r="PWH305" s="22"/>
      <c r="PWI305" s="22"/>
      <c r="PWJ305" s="22"/>
      <c r="PWK305" s="22"/>
      <c r="PWL305" s="22"/>
      <c r="PWM305" s="22"/>
      <c r="PWN305" s="22"/>
      <c r="PWO305" s="22"/>
      <c r="PWP305" s="22"/>
      <c r="PWQ305" s="22"/>
      <c r="PWR305" s="22"/>
      <c r="PWS305" s="22"/>
      <c r="PWT305" s="22"/>
      <c r="PWU305" s="22"/>
      <c r="PWV305" s="22"/>
      <c r="PWW305" s="22"/>
      <c r="PWX305" s="22"/>
      <c r="PWY305" s="22"/>
      <c r="PWZ305" s="22"/>
      <c r="PXA305" s="22"/>
      <c r="PXB305" s="22"/>
      <c r="PXC305" s="22"/>
      <c r="PXD305" s="22"/>
      <c r="PXE305" s="22"/>
      <c r="PXF305" s="22"/>
      <c r="PXG305" s="22"/>
      <c r="PXH305" s="22"/>
      <c r="PXI305" s="22"/>
      <c r="PXJ305" s="22"/>
      <c r="PXK305" s="22"/>
      <c r="PXL305" s="22"/>
      <c r="PXM305" s="22"/>
      <c r="PXN305" s="22"/>
      <c r="PXO305" s="22"/>
      <c r="PXP305" s="22"/>
      <c r="PXQ305" s="22"/>
      <c r="PXR305" s="22"/>
      <c r="PXS305" s="22"/>
      <c r="PXT305" s="22"/>
      <c r="PXU305" s="22"/>
      <c r="PXV305" s="22"/>
      <c r="PXW305" s="22"/>
      <c r="PXX305" s="22"/>
      <c r="PXY305" s="22"/>
      <c r="PXZ305" s="22"/>
      <c r="PYA305" s="22"/>
      <c r="PYB305" s="22"/>
      <c r="PYC305" s="22"/>
      <c r="PYD305" s="22"/>
      <c r="PYE305" s="22"/>
      <c r="PYF305" s="22"/>
      <c r="PYG305" s="22"/>
      <c r="PYH305" s="22"/>
      <c r="PYI305" s="22"/>
      <c r="PYJ305" s="22"/>
      <c r="PYK305" s="22"/>
      <c r="PYL305" s="22"/>
      <c r="PYM305" s="22"/>
      <c r="PYN305" s="22"/>
      <c r="PYO305" s="22"/>
      <c r="PYP305" s="22"/>
      <c r="PYQ305" s="22"/>
      <c r="PYR305" s="22"/>
      <c r="PYS305" s="22"/>
      <c r="PYT305" s="22"/>
      <c r="PYU305" s="22"/>
      <c r="PYV305" s="22"/>
      <c r="PYW305" s="22"/>
      <c r="PYX305" s="22"/>
      <c r="PYY305" s="22"/>
      <c r="PYZ305" s="22"/>
      <c r="PZA305" s="22"/>
      <c r="PZB305" s="22"/>
      <c r="PZC305" s="22"/>
      <c r="PZD305" s="22"/>
      <c r="PZE305" s="22"/>
      <c r="PZF305" s="22"/>
      <c r="PZG305" s="22"/>
      <c r="PZH305" s="22"/>
      <c r="PZI305" s="22"/>
      <c r="PZJ305" s="22"/>
      <c r="PZK305" s="22"/>
      <c r="PZL305" s="22"/>
      <c r="PZM305" s="22"/>
      <c r="PZN305" s="22"/>
      <c r="PZO305" s="22"/>
      <c r="PZP305" s="22"/>
      <c r="PZQ305" s="22"/>
      <c r="PZR305" s="22"/>
      <c r="PZS305" s="22"/>
      <c r="PZT305" s="22"/>
      <c r="PZU305" s="22"/>
      <c r="PZV305" s="22"/>
      <c r="PZW305" s="22"/>
      <c r="PZX305" s="22"/>
      <c r="PZY305" s="22"/>
      <c r="PZZ305" s="22"/>
      <c r="QAA305" s="22"/>
      <c r="QAB305" s="22"/>
      <c r="QAC305" s="22"/>
      <c r="QAD305" s="22"/>
      <c r="QAE305" s="22"/>
      <c r="QAF305" s="22"/>
      <c r="QAG305" s="22"/>
      <c r="QAH305" s="22"/>
      <c r="QAI305" s="22"/>
      <c r="QAJ305" s="22"/>
      <c r="QAK305" s="22"/>
      <c r="QAL305" s="22"/>
      <c r="QAM305" s="22"/>
      <c r="QAN305" s="22"/>
      <c r="QAO305" s="22"/>
      <c r="QAP305" s="22"/>
      <c r="QAQ305" s="22"/>
      <c r="QAR305" s="22"/>
      <c r="QAS305" s="22"/>
      <c r="QAT305" s="22"/>
      <c r="QAU305" s="22"/>
      <c r="QAV305" s="22"/>
      <c r="QAW305" s="22"/>
      <c r="QAX305" s="22"/>
      <c r="QAY305" s="22"/>
      <c r="QAZ305" s="22"/>
      <c r="QBA305" s="22"/>
      <c r="QBB305" s="22"/>
      <c r="QBC305" s="22"/>
      <c r="QBD305" s="22"/>
      <c r="QBE305" s="22"/>
      <c r="QBF305" s="22"/>
      <c r="QBG305" s="22"/>
      <c r="QBH305" s="22"/>
      <c r="QBI305" s="22"/>
      <c r="QBJ305" s="22"/>
      <c r="QBK305" s="22"/>
      <c r="QBL305" s="22"/>
      <c r="QBM305" s="22"/>
      <c r="QBN305" s="22"/>
      <c r="QBO305" s="22"/>
      <c r="QBP305" s="22"/>
      <c r="QBQ305" s="22"/>
      <c r="QBR305" s="22"/>
      <c r="QBS305" s="22"/>
      <c r="QBT305" s="22"/>
      <c r="QBU305" s="22"/>
      <c r="QBV305" s="22"/>
      <c r="QBW305" s="22"/>
      <c r="QBX305" s="22"/>
      <c r="QBY305" s="22"/>
      <c r="QBZ305" s="22"/>
      <c r="QCA305" s="22"/>
      <c r="QCB305" s="22"/>
      <c r="QCC305" s="22"/>
      <c r="QCD305" s="22"/>
      <c r="QCE305" s="22"/>
      <c r="QCF305" s="22"/>
      <c r="QCG305" s="22"/>
      <c r="QCH305" s="22"/>
      <c r="QCI305" s="22"/>
      <c r="QCJ305" s="22"/>
      <c r="QCK305" s="22"/>
      <c r="QCL305" s="22"/>
      <c r="QCM305" s="22"/>
      <c r="QCN305" s="22"/>
      <c r="QCO305" s="22"/>
      <c r="QCP305" s="22"/>
      <c r="QCQ305" s="22"/>
      <c r="QCR305" s="22"/>
      <c r="QCS305" s="22"/>
      <c r="QCT305" s="22"/>
      <c r="QCU305" s="22"/>
      <c r="QCV305" s="22"/>
      <c r="QCW305" s="22"/>
      <c r="QCX305" s="22"/>
      <c r="QCY305" s="22"/>
      <c r="QCZ305" s="22"/>
      <c r="QDA305" s="22"/>
      <c r="QDB305" s="22"/>
      <c r="QDC305" s="22"/>
      <c r="QDD305" s="22"/>
      <c r="QDE305" s="22"/>
      <c r="QDF305" s="22"/>
      <c r="QDG305" s="22"/>
      <c r="QDH305" s="22"/>
      <c r="QDI305" s="22"/>
      <c r="QDJ305" s="22"/>
      <c r="QDK305" s="22"/>
      <c r="QDL305" s="22"/>
      <c r="QDM305" s="22"/>
      <c r="QDN305" s="22"/>
      <c r="QDO305" s="22"/>
      <c r="QDP305" s="22"/>
      <c r="QDQ305" s="22"/>
      <c r="QDR305" s="22"/>
      <c r="QDS305" s="22"/>
      <c r="QDT305" s="22"/>
      <c r="QDU305" s="22"/>
      <c r="QDV305" s="22"/>
      <c r="QDW305" s="22"/>
      <c r="QDX305" s="22"/>
      <c r="QDY305" s="22"/>
      <c r="QDZ305" s="22"/>
      <c r="QEA305" s="22"/>
      <c r="QEB305" s="22"/>
      <c r="QEC305" s="22"/>
      <c r="QED305" s="22"/>
      <c r="QEE305" s="22"/>
      <c r="QEF305" s="22"/>
      <c r="QEG305" s="22"/>
      <c r="QEH305" s="22"/>
      <c r="QEI305" s="22"/>
      <c r="QEJ305" s="22"/>
      <c r="QEK305" s="22"/>
      <c r="QEL305" s="22"/>
      <c r="QEM305" s="22"/>
      <c r="QEN305" s="22"/>
      <c r="QEO305" s="22"/>
      <c r="QEP305" s="22"/>
      <c r="QEQ305" s="22"/>
      <c r="QER305" s="22"/>
      <c r="QES305" s="22"/>
      <c r="QET305" s="22"/>
      <c r="QEU305" s="22"/>
      <c r="QEV305" s="22"/>
      <c r="QEW305" s="22"/>
      <c r="QEX305" s="22"/>
      <c r="QEY305" s="22"/>
      <c r="QEZ305" s="22"/>
      <c r="QFA305" s="22"/>
      <c r="QFB305" s="22"/>
      <c r="QFC305" s="22"/>
      <c r="QFD305" s="22"/>
      <c r="QFE305" s="22"/>
      <c r="QFF305" s="22"/>
      <c r="QFG305" s="22"/>
      <c r="QFH305" s="22"/>
      <c r="QFI305" s="22"/>
      <c r="QFJ305" s="22"/>
      <c r="QFK305" s="22"/>
      <c r="QFL305" s="22"/>
      <c r="QFM305" s="22"/>
      <c r="QFN305" s="22"/>
      <c r="QFO305" s="22"/>
      <c r="QFP305" s="22"/>
      <c r="QFQ305" s="22"/>
      <c r="QFR305" s="22"/>
      <c r="QFS305" s="22"/>
      <c r="QFT305" s="22"/>
      <c r="QFU305" s="22"/>
      <c r="QFV305" s="22"/>
      <c r="QFW305" s="22"/>
      <c r="QFX305" s="22"/>
      <c r="QFY305" s="22"/>
      <c r="QFZ305" s="22"/>
      <c r="QGA305" s="22"/>
      <c r="QGB305" s="22"/>
      <c r="QGC305" s="22"/>
      <c r="QGD305" s="22"/>
      <c r="QGE305" s="22"/>
      <c r="QGF305" s="22"/>
      <c r="QGG305" s="22"/>
      <c r="QGH305" s="22"/>
      <c r="QGI305" s="22"/>
      <c r="QGJ305" s="22"/>
      <c r="QGK305" s="22"/>
      <c r="QGL305" s="22"/>
      <c r="QGM305" s="22"/>
      <c r="QGN305" s="22"/>
      <c r="QGO305" s="22"/>
      <c r="QGP305" s="22"/>
      <c r="QGQ305" s="22"/>
      <c r="QGR305" s="22"/>
      <c r="QGS305" s="22"/>
      <c r="QGT305" s="22"/>
      <c r="QGU305" s="22"/>
      <c r="QGV305" s="22"/>
      <c r="QGW305" s="22"/>
      <c r="QGX305" s="22"/>
      <c r="QGY305" s="22"/>
      <c r="QGZ305" s="22"/>
      <c r="QHA305" s="22"/>
      <c r="QHB305" s="22"/>
      <c r="QHC305" s="22"/>
      <c r="QHD305" s="22"/>
      <c r="QHE305" s="22"/>
      <c r="QHF305" s="22"/>
      <c r="QHG305" s="22"/>
      <c r="QHH305" s="22"/>
      <c r="QHI305" s="22"/>
      <c r="QHJ305" s="22"/>
      <c r="QHK305" s="22"/>
      <c r="QHL305" s="22"/>
      <c r="QHM305" s="22"/>
      <c r="QHN305" s="22"/>
      <c r="QHO305" s="22"/>
      <c r="QHP305" s="22"/>
      <c r="QHQ305" s="22"/>
      <c r="QHR305" s="22"/>
      <c r="QHS305" s="22"/>
      <c r="QHT305" s="22"/>
      <c r="QHU305" s="22"/>
      <c r="QHV305" s="22"/>
      <c r="QHW305" s="22"/>
      <c r="QHX305" s="22"/>
      <c r="QHY305" s="22"/>
      <c r="QHZ305" s="22"/>
      <c r="QIA305" s="22"/>
      <c r="QIB305" s="22"/>
      <c r="QIC305" s="22"/>
      <c r="QID305" s="22"/>
      <c r="QIE305" s="22"/>
      <c r="QIF305" s="22"/>
      <c r="QIG305" s="22"/>
      <c r="QIH305" s="22"/>
      <c r="QII305" s="22"/>
      <c r="QIJ305" s="22"/>
      <c r="QIK305" s="22"/>
      <c r="QIL305" s="22"/>
      <c r="QIM305" s="22"/>
      <c r="QIN305" s="22"/>
      <c r="QIO305" s="22"/>
      <c r="QIP305" s="22"/>
      <c r="QIQ305" s="22"/>
      <c r="QIR305" s="22"/>
      <c r="QIS305" s="22"/>
      <c r="QIT305" s="22"/>
      <c r="QIU305" s="22"/>
      <c r="QIV305" s="22"/>
      <c r="QIW305" s="22"/>
      <c r="QIX305" s="22"/>
      <c r="QIY305" s="22"/>
      <c r="QIZ305" s="22"/>
      <c r="QJA305" s="22"/>
      <c r="QJB305" s="22"/>
      <c r="QJC305" s="22"/>
      <c r="QJD305" s="22"/>
      <c r="QJE305" s="22"/>
      <c r="QJF305" s="22"/>
      <c r="QJG305" s="22"/>
      <c r="QJH305" s="22"/>
      <c r="QJI305" s="22"/>
      <c r="QJJ305" s="22"/>
      <c r="QJK305" s="22"/>
      <c r="QJL305" s="22"/>
      <c r="QJM305" s="22"/>
      <c r="QJN305" s="22"/>
      <c r="QJO305" s="22"/>
      <c r="QJP305" s="22"/>
      <c r="QJQ305" s="22"/>
      <c r="QJR305" s="22"/>
      <c r="QJS305" s="22"/>
      <c r="QJT305" s="22"/>
      <c r="QJU305" s="22"/>
      <c r="QJV305" s="22"/>
      <c r="QJW305" s="22"/>
      <c r="QJX305" s="22"/>
      <c r="QJY305" s="22"/>
      <c r="QJZ305" s="22"/>
      <c r="QKA305" s="22"/>
      <c r="QKB305" s="22"/>
      <c r="QKC305" s="22"/>
      <c r="QKD305" s="22"/>
      <c r="QKE305" s="22"/>
      <c r="QKF305" s="22"/>
      <c r="QKG305" s="22"/>
      <c r="QKH305" s="22"/>
      <c r="QKI305" s="22"/>
      <c r="QKJ305" s="22"/>
      <c r="QKK305" s="22"/>
      <c r="QKL305" s="22"/>
      <c r="QKM305" s="22"/>
      <c r="QKN305" s="22"/>
      <c r="QKO305" s="22"/>
      <c r="QKP305" s="22"/>
      <c r="QKQ305" s="22"/>
      <c r="QKR305" s="22"/>
      <c r="QKS305" s="22"/>
      <c r="QKT305" s="22"/>
      <c r="QKU305" s="22"/>
      <c r="QKV305" s="22"/>
      <c r="QKW305" s="22"/>
      <c r="QKX305" s="22"/>
      <c r="QKY305" s="22"/>
      <c r="QKZ305" s="22"/>
      <c r="QLA305" s="22"/>
      <c r="QLB305" s="22"/>
      <c r="QLC305" s="22"/>
      <c r="QLD305" s="22"/>
      <c r="QLE305" s="22"/>
      <c r="QLF305" s="22"/>
      <c r="QLG305" s="22"/>
      <c r="QLH305" s="22"/>
      <c r="QLI305" s="22"/>
      <c r="QLJ305" s="22"/>
      <c r="QLK305" s="22"/>
      <c r="QLL305" s="22"/>
      <c r="QLM305" s="22"/>
      <c r="QLN305" s="22"/>
      <c r="QLO305" s="22"/>
      <c r="QLP305" s="22"/>
      <c r="QLQ305" s="22"/>
      <c r="QLR305" s="22"/>
      <c r="QLS305" s="22"/>
      <c r="QLT305" s="22"/>
      <c r="QLU305" s="22"/>
      <c r="QLV305" s="22"/>
      <c r="QLW305" s="22"/>
      <c r="QLX305" s="22"/>
      <c r="QLY305" s="22"/>
      <c r="QLZ305" s="22"/>
      <c r="QMA305" s="22"/>
      <c r="QMB305" s="22"/>
      <c r="QMC305" s="22"/>
      <c r="QMD305" s="22"/>
      <c r="QME305" s="22"/>
      <c r="QMF305" s="22"/>
      <c r="QMG305" s="22"/>
      <c r="QMH305" s="22"/>
      <c r="QMI305" s="22"/>
      <c r="QMJ305" s="22"/>
      <c r="QMK305" s="22"/>
      <c r="QML305" s="22"/>
      <c r="QMM305" s="22"/>
      <c r="QMN305" s="22"/>
      <c r="QMO305" s="22"/>
      <c r="QMP305" s="22"/>
      <c r="QMQ305" s="22"/>
      <c r="QMR305" s="22"/>
      <c r="QMS305" s="22"/>
      <c r="QMT305" s="22"/>
      <c r="QMU305" s="22"/>
      <c r="QMV305" s="22"/>
      <c r="QMW305" s="22"/>
      <c r="QMX305" s="22"/>
      <c r="QMY305" s="22"/>
      <c r="QMZ305" s="22"/>
      <c r="QNA305" s="22"/>
      <c r="QNB305" s="22"/>
      <c r="QNC305" s="22"/>
      <c r="QND305" s="22"/>
      <c r="QNE305" s="22"/>
      <c r="QNF305" s="22"/>
      <c r="QNG305" s="22"/>
      <c r="QNH305" s="22"/>
      <c r="QNI305" s="22"/>
      <c r="QNJ305" s="22"/>
      <c r="QNK305" s="22"/>
      <c r="QNL305" s="22"/>
      <c r="QNM305" s="22"/>
      <c r="QNN305" s="22"/>
      <c r="QNO305" s="22"/>
      <c r="QNP305" s="22"/>
      <c r="QNQ305" s="22"/>
      <c r="QNR305" s="22"/>
      <c r="QNS305" s="22"/>
      <c r="QNT305" s="22"/>
      <c r="QNU305" s="22"/>
      <c r="QNV305" s="22"/>
      <c r="QNW305" s="22"/>
      <c r="QNX305" s="22"/>
      <c r="QNY305" s="22"/>
      <c r="QNZ305" s="22"/>
      <c r="QOA305" s="22"/>
      <c r="QOB305" s="22"/>
      <c r="QOC305" s="22"/>
      <c r="QOD305" s="22"/>
      <c r="QOE305" s="22"/>
      <c r="QOF305" s="22"/>
      <c r="QOG305" s="22"/>
      <c r="QOH305" s="22"/>
      <c r="QOI305" s="22"/>
      <c r="QOJ305" s="22"/>
      <c r="QOK305" s="22"/>
      <c r="QOL305" s="22"/>
      <c r="QOM305" s="22"/>
      <c r="QON305" s="22"/>
      <c r="QOO305" s="22"/>
      <c r="QOP305" s="22"/>
      <c r="QOQ305" s="22"/>
      <c r="QOR305" s="22"/>
      <c r="QOS305" s="22"/>
      <c r="QOT305" s="22"/>
      <c r="QOU305" s="22"/>
      <c r="QOV305" s="22"/>
      <c r="QOW305" s="22"/>
      <c r="QOX305" s="22"/>
      <c r="QOY305" s="22"/>
      <c r="QOZ305" s="22"/>
      <c r="QPA305" s="22"/>
      <c r="QPB305" s="22"/>
      <c r="QPC305" s="22"/>
      <c r="QPD305" s="22"/>
      <c r="QPE305" s="22"/>
      <c r="QPF305" s="22"/>
      <c r="QPG305" s="22"/>
      <c r="QPH305" s="22"/>
      <c r="QPI305" s="22"/>
      <c r="QPJ305" s="22"/>
      <c r="QPK305" s="22"/>
      <c r="QPL305" s="22"/>
      <c r="QPM305" s="22"/>
      <c r="QPN305" s="22"/>
      <c r="QPO305" s="22"/>
      <c r="QPP305" s="22"/>
      <c r="QPQ305" s="22"/>
      <c r="QPR305" s="22"/>
      <c r="QPS305" s="22"/>
      <c r="QPT305" s="22"/>
      <c r="QPU305" s="22"/>
      <c r="QPV305" s="22"/>
      <c r="QPW305" s="22"/>
      <c r="QPX305" s="22"/>
      <c r="QPY305" s="22"/>
      <c r="QPZ305" s="22"/>
      <c r="QQA305" s="22"/>
      <c r="QQB305" s="22"/>
      <c r="QQC305" s="22"/>
      <c r="QQD305" s="22"/>
      <c r="QQE305" s="22"/>
      <c r="QQF305" s="22"/>
      <c r="QQG305" s="22"/>
      <c r="QQH305" s="22"/>
      <c r="QQI305" s="22"/>
      <c r="QQJ305" s="22"/>
      <c r="QQK305" s="22"/>
      <c r="QQL305" s="22"/>
      <c r="QQM305" s="22"/>
      <c r="QQN305" s="22"/>
      <c r="QQO305" s="22"/>
      <c r="QQP305" s="22"/>
      <c r="QQQ305" s="22"/>
      <c r="QQR305" s="22"/>
      <c r="QQS305" s="22"/>
      <c r="QQT305" s="22"/>
      <c r="QQU305" s="22"/>
      <c r="QQV305" s="22"/>
      <c r="QQW305" s="22"/>
      <c r="QQX305" s="22"/>
      <c r="QQY305" s="22"/>
      <c r="QQZ305" s="22"/>
      <c r="QRA305" s="22"/>
      <c r="QRB305" s="22"/>
      <c r="QRC305" s="22"/>
      <c r="QRD305" s="22"/>
      <c r="QRE305" s="22"/>
      <c r="QRF305" s="22"/>
      <c r="QRG305" s="22"/>
      <c r="QRH305" s="22"/>
      <c r="QRI305" s="22"/>
      <c r="QRJ305" s="22"/>
      <c r="QRK305" s="22"/>
      <c r="QRL305" s="22"/>
      <c r="QRM305" s="22"/>
      <c r="QRN305" s="22"/>
      <c r="QRO305" s="22"/>
      <c r="QRP305" s="22"/>
      <c r="QRQ305" s="22"/>
      <c r="QRR305" s="22"/>
      <c r="QRS305" s="22"/>
      <c r="QRT305" s="22"/>
      <c r="QRU305" s="22"/>
      <c r="QRV305" s="22"/>
      <c r="QRW305" s="22"/>
      <c r="QRX305" s="22"/>
      <c r="QRY305" s="22"/>
      <c r="QRZ305" s="22"/>
      <c r="QSA305" s="22"/>
      <c r="QSB305" s="22"/>
      <c r="QSC305" s="22"/>
      <c r="QSD305" s="22"/>
      <c r="QSE305" s="22"/>
      <c r="QSF305" s="22"/>
      <c r="QSG305" s="22"/>
      <c r="QSH305" s="22"/>
      <c r="QSI305" s="22"/>
      <c r="QSJ305" s="22"/>
      <c r="QSK305" s="22"/>
      <c r="QSL305" s="22"/>
      <c r="QSM305" s="22"/>
      <c r="QSN305" s="22"/>
      <c r="QSO305" s="22"/>
      <c r="QSP305" s="22"/>
      <c r="QSQ305" s="22"/>
      <c r="QSR305" s="22"/>
      <c r="QSS305" s="22"/>
      <c r="QST305" s="22"/>
      <c r="QSU305" s="22"/>
      <c r="QSV305" s="22"/>
      <c r="QSW305" s="22"/>
      <c r="QSX305" s="22"/>
      <c r="QSY305" s="22"/>
      <c r="QSZ305" s="22"/>
      <c r="QTA305" s="22"/>
      <c r="QTB305" s="22"/>
      <c r="QTC305" s="22"/>
      <c r="QTD305" s="22"/>
      <c r="QTE305" s="22"/>
      <c r="QTF305" s="22"/>
      <c r="QTG305" s="22"/>
      <c r="QTH305" s="22"/>
      <c r="QTI305" s="22"/>
      <c r="QTJ305" s="22"/>
      <c r="QTK305" s="22"/>
      <c r="QTL305" s="22"/>
      <c r="QTM305" s="22"/>
      <c r="QTN305" s="22"/>
      <c r="QTO305" s="22"/>
      <c r="QTP305" s="22"/>
      <c r="QTQ305" s="22"/>
      <c r="QTR305" s="22"/>
      <c r="QTS305" s="22"/>
      <c r="QTT305" s="22"/>
      <c r="QTU305" s="22"/>
      <c r="QTV305" s="22"/>
      <c r="QTW305" s="22"/>
      <c r="QTX305" s="22"/>
      <c r="QTY305" s="22"/>
      <c r="QTZ305" s="22"/>
      <c r="QUA305" s="22"/>
      <c r="QUB305" s="22"/>
      <c r="QUC305" s="22"/>
      <c r="QUD305" s="22"/>
      <c r="QUE305" s="22"/>
      <c r="QUF305" s="22"/>
      <c r="QUG305" s="22"/>
      <c r="QUH305" s="22"/>
      <c r="QUI305" s="22"/>
      <c r="QUJ305" s="22"/>
      <c r="QUK305" s="22"/>
      <c r="QUL305" s="22"/>
      <c r="QUM305" s="22"/>
      <c r="QUN305" s="22"/>
      <c r="QUO305" s="22"/>
      <c r="QUP305" s="22"/>
      <c r="QUQ305" s="22"/>
      <c r="QUR305" s="22"/>
      <c r="QUS305" s="22"/>
      <c r="QUT305" s="22"/>
      <c r="QUU305" s="22"/>
      <c r="QUV305" s="22"/>
      <c r="QUW305" s="22"/>
      <c r="QUX305" s="22"/>
      <c r="QUY305" s="22"/>
      <c r="QUZ305" s="22"/>
      <c r="QVA305" s="22"/>
      <c r="QVB305" s="22"/>
      <c r="QVC305" s="22"/>
      <c r="QVD305" s="22"/>
      <c r="QVE305" s="22"/>
      <c r="QVF305" s="22"/>
      <c r="QVG305" s="22"/>
      <c r="QVH305" s="22"/>
      <c r="QVI305" s="22"/>
      <c r="QVJ305" s="22"/>
      <c r="QVK305" s="22"/>
      <c r="QVL305" s="22"/>
      <c r="QVM305" s="22"/>
      <c r="QVN305" s="22"/>
      <c r="QVO305" s="22"/>
      <c r="QVP305" s="22"/>
      <c r="QVQ305" s="22"/>
      <c r="QVR305" s="22"/>
      <c r="QVS305" s="22"/>
      <c r="QVT305" s="22"/>
      <c r="QVU305" s="22"/>
      <c r="QVV305" s="22"/>
      <c r="QVW305" s="22"/>
      <c r="QVX305" s="22"/>
      <c r="QVY305" s="22"/>
      <c r="QVZ305" s="22"/>
      <c r="QWA305" s="22"/>
      <c r="QWB305" s="22"/>
      <c r="QWC305" s="22"/>
      <c r="QWD305" s="22"/>
      <c r="QWE305" s="22"/>
      <c r="QWF305" s="22"/>
      <c r="QWG305" s="22"/>
      <c r="QWH305" s="22"/>
      <c r="QWI305" s="22"/>
      <c r="QWJ305" s="22"/>
      <c r="QWK305" s="22"/>
      <c r="QWL305" s="22"/>
      <c r="QWM305" s="22"/>
      <c r="QWN305" s="22"/>
      <c r="QWO305" s="22"/>
      <c r="QWP305" s="22"/>
      <c r="QWQ305" s="22"/>
      <c r="QWR305" s="22"/>
      <c r="QWS305" s="22"/>
      <c r="QWT305" s="22"/>
      <c r="QWU305" s="22"/>
      <c r="QWV305" s="22"/>
      <c r="QWW305" s="22"/>
      <c r="QWX305" s="22"/>
      <c r="QWY305" s="22"/>
      <c r="QWZ305" s="22"/>
      <c r="QXA305" s="22"/>
      <c r="QXB305" s="22"/>
      <c r="QXC305" s="22"/>
      <c r="QXD305" s="22"/>
      <c r="QXE305" s="22"/>
      <c r="QXF305" s="22"/>
      <c r="QXG305" s="22"/>
      <c r="QXH305" s="22"/>
      <c r="QXI305" s="22"/>
      <c r="QXJ305" s="22"/>
      <c r="QXK305" s="22"/>
      <c r="QXL305" s="22"/>
      <c r="QXM305" s="22"/>
      <c r="QXN305" s="22"/>
      <c r="QXO305" s="22"/>
      <c r="QXP305" s="22"/>
      <c r="QXQ305" s="22"/>
      <c r="QXR305" s="22"/>
      <c r="QXS305" s="22"/>
      <c r="QXT305" s="22"/>
      <c r="QXU305" s="22"/>
      <c r="QXV305" s="22"/>
      <c r="QXW305" s="22"/>
      <c r="QXX305" s="22"/>
      <c r="QXY305" s="22"/>
      <c r="QXZ305" s="22"/>
      <c r="QYA305" s="22"/>
      <c r="QYB305" s="22"/>
      <c r="QYC305" s="22"/>
      <c r="QYD305" s="22"/>
      <c r="QYE305" s="22"/>
      <c r="QYF305" s="22"/>
      <c r="QYG305" s="22"/>
      <c r="QYH305" s="22"/>
      <c r="QYI305" s="22"/>
      <c r="QYJ305" s="22"/>
      <c r="QYK305" s="22"/>
      <c r="QYL305" s="22"/>
      <c r="QYM305" s="22"/>
      <c r="QYN305" s="22"/>
      <c r="QYO305" s="22"/>
      <c r="QYP305" s="22"/>
      <c r="QYQ305" s="22"/>
      <c r="QYR305" s="22"/>
      <c r="QYS305" s="22"/>
      <c r="QYT305" s="22"/>
      <c r="QYU305" s="22"/>
      <c r="QYV305" s="22"/>
      <c r="QYW305" s="22"/>
      <c r="QYX305" s="22"/>
      <c r="QYY305" s="22"/>
      <c r="QYZ305" s="22"/>
      <c r="QZA305" s="22"/>
      <c r="QZB305" s="22"/>
      <c r="QZC305" s="22"/>
      <c r="QZD305" s="22"/>
      <c r="QZE305" s="22"/>
      <c r="QZF305" s="22"/>
      <c r="QZG305" s="22"/>
      <c r="QZH305" s="22"/>
      <c r="QZI305" s="22"/>
      <c r="QZJ305" s="22"/>
      <c r="QZK305" s="22"/>
      <c r="QZL305" s="22"/>
      <c r="QZM305" s="22"/>
      <c r="QZN305" s="22"/>
      <c r="QZO305" s="22"/>
      <c r="QZP305" s="22"/>
      <c r="QZQ305" s="22"/>
      <c r="QZR305" s="22"/>
      <c r="QZS305" s="22"/>
      <c r="QZT305" s="22"/>
      <c r="QZU305" s="22"/>
      <c r="QZV305" s="22"/>
      <c r="QZW305" s="22"/>
      <c r="QZX305" s="22"/>
      <c r="QZY305" s="22"/>
      <c r="QZZ305" s="22"/>
      <c r="RAA305" s="22"/>
      <c r="RAB305" s="22"/>
      <c r="RAC305" s="22"/>
      <c r="RAD305" s="22"/>
      <c r="RAE305" s="22"/>
      <c r="RAF305" s="22"/>
      <c r="RAG305" s="22"/>
      <c r="RAH305" s="22"/>
      <c r="RAI305" s="22"/>
      <c r="RAJ305" s="22"/>
      <c r="RAK305" s="22"/>
      <c r="RAL305" s="22"/>
      <c r="RAM305" s="22"/>
      <c r="RAN305" s="22"/>
      <c r="RAO305" s="22"/>
      <c r="RAP305" s="22"/>
      <c r="RAQ305" s="22"/>
      <c r="RAR305" s="22"/>
      <c r="RAS305" s="22"/>
      <c r="RAT305" s="22"/>
      <c r="RAU305" s="22"/>
      <c r="RAV305" s="22"/>
      <c r="RAW305" s="22"/>
      <c r="RAX305" s="22"/>
      <c r="RAY305" s="22"/>
      <c r="RAZ305" s="22"/>
      <c r="RBA305" s="22"/>
      <c r="RBB305" s="22"/>
      <c r="RBC305" s="22"/>
      <c r="RBD305" s="22"/>
      <c r="RBE305" s="22"/>
      <c r="RBF305" s="22"/>
      <c r="RBG305" s="22"/>
      <c r="RBH305" s="22"/>
      <c r="RBI305" s="22"/>
      <c r="RBJ305" s="22"/>
      <c r="RBK305" s="22"/>
      <c r="RBL305" s="22"/>
      <c r="RBM305" s="22"/>
      <c r="RBN305" s="22"/>
      <c r="RBO305" s="22"/>
      <c r="RBP305" s="22"/>
      <c r="RBQ305" s="22"/>
      <c r="RBR305" s="22"/>
      <c r="RBS305" s="22"/>
      <c r="RBT305" s="22"/>
      <c r="RBU305" s="22"/>
      <c r="RBV305" s="22"/>
      <c r="RBW305" s="22"/>
      <c r="RBX305" s="22"/>
      <c r="RBY305" s="22"/>
      <c r="RBZ305" s="22"/>
      <c r="RCA305" s="22"/>
      <c r="RCB305" s="22"/>
      <c r="RCC305" s="22"/>
      <c r="RCD305" s="22"/>
      <c r="RCE305" s="22"/>
      <c r="RCF305" s="22"/>
      <c r="RCG305" s="22"/>
      <c r="RCH305" s="22"/>
      <c r="RCI305" s="22"/>
      <c r="RCJ305" s="22"/>
      <c r="RCK305" s="22"/>
      <c r="RCL305" s="22"/>
      <c r="RCM305" s="22"/>
      <c r="RCN305" s="22"/>
      <c r="RCO305" s="22"/>
      <c r="RCP305" s="22"/>
      <c r="RCQ305" s="22"/>
      <c r="RCR305" s="22"/>
      <c r="RCS305" s="22"/>
      <c r="RCT305" s="22"/>
      <c r="RCU305" s="22"/>
      <c r="RCV305" s="22"/>
      <c r="RCW305" s="22"/>
      <c r="RCX305" s="22"/>
      <c r="RCY305" s="22"/>
      <c r="RCZ305" s="22"/>
      <c r="RDA305" s="22"/>
      <c r="RDB305" s="22"/>
      <c r="RDC305" s="22"/>
      <c r="RDD305" s="22"/>
      <c r="RDE305" s="22"/>
      <c r="RDF305" s="22"/>
      <c r="RDG305" s="22"/>
      <c r="RDH305" s="22"/>
      <c r="RDI305" s="22"/>
      <c r="RDJ305" s="22"/>
      <c r="RDK305" s="22"/>
      <c r="RDL305" s="22"/>
      <c r="RDM305" s="22"/>
      <c r="RDN305" s="22"/>
      <c r="RDO305" s="22"/>
      <c r="RDP305" s="22"/>
      <c r="RDQ305" s="22"/>
      <c r="RDR305" s="22"/>
      <c r="RDS305" s="22"/>
      <c r="RDT305" s="22"/>
      <c r="RDU305" s="22"/>
      <c r="RDV305" s="22"/>
      <c r="RDW305" s="22"/>
      <c r="RDX305" s="22"/>
      <c r="RDY305" s="22"/>
      <c r="RDZ305" s="22"/>
      <c r="REA305" s="22"/>
      <c r="REB305" s="22"/>
      <c r="REC305" s="22"/>
      <c r="RED305" s="22"/>
      <c r="REE305" s="22"/>
      <c r="REF305" s="22"/>
      <c r="REG305" s="22"/>
      <c r="REH305" s="22"/>
      <c r="REI305" s="22"/>
      <c r="REJ305" s="22"/>
      <c r="REK305" s="22"/>
      <c r="REL305" s="22"/>
      <c r="REM305" s="22"/>
      <c r="REN305" s="22"/>
      <c r="REO305" s="22"/>
      <c r="REP305" s="22"/>
      <c r="REQ305" s="22"/>
      <c r="RER305" s="22"/>
      <c r="RES305" s="22"/>
      <c r="RET305" s="22"/>
      <c r="REU305" s="22"/>
      <c r="REV305" s="22"/>
      <c r="REW305" s="22"/>
      <c r="REX305" s="22"/>
      <c r="REY305" s="22"/>
      <c r="REZ305" s="22"/>
      <c r="RFA305" s="22"/>
      <c r="RFB305" s="22"/>
      <c r="RFC305" s="22"/>
      <c r="RFD305" s="22"/>
      <c r="RFE305" s="22"/>
      <c r="RFF305" s="22"/>
      <c r="RFG305" s="22"/>
      <c r="RFH305" s="22"/>
      <c r="RFI305" s="22"/>
      <c r="RFJ305" s="22"/>
      <c r="RFK305" s="22"/>
      <c r="RFL305" s="22"/>
      <c r="RFM305" s="22"/>
      <c r="RFN305" s="22"/>
      <c r="RFO305" s="22"/>
      <c r="RFP305" s="22"/>
      <c r="RFQ305" s="22"/>
      <c r="RFR305" s="22"/>
      <c r="RFS305" s="22"/>
      <c r="RFT305" s="22"/>
      <c r="RFU305" s="22"/>
      <c r="RFV305" s="22"/>
      <c r="RFW305" s="22"/>
      <c r="RFX305" s="22"/>
      <c r="RFY305" s="22"/>
      <c r="RFZ305" s="22"/>
      <c r="RGA305" s="22"/>
      <c r="RGB305" s="22"/>
      <c r="RGC305" s="22"/>
      <c r="RGD305" s="22"/>
      <c r="RGE305" s="22"/>
      <c r="RGF305" s="22"/>
      <c r="RGG305" s="22"/>
      <c r="RGH305" s="22"/>
      <c r="RGI305" s="22"/>
      <c r="RGJ305" s="22"/>
      <c r="RGK305" s="22"/>
      <c r="RGL305" s="22"/>
      <c r="RGM305" s="22"/>
      <c r="RGN305" s="22"/>
      <c r="RGO305" s="22"/>
      <c r="RGP305" s="22"/>
      <c r="RGQ305" s="22"/>
      <c r="RGR305" s="22"/>
      <c r="RGS305" s="22"/>
      <c r="RGT305" s="22"/>
      <c r="RGU305" s="22"/>
      <c r="RGV305" s="22"/>
      <c r="RGW305" s="22"/>
      <c r="RGX305" s="22"/>
      <c r="RGY305" s="22"/>
      <c r="RGZ305" s="22"/>
      <c r="RHA305" s="22"/>
      <c r="RHB305" s="22"/>
      <c r="RHC305" s="22"/>
      <c r="RHD305" s="22"/>
      <c r="RHE305" s="22"/>
      <c r="RHF305" s="22"/>
      <c r="RHG305" s="22"/>
      <c r="RHH305" s="22"/>
      <c r="RHI305" s="22"/>
      <c r="RHJ305" s="22"/>
      <c r="RHK305" s="22"/>
      <c r="RHL305" s="22"/>
      <c r="RHM305" s="22"/>
      <c r="RHN305" s="22"/>
      <c r="RHO305" s="22"/>
      <c r="RHP305" s="22"/>
      <c r="RHQ305" s="22"/>
      <c r="RHR305" s="22"/>
      <c r="RHS305" s="22"/>
      <c r="RHT305" s="22"/>
      <c r="RHU305" s="22"/>
      <c r="RHV305" s="22"/>
      <c r="RHW305" s="22"/>
      <c r="RHX305" s="22"/>
      <c r="RHY305" s="22"/>
      <c r="RHZ305" s="22"/>
      <c r="RIA305" s="22"/>
      <c r="RIB305" s="22"/>
      <c r="RIC305" s="22"/>
      <c r="RID305" s="22"/>
      <c r="RIE305" s="22"/>
      <c r="RIF305" s="22"/>
      <c r="RIG305" s="22"/>
      <c r="RIH305" s="22"/>
      <c r="RII305" s="22"/>
      <c r="RIJ305" s="22"/>
      <c r="RIK305" s="22"/>
      <c r="RIL305" s="22"/>
      <c r="RIM305" s="22"/>
      <c r="RIN305" s="22"/>
      <c r="RIO305" s="22"/>
      <c r="RIP305" s="22"/>
      <c r="RIQ305" s="22"/>
      <c r="RIR305" s="22"/>
      <c r="RIS305" s="22"/>
      <c r="RIT305" s="22"/>
      <c r="RIU305" s="22"/>
      <c r="RIV305" s="22"/>
      <c r="RIW305" s="22"/>
      <c r="RIX305" s="22"/>
      <c r="RIY305" s="22"/>
      <c r="RIZ305" s="22"/>
      <c r="RJA305" s="22"/>
      <c r="RJB305" s="22"/>
      <c r="RJC305" s="22"/>
      <c r="RJD305" s="22"/>
      <c r="RJE305" s="22"/>
      <c r="RJF305" s="22"/>
      <c r="RJG305" s="22"/>
      <c r="RJH305" s="22"/>
      <c r="RJI305" s="22"/>
      <c r="RJJ305" s="22"/>
      <c r="RJK305" s="22"/>
      <c r="RJL305" s="22"/>
      <c r="RJM305" s="22"/>
      <c r="RJN305" s="22"/>
      <c r="RJO305" s="22"/>
      <c r="RJP305" s="22"/>
      <c r="RJQ305" s="22"/>
      <c r="RJR305" s="22"/>
      <c r="RJS305" s="22"/>
      <c r="RJT305" s="22"/>
      <c r="RJU305" s="22"/>
      <c r="RJV305" s="22"/>
      <c r="RJW305" s="22"/>
      <c r="RJX305" s="22"/>
      <c r="RJY305" s="22"/>
      <c r="RJZ305" s="22"/>
      <c r="RKA305" s="22"/>
      <c r="RKB305" s="22"/>
      <c r="RKC305" s="22"/>
      <c r="RKD305" s="22"/>
      <c r="RKE305" s="22"/>
      <c r="RKF305" s="22"/>
      <c r="RKG305" s="22"/>
      <c r="RKH305" s="22"/>
      <c r="RKI305" s="22"/>
      <c r="RKJ305" s="22"/>
      <c r="RKK305" s="22"/>
      <c r="RKL305" s="22"/>
      <c r="RKM305" s="22"/>
      <c r="RKN305" s="22"/>
      <c r="RKO305" s="22"/>
      <c r="RKP305" s="22"/>
      <c r="RKQ305" s="22"/>
      <c r="RKR305" s="22"/>
      <c r="RKS305" s="22"/>
      <c r="RKT305" s="22"/>
      <c r="RKU305" s="22"/>
      <c r="RKV305" s="22"/>
      <c r="RKW305" s="22"/>
      <c r="RKX305" s="22"/>
      <c r="RKY305" s="22"/>
      <c r="RKZ305" s="22"/>
      <c r="RLA305" s="22"/>
      <c r="RLB305" s="22"/>
      <c r="RLC305" s="22"/>
      <c r="RLD305" s="22"/>
      <c r="RLE305" s="22"/>
      <c r="RLF305" s="22"/>
      <c r="RLG305" s="22"/>
      <c r="RLH305" s="22"/>
      <c r="RLI305" s="22"/>
      <c r="RLJ305" s="22"/>
      <c r="RLK305" s="22"/>
      <c r="RLL305" s="22"/>
      <c r="RLM305" s="22"/>
      <c r="RLN305" s="22"/>
      <c r="RLO305" s="22"/>
      <c r="RLP305" s="22"/>
      <c r="RLQ305" s="22"/>
      <c r="RLR305" s="22"/>
      <c r="RLS305" s="22"/>
      <c r="RLT305" s="22"/>
      <c r="RLU305" s="22"/>
      <c r="RLV305" s="22"/>
      <c r="RLW305" s="22"/>
      <c r="RLX305" s="22"/>
      <c r="RLY305" s="22"/>
      <c r="RLZ305" s="22"/>
      <c r="RMA305" s="22"/>
      <c r="RMB305" s="22"/>
      <c r="RMC305" s="22"/>
      <c r="RMD305" s="22"/>
      <c r="RME305" s="22"/>
      <c r="RMF305" s="22"/>
      <c r="RMG305" s="22"/>
      <c r="RMH305" s="22"/>
      <c r="RMI305" s="22"/>
      <c r="RMJ305" s="22"/>
      <c r="RMK305" s="22"/>
      <c r="RML305" s="22"/>
      <c r="RMM305" s="22"/>
      <c r="RMN305" s="22"/>
      <c r="RMO305" s="22"/>
      <c r="RMP305" s="22"/>
      <c r="RMQ305" s="22"/>
      <c r="RMR305" s="22"/>
      <c r="RMS305" s="22"/>
      <c r="RMT305" s="22"/>
      <c r="RMU305" s="22"/>
      <c r="RMV305" s="22"/>
      <c r="RMW305" s="22"/>
      <c r="RMX305" s="22"/>
      <c r="RMY305" s="22"/>
      <c r="RMZ305" s="22"/>
      <c r="RNA305" s="22"/>
      <c r="RNB305" s="22"/>
      <c r="RNC305" s="22"/>
      <c r="RND305" s="22"/>
      <c r="RNE305" s="22"/>
      <c r="RNF305" s="22"/>
      <c r="RNG305" s="22"/>
      <c r="RNH305" s="22"/>
      <c r="RNI305" s="22"/>
      <c r="RNJ305" s="22"/>
      <c r="RNK305" s="22"/>
      <c r="RNL305" s="22"/>
      <c r="RNM305" s="22"/>
      <c r="RNN305" s="22"/>
      <c r="RNO305" s="22"/>
      <c r="RNP305" s="22"/>
      <c r="RNQ305" s="22"/>
      <c r="RNR305" s="22"/>
      <c r="RNS305" s="22"/>
      <c r="RNT305" s="22"/>
      <c r="RNU305" s="22"/>
      <c r="RNV305" s="22"/>
      <c r="RNW305" s="22"/>
      <c r="RNX305" s="22"/>
      <c r="RNY305" s="22"/>
      <c r="RNZ305" s="22"/>
      <c r="ROA305" s="22"/>
      <c r="ROB305" s="22"/>
      <c r="ROC305" s="22"/>
      <c r="ROD305" s="22"/>
      <c r="ROE305" s="22"/>
      <c r="ROF305" s="22"/>
      <c r="ROG305" s="22"/>
      <c r="ROH305" s="22"/>
      <c r="ROI305" s="22"/>
      <c r="ROJ305" s="22"/>
      <c r="ROK305" s="22"/>
      <c r="ROL305" s="22"/>
      <c r="ROM305" s="22"/>
      <c r="RON305" s="22"/>
      <c r="ROO305" s="22"/>
      <c r="ROP305" s="22"/>
      <c r="ROQ305" s="22"/>
      <c r="ROR305" s="22"/>
      <c r="ROS305" s="22"/>
      <c r="ROT305" s="22"/>
      <c r="ROU305" s="22"/>
      <c r="ROV305" s="22"/>
      <c r="ROW305" s="22"/>
      <c r="ROX305" s="22"/>
      <c r="ROY305" s="22"/>
      <c r="ROZ305" s="22"/>
      <c r="RPA305" s="22"/>
      <c r="RPB305" s="22"/>
      <c r="RPC305" s="22"/>
      <c r="RPD305" s="22"/>
      <c r="RPE305" s="22"/>
      <c r="RPF305" s="22"/>
      <c r="RPG305" s="22"/>
      <c r="RPH305" s="22"/>
      <c r="RPI305" s="22"/>
      <c r="RPJ305" s="22"/>
      <c r="RPK305" s="22"/>
      <c r="RPL305" s="22"/>
      <c r="RPM305" s="22"/>
      <c r="RPN305" s="22"/>
      <c r="RPO305" s="22"/>
      <c r="RPP305" s="22"/>
      <c r="RPQ305" s="22"/>
      <c r="RPR305" s="22"/>
      <c r="RPS305" s="22"/>
      <c r="RPT305" s="22"/>
      <c r="RPU305" s="22"/>
      <c r="RPV305" s="22"/>
      <c r="RPW305" s="22"/>
      <c r="RPX305" s="22"/>
      <c r="RPY305" s="22"/>
      <c r="RPZ305" s="22"/>
      <c r="RQA305" s="22"/>
      <c r="RQB305" s="22"/>
      <c r="RQC305" s="22"/>
      <c r="RQD305" s="22"/>
      <c r="RQE305" s="22"/>
      <c r="RQF305" s="22"/>
      <c r="RQG305" s="22"/>
      <c r="RQH305" s="22"/>
      <c r="RQI305" s="22"/>
      <c r="RQJ305" s="22"/>
      <c r="RQK305" s="22"/>
      <c r="RQL305" s="22"/>
      <c r="RQM305" s="22"/>
      <c r="RQN305" s="22"/>
      <c r="RQO305" s="22"/>
      <c r="RQP305" s="22"/>
      <c r="RQQ305" s="22"/>
      <c r="RQR305" s="22"/>
      <c r="RQS305" s="22"/>
      <c r="RQT305" s="22"/>
      <c r="RQU305" s="22"/>
      <c r="RQV305" s="22"/>
      <c r="RQW305" s="22"/>
      <c r="RQX305" s="22"/>
      <c r="RQY305" s="22"/>
      <c r="RQZ305" s="22"/>
      <c r="RRA305" s="22"/>
      <c r="RRB305" s="22"/>
      <c r="RRC305" s="22"/>
      <c r="RRD305" s="22"/>
      <c r="RRE305" s="22"/>
      <c r="RRF305" s="22"/>
      <c r="RRG305" s="22"/>
      <c r="RRH305" s="22"/>
      <c r="RRI305" s="22"/>
      <c r="RRJ305" s="22"/>
      <c r="RRK305" s="22"/>
      <c r="RRL305" s="22"/>
      <c r="RRM305" s="22"/>
      <c r="RRN305" s="22"/>
      <c r="RRO305" s="22"/>
      <c r="RRP305" s="22"/>
      <c r="RRQ305" s="22"/>
      <c r="RRR305" s="22"/>
      <c r="RRS305" s="22"/>
      <c r="RRT305" s="22"/>
      <c r="RRU305" s="22"/>
      <c r="RRV305" s="22"/>
      <c r="RRW305" s="22"/>
      <c r="RRX305" s="22"/>
      <c r="RRY305" s="22"/>
      <c r="RRZ305" s="22"/>
      <c r="RSA305" s="22"/>
      <c r="RSB305" s="22"/>
      <c r="RSC305" s="22"/>
      <c r="RSD305" s="22"/>
      <c r="RSE305" s="22"/>
      <c r="RSF305" s="22"/>
      <c r="RSG305" s="22"/>
      <c r="RSH305" s="22"/>
      <c r="RSI305" s="22"/>
      <c r="RSJ305" s="22"/>
      <c r="RSK305" s="22"/>
      <c r="RSL305" s="22"/>
      <c r="RSM305" s="22"/>
      <c r="RSN305" s="22"/>
      <c r="RSO305" s="22"/>
      <c r="RSP305" s="22"/>
      <c r="RSQ305" s="22"/>
      <c r="RSR305" s="22"/>
      <c r="RSS305" s="22"/>
      <c r="RST305" s="22"/>
      <c r="RSU305" s="22"/>
      <c r="RSV305" s="22"/>
      <c r="RSW305" s="22"/>
      <c r="RSX305" s="22"/>
      <c r="RSY305" s="22"/>
      <c r="RSZ305" s="22"/>
      <c r="RTA305" s="22"/>
      <c r="RTB305" s="22"/>
      <c r="RTC305" s="22"/>
      <c r="RTD305" s="22"/>
      <c r="RTE305" s="22"/>
      <c r="RTF305" s="22"/>
      <c r="RTG305" s="22"/>
      <c r="RTH305" s="22"/>
      <c r="RTI305" s="22"/>
      <c r="RTJ305" s="22"/>
      <c r="RTK305" s="22"/>
      <c r="RTL305" s="22"/>
      <c r="RTM305" s="22"/>
      <c r="RTN305" s="22"/>
      <c r="RTO305" s="22"/>
      <c r="RTP305" s="22"/>
      <c r="RTQ305" s="22"/>
      <c r="RTR305" s="22"/>
      <c r="RTS305" s="22"/>
      <c r="RTT305" s="22"/>
      <c r="RTU305" s="22"/>
      <c r="RTV305" s="22"/>
      <c r="RTW305" s="22"/>
      <c r="RTX305" s="22"/>
      <c r="RTY305" s="22"/>
      <c r="RTZ305" s="22"/>
      <c r="RUA305" s="22"/>
      <c r="RUB305" s="22"/>
      <c r="RUC305" s="22"/>
      <c r="RUD305" s="22"/>
      <c r="RUE305" s="22"/>
      <c r="RUF305" s="22"/>
      <c r="RUG305" s="22"/>
      <c r="RUH305" s="22"/>
      <c r="RUI305" s="22"/>
      <c r="RUJ305" s="22"/>
      <c r="RUK305" s="22"/>
      <c r="RUL305" s="22"/>
      <c r="RUM305" s="22"/>
      <c r="RUN305" s="22"/>
      <c r="RUO305" s="22"/>
      <c r="RUP305" s="22"/>
      <c r="RUQ305" s="22"/>
      <c r="RUR305" s="22"/>
      <c r="RUS305" s="22"/>
      <c r="RUT305" s="22"/>
      <c r="RUU305" s="22"/>
      <c r="RUV305" s="22"/>
      <c r="RUW305" s="22"/>
      <c r="RUX305" s="22"/>
      <c r="RUY305" s="22"/>
      <c r="RUZ305" s="22"/>
      <c r="RVA305" s="22"/>
      <c r="RVB305" s="22"/>
      <c r="RVC305" s="22"/>
      <c r="RVD305" s="22"/>
      <c r="RVE305" s="22"/>
      <c r="RVF305" s="22"/>
      <c r="RVG305" s="22"/>
      <c r="RVH305" s="22"/>
      <c r="RVI305" s="22"/>
      <c r="RVJ305" s="22"/>
      <c r="RVK305" s="22"/>
      <c r="RVL305" s="22"/>
      <c r="RVM305" s="22"/>
      <c r="RVN305" s="22"/>
      <c r="RVO305" s="22"/>
      <c r="RVP305" s="22"/>
      <c r="RVQ305" s="22"/>
      <c r="RVR305" s="22"/>
      <c r="RVS305" s="22"/>
      <c r="RVT305" s="22"/>
      <c r="RVU305" s="22"/>
      <c r="RVV305" s="22"/>
      <c r="RVW305" s="22"/>
      <c r="RVX305" s="22"/>
      <c r="RVY305" s="22"/>
      <c r="RVZ305" s="22"/>
      <c r="RWA305" s="22"/>
      <c r="RWB305" s="22"/>
      <c r="RWC305" s="22"/>
      <c r="RWD305" s="22"/>
      <c r="RWE305" s="22"/>
      <c r="RWF305" s="22"/>
      <c r="RWG305" s="22"/>
      <c r="RWH305" s="22"/>
      <c r="RWI305" s="22"/>
      <c r="RWJ305" s="22"/>
      <c r="RWK305" s="22"/>
      <c r="RWL305" s="22"/>
      <c r="RWM305" s="22"/>
      <c r="RWN305" s="22"/>
      <c r="RWO305" s="22"/>
      <c r="RWP305" s="22"/>
      <c r="RWQ305" s="22"/>
      <c r="RWR305" s="22"/>
      <c r="RWS305" s="22"/>
      <c r="RWT305" s="22"/>
      <c r="RWU305" s="22"/>
      <c r="RWV305" s="22"/>
      <c r="RWW305" s="22"/>
      <c r="RWX305" s="22"/>
      <c r="RWY305" s="22"/>
      <c r="RWZ305" s="22"/>
      <c r="RXA305" s="22"/>
      <c r="RXB305" s="22"/>
      <c r="RXC305" s="22"/>
      <c r="RXD305" s="22"/>
      <c r="RXE305" s="22"/>
      <c r="RXF305" s="22"/>
      <c r="RXG305" s="22"/>
      <c r="RXH305" s="22"/>
      <c r="RXI305" s="22"/>
      <c r="RXJ305" s="22"/>
      <c r="RXK305" s="22"/>
      <c r="RXL305" s="22"/>
      <c r="RXM305" s="22"/>
      <c r="RXN305" s="22"/>
      <c r="RXO305" s="22"/>
      <c r="RXP305" s="22"/>
      <c r="RXQ305" s="22"/>
      <c r="RXR305" s="22"/>
      <c r="RXS305" s="22"/>
      <c r="RXT305" s="22"/>
      <c r="RXU305" s="22"/>
      <c r="RXV305" s="22"/>
      <c r="RXW305" s="22"/>
      <c r="RXX305" s="22"/>
      <c r="RXY305" s="22"/>
      <c r="RXZ305" s="22"/>
      <c r="RYA305" s="22"/>
      <c r="RYB305" s="22"/>
      <c r="RYC305" s="22"/>
      <c r="RYD305" s="22"/>
      <c r="RYE305" s="22"/>
      <c r="RYF305" s="22"/>
      <c r="RYG305" s="22"/>
      <c r="RYH305" s="22"/>
      <c r="RYI305" s="22"/>
      <c r="RYJ305" s="22"/>
      <c r="RYK305" s="22"/>
      <c r="RYL305" s="22"/>
      <c r="RYM305" s="22"/>
      <c r="RYN305" s="22"/>
      <c r="RYO305" s="22"/>
      <c r="RYP305" s="22"/>
      <c r="RYQ305" s="22"/>
      <c r="RYR305" s="22"/>
      <c r="RYS305" s="22"/>
      <c r="RYT305" s="22"/>
      <c r="RYU305" s="22"/>
      <c r="RYV305" s="22"/>
      <c r="RYW305" s="22"/>
      <c r="RYX305" s="22"/>
      <c r="RYY305" s="22"/>
      <c r="RYZ305" s="22"/>
      <c r="RZA305" s="22"/>
      <c r="RZB305" s="22"/>
      <c r="RZC305" s="22"/>
      <c r="RZD305" s="22"/>
      <c r="RZE305" s="22"/>
      <c r="RZF305" s="22"/>
      <c r="RZG305" s="22"/>
      <c r="RZH305" s="22"/>
      <c r="RZI305" s="22"/>
      <c r="RZJ305" s="22"/>
      <c r="RZK305" s="22"/>
      <c r="RZL305" s="22"/>
      <c r="RZM305" s="22"/>
      <c r="RZN305" s="22"/>
      <c r="RZO305" s="22"/>
      <c r="RZP305" s="22"/>
      <c r="RZQ305" s="22"/>
      <c r="RZR305" s="22"/>
      <c r="RZS305" s="22"/>
      <c r="RZT305" s="22"/>
      <c r="RZU305" s="22"/>
      <c r="RZV305" s="22"/>
      <c r="RZW305" s="22"/>
      <c r="RZX305" s="22"/>
      <c r="RZY305" s="22"/>
      <c r="RZZ305" s="22"/>
      <c r="SAA305" s="22"/>
      <c r="SAB305" s="22"/>
      <c r="SAC305" s="22"/>
      <c r="SAD305" s="22"/>
      <c r="SAE305" s="22"/>
      <c r="SAF305" s="22"/>
      <c r="SAG305" s="22"/>
      <c r="SAH305" s="22"/>
      <c r="SAI305" s="22"/>
      <c r="SAJ305" s="22"/>
      <c r="SAK305" s="22"/>
      <c r="SAL305" s="22"/>
      <c r="SAM305" s="22"/>
      <c r="SAN305" s="22"/>
      <c r="SAO305" s="22"/>
      <c r="SAP305" s="22"/>
      <c r="SAQ305" s="22"/>
      <c r="SAR305" s="22"/>
      <c r="SAS305" s="22"/>
      <c r="SAT305" s="22"/>
      <c r="SAU305" s="22"/>
      <c r="SAV305" s="22"/>
      <c r="SAW305" s="22"/>
      <c r="SAX305" s="22"/>
      <c r="SAY305" s="22"/>
      <c r="SAZ305" s="22"/>
      <c r="SBA305" s="22"/>
      <c r="SBB305" s="22"/>
      <c r="SBC305" s="22"/>
      <c r="SBD305" s="22"/>
      <c r="SBE305" s="22"/>
      <c r="SBF305" s="22"/>
      <c r="SBG305" s="22"/>
      <c r="SBH305" s="22"/>
      <c r="SBI305" s="22"/>
      <c r="SBJ305" s="22"/>
      <c r="SBK305" s="22"/>
      <c r="SBL305" s="22"/>
      <c r="SBM305" s="22"/>
      <c r="SBN305" s="22"/>
      <c r="SBO305" s="22"/>
      <c r="SBP305" s="22"/>
      <c r="SBQ305" s="22"/>
      <c r="SBR305" s="22"/>
      <c r="SBS305" s="22"/>
      <c r="SBT305" s="22"/>
      <c r="SBU305" s="22"/>
      <c r="SBV305" s="22"/>
      <c r="SBW305" s="22"/>
      <c r="SBX305" s="22"/>
      <c r="SBY305" s="22"/>
      <c r="SBZ305" s="22"/>
      <c r="SCA305" s="22"/>
      <c r="SCB305" s="22"/>
      <c r="SCC305" s="22"/>
      <c r="SCD305" s="22"/>
      <c r="SCE305" s="22"/>
      <c r="SCF305" s="22"/>
      <c r="SCG305" s="22"/>
      <c r="SCH305" s="22"/>
      <c r="SCI305" s="22"/>
      <c r="SCJ305" s="22"/>
      <c r="SCK305" s="22"/>
      <c r="SCL305" s="22"/>
      <c r="SCM305" s="22"/>
      <c r="SCN305" s="22"/>
      <c r="SCO305" s="22"/>
      <c r="SCP305" s="22"/>
      <c r="SCQ305" s="22"/>
      <c r="SCR305" s="22"/>
      <c r="SCS305" s="22"/>
      <c r="SCT305" s="22"/>
      <c r="SCU305" s="22"/>
      <c r="SCV305" s="22"/>
      <c r="SCW305" s="22"/>
      <c r="SCX305" s="22"/>
      <c r="SCY305" s="22"/>
      <c r="SCZ305" s="22"/>
      <c r="SDA305" s="22"/>
      <c r="SDB305" s="22"/>
      <c r="SDC305" s="22"/>
      <c r="SDD305" s="22"/>
      <c r="SDE305" s="22"/>
      <c r="SDF305" s="22"/>
      <c r="SDG305" s="22"/>
      <c r="SDH305" s="22"/>
      <c r="SDI305" s="22"/>
      <c r="SDJ305" s="22"/>
      <c r="SDK305" s="22"/>
      <c r="SDL305" s="22"/>
      <c r="SDM305" s="22"/>
      <c r="SDN305" s="22"/>
      <c r="SDO305" s="22"/>
      <c r="SDP305" s="22"/>
      <c r="SDQ305" s="22"/>
      <c r="SDR305" s="22"/>
      <c r="SDS305" s="22"/>
      <c r="SDT305" s="22"/>
      <c r="SDU305" s="22"/>
      <c r="SDV305" s="22"/>
      <c r="SDW305" s="22"/>
      <c r="SDX305" s="22"/>
      <c r="SDY305" s="22"/>
      <c r="SDZ305" s="22"/>
      <c r="SEA305" s="22"/>
      <c r="SEB305" s="22"/>
      <c r="SEC305" s="22"/>
      <c r="SED305" s="22"/>
      <c r="SEE305" s="22"/>
      <c r="SEF305" s="22"/>
      <c r="SEG305" s="22"/>
      <c r="SEH305" s="22"/>
      <c r="SEI305" s="22"/>
      <c r="SEJ305" s="22"/>
      <c r="SEK305" s="22"/>
      <c r="SEL305" s="22"/>
      <c r="SEM305" s="22"/>
      <c r="SEN305" s="22"/>
      <c r="SEO305" s="22"/>
      <c r="SEP305" s="22"/>
      <c r="SEQ305" s="22"/>
      <c r="SER305" s="22"/>
      <c r="SES305" s="22"/>
      <c r="SET305" s="22"/>
      <c r="SEU305" s="22"/>
      <c r="SEV305" s="22"/>
      <c r="SEW305" s="22"/>
      <c r="SEX305" s="22"/>
      <c r="SEY305" s="22"/>
      <c r="SEZ305" s="22"/>
      <c r="SFA305" s="22"/>
      <c r="SFB305" s="22"/>
      <c r="SFC305" s="22"/>
      <c r="SFD305" s="22"/>
      <c r="SFE305" s="22"/>
      <c r="SFF305" s="22"/>
      <c r="SFG305" s="22"/>
      <c r="SFH305" s="22"/>
      <c r="SFI305" s="22"/>
      <c r="SFJ305" s="22"/>
      <c r="SFK305" s="22"/>
      <c r="SFL305" s="22"/>
      <c r="SFM305" s="22"/>
      <c r="SFN305" s="22"/>
      <c r="SFO305" s="22"/>
      <c r="SFP305" s="22"/>
      <c r="SFQ305" s="22"/>
      <c r="SFR305" s="22"/>
      <c r="SFS305" s="22"/>
      <c r="SFT305" s="22"/>
      <c r="SFU305" s="22"/>
      <c r="SFV305" s="22"/>
      <c r="SFW305" s="22"/>
      <c r="SFX305" s="22"/>
      <c r="SFY305" s="22"/>
      <c r="SFZ305" s="22"/>
      <c r="SGA305" s="22"/>
      <c r="SGB305" s="22"/>
      <c r="SGC305" s="22"/>
      <c r="SGD305" s="22"/>
      <c r="SGE305" s="22"/>
      <c r="SGF305" s="22"/>
      <c r="SGG305" s="22"/>
      <c r="SGH305" s="22"/>
      <c r="SGI305" s="22"/>
      <c r="SGJ305" s="22"/>
      <c r="SGK305" s="22"/>
      <c r="SGL305" s="22"/>
      <c r="SGM305" s="22"/>
      <c r="SGN305" s="22"/>
      <c r="SGO305" s="22"/>
      <c r="SGP305" s="22"/>
      <c r="SGQ305" s="22"/>
      <c r="SGR305" s="22"/>
      <c r="SGS305" s="22"/>
      <c r="SGT305" s="22"/>
      <c r="SGU305" s="22"/>
      <c r="SGV305" s="22"/>
      <c r="SGW305" s="22"/>
      <c r="SGX305" s="22"/>
      <c r="SGY305" s="22"/>
      <c r="SGZ305" s="22"/>
      <c r="SHA305" s="22"/>
      <c r="SHB305" s="22"/>
      <c r="SHC305" s="22"/>
      <c r="SHD305" s="22"/>
      <c r="SHE305" s="22"/>
      <c r="SHF305" s="22"/>
      <c r="SHG305" s="22"/>
      <c r="SHH305" s="22"/>
      <c r="SHI305" s="22"/>
      <c r="SHJ305" s="22"/>
      <c r="SHK305" s="22"/>
      <c r="SHL305" s="22"/>
      <c r="SHM305" s="22"/>
      <c r="SHN305" s="22"/>
      <c r="SHO305" s="22"/>
      <c r="SHP305" s="22"/>
      <c r="SHQ305" s="22"/>
      <c r="SHR305" s="22"/>
      <c r="SHS305" s="22"/>
      <c r="SHT305" s="22"/>
      <c r="SHU305" s="22"/>
      <c r="SHV305" s="22"/>
      <c r="SHW305" s="22"/>
      <c r="SHX305" s="22"/>
      <c r="SHY305" s="22"/>
      <c r="SHZ305" s="22"/>
      <c r="SIA305" s="22"/>
      <c r="SIB305" s="22"/>
      <c r="SIC305" s="22"/>
      <c r="SID305" s="22"/>
      <c r="SIE305" s="22"/>
      <c r="SIF305" s="22"/>
      <c r="SIG305" s="22"/>
      <c r="SIH305" s="22"/>
      <c r="SII305" s="22"/>
      <c r="SIJ305" s="22"/>
      <c r="SIK305" s="22"/>
      <c r="SIL305" s="22"/>
      <c r="SIM305" s="22"/>
      <c r="SIN305" s="22"/>
      <c r="SIO305" s="22"/>
      <c r="SIP305" s="22"/>
      <c r="SIQ305" s="22"/>
      <c r="SIR305" s="22"/>
      <c r="SIS305" s="22"/>
      <c r="SIT305" s="22"/>
      <c r="SIU305" s="22"/>
      <c r="SIV305" s="22"/>
      <c r="SIW305" s="22"/>
      <c r="SIX305" s="22"/>
      <c r="SIY305" s="22"/>
      <c r="SIZ305" s="22"/>
      <c r="SJA305" s="22"/>
      <c r="SJB305" s="22"/>
      <c r="SJC305" s="22"/>
      <c r="SJD305" s="22"/>
      <c r="SJE305" s="22"/>
      <c r="SJF305" s="22"/>
      <c r="SJG305" s="22"/>
      <c r="SJH305" s="22"/>
      <c r="SJI305" s="22"/>
      <c r="SJJ305" s="22"/>
      <c r="SJK305" s="22"/>
      <c r="SJL305" s="22"/>
      <c r="SJM305" s="22"/>
      <c r="SJN305" s="22"/>
      <c r="SJO305" s="22"/>
      <c r="SJP305" s="22"/>
      <c r="SJQ305" s="22"/>
      <c r="SJR305" s="22"/>
      <c r="SJS305" s="22"/>
      <c r="SJT305" s="22"/>
      <c r="SJU305" s="22"/>
      <c r="SJV305" s="22"/>
      <c r="SJW305" s="22"/>
      <c r="SJX305" s="22"/>
      <c r="SJY305" s="22"/>
      <c r="SJZ305" s="22"/>
      <c r="SKA305" s="22"/>
      <c r="SKB305" s="22"/>
      <c r="SKC305" s="22"/>
      <c r="SKD305" s="22"/>
      <c r="SKE305" s="22"/>
      <c r="SKF305" s="22"/>
      <c r="SKG305" s="22"/>
      <c r="SKH305" s="22"/>
      <c r="SKI305" s="22"/>
      <c r="SKJ305" s="22"/>
      <c r="SKK305" s="22"/>
      <c r="SKL305" s="22"/>
      <c r="SKM305" s="22"/>
      <c r="SKN305" s="22"/>
      <c r="SKO305" s="22"/>
      <c r="SKP305" s="22"/>
      <c r="SKQ305" s="22"/>
      <c r="SKR305" s="22"/>
      <c r="SKS305" s="22"/>
      <c r="SKT305" s="22"/>
      <c r="SKU305" s="22"/>
      <c r="SKV305" s="22"/>
      <c r="SKW305" s="22"/>
      <c r="SKX305" s="22"/>
      <c r="SKY305" s="22"/>
      <c r="SKZ305" s="22"/>
      <c r="SLA305" s="22"/>
      <c r="SLB305" s="22"/>
      <c r="SLC305" s="22"/>
      <c r="SLD305" s="22"/>
      <c r="SLE305" s="22"/>
      <c r="SLF305" s="22"/>
      <c r="SLG305" s="22"/>
      <c r="SLH305" s="22"/>
      <c r="SLI305" s="22"/>
      <c r="SLJ305" s="22"/>
      <c r="SLK305" s="22"/>
      <c r="SLL305" s="22"/>
      <c r="SLM305" s="22"/>
      <c r="SLN305" s="22"/>
      <c r="SLO305" s="22"/>
      <c r="SLP305" s="22"/>
      <c r="SLQ305" s="22"/>
      <c r="SLR305" s="22"/>
      <c r="SLS305" s="22"/>
      <c r="SLT305" s="22"/>
      <c r="SLU305" s="22"/>
      <c r="SLV305" s="22"/>
      <c r="SLW305" s="22"/>
      <c r="SLX305" s="22"/>
      <c r="SLY305" s="22"/>
      <c r="SLZ305" s="22"/>
      <c r="SMA305" s="22"/>
      <c r="SMB305" s="22"/>
      <c r="SMC305" s="22"/>
      <c r="SMD305" s="22"/>
      <c r="SME305" s="22"/>
      <c r="SMF305" s="22"/>
      <c r="SMG305" s="22"/>
      <c r="SMH305" s="22"/>
      <c r="SMI305" s="22"/>
      <c r="SMJ305" s="22"/>
      <c r="SMK305" s="22"/>
      <c r="SML305" s="22"/>
      <c r="SMM305" s="22"/>
      <c r="SMN305" s="22"/>
      <c r="SMO305" s="22"/>
      <c r="SMP305" s="22"/>
      <c r="SMQ305" s="22"/>
      <c r="SMR305" s="22"/>
      <c r="SMS305" s="22"/>
      <c r="SMT305" s="22"/>
      <c r="SMU305" s="22"/>
      <c r="SMV305" s="22"/>
      <c r="SMW305" s="22"/>
      <c r="SMX305" s="22"/>
      <c r="SMY305" s="22"/>
      <c r="SMZ305" s="22"/>
      <c r="SNA305" s="22"/>
      <c r="SNB305" s="22"/>
      <c r="SNC305" s="22"/>
      <c r="SND305" s="22"/>
      <c r="SNE305" s="22"/>
      <c r="SNF305" s="22"/>
      <c r="SNG305" s="22"/>
      <c r="SNH305" s="22"/>
      <c r="SNI305" s="22"/>
      <c r="SNJ305" s="22"/>
      <c r="SNK305" s="22"/>
      <c r="SNL305" s="22"/>
      <c r="SNM305" s="22"/>
      <c r="SNN305" s="22"/>
      <c r="SNO305" s="22"/>
      <c r="SNP305" s="22"/>
      <c r="SNQ305" s="22"/>
      <c r="SNR305" s="22"/>
      <c r="SNS305" s="22"/>
      <c r="SNT305" s="22"/>
      <c r="SNU305" s="22"/>
      <c r="SNV305" s="22"/>
      <c r="SNW305" s="22"/>
      <c r="SNX305" s="22"/>
      <c r="SNY305" s="22"/>
      <c r="SNZ305" s="22"/>
      <c r="SOA305" s="22"/>
      <c r="SOB305" s="22"/>
      <c r="SOC305" s="22"/>
      <c r="SOD305" s="22"/>
      <c r="SOE305" s="22"/>
      <c r="SOF305" s="22"/>
      <c r="SOG305" s="22"/>
      <c r="SOH305" s="22"/>
      <c r="SOI305" s="22"/>
      <c r="SOJ305" s="22"/>
      <c r="SOK305" s="22"/>
      <c r="SOL305" s="22"/>
      <c r="SOM305" s="22"/>
      <c r="SON305" s="22"/>
      <c r="SOO305" s="22"/>
      <c r="SOP305" s="22"/>
      <c r="SOQ305" s="22"/>
      <c r="SOR305" s="22"/>
      <c r="SOS305" s="22"/>
      <c r="SOT305" s="22"/>
      <c r="SOU305" s="22"/>
      <c r="SOV305" s="22"/>
      <c r="SOW305" s="22"/>
      <c r="SOX305" s="22"/>
      <c r="SOY305" s="22"/>
      <c r="SOZ305" s="22"/>
      <c r="SPA305" s="22"/>
      <c r="SPB305" s="22"/>
      <c r="SPC305" s="22"/>
      <c r="SPD305" s="22"/>
      <c r="SPE305" s="22"/>
      <c r="SPF305" s="22"/>
      <c r="SPG305" s="22"/>
      <c r="SPH305" s="22"/>
      <c r="SPI305" s="22"/>
      <c r="SPJ305" s="22"/>
      <c r="SPK305" s="22"/>
      <c r="SPL305" s="22"/>
      <c r="SPM305" s="22"/>
      <c r="SPN305" s="22"/>
      <c r="SPO305" s="22"/>
      <c r="SPP305" s="22"/>
      <c r="SPQ305" s="22"/>
      <c r="SPR305" s="22"/>
      <c r="SPS305" s="22"/>
      <c r="SPT305" s="22"/>
      <c r="SPU305" s="22"/>
      <c r="SPV305" s="22"/>
      <c r="SPW305" s="22"/>
      <c r="SPX305" s="22"/>
      <c r="SPY305" s="22"/>
      <c r="SPZ305" s="22"/>
      <c r="SQA305" s="22"/>
      <c r="SQB305" s="22"/>
      <c r="SQC305" s="22"/>
      <c r="SQD305" s="22"/>
      <c r="SQE305" s="22"/>
      <c r="SQF305" s="22"/>
      <c r="SQG305" s="22"/>
      <c r="SQH305" s="22"/>
      <c r="SQI305" s="22"/>
      <c r="SQJ305" s="22"/>
      <c r="SQK305" s="22"/>
      <c r="SQL305" s="22"/>
      <c r="SQM305" s="22"/>
      <c r="SQN305" s="22"/>
      <c r="SQO305" s="22"/>
      <c r="SQP305" s="22"/>
      <c r="SQQ305" s="22"/>
      <c r="SQR305" s="22"/>
      <c r="SQS305" s="22"/>
      <c r="SQT305" s="22"/>
      <c r="SQU305" s="22"/>
      <c r="SQV305" s="22"/>
      <c r="SQW305" s="22"/>
      <c r="SQX305" s="22"/>
      <c r="SQY305" s="22"/>
      <c r="SQZ305" s="22"/>
      <c r="SRA305" s="22"/>
      <c r="SRB305" s="22"/>
      <c r="SRC305" s="22"/>
      <c r="SRD305" s="22"/>
      <c r="SRE305" s="22"/>
      <c r="SRF305" s="22"/>
      <c r="SRG305" s="22"/>
      <c r="SRH305" s="22"/>
      <c r="SRI305" s="22"/>
      <c r="SRJ305" s="22"/>
      <c r="SRK305" s="22"/>
      <c r="SRL305" s="22"/>
      <c r="SRM305" s="22"/>
      <c r="SRN305" s="22"/>
      <c r="SRO305" s="22"/>
      <c r="SRP305" s="22"/>
      <c r="SRQ305" s="22"/>
      <c r="SRR305" s="22"/>
      <c r="SRS305" s="22"/>
      <c r="SRT305" s="22"/>
      <c r="SRU305" s="22"/>
      <c r="SRV305" s="22"/>
      <c r="SRW305" s="22"/>
      <c r="SRX305" s="22"/>
      <c r="SRY305" s="22"/>
      <c r="SRZ305" s="22"/>
      <c r="SSA305" s="22"/>
      <c r="SSB305" s="22"/>
      <c r="SSC305" s="22"/>
      <c r="SSD305" s="22"/>
      <c r="SSE305" s="22"/>
      <c r="SSF305" s="22"/>
      <c r="SSG305" s="22"/>
      <c r="SSH305" s="22"/>
      <c r="SSI305" s="22"/>
      <c r="SSJ305" s="22"/>
      <c r="SSK305" s="22"/>
      <c r="SSL305" s="22"/>
      <c r="SSM305" s="22"/>
      <c r="SSN305" s="22"/>
      <c r="SSO305" s="22"/>
      <c r="SSP305" s="22"/>
      <c r="SSQ305" s="22"/>
      <c r="SSR305" s="22"/>
      <c r="SSS305" s="22"/>
      <c r="SST305" s="22"/>
      <c r="SSU305" s="22"/>
      <c r="SSV305" s="22"/>
      <c r="SSW305" s="22"/>
      <c r="SSX305" s="22"/>
      <c r="SSY305" s="22"/>
      <c r="SSZ305" s="22"/>
      <c r="STA305" s="22"/>
      <c r="STB305" s="22"/>
      <c r="STC305" s="22"/>
      <c r="STD305" s="22"/>
      <c r="STE305" s="22"/>
      <c r="STF305" s="22"/>
      <c r="STG305" s="22"/>
      <c r="STH305" s="22"/>
      <c r="STI305" s="22"/>
      <c r="STJ305" s="22"/>
      <c r="STK305" s="22"/>
      <c r="STL305" s="22"/>
      <c r="STM305" s="22"/>
      <c r="STN305" s="22"/>
      <c r="STO305" s="22"/>
      <c r="STP305" s="22"/>
      <c r="STQ305" s="22"/>
      <c r="STR305" s="22"/>
      <c r="STS305" s="22"/>
      <c r="STT305" s="22"/>
      <c r="STU305" s="22"/>
      <c r="STV305" s="22"/>
      <c r="STW305" s="22"/>
      <c r="STX305" s="22"/>
      <c r="STY305" s="22"/>
      <c r="STZ305" s="22"/>
      <c r="SUA305" s="22"/>
      <c r="SUB305" s="22"/>
      <c r="SUC305" s="22"/>
      <c r="SUD305" s="22"/>
      <c r="SUE305" s="22"/>
      <c r="SUF305" s="22"/>
      <c r="SUG305" s="22"/>
      <c r="SUH305" s="22"/>
      <c r="SUI305" s="22"/>
      <c r="SUJ305" s="22"/>
      <c r="SUK305" s="22"/>
      <c r="SUL305" s="22"/>
      <c r="SUM305" s="22"/>
      <c r="SUN305" s="22"/>
      <c r="SUO305" s="22"/>
      <c r="SUP305" s="22"/>
      <c r="SUQ305" s="22"/>
      <c r="SUR305" s="22"/>
      <c r="SUS305" s="22"/>
      <c r="SUT305" s="22"/>
      <c r="SUU305" s="22"/>
      <c r="SUV305" s="22"/>
      <c r="SUW305" s="22"/>
      <c r="SUX305" s="22"/>
      <c r="SUY305" s="22"/>
      <c r="SUZ305" s="22"/>
      <c r="SVA305" s="22"/>
      <c r="SVB305" s="22"/>
      <c r="SVC305" s="22"/>
      <c r="SVD305" s="22"/>
      <c r="SVE305" s="22"/>
      <c r="SVF305" s="22"/>
      <c r="SVG305" s="22"/>
      <c r="SVH305" s="22"/>
      <c r="SVI305" s="22"/>
      <c r="SVJ305" s="22"/>
      <c r="SVK305" s="22"/>
      <c r="SVL305" s="22"/>
      <c r="SVM305" s="22"/>
      <c r="SVN305" s="22"/>
      <c r="SVO305" s="22"/>
      <c r="SVP305" s="22"/>
      <c r="SVQ305" s="22"/>
      <c r="SVR305" s="22"/>
      <c r="SVS305" s="22"/>
      <c r="SVT305" s="22"/>
      <c r="SVU305" s="22"/>
      <c r="SVV305" s="22"/>
      <c r="SVW305" s="22"/>
      <c r="SVX305" s="22"/>
      <c r="SVY305" s="22"/>
      <c r="SVZ305" s="22"/>
      <c r="SWA305" s="22"/>
      <c r="SWB305" s="22"/>
      <c r="SWC305" s="22"/>
      <c r="SWD305" s="22"/>
      <c r="SWE305" s="22"/>
      <c r="SWF305" s="22"/>
      <c r="SWG305" s="22"/>
      <c r="SWH305" s="22"/>
      <c r="SWI305" s="22"/>
      <c r="SWJ305" s="22"/>
      <c r="SWK305" s="22"/>
      <c r="SWL305" s="22"/>
      <c r="SWM305" s="22"/>
      <c r="SWN305" s="22"/>
      <c r="SWO305" s="22"/>
      <c r="SWP305" s="22"/>
      <c r="SWQ305" s="22"/>
      <c r="SWR305" s="22"/>
      <c r="SWS305" s="22"/>
      <c r="SWT305" s="22"/>
      <c r="SWU305" s="22"/>
      <c r="SWV305" s="22"/>
      <c r="SWW305" s="22"/>
      <c r="SWX305" s="22"/>
      <c r="SWY305" s="22"/>
      <c r="SWZ305" s="22"/>
      <c r="SXA305" s="22"/>
      <c r="SXB305" s="22"/>
      <c r="SXC305" s="22"/>
      <c r="SXD305" s="22"/>
      <c r="SXE305" s="22"/>
      <c r="SXF305" s="22"/>
      <c r="SXG305" s="22"/>
      <c r="SXH305" s="22"/>
      <c r="SXI305" s="22"/>
      <c r="SXJ305" s="22"/>
      <c r="SXK305" s="22"/>
      <c r="SXL305" s="22"/>
      <c r="SXM305" s="22"/>
      <c r="SXN305" s="22"/>
      <c r="SXO305" s="22"/>
      <c r="SXP305" s="22"/>
      <c r="SXQ305" s="22"/>
      <c r="SXR305" s="22"/>
      <c r="SXS305" s="22"/>
      <c r="SXT305" s="22"/>
      <c r="SXU305" s="22"/>
      <c r="SXV305" s="22"/>
      <c r="SXW305" s="22"/>
      <c r="SXX305" s="22"/>
      <c r="SXY305" s="22"/>
      <c r="SXZ305" s="22"/>
      <c r="SYA305" s="22"/>
      <c r="SYB305" s="22"/>
      <c r="SYC305" s="22"/>
      <c r="SYD305" s="22"/>
      <c r="SYE305" s="22"/>
      <c r="SYF305" s="22"/>
      <c r="SYG305" s="22"/>
      <c r="SYH305" s="22"/>
      <c r="SYI305" s="22"/>
      <c r="SYJ305" s="22"/>
      <c r="SYK305" s="22"/>
      <c r="SYL305" s="22"/>
      <c r="SYM305" s="22"/>
      <c r="SYN305" s="22"/>
      <c r="SYO305" s="22"/>
      <c r="SYP305" s="22"/>
      <c r="SYQ305" s="22"/>
      <c r="SYR305" s="22"/>
      <c r="SYS305" s="22"/>
      <c r="SYT305" s="22"/>
      <c r="SYU305" s="22"/>
      <c r="SYV305" s="22"/>
      <c r="SYW305" s="22"/>
      <c r="SYX305" s="22"/>
      <c r="SYY305" s="22"/>
      <c r="SYZ305" s="22"/>
      <c r="SZA305" s="22"/>
      <c r="SZB305" s="22"/>
      <c r="SZC305" s="22"/>
      <c r="SZD305" s="22"/>
      <c r="SZE305" s="22"/>
      <c r="SZF305" s="22"/>
      <c r="SZG305" s="22"/>
      <c r="SZH305" s="22"/>
      <c r="SZI305" s="22"/>
      <c r="SZJ305" s="22"/>
      <c r="SZK305" s="22"/>
      <c r="SZL305" s="22"/>
      <c r="SZM305" s="22"/>
      <c r="SZN305" s="22"/>
      <c r="SZO305" s="22"/>
      <c r="SZP305" s="22"/>
      <c r="SZQ305" s="22"/>
      <c r="SZR305" s="22"/>
      <c r="SZS305" s="22"/>
      <c r="SZT305" s="22"/>
      <c r="SZU305" s="22"/>
      <c r="SZV305" s="22"/>
      <c r="SZW305" s="22"/>
      <c r="SZX305" s="22"/>
      <c r="SZY305" s="22"/>
      <c r="SZZ305" s="22"/>
      <c r="TAA305" s="22"/>
      <c r="TAB305" s="22"/>
      <c r="TAC305" s="22"/>
      <c r="TAD305" s="22"/>
      <c r="TAE305" s="22"/>
      <c r="TAF305" s="22"/>
      <c r="TAG305" s="22"/>
      <c r="TAH305" s="22"/>
      <c r="TAI305" s="22"/>
      <c r="TAJ305" s="22"/>
      <c r="TAK305" s="22"/>
      <c r="TAL305" s="22"/>
      <c r="TAM305" s="22"/>
      <c r="TAN305" s="22"/>
      <c r="TAO305" s="22"/>
      <c r="TAP305" s="22"/>
      <c r="TAQ305" s="22"/>
      <c r="TAR305" s="22"/>
      <c r="TAS305" s="22"/>
      <c r="TAT305" s="22"/>
      <c r="TAU305" s="22"/>
      <c r="TAV305" s="22"/>
      <c r="TAW305" s="22"/>
      <c r="TAX305" s="22"/>
      <c r="TAY305" s="22"/>
      <c r="TAZ305" s="22"/>
      <c r="TBA305" s="22"/>
      <c r="TBB305" s="22"/>
      <c r="TBC305" s="22"/>
      <c r="TBD305" s="22"/>
      <c r="TBE305" s="22"/>
      <c r="TBF305" s="22"/>
      <c r="TBG305" s="22"/>
      <c r="TBH305" s="22"/>
      <c r="TBI305" s="22"/>
      <c r="TBJ305" s="22"/>
      <c r="TBK305" s="22"/>
      <c r="TBL305" s="22"/>
      <c r="TBM305" s="22"/>
      <c r="TBN305" s="22"/>
      <c r="TBO305" s="22"/>
      <c r="TBP305" s="22"/>
      <c r="TBQ305" s="22"/>
      <c r="TBR305" s="22"/>
      <c r="TBS305" s="22"/>
      <c r="TBT305" s="22"/>
      <c r="TBU305" s="22"/>
      <c r="TBV305" s="22"/>
      <c r="TBW305" s="22"/>
      <c r="TBX305" s="22"/>
      <c r="TBY305" s="22"/>
      <c r="TBZ305" s="22"/>
      <c r="TCA305" s="22"/>
      <c r="TCB305" s="22"/>
      <c r="TCC305" s="22"/>
      <c r="TCD305" s="22"/>
      <c r="TCE305" s="22"/>
      <c r="TCF305" s="22"/>
      <c r="TCG305" s="22"/>
      <c r="TCH305" s="22"/>
      <c r="TCI305" s="22"/>
      <c r="TCJ305" s="22"/>
      <c r="TCK305" s="22"/>
      <c r="TCL305" s="22"/>
      <c r="TCM305" s="22"/>
      <c r="TCN305" s="22"/>
      <c r="TCO305" s="22"/>
      <c r="TCP305" s="22"/>
      <c r="TCQ305" s="22"/>
      <c r="TCR305" s="22"/>
      <c r="TCS305" s="22"/>
      <c r="TCT305" s="22"/>
      <c r="TCU305" s="22"/>
      <c r="TCV305" s="22"/>
      <c r="TCW305" s="22"/>
      <c r="TCX305" s="22"/>
      <c r="TCY305" s="22"/>
      <c r="TCZ305" s="22"/>
      <c r="TDA305" s="22"/>
      <c r="TDB305" s="22"/>
      <c r="TDC305" s="22"/>
      <c r="TDD305" s="22"/>
      <c r="TDE305" s="22"/>
      <c r="TDF305" s="22"/>
      <c r="TDG305" s="22"/>
      <c r="TDH305" s="22"/>
      <c r="TDI305" s="22"/>
      <c r="TDJ305" s="22"/>
      <c r="TDK305" s="22"/>
      <c r="TDL305" s="22"/>
      <c r="TDM305" s="22"/>
      <c r="TDN305" s="22"/>
      <c r="TDO305" s="22"/>
      <c r="TDP305" s="22"/>
      <c r="TDQ305" s="22"/>
      <c r="TDR305" s="22"/>
      <c r="TDS305" s="22"/>
      <c r="TDT305" s="22"/>
      <c r="TDU305" s="22"/>
      <c r="TDV305" s="22"/>
      <c r="TDW305" s="22"/>
      <c r="TDX305" s="22"/>
      <c r="TDY305" s="22"/>
      <c r="TDZ305" s="22"/>
      <c r="TEA305" s="22"/>
      <c r="TEB305" s="22"/>
      <c r="TEC305" s="22"/>
      <c r="TED305" s="22"/>
      <c r="TEE305" s="22"/>
      <c r="TEF305" s="22"/>
      <c r="TEG305" s="22"/>
      <c r="TEH305" s="22"/>
      <c r="TEI305" s="22"/>
      <c r="TEJ305" s="22"/>
      <c r="TEK305" s="22"/>
      <c r="TEL305" s="22"/>
      <c r="TEM305" s="22"/>
      <c r="TEN305" s="22"/>
      <c r="TEO305" s="22"/>
      <c r="TEP305" s="22"/>
      <c r="TEQ305" s="22"/>
      <c r="TER305" s="22"/>
      <c r="TES305" s="22"/>
      <c r="TET305" s="22"/>
      <c r="TEU305" s="22"/>
      <c r="TEV305" s="22"/>
      <c r="TEW305" s="22"/>
      <c r="TEX305" s="22"/>
      <c r="TEY305" s="22"/>
      <c r="TEZ305" s="22"/>
      <c r="TFA305" s="22"/>
      <c r="TFB305" s="22"/>
      <c r="TFC305" s="22"/>
      <c r="TFD305" s="22"/>
      <c r="TFE305" s="22"/>
      <c r="TFF305" s="22"/>
      <c r="TFG305" s="22"/>
      <c r="TFH305" s="22"/>
      <c r="TFI305" s="22"/>
      <c r="TFJ305" s="22"/>
      <c r="TFK305" s="22"/>
      <c r="TFL305" s="22"/>
      <c r="TFM305" s="22"/>
      <c r="TFN305" s="22"/>
      <c r="TFO305" s="22"/>
      <c r="TFP305" s="22"/>
      <c r="TFQ305" s="22"/>
      <c r="TFR305" s="22"/>
      <c r="TFS305" s="22"/>
      <c r="TFT305" s="22"/>
      <c r="TFU305" s="22"/>
      <c r="TFV305" s="22"/>
      <c r="TFW305" s="22"/>
      <c r="TFX305" s="22"/>
      <c r="TFY305" s="22"/>
      <c r="TFZ305" s="22"/>
      <c r="TGA305" s="22"/>
      <c r="TGB305" s="22"/>
      <c r="TGC305" s="22"/>
      <c r="TGD305" s="22"/>
      <c r="TGE305" s="22"/>
      <c r="TGF305" s="22"/>
      <c r="TGG305" s="22"/>
      <c r="TGH305" s="22"/>
      <c r="TGI305" s="22"/>
      <c r="TGJ305" s="22"/>
      <c r="TGK305" s="22"/>
      <c r="TGL305" s="22"/>
      <c r="TGM305" s="22"/>
      <c r="TGN305" s="22"/>
      <c r="TGO305" s="22"/>
      <c r="TGP305" s="22"/>
      <c r="TGQ305" s="22"/>
      <c r="TGR305" s="22"/>
      <c r="TGS305" s="22"/>
      <c r="TGT305" s="22"/>
      <c r="TGU305" s="22"/>
      <c r="TGV305" s="22"/>
      <c r="TGW305" s="22"/>
      <c r="TGX305" s="22"/>
      <c r="TGY305" s="22"/>
      <c r="TGZ305" s="22"/>
      <c r="THA305" s="22"/>
      <c r="THB305" s="22"/>
      <c r="THC305" s="22"/>
      <c r="THD305" s="22"/>
      <c r="THE305" s="22"/>
      <c r="THF305" s="22"/>
      <c r="THG305" s="22"/>
      <c r="THH305" s="22"/>
      <c r="THI305" s="22"/>
      <c r="THJ305" s="22"/>
      <c r="THK305" s="22"/>
      <c r="THL305" s="22"/>
      <c r="THM305" s="22"/>
      <c r="THN305" s="22"/>
      <c r="THO305" s="22"/>
      <c r="THP305" s="22"/>
      <c r="THQ305" s="22"/>
      <c r="THR305" s="22"/>
      <c r="THS305" s="22"/>
      <c r="THT305" s="22"/>
      <c r="THU305" s="22"/>
      <c r="THV305" s="22"/>
      <c r="THW305" s="22"/>
      <c r="THX305" s="22"/>
      <c r="THY305" s="22"/>
      <c r="THZ305" s="22"/>
      <c r="TIA305" s="22"/>
      <c r="TIB305" s="22"/>
      <c r="TIC305" s="22"/>
      <c r="TID305" s="22"/>
      <c r="TIE305" s="22"/>
      <c r="TIF305" s="22"/>
      <c r="TIG305" s="22"/>
      <c r="TIH305" s="22"/>
      <c r="TII305" s="22"/>
      <c r="TIJ305" s="22"/>
      <c r="TIK305" s="22"/>
      <c r="TIL305" s="22"/>
      <c r="TIM305" s="22"/>
      <c r="TIN305" s="22"/>
      <c r="TIO305" s="22"/>
      <c r="TIP305" s="22"/>
      <c r="TIQ305" s="22"/>
      <c r="TIR305" s="22"/>
      <c r="TIS305" s="22"/>
      <c r="TIT305" s="22"/>
      <c r="TIU305" s="22"/>
      <c r="TIV305" s="22"/>
      <c r="TIW305" s="22"/>
      <c r="TIX305" s="22"/>
      <c r="TIY305" s="22"/>
      <c r="TIZ305" s="22"/>
      <c r="TJA305" s="22"/>
      <c r="TJB305" s="22"/>
      <c r="TJC305" s="22"/>
      <c r="TJD305" s="22"/>
      <c r="TJE305" s="22"/>
      <c r="TJF305" s="22"/>
      <c r="TJG305" s="22"/>
      <c r="TJH305" s="22"/>
      <c r="TJI305" s="22"/>
      <c r="TJJ305" s="22"/>
      <c r="TJK305" s="22"/>
      <c r="TJL305" s="22"/>
      <c r="TJM305" s="22"/>
      <c r="TJN305" s="22"/>
      <c r="TJO305" s="22"/>
      <c r="TJP305" s="22"/>
      <c r="TJQ305" s="22"/>
      <c r="TJR305" s="22"/>
      <c r="TJS305" s="22"/>
      <c r="TJT305" s="22"/>
      <c r="TJU305" s="22"/>
      <c r="TJV305" s="22"/>
      <c r="TJW305" s="22"/>
      <c r="TJX305" s="22"/>
      <c r="TJY305" s="22"/>
      <c r="TJZ305" s="22"/>
      <c r="TKA305" s="22"/>
      <c r="TKB305" s="22"/>
      <c r="TKC305" s="22"/>
      <c r="TKD305" s="22"/>
      <c r="TKE305" s="22"/>
      <c r="TKF305" s="22"/>
      <c r="TKG305" s="22"/>
      <c r="TKH305" s="22"/>
      <c r="TKI305" s="22"/>
      <c r="TKJ305" s="22"/>
      <c r="TKK305" s="22"/>
      <c r="TKL305" s="22"/>
      <c r="TKM305" s="22"/>
      <c r="TKN305" s="22"/>
      <c r="TKO305" s="22"/>
      <c r="TKP305" s="22"/>
      <c r="TKQ305" s="22"/>
      <c r="TKR305" s="22"/>
      <c r="TKS305" s="22"/>
      <c r="TKT305" s="22"/>
      <c r="TKU305" s="22"/>
      <c r="TKV305" s="22"/>
      <c r="TKW305" s="22"/>
      <c r="TKX305" s="22"/>
      <c r="TKY305" s="22"/>
      <c r="TKZ305" s="22"/>
      <c r="TLA305" s="22"/>
      <c r="TLB305" s="22"/>
      <c r="TLC305" s="22"/>
      <c r="TLD305" s="22"/>
      <c r="TLE305" s="22"/>
      <c r="TLF305" s="22"/>
      <c r="TLG305" s="22"/>
      <c r="TLH305" s="22"/>
      <c r="TLI305" s="22"/>
      <c r="TLJ305" s="22"/>
      <c r="TLK305" s="22"/>
      <c r="TLL305" s="22"/>
      <c r="TLM305" s="22"/>
      <c r="TLN305" s="22"/>
      <c r="TLO305" s="22"/>
      <c r="TLP305" s="22"/>
      <c r="TLQ305" s="22"/>
      <c r="TLR305" s="22"/>
      <c r="TLS305" s="22"/>
      <c r="TLT305" s="22"/>
      <c r="TLU305" s="22"/>
      <c r="TLV305" s="22"/>
      <c r="TLW305" s="22"/>
      <c r="TLX305" s="22"/>
      <c r="TLY305" s="22"/>
      <c r="TLZ305" s="22"/>
      <c r="TMA305" s="22"/>
      <c r="TMB305" s="22"/>
      <c r="TMC305" s="22"/>
      <c r="TMD305" s="22"/>
      <c r="TME305" s="22"/>
      <c r="TMF305" s="22"/>
      <c r="TMG305" s="22"/>
      <c r="TMH305" s="22"/>
      <c r="TMI305" s="22"/>
      <c r="TMJ305" s="22"/>
      <c r="TMK305" s="22"/>
      <c r="TML305" s="22"/>
      <c r="TMM305" s="22"/>
      <c r="TMN305" s="22"/>
      <c r="TMO305" s="22"/>
      <c r="TMP305" s="22"/>
      <c r="TMQ305" s="22"/>
      <c r="TMR305" s="22"/>
      <c r="TMS305" s="22"/>
      <c r="TMT305" s="22"/>
      <c r="TMU305" s="22"/>
      <c r="TMV305" s="22"/>
      <c r="TMW305" s="22"/>
      <c r="TMX305" s="22"/>
      <c r="TMY305" s="22"/>
      <c r="TMZ305" s="22"/>
      <c r="TNA305" s="22"/>
      <c r="TNB305" s="22"/>
      <c r="TNC305" s="22"/>
      <c r="TND305" s="22"/>
      <c r="TNE305" s="22"/>
      <c r="TNF305" s="22"/>
      <c r="TNG305" s="22"/>
      <c r="TNH305" s="22"/>
      <c r="TNI305" s="22"/>
      <c r="TNJ305" s="22"/>
      <c r="TNK305" s="22"/>
      <c r="TNL305" s="22"/>
      <c r="TNM305" s="22"/>
      <c r="TNN305" s="22"/>
      <c r="TNO305" s="22"/>
      <c r="TNP305" s="22"/>
      <c r="TNQ305" s="22"/>
      <c r="TNR305" s="22"/>
      <c r="TNS305" s="22"/>
      <c r="TNT305" s="22"/>
      <c r="TNU305" s="22"/>
      <c r="TNV305" s="22"/>
      <c r="TNW305" s="22"/>
      <c r="TNX305" s="22"/>
      <c r="TNY305" s="22"/>
      <c r="TNZ305" s="22"/>
      <c r="TOA305" s="22"/>
      <c r="TOB305" s="22"/>
      <c r="TOC305" s="22"/>
      <c r="TOD305" s="22"/>
      <c r="TOE305" s="22"/>
      <c r="TOF305" s="22"/>
      <c r="TOG305" s="22"/>
      <c r="TOH305" s="22"/>
      <c r="TOI305" s="22"/>
      <c r="TOJ305" s="22"/>
      <c r="TOK305" s="22"/>
      <c r="TOL305" s="22"/>
      <c r="TOM305" s="22"/>
      <c r="TON305" s="22"/>
      <c r="TOO305" s="22"/>
      <c r="TOP305" s="22"/>
      <c r="TOQ305" s="22"/>
      <c r="TOR305" s="22"/>
      <c r="TOS305" s="22"/>
      <c r="TOT305" s="22"/>
      <c r="TOU305" s="22"/>
      <c r="TOV305" s="22"/>
      <c r="TOW305" s="22"/>
      <c r="TOX305" s="22"/>
      <c r="TOY305" s="22"/>
      <c r="TOZ305" s="22"/>
      <c r="TPA305" s="22"/>
      <c r="TPB305" s="22"/>
      <c r="TPC305" s="22"/>
      <c r="TPD305" s="22"/>
      <c r="TPE305" s="22"/>
      <c r="TPF305" s="22"/>
      <c r="TPG305" s="22"/>
      <c r="TPH305" s="22"/>
      <c r="TPI305" s="22"/>
      <c r="TPJ305" s="22"/>
      <c r="TPK305" s="22"/>
      <c r="TPL305" s="22"/>
      <c r="TPM305" s="22"/>
      <c r="TPN305" s="22"/>
      <c r="TPO305" s="22"/>
      <c r="TPP305" s="22"/>
      <c r="TPQ305" s="22"/>
      <c r="TPR305" s="22"/>
      <c r="TPS305" s="22"/>
      <c r="TPT305" s="22"/>
      <c r="TPU305" s="22"/>
      <c r="TPV305" s="22"/>
      <c r="TPW305" s="22"/>
      <c r="TPX305" s="22"/>
      <c r="TPY305" s="22"/>
      <c r="TPZ305" s="22"/>
      <c r="TQA305" s="22"/>
      <c r="TQB305" s="22"/>
      <c r="TQC305" s="22"/>
      <c r="TQD305" s="22"/>
      <c r="TQE305" s="22"/>
      <c r="TQF305" s="22"/>
      <c r="TQG305" s="22"/>
      <c r="TQH305" s="22"/>
      <c r="TQI305" s="22"/>
      <c r="TQJ305" s="22"/>
      <c r="TQK305" s="22"/>
      <c r="TQL305" s="22"/>
      <c r="TQM305" s="22"/>
      <c r="TQN305" s="22"/>
      <c r="TQO305" s="22"/>
      <c r="TQP305" s="22"/>
      <c r="TQQ305" s="22"/>
      <c r="TQR305" s="22"/>
      <c r="TQS305" s="22"/>
      <c r="TQT305" s="22"/>
      <c r="TQU305" s="22"/>
      <c r="TQV305" s="22"/>
      <c r="TQW305" s="22"/>
      <c r="TQX305" s="22"/>
      <c r="TQY305" s="22"/>
      <c r="TQZ305" s="22"/>
      <c r="TRA305" s="22"/>
      <c r="TRB305" s="22"/>
      <c r="TRC305" s="22"/>
      <c r="TRD305" s="22"/>
      <c r="TRE305" s="22"/>
      <c r="TRF305" s="22"/>
      <c r="TRG305" s="22"/>
      <c r="TRH305" s="22"/>
      <c r="TRI305" s="22"/>
      <c r="TRJ305" s="22"/>
      <c r="TRK305" s="22"/>
      <c r="TRL305" s="22"/>
      <c r="TRM305" s="22"/>
      <c r="TRN305" s="22"/>
      <c r="TRO305" s="22"/>
      <c r="TRP305" s="22"/>
      <c r="TRQ305" s="22"/>
      <c r="TRR305" s="22"/>
      <c r="TRS305" s="22"/>
      <c r="TRT305" s="22"/>
      <c r="TRU305" s="22"/>
      <c r="TRV305" s="22"/>
      <c r="TRW305" s="22"/>
      <c r="TRX305" s="22"/>
      <c r="TRY305" s="22"/>
      <c r="TRZ305" s="22"/>
      <c r="TSA305" s="22"/>
      <c r="TSB305" s="22"/>
      <c r="TSC305" s="22"/>
      <c r="TSD305" s="22"/>
      <c r="TSE305" s="22"/>
      <c r="TSF305" s="22"/>
      <c r="TSG305" s="22"/>
      <c r="TSH305" s="22"/>
      <c r="TSI305" s="22"/>
      <c r="TSJ305" s="22"/>
      <c r="TSK305" s="22"/>
      <c r="TSL305" s="22"/>
      <c r="TSM305" s="22"/>
      <c r="TSN305" s="22"/>
      <c r="TSO305" s="22"/>
      <c r="TSP305" s="22"/>
      <c r="TSQ305" s="22"/>
      <c r="TSR305" s="22"/>
      <c r="TSS305" s="22"/>
      <c r="TST305" s="22"/>
      <c r="TSU305" s="22"/>
      <c r="TSV305" s="22"/>
      <c r="TSW305" s="22"/>
      <c r="TSX305" s="22"/>
      <c r="TSY305" s="22"/>
      <c r="TSZ305" s="22"/>
      <c r="TTA305" s="22"/>
      <c r="TTB305" s="22"/>
      <c r="TTC305" s="22"/>
      <c r="TTD305" s="22"/>
      <c r="TTE305" s="22"/>
      <c r="TTF305" s="22"/>
      <c r="TTG305" s="22"/>
      <c r="TTH305" s="22"/>
      <c r="TTI305" s="22"/>
      <c r="TTJ305" s="22"/>
      <c r="TTK305" s="22"/>
      <c r="TTL305" s="22"/>
      <c r="TTM305" s="22"/>
      <c r="TTN305" s="22"/>
      <c r="TTO305" s="22"/>
      <c r="TTP305" s="22"/>
      <c r="TTQ305" s="22"/>
      <c r="TTR305" s="22"/>
      <c r="TTS305" s="22"/>
      <c r="TTT305" s="22"/>
      <c r="TTU305" s="22"/>
      <c r="TTV305" s="22"/>
      <c r="TTW305" s="22"/>
      <c r="TTX305" s="22"/>
      <c r="TTY305" s="22"/>
      <c r="TTZ305" s="22"/>
      <c r="TUA305" s="22"/>
      <c r="TUB305" s="22"/>
      <c r="TUC305" s="22"/>
      <c r="TUD305" s="22"/>
      <c r="TUE305" s="22"/>
      <c r="TUF305" s="22"/>
      <c r="TUG305" s="22"/>
      <c r="TUH305" s="22"/>
      <c r="TUI305" s="22"/>
      <c r="TUJ305" s="22"/>
      <c r="TUK305" s="22"/>
      <c r="TUL305" s="22"/>
      <c r="TUM305" s="22"/>
      <c r="TUN305" s="22"/>
      <c r="TUO305" s="22"/>
      <c r="TUP305" s="22"/>
      <c r="TUQ305" s="22"/>
      <c r="TUR305" s="22"/>
      <c r="TUS305" s="22"/>
      <c r="TUT305" s="22"/>
      <c r="TUU305" s="22"/>
      <c r="TUV305" s="22"/>
      <c r="TUW305" s="22"/>
      <c r="TUX305" s="22"/>
      <c r="TUY305" s="22"/>
      <c r="TUZ305" s="22"/>
      <c r="TVA305" s="22"/>
      <c r="TVB305" s="22"/>
      <c r="TVC305" s="22"/>
      <c r="TVD305" s="22"/>
      <c r="TVE305" s="22"/>
      <c r="TVF305" s="22"/>
      <c r="TVG305" s="22"/>
      <c r="TVH305" s="22"/>
      <c r="TVI305" s="22"/>
      <c r="TVJ305" s="22"/>
      <c r="TVK305" s="22"/>
      <c r="TVL305" s="22"/>
      <c r="TVM305" s="22"/>
      <c r="TVN305" s="22"/>
      <c r="TVO305" s="22"/>
      <c r="TVP305" s="22"/>
      <c r="TVQ305" s="22"/>
      <c r="TVR305" s="22"/>
      <c r="TVS305" s="22"/>
      <c r="TVT305" s="22"/>
      <c r="TVU305" s="22"/>
      <c r="TVV305" s="22"/>
      <c r="TVW305" s="22"/>
      <c r="TVX305" s="22"/>
      <c r="TVY305" s="22"/>
      <c r="TVZ305" s="22"/>
      <c r="TWA305" s="22"/>
      <c r="TWB305" s="22"/>
      <c r="TWC305" s="22"/>
      <c r="TWD305" s="22"/>
      <c r="TWE305" s="22"/>
      <c r="TWF305" s="22"/>
      <c r="TWG305" s="22"/>
      <c r="TWH305" s="22"/>
      <c r="TWI305" s="22"/>
      <c r="TWJ305" s="22"/>
      <c r="TWK305" s="22"/>
      <c r="TWL305" s="22"/>
      <c r="TWM305" s="22"/>
      <c r="TWN305" s="22"/>
      <c r="TWO305" s="22"/>
      <c r="TWP305" s="22"/>
      <c r="TWQ305" s="22"/>
      <c r="TWR305" s="22"/>
      <c r="TWS305" s="22"/>
      <c r="TWT305" s="22"/>
      <c r="TWU305" s="22"/>
      <c r="TWV305" s="22"/>
      <c r="TWW305" s="22"/>
      <c r="TWX305" s="22"/>
      <c r="TWY305" s="22"/>
      <c r="TWZ305" s="22"/>
      <c r="TXA305" s="22"/>
      <c r="TXB305" s="22"/>
      <c r="TXC305" s="22"/>
      <c r="TXD305" s="22"/>
      <c r="TXE305" s="22"/>
      <c r="TXF305" s="22"/>
      <c r="TXG305" s="22"/>
      <c r="TXH305" s="22"/>
      <c r="TXI305" s="22"/>
      <c r="TXJ305" s="22"/>
      <c r="TXK305" s="22"/>
      <c r="TXL305" s="22"/>
      <c r="TXM305" s="22"/>
      <c r="TXN305" s="22"/>
      <c r="TXO305" s="22"/>
      <c r="TXP305" s="22"/>
      <c r="TXQ305" s="22"/>
      <c r="TXR305" s="22"/>
      <c r="TXS305" s="22"/>
      <c r="TXT305" s="22"/>
      <c r="TXU305" s="22"/>
      <c r="TXV305" s="22"/>
      <c r="TXW305" s="22"/>
      <c r="TXX305" s="22"/>
      <c r="TXY305" s="22"/>
      <c r="TXZ305" s="22"/>
      <c r="TYA305" s="22"/>
      <c r="TYB305" s="22"/>
      <c r="TYC305" s="22"/>
      <c r="TYD305" s="22"/>
      <c r="TYE305" s="22"/>
      <c r="TYF305" s="22"/>
      <c r="TYG305" s="22"/>
      <c r="TYH305" s="22"/>
      <c r="TYI305" s="22"/>
      <c r="TYJ305" s="22"/>
      <c r="TYK305" s="22"/>
      <c r="TYL305" s="22"/>
      <c r="TYM305" s="22"/>
      <c r="TYN305" s="22"/>
      <c r="TYO305" s="22"/>
      <c r="TYP305" s="22"/>
      <c r="TYQ305" s="22"/>
      <c r="TYR305" s="22"/>
      <c r="TYS305" s="22"/>
      <c r="TYT305" s="22"/>
      <c r="TYU305" s="22"/>
      <c r="TYV305" s="22"/>
      <c r="TYW305" s="22"/>
      <c r="TYX305" s="22"/>
      <c r="TYY305" s="22"/>
      <c r="TYZ305" s="22"/>
      <c r="TZA305" s="22"/>
      <c r="TZB305" s="22"/>
      <c r="TZC305" s="22"/>
      <c r="TZD305" s="22"/>
      <c r="TZE305" s="22"/>
      <c r="TZF305" s="22"/>
      <c r="TZG305" s="22"/>
      <c r="TZH305" s="22"/>
      <c r="TZI305" s="22"/>
      <c r="TZJ305" s="22"/>
      <c r="TZK305" s="22"/>
      <c r="TZL305" s="22"/>
      <c r="TZM305" s="22"/>
      <c r="TZN305" s="22"/>
      <c r="TZO305" s="22"/>
      <c r="TZP305" s="22"/>
      <c r="TZQ305" s="22"/>
      <c r="TZR305" s="22"/>
      <c r="TZS305" s="22"/>
      <c r="TZT305" s="22"/>
      <c r="TZU305" s="22"/>
      <c r="TZV305" s="22"/>
      <c r="TZW305" s="22"/>
      <c r="TZX305" s="22"/>
      <c r="TZY305" s="22"/>
      <c r="TZZ305" s="22"/>
      <c r="UAA305" s="22"/>
      <c r="UAB305" s="22"/>
      <c r="UAC305" s="22"/>
      <c r="UAD305" s="22"/>
      <c r="UAE305" s="22"/>
      <c r="UAF305" s="22"/>
      <c r="UAG305" s="22"/>
      <c r="UAH305" s="22"/>
      <c r="UAI305" s="22"/>
      <c r="UAJ305" s="22"/>
      <c r="UAK305" s="22"/>
      <c r="UAL305" s="22"/>
      <c r="UAM305" s="22"/>
      <c r="UAN305" s="22"/>
      <c r="UAO305" s="22"/>
      <c r="UAP305" s="22"/>
      <c r="UAQ305" s="22"/>
      <c r="UAR305" s="22"/>
      <c r="UAS305" s="22"/>
      <c r="UAT305" s="22"/>
      <c r="UAU305" s="22"/>
      <c r="UAV305" s="22"/>
      <c r="UAW305" s="22"/>
      <c r="UAX305" s="22"/>
      <c r="UAY305" s="22"/>
      <c r="UAZ305" s="22"/>
      <c r="UBA305" s="22"/>
      <c r="UBB305" s="22"/>
      <c r="UBC305" s="22"/>
      <c r="UBD305" s="22"/>
      <c r="UBE305" s="22"/>
      <c r="UBF305" s="22"/>
      <c r="UBG305" s="22"/>
      <c r="UBH305" s="22"/>
      <c r="UBI305" s="22"/>
      <c r="UBJ305" s="22"/>
      <c r="UBK305" s="22"/>
      <c r="UBL305" s="22"/>
      <c r="UBM305" s="22"/>
      <c r="UBN305" s="22"/>
      <c r="UBO305" s="22"/>
      <c r="UBP305" s="22"/>
      <c r="UBQ305" s="22"/>
      <c r="UBR305" s="22"/>
      <c r="UBS305" s="22"/>
      <c r="UBT305" s="22"/>
      <c r="UBU305" s="22"/>
      <c r="UBV305" s="22"/>
      <c r="UBW305" s="22"/>
      <c r="UBX305" s="22"/>
      <c r="UBY305" s="22"/>
      <c r="UBZ305" s="22"/>
      <c r="UCA305" s="22"/>
      <c r="UCB305" s="22"/>
      <c r="UCC305" s="22"/>
      <c r="UCD305" s="22"/>
      <c r="UCE305" s="22"/>
      <c r="UCF305" s="22"/>
      <c r="UCG305" s="22"/>
      <c r="UCH305" s="22"/>
      <c r="UCI305" s="22"/>
      <c r="UCJ305" s="22"/>
      <c r="UCK305" s="22"/>
      <c r="UCL305" s="22"/>
      <c r="UCM305" s="22"/>
      <c r="UCN305" s="22"/>
      <c r="UCO305" s="22"/>
      <c r="UCP305" s="22"/>
      <c r="UCQ305" s="22"/>
      <c r="UCR305" s="22"/>
      <c r="UCS305" s="22"/>
      <c r="UCT305" s="22"/>
      <c r="UCU305" s="22"/>
      <c r="UCV305" s="22"/>
      <c r="UCW305" s="22"/>
      <c r="UCX305" s="22"/>
      <c r="UCY305" s="22"/>
      <c r="UCZ305" s="22"/>
      <c r="UDA305" s="22"/>
      <c r="UDB305" s="22"/>
      <c r="UDC305" s="22"/>
      <c r="UDD305" s="22"/>
      <c r="UDE305" s="22"/>
      <c r="UDF305" s="22"/>
      <c r="UDG305" s="22"/>
      <c r="UDH305" s="22"/>
      <c r="UDI305" s="22"/>
      <c r="UDJ305" s="22"/>
      <c r="UDK305" s="22"/>
      <c r="UDL305" s="22"/>
      <c r="UDM305" s="22"/>
      <c r="UDN305" s="22"/>
      <c r="UDO305" s="22"/>
      <c r="UDP305" s="22"/>
      <c r="UDQ305" s="22"/>
      <c r="UDR305" s="22"/>
      <c r="UDS305" s="22"/>
      <c r="UDT305" s="22"/>
      <c r="UDU305" s="22"/>
      <c r="UDV305" s="22"/>
      <c r="UDW305" s="22"/>
      <c r="UDX305" s="22"/>
      <c r="UDY305" s="22"/>
      <c r="UDZ305" s="22"/>
      <c r="UEA305" s="22"/>
      <c r="UEB305" s="22"/>
      <c r="UEC305" s="22"/>
      <c r="UED305" s="22"/>
      <c r="UEE305" s="22"/>
      <c r="UEF305" s="22"/>
      <c r="UEG305" s="22"/>
      <c r="UEH305" s="22"/>
      <c r="UEI305" s="22"/>
      <c r="UEJ305" s="22"/>
      <c r="UEK305" s="22"/>
      <c r="UEL305" s="22"/>
      <c r="UEM305" s="22"/>
      <c r="UEN305" s="22"/>
      <c r="UEO305" s="22"/>
      <c r="UEP305" s="22"/>
      <c r="UEQ305" s="22"/>
      <c r="UER305" s="22"/>
      <c r="UES305" s="22"/>
      <c r="UET305" s="22"/>
      <c r="UEU305" s="22"/>
      <c r="UEV305" s="22"/>
      <c r="UEW305" s="22"/>
      <c r="UEX305" s="22"/>
      <c r="UEY305" s="22"/>
      <c r="UEZ305" s="22"/>
      <c r="UFA305" s="22"/>
      <c r="UFB305" s="22"/>
      <c r="UFC305" s="22"/>
      <c r="UFD305" s="22"/>
      <c r="UFE305" s="22"/>
      <c r="UFF305" s="22"/>
      <c r="UFG305" s="22"/>
      <c r="UFH305" s="22"/>
      <c r="UFI305" s="22"/>
      <c r="UFJ305" s="22"/>
      <c r="UFK305" s="22"/>
      <c r="UFL305" s="22"/>
      <c r="UFM305" s="22"/>
      <c r="UFN305" s="22"/>
      <c r="UFO305" s="22"/>
      <c r="UFP305" s="22"/>
      <c r="UFQ305" s="22"/>
      <c r="UFR305" s="22"/>
      <c r="UFS305" s="22"/>
      <c r="UFT305" s="22"/>
      <c r="UFU305" s="22"/>
      <c r="UFV305" s="22"/>
      <c r="UFW305" s="22"/>
      <c r="UFX305" s="22"/>
      <c r="UFY305" s="22"/>
      <c r="UFZ305" s="22"/>
      <c r="UGA305" s="22"/>
      <c r="UGB305" s="22"/>
      <c r="UGC305" s="22"/>
      <c r="UGD305" s="22"/>
      <c r="UGE305" s="22"/>
      <c r="UGF305" s="22"/>
      <c r="UGG305" s="22"/>
      <c r="UGH305" s="22"/>
      <c r="UGI305" s="22"/>
      <c r="UGJ305" s="22"/>
      <c r="UGK305" s="22"/>
      <c r="UGL305" s="22"/>
      <c r="UGM305" s="22"/>
      <c r="UGN305" s="22"/>
      <c r="UGO305" s="22"/>
      <c r="UGP305" s="22"/>
      <c r="UGQ305" s="22"/>
      <c r="UGR305" s="22"/>
      <c r="UGS305" s="22"/>
      <c r="UGT305" s="22"/>
      <c r="UGU305" s="22"/>
      <c r="UGV305" s="22"/>
      <c r="UGW305" s="22"/>
      <c r="UGX305" s="22"/>
      <c r="UGY305" s="22"/>
      <c r="UGZ305" s="22"/>
      <c r="UHA305" s="22"/>
      <c r="UHB305" s="22"/>
      <c r="UHC305" s="22"/>
      <c r="UHD305" s="22"/>
      <c r="UHE305" s="22"/>
      <c r="UHF305" s="22"/>
      <c r="UHG305" s="22"/>
      <c r="UHH305" s="22"/>
      <c r="UHI305" s="22"/>
      <c r="UHJ305" s="22"/>
      <c r="UHK305" s="22"/>
      <c r="UHL305" s="22"/>
      <c r="UHM305" s="22"/>
      <c r="UHN305" s="22"/>
      <c r="UHO305" s="22"/>
      <c r="UHP305" s="22"/>
      <c r="UHQ305" s="22"/>
      <c r="UHR305" s="22"/>
      <c r="UHS305" s="22"/>
      <c r="UHT305" s="22"/>
      <c r="UHU305" s="22"/>
      <c r="UHV305" s="22"/>
      <c r="UHW305" s="22"/>
      <c r="UHX305" s="22"/>
      <c r="UHY305" s="22"/>
      <c r="UHZ305" s="22"/>
      <c r="UIA305" s="22"/>
      <c r="UIB305" s="22"/>
      <c r="UIC305" s="22"/>
      <c r="UID305" s="22"/>
      <c r="UIE305" s="22"/>
      <c r="UIF305" s="22"/>
      <c r="UIG305" s="22"/>
      <c r="UIH305" s="22"/>
      <c r="UII305" s="22"/>
      <c r="UIJ305" s="22"/>
      <c r="UIK305" s="22"/>
      <c r="UIL305" s="22"/>
      <c r="UIM305" s="22"/>
      <c r="UIN305" s="22"/>
      <c r="UIO305" s="22"/>
      <c r="UIP305" s="22"/>
      <c r="UIQ305" s="22"/>
      <c r="UIR305" s="22"/>
      <c r="UIS305" s="22"/>
      <c r="UIT305" s="22"/>
      <c r="UIU305" s="22"/>
      <c r="UIV305" s="22"/>
      <c r="UIW305" s="22"/>
      <c r="UIX305" s="22"/>
      <c r="UIY305" s="22"/>
      <c r="UIZ305" s="22"/>
      <c r="UJA305" s="22"/>
      <c r="UJB305" s="22"/>
      <c r="UJC305" s="22"/>
      <c r="UJD305" s="22"/>
      <c r="UJE305" s="22"/>
      <c r="UJF305" s="22"/>
      <c r="UJG305" s="22"/>
      <c r="UJH305" s="22"/>
      <c r="UJI305" s="22"/>
      <c r="UJJ305" s="22"/>
      <c r="UJK305" s="22"/>
      <c r="UJL305" s="22"/>
      <c r="UJM305" s="22"/>
      <c r="UJN305" s="22"/>
      <c r="UJO305" s="22"/>
      <c r="UJP305" s="22"/>
      <c r="UJQ305" s="22"/>
      <c r="UJR305" s="22"/>
      <c r="UJS305" s="22"/>
      <c r="UJT305" s="22"/>
      <c r="UJU305" s="22"/>
      <c r="UJV305" s="22"/>
      <c r="UJW305" s="22"/>
      <c r="UJX305" s="22"/>
      <c r="UJY305" s="22"/>
      <c r="UJZ305" s="22"/>
      <c r="UKA305" s="22"/>
      <c r="UKB305" s="22"/>
      <c r="UKC305" s="22"/>
      <c r="UKD305" s="22"/>
      <c r="UKE305" s="22"/>
      <c r="UKF305" s="22"/>
      <c r="UKG305" s="22"/>
      <c r="UKH305" s="22"/>
      <c r="UKI305" s="22"/>
      <c r="UKJ305" s="22"/>
      <c r="UKK305" s="22"/>
      <c r="UKL305" s="22"/>
      <c r="UKM305" s="22"/>
      <c r="UKN305" s="22"/>
      <c r="UKO305" s="22"/>
      <c r="UKP305" s="22"/>
      <c r="UKQ305" s="22"/>
      <c r="UKR305" s="22"/>
      <c r="UKS305" s="22"/>
      <c r="UKT305" s="22"/>
      <c r="UKU305" s="22"/>
      <c r="UKV305" s="22"/>
      <c r="UKW305" s="22"/>
      <c r="UKX305" s="22"/>
      <c r="UKY305" s="22"/>
      <c r="UKZ305" s="22"/>
      <c r="ULA305" s="22"/>
      <c r="ULB305" s="22"/>
      <c r="ULC305" s="22"/>
      <c r="ULD305" s="22"/>
      <c r="ULE305" s="22"/>
      <c r="ULF305" s="22"/>
      <c r="ULG305" s="22"/>
      <c r="ULH305" s="22"/>
      <c r="ULI305" s="22"/>
      <c r="ULJ305" s="22"/>
      <c r="ULK305" s="22"/>
      <c r="ULL305" s="22"/>
      <c r="ULM305" s="22"/>
      <c r="ULN305" s="22"/>
      <c r="ULO305" s="22"/>
      <c r="ULP305" s="22"/>
      <c r="ULQ305" s="22"/>
      <c r="ULR305" s="22"/>
      <c r="ULS305" s="22"/>
      <c r="ULT305" s="22"/>
      <c r="ULU305" s="22"/>
      <c r="ULV305" s="22"/>
      <c r="ULW305" s="22"/>
      <c r="ULX305" s="22"/>
      <c r="ULY305" s="22"/>
      <c r="ULZ305" s="22"/>
      <c r="UMA305" s="22"/>
      <c r="UMB305" s="22"/>
      <c r="UMC305" s="22"/>
      <c r="UMD305" s="22"/>
      <c r="UME305" s="22"/>
      <c r="UMF305" s="22"/>
      <c r="UMG305" s="22"/>
      <c r="UMH305" s="22"/>
      <c r="UMI305" s="22"/>
      <c r="UMJ305" s="22"/>
      <c r="UMK305" s="22"/>
      <c r="UML305" s="22"/>
      <c r="UMM305" s="22"/>
      <c r="UMN305" s="22"/>
      <c r="UMO305" s="22"/>
      <c r="UMP305" s="22"/>
      <c r="UMQ305" s="22"/>
      <c r="UMR305" s="22"/>
      <c r="UMS305" s="22"/>
      <c r="UMT305" s="22"/>
      <c r="UMU305" s="22"/>
      <c r="UMV305" s="22"/>
      <c r="UMW305" s="22"/>
      <c r="UMX305" s="22"/>
      <c r="UMY305" s="22"/>
      <c r="UMZ305" s="22"/>
      <c r="UNA305" s="22"/>
      <c r="UNB305" s="22"/>
      <c r="UNC305" s="22"/>
      <c r="UND305" s="22"/>
      <c r="UNE305" s="22"/>
      <c r="UNF305" s="22"/>
      <c r="UNG305" s="22"/>
      <c r="UNH305" s="22"/>
      <c r="UNI305" s="22"/>
      <c r="UNJ305" s="22"/>
      <c r="UNK305" s="22"/>
      <c r="UNL305" s="22"/>
      <c r="UNM305" s="22"/>
      <c r="UNN305" s="22"/>
      <c r="UNO305" s="22"/>
      <c r="UNP305" s="22"/>
      <c r="UNQ305" s="22"/>
      <c r="UNR305" s="22"/>
      <c r="UNS305" s="22"/>
      <c r="UNT305" s="22"/>
      <c r="UNU305" s="22"/>
      <c r="UNV305" s="22"/>
      <c r="UNW305" s="22"/>
      <c r="UNX305" s="22"/>
      <c r="UNY305" s="22"/>
      <c r="UNZ305" s="22"/>
      <c r="UOA305" s="22"/>
      <c r="UOB305" s="22"/>
      <c r="UOC305" s="22"/>
      <c r="UOD305" s="22"/>
      <c r="UOE305" s="22"/>
      <c r="UOF305" s="22"/>
      <c r="UOG305" s="22"/>
      <c r="UOH305" s="22"/>
      <c r="UOI305" s="22"/>
      <c r="UOJ305" s="22"/>
      <c r="UOK305" s="22"/>
      <c r="UOL305" s="22"/>
      <c r="UOM305" s="22"/>
      <c r="UON305" s="22"/>
      <c r="UOO305" s="22"/>
      <c r="UOP305" s="22"/>
      <c r="UOQ305" s="22"/>
      <c r="UOR305" s="22"/>
      <c r="UOS305" s="22"/>
      <c r="UOT305" s="22"/>
      <c r="UOU305" s="22"/>
      <c r="UOV305" s="22"/>
      <c r="UOW305" s="22"/>
      <c r="UOX305" s="22"/>
      <c r="UOY305" s="22"/>
      <c r="UOZ305" s="22"/>
      <c r="UPA305" s="22"/>
      <c r="UPB305" s="22"/>
      <c r="UPC305" s="22"/>
      <c r="UPD305" s="22"/>
      <c r="UPE305" s="22"/>
      <c r="UPF305" s="22"/>
      <c r="UPG305" s="22"/>
      <c r="UPH305" s="22"/>
      <c r="UPI305" s="22"/>
      <c r="UPJ305" s="22"/>
      <c r="UPK305" s="22"/>
      <c r="UPL305" s="22"/>
      <c r="UPM305" s="22"/>
      <c r="UPN305" s="22"/>
      <c r="UPO305" s="22"/>
      <c r="UPP305" s="22"/>
      <c r="UPQ305" s="22"/>
      <c r="UPR305" s="22"/>
      <c r="UPS305" s="22"/>
      <c r="UPT305" s="22"/>
      <c r="UPU305" s="22"/>
      <c r="UPV305" s="22"/>
      <c r="UPW305" s="22"/>
      <c r="UPX305" s="22"/>
      <c r="UPY305" s="22"/>
      <c r="UPZ305" s="22"/>
      <c r="UQA305" s="22"/>
      <c r="UQB305" s="22"/>
      <c r="UQC305" s="22"/>
      <c r="UQD305" s="22"/>
      <c r="UQE305" s="22"/>
      <c r="UQF305" s="22"/>
      <c r="UQG305" s="22"/>
      <c r="UQH305" s="22"/>
      <c r="UQI305" s="22"/>
      <c r="UQJ305" s="22"/>
      <c r="UQK305" s="22"/>
      <c r="UQL305" s="22"/>
      <c r="UQM305" s="22"/>
      <c r="UQN305" s="22"/>
      <c r="UQO305" s="22"/>
      <c r="UQP305" s="22"/>
      <c r="UQQ305" s="22"/>
      <c r="UQR305" s="22"/>
      <c r="UQS305" s="22"/>
      <c r="UQT305" s="22"/>
      <c r="UQU305" s="22"/>
      <c r="UQV305" s="22"/>
      <c r="UQW305" s="22"/>
      <c r="UQX305" s="22"/>
      <c r="UQY305" s="22"/>
      <c r="UQZ305" s="22"/>
      <c r="URA305" s="22"/>
      <c r="URB305" s="22"/>
      <c r="URC305" s="22"/>
      <c r="URD305" s="22"/>
      <c r="URE305" s="22"/>
      <c r="URF305" s="22"/>
      <c r="URG305" s="22"/>
      <c r="URH305" s="22"/>
      <c r="URI305" s="22"/>
      <c r="URJ305" s="22"/>
      <c r="URK305" s="22"/>
      <c r="URL305" s="22"/>
      <c r="URM305" s="22"/>
      <c r="URN305" s="22"/>
      <c r="URO305" s="22"/>
      <c r="URP305" s="22"/>
      <c r="URQ305" s="22"/>
      <c r="URR305" s="22"/>
      <c r="URS305" s="22"/>
      <c r="URT305" s="22"/>
      <c r="URU305" s="22"/>
      <c r="URV305" s="22"/>
      <c r="URW305" s="22"/>
      <c r="URX305" s="22"/>
      <c r="URY305" s="22"/>
      <c r="URZ305" s="22"/>
      <c r="USA305" s="22"/>
      <c r="USB305" s="22"/>
      <c r="USC305" s="22"/>
      <c r="USD305" s="22"/>
      <c r="USE305" s="22"/>
      <c r="USF305" s="22"/>
      <c r="USG305" s="22"/>
      <c r="USH305" s="22"/>
      <c r="USI305" s="22"/>
      <c r="USJ305" s="22"/>
      <c r="USK305" s="22"/>
      <c r="USL305" s="22"/>
      <c r="USM305" s="22"/>
      <c r="USN305" s="22"/>
      <c r="USO305" s="22"/>
      <c r="USP305" s="22"/>
      <c r="USQ305" s="22"/>
      <c r="USR305" s="22"/>
      <c r="USS305" s="22"/>
      <c r="UST305" s="22"/>
      <c r="USU305" s="22"/>
      <c r="USV305" s="22"/>
      <c r="USW305" s="22"/>
      <c r="USX305" s="22"/>
      <c r="USY305" s="22"/>
      <c r="USZ305" s="22"/>
      <c r="UTA305" s="22"/>
      <c r="UTB305" s="22"/>
      <c r="UTC305" s="22"/>
      <c r="UTD305" s="22"/>
      <c r="UTE305" s="22"/>
      <c r="UTF305" s="22"/>
      <c r="UTG305" s="22"/>
      <c r="UTH305" s="22"/>
      <c r="UTI305" s="22"/>
      <c r="UTJ305" s="22"/>
      <c r="UTK305" s="22"/>
      <c r="UTL305" s="22"/>
      <c r="UTM305" s="22"/>
      <c r="UTN305" s="22"/>
      <c r="UTO305" s="22"/>
      <c r="UTP305" s="22"/>
      <c r="UTQ305" s="22"/>
      <c r="UTR305" s="22"/>
      <c r="UTS305" s="22"/>
      <c r="UTT305" s="22"/>
      <c r="UTU305" s="22"/>
      <c r="UTV305" s="22"/>
      <c r="UTW305" s="22"/>
      <c r="UTX305" s="22"/>
      <c r="UTY305" s="22"/>
      <c r="UTZ305" s="22"/>
      <c r="UUA305" s="22"/>
      <c r="UUB305" s="22"/>
      <c r="UUC305" s="22"/>
      <c r="UUD305" s="22"/>
      <c r="UUE305" s="22"/>
      <c r="UUF305" s="22"/>
      <c r="UUG305" s="22"/>
      <c r="UUH305" s="22"/>
      <c r="UUI305" s="22"/>
      <c r="UUJ305" s="22"/>
      <c r="UUK305" s="22"/>
      <c r="UUL305" s="22"/>
      <c r="UUM305" s="22"/>
      <c r="UUN305" s="22"/>
      <c r="UUO305" s="22"/>
      <c r="UUP305" s="22"/>
      <c r="UUQ305" s="22"/>
      <c r="UUR305" s="22"/>
      <c r="UUS305" s="22"/>
      <c r="UUT305" s="22"/>
      <c r="UUU305" s="22"/>
      <c r="UUV305" s="22"/>
      <c r="UUW305" s="22"/>
      <c r="UUX305" s="22"/>
      <c r="UUY305" s="22"/>
      <c r="UUZ305" s="22"/>
      <c r="UVA305" s="22"/>
      <c r="UVB305" s="22"/>
      <c r="UVC305" s="22"/>
      <c r="UVD305" s="22"/>
      <c r="UVE305" s="22"/>
      <c r="UVF305" s="22"/>
      <c r="UVG305" s="22"/>
      <c r="UVH305" s="22"/>
      <c r="UVI305" s="22"/>
      <c r="UVJ305" s="22"/>
      <c r="UVK305" s="22"/>
      <c r="UVL305" s="22"/>
      <c r="UVM305" s="22"/>
      <c r="UVN305" s="22"/>
      <c r="UVO305" s="22"/>
      <c r="UVP305" s="22"/>
      <c r="UVQ305" s="22"/>
      <c r="UVR305" s="22"/>
      <c r="UVS305" s="22"/>
      <c r="UVT305" s="22"/>
      <c r="UVU305" s="22"/>
      <c r="UVV305" s="22"/>
      <c r="UVW305" s="22"/>
      <c r="UVX305" s="22"/>
      <c r="UVY305" s="22"/>
      <c r="UVZ305" s="22"/>
      <c r="UWA305" s="22"/>
      <c r="UWB305" s="22"/>
      <c r="UWC305" s="22"/>
      <c r="UWD305" s="22"/>
      <c r="UWE305" s="22"/>
      <c r="UWF305" s="22"/>
      <c r="UWG305" s="22"/>
      <c r="UWH305" s="22"/>
      <c r="UWI305" s="22"/>
      <c r="UWJ305" s="22"/>
      <c r="UWK305" s="22"/>
      <c r="UWL305" s="22"/>
      <c r="UWM305" s="22"/>
      <c r="UWN305" s="22"/>
      <c r="UWO305" s="22"/>
      <c r="UWP305" s="22"/>
      <c r="UWQ305" s="22"/>
      <c r="UWR305" s="22"/>
      <c r="UWS305" s="22"/>
      <c r="UWT305" s="22"/>
      <c r="UWU305" s="22"/>
      <c r="UWV305" s="22"/>
      <c r="UWW305" s="22"/>
      <c r="UWX305" s="22"/>
      <c r="UWY305" s="22"/>
      <c r="UWZ305" s="22"/>
      <c r="UXA305" s="22"/>
      <c r="UXB305" s="22"/>
      <c r="UXC305" s="22"/>
      <c r="UXD305" s="22"/>
      <c r="UXE305" s="22"/>
      <c r="UXF305" s="22"/>
      <c r="UXG305" s="22"/>
      <c r="UXH305" s="22"/>
      <c r="UXI305" s="22"/>
      <c r="UXJ305" s="22"/>
      <c r="UXK305" s="22"/>
      <c r="UXL305" s="22"/>
      <c r="UXM305" s="22"/>
      <c r="UXN305" s="22"/>
      <c r="UXO305" s="22"/>
      <c r="UXP305" s="22"/>
      <c r="UXQ305" s="22"/>
      <c r="UXR305" s="22"/>
      <c r="UXS305" s="22"/>
      <c r="UXT305" s="22"/>
      <c r="UXU305" s="22"/>
      <c r="UXV305" s="22"/>
      <c r="UXW305" s="22"/>
      <c r="UXX305" s="22"/>
      <c r="UXY305" s="22"/>
      <c r="UXZ305" s="22"/>
      <c r="UYA305" s="22"/>
      <c r="UYB305" s="22"/>
      <c r="UYC305" s="22"/>
      <c r="UYD305" s="22"/>
      <c r="UYE305" s="22"/>
      <c r="UYF305" s="22"/>
      <c r="UYG305" s="22"/>
      <c r="UYH305" s="22"/>
      <c r="UYI305" s="22"/>
      <c r="UYJ305" s="22"/>
      <c r="UYK305" s="22"/>
      <c r="UYL305" s="22"/>
      <c r="UYM305" s="22"/>
      <c r="UYN305" s="22"/>
      <c r="UYO305" s="22"/>
      <c r="UYP305" s="22"/>
      <c r="UYQ305" s="22"/>
      <c r="UYR305" s="22"/>
      <c r="UYS305" s="22"/>
      <c r="UYT305" s="22"/>
      <c r="UYU305" s="22"/>
      <c r="UYV305" s="22"/>
      <c r="UYW305" s="22"/>
      <c r="UYX305" s="22"/>
      <c r="UYY305" s="22"/>
      <c r="UYZ305" s="22"/>
      <c r="UZA305" s="22"/>
      <c r="UZB305" s="22"/>
      <c r="UZC305" s="22"/>
      <c r="UZD305" s="22"/>
      <c r="UZE305" s="22"/>
      <c r="UZF305" s="22"/>
      <c r="UZG305" s="22"/>
      <c r="UZH305" s="22"/>
      <c r="UZI305" s="22"/>
      <c r="UZJ305" s="22"/>
      <c r="UZK305" s="22"/>
      <c r="UZL305" s="22"/>
      <c r="UZM305" s="22"/>
      <c r="UZN305" s="22"/>
      <c r="UZO305" s="22"/>
      <c r="UZP305" s="22"/>
      <c r="UZQ305" s="22"/>
      <c r="UZR305" s="22"/>
      <c r="UZS305" s="22"/>
      <c r="UZT305" s="22"/>
      <c r="UZU305" s="22"/>
      <c r="UZV305" s="22"/>
      <c r="UZW305" s="22"/>
      <c r="UZX305" s="22"/>
      <c r="UZY305" s="22"/>
      <c r="UZZ305" s="22"/>
      <c r="VAA305" s="22"/>
      <c r="VAB305" s="22"/>
      <c r="VAC305" s="22"/>
      <c r="VAD305" s="22"/>
      <c r="VAE305" s="22"/>
      <c r="VAF305" s="22"/>
      <c r="VAG305" s="22"/>
      <c r="VAH305" s="22"/>
      <c r="VAI305" s="22"/>
      <c r="VAJ305" s="22"/>
      <c r="VAK305" s="22"/>
      <c r="VAL305" s="22"/>
      <c r="VAM305" s="22"/>
      <c r="VAN305" s="22"/>
      <c r="VAO305" s="22"/>
      <c r="VAP305" s="22"/>
      <c r="VAQ305" s="22"/>
      <c r="VAR305" s="22"/>
      <c r="VAS305" s="22"/>
      <c r="VAT305" s="22"/>
      <c r="VAU305" s="22"/>
      <c r="VAV305" s="22"/>
      <c r="VAW305" s="22"/>
      <c r="VAX305" s="22"/>
      <c r="VAY305" s="22"/>
      <c r="VAZ305" s="22"/>
      <c r="VBA305" s="22"/>
      <c r="VBB305" s="22"/>
      <c r="VBC305" s="22"/>
      <c r="VBD305" s="22"/>
      <c r="VBE305" s="22"/>
      <c r="VBF305" s="22"/>
      <c r="VBG305" s="22"/>
      <c r="VBH305" s="22"/>
      <c r="VBI305" s="22"/>
      <c r="VBJ305" s="22"/>
      <c r="VBK305" s="22"/>
      <c r="VBL305" s="22"/>
      <c r="VBM305" s="22"/>
      <c r="VBN305" s="22"/>
      <c r="VBO305" s="22"/>
      <c r="VBP305" s="22"/>
      <c r="VBQ305" s="22"/>
      <c r="VBR305" s="22"/>
      <c r="VBS305" s="22"/>
      <c r="VBT305" s="22"/>
      <c r="VBU305" s="22"/>
      <c r="VBV305" s="22"/>
      <c r="VBW305" s="22"/>
      <c r="VBX305" s="22"/>
      <c r="VBY305" s="22"/>
      <c r="VBZ305" s="22"/>
      <c r="VCA305" s="22"/>
      <c r="VCB305" s="22"/>
      <c r="VCC305" s="22"/>
      <c r="VCD305" s="22"/>
      <c r="VCE305" s="22"/>
      <c r="VCF305" s="22"/>
      <c r="VCG305" s="22"/>
      <c r="VCH305" s="22"/>
      <c r="VCI305" s="22"/>
      <c r="VCJ305" s="22"/>
      <c r="VCK305" s="22"/>
      <c r="VCL305" s="22"/>
      <c r="VCM305" s="22"/>
      <c r="VCN305" s="22"/>
      <c r="VCO305" s="22"/>
      <c r="VCP305" s="22"/>
      <c r="VCQ305" s="22"/>
      <c r="VCR305" s="22"/>
      <c r="VCS305" s="22"/>
      <c r="VCT305" s="22"/>
      <c r="VCU305" s="22"/>
      <c r="VCV305" s="22"/>
      <c r="VCW305" s="22"/>
      <c r="VCX305" s="22"/>
      <c r="VCY305" s="22"/>
      <c r="VCZ305" s="22"/>
      <c r="VDA305" s="22"/>
      <c r="VDB305" s="22"/>
      <c r="VDC305" s="22"/>
      <c r="VDD305" s="22"/>
      <c r="VDE305" s="22"/>
      <c r="VDF305" s="22"/>
      <c r="VDG305" s="22"/>
      <c r="VDH305" s="22"/>
      <c r="VDI305" s="22"/>
      <c r="VDJ305" s="22"/>
      <c r="VDK305" s="22"/>
      <c r="VDL305" s="22"/>
      <c r="VDM305" s="22"/>
      <c r="VDN305" s="22"/>
      <c r="VDO305" s="22"/>
      <c r="VDP305" s="22"/>
      <c r="VDQ305" s="22"/>
      <c r="VDR305" s="22"/>
      <c r="VDS305" s="22"/>
      <c r="VDT305" s="22"/>
      <c r="VDU305" s="22"/>
      <c r="VDV305" s="22"/>
      <c r="VDW305" s="22"/>
      <c r="VDX305" s="22"/>
      <c r="VDY305" s="22"/>
      <c r="VDZ305" s="22"/>
      <c r="VEA305" s="22"/>
      <c r="VEB305" s="22"/>
      <c r="VEC305" s="22"/>
      <c r="VED305" s="22"/>
      <c r="VEE305" s="22"/>
      <c r="VEF305" s="22"/>
      <c r="VEG305" s="22"/>
      <c r="VEH305" s="22"/>
      <c r="VEI305" s="22"/>
      <c r="VEJ305" s="22"/>
      <c r="VEK305" s="22"/>
      <c r="VEL305" s="22"/>
      <c r="VEM305" s="22"/>
      <c r="VEN305" s="22"/>
      <c r="VEO305" s="22"/>
      <c r="VEP305" s="22"/>
      <c r="VEQ305" s="22"/>
      <c r="VER305" s="22"/>
      <c r="VES305" s="22"/>
      <c r="VET305" s="22"/>
      <c r="VEU305" s="22"/>
      <c r="VEV305" s="22"/>
      <c r="VEW305" s="22"/>
      <c r="VEX305" s="22"/>
      <c r="VEY305" s="22"/>
      <c r="VEZ305" s="22"/>
      <c r="VFA305" s="22"/>
      <c r="VFB305" s="22"/>
      <c r="VFC305" s="22"/>
      <c r="VFD305" s="22"/>
      <c r="VFE305" s="22"/>
      <c r="VFF305" s="22"/>
      <c r="VFG305" s="22"/>
      <c r="VFH305" s="22"/>
      <c r="VFI305" s="22"/>
      <c r="VFJ305" s="22"/>
      <c r="VFK305" s="22"/>
      <c r="VFL305" s="22"/>
      <c r="VFM305" s="22"/>
      <c r="VFN305" s="22"/>
      <c r="VFO305" s="22"/>
      <c r="VFP305" s="22"/>
      <c r="VFQ305" s="22"/>
      <c r="VFR305" s="22"/>
      <c r="VFS305" s="22"/>
      <c r="VFT305" s="22"/>
      <c r="VFU305" s="22"/>
      <c r="VFV305" s="22"/>
      <c r="VFW305" s="22"/>
      <c r="VFX305" s="22"/>
      <c r="VFY305" s="22"/>
      <c r="VFZ305" s="22"/>
      <c r="VGA305" s="22"/>
      <c r="VGB305" s="22"/>
      <c r="VGC305" s="22"/>
      <c r="VGD305" s="22"/>
      <c r="VGE305" s="22"/>
      <c r="VGF305" s="22"/>
      <c r="VGG305" s="22"/>
      <c r="VGH305" s="22"/>
      <c r="VGI305" s="22"/>
      <c r="VGJ305" s="22"/>
      <c r="VGK305" s="22"/>
      <c r="VGL305" s="22"/>
      <c r="VGM305" s="22"/>
      <c r="VGN305" s="22"/>
      <c r="VGO305" s="22"/>
      <c r="VGP305" s="22"/>
      <c r="VGQ305" s="22"/>
      <c r="VGR305" s="22"/>
      <c r="VGS305" s="22"/>
      <c r="VGT305" s="22"/>
      <c r="VGU305" s="22"/>
      <c r="VGV305" s="22"/>
      <c r="VGW305" s="22"/>
      <c r="VGX305" s="22"/>
      <c r="VGY305" s="22"/>
      <c r="VGZ305" s="22"/>
      <c r="VHA305" s="22"/>
      <c r="VHB305" s="22"/>
      <c r="VHC305" s="22"/>
      <c r="VHD305" s="22"/>
      <c r="VHE305" s="22"/>
      <c r="VHF305" s="22"/>
      <c r="VHG305" s="22"/>
      <c r="VHH305" s="22"/>
      <c r="VHI305" s="22"/>
      <c r="VHJ305" s="22"/>
      <c r="VHK305" s="22"/>
      <c r="VHL305" s="22"/>
      <c r="VHM305" s="22"/>
      <c r="VHN305" s="22"/>
      <c r="VHO305" s="22"/>
      <c r="VHP305" s="22"/>
      <c r="VHQ305" s="22"/>
      <c r="VHR305" s="22"/>
      <c r="VHS305" s="22"/>
      <c r="VHT305" s="22"/>
      <c r="VHU305" s="22"/>
      <c r="VHV305" s="22"/>
      <c r="VHW305" s="22"/>
      <c r="VHX305" s="22"/>
      <c r="VHY305" s="22"/>
      <c r="VHZ305" s="22"/>
      <c r="VIA305" s="22"/>
      <c r="VIB305" s="22"/>
      <c r="VIC305" s="22"/>
      <c r="VID305" s="22"/>
      <c r="VIE305" s="22"/>
      <c r="VIF305" s="22"/>
      <c r="VIG305" s="22"/>
      <c r="VIH305" s="22"/>
      <c r="VII305" s="22"/>
      <c r="VIJ305" s="22"/>
      <c r="VIK305" s="22"/>
      <c r="VIL305" s="22"/>
      <c r="VIM305" s="22"/>
      <c r="VIN305" s="22"/>
      <c r="VIO305" s="22"/>
      <c r="VIP305" s="22"/>
      <c r="VIQ305" s="22"/>
      <c r="VIR305" s="22"/>
      <c r="VIS305" s="22"/>
      <c r="VIT305" s="22"/>
      <c r="VIU305" s="22"/>
      <c r="VIV305" s="22"/>
      <c r="VIW305" s="22"/>
      <c r="VIX305" s="22"/>
      <c r="VIY305" s="22"/>
      <c r="VIZ305" s="22"/>
      <c r="VJA305" s="22"/>
      <c r="VJB305" s="22"/>
      <c r="VJC305" s="22"/>
      <c r="VJD305" s="22"/>
      <c r="VJE305" s="22"/>
      <c r="VJF305" s="22"/>
      <c r="VJG305" s="22"/>
      <c r="VJH305" s="22"/>
      <c r="VJI305" s="22"/>
      <c r="VJJ305" s="22"/>
      <c r="VJK305" s="22"/>
      <c r="VJL305" s="22"/>
      <c r="VJM305" s="22"/>
      <c r="VJN305" s="22"/>
      <c r="VJO305" s="22"/>
      <c r="VJP305" s="22"/>
      <c r="VJQ305" s="22"/>
      <c r="VJR305" s="22"/>
      <c r="VJS305" s="22"/>
      <c r="VJT305" s="22"/>
      <c r="VJU305" s="22"/>
      <c r="VJV305" s="22"/>
      <c r="VJW305" s="22"/>
      <c r="VJX305" s="22"/>
      <c r="VJY305" s="22"/>
      <c r="VJZ305" s="22"/>
      <c r="VKA305" s="22"/>
      <c r="VKB305" s="22"/>
      <c r="VKC305" s="22"/>
      <c r="VKD305" s="22"/>
      <c r="VKE305" s="22"/>
      <c r="VKF305" s="22"/>
      <c r="VKG305" s="22"/>
      <c r="VKH305" s="22"/>
      <c r="VKI305" s="22"/>
      <c r="VKJ305" s="22"/>
      <c r="VKK305" s="22"/>
      <c r="VKL305" s="22"/>
      <c r="VKM305" s="22"/>
      <c r="VKN305" s="22"/>
      <c r="VKO305" s="22"/>
      <c r="VKP305" s="22"/>
      <c r="VKQ305" s="22"/>
      <c r="VKR305" s="22"/>
      <c r="VKS305" s="22"/>
      <c r="VKT305" s="22"/>
      <c r="VKU305" s="22"/>
      <c r="VKV305" s="22"/>
      <c r="VKW305" s="22"/>
      <c r="VKX305" s="22"/>
      <c r="VKY305" s="22"/>
      <c r="VKZ305" s="22"/>
      <c r="VLA305" s="22"/>
      <c r="VLB305" s="22"/>
      <c r="VLC305" s="22"/>
      <c r="VLD305" s="22"/>
      <c r="VLE305" s="22"/>
      <c r="VLF305" s="22"/>
      <c r="VLG305" s="22"/>
      <c r="VLH305" s="22"/>
      <c r="VLI305" s="22"/>
      <c r="VLJ305" s="22"/>
      <c r="VLK305" s="22"/>
      <c r="VLL305" s="22"/>
      <c r="VLM305" s="22"/>
      <c r="VLN305" s="22"/>
      <c r="VLO305" s="22"/>
      <c r="VLP305" s="22"/>
      <c r="VLQ305" s="22"/>
      <c r="VLR305" s="22"/>
      <c r="VLS305" s="22"/>
      <c r="VLT305" s="22"/>
      <c r="VLU305" s="22"/>
      <c r="VLV305" s="22"/>
      <c r="VLW305" s="22"/>
      <c r="VLX305" s="22"/>
      <c r="VLY305" s="22"/>
      <c r="VLZ305" s="22"/>
      <c r="VMA305" s="22"/>
      <c r="VMB305" s="22"/>
      <c r="VMC305" s="22"/>
      <c r="VMD305" s="22"/>
      <c r="VME305" s="22"/>
      <c r="VMF305" s="22"/>
      <c r="VMG305" s="22"/>
      <c r="VMH305" s="22"/>
      <c r="VMI305" s="22"/>
      <c r="VMJ305" s="22"/>
      <c r="VMK305" s="22"/>
      <c r="VML305" s="22"/>
      <c r="VMM305" s="22"/>
      <c r="VMN305" s="22"/>
      <c r="VMO305" s="22"/>
      <c r="VMP305" s="22"/>
      <c r="VMQ305" s="22"/>
      <c r="VMR305" s="22"/>
      <c r="VMS305" s="22"/>
      <c r="VMT305" s="22"/>
      <c r="VMU305" s="22"/>
      <c r="VMV305" s="22"/>
      <c r="VMW305" s="22"/>
      <c r="VMX305" s="22"/>
      <c r="VMY305" s="22"/>
      <c r="VMZ305" s="22"/>
      <c r="VNA305" s="22"/>
      <c r="VNB305" s="22"/>
      <c r="VNC305" s="22"/>
      <c r="VND305" s="22"/>
      <c r="VNE305" s="22"/>
      <c r="VNF305" s="22"/>
      <c r="VNG305" s="22"/>
      <c r="VNH305" s="22"/>
      <c r="VNI305" s="22"/>
      <c r="VNJ305" s="22"/>
      <c r="VNK305" s="22"/>
      <c r="VNL305" s="22"/>
      <c r="VNM305" s="22"/>
      <c r="VNN305" s="22"/>
      <c r="VNO305" s="22"/>
      <c r="VNP305" s="22"/>
      <c r="VNQ305" s="22"/>
      <c r="VNR305" s="22"/>
      <c r="VNS305" s="22"/>
      <c r="VNT305" s="22"/>
      <c r="VNU305" s="22"/>
      <c r="VNV305" s="22"/>
      <c r="VNW305" s="22"/>
      <c r="VNX305" s="22"/>
      <c r="VNY305" s="22"/>
      <c r="VNZ305" s="22"/>
      <c r="VOA305" s="22"/>
      <c r="VOB305" s="22"/>
      <c r="VOC305" s="22"/>
      <c r="VOD305" s="22"/>
      <c r="VOE305" s="22"/>
      <c r="VOF305" s="22"/>
      <c r="VOG305" s="22"/>
      <c r="VOH305" s="22"/>
      <c r="VOI305" s="22"/>
      <c r="VOJ305" s="22"/>
      <c r="VOK305" s="22"/>
      <c r="VOL305" s="22"/>
      <c r="VOM305" s="22"/>
      <c r="VON305" s="22"/>
      <c r="VOO305" s="22"/>
      <c r="VOP305" s="22"/>
      <c r="VOQ305" s="22"/>
      <c r="VOR305" s="22"/>
      <c r="VOS305" s="22"/>
      <c r="VOT305" s="22"/>
      <c r="VOU305" s="22"/>
      <c r="VOV305" s="22"/>
      <c r="VOW305" s="22"/>
      <c r="VOX305" s="22"/>
      <c r="VOY305" s="22"/>
      <c r="VOZ305" s="22"/>
      <c r="VPA305" s="22"/>
      <c r="VPB305" s="22"/>
      <c r="VPC305" s="22"/>
      <c r="VPD305" s="22"/>
      <c r="VPE305" s="22"/>
      <c r="VPF305" s="22"/>
      <c r="VPG305" s="22"/>
      <c r="VPH305" s="22"/>
      <c r="VPI305" s="22"/>
      <c r="VPJ305" s="22"/>
      <c r="VPK305" s="22"/>
      <c r="VPL305" s="22"/>
      <c r="VPM305" s="22"/>
      <c r="VPN305" s="22"/>
      <c r="VPO305" s="22"/>
      <c r="VPP305" s="22"/>
      <c r="VPQ305" s="22"/>
      <c r="VPR305" s="22"/>
      <c r="VPS305" s="22"/>
      <c r="VPT305" s="22"/>
      <c r="VPU305" s="22"/>
      <c r="VPV305" s="22"/>
      <c r="VPW305" s="22"/>
      <c r="VPX305" s="22"/>
      <c r="VPY305" s="22"/>
      <c r="VPZ305" s="22"/>
      <c r="VQA305" s="22"/>
      <c r="VQB305" s="22"/>
      <c r="VQC305" s="22"/>
      <c r="VQD305" s="22"/>
      <c r="VQE305" s="22"/>
      <c r="VQF305" s="22"/>
      <c r="VQG305" s="22"/>
      <c r="VQH305" s="22"/>
      <c r="VQI305" s="22"/>
      <c r="VQJ305" s="22"/>
      <c r="VQK305" s="22"/>
      <c r="VQL305" s="22"/>
      <c r="VQM305" s="22"/>
      <c r="VQN305" s="22"/>
      <c r="VQO305" s="22"/>
      <c r="VQP305" s="22"/>
      <c r="VQQ305" s="22"/>
      <c r="VQR305" s="22"/>
      <c r="VQS305" s="22"/>
      <c r="VQT305" s="22"/>
      <c r="VQU305" s="22"/>
      <c r="VQV305" s="22"/>
      <c r="VQW305" s="22"/>
      <c r="VQX305" s="22"/>
      <c r="VQY305" s="22"/>
      <c r="VQZ305" s="22"/>
      <c r="VRA305" s="22"/>
      <c r="VRB305" s="22"/>
      <c r="VRC305" s="22"/>
      <c r="VRD305" s="22"/>
      <c r="VRE305" s="22"/>
      <c r="VRF305" s="22"/>
      <c r="VRG305" s="22"/>
      <c r="VRH305" s="22"/>
      <c r="VRI305" s="22"/>
      <c r="VRJ305" s="22"/>
      <c r="VRK305" s="22"/>
      <c r="VRL305" s="22"/>
      <c r="VRM305" s="22"/>
      <c r="VRN305" s="22"/>
      <c r="VRO305" s="22"/>
      <c r="VRP305" s="22"/>
      <c r="VRQ305" s="22"/>
      <c r="VRR305" s="22"/>
      <c r="VRS305" s="22"/>
      <c r="VRT305" s="22"/>
      <c r="VRU305" s="22"/>
      <c r="VRV305" s="22"/>
      <c r="VRW305" s="22"/>
      <c r="VRX305" s="22"/>
      <c r="VRY305" s="22"/>
      <c r="VRZ305" s="22"/>
      <c r="VSA305" s="22"/>
      <c r="VSB305" s="22"/>
      <c r="VSC305" s="22"/>
      <c r="VSD305" s="22"/>
      <c r="VSE305" s="22"/>
      <c r="VSF305" s="22"/>
      <c r="VSG305" s="22"/>
      <c r="VSH305" s="22"/>
      <c r="VSI305" s="22"/>
      <c r="VSJ305" s="22"/>
      <c r="VSK305" s="22"/>
      <c r="VSL305" s="22"/>
      <c r="VSM305" s="22"/>
      <c r="VSN305" s="22"/>
      <c r="VSO305" s="22"/>
      <c r="VSP305" s="22"/>
      <c r="VSQ305" s="22"/>
      <c r="VSR305" s="22"/>
      <c r="VSS305" s="22"/>
      <c r="VST305" s="22"/>
      <c r="VSU305" s="22"/>
      <c r="VSV305" s="22"/>
      <c r="VSW305" s="22"/>
      <c r="VSX305" s="22"/>
      <c r="VSY305" s="22"/>
      <c r="VSZ305" s="22"/>
      <c r="VTA305" s="22"/>
      <c r="VTB305" s="22"/>
      <c r="VTC305" s="22"/>
      <c r="VTD305" s="22"/>
      <c r="VTE305" s="22"/>
      <c r="VTF305" s="22"/>
      <c r="VTG305" s="22"/>
      <c r="VTH305" s="22"/>
      <c r="VTI305" s="22"/>
      <c r="VTJ305" s="22"/>
      <c r="VTK305" s="22"/>
      <c r="VTL305" s="22"/>
      <c r="VTM305" s="22"/>
      <c r="VTN305" s="22"/>
      <c r="VTO305" s="22"/>
      <c r="VTP305" s="22"/>
      <c r="VTQ305" s="22"/>
      <c r="VTR305" s="22"/>
      <c r="VTS305" s="22"/>
      <c r="VTT305" s="22"/>
      <c r="VTU305" s="22"/>
      <c r="VTV305" s="22"/>
      <c r="VTW305" s="22"/>
      <c r="VTX305" s="22"/>
      <c r="VTY305" s="22"/>
      <c r="VTZ305" s="22"/>
      <c r="VUA305" s="22"/>
      <c r="VUB305" s="22"/>
      <c r="VUC305" s="22"/>
      <c r="VUD305" s="22"/>
      <c r="VUE305" s="22"/>
      <c r="VUF305" s="22"/>
      <c r="VUG305" s="22"/>
      <c r="VUH305" s="22"/>
      <c r="VUI305" s="22"/>
      <c r="VUJ305" s="22"/>
      <c r="VUK305" s="22"/>
      <c r="VUL305" s="22"/>
      <c r="VUM305" s="22"/>
      <c r="VUN305" s="22"/>
      <c r="VUO305" s="22"/>
      <c r="VUP305" s="22"/>
      <c r="VUQ305" s="22"/>
      <c r="VUR305" s="22"/>
      <c r="VUS305" s="22"/>
      <c r="VUT305" s="22"/>
      <c r="VUU305" s="22"/>
      <c r="VUV305" s="22"/>
      <c r="VUW305" s="22"/>
      <c r="VUX305" s="22"/>
      <c r="VUY305" s="22"/>
      <c r="VUZ305" s="22"/>
      <c r="VVA305" s="22"/>
      <c r="VVB305" s="22"/>
      <c r="VVC305" s="22"/>
      <c r="VVD305" s="22"/>
      <c r="VVE305" s="22"/>
      <c r="VVF305" s="22"/>
      <c r="VVG305" s="22"/>
      <c r="VVH305" s="22"/>
      <c r="VVI305" s="22"/>
      <c r="VVJ305" s="22"/>
      <c r="VVK305" s="22"/>
      <c r="VVL305" s="22"/>
      <c r="VVM305" s="22"/>
      <c r="VVN305" s="22"/>
      <c r="VVO305" s="22"/>
      <c r="VVP305" s="22"/>
      <c r="VVQ305" s="22"/>
      <c r="VVR305" s="22"/>
      <c r="VVS305" s="22"/>
      <c r="VVT305" s="22"/>
      <c r="VVU305" s="22"/>
      <c r="VVV305" s="22"/>
      <c r="VVW305" s="22"/>
      <c r="VVX305" s="22"/>
      <c r="VVY305" s="22"/>
      <c r="VVZ305" s="22"/>
      <c r="VWA305" s="22"/>
      <c r="VWB305" s="22"/>
      <c r="VWC305" s="22"/>
      <c r="VWD305" s="22"/>
      <c r="VWE305" s="22"/>
      <c r="VWF305" s="22"/>
      <c r="VWG305" s="22"/>
      <c r="VWH305" s="22"/>
      <c r="VWI305" s="22"/>
      <c r="VWJ305" s="22"/>
      <c r="VWK305" s="22"/>
      <c r="VWL305" s="22"/>
      <c r="VWM305" s="22"/>
      <c r="VWN305" s="22"/>
      <c r="VWO305" s="22"/>
      <c r="VWP305" s="22"/>
      <c r="VWQ305" s="22"/>
      <c r="VWR305" s="22"/>
      <c r="VWS305" s="22"/>
      <c r="VWT305" s="22"/>
      <c r="VWU305" s="22"/>
      <c r="VWV305" s="22"/>
      <c r="VWW305" s="22"/>
      <c r="VWX305" s="22"/>
      <c r="VWY305" s="22"/>
      <c r="VWZ305" s="22"/>
      <c r="VXA305" s="22"/>
      <c r="VXB305" s="22"/>
      <c r="VXC305" s="22"/>
      <c r="VXD305" s="22"/>
      <c r="VXE305" s="22"/>
      <c r="VXF305" s="22"/>
      <c r="VXG305" s="22"/>
      <c r="VXH305" s="22"/>
      <c r="VXI305" s="22"/>
      <c r="VXJ305" s="22"/>
      <c r="VXK305" s="22"/>
      <c r="VXL305" s="22"/>
      <c r="VXM305" s="22"/>
      <c r="VXN305" s="22"/>
      <c r="VXO305" s="22"/>
      <c r="VXP305" s="22"/>
      <c r="VXQ305" s="22"/>
      <c r="VXR305" s="22"/>
      <c r="VXS305" s="22"/>
      <c r="VXT305" s="22"/>
      <c r="VXU305" s="22"/>
      <c r="VXV305" s="22"/>
      <c r="VXW305" s="22"/>
      <c r="VXX305" s="22"/>
      <c r="VXY305" s="22"/>
      <c r="VXZ305" s="22"/>
      <c r="VYA305" s="22"/>
      <c r="VYB305" s="22"/>
      <c r="VYC305" s="22"/>
      <c r="VYD305" s="22"/>
      <c r="VYE305" s="22"/>
      <c r="VYF305" s="22"/>
      <c r="VYG305" s="22"/>
      <c r="VYH305" s="22"/>
      <c r="VYI305" s="22"/>
      <c r="VYJ305" s="22"/>
      <c r="VYK305" s="22"/>
      <c r="VYL305" s="22"/>
      <c r="VYM305" s="22"/>
      <c r="VYN305" s="22"/>
      <c r="VYO305" s="22"/>
      <c r="VYP305" s="22"/>
      <c r="VYQ305" s="22"/>
      <c r="VYR305" s="22"/>
      <c r="VYS305" s="22"/>
      <c r="VYT305" s="22"/>
      <c r="VYU305" s="22"/>
      <c r="VYV305" s="22"/>
      <c r="VYW305" s="22"/>
      <c r="VYX305" s="22"/>
      <c r="VYY305" s="22"/>
      <c r="VYZ305" s="22"/>
      <c r="VZA305" s="22"/>
      <c r="VZB305" s="22"/>
      <c r="VZC305" s="22"/>
      <c r="VZD305" s="22"/>
      <c r="VZE305" s="22"/>
      <c r="VZF305" s="22"/>
      <c r="VZG305" s="22"/>
      <c r="VZH305" s="22"/>
      <c r="VZI305" s="22"/>
      <c r="VZJ305" s="22"/>
      <c r="VZK305" s="22"/>
      <c r="VZL305" s="22"/>
      <c r="VZM305" s="22"/>
      <c r="VZN305" s="22"/>
      <c r="VZO305" s="22"/>
      <c r="VZP305" s="22"/>
      <c r="VZQ305" s="22"/>
      <c r="VZR305" s="22"/>
      <c r="VZS305" s="22"/>
      <c r="VZT305" s="22"/>
      <c r="VZU305" s="22"/>
      <c r="VZV305" s="22"/>
      <c r="VZW305" s="22"/>
      <c r="VZX305" s="22"/>
      <c r="VZY305" s="22"/>
      <c r="VZZ305" s="22"/>
      <c r="WAA305" s="22"/>
      <c r="WAB305" s="22"/>
      <c r="WAC305" s="22"/>
      <c r="WAD305" s="22"/>
      <c r="WAE305" s="22"/>
      <c r="WAF305" s="22"/>
      <c r="WAG305" s="22"/>
      <c r="WAH305" s="22"/>
      <c r="WAI305" s="22"/>
      <c r="WAJ305" s="22"/>
      <c r="WAK305" s="22"/>
      <c r="WAL305" s="22"/>
      <c r="WAM305" s="22"/>
      <c r="WAN305" s="22"/>
      <c r="WAO305" s="22"/>
      <c r="WAP305" s="22"/>
      <c r="WAQ305" s="22"/>
      <c r="WAR305" s="22"/>
      <c r="WAS305" s="22"/>
      <c r="WAT305" s="22"/>
      <c r="WAU305" s="22"/>
      <c r="WAV305" s="22"/>
      <c r="WAW305" s="22"/>
      <c r="WAX305" s="22"/>
      <c r="WAY305" s="22"/>
      <c r="WAZ305" s="22"/>
      <c r="WBA305" s="22"/>
      <c r="WBB305" s="22"/>
      <c r="WBC305" s="22"/>
      <c r="WBD305" s="22"/>
      <c r="WBE305" s="22"/>
      <c r="WBF305" s="22"/>
      <c r="WBG305" s="22"/>
      <c r="WBH305" s="22"/>
      <c r="WBI305" s="22"/>
      <c r="WBJ305" s="22"/>
      <c r="WBK305" s="22"/>
      <c r="WBL305" s="22"/>
      <c r="WBM305" s="22"/>
      <c r="WBN305" s="22"/>
      <c r="WBO305" s="22"/>
      <c r="WBP305" s="22"/>
      <c r="WBQ305" s="22"/>
      <c r="WBR305" s="22"/>
      <c r="WBS305" s="22"/>
      <c r="WBT305" s="22"/>
      <c r="WBU305" s="22"/>
      <c r="WBV305" s="22"/>
      <c r="WBW305" s="22"/>
      <c r="WBX305" s="22"/>
      <c r="WBY305" s="22"/>
      <c r="WBZ305" s="22"/>
      <c r="WCA305" s="22"/>
      <c r="WCB305" s="22"/>
      <c r="WCC305" s="22"/>
      <c r="WCD305" s="22"/>
      <c r="WCE305" s="22"/>
      <c r="WCF305" s="22"/>
      <c r="WCG305" s="22"/>
      <c r="WCH305" s="22"/>
      <c r="WCI305" s="22"/>
      <c r="WCJ305" s="22"/>
      <c r="WCK305" s="22"/>
      <c r="WCL305" s="22"/>
      <c r="WCM305" s="22"/>
      <c r="WCN305" s="22"/>
      <c r="WCO305" s="22"/>
      <c r="WCP305" s="22"/>
      <c r="WCQ305" s="22"/>
      <c r="WCR305" s="22"/>
      <c r="WCS305" s="22"/>
      <c r="WCT305" s="22"/>
      <c r="WCU305" s="22"/>
      <c r="WCV305" s="22"/>
      <c r="WCW305" s="22"/>
      <c r="WCX305" s="22"/>
      <c r="WCY305" s="22"/>
      <c r="WCZ305" s="22"/>
      <c r="WDA305" s="22"/>
      <c r="WDB305" s="22"/>
      <c r="WDC305" s="22"/>
      <c r="WDD305" s="22"/>
      <c r="WDE305" s="22"/>
      <c r="WDF305" s="22"/>
      <c r="WDG305" s="22"/>
      <c r="WDH305" s="22"/>
      <c r="WDI305" s="22"/>
      <c r="WDJ305" s="22"/>
      <c r="WDK305" s="22"/>
      <c r="WDL305" s="22"/>
      <c r="WDM305" s="22"/>
      <c r="WDN305" s="22"/>
      <c r="WDO305" s="22"/>
      <c r="WDP305" s="22"/>
      <c r="WDQ305" s="22"/>
      <c r="WDR305" s="22"/>
      <c r="WDS305" s="22"/>
      <c r="WDT305" s="22"/>
      <c r="WDU305" s="22"/>
      <c r="WDV305" s="22"/>
      <c r="WDW305" s="22"/>
      <c r="WDX305" s="22"/>
      <c r="WDY305" s="22"/>
      <c r="WDZ305" s="22"/>
      <c r="WEA305" s="22"/>
      <c r="WEB305" s="22"/>
      <c r="WEC305" s="22"/>
      <c r="WED305" s="22"/>
      <c r="WEE305" s="22"/>
      <c r="WEF305" s="22"/>
      <c r="WEG305" s="22"/>
      <c r="WEH305" s="22"/>
      <c r="WEI305" s="22"/>
      <c r="WEJ305" s="22"/>
      <c r="WEK305" s="22"/>
      <c r="WEL305" s="22"/>
      <c r="WEM305" s="22"/>
      <c r="WEN305" s="22"/>
      <c r="WEO305" s="22"/>
      <c r="WEP305" s="22"/>
      <c r="WEQ305" s="22"/>
      <c r="WER305" s="22"/>
      <c r="WES305" s="22"/>
      <c r="WET305" s="22"/>
      <c r="WEU305" s="22"/>
      <c r="WEV305" s="22"/>
      <c r="WEW305" s="22"/>
      <c r="WEX305" s="22"/>
      <c r="WEY305" s="22"/>
      <c r="WEZ305" s="22"/>
      <c r="WFA305" s="22"/>
      <c r="WFB305" s="22"/>
      <c r="WFC305" s="22"/>
      <c r="WFD305" s="22"/>
      <c r="WFE305" s="22"/>
      <c r="WFF305" s="22"/>
      <c r="WFG305" s="22"/>
      <c r="WFH305" s="22"/>
      <c r="WFI305" s="22"/>
      <c r="WFJ305" s="22"/>
      <c r="WFK305" s="22"/>
      <c r="WFL305" s="22"/>
      <c r="WFM305" s="22"/>
      <c r="WFN305" s="22"/>
      <c r="WFO305" s="22"/>
      <c r="WFP305" s="22"/>
      <c r="WFQ305" s="22"/>
      <c r="WFR305" s="22"/>
      <c r="WFS305" s="22"/>
      <c r="WFT305" s="22"/>
      <c r="WFU305" s="22"/>
      <c r="WFV305" s="22"/>
      <c r="WFW305" s="22"/>
      <c r="WFX305" s="22"/>
      <c r="WFY305" s="22"/>
      <c r="WFZ305" s="22"/>
      <c r="WGA305" s="22"/>
      <c r="WGB305" s="22"/>
      <c r="WGC305" s="22"/>
      <c r="WGD305" s="22"/>
      <c r="WGE305" s="22"/>
      <c r="WGF305" s="22"/>
      <c r="WGG305" s="22"/>
      <c r="WGH305" s="22"/>
      <c r="WGI305" s="22"/>
      <c r="WGJ305" s="22"/>
      <c r="WGK305" s="22"/>
      <c r="WGL305" s="22"/>
      <c r="WGM305" s="22"/>
      <c r="WGN305" s="22"/>
      <c r="WGO305" s="22"/>
      <c r="WGP305" s="22"/>
      <c r="WGQ305" s="22"/>
      <c r="WGR305" s="22"/>
      <c r="WGS305" s="22"/>
      <c r="WGT305" s="22"/>
      <c r="WGU305" s="22"/>
      <c r="WGV305" s="22"/>
      <c r="WGW305" s="22"/>
      <c r="WGX305" s="22"/>
      <c r="WGY305" s="22"/>
      <c r="WGZ305" s="22"/>
      <c r="WHA305" s="22"/>
      <c r="WHB305" s="22"/>
      <c r="WHC305" s="22"/>
      <c r="WHD305" s="22"/>
      <c r="WHE305" s="22"/>
      <c r="WHF305" s="22"/>
      <c r="WHG305" s="22"/>
      <c r="WHH305" s="22"/>
      <c r="WHI305" s="22"/>
      <c r="WHJ305" s="22"/>
      <c r="WHK305" s="22"/>
      <c r="WHL305" s="22"/>
      <c r="WHM305" s="22"/>
      <c r="WHN305" s="22"/>
      <c r="WHO305" s="22"/>
      <c r="WHP305" s="22"/>
      <c r="WHQ305" s="22"/>
      <c r="WHR305" s="22"/>
      <c r="WHS305" s="22"/>
      <c r="WHT305" s="22"/>
      <c r="WHU305" s="22"/>
      <c r="WHV305" s="22"/>
      <c r="WHW305" s="22"/>
      <c r="WHX305" s="22"/>
      <c r="WHY305" s="22"/>
      <c r="WHZ305" s="22"/>
      <c r="WIA305" s="22"/>
      <c r="WIB305" s="22"/>
      <c r="WIC305" s="22"/>
      <c r="WID305" s="22"/>
      <c r="WIE305" s="22"/>
      <c r="WIF305" s="22"/>
      <c r="WIG305" s="22"/>
      <c r="WIH305" s="22"/>
      <c r="WII305" s="22"/>
      <c r="WIJ305" s="22"/>
      <c r="WIK305" s="22"/>
      <c r="WIL305" s="22"/>
      <c r="WIM305" s="22"/>
      <c r="WIN305" s="22"/>
      <c r="WIO305" s="22"/>
      <c r="WIP305" s="22"/>
      <c r="WIQ305" s="22"/>
      <c r="WIR305" s="22"/>
      <c r="WIS305" s="22"/>
      <c r="WIT305" s="22"/>
      <c r="WIU305" s="22"/>
      <c r="WIV305" s="22"/>
      <c r="WIW305" s="22"/>
      <c r="WIX305" s="22"/>
      <c r="WIY305" s="22"/>
      <c r="WIZ305" s="22"/>
      <c r="WJA305" s="22"/>
      <c r="WJB305" s="22"/>
      <c r="WJC305" s="22"/>
      <c r="WJD305" s="22"/>
      <c r="WJE305" s="22"/>
      <c r="WJF305" s="22"/>
      <c r="WJG305" s="22"/>
      <c r="WJH305" s="22"/>
      <c r="WJI305" s="22"/>
      <c r="WJJ305" s="22"/>
      <c r="WJK305" s="22"/>
      <c r="WJL305" s="22"/>
      <c r="WJM305" s="22"/>
      <c r="WJN305" s="22"/>
      <c r="WJO305" s="22"/>
      <c r="WJP305" s="22"/>
      <c r="WJQ305" s="22"/>
      <c r="WJR305" s="22"/>
      <c r="WJS305" s="22"/>
      <c r="WJT305" s="22"/>
      <c r="WJU305" s="22"/>
      <c r="WJV305" s="22"/>
      <c r="WJW305" s="22"/>
      <c r="WJX305" s="22"/>
      <c r="WJY305" s="22"/>
      <c r="WJZ305" s="22"/>
      <c r="WKA305" s="22"/>
      <c r="WKB305" s="22"/>
      <c r="WKC305" s="22"/>
      <c r="WKD305" s="22"/>
      <c r="WKE305" s="22"/>
      <c r="WKF305" s="22"/>
      <c r="WKG305" s="22"/>
      <c r="WKH305" s="22"/>
      <c r="WKI305" s="22"/>
      <c r="WKJ305" s="22"/>
      <c r="WKK305" s="22"/>
      <c r="WKL305" s="22"/>
      <c r="WKM305" s="22"/>
      <c r="WKN305" s="22"/>
      <c r="WKO305" s="22"/>
      <c r="WKP305" s="22"/>
      <c r="WKQ305" s="22"/>
      <c r="WKR305" s="22"/>
      <c r="WKS305" s="22"/>
      <c r="WKT305" s="22"/>
      <c r="WKU305" s="22"/>
      <c r="WKV305" s="22"/>
      <c r="WKW305" s="22"/>
      <c r="WKX305" s="22"/>
      <c r="WKY305" s="22"/>
      <c r="WKZ305" s="22"/>
      <c r="WLA305" s="22"/>
      <c r="WLB305" s="22"/>
      <c r="WLC305" s="22"/>
      <c r="WLD305" s="22"/>
      <c r="WLE305" s="22"/>
      <c r="WLF305" s="22"/>
      <c r="WLG305" s="22"/>
      <c r="WLH305" s="22"/>
      <c r="WLI305" s="22"/>
      <c r="WLJ305" s="22"/>
      <c r="WLK305" s="22"/>
      <c r="WLL305" s="22"/>
      <c r="WLM305" s="22"/>
      <c r="WLN305" s="22"/>
      <c r="WLO305" s="22"/>
      <c r="WLP305" s="22"/>
      <c r="WLQ305" s="22"/>
      <c r="WLR305" s="22"/>
      <c r="WLS305" s="22"/>
      <c r="WLT305" s="22"/>
      <c r="WLU305" s="22"/>
      <c r="WLV305" s="22"/>
      <c r="WLW305" s="22"/>
      <c r="WLX305" s="22"/>
      <c r="WLY305" s="22"/>
      <c r="WLZ305" s="22"/>
      <c r="WMA305" s="22"/>
      <c r="WMB305" s="22"/>
      <c r="WMC305" s="22"/>
      <c r="WMD305" s="22"/>
      <c r="WME305" s="22"/>
      <c r="WMF305" s="22"/>
      <c r="WMG305" s="22"/>
      <c r="WMH305" s="22"/>
      <c r="WMI305" s="22"/>
      <c r="WMJ305" s="22"/>
      <c r="WMK305" s="22"/>
      <c r="WML305" s="22"/>
      <c r="WMM305" s="22"/>
      <c r="WMN305" s="22"/>
      <c r="WMO305" s="22"/>
      <c r="WMP305" s="22"/>
      <c r="WMQ305" s="22"/>
      <c r="WMR305" s="22"/>
      <c r="WMS305" s="22"/>
      <c r="WMT305" s="22"/>
      <c r="WMU305" s="22"/>
      <c r="WMV305" s="22"/>
      <c r="WMW305" s="22"/>
      <c r="WMX305" s="22"/>
      <c r="WMY305" s="22"/>
      <c r="WMZ305" s="22"/>
      <c r="WNA305" s="22"/>
      <c r="WNB305" s="22"/>
      <c r="WNC305" s="22"/>
      <c r="WND305" s="22"/>
      <c r="WNE305" s="22"/>
      <c r="WNF305" s="22"/>
      <c r="WNG305" s="22"/>
      <c r="WNH305" s="22"/>
      <c r="WNI305" s="22"/>
      <c r="WNJ305" s="22"/>
      <c r="WNK305" s="22"/>
      <c r="WNL305" s="22"/>
      <c r="WNM305" s="22"/>
      <c r="WNN305" s="22"/>
      <c r="WNO305" s="22"/>
      <c r="WNP305" s="22"/>
      <c r="WNQ305" s="22"/>
      <c r="WNR305" s="22"/>
      <c r="WNS305" s="22"/>
      <c r="WNT305" s="22"/>
      <c r="WNU305" s="22"/>
      <c r="WNV305" s="22"/>
      <c r="WNW305" s="22"/>
      <c r="WNX305" s="22"/>
      <c r="WNY305" s="22"/>
      <c r="WNZ305" s="22"/>
      <c r="WOA305" s="22"/>
      <c r="WOB305" s="22"/>
      <c r="WOC305" s="22"/>
      <c r="WOD305" s="22"/>
      <c r="WOE305" s="22"/>
      <c r="WOF305" s="22"/>
      <c r="WOG305" s="22"/>
      <c r="WOH305" s="22"/>
      <c r="WOI305" s="22"/>
      <c r="WOJ305" s="22"/>
      <c r="WOK305" s="22"/>
      <c r="WOL305" s="22"/>
      <c r="WOM305" s="22"/>
      <c r="WON305" s="22"/>
      <c r="WOO305" s="22"/>
      <c r="WOP305" s="22"/>
      <c r="WOQ305" s="22"/>
      <c r="WOR305" s="22"/>
      <c r="WOS305" s="22"/>
      <c r="WOT305" s="22"/>
      <c r="WOU305" s="22"/>
      <c r="WOV305" s="22"/>
      <c r="WOW305" s="22"/>
      <c r="WOX305" s="22"/>
      <c r="WOY305" s="22"/>
      <c r="WOZ305" s="22"/>
      <c r="WPA305" s="22"/>
      <c r="WPB305" s="22"/>
      <c r="WPC305" s="22"/>
      <c r="WPD305" s="22"/>
      <c r="WPE305" s="22"/>
      <c r="WPF305" s="22"/>
      <c r="WPG305" s="22"/>
      <c r="WPH305" s="22"/>
      <c r="WPI305" s="22"/>
      <c r="WPJ305" s="22"/>
      <c r="WPK305" s="22"/>
      <c r="WPL305" s="22"/>
      <c r="WPM305" s="22"/>
      <c r="WPN305" s="22"/>
      <c r="WPO305" s="22"/>
      <c r="WPP305" s="22"/>
      <c r="WPQ305" s="22"/>
      <c r="WPR305" s="22"/>
      <c r="WPS305" s="22"/>
      <c r="WPT305" s="22"/>
      <c r="WPU305" s="22"/>
      <c r="WPV305" s="22"/>
      <c r="WPW305" s="22"/>
      <c r="WPX305" s="22"/>
      <c r="WPY305" s="22"/>
      <c r="WPZ305" s="22"/>
      <c r="WQA305" s="22"/>
      <c r="WQB305" s="22"/>
      <c r="WQC305" s="22"/>
      <c r="WQD305" s="22"/>
      <c r="WQE305" s="22"/>
      <c r="WQF305" s="22"/>
      <c r="WQG305" s="22"/>
      <c r="WQH305" s="22"/>
      <c r="WQI305" s="22"/>
      <c r="WQJ305" s="22"/>
      <c r="WQK305" s="22"/>
      <c r="WQL305" s="22"/>
      <c r="WQM305" s="22"/>
      <c r="WQN305" s="22"/>
      <c r="WQO305" s="22"/>
      <c r="WQP305" s="22"/>
      <c r="WQQ305" s="22"/>
      <c r="WQR305" s="22"/>
      <c r="WQS305" s="22"/>
      <c r="WQT305" s="22"/>
      <c r="WQU305" s="22"/>
      <c r="WQV305" s="22"/>
      <c r="WQW305" s="22"/>
      <c r="WQX305" s="22"/>
      <c r="WQY305" s="22"/>
      <c r="WQZ305" s="22"/>
      <c r="WRA305" s="22"/>
      <c r="WRB305" s="22"/>
      <c r="WRC305" s="22"/>
      <c r="WRD305" s="22"/>
      <c r="WRE305" s="22"/>
      <c r="WRF305" s="22"/>
      <c r="WRG305" s="22"/>
      <c r="WRH305" s="22"/>
      <c r="WRI305" s="22"/>
      <c r="WRJ305" s="22"/>
      <c r="WRK305" s="22"/>
      <c r="WRL305" s="22"/>
      <c r="WRM305" s="22"/>
      <c r="WRN305" s="22"/>
      <c r="WRO305" s="22"/>
      <c r="WRP305" s="22"/>
      <c r="WRQ305" s="22"/>
      <c r="WRR305" s="22"/>
      <c r="WRS305" s="22"/>
      <c r="WRT305" s="22"/>
      <c r="WRU305" s="22"/>
      <c r="WRV305" s="22"/>
      <c r="WRW305" s="22"/>
      <c r="WRX305" s="22"/>
      <c r="WRY305" s="22"/>
      <c r="WRZ305" s="22"/>
      <c r="WSA305" s="22"/>
      <c r="WSB305" s="22"/>
      <c r="WSC305" s="22"/>
      <c r="WSD305" s="22"/>
      <c r="WSE305" s="22"/>
      <c r="WSF305" s="22"/>
      <c r="WSG305" s="22"/>
      <c r="WSH305" s="22"/>
      <c r="WSI305" s="22"/>
      <c r="WSJ305" s="22"/>
      <c r="WSK305" s="22"/>
      <c r="WSL305" s="22"/>
      <c r="WSM305" s="22"/>
      <c r="WSN305" s="22"/>
      <c r="WSO305" s="22"/>
      <c r="WSP305" s="22"/>
      <c r="WSQ305" s="22"/>
      <c r="WSR305" s="22"/>
      <c r="WSS305" s="22"/>
      <c r="WST305" s="22"/>
      <c r="WSU305" s="22"/>
      <c r="WSV305" s="22"/>
      <c r="WSW305" s="22"/>
      <c r="WSX305" s="22"/>
      <c r="WSY305" s="22"/>
      <c r="WSZ305" s="22"/>
      <c r="WTA305" s="22"/>
      <c r="WTB305" s="22"/>
      <c r="WTC305" s="22"/>
      <c r="WTD305" s="22"/>
      <c r="WTE305" s="22"/>
      <c r="WTF305" s="22"/>
      <c r="WTG305" s="22"/>
      <c r="WTH305" s="22"/>
      <c r="WTI305" s="22"/>
      <c r="WTJ305" s="22"/>
      <c r="WTK305" s="22"/>
      <c r="WTL305" s="22"/>
      <c r="WTM305" s="22"/>
      <c r="WTN305" s="22"/>
      <c r="WTO305" s="22"/>
      <c r="WTP305" s="22"/>
      <c r="WTQ305" s="22"/>
      <c r="WTR305" s="22"/>
      <c r="WTS305" s="22"/>
      <c r="WTT305" s="22"/>
      <c r="WTU305" s="22"/>
      <c r="WTV305" s="22"/>
      <c r="WTW305" s="22"/>
      <c r="WTX305" s="22"/>
      <c r="WTY305" s="22"/>
      <c r="WTZ305" s="22"/>
      <c r="WUA305" s="22"/>
      <c r="WUB305" s="22"/>
      <c r="WUC305" s="22"/>
      <c r="WUD305" s="22"/>
      <c r="WUE305" s="22"/>
      <c r="WUF305" s="22"/>
      <c r="WUG305" s="22"/>
      <c r="WUH305" s="22"/>
      <c r="WUI305" s="22"/>
      <c r="WUJ305" s="22"/>
      <c r="WUK305" s="22"/>
      <c r="WUL305" s="22"/>
      <c r="WUM305" s="22"/>
      <c r="WUN305" s="22"/>
      <c r="WUO305" s="22"/>
      <c r="WUP305" s="22"/>
      <c r="WUQ305" s="22"/>
      <c r="WUR305" s="22"/>
      <c r="WUS305" s="22"/>
      <c r="WUT305" s="22"/>
      <c r="WUU305" s="22"/>
      <c r="WUV305" s="22"/>
      <c r="WUW305" s="22"/>
      <c r="WUX305" s="22"/>
      <c r="WUY305" s="22"/>
      <c r="WUZ305" s="22"/>
      <c r="WVA305" s="22"/>
      <c r="WVB305" s="22"/>
      <c r="WVC305" s="22"/>
      <c r="WVD305" s="22"/>
      <c r="WVE305" s="22"/>
      <c r="WVF305" s="22"/>
      <c r="WVG305" s="22"/>
      <c r="WVH305" s="22"/>
      <c r="WVI305" s="22"/>
      <c r="WVJ305" s="22"/>
      <c r="WVK305" s="22"/>
      <c r="WVL305" s="22"/>
      <c r="WVM305" s="22"/>
      <c r="WVN305" s="22"/>
      <c r="WVO305" s="22"/>
      <c r="WVP305" s="22"/>
      <c r="WVQ305" s="22"/>
      <c r="WVR305" s="22"/>
      <c r="WVS305" s="22"/>
      <c r="WVT305" s="22"/>
      <c r="WVU305" s="22"/>
      <c r="WVV305" s="22"/>
      <c r="WVW305" s="22"/>
      <c r="WVX305" s="22"/>
      <c r="WVY305" s="22"/>
      <c r="WVZ305" s="22"/>
      <c r="WWA305" s="22"/>
      <c r="WWB305" s="22"/>
      <c r="WWC305" s="22"/>
      <c r="WWD305" s="22"/>
      <c r="WWE305" s="22"/>
      <c r="WWF305" s="22"/>
      <c r="WWG305" s="22"/>
      <c r="WWH305" s="22"/>
      <c r="WWI305" s="22"/>
      <c r="WWJ305" s="22"/>
      <c r="WWK305" s="22"/>
      <c r="WWL305" s="22"/>
      <c r="WWM305" s="22"/>
      <c r="WWN305" s="22"/>
      <c r="WWO305" s="22"/>
      <c r="WWP305" s="22"/>
      <c r="WWQ305" s="22"/>
      <c r="WWR305" s="22"/>
      <c r="WWS305" s="22"/>
      <c r="WWT305" s="22"/>
      <c r="WWU305" s="22"/>
      <c r="WWV305" s="22"/>
      <c r="WWW305" s="22"/>
      <c r="WWX305" s="22"/>
      <c r="WWY305" s="22"/>
      <c r="WWZ305" s="22"/>
      <c r="WXA305" s="22"/>
      <c r="WXB305" s="22"/>
      <c r="WXC305" s="22"/>
      <c r="WXD305" s="22"/>
      <c r="WXE305" s="22"/>
      <c r="WXF305" s="22"/>
      <c r="WXG305" s="22"/>
      <c r="WXH305" s="22"/>
      <c r="WXI305" s="22"/>
      <c r="WXJ305" s="22"/>
      <c r="WXK305" s="22"/>
      <c r="WXL305" s="22"/>
      <c r="WXM305" s="22"/>
      <c r="WXN305" s="22"/>
      <c r="WXO305" s="22"/>
      <c r="WXP305" s="22"/>
      <c r="WXQ305" s="22"/>
      <c r="WXR305" s="22"/>
      <c r="WXS305" s="22"/>
      <c r="WXT305" s="22"/>
      <c r="WXU305" s="22"/>
      <c r="WXV305" s="22"/>
      <c r="WXW305" s="22"/>
      <c r="WXX305" s="22"/>
      <c r="WXY305" s="22"/>
      <c r="WXZ305" s="22"/>
      <c r="WYA305" s="22"/>
      <c r="WYB305" s="22"/>
      <c r="WYC305" s="22"/>
      <c r="WYD305" s="22"/>
      <c r="WYE305" s="22"/>
      <c r="WYF305" s="22"/>
      <c r="WYG305" s="22"/>
      <c r="WYH305" s="22"/>
      <c r="WYI305" s="22"/>
      <c r="WYJ305" s="22"/>
      <c r="WYK305" s="22"/>
      <c r="WYL305" s="22"/>
      <c r="WYM305" s="22"/>
      <c r="WYN305" s="22"/>
      <c r="WYO305" s="22"/>
      <c r="WYP305" s="22"/>
      <c r="WYQ305" s="22"/>
      <c r="WYR305" s="22"/>
      <c r="WYS305" s="22"/>
      <c r="WYT305" s="22"/>
      <c r="WYU305" s="22"/>
      <c r="WYV305" s="22"/>
      <c r="WYW305" s="22"/>
      <c r="WYX305" s="22"/>
      <c r="WYY305" s="22"/>
      <c r="WYZ305" s="22"/>
      <c r="WZA305" s="22"/>
      <c r="WZB305" s="22"/>
      <c r="WZC305" s="22"/>
      <c r="WZD305" s="22"/>
      <c r="WZE305" s="22"/>
      <c r="WZF305" s="22"/>
      <c r="WZG305" s="22"/>
      <c r="WZH305" s="22"/>
      <c r="WZI305" s="22"/>
      <c r="WZJ305" s="22"/>
      <c r="WZK305" s="22"/>
      <c r="WZL305" s="22"/>
      <c r="WZM305" s="22"/>
      <c r="WZN305" s="22"/>
      <c r="WZO305" s="22"/>
      <c r="WZP305" s="22"/>
      <c r="WZQ305" s="22"/>
      <c r="WZR305" s="22"/>
      <c r="WZS305" s="22"/>
      <c r="WZT305" s="22"/>
      <c r="WZU305" s="22"/>
      <c r="WZV305" s="22"/>
      <c r="WZW305" s="22"/>
      <c r="WZX305" s="22"/>
      <c r="WZY305" s="22"/>
      <c r="WZZ305" s="22"/>
      <c r="XAA305" s="22"/>
      <c r="XAB305" s="22"/>
      <c r="XAC305" s="22"/>
      <c r="XAD305" s="22"/>
      <c r="XAE305" s="22"/>
      <c r="XAF305" s="22"/>
      <c r="XAG305" s="22"/>
      <c r="XAH305" s="22"/>
      <c r="XAI305" s="22"/>
      <c r="XAJ305" s="22"/>
      <c r="XAK305" s="22"/>
      <c r="XAL305" s="22"/>
      <c r="XAM305" s="22"/>
      <c r="XAN305" s="22"/>
      <c r="XAO305" s="22"/>
      <c r="XAP305" s="22"/>
      <c r="XAQ305" s="22"/>
      <c r="XAR305" s="22"/>
      <c r="XAS305" s="22"/>
      <c r="XAT305" s="22"/>
      <c r="XAU305" s="22"/>
      <c r="XAV305" s="22"/>
      <c r="XAW305" s="22"/>
      <c r="XAX305" s="22"/>
      <c r="XAY305" s="22"/>
      <c r="XAZ305" s="22"/>
      <c r="XBA305" s="22"/>
      <c r="XBB305" s="22"/>
      <c r="XBC305" s="22"/>
      <c r="XBD305" s="22"/>
      <c r="XBE305" s="22"/>
      <c r="XBF305" s="22"/>
      <c r="XBG305" s="22"/>
      <c r="XBH305" s="22"/>
      <c r="XBI305" s="22"/>
      <c r="XBJ305" s="22"/>
      <c r="XBK305" s="22"/>
      <c r="XBL305" s="22"/>
      <c r="XBM305" s="22"/>
      <c r="XBN305" s="22"/>
      <c r="XBO305" s="22"/>
      <c r="XBP305" s="22"/>
      <c r="XBQ305" s="22"/>
      <c r="XBR305" s="22"/>
      <c r="XBS305" s="22"/>
      <c r="XBT305" s="22"/>
      <c r="XBU305" s="22"/>
      <c r="XBV305" s="22"/>
      <c r="XBW305" s="22"/>
      <c r="XBX305" s="22"/>
      <c r="XBY305" s="22"/>
      <c r="XBZ305" s="22"/>
      <c r="XCA305" s="22"/>
      <c r="XCB305" s="22"/>
      <c r="XCC305" s="22"/>
      <c r="XCD305" s="22"/>
      <c r="XCE305" s="22"/>
      <c r="XCF305" s="22"/>
      <c r="XCG305" s="22"/>
      <c r="XCH305" s="22"/>
      <c r="XCI305" s="22"/>
      <c r="XCJ305" s="22"/>
      <c r="XCK305" s="22"/>
      <c r="XCL305" s="22"/>
      <c r="XCM305" s="22"/>
      <c r="XCN305" s="22"/>
      <c r="XCO305" s="22"/>
    </row>
    <row r="306" spans="1:16317" ht="100.5" customHeight="1">
      <c r="A306" s="503"/>
      <c r="B306" s="48" t="s">
        <v>2179</v>
      </c>
      <c r="C306" s="44" t="s">
        <v>2231</v>
      </c>
      <c r="D306" s="47" t="s">
        <v>2232</v>
      </c>
      <c r="E306" s="46" t="s">
        <v>2203</v>
      </c>
      <c r="F306" s="46" t="s">
        <v>2233</v>
      </c>
      <c r="G306" s="46" t="s">
        <v>2205</v>
      </c>
      <c r="H306" s="254" t="s">
        <v>5</v>
      </c>
      <c r="I306" s="178"/>
      <c r="J306" s="178"/>
      <c r="K306" s="201"/>
      <c r="L306" s="90"/>
      <c r="M306" s="107"/>
      <c r="N306" s="106"/>
      <c r="O306" s="107"/>
      <c r="P306" s="201"/>
      <c r="Q306" s="90"/>
      <c r="R306" s="107"/>
      <c r="S306" s="106"/>
      <c r="T306" s="107"/>
      <c r="U306" s="201"/>
      <c r="V306" s="90"/>
      <c r="W306" s="350"/>
      <c r="X306" s="329"/>
      <c r="Y306" s="350"/>
      <c r="Z306" s="273"/>
      <c r="AA306" s="90"/>
      <c r="AB306" s="350"/>
      <c r="AC306" s="329"/>
      <c r="AD306" s="350"/>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c r="CF306" s="22"/>
      <c r="CG306" s="22"/>
      <c r="CH306" s="22"/>
      <c r="CI306" s="22"/>
      <c r="CJ306" s="22"/>
      <c r="CK306" s="22"/>
      <c r="CL306" s="22"/>
      <c r="CM306" s="22"/>
      <c r="CN306" s="22"/>
      <c r="CO306" s="22"/>
      <c r="CP306" s="22"/>
      <c r="CQ306" s="22"/>
      <c r="CR306" s="22"/>
      <c r="CS306" s="22"/>
      <c r="CT306" s="22"/>
      <c r="CU306" s="22"/>
      <c r="CV306" s="22"/>
      <c r="CW306" s="22"/>
      <c r="CX306" s="22"/>
      <c r="CY306" s="22"/>
      <c r="CZ306" s="22"/>
      <c r="DA306" s="22"/>
      <c r="DB306" s="22"/>
      <c r="DC306" s="22"/>
      <c r="DD306" s="22"/>
      <c r="DE306" s="22"/>
      <c r="DF306" s="22"/>
      <c r="DG306" s="22"/>
      <c r="DH306" s="22"/>
      <c r="DI306" s="22"/>
      <c r="DJ306" s="22"/>
      <c r="DK306" s="22"/>
      <c r="DL306" s="22"/>
      <c r="DM306" s="22"/>
      <c r="DN306" s="22"/>
      <c r="DO306" s="22"/>
      <c r="DP306" s="22"/>
      <c r="DQ306" s="22"/>
      <c r="DR306" s="22"/>
      <c r="DS306" s="22"/>
      <c r="DT306" s="22"/>
      <c r="DU306" s="22"/>
      <c r="DV306" s="22"/>
      <c r="DW306" s="22"/>
      <c r="DX306" s="22"/>
      <c r="DY306" s="22"/>
      <c r="DZ306" s="22"/>
      <c r="EA306" s="22"/>
      <c r="EB306" s="22"/>
      <c r="EC306" s="22"/>
      <c r="ED306" s="22"/>
      <c r="EE306" s="22"/>
      <c r="EF306" s="22"/>
      <c r="EG306" s="22"/>
      <c r="EH306" s="22"/>
      <c r="EI306" s="22"/>
      <c r="EJ306" s="22"/>
      <c r="EK306" s="22"/>
      <c r="EL306" s="22"/>
      <c r="EM306" s="22"/>
      <c r="EN306" s="22"/>
      <c r="EO306" s="22"/>
      <c r="EP306" s="22"/>
      <c r="EQ306" s="22"/>
      <c r="ER306" s="22"/>
      <c r="ES306" s="22"/>
      <c r="ET306" s="22"/>
      <c r="EU306" s="22"/>
      <c r="EV306" s="22"/>
      <c r="EW306" s="22"/>
      <c r="EX306" s="22"/>
      <c r="EY306" s="22"/>
      <c r="EZ306" s="22"/>
      <c r="FA306" s="22"/>
      <c r="FB306" s="22"/>
      <c r="FC306" s="22"/>
      <c r="FD306" s="22"/>
      <c r="FE306" s="22"/>
      <c r="FF306" s="22"/>
      <c r="FG306" s="22"/>
      <c r="FH306" s="22"/>
      <c r="FI306" s="22"/>
      <c r="FJ306" s="22"/>
      <c r="FK306" s="22"/>
      <c r="FL306" s="22"/>
      <c r="FM306" s="22"/>
      <c r="FN306" s="22"/>
      <c r="FO306" s="22"/>
      <c r="FP306" s="22"/>
      <c r="FQ306" s="22"/>
      <c r="FR306" s="22"/>
      <c r="FS306" s="22"/>
      <c r="FT306" s="22"/>
      <c r="FU306" s="22"/>
      <c r="FV306" s="22"/>
      <c r="FW306" s="22"/>
      <c r="FX306" s="22"/>
      <c r="FY306" s="22"/>
      <c r="FZ306" s="22"/>
      <c r="GA306" s="22"/>
      <c r="GB306" s="22"/>
      <c r="GC306" s="22"/>
      <c r="GD306" s="22"/>
      <c r="GE306" s="22"/>
      <c r="GF306" s="22"/>
      <c r="GG306" s="22"/>
      <c r="GH306" s="22"/>
      <c r="GI306" s="22"/>
      <c r="GJ306" s="22"/>
      <c r="GK306" s="22"/>
      <c r="GL306" s="22"/>
      <c r="GM306" s="22"/>
      <c r="GN306" s="22"/>
      <c r="GO306" s="22"/>
      <c r="GP306" s="22"/>
      <c r="GQ306" s="22"/>
      <c r="GR306" s="22"/>
      <c r="GS306" s="22"/>
      <c r="GT306" s="22"/>
      <c r="GU306" s="22"/>
      <c r="GV306" s="22"/>
      <c r="GW306" s="22"/>
      <c r="GX306" s="22"/>
      <c r="GY306" s="22"/>
      <c r="GZ306" s="22"/>
      <c r="HA306" s="22"/>
      <c r="HB306" s="22"/>
      <c r="HC306" s="22"/>
      <c r="HD306" s="22"/>
      <c r="HE306" s="22"/>
      <c r="HF306" s="22"/>
      <c r="HG306" s="22"/>
      <c r="HH306" s="22"/>
      <c r="HI306" s="22"/>
      <c r="HJ306" s="22"/>
      <c r="HK306" s="22"/>
      <c r="HL306" s="22"/>
      <c r="HM306" s="22"/>
      <c r="HN306" s="22"/>
      <c r="HO306" s="22"/>
      <c r="HP306" s="22"/>
      <c r="HQ306" s="22"/>
      <c r="HR306" s="22"/>
      <c r="HS306" s="22"/>
      <c r="HT306" s="22"/>
      <c r="HU306" s="22"/>
      <c r="HV306" s="22"/>
      <c r="HW306" s="22"/>
      <c r="HX306" s="22"/>
      <c r="HY306" s="22"/>
      <c r="HZ306" s="22"/>
      <c r="IA306" s="22"/>
      <c r="IB306" s="22"/>
      <c r="IC306" s="22"/>
      <c r="ID306" s="22"/>
      <c r="IE306" s="22"/>
      <c r="IF306" s="22"/>
      <c r="IG306" s="22"/>
      <c r="IH306" s="22"/>
      <c r="II306" s="22"/>
      <c r="IJ306" s="22"/>
      <c r="IK306" s="22"/>
      <c r="IL306" s="22"/>
      <c r="IM306" s="22"/>
      <c r="IN306" s="22"/>
      <c r="IO306" s="22"/>
      <c r="IP306" s="22"/>
      <c r="IQ306" s="22"/>
      <c r="IR306" s="22"/>
      <c r="IS306" s="22"/>
      <c r="IT306" s="22"/>
      <c r="IU306" s="22"/>
      <c r="IV306" s="22"/>
      <c r="IW306" s="22"/>
      <c r="IX306" s="22"/>
      <c r="IY306" s="22"/>
      <c r="IZ306" s="22"/>
      <c r="JA306" s="22"/>
      <c r="JB306" s="22"/>
      <c r="JC306" s="22"/>
      <c r="JD306" s="22"/>
      <c r="JE306" s="22"/>
      <c r="JF306" s="22"/>
      <c r="JG306" s="22"/>
      <c r="JH306" s="22"/>
      <c r="JI306" s="22"/>
      <c r="JJ306" s="22"/>
      <c r="JK306" s="22"/>
      <c r="JL306" s="22"/>
      <c r="JM306" s="22"/>
      <c r="JN306" s="22"/>
      <c r="JO306" s="22"/>
      <c r="JP306" s="22"/>
      <c r="JQ306" s="22"/>
      <c r="JR306" s="22"/>
      <c r="JS306" s="22"/>
      <c r="JT306" s="22"/>
      <c r="JU306" s="22"/>
      <c r="JV306" s="22"/>
      <c r="JW306" s="22"/>
      <c r="JX306" s="22"/>
      <c r="JY306" s="22"/>
      <c r="JZ306" s="22"/>
      <c r="KA306" s="22"/>
      <c r="KB306" s="22"/>
      <c r="KC306" s="22"/>
      <c r="KD306" s="22"/>
      <c r="KE306" s="22"/>
      <c r="KF306" s="22"/>
      <c r="KG306" s="22"/>
      <c r="KH306" s="22"/>
      <c r="KI306" s="22"/>
      <c r="KJ306" s="22"/>
      <c r="KK306" s="22"/>
      <c r="KL306" s="22"/>
      <c r="KM306" s="22"/>
      <c r="KN306" s="22"/>
      <c r="KO306" s="22"/>
      <c r="KP306" s="22"/>
      <c r="KQ306" s="22"/>
      <c r="KR306" s="22"/>
      <c r="KS306" s="22"/>
      <c r="KT306" s="22"/>
      <c r="KU306" s="22"/>
      <c r="KV306" s="22"/>
      <c r="KW306" s="22"/>
      <c r="KX306" s="22"/>
      <c r="KY306" s="22"/>
      <c r="KZ306" s="22"/>
      <c r="LA306" s="22"/>
      <c r="LB306" s="22"/>
      <c r="LC306" s="22"/>
      <c r="LD306" s="22"/>
      <c r="LE306" s="22"/>
      <c r="LF306" s="22"/>
      <c r="LG306" s="22"/>
      <c r="LH306" s="22"/>
      <c r="LI306" s="22"/>
      <c r="LJ306" s="22"/>
      <c r="LK306" s="22"/>
      <c r="LL306" s="22"/>
      <c r="LM306" s="22"/>
      <c r="LN306" s="22"/>
      <c r="LO306" s="22"/>
      <c r="LP306" s="22"/>
      <c r="LQ306" s="22"/>
      <c r="LR306" s="22"/>
      <c r="LS306" s="22"/>
      <c r="LT306" s="22"/>
      <c r="LU306" s="22"/>
      <c r="LV306" s="22"/>
      <c r="LW306" s="22"/>
      <c r="LX306" s="22"/>
      <c r="LY306" s="22"/>
      <c r="LZ306" s="22"/>
      <c r="MA306" s="22"/>
      <c r="MB306" s="22"/>
      <c r="MC306" s="22"/>
      <c r="MD306" s="22"/>
      <c r="ME306" s="22"/>
      <c r="MF306" s="22"/>
      <c r="MG306" s="22"/>
      <c r="MH306" s="22"/>
      <c r="MI306" s="22"/>
      <c r="MJ306" s="22"/>
      <c r="MK306" s="22"/>
      <c r="ML306" s="22"/>
      <c r="MM306" s="22"/>
      <c r="MN306" s="22"/>
      <c r="MO306" s="22"/>
      <c r="MP306" s="22"/>
      <c r="MQ306" s="22"/>
      <c r="MR306" s="22"/>
      <c r="MS306" s="22"/>
      <c r="MT306" s="22"/>
      <c r="MU306" s="22"/>
      <c r="MV306" s="22"/>
      <c r="MW306" s="22"/>
      <c r="MX306" s="22"/>
      <c r="MY306" s="22"/>
      <c r="MZ306" s="22"/>
      <c r="NA306" s="22"/>
      <c r="NB306" s="22"/>
      <c r="NC306" s="22"/>
      <c r="ND306" s="22"/>
      <c r="NE306" s="22"/>
      <c r="NF306" s="22"/>
      <c r="NG306" s="22"/>
      <c r="NH306" s="22"/>
      <c r="NI306" s="22"/>
      <c r="NJ306" s="22"/>
      <c r="NK306" s="22"/>
      <c r="NL306" s="22"/>
      <c r="NM306" s="22"/>
      <c r="NN306" s="22"/>
      <c r="NO306" s="22"/>
      <c r="NP306" s="22"/>
      <c r="NQ306" s="22"/>
      <c r="NR306" s="22"/>
      <c r="NS306" s="22"/>
      <c r="NT306" s="22"/>
      <c r="NU306" s="22"/>
      <c r="NV306" s="22"/>
      <c r="NW306" s="22"/>
      <c r="NX306" s="22"/>
      <c r="NY306" s="22"/>
      <c r="NZ306" s="22"/>
      <c r="OA306" s="22"/>
      <c r="OB306" s="22"/>
      <c r="OC306" s="22"/>
      <c r="OD306" s="22"/>
      <c r="OE306" s="22"/>
      <c r="OF306" s="22"/>
      <c r="OG306" s="22"/>
      <c r="OH306" s="22"/>
      <c r="OI306" s="22"/>
      <c r="OJ306" s="22"/>
      <c r="OK306" s="22"/>
      <c r="OL306" s="22"/>
      <c r="OM306" s="22"/>
      <c r="ON306" s="22"/>
      <c r="OO306" s="22"/>
      <c r="OP306" s="22"/>
      <c r="OQ306" s="22"/>
      <c r="OR306" s="22"/>
      <c r="OS306" s="22"/>
      <c r="OT306" s="22"/>
      <c r="OU306" s="22"/>
      <c r="OV306" s="22"/>
      <c r="OW306" s="22"/>
      <c r="OX306" s="22"/>
      <c r="OY306" s="22"/>
      <c r="OZ306" s="22"/>
      <c r="PA306" s="22"/>
      <c r="PB306" s="22"/>
      <c r="PC306" s="22"/>
      <c r="PD306" s="22"/>
      <c r="PE306" s="22"/>
      <c r="PF306" s="22"/>
      <c r="PG306" s="22"/>
      <c r="PH306" s="22"/>
      <c r="PI306" s="22"/>
      <c r="PJ306" s="22"/>
      <c r="PK306" s="22"/>
      <c r="PL306" s="22"/>
      <c r="PM306" s="22"/>
      <c r="PN306" s="22"/>
      <c r="PO306" s="22"/>
      <c r="PP306" s="22"/>
      <c r="PQ306" s="22"/>
      <c r="PR306" s="22"/>
      <c r="PS306" s="22"/>
      <c r="PT306" s="22"/>
      <c r="PU306" s="22"/>
      <c r="PV306" s="22"/>
      <c r="PW306" s="22"/>
      <c r="PX306" s="22"/>
      <c r="PY306" s="22"/>
      <c r="PZ306" s="22"/>
      <c r="QA306" s="22"/>
      <c r="QB306" s="22"/>
      <c r="QC306" s="22"/>
      <c r="QD306" s="22"/>
      <c r="QE306" s="22"/>
      <c r="QF306" s="22"/>
      <c r="QG306" s="22"/>
      <c r="QH306" s="22"/>
      <c r="QI306" s="22"/>
      <c r="QJ306" s="22"/>
      <c r="QK306" s="22"/>
      <c r="QL306" s="22"/>
      <c r="QM306" s="22"/>
      <c r="QN306" s="22"/>
      <c r="QO306" s="22"/>
      <c r="QP306" s="22"/>
      <c r="QQ306" s="22"/>
      <c r="QR306" s="22"/>
      <c r="QS306" s="22"/>
      <c r="QT306" s="22"/>
      <c r="QU306" s="22"/>
      <c r="QV306" s="22"/>
      <c r="QW306" s="22"/>
      <c r="QX306" s="22"/>
      <c r="QY306" s="22"/>
      <c r="QZ306" s="22"/>
      <c r="RA306" s="22"/>
      <c r="RB306" s="22"/>
      <c r="RC306" s="22"/>
      <c r="RD306" s="22"/>
      <c r="RE306" s="22"/>
      <c r="RF306" s="22"/>
      <c r="RG306" s="22"/>
      <c r="RH306" s="22"/>
      <c r="RI306" s="22"/>
      <c r="RJ306" s="22"/>
      <c r="RK306" s="22"/>
      <c r="RL306" s="22"/>
      <c r="RM306" s="22"/>
      <c r="RN306" s="22"/>
      <c r="RO306" s="22"/>
      <c r="RP306" s="22"/>
      <c r="RQ306" s="22"/>
      <c r="RR306" s="22"/>
      <c r="RS306" s="22"/>
      <c r="RT306" s="22"/>
      <c r="RU306" s="22"/>
      <c r="RV306" s="22"/>
      <c r="RW306" s="22"/>
      <c r="RX306" s="22"/>
      <c r="RY306" s="22"/>
      <c r="RZ306" s="22"/>
      <c r="SA306" s="22"/>
      <c r="SB306" s="22"/>
      <c r="SC306" s="22"/>
      <c r="SD306" s="22"/>
      <c r="SE306" s="22"/>
      <c r="SF306" s="22"/>
      <c r="SG306" s="22"/>
      <c r="SH306" s="22"/>
      <c r="SI306" s="22"/>
      <c r="SJ306" s="22"/>
      <c r="SK306" s="22"/>
      <c r="SL306" s="22"/>
      <c r="SM306" s="22"/>
      <c r="SN306" s="22"/>
      <c r="SO306" s="22"/>
      <c r="SP306" s="22"/>
      <c r="SQ306" s="22"/>
      <c r="SR306" s="22"/>
      <c r="SS306" s="22"/>
      <c r="ST306" s="22"/>
      <c r="SU306" s="22"/>
      <c r="SV306" s="22"/>
      <c r="SW306" s="22"/>
      <c r="SX306" s="22"/>
      <c r="SY306" s="22"/>
      <c r="SZ306" s="22"/>
      <c r="TA306" s="22"/>
      <c r="TB306" s="22"/>
      <c r="TC306" s="22"/>
      <c r="TD306" s="22"/>
      <c r="TE306" s="22"/>
      <c r="TF306" s="22"/>
      <c r="TG306" s="22"/>
      <c r="TH306" s="22"/>
      <c r="TI306" s="22"/>
      <c r="TJ306" s="22"/>
      <c r="TK306" s="22"/>
      <c r="TL306" s="22"/>
      <c r="TM306" s="22"/>
      <c r="TN306" s="22"/>
      <c r="TO306" s="22"/>
      <c r="TP306" s="22"/>
      <c r="TQ306" s="22"/>
      <c r="TR306" s="22"/>
      <c r="TS306" s="22"/>
      <c r="TT306" s="22"/>
      <c r="TU306" s="22"/>
      <c r="TV306" s="22"/>
      <c r="TW306" s="22"/>
      <c r="TX306" s="22"/>
      <c r="TY306" s="22"/>
      <c r="TZ306" s="22"/>
      <c r="UA306" s="22"/>
      <c r="UB306" s="22"/>
      <c r="UC306" s="22"/>
      <c r="UD306" s="22"/>
      <c r="UE306" s="22"/>
      <c r="UF306" s="22"/>
      <c r="UG306" s="22"/>
      <c r="UH306" s="22"/>
      <c r="UI306" s="22"/>
      <c r="UJ306" s="22"/>
      <c r="UK306" s="22"/>
      <c r="UL306" s="22"/>
      <c r="UM306" s="22"/>
      <c r="UN306" s="22"/>
      <c r="UO306" s="22"/>
      <c r="UP306" s="22"/>
      <c r="UQ306" s="22"/>
      <c r="UR306" s="22"/>
      <c r="US306" s="22"/>
      <c r="UT306" s="22"/>
      <c r="UU306" s="22"/>
      <c r="UV306" s="22"/>
      <c r="UW306" s="22"/>
      <c r="UX306" s="22"/>
      <c r="UY306" s="22"/>
      <c r="UZ306" s="22"/>
      <c r="VA306" s="22"/>
      <c r="VB306" s="22"/>
      <c r="VC306" s="22"/>
      <c r="VD306" s="22"/>
      <c r="VE306" s="22"/>
      <c r="VF306" s="22"/>
      <c r="VG306" s="22"/>
      <c r="VH306" s="22"/>
      <c r="VI306" s="22"/>
      <c r="VJ306" s="22"/>
      <c r="VK306" s="22"/>
      <c r="VL306" s="22"/>
      <c r="VM306" s="22"/>
      <c r="VN306" s="22"/>
      <c r="VO306" s="22"/>
      <c r="VP306" s="22"/>
      <c r="VQ306" s="22"/>
      <c r="VR306" s="22"/>
      <c r="VS306" s="22"/>
      <c r="VT306" s="22"/>
      <c r="VU306" s="22"/>
      <c r="VV306" s="22"/>
      <c r="VW306" s="22"/>
      <c r="VX306" s="22"/>
      <c r="VY306" s="22"/>
      <c r="VZ306" s="22"/>
      <c r="WA306" s="22"/>
      <c r="WB306" s="22"/>
      <c r="WC306" s="22"/>
      <c r="WD306" s="22"/>
      <c r="WE306" s="22"/>
      <c r="WF306" s="22"/>
      <c r="WG306" s="22"/>
      <c r="WH306" s="22"/>
      <c r="WI306" s="22"/>
      <c r="WJ306" s="22"/>
      <c r="WK306" s="22"/>
      <c r="WL306" s="22"/>
      <c r="WM306" s="22"/>
      <c r="WN306" s="22"/>
      <c r="WO306" s="22"/>
      <c r="WP306" s="22"/>
      <c r="WQ306" s="22"/>
      <c r="WR306" s="22"/>
      <c r="WS306" s="22"/>
      <c r="WT306" s="22"/>
      <c r="WU306" s="22"/>
      <c r="WV306" s="22"/>
      <c r="WW306" s="22"/>
      <c r="WX306" s="22"/>
      <c r="WY306" s="22"/>
      <c r="WZ306" s="22"/>
      <c r="XA306" s="22"/>
      <c r="XB306" s="22"/>
      <c r="XC306" s="22"/>
      <c r="XD306" s="22"/>
      <c r="XE306" s="22"/>
      <c r="XF306" s="22"/>
      <c r="XG306" s="22"/>
      <c r="XH306" s="22"/>
      <c r="XI306" s="22"/>
      <c r="XJ306" s="22"/>
      <c r="XK306" s="22"/>
      <c r="XL306" s="22"/>
      <c r="XM306" s="22"/>
      <c r="XN306" s="22"/>
      <c r="XO306" s="22"/>
      <c r="XP306" s="22"/>
      <c r="XQ306" s="22"/>
      <c r="XR306" s="22"/>
      <c r="XS306" s="22"/>
      <c r="XT306" s="22"/>
      <c r="XU306" s="22"/>
      <c r="XV306" s="22"/>
      <c r="XW306" s="22"/>
      <c r="XX306" s="22"/>
      <c r="XY306" s="22"/>
      <c r="XZ306" s="22"/>
      <c r="YA306" s="22"/>
      <c r="YB306" s="22"/>
      <c r="YC306" s="22"/>
      <c r="YD306" s="22"/>
      <c r="YE306" s="22"/>
      <c r="YF306" s="22"/>
      <c r="YG306" s="22"/>
      <c r="YH306" s="22"/>
      <c r="YI306" s="22"/>
      <c r="YJ306" s="22"/>
      <c r="YK306" s="22"/>
      <c r="YL306" s="22"/>
      <c r="YM306" s="22"/>
      <c r="YN306" s="22"/>
      <c r="YO306" s="22"/>
      <c r="YP306" s="22"/>
      <c r="YQ306" s="22"/>
      <c r="YR306" s="22"/>
      <c r="YS306" s="22"/>
      <c r="YT306" s="22"/>
      <c r="YU306" s="22"/>
      <c r="YV306" s="22"/>
      <c r="YW306" s="22"/>
      <c r="YX306" s="22"/>
      <c r="YY306" s="22"/>
      <c r="YZ306" s="22"/>
      <c r="ZA306" s="22"/>
      <c r="ZB306" s="22"/>
      <c r="ZC306" s="22"/>
      <c r="ZD306" s="22"/>
      <c r="ZE306" s="22"/>
      <c r="ZF306" s="22"/>
      <c r="ZG306" s="22"/>
      <c r="ZH306" s="22"/>
      <c r="ZI306" s="22"/>
      <c r="ZJ306" s="22"/>
      <c r="ZK306" s="22"/>
      <c r="ZL306" s="22"/>
      <c r="ZM306" s="22"/>
      <c r="ZN306" s="22"/>
      <c r="ZO306" s="22"/>
      <c r="ZP306" s="22"/>
      <c r="ZQ306" s="22"/>
      <c r="ZR306" s="22"/>
      <c r="ZS306" s="22"/>
      <c r="ZT306" s="22"/>
      <c r="ZU306" s="22"/>
      <c r="ZV306" s="22"/>
      <c r="ZW306" s="22"/>
      <c r="ZX306" s="22"/>
      <c r="ZY306" s="22"/>
      <c r="ZZ306" s="22"/>
      <c r="AAA306" s="22"/>
      <c r="AAB306" s="22"/>
      <c r="AAC306" s="22"/>
      <c r="AAD306" s="22"/>
      <c r="AAE306" s="22"/>
      <c r="AAF306" s="22"/>
      <c r="AAG306" s="22"/>
      <c r="AAH306" s="22"/>
      <c r="AAI306" s="22"/>
      <c r="AAJ306" s="22"/>
      <c r="AAK306" s="22"/>
      <c r="AAL306" s="22"/>
      <c r="AAM306" s="22"/>
      <c r="AAN306" s="22"/>
      <c r="AAO306" s="22"/>
      <c r="AAP306" s="22"/>
      <c r="AAQ306" s="22"/>
      <c r="AAR306" s="22"/>
      <c r="AAS306" s="22"/>
      <c r="AAT306" s="22"/>
      <c r="AAU306" s="22"/>
      <c r="AAV306" s="22"/>
      <c r="AAW306" s="22"/>
      <c r="AAX306" s="22"/>
      <c r="AAY306" s="22"/>
      <c r="AAZ306" s="22"/>
      <c r="ABA306" s="22"/>
      <c r="ABB306" s="22"/>
      <c r="ABC306" s="22"/>
      <c r="ABD306" s="22"/>
      <c r="ABE306" s="22"/>
      <c r="ABF306" s="22"/>
      <c r="ABG306" s="22"/>
      <c r="ABH306" s="22"/>
      <c r="ABI306" s="22"/>
      <c r="ABJ306" s="22"/>
      <c r="ABK306" s="22"/>
      <c r="ABL306" s="22"/>
      <c r="ABM306" s="22"/>
      <c r="ABN306" s="22"/>
      <c r="ABO306" s="22"/>
      <c r="ABP306" s="22"/>
      <c r="ABQ306" s="22"/>
      <c r="ABR306" s="22"/>
      <c r="ABS306" s="22"/>
      <c r="ABT306" s="22"/>
      <c r="ABU306" s="22"/>
      <c r="ABV306" s="22"/>
      <c r="ABW306" s="22"/>
      <c r="ABX306" s="22"/>
      <c r="ABY306" s="22"/>
      <c r="ABZ306" s="22"/>
      <c r="ACA306" s="22"/>
      <c r="ACB306" s="22"/>
      <c r="ACC306" s="22"/>
      <c r="ACD306" s="22"/>
      <c r="ACE306" s="22"/>
      <c r="ACF306" s="22"/>
      <c r="ACG306" s="22"/>
      <c r="ACH306" s="22"/>
      <c r="ACI306" s="22"/>
      <c r="ACJ306" s="22"/>
      <c r="ACK306" s="22"/>
      <c r="ACL306" s="22"/>
      <c r="ACM306" s="22"/>
      <c r="ACN306" s="22"/>
      <c r="ACO306" s="22"/>
      <c r="ACP306" s="22"/>
      <c r="ACQ306" s="22"/>
      <c r="ACR306" s="22"/>
      <c r="ACS306" s="22"/>
      <c r="ACT306" s="22"/>
      <c r="ACU306" s="22"/>
      <c r="ACV306" s="22"/>
      <c r="ACW306" s="22"/>
      <c r="ACX306" s="22"/>
      <c r="ACY306" s="22"/>
      <c r="ACZ306" s="22"/>
      <c r="ADA306" s="22"/>
      <c r="ADB306" s="22"/>
      <c r="ADC306" s="22"/>
      <c r="ADD306" s="22"/>
      <c r="ADE306" s="22"/>
      <c r="ADF306" s="22"/>
      <c r="ADG306" s="22"/>
      <c r="ADH306" s="22"/>
      <c r="ADI306" s="22"/>
      <c r="ADJ306" s="22"/>
      <c r="ADK306" s="22"/>
      <c r="ADL306" s="22"/>
      <c r="ADM306" s="22"/>
      <c r="ADN306" s="22"/>
      <c r="ADO306" s="22"/>
      <c r="ADP306" s="22"/>
      <c r="ADQ306" s="22"/>
      <c r="ADR306" s="22"/>
      <c r="ADS306" s="22"/>
      <c r="ADT306" s="22"/>
      <c r="ADU306" s="22"/>
      <c r="ADV306" s="22"/>
      <c r="ADW306" s="22"/>
      <c r="ADX306" s="22"/>
      <c r="ADY306" s="22"/>
      <c r="ADZ306" s="22"/>
      <c r="AEA306" s="22"/>
      <c r="AEB306" s="22"/>
      <c r="AEC306" s="22"/>
      <c r="AED306" s="22"/>
      <c r="AEE306" s="22"/>
      <c r="AEF306" s="22"/>
      <c r="AEG306" s="22"/>
      <c r="AEH306" s="22"/>
      <c r="AEI306" s="22"/>
      <c r="AEJ306" s="22"/>
      <c r="AEK306" s="22"/>
      <c r="AEL306" s="22"/>
      <c r="AEM306" s="22"/>
      <c r="AEN306" s="22"/>
      <c r="AEO306" s="22"/>
      <c r="AEP306" s="22"/>
      <c r="AEQ306" s="22"/>
      <c r="AER306" s="22"/>
      <c r="AES306" s="22"/>
      <c r="AET306" s="22"/>
      <c r="AEU306" s="22"/>
      <c r="AEV306" s="22"/>
      <c r="AEW306" s="22"/>
      <c r="AEX306" s="22"/>
      <c r="AEY306" s="22"/>
      <c r="AEZ306" s="22"/>
      <c r="AFA306" s="22"/>
      <c r="AFB306" s="22"/>
      <c r="AFC306" s="22"/>
      <c r="AFD306" s="22"/>
      <c r="AFE306" s="22"/>
      <c r="AFF306" s="22"/>
      <c r="AFG306" s="22"/>
      <c r="AFH306" s="22"/>
      <c r="AFI306" s="22"/>
      <c r="AFJ306" s="22"/>
      <c r="AFK306" s="22"/>
      <c r="AFL306" s="22"/>
      <c r="AFM306" s="22"/>
      <c r="AFN306" s="22"/>
      <c r="AFO306" s="22"/>
      <c r="AFP306" s="22"/>
      <c r="AFQ306" s="22"/>
      <c r="AFR306" s="22"/>
      <c r="AFS306" s="22"/>
      <c r="AFT306" s="22"/>
      <c r="AFU306" s="22"/>
      <c r="AFV306" s="22"/>
      <c r="AFW306" s="22"/>
      <c r="AFX306" s="22"/>
      <c r="AFY306" s="22"/>
      <c r="AFZ306" s="22"/>
      <c r="AGA306" s="22"/>
      <c r="AGB306" s="22"/>
      <c r="AGC306" s="22"/>
      <c r="AGD306" s="22"/>
      <c r="AGE306" s="22"/>
      <c r="AGF306" s="22"/>
      <c r="AGG306" s="22"/>
      <c r="AGH306" s="22"/>
      <c r="AGI306" s="22"/>
      <c r="AGJ306" s="22"/>
      <c r="AGK306" s="22"/>
      <c r="AGL306" s="22"/>
      <c r="AGM306" s="22"/>
      <c r="AGN306" s="22"/>
      <c r="AGO306" s="22"/>
      <c r="AGP306" s="22"/>
      <c r="AGQ306" s="22"/>
      <c r="AGR306" s="22"/>
      <c r="AGS306" s="22"/>
      <c r="AGT306" s="22"/>
      <c r="AGU306" s="22"/>
      <c r="AGV306" s="22"/>
      <c r="AGW306" s="22"/>
      <c r="AGX306" s="22"/>
      <c r="AGY306" s="22"/>
      <c r="AGZ306" s="22"/>
      <c r="AHA306" s="22"/>
      <c r="AHB306" s="22"/>
      <c r="AHC306" s="22"/>
      <c r="AHD306" s="22"/>
      <c r="AHE306" s="22"/>
      <c r="AHF306" s="22"/>
      <c r="AHG306" s="22"/>
      <c r="AHH306" s="22"/>
      <c r="AHI306" s="22"/>
      <c r="AHJ306" s="22"/>
      <c r="AHK306" s="22"/>
      <c r="AHL306" s="22"/>
      <c r="AHM306" s="22"/>
      <c r="AHN306" s="22"/>
      <c r="AHO306" s="22"/>
      <c r="AHP306" s="22"/>
      <c r="AHQ306" s="22"/>
      <c r="AHR306" s="22"/>
      <c r="AHS306" s="22"/>
      <c r="AHT306" s="22"/>
      <c r="AHU306" s="22"/>
      <c r="AHV306" s="22"/>
      <c r="AHW306" s="22"/>
      <c r="AHX306" s="22"/>
      <c r="AHY306" s="22"/>
      <c r="AHZ306" s="22"/>
      <c r="AIA306" s="22"/>
      <c r="AIB306" s="22"/>
      <c r="AIC306" s="22"/>
      <c r="AID306" s="22"/>
      <c r="AIE306" s="22"/>
      <c r="AIF306" s="22"/>
      <c r="AIG306" s="22"/>
      <c r="AIH306" s="22"/>
      <c r="AII306" s="22"/>
      <c r="AIJ306" s="22"/>
      <c r="AIK306" s="22"/>
      <c r="AIL306" s="22"/>
      <c r="AIM306" s="22"/>
      <c r="AIN306" s="22"/>
      <c r="AIO306" s="22"/>
      <c r="AIP306" s="22"/>
      <c r="AIQ306" s="22"/>
      <c r="AIR306" s="22"/>
      <c r="AIS306" s="22"/>
      <c r="AIT306" s="22"/>
      <c r="AIU306" s="22"/>
      <c r="AIV306" s="22"/>
      <c r="AIW306" s="22"/>
      <c r="AIX306" s="22"/>
      <c r="AIY306" s="22"/>
      <c r="AIZ306" s="22"/>
      <c r="AJA306" s="22"/>
      <c r="AJB306" s="22"/>
      <c r="AJC306" s="22"/>
      <c r="AJD306" s="22"/>
      <c r="AJE306" s="22"/>
      <c r="AJF306" s="22"/>
      <c r="AJG306" s="22"/>
      <c r="AJH306" s="22"/>
      <c r="AJI306" s="22"/>
      <c r="AJJ306" s="22"/>
      <c r="AJK306" s="22"/>
      <c r="AJL306" s="22"/>
      <c r="AJM306" s="22"/>
      <c r="AJN306" s="22"/>
      <c r="AJO306" s="22"/>
      <c r="AJP306" s="22"/>
      <c r="AJQ306" s="22"/>
      <c r="AJR306" s="22"/>
      <c r="AJS306" s="22"/>
      <c r="AJT306" s="22"/>
      <c r="AJU306" s="22"/>
      <c r="AJV306" s="22"/>
      <c r="AJW306" s="22"/>
      <c r="AJX306" s="22"/>
      <c r="AJY306" s="22"/>
      <c r="AJZ306" s="22"/>
      <c r="AKA306" s="22"/>
      <c r="AKB306" s="22"/>
      <c r="AKC306" s="22"/>
      <c r="AKD306" s="22"/>
      <c r="AKE306" s="22"/>
      <c r="AKF306" s="22"/>
      <c r="AKG306" s="22"/>
      <c r="AKH306" s="22"/>
      <c r="AKI306" s="22"/>
      <c r="AKJ306" s="22"/>
      <c r="AKK306" s="22"/>
      <c r="AKL306" s="22"/>
      <c r="AKM306" s="22"/>
      <c r="AKN306" s="22"/>
      <c r="AKO306" s="22"/>
      <c r="AKP306" s="22"/>
      <c r="AKQ306" s="22"/>
      <c r="AKR306" s="22"/>
      <c r="AKS306" s="22"/>
      <c r="AKT306" s="22"/>
      <c r="AKU306" s="22"/>
      <c r="AKV306" s="22"/>
      <c r="AKW306" s="22"/>
      <c r="AKX306" s="22"/>
      <c r="AKY306" s="22"/>
      <c r="AKZ306" s="22"/>
      <c r="ALA306" s="22"/>
      <c r="ALB306" s="22"/>
      <c r="ALC306" s="22"/>
      <c r="ALD306" s="22"/>
      <c r="ALE306" s="22"/>
      <c r="ALF306" s="22"/>
      <c r="ALG306" s="22"/>
      <c r="ALH306" s="22"/>
      <c r="ALI306" s="22"/>
      <c r="ALJ306" s="22"/>
      <c r="ALK306" s="22"/>
      <c r="ALL306" s="22"/>
      <c r="ALM306" s="22"/>
      <c r="ALN306" s="22"/>
      <c r="ALO306" s="22"/>
      <c r="ALP306" s="22"/>
      <c r="ALQ306" s="22"/>
      <c r="ALR306" s="22"/>
      <c r="ALS306" s="22"/>
      <c r="ALT306" s="22"/>
      <c r="ALU306" s="22"/>
      <c r="ALV306" s="22"/>
      <c r="ALW306" s="22"/>
      <c r="ALX306" s="22"/>
      <c r="ALY306" s="22"/>
      <c r="ALZ306" s="22"/>
      <c r="AMA306" s="22"/>
      <c r="AMB306" s="22"/>
      <c r="AMC306" s="22"/>
      <c r="AMD306" s="22"/>
      <c r="AME306" s="22"/>
      <c r="AMF306" s="22"/>
      <c r="AMG306" s="22"/>
      <c r="AMH306" s="22"/>
      <c r="AMI306" s="22"/>
      <c r="AMJ306" s="22"/>
      <c r="AMK306" s="22"/>
      <c r="AML306" s="22"/>
      <c r="AMM306" s="22"/>
      <c r="AMN306" s="22"/>
      <c r="AMO306" s="22"/>
      <c r="AMP306" s="22"/>
      <c r="AMQ306" s="22"/>
      <c r="AMR306" s="22"/>
      <c r="AMS306" s="22"/>
      <c r="AMT306" s="22"/>
      <c r="AMU306" s="22"/>
      <c r="AMV306" s="22"/>
      <c r="AMW306" s="22"/>
      <c r="AMX306" s="22"/>
      <c r="AMY306" s="22"/>
      <c r="AMZ306" s="22"/>
      <c r="ANA306" s="22"/>
      <c r="ANB306" s="22"/>
      <c r="ANC306" s="22"/>
      <c r="AND306" s="22"/>
      <c r="ANE306" s="22"/>
      <c r="ANF306" s="22"/>
      <c r="ANG306" s="22"/>
      <c r="ANH306" s="22"/>
      <c r="ANI306" s="22"/>
      <c r="ANJ306" s="22"/>
      <c r="ANK306" s="22"/>
      <c r="ANL306" s="22"/>
      <c r="ANM306" s="22"/>
      <c r="ANN306" s="22"/>
      <c r="ANO306" s="22"/>
      <c r="ANP306" s="22"/>
      <c r="ANQ306" s="22"/>
      <c r="ANR306" s="22"/>
      <c r="ANS306" s="22"/>
      <c r="ANT306" s="22"/>
      <c r="ANU306" s="22"/>
      <c r="ANV306" s="22"/>
      <c r="ANW306" s="22"/>
      <c r="ANX306" s="22"/>
      <c r="ANY306" s="22"/>
      <c r="ANZ306" s="22"/>
      <c r="AOA306" s="22"/>
      <c r="AOB306" s="22"/>
      <c r="AOC306" s="22"/>
      <c r="AOD306" s="22"/>
      <c r="AOE306" s="22"/>
      <c r="AOF306" s="22"/>
      <c r="AOG306" s="22"/>
      <c r="AOH306" s="22"/>
      <c r="AOI306" s="22"/>
      <c r="AOJ306" s="22"/>
      <c r="AOK306" s="22"/>
      <c r="AOL306" s="22"/>
      <c r="AOM306" s="22"/>
      <c r="AON306" s="22"/>
      <c r="AOO306" s="22"/>
      <c r="AOP306" s="22"/>
      <c r="AOQ306" s="22"/>
      <c r="AOR306" s="22"/>
      <c r="AOS306" s="22"/>
      <c r="AOT306" s="22"/>
      <c r="AOU306" s="22"/>
      <c r="AOV306" s="22"/>
      <c r="AOW306" s="22"/>
      <c r="AOX306" s="22"/>
      <c r="AOY306" s="22"/>
      <c r="AOZ306" s="22"/>
      <c r="APA306" s="22"/>
      <c r="APB306" s="22"/>
      <c r="APC306" s="22"/>
      <c r="APD306" s="22"/>
      <c r="APE306" s="22"/>
      <c r="APF306" s="22"/>
      <c r="APG306" s="22"/>
      <c r="APH306" s="22"/>
      <c r="API306" s="22"/>
      <c r="APJ306" s="22"/>
      <c r="APK306" s="22"/>
      <c r="APL306" s="22"/>
      <c r="APM306" s="22"/>
      <c r="APN306" s="22"/>
      <c r="APO306" s="22"/>
      <c r="APP306" s="22"/>
      <c r="APQ306" s="22"/>
      <c r="APR306" s="22"/>
      <c r="APS306" s="22"/>
      <c r="APT306" s="22"/>
      <c r="APU306" s="22"/>
      <c r="APV306" s="22"/>
      <c r="APW306" s="22"/>
      <c r="APX306" s="22"/>
      <c r="APY306" s="22"/>
      <c r="APZ306" s="22"/>
      <c r="AQA306" s="22"/>
      <c r="AQB306" s="22"/>
      <c r="AQC306" s="22"/>
      <c r="AQD306" s="22"/>
      <c r="AQE306" s="22"/>
      <c r="AQF306" s="22"/>
      <c r="AQG306" s="22"/>
      <c r="AQH306" s="22"/>
      <c r="AQI306" s="22"/>
      <c r="AQJ306" s="22"/>
      <c r="AQK306" s="22"/>
      <c r="AQL306" s="22"/>
      <c r="AQM306" s="22"/>
      <c r="AQN306" s="22"/>
      <c r="AQO306" s="22"/>
      <c r="AQP306" s="22"/>
      <c r="AQQ306" s="22"/>
      <c r="AQR306" s="22"/>
      <c r="AQS306" s="22"/>
      <c r="AQT306" s="22"/>
      <c r="AQU306" s="22"/>
      <c r="AQV306" s="22"/>
      <c r="AQW306" s="22"/>
      <c r="AQX306" s="22"/>
      <c r="AQY306" s="22"/>
      <c r="AQZ306" s="22"/>
      <c r="ARA306" s="22"/>
      <c r="ARB306" s="22"/>
      <c r="ARC306" s="22"/>
      <c r="ARD306" s="22"/>
      <c r="ARE306" s="22"/>
      <c r="ARF306" s="22"/>
      <c r="ARG306" s="22"/>
      <c r="ARH306" s="22"/>
      <c r="ARI306" s="22"/>
      <c r="ARJ306" s="22"/>
      <c r="ARK306" s="22"/>
      <c r="ARL306" s="22"/>
      <c r="ARM306" s="22"/>
      <c r="ARN306" s="22"/>
      <c r="ARO306" s="22"/>
      <c r="ARP306" s="22"/>
      <c r="ARQ306" s="22"/>
      <c r="ARR306" s="22"/>
      <c r="ARS306" s="22"/>
      <c r="ART306" s="22"/>
      <c r="ARU306" s="22"/>
      <c r="ARV306" s="22"/>
      <c r="ARW306" s="22"/>
      <c r="ARX306" s="22"/>
      <c r="ARY306" s="22"/>
      <c r="ARZ306" s="22"/>
      <c r="ASA306" s="22"/>
      <c r="ASB306" s="22"/>
      <c r="ASC306" s="22"/>
      <c r="ASD306" s="22"/>
      <c r="ASE306" s="22"/>
      <c r="ASF306" s="22"/>
      <c r="ASG306" s="22"/>
      <c r="ASH306" s="22"/>
      <c r="ASI306" s="22"/>
      <c r="ASJ306" s="22"/>
      <c r="ASK306" s="22"/>
      <c r="ASL306" s="22"/>
      <c r="ASM306" s="22"/>
      <c r="ASN306" s="22"/>
      <c r="ASO306" s="22"/>
      <c r="ASP306" s="22"/>
      <c r="ASQ306" s="22"/>
      <c r="ASR306" s="22"/>
      <c r="ASS306" s="22"/>
      <c r="AST306" s="22"/>
      <c r="ASU306" s="22"/>
      <c r="ASV306" s="22"/>
      <c r="ASW306" s="22"/>
      <c r="ASX306" s="22"/>
      <c r="ASY306" s="22"/>
      <c r="ASZ306" s="22"/>
      <c r="ATA306" s="22"/>
      <c r="ATB306" s="22"/>
      <c r="ATC306" s="22"/>
      <c r="ATD306" s="22"/>
      <c r="ATE306" s="22"/>
      <c r="ATF306" s="22"/>
      <c r="ATG306" s="22"/>
      <c r="ATH306" s="22"/>
      <c r="ATI306" s="22"/>
      <c r="ATJ306" s="22"/>
      <c r="ATK306" s="22"/>
      <c r="ATL306" s="22"/>
      <c r="ATM306" s="22"/>
      <c r="ATN306" s="22"/>
      <c r="ATO306" s="22"/>
      <c r="ATP306" s="22"/>
      <c r="ATQ306" s="22"/>
      <c r="ATR306" s="22"/>
      <c r="ATS306" s="22"/>
      <c r="ATT306" s="22"/>
      <c r="ATU306" s="22"/>
      <c r="ATV306" s="22"/>
      <c r="ATW306" s="22"/>
      <c r="ATX306" s="22"/>
      <c r="ATY306" s="22"/>
      <c r="ATZ306" s="22"/>
      <c r="AUA306" s="22"/>
      <c r="AUB306" s="22"/>
      <c r="AUC306" s="22"/>
      <c r="AUD306" s="22"/>
      <c r="AUE306" s="22"/>
      <c r="AUF306" s="22"/>
      <c r="AUG306" s="22"/>
      <c r="AUH306" s="22"/>
      <c r="AUI306" s="22"/>
      <c r="AUJ306" s="22"/>
      <c r="AUK306" s="22"/>
      <c r="AUL306" s="22"/>
      <c r="AUM306" s="22"/>
      <c r="AUN306" s="22"/>
      <c r="AUO306" s="22"/>
      <c r="AUP306" s="22"/>
      <c r="AUQ306" s="22"/>
      <c r="AUR306" s="22"/>
      <c r="AUS306" s="22"/>
      <c r="AUT306" s="22"/>
      <c r="AUU306" s="22"/>
      <c r="AUV306" s="22"/>
      <c r="AUW306" s="22"/>
      <c r="AUX306" s="22"/>
      <c r="AUY306" s="22"/>
      <c r="AUZ306" s="22"/>
      <c r="AVA306" s="22"/>
      <c r="AVB306" s="22"/>
      <c r="AVC306" s="22"/>
      <c r="AVD306" s="22"/>
      <c r="AVE306" s="22"/>
      <c r="AVF306" s="22"/>
      <c r="AVG306" s="22"/>
      <c r="AVH306" s="22"/>
      <c r="AVI306" s="22"/>
      <c r="AVJ306" s="22"/>
      <c r="AVK306" s="22"/>
      <c r="AVL306" s="22"/>
      <c r="AVM306" s="22"/>
      <c r="AVN306" s="22"/>
      <c r="AVO306" s="22"/>
      <c r="AVP306" s="22"/>
      <c r="AVQ306" s="22"/>
      <c r="AVR306" s="22"/>
      <c r="AVS306" s="22"/>
      <c r="AVT306" s="22"/>
      <c r="AVU306" s="22"/>
      <c r="AVV306" s="22"/>
      <c r="AVW306" s="22"/>
      <c r="AVX306" s="22"/>
      <c r="AVY306" s="22"/>
      <c r="AVZ306" s="22"/>
      <c r="AWA306" s="22"/>
      <c r="AWB306" s="22"/>
      <c r="AWC306" s="22"/>
      <c r="AWD306" s="22"/>
      <c r="AWE306" s="22"/>
      <c r="AWF306" s="22"/>
      <c r="AWG306" s="22"/>
      <c r="AWH306" s="22"/>
      <c r="AWI306" s="22"/>
      <c r="AWJ306" s="22"/>
      <c r="AWK306" s="22"/>
      <c r="AWL306" s="22"/>
      <c r="AWM306" s="22"/>
      <c r="AWN306" s="22"/>
      <c r="AWO306" s="22"/>
      <c r="AWP306" s="22"/>
      <c r="AWQ306" s="22"/>
      <c r="AWR306" s="22"/>
      <c r="AWS306" s="22"/>
      <c r="AWT306" s="22"/>
      <c r="AWU306" s="22"/>
      <c r="AWV306" s="22"/>
      <c r="AWW306" s="22"/>
      <c r="AWX306" s="22"/>
      <c r="AWY306" s="22"/>
      <c r="AWZ306" s="22"/>
      <c r="AXA306" s="22"/>
      <c r="AXB306" s="22"/>
      <c r="AXC306" s="22"/>
      <c r="AXD306" s="22"/>
      <c r="AXE306" s="22"/>
      <c r="AXF306" s="22"/>
      <c r="AXG306" s="22"/>
      <c r="AXH306" s="22"/>
      <c r="AXI306" s="22"/>
      <c r="AXJ306" s="22"/>
      <c r="AXK306" s="22"/>
      <c r="AXL306" s="22"/>
      <c r="AXM306" s="22"/>
      <c r="AXN306" s="22"/>
      <c r="AXO306" s="22"/>
      <c r="AXP306" s="22"/>
      <c r="AXQ306" s="22"/>
      <c r="AXR306" s="22"/>
      <c r="AXS306" s="22"/>
      <c r="AXT306" s="22"/>
      <c r="AXU306" s="22"/>
      <c r="AXV306" s="22"/>
      <c r="AXW306" s="22"/>
      <c r="AXX306" s="22"/>
      <c r="AXY306" s="22"/>
      <c r="AXZ306" s="22"/>
      <c r="AYA306" s="22"/>
      <c r="AYB306" s="22"/>
      <c r="AYC306" s="22"/>
      <c r="AYD306" s="22"/>
      <c r="AYE306" s="22"/>
      <c r="AYF306" s="22"/>
      <c r="AYG306" s="22"/>
      <c r="AYH306" s="22"/>
      <c r="AYI306" s="22"/>
      <c r="AYJ306" s="22"/>
      <c r="AYK306" s="22"/>
      <c r="AYL306" s="22"/>
      <c r="AYM306" s="22"/>
      <c r="AYN306" s="22"/>
      <c r="AYO306" s="22"/>
      <c r="AYP306" s="22"/>
      <c r="AYQ306" s="22"/>
      <c r="AYR306" s="22"/>
      <c r="AYS306" s="22"/>
      <c r="AYT306" s="22"/>
      <c r="AYU306" s="22"/>
      <c r="AYV306" s="22"/>
      <c r="AYW306" s="22"/>
      <c r="AYX306" s="22"/>
      <c r="AYY306" s="22"/>
      <c r="AYZ306" s="22"/>
      <c r="AZA306" s="22"/>
      <c r="AZB306" s="22"/>
      <c r="AZC306" s="22"/>
      <c r="AZD306" s="22"/>
      <c r="AZE306" s="22"/>
      <c r="AZF306" s="22"/>
      <c r="AZG306" s="22"/>
      <c r="AZH306" s="22"/>
      <c r="AZI306" s="22"/>
      <c r="AZJ306" s="22"/>
      <c r="AZK306" s="22"/>
      <c r="AZL306" s="22"/>
      <c r="AZM306" s="22"/>
      <c r="AZN306" s="22"/>
      <c r="AZO306" s="22"/>
      <c r="AZP306" s="22"/>
      <c r="AZQ306" s="22"/>
      <c r="AZR306" s="22"/>
      <c r="AZS306" s="22"/>
      <c r="AZT306" s="22"/>
      <c r="AZU306" s="22"/>
      <c r="AZV306" s="22"/>
      <c r="AZW306" s="22"/>
      <c r="AZX306" s="22"/>
      <c r="AZY306" s="22"/>
      <c r="AZZ306" s="22"/>
      <c r="BAA306" s="22"/>
      <c r="BAB306" s="22"/>
      <c r="BAC306" s="22"/>
      <c r="BAD306" s="22"/>
      <c r="BAE306" s="22"/>
      <c r="BAF306" s="22"/>
      <c r="BAG306" s="22"/>
      <c r="BAH306" s="22"/>
      <c r="BAI306" s="22"/>
      <c r="BAJ306" s="22"/>
      <c r="BAK306" s="22"/>
      <c r="BAL306" s="22"/>
      <c r="BAM306" s="22"/>
      <c r="BAN306" s="22"/>
      <c r="BAO306" s="22"/>
      <c r="BAP306" s="22"/>
      <c r="BAQ306" s="22"/>
      <c r="BAR306" s="22"/>
      <c r="BAS306" s="22"/>
      <c r="BAT306" s="22"/>
      <c r="BAU306" s="22"/>
      <c r="BAV306" s="22"/>
      <c r="BAW306" s="22"/>
      <c r="BAX306" s="22"/>
      <c r="BAY306" s="22"/>
      <c r="BAZ306" s="22"/>
      <c r="BBA306" s="22"/>
      <c r="BBB306" s="22"/>
      <c r="BBC306" s="22"/>
      <c r="BBD306" s="22"/>
      <c r="BBE306" s="22"/>
      <c r="BBF306" s="22"/>
      <c r="BBG306" s="22"/>
      <c r="BBH306" s="22"/>
      <c r="BBI306" s="22"/>
      <c r="BBJ306" s="22"/>
      <c r="BBK306" s="22"/>
      <c r="BBL306" s="22"/>
      <c r="BBM306" s="22"/>
      <c r="BBN306" s="22"/>
      <c r="BBO306" s="22"/>
      <c r="BBP306" s="22"/>
      <c r="BBQ306" s="22"/>
      <c r="BBR306" s="22"/>
      <c r="BBS306" s="22"/>
      <c r="BBT306" s="22"/>
      <c r="BBU306" s="22"/>
      <c r="BBV306" s="22"/>
      <c r="BBW306" s="22"/>
      <c r="BBX306" s="22"/>
      <c r="BBY306" s="22"/>
      <c r="BBZ306" s="22"/>
      <c r="BCA306" s="22"/>
      <c r="BCB306" s="22"/>
      <c r="BCC306" s="22"/>
      <c r="BCD306" s="22"/>
      <c r="BCE306" s="22"/>
      <c r="BCF306" s="22"/>
      <c r="BCG306" s="22"/>
      <c r="BCH306" s="22"/>
      <c r="BCI306" s="22"/>
      <c r="BCJ306" s="22"/>
      <c r="BCK306" s="22"/>
      <c r="BCL306" s="22"/>
      <c r="BCM306" s="22"/>
      <c r="BCN306" s="22"/>
      <c r="BCO306" s="22"/>
      <c r="BCP306" s="22"/>
      <c r="BCQ306" s="22"/>
      <c r="BCR306" s="22"/>
      <c r="BCS306" s="22"/>
      <c r="BCT306" s="22"/>
      <c r="BCU306" s="22"/>
      <c r="BCV306" s="22"/>
      <c r="BCW306" s="22"/>
      <c r="BCX306" s="22"/>
      <c r="BCY306" s="22"/>
      <c r="BCZ306" s="22"/>
      <c r="BDA306" s="22"/>
      <c r="BDB306" s="22"/>
      <c r="BDC306" s="22"/>
      <c r="BDD306" s="22"/>
      <c r="BDE306" s="22"/>
      <c r="BDF306" s="22"/>
      <c r="BDG306" s="22"/>
      <c r="BDH306" s="22"/>
      <c r="BDI306" s="22"/>
      <c r="BDJ306" s="22"/>
      <c r="BDK306" s="22"/>
      <c r="BDL306" s="22"/>
      <c r="BDM306" s="22"/>
      <c r="BDN306" s="22"/>
      <c r="BDO306" s="22"/>
      <c r="BDP306" s="22"/>
      <c r="BDQ306" s="22"/>
      <c r="BDR306" s="22"/>
      <c r="BDS306" s="22"/>
      <c r="BDT306" s="22"/>
      <c r="BDU306" s="22"/>
      <c r="BDV306" s="22"/>
      <c r="BDW306" s="22"/>
      <c r="BDX306" s="22"/>
      <c r="BDY306" s="22"/>
      <c r="BDZ306" s="22"/>
      <c r="BEA306" s="22"/>
      <c r="BEB306" s="22"/>
      <c r="BEC306" s="22"/>
      <c r="BED306" s="22"/>
      <c r="BEE306" s="22"/>
      <c r="BEF306" s="22"/>
      <c r="BEG306" s="22"/>
      <c r="BEH306" s="22"/>
      <c r="BEI306" s="22"/>
      <c r="BEJ306" s="22"/>
      <c r="BEK306" s="22"/>
      <c r="BEL306" s="22"/>
      <c r="BEM306" s="22"/>
      <c r="BEN306" s="22"/>
      <c r="BEO306" s="22"/>
      <c r="BEP306" s="22"/>
      <c r="BEQ306" s="22"/>
      <c r="BER306" s="22"/>
      <c r="BES306" s="22"/>
      <c r="BET306" s="22"/>
      <c r="BEU306" s="22"/>
      <c r="BEV306" s="22"/>
      <c r="BEW306" s="22"/>
      <c r="BEX306" s="22"/>
      <c r="BEY306" s="22"/>
      <c r="BEZ306" s="22"/>
      <c r="BFA306" s="22"/>
      <c r="BFB306" s="22"/>
      <c r="BFC306" s="22"/>
      <c r="BFD306" s="22"/>
      <c r="BFE306" s="22"/>
      <c r="BFF306" s="22"/>
      <c r="BFG306" s="22"/>
      <c r="BFH306" s="22"/>
      <c r="BFI306" s="22"/>
      <c r="BFJ306" s="22"/>
      <c r="BFK306" s="22"/>
      <c r="BFL306" s="22"/>
      <c r="BFM306" s="22"/>
      <c r="BFN306" s="22"/>
      <c r="BFO306" s="22"/>
      <c r="BFP306" s="22"/>
      <c r="BFQ306" s="22"/>
      <c r="BFR306" s="22"/>
      <c r="BFS306" s="22"/>
      <c r="BFT306" s="22"/>
      <c r="BFU306" s="22"/>
      <c r="BFV306" s="22"/>
      <c r="BFW306" s="22"/>
      <c r="BFX306" s="22"/>
      <c r="BFY306" s="22"/>
      <c r="BFZ306" s="22"/>
      <c r="BGA306" s="22"/>
      <c r="BGB306" s="22"/>
      <c r="BGC306" s="22"/>
      <c r="BGD306" s="22"/>
      <c r="BGE306" s="22"/>
      <c r="BGF306" s="22"/>
      <c r="BGG306" s="22"/>
      <c r="BGH306" s="22"/>
      <c r="BGI306" s="22"/>
      <c r="BGJ306" s="22"/>
      <c r="BGK306" s="22"/>
      <c r="BGL306" s="22"/>
      <c r="BGM306" s="22"/>
      <c r="BGN306" s="22"/>
      <c r="BGO306" s="22"/>
      <c r="BGP306" s="22"/>
      <c r="BGQ306" s="22"/>
      <c r="BGR306" s="22"/>
      <c r="BGS306" s="22"/>
      <c r="BGT306" s="22"/>
      <c r="BGU306" s="22"/>
      <c r="BGV306" s="22"/>
      <c r="BGW306" s="22"/>
      <c r="BGX306" s="22"/>
      <c r="BGY306" s="22"/>
      <c r="BGZ306" s="22"/>
      <c r="BHA306" s="22"/>
      <c r="BHB306" s="22"/>
      <c r="BHC306" s="22"/>
      <c r="BHD306" s="22"/>
      <c r="BHE306" s="22"/>
      <c r="BHF306" s="22"/>
      <c r="BHG306" s="22"/>
      <c r="BHH306" s="22"/>
      <c r="BHI306" s="22"/>
      <c r="BHJ306" s="22"/>
      <c r="BHK306" s="22"/>
      <c r="BHL306" s="22"/>
      <c r="BHM306" s="22"/>
      <c r="BHN306" s="22"/>
      <c r="BHO306" s="22"/>
      <c r="BHP306" s="22"/>
      <c r="BHQ306" s="22"/>
      <c r="BHR306" s="22"/>
      <c r="BHS306" s="22"/>
      <c r="BHT306" s="22"/>
      <c r="BHU306" s="22"/>
      <c r="BHV306" s="22"/>
      <c r="BHW306" s="22"/>
      <c r="BHX306" s="22"/>
      <c r="BHY306" s="22"/>
      <c r="BHZ306" s="22"/>
      <c r="BIA306" s="22"/>
      <c r="BIB306" s="22"/>
      <c r="BIC306" s="22"/>
      <c r="BID306" s="22"/>
      <c r="BIE306" s="22"/>
      <c r="BIF306" s="22"/>
      <c r="BIG306" s="22"/>
      <c r="BIH306" s="22"/>
      <c r="BII306" s="22"/>
      <c r="BIJ306" s="22"/>
      <c r="BIK306" s="22"/>
      <c r="BIL306" s="22"/>
      <c r="BIM306" s="22"/>
      <c r="BIN306" s="22"/>
      <c r="BIO306" s="22"/>
      <c r="BIP306" s="22"/>
      <c r="BIQ306" s="22"/>
      <c r="BIR306" s="22"/>
      <c r="BIS306" s="22"/>
      <c r="BIT306" s="22"/>
      <c r="BIU306" s="22"/>
      <c r="BIV306" s="22"/>
      <c r="BIW306" s="22"/>
      <c r="BIX306" s="22"/>
      <c r="BIY306" s="22"/>
      <c r="BIZ306" s="22"/>
      <c r="BJA306" s="22"/>
      <c r="BJB306" s="22"/>
      <c r="BJC306" s="22"/>
      <c r="BJD306" s="22"/>
      <c r="BJE306" s="22"/>
      <c r="BJF306" s="22"/>
      <c r="BJG306" s="22"/>
      <c r="BJH306" s="22"/>
      <c r="BJI306" s="22"/>
      <c r="BJJ306" s="22"/>
      <c r="BJK306" s="22"/>
      <c r="BJL306" s="22"/>
      <c r="BJM306" s="22"/>
      <c r="BJN306" s="22"/>
      <c r="BJO306" s="22"/>
      <c r="BJP306" s="22"/>
      <c r="BJQ306" s="22"/>
      <c r="BJR306" s="22"/>
      <c r="BJS306" s="22"/>
      <c r="BJT306" s="22"/>
      <c r="BJU306" s="22"/>
      <c r="BJV306" s="22"/>
      <c r="BJW306" s="22"/>
      <c r="BJX306" s="22"/>
      <c r="BJY306" s="22"/>
      <c r="BJZ306" s="22"/>
      <c r="BKA306" s="22"/>
      <c r="BKB306" s="22"/>
      <c r="BKC306" s="22"/>
      <c r="BKD306" s="22"/>
      <c r="BKE306" s="22"/>
      <c r="BKF306" s="22"/>
      <c r="BKG306" s="22"/>
      <c r="BKH306" s="22"/>
      <c r="BKI306" s="22"/>
      <c r="BKJ306" s="22"/>
      <c r="BKK306" s="22"/>
      <c r="BKL306" s="22"/>
      <c r="BKM306" s="22"/>
      <c r="BKN306" s="22"/>
      <c r="BKO306" s="22"/>
      <c r="BKP306" s="22"/>
      <c r="BKQ306" s="22"/>
      <c r="BKR306" s="22"/>
      <c r="BKS306" s="22"/>
      <c r="BKT306" s="22"/>
      <c r="BKU306" s="22"/>
      <c r="BKV306" s="22"/>
      <c r="BKW306" s="22"/>
      <c r="BKX306" s="22"/>
      <c r="BKY306" s="22"/>
      <c r="BKZ306" s="22"/>
      <c r="BLA306" s="22"/>
      <c r="BLB306" s="22"/>
      <c r="BLC306" s="22"/>
      <c r="BLD306" s="22"/>
      <c r="BLE306" s="22"/>
      <c r="BLF306" s="22"/>
      <c r="BLG306" s="22"/>
      <c r="BLH306" s="22"/>
      <c r="BLI306" s="22"/>
      <c r="BLJ306" s="22"/>
      <c r="BLK306" s="22"/>
      <c r="BLL306" s="22"/>
      <c r="BLM306" s="22"/>
      <c r="BLN306" s="22"/>
      <c r="BLO306" s="22"/>
      <c r="BLP306" s="22"/>
      <c r="BLQ306" s="22"/>
      <c r="BLR306" s="22"/>
      <c r="BLS306" s="22"/>
      <c r="BLT306" s="22"/>
      <c r="BLU306" s="22"/>
      <c r="BLV306" s="22"/>
      <c r="BLW306" s="22"/>
      <c r="BLX306" s="22"/>
      <c r="BLY306" s="22"/>
      <c r="BLZ306" s="22"/>
      <c r="BMA306" s="22"/>
      <c r="BMB306" s="22"/>
      <c r="BMC306" s="22"/>
      <c r="BMD306" s="22"/>
      <c r="BME306" s="22"/>
      <c r="BMF306" s="22"/>
      <c r="BMG306" s="22"/>
      <c r="BMH306" s="22"/>
      <c r="BMI306" s="22"/>
      <c r="BMJ306" s="22"/>
      <c r="BMK306" s="22"/>
      <c r="BML306" s="22"/>
      <c r="BMM306" s="22"/>
      <c r="BMN306" s="22"/>
      <c r="BMO306" s="22"/>
      <c r="BMP306" s="22"/>
      <c r="BMQ306" s="22"/>
      <c r="BMR306" s="22"/>
      <c r="BMS306" s="22"/>
      <c r="BMT306" s="22"/>
      <c r="BMU306" s="22"/>
      <c r="BMV306" s="22"/>
      <c r="BMW306" s="22"/>
      <c r="BMX306" s="22"/>
      <c r="BMY306" s="22"/>
      <c r="BMZ306" s="22"/>
      <c r="BNA306" s="22"/>
      <c r="BNB306" s="22"/>
      <c r="BNC306" s="22"/>
      <c r="BND306" s="22"/>
      <c r="BNE306" s="22"/>
      <c r="BNF306" s="22"/>
      <c r="BNG306" s="22"/>
      <c r="BNH306" s="22"/>
      <c r="BNI306" s="22"/>
      <c r="BNJ306" s="22"/>
      <c r="BNK306" s="22"/>
      <c r="BNL306" s="22"/>
      <c r="BNM306" s="22"/>
      <c r="BNN306" s="22"/>
      <c r="BNO306" s="22"/>
      <c r="BNP306" s="22"/>
      <c r="BNQ306" s="22"/>
      <c r="BNR306" s="22"/>
      <c r="BNS306" s="22"/>
      <c r="BNT306" s="22"/>
      <c r="BNU306" s="22"/>
      <c r="BNV306" s="22"/>
      <c r="BNW306" s="22"/>
      <c r="BNX306" s="22"/>
      <c r="BNY306" s="22"/>
      <c r="BNZ306" s="22"/>
      <c r="BOA306" s="22"/>
      <c r="BOB306" s="22"/>
      <c r="BOC306" s="22"/>
      <c r="BOD306" s="22"/>
      <c r="BOE306" s="22"/>
      <c r="BOF306" s="22"/>
      <c r="BOG306" s="22"/>
      <c r="BOH306" s="22"/>
      <c r="BOI306" s="22"/>
      <c r="BOJ306" s="22"/>
      <c r="BOK306" s="22"/>
      <c r="BOL306" s="22"/>
      <c r="BOM306" s="22"/>
      <c r="BON306" s="22"/>
      <c r="BOO306" s="22"/>
      <c r="BOP306" s="22"/>
      <c r="BOQ306" s="22"/>
      <c r="BOR306" s="22"/>
      <c r="BOS306" s="22"/>
      <c r="BOT306" s="22"/>
      <c r="BOU306" s="22"/>
      <c r="BOV306" s="22"/>
      <c r="BOW306" s="22"/>
      <c r="BOX306" s="22"/>
      <c r="BOY306" s="22"/>
      <c r="BOZ306" s="22"/>
      <c r="BPA306" s="22"/>
      <c r="BPB306" s="22"/>
      <c r="BPC306" s="22"/>
      <c r="BPD306" s="22"/>
      <c r="BPE306" s="22"/>
      <c r="BPF306" s="22"/>
      <c r="BPG306" s="22"/>
      <c r="BPH306" s="22"/>
      <c r="BPI306" s="22"/>
      <c r="BPJ306" s="22"/>
      <c r="BPK306" s="22"/>
      <c r="BPL306" s="22"/>
      <c r="BPM306" s="22"/>
      <c r="BPN306" s="22"/>
      <c r="BPO306" s="22"/>
      <c r="BPP306" s="22"/>
      <c r="BPQ306" s="22"/>
      <c r="BPR306" s="22"/>
      <c r="BPS306" s="22"/>
      <c r="BPT306" s="22"/>
      <c r="BPU306" s="22"/>
      <c r="BPV306" s="22"/>
      <c r="BPW306" s="22"/>
      <c r="BPX306" s="22"/>
      <c r="BPY306" s="22"/>
      <c r="BPZ306" s="22"/>
      <c r="BQA306" s="22"/>
      <c r="BQB306" s="22"/>
      <c r="BQC306" s="22"/>
      <c r="BQD306" s="22"/>
      <c r="BQE306" s="22"/>
      <c r="BQF306" s="22"/>
      <c r="BQG306" s="22"/>
      <c r="BQH306" s="22"/>
      <c r="BQI306" s="22"/>
      <c r="BQJ306" s="22"/>
      <c r="BQK306" s="22"/>
      <c r="BQL306" s="22"/>
      <c r="BQM306" s="22"/>
      <c r="BQN306" s="22"/>
      <c r="BQO306" s="22"/>
      <c r="BQP306" s="22"/>
      <c r="BQQ306" s="22"/>
      <c r="BQR306" s="22"/>
      <c r="BQS306" s="22"/>
      <c r="BQT306" s="22"/>
      <c r="BQU306" s="22"/>
      <c r="BQV306" s="22"/>
      <c r="BQW306" s="22"/>
      <c r="BQX306" s="22"/>
      <c r="BQY306" s="22"/>
      <c r="BQZ306" s="22"/>
      <c r="BRA306" s="22"/>
      <c r="BRB306" s="22"/>
      <c r="BRC306" s="22"/>
      <c r="BRD306" s="22"/>
      <c r="BRE306" s="22"/>
      <c r="BRF306" s="22"/>
      <c r="BRG306" s="22"/>
      <c r="BRH306" s="22"/>
      <c r="BRI306" s="22"/>
      <c r="BRJ306" s="22"/>
      <c r="BRK306" s="22"/>
      <c r="BRL306" s="22"/>
      <c r="BRM306" s="22"/>
      <c r="BRN306" s="22"/>
      <c r="BRO306" s="22"/>
      <c r="BRP306" s="22"/>
      <c r="BRQ306" s="22"/>
      <c r="BRR306" s="22"/>
      <c r="BRS306" s="22"/>
      <c r="BRT306" s="22"/>
      <c r="BRU306" s="22"/>
      <c r="BRV306" s="22"/>
      <c r="BRW306" s="22"/>
      <c r="BRX306" s="22"/>
      <c r="BRY306" s="22"/>
      <c r="BRZ306" s="22"/>
      <c r="BSA306" s="22"/>
      <c r="BSB306" s="22"/>
      <c r="BSC306" s="22"/>
      <c r="BSD306" s="22"/>
      <c r="BSE306" s="22"/>
      <c r="BSF306" s="22"/>
      <c r="BSG306" s="22"/>
      <c r="BSH306" s="22"/>
      <c r="BSI306" s="22"/>
      <c r="BSJ306" s="22"/>
      <c r="BSK306" s="22"/>
      <c r="BSL306" s="22"/>
      <c r="BSM306" s="22"/>
      <c r="BSN306" s="22"/>
      <c r="BSO306" s="22"/>
      <c r="BSP306" s="22"/>
      <c r="BSQ306" s="22"/>
      <c r="BSR306" s="22"/>
      <c r="BSS306" s="22"/>
      <c r="BST306" s="22"/>
      <c r="BSU306" s="22"/>
      <c r="BSV306" s="22"/>
      <c r="BSW306" s="22"/>
      <c r="BSX306" s="22"/>
      <c r="BSY306" s="22"/>
      <c r="BSZ306" s="22"/>
      <c r="BTA306" s="22"/>
      <c r="BTB306" s="22"/>
      <c r="BTC306" s="22"/>
      <c r="BTD306" s="22"/>
      <c r="BTE306" s="22"/>
      <c r="BTF306" s="22"/>
      <c r="BTG306" s="22"/>
      <c r="BTH306" s="22"/>
      <c r="BTI306" s="22"/>
      <c r="BTJ306" s="22"/>
      <c r="BTK306" s="22"/>
      <c r="BTL306" s="22"/>
      <c r="BTM306" s="22"/>
      <c r="BTN306" s="22"/>
      <c r="BTO306" s="22"/>
      <c r="BTP306" s="22"/>
      <c r="BTQ306" s="22"/>
      <c r="BTR306" s="22"/>
      <c r="BTS306" s="22"/>
      <c r="BTT306" s="22"/>
      <c r="BTU306" s="22"/>
      <c r="BTV306" s="22"/>
      <c r="BTW306" s="22"/>
      <c r="BTX306" s="22"/>
      <c r="BTY306" s="22"/>
      <c r="BTZ306" s="22"/>
      <c r="BUA306" s="22"/>
      <c r="BUB306" s="22"/>
      <c r="BUC306" s="22"/>
      <c r="BUD306" s="22"/>
      <c r="BUE306" s="22"/>
      <c r="BUF306" s="22"/>
      <c r="BUG306" s="22"/>
      <c r="BUH306" s="22"/>
      <c r="BUI306" s="22"/>
      <c r="BUJ306" s="22"/>
      <c r="BUK306" s="22"/>
      <c r="BUL306" s="22"/>
      <c r="BUM306" s="22"/>
      <c r="BUN306" s="22"/>
      <c r="BUO306" s="22"/>
      <c r="BUP306" s="22"/>
      <c r="BUQ306" s="22"/>
      <c r="BUR306" s="22"/>
      <c r="BUS306" s="22"/>
      <c r="BUT306" s="22"/>
      <c r="BUU306" s="22"/>
      <c r="BUV306" s="22"/>
      <c r="BUW306" s="22"/>
      <c r="BUX306" s="22"/>
      <c r="BUY306" s="22"/>
      <c r="BUZ306" s="22"/>
      <c r="BVA306" s="22"/>
      <c r="BVB306" s="22"/>
      <c r="BVC306" s="22"/>
      <c r="BVD306" s="22"/>
      <c r="BVE306" s="22"/>
      <c r="BVF306" s="22"/>
      <c r="BVG306" s="22"/>
      <c r="BVH306" s="22"/>
      <c r="BVI306" s="22"/>
      <c r="BVJ306" s="22"/>
      <c r="BVK306" s="22"/>
      <c r="BVL306" s="22"/>
      <c r="BVM306" s="22"/>
      <c r="BVN306" s="22"/>
      <c r="BVO306" s="22"/>
      <c r="BVP306" s="22"/>
      <c r="BVQ306" s="22"/>
      <c r="BVR306" s="22"/>
      <c r="BVS306" s="22"/>
      <c r="BVT306" s="22"/>
      <c r="BVU306" s="22"/>
      <c r="BVV306" s="22"/>
      <c r="BVW306" s="22"/>
      <c r="BVX306" s="22"/>
      <c r="BVY306" s="22"/>
      <c r="BVZ306" s="22"/>
      <c r="BWA306" s="22"/>
      <c r="BWB306" s="22"/>
      <c r="BWC306" s="22"/>
      <c r="BWD306" s="22"/>
      <c r="BWE306" s="22"/>
      <c r="BWF306" s="22"/>
      <c r="BWG306" s="22"/>
      <c r="BWH306" s="22"/>
      <c r="BWI306" s="22"/>
      <c r="BWJ306" s="22"/>
      <c r="BWK306" s="22"/>
      <c r="BWL306" s="22"/>
      <c r="BWM306" s="22"/>
      <c r="BWN306" s="22"/>
      <c r="BWO306" s="22"/>
      <c r="BWP306" s="22"/>
      <c r="BWQ306" s="22"/>
      <c r="BWR306" s="22"/>
      <c r="BWS306" s="22"/>
      <c r="BWT306" s="22"/>
      <c r="BWU306" s="22"/>
      <c r="BWV306" s="22"/>
      <c r="BWW306" s="22"/>
      <c r="BWX306" s="22"/>
      <c r="BWY306" s="22"/>
      <c r="BWZ306" s="22"/>
      <c r="BXA306" s="22"/>
      <c r="BXB306" s="22"/>
      <c r="BXC306" s="22"/>
      <c r="BXD306" s="22"/>
      <c r="BXE306" s="22"/>
      <c r="BXF306" s="22"/>
      <c r="BXG306" s="22"/>
      <c r="BXH306" s="22"/>
      <c r="BXI306" s="22"/>
      <c r="BXJ306" s="22"/>
      <c r="BXK306" s="22"/>
      <c r="BXL306" s="22"/>
      <c r="BXM306" s="22"/>
      <c r="BXN306" s="22"/>
      <c r="BXO306" s="22"/>
      <c r="BXP306" s="22"/>
      <c r="BXQ306" s="22"/>
      <c r="BXR306" s="22"/>
      <c r="BXS306" s="22"/>
      <c r="BXT306" s="22"/>
      <c r="BXU306" s="22"/>
      <c r="BXV306" s="22"/>
      <c r="BXW306" s="22"/>
      <c r="BXX306" s="22"/>
      <c r="BXY306" s="22"/>
      <c r="BXZ306" s="22"/>
      <c r="BYA306" s="22"/>
      <c r="BYB306" s="22"/>
      <c r="BYC306" s="22"/>
      <c r="BYD306" s="22"/>
      <c r="BYE306" s="22"/>
      <c r="BYF306" s="22"/>
      <c r="BYG306" s="22"/>
      <c r="BYH306" s="22"/>
      <c r="BYI306" s="22"/>
      <c r="BYJ306" s="22"/>
      <c r="BYK306" s="22"/>
      <c r="BYL306" s="22"/>
      <c r="BYM306" s="22"/>
      <c r="BYN306" s="22"/>
      <c r="BYO306" s="22"/>
      <c r="BYP306" s="22"/>
      <c r="BYQ306" s="22"/>
      <c r="BYR306" s="22"/>
      <c r="BYS306" s="22"/>
      <c r="BYT306" s="22"/>
      <c r="BYU306" s="22"/>
      <c r="BYV306" s="22"/>
      <c r="BYW306" s="22"/>
      <c r="BYX306" s="22"/>
      <c r="BYY306" s="22"/>
      <c r="BYZ306" s="22"/>
      <c r="BZA306" s="22"/>
      <c r="BZB306" s="22"/>
      <c r="BZC306" s="22"/>
      <c r="BZD306" s="22"/>
      <c r="BZE306" s="22"/>
      <c r="BZF306" s="22"/>
      <c r="BZG306" s="22"/>
      <c r="BZH306" s="22"/>
      <c r="BZI306" s="22"/>
      <c r="BZJ306" s="22"/>
      <c r="BZK306" s="22"/>
      <c r="BZL306" s="22"/>
      <c r="BZM306" s="22"/>
      <c r="BZN306" s="22"/>
      <c r="BZO306" s="22"/>
      <c r="BZP306" s="22"/>
      <c r="BZQ306" s="22"/>
      <c r="BZR306" s="22"/>
      <c r="BZS306" s="22"/>
      <c r="BZT306" s="22"/>
      <c r="BZU306" s="22"/>
      <c r="BZV306" s="22"/>
      <c r="BZW306" s="22"/>
      <c r="BZX306" s="22"/>
      <c r="BZY306" s="22"/>
      <c r="BZZ306" s="22"/>
      <c r="CAA306" s="22"/>
      <c r="CAB306" s="22"/>
      <c r="CAC306" s="22"/>
      <c r="CAD306" s="22"/>
      <c r="CAE306" s="22"/>
      <c r="CAF306" s="22"/>
      <c r="CAG306" s="22"/>
      <c r="CAH306" s="22"/>
      <c r="CAI306" s="22"/>
      <c r="CAJ306" s="22"/>
      <c r="CAK306" s="22"/>
      <c r="CAL306" s="22"/>
      <c r="CAM306" s="22"/>
      <c r="CAN306" s="22"/>
      <c r="CAO306" s="22"/>
      <c r="CAP306" s="22"/>
      <c r="CAQ306" s="22"/>
      <c r="CAR306" s="22"/>
      <c r="CAS306" s="22"/>
      <c r="CAT306" s="22"/>
      <c r="CAU306" s="22"/>
      <c r="CAV306" s="22"/>
      <c r="CAW306" s="22"/>
      <c r="CAX306" s="22"/>
      <c r="CAY306" s="22"/>
      <c r="CAZ306" s="22"/>
      <c r="CBA306" s="22"/>
      <c r="CBB306" s="22"/>
      <c r="CBC306" s="22"/>
      <c r="CBD306" s="22"/>
      <c r="CBE306" s="22"/>
      <c r="CBF306" s="22"/>
      <c r="CBG306" s="22"/>
      <c r="CBH306" s="22"/>
      <c r="CBI306" s="22"/>
      <c r="CBJ306" s="22"/>
      <c r="CBK306" s="22"/>
      <c r="CBL306" s="22"/>
      <c r="CBM306" s="22"/>
      <c r="CBN306" s="22"/>
      <c r="CBO306" s="22"/>
      <c r="CBP306" s="22"/>
      <c r="CBQ306" s="22"/>
      <c r="CBR306" s="22"/>
      <c r="CBS306" s="22"/>
      <c r="CBT306" s="22"/>
      <c r="CBU306" s="22"/>
      <c r="CBV306" s="22"/>
      <c r="CBW306" s="22"/>
      <c r="CBX306" s="22"/>
      <c r="CBY306" s="22"/>
      <c r="CBZ306" s="22"/>
      <c r="CCA306" s="22"/>
      <c r="CCB306" s="22"/>
      <c r="CCC306" s="22"/>
      <c r="CCD306" s="22"/>
      <c r="CCE306" s="22"/>
      <c r="CCF306" s="22"/>
      <c r="CCG306" s="22"/>
      <c r="CCH306" s="22"/>
      <c r="CCI306" s="22"/>
      <c r="CCJ306" s="22"/>
      <c r="CCK306" s="22"/>
      <c r="CCL306" s="22"/>
      <c r="CCM306" s="22"/>
      <c r="CCN306" s="22"/>
      <c r="CCO306" s="22"/>
      <c r="CCP306" s="22"/>
      <c r="CCQ306" s="22"/>
      <c r="CCR306" s="22"/>
      <c r="CCS306" s="22"/>
      <c r="CCT306" s="22"/>
      <c r="CCU306" s="22"/>
      <c r="CCV306" s="22"/>
      <c r="CCW306" s="22"/>
      <c r="CCX306" s="22"/>
      <c r="CCY306" s="22"/>
      <c r="CCZ306" s="22"/>
      <c r="CDA306" s="22"/>
      <c r="CDB306" s="22"/>
      <c r="CDC306" s="22"/>
      <c r="CDD306" s="22"/>
      <c r="CDE306" s="22"/>
      <c r="CDF306" s="22"/>
      <c r="CDG306" s="22"/>
      <c r="CDH306" s="22"/>
      <c r="CDI306" s="22"/>
      <c r="CDJ306" s="22"/>
      <c r="CDK306" s="22"/>
      <c r="CDL306" s="22"/>
      <c r="CDM306" s="22"/>
      <c r="CDN306" s="22"/>
      <c r="CDO306" s="22"/>
      <c r="CDP306" s="22"/>
      <c r="CDQ306" s="22"/>
      <c r="CDR306" s="22"/>
      <c r="CDS306" s="22"/>
      <c r="CDT306" s="22"/>
      <c r="CDU306" s="22"/>
      <c r="CDV306" s="22"/>
      <c r="CDW306" s="22"/>
      <c r="CDX306" s="22"/>
      <c r="CDY306" s="22"/>
      <c r="CDZ306" s="22"/>
      <c r="CEA306" s="22"/>
      <c r="CEB306" s="22"/>
      <c r="CEC306" s="22"/>
      <c r="CED306" s="22"/>
      <c r="CEE306" s="22"/>
      <c r="CEF306" s="22"/>
      <c r="CEG306" s="22"/>
      <c r="CEH306" s="22"/>
      <c r="CEI306" s="22"/>
      <c r="CEJ306" s="22"/>
      <c r="CEK306" s="22"/>
      <c r="CEL306" s="22"/>
      <c r="CEM306" s="22"/>
      <c r="CEN306" s="22"/>
      <c r="CEO306" s="22"/>
      <c r="CEP306" s="22"/>
      <c r="CEQ306" s="22"/>
      <c r="CER306" s="22"/>
      <c r="CES306" s="22"/>
      <c r="CET306" s="22"/>
      <c r="CEU306" s="22"/>
      <c r="CEV306" s="22"/>
      <c r="CEW306" s="22"/>
      <c r="CEX306" s="22"/>
      <c r="CEY306" s="22"/>
      <c r="CEZ306" s="22"/>
      <c r="CFA306" s="22"/>
      <c r="CFB306" s="22"/>
      <c r="CFC306" s="22"/>
      <c r="CFD306" s="22"/>
      <c r="CFE306" s="22"/>
      <c r="CFF306" s="22"/>
      <c r="CFG306" s="22"/>
      <c r="CFH306" s="22"/>
      <c r="CFI306" s="22"/>
      <c r="CFJ306" s="22"/>
      <c r="CFK306" s="22"/>
      <c r="CFL306" s="22"/>
      <c r="CFM306" s="22"/>
      <c r="CFN306" s="22"/>
      <c r="CFO306" s="22"/>
      <c r="CFP306" s="22"/>
      <c r="CFQ306" s="22"/>
      <c r="CFR306" s="22"/>
      <c r="CFS306" s="22"/>
      <c r="CFT306" s="22"/>
      <c r="CFU306" s="22"/>
      <c r="CFV306" s="22"/>
      <c r="CFW306" s="22"/>
      <c r="CFX306" s="22"/>
      <c r="CFY306" s="22"/>
      <c r="CFZ306" s="22"/>
      <c r="CGA306" s="22"/>
      <c r="CGB306" s="22"/>
      <c r="CGC306" s="22"/>
      <c r="CGD306" s="22"/>
      <c r="CGE306" s="22"/>
      <c r="CGF306" s="22"/>
      <c r="CGG306" s="22"/>
      <c r="CGH306" s="22"/>
      <c r="CGI306" s="22"/>
      <c r="CGJ306" s="22"/>
      <c r="CGK306" s="22"/>
      <c r="CGL306" s="22"/>
      <c r="CGM306" s="22"/>
      <c r="CGN306" s="22"/>
      <c r="CGO306" s="22"/>
      <c r="CGP306" s="22"/>
      <c r="CGQ306" s="22"/>
      <c r="CGR306" s="22"/>
      <c r="CGS306" s="22"/>
      <c r="CGT306" s="22"/>
      <c r="CGU306" s="22"/>
      <c r="CGV306" s="22"/>
      <c r="CGW306" s="22"/>
      <c r="CGX306" s="22"/>
      <c r="CGY306" s="22"/>
      <c r="CGZ306" s="22"/>
      <c r="CHA306" s="22"/>
      <c r="CHB306" s="22"/>
      <c r="CHC306" s="22"/>
      <c r="CHD306" s="22"/>
      <c r="CHE306" s="22"/>
      <c r="CHF306" s="22"/>
      <c r="CHG306" s="22"/>
      <c r="CHH306" s="22"/>
      <c r="CHI306" s="22"/>
      <c r="CHJ306" s="22"/>
      <c r="CHK306" s="22"/>
      <c r="CHL306" s="22"/>
      <c r="CHM306" s="22"/>
      <c r="CHN306" s="22"/>
      <c r="CHO306" s="22"/>
      <c r="CHP306" s="22"/>
      <c r="CHQ306" s="22"/>
      <c r="CHR306" s="22"/>
      <c r="CHS306" s="22"/>
      <c r="CHT306" s="22"/>
      <c r="CHU306" s="22"/>
      <c r="CHV306" s="22"/>
      <c r="CHW306" s="22"/>
      <c r="CHX306" s="22"/>
      <c r="CHY306" s="22"/>
      <c r="CHZ306" s="22"/>
      <c r="CIA306" s="22"/>
      <c r="CIB306" s="22"/>
      <c r="CIC306" s="22"/>
      <c r="CID306" s="22"/>
      <c r="CIE306" s="22"/>
      <c r="CIF306" s="22"/>
      <c r="CIG306" s="22"/>
      <c r="CIH306" s="22"/>
      <c r="CII306" s="22"/>
      <c r="CIJ306" s="22"/>
      <c r="CIK306" s="22"/>
      <c r="CIL306" s="22"/>
      <c r="CIM306" s="22"/>
      <c r="CIN306" s="22"/>
      <c r="CIO306" s="22"/>
      <c r="CIP306" s="22"/>
      <c r="CIQ306" s="22"/>
      <c r="CIR306" s="22"/>
      <c r="CIS306" s="22"/>
      <c r="CIT306" s="22"/>
      <c r="CIU306" s="22"/>
      <c r="CIV306" s="22"/>
      <c r="CIW306" s="22"/>
      <c r="CIX306" s="22"/>
      <c r="CIY306" s="22"/>
      <c r="CIZ306" s="22"/>
      <c r="CJA306" s="22"/>
      <c r="CJB306" s="22"/>
      <c r="CJC306" s="22"/>
      <c r="CJD306" s="22"/>
      <c r="CJE306" s="22"/>
      <c r="CJF306" s="22"/>
      <c r="CJG306" s="22"/>
      <c r="CJH306" s="22"/>
      <c r="CJI306" s="22"/>
      <c r="CJJ306" s="22"/>
      <c r="CJK306" s="22"/>
      <c r="CJL306" s="22"/>
      <c r="CJM306" s="22"/>
      <c r="CJN306" s="22"/>
      <c r="CJO306" s="22"/>
      <c r="CJP306" s="22"/>
      <c r="CJQ306" s="22"/>
      <c r="CJR306" s="22"/>
      <c r="CJS306" s="22"/>
      <c r="CJT306" s="22"/>
      <c r="CJU306" s="22"/>
      <c r="CJV306" s="22"/>
      <c r="CJW306" s="22"/>
      <c r="CJX306" s="22"/>
      <c r="CJY306" s="22"/>
      <c r="CJZ306" s="22"/>
      <c r="CKA306" s="22"/>
      <c r="CKB306" s="22"/>
      <c r="CKC306" s="22"/>
      <c r="CKD306" s="22"/>
      <c r="CKE306" s="22"/>
      <c r="CKF306" s="22"/>
      <c r="CKG306" s="22"/>
      <c r="CKH306" s="22"/>
      <c r="CKI306" s="22"/>
      <c r="CKJ306" s="22"/>
      <c r="CKK306" s="22"/>
      <c r="CKL306" s="22"/>
      <c r="CKM306" s="22"/>
      <c r="CKN306" s="22"/>
      <c r="CKO306" s="22"/>
      <c r="CKP306" s="22"/>
      <c r="CKQ306" s="22"/>
      <c r="CKR306" s="22"/>
      <c r="CKS306" s="22"/>
      <c r="CKT306" s="22"/>
      <c r="CKU306" s="22"/>
      <c r="CKV306" s="22"/>
      <c r="CKW306" s="22"/>
      <c r="CKX306" s="22"/>
      <c r="CKY306" s="22"/>
      <c r="CKZ306" s="22"/>
      <c r="CLA306" s="22"/>
      <c r="CLB306" s="22"/>
      <c r="CLC306" s="22"/>
      <c r="CLD306" s="22"/>
      <c r="CLE306" s="22"/>
      <c r="CLF306" s="22"/>
      <c r="CLG306" s="22"/>
      <c r="CLH306" s="22"/>
      <c r="CLI306" s="22"/>
      <c r="CLJ306" s="22"/>
      <c r="CLK306" s="22"/>
      <c r="CLL306" s="22"/>
      <c r="CLM306" s="22"/>
      <c r="CLN306" s="22"/>
      <c r="CLO306" s="22"/>
      <c r="CLP306" s="22"/>
      <c r="CLQ306" s="22"/>
      <c r="CLR306" s="22"/>
      <c r="CLS306" s="22"/>
      <c r="CLT306" s="22"/>
      <c r="CLU306" s="22"/>
      <c r="CLV306" s="22"/>
      <c r="CLW306" s="22"/>
      <c r="CLX306" s="22"/>
      <c r="CLY306" s="22"/>
      <c r="CLZ306" s="22"/>
      <c r="CMA306" s="22"/>
      <c r="CMB306" s="22"/>
      <c r="CMC306" s="22"/>
      <c r="CMD306" s="22"/>
      <c r="CME306" s="22"/>
      <c r="CMF306" s="22"/>
      <c r="CMG306" s="22"/>
      <c r="CMH306" s="22"/>
      <c r="CMI306" s="22"/>
      <c r="CMJ306" s="22"/>
      <c r="CMK306" s="22"/>
      <c r="CML306" s="22"/>
      <c r="CMM306" s="22"/>
      <c r="CMN306" s="22"/>
      <c r="CMO306" s="22"/>
      <c r="CMP306" s="22"/>
      <c r="CMQ306" s="22"/>
      <c r="CMR306" s="22"/>
      <c r="CMS306" s="22"/>
      <c r="CMT306" s="22"/>
      <c r="CMU306" s="22"/>
      <c r="CMV306" s="22"/>
      <c r="CMW306" s="22"/>
      <c r="CMX306" s="22"/>
      <c r="CMY306" s="22"/>
      <c r="CMZ306" s="22"/>
      <c r="CNA306" s="22"/>
      <c r="CNB306" s="22"/>
      <c r="CNC306" s="22"/>
      <c r="CND306" s="22"/>
      <c r="CNE306" s="22"/>
      <c r="CNF306" s="22"/>
      <c r="CNG306" s="22"/>
      <c r="CNH306" s="22"/>
      <c r="CNI306" s="22"/>
      <c r="CNJ306" s="22"/>
      <c r="CNK306" s="22"/>
      <c r="CNL306" s="22"/>
      <c r="CNM306" s="22"/>
      <c r="CNN306" s="22"/>
      <c r="CNO306" s="22"/>
      <c r="CNP306" s="22"/>
      <c r="CNQ306" s="22"/>
      <c r="CNR306" s="22"/>
      <c r="CNS306" s="22"/>
      <c r="CNT306" s="22"/>
      <c r="CNU306" s="22"/>
      <c r="CNV306" s="22"/>
      <c r="CNW306" s="22"/>
      <c r="CNX306" s="22"/>
      <c r="CNY306" s="22"/>
      <c r="CNZ306" s="22"/>
      <c r="COA306" s="22"/>
      <c r="COB306" s="22"/>
      <c r="COC306" s="22"/>
      <c r="COD306" s="22"/>
      <c r="COE306" s="22"/>
      <c r="COF306" s="22"/>
      <c r="COG306" s="22"/>
      <c r="COH306" s="22"/>
      <c r="COI306" s="22"/>
      <c r="COJ306" s="22"/>
      <c r="COK306" s="22"/>
      <c r="COL306" s="22"/>
      <c r="COM306" s="22"/>
      <c r="CON306" s="22"/>
      <c r="COO306" s="22"/>
      <c r="COP306" s="22"/>
      <c r="COQ306" s="22"/>
      <c r="COR306" s="22"/>
      <c r="COS306" s="22"/>
      <c r="COT306" s="22"/>
      <c r="COU306" s="22"/>
      <c r="COV306" s="22"/>
      <c r="COW306" s="22"/>
      <c r="COX306" s="22"/>
      <c r="COY306" s="22"/>
      <c r="COZ306" s="22"/>
      <c r="CPA306" s="22"/>
      <c r="CPB306" s="22"/>
      <c r="CPC306" s="22"/>
      <c r="CPD306" s="22"/>
      <c r="CPE306" s="22"/>
      <c r="CPF306" s="22"/>
      <c r="CPG306" s="22"/>
      <c r="CPH306" s="22"/>
      <c r="CPI306" s="22"/>
      <c r="CPJ306" s="22"/>
      <c r="CPK306" s="22"/>
      <c r="CPL306" s="22"/>
      <c r="CPM306" s="22"/>
      <c r="CPN306" s="22"/>
      <c r="CPO306" s="22"/>
      <c r="CPP306" s="22"/>
      <c r="CPQ306" s="22"/>
      <c r="CPR306" s="22"/>
      <c r="CPS306" s="22"/>
      <c r="CPT306" s="22"/>
      <c r="CPU306" s="22"/>
      <c r="CPV306" s="22"/>
      <c r="CPW306" s="22"/>
      <c r="CPX306" s="22"/>
      <c r="CPY306" s="22"/>
      <c r="CPZ306" s="22"/>
      <c r="CQA306" s="22"/>
      <c r="CQB306" s="22"/>
      <c r="CQC306" s="22"/>
      <c r="CQD306" s="22"/>
      <c r="CQE306" s="22"/>
      <c r="CQF306" s="22"/>
      <c r="CQG306" s="22"/>
      <c r="CQH306" s="22"/>
      <c r="CQI306" s="22"/>
      <c r="CQJ306" s="22"/>
      <c r="CQK306" s="22"/>
      <c r="CQL306" s="22"/>
      <c r="CQM306" s="22"/>
      <c r="CQN306" s="22"/>
      <c r="CQO306" s="22"/>
      <c r="CQP306" s="22"/>
      <c r="CQQ306" s="22"/>
      <c r="CQR306" s="22"/>
      <c r="CQS306" s="22"/>
      <c r="CQT306" s="22"/>
      <c r="CQU306" s="22"/>
      <c r="CQV306" s="22"/>
      <c r="CQW306" s="22"/>
      <c r="CQX306" s="22"/>
      <c r="CQY306" s="22"/>
      <c r="CQZ306" s="22"/>
      <c r="CRA306" s="22"/>
      <c r="CRB306" s="22"/>
      <c r="CRC306" s="22"/>
      <c r="CRD306" s="22"/>
      <c r="CRE306" s="22"/>
      <c r="CRF306" s="22"/>
      <c r="CRG306" s="22"/>
      <c r="CRH306" s="22"/>
      <c r="CRI306" s="22"/>
      <c r="CRJ306" s="22"/>
      <c r="CRK306" s="22"/>
      <c r="CRL306" s="22"/>
      <c r="CRM306" s="22"/>
      <c r="CRN306" s="22"/>
      <c r="CRO306" s="22"/>
      <c r="CRP306" s="22"/>
      <c r="CRQ306" s="22"/>
      <c r="CRR306" s="22"/>
      <c r="CRS306" s="22"/>
      <c r="CRT306" s="22"/>
      <c r="CRU306" s="22"/>
      <c r="CRV306" s="22"/>
      <c r="CRW306" s="22"/>
      <c r="CRX306" s="22"/>
      <c r="CRY306" s="22"/>
      <c r="CRZ306" s="22"/>
      <c r="CSA306" s="22"/>
      <c r="CSB306" s="22"/>
      <c r="CSC306" s="22"/>
      <c r="CSD306" s="22"/>
      <c r="CSE306" s="22"/>
      <c r="CSF306" s="22"/>
      <c r="CSG306" s="22"/>
      <c r="CSH306" s="22"/>
      <c r="CSI306" s="22"/>
      <c r="CSJ306" s="22"/>
      <c r="CSK306" s="22"/>
      <c r="CSL306" s="22"/>
      <c r="CSM306" s="22"/>
      <c r="CSN306" s="22"/>
      <c r="CSO306" s="22"/>
      <c r="CSP306" s="22"/>
      <c r="CSQ306" s="22"/>
      <c r="CSR306" s="22"/>
      <c r="CSS306" s="22"/>
      <c r="CST306" s="22"/>
      <c r="CSU306" s="22"/>
      <c r="CSV306" s="22"/>
      <c r="CSW306" s="22"/>
      <c r="CSX306" s="22"/>
      <c r="CSY306" s="22"/>
      <c r="CSZ306" s="22"/>
      <c r="CTA306" s="22"/>
      <c r="CTB306" s="22"/>
      <c r="CTC306" s="22"/>
      <c r="CTD306" s="22"/>
      <c r="CTE306" s="22"/>
      <c r="CTF306" s="22"/>
      <c r="CTG306" s="22"/>
      <c r="CTH306" s="22"/>
      <c r="CTI306" s="22"/>
      <c r="CTJ306" s="22"/>
      <c r="CTK306" s="22"/>
      <c r="CTL306" s="22"/>
      <c r="CTM306" s="22"/>
      <c r="CTN306" s="22"/>
      <c r="CTO306" s="22"/>
      <c r="CTP306" s="22"/>
      <c r="CTQ306" s="22"/>
      <c r="CTR306" s="22"/>
      <c r="CTS306" s="22"/>
      <c r="CTT306" s="22"/>
      <c r="CTU306" s="22"/>
      <c r="CTV306" s="22"/>
      <c r="CTW306" s="22"/>
      <c r="CTX306" s="22"/>
      <c r="CTY306" s="22"/>
      <c r="CTZ306" s="22"/>
      <c r="CUA306" s="22"/>
      <c r="CUB306" s="22"/>
      <c r="CUC306" s="22"/>
      <c r="CUD306" s="22"/>
      <c r="CUE306" s="22"/>
      <c r="CUF306" s="22"/>
      <c r="CUG306" s="22"/>
      <c r="CUH306" s="22"/>
      <c r="CUI306" s="22"/>
      <c r="CUJ306" s="22"/>
      <c r="CUK306" s="22"/>
      <c r="CUL306" s="22"/>
      <c r="CUM306" s="22"/>
      <c r="CUN306" s="22"/>
      <c r="CUO306" s="22"/>
      <c r="CUP306" s="22"/>
      <c r="CUQ306" s="22"/>
      <c r="CUR306" s="22"/>
      <c r="CUS306" s="22"/>
      <c r="CUT306" s="22"/>
      <c r="CUU306" s="22"/>
      <c r="CUV306" s="22"/>
      <c r="CUW306" s="22"/>
      <c r="CUX306" s="22"/>
      <c r="CUY306" s="22"/>
      <c r="CUZ306" s="22"/>
      <c r="CVA306" s="22"/>
      <c r="CVB306" s="22"/>
      <c r="CVC306" s="22"/>
      <c r="CVD306" s="22"/>
      <c r="CVE306" s="22"/>
      <c r="CVF306" s="22"/>
      <c r="CVG306" s="22"/>
      <c r="CVH306" s="22"/>
      <c r="CVI306" s="22"/>
      <c r="CVJ306" s="22"/>
      <c r="CVK306" s="22"/>
      <c r="CVL306" s="22"/>
      <c r="CVM306" s="22"/>
      <c r="CVN306" s="22"/>
      <c r="CVO306" s="22"/>
      <c r="CVP306" s="22"/>
      <c r="CVQ306" s="22"/>
      <c r="CVR306" s="22"/>
      <c r="CVS306" s="22"/>
      <c r="CVT306" s="22"/>
      <c r="CVU306" s="22"/>
      <c r="CVV306" s="22"/>
      <c r="CVW306" s="22"/>
      <c r="CVX306" s="22"/>
      <c r="CVY306" s="22"/>
      <c r="CVZ306" s="22"/>
      <c r="CWA306" s="22"/>
      <c r="CWB306" s="22"/>
      <c r="CWC306" s="22"/>
      <c r="CWD306" s="22"/>
      <c r="CWE306" s="22"/>
      <c r="CWF306" s="22"/>
      <c r="CWG306" s="22"/>
      <c r="CWH306" s="22"/>
      <c r="CWI306" s="22"/>
      <c r="CWJ306" s="22"/>
      <c r="CWK306" s="22"/>
      <c r="CWL306" s="22"/>
      <c r="CWM306" s="22"/>
      <c r="CWN306" s="22"/>
      <c r="CWO306" s="22"/>
      <c r="CWP306" s="22"/>
      <c r="CWQ306" s="22"/>
      <c r="CWR306" s="22"/>
      <c r="CWS306" s="22"/>
      <c r="CWT306" s="22"/>
      <c r="CWU306" s="22"/>
      <c r="CWV306" s="22"/>
      <c r="CWW306" s="22"/>
      <c r="CWX306" s="22"/>
      <c r="CWY306" s="22"/>
      <c r="CWZ306" s="22"/>
      <c r="CXA306" s="22"/>
      <c r="CXB306" s="22"/>
      <c r="CXC306" s="22"/>
      <c r="CXD306" s="22"/>
      <c r="CXE306" s="22"/>
      <c r="CXF306" s="22"/>
      <c r="CXG306" s="22"/>
      <c r="CXH306" s="22"/>
      <c r="CXI306" s="22"/>
      <c r="CXJ306" s="22"/>
      <c r="CXK306" s="22"/>
      <c r="CXL306" s="22"/>
      <c r="CXM306" s="22"/>
      <c r="CXN306" s="22"/>
      <c r="CXO306" s="22"/>
      <c r="CXP306" s="22"/>
      <c r="CXQ306" s="22"/>
      <c r="CXR306" s="22"/>
      <c r="CXS306" s="22"/>
      <c r="CXT306" s="22"/>
      <c r="CXU306" s="22"/>
      <c r="CXV306" s="22"/>
      <c r="CXW306" s="22"/>
      <c r="CXX306" s="22"/>
      <c r="CXY306" s="22"/>
      <c r="CXZ306" s="22"/>
      <c r="CYA306" s="22"/>
      <c r="CYB306" s="22"/>
      <c r="CYC306" s="22"/>
      <c r="CYD306" s="22"/>
      <c r="CYE306" s="22"/>
      <c r="CYF306" s="22"/>
      <c r="CYG306" s="22"/>
      <c r="CYH306" s="22"/>
      <c r="CYI306" s="22"/>
      <c r="CYJ306" s="22"/>
      <c r="CYK306" s="22"/>
      <c r="CYL306" s="22"/>
      <c r="CYM306" s="22"/>
      <c r="CYN306" s="22"/>
      <c r="CYO306" s="22"/>
      <c r="CYP306" s="22"/>
      <c r="CYQ306" s="22"/>
      <c r="CYR306" s="22"/>
      <c r="CYS306" s="22"/>
      <c r="CYT306" s="22"/>
      <c r="CYU306" s="22"/>
      <c r="CYV306" s="22"/>
      <c r="CYW306" s="22"/>
      <c r="CYX306" s="22"/>
      <c r="CYY306" s="22"/>
      <c r="CYZ306" s="22"/>
      <c r="CZA306" s="22"/>
      <c r="CZB306" s="22"/>
      <c r="CZC306" s="22"/>
      <c r="CZD306" s="22"/>
      <c r="CZE306" s="22"/>
      <c r="CZF306" s="22"/>
      <c r="CZG306" s="22"/>
      <c r="CZH306" s="22"/>
      <c r="CZI306" s="22"/>
      <c r="CZJ306" s="22"/>
      <c r="CZK306" s="22"/>
      <c r="CZL306" s="22"/>
      <c r="CZM306" s="22"/>
      <c r="CZN306" s="22"/>
      <c r="CZO306" s="22"/>
      <c r="CZP306" s="22"/>
      <c r="CZQ306" s="22"/>
      <c r="CZR306" s="22"/>
      <c r="CZS306" s="22"/>
      <c r="CZT306" s="22"/>
      <c r="CZU306" s="22"/>
      <c r="CZV306" s="22"/>
      <c r="CZW306" s="22"/>
      <c r="CZX306" s="22"/>
      <c r="CZY306" s="22"/>
      <c r="CZZ306" s="22"/>
      <c r="DAA306" s="22"/>
      <c r="DAB306" s="22"/>
      <c r="DAC306" s="22"/>
      <c r="DAD306" s="22"/>
      <c r="DAE306" s="22"/>
      <c r="DAF306" s="22"/>
      <c r="DAG306" s="22"/>
      <c r="DAH306" s="22"/>
      <c r="DAI306" s="22"/>
      <c r="DAJ306" s="22"/>
      <c r="DAK306" s="22"/>
      <c r="DAL306" s="22"/>
      <c r="DAM306" s="22"/>
      <c r="DAN306" s="22"/>
      <c r="DAO306" s="22"/>
      <c r="DAP306" s="22"/>
      <c r="DAQ306" s="22"/>
      <c r="DAR306" s="22"/>
      <c r="DAS306" s="22"/>
      <c r="DAT306" s="22"/>
      <c r="DAU306" s="22"/>
      <c r="DAV306" s="22"/>
      <c r="DAW306" s="22"/>
      <c r="DAX306" s="22"/>
      <c r="DAY306" s="22"/>
      <c r="DAZ306" s="22"/>
      <c r="DBA306" s="22"/>
      <c r="DBB306" s="22"/>
      <c r="DBC306" s="22"/>
      <c r="DBD306" s="22"/>
      <c r="DBE306" s="22"/>
      <c r="DBF306" s="22"/>
      <c r="DBG306" s="22"/>
      <c r="DBH306" s="22"/>
      <c r="DBI306" s="22"/>
      <c r="DBJ306" s="22"/>
      <c r="DBK306" s="22"/>
      <c r="DBL306" s="22"/>
      <c r="DBM306" s="22"/>
      <c r="DBN306" s="22"/>
      <c r="DBO306" s="22"/>
      <c r="DBP306" s="22"/>
      <c r="DBQ306" s="22"/>
      <c r="DBR306" s="22"/>
      <c r="DBS306" s="22"/>
      <c r="DBT306" s="22"/>
      <c r="DBU306" s="22"/>
      <c r="DBV306" s="22"/>
      <c r="DBW306" s="22"/>
      <c r="DBX306" s="22"/>
      <c r="DBY306" s="22"/>
      <c r="DBZ306" s="22"/>
      <c r="DCA306" s="22"/>
      <c r="DCB306" s="22"/>
      <c r="DCC306" s="22"/>
      <c r="DCD306" s="22"/>
      <c r="DCE306" s="22"/>
      <c r="DCF306" s="22"/>
      <c r="DCG306" s="22"/>
      <c r="DCH306" s="22"/>
      <c r="DCI306" s="22"/>
      <c r="DCJ306" s="22"/>
      <c r="DCK306" s="22"/>
      <c r="DCL306" s="22"/>
      <c r="DCM306" s="22"/>
      <c r="DCN306" s="22"/>
      <c r="DCO306" s="22"/>
      <c r="DCP306" s="22"/>
      <c r="DCQ306" s="22"/>
      <c r="DCR306" s="22"/>
      <c r="DCS306" s="22"/>
      <c r="DCT306" s="22"/>
      <c r="DCU306" s="22"/>
      <c r="DCV306" s="22"/>
      <c r="DCW306" s="22"/>
      <c r="DCX306" s="22"/>
      <c r="DCY306" s="22"/>
      <c r="DCZ306" s="22"/>
      <c r="DDA306" s="22"/>
      <c r="DDB306" s="22"/>
      <c r="DDC306" s="22"/>
      <c r="DDD306" s="22"/>
      <c r="DDE306" s="22"/>
      <c r="DDF306" s="22"/>
      <c r="DDG306" s="22"/>
      <c r="DDH306" s="22"/>
      <c r="DDI306" s="22"/>
      <c r="DDJ306" s="22"/>
      <c r="DDK306" s="22"/>
      <c r="DDL306" s="22"/>
      <c r="DDM306" s="22"/>
      <c r="DDN306" s="22"/>
      <c r="DDO306" s="22"/>
      <c r="DDP306" s="22"/>
      <c r="DDQ306" s="22"/>
      <c r="DDR306" s="22"/>
      <c r="DDS306" s="22"/>
      <c r="DDT306" s="22"/>
      <c r="DDU306" s="22"/>
      <c r="DDV306" s="22"/>
      <c r="DDW306" s="22"/>
      <c r="DDX306" s="22"/>
      <c r="DDY306" s="22"/>
      <c r="DDZ306" s="22"/>
      <c r="DEA306" s="22"/>
      <c r="DEB306" s="22"/>
      <c r="DEC306" s="22"/>
      <c r="DED306" s="22"/>
      <c r="DEE306" s="22"/>
      <c r="DEF306" s="22"/>
      <c r="DEG306" s="22"/>
      <c r="DEH306" s="22"/>
      <c r="DEI306" s="22"/>
      <c r="DEJ306" s="22"/>
      <c r="DEK306" s="22"/>
      <c r="DEL306" s="22"/>
      <c r="DEM306" s="22"/>
      <c r="DEN306" s="22"/>
      <c r="DEO306" s="22"/>
      <c r="DEP306" s="22"/>
      <c r="DEQ306" s="22"/>
      <c r="DER306" s="22"/>
      <c r="DES306" s="22"/>
      <c r="DET306" s="22"/>
      <c r="DEU306" s="22"/>
      <c r="DEV306" s="22"/>
      <c r="DEW306" s="22"/>
      <c r="DEX306" s="22"/>
      <c r="DEY306" s="22"/>
      <c r="DEZ306" s="22"/>
      <c r="DFA306" s="22"/>
      <c r="DFB306" s="22"/>
      <c r="DFC306" s="22"/>
      <c r="DFD306" s="22"/>
      <c r="DFE306" s="22"/>
      <c r="DFF306" s="22"/>
      <c r="DFG306" s="22"/>
      <c r="DFH306" s="22"/>
      <c r="DFI306" s="22"/>
      <c r="DFJ306" s="22"/>
      <c r="DFK306" s="22"/>
      <c r="DFL306" s="22"/>
      <c r="DFM306" s="22"/>
      <c r="DFN306" s="22"/>
      <c r="DFO306" s="22"/>
      <c r="DFP306" s="22"/>
      <c r="DFQ306" s="22"/>
      <c r="DFR306" s="22"/>
      <c r="DFS306" s="22"/>
      <c r="DFT306" s="22"/>
      <c r="DFU306" s="22"/>
      <c r="DFV306" s="22"/>
      <c r="DFW306" s="22"/>
      <c r="DFX306" s="22"/>
      <c r="DFY306" s="22"/>
      <c r="DFZ306" s="22"/>
      <c r="DGA306" s="22"/>
      <c r="DGB306" s="22"/>
      <c r="DGC306" s="22"/>
      <c r="DGD306" s="22"/>
      <c r="DGE306" s="22"/>
      <c r="DGF306" s="22"/>
      <c r="DGG306" s="22"/>
      <c r="DGH306" s="22"/>
      <c r="DGI306" s="22"/>
      <c r="DGJ306" s="22"/>
      <c r="DGK306" s="22"/>
      <c r="DGL306" s="22"/>
      <c r="DGM306" s="22"/>
      <c r="DGN306" s="22"/>
      <c r="DGO306" s="22"/>
      <c r="DGP306" s="22"/>
      <c r="DGQ306" s="22"/>
      <c r="DGR306" s="22"/>
      <c r="DGS306" s="22"/>
      <c r="DGT306" s="22"/>
      <c r="DGU306" s="22"/>
      <c r="DGV306" s="22"/>
      <c r="DGW306" s="22"/>
      <c r="DGX306" s="22"/>
      <c r="DGY306" s="22"/>
      <c r="DGZ306" s="22"/>
      <c r="DHA306" s="22"/>
      <c r="DHB306" s="22"/>
      <c r="DHC306" s="22"/>
      <c r="DHD306" s="22"/>
      <c r="DHE306" s="22"/>
      <c r="DHF306" s="22"/>
      <c r="DHG306" s="22"/>
      <c r="DHH306" s="22"/>
      <c r="DHI306" s="22"/>
      <c r="DHJ306" s="22"/>
      <c r="DHK306" s="22"/>
      <c r="DHL306" s="22"/>
      <c r="DHM306" s="22"/>
      <c r="DHN306" s="22"/>
      <c r="DHO306" s="22"/>
      <c r="DHP306" s="22"/>
      <c r="DHQ306" s="22"/>
      <c r="DHR306" s="22"/>
      <c r="DHS306" s="22"/>
      <c r="DHT306" s="22"/>
      <c r="DHU306" s="22"/>
      <c r="DHV306" s="22"/>
      <c r="DHW306" s="22"/>
      <c r="DHX306" s="22"/>
      <c r="DHY306" s="22"/>
      <c r="DHZ306" s="22"/>
      <c r="DIA306" s="22"/>
      <c r="DIB306" s="22"/>
      <c r="DIC306" s="22"/>
      <c r="DID306" s="22"/>
      <c r="DIE306" s="22"/>
      <c r="DIF306" s="22"/>
      <c r="DIG306" s="22"/>
      <c r="DIH306" s="22"/>
      <c r="DII306" s="22"/>
      <c r="DIJ306" s="22"/>
      <c r="DIK306" s="22"/>
      <c r="DIL306" s="22"/>
      <c r="DIM306" s="22"/>
      <c r="DIN306" s="22"/>
      <c r="DIO306" s="22"/>
      <c r="DIP306" s="22"/>
      <c r="DIQ306" s="22"/>
      <c r="DIR306" s="22"/>
      <c r="DIS306" s="22"/>
      <c r="DIT306" s="22"/>
      <c r="DIU306" s="22"/>
      <c r="DIV306" s="22"/>
      <c r="DIW306" s="22"/>
      <c r="DIX306" s="22"/>
      <c r="DIY306" s="22"/>
      <c r="DIZ306" s="22"/>
      <c r="DJA306" s="22"/>
      <c r="DJB306" s="22"/>
      <c r="DJC306" s="22"/>
      <c r="DJD306" s="22"/>
      <c r="DJE306" s="22"/>
      <c r="DJF306" s="22"/>
      <c r="DJG306" s="22"/>
      <c r="DJH306" s="22"/>
      <c r="DJI306" s="22"/>
      <c r="DJJ306" s="22"/>
      <c r="DJK306" s="22"/>
      <c r="DJL306" s="22"/>
      <c r="DJM306" s="22"/>
      <c r="DJN306" s="22"/>
      <c r="DJO306" s="22"/>
      <c r="DJP306" s="22"/>
      <c r="DJQ306" s="22"/>
      <c r="DJR306" s="22"/>
      <c r="DJS306" s="22"/>
      <c r="DJT306" s="22"/>
      <c r="DJU306" s="22"/>
      <c r="DJV306" s="22"/>
      <c r="DJW306" s="22"/>
      <c r="DJX306" s="22"/>
      <c r="DJY306" s="22"/>
      <c r="DJZ306" s="22"/>
      <c r="DKA306" s="22"/>
      <c r="DKB306" s="22"/>
      <c r="DKC306" s="22"/>
      <c r="DKD306" s="22"/>
      <c r="DKE306" s="22"/>
      <c r="DKF306" s="22"/>
      <c r="DKG306" s="22"/>
      <c r="DKH306" s="22"/>
      <c r="DKI306" s="22"/>
      <c r="DKJ306" s="22"/>
      <c r="DKK306" s="22"/>
      <c r="DKL306" s="22"/>
      <c r="DKM306" s="22"/>
      <c r="DKN306" s="22"/>
      <c r="DKO306" s="22"/>
      <c r="DKP306" s="22"/>
      <c r="DKQ306" s="22"/>
      <c r="DKR306" s="22"/>
      <c r="DKS306" s="22"/>
      <c r="DKT306" s="22"/>
      <c r="DKU306" s="22"/>
      <c r="DKV306" s="22"/>
      <c r="DKW306" s="22"/>
      <c r="DKX306" s="22"/>
      <c r="DKY306" s="22"/>
      <c r="DKZ306" s="22"/>
      <c r="DLA306" s="22"/>
      <c r="DLB306" s="22"/>
      <c r="DLC306" s="22"/>
      <c r="DLD306" s="22"/>
      <c r="DLE306" s="22"/>
      <c r="DLF306" s="22"/>
      <c r="DLG306" s="22"/>
      <c r="DLH306" s="22"/>
      <c r="DLI306" s="22"/>
      <c r="DLJ306" s="22"/>
      <c r="DLK306" s="22"/>
      <c r="DLL306" s="22"/>
      <c r="DLM306" s="22"/>
      <c r="DLN306" s="22"/>
      <c r="DLO306" s="22"/>
      <c r="DLP306" s="22"/>
      <c r="DLQ306" s="22"/>
      <c r="DLR306" s="22"/>
      <c r="DLS306" s="22"/>
      <c r="DLT306" s="22"/>
      <c r="DLU306" s="22"/>
      <c r="DLV306" s="22"/>
      <c r="DLW306" s="22"/>
      <c r="DLX306" s="22"/>
      <c r="DLY306" s="22"/>
      <c r="DLZ306" s="22"/>
      <c r="DMA306" s="22"/>
      <c r="DMB306" s="22"/>
      <c r="DMC306" s="22"/>
      <c r="DMD306" s="22"/>
      <c r="DME306" s="22"/>
      <c r="DMF306" s="22"/>
      <c r="DMG306" s="22"/>
      <c r="DMH306" s="22"/>
      <c r="DMI306" s="22"/>
      <c r="DMJ306" s="22"/>
      <c r="DMK306" s="22"/>
      <c r="DML306" s="22"/>
      <c r="DMM306" s="22"/>
      <c r="DMN306" s="22"/>
      <c r="DMO306" s="22"/>
      <c r="DMP306" s="22"/>
      <c r="DMQ306" s="22"/>
      <c r="DMR306" s="22"/>
      <c r="DMS306" s="22"/>
      <c r="DMT306" s="22"/>
      <c r="DMU306" s="22"/>
      <c r="DMV306" s="22"/>
      <c r="DMW306" s="22"/>
      <c r="DMX306" s="22"/>
      <c r="DMY306" s="22"/>
      <c r="DMZ306" s="22"/>
      <c r="DNA306" s="22"/>
      <c r="DNB306" s="22"/>
      <c r="DNC306" s="22"/>
      <c r="DND306" s="22"/>
      <c r="DNE306" s="22"/>
      <c r="DNF306" s="22"/>
      <c r="DNG306" s="22"/>
      <c r="DNH306" s="22"/>
      <c r="DNI306" s="22"/>
      <c r="DNJ306" s="22"/>
      <c r="DNK306" s="22"/>
      <c r="DNL306" s="22"/>
      <c r="DNM306" s="22"/>
      <c r="DNN306" s="22"/>
      <c r="DNO306" s="22"/>
      <c r="DNP306" s="22"/>
      <c r="DNQ306" s="22"/>
      <c r="DNR306" s="22"/>
      <c r="DNS306" s="22"/>
      <c r="DNT306" s="22"/>
      <c r="DNU306" s="22"/>
      <c r="DNV306" s="22"/>
      <c r="DNW306" s="22"/>
      <c r="DNX306" s="22"/>
      <c r="DNY306" s="22"/>
      <c r="DNZ306" s="22"/>
      <c r="DOA306" s="22"/>
      <c r="DOB306" s="22"/>
      <c r="DOC306" s="22"/>
      <c r="DOD306" s="22"/>
      <c r="DOE306" s="22"/>
      <c r="DOF306" s="22"/>
      <c r="DOG306" s="22"/>
      <c r="DOH306" s="22"/>
      <c r="DOI306" s="22"/>
      <c r="DOJ306" s="22"/>
      <c r="DOK306" s="22"/>
      <c r="DOL306" s="22"/>
      <c r="DOM306" s="22"/>
      <c r="DON306" s="22"/>
      <c r="DOO306" s="22"/>
      <c r="DOP306" s="22"/>
      <c r="DOQ306" s="22"/>
      <c r="DOR306" s="22"/>
      <c r="DOS306" s="22"/>
      <c r="DOT306" s="22"/>
      <c r="DOU306" s="22"/>
      <c r="DOV306" s="22"/>
      <c r="DOW306" s="22"/>
      <c r="DOX306" s="22"/>
      <c r="DOY306" s="22"/>
      <c r="DOZ306" s="22"/>
      <c r="DPA306" s="22"/>
      <c r="DPB306" s="22"/>
      <c r="DPC306" s="22"/>
      <c r="DPD306" s="22"/>
      <c r="DPE306" s="22"/>
      <c r="DPF306" s="22"/>
      <c r="DPG306" s="22"/>
      <c r="DPH306" s="22"/>
      <c r="DPI306" s="22"/>
      <c r="DPJ306" s="22"/>
      <c r="DPK306" s="22"/>
      <c r="DPL306" s="22"/>
      <c r="DPM306" s="22"/>
      <c r="DPN306" s="22"/>
      <c r="DPO306" s="22"/>
      <c r="DPP306" s="22"/>
      <c r="DPQ306" s="22"/>
      <c r="DPR306" s="22"/>
      <c r="DPS306" s="22"/>
      <c r="DPT306" s="22"/>
      <c r="DPU306" s="22"/>
      <c r="DPV306" s="22"/>
      <c r="DPW306" s="22"/>
      <c r="DPX306" s="22"/>
      <c r="DPY306" s="22"/>
      <c r="DPZ306" s="22"/>
      <c r="DQA306" s="22"/>
      <c r="DQB306" s="22"/>
      <c r="DQC306" s="22"/>
      <c r="DQD306" s="22"/>
      <c r="DQE306" s="22"/>
      <c r="DQF306" s="22"/>
      <c r="DQG306" s="22"/>
      <c r="DQH306" s="22"/>
      <c r="DQI306" s="22"/>
      <c r="DQJ306" s="22"/>
      <c r="DQK306" s="22"/>
      <c r="DQL306" s="22"/>
      <c r="DQM306" s="22"/>
      <c r="DQN306" s="22"/>
      <c r="DQO306" s="22"/>
      <c r="DQP306" s="22"/>
      <c r="DQQ306" s="22"/>
      <c r="DQR306" s="22"/>
      <c r="DQS306" s="22"/>
      <c r="DQT306" s="22"/>
      <c r="DQU306" s="22"/>
      <c r="DQV306" s="22"/>
      <c r="DQW306" s="22"/>
      <c r="DQX306" s="22"/>
      <c r="DQY306" s="22"/>
      <c r="DQZ306" s="22"/>
      <c r="DRA306" s="22"/>
      <c r="DRB306" s="22"/>
      <c r="DRC306" s="22"/>
      <c r="DRD306" s="22"/>
      <c r="DRE306" s="22"/>
      <c r="DRF306" s="22"/>
      <c r="DRG306" s="22"/>
      <c r="DRH306" s="22"/>
      <c r="DRI306" s="22"/>
      <c r="DRJ306" s="22"/>
      <c r="DRK306" s="22"/>
      <c r="DRL306" s="22"/>
      <c r="DRM306" s="22"/>
      <c r="DRN306" s="22"/>
      <c r="DRO306" s="22"/>
      <c r="DRP306" s="22"/>
      <c r="DRQ306" s="22"/>
      <c r="DRR306" s="22"/>
      <c r="DRS306" s="22"/>
      <c r="DRT306" s="22"/>
      <c r="DRU306" s="22"/>
      <c r="DRV306" s="22"/>
      <c r="DRW306" s="22"/>
      <c r="DRX306" s="22"/>
      <c r="DRY306" s="22"/>
      <c r="DRZ306" s="22"/>
      <c r="DSA306" s="22"/>
      <c r="DSB306" s="22"/>
      <c r="DSC306" s="22"/>
      <c r="DSD306" s="22"/>
      <c r="DSE306" s="22"/>
      <c r="DSF306" s="22"/>
      <c r="DSG306" s="22"/>
      <c r="DSH306" s="22"/>
      <c r="DSI306" s="22"/>
      <c r="DSJ306" s="22"/>
      <c r="DSK306" s="22"/>
      <c r="DSL306" s="22"/>
      <c r="DSM306" s="22"/>
      <c r="DSN306" s="22"/>
      <c r="DSO306" s="22"/>
      <c r="DSP306" s="22"/>
      <c r="DSQ306" s="22"/>
      <c r="DSR306" s="22"/>
      <c r="DSS306" s="22"/>
      <c r="DST306" s="22"/>
      <c r="DSU306" s="22"/>
      <c r="DSV306" s="22"/>
      <c r="DSW306" s="22"/>
      <c r="DSX306" s="22"/>
      <c r="DSY306" s="22"/>
      <c r="DSZ306" s="22"/>
      <c r="DTA306" s="22"/>
      <c r="DTB306" s="22"/>
      <c r="DTC306" s="22"/>
      <c r="DTD306" s="22"/>
      <c r="DTE306" s="22"/>
      <c r="DTF306" s="22"/>
      <c r="DTG306" s="22"/>
      <c r="DTH306" s="22"/>
      <c r="DTI306" s="22"/>
      <c r="DTJ306" s="22"/>
      <c r="DTK306" s="22"/>
      <c r="DTL306" s="22"/>
      <c r="DTM306" s="22"/>
      <c r="DTN306" s="22"/>
      <c r="DTO306" s="22"/>
      <c r="DTP306" s="22"/>
      <c r="DTQ306" s="22"/>
      <c r="DTR306" s="22"/>
      <c r="DTS306" s="22"/>
      <c r="DTT306" s="22"/>
      <c r="DTU306" s="22"/>
      <c r="DTV306" s="22"/>
      <c r="DTW306" s="22"/>
      <c r="DTX306" s="22"/>
      <c r="DTY306" s="22"/>
      <c r="DTZ306" s="22"/>
      <c r="DUA306" s="22"/>
      <c r="DUB306" s="22"/>
      <c r="DUC306" s="22"/>
      <c r="DUD306" s="22"/>
      <c r="DUE306" s="22"/>
      <c r="DUF306" s="22"/>
      <c r="DUG306" s="22"/>
      <c r="DUH306" s="22"/>
      <c r="DUI306" s="22"/>
      <c r="DUJ306" s="22"/>
      <c r="DUK306" s="22"/>
      <c r="DUL306" s="22"/>
      <c r="DUM306" s="22"/>
      <c r="DUN306" s="22"/>
      <c r="DUO306" s="22"/>
      <c r="DUP306" s="22"/>
      <c r="DUQ306" s="22"/>
      <c r="DUR306" s="22"/>
      <c r="DUS306" s="22"/>
      <c r="DUT306" s="22"/>
      <c r="DUU306" s="22"/>
      <c r="DUV306" s="22"/>
      <c r="DUW306" s="22"/>
      <c r="DUX306" s="22"/>
      <c r="DUY306" s="22"/>
      <c r="DUZ306" s="22"/>
      <c r="DVA306" s="22"/>
      <c r="DVB306" s="22"/>
      <c r="DVC306" s="22"/>
      <c r="DVD306" s="22"/>
      <c r="DVE306" s="22"/>
      <c r="DVF306" s="22"/>
      <c r="DVG306" s="22"/>
      <c r="DVH306" s="22"/>
      <c r="DVI306" s="22"/>
      <c r="DVJ306" s="22"/>
      <c r="DVK306" s="22"/>
      <c r="DVL306" s="22"/>
      <c r="DVM306" s="22"/>
      <c r="DVN306" s="22"/>
      <c r="DVO306" s="22"/>
      <c r="DVP306" s="22"/>
      <c r="DVQ306" s="22"/>
      <c r="DVR306" s="22"/>
      <c r="DVS306" s="22"/>
      <c r="DVT306" s="22"/>
      <c r="DVU306" s="22"/>
      <c r="DVV306" s="22"/>
      <c r="DVW306" s="22"/>
      <c r="DVX306" s="22"/>
      <c r="DVY306" s="22"/>
      <c r="DVZ306" s="22"/>
      <c r="DWA306" s="22"/>
      <c r="DWB306" s="22"/>
      <c r="DWC306" s="22"/>
      <c r="DWD306" s="22"/>
      <c r="DWE306" s="22"/>
      <c r="DWF306" s="22"/>
      <c r="DWG306" s="22"/>
      <c r="DWH306" s="22"/>
      <c r="DWI306" s="22"/>
      <c r="DWJ306" s="22"/>
      <c r="DWK306" s="22"/>
      <c r="DWL306" s="22"/>
      <c r="DWM306" s="22"/>
      <c r="DWN306" s="22"/>
      <c r="DWO306" s="22"/>
      <c r="DWP306" s="22"/>
      <c r="DWQ306" s="22"/>
      <c r="DWR306" s="22"/>
      <c r="DWS306" s="22"/>
      <c r="DWT306" s="22"/>
      <c r="DWU306" s="22"/>
      <c r="DWV306" s="22"/>
      <c r="DWW306" s="22"/>
      <c r="DWX306" s="22"/>
      <c r="DWY306" s="22"/>
      <c r="DWZ306" s="22"/>
      <c r="DXA306" s="22"/>
      <c r="DXB306" s="22"/>
      <c r="DXC306" s="22"/>
      <c r="DXD306" s="22"/>
      <c r="DXE306" s="22"/>
      <c r="DXF306" s="22"/>
      <c r="DXG306" s="22"/>
      <c r="DXH306" s="22"/>
      <c r="DXI306" s="22"/>
      <c r="DXJ306" s="22"/>
      <c r="DXK306" s="22"/>
      <c r="DXL306" s="22"/>
      <c r="DXM306" s="22"/>
      <c r="DXN306" s="22"/>
      <c r="DXO306" s="22"/>
      <c r="DXP306" s="22"/>
      <c r="DXQ306" s="22"/>
      <c r="DXR306" s="22"/>
      <c r="DXS306" s="22"/>
      <c r="DXT306" s="22"/>
      <c r="DXU306" s="22"/>
      <c r="DXV306" s="22"/>
      <c r="DXW306" s="22"/>
      <c r="DXX306" s="22"/>
      <c r="DXY306" s="22"/>
      <c r="DXZ306" s="22"/>
      <c r="DYA306" s="22"/>
      <c r="DYB306" s="22"/>
      <c r="DYC306" s="22"/>
      <c r="DYD306" s="22"/>
      <c r="DYE306" s="22"/>
      <c r="DYF306" s="22"/>
      <c r="DYG306" s="22"/>
      <c r="DYH306" s="22"/>
      <c r="DYI306" s="22"/>
      <c r="DYJ306" s="22"/>
      <c r="DYK306" s="22"/>
      <c r="DYL306" s="22"/>
      <c r="DYM306" s="22"/>
      <c r="DYN306" s="22"/>
      <c r="DYO306" s="22"/>
      <c r="DYP306" s="22"/>
      <c r="DYQ306" s="22"/>
      <c r="DYR306" s="22"/>
      <c r="DYS306" s="22"/>
      <c r="DYT306" s="22"/>
      <c r="DYU306" s="22"/>
      <c r="DYV306" s="22"/>
      <c r="DYW306" s="22"/>
      <c r="DYX306" s="22"/>
      <c r="DYY306" s="22"/>
      <c r="DYZ306" s="22"/>
      <c r="DZA306" s="22"/>
      <c r="DZB306" s="22"/>
      <c r="DZC306" s="22"/>
      <c r="DZD306" s="22"/>
      <c r="DZE306" s="22"/>
      <c r="DZF306" s="22"/>
      <c r="DZG306" s="22"/>
      <c r="DZH306" s="22"/>
      <c r="DZI306" s="22"/>
      <c r="DZJ306" s="22"/>
      <c r="DZK306" s="22"/>
      <c r="DZL306" s="22"/>
      <c r="DZM306" s="22"/>
      <c r="DZN306" s="22"/>
      <c r="DZO306" s="22"/>
      <c r="DZP306" s="22"/>
      <c r="DZQ306" s="22"/>
      <c r="DZR306" s="22"/>
      <c r="DZS306" s="22"/>
      <c r="DZT306" s="22"/>
      <c r="DZU306" s="22"/>
      <c r="DZV306" s="22"/>
      <c r="DZW306" s="22"/>
      <c r="DZX306" s="22"/>
      <c r="DZY306" s="22"/>
      <c r="DZZ306" s="22"/>
      <c r="EAA306" s="22"/>
      <c r="EAB306" s="22"/>
      <c r="EAC306" s="22"/>
      <c r="EAD306" s="22"/>
      <c r="EAE306" s="22"/>
      <c r="EAF306" s="22"/>
      <c r="EAG306" s="22"/>
      <c r="EAH306" s="22"/>
      <c r="EAI306" s="22"/>
      <c r="EAJ306" s="22"/>
      <c r="EAK306" s="22"/>
      <c r="EAL306" s="22"/>
      <c r="EAM306" s="22"/>
      <c r="EAN306" s="22"/>
      <c r="EAO306" s="22"/>
      <c r="EAP306" s="22"/>
      <c r="EAQ306" s="22"/>
      <c r="EAR306" s="22"/>
      <c r="EAS306" s="22"/>
      <c r="EAT306" s="22"/>
      <c r="EAU306" s="22"/>
      <c r="EAV306" s="22"/>
      <c r="EAW306" s="22"/>
      <c r="EAX306" s="22"/>
      <c r="EAY306" s="22"/>
      <c r="EAZ306" s="22"/>
      <c r="EBA306" s="22"/>
      <c r="EBB306" s="22"/>
      <c r="EBC306" s="22"/>
      <c r="EBD306" s="22"/>
      <c r="EBE306" s="22"/>
      <c r="EBF306" s="22"/>
      <c r="EBG306" s="22"/>
      <c r="EBH306" s="22"/>
      <c r="EBI306" s="22"/>
      <c r="EBJ306" s="22"/>
      <c r="EBK306" s="22"/>
      <c r="EBL306" s="22"/>
      <c r="EBM306" s="22"/>
      <c r="EBN306" s="22"/>
      <c r="EBO306" s="22"/>
      <c r="EBP306" s="22"/>
      <c r="EBQ306" s="22"/>
      <c r="EBR306" s="22"/>
      <c r="EBS306" s="22"/>
      <c r="EBT306" s="22"/>
      <c r="EBU306" s="22"/>
      <c r="EBV306" s="22"/>
      <c r="EBW306" s="22"/>
      <c r="EBX306" s="22"/>
      <c r="EBY306" s="22"/>
      <c r="EBZ306" s="22"/>
      <c r="ECA306" s="22"/>
      <c r="ECB306" s="22"/>
      <c r="ECC306" s="22"/>
      <c r="ECD306" s="22"/>
      <c r="ECE306" s="22"/>
      <c r="ECF306" s="22"/>
      <c r="ECG306" s="22"/>
      <c r="ECH306" s="22"/>
      <c r="ECI306" s="22"/>
      <c r="ECJ306" s="22"/>
      <c r="ECK306" s="22"/>
      <c r="ECL306" s="22"/>
      <c r="ECM306" s="22"/>
      <c r="ECN306" s="22"/>
      <c r="ECO306" s="22"/>
      <c r="ECP306" s="22"/>
      <c r="ECQ306" s="22"/>
      <c r="ECR306" s="22"/>
      <c r="ECS306" s="22"/>
      <c r="ECT306" s="22"/>
      <c r="ECU306" s="22"/>
      <c r="ECV306" s="22"/>
      <c r="ECW306" s="22"/>
      <c r="ECX306" s="22"/>
      <c r="ECY306" s="22"/>
      <c r="ECZ306" s="22"/>
      <c r="EDA306" s="22"/>
      <c r="EDB306" s="22"/>
      <c r="EDC306" s="22"/>
      <c r="EDD306" s="22"/>
      <c r="EDE306" s="22"/>
      <c r="EDF306" s="22"/>
      <c r="EDG306" s="22"/>
      <c r="EDH306" s="22"/>
      <c r="EDI306" s="22"/>
      <c r="EDJ306" s="22"/>
      <c r="EDK306" s="22"/>
      <c r="EDL306" s="22"/>
      <c r="EDM306" s="22"/>
      <c r="EDN306" s="22"/>
      <c r="EDO306" s="22"/>
      <c r="EDP306" s="22"/>
      <c r="EDQ306" s="22"/>
      <c r="EDR306" s="22"/>
      <c r="EDS306" s="22"/>
      <c r="EDT306" s="22"/>
      <c r="EDU306" s="22"/>
      <c r="EDV306" s="22"/>
      <c r="EDW306" s="22"/>
      <c r="EDX306" s="22"/>
      <c r="EDY306" s="22"/>
      <c r="EDZ306" s="22"/>
      <c r="EEA306" s="22"/>
      <c r="EEB306" s="22"/>
      <c r="EEC306" s="22"/>
      <c r="EED306" s="22"/>
      <c r="EEE306" s="22"/>
      <c r="EEF306" s="22"/>
      <c r="EEG306" s="22"/>
      <c r="EEH306" s="22"/>
      <c r="EEI306" s="22"/>
      <c r="EEJ306" s="22"/>
      <c r="EEK306" s="22"/>
      <c r="EEL306" s="22"/>
      <c r="EEM306" s="22"/>
      <c r="EEN306" s="22"/>
      <c r="EEO306" s="22"/>
      <c r="EEP306" s="22"/>
      <c r="EEQ306" s="22"/>
      <c r="EER306" s="22"/>
      <c r="EES306" s="22"/>
      <c r="EET306" s="22"/>
      <c r="EEU306" s="22"/>
      <c r="EEV306" s="22"/>
      <c r="EEW306" s="22"/>
      <c r="EEX306" s="22"/>
      <c r="EEY306" s="22"/>
      <c r="EEZ306" s="22"/>
      <c r="EFA306" s="22"/>
      <c r="EFB306" s="22"/>
      <c r="EFC306" s="22"/>
      <c r="EFD306" s="22"/>
      <c r="EFE306" s="22"/>
      <c r="EFF306" s="22"/>
      <c r="EFG306" s="22"/>
      <c r="EFH306" s="22"/>
      <c r="EFI306" s="22"/>
      <c r="EFJ306" s="22"/>
      <c r="EFK306" s="22"/>
      <c r="EFL306" s="22"/>
      <c r="EFM306" s="22"/>
      <c r="EFN306" s="22"/>
      <c r="EFO306" s="22"/>
      <c r="EFP306" s="22"/>
      <c r="EFQ306" s="22"/>
      <c r="EFR306" s="22"/>
      <c r="EFS306" s="22"/>
      <c r="EFT306" s="22"/>
      <c r="EFU306" s="22"/>
      <c r="EFV306" s="22"/>
      <c r="EFW306" s="22"/>
      <c r="EFX306" s="22"/>
      <c r="EFY306" s="22"/>
      <c r="EFZ306" s="22"/>
      <c r="EGA306" s="22"/>
      <c r="EGB306" s="22"/>
      <c r="EGC306" s="22"/>
      <c r="EGD306" s="22"/>
      <c r="EGE306" s="22"/>
      <c r="EGF306" s="22"/>
      <c r="EGG306" s="22"/>
      <c r="EGH306" s="22"/>
      <c r="EGI306" s="22"/>
      <c r="EGJ306" s="22"/>
      <c r="EGK306" s="22"/>
      <c r="EGL306" s="22"/>
      <c r="EGM306" s="22"/>
      <c r="EGN306" s="22"/>
      <c r="EGO306" s="22"/>
      <c r="EGP306" s="22"/>
      <c r="EGQ306" s="22"/>
      <c r="EGR306" s="22"/>
      <c r="EGS306" s="22"/>
      <c r="EGT306" s="22"/>
      <c r="EGU306" s="22"/>
      <c r="EGV306" s="22"/>
      <c r="EGW306" s="22"/>
      <c r="EGX306" s="22"/>
      <c r="EGY306" s="22"/>
      <c r="EGZ306" s="22"/>
      <c r="EHA306" s="22"/>
      <c r="EHB306" s="22"/>
      <c r="EHC306" s="22"/>
      <c r="EHD306" s="22"/>
      <c r="EHE306" s="22"/>
      <c r="EHF306" s="22"/>
      <c r="EHG306" s="22"/>
      <c r="EHH306" s="22"/>
      <c r="EHI306" s="22"/>
      <c r="EHJ306" s="22"/>
      <c r="EHK306" s="22"/>
      <c r="EHL306" s="22"/>
      <c r="EHM306" s="22"/>
      <c r="EHN306" s="22"/>
      <c r="EHO306" s="22"/>
      <c r="EHP306" s="22"/>
      <c r="EHQ306" s="22"/>
      <c r="EHR306" s="22"/>
      <c r="EHS306" s="22"/>
      <c r="EHT306" s="22"/>
      <c r="EHU306" s="22"/>
      <c r="EHV306" s="22"/>
      <c r="EHW306" s="22"/>
      <c r="EHX306" s="22"/>
      <c r="EHY306" s="22"/>
      <c r="EHZ306" s="22"/>
      <c r="EIA306" s="22"/>
      <c r="EIB306" s="22"/>
      <c r="EIC306" s="22"/>
      <c r="EID306" s="22"/>
      <c r="EIE306" s="22"/>
      <c r="EIF306" s="22"/>
      <c r="EIG306" s="22"/>
      <c r="EIH306" s="22"/>
      <c r="EII306" s="22"/>
      <c r="EIJ306" s="22"/>
      <c r="EIK306" s="22"/>
      <c r="EIL306" s="22"/>
      <c r="EIM306" s="22"/>
      <c r="EIN306" s="22"/>
      <c r="EIO306" s="22"/>
      <c r="EIP306" s="22"/>
      <c r="EIQ306" s="22"/>
      <c r="EIR306" s="22"/>
      <c r="EIS306" s="22"/>
      <c r="EIT306" s="22"/>
      <c r="EIU306" s="22"/>
      <c r="EIV306" s="22"/>
      <c r="EIW306" s="22"/>
      <c r="EIX306" s="22"/>
      <c r="EIY306" s="22"/>
      <c r="EIZ306" s="22"/>
      <c r="EJA306" s="22"/>
      <c r="EJB306" s="22"/>
      <c r="EJC306" s="22"/>
      <c r="EJD306" s="22"/>
      <c r="EJE306" s="22"/>
      <c r="EJF306" s="22"/>
      <c r="EJG306" s="22"/>
      <c r="EJH306" s="22"/>
      <c r="EJI306" s="22"/>
      <c r="EJJ306" s="22"/>
      <c r="EJK306" s="22"/>
      <c r="EJL306" s="22"/>
      <c r="EJM306" s="22"/>
      <c r="EJN306" s="22"/>
      <c r="EJO306" s="22"/>
      <c r="EJP306" s="22"/>
      <c r="EJQ306" s="22"/>
      <c r="EJR306" s="22"/>
      <c r="EJS306" s="22"/>
      <c r="EJT306" s="22"/>
      <c r="EJU306" s="22"/>
      <c r="EJV306" s="22"/>
      <c r="EJW306" s="22"/>
      <c r="EJX306" s="22"/>
      <c r="EJY306" s="22"/>
      <c r="EJZ306" s="22"/>
      <c r="EKA306" s="22"/>
      <c r="EKB306" s="22"/>
      <c r="EKC306" s="22"/>
      <c r="EKD306" s="22"/>
      <c r="EKE306" s="22"/>
      <c r="EKF306" s="22"/>
      <c r="EKG306" s="22"/>
      <c r="EKH306" s="22"/>
      <c r="EKI306" s="22"/>
      <c r="EKJ306" s="22"/>
      <c r="EKK306" s="22"/>
      <c r="EKL306" s="22"/>
      <c r="EKM306" s="22"/>
      <c r="EKN306" s="22"/>
      <c r="EKO306" s="22"/>
      <c r="EKP306" s="22"/>
      <c r="EKQ306" s="22"/>
      <c r="EKR306" s="22"/>
      <c r="EKS306" s="22"/>
      <c r="EKT306" s="22"/>
      <c r="EKU306" s="22"/>
      <c r="EKV306" s="22"/>
      <c r="EKW306" s="22"/>
      <c r="EKX306" s="22"/>
      <c r="EKY306" s="22"/>
      <c r="EKZ306" s="22"/>
      <c r="ELA306" s="22"/>
      <c r="ELB306" s="22"/>
      <c r="ELC306" s="22"/>
      <c r="ELD306" s="22"/>
      <c r="ELE306" s="22"/>
      <c r="ELF306" s="22"/>
      <c r="ELG306" s="22"/>
      <c r="ELH306" s="22"/>
      <c r="ELI306" s="22"/>
      <c r="ELJ306" s="22"/>
      <c r="ELK306" s="22"/>
      <c r="ELL306" s="22"/>
      <c r="ELM306" s="22"/>
      <c r="ELN306" s="22"/>
      <c r="ELO306" s="22"/>
      <c r="ELP306" s="22"/>
      <c r="ELQ306" s="22"/>
      <c r="ELR306" s="22"/>
      <c r="ELS306" s="22"/>
      <c r="ELT306" s="22"/>
      <c r="ELU306" s="22"/>
      <c r="ELV306" s="22"/>
      <c r="ELW306" s="22"/>
      <c r="ELX306" s="22"/>
      <c r="ELY306" s="22"/>
      <c r="ELZ306" s="22"/>
      <c r="EMA306" s="22"/>
      <c r="EMB306" s="22"/>
      <c r="EMC306" s="22"/>
      <c r="EMD306" s="22"/>
      <c r="EME306" s="22"/>
      <c r="EMF306" s="22"/>
      <c r="EMG306" s="22"/>
      <c r="EMH306" s="22"/>
      <c r="EMI306" s="22"/>
      <c r="EMJ306" s="22"/>
      <c r="EMK306" s="22"/>
      <c r="EML306" s="22"/>
      <c r="EMM306" s="22"/>
      <c r="EMN306" s="22"/>
      <c r="EMO306" s="22"/>
      <c r="EMP306" s="22"/>
      <c r="EMQ306" s="22"/>
      <c r="EMR306" s="22"/>
      <c r="EMS306" s="22"/>
      <c r="EMT306" s="22"/>
      <c r="EMU306" s="22"/>
      <c r="EMV306" s="22"/>
      <c r="EMW306" s="22"/>
      <c r="EMX306" s="22"/>
      <c r="EMY306" s="22"/>
      <c r="EMZ306" s="22"/>
      <c r="ENA306" s="22"/>
      <c r="ENB306" s="22"/>
      <c r="ENC306" s="22"/>
      <c r="END306" s="22"/>
      <c r="ENE306" s="22"/>
      <c r="ENF306" s="22"/>
      <c r="ENG306" s="22"/>
      <c r="ENH306" s="22"/>
      <c r="ENI306" s="22"/>
      <c r="ENJ306" s="22"/>
      <c r="ENK306" s="22"/>
      <c r="ENL306" s="22"/>
      <c r="ENM306" s="22"/>
      <c r="ENN306" s="22"/>
      <c r="ENO306" s="22"/>
      <c r="ENP306" s="22"/>
      <c r="ENQ306" s="22"/>
      <c r="ENR306" s="22"/>
      <c r="ENS306" s="22"/>
      <c r="ENT306" s="22"/>
      <c r="ENU306" s="22"/>
      <c r="ENV306" s="22"/>
      <c r="ENW306" s="22"/>
      <c r="ENX306" s="22"/>
      <c r="ENY306" s="22"/>
      <c r="ENZ306" s="22"/>
      <c r="EOA306" s="22"/>
      <c r="EOB306" s="22"/>
      <c r="EOC306" s="22"/>
      <c r="EOD306" s="22"/>
      <c r="EOE306" s="22"/>
      <c r="EOF306" s="22"/>
      <c r="EOG306" s="22"/>
      <c r="EOH306" s="22"/>
      <c r="EOI306" s="22"/>
      <c r="EOJ306" s="22"/>
      <c r="EOK306" s="22"/>
      <c r="EOL306" s="22"/>
      <c r="EOM306" s="22"/>
      <c r="EON306" s="22"/>
      <c r="EOO306" s="22"/>
      <c r="EOP306" s="22"/>
      <c r="EOQ306" s="22"/>
      <c r="EOR306" s="22"/>
      <c r="EOS306" s="22"/>
      <c r="EOT306" s="22"/>
      <c r="EOU306" s="22"/>
      <c r="EOV306" s="22"/>
      <c r="EOW306" s="22"/>
      <c r="EOX306" s="22"/>
      <c r="EOY306" s="22"/>
      <c r="EOZ306" s="22"/>
      <c r="EPA306" s="22"/>
      <c r="EPB306" s="22"/>
      <c r="EPC306" s="22"/>
      <c r="EPD306" s="22"/>
      <c r="EPE306" s="22"/>
      <c r="EPF306" s="22"/>
      <c r="EPG306" s="22"/>
      <c r="EPH306" s="22"/>
      <c r="EPI306" s="22"/>
      <c r="EPJ306" s="22"/>
      <c r="EPK306" s="22"/>
      <c r="EPL306" s="22"/>
      <c r="EPM306" s="22"/>
      <c r="EPN306" s="22"/>
      <c r="EPO306" s="22"/>
      <c r="EPP306" s="22"/>
      <c r="EPQ306" s="22"/>
      <c r="EPR306" s="22"/>
      <c r="EPS306" s="22"/>
      <c r="EPT306" s="22"/>
      <c r="EPU306" s="22"/>
      <c r="EPV306" s="22"/>
      <c r="EPW306" s="22"/>
      <c r="EPX306" s="22"/>
      <c r="EPY306" s="22"/>
      <c r="EPZ306" s="22"/>
      <c r="EQA306" s="22"/>
      <c r="EQB306" s="22"/>
      <c r="EQC306" s="22"/>
      <c r="EQD306" s="22"/>
      <c r="EQE306" s="22"/>
      <c r="EQF306" s="22"/>
      <c r="EQG306" s="22"/>
      <c r="EQH306" s="22"/>
      <c r="EQI306" s="22"/>
      <c r="EQJ306" s="22"/>
      <c r="EQK306" s="22"/>
      <c r="EQL306" s="22"/>
      <c r="EQM306" s="22"/>
      <c r="EQN306" s="22"/>
      <c r="EQO306" s="22"/>
      <c r="EQP306" s="22"/>
      <c r="EQQ306" s="22"/>
      <c r="EQR306" s="22"/>
      <c r="EQS306" s="22"/>
      <c r="EQT306" s="22"/>
      <c r="EQU306" s="22"/>
      <c r="EQV306" s="22"/>
      <c r="EQW306" s="22"/>
      <c r="EQX306" s="22"/>
      <c r="EQY306" s="22"/>
      <c r="EQZ306" s="22"/>
      <c r="ERA306" s="22"/>
      <c r="ERB306" s="22"/>
      <c r="ERC306" s="22"/>
      <c r="ERD306" s="22"/>
      <c r="ERE306" s="22"/>
      <c r="ERF306" s="22"/>
      <c r="ERG306" s="22"/>
      <c r="ERH306" s="22"/>
      <c r="ERI306" s="22"/>
      <c r="ERJ306" s="22"/>
      <c r="ERK306" s="22"/>
      <c r="ERL306" s="22"/>
      <c r="ERM306" s="22"/>
      <c r="ERN306" s="22"/>
      <c r="ERO306" s="22"/>
      <c r="ERP306" s="22"/>
      <c r="ERQ306" s="22"/>
      <c r="ERR306" s="22"/>
      <c r="ERS306" s="22"/>
      <c r="ERT306" s="22"/>
      <c r="ERU306" s="22"/>
      <c r="ERV306" s="22"/>
      <c r="ERW306" s="22"/>
      <c r="ERX306" s="22"/>
      <c r="ERY306" s="22"/>
      <c r="ERZ306" s="22"/>
      <c r="ESA306" s="22"/>
      <c r="ESB306" s="22"/>
      <c r="ESC306" s="22"/>
      <c r="ESD306" s="22"/>
      <c r="ESE306" s="22"/>
      <c r="ESF306" s="22"/>
      <c r="ESG306" s="22"/>
      <c r="ESH306" s="22"/>
      <c r="ESI306" s="22"/>
      <c r="ESJ306" s="22"/>
      <c r="ESK306" s="22"/>
      <c r="ESL306" s="22"/>
      <c r="ESM306" s="22"/>
      <c r="ESN306" s="22"/>
      <c r="ESO306" s="22"/>
      <c r="ESP306" s="22"/>
      <c r="ESQ306" s="22"/>
      <c r="ESR306" s="22"/>
      <c r="ESS306" s="22"/>
      <c r="EST306" s="22"/>
      <c r="ESU306" s="22"/>
      <c r="ESV306" s="22"/>
      <c r="ESW306" s="22"/>
      <c r="ESX306" s="22"/>
      <c r="ESY306" s="22"/>
      <c r="ESZ306" s="22"/>
      <c r="ETA306" s="22"/>
      <c r="ETB306" s="22"/>
      <c r="ETC306" s="22"/>
      <c r="ETD306" s="22"/>
      <c r="ETE306" s="22"/>
      <c r="ETF306" s="22"/>
      <c r="ETG306" s="22"/>
      <c r="ETH306" s="22"/>
      <c r="ETI306" s="22"/>
      <c r="ETJ306" s="22"/>
      <c r="ETK306" s="22"/>
      <c r="ETL306" s="22"/>
      <c r="ETM306" s="22"/>
      <c r="ETN306" s="22"/>
      <c r="ETO306" s="22"/>
      <c r="ETP306" s="22"/>
      <c r="ETQ306" s="22"/>
      <c r="ETR306" s="22"/>
      <c r="ETS306" s="22"/>
      <c r="ETT306" s="22"/>
      <c r="ETU306" s="22"/>
      <c r="ETV306" s="22"/>
      <c r="ETW306" s="22"/>
      <c r="ETX306" s="22"/>
      <c r="ETY306" s="22"/>
      <c r="ETZ306" s="22"/>
      <c r="EUA306" s="22"/>
      <c r="EUB306" s="22"/>
      <c r="EUC306" s="22"/>
      <c r="EUD306" s="22"/>
      <c r="EUE306" s="22"/>
      <c r="EUF306" s="22"/>
      <c r="EUG306" s="22"/>
      <c r="EUH306" s="22"/>
      <c r="EUI306" s="22"/>
      <c r="EUJ306" s="22"/>
      <c r="EUK306" s="22"/>
      <c r="EUL306" s="22"/>
      <c r="EUM306" s="22"/>
      <c r="EUN306" s="22"/>
      <c r="EUO306" s="22"/>
      <c r="EUP306" s="22"/>
      <c r="EUQ306" s="22"/>
      <c r="EUR306" s="22"/>
      <c r="EUS306" s="22"/>
      <c r="EUT306" s="22"/>
      <c r="EUU306" s="22"/>
      <c r="EUV306" s="22"/>
      <c r="EUW306" s="22"/>
      <c r="EUX306" s="22"/>
      <c r="EUY306" s="22"/>
      <c r="EUZ306" s="22"/>
      <c r="EVA306" s="22"/>
      <c r="EVB306" s="22"/>
      <c r="EVC306" s="22"/>
      <c r="EVD306" s="22"/>
      <c r="EVE306" s="22"/>
      <c r="EVF306" s="22"/>
      <c r="EVG306" s="22"/>
      <c r="EVH306" s="22"/>
      <c r="EVI306" s="22"/>
      <c r="EVJ306" s="22"/>
      <c r="EVK306" s="22"/>
      <c r="EVL306" s="22"/>
      <c r="EVM306" s="22"/>
      <c r="EVN306" s="22"/>
      <c r="EVO306" s="22"/>
      <c r="EVP306" s="22"/>
      <c r="EVQ306" s="22"/>
      <c r="EVR306" s="22"/>
      <c r="EVS306" s="22"/>
      <c r="EVT306" s="22"/>
      <c r="EVU306" s="22"/>
      <c r="EVV306" s="22"/>
      <c r="EVW306" s="22"/>
      <c r="EVX306" s="22"/>
      <c r="EVY306" s="22"/>
      <c r="EVZ306" s="22"/>
      <c r="EWA306" s="22"/>
      <c r="EWB306" s="22"/>
      <c r="EWC306" s="22"/>
      <c r="EWD306" s="22"/>
      <c r="EWE306" s="22"/>
      <c r="EWF306" s="22"/>
      <c r="EWG306" s="22"/>
      <c r="EWH306" s="22"/>
      <c r="EWI306" s="22"/>
      <c r="EWJ306" s="22"/>
      <c r="EWK306" s="22"/>
      <c r="EWL306" s="22"/>
      <c r="EWM306" s="22"/>
      <c r="EWN306" s="22"/>
      <c r="EWO306" s="22"/>
      <c r="EWP306" s="22"/>
      <c r="EWQ306" s="22"/>
      <c r="EWR306" s="22"/>
      <c r="EWS306" s="22"/>
      <c r="EWT306" s="22"/>
      <c r="EWU306" s="22"/>
      <c r="EWV306" s="22"/>
      <c r="EWW306" s="22"/>
      <c r="EWX306" s="22"/>
      <c r="EWY306" s="22"/>
      <c r="EWZ306" s="22"/>
      <c r="EXA306" s="22"/>
      <c r="EXB306" s="22"/>
      <c r="EXC306" s="22"/>
      <c r="EXD306" s="22"/>
      <c r="EXE306" s="22"/>
      <c r="EXF306" s="22"/>
      <c r="EXG306" s="22"/>
      <c r="EXH306" s="22"/>
      <c r="EXI306" s="22"/>
      <c r="EXJ306" s="22"/>
      <c r="EXK306" s="22"/>
      <c r="EXL306" s="22"/>
      <c r="EXM306" s="22"/>
      <c r="EXN306" s="22"/>
      <c r="EXO306" s="22"/>
      <c r="EXP306" s="22"/>
      <c r="EXQ306" s="22"/>
      <c r="EXR306" s="22"/>
      <c r="EXS306" s="22"/>
      <c r="EXT306" s="22"/>
      <c r="EXU306" s="22"/>
      <c r="EXV306" s="22"/>
      <c r="EXW306" s="22"/>
      <c r="EXX306" s="22"/>
      <c r="EXY306" s="22"/>
      <c r="EXZ306" s="22"/>
      <c r="EYA306" s="22"/>
      <c r="EYB306" s="22"/>
      <c r="EYC306" s="22"/>
      <c r="EYD306" s="22"/>
      <c r="EYE306" s="22"/>
      <c r="EYF306" s="22"/>
      <c r="EYG306" s="22"/>
      <c r="EYH306" s="22"/>
      <c r="EYI306" s="22"/>
      <c r="EYJ306" s="22"/>
      <c r="EYK306" s="22"/>
      <c r="EYL306" s="22"/>
      <c r="EYM306" s="22"/>
      <c r="EYN306" s="22"/>
      <c r="EYO306" s="22"/>
      <c r="EYP306" s="22"/>
      <c r="EYQ306" s="22"/>
      <c r="EYR306" s="22"/>
      <c r="EYS306" s="22"/>
      <c r="EYT306" s="22"/>
      <c r="EYU306" s="22"/>
      <c r="EYV306" s="22"/>
      <c r="EYW306" s="22"/>
      <c r="EYX306" s="22"/>
      <c r="EYY306" s="22"/>
      <c r="EYZ306" s="22"/>
      <c r="EZA306" s="22"/>
      <c r="EZB306" s="22"/>
      <c r="EZC306" s="22"/>
      <c r="EZD306" s="22"/>
      <c r="EZE306" s="22"/>
      <c r="EZF306" s="22"/>
      <c r="EZG306" s="22"/>
      <c r="EZH306" s="22"/>
      <c r="EZI306" s="22"/>
      <c r="EZJ306" s="22"/>
      <c r="EZK306" s="22"/>
      <c r="EZL306" s="22"/>
      <c r="EZM306" s="22"/>
      <c r="EZN306" s="22"/>
      <c r="EZO306" s="22"/>
      <c r="EZP306" s="22"/>
      <c r="EZQ306" s="22"/>
      <c r="EZR306" s="22"/>
      <c r="EZS306" s="22"/>
      <c r="EZT306" s="22"/>
      <c r="EZU306" s="22"/>
      <c r="EZV306" s="22"/>
      <c r="EZW306" s="22"/>
      <c r="EZX306" s="22"/>
      <c r="EZY306" s="22"/>
      <c r="EZZ306" s="22"/>
      <c r="FAA306" s="22"/>
      <c r="FAB306" s="22"/>
      <c r="FAC306" s="22"/>
      <c r="FAD306" s="22"/>
      <c r="FAE306" s="22"/>
      <c r="FAF306" s="22"/>
      <c r="FAG306" s="22"/>
      <c r="FAH306" s="22"/>
      <c r="FAI306" s="22"/>
      <c r="FAJ306" s="22"/>
      <c r="FAK306" s="22"/>
      <c r="FAL306" s="22"/>
      <c r="FAM306" s="22"/>
      <c r="FAN306" s="22"/>
      <c r="FAO306" s="22"/>
      <c r="FAP306" s="22"/>
      <c r="FAQ306" s="22"/>
      <c r="FAR306" s="22"/>
      <c r="FAS306" s="22"/>
      <c r="FAT306" s="22"/>
      <c r="FAU306" s="22"/>
      <c r="FAV306" s="22"/>
      <c r="FAW306" s="22"/>
      <c r="FAX306" s="22"/>
      <c r="FAY306" s="22"/>
      <c r="FAZ306" s="22"/>
      <c r="FBA306" s="22"/>
      <c r="FBB306" s="22"/>
      <c r="FBC306" s="22"/>
      <c r="FBD306" s="22"/>
      <c r="FBE306" s="22"/>
      <c r="FBF306" s="22"/>
      <c r="FBG306" s="22"/>
      <c r="FBH306" s="22"/>
      <c r="FBI306" s="22"/>
      <c r="FBJ306" s="22"/>
      <c r="FBK306" s="22"/>
      <c r="FBL306" s="22"/>
      <c r="FBM306" s="22"/>
      <c r="FBN306" s="22"/>
      <c r="FBO306" s="22"/>
      <c r="FBP306" s="22"/>
      <c r="FBQ306" s="22"/>
      <c r="FBR306" s="22"/>
      <c r="FBS306" s="22"/>
      <c r="FBT306" s="22"/>
      <c r="FBU306" s="22"/>
      <c r="FBV306" s="22"/>
      <c r="FBW306" s="22"/>
      <c r="FBX306" s="22"/>
      <c r="FBY306" s="22"/>
      <c r="FBZ306" s="22"/>
      <c r="FCA306" s="22"/>
      <c r="FCB306" s="22"/>
      <c r="FCC306" s="22"/>
      <c r="FCD306" s="22"/>
      <c r="FCE306" s="22"/>
      <c r="FCF306" s="22"/>
      <c r="FCG306" s="22"/>
      <c r="FCH306" s="22"/>
      <c r="FCI306" s="22"/>
      <c r="FCJ306" s="22"/>
      <c r="FCK306" s="22"/>
      <c r="FCL306" s="22"/>
      <c r="FCM306" s="22"/>
      <c r="FCN306" s="22"/>
      <c r="FCO306" s="22"/>
      <c r="FCP306" s="22"/>
      <c r="FCQ306" s="22"/>
      <c r="FCR306" s="22"/>
      <c r="FCS306" s="22"/>
      <c r="FCT306" s="22"/>
      <c r="FCU306" s="22"/>
      <c r="FCV306" s="22"/>
      <c r="FCW306" s="22"/>
      <c r="FCX306" s="22"/>
      <c r="FCY306" s="22"/>
      <c r="FCZ306" s="22"/>
      <c r="FDA306" s="22"/>
      <c r="FDB306" s="22"/>
      <c r="FDC306" s="22"/>
      <c r="FDD306" s="22"/>
      <c r="FDE306" s="22"/>
      <c r="FDF306" s="22"/>
      <c r="FDG306" s="22"/>
      <c r="FDH306" s="22"/>
      <c r="FDI306" s="22"/>
      <c r="FDJ306" s="22"/>
      <c r="FDK306" s="22"/>
      <c r="FDL306" s="22"/>
      <c r="FDM306" s="22"/>
      <c r="FDN306" s="22"/>
      <c r="FDO306" s="22"/>
      <c r="FDP306" s="22"/>
      <c r="FDQ306" s="22"/>
      <c r="FDR306" s="22"/>
      <c r="FDS306" s="22"/>
      <c r="FDT306" s="22"/>
      <c r="FDU306" s="22"/>
      <c r="FDV306" s="22"/>
      <c r="FDW306" s="22"/>
      <c r="FDX306" s="22"/>
      <c r="FDY306" s="22"/>
      <c r="FDZ306" s="22"/>
      <c r="FEA306" s="22"/>
      <c r="FEB306" s="22"/>
      <c r="FEC306" s="22"/>
      <c r="FED306" s="22"/>
      <c r="FEE306" s="22"/>
      <c r="FEF306" s="22"/>
      <c r="FEG306" s="22"/>
      <c r="FEH306" s="22"/>
      <c r="FEI306" s="22"/>
      <c r="FEJ306" s="22"/>
      <c r="FEK306" s="22"/>
      <c r="FEL306" s="22"/>
      <c r="FEM306" s="22"/>
      <c r="FEN306" s="22"/>
      <c r="FEO306" s="22"/>
      <c r="FEP306" s="22"/>
      <c r="FEQ306" s="22"/>
      <c r="FER306" s="22"/>
      <c r="FES306" s="22"/>
      <c r="FET306" s="22"/>
      <c r="FEU306" s="22"/>
      <c r="FEV306" s="22"/>
      <c r="FEW306" s="22"/>
      <c r="FEX306" s="22"/>
      <c r="FEY306" s="22"/>
      <c r="FEZ306" s="22"/>
      <c r="FFA306" s="22"/>
      <c r="FFB306" s="22"/>
      <c r="FFC306" s="22"/>
      <c r="FFD306" s="22"/>
      <c r="FFE306" s="22"/>
      <c r="FFF306" s="22"/>
      <c r="FFG306" s="22"/>
      <c r="FFH306" s="22"/>
      <c r="FFI306" s="22"/>
      <c r="FFJ306" s="22"/>
      <c r="FFK306" s="22"/>
      <c r="FFL306" s="22"/>
      <c r="FFM306" s="22"/>
      <c r="FFN306" s="22"/>
      <c r="FFO306" s="22"/>
      <c r="FFP306" s="22"/>
      <c r="FFQ306" s="22"/>
      <c r="FFR306" s="22"/>
      <c r="FFS306" s="22"/>
      <c r="FFT306" s="22"/>
      <c r="FFU306" s="22"/>
      <c r="FFV306" s="22"/>
      <c r="FFW306" s="22"/>
      <c r="FFX306" s="22"/>
      <c r="FFY306" s="22"/>
      <c r="FFZ306" s="22"/>
      <c r="FGA306" s="22"/>
      <c r="FGB306" s="22"/>
      <c r="FGC306" s="22"/>
      <c r="FGD306" s="22"/>
      <c r="FGE306" s="22"/>
      <c r="FGF306" s="22"/>
      <c r="FGG306" s="22"/>
      <c r="FGH306" s="22"/>
      <c r="FGI306" s="22"/>
      <c r="FGJ306" s="22"/>
      <c r="FGK306" s="22"/>
      <c r="FGL306" s="22"/>
      <c r="FGM306" s="22"/>
      <c r="FGN306" s="22"/>
      <c r="FGO306" s="22"/>
      <c r="FGP306" s="22"/>
      <c r="FGQ306" s="22"/>
      <c r="FGR306" s="22"/>
      <c r="FGS306" s="22"/>
      <c r="FGT306" s="22"/>
      <c r="FGU306" s="22"/>
      <c r="FGV306" s="22"/>
      <c r="FGW306" s="22"/>
      <c r="FGX306" s="22"/>
      <c r="FGY306" s="22"/>
      <c r="FGZ306" s="22"/>
      <c r="FHA306" s="22"/>
      <c r="FHB306" s="22"/>
      <c r="FHC306" s="22"/>
      <c r="FHD306" s="22"/>
      <c r="FHE306" s="22"/>
      <c r="FHF306" s="22"/>
      <c r="FHG306" s="22"/>
      <c r="FHH306" s="22"/>
      <c r="FHI306" s="22"/>
      <c r="FHJ306" s="22"/>
      <c r="FHK306" s="22"/>
      <c r="FHL306" s="22"/>
      <c r="FHM306" s="22"/>
      <c r="FHN306" s="22"/>
      <c r="FHO306" s="22"/>
      <c r="FHP306" s="22"/>
      <c r="FHQ306" s="22"/>
      <c r="FHR306" s="22"/>
      <c r="FHS306" s="22"/>
      <c r="FHT306" s="22"/>
      <c r="FHU306" s="22"/>
      <c r="FHV306" s="22"/>
      <c r="FHW306" s="22"/>
      <c r="FHX306" s="22"/>
      <c r="FHY306" s="22"/>
      <c r="FHZ306" s="22"/>
      <c r="FIA306" s="22"/>
      <c r="FIB306" s="22"/>
      <c r="FIC306" s="22"/>
      <c r="FID306" s="22"/>
      <c r="FIE306" s="22"/>
      <c r="FIF306" s="22"/>
      <c r="FIG306" s="22"/>
      <c r="FIH306" s="22"/>
      <c r="FII306" s="22"/>
      <c r="FIJ306" s="22"/>
      <c r="FIK306" s="22"/>
      <c r="FIL306" s="22"/>
      <c r="FIM306" s="22"/>
      <c r="FIN306" s="22"/>
      <c r="FIO306" s="22"/>
      <c r="FIP306" s="22"/>
      <c r="FIQ306" s="22"/>
      <c r="FIR306" s="22"/>
      <c r="FIS306" s="22"/>
      <c r="FIT306" s="22"/>
      <c r="FIU306" s="22"/>
      <c r="FIV306" s="22"/>
      <c r="FIW306" s="22"/>
      <c r="FIX306" s="22"/>
      <c r="FIY306" s="22"/>
      <c r="FIZ306" s="22"/>
      <c r="FJA306" s="22"/>
      <c r="FJB306" s="22"/>
      <c r="FJC306" s="22"/>
      <c r="FJD306" s="22"/>
      <c r="FJE306" s="22"/>
      <c r="FJF306" s="22"/>
      <c r="FJG306" s="22"/>
      <c r="FJH306" s="22"/>
      <c r="FJI306" s="22"/>
      <c r="FJJ306" s="22"/>
      <c r="FJK306" s="22"/>
      <c r="FJL306" s="22"/>
      <c r="FJM306" s="22"/>
      <c r="FJN306" s="22"/>
      <c r="FJO306" s="22"/>
      <c r="FJP306" s="22"/>
      <c r="FJQ306" s="22"/>
      <c r="FJR306" s="22"/>
      <c r="FJS306" s="22"/>
      <c r="FJT306" s="22"/>
      <c r="FJU306" s="22"/>
      <c r="FJV306" s="22"/>
      <c r="FJW306" s="22"/>
      <c r="FJX306" s="22"/>
      <c r="FJY306" s="22"/>
      <c r="FJZ306" s="22"/>
      <c r="FKA306" s="22"/>
      <c r="FKB306" s="22"/>
      <c r="FKC306" s="22"/>
      <c r="FKD306" s="22"/>
      <c r="FKE306" s="22"/>
      <c r="FKF306" s="22"/>
      <c r="FKG306" s="22"/>
      <c r="FKH306" s="22"/>
      <c r="FKI306" s="22"/>
      <c r="FKJ306" s="22"/>
      <c r="FKK306" s="22"/>
      <c r="FKL306" s="22"/>
      <c r="FKM306" s="22"/>
      <c r="FKN306" s="22"/>
      <c r="FKO306" s="22"/>
      <c r="FKP306" s="22"/>
      <c r="FKQ306" s="22"/>
      <c r="FKR306" s="22"/>
      <c r="FKS306" s="22"/>
      <c r="FKT306" s="22"/>
      <c r="FKU306" s="22"/>
      <c r="FKV306" s="22"/>
      <c r="FKW306" s="22"/>
      <c r="FKX306" s="22"/>
      <c r="FKY306" s="22"/>
      <c r="FKZ306" s="22"/>
      <c r="FLA306" s="22"/>
      <c r="FLB306" s="22"/>
      <c r="FLC306" s="22"/>
      <c r="FLD306" s="22"/>
      <c r="FLE306" s="22"/>
      <c r="FLF306" s="22"/>
      <c r="FLG306" s="22"/>
      <c r="FLH306" s="22"/>
      <c r="FLI306" s="22"/>
      <c r="FLJ306" s="22"/>
      <c r="FLK306" s="22"/>
      <c r="FLL306" s="22"/>
      <c r="FLM306" s="22"/>
      <c r="FLN306" s="22"/>
      <c r="FLO306" s="22"/>
      <c r="FLP306" s="22"/>
      <c r="FLQ306" s="22"/>
      <c r="FLR306" s="22"/>
      <c r="FLS306" s="22"/>
      <c r="FLT306" s="22"/>
      <c r="FLU306" s="22"/>
      <c r="FLV306" s="22"/>
      <c r="FLW306" s="22"/>
      <c r="FLX306" s="22"/>
      <c r="FLY306" s="22"/>
      <c r="FLZ306" s="22"/>
      <c r="FMA306" s="22"/>
      <c r="FMB306" s="22"/>
      <c r="FMC306" s="22"/>
      <c r="FMD306" s="22"/>
      <c r="FME306" s="22"/>
      <c r="FMF306" s="22"/>
      <c r="FMG306" s="22"/>
      <c r="FMH306" s="22"/>
      <c r="FMI306" s="22"/>
      <c r="FMJ306" s="22"/>
      <c r="FMK306" s="22"/>
      <c r="FML306" s="22"/>
      <c r="FMM306" s="22"/>
      <c r="FMN306" s="22"/>
      <c r="FMO306" s="22"/>
      <c r="FMP306" s="22"/>
      <c r="FMQ306" s="22"/>
      <c r="FMR306" s="22"/>
      <c r="FMS306" s="22"/>
      <c r="FMT306" s="22"/>
      <c r="FMU306" s="22"/>
      <c r="FMV306" s="22"/>
      <c r="FMW306" s="22"/>
      <c r="FMX306" s="22"/>
      <c r="FMY306" s="22"/>
      <c r="FMZ306" s="22"/>
      <c r="FNA306" s="22"/>
      <c r="FNB306" s="22"/>
      <c r="FNC306" s="22"/>
      <c r="FND306" s="22"/>
      <c r="FNE306" s="22"/>
      <c r="FNF306" s="22"/>
      <c r="FNG306" s="22"/>
      <c r="FNH306" s="22"/>
      <c r="FNI306" s="22"/>
      <c r="FNJ306" s="22"/>
      <c r="FNK306" s="22"/>
      <c r="FNL306" s="22"/>
      <c r="FNM306" s="22"/>
      <c r="FNN306" s="22"/>
      <c r="FNO306" s="22"/>
      <c r="FNP306" s="22"/>
      <c r="FNQ306" s="22"/>
      <c r="FNR306" s="22"/>
      <c r="FNS306" s="22"/>
      <c r="FNT306" s="22"/>
      <c r="FNU306" s="22"/>
      <c r="FNV306" s="22"/>
      <c r="FNW306" s="22"/>
      <c r="FNX306" s="22"/>
      <c r="FNY306" s="22"/>
      <c r="FNZ306" s="22"/>
      <c r="FOA306" s="22"/>
      <c r="FOB306" s="22"/>
      <c r="FOC306" s="22"/>
      <c r="FOD306" s="22"/>
      <c r="FOE306" s="22"/>
      <c r="FOF306" s="22"/>
      <c r="FOG306" s="22"/>
      <c r="FOH306" s="22"/>
      <c r="FOI306" s="22"/>
      <c r="FOJ306" s="22"/>
      <c r="FOK306" s="22"/>
      <c r="FOL306" s="22"/>
      <c r="FOM306" s="22"/>
      <c r="FON306" s="22"/>
      <c r="FOO306" s="22"/>
      <c r="FOP306" s="22"/>
      <c r="FOQ306" s="22"/>
      <c r="FOR306" s="22"/>
      <c r="FOS306" s="22"/>
      <c r="FOT306" s="22"/>
      <c r="FOU306" s="22"/>
      <c r="FOV306" s="22"/>
      <c r="FOW306" s="22"/>
      <c r="FOX306" s="22"/>
      <c r="FOY306" s="22"/>
      <c r="FOZ306" s="22"/>
      <c r="FPA306" s="22"/>
      <c r="FPB306" s="22"/>
      <c r="FPC306" s="22"/>
      <c r="FPD306" s="22"/>
      <c r="FPE306" s="22"/>
      <c r="FPF306" s="22"/>
      <c r="FPG306" s="22"/>
      <c r="FPH306" s="22"/>
      <c r="FPI306" s="22"/>
      <c r="FPJ306" s="22"/>
      <c r="FPK306" s="22"/>
      <c r="FPL306" s="22"/>
      <c r="FPM306" s="22"/>
      <c r="FPN306" s="22"/>
      <c r="FPO306" s="22"/>
      <c r="FPP306" s="22"/>
      <c r="FPQ306" s="22"/>
      <c r="FPR306" s="22"/>
      <c r="FPS306" s="22"/>
      <c r="FPT306" s="22"/>
      <c r="FPU306" s="22"/>
      <c r="FPV306" s="22"/>
      <c r="FPW306" s="22"/>
      <c r="FPX306" s="22"/>
      <c r="FPY306" s="22"/>
      <c r="FPZ306" s="22"/>
      <c r="FQA306" s="22"/>
      <c r="FQB306" s="22"/>
      <c r="FQC306" s="22"/>
      <c r="FQD306" s="22"/>
      <c r="FQE306" s="22"/>
      <c r="FQF306" s="22"/>
      <c r="FQG306" s="22"/>
      <c r="FQH306" s="22"/>
      <c r="FQI306" s="22"/>
      <c r="FQJ306" s="22"/>
      <c r="FQK306" s="22"/>
      <c r="FQL306" s="22"/>
      <c r="FQM306" s="22"/>
      <c r="FQN306" s="22"/>
      <c r="FQO306" s="22"/>
      <c r="FQP306" s="22"/>
      <c r="FQQ306" s="22"/>
      <c r="FQR306" s="22"/>
      <c r="FQS306" s="22"/>
      <c r="FQT306" s="22"/>
      <c r="FQU306" s="22"/>
      <c r="FQV306" s="22"/>
      <c r="FQW306" s="22"/>
      <c r="FQX306" s="22"/>
      <c r="FQY306" s="22"/>
      <c r="FQZ306" s="22"/>
      <c r="FRA306" s="22"/>
      <c r="FRB306" s="22"/>
      <c r="FRC306" s="22"/>
      <c r="FRD306" s="22"/>
      <c r="FRE306" s="22"/>
      <c r="FRF306" s="22"/>
      <c r="FRG306" s="22"/>
      <c r="FRH306" s="22"/>
      <c r="FRI306" s="22"/>
      <c r="FRJ306" s="22"/>
      <c r="FRK306" s="22"/>
      <c r="FRL306" s="22"/>
      <c r="FRM306" s="22"/>
      <c r="FRN306" s="22"/>
      <c r="FRO306" s="22"/>
      <c r="FRP306" s="22"/>
      <c r="FRQ306" s="22"/>
      <c r="FRR306" s="22"/>
      <c r="FRS306" s="22"/>
      <c r="FRT306" s="22"/>
      <c r="FRU306" s="22"/>
      <c r="FRV306" s="22"/>
      <c r="FRW306" s="22"/>
      <c r="FRX306" s="22"/>
      <c r="FRY306" s="22"/>
      <c r="FRZ306" s="22"/>
      <c r="FSA306" s="22"/>
      <c r="FSB306" s="22"/>
      <c r="FSC306" s="22"/>
      <c r="FSD306" s="22"/>
      <c r="FSE306" s="22"/>
      <c r="FSF306" s="22"/>
      <c r="FSG306" s="22"/>
      <c r="FSH306" s="22"/>
      <c r="FSI306" s="22"/>
      <c r="FSJ306" s="22"/>
      <c r="FSK306" s="22"/>
      <c r="FSL306" s="22"/>
      <c r="FSM306" s="22"/>
      <c r="FSN306" s="22"/>
      <c r="FSO306" s="22"/>
      <c r="FSP306" s="22"/>
      <c r="FSQ306" s="22"/>
      <c r="FSR306" s="22"/>
      <c r="FSS306" s="22"/>
      <c r="FST306" s="22"/>
      <c r="FSU306" s="22"/>
      <c r="FSV306" s="22"/>
      <c r="FSW306" s="22"/>
      <c r="FSX306" s="22"/>
      <c r="FSY306" s="22"/>
      <c r="FSZ306" s="22"/>
      <c r="FTA306" s="22"/>
      <c r="FTB306" s="22"/>
      <c r="FTC306" s="22"/>
      <c r="FTD306" s="22"/>
      <c r="FTE306" s="22"/>
      <c r="FTF306" s="22"/>
      <c r="FTG306" s="22"/>
      <c r="FTH306" s="22"/>
      <c r="FTI306" s="22"/>
      <c r="FTJ306" s="22"/>
      <c r="FTK306" s="22"/>
      <c r="FTL306" s="22"/>
      <c r="FTM306" s="22"/>
      <c r="FTN306" s="22"/>
      <c r="FTO306" s="22"/>
      <c r="FTP306" s="22"/>
      <c r="FTQ306" s="22"/>
      <c r="FTR306" s="22"/>
      <c r="FTS306" s="22"/>
      <c r="FTT306" s="22"/>
      <c r="FTU306" s="22"/>
      <c r="FTV306" s="22"/>
      <c r="FTW306" s="22"/>
      <c r="FTX306" s="22"/>
      <c r="FTY306" s="22"/>
      <c r="FTZ306" s="22"/>
      <c r="FUA306" s="22"/>
      <c r="FUB306" s="22"/>
      <c r="FUC306" s="22"/>
      <c r="FUD306" s="22"/>
      <c r="FUE306" s="22"/>
      <c r="FUF306" s="22"/>
      <c r="FUG306" s="22"/>
      <c r="FUH306" s="22"/>
      <c r="FUI306" s="22"/>
      <c r="FUJ306" s="22"/>
      <c r="FUK306" s="22"/>
      <c r="FUL306" s="22"/>
      <c r="FUM306" s="22"/>
      <c r="FUN306" s="22"/>
      <c r="FUO306" s="22"/>
      <c r="FUP306" s="22"/>
      <c r="FUQ306" s="22"/>
      <c r="FUR306" s="22"/>
      <c r="FUS306" s="22"/>
      <c r="FUT306" s="22"/>
      <c r="FUU306" s="22"/>
      <c r="FUV306" s="22"/>
      <c r="FUW306" s="22"/>
      <c r="FUX306" s="22"/>
      <c r="FUY306" s="22"/>
      <c r="FUZ306" s="22"/>
      <c r="FVA306" s="22"/>
      <c r="FVB306" s="22"/>
      <c r="FVC306" s="22"/>
      <c r="FVD306" s="22"/>
      <c r="FVE306" s="22"/>
      <c r="FVF306" s="22"/>
      <c r="FVG306" s="22"/>
      <c r="FVH306" s="22"/>
      <c r="FVI306" s="22"/>
      <c r="FVJ306" s="22"/>
      <c r="FVK306" s="22"/>
      <c r="FVL306" s="22"/>
      <c r="FVM306" s="22"/>
      <c r="FVN306" s="22"/>
      <c r="FVO306" s="22"/>
      <c r="FVP306" s="22"/>
      <c r="FVQ306" s="22"/>
      <c r="FVR306" s="22"/>
      <c r="FVS306" s="22"/>
      <c r="FVT306" s="22"/>
      <c r="FVU306" s="22"/>
      <c r="FVV306" s="22"/>
      <c r="FVW306" s="22"/>
      <c r="FVX306" s="22"/>
      <c r="FVY306" s="22"/>
      <c r="FVZ306" s="22"/>
      <c r="FWA306" s="22"/>
      <c r="FWB306" s="22"/>
      <c r="FWC306" s="22"/>
      <c r="FWD306" s="22"/>
      <c r="FWE306" s="22"/>
      <c r="FWF306" s="22"/>
      <c r="FWG306" s="22"/>
      <c r="FWH306" s="22"/>
      <c r="FWI306" s="22"/>
      <c r="FWJ306" s="22"/>
      <c r="FWK306" s="22"/>
      <c r="FWL306" s="22"/>
      <c r="FWM306" s="22"/>
      <c r="FWN306" s="22"/>
      <c r="FWO306" s="22"/>
      <c r="FWP306" s="22"/>
      <c r="FWQ306" s="22"/>
      <c r="FWR306" s="22"/>
      <c r="FWS306" s="22"/>
      <c r="FWT306" s="22"/>
      <c r="FWU306" s="22"/>
      <c r="FWV306" s="22"/>
      <c r="FWW306" s="22"/>
      <c r="FWX306" s="22"/>
      <c r="FWY306" s="22"/>
      <c r="FWZ306" s="22"/>
      <c r="FXA306" s="22"/>
      <c r="FXB306" s="22"/>
      <c r="FXC306" s="22"/>
      <c r="FXD306" s="22"/>
      <c r="FXE306" s="22"/>
      <c r="FXF306" s="22"/>
      <c r="FXG306" s="22"/>
      <c r="FXH306" s="22"/>
      <c r="FXI306" s="22"/>
      <c r="FXJ306" s="22"/>
      <c r="FXK306" s="22"/>
      <c r="FXL306" s="22"/>
      <c r="FXM306" s="22"/>
      <c r="FXN306" s="22"/>
      <c r="FXO306" s="22"/>
      <c r="FXP306" s="22"/>
      <c r="FXQ306" s="22"/>
      <c r="FXR306" s="22"/>
      <c r="FXS306" s="22"/>
      <c r="FXT306" s="22"/>
      <c r="FXU306" s="22"/>
      <c r="FXV306" s="22"/>
      <c r="FXW306" s="22"/>
      <c r="FXX306" s="22"/>
      <c r="FXY306" s="22"/>
      <c r="FXZ306" s="22"/>
      <c r="FYA306" s="22"/>
      <c r="FYB306" s="22"/>
      <c r="FYC306" s="22"/>
      <c r="FYD306" s="22"/>
      <c r="FYE306" s="22"/>
      <c r="FYF306" s="22"/>
      <c r="FYG306" s="22"/>
      <c r="FYH306" s="22"/>
      <c r="FYI306" s="22"/>
      <c r="FYJ306" s="22"/>
      <c r="FYK306" s="22"/>
      <c r="FYL306" s="22"/>
      <c r="FYM306" s="22"/>
      <c r="FYN306" s="22"/>
      <c r="FYO306" s="22"/>
      <c r="FYP306" s="22"/>
      <c r="FYQ306" s="22"/>
      <c r="FYR306" s="22"/>
      <c r="FYS306" s="22"/>
      <c r="FYT306" s="22"/>
      <c r="FYU306" s="22"/>
      <c r="FYV306" s="22"/>
      <c r="FYW306" s="22"/>
      <c r="FYX306" s="22"/>
      <c r="FYY306" s="22"/>
      <c r="FYZ306" s="22"/>
      <c r="FZA306" s="22"/>
      <c r="FZB306" s="22"/>
      <c r="FZC306" s="22"/>
      <c r="FZD306" s="22"/>
      <c r="FZE306" s="22"/>
      <c r="FZF306" s="22"/>
      <c r="FZG306" s="22"/>
      <c r="FZH306" s="22"/>
      <c r="FZI306" s="22"/>
      <c r="FZJ306" s="22"/>
      <c r="FZK306" s="22"/>
      <c r="FZL306" s="22"/>
      <c r="FZM306" s="22"/>
      <c r="FZN306" s="22"/>
      <c r="FZO306" s="22"/>
      <c r="FZP306" s="22"/>
      <c r="FZQ306" s="22"/>
      <c r="FZR306" s="22"/>
      <c r="FZS306" s="22"/>
      <c r="FZT306" s="22"/>
      <c r="FZU306" s="22"/>
      <c r="FZV306" s="22"/>
      <c r="FZW306" s="22"/>
      <c r="FZX306" s="22"/>
      <c r="FZY306" s="22"/>
      <c r="FZZ306" s="22"/>
      <c r="GAA306" s="22"/>
      <c r="GAB306" s="22"/>
      <c r="GAC306" s="22"/>
      <c r="GAD306" s="22"/>
      <c r="GAE306" s="22"/>
      <c r="GAF306" s="22"/>
      <c r="GAG306" s="22"/>
      <c r="GAH306" s="22"/>
      <c r="GAI306" s="22"/>
      <c r="GAJ306" s="22"/>
      <c r="GAK306" s="22"/>
      <c r="GAL306" s="22"/>
      <c r="GAM306" s="22"/>
      <c r="GAN306" s="22"/>
      <c r="GAO306" s="22"/>
      <c r="GAP306" s="22"/>
      <c r="GAQ306" s="22"/>
      <c r="GAR306" s="22"/>
      <c r="GAS306" s="22"/>
      <c r="GAT306" s="22"/>
      <c r="GAU306" s="22"/>
      <c r="GAV306" s="22"/>
      <c r="GAW306" s="22"/>
      <c r="GAX306" s="22"/>
      <c r="GAY306" s="22"/>
      <c r="GAZ306" s="22"/>
      <c r="GBA306" s="22"/>
      <c r="GBB306" s="22"/>
      <c r="GBC306" s="22"/>
      <c r="GBD306" s="22"/>
      <c r="GBE306" s="22"/>
      <c r="GBF306" s="22"/>
      <c r="GBG306" s="22"/>
      <c r="GBH306" s="22"/>
      <c r="GBI306" s="22"/>
      <c r="GBJ306" s="22"/>
      <c r="GBK306" s="22"/>
      <c r="GBL306" s="22"/>
      <c r="GBM306" s="22"/>
      <c r="GBN306" s="22"/>
      <c r="GBO306" s="22"/>
      <c r="GBP306" s="22"/>
      <c r="GBQ306" s="22"/>
      <c r="GBR306" s="22"/>
      <c r="GBS306" s="22"/>
      <c r="GBT306" s="22"/>
      <c r="GBU306" s="22"/>
      <c r="GBV306" s="22"/>
      <c r="GBW306" s="22"/>
      <c r="GBX306" s="22"/>
      <c r="GBY306" s="22"/>
      <c r="GBZ306" s="22"/>
      <c r="GCA306" s="22"/>
      <c r="GCB306" s="22"/>
      <c r="GCC306" s="22"/>
      <c r="GCD306" s="22"/>
      <c r="GCE306" s="22"/>
      <c r="GCF306" s="22"/>
      <c r="GCG306" s="22"/>
      <c r="GCH306" s="22"/>
      <c r="GCI306" s="22"/>
      <c r="GCJ306" s="22"/>
      <c r="GCK306" s="22"/>
      <c r="GCL306" s="22"/>
      <c r="GCM306" s="22"/>
      <c r="GCN306" s="22"/>
      <c r="GCO306" s="22"/>
      <c r="GCP306" s="22"/>
      <c r="GCQ306" s="22"/>
      <c r="GCR306" s="22"/>
      <c r="GCS306" s="22"/>
      <c r="GCT306" s="22"/>
      <c r="GCU306" s="22"/>
      <c r="GCV306" s="22"/>
      <c r="GCW306" s="22"/>
      <c r="GCX306" s="22"/>
      <c r="GCY306" s="22"/>
      <c r="GCZ306" s="22"/>
      <c r="GDA306" s="22"/>
      <c r="GDB306" s="22"/>
      <c r="GDC306" s="22"/>
      <c r="GDD306" s="22"/>
      <c r="GDE306" s="22"/>
      <c r="GDF306" s="22"/>
      <c r="GDG306" s="22"/>
      <c r="GDH306" s="22"/>
      <c r="GDI306" s="22"/>
      <c r="GDJ306" s="22"/>
      <c r="GDK306" s="22"/>
      <c r="GDL306" s="22"/>
      <c r="GDM306" s="22"/>
      <c r="GDN306" s="22"/>
      <c r="GDO306" s="22"/>
      <c r="GDP306" s="22"/>
      <c r="GDQ306" s="22"/>
      <c r="GDR306" s="22"/>
      <c r="GDS306" s="22"/>
      <c r="GDT306" s="22"/>
      <c r="GDU306" s="22"/>
      <c r="GDV306" s="22"/>
      <c r="GDW306" s="22"/>
      <c r="GDX306" s="22"/>
      <c r="GDY306" s="22"/>
      <c r="GDZ306" s="22"/>
      <c r="GEA306" s="22"/>
      <c r="GEB306" s="22"/>
      <c r="GEC306" s="22"/>
      <c r="GED306" s="22"/>
      <c r="GEE306" s="22"/>
      <c r="GEF306" s="22"/>
      <c r="GEG306" s="22"/>
      <c r="GEH306" s="22"/>
      <c r="GEI306" s="22"/>
      <c r="GEJ306" s="22"/>
      <c r="GEK306" s="22"/>
      <c r="GEL306" s="22"/>
      <c r="GEM306" s="22"/>
      <c r="GEN306" s="22"/>
      <c r="GEO306" s="22"/>
      <c r="GEP306" s="22"/>
      <c r="GEQ306" s="22"/>
      <c r="GER306" s="22"/>
      <c r="GES306" s="22"/>
      <c r="GET306" s="22"/>
      <c r="GEU306" s="22"/>
      <c r="GEV306" s="22"/>
      <c r="GEW306" s="22"/>
      <c r="GEX306" s="22"/>
      <c r="GEY306" s="22"/>
      <c r="GEZ306" s="22"/>
      <c r="GFA306" s="22"/>
      <c r="GFB306" s="22"/>
      <c r="GFC306" s="22"/>
      <c r="GFD306" s="22"/>
      <c r="GFE306" s="22"/>
      <c r="GFF306" s="22"/>
      <c r="GFG306" s="22"/>
      <c r="GFH306" s="22"/>
      <c r="GFI306" s="22"/>
      <c r="GFJ306" s="22"/>
      <c r="GFK306" s="22"/>
      <c r="GFL306" s="22"/>
      <c r="GFM306" s="22"/>
      <c r="GFN306" s="22"/>
      <c r="GFO306" s="22"/>
      <c r="GFP306" s="22"/>
      <c r="GFQ306" s="22"/>
      <c r="GFR306" s="22"/>
      <c r="GFS306" s="22"/>
      <c r="GFT306" s="22"/>
      <c r="GFU306" s="22"/>
      <c r="GFV306" s="22"/>
      <c r="GFW306" s="22"/>
      <c r="GFX306" s="22"/>
      <c r="GFY306" s="22"/>
      <c r="GFZ306" s="22"/>
      <c r="GGA306" s="22"/>
      <c r="GGB306" s="22"/>
      <c r="GGC306" s="22"/>
      <c r="GGD306" s="22"/>
      <c r="GGE306" s="22"/>
      <c r="GGF306" s="22"/>
      <c r="GGG306" s="22"/>
      <c r="GGH306" s="22"/>
      <c r="GGI306" s="22"/>
      <c r="GGJ306" s="22"/>
      <c r="GGK306" s="22"/>
      <c r="GGL306" s="22"/>
      <c r="GGM306" s="22"/>
      <c r="GGN306" s="22"/>
      <c r="GGO306" s="22"/>
      <c r="GGP306" s="22"/>
      <c r="GGQ306" s="22"/>
      <c r="GGR306" s="22"/>
      <c r="GGS306" s="22"/>
      <c r="GGT306" s="22"/>
      <c r="GGU306" s="22"/>
      <c r="GGV306" s="22"/>
      <c r="GGW306" s="22"/>
      <c r="GGX306" s="22"/>
      <c r="GGY306" s="22"/>
      <c r="GGZ306" s="22"/>
      <c r="GHA306" s="22"/>
      <c r="GHB306" s="22"/>
      <c r="GHC306" s="22"/>
      <c r="GHD306" s="22"/>
      <c r="GHE306" s="22"/>
      <c r="GHF306" s="22"/>
      <c r="GHG306" s="22"/>
      <c r="GHH306" s="22"/>
      <c r="GHI306" s="22"/>
      <c r="GHJ306" s="22"/>
      <c r="GHK306" s="22"/>
      <c r="GHL306" s="22"/>
      <c r="GHM306" s="22"/>
      <c r="GHN306" s="22"/>
      <c r="GHO306" s="22"/>
      <c r="GHP306" s="22"/>
      <c r="GHQ306" s="22"/>
      <c r="GHR306" s="22"/>
      <c r="GHS306" s="22"/>
      <c r="GHT306" s="22"/>
      <c r="GHU306" s="22"/>
      <c r="GHV306" s="22"/>
      <c r="GHW306" s="22"/>
      <c r="GHX306" s="22"/>
      <c r="GHY306" s="22"/>
      <c r="GHZ306" s="22"/>
      <c r="GIA306" s="22"/>
      <c r="GIB306" s="22"/>
      <c r="GIC306" s="22"/>
      <c r="GID306" s="22"/>
      <c r="GIE306" s="22"/>
      <c r="GIF306" s="22"/>
      <c r="GIG306" s="22"/>
      <c r="GIH306" s="22"/>
      <c r="GII306" s="22"/>
      <c r="GIJ306" s="22"/>
      <c r="GIK306" s="22"/>
      <c r="GIL306" s="22"/>
      <c r="GIM306" s="22"/>
      <c r="GIN306" s="22"/>
      <c r="GIO306" s="22"/>
      <c r="GIP306" s="22"/>
      <c r="GIQ306" s="22"/>
      <c r="GIR306" s="22"/>
      <c r="GIS306" s="22"/>
      <c r="GIT306" s="22"/>
      <c r="GIU306" s="22"/>
      <c r="GIV306" s="22"/>
      <c r="GIW306" s="22"/>
      <c r="GIX306" s="22"/>
      <c r="GIY306" s="22"/>
      <c r="GIZ306" s="22"/>
      <c r="GJA306" s="22"/>
      <c r="GJB306" s="22"/>
      <c r="GJC306" s="22"/>
      <c r="GJD306" s="22"/>
      <c r="GJE306" s="22"/>
      <c r="GJF306" s="22"/>
      <c r="GJG306" s="22"/>
      <c r="GJH306" s="22"/>
      <c r="GJI306" s="22"/>
      <c r="GJJ306" s="22"/>
      <c r="GJK306" s="22"/>
      <c r="GJL306" s="22"/>
      <c r="GJM306" s="22"/>
      <c r="GJN306" s="22"/>
      <c r="GJO306" s="22"/>
      <c r="GJP306" s="22"/>
      <c r="GJQ306" s="22"/>
      <c r="GJR306" s="22"/>
      <c r="GJS306" s="22"/>
      <c r="GJT306" s="22"/>
      <c r="GJU306" s="22"/>
      <c r="GJV306" s="22"/>
      <c r="GJW306" s="22"/>
      <c r="GJX306" s="22"/>
      <c r="GJY306" s="22"/>
      <c r="GJZ306" s="22"/>
      <c r="GKA306" s="22"/>
      <c r="GKB306" s="22"/>
      <c r="GKC306" s="22"/>
      <c r="GKD306" s="22"/>
      <c r="GKE306" s="22"/>
      <c r="GKF306" s="22"/>
      <c r="GKG306" s="22"/>
      <c r="GKH306" s="22"/>
      <c r="GKI306" s="22"/>
      <c r="GKJ306" s="22"/>
      <c r="GKK306" s="22"/>
      <c r="GKL306" s="22"/>
      <c r="GKM306" s="22"/>
      <c r="GKN306" s="22"/>
      <c r="GKO306" s="22"/>
      <c r="GKP306" s="22"/>
      <c r="GKQ306" s="22"/>
      <c r="GKR306" s="22"/>
      <c r="GKS306" s="22"/>
      <c r="GKT306" s="22"/>
      <c r="GKU306" s="22"/>
      <c r="GKV306" s="22"/>
      <c r="GKW306" s="22"/>
      <c r="GKX306" s="22"/>
      <c r="GKY306" s="22"/>
      <c r="GKZ306" s="22"/>
      <c r="GLA306" s="22"/>
      <c r="GLB306" s="22"/>
      <c r="GLC306" s="22"/>
      <c r="GLD306" s="22"/>
      <c r="GLE306" s="22"/>
      <c r="GLF306" s="22"/>
      <c r="GLG306" s="22"/>
      <c r="GLH306" s="22"/>
      <c r="GLI306" s="22"/>
      <c r="GLJ306" s="22"/>
      <c r="GLK306" s="22"/>
      <c r="GLL306" s="22"/>
      <c r="GLM306" s="22"/>
      <c r="GLN306" s="22"/>
      <c r="GLO306" s="22"/>
      <c r="GLP306" s="22"/>
      <c r="GLQ306" s="22"/>
      <c r="GLR306" s="22"/>
      <c r="GLS306" s="22"/>
      <c r="GLT306" s="22"/>
      <c r="GLU306" s="22"/>
      <c r="GLV306" s="22"/>
      <c r="GLW306" s="22"/>
      <c r="GLX306" s="22"/>
      <c r="GLY306" s="22"/>
      <c r="GLZ306" s="22"/>
      <c r="GMA306" s="22"/>
      <c r="GMB306" s="22"/>
      <c r="GMC306" s="22"/>
      <c r="GMD306" s="22"/>
      <c r="GME306" s="22"/>
      <c r="GMF306" s="22"/>
      <c r="GMG306" s="22"/>
      <c r="GMH306" s="22"/>
      <c r="GMI306" s="22"/>
      <c r="GMJ306" s="22"/>
      <c r="GMK306" s="22"/>
      <c r="GML306" s="22"/>
      <c r="GMM306" s="22"/>
      <c r="GMN306" s="22"/>
      <c r="GMO306" s="22"/>
      <c r="GMP306" s="22"/>
      <c r="GMQ306" s="22"/>
      <c r="GMR306" s="22"/>
      <c r="GMS306" s="22"/>
      <c r="GMT306" s="22"/>
      <c r="GMU306" s="22"/>
      <c r="GMV306" s="22"/>
      <c r="GMW306" s="22"/>
      <c r="GMX306" s="22"/>
      <c r="GMY306" s="22"/>
      <c r="GMZ306" s="22"/>
      <c r="GNA306" s="22"/>
      <c r="GNB306" s="22"/>
      <c r="GNC306" s="22"/>
      <c r="GND306" s="22"/>
      <c r="GNE306" s="22"/>
      <c r="GNF306" s="22"/>
      <c r="GNG306" s="22"/>
      <c r="GNH306" s="22"/>
      <c r="GNI306" s="22"/>
      <c r="GNJ306" s="22"/>
      <c r="GNK306" s="22"/>
      <c r="GNL306" s="22"/>
      <c r="GNM306" s="22"/>
      <c r="GNN306" s="22"/>
      <c r="GNO306" s="22"/>
      <c r="GNP306" s="22"/>
      <c r="GNQ306" s="22"/>
      <c r="GNR306" s="22"/>
      <c r="GNS306" s="22"/>
      <c r="GNT306" s="22"/>
      <c r="GNU306" s="22"/>
      <c r="GNV306" s="22"/>
      <c r="GNW306" s="22"/>
      <c r="GNX306" s="22"/>
      <c r="GNY306" s="22"/>
      <c r="GNZ306" s="22"/>
      <c r="GOA306" s="22"/>
      <c r="GOB306" s="22"/>
      <c r="GOC306" s="22"/>
      <c r="GOD306" s="22"/>
      <c r="GOE306" s="22"/>
      <c r="GOF306" s="22"/>
      <c r="GOG306" s="22"/>
      <c r="GOH306" s="22"/>
      <c r="GOI306" s="22"/>
      <c r="GOJ306" s="22"/>
      <c r="GOK306" s="22"/>
      <c r="GOL306" s="22"/>
      <c r="GOM306" s="22"/>
      <c r="GON306" s="22"/>
      <c r="GOO306" s="22"/>
      <c r="GOP306" s="22"/>
      <c r="GOQ306" s="22"/>
      <c r="GOR306" s="22"/>
      <c r="GOS306" s="22"/>
      <c r="GOT306" s="22"/>
      <c r="GOU306" s="22"/>
      <c r="GOV306" s="22"/>
      <c r="GOW306" s="22"/>
      <c r="GOX306" s="22"/>
      <c r="GOY306" s="22"/>
      <c r="GOZ306" s="22"/>
      <c r="GPA306" s="22"/>
      <c r="GPB306" s="22"/>
      <c r="GPC306" s="22"/>
      <c r="GPD306" s="22"/>
      <c r="GPE306" s="22"/>
      <c r="GPF306" s="22"/>
      <c r="GPG306" s="22"/>
      <c r="GPH306" s="22"/>
      <c r="GPI306" s="22"/>
      <c r="GPJ306" s="22"/>
      <c r="GPK306" s="22"/>
      <c r="GPL306" s="22"/>
      <c r="GPM306" s="22"/>
      <c r="GPN306" s="22"/>
      <c r="GPO306" s="22"/>
      <c r="GPP306" s="22"/>
      <c r="GPQ306" s="22"/>
      <c r="GPR306" s="22"/>
      <c r="GPS306" s="22"/>
      <c r="GPT306" s="22"/>
      <c r="GPU306" s="22"/>
      <c r="GPV306" s="22"/>
      <c r="GPW306" s="22"/>
      <c r="GPX306" s="22"/>
      <c r="GPY306" s="22"/>
      <c r="GPZ306" s="22"/>
      <c r="GQA306" s="22"/>
      <c r="GQB306" s="22"/>
      <c r="GQC306" s="22"/>
      <c r="GQD306" s="22"/>
      <c r="GQE306" s="22"/>
      <c r="GQF306" s="22"/>
      <c r="GQG306" s="22"/>
      <c r="GQH306" s="22"/>
      <c r="GQI306" s="22"/>
      <c r="GQJ306" s="22"/>
      <c r="GQK306" s="22"/>
      <c r="GQL306" s="22"/>
      <c r="GQM306" s="22"/>
      <c r="GQN306" s="22"/>
      <c r="GQO306" s="22"/>
      <c r="GQP306" s="22"/>
      <c r="GQQ306" s="22"/>
      <c r="GQR306" s="22"/>
      <c r="GQS306" s="22"/>
      <c r="GQT306" s="22"/>
      <c r="GQU306" s="22"/>
      <c r="GQV306" s="22"/>
      <c r="GQW306" s="22"/>
      <c r="GQX306" s="22"/>
      <c r="GQY306" s="22"/>
      <c r="GQZ306" s="22"/>
      <c r="GRA306" s="22"/>
      <c r="GRB306" s="22"/>
      <c r="GRC306" s="22"/>
      <c r="GRD306" s="22"/>
      <c r="GRE306" s="22"/>
      <c r="GRF306" s="22"/>
      <c r="GRG306" s="22"/>
      <c r="GRH306" s="22"/>
      <c r="GRI306" s="22"/>
      <c r="GRJ306" s="22"/>
      <c r="GRK306" s="22"/>
      <c r="GRL306" s="22"/>
      <c r="GRM306" s="22"/>
      <c r="GRN306" s="22"/>
      <c r="GRO306" s="22"/>
      <c r="GRP306" s="22"/>
      <c r="GRQ306" s="22"/>
      <c r="GRR306" s="22"/>
      <c r="GRS306" s="22"/>
      <c r="GRT306" s="22"/>
      <c r="GRU306" s="22"/>
      <c r="GRV306" s="22"/>
      <c r="GRW306" s="22"/>
      <c r="GRX306" s="22"/>
      <c r="GRY306" s="22"/>
      <c r="GRZ306" s="22"/>
      <c r="GSA306" s="22"/>
      <c r="GSB306" s="22"/>
      <c r="GSC306" s="22"/>
      <c r="GSD306" s="22"/>
      <c r="GSE306" s="22"/>
      <c r="GSF306" s="22"/>
      <c r="GSG306" s="22"/>
      <c r="GSH306" s="22"/>
      <c r="GSI306" s="22"/>
      <c r="GSJ306" s="22"/>
      <c r="GSK306" s="22"/>
      <c r="GSL306" s="22"/>
      <c r="GSM306" s="22"/>
      <c r="GSN306" s="22"/>
      <c r="GSO306" s="22"/>
      <c r="GSP306" s="22"/>
      <c r="GSQ306" s="22"/>
      <c r="GSR306" s="22"/>
      <c r="GSS306" s="22"/>
      <c r="GST306" s="22"/>
      <c r="GSU306" s="22"/>
      <c r="GSV306" s="22"/>
      <c r="GSW306" s="22"/>
      <c r="GSX306" s="22"/>
      <c r="GSY306" s="22"/>
      <c r="GSZ306" s="22"/>
      <c r="GTA306" s="22"/>
      <c r="GTB306" s="22"/>
      <c r="GTC306" s="22"/>
      <c r="GTD306" s="22"/>
      <c r="GTE306" s="22"/>
      <c r="GTF306" s="22"/>
      <c r="GTG306" s="22"/>
      <c r="GTH306" s="22"/>
      <c r="GTI306" s="22"/>
      <c r="GTJ306" s="22"/>
      <c r="GTK306" s="22"/>
      <c r="GTL306" s="22"/>
      <c r="GTM306" s="22"/>
      <c r="GTN306" s="22"/>
      <c r="GTO306" s="22"/>
      <c r="GTP306" s="22"/>
      <c r="GTQ306" s="22"/>
      <c r="GTR306" s="22"/>
      <c r="GTS306" s="22"/>
      <c r="GTT306" s="22"/>
      <c r="GTU306" s="22"/>
      <c r="GTV306" s="22"/>
      <c r="GTW306" s="22"/>
      <c r="GTX306" s="22"/>
      <c r="GTY306" s="22"/>
      <c r="GTZ306" s="22"/>
      <c r="GUA306" s="22"/>
      <c r="GUB306" s="22"/>
      <c r="GUC306" s="22"/>
      <c r="GUD306" s="22"/>
      <c r="GUE306" s="22"/>
      <c r="GUF306" s="22"/>
      <c r="GUG306" s="22"/>
      <c r="GUH306" s="22"/>
      <c r="GUI306" s="22"/>
      <c r="GUJ306" s="22"/>
      <c r="GUK306" s="22"/>
      <c r="GUL306" s="22"/>
      <c r="GUM306" s="22"/>
      <c r="GUN306" s="22"/>
      <c r="GUO306" s="22"/>
      <c r="GUP306" s="22"/>
      <c r="GUQ306" s="22"/>
      <c r="GUR306" s="22"/>
      <c r="GUS306" s="22"/>
      <c r="GUT306" s="22"/>
      <c r="GUU306" s="22"/>
      <c r="GUV306" s="22"/>
      <c r="GUW306" s="22"/>
      <c r="GUX306" s="22"/>
      <c r="GUY306" s="22"/>
      <c r="GUZ306" s="22"/>
      <c r="GVA306" s="22"/>
      <c r="GVB306" s="22"/>
      <c r="GVC306" s="22"/>
      <c r="GVD306" s="22"/>
      <c r="GVE306" s="22"/>
      <c r="GVF306" s="22"/>
      <c r="GVG306" s="22"/>
      <c r="GVH306" s="22"/>
      <c r="GVI306" s="22"/>
      <c r="GVJ306" s="22"/>
      <c r="GVK306" s="22"/>
      <c r="GVL306" s="22"/>
      <c r="GVM306" s="22"/>
      <c r="GVN306" s="22"/>
      <c r="GVO306" s="22"/>
      <c r="GVP306" s="22"/>
      <c r="GVQ306" s="22"/>
      <c r="GVR306" s="22"/>
      <c r="GVS306" s="22"/>
      <c r="GVT306" s="22"/>
      <c r="GVU306" s="22"/>
      <c r="GVV306" s="22"/>
      <c r="GVW306" s="22"/>
      <c r="GVX306" s="22"/>
      <c r="GVY306" s="22"/>
      <c r="GVZ306" s="22"/>
      <c r="GWA306" s="22"/>
      <c r="GWB306" s="22"/>
      <c r="GWC306" s="22"/>
      <c r="GWD306" s="22"/>
      <c r="GWE306" s="22"/>
      <c r="GWF306" s="22"/>
      <c r="GWG306" s="22"/>
      <c r="GWH306" s="22"/>
      <c r="GWI306" s="22"/>
      <c r="GWJ306" s="22"/>
      <c r="GWK306" s="22"/>
      <c r="GWL306" s="22"/>
      <c r="GWM306" s="22"/>
      <c r="GWN306" s="22"/>
      <c r="GWO306" s="22"/>
      <c r="GWP306" s="22"/>
      <c r="GWQ306" s="22"/>
      <c r="GWR306" s="22"/>
      <c r="GWS306" s="22"/>
      <c r="GWT306" s="22"/>
      <c r="GWU306" s="22"/>
      <c r="GWV306" s="22"/>
      <c r="GWW306" s="22"/>
      <c r="GWX306" s="22"/>
      <c r="GWY306" s="22"/>
      <c r="GWZ306" s="22"/>
      <c r="GXA306" s="22"/>
      <c r="GXB306" s="22"/>
      <c r="GXC306" s="22"/>
      <c r="GXD306" s="22"/>
      <c r="GXE306" s="22"/>
      <c r="GXF306" s="22"/>
      <c r="GXG306" s="22"/>
      <c r="GXH306" s="22"/>
      <c r="GXI306" s="22"/>
      <c r="GXJ306" s="22"/>
      <c r="GXK306" s="22"/>
      <c r="GXL306" s="22"/>
      <c r="GXM306" s="22"/>
      <c r="GXN306" s="22"/>
      <c r="GXO306" s="22"/>
      <c r="GXP306" s="22"/>
      <c r="GXQ306" s="22"/>
      <c r="GXR306" s="22"/>
      <c r="GXS306" s="22"/>
      <c r="GXT306" s="22"/>
      <c r="GXU306" s="22"/>
      <c r="GXV306" s="22"/>
      <c r="GXW306" s="22"/>
      <c r="GXX306" s="22"/>
      <c r="GXY306" s="22"/>
      <c r="GXZ306" s="22"/>
      <c r="GYA306" s="22"/>
      <c r="GYB306" s="22"/>
      <c r="GYC306" s="22"/>
      <c r="GYD306" s="22"/>
      <c r="GYE306" s="22"/>
      <c r="GYF306" s="22"/>
      <c r="GYG306" s="22"/>
      <c r="GYH306" s="22"/>
      <c r="GYI306" s="22"/>
      <c r="GYJ306" s="22"/>
      <c r="GYK306" s="22"/>
      <c r="GYL306" s="22"/>
      <c r="GYM306" s="22"/>
      <c r="GYN306" s="22"/>
      <c r="GYO306" s="22"/>
      <c r="GYP306" s="22"/>
      <c r="GYQ306" s="22"/>
      <c r="GYR306" s="22"/>
      <c r="GYS306" s="22"/>
      <c r="GYT306" s="22"/>
      <c r="GYU306" s="22"/>
      <c r="GYV306" s="22"/>
      <c r="GYW306" s="22"/>
      <c r="GYX306" s="22"/>
      <c r="GYY306" s="22"/>
      <c r="GYZ306" s="22"/>
      <c r="GZA306" s="22"/>
      <c r="GZB306" s="22"/>
      <c r="GZC306" s="22"/>
      <c r="GZD306" s="22"/>
      <c r="GZE306" s="22"/>
      <c r="GZF306" s="22"/>
      <c r="GZG306" s="22"/>
      <c r="GZH306" s="22"/>
      <c r="GZI306" s="22"/>
      <c r="GZJ306" s="22"/>
      <c r="GZK306" s="22"/>
      <c r="GZL306" s="22"/>
      <c r="GZM306" s="22"/>
      <c r="GZN306" s="22"/>
      <c r="GZO306" s="22"/>
      <c r="GZP306" s="22"/>
      <c r="GZQ306" s="22"/>
      <c r="GZR306" s="22"/>
      <c r="GZS306" s="22"/>
      <c r="GZT306" s="22"/>
      <c r="GZU306" s="22"/>
      <c r="GZV306" s="22"/>
      <c r="GZW306" s="22"/>
      <c r="GZX306" s="22"/>
      <c r="GZY306" s="22"/>
      <c r="GZZ306" s="22"/>
      <c r="HAA306" s="22"/>
      <c r="HAB306" s="22"/>
      <c r="HAC306" s="22"/>
      <c r="HAD306" s="22"/>
      <c r="HAE306" s="22"/>
      <c r="HAF306" s="22"/>
      <c r="HAG306" s="22"/>
      <c r="HAH306" s="22"/>
      <c r="HAI306" s="22"/>
      <c r="HAJ306" s="22"/>
      <c r="HAK306" s="22"/>
      <c r="HAL306" s="22"/>
      <c r="HAM306" s="22"/>
      <c r="HAN306" s="22"/>
      <c r="HAO306" s="22"/>
      <c r="HAP306" s="22"/>
      <c r="HAQ306" s="22"/>
      <c r="HAR306" s="22"/>
      <c r="HAS306" s="22"/>
      <c r="HAT306" s="22"/>
      <c r="HAU306" s="22"/>
      <c r="HAV306" s="22"/>
      <c r="HAW306" s="22"/>
      <c r="HAX306" s="22"/>
      <c r="HAY306" s="22"/>
      <c r="HAZ306" s="22"/>
      <c r="HBA306" s="22"/>
      <c r="HBB306" s="22"/>
      <c r="HBC306" s="22"/>
      <c r="HBD306" s="22"/>
      <c r="HBE306" s="22"/>
      <c r="HBF306" s="22"/>
      <c r="HBG306" s="22"/>
      <c r="HBH306" s="22"/>
      <c r="HBI306" s="22"/>
      <c r="HBJ306" s="22"/>
      <c r="HBK306" s="22"/>
      <c r="HBL306" s="22"/>
      <c r="HBM306" s="22"/>
      <c r="HBN306" s="22"/>
      <c r="HBO306" s="22"/>
      <c r="HBP306" s="22"/>
      <c r="HBQ306" s="22"/>
      <c r="HBR306" s="22"/>
      <c r="HBS306" s="22"/>
      <c r="HBT306" s="22"/>
      <c r="HBU306" s="22"/>
      <c r="HBV306" s="22"/>
      <c r="HBW306" s="22"/>
      <c r="HBX306" s="22"/>
      <c r="HBY306" s="22"/>
      <c r="HBZ306" s="22"/>
      <c r="HCA306" s="22"/>
      <c r="HCB306" s="22"/>
      <c r="HCC306" s="22"/>
      <c r="HCD306" s="22"/>
      <c r="HCE306" s="22"/>
      <c r="HCF306" s="22"/>
      <c r="HCG306" s="22"/>
      <c r="HCH306" s="22"/>
      <c r="HCI306" s="22"/>
      <c r="HCJ306" s="22"/>
      <c r="HCK306" s="22"/>
      <c r="HCL306" s="22"/>
      <c r="HCM306" s="22"/>
      <c r="HCN306" s="22"/>
      <c r="HCO306" s="22"/>
      <c r="HCP306" s="22"/>
      <c r="HCQ306" s="22"/>
      <c r="HCR306" s="22"/>
      <c r="HCS306" s="22"/>
      <c r="HCT306" s="22"/>
      <c r="HCU306" s="22"/>
      <c r="HCV306" s="22"/>
      <c r="HCW306" s="22"/>
      <c r="HCX306" s="22"/>
      <c r="HCY306" s="22"/>
      <c r="HCZ306" s="22"/>
      <c r="HDA306" s="22"/>
      <c r="HDB306" s="22"/>
      <c r="HDC306" s="22"/>
      <c r="HDD306" s="22"/>
      <c r="HDE306" s="22"/>
      <c r="HDF306" s="22"/>
      <c r="HDG306" s="22"/>
      <c r="HDH306" s="22"/>
      <c r="HDI306" s="22"/>
      <c r="HDJ306" s="22"/>
      <c r="HDK306" s="22"/>
      <c r="HDL306" s="22"/>
      <c r="HDM306" s="22"/>
      <c r="HDN306" s="22"/>
      <c r="HDO306" s="22"/>
      <c r="HDP306" s="22"/>
      <c r="HDQ306" s="22"/>
      <c r="HDR306" s="22"/>
      <c r="HDS306" s="22"/>
      <c r="HDT306" s="22"/>
      <c r="HDU306" s="22"/>
      <c r="HDV306" s="22"/>
      <c r="HDW306" s="22"/>
      <c r="HDX306" s="22"/>
      <c r="HDY306" s="22"/>
      <c r="HDZ306" s="22"/>
      <c r="HEA306" s="22"/>
      <c r="HEB306" s="22"/>
      <c r="HEC306" s="22"/>
      <c r="HED306" s="22"/>
      <c r="HEE306" s="22"/>
      <c r="HEF306" s="22"/>
      <c r="HEG306" s="22"/>
      <c r="HEH306" s="22"/>
      <c r="HEI306" s="22"/>
      <c r="HEJ306" s="22"/>
      <c r="HEK306" s="22"/>
      <c r="HEL306" s="22"/>
      <c r="HEM306" s="22"/>
      <c r="HEN306" s="22"/>
      <c r="HEO306" s="22"/>
      <c r="HEP306" s="22"/>
      <c r="HEQ306" s="22"/>
      <c r="HER306" s="22"/>
      <c r="HES306" s="22"/>
      <c r="HET306" s="22"/>
      <c r="HEU306" s="22"/>
      <c r="HEV306" s="22"/>
      <c r="HEW306" s="22"/>
      <c r="HEX306" s="22"/>
      <c r="HEY306" s="22"/>
      <c r="HEZ306" s="22"/>
      <c r="HFA306" s="22"/>
      <c r="HFB306" s="22"/>
      <c r="HFC306" s="22"/>
      <c r="HFD306" s="22"/>
      <c r="HFE306" s="22"/>
      <c r="HFF306" s="22"/>
      <c r="HFG306" s="22"/>
      <c r="HFH306" s="22"/>
      <c r="HFI306" s="22"/>
      <c r="HFJ306" s="22"/>
      <c r="HFK306" s="22"/>
      <c r="HFL306" s="22"/>
      <c r="HFM306" s="22"/>
      <c r="HFN306" s="22"/>
      <c r="HFO306" s="22"/>
      <c r="HFP306" s="22"/>
      <c r="HFQ306" s="22"/>
      <c r="HFR306" s="22"/>
      <c r="HFS306" s="22"/>
      <c r="HFT306" s="22"/>
      <c r="HFU306" s="22"/>
      <c r="HFV306" s="22"/>
      <c r="HFW306" s="22"/>
      <c r="HFX306" s="22"/>
      <c r="HFY306" s="22"/>
      <c r="HFZ306" s="22"/>
      <c r="HGA306" s="22"/>
      <c r="HGB306" s="22"/>
      <c r="HGC306" s="22"/>
      <c r="HGD306" s="22"/>
      <c r="HGE306" s="22"/>
      <c r="HGF306" s="22"/>
      <c r="HGG306" s="22"/>
      <c r="HGH306" s="22"/>
      <c r="HGI306" s="22"/>
      <c r="HGJ306" s="22"/>
      <c r="HGK306" s="22"/>
      <c r="HGL306" s="22"/>
      <c r="HGM306" s="22"/>
      <c r="HGN306" s="22"/>
      <c r="HGO306" s="22"/>
      <c r="HGP306" s="22"/>
      <c r="HGQ306" s="22"/>
      <c r="HGR306" s="22"/>
      <c r="HGS306" s="22"/>
      <c r="HGT306" s="22"/>
      <c r="HGU306" s="22"/>
      <c r="HGV306" s="22"/>
      <c r="HGW306" s="22"/>
      <c r="HGX306" s="22"/>
      <c r="HGY306" s="22"/>
      <c r="HGZ306" s="22"/>
      <c r="HHA306" s="22"/>
      <c r="HHB306" s="22"/>
      <c r="HHC306" s="22"/>
      <c r="HHD306" s="22"/>
      <c r="HHE306" s="22"/>
      <c r="HHF306" s="22"/>
      <c r="HHG306" s="22"/>
      <c r="HHH306" s="22"/>
      <c r="HHI306" s="22"/>
      <c r="HHJ306" s="22"/>
      <c r="HHK306" s="22"/>
      <c r="HHL306" s="22"/>
      <c r="HHM306" s="22"/>
      <c r="HHN306" s="22"/>
      <c r="HHO306" s="22"/>
      <c r="HHP306" s="22"/>
      <c r="HHQ306" s="22"/>
      <c r="HHR306" s="22"/>
      <c r="HHS306" s="22"/>
      <c r="HHT306" s="22"/>
      <c r="HHU306" s="22"/>
      <c r="HHV306" s="22"/>
      <c r="HHW306" s="22"/>
      <c r="HHX306" s="22"/>
      <c r="HHY306" s="22"/>
      <c r="HHZ306" s="22"/>
      <c r="HIA306" s="22"/>
      <c r="HIB306" s="22"/>
      <c r="HIC306" s="22"/>
      <c r="HID306" s="22"/>
      <c r="HIE306" s="22"/>
      <c r="HIF306" s="22"/>
      <c r="HIG306" s="22"/>
      <c r="HIH306" s="22"/>
      <c r="HII306" s="22"/>
      <c r="HIJ306" s="22"/>
      <c r="HIK306" s="22"/>
      <c r="HIL306" s="22"/>
      <c r="HIM306" s="22"/>
      <c r="HIN306" s="22"/>
      <c r="HIO306" s="22"/>
      <c r="HIP306" s="22"/>
      <c r="HIQ306" s="22"/>
      <c r="HIR306" s="22"/>
      <c r="HIS306" s="22"/>
      <c r="HIT306" s="22"/>
      <c r="HIU306" s="22"/>
      <c r="HIV306" s="22"/>
      <c r="HIW306" s="22"/>
      <c r="HIX306" s="22"/>
      <c r="HIY306" s="22"/>
      <c r="HIZ306" s="22"/>
      <c r="HJA306" s="22"/>
      <c r="HJB306" s="22"/>
      <c r="HJC306" s="22"/>
      <c r="HJD306" s="22"/>
      <c r="HJE306" s="22"/>
      <c r="HJF306" s="22"/>
      <c r="HJG306" s="22"/>
      <c r="HJH306" s="22"/>
      <c r="HJI306" s="22"/>
      <c r="HJJ306" s="22"/>
      <c r="HJK306" s="22"/>
      <c r="HJL306" s="22"/>
      <c r="HJM306" s="22"/>
      <c r="HJN306" s="22"/>
      <c r="HJO306" s="22"/>
      <c r="HJP306" s="22"/>
      <c r="HJQ306" s="22"/>
      <c r="HJR306" s="22"/>
      <c r="HJS306" s="22"/>
      <c r="HJT306" s="22"/>
      <c r="HJU306" s="22"/>
      <c r="HJV306" s="22"/>
      <c r="HJW306" s="22"/>
      <c r="HJX306" s="22"/>
      <c r="HJY306" s="22"/>
      <c r="HJZ306" s="22"/>
      <c r="HKA306" s="22"/>
      <c r="HKB306" s="22"/>
      <c r="HKC306" s="22"/>
      <c r="HKD306" s="22"/>
      <c r="HKE306" s="22"/>
      <c r="HKF306" s="22"/>
      <c r="HKG306" s="22"/>
      <c r="HKH306" s="22"/>
      <c r="HKI306" s="22"/>
      <c r="HKJ306" s="22"/>
      <c r="HKK306" s="22"/>
      <c r="HKL306" s="22"/>
      <c r="HKM306" s="22"/>
      <c r="HKN306" s="22"/>
      <c r="HKO306" s="22"/>
      <c r="HKP306" s="22"/>
      <c r="HKQ306" s="22"/>
      <c r="HKR306" s="22"/>
      <c r="HKS306" s="22"/>
      <c r="HKT306" s="22"/>
      <c r="HKU306" s="22"/>
      <c r="HKV306" s="22"/>
      <c r="HKW306" s="22"/>
      <c r="HKX306" s="22"/>
      <c r="HKY306" s="22"/>
      <c r="HKZ306" s="22"/>
      <c r="HLA306" s="22"/>
      <c r="HLB306" s="22"/>
      <c r="HLC306" s="22"/>
      <c r="HLD306" s="22"/>
      <c r="HLE306" s="22"/>
      <c r="HLF306" s="22"/>
      <c r="HLG306" s="22"/>
      <c r="HLH306" s="22"/>
      <c r="HLI306" s="22"/>
      <c r="HLJ306" s="22"/>
      <c r="HLK306" s="22"/>
      <c r="HLL306" s="22"/>
      <c r="HLM306" s="22"/>
      <c r="HLN306" s="22"/>
      <c r="HLO306" s="22"/>
      <c r="HLP306" s="22"/>
      <c r="HLQ306" s="22"/>
      <c r="HLR306" s="22"/>
      <c r="HLS306" s="22"/>
      <c r="HLT306" s="22"/>
      <c r="HLU306" s="22"/>
      <c r="HLV306" s="22"/>
      <c r="HLW306" s="22"/>
      <c r="HLX306" s="22"/>
      <c r="HLY306" s="22"/>
      <c r="HLZ306" s="22"/>
      <c r="HMA306" s="22"/>
      <c r="HMB306" s="22"/>
      <c r="HMC306" s="22"/>
      <c r="HMD306" s="22"/>
      <c r="HME306" s="22"/>
      <c r="HMF306" s="22"/>
      <c r="HMG306" s="22"/>
      <c r="HMH306" s="22"/>
      <c r="HMI306" s="22"/>
      <c r="HMJ306" s="22"/>
      <c r="HMK306" s="22"/>
      <c r="HML306" s="22"/>
      <c r="HMM306" s="22"/>
      <c r="HMN306" s="22"/>
      <c r="HMO306" s="22"/>
      <c r="HMP306" s="22"/>
      <c r="HMQ306" s="22"/>
      <c r="HMR306" s="22"/>
      <c r="HMS306" s="22"/>
      <c r="HMT306" s="22"/>
      <c r="HMU306" s="22"/>
      <c r="HMV306" s="22"/>
      <c r="HMW306" s="22"/>
      <c r="HMX306" s="22"/>
      <c r="HMY306" s="22"/>
      <c r="HMZ306" s="22"/>
      <c r="HNA306" s="22"/>
      <c r="HNB306" s="22"/>
      <c r="HNC306" s="22"/>
      <c r="HND306" s="22"/>
      <c r="HNE306" s="22"/>
      <c r="HNF306" s="22"/>
      <c r="HNG306" s="22"/>
      <c r="HNH306" s="22"/>
      <c r="HNI306" s="22"/>
      <c r="HNJ306" s="22"/>
      <c r="HNK306" s="22"/>
      <c r="HNL306" s="22"/>
      <c r="HNM306" s="22"/>
      <c r="HNN306" s="22"/>
      <c r="HNO306" s="22"/>
      <c r="HNP306" s="22"/>
      <c r="HNQ306" s="22"/>
      <c r="HNR306" s="22"/>
      <c r="HNS306" s="22"/>
      <c r="HNT306" s="22"/>
      <c r="HNU306" s="22"/>
      <c r="HNV306" s="22"/>
      <c r="HNW306" s="22"/>
      <c r="HNX306" s="22"/>
      <c r="HNY306" s="22"/>
      <c r="HNZ306" s="22"/>
      <c r="HOA306" s="22"/>
      <c r="HOB306" s="22"/>
      <c r="HOC306" s="22"/>
      <c r="HOD306" s="22"/>
      <c r="HOE306" s="22"/>
      <c r="HOF306" s="22"/>
      <c r="HOG306" s="22"/>
      <c r="HOH306" s="22"/>
      <c r="HOI306" s="22"/>
      <c r="HOJ306" s="22"/>
      <c r="HOK306" s="22"/>
      <c r="HOL306" s="22"/>
      <c r="HOM306" s="22"/>
      <c r="HON306" s="22"/>
      <c r="HOO306" s="22"/>
      <c r="HOP306" s="22"/>
      <c r="HOQ306" s="22"/>
      <c r="HOR306" s="22"/>
      <c r="HOS306" s="22"/>
      <c r="HOT306" s="22"/>
      <c r="HOU306" s="22"/>
      <c r="HOV306" s="22"/>
      <c r="HOW306" s="22"/>
      <c r="HOX306" s="22"/>
      <c r="HOY306" s="22"/>
      <c r="HOZ306" s="22"/>
      <c r="HPA306" s="22"/>
      <c r="HPB306" s="22"/>
      <c r="HPC306" s="22"/>
      <c r="HPD306" s="22"/>
      <c r="HPE306" s="22"/>
      <c r="HPF306" s="22"/>
      <c r="HPG306" s="22"/>
      <c r="HPH306" s="22"/>
      <c r="HPI306" s="22"/>
      <c r="HPJ306" s="22"/>
      <c r="HPK306" s="22"/>
      <c r="HPL306" s="22"/>
      <c r="HPM306" s="22"/>
      <c r="HPN306" s="22"/>
      <c r="HPO306" s="22"/>
      <c r="HPP306" s="22"/>
      <c r="HPQ306" s="22"/>
      <c r="HPR306" s="22"/>
      <c r="HPS306" s="22"/>
      <c r="HPT306" s="22"/>
      <c r="HPU306" s="22"/>
      <c r="HPV306" s="22"/>
      <c r="HPW306" s="22"/>
      <c r="HPX306" s="22"/>
      <c r="HPY306" s="22"/>
      <c r="HPZ306" s="22"/>
      <c r="HQA306" s="22"/>
      <c r="HQB306" s="22"/>
      <c r="HQC306" s="22"/>
      <c r="HQD306" s="22"/>
      <c r="HQE306" s="22"/>
      <c r="HQF306" s="22"/>
      <c r="HQG306" s="22"/>
      <c r="HQH306" s="22"/>
      <c r="HQI306" s="22"/>
      <c r="HQJ306" s="22"/>
      <c r="HQK306" s="22"/>
      <c r="HQL306" s="22"/>
      <c r="HQM306" s="22"/>
      <c r="HQN306" s="22"/>
      <c r="HQO306" s="22"/>
      <c r="HQP306" s="22"/>
      <c r="HQQ306" s="22"/>
      <c r="HQR306" s="22"/>
      <c r="HQS306" s="22"/>
      <c r="HQT306" s="22"/>
      <c r="HQU306" s="22"/>
      <c r="HQV306" s="22"/>
      <c r="HQW306" s="22"/>
      <c r="HQX306" s="22"/>
      <c r="HQY306" s="22"/>
      <c r="HQZ306" s="22"/>
      <c r="HRA306" s="22"/>
      <c r="HRB306" s="22"/>
      <c r="HRC306" s="22"/>
      <c r="HRD306" s="22"/>
      <c r="HRE306" s="22"/>
      <c r="HRF306" s="22"/>
      <c r="HRG306" s="22"/>
      <c r="HRH306" s="22"/>
      <c r="HRI306" s="22"/>
      <c r="HRJ306" s="22"/>
      <c r="HRK306" s="22"/>
      <c r="HRL306" s="22"/>
      <c r="HRM306" s="22"/>
      <c r="HRN306" s="22"/>
      <c r="HRO306" s="22"/>
      <c r="HRP306" s="22"/>
      <c r="HRQ306" s="22"/>
      <c r="HRR306" s="22"/>
      <c r="HRS306" s="22"/>
      <c r="HRT306" s="22"/>
      <c r="HRU306" s="22"/>
      <c r="HRV306" s="22"/>
      <c r="HRW306" s="22"/>
      <c r="HRX306" s="22"/>
      <c r="HRY306" s="22"/>
      <c r="HRZ306" s="22"/>
      <c r="HSA306" s="22"/>
      <c r="HSB306" s="22"/>
      <c r="HSC306" s="22"/>
      <c r="HSD306" s="22"/>
      <c r="HSE306" s="22"/>
      <c r="HSF306" s="22"/>
      <c r="HSG306" s="22"/>
      <c r="HSH306" s="22"/>
      <c r="HSI306" s="22"/>
      <c r="HSJ306" s="22"/>
      <c r="HSK306" s="22"/>
      <c r="HSL306" s="22"/>
      <c r="HSM306" s="22"/>
      <c r="HSN306" s="22"/>
      <c r="HSO306" s="22"/>
      <c r="HSP306" s="22"/>
      <c r="HSQ306" s="22"/>
      <c r="HSR306" s="22"/>
      <c r="HSS306" s="22"/>
      <c r="HST306" s="22"/>
      <c r="HSU306" s="22"/>
      <c r="HSV306" s="22"/>
      <c r="HSW306" s="22"/>
      <c r="HSX306" s="22"/>
      <c r="HSY306" s="22"/>
      <c r="HSZ306" s="22"/>
      <c r="HTA306" s="22"/>
      <c r="HTB306" s="22"/>
      <c r="HTC306" s="22"/>
      <c r="HTD306" s="22"/>
      <c r="HTE306" s="22"/>
      <c r="HTF306" s="22"/>
      <c r="HTG306" s="22"/>
      <c r="HTH306" s="22"/>
      <c r="HTI306" s="22"/>
      <c r="HTJ306" s="22"/>
      <c r="HTK306" s="22"/>
      <c r="HTL306" s="22"/>
      <c r="HTM306" s="22"/>
      <c r="HTN306" s="22"/>
      <c r="HTO306" s="22"/>
      <c r="HTP306" s="22"/>
      <c r="HTQ306" s="22"/>
      <c r="HTR306" s="22"/>
      <c r="HTS306" s="22"/>
      <c r="HTT306" s="22"/>
      <c r="HTU306" s="22"/>
      <c r="HTV306" s="22"/>
      <c r="HTW306" s="22"/>
      <c r="HTX306" s="22"/>
      <c r="HTY306" s="22"/>
      <c r="HTZ306" s="22"/>
      <c r="HUA306" s="22"/>
      <c r="HUB306" s="22"/>
      <c r="HUC306" s="22"/>
      <c r="HUD306" s="22"/>
      <c r="HUE306" s="22"/>
      <c r="HUF306" s="22"/>
      <c r="HUG306" s="22"/>
      <c r="HUH306" s="22"/>
      <c r="HUI306" s="22"/>
      <c r="HUJ306" s="22"/>
      <c r="HUK306" s="22"/>
      <c r="HUL306" s="22"/>
      <c r="HUM306" s="22"/>
      <c r="HUN306" s="22"/>
      <c r="HUO306" s="22"/>
      <c r="HUP306" s="22"/>
      <c r="HUQ306" s="22"/>
      <c r="HUR306" s="22"/>
      <c r="HUS306" s="22"/>
      <c r="HUT306" s="22"/>
      <c r="HUU306" s="22"/>
      <c r="HUV306" s="22"/>
      <c r="HUW306" s="22"/>
      <c r="HUX306" s="22"/>
      <c r="HUY306" s="22"/>
      <c r="HUZ306" s="22"/>
      <c r="HVA306" s="22"/>
      <c r="HVB306" s="22"/>
      <c r="HVC306" s="22"/>
      <c r="HVD306" s="22"/>
      <c r="HVE306" s="22"/>
      <c r="HVF306" s="22"/>
      <c r="HVG306" s="22"/>
      <c r="HVH306" s="22"/>
      <c r="HVI306" s="22"/>
      <c r="HVJ306" s="22"/>
      <c r="HVK306" s="22"/>
      <c r="HVL306" s="22"/>
      <c r="HVM306" s="22"/>
      <c r="HVN306" s="22"/>
      <c r="HVO306" s="22"/>
      <c r="HVP306" s="22"/>
      <c r="HVQ306" s="22"/>
      <c r="HVR306" s="22"/>
      <c r="HVS306" s="22"/>
      <c r="HVT306" s="22"/>
      <c r="HVU306" s="22"/>
      <c r="HVV306" s="22"/>
      <c r="HVW306" s="22"/>
      <c r="HVX306" s="22"/>
      <c r="HVY306" s="22"/>
      <c r="HVZ306" s="22"/>
      <c r="HWA306" s="22"/>
      <c r="HWB306" s="22"/>
      <c r="HWC306" s="22"/>
      <c r="HWD306" s="22"/>
      <c r="HWE306" s="22"/>
      <c r="HWF306" s="22"/>
      <c r="HWG306" s="22"/>
      <c r="HWH306" s="22"/>
      <c r="HWI306" s="22"/>
      <c r="HWJ306" s="22"/>
      <c r="HWK306" s="22"/>
      <c r="HWL306" s="22"/>
      <c r="HWM306" s="22"/>
      <c r="HWN306" s="22"/>
      <c r="HWO306" s="22"/>
      <c r="HWP306" s="22"/>
      <c r="HWQ306" s="22"/>
      <c r="HWR306" s="22"/>
      <c r="HWS306" s="22"/>
      <c r="HWT306" s="22"/>
      <c r="HWU306" s="22"/>
      <c r="HWV306" s="22"/>
      <c r="HWW306" s="22"/>
      <c r="HWX306" s="22"/>
      <c r="HWY306" s="22"/>
      <c r="HWZ306" s="22"/>
      <c r="HXA306" s="22"/>
      <c r="HXB306" s="22"/>
      <c r="HXC306" s="22"/>
      <c r="HXD306" s="22"/>
      <c r="HXE306" s="22"/>
      <c r="HXF306" s="22"/>
      <c r="HXG306" s="22"/>
      <c r="HXH306" s="22"/>
      <c r="HXI306" s="22"/>
      <c r="HXJ306" s="22"/>
      <c r="HXK306" s="22"/>
      <c r="HXL306" s="22"/>
      <c r="HXM306" s="22"/>
      <c r="HXN306" s="22"/>
      <c r="HXO306" s="22"/>
      <c r="HXP306" s="22"/>
      <c r="HXQ306" s="22"/>
      <c r="HXR306" s="22"/>
      <c r="HXS306" s="22"/>
      <c r="HXT306" s="22"/>
      <c r="HXU306" s="22"/>
      <c r="HXV306" s="22"/>
      <c r="HXW306" s="22"/>
      <c r="HXX306" s="22"/>
      <c r="HXY306" s="22"/>
      <c r="HXZ306" s="22"/>
      <c r="HYA306" s="22"/>
      <c r="HYB306" s="22"/>
      <c r="HYC306" s="22"/>
      <c r="HYD306" s="22"/>
      <c r="HYE306" s="22"/>
      <c r="HYF306" s="22"/>
      <c r="HYG306" s="22"/>
      <c r="HYH306" s="22"/>
      <c r="HYI306" s="22"/>
      <c r="HYJ306" s="22"/>
      <c r="HYK306" s="22"/>
      <c r="HYL306" s="22"/>
      <c r="HYM306" s="22"/>
      <c r="HYN306" s="22"/>
      <c r="HYO306" s="22"/>
      <c r="HYP306" s="22"/>
      <c r="HYQ306" s="22"/>
      <c r="HYR306" s="22"/>
      <c r="HYS306" s="22"/>
      <c r="HYT306" s="22"/>
      <c r="HYU306" s="22"/>
      <c r="HYV306" s="22"/>
      <c r="HYW306" s="22"/>
      <c r="HYX306" s="22"/>
      <c r="HYY306" s="22"/>
      <c r="HYZ306" s="22"/>
      <c r="HZA306" s="22"/>
      <c r="HZB306" s="22"/>
      <c r="HZC306" s="22"/>
      <c r="HZD306" s="22"/>
      <c r="HZE306" s="22"/>
      <c r="HZF306" s="22"/>
      <c r="HZG306" s="22"/>
      <c r="HZH306" s="22"/>
      <c r="HZI306" s="22"/>
      <c r="HZJ306" s="22"/>
      <c r="HZK306" s="22"/>
      <c r="HZL306" s="22"/>
      <c r="HZM306" s="22"/>
      <c r="HZN306" s="22"/>
      <c r="HZO306" s="22"/>
      <c r="HZP306" s="22"/>
      <c r="HZQ306" s="22"/>
      <c r="HZR306" s="22"/>
      <c r="HZS306" s="22"/>
      <c r="HZT306" s="22"/>
      <c r="HZU306" s="22"/>
      <c r="HZV306" s="22"/>
      <c r="HZW306" s="22"/>
      <c r="HZX306" s="22"/>
      <c r="HZY306" s="22"/>
      <c r="HZZ306" s="22"/>
      <c r="IAA306" s="22"/>
      <c r="IAB306" s="22"/>
      <c r="IAC306" s="22"/>
      <c r="IAD306" s="22"/>
      <c r="IAE306" s="22"/>
      <c r="IAF306" s="22"/>
      <c r="IAG306" s="22"/>
      <c r="IAH306" s="22"/>
      <c r="IAI306" s="22"/>
      <c r="IAJ306" s="22"/>
      <c r="IAK306" s="22"/>
      <c r="IAL306" s="22"/>
      <c r="IAM306" s="22"/>
      <c r="IAN306" s="22"/>
      <c r="IAO306" s="22"/>
      <c r="IAP306" s="22"/>
      <c r="IAQ306" s="22"/>
      <c r="IAR306" s="22"/>
      <c r="IAS306" s="22"/>
      <c r="IAT306" s="22"/>
      <c r="IAU306" s="22"/>
      <c r="IAV306" s="22"/>
      <c r="IAW306" s="22"/>
      <c r="IAX306" s="22"/>
      <c r="IAY306" s="22"/>
      <c r="IAZ306" s="22"/>
      <c r="IBA306" s="22"/>
      <c r="IBB306" s="22"/>
      <c r="IBC306" s="22"/>
      <c r="IBD306" s="22"/>
      <c r="IBE306" s="22"/>
      <c r="IBF306" s="22"/>
      <c r="IBG306" s="22"/>
      <c r="IBH306" s="22"/>
      <c r="IBI306" s="22"/>
      <c r="IBJ306" s="22"/>
      <c r="IBK306" s="22"/>
      <c r="IBL306" s="22"/>
      <c r="IBM306" s="22"/>
      <c r="IBN306" s="22"/>
      <c r="IBO306" s="22"/>
      <c r="IBP306" s="22"/>
      <c r="IBQ306" s="22"/>
      <c r="IBR306" s="22"/>
      <c r="IBS306" s="22"/>
      <c r="IBT306" s="22"/>
      <c r="IBU306" s="22"/>
      <c r="IBV306" s="22"/>
      <c r="IBW306" s="22"/>
      <c r="IBX306" s="22"/>
      <c r="IBY306" s="22"/>
      <c r="IBZ306" s="22"/>
      <c r="ICA306" s="22"/>
      <c r="ICB306" s="22"/>
      <c r="ICC306" s="22"/>
      <c r="ICD306" s="22"/>
      <c r="ICE306" s="22"/>
      <c r="ICF306" s="22"/>
      <c r="ICG306" s="22"/>
      <c r="ICH306" s="22"/>
      <c r="ICI306" s="22"/>
      <c r="ICJ306" s="22"/>
      <c r="ICK306" s="22"/>
      <c r="ICL306" s="22"/>
      <c r="ICM306" s="22"/>
      <c r="ICN306" s="22"/>
      <c r="ICO306" s="22"/>
      <c r="ICP306" s="22"/>
      <c r="ICQ306" s="22"/>
      <c r="ICR306" s="22"/>
      <c r="ICS306" s="22"/>
      <c r="ICT306" s="22"/>
      <c r="ICU306" s="22"/>
      <c r="ICV306" s="22"/>
      <c r="ICW306" s="22"/>
      <c r="ICX306" s="22"/>
      <c r="ICY306" s="22"/>
      <c r="ICZ306" s="22"/>
      <c r="IDA306" s="22"/>
      <c r="IDB306" s="22"/>
      <c r="IDC306" s="22"/>
      <c r="IDD306" s="22"/>
      <c r="IDE306" s="22"/>
      <c r="IDF306" s="22"/>
      <c r="IDG306" s="22"/>
      <c r="IDH306" s="22"/>
      <c r="IDI306" s="22"/>
      <c r="IDJ306" s="22"/>
      <c r="IDK306" s="22"/>
      <c r="IDL306" s="22"/>
      <c r="IDM306" s="22"/>
      <c r="IDN306" s="22"/>
      <c r="IDO306" s="22"/>
      <c r="IDP306" s="22"/>
      <c r="IDQ306" s="22"/>
      <c r="IDR306" s="22"/>
      <c r="IDS306" s="22"/>
      <c r="IDT306" s="22"/>
      <c r="IDU306" s="22"/>
      <c r="IDV306" s="22"/>
      <c r="IDW306" s="22"/>
      <c r="IDX306" s="22"/>
      <c r="IDY306" s="22"/>
      <c r="IDZ306" s="22"/>
      <c r="IEA306" s="22"/>
      <c r="IEB306" s="22"/>
      <c r="IEC306" s="22"/>
      <c r="IED306" s="22"/>
      <c r="IEE306" s="22"/>
      <c r="IEF306" s="22"/>
      <c r="IEG306" s="22"/>
      <c r="IEH306" s="22"/>
      <c r="IEI306" s="22"/>
      <c r="IEJ306" s="22"/>
      <c r="IEK306" s="22"/>
      <c r="IEL306" s="22"/>
      <c r="IEM306" s="22"/>
      <c r="IEN306" s="22"/>
      <c r="IEO306" s="22"/>
      <c r="IEP306" s="22"/>
      <c r="IEQ306" s="22"/>
      <c r="IER306" s="22"/>
      <c r="IES306" s="22"/>
      <c r="IET306" s="22"/>
      <c r="IEU306" s="22"/>
      <c r="IEV306" s="22"/>
      <c r="IEW306" s="22"/>
      <c r="IEX306" s="22"/>
      <c r="IEY306" s="22"/>
      <c r="IEZ306" s="22"/>
      <c r="IFA306" s="22"/>
      <c r="IFB306" s="22"/>
      <c r="IFC306" s="22"/>
      <c r="IFD306" s="22"/>
      <c r="IFE306" s="22"/>
      <c r="IFF306" s="22"/>
      <c r="IFG306" s="22"/>
      <c r="IFH306" s="22"/>
      <c r="IFI306" s="22"/>
      <c r="IFJ306" s="22"/>
      <c r="IFK306" s="22"/>
      <c r="IFL306" s="22"/>
      <c r="IFM306" s="22"/>
      <c r="IFN306" s="22"/>
      <c r="IFO306" s="22"/>
      <c r="IFP306" s="22"/>
      <c r="IFQ306" s="22"/>
      <c r="IFR306" s="22"/>
      <c r="IFS306" s="22"/>
      <c r="IFT306" s="22"/>
      <c r="IFU306" s="22"/>
      <c r="IFV306" s="22"/>
      <c r="IFW306" s="22"/>
      <c r="IFX306" s="22"/>
      <c r="IFY306" s="22"/>
      <c r="IFZ306" s="22"/>
      <c r="IGA306" s="22"/>
      <c r="IGB306" s="22"/>
      <c r="IGC306" s="22"/>
      <c r="IGD306" s="22"/>
      <c r="IGE306" s="22"/>
      <c r="IGF306" s="22"/>
      <c r="IGG306" s="22"/>
      <c r="IGH306" s="22"/>
      <c r="IGI306" s="22"/>
      <c r="IGJ306" s="22"/>
      <c r="IGK306" s="22"/>
      <c r="IGL306" s="22"/>
      <c r="IGM306" s="22"/>
      <c r="IGN306" s="22"/>
      <c r="IGO306" s="22"/>
      <c r="IGP306" s="22"/>
      <c r="IGQ306" s="22"/>
      <c r="IGR306" s="22"/>
      <c r="IGS306" s="22"/>
      <c r="IGT306" s="22"/>
      <c r="IGU306" s="22"/>
      <c r="IGV306" s="22"/>
      <c r="IGW306" s="22"/>
      <c r="IGX306" s="22"/>
      <c r="IGY306" s="22"/>
      <c r="IGZ306" s="22"/>
      <c r="IHA306" s="22"/>
      <c r="IHB306" s="22"/>
      <c r="IHC306" s="22"/>
      <c r="IHD306" s="22"/>
      <c r="IHE306" s="22"/>
      <c r="IHF306" s="22"/>
      <c r="IHG306" s="22"/>
      <c r="IHH306" s="22"/>
      <c r="IHI306" s="22"/>
      <c r="IHJ306" s="22"/>
      <c r="IHK306" s="22"/>
      <c r="IHL306" s="22"/>
      <c r="IHM306" s="22"/>
      <c r="IHN306" s="22"/>
      <c r="IHO306" s="22"/>
      <c r="IHP306" s="22"/>
      <c r="IHQ306" s="22"/>
      <c r="IHR306" s="22"/>
      <c r="IHS306" s="22"/>
      <c r="IHT306" s="22"/>
      <c r="IHU306" s="22"/>
      <c r="IHV306" s="22"/>
      <c r="IHW306" s="22"/>
      <c r="IHX306" s="22"/>
      <c r="IHY306" s="22"/>
      <c r="IHZ306" s="22"/>
      <c r="IIA306" s="22"/>
      <c r="IIB306" s="22"/>
      <c r="IIC306" s="22"/>
      <c r="IID306" s="22"/>
      <c r="IIE306" s="22"/>
      <c r="IIF306" s="22"/>
      <c r="IIG306" s="22"/>
      <c r="IIH306" s="22"/>
      <c r="III306" s="22"/>
      <c r="IIJ306" s="22"/>
      <c r="IIK306" s="22"/>
      <c r="IIL306" s="22"/>
      <c r="IIM306" s="22"/>
      <c r="IIN306" s="22"/>
      <c r="IIO306" s="22"/>
      <c r="IIP306" s="22"/>
      <c r="IIQ306" s="22"/>
      <c r="IIR306" s="22"/>
      <c r="IIS306" s="22"/>
      <c r="IIT306" s="22"/>
      <c r="IIU306" s="22"/>
      <c r="IIV306" s="22"/>
      <c r="IIW306" s="22"/>
      <c r="IIX306" s="22"/>
      <c r="IIY306" s="22"/>
      <c r="IIZ306" s="22"/>
      <c r="IJA306" s="22"/>
      <c r="IJB306" s="22"/>
      <c r="IJC306" s="22"/>
      <c r="IJD306" s="22"/>
      <c r="IJE306" s="22"/>
      <c r="IJF306" s="22"/>
      <c r="IJG306" s="22"/>
      <c r="IJH306" s="22"/>
      <c r="IJI306" s="22"/>
      <c r="IJJ306" s="22"/>
      <c r="IJK306" s="22"/>
      <c r="IJL306" s="22"/>
      <c r="IJM306" s="22"/>
      <c r="IJN306" s="22"/>
      <c r="IJO306" s="22"/>
      <c r="IJP306" s="22"/>
      <c r="IJQ306" s="22"/>
      <c r="IJR306" s="22"/>
      <c r="IJS306" s="22"/>
      <c r="IJT306" s="22"/>
      <c r="IJU306" s="22"/>
      <c r="IJV306" s="22"/>
      <c r="IJW306" s="22"/>
      <c r="IJX306" s="22"/>
      <c r="IJY306" s="22"/>
      <c r="IJZ306" s="22"/>
      <c r="IKA306" s="22"/>
      <c r="IKB306" s="22"/>
      <c r="IKC306" s="22"/>
      <c r="IKD306" s="22"/>
      <c r="IKE306" s="22"/>
      <c r="IKF306" s="22"/>
      <c r="IKG306" s="22"/>
      <c r="IKH306" s="22"/>
      <c r="IKI306" s="22"/>
      <c r="IKJ306" s="22"/>
      <c r="IKK306" s="22"/>
      <c r="IKL306" s="22"/>
      <c r="IKM306" s="22"/>
      <c r="IKN306" s="22"/>
      <c r="IKO306" s="22"/>
      <c r="IKP306" s="22"/>
      <c r="IKQ306" s="22"/>
      <c r="IKR306" s="22"/>
      <c r="IKS306" s="22"/>
      <c r="IKT306" s="22"/>
      <c r="IKU306" s="22"/>
      <c r="IKV306" s="22"/>
      <c r="IKW306" s="22"/>
      <c r="IKX306" s="22"/>
      <c r="IKY306" s="22"/>
      <c r="IKZ306" s="22"/>
      <c r="ILA306" s="22"/>
      <c r="ILB306" s="22"/>
      <c r="ILC306" s="22"/>
      <c r="ILD306" s="22"/>
      <c r="ILE306" s="22"/>
      <c r="ILF306" s="22"/>
      <c r="ILG306" s="22"/>
      <c r="ILH306" s="22"/>
      <c r="ILI306" s="22"/>
      <c r="ILJ306" s="22"/>
      <c r="ILK306" s="22"/>
      <c r="ILL306" s="22"/>
      <c r="ILM306" s="22"/>
      <c r="ILN306" s="22"/>
      <c r="ILO306" s="22"/>
      <c r="ILP306" s="22"/>
      <c r="ILQ306" s="22"/>
      <c r="ILR306" s="22"/>
      <c r="ILS306" s="22"/>
      <c r="ILT306" s="22"/>
      <c r="ILU306" s="22"/>
      <c r="ILV306" s="22"/>
      <c r="ILW306" s="22"/>
      <c r="ILX306" s="22"/>
      <c r="ILY306" s="22"/>
      <c r="ILZ306" s="22"/>
      <c r="IMA306" s="22"/>
      <c r="IMB306" s="22"/>
      <c r="IMC306" s="22"/>
      <c r="IMD306" s="22"/>
      <c r="IME306" s="22"/>
      <c r="IMF306" s="22"/>
      <c r="IMG306" s="22"/>
      <c r="IMH306" s="22"/>
      <c r="IMI306" s="22"/>
      <c r="IMJ306" s="22"/>
      <c r="IMK306" s="22"/>
      <c r="IML306" s="22"/>
      <c r="IMM306" s="22"/>
      <c r="IMN306" s="22"/>
      <c r="IMO306" s="22"/>
      <c r="IMP306" s="22"/>
      <c r="IMQ306" s="22"/>
      <c r="IMR306" s="22"/>
      <c r="IMS306" s="22"/>
      <c r="IMT306" s="22"/>
      <c r="IMU306" s="22"/>
      <c r="IMV306" s="22"/>
      <c r="IMW306" s="22"/>
      <c r="IMX306" s="22"/>
      <c r="IMY306" s="22"/>
      <c r="IMZ306" s="22"/>
      <c r="INA306" s="22"/>
      <c r="INB306" s="22"/>
      <c r="INC306" s="22"/>
      <c r="IND306" s="22"/>
      <c r="INE306" s="22"/>
      <c r="INF306" s="22"/>
      <c r="ING306" s="22"/>
      <c r="INH306" s="22"/>
      <c r="INI306" s="22"/>
      <c r="INJ306" s="22"/>
      <c r="INK306" s="22"/>
      <c r="INL306" s="22"/>
      <c r="INM306" s="22"/>
      <c r="INN306" s="22"/>
      <c r="INO306" s="22"/>
      <c r="INP306" s="22"/>
      <c r="INQ306" s="22"/>
      <c r="INR306" s="22"/>
      <c r="INS306" s="22"/>
      <c r="INT306" s="22"/>
      <c r="INU306" s="22"/>
      <c r="INV306" s="22"/>
      <c r="INW306" s="22"/>
      <c r="INX306" s="22"/>
      <c r="INY306" s="22"/>
      <c r="INZ306" s="22"/>
      <c r="IOA306" s="22"/>
      <c r="IOB306" s="22"/>
      <c r="IOC306" s="22"/>
      <c r="IOD306" s="22"/>
      <c r="IOE306" s="22"/>
      <c r="IOF306" s="22"/>
      <c r="IOG306" s="22"/>
      <c r="IOH306" s="22"/>
      <c r="IOI306" s="22"/>
      <c r="IOJ306" s="22"/>
      <c r="IOK306" s="22"/>
      <c r="IOL306" s="22"/>
      <c r="IOM306" s="22"/>
      <c r="ION306" s="22"/>
      <c r="IOO306" s="22"/>
      <c r="IOP306" s="22"/>
      <c r="IOQ306" s="22"/>
      <c r="IOR306" s="22"/>
      <c r="IOS306" s="22"/>
      <c r="IOT306" s="22"/>
      <c r="IOU306" s="22"/>
      <c r="IOV306" s="22"/>
      <c r="IOW306" s="22"/>
      <c r="IOX306" s="22"/>
      <c r="IOY306" s="22"/>
      <c r="IOZ306" s="22"/>
      <c r="IPA306" s="22"/>
      <c r="IPB306" s="22"/>
      <c r="IPC306" s="22"/>
      <c r="IPD306" s="22"/>
      <c r="IPE306" s="22"/>
      <c r="IPF306" s="22"/>
      <c r="IPG306" s="22"/>
      <c r="IPH306" s="22"/>
      <c r="IPI306" s="22"/>
      <c r="IPJ306" s="22"/>
      <c r="IPK306" s="22"/>
      <c r="IPL306" s="22"/>
      <c r="IPM306" s="22"/>
      <c r="IPN306" s="22"/>
      <c r="IPO306" s="22"/>
      <c r="IPP306" s="22"/>
      <c r="IPQ306" s="22"/>
      <c r="IPR306" s="22"/>
      <c r="IPS306" s="22"/>
      <c r="IPT306" s="22"/>
      <c r="IPU306" s="22"/>
      <c r="IPV306" s="22"/>
      <c r="IPW306" s="22"/>
      <c r="IPX306" s="22"/>
      <c r="IPY306" s="22"/>
      <c r="IPZ306" s="22"/>
      <c r="IQA306" s="22"/>
      <c r="IQB306" s="22"/>
      <c r="IQC306" s="22"/>
      <c r="IQD306" s="22"/>
      <c r="IQE306" s="22"/>
      <c r="IQF306" s="22"/>
      <c r="IQG306" s="22"/>
      <c r="IQH306" s="22"/>
      <c r="IQI306" s="22"/>
      <c r="IQJ306" s="22"/>
      <c r="IQK306" s="22"/>
      <c r="IQL306" s="22"/>
      <c r="IQM306" s="22"/>
      <c r="IQN306" s="22"/>
      <c r="IQO306" s="22"/>
      <c r="IQP306" s="22"/>
      <c r="IQQ306" s="22"/>
      <c r="IQR306" s="22"/>
      <c r="IQS306" s="22"/>
      <c r="IQT306" s="22"/>
      <c r="IQU306" s="22"/>
      <c r="IQV306" s="22"/>
      <c r="IQW306" s="22"/>
      <c r="IQX306" s="22"/>
      <c r="IQY306" s="22"/>
      <c r="IQZ306" s="22"/>
      <c r="IRA306" s="22"/>
      <c r="IRB306" s="22"/>
      <c r="IRC306" s="22"/>
      <c r="IRD306" s="22"/>
      <c r="IRE306" s="22"/>
      <c r="IRF306" s="22"/>
      <c r="IRG306" s="22"/>
      <c r="IRH306" s="22"/>
      <c r="IRI306" s="22"/>
      <c r="IRJ306" s="22"/>
      <c r="IRK306" s="22"/>
      <c r="IRL306" s="22"/>
      <c r="IRM306" s="22"/>
      <c r="IRN306" s="22"/>
      <c r="IRO306" s="22"/>
      <c r="IRP306" s="22"/>
      <c r="IRQ306" s="22"/>
      <c r="IRR306" s="22"/>
      <c r="IRS306" s="22"/>
      <c r="IRT306" s="22"/>
      <c r="IRU306" s="22"/>
      <c r="IRV306" s="22"/>
      <c r="IRW306" s="22"/>
      <c r="IRX306" s="22"/>
      <c r="IRY306" s="22"/>
      <c r="IRZ306" s="22"/>
      <c r="ISA306" s="22"/>
      <c r="ISB306" s="22"/>
      <c r="ISC306" s="22"/>
      <c r="ISD306" s="22"/>
      <c r="ISE306" s="22"/>
      <c r="ISF306" s="22"/>
      <c r="ISG306" s="22"/>
      <c r="ISH306" s="22"/>
      <c r="ISI306" s="22"/>
      <c r="ISJ306" s="22"/>
      <c r="ISK306" s="22"/>
      <c r="ISL306" s="22"/>
      <c r="ISM306" s="22"/>
      <c r="ISN306" s="22"/>
      <c r="ISO306" s="22"/>
      <c r="ISP306" s="22"/>
      <c r="ISQ306" s="22"/>
      <c r="ISR306" s="22"/>
      <c r="ISS306" s="22"/>
      <c r="IST306" s="22"/>
      <c r="ISU306" s="22"/>
      <c r="ISV306" s="22"/>
      <c r="ISW306" s="22"/>
      <c r="ISX306" s="22"/>
      <c r="ISY306" s="22"/>
      <c r="ISZ306" s="22"/>
      <c r="ITA306" s="22"/>
      <c r="ITB306" s="22"/>
      <c r="ITC306" s="22"/>
      <c r="ITD306" s="22"/>
      <c r="ITE306" s="22"/>
      <c r="ITF306" s="22"/>
      <c r="ITG306" s="22"/>
      <c r="ITH306" s="22"/>
      <c r="ITI306" s="22"/>
      <c r="ITJ306" s="22"/>
      <c r="ITK306" s="22"/>
      <c r="ITL306" s="22"/>
      <c r="ITM306" s="22"/>
      <c r="ITN306" s="22"/>
      <c r="ITO306" s="22"/>
      <c r="ITP306" s="22"/>
      <c r="ITQ306" s="22"/>
      <c r="ITR306" s="22"/>
      <c r="ITS306" s="22"/>
      <c r="ITT306" s="22"/>
      <c r="ITU306" s="22"/>
      <c r="ITV306" s="22"/>
      <c r="ITW306" s="22"/>
      <c r="ITX306" s="22"/>
      <c r="ITY306" s="22"/>
      <c r="ITZ306" s="22"/>
      <c r="IUA306" s="22"/>
      <c r="IUB306" s="22"/>
      <c r="IUC306" s="22"/>
      <c r="IUD306" s="22"/>
      <c r="IUE306" s="22"/>
      <c r="IUF306" s="22"/>
      <c r="IUG306" s="22"/>
      <c r="IUH306" s="22"/>
      <c r="IUI306" s="22"/>
      <c r="IUJ306" s="22"/>
      <c r="IUK306" s="22"/>
      <c r="IUL306" s="22"/>
      <c r="IUM306" s="22"/>
      <c r="IUN306" s="22"/>
      <c r="IUO306" s="22"/>
      <c r="IUP306" s="22"/>
      <c r="IUQ306" s="22"/>
      <c r="IUR306" s="22"/>
      <c r="IUS306" s="22"/>
      <c r="IUT306" s="22"/>
      <c r="IUU306" s="22"/>
      <c r="IUV306" s="22"/>
      <c r="IUW306" s="22"/>
      <c r="IUX306" s="22"/>
      <c r="IUY306" s="22"/>
      <c r="IUZ306" s="22"/>
      <c r="IVA306" s="22"/>
      <c r="IVB306" s="22"/>
      <c r="IVC306" s="22"/>
      <c r="IVD306" s="22"/>
      <c r="IVE306" s="22"/>
      <c r="IVF306" s="22"/>
      <c r="IVG306" s="22"/>
      <c r="IVH306" s="22"/>
      <c r="IVI306" s="22"/>
      <c r="IVJ306" s="22"/>
      <c r="IVK306" s="22"/>
      <c r="IVL306" s="22"/>
      <c r="IVM306" s="22"/>
      <c r="IVN306" s="22"/>
      <c r="IVO306" s="22"/>
      <c r="IVP306" s="22"/>
      <c r="IVQ306" s="22"/>
      <c r="IVR306" s="22"/>
      <c r="IVS306" s="22"/>
      <c r="IVT306" s="22"/>
      <c r="IVU306" s="22"/>
      <c r="IVV306" s="22"/>
      <c r="IVW306" s="22"/>
      <c r="IVX306" s="22"/>
      <c r="IVY306" s="22"/>
      <c r="IVZ306" s="22"/>
      <c r="IWA306" s="22"/>
      <c r="IWB306" s="22"/>
      <c r="IWC306" s="22"/>
      <c r="IWD306" s="22"/>
      <c r="IWE306" s="22"/>
      <c r="IWF306" s="22"/>
      <c r="IWG306" s="22"/>
      <c r="IWH306" s="22"/>
      <c r="IWI306" s="22"/>
      <c r="IWJ306" s="22"/>
      <c r="IWK306" s="22"/>
      <c r="IWL306" s="22"/>
      <c r="IWM306" s="22"/>
      <c r="IWN306" s="22"/>
      <c r="IWO306" s="22"/>
      <c r="IWP306" s="22"/>
      <c r="IWQ306" s="22"/>
      <c r="IWR306" s="22"/>
      <c r="IWS306" s="22"/>
      <c r="IWT306" s="22"/>
      <c r="IWU306" s="22"/>
      <c r="IWV306" s="22"/>
      <c r="IWW306" s="22"/>
      <c r="IWX306" s="22"/>
      <c r="IWY306" s="22"/>
      <c r="IWZ306" s="22"/>
      <c r="IXA306" s="22"/>
      <c r="IXB306" s="22"/>
      <c r="IXC306" s="22"/>
      <c r="IXD306" s="22"/>
      <c r="IXE306" s="22"/>
      <c r="IXF306" s="22"/>
      <c r="IXG306" s="22"/>
      <c r="IXH306" s="22"/>
      <c r="IXI306" s="22"/>
      <c r="IXJ306" s="22"/>
      <c r="IXK306" s="22"/>
      <c r="IXL306" s="22"/>
      <c r="IXM306" s="22"/>
      <c r="IXN306" s="22"/>
      <c r="IXO306" s="22"/>
      <c r="IXP306" s="22"/>
      <c r="IXQ306" s="22"/>
      <c r="IXR306" s="22"/>
      <c r="IXS306" s="22"/>
      <c r="IXT306" s="22"/>
      <c r="IXU306" s="22"/>
      <c r="IXV306" s="22"/>
      <c r="IXW306" s="22"/>
      <c r="IXX306" s="22"/>
      <c r="IXY306" s="22"/>
      <c r="IXZ306" s="22"/>
      <c r="IYA306" s="22"/>
      <c r="IYB306" s="22"/>
      <c r="IYC306" s="22"/>
      <c r="IYD306" s="22"/>
      <c r="IYE306" s="22"/>
      <c r="IYF306" s="22"/>
      <c r="IYG306" s="22"/>
      <c r="IYH306" s="22"/>
      <c r="IYI306" s="22"/>
      <c r="IYJ306" s="22"/>
      <c r="IYK306" s="22"/>
      <c r="IYL306" s="22"/>
      <c r="IYM306" s="22"/>
      <c r="IYN306" s="22"/>
      <c r="IYO306" s="22"/>
      <c r="IYP306" s="22"/>
      <c r="IYQ306" s="22"/>
      <c r="IYR306" s="22"/>
      <c r="IYS306" s="22"/>
      <c r="IYT306" s="22"/>
      <c r="IYU306" s="22"/>
      <c r="IYV306" s="22"/>
      <c r="IYW306" s="22"/>
      <c r="IYX306" s="22"/>
      <c r="IYY306" s="22"/>
      <c r="IYZ306" s="22"/>
      <c r="IZA306" s="22"/>
      <c r="IZB306" s="22"/>
      <c r="IZC306" s="22"/>
      <c r="IZD306" s="22"/>
      <c r="IZE306" s="22"/>
      <c r="IZF306" s="22"/>
      <c r="IZG306" s="22"/>
      <c r="IZH306" s="22"/>
      <c r="IZI306" s="22"/>
      <c r="IZJ306" s="22"/>
      <c r="IZK306" s="22"/>
      <c r="IZL306" s="22"/>
      <c r="IZM306" s="22"/>
      <c r="IZN306" s="22"/>
      <c r="IZO306" s="22"/>
      <c r="IZP306" s="22"/>
      <c r="IZQ306" s="22"/>
      <c r="IZR306" s="22"/>
      <c r="IZS306" s="22"/>
      <c r="IZT306" s="22"/>
      <c r="IZU306" s="22"/>
      <c r="IZV306" s="22"/>
      <c r="IZW306" s="22"/>
      <c r="IZX306" s="22"/>
      <c r="IZY306" s="22"/>
      <c r="IZZ306" s="22"/>
      <c r="JAA306" s="22"/>
      <c r="JAB306" s="22"/>
      <c r="JAC306" s="22"/>
      <c r="JAD306" s="22"/>
      <c r="JAE306" s="22"/>
      <c r="JAF306" s="22"/>
      <c r="JAG306" s="22"/>
      <c r="JAH306" s="22"/>
      <c r="JAI306" s="22"/>
      <c r="JAJ306" s="22"/>
      <c r="JAK306" s="22"/>
      <c r="JAL306" s="22"/>
      <c r="JAM306" s="22"/>
      <c r="JAN306" s="22"/>
      <c r="JAO306" s="22"/>
      <c r="JAP306" s="22"/>
      <c r="JAQ306" s="22"/>
      <c r="JAR306" s="22"/>
      <c r="JAS306" s="22"/>
      <c r="JAT306" s="22"/>
      <c r="JAU306" s="22"/>
      <c r="JAV306" s="22"/>
      <c r="JAW306" s="22"/>
      <c r="JAX306" s="22"/>
      <c r="JAY306" s="22"/>
      <c r="JAZ306" s="22"/>
      <c r="JBA306" s="22"/>
      <c r="JBB306" s="22"/>
      <c r="JBC306" s="22"/>
      <c r="JBD306" s="22"/>
      <c r="JBE306" s="22"/>
      <c r="JBF306" s="22"/>
      <c r="JBG306" s="22"/>
      <c r="JBH306" s="22"/>
      <c r="JBI306" s="22"/>
      <c r="JBJ306" s="22"/>
      <c r="JBK306" s="22"/>
      <c r="JBL306" s="22"/>
      <c r="JBM306" s="22"/>
      <c r="JBN306" s="22"/>
      <c r="JBO306" s="22"/>
      <c r="JBP306" s="22"/>
      <c r="JBQ306" s="22"/>
      <c r="JBR306" s="22"/>
      <c r="JBS306" s="22"/>
      <c r="JBT306" s="22"/>
      <c r="JBU306" s="22"/>
      <c r="JBV306" s="22"/>
      <c r="JBW306" s="22"/>
      <c r="JBX306" s="22"/>
      <c r="JBY306" s="22"/>
      <c r="JBZ306" s="22"/>
      <c r="JCA306" s="22"/>
      <c r="JCB306" s="22"/>
      <c r="JCC306" s="22"/>
      <c r="JCD306" s="22"/>
      <c r="JCE306" s="22"/>
      <c r="JCF306" s="22"/>
      <c r="JCG306" s="22"/>
      <c r="JCH306" s="22"/>
      <c r="JCI306" s="22"/>
      <c r="JCJ306" s="22"/>
      <c r="JCK306" s="22"/>
      <c r="JCL306" s="22"/>
      <c r="JCM306" s="22"/>
      <c r="JCN306" s="22"/>
      <c r="JCO306" s="22"/>
      <c r="JCP306" s="22"/>
      <c r="JCQ306" s="22"/>
      <c r="JCR306" s="22"/>
      <c r="JCS306" s="22"/>
      <c r="JCT306" s="22"/>
      <c r="JCU306" s="22"/>
      <c r="JCV306" s="22"/>
      <c r="JCW306" s="22"/>
      <c r="JCX306" s="22"/>
      <c r="JCY306" s="22"/>
      <c r="JCZ306" s="22"/>
      <c r="JDA306" s="22"/>
      <c r="JDB306" s="22"/>
      <c r="JDC306" s="22"/>
      <c r="JDD306" s="22"/>
      <c r="JDE306" s="22"/>
      <c r="JDF306" s="22"/>
      <c r="JDG306" s="22"/>
      <c r="JDH306" s="22"/>
      <c r="JDI306" s="22"/>
      <c r="JDJ306" s="22"/>
      <c r="JDK306" s="22"/>
      <c r="JDL306" s="22"/>
      <c r="JDM306" s="22"/>
      <c r="JDN306" s="22"/>
      <c r="JDO306" s="22"/>
      <c r="JDP306" s="22"/>
      <c r="JDQ306" s="22"/>
      <c r="JDR306" s="22"/>
      <c r="JDS306" s="22"/>
      <c r="JDT306" s="22"/>
      <c r="JDU306" s="22"/>
      <c r="JDV306" s="22"/>
      <c r="JDW306" s="22"/>
      <c r="JDX306" s="22"/>
      <c r="JDY306" s="22"/>
      <c r="JDZ306" s="22"/>
      <c r="JEA306" s="22"/>
      <c r="JEB306" s="22"/>
      <c r="JEC306" s="22"/>
      <c r="JED306" s="22"/>
      <c r="JEE306" s="22"/>
      <c r="JEF306" s="22"/>
      <c r="JEG306" s="22"/>
      <c r="JEH306" s="22"/>
      <c r="JEI306" s="22"/>
      <c r="JEJ306" s="22"/>
      <c r="JEK306" s="22"/>
      <c r="JEL306" s="22"/>
      <c r="JEM306" s="22"/>
      <c r="JEN306" s="22"/>
      <c r="JEO306" s="22"/>
      <c r="JEP306" s="22"/>
      <c r="JEQ306" s="22"/>
      <c r="JER306" s="22"/>
      <c r="JES306" s="22"/>
      <c r="JET306" s="22"/>
      <c r="JEU306" s="22"/>
      <c r="JEV306" s="22"/>
      <c r="JEW306" s="22"/>
      <c r="JEX306" s="22"/>
      <c r="JEY306" s="22"/>
      <c r="JEZ306" s="22"/>
      <c r="JFA306" s="22"/>
      <c r="JFB306" s="22"/>
      <c r="JFC306" s="22"/>
      <c r="JFD306" s="22"/>
      <c r="JFE306" s="22"/>
      <c r="JFF306" s="22"/>
      <c r="JFG306" s="22"/>
      <c r="JFH306" s="22"/>
      <c r="JFI306" s="22"/>
      <c r="JFJ306" s="22"/>
      <c r="JFK306" s="22"/>
      <c r="JFL306" s="22"/>
      <c r="JFM306" s="22"/>
      <c r="JFN306" s="22"/>
      <c r="JFO306" s="22"/>
      <c r="JFP306" s="22"/>
      <c r="JFQ306" s="22"/>
      <c r="JFR306" s="22"/>
      <c r="JFS306" s="22"/>
      <c r="JFT306" s="22"/>
      <c r="JFU306" s="22"/>
      <c r="JFV306" s="22"/>
      <c r="JFW306" s="22"/>
      <c r="JFX306" s="22"/>
      <c r="JFY306" s="22"/>
      <c r="JFZ306" s="22"/>
      <c r="JGA306" s="22"/>
      <c r="JGB306" s="22"/>
      <c r="JGC306" s="22"/>
      <c r="JGD306" s="22"/>
      <c r="JGE306" s="22"/>
      <c r="JGF306" s="22"/>
      <c r="JGG306" s="22"/>
      <c r="JGH306" s="22"/>
      <c r="JGI306" s="22"/>
      <c r="JGJ306" s="22"/>
      <c r="JGK306" s="22"/>
      <c r="JGL306" s="22"/>
      <c r="JGM306" s="22"/>
      <c r="JGN306" s="22"/>
      <c r="JGO306" s="22"/>
      <c r="JGP306" s="22"/>
      <c r="JGQ306" s="22"/>
      <c r="JGR306" s="22"/>
      <c r="JGS306" s="22"/>
      <c r="JGT306" s="22"/>
      <c r="JGU306" s="22"/>
      <c r="JGV306" s="22"/>
      <c r="JGW306" s="22"/>
      <c r="JGX306" s="22"/>
      <c r="JGY306" s="22"/>
      <c r="JGZ306" s="22"/>
      <c r="JHA306" s="22"/>
      <c r="JHB306" s="22"/>
      <c r="JHC306" s="22"/>
      <c r="JHD306" s="22"/>
      <c r="JHE306" s="22"/>
      <c r="JHF306" s="22"/>
      <c r="JHG306" s="22"/>
      <c r="JHH306" s="22"/>
      <c r="JHI306" s="22"/>
      <c r="JHJ306" s="22"/>
      <c r="JHK306" s="22"/>
      <c r="JHL306" s="22"/>
      <c r="JHM306" s="22"/>
      <c r="JHN306" s="22"/>
      <c r="JHO306" s="22"/>
      <c r="JHP306" s="22"/>
      <c r="JHQ306" s="22"/>
      <c r="JHR306" s="22"/>
      <c r="JHS306" s="22"/>
      <c r="JHT306" s="22"/>
      <c r="JHU306" s="22"/>
      <c r="JHV306" s="22"/>
      <c r="JHW306" s="22"/>
      <c r="JHX306" s="22"/>
      <c r="JHY306" s="22"/>
      <c r="JHZ306" s="22"/>
      <c r="JIA306" s="22"/>
      <c r="JIB306" s="22"/>
      <c r="JIC306" s="22"/>
      <c r="JID306" s="22"/>
      <c r="JIE306" s="22"/>
      <c r="JIF306" s="22"/>
      <c r="JIG306" s="22"/>
      <c r="JIH306" s="22"/>
      <c r="JII306" s="22"/>
      <c r="JIJ306" s="22"/>
      <c r="JIK306" s="22"/>
      <c r="JIL306" s="22"/>
      <c r="JIM306" s="22"/>
      <c r="JIN306" s="22"/>
      <c r="JIO306" s="22"/>
      <c r="JIP306" s="22"/>
      <c r="JIQ306" s="22"/>
      <c r="JIR306" s="22"/>
      <c r="JIS306" s="22"/>
      <c r="JIT306" s="22"/>
      <c r="JIU306" s="22"/>
      <c r="JIV306" s="22"/>
      <c r="JIW306" s="22"/>
      <c r="JIX306" s="22"/>
      <c r="JIY306" s="22"/>
      <c r="JIZ306" s="22"/>
      <c r="JJA306" s="22"/>
      <c r="JJB306" s="22"/>
      <c r="JJC306" s="22"/>
      <c r="JJD306" s="22"/>
      <c r="JJE306" s="22"/>
      <c r="JJF306" s="22"/>
      <c r="JJG306" s="22"/>
      <c r="JJH306" s="22"/>
      <c r="JJI306" s="22"/>
      <c r="JJJ306" s="22"/>
      <c r="JJK306" s="22"/>
      <c r="JJL306" s="22"/>
      <c r="JJM306" s="22"/>
      <c r="JJN306" s="22"/>
      <c r="JJO306" s="22"/>
      <c r="JJP306" s="22"/>
      <c r="JJQ306" s="22"/>
      <c r="JJR306" s="22"/>
      <c r="JJS306" s="22"/>
      <c r="JJT306" s="22"/>
      <c r="JJU306" s="22"/>
      <c r="JJV306" s="22"/>
      <c r="JJW306" s="22"/>
      <c r="JJX306" s="22"/>
      <c r="JJY306" s="22"/>
      <c r="JJZ306" s="22"/>
      <c r="JKA306" s="22"/>
      <c r="JKB306" s="22"/>
      <c r="JKC306" s="22"/>
      <c r="JKD306" s="22"/>
      <c r="JKE306" s="22"/>
      <c r="JKF306" s="22"/>
      <c r="JKG306" s="22"/>
      <c r="JKH306" s="22"/>
      <c r="JKI306" s="22"/>
      <c r="JKJ306" s="22"/>
      <c r="JKK306" s="22"/>
      <c r="JKL306" s="22"/>
      <c r="JKM306" s="22"/>
      <c r="JKN306" s="22"/>
      <c r="JKO306" s="22"/>
      <c r="JKP306" s="22"/>
      <c r="JKQ306" s="22"/>
      <c r="JKR306" s="22"/>
      <c r="JKS306" s="22"/>
      <c r="JKT306" s="22"/>
      <c r="JKU306" s="22"/>
      <c r="JKV306" s="22"/>
      <c r="JKW306" s="22"/>
      <c r="JKX306" s="22"/>
      <c r="JKY306" s="22"/>
      <c r="JKZ306" s="22"/>
      <c r="JLA306" s="22"/>
      <c r="JLB306" s="22"/>
      <c r="JLC306" s="22"/>
      <c r="JLD306" s="22"/>
      <c r="JLE306" s="22"/>
      <c r="JLF306" s="22"/>
      <c r="JLG306" s="22"/>
      <c r="JLH306" s="22"/>
      <c r="JLI306" s="22"/>
      <c r="JLJ306" s="22"/>
      <c r="JLK306" s="22"/>
      <c r="JLL306" s="22"/>
      <c r="JLM306" s="22"/>
      <c r="JLN306" s="22"/>
      <c r="JLO306" s="22"/>
      <c r="JLP306" s="22"/>
      <c r="JLQ306" s="22"/>
      <c r="JLR306" s="22"/>
      <c r="JLS306" s="22"/>
      <c r="JLT306" s="22"/>
      <c r="JLU306" s="22"/>
      <c r="JLV306" s="22"/>
      <c r="JLW306" s="22"/>
      <c r="JLX306" s="22"/>
      <c r="JLY306" s="22"/>
      <c r="JLZ306" s="22"/>
      <c r="JMA306" s="22"/>
      <c r="JMB306" s="22"/>
      <c r="JMC306" s="22"/>
      <c r="JMD306" s="22"/>
      <c r="JME306" s="22"/>
      <c r="JMF306" s="22"/>
      <c r="JMG306" s="22"/>
      <c r="JMH306" s="22"/>
      <c r="JMI306" s="22"/>
      <c r="JMJ306" s="22"/>
      <c r="JMK306" s="22"/>
      <c r="JML306" s="22"/>
      <c r="JMM306" s="22"/>
      <c r="JMN306" s="22"/>
      <c r="JMO306" s="22"/>
      <c r="JMP306" s="22"/>
      <c r="JMQ306" s="22"/>
      <c r="JMR306" s="22"/>
      <c r="JMS306" s="22"/>
      <c r="JMT306" s="22"/>
      <c r="JMU306" s="22"/>
      <c r="JMV306" s="22"/>
      <c r="JMW306" s="22"/>
      <c r="JMX306" s="22"/>
      <c r="JMY306" s="22"/>
      <c r="JMZ306" s="22"/>
      <c r="JNA306" s="22"/>
      <c r="JNB306" s="22"/>
      <c r="JNC306" s="22"/>
      <c r="JND306" s="22"/>
      <c r="JNE306" s="22"/>
      <c r="JNF306" s="22"/>
      <c r="JNG306" s="22"/>
      <c r="JNH306" s="22"/>
      <c r="JNI306" s="22"/>
      <c r="JNJ306" s="22"/>
      <c r="JNK306" s="22"/>
      <c r="JNL306" s="22"/>
      <c r="JNM306" s="22"/>
      <c r="JNN306" s="22"/>
      <c r="JNO306" s="22"/>
      <c r="JNP306" s="22"/>
      <c r="JNQ306" s="22"/>
      <c r="JNR306" s="22"/>
      <c r="JNS306" s="22"/>
      <c r="JNT306" s="22"/>
      <c r="JNU306" s="22"/>
      <c r="JNV306" s="22"/>
      <c r="JNW306" s="22"/>
      <c r="JNX306" s="22"/>
      <c r="JNY306" s="22"/>
      <c r="JNZ306" s="22"/>
      <c r="JOA306" s="22"/>
      <c r="JOB306" s="22"/>
      <c r="JOC306" s="22"/>
      <c r="JOD306" s="22"/>
      <c r="JOE306" s="22"/>
      <c r="JOF306" s="22"/>
      <c r="JOG306" s="22"/>
      <c r="JOH306" s="22"/>
      <c r="JOI306" s="22"/>
      <c r="JOJ306" s="22"/>
      <c r="JOK306" s="22"/>
      <c r="JOL306" s="22"/>
      <c r="JOM306" s="22"/>
      <c r="JON306" s="22"/>
      <c r="JOO306" s="22"/>
      <c r="JOP306" s="22"/>
      <c r="JOQ306" s="22"/>
      <c r="JOR306" s="22"/>
      <c r="JOS306" s="22"/>
      <c r="JOT306" s="22"/>
      <c r="JOU306" s="22"/>
      <c r="JOV306" s="22"/>
      <c r="JOW306" s="22"/>
      <c r="JOX306" s="22"/>
      <c r="JOY306" s="22"/>
      <c r="JOZ306" s="22"/>
      <c r="JPA306" s="22"/>
      <c r="JPB306" s="22"/>
      <c r="JPC306" s="22"/>
      <c r="JPD306" s="22"/>
      <c r="JPE306" s="22"/>
      <c r="JPF306" s="22"/>
      <c r="JPG306" s="22"/>
      <c r="JPH306" s="22"/>
      <c r="JPI306" s="22"/>
      <c r="JPJ306" s="22"/>
      <c r="JPK306" s="22"/>
      <c r="JPL306" s="22"/>
      <c r="JPM306" s="22"/>
      <c r="JPN306" s="22"/>
      <c r="JPO306" s="22"/>
      <c r="JPP306" s="22"/>
      <c r="JPQ306" s="22"/>
      <c r="JPR306" s="22"/>
      <c r="JPS306" s="22"/>
      <c r="JPT306" s="22"/>
      <c r="JPU306" s="22"/>
      <c r="JPV306" s="22"/>
      <c r="JPW306" s="22"/>
      <c r="JPX306" s="22"/>
      <c r="JPY306" s="22"/>
      <c r="JPZ306" s="22"/>
      <c r="JQA306" s="22"/>
      <c r="JQB306" s="22"/>
      <c r="JQC306" s="22"/>
      <c r="JQD306" s="22"/>
      <c r="JQE306" s="22"/>
      <c r="JQF306" s="22"/>
      <c r="JQG306" s="22"/>
      <c r="JQH306" s="22"/>
      <c r="JQI306" s="22"/>
      <c r="JQJ306" s="22"/>
      <c r="JQK306" s="22"/>
      <c r="JQL306" s="22"/>
      <c r="JQM306" s="22"/>
      <c r="JQN306" s="22"/>
      <c r="JQO306" s="22"/>
      <c r="JQP306" s="22"/>
      <c r="JQQ306" s="22"/>
      <c r="JQR306" s="22"/>
      <c r="JQS306" s="22"/>
      <c r="JQT306" s="22"/>
      <c r="JQU306" s="22"/>
      <c r="JQV306" s="22"/>
      <c r="JQW306" s="22"/>
      <c r="JQX306" s="22"/>
      <c r="JQY306" s="22"/>
      <c r="JQZ306" s="22"/>
      <c r="JRA306" s="22"/>
      <c r="JRB306" s="22"/>
      <c r="JRC306" s="22"/>
      <c r="JRD306" s="22"/>
      <c r="JRE306" s="22"/>
      <c r="JRF306" s="22"/>
      <c r="JRG306" s="22"/>
      <c r="JRH306" s="22"/>
      <c r="JRI306" s="22"/>
      <c r="JRJ306" s="22"/>
      <c r="JRK306" s="22"/>
      <c r="JRL306" s="22"/>
      <c r="JRM306" s="22"/>
      <c r="JRN306" s="22"/>
      <c r="JRO306" s="22"/>
      <c r="JRP306" s="22"/>
      <c r="JRQ306" s="22"/>
      <c r="JRR306" s="22"/>
      <c r="JRS306" s="22"/>
      <c r="JRT306" s="22"/>
      <c r="JRU306" s="22"/>
      <c r="JRV306" s="22"/>
      <c r="JRW306" s="22"/>
      <c r="JRX306" s="22"/>
      <c r="JRY306" s="22"/>
      <c r="JRZ306" s="22"/>
      <c r="JSA306" s="22"/>
      <c r="JSB306" s="22"/>
      <c r="JSC306" s="22"/>
      <c r="JSD306" s="22"/>
      <c r="JSE306" s="22"/>
      <c r="JSF306" s="22"/>
      <c r="JSG306" s="22"/>
      <c r="JSH306" s="22"/>
      <c r="JSI306" s="22"/>
      <c r="JSJ306" s="22"/>
      <c r="JSK306" s="22"/>
      <c r="JSL306" s="22"/>
      <c r="JSM306" s="22"/>
      <c r="JSN306" s="22"/>
      <c r="JSO306" s="22"/>
      <c r="JSP306" s="22"/>
      <c r="JSQ306" s="22"/>
      <c r="JSR306" s="22"/>
      <c r="JSS306" s="22"/>
      <c r="JST306" s="22"/>
      <c r="JSU306" s="22"/>
      <c r="JSV306" s="22"/>
      <c r="JSW306" s="22"/>
      <c r="JSX306" s="22"/>
      <c r="JSY306" s="22"/>
      <c r="JSZ306" s="22"/>
      <c r="JTA306" s="22"/>
      <c r="JTB306" s="22"/>
      <c r="JTC306" s="22"/>
      <c r="JTD306" s="22"/>
      <c r="JTE306" s="22"/>
      <c r="JTF306" s="22"/>
      <c r="JTG306" s="22"/>
      <c r="JTH306" s="22"/>
      <c r="JTI306" s="22"/>
      <c r="JTJ306" s="22"/>
      <c r="JTK306" s="22"/>
      <c r="JTL306" s="22"/>
      <c r="JTM306" s="22"/>
      <c r="JTN306" s="22"/>
      <c r="JTO306" s="22"/>
      <c r="JTP306" s="22"/>
      <c r="JTQ306" s="22"/>
      <c r="JTR306" s="22"/>
      <c r="JTS306" s="22"/>
      <c r="JTT306" s="22"/>
      <c r="JTU306" s="22"/>
      <c r="JTV306" s="22"/>
      <c r="JTW306" s="22"/>
      <c r="JTX306" s="22"/>
      <c r="JTY306" s="22"/>
      <c r="JTZ306" s="22"/>
      <c r="JUA306" s="22"/>
      <c r="JUB306" s="22"/>
      <c r="JUC306" s="22"/>
      <c r="JUD306" s="22"/>
      <c r="JUE306" s="22"/>
      <c r="JUF306" s="22"/>
      <c r="JUG306" s="22"/>
      <c r="JUH306" s="22"/>
      <c r="JUI306" s="22"/>
      <c r="JUJ306" s="22"/>
      <c r="JUK306" s="22"/>
      <c r="JUL306" s="22"/>
      <c r="JUM306" s="22"/>
      <c r="JUN306" s="22"/>
      <c r="JUO306" s="22"/>
      <c r="JUP306" s="22"/>
      <c r="JUQ306" s="22"/>
      <c r="JUR306" s="22"/>
      <c r="JUS306" s="22"/>
      <c r="JUT306" s="22"/>
      <c r="JUU306" s="22"/>
      <c r="JUV306" s="22"/>
      <c r="JUW306" s="22"/>
      <c r="JUX306" s="22"/>
      <c r="JUY306" s="22"/>
      <c r="JUZ306" s="22"/>
      <c r="JVA306" s="22"/>
      <c r="JVB306" s="22"/>
      <c r="JVC306" s="22"/>
      <c r="JVD306" s="22"/>
      <c r="JVE306" s="22"/>
      <c r="JVF306" s="22"/>
      <c r="JVG306" s="22"/>
      <c r="JVH306" s="22"/>
      <c r="JVI306" s="22"/>
      <c r="JVJ306" s="22"/>
      <c r="JVK306" s="22"/>
      <c r="JVL306" s="22"/>
      <c r="JVM306" s="22"/>
      <c r="JVN306" s="22"/>
      <c r="JVO306" s="22"/>
      <c r="JVP306" s="22"/>
      <c r="JVQ306" s="22"/>
      <c r="JVR306" s="22"/>
      <c r="JVS306" s="22"/>
      <c r="JVT306" s="22"/>
      <c r="JVU306" s="22"/>
      <c r="JVV306" s="22"/>
      <c r="JVW306" s="22"/>
      <c r="JVX306" s="22"/>
      <c r="JVY306" s="22"/>
      <c r="JVZ306" s="22"/>
      <c r="JWA306" s="22"/>
      <c r="JWB306" s="22"/>
      <c r="JWC306" s="22"/>
      <c r="JWD306" s="22"/>
      <c r="JWE306" s="22"/>
      <c r="JWF306" s="22"/>
      <c r="JWG306" s="22"/>
      <c r="JWH306" s="22"/>
      <c r="JWI306" s="22"/>
      <c r="JWJ306" s="22"/>
      <c r="JWK306" s="22"/>
      <c r="JWL306" s="22"/>
      <c r="JWM306" s="22"/>
      <c r="JWN306" s="22"/>
      <c r="JWO306" s="22"/>
      <c r="JWP306" s="22"/>
      <c r="JWQ306" s="22"/>
      <c r="JWR306" s="22"/>
      <c r="JWS306" s="22"/>
      <c r="JWT306" s="22"/>
      <c r="JWU306" s="22"/>
      <c r="JWV306" s="22"/>
      <c r="JWW306" s="22"/>
      <c r="JWX306" s="22"/>
      <c r="JWY306" s="22"/>
      <c r="JWZ306" s="22"/>
      <c r="JXA306" s="22"/>
      <c r="JXB306" s="22"/>
      <c r="JXC306" s="22"/>
      <c r="JXD306" s="22"/>
      <c r="JXE306" s="22"/>
      <c r="JXF306" s="22"/>
      <c r="JXG306" s="22"/>
      <c r="JXH306" s="22"/>
      <c r="JXI306" s="22"/>
      <c r="JXJ306" s="22"/>
      <c r="JXK306" s="22"/>
      <c r="JXL306" s="22"/>
      <c r="JXM306" s="22"/>
      <c r="JXN306" s="22"/>
      <c r="JXO306" s="22"/>
      <c r="JXP306" s="22"/>
      <c r="JXQ306" s="22"/>
      <c r="JXR306" s="22"/>
      <c r="JXS306" s="22"/>
      <c r="JXT306" s="22"/>
      <c r="JXU306" s="22"/>
      <c r="JXV306" s="22"/>
      <c r="JXW306" s="22"/>
      <c r="JXX306" s="22"/>
      <c r="JXY306" s="22"/>
      <c r="JXZ306" s="22"/>
      <c r="JYA306" s="22"/>
      <c r="JYB306" s="22"/>
      <c r="JYC306" s="22"/>
      <c r="JYD306" s="22"/>
      <c r="JYE306" s="22"/>
      <c r="JYF306" s="22"/>
      <c r="JYG306" s="22"/>
      <c r="JYH306" s="22"/>
      <c r="JYI306" s="22"/>
      <c r="JYJ306" s="22"/>
      <c r="JYK306" s="22"/>
      <c r="JYL306" s="22"/>
      <c r="JYM306" s="22"/>
      <c r="JYN306" s="22"/>
      <c r="JYO306" s="22"/>
      <c r="JYP306" s="22"/>
      <c r="JYQ306" s="22"/>
      <c r="JYR306" s="22"/>
      <c r="JYS306" s="22"/>
      <c r="JYT306" s="22"/>
      <c r="JYU306" s="22"/>
      <c r="JYV306" s="22"/>
      <c r="JYW306" s="22"/>
      <c r="JYX306" s="22"/>
      <c r="JYY306" s="22"/>
      <c r="JYZ306" s="22"/>
      <c r="JZA306" s="22"/>
      <c r="JZB306" s="22"/>
      <c r="JZC306" s="22"/>
      <c r="JZD306" s="22"/>
      <c r="JZE306" s="22"/>
      <c r="JZF306" s="22"/>
      <c r="JZG306" s="22"/>
      <c r="JZH306" s="22"/>
      <c r="JZI306" s="22"/>
      <c r="JZJ306" s="22"/>
      <c r="JZK306" s="22"/>
      <c r="JZL306" s="22"/>
      <c r="JZM306" s="22"/>
      <c r="JZN306" s="22"/>
      <c r="JZO306" s="22"/>
      <c r="JZP306" s="22"/>
      <c r="JZQ306" s="22"/>
      <c r="JZR306" s="22"/>
      <c r="JZS306" s="22"/>
      <c r="JZT306" s="22"/>
      <c r="JZU306" s="22"/>
      <c r="JZV306" s="22"/>
      <c r="JZW306" s="22"/>
      <c r="JZX306" s="22"/>
      <c r="JZY306" s="22"/>
      <c r="JZZ306" s="22"/>
      <c r="KAA306" s="22"/>
      <c r="KAB306" s="22"/>
      <c r="KAC306" s="22"/>
      <c r="KAD306" s="22"/>
      <c r="KAE306" s="22"/>
      <c r="KAF306" s="22"/>
      <c r="KAG306" s="22"/>
      <c r="KAH306" s="22"/>
      <c r="KAI306" s="22"/>
      <c r="KAJ306" s="22"/>
      <c r="KAK306" s="22"/>
      <c r="KAL306" s="22"/>
      <c r="KAM306" s="22"/>
      <c r="KAN306" s="22"/>
      <c r="KAO306" s="22"/>
      <c r="KAP306" s="22"/>
      <c r="KAQ306" s="22"/>
      <c r="KAR306" s="22"/>
      <c r="KAS306" s="22"/>
      <c r="KAT306" s="22"/>
      <c r="KAU306" s="22"/>
      <c r="KAV306" s="22"/>
      <c r="KAW306" s="22"/>
      <c r="KAX306" s="22"/>
      <c r="KAY306" s="22"/>
      <c r="KAZ306" s="22"/>
      <c r="KBA306" s="22"/>
      <c r="KBB306" s="22"/>
      <c r="KBC306" s="22"/>
      <c r="KBD306" s="22"/>
      <c r="KBE306" s="22"/>
      <c r="KBF306" s="22"/>
      <c r="KBG306" s="22"/>
      <c r="KBH306" s="22"/>
      <c r="KBI306" s="22"/>
      <c r="KBJ306" s="22"/>
      <c r="KBK306" s="22"/>
      <c r="KBL306" s="22"/>
      <c r="KBM306" s="22"/>
      <c r="KBN306" s="22"/>
      <c r="KBO306" s="22"/>
      <c r="KBP306" s="22"/>
      <c r="KBQ306" s="22"/>
      <c r="KBR306" s="22"/>
      <c r="KBS306" s="22"/>
      <c r="KBT306" s="22"/>
      <c r="KBU306" s="22"/>
      <c r="KBV306" s="22"/>
      <c r="KBW306" s="22"/>
      <c r="KBX306" s="22"/>
      <c r="KBY306" s="22"/>
      <c r="KBZ306" s="22"/>
      <c r="KCA306" s="22"/>
      <c r="KCB306" s="22"/>
      <c r="KCC306" s="22"/>
      <c r="KCD306" s="22"/>
      <c r="KCE306" s="22"/>
      <c r="KCF306" s="22"/>
      <c r="KCG306" s="22"/>
      <c r="KCH306" s="22"/>
      <c r="KCI306" s="22"/>
      <c r="KCJ306" s="22"/>
      <c r="KCK306" s="22"/>
      <c r="KCL306" s="22"/>
      <c r="KCM306" s="22"/>
      <c r="KCN306" s="22"/>
      <c r="KCO306" s="22"/>
      <c r="KCP306" s="22"/>
      <c r="KCQ306" s="22"/>
      <c r="KCR306" s="22"/>
      <c r="KCS306" s="22"/>
      <c r="KCT306" s="22"/>
      <c r="KCU306" s="22"/>
      <c r="KCV306" s="22"/>
      <c r="KCW306" s="22"/>
      <c r="KCX306" s="22"/>
      <c r="KCY306" s="22"/>
      <c r="KCZ306" s="22"/>
      <c r="KDA306" s="22"/>
      <c r="KDB306" s="22"/>
      <c r="KDC306" s="22"/>
      <c r="KDD306" s="22"/>
      <c r="KDE306" s="22"/>
      <c r="KDF306" s="22"/>
      <c r="KDG306" s="22"/>
      <c r="KDH306" s="22"/>
      <c r="KDI306" s="22"/>
      <c r="KDJ306" s="22"/>
      <c r="KDK306" s="22"/>
      <c r="KDL306" s="22"/>
      <c r="KDM306" s="22"/>
      <c r="KDN306" s="22"/>
      <c r="KDO306" s="22"/>
      <c r="KDP306" s="22"/>
      <c r="KDQ306" s="22"/>
      <c r="KDR306" s="22"/>
      <c r="KDS306" s="22"/>
      <c r="KDT306" s="22"/>
      <c r="KDU306" s="22"/>
      <c r="KDV306" s="22"/>
      <c r="KDW306" s="22"/>
      <c r="KDX306" s="22"/>
      <c r="KDY306" s="22"/>
      <c r="KDZ306" s="22"/>
      <c r="KEA306" s="22"/>
      <c r="KEB306" s="22"/>
      <c r="KEC306" s="22"/>
      <c r="KED306" s="22"/>
      <c r="KEE306" s="22"/>
      <c r="KEF306" s="22"/>
      <c r="KEG306" s="22"/>
      <c r="KEH306" s="22"/>
      <c r="KEI306" s="22"/>
      <c r="KEJ306" s="22"/>
      <c r="KEK306" s="22"/>
      <c r="KEL306" s="22"/>
      <c r="KEM306" s="22"/>
      <c r="KEN306" s="22"/>
      <c r="KEO306" s="22"/>
      <c r="KEP306" s="22"/>
      <c r="KEQ306" s="22"/>
      <c r="KER306" s="22"/>
      <c r="KES306" s="22"/>
      <c r="KET306" s="22"/>
      <c r="KEU306" s="22"/>
      <c r="KEV306" s="22"/>
      <c r="KEW306" s="22"/>
      <c r="KEX306" s="22"/>
      <c r="KEY306" s="22"/>
      <c r="KEZ306" s="22"/>
      <c r="KFA306" s="22"/>
      <c r="KFB306" s="22"/>
      <c r="KFC306" s="22"/>
      <c r="KFD306" s="22"/>
      <c r="KFE306" s="22"/>
      <c r="KFF306" s="22"/>
      <c r="KFG306" s="22"/>
      <c r="KFH306" s="22"/>
      <c r="KFI306" s="22"/>
      <c r="KFJ306" s="22"/>
      <c r="KFK306" s="22"/>
      <c r="KFL306" s="22"/>
      <c r="KFM306" s="22"/>
      <c r="KFN306" s="22"/>
      <c r="KFO306" s="22"/>
      <c r="KFP306" s="22"/>
      <c r="KFQ306" s="22"/>
      <c r="KFR306" s="22"/>
      <c r="KFS306" s="22"/>
      <c r="KFT306" s="22"/>
      <c r="KFU306" s="22"/>
      <c r="KFV306" s="22"/>
      <c r="KFW306" s="22"/>
      <c r="KFX306" s="22"/>
      <c r="KFY306" s="22"/>
      <c r="KFZ306" s="22"/>
      <c r="KGA306" s="22"/>
      <c r="KGB306" s="22"/>
      <c r="KGC306" s="22"/>
      <c r="KGD306" s="22"/>
      <c r="KGE306" s="22"/>
      <c r="KGF306" s="22"/>
      <c r="KGG306" s="22"/>
      <c r="KGH306" s="22"/>
      <c r="KGI306" s="22"/>
      <c r="KGJ306" s="22"/>
      <c r="KGK306" s="22"/>
      <c r="KGL306" s="22"/>
      <c r="KGM306" s="22"/>
      <c r="KGN306" s="22"/>
      <c r="KGO306" s="22"/>
      <c r="KGP306" s="22"/>
      <c r="KGQ306" s="22"/>
      <c r="KGR306" s="22"/>
      <c r="KGS306" s="22"/>
      <c r="KGT306" s="22"/>
      <c r="KGU306" s="22"/>
      <c r="KGV306" s="22"/>
      <c r="KGW306" s="22"/>
      <c r="KGX306" s="22"/>
      <c r="KGY306" s="22"/>
      <c r="KGZ306" s="22"/>
      <c r="KHA306" s="22"/>
      <c r="KHB306" s="22"/>
      <c r="KHC306" s="22"/>
      <c r="KHD306" s="22"/>
      <c r="KHE306" s="22"/>
      <c r="KHF306" s="22"/>
      <c r="KHG306" s="22"/>
      <c r="KHH306" s="22"/>
      <c r="KHI306" s="22"/>
      <c r="KHJ306" s="22"/>
      <c r="KHK306" s="22"/>
      <c r="KHL306" s="22"/>
      <c r="KHM306" s="22"/>
      <c r="KHN306" s="22"/>
      <c r="KHO306" s="22"/>
      <c r="KHP306" s="22"/>
      <c r="KHQ306" s="22"/>
      <c r="KHR306" s="22"/>
      <c r="KHS306" s="22"/>
      <c r="KHT306" s="22"/>
      <c r="KHU306" s="22"/>
      <c r="KHV306" s="22"/>
      <c r="KHW306" s="22"/>
      <c r="KHX306" s="22"/>
      <c r="KHY306" s="22"/>
      <c r="KHZ306" s="22"/>
      <c r="KIA306" s="22"/>
      <c r="KIB306" s="22"/>
      <c r="KIC306" s="22"/>
      <c r="KID306" s="22"/>
      <c r="KIE306" s="22"/>
      <c r="KIF306" s="22"/>
      <c r="KIG306" s="22"/>
      <c r="KIH306" s="22"/>
      <c r="KII306" s="22"/>
      <c r="KIJ306" s="22"/>
      <c r="KIK306" s="22"/>
      <c r="KIL306" s="22"/>
      <c r="KIM306" s="22"/>
      <c r="KIN306" s="22"/>
      <c r="KIO306" s="22"/>
      <c r="KIP306" s="22"/>
      <c r="KIQ306" s="22"/>
      <c r="KIR306" s="22"/>
      <c r="KIS306" s="22"/>
      <c r="KIT306" s="22"/>
      <c r="KIU306" s="22"/>
      <c r="KIV306" s="22"/>
      <c r="KIW306" s="22"/>
      <c r="KIX306" s="22"/>
      <c r="KIY306" s="22"/>
      <c r="KIZ306" s="22"/>
      <c r="KJA306" s="22"/>
      <c r="KJB306" s="22"/>
      <c r="KJC306" s="22"/>
      <c r="KJD306" s="22"/>
      <c r="KJE306" s="22"/>
      <c r="KJF306" s="22"/>
      <c r="KJG306" s="22"/>
      <c r="KJH306" s="22"/>
      <c r="KJI306" s="22"/>
      <c r="KJJ306" s="22"/>
      <c r="KJK306" s="22"/>
      <c r="KJL306" s="22"/>
      <c r="KJM306" s="22"/>
      <c r="KJN306" s="22"/>
      <c r="KJO306" s="22"/>
      <c r="KJP306" s="22"/>
      <c r="KJQ306" s="22"/>
      <c r="KJR306" s="22"/>
      <c r="KJS306" s="22"/>
      <c r="KJT306" s="22"/>
      <c r="KJU306" s="22"/>
      <c r="KJV306" s="22"/>
      <c r="KJW306" s="22"/>
      <c r="KJX306" s="22"/>
      <c r="KJY306" s="22"/>
      <c r="KJZ306" s="22"/>
      <c r="KKA306" s="22"/>
      <c r="KKB306" s="22"/>
      <c r="KKC306" s="22"/>
      <c r="KKD306" s="22"/>
      <c r="KKE306" s="22"/>
      <c r="KKF306" s="22"/>
      <c r="KKG306" s="22"/>
      <c r="KKH306" s="22"/>
      <c r="KKI306" s="22"/>
      <c r="KKJ306" s="22"/>
      <c r="KKK306" s="22"/>
      <c r="KKL306" s="22"/>
      <c r="KKM306" s="22"/>
      <c r="KKN306" s="22"/>
      <c r="KKO306" s="22"/>
      <c r="KKP306" s="22"/>
      <c r="KKQ306" s="22"/>
      <c r="KKR306" s="22"/>
      <c r="KKS306" s="22"/>
      <c r="KKT306" s="22"/>
      <c r="KKU306" s="22"/>
      <c r="KKV306" s="22"/>
      <c r="KKW306" s="22"/>
      <c r="KKX306" s="22"/>
      <c r="KKY306" s="22"/>
      <c r="KKZ306" s="22"/>
      <c r="KLA306" s="22"/>
      <c r="KLB306" s="22"/>
      <c r="KLC306" s="22"/>
      <c r="KLD306" s="22"/>
      <c r="KLE306" s="22"/>
      <c r="KLF306" s="22"/>
      <c r="KLG306" s="22"/>
      <c r="KLH306" s="22"/>
      <c r="KLI306" s="22"/>
      <c r="KLJ306" s="22"/>
      <c r="KLK306" s="22"/>
      <c r="KLL306" s="22"/>
      <c r="KLM306" s="22"/>
      <c r="KLN306" s="22"/>
      <c r="KLO306" s="22"/>
      <c r="KLP306" s="22"/>
      <c r="KLQ306" s="22"/>
      <c r="KLR306" s="22"/>
      <c r="KLS306" s="22"/>
      <c r="KLT306" s="22"/>
      <c r="KLU306" s="22"/>
      <c r="KLV306" s="22"/>
      <c r="KLW306" s="22"/>
      <c r="KLX306" s="22"/>
      <c r="KLY306" s="22"/>
      <c r="KLZ306" s="22"/>
      <c r="KMA306" s="22"/>
      <c r="KMB306" s="22"/>
      <c r="KMC306" s="22"/>
      <c r="KMD306" s="22"/>
      <c r="KME306" s="22"/>
      <c r="KMF306" s="22"/>
      <c r="KMG306" s="22"/>
      <c r="KMH306" s="22"/>
      <c r="KMI306" s="22"/>
      <c r="KMJ306" s="22"/>
      <c r="KMK306" s="22"/>
      <c r="KML306" s="22"/>
      <c r="KMM306" s="22"/>
      <c r="KMN306" s="22"/>
      <c r="KMO306" s="22"/>
      <c r="KMP306" s="22"/>
      <c r="KMQ306" s="22"/>
      <c r="KMR306" s="22"/>
      <c r="KMS306" s="22"/>
      <c r="KMT306" s="22"/>
      <c r="KMU306" s="22"/>
      <c r="KMV306" s="22"/>
      <c r="KMW306" s="22"/>
      <c r="KMX306" s="22"/>
      <c r="KMY306" s="22"/>
      <c r="KMZ306" s="22"/>
      <c r="KNA306" s="22"/>
      <c r="KNB306" s="22"/>
      <c r="KNC306" s="22"/>
      <c r="KND306" s="22"/>
      <c r="KNE306" s="22"/>
      <c r="KNF306" s="22"/>
      <c r="KNG306" s="22"/>
      <c r="KNH306" s="22"/>
      <c r="KNI306" s="22"/>
      <c r="KNJ306" s="22"/>
      <c r="KNK306" s="22"/>
      <c r="KNL306" s="22"/>
      <c r="KNM306" s="22"/>
      <c r="KNN306" s="22"/>
      <c r="KNO306" s="22"/>
      <c r="KNP306" s="22"/>
      <c r="KNQ306" s="22"/>
      <c r="KNR306" s="22"/>
      <c r="KNS306" s="22"/>
      <c r="KNT306" s="22"/>
      <c r="KNU306" s="22"/>
      <c r="KNV306" s="22"/>
      <c r="KNW306" s="22"/>
      <c r="KNX306" s="22"/>
      <c r="KNY306" s="22"/>
      <c r="KNZ306" s="22"/>
      <c r="KOA306" s="22"/>
      <c r="KOB306" s="22"/>
      <c r="KOC306" s="22"/>
      <c r="KOD306" s="22"/>
      <c r="KOE306" s="22"/>
      <c r="KOF306" s="22"/>
      <c r="KOG306" s="22"/>
      <c r="KOH306" s="22"/>
      <c r="KOI306" s="22"/>
      <c r="KOJ306" s="22"/>
      <c r="KOK306" s="22"/>
      <c r="KOL306" s="22"/>
      <c r="KOM306" s="22"/>
      <c r="KON306" s="22"/>
      <c r="KOO306" s="22"/>
      <c r="KOP306" s="22"/>
      <c r="KOQ306" s="22"/>
      <c r="KOR306" s="22"/>
      <c r="KOS306" s="22"/>
      <c r="KOT306" s="22"/>
      <c r="KOU306" s="22"/>
      <c r="KOV306" s="22"/>
      <c r="KOW306" s="22"/>
      <c r="KOX306" s="22"/>
      <c r="KOY306" s="22"/>
      <c r="KOZ306" s="22"/>
      <c r="KPA306" s="22"/>
      <c r="KPB306" s="22"/>
      <c r="KPC306" s="22"/>
      <c r="KPD306" s="22"/>
      <c r="KPE306" s="22"/>
      <c r="KPF306" s="22"/>
      <c r="KPG306" s="22"/>
      <c r="KPH306" s="22"/>
      <c r="KPI306" s="22"/>
      <c r="KPJ306" s="22"/>
      <c r="KPK306" s="22"/>
      <c r="KPL306" s="22"/>
      <c r="KPM306" s="22"/>
      <c r="KPN306" s="22"/>
      <c r="KPO306" s="22"/>
      <c r="KPP306" s="22"/>
      <c r="KPQ306" s="22"/>
      <c r="KPR306" s="22"/>
      <c r="KPS306" s="22"/>
      <c r="KPT306" s="22"/>
      <c r="KPU306" s="22"/>
      <c r="KPV306" s="22"/>
      <c r="KPW306" s="22"/>
      <c r="KPX306" s="22"/>
      <c r="KPY306" s="22"/>
      <c r="KPZ306" s="22"/>
      <c r="KQA306" s="22"/>
      <c r="KQB306" s="22"/>
      <c r="KQC306" s="22"/>
      <c r="KQD306" s="22"/>
      <c r="KQE306" s="22"/>
      <c r="KQF306" s="22"/>
      <c r="KQG306" s="22"/>
      <c r="KQH306" s="22"/>
      <c r="KQI306" s="22"/>
      <c r="KQJ306" s="22"/>
      <c r="KQK306" s="22"/>
      <c r="KQL306" s="22"/>
      <c r="KQM306" s="22"/>
      <c r="KQN306" s="22"/>
      <c r="KQO306" s="22"/>
      <c r="KQP306" s="22"/>
      <c r="KQQ306" s="22"/>
      <c r="KQR306" s="22"/>
      <c r="KQS306" s="22"/>
      <c r="KQT306" s="22"/>
      <c r="KQU306" s="22"/>
      <c r="KQV306" s="22"/>
      <c r="KQW306" s="22"/>
      <c r="KQX306" s="22"/>
      <c r="KQY306" s="22"/>
      <c r="KQZ306" s="22"/>
      <c r="KRA306" s="22"/>
      <c r="KRB306" s="22"/>
      <c r="KRC306" s="22"/>
      <c r="KRD306" s="22"/>
      <c r="KRE306" s="22"/>
      <c r="KRF306" s="22"/>
      <c r="KRG306" s="22"/>
      <c r="KRH306" s="22"/>
      <c r="KRI306" s="22"/>
      <c r="KRJ306" s="22"/>
      <c r="KRK306" s="22"/>
      <c r="KRL306" s="22"/>
      <c r="KRM306" s="22"/>
      <c r="KRN306" s="22"/>
      <c r="KRO306" s="22"/>
      <c r="KRP306" s="22"/>
      <c r="KRQ306" s="22"/>
      <c r="KRR306" s="22"/>
      <c r="KRS306" s="22"/>
      <c r="KRT306" s="22"/>
      <c r="KRU306" s="22"/>
      <c r="KRV306" s="22"/>
      <c r="KRW306" s="22"/>
      <c r="KRX306" s="22"/>
      <c r="KRY306" s="22"/>
      <c r="KRZ306" s="22"/>
      <c r="KSA306" s="22"/>
      <c r="KSB306" s="22"/>
      <c r="KSC306" s="22"/>
      <c r="KSD306" s="22"/>
      <c r="KSE306" s="22"/>
      <c r="KSF306" s="22"/>
      <c r="KSG306" s="22"/>
      <c r="KSH306" s="22"/>
      <c r="KSI306" s="22"/>
      <c r="KSJ306" s="22"/>
      <c r="KSK306" s="22"/>
      <c r="KSL306" s="22"/>
      <c r="KSM306" s="22"/>
      <c r="KSN306" s="22"/>
      <c r="KSO306" s="22"/>
      <c r="KSP306" s="22"/>
      <c r="KSQ306" s="22"/>
      <c r="KSR306" s="22"/>
      <c r="KSS306" s="22"/>
      <c r="KST306" s="22"/>
      <c r="KSU306" s="22"/>
      <c r="KSV306" s="22"/>
      <c r="KSW306" s="22"/>
      <c r="KSX306" s="22"/>
      <c r="KSY306" s="22"/>
      <c r="KSZ306" s="22"/>
      <c r="KTA306" s="22"/>
      <c r="KTB306" s="22"/>
      <c r="KTC306" s="22"/>
      <c r="KTD306" s="22"/>
      <c r="KTE306" s="22"/>
      <c r="KTF306" s="22"/>
      <c r="KTG306" s="22"/>
      <c r="KTH306" s="22"/>
      <c r="KTI306" s="22"/>
      <c r="KTJ306" s="22"/>
      <c r="KTK306" s="22"/>
      <c r="KTL306" s="22"/>
      <c r="KTM306" s="22"/>
      <c r="KTN306" s="22"/>
      <c r="KTO306" s="22"/>
      <c r="KTP306" s="22"/>
      <c r="KTQ306" s="22"/>
      <c r="KTR306" s="22"/>
      <c r="KTS306" s="22"/>
      <c r="KTT306" s="22"/>
      <c r="KTU306" s="22"/>
      <c r="KTV306" s="22"/>
      <c r="KTW306" s="22"/>
      <c r="KTX306" s="22"/>
      <c r="KTY306" s="22"/>
      <c r="KTZ306" s="22"/>
      <c r="KUA306" s="22"/>
      <c r="KUB306" s="22"/>
      <c r="KUC306" s="22"/>
      <c r="KUD306" s="22"/>
      <c r="KUE306" s="22"/>
      <c r="KUF306" s="22"/>
      <c r="KUG306" s="22"/>
      <c r="KUH306" s="22"/>
      <c r="KUI306" s="22"/>
      <c r="KUJ306" s="22"/>
      <c r="KUK306" s="22"/>
      <c r="KUL306" s="22"/>
      <c r="KUM306" s="22"/>
      <c r="KUN306" s="22"/>
      <c r="KUO306" s="22"/>
      <c r="KUP306" s="22"/>
      <c r="KUQ306" s="22"/>
      <c r="KUR306" s="22"/>
      <c r="KUS306" s="22"/>
      <c r="KUT306" s="22"/>
      <c r="KUU306" s="22"/>
      <c r="KUV306" s="22"/>
      <c r="KUW306" s="22"/>
      <c r="KUX306" s="22"/>
      <c r="KUY306" s="22"/>
      <c r="KUZ306" s="22"/>
      <c r="KVA306" s="22"/>
      <c r="KVB306" s="22"/>
      <c r="KVC306" s="22"/>
      <c r="KVD306" s="22"/>
      <c r="KVE306" s="22"/>
      <c r="KVF306" s="22"/>
      <c r="KVG306" s="22"/>
      <c r="KVH306" s="22"/>
      <c r="KVI306" s="22"/>
      <c r="KVJ306" s="22"/>
      <c r="KVK306" s="22"/>
      <c r="KVL306" s="22"/>
      <c r="KVM306" s="22"/>
      <c r="KVN306" s="22"/>
      <c r="KVO306" s="22"/>
      <c r="KVP306" s="22"/>
      <c r="KVQ306" s="22"/>
      <c r="KVR306" s="22"/>
      <c r="KVS306" s="22"/>
      <c r="KVT306" s="22"/>
      <c r="KVU306" s="22"/>
      <c r="KVV306" s="22"/>
      <c r="KVW306" s="22"/>
      <c r="KVX306" s="22"/>
      <c r="KVY306" s="22"/>
      <c r="KVZ306" s="22"/>
      <c r="KWA306" s="22"/>
      <c r="KWB306" s="22"/>
      <c r="KWC306" s="22"/>
      <c r="KWD306" s="22"/>
      <c r="KWE306" s="22"/>
      <c r="KWF306" s="22"/>
      <c r="KWG306" s="22"/>
      <c r="KWH306" s="22"/>
      <c r="KWI306" s="22"/>
      <c r="KWJ306" s="22"/>
      <c r="KWK306" s="22"/>
      <c r="KWL306" s="22"/>
      <c r="KWM306" s="22"/>
      <c r="KWN306" s="22"/>
      <c r="KWO306" s="22"/>
      <c r="KWP306" s="22"/>
      <c r="KWQ306" s="22"/>
      <c r="KWR306" s="22"/>
      <c r="KWS306" s="22"/>
      <c r="KWT306" s="22"/>
      <c r="KWU306" s="22"/>
      <c r="KWV306" s="22"/>
      <c r="KWW306" s="22"/>
      <c r="KWX306" s="22"/>
      <c r="KWY306" s="22"/>
      <c r="KWZ306" s="22"/>
      <c r="KXA306" s="22"/>
      <c r="KXB306" s="22"/>
      <c r="KXC306" s="22"/>
      <c r="KXD306" s="22"/>
      <c r="KXE306" s="22"/>
      <c r="KXF306" s="22"/>
      <c r="KXG306" s="22"/>
      <c r="KXH306" s="22"/>
      <c r="KXI306" s="22"/>
      <c r="KXJ306" s="22"/>
      <c r="KXK306" s="22"/>
      <c r="KXL306" s="22"/>
      <c r="KXM306" s="22"/>
      <c r="KXN306" s="22"/>
      <c r="KXO306" s="22"/>
      <c r="KXP306" s="22"/>
      <c r="KXQ306" s="22"/>
      <c r="KXR306" s="22"/>
      <c r="KXS306" s="22"/>
      <c r="KXT306" s="22"/>
      <c r="KXU306" s="22"/>
      <c r="KXV306" s="22"/>
      <c r="KXW306" s="22"/>
      <c r="KXX306" s="22"/>
      <c r="KXY306" s="22"/>
      <c r="KXZ306" s="22"/>
      <c r="KYA306" s="22"/>
      <c r="KYB306" s="22"/>
      <c r="KYC306" s="22"/>
      <c r="KYD306" s="22"/>
      <c r="KYE306" s="22"/>
      <c r="KYF306" s="22"/>
      <c r="KYG306" s="22"/>
      <c r="KYH306" s="22"/>
      <c r="KYI306" s="22"/>
      <c r="KYJ306" s="22"/>
      <c r="KYK306" s="22"/>
      <c r="KYL306" s="22"/>
      <c r="KYM306" s="22"/>
      <c r="KYN306" s="22"/>
      <c r="KYO306" s="22"/>
      <c r="KYP306" s="22"/>
      <c r="KYQ306" s="22"/>
      <c r="KYR306" s="22"/>
      <c r="KYS306" s="22"/>
      <c r="KYT306" s="22"/>
      <c r="KYU306" s="22"/>
      <c r="KYV306" s="22"/>
      <c r="KYW306" s="22"/>
      <c r="KYX306" s="22"/>
      <c r="KYY306" s="22"/>
      <c r="KYZ306" s="22"/>
      <c r="KZA306" s="22"/>
      <c r="KZB306" s="22"/>
      <c r="KZC306" s="22"/>
      <c r="KZD306" s="22"/>
      <c r="KZE306" s="22"/>
      <c r="KZF306" s="22"/>
      <c r="KZG306" s="22"/>
      <c r="KZH306" s="22"/>
      <c r="KZI306" s="22"/>
      <c r="KZJ306" s="22"/>
      <c r="KZK306" s="22"/>
      <c r="KZL306" s="22"/>
      <c r="KZM306" s="22"/>
      <c r="KZN306" s="22"/>
      <c r="KZO306" s="22"/>
      <c r="KZP306" s="22"/>
      <c r="KZQ306" s="22"/>
      <c r="KZR306" s="22"/>
      <c r="KZS306" s="22"/>
      <c r="KZT306" s="22"/>
      <c r="KZU306" s="22"/>
      <c r="KZV306" s="22"/>
      <c r="KZW306" s="22"/>
      <c r="KZX306" s="22"/>
      <c r="KZY306" s="22"/>
      <c r="KZZ306" s="22"/>
      <c r="LAA306" s="22"/>
      <c r="LAB306" s="22"/>
      <c r="LAC306" s="22"/>
      <c r="LAD306" s="22"/>
      <c r="LAE306" s="22"/>
      <c r="LAF306" s="22"/>
      <c r="LAG306" s="22"/>
      <c r="LAH306" s="22"/>
      <c r="LAI306" s="22"/>
      <c r="LAJ306" s="22"/>
      <c r="LAK306" s="22"/>
      <c r="LAL306" s="22"/>
      <c r="LAM306" s="22"/>
      <c r="LAN306" s="22"/>
      <c r="LAO306" s="22"/>
      <c r="LAP306" s="22"/>
      <c r="LAQ306" s="22"/>
      <c r="LAR306" s="22"/>
      <c r="LAS306" s="22"/>
      <c r="LAT306" s="22"/>
      <c r="LAU306" s="22"/>
      <c r="LAV306" s="22"/>
      <c r="LAW306" s="22"/>
      <c r="LAX306" s="22"/>
      <c r="LAY306" s="22"/>
      <c r="LAZ306" s="22"/>
      <c r="LBA306" s="22"/>
      <c r="LBB306" s="22"/>
      <c r="LBC306" s="22"/>
      <c r="LBD306" s="22"/>
      <c r="LBE306" s="22"/>
      <c r="LBF306" s="22"/>
      <c r="LBG306" s="22"/>
      <c r="LBH306" s="22"/>
      <c r="LBI306" s="22"/>
      <c r="LBJ306" s="22"/>
      <c r="LBK306" s="22"/>
      <c r="LBL306" s="22"/>
      <c r="LBM306" s="22"/>
      <c r="LBN306" s="22"/>
      <c r="LBO306" s="22"/>
      <c r="LBP306" s="22"/>
      <c r="LBQ306" s="22"/>
      <c r="LBR306" s="22"/>
      <c r="LBS306" s="22"/>
      <c r="LBT306" s="22"/>
      <c r="LBU306" s="22"/>
      <c r="LBV306" s="22"/>
      <c r="LBW306" s="22"/>
      <c r="LBX306" s="22"/>
      <c r="LBY306" s="22"/>
      <c r="LBZ306" s="22"/>
      <c r="LCA306" s="22"/>
      <c r="LCB306" s="22"/>
      <c r="LCC306" s="22"/>
      <c r="LCD306" s="22"/>
      <c r="LCE306" s="22"/>
      <c r="LCF306" s="22"/>
      <c r="LCG306" s="22"/>
      <c r="LCH306" s="22"/>
      <c r="LCI306" s="22"/>
      <c r="LCJ306" s="22"/>
      <c r="LCK306" s="22"/>
      <c r="LCL306" s="22"/>
      <c r="LCM306" s="22"/>
      <c r="LCN306" s="22"/>
      <c r="LCO306" s="22"/>
      <c r="LCP306" s="22"/>
      <c r="LCQ306" s="22"/>
      <c r="LCR306" s="22"/>
      <c r="LCS306" s="22"/>
      <c r="LCT306" s="22"/>
      <c r="LCU306" s="22"/>
      <c r="LCV306" s="22"/>
      <c r="LCW306" s="22"/>
      <c r="LCX306" s="22"/>
      <c r="LCY306" s="22"/>
      <c r="LCZ306" s="22"/>
      <c r="LDA306" s="22"/>
      <c r="LDB306" s="22"/>
      <c r="LDC306" s="22"/>
      <c r="LDD306" s="22"/>
      <c r="LDE306" s="22"/>
      <c r="LDF306" s="22"/>
      <c r="LDG306" s="22"/>
      <c r="LDH306" s="22"/>
      <c r="LDI306" s="22"/>
      <c r="LDJ306" s="22"/>
      <c r="LDK306" s="22"/>
      <c r="LDL306" s="22"/>
      <c r="LDM306" s="22"/>
      <c r="LDN306" s="22"/>
      <c r="LDO306" s="22"/>
      <c r="LDP306" s="22"/>
      <c r="LDQ306" s="22"/>
      <c r="LDR306" s="22"/>
      <c r="LDS306" s="22"/>
      <c r="LDT306" s="22"/>
      <c r="LDU306" s="22"/>
      <c r="LDV306" s="22"/>
      <c r="LDW306" s="22"/>
      <c r="LDX306" s="22"/>
      <c r="LDY306" s="22"/>
      <c r="LDZ306" s="22"/>
      <c r="LEA306" s="22"/>
      <c r="LEB306" s="22"/>
      <c r="LEC306" s="22"/>
      <c r="LED306" s="22"/>
      <c r="LEE306" s="22"/>
      <c r="LEF306" s="22"/>
      <c r="LEG306" s="22"/>
      <c r="LEH306" s="22"/>
      <c r="LEI306" s="22"/>
      <c r="LEJ306" s="22"/>
      <c r="LEK306" s="22"/>
      <c r="LEL306" s="22"/>
      <c r="LEM306" s="22"/>
      <c r="LEN306" s="22"/>
      <c r="LEO306" s="22"/>
      <c r="LEP306" s="22"/>
      <c r="LEQ306" s="22"/>
      <c r="LER306" s="22"/>
      <c r="LES306" s="22"/>
      <c r="LET306" s="22"/>
      <c r="LEU306" s="22"/>
      <c r="LEV306" s="22"/>
      <c r="LEW306" s="22"/>
      <c r="LEX306" s="22"/>
      <c r="LEY306" s="22"/>
      <c r="LEZ306" s="22"/>
      <c r="LFA306" s="22"/>
      <c r="LFB306" s="22"/>
      <c r="LFC306" s="22"/>
      <c r="LFD306" s="22"/>
      <c r="LFE306" s="22"/>
      <c r="LFF306" s="22"/>
      <c r="LFG306" s="22"/>
      <c r="LFH306" s="22"/>
      <c r="LFI306" s="22"/>
      <c r="LFJ306" s="22"/>
      <c r="LFK306" s="22"/>
      <c r="LFL306" s="22"/>
      <c r="LFM306" s="22"/>
      <c r="LFN306" s="22"/>
      <c r="LFO306" s="22"/>
      <c r="LFP306" s="22"/>
      <c r="LFQ306" s="22"/>
      <c r="LFR306" s="22"/>
      <c r="LFS306" s="22"/>
      <c r="LFT306" s="22"/>
      <c r="LFU306" s="22"/>
      <c r="LFV306" s="22"/>
      <c r="LFW306" s="22"/>
      <c r="LFX306" s="22"/>
      <c r="LFY306" s="22"/>
      <c r="LFZ306" s="22"/>
      <c r="LGA306" s="22"/>
      <c r="LGB306" s="22"/>
      <c r="LGC306" s="22"/>
      <c r="LGD306" s="22"/>
      <c r="LGE306" s="22"/>
      <c r="LGF306" s="22"/>
      <c r="LGG306" s="22"/>
      <c r="LGH306" s="22"/>
      <c r="LGI306" s="22"/>
      <c r="LGJ306" s="22"/>
      <c r="LGK306" s="22"/>
      <c r="LGL306" s="22"/>
      <c r="LGM306" s="22"/>
      <c r="LGN306" s="22"/>
      <c r="LGO306" s="22"/>
      <c r="LGP306" s="22"/>
      <c r="LGQ306" s="22"/>
      <c r="LGR306" s="22"/>
      <c r="LGS306" s="22"/>
      <c r="LGT306" s="22"/>
      <c r="LGU306" s="22"/>
      <c r="LGV306" s="22"/>
      <c r="LGW306" s="22"/>
      <c r="LGX306" s="22"/>
      <c r="LGY306" s="22"/>
      <c r="LGZ306" s="22"/>
      <c r="LHA306" s="22"/>
      <c r="LHB306" s="22"/>
      <c r="LHC306" s="22"/>
      <c r="LHD306" s="22"/>
      <c r="LHE306" s="22"/>
      <c r="LHF306" s="22"/>
      <c r="LHG306" s="22"/>
      <c r="LHH306" s="22"/>
      <c r="LHI306" s="22"/>
      <c r="LHJ306" s="22"/>
      <c r="LHK306" s="22"/>
      <c r="LHL306" s="22"/>
      <c r="LHM306" s="22"/>
      <c r="LHN306" s="22"/>
      <c r="LHO306" s="22"/>
      <c r="LHP306" s="22"/>
      <c r="LHQ306" s="22"/>
      <c r="LHR306" s="22"/>
      <c r="LHS306" s="22"/>
      <c r="LHT306" s="22"/>
      <c r="LHU306" s="22"/>
      <c r="LHV306" s="22"/>
      <c r="LHW306" s="22"/>
      <c r="LHX306" s="22"/>
      <c r="LHY306" s="22"/>
      <c r="LHZ306" s="22"/>
      <c r="LIA306" s="22"/>
      <c r="LIB306" s="22"/>
      <c r="LIC306" s="22"/>
      <c r="LID306" s="22"/>
      <c r="LIE306" s="22"/>
      <c r="LIF306" s="22"/>
      <c r="LIG306" s="22"/>
      <c r="LIH306" s="22"/>
      <c r="LII306" s="22"/>
      <c r="LIJ306" s="22"/>
      <c r="LIK306" s="22"/>
      <c r="LIL306" s="22"/>
      <c r="LIM306" s="22"/>
      <c r="LIN306" s="22"/>
      <c r="LIO306" s="22"/>
      <c r="LIP306" s="22"/>
      <c r="LIQ306" s="22"/>
      <c r="LIR306" s="22"/>
      <c r="LIS306" s="22"/>
      <c r="LIT306" s="22"/>
      <c r="LIU306" s="22"/>
      <c r="LIV306" s="22"/>
      <c r="LIW306" s="22"/>
      <c r="LIX306" s="22"/>
      <c r="LIY306" s="22"/>
      <c r="LIZ306" s="22"/>
      <c r="LJA306" s="22"/>
      <c r="LJB306" s="22"/>
      <c r="LJC306" s="22"/>
      <c r="LJD306" s="22"/>
      <c r="LJE306" s="22"/>
      <c r="LJF306" s="22"/>
      <c r="LJG306" s="22"/>
      <c r="LJH306" s="22"/>
      <c r="LJI306" s="22"/>
      <c r="LJJ306" s="22"/>
      <c r="LJK306" s="22"/>
      <c r="LJL306" s="22"/>
      <c r="LJM306" s="22"/>
      <c r="LJN306" s="22"/>
      <c r="LJO306" s="22"/>
      <c r="LJP306" s="22"/>
      <c r="LJQ306" s="22"/>
      <c r="LJR306" s="22"/>
      <c r="LJS306" s="22"/>
      <c r="LJT306" s="22"/>
      <c r="LJU306" s="22"/>
      <c r="LJV306" s="22"/>
      <c r="LJW306" s="22"/>
      <c r="LJX306" s="22"/>
      <c r="LJY306" s="22"/>
      <c r="LJZ306" s="22"/>
      <c r="LKA306" s="22"/>
      <c r="LKB306" s="22"/>
      <c r="LKC306" s="22"/>
      <c r="LKD306" s="22"/>
      <c r="LKE306" s="22"/>
      <c r="LKF306" s="22"/>
      <c r="LKG306" s="22"/>
      <c r="LKH306" s="22"/>
      <c r="LKI306" s="22"/>
      <c r="LKJ306" s="22"/>
      <c r="LKK306" s="22"/>
      <c r="LKL306" s="22"/>
      <c r="LKM306" s="22"/>
      <c r="LKN306" s="22"/>
      <c r="LKO306" s="22"/>
      <c r="LKP306" s="22"/>
      <c r="LKQ306" s="22"/>
      <c r="LKR306" s="22"/>
      <c r="LKS306" s="22"/>
      <c r="LKT306" s="22"/>
      <c r="LKU306" s="22"/>
      <c r="LKV306" s="22"/>
      <c r="LKW306" s="22"/>
      <c r="LKX306" s="22"/>
      <c r="LKY306" s="22"/>
      <c r="LKZ306" s="22"/>
      <c r="LLA306" s="22"/>
      <c r="LLB306" s="22"/>
      <c r="LLC306" s="22"/>
      <c r="LLD306" s="22"/>
      <c r="LLE306" s="22"/>
      <c r="LLF306" s="22"/>
      <c r="LLG306" s="22"/>
      <c r="LLH306" s="22"/>
      <c r="LLI306" s="22"/>
      <c r="LLJ306" s="22"/>
      <c r="LLK306" s="22"/>
      <c r="LLL306" s="22"/>
      <c r="LLM306" s="22"/>
      <c r="LLN306" s="22"/>
      <c r="LLO306" s="22"/>
      <c r="LLP306" s="22"/>
      <c r="LLQ306" s="22"/>
      <c r="LLR306" s="22"/>
      <c r="LLS306" s="22"/>
      <c r="LLT306" s="22"/>
      <c r="LLU306" s="22"/>
      <c r="LLV306" s="22"/>
      <c r="LLW306" s="22"/>
      <c r="LLX306" s="22"/>
      <c r="LLY306" s="22"/>
      <c r="LLZ306" s="22"/>
      <c r="LMA306" s="22"/>
      <c r="LMB306" s="22"/>
      <c r="LMC306" s="22"/>
      <c r="LMD306" s="22"/>
      <c r="LME306" s="22"/>
      <c r="LMF306" s="22"/>
      <c r="LMG306" s="22"/>
      <c r="LMH306" s="22"/>
      <c r="LMI306" s="22"/>
      <c r="LMJ306" s="22"/>
      <c r="LMK306" s="22"/>
      <c r="LML306" s="22"/>
      <c r="LMM306" s="22"/>
      <c r="LMN306" s="22"/>
      <c r="LMO306" s="22"/>
      <c r="LMP306" s="22"/>
      <c r="LMQ306" s="22"/>
      <c r="LMR306" s="22"/>
      <c r="LMS306" s="22"/>
      <c r="LMT306" s="22"/>
      <c r="LMU306" s="22"/>
      <c r="LMV306" s="22"/>
      <c r="LMW306" s="22"/>
      <c r="LMX306" s="22"/>
      <c r="LMY306" s="22"/>
      <c r="LMZ306" s="22"/>
      <c r="LNA306" s="22"/>
      <c r="LNB306" s="22"/>
      <c r="LNC306" s="22"/>
      <c r="LND306" s="22"/>
      <c r="LNE306" s="22"/>
      <c r="LNF306" s="22"/>
      <c r="LNG306" s="22"/>
      <c r="LNH306" s="22"/>
      <c r="LNI306" s="22"/>
      <c r="LNJ306" s="22"/>
      <c r="LNK306" s="22"/>
      <c r="LNL306" s="22"/>
      <c r="LNM306" s="22"/>
      <c r="LNN306" s="22"/>
      <c r="LNO306" s="22"/>
      <c r="LNP306" s="22"/>
      <c r="LNQ306" s="22"/>
      <c r="LNR306" s="22"/>
      <c r="LNS306" s="22"/>
      <c r="LNT306" s="22"/>
      <c r="LNU306" s="22"/>
      <c r="LNV306" s="22"/>
      <c r="LNW306" s="22"/>
      <c r="LNX306" s="22"/>
      <c r="LNY306" s="22"/>
      <c r="LNZ306" s="22"/>
      <c r="LOA306" s="22"/>
      <c r="LOB306" s="22"/>
      <c r="LOC306" s="22"/>
      <c r="LOD306" s="22"/>
      <c r="LOE306" s="22"/>
      <c r="LOF306" s="22"/>
      <c r="LOG306" s="22"/>
      <c r="LOH306" s="22"/>
      <c r="LOI306" s="22"/>
      <c r="LOJ306" s="22"/>
      <c r="LOK306" s="22"/>
      <c r="LOL306" s="22"/>
      <c r="LOM306" s="22"/>
      <c r="LON306" s="22"/>
      <c r="LOO306" s="22"/>
      <c r="LOP306" s="22"/>
      <c r="LOQ306" s="22"/>
      <c r="LOR306" s="22"/>
      <c r="LOS306" s="22"/>
      <c r="LOT306" s="22"/>
      <c r="LOU306" s="22"/>
      <c r="LOV306" s="22"/>
      <c r="LOW306" s="22"/>
      <c r="LOX306" s="22"/>
      <c r="LOY306" s="22"/>
      <c r="LOZ306" s="22"/>
      <c r="LPA306" s="22"/>
      <c r="LPB306" s="22"/>
      <c r="LPC306" s="22"/>
      <c r="LPD306" s="22"/>
      <c r="LPE306" s="22"/>
      <c r="LPF306" s="22"/>
      <c r="LPG306" s="22"/>
      <c r="LPH306" s="22"/>
      <c r="LPI306" s="22"/>
      <c r="LPJ306" s="22"/>
      <c r="LPK306" s="22"/>
      <c r="LPL306" s="22"/>
      <c r="LPM306" s="22"/>
      <c r="LPN306" s="22"/>
      <c r="LPO306" s="22"/>
      <c r="LPP306" s="22"/>
      <c r="LPQ306" s="22"/>
      <c r="LPR306" s="22"/>
      <c r="LPS306" s="22"/>
      <c r="LPT306" s="22"/>
      <c r="LPU306" s="22"/>
      <c r="LPV306" s="22"/>
      <c r="LPW306" s="22"/>
      <c r="LPX306" s="22"/>
      <c r="LPY306" s="22"/>
      <c r="LPZ306" s="22"/>
      <c r="LQA306" s="22"/>
      <c r="LQB306" s="22"/>
      <c r="LQC306" s="22"/>
      <c r="LQD306" s="22"/>
      <c r="LQE306" s="22"/>
      <c r="LQF306" s="22"/>
      <c r="LQG306" s="22"/>
      <c r="LQH306" s="22"/>
      <c r="LQI306" s="22"/>
      <c r="LQJ306" s="22"/>
      <c r="LQK306" s="22"/>
      <c r="LQL306" s="22"/>
      <c r="LQM306" s="22"/>
      <c r="LQN306" s="22"/>
      <c r="LQO306" s="22"/>
      <c r="LQP306" s="22"/>
      <c r="LQQ306" s="22"/>
      <c r="LQR306" s="22"/>
      <c r="LQS306" s="22"/>
      <c r="LQT306" s="22"/>
      <c r="LQU306" s="22"/>
      <c r="LQV306" s="22"/>
      <c r="LQW306" s="22"/>
      <c r="LQX306" s="22"/>
      <c r="LQY306" s="22"/>
      <c r="LQZ306" s="22"/>
      <c r="LRA306" s="22"/>
      <c r="LRB306" s="22"/>
      <c r="LRC306" s="22"/>
      <c r="LRD306" s="22"/>
      <c r="LRE306" s="22"/>
      <c r="LRF306" s="22"/>
      <c r="LRG306" s="22"/>
      <c r="LRH306" s="22"/>
      <c r="LRI306" s="22"/>
      <c r="LRJ306" s="22"/>
      <c r="LRK306" s="22"/>
      <c r="LRL306" s="22"/>
      <c r="LRM306" s="22"/>
      <c r="LRN306" s="22"/>
      <c r="LRO306" s="22"/>
      <c r="LRP306" s="22"/>
      <c r="LRQ306" s="22"/>
      <c r="LRR306" s="22"/>
      <c r="LRS306" s="22"/>
      <c r="LRT306" s="22"/>
      <c r="LRU306" s="22"/>
      <c r="LRV306" s="22"/>
      <c r="LRW306" s="22"/>
      <c r="LRX306" s="22"/>
      <c r="LRY306" s="22"/>
      <c r="LRZ306" s="22"/>
      <c r="LSA306" s="22"/>
      <c r="LSB306" s="22"/>
      <c r="LSC306" s="22"/>
      <c r="LSD306" s="22"/>
      <c r="LSE306" s="22"/>
      <c r="LSF306" s="22"/>
      <c r="LSG306" s="22"/>
      <c r="LSH306" s="22"/>
      <c r="LSI306" s="22"/>
      <c r="LSJ306" s="22"/>
      <c r="LSK306" s="22"/>
      <c r="LSL306" s="22"/>
      <c r="LSM306" s="22"/>
      <c r="LSN306" s="22"/>
      <c r="LSO306" s="22"/>
      <c r="LSP306" s="22"/>
      <c r="LSQ306" s="22"/>
      <c r="LSR306" s="22"/>
      <c r="LSS306" s="22"/>
      <c r="LST306" s="22"/>
      <c r="LSU306" s="22"/>
      <c r="LSV306" s="22"/>
      <c r="LSW306" s="22"/>
      <c r="LSX306" s="22"/>
      <c r="LSY306" s="22"/>
      <c r="LSZ306" s="22"/>
      <c r="LTA306" s="22"/>
      <c r="LTB306" s="22"/>
      <c r="LTC306" s="22"/>
      <c r="LTD306" s="22"/>
      <c r="LTE306" s="22"/>
      <c r="LTF306" s="22"/>
      <c r="LTG306" s="22"/>
      <c r="LTH306" s="22"/>
      <c r="LTI306" s="22"/>
      <c r="LTJ306" s="22"/>
      <c r="LTK306" s="22"/>
      <c r="LTL306" s="22"/>
      <c r="LTM306" s="22"/>
      <c r="LTN306" s="22"/>
      <c r="LTO306" s="22"/>
      <c r="LTP306" s="22"/>
      <c r="LTQ306" s="22"/>
      <c r="LTR306" s="22"/>
      <c r="LTS306" s="22"/>
      <c r="LTT306" s="22"/>
      <c r="LTU306" s="22"/>
      <c r="LTV306" s="22"/>
      <c r="LTW306" s="22"/>
      <c r="LTX306" s="22"/>
      <c r="LTY306" s="22"/>
      <c r="LTZ306" s="22"/>
      <c r="LUA306" s="22"/>
      <c r="LUB306" s="22"/>
      <c r="LUC306" s="22"/>
      <c r="LUD306" s="22"/>
      <c r="LUE306" s="22"/>
      <c r="LUF306" s="22"/>
      <c r="LUG306" s="22"/>
      <c r="LUH306" s="22"/>
      <c r="LUI306" s="22"/>
      <c r="LUJ306" s="22"/>
      <c r="LUK306" s="22"/>
      <c r="LUL306" s="22"/>
      <c r="LUM306" s="22"/>
      <c r="LUN306" s="22"/>
      <c r="LUO306" s="22"/>
      <c r="LUP306" s="22"/>
      <c r="LUQ306" s="22"/>
      <c r="LUR306" s="22"/>
      <c r="LUS306" s="22"/>
      <c r="LUT306" s="22"/>
      <c r="LUU306" s="22"/>
      <c r="LUV306" s="22"/>
      <c r="LUW306" s="22"/>
      <c r="LUX306" s="22"/>
      <c r="LUY306" s="22"/>
      <c r="LUZ306" s="22"/>
      <c r="LVA306" s="22"/>
      <c r="LVB306" s="22"/>
      <c r="LVC306" s="22"/>
      <c r="LVD306" s="22"/>
      <c r="LVE306" s="22"/>
      <c r="LVF306" s="22"/>
      <c r="LVG306" s="22"/>
      <c r="LVH306" s="22"/>
      <c r="LVI306" s="22"/>
      <c r="LVJ306" s="22"/>
      <c r="LVK306" s="22"/>
      <c r="LVL306" s="22"/>
      <c r="LVM306" s="22"/>
      <c r="LVN306" s="22"/>
      <c r="LVO306" s="22"/>
      <c r="LVP306" s="22"/>
      <c r="LVQ306" s="22"/>
      <c r="LVR306" s="22"/>
      <c r="LVS306" s="22"/>
      <c r="LVT306" s="22"/>
      <c r="LVU306" s="22"/>
      <c r="LVV306" s="22"/>
      <c r="LVW306" s="22"/>
      <c r="LVX306" s="22"/>
      <c r="LVY306" s="22"/>
      <c r="LVZ306" s="22"/>
      <c r="LWA306" s="22"/>
      <c r="LWB306" s="22"/>
      <c r="LWC306" s="22"/>
      <c r="LWD306" s="22"/>
      <c r="LWE306" s="22"/>
      <c r="LWF306" s="22"/>
      <c r="LWG306" s="22"/>
      <c r="LWH306" s="22"/>
      <c r="LWI306" s="22"/>
      <c r="LWJ306" s="22"/>
      <c r="LWK306" s="22"/>
      <c r="LWL306" s="22"/>
      <c r="LWM306" s="22"/>
      <c r="LWN306" s="22"/>
      <c r="LWO306" s="22"/>
      <c r="LWP306" s="22"/>
      <c r="LWQ306" s="22"/>
      <c r="LWR306" s="22"/>
      <c r="LWS306" s="22"/>
      <c r="LWT306" s="22"/>
      <c r="LWU306" s="22"/>
      <c r="LWV306" s="22"/>
      <c r="LWW306" s="22"/>
      <c r="LWX306" s="22"/>
      <c r="LWY306" s="22"/>
      <c r="LWZ306" s="22"/>
      <c r="LXA306" s="22"/>
      <c r="LXB306" s="22"/>
      <c r="LXC306" s="22"/>
      <c r="LXD306" s="22"/>
      <c r="LXE306" s="22"/>
      <c r="LXF306" s="22"/>
      <c r="LXG306" s="22"/>
      <c r="LXH306" s="22"/>
      <c r="LXI306" s="22"/>
      <c r="LXJ306" s="22"/>
      <c r="LXK306" s="22"/>
      <c r="LXL306" s="22"/>
      <c r="LXM306" s="22"/>
      <c r="LXN306" s="22"/>
      <c r="LXO306" s="22"/>
      <c r="LXP306" s="22"/>
      <c r="LXQ306" s="22"/>
      <c r="LXR306" s="22"/>
      <c r="LXS306" s="22"/>
      <c r="LXT306" s="22"/>
      <c r="LXU306" s="22"/>
      <c r="LXV306" s="22"/>
      <c r="LXW306" s="22"/>
      <c r="LXX306" s="22"/>
      <c r="LXY306" s="22"/>
      <c r="LXZ306" s="22"/>
      <c r="LYA306" s="22"/>
      <c r="LYB306" s="22"/>
      <c r="LYC306" s="22"/>
      <c r="LYD306" s="22"/>
      <c r="LYE306" s="22"/>
      <c r="LYF306" s="22"/>
      <c r="LYG306" s="22"/>
      <c r="LYH306" s="22"/>
      <c r="LYI306" s="22"/>
      <c r="LYJ306" s="22"/>
      <c r="LYK306" s="22"/>
      <c r="LYL306" s="22"/>
      <c r="LYM306" s="22"/>
      <c r="LYN306" s="22"/>
      <c r="LYO306" s="22"/>
      <c r="LYP306" s="22"/>
      <c r="LYQ306" s="22"/>
      <c r="LYR306" s="22"/>
      <c r="LYS306" s="22"/>
      <c r="LYT306" s="22"/>
      <c r="LYU306" s="22"/>
      <c r="LYV306" s="22"/>
      <c r="LYW306" s="22"/>
      <c r="LYX306" s="22"/>
      <c r="LYY306" s="22"/>
      <c r="LYZ306" s="22"/>
      <c r="LZA306" s="22"/>
      <c r="LZB306" s="22"/>
      <c r="LZC306" s="22"/>
      <c r="LZD306" s="22"/>
      <c r="LZE306" s="22"/>
      <c r="LZF306" s="22"/>
      <c r="LZG306" s="22"/>
      <c r="LZH306" s="22"/>
      <c r="LZI306" s="22"/>
      <c r="LZJ306" s="22"/>
      <c r="LZK306" s="22"/>
      <c r="LZL306" s="22"/>
      <c r="LZM306" s="22"/>
      <c r="LZN306" s="22"/>
      <c r="LZO306" s="22"/>
      <c r="LZP306" s="22"/>
      <c r="LZQ306" s="22"/>
      <c r="LZR306" s="22"/>
      <c r="LZS306" s="22"/>
      <c r="LZT306" s="22"/>
      <c r="LZU306" s="22"/>
      <c r="LZV306" s="22"/>
      <c r="LZW306" s="22"/>
      <c r="LZX306" s="22"/>
      <c r="LZY306" s="22"/>
      <c r="LZZ306" s="22"/>
      <c r="MAA306" s="22"/>
      <c r="MAB306" s="22"/>
      <c r="MAC306" s="22"/>
      <c r="MAD306" s="22"/>
      <c r="MAE306" s="22"/>
      <c r="MAF306" s="22"/>
      <c r="MAG306" s="22"/>
      <c r="MAH306" s="22"/>
      <c r="MAI306" s="22"/>
      <c r="MAJ306" s="22"/>
      <c r="MAK306" s="22"/>
      <c r="MAL306" s="22"/>
      <c r="MAM306" s="22"/>
      <c r="MAN306" s="22"/>
      <c r="MAO306" s="22"/>
      <c r="MAP306" s="22"/>
      <c r="MAQ306" s="22"/>
      <c r="MAR306" s="22"/>
      <c r="MAS306" s="22"/>
      <c r="MAT306" s="22"/>
      <c r="MAU306" s="22"/>
      <c r="MAV306" s="22"/>
      <c r="MAW306" s="22"/>
      <c r="MAX306" s="22"/>
      <c r="MAY306" s="22"/>
      <c r="MAZ306" s="22"/>
      <c r="MBA306" s="22"/>
      <c r="MBB306" s="22"/>
      <c r="MBC306" s="22"/>
      <c r="MBD306" s="22"/>
      <c r="MBE306" s="22"/>
      <c r="MBF306" s="22"/>
      <c r="MBG306" s="22"/>
      <c r="MBH306" s="22"/>
      <c r="MBI306" s="22"/>
      <c r="MBJ306" s="22"/>
      <c r="MBK306" s="22"/>
      <c r="MBL306" s="22"/>
      <c r="MBM306" s="22"/>
      <c r="MBN306" s="22"/>
      <c r="MBO306" s="22"/>
      <c r="MBP306" s="22"/>
      <c r="MBQ306" s="22"/>
      <c r="MBR306" s="22"/>
      <c r="MBS306" s="22"/>
      <c r="MBT306" s="22"/>
      <c r="MBU306" s="22"/>
      <c r="MBV306" s="22"/>
      <c r="MBW306" s="22"/>
      <c r="MBX306" s="22"/>
      <c r="MBY306" s="22"/>
      <c r="MBZ306" s="22"/>
      <c r="MCA306" s="22"/>
      <c r="MCB306" s="22"/>
      <c r="MCC306" s="22"/>
      <c r="MCD306" s="22"/>
      <c r="MCE306" s="22"/>
      <c r="MCF306" s="22"/>
      <c r="MCG306" s="22"/>
      <c r="MCH306" s="22"/>
      <c r="MCI306" s="22"/>
      <c r="MCJ306" s="22"/>
      <c r="MCK306" s="22"/>
      <c r="MCL306" s="22"/>
      <c r="MCM306" s="22"/>
      <c r="MCN306" s="22"/>
      <c r="MCO306" s="22"/>
      <c r="MCP306" s="22"/>
      <c r="MCQ306" s="22"/>
      <c r="MCR306" s="22"/>
      <c r="MCS306" s="22"/>
      <c r="MCT306" s="22"/>
      <c r="MCU306" s="22"/>
      <c r="MCV306" s="22"/>
      <c r="MCW306" s="22"/>
      <c r="MCX306" s="22"/>
      <c r="MCY306" s="22"/>
      <c r="MCZ306" s="22"/>
      <c r="MDA306" s="22"/>
      <c r="MDB306" s="22"/>
      <c r="MDC306" s="22"/>
      <c r="MDD306" s="22"/>
      <c r="MDE306" s="22"/>
      <c r="MDF306" s="22"/>
      <c r="MDG306" s="22"/>
      <c r="MDH306" s="22"/>
      <c r="MDI306" s="22"/>
      <c r="MDJ306" s="22"/>
      <c r="MDK306" s="22"/>
      <c r="MDL306" s="22"/>
      <c r="MDM306" s="22"/>
      <c r="MDN306" s="22"/>
      <c r="MDO306" s="22"/>
      <c r="MDP306" s="22"/>
      <c r="MDQ306" s="22"/>
      <c r="MDR306" s="22"/>
      <c r="MDS306" s="22"/>
      <c r="MDT306" s="22"/>
      <c r="MDU306" s="22"/>
      <c r="MDV306" s="22"/>
      <c r="MDW306" s="22"/>
      <c r="MDX306" s="22"/>
      <c r="MDY306" s="22"/>
      <c r="MDZ306" s="22"/>
      <c r="MEA306" s="22"/>
      <c r="MEB306" s="22"/>
      <c r="MEC306" s="22"/>
      <c r="MED306" s="22"/>
      <c r="MEE306" s="22"/>
      <c r="MEF306" s="22"/>
      <c r="MEG306" s="22"/>
      <c r="MEH306" s="22"/>
      <c r="MEI306" s="22"/>
      <c r="MEJ306" s="22"/>
      <c r="MEK306" s="22"/>
      <c r="MEL306" s="22"/>
      <c r="MEM306" s="22"/>
      <c r="MEN306" s="22"/>
      <c r="MEO306" s="22"/>
      <c r="MEP306" s="22"/>
      <c r="MEQ306" s="22"/>
      <c r="MER306" s="22"/>
      <c r="MES306" s="22"/>
      <c r="MET306" s="22"/>
      <c r="MEU306" s="22"/>
      <c r="MEV306" s="22"/>
      <c r="MEW306" s="22"/>
      <c r="MEX306" s="22"/>
      <c r="MEY306" s="22"/>
      <c r="MEZ306" s="22"/>
      <c r="MFA306" s="22"/>
      <c r="MFB306" s="22"/>
      <c r="MFC306" s="22"/>
      <c r="MFD306" s="22"/>
      <c r="MFE306" s="22"/>
      <c r="MFF306" s="22"/>
      <c r="MFG306" s="22"/>
      <c r="MFH306" s="22"/>
      <c r="MFI306" s="22"/>
      <c r="MFJ306" s="22"/>
      <c r="MFK306" s="22"/>
      <c r="MFL306" s="22"/>
      <c r="MFM306" s="22"/>
      <c r="MFN306" s="22"/>
      <c r="MFO306" s="22"/>
      <c r="MFP306" s="22"/>
      <c r="MFQ306" s="22"/>
      <c r="MFR306" s="22"/>
      <c r="MFS306" s="22"/>
      <c r="MFT306" s="22"/>
      <c r="MFU306" s="22"/>
      <c r="MFV306" s="22"/>
      <c r="MFW306" s="22"/>
      <c r="MFX306" s="22"/>
      <c r="MFY306" s="22"/>
      <c r="MFZ306" s="22"/>
      <c r="MGA306" s="22"/>
      <c r="MGB306" s="22"/>
      <c r="MGC306" s="22"/>
      <c r="MGD306" s="22"/>
      <c r="MGE306" s="22"/>
      <c r="MGF306" s="22"/>
      <c r="MGG306" s="22"/>
      <c r="MGH306" s="22"/>
      <c r="MGI306" s="22"/>
      <c r="MGJ306" s="22"/>
      <c r="MGK306" s="22"/>
      <c r="MGL306" s="22"/>
      <c r="MGM306" s="22"/>
      <c r="MGN306" s="22"/>
      <c r="MGO306" s="22"/>
      <c r="MGP306" s="22"/>
      <c r="MGQ306" s="22"/>
      <c r="MGR306" s="22"/>
      <c r="MGS306" s="22"/>
      <c r="MGT306" s="22"/>
      <c r="MGU306" s="22"/>
      <c r="MGV306" s="22"/>
      <c r="MGW306" s="22"/>
      <c r="MGX306" s="22"/>
      <c r="MGY306" s="22"/>
      <c r="MGZ306" s="22"/>
      <c r="MHA306" s="22"/>
      <c r="MHB306" s="22"/>
      <c r="MHC306" s="22"/>
      <c r="MHD306" s="22"/>
      <c r="MHE306" s="22"/>
      <c r="MHF306" s="22"/>
      <c r="MHG306" s="22"/>
      <c r="MHH306" s="22"/>
      <c r="MHI306" s="22"/>
      <c r="MHJ306" s="22"/>
      <c r="MHK306" s="22"/>
      <c r="MHL306" s="22"/>
      <c r="MHM306" s="22"/>
      <c r="MHN306" s="22"/>
      <c r="MHO306" s="22"/>
      <c r="MHP306" s="22"/>
      <c r="MHQ306" s="22"/>
      <c r="MHR306" s="22"/>
      <c r="MHS306" s="22"/>
      <c r="MHT306" s="22"/>
      <c r="MHU306" s="22"/>
      <c r="MHV306" s="22"/>
      <c r="MHW306" s="22"/>
      <c r="MHX306" s="22"/>
      <c r="MHY306" s="22"/>
      <c r="MHZ306" s="22"/>
      <c r="MIA306" s="22"/>
      <c r="MIB306" s="22"/>
      <c r="MIC306" s="22"/>
      <c r="MID306" s="22"/>
      <c r="MIE306" s="22"/>
      <c r="MIF306" s="22"/>
      <c r="MIG306" s="22"/>
      <c r="MIH306" s="22"/>
      <c r="MII306" s="22"/>
      <c r="MIJ306" s="22"/>
      <c r="MIK306" s="22"/>
      <c r="MIL306" s="22"/>
      <c r="MIM306" s="22"/>
      <c r="MIN306" s="22"/>
      <c r="MIO306" s="22"/>
      <c r="MIP306" s="22"/>
      <c r="MIQ306" s="22"/>
      <c r="MIR306" s="22"/>
      <c r="MIS306" s="22"/>
      <c r="MIT306" s="22"/>
      <c r="MIU306" s="22"/>
      <c r="MIV306" s="22"/>
      <c r="MIW306" s="22"/>
      <c r="MIX306" s="22"/>
      <c r="MIY306" s="22"/>
      <c r="MIZ306" s="22"/>
      <c r="MJA306" s="22"/>
      <c r="MJB306" s="22"/>
      <c r="MJC306" s="22"/>
      <c r="MJD306" s="22"/>
      <c r="MJE306" s="22"/>
      <c r="MJF306" s="22"/>
      <c r="MJG306" s="22"/>
      <c r="MJH306" s="22"/>
      <c r="MJI306" s="22"/>
      <c r="MJJ306" s="22"/>
      <c r="MJK306" s="22"/>
      <c r="MJL306" s="22"/>
      <c r="MJM306" s="22"/>
      <c r="MJN306" s="22"/>
      <c r="MJO306" s="22"/>
      <c r="MJP306" s="22"/>
      <c r="MJQ306" s="22"/>
      <c r="MJR306" s="22"/>
      <c r="MJS306" s="22"/>
      <c r="MJT306" s="22"/>
      <c r="MJU306" s="22"/>
      <c r="MJV306" s="22"/>
      <c r="MJW306" s="22"/>
      <c r="MJX306" s="22"/>
      <c r="MJY306" s="22"/>
      <c r="MJZ306" s="22"/>
      <c r="MKA306" s="22"/>
      <c r="MKB306" s="22"/>
      <c r="MKC306" s="22"/>
      <c r="MKD306" s="22"/>
      <c r="MKE306" s="22"/>
      <c r="MKF306" s="22"/>
      <c r="MKG306" s="22"/>
      <c r="MKH306" s="22"/>
      <c r="MKI306" s="22"/>
      <c r="MKJ306" s="22"/>
      <c r="MKK306" s="22"/>
      <c r="MKL306" s="22"/>
      <c r="MKM306" s="22"/>
      <c r="MKN306" s="22"/>
      <c r="MKO306" s="22"/>
      <c r="MKP306" s="22"/>
      <c r="MKQ306" s="22"/>
      <c r="MKR306" s="22"/>
      <c r="MKS306" s="22"/>
      <c r="MKT306" s="22"/>
      <c r="MKU306" s="22"/>
      <c r="MKV306" s="22"/>
      <c r="MKW306" s="22"/>
      <c r="MKX306" s="22"/>
      <c r="MKY306" s="22"/>
      <c r="MKZ306" s="22"/>
      <c r="MLA306" s="22"/>
      <c r="MLB306" s="22"/>
      <c r="MLC306" s="22"/>
      <c r="MLD306" s="22"/>
      <c r="MLE306" s="22"/>
      <c r="MLF306" s="22"/>
      <c r="MLG306" s="22"/>
      <c r="MLH306" s="22"/>
      <c r="MLI306" s="22"/>
      <c r="MLJ306" s="22"/>
      <c r="MLK306" s="22"/>
      <c r="MLL306" s="22"/>
      <c r="MLM306" s="22"/>
      <c r="MLN306" s="22"/>
      <c r="MLO306" s="22"/>
      <c r="MLP306" s="22"/>
      <c r="MLQ306" s="22"/>
      <c r="MLR306" s="22"/>
      <c r="MLS306" s="22"/>
      <c r="MLT306" s="22"/>
      <c r="MLU306" s="22"/>
      <c r="MLV306" s="22"/>
      <c r="MLW306" s="22"/>
      <c r="MLX306" s="22"/>
      <c r="MLY306" s="22"/>
      <c r="MLZ306" s="22"/>
      <c r="MMA306" s="22"/>
      <c r="MMB306" s="22"/>
      <c r="MMC306" s="22"/>
      <c r="MMD306" s="22"/>
      <c r="MME306" s="22"/>
      <c r="MMF306" s="22"/>
      <c r="MMG306" s="22"/>
      <c r="MMH306" s="22"/>
      <c r="MMI306" s="22"/>
      <c r="MMJ306" s="22"/>
      <c r="MMK306" s="22"/>
      <c r="MML306" s="22"/>
      <c r="MMM306" s="22"/>
      <c r="MMN306" s="22"/>
      <c r="MMO306" s="22"/>
      <c r="MMP306" s="22"/>
      <c r="MMQ306" s="22"/>
      <c r="MMR306" s="22"/>
      <c r="MMS306" s="22"/>
      <c r="MMT306" s="22"/>
      <c r="MMU306" s="22"/>
      <c r="MMV306" s="22"/>
      <c r="MMW306" s="22"/>
      <c r="MMX306" s="22"/>
      <c r="MMY306" s="22"/>
      <c r="MMZ306" s="22"/>
      <c r="MNA306" s="22"/>
      <c r="MNB306" s="22"/>
      <c r="MNC306" s="22"/>
      <c r="MND306" s="22"/>
      <c r="MNE306" s="22"/>
      <c r="MNF306" s="22"/>
      <c r="MNG306" s="22"/>
      <c r="MNH306" s="22"/>
      <c r="MNI306" s="22"/>
      <c r="MNJ306" s="22"/>
      <c r="MNK306" s="22"/>
      <c r="MNL306" s="22"/>
      <c r="MNM306" s="22"/>
      <c r="MNN306" s="22"/>
      <c r="MNO306" s="22"/>
      <c r="MNP306" s="22"/>
      <c r="MNQ306" s="22"/>
      <c r="MNR306" s="22"/>
      <c r="MNS306" s="22"/>
      <c r="MNT306" s="22"/>
      <c r="MNU306" s="22"/>
      <c r="MNV306" s="22"/>
      <c r="MNW306" s="22"/>
      <c r="MNX306" s="22"/>
      <c r="MNY306" s="22"/>
      <c r="MNZ306" s="22"/>
      <c r="MOA306" s="22"/>
      <c r="MOB306" s="22"/>
      <c r="MOC306" s="22"/>
      <c r="MOD306" s="22"/>
      <c r="MOE306" s="22"/>
      <c r="MOF306" s="22"/>
      <c r="MOG306" s="22"/>
      <c r="MOH306" s="22"/>
      <c r="MOI306" s="22"/>
      <c r="MOJ306" s="22"/>
      <c r="MOK306" s="22"/>
      <c r="MOL306" s="22"/>
      <c r="MOM306" s="22"/>
      <c r="MON306" s="22"/>
      <c r="MOO306" s="22"/>
      <c r="MOP306" s="22"/>
      <c r="MOQ306" s="22"/>
      <c r="MOR306" s="22"/>
      <c r="MOS306" s="22"/>
      <c r="MOT306" s="22"/>
      <c r="MOU306" s="22"/>
      <c r="MOV306" s="22"/>
      <c r="MOW306" s="22"/>
      <c r="MOX306" s="22"/>
      <c r="MOY306" s="22"/>
      <c r="MOZ306" s="22"/>
      <c r="MPA306" s="22"/>
      <c r="MPB306" s="22"/>
      <c r="MPC306" s="22"/>
      <c r="MPD306" s="22"/>
      <c r="MPE306" s="22"/>
      <c r="MPF306" s="22"/>
      <c r="MPG306" s="22"/>
      <c r="MPH306" s="22"/>
      <c r="MPI306" s="22"/>
      <c r="MPJ306" s="22"/>
      <c r="MPK306" s="22"/>
      <c r="MPL306" s="22"/>
      <c r="MPM306" s="22"/>
      <c r="MPN306" s="22"/>
      <c r="MPO306" s="22"/>
      <c r="MPP306" s="22"/>
      <c r="MPQ306" s="22"/>
      <c r="MPR306" s="22"/>
      <c r="MPS306" s="22"/>
      <c r="MPT306" s="22"/>
      <c r="MPU306" s="22"/>
      <c r="MPV306" s="22"/>
      <c r="MPW306" s="22"/>
      <c r="MPX306" s="22"/>
      <c r="MPY306" s="22"/>
      <c r="MPZ306" s="22"/>
      <c r="MQA306" s="22"/>
      <c r="MQB306" s="22"/>
      <c r="MQC306" s="22"/>
      <c r="MQD306" s="22"/>
      <c r="MQE306" s="22"/>
      <c r="MQF306" s="22"/>
      <c r="MQG306" s="22"/>
      <c r="MQH306" s="22"/>
      <c r="MQI306" s="22"/>
      <c r="MQJ306" s="22"/>
      <c r="MQK306" s="22"/>
      <c r="MQL306" s="22"/>
      <c r="MQM306" s="22"/>
      <c r="MQN306" s="22"/>
      <c r="MQO306" s="22"/>
      <c r="MQP306" s="22"/>
      <c r="MQQ306" s="22"/>
      <c r="MQR306" s="22"/>
      <c r="MQS306" s="22"/>
      <c r="MQT306" s="22"/>
      <c r="MQU306" s="22"/>
      <c r="MQV306" s="22"/>
      <c r="MQW306" s="22"/>
      <c r="MQX306" s="22"/>
      <c r="MQY306" s="22"/>
      <c r="MQZ306" s="22"/>
      <c r="MRA306" s="22"/>
      <c r="MRB306" s="22"/>
      <c r="MRC306" s="22"/>
      <c r="MRD306" s="22"/>
      <c r="MRE306" s="22"/>
      <c r="MRF306" s="22"/>
      <c r="MRG306" s="22"/>
      <c r="MRH306" s="22"/>
      <c r="MRI306" s="22"/>
      <c r="MRJ306" s="22"/>
      <c r="MRK306" s="22"/>
      <c r="MRL306" s="22"/>
      <c r="MRM306" s="22"/>
      <c r="MRN306" s="22"/>
      <c r="MRO306" s="22"/>
      <c r="MRP306" s="22"/>
      <c r="MRQ306" s="22"/>
      <c r="MRR306" s="22"/>
      <c r="MRS306" s="22"/>
      <c r="MRT306" s="22"/>
      <c r="MRU306" s="22"/>
      <c r="MRV306" s="22"/>
      <c r="MRW306" s="22"/>
      <c r="MRX306" s="22"/>
      <c r="MRY306" s="22"/>
      <c r="MRZ306" s="22"/>
      <c r="MSA306" s="22"/>
      <c r="MSB306" s="22"/>
      <c r="MSC306" s="22"/>
      <c r="MSD306" s="22"/>
      <c r="MSE306" s="22"/>
      <c r="MSF306" s="22"/>
      <c r="MSG306" s="22"/>
      <c r="MSH306" s="22"/>
      <c r="MSI306" s="22"/>
      <c r="MSJ306" s="22"/>
      <c r="MSK306" s="22"/>
      <c r="MSL306" s="22"/>
      <c r="MSM306" s="22"/>
      <c r="MSN306" s="22"/>
      <c r="MSO306" s="22"/>
      <c r="MSP306" s="22"/>
      <c r="MSQ306" s="22"/>
      <c r="MSR306" s="22"/>
      <c r="MSS306" s="22"/>
      <c r="MST306" s="22"/>
      <c r="MSU306" s="22"/>
      <c r="MSV306" s="22"/>
      <c r="MSW306" s="22"/>
      <c r="MSX306" s="22"/>
      <c r="MSY306" s="22"/>
      <c r="MSZ306" s="22"/>
      <c r="MTA306" s="22"/>
      <c r="MTB306" s="22"/>
      <c r="MTC306" s="22"/>
      <c r="MTD306" s="22"/>
      <c r="MTE306" s="22"/>
      <c r="MTF306" s="22"/>
      <c r="MTG306" s="22"/>
      <c r="MTH306" s="22"/>
      <c r="MTI306" s="22"/>
      <c r="MTJ306" s="22"/>
      <c r="MTK306" s="22"/>
      <c r="MTL306" s="22"/>
      <c r="MTM306" s="22"/>
      <c r="MTN306" s="22"/>
      <c r="MTO306" s="22"/>
      <c r="MTP306" s="22"/>
      <c r="MTQ306" s="22"/>
      <c r="MTR306" s="22"/>
      <c r="MTS306" s="22"/>
      <c r="MTT306" s="22"/>
      <c r="MTU306" s="22"/>
      <c r="MTV306" s="22"/>
      <c r="MTW306" s="22"/>
      <c r="MTX306" s="22"/>
      <c r="MTY306" s="22"/>
      <c r="MTZ306" s="22"/>
      <c r="MUA306" s="22"/>
      <c r="MUB306" s="22"/>
      <c r="MUC306" s="22"/>
      <c r="MUD306" s="22"/>
      <c r="MUE306" s="22"/>
      <c r="MUF306" s="22"/>
      <c r="MUG306" s="22"/>
      <c r="MUH306" s="22"/>
      <c r="MUI306" s="22"/>
      <c r="MUJ306" s="22"/>
      <c r="MUK306" s="22"/>
      <c r="MUL306" s="22"/>
      <c r="MUM306" s="22"/>
      <c r="MUN306" s="22"/>
      <c r="MUO306" s="22"/>
      <c r="MUP306" s="22"/>
      <c r="MUQ306" s="22"/>
      <c r="MUR306" s="22"/>
      <c r="MUS306" s="22"/>
      <c r="MUT306" s="22"/>
      <c r="MUU306" s="22"/>
      <c r="MUV306" s="22"/>
      <c r="MUW306" s="22"/>
      <c r="MUX306" s="22"/>
      <c r="MUY306" s="22"/>
      <c r="MUZ306" s="22"/>
      <c r="MVA306" s="22"/>
      <c r="MVB306" s="22"/>
      <c r="MVC306" s="22"/>
      <c r="MVD306" s="22"/>
      <c r="MVE306" s="22"/>
      <c r="MVF306" s="22"/>
      <c r="MVG306" s="22"/>
      <c r="MVH306" s="22"/>
      <c r="MVI306" s="22"/>
      <c r="MVJ306" s="22"/>
      <c r="MVK306" s="22"/>
      <c r="MVL306" s="22"/>
      <c r="MVM306" s="22"/>
      <c r="MVN306" s="22"/>
      <c r="MVO306" s="22"/>
      <c r="MVP306" s="22"/>
      <c r="MVQ306" s="22"/>
      <c r="MVR306" s="22"/>
      <c r="MVS306" s="22"/>
      <c r="MVT306" s="22"/>
      <c r="MVU306" s="22"/>
      <c r="MVV306" s="22"/>
      <c r="MVW306" s="22"/>
      <c r="MVX306" s="22"/>
      <c r="MVY306" s="22"/>
      <c r="MVZ306" s="22"/>
      <c r="MWA306" s="22"/>
      <c r="MWB306" s="22"/>
      <c r="MWC306" s="22"/>
      <c r="MWD306" s="22"/>
      <c r="MWE306" s="22"/>
      <c r="MWF306" s="22"/>
      <c r="MWG306" s="22"/>
      <c r="MWH306" s="22"/>
      <c r="MWI306" s="22"/>
      <c r="MWJ306" s="22"/>
      <c r="MWK306" s="22"/>
      <c r="MWL306" s="22"/>
      <c r="MWM306" s="22"/>
      <c r="MWN306" s="22"/>
      <c r="MWO306" s="22"/>
      <c r="MWP306" s="22"/>
      <c r="MWQ306" s="22"/>
      <c r="MWR306" s="22"/>
      <c r="MWS306" s="22"/>
      <c r="MWT306" s="22"/>
      <c r="MWU306" s="22"/>
      <c r="MWV306" s="22"/>
      <c r="MWW306" s="22"/>
      <c r="MWX306" s="22"/>
      <c r="MWY306" s="22"/>
      <c r="MWZ306" s="22"/>
      <c r="MXA306" s="22"/>
      <c r="MXB306" s="22"/>
      <c r="MXC306" s="22"/>
      <c r="MXD306" s="22"/>
      <c r="MXE306" s="22"/>
      <c r="MXF306" s="22"/>
      <c r="MXG306" s="22"/>
      <c r="MXH306" s="22"/>
      <c r="MXI306" s="22"/>
      <c r="MXJ306" s="22"/>
      <c r="MXK306" s="22"/>
      <c r="MXL306" s="22"/>
      <c r="MXM306" s="22"/>
      <c r="MXN306" s="22"/>
      <c r="MXO306" s="22"/>
      <c r="MXP306" s="22"/>
      <c r="MXQ306" s="22"/>
      <c r="MXR306" s="22"/>
      <c r="MXS306" s="22"/>
      <c r="MXT306" s="22"/>
      <c r="MXU306" s="22"/>
      <c r="MXV306" s="22"/>
      <c r="MXW306" s="22"/>
      <c r="MXX306" s="22"/>
      <c r="MXY306" s="22"/>
      <c r="MXZ306" s="22"/>
      <c r="MYA306" s="22"/>
      <c r="MYB306" s="22"/>
      <c r="MYC306" s="22"/>
      <c r="MYD306" s="22"/>
      <c r="MYE306" s="22"/>
      <c r="MYF306" s="22"/>
      <c r="MYG306" s="22"/>
      <c r="MYH306" s="22"/>
      <c r="MYI306" s="22"/>
      <c r="MYJ306" s="22"/>
      <c r="MYK306" s="22"/>
      <c r="MYL306" s="22"/>
      <c r="MYM306" s="22"/>
      <c r="MYN306" s="22"/>
      <c r="MYO306" s="22"/>
      <c r="MYP306" s="22"/>
      <c r="MYQ306" s="22"/>
      <c r="MYR306" s="22"/>
      <c r="MYS306" s="22"/>
      <c r="MYT306" s="22"/>
      <c r="MYU306" s="22"/>
      <c r="MYV306" s="22"/>
      <c r="MYW306" s="22"/>
      <c r="MYX306" s="22"/>
      <c r="MYY306" s="22"/>
      <c r="MYZ306" s="22"/>
      <c r="MZA306" s="22"/>
      <c r="MZB306" s="22"/>
      <c r="MZC306" s="22"/>
      <c r="MZD306" s="22"/>
      <c r="MZE306" s="22"/>
      <c r="MZF306" s="22"/>
      <c r="MZG306" s="22"/>
      <c r="MZH306" s="22"/>
      <c r="MZI306" s="22"/>
      <c r="MZJ306" s="22"/>
      <c r="MZK306" s="22"/>
      <c r="MZL306" s="22"/>
      <c r="MZM306" s="22"/>
      <c r="MZN306" s="22"/>
      <c r="MZO306" s="22"/>
      <c r="MZP306" s="22"/>
      <c r="MZQ306" s="22"/>
      <c r="MZR306" s="22"/>
      <c r="MZS306" s="22"/>
      <c r="MZT306" s="22"/>
      <c r="MZU306" s="22"/>
      <c r="MZV306" s="22"/>
      <c r="MZW306" s="22"/>
      <c r="MZX306" s="22"/>
      <c r="MZY306" s="22"/>
      <c r="MZZ306" s="22"/>
      <c r="NAA306" s="22"/>
      <c r="NAB306" s="22"/>
      <c r="NAC306" s="22"/>
      <c r="NAD306" s="22"/>
      <c r="NAE306" s="22"/>
      <c r="NAF306" s="22"/>
      <c r="NAG306" s="22"/>
      <c r="NAH306" s="22"/>
      <c r="NAI306" s="22"/>
      <c r="NAJ306" s="22"/>
      <c r="NAK306" s="22"/>
      <c r="NAL306" s="22"/>
      <c r="NAM306" s="22"/>
      <c r="NAN306" s="22"/>
      <c r="NAO306" s="22"/>
      <c r="NAP306" s="22"/>
      <c r="NAQ306" s="22"/>
      <c r="NAR306" s="22"/>
      <c r="NAS306" s="22"/>
      <c r="NAT306" s="22"/>
      <c r="NAU306" s="22"/>
      <c r="NAV306" s="22"/>
      <c r="NAW306" s="22"/>
      <c r="NAX306" s="22"/>
      <c r="NAY306" s="22"/>
      <c r="NAZ306" s="22"/>
      <c r="NBA306" s="22"/>
      <c r="NBB306" s="22"/>
      <c r="NBC306" s="22"/>
      <c r="NBD306" s="22"/>
      <c r="NBE306" s="22"/>
      <c r="NBF306" s="22"/>
      <c r="NBG306" s="22"/>
      <c r="NBH306" s="22"/>
      <c r="NBI306" s="22"/>
      <c r="NBJ306" s="22"/>
      <c r="NBK306" s="22"/>
      <c r="NBL306" s="22"/>
      <c r="NBM306" s="22"/>
      <c r="NBN306" s="22"/>
      <c r="NBO306" s="22"/>
      <c r="NBP306" s="22"/>
      <c r="NBQ306" s="22"/>
      <c r="NBR306" s="22"/>
      <c r="NBS306" s="22"/>
      <c r="NBT306" s="22"/>
      <c r="NBU306" s="22"/>
      <c r="NBV306" s="22"/>
      <c r="NBW306" s="22"/>
      <c r="NBX306" s="22"/>
      <c r="NBY306" s="22"/>
      <c r="NBZ306" s="22"/>
      <c r="NCA306" s="22"/>
      <c r="NCB306" s="22"/>
      <c r="NCC306" s="22"/>
      <c r="NCD306" s="22"/>
      <c r="NCE306" s="22"/>
      <c r="NCF306" s="22"/>
      <c r="NCG306" s="22"/>
      <c r="NCH306" s="22"/>
      <c r="NCI306" s="22"/>
      <c r="NCJ306" s="22"/>
      <c r="NCK306" s="22"/>
      <c r="NCL306" s="22"/>
      <c r="NCM306" s="22"/>
      <c r="NCN306" s="22"/>
      <c r="NCO306" s="22"/>
      <c r="NCP306" s="22"/>
      <c r="NCQ306" s="22"/>
      <c r="NCR306" s="22"/>
      <c r="NCS306" s="22"/>
      <c r="NCT306" s="22"/>
      <c r="NCU306" s="22"/>
      <c r="NCV306" s="22"/>
      <c r="NCW306" s="22"/>
      <c r="NCX306" s="22"/>
      <c r="NCY306" s="22"/>
      <c r="NCZ306" s="22"/>
      <c r="NDA306" s="22"/>
      <c r="NDB306" s="22"/>
      <c r="NDC306" s="22"/>
      <c r="NDD306" s="22"/>
      <c r="NDE306" s="22"/>
      <c r="NDF306" s="22"/>
      <c r="NDG306" s="22"/>
      <c r="NDH306" s="22"/>
      <c r="NDI306" s="22"/>
      <c r="NDJ306" s="22"/>
      <c r="NDK306" s="22"/>
      <c r="NDL306" s="22"/>
      <c r="NDM306" s="22"/>
      <c r="NDN306" s="22"/>
      <c r="NDO306" s="22"/>
      <c r="NDP306" s="22"/>
      <c r="NDQ306" s="22"/>
      <c r="NDR306" s="22"/>
      <c r="NDS306" s="22"/>
      <c r="NDT306" s="22"/>
      <c r="NDU306" s="22"/>
      <c r="NDV306" s="22"/>
      <c r="NDW306" s="22"/>
      <c r="NDX306" s="22"/>
      <c r="NDY306" s="22"/>
      <c r="NDZ306" s="22"/>
      <c r="NEA306" s="22"/>
      <c r="NEB306" s="22"/>
      <c r="NEC306" s="22"/>
      <c r="NED306" s="22"/>
      <c r="NEE306" s="22"/>
      <c r="NEF306" s="22"/>
      <c r="NEG306" s="22"/>
      <c r="NEH306" s="22"/>
      <c r="NEI306" s="22"/>
      <c r="NEJ306" s="22"/>
      <c r="NEK306" s="22"/>
      <c r="NEL306" s="22"/>
      <c r="NEM306" s="22"/>
      <c r="NEN306" s="22"/>
      <c r="NEO306" s="22"/>
      <c r="NEP306" s="22"/>
      <c r="NEQ306" s="22"/>
      <c r="NER306" s="22"/>
      <c r="NES306" s="22"/>
      <c r="NET306" s="22"/>
      <c r="NEU306" s="22"/>
      <c r="NEV306" s="22"/>
      <c r="NEW306" s="22"/>
      <c r="NEX306" s="22"/>
      <c r="NEY306" s="22"/>
      <c r="NEZ306" s="22"/>
      <c r="NFA306" s="22"/>
      <c r="NFB306" s="22"/>
      <c r="NFC306" s="22"/>
      <c r="NFD306" s="22"/>
      <c r="NFE306" s="22"/>
      <c r="NFF306" s="22"/>
      <c r="NFG306" s="22"/>
      <c r="NFH306" s="22"/>
      <c r="NFI306" s="22"/>
      <c r="NFJ306" s="22"/>
      <c r="NFK306" s="22"/>
      <c r="NFL306" s="22"/>
      <c r="NFM306" s="22"/>
      <c r="NFN306" s="22"/>
      <c r="NFO306" s="22"/>
      <c r="NFP306" s="22"/>
      <c r="NFQ306" s="22"/>
      <c r="NFR306" s="22"/>
      <c r="NFS306" s="22"/>
      <c r="NFT306" s="22"/>
      <c r="NFU306" s="22"/>
      <c r="NFV306" s="22"/>
      <c r="NFW306" s="22"/>
      <c r="NFX306" s="22"/>
      <c r="NFY306" s="22"/>
      <c r="NFZ306" s="22"/>
      <c r="NGA306" s="22"/>
      <c r="NGB306" s="22"/>
      <c r="NGC306" s="22"/>
      <c r="NGD306" s="22"/>
      <c r="NGE306" s="22"/>
      <c r="NGF306" s="22"/>
      <c r="NGG306" s="22"/>
      <c r="NGH306" s="22"/>
      <c r="NGI306" s="22"/>
      <c r="NGJ306" s="22"/>
      <c r="NGK306" s="22"/>
      <c r="NGL306" s="22"/>
      <c r="NGM306" s="22"/>
      <c r="NGN306" s="22"/>
      <c r="NGO306" s="22"/>
      <c r="NGP306" s="22"/>
      <c r="NGQ306" s="22"/>
      <c r="NGR306" s="22"/>
      <c r="NGS306" s="22"/>
      <c r="NGT306" s="22"/>
      <c r="NGU306" s="22"/>
      <c r="NGV306" s="22"/>
      <c r="NGW306" s="22"/>
      <c r="NGX306" s="22"/>
      <c r="NGY306" s="22"/>
      <c r="NGZ306" s="22"/>
      <c r="NHA306" s="22"/>
      <c r="NHB306" s="22"/>
      <c r="NHC306" s="22"/>
      <c r="NHD306" s="22"/>
      <c r="NHE306" s="22"/>
      <c r="NHF306" s="22"/>
      <c r="NHG306" s="22"/>
      <c r="NHH306" s="22"/>
      <c r="NHI306" s="22"/>
      <c r="NHJ306" s="22"/>
      <c r="NHK306" s="22"/>
      <c r="NHL306" s="22"/>
      <c r="NHM306" s="22"/>
      <c r="NHN306" s="22"/>
      <c r="NHO306" s="22"/>
      <c r="NHP306" s="22"/>
      <c r="NHQ306" s="22"/>
      <c r="NHR306" s="22"/>
      <c r="NHS306" s="22"/>
      <c r="NHT306" s="22"/>
      <c r="NHU306" s="22"/>
      <c r="NHV306" s="22"/>
      <c r="NHW306" s="22"/>
      <c r="NHX306" s="22"/>
      <c r="NHY306" s="22"/>
      <c r="NHZ306" s="22"/>
      <c r="NIA306" s="22"/>
      <c r="NIB306" s="22"/>
      <c r="NIC306" s="22"/>
      <c r="NID306" s="22"/>
      <c r="NIE306" s="22"/>
      <c r="NIF306" s="22"/>
      <c r="NIG306" s="22"/>
      <c r="NIH306" s="22"/>
      <c r="NII306" s="22"/>
      <c r="NIJ306" s="22"/>
      <c r="NIK306" s="22"/>
      <c r="NIL306" s="22"/>
      <c r="NIM306" s="22"/>
      <c r="NIN306" s="22"/>
      <c r="NIO306" s="22"/>
      <c r="NIP306" s="22"/>
      <c r="NIQ306" s="22"/>
      <c r="NIR306" s="22"/>
      <c r="NIS306" s="22"/>
      <c r="NIT306" s="22"/>
      <c r="NIU306" s="22"/>
      <c r="NIV306" s="22"/>
      <c r="NIW306" s="22"/>
      <c r="NIX306" s="22"/>
      <c r="NIY306" s="22"/>
      <c r="NIZ306" s="22"/>
      <c r="NJA306" s="22"/>
      <c r="NJB306" s="22"/>
      <c r="NJC306" s="22"/>
      <c r="NJD306" s="22"/>
      <c r="NJE306" s="22"/>
      <c r="NJF306" s="22"/>
      <c r="NJG306" s="22"/>
      <c r="NJH306" s="22"/>
      <c r="NJI306" s="22"/>
      <c r="NJJ306" s="22"/>
      <c r="NJK306" s="22"/>
      <c r="NJL306" s="22"/>
      <c r="NJM306" s="22"/>
      <c r="NJN306" s="22"/>
      <c r="NJO306" s="22"/>
      <c r="NJP306" s="22"/>
      <c r="NJQ306" s="22"/>
      <c r="NJR306" s="22"/>
      <c r="NJS306" s="22"/>
      <c r="NJT306" s="22"/>
      <c r="NJU306" s="22"/>
      <c r="NJV306" s="22"/>
      <c r="NJW306" s="22"/>
      <c r="NJX306" s="22"/>
      <c r="NJY306" s="22"/>
      <c r="NJZ306" s="22"/>
      <c r="NKA306" s="22"/>
      <c r="NKB306" s="22"/>
      <c r="NKC306" s="22"/>
      <c r="NKD306" s="22"/>
      <c r="NKE306" s="22"/>
      <c r="NKF306" s="22"/>
      <c r="NKG306" s="22"/>
      <c r="NKH306" s="22"/>
      <c r="NKI306" s="22"/>
      <c r="NKJ306" s="22"/>
      <c r="NKK306" s="22"/>
      <c r="NKL306" s="22"/>
      <c r="NKM306" s="22"/>
      <c r="NKN306" s="22"/>
      <c r="NKO306" s="22"/>
      <c r="NKP306" s="22"/>
      <c r="NKQ306" s="22"/>
      <c r="NKR306" s="22"/>
      <c r="NKS306" s="22"/>
      <c r="NKT306" s="22"/>
      <c r="NKU306" s="22"/>
      <c r="NKV306" s="22"/>
      <c r="NKW306" s="22"/>
      <c r="NKX306" s="22"/>
      <c r="NKY306" s="22"/>
      <c r="NKZ306" s="22"/>
      <c r="NLA306" s="22"/>
      <c r="NLB306" s="22"/>
      <c r="NLC306" s="22"/>
      <c r="NLD306" s="22"/>
      <c r="NLE306" s="22"/>
      <c r="NLF306" s="22"/>
      <c r="NLG306" s="22"/>
      <c r="NLH306" s="22"/>
      <c r="NLI306" s="22"/>
      <c r="NLJ306" s="22"/>
      <c r="NLK306" s="22"/>
      <c r="NLL306" s="22"/>
      <c r="NLM306" s="22"/>
      <c r="NLN306" s="22"/>
      <c r="NLO306" s="22"/>
      <c r="NLP306" s="22"/>
      <c r="NLQ306" s="22"/>
      <c r="NLR306" s="22"/>
      <c r="NLS306" s="22"/>
      <c r="NLT306" s="22"/>
      <c r="NLU306" s="22"/>
      <c r="NLV306" s="22"/>
      <c r="NLW306" s="22"/>
      <c r="NLX306" s="22"/>
      <c r="NLY306" s="22"/>
      <c r="NLZ306" s="22"/>
      <c r="NMA306" s="22"/>
      <c r="NMB306" s="22"/>
      <c r="NMC306" s="22"/>
      <c r="NMD306" s="22"/>
      <c r="NME306" s="22"/>
      <c r="NMF306" s="22"/>
      <c r="NMG306" s="22"/>
      <c r="NMH306" s="22"/>
      <c r="NMI306" s="22"/>
      <c r="NMJ306" s="22"/>
      <c r="NMK306" s="22"/>
      <c r="NML306" s="22"/>
      <c r="NMM306" s="22"/>
      <c r="NMN306" s="22"/>
      <c r="NMO306" s="22"/>
      <c r="NMP306" s="22"/>
      <c r="NMQ306" s="22"/>
      <c r="NMR306" s="22"/>
      <c r="NMS306" s="22"/>
      <c r="NMT306" s="22"/>
      <c r="NMU306" s="22"/>
      <c r="NMV306" s="22"/>
      <c r="NMW306" s="22"/>
      <c r="NMX306" s="22"/>
      <c r="NMY306" s="22"/>
      <c r="NMZ306" s="22"/>
      <c r="NNA306" s="22"/>
      <c r="NNB306" s="22"/>
      <c r="NNC306" s="22"/>
      <c r="NND306" s="22"/>
      <c r="NNE306" s="22"/>
      <c r="NNF306" s="22"/>
      <c r="NNG306" s="22"/>
      <c r="NNH306" s="22"/>
      <c r="NNI306" s="22"/>
      <c r="NNJ306" s="22"/>
      <c r="NNK306" s="22"/>
      <c r="NNL306" s="22"/>
      <c r="NNM306" s="22"/>
      <c r="NNN306" s="22"/>
      <c r="NNO306" s="22"/>
      <c r="NNP306" s="22"/>
      <c r="NNQ306" s="22"/>
      <c r="NNR306" s="22"/>
      <c r="NNS306" s="22"/>
      <c r="NNT306" s="22"/>
      <c r="NNU306" s="22"/>
      <c r="NNV306" s="22"/>
      <c r="NNW306" s="22"/>
      <c r="NNX306" s="22"/>
      <c r="NNY306" s="22"/>
      <c r="NNZ306" s="22"/>
      <c r="NOA306" s="22"/>
      <c r="NOB306" s="22"/>
      <c r="NOC306" s="22"/>
      <c r="NOD306" s="22"/>
      <c r="NOE306" s="22"/>
      <c r="NOF306" s="22"/>
      <c r="NOG306" s="22"/>
      <c r="NOH306" s="22"/>
      <c r="NOI306" s="22"/>
      <c r="NOJ306" s="22"/>
      <c r="NOK306" s="22"/>
      <c r="NOL306" s="22"/>
      <c r="NOM306" s="22"/>
      <c r="NON306" s="22"/>
      <c r="NOO306" s="22"/>
      <c r="NOP306" s="22"/>
      <c r="NOQ306" s="22"/>
      <c r="NOR306" s="22"/>
      <c r="NOS306" s="22"/>
      <c r="NOT306" s="22"/>
      <c r="NOU306" s="22"/>
      <c r="NOV306" s="22"/>
      <c r="NOW306" s="22"/>
      <c r="NOX306" s="22"/>
      <c r="NOY306" s="22"/>
      <c r="NOZ306" s="22"/>
      <c r="NPA306" s="22"/>
      <c r="NPB306" s="22"/>
      <c r="NPC306" s="22"/>
      <c r="NPD306" s="22"/>
      <c r="NPE306" s="22"/>
      <c r="NPF306" s="22"/>
      <c r="NPG306" s="22"/>
      <c r="NPH306" s="22"/>
      <c r="NPI306" s="22"/>
      <c r="NPJ306" s="22"/>
      <c r="NPK306" s="22"/>
      <c r="NPL306" s="22"/>
      <c r="NPM306" s="22"/>
      <c r="NPN306" s="22"/>
      <c r="NPO306" s="22"/>
      <c r="NPP306" s="22"/>
      <c r="NPQ306" s="22"/>
      <c r="NPR306" s="22"/>
      <c r="NPS306" s="22"/>
      <c r="NPT306" s="22"/>
      <c r="NPU306" s="22"/>
      <c r="NPV306" s="22"/>
      <c r="NPW306" s="22"/>
      <c r="NPX306" s="22"/>
      <c r="NPY306" s="22"/>
      <c r="NPZ306" s="22"/>
      <c r="NQA306" s="22"/>
      <c r="NQB306" s="22"/>
      <c r="NQC306" s="22"/>
      <c r="NQD306" s="22"/>
      <c r="NQE306" s="22"/>
      <c r="NQF306" s="22"/>
      <c r="NQG306" s="22"/>
      <c r="NQH306" s="22"/>
      <c r="NQI306" s="22"/>
      <c r="NQJ306" s="22"/>
      <c r="NQK306" s="22"/>
      <c r="NQL306" s="22"/>
      <c r="NQM306" s="22"/>
      <c r="NQN306" s="22"/>
      <c r="NQO306" s="22"/>
      <c r="NQP306" s="22"/>
      <c r="NQQ306" s="22"/>
      <c r="NQR306" s="22"/>
      <c r="NQS306" s="22"/>
      <c r="NQT306" s="22"/>
      <c r="NQU306" s="22"/>
      <c r="NQV306" s="22"/>
      <c r="NQW306" s="22"/>
      <c r="NQX306" s="22"/>
      <c r="NQY306" s="22"/>
      <c r="NQZ306" s="22"/>
      <c r="NRA306" s="22"/>
      <c r="NRB306" s="22"/>
      <c r="NRC306" s="22"/>
      <c r="NRD306" s="22"/>
      <c r="NRE306" s="22"/>
      <c r="NRF306" s="22"/>
      <c r="NRG306" s="22"/>
      <c r="NRH306" s="22"/>
      <c r="NRI306" s="22"/>
      <c r="NRJ306" s="22"/>
      <c r="NRK306" s="22"/>
      <c r="NRL306" s="22"/>
      <c r="NRM306" s="22"/>
      <c r="NRN306" s="22"/>
      <c r="NRO306" s="22"/>
      <c r="NRP306" s="22"/>
      <c r="NRQ306" s="22"/>
      <c r="NRR306" s="22"/>
      <c r="NRS306" s="22"/>
      <c r="NRT306" s="22"/>
      <c r="NRU306" s="22"/>
      <c r="NRV306" s="22"/>
      <c r="NRW306" s="22"/>
      <c r="NRX306" s="22"/>
      <c r="NRY306" s="22"/>
      <c r="NRZ306" s="22"/>
      <c r="NSA306" s="22"/>
      <c r="NSB306" s="22"/>
      <c r="NSC306" s="22"/>
      <c r="NSD306" s="22"/>
      <c r="NSE306" s="22"/>
      <c r="NSF306" s="22"/>
      <c r="NSG306" s="22"/>
      <c r="NSH306" s="22"/>
      <c r="NSI306" s="22"/>
      <c r="NSJ306" s="22"/>
      <c r="NSK306" s="22"/>
      <c r="NSL306" s="22"/>
      <c r="NSM306" s="22"/>
      <c r="NSN306" s="22"/>
      <c r="NSO306" s="22"/>
      <c r="NSP306" s="22"/>
      <c r="NSQ306" s="22"/>
      <c r="NSR306" s="22"/>
      <c r="NSS306" s="22"/>
      <c r="NST306" s="22"/>
      <c r="NSU306" s="22"/>
      <c r="NSV306" s="22"/>
      <c r="NSW306" s="22"/>
      <c r="NSX306" s="22"/>
      <c r="NSY306" s="22"/>
      <c r="NSZ306" s="22"/>
      <c r="NTA306" s="22"/>
      <c r="NTB306" s="22"/>
      <c r="NTC306" s="22"/>
      <c r="NTD306" s="22"/>
      <c r="NTE306" s="22"/>
      <c r="NTF306" s="22"/>
      <c r="NTG306" s="22"/>
      <c r="NTH306" s="22"/>
      <c r="NTI306" s="22"/>
      <c r="NTJ306" s="22"/>
      <c r="NTK306" s="22"/>
      <c r="NTL306" s="22"/>
      <c r="NTM306" s="22"/>
      <c r="NTN306" s="22"/>
      <c r="NTO306" s="22"/>
      <c r="NTP306" s="22"/>
      <c r="NTQ306" s="22"/>
      <c r="NTR306" s="22"/>
      <c r="NTS306" s="22"/>
      <c r="NTT306" s="22"/>
      <c r="NTU306" s="22"/>
      <c r="NTV306" s="22"/>
      <c r="NTW306" s="22"/>
      <c r="NTX306" s="22"/>
      <c r="NTY306" s="22"/>
      <c r="NTZ306" s="22"/>
      <c r="NUA306" s="22"/>
      <c r="NUB306" s="22"/>
      <c r="NUC306" s="22"/>
      <c r="NUD306" s="22"/>
      <c r="NUE306" s="22"/>
      <c r="NUF306" s="22"/>
      <c r="NUG306" s="22"/>
      <c r="NUH306" s="22"/>
      <c r="NUI306" s="22"/>
      <c r="NUJ306" s="22"/>
      <c r="NUK306" s="22"/>
      <c r="NUL306" s="22"/>
      <c r="NUM306" s="22"/>
      <c r="NUN306" s="22"/>
      <c r="NUO306" s="22"/>
      <c r="NUP306" s="22"/>
      <c r="NUQ306" s="22"/>
      <c r="NUR306" s="22"/>
      <c r="NUS306" s="22"/>
      <c r="NUT306" s="22"/>
      <c r="NUU306" s="22"/>
      <c r="NUV306" s="22"/>
      <c r="NUW306" s="22"/>
      <c r="NUX306" s="22"/>
      <c r="NUY306" s="22"/>
      <c r="NUZ306" s="22"/>
      <c r="NVA306" s="22"/>
      <c r="NVB306" s="22"/>
      <c r="NVC306" s="22"/>
      <c r="NVD306" s="22"/>
      <c r="NVE306" s="22"/>
      <c r="NVF306" s="22"/>
      <c r="NVG306" s="22"/>
      <c r="NVH306" s="22"/>
      <c r="NVI306" s="22"/>
      <c r="NVJ306" s="22"/>
      <c r="NVK306" s="22"/>
      <c r="NVL306" s="22"/>
      <c r="NVM306" s="22"/>
      <c r="NVN306" s="22"/>
      <c r="NVO306" s="22"/>
      <c r="NVP306" s="22"/>
      <c r="NVQ306" s="22"/>
      <c r="NVR306" s="22"/>
      <c r="NVS306" s="22"/>
      <c r="NVT306" s="22"/>
      <c r="NVU306" s="22"/>
      <c r="NVV306" s="22"/>
      <c r="NVW306" s="22"/>
      <c r="NVX306" s="22"/>
      <c r="NVY306" s="22"/>
      <c r="NVZ306" s="22"/>
      <c r="NWA306" s="22"/>
      <c r="NWB306" s="22"/>
      <c r="NWC306" s="22"/>
      <c r="NWD306" s="22"/>
      <c r="NWE306" s="22"/>
      <c r="NWF306" s="22"/>
      <c r="NWG306" s="22"/>
      <c r="NWH306" s="22"/>
      <c r="NWI306" s="22"/>
      <c r="NWJ306" s="22"/>
      <c r="NWK306" s="22"/>
      <c r="NWL306" s="22"/>
      <c r="NWM306" s="22"/>
      <c r="NWN306" s="22"/>
      <c r="NWO306" s="22"/>
      <c r="NWP306" s="22"/>
      <c r="NWQ306" s="22"/>
      <c r="NWR306" s="22"/>
      <c r="NWS306" s="22"/>
      <c r="NWT306" s="22"/>
      <c r="NWU306" s="22"/>
      <c r="NWV306" s="22"/>
      <c r="NWW306" s="22"/>
      <c r="NWX306" s="22"/>
      <c r="NWY306" s="22"/>
      <c r="NWZ306" s="22"/>
      <c r="NXA306" s="22"/>
      <c r="NXB306" s="22"/>
      <c r="NXC306" s="22"/>
      <c r="NXD306" s="22"/>
      <c r="NXE306" s="22"/>
      <c r="NXF306" s="22"/>
      <c r="NXG306" s="22"/>
      <c r="NXH306" s="22"/>
      <c r="NXI306" s="22"/>
      <c r="NXJ306" s="22"/>
      <c r="NXK306" s="22"/>
      <c r="NXL306" s="22"/>
      <c r="NXM306" s="22"/>
      <c r="NXN306" s="22"/>
      <c r="NXO306" s="22"/>
      <c r="NXP306" s="22"/>
      <c r="NXQ306" s="22"/>
      <c r="NXR306" s="22"/>
      <c r="NXS306" s="22"/>
      <c r="NXT306" s="22"/>
      <c r="NXU306" s="22"/>
      <c r="NXV306" s="22"/>
      <c r="NXW306" s="22"/>
      <c r="NXX306" s="22"/>
      <c r="NXY306" s="22"/>
      <c r="NXZ306" s="22"/>
      <c r="NYA306" s="22"/>
      <c r="NYB306" s="22"/>
      <c r="NYC306" s="22"/>
      <c r="NYD306" s="22"/>
      <c r="NYE306" s="22"/>
      <c r="NYF306" s="22"/>
      <c r="NYG306" s="22"/>
      <c r="NYH306" s="22"/>
      <c r="NYI306" s="22"/>
      <c r="NYJ306" s="22"/>
      <c r="NYK306" s="22"/>
      <c r="NYL306" s="22"/>
      <c r="NYM306" s="22"/>
      <c r="NYN306" s="22"/>
      <c r="NYO306" s="22"/>
      <c r="NYP306" s="22"/>
      <c r="NYQ306" s="22"/>
      <c r="NYR306" s="22"/>
      <c r="NYS306" s="22"/>
      <c r="NYT306" s="22"/>
      <c r="NYU306" s="22"/>
      <c r="NYV306" s="22"/>
      <c r="NYW306" s="22"/>
      <c r="NYX306" s="22"/>
      <c r="NYY306" s="22"/>
      <c r="NYZ306" s="22"/>
      <c r="NZA306" s="22"/>
      <c r="NZB306" s="22"/>
      <c r="NZC306" s="22"/>
      <c r="NZD306" s="22"/>
      <c r="NZE306" s="22"/>
      <c r="NZF306" s="22"/>
      <c r="NZG306" s="22"/>
      <c r="NZH306" s="22"/>
      <c r="NZI306" s="22"/>
      <c r="NZJ306" s="22"/>
      <c r="NZK306" s="22"/>
      <c r="NZL306" s="22"/>
      <c r="NZM306" s="22"/>
      <c r="NZN306" s="22"/>
      <c r="NZO306" s="22"/>
      <c r="NZP306" s="22"/>
      <c r="NZQ306" s="22"/>
      <c r="NZR306" s="22"/>
      <c r="NZS306" s="22"/>
      <c r="NZT306" s="22"/>
      <c r="NZU306" s="22"/>
      <c r="NZV306" s="22"/>
      <c r="NZW306" s="22"/>
      <c r="NZX306" s="22"/>
      <c r="NZY306" s="22"/>
      <c r="NZZ306" s="22"/>
      <c r="OAA306" s="22"/>
      <c r="OAB306" s="22"/>
      <c r="OAC306" s="22"/>
      <c r="OAD306" s="22"/>
      <c r="OAE306" s="22"/>
      <c r="OAF306" s="22"/>
      <c r="OAG306" s="22"/>
      <c r="OAH306" s="22"/>
      <c r="OAI306" s="22"/>
      <c r="OAJ306" s="22"/>
      <c r="OAK306" s="22"/>
      <c r="OAL306" s="22"/>
      <c r="OAM306" s="22"/>
      <c r="OAN306" s="22"/>
      <c r="OAO306" s="22"/>
      <c r="OAP306" s="22"/>
      <c r="OAQ306" s="22"/>
      <c r="OAR306" s="22"/>
      <c r="OAS306" s="22"/>
      <c r="OAT306" s="22"/>
      <c r="OAU306" s="22"/>
      <c r="OAV306" s="22"/>
      <c r="OAW306" s="22"/>
      <c r="OAX306" s="22"/>
      <c r="OAY306" s="22"/>
      <c r="OAZ306" s="22"/>
      <c r="OBA306" s="22"/>
      <c r="OBB306" s="22"/>
      <c r="OBC306" s="22"/>
      <c r="OBD306" s="22"/>
      <c r="OBE306" s="22"/>
      <c r="OBF306" s="22"/>
      <c r="OBG306" s="22"/>
      <c r="OBH306" s="22"/>
      <c r="OBI306" s="22"/>
      <c r="OBJ306" s="22"/>
      <c r="OBK306" s="22"/>
      <c r="OBL306" s="22"/>
      <c r="OBM306" s="22"/>
      <c r="OBN306" s="22"/>
      <c r="OBO306" s="22"/>
      <c r="OBP306" s="22"/>
      <c r="OBQ306" s="22"/>
      <c r="OBR306" s="22"/>
      <c r="OBS306" s="22"/>
      <c r="OBT306" s="22"/>
      <c r="OBU306" s="22"/>
      <c r="OBV306" s="22"/>
      <c r="OBW306" s="22"/>
      <c r="OBX306" s="22"/>
      <c r="OBY306" s="22"/>
      <c r="OBZ306" s="22"/>
      <c r="OCA306" s="22"/>
      <c r="OCB306" s="22"/>
      <c r="OCC306" s="22"/>
      <c r="OCD306" s="22"/>
      <c r="OCE306" s="22"/>
      <c r="OCF306" s="22"/>
      <c r="OCG306" s="22"/>
      <c r="OCH306" s="22"/>
      <c r="OCI306" s="22"/>
      <c r="OCJ306" s="22"/>
      <c r="OCK306" s="22"/>
      <c r="OCL306" s="22"/>
      <c r="OCM306" s="22"/>
      <c r="OCN306" s="22"/>
      <c r="OCO306" s="22"/>
      <c r="OCP306" s="22"/>
      <c r="OCQ306" s="22"/>
      <c r="OCR306" s="22"/>
      <c r="OCS306" s="22"/>
      <c r="OCT306" s="22"/>
      <c r="OCU306" s="22"/>
      <c r="OCV306" s="22"/>
      <c r="OCW306" s="22"/>
      <c r="OCX306" s="22"/>
      <c r="OCY306" s="22"/>
      <c r="OCZ306" s="22"/>
      <c r="ODA306" s="22"/>
      <c r="ODB306" s="22"/>
      <c r="ODC306" s="22"/>
      <c r="ODD306" s="22"/>
      <c r="ODE306" s="22"/>
      <c r="ODF306" s="22"/>
      <c r="ODG306" s="22"/>
      <c r="ODH306" s="22"/>
      <c r="ODI306" s="22"/>
      <c r="ODJ306" s="22"/>
      <c r="ODK306" s="22"/>
      <c r="ODL306" s="22"/>
      <c r="ODM306" s="22"/>
      <c r="ODN306" s="22"/>
      <c r="ODO306" s="22"/>
      <c r="ODP306" s="22"/>
      <c r="ODQ306" s="22"/>
      <c r="ODR306" s="22"/>
      <c r="ODS306" s="22"/>
      <c r="ODT306" s="22"/>
      <c r="ODU306" s="22"/>
      <c r="ODV306" s="22"/>
      <c r="ODW306" s="22"/>
      <c r="ODX306" s="22"/>
      <c r="ODY306" s="22"/>
      <c r="ODZ306" s="22"/>
      <c r="OEA306" s="22"/>
      <c r="OEB306" s="22"/>
      <c r="OEC306" s="22"/>
      <c r="OED306" s="22"/>
      <c r="OEE306" s="22"/>
      <c r="OEF306" s="22"/>
      <c r="OEG306" s="22"/>
      <c r="OEH306" s="22"/>
      <c r="OEI306" s="22"/>
      <c r="OEJ306" s="22"/>
      <c r="OEK306" s="22"/>
      <c r="OEL306" s="22"/>
      <c r="OEM306" s="22"/>
      <c r="OEN306" s="22"/>
      <c r="OEO306" s="22"/>
      <c r="OEP306" s="22"/>
      <c r="OEQ306" s="22"/>
      <c r="OER306" s="22"/>
      <c r="OES306" s="22"/>
      <c r="OET306" s="22"/>
      <c r="OEU306" s="22"/>
      <c r="OEV306" s="22"/>
      <c r="OEW306" s="22"/>
      <c r="OEX306" s="22"/>
      <c r="OEY306" s="22"/>
      <c r="OEZ306" s="22"/>
      <c r="OFA306" s="22"/>
      <c r="OFB306" s="22"/>
      <c r="OFC306" s="22"/>
      <c r="OFD306" s="22"/>
      <c r="OFE306" s="22"/>
      <c r="OFF306" s="22"/>
      <c r="OFG306" s="22"/>
      <c r="OFH306" s="22"/>
      <c r="OFI306" s="22"/>
      <c r="OFJ306" s="22"/>
      <c r="OFK306" s="22"/>
      <c r="OFL306" s="22"/>
      <c r="OFM306" s="22"/>
      <c r="OFN306" s="22"/>
      <c r="OFO306" s="22"/>
      <c r="OFP306" s="22"/>
      <c r="OFQ306" s="22"/>
      <c r="OFR306" s="22"/>
      <c r="OFS306" s="22"/>
      <c r="OFT306" s="22"/>
      <c r="OFU306" s="22"/>
      <c r="OFV306" s="22"/>
      <c r="OFW306" s="22"/>
      <c r="OFX306" s="22"/>
      <c r="OFY306" s="22"/>
      <c r="OFZ306" s="22"/>
      <c r="OGA306" s="22"/>
      <c r="OGB306" s="22"/>
      <c r="OGC306" s="22"/>
      <c r="OGD306" s="22"/>
      <c r="OGE306" s="22"/>
      <c r="OGF306" s="22"/>
      <c r="OGG306" s="22"/>
      <c r="OGH306" s="22"/>
      <c r="OGI306" s="22"/>
      <c r="OGJ306" s="22"/>
      <c r="OGK306" s="22"/>
      <c r="OGL306" s="22"/>
      <c r="OGM306" s="22"/>
      <c r="OGN306" s="22"/>
      <c r="OGO306" s="22"/>
      <c r="OGP306" s="22"/>
      <c r="OGQ306" s="22"/>
      <c r="OGR306" s="22"/>
      <c r="OGS306" s="22"/>
      <c r="OGT306" s="22"/>
      <c r="OGU306" s="22"/>
      <c r="OGV306" s="22"/>
      <c r="OGW306" s="22"/>
      <c r="OGX306" s="22"/>
      <c r="OGY306" s="22"/>
      <c r="OGZ306" s="22"/>
      <c r="OHA306" s="22"/>
      <c r="OHB306" s="22"/>
      <c r="OHC306" s="22"/>
      <c r="OHD306" s="22"/>
      <c r="OHE306" s="22"/>
      <c r="OHF306" s="22"/>
      <c r="OHG306" s="22"/>
      <c r="OHH306" s="22"/>
      <c r="OHI306" s="22"/>
      <c r="OHJ306" s="22"/>
      <c r="OHK306" s="22"/>
      <c r="OHL306" s="22"/>
      <c r="OHM306" s="22"/>
      <c r="OHN306" s="22"/>
      <c r="OHO306" s="22"/>
      <c r="OHP306" s="22"/>
      <c r="OHQ306" s="22"/>
      <c r="OHR306" s="22"/>
      <c r="OHS306" s="22"/>
      <c r="OHT306" s="22"/>
      <c r="OHU306" s="22"/>
      <c r="OHV306" s="22"/>
      <c r="OHW306" s="22"/>
      <c r="OHX306" s="22"/>
      <c r="OHY306" s="22"/>
      <c r="OHZ306" s="22"/>
      <c r="OIA306" s="22"/>
      <c r="OIB306" s="22"/>
      <c r="OIC306" s="22"/>
      <c r="OID306" s="22"/>
      <c r="OIE306" s="22"/>
      <c r="OIF306" s="22"/>
      <c r="OIG306" s="22"/>
      <c r="OIH306" s="22"/>
      <c r="OII306" s="22"/>
      <c r="OIJ306" s="22"/>
      <c r="OIK306" s="22"/>
      <c r="OIL306" s="22"/>
      <c r="OIM306" s="22"/>
      <c r="OIN306" s="22"/>
      <c r="OIO306" s="22"/>
      <c r="OIP306" s="22"/>
      <c r="OIQ306" s="22"/>
      <c r="OIR306" s="22"/>
      <c r="OIS306" s="22"/>
      <c r="OIT306" s="22"/>
      <c r="OIU306" s="22"/>
      <c r="OIV306" s="22"/>
      <c r="OIW306" s="22"/>
      <c r="OIX306" s="22"/>
      <c r="OIY306" s="22"/>
      <c r="OIZ306" s="22"/>
      <c r="OJA306" s="22"/>
      <c r="OJB306" s="22"/>
      <c r="OJC306" s="22"/>
      <c r="OJD306" s="22"/>
      <c r="OJE306" s="22"/>
      <c r="OJF306" s="22"/>
      <c r="OJG306" s="22"/>
      <c r="OJH306" s="22"/>
      <c r="OJI306" s="22"/>
      <c r="OJJ306" s="22"/>
      <c r="OJK306" s="22"/>
      <c r="OJL306" s="22"/>
      <c r="OJM306" s="22"/>
      <c r="OJN306" s="22"/>
      <c r="OJO306" s="22"/>
      <c r="OJP306" s="22"/>
      <c r="OJQ306" s="22"/>
      <c r="OJR306" s="22"/>
      <c r="OJS306" s="22"/>
      <c r="OJT306" s="22"/>
      <c r="OJU306" s="22"/>
      <c r="OJV306" s="22"/>
      <c r="OJW306" s="22"/>
      <c r="OJX306" s="22"/>
      <c r="OJY306" s="22"/>
      <c r="OJZ306" s="22"/>
      <c r="OKA306" s="22"/>
      <c r="OKB306" s="22"/>
      <c r="OKC306" s="22"/>
      <c r="OKD306" s="22"/>
      <c r="OKE306" s="22"/>
      <c r="OKF306" s="22"/>
      <c r="OKG306" s="22"/>
      <c r="OKH306" s="22"/>
      <c r="OKI306" s="22"/>
      <c r="OKJ306" s="22"/>
      <c r="OKK306" s="22"/>
      <c r="OKL306" s="22"/>
      <c r="OKM306" s="22"/>
      <c r="OKN306" s="22"/>
      <c r="OKO306" s="22"/>
      <c r="OKP306" s="22"/>
      <c r="OKQ306" s="22"/>
      <c r="OKR306" s="22"/>
      <c r="OKS306" s="22"/>
      <c r="OKT306" s="22"/>
      <c r="OKU306" s="22"/>
      <c r="OKV306" s="22"/>
      <c r="OKW306" s="22"/>
      <c r="OKX306" s="22"/>
      <c r="OKY306" s="22"/>
      <c r="OKZ306" s="22"/>
      <c r="OLA306" s="22"/>
      <c r="OLB306" s="22"/>
      <c r="OLC306" s="22"/>
      <c r="OLD306" s="22"/>
      <c r="OLE306" s="22"/>
      <c r="OLF306" s="22"/>
      <c r="OLG306" s="22"/>
      <c r="OLH306" s="22"/>
      <c r="OLI306" s="22"/>
      <c r="OLJ306" s="22"/>
      <c r="OLK306" s="22"/>
      <c r="OLL306" s="22"/>
      <c r="OLM306" s="22"/>
      <c r="OLN306" s="22"/>
      <c r="OLO306" s="22"/>
      <c r="OLP306" s="22"/>
      <c r="OLQ306" s="22"/>
      <c r="OLR306" s="22"/>
      <c r="OLS306" s="22"/>
      <c r="OLT306" s="22"/>
      <c r="OLU306" s="22"/>
      <c r="OLV306" s="22"/>
      <c r="OLW306" s="22"/>
      <c r="OLX306" s="22"/>
      <c r="OLY306" s="22"/>
      <c r="OLZ306" s="22"/>
      <c r="OMA306" s="22"/>
      <c r="OMB306" s="22"/>
      <c r="OMC306" s="22"/>
      <c r="OMD306" s="22"/>
      <c r="OME306" s="22"/>
      <c r="OMF306" s="22"/>
      <c r="OMG306" s="22"/>
      <c r="OMH306" s="22"/>
      <c r="OMI306" s="22"/>
      <c r="OMJ306" s="22"/>
      <c r="OMK306" s="22"/>
      <c r="OML306" s="22"/>
      <c r="OMM306" s="22"/>
      <c r="OMN306" s="22"/>
      <c r="OMO306" s="22"/>
      <c r="OMP306" s="22"/>
      <c r="OMQ306" s="22"/>
      <c r="OMR306" s="22"/>
      <c r="OMS306" s="22"/>
      <c r="OMT306" s="22"/>
      <c r="OMU306" s="22"/>
      <c r="OMV306" s="22"/>
      <c r="OMW306" s="22"/>
      <c r="OMX306" s="22"/>
      <c r="OMY306" s="22"/>
      <c r="OMZ306" s="22"/>
      <c r="ONA306" s="22"/>
      <c r="ONB306" s="22"/>
      <c r="ONC306" s="22"/>
      <c r="OND306" s="22"/>
      <c r="ONE306" s="22"/>
      <c r="ONF306" s="22"/>
      <c r="ONG306" s="22"/>
      <c r="ONH306" s="22"/>
      <c r="ONI306" s="22"/>
      <c r="ONJ306" s="22"/>
      <c r="ONK306" s="22"/>
      <c r="ONL306" s="22"/>
      <c r="ONM306" s="22"/>
      <c r="ONN306" s="22"/>
      <c r="ONO306" s="22"/>
      <c r="ONP306" s="22"/>
      <c r="ONQ306" s="22"/>
      <c r="ONR306" s="22"/>
      <c r="ONS306" s="22"/>
      <c r="ONT306" s="22"/>
      <c r="ONU306" s="22"/>
      <c r="ONV306" s="22"/>
      <c r="ONW306" s="22"/>
      <c r="ONX306" s="22"/>
      <c r="ONY306" s="22"/>
      <c r="ONZ306" s="22"/>
      <c r="OOA306" s="22"/>
      <c r="OOB306" s="22"/>
      <c r="OOC306" s="22"/>
      <c r="OOD306" s="22"/>
      <c r="OOE306" s="22"/>
      <c r="OOF306" s="22"/>
      <c r="OOG306" s="22"/>
      <c r="OOH306" s="22"/>
      <c r="OOI306" s="22"/>
      <c r="OOJ306" s="22"/>
      <c r="OOK306" s="22"/>
      <c r="OOL306" s="22"/>
      <c r="OOM306" s="22"/>
      <c r="OON306" s="22"/>
      <c r="OOO306" s="22"/>
      <c r="OOP306" s="22"/>
      <c r="OOQ306" s="22"/>
      <c r="OOR306" s="22"/>
      <c r="OOS306" s="22"/>
      <c r="OOT306" s="22"/>
      <c r="OOU306" s="22"/>
      <c r="OOV306" s="22"/>
      <c r="OOW306" s="22"/>
      <c r="OOX306" s="22"/>
      <c r="OOY306" s="22"/>
      <c r="OOZ306" s="22"/>
      <c r="OPA306" s="22"/>
      <c r="OPB306" s="22"/>
      <c r="OPC306" s="22"/>
      <c r="OPD306" s="22"/>
      <c r="OPE306" s="22"/>
      <c r="OPF306" s="22"/>
      <c r="OPG306" s="22"/>
      <c r="OPH306" s="22"/>
      <c r="OPI306" s="22"/>
      <c r="OPJ306" s="22"/>
      <c r="OPK306" s="22"/>
      <c r="OPL306" s="22"/>
      <c r="OPM306" s="22"/>
      <c r="OPN306" s="22"/>
      <c r="OPO306" s="22"/>
      <c r="OPP306" s="22"/>
      <c r="OPQ306" s="22"/>
      <c r="OPR306" s="22"/>
      <c r="OPS306" s="22"/>
      <c r="OPT306" s="22"/>
      <c r="OPU306" s="22"/>
      <c r="OPV306" s="22"/>
      <c r="OPW306" s="22"/>
      <c r="OPX306" s="22"/>
      <c r="OPY306" s="22"/>
      <c r="OPZ306" s="22"/>
      <c r="OQA306" s="22"/>
      <c r="OQB306" s="22"/>
      <c r="OQC306" s="22"/>
      <c r="OQD306" s="22"/>
      <c r="OQE306" s="22"/>
      <c r="OQF306" s="22"/>
      <c r="OQG306" s="22"/>
      <c r="OQH306" s="22"/>
      <c r="OQI306" s="22"/>
      <c r="OQJ306" s="22"/>
      <c r="OQK306" s="22"/>
      <c r="OQL306" s="22"/>
      <c r="OQM306" s="22"/>
      <c r="OQN306" s="22"/>
      <c r="OQO306" s="22"/>
      <c r="OQP306" s="22"/>
      <c r="OQQ306" s="22"/>
      <c r="OQR306" s="22"/>
      <c r="OQS306" s="22"/>
      <c r="OQT306" s="22"/>
      <c r="OQU306" s="22"/>
      <c r="OQV306" s="22"/>
      <c r="OQW306" s="22"/>
      <c r="OQX306" s="22"/>
      <c r="OQY306" s="22"/>
      <c r="OQZ306" s="22"/>
      <c r="ORA306" s="22"/>
      <c r="ORB306" s="22"/>
      <c r="ORC306" s="22"/>
      <c r="ORD306" s="22"/>
      <c r="ORE306" s="22"/>
      <c r="ORF306" s="22"/>
      <c r="ORG306" s="22"/>
      <c r="ORH306" s="22"/>
      <c r="ORI306" s="22"/>
      <c r="ORJ306" s="22"/>
      <c r="ORK306" s="22"/>
      <c r="ORL306" s="22"/>
      <c r="ORM306" s="22"/>
      <c r="ORN306" s="22"/>
      <c r="ORO306" s="22"/>
      <c r="ORP306" s="22"/>
      <c r="ORQ306" s="22"/>
      <c r="ORR306" s="22"/>
      <c r="ORS306" s="22"/>
      <c r="ORT306" s="22"/>
      <c r="ORU306" s="22"/>
      <c r="ORV306" s="22"/>
      <c r="ORW306" s="22"/>
      <c r="ORX306" s="22"/>
      <c r="ORY306" s="22"/>
      <c r="ORZ306" s="22"/>
      <c r="OSA306" s="22"/>
      <c r="OSB306" s="22"/>
      <c r="OSC306" s="22"/>
      <c r="OSD306" s="22"/>
      <c r="OSE306" s="22"/>
      <c r="OSF306" s="22"/>
      <c r="OSG306" s="22"/>
      <c r="OSH306" s="22"/>
      <c r="OSI306" s="22"/>
      <c r="OSJ306" s="22"/>
      <c r="OSK306" s="22"/>
      <c r="OSL306" s="22"/>
      <c r="OSM306" s="22"/>
      <c r="OSN306" s="22"/>
      <c r="OSO306" s="22"/>
      <c r="OSP306" s="22"/>
      <c r="OSQ306" s="22"/>
      <c r="OSR306" s="22"/>
      <c r="OSS306" s="22"/>
      <c r="OST306" s="22"/>
      <c r="OSU306" s="22"/>
      <c r="OSV306" s="22"/>
      <c r="OSW306" s="22"/>
      <c r="OSX306" s="22"/>
      <c r="OSY306" s="22"/>
      <c r="OSZ306" s="22"/>
      <c r="OTA306" s="22"/>
      <c r="OTB306" s="22"/>
      <c r="OTC306" s="22"/>
      <c r="OTD306" s="22"/>
      <c r="OTE306" s="22"/>
      <c r="OTF306" s="22"/>
      <c r="OTG306" s="22"/>
      <c r="OTH306" s="22"/>
      <c r="OTI306" s="22"/>
      <c r="OTJ306" s="22"/>
      <c r="OTK306" s="22"/>
      <c r="OTL306" s="22"/>
      <c r="OTM306" s="22"/>
      <c r="OTN306" s="22"/>
      <c r="OTO306" s="22"/>
      <c r="OTP306" s="22"/>
      <c r="OTQ306" s="22"/>
      <c r="OTR306" s="22"/>
      <c r="OTS306" s="22"/>
      <c r="OTT306" s="22"/>
      <c r="OTU306" s="22"/>
      <c r="OTV306" s="22"/>
      <c r="OTW306" s="22"/>
      <c r="OTX306" s="22"/>
      <c r="OTY306" s="22"/>
      <c r="OTZ306" s="22"/>
      <c r="OUA306" s="22"/>
      <c r="OUB306" s="22"/>
      <c r="OUC306" s="22"/>
      <c r="OUD306" s="22"/>
      <c r="OUE306" s="22"/>
      <c r="OUF306" s="22"/>
      <c r="OUG306" s="22"/>
      <c r="OUH306" s="22"/>
      <c r="OUI306" s="22"/>
      <c r="OUJ306" s="22"/>
      <c r="OUK306" s="22"/>
      <c r="OUL306" s="22"/>
      <c r="OUM306" s="22"/>
      <c r="OUN306" s="22"/>
      <c r="OUO306" s="22"/>
      <c r="OUP306" s="22"/>
      <c r="OUQ306" s="22"/>
      <c r="OUR306" s="22"/>
      <c r="OUS306" s="22"/>
      <c r="OUT306" s="22"/>
      <c r="OUU306" s="22"/>
      <c r="OUV306" s="22"/>
      <c r="OUW306" s="22"/>
      <c r="OUX306" s="22"/>
      <c r="OUY306" s="22"/>
      <c r="OUZ306" s="22"/>
      <c r="OVA306" s="22"/>
      <c r="OVB306" s="22"/>
      <c r="OVC306" s="22"/>
      <c r="OVD306" s="22"/>
      <c r="OVE306" s="22"/>
      <c r="OVF306" s="22"/>
      <c r="OVG306" s="22"/>
      <c r="OVH306" s="22"/>
      <c r="OVI306" s="22"/>
      <c r="OVJ306" s="22"/>
      <c r="OVK306" s="22"/>
      <c r="OVL306" s="22"/>
      <c r="OVM306" s="22"/>
      <c r="OVN306" s="22"/>
      <c r="OVO306" s="22"/>
      <c r="OVP306" s="22"/>
      <c r="OVQ306" s="22"/>
      <c r="OVR306" s="22"/>
      <c r="OVS306" s="22"/>
      <c r="OVT306" s="22"/>
      <c r="OVU306" s="22"/>
      <c r="OVV306" s="22"/>
      <c r="OVW306" s="22"/>
      <c r="OVX306" s="22"/>
      <c r="OVY306" s="22"/>
      <c r="OVZ306" s="22"/>
      <c r="OWA306" s="22"/>
      <c r="OWB306" s="22"/>
      <c r="OWC306" s="22"/>
      <c r="OWD306" s="22"/>
      <c r="OWE306" s="22"/>
      <c r="OWF306" s="22"/>
      <c r="OWG306" s="22"/>
      <c r="OWH306" s="22"/>
      <c r="OWI306" s="22"/>
      <c r="OWJ306" s="22"/>
      <c r="OWK306" s="22"/>
      <c r="OWL306" s="22"/>
      <c r="OWM306" s="22"/>
      <c r="OWN306" s="22"/>
      <c r="OWO306" s="22"/>
      <c r="OWP306" s="22"/>
      <c r="OWQ306" s="22"/>
      <c r="OWR306" s="22"/>
      <c r="OWS306" s="22"/>
      <c r="OWT306" s="22"/>
      <c r="OWU306" s="22"/>
      <c r="OWV306" s="22"/>
      <c r="OWW306" s="22"/>
      <c r="OWX306" s="22"/>
      <c r="OWY306" s="22"/>
      <c r="OWZ306" s="22"/>
      <c r="OXA306" s="22"/>
      <c r="OXB306" s="22"/>
      <c r="OXC306" s="22"/>
      <c r="OXD306" s="22"/>
      <c r="OXE306" s="22"/>
      <c r="OXF306" s="22"/>
      <c r="OXG306" s="22"/>
      <c r="OXH306" s="22"/>
      <c r="OXI306" s="22"/>
      <c r="OXJ306" s="22"/>
      <c r="OXK306" s="22"/>
      <c r="OXL306" s="22"/>
      <c r="OXM306" s="22"/>
      <c r="OXN306" s="22"/>
      <c r="OXO306" s="22"/>
      <c r="OXP306" s="22"/>
      <c r="OXQ306" s="22"/>
      <c r="OXR306" s="22"/>
      <c r="OXS306" s="22"/>
      <c r="OXT306" s="22"/>
      <c r="OXU306" s="22"/>
      <c r="OXV306" s="22"/>
      <c r="OXW306" s="22"/>
      <c r="OXX306" s="22"/>
      <c r="OXY306" s="22"/>
      <c r="OXZ306" s="22"/>
      <c r="OYA306" s="22"/>
      <c r="OYB306" s="22"/>
      <c r="OYC306" s="22"/>
      <c r="OYD306" s="22"/>
      <c r="OYE306" s="22"/>
      <c r="OYF306" s="22"/>
      <c r="OYG306" s="22"/>
      <c r="OYH306" s="22"/>
      <c r="OYI306" s="22"/>
      <c r="OYJ306" s="22"/>
      <c r="OYK306" s="22"/>
      <c r="OYL306" s="22"/>
      <c r="OYM306" s="22"/>
      <c r="OYN306" s="22"/>
      <c r="OYO306" s="22"/>
      <c r="OYP306" s="22"/>
      <c r="OYQ306" s="22"/>
      <c r="OYR306" s="22"/>
      <c r="OYS306" s="22"/>
      <c r="OYT306" s="22"/>
      <c r="OYU306" s="22"/>
      <c r="OYV306" s="22"/>
      <c r="OYW306" s="22"/>
      <c r="OYX306" s="22"/>
      <c r="OYY306" s="22"/>
      <c r="OYZ306" s="22"/>
      <c r="OZA306" s="22"/>
      <c r="OZB306" s="22"/>
      <c r="OZC306" s="22"/>
      <c r="OZD306" s="22"/>
      <c r="OZE306" s="22"/>
      <c r="OZF306" s="22"/>
      <c r="OZG306" s="22"/>
      <c r="OZH306" s="22"/>
      <c r="OZI306" s="22"/>
      <c r="OZJ306" s="22"/>
      <c r="OZK306" s="22"/>
      <c r="OZL306" s="22"/>
      <c r="OZM306" s="22"/>
      <c r="OZN306" s="22"/>
      <c r="OZO306" s="22"/>
      <c r="OZP306" s="22"/>
      <c r="OZQ306" s="22"/>
      <c r="OZR306" s="22"/>
      <c r="OZS306" s="22"/>
      <c r="OZT306" s="22"/>
      <c r="OZU306" s="22"/>
      <c r="OZV306" s="22"/>
      <c r="OZW306" s="22"/>
      <c r="OZX306" s="22"/>
      <c r="OZY306" s="22"/>
      <c r="OZZ306" s="22"/>
      <c r="PAA306" s="22"/>
      <c r="PAB306" s="22"/>
      <c r="PAC306" s="22"/>
      <c r="PAD306" s="22"/>
      <c r="PAE306" s="22"/>
      <c r="PAF306" s="22"/>
      <c r="PAG306" s="22"/>
      <c r="PAH306" s="22"/>
      <c r="PAI306" s="22"/>
      <c r="PAJ306" s="22"/>
      <c r="PAK306" s="22"/>
      <c r="PAL306" s="22"/>
      <c r="PAM306" s="22"/>
      <c r="PAN306" s="22"/>
      <c r="PAO306" s="22"/>
      <c r="PAP306" s="22"/>
      <c r="PAQ306" s="22"/>
      <c r="PAR306" s="22"/>
      <c r="PAS306" s="22"/>
      <c r="PAT306" s="22"/>
      <c r="PAU306" s="22"/>
      <c r="PAV306" s="22"/>
      <c r="PAW306" s="22"/>
      <c r="PAX306" s="22"/>
      <c r="PAY306" s="22"/>
      <c r="PAZ306" s="22"/>
      <c r="PBA306" s="22"/>
      <c r="PBB306" s="22"/>
      <c r="PBC306" s="22"/>
      <c r="PBD306" s="22"/>
      <c r="PBE306" s="22"/>
      <c r="PBF306" s="22"/>
      <c r="PBG306" s="22"/>
      <c r="PBH306" s="22"/>
      <c r="PBI306" s="22"/>
      <c r="PBJ306" s="22"/>
      <c r="PBK306" s="22"/>
      <c r="PBL306" s="22"/>
      <c r="PBM306" s="22"/>
      <c r="PBN306" s="22"/>
      <c r="PBO306" s="22"/>
      <c r="PBP306" s="22"/>
      <c r="PBQ306" s="22"/>
      <c r="PBR306" s="22"/>
      <c r="PBS306" s="22"/>
      <c r="PBT306" s="22"/>
      <c r="PBU306" s="22"/>
      <c r="PBV306" s="22"/>
      <c r="PBW306" s="22"/>
      <c r="PBX306" s="22"/>
      <c r="PBY306" s="22"/>
      <c r="PBZ306" s="22"/>
      <c r="PCA306" s="22"/>
      <c r="PCB306" s="22"/>
      <c r="PCC306" s="22"/>
      <c r="PCD306" s="22"/>
      <c r="PCE306" s="22"/>
      <c r="PCF306" s="22"/>
      <c r="PCG306" s="22"/>
      <c r="PCH306" s="22"/>
      <c r="PCI306" s="22"/>
      <c r="PCJ306" s="22"/>
      <c r="PCK306" s="22"/>
      <c r="PCL306" s="22"/>
      <c r="PCM306" s="22"/>
      <c r="PCN306" s="22"/>
      <c r="PCO306" s="22"/>
      <c r="PCP306" s="22"/>
      <c r="PCQ306" s="22"/>
      <c r="PCR306" s="22"/>
      <c r="PCS306" s="22"/>
      <c r="PCT306" s="22"/>
      <c r="PCU306" s="22"/>
      <c r="PCV306" s="22"/>
      <c r="PCW306" s="22"/>
      <c r="PCX306" s="22"/>
      <c r="PCY306" s="22"/>
      <c r="PCZ306" s="22"/>
      <c r="PDA306" s="22"/>
      <c r="PDB306" s="22"/>
      <c r="PDC306" s="22"/>
      <c r="PDD306" s="22"/>
      <c r="PDE306" s="22"/>
      <c r="PDF306" s="22"/>
      <c r="PDG306" s="22"/>
      <c r="PDH306" s="22"/>
      <c r="PDI306" s="22"/>
      <c r="PDJ306" s="22"/>
      <c r="PDK306" s="22"/>
      <c r="PDL306" s="22"/>
      <c r="PDM306" s="22"/>
      <c r="PDN306" s="22"/>
      <c r="PDO306" s="22"/>
      <c r="PDP306" s="22"/>
      <c r="PDQ306" s="22"/>
      <c r="PDR306" s="22"/>
      <c r="PDS306" s="22"/>
      <c r="PDT306" s="22"/>
      <c r="PDU306" s="22"/>
      <c r="PDV306" s="22"/>
      <c r="PDW306" s="22"/>
      <c r="PDX306" s="22"/>
      <c r="PDY306" s="22"/>
      <c r="PDZ306" s="22"/>
      <c r="PEA306" s="22"/>
      <c r="PEB306" s="22"/>
      <c r="PEC306" s="22"/>
      <c r="PED306" s="22"/>
      <c r="PEE306" s="22"/>
      <c r="PEF306" s="22"/>
      <c r="PEG306" s="22"/>
      <c r="PEH306" s="22"/>
      <c r="PEI306" s="22"/>
      <c r="PEJ306" s="22"/>
      <c r="PEK306" s="22"/>
      <c r="PEL306" s="22"/>
      <c r="PEM306" s="22"/>
      <c r="PEN306" s="22"/>
      <c r="PEO306" s="22"/>
      <c r="PEP306" s="22"/>
      <c r="PEQ306" s="22"/>
      <c r="PER306" s="22"/>
      <c r="PES306" s="22"/>
      <c r="PET306" s="22"/>
      <c r="PEU306" s="22"/>
      <c r="PEV306" s="22"/>
      <c r="PEW306" s="22"/>
      <c r="PEX306" s="22"/>
      <c r="PEY306" s="22"/>
      <c r="PEZ306" s="22"/>
      <c r="PFA306" s="22"/>
      <c r="PFB306" s="22"/>
      <c r="PFC306" s="22"/>
      <c r="PFD306" s="22"/>
      <c r="PFE306" s="22"/>
      <c r="PFF306" s="22"/>
      <c r="PFG306" s="22"/>
      <c r="PFH306" s="22"/>
      <c r="PFI306" s="22"/>
      <c r="PFJ306" s="22"/>
      <c r="PFK306" s="22"/>
      <c r="PFL306" s="22"/>
      <c r="PFM306" s="22"/>
      <c r="PFN306" s="22"/>
      <c r="PFO306" s="22"/>
      <c r="PFP306" s="22"/>
      <c r="PFQ306" s="22"/>
      <c r="PFR306" s="22"/>
      <c r="PFS306" s="22"/>
      <c r="PFT306" s="22"/>
      <c r="PFU306" s="22"/>
      <c r="PFV306" s="22"/>
      <c r="PFW306" s="22"/>
      <c r="PFX306" s="22"/>
      <c r="PFY306" s="22"/>
      <c r="PFZ306" s="22"/>
      <c r="PGA306" s="22"/>
      <c r="PGB306" s="22"/>
      <c r="PGC306" s="22"/>
      <c r="PGD306" s="22"/>
      <c r="PGE306" s="22"/>
      <c r="PGF306" s="22"/>
      <c r="PGG306" s="22"/>
      <c r="PGH306" s="22"/>
      <c r="PGI306" s="22"/>
      <c r="PGJ306" s="22"/>
      <c r="PGK306" s="22"/>
      <c r="PGL306" s="22"/>
      <c r="PGM306" s="22"/>
      <c r="PGN306" s="22"/>
      <c r="PGO306" s="22"/>
      <c r="PGP306" s="22"/>
      <c r="PGQ306" s="22"/>
      <c r="PGR306" s="22"/>
      <c r="PGS306" s="22"/>
      <c r="PGT306" s="22"/>
      <c r="PGU306" s="22"/>
      <c r="PGV306" s="22"/>
      <c r="PGW306" s="22"/>
      <c r="PGX306" s="22"/>
      <c r="PGY306" s="22"/>
      <c r="PGZ306" s="22"/>
      <c r="PHA306" s="22"/>
      <c r="PHB306" s="22"/>
      <c r="PHC306" s="22"/>
      <c r="PHD306" s="22"/>
      <c r="PHE306" s="22"/>
      <c r="PHF306" s="22"/>
      <c r="PHG306" s="22"/>
      <c r="PHH306" s="22"/>
      <c r="PHI306" s="22"/>
      <c r="PHJ306" s="22"/>
      <c r="PHK306" s="22"/>
      <c r="PHL306" s="22"/>
      <c r="PHM306" s="22"/>
      <c r="PHN306" s="22"/>
      <c r="PHO306" s="22"/>
      <c r="PHP306" s="22"/>
      <c r="PHQ306" s="22"/>
      <c r="PHR306" s="22"/>
      <c r="PHS306" s="22"/>
      <c r="PHT306" s="22"/>
      <c r="PHU306" s="22"/>
      <c r="PHV306" s="22"/>
      <c r="PHW306" s="22"/>
      <c r="PHX306" s="22"/>
      <c r="PHY306" s="22"/>
      <c r="PHZ306" s="22"/>
      <c r="PIA306" s="22"/>
      <c r="PIB306" s="22"/>
      <c r="PIC306" s="22"/>
      <c r="PID306" s="22"/>
      <c r="PIE306" s="22"/>
      <c r="PIF306" s="22"/>
      <c r="PIG306" s="22"/>
      <c r="PIH306" s="22"/>
      <c r="PII306" s="22"/>
      <c r="PIJ306" s="22"/>
      <c r="PIK306" s="22"/>
      <c r="PIL306" s="22"/>
      <c r="PIM306" s="22"/>
      <c r="PIN306" s="22"/>
      <c r="PIO306" s="22"/>
      <c r="PIP306" s="22"/>
      <c r="PIQ306" s="22"/>
      <c r="PIR306" s="22"/>
      <c r="PIS306" s="22"/>
      <c r="PIT306" s="22"/>
      <c r="PIU306" s="22"/>
      <c r="PIV306" s="22"/>
      <c r="PIW306" s="22"/>
      <c r="PIX306" s="22"/>
      <c r="PIY306" s="22"/>
      <c r="PIZ306" s="22"/>
      <c r="PJA306" s="22"/>
      <c r="PJB306" s="22"/>
      <c r="PJC306" s="22"/>
      <c r="PJD306" s="22"/>
      <c r="PJE306" s="22"/>
      <c r="PJF306" s="22"/>
      <c r="PJG306" s="22"/>
      <c r="PJH306" s="22"/>
      <c r="PJI306" s="22"/>
      <c r="PJJ306" s="22"/>
      <c r="PJK306" s="22"/>
      <c r="PJL306" s="22"/>
      <c r="PJM306" s="22"/>
      <c r="PJN306" s="22"/>
      <c r="PJO306" s="22"/>
      <c r="PJP306" s="22"/>
      <c r="PJQ306" s="22"/>
      <c r="PJR306" s="22"/>
      <c r="PJS306" s="22"/>
      <c r="PJT306" s="22"/>
      <c r="PJU306" s="22"/>
      <c r="PJV306" s="22"/>
      <c r="PJW306" s="22"/>
      <c r="PJX306" s="22"/>
      <c r="PJY306" s="22"/>
      <c r="PJZ306" s="22"/>
      <c r="PKA306" s="22"/>
      <c r="PKB306" s="22"/>
      <c r="PKC306" s="22"/>
      <c r="PKD306" s="22"/>
      <c r="PKE306" s="22"/>
      <c r="PKF306" s="22"/>
      <c r="PKG306" s="22"/>
      <c r="PKH306" s="22"/>
      <c r="PKI306" s="22"/>
      <c r="PKJ306" s="22"/>
      <c r="PKK306" s="22"/>
      <c r="PKL306" s="22"/>
      <c r="PKM306" s="22"/>
      <c r="PKN306" s="22"/>
      <c r="PKO306" s="22"/>
      <c r="PKP306" s="22"/>
      <c r="PKQ306" s="22"/>
      <c r="PKR306" s="22"/>
      <c r="PKS306" s="22"/>
      <c r="PKT306" s="22"/>
      <c r="PKU306" s="22"/>
      <c r="PKV306" s="22"/>
      <c r="PKW306" s="22"/>
      <c r="PKX306" s="22"/>
      <c r="PKY306" s="22"/>
      <c r="PKZ306" s="22"/>
      <c r="PLA306" s="22"/>
      <c r="PLB306" s="22"/>
      <c r="PLC306" s="22"/>
      <c r="PLD306" s="22"/>
      <c r="PLE306" s="22"/>
      <c r="PLF306" s="22"/>
      <c r="PLG306" s="22"/>
      <c r="PLH306" s="22"/>
      <c r="PLI306" s="22"/>
      <c r="PLJ306" s="22"/>
      <c r="PLK306" s="22"/>
      <c r="PLL306" s="22"/>
      <c r="PLM306" s="22"/>
      <c r="PLN306" s="22"/>
      <c r="PLO306" s="22"/>
      <c r="PLP306" s="22"/>
      <c r="PLQ306" s="22"/>
      <c r="PLR306" s="22"/>
      <c r="PLS306" s="22"/>
      <c r="PLT306" s="22"/>
      <c r="PLU306" s="22"/>
      <c r="PLV306" s="22"/>
      <c r="PLW306" s="22"/>
      <c r="PLX306" s="22"/>
      <c r="PLY306" s="22"/>
      <c r="PLZ306" s="22"/>
      <c r="PMA306" s="22"/>
      <c r="PMB306" s="22"/>
      <c r="PMC306" s="22"/>
      <c r="PMD306" s="22"/>
      <c r="PME306" s="22"/>
      <c r="PMF306" s="22"/>
      <c r="PMG306" s="22"/>
      <c r="PMH306" s="22"/>
      <c r="PMI306" s="22"/>
      <c r="PMJ306" s="22"/>
      <c r="PMK306" s="22"/>
      <c r="PML306" s="22"/>
      <c r="PMM306" s="22"/>
      <c r="PMN306" s="22"/>
      <c r="PMO306" s="22"/>
      <c r="PMP306" s="22"/>
      <c r="PMQ306" s="22"/>
      <c r="PMR306" s="22"/>
      <c r="PMS306" s="22"/>
      <c r="PMT306" s="22"/>
      <c r="PMU306" s="22"/>
      <c r="PMV306" s="22"/>
      <c r="PMW306" s="22"/>
      <c r="PMX306" s="22"/>
      <c r="PMY306" s="22"/>
      <c r="PMZ306" s="22"/>
      <c r="PNA306" s="22"/>
      <c r="PNB306" s="22"/>
      <c r="PNC306" s="22"/>
      <c r="PND306" s="22"/>
      <c r="PNE306" s="22"/>
      <c r="PNF306" s="22"/>
      <c r="PNG306" s="22"/>
      <c r="PNH306" s="22"/>
      <c r="PNI306" s="22"/>
      <c r="PNJ306" s="22"/>
      <c r="PNK306" s="22"/>
      <c r="PNL306" s="22"/>
      <c r="PNM306" s="22"/>
      <c r="PNN306" s="22"/>
      <c r="PNO306" s="22"/>
      <c r="PNP306" s="22"/>
      <c r="PNQ306" s="22"/>
      <c r="PNR306" s="22"/>
      <c r="PNS306" s="22"/>
      <c r="PNT306" s="22"/>
      <c r="PNU306" s="22"/>
      <c r="PNV306" s="22"/>
      <c r="PNW306" s="22"/>
      <c r="PNX306" s="22"/>
      <c r="PNY306" s="22"/>
      <c r="PNZ306" s="22"/>
      <c r="POA306" s="22"/>
      <c r="POB306" s="22"/>
      <c r="POC306" s="22"/>
      <c r="POD306" s="22"/>
      <c r="POE306" s="22"/>
      <c r="POF306" s="22"/>
      <c r="POG306" s="22"/>
      <c r="POH306" s="22"/>
      <c r="POI306" s="22"/>
      <c r="POJ306" s="22"/>
      <c r="POK306" s="22"/>
      <c r="POL306" s="22"/>
      <c r="POM306" s="22"/>
      <c r="PON306" s="22"/>
      <c r="POO306" s="22"/>
      <c r="POP306" s="22"/>
      <c r="POQ306" s="22"/>
      <c r="POR306" s="22"/>
      <c r="POS306" s="22"/>
      <c r="POT306" s="22"/>
      <c r="POU306" s="22"/>
      <c r="POV306" s="22"/>
      <c r="POW306" s="22"/>
      <c r="POX306" s="22"/>
      <c r="POY306" s="22"/>
      <c r="POZ306" s="22"/>
      <c r="PPA306" s="22"/>
      <c r="PPB306" s="22"/>
      <c r="PPC306" s="22"/>
      <c r="PPD306" s="22"/>
      <c r="PPE306" s="22"/>
      <c r="PPF306" s="22"/>
      <c r="PPG306" s="22"/>
      <c r="PPH306" s="22"/>
      <c r="PPI306" s="22"/>
      <c r="PPJ306" s="22"/>
      <c r="PPK306" s="22"/>
      <c r="PPL306" s="22"/>
      <c r="PPM306" s="22"/>
      <c r="PPN306" s="22"/>
      <c r="PPO306" s="22"/>
      <c r="PPP306" s="22"/>
      <c r="PPQ306" s="22"/>
      <c r="PPR306" s="22"/>
      <c r="PPS306" s="22"/>
      <c r="PPT306" s="22"/>
      <c r="PPU306" s="22"/>
      <c r="PPV306" s="22"/>
      <c r="PPW306" s="22"/>
      <c r="PPX306" s="22"/>
      <c r="PPY306" s="22"/>
      <c r="PPZ306" s="22"/>
      <c r="PQA306" s="22"/>
      <c r="PQB306" s="22"/>
      <c r="PQC306" s="22"/>
      <c r="PQD306" s="22"/>
      <c r="PQE306" s="22"/>
      <c r="PQF306" s="22"/>
      <c r="PQG306" s="22"/>
      <c r="PQH306" s="22"/>
      <c r="PQI306" s="22"/>
      <c r="PQJ306" s="22"/>
      <c r="PQK306" s="22"/>
      <c r="PQL306" s="22"/>
      <c r="PQM306" s="22"/>
      <c r="PQN306" s="22"/>
      <c r="PQO306" s="22"/>
      <c r="PQP306" s="22"/>
      <c r="PQQ306" s="22"/>
      <c r="PQR306" s="22"/>
      <c r="PQS306" s="22"/>
      <c r="PQT306" s="22"/>
      <c r="PQU306" s="22"/>
      <c r="PQV306" s="22"/>
      <c r="PQW306" s="22"/>
      <c r="PQX306" s="22"/>
      <c r="PQY306" s="22"/>
      <c r="PQZ306" s="22"/>
      <c r="PRA306" s="22"/>
      <c r="PRB306" s="22"/>
      <c r="PRC306" s="22"/>
      <c r="PRD306" s="22"/>
      <c r="PRE306" s="22"/>
      <c r="PRF306" s="22"/>
      <c r="PRG306" s="22"/>
      <c r="PRH306" s="22"/>
      <c r="PRI306" s="22"/>
      <c r="PRJ306" s="22"/>
      <c r="PRK306" s="22"/>
      <c r="PRL306" s="22"/>
      <c r="PRM306" s="22"/>
      <c r="PRN306" s="22"/>
      <c r="PRO306" s="22"/>
      <c r="PRP306" s="22"/>
      <c r="PRQ306" s="22"/>
      <c r="PRR306" s="22"/>
      <c r="PRS306" s="22"/>
      <c r="PRT306" s="22"/>
      <c r="PRU306" s="22"/>
      <c r="PRV306" s="22"/>
      <c r="PRW306" s="22"/>
      <c r="PRX306" s="22"/>
      <c r="PRY306" s="22"/>
      <c r="PRZ306" s="22"/>
      <c r="PSA306" s="22"/>
      <c r="PSB306" s="22"/>
      <c r="PSC306" s="22"/>
      <c r="PSD306" s="22"/>
      <c r="PSE306" s="22"/>
      <c r="PSF306" s="22"/>
      <c r="PSG306" s="22"/>
      <c r="PSH306" s="22"/>
      <c r="PSI306" s="22"/>
      <c r="PSJ306" s="22"/>
      <c r="PSK306" s="22"/>
      <c r="PSL306" s="22"/>
      <c r="PSM306" s="22"/>
      <c r="PSN306" s="22"/>
      <c r="PSO306" s="22"/>
      <c r="PSP306" s="22"/>
      <c r="PSQ306" s="22"/>
      <c r="PSR306" s="22"/>
      <c r="PSS306" s="22"/>
      <c r="PST306" s="22"/>
      <c r="PSU306" s="22"/>
      <c r="PSV306" s="22"/>
      <c r="PSW306" s="22"/>
      <c r="PSX306" s="22"/>
      <c r="PSY306" s="22"/>
      <c r="PSZ306" s="22"/>
      <c r="PTA306" s="22"/>
      <c r="PTB306" s="22"/>
      <c r="PTC306" s="22"/>
      <c r="PTD306" s="22"/>
      <c r="PTE306" s="22"/>
      <c r="PTF306" s="22"/>
      <c r="PTG306" s="22"/>
      <c r="PTH306" s="22"/>
      <c r="PTI306" s="22"/>
      <c r="PTJ306" s="22"/>
      <c r="PTK306" s="22"/>
      <c r="PTL306" s="22"/>
      <c r="PTM306" s="22"/>
      <c r="PTN306" s="22"/>
      <c r="PTO306" s="22"/>
      <c r="PTP306" s="22"/>
      <c r="PTQ306" s="22"/>
      <c r="PTR306" s="22"/>
      <c r="PTS306" s="22"/>
      <c r="PTT306" s="22"/>
      <c r="PTU306" s="22"/>
      <c r="PTV306" s="22"/>
      <c r="PTW306" s="22"/>
      <c r="PTX306" s="22"/>
      <c r="PTY306" s="22"/>
      <c r="PTZ306" s="22"/>
      <c r="PUA306" s="22"/>
      <c r="PUB306" s="22"/>
      <c r="PUC306" s="22"/>
      <c r="PUD306" s="22"/>
      <c r="PUE306" s="22"/>
      <c r="PUF306" s="22"/>
      <c r="PUG306" s="22"/>
      <c r="PUH306" s="22"/>
      <c r="PUI306" s="22"/>
      <c r="PUJ306" s="22"/>
      <c r="PUK306" s="22"/>
      <c r="PUL306" s="22"/>
      <c r="PUM306" s="22"/>
      <c r="PUN306" s="22"/>
      <c r="PUO306" s="22"/>
      <c r="PUP306" s="22"/>
      <c r="PUQ306" s="22"/>
      <c r="PUR306" s="22"/>
      <c r="PUS306" s="22"/>
      <c r="PUT306" s="22"/>
      <c r="PUU306" s="22"/>
      <c r="PUV306" s="22"/>
      <c r="PUW306" s="22"/>
      <c r="PUX306" s="22"/>
      <c r="PUY306" s="22"/>
      <c r="PUZ306" s="22"/>
      <c r="PVA306" s="22"/>
      <c r="PVB306" s="22"/>
      <c r="PVC306" s="22"/>
      <c r="PVD306" s="22"/>
      <c r="PVE306" s="22"/>
      <c r="PVF306" s="22"/>
      <c r="PVG306" s="22"/>
      <c r="PVH306" s="22"/>
      <c r="PVI306" s="22"/>
      <c r="PVJ306" s="22"/>
      <c r="PVK306" s="22"/>
      <c r="PVL306" s="22"/>
      <c r="PVM306" s="22"/>
      <c r="PVN306" s="22"/>
      <c r="PVO306" s="22"/>
      <c r="PVP306" s="22"/>
      <c r="PVQ306" s="22"/>
      <c r="PVR306" s="22"/>
      <c r="PVS306" s="22"/>
      <c r="PVT306" s="22"/>
      <c r="PVU306" s="22"/>
      <c r="PVV306" s="22"/>
      <c r="PVW306" s="22"/>
      <c r="PVX306" s="22"/>
      <c r="PVY306" s="22"/>
      <c r="PVZ306" s="22"/>
      <c r="PWA306" s="22"/>
      <c r="PWB306" s="22"/>
      <c r="PWC306" s="22"/>
      <c r="PWD306" s="22"/>
      <c r="PWE306" s="22"/>
      <c r="PWF306" s="22"/>
      <c r="PWG306" s="22"/>
      <c r="PWH306" s="22"/>
      <c r="PWI306" s="22"/>
      <c r="PWJ306" s="22"/>
      <c r="PWK306" s="22"/>
      <c r="PWL306" s="22"/>
      <c r="PWM306" s="22"/>
      <c r="PWN306" s="22"/>
      <c r="PWO306" s="22"/>
      <c r="PWP306" s="22"/>
      <c r="PWQ306" s="22"/>
      <c r="PWR306" s="22"/>
      <c r="PWS306" s="22"/>
      <c r="PWT306" s="22"/>
      <c r="PWU306" s="22"/>
      <c r="PWV306" s="22"/>
      <c r="PWW306" s="22"/>
      <c r="PWX306" s="22"/>
      <c r="PWY306" s="22"/>
      <c r="PWZ306" s="22"/>
      <c r="PXA306" s="22"/>
      <c r="PXB306" s="22"/>
      <c r="PXC306" s="22"/>
      <c r="PXD306" s="22"/>
      <c r="PXE306" s="22"/>
      <c r="PXF306" s="22"/>
      <c r="PXG306" s="22"/>
      <c r="PXH306" s="22"/>
      <c r="PXI306" s="22"/>
      <c r="PXJ306" s="22"/>
      <c r="PXK306" s="22"/>
      <c r="PXL306" s="22"/>
      <c r="PXM306" s="22"/>
      <c r="PXN306" s="22"/>
      <c r="PXO306" s="22"/>
      <c r="PXP306" s="22"/>
      <c r="PXQ306" s="22"/>
      <c r="PXR306" s="22"/>
      <c r="PXS306" s="22"/>
      <c r="PXT306" s="22"/>
      <c r="PXU306" s="22"/>
      <c r="PXV306" s="22"/>
      <c r="PXW306" s="22"/>
      <c r="PXX306" s="22"/>
      <c r="PXY306" s="22"/>
      <c r="PXZ306" s="22"/>
      <c r="PYA306" s="22"/>
      <c r="PYB306" s="22"/>
      <c r="PYC306" s="22"/>
      <c r="PYD306" s="22"/>
      <c r="PYE306" s="22"/>
      <c r="PYF306" s="22"/>
      <c r="PYG306" s="22"/>
      <c r="PYH306" s="22"/>
      <c r="PYI306" s="22"/>
      <c r="PYJ306" s="22"/>
      <c r="PYK306" s="22"/>
      <c r="PYL306" s="22"/>
      <c r="PYM306" s="22"/>
      <c r="PYN306" s="22"/>
      <c r="PYO306" s="22"/>
      <c r="PYP306" s="22"/>
      <c r="PYQ306" s="22"/>
      <c r="PYR306" s="22"/>
      <c r="PYS306" s="22"/>
      <c r="PYT306" s="22"/>
      <c r="PYU306" s="22"/>
      <c r="PYV306" s="22"/>
      <c r="PYW306" s="22"/>
      <c r="PYX306" s="22"/>
      <c r="PYY306" s="22"/>
      <c r="PYZ306" s="22"/>
      <c r="PZA306" s="22"/>
      <c r="PZB306" s="22"/>
      <c r="PZC306" s="22"/>
      <c r="PZD306" s="22"/>
      <c r="PZE306" s="22"/>
      <c r="PZF306" s="22"/>
      <c r="PZG306" s="22"/>
      <c r="PZH306" s="22"/>
      <c r="PZI306" s="22"/>
      <c r="PZJ306" s="22"/>
      <c r="PZK306" s="22"/>
      <c r="PZL306" s="22"/>
      <c r="PZM306" s="22"/>
      <c r="PZN306" s="22"/>
      <c r="PZO306" s="22"/>
      <c r="PZP306" s="22"/>
      <c r="PZQ306" s="22"/>
      <c r="PZR306" s="22"/>
      <c r="PZS306" s="22"/>
      <c r="PZT306" s="22"/>
      <c r="PZU306" s="22"/>
      <c r="PZV306" s="22"/>
      <c r="PZW306" s="22"/>
      <c r="PZX306" s="22"/>
      <c r="PZY306" s="22"/>
      <c r="PZZ306" s="22"/>
      <c r="QAA306" s="22"/>
      <c r="QAB306" s="22"/>
      <c r="QAC306" s="22"/>
      <c r="QAD306" s="22"/>
      <c r="QAE306" s="22"/>
      <c r="QAF306" s="22"/>
      <c r="QAG306" s="22"/>
      <c r="QAH306" s="22"/>
      <c r="QAI306" s="22"/>
      <c r="QAJ306" s="22"/>
      <c r="QAK306" s="22"/>
      <c r="QAL306" s="22"/>
      <c r="QAM306" s="22"/>
      <c r="QAN306" s="22"/>
      <c r="QAO306" s="22"/>
      <c r="QAP306" s="22"/>
      <c r="QAQ306" s="22"/>
      <c r="QAR306" s="22"/>
      <c r="QAS306" s="22"/>
      <c r="QAT306" s="22"/>
      <c r="QAU306" s="22"/>
      <c r="QAV306" s="22"/>
      <c r="QAW306" s="22"/>
      <c r="QAX306" s="22"/>
      <c r="QAY306" s="22"/>
      <c r="QAZ306" s="22"/>
      <c r="QBA306" s="22"/>
      <c r="QBB306" s="22"/>
      <c r="QBC306" s="22"/>
      <c r="QBD306" s="22"/>
      <c r="QBE306" s="22"/>
      <c r="QBF306" s="22"/>
      <c r="QBG306" s="22"/>
      <c r="QBH306" s="22"/>
      <c r="QBI306" s="22"/>
      <c r="QBJ306" s="22"/>
      <c r="QBK306" s="22"/>
      <c r="QBL306" s="22"/>
      <c r="QBM306" s="22"/>
      <c r="QBN306" s="22"/>
      <c r="QBO306" s="22"/>
      <c r="QBP306" s="22"/>
      <c r="QBQ306" s="22"/>
      <c r="QBR306" s="22"/>
      <c r="QBS306" s="22"/>
      <c r="QBT306" s="22"/>
      <c r="QBU306" s="22"/>
      <c r="QBV306" s="22"/>
      <c r="QBW306" s="22"/>
      <c r="QBX306" s="22"/>
      <c r="QBY306" s="22"/>
      <c r="QBZ306" s="22"/>
      <c r="QCA306" s="22"/>
      <c r="QCB306" s="22"/>
      <c r="QCC306" s="22"/>
      <c r="QCD306" s="22"/>
      <c r="QCE306" s="22"/>
      <c r="QCF306" s="22"/>
      <c r="QCG306" s="22"/>
      <c r="QCH306" s="22"/>
      <c r="QCI306" s="22"/>
      <c r="QCJ306" s="22"/>
      <c r="QCK306" s="22"/>
      <c r="QCL306" s="22"/>
      <c r="QCM306" s="22"/>
      <c r="QCN306" s="22"/>
      <c r="QCO306" s="22"/>
      <c r="QCP306" s="22"/>
      <c r="QCQ306" s="22"/>
      <c r="QCR306" s="22"/>
      <c r="QCS306" s="22"/>
      <c r="QCT306" s="22"/>
      <c r="QCU306" s="22"/>
      <c r="QCV306" s="22"/>
      <c r="QCW306" s="22"/>
      <c r="QCX306" s="22"/>
      <c r="QCY306" s="22"/>
      <c r="QCZ306" s="22"/>
      <c r="QDA306" s="22"/>
      <c r="QDB306" s="22"/>
      <c r="QDC306" s="22"/>
      <c r="QDD306" s="22"/>
      <c r="QDE306" s="22"/>
      <c r="QDF306" s="22"/>
      <c r="QDG306" s="22"/>
      <c r="QDH306" s="22"/>
      <c r="QDI306" s="22"/>
      <c r="QDJ306" s="22"/>
      <c r="QDK306" s="22"/>
      <c r="QDL306" s="22"/>
      <c r="QDM306" s="22"/>
      <c r="QDN306" s="22"/>
      <c r="QDO306" s="22"/>
      <c r="QDP306" s="22"/>
      <c r="QDQ306" s="22"/>
      <c r="QDR306" s="22"/>
      <c r="QDS306" s="22"/>
      <c r="QDT306" s="22"/>
      <c r="QDU306" s="22"/>
      <c r="QDV306" s="22"/>
      <c r="QDW306" s="22"/>
      <c r="QDX306" s="22"/>
      <c r="QDY306" s="22"/>
      <c r="QDZ306" s="22"/>
      <c r="QEA306" s="22"/>
      <c r="QEB306" s="22"/>
      <c r="QEC306" s="22"/>
      <c r="QED306" s="22"/>
      <c r="QEE306" s="22"/>
      <c r="QEF306" s="22"/>
      <c r="QEG306" s="22"/>
      <c r="QEH306" s="22"/>
      <c r="QEI306" s="22"/>
      <c r="QEJ306" s="22"/>
      <c r="QEK306" s="22"/>
      <c r="QEL306" s="22"/>
      <c r="QEM306" s="22"/>
      <c r="QEN306" s="22"/>
      <c r="QEO306" s="22"/>
      <c r="QEP306" s="22"/>
      <c r="QEQ306" s="22"/>
      <c r="QER306" s="22"/>
      <c r="QES306" s="22"/>
      <c r="QET306" s="22"/>
      <c r="QEU306" s="22"/>
      <c r="QEV306" s="22"/>
      <c r="QEW306" s="22"/>
      <c r="QEX306" s="22"/>
      <c r="QEY306" s="22"/>
      <c r="QEZ306" s="22"/>
      <c r="QFA306" s="22"/>
      <c r="QFB306" s="22"/>
      <c r="QFC306" s="22"/>
      <c r="QFD306" s="22"/>
      <c r="QFE306" s="22"/>
      <c r="QFF306" s="22"/>
      <c r="QFG306" s="22"/>
      <c r="QFH306" s="22"/>
      <c r="QFI306" s="22"/>
      <c r="QFJ306" s="22"/>
      <c r="QFK306" s="22"/>
      <c r="QFL306" s="22"/>
      <c r="QFM306" s="22"/>
      <c r="QFN306" s="22"/>
      <c r="QFO306" s="22"/>
      <c r="QFP306" s="22"/>
      <c r="QFQ306" s="22"/>
      <c r="QFR306" s="22"/>
      <c r="QFS306" s="22"/>
      <c r="QFT306" s="22"/>
      <c r="QFU306" s="22"/>
      <c r="QFV306" s="22"/>
      <c r="QFW306" s="22"/>
      <c r="QFX306" s="22"/>
      <c r="QFY306" s="22"/>
      <c r="QFZ306" s="22"/>
      <c r="QGA306" s="22"/>
      <c r="QGB306" s="22"/>
      <c r="QGC306" s="22"/>
      <c r="QGD306" s="22"/>
      <c r="QGE306" s="22"/>
      <c r="QGF306" s="22"/>
      <c r="QGG306" s="22"/>
      <c r="QGH306" s="22"/>
      <c r="QGI306" s="22"/>
      <c r="QGJ306" s="22"/>
      <c r="QGK306" s="22"/>
      <c r="QGL306" s="22"/>
      <c r="QGM306" s="22"/>
      <c r="QGN306" s="22"/>
      <c r="QGO306" s="22"/>
      <c r="QGP306" s="22"/>
      <c r="QGQ306" s="22"/>
      <c r="QGR306" s="22"/>
      <c r="QGS306" s="22"/>
      <c r="QGT306" s="22"/>
      <c r="QGU306" s="22"/>
      <c r="QGV306" s="22"/>
      <c r="QGW306" s="22"/>
      <c r="QGX306" s="22"/>
      <c r="QGY306" s="22"/>
      <c r="QGZ306" s="22"/>
      <c r="QHA306" s="22"/>
      <c r="QHB306" s="22"/>
      <c r="QHC306" s="22"/>
      <c r="QHD306" s="22"/>
      <c r="QHE306" s="22"/>
      <c r="QHF306" s="22"/>
      <c r="QHG306" s="22"/>
      <c r="QHH306" s="22"/>
      <c r="QHI306" s="22"/>
      <c r="QHJ306" s="22"/>
      <c r="QHK306" s="22"/>
      <c r="QHL306" s="22"/>
      <c r="QHM306" s="22"/>
      <c r="QHN306" s="22"/>
      <c r="QHO306" s="22"/>
      <c r="QHP306" s="22"/>
      <c r="QHQ306" s="22"/>
      <c r="QHR306" s="22"/>
      <c r="QHS306" s="22"/>
      <c r="QHT306" s="22"/>
      <c r="QHU306" s="22"/>
      <c r="QHV306" s="22"/>
      <c r="QHW306" s="22"/>
      <c r="QHX306" s="22"/>
      <c r="QHY306" s="22"/>
      <c r="QHZ306" s="22"/>
      <c r="QIA306" s="22"/>
      <c r="QIB306" s="22"/>
      <c r="QIC306" s="22"/>
      <c r="QID306" s="22"/>
      <c r="QIE306" s="22"/>
      <c r="QIF306" s="22"/>
      <c r="QIG306" s="22"/>
      <c r="QIH306" s="22"/>
      <c r="QII306" s="22"/>
      <c r="QIJ306" s="22"/>
      <c r="QIK306" s="22"/>
      <c r="QIL306" s="22"/>
      <c r="QIM306" s="22"/>
      <c r="QIN306" s="22"/>
      <c r="QIO306" s="22"/>
      <c r="QIP306" s="22"/>
      <c r="QIQ306" s="22"/>
      <c r="QIR306" s="22"/>
      <c r="QIS306" s="22"/>
      <c r="QIT306" s="22"/>
      <c r="QIU306" s="22"/>
      <c r="QIV306" s="22"/>
      <c r="QIW306" s="22"/>
      <c r="QIX306" s="22"/>
      <c r="QIY306" s="22"/>
      <c r="QIZ306" s="22"/>
      <c r="QJA306" s="22"/>
      <c r="QJB306" s="22"/>
      <c r="QJC306" s="22"/>
      <c r="QJD306" s="22"/>
      <c r="QJE306" s="22"/>
      <c r="QJF306" s="22"/>
      <c r="QJG306" s="22"/>
      <c r="QJH306" s="22"/>
      <c r="QJI306" s="22"/>
      <c r="QJJ306" s="22"/>
      <c r="QJK306" s="22"/>
      <c r="QJL306" s="22"/>
      <c r="QJM306" s="22"/>
      <c r="QJN306" s="22"/>
      <c r="QJO306" s="22"/>
      <c r="QJP306" s="22"/>
      <c r="QJQ306" s="22"/>
      <c r="QJR306" s="22"/>
      <c r="QJS306" s="22"/>
      <c r="QJT306" s="22"/>
      <c r="QJU306" s="22"/>
      <c r="QJV306" s="22"/>
      <c r="QJW306" s="22"/>
      <c r="QJX306" s="22"/>
      <c r="QJY306" s="22"/>
      <c r="QJZ306" s="22"/>
      <c r="QKA306" s="22"/>
      <c r="QKB306" s="22"/>
      <c r="QKC306" s="22"/>
      <c r="QKD306" s="22"/>
      <c r="QKE306" s="22"/>
      <c r="QKF306" s="22"/>
      <c r="QKG306" s="22"/>
      <c r="QKH306" s="22"/>
      <c r="QKI306" s="22"/>
      <c r="QKJ306" s="22"/>
      <c r="QKK306" s="22"/>
      <c r="QKL306" s="22"/>
      <c r="QKM306" s="22"/>
      <c r="QKN306" s="22"/>
      <c r="QKO306" s="22"/>
      <c r="QKP306" s="22"/>
      <c r="QKQ306" s="22"/>
      <c r="QKR306" s="22"/>
      <c r="QKS306" s="22"/>
      <c r="QKT306" s="22"/>
      <c r="QKU306" s="22"/>
      <c r="QKV306" s="22"/>
      <c r="QKW306" s="22"/>
      <c r="QKX306" s="22"/>
      <c r="QKY306" s="22"/>
      <c r="QKZ306" s="22"/>
      <c r="QLA306" s="22"/>
      <c r="QLB306" s="22"/>
      <c r="QLC306" s="22"/>
      <c r="QLD306" s="22"/>
      <c r="QLE306" s="22"/>
      <c r="QLF306" s="22"/>
      <c r="QLG306" s="22"/>
      <c r="QLH306" s="22"/>
      <c r="QLI306" s="22"/>
      <c r="QLJ306" s="22"/>
      <c r="QLK306" s="22"/>
      <c r="QLL306" s="22"/>
      <c r="QLM306" s="22"/>
      <c r="QLN306" s="22"/>
      <c r="QLO306" s="22"/>
      <c r="QLP306" s="22"/>
      <c r="QLQ306" s="22"/>
      <c r="QLR306" s="22"/>
      <c r="QLS306" s="22"/>
      <c r="QLT306" s="22"/>
      <c r="QLU306" s="22"/>
      <c r="QLV306" s="22"/>
      <c r="QLW306" s="22"/>
      <c r="QLX306" s="22"/>
      <c r="QLY306" s="22"/>
      <c r="QLZ306" s="22"/>
      <c r="QMA306" s="22"/>
      <c r="QMB306" s="22"/>
      <c r="QMC306" s="22"/>
      <c r="QMD306" s="22"/>
      <c r="QME306" s="22"/>
      <c r="QMF306" s="22"/>
      <c r="QMG306" s="22"/>
      <c r="QMH306" s="22"/>
      <c r="QMI306" s="22"/>
      <c r="QMJ306" s="22"/>
      <c r="QMK306" s="22"/>
      <c r="QML306" s="22"/>
      <c r="QMM306" s="22"/>
      <c r="QMN306" s="22"/>
      <c r="QMO306" s="22"/>
      <c r="QMP306" s="22"/>
      <c r="QMQ306" s="22"/>
      <c r="QMR306" s="22"/>
      <c r="QMS306" s="22"/>
      <c r="QMT306" s="22"/>
      <c r="QMU306" s="22"/>
      <c r="QMV306" s="22"/>
      <c r="QMW306" s="22"/>
      <c r="QMX306" s="22"/>
      <c r="QMY306" s="22"/>
      <c r="QMZ306" s="22"/>
      <c r="QNA306" s="22"/>
      <c r="QNB306" s="22"/>
      <c r="QNC306" s="22"/>
      <c r="QND306" s="22"/>
      <c r="QNE306" s="22"/>
      <c r="QNF306" s="22"/>
      <c r="QNG306" s="22"/>
      <c r="QNH306" s="22"/>
      <c r="QNI306" s="22"/>
      <c r="QNJ306" s="22"/>
      <c r="QNK306" s="22"/>
      <c r="QNL306" s="22"/>
      <c r="QNM306" s="22"/>
      <c r="QNN306" s="22"/>
      <c r="QNO306" s="22"/>
      <c r="QNP306" s="22"/>
      <c r="QNQ306" s="22"/>
      <c r="QNR306" s="22"/>
      <c r="QNS306" s="22"/>
      <c r="QNT306" s="22"/>
      <c r="QNU306" s="22"/>
      <c r="QNV306" s="22"/>
      <c r="QNW306" s="22"/>
      <c r="QNX306" s="22"/>
      <c r="QNY306" s="22"/>
      <c r="QNZ306" s="22"/>
      <c r="QOA306" s="22"/>
      <c r="QOB306" s="22"/>
      <c r="QOC306" s="22"/>
      <c r="QOD306" s="22"/>
      <c r="QOE306" s="22"/>
      <c r="QOF306" s="22"/>
      <c r="QOG306" s="22"/>
      <c r="QOH306" s="22"/>
      <c r="QOI306" s="22"/>
      <c r="QOJ306" s="22"/>
      <c r="QOK306" s="22"/>
      <c r="QOL306" s="22"/>
      <c r="QOM306" s="22"/>
      <c r="QON306" s="22"/>
      <c r="QOO306" s="22"/>
      <c r="QOP306" s="22"/>
      <c r="QOQ306" s="22"/>
      <c r="QOR306" s="22"/>
      <c r="QOS306" s="22"/>
      <c r="QOT306" s="22"/>
      <c r="QOU306" s="22"/>
      <c r="QOV306" s="22"/>
      <c r="QOW306" s="22"/>
      <c r="QOX306" s="22"/>
      <c r="QOY306" s="22"/>
      <c r="QOZ306" s="22"/>
      <c r="QPA306" s="22"/>
      <c r="QPB306" s="22"/>
      <c r="QPC306" s="22"/>
      <c r="QPD306" s="22"/>
      <c r="QPE306" s="22"/>
      <c r="QPF306" s="22"/>
      <c r="QPG306" s="22"/>
      <c r="QPH306" s="22"/>
      <c r="QPI306" s="22"/>
      <c r="QPJ306" s="22"/>
      <c r="QPK306" s="22"/>
      <c r="QPL306" s="22"/>
      <c r="QPM306" s="22"/>
      <c r="QPN306" s="22"/>
      <c r="QPO306" s="22"/>
      <c r="QPP306" s="22"/>
      <c r="QPQ306" s="22"/>
      <c r="QPR306" s="22"/>
      <c r="QPS306" s="22"/>
      <c r="QPT306" s="22"/>
      <c r="QPU306" s="22"/>
      <c r="QPV306" s="22"/>
      <c r="QPW306" s="22"/>
      <c r="QPX306" s="22"/>
      <c r="QPY306" s="22"/>
      <c r="QPZ306" s="22"/>
      <c r="QQA306" s="22"/>
      <c r="QQB306" s="22"/>
      <c r="QQC306" s="22"/>
      <c r="QQD306" s="22"/>
      <c r="QQE306" s="22"/>
      <c r="QQF306" s="22"/>
      <c r="QQG306" s="22"/>
      <c r="QQH306" s="22"/>
      <c r="QQI306" s="22"/>
      <c r="QQJ306" s="22"/>
      <c r="QQK306" s="22"/>
      <c r="QQL306" s="22"/>
      <c r="QQM306" s="22"/>
      <c r="QQN306" s="22"/>
      <c r="QQO306" s="22"/>
      <c r="QQP306" s="22"/>
      <c r="QQQ306" s="22"/>
      <c r="QQR306" s="22"/>
      <c r="QQS306" s="22"/>
      <c r="QQT306" s="22"/>
      <c r="QQU306" s="22"/>
      <c r="QQV306" s="22"/>
      <c r="QQW306" s="22"/>
      <c r="QQX306" s="22"/>
      <c r="QQY306" s="22"/>
      <c r="QQZ306" s="22"/>
      <c r="QRA306" s="22"/>
      <c r="QRB306" s="22"/>
      <c r="QRC306" s="22"/>
      <c r="QRD306" s="22"/>
      <c r="QRE306" s="22"/>
      <c r="QRF306" s="22"/>
      <c r="QRG306" s="22"/>
      <c r="QRH306" s="22"/>
      <c r="QRI306" s="22"/>
      <c r="QRJ306" s="22"/>
      <c r="QRK306" s="22"/>
      <c r="QRL306" s="22"/>
      <c r="QRM306" s="22"/>
      <c r="QRN306" s="22"/>
      <c r="QRO306" s="22"/>
      <c r="QRP306" s="22"/>
      <c r="QRQ306" s="22"/>
      <c r="QRR306" s="22"/>
      <c r="QRS306" s="22"/>
      <c r="QRT306" s="22"/>
      <c r="QRU306" s="22"/>
      <c r="QRV306" s="22"/>
      <c r="QRW306" s="22"/>
      <c r="QRX306" s="22"/>
      <c r="QRY306" s="22"/>
      <c r="QRZ306" s="22"/>
      <c r="QSA306" s="22"/>
      <c r="QSB306" s="22"/>
      <c r="QSC306" s="22"/>
      <c r="QSD306" s="22"/>
      <c r="QSE306" s="22"/>
      <c r="QSF306" s="22"/>
      <c r="QSG306" s="22"/>
      <c r="QSH306" s="22"/>
      <c r="QSI306" s="22"/>
      <c r="QSJ306" s="22"/>
      <c r="QSK306" s="22"/>
      <c r="QSL306" s="22"/>
      <c r="QSM306" s="22"/>
      <c r="QSN306" s="22"/>
      <c r="QSO306" s="22"/>
      <c r="QSP306" s="22"/>
      <c r="QSQ306" s="22"/>
      <c r="QSR306" s="22"/>
      <c r="QSS306" s="22"/>
      <c r="QST306" s="22"/>
      <c r="QSU306" s="22"/>
      <c r="QSV306" s="22"/>
      <c r="QSW306" s="22"/>
      <c r="QSX306" s="22"/>
      <c r="QSY306" s="22"/>
      <c r="QSZ306" s="22"/>
      <c r="QTA306" s="22"/>
      <c r="QTB306" s="22"/>
      <c r="QTC306" s="22"/>
      <c r="QTD306" s="22"/>
      <c r="QTE306" s="22"/>
      <c r="QTF306" s="22"/>
      <c r="QTG306" s="22"/>
      <c r="QTH306" s="22"/>
      <c r="QTI306" s="22"/>
      <c r="QTJ306" s="22"/>
      <c r="QTK306" s="22"/>
      <c r="QTL306" s="22"/>
      <c r="QTM306" s="22"/>
      <c r="QTN306" s="22"/>
      <c r="QTO306" s="22"/>
      <c r="QTP306" s="22"/>
      <c r="QTQ306" s="22"/>
      <c r="QTR306" s="22"/>
      <c r="QTS306" s="22"/>
      <c r="QTT306" s="22"/>
      <c r="QTU306" s="22"/>
      <c r="QTV306" s="22"/>
      <c r="QTW306" s="22"/>
      <c r="QTX306" s="22"/>
      <c r="QTY306" s="22"/>
      <c r="QTZ306" s="22"/>
      <c r="QUA306" s="22"/>
      <c r="QUB306" s="22"/>
      <c r="QUC306" s="22"/>
      <c r="QUD306" s="22"/>
      <c r="QUE306" s="22"/>
      <c r="QUF306" s="22"/>
      <c r="QUG306" s="22"/>
      <c r="QUH306" s="22"/>
      <c r="QUI306" s="22"/>
      <c r="QUJ306" s="22"/>
      <c r="QUK306" s="22"/>
      <c r="QUL306" s="22"/>
      <c r="QUM306" s="22"/>
      <c r="QUN306" s="22"/>
      <c r="QUO306" s="22"/>
      <c r="QUP306" s="22"/>
      <c r="QUQ306" s="22"/>
      <c r="QUR306" s="22"/>
      <c r="QUS306" s="22"/>
      <c r="QUT306" s="22"/>
      <c r="QUU306" s="22"/>
      <c r="QUV306" s="22"/>
      <c r="QUW306" s="22"/>
      <c r="QUX306" s="22"/>
      <c r="QUY306" s="22"/>
      <c r="QUZ306" s="22"/>
      <c r="QVA306" s="22"/>
      <c r="QVB306" s="22"/>
      <c r="QVC306" s="22"/>
      <c r="QVD306" s="22"/>
      <c r="QVE306" s="22"/>
      <c r="QVF306" s="22"/>
      <c r="QVG306" s="22"/>
      <c r="QVH306" s="22"/>
      <c r="QVI306" s="22"/>
      <c r="QVJ306" s="22"/>
      <c r="QVK306" s="22"/>
      <c r="QVL306" s="22"/>
      <c r="QVM306" s="22"/>
      <c r="QVN306" s="22"/>
      <c r="QVO306" s="22"/>
      <c r="QVP306" s="22"/>
      <c r="QVQ306" s="22"/>
      <c r="QVR306" s="22"/>
      <c r="QVS306" s="22"/>
      <c r="QVT306" s="22"/>
      <c r="QVU306" s="22"/>
      <c r="QVV306" s="22"/>
      <c r="QVW306" s="22"/>
      <c r="QVX306" s="22"/>
      <c r="QVY306" s="22"/>
      <c r="QVZ306" s="22"/>
      <c r="QWA306" s="22"/>
      <c r="QWB306" s="22"/>
      <c r="QWC306" s="22"/>
      <c r="QWD306" s="22"/>
      <c r="QWE306" s="22"/>
      <c r="QWF306" s="22"/>
      <c r="QWG306" s="22"/>
      <c r="QWH306" s="22"/>
      <c r="QWI306" s="22"/>
      <c r="QWJ306" s="22"/>
      <c r="QWK306" s="22"/>
      <c r="QWL306" s="22"/>
      <c r="QWM306" s="22"/>
      <c r="QWN306" s="22"/>
      <c r="QWO306" s="22"/>
      <c r="QWP306" s="22"/>
      <c r="QWQ306" s="22"/>
      <c r="QWR306" s="22"/>
      <c r="QWS306" s="22"/>
      <c r="QWT306" s="22"/>
      <c r="QWU306" s="22"/>
      <c r="QWV306" s="22"/>
      <c r="QWW306" s="22"/>
      <c r="QWX306" s="22"/>
      <c r="QWY306" s="22"/>
      <c r="QWZ306" s="22"/>
      <c r="QXA306" s="22"/>
      <c r="QXB306" s="22"/>
      <c r="QXC306" s="22"/>
      <c r="QXD306" s="22"/>
      <c r="QXE306" s="22"/>
      <c r="QXF306" s="22"/>
      <c r="QXG306" s="22"/>
      <c r="QXH306" s="22"/>
      <c r="QXI306" s="22"/>
      <c r="QXJ306" s="22"/>
      <c r="QXK306" s="22"/>
      <c r="QXL306" s="22"/>
      <c r="QXM306" s="22"/>
      <c r="QXN306" s="22"/>
      <c r="QXO306" s="22"/>
      <c r="QXP306" s="22"/>
      <c r="QXQ306" s="22"/>
      <c r="QXR306" s="22"/>
      <c r="QXS306" s="22"/>
      <c r="QXT306" s="22"/>
      <c r="QXU306" s="22"/>
      <c r="QXV306" s="22"/>
      <c r="QXW306" s="22"/>
      <c r="QXX306" s="22"/>
      <c r="QXY306" s="22"/>
      <c r="QXZ306" s="22"/>
      <c r="QYA306" s="22"/>
      <c r="QYB306" s="22"/>
      <c r="QYC306" s="22"/>
      <c r="QYD306" s="22"/>
      <c r="QYE306" s="22"/>
      <c r="QYF306" s="22"/>
      <c r="QYG306" s="22"/>
      <c r="QYH306" s="22"/>
      <c r="QYI306" s="22"/>
      <c r="QYJ306" s="22"/>
      <c r="QYK306" s="22"/>
      <c r="QYL306" s="22"/>
      <c r="QYM306" s="22"/>
      <c r="QYN306" s="22"/>
      <c r="QYO306" s="22"/>
      <c r="QYP306" s="22"/>
      <c r="QYQ306" s="22"/>
      <c r="QYR306" s="22"/>
      <c r="QYS306" s="22"/>
      <c r="QYT306" s="22"/>
      <c r="QYU306" s="22"/>
      <c r="QYV306" s="22"/>
      <c r="QYW306" s="22"/>
      <c r="QYX306" s="22"/>
      <c r="QYY306" s="22"/>
      <c r="QYZ306" s="22"/>
      <c r="QZA306" s="22"/>
      <c r="QZB306" s="22"/>
      <c r="QZC306" s="22"/>
      <c r="QZD306" s="22"/>
      <c r="QZE306" s="22"/>
      <c r="QZF306" s="22"/>
      <c r="QZG306" s="22"/>
      <c r="QZH306" s="22"/>
      <c r="QZI306" s="22"/>
      <c r="QZJ306" s="22"/>
      <c r="QZK306" s="22"/>
      <c r="QZL306" s="22"/>
      <c r="QZM306" s="22"/>
      <c r="QZN306" s="22"/>
      <c r="QZO306" s="22"/>
      <c r="QZP306" s="22"/>
      <c r="QZQ306" s="22"/>
      <c r="QZR306" s="22"/>
      <c r="QZS306" s="22"/>
      <c r="QZT306" s="22"/>
      <c r="QZU306" s="22"/>
      <c r="QZV306" s="22"/>
      <c r="QZW306" s="22"/>
      <c r="QZX306" s="22"/>
      <c r="QZY306" s="22"/>
      <c r="QZZ306" s="22"/>
      <c r="RAA306" s="22"/>
      <c r="RAB306" s="22"/>
      <c r="RAC306" s="22"/>
      <c r="RAD306" s="22"/>
      <c r="RAE306" s="22"/>
      <c r="RAF306" s="22"/>
      <c r="RAG306" s="22"/>
      <c r="RAH306" s="22"/>
      <c r="RAI306" s="22"/>
      <c r="RAJ306" s="22"/>
      <c r="RAK306" s="22"/>
      <c r="RAL306" s="22"/>
      <c r="RAM306" s="22"/>
      <c r="RAN306" s="22"/>
      <c r="RAO306" s="22"/>
      <c r="RAP306" s="22"/>
      <c r="RAQ306" s="22"/>
      <c r="RAR306" s="22"/>
      <c r="RAS306" s="22"/>
      <c r="RAT306" s="22"/>
      <c r="RAU306" s="22"/>
      <c r="RAV306" s="22"/>
      <c r="RAW306" s="22"/>
      <c r="RAX306" s="22"/>
      <c r="RAY306" s="22"/>
      <c r="RAZ306" s="22"/>
      <c r="RBA306" s="22"/>
      <c r="RBB306" s="22"/>
      <c r="RBC306" s="22"/>
      <c r="RBD306" s="22"/>
      <c r="RBE306" s="22"/>
      <c r="RBF306" s="22"/>
      <c r="RBG306" s="22"/>
      <c r="RBH306" s="22"/>
      <c r="RBI306" s="22"/>
      <c r="RBJ306" s="22"/>
      <c r="RBK306" s="22"/>
      <c r="RBL306" s="22"/>
      <c r="RBM306" s="22"/>
      <c r="RBN306" s="22"/>
      <c r="RBO306" s="22"/>
      <c r="RBP306" s="22"/>
      <c r="RBQ306" s="22"/>
      <c r="RBR306" s="22"/>
      <c r="RBS306" s="22"/>
      <c r="RBT306" s="22"/>
      <c r="RBU306" s="22"/>
      <c r="RBV306" s="22"/>
      <c r="RBW306" s="22"/>
      <c r="RBX306" s="22"/>
      <c r="RBY306" s="22"/>
      <c r="RBZ306" s="22"/>
      <c r="RCA306" s="22"/>
      <c r="RCB306" s="22"/>
      <c r="RCC306" s="22"/>
      <c r="RCD306" s="22"/>
      <c r="RCE306" s="22"/>
      <c r="RCF306" s="22"/>
      <c r="RCG306" s="22"/>
      <c r="RCH306" s="22"/>
      <c r="RCI306" s="22"/>
      <c r="RCJ306" s="22"/>
      <c r="RCK306" s="22"/>
      <c r="RCL306" s="22"/>
      <c r="RCM306" s="22"/>
      <c r="RCN306" s="22"/>
      <c r="RCO306" s="22"/>
      <c r="RCP306" s="22"/>
      <c r="RCQ306" s="22"/>
      <c r="RCR306" s="22"/>
      <c r="RCS306" s="22"/>
      <c r="RCT306" s="22"/>
      <c r="RCU306" s="22"/>
      <c r="RCV306" s="22"/>
      <c r="RCW306" s="22"/>
      <c r="RCX306" s="22"/>
      <c r="RCY306" s="22"/>
      <c r="RCZ306" s="22"/>
      <c r="RDA306" s="22"/>
      <c r="RDB306" s="22"/>
      <c r="RDC306" s="22"/>
      <c r="RDD306" s="22"/>
      <c r="RDE306" s="22"/>
      <c r="RDF306" s="22"/>
      <c r="RDG306" s="22"/>
      <c r="RDH306" s="22"/>
      <c r="RDI306" s="22"/>
      <c r="RDJ306" s="22"/>
      <c r="RDK306" s="22"/>
      <c r="RDL306" s="22"/>
      <c r="RDM306" s="22"/>
      <c r="RDN306" s="22"/>
      <c r="RDO306" s="22"/>
      <c r="RDP306" s="22"/>
      <c r="RDQ306" s="22"/>
      <c r="RDR306" s="22"/>
      <c r="RDS306" s="22"/>
      <c r="RDT306" s="22"/>
      <c r="RDU306" s="22"/>
      <c r="RDV306" s="22"/>
      <c r="RDW306" s="22"/>
      <c r="RDX306" s="22"/>
      <c r="RDY306" s="22"/>
      <c r="RDZ306" s="22"/>
      <c r="REA306" s="22"/>
      <c r="REB306" s="22"/>
      <c r="REC306" s="22"/>
      <c r="RED306" s="22"/>
      <c r="REE306" s="22"/>
      <c r="REF306" s="22"/>
      <c r="REG306" s="22"/>
      <c r="REH306" s="22"/>
      <c r="REI306" s="22"/>
      <c r="REJ306" s="22"/>
      <c r="REK306" s="22"/>
      <c r="REL306" s="22"/>
      <c r="REM306" s="22"/>
      <c r="REN306" s="22"/>
      <c r="REO306" s="22"/>
      <c r="REP306" s="22"/>
      <c r="REQ306" s="22"/>
      <c r="RER306" s="22"/>
      <c r="RES306" s="22"/>
      <c r="RET306" s="22"/>
      <c r="REU306" s="22"/>
      <c r="REV306" s="22"/>
      <c r="REW306" s="22"/>
      <c r="REX306" s="22"/>
      <c r="REY306" s="22"/>
      <c r="REZ306" s="22"/>
      <c r="RFA306" s="22"/>
      <c r="RFB306" s="22"/>
      <c r="RFC306" s="22"/>
      <c r="RFD306" s="22"/>
      <c r="RFE306" s="22"/>
      <c r="RFF306" s="22"/>
      <c r="RFG306" s="22"/>
      <c r="RFH306" s="22"/>
      <c r="RFI306" s="22"/>
      <c r="RFJ306" s="22"/>
      <c r="RFK306" s="22"/>
      <c r="RFL306" s="22"/>
      <c r="RFM306" s="22"/>
      <c r="RFN306" s="22"/>
      <c r="RFO306" s="22"/>
      <c r="RFP306" s="22"/>
      <c r="RFQ306" s="22"/>
      <c r="RFR306" s="22"/>
      <c r="RFS306" s="22"/>
      <c r="RFT306" s="22"/>
      <c r="RFU306" s="22"/>
      <c r="RFV306" s="22"/>
      <c r="RFW306" s="22"/>
      <c r="RFX306" s="22"/>
      <c r="RFY306" s="22"/>
      <c r="RFZ306" s="22"/>
      <c r="RGA306" s="22"/>
      <c r="RGB306" s="22"/>
      <c r="RGC306" s="22"/>
      <c r="RGD306" s="22"/>
      <c r="RGE306" s="22"/>
      <c r="RGF306" s="22"/>
      <c r="RGG306" s="22"/>
      <c r="RGH306" s="22"/>
      <c r="RGI306" s="22"/>
      <c r="RGJ306" s="22"/>
      <c r="RGK306" s="22"/>
      <c r="RGL306" s="22"/>
      <c r="RGM306" s="22"/>
      <c r="RGN306" s="22"/>
      <c r="RGO306" s="22"/>
      <c r="RGP306" s="22"/>
      <c r="RGQ306" s="22"/>
      <c r="RGR306" s="22"/>
      <c r="RGS306" s="22"/>
      <c r="RGT306" s="22"/>
      <c r="RGU306" s="22"/>
      <c r="RGV306" s="22"/>
      <c r="RGW306" s="22"/>
      <c r="RGX306" s="22"/>
      <c r="RGY306" s="22"/>
      <c r="RGZ306" s="22"/>
      <c r="RHA306" s="22"/>
      <c r="RHB306" s="22"/>
      <c r="RHC306" s="22"/>
      <c r="RHD306" s="22"/>
      <c r="RHE306" s="22"/>
      <c r="RHF306" s="22"/>
      <c r="RHG306" s="22"/>
      <c r="RHH306" s="22"/>
      <c r="RHI306" s="22"/>
      <c r="RHJ306" s="22"/>
      <c r="RHK306" s="22"/>
      <c r="RHL306" s="22"/>
      <c r="RHM306" s="22"/>
      <c r="RHN306" s="22"/>
      <c r="RHO306" s="22"/>
      <c r="RHP306" s="22"/>
      <c r="RHQ306" s="22"/>
      <c r="RHR306" s="22"/>
      <c r="RHS306" s="22"/>
      <c r="RHT306" s="22"/>
      <c r="RHU306" s="22"/>
      <c r="RHV306" s="22"/>
      <c r="RHW306" s="22"/>
      <c r="RHX306" s="22"/>
      <c r="RHY306" s="22"/>
      <c r="RHZ306" s="22"/>
      <c r="RIA306" s="22"/>
      <c r="RIB306" s="22"/>
      <c r="RIC306" s="22"/>
      <c r="RID306" s="22"/>
      <c r="RIE306" s="22"/>
      <c r="RIF306" s="22"/>
      <c r="RIG306" s="22"/>
      <c r="RIH306" s="22"/>
      <c r="RII306" s="22"/>
      <c r="RIJ306" s="22"/>
      <c r="RIK306" s="22"/>
      <c r="RIL306" s="22"/>
      <c r="RIM306" s="22"/>
      <c r="RIN306" s="22"/>
      <c r="RIO306" s="22"/>
      <c r="RIP306" s="22"/>
      <c r="RIQ306" s="22"/>
      <c r="RIR306" s="22"/>
      <c r="RIS306" s="22"/>
      <c r="RIT306" s="22"/>
      <c r="RIU306" s="22"/>
      <c r="RIV306" s="22"/>
      <c r="RIW306" s="22"/>
      <c r="RIX306" s="22"/>
      <c r="RIY306" s="22"/>
      <c r="RIZ306" s="22"/>
      <c r="RJA306" s="22"/>
      <c r="RJB306" s="22"/>
      <c r="RJC306" s="22"/>
      <c r="RJD306" s="22"/>
      <c r="RJE306" s="22"/>
      <c r="RJF306" s="22"/>
      <c r="RJG306" s="22"/>
      <c r="RJH306" s="22"/>
      <c r="RJI306" s="22"/>
      <c r="RJJ306" s="22"/>
      <c r="RJK306" s="22"/>
      <c r="RJL306" s="22"/>
      <c r="RJM306" s="22"/>
      <c r="RJN306" s="22"/>
      <c r="RJO306" s="22"/>
      <c r="RJP306" s="22"/>
      <c r="RJQ306" s="22"/>
      <c r="RJR306" s="22"/>
      <c r="RJS306" s="22"/>
      <c r="RJT306" s="22"/>
      <c r="RJU306" s="22"/>
      <c r="RJV306" s="22"/>
      <c r="RJW306" s="22"/>
      <c r="RJX306" s="22"/>
      <c r="RJY306" s="22"/>
      <c r="RJZ306" s="22"/>
      <c r="RKA306" s="22"/>
      <c r="RKB306" s="22"/>
      <c r="RKC306" s="22"/>
      <c r="RKD306" s="22"/>
      <c r="RKE306" s="22"/>
      <c r="RKF306" s="22"/>
      <c r="RKG306" s="22"/>
      <c r="RKH306" s="22"/>
      <c r="RKI306" s="22"/>
      <c r="RKJ306" s="22"/>
      <c r="RKK306" s="22"/>
      <c r="RKL306" s="22"/>
      <c r="RKM306" s="22"/>
      <c r="RKN306" s="22"/>
      <c r="RKO306" s="22"/>
      <c r="RKP306" s="22"/>
      <c r="RKQ306" s="22"/>
      <c r="RKR306" s="22"/>
      <c r="RKS306" s="22"/>
      <c r="RKT306" s="22"/>
      <c r="RKU306" s="22"/>
      <c r="RKV306" s="22"/>
      <c r="RKW306" s="22"/>
      <c r="RKX306" s="22"/>
      <c r="RKY306" s="22"/>
      <c r="RKZ306" s="22"/>
      <c r="RLA306" s="22"/>
      <c r="RLB306" s="22"/>
      <c r="RLC306" s="22"/>
      <c r="RLD306" s="22"/>
      <c r="RLE306" s="22"/>
      <c r="RLF306" s="22"/>
      <c r="RLG306" s="22"/>
      <c r="RLH306" s="22"/>
      <c r="RLI306" s="22"/>
      <c r="RLJ306" s="22"/>
      <c r="RLK306" s="22"/>
      <c r="RLL306" s="22"/>
      <c r="RLM306" s="22"/>
      <c r="RLN306" s="22"/>
      <c r="RLO306" s="22"/>
      <c r="RLP306" s="22"/>
      <c r="RLQ306" s="22"/>
      <c r="RLR306" s="22"/>
      <c r="RLS306" s="22"/>
      <c r="RLT306" s="22"/>
      <c r="RLU306" s="22"/>
      <c r="RLV306" s="22"/>
      <c r="RLW306" s="22"/>
      <c r="RLX306" s="22"/>
      <c r="RLY306" s="22"/>
      <c r="RLZ306" s="22"/>
      <c r="RMA306" s="22"/>
      <c r="RMB306" s="22"/>
      <c r="RMC306" s="22"/>
      <c r="RMD306" s="22"/>
      <c r="RME306" s="22"/>
      <c r="RMF306" s="22"/>
      <c r="RMG306" s="22"/>
      <c r="RMH306" s="22"/>
      <c r="RMI306" s="22"/>
      <c r="RMJ306" s="22"/>
      <c r="RMK306" s="22"/>
      <c r="RML306" s="22"/>
      <c r="RMM306" s="22"/>
      <c r="RMN306" s="22"/>
      <c r="RMO306" s="22"/>
      <c r="RMP306" s="22"/>
      <c r="RMQ306" s="22"/>
      <c r="RMR306" s="22"/>
      <c r="RMS306" s="22"/>
      <c r="RMT306" s="22"/>
      <c r="RMU306" s="22"/>
      <c r="RMV306" s="22"/>
      <c r="RMW306" s="22"/>
      <c r="RMX306" s="22"/>
      <c r="RMY306" s="22"/>
      <c r="RMZ306" s="22"/>
      <c r="RNA306" s="22"/>
      <c r="RNB306" s="22"/>
      <c r="RNC306" s="22"/>
      <c r="RND306" s="22"/>
      <c r="RNE306" s="22"/>
      <c r="RNF306" s="22"/>
      <c r="RNG306" s="22"/>
      <c r="RNH306" s="22"/>
      <c r="RNI306" s="22"/>
      <c r="RNJ306" s="22"/>
      <c r="RNK306" s="22"/>
      <c r="RNL306" s="22"/>
      <c r="RNM306" s="22"/>
      <c r="RNN306" s="22"/>
      <c r="RNO306" s="22"/>
      <c r="RNP306" s="22"/>
      <c r="RNQ306" s="22"/>
      <c r="RNR306" s="22"/>
      <c r="RNS306" s="22"/>
      <c r="RNT306" s="22"/>
      <c r="RNU306" s="22"/>
      <c r="RNV306" s="22"/>
      <c r="RNW306" s="22"/>
      <c r="RNX306" s="22"/>
      <c r="RNY306" s="22"/>
      <c r="RNZ306" s="22"/>
      <c r="ROA306" s="22"/>
      <c r="ROB306" s="22"/>
      <c r="ROC306" s="22"/>
      <c r="ROD306" s="22"/>
      <c r="ROE306" s="22"/>
      <c r="ROF306" s="22"/>
      <c r="ROG306" s="22"/>
      <c r="ROH306" s="22"/>
      <c r="ROI306" s="22"/>
      <c r="ROJ306" s="22"/>
      <c r="ROK306" s="22"/>
      <c r="ROL306" s="22"/>
      <c r="ROM306" s="22"/>
      <c r="RON306" s="22"/>
      <c r="ROO306" s="22"/>
      <c r="ROP306" s="22"/>
      <c r="ROQ306" s="22"/>
      <c r="ROR306" s="22"/>
      <c r="ROS306" s="22"/>
      <c r="ROT306" s="22"/>
      <c r="ROU306" s="22"/>
      <c r="ROV306" s="22"/>
      <c r="ROW306" s="22"/>
      <c r="ROX306" s="22"/>
      <c r="ROY306" s="22"/>
      <c r="ROZ306" s="22"/>
      <c r="RPA306" s="22"/>
      <c r="RPB306" s="22"/>
      <c r="RPC306" s="22"/>
      <c r="RPD306" s="22"/>
      <c r="RPE306" s="22"/>
      <c r="RPF306" s="22"/>
      <c r="RPG306" s="22"/>
      <c r="RPH306" s="22"/>
      <c r="RPI306" s="22"/>
      <c r="RPJ306" s="22"/>
      <c r="RPK306" s="22"/>
      <c r="RPL306" s="22"/>
      <c r="RPM306" s="22"/>
      <c r="RPN306" s="22"/>
      <c r="RPO306" s="22"/>
      <c r="RPP306" s="22"/>
      <c r="RPQ306" s="22"/>
      <c r="RPR306" s="22"/>
      <c r="RPS306" s="22"/>
      <c r="RPT306" s="22"/>
      <c r="RPU306" s="22"/>
      <c r="RPV306" s="22"/>
      <c r="RPW306" s="22"/>
      <c r="RPX306" s="22"/>
      <c r="RPY306" s="22"/>
      <c r="RPZ306" s="22"/>
      <c r="RQA306" s="22"/>
      <c r="RQB306" s="22"/>
      <c r="RQC306" s="22"/>
      <c r="RQD306" s="22"/>
      <c r="RQE306" s="22"/>
      <c r="RQF306" s="22"/>
      <c r="RQG306" s="22"/>
      <c r="RQH306" s="22"/>
      <c r="RQI306" s="22"/>
      <c r="RQJ306" s="22"/>
      <c r="RQK306" s="22"/>
      <c r="RQL306" s="22"/>
      <c r="RQM306" s="22"/>
      <c r="RQN306" s="22"/>
      <c r="RQO306" s="22"/>
      <c r="RQP306" s="22"/>
      <c r="RQQ306" s="22"/>
      <c r="RQR306" s="22"/>
      <c r="RQS306" s="22"/>
      <c r="RQT306" s="22"/>
      <c r="RQU306" s="22"/>
      <c r="RQV306" s="22"/>
      <c r="RQW306" s="22"/>
      <c r="RQX306" s="22"/>
      <c r="RQY306" s="22"/>
      <c r="RQZ306" s="22"/>
      <c r="RRA306" s="22"/>
      <c r="RRB306" s="22"/>
      <c r="RRC306" s="22"/>
      <c r="RRD306" s="22"/>
      <c r="RRE306" s="22"/>
      <c r="RRF306" s="22"/>
      <c r="RRG306" s="22"/>
      <c r="RRH306" s="22"/>
      <c r="RRI306" s="22"/>
      <c r="RRJ306" s="22"/>
      <c r="RRK306" s="22"/>
      <c r="RRL306" s="22"/>
      <c r="RRM306" s="22"/>
      <c r="RRN306" s="22"/>
      <c r="RRO306" s="22"/>
      <c r="RRP306" s="22"/>
      <c r="RRQ306" s="22"/>
      <c r="RRR306" s="22"/>
      <c r="RRS306" s="22"/>
      <c r="RRT306" s="22"/>
      <c r="RRU306" s="22"/>
      <c r="RRV306" s="22"/>
      <c r="RRW306" s="22"/>
      <c r="RRX306" s="22"/>
      <c r="RRY306" s="22"/>
      <c r="RRZ306" s="22"/>
      <c r="RSA306" s="22"/>
      <c r="RSB306" s="22"/>
      <c r="RSC306" s="22"/>
      <c r="RSD306" s="22"/>
      <c r="RSE306" s="22"/>
      <c r="RSF306" s="22"/>
      <c r="RSG306" s="22"/>
      <c r="RSH306" s="22"/>
      <c r="RSI306" s="22"/>
      <c r="RSJ306" s="22"/>
      <c r="RSK306" s="22"/>
      <c r="RSL306" s="22"/>
      <c r="RSM306" s="22"/>
      <c r="RSN306" s="22"/>
      <c r="RSO306" s="22"/>
      <c r="RSP306" s="22"/>
      <c r="RSQ306" s="22"/>
      <c r="RSR306" s="22"/>
      <c r="RSS306" s="22"/>
      <c r="RST306" s="22"/>
      <c r="RSU306" s="22"/>
      <c r="RSV306" s="22"/>
      <c r="RSW306" s="22"/>
      <c r="RSX306" s="22"/>
      <c r="RSY306" s="22"/>
      <c r="RSZ306" s="22"/>
      <c r="RTA306" s="22"/>
      <c r="RTB306" s="22"/>
      <c r="RTC306" s="22"/>
      <c r="RTD306" s="22"/>
      <c r="RTE306" s="22"/>
      <c r="RTF306" s="22"/>
      <c r="RTG306" s="22"/>
      <c r="RTH306" s="22"/>
      <c r="RTI306" s="22"/>
      <c r="RTJ306" s="22"/>
      <c r="RTK306" s="22"/>
      <c r="RTL306" s="22"/>
      <c r="RTM306" s="22"/>
      <c r="RTN306" s="22"/>
      <c r="RTO306" s="22"/>
      <c r="RTP306" s="22"/>
      <c r="RTQ306" s="22"/>
      <c r="RTR306" s="22"/>
      <c r="RTS306" s="22"/>
      <c r="RTT306" s="22"/>
      <c r="RTU306" s="22"/>
      <c r="RTV306" s="22"/>
      <c r="RTW306" s="22"/>
      <c r="RTX306" s="22"/>
      <c r="RTY306" s="22"/>
      <c r="RTZ306" s="22"/>
      <c r="RUA306" s="22"/>
      <c r="RUB306" s="22"/>
      <c r="RUC306" s="22"/>
      <c r="RUD306" s="22"/>
      <c r="RUE306" s="22"/>
      <c r="RUF306" s="22"/>
      <c r="RUG306" s="22"/>
      <c r="RUH306" s="22"/>
      <c r="RUI306" s="22"/>
      <c r="RUJ306" s="22"/>
      <c r="RUK306" s="22"/>
      <c r="RUL306" s="22"/>
      <c r="RUM306" s="22"/>
      <c r="RUN306" s="22"/>
      <c r="RUO306" s="22"/>
      <c r="RUP306" s="22"/>
      <c r="RUQ306" s="22"/>
      <c r="RUR306" s="22"/>
      <c r="RUS306" s="22"/>
      <c r="RUT306" s="22"/>
      <c r="RUU306" s="22"/>
      <c r="RUV306" s="22"/>
      <c r="RUW306" s="22"/>
      <c r="RUX306" s="22"/>
      <c r="RUY306" s="22"/>
      <c r="RUZ306" s="22"/>
      <c r="RVA306" s="22"/>
      <c r="RVB306" s="22"/>
      <c r="RVC306" s="22"/>
      <c r="RVD306" s="22"/>
      <c r="RVE306" s="22"/>
      <c r="RVF306" s="22"/>
      <c r="RVG306" s="22"/>
      <c r="RVH306" s="22"/>
      <c r="RVI306" s="22"/>
      <c r="RVJ306" s="22"/>
      <c r="RVK306" s="22"/>
      <c r="RVL306" s="22"/>
      <c r="RVM306" s="22"/>
      <c r="RVN306" s="22"/>
      <c r="RVO306" s="22"/>
      <c r="RVP306" s="22"/>
      <c r="RVQ306" s="22"/>
      <c r="RVR306" s="22"/>
      <c r="RVS306" s="22"/>
      <c r="RVT306" s="22"/>
      <c r="RVU306" s="22"/>
      <c r="RVV306" s="22"/>
      <c r="RVW306" s="22"/>
      <c r="RVX306" s="22"/>
      <c r="RVY306" s="22"/>
      <c r="RVZ306" s="22"/>
      <c r="RWA306" s="22"/>
      <c r="RWB306" s="22"/>
      <c r="RWC306" s="22"/>
      <c r="RWD306" s="22"/>
      <c r="RWE306" s="22"/>
      <c r="RWF306" s="22"/>
      <c r="RWG306" s="22"/>
      <c r="RWH306" s="22"/>
      <c r="RWI306" s="22"/>
      <c r="RWJ306" s="22"/>
      <c r="RWK306" s="22"/>
      <c r="RWL306" s="22"/>
      <c r="RWM306" s="22"/>
      <c r="RWN306" s="22"/>
      <c r="RWO306" s="22"/>
      <c r="RWP306" s="22"/>
      <c r="RWQ306" s="22"/>
      <c r="RWR306" s="22"/>
      <c r="RWS306" s="22"/>
      <c r="RWT306" s="22"/>
      <c r="RWU306" s="22"/>
      <c r="RWV306" s="22"/>
      <c r="RWW306" s="22"/>
      <c r="RWX306" s="22"/>
      <c r="RWY306" s="22"/>
      <c r="RWZ306" s="22"/>
      <c r="RXA306" s="22"/>
      <c r="RXB306" s="22"/>
      <c r="RXC306" s="22"/>
      <c r="RXD306" s="22"/>
      <c r="RXE306" s="22"/>
      <c r="RXF306" s="22"/>
      <c r="RXG306" s="22"/>
      <c r="RXH306" s="22"/>
      <c r="RXI306" s="22"/>
      <c r="RXJ306" s="22"/>
      <c r="RXK306" s="22"/>
      <c r="RXL306" s="22"/>
      <c r="RXM306" s="22"/>
      <c r="RXN306" s="22"/>
      <c r="RXO306" s="22"/>
      <c r="RXP306" s="22"/>
      <c r="RXQ306" s="22"/>
      <c r="RXR306" s="22"/>
      <c r="RXS306" s="22"/>
      <c r="RXT306" s="22"/>
      <c r="RXU306" s="22"/>
      <c r="RXV306" s="22"/>
      <c r="RXW306" s="22"/>
      <c r="RXX306" s="22"/>
      <c r="RXY306" s="22"/>
      <c r="RXZ306" s="22"/>
      <c r="RYA306" s="22"/>
      <c r="RYB306" s="22"/>
      <c r="RYC306" s="22"/>
      <c r="RYD306" s="22"/>
      <c r="RYE306" s="22"/>
      <c r="RYF306" s="22"/>
      <c r="RYG306" s="22"/>
      <c r="RYH306" s="22"/>
      <c r="RYI306" s="22"/>
      <c r="RYJ306" s="22"/>
      <c r="RYK306" s="22"/>
      <c r="RYL306" s="22"/>
      <c r="RYM306" s="22"/>
      <c r="RYN306" s="22"/>
      <c r="RYO306" s="22"/>
      <c r="RYP306" s="22"/>
      <c r="RYQ306" s="22"/>
      <c r="RYR306" s="22"/>
      <c r="RYS306" s="22"/>
      <c r="RYT306" s="22"/>
      <c r="RYU306" s="22"/>
      <c r="RYV306" s="22"/>
      <c r="RYW306" s="22"/>
      <c r="RYX306" s="22"/>
      <c r="RYY306" s="22"/>
      <c r="RYZ306" s="22"/>
      <c r="RZA306" s="22"/>
      <c r="RZB306" s="22"/>
      <c r="RZC306" s="22"/>
      <c r="RZD306" s="22"/>
      <c r="RZE306" s="22"/>
      <c r="RZF306" s="22"/>
      <c r="RZG306" s="22"/>
      <c r="RZH306" s="22"/>
      <c r="RZI306" s="22"/>
      <c r="RZJ306" s="22"/>
      <c r="RZK306" s="22"/>
      <c r="RZL306" s="22"/>
      <c r="RZM306" s="22"/>
      <c r="RZN306" s="22"/>
      <c r="RZO306" s="22"/>
      <c r="RZP306" s="22"/>
      <c r="RZQ306" s="22"/>
      <c r="RZR306" s="22"/>
      <c r="RZS306" s="22"/>
      <c r="RZT306" s="22"/>
      <c r="RZU306" s="22"/>
      <c r="RZV306" s="22"/>
      <c r="RZW306" s="22"/>
      <c r="RZX306" s="22"/>
      <c r="RZY306" s="22"/>
      <c r="RZZ306" s="22"/>
      <c r="SAA306" s="22"/>
      <c r="SAB306" s="22"/>
      <c r="SAC306" s="22"/>
      <c r="SAD306" s="22"/>
      <c r="SAE306" s="22"/>
      <c r="SAF306" s="22"/>
      <c r="SAG306" s="22"/>
      <c r="SAH306" s="22"/>
      <c r="SAI306" s="22"/>
      <c r="SAJ306" s="22"/>
      <c r="SAK306" s="22"/>
      <c r="SAL306" s="22"/>
      <c r="SAM306" s="22"/>
      <c r="SAN306" s="22"/>
      <c r="SAO306" s="22"/>
      <c r="SAP306" s="22"/>
      <c r="SAQ306" s="22"/>
      <c r="SAR306" s="22"/>
      <c r="SAS306" s="22"/>
      <c r="SAT306" s="22"/>
      <c r="SAU306" s="22"/>
      <c r="SAV306" s="22"/>
      <c r="SAW306" s="22"/>
      <c r="SAX306" s="22"/>
      <c r="SAY306" s="22"/>
      <c r="SAZ306" s="22"/>
      <c r="SBA306" s="22"/>
      <c r="SBB306" s="22"/>
      <c r="SBC306" s="22"/>
      <c r="SBD306" s="22"/>
      <c r="SBE306" s="22"/>
      <c r="SBF306" s="22"/>
      <c r="SBG306" s="22"/>
      <c r="SBH306" s="22"/>
      <c r="SBI306" s="22"/>
      <c r="SBJ306" s="22"/>
      <c r="SBK306" s="22"/>
      <c r="SBL306" s="22"/>
      <c r="SBM306" s="22"/>
      <c r="SBN306" s="22"/>
      <c r="SBO306" s="22"/>
      <c r="SBP306" s="22"/>
      <c r="SBQ306" s="22"/>
      <c r="SBR306" s="22"/>
      <c r="SBS306" s="22"/>
      <c r="SBT306" s="22"/>
      <c r="SBU306" s="22"/>
      <c r="SBV306" s="22"/>
      <c r="SBW306" s="22"/>
      <c r="SBX306" s="22"/>
      <c r="SBY306" s="22"/>
      <c r="SBZ306" s="22"/>
      <c r="SCA306" s="22"/>
      <c r="SCB306" s="22"/>
      <c r="SCC306" s="22"/>
      <c r="SCD306" s="22"/>
      <c r="SCE306" s="22"/>
      <c r="SCF306" s="22"/>
      <c r="SCG306" s="22"/>
      <c r="SCH306" s="22"/>
      <c r="SCI306" s="22"/>
      <c r="SCJ306" s="22"/>
      <c r="SCK306" s="22"/>
      <c r="SCL306" s="22"/>
      <c r="SCM306" s="22"/>
      <c r="SCN306" s="22"/>
      <c r="SCO306" s="22"/>
      <c r="SCP306" s="22"/>
      <c r="SCQ306" s="22"/>
      <c r="SCR306" s="22"/>
      <c r="SCS306" s="22"/>
      <c r="SCT306" s="22"/>
      <c r="SCU306" s="22"/>
      <c r="SCV306" s="22"/>
      <c r="SCW306" s="22"/>
      <c r="SCX306" s="22"/>
      <c r="SCY306" s="22"/>
      <c r="SCZ306" s="22"/>
      <c r="SDA306" s="22"/>
      <c r="SDB306" s="22"/>
      <c r="SDC306" s="22"/>
      <c r="SDD306" s="22"/>
      <c r="SDE306" s="22"/>
      <c r="SDF306" s="22"/>
      <c r="SDG306" s="22"/>
      <c r="SDH306" s="22"/>
      <c r="SDI306" s="22"/>
      <c r="SDJ306" s="22"/>
      <c r="SDK306" s="22"/>
      <c r="SDL306" s="22"/>
      <c r="SDM306" s="22"/>
      <c r="SDN306" s="22"/>
      <c r="SDO306" s="22"/>
      <c r="SDP306" s="22"/>
      <c r="SDQ306" s="22"/>
      <c r="SDR306" s="22"/>
      <c r="SDS306" s="22"/>
      <c r="SDT306" s="22"/>
      <c r="SDU306" s="22"/>
      <c r="SDV306" s="22"/>
      <c r="SDW306" s="22"/>
      <c r="SDX306" s="22"/>
      <c r="SDY306" s="22"/>
      <c r="SDZ306" s="22"/>
      <c r="SEA306" s="22"/>
      <c r="SEB306" s="22"/>
      <c r="SEC306" s="22"/>
      <c r="SED306" s="22"/>
      <c r="SEE306" s="22"/>
      <c r="SEF306" s="22"/>
      <c r="SEG306" s="22"/>
      <c r="SEH306" s="22"/>
      <c r="SEI306" s="22"/>
      <c r="SEJ306" s="22"/>
      <c r="SEK306" s="22"/>
      <c r="SEL306" s="22"/>
      <c r="SEM306" s="22"/>
      <c r="SEN306" s="22"/>
      <c r="SEO306" s="22"/>
      <c r="SEP306" s="22"/>
      <c r="SEQ306" s="22"/>
      <c r="SER306" s="22"/>
      <c r="SES306" s="22"/>
      <c r="SET306" s="22"/>
      <c r="SEU306" s="22"/>
      <c r="SEV306" s="22"/>
      <c r="SEW306" s="22"/>
      <c r="SEX306" s="22"/>
      <c r="SEY306" s="22"/>
      <c r="SEZ306" s="22"/>
      <c r="SFA306" s="22"/>
      <c r="SFB306" s="22"/>
      <c r="SFC306" s="22"/>
      <c r="SFD306" s="22"/>
      <c r="SFE306" s="22"/>
      <c r="SFF306" s="22"/>
      <c r="SFG306" s="22"/>
      <c r="SFH306" s="22"/>
      <c r="SFI306" s="22"/>
      <c r="SFJ306" s="22"/>
      <c r="SFK306" s="22"/>
      <c r="SFL306" s="22"/>
      <c r="SFM306" s="22"/>
      <c r="SFN306" s="22"/>
      <c r="SFO306" s="22"/>
      <c r="SFP306" s="22"/>
      <c r="SFQ306" s="22"/>
      <c r="SFR306" s="22"/>
      <c r="SFS306" s="22"/>
      <c r="SFT306" s="22"/>
      <c r="SFU306" s="22"/>
      <c r="SFV306" s="22"/>
      <c r="SFW306" s="22"/>
      <c r="SFX306" s="22"/>
      <c r="SFY306" s="22"/>
      <c r="SFZ306" s="22"/>
      <c r="SGA306" s="22"/>
      <c r="SGB306" s="22"/>
      <c r="SGC306" s="22"/>
      <c r="SGD306" s="22"/>
      <c r="SGE306" s="22"/>
      <c r="SGF306" s="22"/>
      <c r="SGG306" s="22"/>
      <c r="SGH306" s="22"/>
      <c r="SGI306" s="22"/>
      <c r="SGJ306" s="22"/>
      <c r="SGK306" s="22"/>
      <c r="SGL306" s="22"/>
      <c r="SGM306" s="22"/>
      <c r="SGN306" s="22"/>
      <c r="SGO306" s="22"/>
      <c r="SGP306" s="22"/>
      <c r="SGQ306" s="22"/>
      <c r="SGR306" s="22"/>
      <c r="SGS306" s="22"/>
      <c r="SGT306" s="22"/>
      <c r="SGU306" s="22"/>
      <c r="SGV306" s="22"/>
      <c r="SGW306" s="22"/>
      <c r="SGX306" s="22"/>
      <c r="SGY306" s="22"/>
      <c r="SGZ306" s="22"/>
      <c r="SHA306" s="22"/>
      <c r="SHB306" s="22"/>
      <c r="SHC306" s="22"/>
      <c r="SHD306" s="22"/>
      <c r="SHE306" s="22"/>
      <c r="SHF306" s="22"/>
      <c r="SHG306" s="22"/>
      <c r="SHH306" s="22"/>
      <c r="SHI306" s="22"/>
      <c r="SHJ306" s="22"/>
      <c r="SHK306" s="22"/>
      <c r="SHL306" s="22"/>
      <c r="SHM306" s="22"/>
      <c r="SHN306" s="22"/>
      <c r="SHO306" s="22"/>
      <c r="SHP306" s="22"/>
      <c r="SHQ306" s="22"/>
      <c r="SHR306" s="22"/>
      <c r="SHS306" s="22"/>
      <c r="SHT306" s="22"/>
      <c r="SHU306" s="22"/>
      <c r="SHV306" s="22"/>
      <c r="SHW306" s="22"/>
      <c r="SHX306" s="22"/>
      <c r="SHY306" s="22"/>
      <c r="SHZ306" s="22"/>
      <c r="SIA306" s="22"/>
      <c r="SIB306" s="22"/>
      <c r="SIC306" s="22"/>
      <c r="SID306" s="22"/>
      <c r="SIE306" s="22"/>
      <c r="SIF306" s="22"/>
      <c r="SIG306" s="22"/>
      <c r="SIH306" s="22"/>
      <c r="SII306" s="22"/>
      <c r="SIJ306" s="22"/>
      <c r="SIK306" s="22"/>
      <c r="SIL306" s="22"/>
      <c r="SIM306" s="22"/>
      <c r="SIN306" s="22"/>
      <c r="SIO306" s="22"/>
      <c r="SIP306" s="22"/>
      <c r="SIQ306" s="22"/>
      <c r="SIR306" s="22"/>
      <c r="SIS306" s="22"/>
      <c r="SIT306" s="22"/>
      <c r="SIU306" s="22"/>
      <c r="SIV306" s="22"/>
      <c r="SIW306" s="22"/>
      <c r="SIX306" s="22"/>
      <c r="SIY306" s="22"/>
      <c r="SIZ306" s="22"/>
      <c r="SJA306" s="22"/>
      <c r="SJB306" s="22"/>
      <c r="SJC306" s="22"/>
      <c r="SJD306" s="22"/>
      <c r="SJE306" s="22"/>
      <c r="SJF306" s="22"/>
      <c r="SJG306" s="22"/>
      <c r="SJH306" s="22"/>
      <c r="SJI306" s="22"/>
      <c r="SJJ306" s="22"/>
      <c r="SJK306" s="22"/>
      <c r="SJL306" s="22"/>
      <c r="SJM306" s="22"/>
      <c r="SJN306" s="22"/>
      <c r="SJO306" s="22"/>
      <c r="SJP306" s="22"/>
      <c r="SJQ306" s="22"/>
      <c r="SJR306" s="22"/>
      <c r="SJS306" s="22"/>
      <c r="SJT306" s="22"/>
      <c r="SJU306" s="22"/>
      <c r="SJV306" s="22"/>
      <c r="SJW306" s="22"/>
      <c r="SJX306" s="22"/>
      <c r="SJY306" s="22"/>
      <c r="SJZ306" s="22"/>
      <c r="SKA306" s="22"/>
      <c r="SKB306" s="22"/>
      <c r="SKC306" s="22"/>
      <c r="SKD306" s="22"/>
      <c r="SKE306" s="22"/>
      <c r="SKF306" s="22"/>
      <c r="SKG306" s="22"/>
      <c r="SKH306" s="22"/>
      <c r="SKI306" s="22"/>
      <c r="SKJ306" s="22"/>
      <c r="SKK306" s="22"/>
      <c r="SKL306" s="22"/>
      <c r="SKM306" s="22"/>
      <c r="SKN306" s="22"/>
      <c r="SKO306" s="22"/>
      <c r="SKP306" s="22"/>
      <c r="SKQ306" s="22"/>
      <c r="SKR306" s="22"/>
      <c r="SKS306" s="22"/>
      <c r="SKT306" s="22"/>
      <c r="SKU306" s="22"/>
      <c r="SKV306" s="22"/>
      <c r="SKW306" s="22"/>
      <c r="SKX306" s="22"/>
      <c r="SKY306" s="22"/>
      <c r="SKZ306" s="22"/>
      <c r="SLA306" s="22"/>
      <c r="SLB306" s="22"/>
      <c r="SLC306" s="22"/>
      <c r="SLD306" s="22"/>
      <c r="SLE306" s="22"/>
      <c r="SLF306" s="22"/>
      <c r="SLG306" s="22"/>
      <c r="SLH306" s="22"/>
      <c r="SLI306" s="22"/>
      <c r="SLJ306" s="22"/>
      <c r="SLK306" s="22"/>
      <c r="SLL306" s="22"/>
      <c r="SLM306" s="22"/>
      <c r="SLN306" s="22"/>
      <c r="SLO306" s="22"/>
      <c r="SLP306" s="22"/>
      <c r="SLQ306" s="22"/>
      <c r="SLR306" s="22"/>
      <c r="SLS306" s="22"/>
      <c r="SLT306" s="22"/>
      <c r="SLU306" s="22"/>
      <c r="SLV306" s="22"/>
      <c r="SLW306" s="22"/>
      <c r="SLX306" s="22"/>
      <c r="SLY306" s="22"/>
      <c r="SLZ306" s="22"/>
      <c r="SMA306" s="22"/>
      <c r="SMB306" s="22"/>
      <c r="SMC306" s="22"/>
      <c r="SMD306" s="22"/>
      <c r="SME306" s="22"/>
      <c r="SMF306" s="22"/>
      <c r="SMG306" s="22"/>
      <c r="SMH306" s="22"/>
      <c r="SMI306" s="22"/>
      <c r="SMJ306" s="22"/>
      <c r="SMK306" s="22"/>
      <c r="SML306" s="22"/>
      <c r="SMM306" s="22"/>
      <c r="SMN306" s="22"/>
      <c r="SMO306" s="22"/>
      <c r="SMP306" s="22"/>
      <c r="SMQ306" s="22"/>
      <c r="SMR306" s="22"/>
      <c r="SMS306" s="22"/>
      <c r="SMT306" s="22"/>
      <c r="SMU306" s="22"/>
      <c r="SMV306" s="22"/>
      <c r="SMW306" s="22"/>
      <c r="SMX306" s="22"/>
      <c r="SMY306" s="22"/>
      <c r="SMZ306" s="22"/>
      <c r="SNA306" s="22"/>
      <c r="SNB306" s="22"/>
      <c r="SNC306" s="22"/>
      <c r="SND306" s="22"/>
      <c r="SNE306" s="22"/>
      <c r="SNF306" s="22"/>
      <c r="SNG306" s="22"/>
      <c r="SNH306" s="22"/>
      <c r="SNI306" s="22"/>
      <c r="SNJ306" s="22"/>
      <c r="SNK306" s="22"/>
      <c r="SNL306" s="22"/>
      <c r="SNM306" s="22"/>
      <c r="SNN306" s="22"/>
      <c r="SNO306" s="22"/>
      <c r="SNP306" s="22"/>
      <c r="SNQ306" s="22"/>
      <c r="SNR306" s="22"/>
      <c r="SNS306" s="22"/>
      <c r="SNT306" s="22"/>
      <c r="SNU306" s="22"/>
      <c r="SNV306" s="22"/>
      <c r="SNW306" s="22"/>
      <c r="SNX306" s="22"/>
      <c r="SNY306" s="22"/>
      <c r="SNZ306" s="22"/>
      <c r="SOA306" s="22"/>
      <c r="SOB306" s="22"/>
      <c r="SOC306" s="22"/>
      <c r="SOD306" s="22"/>
      <c r="SOE306" s="22"/>
      <c r="SOF306" s="22"/>
      <c r="SOG306" s="22"/>
      <c r="SOH306" s="22"/>
      <c r="SOI306" s="22"/>
      <c r="SOJ306" s="22"/>
      <c r="SOK306" s="22"/>
      <c r="SOL306" s="22"/>
      <c r="SOM306" s="22"/>
      <c r="SON306" s="22"/>
      <c r="SOO306" s="22"/>
      <c r="SOP306" s="22"/>
      <c r="SOQ306" s="22"/>
      <c r="SOR306" s="22"/>
      <c r="SOS306" s="22"/>
      <c r="SOT306" s="22"/>
      <c r="SOU306" s="22"/>
      <c r="SOV306" s="22"/>
      <c r="SOW306" s="22"/>
      <c r="SOX306" s="22"/>
      <c r="SOY306" s="22"/>
      <c r="SOZ306" s="22"/>
      <c r="SPA306" s="22"/>
      <c r="SPB306" s="22"/>
      <c r="SPC306" s="22"/>
      <c r="SPD306" s="22"/>
      <c r="SPE306" s="22"/>
      <c r="SPF306" s="22"/>
      <c r="SPG306" s="22"/>
      <c r="SPH306" s="22"/>
      <c r="SPI306" s="22"/>
      <c r="SPJ306" s="22"/>
      <c r="SPK306" s="22"/>
      <c r="SPL306" s="22"/>
      <c r="SPM306" s="22"/>
      <c r="SPN306" s="22"/>
      <c r="SPO306" s="22"/>
      <c r="SPP306" s="22"/>
      <c r="SPQ306" s="22"/>
      <c r="SPR306" s="22"/>
      <c r="SPS306" s="22"/>
      <c r="SPT306" s="22"/>
      <c r="SPU306" s="22"/>
      <c r="SPV306" s="22"/>
      <c r="SPW306" s="22"/>
      <c r="SPX306" s="22"/>
      <c r="SPY306" s="22"/>
      <c r="SPZ306" s="22"/>
      <c r="SQA306" s="22"/>
      <c r="SQB306" s="22"/>
      <c r="SQC306" s="22"/>
      <c r="SQD306" s="22"/>
      <c r="SQE306" s="22"/>
      <c r="SQF306" s="22"/>
      <c r="SQG306" s="22"/>
      <c r="SQH306" s="22"/>
      <c r="SQI306" s="22"/>
      <c r="SQJ306" s="22"/>
      <c r="SQK306" s="22"/>
      <c r="SQL306" s="22"/>
      <c r="SQM306" s="22"/>
      <c r="SQN306" s="22"/>
      <c r="SQO306" s="22"/>
      <c r="SQP306" s="22"/>
      <c r="SQQ306" s="22"/>
      <c r="SQR306" s="22"/>
      <c r="SQS306" s="22"/>
      <c r="SQT306" s="22"/>
      <c r="SQU306" s="22"/>
      <c r="SQV306" s="22"/>
      <c r="SQW306" s="22"/>
      <c r="SQX306" s="22"/>
      <c r="SQY306" s="22"/>
      <c r="SQZ306" s="22"/>
      <c r="SRA306" s="22"/>
      <c r="SRB306" s="22"/>
      <c r="SRC306" s="22"/>
      <c r="SRD306" s="22"/>
      <c r="SRE306" s="22"/>
      <c r="SRF306" s="22"/>
      <c r="SRG306" s="22"/>
      <c r="SRH306" s="22"/>
      <c r="SRI306" s="22"/>
      <c r="SRJ306" s="22"/>
      <c r="SRK306" s="22"/>
      <c r="SRL306" s="22"/>
      <c r="SRM306" s="22"/>
      <c r="SRN306" s="22"/>
      <c r="SRO306" s="22"/>
      <c r="SRP306" s="22"/>
      <c r="SRQ306" s="22"/>
      <c r="SRR306" s="22"/>
      <c r="SRS306" s="22"/>
      <c r="SRT306" s="22"/>
      <c r="SRU306" s="22"/>
      <c r="SRV306" s="22"/>
      <c r="SRW306" s="22"/>
      <c r="SRX306" s="22"/>
      <c r="SRY306" s="22"/>
      <c r="SRZ306" s="22"/>
      <c r="SSA306" s="22"/>
      <c r="SSB306" s="22"/>
      <c r="SSC306" s="22"/>
      <c r="SSD306" s="22"/>
      <c r="SSE306" s="22"/>
      <c r="SSF306" s="22"/>
      <c r="SSG306" s="22"/>
      <c r="SSH306" s="22"/>
      <c r="SSI306" s="22"/>
      <c r="SSJ306" s="22"/>
      <c r="SSK306" s="22"/>
      <c r="SSL306" s="22"/>
      <c r="SSM306" s="22"/>
      <c r="SSN306" s="22"/>
      <c r="SSO306" s="22"/>
      <c r="SSP306" s="22"/>
      <c r="SSQ306" s="22"/>
      <c r="SSR306" s="22"/>
      <c r="SSS306" s="22"/>
      <c r="SST306" s="22"/>
      <c r="SSU306" s="22"/>
      <c r="SSV306" s="22"/>
      <c r="SSW306" s="22"/>
      <c r="SSX306" s="22"/>
      <c r="SSY306" s="22"/>
      <c r="SSZ306" s="22"/>
      <c r="STA306" s="22"/>
      <c r="STB306" s="22"/>
      <c r="STC306" s="22"/>
      <c r="STD306" s="22"/>
      <c r="STE306" s="22"/>
      <c r="STF306" s="22"/>
      <c r="STG306" s="22"/>
      <c r="STH306" s="22"/>
      <c r="STI306" s="22"/>
      <c r="STJ306" s="22"/>
      <c r="STK306" s="22"/>
      <c r="STL306" s="22"/>
      <c r="STM306" s="22"/>
      <c r="STN306" s="22"/>
      <c r="STO306" s="22"/>
      <c r="STP306" s="22"/>
      <c r="STQ306" s="22"/>
      <c r="STR306" s="22"/>
      <c r="STS306" s="22"/>
      <c r="STT306" s="22"/>
      <c r="STU306" s="22"/>
      <c r="STV306" s="22"/>
      <c r="STW306" s="22"/>
      <c r="STX306" s="22"/>
      <c r="STY306" s="22"/>
      <c r="STZ306" s="22"/>
      <c r="SUA306" s="22"/>
      <c r="SUB306" s="22"/>
      <c r="SUC306" s="22"/>
      <c r="SUD306" s="22"/>
      <c r="SUE306" s="22"/>
      <c r="SUF306" s="22"/>
      <c r="SUG306" s="22"/>
      <c r="SUH306" s="22"/>
      <c r="SUI306" s="22"/>
      <c r="SUJ306" s="22"/>
      <c r="SUK306" s="22"/>
      <c r="SUL306" s="22"/>
      <c r="SUM306" s="22"/>
      <c r="SUN306" s="22"/>
      <c r="SUO306" s="22"/>
      <c r="SUP306" s="22"/>
      <c r="SUQ306" s="22"/>
      <c r="SUR306" s="22"/>
      <c r="SUS306" s="22"/>
      <c r="SUT306" s="22"/>
      <c r="SUU306" s="22"/>
      <c r="SUV306" s="22"/>
      <c r="SUW306" s="22"/>
      <c r="SUX306" s="22"/>
      <c r="SUY306" s="22"/>
      <c r="SUZ306" s="22"/>
      <c r="SVA306" s="22"/>
      <c r="SVB306" s="22"/>
      <c r="SVC306" s="22"/>
      <c r="SVD306" s="22"/>
      <c r="SVE306" s="22"/>
      <c r="SVF306" s="22"/>
      <c r="SVG306" s="22"/>
      <c r="SVH306" s="22"/>
      <c r="SVI306" s="22"/>
      <c r="SVJ306" s="22"/>
      <c r="SVK306" s="22"/>
      <c r="SVL306" s="22"/>
      <c r="SVM306" s="22"/>
      <c r="SVN306" s="22"/>
      <c r="SVO306" s="22"/>
      <c r="SVP306" s="22"/>
      <c r="SVQ306" s="22"/>
      <c r="SVR306" s="22"/>
      <c r="SVS306" s="22"/>
      <c r="SVT306" s="22"/>
      <c r="SVU306" s="22"/>
      <c r="SVV306" s="22"/>
      <c r="SVW306" s="22"/>
      <c r="SVX306" s="22"/>
      <c r="SVY306" s="22"/>
      <c r="SVZ306" s="22"/>
      <c r="SWA306" s="22"/>
      <c r="SWB306" s="22"/>
      <c r="SWC306" s="22"/>
      <c r="SWD306" s="22"/>
      <c r="SWE306" s="22"/>
      <c r="SWF306" s="22"/>
      <c r="SWG306" s="22"/>
      <c r="SWH306" s="22"/>
      <c r="SWI306" s="22"/>
      <c r="SWJ306" s="22"/>
      <c r="SWK306" s="22"/>
      <c r="SWL306" s="22"/>
      <c r="SWM306" s="22"/>
      <c r="SWN306" s="22"/>
      <c r="SWO306" s="22"/>
      <c r="SWP306" s="22"/>
      <c r="SWQ306" s="22"/>
      <c r="SWR306" s="22"/>
      <c r="SWS306" s="22"/>
      <c r="SWT306" s="22"/>
      <c r="SWU306" s="22"/>
      <c r="SWV306" s="22"/>
      <c r="SWW306" s="22"/>
      <c r="SWX306" s="22"/>
      <c r="SWY306" s="22"/>
      <c r="SWZ306" s="22"/>
      <c r="SXA306" s="22"/>
      <c r="SXB306" s="22"/>
      <c r="SXC306" s="22"/>
      <c r="SXD306" s="22"/>
      <c r="SXE306" s="22"/>
      <c r="SXF306" s="22"/>
      <c r="SXG306" s="22"/>
      <c r="SXH306" s="22"/>
      <c r="SXI306" s="22"/>
      <c r="SXJ306" s="22"/>
      <c r="SXK306" s="22"/>
      <c r="SXL306" s="22"/>
      <c r="SXM306" s="22"/>
      <c r="SXN306" s="22"/>
      <c r="SXO306" s="22"/>
      <c r="SXP306" s="22"/>
      <c r="SXQ306" s="22"/>
      <c r="SXR306" s="22"/>
      <c r="SXS306" s="22"/>
      <c r="SXT306" s="22"/>
      <c r="SXU306" s="22"/>
      <c r="SXV306" s="22"/>
      <c r="SXW306" s="22"/>
      <c r="SXX306" s="22"/>
      <c r="SXY306" s="22"/>
      <c r="SXZ306" s="22"/>
      <c r="SYA306" s="22"/>
      <c r="SYB306" s="22"/>
      <c r="SYC306" s="22"/>
      <c r="SYD306" s="22"/>
      <c r="SYE306" s="22"/>
      <c r="SYF306" s="22"/>
      <c r="SYG306" s="22"/>
      <c r="SYH306" s="22"/>
      <c r="SYI306" s="22"/>
      <c r="SYJ306" s="22"/>
      <c r="SYK306" s="22"/>
      <c r="SYL306" s="22"/>
      <c r="SYM306" s="22"/>
      <c r="SYN306" s="22"/>
      <c r="SYO306" s="22"/>
      <c r="SYP306" s="22"/>
      <c r="SYQ306" s="22"/>
      <c r="SYR306" s="22"/>
      <c r="SYS306" s="22"/>
      <c r="SYT306" s="22"/>
      <c r="SYU306" s="22"/>
      <c r="SYV306" s="22"/>
      <c r="SYW306" s="22"/>
      <c r="SYX306" s="22"/>
      <c r="SYY306" s="22"/>
      <c r="SYZ306" s="22"/>
      <c r="SZA306" s="22"/>
      <c r="SZB306" s="22"/>
      <c r="SZC306" s="22"/>
      <c r="SZD306" s="22"/>
      <c r="SZE306" s="22"/>
      <c r="SZF306" s="22"/>
      <c r="SZG306" s="22"/>
      <c r="SZH306" s="22"/>
      <c r="SZI306" s="22"/>
      <c r="SZJ306" s="22"/>
      <c r="SZK306" s="22"/>
      <c r="SZL306" s="22"/>
      <c r="SZM306" s="22"/>
      <c r="SZN306" s="22"/>
      <c r="SZO306" s="22"/>
      <c r="SZP306" s="22"/>
      <c r="SZQ306" s="22"/>
      <c r="SZR306" s="22"/>
      <c r="SZS306" s="22"/>
      <c r="SZT306" s="22"/>
      <c r="SZU306" s="22"/>
      <c r="SZV306" s="22"/>
      <c r="SZW306" s="22"/>
      <c r="SZX306" s="22"/>
      <c r="SZY306" s="22"/>
      <c r="SZZ306" s="22"/>
      <c r="TAA306" s="22"/>
      <c r="TAB306" s="22"/>
      <c r="TAC306" s="22"/>
      <c r="TAD306" s="22"/>
      <c r="TAE306" s="22"/>
      <c r="TAF306" s="22"/>
      <c r="TAG306" s="22"/>
      <c r="TAH306" s="22"/>
      <c r="TAI306" s="22"/>
      <c r="TAJ306" s="22"/>
      <c r="TAK306" s="22"/>
      <c r="TAL306" s="22"/>
      <c r="TAM306" s="22"/>
      <c r="TAN306" s="22"/>
      <c r="TAO306" s="22"/>
      <c r="TAP306" s="22"/>
      <c r="TAQ306" s="22"/>
      <c r="TAR306" s="22"/>
      <c r="TAS306" s="22"/>
      <c r="TAT306" s="22"/>
      <c r="TAU306" s="22"/>
      <c r="TAV306" s="22"/>
      <c r="TAW306" s="22"/>
      <c r="TAX306" s="22"/>
      <c r="TAY306" s="22"/>
      <c r="TAZ306" s="22"/>
      <c r="TBA306" s="22"/>
      <c r="TBB306" s="22"/>
      <c r="TBC306" s="22"/>
      <c r="TBD306" s="22"/>
      <c r="TBE306" s="22"/>
      <c r="TBF306" s="22"/>
      <c r="TBG306" s="22"/>
      <c r="TBH306" s="22"/>
      <c r="TBI306" s="22"/>
      <c r="TBJ306" s="22"/>
      <c r="TBK306" s="22"/>
      <c r="TBL306" s="22"/>
      <c r="TBM306" s="22"/>
      <c r="TBN306" s="22"/>
      <c r="TBO306" s="22"/>
      <c r="TBP306" s="22"/>
      <c r="TBQ306" s="22"/>
      <c r="TBR306" s="22"/>
      <c r="TBS306" s="22"/>
      <c r="TBT306" s="22"/>
      <c r="TBU306" s="22"/>
      <c r="TBV306" s="22"/>
      <c r="TBW306" s="22"/>
      <c r="TBX306" s="22"/>
      <c r="TBY306" s="22"/>
      <c r="TBZ306" s="22"/>
      <c r="TCA306" s="22"/>
      <c r="TCB306" s="22"/>
      <c r="TCC306" s="22"/>
      <c r="TCD306" s="22"/>
      <c r="TCE306" s="22"/>
      <c r="TCF306" s="22"/>
      <c r="TCG306" s="22"/>
      <c r="TCH306" s="22"/>
      <c r="TCI306" s="22"/>
      <c r="TCJ306" s="22"/>
      <c r="TCK306" s="22"/>
      <c r="TCL306" s="22"/>
      <c r="TCM306" s="22"/>
      <c r="TCN306" s="22"/>
      <c r="TCO306" s="22"/>
      <c r="TCP306" s="22"/>
      <c r="TCQ306" s="22"/>
      <c r="TCR306" s="22"/>
      <c r="TCS306" s="22"/>
      <c r="TCT306" s="22"/>
      <c r="TCU306" s="22"/>
      <c r="TCV306" s="22"/>
      <c r="TCW306" s="22"/>
      <c r="TCX306" s="22"/>
      <c r="TCY306" s="22"/>
      <c r="TCZ306" s="22"/>
      <c r="TDA306" s="22"/>
      <c r="TDB306" s="22"/>
      <c r="TDC306" s="22"/>
      <c r="TDD306" s="22"/>
      <c r="TDE306" s="22"/>
      <c r="TDF306" s="22"/>
      <c r="TDG306" s="22"/>
      <c r="TDH306" s="22"/>
      <c r="TDI306" s="22"/>
      <c r="TDJ306" s="22"/>
      <c r="TDK306" s="22"/>
      <c r="TDL306" s="22"/>
      <c r="TDM306" s="22"/>
      <c r="TDN306" s="22"/>
      <c r="TDO306" s="22"/>
      <c r="TDP306" s="22"/>
      <c r="TDQ306" s="22"/>
      <c r="TDR306" s="22"/>
      <c r="TDS306" s="22"/>
      <c r="TDT306" s="22"/>
      <c r="TDU306" s="22"/>
      <c r="TDV306" s="22"/>
      <c r="TDW306" s="22"/>
      <c r="TDX306" s="22"/>
      <c r="TDY306" s="22"/>
      <c r="TDZ306" s="22"/>
      <c r="TEA306" s="22"/>
      <c r="TEB306" s="22"/>
      <c r="TEC306" s="22"/>
      <c r="TED306" s="22"/>
      <c r="TEE306" s="22"/>
      <c r="TEF306" s="22"/>
      <c r="TEG306" s="22"/>
      <c r="TEH306" s="22"/>
      <c r="TEI306" s="22"/>
      <c r="TEJ306" s="22"/>
      <c r="TEK306" s="22"/>
      <c r="TEL306" s="22"/>
      <c r="TEM306" s="22"/>
      <c r="TEN306" s="22"/>
      <c r="TEO306" s="22"/>
      <c r="TEP306" s="22"/>
      <c r="TEQ306" s="22"/>
      <c r="TER306" s="22"/>
      <c r="TES306" s="22"/>
      <c r="TET306" s="22"/>
      <c r="TEU306" s="22"/>
      <c r="TEV306" s="22"/>
      <c r="TEW306" s="22"/>
      <c r="TEX306" s="22"/>
      <c r="TEY306" s="22"/>
      <c r="TEZ306" s="22"/>
      <c r="TFA306" s="22"/>
      <c r="TFB306" s="22"/>
      <c r="TFC306" s="22"/>
      <c r="TFD306" s="22"/>
      <c r="TFE306" s="22"/>
      <c r="TFF306" s="22"/>
      <c r="TFG306" s="22"/>
      <c r="TFH306" s="22"/>
      <c r="TFI306" s="22"/>
      <c r="TFJ306" s="22"/>
      <c r="TFK306" s="22"/>
      <c r="TFL306" s="22"/>
      <c r="TFM306" s="22"/>
      <c r="TFN306" s="22"/>
      <c r="TFO306" s="22"/>
      <c r="TFP306" s="22"/>
      <c r="TFQ306" s="22"/>
      <c r="TFR306" s="22"/>
      <c r="TFS306" s="22"/>
      <c r="TFT306" s="22"/>
      <c r="TFU306" s="22"/>
      <c r="TFV306" s="22"/>
      <c r="TFW306" s="22"/>
      <c r="TFX306" s="22"/>
      <c r="TFY306" s="22"/>
      <c r="TFZ306" s="22"/>
      <c r="TGA306" s="22"/>
      <c r="TGB306" s="22"/>
      <c r="TGC306" s="22"/>
      <c r="TGD306" s="22"/>
      <c r="TGE306" s="22"/>
      <c r="TGF306" s="22"/>
      <c r="TGG306" s="22"/>
      <c r="TGH306" s="22"/>
      <c r="TGI306" s="22"/>
      <c r="TGJ306" s="22"/>
      <c r="TGK306" s="22"/>
      <c r="TGL306" s="22"/>
      <c r="TGM306" s="22"/>
      <c r="TGN306" s="22"/>
      <c r="TGO306" s="22"/>
      <c r="TGP306" s="22"/>
      <c r="TGQ306" s="22"/>
      <c r="TGR306" s="22"/>
      <c r="TGS306" s="22"/>
      <c r="TGT306" s="22"/>
      <c r="TGU306" s="22"/>
      <c r="TGV306" s="22"/>
      <c r="TGW306" s="22"/>
      <c r="TGX306" s="22"/>
      <c r="TGY306" s="22"/>
      <c r="TGZ306" s="22"/>
      <c r="THA306" s="22"/>
      <c r="THB306" s="22"/>
      <c r="THC306" s="22"/>
      <c r="THD306" s="22"/>
      <c r="THE306" s="22"/>
      <c r="THF306" s="22"/>
      <c r="THG306" s="22"/>
      <c r="THH306" s="22"/>
      <c r="THI306" s="22"/>
      <c r="THJ306" s="22"/>
      <c r="THK306" s="22"/>
      <c r="THL306" s="22"/>
      <c r="THM306" s="22"/>
      <c r="THN306" s="22"/>
      <c r="THO306" s="22"/>
      <c r="THP306" s="22"/>
      <c r="THQ306" s="22"/>
      <c r="THR306" s="22"/>
      <c r="THS306" s="22"/>
      <c r="THT306" s="22"/>
      <c r="THU306" s="22"/>
      <c r="THV306" s="22"/>
      <c r="THW306" s="22"/>
      <c r="THX306" s="22"/>
      <c r="THY306" s="22"/>
      <c r="THZ306" s="22"/>
      <c r="TIA306" s="22"/>
      <c r="TIB306" s="22"/>
      <c r="TIC306" s="22"/>
      <c r="TID306" s="22"/>
      <c r="TIE306" s="22"/>
      <c r="TIF306" s="22"/>
      <c r="TIG306" s="22"/>
      <c r="TIH306" s="22"/>
      <c r="TII306" s="22"/>
      <c r="TIJ306" s="22"/>
      <c r="TIK306" s="22"/>
      <c r="TIL306" s="22"/>
      <c r="TIM306" s="22"/>
      <c r="TIN306" s="22"/>
      <c r="TIO306" s="22"/>
      <c r="TIP306" s="22"/>
      <c r="TIQ306" s="22"/>
      <c r="TIR306" s="22"/>
      <c r="TIS306" s="22"/>
      <c r="TIT306" s="22"/>
      <c r="TIU306" s="22"/>
      <c r="TIV306" s="22"/>
      <c r="TIW306" s="22"/>
      <c r="TIX306" s="22"/>
      <c r="TIY306" s="22"/>
      <c r="TIZ306" s="22"/>
      <c r="TJA306" s="22"/>
      <c r="TJB306" s="22"/>
      <c r="TJC306" s="22"/>
      <c r="TJD306" s="22"/>
      <c r="TJE306" s="22"/>
      <c r="TJF306" s="22"/>
      <c r="TJG306" s="22"/>
      <c r="TJH306" s="22"/>
      <c r="TJI306" s="22"/>
      <c r="TJJ306" s="22"/>
      <c r="TJK306" s="22"/>
      <c r="TJL306" s="22"/>
      <c r="TJM306" s="22"/>
      <c r="TJN306" s="22"/>
      <c r="TJO306" s="22"/>
      <c r="TJP306" s="22"/>
      <c r="TJQ306" s="22"/>
      <c r="TJR306" s="22"/>
      <c r="TJS306" s="22"/>
      <c r="TJT306" s="22"/>
      <c r="TJU306" s="22"/>
      <c r="TJV306" s="22"/>
      <c r="TJW306" s="22"/>
      <c r="TJX306" s="22"/>
      <c r="TJY306" s="22"/>
      <c r="TJZ306" s="22"/>
      <c r="TKA306" s="22"/>
      <c r="TKB306" s="22"/>
      <c r="TKC306" s="22"/>
      <c r="TKD306" s="22"/>
      <c r="TKE306" s="22"/>
      <c r="TKF306" s="22"/>
      <c r="TKG306" s="22"/>
      <c r="TKH306" s="22"/>
      <c r="TKI306" s="22"/>
      <c r="TKJ306" s="22"/>
      <c r="TKK306" s="22"/>
      <c r="TKL306" s="22"/>
      <c r="TKM306" s="22"/>
      <c r="TKN306" s="22"/>
      <c r="TKO306" s="22"/>
      <c r="TKP306" s="22"/>
      <c r="TKQ306" s="22"/>
      <c r="TKR306" s="22"/>
      <c r="TKS306" s="22"/>
      <c r="TKT306" s="22"/>
      <c r="TKU306" s="22"/>
      <c r="TKV306" s="22"/>
      <c r="TKW306" s="22"/>
      <c r="TKX306" s="22"/>
      <c r="TKY306" s="22"/>
      <c r="TKZ306" s="22"/>
      <c r="TLA306" s="22"/>
      <c r="TLB306" s="22"/>
      <c r="TLC306" s="22"/>
      <c r="TLD306" s="22"/>
      <c r="TLE306" s="22"/>
      <c r="TLF306" s="22"/>
      <c r="TLG306" s="22"/>
      <c r="TLH306" s="22"/>
      <c r="TLI306" s="22"/>
      <c r="TLJ306" s="22"/>
      <c r="TLK306" s="22"/>
      <c r="TLL306" s="22"/>
      <c r="TLM306" s="22"/>
      <c r="TLN306" s="22"/>
      <c r="TLO306" s="22"/>
      <c r="TLP306" s="22"/>
      <c r="TLQ306" s="22"/>
      <c r="TLR306" s="22"/>
      <c r="TLS306" s="22"/>
      <c r="TLT306" s="22"/>
      <c r="TLU306" s="22"/>
      <c r="TLV306" s="22"/>
      <c r="TLW306" s="22"/>
      <c r="TLX306" s="22"/>
      <c r="TLY306" s="22"/>
      <c r="TLZ306" s="22"/>
      <c r="TMA306" s="22"/>
      <c r="TMB306" s="22"/>
      <c r="TMC306" s="22"/>
      <c r="TMD306" s="22"/>
      <c r="TME306" s="22"/>
      <c r="TMF306" s="22"/>
      <c r="TMG306" s="22"/>
      <c r="TMH306" s="22"/>
      <c r="TMI306" s="22"/>
      <c r="TMJ306" s="22"/>
      <c r="TMK306" s="22"/>
      <c r="TML306" s="22"/>
      <c r="TMM306" s="22"/>
      <c r="TMN306" s="22"/>
      <c r="TMO306" s="22"/>
      <c r="TMP306" s="22"/>
      <c r="TMQ306" s="22"/>
      <c r="TMR306" s="22"/>
      <c r="TMS306" s="22"/>
      <c r="TMT306" s="22"/>
      <c r="TMU306" s="22"/>
      <c r="TMV306" s="22"/>
      <c r="TMW306" s="22"/>
      <c r="TMX306" s="22"/>
      <c r="TMY306" s="22"/>
      <c r="TMZ306" s="22"/>
      <c r="TNA306" s="22"/>
      <c r="TNB306" s="22"/>
      <c r="TNC306" s="22"/>
      <c r="TND306" s="22"/>
      <c r="TNE306" s="22"/>
      <c r="TNF306" s="22"/>
      <c r="TNG306" s="22"/>
      <c r="TNH306" s="22"/>
      <c r="TNI306" s="22"/>
      <c r="TNJ306" s="22"/>
      <c r="TNK306" s="22"/>
      <c r="TNL306" s="22"/>
      <c r="TNM306" s="22"/>
      <c r="TNN306" s="22"/>
      <c r="TNO306" s="22"/>
      <c r="TNP306" s="22"/>
      <c r="TNQ306" s="22"/>
      <c r="TNR306" s="22"/>
      <c r="TNS306" s="22"/>
      <c r="TNT306" s="22"/>
      <c r="TNU306" s="22"/>
      <c r="TNV306" s="22"/>
      <c r="TNW306" s="22"/>
      <c r="TNX306" s="22"/>
      <c r="TNY306" s="22"/>
      <c r="TNZ306" s="22"/>
      <c r="TOA306" s="22"/>
      <c r="TOB306" s="22"/>
      <c r="TOC306" s="22"/>
      <c r="TOD306" s="22"/>
      <c r="TOE306" s="22"/>
      <c r="TOF306" s="22"/>
      <c r="TOG306" s="22"/>
      <c r="TOH306" s="22"/>
      <c r="TOI306" s="22"/>
      <c r="TOJ306" s="22"/>
      <c r="TOK306" s="22"/>
      <c r="TOL306" s="22"/>
      <c r="TOM306" s="22"/>
      <c r="TON306" s="22"/>
      <c r="TOO306" s="22"/>
      <c r="TOP306" s="22"/>
      <c r="TOQ306" s="22"/>
      <c r="TOR306" s="22"/>
      <c r="TOS306" s="22"/>
      <c r="TOT306" s="22"/>
      <c r="TOU306" s="22"/>
      <c r="TOV306" s="22"/>
      <c r="TOW306" s="22"/>
      <c r="TOX306" s="22"/>
      <c r="TOY306" s="22"/>
      <c r="TOZ306" s="22"/>
      <c r="TPA306" s="22"/>
      <c r="TPB306" s="22"/>
      <c r="TPC306" s="22"/>
      <c r="TPD306" s="22"/>
      <c r="TPE306" s="22"/>
      <c r="TPF306" s="22"/>
      <c r="TPG306" s="22"/>
      <c r="TPH306" s="22"/>
      <c r="TPI306" s="22"/>
      <c r="TPJ306" s="22"/>
      <c r="TPK306" s="22"/>
      <c r="TPL306" s="22"/>
      <c r="TPM306" s="22"/>
      <c r="TPN306" s="22"/>
      <c r="TPO306" s="22"/>
      <c r="TPP306" s="22"/>
      <c r="TPQ306" s="22"/>
      <c r="TPR306" s="22"/>
      <c r="TPS306" s="22"/>
      <c r="TPT306" s="22"/>
      <c r="TPU306" s="22"/>
      <c r="TPV306" s="22"/>
      <c r="TPW306" s="22"/>
      <c r="TPX306" s="22"/>
      <c r="TPY306" s="22"/>
      <c r="TPZ306" s="22"/>
      <c r="TQA306" s="22"/>
      <c r="TQB306" s="22"/>
      <c r="TQC306" s="22"/>
      <c r="TQD306" s="22"/>
      <c r="TQE306" s="22"/>
      <c r="TQF306" s="22"/>
      <c r="TQG306" s="22"/>
      <c r="TQH306" s="22"/>
      <c r="TQI306" s="22"/>
      <c r="TQJ306" s="22"/>
      <c r="TQK306" s="22"/>
      <c r="TQL306" s="22"/>
      <c r="TQM306" s="22"/>
      <c r="TQN306" s="22"/>
      <c r="TQO306" s="22"/>
      <c r="TQP306" s="22"/>
      <c r="TQQ306" s="22"/>
      <c r="TQR306" s="22"/>
      <c r="TQS306" s="22"/>
      <c r="TQT306" s="22"/>
      <c r="TQU306" s="22"/>
      <c r="TQV306" s="22"/>
      <c r="TQW306" s="22"/>
      <c r="TQX306" s="22"/>
      <c r="TQY306" s="22"/>
      <c r="TQZ306" s="22"/>
      <c r="TRA306" s="22"/>
      <c r="TRB306" s="22"/>
      <c r="TRC306" s="22"/>
      <c r="TRD306" s="22"/>
      <c r="TRE306" s="22"/>
      <c r="TRF306" s="22"/>
      <c r="TRG306" s="22"/>
      <c r="TRH306" s="22"/>
      <c r="TRI306" s="22"/>
      <c r="TRJ306" s="22"/>
      <c r="TRK306" s="22"/>
      <c r="TRL306" s="22"/>
      <c r="TRM306" s="22"/>
      <c r="TRN306" s="22"/>
      <c r="TRO306" s="22"/>
      <c r="TRP306" s="22"/>
      <c r="TRQ306" s="22"/>
      <c r="TRR306" s="22"/>
      <c r="TRS306" s="22"/>
      <c r="TRT306" s="22"/>
      <c r="TRU306" s="22"/>
      <c r="TRV306" s="22"/>
      <c r="TRW306" s="22"/>
      <c r="TRX306" s="22"/>
      <c r="TRY306" s="22"/>
      <c r="TRZ306" s="22"/>
      <c r="TSA306" s="22"/>
      <c r="TSB306" s="22"/>
      <c r="TSC306" s="22"/>
      <c r="TSD306" s="22"/>
      <c r="TSE306" s="22"/>
      <c r="TSF306" s="22"/>
      <c r="TSG306" s="22"/>
      <c r="TSH306" s="22"/>
      <c r="TSI306" s="22"/>
      <c r="TSJ306" s="22"/>
      <c r="TSK306" s="22"/>
      <c r="TSL306" s="22"/>
      <c r="TSM306" s="22"/>
      <c r="TSN306" s="22"/>
      <c r="TSO306" s="22"/>
      <c r="TSP306" s="22"/>
      <c r="TSQ306" s="22"/>
      <c r="TSR306" s="22"/>
      <c r="TSS306" s="22"/>
      <c r="TST306" s="22"/>
      <c r="TSU306" s="22"/>
      <c r="TSV306" s="22"/>
      <c r="TSW306" s="22"/>
      <c r="TSX306" s="22"/>
      <c r="TSY306" s="22"/>
      <c r="TSZ306" s="22"/>
      <c r="TTA306" s="22"/>
      <c r="TTB306" s="22"/>
      <c r="TTC306" s="22"/>
      <c r="TTD306" s="22"/>
      <c r="TTE306" s="22"/>
      <c r="TTF306" s="22"/>
      <c r="TTG306" s="22"/>
      <c r="TTH306" s="22"/>
      <c r="TTI306" s="22"/>
      <c r="TTJ306" s="22"/>
      <c r="TTK306" s="22"/>
      <c r="TTL306" s="22"/>
      <c r="TTM306" s="22"/>
      <c r="TTN306" s="22"/>
      <c r="TTO306" s="22"/>
      <c r="TTP306" s="22"/>
      <c r="TTQ306" s="22"/>
      <c r="TTR306" s="22"/>
      <c r="TTS306" s="22"/>
      <c r="TTT306" s="22"/>
      <c r="TTU306" s="22"/>
      <c r="TTV306" s="22"/>
      <c r="TTW306" s="22"/>
      <c r="TTX306" s="22"/>
      <c r="TTY306" s="22"/>
      <c r="TTZ306" s="22"/>
      <c r="TUA306" s="22"/>
      <c r="TUB306" s="22"/>
      <c r="TUC306" s="22"/>
      <c r="TUD306" s="22"/>
      <c r="TUE306" s="22"/>
      <c r="TUF306" s="22"/>
      <c r="TUG306" s="22"/>
      <c r="TUH306" s="22"/>
      <c r="TUI306" s="22"/>
      <c r="TUJ306" s="22"/>
      <c r="TUK306" s="22"/>
      <c r="TUL306" s="22"/>
      <c r="TUM306" s="22"/>
      <c r="TUN306" s="22"/>
      <c r="TUO306" s="22"/>
      <c r="TUP306" s="22"/>
      <c r="TUQ306" s="22"/>
      <c r="TUR306" s="22"/>
      <c r="TUS306" s="22"/>
      <c r="TUT306" s="22"/>
      <c r="TUU306" s="22"/>
      <c r="TUV306" s="22"/>
      <c r="TUW306" s="22"/>
      <c r="TUX306" s="22"/>
      <c r="TUY306" s="22"/>
      <c r="TUZ306" s="22"/>
      <c r="TVA306" s="22"/>
      <c r="TVB306" s="22"/>
      <c r="TVC306" s="22"/>
      <c r="TVD306" s="22"/>
      <c r="TVE306" s="22"/>
      <c r="TVF306" s="22"/>
      <c r="TVG306" s="22"/>
      <c r="TVH306" s="22"/>
      <c r="TVI306" s="22"/>
      <c r="TVJ306" s="22"/>
      <c r="TVK306" s="22"/>
      <c r="TVL306" s="22"/>
      <c r="TVM306" s="22"/>
      <c r="TVN306" s="22"/>
      <c r="TVO306" s="22"/>
      <c r="TVP306" s="22"/>
      <c r="TVQ306" s="22"/>
      <c r="TVR306" s="22"/>
      <c r="TVS306" s="22"/>
      <c r="TVT306" s="22"/>
      <c r="TVU306" s="22"/>
      <c r="TVV306" s="22"/>
      <c r="TVW306" s="22"/>
      <c r="TVX306" s="22"/>
      <c r="TVY306" s="22"/>
      <c r="TVZ306" s="22"/>
      <c r="TWA306" s="22"/>
      <c r="TWB306" s="22"/>
      <c r="TWC306" s="22"/>
      <c r="TWD306" s="22"/>
      <c r="TWE306" s="22"/>
      <c r="TWF306" s="22"/>
      <c r="TWG306" s="22"/>
      <c r="TWH306" s="22"/>
      <c r="TWI306" s="22"/>
      <c r="TWJ306" s="22"/>
      <c r="TWK306" s="22"/>
      <c r="TWL306" s="22"/>
      <c r="TWM306" s="22"/>
      <c r="TWN306" s="22"/>
      <c r="TWO306" s="22"/>
      <c r="TWP306" s="22"/>
      <c r="TWQ306" s="22"/>
      <c r="TWR306" s="22"/>
      <c r="TWS306" s="22"/>
      <c r="TWT306" s="22"/>
      <c r="TWU306" s="22"/>
      <c r="TWV306" s="22"/>
      <c r="TWW306" s="22"/>
      <c r="TWX306" s="22"/>
      <c r="TWY306" s="22"/>
      <c r="TWZ306" s="22"/>
      <c r="TXA306" s="22"/>
      <c r="TXB306" s="22"/>
      <c r="TXC306" s="22"/>
      <c r="TXD306" s="22"/>
      <c r="TXE306" s="22"/>
      <c r="TXF306" s="22"/>
      <c r="TXG306" s="22"/>
      <c r="TXH306" s="22"/>
      <c r="TXI306" s="22"/>
      <c r="TXJ306" s="22"/>
      <c r="TXK306" s="22"/>
      <c r="TXL306" s="22"/>
      <c r="TXM306" s="22"/>
      <c r="TXN306" s="22"/>
      <c r="TXO306" s="22"/>
      <c r="TXP306" s="22"/>
      <c r="TXQ306" s="22"/>
      <c r="TXR306" s="22"/>
      <c r="TXS306" s="22"/>
      <c r="TXT306" s="22"/>
      <c r="TXU306" s="22"/>
      <c r="TXV306" s="22"/>
      <c r="TXW306" s="22"/>
      <c r="TXX306" s="22"/>
      <c r="TXY306" s="22"/>
      <c r="TXZ306" s="22"/>
      <c r="TYA306" s="22"/>
      <c r="TYB306" s="22"/>
      <c r="TYC306" s="22"/>
      <c r="TYD306" s="22"/>
      <c r="TYE306" s="22"/>
      <c r="TYF306" s="22"/>
      <c r="TYG306" s="22"/>
      <c r="TYH306" s="22"/>
      <c r="TYI306" s="22"/>
      <c r="TYJ306" s="22"/>
      <c r="TYK306" s="22"/>
      <c r="TYL306" s="22"/>
      <c r="TYM306" s="22"/>
      <c r="TYN306" s="22"/>
      <c r="TYO306" s="22"/>
      <c r="TYP306" s="22"/>
      <c r="TYQ306" s="22"/>
      <c r="TYR306" s="22"/>
      <c r="TYS306" s="22"/>
      <c r="TYT306" s="22"/>
      <c r="TYU306" s="22"/>
      <c r="TYV306" s="22"/>
      <c r="TYW306" s="22"/>
      <c r="TYX306" s="22"/>
      <c r="TYY306" s="22"/>
      <c r="TYZ306" s="22"/>
      <c r="TZA306" s="22"/>
      <c r="TZB306" s="22"/>
      <c r="TZC306" s="22"/>
      <c r="TZD306" s="22"/>
      <c r="TZE306" s="22"/>
      <c r="TZF306" s="22"/>
      <c r="TZG306" s="22"/>
      <c r="TZH306" s="22"/>
      <c r="TZI306" s="22"/>
      <c r="TZJ306" s="22"/>
      <c r="TZK306" s="22"/>
      <c r="TZL306" s="22"/>
      <c r="TZM306" s="22"/>
      <c r="TZN306" s="22"/>
      <c r="TZO306" s="22"/>
      <c r="TZP306" s="22"/>
      <c r="TZQ306" s="22"/>
      <c r="TZR306" s="22"/>
      <c r="TZS306" s="22"/>
      <c r="TZT306" s="22"/>
      <c r="TZU306" s="22"/>
      <c r="TZV306" s="22"/>
      <c r="TZW306" s="22"/>
      <c r="TZX306" s="22"/>
      <c r="TZY306" s="22"/>
      <c r="TZZ306" s="22"/>
      <c r="UAA306" s="22"/>
      <c r="UAB306" s="22"/>
      <c r="UAC306" s="22"/>
      <c r="UAD306" s="22"/>
      <c r="UAE306" s="22"/>
      <c r="UAF306" s="22"/>
      <c r="UAG306" s="22"/>
      <c r="UAH306" s="22"/>
      <c r="UAI306" s="22"/>
      <c r="UAJ306" s="22"/>
      <c r="UAK306" s="22"/>
      <c r="UAL306" s="22"/>
      <c r="UAM306" s="22"/>
      <c r="UAN306" s="22"/>
      <c r="UAO306" s="22"/>
      <c r="UAP306" s="22"/>
      <c r="UAQ306" s="22"/>
      <c r="UAR306" s="22"/>
      <c r="UAS306" s="22"/>
      <c r="UAT306" s="22"/>
      <c r="UAU306" s="22"/>
      <c r="UAV306" s="22"/>
      <c r="UAW306" s="22"/>
      <c r="UAX306" s="22"/>
      <c r="UAY306" s="22"/>
      <c r="UAZ306" s="22"/>
      <c r="UBA306" s="22"/>
      <c r="UBB306" s="22"/>
      <c r="UBC306" s="22"/>
      <c r="UBD306" s="22"/>
      <c r="UBE306" s="22"/>
      <c r="UBF306" s="22"/>
      <c r="UBG306" s="22"/>
      <c r="UBH306" s="22"/>
      <c r="UBI306" s="22"/>
      <c r="UBJ306" s="22"/>
      <c r="UBK306" s="22"/>
      <c r="UBL306" s="22"/>
      <c r="UBM306" s="22"/>
      <c r="UBN306" s="22"/>
      <c r="UBO306" s="22"/>
      <c r="UBP306" s="22"/>
      <c r="UBQ306" s="22"/>
      <c r="UBR306" s="22"/>
      <c r="UBS306" s="22"/>
      <c r="UBT306" s="22"/>
      <c r="UBU306" s="22"/>
      <c r="UBV306" s="22"/>
      <c r="UBW306" s="22"/>
      <c r="UBX306" s="22"/>
      <c r="UBY306" s="22"/>
      <c r="UBZ306" s="22"/>
      <c r="UCA306" s="22"/>
      <c r="UCB306" s="22"/>
      <c r="UCC306" s="22"/>
      <c r="UCD306" s="22"/>
      <c r="UCE306" s="22"/>
      <c r="UCF306" s="22"/>
      <c r="UCG306" s="22"/>
      <c r="UCH306" s="22"/>
      <c r="UCI306" s="22"/>
      <c r="UCJ306" s="22"/>
      <c r="UCK306" s="22"/>
      <c r="UCL306" s="22"/>
      <c r="UCM306" s="22"/>
      <c r="UCN306" s="22"/>
      <c r="UCO306" s="22"/>
      <c r="UCP306" s="22"/>
      <c r="UCQ306" s="22"/>
      <c r="UCR306" s="22"/>
      <c r="UCS306" s="22"/>
      <c r="UCT306" s="22"/>
      <c r="UCU306" s="22"/>
      <c r="UCV306" s="22"/>
      <c r="UCW306" s="22"/>
      <c r="UCX306" s="22"/>
      <c r="UCY306" s="22"/>
      <c r="UCZ306" s="22"/>
      <c r="UDA306" s="22"/>
      <c r="UDB306" s="22"/>
      <c r="UDC306" s="22"/>
      <c r="UDD306" s="22"/>
      <c r="UDE306" s="22"/>
      <c r="UDF306" s="22"/>
      <c r="UDG306" s="22"/>
      <c r="UDH306" s="22"/>
      <c r="UDI306" s="22"/>
      <c r="UDJ306" s="22"/>
      <c r="UDK306" s="22"/>
      <c r="UDL306" s="22"/>
      <c r="UDM306" s="22"/>
      <c r="UDN306" s="22"/>
      <c r="UDO306" s="22"/>
      <c r="UDP306" s="22"/>
      <c r="UDQ306" s="22"/>
      <c r="UDR306" s="22"/>
      <c r="UDS306" s="22"/>
      <c r="UDT306" s="22"/>
      <c r="UDU306" s="22"/>
      <c r="UDV306" s="22"/>
      <c r="UDW306" s="22"/>
      <c r="UDX306" s="22"/>
      <c r="UDY306" s="22"/>
      <c r="UDZ306" s="22"/>
      <c r="UEA306" s="22"/>
      <c r="UEB306" s="22"/>
      <c r="UEC306" s="22"/>
      <c r="UED306" s="22"/>
      <c r="UEE306" s="22"/>
      <c r="UEF306" s="22"/>
      <c r="UEG306" s="22"/>
      <c r="UEH306" s="22"/>
      <c r="UEI306" s="22"/>
      <c r="UEJ306" s="22"/>
      <c r="UEK306" s="22"/>
      <c r="UEL306" s="22"/>
      <c r="UEM306" s="22"/>
      <c r="UEN306" s="22"/>
      <c r="UEO306" s="22"/>
      <c r="UEP306" s="22"/>
      <c r="UEQ306" s="22"/>
      <c r="UER306" s="22"/>
      <c r="UES306" s="22"/>
      <c r="UET306" s="22"/>
      <c r="UEU306" s="22"/>
      <c r="UEV306" s="22"/>
      <c r="UEW306" s="22"/>
      <c r="UEX306" s="22"/>
      <c r="UEY306" s="22"/>
      <c r="UEZ306" s="22"/>
      <c r="UFA306" s="22"/>
      <c r="UFB306" s="22"/>
      <c r="UFC306" s="22"/>
      <c r="UFD306" s="22"/>
      <c r="UFE306" s="22"/>
      <c r="UFF306" s="22"/>
      <c r="UFG306" s="22"/>
      <c r="UFH306" s="22"/>
      <c r="UFI306" s="22"/>
      <c r="UFJ306" s="22"/>
      <c r="UFK306" s="22"/>
      <c r="UFL306" s="22"/>
      <c r="UFM306" s="22"/>
      <c r="UFN306" s="22"/>
      <c r="UFO306" s="22"/>
      <c r="UFP306" s="22"/>
      <c r="UFQ306" s="22"/>
      <c r="UFR306" s="22"/>
      <c r="UFS306" s="22"/>
      <c r="UFT306" s="22"/>
      <c r="UFU306" s="22"/>
      <c r="UFV306" s="22"/>
      <c r="UFW306" s="22"/>
      <c r="UFX306" s="22"/>
      <c r="UFY306" s="22"/>
      <c r="UFZ306" s="22"/>
      <c r="UGA306" s="22"/>
      <c r="UGB306" s="22"/>
      <c r="UGC306" s="22"/>
      <c r="UGD306" s="22"/>
      <c r="UGE306" s="22"/>
      <c r="UGF306" s="22"/>
      <c r="UGG306" s="22"/>
      <c r="UGH306" s="22"/>
      <c r="UGI306" s="22"/>
      <c r="UGJ306" s="22"/>
      <c r="UGK306" s="22"/>
      <c r="UGL306" s="22"/>
      <c r="UGM306" s="22"/>
      <c r="UGN306" s="22"/>
      <c r="UGO306" s="22"/>
      <c r="UGP306" s="22"/>
      <c r="UGQ306" s="22"/>
      <c r="UGR306" s="22"/>
      <c r="UGS306" s="22"/>
      <c r="UGT306" s="22"/>
      <c r="UGU306" s="22"/>
      <c r="UGV306" s="22"/>
      <c r="UGW306" s="22"/>
      <c r="UGX306" s="22"/>
      <c r="UGY306" s="22"/>
      <c r="UGZ306" s="22"/>
      <c r="UHA306" s="22"/>
      <c r="UHB306" s="22"/>
      <c r="UHC306" s="22"/>
      <c r="UHD306" s="22"/>
      <c r="UHE306" s="22"/>
      <c r="UHF306" s="22"/>
      <c r="UHG306" s="22"/>
      <c r="UHH306" s="22"/>
      <c r="UHI306" s="22"/>
      <c r="UHJ306" s="22"/>
      <c r="UHK306" s="22"/>
      <c r="UHL306" s="22"/>
      <c r="UHM306" s="22"/>
      <c r="UHN306" s="22"/>
      <c r="UHO306" s="22"/>
      <c r="UHP306" s="22"/>
      <c r="UHQ306" s="22"/>
      <c r="UHR306" s="22"/>
      <c r="UHS306" s="22"/>
      <c r="UHT306" s="22"/>
      <c r="UHU306" s="22"/>
      <c r="UHV306" s="22"/>
      <c r="UHW306" s="22"/>
      <c r="UHX306" s="22"/>
      <c r="UHY306" s="22"/>
      <c r="UHZ306" s="22"/>
      <c r="UIA306" s="22"/>
      <c r="UIB306" s="22"/>
      <c r="UIC306" s="22"/>
      <c r="UID306" s="22"/>
      <c r="UIE306" s="22"/>
      <c r="UIF306" s="22"/>
      <c r="UIG306" s="22"/>
      <c r="UIH306" s="22"/>
      <c r="UII306" s="22"/>
      <c r="UIJ306" s="22"/>
      <c r="UIK306" s="22"/>
      <c r="UIL306" s="22"/>
      <c r="UIM306" s="22"/>
      <c r="UIN306" s="22"/>
      <c r="UIO306" s="22"/>
      <c r="UIP306" s="22"/>
      <c r="UIQ306" s="22"/>
      <c r="UIR306" s="22"/>
      <c r="UIS306" s="22"/>
      <c r="UIT306" s="22"/>
      <c r="UIU306" s="22"/>
      <c r="UIV306" s="22"/>
      <c r="UIW306" s="22"/>
      <c r="UIX306" s="22"/>
      <c r="UIY306" s="22"/>
      <c r="UIZ306" s="22"/>
      <c r="UJA306" s="22"/>
      <c r="UJB306" s="22"/>
      <c r="UJC306" s="22"/>
      <c r="UJD306" s="22"/>
      <c r="UJE306" s="22"/>
      <c r="UJF306" s="22"/>
      <c r="UJG306" s="22"/>
      <c r="UJH306" s="22"/>
      <c r="UJI306" s="22"/>
      <c r="UJJ306" s="22"/>
      <c r="UJK306" s="22"/>
      <c r="UJL306" s="22"/>
      <c r="UJM306" s="22"/>
      <c r="UJN306" s="22"/>
      <c r="UJO306" s="22"/>
      <c r="UJP306" s="22"/>
      <c r="UJQ306" s="22"/>
      <c r="UJR306" s="22"/>
      <c r="UJS306" s="22"/>
      <c r="UJT306" s="22"/>
      <c r="UJU306" s="22"/>
      <c r="UJV306" s="22"/>
      <c r="UJW306" s="22"/>
      <c r="UJX306" s="22"/>
      <c r="UJY306" s="22"/>
      <c r="UJZ306" s="22"/>
      <c r="UKA306" s="22"/>
      <c r="UKB306" s="22"/>
      <c r="UKC306" s="22"/>
      <c r="UKD306" s="22"/>
      <c r="UKE306" s="22"/>
      <c r="UKF306" s="22"/>
      <c r="UKG306" s="22"/>
      <c r="UKH306" s="22"/>
      <c r="UKI306" s="22"/>
      <c r="UKJ306" s="22"/>
      <c r="UKK306" s="22"/>
      <c r="UKL306" s="22"/>
      <c r="UKM306" s="22"/>
      <c r="UKN306" s="22"/>
      <c r="UKO306" s="22"/>
      <c r="UKP306" s="22"/>
      <c r="UKQ306" s="22"/>
      <c r="UKR306" s="22"/>
      <c r="UKS306" s="22"/>
      <c r="UKT306" s="22"/>
      <c r="UKU306" s="22"/>
      <c r="UKV306" s="22"/>
      <c r="UKW306" s="22"/>
      <c r="UKX306" s="22"/>
      <c r="UKY306" s="22"/>
      <c r="UKZ306" s="22"/>
      <c r="ULA306" s="22"/>
      <c r="ULB306" s="22"/>
      <c r="ULC306" s="22"/>
      <c r="ULD306" s="22"/>
      <c r="ULE306" s="22"/>
      <c r="ULF306" s="22"/>
      <c r="ULG306" s="22"/>
      <c r="ULH306" s="22"/>
      <c r="ULI306" s="22"/>
      <c r="ULJ306" s="22"/>
      <c r="ULK306" s="22"/>
      <c r="ULL306" s="22"/>
      <c r="ULM306" s="22"/>
      <c r="ULN306" s="22"/>
      <c r="ULO306" s="22"/>
      <c r="ULP306" s="22"/>
      <c r="ULQ306" s="22"/>
      <c r="ULR306" s="22"/>
      <c r="ULS306" s="22"/>
      <c r="ULT306" s="22"/>
      <c r="ULU306" s="22"/>
      <c r="ULV306" s="22"/>
      <c r="ULW306" s="22"/>
      <c r="ULX306" s="22"/>
      <c r="ULY306" s="22"/>
      <c r="ULZ306" s="22"/>
      <c r="UMA306" s="22"/>
      <c r="UMB306" s="22"/>
      <c r="UMC306" s="22"/>
      <c r="UMD306" s="22"/>
      <c r="UME306" s="22"/>
      <c r="UMF306" s="22"/>
      <c r="UMG306" s="22"/>
      <c r="UMH306" s="22"/>
      <c r="UMI306" s="22"/>
      <c r="UMJ306" s="22"/>
      <c r="UMK306" s="22"/>
      <c r="UML306" s="22"/>
      <c r="UMM306" s="22"/>
      <c r="UMN306" s="22"/>
      <c r="UMO306" s="22"/>
      <c r="UMP306" s="22"/>
      <c r="UMQ306" s="22"/>
      <c r="UMR306" s="22"/>
      <c r="UMS306" s="22"/>
      <c r="UMT306" s="22"/>
      <c r="UMU306" s="22"/>
      <c r="UMV306" s="22"/>
      <c r="UMW306" s="22"/>
      <c r="UMX306" s="22"/>
      <c r="UMY306" s="22"/>
      <c r="UMZ306" s="22"/>
      <c r="UNA306" s="22"/>
      <c r="UNB306" s="22"/>
      <c r="UNC306" s="22"/>
      <c r="UND306" s="22"/>
      <c r="UNE306" s="22"/>
      <c r="UNF306" s="22"/>
      <c r="UNG306" s="22"/>
      <c r="UNH306" s="22"/>
      <c r="UNI306" s="22"/>
      <c r="UNJ306" s="22"/>
      <c r="UNK306" s="22"/>
      <c r="UNL306" s="22"/>
      <c r="UNM306" s="22"/>
      <c r="UNN306" s="22"/>
      <c r="UNO306" s="22"/>
      <c r="UNP306" s="22"/>
      <c r="UNQ306" s="22"/>
      <c r="UNR306" s="22"/>
      <c r="UNS306" s="22"/>
      <c r="UNT306" s="22"/>
      <c r="UNU306" s="22"/>
      <c r="UNV306" s="22"/>
      <c r="UNW306" s="22"/>
      <c r="UNX306" s="22"/>
      <c r="UNY306" s="22"/>
      <c r="UNZ306" s="22"/>
      <c r="UOA306" s="22"/>
      <c r="UOB306" s="22"/>
      <c r="UOC306" s="22"/>
      <c r="UOD306" s="22"/>
      <c r="UOE306" s="22"/>
      <c r="UOF306" s="22"/>
      <c r="UOG306" s="22"/>
      <c r="UOH306" s="22"/>
      <c r="UOI306" s="22"/>
      <c r="UOJ306" s="22"/>
      <c r="UOK306" s="22"/>
      <c r="UOL306" s="22"/>
      <c r="UOM306" s="22"/>
      <c r="UON306" s="22"/>
      <c r="UOO306" s="22"/>
      <c r="UOP306" s="22"/>
      <c r="UOQ306" s="22"/>
      <c r="UOR306" s="22"/>
      <c r="UOS306" s="22"/>
      <c r="UOT306" s="22"/>
      <c r="UOU306" s="22"/>
      <c r="UOV306" s="22"/>
      <c r="UOW306" s="22"/>
      <c r="UOX306" s="22"/>
      <c r="UOY306" s="22"/>
      <c r="UOZ306" s="22"/>
      <c r="UPA306" s="22"/>
      <c r="UPB306" s="22"/>
      <c r="UPC306" s="22"/>
      <c r="UPD306" s="22"/>
      <c r="UPE306" s="22"/>
      <c r="UPF306" s="22"/>
      <c r="UPG306" s="22"/>
      <c r="UPH306" s="22"/>
      <c r="UPI306" s="22"/>
      <c r="UPJ306" s="22"/>
      <c r="UPK306" s="22"/>
      <c r="UPL306" s="22"/>
      <c r="UPM306" s="22"/>
      <c r="UPN306" s="22"/>
      <c r="UPO306" s="22"/>
      <c r="UPP306" s="22"/>
      <c r="UPQ306" s="22"/>
      <c r="UPR306" s="22"/>
      <c r="UPS306" s="22"/>
      <c r="UPT306" s="22"/>
      <c r="UPU306" s="22"/>
      <c r="UPV306" s="22"/>
      <c r="UPW306" s="22"/>
      <c r="UPX306" s="22"/>
      <c r="UPY306" s="22"/>
      <c r="UPZ306" s="22"/>
      <c r="UQA306" s="22"/>
      <c r="UQB306" s="22"/>
      <c r="UQC306" s="22"/>
      <c r="UQD306" s="22"/>
      <c r="UQE306" s="22"/>
      <c r="UQF306" s="22"/>
      <c r="UQG306" s="22"/>
      <c r="UQH306" s="22"/>
      <c r="UQI306" s="22"/>
      <c r="UQJ306" s="22"/>
      <c r="UQK306" s="22"/>
      <c r="UQL306" s="22"/>
      <c r="UQM306" s="22"/>
      <c r="UQN306" s="22"/>
      <c r="UQO306" s="22"/>
      <c r="UQP306" s="22"/>
      <c r="UQQ306" s="22"/>
      <c r="UQR306" s="22"/>
      <c r="UQS306" s="22"/>
      <c r="UQT306" s="22"/>
      <c r="UQU306" s="22"/>
      <c r="UQV306" s="22"/>
      <c r="UQW306" s="22"/>
      <c r="UQX306" s="22"/>
      <c r="UQY306" s="22"/>
      <c r="UQZ306" s="22"/>
      <c r="URA306" s="22"/>
      <c r="URB306" s="22"/>
      <c r="URC306" s="22"/>
      <c r="URD306" s="22"/>
      <c r="URE306" s="22"/>
      <c r="URF306" s="22"/>
      <c r="URG306" s="22"/>
      <c r="URH306" s="22"/>
      <c r="URI306" s="22"/>
      <c r="URJ306" s="22"/>
      <c r="URK306" s="22"/>
      <c r="URL306" s="22"/>
      <c r="URM306" s="22"/>
      <c r="URN306" s="22"/>
      <c r="URO306" s="22"/>
      <c r="URP306" s="22"/>
      <c r="URQ306" s="22"/>
      <c r="URR306" s="22"/>
      <c r="URS306" s="22"/>
      <c r="URT306" s="22"/>
      <c r="URU306" s="22"/>
      <c r="URV306" s="22"/>
      <c r="URW306" s="22"/>
      <c r="URX306" s="22"/>
      <c r="URY306" s="22"/>
      <c r="URZ306" s="22"/>
      <c r="USA306" s="22"/>
      <c r="USB306" s="22"/>
      <c r="USC306" s="22"/>
      <c r="USD306" s="22"/>
      <c r="USE306" s="22"/>
      <c r="USF306" s="22"/>
      <c r="USG306" s="22"/>
      <c r="USH306" s="22"/>
      <c r="USI306" s="22"/>
      <c r="USJ306" s="22"/>
      <c r="USK306" s="22"/>
      <c r="USL306" s="22"/>
      <c r="USM306" s="22"/>
      <c r="USN306" s="22"/>
      <c r="USO306" s="22"/>
      <c r="USP306" s="22"/>
      <c r="USQ306" s="22"/>
      <c r="USR306" s="22"/>
      <c r="USS306" s="22"/>
      <c r="UST306" s="22"/>
      <c r="USU306" s="22"/>
      <c r="USV306" s="22"/>
      <c r="USW306" s="22"/>
      <c r="USX306" s="22"/>
      <c r="USY306" s="22"/>
      <c r="USZ306" s="22"/>
      <c r="UTA306" s="22"/>
      <c r="UTB306" s="22"/>
      <c r="UTC306" s="22"/>
      <c r="UTD306" s="22"/>
      <c r="UTE306" s="22"/>
      <c r="UTF306" s="22"/>
      <c r="UTG306" s="22"/>
      <c r="UTH306" s="22"/>
      <c r="UTI306" s="22"/>
      <c r="UTJ306" s="22"/>
      <c r="UTK306" s="22"/>
      <c r="UTL306" s="22"/>
      <c r="UTM306" s="22"/>
      <c r="UTN306" s="22"/>
      <c r="UTO306" s="22"/>
      <c r="UTP306" s="22"/>
      <c r="UTQ306" s="22"/>
      <c r="UTR306" s="22"/>
      <c r="UTS306" s="22"/>
      <c r="UTT306" s="22"/>
      <c r="UTU306" s="22"/>
      <c r="UTV306" s="22"/>
      <c r="UTW306" s="22"/>
      <c r="UTX306" s="22"/>
      <c r="UTY306" s="22"/>
      <c r="UTZ306" s="22"/>
      <c r="UUA306" s="22"/>
      <c r="UUB306" s="22"/>
      <c r="UUC306" s="22"/>
      <c r="UUD306" s="22"/>
      <c r="UUE306" s="22"/>
      <c r="UUF306" s="22"/>
      <c r="UUG306" s="22"/>
      <c r="UUH306" s="22"/>
      <c r="UUI306" s="22"/>
      <c r="UUJ306" s="22"/>
      <c r="UUK306" s="22"/>
      <c r="UUL306" s="22"/>
      <c r="UUM306" s="22"/>
      <c r="UUN306" s="22"/>
      <c r="UUO306" s="22"/>
      <c r="UUP306" s="22"/>
      <c r="UUQ306" s="22"/>
      <c r="UUR306" s="22"/>
      <c r="UUS306" s="22"/>
      <c r="UUT306" s="22"/>
      <c r="UUU306" s="22"/>
      <c r="UUV306" s="22"/>
      <c r="UUW306" s="22"/>
      <c r="UUX306" s="22"/>
      <c r="UUY306" s="22"/>
      <c r="UUZ306" s="22"/>
      <c r="UVA306" s="22"/>
      <c r="UVB306" s="22"/>
      <c r="UVC306" s="22"/>
      <c r="UVD306" s="22"/>
      <c r="UVE306" s="22"/>
      <c r="UVF306" s="22"/>
      <c r="UVG306" s="22"/>
      <c r="UVH306" s="22"/>
      <c r="UVI306" s="22"/>
      <c r="UVJ306" s="22"/>
      <c r="UVK306" s="22"/>
      <c r="UVL306" s="22"/>
      <c r="UVM306" s="22"/>
      <c r="UVN306" s="22"/>
      <c r="UVO306" s="22"/>
      <c r="UVP306" s="22"/>
      <c r="UVQ306" s="22"/>
      <c r="UVR306" s="22"/>
      <c r="UVS306" s="22"/>
      <c r="UVT306" s="22"/>
      <c r="UVU306" s="22"/>
      <c r="UVV306" s="22"/>
      <c r="UVW306" s="22"/>
      <c r="UVX306" s="22"/>
      <c r="UVY306" s="22"/>
      <c r="UVZ306" s="22"/>
      <c r="UWA306" s="22"/>
      <c r="UWB306" s="22"/>
      <c r="UWC306" s="22"/>
      <c r="UWD306" s="22"/>
      <c r="UWE306" s="22"/>
      <c r="UWF306" s="22"/>
      <c r="UWG306" s="22"/>
      <c r="UWH306" s="22"/>
      <c r="UWI306" s="22"/>
      <c r="UWJ306" s="22"/>
      <c r="UWK306" s="22"/>
      <c r="UWL306" s="22"/>
      <c r="UWM306" s="22"/>
      <c r="UWN306" s="22"/>
      <c r="UWO306" s="22"/>
      <c r="UWP306" s="22"/>
      <c r="UWQ306" s="22"/>
      <c r="UWR306" s="22"/>
      <c r="UWS306" s="22"/>
      <c r="UWT306" s="22"/>
      <c r="UWU306" s="22"/>
      <c r="UWV306" s="22"/>
      <c r="UWW306" s="22"/>
      <c r="UWX306" s="22"/>
      <c r="UWY306" s="22"/>
      <c r="UWZ306" s="22"/>
      <c r="UXA306" s="22"/>
      <c r="UXB306" s="22"/>
      <c r="UXC306" s="22"/>
      <c r="UXD306" s="22"/>
      <c r="UXE306" s="22"/>
      <c r="UXF306" s="22"/>
      <c r="UXG306" s="22"/>
      <c r="UXH306" s="22"/>
      <c r="UXI306" s="22"/>
      <c r="UXJ306" s="22"/>
      <c r="UXK306" s="22"/>
      <c r="UXL306" s="22"/>
      <c r="UXM306" s="22"/>
      <c r="UXN306" s="22"/>
      <c r="UXO306" s="22"/>
      <c r="UXP306" s="22"/>
      <c r="UXQ306" s="22"/>
      <c r="UXR306" s="22"/>
      <c r="UXS306" s="22"/>
      <c r="UXT306" s="22"/>
      <c r="UXU306" s="22"/>
      <c r="UXV306" s="22"/>
      <c r="UXW306" s="22"/>
      <c r="UXX306" s="22"/>
      <c r="UXY306" s="22"/>
      <c r="UXZ306" s="22"/>
      <c r="UYA306" s="22"/>
      <c r="UYB306" s="22"/>
      <c r="UYC306" s="22"/>
      <c r="UYD306" s="22"/>
      <c r="UYE306" s="22"/>
      <c r="UYF306" s="22"/>
      <c r="UYG306" s="22"/>
      <c r="UYH306" s="22"/>
      <c r="UYI306" s="22"/>
      <c r="UYJ306" s="22"/>
      <c r="UYK306" s="22"/>
      <c r="UYL306" s="22"/>
      <c r="UYM306" s="22"/>
      <c r="UYN306" s="22"/>
      <c r="UYO306" s="22"/>
      <c r="UYP306" s="22"/>
      <c r="UYQ306" s="22"/>
      <c r="UYR306" s="22"/>
      <c r="UYS306" s="22"/>
      <c r="UYT306" s="22"/>
      <c r="UYU306" s="22"/>
      <c r="UYV306" s="22"/>
      <c r="UYW306" s="22"/>
      <c r="UYX306" s="22"/>
      <c r="UYY306" s="22"/>
      <c r="UYZ306" s="22"/>
      <c r="UZA306" s="22"/>
      <c r="UZB306" s="22"/>
      <c r="UZC306" s="22"/>
      <c r="UZD306" s="22"/>
      <c r="UZE306" s="22"/>
      <c r="UZF306" s="22"/>
      <c r="UZG306" s="22"/>
      <c r="UZH306" s="22"/>
      <c r="UZI306" s="22"/>
      <c r="UZJ306" s="22"/>
      <c r="UZK306" s="22"/>
      <c r="UZL306" s="22"/>
      <c r="UZM306" s="22"/>
      <c r="UZN306" s="22"/>
      <c r="UZO306" s="22"/>
      <c r="UZP306" s="22"/>
      <c r="UZQ306" s="22"/>
      <c r="UZR306" s="22"/>
      <c r="UZS306" s="22"/>
      <c r="UZT306" s="22"/>
      <c r="UZU306" s="22"/>
      <c r="UZV306" s="22"/>
      <c r="UZW306" s="22"/>
      <c r="UZX306" s="22"/>
      <c r="UZY306" s="22"/>
      <c r="UZZ306" s="22"/>
      <c r="VAA306" s="22"/>
      <c r="VAB306" s="22"/>
      <c r="VAC306" s="22"/>
      <c r="VAD306" s="22"/>
      <c r="VAE306" s="22"/>
      <c r="VAF306" s="22"/>
      <c r="VAG306" s="22"/>
      <c r="VAH306" s="22"/>
      <c r="VAI306" s="22"/>
      <c r="VAJ306" s="22"/>
      <c r="VAK306" s="22"/>
      <c r="VAL306" s="22"/>
      <c r="VAM306" s="22"/>
      <c r="VAN306" s="22"/>
      <c r="VAO306" s="22"/>
      <c r="VAP306" s="22"/>
      <c r="VAQ306" s="22"/>
      <c r="VAR306" s="22"/>
      <c r="VAS306" s="22"/>
      <c r="VAT306" s="22"/>
      <c r="VAU306" s="22"/>
      <c r="VAV306" s="22"/>
      <c r="VAW306" s="22"/>
      <c r="VAX306" s="22"/>
      <c r="VAY306" s="22"/>
      <c r="VAZ306" s="22"/>
      <c r="VBA306" s="22"/>
      <c r="VBB306" s="22"/>
      <c r="VBC306" s="22"/>
      <c r="VBD306" s="22"/>
      <c r="VBE306" s="22"/>
      <c r="VBF306" s="22"/>
      <c r="VBG306" s="22"/>
      <c r="VBH306" s="22"/>
      <c r="VBI306" s="22"/>
      <c r="VBJ306" s="22"/>
      <c r="VBK306" s="22"/>
      <c r="VBL306" s="22"/>
      <c r="VBM306" s="22"/>
      <c r="VBN306" s="22"/>
      <c r="VBO306" s="22"/>
      <c r="VBP306" s="22"/>
      <c r="VBQ306" s="22"/>
      <c r="VBR306" s="22"/>
      <c r="VBS306" s="22"/>
      <c r="VBT306" s="22"/>
      <c r="VBU306" s="22"/>
      <c r="VBV306" s="22"/>
      <c r="VBW306" s="22"/>
      <c r="VBX306" s="22"/>
      <c r="VBY306" s="22"/>
      <c r="VBZ306" s="22"/>
      <c r="VCA306" s="22"/>
      <c r="VCB306" s="22"/>
      <c r="VCC306" s="22"/>
      <c r="VCD306" s="22"/>
      <c r="VCE306" s="22"/>
      <c r="VCF306" s="22"/>
      <c r="VCG306" s="22"/>
      <c r="VCH306" s="22"/>
      <c r="VCI306" s="22"/>
      <c r="VCJ306" s="22"/>
      <c r="VCK306" s="22"/>
      <c r="VCL306" s="22"/>
      <c r="VCM306" s="22"/>
      <c r="VCN306" s="22"/>
      <c r="VCO306" s="22"/>
      <c r="VCP306" s="22"/>
      <c r="VCQ306" s="22"/>
      <c r="VCR306" s="22"/>
      <c r="VCS306" s="22"/>
      <c r="VCT306" s="22"/>
      <c r="VCU306" s="22"/>
      <c r="VCV306" s="22"/>
      <c r="VCW306" s="22"/>
      <c r="VCX306" s="22"/>
      <c r="VCY306" s="22"/>
      <c r="VCZ306" s="22"/>
      <c r="VDA306" s="22"/>
      <c r="VDB306" s="22"/>
      <c r="VDC306" s="22"/>
      <c r="VDD306" s="22"/>
      <c r="VDE306" s="22"/>
      <c r="VDF306" s="22"/>
      <c r="VDG306" s="22"/>
      <c r="VDH306" s="22"/>
      <c r="VDI306" s="22"/>
      <c r="VDJ306" s="22"/>
      <c r="VDK306" s="22"/>
      <c r="VDL306" s="22"/>
      <c r="VDM306" s="22"/>
      <c r="VDN306" s="22"/>
      <c r="VDO306" s="22"/>
      <c r="VDP306" s="22"/>
      <c r="VDQ306" s="22"/>
      <c r="VDR306" s="22"/>
      <c r="VDS306" s="22"/>
      <c r="VDT306" s="22"/>
      <c r="VDU306" s="22"/>
      <c r="VDV306" s="22"/>
      <c r="VDW306" s="22"/>
      <c r="VDX306" s="22"/>
      <c r="VDY306" s="22"/>
      <c r="VDZ306" s="22"/>
      <c r="VEA306" s="22"/>
      <c r="VEB306" s="22"/>
      <c r="VEC306" s="22"/>
      <c r="VED306" s="22"/>
      <c r="VEE306" s="22"/>
      <c r="VEF306" s="22"/>
      <c r="VEG306" s="22"/>
      <c r="VEH306" s="22"/>
      <c r="VEI306" s="22"/>
      <c r="VEJ306" s="22"/>
      <c r="VEK306" s="22"/>
      <c r="VEL306" s="22"/>
      <c r="VEM306" s="22"/>
      <c r="VEN306" s="22"/>
      <c r="VEO306" s="22"/>
      <c r="VEP306" s="22"/>
      <c r="VEQ306" s="22"/>
      <c r="VER306" s="22"/>
      <c r="VES306" s="22"/>
      <c r="VET306" s="22"/>
      <c r="VEU306" s="22"/>
      <c r="VEV306" s="22"/>
      <c r="VEW306" s="22"/>
      <c r="VEX306" s="22"/>
      <c r="VEY306" s="22"/>
      <c r="VEZ306" s="22"/>
      <c r="VFA306" s="22"/>
      <c r="VFB306" s="22"/>
      <c r="VFC306" s="22"/>
      <c r="VFD306" s="22"/>
      <c r="VFE306" s="22"/>
      <c r="VFF306" s="22"/>
      <c r="VFG306" s="22"/>
      <c r="VFH306" s="22"/>
      <c r="VFI306" s="22"/>
      <c r="VFJ306" s="22"/>
      <c r="VFK306" s="22"/>
      <c r="VFL306" s="22"/>
      <c r="VFM306" s="22"/>
      <c r="VFN306" s="22"/>
      <c r="VFO306" s="22"/>
      <c r="VFP306" s="22"/>
      <c r="VFQ306" s="22"/>
      <c r="VFR306" s="22"/>
      <c r="VFS306" s="22"/>
      <c r="VFT306" s="22"/>
      <c r="VFU306" s="22"/>
      <c r="VFV306" s="22"/>
      <c r="VFW306" s="22"/>
      <c r="VFX306" s="22"/>
      <c r="VFY306" s="22"/>
      <c r="VFZ306" s="22"/>
      <c r="VGA306" s="22"/>
      <c r="VGB306" s="22"/>
      <c r="VGC306" s="22"/>
      <c r="VGD306" s="22"/>
      <c r="VGE306" s="22"/>
      <c r="VGF306" s="22"/>
      <c r="VGG306" s="22"/>
      <c r="VGH306" s="22"/>
      <c r="VGI306" s="22"/>
      <c r="VGJ306" s="22"/>
      <c r="VGK306" s="22"/>
      <c r="VGL306" s="22"/>
      <c r="VGM306" s="22"/>
      <c r="VGN306" s="22"/>
      <c r="VGO306" s="22"/>
      <c r="VGP306" s="22"/>
      <c r="VGQ306" s="22"/>
      <c r="VGR306" s="22"/>
      <c r="VGS306" s="22"/>
      <c r="VGT306" s="22"/>
      <c r="VGU306" s="22"/>
      <c r="VGV306" s="22"/>
      <c r="VGW306" s="22"/>
      <c r="VGX306" s="22"/>
      <c r="VGY306" s="22"/>
      <c r="VGZ306" s="22"/>
      <c r="VHA306" s="22"/>
      <c r="VHB306" s="22"/>
      <c r="VHC306" s="22"/>
      <c r="VHD306" s="22"/>
      <c r="VHE306" s="22"/>
      <c r="VHF306" s="22"/>
      <c r="VHG306" s="22"/>
      <c r="VHH306" s="22"/>
      <c r="VHI306" s="22"/>
      <c r="VHJ306" s="22"/>
      <c r="VHK306" s="22"/>
      <c r="VHL306" s="22"/>
      <c r="VHM306" s="22"/>
      <c r="VHN306" s="22"/>
      <c r="VHO306" s="22"/>
      <c r="VHP306" s="22"/>
      <c r="VHQ306" s="22"/>
      <c r="VHR306" s="22"/>
      <c r="VHS306" s="22"/>
      <c r="VHT306" s="22"/>
      <c r="VHU306" s="22"/>
      <c r="VHV306" s="22"/>
      <c r="VHW306" s="22"/>
      <c r="VHX306" s="22"/>
      <c r="VHY306" s="22"/>
      <c r="VHZ306" s="22"/>
      <c r="VIA306" s="22"/>
      <c r="VIB306" s="22"/>
      <c r="VIC306" s="22"/>
      <c r="VID306" s="22"/>
      <c r="VIE306" s="22"/>
      <c r="VIF306" s="22"/>
      <c r="VIG306" s="22"/>
      <c r="VIH306" s="22"/>
      <c r="VII306" s="22"/>
      <c r="VIJ306" s="22"/>
      <c r="VIK306" s="22"/>
      <c r="VIL306" s="22"/>
      <c r="VIM306" s="22"/>
      <c r="VIN306" s="22"/>
      <c r="VIO306" s="22"/>
      <c r="VIP306" s="22"/>
      <c r="VIQ306" s="22"/>
      <c r="VIR306" s="22"/>
      <c r="VIS306" s="22"/>
      <c r="VIT306" s="22"/>
      <c r="VIU306" s="22"/>
      <c r="VIV306" s="22"/>
      <c r="VIW306" s="22"/>
      <c r="VIX306" s="22"/>
      <c r="VIY306" s="22"/>
      <c r="VIZ306" s="22"/>
      <c r="VJA306" s="22"/>
      <c r="VJB306" s="22"/>
      <c r="VJC306" s="22"/>
      <c r="VJD306" s="22"/>
      <c r="VJE306" s="22"/>
      <c r="VJF306" s="22"/>
      <c r="VJG306" s="22"/>
      <c r="VJH306" s="22"/>
      <c r="VJI306" s="22"/>
      <c r="VJJ306" s="22"/>
      <c r="VJK306" s="22"/>
      <c r="VJL306" s="22"/>
      <c r="VJM306" s="22"/>
      <c r="VJN306" s="22"/>
      <c r="VJO306" s="22"/>
      <c r="VJP306" s="22"/>
      <c r="VJQ306" s="22"/>
      <c r="VJR306" s="22"/>
      <c r="VJS306" s="22"/>
      <c r="VJT306" s="22"/>
      <c r="VJU306" s="22"/>
      <c r="VJV306" s="22"/>
      <c r="VJW306" s="22"/>
      <c r="VJX306" s="22"/>
      <c r="VJY306" s="22"/>
      <c r="VJZ306" s="22"/>
      <c r="VKA306" s="22"/>
      <c r="VKB306" s="22"/>
      <c r="VKC306" s="22"/>
      <c r="VKD306" s="22"/>
      <c r="VKE306" s="22"/>
      <c r="VKF306" s="22"/>
      <c r="VKG306" s="22"/>
      <c r="VKH306" s="22"/>
      <c r="VKI306" s="22"/>
      <c r="VKJ306" s="22"/>
      <c r="VKK306" s="22"/>
      <c r="VKL306" s="22"/>
      <c r="VKM306" s="22"/>
      <c r="VKN306" s="22"/>
      <c r="VKO306" s="22"/>
      <c r="VKP306" s="22"/>
      <c r="VKQ306" s="22"/>
      <c r="VKR306" s="22"/>
      <c r="VKS306" s="22"/>
      <c r="VKT306" s="22"/>
      <c r="VKU306" s="22"/>
      <c r="VKV306" s="22"/>
      <c r="VKW306" s="22"/>
      <c r="VKX306" s="22"/>
      <c r="VKY306" s="22"/>
      <c r="VKZ306" s="22"/>
      <c r="VLA306" s="22"/>
      <c r="VLB306" s="22"/>
      <c r="VLC306" s="22"/>
      <c r="VLD306" s="22"/>
      <c r="VLE306" s="22"/>
      <c r="VLF306" s="22"/>
      <c r="VLG306" s="22"/>
      <c r="VLH306" s="22"/>
      <c r="VLI306" s="22"/>
      <c r="VLJ306" s="22"/>
      <c r="VLK306" s="22"/>
      <c r="VLL306" s="22"/>
      <c r="VLM306" s="22"/>
      <c r="VLN306" s="22"/>
      <c r="VLO306" s="22"/>
      <c r="VLP306" s="22"/>
      <c r="VLQ306" s="22"/>
      <c r="VLR306" s="22"/>
      <c r="VLS306" s="22"/>
      <c r="VLT306" s="22"/>
      <c r="VLU306" s="22"/>
      <c r="VLV306" s="22"/>
      <c r="VLW306" s="22"/>
      <c r="VLX306" s="22"/>
      <c r="VLY306" s="22"/>
      <c r="VLZ306" s="22"/>
      <c r="VMA306" s="22"/>
      <c r="VMB306" s="22"/>
      <c r="VMC306" s="22"/>
      <c r="VMD306" s="22"/>
      <c r="VME306" s="22"/>
      <c r="VMF306" s="22"/>
      <c r="VMG306" s="22"/>
      <c r="VMH306" s="22"/>
      <c r="VMI306" s="22"/>
      <c r="VMJ306" s="22"/>
      <c r="VMK306" s="22"/>
      <c r="VML306" s="22"/>
      <c r="VMM306" s="22"/>
      <c r="VMN306" s="22"/>
      <c r="VMO306" s="22"/>
      <c r="VMP306" s="22"/>
      <c r="VMQ306" s="22"/>
      <c r="VMR306" s="22"/>
      <c r="VMS306" s="22"/>
      <c r="VMT306" s="22"/>
      <c r="VMU306" s="22"/>
      <c r="VMV306" s="22"/>
      <c r="VMW306" s="22"/>
      <c r="VMX306" s="22"/>
      <c r="VMY306" s="22"/>
      <c r="VMZ306" s="22"/>
      <c r="VNA306" s="22"/>
      <c r="VNB306" s="22"/>
      <c r="VNC306" s="22"/>
      <c r="VND306" s="22"/>
      <c r="VNE306" s="22"/>
      <c r="VNF306" s="22"/>
      <c r="VNG306" s="22"/>
      <c r="VNH306" s="22"/>
      <c r="VNI306" s="22"/>
      <c r="VNJ306" s="22"/>
      <c r="VNK306" s="22"/>
      <c r="VNL306" s="22"/>
      <c r="VNM306" s="22"/>
      <c r="VNN306" s="22"/>
      <c r="VNO306" s="22"/>
      <c r="VNP306" s="22"/>
      <c r="VNQ306" s="22"/>
      <c r="VNR306" s="22"/>
      <c r="VNS306" s="22"/>
      <c r="VNT306" s="22"/>
      <c r="VNU306" s="22"/>
      <c r="VNV306" s="22"/>
      <c r="VNW306" s="22"/>
      <c r="VNX306" s="22"/>
      <c r="VNY306" s="22"/>
      <c r="VNZ306" s="22"/>
      <c r="VOA306" s="22"/>
      <c r="VOB306" s="22"/>
      <c r="VOC306" s="22"/>
      <c r="VOD306" s="22"/>
      <c r="VOE306" s="22"/>
      <c r="VOF306" s="22"/>
      <c r="VOG306" s="22"/>
      <c r="VOH306" s="22"/>
      <c r="VOI306" s="22"/>
      <c r="VOJ306" s="22"/>
      <c r="VOK306" s="22"/>
      <c r="VOL306" s="22"/>
      <c r="VOM306" s="22"/>
      <c r="VON306" s="22"/>
      <c r="VOO306" s="22"/>
      <c r="VOP306" s="22"/>
      <c r="VOQ306" s="22"/>
      <c r="VOR306" s="22"/>
      <c r="VOS306" s="22"/>
      <c r="VOT306" s="22"/>
      <c r="VOU306" s="22"/>
      <c r="VOV306" s="22"/>
      <c r="VOW306" s="22"/>
      <c r="VOX306" s="22"/>
      <c r="VOY306" s="22"/>
      <c r="VOZ306" s="22"/>
      <c r="VPA306" s="22"/>
      <c r="VPB306" s="22"/>
      <c r="VPC306" s="22"/>
      <c r="VPD306" s="22"/>
      <c r="VPE306" s="22"/>
      <c r="VPF306" s="22"/>
      <c r="VPG306" s="22"/>
      <c r="VPH306" s="22"/>
      <c r="VPI306" s="22"/>
      <c r="VPJ306" s="22"/>
      <c r="VPK306" s="22"/>
      <c r="VPL306" s="22"/>
      <c r="VPM306" s="22"/>
      <c r="VPN306" s="22"/>
      <c r="VPO306" s="22"/>
      <c r="VPP306" s="22"/>
      <c r="VPQ306" s="22"/>
      <c r="VPR306" s="22"/>
      <c r="VPS306" s="22"/>
      <c r="VPT306" s="22"/>
      <c r="VPU306" s="22"/>
      <c r="VPV306" s="22"/>
      <c r="VPW306" s="22"/>
      <c r="VPX306" s="22"/>
      <c r="VPY306" s="22"/>
      <c r="VPZ306" s="22"/>
      <c r="VQA306" s="22"/>
      <c r="VQB306" s="22"/>
      <c r="VQC306" s="22"/>
      <c r="VQD306" s="22"/>
      <c r="VQE306" s="22"/>
      <c r="VQF306" s="22"/>
      <c r="VQG306" s="22"/>
      <c r="VQH306" s="22"/>
      <c r="VQI306" s="22"/>
      <c r="VQJ306" s="22"/>
      <c r="VQK306" s="22"/>
      <c r="VQL306" s="22"/>
      <c r="VQM306" s="22"/>
      <c r="VQN306" s="22"/>
      <c r="VQO306" s="22"/>
      <c r="VQP306" s="22"/>
      <c r="VQQ306" s="22"/>
      <c r="VQR306" s="22"/>
      <c r="VQS306" s="22"/>
      <c r="VQT306" s="22"/>
      <c r="VQU306" s="22"/>
      <c r="VQV306" s="22"/>
      <c r="VQW306" s="22"/>
      <c r="VQX306" s="22"/>
      <c r="VQY306" s="22"/>
      <c r="VQZ306" s="22"/>
      <c r="VRA306" s="22"/>
      <c r="VRB306" s="22"/>
      <c r="VRC306" s="22"/>
      <c r="VRD306" s="22"/>
      <c r="VRE306" s="22"/>
      <c r="VRF306" s="22"/>
      <c r="VRG306" s="22"/>
      <c r="VRH306" s="22"/>
      <c r="VRI306" s="22"/>
      <c r="VRJ306" s="22"/>
      <c r="VRK306" s="22"/>
      <c r="VRL306" s="22"/>
      <c r="VRM306" s="22"/>
      <c r="VRN306" s="22"/>
      <c r="VRO306" s="22"/>
      <c r="VRP306" s="22"/>
      <c r="VRQ306" s="22"/>
      <c r="VRR306" s="22"/>
      <c r="VRS306" s="22"/>
      <c r="VRT306" s="22"/>
      <c r="VRU306" s="22"/>
      <c r="VRV306" s="22"/>
      <c r="VRW306" s="22"/>
      <c r="VRX306" s="22"/>
      <c r="VRY306" s="22"/>
      <c r="VRZ306" s="22"/>
      <c r="VSA306" s="22"/>
      <c r="VSB306" s="22"/>
      <c r="VSC306" s="22"/>
      <c r="VSD306" s="22"/>
      <c r="VSE306" s="22"/>
      <c r="VSF306" s="22"/>
      <c r="VSG306" s="22"/>
      <c r="VSH306" s="22"/>
      <c r="VSI306" s="22"/>
      <c r="VSJ306" s="22"/>
      <c r="VSK306" s="22"/>
      <c r="VSL306" s="22"/>
      <c r="VSM306" s="22"/>
      <c r="VSN306" s="22"/>
      <c r="VSO306" s="22"/>
      <c r="VSP306" s="22"/>
      <c r="VSQ306" s="22"/>
      <c r="VSR306" s="22"/>
      <c r="VSS306" s="22"/>
      <c r="VST306" s="22"/>
      <c r="VSU306" s="22"/>
      <c r="VSV306" s="22"/>
      <c r="VSW306" s="22"/>
      <c r="VSX306" s="22"/>
      <c r="VSY306" s="22"/>
      <c r="VSZ306" s="22"/>
      <c r="VTA306" s="22"/>
      <c r="VTB306" s="22"/>
      <c r="VTC306" s="22"/>
      <c r="VTD306" s="22"/>
      <c r="VTE306" s="22"/>
      <c r="VTF306" s="22"/>
      <c r="VTG306" s="22"/>
      <c r="VTH306" s="22"/>
      <c r="VTI306" s="22"/>
      <c r="VTJ306" s="22"/>
      <c r="VTK306" s="22"/>
      <c r="VTL306" s="22"/>
      <c r="VTM306" s="22"/>
      <c r="VTN306" s="22"/>
      <c r="VTO306" s="22"/>
      <c r="VTP306" s="22"/>
      <c r="VTQ306" s="22"/>
      <c r="VTR306" s="22"/>
      <c r="VTS306" s="22"/>
      <c r="VTT306" s="22"/>
      <c r="VTU306" s="22"/>
      <c r="VTV306" s="22"/>
      <c r="VTW306" s="22"/>
      <c r="VTX306" s="22"/>
      <c r="VTY306" s="22"/>
      <c r="VTZ306" s="22"/>
      <c r="VUA306" s="22"/>
      <c r="VUB306" s="22"/>
      <c r="VUC306" s="22"/>
      <c r="VUD306" s="22"/>
      <c r="VUE306" s="22"/>
      <c r="VUF306" s="22"/>
      <c r="VUG306" s="22"/>
      <c r="VUH306" s="22"/>
      <c r="VUI306" s="22"/>
      <c r="VUJ306" s="22"/>
      <c r="VUK306" s="22"/>
      <c r="VUL306" s="22"/>
      <c r="VUM306" s="22"/>
      <c r="VUN306" s="22"/>
      <c r="VUO306" s="22"/>
      <c r="VUP306" s="22"/>
      <c r="VUQ306" s="22"/>
      <c r="VUR306" s="22"/>
      <c r="VUS306" s="22"/>
      <c r="VUT306" s="22"/>
      <c r="VUU306" s="22"/>
      <c r="VUV306" s="22"/>
      <c r="VUW306" s="22"/>
      <c r="VUX306" s="22"/>
      <c r="VUY306" s="22"/>
      <c r="VUZ306" s="22"/>
      <c r="VVA306" s="22"/>
      <c r="VVB306" s="22"/>
      <c r="VVC306" s="22"/>
      <c r="VVD306" s="22"/>
      <c r="VVE306" s="22"/>
      <c r="VVF306" s="22"/>
      <c r="VVG306" s="22"/>
      <c r="VVH306" s="22"/>
      <c r="VVI306" s="22"/>
      <c r="VVJ306" s="22"/>
      <c r="VVK306" s="22"/>
      <c r="VVL306" s="22"/>
      <c r="VVM306" s="22"/>
      <c r="VVN306" s="22"/>
      <c r="VVO306" s="22"/>
      <c r="VVP306" s="22"/>
      <c r="VVQ306" s="22"/>
      <c r="VVR306" s="22"/>
      <c r="VVS306" s="22"/>
      <c r="VVT306" s="22"/>
      <c r="VVU306" s="22"/>
      <c r="VVV306" s="22"/>
      <c r="VVW306" s="22"/>
      <c r="VVX306" s="22"/>
      <c r="VVY306" s="22"/>
      <c r="VVZ306" s="22"/>
      <c r="VWA306" s="22"/>
      <c r="VWB306" s="22"/>
      <c r="VWC306" s="22"/>
      <c r="VWD306" s="22"/>
      <c r="VWE306" s="22"/>
      <c r="VWF306" s="22"/>
      <c r="VWG306" s="22"/>
      <c r="VWH306" s="22"/>
      <c r="VWI306" s="22"/>
      <c r="VWJ306" s="22"/>
      <c r="VWK306" s="22"/>
      <c r="VWL306" s="22"/>
      <c r="VWM306" s="22"/>
      <c r="VWN306" s="22"/>
      <c r="VWO306" s="22"/>
      <c r="VWP306" s="22"/>
      <c r="VWQ306" s="22"/>
      <c r="VWR306" s="22"/>
      <c r="VWS306" s="22"/>
      <c r="VWT306" s="22"/>
      <c r="VWU306" s="22"/>
      <c r="VWV306" s="22"/>
      <c r="VWW306" s="22"/>
      <c r="VWX306" s="22"/>
      <c r="VWY306" s="22"/>
      <c r="VWZ306" s="22"/>
      <c r="VXA306" s="22"/>
      <c r="VXB306" s="22"/>
      <c r="VXC306" s="22"/>
      <c r="VXD306" s="22"/>
      <c r="VXE306" s="22"/>
      <c r="VXF306" s="22"/>
      <c r="VXG306" s="22"/>
      <c r="VXH306" s="22"/>
      <c r="VXI306" s="22"/>
      <c r="VXJ306" s="22"/>
      <c r="VXK306" s="22"/>
      <c r="VXL306" s="22"/>
      <c r="VXM306" s="22"/>
      <c r="VXN306" s="22"/>
      <c r="VXO306" s="22"/>
      <c r="VXP306" s="22"/>
      <c r="VXQ306" s="22"/>
      <c r="VXR306" s="22"/>
      <c r="VXS306" s="22"/>
      <c r="VXT306" s="22"/>
      <c r="VXU306" s="22"/>
      <c r="VXV306" s="22"/>
      <c r="VXW306" s="22"/>
      <c r="VXX306" s="22"/>
      <c r="VXY306" s="22"/>
      <c r="VXZ306" s="22"/>
      <c r="VYA306" s="22"/>
      <c r="VYB306" s="22"/>
      <c r="VYC306" s="22"/>
      <c r="VYD306" s="22"/>
      <c r="VYE306" s="22"/>
      <c r="VYF306" s="22"/>
      <c r="VYG306" s="22"/>
      <c r="VYH306" s="22"/>
      <c r="VYI306" s="22"/>
      <c r="VYJ306" s="22"/>
      <c r="VYK306" s="22"/>
      <c r="VYL306" s="22"/>
      <c r="VYM306" s="22"/>
      <c r="VYN306" s="22"/>
      <c r="VYO306" s="22"/>
      <c r="VYP306" s="22"/>
      <c r="VYQ306" s="22"/>
      <c r="VYR306" s="22"/>
      <c r="VYS306" s="22"/>
      <c r="VYT306" s="22"/>
      <c r="VYU306" s="22"/>
      <c r="VYV306" s="22"/>
      <c r="VYW306" s="22"/>
      <c r="VYX306" s="22"/>
      <c r="VYY306" s="22"/>
      <c r="VYZ306" s="22"/>
      <c r="VZA306" s="22"/>
      <c r="VZB306" s="22"/>
      <c r="VZC306" s="22"/>
      <c r="VZD306" s="22"/>
      <c r="VZE306" s="22"/>
      <c r="VZF306" s="22"/>
      <c r="VZG306" s="22"/>
      <c r="VZH306" s="22"/>
      <c r="VZI306" s="22"/>
      <c r="VZJ306" s="22"/>
      <c r="VZK306" s="22"/>
      <c r="VZL306" s="22"/>
      <c r="VZM306" s="22"/>
      <c r="VZN306" s="22"/>
      <c r="VZO306" s="22"/>
      <c r="VZP306" s="22"/>
      <c r="VZQ306" s="22"/>
      <c r="VZR306" s="22"/>
      <c r="VZS306" s="22"/>
      <c r="VZT306" s="22"/>
      <c r="VZU306" s="22"/>
      <c r="VZV306" s="22"/>
      <c r="VZW306" s="22"/>
      <c r="VZX306" s="22"/>
      <c r="VZY306" s="22"/>
      <c r="VZZ306" s="22"/>
      <c r="WAA306" s="22"/>
      <c r="WAB306" s="22"/>
      <c r="WAC306" s="22"/>
      <c r="WAD306" s="22"/>
      <c r="WAE306" s="22"/>
      <c r="WAF306" s="22"/>
      <c r="WAG306" s="22"/>
      <c r="WAH306" s="22"/>
      <c r="WAI306" s="22"/>
      <c r="WAJ306" s="22"/>
      <c r="WAK306" s="22"/>
      <c r="WAL306" s="22"/>
      <c r="WAM306" s="22"/>
      <c r="WAN306" s="22"/>
      <c r="WAO306" s="22"/>
      <c r="WAP306" s="22"/>
      <c r="WAQ306" s="22"/>
      <c r="WAR306" s="22"/>
      <c r="WAS306" s="22"/>
      <c r="WAT306" s="22"/>
      <c r="WAU306" s="22"/>
      <c r="WAV306" s="22"/>
      <c r="WAW306" s="22"/>
      <c r="WAX306" s="22"/>
      <c r="WAY306" s="22"/>
      <c r="WAZ306" s="22"/>
      <c r="WBA306" s="22"/>
      <c r="WBB306" s="22"/>
      <c r="WBC306" s="22"/>
      <c r="WBD306" s="22"/>
      <c r="WBE306" s="22"/>
      <c r="WBF306" s="22"/>
      <c r="WBG306" s="22"/>
      <c r="WBH306" s="22"/>
      <c r="WBI306" s="22"/>
      <c r="WBJ306" s="22"/>
      <c r="WBK306" s="22"/>
      <c r="WBL306" s="22"/>
      <c r="WBM306" s="22"/>
      <c r="WBN306" s="22"/>
      <c r="WBO306" s="22"/>
      <c r="WBP306" s="22"/>
      <c r="WBQ306" s="22"/>
      <c r="WBR306" s="22"/>
      <c r="WBS306" s="22"/>
      <c r="WBT306" s="22"/>
      <c r="WBU306" s="22"/>
      <c r="WBV306" s="22"/>
      <c r="WBW306" s="22"/>
      <c r="WBX306" s="22"/>
      <c r="WBY306" s="22"/>
      <c r="WBZ306" s="22"/>
      <c r="WCA306" s="22"/>
      <c r="WCB306" s="22"/>
      <c r="WCC306" s="22"/>
      <c r="WCD306" s="22"/>
      <c r="WCE306" s="22"/>
      <c r="WCF306" s="22"/>
      <c r="WCG306" s="22"/>
      <c r="WCH306" s="22"/>
      <c r="WCI306" s="22"/>
      <c r="WCJ306" s="22"/>
      <c r="WCK306" s="22"/>
      <c r="WCL306" s="22"/>
      <c r="WCM306" s="22"/>
      <c r="WCN306" s="22"/>
      <c r="WCO306" s="22"/>
      <c r="WCP306" s="22"/>
      <c r="WCQ306" s="22"/>
      <c r="WCR306" s="22"/>
      <c r="WCS306" s="22"/>
      <c r="WCT306" s="22"/>
      <c r="WCU306" s="22"/>
      <c r="WCV306" s="22"/>
      <c r="WCW306" s="22"/>
      <c r="WCX306" s="22"/>
      <c r="WCY306" s="22"/>
      <c r="WCZ306" s="22"/>
      <c r="WDA306" s="22"/>
      <c r="WDB306" s="22"/>
      <c r="WDC306" s="22"/>
      <c r="WDD306" s="22"/>
      <c r="WDE306" s="22"/>
      <c r="WDF306" s="22"/>
      <c r="WDG306" s="22"/>
      <c r="WDH306" s="22"/>
      <c r="WDI306" s="22"/>
      <c r="WDJ306" s="22"/>
      <c r="WDK306" s="22"/>
      <c r="WDL306" s="22"/>
      <c r="WDM306" s="22"/>
      <c r="WDN306" s="22"/>
      <c r="WDO306" s="22"/>
      <c r="WDP306" s="22"/>
      <c r="WDQ306" s="22"/>
      <c r="WDR306" s="22"/>
      <c r="WDS306" s="22"/>
      <c r="WDT306" s="22"/>
      <c r="WDU306" s="22"/>
      <c r="WDV306" s="22"/>
      <c r="WDW306" s="22"/>
      <c r="WDX306" s="22"/>
      <c r="WDY306" s="22"/>
      <c r="WDZ306" s="22"/>
      <c r="WEA306" s="22"/>
      <c r="WEB306" s="22"/>
      <c r="WEC306" s="22"/>
      <c r="WED306" s="22"/>
      <c r="WEE306" s="22"/>
      <c r="WEF306" s="22"/>
      <c r="WEG306" s="22"/>
      <c r="WEH306" s="22"/>
      <c r="WEI306" s="22"/>
      <c r="WEJ306" s="22"/>
      <c r="WEK306" s="22"/>
      <c r="WEL306" s="22"/>
      <c r="WEM306" s="22"/>
      <c r="WEN306" s="22"/>
      <c r="WEO306" s="22"/>
      <c r="WEP306" s="22"/>
      <c r="WEQ306" s="22"/>
      <c r="WER306" s="22"/>
      <c r="WES306" s="22"/>
      <c r="WET306" s="22"/>
      <c r="WEU306" s="22"/>
      <c r="WEV306" s="22"/>
      <c r="WEW306" s="22"/>
      <c r="WEX306" s="22"/>
      <c r="WEY306" s="22"/>
      <c r="WEZ306" s="22"/>
      <c r="WFA306" s="22"/>
      <c r="WFB306" s="22"/>
      <c r="WFC306" s="22"/>
      <c r="WFD306" s="22"/>
      <c r="WFE306" s="22"/>
      <c r="WFF306" s="22"/>
      <c r="WFG306" s="22"/>
      <c r="WFH306" s="22"/>
      <c r="WFI306" s="22"/>
      <c r="WFJ306" s="22"/>
      <c r="WFK306" s="22"/>
      <c r="WFL306" s="22"/>
      <c r="WFM306" s="22"/>
      <c r="WFN306" s="22"/>
      <c r="WFO306" s="22"/>
      <c r="WFP306" s="22"/>
      <c r="WFQ306" s="22"/>
      <c r="WFR306" s="22"/>
      <c r="WFS306" s="22"/>
      <c r="WFT306" s="22"/>
      <c r="WFU306" s="22"/>
      <c r="WFV306" s="22"/>
      <c r="WFW306" s="22"/>
      <c r="WFX306" s="22"/>
      <c r="WFY306" s="22"/>
      <c r="WFZ306" s="22"/>
      <c r="WGA306" s="22"/>
      <c r="WGB306" s="22"/>
      <c r="WGC306" s="22"/>
      <c r="WGD306" s="22"/>
      <c r="WGE306" s="22"/>
      <c r="WGF306" s="22"/>
      <c r="WGG306" s="22"/>
      <c r="WGH306" s="22"/>
      <c r="WGI306" s="22"/>
      <c r="WGJ306" s="22"/>
      <c r="WGK306" s="22"/>
      <c r="WGL306" s="22"/>
      <c r="WGM306" s="22"/>
      <c r="WGN306" s="22"/>
      <c r="WGO306" s="22"/>
      <c r="WGP306" s="22"/>
      <c r="WGQ306" s="22"/>
      <c r="WGR306" s="22"/>
      <c r="WGS306" s="22"/>
      <c r="WGT306" s="22"/>
      <c r="WGU306" s="22"/>
      <c r="WGV306" s="22"/>
      <c r="WGW306" s="22"/>
      <c r="WGX306" s="22"/>
      <c r="WGY306" s="22"/>
      <c r="WGZ306" s="22"/>
      <c r="WHA306" s="22"/>
      <c r="WHB306" s="22"/>
      <c r="WHC306" s="22"/>
      <c r="WHD306" s="22"/>
      <c r="WHE306" s="22"/>
      <c r="WHF306" s="22"/>
      <c r="WHG306" s="22"/>
      <c r="WHH306" s="22"/>
      <c r="WHI306" s="22"/>
      <c r="WHJ306" s="22"/>
      <c r="WHK306" s="22"/>
      <c r="WHL306" s="22"/>
      <c r="WHM306" s="22"/>
      <c r="WHN306" s="22"/>
      <c r="WHO306" s="22"/>
      <c r="WHP306" s="22"/>
      <c r="WHQ306" s="22"/>
      <c r="WHR306" s="22"/>
      <c r="WHS306" s="22"/>
      <c r="WHT306" s="22"/>
      <c r="WHU306" s="22"/>
      <c r="WHV306" s="22"/>
      <c r="WHW306" s="22"/>
      <c r="WHX306" s="22"/>
      <c r="WHY306" s="22"/>
      <c r="WHZ306" s="22"/>
      <c r="WIA306" s="22"/>
      <c r="WIB306" s="22"/>
      <c r="WIC306" s="22"/>
      <c r="WID306" s="22"/>
      <c r="WIE306" s="22"/>
      <c r="WIF306" s="22"/>
      <c r="WIG306" s="22"/>
      <c r="WIH306" s="22"/>
      <c r="WII306" s="22"/>
      <c r="WIJ306" s="22"/>
      <c r="WIK306" s="22"/>
      <c r="WIL306" s="22"/>
      <c r="WIM306" s="22"/>
      <c r="WIN306" s="22"/>
      <c r="WIO306" s="22"/>
      <c r="WIP306" s="22"/>
      <c r="WIQ306" s="22"/>
      <c r="WIR306" s="22"/>
      <c r="WIS306" s="22"/>
      <c r="WIT306" s="22"/>
      <c r="WIU306" s="22"/>
      <c r="WIV306" s="22"/>
      <c r="WIW306" s="22"/>
      <c r="WIX306" s="22"/>
      <c r="WIY306" s="22"/>
      <c r="WIZ306" s="22"/>
      <c r="WJA306" s="22"/>
      <c r="WJB306" s="22"/>
      <c r="WJC306" s="22"/>
      <c r="WJD306" s="22"/>
      <c r="WJE306" s="22"/>
      <c r="WJF306" s="22"/>
      <c r="WJG306" s="22"/>
      <c r="WJH306" s="22"/>
      <c r="WJI306" s="22"/>
      <c r="WJJ306" s="22"/>
      <c r="WJK306" s="22"/>
      <c r="WJL306" s="22"/>
      <c r="WJM306" s="22"/>
      <c r="WJN306" s="22"/>
      <c r="WJO306" s="22"/>
      <c r="WJP306" s="22"/>
      <c r="WJQ306" s="22"/>
      <c r="WJR306" s="22"/>
      <c r="WJS306" s="22"/>
      <c r="WJT306" s="22"/>
      <c r="WJU306" s="22"/>
      <c r="WJV306" s="22"/>
      <c r="WJW306" s="22"/>
      <c r="WJX306" s="22"/>
      <c r="WJY306" s="22"/>
      <c r="WJZ306" s="22"/>
      <c r="WKA306" s="22"/>
      <c r="WKB306" s="22"/>
      <c r="WKC306" s="22"/>
      <c r="WKD306" s="22"/>
      <c r="WKE306" s="22"/>
      <c r="WKF306" s="22"/>
      <c r="WKG306" s="22"/>
      <c r="WKH306" s="22"/>
      <c r="WKI306" s="22"/>
      <c r="WKJ306" s="22"/>
      <c r="WKK306" s="22"/>
      <c r="WKL306" s="22"/>
      <c r="WKM306" s="22"/>
      <c r="WKN306" s="22"/>
      <c r="WKO306" s="22"/>
      <c r="WKP306" s="22"/>
      <c r="WKQ306" s="22"/>
      <c r="WKR306" s="22"/>
      <c r="WKS306" s="22"/>
      <c r="WKT306" s="22"/>
      <c r="WKU306" s="22"/>
      <c r="WKV306" s="22"/>
      <c r="WKW306" s="22"/>
      <c r="WKX306" s="22"/>
      <c r="WKY306" s="22"/>
      <c r="WKZ306" s="22"/>
      <c r="WLA306" s="22"/>
      <c r="WLB306" s="22"/>
      <c r="WLC306" s="22"/>
      <c r="WLD306" s="22"/>
      <c r="WLE306" s="22"/>
      <c r="WLF306" s="22"/>
      <c r="WLG306" s="22"/>
      <c r="WLH306" s="22"/>
      <c r="WLI306" s="22"/>
      <c r="WLJ306" s="22"/>
      <c r="WLK306" s="22"/>
      <c r="WLL306" s="22"/>
      <c r="WLM306" s="22"/>
      <c r="WLN306" s="22"/>
      <c r="WLO306" s="22"/>
      <c r="WLP306" s="22"/>
      <c r="WLQ306" s="22"/>
      <c r="WLR306" s="22"/>
      <c r="WLS306" s="22"/>
      <c r="WLT306" s="22"/>
      <c r="WLU306" s="22"/>
      <c r="WLV306" s="22"/>
      <c r="WLW306" s="22"/>
      <c r="WLX306" s="22"/>
      <c r="WLY306" s="22"/>
      <c r="WLZ306" s="22"/>
      <c r="WMA306" s="22"/>
      <c r="WMB306" s="22"/>
      <c r="WMC306" s="22"/>
      <c r="WMD306" s="22"/>
      <c r="WME306" s="22"/>
      <c r="WMF306" s="22"/>
      <c r="WMG306" s="22"/>
      <c r="WMH306" s="22"/>
      <c r="WMI306" s="22"/>
      <c r="WMJ306" s="22"/>
      <c r="WMK306" s="22"/>
      <c r="WML306" s="22"/>
      <c r="WMM306" s="22"/>
      <c r="WMN306" s="22"/>
      <c r="WMO306" s="22"/>
      <c r="WMP306" s="22"/>
      <c r="WMQ306" s="22"/>
      <c r="WMR306" s="22"/>
      <c r="WMS306" s="22"/>
      <c r="WMT306" s="22"/>
      <c r="WMU306" s="22"/>
      <c r="WMV306" s="22"/>
      <c r="WMW306" s="22"/>
      <c r="WMX306" s="22"/>
      <c r="WMY306" s="22"/>
      <c r="WMZ306" s="22"/>
      <c r="WNA306" s="22"/>
      <c r="WNB306" s="22"/>
      <c r="WNC306" s="22"/>
      <c r="WND306" s="22"/>
      <c r="WNE306" s="22"/>
      <c r="WNF306" s="22"/>
      <c r="WNG306" s="22"/>
      <c r="WNH306" s="22"/>
      <c r="WNI306" s="22"/>
      <c r="WNJ306" s="22"/>
      <c r="WNK306" s="22"/>
      <c r="WNL306" s="22"/>
      <c r="WNM306" s="22"/>
      <c r="WNN306" s="22"/>
      <c r="WNO306" s="22"/>
      <c r="WNP306" s="22"/>
      <c r="WNQ306" s="22"/>
      <c r="WNR306" s="22"/>
      <c r="WNS306" s="22"/>
      <c r="WNT306" s="22"/>
      <c r="WNU306" s="22"/>
      <c r="WNV306" s="22"/>
      <c r="WNW306" s="22"/>
      <c r="WNX306" s="22"/>
      <c r="WNY306" s="22"/>
      <c r="WNZ306" s="22"/>
      <c r="WOA306" s="22"/>
      <c r="WOB306" s="22"/>
      <c r="WOC306" s="22"/>
      <c r="WOD306" s="22"/>
      <c r="WOE306" s="22"/>
      <c r="WOF306" s="22"/>
      <c r="WOG306" s="22"/>
      <c r="WOH306" s="22"/>
      <c r="WOI306" s="22"/>
      <c r="WOJ306" s="22"/>
      <c r="WOK306" s="22"/>
      <c r="WOL306" s="22"/>
      <c r="WOM306" s="22"/>
      <c r="WON306" s="22"/>
      <c r="WOO306" s="22"/>
      <c r="WOP306" s="22"/>
      <c r="WOQ306" s="22"/>
      <c r="WOR306" s="22"/>
      <c r="WOS306" s="22"/>
      <c r="WOT306" s="22"/>
      <c r="WOU306" s="22"/>
      <c r="WOV306" s="22"/>
      <c r="WOW306" s="22"/>
      <c r="WOX306" s="22"/>
      <c r="WOY306" s="22"/>
      <c r="WOZ306" s="22"/>
      <c r="WPA306" s="22"/>
      <c r="WPB306" s="22"/>
      <c r="WPC306" s="22"/>
      <c r="WPD306" s="22"/>
      <c r="WPE306" s="22"/>
      <c r="WPF306" s="22"/>
      <c r="WPG306" s="22"/>
      <c r="WPH306" s="22"/>
      <c r="WPI306" s="22"/>
      <c r="WPJ306" s="22"/>
      <c r="WPK306" s="22"/>
      <c r="WPL306" s="22"/>
      <c r="WPM306" s="22"/>
      <c r="WPN306" s="22"/>
      <c r="WPO306" s="22"/>
      <c r="WPP306" s="22"/>
      <c r="WPQ306" s="22"/>
      <c r="WPR306" s="22"/>
      <c r="WPS306" s="22"/>
      <c r="WPT306" s="22"/>
      <c r="WPU306" s="22"/>
      <c r="WPV306" s="22"/>
      <c r="WPW306" s="22"/>
      <c r="WPX306" s="22"/>
      <c r="WPY306" s="22"/>
      <c r="WPZ306" s="22"/>
      <c r="WQA306" s="22"/>
      <c r="WQB306" s="22"/>
      <c r="WQC306" s="22"/>
      <c r="WQD306" s="22"/>
      <c r="WQE306" s="22"/>
      <c r="WQF306" s="22"/>
      <c r="WQG306" s="22"/>
      <c r="WQH306" s="22"/>
      <c r="WQI306" s="22"/>
      <c r="WQJ306" s="22"/>
      <c r="WQK306" s="22"/>
      <c r="WQL306" s="22"/>
      <c r="WQM306" s="22"/>
      <c r="WQN306" s="22"/>
      <c r="WQO306" s="22"/>
      <c r="WQP306" s="22"/>
      <c r="WQQ306" s="22"/>
      <c r="WQR306" s="22"/>
      <c r="WQS306" s="22"/>
      <c r="WQT306" s="22"/>
      <c r="WQU306" s="22"/>
      <c r="WQV306" s="22"/>
      <c r="WQW306" s="22"/>
      <c r="WQX306" s="22"/>
      <c r="WQY306" s="22"/>
      <c r="WQZ306" s="22"/>
      <c r="WRA306" s="22"/>
      <c r="WRB306" s="22"/>
      <c r="WRC306" s="22"/>
      <c r="WRD306" s="22"/>
      <c r="WRE306" s="22"/>
      <c r="WRF306" s="22"/>
      <c r="WRG306" s="22"/>
      <c r="WRH306" s="22"/>
      <c r="WRI306" s="22"/>
      <c r="WRJ306" s="22"/>
      <c r="WRK306" s="22"/>
      <c r="WRL306" s="22"/>
      <c r="WRM306" s="22"/>
      <c r="WRN306" s="22"/>
      <c r="WRO306" s="22"/>
      <c r="WRP306" s="22"/>
      <c r="WRQ306" s="22"/>
      <c r="WRR306" s="22"/>
      <c r="WRS306" s="22"/>
      <c r="WRT306" s="22"/>
      <c r="WRU306" s="22"/>
      <c r="WRV306" s="22"/>
      <c r="WRW306" s="22"/>
      <c r="WRX306" s="22"/>
      <c r="WRY306" s="22"/>
      <c r="WRZ306" s="22"/>
      <c r="WSA306" s="22"/>
      <c r="WSB306" s="22"/>
      <c r="WSC306" s="22"/>
      <c r="WSD306" s="22"/>
      <c r="WSE306" s="22"/>
      <c r="WSF306" s="22"/>
      <c r="WSG306" s="22"/>
      <c r="WSH306" s="22"/>
      <c r="WSI306" s="22"/>
      <c r="WSJ306" s="22"/>
      <c r="WSK306" s="22"/>
      <c r="WSL306" s="22"/>
      <c r="WSM306" s="22"/>
      <c r="WSN306" s="22"/>
      <c r="WSO306" s="22"/>
      <c r="WSP306" s="22"/>
      <c r="WSQ306" s="22"/>
      <c r="WSR306" s="22"/>
      <c r="WSS306" s="22"/>
      <c r="WST306" s="22"/>
      <c r="WSU306" s="22"/>
      <c r="WSV306" s="22"/>
      <c r="WSW306" s="22"/>
      <c r="WSX306" s="22"/>
      <c r="WSY306" s="22"/>
      <c r="WSZ306" s="22"/>
      <c r="WTA306" s="22"/>
      <c r="WTB306" s="22"/>
      <c r="WTC306" s="22"/>
      <c r="WTD306" s="22"/>
      <c r="WTE306" s="22"/>
      <c r="WTF306" s="22"/>
      <c r="WTG306" s="22"/>
      <c r="WTH306" s="22"/>
      <c r="WTI306" s="22"/>
      <c r="WTJ306" s="22"/>
      <c r="WTK306" s="22"/>
      <c r="WTL306" s="22"/>
      <c r="WTM306" s="22"/>
      <c r="WTN306" s="22"/>
      <c r="WTO306" s="22"/>
      <c r="WTP306" s="22"/>
      <c r="WTQ306" s="22"/>
      <c r="WTR306" s="22"/>
      <c r="WTS306" s="22"/>
      <c r="WTT306" s="22"/>
      <c r="WTU306" s="22"/>
      <c r="WTV306" s="22"/>
      <c r="WTW306" s="22"/>
      <c r="WTX306" s="22"/>
      <c r="WTY306" s="22"/>
      <c r="WTZ306" s="22"/>
      <c r="WUA306" s="22"/>
      <c r="WUB306" s="22"/>
      <c r="WUC306" s="22"/>
      <c r="WUD306" s="22"/>
      <c r="WUE306" s="22"/>
      <c r="WUF306" s="22"/>
      <c r="WUG306" s="22"/>
      <c r="WUH306" s="22"/>
      <c r="WUI306" s="22"/>
      <c r="WUJ306" s="22"/>
      <c r="WUK306" s="22"/>
      <c r="WUL306" s="22"/>
      <c r="WUM306" s="22"/>
      <c r="WUN306" s="22"/>
      <c r="WUO306" s="22"/>
      <c r="WUP306" s="22"/>
      <c r="WUQ306" s="22"/>
      <c r="WUR306" s="22"/>
      <c r="WUS306" s="22"/>
      <c r="WUT306" s="22"/>
      <c r="WUU306" s="22"/>
      <c r="WUV306" s="22"/>
      <c r="WUW306" s="22"/>
      <c r="WUX306" s="22"/>
      <c r="WUY306" s="22"/>
      <c r="WUZ306" s="22"/>
      <c r="WVA306" s="22"/>
      <c r="WVB306" s="22"/>
      <c r="WVC306" s="22"/>
      <c r="WVD306" s="22"/>
      <c r="WVE306" s="22"/>
      <c r="WVF306" s="22"/>
      <c r="WVG306" s="22"/>
      <c r="WVH306" s="22"/>
      <c r="WVI306" s="22"/>
      <c r="WVJ306" s="22"/>
      <c r="WVK306" s="22"/>
      <c r="WVL306" s="22"/>
      <c r="WVM306" s="22"/>
      <c r="WVN306" s="22"/>
      <c r="WVO306" s="22"/>
      <c r="WVP306" s="22"/>
      <c r="WVQ306" s="22"/>
      <c r="WVR306" s="22"/>
      <c r="WVS306" s="22"/>
      <c r="WVT306" s="22"/>
      <c r="WVU306" s="22"/>
      <c r="WVV306" s="22"/>
      <c r="WVW306" s="22"/>
      <c r="WVX306" s="22"/>
      <c r="WVY306" s="22"/>
      <c r="WVZ306" s="22"/>
      <c r="WWA306" s="22"/>
      <c r="WWB306" s="22"/>
      <c r="WWC306" s="22"/>
      <c r="WWD306" s="22"/>
      <c r="WWE306" s="22"/>
      <c r="WWF306" s="22"/>
      <c r="WWG306" s="22"/>
      <c r="WWH306" s="22"/>
      <c r="WWI306" s="22"/>
      <c r="WWJ306" s="22"/>
      <c r="WWK306" s="22"/>
      <c r="WWL306" s="22"/>
      <c r="WWM306" s="22"/>
      <c r="WWN306" s="22"/>
      <c r="WWO306" s="22"/>
      <c r="WWP306" s="22"/>
      <c r="WWQ306" s="22"/>
      <c r="WWR306" s="22"/>
      <c r="WWS306" s="22"/>
      <c r="WWT306" s="22"/>
      <c r="WWU306" s="22"/>
      <c r="WWV306" s="22"/>
      <c r="WWW306" s="22"/>
      <c r="WWX306" s="22"/>
      <c r="WWY306" s="22"/>
      <c r="WWZ306" s="22"/>
      <c r="WXA306" s="22"/>
      <c r="WXB306" s="22"/>
      <c r="WXC306" s="22"/>
      <c r="WXD306" s="22"/>
      <c r="WXE306" s="22"/>
      <c r="WXF306" s="22"/>
      <c r="WXG306" s="22"/>
      <c r="WXH306" s="22"/>
      <c r="WXI306" s="22"/>
      <c r="WXJ306" s="22"/>
      <c r="WXK306" s="22"/>
      <c r="WXL306" s="22"/>
      <c r="WXM306" s="22"/>
      <c r="WXN306" s="22"/>
      <c r="WXO306" s="22"/>
      <c r="WXP306" s="22"/>
      <c r="WXQ306" s="22"/>
      <c r="WXR306" s="22"/>
      <c r="WXS306" s="22"/>
      <c r="WXT306" s="22"/>
      <c r="WXU306" s="22"/>
      <c r="WXV306" s="22"/>
      <c r="WXW306" s="22"/>
      <c r="WXX306" s="22"/>
      <c r="WXY306" s="22"/>
      <c r="WXZ306" s="22"/>
      <c r="WYA306" s="22"/>
      <c r="WYB306" s="22"/>
      <c r="WYC306" s="22"/>
      <c r="WYD306" s="22"/>
      <c r="WYE306" s="22"/>
      <c r="WYF306" s="22"/>
      <c r="WYG306" s="22"/>
      <c r="WYH306" s="22"/>
      <c r="WYI306" s="22"/>
      <c r="WYJ306" s="22"/>
      <c r="WYK306" s="22"/>
      <c r="WYL306" s="22"/>
      <c r="WYM306" s="22"/>
      <c r="WYN306" s="22"/>
      <c r="WYO306" s="22"/>
      <c r="WYP306" s="22"/>
      <c r="WYQ306" s="22"/>
      <c r="WYR306" s="22"/>
      <c r="WYS306" s="22"/>
      <c r="WYT306" s="22"/>
      <c r="WYU306" s="22"/>
      <c r="WYV306" s="22"/>
      <c r="WYW306" s="22"/>
      <c r="WYX306" s="22"/>
      <c r="WYY306" s="22"/>
      <c r="WYZ306" s="22"/>
      <c r="WZA306" s="22"/>
      <c r="WZB306" s="22"/>
      <c r="WZC306" s="22"/>
      <c r="WZD306" s="22"/>
      <c r="WZE306" s="22"/>
      <c r="WZF306" s="22"/>
      <c r="WZG306" s="22"/>
      <c r="WZH306" s="22"/>
      <c r="WZI306" s="22"/>
      <c r="WZJ306" s="22"/>
      <c r="WZK306" s="22"/>
      <c r="WZL306" s="22"/>
      <c r="WZM306" s="22"/>
      <c r="WZN306" s="22"/>
      <c r="WZO306" s="22"/>
      <c r="WZP306" s="22"/>
      <c r="WZQ306" s="22"/>
      <c r="WZR306" s="22"/>
      <c r="WZS306" s="22"/>
      <c r="WZT306" s="22"/>
      <c r="WZU306" s="22"/>
      <c r="WZV306" s="22"/>
      <c r="WZW306" s="22"/>
      <c r="WZX306" s="22"/>
      <c r="WZY306" s="22"/>
      <c r="WZZ306" s="22"/>
      <c r="XAA306" s="22"/>
      <c r="XAB306" s="22"/>
      <c r="XAC306" s="22"/>
      <c r="XAD306" s="22"/>
      <c r="XAE306" s="22"/>
      <c r="XAF306" s="22"/>
      <c r="XAG306" s="22"/>
      <c r="XAH306" s="22"/>
      <c r="XAI306" s="22"/>
      <c r="XAJ306" s="22"/>
      <c r="XAK306" s="22"/>
      <c r="XAL306" s="22"/>
      <c r="XAM306" s="22"/>
      <c r="XAN306" s="22"/>
      <c r="XAO306" s="22"/>
      <c r="XAP306" s="22"/>
      <c r="XAQ306" s="22"/>
      <c r="XAR306" s="22"/>
      <c r="XAS306" s="22"/>
      <c r="XAT306" s="22"/>
      <c r="XAU306" s="22"/>
      <c r="XAV306" s="22"/>
      <c r="XAW306" s="22"/>
      <c r="XAX306" s="22"/>
      <c r="XAY306" s="22"/>
      <c r="XAZ306" s="22"/>
      <c r="XBA306" s="22"/>
      <c r="XBB306" s="22"/>
      <c r="XBC306" s="22"/>
      <c r="XBD306" s="22"/>
      <c r="XBE306" s="22"/>
      <c r="XBF306" s="22"/>
      <c r="XBG306" s="22"/>
      <c r="XBH306" s="22"/>
      <c r="XBI306" s="22"/>
      <c r="XBJ306" s="22"/>
      <c r="XBK306" s="22"/>
      <c r="XBL306" s="22"/>
      <c r="XBM306" s="22"/>
      <c r="XBN306" s="22"/>
      <c r="XBO306" s="22"/>
      <c r="XBP306" s="22"/>
      <c r="XBQ306" s="22"/>
      <c r="XBR306" s="22"/>
      <c r="XBS306" s="22"/>
      <c r="XBT306" s="22"/>
      <c r="XBU306" s="22"/>
      <c r="XBV306" s="22"/>
      <c r="XBW306" s="22"/>
      <c r="XBX306" s="22"/>
      <c r="XBY306" s="22"/>
      <c r="XBZ306" s="22"/>
      <c r="XCA306" s="22"/>
      <c r="XCB306" s="22"/>
      <c r="XCC306" s="22"/>
      <c r="XCD306" s="22"/>
      <c r="XCE306" s="22"/>
      <c r="XCF306" s="22"/>
      <c r="XCG306" s="22"/>
      <c r="XCH306" s="22"/>
      <c r="XCI306" s="22"/>
      <c r="XCJ306" s="22"/>
      <c r="XCK306" s="22"/>
      <c r="XCL306" s="22"/>
      <c r="XCM306" s="22"/>
      <c r="XCN306" s="22"/>
      <c r="XCO306" s="22"/>
    </row>
    <row r="307" spans="1:16317" ht="100.5" customHeight="1">
      <c r="A307" s="503"/>
      <c r="B307" s="48" t="s">
        <v>2179</v>
      </c>
      <c r="C307" s="44" t="s">
        <v>2234</v>
      </c>
      <c r="D307" s="47" t="s">
        <v>2235</v>
      </c>
      <c r="E307" s="46" t="s">
        <v>2203</v>
      </c>
      <c r="F307" s="46" t="s">
        <v>2236</v>
      </c>
      <c r="G307" s="46" t="s">
        <v>2237</v>
      </c>
      <c r="H307" s="254" t="s">
        <v>3</v>
      </c>
      <c r="I307" s="178"/>
      <c r="J307" s="178"/>
      <c r="K307" s="201"/>
      <c r="L307" s="90"/>
      <c r="M307" s="107"/>
      <c r="N307" s="106"/>
      <c r="O307" s="107"/>
      <c r="P307" s="201"/>
      <c r="Q307" s="90"/>
      <c r="R307" s="107"/>
      <c r="S307" s="106"/>
      <c r="T307" s="107"/>
      <c r="U307" s="201"/>
      <c r="V307" s="90"/>
      <c r="W307" s="350"/>
      <c r="X307" s="329"/>
      <c r="Y307" s="350"/>
      <c r="Z307" s="273"/>
      <c r="AA307" s="90"/>
      <c r="AB307" s="350"/>
      <c r="AC307" s="329"/>
      <c r="AD307" s="350"/>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22"/>
      <c r="ET307" s="22"/>
      <c r="EU307" s="22"/>
      <c r="EV307" s="22"/>
      <c r="EW307" s="22"/>
      <c r="EX307" s="22"/>
      <c r="EY307" s="22"/>
      <c r="EZ307" s="22"/>
      <c r="FA307" s="22"/>
      <c r="FB307" s="22"/>
      <c r="FC307" s="22"/>
      <c r="FD307" s="22"/>
      <c r="FE307" s="22"/>
      <c r="FF307" s="22"/>
      <c r="FG307" s="22"/>
      <c r="FH307" s="22"/>
      <c r="FI307" s="22"/>
      <c r="FJ307" s="22"/>
      <c r="FK307" s="22"/>
      <c r="FL307" s="22"/>
      <c r="FM307" s="22"/>
      <c r="FN307" s="22"/>
      <c r="FO307" s="22"/>
      <c r="FP307" s="22"/>
      <c r="FQ307" s="22"/>
      <c r="FR307" s="22"/>
      <c r="FS307" s="22"/>
      <c r="FT307" s="22"/>
      <c r="FU307" s="22"/>
      <c r="FV307" s="22"/>
      <c r="FW307" s="22"/>
      <c r="FX307" s="22"/>
      <c r="FY307" s="22"/>
      <c r="FZ307" s="22"/>
      <c r="GA307" s="22"/>
      <c r="GB307" s="22"/>
      <c r="GC307" s="22"/>
      <c r="GD307" s="22"/>
      <c r="GE307" s="22"/>
      <c r="GF307" s="22"/>
      <c r="GG307" s="22"/>
      <c r="GH307" s="22"/>
      <c r="GI307" s="22"/>
      <c r="GJ307" s="22"/>
      <c r="GK307" s="22"/>
      <c r="GL307" s="22"/>
      <c r="GM307" s="22"/>
      <c r="GN307" s="22"/>
      <c r="GO307" s="22"/>
      <c r="GP307" s="22"/>
      <c r="GQ307" s="22"/>
      <c r="GR307" s="22"/>
      <c r="GS307" s="22"/>
      <c r="GT307" s="22"/>
      <c r="GU307" s="22"/>
      <c r="GV307" s="22"/>
      <c r="GW307" s="22"/>
      <c r="GX307" s="22"/>
      <c r="GY307" s="22"/>
      <c r="GZ307" s="22"/>
      <c r="HA307" s="22"/>
      <c r="HB307" s="22"/>
      <c r="HC307" s="22"/>
      <c r="HD307" s="22"/>
      <c r="HE307" s="22"/>
      <c r="HF307" s="22"/>
      <c r="HG307" s="22"/>
      <c r="HH307" s="22"/>
      <c r="HI307" s="22"/>
      <c r="HJ307" s="22"/>
      <c r="HK307" s="22"/>
      <c r="HL307" s="22"/>
      <c r="HM307" s="22"/>
      <c r="HN307" s="22"/>
      <c r="HO307" s="22"/>
      <c r="HP307" s="22"/>
      <c r="HQ307" s="22"/>
      <c r="HR307" s="22"/>
      <c r="HS307" s="22"/>
      <c r="HT307" s="22"/>
      <c r="HU307" s="22"/>
      <c r="HV307" s="22"/>
      <c r="HW307" s="22"/>
      <c r="HX307" s="22"/>
      <c r="HY307" s="22"/>
      <c r="HZ307" s="22"/>
      <c r="IA307" s="22"/>
      <c r="IB307" s="22"/>
      <c r="IC307" s="22"/>
      <c r="ID307" s="22"/>
      <c r="IE307" s="22"/>
      <c r="IF307" s="22"/>
      <c r="IG307" s="22"/>
      <c r="IH307" s="22"/>
      <c r="II307" s="22"/>
      <c r="IJ307" s="22"/>
      <c r="IK307" s="22"/>
      <c r="IL307" s="22"/>
      <c r="IM307" s="22"/>
      <c r="IN307" s="22"/>
      <c r="IO307" s="22"/>
      <c r="IP307" s="22"/>
      <c r="IQ307" s="22"/>
      <c r="IR307" s="22"/>
      <c r="IS307" s="22"/>
      <c r="IT307" s="22"/>
      <c r="IU307" s="22"/>
      <c r="IV307" s="22"/>
      <c r="IW307" s="22"/>
      <c r="IX307" s="22"/>
      <c r="IY307" s="22"/>
      <c r="IZ307" s="22"/>
      <c r="JA307" s="22"/>
      <c r="JB307" s="22"/>
      <c r="JC307" s="22"/>
      <c r="JD307" s="22"/>
      <c r="JE307" s="22"/>
      <c r="JF307" s="22"/>
      <c r="JG307" s="22"/>
      <c r="JH307" s="22"/>
      <c r="JI307" s="22"/>
      <c r="JJ307" s="22"/>
      <c r="JK307" s="22"/>
      <c r="JL307" s="22"/>
      <c r="JM307" s="22"/>
      <c r="JN307" s="22"/>
      <c r="JO307" s="22"/>
      <c r="JP307" s="22"/>
      <c r="JQ307" s="22"/>
      <c r="JR307" s="22"/>
      <c r="JS307" s="22"/>
      <c r="JT307" s="22"/>
      <c r="JU307" s="22"/>
      <c r="JV307" s="22"/>
      <c r="JW307" s="22"/>
      <c r="JX307" s="22"/>
      <c r="JY307" s="22"/>
      <c r="JZ307" s="22"/>
      <c r="KA307" s="22"/>
      <c r="KB307" s="22"/>
      <c r="KC307" s="22"/>
      <c r="KD307" s="22"/>
      <c r="KE307" s="22"/>
      <c r="KF307" s="22"/>
      <c r="KG307" s="22"/>
      <c r="KH307" s="22"/>
      <c r="KI307" s="22"/>
      <c r="KJ307" s="22"/>
      <c r="KK307" s="22"/>
      <c r="KL307" s="22"/>
      <c r="KM307" s="22"/>
      <c r="KN307" s="22"/>
      <c r="KO307" s="22"/>
      <c r="KP307" s="22"/>
      <c r="KQ307" s="22"/>
      <c r="KR307" s="22"/>
      <c r="KS307" s="22"/>
      <c r="KT307" s="22"/>
      <c r="KU307" s="22"/>
      <c r="KV307" s="22"/>
      <c r="KW307" s="22"/>
      <c r="KX307" s="22"/>
      <c r="KY307" s="22"/>
      <c r="KZ307" s="22"/>
      <c r="LA307" s="22"/>
      <c r="LB307" s="22"/>
      <c r="LC307" s="22"/>
      <c r="LD307" s="22"/>
      <c r="LE307" s="22"/>
      <c r="LF307" s="22"/>
      <c r="LG307" s="22"/>
      <c r="LH307" s="22"/>
      <c r="LI307" s="22"/>
      <c r="LJ307" s="22"/>
      <c r="LK307" s="22"/>
      <c r="LL307" s="22"/>
      <c r="LM307" s="22"/>
      <c r="LN307" s="22"/>
      <c r="LO307" s="22"/>
      <c r="LP307" s="22"/>
      <c r="LQ307" s="22"/>
      <c r="LR307" s="22"/>
      <c r="LS307" s="22"/>
      <c r="LT307" s="22"/>
      <c r="LU307" s="22"/>
      <c r="LV307" s="22"/>
      <c r="LW307" s="22"/>
      <c r="LX307" s="22"/>
      <c r="LY307" s="22"/>
      <c r="LZ307" s="22"/>
      <c r="MA307" s="22"/>
      <c r="MB307" s="22"/>
      <c r="MC307" s="22"/>
      <c r="MD307" s="22"/>
      <c r="ME307" s="22"/>
      <c r="MF307" s="22"/>
      <c r="MG307" s="22"/>
      <c r="MH307" s="22"/>
      <c r="MI307" s="22"/>
      <c r="MJ307" s="22"/>
      <c r="MK307" s="22"/>
      <c r="ML307" s="22"/>
      <c r="MM307" s="22"/>
      <c r="MN307" s="22"/>
      <c r="MO307" s="22"/>
      <c r="MP307" s="22"/>
      <c r="MQ307" s="22"/>
      <c r="MR307" s="22"/>
      <c r="MS307" s="22"/>
      <c r="MT307" s="22"/>
      <c r="MU307" s="22"/>
      <c r="MV307" s="22"/>
      <c r="MW307" s="22"/>
      <c r="MX307" s="22"/>
      <c r="MY307" s="22"/>
      <c r="MZ307" s="22"/>
      <c r="NA307" s="22"/>
      <c r="NB307" s="22"/>
      <c r="NC307" s="22"/>
      <c r="ND307" s="22"/>
      <c r="NE307" s="22"/>
      <c r="NF307" s="22"/>
      <c r="NG307" s="22"/>
      <c r="NH307" s="22"/>
      <c r="NI307" s="22"/>
      <c r="NJ307" s="22"/>
      <c r="NK307" s="22"/>
      <c r="NL307" s="22"/>
      <c r="NM307" s="22"/>
      <c r="NN307" s="22"/>
      <c r="NO307" s="22"/>
      <c r="NP307" s="22"/>
      <c r="NQ307" s="22"/>
      <c r="NR307" s="22"/>
      <c r="NS307" s="22"/>
      <c r="NT307" s="22"/>
      <c r="NU307" s="22"/>
      <c r="NV307" s="22"/>
      <c r="NW307" s="22"/>
      <c r="NX307" s="22"/>
      <c r="NY307" s="22"/>
      <c r="NZ307" s="22"/>
      <c r="OA307" s="22"/>
      <c r="OB307" s="22"/>
      <c r="OC307" s="22"/>
      <c r="OD307" s="22"/>
      <c r="OE307" s="22"/>
      <c r="OF307" s="22"/>
      <c r="OG307" s="22"/>
      <c r="OH307" s="22"/>
      <c r="OI307" s="22"/>
      <c r="OJ307" s="22"/>
      <c r="OK307" s="22"/>
      <c r="OL307" s="22"/>
      <c r="OM307" s="22"/>
      <c r="ON307" s="22"/>
      <c r="OO307" s="22"/>
      <c r="OP307" s="22"/>
      <c r="OQ307" s="22"/>
      <c r="OR307" s="22"/>
      <c r="OS307" s="22"/>
      <c r="OT307" s="22"/>
      <c r="OU307" s="22"/>
      <c r="OV307" s="22"/>
      <c r="OW307" s="22"/>
      <c r="OX307" s="22"/>
      <c r="OY307" s="22"/>
      <c r="OZ307" s="22"/>
      <c r="PA307" s="22"/>
      <c r="PB307" s="22"/>
      <c r="PC307" s="22"/>
      <c r="PD307" s="22"/>
      <c r="PE307" s="22"/>
      <c r="PF307" s="22"/>
      <c r="PG307" s="22"/>
      <c r="PH307" s="22"/>
      <c r="PI307" s="22"/>
      <c r="PJ307" s="22"/>
      <c r="PK307" s="22"/>
      <c r="PL307" s="22"/>
      <c r="PM307" s="22"/>
      <c r="PN307" s="22"/>
      <c r="PO307" s="22"/>
      <c r="PP307" s="22"/>
      <c r="PQ307" s="22"/>
      <c r="PR307" s="22"/>
      <c r="PS307" s="22"/>
      <c r="PT307" s="22"/>
      <c r="PU307" s="22"/>
      <c r="PV307" s="22"/>
      <c r="PW307" s="22"/>
      <c r="PX307" s="22"/>
      <c r="PY307" s="22"/>
      <c r="PZ307" s="22"/>
      <c r="QA307" s="22"/>
      <c r="QB307" s="22"/>
      <c r="QC307" s="22"/>
      <c r="QD307" s="22"/>
      <c r="QE307" s="22"/>
      <c r="QF307" s="22"/>
      <c r="QG307" s="22"/>
      <c r="QH307" s="22"/>
      <c r="QI307" s="22"/>
      <c r="QJ307" s="22"/>
      <c r="QK307" s="22"/>
      <c r="QL307" s="22"/>
      <c r="QM307" s="22"/>
      <c r="QN307" s="22"/>
      <c r="QO307" s="22"/>
      <c r="QP307" s="22"/>
      <c r="QQ307" s="22"/>
      <c r="QR307" s="22"/>
      <c r="QS307" s="22"/>
      <c r="QT307" s="22"/>
      <c r="QU307" s="22"/>
      <c r="QV307" s="22"/>
      <c r="QW307" s="22"/>
      <c r="QX307" s="22"/>
      <c r="QY307" s="22"/>
      <c r="QZ307" s="22"/>
      <c r="RA307" s="22"/>
      <c r="RB307" s="22"/>
      <c r="RC307" s="22"/>
      <c r="RD307" s="22"/>
      <c r="RE307" s="22"/>
      <c r="RF307" s="22"/>
      <c r="RG307" s="22"/>
      <c r="RH307" s="22"/>
      <c r="RI307" s="22"/>
      <c r="RJ307" s="22"/>
      <c r="RK307" s="22"/>
      <c r="RL307" s="22"/>
      <c r="RM307" s="22"/>
      <c r="RN307" s="22"/>
      <c r="RO307" s="22"/>
      <c r="RP307" s="22"/>
      <c r="RQ307" s="22"/>
      <c r="RR307" s="22"/>
      <c r="RS307" s="22"/>
      <c r="RT307" s="22"/>
      <c r="RU307" s="22"/>
      <c r="RV307" s="22"/>
      <c r="RW307" s="22"/>
      <c r="RX307" s="22"/>
      <c r="RY307" s="22"/>
      <c r="RZ307" s="22"/>
      <c r="SA307" s="22"/>
      <c r="SB307" s="22"/>
      <c r="SC307" s="22"/>
      <c r="SD307" s="22"/>
      <c r="SE307" s="22"/>
      <c r="SF307" s="22"/>
      <c r="SG307" s="22"/>
      <c r="SH307" s="22"/>
      <c r="SI307" s="22"/>
      <c r="SJ307" s="22"/>
      <c r="SK307" s="22"/>
      <c r="SL307" s="22"/>
      <c r="SM307" s="22"/>
      <c r="SN307" s="22"/>
      <c r="SO307" s="22"/>
      <c r="SP307" s="22"/>
      <c r="SQ307" s="22"/>
      <c r="SR307" s="22"/>
      <c r="SS307" s="22"/>
      <c r="ST307" s="22"/>
      <c r="SU307" s="22"/>
      <c r="SV307" s="22"/>
      <c r="SW307" s="22"/>
      <c r="SX307" s="22"/>
      <c r="SY307" s="22"/>
      <c r="SZ307" s="22"/>
      <c r="TA307" s="22"/>
      <c r="TB307" s="22"/>
      <c r="TC307" s="22"/>
      <c r="TD307" s="22"/>
      <c r="TE307" s="22"/>
      <c r="TF307" s="22"/>
      <c r="TG307" s="22"/>
      <c r="TH307" s="22"/>
      <c r="TI307" s="22"/>
      <c r="TJ307" s="22"/>
      <c r="TK307" s="22"/>
      <c r="TL307" s="22"/>
      <c r="TM307" s="22"/>
      <c r="TN307" s="22"/>
      <c r="TO307" s="22"/>
      <c r="TP307" s="22"/>
      <c r="TQ307" s="22"/>
      <c r="TR307" s="22"/>
      <c r="TS307" s="22"/>
      <c r="TT307" s="22"/>
      <c r="TU307" s="22"/>
      <c r="TV307" s="22"/>
      <c r="TW307" s="22"/>
      <c r="TX307" s="22"/>
      <c r="TY307" s="22"/>
      <c r="TZ307" s="22"/>
      <c r="UA307" s="22"/>
      <c r="UB307" s="22"/>
      <c r="UC307" s="22"/>
      <c r="UD307" s="22"/>
      <c r="UE307" s="22"/>
      <c r="UF307" s="22"/>
      <c r="UG307" s="22"/>
      <c r="UH307" s="22"/>
      <c r="UI307" s="22"/>
      <c r="UJ307" s="22"/>
      <c r="UK307" s="22"/>
      <c r="UL307" s="22"/>
      <c r="UM307" s="22"/>
      <c r="UN307" s="22"/>
      <c r="UO307" s="22"/>
      <c r="UP307" s="22"/>
      <c r="UQ307" s="22"/>
      <c r="UR307" s="22"/>
      <c r="US307" s="22"/>
      <c r="UT307" s="22"/>
      <c r="UU307" s="22"/>
      <c r="UV307" s="22"/>
      <c r="UW307" s="22"/>
      <c r="UX307" s="22"/>
      <c r="UY307" s="22"/>
      <c r="UZ307" s="22"/>
      <c r="VA307" s="22"/>
      <c r="VB307" s="22"/>
      <c r="VC307" s="22"/>
      <c r="VD307" s="22"/>
      <c r="VE307" s="22"/>
      <c r="VF307" s="22"/>
      <c r="VG307" s="22"/>
      <c r="VH307" s="22"/>
      <c r="VI307" s="22"/>
      <c r="VJ307" s="22"/>
      <c r="VK307" s="22"/>
      <c r="VL307" s="22"/>
      <c r="VM307" s="22"/>
      <c r="VN307" s="22"/>
      <c r="VO307" s="22"/>
      <c r="VP307" s="22"/>
      <c r="VQ307" s="22"/>
      <c r="VR307" s="22"/>
      <c r="VS307" s="22"/>
      <c r="VT307" s="22"/>
      <c r="VU307" s="22"/>
      <c r="VV307" s="22"/>
      <c r="VW307" s="22"/>
      <c r="VX307" s="22"/>
      <c r="VY307" s="22"/>
      <c r="VZ307" s="22"/>
      <c r="WA307" s="22"/>
      <c r="WB307" s="22"/>
      <c r="WC307" s="22"/>
      <c r="WD307" s="22"/>
      <c r="WE307" s="22"/>
      <c r="WF307" s="22"/>
      <c r="WG307" s="22"/>
      <c r="WH307" s="22"/>
      <c r="WI307" s="22"/>
      <c r="WJ307" s="22"/>
      <c r="WK307" s="22"/>
      <c r="WL307" s="22"/>
      <c r="WM307" s="22"/>
      <c r="WN307" s="22"/>
      <c r="WO307" s="22"/>
      <c r="WP307" s="22"/>
      <c r="WQ307" s="22"/>
      <c r="WR307" s="22"/>
      <c r="WS307" s="22"/>
      <c r="WT307" s="22"/>
      <c r="WU307" s="22"/>
      <c r="WV307" s="22"/>
      <c r="WW307" s="22"/>
      <c r="WX307" s="22"/>
      <c r="WY307" s="22"/>
      <c r="WZ307" s="22"/>
      <c r="XA307" s="22"/>
      <c r="XB307" s="22"/>
      <c r="XC307" s="22"/>
      <c r="XD307" s="22"/>
      <c r="XE307" s="22"/>
      <c r="XF307" s="22"/>
      <c r="XG307" s="22"/>
      <c r="XH307" s="22"/>
      <c r="XI307" s="22"/>
      <c r="XJ307" s="22"/>
      <c r="XK307" s="22"/>
      <c r="XL307" s="22"/>
      <c r="XM307" s="22"/>
      <c r="XN307" s="22"/>
      <c r="XO307" s="22"/>
      <c r="XP307" s="22"/>
      <c r="XQ307" s="22"/>
      <c r="XR307" s="22"/>
      <c r="XS307" s="22"/>
      <c r="XT307" s="22"/>
      <c r="XU307" s="22"/>
      <c r="XV307" s="22"/>
      <c r="XW307" s="22"/>
      <c r="XX307" s="22"/>
      <c r="XY307" s="22"/>
      <c r="XZ307" s="22"/>
      <c r="YA307" s="22"/>
      <c r="YB307" s="22"/>
      <c r="YC307" s="22"/>
      <c r="YD307" s="22"/>
      <c r="YE307" s="22"/>
      <c r="YF307" s="22"/>
      <c r="YG307" s="22"/>
      <c r="YH307" s="22"/>
      <c r="YI307" s="22"/>
      <c r="YJ307" s="22"/>
      <c r="YK307" s="22"/>
      <c r="YL307" s="22"/>
      <c r="YM307" s="22"/>
      <c r="YN307" s="22"/>
      <c r="YO307" s="22"/>
      <c r="YP307" s="22"/>
      <c r="YQ307" s="22"/>
      <c r="YR307" s="22"/>
      <c r="YS307" s="22"/>
      <c r="YT307" s="22"/>
      <c r="YU307" s="22"/>
      <c r="YV307" s="22"/>
      <c r="YW307" s="22"/>
      <c r="YX307" s="22"/>
      <c r="YY307" s="22"/>
      <c r="YZ307" s="22"/>
      <c r="ZA307" s="22"/>
      <c r="ZB307" s="22"/>
      <c r="ZC307" s="22"/>
      <c r="ZD307" s="22"/>
      <c r="ZE307" s="22"/>
      <c r="ZF307" s="22"/>
      <c r="ZG307" s="22"/>
      <c r="ZH307" s="22"/>
      <c r="ZI307" s="22"/>
      <c r="ZJ307" s="22"/>
      <c r="ZK307" s="22"/>
      <c r="ZL307" s="22"/>
      <c r="ZM307" s="22"/>
      <c r="ZN307" s="22"/>
      <c r="ZO307" s="22"/>
      <c r="ZP307" s="22"/>
      <c r="ZQ307" s="22"/>
      <c r="ZR307" s="22"/>
      <c r="ZS307" s="22"/>
      <c r="ZT307" s="22"/>
      <c r="ZU307" s="22"/>
      <c r="ZV307" s="22"/>
      <c r="ZW307" s="22"/>
      <c r="ZX307" s="22"/>
      <c r="ZY307" s="22"/>
      <c r="ZZ307" s="22"/>
      <c r="AAA307" s="22"/>
      <c r="AAB307" s="22"/>
      <c r="AAC307" s="22"/>
      <c r="AAD307" s="22"/>
      <c r="AAE307" s="22"/>
      <c r="AAF307" s="22"/>
      <c r="AAG307" s="22"/>
      <c r="AAH307" s="22"/>
      <c r="AAI307" s="22"/>
      <c r="AAJ307" s="22"/>
      <c r="AAK307" s="22"/>
      <c r="AAL307" s="22"/>
      <c r="AAM307" s="22"/>
      <c r="AAN307" s="22"/>
      <c r="AAO307" s="22"/>
      <c r="AAP307" s="22"/>
      <c r="AAQ307" s="22"/>
      <c r="AAR307" s="22"/>
      <c r="AAS307" s="22"/>
      <c r="AAT307" s="22"/>
      <c r="AAU307" s="22"/>
      <c r="AAV307" s="22"/>
      <c r="AAW307" s="22"/>
      <c r="AAX307" s="22"/>
      <c r="AAY307" s="22"/>
      <c r="AAZ307" s="22"/>
      <c r="ABA307" s="22"/>
      <c r="ABB307" s="22"/>
      <c r="ABC307" s="22"/>
      <c r="ABD307" s="22"/>
      <c r="ABE307" s="22"/>
      <c r="ABF307" s="22"/>
      <c r="ABG307" s="22"/>
      <c r="ABH307" s="22"/>
      <c r="ABI307" s="22"/>
      <c r="ABJ307" s="22"/>
      <c r="ABK307" s="22"/>
      <c r="ABL307" s="22"/>
      <c r="ABM307" s="22"/>
      <c r="ABN307" s="22"/>
      <c r="ABO307" s="22"/>
      <c r="ABP307" s="22"/>
      <c r="ABQ307" s="22"/>
      <c r="ABR307" s="22"/>
      <c r="ABS307" s="22"/>
      <c r="ABT307" s="22"/>
      <c r="ABU307" s="22"/>
      <c r="ABV307" s="22"/>
      <c r="ABW307" s="22"/>
      <c r="ABX307" s="22"/>
      <c r="ABY307" s="22"/>
      <c r="ABZ307" s="22"/>
      <c r="ACA307" s="22"/>
      <c r="ACB307" s="22"/>
      <c r="ACC307" s="22"/>
      <c r="ACD307" s="22"/>
      <c r="ACE307" s="22"/>
      <c r="ACF307" s="22"/>
      <c r="ACG307" s="22"/>
      <c r="ACH307" s="22"/>
      <c r="ACI307" s="22"/>
      <c r="ACJ307" s="22"/>
      <c r="ACK307" s="22"/>
      <c r="ACL307" s="22"/>
      <c r="ACM307" s="22"/>
      <c r="ACN307" s="22"/>
      <c r="ACO307" s="22"/>
      <c r="ACP307" s="22"/>
      <c r="ACQ307" s="22"/>
      <c r="ACR307" s="22"/>
      <c r="ACS307" s="22"/>
      <c r="ACT307" s="22"/>
      <c r="ACU307" s="22"/>
      <c r="ACV307" s="22"/>
      <c r="ACW307" s="22"/>
      <c r="ACX307" s="22"/>
      <c r="ACY307" s="22"/>
      <c r="ACZ307" s="22"/>
      <c r="ADA307" s="22"/>
      <c r="ADB307" s="22"/>
      <c r="ADC307" s="22"/>
      <c r="ADD307" s="22"/>
      <c r="ADE307" s="22"/>
      <c r="ADF307" s="22"/>
      <c r="ADG307" s="22"/>
      <c r="ADH307" s="22"/>
      <c r="ADI307" s="22"/>
      <c r="ADJ307" s="22"/>
      <c r="ADK307" s="22"/>
      <c r="ADL307" s="22"/>
      <c r="ADM307" s="22"/>
      <c r="ADN307" s="22"/>
      <c r="ADO307" s="22"/>
      <c r="ADP307" s="22"/>
      <c r="ADQ307" s="22"/>
      <c r="ADR307" s="22"/>
      <c r="ADS307" s="22"/>
      <c r="ADT307" s="22"/>
      <c r="ADU307" s="22"/>
      <c r="ADV307" s="22"/>
      <c r="ADW307" s="22"/>
      <c r="ADX307" s="22"/>
      <c r="ADY307" s="22"/>
      <c r="ADZ307" s="22"/>
      <c r="AEA307" s="22"/>
      <c r="AEB307" s="22"/>
      <c r="AEC307" s="22"/>
      <c r="AED307" s="22"/>
      <c r="AEE307" s="22"/>
      <c r="AEF307" s="22"/>
      <c r="AEG307" s="22"/>
      <c r="AEH307" s="22"/>
      <c r="AEI307" s="22"/>
      <c r="AEJ307" s="22"/>
      <c r="AEK307" s="22"/>
      <c r="AEL307" s="22"/>
      <c r="AEM307" s="22"/>
      <c r="AEN307" s="22"/>
      <c r="AEO307" s="22"/>
      <c r="AEP307" s="22"/>
      <c r="AEQ307" s="22"/>
      <c r="AER307" s="22"/>
      <c r="AES307" s="22"/>
      <c r="AET307" s="22"/>
      <c r="AEU307" s="22"/>
      <c r="AEV307" s="22"/>
      <c r="AEW307" s="22"/>
      <c r="AEX307" s="22"/>
      <c r="AEY307" s="22"/>
      <c r="AEZ307" s="22"/>
      <c r="AFA307" s="22"/>
      <c r="AFB307" s="22"/>
      <c r="AFC307" s="22"/>
      <c r="AFD307" s="22"/>
      <c r="AFE307" s="22"/>
      <c r="AFF307" s="22"/>
      <c r="AFG307" s="22"/>
      <c r="AFH307" s="22"/>
      <c r="AFI307" s="22"/>
      <c r="AFJ307" s="22"/>
      <c r="AFK307" s="22"/>
      <c r="AFL307" s="22"/>
      <c r="AFM307" s="22"/>
      <c r="AFN307" s="22"/>
      <c r="AFO307" s="22"/>
      <c r="AFP307" s="22"/>
      <c r="AFQ307" s="22"/>
      <c r="AFR307" s="22"/>
      <c r="AFS307" s="22"/>
      <c r="AFT307" s="22"/>
      <c r="AFU307" s="22"/>
      <c r="AFV307" s="22"/>
      <c r="AFW307" s="22"/>
      <c r="AFX307" s="22"/>
      <c r="AFY307" s="22"/>
      <c r="AFZ307" s="22"/>
      <c r="AGA307" s="22"/>
      <c r="AGB307" s="22"/>
      <c r="AGC307" s="22"/>
      <c r="AGD307" s="22"/>
      <c r="AGE307" s="22"/>
      <c r="AGF307" s="22"/>
      <c r="AGG307" s="22"/>
      <c r="AGH307" s="22"/>
      <c r="AGI307" s="22"/>
      <c r="AGJ307" s="22"/>
      <c r="AGK307" s="22"/>
      <c r="AGL307" s="22"/>
      <c r="AGM307" s="22"/>
      <c r="AGN307" s="22"/>
      <c r="AGO307" s="22"/>
      <c r="AGP307" s="22"/>
      <c r="AGQ307" s="22"/>
      <c r="AGR307" s="22"/>
      <c r="AGS307" s="22"/>
      <c r="AGT307" s="22"/>
      <c r="AGU307" s="22"/>
      <c r="AGV307" s="22"/>
      <c r="AGW307" s="22"/>
      <c r="AGX307" s="22"/>
      <c r="AGY307" s="22"/>
      <c r="AGZ307" s="22"/>
      <c r="AHA307" s="22"/>
      <c r="AHB307" s="22"/>
      <c r="AHC307" s="22"/>
      <c r="AHD307" s="22"/>
      <c r="AHE307" s="22"/>
      <c r="AHF307" s="22"/>
      <c r="AHG307" s="22"/>
      <c r="AHH307" s="22"/>
      <c r="AHI307" s="22"/>
      <c r="AHJ307" s="22"/>
      <c r="AHK307" s="22"/>
      <c r="AHL307" s="22"/>
      <c r="AHM307" s="22"/>
      <c r="AHN307" s="22"/>
      <c r="AHO307" s="22"/>
      <c r="AHP307" s="22"/>
      <c r="AHQ307" s="22"/>
      <c r="AHR307" s="22"/>
      <c r="AHS307" s="22"/>
      <c r="AHT307" s="22"/>
      <c r="AHU307" s="22"/>
      <c r="AHV307" s="22"/>
      <c r="AHW307" s="22"/>
      <c r="AHX307" s="22"/>
      <c r="AHY307" s="22"/>
      <c r="AHZ307" s="22"/>
      <c r="AIA307" s="22"/>
      <c r="AIB307" s="22"/>
      <c r="AIC307" s="22"/>
      <c r="AID307" s="22"/>
      <c r="AIE307" s="22"/>
      <c r="AIF307" s="22"/>
      <c r="AIG307" s="22"/>
      <c r="AIH307" s="22"/>
      <c r="AII307" s="22"/>
      <c r="AIJ307" s="22"/>
      <c r="AIK307" s="22"/>
      <c r="AIL307" s="22"/>
      <c r="AIM307" s="22"/>
      <c r="AIN307" s="22"/>
      <c r="AIO307" s="22"/>
      <c r="AIP307" s="22"/>
      <c r="AIQ307" s="22"/>
      <c r="AIR307" s="22"/>
      <c r="AIS307" s="22"/>
      <c r="AIT307" s="22"/>
      <c r="AIU307" s="22"/>
      <c r="AIV307" s="22"/>
      <c r="AIW307" s="22"/>
      <c r="AIX307" s="22"/>
      <c r="AIY307" s="22"/>
      <c r="AIZ307" s="22"/>
      <c r="AJA307" s="22"/>
      <c r="AJB307" s="22"/>
      <c r="AJC307" s="22"/>
      <c r="AJD307" s="22"/>
      <c r="AJE307" s="22"/>
      <c r="AJF307" s="22"/>
      <c r="AJG307" s="22"/>
      <c r="AJH307" s="22"/>
      <c r="AJI307" s="22"/>
      <c r="AJJ307" s="22"/>
      <c r="AJK307" s="22"/>
      <c r="AJL307" s="22"/>
      <c r="AJM307" s="22"/>
      <c r="AJN307" s="22"/>
      <c r="AJO307" s="22"/>
      <c r="AJP307" s="22"/>
      <c r="AJQ307" s="22"/>
      <c r="AJR307" s="22"/>
      <c r="AJS307" s="22"/>
      <c r="AJT307" s="22"/>
      <c r="AJU307" s="22"/>
      <c r="AJV307" s="22"/>
      <c r="AJW307" s="22"/>
      <c r="AJX307" s="22"/>
      <c r="AJY307" s="22"/>
      <c r="AJZ307" s="22"/>
      <c r="AKA307" s="22"/>
      <c r="AKB307" s="22"/>
      <c r="AKC307" s="22"/>
      <c r="AKD307" s="22"/>
      <c r="AKE307" s="22"/>
      <c r="AKF307" s="22"/>
      <c r="AKG307" s="22"/>
      <c r="AKH307" s="22"/>
      <c r="AKI307" s="22"/>
      <c r="AKJ307" s="22"/>
      <c r="AKK307" s="22"/>
      <c r="AKL307" s="22"/>
      <c r="AKM307" s="22"/>
      <c r="AKN307" s="22"/>
      <c r="AKO307" s="22"/>
      <c r="AKP307" s="22"/>
      <c r="AKQ307" s="22"/>
      <c r="AKR307" s="22"/>
      <c r="AKS307" s="22"/>
      <c r="AKT307" s="22"/>
      <c r="AKU307" s="22"/>
      <c r="AKV307" s="22"/>
      <c r="AKW307" s="22"/>
      <c r="AKX307" s="22"/>
      <c r="AKY307" s="22"/>
      <c r="AKZ307" s="22"/>
      <c r="ALA307" s="22"/>
      <c r="ALB307" s="22"/>
      <c r="ALC307" s="22"/>
      <c r="ALD307" s="22"/>
      <c r="ALE307" s="22"/>
      <c r="ALF307" s="22"/>
      <c r="ALG307" s="22"/>
      <c r="ALH307" s="22"/>
      <c r="ALI307" s="22"/>
      <c r="ALJ307" s="22"/>
      <c r="ALK307" s="22"/>
      <c r="ALL307" s="22"/>
      <c r="ALM307" s="22"/>
      <c r="ALN307" s="22"/>
      <c r="ALO307" s="22"/>
      <c r="ALP307" s="22"/>
      <c r="ALQ307" s="22"/>
      <c r="ALR307" s="22"/>
      <c r="ALS307" s="22"/>
      <c r="ALT307" s="22"/>
      <c r="ALU307" s="22"/>
      <c r="ALV307" s="22"/>
      <c r="ALW307" s="22"/>
      <c r="ALX307" s="22"/>
      <c r="ALY307" s="22"/>
      <c r="ALZ307" s="22"/>
      <c r="AMA307" s="22"/>
      <c r="AMB307" s="22"/>
      <c r="AMC307" s="22"/>
      <c r="AMD307" s="22"/>
      <c r="AME307" s="22"/>
      <c r="AMF307" s="22"/>
      <c r="AMG307" s="22"/>
      <c r="AMH307" s="22"/>
      <c r="AMI307" s="22"/>
      <c r="AMJ307" s="22"/>
      <c r="AMK307" s="22"/>
      <c r="AML307" s="22"/>
      <c r="AMM307" s="22"/>
      <c r="AMN307" s="22"/>
      <c r="AMO307" s="22"/>
      <c r="AMP307" s="22"/>
      <c r="AMQ307" s="22"/>
      <c r="AMR307" s="22"/>
      <c r="AMS307" s="22"/>
      <c r="AMT307" s="22"/>
      <c r="AMU307" s="22"/>
      <c r="AMV307" s="22"/>
      <c r="AMW307" s="22"/>
      <c r="AMX307" s="22"/>
      <c r="AMY307" s="22"/>
      <c r="AMZ307" s="22"/>
      <c r="ANA307" s="22"/>
      <c r="ANB307" s="22"/>
      <c r="ANC307" s="22"/>
      <c r="AND307" s="22"/>
      <c r="ANE307" s="22"/>
      <c r="ANF307" s="22"/>
      <c r="ANG307" s="22"/>
      <c r="ANH307" s="22"/>
      <c r="ANI307" s="22"/>
      <c r="ANJ307" s="22"/>
      <c r="ANK307" s="22"/>
      <c r="ANL307" s="22"/>
      <c r="ANM307" s="22"/>
      <c r="ANN307" s="22"/>
      <c r="ANO307" s="22"/>
      <c r="ANP307" s="22"/>
      <c r="ANQ307" s="22"/>
      <c r="ANR307" s="22"/>
      <c r="ANS307" s="22"/>
      <c r="ANT307" s="22"/>
      <c r="ANU307" s="22"/>
      <c r="ANV307" s="22"/>
      <c r="ANW307" s="22"/>
      <c r="ANX307" s="22"/>
      <c r="ANY307" s="22"/>
      <c r="ANZ307" s="22"/>
      <c r="AOA307" s="22"/>
      <c r="AOB307" s="22"/>
      <c r="AOC307" s="22"/>
      <c r="AOD307" s="22"/>
      <c r="AOE307" s="22"/>
      <c r="AOF307" s="22"/>
      <c r="AOG307" s="22"/>
      <c r="AOH307" s="22"/>
      <c r="AOI307" s="22"/>
      <c r="AOJ307" s="22"/>
      <c r="AOK307" s="22"/>
      <c r="AOL307" s="22"/>
      <c r="AOM307" s="22"/>
      <c r="AON307" s="22"/>
      <c r="AOO307" s="22"/>
      <c r="AOP307" s="22"/>
      <c r="AOQ307" s="22"/>
      <c r="AOR307" s="22"/>
      <c r="AOS307" s="22"/>
      <c r="AOT307" s="22"/>
      <c r="AOU307" s="22"/>
      <c r="AOV307" s="22"/>
      <c r="AOW307" s="22"/>
      <c r="AOX307" s="22"/>
      <c r="AOY307" s="22"/>
      <c r="AOZ307" s="22"/>
      <c r="APA307" s="22"/>
      <c r="APB307" s="22"/>
      <c r="APC307" s="22"/>
      <c r="APD307" s="22"/>
      <c r="APE307" s="22"/>
      <c r="APF307" s="22"/>
      <c r="APG307" s="22"/>
      <c r="APH307" s="22"/>
      <c r="API307" s="22"/>
      <c r="APJ307" s="22"/>
      <c r="APK307" s="22"/>
      <c r="APL307" s="22"/>
      <c r="APM307" s="22"/>
      <c r="APN307" s="22"/>
      <c r="APO307" s="22"/>
      <c r="APP307" s="22"/>
      <c r="APQ307" s="22"/>
      <c r="APR307" s="22"/>
      <c r="APS307" s="22"/>
      <c r="APT307" s="22"/>
      <c r="APU307" s="22"/>
      <c r="APV307" s="22"/>
      <c r="APW307" s="22"/>
      <c r="APX307" s="22"/>
      <c r="APY307" s="22"/>
      <c r="APZ307" s="22"/>
      <c r="AQA307" s="22"/>
      <c r="AQB307" s="22"/>
      <c r="AQC307" s="22"/>
      <c r="AQD307" s="22"/>
      <c r="AQE307" s="22"/>
      <c r="AQF307" s="22"/>
      <c r="AQG307" s="22"/>
      <c r="AQH307" s="22"/>
      <c r="AQI307" s="22"/>
      <c r="AQJ307" s="22"/>
      <c r="AQK307" s="22"/>
      <c r="AQL307" s="22"/>
      <c r="AQM307" s="22"/>
      <c r="AQN307" s="22"/>
      <c r="AQO307" s="22"/>
      <c r="AQP307" s="22"/>
      <c r="AQQ307" s="22"/>
      <c r="AQR307" s="22"/>
      <c r="AQS307" s="22"/>
      <c r="AQT307" s="22"/>
      <c r="AQU307" s="22"/>
      <c r="AQV307" s="22"/>
      <c r="AQW307" s="22"/>
      <c r="AQX307" s="22"/>
      <c r="AQY307" s="22"/>
      <c r="AQZ307" s="22"/>
      <c r="ARA307" s="22"/>
      <c r="ARB307" s="22"/>
      <c r="ARC307" s="22"/>
      <c r="ARD307" s="22"/>
      <c r="ARE307" s="22"/>
      <c r="ARF307" s="22"/>
      <c r="ARG307" s="22"/>
      <c r="ARH307" s="22"/>
      <c r="ARI307" s="22"/>
      <c r="ARJ307" s="22"/>
      <c r="ARK307" s="22"/>
      <c r="ARL307" s="22"/>
      <c r="ARM307" s="22"/>
      <c r="ARN307" s="22"/>
      <c r="ARO307" s="22"/>
      <c r="ARP307" s="22"/>
      <c r="ARQ307" s="22"/>
      <c r="ARR307" s="22"/>
      <c r="ARS307" s="22"/>
      <c r="ART307" s="22"/>
      <c r="ARU307" s="22"/>
      <c r="ARV307" s="22"/>
      <c r="ARW307" s="22"/>
      <c r="ARX307" s="22"/>
      <c r="ARY307" s="22"/>
      <c r="ARZ307" s="22"/>
      <c r="ASA307" s="22"/>
      <c r="ASB307" s="22"/>
      <c r="ASC307" s="22"/>
      <c r="ASD307" s="22"/>
      <c r="ASE307" s="22"/>
      <c r="ASF307" s="22"/>
      <c r="ASG307" s="22"/>
      <c r="ASH307" s="22"/>
      <c r="ASI307" s="22"/>
      <c r="ASJ307" s="22"/>
      <c r="ASK307" s="22"/>
      <c r="ASL307" s="22"/>
      <c r="ASM307" s="22"/>
      <c r="ASN307" s="22"/>
      <c r="ASO307" s="22"/>
      <c r="ASP307" s="22"/>
      <c r="ASQ307" s="22"/>
      <c r="ASR307" s="22"/>
      <c r="ASS307" s="22"/>
      <c r="AST307" s="22"/>
      <c r="ASU307" s="22"/>
      <c r="ASV307" s="22"/>
      <c r="ASW307" s="22"/>
      <c r="ASX307" s="22"/>
      <c r="ASY307" s="22"/>
      <c r="ASZ307" s="22"/>
      <c r="ATA307" s="22"/>
      <c r="ATB307" s="22"/>
      <c r="ATC307" s="22"/>
      <c r="ATD307" s="22"/>
      <c r="ATE307" s="22"/>
      <c r="ATF307" s="22"/>
      <c r="ATG307" s="22"/>
      <c r="ATH307" s="22"/>
      <c r="ATI307" s="22"/>
      <c r="ATJ307" s="22"/>
      <c r="ATK307" s="22"/>
      <c r="ATL307" s="22"/>
      <c r="ATM307" s="22"/>
      <c r="ATN307" s="22"/>
      <c r="ATO307" s="22"/>
      <c r="ATP307" s="22"/>
      <c r="ATQ307" s="22"/>
      <c r="ATR307" s="22"/>
      <c r="ATS307" s="22"/>
      <c r="ATT307" s="22"/>
      <c r="ATU307" s="22"/>
      <c r="ATV307" s="22"/>
      <c r="ATW307" s="22"/>
      <c r="ATX307" s="22"/>
      <c r="ATY307" s="22"/>
      <c r="ATZ307" s="22"/>
      <c r="AUA307" s="22"/>
      <c r="AUB307" s="22"/>
      <c r="AUC307" s="22"/>
      <c r="AUD307" s="22"/>
      <c r="AUE307" s="22"/>
      <c r="AUF307" s="22"/>
      <c r="AUG307" s="22"/>
      <c r="AUH307" s="22"/>
      <c r="AUI307" s="22"/>
      <c r="AUJ307" s="22"/>
      <c r="AUK307" s="22"/>
      <c r="AUL307" s="22"/>
      <c r="AUM307" s="22"/>
      <c r="AUN307" s="22"/>
      <c r="AUO307" s="22"/>
      <c r="AUP307" s="22"/>
      <c r="AUQ307" s="22"/>
      <c r="AUR307" s="22"/>
      <c r="AUS307" s="22"/>
      <c r="AUT307" s="22"/>
      <c r="AUU307" s="22"/>
      <c r="AUV307" s="22"/>
      <c r="AUW307" s="22"/>
      <c r="AUX307" s="22"/>
      <c r="AUY307" s="22"/>
      <c r="AUZ307" s="22"/>
      <c r="AVA307" s="22"/>
      <c r="AVB307" s="22"/>
      <c r="AVC307" s="22"/>
      <c r="AVD307" s="22"/>
      <c r="AVE307" s="22"/>
      <c r="AVF307" s="22"/>
      <c r="AVG307" s="22"/>
      <c r="AVH307" s="22"/>
      <c r="AVI307" s="22"/>
      <c r="AVJ307" s="22"/>
      <c r="AVK307" s="22"/>
      <c r="AVL307" s="22"/>
      <c r="AVM307" s="22"/>
      <c r="AVN307" s="22"/>
      <c r="AVO307" s="22"/>
      <c r="AVP307" s="22"/>
      <c r="AVQ307" s="22"/>
      <c r="AVR307" s="22"/>
      <c r="AVS307" s="22"/>
      <c r="AVT307" s="22"/>
      <c r="AVU307" s="22"/>
      <c r="AVV307" s="22"/>
      <c r="AVW307" s="22"/>
      <c r="AVX307" s="22"/>
      <c r="AVY307" s="22"/>
      <c r="AVZ307" s="22"/>
      <c r="AWA307" s="22"/>
      <c r="AWB307" s="22"/>
      <c r="AWC307" s="22"/>
      <c r="AWD307" s="22"/>
      <c r="AWE307" s="22"/>
      <c r="AWF307" s="22"/>
      <c r="AWG307" s="22"/>
      <c r="AWH307" s="22"/>
      <c r="AWI307" s="22"/>
      <c r="AWJ307" s="22"/>
      <c r="AWK307" s="22"/>
      <c r="AWL307" s="22"/>
      <c r="AWM307" s="22"/>
      <c r="AWN307" s="22"/>
      <c r="AWO307" s="22"/>
      <c r="AWP307" s="22"/>
      <c r="AWQ307" s="22"/>
      <c r="AWR307" s="22"/>
      <c r="AWS307" s="22"/>
      <c r="AWT307" s="22"/>
      <c r="AWU307" s="22"/>
      <c r="AWV307" s="22"/>
      <c r="AWW307" s="22"/>
      <c r="AWX307" s="22"/>
      <c r="AWY307" s="22"/>
      <c r="AWZ307" s="22"/>
      <c r="AXA307" s="22"/>
      <c r="AXB307" s="22"/>
      <c r="AXC307" s="22"/>
      <c r="AXD307" s="22"/>
      <c r="AXE307" s="22"/>
      <c r="AXF307" s="22"/>
      <c r="AXG307" s="22"/>
      <c r="AXH307" s="22"/>
      <c r="AXI307" s="22"/>
      <c r="AXJ307" s="22"/>
      <c r="AXK307" s="22"/>
      <c r="AXL307" s="22"/>
      <c r="AXM307" s="22"/>
      <c r="AXN307" s="22"/>
      <c r="AXO307" s="22"/>
      <c r="AXP307" s="22"/>
      <c r="AXQ307" s="22"/>
      <c r="AXR307" s="22"/>
      <c r="AXS307" s="22"/>
      <c r="AXT307" s="22"/>
      <c r="AXU307" s="22"/>
      <c r="AXV307" s="22"/>
      <c r="AXW307" s="22"/>
      <c r="AXX307" s="22"/>
      <c r="AXY307" s="22"/>
      <c r="AXZ307" s="22"/>
      <c r="AYA307" s="22"/>
      <c r="AYB307" s="22"/>
      <c r="AYC307" s="22"/>
      <c r="AYD307" s="22"/>
      <c r="AYE307" s="22"/>
      <c r="AYF307" s="22"/>
      <c r="AYG307" s="22"/>
      <c r="AYH307" s="22"/>
      <c r="AYI307" s="22"/>
      <c r="AYJ307" s="22"/>
      <c r="AYK307" s="22"/>
      <c r="AYL307" s="22"/>
      <c r="AYM307" s="22"/>
      <c r="AYN307" s="22"/>
      <c r="AYO307" s="22"/>
      <c r="AYP307" s="22"/>
      <c r="AYQ307" s="22"/>
      <c r="AYR307" s="22"/>
      <c r="AYS307" s="22"/>
      <c r="AYT307" s="22"/>
      <c r="AYU307" s="22"/>
      <c r="AYV307" s="22"/>
      <c r="AYW307" s="22"/>
      <c r="AYX307" s="22"/>
      <c r="AYY307" s="22"/>
      <c r="AYZ307" s="22"/>
      <c r="AZA307" s="22"/>
      <c r="AZB307" s="22"/>
      <c r="AZC307" s="22"/>
      <c r="AZD307" s="22"/>
      <c r="AZE307" s="22"/>
      <c r="AZF307" s="22"/>
      <c r="AZG307" s="22"/>
      <c r="AZH307" s="22"/>
      <c r="AZI307" s="22"/>
      <c r="AZJ307" s="22"/>
      <c r="AZK307" s="22"/>
      <c r="AZL307" s="22"/>
      <c r="AZM307" s="22"/>
      <c r="AZN307" s="22"/>
      <c r="AZO307" s="22"/>
      <c r="AZP307" s="22"/>
      <c r="AZQ307" s="22"/>
      <c r="AZR307" s="22"/>
      <c r="AZS307" s="22"/>
      <c r="AZT307" s="22"/>
      <c r="AZU307" s="22"/>
      <c r="AZV307" s="22"/>
      <c r="AZW307" s="22"/>
      <c r="AZX307" s="22"/>
      <c r="AZY307" s="22"/>
      <c r="AZZ307" s="22"/>
      <c r="BAA307" s="22"/>
      <c r="BAB307" s="22"/>
      <c r="BAC307" s="22"/>
      <c r="BAD307" s="22"/>
      <c r="BAE307" s="22"/>
      <c r="BAF307" s="22"/>
      <c r="BAG307" s="22"/>
      <c r="BAH307" s="22"/>
      <c r="BAI307" s="22"/>
      <c r="BAJ307" s="22"/>
      <c r="BAK307" s="22"/>
      <c r="BAL307" s="22"/>
      <c r="BAM307" s="22"/>
      <c r="BAN307" s="22"/>
      <c r="BAO307" s="22"/>
      <c r="BAP307" s="22"/>
      <c r="BAQ307" s="22"/>
      <c r="BAR307" s="22"/>
      <c r="BAS307" s="22"/>
      <c r="BAT307" s="22"/>
      <c r="BAU307" s="22"/>
      <c r="BAV307" s="22"/>
      <c r="BAW307" s="22"/>
      <c r="BAX307" s="22"/>
      <c r="BAY307" s="22"/>
      <c r="BAZ307" s="22"/>
      <c r="BBA307" s="22"/>
      <c r="BBB307" s="22"/>
      <c r="BBC307" s="22"/>
      <c r="BBD307" s="22"/>
      <c r="BBE307" s="22"/>
      <c r="BBF307" s="22"/>
      <c r="BBG307" s="22"/>
      <c r="BBH307" s="22"/>
      <c r="BBI307" s="22"/>
      <c r="BBJ307" s="22"/>
      <c r="BBK307" s="22"/>
      <c r="BBL307" s="22"/>
      <c r="BBM307" s="22"/>
      <c r="BBN307" s="22"/>
      <c r="BBO307" s="22"/>
      <c r="BBP307" s="22"/>
      <c r="BBQ307" s="22"/>
      <c r="BBR307" s="22"/>
      <c r="BBS307" s="22"/>
      <c r="BBT307" s="22"/>
      <c r="BBU307" s="22"/>
      <c r="BBV307" s="22"/>
      <c r="BBW307" s="22"/>
      <c r="BBX307" s="22"/>
      <c r="BBY307" s="22"/>
      <c r="BBZ307" s="22"/>
      <c r="BCA307" s="22"/>
      <c r="BCB307" s="22"/>
      <c r="BCC307" s="22"/>
      <c r="BCD307" s="22"/>
      <c r="BCE307" s="22"/>
      <c r="BCF307" s="22"/>
      <c r="BCG307" s="22"/>
      <c r="BCH307" s="22"/>
      <c r="BCI307" s="22"/>
      <c r="BCJ307" s="22"/>
      <c r="BCK307" s="22"/>
      <c r="BCL307" s="22"/>
      <c r="BCM307" s="22"/>
      <c r="BCN307" s="22"/>
      <c r="BCO307" s="22"/>
      <c r="BCP307" s="22"/>
      <c r="BCQ307" s="22"/>
      <c r="BCR307" s="22"/>
      <c r="BCS307" s="22"/>
      <c r="BCT307" s="22"/>
      <c r="BCU307" s="22"/>
      <c r="BCV307" s="22"/>
      <c r="BCW307" s="22"/>
      <c r="BCX307" s="22"/>
      <c r="BCY307" s="22"/>
      <c r="BCZ307" s="22"/>
      <c r="BDA307" s="22"/>
      <c r="BDB307" s="22"/>
      <c r="BDC307" s="22"/>
      <c r="BDD307" s="22"/>
      <c r="BDE307" s="22"/>
      <c r="BDF307" s="22"/>
      <c r="BDG307" s="22"/>
      <c r="BDH307" s="22"/>
      <c r="BDI307" s="22"/>
      <c r="BDJ307" s="22"/>
      <c r="BDK307" s="22"/>
      <c r="BDL307" s="22"/>
      <c r="BDM307" s="22"/>
      <c r="BDN307" s="22"/>
      <c r="BDO307" s="22"/>
      <c r="BDP307" s="22"/>
      <c r="BDQ307" s="22"/>
      <c r="BDR307" s="22"/>
      <c r="BDS307" s="22"/>
      <c r="BDT307" s="22"/>
      <c r="BDU307" s="22"/>
      <c r="BDV307" s="22"/>
      <c r="BDW307" s="22"/>
      <c r="BDX307" s="22"/>
      <c r="BDY307" s="22"/>
      <c r="BDZ307" s="22"/>
      <c r="BEA307" s="22"/>
      <c r="BEB307" s="22"/>
      <c r="BEC307" s="22"/>
      <c r="BED307" s="22"/>
      <c r="BEE307" s="22"/>
      <c r="BEF307" s="22"/>
      <c r="BEG307" s="22"/>
      <c r="BEH307" s="22"/>
      <c r="BEI307" s="22"/>
      <c r="BEJ307" s="22"/>
      <c r="BEK307" s="22"/>
      <c r="BEL307" s="22"/>
      <c r="BEM307" s="22"/>
      <c r="BEN307" s="22"/>
      <c r="BEO307" s="22"/>
      <c r="BEP307" s="22"/>
      <c r="BEQ307" s="22"/>
      <c r="BER307" s="22"/>
      <c r="BES307" s="22"/>
      <c r="BET307" s="22"/>
      <c r="BEU307" s="22"/>
      <c r="BEV307" s="22"/>
      <c r="BEW307" s="22"/>
      <c r="BEX307" s="22"/>
      <c r="BEY307" s="22"/>
      <c r="BEZ307" s="22"/>
      <c r="BFA307" s="22"/>
      <c r="BFB307" s="22"/>
      <c r="BFC307" s="22"/>
      <c r="BFD307" s="22"/>
      <c r="BFE307" s="22"/>
      <c r="BFF307" s="22"/>
      <c r="BFG307" s="22"/>
      <c r="BFH307" s="22"/>
      <c r="BFI307" s="22"/>
      <c r="BFJ307" s="22"/>
      <c r="BFK307" s="22"/>
      <c r="BFL307" s="22"/>
      <c r="BFM307" s="22"/>
      <c r="BFN307" s="22"/>
      <c r="BFO307" s="22"/>
      <c r="BFP307" s="22"/>
      <c r="BFQ307" s="22"/>
      <c r="BFR307" s="22"/>
      <c r="BFS307" s="22"/>
      <c r="BFT307" s="22"/>
      <c r="BFU307" s="22"/>
      <c r="BFV307" s="22"/>
      <c r="BFW307" s="22"/>
      <c r="BFX307" s="22"/>
      <c r="BFY307" s="22"/>
      <c r="BFZ307" s="22"/>
      <c r="BGA307" s="22"/>
      <c r="BGB307" s="22"/>
      <c r="BGC307" s="22"/>
      <c r="BGD307" s="22"/>
      <c r="BGE307" s="22"/>
      <c r="BGF307" s="22"/>
      <c r="BGG307" s="22"/>
      <c r="BGH307" s="22"/>
      <c r="BGI307" s="22"/>
      <c r="BGJ307" s="22"/>
      <c r="BGK307" s="22"/>
      <c r="BGL307" s="22"/>
      <c r="BGM307" s="22"/>
      <c r="BGN307" s="22"/>
      <c r="BGO307" s="22"/>
      <c r="BGP307" s="22"/>
      <c r="BGQ307" s="22"/>
      <c r="BGR307" s="22"/>
      <c r="BGS307" s="22"/>
      <c r="BGT307" s="22"/>
      <c r="BGU307" s="22"/>
      <c r="BGV307" s="22"/>
      <c r="BGW307" s="22"/>
      <c r="BGX307" s="22"/>
      <c r="BGY307" s="22"/>
      <c r="BGZ307" s="22"/>
      <c r="BHA307" s="22"/>
      <c r="BHB307" s="22"/>
      <c r="BHC307" s="22"/>
      <c r="BHD307" s="22"/>
      <c r="BHE307" s="22"/>
      <c r="BHF307" s="22"/>
      <c r="BHG307" s="22"/>
      <c r="BHH307" s="22"/>
      <c r="BHI307" s="22"/>
      <c r="BHJ307" s="22"/>
      <c r="BHK307" s="22"/>
      <c r="BHL307" s="22"/>
      <c r="BHM307" s="22"/>
      <c r="BHN307" s="22"/>
      <c r="BHO307" s="22"/>
      <c r="BHP307" s="22"/>
      <c r="BHQ307" s="22"/>
      <c r="BHR307" s="22"/>
      <c r="BHS307" s="22"/>
      <c r="BHT307" s="22"/>
      <c r="BHU307" s="22"/>
      <c r="BHV307" s="22"/>
      <c r="BHW307" s="22"/>
      <c r="BHX307" s="22"/>
      <c r="BHY307" s="22"/>
      <c r="BHZ307" s="22"/>
      <c r="BIA307" s="22"/>
      <c r="BIB307" s="22"/>
      <c r="BIC307" s="22"/>
      <c r="BID307" s="22"/>
      <c r="BIE307" s="22"/>
      <c r="BIF307" s="22"/>
      <c r="BIG307" s="22"/>
      <c r="BIH307" s="22"/>
      <c r="BII307" s="22"/>
      <c r="BIJ307" s="22"/>
      <c r="BIK307" s="22"/>
      <c r="BIL307" s="22"/>
      <c r="BIM307" s="22"/>
      <c r="BIN307" s="22"/>
      <c r="BIO307" s="22"/>
      <c r="BIP307" s="22"/>
      <c r="BIQ307" s="22"/>
      <c r="BIR307" s="22"/>
      <c r="BIS307" s="22"/>
      <c r="BIT307" s="22"/>
      <c r="BIU307" s="22"/>
      <c r="BIV307" s="22"/>
      <c r="BIW307" s="22"/>
      <c r="BIX307" s="22"/>
      <c r="BIY307" s="22"/>
      <c r="BIZ307" s="22"/>
      <c r="BJA307" s="22"/>
      <c r="BJB307" s="22"/>
      <c r="BJC307" s="22"/>
      <c r="BJD307" s="22"/>
      <c r="BJE307" s="22"/>
      <c r="BJF307" s="22"/>
      <c r="BJG307" s="22"/>
      <c r="BJH307" s="22"/>
      <c r="BJI307" s="22"/>
      <c r="BJJ307" s="22"/>
      <c r="BJK307" s="22"/>
      <c r="BJL307" s="22"/>
      <c r="BJM307" s="22"/>
      <c r="BJN307" s="22"/>
      <c r="BJO307" s="22"/>
      <c r="BJP307" s="22"/>
      <c r="BJQ307" s="22"/>
      <c r="BJR307" s="22"/>
      <c r="BJS307" s="22"/>
      <c r="BJT307" s="22"/>
      <c r="BJU307" s="22"/>
      <c r="BJV307" s="22"/>
      <c r="BJW307" s="22"/>
      <c r="BJX307" s="22"/>
      <c r="BJY307" s="22"/>
      <c r="BJZ307" s="22"/>
      <c r="BKA307" s="22"/>
      <c r="BKB307" s="22"/>
      <c r="BKC307" s="22"/>
      <c r="BKD307" s="22"/>
      <c r="BKE307" s="22"/>
      <c r="BKF307" s="22"/>
      <c r="BKG307" s="22"/>
      <c r="BKH307" s="22"/>
      <c r="BKI307" s="22"/>
      <c r="BKJ307" s="22"/>
      <c r="BKK307" s="22"/>
      <c r="BKL307" s="22"/>
      <c r="BKM307" s="22"/>
      <c r="BKN307" s="22"/>
      <c r="BKO307" s="22"/>
      <c r="BKP307" s="22"/>
      <c r="BKQ307" s="22"/>
      <c r="BKR307" s="22"/>
      <c r="BKS307" s="22"/>
      <c r="BKT307" s="22"/>
      <c r="BKU307" s="22"/>
      <c r="BKV307" s="22"/>
      <c r="BKW307" s="22"/>
      <c r="BKX307" s="22"/>
      <c r="BKY307" s="22"/>
      <c r="BKZ307" s="22"/>
      <c r="BLA307" s="22"/>
      <c r="BLB307" s="22"/>
      <c r="BLC307" s="22"/>
      <c r="BLD307" s="22"/>
      <c r="BLE307" s="22"/>
      <c r="BLF307" s="22"/>
      <c r="BLG307" s="22"/>
      <c r="BLH307" s="22"/>
      <c r="BLI307" s="22"/>
      <c r="BLJ307" s="22"/>
      <c r="BLK307" s="22"/>
      <c r="BLL307" s="22"/>
      <c r="BLM307" s="22"/>
      <c r="BLN307" s="22"/>
      <c r="BLO307" s="22"/>
      <c r="BLP307" s="22"/>
      <c r="BLQ307" s="22"/>
      <c r="BLR307" s="22"/>
      <c r="BLS307" s="22"/>
      <c r="BLT307" s="22"/>
      <c r="BLU307" s="22"/>
      <c r="BLV307" s="22"/>
      <c r="BLW307" s="22"/>
      <c r="BLX307" s="22"/>
      <c r="BLY307" s="22"/>
      <c r="BLZ307" s="22"/>
      <c r="BMA307" s="22"/>
      <c r="BMB307" s="22"/>
      <c r="BMC307" s="22"/>
      <c r="BMD307" s="22"/>
      <c r="BME307" s="22"/>
      <c r="BMF307" s="22"/>
      <c r="BMG307" s="22"/>
      <c r="BMH307" s="22"/>
      <c r="BMI307" s="22"/>
      <c r="BMJ307" s="22"/>
      <c r="BMK307" s="22"/>
      <c r="BML307" s="22"/>
      <c r="BMM307" s="22"/>
      <c r="BMN307" s="22"/>
      <c r="BMO307" s="22"/>
      <c r="BMP307" s="22"/>
      <c r="BMQ307" s="22"/>
      <c r="BMR307" s="22"/>
      <c r="BMS307" s="22"/>
      <c r="BMT307" s="22"/>
      <c r="BMU307" s="22"/>
      <c r="BMV307" s="22"/>
      <c r="BMW307" s="22"/>
      <c r="BMX307" s="22"/>
      <c r="BMY307" s="22"/>
      <c r="BMZ307" s="22"/>
      <c r="BNA307" s="22"/>
      <c r="BNB307" s="22"/>
      <c r="BNC307" s="22"/>
      <c r="BND307" s="22"/>
      <c r="BNE307" s="22"/>
      <c r="BNF307" s="22"/>
      <c r="BNG307" s="22"/>
      <c r="BNH307" s="22"/>
      <c r="BNI307" s="22"/>
      <c r="BNJ307" s="22"/>
      <c r="BNK307" s="22"/>
      <c r="BNL307" s="22"/>
      <c r="BNM307" s="22"/>
      <c r="BNN307" s="22"/>
      <c r="BNO307" s="22"/>
      <c r="BNP307" s="22"/>
      <c r="BNQ307" s="22"/>
      <c r="BNR307" s="22"/>
      <c r="BNS307" s="22"/>
      <c r="BNT307" s="22"/>
      <c r="BNU307" s="22"/>
      <c r="BNV307" s="22"/>
      <c r="BNW307" s="22"/>
      <c r="BNX307" s="22"/>
      <c r="BNY307" s="22"/>
      <c r="BNZ307" s="22"/>
      <c r="BOA307" s="22"/>
      <c r="BOB307" s="22"/>
      <c r="BOC307" s="22"/>
      <c r="BOD307" s="22"/>
      <c r="BOE307" s="22"/>
      <c r="BOF307" s="22"/>
      <c r="BOG307" s="22"/>
      <c r="BOH307" s="22"/>
      <c r="BOI307" s="22"/>
      <c r="BOJ307" s="22"/>
      <c r="BOK307" s="22"/>
      <c r="BOL307" s="22"/>
      <c r="BOM307" s="22"/>
      <c r="BON307" s="22"/>
      <c r="BOO307" s="22"/>
      <c r="BOP307" s="22"/>
      <c r="BOQ307" s="22"/>
      <c r="BOR307" s="22"/>
      <c r="BOS307" s="22"/>
      <c r="BOT307" s="22"/>
      <c r="BOU307" s="22"/>
      <c r="BOV307" s="22"/>
      <c r="BOW307" s="22"/>
      <c r="BOX307" s="22"/>
      <c r="BOY307" s="22"/>
      <c r="BOZ307" s="22"/>
      <c r="BPA307" s="22"/>
      <c r="BPB307" s="22"/>
      <c r="BPC307" s="22"/>
      <c r="BPD307" s="22"/>
      <c r="BPE307" s="22"/>
      <c r="BPF307" s="22"/>
      <c r="BPG307" s="22"/>
      <c r="BPH307" s="22"/>
      <c r="BPI307" s="22"/>
      <c r="BPJ307" s="22"/>
      <c r="BPK307" s="22"/>
      <c r="BPL307" s="22"/>
      <c r="BPM307" s="22"/>
      <c r="BPN307" s="22"/>
      <c r="BPO307" s="22"/>
      <c r="BPP307" s="22"/>
      <c r="BPQ307" s="22"/>
      <c r="BPR307" s="22"/>
      <c r="BPS307" s="22"/>
      <c r="BPT307" s="22"/>
      <c r="BPU307" s="22"/>
      <c r="BPV307" s="22"/>
      <c r="BPW307" s="22"/>
      <c r="BPX307" s="22"/>
      <c r="BPY307" s="22"/>
      <c r="BPZ307" s="22"/>
      <c r="BQA307" s="22"/>
      <c r="BQB307" s="22"/>
      <c r="BQC307" s="22"/>
      <c r="BQD307" s="22"/>
      <c r="BQE307" s="22"/>
      <c r="BQF307" s="22"/>
      <c r="BQG307" s="22"/>
      <c r="BQH307" s="22"/>
      <c r="BQI307" s="22"/>
      <c r="BQJ307" s="22"/>
      <c r="BQK307" s="22"/>
      <c r="BQL307" s="22"/>
      <c r="BQM307" s="22"/>
      <c r="BQN307" s="22"/>
      <c r="BQO307" s="22"/>
      <c r="BQP307" s="22"/>
      <c r="BQQ307" s="22"/>
      <c r="BQR307" s="22"/>
      <c r="BQS307" s="22"/>
      <c r="BQT307" s="22"/>
      <c r="BQU307" s="22"/>
      <c r="BQV307" s="22"/>
      <c r="BQW307" s="22"/>
      <c r="BQX307" s="22"/>
      <c r="BQY307" s="22"/>
      <c r="BQZ307" s="22"/>
      <c r="BRA307" s="22"/>
      <c r="BRB307" s="22"/>
      <c r="BRC307" s="22"/>
      <c r="BRD307" s="22"/>
      <c r="BRE307" s="22"/>
      <c r="BRF307" s="22"/>
      <c r="BRG307" s="22"/>
      <c r="BRH307" s="22"/>
      <c r="BRI307" s="22"/>
      <c r="BRJ307" s="22"/>
      <c r="BRK307" s="22"/>
      <c r="BRL307" s="22"/>
      <c r="BRM307" s="22"/>
      <c r="BRN307" s="22"/>
      <c r="BRO307" s="22"/>
      <c r="BRP307" s="22"/>
      <c r="BRQ307" s="22"/>
      <c r="BRR307" s="22"/>
      <c r="BRS307" s="22"/>
      <c r="BRT307" s="22"/>
      <c r="BRU307" s="22"/>
      <c r="BRV307" s="22"/>
      <c r="BRW307" s="22"/>
      <c r="BRX307" s="22"/>
      <c r="BRY307" s="22"/>
      <c r="BRZ307" s="22"/>
      <c r="BSA307" s="22"/>
      <c r="BSB307" s="22"/>
      <c r="BSC307" s="22"/>
      <c r="BSD307" s="22"/>
      <c r="BSE307" s="22"/>
      <c r="BSF307" s="22"/>
      <c r="BSG307" s="22"/>
      <c r="BSH307" s="22"/>
      <c r="BSI307" s="22"/>
      <c r="BSJ307" s="22"/>
      <c r="BSK307" s="22"/>
      <c r="BSL307" s="22"/>
      <c r="BSM307" s="22"/>
      <c r="BSN307" s="22"/>
      <c r="BSO307" s="22"/>
      <c r="BSP307" s="22"/>
      <c r="BSQ307" s="22"/>
      <c r="BSR307" s="22"/>
      <c r="BSS307" s="22"/>
      <c r="BST307" s="22"/>
      <c r="BSU307" s="22"/>
      <c r="BSV307" s="22"/>
      <c r="BSW307" s="22"/>
      <c r="BSX307" s="22"/>
      <c r="BSY307" s="22"/>
      <c r="BSZ307" s="22"/>
      <c r="BTA307" s="22"/>
      <c r="BTB307" s="22"/>
      <c r="BTC307" s="22"/>
      <c r="BTD307" s="22"/>
      <c r="BTE307" s="22"/>
      <c r="BTF307" s="22"/>
      <c r="BTG307" s="22"/>
      <c r="BTH307" s="22"/>
      <c r="BTI307" s="22"/>
      <c r="BTJ307" s="22"/>
      <c r="BTK307" s="22"/>
      <c r="BTL307" s="22"/>
      <c r="BTM307" s="22"/>
      <c r="BTN307" s="22"/>
      <c r="BTO307" s="22"/>
      <c r="BTP307" s="22"/>
      <c r="BTQ307" s="22"/>
      <c r="BTR307" s="22"/>
      <c r="BTS307" s="22"/>
      <c r="BTT307" s="22"/>
      <c r="BTU307" s="22"/>
      <c r="BTV307" s="22"/>
      <c r="BTW307" s="22"/>
      <c r="BTX307" s="22"/>
      <c r="BTY307" s="22"/>
      <c r="BTZ307" s="22"/>
      <c r="BUA307" s="22"/>
      <c r="BUB307" s="22"/>
      <c r="BUC307" s="22"/>
      <c r="BUD307" s="22"/>
      <c r="BUE307" s="22"/>
      <c r="BUF307" s="22"/>
      <c r="BUG307" s="22"/>
      <c r="BUH307" s="22"/>
      <c r="BUI307" s="22"/>
      <c r="BUJ307" s="22"/>
      <c r="BUK307" s="22"/>
      <c r="BUL307" s="22"/>
      <c r="BUM307" s="22"/>
      <c r="BUN307" s="22"/>
      <c r="BUO307" s="22"/>
      <c r="BUP307" s="22"/>
      <c r="BUQ307" s="22"/>
      <c r="BUR307" s="22"/>
      <c r="BUS307" s="22"/>
      <c r="BUT307" s="22"/>
      <c r="BUU307" s="22"/>
      <c r="BUV307" s="22"/>
      <c r="BUW307" s="22"/>
      <c r="BUX307" s="22"/>
      <c r="BUY307" s="22"/>
      <c r="BUZ307" s="22"/>
      <c r="BVA307" s="22"/>
      <c r="BVB307" s="22"/>
      <c r="BVC307" s="22"/>
      <c r="BVD307" s="22"/>
      <c r="BVE307" s="22"/>
      <c r="BVF307" s="22"/>
      <c r="BVG307" s="22"/>
      <c r="BVH307" s="22"/>
      <c r="BVI307" s="22"/>
      <c r="BVJ307" s="22"/>
      <c r="BVK307" s="22"/>
      <c r="BVL307" s="22"/>
      <c r="BVM307" s="22"/>
      <c r="BVN307" s="22"/>
      <c r="BVO307" s="22"/>
      <c r="BVP307" s="22"/>
      <c r="BVQ307" s="22"/>
      <c r="BVR307" s="22"/>
      <c r="BVS307" s="22"/>
      <c r="BVT307" s="22"/>
      <c r="BVU307" s="22"/>
      <c r="BVV307" s="22"/>
      <c r="BVW307" s="22"/>
      <c r="BVX307" s="22"/>
      <c r="BVY307" s="22"/>
      <c r="BVZ307" s="22"/>
      <c r="BWA307" s="22"/>
      <c r="BWB307" s="22"/>
      <c r="BWC307" s="22"/>
      <c r="BWD307" s="22"/>
      <c r="BWE307" s="22"/>
      <c r="BWF307" s="22"/>
      <c r="BWG307" s="22"/>
      <c r="BWH307" s="22"/>
      <c r="BWI307" s="22"/>
      <c r="BWJ307" s="22"/>
      <c r="BWK307" s="22"/>
      <c r="BWL307" s="22"/>
      <c r="BWM307" s="22"/>
      <c r="BWN307" s="22"/>
      <c r="BWO307" s="22"/>
      <c r="BWP307" s="22"/>
      <c r="BWQ307" s="22"/>
      <c r="BWR307" s="22"/>
      <c r="BWS307" s="22"/>
      <c r="BWT307" s="22"/>
      <c r="BWU307" s="22"/>
      <c r="BWV307" s="22"/>
      <c r="BWW307" s="22"/>
      <c r="BWX307" s="22"/>
      <c r="BWY307" s="22"/>
      <c r="BWZ307" s="22"/>
      <c r="BXA307" s="22"/>
      <c r="BXB307" s="22"/>
      <c r="BXC307" s="22"/>
      <c r="BXD307" s="22"/>
      <c r="BXE307" s="22"/>
      <c r="BXF307" s="22"/>
      <c r="BXG307" s="22"/>
      <c r="BXH307" s="22"/>
      <c r="BXI307" s="22"/>
      <c r="BXJ307" s="22"/>
      <c r="BXK307" s="22"/>
      <c r="BXL307" s="22"/>
      <c r="BXM307" s="22"/>
      <c r="BXN307" s="22"/>
      <c r="BXO307" s="22"/>
      <c r="BXP307" s="22"/>
      <c r="BXQ307" s="22"/>
      <c r="BXR307" s="22"/>
      <c r="BXS307" s="22"/>
      <c r="BXT307" s="22"/>
      <c r="BXU307" s="22"/>
      <c r="BXV307" s="22"/>
      <c r="BXW307" s="22"/>
      <c r="BXX307" s="22"/>
      <c r="BXY307" s="22"/>
      <c r="BXZ307" s="22"/>
      <c r="BYA307" s="22"/>
      <c r="BYB307" s="22"/>
      <c r="BYC307" s="22"/>
      <c r="BYD307" s="22"/>
      <c r="BYE307" s="22"/>
      <c r="BYF307" s="22"/>
      <c r="BYG307" s="22"/>
      <c r="BYH307" s="22"/>
      <c r="BYI307" s="22"/>
      <c r="BYJ307" s="22"/>
      <c r="BYK307" s="22"/>
      <c r="BYL307" s="22"/>
      <c r="BYM307" s="22"/>
      <c r="BYN307" s="22"/>
      <c r="BYO307" s="22"/>
      <c r="BYP307" s="22"/>
      <c r="BYQ307" s="22"/>
      <c r="BYR307" s="22"/>
      <c r="BYS307" s="22"/>
      <c r="BYT307" s="22"/>
      <c r="BYU307" s="22"/>
      <c r="BYV307" s="22"/>
      <c r="BYW307" s="22"/>
      <c r="BYX307" s="22"/>
      <c r="BYY307" s="22"/>
      <c r="BYZ307" s="22"/>
      <c r="BZA307" s="22"/>
      <c r="BZB307" s="22"/>
      <c r="BZC307" s="22"/>
      <c r="BZD307" s="22"/>
      <c r="BZE307" s="22"/>
      <c r="BZF307" s="22"/>
      <c r="BZG307" s="22"/>
      <c r="BZH307" s="22"/>
      <c r="BZI307" s="22"/>
      <c r="BZJ307" s="22"/>
      <c r="BZK307" s="22"/>
      <c r="BZL307" s="22"/>
      <c r="BZM307" s="22"/>
      <c r="BZN307" s="22"/>
      <c r="BZO307" s="22"/>
      <c r="BZP307" s="22"/>
      <c r="BZQ307" s="22"/>
      <c r="BZR307" s="22"/>
      <c r="BZS307" s="22"/>
      <c r="BZT307" s="22"/>
      <c r="BZU307" s="22"/>
      <c r="BZV307" s="22"/>
      <c r="BZW307" s="22"/>
      <c r="BZX307" s="22"/>
      <c r="BZY307" s="22"/>
      <c r="BZZ307" s="22"/>
      <c r="CAA307" s="22"/>
      <c r="CAB307" s="22"/>
      <c r="CAC307" s="22"/>
      <c r="CAD307" s="22"/>
      <c r="CAE307" s="22"/>
      <c r="CAF307" s="22"/>
      <c r="CAG307" s="22"/>
      <c r="CAH307" s="22"/>
      <c r="CAI307" s="22"/>
      <c r="CAJ307" s="22"/>
      <c r="CAK307" s="22"/>
      <c r="CAL307" s="22"/>
      <c r="CAM307" s="22"/>
      <c r="CAN307" s="22"/>
      <c r="CAO307" s="22"/>
      <c r="CAP307" s="22"/>
      <c r="CAQ307" s="22"/>
      <c r="CAR307" s="22"/>
      <c r="CAS307" s="22"/>
      <c r="CAT307" s="22"/>
      <c r="CAU307" s="22"/>
      <c r="CAV307" s="22"/>
      <c r="CAW307" s="22"/>
      <c r="CAX307" s="22"/>
      <c r="CAY307" s="22"/>
      <c r="CAZ307" s="22"/>
      <c r="CBA307" s="22"/>
      <c r="CBB307" s="22"/>
      <c r="CBC307" s="22"/>
      <c r="CBD307" s="22"/>
      <c r="CBE307" s="22"/>
      <c r="CBF307" s="22"/>
      <c r="CBG307" s="22"/>
      <c r="CBH307" s="22"/>
      <c r="CBI307" s="22"/>
      <c r="CBJ307" s="22"/>
      <c r="CBK307" s="22"/>
      <c r="CBL307" s="22"/>
      <c r="CBM307" s="22"/>
      <c r="CBN307" s="22"/>
      <c r="CBO307" s="22"/>
      <c r="CBP307" s="22"/>
      <c r="CBQ307" s="22"/>
      <c r="CBR307" s="22"/>
      <c r="CBS307" s="22"/>
      <c r="CBT307" s="22"/>
      <c r="CBU307" s="22"/>
      <c r="CBV307" s="22"/>
      <c r="CBW307" s="22"/>
      <c r="CBX307" s="22"/>
      <c r="CBY307" s="22"/>
      <c r="CBZ307" s="22"/>
      <c r="CCA307" s="22"/>
      <c r="CCB307" s="22"/>
      <c r="CCC307" s="22"/>
      <c r="CCD307" s="22"/>
      <c r="CCE307" s="22"/>
      <c r="CCF307" s="22"/>
      <c r="CCG307" s="22"/>
      <c r="CCH307" s="22"/>
      <c r="CCI307" s="22"/>
      <c r="CCJ307" s="22"/>
      <c r="CCK307" s="22"/>
      <c r="CCL307" s="22"/>
      <c r="CCM307" s="22"/>
      <c r="CCN307" s="22"/>
      <c r="CCO307" s="22"/>
      <c r="CCP307" s="22"/>
      <c r="CCQ307" s="22"/>
      <c r="CCR307" s="22"/>
      <c r="CCS307" s="22"/>
      <c r="CCT307" s="22"/>
      <c r="CCU307" s="22"/>
      <c r="CCV307" s="22"/>
      <c r="CCW307" s="22"/>
      <c r="CCX307" s="22"/>
      <c r="CCY307" s="22"/>
      <c r="CCZ307" s="22"/>
      <c r="CDA307" s="22"/>
      <c r="CDB307" s="22"/>
      <c r="CDC307" s="22"/>
      <c r="CDD307" s="22"/>
      <c r="CDE307" s="22"/>
      <c r="CDF307" s="22"/>
      <c r="CDG307" s="22"/>
      <c r="CDH307" s="22"/>
      <c r="CDI307" s="22"/>
      <c r="CDJ307" s="22"/>
      <c r="CDK307" s="22"/>
      <c r="CDL307" s="22"/>
      <c r="CDM307" s="22"/>
      <c r="CDN307" s="22"/>
      <c r="CDO307" s="22"/>
      <c r="CDP307" s="22"/>
      <c r="CDQ307" s="22"/>
      <c r="CDR307" s="22"/>
      <c r="CDS307" s="22"/>
      <c r="CDT307" s="22"/>
      <c r="CDU307" s="22"/>
      <c r="CDV307" s="22"/>
      <c r="CDW307" s="22"/>
      <c r="CDX307" s="22"/>
      <c r="CDY307" s="22"/>
      <c r="CDZ307" s="22"/>
      <c r="CEA307" s="22"/>
      <c r="CEB307" s="22"/>
      <c r="CEC307" s="22"/>
      <c r="CED307" s="22"/>
      <c r="CEE307" s="22"/>
      <c r="CEF307" s="22"/>
      <c r="CEG307" s="22"/>
      <c r="CEH307" s="22"/>
      <c r="CEI307" s="22"/>
      <c r="CEJ307" s="22"/>
      <c r="CEK307" s="22"/>
      <c r="CEL307" s="22"/>
      <c r="CEM307" s="22"/>
      <c r="CEN307" s="22"/>
      <c r="CEO307" s="22"/>
      <c r="CEP307" s="22"/>
      <c r="CEQ307" s="22"/>
      <c r="CER307" s="22"/>
      <c r="CES307" s="22"/>
      <c r="CET307" s="22"/>
      <c r="CEU307" s="22"/>
      <c r="CEV307" s="22"/>
      <c r="CEW307" s="22"/>
      <c r="CEX307" s="22"/>
      <c r="CEY307" s="22"/>
      <c r="CEZ307" s="22"/>
      <c r="CFA307" s="22"/>
      <c r="CFB307" s="22"/>
      <c r="CFC307" s="22"/>
      <c r="CFD307" s="22"/>
      <c r="CFE307" s="22"/>
      <c r="CFF307" s="22"/>
      <c r="CFG307" s="22"/>
      <c r="CFH307" s="22"/>
      <c r="CFI307" s="22"/>
      <c r="CFJ307" s="22"/>
      <c r="CFK307" s="22"/>
      <c r="CFL307" s="22"/>
      <c r="CFM307" s="22"/>
      <c r="CFN307" s="22"/>
      <c r="CFO307" s="22"/>
      <c r="CFP307" s="22"/>
      <c r="CFQ307" s="22"/>
      <c r="CFR307" s="22"/>
      <c r="CFS307" s="22"/>
      <c r="CFT307" s="22"/>
      <c r="CFU307" s="22"/>
      <c r="CFV307" s="22"/>
      <c r="CFW307" s="22"/>
      <c r="CFX307" s="22"/>
      <c r="CFY307" s="22"/>
      <c r="CFZ307" s="22"/>
      <c r="CGA307" s="22"/>
      <c r="CGB307" s="22"/>
      <c r="CGC307" s="22"/>
      <c r="CGD307" s="22"/>
      <c r="CGE307" s="22"/>
      <c r="CGF307" s="22"/>
      <c r="CGG307" s="22"/>
      <c r="CGH307" s="22"/>
      <c r="CGI307" s="22"/>
      <c r="CGJ307" s="22"/>
      <c r="CGK307" s="22"/>
      <c r="CGL307" s="22"/>
      <c r="CGM307" s="22"/>
      <c r="CGN307" s="22"/>
      <c r="CGO307" s="22"/>
      <c r="CGP307" s="22"/>
      <c r="CGQ307" s="22"/>
      <c r="CGR307" s="22"/>
      <c r="CGS307" s="22"/>
      <c r="CGT307" s="22"/>
      <c r="CGU307" s="22"/>
      <c r="CGV307" s="22"/>
      <c r="CGW307" s="22"/>
      <c r="CGX307" s="22"/>
      <c r="CGY307" s="22"/>
      <c r="CGZ307" s="22"/>
      <c r="CHA307" s="22"/>
      <c r="CHB307" s="22"/>
      <c r="CHC307" s="22"/>
      <c r="CHD307" s="22"/>
      <c r="CHE307" s="22"/>
      <c r="CHF307" s="22"/>
      <c r="CHG307" s="22"/>
      <c r="CHH307" s="22"/>
      <c r="CHI307" s="22"/>
      <c r="CHJ307" s="22"/>
      <c r="CHK307" s="22"/>
      <c r="CHL307" s="22"/>
      <c r="CHM307" s="22"/>
      <c r="CHN307" s="22"/>
      <c r="CHO307" s="22"/>
      <c r="CHP307" s="22"/>
      <c r="CHQ307" s="22"/>
      <c r="CHR307" s="22"/>
      <c r="CHS307" s="22"/>
      <c r="CHT307" s="22"/>
      <c r="CHU307" s="22"/>
      <c r="CHV307" s="22"/>
      <c r="CHW307" s="22"/>
      <c r="CHX307" s="22"/>
      <c r="CHY307" s="22"/>
      <c r="CHZ307" s="22"/>
      <c r="CIA307" s="22"/>
      <c r="CIB307" s="22"/>
      <c r="CIC307" s="22"/>
      <c r="CID307" s="22"/>
      <c r="CIE307" s="22"/>
      <c r="CIF307" s="22"/>
      <c r="CIG307" s="22"/>
      <c r="CIH307" s="22"/>
      <c r="CII307" s="22"/>
      <c r="CIJ307" s="22"/>
      <c r="CIK307" s="22"/>
      <c r="CIL307" s="22"/>
      <c r="CIM307" s="22"/>
      <c r="CIN307" s="22"/>
      <c r="CIO307" s="22"/>
      <c r="CIP307" s="22"/>
      <c r="CIQ307" s="22"/>
      <c r="CIR307" s="22"/>
      <c r="CIS307" s="22"/>
      <c r="CIT307" s="22"/>
      <c r="CIU307" s="22"/>
      <c r="CIV307" s="22"/>
      <c r="CIW307" s="22"/>
      <c r="CIX307" s="22"/>
      <c r="CIY307" s="22"/>
      <c r="CIZ307" s="22"/>
      <c r="CJA307" s="22"/>
      <c r="CJB307" s="22"/>
      <c r="CJC307" s="22"/>
      <c r="CJD307" s="22"/>
      <c r="CJE307" s="22"/>
      <c r="CJF307" s="22"/>
      <c r="CJG307" s="22"/>
      <c r="CJH307" s="22"/>
      <c r="CJI307" s="22"/>
      <c r="CJJ307" s="22"/>
      <c r="CJK307" s="22"/>
      <c r="CJL307" s="22"/>
      <c r="CJM307" s="22"/>
      <c r="CJN307" s="22"/>
      <c r="CJO307" s="22"/>
      <c r="CJP307" s="22"/>
      <c r="CJQ307" s="22"/>
      <c r="CJR307" s="22"/>
      <c r="CJS307" s="22"/>
      <c r="CJT307" s="22"/>
      <c r="CJU307" s="22"/>
      <c r="CJV307" s="22"/>
      <c r="CJW307" s="22"/>
      <c r="CJX307" s="22"/>
      <c r="CJY307" s="22"/>
      <c r="CJZ307" s="22"/>
      <c r="CKA307" s="22"/>
      <c r="CKB307" s="22"/>
      <c r="CKC307" s="22"/>
      <c r="CKD307" s="22"/>
      <c r="CKE307" s="22"/>
      <c r="CKF307" s="22"/>
      <c r="CKG307" s="22"/>
      <c r="CKH307" s="22"/>
      <c r="CKI307" s="22"/>
      <c r="CKJ307" s="22"/>
      <c r="CKK307" s="22"/>
      <c r="CKL307" s="22"/>
      <c r="CKM307" s="22"/>
      <c r="CKN307" s="22"/>
      <c r="CKO307" s="22"/>
      <c r="CKP307" s="22"/>
      <c r="CKQ307" s="22"/>
      <c r="CKR307" s="22"/>
      <c r="CKS307" s="22"/>
      <c r="CKT307" s="22"/>
      <c r="CKU307" s="22"/>
      <c r="CKV307" s="22"/>
      <c r="CKW307" s="22"/>
      <c r="CKX307" s="22"/>
      <c r="CKY307" s="22"/>
      <c r="CKZ307" s="22"/>
      <c r="CLA307" s="22"/>
      <c r="CLB307" s="22"/>
      <c r="CLC307" s="22"/>
      <c r="CLD307" s="22"/>
      <c r="CLE307" s="22"/>
      <c r="CLF307" s="22"/>
      <c r="CLG307" s="22"/>
      <c r="CLH307" s="22"/>
      <c r="CLI307" s="22"/>
      <c r="CLJ307" s="22"/>
      <c r="CLK307" s="22"/>
      <c r="CLL307" s="22"/>
      <c r="CLM307" s="22"/>
      <c r="CLN307" s="22"/>
      <c r="CLO307" s="22"/>
      <c r="CLP307" s="22"/>
      <c r="CLQ307" s="22"/>
      <c r="CLR307" s="22"/>
      <c r="CLS307" s="22"/>
      <c r="CLT307" s="22"/>
      <c r="CLU307" s="22"/>
      <c r="CLV307" s="22"/>
      <c r="CLW307" s="22"/>
      <c r="CLX307" s="22"/>
      <c r="CLY307" s="22"/>
      <c r="CLZ307" s="22"/>
      <c r="CMA307" s="22"/>
      <c r="CMB307" s="22"/>
      <c r="CMC307" s="22"/>
      <c r="CMD307" s="22"/>
      <c r="CME307" s="22"/>
      <c r="CMF307" s="22"/>
      <c r="CMG307" s="22"/>
      <c r="CMH307" s="22"/>
      <c r="CMI307" s="22"/>
      <c r="CMJ307" s="22"/>
      <c r="CMK307" s="22"/>
      <c r="CML307" s="22"/>
      <c r="CMM307" s="22"/>
      <c r="CMN307" s="22"/>
      <c r="CMO307" s="22"/>
      <c r="CMP307" s="22"/>
      <c r="CMQ307" s="22"/>
      <c r="CMR307" s="22"/>
      <c r="CMS307" s="22"/>
      <c r="CMT307" s="22"/>
      <c r="CMU307" s="22"/>
      <c r="CMV307" s="22"/>
      <c r="CMW307" s="22"/>
      <c r="CMX307" s="22"/>
      <c r="CMY307" s="22"/>
      <c r="CMZ307" s="22"/>
      <c r="CNA307" s="22"/>
      <c r="CNB307" s="22"/>
      <c r="CNC307" s="22"/>
      <c r="CND307" s="22"/>
      <c r="CNE307" s="22"/>
      <c r="CNF307" s="22"/>
      <c r="CNG307" s="22"/>
      <c r="CNH307" s="22"/>
      <c r="CNI307" s="22"/>
      <c r="CNJ307" s="22"/>
      <c r="CNK307" s="22"/>
      <c r="CNL307" s="22"/>
      <c r="CNM307" s="22"/>
      <c r="CNN307" s="22"/>
      <c r="CNO307" s="22"/>
      <c r="CNP307" s="22"/>
      <c r="CNQ307" s="22"/>
      <c r="CNR307" s="22"/>
      <c r="CNS307" s="22"/>
      <c r="CNT307" s="22"/>
      <c r="CNU307" s="22"/>
      <c r="CNV307" s="22"/>
      <c r="CNW307" s="22"/>
      <c r="CNX307" s="22"/>
      <c r="CNY307" s="22"/>
      <c r="CNZ307" s="22"/>
      <c r="COA307" s="22"/>
      <c r="COB307" s="22"/>
      <c r="COC307" s="22"/>
      <c r="COD307" s="22"/>
      <c r="COE307" s="22"/>
      <c r="COF307" s="22"/>
      <c r="COG307" s="22"/>
      <c r="COH307" s="22"/>
      <c r="COI307" s="22"/>
      <c r="COJ307" s="22"/>
      <c r="COK307" s="22"/>
      <c r="COL307" s="22"/>
      <c r="COM307" s="22"/>
      <c r="CON307" s="22"/>
      <c r="COO307" s="22"/>
      <c r="COP307" s="22"/>
      <c r="COQ307" s="22"/>
      <c r="COR307" s="22"/>
      <c r="COS307" s="22"/>
      <c r="COT307" s="22"/>
      <c r="COU307" s="22"/>
      <c r="COV307" s="22"/>
      <c r="COW307" s="22"/>
      <c r="COX307" s="22"/>
      <c r="COY307" s="22"/>
      <c r="COZ307" s="22"/>
      <c r="CPA307" s="22"/>
      <c r="CPB307" s="22"/>
      <c r="CPC307" s="22"/>
      <c r="CPD307" s="22"/>
      <c r="CPE307" s="22"/>
      <c r="CPF307" s="22"/>
      <c r="CPG307" s="22"/>
      <c r="CPH307" s="22"/>
      <c r="CPI307" s="22"/>
      <c r="CPJ307" s="22"/>
      <c r="CPK307" s="22"/>
      <c r="CPL307" s="22"/>
      <c r="CPM307" s="22"/>
      <c r="CPN307" s="22"/>
      <c r="CPO307" s="22"/>
      <c r="CPP307" s="22"/>
      <c r="CPQ307" s="22"/>
      <c r="CPR307" s="22"/>
      <c r="CPS307" s="22"/>
      <c r="CPT307" s="22"/>
      <c r="CPU307" s="22"/>
      <c r="CPV307" s="22"/>
      <c r="CPW307" s="22"/>
      <c r="CPX307" s="22"/>
      <c r="CPY307" s="22"/>
      <c r="CPZ307" s="22"/>
      <c r="CQA307" s="22"/>
      <c r="CQB307" s="22"/>
      <c r="CQC307" s="22"/>
      <c r="CQD307" s="22"/>
      <c r="CQE307" s="22"/>
      <c r="CQF307" s="22"/>
      <c r="CQG307" s="22"/>
      <c r="CQH307" s="22"/>
      <c r="CQI307" s="22"/>
      <c r="CQJ307" s="22"/>
      <c r="CQK307" s="22"/>
      <c r="CQL307" s="22"/>
      <c r="CQM307" s="22"/>
      <c r="CQN307" s="22"/>
      <c r="CQO307" s="22"/>
      <c r="CQP307" s="22"/>
      <c r="CQQ307" s="22"/>
      <c r="CQR307" s="22"/>
      <c r="CQS307" s="22"/>
      <c r="CQT307" s="22"/>
      <c r="CQU307" s="22"/>
      <c r="CQV307" s="22"/>
      <c r="CQW307" s="22"/>
      <c r="CQX307" s="22"/>
      <c r="CQY307" s="22"/>
      <c r="CQZ307" s="22"/>
      <c r="CRA307" s="22"/>
      <c r="CRB307" s="22"/>
      <c r="CRC307" s="22"/>
      <c r="CRD307" s="22"/>
      <c r="CRE307" s="22"/>
      <c r="CRF307" s="22"/>
      <c r="CRG307" s="22"/>
      <c r="CRH307" s="22"/>
      <c r="CRI307" s="22"/>
      <c r="CRJ307" s="22"/>
      <c r="CRK307" s="22"/>
      <c r="CRL307" s="22"/>
      <c r="CRM307" s="22"/>
      <c r="CRN307" s="22"/>
      <c r="CRO307" s="22"/>
      <c r="CRP307" s="22"/>
      <c r="CRQ307" s="22"/>
      <c r="CRR307" s="22"/>
      <c r="CRS307" s="22"/>
      <c r="CRT307" s="22"/>
      <c r="CRU307" s="22"/>
      <c r="CRV307" s="22"/>
      <c r="CRW307" s="22"/>
      <c r="CRX307" s="22"/>
      <c r="CRY307" s="22"/>
      <c r="CRZ307" s="22"/>
      <c r="CSA307" s="22"/>
      <c r="CSB307" s="22"/>
      <c r="CSC307" s="22"/>
      <c r="CSD307" s="22"/>
      <c r="CSE307" s="22"/>
      <c r="CSF307" s="22"/>
      <c r="CSG307" s="22"/>
      <c r="CSH307" s="22"/>
      <c r="CSI307" s="22"/>
      <c r="CSJ307" s="22"/>
      <c r="CSK307" s="22"/>
      <c r="CSL307" s="22"/>
      <c r="CSM307" s="22"/>
      <c r="CSN307" s="22"/>
      <c r="CSO307" s="22"/>
      <c r="CSP307" s="22"/>
      <c r="CSQ307" s="22"/>
      <c r="CSR307" s="22"/>
      <c r="CSS307" s="22"/>
      <c r="CST307" s="22"/>
      <c r="CSU307" s="22"/>
      <c r="CSV307" s="22"/>
      <c r="CSW307" s="22"/>
      <c r="CSX307" s="22"/>
      <c r="CSY307" s="22"/>
      <c r="CSZ307" s="22"/>
      <c r="CTA307" s="22"/>
      <c r="CTB307" s="22"/>
      <c r="CTC307" s="22"/>
      <c r="CTD307" s="22"/>
      <c r="CTE307" s="22"/>
      <c r="CTF307" s="22"/>
      <c r="CTG307" s="22"/>
      <c r="CTH307" s="22"/>
      <c r="CTI307" s="22"/>
      <c r="CTJ307" s="22"/>
      <c r="CTK307" s="22"/>
      <c r="CTL307" s="22"/>
      <c r="CTM307" s="22"/>
      <c r="CTN307" s="22"/>
      <c r="CTO307" s="22"/>
      <c r="CTP307" s="22"/>
      <c r="CTQ307" s="22"/>
      <c r="CTR307" s="22"/>
      <c r="CTS307" s="22"/>
      <c r="CTT307" s="22"/>
      <c r="CTU307" s="22"/>
      <c r="CTV307" s="22"/>
      <c r="CTW307" s="22"/>
      <c r="CTX307" s="22"/>
      <c r="CTY307" s="22"/>
      <c r="CTZ307" s="22"/>
      <c r="CUA307" s="22"/>
      <c r="CUB307" s="22"/>
      <c r="CUC307" s="22"/>
      <c r="CUD307" s="22"/>
      <c r="CUE307" s="22"/>
      <c r="CUF307" s="22"/>
      <c r="CUG307" s="22"/>
      <c r="CUH307" s="22"/>
      <c r="CUI307" s="22"/>
      <c r="CUJ307" s="22"/>
      <c r="CUK307" s="22"/>
      <c r="CUL307" s="22"/>
      <c r="CUM307" s="22"/>
      <c r="CUN307" s="22"/>
      <c r="CUO307" s="22"/>
      <c r="CUP307" s="22"/>
      <c r="CUQ307" s="22"/>
      <c r="CUR307" s="22"/>
      <c r="CUS307" s="22"/>
      <c r="CUT307" s="22"/>
      <c r="CUU307" s="22"/>
      <c r="CUV307" s="22"/>
      <c r="CUW307" s="22"/>
      <c r="CUX307" s="22"/>
      <c r="CUY307" s="22"/>
      <c r="CUZ307" s="22"/>
      <c r="CVA307" s="22"/>
      <c r="CVB307" s="22"/>
      <c r="CVC307" s="22"/>
      <c r="CVD307" s="22"/>
      <c r="CVE307" s="22"/>
      <c r="CVF307" s="22"/>
      <c r="CVG307" s="22"/>
      <c r="CVH307" s="22"/>
      <c r="CVI307" s="22"/>
      <c r="CVJ307" s="22"/>
      <c r="CVK307" s="22"/>
      <c r="CVL307" s="22"/>
      <c r="CVM307" s="22"/>
      <c r="CVN307" s="22"/>
      <c r="CVO307" s="22"/>
      <c r="CVP307" s="22"/>
      <c r="CVQ307" s="22"/>
      <c r="CVR307" s="22"/>
      <c r="CVS307" s="22"/>
      <c r="CVT307" s="22"/>
      <c r="CVU307" s="22"/>
      <c r="CVV307" s="22"/>
      <c r="CVW307" s="22"/>
      <c r="CVX307" s="22"/>
      <c r="CVY307" s="22"/>
      <c r="CVZ307" s="22"/>
      <c r="CWA307" s="22"/>
      <c r="CWB307" s="22"/>
      <c r="CWC307" s="22"/>
      <c r="CWD307" s="22"/>
      <c r="CWE307" s="22"/>
      <c r="CWF307" s="22"/>
      <c r="CWG307" s="22"/>
      <c r="CWH307" s="22"/>
      <c r="CWI307" s="22"/>
      <c r="CWJ307" s="22"/>
      <c r="CWK307" s="22"/>
      <c r="CWL307" s="22"/>
      <c r="CWM307" s="22"/>
      <c r="CWN307" s="22"/>
      <c r="CWO307" s="22"/>
      <c r="CWP307" s="22"/>
      <c r="CWQ307" s="22"/>
      <c r="CWR307" s="22"/>
      <c r="CWS307" s="22"/>
      <c r="CWT307" s="22"/>
      <c r="CWU307" s="22"/>
      <c r="CWV307" s="22"/>
      <c r="CWW307" s="22"/>
      <c r="CWX307" s="22"/>
      <c r="CWY307" s="22"/>
      <c r="CWZ307" s="22"/>
      <c r="CXA307" s="22"/>
      <c r="CXB307" s="22"/>
      <c r="CXC307" s="22"/>
      <c r="CXD307" s="22"/>
      <c r="CXE307" s="22"/>
      <c r="CXF307" s="22"/>
      <c r="CXG307" s="22"/>
      <c r="CXH307" s="22"/>
      <c r="CXI307" s="22"/>
      <c r="CXJ307" s="22"/>
      <c r="CXK307" s="22"/>
      <c r="CXL307" s="22"/>
      <c r="CXM307" s="22"/>
      <c r="CXN307" s="22"/>
      <c r="CXO307" s="22"/>
      <c r="CXP307" s="22"/>
      <c r="CXQ307" s="22"/>
      <c r="CXR307" s="22"/>
      <c r="CXS307" s="22"/>
      <c r="CXT307" s="22"/>
      <c r="CXU307" s="22"/>
      <c r="CXV307" s="22"/>
      <c r="CXW307" s="22"/>
      <c r="CXX307" s="22"/>
      <c r="CXY307" s="22"/>
      <c r="CXZ307" s="22"/>
      <c r="CYA307" s="22"/>
      <c r="CYB307" s="22"/>
      <c r="CYC307" s="22"/>
      <c r="CYD307" s="22"/>
      <c r="CYE307" s="22"/>
      <c r="CYF307" s="22"/>
      <c r="CYG307" s="22"/>
      <c r="CYH307" s="22"/>
      <c r="CYI307" s="22"/>
      <c r="CYJ307" s="22"/>
      <c r="CYK307" s="22"/>
      <c r="CYL307" s="22"/>
      <c r="CYM307" s="22"/>
      <c r="CYN307" s="22"/>
      <c r="CYO307" s="22"/>
      <c r="CYP307" s="22"/>
      <c r="CYQ307" s="22"/>
      <c r="CYR307" s="22"/>
      <c r="CYS307" s="22"/>
      <c r="CYT307" s="22"/>
      <c r="CYU307" s="22"/>
      <c r="CYV307" s="22"/>
      <c r="CYW307" s="22"/>
      <c r="CYX307" s="22"/>
      <c r="CYY307" s="22"/>
      <c r="CYZ307" s="22"/>
      <c r="CZA307" s="22"/>
      <c r="CZB307" s="22"/>
      <c r="CZC307" s="22"/>
      <c r="CZD307" s="22"/>
      <c r="CZE307" s="22"/>
      <c r="CZF307" s="22"/>
      <c r="CZG307" s="22"/>
      <c r="CZH307" s="22"/>
      <c r="CZI307" s="22"/>
      <c r="CZJ307" s="22"/>
      <c r="CZK307" s="22"/>
      <c r="CZL307" s="22"/>
      <c r="CZM307" s="22"/>
      <c r="CZN307" s="22"/>
      <c r="CZO307" s="22"/>
      <c r="CZP307" s="22"/>
      <c r="CZQ307" s="22"/>
      <c r="CZR307" s="22"/>
      <c r="CZS307" s="22"/>
      <c r="CZT307" s="22"/>
      <c r="CZU307" s="22"/>
      <c r="CZV307" s="22"/>
      <c r="CZW307" s="22"/>
      <c r="CZX307" s="22"/>
      <c r="CZY307" s="22"/>
      <c r="CZZ307" s="22"/>
      <c r="DAA307" s="22"/>
      <c r="DAB307" s="22"/>
      <c r="DAC307" s="22"/>
      <c r="DAD307" s="22"/>
      <c r="DAE307" s="22"/>
      <c r="DAF307" s="22"/>
      <c r="DAG307" s="22"/>
      <c r="DAH307" s="22"/>
      <c r="DAI307" s="22"/>
      <c r="DAJ307" s="22"/>
      <c r="DAK307" s="22"/>
      <c r="DAL307" s="22"/>
      <c r="DAM307" s="22"/>
      <c r="DAN307" s="22"/>
      <c r="DAO307" s="22"/>
      <c r="DAP307" s="22"/>
      <c r="DAQ307" s="22"/>
      <c r="DAR307" s="22"/>
      <c r="DAS307" s="22"/>
      <c r="DAT307" s="22"/>
      <c r="DAU307" s="22"/>
      <c r="DAV307" s="22"/>
      <c r="DAW307" s="22"/>
      <c r="DAX307" s="22"/>
      <c r="DAY307" s="22"/>
      <c r="DAZ307" s="22"/>
      <c r="DBA307" s="22"/>
      <c r="DBB307" s="22"/>
      <c r="DBC307" s="22"/>
      <c r="DBD307" s="22"/>
      <c r="DBE307" s="22"/>
      <c r="DBF307" s="22"/>
      <c r="DBG307" s="22"/>
      <c r="DBH307" s="22"/>
      <c r="DBI307" s="22"/>
      <c r="DBJ307" s="22"/>
      <c r="DBK307" s="22"/>
      <c r="DBL307" s="22"/>
      <c r="DBM307" s="22"/>
      <c r="DBN307" s="22"/>
      <c r="DBO307" s="22"/>
      <c r="DBP307" s="22"/>
      <c r="DBQ307" s="22"/>
      <c r="DBR307" s="22"/>
      <c r="DBS307" s="22"/>
      <c r="DBT307" s="22"/>
      <c r="DBU307" s="22"/>
      <c r="DBV307" s="22"/>
      <c r="DBW307" s="22"/>
      <c r="DBX307" s="22"/>
      <c r="DBY307" s="22"/>
      <c r="DBZ307" s="22"/>
      <c r="DCA307" s="22"/>
      <c r="DCB307" s="22"/>
      <c r="DCC307" s="22"/>
      <c r="DCD307" s="22"/>
      <c r="DCE307" s="22"/>
      <c r="DCF307" s="22"/>
      <c r="DCG307" s="22"/>
      <c r="DCH307" s="22"/>
      <c r="DCI307" s="22"/>
      <c r="DCJ307" s="22"/>
      <c r="DCK307" s="22"/>
      <c r="DCL307" s="22"/>
      <c r="DCM307" s="22"/>
      <c r="DCN307" s="22"/>
      <c r="DCO307" s="22"/>
      <c r="DCP307" s="22"/>
      <c r="DCQ307" s="22"/>
      <c r="DCR307" s="22"/>
      <c r="DCS307" s="22"/>
      <c r="DCT307" s="22"/>
      <c r="DCU307" s="22"/>
      <c r="DCV307" s="22"/>
      <c r="DCW307" s="22"/>
      <c r="DCX307" s="22"/>
      <c r="DCY307" s="22"/>
      <c r="DCZ307" s="22"/>
      <c r="DDA307" s="22"/>
      <c r="DDB307" s="22"/>
      <c r="DDC307" s="22"/>
      <c r="DDD307" s="22"/>
      <c r="DDE307" s="22"/>
      <c r="DDF307" s="22"/>
      <c r="DDG307" s="22"/>
      <c r="DDH307" s="22"/>
      <c r="DDI307" s="22"/>
      <c r="DDJ307" s="22"/>
      <c r="DDK307" s="22"/>
      <c r="DDL307" s="22"/>
      <c r="DDM307" s="22"/>
      <c r="DDN307" s="22"/>
      <c r="DDO307" s="22"/>
      <c r="DDP307" s="22"/>
      <c r="DDQ307" s="22"/>
      <c r="DDR307" s="22"/>
      <c r="DDS307" s="22"/>
      <c r="DDT307" s="22"/>
      <c r="DDU307" s="22"/>
      <c r="DDV307" s="22"/>
      <c r="DDW307" s="22"/>
      <c r="DDX307" s="22"/>
      <c r="DDY307" s="22"/>
      <c r="DDZ307" s="22"/>
      <c r="DEA307" s="22"/>
      <c r="DEB307" s="22"/>
      <c r="DEC307" s="22"/>
      <c r="DED307" s="22"/>
      <c r="DEE307" s="22"/>
      <c r="DEF307" s="22"/>
      <c r="DEG307" s="22"/>
      <c r="DEH307" s="22"/>
      <c r="DEI307" s="22"/>
      <c r="DEJ307" s="22"/>
      <c r="DEK307" s="22"/>
      <c r="DEL307" s="22"/>
      <c r="DEM307" s="22"/>
      <c r="DEN307" s="22"/>
      <c r="DEO307" s="22"/>
      <c r="DEP307" s="22"/>
      <c r="DEQ307" s="22"/>
      <c r="DER307" s="22"/>
      <c r="DES307" s="22"/>
      <c r="DET307" s="22"/>
      <c r="DEU307" s="22"/>
      <c r="DEV307" s="22"/>
      <c r="DEW307" s="22"/>
      <c r="DEX307" s="22"/>
      <c r="DEY307" s="22"/>
      <c r="DEZ307" s="22"/>
      <c r="DFA307" s="22"/>
      <c r="DFB307" s="22"/>
      <c r="DFC307" s="22"/>
      <c r="DFD307" s="22"/>
      <c r="DFE307" s="22"/>
      <c r="DFF307" s="22"/>
      <c r="DFG307" s="22"/>
      <c r="DFH307" s="22"/>
      <c r="DFI307" s="22"/>
      <c r="DFJ307" s="22"/>
      <c r="DFK307" s="22"/>
      <c r="DFL307" s="22"/>
      <c r="DFM307" s="22"/>
      <c r="DFN307" s="22"/>
      <c r="DFO307" s="22"/>
      <c r="DFP307" s="22"/>
      <c r="DFQ307" s="22"/>
      <c r="DFR307" s="22"/>
      <c r="DFS307" s="22"/>
      <c r="DFT307" s="22"/>
      <c r="DFU307" s="22"/>
      <c r="DFV307" s="22"/>
      <c r="DFW307" s="22"/>
      <c r="DFX307" s="22"/>
      <c r="DFY307" s="22"/>
      <c r="DFZ307" s="22"/>
      <c r="DGA307" s="22"/>
      <c r="DGB307" s="22"/>
      <c r="DGC307" s="22"/>
      <c r="DGD307" s="22"/>
      <c r="DGE307" s="22"/>
      <c r="DGF307" s="22"/>
      <c r="DGG307" s="22"/>
      <c r="DGH307" s="22"/>
      <c r="DGI307" s="22"/>
      <c r="DGJ307" s="22"/>
      <c r="DGK307" s="22"/>
      <c r="DGL307" s="22"/>
      <c r="DGM307" s="22"/>
      <c r="DGN307" s="22"/>
      <c r="DGO307" s="22"/>
      <c r="DGP307" s="22"/>
      <c r="DGQ307" s="22"/>
      <c r="DGR307" s="22"/>
      <c r="DGS307" s="22"/>
      <c r="DGT307" s="22"/>
      <c r="DGU307" s="22"/>
      <c r="DGV307" s="22"/>
      <c r="DGW307" s="22"/>
      <c r="DGX307" s="22"/>
      <c r="DGY307" s="22"/>
      <c r="DGZ307" s="22"/>
      <c r="DHA307" s="22"/>
      <c r="DHB307" s="22"/>
      <c r="DHC307" s="22"/>
      <c r="DHD307" s="22"/>
      <c r="DHE307" s="22"/>
      <c r="DHF307" s="22"/>
      <c r="DHG307" s="22"/>
      <c r="DHH307" s="22"/>
      <c r="DHI307" s="22"/>
      <c r="DHJ307" s="22"/>
      <c r="DHK307" s="22"/>
      <c r="DHL307" s="22"/>
      <c r="DHM307" s="22"/>
      <c r="DHN307" s="22"/>
      <c r="DHO307" s="22"/>
      <c r="DHP307" s="22"/>
      <c r="DHQ307" s="22"/>
      <c r="DHR307" s="22"/>
      <c r="DHS307" s="22"/>
      <c r="DHT307" s="22"/>
      <c r="DHU307" s="22"/>
      <c r="DHV307" s="22"/>
      <c r="DHW307" s="22"/>
      <c r="DHX307" s="22"/>
      <c r="DHY307" s="22"/>
      <c r="DHZ307" s="22"/>
      <c r="DIA307" s="22"/>
      <c r="DIB307" s="22"/>
      <c r="DIC307" s="22"/>
      <c r="DID307" s="22"/>
      <c r="DIE307" s="22"/>
      <c r="DIF307" s="22"/>
      <c r="DIG307" s="22"/>
      <c r="DIH307" s="22"/>
      <c r="DII307" s="22"/>
      <c r="DIJ307" s="22"/>
      <c r="DIK307" s="22"/>
      <c r="DIL307" s="22"/>
      <c r="DIM307" s="22"/>
      <c r="DIN307" s="22"/>
      <c r="DIO307" s="22"/>
      <c r="DIP307" s="22"/>
      <c r="DIQ307" s="22"/>
      <c r="DIR307" s="22"/>
      <c r="DIS307" s="22"/>
      <c r="DIT307" s="22"/>
      <c r="DIU307" s="22"/>
      <c r="DIV307" s="22"/>
      <c r="DIW307" s="22"/>
      <c r="DIX307" s="22"/>
      <c r="DIY307" s="22"/>
      <c r="DIZ307" s="22"/>
      <c r="DJA307" s="22"/>
      <c r="DJB307" s="22"/>
      <c r="DJC307" s="22"/>
      <c r="DJD307" s="22"/>
      <c r="DJE307" s="22"/>
      <c r="DJF307" s="22"/>
      <c r="DJG307" s="22"/>
      <c r="DJH307" s="22"/>
      <c r="DJI307" s="22"/>
      <c r="DJJ307" s="22"/>
      <c r="DJK307" s="22"/>
      <c r="DJL307" s="22"/>
      <c r="DJM307" s="22"/>
      <c r="DJN307" s="22"/>
      <c r="DJO307" s="22"/>
      <c r="DJP307" s="22"/>
      <c r="DJQ307" s="22"/>
      <c r="DJR307" s="22"/>
      <c r="DJS307" s="22"/>
      <c r="DJT307" s="22"/>
      <c r="DJU307" s="22"/>
      <c r="DJV307" s="22"/>
      <c r="DJW307" s="22"/>
      <c r="DJX307" s="22"/>
      <c r="DJY307" s="22"/>
      <c r="DJZ307" s="22"/>
      <c r="DKA307" s="22"/>
      <c r="DKB307" s="22"/>
      <c r="DKC307" s="22"/>
      <c r="DKD307" s="22"/>
      <c r="DKE307" s="22"/>
      <c r="DKF307" s="22"/>
      <c r="DKG307" s="22"/>
      <c r="DKH307" s="22"/>
      <c r="DKI307" s="22"/>
      <c r="DKJ307" s="22"/>
      <c r="DKK307" s="22"/>
      <c r="DKL307" s="22"/>
      <c r="DKM307" s="22"/>
      <c r="DKN307" s="22"/>
      <c r="DKO307" s="22"/>
      <c r="DKP307" s="22"/>
      <c r="DKQ307" s="22"/>
      <c r="DKR307" s="22"/>
      <c r="DKS307" s="22"/>
      <c r="DKT307" s="22"/>
      <c r="DKU307" s="22"/>
      <c r="DKV307" s="22"/>
      <c r="DKW307" s="22"/>
      <c r="DKX307" s="22"/>
      <c r="DKY307" s="22"/>
      <c r="DKZ307" s="22"/>
      <c r="DLA307" s="22"/>
      <c r="DLB307" s="22"/>
      <c r="DLC307" s="22"/>
      <c r="DLD307" s="22"/>
      <c r="DLE307" s="22"/>
      <c r="DLF307" s="22"/>
      <c r="DLG307" s="22"/>
      <c r="DLH307" s="22"/>
      <c r="DLI307" s="22"/>
      <c r="DLJ307" s="22"/>
      <c r="DLK307" s="22"/>
      <c r="DLL307" s="22"/>
      <c r="DLM307" s="22"/>
      <c r="DLN307" s="22"/>
      <c r="DLO307" s="22"/>
      <c r="DLP307" s="22"/>
      <c r="DLQ307" s="22"/>
      <c r="DLR307" s="22"/>
      <c r="DLS307" s="22"/>
      <c r="DLT307" s="22"/>
      <c r="DLU307" s="22"/>
      <c r="DLV307" s="22"/>
      <c r="DLW307" s="22"/>
      <c r="DLX307" s="22"/>
      <c r="DLY307" s="22"/>
      <c r="DLZ307" s="22"/>
      <c r="DMA307" s="22"/>
      <c r="DMB307" s="22"/>
      <c r="DMC307" s="22"/>
      <c r="DMD307" s="22"/>
      <c r="DME307" s="22"/>
      <c r="DMF307" s="22"/>
      <c r="DMG307" s="22"/>
      <c r="DMH307" s="22"/>
      <c r="DMI307" s="22"/>
      <c r="DMJ307" s="22"/>
      <c r="DMK307" s="22"/>
      <c r="DML307" s="22"/>
      <c r="DMM307" s="22"/>
      <c r="DMN307" s="22"/>
      <c r="DMO307" s="22"/>
      <c r="DMP307" s="22"/>
      <c r="DMQ307" s="22"/>
      <c r="DMR307" s="22"/>
      <c r="DMS307" s="22"/>
      <c r="DMT307" s="22"/>
      <c r="DMU307" s="22"/>
      <c r="DMV307" s="22"/>
      <c r="DMW307" s="22"/>
      <c r="DMX307" s="22"/>
      <c r="DMY307" s="22"/>
      <c r="DMZ307" s="22"/>
      <c r="DNA307" s="22"/>
      <c r="DNB307" s="22"/>
      <c r="DNC307" s="22"/>
      <c r="DND307" s="22"/>
      <c r="DNE307" s="22"/>
      <c r="DNF307" s="22"/>
      <c r="DNG307" s="22"/>
      <c r="DNH307" s="22"/>
      <c r="DNI307" s="22"/>
      <c r="DNJ307" s="22"/>
      <c r="DNK307" s="22"/>
      <c r="DNL307" s="22"/>
      <c r="DNM307" s="22"/>
      <c r="DNN307" s="22"/>
      <c r="DNO307" s="22"/>
      <c r="DNP307" s="22"/>
      <c r="DNQ307" s="22"/>
      <c r="DNR307" s="22"/>
      <c r="DNS307" s="22"/>
      <c r="DNT307" s="22"/>
      <c r="DNU307" s="22"/>
      <c r="DNV307" s="22"/>
      <c r="DNW307" s="22"/>
      <c r="DNX307" s="22"/>
      <c r="DNY307" s="22"/>
      <c r="DNZ307" s="22"/>
      <c r="DOA307" s="22"/>
      <c r="DOB307" s="22"/>
      <c r="DOC307" s="22"/>
      <c r="DOD307" s="22"/>
      <c r="DOE307" s="22"/>
      <c r="DOF307" s="22"/>
      <c r="DOG307" s="22"/>
      <c r="DOH307" s="22"/>
      <c r="DOI307" s="22"/>
      <c r="DOJ307" s="22"/>
      <c r="DOK307" s="22"/>
      <c r="DOL307" s="22"/>
      <c r="DOM307" s="22"/>
      <c r="DON307" s="22"/>
      <c r="DOO307" s="22"/>
      <c r="DOP307" s="22"/>
      <c r="DOQ307" s="22"/>
      <c r="DOR307" s="22"/>
      <c r="DOS307" s="22"/>
      <c r="DOT307" s="22"/>
      <c r="DOU307" s="22"/>
      <c r="DOV307" s="22"/>
      <c r="DOW307" s="22"/>
      <c r="DOX307" s="22"/>
      <c r="DOY307" s="22"/>
      <c r="DOZ307" s="22"/>
      <c r="DPA307" s="22"/>
      <c r="DPB307" s="22"/>
      <c r="DPC307" s="22"/>
      <c r="DPD307" s="22"/>
      <c r="DPE307" s="22"/>
      <c r="DPF307" s="22"/>
      <c r="DPG307" s="22"/>
      <c r="DPH307" s="22"/>
      <c r="DPI307" s="22"/>
      <c r="DPJ307" s="22"/>
      <c r="DPK307" s="22"/>
      <c r="DPL307" s="22"/>
      <c r="DPM307" s="22"/>
      <c r="DPN307" s="22"/>
      <c r="DPO307" s="22"/>
      <c r="DPP307" s="22"/>
      <c r="DPQ307" s="22"/>
      <c r="DPR307" s="22"/>
      <c r="DPS307" s="22"/>
      <c r="DPT307" s="22"/>
      <c r="DPU307" s="22"/>
      <c r="DPV307" s="22"/>
      <c r="DPW307" s="22"/>
      <c r="DPX307" s="22"/>
      <c r="DPY307" s="22"/>
      <c r="DPZ307" s="22"/>
      <c r="DQA307" s="22"/>
      <c r="DQB307" s="22"/>
      <c r="DQC307" s="22"/>
      <c r="DQD307" s="22"/>
      <c r="DQE307" s="22"/>
      <c r="DQF307" s="22"/>
      <c r="DQG307" s="22"/>
      <c r="DQH307" s="22"/>
      <c r="DQI307" s="22"/>
      <c r="DQJ307" s="22"/>
      <c r="DQK307" s="22"/>
      <c r="DQL307" s="22"/>
      <c r="DQM307" s="22"/>
      <c r="DQN307" s="22"/>
      <c r="DQO307" s="22"/>
      <c r="DQP307" s="22"/>
      <c r="DQQ307" s="22"/>
      <c r="DQR307" s="22"/>
      <c r="DQS307" s="22"/>
      <c r="DQT307" s="22"/>
      <c r="DQU307" s="22"/>
      <c r="DQV307" s="22"/>
      <c r="DQW307" s="22"/>
      <c r="DQX307" s="22"/>
      <c r="DQY307" s="22"/>
      <c r="DQZ307" s="22"/>
      <c r="DRA307" s="22"/>
      <c r="DRB307" s="22"/>
      <c r="DRC307" s="22"/>
      <c r="DRD307" s="22"/>
      <c r="DRE307" s="22"/>
      <c r="DRF307" s="22"/>
      <c r="DRG307" s="22"/>
      <c r="DRH307" s="22"/>
      <c r="DRI307" s="22"/>
      <c r="DRJ307" s="22"/>
      <c r="DRK307" s="22"/>
      <c r="DRL307" s="22"/>
      <c r="DRM307" s="22"/>
      <c r="DRN307" s="22"/>
      <c r="DRO307" s="22"/>
      <c r="DRP307" s="22"/>
      <c r="DRQ307" s="22"/>
      <c r="DRR307" s="22"/>
      <c r="DRS307" s="22"/>
      <c r="DRT307" s="22"/>
      <c r="DRU307" s="22"/>
      <c r="DRV307" s="22"/>
      <c r="DRW307" s="22"/>
      <c r="DRX307" s="22"/>
      <c r="DRY307" s="22"/>
      <c r="DRZ307" s="22"/>
      <c r="DSA307" s="22"/>
      <c r="DSB307" s="22"/>
      <c r="DSC307" s="22"/>
      <c r="DSD307" s="22"/>
      <c r="DSE307" s="22"/>
      <c r="DSF307" s="22"/>
      <c r="DSG307" s="22"/>
      <c r="DSH307" s="22"/>
      <c r="DSI307" s="22"/>
      <c r="DSJ307" s="22"/>
      <c r="DSK307" s="22"/>
      <c r="DSL307" s="22"/>
      <c r="DSM307" s="22"/>
      <c r="DSN307" s="22"/>
      <c r="DSO307" s="22"/>
      <c r="DSP307" s="22"/>
      <c r="DSQ307" s="22"/>
      <c r="DSR307" s="22"/>
      <c r="DSS307" s="22"/>
      <c r="DST307" s="22"/>
      <c r="DSU307" s="22"/>
      <c r="DSV307" s="22"/>
      <c r="DSW307" s="22"/>
      <c r="DSX307" s="22"/>
      <c r="DSY307" s="22"/>
      <c r="DSZ307" s="22"/>
      <c r="DTA307" s="22"/>
      <c r="DTB307" s="22"/>
      <c r="DTC307" s="22"/>
      <c r="DTD307" s="22"/>
      <c r="DTE307" s="22"/>
      <c r="DTF307" s="22"/>
      <c r="DTG307" s="22"/>
      <c r="DTH307" s="22"/>
      <c r="DTI307" s="22"/>
      <c r="DTJ307" s="22"/>
      <c r="DTK307" s="22"/>
      <c r="DTL307" s="22"/>
      <c r="DTM307" s="22"/>
      <c r="DTN307" s="22"/>
      <c r="DTO307" s="22"/>
      <c r="DTP307" s="22"/>
      <c r="DTQ307" s="22"/>
      <c r="DTR307" s="22"/>
      <c r="DTS307" s="22"/>
      <c r="DTT307" s="22"/>
      <c r="DTU307" s="22"/>
      <c r="DTV307" s="22"/>
      <c r="DTW307" s="22"/>
      <c r="DTX307" s="22"/>
      <c r="DTY307" s="22"/>
      <c r="DTZ307" s="22"/>
      <c r="DUA307" s="22"/>
      <c r="DUB307" s="22"/>
      <c r="DUC307" s="22"/>
      <c r="DUD307" s="22"/>
      <c r="DUE307" s="22"/>
      <c r="DUF307" s="22"/>
      <c r="DUG307" s="22"/>
      <c r="DUH307" s="22"/>
      <c r="DUI307" s="22"/>
      <c r="DUJ307" s="22"/>
      <c r="DUK307" s="22"/>
      <c r="DUL307" s="22"/>
      <c r="DUM307" s="22"/>
      <c r="DUN307" s="22"/>
      <c r="DUO307" s="22"/>
      <c r="DUP307" s="22"/>
      <c r="DUQ307" s="22"/>
      <c r="DUR307" s="22"/>
      <c r="DUS307" s="22"/>
      <c r="DUT307" s="22"/>
      <c r="DUU307" s="22"/>
      <c r="DUV307" s="22"/>
      <c r="DUW307" s="22"/>
      <c r="DUX307" s="22"/>
      <c r="DUY307" s="22"/>
      <c r="DUZ307" s="22"/>
      <c r="DVA307" s="22"/>
      <c r="DVB307" s="22"/>
      <c r="DVC307" s="22"/>
      <c r="DVD307" s="22"/>
      <c r="DVE307" s="22"/>
      <c r="DVF307" s="22"/>
      <c r="DVG307" s="22"/>
      <c r="DVH307" s="22"/>
      <c r="DVI307" s="22"/>
      <c r="DVJ307" s="22"/>
      <c r="DVK307" s="22"/>
      <c r="DVL307" s="22"/>
      <c r="DVM307" s="22"/>
      <c r="DVN307" s="22"/>
      <c r="DVO307" s="22"/>
      <c r="DVP307" s="22"/>
      <c r="DVQ307" s="22"/>
      <c r="DVR307" s="22"/>
      <c r="DVS307" s="22"/>
      <c r="DVT307" s="22"/>
      <c r="DVU307" s="22"/>
      <c r="DVV307" s="22"/>
      <c r="DVW307" s="22"/>
      <c r="DVX307" s="22"/>
      <c r="DVY307" s="22"/>
      <c r="DVZ307" s="22"/>
      <c r="DWA307" s="22"/>
      <c r="DWB307" s="22"/>
      <c r="DWC307" s="22"/>
      <c r="DWD307" s="22"/>
      <c r="DWE307" s="22"/>
      <c r="DWF307" s="22"/>
      <c r="DWG307" s="22"/>
      <c r="DWH307" s="22"/>
      <c r="DWI307" s="22"/>
      <c r="DWJ307" s="22"/>
      <c r="DWK307" s="22"/>
      <c r="DWL307" s="22"/>
      <c r="DWM307" s="22"/>
      <c r="DWN307" s="22"/>
      <c r="DWO307" s="22"/>
      <c r="DWP307" s="22"/>
      <c r="DWQ307" s="22"/>
      <c r="DWR307" s="22"/>
      <c r="DWS307" s="22"/>
      <c r="DWT307" s="22"/>
      <c r="DWU307" s="22"/>
      <c r="DWV307" s="22"/>
      <c r="DWW307" s="22"/>
      <c r="DWX307" s="22"/>
      <c r="DWY307" s="22"/>
      <c r="DWZ307" s="22"/>
      <c r="DXA307" s="22"/>
      <c r="DXB307" s="22"/>
      <c r="DXC307" s="22"/>
      <c r="DXD307" s="22"/>
      <c r="DXE307" s="22"/>
      <c r="DXF307" s="22"/>
      <c r="DXG307" s="22"/>
      <c r="DXH307" s="22"/>
      <c r="DXI307" s="22"/>
      <c r="DXJ307" s="22"/>
      <c r="DXK307" s="22"/>
      <c r="DXL307" s="22"/>
      <c r="DXM307" s="22"/>
      <c r="DXN307" s="22"/>
      <c r="DXO307" s="22"/>
      <c r="DXP307" s="22"/>
      <c r="DXQ307" s="22"/>
      <c r="DXR307" s="22"/>
      <c r="DXS307" s="22"/>
      <c r="DXT307" s="22"/>
      <c r="DXU307" s="22"/>
      <c r="DXV307" s="22"/>
      <c r="DXW307" s="22"/>
      <c r="DXX307" s="22"/>
      <c r="DXY307" s="22"/>
      <c r="DXZ307" s="22"/>
      <c r="DYA307" s="22"/>
      <c r="DYB307" s="22"/>
      <c r="DYC307" s="22"/>
      <c r="DYD307" s="22"/>
      <c r="DYE307" s="22"/>
      <c r="DYF307" s="22"/>
      <c r="DYG307" s="22"/>
      <c r="DYH307" s="22"/>
      <c r="DYI307" s="22"/>
      <c r="DYJ307" s="22"/>
      <c r="DYK307" s="22"/>
      <c r="DYL307" s="22"/>
      <c r="DYM307" s="22"/>
      <c r="DYN307" s="22"/>
      <c r="DYO307" s="22"/>
      <c r="DYP307" s="22"/>
      <c r="DYQ307" s="22"/>
      <c r="DYR307" s="22"/>
      <c r="DYS307" s="22"/>
      <c r="DYT307" s="22"/>
      <c r="DYU307" s="22"/>
      <c r="DYV307" s="22"/>
      <c r="DYW307" s="22"/>
      <c r="DYX307" s="22"/>
      <c r="DYY307" s="22"/>
      <c r="DYZ307" s="22"/>
      <c r="DZA307" s="22"/>
      <c r="DZB307" s="22"/>
      <c r="DZC307" s="22"/>
      <c r="DZD307" s="22"/>
      <c r="DZE307" s="22"/>
      <c r="DZF307" s="22"/>
      <c r="DZG307" s="22"/>
      <c r="DZH307" s="22"/>
      <c r="DZI307" s="22"/>
      <c r="DZJ307" s="22"/>
      <c r="DZK307" s="22"/>
      <c r="DZL307" s="22"/>
      <c r="DZM307" s="22"/>
      <c r="DZN307" s="22"/>
      <c r="DZO307" s="22"/>
      <c r="DZP307" s="22"/>
      <c r="DZQ307" s="22"/>
      <c r="DZR307" s="22"/>
      <c r="DZS307" s="22"/>
      <c r="DZT307" s="22"/>
      <c r="DZU307" s="22"/>
      <c r="DZV307" s="22"/>
      <c r="DZW307" s="22"/>
      <c r="DZX307" s="22"/>
      <c r="DZY307" s="22"/>
      <c r="DZZ307" s="22"/>
      <c r="EAA307" s="22"/>
      <c r="EAB307" s="22"/>
      <c r="EAC307" s="22"/>
      <c r="EAD307" s="22"/>
      <c r="EAE307" s="22"/>
      <c r="EAF307" s="22"/>
      <c r="EAG307" s="22"/>
      <c r="EAH307" s="22"/>
      <c r="EAI307" s="22"/>
      <c r="EAJ307" s="22"/>
      <c r="EAK307" s="22"/>
      <c r="EAL307" s="22"/>
      <c r="EAM307" s="22"/>
      <c r="EAN307" s="22"/>
      <c r="EAO307" s="22"/>
      <c r="EAP307" s="22"/>
      <c r="EAQ307" s="22"/>
      <c r="EAR307" s="22"/>
      <c r="EAS307" s="22"/>
      <c r="EAT307" s="22"/>
      <c r="EAU307" s="22"/>
      <c r="EAV307" s="22"/>
      <c r="EAW307" s="22"/>
      <c r="EAX307" s="22"/>
      <c r="EAY307" s="22"/>
      <c r="EAZ307" s="22"/>
      <c r="EBA307" s="22"/>
      <c r="EBB307" s="22"/>
      <c r="EBC307" s="22"/>
      <c r="EBD307" s="22"/>
      <c r="EBE307" s="22"/>
      <c r="EBF307" s="22"/>
      <c r="EBG307" s="22"/>
      <c r="EBH307" s="22"/>
      <c r="EBI307" s="22"/>
      <c r="EBJ307" s="22"/>
      <c r="EBK307" s="22"/>
      <c r="EBL307" s="22"/>
      <c r="EBM307" s="22"/>
      <c r="EBN307" s="22"/>
      <c r="EBO307" s="22"/>
      <c r="EBP307" s="22"/>
      <c r="EBQ307" s="22"/>
      <c r="EBR307" s="22"/>
      <c r="EBS307" s="22"/>
      <c r="EBT307" s="22"/>
      <c r="EBU307" s="22"/>
      <c r="EBV307" s="22"/>
      <c r="EBW307" s="22"/>
      <c r="EBX307" s="22"/>
      <c r="EBY307" s="22"/>
      <c r="EBZ307" s="22"/>
      <c r="ECA307" s="22"/>
      <c r="ECB307" s="22"/>
      <c r="ECC307" s="22"/>
      <c r="ECD307" s="22"/>
      <c r="ECE307" s="22"/>
      <c r="ECF307" s="22"/>
      <c r="ECG307" s="22"/>
      <c r="ECH307" s="22"/>
      <c r="ECI307" s="22"/>
      <c r="ECJ307" s="22"/>
      <c r="ECK307" s="22"/>
      <c r="ECL307" s="22"/>
      <c r="ECM307" s="22"/>
      <c r="ECN307" s="22"/>
      <c r="ECO307" s="22"/>
      <c r="ECP307" s="22"/>
      <c r="ECQ307" s="22"/>
      <c r="ECR307" s="22"/>
      <c r="ECS307" s="22"/>
      <c r="ECT307" s="22"/>
      <c r="ECU307" s="22"/>
      <c r="ECV307" s="22"/>
      <c r="ECW307" s="22"/>
      <c r="ECX307" s="22"/>
      <c r="ECY307" s="22"/>
      <c r="ECZ307" s="22"/>
      <c r="EDA307" s="22"/>
      <c r="EDB307" s="22"/>
      <c r="EDC307" s="22"/>
      <c r="EDD307" s="22"/>
      <c r="EDE307" s="22"/>
      <c r="EDF307" s="22"/>
      <c r="EDG307" s="22"/>
      <c r="EDH307" s="22"/>
      <c r="EDI307" s="22"/>
      <c r="EDJ307" s="22"/>
      <c r="EDK307" s="22"/>
      <c r="EDL307" s="22"/>
      <c r="EDM307" s="22"/>
      <c r="EDN307" s="22"/>
      <c r="EDO307" s="22"/>
      <c r="EDP307" s="22"/>
      <c r="EDQ307" s="22"/>
      <c r="EDR307" s="22"/>
      <c r="EDS307" s="22"/>
      <c r="EDT307" s="22"/>
      <c r="EDU307" s="22"/>
      <c r="EDV307" s="22"/>
      <c r="EDW307" s="22"/>
      <c r="EDX307" s="22"/>
      <c r="EDY307" s="22"/>
      <c r="EDZ307" s="22"/>
      <c r="EEA307" s="22"/>
      <c r="EEB307" s="22"/>
      <c r="EEC307" s="22"/>
      <c r="EED307" s="22"/>
      <c r="EEE307" s="22"/>
      <c r="EEF307" s="22"/>
      <c r="EEG307" s="22"/>
      <c r="EEH307" s="22"/>
      <c r="EEI307" s="22"/>
      <c r="EEJ307" s="22"/>
      <c r="EEK307" s="22"/>
      <c r="EEL307" s="22"/>
      <c r="EEM307" s="22"/>
      <c r="EEN307" s="22"/>
      <c r="EEO307" s="22"/>
      <c r="EEP307" s="22"/>
      <c r="EEQ307" s="22"/>
      <c r="EER307" s="22"/>
      <c r="EES307" s="22"/>
      <c r="EET307" s="22"/>
      <c r="EEU307" s="22"/>
      <c r="EEV307" s="22"/>
      <c r="EEW307" s="22"/>
      <c r="EEX307" s="22"/>
      <c r="EEY307" s="22"/>
      <c r="EEZ307" s="22"/>
      <c r="EFA307" s="22"/>
      <c r="EFB307" s="22"/>
      <c r="EFC307" s="22"/>
      <c r="EFD307" s="22"/>
      <c r="EFE307" s="22"/>
      <c r="EFF307" s="22"/>
      <c r="EFG307" s="22"/>
      <c r="EFH307" s="22"/>
      <c r="EFI307" s="22"/>
      <c r="EFJ307" s="22"/>
      <c r="EFK307" s="22"/>
      <c r="EFL307" s="22"/>
      <c r="EFM307" s="22"/>
      <c r="EFN307" s="22"/>
      <c r="EFO307" s="22"/>
      <c r="EFP307" s="22"/>
      <c r="EFQ307" s="22"/>
      <c r="EFR307" s="22"/>
      <c r="EFS307" s="22"/>
      <c r="EFT307" s="22"/>
      <c r="EFU307" s="22"/>
      <c r="EFV307" s="22"/>
      <c r="EFW307" s="22"/>
      <c r="EFX307" s="22"/>
      <c r="EFY307" s="22"/>
      <c r="EFZ307" s="22"/>
      <c r="EGA307" s="22"/>
      <c r="EGB307" s="22"/>
      <c r="EGC307" s="22"/>
      <c r="EGD307" s="22"/>
      <c r="EGE307" s="22"/>
      <c r="EGF307" s="22"/>
      <c r="EGG307" s="22"/>
      <c r="EGH307" s="22"/>
      <c r="EGI307" s="22"/>
      <c r="EGJ307" s="22"/>
      <c r="EGK307" s="22"/>
      <c r="EGL307" s="22"/>
      <c r="EGM307" s="22"/>
      <c r="EGN307" s="22"/>
      <c r="EGO307" s="22"/>
      <c r="EGP307" s="22"/>
      <c r="EGQ307" s="22"/>
      <c r="EGR307" s="22"/>
      <c r="EGS307" s="22"/>
      <c r="EGT307" s="22"/>
      <c r="EGU307" s="22"/>
      <c r="EGV307" s="22"/>
      <c r="EGW307" s="22"/>
      <c r="EGX307" s="22"/>
      <c r="EGY307" s="22"/>
      <c r="EGZ307" s="22"/>
      <c r="EHA307" s="22"/>
      <c r="EHB307" s="22"/>
      <c r="EHC307" s="22"/>
      <c r="EHD307" s="22"/>
      <c r="EHE307" s="22"/>
      <c r="EHF307" s="22"/>
      <c r="EHG307" s="22"/>
      <c r="EHH307" s="22"/>
      <c r="EHI307" s="22"/>
      <c r="EHJ307" s="22"/>
      <c r="EHK307" s="22"/>
      <c r="EHL307" s="22"/>
      <c r="EHM307" s="22"/>
      <c r="EHN307" s="22"/>
      <c r="EHO307" s="22"/>
      <c r="EHP307" s="22"/>
      <c r="EHQ307" s="22"/>
      <c r="EHR307" s="22"/>
      <c r="EHS307" s="22"/>
      <c r="EHT307" s="22"/>
      <c r="EHU307" s="22"/>
      <c r="EHV307" s="22"/>
      <c r="EHW307" s="22"/>
      <c r="EHX307" s="22"/>
      <c r="EHY307" s="22"/>
      <c r="EHZ307" s="22"/>
      <c r="EIA307" s="22"/>
      <c r="EIB307" s="22"/>
      <c r="EIC307" s="22"/>
      <c r="EID307" s="22"/>
      <c r="EIE307" s="22"/>
      <c r="EIF307" s="22"/>
      <c r="EIG307" s="22"/>
      <c r="EIH307" s="22"/>
      <c r="EII307" s="22"/>
      <c r="EIJ307" s="22"/>
      <c r="EIK307" s="22"/>
      <c r="EIL307" s="22"/>
      <c r="EIM307" s="22"/>
      <c r="EIN307" s="22"/>
      <c r="EIO307" s="22"/>
      <c r="EIP307" s="22"/>
      <c r="EIQ307" s="22"/>
      <c r="EIR307" s="22"/>
      <c r="EIS307" s="22"/>
      <c r="EIT307" s="22"/>
      <c r="EIU307" s="22"/>
      <c r="EIV307" s="22"/>
      <c r="EIW307" s="22"/>
      <c r="EIX307" s="22"/>
      <c r="EIY307" s="22"/>
      <c r="EIZ307" s="22"/>
      <c r="EJA307" s="22"/>
      <c r="EJB307" s="22"/>
      <c r="EJC307" s="22"/>
      <c r="EJD307" s="22"/>
      <c r="EJE307" s="22"/>
      <c r="EJF307" s="22"/>
      <c r="EJG307" s="22"/>
      <c r="EJH307" s="22"/>
      <c r="EJI307" s="22"/>
      <c r="EJJ307" s="22"/>
      <c r="EJK307" s="22"/>
      <c r="EJL307" s="22"/>
      <c r="EJM307" s="22"/>
      <c r="EJN307" s="22"/>
      <c r="EJO307" s="22"/>
      <c r="EJP307" s="22"/>
      <c r="EJQ307" s="22"/>
      <c r="EJR307" s="22"/>
      <c r="EJS307" s="22"/>
      <c r="EJT307" s="22"/>
      <c r="EJU307" s="22"/>
      <c r="EJV307" s="22"/>
      <c r="EJW307" s="22"/>
      <c r="EJX307" s="22"/>
      <c r="EJY307" s="22"/>
      <c r="EJZ307" s="22"/>
      <c r="EKA307" s="22"/>
      <c r="EKB307" s="22"/>
      <c r="EKC307" s="22"/>
      <c r="EKD307" s="22"/>
      <c r="EKE307" s="22"/>
      <c r="EKF307" s="22"/>
      <c r="EKG307" s="22"/>
      <c r="EKH307" s="22"/>
      <c r="EKI307" s="22"/>
      <c r="EKJ307" s="22"/>
      <c r="EKK307" s="22"/>
      <c r="EKL307" s="22"/>
      <c r="EKM307" s="22"/>
      <c r="EKN307" s="22"/>
      <c r="EKO307" s="22"/>
      <c r="EKP307" s="22"/>
      <c r="EKQ307" s="22"/>
      <c r="EKR307" s="22"/>
      <c r="EKS307" s="22"/>
      <c r="EKT307" s="22"/>
      <c r="EKU307" s="22"/>
      <c r="EKV307" s="22"/>
      <c r="EKW307" s="22"/>
      <c r="EKX307" s="22"/>
      <c r="EKY307" s="22"/>
      <c r="EKZ307" s="22"/>
      <c r="ELA307" s="22"/>
      <c r="ELB307" s="22"/>
      <c r="ELC307" s="22"/>
      <c r="ELD307" s="22"/>
      <c r="ELE307" s="22"/>
      <c r="ELF307" s="22"/>
      <c r="ELG307" s="22"/>
      <c r="ELH307" s="22"/>
      <c r="ELI307" s="22"/>
      <c r="ELJ307" s="22"/>
      <c r="ELK307" s="22"/>
      <c r="ELL307" s="22"/>
      <c r="ELM307" s="22"/>
      <c r="ELN307" s="22"/>
      <c r="ELO307" s="22"/>
      <c r="ELP307" s="22"/>
      <c r="ELQ307" s="22"/>
      <c r="ELR307" s="22"/>
      <c r="ELS307" s="22"/>
      <c r="ELT307" s="22"/>
      <c r="ELU307" s="22"/>
      <c r="ELV307" s="22"/>
      <c r="ELW307" s="22"/>
      <c r="ELX307" s="22"/>
      <c r="ELY307" s="22"/>
      <c r="ELZ307" s="22"/>
      <c r="EMA307" s="22"/>
      <c r="EMB307" s="22"/>
      <c r="EMC307" s="22"/>
      <c r="EMD307" s="22"/>
      <c r="EME307" s="22"/>
      <c r="EMF307" s="22"/>
      <c r="EMG307" s="22"/>
      <c r="EMH307" s="22"/>
      <c r="EMI307" s="22"/>
      <c r="EMJ307" s="22"/>
      <c r="EMK307" s="22"/>
      <c r="EML307" s="22"/>
      <c r="EMM307" s="22"/>
      <c r="EMN307" s="22"/>
      <c r="EMO307" s="22"/>
      <c r="EMP307" s="22"/>
      <c r="EMQ307" s="22"/>
      <c r="EMR307" s="22"/>
      <c r="EMS307" s="22"/>
      <c r="EMT307" s="22"/>
      <c r="EMU307" s="22"/>
      <c r="EMV307" s="22"/>
      <c r="EMW307" s="22"/>
      <c r="EMX307" s="22"/>
      <c r="EMY307" s="22"/>
      <c r="EMZ307" s="22"/>
      <c r="ENA307" s="22"/>
      <c r="ENB307" s="22"/>
      <c r="ENC307" s="22"/>
      <c r="END307" s="22"/>
      <c r="ENE307" s="22"/>
      <c r="ENF307" s="22"/>
      <c r="ENG307" s="22"/>
      <c r="ENH307" s="22"/>
      <c r="ENI307" s="22"/>
      <c r="ENJ307" s="22"/>
      <c r="ENK307" s="22"/>
      <c r="ENL307" s="22"/>
      <c r="ENM307" s="22"/>
      <c r="ENN307" s="22"/>
      <c r="ENO307" s="22"/>
      <c r="ENP307" s="22"/>
      <c r="ENQ307" s="22"/>
      <c r="ENR307" s="22"/>
      <c r="ENS307" s="22"/>
      <c r="ENT307" s="22"/>
      <c r="ENU307" s="22"/>
      <c r="ENV307" s="22"/>
      <c r="ENW307" s="22"/>
      <c r="ENX307" s="22"/>
      <c r="ENY307" s="22"/>
      <c r="ENZ307" s="22"/>
      <c r="EOA307" s="22"/>
      <c r="EOB307" s="22"/>
      <c r="EOC307" s="22"/>
      <c r="EOD307" s="22"/>
      <c r="EOE307" s="22"/>
      <c r="EOF307" s="22"/>
      <c r="EOG307" s="22"/>
      <c r="EOH307" s="22"/>
      <c r="EOI307" s="22"/>
      <c r="EOJ307" s="22"/>
      <c r="EOK307" s="22"/>
      <c r="EOL307" s="22"/>
      <c r="EOM307" s="22"/>
      <c r="EON307" s="22"/>
      <c r="EOO307" s="22"/>
      <c r="EOP307" s="22"/>
      <c r="EOQ307" s="22"/>
      <c r="EOR307" s="22"/>
      <c r="EOS307" s="22"/>
      <c r="EOT307" s="22"/>
      <c r="EOU307" s="22"/>
      <c r="EOV307" s="22"/>
      <c r="EOW307" s="22"/>
      <c r="EOX307" s="22"/>
      <c r="EOY307" s="22"/>
      <c r="EOZ307" s="22"/>
      <c r="EPA307" s="22"/>
      <c r="EPB307" s="22"/>
      <c r="EPC307" s="22"/>
      <c r="EPD307" s="22"/>
      <c r="EPE307" s="22"/>
      <c r="EPF307" s="22"/>
      <c r="EPG307" s="22"/>
      <c r="EPH307" s="22"/>
      <c r="EPI307" s="22"/>
      <c r="EPJ307" s="22"/>
      <c r="EPK307" s="22"/>
      <c r="EPL307" s="22"/>
      <c r="EPM307" s="22"/>
      <c r="EPN307" s="22"/>
      <c r="EPO307" s="22"/>
      <c r="EPP307" s="22"/>
      <c r="EPQ307" s="22"/>
      <c r="EPR307" s="22"/>
      <c r="EPS307" s="22"/>
      <c r="EPT307" s="22"/>
      <c r="EPU307" s="22"/>
      <c r="EPV307" s="22"/>
      <c r="EPW307" s="22"/>
      <c r="EPX307" s="22"/>
      <c r="EPY307" s="22"/>
      <c r="EPZ307" s="22"/>
      <c r="EQA307" s="22"/>
      <c r="EQB307" s="22"/>
      <c r="EQC307" s="22"/>
      <c r="EQD307" s="22"/>
      <c r="EQE307" s="22"/>
      <c r="EQF307" s="22"/>
      <c r="EQG307" s="22"/>
      <c r="EQH307" s="22"/>
      <c r="EQI307" s="22"/>
      <c r="EQJ307" s="22"/>
      <c r="EQK307" s="22"/>
      <c r="EQL307" s="22"/>
      <c r="EQM307" s="22"/>
      <c r="EQN307" s="22"/>
      <c r="EQO307" s="22"/>
      <c r="EQP307" s="22"/>
      <c r="EQQ307" s="22"/>
      <c r="EQR307" s="22"/>
      <c r="EQS307" s="22"/>
      <c r="EQT307" s="22"/>
      <c r="EQU307" s="22"/>
      <c r="EQV307" s="22"/>
      <c r="EQW307" s="22"/>
      <c r="EQX307" s="22"/>
      <c r="EQY307" s="22"/>
      <c r="EQZ307" s="22"/>
      <c r="ERA307" s="22"/>
      <c r="ERB307" s="22"/>
      <c r="ERC307" s="22"/>
      <c r="ERD307" s="22"/>
      <c r="ERE307" s="22"/>
      <c r="ERF307" s="22"/>
      <c r="ERG307" s="22"/>
      <c r="ERH307" s="22"/>
      <c r="ERI307" s="22"/>
      <c r="ERJ307" s="22"/>
      <c r="ERK307" s="22"/>
      <c r="ERL307" s="22"/>
      <c r="ERM307" s="22"/>
      <c r="ERN307" s="22"/>
      <c r="ERO307" s="22"/>
      <c r="ERP307" s="22"/>
      <c r="ERQ307" s="22"/>
      <c r="ERR307" s="22"/>
      <c r="ERS307" s="22"/>
      <c r="ERT307" s="22"/>
      <c r="ERU307" s="22"/>
      <c r="ERV307" s="22"/>
      <c r="ERW307" s="22"/>
      <c r="ERX307" s="22"/>
      <c r="ERY307" s="22"/>
      <c r="ERZ307" s="22"/>
      <c r="ESA307" s="22"/>
      <c r="ESB307" s="22"/>
      <c r="ESC307" s="22"/>
      <c r="ESD307" s="22"/>
      <c r="ESE307" s="22"/>
      <c r="ESF307" s="22"/>
      <c r="ESG307" s="22"/>
      <c r="ESH307" s="22"/>
      <c r="ESI307" s="22"/>
      <c r="ESJ307" s="22"/>
      <c r="ESK307" s="22"/>
      <c r="ESL307" s="22"/>
      <c r="ESM307" s="22"/>
      <c r="ESN307" s="22"/>
      <c r="ESO307" s="22"/>
      <c r="ESP307" s="22"/>
      <c r="ESQ307" s="22"/>
      <c r="ESR307" s="22"/>
      <c r="ESS307" s="22"/>
      <c r="EST307" s="22"/>
      <c r="ESU307" s="22"/>
      <c r="ESV307" s="22"/>
      <c r="ESW307" s="22"/>
      <c r="ESX307" s="22"/>
      <c r="ESY307" s="22"/>
      <c r="ESZ307" s="22"/>
      <c r="ETA307" s="22"/>
      <c r="ETB307" s="22"/>
      <c r="ETC307" s="22"/>
      <c r="ETD307" s="22"/>
      <c r="ETE307" s="22"/>
      <c r="ETF307" s="22"/>
      <c r="ETG307" s="22"/>
      <c r="ETH307" s="22"/>
      <c r="ETI307" s="22"/>
      <c r="ETJ307" s="22"/>
      <c r="ETK307" s="22"/>
      <c r="ETL307" s="22"/>
      <c r="ETM307" s="22"/>
      <c r="ETN307" s="22"/>
      <c r="ETO307" s="22"/>
      <c r="ETP307" s="22"/>
      <c r="ETQ307" s="22"/>
      <c r="ETR307" s="22"/>
      <c r="ETS307" s="22"/>
      <c r="ETT307" s="22"/>
      <c r="ETU307" s="22"/>
      <c r="ETV307" s="22"/>
      <c r="ETW307" s="22"/>
      <c r="ETX307" s="22"/>
      <c r="ETY307" s="22"/>
      <c r="ETZ307" s="22"/>
      <c r="EUA307" s="22"/>
      <c r="EUB307" s="22"/>
      <c r="EUC307" s="22"/>
      <c r="EUD307" s="22"/>
      <c r="EUE307" s="22"/>
      <c r="EUF307" s="22"/>
      <c r="EUG307" s="22"/>
      <c r="EUH307" s="22"/>
      <c r="EUI307" s="22"/>
      <c r="EUJ307" s="22"/>
      <c r="EUK307" s="22"/>
      <c r="EUL307" s="22"/>
      <c r="EUM307" s="22"/>
      <c r="EUN307" s="22"/>
      <c r="EUO307" s="22"/>
      <c r="EUP307" s="22"/>
      <c r="EUQ307" s="22"/>
      <c r="EUR307" s="22"/>
      <c r="EUS307" s="22"/>
      <c r="EUT307" s="22"/>
      <c r="EUU307" s="22"/>
      <c r="EUV307" s="22"/>
      <c r="EUW307" s="22"/>
      <c r="EUX307" s="22"/>
      <c r="EUY307" s="22"/>
      <c r="EUZ307" s="22"/>
      <c r="EVA307" s="22"/>
      <c r="EVB307" s="22"/>
      <c r="EVC307" s="22"/>
      <c r="EVD307" s="22"/>
      <c r="EVE307" s="22"/>
      <c r="EVF307" s="22"/>
      <c r="EVG307" s="22"/>
      <c r="EVH307" s="22"/>
      <c r="EVI307" s="22"/>
      <c r="EVJ307" s="22"/>
      <c r="EVK307" s="22"/>
      <c r="EVL307" s="22"/>
      <c r="EVM307" s="22"/>
      <c r="EVN307" s="22"/>
      <c r="EVO307" s="22"/>
      <c r="EVP307" s="22"/>
      <c r="EVQ307" s="22"/>
      <c r="EVR307" s="22"/>
      <c r="EVS307" s="22"/>
      <c r="EVT307" s="22"/>
      <c r="EVU307" s="22"/>
      <c r="EVV307" s="22"/>
      <c r="EVW307" s="22"/>
      <c r="EVX307" s="22"/>
      <c r="EVY307" s="22"/>
      <c r="EVZ307" s="22"/>
      <c r="EWA307" s="22"/>
      <c r="EWB307" s="22"/>
      <c r="EWC307" s="22"/>
      <c r="EWD307" s="22"/>
      <c r="EWE307" s="22"/>
      <c r="EWF307" s="22"/>
      <c r="EWG307" s="22"/>
      <c r="EWH307" s="22"/>
      <c r="EWI307" s="22"/>
      <c r="EWJ307" s="22"/>
      <c r="EWK307" s="22"/>
      <c r="EWL307" s="22"/>
      <c r="EWM307" s="22"/>
      <c r="EWN307" s="22"/>
      <c r="EWO307" s="22"/>
      <c r="EWP307" s="22"/>
      <c r="EWQ307" s="22"/>
      <c r="EWR307" s="22"/>
      <c r="EWS307" s="22"/>
      <c r="EWT307" s="22"/>
      <c r="EWU307" s="22"/>
      <c r="EWV307" s="22"/>
      <c r="EWW307" s="22"/>
      <c r="EWX307" s="22"/>
      <c r="EWY307" s="22"/>
      <c r="EWZ307" s="22"/>
      <c r="EXA307" s="22"/>
      <c r="EXB307" s="22"/>
      <c r="EXC307" s="22"/>
      <c r="EXD307" s="22"/>
      <c r="EXE307" s="22"/>
      <c r="EXF307" s="22"/>
      <c r="EXG307" s="22"/>
      <c r="EXH307" s="22"/>
      <c r="EXI307" s="22"/>
      <c r="EXJ307" s="22"/>
      <c r="EXK307" s="22"/>
      <c r="EXL307" s="22"/>
      <c r="EXM307" s="22"/>
      <c r="EXN307" s="22"/>
      <c r="EXO307" s="22"/>
      <c r="EXP307" s="22"/>
      <c r="EXQ307" s="22"/>
      <c r="EXR307" s="22"/>
      <c r="EXS307" s="22"/>
      <c r="EXT307" s="22"/>
      <c r="EXU307" s="22"/>
      <c r="EXV307" s="22"/>
      <c r="EXW307" s="22"/>
      <c r="EXX307" s="22"/>
      <c r="EXY307" s="22"/>
      <c r="EXZ307" s="22"/>
      <c r="EYA307" s="22"/>
      <c r="EYB307" s="22"/>
      <c r="EYC307" s="22"/>
      <c r="EYD307" s="22"/>
      <c r="EYE307" s="22"/>
      <c r="EYF307" s="22"/>
      <c r="EYG307" s="22"/>
      <c r="EYH307" s="22"/>
      <c r="EYI307" s="22"/>
      <c r="EYJ307" s="22"/>
      <c r="EYK307" s="22"/>
      <c r="EYL307" s="22"/>
      <c r="EYM307" s="22"/>
      <c r="EYN307" s="22"/>
      <c r="EYO307" s="22"/>
      <c r="EYP307" s="22"/>
      <c r="EYQ307" s="22"/>
      <c r="EYR307" s="22"/>
      <c r="EYS307" s="22"/>
      <c r="EYT307" s="22"/>
      <c r="EYU307" s="22"/>
      <c r="EYV307" s="22"/>
      <c r="EYW307" s="22"/>
      <c r="EYX307" s="22"/>
      <c r="EYY307" s="22"/>
      <c r="EYZ307" s="22"/>
      <c r="EZA307" s="22"/>
      <c r="EZB307" s="22"/>
      <c r="EZC307" s="22"/>
      <c r="EZD307" s="22"/>
      <c r="EZE307" s="22"/>
      <c r="EZF307" s="22"/>
      <c r="EZG307" s="22"/>
      <c r="EZH307" s="22"/>
      <c r="EZI307" s="22"/>
      <c r="EZJ307" s="22"/>
      <c r="EZK307" s="22"/>
      <c r="EZL307" s="22"/>
      <c r="EZM307" s="22"/>
      <c r="EZN307" s="22"/>
      <c r="EZO307" s="22"/>
      <c r="EZP307" s="22"/>
      <c r="EZQ307" s="22"/>
      <c r="EZR307" s="22"/>
      <c r="EZS307" s="22"/>
      <c r="EZT307" s="22"/>
      <c r="EZU307" s="22"/>
      <c r="EZV307" s="22"/>
      <c r="EZW307" s="22"/>
      <c r="EZX307" s="22"/>
      <c r="EZY307" s="22"/>
      <c r="EZZ307" s="22"/>
      <c r="FAA307" s="22"/>
      <c r="FAB307" s="22"/>
      <c r="FAC307" s="22"/>
      <c r="FAD307" s="22"/>
      <c r="FAE307" s="22"/>
      <c r="FAF307" s="22"/>
      <c r="FAG307" s="22"/>
      <c r="FAH307" s="22"/>
      <c r="FAI307" s="22"/>
      <c r="FAJ307" s="22"/>
      <c r="FAK307" s="22"/>
      <c r="FAL307" s="22"/>
      <c r="FAM307" s="22"/>
      <c r="FAN307" s="22"/>
      <c r="FAO307" s="22"/>
      <c r="FAP307" s="22"/>
      <c r="FAQ307" s="22"/>
      <c r="FAR307" s="22"/>
      <c r="FAS307" s="22"/>
      <c r="FAT307" s="22"/>
      <c r="FAU307" s="22"/>
      <c r="FAV307" s="22"/>
      <c r="FAW307" s="22"/>
      <c r="FAX307" s="22"/>
      <c r="FAY307" s="22"/>
      <c r="FAZ307" s="22"/>
      <c r="FBA307" s="22"/>
      <c r="FBB307" s="22"/>
      <c r="FBC307" s="22"/>
      <c r="FBD307" s="22"/>
      <c r="FBE307" s="22"/>
      <c r="FBF307" s="22"/>
      <c r="FBG307" s="22"/>
      <c r="FBH307" s="22"/>
      <c r="FBI307" s="22"/>
      <c r="FBJ307" s="22"/>
      <c r="FBK307" s="22"/>
      <c r="FBL307" s="22"/>
      <c r="FBM307" s="22"/>
      <c r="FBN307" s="22"/>
      <c r="FBO307" s="22"/>
      <c r="FBP307" s="22"/>
      <c r="FBQ307" s="22"/>
      <c r="FBR307" s="22"/>
      <c r="FBS307" s="22"/>
      <c r="FBT307" s="22"/>
      <c r="FBU307" s="22"/>
      <c r="FBV307" s="22"/>
      <c r="FBW307" s="22"/>
      <c r="FBX307" s="22"/>
      <c r="FBY307" s="22"/>
      <c r="FBZ307" s="22"/>
      <c r="FCA307" s="22"/>
      <c r="FCB307" s="22"/>
      <c r="FCC307" s="22"/>
      <c r="FCD307" s="22"/>
      <c r="FCE307" s="22"/>
      <c r="FCF307" s="22"/>
      <c r="FCG307" s="22"/>
      <c r="FCH307" s="22"/>
      <c r="FCI307" s="22"/>
      <c r="FCJ307" s="22"/>
      <c r="FCK307" s="22"/>
      <c r="FCL307" s="22"/>
      <c r="FCM307" s="22"/>
      <c r="FCN307" s="22"/>
      <c r="FCO307" s="22"/>
      <c r="FCP307" s="22"/>
      <c r="FCQ307" s="22"/>
      <c r="FCR307" s="22"/>
      <c r="FCS307" s="22"/>
      <c r="FCT307" s="22"/>
      <c r="FCU307" s="22"/>
      <c r="FCV307" s="22"/>
      <c r="FCW307" s="22"/>
      <c r="FCX307" s="22"/>
      <c r="FCY307" s="22"/>
      <c r="FCZ307" s="22"/>
      <c r="FDA307" s="22"/>
      <c r="FDB307" s="22"/>
      <c r="FDC307" s="22"/>
      <c r="FDD307" s="22"/>
      <c r="FDE307" s="22"/>
      <c r="FDF307" s="22"/>
      <c r="FDG307" s="22"/>
      <c r="FDH307" s="22"/>
      <c r="FDI307" s="22"/>
      <c r="FDJ307" s="22"/>
      <c r="FDK307" s="22"/>
      <c r="FDL307" s="22"/>
      <c r="FDM307" s="22"/>
      <c r="FDN307" s="22"/>
      <c r="FDO307" s="22"/>
      <c r="FDP307" s="22"/>
      <c r="FDQ307" s="22"/>
      <c r="FDR307" s="22"/>
      <c r="FDS307" s="22"/>
      <c r="FDT307" s="22"/>
      <c r="FDU307" s="22"/>
      <c r="FDV307" s="22"/>
      <c r="FDW307" s="22"/>
      <c r="FDX307" s="22"/>
      <c r="FDY307" s="22"/>
      <c r="FDZ307" s="22"/>
      <c r="FEA307" s="22"/>
      <c r="FEB307" s="22"/>
      <c r="FEC307" s="22"/>
      <c r="FED307" s="22"/>
      <c r="FEE307" s="22"/>
      <c r="FEF307" s="22"/>
      <c r="FEG307" s="22"/>
      <c r="FEH307" s="22"/>
      <c r="FEI307" s="22"/>
      <c r="FEJ307" s="22"/>
      <c r="FEK307" s="22"/>
      <c r="FEL307" s="22"/>
      <c r="FEM307" s="22"/>
      <c r="FEN307" s="22"/>
      <c r="FEO307" s="22"/>
      <c r="FEP307" s="22"/>
      <c r="FEQ307" s="22"/>
      <c r="FER307" s="22"/>
      <c r="FES307" s="22"/>
      <c r="FET307" s="22"/>
      <c r="FEU307" s="22"/>
      <c r="FEV307" s="22"/>
      <c r="FEW307" s="22"/>
      <c r="FEX307" s="22"/>
      <c r="FEY307" s="22"/>
      <c r="FEZ307" s="22"/>
      <c r="FFA307" s="22"/>
      <c r="FFB307" s="22"/>
      <c r="FFC307" s="22"/>
      <c r="FFD307" s="22"/>
      <c r="FFE307" s="22"/>
      <c r="FFF307" s="22"/>
      <c r="FFG307" s="22"/>
      <c r="FFH307" s="22"/>
      <c r="FFI307" s="22"/>
      <c r="FFJ307" s="22"/>
      <c r="FFK307" s="22"/>
      <c r="FFL307" s="22"/>
      <c r="FFM307" s="22"/>
      <c r="FFN307" s="22"/>
      <c r="FFO307" s="22"/>
      <c r="FFP307" s="22"/>
      <c r="FFQ307" s="22"/>
      <c r="FFR307" s="22"/>
      <c r="FFS307" s="22"/>
      <c r="FFT307" s="22"/>
      <c r="FFU307" s="22"/>
      <c r="FFV307" s="22"/>
      <c r="FFW307" s="22"/>
      <c r="FFX307" s="22"/>
      <c r="FFY307" s="22"/>
      <c r="FFZ307" s="22"/>
      <c r="FGA307" s="22"/>
      <c r="FGB307" s="22"/>
      <c r="FGC307" s="22"/>
      <c r="FGD307" s="22"/>
      <c r="FGE307" s="22"/>
      <c r="FGF307" s="22"/>
      <c r="FGG307" s="22"/>
      <c r="FGH307" s="22"/>
      <c r="FGI307" s="22"/>
      <c r="FGJ307" s="22"/>
      <c r="FGK307" s="22"/>
      <c r="FGL307" s="22"/>
      <c r="FGM307" s="22"/>
      <c r="FGN307" s="22"/>
      <c r="FGO307" s="22"/>
      <c r="FGP307" s="22"/>
      <c r="FGQ307" s="22"/>
      <c r="FGR307" s="22"/>
      <c r="FGS307" s="22"/>
      <c r="FGT307" s="22"/>
      <c r="FGU307" s="22"/>
      <c r="FGV307" s="22"/>
      <c r="FGW307" s="22"/>
      <c r="FGX307" s="22"/>
      <c r="FGY307" s="22"/>
      <c r="FGZ307" s="22"/>
      <c r="FHA307" s="22"/>
      <c r="FHB307" s="22"/>
      <c r="FHC307" s="22"/>
      <c r="FHD307" s="22"/>
      <c r="FHE307" s="22"/>
      <c r="FHF307" s="22"/>
      <c r="FHG307" s="22"/>
      <c r="FHH307" s="22"/>
      <c r="FHI307" s="22"/>
      <c r="FHJ307" s="22"/>
      <c r="FHK307" s="22"/>
      <c r="FHL307" s="22"/>
      <c r="FHM307" s="22"/>
      <c r="FHN307" s="22"/>
      <c r="FHO307" s="22"/>
      <c r="FHP307" s="22"/>
      <c r="FHQ307" s="22"/>
      <c r="FHR307" s="22"/>
      <c r="FHS307" s="22"/>
      <c r="FHT307" s="22"/>
      <c r="FHU307" s="22"/>
      <c r="FHV307" s="22"/>
      <c r="FHW307" s="22"/>
      <c r="FHX307" s="22"/>
      <c r="FHY307" s="22"/>
      <c r="FHZ307" s="22"/>
      <c r="FIA307" s="22"/>
      <c r="FIB307" s="22"/>
      <c r="FIC307" s="22"/>
      <c r="FID307" s="22"/>
      <c r="FIE307" s="22"/>
      <c r="FIF307" s="22"/>
      <c r="FIG307" s="22"/>
      <c r="FIH307" s="22"/>
      <c r="FII307" s="22"/>
      <c r="FIJ307" s="22"/>
      <c r="FIK307" s="22"/>
      <c r="FIL307" s="22"/>
      <c r="FIM307" s="22"/>
      <c r="FIN307" s="22"/>
      <c r="FIO307" s="22"/>
      <c r="FIP307" s="22"/>
      <c r="FIQ307" s="22"/>
      <c r="FIR307" s="22"/>
      <c r="FIS307" s="22"/>
      <c r="FIT307" s="22"/>
      <c r="FIU307" s="22"/>
      <c r="FIV307" s="22"/>
      <c r="FIW307" s="22"/>
      <c r="FIX307" s="22"/>
      <c r="FIY307" s="22"/>
      <c r="FIZ307" s="22"/>
      <c r="FJA307" s="22"/>
      <c r="FJB307" s="22"/>
      <c r="FJC307" s="22"/>
      <c r="FJD307" s="22"/>
      <c r="FJE307" s="22"/>
      <c r="FJF307" s="22"/>
      <c r="FJG307" s="22"/>
      <c r="FJH307" s="22"/>
      <c r="FJI307" s="22"/>
      <c r="FJJ307" s="22"/>
      <c r="FJK307" s="22"/>
      <c r="FJL307" s="22"/>
      <c r="FJM307" s="22"/>
      <c r="FJN307" s="22"/>
      <c r="FJO307" s="22"/>
      <c r="FJP307" s="22"/>
      <c r="FJQ307" s="22"/>
      <c r="FJR307" s="22"/>
      <c r="FJS307" s="22"/>
      <c r="FJT307" s="22"/>
      <c r="FJU307" s="22"/>
      <c r="FJV307" s="22"/>
      <c r="FJW307" s="22"/>
      <c r="FJX307" s="22"/>
      <c r="FJY307" s="22"/>
      <c r="FJZ307" s="22"/>
      <c r="FKA307" s="22"/>
      <c r="FKB307" s="22"/>
      <c r="FKC307" s="22"/>
      <c r="FKD307" s="22"/>
      <c r="FKE307" s="22"/>
      <c r="FKF307" s="22"/>
      <c r="FKG307" s="22"/>
      <c r="FKH307" s="22"/>
      <c r="FKI307" s="22"/>
      <c r="FKJ307" s="22"/>
      <c r="FKK307" s="22"/>
      <c r="FKL307" s="22"/>
      <c r="FKM307" s="22"/>
      <c r="FKN307" s="22"/>
      <c r="FKO307" s="22"/>
      <c r="FKP307" s="22"/>
      <c r="FKQ307" s="22"/>
      <c r="FKR307" s="22"/>
      <c r="FKS307" s="22"/>
      <c r="FKT307" s="22"/>
      <c r="FKU307" s="22"/>
      <c r="FKV307" s="22"/>
      <c r="FKW307" s="22"/>
      <c r="FKX307" s="22"/>
      <c r="FKY307" s="22"/>
      <c r="FKZ307" s="22"/>
      <c r="FLA307" s="22"/>
      <c r="FLB307" s="22"/>
      <c r="FLC307" s="22"/>
      <c r="FLD307" s="22"/>
      <c r="FLE307" s="22"/>
      <c r="FLF307" s="22"/>
      <c r="FLG307" s="22"/>
      <c r="FLH307" s="22"/>
      <c r="FLI307" s="22"/>
      <c r="FLJ307" s="22"/>
      <c r="FLK307" s="22"/>
      <c r="FLL307" s="22"/>
      <c r="FLM307" s="22"/>
      <c r="FLN307" s="22"/>
      <c r="FLO307" s="22"/>
      <c r="FLP307" s="22"/>
      <c r="FLQ307" s="22"/>
      <c r="FLR307" s="22"/>
      <c r="FLS307" s="22"/>
      <c r="FLT307" s="22"/>
      <c r="FLU307" s="22"/>
      <c r="FLV307" s="22"/>
      <c r="FLW307" s="22"/>
      <c r="FLX307" s="22"/>
      <c r="FLY307" s="22"/>
      <c r="FLZ307" s="22"/>
      <c r="FMA307" s="22"/>
      <c r="FMB307" s="22"/>
      <c r="FMC307" s="22"/>
      <c r="FMD307" s="22"/>
      <c r="FME307" s="22"/>
      <c r="FMF307" s="22"/>
      <c r="FMG307" s="22"/>
      <c r="FMH307" s="22"/>
      <c r="FMI307" s="22"/>
      <c r="FMJ307" s="22"/>
      <c r="FMK307" s="22"/>
      <c r="FML307" s="22"/>
      <c r="FMM307" s="22"/>
      <c r="FMN307" s="22"/>
      <c r="FMO307" s="22"/>
      <c r="FMP307" s="22"/>
      <c r="FMQ307" s="22"/>
      <c r="FMR307" s="22"/>
      <c r="FMS307" s="22"/>
      <c r="FMT307" s="22"/>
      <c r="FMU307" s="22"/>
      <c r="FMV307" s="22"/>
      <c r="FMW307" s="22"/>
      <c r="FMX307" s="22"/>
      <c r="FMY307" s="22"/>
      <c r="FMZ307" s="22"/>
      <c r="FNA307" s="22"/>
      <c r="FNB307" s="22"/>
      <c r="FNC307" s="22"/>
      <c r="FND307" s="22"/>
      <c r="FNE307" s="22"/>
      <c r="FNF307" s="22"/>
      <c r="FNG307" s="22"/>
      <c r="FNH307" s="22"/>
      <c r="FNI307" s="22"/>
      <c r="FNJ307" s="22"/>
      <c r="FNK307" s="22"/>
      <c r="FNL307" s="22"/>
      <c r="FNM307" s="22"/>
      <c r="FNN307" s="22"/>
      <c r="FNO307" s="22"/>
      <c r="FNP307" s="22"/>
      <c r="FNQ307" s="22"/>
      <c r="FNR307" s="22"/>
      <c r="FNS307" s="22"/>
      <c r="FNT307" s="22"/>
      <c r="FNU307" s="22"/>
      <c r="FNV307" s="22"/>
      <c r="FNW307" s="22"/>
      <c r="FNX307" s="22"/>
      <c r="FNY307" s="22"/>
      <c r="FNZ307" s="22"/>
      <c r="FOA307" s="22"/>
      <c r="FOB307" s="22"/>
      <c r="FOC307" s="22"/>
      <c r="FOD307" s="22"/>
      <c r="FOE307" s="22"/>
      <c r="FOF307" s="22"/>
      <c r="FOG307" s="22"/>
      <c r="FOH307" s="22"/>
      <c r="FOI307" s="22"/>
      <c r="FOJ307" s="22"/>
      <c r="FOK307" s="22"/>
      <c r="FOL307" s="22"/>
      <c r="FOM307" s="22"/>
      <c r="FON307" s="22"/>
      <c r="FOO307" s="22"/>
      <c r="FOP307" s="22"/>
      <c r="FOQ307" s="22"/>
      <c r="FOR307" s="22"/>
      <c r="FOS307" s="22"/>
      <c r="FOT307" s="22"/>
      <c r="FOU307" s="22"/>
      <c r="FOV307" s="22"/>
      <c r="FOW307" s="22"/>
      <c r="FOX307" s="22"/>
      <c r="FOY307" s="22"/>
      <c r="FOZ307" s="22"/>
      <c r="FPA307" s="22"/>
      <c r="FPB307" s="22"/>
      <c r="FPC307" s="22"/>
      <c r="FPD307" s="22"/>
      <c r="FPE307" s="22"/>
      <c r="FPF307" s="22"/>
      <c r="FPG307" s="22"/>
      <c r="FPH307" s="22"/>
      <c r="FPI307" s="22"/>
      <c r="FPJ307" s="22"/>
      <c r="FPK307" s="22"/>
      <c r="FPL307" s="22"/>
      <c r="FPM307" s="22"/>
      <c r="FPN307" s="22"/>
      <c r="FPO307" s="22"/>
      <c r="FPP307" s="22"/>
      <c r="FPQ307" s="22"/>
      <c r="FPR307" s="22"/>
      <c r="FPS307" s="22"/>
      <c r="FPT307" s="22"/>
      <c r="FPU307" s="22"/>
      <c r="FPV307" s="22"/>
      <c r="FPW307" s="22"/>
      <c r="FPX307" s="22"/>
      <c r="FPY307" s="22"/>
      <c r="FPZ307" s="22"/>
      <c r="FQA307" s="22"/>
      <c r="FQB307" s="22"/>
      <c r="FQC307" s="22"/>
      <c r="FQD307" s="22"/>
      <c r="FQE307" s="22"/>
      <c r="FQF307" s="22"/>
      <c r="FQG307" s="22"/>
      <c r="FQH307" s="22"/>
      <c r="FQI307" s="22"/>
      <c r="FQJ307" s="22"/>
      <c r="FQK307" s="22"/>
      <c r="FQL307" s="22"/>
      <c r="FQM307" s="22"/>
      <c r="FQN307" s="22"/>
      <c r="FQO307" s="22"/>
      <c r="FQP307" s="22"/>
      <c r="FQQ307" s="22"/>
      <c r="FQR307" s="22"/>
      <c r="FQS307" s="22"/>
      <c r="FQT307" s="22"/>
      <c r="FQU307" s="22"/>
      <c r="FQV307" s="22"/>
      <c r="FQW307" s="22"/>
      <c r="FQX307" s="22"/>
      <c r="FQY307" s="22"/>
      <c r="FQZ307" s="22"/>
      <c r="FRA307" s="22"/>
      <c r="FRB307" s="22"/>
      <c r="FRC307" s="22"/>
      <c r="FRD307" s="22"/>
      <c r="FRE307" s="22"/>
      <c r="FRF307" s="22"/>
      <c r="FRG307" s="22"/>
      <c r="FRH307" s="22"/>
      <c r="FRI307" s="22"/>
      <c r="FRJ307" s="22"/>
      <c r="FRK307" s="22"/>
      <c r="FRL307" s="22"/>
      <c r="FRM307" s="22"/>
      <c r="FRN307" s="22"/>
      <c r="FRO307" s="22"/>
      <c r="FRP307" s="22"/>
      <c r="FRQ307" s="22"/>
      <c r="FRR307" s="22"/>
      <c r="FRS307" s="22"/>
      <c r="FRT307" s="22"/>
      <c r="FRU307" s="22"/>
      <c r="FRV307" s="22"/>
      <c r="FRW307" s="22"/>
      <c r="FRX307" s="22"/>
      <c r="FRY307" s="22"/>
      <c r="FRZ307" s="22"/>
      <c r="FSA307" s="22"/>
      <c r="FSB307" s="22"/>
      <c r="FSC307" s="22"/>
      <c r="FSD307" s="22"/>
      <c r="FSE307" s="22"/>
      <c r="FSF307" s="22"/>
      <c r="FSG307" s="22"/>
      <c r="FSH307" s="22"/>
      <c r="FSI307" s="22"/>
      <c r="FSJ307" s="22"/>
      <c r="FSK307" s="22"/>
      <c r="FSL307" s="22"/>
      <c r="FSM307" s="22"/>
      <c r="FSN307" s="22"/>
      <c r="FSO307" s="22"/>
      <c r="FSP307" s="22"/>
      <c r="FSQ307" s="22"/>
      <c r="FSR307" s="22"/>
      <c r="FSS307" s="22"/>
      <c r="FST307" s="22"/>
      <c r="FSU307" s="22"/>
      <c r="FSV307" s="22"/>
      <c r="FSW307" s="22"/>
      <c r="FSX307" s="22"/>
      <c r="FSY307" s="22"/>
      <c r="FSZ307" s="22"/>
      <c r="FTA307" s="22"/>
      <c r="FTB307" s="22"/>
      <c r="FTC307" s="22"/>
      <c r="FTD307" s="22"/>
      <c r="FTE307" s="22"/>
      <c r="FTF307" s="22"/>
      <c r="FTG307" s="22"/>
      <c r="FTH307" s="22"/>
      <c r="FTI307" s="22"/>
      <c r="FTJ307" s="22"/>
      <c r="FTK307" s="22"/>
      <c r="FTL307" s="22"/>
      <c r="FTM307" s="22"/>
      <c r="FTN307" s="22"/>
      <c r="FTO307" s="22"/>
      <c r="FTP307" s="22"/>
      <c r="FTQ307" s="22"/>
      <c r="FTR307" s="22"/>
      <c r="FTS307" s="22"/>
      <c r="FTT307" s="22"/>
      <c r="FTU307" s="22"/>
      <c r="FTV307" s="22"/>
      <c r="FTW307" s="22"/>
      <c r="FTX307" s="22"/>
      <c r="FTY307" s="22"/>
      <c r="FTZ307" s="22"/>
      <c r="FUA307" s="22"/>
      <c r="FUB307" s="22"/>
      <c r="FUC307" s="22"/>
      <c r="FUD307" s="22"/>
      <c r="FUE307" s="22"/>
      <c r="FUF307" s="22"/>
      <c r="FUG307" s="22"/>
      <c r="FUH307" s="22"/>
      <c r="FUI307" s="22"/>
      <c r="FUJ307" s="22"/>
      <c r="FUK307" s="22"/>
      <c r="FUL307" s="22"/>
      <c r="FUM307" s="22"/>
      <c r="FUN307" s="22"/>
      <c r="FUO307" s="22"/>
      <c r="FUP307" s="22"/>
      <c r="FUQ307" s="22"/>
      <c r="FUR307" s="22"/>
      <c r="FUS307" s="22"/>
      <c r="FUT307" s="22"/>
      <c r="FUU307" s="22"/>
      <c r="FUV307" s="22"/>
      <c r="FUW307" s="22"/>
      <c r="FUX307" s="22"/>
      <c r="FUY307" s="22"/>
      <c r="FUZ307" s="22"/>
      <c r="FVA307" s="22"/>
      <c r="FVB307" s="22"/>
      <c r="FVC307" s="22"/>
      <c r="FVD307" s="22"/>
      <c r="FVE307" s="22"/>
      <c r="FVF307" s="22"/>
      <c r="FVG307" s="22"/>
      <c r="FVH307" s="22"/>
      <c r="FVI307" s="22"/>
      <c r="FVJ307" s="22"/>
      <c r="FVK307" s="22"/>
      <c r="FVL307" s="22"/>
      <c r="FVM307" s="22"/>
      <c r="FVN307" s="22"/>
      <c r="FVO307" s="22"/>
      <c r="FVP307" s="22"/>
      <c r="FVQ307" s="22"/>
      <c r="FVR307" s="22"/>
      <c r="FVS307" s="22"/>
      <c r="FVT307" s="22"/>
      <c r="FVU307" s="22"/>
      <c r="FVV307" s="22"/>
      <c r="FVW307" s="22"/>
      <c r="FVX307" s="22"/>
      <c r="FVY307" s="22"/>
      <c r="FVZ307" s="22"/>
      <c r="FWA307" s="22"/>
      <c r="FWB307" s="22"/>
      <c r="FWC307" s="22"/>
      <c r="FWD307" s="22"/>
      <c r="FWE307" s="22"/>
      <c r="FWF307" s="22"/>
      <c r="FWG307" s="22"/>
      <c r="FWH307" s="22"/>
      <c r="FWI307" s="22"/>
      <c r="FWJ307" s="22"/>
      <c r="FWK307" s="22"/>
      <c r="FWL307" s="22"/>
      <c r="FWM307" s="22"/>
      <c r="FWN307" s="22"/>
      <c r="FWO307" s="22"/>
      <c r="FWP307" s="22"/>
      <c r="FWQ307" s="22"/>
      <c r="FWR307" s="22"/>
      <c r="FWS307" s="22"/>
      <c r="FWT307" s="22"/>
      <c r="FWU307" s="22"/>
      <c r="FWV307" s="22"/>
      <c r="FWW307" s="22"/>
      <c r="FWX307" s="22"/>
      <c r="FWY307" s="22"/>
      <c r="FWZ307" s="22"/>
      <c r="FXA307" s="22"/>
      <c r="FXB307" s="22"/>
      <c r="FXC307" s="22"/>
      <c r="FXD307" s="22"/>
      <c r="FXE307" s="22"/>
      <c r="FXF307" s="22"/>
      <c r="FXG307" s="22"/>
      <c r="FXH307" s="22"/>
      <c r="FXI307" s="22"/>
      <c r="FXJ307" s="22"/>
      <c r="FXK307" s="22"/>
      <c r="FXL307" s="22"/>
      <c r="FXM307" s="22"/>
      <c r="FXN307" s="22"/>
      <c r="FXO307" s="22"/>
      <c r="FXP307" s="22"/>
      <c r="FXQ307" s="22"/>
      <c r="FXR307" s="22"/>
      <c r="FXS307" s="22"/>
      <c r="FXT307" s="22"/>
      <c r="FXU307" s="22"/>
      <c r="FXV307" s="22"/>
      <c r="FXW307" s="22"/>
      <c r="FXX307" s="22"/>
      <c r="FXY307" s="22"/>
      <c r="FXZ307" s="22"/>
      <c r="FYA307" s="22"/>
      <c r="FYB307" s="22"/>
      <c r="FYC307" s="22"/>
      <c r="FYD307" s="22"/>
      <c r="FYE307" s="22"/>
      <c r="FYF307" s="22"/>
      <c r="FYG307" s="22"/>
      <c r="FYH307" s="22"/>
      <c r="FYI307" s="22"/>
      <c r="FYJ307" s="22"/>
      <c r="FYK307" s="22"/>
      <c r="FYL307" s="22"/>
      <c r="FYM307" s="22"/>
      <c r="FYN307" s="22"/>
      <c r="FYO307" s="22"/>
      <c r="FYP307" s="22"/>
      <c r="FYQ307" s="22"/>
      <c r="FYR307" s="22"/>
      <c r="FYS307" s="22"/>
      <c r="FYT307" s="22"/>
      <c r="FYU307" s="22"/>
      <c r="FYV307" s="22"/>
      <c r="FYW307" s="22"/>
      <c r="FYX307" s="22"/>
      <c r="FYY307" s="22"/>
      <c r="FYZ307" s="22"/>
      <c r="FZA307" s="22"/>
      <c r="FZB307" s="22"/>
      <c r="FZC307" s="22"/>
      <c r="FZD307" s="22"/>
      <c r="FZE307" s="22"/>
      <c r="FZF307" s="22"/>
      <c r="FZG307" s="22"/>
      <c r="FZH307" s="22"/>
      <c r="FZI307" s="22"/>
      <c r="FZJ307" s="22"/>
      <c r="FZK307" s="22"/>
      <c r="FZL307" s="22"/>
      <c r="FZM307" s="22"/>
      <c r="FZN307" s="22"/>
      <c r="FZO307" s="22"/>
      <c r="FZP307" s="22"/>
      <c r="FZQ307" s="22"/>
      <c r="FZR307" s="22"/>
      <c r="FZS307" s="22"/>
      <c r="FZT307" s="22"/>
      <c r="FZU307" s="22"/>
      <c r="FZV307" s="22"/>
      <c r="FZW307" s="22"/>
      <c r="FZX307" s="22"/>
      <c r="FZY307" s="22"/>
      <c r="FZZ307" s="22"/>
      <c r="GAA307" s="22"/>
      <c r="GAB307" s="22"/>
      <c r="GAC307" s="22"/>
      <c r="GAD307" s="22"/>
      <c r="GAE307" s="22"/>
      <c r="GAF307" s="22"/>
      <c r="GAG307" s="22"/>
      <c r="GAH307" s="22"/>
      <c r="GAI307" s="22"/>
      <c r="GAJ307" s="22"/>
      <c r="GAK307" s="22"/>
      <c r="GAL307" s="22"/>
      <c r="GAM307" s="22"/>
      <c r="GAN307" s="22"/>
      <c r="GAO307" s="22"/>
      <c r="GAP307" s="22"/>
      <c r="GAQ307" s="22"/>
      <c r="GAR307" s="22"/>
      <c r="GAS307" s="22"/>
      <c r="GAT307" s="22"/>
      <c r="GAU307" s="22"/>
      <c r="GAV307" s="22"/>
      <c r="GAW307" s="22"/>
      <c r="GAX307" s="22"/>
      <c r="GAY307" s="22"/>
      <c r="GAZ307" s="22"/>
      <c r="GBA307" s="22"/>
      <c r="GBB307" s="22"/>
      <c r="GBC307" s="22"/>
      <c r="GBD307" s="22"/>
      <c r="GBE307" s="22"/>
      <c r="GBF307" s="22"/>
      <c r="GBG307" s="22"/>
      <c r="GBH307" s="22"/>
      <c r="GBI307" s="22"/>
      <c r="GBJ307" s="22"/>
      <c r="GBK307" s="22"/>
      <c r="GBL307" s="22"/>
      <c r="GBM307" s="22"/>
      <c r="GBN307" s="22"/>
      <c r="GBO307" s="22"/>
      <c r="GBP307" s="22"/>
      <c r="GBQ307" s="22"/>
      <c r="GBR307" s="22"/>
      <c r="GBS307" s="22"/>
      <c r="GBT307" s="22"/>
      <c r="GBU307" s="22"/>
      <c r="GBV307" s="22"/>
      <c r="GBW307" s="22"/>
      <c r="GBX307" s="22"/>
      <c r="GBY307" s="22"/>
      <c r="GBZ307" s="22"/>
      <c r="GCA307" s="22"/>
      <c r="GCB307" s="22"/>
      <c r="GCC307" s="22"/>
      <c r="GCD307" s="22"/>
      <c r="GCE307" s="22"/>
      <c r="GCF307" s="22"/>
      <c r="GCG307" s="22"/>
      <c r="GCH307" s="22"/>
      <c r="GCI307" s="22"/>
      <c r="GCJ307" s="22"/>
      <c r="GCK307" s="22"/>
      <c r="GCL307" s="22"/>
      <c r="GCM307" s="22"/>
      <c r="GCN307" s="22"/>
      <c r="GCO307" s="22"/>
      <c r="GCP307" s="22"/>
      <c r="GCQ307" s="22"/>
      <c r="GCR307" s="22"/>
      <c r="GCS307" s="22"/>
      <c r="GCT307" s="22"/>
      <c r="GCU307" s="22"/>
      <c r="GCV307" s="22"/>
      <c r="GCW307" s="22"/>
      <c r="GCX307" s="22"/>
      <c r="GCY307" s="22"/>
      <c r="GCZ307" s="22"/>
      <c r="GDA307" s="22"/>
      <c r="GDB307" s="22"/>
      <c r="GDC307" s="22"/>
      <c r="GDD307" s="22"/>
      <c r="GDE307" s="22"/>
      <c r="GDF307" s="22"/>
      <c r="GDG307" s="22"/>
      <c r="GDH307" s="22"/>
      <c r="GDI307" s="22"/>
      <c r="GDJ307" s="22"/>
      <c r="GDK307" s="22"/>
      <c r="GDL307" s="22"/>
      <c r="GDM307" s="22"/>
      <c r="GDN307" s="22"/>
      <c r="GDO307" s="22"/>
      <c r="GDP307" s="22"/>
      <c r="GDQ307" s="22"/>
      <c r="GDR307" s="22"/>
      <c r="GDS307" s="22"/>
      <c r="GDT307" s="22"/>
      <c r="GDU307" s="22"/>
      <c r="GDV307" s="22"/>
      <c r="GDW307" s="22"/>
      <c r="GDX307" s="22"/>
      <c r="GDY307" s="22"/>
      <c r="GDZ307" s="22"/>
      <c r="GEA307" s="22"/>
      <c r="GEB307" s="22"/>
      <c r="GEC307" s="22"/>
      <c r="GED307" s="22"/>
      <c r="GEE307" s="22"/>
      <c r="GEF307" s="22"/>
      <c r="GEG307" s="22"/>
      <c r="GEH307" s="22"/>
      <c r="GEI307" s="22"/>
      <c r="GEJ307" s="22"/>
      <c r="GEK307" s="22"/>
      <c r="GEL307" s="22"/>
      <c r="GEM307" s="22"/>
      <c r="GEN307" s="22"/>
      <c r="GEO307" s="22"/>
      <c r="GEP307" s="22"/>
      <c r="GEQ307" s="22"/>
      <c r="GER307" s="22"/>
      <c r="GES307" s="22"/>
      <c r="GET307" s="22"/>
      <c r="GEU307" s="22"/>
      <c r="GEV307" s="22"/>
      <c r="GEW307" s="22"/>
      <c r="GEX307" s="22"/>
      <c r="GEY307" s="22"/>
      <c r="GEZ307" s="22"/>
      <c r="GFA307" s="22"/>
      <c r="GFB307" s="22"/>
      <c r="GFC307" s="22"/>
      <c r="GFD307" s="22"/>
      <c r="GFE307" s="22"/>
      <c r="GFF307" s="22"/>
      <c r="GFG307" s="22"/>
      <c r="GFH307" s="22"/>
      <c r="GFI307" s="22"/>
      <c r="GFJ307" s="22"/>
      <c r="GFK307" s="22"/>
      <c r="GFL307" s="22"/>
      <c r="GFM307" s="22"/>
      <c r="GFN307" s="22"/>
      <c r="GFO307" s="22"/>
      <c r="GFP307" s="22"/>
      <c r="GFQ307" s="22"/>
      <c r="GFR307" s="22"/>
      <c r="GFS307" s="22"/>
      <c r="GFT307" s="22"/>
      <c r="GFU307" s="22"/>
      <c r="GFV307" s="22"/>
      <c r="GFW307" s="22"/>
      <c r="GFX307" s="22"/>
      <c r="GFY307" s="22"/>
      <c r="GFZ307" s="22"/>
      <c r="GGA307" s="22"/>
      <c r="GGB307" s="22"/>
      <c r="GGC307" s="22"/>
      <c r="GGD307" s="22"/>
      <c r="GGE307" s="22"/>
      <c r="GGF307" s="22"/>
      <c r="GGG307" s="22"/>
      <c r="GGH307" s="22"/>
      <c r="GGI307" s="22"/>
      <c r="GGJ307" s="22"/>
      <c r="GGK307" s="22"/>
      <c r="GGL307" s="22"/>
      <c r="GGM307" s="22"/>
      <c r="GGN307" s="22"/>
      <c r="GGO307" s="22"/>
      <c r="GGP307" s="22"/>
      <c r="GGQ307" s="22"/>
      <c r="GGR307" s="22"/>
      <c r="GGS307" s="22"/>
      <c r="GGT307" s="22"/>
      <c r="GGU307" s="22"/>
      <c r="GGV307" s="22"/>
      <c r="GGW307" s="22"/>
      <c r="GGX307" s="22"/>
      <c r="GGY307" s="22"/>
      <c r="GGZ307" s="22"/>
      <c r="GHA307" s="22"/>
      <c r="GHB307" s="22"/>
      <c r="GHC307" s="22"/>
      <c r="GHD307" s="22"/>
      <c r="GHE307" s="22"/>
      <c r="GHF307" s="22"/>
      <c r="GHG307" s="22"/>
      <c r="GHH307" s="22"/>
      <c r="GHI307" s="22"/>
      <c r="GHJ307" s="22"/>
      <c r="GHK307" s="22"/>
      <c r="GHL307" s="22"/>
      <c r="GHM307" s="22"/>
      <c r="GHN307" s="22"/>
      <c r="GHO307" s="22"/>
      <c r="GHP307" s="22"/>
      <c r="GHQ307" s="22"/>
      <c r="GHR307" s="22"/>
      <c r="GHS307" s="22"/>
      <c r="GHT307" s="22"/>
      <c r="GHU307" s="22"/>
      <c r="GHV307" s="22"/>
      <c r="GHW307" s="22"/>
      <c r="GHX307" s="22"/>
      <c r="GHY307" s="22"/>
      <c r="GHZ307" s="22"/>
      <c r="GIA307" s="22"/>
      <c r="GIB307" s="22"/>
      <c r="GIC307" s="22"/>
      <c r="GID307" s="22"/>
      <c r="GIE307" s="22"/>
      <c r="GIF307" s="22"/>
      <c r="GIG307" s="22"/>
      <c r="GIH307" s="22"/>
      <c r="GII307" s="22"/>
      <c r="GIJ307" s="22"/>
      <c r="GIK307" s="22"/>
      <c r="GIL307" s="22"/>
      <c r="GIM307" s="22"/>
      <c r="GIN307" s="22"/>
      <c r="GIO307" s="22"/>
      <c r="GIP307" s="22"/>
      <c r="GIQ307" s="22"/>
      <c r="GIR307" s="22"/>
      <c r="GIS307" s="22"/>
      <c r="GIT307" s="22"/>
      <c r="GIU307" s="22"/>
      <c r="GIV307" s="22"/>
      <c r="GIW307" s="22"/>
      <c r="GIX307" s="22"/>
      <c r="GIY307" s="22"/>
      <c r="GIZ307" s="22"/>
      <c r="GJA307" s="22"/>
      <c r="GJB307" s="22"/>
      <c r="GJC307" s="22"/>
      <c r="GJD307" s="22"/>
      <c r="GJE307" s="22"/>
      <c r="GJF307" s="22"/>
      <c r="GJG307" s="22"/>
      <c r="GJH307" s="22"/>
      <c r="GJI307" s="22"/>
      <c r="GJJ307" s="22"/>
      <c r="GJK307" s="22"/>
      <c r="GJL307" s="22"/>
      <c r="GJM307" s="22"/>
      <c r="GJN307" s="22"/>
      <c r="GJO307" s="22"/>
      <c r="GJP307" s="22"/>
      <c r="GJQ307" s="22"/>
      <c r="GJR307" s="22"/>
      <c r="GJS307" s="22"/>
      <c r="GJT307" s="22"/>
      <c r="GJU307" s="22"/>
      <c r="GJV307" s="22"/>
      <c r="GJW307" s="22"/>
      <c r="GJX307" s="22"/>
      <c r="GJY307" s="22"/>
      <c r="GJZ307" s="22"/>
      <c r="GKA307" s="22"/>
      <c r="GKB307" s="22"/>
      <c r="GKC307" s="22"/>
      <c r="GKD307" s="22"/>
      <c r="GKE307" s="22"/>
      <c r="GKF307" s="22"/>
      <c r="GKG307" s="22"/>
      <c r="GKH307" s="22"/>
      <c r="GKI307" s="22"/>
      <c r="GKJ307" s="22"/>
      <c r="GKK307" s="22"/>
      <c r="GKL307" s="22"/>
      <c r="GKM307" s="22"/>
      <c r="GKN307" s="22"/>
      <c r="GKO307" s="22"/>
      <c r="GKP307" s="22"/>
      <c r="GKQ307" s="22"/>
      <c r="GKR307" s="22"/>
      <c r="GKS307" s="22"/>
      <c r="GKT307" s="22"/>
      <c r="GKU307" s="22"/>
      <c r="GKV307" s="22"/>
      <c r="GKW307" s="22"/>
      <c r="GKX307" s="22"/>
      <c r="GKY307" s="22"/>
      <c r="GKZ307" s="22"/>
      <c r="GLA307" s="22"/>
      <c r="GLB307" s="22"/>
      <c r="GLC307" s="22"/>
      <c r="GLD307" s="22"/>
      <c r="GLE307" s="22"/>
      <c r="GLF307" s="22"/>
      <c r="GLG307" s="22"/>
      <c r="GLH307" s="22"/>
      <c r="GLI307" s="22"/>
      <c r="GLJ307" s="22"/>
      <c r="GLK307" s="22"/>
      <c r="GLL307" s="22"/>
      <c r="GLM307" s="22"/>
      <c r="GLN307" s="22"/>
      <c r="GLO307" s="22"/>
      <c r="GLP307" s="22"/>
      <c r="GLQ307" s="22"/>
      <c r="GLR307" s="22"/>
      <c r="GLS307" s="22"/>
      <c r="GLT307" s="22"/>
      <c r="GLU307" s="22"/>
      <c r="GLV307" s="22"/>
      <c r="GLW307" s="22"/>
      <c r="GLX307" s="22"/>
      <c r="GLY307" s="22"/>
      <c r="GLZ307" s="22"/>
      <c r="GMA307" s="22"/>
      <c r="GMB307" s="22"/>
      <c r="GMC307" s="22"/>
      <c r="GMD307" s="22"/>
      <c r="GME307" s="22"/>
      <c r="GMF307" s="22"/>
      <c r="GMG307" s="22"/>
      <c r="GMH307" s="22"/>
      <c r="GMI307" s="22"/>
      <c r="GMJ307" s="22"/>
      <c r="GMK307" s="22"/>
      <c r="GML307" s="22"/>
      <c r="GMM307" s="22"/>
      <c r="GMN307" s="22"/>
      <c r="GMO307" s="22"/>
      <c r="GMP307" s="22"/>
      <c r="GMQ307" s="22"/>
      <c r="GMR307" s="22"/>
      <c r="GMS307" s="22"/>
      <c r="GMT307" s="22"/>
      <c r="GMU307" s="22"/>
      <c r="GMV307" s="22"/>
      <c r="GMW307" s="22"/>
      <c r="GMX307" s="22"/>
      <c r="GMY307" s="22"/>
      <c r="GMZ307" s="22"/>
      <c r="GNA307" s="22"/>
      <c r="GNB307" s="22"/>
      <c r="GNC307" s="22"/>
      <c r="GND307" s="22"/>
      <c r="GNE307" s="22"/>
      <c r="GNF307" s="22"/>
      <c r="GNG307" s="22"/>
      <c r="GNH307" s="22"/>
      <c r="GNI307" s="22"/>
      <c r="GNJ307" s="22"/>
      <c r="GNK307" s="22"/>
      <c r="GNL307" s="22"/>
      <c r="GNM307" s="22"/>
      <c r="GNN307" s="22"/>
      <c r="GNO307" s="22"/>
      <c r="GNP307" s="22"/>
      <c r="GNQ307" s="22"/>
      <c r="GNR307" s="22"/>
      <c r="GNS307" s="22"/>
      <c r="GNT307" s="22"/>
      <c r="GNU307" s="22"/>
      <c r="GNV307" s="22"/>
      <c r="GNW307" s="22"/>
      <c r="GNX307" s="22"/>
      <c r="GNY307" s="22"/>
      <c r="GNZ307" s="22"/>
      <c r="GOA307" s="22"/>
      <c r="GOB307" s="22"/>
      <c r="GOC307" s="22"/>
      <c r="GOD307" s="22"/>
      <c r="GOE307" s="22"/>
      <c r="GOF307" s="22"/>
      <c r="GOG307" s="22"/>
      <c r="GOH307" s="22"/>
      <c r="GOI307" s="22"/>
      <c r="GOJ307" s="22"/>
      <c r="GOK307" s="22"/>
      <c r="GOL307" s="22"/>
      <c r="GOM307" s="22"/>
      <c r="GON307" s="22"/>
      <c r="GOO307" s="22"/>
      <c r="GOP307" s="22"/>
      <c r="GOQ307" s="22"/>
      <c r="GOR307" s="22"/>
      <c r="GOS307" s="22"/>
      <c r="GOT307" s="22"/>
      <c r="GOU307" s="22"/>
      <c r="GOV307" s="22"/>
      <c r="GOW307" s="22"/>
      <c r="GOX307" s="22"/>
      <c r="GOY307" s="22"/>
      <c r="GOZ307" s="22"/>
      <c r="GPA307" s="22"/>
      <c r="GPB307" s="22"/>
      <c r="GPC307" s="22"/>
      <c r="GPD307" s="22"/>
      <c r="GPE307" s="22"/>
      <c r="GPF307" s="22"/>
      <c r="GPG307" s="22"/>
      <c r="GPH307" s="22"/>
      <c r="GPI307" s="22"/>
      <c r="GPJ307" s="22"/>
      <c r="GPK307" s="22"/>
      <c r="GPL307" s="22"/>
      <c r="GPM307" s="22"/>
      <c r="GPN307" s="22"/>
      <c r="GPO307" s="22"/>
      <c r="GPP307" s="22"/>
      <c r="GPQ307" s="22"/>
      <c r="GPR307" s="22"/>
      <c r="GPS307" s="22"/>
      <c r="GPT307" s="22"/>
      <c r="GPU307" s="22"/>
      <c r="GPV307" s="22"/>
      <c r="GPW307" s="22"/>
      <c r="GPX307" s="22"/>
      <c r="GPY307" s="22"/>
      <c r="GPZ307" s="22"/>
      <c r="GQA307" s="22"/>
      <c r="GQB307" s="22"/>
      <c r="GQC307" s="22"/>
      <c r="GQD307" s="22"/>
      <c r="GQE307" s="22"/>
      <c r="GQF307" s="22"/>
      <c r="GQG307" s="22"/>
      <c r="GQH307" s="22"/>
      <c r="GQI307" s="22"/>
      <c r="GQJ307" s="22"/>
      <c r="GQK307" s="22"/>
      <c r="GQL307" s="22"/>
      <c r="GQM307" s="22"/>
      <c r="GQN307" s="22"/>
      <c r="GQO307" s="22"/>
      <c r="GQP307" s="22"/>
      <c r="GQQ307" s="22"/>
      <c r="GQR307" s="22"/>
      <c r="GQS307" s="22"/>
      <c r="GQT307" s="22"/>
      <c r="GQU307" s="22"/>
      <c r="GQV307" s="22"/>
      <c r="GQW307" s="22"/>
      <c r="GQX307" s="22"/>
      <c r="GQY307" s="22"/>
      <c r="GQZ307" s="22"/>
      <c r="GRA307" s="22"/>
      <c r="GRB307" s="22"/>
      <c r="GRC307" s="22"/>
      <c r="GRD307" s="22"/>
      <c r="GRE307" s="22"/>
      <c r="GRF307" s="22"/>
      <c r="GRG307" s="22"/>
      <c r="GRH307" s="22"/>
      <c r="GRI307" s="22"/>
      <c r="GRJ307" s="22"/>
      <c r="GRK307" s="22"/>
      <c r="GRL307" s="22"/>
      <c r="GRM307" s="22"/>
      <c r="GRN307" s="22"/>
      <c r="GRO307" s="22"/>
      <c r="GRP307" s="22"/>
      <c r="GRQ307" s="22"/>
      <c r="GRR307" s="22"/>
      <c r="GRS307" s="22"/>
      <c r="GRT307" s="22"/>
      <c r="GRU307" s="22"/>
      <c r="GRV307" s="22"/>
      <c r="GRW307" s="22"/>
      <c r="GRX307" s="22"/>
      <c r="GRY307" s="22"/>
      <c r="GRZ307" s="22"/>
      <c r="GSA307" s="22"/>
      <c r="GSB307" s="22"/>
      <c r="GSC307" s="22"/>
      <c r="GSD307" s="22"/>
      <c r="GSE307" s="22"/>
      <c r="GSF307" s="22"/>
      <c r="GSG307" s="22"/>
      <c r="GSH307" s="22"/>
      <c r="GSI307" s="22"/>
      <c r="GSJ307" s="22"/>
      <c r="GSK307" s="22"/>
      <c r="GSL307" s="22"/>
      <c r="GSM307" s="22"/>
      <c r="GSN307" s="22"/>
      <c r="GSO307" s="22"/>
      <c r="GSP307" s="22"/>
      <c r="GSQ307" s="22"/>
      <c r="GSR307" s="22"/>
      <c r="GSS307" s="22"/>
      <c r="GST307" s="22"/>
      <c r="GSU307" s="22"/>
      <c r="GSV307" s="22"/>
      <c r="GSW307" s="22"/>
      <c r="GSX307" s="22"/>
      <c r="GSY307" s="22"/>
      <c r="GSZ307" s="22"/>
      <c r="GTA307" s="22"/>
      <c r="GTB307" s="22"/>
      <c r="GTC307" s="22"/>
      <c r="GTD307" s="22"/>
      <c r="GTE307" s="22"/>
      <c r="GTF307" s="22"/>
      <c r="GTG307" s="22"/>
      <c r="GTH307" s="22"/>
      <c r="GTI307" s="22"/>
      <c r="GTJ307" s="22"/>
      <c r="GTK307" s="22"/>
      <c r="GTL307" s="22"/>
      <c r="GTM307" s="22"/>
      <c r="GTN307" s="22"/>
      <c r="GTO307" s="22"/>
      <c r="GTP307" s="22"/>
      <c r="GTQ307" s="22"/>
      <c r="GTR307" s="22"/>
      <c r="GTS307" s="22"/>
      <c r="GTT307" s="22"/>
      <c r="GTU307" s="22"/>
      <c r="GTV307" s="22"/>
      <c r="GTW307" s="22"/>
      <c r="GTX307" s="22"/>
      <c r="GTY307" s="22"/>
      <c r="GTZ307" s="22"/>
      <c r="GUA307" s="22"/>
      <c r="GUB307" s="22"/>
      <c r="GUC307" s="22"/>
      <c r="GUD307" s="22"/>
      <c r="GUE307" s="22"/>
      <c r="GUF307" s="22"/>
      <c r="GUG307" s="22"/>
      <c r="GUH307" s="22"/>
      <c r="GUI307" s="22"/>
      <c r="GUJ307" s="22"/>
      <c r="GUK307" s="22"/>
      <c r="GUL307" s="22"/>
      <c r="GUM307" s="22"/>
      <c r="GUN307" s="22"/>
      <c r="GUO307" s="22"/>
      <c r="GUP307" s="22"/>
      <c r="GUQ307" s="22"/>
      <c r="GUR307" s="22"/>
      <c r="GUS307" s="22"/>
      <c r="GUT307" s="22"/>
      <c r="GUU307" s="22"/>
      <c r="GUV307" s="22"/>
      <c r="GUW307" s="22"/>
      <c r="GUX307" s="22"/>
      <c r="GUY307" s="22"/>
      <c r="GUZ307" s="22"/>
      <c r="GVA307" s="22"/>
      <c r="GVB307" s="22"/>
      <c r="GVC307" s="22"/>
      <c r="GVD307" s="22"/>
      <c r="GVE307" s="22"/>
      <c r="GVF307" s="22"/>
      <c r="GVG307" s="22"/>
      <c r="GVH307" s="22"/>
      <c r="GVI307" s="22"/>
      <c r="GVJ307" s="22"/>
      <c r="GVK307" s="22"/>
      <c r="GVL307" s="22"/>
      <c r="GVM307" s="22"/>
      <c r="GVN307" s="22"/>
      <c r="GVO307" s="22"/>
      <c r="GVP307" s="22"/>
      <c r="GVQ307" s="22"/>
      <c r="GVR307" s="22"/>
      <c r="GVS307" s="22"/>
      <c r="GVT307" s="22"/>
      <c r="GVU307" s="22"/>
      <c r="GVV307" s="22"/>
      <c r="GVW307" s="22"/>
      <c r="GVX307" s="22"/>
      <c r="GVY307" s="22"/>
      <c r="GVZ307" s="22"/>
      <c r="GWA307" s="22"/>
      <c r="GWB307" s="22"/>
      <c r="GWC307" s="22"/>
      <c r="GWD307" s="22"/>
      <c r="GWE307" s="22"/>
      <c r="GWF307" s="22"/>
      <c r="GWG307" s="22"/>
      <c r="GWH307" s="22"/>
      <c r="GWI307" s="22"/>
      <c r="GWJ307" s="22"/>
      <c r="GWK307" s="22"/>
      <c r="GWL307" s="22"/>
      <c r="GWM307" s="22"/>
      <c r="GWN307" s="22"/>
      <c r="GWO307" s="22"/>
      <c r="GWP307" s="22"/>
      <c r="GWQ307" s="22"/>
      <c r="GWR307" s="22"/>
      <c r="GWS307" s="22"/>
      <c r="GWT307" s="22"/>
      <c r="GWU307" s="22"/>
      <c r="GWV307" s="22"/>
      <c r="GWW307" s="22"/>
      <c r="GWX307" s="22"/>
      <c r="GWY307" s="22"/>
      <c r="GWZ307" s="22"/>
      <c r="GXA307" s="22"/>
      <c r="GXB307" s="22"/>
      <c r="GXC307" s="22"/>
      <c r="GXD307" s="22"/>
      <c r="GXE307" s="22"/>
      <c r="GXF307" s="22"/>
      <c r="GXG307" s="22"/>
      <c r="GXH307" s="22"/>
      <c r="GXI307" s="22"/>
      <c r="GXJ307" s="22"/>
      <c r="GXK307" s="22"/>
      <c r="GXL307" s="22"/>
      <c r="GXM307" s="22"/>
      <c r="GXN307" s="22"/>
      <c r="GXO307" s="22"/>
      <c r="GXP307" s="22"/>
      <c r="GXQ307" s="22"/>
      <c r="GXR307" s="22"/>
      <c r="GXS307" s="22"/>
      <c r="GXT307" s="22"/>
      <c r="GXU307" s="22"/>
      <c r="GXV307" s="22"/>
      <c r="GXW307" s="22"/>
      <c r="GXX307" s="22"/>
      <c r="GXY307" s="22"/>
      <c r="GXZ307" s="22"/>
      <c r="GYA307" s="22"/>
      <c r="GYB307" s="22"/>
      <c r="GYC307" s="22"/>
      <c r="GYD307" s="22"/>
      <c r="GYE307" s="22"/>
      <c r="GYF307" s="22"/>
      <c r="GYG307" s="22"/>
      <c r="GYH307" s="22"/>
      <c r="GYI307" s="22"/>
      <c r="GYJ307" s="22"/>
      <c r="GYK307" s="22"/>
      <c r="GYL307" s="22"/>
      <c r="GYM307" s="22"/>
      <c r="GYN307" s="22"/>
      <c r="GYO307" s="22"/>
      <c r="GYP307" s="22"/>
      <c r="GYQ307" s="22"/>
      <c r="GYR307" s="22"/>
      <c r="GYS307" s="22"/>
      <c r="GYT307" s="22"/>
      <c r="GYU307" s="22"/>
      <c r="GYV307" s="22"/>
      <c r="GYW307" s="22"/>
      <c r="GYX307" s="22"/>
      <c r="GYY307" s="22"/>
      <c r="GYZ307" s="22"/>
      <c r="GZA307" s="22"/>
      <c r="GZB307" s="22"/>
      <c r="GZC307" s="22"/>
      <c r="GZD307" s="22"/>
      <c r="GZE307" s="22"/>
      <c r="GZF307" s="22"/>
      <c r="GZG307" s="22"/>
      <c r="GZH307" s="22"/>
      <c r="GZI307" s="22"/>
      <c r="GZJ307" s="22"/>
      <c r="GZK307" s="22"/>
      <c r="GZL307" s="22"/>
      <c r="GZM307" s="22"/>
      <c r="GZN307" s="22"/>
      <c r="GZO307" s="22"/>
      <c r="GZP307" s="22"/>
      <c r="GZQ307" s="22"/>
      <c r="GZR307" s="22"/>
      <c r="GZS307" s="22"/>
      <c r="GZT307" s="22"/>
      <c r="GZU307" s="22"/>
      <c r="GZV307" s="22"/>
      <c r="GZW307" s="22"/>
      <c r="GZX307" s="22"/>
      <c r="GZY307" s="22"/>
      <c r="GZZ307" s="22"/>
      <c r="HAA307" s="22"/>
      <c r="HAB307" s="22"/>
      <c r="HAC307" s="22"/>
      <c r="HAD307" s="22"/>
      <c r="HAE307" s="22"/>
      <c r="HAF307" s="22"/>
      <c r="HAG307" s="22"/>
      <c r="HAH307" s="22"/>
      <c r="HAI307" s="22"/>
      <c r="HAJ307" s="22"/>
      <c r="HAK307" s="22"/>
      <c r="HAL307" s="22"/>
      <c r="HAM307" s="22"/>
      <c r="HAN307" s="22"/>
      <c r="HAO307" s="22"/>
      <c r="HAP307" s="22"/>
      <c r="HAQ307" s="22"/>
      <c r="HAR307" s="22"/>
      <c r="HAS307" s="22"/>
      <c r="HAT307" s="22"/>
      <c r="HAU307" s="22"/>
      <c r="HAV307" s="22"/>
      <c r="HAW307" s="22"/>
      <c r="HAX307" s="22"/>
      <c r="HAY307" s="22"/>
      <c r="HAZ307" s="22"/>
      <c r="HBA307" s="22"/>
      <c r="HBB307" s="22"/>
      <c r="HBC307" s="22"/>
      <c r="HBD307" s="22"/>
      <c r="HBE307" s="22"/>
      <c r="HBF307" s="22"/>
      <c r="HBG307" s="22"/>
      <c r="HBH307" s="22"/>
      <c r="HBI307" s="22"/>
      <c r="HBJ307" s="22"/>
      <c r="HBK307" s="22"/>
      <c r="HBL307" s="22"/>
      <c r="HBM307" s="22"/>
      <c r="HBN307" s="22"/>
      <c r="HBO307" s="22"/>
      <c r="HBP307" s="22"/>
      <c r="HBQ307" s="22"/>
      <c r="HBR307" s="22"/>
      <c r="HBS307" s="22"/>
      <c r="HBT307" s="22"/>
      <c r="HBU307" s="22"/>
      <c r="HBV307" s="22"/>
      <c r="HBW307" s="22"/>
      <c r="HBX307" s="22"/>
      <c r="HBY307" s="22"/>
      <c r="HBZ307" s="22"/>
      <c r="HCA307" s="22"/>
      <c r="HCB307" s="22"/>
      <c r="HCC307" s="22"/>
      <c r="HCD307" s="22"/>
      <c r="HCE307" s="22"/>
      <c r="HCF307" s="22"/>
      <c r="HCG307" s="22"/>
      <c r="HCH307" s="22"/>
      <c r="HCI307" s="22"/>
      <c r="HCJ307" s="22"/>
      <c r="HCK307" s="22"/>
      <c r="HCL307" s="22"/>
      <c r="HCM307" s="22"/>
      <c r="HCN307" s="22"/>
      <c r="HCO307" s="22"/>
      <c r="HCP307" s="22"/>
      <c r="HCQ307" s="22"/>
      <c r="HCR307" s="22"/>
      <c r="HCS307" s="22"/>
      <c r="HCT307" s="22"/>
      <c r="HCU307" s="22"/>
      <c r="HCV307" s="22"/>
      <c r="HCW307" s="22"/>
      <c r="HCX307" s="22"/>
      <c r="HCY307" s="22"/>
      <c r="HCZ307" s="22"/>
      <c r="HDA307" s="22"/>
      <c r="HDB307" s="22"/>
      <c r="HDC307" s="22"/>
      <c r="HDD307" s="22"/>
      <c r="HDE307" s="22"/>
      <c r="HDF307" s="22"/>
      <c r="HDG307" s="22"/>
      <c r="HDH307" s="22"/>
      <c r="HDI307" s="22"/>
      <c r="HDJ307" s="22"/>
      <c r="HDK307" s="22"/>
      <c r="HDL307" s="22"/>
      <c r="HDM307" s="22"/>
      <c r="HDN307" s="22"/>
      <c r="HDO307" s="22"/>
      <c r="HDP307" s="22"/>
      <c r="HDQ307" s="22"/>
      <c r="HDR307" s="22"/>
      <c r="HDS307" s="22"/>
      <c r="HDT307" s="22"/>
      <c r="HDU307" s="22"/>
      <c r="HDV307" s="22"/>
      <c r="HDW307" s="22"/>
      <c r="HDX307" s="22"/>
      <c r="HDY307" s="22"/>
      <c r="HDZ307" s="22"/>
      <c r="HEA307" s="22"/>
      <c r="HEB307" s="22"/>
      <c r="HEC307" s="22"/>
      <c r="HED307" s="22"/>
      <c r="HEE307" s="22"/>
      <c r="HEF307" s="22"/>
      <c r="HEG307" s="22"/>
      <c r="HEH307" s="22"/>
      <c r="HEI307" s="22"/>
      <c r="HEJ307" s="22"/>
      <c r="HEK307" s="22"/>
      <c r="HEL307" s="22"/>
      <c r="HEM307" s="22"/>
      <c r="HEN307" s="22"/>
      <c r="HEO307" s="22"/>
      <c r="HEP307" s="22"/>
      <c r="HEQ307" s="22"/>
      <c r="HER307" s="22"/>
      <c r="HES307" s="22"/>
      <c r="HET307" s="22"/>
      <c r="HEU307" s="22"/>
      <c r="HEV307" s="22"/>
      <c r="HEW307" s="22"/>
      <c r="HEX307" s="22"/>
      <c r="HEY307" s="22"/>
      <c r="HEZ307" s="22"/>
      <c r="HFA307" s="22"/>
      <c r="HFB307" s="22"/>
      <c r="HFC307" s="22"/>
      <c r="HFD307" s="22"/>
      <c r="HFE307" s="22"/>
      <c r="HFF307" s="22"/>
      <c r="HFG307" s="22"/>
      <c r="HFH307" s="22"/>
      <c r="HFI307" s="22"/>
      <c r="HFJ307" s="22"/>
      <c r="HFK307" s="22"/>
      <c r="HFL307" s="22"/>
      <c r="HFM307" s="22"/>
      <c r="HFN307" s="22"/>
      <c r="HFO307" s="22"/>
      <c r="HFP307" s="22"/>
      <c r="HFQ307" s="22"/>
      <c r="HFR307" s="22"/>
      <c r="HFS307" s="22"/>
      <c r="HFT307" s="22"/>
      <c r="HFU307" s="22"/>
      <c r="HFV307" s="22"/>
      <c r="HFW307" s="22"/>
      <c r="HFX307" s="22"/>
      <c r="HFY307" s="22"/>
      <c r="HFZ307" s="22"/>
      <c r="HGA307" s="22"/>
      <c r="HGB307" s="22"/>
      <c r="HGC307" s="22"/>
      <c r="HGD307" s="22"/>
      <c r="HGE307" s="22"/>
      <c r="HGF307" s="22"/>
      <c r="HGG307" s="22"/>
      <c r="HGH307" s="22"/>
      <c r="HGI307" s="22"/>
      <c r="HGJ307" s="22"/>
      <c r="HGK307" s="22"/>
      <c r="HGL307" s="22"/>
      <c r="HGM307" s="22"/>
      <c r="HGN307" s="22"/>
      <c r="HGO307" s="22"/>
      <c r="HGP307" s="22"/>
      <c r="HGQ307" s="22"/>
      <c r="HGR307" s="22"/>
      <c r="HGS307" s="22"/>
      <c r="HGT307" s="22"/>
      <c r="HGU307" s="22"/>
      <c r="HGV307" s="22"/>
      <c r="HGW307" s="22"/>
      <c r="HGX307" s="22"/>
      <c r="HGY307" s="22"/>
      <c r="HGZ307" s="22"/>
      <c r="HHA307" s="22"/>
      <c r="HHB307" s="22"/>
      <c r="HHC307" s="22"/>
      <c r="HHD307" s="22"/>
      <c r="HHE307" s="22"/>
      <c r="HHF307" s="22"/>
      <c r="HHG307" s="22"/>
      <c r="HHH307" s="22"/>
      <c r="HHI307" s="22"/>
      <c r="HHJ307" s="22"/>
      <c r="HHK307" s="22"/>
      <c r="HHL307" s="22"/>
      <c r="HHM307" s="22"/>
      <c r="HHN307" s="22"/>
      <c r="HHO307" s="22"/>
      <c r="HHP307" s="22"/>
      <c r="HHQ307" s="22"/>
      <c r="HHR307" s="22"/>
      <c r="HHS307" s="22"/>
      <c r="HHT307" s="22"/>
      <c r="HHU307" s="22"/>
      <c r="HHV307" s="22"/>
      <c r="HHW307" s="22"/>
      <c r="HHX307" s="22"/>
      <c r="HHY307" s="22"/>
      <c r="HHZ307" s="22"/>
      <c r="HIA307" s="22"/>
      <c r="HIB307" s="22"/>
      <c r="HIC307" s="22"/>
      <c r="HID307" s="22"/>
      <c r="HIE307" s="22"/>
      <c r="HIF307" s="22"/>
      <c r="HIG307" s="22"/>
      <c r="HIH307" s="22"/>
      <c r="HII307" s="22"/>
      <c r="HIJ307" s="22"/>
      <c r="HIK307" s="22"/>
      <c r="HIL307" s="22"/>
      <c r="HIM307" s="22"/>
      <c r="HIN307" s="22"/>
      <c r="HIO307" s="22"/>
      <c r="HIP307" s="22"/>
      <c r="HIQ307" s="22"/>
      <c r="HIR307" s="22"/>
      <c r="HIS307" s="22"/>
      <c r="HIT307" s="22"/>
      <c r="HIU307" s="22"/>
      <c r="HIV307" s="22"/>
      <c r="HIW307" s="22"/>
      <c r="HIX307" s="22"/>
      <c r="HIY307" s="22"/>
      <c r="HIZ307" s="22"/>
      <c r="HJA307" s="22"/>
      <c r="HJB307" s="22"/>
      <c r="HJC307" s="22"/>
      <c r="HJD307" s="22"/>
      <c r="HJE307" s="22"/>
      <c r="HJF307" s="22"/>
      <c r="HJG307" s="22"/>
      <c r="HJH307" s="22"/>
      <c r="HJI307" s="22"/>
      <c r="HJJ307" s="22"/>
      <c r="HJK307" s="22"/>
      <c r="HJL307" s="22"/>
      <c r="HJM307" s="22"/>
      <c r="HJN307" s="22"/>
      <c r="HJO307" s="22"/>
      <c r="HJP307" s="22"/>
      <c r="HJQ307" s="22"/>
      <c r="HJR307" s="22"/>
      <c r="HJS307" s="22"/>
      <c r="HJT307" s="22"/>
      <c r="HJU307" s="22"/>
      <c r="HJV307" s="22"/>
      <c r="HJW307" s="22"/>
      <c r="HJX307" s="22"/>
      <c r="HJY307" s="22"/>
      <c r="HJZ307" s="22"/>
      <c r="HKA307" s="22"/>
      <c r="HKB307" s="22"/>
      <c r="HKC307" s="22"/>
      <c r="HKD307" s="22"/>
      <c r="HKE307" s="22"/>
      <c r="HKF307" s="22"/>
      <c r="HKG307" s="22"/>
      <c r="HKH307" s="22"/>
      <c r="HKI307" s="22"/>
      <c r="HKJ307" s="22"/>
      <c r="HKK307" s="22"/>
      <c r="HKL307" s="22"/>
      <c r="HKM307" s="22"/>
      <c r="HKN307" s="22"/>
      <c r="HKO307" s="22"/>
      <c r="HKP307" s="22"/>
      <c r="HKQ307" s="22"/>
      <c r="HKR307" s="22"/>
      <c r="HKS307" s="22"/>
      <c r="HKT307" s="22"/>
      <c r="HKU307" s="22"/>
      <c r="HKV307" s="22"/>
      <c r="HKW307" s="22"/>
      <c r="HKX307" s="22"/>
      <c r="HKY307" s="22"/>
      <c r="HKZ307" s="22"/>
      <c r="HLA307" s="22"/>
      <c r="HLB307" s="22"/>
      <c r="HLC307" s="22"/>
      <c r="HLD307" s="22"/>
      <c r="HLE307" s="22"/>
      <c r="HLF307" s="22"/>
      <c r="HLG307" s="22"/>
      <c r="HLH307" s="22"/>
      <c r="HLI307" s="22"/>
      <c r="HLJ307" s="22"/>
      <c r="HLK307" s="22"/>
      <c r="HLL307" s="22"/>
      <c r="HLM307" s="22"/>
      <c r="HLN307" s="22"/>
      <c r="HLO307" s="22"/>
      <c r="HLP307" s="22"/>
      <c r="HLQ307" s="22"/>
      <c r="HLR307" s="22"/>
      <c r="HLS307" s="22"/>
      <c r="HLT307" s="22"/>
      <c r="HLU307" s="22"/>
      <c r="HLV307" s="22"/>
      <c r="HLW307" s="22"/>
      <c r="HLX307" s="22"/>
      <c r="HLY307" s="22"/>
      <c r="HLZ307" s="22"/>
      <c r="HMA307" s="22"/>
      <c r="HMB307" s="22"/>
      <c r="HMC307" s="22"/>
      <c r="HMD307" s="22"/>
      <c r="HME307" s="22"/>
      <c r="HMF307" s="22"/>
      <c r="HMG307" s="22"/>
      <c r="HMH307" s="22"/>
      <c r="HMI307" s="22"/>
      <c r="HMJ307" s="22"/>
      <c r="HMK307" s="22"/>
      <c r="HML307" s="22"/>
      <c r="HMM307" s="22"/>
      <c r="HMN307" s="22"/>
      <c r="HMO307" s="22"/>
      <c r="HMP307" s="22"/>
      <c r="HMQ307" s="22"/>
      <c r="HMR307" s="22"/>
      <c r="HMS307" s="22"/>
      <c r="HMT307" s="22"/>
      <c r="HMU307" s="22"/>
      <c r="HMV307" s="22"/>
      <c r="HMW307" s="22"/>
      <c r="HMX307" s="22"/>
      <c r="HMY307" s="22"/>
      <c r="HMZ307" s="22"/>
      <c r="HNA307" s="22"/>
      <c r="HNB307" s="22"/>
      <c r="HNC307" s="22"/>
      <c r="HND307" s="22"/>
      <c r="HNE307" s="22"/>
      <c r="HNF307" s="22"/>
      <c r="HNG307" s="22"/>
      <c r="HNH307" s="22"/>
      <c r="HNI307" s="22"/>
      <c r="HNJ307" s="22"/>
      <c r="HNK307" s="22"/>
      <c r="HNL307" s="22"/>
      <c r="HNM307" s="22"/>
      <c r="HNN307" s="22"/>
      <c r="HNO307" s="22"/>
      <c r="HNP307" s="22"/>
      <c r="HNQ307" s="22"/>
      <c r="HNR307" s="22"/>
      <c r="HNS307" s="22"/>
      <c r="HNT307" s="22"/>
      <c r="HNU307" s="22"/>
      <c r="HNV307" s="22"/>
      <c r="HNW307" s="22"/>
      <c r="HNX307" s="22"/>
      <c r="HNY307" s="22"/>
      <c r="HNZ307" s="22"/>
      <c r="HOA307" s="22"/>
      <c r="HOB307" s="22"/>
      <c r="HOC307" s="22"/>
      <c r="HOD307" s="22"/>
      <c r="HOE307" s="22"/>
      <c r="HOF307" s="22"/>
      <c r="HOG307" s="22"/>
      <c r="HOH307" s="22"/>
      <c r="HOI307" s="22"/>
      <c r="HOJ307" s="22"/>
      <c r="HOK307" s="22"/>
      <c r="HOL307" s="22"/>
      <c r="HOM307" s="22"/>
      <c r="HON307" s="22"/>
      <c r="HOO307" s="22"/>
      <c r="HOP307" s="22"/>
      <c r="HOQ307" s="22"/>
      <c r="HOR307" s="22"/>
      <c r="HOS307" s="22"/>
      <c r="HOT307" s="22"/>
      <c r="HOU307" s="22"/>
      <c r="HOV307" s="22"/>
      <c r="HOW307" s="22"/>
      <c r="HOX307" s="22"/>
      <c r="HOY307" s="22"/>
      <c r="HOZ307" s="22"/>
      <c r="HPA307" s="22"/>
      <c r="HPB307" s="22"/>
      <c r="HPC307" s="22"/>
      <c r="HPD307" s="22"/>
      <c r="HPE307" s="22"/>
      <c r="HPF307" s="22"/>
      <c r="HPG307" s="22"/>
      <c r="HPH307" s="22"/>
      <c r="HPI307" s="22"/>
      <c r="HPJ307" s="22"/>
      <c r="HPK307" s="22"/>
      <c r="HPL307" s="22"/>
      <c r="HPM307" s="22"/>
      <c r="HPN307" s="22"/>
      <c r="HPO307" s="22"/>
      <c r="HPP307" s="22"/>
      <c r="HPQ307" s="22"/>
      <c r="HPR307" s="22"/>
      <c r="HPS307" s="22"/>
      <c r="HPT307" s="22"/>
      <c r="HPU307" s="22"/>
      <c r="HPV307" s="22"/>
      <c r="HPW307" s="22"/>
      <c r="HPX307" s="22"/>
      <c r="HPY307" s="22"/>
      <c r="HPZ307" s="22"/>
      <c r="HQA307" s="22"/>
      <c r="HQB307" s="22"/>
      <c r="HQC307" s="22"/>
      <c r="HQD307" s="22"/>
      <c r="HQE307" s="22"/>
      <c r="HQF307" s="22"/>
      <c r="HQG307" s="22"/>
      <c r="HQH307" s="22"/>
      <c r="HQI307" s="22"/>
      <c r="HQJ307" s="22"/>
      <c r="HQK307" s="22"/>
      <c r="HQL307" s="22"/>
      <c r="HQM307" s="22"/>
      <c r="HQN307" s="22"/>
      <c r="HQO307" s="22"/>
      <c r="HQP307" s="22"/>
      <c r="HQQ307" s="22"/>
      <c r="HQR307" s="22"/>
      <c r="HQS307" s="22"/>
      <c r="HQT307" s="22"/>
      <c r="HQU307" s="22"/>
      <c r="HQV307" s="22"/>
      <c r="HQW307" s="22"/>
      <c r="HQX307" s="22"/>
      <c r="HQY307" s="22"/>
      <c r="HQZ307" s="22"/>
      <c r="HRA307" s="22"/>
      <c r="HRB307" s="22"/>
      <c r="HRC307" s="22"/>
      <c r="HRD307" s="22"/>
      <c r="HRE307" s="22"/>
      <c r="HRF307" s="22"/>
      <c r="HRG307" s="22"/>
      <c r="HRH307" s="22"/>
      <c r="HRI307" s="22"/>
      <c r="HRJ307" s="22"/>
      <c r="HRK307" s="22"/>
      <c r="HRL307" s="22"/>
      <c r="HRM307" s="22"/>
      <c r="HRN307" s="22"/>
      <c r="HRO307" s="22"/>
      <c r="HRP307" s="22"/>
      <c r="HRQ307" s="22"/>
      <c r="HRR307" s="22"/>
      <c r="HRS307" s="22"/>
      <c r="HRT307" s="22"/>
      <c r="HRU307" s="22"/>
      <c r="HRV307" s="22"/>
      <c r="HRW307" s="22"/>
      <c r="HRX307" s="22"/>
      <c r="HRY307" s="22"/>
      <c r="HRZ307" s="22"/>
      <c r="HSA307" s="22"/>
      <c r="HSB307" s="22"/>
      <c r="HSC307" s="22"/>
      <c r="HSD307" s="22"/>
      <c r="HSE307" s="22"/>
      <c r="HSF307" s="22"/>
      <c r="HSG307" s="22"/>
      <c r="HSH307" s="22"/>
      <c r="HSI307" s="22"/>
      <c r="HSJ307" s="22"/>
      <c r="HSK307" s="22"/>
      <c r="HSL307" s="22"/>
      <c r="HSM307" s="22"/>
      <c r="HSN307" s="22"/>
      <c r="HSO307" s="22"/>
      <c r="HSP307" s="22"/>
      <c r="HSQ307" s="22"/>
      <c r="HSR307" s="22"/>
      <c r="HSS307" s="22"/>
      <c r="HST307" s="22"/>
      <c r="HSU307" s="22"/>
      <c r="HSV307" s="22"/>
      <c r="HSW307" s="22"/>
      <c r="HSX307" s="22"/>
      <c r="HSY307" s="22"/>
      <c r="HSZ307" s="22"/>
      <c r="HTA307" s="22"/>
      <c r="HTB307" s="22"/>
      <c r="HTC307" s="22"/>
      <c r="HTD307" s="22"/>
      <c r="HTE307" s="22"/>
      <c r="HTF307" s="22"/>
      <c r="HTG307" s="22"/>
      <c r="HTH307" s="22"/>
      <c r="HTI307" s="22"/>
      <c r="HTJ307" s="22"/>
      <c r="HTK307" s="22"/>
      <c r="HTL307" s="22"/>
      <c r="HTM307" s="22"/>
      <c r="HTN307" s="22"/>
      <c r="HTO307" s="22"/>
      <c r="HTP307" s="22"/>
      <c r="HTQ307" s="22"/>
      <c r="HTR307" s="22"/>
      <c r="HTS307" s="22"/>
      <c r="HTT307" s="22"/>
      <c r="HTU307" s="22"/>
      <c r="HTV307" s="22"/>
      <c r="HTW307" s="22"/>
      <c r="HTX307" s="22"/>
      <c r="HTY307" s="22"/>
      <c r="HTZ307" s="22"/>
      <c r="HUA307" s="22"/>
      <c r="HUB307" s="22"/>
      <c r="HUC307" s="22"/>
      <c r="HUD307" s="22"/>
      <c r="HUE307" s="22"/>
      <c r="HUF307" s="22"/>
      <c r="HUG307" s="22"/>
      <c r="HUH307" s="22"/>
      <c r="HUI307" s="22"/>
      <c r="HUJ307" s="22"/>
      <c r="HUK307" s="22"/>
      <c r="HUL307" s="22"/>
      <c r="HUM307" s="22"/>
      <c r="HUN307" s="22"/>
      <c r="HUO307" s="22"/>
      <c r="HUP307" s="22"/>
      <c r="HUQ307" s="22"/>
      <c r="HUR307" s="22"/>
      <c r="HUS307" s="22"/>
      <c r="HUT307" s="22"/>
      <c r="HUU307" s="22"/>
      <c r="HUV307" s="22"/>
      <c r="HUW307" s="22"/>
      <c r="HUX307" s="22"/>
      <c r="HUY307" s="22"/>
      <c r="HUZ307" s="22"/>
      <c r="HVA307" s="22"/>
      <c r="HVB307" s="22"/>
      <c r="HVC307" s="22"/>
      <c r="HVD307" s="22"/>
      <c r="HVE307" s="22"/>
      <c r="HVF307" s="22"/>
      <c r="HVG307" s="22"/>
      <c r="HVH307" s="22"/>
      <c r="HVI307" s="22"/>
      <c r="HVJ307" s="22"/>
      <c r="HVK307" s="22"/>
      <c r="HVL307" s="22"/>
      <c r="HVM307" s="22"/>
      <c r="HVN307" s="22"/>
      <c r="HVO307" s="22"/>
      <c r="HVP307" s="22"/>
      <c r="HVQ307" s="22"/>
      <c r="HVR307" s="22"/>
      <c r="HVS307" s="22"/>
      <c r="HVT307" s="22"/>
      <c r="HVU307" s="22"/>
      <c r="HVV307" s="22"/>
      <c r="HVW307" s="22"/>
      <c r="HVX307" s="22"/>
      <c r="HVY307" s="22"/>
      <c r="HVZ307" s="22"/>
      <c r="HWA307" s="22"/>
      <c r="HWB307" s="22"/>
      <c r="HWC307" s="22"/>
      <c r="HWD307" s="22"/>
      <c r="HWE307" s="22"/>
      <c r="HWF307" s="22"/>
      <c r="HWG307" s="22"/>
      <c r="HWH307" s="22"/>
      <c r="HWI307" s="22"/>
      <c r="HWJ307" s="22"/>
      <c r="HWK307" s="22"/>
      <c r="HWL307" s="22"/>
      <c r="HWM307" s="22"/>
      <c r="HWN307" s="22"/>
      <c r="HWO307" s="22"/>
      <c r="HWP307" s="22"/>
      <c r="HWQ307" s="22"/>
      <c r="HWR307" s="22"/>
      <c r="HWS307" s="22"/>
      <c r="HWT307" s="22"/>
      <c r="HWU307" s="22"/>
      <c r="HWV307" s="22"/>
      <c r="HWW307" s="22"/>
      <c r="HWX307" s="22"/>
      <c r="HWY307" s="22"/>
      <c r="HWZ307" s="22"/>
      <c r="HXA307" s="22"/>
      <c r="HXB307" s="22"/>
      <c r="HXC307" s="22"/>
      <c r="HXD307" s="22"/>
      <c r="HXE307" s="22"/>
      <c r="HXF307" s="22"/>
      <c r="HXG307" s="22"/>
      <c r="HXH307" s="22"/>
      <c r="HXI307" s="22"/>
      <c r="HXJ307" s="22"/>
      <c r="HXK307" s="22"/>
      <c r="HXL307" s="22"/>
      <c r="HXM307" s="22"/>
      <c r="HXN307" s="22"/>
      <c r="HXO307" s="22"/>
      <c r="HXP307" s="22"/>
      <c r="HXQ307" s="22"/>
      <c r="HXR307" s="22"/>
      <c r="HXS307" s="22"/>
      <c r="HXT307" s="22"/>
      <c r="HXU307" s="22"/>
      <c r="HXV307" s="22"/>
      <c r="HXW307" s="22"/>
      <c r="HXX307" s="22"/>
      <c r="HXY307" s="22"/>
      <c r="HXZ307" s="22"/>
      <c r="HYA307" s="22"/>
      <c r="HYB307" s="22"/>
      <c r="HYC307" s="22"/>
      <c r="HYD307" s="22"/>
      <c r="HYE307" s="22"/>
      <c r="HYF307" s="22"/>
      <c r="HYG307" s="22"/>
      <c r="HYH307" s="22"/>
      <c r="HYI307" s="22"/>
      <c r="HYJ307" s="22"/>
      <c r="HYK307" s="22"/>
      <c r="HYL307" s="22"/>
      <c r="HYM307" s="22"/>
      <c r="HYN307" s="22"/>
      <c r="HYO307" s="22"/>
      <c r="HYP307" s="22"/>
      <c r="HYQ307" s="22"/>
      <c r="HYR307" s="22"/>
      <c r="HYS307" s="22"/>
      <c r="HYT307" s="22"/>
      <c r="HYU307" s="22"/>
      <c r="HYV307" s="22"/>
      <c r="HYW307" s="22"/>
      <c r="HYX307" s="22"/>
      <c r="HYY307" s="22"/>
      <c r="HYZ307" s="22"/>
      <c r="HZA307" s="22"/>
      <c r="HZB307" s="22"/>
      <c r="HZC307" s="22"/>
      <c r="HZD307" s="22"/>
      <c r="HZE307" s="22"/>
      <c r="HZF307" s="22"/>
      <c r="HZG307" s="22"/>
      <c r="HZH307" s="22"/>
      <c r="HZI307" s="22"/>
      <c r="HZJ307" s="22"/>
      <c r="HZK307" s="22"/>
      <c r="HZL307" s="22"/>
      <c r="HZM307" s="22"/>
      <c r="HZN307" s="22"/>
      <c r="HZO307" s="22"/>
      <c r="HZP307" s="22"/>
      <c r="HZQ307" s="22"/>
      <c r="HZR307" s="22"/>
      <c r="HZS307" s="22"/>
      <c r="HZT307" s="22"/>
      <c r="HZU307" s="22"/>
      <c r="HZV307" s="22"/>
      <c r="HZW307" s="22"/>
      <c r="HZX307" s="22"/>
      <c r="HZY307" s="22"/>
      <c r="HZZ307" s="22"/>
      <c r="IAA307" s="22"/>
      <c r="IAB307" s="22"/>
      <c r="IAC307" s="22"/>
      <c r="IAD307" s="22"/>
      <c r="IAE307" s="22"/>
      <c r="IAF307" s="22"/>
      <c r="IAG307" s="22"/>
      <c r="IAH307" s="22"/>
      <c r="IAI307" s="22"/>
      <c r="IAJ307" s="22"/>
      <c r="IAK307" s="22"/>
      <c r="IAL307" s="22"/>
      <c r="IAM307" s="22"/>
      <c r="IAN307" s="22"/>
      <c r="IAO307" s="22"/>
      <c r="IAP307" s="22"/>
      <c r="IAQ307" s="22"/>
      <c r="IAR307" s="22"/>
      <c r="IAS307" s="22"/>
      <c r="IAT307" s="22"/>
      <c r="IAU307" s="22"/>
      <c r="IAV307" s="22"/>
      <c r="IAW307" s="22"/>
      <c r="IAX307" s="22"/>
      <c r="IAY307" s="22"/>
      <c r="IAZ307" s="22"/>
      <c r="IBA307" s="22"/>
      <c r="IBB307" s="22"/>
      <c r="IBC307" s="22"/>
      <c r="IBD307" s="22"/>
      <c r="IBE307" s="22"/>
      <c r="IBF307" s="22"/>
      <c r="IBG307" s="22"/>
      <c r="IBH307" s="22"/>
      <c r="IBI307" s="22"/>
      <c r="IBJ307" s="22"/>
      <c r="IBK307" s="22"/>
      <c r="IBL307" s="22"/>
      <c r="IBM307" s="22"/>
      <c r="IBN307" s="22"/>
      <c r="IBO307" s="22"/>
      <c r="IBP307" s="22"/>
      <c r="IBQ307" s="22"/>
      <c r="IBR307" s="22"/>
      <c r="IBS307" s="22"/>
      <c r="IBT307" s="22"/>
      <c r="IBU307" s="22"/>
      <c r="IBV307" s="22"/>
      <c r="IBW307" s="22"/>
      <c r="IBX307" s="22"/>
      <c r="IBY307" s="22"/>
      <c r="IBZ307" s="22"/>
      <c r="ICA307" s="22"/>
      <c r="ICB307" s="22"/>
      <c r="ICC307" s="22"/>
      <c r="ICD307" s="22"/>
      <c r="ICE307" s="22"/>
      <c r="ICF307" s="22"/>
      <c r="ICG307" s="22"/>
      <c r="ICH307" s="22"/>
      <c r="ICI307" s="22"/>
      <c r="ICJ307" s="22"/>
      <c r="ICK307" s="22"/>
      <c r="ICL307" s="22"/>
      <c r="ICM307" s="22"/>
      <c r="ICN307" s="22"/>
      <c r="ICO307" s="22"/>
      <c r="ICP307" s="22"/>
      <c r="ICQ307" s="22"/>
      <c r="ICR307" s="22"/>
      <c r="ICS307" s="22"/>
      <c r="ICT307" s="22"/>
      <c r="ICU307" s="22"/>
      <c r="ICV307" s="22"/>
      <c r="ICW307" s="22"/>
      <c r="ICX307" s="22"/>
      <c r="ICY307" s="22"/>
      <c r="ICZ307" s="22"/>
      <c r="IDA307" s="22"/>
      <c r="IDB307" s="22"/>
      <c r="IDC307" s="22"/>
      <c r="IDD307" s="22"/>
      <c r="IDE307" s="22"/>
      <c r="IDF307" s="22"/>
      <c r="IDG307" s="22"/>
      <c r="IDH307" s="22"/>
      <c r="IDI307" s="22"/>
      <c r="IDJ307" s="22"/>
      <c r="IDK307" s="22"/>
      <c r="IDL307" s="22"/>
      <c r="IDM307" s="22"/>
      <c r="IDN307" s="22"/>
      <c r="IDO307" s="22"/>
      <c r="IDP307" s="22"/>
      <c r="IDQ307" s="22"/>
      <c r="IDR307" s="22"/>
      <c r="IDS307" s="22"/>
      <c r="IDT307" s="22"/>
      <c r="IDU307" s="22"/>
      <c r="IDV307" s="22"/>
      <c r="IDW307" s="22"/>
      <c r="IDX307" s="22"/>
      <c r="IDY307" s="22"/>
      <c r="IDZ307" s="22"/>
      <c r="IEA307" s="22"/>
      <c r="IEB307" s="22"/>
      <c r="IEC307" s="22"/>
      <c r="IED307" s="22"/>
      <c r="IEE307" s="22"/>
      <c r="IEF307" s="22"/>
      <c r="IEG307" s="22"/>
      <c r="IEH307" s="22"/>
      <c r="IEI307" s="22"/>
      <c r="IEJ307" s="22"/>
      <c r="IEK307" s="22"/>
      <c r="IEL307" s="22"/>
      <c r="IEM307" s="22"/>
      <c r="IEN307" s="22"/>
      <c r="IEO307" s="22"/>
      <c r="IEP307" s="22"/>
      <c r="IEQ307" s="22"/>
      <c r="IER307" s="22"/>
      <c r="IES307" s="22"/>
      <c r="IET307" s="22"/>
      <c r="IEU307" s="22"/>
      <c r="IEV307" s="22"/>
      <c r="IEW307" s="22"/>
      <c r="IEX307" s="22"/>
      <c r="IEY307" s="22"/>
      <c r="IEZ307" s="22"/>
      <c r="IFA307" s="22"/>
      <c r="IFB307" s="22"/>
      <c r="IFC307" s="22"/>
      <c r="IFD307" s="22"/>
      <c r="IFE307" s="22"/>
      <c r="IFF307" s="22"/>
      <c r="IFG307" s="22"/>
      <c r="IFH307" s="22"/>
      <c r="IFI307" s="22"/>
      <c r="IFJ307" s="22"/>
      <c r="IFK307" s="22"/>
      <c r="IFL307" s="22"/>
      <c r="IFM307" s="22"/>
      <c r="IFN307" s="22"/>
      <c r="IFO307" s="22"/>
      <c r="IFP307" s="22"/>
      <c r="IFQ307" s="22"/>
      <c r="IFR307" s="22"/>
      <c r="IFS307" s="22"/>
      <c r="IFT307" s="22"/>
      <c r="IFU307" s="22"/>
      <c r="IFV307" s="22"/>
      <c r="IFW307" s="22"/>
      <c r="IFX307" s="22"/>
      <c r="IFY307" s="22"/>
      <c r="IFZ307" s="22"/>
      <c r="IGA307" s="22"/>
      <c r="IGB307" s="22"/>
      <c r="IGC307" s="22"/>
      <c r="IGD307" s="22"/>
      <c r="IGE307" s="22"/>
      <c r="IGF307" s="22"/>
      <c r="IGG307" s="22"/>
      <c r="IGH307" s="22"/>
      <c r="IGI307" s="22"/>
      <c r="IGJ307" s="22"/>
      <c r="IGK307" s="22"/>
      <c r="IGL307" s="22"/>
      <c r="IGM307" s="22"/>
      <c r="IGN307" s="22"/>
      <c r="IGO307" s="22"/>
      <c r="IGP307" s="22"/>
      <c r="IGQ307" s="22"/>
      <c r="IGR307" s="22"/>
      <c r="IGS307" s="22"/>
      <c r="IGT307" s="22"/>
      <c r="IGU307" s="22"/>
      <c r="IGV307" s="22"/>
      <c r="IGW307" s="22"/>
      <c r="IGX307" s="22"/>
      <c r="IGY307" s="22"/>
      <c r="IGZ307" s="22"/>
      <c r="IHA307" s="22"/>
      <c r="IHB307" s="22"/>
      <c r="IHC307" s="22"/>
      <c r="IHD307" s="22"/>
      <c r="IHE307" s="22"/>
      <c r="IHF307" s="22"/>
      <c r="IHG307" s="22"/>
      <c r="IHH307" s="22"/>
      <c r="IHI307" s="22"/>
      <c r="IHJ307" s="22"/>
      <c r="IHK307" s="22"/>
      <c r="IHL307" s="22"/>
      <c r="IHM307" s="22"/>
      <c r="IHN307" s="22"/>
      <c r="IHO307" s="22"/>
      <c r="IHP307" s="22"/>
      <c r="IHQ307" s="22"/>
      <c r="IHR307" s="22"/>
      <c r="IHS307" s="22"/>
      <c r="IHT307" s="22"/>
      <c r="IHU307" s="22"/>
      <c r="IHV307" s="22"/>
      <c r="IHW307" s="22"/>
      <c r="IHX307" s="22"/>
      <c r="IHY307" s="22"/>
      <c r="IHZ307" s="22"/>
      <c r="IIA307" s="22"/>
      <c r="IIB307" s="22"/>
      <c r="IIC307" s="22"/>
      <c r="IID307" s="22"/>
      <c r="IIE307" s="22"/>
      <c r="IIF307" s="22"/>
      <c r="IIG307" s="22"/>
      <c r="IIH307" s="22"/>
      <c r="III307" s="22"/>
      <c r="IIJ307" s="22"/>
      <c r="IIK307" s="22"/>
      <c r="IIL307" s="22"/>
      <c r="IIM307" s="22"/>
      <c r="IIN307" s="22"/>
      <c r="IIO307" s="22"/>
      <c r="IIP307" s="22"/>
      <c r="IIQ307" s="22"/>
      <c r="IIR307" s="22"/>
      <c r="IIS307" s="22"/>
      <c r="IIT307" s="22"/>
      <c r="IIU307" s="22"/>
      <c r="IIV307" s="22"/>
      <c r="IIW307" s="22"/>
      <c r="IIX307" s="22"/>
      <c r="IIY307" s="22"/>
      <c r="IIZ307" s="22"/>
      <c r="IJA307" s="22"/>
      <c r="IJB307" s="22"/>
      <c r="IJC307" s="22"/>
      <c r="IJD307" s="22"/>
      <c r="IJE307" s="22"/>
      <c r="IJF307" s="22"/>
      <c r="IJG307" s="22"/>
      <c r="IJH307" s="22"/>
      <c r="IJI307" s="22"/>
      <c r="IJJ307" s="22"/>
      <c r="IJK307" s="22"/>
      <c r="IJL307" s="22"/>
      <c r="IJM307" s="22"/>
      <c r="IJN307" s="22"/>
      <c r="IJO307" s="22"/>
      <c r="IJP307" s="22"/>
      <c r="IJQ307" s="22"/>
      <c r="IJR307" s="22"/>
      <c r="IJS307" s="22"/>
      <c r="IJT307" s="22"/>
      <c r="IJU307" s="22"/>
      <c r="IJV307" s="22"/>
      <c r="IJW307" s="22"/>
      <c r="IJX307" s="22"/>
      <c r="IJY307" s="22"/>
      <c r="IJZ307" s="22"/>
      <c r="IKA307" s="22"/>
      <c r="IKB307" s="22"/>
      <c r="IKC307" s="22"/>
      <c r="IKD307" s="22"/>
      <c r="IKE307" s="22"/>
      <c r="IKF307" s="22"/>
      <c r="IKG307" s="22"/>
      <c r="IKH307" s="22"/>
      <c r="IKI307" s="22"/>
      <c r="IKJ307" s="22"/>
      <c r="IKK307" s="22"/>
      <c r="IKL307" s="22"/>
      <c r="IKM307" s="22"/>
      <c r="IKN307" s="22"/>
      <c r="IKO307" s="22"/>
      <c r="IKP307" s="22"/>
      <c r="IKQ307" s="22"/>
      <c r="IKR307" s="22"/>
      <c r="IKS307" s="22"/>
      <c r="IKT307" s="22"/>
      <c r="IKU307" s="22"/>
      <c r="IKV307" s="22"/>
      <c r="IKW307" s="22"/>
      <c r="IKX307" s="22"/>
      <c r="IKY307" s="22"/>
      <c r="IKZ307" s="22"/>
      <c r="ILA307" s="22"/>
      <c r="ILB307" s="22"/>
      <c r="ILC307" s="22"/>
      <c r="ILD307" s="22"/>
      <c r="ILE307" s="22"/>
      <c r="ILF307" s="22"/>
      <c r="ILG307" s="22"/>
      <c r="ILH307" s="22"/>
      <c r="ILI307" s="22"/>
      <c r="ILJ307" s="22"/>
      <c r="ILK307" s="22"/>
      <c r="ILL307" s="22"/>
      <c r="ILM307" s="22"/>
      <c r="ILN307" s="22"/>
      <c r="ILO307" s="22"/>
      <c r="ILP307" s="22"/>
      <c r="ILQ307" s="22"/>
      <c r="ILR307" s="22"/>
      <c r="ILS307" s="22"/>
      <c r="ILT307" s="22"/>
      <c r="ILU307" s="22"/>
      <c r="ILV307" s="22"/>
      <c r="ILW307" s="22"/>
      <c r="ILX307" s="22"/>
      <c r="ILY307" s="22"/>
      <c r="ILZ307" s="22"/>
      <c r="IMA307" s="22"/>
      <c r="IMB307" s="22"/>
      <c r="IMC307" s="22"/>
      <c r="IMD307" s="22"/>
      <c r="IME307" s="22"/>
      <c r="IMF307" s="22"/>
      <c r="IMG307" s="22"/>
      <c r="IMH307" s="22"/>
      <c r="IMI307" s="22"/>
      <c r="IMJ307" s="22"/>
      <c r="IMK307" s="22"/>
      <c r="IML307" s="22"/>
      <c r="IMM307" s="22"/>
      <c r="IMN307" s="22"/>
      <c r="IMO307" s="22"/>
      <c r="IMP307" s="22"/>
      <c r="IMQ307" s="22"/>
      <c r="IMR307" s="22"/>
      <c r="IMS307" s="22"/>
      <c r="IMT307" s="22"/>
      <c r="IMU307" s="22"/>
      <c r="IMV307" s="22"/>
      <c r="IMW307" s="22"/>
      <c r="IMX307" s="22"/>
      <c r="IMY307" s="22"/>
      <c r="IMZ307" s="22"/>
      <c r="INA307" s="22"/>
      <c r="INB307" s="22"/>
      <c r="INC307" s="22"/>
      <c r="IND307" s="22"/>
      <c r="INE307" s="22"/>
      <c r="INF307" s="22"/>
      <c r="ING307" s="22"/>
      <c r="INH307" s="22"/>
      <c r="INI307" s="22"/>
      <c r="INJ307" s="22"/>
      <c r="INK307" s="22"/>
      <c r="INL307" s="22"/>
      <c r="INM307" s="22"/>
      <c r="INN307" s="22"/>
      <c r="INO307" s="22"/>
      <c r="INP307" s="22"/>
      <c r="INQ307" s="22"/>
      <c r="INR307" s="22"/>
      <c r="INS307" s="22"/>
      <c r="INT307" s="22"/>
      <c r="INU307" s="22"/>
      <c r="INV307" s="22"/>
      <c r="INW307" s="22"/>
      <c r="INX307" s="22"/>
      <c r="INY307" s="22"/>
      <c r="INZ307" s="22"/>
      <c r="IOA307" s="22"/>
      <c r="IOB307" s="22"/>
      <c r="IOC307" s="22"/>
      <c r="IOD307" s="22"/>
      <c r="IOE307" s="22"/>
      <c r="IOF307" s="22"/>
      <c r="IOG307" s="22"/>
      <c r="IOH307" s="22"/>
      <c r="IOI307" s="22"/>
      <c r="IOJ307" s="22"/>
      <c r="IOK307" s="22"/>
      <c r="IOL307" s="22"/>
      <c r="IOM307" s="22"/>
      <c r="ION307" s="22"/>
      <c r="IOO307" s="22"/>
      <c r="IOP307" s="22"/>
      <c r="IOQ307" s="22"/>
      <c r="IOR307" s="22"/>
      <c r="IOS307" s="22"/>
      <c r="IOT307" s="22"/>
      <c r="IOU307" s="22"/>
      <c r="IOV307" s="22"/>
      <c r="IOW307" s="22"/>
      <c r="IOX307" s="22"/>
      <c r="IOY307" s="22"/>
      <c r="IOZ307" s="22"/>
      <c r="IPA307" s="22"/>
      <c r="IPB307" s="22"/>
      <c r="IPC307" s="22"/>
      <c r="IPD307" s="22"/>
      <c r="IPE307" s="22"/>
      <c r="IPF307" s="22"/>
      <c r="IPG307" s="22"/>
      <c r="IPH307" s="22"/>
      <c r="IPI307" s="22"/>
      <c r="IPJ307" s="22"/>
      <c r="IPK307" s="22"/>
      <c r="IPL307" s="22"/>
      <c r="IPM307" s="22"/>
      <c r="IPN307" s="22"/>
      <c r="IPO307" s="22"/>
      <c r="IPP307" s="22"/>
      <c r="IPQ307" s="22"/>
      <c r="IPR307" s="22"/>
      <c r="IPS307" s="22"/>
      <c r="IPT307" s="22"/>
      <c r="IPU307" s="22"/>
      <c r="IPV307" s="22"/>
      <c r="IPW307" s="22"/>
      <c r="IPX307" s="22"/>
      <c r="IPY307" s="22"/>
      <c r="IPZ307" s="22"/>
      <c r="IQA307" s="22"/>
      <c r="IQB307" s="22"/>
      <c r="IQC307" s="22"/>
      <c r="IQD307" s="22"/>
      <c r="IQE307" s="22"/>
      <c r="IQF307" s="22"/>
      <c r="IQG307" s="22"/>
      <c r="IQH307" s="22"/>
      <c r="IQI307" s="22"/>
      <c r="IQJ307" s="22"/>
      <c r="IQK307" s="22"/>
      <c r="IQL307" s="22"/>
      <c r="IQM307" s="22"/>
      <c r="IQN307" s="22"/>
      <c r="IQO307" s="22"/>
      <c r="IQP307" s="22"/>
      <c r="IQQ307" s="22"/>
      <c r="IQR307" s="22"/>
      <c r="IQS307" s="22"/>
      <c r="IQT307" s="22"/>
      <c r="IQU307" s="22"/>
      <c r="IQV307" s="22"/>
      <c r="IQW307" s="22"/>
      <c r="IQX307" s="22"/>
      <c r="IQY307" s="22"/>
      <c r="IQZ307" s="22"/>
      <c r="IRA307" s="22"/>
      <c r="IRB307" s="22"/>
      <c r="IRC307" s="22"/>
      <c r="IRD307" s="22"/>
      <c r="IRE307" s="22"/>
      <c r="IRF307" s="22"/>
      <c r="IRG307" s="22"/>
      <c r="IRH307" s="22"/>
      <c r="IRI307" s="22"/>
      <c r="IRJ307" s="22"/>
      <c r="IRK307" s="22"/>
      <c r="IRL307" s="22"/>
      <c r="IRM307" s="22"/>
      <c r="IRN307" s="22"/>
      <c r="IRO307" s="22"/>
      <c r="IRP307" s="22"/>
      <c r="IRQ307" s="22"/>
      <c r="IRR307" s="22"/>
      <c r="IRS307" s="22"/>
      <c r="IRT307" s="22"/>
      <c r="IRU307" s="22"/>
      <c r="IRV307" s="22"/>
      <c r="IRW307" s="22"/>
      <c r="IRX307" s="22"/>
      <c r="IRY307" s="22"/>
      <c r="IRZ307" s="22"/>
      <c r="ISA307" s="22"/>
      <c r="ISB307" s="22"/>
      <c r="ISC307" s="22"/>
      <c r="ISD307" s="22"/>
      <c r="ISE307" s="22"/>
      <c r="ISF307" s="22"/>
      <c r="ISG307" s="22"/>
      <c r="ISH307" s="22"/>
      <c r="ISI307" s="22"/>
      <c r="ISJ307" s="22"/>
      <c r="ISK307" s="22"/>
      <c r="ISL307" s="22"/>
      <c r="ISM307" s="22"/>
      <c r="ISN307" s="22"/>
      <c r="ISO307" s="22"/>
      <c r="ISP307" s="22"/>
      <c r="ISQ307" s="22"/>
      <c r="ISR307" s="22"/>
      <c r="ISS307" s="22"/>
      <c r="IST307" s="22"/>
      <c r="ISU307" s="22"/>
      <c r="ISV307" s="22"/>
      <c r="ISW307" s="22"/>
      <c r="ISX307" s="22"/>
      <c r="ISY307" s="22"/>
      <c r="ISZ307" s="22"/>
      <c r="ITA307" s="22"/>
      <c r="ITB307" s="22"/>
      <c r="ITC307" s="22"/>
      <c r="ITD307" s="22"/>
      <c r="ITE307" s="22"/>
      <c r="ITF307" s="22"/>
      <c r="ITG307" s="22"/>
      <c r="ITH307" s="22"/>
      <c r="ITI307" s="22"/>
      <c r="ITJ307" s="22"/>
      <c r="ITK307" s="22"/>
      <c r="ITL307" s="22"/>
      <c r="ITM307" s="22"/>
      <c r="ITN307" s="22"/>
      <c r="ITO307" s="22"/>
      <c r="ITP307" s="22"/>
      <c r="ITQ307" s="22"/>
      <c r="ITR307" s="22"/>
      <c r="ITS307" s="22"/>
      <c r="ITT307" s="22"/>
      <c r="ITU307" s="22"/>
      <c r="ITV307" s="22"/>
      <c r="ITW307" s="22"/>
      <c r="ITX307" s="22"/>
      <c r="ITY307" s="22"/>
      <c r="ITZ307" s="22"/>
      <c r="IUA307" s="22"/>
      <c r="IUB307" s="22"/>
      <c r="IUC307" s="22"/>
      <c r="IUD307" s="22"/>
      <c r="IUE307" s="22"/>
      <c r="IUF307" s="22"/>
      <c r="IUG307" s="22"/>
      <c r="IUH307" s="22"/>
      <c r="IUI307" s="22"/>
      <c r="IUJ307" s="22"/>
      <c r="IUK307" s="22"/>
      <c r="IUL307" s="22"/>
      <c r="IUM307" s="22"/>
      <c r="IUN307" s="22"/>
      <c r="IUO307" s="22"/>
      <c r="IUP307" s="22"/>
      <c r="IUQ307" s="22"/>
      <c r="IUR307" s="22"/>
      <c r="IUS307" s="22"/>
      <c r="IUT307" s="22"/>
      <c r="IUU307" s="22"/>
      <c r="IUV307" s="22"/>
      <c r="IUW307" s="22"/>
      <c r="IUX307" s="22"/>
      <c r="IUY307" s="22"/>
      <c r="IUZ307" s="22"/>
      <c r="IVA307" s="22"/>
      <c r="IVB307" s="22"/>
      <c r="IVC307" s="22"/>
      <c r="IVD307" s="22"/>
      <c r="IVE307" s="22"/>
      <c r="IVF307" s="22"/>
      <c r="IVG307" s="22"/>
      <c r="IVH307" s="22"/>
      <c r="IVI307" s="22"/>
      <c r="IVJ307" s="22"/>
      <c r="IVK307" s="22"/>
      <c r="IVL307" s="22"/>
      <c r="IVM307" s="22"/>
      <c r="IVN307" s="22"/>
      <c r="IVO307" s="22"/>
      <c r="IVP307" s="22"/>
      <c r="IVQ307" s="22"/>
      <c r="IVR307" s="22"/>
      <c r="IVS307" s="22"/>
      <c r="IVT307" s="22"/>
      <c r="IVU307" s="22"/>
      <c r="IVV307" s="22"/>
      <c r="IVW307" s="22"/>
      <c r="IVX307" s="22"/>
      <c r="IVY307" s="22"/>
      <c r="IVZ307" s="22"/>
      <c r="IWA307" s="22"/>
      <c r="IWB307" s="22"/>
      <c r="IWC307" s="22"/>
      <c r="IWD307" s="22"/>
      <c r="IWE307" s="22"/>
      <c r="IWF307" s="22"/>
      <c r="IWG307" s="22"/>
      <c r="IWH307" s="22"/>
      <c r="IWI307" s="22"/>
      <c r="IWJ307" s="22"/>
      <c r="IWK307" s="22"/>
      <c r="IWL307" s="22"/>
      <c r="IWM307" s="22"/>
      <c r="IWN307" s="22"/>
      <c r="IWO307" s="22"/>
      <c r="IWP307" s="22"/>
      <c r="IWQ307" s="22"/>
      <c r="IWR307" s="22"/>
      <c r="IWS307" s="22"/>
      <c r="IWT307" s="22"/>
      <c r="IWU307" s="22"/>
      <c r="IWV307" s="22"/>
      <c r="IWW307" s="22"/>
      <c r="IWX307" s="22"/>
      <c r="IWY307" s="22"/>
      <c r="IWZ307" s="22"/>
      <c r="IXA307" s="22"/>
      <c r="IXB307" s="22"/>
      <c r="IXC307" s="22"/>
      <c r="IXD307" s="22"/>
      <c r="IXE307" s="22"/>
      <c r="IXF307" s="22"/>
      <c r="IXG307" s="22"/>
      <c r="IXH307" s="22"/>
      <c r="IXI307" s="22"/>
      <c r="IXJ307" s="22"/>
      <c r="IXK307" s="22"/>
      <c r="IXL307" s="22"/>
      <c r="IXM307" s="22"/>
      <c r="IXN307" s="22"/>
      <c r="IXO307" s="22"/>
      <c r="IXP307" s="22"/>
      <c r="IXQ307" s="22"/>
      <c r="IXR307" s="22"/>
      <c r="IXS307" s="22"/>
      <c r="IXT307" s="22"/>
      <c r="IXU307" s="22"/>
      <c r="IXV307" s="22"/>
      <c r="IXW307" s="22"/>
      <c r="IXX307" s="22"/>
      <c r="IXY307" s="22"/>
      <c r="IXZ307" s="22"/>
      <c r="IYA307" s="22"/>
      <c r="IYB307" s="22"/>
      <c r="IYC307" s="22"/>
      <c r="IYD307" s="22"/>
      <c r="IYE307" s="22"/>
      <c r="IYF307" s="22"/>
      <c r="IYG307" s="22"/>
      <c r="IYH307" s="22"/>
      <c r="IYI307" s="22"/>
      <c r="IYJ307" s="22"/>
      <c r="IYK307" s="22"/>
      <c r="IYL307" s="22"/>
      <c r="IYM307" s="22"/>
      <c r="IYN307" s="22"/>
      <c r="IYO307" s="22"/>
      <c r="IYP307" s="22"/>
      <c r="IYQ307" s="22"/>
      <c r="IYR307" s="22"/>
      <c r="IYS307" s="22"/>
      <c r="IYT307" s="22"/>
      <c r="IYU307" s="22"/>
      <c r="IYV307" s="22"/>
      <c r="IYW307" s="22"/>
      <c r="IYX307" s="22"/>
      <c r="IYY307" s="22"/>
      <c r="IYZ307" s="22"/>
      <c r="IZA307" s="22"/>
      <c r="IZB307" s="22"/>
      <c r="IZC307" s="22"/>
      <c r="IZD307" s="22"/>
      <c r="IZE307" s="22"/>
      <c r="IZF307" s="22"/>
      <c r="IZG307" s="22"/>
      <c r="IZH307" s="22"/>
      <c r="IZI307" s="22"/>
      <c r="IZJ307" s="22"/>
      <c r="IZK307" s="22"/>
      <c r="IZL307" s="22"/>
      <c r="IZM307" s="22"/>
      <c r="IZN307" s="22"/>
      <c r="IZO307" s="22"/>
      <c r="IZP307" s="22"/>
      <c r="IZQ307" s="22"/>
      <c r="IZR307" s="22"/>
      <c r="IZS307" s="22"/>
      <c r="IZT307" s="22"/>
      <c r="IZU307" s="22"/>
      <c r="IZV307" s="22"/>
      <c r="IZW307" s="22"/>
      <c r="IZX307" s="22"/>
      <c r="IZY307" s="22"/>
      <c r="IZZ307" s="22"/>
      <c r="JAA307" s="22"/>
      <c r="JAB307" s="22"/>
      <c r="JAC307" s="22"/>
      <c r="JAD307" s="22"/>
      <c r="JAE307" s="22"/>
      <c r="JAF307" s="22"/>
      <c r="JAG307" s="22"/>
      <c r="JAH307" s="22"/>
      <c r="JAI307" s="22"/>
      <c r="JAJ307" s="22"/>
      <c r="JAK307" s="22"/>
      <c r="JAL307" s="22"/>
      <c r="JAM307" s="22"/>
      <c r="JAN307" s="22"/>
      <c r="JAO307" s="22"/>
      <c r="JAP307" s="22"/>
      <c r="JAQ307" s="22"/>
      <c r="JAR307" s="22"/>
      <c r="JAS307" s="22"/>
      <c r="JAT307" s="22"/>
      <c r="JAU307" s="22"/>
      <c r="JAV307" s="22"/>
      <c r="JAW307" s="22"/>
      <c r="JAX307" s="22"/>
      <c r="JAY307" s="22"/>
      <c r="JAZ307" s="22"/>
      <c r="JBA307" s="22"/>
      <c r="JBB307" s="22"/>
      <c r="JBC307" s="22"/>
      <c r="JBD307" s="22"/>
      <c r="JBE307" s="22"/>
      <c r="JBF307" s="22"/>
      <c r="JBG307" s="22"/>
      <c r="JBH307" s="22"/>
      <c r="JBI307" s="22"/>
      <c r="JBJ307" s="22"/>
      <c r="JBK307" s="22"/>
      <c r="JBL307" s="22"/>
      <c r="JBM307" s="22"/>
      <c r="JBN307" s="22"/>
      <c r="JBO307" s="22"/>
      <c r="JBP307" s="22"/>
      <c r="JBQ307" s="22"/>
      <c r="JBR307" s="22"/>
      <c r="JBS307" s="22"/>
      <c r="JBT307" s="22"/>
      <c r="JBU307" s="22"/>
      <c r="JBV307" s="22"/>
      <c r="JBW307" s="22"/>
      <c r="JBX307" s="22"/>
      <c r="JBY307" s="22"/>
      <c r="JBZ307" s="22"/>
      <c r="JCA307" s="22"/>
      <c r="JCB307" s="22"/>
      <c r="JCC307" s="22"/>
      <c r="JCD307" s="22"/>
      <c r="JCE307" s="22"/>
      <c r="JCF307" s="22"/>
      <c r="JCG307" s="22"/>
      <c r="JCH307" s="22"/>
      <c r="JCI307" s="22"/>
      <c r="JCJ307" s="22"/>
      <c r="JCK307" s="22"/>
      <c r="JCL307" s="22"/>
      <c r="JCM307" s="22"/>
      <c r="JCN307" s="22"/>
      <c r="JCO307" s="22"/>
      <c r="JCP307" s="22"/>
      <c r="JCQ307" s="22"/>
      <c r="JCR307" s="22"/>
      <c r="JCS307" s="22"/>
      <c r="JCT307" s="22"/>
      <c r="JCU307" s="22"/>
      <c r="JCV307" s="22"/>
      <c r="JCW307" s="22"/>
      <c r="JCX307" s="22"/>
      <c r="JCY307" s="22"/>
      <c r="JCZ307" s="22"/>
      <c r="JDA307" s="22"/>
      <c r="JDB307" s="22"/>
      <c r="JDC307" s="22"/>
      <c r="JDD307" s="22"/>
      <c r="JDE307" s="22"/>
      <c r="JDF307" s="22"/>
      <c r="JDG307" s="22"/>
      <c r="JDH307" s="22"/>
      <c r="JDI307" s="22"/>
      <c r="JDJ307" s="22"/>
      <c r="JDK307" s="22"/>
      <c r="JDL307" s="22"/>
      <c r="JDM307" s="22"/>
      <c r="JDN307" s="22"/>
      <c r="JDO307" s="22"/>
      <c r="JDP307" s="22"/>
      <c r="JDQ307" s="22"/>
      <c r="JDR307" s="22"/>
      <c r="JDS307" s="22"/>
      <c r="JDT307" s="22"/>
      <c r="JDU307" s="22"/>
      <c r="JDV307" s="22"/>
      <c r="JDW307" s="22"/>
      <c r="JDX307" s="22"/>
      <c r="JDY307" s="22"/>
      <c r="JDZ307" s="22"/>
      <c r="JEA307" s="22"/>
      <c r="JEB307" s="22"/>
      <c r="JEC307" s="22"/>
      <c r="JED307" s="22"/>
      <c r="JEE307" s="22"/>
      <c r="JEF307" s="22"/>
      <c r="JEG307" s="22"/>
      <c r="JEH307" s="22"/>
      <c r="JEI307" s="22"/>
      <c r="JEJ307" s="22"/>
      <c r="JEK307" s="22"/>
      <c r="JEL307" s="22"/>
      <c r="JEM307" s="22"/>
      <c r="JEN307" s="22"/>
      <c r="JEO307" s="22"/>
      <c r="JEP307" s="22"/>
      <c r="JEQ307" s="22"/>
      <c r="JER307" s="22"/>
      <c r="JES307" s="22"/>
      <c r="JET307" s="22"/>
      <c r="JEU307" s="22"/>
      <c r="JEV307" s="22"/>
      <c r="JEW307" s="22"/>
      <c r="JEX307" s="22"/>
      <c r="JEY307" s="22"/>
      <c r="JEZ307" s="22"/>
      <c r="JFA307" s="22"/>
      <c r="JFB307" s="22"/>
      <c r="JFC307" s="22"/>
      <c r="JFD307" s="22"/>
      <c r="JFE307" s="22"/>
      <c r="JFF307" s="22"/>
      <c r="JFG307" s="22"/>
      <c r="JFH307" s="22"/>
      <c r="JFI307" s="22"/>
      <c r="JFJ307" s="22"/>
      <c r="JFK307" s="22"/>
      <c r="JFL307" s="22"/>
      <c r="JFM307" s="22"/>
      <c r="JFN307" s="22"/>
      <c r="JFO307" s="22"/>
      <c r="JFP307" s="22"/>
      <c r="JFQ307" s="22"/>
      <c r="JFR307" s="22"/>
      <c r="JFS307" s="22"/>
      <c r="JFT307" s="22"/>
      <c r="JFU307" s="22"/>
      <c r="JFV307" s="22"/>
      <c r="JFW307" s="22"/>
      <c r="JFX307" s="22"/>
      <c r="JFY307" s="22"/>
      <c r="JFZ307" s="22"/>
      <c r="JGA307" s="22"/>
      <c r="JGB307" s="22"/>
      <c r="JGC307" s="22"/>
      <c r="JGD307" s="22"/>
      <c r="JGE307" s="22"/>
      <c r="JGF307" s="22"/>
      <c r="JGG307" s="22"/>
      <c r="JGH307" s="22"/>
      <c r="JGI307" s="22"/>
      <c r="JGJ307" s="22"/>
      <c r="JGK307" s="22"/>
      <c r="JGL307" s="22"/>
      <c r="JGM307" s="22"/>
      <c r="JGN307" s="22"/>
      <c r="JGO307" s="22"/>
      <c r="JGP307" s="22"/>
      <c r="JGQ307" s="22"/>
      <c r="JGR307" s="22"/>
      <c r="JGS307" s="22"/>
      <c r="JGT307" s="22"/>
      <c r="JGU307" s="22"/>
      <c r="JGV307" s="22"/>
      <c r="JGW307" s="22"/>
      <c r="JGX307" s="22"/>
      <c r="JGY307" s="22"/>
      <c r="JGZ307" s="22"/>
      <c r="JHA307" s="22"/>
      <c r="JHB307" s="22"/>
      <c r="JHC307" s="22"/>
      <c r="JHD307" s="22"/>
      <c r="JHE307" s="22"/>
      <c r="JHF307" s="22"/>
      <c r="JHG307" s="22"/>
      <c r="JHH307" s="22"/>
      <c r="JHI307" s="22"/>
      <c r="JHJ307" s="22"/>
      <c r="JHK307" s="22"/>
      <c r="JHL307" s="22"/>
      <c r="JHM307" s="22"/>
      <c r="JHN307" s="22"/>
      <c r="JHO307" s="22"/>
      <c r="JHP307" s="22"/>
      <c r="JHQ307" s="22"/>
      <c r="JHR307" s="22"/>
      <c r="JHS307" s="22"/>
      <c r="JHT307" s="22"/>
      <c r="JHU307" s="22"/>
      <c r="JHV307" s="22"/>
      <c r="JHW307" s="22"/>
      <c r="JHX307" s="22"/>
      <c r="JHY307" s="22"/>
      <c r="JHZ307" s="22"/>
      <c r="JIA307" s="22"/>
      <c r="JIB307" s="22"/>
      <c r="JIC307" s="22"/>
      <c r="JID307" s="22"/>
      <c r="JIE307" s="22"/>
      <c r="JIF307" s="22"/>
      <c r="JIG307" s="22"/>
      <c r="JIH307" s="22"/>
      <c r="JII307" s="22"/>
      <c r="JIJ307" s="22"/>
      <c r="JIK307" s="22"/>
      <c r="JIL307" s="22"/>
      <c r="JIM307" s="22"/>
      <c r="JIN307" s="22"/>
      <c r="JIO307" s="22"/>
      <c r="JIP307" s="22"/>
      <c r="JIQ307" s="22"/>
      <c r="JIR307" s="22"/>
      <c r="JIS307" s="22"/>
      <c r="JIT307" s="22"/>
      <c r="JIU307" s="22"/>
      <c r="JIV307" s="22"/>
      <c r="JIW307" s="22"/>
      <c r="JIX307" s="22"/>
      <c r="JIY307" s="22"/>
      <c r="JIZ307" s="22"/>
      <c r="JJA307" s="22"/>
      <c r="JJB307" s="22"/>
      <c r="JJC307" s="22"/>
      <c r="JJD307" s="22"/>
      <c r="JJE307" s="22"/>
      <c r="JJF307" s="22"/>
      <c r="JJG307" s="22"/>
      <c r="JJH307" s="22"/>
      <c r="JJI307" s="22"/>
      <c r="JJJ307" s="22"/>
      <c r="JJK307" s="22"/>
      <c r="JJL307" s="22"/>
      <c r="JJM307" s="22"/>
      <c r="JJN307" s="22"/>
      <c r="JJO307" s="22"/>
      <c r="JJP307" s="22"/>
      <c r="JJQ307" s="22"/>
      <c r="JJR307" s="22"/>
      <c r="JJS307" s="22"/>
      <c r="JJT307" s="22"/>
      <c r="JJU307" s="22"/>
      <c r="JJV307" s="22"/>
      <c r="JJW307" s="22"/>
      <c r="JJX307" s="22"/>
      <c r="JJY307" s="22"/>
      <c r="JJZ307" s="22"/>
      <c r="JKA307" s="22"/>
      <c r="JKB307" s="22"/>
      <c r="JKC307" s="22"/>
      <c r="JKD307" s="22"/>
      <c r="JKE307" s="22"/>
      <c r="JKF307" s="22"/>
      <c r="JKG307" s="22"/>
      <c r="JKH307" s="22"/>
      <c r="JKI307" s="22"/>
      <c r="JKJ307" s="22"/>
      <c r="JKK307" s="22"/>
      <c r="JKL307" s="22"/>
      <c r="JKM307" s="22"/>
      <c r="JKN307" s="22"/>
      <c r="JKO307" s="22"/>
      <c r="JKP307" s="22"/>
      <c r="JKQ307" s="22"/>
      <c r="JKR307" s="22"/>
      <c r="JKS307" s="22"/>
      <c r="JKT307" s="22"/>
      <c r="JKU307" s="22"/>
      <c r="JKV307" s="22"/>
      <c r="JKW307" s="22"/>
      <c r="JKX307" s="22"/>
      <c r="JKY307" s="22"/>
      <c r="JKZ307" s="22"/>
      <c r="JLA307" s="22"/>
      <c r="JLB307" s="22"/>
      <c r="JLC307" s="22"/>
      <c r="JLD307" s="22"/>
      <c r="JLE307" s="22"/>
      <c r="JLF307" s="22"/>
      <c r="JLG307" s="22"/>
      <c r="JLH307" s="22"/>
      <c r="JLI307" s="22"/>
      <c r="JLJ307" s="22"/>
      <c r="JLK307" s="22"/>
      <c r="JLL307" s="22"/>
      <c r="JLM307" s="22"/>
      <c r="JLN307" s="22"/>
      <c r="JLO307" s="22"/>
      <c r="JLP307" s="22"/>
      <c r="JLQ307" s="22"/>
      <c r="JLR307" s="22"/>
      <c r="JLS307" s="22"/>
      <c r="JLT307" s="22"/>
      <c r="JLU307" s="22"/>
      <c r="JLV307" s="22"/>
      <c r="JLW307" s="22"/>
      <c r="JLX307" s="22"/>
      <c r="JLY307" s="22"/>
      <c r="JLZ307" s="22"/>
      <c r="JMA307" s="22"/>
      <c r="JMB307" s="22"/>
      <c r="JMC307" s="22"/>
      <c r="JMD307" s="22"/>
      <c r="JME307" s="22"/>
      <c r="JMF307" s="22"/>
      <c r="JMG307" s="22"/>
      <c r="JMH307" s="22"/>
      <c r="JMI307" s="22"/>
      <c r="JMJ307" s="22"/>
      <c r="JMK307" s="22"/>
      <c r="JML307" s="22"/>
      <c r="JMM307" s="22"/>
      <c r="JMN307" s="22"/>
      <c r="JMO307" s="22"/>
      <c r="JMP307" s="22"/>
      <c r="JMQ307" s="22"/>
      <c r="JMR307" s="22"/>
      <c r="JMS307" s="22"/>
      <c r="JMT307" s="22"/>
      <c r="JMU307" s="22"/>
      <c r="JMV307" s="22"/>
      <c r="JMW307" s="22"/>
      <c r="JMX307" s="22"/>
      <c r="JMY307" s="22"/>
      <c r="JMZ307" s="22"/>
      <c r="JNA307" s="22"/>
      <c r="JNB307" s="22"/>
      <c r="JNC307" s="22"/>
      <c r="JND307" s="22"/>
      <c r="JNE307" s="22"/>
      <c r="JNF307" s="22"/>
      <c r="JNG307" s="22"/>
      <c r="JNH307" s="22"/>
      <c r="JNI307" s="22"/>
      <c r="JNJ307" s="22"/>
      <c r="JNK307" s="22"/>
      <c r="JNL307" s="22"/>
      <c r="JNM307" s="22"/>
      <c r="JNN307" s="22"/>
      <c r="JNO307" s="22"/>
      <c r="JNP307" s="22"/>
      <c r="JNQ307" s="22"/>
      <c r="JNR307" s="22"/>
      <c r="JNS307" s="22"/>
      <c r="JNT307" s="22"/>
      <c r="JNU307" s="22"/>
      <c r="JNV307" s="22"/>
      <c r="JNW307" s="22"/>
      <c r="JNX307" s="22"/>
      <c r="JNY307" s="22"/>
      <c r="JNZ307" s="22"/>
      <c r="JOA307" s="22"/>
      <c r="JOB307" s="22"/>
      <c r="JOC307" s="22"/>
      <c r="JOD307" s="22"/>
      <c r="JOE307" s="22"/>
      <c r="JOF307" s="22"/>
      <c r="JOG307" s="22"/>
      <c r="JOH307" s="22"/>
      <c r="JOI307" s="22"/>
      <c r="JOJ307" s="22"/>
      <c r="JOK307" s="22"/>
      <c r="JOL307" s="22"/>
      <c r="JOM307" s="22"/>
      <c r="JON307" s="22"/>
      <c r="JOO307" s="22"/>
      <c r="JOP307" s="22"/>
      <c r="JOQ307" s="22"/>
      <c r="JOR307" s="22"/>
      <c r="JOS307" s="22"/>
      <c r="JOT307" s="22"/>
      <c r="JOU307" s="22"/>
      <c r="JOV307" s="22"/>
      <c r="JOW307" s="22"/>
      <c r="JOX307" s="22"/>
      <c r="JOY307" s="22"/>
      <c r="JOZ307" s="22"/>
      <c r="JPA307" s="22"/>
      <c r="JPB307" s="22"/>
      <c r="JPC307" s="22"/>
      <c r="JPD307" s="22"/>
      <c r="JPE307" s="22"/>
      <c r="JPF307" s="22"/>
      <c r="JPG307" s="22"/>
      <c r="JPH307" s="22"/>
      <c r="JPI307" s="22"/>
      <c r="JPJ307" s="22"/>
      <c r="JPK307" s="22"/>
      <c r="JPL307" s="22"/>
      <c r="JPM307" s="22"/>
      <c r="JPN307" s="22"/>
      <c r="JPO307" s="22"/>
      <c r="JPP307" s="22"/>
      <c r="JPQ307" s="22"/>
      <c r="JPR307" s="22"/>
      <c r="JPS307" s="22"/>
      <c r="JPT307" s="22"/>
      <c r="JPU307" s="22"/>
      <c r="JPV307" s="22"/>
      <c r="JPW307" s="22"/>
      <c r="JPX307" s="22"/>
      <c r="JPY307" s="22"/>
      <c r="JPZ307" s="22"/>
      <c r="JQA307" s="22"/>
      <c r="JQB307" s="22"/>
      <c r="JQC307" s="22"/>
      <c r="JQD307" s="22"/>
      <c r="JQE307" s="22"/>
      <c r="JQF307" s="22"/>
      <c r="JQG307" s="22"/>
      <c r="JQH307" s="22"/>
      <c r="JQI307" s="22"/>
      <c r="JQJ307" s="22"/>
      <c r="JQK307" s="22"/>
      <c r="JQL307" s="22"/>
      <c r="JQM307" s="22"/>
      <c r="JQN307" s="22"/>
      <c r="JQO307" s="22"/>
      <c r="JQP307" s="22"/>
      <c r="JQQ307" s="22"/>
      <c r="JQR307" s="22"/>
      <c r="JQS307" s="22"/>
      <c r="JQT307" s="22"/>
      <c r="JQU307" s="22"/>
      <c r="JQV307" s="22"/>
      <c r="JQW307" s="22"/>
      <c r="JQX307" s="22"/>
      <c r="JQY307" s="22"/>
      <c r="JQZ307" s="22"/>
      <c r="JRA307" s="22"/>
      <c r="JRB307" s="22"/>
      <c r="JRC307" s="22"/>
      <c r="JRD307" s="22"/>
      <c r="JRE307" s="22"/>
      <c r="JRF307" s="22"/>
      <c r="JRG307" s="22"/>
      <c r="JRH307" s="22"/>
      <c r="JRI307" s="22"/>
      <c r="JRJ307" s="22"/>
      <c r="JRK307" s="22"/>
      <c r="JRL307" s="22"/>
      <c r="JRM307" s="22"/>
      <c r="JRN307" s="22"/>
      <c r="JRO307" s="22"/>
      <c r="JRP307" s="22"/>
      <c r="JRQ307" s="22"/>
      <c r="JRR307" s="22"/>
      <c r="JRS307" s="22"/>
      <c r="JRT307" s="22"/>
      <c r="JRU307" s="22"/>
      <c r="JRV307" s="22"/>
      <c r="JRW307" s="22"/>
      <c r="JRX307" s="22"/>
      <c r="JRY307" s="22"/>
      <c r="JRZ307" s="22"/>
      <c r="JSA307" s="22"/>
      <c r="JSB307" s="22"/>
      <c r="JSC307" s="22"/>
      <c r="JSD307" s="22"/>
      <c r="JSE307" s="22"/>
      <c r="JSF307" s="22"/>
      <c r="JSG307" s="22"/>
      <c r="JSH307" s="22"/>
      <c r="JSI307" s="22"/>
      <c r="JSJ307" s="22"/>
      <c r="JSK307" s="22"/>
      <c r="JSL307" s="22"/>
      <c r="JSM307" s="22"/>
      <c r="JSN307" s="22"/>
      <c r="JSO307" s="22"/>
      <c r="JSP307" s="22"/>
      <c r="JSQ307" s="22"/>
      <c r="JSR307" s="22"/>
      <c r="JSS307" s="22"/>
      <c r="JST307" s="22"/>
      <c r="JSU307" s="22"/>
      <c r="JSV307" s="22"/>
      <c r="JSW307" s="22"/>
      <c r="JSX307" s="22"/>
      <c r="JSY307" s="22"/>
      <c r="JSZ307" s="22"/>
      <c r="JTA307" s="22"/>
      <c r="JTB307" s="22"/>
      <c r="JTC307" s="22"/>
      <c r="JTD307" s="22"/>
      <c r="JTE307" s="22"/>
      <c r="JTF307" s="22"/>
      <c r="JTG307" s="22"/>
      <c r="JTH307" s="22"/>
      <c r="JTI307" s="22"/>
      <c r="JTJ307" s="22"/>
      <c r="JTK307" s="22"/>
      <c r="JTL307" s="22"/>
      <c r="JTM307" s="22"/>
      <c r="JTN307" s="22"/>
      <c r="JTO307" s="22"/>
      <c r="JTP307" s="22"/>
      <c r="JTQ307" s="22"/>
      <c r="JTR307" s="22"/>
      <c r="JTS307" s="22"/>
      <c r="JTT307" s="22"/>
      <c r="JTU307" s="22"/>
      <c r="JTV307" s="22"/>
      <c r="JTW307" s="22"/>
      <c r="JTX307" s="22"/>
      <c r="JTY307" s="22"/>
      <c r="JTZ307" s="22"/>
      <c r="JUA307" s="22"/>
      <c r="JUB307" s="22"/>
      <c r="JUC307" s="22"/>
      <c r="JUD307" s="22"/>
      <c r="JUE307" s="22"/>
      <c r="JUF307" s="22"/>
      <c r="JUG307" s="22"/>
      <c r="JUH307" s="22"/>
      <c r="JUI307" s="22"/>
      <c r="JUJ307" s="22"/>
      <c r="JUK307" s="22"/>
      <c r="JUL307" s="22"/>
      <c r="JUM307" s="22"/>
      <c r="JUN307" s="22"/>
      <c r="JUO307" s="22"/>
      <c r="JUP307" s="22"/>
      <c r="JUQ307" s="22"/>
      <c r="JUR307" s="22"/>
      <c r="JUS307" s="22"/>
      <c r="JUT307" s="22"/>
      <c r="JUU307" s="22"/>
      <c r="JUV307" s="22"/>
      <c r="JUW307" s="22"/>
      <c r="JUX307" s="22"/>
      <c r="JUY307" s="22"/>
      <c r="JUZ307" s="22"/>
      <c r="JVA307" s="22"/>
      <c r="JVB307" s="22"/>
      <c r="JVC307" s="22"/>
      <c r="JVD307" s="22"/>
      <c r="JVE307" s="22"/>
      <c r="JVF307" s="22"/>
      <c r="JVG307" s="22"/>
      <c r="JVH307" s="22"/>
      <c r="JVI307" s="22"/>
      <c r="JVJ307" s="22"/>
      <c r="JVK307" s="22"/>
      <c r="JVL307" s="22"/>
      <c r="JVM307" s="22"/>
      <c r="JVN307" s="22"/>
      <c r="JVO307" s="22"/>
      <c r="JVP307" s="22"/>
      <c r="JVQ307" s="22"/>
      <c r="JVR307" s="22"/>
      <c r="JVS307" s="22"/>
      <c r="JVT307" s="22"/>
      <c r="JVU307" s="22"/>
      <c r="JVV307" s="22"/>
      <c r="JVW307" s="22"/>
      <c r="JVX307" s="22"/>
      <c r="JVY307" s="22"/>
      <c r="JVZ307" s="22"/>
      <c r="JWA307" s="22"/>
      <c r="JWB307" s="22"/>
      <c r="JWC307" s="22"/>
      <c r="JWD307" s="22"/>
      <c r="JWE307" s="22"/>
      <c r="JWF307" s="22"/>
      <c r="JWG307" s="22"/>
      <c r="JWH307" s="22"/>
      <c r="JWI307" s="22"/>
      <c r="JWJ307" s="22"/>
      <c r="JWK307" s="22"/>
      <c r="JWL307" s="22"/>
      <c r="JWM307" s="22"/>
      <c r="JWN307" s="22"/>
      <c r="JWO307" s="22"/>
      <c r="JWP307" s="22"/>
      <c r="JWQ307" s="22"/>
      <c r="JWR307" s="22"/>
      <c r="JWS307" s="22"/>
      <c r="JWT307" s="22"/>
      <c r="JWU307" s="22"/>
      <c r="JWV307" s="22"/>
      <c r="JWW307" s="22"/>
      <c r="JWX307" s="22"/>
      <c r="JWY307" s="22"/>
      <c r="JWZ307" s="22"/>
      <c r="JXA307" s="22"/>
      <c r="JXB307" s="22"/>
      <c r="JXC307" s="22"/>
      <c r="JXD307" s="22"/>
      <c r="JXE307" s="22"/>
      <c r="JXF307" s="22"/>
      <c r="JXG307" s="22"/>
      <c r="JXH307" s="22"/>
      <c r="JXI307" s="22"/>
      <c r="JXJ307" s="22"/>
      <c r="JXK307" s="22"/>
      <c r="JXL307" s="22"/>
      <c r="JXM307" s="22"/>
      <c r="JXN307" s="22"/>
      <c r="JXO307" s="22"/>
      <c r="JXP307" s="22"/>
      <c r="JXQ307" s="22"/>
      <c r="JXR307" s="22"/>
      <c r="JXS307" s="22"/>
      <c r="JXT307" s="22"/>
      <c r="JXU307" s="22"/>
      <c r="JXV307" s="22"/>
      <c r="JXW307" s="22"/>
      <c r="JXX307" s="22"/>
      <c r="JXY307" s="22"/>
      <c r="JXZ307" s="22"/>
      <c r="JYA307" s="22"/>
      <c r="JYB307" s="22"/>
      <c r="JYC307" s="22"/>
      <c r="JYD307" s="22"/>
      <c r="JYE307" s="22"/>
      <c r="JYF307" s="22"/>
      <c r="JYG307" s="22"/>
      <c r="JYH307" s="22"/>
      <c r="JYI307" s="22"/>
      <c r="JYJ307" s="22"/>
      <c r="JYK307" s="22"/>
      <c r="JYL307" s="22"/>
      <c r="JYM307" s="22"/>
      <c r="JYN307" s="22"/>
      <c r="JYO307" s="22"/>
      <c r="JYP307" s="22"/>
      <c r="JYQ307" s="22"/>
      <c r="JYR307" s="22"/>
      <c r="JYS307" s="22"/>
      <c r="JYT307" s="22"/>
      <c r="JYU307" s="22"/>
      <c r="JYV307" s="22"/>
      <c r="JYW307" s="22"/>
      <c r="JYX307" s="22"/>
      <c r="JYY307" s="22"/>
      <c r="JYZ307" s="22"/>
      <c r="JZA307" s="22"/>
      <c r="JZB307" s="22"/>
      <c r="JZC307" s="22"/>
      <c r="JZD307" s="22"/>
      <c r="JZE307" s="22"/>
      <c r="JZF307" s="22"/>
      <c r="JZG307" s="22"/>
      <c r="JZH307" s="22"/>
      <c r="JZI307" s="22"/>
      <c r="JZJ307" s="22"/>
      <c r="JZK307" s="22"/>
      <c r="JZL307" s="22"/>
      <c r="JZM307" s="22"/>
      <c r="JZN307" s="22"/>
      <c r="JZO307" s="22"/>
      <c r="JZP307" s="22"/>
      <c r="JZQ307" s="22"/>
      <c r="JZR307" s="22"/>
      <c r="JZS307" s="22"/>
      <c r="JZT307" s="22"/>
      <c r="JZU307" s="22"/>
      <c r="JZV307" s="22"/>
      <c r="JZW307" s="22"/>
      <c r="JZX307" s="22"/>
      <c r="JZY307" s="22"/>
      <c r="JZZ307" s="22"/>
      <c r="KAA307" s="22"/>
      <c r="KAB307" s="22"/>
      <c r="KAC307" s="22"/>
      <c r="KAD307" s="22"/>
      <c r="KAE307" s="22"/>
      <c r="KAF307" s="22"/>
      <c r="KAG307" s="22"/>
      <c r="KAH307" s="22"/>
      <c r="KAI307" s="22"/>
      <c r="KAJ307" s="22"/>
      <c r="KAK307" s="22"/>
      <c r="KAL307" s="22"/>
      <c r="KAM307" s="22"/>
      <c r="KAN307" s="22"/>
      <c r="KAO307" s="22"/>
      <c r="KAP307" s="22"/>
      <c r="KAQ307" s="22"/>
      <c r="KAR307" s="22"/>
      <c r="KAS307" s="22"/>
      <c r="KAT307" s="22"/>
      <c r="KAU307" s="22"/>
      <c r="KAV307" s="22"/>
      <c r="KAW307" s="22"/>
      <c r="KAX307" s="22"/>
      <c r="KAY307" s="22"/>
      <c r="KAZ307" s="22"/>
      <c r="KBA307" s="22"/>
      <c r="KBB307" s="22"/>
      <c r="KBC307" s="22"/>
      <c r="KBD307" s="22"/>
      <c r="KBE307" s="22"/>
      <c r="KBF307" s="22"/>
      <c r="KBG307" s="22"/>
      <c r="KBH307" s="22"/>
      <c r="KBI307" s="22"/>
      <c r="KBJ307" s="22"/>
      <c r="KBK307" s="22"/>
      <c r="KBL307" s="22"/>
      <c r="KBM307" s="22"/>
      <c r="KBN307" s="22"/>
      <c r="KBO307" s="22"/>
      <c r="KBP307" s="22"/>
      <c r="KBQ307" s="22"/>
      <c r="KBR307" s="22"/>
      <c r="KBS307" s="22"/>
      <c r="KBT307" s="22"/>
      <c r="KBU307" s="22"/>
      <c r="KBV307" s="22"/>
      <c r="KBW307" s="22"/>
      <c r="KBX307" s="22"/>
      <c r="KBY307" s="22"/>
      <c r="KBZ307" s="22"/>
      <c r="KCA307" s="22"/>
      <c r="KCB307" s="22"/>
      <c r="KCC307" s="22"/>
      <c r="KCD307" s="22"/>
      <c r="KCE307" s="22"/>
      <c r="KCF307" s="22"/>
      <c r="KCG307" s="22"/>
      <c r="KCH307" s="22"/>
      <c r="KCI307" s="22"/>
      <c r="KCJ307" s="22"/>
      <c r="KCK307" s="22"/>
      <c r="KCL307" s="22"/>
      <c r="KCM307" s="22"/>
      <c r="KCN307" s="22"/>
      <c r="KCO307" s="22"/>
      <c r="KCP307" s="22"/>
      <c r="KCQ307" s="22"/>
      <c r="KCR307" s="22"/>
      <c r="KCS307" s="22"/>
      <c r="KCT307" s="22"/>
      <c r="KCU307" s="22"/>
      <c r="KCV307" s="22"/>
      <c r="KCW307" s="22"/>
      <c r="KCX307" s="22"/>
      <c r="KCY307" s="22"/>
      <c r="KCZ307" s="22"/>
      <c r="KDA307" s="22"/>
      <c r="KDB307" s="22"/>
      <c r="KDC307" s="22"/>
      <c r="KDD307" s="22"/>
      <c r="KDE307" s="22"/>
      <c r="KDF307" s="22"/>
      <c r="KDG307" s="22"/>
      <c r="KDH307" s="22"/>
      <c r="KDI307" s="22"/>
      <c r="KDJ307" s="22"/>
      <c r="KDK307" s="22"/>
      <c r="KDL307" s="22"/>
      <c r="KDM307" s="22"/>
      <c r="KDN307" s="22"/>
      <c r="KDO307" s="22"/>
      <c r="KDP307" s="22"/>
      <c r="KDQ307" s="22"/>
      <c r="KDR307" s="22"/>
      <c r="KDS307" s="22"/>
      <c r="KDT307" s="22"/>
      <c r="KDU307" s="22"/>
      <c r="KDV307" s="22"/>
      <c r="KDW307" s="22"/>
      <c r="KDX307" s="22"/>
      <c r="KDY307" s="22"/>
      <c r="KDZ307" s="22"/>
      <c r="KEA307" s="22"/>
      <c r="KEB307" s="22"/>
      <c r="KEC307" s="22"/>
      <c r="KED307" s="22"/>
      <c r="KEE307" s="22"/>
      <c r="KEF307" s="22"/>
      <c r="KEG307" s="22"/>
      <c r="KEH307" s="22"/>
      <c r="KEI307" s="22"/>
      <c r="KEJ307" s="22"/>
      <c r="KEK307" s="22"/>
      <c r="KEL307" s="22"/>
      <c r="KEM307" s="22"/>
      <c r="KEN307" s="22"/>
      <c r="KEO307" s="22"/>
      <c r="KEP307" s="22"/>
      <c r="KEQ307" s="22"/>
      <c r="KER307" s="22"/>
      <c r="KES307" s="22"/>
      <c r="KET307" s="22"/>
      <c r="KEU307" s="22"/>
      <c r="KEV307" s="22"/>
      <c r="KEW307" s="22"/>
      <c r="KEX307" s="22"/>
      <c r="KEY307" s="22"/>
      <c r="KEZ307" s="22"/>
      <c r="KFA307" s="22"/>
      <c r="KFB307" s="22"/>
      <c r="KFC307" s="22"/>
      <c r="KFD307" s="22"/>
      <c r="KFE307" s="22"/>
      <c r="KFF307" s="22"/>
      <c r="KFG307" s="22"/>
      <c r="KFH307" s="22"/>
      <c r="KFI307" s="22"/>
      <c r="KFJ307" s="22"/>
      <c r="KFK307" s="22"/>
      <c r="KFL307" s="22"/>
      <c r="KFM307" s="22"/>
      <c r="KFN307" s="22"/>
      <c r="KFO307" s="22"/>
      <c r="KFP307" s="22"/>
      <c r="KFQ307" s="22"/>
      <c r="KFR307" s="22"/>
      <c r="KFS307" s="22"/>
      <c r="KFT307" s="22"/>
      <c r="KFU307" s="22"/>
      <c r="KFV307" s="22"/>
      <c r="KFW307" s="22"/>
      <c r="KFX307" s="22"/>
      <c r="KFY307" s="22"/>
      <c r="KFZ307" s="22"/>
      <c r="KGA307" s="22"/>
      <c r="KGB307" s="22"/>
      <c r="KGC307" s="22"/>
      <c r="KGD307" s="22"/>
      <c r="KGE307" s="22"/>
      <c r="KGF307" s="22"/>
      <c r="KGG307" s="22"/>
      <c r="KGH307" s="22"/>
      <c r="KGI307" s="22"/>
      <c r="KGJ307" s="22"/>
      <c r="KGK307" s="22"/>
      <c r="KGL307" s="22"/>
      <c r="KGM307" s="22"/>
      <c r="KGN307" s="22"/>
      <c r="KGO307" s="22"/>
      <c r="KGP307" s="22"/>
      <c r="KGQ307" s="22"/>
      <c r="KGR307" s="22"/>
      <c r="KGS307" s="22"/>
      <c r="KGT307" s="22"/>
      <c r="KGU307" s="22"/>
      <c r="KGV307" s="22"/>
      <c r="KGW307" s="22"/>
      <c r="KGX307" s="22"/>
      <c r="KGY307" s="22"/>
      <c r="KGZ307" s="22"/>
      <c r="KHA307" s="22"/>
      <c r="KHB307" s="22"/>
      <c r="KHC307" s="22"/>
      <c r="KHD307" s="22"/>
      <c r="KHE307" s="22"/>
      <c r="KHF307" s="22"/>
      <c r="KHG307" s="22"/>
      <c r="KHH307" s="22"/>
      <c r="KHI307" s="22"/>
      <c r="KHJ307" s="22"/>
      <c r="KHK307" s="22"/>
      <c r="KHL307" s="22"/>
      <c r="KHM307" s="22"/>
      <c r="KHN307" s="22"/>
      <c r="KHO307" s="22"/>
      <c r="KHP307" s="22"/>
      <c r="KHQ307" s="22"/>
      <c r="KHR307" s="22"/>
      <c r="KHS307" s="22"/>
      <c r="KHT307" s="22"/>
      <c r="KHU307" s="22"/>
      <c r="KHV307" s="22"/>
      <c r="KHW307" s="22"/>
      <c r="KHX307" s="22"/>
      <c r="KHY307" s="22"/>
      <c r="KHZ307" s="22"/>
      <c r="KIA307" s="22"/>
      <c r="KIB307" s="22"/>
      <c r="KIC307" s="22"/>
      <c r="KID307" s="22"/>
      <c r="KIE307" s="22"/>
      <c r="KIF307" s="22"/>
      <c r="KIG307" s="22"/>
      <c r="KIH307" s="22"/>
      <c r="KII307" s="22"/>
      <c r="KIJ307" s="22"/>
      <c r="KIK307" s="22"/>
      <c r="KIL307" s="22"/>
      <c r="KIM307" s="22"/>
      <c r="KIN307" s="22"/>
      <c r="KIO307" s="22"/>
      <c r="KIP307" s="22"/>
      <c r="KIQ307" s="22"/>
      <c r="KIR307" s="22"/>
      <c r="KIS307" s="22"/>
      <c r="KIT307" s="22"/>
      <c r="KIU307" s="22"/>
      <c r="KIV307" s="22"/>
      <c r="KIW307" s="22"/>
      <c r="KIX307" s="22"/>
      <c r="KIY307" s="22"/>
      <c r="KIZ307" s="22"/>
      <c r="KJA307" s="22"/>
      <c r="KJB307" s="22"/>
      <c r="KJC307" s="22"/>
      <c r="KJD307" s="22"/>
      <c r="KJE307" s="22"/>
      <c r="KJF307" s="22"/>
      <c r="KJG307" s="22"/>
      <c r="KJH307" s="22"/>
      <c r="KJI307" s="22"/>
      <c r="KJJ307" s="22"/>
      <c r="KJK307" s="22"/>
      <c r="KJL307" s="22"/>
      <c r="KJM307" s="22"/>
      <c r="KJN307" s="22"/>
      <c r="KJO307" s="22"/>
      <c r="KJP307" s="22"/>
      <c r="KJQ307" s="22"/>
      <c r="KJR307" s="22"/>
      <c r="KJS307" s="22"/>
      <c r="KJT307" s="22"/>
      <c r="KJU307" s="22"/>
      <c r="KJV307" s="22"/>
      <c r="KJW307" s="22"/>
      <c r="KJX307" s="22"/>
      <c r="KJY307" s="22"/>
      <c r="KJZ307" s="22"/>
      <c r="KKA307" s="22"/>
      <c r="KKB307" s="22"/>
      <c r="KKC307" s="22"/>
      <c r="KKD307" s="22"/>
      <c r="KKE307" s="22"/>
      <c r="KKF307" s="22"/>
      <c r="KKG307" s="22"/>
      <c r="KKH307" s="22"/>
      <c r="KKI307" s="22"/>
      <c r="KKJ307" s="22"/>
      <c r="KKK307" s="22"/>
      <c r="KKL307" s="22"/>
      <c r="KKM307" s="22"/>
      <c r="KKN307" s="22"/>
      <c r="KKO307" s="22"/>
      <c r="KKP307" s="22"/>
      <c r="KKQ307" s="22"/>
      <c r="KKR307" s="22"/>
      <c r="KKS307" s="22"/>
      <c r="KKT307" s="22"/>
      <c r="KKU307" s="22"/>
      <c r="KKV307" s="22"/>
      <c r="KKW307" s="22"/>
      <c r="KKX307" s="22"/>
      <c r="KKY307" s="22"/>
      <c r="KKZ307" s="22"/>
      <c r="KLA307" s="22"/>
      <c r="KLB307" s="22"/>
      <c r="KLC307" s="22"/>
      <c r="KLD307" s="22"/>
      <c r="KLE307" s="22"/>
      <c r="KLF307" s="22"/>
      <c r="KLG307" s="22"/>
      <c r="KLH307" s="22"/>
      <c r="KLI307" s="22"/>
      <c r="KLJ307" s="22"/>
      <c r="KLK307" s="22"/>
      <c r="KLL307" s="22"/>
      <c r="KLM307" s="22"/>
      <c r="KLN307" s="22"/>
      <c r="KLO307" s="22"/>
      <c r="KLP307" s="22"/>
      <c r="KLQ307" s="22"/>
      <c r="KLR307" s="22"/>
      <c r="KLS307" s="22"/>
      <c r="KLT307" s="22"/>
      <c r="KLU307" s="22"/>
      <c r="KLV307" s="22"/>
      <c r="KLW307" s="22"/>
      <c r="KLX307" s="22"/>
      <c r="KLY307" s="22"/>
      <c r="KLZ307" s="22"/>
      <c r="KMA307" s="22"/>
      <c r="KMB307" s="22"/>
      <c r="KMC307" s="22"/>
      <c r="KMD307" s="22"/>
      <c r="KME307" s="22"/>
      <c r="KMF307" s="22"/>
      <c r="KMG307" s="22"/>
      <c r="KMH307" s="22"/>
      <c r="KMI307" s="22"/>
      <c r="KMJ307" s="22"/>
      <c r="KMK307" s="22"/>
      <c r="KML307" s="22"/>
      <c r="KMM307" s="22"/>
      <c r="KMN307" s="22"/>
      <c r="KMO307" s="22"/>
      <c r="KMP307" s="22"/>
      <c r="KMQ307" s="22"/>
      <c r="KMR307" s="22"/>
      <c r="KMS307" s="22"/>
      <c r="KMT307" s="22"/>
      <c r="KMU307" s="22"/>
      <c r="KMV307" s="22"/>
      <c r="KMW307" s="22"/>
      <c r="KMX307" s="22"/>
      <c r="KMY307" s="22"/>
      <c r="KMZ307" s="22"/>
      <c r="KNA307" s="22"/>
      <c r="KNB307" s="22"/>
      <c r="KNC307" s="22"/>
      <c r="KND307" s="22"/>
      <c r="KNE307" s="22"/>
      <c r="KNF307" s="22"/>
      <c r="KNG307" s="22"/>
      <c r="KNH307" s="22"/>
      <c r="KNI307" s="22"/>
      <c r="KNJ307" s="22"/>
      <c r="KNK307" s="22"/>
      <c r="KNL307" s="22"/>
      <c r="KNM307" s="22"/>
      <c r="KNN307" s="22"/>
      <c r="KNO307" s="22"/>
      <c r="KNP307" s="22"/>
      <c r="KNQ307" s="22"/>
      <c r="KNR307" s="22"/>
      <c r="KNS307" s="22"/>
      <c r="KNT307" s="22"/>
      <c r="KNU307" s="22"/>
      <c r="KNV307" s="22"/>
      <c r="KNW307" s="22"/>
      <c r="KNX307" s="22"/>
      <c r="KNY307" s="22"/>
      <c r="KNZ307" s="22"/>
      <c r="KOA307" s="22"/>
      <c r="KOB307" s="22"/>
      <c r="KOC307" s="22"/>
      <c r="KOD307" s="22"/>
      <c r="KOE307" s="22"/>
      <c r="KOF307" s="22"/>
      <c r="KOG307" s="22"/>
      <c r="KOH307" s="22"/>
      <c r="KOI307" s="22"/>
      <c r="KOJ307" s="22"/>
      <c r="KOK307" s="22"/>
      <c r="KOL307" s="22"/>
      <c r="KOM307" s="22"/>
      <c r="KON307" s="22"/>
      <c r="KOO307" s="22"/>
      <c r="KOP307" s="22"/>
      <c r="KOQ307" s="22"/>
      <c r="KOR307" s="22"/>
      <c r="KOS307" s="22"/>
      <c r="KOT307" s="22"/>
      <c r="KOU307" s="22"/>
      <c r="KOV307" s="22"/>
      <c r="KOW307" s="22"/>
      <c r="KOX307" s="22"/>
      <c r="KOY307" s="22"/>
      <c r="KOZ307" s="22"/>
      <c r="KPA307" s="22"/>
      <c r="KPB307" s="22"/>
      <c r="KPC307" s="22"/>
      <c r="KPD307" s="22"/>
      <c r="KPE307" s="22"/>
      <c r="KPF307" s="22"/>
      <c r="KPG307" s="22"/>
      <c r="KPH307" s="22"/>
      <c r="KPI307" s="22"/>
      <c r="KPJ307" s="22"/>
      <c r="KPK307" s="22"/>
      <c r="KPL307" s="22"/>
      <c r="KPM307" s="22"/>
      <c r="KPN307" s="22"/>
      <c r="KPO307" s="22"/>
      <c r="KPP307" s="22"/>
      <c r="KPQ307" s="22"/>
      <c r="KPR307" s="22"/>
      <c r="KPS307" s="22"/>
      <c r="KPT307" s="22"/>
      <c r="KPU307" s="22"/>
      <c r="KPV307" s="22"/>
      <c r="KPW307" s="22"/>
      <c r="KPX307" s="22"/>
      <c r="KPY307" s="22"/>
      <c r="KPZ307" s="22"/>
      <c r="KQA307" s="22"/>
      <c r="KQB307" s="22"/>
      <c r="KQC307" s="22"/>
      <c r="KQD307" s="22"/>
      <c r="KQE307" s="22"/>
      <c r="KQF307" s="22"/>
      <c r="KQG307" s="22"/>
      <c r="KQH307" s="22"/>
      <c r="KQI307" s="22"/>
      <c r="KQJ307" s="22"/>
      <c r="KQK307" s="22"/>
      <c r="KQL307" s="22"/>
      <c r="KQM307" s="22"/>
      <c r="KQN307" s="22"/>
      <c r="KQO307" s="22"/>
      <c r="KQP307" s="22"/>
      <c r="KQQ307" s="22"/>
      <c r="KQR307" s="22"/>
      <c r="KQS307" s="22"/>
      <c r="KQT307" s="22"/>
      <c r="KQU307" s="22"/>
      <c r="KQV307" s="22"/>
      <c r="KQW307" s="22"/>
      <c r="KQX307" s="22"/>
      <c r="KQY307" s="22"/>
      <c r="KQZ307" s="22"/>
      <c r="KRA307" s="22"/>
      <c r="KRB307" s="22"/>
      <c r="KRC307" s="22"/>
      <c r="KRD307" s="22"/>
      <c r="KRE307" s="22"/>
      <c r="KRF307" s="22"/>
      <c r="KRG307" s="22"/>
      <c r="KRH307" s="22"/>
      <c r="KRI307" s="22"/>
      <c r="KRJ307" s="22"/>
      <c r="KRK307" s="22"/>
      <c r="KRL307" s="22"/>
      <c r="KRM307" s="22"/>
      <c r="KRN307" s="22"/>
      <c r="KRO307" s="22"/>
      <c r="KRP307" s="22"/>
      <c r="KRQ307" s="22"/>
      <c r="KRR307" s="22"/>
      <c r="KRS307" s="22"/>
      <c r="KRT307" s="22"/>
      <c r="KRU307" s="22"/>
      <c r="KRV307" s="22"/>
      <c r="KRW307" s="22"/>
      <c r="KRX307" s="22"/>
      <c r="KRY307" s="22"/>
      <c r="KRZ307" s="22"/>
      <c r="KSA307" s="22"/>
      <c r="KSB307" s="22"/>
      <c r="KSC307" s="22"/>
      <c r="KSD307" s="22"/>
      <c r="KSE307" s="22"/>
      <c r="KSF307" s="22"/>
      <c r="KSG307" s="22"/>
      <c r="KSH307" s="22"/>
      <c r="KSI307" s="22"/>
      <c r="KSJ307" s="22"/>
      <c r="KSK307" s="22"/>
      <c r="KSL307" s="22"/>
      <c r="KSM307" s="22"/>
      <c r="KSN307" s="22"/>
      <c r="KSO307" s="22"/>
      <c r="KSP307" s="22"/>
      <c r="KSQ307" s="22"/>
      <c r="KSR307" s="22"/>
      <c r="KSS307" s="22"/>
      <c r="KST307" s="22"/>
      <c r="KSU307" s="22"/>
      <c r="KSV307" s="22"/>
      <c r="KSW307" s="22"/>
      <c r="KSX307" s="22"/>
      <c r="KSY307" s="22"/>
      <c r="KSZ307" s="22"/>
      <c r="KTA307" s="22"/>
      <c r="KTB307" s="22"/>
      <c r="KTC307" s="22"/>
      <c r="KTD307" s="22"/>
      <c r="KTE307" s="22"/>
      <c r="KTF307" s="22"/>
      <c r="KTG307" s="22"/>
      <c r="KTH307" s="22"/>
      <c r="KTI307" s="22"/>
      <c r="KTJ307" s="22"/>
      <c r="KTK307" s="22"/>
      <c r="KTL307" s="22"/>
      <c r="KTM307" s="22"/>
      <c r="KTN307" s="22"/>
      <c r="KTO307" s="22"/>
      <c r="KTP307" s="22"/>
      <c r="KTQ307" s="22"/>
      <c r="KTR307" s="22"/>
      <c r="KTS307" s="22"/>
      <c r="KTT307" s="22"/>
      <c r="KTU307" s="22"/>
      <c r="KTV307" s="22"/>
      <c r="KTW307" s="22"/>
      <c r="KTX307" s="22"/>
      <c r="KTY307" s="22"/>
      <c r="KTZ307" s="22"/>
      <c r="KUA307" s="22"/>
      <c r="KUB307" s="22"/>
      <c r="KUC307" s="22"/>
      <c r="KUD307" s="22"/>
      <c r="KUE307" s="22"/>
      <c r="KUF307" s="22"/>
      <c r="KUG307" s="22"/>
      <c r="KUH307" s="22"/>
      <c r="KUI307" s="22"/>
      <c r="KUJ307" s="22"/>
      <c r="KUK307" s="22"/>
      <c r="KUL307" s="22"/>
      <c r="KUM307" s="22"/>
      <c r="KUN307" s="22"/>
      <c r="KUO307" s="22"/>
      <c r="KUP307" s="22"/>
      <c r="KUQ307" s="22"/>
      <c r="KUR307" s="22"/>
      <c r="KUS307" s="22"/>
      <c r="KUT307" s="22"/>
      <c r="KUU307" s="22"/>
      <c r="KUV307" s="22"/>
      <c r="KUW307" s="22"/>
      <c r="KUX307" s="22"/>
      <c r="KUY307" s="22"/>
      <c r="KUZ307" s="22"/>
      <c r="KVA307" s="22"/>
      <c r="KVB307" s="22"/>
      <c r="KVC307" s="22"/>
      <c r="KVD307" s="22"/>
      <c r="KVE307" s="22"/>
      <c r="KVF307" s="22"/>
      <c r="KVG307" s="22"/>
      <c r="KVH307" s="22"/>
      <c r="KVI307" s="22"/>
      <c r="KVJ307" s="22"/>
      <c r="KVK307" s="22"/>
      <c r="KVL307" s="22"/>
      <c r="KVM307" s="22"/>
      <c r="KVN307" s="22"/>
      <c r="KVO307" s="22"/>
      <c r="KVP307" s="22"/>
      <c r="KVQ307" s="22"/>
      <c r="KVR307" s="22"/>
      <c r="KVS307" s="22"/>
      <c r="KVT307" s="22"/>
      <c r="KVU307" s="22"/>
      <c r="KVV307" s="22"/>
      <c r="KVW307" s="22"/>
      <c r="KVX307" s="22"/>
      <c r="KVY307" s="22"/>
      <c r="KVZ307" s="22"/>
      <c r="KWA307" s="22"/>
      <c r="KWB307" s="22"/>
      <c r="KWC307" s="22"/>
      <c r="KWD307" s="22"/>
      <c r="KWE307" s="22"/>
      <c r="KWF307" s="22"/>
      <c r="KWG307" s="22"/>
      <c r="KWH307" s="22"/>
      <c r="KWI307" s="22"/>
      <c r="KWJ307" s="22"/>
      <c r="KWK307" s="22"/>
      <c r="KWL307" s="22"/>
      <c r="KWM307" s="22"/>
      <c r="KWN307" s="22"/>
      <c r="KWO307" s="22"/>
      <c r="KWP307" s="22"/>
      <c r="KWQ307" s="22"/>
      <c r="KWR307" s="22"/>
      <c r="KWS307" s="22"/>
      <c r="KWT307" s="22"/>
      <c r="KWU307" s="22"/>
      <c r="KWV307" s="22"/>
      <c r="KWW307" s="22"/>
      <c r="KWX307" s="22"/>
      <c r="KWY307" s="22"/>
      <c r="KWZ307" s="22"/>
      <c r="KXA307" s="22"/>
      <c r="KXB307" s="22"/>
      <c r="KXC307" s="22"/>
      <c r="KXD307" s="22"/>
      <c r="KXE307" s="22"/>
      <c r="KXF307" s="22"/>
      <c r="KXG307" s="22"/>
      <c r="KXH307" s="22"/>
      <c r="KXI307" s="22"/>
      <c r="KXJ307" s="22"/>
      <c r="KXK307" s="22"/>
      <c r="KXL307" s="22"/>
      <c r="KXM307" s="22"/>
      <c r="KXN307" s="22"/>
      <c r="KXO307" s="22"/>
      <c r="KXP307" s="22"/>
      <c r="KXQ307" s="22"/>
      <c r="KXR307" s="22"/>
      <c r="KXS307" s="22"/>
      <c r="KXT307" s="22"/>
      <c r="KXU307" s="22"/>
      <c r="KXV307" s="22"/>
      <c r="KXW307" s="22"/>
      <c r="KXX307" s="22"/>
      <c r="KXY307" s="22"/>
      <c r="KXZ307" s="22"/>
      <c r="KYA307" s="22"/>
      <c r="KYB307" s="22"/>
      <c r="KYC307" s="22"/>
      <c r="KYD307" s="22"/>
      <c r="KYE307" s="22"/>
      <c r="KYF307" s="22"/>
      <c r="KYG307" s="22"/>
      <c r="KYH307" s="22"/>
      <c r="KYI307" s="22"/>
      <c r="KYJ307" s="22"/>
      <c r="KYK307" s="22"/>
      <c r="KYL307" s="22"/>
      <c r="KYM307" s="22"/>
      <c r="KYN307" s="22"/>
      <c r="KYO307" s="22"/>
      <c r="KYP307" s="22"/>
      <c r="KYQ307" s="22"/>
      <c r="KYR307" s="22"/>
      <c r="KYS307" s="22"/>
      <c r="KYT307" s="22"/>
      <c r="KYU307" s="22"/>
      <c r="KYV307" s="22"/>
      <c r="KYW307" s="22"/>
      <c r="KYX307" s="22"/>
      <c r="KYY307" s="22"/>
      <c r="KYZ307" s="22"/>
      <c r="KZA307" s="22"/>
      <c r="KZB307" s="22"/>
      <c r="KZC307" s="22"/>
      <c r="KZD307" s="22"/>
      <c r="KZE307" s="22"/>
      <c r="KZF307" s="22"/>
      <c r="KZG307" s="22"/>
      <c r="KZH307" s="22"/>
      <c r="KZI307" s="22"/>
      <c r="KZJ307" s="22"/>
      <c r="KZK307" s="22"/>
      <c r="KZL307" s="22"/>
      <c r="KZM307" s="22"/>
      <c r="KZN307" s="22"/>
      <c r="KZO307" s="22"/>
      <c r="KZP307" s="22"/>
      <c r="KZQ307" s="22"/>
      <c r="KZR307" s="22"/>
      <c r="KZS307" s="22"/>
      <c r="KZT307" s="22"/>
      <c r="KZU307" s="22"/>
      <c r="KZV307" s="22"/>
      <c r="KZW307" s="22"/>
      <c r="KZX307" s="22"/>
      <c r="KZY307" s="22"/>
      <c r="KZZ307" s="22"/>
      <c r="LAA307" s="22"/>
      <c r="LAB307" s="22"/>
      <c r="LAC307" s="22"/>
      <c r="LAD307" s="22"/>
      <c r="LAE307" s="22"/>
      <c r="LAF307" s="22"/>
      <c r="LAG307" s="22"/>
      <c r="LAH307" s="22"/>
      <c r="LAI307" s="22"/>
      <c r="LAJ307" s="22"/>
      <c r="LAK307" s="22"/>
      <c r="LAL307" s="22"/>
      <c r="LAM307" s="22"/>
      <c r="LAN307" s="22"/>
      <c r="LAO307" s="22"/>
      <c r="LAP307" s="22"/>
      <c r="LAQ307" s="22"/>
      <c r="LAR307" s="22"/>
      <c r="LAS307" s="22"/>
      <c r="LAT307" s="22"/>
      <c r="LAU307" s="22"/>
      <c r="LAV307" s="22"/>
      <c r="LAW307" s="22"/>
      <c r="LAX307" s="22"/>
      <c r="LAY307" s="22"/>
      <c r="LAZ307" s="22"/>
      <c r="LBA307" s="22"/>
      <c r="LBB307" s="22"/>
      <c r="LBC307" s="22"/>
      <c r="LBD307" s="22"/>
      <c r="LBE307" s="22"/>
      <c r="LBF307" s="22"/>
      <c r="LBG307" s="22"/>
      <c r="LBH307" s="22"/>
      <c r="LBI307" s="22"/>
      <c r="LBJ307" s="22"/>
      <c r="LBK307" s="22"/>
      <c r="LBL307" s="22"/>
      <c r="LBM307" s="22"/>
      <c r="LBN307" s="22"/>
      <c r="LBO307" s="22"/>
      <c r="LBP307" s="22"/>
      <c r="LBQ307" s="22"/>
      <c r="LBR307" s="22"/>
      <c r="LBS307" s="22"/>
      <c r="LBT307" s="22"/>
      <c r="LBU307" s="22"/>
      <c r="LBV307" s="22"/>
      <c r="LBW307" s="22"/>
      <c r="LBX307" s="22"/>
      <c r="LBY307" s="22"/>
      <c r="LBZ307" s="22"/>
      <c r="LCA307" s="22"/>
      <c r="LCB307" s="22"/>
      <c r="LCC307" s="22"/>
      <c r="LCD307" s="22"/>
      <c r="LCE307" s="22"/>
      <c r="LCF307" s="22"/>
      <c r="LCG307" s="22"/>
      <c r="LCH307" s="22"/>
      <c r="LCI307" s="22"/>
      <c r="LCJ307" s="22"/>
      <c r="LCK307" s="22"/>
      <c r="LCL307" s="22"/>
      <c r="LCM307" s="22"/>
      <c r="LCN307" s="22"/>
      <c r="LCO307" s="22"/>
      <c r="LCP307" s="22"/>
      <c r="LCQ307" s="22"/>
      <c r="LCR307" s="22"/>
      <c r="LCS307" s="22"/>
      <c r="LCT307" s="22"/>
      <c r="LCU307" s="22"/>
      <c r="LCV307" s="22"/>
      <c r="LCW307" s="22"/>
      <c r="LCX307" s="22"/>
      <c r="LCY307" s="22"/>
      <c r="LCZ307" s="22"/>
      <c r="LDA307" s="22"/>
      <c r="LDB307" s="22"/>
      <c r="LDC307" s="22"/>
      <c r="LDD307" s="22"/>
      <c r="LDE307" s="22"/>
      <c r="LDF307" s="22"/>
      <c r="LDG307" s="22"/>
      <c r="LDH307" s="22"/>
      <c r="LDI307" s="22"/>
      <c r="LDJ307" s="22"/>
      <c r="LDK307" s="22"/>
      <c r="LDL307" s="22"/>
      <c r="LDM307" s="22"/>
      <c r="LDN307" s="22"/>
      <c r="LDO307" s="22"/>
      <c r="LDP307" s="22"/>
      <c r="LDQ307" s="22"/>
      <c r="LDR307" s="22"/>
      <c r="LDS307" s="22"/>
      <c r="LDT307" s="22"/>
      <c r="LDU307" s="22"/>
      <c r="LDV307" s="22"/>
      <c r="LDW307" s="22"/>
      <c r="LDX307" s="22"/>
      <c r="LDY307" s="22"/>
      <c r="LDZ307" s="22"/>
      <c r="LEA307" s="22"/>
      <c r="LEB307" s="22"/>
      <c r="LEC307" s="22"/>
      <c r="LED307" s="22"/>
      <c r="LEE307" s="22"/>
      <c r="LEF307" s="22"/>
      <c r="LEG307" s="22"/>
      <c r="LEH307" s="22"/>
      <c r="LEI307" s="22"/>
      <c r="LEJ307" s="22"/>
      <c r="LEK307" s="22"/>
      <c r="LEL307" s="22"/>
      <c r="LEM307" s="22"/>
      <c r="LEN307" s="22"/>
      <c r="LEO307" s="22"/>
      <c r="LEP307" s="22"/>
      <c r="LEQ307" s="22"/>
      <c r="LER307" s="22"/>
      <c r="LES307" s="22"/>
      <c r="LET307" s="22"/>
      <c r="LEU307" s="22"/>
      <c r="LEV307" s="22"/>
      <c r="LEW307" s="22"/>
      <c r="LEX307" s="22"/>
      <c r="LEY307" s="22"/>
      <c r="LEZ307" s="22"/>
      <c r="LFA307" s="22"/>
      <c r="LFB307" s="22"/>
      <c r="LFC307" s="22"/>
      <c r="LFD307" s="22"/>
      <c r="LFE307" s="22"/>
      <c r="LFF307" s="22"/>
      <c r="LFG307" s="22"/>
      <c r="LFH307" s="22"/>
      <c r="LFI307" s="22"/>
      <c r="LFJ307" s="22"/>
      <c r="LFK307" s="22"/>
      <c r="LFL307" s="22"/>
      <c r="LFM307" s="22"/>
      <c r="LFN307" s="22"/>
      <c r="LFO307" s="22"/>
      <c r="LFP307" s="22"/>
      <c r="LFQ307" s="22"/>
      <c r="LFR307" s="22"/>
      <c r="LFS307" s="22"/>
      <c r="LFT307" s="22"/>
      <c r="LFU307" s="22"/>
      <c r="LFV307" s="22"/>
      <c r="LFW307" s="22"/>
      <c r="LFX307" s="22"/>
      <c r="LFY307" s="22"/>
      <c r="LFZ307" s="22"/>
      <c r="LGA307" s="22"/>
      <c r="LGB307" s="22"/>
      <c r="LGC307" s="22"/>
      <c r="LGD307" s="22"/>
      <c r="LGE307" s="22"/>
      <c r="LGF307" s="22"/>
      <c r="LGG307" s="22"/>
      <c r="LGH307" s="22"/>
      <c r="LGI307" s="22"/>
      <c r="LGJ307" s="22"/>
      <c r="LGK307" s="22"/>
      <c r="LGL307" s="22"/>
      <c r="LGM307" s="22"/>
      <c r="LGN307" s="22"/>
      <c r="LGO307" s="22"/>
      <c r="LGP307" s="22"/>
      <c r="LGQ307" s="22"/>
      <c r="LGR307" s="22"/>
      <c r="LGS307" s="22"/>
      <c r="LGT307" s="22"/>
      <c r="LGU307" s="22"/>
      <c r="LGV307" s="22"/>
      <c r="LGW307" s="22"/>
      <c r="LGX307" s="22"/>
      <c r="LGY307" s="22"/>
      <c r="LGZ307" s="22"/>
      <c r="LHA307" s="22"/>
      <c r="LHB307" s="22"/>
      <c r="LHC307" s="22"/>
      <c r="LHD307" s="22"/>
      <c r="LHE307" s="22"/>
      <c r="LHF307" s="22"/>
      <c r="LHG307" s="22"/>
      <c r="LHH307" s="22"/>
      <c r="LHI307" s="22"/>
      <c r="LHJ307" s="22"/>
      <c r="LHK307" s="22"/>
      <c r="LHL307" s="22"/>
      <c r="LHM307" s="22"/>
      <c r="LHN307" s="22"/>
      <c r="LHO307" s="22"/>
      <c r="LHP307" s="22"/>
      <c r="LHQ307" s="22"/>
      <c r="LHR307" s="22"/>
      <c r="LHS307" s="22"/>
      <c r="LHT307" s="22"/>
      <c r="LHU307" s="22"/>
      <c r="LHV307" s="22"/>
      <c r="LHW307" s="22"/>
      <c r="LHX307" s="22"/>
      <c r="LHY307" s="22"/>
      <c r="LHZ307" s="22"/>
      <c r="LIA307" s="22"/>
      <c r="LIB307" s="22"/>
      <c r="LIC307" s="22"/>
      <c r="LID307" s="22"/>
      <c r="LIE307" s="22"/>
      <c r="LIF307" s="22"/>
      <c r="LIG307" s="22"/>
      <c r="LIH307" s="22"/>
      <c r="LII307" s="22"/>
      <c r="LIJ307" s="22"/>
      <c r="LIK307" s="22"/>
      <c r="LIL307" s="22"/>
      <c r="LIM307" s="22"/>
      <c r="LIN307" s="22"/>
      <c r="LIO307" s="22"/>
      <c r="LIP307" s="22"/>
      <c r="LIQ307" s="22"/>
      <c r="LIR307" s="22"/>
      <c r="LIS307" s="22"/>
      <c r="LIT307" s="22"/>
      <c r="LIU307" s="22"/>
      <c r="LIV307" s="22"/>
      <c r="LIW307" s="22"/>
      <c r="LIX307" s="22"/>
      <c r="LIY307" s="22"/>
      <c r="LIZ307" s="22"/>
      <c r="LJA307" s="22"/>
      <c r="LJB307" s="22"/>
      <c r="LJC307" s="22"/>
      <c r="LJD307" s="22"/>
      <c r="LJE307" s="22"/>
      <c r="LJF307" s="22"/>
      <c r="LJG307" s="22"/>
      <c r="LJH307" s="22"/>
      <c r="LJI307" s="22"/>
      <c r="LJJ307" s="22"/>
      <c r="LJK307" s="22"/>
      <c r="LJL307" s="22"/>
      <c r="LJM307" s="22"/>
      <c r="LJN307" s="22"/>
      <c r="LJO307" s="22"/>
      <c r="LJP307" s="22"/>
      <c r="LJQ307" s="22"/>
      <c r="LJR307" s="22"/>
      <c r="LJS307" s="22"/>
      <c r="LJT307" s="22"/>
      <c r="LJU307" s="22"/>
      <c r="LJV307" s="22"/>
      <c r="LJW307" s="22"/>
      <c r="LJX307" s="22"/>
      <c r="LJY307" s="22"/>
      <c r="LJZ307" s="22"/>
      <c r="LKA307" s="22"/>
      <c r="LKB307" s="22"/>
      <c r="LKC307" s="22"/>
      <c r="LKD307" s="22"/>
      <c r="LKE307" s="22"/>
      <c r="LKF307" s="22"/>
      <c r="LKG307" s="22"/>
      <c r="LKH307" s="22"/>
      <c r="LKI307" s="22"/>
      <c r="LKJ307" s="22"/>
      <c r="LKK307" s="22"/>
      <c r="LKL307" s="22"/>
      <c r="LKM307" s="22"/>
      <c r="LKN307" s="22"/>
      <c r="LKO307" s="22"/>
      <c r="LKP307" s="22"/>
      <c r="LKQ307" s="22"/>
      <c r="LKR307" s="22"/>
      <c r="LKS307" s="22"/>
      <c r="LKT307" s="22"/>
      <c r="LKU307" s="22"/>
      <c r="LKV307" s="22"/>
      <c r="LKW307" s="22"/>
      <c r="LKX307" s="22"/>
      <c r="LKY307" s="22"/>
      <c r="LKZ307" s="22"/>
      <c r="LLA307" s="22"/>
      <c r="LLB307" s="22"/>
      <c r="LLC307" s="22"/>
      <c r="LLD307" s="22"/>
      <c r="LLE307" s="22"/>
      <c r="LLF307" s="22"/>
      <c r="LLG307" s="22"/>
      <c r="LLH307" s="22"/>
      <c r="LLI307" s="22"/>
      <c r="LLJ307" s="22"/>
      <c r="LLK307" s="22"/>
      <c r="LLL307" s="22"/>
      <c r="LLM307" s="22"/>
      <c r="LLN307" s="22"/>
      <c r="LLO307" s="22"/>
      <c r="LLP307" s="22"/>
      <c r="LLQ307" s="22"/>
      <c r="LLR307" s="22"/>
      <c r="LLS307" s="22"/>
      <c r="LLT307" s="22"/>
      <c r="LLU307" s="22"/>
      <c r="LLV307" s="22"/>
      <c r="LLW307" s="22"/>
      <c r="LLX307" s="22"/>
      <c r="LLY307" s="22"/>
      <c r="LLZ307" s="22"/>
      <c r="LMA307" s="22"/>
      <c r="LMB307" s="22"/>
      <c r="LMC307" s="22"/>
      <c r="LMD307" s="22"/>
      <c r="LME307" s="22"/>
      <c r="LMF307" s="22"/>
      <c r="LMG307" s="22"/>
      <c r="LMH307" s="22"/>
      <c r="LMI307" s="22"/>
      <c r="LMJ307" s="22"/>
      <c r="LMK307" s="22"/>
      <c r="LML307" s="22"/>
      <c r="LMM307" s="22"/>
      <c r="LMN307" s="22"/>
      <c r="LMO307" s="22"/>
      <c r="LMP307" s="22"/>
      <c r="LMQ307" s="22"/>
      <c r="LMR307" s="22"/>
      <c r="LMS307" s="22"/>
      <c r="LMT307" s="22"/>
      <c r="LMU307" s="22"/>
      <c r="LMV307" s="22"/>
      <c r="LMW307" s="22"/>
      <c r="LMX307" s="22"/>
      <c r="LMY307" s="22"/>
      <c r="LMZ307" s="22"/>
      <c r="LNA307" s="22"/>
      <c r="LNB307" s="22"/>
      <c r="LNC307" s="22"/>
      <c r="LND307" s="22"/>
      <c r="LNE307" s="22"/>
      <c r="LNF307" s="22"/>
      <c r="LNG307" s="22"/>
      <c r="LNH307" s="22"/>
      <c r="LNI307" s="22"/>
      <c r="LNJ307" s="22"/>
      <c r="LNK307" s="22"/>
      <c r="LNL307" s="22"/>
      <c r="LNM307" s="22"/>
      <c r="LNN307" s="22"/>
      <c r="LNO307" s="22"/>
      <c r="LNP307" s="22"/>
      <c r="LNQ307" s="22"/>
      <c r="LNR307" s="22"/>
      <c r="LNS307" s="22"/>
      <c r="LNT307" s="22"/>
      <c r="LNU307" s="22"/>
      <c r="LNV307" s="22"/>
      <c r="LNW307" s="22"/>
      <c r="LNX307" s="22"/>
      <c r="LNY307" s="22"/>
      <c r="LNZ307" s="22"/>
      <c r="LOA307" s="22"/>
      <c r="LOB307" s="22"/>
      <c r="LOC307" s="22"/>
      <c r="LOD307" s="22"/>
      <c r="LOE307" s="22"/>
      <c r="LOF307" s="22"/>
      <c r="LOG307" s="22"/>
      <c r="LOH307" s="22"/>
      <c r="LOI307" s="22"/>
      <c r="LOJ307" s="22"/>
      <c r="LOK307" s="22"/>
      <c r="LOL307" s="22"/>
      <c r="LOM307" s="22"/>
      <c r="LON307" s="22"/>
      <c r="LOO307" s="22"/>
      <c r="LOP307" s="22"/>
      <c r="LOQ307" s="22"/>
      <c r="LOR307" s="22"/>
      <c r="LOS307" s="22"/>
      <c r="LOT307" s="22"/>
      <c r="LOU307" s="22"/>
      <c r="LOV307" s="22"/>
      <c r="LOW307" s="22"/>
      <c r="LOX307" s="22"/>
      <c r="LOY307" s="22"/>
      <c r="LOZ307" s="22"/>
      <c r="LPA307" s="22"/>
      <c r="LPB307" s="22"/>
      <c r="LPC307" s="22"/>
      <c r="LPD307" s="22"/>
      <c r="LPE307" s="22"/>
      <c r="LPF307" s="22"/>
      <c r="LPG307" s="22"/>
      <c r="LPH307" s="22"/>
      <c r="LPI307" s="22"/>
      <c r="LPJ307" s="22"/>
      <c r="LPK307" s="22"/>
      <c r="LPL307" s="22"/>
      <c r="LPM307" s="22"/>
      <c r="LPN307" s="22"/>
      <c r="LPO307" s="22"/>
      <c r="LPP307" s="22"/>
      <c r="LPQ307" s="22"/>
      <c r="LPR307" s="22"/>
      <c r="LPS307" s="22"/>
      <c r="LPT307" s="22"/>
      <c r="LPU307" s="22"/>
      <c r="LPV307" s="22"/>
      <c r="LPW307" s="22"/>
      <c r="LPX307" s="22"/>
      <c r="LPY307" s="22"/>
      <c r="LPZ307" s="22"/>
      <c r="LQA307" s="22"/>
      <c r="LQB307" s="22"/>
      <c r="LQC307" s="22"/>
      <c r="LQD307" s="22"/>
      <c r="LQE307" s="22"/>
      <c r="LQF307" s="22"/>
      <c r="LQG307" s="22"/>
      <c r="LQH307" s="22"/>
      <c r="LQI307" s="22"/>
      <c r="LQJ307" s="22"/>
      <c r="LQK307" s="22"/>
      <c r="LQL307" s="22"/>
      <c r="LQM307" s="22"/>
      <c r="LQN307" s="22"/>
      <c r="LQO307" s="22"/>
      <c r="LQP307" s="22"/>
      <c r="LQQ307" s="22"/>
      <c r="LQR307" s="22"/>
      <c r="LQS307" s="22"/>
      <c r="LQT307" s="22"/>
      <c r="LQU307" s="22"/>
      <c r="LQV307" s="22"/>
      <c r="LQW307" s="22"/>
      <c r="LQX307" s="22"/>
      <c r="LQY307" s="22"/>
      <c r="LQZ307" s="22"/>
      <c r="LRA307" s="22"/>
      <c r="LRB307" s="22"/>
      <c r="LRC307" s="22"/>
      <c r="LRD307" s="22"/>
      <c r="LRE307" s="22"/>
      <c r="LRF307" s="22"/>
      <c r="LRG307" s="22"/>
      <c r="LRH307" s="22"/>
      <c r="LRI307" s="22"/>
      <c r="LRJ307" s="22"/>
      <c r="LRK307" s="22"/>
      <c r="LRL307" s="22"/>
      <c r="LRM307" s="22"/>
      <c r="LRN307" s="22"/>
      <c r="LRO307" s="22"/>
      <c r="LRP307" s="22"/>
      <c r="LRQ307" s="22"/>
      <c r="LRR307" s="22"/>
      <c r="LRS307" s="22"/>
      <c r="LRT307" s="22"/>
      <c r="LRU307" s="22"/>
      <c r="LRV307" s="22"/>
      <c r="LRW307" s="22"/>
      <c r="LRX307" s="22"/>
      <c r="LRY307" s="22"/>
      <c r="LRZ307" s="22"/>
      <c r="LSA307" s="22"/>
      <c r="LSB307" s="22"/>
      <c r="LSC307" s="22"/>
      <c r="LSD307" s="22"/>
      <c r="LSE307" s="22"/>
      <c r="LSF307" s="22"/>
      <c r="LSG307" s="22"/>
      <c r="LSH307" s="22"/>
      <c r="LSI307" s="22"/>
      <c r="LSJ307" s="22"/>
      <c r="LSK307" s="22"/>
      <c r="LSL307" s="22"/>
      <c r="LSM307" s="22"/>
      <c r="LSN307" s="22"/>
      <c r="LSO307" s="22"/>
      <c r="LSP307" s="22"/>
      <c r="LSQ307" s="22"/>
      <c r="LSR307" s="22"/>
      <c r="LSS307" s="22"/>
      <c r="LST307" s="22"/>
      <c r="LSU307" s="22"/>
      <c r="LSV307" s="22"/>
      <c r="LSW307" s="22"/>
      <c r="LSX307" s="22"/>
      <c r="LSY307" s="22"/>
      <c r="LSZ307" s="22"/>
      <c r="LTA307" s="22"/>
      <c r="LTB307" s="22"/>
      <c r="LTC307" s="22"/>
      <c r="LTD307" s="22"/>
      <c r="LTE307" s="22"/>
      <c r="LTF307" s="22"/>
      <c r="LTG307" s="22"/>
      <c r="LTH307" s="22"/>
      <c r="LTI307" s="22"/>
      <c r="LTJ307" s="22"/>
      <c r="LTK307" s="22"/>
      <c r="LTL307" s="22"/>
      <c r="LTM307" s="22"/>
      <c r="LTN307" s="22"/>
      <c r="LTO307" s="22"/>
      <c r="LTP307" s="22"/>
      <c r="LTQ307" s="22"/>
      <c r="LTR307" s="22"/>
      <c r="LTS307" s="22"/>
      <c r="LTT307" s="22"/>
      <c r="LTU307" s="22"/>
      <c r="LTV307" s="22"/>
      <c r="LTW307" s="22"/>
      <c r="LTX307" s="22"/>
      <c r="LTY307" s="22"/>
      <c r="LTZ307" s="22"/>
      <c r="LUA307" s="22"/>
      <c r="LUB307" s="22"/>
      <c r="LUC307" s="22"/>
      <c r="LUD307" s="22"/>
      <c r="LUE307" s="22"/>
      <c r="LUF307" s="22"/>
      <c r="LUG307" s="22"/>
      <c r="LUH307" s="22"/>
      <c r="LUI307" s="22"/>
      <c r="LUJ307" s="22"/>
      <c r="LUK307" s="22"/>
      <c r="LUL307" s="22"/>
      <c r="LUM307" s="22"/>
      <c r="LUN307" s="22"/>
      <c r="LUO307" s="22"/>
      <c r="LUP307" s="22"/>
      <c r="LUQ307" s="22"/>
      <c r="LUR307" s="22"/>
      <c r="LUS307" s="22"/>
      <c r="LUT307" s="22"/>
      <c r="LUU307" s="22"/>
      <c r="LUV307" s="22"/>
      <c r="LUW307" s="22"/>
      <c r="LUX307" s="22"/>
      <c r="LUY307" s="22"/>
      <c r="LUZ307" s="22"/>
      <c r="LVA307" s="22"/>
      <c r="LVB307" s="22"/>
      <c r="LVC307" s="22"/>
      <c r="LVD307" s="22"/>
      <c r="LVE307" s="22"/>
      <c r="LVF307" s="22"/>
      <c r="LVG307" s="22"/>
      <c r="LVH307" s="22"/>
      <c r="LVI307" s="22"/>
      <c r="LVJ307" s="22"/>
      <c r="LVK307" s="22"/>
      <c r="LVL307" s="22"/>
      <c r="LVM307" s="22"/>
      <c r="LVN307" s="22"/>
      <c r="LVO307" s="22"/>
      <c r="LVP307" s="22"/>
      <c r="LVQ307" s="22"/>
      <c r="LVR307" s="22"/>
      <c r="LVS307" s="22"/>
      <c r="LVT307" s="22"/>
      <c r="LVU307" s="22"/>
      <c r="LVV307" s="22"/>
      <c r="LVW307" s="22"/>
      <c r="LVX307" s="22"/>
      <c r="LVY307" s="22"/>
      <c r="LVZ307" s="22"/>
      <c r="LWA307" s="22"/>
      <c r="LWB307" s="22"/>
      <c r="LWC307" s="22"/>
      <c r="LWD307" s="22"/>
      <c r="LWE307" s="22"/>
      <c r="LWF307" s="22"/>
      <c r="LWG307" s="22"/>
      <c r="LWH307" s="22"/>
      <c r="LWI307" s="22"/>
      <c r="LWJ307" s="22"/>
      <c r="LWK307" s="22"/>
      <c r="LWL307" s="22"/>
      <c r="LWM307" s="22"/>
      <c r="LWN307" s="22"/>
      <c r="LWO307" s="22"/>
      <c r="LWP307" s="22"/>
      <c r="LWQ307" s="22"/>
      <c r="LWR307" s="22"/>
      <c r="LWS307" s="22"/>
      <c r="LWT307" s="22"/>
      <c r="LWU307" s="22"/>
      <c r="LWV307" s="22"/>
      <c r="LWW307" s="22"/>
      <c r="LWX307" s="22"/>
      <c r="LWY307" s="22"/>
      <c r="LWZ307" s="22"/>
      <c r="LXA307" s="22"/>
      <c r="LXB307" s="22"/>
      <c r="LXC307" s="22"/>
      <c r="LXD307" s="22"/>
      <c r="LXE307" s="22"/>
      <c r="LXF307" s="22"/>
      <c r="LXG307" s="22"/>
      <c r="LXH307" s="22"/>
      <c r="LXI307" s="22"/>
      <c r="LXJ307" s="22"/>
      <c r="LXK307" s="22"/>
      <c r="LXL307" s="22"/>
      <c r="LXM307" s="22"/>
      <c r="LXN307" s="22"/>
      <c r="LXO307" s="22"/>
      <c r="LXP307" s="22"/>
      <c r="LXQ307" s="22"/>
      <c r="LXR307" s="22"/>
      <c r="LXS307" s="22"/>
      <c r="LXT307" s="22"/>
      <c r="LXU307" s="22"/>
      <c r="LXV307" s="22"/>
      <c r="LXW307" s="22"/>
      <c r="LXX307" s="22"/>
      <c r="LXY307" s="22"/>
      <c r="LXZ307" s="22"/>
      <c r="LYA307" s="22"/>
      <c r="LYB307" s="22"/>
      <c r="LYC307" s="22"/>
      <c r="LYD307" s="22"/>
      <c r="LYE307" s="22"/>
      <c r="LYF307" s="22"/>
      <c r="LYG307" s="22"/>
      <c r="LYH307" s="22"/>
      <c r="LYI307" s="22"/>
      <c r="LYJ307" s="22"/>
      <c r="LYK307" s="22"/>
      <c r="LYL307" s="22"/>
      <c r="LYM307" s="22"/>
      <c r="LYN307" s="22"/>
      <c r="LYO307" s="22"/>
      <c r="LYP307" s="22"/>
      <c r="LYQ307" s="22"/>
      <c r="LYR307" s="22"/>
      <c r="LYS307" s="22"/>
      <c r="LYT307" s="22"/>
      <c r="LYU307" s="22"/>
      <c r="LYV307" s="22"/>
      <c r="LYW307" s="22"/>
      <c r="LYX307" s="22"/>
      <c r="LYY307" s="22"/>
      <c r="LYZ307" s="22"/>
      <c r="LZA307" s="22"/>
      <c r="LZB307" s="22"/>
      <c r="LZC307" s="22"/>
      <c r="LZD307" s="22"/>
      <c r="LZE307" s="22"/>
      <c r="LZF307" s="22"/>
      <c r="LZG307" s="22"/>
      <c r="LZH307" s="22"/>
      <c r="LZI307" s="22"/>
      <c r="LZJ307" s="22"/>
      <c r="LZK307" s="22"/>
      <c r="LZL307" s="22"/>
      <c r="LZM307" s="22"/>
      <c r="LZN307" s="22"/>
      <c r="LZO307" s="22"/>
      <c r="LZP307" s="22"/>
      <c r="LZQ307" s="22"/>
      <c r="LZR307" s="22"/>
      <c r="LZS307" s="22"/>
      <c r="LZT307" s="22"/>
      <c r="LZU307" s="22"/>
      <c r="LZV307" s="22"/>
      <c r="LZW307" s="22"/>
      <c r="LZX307" s="22"/>
      <c r="LZY307" s="22"/>
      <c r="LZZ307" s="22"/>
      <c r="MAA307" s="22"/>
      <c r="MAB307" s="22"/>
      <c r="MAC307" s="22"/>
      <c r="MAD307" s="22"/>
      <c r="MAE307" s="22"/>
      <c r="MAF307" s="22"/>
      <c r="MAG307" s="22"/>
      <c r="MAH307" s="22"/>
      <c r="MAI307" s="22"/>
      <c r="MAJ307" s="22"/>
      <c r="MAK307" s="22"/>
      <c r="MAL307" s="22"/>
      <c r="MAM307" s="22"/>
      <c r="MAN307" s="22"/>
      <c r="MAO307" s="22"/>
      <c r="MAP307" s="22"/>
      <c r="MAQ307" s="22"/>
      <c r="MAR307" s="22"/>
      <c r="MAS307" s="22"/>
      <c r="MAT307" s="22"/>
      <c r="MAU307" s="22"/>
      <c r="MAV307" s="22"/>
      <c r="MAW307" s="22"/>
      <c r="MAX307" s="22"/>
      <c r="MAY307" s="22"/>
      <c r="MAZ307" s="22"/>
      <c r="MBA307" s="22"/>
      <c r="MBB307" s="22"/>
      <c r="MBC307" s="22"/>
      <c r="MBD307" s="22"/>
      <c r="MBE307" s="22"/>
      <c r="MBF307" s="22"/>
      <c r="MBG307" s="22"/>
      <c r="MBH307" s="22"/>
      <c r="MBI307" s="22"/>
      <c r="MBJ307" s="22"/>
      <c r="MBK307" s="22"/>
      <c r="MBL307" s="22"/>
      <c r="MBM307" s="22"/>
      <c r="MBN307" s="22"/>
      <c r="MBO307" s="22"/>
      <c r="MBP307" s="22"/>
      <c r="MBQ307" s="22"/>
      <c r="MBR307" s="22"/>
      <c r="MBS307" s="22"/>
      <c r="MBT307" s="22"/>
      <c r="MBU307" s="22"/>
      <c r="MBV307" s="22"/>
      <c r="MBW307" s="22"/>
      <c r="MBX307" s="22"/>
      <c r="MBY307" s="22"/>
      <c r="MBZ307" s="22"/>
      <c r="MCA307" s="22"/>
      <c r="MCB307" s="22"/>
      <c r="MCC307" s="22"/>
      <c r="MCD307" s="22"/>
      <c r="MCE307" s="22"/>
      <c r="MCF307" s="22"/>
      <c r="MCG307" s="22"/>
      <c r="MCH307" s="22"/>
      <c r="MCI307" s="22"/>
      <c r="MCJ307" s="22"/>
      <c r="MCK307" s="22"/>
      <c r="MCL307" s="22"/>
      <c r="MCM307" s="22"/>
      <c r="MCN307" s="22"/>
      <c r="MCO307" s="22"/>
      <c r="MCP307" s="22"/>
      <c r="MCQ307" s="22"/>
      <c r="MCR307" s="22"/>
      <c r="MCS307" s="22"/>
      <c r="MCT307" s="22"/>
      <c r="MCU307" s="22"/>
      <c r="MCV307" s="22"/>
      <c r="MCW307" s="22"/>
      <c r="MCX307" s="22"/>
      <c r="MCY307" s="22"/>
      <c r="MCZ307" s="22"/>
      <c r="MDA307" s="22"/>
      <c r="MDB307" s="22"/>
      <c r="MDC307" s="22"/>
      <c r="MDD307" s="22"/>
      <c r="MDE307" s="22"/>
      <c r="MDF307" s="22"/>
      <c r="MDG307" s="22"/>
      <c r="MDH307" s="22"/>
      <c r="MDI307" s="22"/>
      <c r="MDJ307" s="22"/>
      <c r="MDK307" s="22"/>
      <c r="MDL307" s="22"/>
      <c r="MDM307" s="22"/>
      <c r="MDN307" s="22"/>
      <c r="MDO307" s="22"/>
      <c r="MDP307" s="22"/>
      <c r="MDQ307" s="22"/>
      <c r="MDR307" s="22"/>
      <c r="MDS307" s="22"/>
      <c r="MDT307" s="22"/>
      <c r="MDU307" s="22"/>
      <c r="MDV307" s="22"/>
      <c r="MDW307" s="22"/>
      <c r="MDX307" s="22"/>
      <c r="MDY307" s="22"/>
      <c r="MDZ307" s="22"/>
      <c r="MEA307" s="22"/>
      <c r="MEB307" s="22"/>
      <c r="MEC307" s="22"/>
      <c r="MED307" s="22"/>
      <c r="MEE307" s="22"/>
      <c r="MEF307" s="22"/>
      <c r="MEG307" s="22"/>
      <c r="MEH307" s="22"/>
      <c r="MEI307" s="22"/>
      <c r="MEJ307" s="22"/>
      <c r="MEK307" s="22"/>
      <c r="MEL307" s="22"/>
      <c r="MEM307" s="22"/>
      <c r="MEN307" s="22"/>
      <c r="MEO307" s="22"/>
      <c r="MEP307" s="22"/>
      <c r="MEQ307" s="22"/>
      <c r="MER307" s="22"/>
      <c r="MES307" s="22"/>
      <c r="MET307" s="22"/>
      <c r="MEU307" s="22"/>
      <c r="MEV307" s="22"/>
      <c r="MEW307" s="22"/>
      <c r="MEX307" s="22"/>
      <c r="MEY307" s="22"/>
      <c r="MEZ307" s="22"/>
      <c r="MFA307" s="22"/>
      <c r="MFB307" s="22"/>
      <c r="MFC307" s="22"/>
      <c r="MFD307" s="22"/>
      <c r="MFE307" s="22"/>
      <c r="MFF307" s="22"/>
      <c r="MFG307" s="22"/>
      <c r="MFH307" s="22"/>
      <c r="MFI307" s="22"/>
      <c r="MFJ307" s="22"/>
      <c r="MFK307" s="22"/>
      <c r="MFL307" s="22"/>
      <c r="MFM307" s="22"/>
      <c r="MFN307" s="22"/>
      <c r="MFO307" s="22"/>
      <c r="MFP307" s="22"/>
      <c r="MFQ307" s="22"/>
      <c r="MFR307" s="22"/>
      <c r="MFS307" s="22"/>
      <c r="MFT307" s="22"/>
      <c r="MFU307" s="22"/>
      <c r="MFV307" s="22"/>
      <c r="MFW307" s="22"/>
      <c r="MFX307" s="22"/>
      <c r="MFY307" s="22"/>
      <c r="MFZ307" s="22"/>
      <c r="MGA307" s="22"/>
      <c r="MGB307" s="22"/>
      <c r="MGC307" s="22"/>
      <c r="MGD307" s="22"/>
      <c r="MGE307" s="22"/>
      <c r="MGF307" s="22"/>
      <c r="MGG307" s="22"/>
      <c r="MGH307" s="22"/>
      <c r="MGI307" s="22"/>
      <c r="MGJ307" s="22"/>
      <c r="MGK307" s="22"/>
      <c r="MGL307" s="22"/>
      <c r="MGM307" s="22"/>
      <c r="MGN307" s="22"/>
      <c r="MGO307" s="22"/>
      <c r="MGP307" s="22"/>
      <c r="MGQ307" s="22"/>
      <c r="MGR307" s="22"/>
      <c r="MGS307" s="22"/>
      <c r="MGT307" s="22"/>
      <c r="MGU307" s="22"/>
      <c r="MGV307" s="22"/>
      <c r="MGW307" s="22"/>
      <c r="MGX307" s="22"/>
      <c r="MGY307" s="22"/>
      <c r="MGZ307" s="22"/>
      <c r="MHA307" s="22"/>
      <c r="MHB307" s="22"/>
      <c r="MHC307" s="22"/>
      <c r="MHD307" s="22"/>
      <c r="MHE307" s="22"/>
      <c r="MHF307" s="22"/>
      <c r="MHG307" s="22"/>
      <c r="MHH307" s="22"/>
      <c r="MHI307" s="22"/>
      <c r="MHJ307" s="22"/>
      <c r="MHK307" s="22"/>
      <c r="MHL307" s="22"/>
      <c r="MHM307" s="22"/>
      <c r="MHN307" s="22"/>
      <c r="MHO307" s="22"/>
      <c r="MHP307" s="22"/>
      <c r="MHQ307" s="22"/>
      <c r="MHR307" s="22"/>
      <c r="MHS307" s="22"/>
      <c r="MHT307" s="22"/>
      <c r="MHU307" s="22"/>
      <c r="MHV307" s="22"/>
      <c r="MHW307" s="22"/>
      <c r="MHX307" s="22"/>
      <c r="MHY307" s="22"/>
      <c r="MHZ307" s="22"/>
      <c r="MIA307" s="22"/>
      <c r="MIB307" s="22"/>
      <c r="MIC307" s="22"/>
      <c r="MID307" s="22"/>
      <c r="MIE307" s="22"/>
      <c r="MIF307" s="22"/>
      <c r="MIG307" s="22"/>
      <c r="MIH307" s="22"/>
      <c r="MII307" s="22"/>
      <c r="MIJ307" s="22"/>
      <c r="MIK307" s="22"/>
      <c r="MIL307" s="22"/>
      <c r="MIM307" s="22"/>
      <c r="MIN307" s="22"/>
      <c r="MIO307" s="22"/>
      <c r="MIP307" s="22"/>
      <c r="MIQ307" s="22"/>
      <c r="MIR307" s="22"/>
      <c r="MIS307" s="22"/>
      <c r="MIT307" s="22"/>
      <c r="MIU307" s="22"/>
      <c r="MIV307" s="22"/>
      <c r="MIW307" s="22"/>
      <c r="MIX307" s="22"/>
      <c r="MIY307" s="22"/>
      <c r="MIZ307" s="22"/>
      <c r="MJA307" s="22"/>
      <c r="MJB307" s="22"/>
      <c r="MJC307" s="22"/>
      <c r="MJD307" s="22"/>
      <c r="MJE307" s="22"/>
      <c r="MJF307" s="22"/>
      <c r="MJG307" s="22"/>
      <c r="MJH307" s="22"/>
      <c r="MJI307" s="22"/>
      <c r="MJJ307" s="22"/>
      <c r="MJK307" s="22"/>
      <c r="MJL307" s="22"/>
      <c r="MJM307" s="22"/>
      <c r="MJN307" s="22"/>
      <c r="MJO307" s="22"/>
      <c r="MJP307" s="22"/>
      <c r="MJQ307" s="22"/>
      <c r="MJR307" s="22"/>
      <c r="MJS307" s="22"/>
      <c r="MJT307" s="22"/>
      <c r="MJU307" s="22"/>
      <c r="MJV307" s="22"/>
      <c r="MJW307" s="22"/>
      <c r="MJX307" s="22"/>
      <c r="MJY307" s="22"/>
      <c r="MJZ307" s="22"/>
      <c r="MKA307" s="22"/>
      <c r="MKB307" s="22"/>
      <c r="MKC307" s="22"/>
      <c r="MKD307" s="22"/>
      <c r="MKE307" s="22"/>
      <c r="MKF307" s="22"/>
      <c r="MKG307" s="22"/>
      <c r="MKH307" s="22"/>
      <c r="MKI307" s="22"/>
      <c r="MKJ307" s="22"/>
      <c r="MKK307" s="22"/>
      <c r="MKL307" s="22"/>
      <c r="MKM307" s="22"/>
      <c r="MKN307" s="22"/>
      <c r="MKO307" s="22"/>
      <c r="MKP307" s="22"/>
      <c r="MKQ307" s="22"/>
      <c r="MKR307" s="22"/>
      <c r="MKS307" s="22"/>
      <c r="MKT307" s="22"/>
      <c r="MKU307" s="22"/>
      <c r="MKV307" s="22"/>
      <c r="MKW307" s="22"/>
      <c r="MKX307" s="22"/>
      <c r="MKY307" s="22"/>
      <c r="MKZ307" s="22"/>
      <c r="MLA307" s="22"/>
      <c r="MLB307" s="22"/>
      <c r="MLC307" s="22"/>
      <c r="MLD307" s="22"/>
      <c r="MLE307" s="22"/>
      <c r="MLF307" s="22"/>
      <c r="MLG307" s="22"/>
      <c r="MLH307" s="22"/>
      <c r="MLI307" s="22"/>
      <c r="MLJ307" s="22"/>
      <c r="MLK307" s="22"/>
      <c r="MLL307" s="22"/>
      <c r="MLM307" s="22"/>
      <c r="MLN307" s="22"/>
      <c r="MLO307" s="22"/>
      <c r="MLP307" s="22"/>
      <c r="MLQ307" s="22"/>
      <c r="MLR307" s="22"/>
      <c r="MLS307" s="22"/>
      <c r="MLT307" s="22"/>
      <c r="MLU307" s="22"/>
      <c r="MLV307" s="22"/>
      <c r="MLW307" s="22"/>
      <c r="MLX307" s="22"/>
      <c r="MLY307" s="22"/>
      <c r="MLZ307" s="22"/>
      <c r="MMA307" s="22"/>
      <c r="MMB307" s="22"/>
      <c r="MMC307" s="22"/>
      <c r="MMD307" s="22"/>
      <c r="MME307" s="22"/>
      <c r="MMF307" s="22"/>
      <c r="MMG307" s="22"/>
      <c r="MMH307" s="22"/>
      <c r="MMI307" s="22"/>
      <c r="MMJ307" s="22"/>
      <c r="MMK307" s="22"/>
      <c r="MML307" s="22"/>
      <c r="MMM307" s="22"/>
      <c r="MMN307" s="22"/>
      <c r="MMO307" s="22"/>
      <c r="MMP307" s="22"/>
      <c r="MMQ307" s="22"/>
      <c r="MMR307" s="22"/>
      <c r="MMS307" s="22"/>
      <c r="MMT307" s="22"/>
      <c r="MMU307" s="22"/>
      <c r="MMV307" s="22"/>
      <c r="MMW307" s="22"/>
      <c r="MMX307" s="22"/>
      <c r="MMY307" s="22"/>
      <c r="MMZ307" s="22"/>
      <c r="MNA307" s="22"/>
      <c r="MNB307" s="22"/>
      <c r="MNC307" s="22"/>
      <c r="MND307" s="22"/>
      <c r="MNE307" s="22"/>
      <c r="MNF307" s="22"/>
      <c r="MNG307" s="22"/>
      <c r="MNH307" s="22"/>
      <c r="MNI307" s="22"/>
      <c r="MNJ307" s="22"/>
      <c r="MNK307" s="22"/>
      <c r="MNL307" s="22"/>
      <c r="MNM307" s="22"/>
      <c r="MNN307" s="22"/>
      <c r="MNO307" s="22"/>
      <c r="MNP307" s="22"/>
      <c r="MNQ307" s="22"/>
      <c r="MNR307" s="22"/>
      <c r="MNS307" s="22"/>
      <c r="MNT307" s="22"/>
      <c r="MNU307" s="22"/>
      <c r="MNV307" s="22"/>
      <c r="MNW307" s="22"/>
      <c r="MNX307" s="22"/>
      <c r="MNY307" s="22"/>
      <c r="MNZ307" s="22"/>
      <c r="MOA307" s="22"/>
      <c r="MOB307" s="22"/>
      <c r="MOC307" s="22"/>
      <c r="MOD307" s="22"/>
      <c r="MOE307" s="22"/>
      <c r="MOF307" s="22"/>
      <c r="MOG307" s="22"/>
      <c r="MOH307" s="22"/>
      <c r="MOI307" s="22"/>
      <c r="MOJ307" s="22"/>
      <c r="MOK307" s="22"/>
      <c r="MOL307" s="22"/>
      <c r="MOM307" s="22"/>
      <c r="MON307" s="22"/>
      <c r="MOO307" s="22"/>
      <c r="MOP307" s="22"/>
      <c r="MOQ307" s="22"/>
      <c r="MOR307" s="22"/>
      <c r="MOS307" s="22"/>
      <c r="MOT307" s="22"/>
      <c r="MOU307" s="22"/>
      <c r="MOV307" s="22"/>
      <c r="MOW307" s="22"/>
      <c r="MOX307" s="22"/>
      <c r="MOY307" s="22"/>
      <c r="MOZ307" s="22"/>
      <c r="MPA307" s="22"/>
      <c r="MPB307" s="22"/>
      <c r="MPC307" s="22"/>
      <c r="MPD307" s="22"/>
      <c r="MPE307" s="22"/>
      <c r="MPF307" s="22"/>
      <c r="MPG307" s="22"/>
      <c r="MPH307" s="22"/>
      <c r="MPI307" s="22"/>
      <c r="MPJ307" s="22"/>
      <c r="MPK307" s="22"/>
      <c r="MPL307" s="22"/>
      <c r="MPM307" s="22"/>
      <c r="MPN307" s="22"/>
      <c r="MPO307" s="22"/>
      <c r="MPP307" s="22"/>
      <c r="MPQ307" s="22"/>
      <c r="MPR307" s="22"/>
      <c r="MPS307" s="22"/>
      <c r="MPT307" s="22"/>
      <c r="MPU307" s="22"/>
      <c r="MPV307" s="22"/>
      <c r="MPW307" s="22"/>
      <c r="MPX307" s="22"/>
      <c r="MPY307" s="22"/>
      <c r="MPZ307" s="22"/>
      <c r="MQA307" s="22"/>
      <c r="MQB307" s="22"/>
      <c r="MQC307" s="22"/>
      <c r="MQD307" s="22"/>
      <c r="MQE307" s="22"/>
      <c r="MQF307" s="22"/>
      <c r="MQG307" s="22"/>
      <c r="MQH307" s="22"/>
      <c r="MQI307" s="22"/>
      <c r="MQJ307" s="22"/>
      <c r="MQK307" s="22"/>
      <c r="MQL307" s="22"/>
      <c r="MQM307" s="22"/>
      <c r="MQN307" s="22"/>
      <c r="MQO307" s="22"/>
      <c r="MQP307" s="22"/>
      <c r="MQQ307" s="22"/>
      <c r="MQR307" s="22"/>
      <c r="MQS307" s="22"/>
      <c r="MQT307" s="22"/>
      <c r="MQU307" s="22"/>
      <c r="MQV307" s="22"/>
      <c r="MQW307" s="22"/>
      <c r="MQX307" s="22"/>
      <c r="MQY307" s="22"/>
      <c r="MQZ307" s="22"/>
      <c r="MRA307" s="22"/>
      <c r="MRB307" s="22"/>
      <c r="MRC307" s="22"/>
      <c r="MRD307" s="22"/>
      <c r="MRE307" s="22"/>
      <c r="MRF307" s="22"/>
      <c r="MRG307" s="22"/>
      <c r="MRH307" s="22"/>
      <c r="MRI307" s="22"/>
      <c r="MRJ307" s="22"/>
      <c r="MRK307" s="22"/>
      <c r="MRL307" s="22"/>
      <c r="MRM307" s="22"/>
      <c r="MRN307" s="22"/>
      <c r="MRO307" s="22"/>
      <c r="MRP307" s="22"/>
      <c r="MRQ307" s="22"/>
      <c r="MRR307" s="22"/>
      <c r="MRS307" s="22"/>
      <c r="MRT307" s="22"/>
      <c r="MRU307" s="22"/>
      <c r="MRV307" s="22"/>
      <c r="MRW307" s="22"/>
      <c r="MRX307" s="22"/>
      <c r="MRY307" s="22"/>
      <c r="MRZ307" s="22"/>
      <c r="MSA307" s="22"/>
      <c r="MSB307" s="22"/>
      <c r="MSC307" s="22"/>
      <c r="MSD307" s="22"/>
      <c r="MSE307" s="22"/>
      <c r="MSF307" s="22"/>
      <c r="MSG307" s="22"/>
      <c r="MSH307" s="22"/>
      <c r="MSI307" s="22"/>
      <c r="MSJ307" s="22"/>
      <c r="MSK307" s="22"/>
      <c r="MSL307" s="22"/>
      <c r="MSM307" s="22"/>
      <c r="MSN307" s="22"/>
      <c r="MSO307" s="22"/>
      <c r="MSP307" s="22"/>
      <c r="MSQ307" s="22"/>
      <c r="MSR307" s="22"/>
      <c r="MSS307" s="22"/>
      <c r="MST307" s="22"/>
      <c r="MSU307" s="22"/>
      <c r="MSV307" s="22"/>
      <c r="MSW307" s="22"/>
      <c r="MSX307" s="22"/>
      <c r="MSY307" s="22"/>
      <c r="MSZ307" s="22"/>
      <c r="MTA307" s="22"/>
      <c r="MTB307" s="22"/>
      <c r="MTC307" s="22"/>
      <c r="MTD307" s="22"/>
      <c r="MTE307" s="22"/>
      <c r="MTF307" s="22"/>
      <c r="MTG307" s="22"/>
      <c r="MTH307" s="22"/>
      <c r="MTI307" s="22"/>
      <c r="MTJ307" s="22"/>
      <c r="MTK307" s="22"/>
      <c r="MTL307" s="22"/>
      <c r="MTM307" s="22"/>
      <c r="MTN307" s="22"/>
      <c r="MTO307" s="22"/>
      <c r="MTP307" s="22"/>
      <c r="MTQ307" s="22"/>
      <c r="MTR307" s="22"/>
      <c r="MTS307" s="22"/>
      <c r="MTT307" s="22"/>
      <c r="MTU307" s="22"/>
      <c r="MTV307" s="22"/>
      <c r="MTW307" s="22"/>
      <c r="MTX307" s="22"/>
      <c r="MTY307" s="22"/>
      <c r="MTZ307" s="22"/>
      <c r="MUA307" s="22"/>
      <c r="MUB307" s="22"/>
      <c r="MUC307" s="22"/>
      <c r="MUD307" s="22"/>
      <c r="MUE307" s="22"/>
      <c r="MUF307" s="22"/>
      <c r="MUG307" s="22"/>
      <c r="MUH307" s="22"/>
      <c r="MUI307" s="22"/>
      <c r="MUJ307" s="22"/>
      <c r="MUK307" s="22"/>
      <c r="MUL307" s="22"/>
      <c r="MUM307" s="22"/>
      <c r="MUN307" s="22"/>
      <c r="MUO307" s="22"/>
      <c r="MUP307" s="22"/>
      <c r="MUQ307" s="22"/>
      <c r="MUR307" s="22"/>
      <c r="MUS307" s="22"/>
      <c r="MUT307" s="22"/>
      <c r="MUU307" s="22"/>
      <c r="MUV307" s="22"/>
      <c r="MUW307" s="22"/>
      <c r="MUX307" s="22"/>
      <c r="MUY307" s="22"/>
      <c r="MUZ307" s="22"/>
      <c r="MVA307" s="22"/>
      <c r="MVB307" s="22"/>
      <c r="MVC307" s="22"/>
      <c r="MVD307" s="22"/>
      <c r="MVE307" s="22"/>
      <c r="MVF307" s="22"/>
      <c r="MVG307" s="22"/>
      <c r="MVH307" s="22"/>
      <c r="MVI307" s="22"/>
      <c r="MVJ307" s="22"/>
      <c r="MVK307" s="22"/>
      <c r="MVL307" s="22"/>
      <c r="MVM307" s="22"/>
      <c r="MVN307" s="22"/>
      <c r="MVO307" s="22"/>
      <c r="MVP307" s="22"/>
      <c r="MVQ307" s="22"/>
      <c r="MVR307" s="22"/>
      <c r="MVS307" s="22"/>
      <c r="MVT307" s="22"/>
      <c r="MVU307" s="22"/>
      <c r="MVV307" s="22"/>
      <c r="MVW307" s="22"/>
      <c r="MVX307" s="22"/>
      <c r="MVY307" s="22"/>
      <c r="MVZ307" s="22"/>
      <c r="MWA307" s="22"/>
      <c r="MWB307" s="22"/>
      <c r="MWC307" s="22"/>
      <c r="MWD307" s="22"/>
      <c r="MWE307" s="22"/>
      <c r="MWF307" s="22"/>
      <c r="MWG307" s="22"/>
      <c r="MWH307" s="22"/>
      <c r="MWI307" s="22"/>
      <c r="MWJ307" s="22"/>
      <c r="MWK307" s="22"/>
      <c r="MWL307" s="22"/>
      <c r="MWM307" s="22"/>
      <c r="MWN307" s="22"/>
      <c r="MWO307" s="22"/>
      <c r="MWP307" s="22"/>
      <c r="MWQ307" s="22"/>
      <c r="MWR307" s="22"/>
      <c r="MWS307" s="22"/>
      <c r="MWT307" s="22"/>
      <c r="MWU307" s="22"/>
      <c r="MWV307" s="22"/>
      <c r="MWW307" s="22"/>
      <c r="MWX307" s="22"/>
      <c r="MWY307" s="22"/>
      <c r="MWZ307" s="22"/>
      <c r="MXA307" s="22"/>
      <c r="MXB307" s="22"/>
      <c r="MXC307" s="22"/>
      <c r="MXD307" s="22"/>
      <c r="MXE307" s="22"/>
      <c r="MXF307" s="22"/>
      <c r="MXG307" s="22"/>
      <c r="MXH307" s="22"/>
      <c r="MXI307" s="22"/>
      <c r="MXJ307" s="22"/>
      <c r="MXK307" s="22"/>
      <c r="MXL307" s="22"/>
      <c r="MXM307" s="22"/>
      <c r="MXN307" s="22"/>
      <c r="MXO307" s="22"/>
      <c r="MXP307" s="22"/>
      <c r="MXQ307" s="22"/>
      <c r="MXR307" s="22"/>
      <c r="MXS307" s="22"/>
      <c r="MXT307" s="22"/>
      <c r="MXU307" s="22"/>
      <c r="MXV307" s="22"/>
      <c r="MXW307" s="22"/>
      <c r="MXX307" s="22"/>
      <c r="MXY307" s="22"/>
      <c r="MXZ307" s="22"/>
      <c r="MYA307" s="22"/>
      <c r="MYB307" s="22"/>
      <c r="MYC307" s="22"/>
      <c r="MYD307" s="22"/>
      <c r="MYE307" s="22"/>
      <c r="MYF307" s="22"/>
      <c r="MYG307" s="22"/>
      <c r="MYH307" s="22"/>
      <c r="MYI307" s="22"/>
      <c r="MYJ307" s="22"/>
      <c r="MYK307" s="22"/>
      <c r="MYL307" s="22"/>
      <c r="MYM307" s="22"/>
      <c r="MYN307" s="22"/>
      <c r="MYO307" s="22"/>
      <c r="MYP307" s="22"/>
      <c r="MYQ307" s="22"/>
      <c r="MYR307" s="22"/>
      <c r="MYS307" s="22"/>
      <c r="MYT307" s="22"/>
      <c r="MYU307" s="22"/>
      <c r="MYV307" s="22"/>
      <c r="MYW307" s="22"/>
      <c r="MYX307" s="22"/>
      <c r="MYY307" s="22"/>
      <c r="MYZ307" s="22"/>
      <c r="MZA307" s="22"/>
      <c r="MZB307" s="22"/>
      <c r="MZC307" s="22"/>
      <c r="MZD307" s="22"/>
      <c r="MZE307" s="22"/>
      <c r="MZF307" s="22"/>
      <c r="MZG307" s="22"/>
      <c r="MZH307" s="22"/>
      <c r="MZI307" s="22"/>
      <c r="MZJ307" s="22"/>
      <c r="MZK307" s="22"/>
      <c r="MZL307" s="22"/>
      <c r="MZM307" s="22"/>
      <c r="MZN307" s="22"/>
      <c r="MZO307" s="22"/>
      <c r="MZP307" s="22"/>
      <c r="MZQ307" s="22"/>
      <c r="MZR307" s="22"/>
      <c r="MZS307" s="22"/>
      <c r="MZT307" s="22"/>
      <c r="MZU307" s="22"/>
      <c r="MZV307" s="22"/>
      <c r="MZW307" s="22"/>
      <c r="MZX307" s="22"/>
      <c r="MZY307" s="22"/>
      <c r="MZZ307" s="22"/>
      <c r="NAA307" s="22"/>
      <c r="NAB307" s="22"/>
      <c r="NAC307" s="22"/>
      <c r="NAD307" s="22"/>
      <c r="NAE307" s="22"/>
      <c r="NAF307" s="22"/>
      <c r="NAG307" s="22"/>
      <c r="NAH307" s="22"/>
      <c r="NAI307" s="22"/>
      <c r="NAJ307" s="22"/>
      <c r="NAK307" s="22"/>
      <c r="NAL307" s="22"/>
      <c r="NAM307" s="22"/>
      <c r="NAN307" s="22"/>
      <c r="NAO307" s="22"/>
      <c r="NAP307" s="22"/>
      <c r="NAQ307" s="22"/>
      <c r="NAR307" s="22"/>
      <c r="NAS307" s="22"/>
      <c r="NAT307" s="22"/>
      <c r="NAU307" s="22"/>
      <c r="NAV307" s="22"/>
      <c r="NAW307" s="22"/>
      <c r="NAX307" s="22"/>
      <c r="NAY307" s="22"/>
      <c r="NAZ307" s="22"/>
      <c r="NBA307" s="22"/>
      <c r="NBB307" s="22"/>
      <c r="NBC307" s="22"/>
      <c r="NBD307" s="22"/>
      <c r="NBE307" s="22"/>
      <c r="NBF307" s="22"/>
      <c r="NBG307" s="22"/>
      <c r="NBH307" s="22"/>
      <c r="NBI307" s="22"/>
      <c r="NBJ307" s="22"/>
      <c r="NBK307" s="22"/>
      <c r="NBL307" s="22"/>
      <c r="NBM307" s="22"/>
      <c r="NBN307" s="22"/>
      <c r="NBO307" s="22"/>
      <c r="NBP307" s="22"/>
      <c r="NBQ307" s="22"/>
      <c r="NBR307" s="22"/>
      <c r="NBS307" s="22"/>
      <c r="NBT307" s="22"/>
      <c r="NBU307" s="22"/>
      <c r="NBV307" s="22"/>
      <c r="NBW307" s="22"/>
      <c r="NBX307" s="22"/>
      <c r="NBY307" s="22"/>
      <c r="NBZ307" s="22"/>
      <c r="NCA307" s="22"/>
      <c r="NCB307" s="22"/>
      <c r="NCC307" s="22"/>
      <c r="NCD307" s="22"/>
      <c r="NCE307" s="22"/>
      <c r="NCF307" s="22"/>
      <c r="NCG307" s="22"/>
      <c r="NCH307" s="22"/>
      <c r="NCI307" s="22"/>
      <c r="NCJ307" s="22"/>
      <c r="NCK307" s="22"/>
      <c r="NCL307" s="22"/>
      <c r="NCM307" s="22"/>
      <c r="NCN307" s="22"/>
      <c r="NCO307" s="22"/>
      <c r="NCP307" s="22"/>
      <c r="NCQ307" s="22"/>
      <c r="NCR307" s="22"/>
      <c r="NCS307" s="22"/>
      <c r="NCT307" s="22"/>
      <c r="NCU307" s="22"/>
      <c r="NCV307" s="22"/>
      <c r="NCW307" s="22"/>
      <c r="NCX307" s="22"/>
      <c r="NCY307" s="22"/>
      <c r="NCZ307" s="22"/>
      <c r="NDA307" s="22"/>
      <c r="NDB307" s="22"/>
      <c r="NDC307" s="22"/>
      <c r="NDD307" s="22"/>
      <c r="NDE307" s="22"/>
      <c r="NDF307" s="22"/>
      <c r="NDG307" s="22"/>
      <c r="NDH307" s="22"/>
      <c r="NDI307" s="22"/>
      <c r="NDJ307" s="22"/>
      <c r="NDK307" s="22"/>
      <c r="NDL307" s="22"/>
      <c r="NDM307" s="22"/>
      <c r="NDN307" s="22"/>
      <c r="NDO307" s="22"/>
      <c r="NDP307" s="22"/>
      <c r="NDQ307" s="22"/>
      <c r="NDR307" s="22"/>
      <c r="NDS307" s="22"/>
      <c r="NDT307" s="22"/>
      <c r="NDU307" s="22"/>
      <c r="NDV307" s="22"/>
      <c r="NDW307" s="22"/>
      <c r="NDX307" s="22"/>
      <c r="NDY307" s="22"/>
      <c r="NDZ307" s="22"/>
      <c r="NEA307" s="22"/>
      <c r="NEB307" s="22"/>
      <c r="NEC307" s="22"/>
      <c r="NED307" s="22"/>
      <c r="NEE307" s="22"/>
      <c r="NEF307" s="22"/>
      <c r="NEG307" s="22"/>
      <c r="NEH307" s="22"/>
      <c r="NEI307" s="22"/>
      <c r="NEJ307" s="22"/>
      <c r="NEK307" s="22"/>
      <c r="NEL307" s="22"/>
      <c r="NEM307" s="22"/>
      <c r="NEN307" s="22"/>
      <c r="NEO307" s="22"/>
      <c r="NEP307" s="22"/>
      <c r="NEQ307" s="22"/>
      <c r="NER307" s="22"/>
      <c r="NES307" s="22"/>
      <c r="NET307" s="22"/>
      <c r="NEU307" s="22"/>
      <c r="NEV307" s="22"/>
      <c r="NEW307" s="22"/>
      <c r="NEX307" s="22"/>
      <c r="NEY307" s="22"/>
      <c r="NEZ307" s="22"/>
      <c r="NFA307" s="22"/>
      <c r="NFB307" s="22"/>
      <c r="NFC307" s="22"/>
      <c r="NFD307" s="22"/>
      <c r="NFE307" s="22"/>
      <c r="NFF307" s="22"/>
      <c r="NFG307" s="22"/>
      <c r="NFH307" s="22"/>
      <c r="NFI307" s="22"/>
      <c r="NFJ307" s="22"/>
      <c r="NFK307" s="22"/>
      <c r="NFL307" s="22"/>
      <c r="NFM307" s="22"/>
      <c r="NFN307" s="22"/>
      <c r="NFO307" s="22"/>
      <c r="NFP307" s="22"/>
      <c r="NFQ307" s="22"/>
      <c r="NFR307" s="22"/>
      <c r="NFS307" s="22"/>
      <c r="NFT307" s="22"/>
      <c r="NFU307" s="22"/>
      <c r="NFV307" s="22"/>
      <c r="NFW307" s="22"/>
      <c r="NFX307" s="22"/>
      <c r="NFY307" s="22"/>
      <c r="NFZ307" s="22"/>
      <c r="NGA307" s="22"/>
      <c r="NGB307" s="22"/>
      <c r="NGC307" s="22"/>
      <c r="NGD307" s="22"/>
      <c r="NGE307" s="22"/>
      <c r="NGF307" s="22"/>
      <c r="NGG307" s="22"/>
      <c r="NGH307" s="22"/>
      <c r="NGI307" s="22"/>
      <c r="NGJ307" s="22"/>
      <c r="NGK307" s="22"/>
      <c r="NGL307" s="22"/>
      <c r="NGM307" s="22"/>
      <c r="NGN307" s="22"/>
      <c r="NGO307" s="22"/>
      <c r="NGP307" s="22"/>
      <c r="NGQ307" s="22"/>
      <c r="NGR307" s="22"/>
      <c r="NGS307" s="22"/>
      <c r="NGT307" s="22"/>
      <c r="NGU307" s="22"/>
      <c r="NGV307" s="22"/>
      <c r="NGW307" s="22"/>
      <c r="NGX307" s="22"/>
      <c r="NGY307" s="22"/>
      <c r="NGZ307" s="22"/>
      <c r="NHA307" s="22"/>
      <c r="NHB307" s="22"/>
      <c r="NHC307" s="22"/>
      <c r="NHD307" s="22"/>
      <c r="NHE307" s="22"/>
      <c r="NHF307" s="22"/>
      <c r="NHG307" s="22"/>
      <c r="NHH307" s="22"/>
      <c r="NHI307" s="22"/>
      <c r="NHJ307" s="22"/>
      <c r="NHK307" s="22"/>
      <c r="NHL307" s="22"/>
      <c r="NHM307" s="22"/>
      <c r="NHN307" s="22"/>
      <c r="NHO307" s="22"/>
      <c r="NHP307" s="22"/>
      <c r="NHQ307" s="22"/>
      <c r="NHR307" s="22"/>
      <c r="NHS307" s="22"/>
      <c r="NHT307" s="22"/>
      <c r="NHU307" s="22"/>
      <c r="NHV307" s="22"/>
      <c r="NHW307" s="22"/>
      <c r="NHX307" s="22"/>
      <c r="NHY307" s="22"/>
      <c r="NHZ307" s="22"/>
      <c r="NIA307" s="22"/>
      <c r="NIB307" s="22"/>
      <c r="NIC307" s="22"/>
      <c r="NID307" s="22"/>
      <c r="NIE307" s="22"/>
      <c r="NIF307" s="22"/>
      <c r="NIG307" s="22"/>
      <c r="NIH307" s="22"/>
      <c r="NII307" s="22"/>
      <c r="NIJ307" s="22"/>
      <c r="NIK307" s="22"/>
      <c r="NIL307" s="22"/>
      <c r="NIM307" s="22"/>
      <c r="NIN307" s="22"/>
      <c r="NIO307" s="22"/>
      <c r="NIP307" s="22"/>
      <c r="NIQ307" s="22"/>
      <c r="NIR307" s="22"/>
      <c r="NIS307" s="22"/>
      <c r="NIT307" s="22"/>
      <c r="NIU307" s="22"/>
      <c r="NIV307" s="22"/>
      <c r="NIW307" s="22"/>
      <c r="NIX307" s="22"/>
      <c r="NIY307" s="22"/>
      <c r="NIZ307" s="22"/>
      <c r="NJA307" s="22"/>
      <c r="NJB307" s="22"/>
      <c r="NJC307" s="22"/>
      <c r="NJD307" s="22"/>
      <c r="NJE307" s="22"/>
      <c r="NJF307" s="22"/>
      <c r="NJG307" s="22"/>
      <c r="NJH307" s="22"/>
      <c r="NJI307" s="22"/>
      <c r="NJJ307" s="22"/>
      <c r="NJK307" s="22"/>
      <c r="NJL307" s="22"/>
      <c r="NJM307" s="22"/>
      <c r="NJN307" s="22"/>
      <c r="NJO307" s="22"/>
      <c r="NJP307" s="22"/>
      <c r="NJQ307" s="22"/>
      <c r="NJR307" s="22"/>
      <c r="NJS307" s="22"/>
      <c r="NJT307" s="22"/>
      <c r="NJU307" s="22"/>
      <c r="NJV307" s="22"/>
      <c r="NJW307" s="22"/>
      <c r="NJX307" s="22"/>
      <c r="NJY307" s="22"/>
      <c r="NJZ307" s="22"/>
      <c r="NKA307" s="22"/>
      <c r="NKB307" s="22"/>
      <c r="NKC307" s="22"/>
      <c r="NKD307" s="22"/>
      <c r="NKE307" s="22"/>
      <c r="NKF307" s="22"/>
      <c r="NKG307" s="22"/>
      <c r="NKH307" s="22"/>
      <c r="NKI307" s="22"/>
      <c r="NKJ307" s="22"/>
      <c r="NKK307" s="22"/>
      <c r="NKL307" s="22"/>
      <c r="NKM307" s="22"/>
      <c r="NKN307" s="22"/>
      <c r="NKO307" s="22"/>
      <c r="NKP307" s="22"/>
      <c r="NKQ307" s="22"/>
      <c r="NKR307" s="22"/>
      <c r="NKS307" s="22"/>
      <c r="NKT307" s="22"/>
      <c r="NKU307" s="22"/>
      <c r="NKV307" s="22"/>
      <c r="NKW307" s="22"/>
      <c r="NKX307" s="22"/>
      <c r="NKY307" s="22"/>
      <c r="NKZ307" s="22"/>
      <c r="NLA307" s="22"/>
      <c r="NLB307" s="22"/>
      <c r="NLC307" s="22"/>
      <c r="NLD307" s="22"/>
      <c r="NLE307" s="22"/>
      <c r="NLF307" s="22"/>
      <c r="NLG307" s="22"/>
      <c r="NLH307" s="22"/>
      <c r="NLI307" s="22"/>
      <c r="NLJ307" s="22"/>
      <c r="NLK307" s="22"/>
      <c r="NLL307" s="22"/>
      <c r="NLM307" s="22"/>
      <c r="NLN307" s="22"/>
      <c r="NLO307" s="22"/>
      <c r="NLP307" s="22"/>
      <c r="NLQ307" s="22"/>
      <c r="NLR307" s="22"/>
      <c r="NLS307" s="22"/>
      <c r="NLT307" s="22"/>
      <c r="NLU307" s="22"/>
      <c r="NLV307" s="22"/>
      <c r="NLW307" s="22"/>
      <c r="NLX307" s="22"/>
      <c r="NLY307" s="22"/>
      <c r="NLZ307" s="22"/>
      <c r="NMA307" s="22"/>
      <c r="NMB307" s="22"/>
      <c r="NMC307" s="22"/>
      <c r="NMD307" s="22"/>
      <c r="NME307" s="22"/>
      <c r="NMF307" s="22"/>
      <c r="NMG307" s="22"/>
      <c r="NMH307" s="22"/>
      <c r="NMI307" s="22"/>
      <c r="NMJ307" s="22"/>
      <c r="NMK307" s="22"/>
      <c r="NML307" s="22"/>
      <c r="NMM307" s="22"/>
      <c r="NMN307" s="22"/>
      <c r="NMO307" s="22"/>
      <c r="NMP307" s="22"/>
      <c r="NMQ307" s="22"/>
      <c r="NMR307" s="22"/>
      <c r="NMS307" s="22"/>
      <c r="NMT307" s="22"/>
      <c r="NMU307" s="22"/>
      <c r="NMV307" s="22"/>
      <c r="NMW307" s="22"/>
      <c r="NMX307" s="22"/>
      <c r="NMY307" s="22"/>
      <c r="NMZ307" s="22"/>
      <c r="NNA307" s="22"/>
      <c r="NNB307" s="22"/>
      <c r="NNC307" s="22"/>
      <c r="NND307" s="22"/>
      <c r="NNE307" s="22"/>
      <c r="NNF307" s="22"/>
      <c r="NNG307" s="22"/>
      <c r="NNH307" s="22"/>
      <c r="NNI307" s="22"/>
      <c r="NNJ307" s="22"/>
      <c r="NNK307" s="22"/>
      <c r="NNL307" s="22"/>
      <c r="NNM307" s="22"/>
      <c r="NNN307" s="22"/>
      <c r="NNO307" s="22"/>
      <c r="NNP307" s="22"/>
      <c r="NNQ307" s="22"/>
      <c r="NNR307" s="22"/>
      <c r="NNS307" s="22"/>
      <c r="NNT307" s="22"/>
      <c r="NNU307" s="22"/>
      <c r="NNV307" s="22"/>
      <c r="NNW307" s="22"/>
      <c r="NNX307" s="22"/>
      <c r="NNY307" s="22"/>
      <c r="NNZ307" s="22"/>
      <c r="NOA307" s="22"/>
      <c r="NOB307" s="22"/>
      <c r="NOC307" s="22"/>
      <c r="NOD307" s="22"/>
      <c r="NOE307" s="22"/>
      <c r="NOF307" s="22"/>
      <c r="NOG307" s="22"/>
      <c r="NOH307" s="22"/>
      <c r="NOI307" s="22"/>
      <c r="NOJ307" s="22"/>
      <c r="NOK307" s="22"/>
      <c r="NOL307" s="22"/>
      <c r="NOM307" s="22"/>
      <c r="NON307" s="22"/>
      <c r="NOO307" s="22"/>
      <c r="NOP307" s="22"/>
      <c r="NOQ307" s="22"/>
      <c r="NOR307" s="22"/>
      <c r="NOS307" s="22"/>
      <c r="NOT307" s="22"/>
      <c r="NOU307" s="22"/>
      <c r="NOV307" s="22"/>
      <c r="NOW307" s="22"/>
      <c r="NOX307" s="22"/>
      <c r="NOY307" s="22"/>
      <c r="NOZ307" s="22"/>
      <c r="NPA307" s="22"/>
      <c r="NPB307" s="22"/>
      <c r="NPC307" s="22"/>
      <c r="NPD307" s="22"/>
      <c r="NPE307" s="22"/>
      <c r="NPF307" s="22"/>
      <c r="NPG307" s="22"/>
      <c r="NPH307" s="22"/>
      <c r="NPI307" s="22"/>
      <c r="NPJ307" s="22"/>
      <c r="NPK307" s="22"/>
      <c r="NPL307" s="22"/>
      <c r="NPM307" s="22"/>
      <c r="NPN307" s="22"/>
      <c r="NPO307" s="22"/>
      <c r="NPP307" s="22"/>
      <c r="NPQ307" s="22"/>
      <c r="NPR307" s="22"/>
      <c r="NPS307" s="22"/>
      <c r="NPT307" s="22"/>
      <c r="NPU307" s="22"/>
      <c r="NPV307" s="22"/>
      <c r="NPW307" s="22"/>
      <c r="NPX307" s="22"/>
      <c r="NPY307" s="22"/>
      <c r="NPZ307" s="22"/>
      <c r="NQA307" s="22"/>
      <c r="NQB307" s="22"/>
      <c r="NQC307" s="22"/>
      <c r="NQD307" s="22"/>
      <c r="NQE307" s="22"/>
      <c r="NQF307" s="22"/>
      <c r="NQG307" s="22"/>
      <c r="NQH307" s="22"/>
      <c r="NQI307" s="22"/>
      <c r="NQJ307" s="22"/>
      <c r="NQK307" s="22"/>
      <c r="NQL307" s="22"/>
      <c r="NQM307" s="22"/>
      <c r="NQN307" s="22"/>
      <c r="NQO307" s="22"/>
      <c r="NQP307" s="22"/>
      <c r="NQQ307" s="22"/>
      <c r="NQR307" s="22"/>
      <c r="NQS307" s="22"/>
      <c r="NQT307" s="22"/>
      <c r="NQU307" s="22"/>
      <c r="NQV307" s="22"/>
      <c r="NQW307" s="22"/>
      <c r="NQX307" s="22"/>
      <c r="NQY307" s="22"/>
      <c r="NQZ307" s="22"/>
      <c r="NRA307" s="22"/>
      <c r="NRB307" s="22"/>
      <c r="NRC307" s="22"/>
      <c r="NRD307" s="22"/>
      <c r="NRE307" s="22"/>
      <c r="NRF307" s="22"/>
      <c r="NRG307" s="22"/>
      <c r="NRH307" s="22"/>
      <c r="NRI307" s="22"/>
      <c r="NRJ307" s="22"/>
      <c r="NRK307" s="22"/>
      <c r="NRL307" s="22"/>
      <c r="NRM307" s="22"/>
      <c r="NRN307" s="22"/>
      <c r="NRO307" s="22"/>
      <c r="NRP307" s="22"/>
      <c r="NRQ307" s="22"/>
      <c r="NRR307" s="22"/>
      <c r="NRS307" s="22"/>
      <c r="NRT307" s="22"/>
      <c r="NRU307" s="22"/>
      <c r="NRV307" s="22"/>
      <c r="NRW307" s="22"/>
      <c r="NRX307" s="22"/>
      <c r="NRY307" s="22"/>
      <c r="NRZ307" s="22"/>
      <c r="NSA307" s="22"/>
      <c r="NSB307" s="22"/>
      <c r="NSC307" s="22"/>
      <c r="NSD307" s="22"/>
      <c r="NSE307" s="22"/>
      <c r="NSF307" s="22"/>
      <c r="NSG307" s="22"/>
      <c r="NSH307" s="22"/>
      <c r="NSI307" s="22"/>
      <c r="NSJ307" s="22"/>
      <c r="NSK307" s="22"/>
      <c r="NSL307" s="22"/>
      <c r="NSM307" s="22"/>
      <c r="NSN307" s="22"/>
      <c r="NSO307" s="22"/>
      <c r="NSP307" s="22"/>
      <c r="NSQ307" s="22"/>
      <c r="NSR307" s="22"/>
      <c r="NSS307" s="22"/>
      <c r="NST307" s="22"/>
      <c r="NSU307" s="22"/>
      <c r="NSV307" s="22"/>
      <c r="NSW307" s="22"/>
      <c r="NSX307" s="22"/>
      <c r="NSY307" s="22"/>
      <c r="NSZ307" s="22"/>
      <c r="NTA307" s="22"/>
      <c r="NTB307" s="22"/>
      <c r="NTC307" s="22"/>
      <c r="NTD307" s="22"/>
      <c r="NTE307" s="22"/>
      <c r="NTF307" s="22"/>
      <c r="NTG307" s="22"/>
      <c r="NTH307" s="22"/>
      <c r="NTI307" s="22"/>
      <c r="NTJ307" s="22"/>
      <c r="NTK307" s="22"/>
      <c r="NTL307" s="22"/>
      <c r="NTM307" s="22"/>
      <c r="NTN307" s="22"/>
      <c r="NTO307" s="22"/>
      <c r="NTP307" s="22"/>
      <c r="NTQ307" s="22"/>
      <c r="NTR307" s="22"/>
      <c r="NTS307" s="22"/>
      <c r="NTT307" s="22"/>
      <c r="NTU307" s="22"/>
      <c r="NTV307" s="22"/>
      <c r="NTW307" s="22"/>
      <c r="NTX307" s="22"/>
      <c r="NTY307" s="22"/>
      <c r="NTZ307" s="22"/>
      <c r="NUA307" s="22"/>
      <c r="NUB307" s="22"/>
      <c r="NUC307" s="22"/>
      <c r="NUD307" s="22"/>
      <c r="NUE307" s="22"/>
      <c r="NUF307" s="22"/>
      <c r="NUG307" s="22"/>
      <c r="NUH307" s="22"/>
      <c r="NUI307" s="22"/>
      <c r="NUJ307" s="22"/>
      <c r="NUK307" s="22"/>
      <c r="NUL307" s="22"/>
      <c r="NUM307" s="22"/>
      <c r="NUN307" s="22"/>
      <c r="NUO307" s="22"/>
      <c r="NUP307" s="22"/>
      <c r="NUQ307" s="22"/>
      <c r="NUR307" s="22"/>
      <c r="NUS307" s="22"/>
      <c r="NUT307" s="22"/>
      <c r="NUU307" s="22"/>
      <c r="NUV307" s="22"/>
      <c r="NUW307" s="22"/>
      <c r="NUX307" s="22"/>
      <c r="NUY307" s="22"/>
      <c r="NUZ307" s="22"/>
      <c r="NVA307" s="22"/>
      <c r="NVB307" s="22"/>
      <c r="NVC307" s="22"/>
      <c r="NVD307" s="22"/>
      <c r="NVE307" s="22"/>
      <c r="NVF307" s="22"/>
      <c r="NVG307" s="22"/>
      <c r="NVH307" s="22"/>
      <c r="NVI307" s="22"/>
      <c r="NVJ307" s="22"/>
      <c r="NVK307" s="22"/>
      <c r="NVL307" s="22"/>
      <c r="NVM307" s="22"/>
      <c r="NVN307" s="22"/>
      <c r="NVO307" s="22"/>
      <c r="NVP307" s="22"/>
      <c r="NVQ307" s="22"/>
      <c r="NVR307" s="22"/>
      <c r="NVS307" s="22"/>
      <c r="NVT307" s="22"/>
      <c r="NVU307" s="22"/>
      <c r="NVV307" s="22"/>
      <c r="NVW307" s="22"/>
      <c r="NVX307" s="22"/>
      <c r="NVY307" s="22"/>
      <c r="NVZ307" s="22"/>
      <c r="NWA307" s="22"/>
      <c r="NWB307" s="22"/>
      <c r="NWC307" s="22"/>
      <c r="NWD307" s="22"/>
      <c r="NWE307" s="22"/>
      <c r="NWF307" s="22"/>
      <c r="NWG307" s="22"/>
      <c r="NWH307" s="22"/>
      <c r="NWI307" s="22"/>
      <c r="NWJ307" s="22"/>
      <c r="NWK307" s="22"/>
      <c r="NWL307" s="22"/>
      <c r="NWM307" s="22"/>
      <c r="NWN307" s="22"/>
      <c r="NWO307" s="22"/>
      <c r="NWP307" s="22"/>
      <c r="NWQ307" s="22"/>
      <c r="NWR307" s="22"/>
      <c r="NWS307" s="22"/>
      <c r="NWT307" s="22"/>
      <c r="NWU307" s="22"/>
      <c r="NWV307" s="22"/>
      <c r="NWW307" s="22"/>
      <c r="NWX307" s="22"/>
      <c r="NWY307" s="22"/>
      <c r="NWZ307" s="22"/>
      <c r="NXA307" s="22"/>
      <c r="NXB307" s="22"/>
      <c r="NXC307" s="22"/>
      <c r="NXD307" s="22"/>
      <c r="NXE307" s="22"/>
      <c r="NXF307" s="22"/>
      <c r="NXG307" s="22"/>
      <c r="NXH307" s="22"/>
      <c r="NXI307" s="22"/>
      <c r="NXJ307" s="22"/>
      <c r="NXK307" s="22"/>
      <c r="NXL307" s="22"/>
      <c r="NXM307" s="22"/>
      <c r="NXN307" s="22"/>
      <c r="NXO307" s="22"/>
      <c r="NXP307" s="22"/>
      <c r="NXQ307" s="22"/>
      <c r="NXR307" s="22"/>
      <c r="NXS307" s="22"/>
      <c r="NXT307" s="22"/>
      <c r="NXU307" s="22"/>
      <c r="NXV307" s="22"/>
      <c r="NXW307" s="22"/>
      <c r="NXX307" s="22"/>
      <c r="NXY307" s="22"/>
      <c r="NXZ307" s="22"/>
      <c r="NYA307" s="22"/>
      <c r="NYB307" s="22"/>
      <c r="NYC307" s="22"/>
      <c r="NYD307" s="22"/>
      <c r="NYE307" s="22"/>
      <c r="NYF307" s="22"/>
      <c r="NYG307" s="22"/>
      <c r="NYH307" s="22"/>
      <c r="NYI307" s="22"/>
      <c r="NYJ307" s="22"/>
      <c r="NYK307" s="22"/>
      <c r="NYL307" s="22"/>
      <c r="NYM307" s="22"/>
      <c r="NYN307" s="22"/>
      <c r="NYO307" s="22"/>
      <c r="NYP307" s="22"/>
      <c r="NYQ307" s="22"/>
      <c r="NYR307" s="22"/>
      <c r="NYS307" s="22"/>
      <c r="NYT307" s="22"/>
      <c r="NYU307" s="22"/>
      <c r="NYV307" s="22"/>
      <c r="NYW307" s="22"/>
      <c r="NYX307" s="22"/>
      <c r="NYY307" s="22"/>
      <c r="NYZ307" s="22"/>
      <c r="NZA307" s="22"/>
      <c r="NZB307" s="22"/>
      <c r="NZC307" s="22"/>
      <c r="NZD307" s="22"/>
      <c r="NZE307" s="22"/>
      <c r="NZF307" s="22"/>
      <c r="NZG307" s="22"/>
      <c r="NZH307" s="22"/>
      <c r="NZI307" s="22"/>
      <c r="NZJ307" s="22"/>
      <c r="NZK307" s="22"/>
      <c r="NZL307" s="22"/>
      <c r="NZM307" s="22"/>
      <c r="NZN307" s="22"/>
      <c r="NZO307" s="22"/>
      <c r="NZP307" s="22"/>
      <c r="NZQ307" s="22"/>
      <c r="NZR307" s="22"/>
      <c r="NZS307" s="22"/>
      <c r="NZT307" s="22"/>
      <c r="NZU307" s="22"/>
      <c r="NZV307" s="22"/>
      <c r="NZW307" s="22"/>
      <c r="NZX307" s="22"/>
      <c r="NZY307" s="22"/>
      <c r="NZZ307" s="22"/>
      <c r="OAA307" s="22"/>
      <c r="OAB307" s="22"/>
      <c r="OAC307" s="22"/>
      <c r="OAD307" s="22"/>
      <c r="OAE307" s="22"/>
      <c r="OAF307" s="22"/>
      <c r="OAG307" s="22"/>
      <c r="OAH307" s="22"/>
      <c r="OAI307" s="22"/>
      <c r="OAJ307" s="22"/>
      <c r="OAK307" s="22"/>
      <c r="OAL307" s="22"/>
      <c r="OAM307" s="22"/>
      <c r="OAN307" s="22"/>
      <c r="OAO307" s="22"/>
      <c r="OAP307" s="22"/>
      <c r="OAQ307" s="22"/>
      <c r="OAR307" s="22"/>
      <c r="OAS307" s="22"/>
      <c r="OAT307" s="22"/>
      <c r="OAU307" s="22"/>
      <c r="OAV307" s="22"/>
      <c r="OAW307" s="22"/>
      <c r="OAX307" s="22"/>
      <c r="OAY307" s="22"/>
      <c r="OAZ307" s="22"/>
      <c r="OBA307" s="22"/>
      <c r="OBB307" s="22"/>
      <c r="OBC307" s="22"/>
      <c r="OBD307" s="22"/>
      <c r="OBE307" s="22"/>
      <c r="OBF307" s="22"/>
      <c r="OBG307" s="22"/>
      <c r="OBH307" s="22"/>
      <c r="OBI307" s="22"/>
      <c r="OBJ307" s="22"/>
      <c r="OBK307" s="22"/>
      <c r="OBL307" s="22"/>
      <c r="OBM307" s="22"/>
      <c r="OBN307" s="22"/>
      <c r="OBO307" s="22"/>
      <c r="OBP307" s="22"/>
      <c r="OBQ307" s="22"/>
      <c r="OBR307" s="22"/>
      <c r="OBS307" s="22"/>
      <c r="OBT307" s="22"/>
      <c r="OBU307" s="22"/>
      <c r="OBV307" s="22"/>
      <c r="OBW307" s="22"/>
      <c r="OBX307" s="22"/>
      <c r="OBY307" s="22"/>
      <c r="OBZ307" s="22"/>
      <c r="OCA307" s="22"/>
      <c r="OCB307" s="22"/>
      <c r="OCC307" s="22"/>
      <c r="OCD307" s="22"/>
      <c r="OCE307" s="22"/>
      <c r="OCF307" s="22"/>
      <c r="OCG307" s="22"/>
      <c r="OCH307" s="22"/>
      <c r="OCI307" s="22"/>
      <c r="OCJ307" s="22"/>
      <c r="OCK307" s="22"/>
      <c r="OCL307" s="22"/>
      <c r="OCM307" s="22"/>
      <c r="OCN307" s="22"/>
      <c r="OCO307" s="22"/>
      <c r="OCP307" s="22"/>
      <c r="OCQ307" s="22"/>
      <c r="OCR307" s="22"/>
      <c r="OCS307" s="22"/>
      <c r="OCT307" s="22"/>
      <c r="OCU307" s="22"/>
      <c r="OCV307" s="22"/>
      <c r="OCW307" s="22"/>
      <c r="OCX307" s="22"/>
      <c r="OCY307" s="22"/>
      <c r="OCZ307" s="22"/>
      <c r="ODA307" s="22"/>
      <c r="ODB307" s="22"/>
      <c r="ODC307" s="22"/>
      <c r="ODD307" s="22"/>
      <c r="ODE307" s="22"/>
      <c r="ODF307" s="22"/>
      <c r="ODG307" s="22"/>
      <c r="ODH307" s="22"/>
      <c r="ODI307" s="22"/>
      <c r="ODJ307" s="22"/>
      <c r="ODK307" s="22"/>
      <c r="ODL307" s="22"/>
      <c r="ODM307" s="22"/>
      <c r="ODN307" s="22"/>
      <c r="ODO307" s="22"/>
      <c r="ODP307" s="22"/>
      <c r="ODQ307" s="22"/>
      <c r="ODR307" s="22"/>
      <c r="ODS307" s="22"/>
      <c r="ODT307" s="22"/>
      <c r="ODU307" s="22"/>
      <c r="ODV307" s="22"/>
      <c r="ODW307" s="22"/>
      <c r="ODX307" s="22"/>
      <c r="ODY307" s="22"/>
      <c r="ODZ307" s="22"/>
      <c r="OEA307" s="22"/>
      <c r="OEB307" s="22"/>
      <c r="OEC307" s="22"/>
      <c r="OED307" s="22"/>
      <c r="OEE307" s="22"/>
      <c r="OEF307" s="22"/>
      <c r="OEG307" s="22"/>
      <c r="OEH307" s="22"/>
      <c r="OEI307" s="22"/>
      <c r="OEJ307" s="22"/>
      <c r="OEK307" s="22"/>
      <c r="OEL307" s="22"/>
      <c r="OEM307" s="22"/>
      <c r="OEN307" s="22"/>
      <c r="OEO307" s="22"/>
      <c r="OEP307" s="22"/>
      <c r="OEQ307" s="22"/>
      <c r="OER307" s="22"/>
      <c r="OES307" s="22"/>
      <c r="OET307" s="22"/>
      <c r="OEU307" s="22"/>
      <c r="OEV307" s="22"/>
      <c r="OEW307" s="22"/>
      <c r="OEX307" s="22"/>
      <c r="OEY307" s="22"/>
      <c r="OEZ307" s="22"/>
      <c r="OFA307" s="22"/>
      <c r="OFB307" s="22"/>
      <c r="OFC307" s="22"/>
      <c r="OFD307" s="22"/>
      <c r="OFE307" s="22"/>
      <c r="OFF307" s="22"/>
      <c r="OFG307" s="22"/>
      <c r="OFH307" s="22"/>
      <c r="OFI307" s="22"/>
      <c r="OFJ307" s="22"/>
      <c r="OFK307" s="22"/>
      <c r="OFL307" s="22"/>
      <c r="OFM307" s="22"/>
      <c r="OFN307" s="22"/>
      <c r="OFO307" s="22"/>
      <c r="OFP307" s="22"/>
      <c r="OFQ307" s="22"/>
      <c r="OFR307" s="22"/>
      <c r="OFS307" s="22"/>
      <c r="OFT307" s="22"/>
      <c r="OFU307" s="22"/>
      <c r="OFV307" s="22"/>
      <c r="OFW307" s="22"/>
      <c r="OFX307" s="22"/>
      <c r="OFY307" s="22"/>
      <c r="OFZ307" s="22"/>
      <c r="OGA307" s="22"/>
      <c r="OGB307" s="22"/>
      <c r="OGC307" s="22"/>
      <c r="OGD307" s="22"/>
      <c r="OGE307" s="22"/>
      <c r="OGF307" s="22"/>
      <c r="OGG307" s="22"/>
      <c r="OGH307" s="22"/>
      <c r="OGI307" s="22"/>
      <c r="OGJ307" s="22"/>
      <c r="OGK307" s="22"/>
      <c r="OGL307" s="22"/>
      <c r="OGM307" s="22"/>
      <c r="OGN307" s="22"/>
      <c r="OGO307" s="22"/>
      <c r="OGP307" s="22"/>
      <c r="OGQ307" s="22"/>
      <c r="OGR307" s="22"/>
      <c r="OGS307" s="22"/>
      <c r="OGT307" s="22"/>
      <c r="OGU307" s="22"/>
      <c r="OGV307" s="22"/>
      <c r="OGW307" s="22"/>
      <c r="OGX307" s="22"/>
      <c r="OGY307" s="22"/>
      <c r="OGZ307" s="22"/>
      <c r="OHA307" s="22"/>
      <c r="OHB307" s="22"/>
      <c r="OHC307" s="22"/>
      <c r="OHD307" s="22"/>
      <c r="OHE307" s="22"/>
      <c r="OHF307" s="22"/>
      <c r="OHG307" s="22"/>
      <c r="OHH307" s="22"/>
      <c r="OHI307" s="22"/>
      <c r="OHJ307" s="22"/>
      <c r="OHK307" s="22"/>
      <c r="OHL307" s="22"/>
      <c r="OHM307" s="22"/>
      <c r="OHN307" s="22"/>
      <c r="OHO307" s="22"/>
      <c r="OHP307" s="22"/>
      <c r="OHQ307" s="22"/>
      <c r="OHR307" s="22"/>
      <c r="OHS307" s="22"/>
      <c r="OHT307" s="22"/>
      <c r="OHU307" s="22"/>
      <c r="OHV307" s="22"/>
      <c r="OHW307" s="22"/>
      <c r="OHX307" s="22"/>
      <c r="OHY307" s="22"/>
      <c r="OHZ307" s="22"/>
      <c r="OIA307" s="22"/>
      <c r="OIB307" s="22"/>
      <c r="OIC307" s="22"/>
      <c r="OID307" s="22"/>
      <c r="OIE307" s="22"/>
      <c r="OIF307" s="22"/>
      <c r="OIG307" s="22"/>
      <c r="OIH307" s="22"/>
      <c r="OII307" s="22"/>
      <c r="OIJ307" s="22"/>
      <c r="OIK307" s="22"/>
      <c r="OIL307" s="22"/>
      <c r="OIM307" s="22"/>
      <c r="OIN307" s="22"/>
      <c r="OIO307" s="22"/>
      <c r="OIP307" s="22"/>
      <c r="OIQ307" s="22"/>
      <c r="OIR307" s="22"/>
      <c r="OIS307" s="22"/>
      <c r="OIT307" s="22"/>
      <c r="OIU307" s="22"/>
      <c r="OIV307" s="22"/>
      <c r="OIW307" s="22"/>
      <c r="OIX307" s="22"/>
      <c r="OIY307" s="22"/>
      <c r="OIZ307" s="22"/>
      <c r="OJA307" s="22"/>
      <c r="OJB307" s="22"/>
      <c r="OJC307" s="22"/>
      <c r="OJD307" s="22"/>
      <c r="OJE307" s="22"/>
      <c r="OJF307" s="22"/>
      <c r="OJG307" s="22"/>
      <c r="OJH307" s="22"/>
      <c r="OJI307" s="22"/>
      <c r="OJJ307" s="22"/>
      <c r="OJK307" s="22"/>
      <c r="OJL307" s="22"/>
      <c r="OJM307" s="22"/>
      <c r="OJN307" s="22"/>
      <c r="OJO307" s="22"/>
      <c r="OJP307" s="22"/>
      <c r="OJQ307" s="22"/>
      <c r="OJR307" s="22"/>
      <c r="OJS307" s="22"/>
      <c r="OJT307" s="22"/>
      <c r="OJU307" s="22"/>
      <c r="OJV307" s="22"/>
      <c r="OJW307" s="22"/>
      <c r="OJX307" s="22"/>
      <c r="OJY307" s="22"/>
      <c r="OJZ307" s="22"/>
      <c r="OKA307" s="22"/>
      <c r="OKB307" s="22"/>
      <c r="OKC307" s="22"/>
      <c r="OKD307" s="22"/>
      <c r="OKE307" s="22"/>
      <c r="OKF307" s="22"/>
      <c r="OKG307" s="22"/>
      <c r="OKH307" s="22"/>
      <c r="OKI307" s="22"/>
      <c r="OKJ307" s="22"/>
      <c r="OKK307" s="22"/>
      <c r="OKL307" s="22"/>
      <c r="OKM307" s="22"/>
      <c r="OKN307" s="22"/>
      <c r="OKO307" s="22"/>
      <c r="OKP307" s="22"/>
      <c r="OKQ307" s="22"/>
      <c r="OKR307" s="22"/>
      <c r="OKS307" s="22"/>
      <c r="OKT307" s="22"/>
      <c r="OKU307" s="22"/>
      <c r="OKV307" s="22"/>
      <c r="OKW307" s="22"/>
      <c r="OKX307" s="22"/>
      <c r="OKY307" s="22"/>
      <c r="OKZ307" s="22"/>
      <c r="OLA307" s="22"/>
      <c r="OLB307" s="22"/>
      <c r="OLC307" s="22"/>
      <c r="OLD307" s="22"/>
      <c r="OLE307" s="22"/>
      <c r="OLF307" s="22"/>
      <c r="OLG307" s="22"/>
      <c r="OLH307" s="22"/>
      <c r="OLI307" s="22"/>
      <c r="OLJ307" s="22"/>
      <c r="OLK307" s="22"/>
      <c r="OLL307" s="22"/>
      <c r="OLM307" s="22"/>
      <c r="OLN307" s="22"/>
      <c r="OLO307" s="22"/>
      <c r="OLP307" s="22"/>
      <c r="OLQ307" s="22"/>
      <c r="OLR307" s="22"/>
      <c r="OLS307" s="22"/>
      <c r="OLT307" s="22"/>
      <c r="OLU307" s="22"/>
      <c r="OLV307" s="22"/>
      <c r="OLW307" s="22"/>
      <c r="OLX307" s="22"/>
      <c r="OLY307" s="22"/>
      <c r="OLZ307" s="22"/>
      <c r="OMA307" s="22"/>
      <c r="OMB307" s="22"/>
      <c r="OMC307" s="22"/>
      <c r="OMD307" s="22"/>
      <c r="OME307" s="22"/>
      <c r="OMF307" s="22"/>
      <c r="OMG307" s="22"/>
      <c r="OMH307" s="22"/>
      <c r="OMI307" s="22"/>
      <c r="OMJ307" s="22"/>
      <c r="OMK307" s="22"/>
      <c r="OML307" s="22"/>
      <c r="OMM307" s="22"/>
      <c r="OMN307" s="22"/>
      <c r="OMO307" s="22"/>
      <c r="OMP307" s="22"/>
      <c r="OMQ307" s="22"/>
      <c r="OMR307" s="22"/>
      <c r="OMS307" s="22"/>
      <c r="OMT307" s="22"/>
      <c r="OMU307" s="22"/>
      <c r="OMV307" s="22"/>
      <c r="OMW307" s="22"/>
      <c r="OMX307" s="22"/>
      <c r="OMY307" s="22"/>
      <c r="OMZ307" s="22"/>
      <c r="ONA307" s="22"/>
      <c r="ONB307" s="22"/>
      <c r="ONC307" s="22"/>
      <c r="OND307" s="22"/>
      <c r="ONE307" s="22"/>
      <c r="ONF307" s="22"/>
      <c r="ONG307" s="22"/>
      <c r="ONH307" s="22"/>
      <c r="ONI307" s="22"/>
      <c r="ONJ307" s="22"/>
      <c r="ONK307" s="22"/>
      <c r="ONL307" s="22"/>
      <c r="ONM307" s="22"/>
      <c r="ONN307" s="22"/>
      <c r="ONO307" s="22"/>
      <c r="ONP307" s="22"/>
      <c r="ONQ307" s="22"/>
      <c r="ONR307" s="22"/>
      <c r="ONS307" s="22"/>
      <c r="ONT307" s="22"/>
      <c r="ONU307" s="22"/>
      <c r="ONV307" s="22"/>
      <c r="ONW307" s="22"/>
      <c r="ONX307" s="22"/>
      <c r="ONY307" s="22"/>
      <c r="ONZ307" s="22"/>
      <c r="OOA307" s="22"/>
      <c r="OOB307" s="22"/>
      <c r="OOC307" s="22"/>
      <c r="OOD307" s="22"/>
      <c r="OOE307" s="22"/>
      <c r="OOF307" s="22"/>
      <c r="OOG307" s="22"/>
      <c r="OOH307" s="22"/>
      <c r="OOI307" s="22"/>
      <c r="OOJ307" s="22"/>
      <c r="OOK307" s="22"/>
      <c r="OOL307" s="22"/>
      <c r="OOM307" s="22"/>
      <c r="OON307" s="22"/>
      <c r="OOO307" s="22"/>
      <c r="OOP307" s="22"/>
      <c r="OOQ307" s="22"/>
      <c r="OOR307" s="22"/>
      <c r="OOS307" s="22"/>
      <c r="OOT307" s="22"/>
      <c r="OOU307" s="22"/>
      <c r="OOV307" s="22"/>
      <c r="OOW307" s="22"/>
      <c r="OOX307" s="22"/>
      <c r="OOY307" s="22"/>
      <c r="OOZ307" s="22"/>
      <c r="OPA307" s="22"/>
      <c r="OPB307" s="22"/>
      <c r="OPC307" s="22"/>
      <c r="OPD307" s="22"/>
      <c r="OPE307" s="22"/>
      <c r="OPF307" s="22"/>
      <c r="OPG307" s="22"/>
      <c r="OPH307" s="22"/>
      <c r="OPI307" s="22"/>
      <c r="OPJ307" s="22"/>
      <c r="OPK307" s="22"/>
      <c r="OPL307" s="22"/>
      <c r="OPM307" s="22"/>
      <c r="OPN307" s="22"/>
      <c r="OPO307" s="22"/>
      <c r="OPP307" s="22"/>
      <c r="OPQ307" s="22"/>
      <c r="OPR307" s="22"/>
      <c r="OPS307" s="22"/>
      <c r="OPT307" s="22"/>
      <c r="OPU307" s="22"/>
      <c r="OPV307" s="22"/>
      <c r="OPW307" s="22"/>
      <c r="OPX307" s="22"/>
      <c r="OPY307" s="22"/>
      <c r="OPZ307" s="22"/>
      <c r="OQA307" s="22"/>
      <c r="OQB307" s="22"/>
      <c r="OQC307" s="22"/>
      <c r="OQD307" s="22"/>
      <c r="OQE307" s="22"/>
      <c r="OQF307" s="22"/>
      <c r="OQG307" s="22"/>
      <c r="OQH307" s="22"/>
      <c r="OQI307" s="22"/>
      <c r="OQJ307" s="22"/>
      <c r="OQK307" s="22"/>
      <c r="OQL307" s="22"/>
      <c r="OQM307" s="22"/>
      <c r="OQN307" s="22"/>
      <c r="OQO307" s="22"/>
      <c r="OQP307" s="22"/>
      <c r="OQQ307" s="22"/>
      <c r="OQR307" s="22"/>
      <c r="OQS307" s="22"/>
      <c r="OQT307" s="22"/>
      <c r="OQU307" s="22"/>
      <c r="OQV307" s="22"/>
      <c r="OQW307" s="22"/>
      <c r="OQX307" s="22"/>
      <c r="OQY307" s="22"/>
      <c r="OQZ307" s="22"/>
      <c r="ORA307" s="22"/>
      <c r="ORB307" s="22"/>
      <c r="ORC307" s="22"/>
      <c r="ORD307" s="22"/>
      <c r="ORE307" s="22"/>
      <c r="ORF307" s="22"/>
      <c r="ORG307" s="22"/>
      <c r="ORH307" s="22"/>
      <c r="ORI307" s="22"/>
      <c r="ORJ307" s="22"/>
      <c r="ORK307" s="22"/>
      <c r="ORL307" s="22"/>
      <c r="ORM307" s="22"/>
      <c r="ORN307" s="22"/>
      <c r="ORO307" s="22"/>
      <c r="ORP307" s="22"/>
      <c r="ORQ307" s="22"/>
      <c r="ORR307" s="22"/>
      <c r="ORS307" s="22"/>
      <c r="ORT307" s="22"/>
      <c r="ORU307" s="22"/>
      <c r="ORV307" s="22"/>
      <c r="ORW307" s="22"/>
      <c r="ORX307" s="22"/>
      <c r="ORY307" s="22"/>
      <c r="ORZ307" s="22"/>
      <c r="OSA307" s="22"/>
      <c r="OSB307" s="22"/>
      <c r="OSC307" s="22"/>
      <c r="OSD307" s="22"/>
      <c r="OSE307" s="22"/>
      <c r="OSF307" s="22"/>
      <c r="OSG307" s="22"/>
      <c r="OSH307" s="22"/>
      <c r="OSI307" s="22"/>
      <c r="OSJ307" s="22"/>
      <c r="OSK307" s="22"/>
      <c r="OSL307" s="22"/>
      <c r="OSM307" s="22"/>
      <c r="OSN307" s="22"/>
      <c r="OSO307" s="22"/>
      <c r="OSP307" s="22"/>
      <c r="OSQ307" s="22"/>
      <c r="OSR307" s="22"/>
      <c r="OSS307" s="22"/>
      <c r="OST307" s="22"/>
      <c r="OSU307" s="22"/>
      <c r="OSV307" s="22"/>
      <c r="OSW307" s="22"/>
      <c r="OSX307" s="22"/>
      <c r="OSY307" s="22"/>
      <c r="OSZ307" s="22"/>
      <c r="OTA307" s="22"/>
      <c r="OTB307" s="22"/>
      <c r="OTC307" s="22"/>
      <c r="OTD307" s="22"/>
      <c r="OTE307" s="22"/>
      <c r="OTF307" s="22"/>
      <c r="OTG307" s="22"/>
      <c r="OTH307" s="22"/>
      <c r="OTI307" s="22"/>
      <c r="OTJ307" s="22"/>
      <c r="OTK307" s="22"/>
      <c r="OTL307" s="22"/>
      <c r="OTM307" s="22"/>
      <c r="OTN307" s="22"/>
      <c r="OTO307" s="22"/>
      <c r="OTP307" s="22"/>
      <c r="OTQ307" s="22"/>
      <c r="OTR307" s="22"/>
      <c r="OTS307" s="22"/>
      <c r="OTT307" s="22"/>
      <c r="OTU307" s="22"/>
      <c r="OTV307" s="22"/>
      <c r="OTW307" s="22"/>
      <c r="OTX307" s="22"/>
      <c r="OTY307" s="22"/>
      <c r="OTZ307" s="22"/>
      <c r="OUA307" s="22"/>
      <c r="OUB307" s="22"/>
      <c r="OUC307" s="22"/>
      <c r="OUD307" s="22"/>
      <c r="OUE307" s="22"/>
      <c r="OUF307" s="22"/>
      <c r="OUG307" s="22"/>
      <c r="OUH307" s="22"/>
      <c r="OUI307" s="22"/>
      <c r="OUJ307" s="22"/>
      <c r="OUK307" s="22"/>
      <c r="OUL307" s="22"/>
      <c r="OUM307" s="22"/>
      <c r="OUN307" s="22"/>
      <c r="OUO307" s="22"/>
      <c r="OUP307" s="22"/>
      <c r="OUQ307" s="22"/>
      <c r="OUR307" s="22"/>
      <c r="OUS307" s="22"/>
      <c r="OUT307" s="22"/>
      <c r="OUU307" s="22"/>
      <c r="OUV307" s="22"/>
      <c r="OUW307" s="22"/>
      <c r="OUX307" s="22"/>
      <c r="OUY307" s="22"/>
      <c r="OUZ307" s="22"/>
      <c r="OVA307" s="22"/>
      <c r="OVB307" s="22"/>
      <c r="OVC307" s="22"/>
      <c r="OVD307" s="22"/>
      <c r="OVE307" s="22"/>
      <c r="OVF307" s="22"/>
      <c r="OVG307" s="22"/>
      <c r="OVH307" s="22"/>
      <c r="OVI307" s="22"/>
      <c r="OVJ307" s="22"/>
      <c r="OVK307" s="22"/>
      <c r="OVL307" s="22"/>
      <c r="OVM307" s="22"/>
      <c r="OVN307" s="22"/>
      <c r="OVO307" s="22"/>
      <c r="OVP307" s="22"/>
      <c r="OVQ307" s="22"/>
      <c r="OVR307" s="22"/>
      <c r="OVS307" s="22"/>
      <c r="OVT307" s="22"/>
      <c r="OVU307" s="22"/>
      <c r="OVV307" s="22"/>
      <c r="OVW307" s="22"/>
      <c r="OVX307" s="22"/>
      <c r="OVY307" s="22"/>
      <c r="OVZ307" s="22"/>
      <c r="OWA307" s="22"/>
      <c r="OWB307" s="22"/>
      <c r="OWC307" s="22"/>
      <c r="OWD307" s="22"/>
      <c r="OWE307" s="22"/>
      <c r="OWF307" s="22"/>
      <c r="OWG307" s="22"/>
      <c r="OWH307" s="22"/>
      <c r="OWI307" s="22"/>
      <c r="OWJ307" s="22"/>
      <c r="OWK307" s="22"/>
      <c r="OWL307" s="22"/>
      <c r="OWM307" s="22"/>
      <c r="OWN307" s="22"/>
      <c r="OWO307" s="22"/>
      <c r="OWP307" s="22"/>
      <c r="OWQ307" s="22"/>
      <c r="OWR307" s="22"/>
      <c r="OWS307" s="22"/>
      <c r="OWT307" s="22"/>
      <c r="OWU307" s="22"/>
      <c r="OWV307" s="22"/>
      <c r="OWW307" s="22"/>
      <c r="OWX307" s="22"/>
      <c r="OWY307" s="22"/>
      <c r="OWZ307" s="22"/>
      <c r="OXA307" s="22"/>
      <c r="OXB307" s="22"/>
      <c r="OXC307" s="22"/>
      <c r="OXD307" s="22"/>
      <c r="OXE307" s="22"/>
      <c r="OXF307" s="22"/>
      <c r="OXG307" s="22"/>
      <c r="OXH307" s="22"/>
      <c r="OXI307" s="22"/>
      <c r="OXJ307" s="22"/>
      <c r="OXK307" s="22"/>
      <c r="OXL307" s="22"/>
      <c r="OXM307" s="22"/>
      <c r="OXN307" s="22"/>
      <c r="OXO307" s="22"/>
      <c r="OXP307" s="22"/>
      <c r="OXQ307" s="22"/>
      <c r="OXR307" s="22"/>
      <c r="OXS307" s="22"/>
      <c r="OXT307" s="22"/>
      <c r="OXU307" s="22"/>
      <c r="OXV307" s="22"/>
      <c r="OXW307" s="22"/>
      <c r="OXX307" s="22"/>
      <c r="OXY307" s="22"/>
      <c r="OXZ307" s="22"/>
      <c r="OYA307" s="22"/>
      <c r="OYB307" s="22"/>
      <c r="OYC307" s="22"/>
      <c r="OYD307" s="22"/>
      <c r="OYE307" s="22"/>
      <c r="OYF307" s="22"/>
      <c r="OYG307" s="22"/>
      <c r="OYH307" s="22"/>
      <c r="OYI307" s="22"/>
      <c r="OYJ307" s="22"/>
      <c r="OYK307" s="22"/>
      <c r="OYL307" s="22"/>
      <c r="OYM307" s="22"/>
      <c r="OYN307" s="22"/>
      <c r="OYO307" s="22"/>
      <c r="OYP307" s="22"/>
      <c r="OYQ307" s="22"/>
      <c r="OYR307" s="22"/>
      <c r="OYS307" s="22"/>
      <c r="OYT307" s="22"/>
      <c r="OYU307" s="22"/>
      <c r="OYV307" s="22"/>
      <c r="OYW307" s="22"/>
      <c r="OYX307" s="22"/>
      <c r="OYY307" s="22"/>
      <c r="OYZ307" s="22"/>
      <c r="OZA307" s="22"/>
      <c r="OZB307" s="22"/>
      <c r="OZC307" s="22"/>
      <c r="OZD307" s="22"/>
      <c r="OZE307" s="22"/>
      <c r="OZF307" s="22"/>
      <c r="OZG307" s="22"/>
      <c r="OZH307" s="22"/>
      <c r="OZI307" s="22"/>
      <c r="OZJ307" s="22"/>
      <c r="OZK307" s="22"/>
      <c r="OZL307" s="22"/>
      <c r="OZM307" s="22"/>
      <c r="OZN307" s="22"/>
      <c r="OZO307" s="22"/>
      <c r="OZP307" s="22"/>
      <c r="OZQ307" s="22"/>
      <c r="OZR307" s="22"/>
      <c r="OZS307" s="22"/>
      <c r="OZT307" s="22"/>
      <c r="OZU307" s="22"/>
      <c r="OZV307" s="22"/>
      <c r="OZW307" s="22"/>
      <c r="OZX307" s="22"/>
      <c r="OZY307" s="22"/>
      <c r="OZZ307" s="22"/>
      <c r="PAA307" s="22"/>
      <c r="PAB307" s="22"/>
      <c r="PAC307" s="22"/>
      <c r="PAD307" s="22"/>
      <c r="PAE307" s="22"/>
      <c r="PAF307" s="22"/>
      <c r="PAG307" s="22"/>
      <c r="PAH307" s="22"/>
      <c r="PAI307" s="22"/>
      <c r="PAJ307" s="22"/>
      <c r="PAK307" s="22"/>
      <c r="PAL307" s="22"/>
      <c r="PAM307" s="22"/>
      <c r="PAN307" s="22"/>
      <c r="PAO307" s="22"/>
      <c r="PAP307" s="22"/>
      <c r="PAQ307" s="22"/>
      <c r="PAR307" s="22"/>
      <c r="PAS307" s="22"/>
      <c r="PAT307" s="22"/>
      <c r="PAU307" s="22"/>
      <c r="PAV307" s="22"/>
      <c r="PAW307" s="22"/>
      <c r="PAX307" s="22"/>
      <c r="PAY307" s="22"/>
      <c r="PAZ307" s="22"/>
      <c r="PBA307" s="22"/>
      <c r="PBB307" s="22"/>
      <c r="PBC307" s="22"/>
      <c r="PBD307" s="22"/>
      <c r="PBE307" s="22"/>
      <c r="PBF307" s="22"/>
      <c r="PBG307" s="22"/>
      <c r="PBH307" s="22"/>
      <c r="PBI307" s="22"/>
      <c r="PBJ307" s="22"/>
      <c r="PBK307" s="22"/>
      <c r="PBL307" s="22"/>
      <c r="PBM307" s="22"/>
      <c r="PBN307" s="22"/>
      <c r="PBO307" s="22"/>
      <c r="PBP307" s="22"/>
      <c r="PBQ307" s="22"/>
      <c r="PBR307" s="22"/>
      <c r="PBS307" s="22"/>
      <c r="PBT307" s="22"/>
      <c r="PBU307" s="22"/>
      <c r="PBV307" s="22"/>
      <c r="PBW307" s="22"/>
      <c r="PBX307" s="22"/>
      <c r="PBY307" s="22"/>
      <c r="PBZ307" s="22"/>
      <c r="PCA307" s="22"/>
      <c r="PCB307" s="22"/>
      <c r="PCC307" s="22"/>
      <c r="PCD307" s="22"/>
      <c r="PCE307" s="22"/>
      <c r="PCF307" s="22"/>
      <c r="PCG307" s="22"/>
      <c r="PCH307" s="22"/>
      <c r="PCI307" s="22"/>
      <c r="PCJ307" s="22"/>
      <c r="PCK307" s="22"/>
      <c r="PCL307" s="22"/>
      <c r="PCM307" s="22"/>
      <c r="PCN307" s="22"/>
      <c r="PCO307" s="22"/>
      <c r="PCP307" s="22"/>
      <c r="PCQ307" s="22"/>
      <c r="PCR307" s="22"/>
      <c r="PCS307" s="22"/>
      <c r="PCT307" s="22"/>
      <c r="PCU307" s="22"/>
      <c r="PCV307" s="22"/>
      <c r="PCW307" s="22"/>
      <c r="PCX307" s="22"/>
      <c r="PCY307" s="22"/>
      <c r="PCZ307" s="22"/>
      <c r="PDA307" s="22"/>
      <c r="PDB307" s="22"/>
      <c r="PDC307" s="22"/>
      <c r="PDD307" s="22"/>
      <c r="PDE307" s="22"/>
      <c r="PDF307" s="22"/>
      <c r="PDG307" s="22"/>
      <c r="PDH307" s="22"/>
      <c r="PDI307" s="22"/>
      <c r="PDJ307" s="22"/>
      <c r="PDK307" s="22"/>
      <c r="PDL307" s="22"/>
      <c r="PDM307" s="22"/>
      <c r="PDN307" s="22"/>
      <c r="PDO307" s="22"/>
      <c r="PDP307" s="22"/>
      <c r="PDQ307" s="22"/>
      <c r="PDR307" s="22"/>
      <c r="PDS307" s="22"/>
      <c r="PDT307" s="22"/>
      <c r="PDU307" s="22"/>
      <c r="PDV307" s="22"/>
      <c r="PDW307" s="22"/>
      <c r="PDX307" s="22"/>
      <c r="PDY307" s="22"/>
      <c r="PDZ307" s="22"/>
      <c r="PEA307" s="22"/>
      <c r="PEB307" s="22"/>
      <c r="PEC307" s="22"/>
      <c r="PED307" s="22"/>
      <c r="PEE307" s="22"/>
      <c r="PEF307" s="22"/>
      <c r="PEG307" s="22"/>
      <c r="PEH307" s="22"/>
      <c r="PEI307" s="22"/>
      <c r="PEJ307" s="22"/>
      <c r="PEK307" s="22"/>
      <c r="PEL307" s="22"/>
      <c r="PEM307" s="22"/>
      <c r="PEN307" s="22"/>
      <c r="PEO307" s="22"/>
      <c r="PEP307" s="22"/>
      <c r="PEQ307" s="22"/>
      <c r="PER307" s="22"/>
      <c r="PES307" s="22"/>
      <c r="PET307" s="22"/>
      <c r="PEU307" s="22"/>
      <c r="PEV307" s="22"/>
      <c r="PEW307" s="22"/>
      <c r="PEX307" s="22"/>
      <c r="PEY307" s="22"/>
      <c r="PEZ307" s="22"/>
      <c r="PFA307" s="22"/>
      <c r="PFB307" s="22"/>
      <c r="PFC307" s="22"/>
      <c r="PFD307" s="22"/>
      <c r="PFE307" s="22"/>
      <c r="PFF307" s="22"/>
      <c r="PFG307" s="22"/>
      <c r="PFH307" s="22"/>
      <c r="PFI307" s="22"/>
      <c r="PFJ307" s="22"/>
      <c r="PFK307" s="22"/>
      <c r="PFL307" s="22"/>
      <c r="PFM307" s="22"/>
      <c r="PFN307" s="22"/>
      <c r="PFO307" s="22"/>
      <c r="PFP307" s="22"/>
      <c r="PFQ307" s="22"/>
      <c r="PFR307" s="22"/>
      <c r="PFS307" s="22"/>
      <c r="PFT307" s="22"/>
      <c r="PFU307" s="22"/>
      <c r="PFV307" s="22"/>
      <c r="PFW307" s="22"/>
      <c r="PFX307" s="22"/>
      <c r="PFY307" s="22"/>
      <c r="PFZ307" s="22"/>
      <c r="PGA307" s="22"/>
      <c r="PGB307" s="22"/>
      <c r="PGC307" s="22"/>
      <c r="PGD307" s="22"/>
      <c r="PGE307" s="22"/>
      <c r="PGF307" s="22"/>
      <c r="PGG307" s="22"/>
      <c r="PGH307" s="22"/>
      <c r="PGI307" s="22"/>
      <c r="PGJ307" s="22"/>
      <c r="PGK307" s="22"/>
      <c r="PGL307" s="22"/>
      <c r="PGM307" s="22"/>
      <c r="PGN307" s="22"/>
      <c r="PGO307" s="22"/>
      <c r="PGP307" s="22"/>
      <c r="PGQ307" s="22"/>
      <c r="PGR307" s="22"/>
      <c r="PGS307" s="22"/>
      <c r="PGT307" s="22"/>
      <c r="PGU307" s="22"/>
      <c r="PGV307" s="22"/>
      <c r="PGW307" s="22"/>
      <c r="PGX307" s="22"/>
      <c r="PGY307" s="22"/>
      <c r="PGZ307" s="22"/>
      <c r="PHA307" s="22"/>
      <c r="PHB307" s="22"/>
      <c r="PHC307" s="22"/>
      <c r="PHD307" s="22"/>
      <c r="PHE307" s="22"/>
      <c r="PHF307" s="22"/>
      <c r="PHG307" s="22"/>
      <c r="PHH307" s="22"/>
      <c r="PHI307" s="22"/>
      <c r="PHJ307" s="22"/>
      <c r="PHK307" s="22"/>
      <c r="PHL307" s="22"/>
      <c r="PHM307" s="22"/>
      <c r="PHN307" s="22"/>
      <c r="PHO307" s="22"/>
      <c r="PHP307" s="22"/>
      <c r="PHQ307" s="22"/>
      <c r="PHR307" s="22"/>
      <c r="PHS307" s="22"/>
      <c r="PHT307" s="22"/>
      <c r="PHU307" s="22"/>
      <c r="PHV307" s="22"/>
      <c r="PHW307" s="22"/>
      <c r="PHX307" s="22"/>
      <c r="PHY307" s="22"/>
      <c r="PHZ307" s="22"/>
      <c r="PIA307" s="22"/>
      <c r="PIB307" s="22"/>
      <c r="PIC307" s="22"/>
      <c r="PID307" s="22"/>
      <c r="PIE307" s="22"/>
      <c r="PIF307" s="22"/>
      <c r="PIG307" s="22"/>
      <c r="PIH307" s="22"/>
      <c r="PII307" s="22"/>
      <c r="PIJ307" s="22"/>
      <c r="PIK307" s="22"/>
      <c r="PIL307" s="22"/>
      <c r="PIM307" s="22"/>
      <c r="PIN307" s="22"/>
      <c r="PIO307" s="22"/>
      <c r="PIP307" s="22"/>
      <c r="PIQ307" s="22"/>
      <c r="PIR307" s="22"/>
      <c r="PIS307" s="22"/>
      <c r="PIT307" s="22"/>
      <c r="PIU307" s="22"/>
      <c r="PIV307" s="22"/>
      <c r="PIW307" s="22"/>
      <c r="PIX307" s="22"/>
      <c r="PIY307" s="22"/>
      <c r="PIZ307" s="22"/>
      <c r="PJA307" s="22"/>
      <c r="PJB307" s="22"/>
      <c r="PJC307" s="22"/>
      <c r="PJD307" s="22"/>
      <c r="PJE307" s="22"/>
      <c r="PJF307" s="22"/>
      <c r="PJG307" s="22"/>
      <c r="PJH307" s="22"/>
      <c r="PJI307" s="22"/>
      <c r="PJJ307" s="22"/>
      <c r="PJK307" s="22"/>
      <c r="PJL307" s="22"/>
      <c r="PJM307" s="22"/>
      <c r="PJN307" s="22"/>
      <c r="PJO307" s="22"/>
      <c r="PJP307" s="22"/>
      <c r="PJQ307" s="22"/>
      <c r="PJR307" s="22"/>
      <c r="PJS307" s="22"/>
      <c r="PJT307" s="22"/>
      <c r="PJU307" s="22"/>
      <c r="PJV307" s="22"/>
      <c r="PJW307" s="22"/>
      <c r="PJX307" s="22"/>
      <c r="PJY307" s="22"/>
      <c r="PJZ307" s="22"/>
      <c r="PKA307" s="22"/>
      <c r="PKB307" s="22"/>
      <c r="PKC307" s="22"/>
      <c r="PKD307" s="22"/>
      <c r="PKE307" s="22"/>
      <c r="PKF307" s="22"/>
      <c r="PKG307" s="22"/>
      <c r="PKH307" s="22"/>
      <c r="PKI307" s="22"/>
      <c r="PKJ307" s="22"/>
      <c r="PKK307" s="22"/>
      <c r="PKL307" s="22"/>
      <c r="PKM307" s="22"/>
      <c r="PKN307" s="22"/>
      <c r="PKO307" s="22"/>
      <c r="PKP307" s="22"/>
      <c r="PKQ307" s="22"/>
      <c r="PKR307" s="22"/>
      <c r="PKS307" s="22"/>
      <c r="PKT307" s="22"/>
      <c r="PKU307" s="22"/>
      <c r="PKV307" s="22"/>
      <c r="PKW307" s="22"/>
      <c r="PKX307" s="22"/>
      <c r="PKY307" s="22"/>
      <c r="PKZ307" s="22"/>
      <c r="PLA307" s="22"/>
      <c r="PLB307" s="22"/>
      <c r="PLC307" s="22"/>
      <c r="PLD307" s="22"/>
      <c r="PLE307" s="22"/>
      <c r="PLF307" s="22"/>
      <c r="PLG307" s="22"/>
      <c r="PLH307" s="22"/>
      <c r="PLI307" s="22"/>
      <c r="PLJ307" s="22"/>
      <c r="PLK307" s="22"/>
      <c r="PLL307" s="22"/>
      <c r="PLM307" s="22"/>
      <c r="PLN307" s="22"/>
      <c r="PLO307" s="22"/>
      <c r="PLP307" s="22"/>
      <c r="PLQ307" s="22"/>
      <c r="PLR307" s="22"/>
      <c r="PLS307" s="22"/>
      <c r="PLT307" s="22"/>
      <c r="PLU307" s="22"/>
      <c r="PLV307" s="22"/>
      <c r="PLW307" s="22"/>
      <c r="PLX307" s="22"/>
      <c r="PLY307" s="22"/>
      <c r="PLZ307" s="22"/>
      <c r="PMA307" s="22"/>
      <c r="PMB307" s="22"/>
      <c r="PMC307" s="22"/>
      <c r="PMD307" s="22"/>
      <c r="PME307" s="22"/>
      <c r="PMF307" s="22"/>
      <c r="PMG307" s="22"/>
      <c r="PMH307" s="22"/>
      <c r="PMI307" s="22"/>
      <c r="PMJ307" s="22"/>
      <c r="PMK307" s="22"/>
      <c r="PML307" s="22"/>
      <c r="PMM307" s="22"/>
      <c r="PMN307" s="22"/>
      <c r="PMO307" s="22"/>
      <c r="PMP307" s="22"/>
      <c r="PMQ307" s="22"/>
      <c r="PMR307" s="22"/>
      <c r="PMS307" s="22"/>
      <c r="PMT307" s="22"/>
      <c r="PMU307" s="22"/>
      <c r="PMV307" s="22"/>
      <c r="PMW307" s="22"/>
      <c r="PMX307" s="22"/>
      <c r="PMY307" s="22"/>
      <c r="PMZ307" s="22"/>
      <c r="PNA307" s="22"/>
      <c r="PNB307" s="22"/>
      <c r="PNC307" s="22"/>
      <c r="PND307" s="22"/>
      <c r="PNE307" s="22"/>
      <c r="PNF307" s="22"/>
      <c r="PNG307" s="22"/>
      <c r="PNH307" s="22"/>
      <c r="PNI307" s="22"/>
      <c r="PNJ307" s="22"/>
      <c r="PNK307" s="22"/>
      <c r="PNL307" s="22"/>
      <c r="PNM307" s="22"/>
      <c r="PNN307" s="22"/>
      <c r="PNO307" s="22"/>
      <c r="PNP307" s="22"/>
      <c r="PNQ307" s="22"/>
      <c r="PNR307" s="22"/>
      <c r="PNS307" s="22"/>
      <c r="PNT307" s="22"/>
      <c r="PNU307" s="22"/>
      <c r="PNV307" s="22"/>
      <c r="PNW307" s="22"/>
      <c r="PNX307" s="22"/>
      <c r="PNY307" s="22"/>
      <c r="PNZ307" s="22"/>
      <c r="POA307" s="22"/>
      <c r="POB307" s="22"/>
      <c r="POC307" s="22"/>
      <c r="POD307" s="22"/>
      <c r="POE307" s="22"/>
      <c r="POF307" s="22"/>
      <c r="POG307" s="22"/>
      <c r="POH307" s="22"/>
      <c r="POI307" s="22"/>
      <c r="POJ307" s="22"/>
      <c r="POK307" s="22"/>
      <c r="POL307" s="22"/>
      <c r="POM307" s="22"/>
      <c r="PON307" s="22"/>
      <c r="POO307" s="22"/>
      <c r="POP307" s="22"/>
      <c r="POQ307" s="22"/>
      <c r="POR307" s="22"/>
      <c r="POS307" s="22"/>
      <c r="POT307" s="22"/>
      <c r="POU307" s="22"/>
      <c r="POV307" s="22"/>
      <c r="POW307" s="22"/>
      <c r="POX307" s="22"/>
      <c r="POY307" s="22"/>
      <c r="POZ307" s="22"/>
      <c r="PPA307" s="22"/>
      <c r="PPB307" s="22"/>
      <c r="PPC307" s="22"/>
      <c r="PPD307" s="22"/>
      <c r="PPE307" s="22"/>
      <c r="PPF307" s="22"/>
      <c r="PPG307" s="22"/>
      <c r="PPH307" s="22"/>
      <c r="PPI307" s="22"/>
      <c r="PPJ307" s="22"/>
      <c r="PPK307" s="22"/>
      <c r="PPL307" s="22"/>
      <c r="PPM307" s="22"/>
      <c r="PPN307" s="22"/>
      <c r="PPO307" s="22"/>
      <c r="PPP307" s="22"/>
      <c r="PPQ307" s="22"/>
      <c r="PPR307" s="22"/>
      <c r="PPS307" s="22"/>
      <c r="PPT307" s="22"/>
      <c r="PPU307" s="22"/>
      <c r="PPV307" s="22"/>
      <c r="PPW307" s="22"/>
      <c r="PPX307" s="22"/>
      <c r="PPY307" s="22"/>
      <c r="PPZ307" s="22"/>
      <c r="PQA307" s="22"/>
      <c r="PQB307" s="22"/>
      <c r="PQC307" s="22"/>
      <c r="PQD307" s="22"/>
      <c r="PQE307" s="22"/>
      <c r="PQF307" s="22"/>
      <c r="PQG307" s="22"/>
      <c r="PQH307" s="22"/>
      <c r="PQI307" s="22"/>
      <c r="PQJ307" s="22"/>
      <c r="PQK307" s="22"/>
      <c r="PQL307" s="22"/>
      <c r="PQM307" s="22"/>
      <c r="PQN307" s="22"/>
      <c r="PQO307" s="22"/>
      <c r="PQP307" s="22"/>
      <c r="PQQ307" s="22"/>
      <c r="PQR307" s="22"/>
      <c r="PQS307" s="22"/>
      <c r="PQT307" s="22"/>
      <c r="PQU307" s="22"/>
      <c r="PQV307" s="22"/>
      <c r="PQW307" s="22"/>
      <c r="PQX307" s="22"/>
      <c r="PQY307" s="22"/>
      <c r="PQZ307" s="22"/>
      <c r="PRA307" s="22"/>
      <c r="PRB307" s="22"/>
      <c r="PRC307" s="22"/>
      <c r="PRD307" s="22"/>
      <c r="PRE307" s="22"/>
      <c r="PRF307" s="22"/>
      <c r="PRG307" s="22"/>
      <c r="PRH307" s="22"/>
      <c r="PRI307" s="22"/>
      <c r="PRJ307" s="22"/>
      <c r="PRK307" s="22"/>
      <c r="PRL307" s="22"/>
      <c r="PRM307" s="22"/>
      <c r="PRN307" s="22"/>
      <c r="PRO307" s="22"/>
      <c r="PRP307" s="22"/>
      <c r="PRQ307" s="22"/>
      <c r="PRR307" s="22"/>
      <c r="PRS307" s="22"/>
      <c r="PRT307" s="22"/>
      <c r="PRU307" s="22"/>
      <c r="PRV307" s="22"/>
      <c r="PRW307" s="22"/>
      <c r="PRX307" s="22"/>
      <c r="PRY307" s="22"/>
      <c r="PRZ307" s="22"/>
      <c r="PSA307" s="22"/>
      <c r="PSB307" s="22"/>
      <c r="PSC307" s="22"/>
      <c r="PSD307" s="22"/>
      <c r="PSE307" s="22"/>
      <c r="PSF307" s="22"/>
      <c r="PSG307" s="22"/>
      <c r="PSH307" s="22"/>
      <c r="PSI307" s="22"/>
      <c r="PSJ307" s="22"/>
      <c r="PSK307" s="22"/>
      <c r="PSL307" s="22"/>
      <c r="PSM307" s="22"/>
      <c r="PSN307" s="22"/>
      <c r="PSO307" s="22"/>
      <c r="PSP307" s="22"/>
      <c r="PSQ307" s="22"/>
      <c r="PSR307" s="22"/>
      <c r="PSS307" s="22"/>
      <c r="PST307" s="22"/>
      <c r="PSU307" s="22"/>
      <c r="PSV307" s="22"/>
      <c r="PSW307" s="22"/>
      <c r="PSX307" s="22"/>
      <c r="PSY307" s="22"/>
      <c r="PSZ307" s="22"/>
      <c r="PTA307" s="22"/>
      <c r="PTB307" s="22"/>
      <c r="PTC307" s="22"/>
      <c r="PTD307" s="22"/>
      <c r="PTE307" s="22"/>
      <c r="PTF307" s="22"/>
      <c r="PTG307" s="22"/>
      <c r="PTH307" s="22"/>
      <c r="PTI307" s="22"/>
      <c r="PTJ307" s="22"/>
      <c r="PTK307" s="22"/>
      <c r="PTL307" s="22"/>
      <c r="PTM307" s="22"/>
      <c r="PTN307" s="22"/>
      <c r="PTO307" s="22"/>
      <c r="PTP307" s="22"/>
      <c r="PTQ307" s="22"/>
      <c r="PTR307" s="22"/>
      <c r="PTS307" s="22"/>
      <c r="PTT307" s="22"/>
      <c r="PTU307" s="22"/>
      <c r="PTV307" s="22"/>
      <c r="PTW307" s="22"/>
      <c r="PTX307" s="22"/>
      <c r="PTY307" s="22"/>
      <c r="PTZ307" s="22"/>
      <c r="PUA307" s="22"/>
      <c r="PUB307" s="22"/>
      <c r="PUC307" s="22"/>
      <c r="PUD307" s="22"/>
      <c r="PUE307" s="22"/>
      <c r="PUF307" s="22"/>
      <c r="PUG307" s="22"/>
      <c r="PUH307" s="22"/>
      <c r="PUI307" s="22"/>
      <c r="PUJ307" s="22"/>
      <c r="PUK307" s="22"/>
      <c r="PUL307" s="22"/>
      <c r="PUM307" s="22"/>
      <c r="PUN307" s="22"/>
      <c r="PUO307" s="22"/>
      <c r="PUP307" s="22"/>
      <c r="PUQ307" s="22"/>
      <c r="PUR307" s="22"/>
      <c r="PUS307" s="22"/>
      <c r="PUT307" s="22"/>
      <c r="PUU307" s="22"/>
      <c r="PUV307" s="22"/>
      <c r="PUW307" s="22"/>
      <c r="PUX307" s="22"/>
      <c r="PUY307" s="22"/>
      <c r="PUZ307" s="22"/>
      <c r="PVA307" s="22"/>
      <c r="PVB307" s="22"/>
      <c r="PVC307" s="22"/>
      <c r="PVD307" s="22"/>
      <c r="PVE307" s="22"/>
      <c r="PVF307" s="22"/>
      <c r="PVG307" s="22"/>
      <c r="PVH307" s="22"/>
      <c r="PVI307" s="22"/>
      <c r="PVJ307" s="22"/>
      <c r="PVK307" s="22"/>
      <c r="PVL307" s="22"/>
      <c r="PVM307" s="22"/>
      <c r="PVN307" s="22"/>
      <c r="PVO307" s="22"/>
      <c r="PVP307" s="22"/>
      <c r="PVQ307" s="22"/>
      <c r="PVR307" s="22"/>
      <c r="PVS307" s="22"/>
      <c r="PVT307" s="22"/>
      <c r="PVU307" s="22"/>
      <c r="PVV307" s="22"/>
      <c r="PVW307" s="22"/>
      <c r="PVX307" s="22"/>
      <c r="PVY307" s="22"/>
      <c r="PVZ307" s="22"/>
      <c r="PWA307" s="22"/>
      <c r="PWB307" s="22"/>
      <c r="PWC307" s="22"/>
      <c r="PWD307" s="22"/>
      <c r="PWE307" s="22"/>
      <c r="PWF307" s="22"/>
      <c r="PWG307" s="22"/>
      <c r="PWH307" s="22"/>
      <c r="PWI307" s="22"/>
      <c r="PWJ307" s="22"/>
      <c r="PWK307" s="22"/>
      <c r="PWL307" s="22"/>
      <c r="PWM307" s="22"/>
      <c r="PWN307" s="22"/>
      <c r="PWO307" s="22"/>
      <c r="PWP307" s="22"/>
      <c r="PWQ307" s="22"/>
      <c r="PWR307" s="22"/>
      <c r="PWS307" s="22"/>
      <c r="PWT307" s="22"/>
      <c r="PWU307" s="22"/>
      <c r="PWV307" s="22"/>
      <c r="PWW307" s="22"/>
      <c r="PWX307" s="22"/>
      <c r="PWY307" s="22"/>
      <c r="PWZ307" s="22"/>
      <c r="PXA307" s="22"/>
      <c r="PXB307" s="22"/>
      <c r="PXC307" s="22"/>
      <c r="PXD307" s="22"/>
      <c r="PXE307" s="22"/>
      <c r="PXF307" s="22"/>
      <c r="PXG307" s="22"/>
      <c r="PXH307" s="22"/>
      <c r="PXI307" s="22"/>
      <c r="PXJ307" s="22"/>
      <c r="PXK307" s="22"/>
      <c r="PXL307" s="22"/>
      <c r="PXM307" s="22"/>
      <c r="PXN307" s="22"/>
      <c r="PXO307" s="22"/>
      <c r="PXP307" s="22"/>
      <c r="PXQ307" s="22"/>
      <c r="PXR307" s="22"/>
      <c r="PXS307" s="22"/>
      <c r="PXT307" s="22"/>
      <c r="PXU307" s="22"/>
      <c r="PXV307" s="22"/>
      <c r="PXW307" s="22"/>
      <c r="PXX307" s="22"/>
      <c r="PXY307" s="22"/>
      <c r="PXZ307" s="22"/>
      <c r="PYA307" s="22"/>
      <c r="PYB307" s="22"/>
      <c r="PYC307" s="22"/>
      <c r="PYD307" s="22"/>
      <c r="PYE307" s="22"/>
      <c r="PYF307" s="22"/>
      <c r="PYG307" s="22"/>
      <c r="PYH307" s="22"/>
      <c r="PYI307" s="22"/>
      <c r="PYJ307" s="22"/>
      <c r="PYK307" s="22"/>
      <c r="PYL307" s="22"/>
      <c r="PYM307" s="22"/>
      <c r="PYN307" s="22"/>
      <c r="PYO307" s="22"/>
      <c r="PYP307" s="22"/>
      <c r="PYQ307" s="22"/>
      <c r="PYR307" s="22"/>
      <c r="PYS307" s="22"/>
      <c r="PYT307" s="22"/>
      <c r="PYU307" s="22"/>
      <c r="PYV307" s="22"/>
      <c r="PYW307" s="22"/>
      <c r="PYX307" s="22"/>
      <c r="PYY307" s="22"/>
      <c r="PYZ307" s="22"/>
      <c r="PZA307" s="22"/>
      <c r="PZB307" s="22"/>
      <c r="PZC307" s="22"/>
      <c r="PZD307" s="22"/>
      <c r="PZE307" s="22"/>
      <c r="PZF307" s="22"/>
      <c r="PZG307" s="22"/>
      <c r="PZH307" s="22"/>
      <c r="PZI307" s="22"/>
      <c r="PZJ307" s="22"/>
      <c r="PZK307" s="22"/>
      <c r="PZL307" s="22"/>
      <c r="PZM307" s="22"/>
      <c r="PZN307" s="22"/>
      <c r="PZO307" s="22"/>
      <c r="PZP307" s="22"/>
      <c r="PZQ307" s="22"/>
      <c r="PZR307" s="22"/>
      <c r="PZS307" s="22"/>
      <c r="PZT307" s="22"/>
      <c r="PZU307" s="22"/>
      <c r="PZV307" s="22"/>
      <c r="PZW307" s="22"/>
      <c r="PZX307" s="22"/>
      <c r="PZY307" s="22"/>
      <c r="PZZ307" s="22"/>
      <c r="QAA307" s="22"/>
      <c r="QAB307" s="22"/>
      <c r="QAC307" s="22"/>
      <c r="QAD307" s="22"/>
      <c r="QAE307" s="22"/>
      <c r="QAF307" s="22"/>
      <c r="QAG307" s="22"/>
      <c r="QAH307" s="22"/>
      <c r="QAI307" s="22"/>
      <c r="QAJ307" s="22"/>
      <c r="QAK307" s="22"/>
      <c r="QAL307" s="22"/>
      <c r="QAM307" s="22"/>
      <c r="QAN307" s="22"/>
      <c r="QAO307" s="22"/>
      <c r="QAP307" s="22"/>
      <c r="QAQ307" s="22"/>
      <c r="QAR307" s="22"/>
      <c r="QAS307" s="22"/>
      <c r="QAT307" s="22"/>
      <c r="QAU307" s="22"/>
      <c r="QAV307" s="22"/>
      <c r="QAW307" s="22"/>
      <c r="QAX307" s="22"/>
      <c r="QAY307" s="22"/>
      <c r="QAZ307" s="22"/>
      <c r="QBA307" s="22"/>
      <c r="QBB307" s="22"/>
      <c r="QBC307" s="22"/>
      <c r="QBD307" s="22"/>
      <c r="QBE307" s="22"/>
      <c r="QBF307" s="22"/>
      <c r="QBG307" s="22"/>
      <c r="QBH307" s="22"/>
      <c r="QBI307" s="22"/>
      <c r="QBJ307" s="22"/>
      <c r="QBK307" s="22"/>
      <c r="QBL307" s="22"/>
      <c r="QBM307" s="22"/>
      <c r="QBN307" s="22"/>
      <c r="QBO307" s="22"/>
      <c r="QBP307" s="22"/>
      <c r="QBQ307" s="22"/>
      <c r="QBR307" s="22"/>
      <c r="QBS307" s="22"/>
      <c r="QBT307" s="22"/>
      <c r="QBU307" s="22"/>
      <c r="QBV307" s="22"/>
      <c r="QBW307" s="22"/>
      <c r="QBX307" s="22"/>
      <c r="QBY307" s="22"/>
      <c r="QBZ307" s="22"/>
      <c r="QCA307" s="22"/>
      <c r="QCB307" s="22"/>
      <c r="QCC307" s="22"/>
      <c r="QCD307" s="22"/>
      <c r="QCE307" s="22"/>
      <c r="QCF307" s="22"/>
      <c r="QCG307" s="22"/>
      <c r="QCH307" s="22"/>
      <c r="QCI307" s="22"/>
      <c r="QCJ307" s="22"/>
      <c r="QCK307" s="22"/>
      <c r="QCL307" s="22"/>
      <c r="QCM307" s="22"/>
      <c r="QCN307" s="22"/>
      <c r="QCO307" s="22"/>
      <c r="QCP307" s="22"/>
      <c r="QCQ307" s="22"/>
      <c r="QCR307" s="22"/>
      <c r="QCS307" s="22"/>
      <c r="QCT307" s="22"/>
      <c r="QCU307" s="22"/>
      <c r="QCV307" s="22"/>
      <c r="QCW307" s="22"/>
      <c r="QCX307" s="22"/>
      <c r="QCY307" s="22"/>
      <c r="QCZ307" s="22"/>
      <c r="QDA307" s="22"/>
      <c r="QDB307" s="22"/>
      <c r="QDC307" s="22"/>
      <c r="QDD307" s="22"/>
      <c r="QDE307" s="22"/>
      <c r="QDF307" s="22"/>
      <c r="QDG307" s="22"/>
      <c r="QDH307" s="22"/>
      <c r="QDI307" s="22"/>
      <c r="QDJ307" s="22"/>
      <c r="QDK307" s="22"/>
      <c r="QDL307" s="22"/>
      <c r="QDM307" s="22"/>
      <c r="QDN307" s="22"/>
      <c r="QDO307" s="22"/>
      <c r="QDP307" s="22"/>
      <c r="QDQ307" s="22"/>
      <c r="QDR307" s="22"/>
      <c r="QDS307" s="22"/>
      <c r="QDT307" s="22"/>
      <c r="QDU307" s="22"/>
      <c r="QDV307" s="22"/>
      <c r="QDW307" s="22"/>
      <c r="QDX307" s="22"/>
      <c r="QDY307" s="22"/>
      <c r="QDZ307" s="22"/>
      <c r="QEA307" s="22"/>
      <c r="QEB307" s="22"/>
      <c r="QEC307" s="22"/>
      <c r="QED307" s="22"/>
      <c r="QEE307" s="22"/>
      <c r="QEF307" s="22"/>
      <c r="QEG307" s="22"/>
      <c r="QEH307" s="22"/>
      <c r="QEI307" s="22"/>
      <c r="QEJ307" s="22"/>
      <c r="QEK307" s="22"/>
      <c r="QEL307" s="22"/>
      <c r="QEM307" s="22"/>
      <c r="QEN307" s="22"/>
      <c r="QEO307" s="22"/>
      <c r="QEP307" s="22"/>
      <c r="QEQ307" s="22"/>
      <c r="QER307" s="22"/>
      <c r="QES307" s="22"/>
      <c r="QET307" s="22"/>
      <c r="QEU307" s="22"/>
      <c r="QEV307" s="22"/>
      <c r="QEW307" s="22"/>
      <c r="QEX307" s="22"/>
      <c r="QEY307" s="22"/>
      <c r="QEZ307" s="22"/>
      <c r="QFA307" s="22"/>
      <c r="QFB307" s="22"/>
      <c r="QFC307" s="22"/>
      <c r="QFD307" s="22"/>
      <c r="QFE307" s="22"/>
      <c r="QFF307" s="22"/>
      <c r="QFG307" s="22"/>
      <c r="QFH307" s="22"/>
      <c r="QFI307" s="22"/>
      <c r="QFJ307" s="22"/>
      <c r="QFK307" s="22"/>
      <c r="QFL307" s="22"/>
      <c r="QFM307" s="22"/>
      <c r="QFN307" s="22"/>
      <c r="QFO307" s="22"/>
      <c r="QFP307" s="22"/>
      <c r="QFQ307" s="22"/>
      <c r="QFR307" s="22"/>
      <c r="QFS307" s="22"/>
      <c r="QFT307" s="22"/>
      <c r="QFU307" s="22"/>
      <c r="QFV307" s="22"/>
      <c r="QFW307" s="22"/>
      <c r="QFX307" s="22"/>
      <c r="QFY307" s="22"/>
      <c r="QFZ307" s="22"/>
      <c r="QGA307" s="22"/>
      <c r="QGB307" s="22"/>
      <c r="QGC307" s="22"/>
      <c r="QGD307" s="22"/>
      <c r="QGE307" s="22"/>
      <c r="QGF307" s="22"/>
      <c r="QGG307" s="22"/>
      <c r="QGH307" s="22"/>
      <c r="QGI307" s="22"/>
      <c r="QGJ307" s="22"/>
      <c r="QGK307" s="22"/>
      <c r="QGL307" s="22"/>
      <c r="QGM307" s="22"/>
      <c r="QGN307" s="22"/>
      <c r="QGO307" s="22"/>
      <c r="QGP307" s="22"/>
      <c r="QGQ307" s="22"/>
      <c r="QGR307" s="22"/>
      <c r="QGS307" s="22"/>
      <c r="QGT307" s="22"/>
      <c r="QGU307" s="22"/>
      <c r="QGV307" s="22"/>
      <c r="QGW307" s="22"/>
      <c r="QGX307" s="22"/>
      <c r="QGY307" s="22"/>
      <c r="QGZ307" s="22"/>
      <c r="QHA307" s="22"/>
      <c r="QHB307" s="22"/>
      <c r="QHC307" s="22"/>
      <c r="QHD307" s="22"/>
      <c r="QHE307" s="22"/>
      <c r="QHF307" s="22"/>
      <c r="QHG307" s="22"/>
      <c r="QHH307" s="22"/>
      <c r="QHI307" s="22"/>
      <c r="QHJ307" s="22"/>
      <c r="QHK307" s="22"/>
      <c r="QHL307" s="22"/>
      <c r="QHM307" s="22"/>
      <c r="QHN307" s="22"/>
      <c r="QHO307" s="22"/>
      <c r="QHP307" s="22"/>
      <c r="QHQ307" s="22"/>
      <c r="QHR307" s="22"/>
      <c r="QHS307" s="22"/>
      <c r="QHT307" s="22"/>
      <c r="QHU307" s="22"/>
      <c r="QHV307" s="22"/>
      <c r="QHW307" s="22"/>
      <c r="QHX307" s="22"/>
      <c r="QHY307" s="22"/>
      <c r="QHZ307" s="22"/>
      <c r="QIA307" s="22"/>
      <c r="QIB307" s="22"/>
      <c r="QIC307" s="22"/>
      <c r="QID307" s="22"/>
      <c r="QIE307" s="22"/>
      <c r="QIF307" s="22"/>
      <c r="QIG307" s="22"/>
      <c r="QIH307" s="22"/>
      <c r="QII307" s="22"/>
      <c r="QIJ307" s="22"/>
      <c r="QIK307" s="22"/>
      <c r="QIL307" s="22"/>
      <c r="QIM307" s="22"/>
      <c r="QIN307" s="22"/>
      <c r="QIO307" s="22"/>
      <c r="QIP307" s="22"/>
      <c r="QIQ307" s="22"/>
      <c r="QIR307" s="22"/>
      <c r="QIS307" s="22"/>
      <c r="QIT307" s="22"/>
      <c r="QIU307" s="22"/>
      <c r="QIV307" s="22"/>
      <c r="QIW307" s="22"/>
      <c r="QIX307" s="22"/>
      <c r="QIY307" s="22"/>
      <c r="QIZ307" s="22"/>
      <c r="QJA307" s="22"/>
      <c r="QJB307" s="22"/>
      <c r="QJC307" s="22"/>
      <c r="QJD307" s="22"/>
      <c r="QJE307" s="22"/>
      <c r="QJF307" s="22"/>
      <c r="QJG307" s="22"/>
      <c r="QJH307" s="22"/>
      <c r="QJI307" s="22"/>
      <c r="QJJ307" s="22"/>
      <c r="QJK307" s="22"/>
      <c r="QJL307" s="22"/>
      <c r="QJM307" s="22"/>
      <c r="QJN307" s="22"/>
      <c r="QJO307" s="22"/>
      <c r="QJP307" s="22"/>
      <c r="QJQ307" s="22"/>
      <c r="QJR307" s="22"/>
      <c r="QJS307" s="22"/>
      <c r="QJT307" s="22"/>
      <c r="QJU307" s="22"/>
      <c r="QJV307" s="22"/>
      <c r="QJW307" s="22"/>
      <c r="QJX307" s="22"/>
      <c r="QJY307" s="22"/>
      <c r="QJZ307" s="22"/>
      <c r="QKA307" s="22"/>
      <c r="QKB307" s="22"/>
      <c r="QKC307" s="22"/>
      <c r="QKD307" s="22"/>
      <c r="QKE307" s="22"/>
      <c r="QKF307" s="22"/>
      <c r="QKG307" s="22"/>
      <c r="QKH307" s="22"/>
      <c r="QKI307" s="22"/>
      <c r="QKJ307" s="22"/>
      <c r="QKK307" s="22"/>
      <c r="QKL307" s="22"/>
      <c r="QKM307" s="22"/>
      <c r="QKN307" s="22"/>
      <c r="QKO307" s="22"/>
      <c r="QKP307" s="22"/>
      <c r="QKQ307" s="22"/>
      <c r="QKR307" s="22"/>
      <c r="QKS307" s="22"/>
      <c r="QKT307" s="22"/>
      <c r="QKU307" s="22"/>
      <c r="QKV307" s="22"/>
      <c r="QKW307" s="22"/>
      <c r="QKX307" s="22"/>
      <c r="QKY307" s="22"/>
      <c r="QKZ307" s="22"/>
      <c r="QLA307" s="22"/>
      <c r="QLB307" s="22"/>
      <c r="QLC307" s="22"/>
      <c r="QLD307" s="22"/>
      <c r="QLE307" s="22"/>
      <c r="QLF307" s="22"/>
      <c r="QLG307" s="22"/>
      <c r="QLH307" s="22"/>
      <c r="QLI307" s="22"/>
      <c r="QLJ307" s="22"/>
      <c r="QLK307" s="22"/>
      <c r="QLL307" s="22"/>
      <c r="QLM307" s="22"/>
      <c r="QLN307" s="22"/>
      <c r="QLO307" s="22"/>
      <c r="QLP307" s="22"/>
      <c r="QLQ307" s="22"/>
      <c r="QLR307" s="22"/>
      <c r="QLS307" s="22"/>
      <c r="QLT307" s="22"/>
      <c r="QLU307" s="22"/>
      <c r="QLV307" s="22"/>
      <c r="QLW307" s="22"/>
      <c r="QLX307" s="22"/>
      <c r="QLY307" s="22"/>
      <c r="QLZ307" s="22"/>
      <c r="QMA307" s="22"/>
      <c r="QMB307" s="22"/>
      <c r="QMC307" s="22"/>
      <c r="QMD307" s="22"/>
      <c r="QME307" s="22"/>
      <c r="QMF307" s="22"/>
      <c r="QMG307" s="22"/>
      <c r="QMH307" s="22"/>
      <c r="QMI307" s="22"/>
      <c r="QMJ307" s="22"/>
      <c r="QMK307" s="22"/>
      <c r="QML307" s="22"/>
      <c r="QMM307" s="22"/>
      <c r="QMN307" s="22"/>
      <c r="QMO307" s="22"/>
      <c r="QMP307" s="22"/>
      <c r="QMQ307" s="22"/>
      <c r="QMR307" s="22"/>
      <c r="QMS307" s="22"/>
      <c r="QMT307" s="22"/>
      <c r="QMU307" s="22"/>
      <c r="QMV307" s="22"/>
      <c r="QMW307" s="22"/>
      <c r="QMX307" s="22"/>
      <c r="QMY307" s="22"/>
      <c r="QMZ307" s="22"/>
      <c r="QNA307" s="22"/>
      <c r="QNB307" s="22"/>
      <c r="QNC307" s="22"/>
      <c r="QND307" s="22"/>
      <c r="QNE307" s="22"/>
      <c r="QNF307" s="22"/>
      <c r="QNG307" s="22"/>
      <c r="QNH307" s="22"/>
      <c r="QNI307" s="22"/>
      <c r="QNJ307" s="22"/>
      <c r="QNK307" s="22"/>
      <c r="QNL307" s="22"/>
      <c r="QNM307" s="22"/>
      <c r="QNN307" s="22"/>
      <c r="QNO307" s="22"/>
      <c r="QNP307" s="22"/>
      <c r="QNQ307" s="22"/>
      <c r="QNR307" s="22"/>
      <c r="QNS307" s="22"/>
      <c r="QNT307" s="22"/>
      <c r="QNU307" s="22"/>
      <c r="QNV307" s="22"/>
      <c r="QNW307" s="22"/>
      <c r="QNX307" s="22"/>
      <c r="QNY307" s="22"/>
      <c r="QNZ307" s="22"/>
      <c r="QOA307" s="22"/>
      <c r="QOB307" s="22"/>
      <c r="QOC307" s="22"/>
      <c r="QOD307" s="22"/>
      <c r="QOE307" s="22"/>
      <c r="QOF307" s="22"/>
      <c r="QOG307" s="22"/>
      <c r="QOH307" s="22"/>
      <c r="QOI307" s="22"/>
      <c r="QOJ307" s="22"/>
      <c r="QOK307" s="22"/>
      <c r="QOL307" s="22"/>
      <c r="QOM307" s="22"/>
      <c r="QON307" s="22"/>
      <c r="QOO307" s="22"/>
      <c r="QOP307" s="22"/>
      <c r="QOQ307" s="22"/>
      <c r="QOR307" s="22"/>
      <c r="QOS307" s="22"/>
      <c r="QOT307" s="22"/>
      <c r="QOU307" s="22"/>
      <c r="QOV307" s="22"/>
      <c r="QOW307" s="22"/>
      <c r="QOX307" s="22"/>
      <c r="QOY307" s="22"/>
      <c r="QOZ307" s="22"/>
      <c r="QPA307" s="22"/>
      <c r="QPB307" s="22"/>
      <c r="QPC307" s="22"/>
      <c r="QPD307" s="22"/>
      <c r="QPE307" s="22"/>
      <c r="QPF307" s="22"/>
      <c r="QPG307" s="22"/>
      <c r="QPH307" s="22"/>
      <c r="QPI307" s="22"/>
      <c r="QPJ307" s="22"/>
      <c r="QPK307" s="22"/>
      <c r="QPL307" s="22"/>
      <c r="QPM307" s="22"/>
      <c r="QPN307" s="22"/>
      <c r="QPO307" s="22"/>
      <c r="QPP307" s="22"/>
      <c r="QPQ307" s="22"/>
      <c r="QPR307" s="22"/>
      <c r="QPS307" s="22"/>
      <c r="QPT307" s="22"/>
      <c r="QPU307" s="22"/>
      <c r="QPV307" s="22"/>
      <c r="QPW307" s="22"/>
      <c r="QPX307" s="22"/>
      <c r="QPY307" s="22"/>
      <c r="QPZ307" s="22"/>
      <c r="QQA307" s="22"/>
      <c r="QQB307" s="22"/>
      <c r="QQC307" s="22"/>
      <c r="QQD307" s="22"/>
      <c r="QQE307" s="22"/>
      <c r="QQF307" s="22"/>
      <c r="QQG307" s="22"/>
      <c r="QQH307" s="22"/>
      <c r="QQI307" s="22"/>
      <c r="QQJ307" s="22"/>
      <c r="QQK307" s="22"/>
      <c r="QQL307" s="22"/>
      <c r="QQM307" s="22"/>
      <c r="QQN307" s="22"/>
      <c r="QQO307" s="22"/>
      <c r="QQP307" s="22"/>
      <c r="QQQ307" s="22"/>
      <c r="QQR307" s="22"/>
      <c r="QQS307" s="22"/>
      <c r="QQT307" s="22"/>
      <c r="QQU307" s="22"/>
      <c r="QQV307" s="22"/>
      <c r="QQW307" s="22"/>
      <c r="QQX307" s="22"/>
      <c r="QQY307" s="22"/>
      <c r="QQZ307" s="22"/>
      <c r="QRA307" s="22"/>
      <c r="QRB307" s="22"/>
      <c r="QRC307" s="22"/>
      <c r="QRD307" s="22"/>
      <c r="QRE307" s="22"/>
      <c r="QRF307" s="22"/>
      <c r="QRG307" s="22"/>
      <c r="QRH307" s="22"/>
      <c r="QRI307" s="22"/>
      <c r="QRJ307" s="22"/>
      <c r="QRK307" s="22"/>
      <c r="QRL307" s="22"/>
      <c r="QRM307" s="22"/>
      <c r="QRN307" s="22"/>
      <c r="QRO307" s="22"/>
      <c r="QRP307" s="22"/>
      <c r="QRQ307" s="22"/>
      <c r="QRR307" s="22"/>
      <c r="QRS307" s="22"/>
      <c r="QRT307" s="22"/>
      <c r="QRU307" s="22"/>
      <c r="QRV307" s="22"/>
      <c r="QRW307" s="22"/>
      <c r="QRX307" s="22"/>
      <c r="QRY307" s="22"/>
      <c r="QRZ307" s="22"/>
      <c r="QSA307" s="22"/>
      <c r="QSB307" s="22"/>
      <c r="QSC307" s="22"/>
      <c r="QSD307" s="22"/>
      <c r="QSE307" s="22"/>
      <c r="QSF307" s="22"/>
      <c r="QSG307" s="22"/>
      <c r="QSH307" s="22"/>
      <c r="QSI307" s="22"/>
      <c r="QSJ307" s="22"/>
      <c r="QSK307" s="22"/>
      <c r="QSL307" s="22"/>
      <c r="QSM307" s="22"/>
      <c r="QSN307" s="22"/>
      <c r="QSO307" s="22"/>
      <c r="QSP307" s="22"/>
      <c r="QSQ307" s="22"/>
      <c r="QSR307" s="22"/>
      <c r="QSS307" s="22"/>
      <c r="QST307" s="22"/>
      <c r="QSU307" s="22"/>
      <c r="QSV307" s="22"/>
      <c r="QSW307" s="22"/>
      <c r="QSX307" s="22"/>
      <c r="QSY307" s="22"/>
      <c r="QSZ307" s="22"/>
      <c r="QTA307" s="22"/>
      <c r="QTB307" s="22"/>
      <c r="QTC307" s="22"/>
      <c r="QTD307" s="22"/>
      <c r="QTE307" s="22"/>
      <c r="QTF307" s="22"/>
      <c r="QTG307" s="22"/>
      <c r="QTH307" s="22"/>
      <c r="QTI307" s="22"/>
      <c r="QTJ307" s="22"/>
      <c r="QTK307" s="22"/>
      <c r="QTL307" s="22"/>
      <c r="QTM307" s="22"/>
      <c r="QTN307" s="22"/>
      <c r="QTO307" s="22"/>
      <c r="QTP307" s="22"/>
      <c r="QTQ307" s="22"/>
      <c r="QTR307" s="22"/>
      <c r="QTS307" s="22"/>
      <c r="QTT307" s="22"/>
      <c r="QTU307" s="22"/>
      <c r="QTV307" s="22"/>
      <c r="QTW307" s="22"/>
      <c r="QTX307" s="22"/>
      <c r="QTY307" s="22"/>
      <c r="QTZ307" s="22"/>
      <c r="QUA307" s="22"/>
      <c r="QUB307" s="22"/>
      <c r="QUC307" s="22"/>
      <c r="QUD307" s="22"/>
      <c r="QUE307" s="22"/>
      <c r="QUF307" s="22"/>
      <c r="QUG307" s="22"/>
      <c r="QUH307" s="22"/>
      <c r="QUI307" s="22"/>
      <c r="QUJ307" s="22"/>
      <c r="QUK307" s="22"/>
      <c r="QUL307" s="22"/>
      <c r="QUM307" s="22"/>
      <c r="QUN307" s="22"/>
      <c r="QUO307" s="22"/>
      <c r="QUP307" s="22"/>
      <c r="QUQ307" s="22"/>
      <c r="QUR307" s="22"/>
      <c r="QUS307" s="22"/>
      <c r="QUT307" s="22"/>
      <c r="QUU307" s="22"/>
      <c r="QUV307" s="22"/>
      <c r="QUW307" s="22"/>
      <c r="QUX307" s="22"/>
      <c r="QUY307" s="22"/>
      <c r="QUZ307" s="22"/>
      <c r="QVA307" s="22"/>
      <c r="QVB307" s="22"/>
      <c r="QVC307" s="22"/>
      <c r="QVD307" s="22"/>
      <c r="QVE307" s="22"/>
      <c r="QVF307" s="22"/>
      <c r="QVG307" s="22"/>
      <c r="QVH307" s="22"/>
      <c r="QVI307" s="22"/>
      <c r="QVJ307" s="22"/>
      <c r="QVK307" s="22"/>
      <c r="QVL307" s="22"/>
      <c r="QVM307" s="22"/>
      <c r="QVN307" s="22"/>
      <c r="QVO307" s="22"/>
      <c r="QVP307" s="22"/>
      <c r="QVQ307" s="22"/>
      <c r="QVR307" s="22"/>
      <c r="QVS307" s="22"/>
      <c r="QVT307" s="22"/>
      <c r="QVU307" s="22"/>
      <c r="QVV307" s="22"/>
      <c r="QVW307" s="22"/>
      <c r="QVX307" s="22"/>
      <c r="QVY307" s="22"/>
      <c r="QVZ307" s="22"/>
      <c r="QWA307" s="22"/>
      <c r="QWB307" s="22"/>
      <c r="QWC307" s="22"/>
      <c r="QWD307" s="22"/>
      <c r="QWE307" s="22"/>
      <c r="QWF307" s="22"/>
      <c r="QWG307" s="22"/>
      <c r="QWH307" s="22"/>
      <c r="QWI307" s="22"/>
      <c r="QWJ307" s="22"/>
      <c r="QWK307" s="22"/>
      <c r="QWL307" s="22"/>
      <c r="QWM307" s="22"/>
      <c r="QWN307" s="22"/>
      <c r="QWO307" s="22"/>
      <c r="QWP307" s="22"/>
      <c r="QWQ307" s="22"/>
      <c r="QWR307" s="22"/>
      <c r="QWS307" s="22"/>
      <c r="QWT307" s="22"/>
      <c r="QWU307" s="22"/>
      <c r="QWV307" s="22"/>
      <c r="QWW307" s="22"/>
      <c r="QWX307" s="22"/>
      <c r="QWY307" s="22"/>
      <c r="QWZ307" s="22"/>
      <c r="QXA307" s="22"/>
      <c r="QXB307" s="22"/>
      <c r="QXC307" s="22"/>
      <c r="QXD307" s="22"/>
      <c r="QXE307" s="22"/>
      <c r="QXF307" s="22"/>
      <c r="QXG307" s="22"/>
      <c r="QXH307" s="22"/>
      <c r="QXI307" s="22"/>
      <c r="QXJ307" s="22"/>
      <c r="QXK307" s="22"/>
      <c r="QXL307" s="22"/>
      <c r="QXM307" s="22"/>
      <c r="QXN307" s="22"/>
      <c r="QXO307" s="22"/>
      <c r="QXP307" s="22"/>
      <c r="QXQ307" s="22"/>
      <c r="QXR307" s="22"/>
      <c r="QXS307" s="22"/>
      <c r="QXT307" s="22"/>
      <c r="QXU307" s="22"/>
      <c r="QXV307" s="22"/>
      <c r="QXW307" s="22"/>
      <c r="QXX307" s="22"/>
      <c r="QXY307" s="22"/>
      <c r="QXZ307" s="22"/>
      <c r="QYA307" s="22"/>
      <c r="QYB307" s="22"/>
      <c r="QYC307" s="22"/>
      <c r="QYD307" s="22"/>
      <c r="QYE307" s="22"/>
      <c r="QYF307" s="22"/>
      <c r="QYG307" s="22"/>
      <c r="QYH307" s="22"/>
      <c r="QYI307" s="22"/>
      <c r="QYJ307" s="22"/>
      <c r="QYK307" s="22"/>
      <c r="QYL307" s="22"/>
      <c r="QYM307" s="22"/>
      <c r="QYN307" s="22"/>
      <c r="QYO307" s="22"/>
      <c r="QYP307" s="22"/>
      <c r="QYQ307" s="22"/>
      <c r="QYR307" s="22"/>
      <c r="QYS307" s="22"/>
      <c r="QYT307" s="22"/>
      <c r="QYU307" s="22"/>
      <c r="QYV307" s="22"/>
      <c r="QYW307" s="22"/>
      <c r="QYX307" s="22"/>
      <c r="QYY307" s="22"/>
      <c r="QYZ307" s="22"/>
      <c r="QZA307" s="22"/>
      <c r="QZB307" s="22"/>
      <c r="QZC307" s="22"/>
      <c r="QZD307" s="22"/>
      <c r="QZE307" s="22"/>
      <c r="QZF307" s="22"/>
      <c r="QZG307" s="22"/>
      <c r="QZH307" s="22"/>
      <c r="QZI307" s="22"/>
      <c r="QZJ307" s="22"/>
      <c r="QZK307" s="22"/>
      <c r="QZL307" s="22"/>
      <c r="QZM307" s="22"/>
      <c r="QZN307" s="22"/>
      <c r="QZO307" s="22"/>
      <c r="QZP307" s="22"/>
      <c r="QZQ307" s="22"/>
      <c r="QZR307" s="22"/>
      <c r="QZS307" s="22"/>
      <c r="QZT307" s="22"/>
      <c r="QZU307" s="22"/>
      <c r="QZV307" s="22"/>
      <c r="QZW307" s="22"/>
      <c r="QZX307" s="22"/>
      <c r="QZY307" s="22"/>
      <c r="QZZ307" s="22"/>
      <c r="RAA307" s="22"/>
      <c r="RAB307" s="22"/>
      <c r="RAC307" s="22"/>
      <c r="RAD307" s="22"/>
      <c r="RAE307" s="22"/>
      <c r="RAF307" s="22"/>
      <c r="RAG307" s="22"/>
      <c r="RAH307" s="22"/>
      <c r="RAI307" s="22"/>
      <c r="RAJ307" s="22"/>
      <c r="RAK307" s="22"/>
      <c r="RAL307" s="22"/>
      <c r="RAM307" s="22"/>
      <c r="RAN307" s="22"/>
      <c r="RAO307" s="22"/>
      <c r="RAP307" s="22"/>
      <c r="RAQ307" s="22"/>
      <c r="RAR307" s="22"/>
      <c r="RAS307" s="22"/>
      <c r="RAT307" s="22"/>
      <c r="RAU307" s="22"/>
      <c r="RAV307" s="22"/>
      <c r="RAW307" s="22"/>
      <c r="RAX307" s="22"/>
      <c r="RAY307" s="22"/>
      <c r="RAZ307" s="22"/>
      <c r="RBA307" s="22"/>
      <c r="RBB307" s="22"/>
      <c r="RBC307" s="22"/>
      <c r="RBD307" s="22"/>
      <c r="RBE307" s="22"/>
      <c r="RBF307" s="22"/>
      <c r="RBG307" s="22"/>
      <c r="RBH307" s="22"/>
      <c r="RBI307" s="22"/>
      <c r="RBJ307" s="22"/>
      <c r="RBK307" s="22"/>
      <c r="RBL307" s="22"/>
      <c r="RBM307" s="22"/>
      <c r="RBN307" s="22"/>
      <c r="RBO307" s="22"/>
      <c r="RBP307" s="22"/>
      <c r="RBQ307" s="22"/>
      <c r="RBR307" s="22"/>
      <c r="RBS307" s="22"/>
      <c r="RBT307" s="22"/>
      <c r="RBU307" s="22"/>
      <c r="RBV307" s="22"/>
      <c r="RBW307" s="22"/>
      <c r="RBX307" s="22"/>
      <c r="RBY307" s="22"/>
      <c r="RBZ307" s="22"/>
      <c r="RCA307" s="22"/>
      <c r="RCB307" s="22"/>
      <c r="RCC307" s="22"/>
      <c r="RCD307" s="22"/>
      <c r="RCE307" s="22"/>
      <c r="RCF307" s="22"/>
      <c r="RCG307" s="22"/>
      <c r="RCH307" s="22"/>
      <c r="RCI307" s="22"/>
      <c r="RCJ307" s="22"/>
      <c r="RCK307" s="22"/>
      <c r="RCL307" s="22"/>
      <c r="RCM307" s="22"/>
      <c r="RCN307" s="22"/>
      <c r="RCO307" s="22"/>
      <c r="RCP307" s="22"/>
      <c r="RCQ307" s="22"/>
      <c r="RCR307" s="22"/>
      <c r="RCS307" s="22"/>
      <c r="RCT307" s="22"/>
      <c r="RCU307" s="22"/>
      <c r="RCV307" s="22"/>
      <c r="RCW307" s="22"/>
      <c r="RCX307" s="22"/>
      <c r="RCY307" s="22"/>
      <c r="RCZ307" s="22"/>
      <c r="RDA307" s="22"/>
      <c r="RDB307" s="22"/>
      <c r="RDC307" s="22"/>
      <c r="RDD307" s="22"/>
      <c r="RDE307" s="22"/>
      <c r="RDF307" s="22"/>
      <c r="RDG307" s="22"/>
      <c r="RDH307" s="22"/>
      <c r="RDI307" s="22"/>
      <c r="RDJ307" s="22"/>
      <c r="RDK307" s="22"/>
      <c r="RDL307" s="22"/>
      <c r="RDM307" s="22"/>
      <c r="RDN307" s="22"/>
      <c r="RDO307" s="22"/>
      <c r="RDP307" s="22"/>
      <c r="RDQ307" s="22"/>
      <c r="RDR307" s="22"/>
      <c r="RDS307" s="22"/>
      <c r="RDT307" s="22"/>
      <c r="RDU307" s="22"/>
      <c r="RDV307" s="22"/>
      <c r="RDW307" s="22"/>
      <c r="RDX307" s="22"/>
      <c r="RDY307" s="22"/>
      <c r="RDZ307" s="22"/>
      <c r="REA307" s="22"/>
      <c r="REB307" s="22"/>
      <c r="REC307" s="22"/>
      <c r="RED307" s="22"/>
      <c r="REE307" s="22"/>
      <c r="REF307" s="22"/>
      <c r="REG307" s="22"/>
      <c r="REH307" s="22"/>
      <c r="REI307" s="22"/>
      <c r="REJ307" s="22"/>
      <c r="REK307" s="22"/>
      <c r="REL307" s="22"/>
      <c r="REM307" s="22"/>
      <c r="REN307" s="22"/>
      <c r="REO307" s="22"/>
      <c r="REP307" s="22"/>
      <c r="REQ307" s="22"/>
      <c r="RER307" s="22"/>
      <c r="RES307" s="22"/>
      <c r="RET307" s="22"/>
      <c r="REU307" s="22"/>
      <c r="REV307" s="22"/>
      <c r="REW307" s="22"/>
      <c r="REX307" s="22"/>
      <c r="REY307" s="22"/>
      <c r="REZ307" s="22"/>
      <c r="RFA307" s="22"/>
      <c r="RFB307" s="22"/>
      <c r="RFC307" s="22"/>
      <c r="RFD307" s="22"/>
      <c r="RFE307" s="22"/>
      <c r="RFF307" s="22"/>
      <c r="RFG307" s="22"/>
      <c r="RFH307" s="22"/>
      <c r="RFI307" s="22"/>
      <c r="RFJ307" s="22"/>
      <c r="RFK307" s="22"/>
      <c r="RFL307" s="22"/>
      <c r="RFM307" s="22"/>
      <c r="RFN307" s="22"/>
      <c r="RFO307" s="22"/>
      <c r="RFP307" s="22"/>
      <c r="RFQ307" s="22"/>
      <c r="RFR307" s="22"/>
      <c r="RFS307" s="22"/>
      <c r="RFT307" s="22"/>
      <c r="RFU307" s="22"/>
      <c r="RFV307" s="22"/>
      <c r="RFW307" s="22"/>
      <c r="RFX307" s="22"/>
      <c r="RFY307" s="22"/>
      <c r="RFZ307" s="22"/>
      <c r="RGA307" s="22"/>
      <c r="RGB307" s="22"/>
      <c r="RGC307" s="22"/>
      <c r="RGD307" s="22"/>
      <c r="RGE307" s="22"/>
      <c r="RGF307" s="22"/>
      <c r="RGG307" s="22"/>
      <c r="RGH307" s="22"/>
      <c r="RGI307" s="22"/>
      <c r="RGJ307" s="22"/>
      <c r="RGK307" s="22"/>
      <c r="RGL307" s="22"/>
      <c r="RGM307" s="22"/>
      <c r="RGN307" s="22"/>
      <c r="RGO307" s="22"/>
      <c r="RGP307" s="22"/>
      <c r="RGQ307" s="22"/>
      <c r="RGR307" s="22"/>
      <c r="RGS307" s="22"/>
      <c r="RGT307" s="22"/>
      <c r="RGU307" s="22"/>
      <c r="RGV307" s="22"/>
      <c r="RGW307" s="22"/>
      <c r="RGX307" s="22"/>
      <c r="RGY307" s="22"/>
      <c r="RGZ307" s="22"/>
      <c r="RHA307" s="22"/>
      <c r="RHB307" s="22"/>
      <c r="RHC307" s="22"/>
      <c r="RHD307" s="22"/>
      <c r="RHE307" s="22"/>
      <c r="RHF307" s="22"/>
      <c r="RHG307" s="22"/>
      <c r="RHH307" s="22"/>
      <c r="RHI307" s="22"/>
      <c r="RHJ307" s="22"/>
      <c r="RHK307" s="22"/>
      <c r="RHL307" s="22"/>
      <c r="RHM307" s="22"/>
      <c r="RHN307" s="22"/>
      <c r="RHO307" s="22"/>
      <c r="RHP307" s="22"/>
      <c r="RHQ307" s="22"/>
      <c r="RHR307" s="22"/>
      <c r="RHS307" s="22"/>
      <c r="RHT307" s="22"/>
      <c r="RHU307" s="22"/>
      <c r="RHV307" s="22"/>
      <c r="RHW307" s="22"/>
      <c r="RHX307" s="22"/>
      <c r="RHY307" s="22"/>
      <c r="RHZ307" s="22"/>
      <c r="RIA307" s="22"/>
      <c r="RIB307" s="22"/>
      <c r="RIC307" s="22"/>
      <c r="RID307" s="22"/>
      <c r="RIE307" s="22"/>
      <c r="RIF307" s="22"/>
      <c r="RIG307" s="22"/>
      <c r="RIH307" s="22"/>
      <c r="RII307" s="22"/>
      <c r="RIJ307" s="22"/>
      <c r="RIK307" s="22"/>
      <c r="RIL307" s="22"/>
      <c r="RIM307" s="22"/>
      <c r="RIN307" s="22"/>
      <c r="RIO307" s="22"/>
      <c r="RIP307" s="22"/>
      <c r="RIQ307" s="22"/>
      <c r="RIR307" s="22"/>
      <c r="RIS307" s="22"/>
      <c r="RIT307" s="22"/>
      <c r="RIU307" s="22"/>
      <c r="RIV307" s="22"/>
      <c r="RIW307" s="22"/>
      <c r="RIX307" s="22"/>
      <c r="RIY307" s="22"/>
      <c r="RIZ307" s="22"/>
      <c r="RJA307" s="22"/>
      <c r="RJB307" s="22"/>
      <c r="RJC307" s="22"/>
      <c r="RJD307" s="22"/>
      <c r="RJE307" s="22"/>
      <c r="RJF307" s="22"/>
      <c r="RJG307" s="22"/>
      <c r="RJH307" s="22"/>
      <c r="RJI307" s="22"/>
      <c r="RJJ307" s="22"/>
      <c r="RJK307" s="22"/>
      <c r="RJL307" s="22"/>
      <c r="RJM307" s="22"/>
      <c r="RJN307" s="22"/>
      <c r="RJO307" s="22"/>
      <c r="RJP307" s="22"/>
      <c r="RJQ307" s="22"/>
      <c r="RJR307" s="22"/>
      <c r="RJS307" s="22"/>
      <c r="RJT307" s="22"/>
      <c r="RJU307" s="22"/>
      <c r="RJV307" s="22"/>
      <c r="RJW307" s="22"/>
      <c r="RJX307" s="22"/>
      <c r="RJY307" s="22"/>
      <c r="RJZ307" s="22"/>
      <c r="RKA307" s="22"/>
      <c r="RKB307" s="22"/>
      <c r="RKC307" s="22"/>
      <c r="RKD307" s="22"/>
      <c r="RKE307" s="22"/>
      <c r="RKF307" s="22"/>
      <c r="RKG307" s="22"/>
      <c r="RKH307" s="22"/>
      <c r="RKI307" s="22"/>
      <c r="RKJ307" s="22"/>
      <c r="RKK307" s="22"/>
      <c r="RKL307" s="22"/>
      <c r="RKM307" s="22"/>
      <c r="RKN307" s="22"/>
      <c r="RKO307" s="22"/>
      <c r="RKP307" s="22"/>
      <c r="RKQ307" s="22"/>
      <c r="RKR307" s="22"/>
      <c r="RKS307" s="22"/>
      <c r="RKT307" s="22"/>
      <c r="RKU307" s="22"/>
      <c r="RKV307" s="22"/>
      <c r="RKW307" s="22"/>
      <c r="RKX307" s="22"/>
      <c r="RKY307" s="22"/>
      <c r="RKZ307" s="22"/>
      <c r="RLA307" s="22"/>
      <c r="RLB307" s="22"/>
      <c r="RLC307" s="22"/>
      <c r="RLD307" s="22"/>
      <c r="RLE307" s="22"/>
      <c r="RLF307" s="22"/>
      <c r="RLG307" s="22"/>
      <c r="RLH307" s="22"/>
      <c r="RLI307" s="22"/>
      <c r="RLJ307" s="22"/>
      <c r="RLK307" s="22"/>
      <c r="RLL307" s="22"/>
      <c r="RLM307" s="22"/>
      <c r="RLN307" s="22"/>
      <c r="RLO307" s="22"/>
      <c r="RLP307" s="22"/>
      <c r="RLQ307" s="22"/>
      <c r="RLR307" s="22"/>
      <c r="RLS307" s="22"/>
      <c r="RLT307" s="22"/>
      <c r="RLU307" s="22"/>
      <c r="RLV307" s="22"/>
      <c r="RLW307" s="22"/>
      <c r="RLX307" s="22"/>
      <c r="RLY307" s="22"/>
      <c r="RLZ307" s="22"/>
      <c r="RMA307" s="22"/>
      <c r="RMB307" s="22"/>
      <c r="RMC307" s="22"/>
      <c r="RMD307" s="22"/>
      <c r="RME307" s="22"/>
      <c r="RMF307" s="22"/>
      <c r="RMG307" s="22"/>
      <c r="RMH307" s="22"/>
      <c r="RMI307" s="22"/>
      <c r="RMJ307" s="22"/>
      <c r="RMK307" s="22"/>
      <c r="RML307" s="22"/>
      <c r="RMM307" s="22"/>
      <c r="RMN307" s="22"/>
      <c r="RMO307" s="22"/>
      <c r="RMP307" s="22"/>
      <c r="RMQ307" s="22"/>
      <c r="RMR307" s="22"/>
      <c r="RMS307" s="22"/>
      <c r="RMT307" s="22"/>
      <c r="RMU307" s="22"/>
      <c r="RMV307" s="22"/>
      <c r="RMW307" s="22"/>
      <c r="RMX307" s="22"/>
      <c r="RMY307" s="22"/>
      <c r="RMZ307" s="22"/>
      <c r="RNA307" s="22"/>
      <c r="RNB307" s="22"/>
      <c r="RNC307" s="22"/>
      <c r="RND307" s="22"/>
      <c r="RNE307" s="22"/>
      <c r="RNF307" s="22"/>
      <c r="RNG307" s="22"/>
      <c r="RNH307" s="22"/>
      <c r="RNI307" s="22"/>
      <c r="RNJ307" s="22"/>
      <c r="RNK307" s="22"/>
      <c r="RNL307" s="22"/>
      <c r="RNM307" s="22"/>
      <c r="RNN307" s="22"/>
      <c r="RNO307" s="22"/>
      <c r="RNP307" s="22"/>
      <c r="RNQ307" s="22"/>
      <c r="RNR307" s="22"/>
      <c r="RNS307" s="22"/>
      <c r="RNT307" s="22"/>
      <c r="RNU307" s="22"/>
      <c r="RNV307" s="22"/>
      <c r="RNW307" s="22"/>
      <c r="RNX307" s="22"/>
      <c r="RNY307" s="22"/>
      <c r="RNZ307" s="22"/>
      <c r="ROA307" s="22"/>
      <c r="ROB307" s="22"/>
      <c r="ROC307" s="22"/>
      <c r="ROD307" s="22"/>
      <c r="ROE307" s="22"/>
      <c r="ROF307" s="22"/>
      <c r="ROG307" s="22"/>
      <c r="ROH307" s="22"/>
      <c r="ROI307" s="22"/>
      <c r="ROJ307" s="22"/>
      <c r="ROK307" s="22"/>
      <c r="ROL307" s="22"/>
      <c r="ROM307" s="22"/>
      <c r="RON307" s="22"/>
      <c r="ROO307" s="22"/>
      <c r="ROP307" s="22"/>
      <c r="ROQ307" s="22"/>
      <c r="ROR307" s="22"/>
      <c r="ROS307" s="22"/>
      <c r="ROT307" s="22"/>
      <c r="ROU307" s="22"/>
      <c r="ROV307" s="22"/>
      <c r="ROW307" s="22"/>
      <c r="ROX307" s="22"/>
      <c r="ROY307" s="22"/>
      <c r="ROZ307" s="22"/>
      <c r="RPA307" s="22"/>
      <c r="RPB307" s="22"/>
      <c r="RPC307" s="22"/>
      <c r="RPD307" s="22"/>
      <c r="RPE307" s="22"/>
      <c r="RPF307" s="22"/>
      <c r="RPG307" s="22"/>
      <c r="RPH307" s="22"/>
      <c r="RPI307" s="22"/>
      <c r="RPJ307" s="22"/>
      <c r="RPK307" s="22"/>
      <c r="RPL307" s="22"/>
      <c r="RPM307" s="22"/>
      <c r="RPN307" s="22"/>
      <c r="RPO307" s="22"/>
      <c r="RPP307" s="22"/>
      <c r="RPQ307" s="22"/>
      <c r="RPR307" s="22"/>
      <c r="RPS307" s="22"/>
      <c r="RPT307" s="22"/>
      <c r="RPU307" s="22"/>
      <c r="RPV307" s="22"/>
      <c r="RPW307" s="22"/>
      <c r="RPX307" s="22"/>
      <c r="RPY307" s="22"/>
      <c r="RPZ307" s="22"/>
      <c r="RQA307" s="22"/>
      <c r="RQB307" s="22"/>
      <c r="RQC307" s="22"/>
      <c r="RQD307" s="22"/>
      <c r="RQE307" s="22"/>
      <c r="RQF307" s="22"/>
      <c r="RQG307" s="22"/>
      <c r="RQH307" s="22"/>
      <c r="RQI307" s="22"/>
      <c r="RQJ307" s="22"/>
      <c r="RQK307" s="22"/>
      <c r="RQL307" s="22"/>
      <c r="RQM307" s="22"/>
      <c r="RQN307" s="22"/>
      <c r="RQO307" s="22"/>
      <c r="RQP307" s="22"/>
      <c r="RQQ307" s="22"/>
      <c r="RQR307" s="22"/>
      <c r="RQS307" s="22"/>
      <c r="RQT307" s="22"/>
      <c r="RQU307" s="22"/>
      <c r="RQV307" s="22"/>
      <c r="RQW307" s="22"/>
      <c r="RQX307" s="22"/>
      <c r="RQY307" s="22"/>
      <c r="RQZ307" s="22"/>
      <c r="RRA307" s="22"/>
      <c r="RRB307" s="22"/>
      <c r="RRC307" s="22"/>
      <c r="RRD307" s="22"/>
      <c r="RRE307" s="22"/>
      <c r="RRF307" s="22"/>
      <c r="RRG307" s="22"/>
      <c r="RRH307" s="22"/>
      <c r="RRI307" s="22"/>
      <c r="RRJ307" s="22"/>
      <c r="RRK307" s="22"/>
      <c r="RRL307" s="22"/>
      <c r="RRM307" s="22"/>
      <c r="RRN307" s="22"/>
      <c r="RRO307" s="22"/>
      <c r="RRP307" s="22"/>
      <c r="RRQ307" s="22"/>
      <c r="RRR307" s="22"/>
      <c r="RRS307" s="22"/>
      <c r="RRT307" s="22"/>
      <c r="RRU307" s="22"/>
      <c r="RRV307" s="22"/>
      <c r="RRW307" s="22"/>
      <c r="RRX307" s="22"/>
      <c r="RRY307" s="22"/>
      <c r="RRZ307" s="22"/>
      <c r="RSA307" s="22"/>
      <c r="RSB307" s="22"/>
      <c r="RSC307" s="22"/>
      <c r="RSD307" s="22"/>
      <c r="RSE307" s="22"/>
      <c r="RSF307" s="22"/>
      <c r="RSG307" s="22"/>
      <c r="RSH307" s="22"/>
      <c r="RSI307" s="22"/>
      <c r="RSJ307" s="22"/>
      <c r="RSK307" s="22"/>
      <c r="RSL307" s="22"/>
      <c r="RSM307" s="22"/>
      <c r="RSN307" s="22"/>
      <c r="RSO307" s="22"/>
      <c r="RSP307" s="22"/>
      <c r="RSQ307" s="22"/>
      <c r="RSR307" s="22"/>
      <c r="RSS307" s="22"/>
      <c r="RST307" s="22"/>
      <c r="RSU307" s="22"/>
      <c r="RSV307" s="22"/>
      <c r="RSW307" s="22"/>
      <c r="RSX307" s="22"/>
      <c r="RSY307" s="22"/>
      <c r="RSZ307" s="22"/>
      <c r="RTA307" s="22"/>
      <c r="RTB307" s="22"/>
      <c r="RTC307" s="22"/>
      <c r="RTD307" s="22"/>
      <c r="RTE307" s="22"/>
      <c r="RTF307" s="22"/>
      <c r="RTG307" s="22"/>
      <c r="RTH307" s="22"/>
      <c r="RTI307" s="22"/>
      <c r="RTJ307" s="22"/>
      <c r="RTK307" s="22"/>
      <c r="RTL307" s="22"/>
      <c r="RTM307" s="22"/>
      <c r="RTN307" s="22"/>
      <c r="RTO307" s="22"/>
      <c r="RTP307" s="22"/>
      <c r="RTQ307" s="22"/>
      <c r="RTR307" s="22"/>
      <c r="RTS307" s="22"/>
      <c r="RTT307" s="22"/>
      <c r="RTU307" s="22"/>
      <c r="RTV307" s="22"/>
      <c r="RTW307" s="22"/>
      <c r="RTX307" s="22"/>
      <c r="RTY307" s="22"/>
      <c r="RTZ307" s="22"/>
      <c r="RUA307" s="22"/>
      <c r="RUB307" s="22"/>
      <c r="RUC307" s="22"/>
      <c r="RUD307" s="22"/>
      <c r="RUE307" s="22"/>
      <c r="RUF307" s="22"/>
      <c r="RUG307" s="22"/>
      <c r="RUH307" s="22"/>
      <c r="RUI307" s="22"/>
      <c r="RUJ307" s="22"/>
      <c r="RUK307" s="22"/>
      <c r="RUL307" s="22"/>
      <c r="RUM307" s="22"/>
      <c r="RUN307" s="22"/>
      <c r="RUO307" s="22"/>
      <c r="RUP307" s="22"/>
      <c r="RUQ307" s="22"/>
      <c r="RUR307" s="22"/>
      <c r="RUS307" s="22"/>
      <c r="RUT307" s="22"/>
      <c r="RUU307" s="22"/>
      <c r="RUV307" s="22"/>
      <c r="RUW307" s="22"/>
      <c r="RUX307" s="22"/>
      <c r="RUY307" s="22"/>
      <c r="RUZ307" s="22"/>
      <c r="RVA307" s="22"/>
      <c r="RVB307" s="22"/>
      <c r="RVC307" s="22"/>
      <c r="RVD307" s="22"/>
      <c r="RVE307" s="22"/>
      <c r="RVF307" s="22"/>
      <c r="RVG307" s="22"/>
      <c r="RVH307" s="22"/>
      <c r="RVI307" s="22"/>
      <c r="RVJ307" s="22"/>
      <c r="RVK307" s="22"/>
      <c r="RVL307" s="22"/>
      <c r="RVM307" s="22"/>
      <c r="RVN307" s="22"/>
      <c r="RVO307" s="22"/>
      <c r="RVP307" s="22"/>
      <c r="RVQ307" s="22"/>
      <c r="RVR307" s="22"/>
      <c r="RVS307" s="22"/>
      <c r="RVT307" s="22"/>
      <c r="RVU307" s="22"/>
      <c r="RVV307" s="22"/>
      <c r="RVW307" s="22"/>
      <c r="RVX307" s="22"/>
      <c r="RVY307" s="22"/>
      <c r="RVZ307" s="22"/>
      <c r="RWA307" s="22"/>
      <c r="RWB307" s="22"/>
      <c r="RWC307" s="22"/>
      <c r="RWD307" s="22"/>
      <c r="RWE307" s="22"/>
      <c r="RWF307" s="22"/>
      <c r="RWG307" s="22"/>
      <c r="RWH307" s="22"/>
      <c r="RWI307" s="22"/>
      <c r="RWJ307" s="22"/>
      <c r="RWK307" s="22"/>
      <c r="RWL307" s="22"/>
      <c r="RWM307" s="22"/>
      <c r="RWN307" s="22"/>
      <c r="RWO307" s="22"/>
      <c r="RWP307" s="22"/>
      <c r="RWQ307" s="22"/>
      <c r="RWR307" s="22"/>
      <c r="RWS307" s="22"/>
      <c r="RWT307" s="22"/>
      <c r="RWU307" s="22"/>
      <c r="RWV307" s="22"/>
      <c r="RWW307" s="22"/>
      <c r="RWX307" s="22"/>
      <c r="RWY307" s="22"/>
      <c r="RWZ307" s="22"/>
      <c r="RXA307" s="22"/>
      <c r="RXB307" s="22"/>
      <c r="RXC307" s="22"/>
      <c r="RXD307" s="22"/>
      <c r="RXE307" s="22"/>
      <c r="RXF307" s="22"/>
      <c r="RXG307" s="22"/>
      <c r="RXH307" s="22"/>
      <c r="RXI307" s="22"/>
      <c r="RXJ307" s="22"/>
      <c r="RXK307" s="22"/>
      <c r="RXL307" s="22"/>
      <c r="RXM307" s="22"/>
      <c r="RXN307" s="22"/>
      <c r="RXO307" s="22"/>
      <c r="RXP307" s="22"/>
      <c r="RXQ307" s="22"/>
      <c r="RXR307" s="22"/>
      <c r="RXS307" s="22"/>
      <c r="RXT307" s="22"/>
      <c r="RXU307" s="22"/>
      <c r="RXV307" s="22"/>
      <c r="RXW307" s="22"/>
      <c r="RXX307" s="22"/>
      <c r="RXY307" s="22"/>
      <c r="RXZ307" s="22"/>
      <c r="RYA307" s="22"/>
      <c r="RYB307" s="22"/>
      <c r="RYC307" s="22"/>
      <c r="RYD307" s="22"/>
      <c r="RYE307" s="22"/>
      <c r="RYF307" s="22"/>
      <c r="RYG307" s="22"/>
      <c r="RYH307" s="22"/>
      <c r="RYI307" s="22"/>
      <c r="RYJ307" s="22"/>
      <c r="RYK307" s="22"/>
      <c r="RYL307" s="22"/>
      <c r="RYM307" s="22"/>
      <c r="RYN307" s="22"/>
      <c r="RYO307" s="22"/>
      <c r="RYP307" s="22"/>
      <c r="RYQ307" s="22"/>
      <c r="RYR307" s="22"/>
      <c r="RYS307" s="22"/>
      <c r="RYT307" s="22"/>
      <c r="RYU307" s="22"/>
      <c r="RYV307" s="22"/>
      <c r="RYW307" s="22"/>
      <c r="RYX307" s="22"/>
      <c r="RYY307" s="22"/>
      <c r="RYZ307" s="22"/>
      <c r="RZA307" s="22"/>
      <c r="RZB307" s="22"/>
      <c r="RZC307" s="22"/>
      <c r="RZD307" s="22"/>
      <c r="RZE307" s="22"/>
      <c r="RZF307" s="22"/>
      <c r="RZG307" s="22"/>
      <c r="RZH307" s="22"/>
      <c r="RZI307" s="22"/>
      <c r="RZJ307" s="22"/>
      <c r="RZK307" s="22"/>
      <c r="RZL307" s="22"/>
      <c r="RZM307" s="22"/>
      <c r="RZN307" s="22"/>
      <c r="RZO307" s="22"/>
      <c r="RZP307" s="22"/>
      <c r="RZQ307" s="22"/>
      <c r="RZR307" s="22"/>
      <c r="RZS307" s="22"/>
      <c r="RZT307" s="22"/>
      <c r="RZU307" s="22"/>
      <c r="RZV307" s="22"/>
      <c r="RZW307" s="22"/>
      <c r="RZX307" s="22"/>
      <c r="RZY307" s="22"/>
      <c r="RZZ307" s="22"/>
      <c r="SAA307" s="22"/>
      <c r="SAB307" s="22"/>
      <c r="SAC307" s="22"/>
      <c r="SAD307" s="22"/>
      <c r="SAE307" s="22"/>
      <c r="SAF307" s="22"/>
      <c r="SAG307" s="22"/>
      <c r="SAH307" s="22"/>
      <c r="SAI307" s="22"/>
      <c r="SAJ307" s="22"/>
      <c r="SAK307" s="22"/>
      <c r="SAL307" s="22"/>
      <c r="SAM307" s="22"/>
      <c r="SAN307" s="22"/>
      <c r="SAO307" s="22"/>
      <c r="SAP307" s="22"/>
      <c r="SAQ307" s="22"/>
      <c r="SAR307" s="22"/>
      <c r="SAS307" s="22"/>
      <c r="SAT307" s="22"/>
      <c r="SAU307" s="22"/>
      <c r="SAV307" s="22"/>
      <c r="SAW307" s="22"/>
      <c r="SAX307" s="22"/>
      <c r="SAY307" s="22"/>
      <c r="SAZ307" s="22"/>
      <c r="SBA307" s="22"/>
      <c r="SBB307" s="22"/>
      <c r="SBC307" s="22"/>
      <c r="SBD307" s="22"/>
      <c r="SBE307" s="22"/>
      <c r="SBF307" s="22"/>
      <c r="SBG307" s="22"/>
      <c r="SBH307" s="22"/>
      <c r="SBI307" s="22"/>
      <c r="SBJ307" s="22"/>
      <c r="SBK307" s="22"/>
      <c r="SBL307" s="22"/>
      <c r="SBM307" s="22"/>
      <c r="SBN307" s="22"/>
      <c r="SBO307" s="22"/>
      <c r="SBP307" s="22"/>
      <c r="SBQ307" s="22"/>
      <c r="SBR307" s="22"/>
      <c r="SBS307" s="22"/>
      <c r="SBT307" s="22"/>
      <c r="SBU307" s="22"/>
      <c r="SBV307" s="22"/>
      <c r="SBW307" s="22"/>
      <c r="SBX307" s="22"/>
      <c r="SBY307" s="22"/>
      <c r="SBZ307" s="22"/>
      <c r="SCA307" s="22"/>
      <c r="SCB307" s="22"/>
      <c r="SCC307" s="22"/>
      <c r="SCD307" s="22"/>
      <c r="SCE307" s="22"/>
      <c r="SCF307" s="22"/>
      <c r="SCG307" s="22"/>
      <c r="SCH307" s="22"/>
      <c r="SCI307" s="22"/>
      <c r="SCJ307" s="22"/>
      <c r="SCK307" s="22"/>
      <c r="SCL307" s="22"/>
      <c r="SCM307" s="22"/>
      <c r="SCN307" s="22"/>
      <c r="SCO307" s="22"/>
      <c r="SCP307" s="22"/>
      <c r="SCQ307" s="22"/>
      <c r="SCR307" s="22"/>
      <c r="SCS307" s="22"/>
      <c r="SCT307" s="22"/>
      <c r="SCU307" s="22"/>
      <c r="SCV307" s="22"/>
      <c r="SCW307" s="22"/>
      <c r="SCX307" s="22"/>
      <c r="SCY307" s="22"/>
      <c r="SCZ307" s="22"/>
      <c r="SDA307" s="22"/>
      <c r="SDB307" s="22"/>
      <c r="SDC307" s="22"/>
      <c r="SDD307" s="22"/>
      <c r="SDE307" s="22"/>
      <c r="SDF307" s="22"/>
      <c r="SDG307" s="22"/>
      <c r="SDH307" s="22"/>
      <c r="SDI307" s="22"/>
      <c r="SDJ307" s="22"/>
      <c r="SDK307" s="22"/>
      <c r="SDL307" s="22"/>
      <c r="SDM307" s="22"/>
      <c r="SDN307" s="22"/>
      <c r="SDO307" s="22"/>
      <c r="SDP307" s="22"/>
      <c r="SDQ307" s="22"/>
      <c r="SDR307" s="22"/>
      <c r="SDS307" s="22"/>
      <c r="SDT307" s="22"/>
      <c r="SDU307" s="22"/>
      <c r="SDV307" s="22"/>
      <c r="SDW307" s="22"/>
      <c r="SDX307" s="22"/>
      <c r="SDY307" s="22"/>
      <c r="SDZ307" s="22"/>
      <c r="SEA307" s="22"/>
      <c r="SEB307" s="22"/>
      <c r="SEC307" s="22"/>
      <c r="SED307" s="22"/>
      <c r="SEE307" s="22"/>
      <c r="SEF307" s="22"/>
      <c r="SEG307" s="22"/>
      <c r="SEH307" s="22"/>
      <c r="SEI307" s="22"/>
      <c r="SEJ307" s="22"/>
      <c r="SEK307" s="22"/>
      <c r="SEL307" s="22"/>
      <c r="SEM307" s="22"/>
      <c r="SEN307" s="22"/>
      <c r="SEO307" s="22"/>
      <c r="SEP307" s="22"/>
      <c r="SEQ307" s="22"/>
      <c r="SER307" s="22"/>
      <c r="SES307" s="22"/>
      <c r="SET307" s="22"/>
      <c r="SEU307" s="22"/>
      <c r="SEV307" s="22"/>
      <c r="SEW307" s="22"/>
      <c r="SEX307" s="22"/>
      <c r="SEY307" s="22"/>
      <c r="SEZ307" s="22"/>
      <c r="SFA307" s="22"/>
      <c r="SFB307" s="22"/>
      <c r="SFC307" s="22"/>
      <c r="SFD307" s="22"/>
      <c r="SFE307" s="22"/>
      <c r="SFF307" s="22"/>
      <c r="SFG307" s="22"/>
      <c r="SFH307" s="22"/>
      <c r="SFI307" s="22"/>
      <c r="SFJ307" s="22"/>
      <c r="SFK307" s="22"/>
      <c r="SFL307" s="22"/>
      <c r="SFM307" s="22"/>
      <c r="SFN307" s="22"/>
      <c r="SFO307" s="22"/>
      <c r="SFP307" s="22"/>
      <c r="SFQ307" s="22"/>
      <c r="SFR307" s="22"/>
      <c r="SFS307" s="22"/>
      <c r="SFT307" s="22"/>
      <c r="SFU307" s="22"/>
      <c r="SFV307" s="22"/>
      <c r="SFW307" s="22"/>
      <c r="SFX307" s="22"/>
      <c r="SFY307" s="22"/>
      <c r="SFZ307" s="22"/>
      <c r="SGA307" s="22"/>
      <c r="SGB307" s="22"/>
      <c r="SGC307" s="22"/>
      <c r="SGD307" s="22"/>
      <c r="SGE307" s="22"/>
      <c r="SGF307" s="22"/>
      <c r="SGG307" s="22"/>
      <c r="SGH307" s="22"/>
      <c r="SGI307" s="22"/>
      <c r="SGJ307" s="22"/>
      <c r="SGK307" s="22"/>
      <c r="SGL307" s="22"/>
      <c r="SGM307" s="22"/>
      <c r="SGN307" s="22"/>
      <c r="SGO307" s="22"/>
      <c r="SGP307" s="22"/>
      <c r="SGQ307" s="22"/>
      <c r="SGR307" s="22"/>
      <c r="SGS307" s="22"/>
      <c r="SGT307" s="22"/>
      <c r="SGU307" s="22"/>
      <c r="SGV307" s="22"/>
      <c r="SGW307" s="22"/>
      <c r="SGX307" s="22"/>
      <c r="SGY307" s="22"/>
      <c r="SGZ307" s="22"/>
      <c r="SHA307" s="22"/>
      <c r="SHB307" s="22"/>
      <c r="SHC307" s="22"/>
      <c r="SHD307" s="22"/>
      <c r="SHE307" s="22"/>
      <c r="SHF307" s="22"/>
      <c r="SHG307" s="22"/>
      <c r="SHH307" s="22"/>
      <c r="SHI307" s="22"/>
      <c r="SHJ307" s="22"/>
      <c r="SHK307" s="22"/>
      <c r="SHL307" s="22"/>
      <c r="SHM307" s="22"/>
      <c r="SHN307" s="22"/>
      <c r="SHO307" s="22"/>
      <c r="SHP307" s="22"/>
      <c r="SHQ307" s="22"/>
      <c r="SHR307" s="22"/>
      <c r="SHS307" s="22"/>
      <c r="SHT307" s="22"/>
      <c r="SHU307" s="22"/>
      <c r="SHV307" s="22"/>
      <c r="SHW307" s="22"/>
      <c r="SHX307" s="22"/>
      <c r="SHY307" s="22"/>
      <c r="SHZ307" s="22"/>
      <c r="SIA307" s="22"/>
      <c r="SIB307" s="22"/>
      <c r="SIC307" s="22"/>
      <c r="SID307" s="22"/>
      <c r="SIE307" s="22"/>
      <c r="SIF307" s="22"/>
      <c r="SIG307" s="22"/>
      <c r="SIH307" s="22"/>
      <c r="SII307" s="22"/>
      <c r="SIJ307" s="22"/>
      <c r="SIK307" s="22"/>
      <c r="SIL307" s="22"/>
      <c r="SIM307" s="22"/>
      <c r="SIN307" s="22"/>
      <c r="SIO307" s="22"/>
      <c r="SIP307" s="22"/>
      <c r="SIQ307" s="22"/>
      <c r="SIR307" s="22"/>
      <c r="SIS307" s="22"/>
      <c r="SIT307" s="22"/>
      <c r="SIU307" s="22"/>
      <c r="SIV307" s="22"/>
      <c r="SIW307" s="22"/>
      <c r="SIX307" s="22"/>
      <c r="SIY307" s="22"/>
      <c r="SIZ307" s="22"/>
      <c r="SJA307" s="22"/>
      <c r="SJB307" s="22"/>
      <c r="SJC307" s="22"/>
      <c r="SJD307" s="22"/>
      <c r="SJE307" s="22"/>
      <c r="SJF307" s="22"/>
      <c r="SJG307" s="22"/>
      <c r="SJH307" s="22"/>
      <c r="SJI307" s="22"/>
      <c r="SJJ307" s="22"/>
      <c r="SJK307" s="22"/>
      <c r="SJL307" s="22"/>
      <c r="SJM307" s="22"/>
      <c r="SJN307" s="22"/>
      <c r="SJO307" s="22"/>
      <c r="SJP307" s="22"/>
      <c r="SJQ307" s="22"/>
      <c r="SJR307" s="22"/>
      <c r="SJS307" s="22"/>
      <c r="SJT307" s="22"/>
      <c r="SJU307" s="22"/>
      <c r="SJV307" s="22"/>
      <c r="SJW307" s="22"/>
      <c r="SJX307" s="22"/>
      <c r="SJY307" s="22"/>
      <c r="SJZ307" s="22"/>
      <c r="SKA307" s="22"/>
      <c r="SKB307" s="22"/>
      <c r="SKC307" s="22"/>
      <c r="SKD307" s="22"/>
      <c r="SKE307" s="22"/>
      <c r="SKF307" s="22"/>
      <c r="SKG307" s="22"/>
      <c r="SKH307" s="22"/>
      <c r="SKI307" s="22"/>
      <c r="SKJ307" s="22"/>
      <c r="SKK307" s="22"/>
      <c r="SKL307" s="22"/>
      <c r="SKM307" s="22"/>
      <c r="SKN307" s="22"/>
      <c r="SKO307" s="22"/>
      <c r="SKP307" s="22"/>
      <c r="SKQ307" s="22"/>
      <c r="SKR307" s="22"/>
      <c r="SKS307" s="22"/>
      <c r="SKT307" s="22"/>
      <c r="SKU307" s="22"/>
      <c r="SKV307" s="22"/>
      <c r="SKW307" s="22"/>
      <c r="SKX307" s="22"/>
      <c r="SKY307" s="22"/>
      <c r="SKZ307" s="22"/>
      <c r="SLA307" s="22"/>
      <c r="SLB307" s="22"/>
      <c r="SLC307" s="22"/>
      <c r="SLD307" s="22"/>
      <c r="SLE307" s="22"/>
      <c r="SLF307" s="22"/>
      <c r="SLG307" s="22"/>
      <c r="SLH307" s="22"/>
      <c r="SLI307" s="22"/>
      <c r="SLJ307" s="22"/>
      <c r="SLK307" s="22"/>
      <c r="SLL307" s="22"/>
      <c r="SLM307" s="22"/>
      <c r="SLN307" s="22"/>
      <c r="SLO307" s="22"/>
      <c r="SLP307" s="22"/>
      <c r="SLQ307" s="22"/>
      <c r="SLR307" s="22"/>
      <c r="SLS307" s="22"/>
      <c r="SLT307" s="22"/>
      <c r="SLU307" s="22"/>
      <c r="SLV307" s="22"/>
      <c r="SLW307" s="22"/>
      <c r="SLX307" s="22"/>
      <c r="SLY307" s="22"/>
      <c r="SLZ307" s="22"/>
      <c r="SMA307" s="22"/>
      <c r="SMB307" s="22"/>
      <c r="SMC307" s="22"/>
      <c r="SMD307" s="22"/>
      <c r="SME307" s="22"/>
      <c r="SMF307" s="22"/>
      <c r="SMG307" s="22"/>
      <c r="SMH307" s="22"/>
      <c r="SMI307" s="22"/>
      <c r="SMJ307" s="22"/>
      <c r="SMK307" s="22"/>
      <c r="SML307" s="22"/>
      <c r="SMM307" s="22"/>
      <c r="SMN307" s="22"/>
      <c r="SMO307" s="22"/>
      <c r="SMP307" s="22"/>
      <c r="SMQ307" s="22"/>
      <c r="SMR307" s="22"/>
      <c r="SMS307" s="22"/>
      <c r="SMT307" s="22"/>
      <c r="SMU307" s="22"/>
      <c r="SMV307" s="22"/>
      <c r="SMW307" s="22"/>
      <c r="SMX307" s="22"/>
      <c r="SMY307" s="22"/>
      <c r="SMZ307" s="22"/>
      <c r="SNA307" s="22"/>
      <c r="SNB307" s="22"/>
      <c r="SNC307" s="22"/>
      <c r="SND307" s="22"/>
      <c r="SNE307" s="22"/>
      <c r="SNF307" s="22"/>
      <c r="SNG307" s="22"/>
      <c r="SNH307" s="22"/>
      <c r="SNI307" s="22"/>
      <c r="SNJ307" s="22"/>
      <c r="SNK307" s="22"/>
      <c r="SNL307" s="22"/>
      <c r="SNM307" s="22"/>
      <c r="SNN307" s="22"/>
      <c r="SNO307" s="22"/>
      <c r="SNP307" s="22"/>
      <c r="SNQ307" s="22"/>
      <c r="SNR307" s="22"/>
      <c r="SNS307" s="22"/>
      <c r="SNT307" s="22"/>
      <c r="SNU307" s="22"/>
      <c r="SNV307" s="22"/>
      <c r="SNW307" s="22"/>
      <c r="SNX307" s="22"/>
      <c r="SNY307" s="22"/>
      <c r="SNZ307" s="22"/>
      <c r="SOA307" s="22"/>
      <c r="SOB307" s="22"/>
      <c r="SOC307" s="22"/>
      <c r="SOD307" s="22"/>
      <c r="SOE307" s="22"/>
      <c r="SOF307" s="22"/>
      <c r="SOG307" s="22"/>
      <c r="SOH307" s="22"/>
      <c r="SOI307" s="22"/>
      <c r="SOJ307" s="22"/>
      <c r="SOK307" s="22"/>
      <c r="SOL307" s="22"/>
      <c r="SOM307" s="22"/>
      <c r="SON307" s="22"/>
      <c r="SOO307" s="22"/>
      <c r="SOP307" s="22"/>
      <c r="SOQ307" s="22"/>
      <c r="SOR307" s="22"/>
      <c r="SOS307" s="22"/>
      <c r="SOT307" s="22"/>
      <c r="SOU307" s="22"/>
      <c r="SOV307" s="22"/>
      <c r="SOW307" s="22"/>
      <c r="SOX307" s="22"/>
      <c r="SOY307" s="22"/>
      <c r="SOZ307" s="22"/>
      <c r="SPA307" s="22"/>
      <c r="SPB307" s="22"/>
      <c r="SPC307" s="22"/>
      <c r="SPD307" s="22"/>
      <c r="SPE307" s="22"/>
      <c r="SPF307" s="22"/>
      <c r="SPG307" s="22"/>
      <c r="SPH307" s="22"/>
      <c r="SPI307" s="22"/>
      <c r="SPJ307" s="22"/>
      <c r="SPK307" s="22"/>
      <c r="SPL307" s="22"/>
      <c r="SPM307" s="22"/>
      <c r="SPN307" s="22"/>
      <c r="SPO307" s="22"/>
      <c r="SPP307" s="22"/>
      <c r="SPQ307" s="22"/>
      <c r="SPR307" s="22"/>
      <c r="SPS307" s="22"/>
      <c r="SPT307" s="22"/>
      <c r="SPU307" s="22"/>
      <c r="SPV307" s="22"/>
      <c r="SPW307" s="22"/>
      <c r="SPX307" s="22"/>
      <c r="SPY307" s="22"/>
      <c r="SPZ307" s="22"/>
      <c r="SQA307" s="22"/>
      <c r="SQB307" s="22"/>
      <c r="SQC307" s="22"/>
      <c r="SQD307" s="22"/>
      <c r="SQE307" s="22"/>
      <c r="SQF307" s="22"/>
      <c r="SQG307" s="22"/>
      <c r="SQH307" s="22"/>
      <c r="SQI307" s="22"/>
      <c r="SQJ307" s="22"/>
      <c r="SQK307" s="22"/>
      <c r="SQL307" s="22"/>
      <c r="SQM307" s="22"/>
      <c r="SQN307" s="22"/>
      <c r="SQO307" s="22"/>
      <c r="SQP307" s="22"/>
      <c r="SQQ307" s="22"/>
      <c r="SQR307" s="22"/>
      <c r="SQS307" s="22"/>
      <c r="SQT307" s="22"/>
      <c r="SQU307" s="22"/>
      <c r="SQV307" s="22"/>
      <c r="SQW307" s="22"/>
      <c r="SQX307" s="22"/>
      <c r="SQY307" s="22"/>
      <c r="SQZ307" s="22"/>
      <c r="SRA307" s="22"/>
      <c r="SRB307" s="22"/>
      <c r="SRC307" s="22"/>
      <c r="SRD307" s="22"/>
      <c r="SRE307" s="22"/>
      <c r="SRF307" s="22"/>
      <c r="SRG307" s="22"/>
      <c r="SRH307" s="22"/>
      <c r="SRI307" s="22"/>
      <c r="SRJ307" s="22"/>
      <c r="SRK307" s="22"/>
      <c r="SRL307" s="22"/>
      <c r="SRM307" s="22"/>
      <c r="SRN307" s="22"/>
      <c r="SRO307" s="22"/>
      <c r="SRP307" s="22"/>
      <c r="SRQ307" s="22"/>
      <c r="SRR307" s="22"/>
      <c r="SRS307" s="22"/>
      <c r="SRT307" s="22"/>
      <c r="SRU307" s="22"/>
      <c r="SRV307" s="22"/>
      <c r="SRW307" s="22"/>
      <c r="SRX307" s="22"/>
      <c r="SRY307" s="22"/>
      <c r="SRZ307" s="22"/>
      <c r="SSA307" s="22"/>
      <c r="SSB307" s="22"/>
      <c r="SSC307" s="22"/>
      <c r="SSD307" s="22"/>
      <c r="SSE307" s="22"/>
      <c r="SSF307" s="22"/>
      <c r="SSG307" s="22"/>
      <c r="SSH307" s="22"/>
      <c r="SSI307" s="22"/>
      <c r="SSJ307" s="22"/>
      <c r="SSK307" s="22"/>
      <c r="SSL307" s="22"/>
      <c r="SSM307" s="22"/>
      <c r="SSN307" s="22"/>
      <c r="SSO307" s="22"/>
      <c r="SSP307" s="22"/>
      <c r="SSQ307" s="22"/>
      <c r="SSR307" s="22"/>
      <c r="SSS307" s="22"/>
      <c r="SST307" s="22"/>
      <c r="SSU307" s="22"/>
      <c r="SSV307" s="22"/>
      <c r="SSW307" s="22"/>
      <c r="SSX307" s="22"/>
      <c r="SSY307" s="22"/>
      <c r="SSZ307" s="22"/>
      <c r="STA307" s="22"/>
      <c r="STB307" s="22"/>
      <c r="STC307" s="22"/>
      <c r="STD307" s="22"/>
      <c r="STE307" s="22"/>
      <c r="STF307" s="22"/>
      <c r="STG307" s="22"/>
      <c r="STH307" s="22"/>
      <c r="STI307" s="22"/>
      <c r="STJ307" s="22"/>
      <c r="STK307" s="22"/>
      <c r="STL307" s="22"/>
      <c r="STM307" s="22"/>
      <c r="STN307" s="22"/>
      <c r="STO307" s="22"/>
      <c r="STP307" s="22"/>
      <c r="STQ307" s="22"/>
      <c r="STR307" s="22"/>
      <c r="STS307" s="22"/>
      <c r="STT307" s="22"/>
      <c r="STU307" s="22"/>
      <c r="STV307" s="22"/>
      <c r="STW307" s="22"/>
      <c r="STX307" s="22"/>
      <c r="STY307" s="22"/>
      <c r="STZ307" s="22"/>
      <c r="SUA307" s="22"/>
      <c r="SUB307" s="22"/>
      <c r="SUC307" s="22"/>
      <c r="SUD307" s="22"/>
      <c r="SUE307" s="22"/>
      <c r="SUF307" s="22"/>
      <c r="SUG307" s="22"/>
      <c r="SUH307" s="22"/>
      <c r="SUI307" s="22"/>
      <c r="SUJ307" s="22"/>
      <c r="SUK307" s="22"/>
      <c r="SUL307" s="22"/>
      <c r="SUM307" s="22"/>
      <c r="SUN307" s="22"/>
      <c r="SUO307" s="22"/>
      <c r="SUP307" s="22"/>
      <c r="SUQ307" s="22"/>
      <c r="SUR307" s="22"/>
      <c r="SUS307" s="22"/>
      <c r="SUT307" s="22"/>
      <c r="SUU307" s="22"/>
      <c r="SUV307" s="22"/>
      <c r="SUW307" s="22"/>
      <c r="SUX307" s="22"/>
      <c r="SUY307" s="22"/>
      <c r="SUZ307" s="22"/>
      <c r="SVA307" s="22"/>
      <c r="SVB307" s="22"/>
      <c r="SVC307" s="22"/>
      <c r="SVD307" s="22"/>
      <c r="SVE307" s="22"/>
      <c r="SVF307" s="22"/>
      <c r="SVG307" s="22"/>
      <c r="SVH307" s="22"/>
      <c r="SVI307" s="22"/>
      <c r="SVJ307" s="22"/>
      <c r="SVK307" s="22"/>
      <c r="SVL307" s="22"/>
      <c r="SVM307" s="22"/>
      <c r="SVN307" s="22"/>
      <c r="SVO307" s="22"/>
      <c r="SVP307" s="22"/>
      <c r="SVQ307" s="22"/>
      <c r="SVR307" s="22"/>
      <c r="SVS307" s="22"/>
      <c r="SVT307" s="22"/>
      <c r="SVU307" s="22"/>
      <c r="SVV307" s="22"/>
      <c r="SVW307" s="22"/>
      <c r="SVX307" s="22"/>
      <c r="SVY307" s="22"/>
      <c r="SVZ307" s="22"/>
      <c r="SWA307" s="22"/>
      <c r="SWB307" s="22"/>
      <c r="SWC307" s="22"/>
      <c r="SWD307" s="22"/>
      <c r="SWE307" s="22"/>
      <c r="SWF307" s="22"/>
      <c r="SWG307" s="22"/>
      <c r="SWH307" s="22"/>
      <c r="SWI307" s="22"/>
      <c r="SWJ307" s="22"/>
      <c r="SWK307" s="22"/>
      <c r="SWL307" s="22"/>
      <c r="SWM307" s="22"/>
      <c r="SWN307" s="22"/>
      <c r="SWO307" s="22"/>
      <c r="SWP307" s="22"/>
      <c r="SWQ307" s="22"/>
      <c r="SWR307" s="22"/>
      <c r="SWS307" s="22"/>
      <c r="SWT307" s="22"/>
      <c r="SWU307" s="22"/>
      <c r="SWV307" s="22"/>
      <c r="SWW307" s="22"/>
      <c r="SWX307" s="22"/>
      <c r="SWY307" s="22"/>
      <c r="SWZ307" s="22"/>
      <c r="SXA307" s="22"/>
      <c r="SXB307" s="22"/>
      <c r="SXC307" s="22"/>
      <c r="SXD307" s="22"/>
      <c r="SXE307" s="22"/>
      <c r="SXF307" s="22"/>
      <c r="SXG307" s="22"/>
      <c r="SXH307" s="22"/>
      <c r="SXI307" s="22"/>
      <c r="SXJ307" s="22"/>
      <c r="SXK307" s="22"/>
      <c r="SXL307" s="22"/>
      <c r="SXM307" s="22"/>
      <c r="SXN307" s="22"/>
      <c r="SXO307" s="22"/>
      <c r="SXP307" s="22"/>
      <c r="SXQ307" s="22"/>
      <c r="SXR307" s="22"/>
      <c r="SXS307" s="22"/>
      <c r="SXT307" s="22"/>
      <c r="SXU307" s="22"/>
      <c r="SXV307" s="22"/>
      <c r="SXW307" s="22"/>
      <c r="SXX307" s="22"/>
      <c r="SXY307" s="22"/>
      <c r="SXZ307" s="22"/>
      <c r="SYA307" s="22"/>
      <c r="SYB307" s="22"/>
      <c r="SYC307" s="22"/>
      <c r="SYD307" s="22"/>
      <c r="SYE307" s="22"/>
      <c r="SYF307" s="22"/>
      <c r="SYG307" s="22"/>
      <c r="SYH307" s="22"/>
      <c r="SYI307" s="22"/>
      <c r="SYJ307" s="22"/>
      <c r="SYK307" s="22"/>
      <c r="SYL307" s="22"/>
      <c r="SYM307" s="22"/>
      <c r="SYN307" s="22"/>
      <c r="SYO307" s="22"/>
      <c r="SYP307" s="22"/>
      <c r="SYQ307" s="22"/>
      <c r="SYR307" s="22"/>
      <c r="SYS307" s="22"/>
      <c r="SYT307" s="22"/>
      <c r="SYU307" s="22"/>
      <c r="SYV307" s="22"/>
      <c r="SYW307" s="22"/>
      <c r="SYX307" s="22"/>
      <c r="SYY307" s="22"/>
      <c r="SYZ307" s="22"/>
      <c r="SZA307" s="22"/>
      <c r="SZB307" s="22"/>
      <c r="SZC307" s="22"/>
      <c r="SZD307" s="22"/>
      <c r="SZE307" s="22"/>
      <c r="SZF307" s="22"/>
      <c r="SZG307" s="22"/>
      <c r="SZH307" s="22"/>
      <c r="SZI307" s="22"/>
      <c r="SZJ307" s="22"/>
      <c r="SZK307" s="22"/>
      <c r="SZL307" s="22"/>
      <c r="SZM307" s="22"/>
      <c r="SZN307" s="22"/>
      <c r="SZO307" s="22"/>
      <c r="SZP307" s="22"/>
      <c r="SZQ307" s="22"/>
      <c r="SZR307" s="22"/>
      <c r="SZS307" s="22"/>
      <c r="SZT307" s="22"/>
      <c r="SZU307" s="22"/>
      <c r="SZV307" s="22"/>
      <c r="SZW307" s="22"/>
      <c r="SZX307" s="22"/>
      <c r="SZY307" s="22"/>
      <c r="SZZ307" s="22"/>
      <c r="TAA307" s="22"/>
      <c r="TAB307" s="22"/>
      <c r="TAC307" s="22"/>
      <c r="TAD307" s="22"/>
      <c r="TAE307" s="22"/>
      <c r="TAF307" s="22"/>
      <c r="TAG307" s="22"/>
      <c r="TAH307" s="22"/>
      <c r="TAI307" s="22"/>
      <c r="TAJ307" s="22"/>
      <c r="TAK307" s="22"/>
      <c r="TAL307" s="22"/>
      <c r="TAM307" s="22"/>
      <c r="TAN307" s="22"/>
      <c r="TAO307" s="22"/>
      <c r="TAP307" s="22"/>
      <c r="TAQ307" s="22"/>
      <c r="TAR307" s="22"/>
      <c r="TAS307" s="22"/>
      <c r="TAT307" s="22"/>
      <c r="TAU307" s="22"/>
      <c r="TAV307" s="22"/>
      <c r="TAW307" s="22"/>
      <c r="TAX307" s="22"/>
      <c r="TAY307" s="22"/>
      <c r="TAZ307" s="22"/>
      <c r="TBA307" s="22"/>
      <c r="TBB307" s="22"/>
      <c r="TBC307" s="22"/>
      <c r="TBD307" s="22"/>
      <c r="TBE307" s="22"/>
      <c r="TBF307" s="22"/>
      <c r="TBG307" s="22"/>
      <c r="TBH307" s="22"/>
      <c r="TBI307" s="22"/>
      <c r="TBJ307" s="22"/>
      <c r="TBK307" s="22"/>
      <c r="TBL307" s="22"/>
      <c r="TBM307" s="22"/>
      <c r="TBN307" s="22"/>
      <c r="TBO307" s="22"/>
      <c r="TBP307" s="22"/>
      <c r="TBQ307" s="22"/>
      <c r="TBR307" s="22"/>
      <c r="TBS307" s="22"/>
      <c r="TBT307" s="22"/>
      <c r="TBU307" s="22"/>
      <c r="TBV307" s="22"/>
      <c r="TBW307" s="22"/>
      <c r="TBX307" s="22"/>
      <c r="TBY307" s="22"/>
      <c r="TBZ307" s="22"/>
      <c r="TCA307" s="22"/>
      <c r="TCB307" s="22"/>
      <c r="TCC307" s="22"/>
      <c r="TCD307" s="22"/>
      <c r="TCE307" s="22"/>
      <c r="TCF307" s="22"/>
      <c r="TCG307" s="22"/>
      <c r="TCH307" s="22"/>
      <c r="TCI307" s="22"/>
      <c r="TCJ307" s="22"/>
      <c r="TCK307" s="22"/>
      <c r="TCL307" s="22"/>
      <c r="TCM307" s="22"/>
      <c r="TCN307" s="22"/>
      <c r="TCO307" s="22"/>
      <c r="TCP307" s="22"/>
      <c r="TCQ307" s="22"/>
      <c r="TCR307" s="22"/>
      <c r="TCS307" s="22"/>
      <c r="TCT307" s="22"/>
      <c r="TCU307" s="22"/>
      <c r="TCV307" s="22"/>
      <c r="TCW307" s="22"/>
      <c r="TCX307" s="22"/>
      <c r="TCY307" s="22"/>
      <c r="TCZ307" s="22"/>
      <c r="TDA307" s="22"/>
      <c r="TDB307" s="22"/>
      <c r="TDC307" s="22"/>
      <c r="TDD307" s="22"/>
      <c r="TDE307" s="22"/>
      <c r="TDF307" s="22"/>
      <c r="TDG307" s="22"/>
      <c r="TDH307" s="22"/>
      <c r="TDI307" s="22"/>
      <c r="TDJ307" s="22"/>
      <c r="TDK307" s="22"/>
      <c r="TDL307" s="22"/>
      <c r="TDM307" s="22"/>
      <c r="TDN307" s="22"/>
      <c r="TDO307" s="22"/>
      <c r="TDP307" s="22"/>
      <c r="TDQ307" s="22"/>
      <c r="TDR307" s="22"/>
      <c r="TDS307" s="22"/>
      <c r="TDT307" s="22"/>
      <c r="TDU307" s="22"/>
      <c r="TDV307" s="22"/>
      <c r="TDW307" s="22"/>
      <c r="TDX307" s="22"/>
      <c r="TDY307" s="22"/>
      <c r="TDZ307" s="22"/>
      <c r="TEA307" s="22"/>
      <c r="TEB307" s="22"/>
      <c r="TEC307" s="22"/>
      <c r="TED307" s="22"/>
      <c r="TEE307" s="22"/>
      <c r="TEF307" s="22"/>
      <c r="TEG307" s="22"/>
      <c r="TEH307" s="22"/>
      <c r="TEI307" s="22"/>
      <c r="TEJ307" s="22"/>
      <c r="TEK307" s="22"/>
      <c r="TEL307" s="22"/>
      <c r="TEM307" s="22"/>
      <c r="TEN307" s="22"/>
      <c r="TEO307" s="22"/>
      <c r="TEP307" s="22"/>
      <c r="TEQ307" s="22"/>
      <c r="TER307" s="22"/>
      <c r="TES307" s="22"/>
      <c r="TET307" s="22"/>
      <c r="TEU307" s="22"/>
      <c r="TEV307" s="22"/>
      <c r="TEW307" s="22"/>
      <c r="TEX307" s="22"/>
      <c r="TEY307" s="22"/>
      <c r="TEZ307" s="22"/>
      <c r="TFA307" s="22"/>
      <c r="TFB307" s="22"/>
      <c r="TFC307" s="22"/>
      <c r="TFD307" s="22"/>
      <c r="TFE307" s="22"/>
      <c r="TFF307" s="22"/>
      <c r="TFG307" s="22"/>
      <c r="TFH307" s="22"/>
      <c r="TFI307" s="22"/>
      <c r="TFJ307" s="22"/>
      <c r="TFK307" s="22"/>
      <c r="TFL307" s="22"/>
      <c r="TFM307" s="22"/>
      <c r="TFN307" s="22"/>
      <c r="TFO307" s="22"/>
      <c r="TFP307" s="22"/>
      <c r="TFQ307" s="22"/>
      <c r="TFR307" s="22"/>
      <c r="TFS307" s="22"/>
      <c r="TFT307" s="22"/>
      <c r="TFU307" s="22"/>
      <c r="TFV307" s="22"/>
      <c r="TFW307" s="22"/>
      <c r="TFX307" s="22"/>
      <c r="TFY307" s="22"/>
      <c r="TFZ307" s="22"/>
      <c r="TGA307" s="22"/>
      <c r="TGB307" s="22"/>
      <c r="TGC307" s="22"/>
      <c r="TGD307" s="22"/>
      <c r="TGE307" s="22"/>
      <c r="TGF307" s="22"/>
      <c r="TGG307" s="22"/>
      <c r="TGH307" s="22"/>
      <c r="TGI307" s="22"/>
      <c r="TGJ307" s="22"/>
      <c r="TGK307" s="22"/>
      <c r="TGL307" s="22"/>
      <c r="TGM307" s="22"/>
      <c r="TGN307" s="22"/>
      <c r="TGO307" s="22"/>
      <c r="TGP307" s="22"/>
      <c r="TGQ307" s="22"/>
      <c r="TGR307" s="22"/>
      <c r="TGS307" s="22"/>
      <c r="TGT307" s="22"/>
      <c r="TGU307" s="22"/>
      <c r="TGV307" s="22"/>
      <c r="TGW307" s="22"/>
      <c r="TGX307" s="22"/>
      <c r="TGY307" s="22"/>
      <c r="TGZ307" s="22"/>
      <c r="THA307" s="22"/>
      <c r="THB307" s="22"/>
      <c r="THC307" s="22"/>
      <c r="THD307" s="22"/>
      <c r="THE307" s="22"/>
      <c r="THF307" s="22"/>
      <c r="THG307" s="22"/>
      <c r="THH307" s="22"/>
      <c r="THI307" s="22"/>
      <c r="THJ307" s="22"/>
      <c r="THK307" s="22"/>
      <c r="THL307" s="22"/>
      <c r="THM307" s="22"/>
      <c r="THN307" s="22"/>
      <c r="THO307" s="22"/>
      <c r="THP307" s="22"/>
      <c r="THQ307" s="22"/>
      <c r="THR307" s="22"/>
      <c r="THS307" s="22"/>
      <c r="THT307" s="22"/>
      <c r="THU307" s="22"/>
      <c r="THV307" s="22"/>
      <c r="THW307" s="22"/>
      <c r="THX307" s="22"/>
      <c r="THY307" s="22"/>
      <c r="THZ307" s="22"/>
      <c r="TIA307" s="22"/>
      <c r="TIB307" s="22"/>
      <c r="TIC307" s="22"/>
      <c r="TID307" s="22"/>
      <c r="TIE307" s="22"/>
      <c r="TIF307" s="22"/>
      <c r="TIG307" s="22"/>
      <c r="TIH307" s="22"/>
      <c r="TII307" s="22"/>
      <c r="TIJ307" s="22"/>
      <c r="TIK307" s="22"/>
      <c r="TIL307" s="22"/>
      <c r="TIM307" s="22"/>
      <c r="TIN307" s="22"/>
      <c r="TIO307" s="22"/>
      <c r="TIP307" s="22"/>
      <c r="TIQ307" s="22"/>
      <c r="TIR307" s="22"/>
      <c r="TIS307" s="22"/>
      <c r="TIT307" s="22"/>
      <c r="TIU307" s="22"/>
      <c r="TIV307" s="22"/>
      <c r="TIW307" s="22"/>
      <c r="TIX307" s="22"/>
      <c r="TIY307" s="22"/>
      <c r="TIZ307" s="22"/>
      <c r="TJA307" s="22"/>
      <c r="TJB307" s="22"/>
      <c r="TJC307" s="22"/>
      <c r="TJD307" s="22"/>
      <c r="TJE307" s="22"/>
      <c r="TJF307" s="22"/>
      <c r="TJG307" s="22"/>
      <c r="TJH307" s="22"/>
      <c r="TJI307" s="22"/>
      <c r="TJJ307" s="22"/>
      <c r="TJK307" s="22"/>
      <c r="TJL307" s="22"/>
      <c r="TJM307" s="22"/>
      <c r="TJN307" s="22"/>
      <c r="TJO307" s="22"/>
      <c r="TJP307" s="22"/>
      <c r="TJQ307" s="22"/>
      <c r="TJR307" s="22"/>
      <c r="TJS307" s="22"/>
      <c r="TJT307" s="22"/>
      <c r="TJU307" s="22"/>
      <c r="TJV307" s="22"/>
      <c r="TJW307" s="22"/>
      <c r="TJX307" s="22"/>
      <c r="TJY307" s="22"/>
      <c r="TJZ307" s="22"/>
      <c r="TKA307" s="22"/>
      <c r="TKB307" s="22"/>
      <c r="TKC307" s="22"/>
      <c r="TKD307" s="22"/>
      <c r="TKE307" s="22"/>
      <c r="TKF307" s="22"/>
      <c r="TKG307" s="22"/>
      <c r="TKH307" s="22"/>
      <c r="TKI307" s="22"/>
      <c r="TKJ307" s="22"/>
      <c r="TKK307" s="22"/>
      <c r="TKL307" s="22"/>
      <c r="TKM307" s="22"/>
      <c r="TKN307" s="22"/>
      <c r="TKO307" s="22"/>
      <c r="TKP307" s="22"/>
      <c r="TKQ307" s="22"/>
      <c r="TKR307" s="22"/>
      <c r="TKS307" s="22"/>
      <c r="TKT307" s="22"/>
      <c r="TKU307" s="22"/>
      <c r="TKV307" s="22"/>
      <c r="TKW307" s="22"/>
      <c r="TKX307" s="22"/>
      <c r="TKY307" s="22"/>
      <c r="TKZ307" s="22"/>
      <c r="TLA307" s="22"/>
      <c r="TLB307" s="22"/>
      <c r="TLC307" s="22"/>
      <c r="TLD307" s="22"/>
      <c r="TLE307" s="22"/>
      <c r="TLF307" s="22"/>
      <c r="TLG307" s="22"/>
      <c r="TLH307" s="22"/>
      <c r="TLI307" s="22"/>
      <c r="TLJ307" s="22"/>
      <c r="TLK307" s="22"/>
      <c r="TLL307" s="22"/>
      <c r="TLM307" s="22"/>
      <c r="TLN307" s="22"/>
      <c r="TLO307" s="22"/>
      <c r="TLP307" s="22"/>
      <c r="TLQ307" s="22"/>
      <c r="TLR307" s="22"/>
      <c r="TLS307" s="22"/>
      <c r="TLT307" s="22"/>
      <c r="TLU307" s="22"/>
      <c r="TLV307" s="22"/>
      <c r="TLW307" s="22"/>
      <c r="TLX307" s="22"/>
      <c r="TLY307" s="22"/>
      <c r="TLZ307" s="22"/>
      <c r="TMA307" s="22"/>
      <c r="TMB307" s="22"/>
      <c r="TMC307" s="22"/>
      <c r="TMD307" s="22"/>
      <c r="TME307" s="22"/>
      <c r="TMF307" s="22"/>
      <c r="TMG307" s="22"/>
      <c r="TMH307" s="22"/>
      <c r="TMI307" s="22"/>
      <c r="TMJ307" s="22"/>
      <c r="TMK307" s="22"/>
      <c r="TML307" s="22"/>
      <c r="TMM307" s="22"/>
      <c r="TMN307" s="22"/>
      <c r="TMO307" s="22"/>
      <c r="TMP307" s="22"/>
      <c r="TMQ307" s="22"/>
      <c r="TMR307" s="22"/>
      <c r="TMS307" s="22"/>
      <c r="TMT307" s="22"/>
      <c r="TMU307" s="22"/>
      <c r="TMV307" s="22"/>
      <c r="TMW307" s="22"/>
      <c r="TMX307" s="22"/>
      <c r="TMY307" s="22"/>
      <c r="TMZ307" s="22"/>
      <c r="TNA307" s="22"/>
      <c r="TNB307" s="22"/>
      <c r="TNC307" s="22"/>
      <c r="TND307" s="22"/>
      <c r="TNE307" s="22"/>
      <c r="TNF307" s="22"/>
      <c r="TNG307" s="22"/>
      <c r="TNH307" s="22"/>
      <c r="TNI307" s="22"/>
      <c r="TNJ307" s="22"/>
      <c r="TNK307" s="22"/>
      <c r="TNL307" s="22"/>
      <c r="TNM307" s="22"/>
      <c r="TNN307" s="22"/>
      <c r="TNO307" s="22"/>
      <c r="TNP307" s="22"/>
      <c r="TNQ307" s="22"/>
      <c r="TNR307" s="22"/>
      <c r="TNS307" s="22"/>
      <c r="TNT307" s="22"/>
      <c r="TNU307" s="22"/>
      <c r="TNV307" s="22"/>
      <c r="TNW307" s="22"/>
      <c r="TNX307" s="22"/>
      <c r="TNY307" s="22"/>
      <c r="TNZ307" s="22"/>
      <c r="TOA307" s="22"/>
      <c r="TOB307" s="22"/>
      <c r="TOC307" s="22"/>
      <c r="TOD307" s="22"/>
      <c r="TOE307" s="22"/>
      <c r="TOF307" s="22"/>
      <c r="TOG307" s="22"/>
      <c r="TOH307" s="22"/>
      <c r="TOI307" s="22"/>
      <c r="TOJ307" s="22"/>
      <c r="TOK307" s="22"/>
      <c r="TOL307" s="22"/>
      <c r="TOM307" s="22"/>
      <c r="TON307" s="22"/>
      <c r="TOO307" s="22"/>
      <c r="TOP307" s="22"/>
      <c r="TOQ307" s="22"/>
      <c r="TOR307" s="22"/>
      <c r="TOS307" s="22"/>
      <c r="TOT307" s="22"/>
      <c r="TOU307" s="22"/>
      <c r="TOV307" s="22"/>
      <c r="TOW307" s="22"/>
      <c r="TOX307" s="22"/>
      <c r="TOY307" s="22"/>
      <c r="TOZ307" s="22"/>
      <c r="TPA307" s="22"/>
      <c r="TPB307" s="22"/>
      <c r="TPC307" s="22"/>
      <c r="TPD307" s="22"/>
      <c r="TPE307" s="22"/>
      <c r="TPF307" s="22"/>
      <c r="TPG307" s="22"/>
      <c r="TPH307" s="22"/>
      <c r="TPI307" s="22"/>
      <c r="TPJ307" s="22"/>
      <c r="TPK307" s="22"/>
      <c r="TPL307" s="22"/>
      <c r="TPM307" s="22"/>
      <c r="TPN307" s="22"/>
      <c r="TPO307" s="22"/>
      <c r="TPP307" s="22"/>
      <c r="TPQ307" s="22"/>
      <c r="TPR307" s="22"/>
      <c r="TPS307" s="22"/>
      <c r="TPT307" s="22"/>
      <c r="TPU307" s="22"/>
      <c r="TPV307" s="22"/>
      <c r="TPW307" s="22"/>
      <c r="TPX307" s="22"/>
      <c r="TPY307" s="22"/>
      <c r="TPZ307" s="22"/>
      <c r="TQA307" s="22"/>
      <c r="TQB307" s="22"/>
      <c r="TQC307" s="22"/>
      <c r="TQD307" s="22"/>
      <c r="TQE307" s="22"/>
      <c r="TQF307" s="22"/>
      <c r="TQG307" s="22"/>
      <c r="TQH307" s="22"/>
      <c r="TQI307" s="22"/>
      <c r="TQJ307" s="22"/>
      <c r="TQK307" s="22"/>
      <c r="TQL307" s="22"/>
      <c r="TQM307" s="22"/>
      <c r="TQN307" s="22"/>
      <c r="TQO307" s="22"/>
      <c r="TQP307" s="22"/>
      <c r="TQQ307" s="22"/>
      <c r="TQR307" s="22"/>
      <c r="TQS307" s="22"/>
      <c r="TQT307" s="22"/>
      <c r="TQU307" s="22"/>
      <c r="TQV307" s="22"/>
      <c r="TQW307" s="22"/>
      <c r="TQX307" s="22"/>
      <c r="TQY307" s="22"/>
      <c r="TQZ307" s="22"/>
      <c r="TRA307" s="22"/>
      <c r="TRB307" s="22"/>
      <c r="TRC307" s="22"/>
      <c r="TRD307" s="22"/>
      <c r="TRE307" s="22"/>
      <c r="TRF307" s="22"/>
      <c r="TRG307" s="22"/>
      <c r="TRH307" s="22"/>
      <c r="TRI307" s="22"/>
      <c r="TRJ307" s="22"/>
      <c r="TRK307" s="22"/>
      <c r="TRL307" s="22"/>
      <c r="TRM307" s="22"/>
      <c r="TRN307" s="22"/>
      <c r="TRO307" s="22"/>
      <c r="TRP307" s="22"/>
      <c r="TRQ307" s="22"/>
      <c r="TRR307" s="22"/>
      <c r="TRS307" s="22"/>
      <c r="TRT307" s="22"/>
      <c r="TRU307" s="22"/>
      <c r="TRV307" s="22"/>
      <c r="TRW307" s="22"/>
      <c r="TRX307" s="22"/>
      <c r="TRY307" s="22"/>
      <c r="TRZ307" s="22"/>
      <c r="TSA307" s="22"/>
      <c r="TSB307" s="22"/>
      <c r="TSC307" s="22"/>
      <c r="TSD307" s="22"/>
      <c r="TSE307" s="22"/>
      <c r="TSF307" s="22"/>
      <c r="TSG307" s="22"/>
      <c r="TSH307" s="22"/>
      <c r="TSI307" s="22"/>
      <c r="TSJ307" s="22"/>
      <c r="TSK307" s="22"/>
      <c r="TSL307" s="22"/>
      <c r="TSM307" s="22"/>
      <c r="TSN307" s="22"/>
      <c r="TSO307" s="22"/>
      <c r="TSP307" s="22"/>
      <c r="TSQ307" s="22"/>
      <c r="TSR307" s="22"/>
      <c r="TSS307" s="22"/>
      <c r="TST307" s="22"/>
      <c r="TSU307" s="22"/>
      <c r="TSV307" s="22"/>
      <c r="TSW307" s="22"/>
      <c r="TSX307" s="22"/>
      <c r="TSY307" s="22"/>
      <c r="TSZ307" s="22"/>
      <c r="TTA307" s="22"/>
      <c r="TTB307" s="22"/>
      <c r="TTC307" s="22"/>
      <c r="TTD307" s="22"/>
      <c r="TTE307" s="22"/>
      <c r="TTF307" s="22"/>
      <c r="TTG307" s="22"/>
      <c r="TTH307" s="22"/>
      <c r="TTI307" s="22"/>
      <c r="TTJ307" s="22"/>
      <c r="TTK307" s="22"/>
      <c r="TTL307" s="22"/>
      <c r="TTM307" s="22"/>
      <c r="TTN307" s="22"/>
      <c r="TTO307" s="22"/>
      <c r="TTP307" s="22"/>
      <c r="TTQ307" s="22"/>
      <c r="TTR307" s="22"/>
      <c r="TTS307" s="22"/>
      <c r="TTT307" s="22"/>
      <c r="TTU307" s="22"/>
      <c r="TTV307" s="22"/>
      <c r="TTW307" s="22"/>
      <c r="TTX307" s="22"/>
      <c r="TTY307" s="22"/>
      <c r="TTZ307" s="22"/>
      <c r="TUA307" s="22"/>
      <c r="TUB307" s="22"/>
      <c r="TUC307" s="22"/>
      <c r="TUD307" s="22"/>
      <c r="TUE307" s="22"/>
      <c r="TUF307" s="22"/>
      <c r="TUG307" s="22"/>
      <c r="TUH307" s="22"/>
      <c r="TUI307" s="22"/>
      <c r="TUJ307" s="22"/>
      <c r="TUK307" s="22"/>
      <c r="TUL307" s="22"/>
      <c r="TUM307" s="22"/>
      <c r="TUN307" s="22"/>
      <c r="TUO307" s="22"/>
      <c r="TUP307" s="22"/>
      <c r="TUQ307" s="22"/>
      <c r="TUR307" s="22"/>
      <c r="TUS307" s="22"/>
      <c r="TUT307" s="22"/>
      <c r="TUU307" s="22"/>
      <c r="TUV307" s="22"/>
      <c r="TUW307" s="22"/>
      <c r="TUX307" s="22"/>
      <c r="TUY307" s="22"/>
      <c r="TUZ307" s="22"/>
      <c r="TVA307" s="22"/>
      <c r="TVB307" s="22"/>
      <c r="TVC307" s="22"/>
      <c r="TVD307" s="22"/>
      <c r="TVE307" s="22"/>
      <c r="TVF307" s="22"/>
      <c r="TVG307" s="22"/>
      <c r="TVH307" s="22"/>
      <c r="TVI307" s="22"/>
      <c r="TVJ307" s="22"/>
      <c r="TVK307" s="22"/>
      <c r="TVL307" s="22"/>
      <c r="TVM307" s="22"/>
      <c r="TVN307" s="22"/>
      <c r="TVO307" s="22"/>
      <c r="TVP307" s="22"/>
      <c r="TVQ307" s="22"/>
      <c r="TVR307" s="22"/>
      <c r="TVS307" s="22"/>
      <c r="TVT307" s="22"/>
      <c r="TVU307" s="22"/>
      <c r="TVV307" s="22"/>
      <c r="TVW307" s="22"/>
      <c r="TVX307" s="22"/>
      <c r="TVY307" s="22"/>
      <c r="TVZ307" s="22"/>
      <c r="TWA307" s="22"/>
      <c r="TWB307" s="22"/>
      <c r="TWC307" s="22"/>
      <c r="TWD307" s="22"/>
      <c r="TWE307" s="22"/>
      <c r="TWF307" s="22"/>
      <c r="TWG307" s="22"/>
      <c r="TWH307" s="22"/>
      <c r="TWI307" s="22"/>
      <c r="TWJ307" s="22"/>
      <c r="TWK307" s="22"/>
      <c r="TWL307" s="22"/>
      <c r="TWM307" s="22"/>
      <c r="TWN307" s="22"/>
      <c r="TWO307" s="22"/>
      <c r="TWP307" s="22"/>
      <c r="TWQ307" s="22"/>
      <c r="TWR307" s="22"/>
      <c r="TWS307" s="22"/>
      <c r="TWT307" s="22"/>
      <c r="TWU307" s="22"/>
      <c r="TWV307" s="22"/>
      <c r="TWW307" s="22"/>
      <c r="TWX307" s="22"/>
      <c r="TWY307" s="22"/>
      <c r="TWZ307" s="22"/>
      <c r="TXA307" s="22"/>
      <c r="TXB307" s="22"/>
      <c r="TXC307" s="22"/>
      <c r="TXD307" s="22"/>
      <c r="TXE307" s="22"/>
      <c r="TXF307" s="22"/>
      <c r="TXG307" s="22"/>
      <c r="TXH307" s="22"/>
      <c r="TXI307" s="22"/>
      <c r="TXJ307" s="22"/>
      <c r="TXK307" s="22"/>
      <c r="TXL307" s="22"/>
      <c r="TXM307" s="22"/>
      <c r="TXN307" s="22"/>
      <c r="TXO307" s="22"/>
      <c r="TXP307" s="22"/>
      <c r="TXQ307" s="22"/>
      <c r="TXR307" s="22"/>
      <c r="TXS307" s="22"/>
      <c r="TXT307" s="22"/>
      <c r="TXU307" s="22"/>
      <c r="TXV307" s="22"/>
      <c r="TXW307" s="22"/>
      <c r="TXX307" s="22"/>
      <c r="TXY307" s="22"/>
      <c r="TXZ307" s="22"/>
      <c r="TYA307" s="22"/>
      <c r="TYB307" s="22"/>
      <c r="TYC307" s="22"/>
      <c r="TYD307" s="22"/>
      <c r="TYE307" s="22"/>
      <c r="TYF307" s="22"/>
      <c r="TYG307" s="22"/>
      <c r="TYH307" s="22"/>
      <c r="TYI307" s="22"/>
      <c r="TYJ307" s="22"/>
      <c r="TYK307" s="22"/>
      <c r="TYL307" s="22"/>
      <c r="TYM307" s="22"/>
      <c r="TYN307" s="22"/>
      <c r="TYO307" s="22"/>
      <c r="TYP307" s="22"/>
      <c r="TYQ307" s="22"/>
      <c r="TYR307" s="22"/>
      <c r="TYS307" s="22"/>
      <c r="TYT307" s="22"/>
      <c r="TYU307" s="22"/>
      <c r="TYV307" s="22"/>
      <c r="TYW307" s="22"/>
      <c r="TYX307" s="22"/>
      <c r="TYY307" s="22"/>
      <c r="TYZ307" s="22"/>
      <c r="TZA307" s="22"/>
      <c r="TZB307" s="22"/>
      <c r="TZC307" s="22"/>
      <c r="TZD307" s="22"/>
      <c r="TZE307" s="22"/>
      <c r="TZF307" s="22"/>
      <c r="TZG307" s="22"/>
      <c r="TZH307" s="22"/>
      <c r="TZI307" s="22"/>
      <c r="TZJ307" s="22"/>
      <c r="TZK307" s="22"/>
      <c r="TZL307" s="22"/>
      <c r="TZM307" s="22"/>
      <c r="TZN307" s="22"/>
      <c r="TZO307" s="22"/>
      <c r="TZP307" s="22"/>
      <c r="TZQ307" s="22"/>
      <c r="TZR307" s="22"/>
      <c r="TZS307" s="22"/>
      <c r="TZT307" s="22"/>
      <c r="TZU307" s="22"/>
      <c r="TZV307" s="22"/>
      <c r="TZW307" s="22"/>
      <c r="TZX307" s="22"/>
      <c r="TZY307" s="22"/>
      <c r="TZZ307" s="22"/>
      <c r="UAA307" s="22"/>
      <c r="UAB307" s="22"/>
      <c r="UAC307" s="22"/>
      <c r="UAD307" s="22"/>
      <c r="UAE307" s="22"/>
      <c r="UAF307" s="22"/>
      <c r="UAG307" s="22"/>
      <c r="UAH307" s="22"/>
      <c r="UAI307" s="22"/>
      <c r="UAJ307" s="22"/>
      <c r="UAK307" s="22"/>
      <c r="UAL307" s="22"/>
      <c r="UAM307" s="22"/>
      <c r="UAN307" s="22"/>
      <c r="UAO307" s="22"/>
      <c r="UAP307" s="22"/>
      <c r="UAQ307" s="22"/>
      <c r="UAR307" s="22"/>
      <c r="UAS307" s="22"/>
      <c r="UAT307" s="22"/>
      <c r="UAU307" s="22"/>
      <c r="UAV307" s="22"/>
      <c r="UAW307" s="22"/>
      <c r="UAX307" s="22"/>
      <c r="UAY307" s="22"/>
      <c r="UAZ307" s="22"/>
      <c r="UBA307" s="22"/>
      <c r="UBB307" s="22"/>
      <c r="UBC307" s="22"/>
      <c r="UBD307" s="22"/>
      <c r="UBE307" s="22"/>
      <c r="UBF307" s="22"/>
      <c r="UBG307" s="22"/>
      <c r="UBH307" s="22"/>
      <c r="UBI307" s="22"/>
      <c r="UBJ307" s="22"/>
      <c r="UBK307" s="22"/>
      <c r="UBL307" s="22"/>
      <c r="UBM307" s="22"/>
      <c r="UBN307" s="22"/>
      <c r="UBO307" s="22"/>
      <c r="UBP307" s="22"/>
      <c r="UBQ307" s="22"/>
      <c r="UBR307" s="22"/>
      <c r="UBS307" s="22"/>
      <c r="UBT307" s="22"/>
      <c r="UBU307" s="22"/>
      <c r="UBV307" s="22"/>
      <c r="UBW307" s="22"/>
      <c r="UBX307" s="22"/>
      <c r="UBY307" s="22"/>
      <c r="UBZ307" s="22"/>
      <c r="UCA307" s="22"/>
      <c r="UCB307" s="22"/>
      <c r="UCC307" s="22"/>
      <c r="UCD307" s="22"/>
      <c r="UCE307" s="22"/>
      <c r="UCF307" s="22"/>
      <c r="UCG307" s="22"/>
      <c r="UCH307" s="22"/>
      <c r="UCI307" s="22"/>
      <c r="UCJ307" s="22"/>
      <c r="UCK307" s="22"/>
      <c r="UCL307" s="22"/>
      <c r="UCM307" s="22"/>
      <c r="UCN307" s="22"/>
      <c r="UCO307" s="22"/>
      <c r="UCP307" s="22"/>
      <c r="UCQ307" s="22"/>
      <c r="UCR307" s="22"/>
      <c r="UCS307" s="22"/>
      <c r="UCT307" s="22"/>
      <c r="UCU307" s="22"/>
      <c r="UCV307" s="22"/>
      <c r="UCW307" s="22"/>
      <c r="UCX307" s="22"/>
      <c r="UCY307" s="22"/>
      <c r="UCZ307" s="22"/>
      <c r="UDA307" s="22"/>
      <c r="UDB307" s="22"/>
      <c r="UDC307" s="22"/>
      <c r="UDD307" s="22"/>
      <c r="UDE307" s="22"/>
      <c r="UDF307" s="22"/>
      <c r="UDG307" s="22"/>
      <c r="UDH307" s="22"/>
      <c r="UDI307" s="22"/>
      <c r="UDJ307" s="22"/>
      <c r="UDK307" s="22"/>
      <c r="UDL307" s="22"/>
      <c r="UDM307" s="22"/>
      <c r="UDN307" s="22"/>
      <c r="UDO307" s="22"/>
      <c r="UDP307" s="22"/>
      <c r="UDQ307" s="22"/>
      <c r="UDR307" s="22"/>
      <c r="UDS307" s="22"/>
      <c r="UDT307" s="22"/>
      <c r="UDU307" s="22"/>
      <c r="UDV307" s="22"/>
      <c r="UDW307" s="22"/>
      <c r="UDX307" s="22"/>
      <c r="UDY307" s="22"/>
      <c r="UDZ307" s="22"/>
      <c r="UEA307" s="22"/>
      <c r="UEB307" s="22"/>
      <c r="UEC307" s="22"/>
      <c r="UED307" s="22"/>
      <c r="UEE307" s="22"/>
      <c r="UEF307" s="22"/>
      <c r="UEG307" s="22"/>
      <c r="UEH307" s="22"/>
      <c r="UEI307" s="22"/>
      <c r="UEJ307" s="22"/>
      <c r="UEK307" s="22"/>
      <c r="UEL307" s="22"/>
      <c r="UEM307" s="22"/>
      <c r="UEN307" s="22"/>
      <c r="UEO307" s="22"/>
      <c r="UEP307" s="22"/>
      <c r="UEQ307" s="22"/>
      <c r="UER307" s="22"/>
      <c r="UES307" s="22"/>
      <c r="UET307" s="22"/>
      <c r="UEU307" s="22"/>
      <c r="UEV307" s="22"/>
      <c r="UEW307" s="22"/>
      <c r="UEX307" s="22"/>
      <c r="UEY307" s="22"/>
      <c r="UEZ307" s="22"/>
      <c r="UFA307" s="22"/>
      <c r="UFB307" s="22"/>
      <c r="UFC307" s="22"/>
      <c r="UFD307" s="22"/>
      <c r="UFE307" s="22"/>
      <c r="UFF307" s="22"/>
      <c r="UFG307" s="22"/>
      <c r="UFH307" s="22"/>
      <c r="UFI307" s="22"/>
      <c r="UFJ307" s="22"/>
      <c r="UFK307" s="22"/>
      <c r="UFL307" s="22"/>
      <c r="UFM307" s="22"/>
      <c r="UFN307" s="22"/>
      <c r="UFO307" s="22"/>
      <c r="UFP307" s="22"/>
      <c r="UFQ307" s="22"/>
      <c r="UFR307" s="22"/>
      <c r="UFS307" s="22"/>
      <c r="UFT307" s="22"/>
      <c r="UFU307" s="22"/>
      <c r="UFV307" s="22"/>
      <c r="UFW307" s="22"/>
      <c r="UFX307" s="22"/>
      <c r="UFY307" s="22"/>
      <c r="UFZ307" s="22"/>
      <c r="UGA307" s="22"/>
      <c r="UGB307" s="22"/>
      <c r="UGC307" s="22"/>
      <c r="UGD307" s="22"/>
      <c r="UGE307" s="22"/>
      <c r="UGF307" s="22"/>
      <c r="UGG307" s="22"/>
      <c r="UGH307" s="22"/>
      <c r="UGI307" s="22"/>
      <c r="UGJ307" s="22"/>
      <c r="UGK307" s="22"/>
      <c r="UGL307" s="22"/>
      <c r="UGM307" s="22"/>
      <c r="UGN307" s="22"/>
      <c r="UGO307" s="22"/>
      <c r="UGP307" s="22"/>
      <c r="UGQ307" s="22"/>
      <c r="UGR307" s="22"/>
      <c r="UGS307" s="22"/>
      <c r="UGT307" s="22"/>
      <c r="UGU307" s="22"/>
      <c r="UGV307" s="22"/>
      <c r="UGW307" s="22"/>
      <c r="UGX307" s="22"/>
      <c r="UGY307" s="22"/>
      <c r="UGZ307" s="22"/>
      <c r="UHA307" s="22"/>
      <c r="UHB307" s="22"/>
      <c r="UHC307" s="22"/>
      <c r="UHD307" s="22"/>
      <c r="UHE307" s="22"/>
      <c r="UHF307" s="22"/>
      <c r="UHG307" s="22"/>
      <c r="UHH307" s="22"/>
      <c r="UHI307" s="22"/>
      <c r="UHJ307" s="22"/>
      <c r="UHK307" s="22"/>
      <c r="UHL307" s="22"/>
      <c r="UHM307" s="22"/>
      <c r="UHN307" s="22"/>
      <c r="UHO307" s="22"/>
      <c r="UHP307" s="22"/>
      <c r="UHQ307" s="22"/>
      <c r="UHR307" s="22"/>
      <c r="UHS307" s="22"/>
      <c r="UHT307" s="22"/>
      <c r="UHU307" s="22"/>
      <c r="UHV307" s="22"/>
      <c r="UHW307" s="22"/>
      <c r="UHX307" s="22"/>
      <c r="UHY307" s="22"/>
      <c r="UHZ307" s="22"/>
      <c r="UIA307" s="22"/>
      <c r="UIB307" s="22"/>
      <c r="UIC307" s="22"/>
      <c r="UID307" s="22"/>
      <c r="UIE307" s="22"/>
      <c r="UIF307" s="22"/>
      <c r="UIG307" s="22"/>
      <c r="UIH307" s="22"/>
      <c r="UII307" s="22"/>
      <c r="UIJ307" s="22"/>
      <c r="UIK307" s="22"/>
      <c r="UIL307" s="22"/>
      <c r="UIM307" s="22"/>
      <c r="UIN307" s="22"/>
      <c r="UIO307" s="22"/>
      <c r="UIP307" s="22"/>
      <c r="UIQ307" s="22"/>
      <c r="UIR307" s="22"/>
      <c r="UIS307" s="22"/>
      <c r="UIT307" s="22"/>
      <c r="UIU307" s="22"/>
      <c r="UIV307" s="22"/>
      <c r="UIW307" s="22"/>
      <c r="UIX307" s="22"/>
      <c r="UIY307" s="22"/>
      <c r="UIZ307" s="22"/>
      <c r="UJA307" s="22"/>
      <c r="UJB307" s="22"/>
      <c r="UJC307" s="22"/>
      <c r="UJD307" s="22"/>
      <c r="UJE307" s="22"/>
      <c r="UJF307" s="22"/>
      <c r="UJG307" s="22"/>
      <c r="UJH307" s="22"/>
      <c r="UJI307" s="22"/>
      <c r="UJJ307" s="22"/>
      <c r="UJK307" s="22"/>
      <c r="UJL307" s="22"/>
      <c r="UJM307" s="22"/>
      <c r="UJN307" s="22"/>
      <c r="UJO307" s="22"/>
      <c r="UJP307" s="22"/>
      <c r="UJQ307" s="22"/>
      <c r="UJR307" s="22"/>
      <c r="UJS307" s="22"/>
      <c r="UJT307" s="22"/>
      <c r="UJU307" s="22"/>
      <c r="UJV307" s="22"/>
      <c r="UJW307" s="22"/>
      <c r="UJX307" s="22"/>
      <c r="UJY307" s="22"/>
      <c r="UJZ307" s="22"/>
      <c r="UKA307" s="22"/>
      <c r="UKB307" s="22"/>
      <c r="UKC307" s="22"/>
      <c r="UKD307" s="22"/>
      <c r="UKE307" s="22"/>
      <c r="UKF307" s="22"/>
      <c r="UKG307" s="22"/>
      <c r="UKH307" s="22"/>
      <c r="UKI307" s="22"/>
      <c r="UKJ307" s="22"/>
      <c r="UKK307" s="22"/>
      <c r="UKL307" s="22"/>
      <c r="UKM307" s="22"/>
      <c r="UKN307" s="22"/>
      <c r="UKO307" s="22"/>
      <c r="UKP307" s="22"/>
      <c r="UKQ307" s="22"/>
      <c r="UKR307" s="22"/>
      <c r="UKS307" s="22"/>
      <c r="UKT307" s="22"/>
      <c r="UKU307" s="22"/>
      <c r="UKV307" s="22"/>
      <c r="UKW307" s="22"/>
      <c r="UKX307" s="22"/>
      <c r="UKY307" s="22"/>
      <c r="UKZ307" s="22"/>
      <c r="ULA307" s="22"/>
      <c r="ULB307" s="22"/>
      <c r="ULC307" s="22"/>
      <c r="ULD307" s="22"/>
      <c r="ULE307" s="22"/>
      <c r="ULF307" s="22"/>
      <c r="ULG307" s="22"/>
      <c r="ULH307" s="22"/>
      <c r="ULI307" s="22"/>
      <c r="ULJ307" s="22"/>
      <c r="ULK307" s="22"/>
      <c r="ULL307" s="22"/>
      <c r="ULM307" s="22"/>
      <c r="ULN307" s="22"/>
      <c r="ULO307" s="22"/>
      <c r="ULP307" s="22"/>
      <c r="ULQ307" s="22"/>
      <c r="ULR307" s="22"/>
      <c r="ULS307" s="22"/>
      <c r="ULT307" s="22"/>
      <c r="ULU307" s="22"/>
      <c r="ULV307" s="22"/>
      <c r="ULW307" s="22"/>
      <c r="ULX307" s="22"/>
      <c r="ULY307" s="22"/>
      <c r="ULZ307" s="22"/>
      <c r="UMA307" s="22"/>
      <c r="UMB307" s="22"/>
      <c r="UMC307" s="22"/>
      <c r="UMD307" s="22"/>
      <c r="UME307" s="22"/>
      <c r="UMF307" s="22"/>
      <c r="UMG307" s="22"/>
      <c r="UMH307" s="22"/>
      <c r="UMI307" s="22"/>
      <c r="UMJ307" s="22"/>
      <c r="UMK307" s="22"/>
      <c r="UML307" s="22"/>
      <c r="UMM307" s="22"/>
      <c r="UMN307" s="22"/>
      <c r="UMO307" s="22"/>
      <c r="UMP307" s="22"/>
      <c r="UMQ307" s="22"/>
      <c r="UMR307" s="22"/>
      <c r="UMS307" s="22"/>
      <c r="UMT307" s="22"/>
      <c r="UMU307" s="22"/>
      <c r="UMV307" s="22"/>
      <c r="UMW307" s="22"/>
      <c r="UMX307" s="22"/>
      <c r="UMY307" s="22"/>
      <c r="UMZ307" s="22"/>
      <c r="UNA307" s="22"/>
      <c r="UNB307" s="22"/>
      <c r="UNC307" s="22"/>
      <c r="UND307" s="22"/>
      <c r="UNE307" s="22"/>
      <c r="UNF307" s="22"/>
      <c r="UNG307" s="22"/>
      <c r="UNH307" s="22"/>
      <c r="UNI307" s="22"/>
      <c r="UNJ307" s="22"/>
      <c r="UNK307" s="22"/>
      <c r="UNL307" s="22"/>
      <c r="UNM307" s="22"/>
      <c r="UNN307" s="22"/>
      <c r="UNO307" s="22"/>
      <c r="UNP307" s="22"/>
      <c r="UNQ307" s="22"/>
      <c r="UNR307" s="22"/>
      <c r="UNS307" s="22"/>
      <c r="UNT307" s="22"/>
      <c r="UNU307" s="22"/>
      <c r="UNV307" s="22"/>
      <c r="UNW307" s="22"/>
      <c r="UNX307" s="22"/>
      <c r="UNY307" s="22"/>
      <c r="UNZ307" s="22"/>
      <c r="UOA307" s="22"/>
      <c r="UOB307" s="22"/>
      <c r="UOC307" s="22"/>
      <c r="UOD307" s="22"/>
      <c r="UOE307" s="22"/>
      <c r="UOF307" s="22"/>
      <c r="UOG307" s="22"/>
      <c r="UOH307" s="22"/>
      <c r="UOI307" s="22"/>
      <c r="UOJ307" s="22"/>
      <c r="UOK307" s="22"/>
      <c r="UOL307" s="22"/>
      <c r="UOM307" s="22"/>
      <c r="UON307" s="22"/>
      <c r="UOO307" s="22"/>
      <c r="UOP307" s="22"/>
      <c r="UOQ307" s="22"/>
      <c r="UOR307" s="22"/>
      <c r="UOS307" s="22"/>
      <c r="UOT307" s="22"/>
      <c r="UOU307" s="22"/>
      <c r="UOV307" s="22"/>
      <c r="UOW307" s="22"/>
      <c r="UOX307" s="22"/>
      <c r="UOY307" s="22"/>
      <c r="UOZ307" s="22"/>
      <c r="UPA307" s="22"/>
      <c r="UPB307" s="22"/>
      <c r="UPC307" s="22"/>
      <c r="UPD307" s="22"/>
      <c r="UPE307" s="22"/>
      <c r="UPF307" s="22"/>
      <c r="UPG307" s="22"/>
      <c r="UPH307" s="22"/>
      <c r="UPI307" s="22"/>
      <c r="UPJ307" s="22"/>
      <c r="UPK307" s="22"/>
      <c r="UPL307" s="22"/>
      <c r="UPM307" s="22"/>
      <c r="UPN307" s="22"/>
      <c r="UPO307" s="22"/>
      <c r="UPP307" s="22"/>
      <c r="UPQ307" s="22"/>
      <c r="UPR307" s="22"/>
      <c r="UPS307" s="22"/>
      <c r="UPT307" s="22"/>
      <c r="UPU307" s="22"/>
      <c r="UPV307" s="22"/>
      <c r="UPW307" s="22"/>
      <c r="UPX307" s="22"/>
      <c r="UPY307" s="22"/>
      <c r="UPZ307" s="22"/>
      <c r="UQA307" s="22"/>
      <c r="UQB307" s="22"/>
      <c r="UQC307" s="22"/>
      <c r="UQD307" s="22"/>
      <c r="UQE307" s="22"/>
      <c r="UQF307" s="22"/>
      <c r="UQG307" s="22"/>
      <c r="UQH307" s="22"/>
      <c r="UQI307" s="22"/>
      <c r="UQJ307" s="22"/>
      <c r="UQK307" s="22"/>
      <c r="UQL307" s="22"/>
      <c r="UQM307" s="22"/>
      <c r="UQN307" s="22"/>
      <c r="UQO307" s="22"/>
      <c r="UQP307" s="22"/>
      <c r="UQQ307" s="22"/>
      <c r="UQR307" s="22"/>
      <c r="UQS307" s="22"/>
      <c r="UQT307" s="22"/>
      <c r="UQU307" s="22"/>
      <c r="UQV307" s="22"/>
      <c r="UQW307" s="22"/>
      <c r="UQX307" s="22"/>
      <c r="UQY307" s="22"/>
      <c r="UQZ307" s="22"/>
      <c r="URA307" s="22"/>
      <c r="URB307" s="22"/>
      <c r="URC307" s="22"/>
      <c r="URD307" s="22"/>
      <c r="URE307" s="22"/>
      <c r="URF307" s="22"/>
      <c r="URG307" s="22"/>
      <c r="URH307" s="22"/>
      <c r="URI307" s="22"/>
      <c r="URJ307" s="22"/>
      <c r="URK307" s="22"/>
      <c r="URL307" s="22"/>
      <c r="URM307" s="22"/>
      <c r="URN307" s="22"/>
      <c r="URO307" s="22"/>
      <c r="URP307" s="22"/>
      <c r="URQ307" s="22"/>
      <c r="URR307" s="22"/>
      <c r="URS307" s="22"/>
      <c r="URT307" s="22"/>
      <c r="URU307" s="22"/>
      <c r="URV307" s="22"/>
      <c r="URW307" s="22"/>
      <c r="URX307" s="22"/>
      <c r="URY307" s="22"/>
      <c r="URZ307" s="22"/>
      <c r="USA307" s="22"/>
      <c r="USB307" s="22"/>
      <c r="USC307" s="22"/>
      <c r="USD307" s="22"/>
      <c r="USE307" s="22"/>
      <c r="USF307" s="22"/>
      <c r="USG307" s="22"/>
      <c r="USH307" s="22"/>
      <c r="USI307" s="22"/>
      <c r="USJ307" s="22"/>
      <c r="USK307" s="22"/>
      <c r="USL307" s="22"/>
      <c r="USM307" s="22"/>
      <c r="USN307" s="22"/>
      <c r="USO307" s="22"/>
      <c r="USP307" s="22"/>
      <c r="USQ307" s="22"/>
      <c r="USR307" s="22"/>
      <c r="USS307" s="22"/>
      <c r="UST307" s="22"/>
      <c r="USU307" s="22"/>
      <c r="USV307" s="22"/>
      <c r="USW307" s="22"/>
      <c r="USX307" s="22"/>
      <c r="USY307" s="22"/>
      <c r="USZ307" s="22"/>
      <c r="UTA307" s="22"/>
      <c r="UTB307" s="22"/>
      <c r="UTC307" s="22"/>
      <c r="UTD307" s="22"/>
      <c r="UTE307" s="22"/>
      <c r="UTF307" s="22"/>
      <c r="UTG307" s="22"/>
      <c r="UTH307" s="22"/>
      <c r="UTI307" s="22"/>
      <c r="UTJ307" s="22"/>
      <c r="UTK307" s="22"/>
      <c r="UTL307" s="22"/>
      <c r="UTM307" s="22"/>
      <c r="UTN307" s="22"/>
      <c r="UTO307" s="22"/>
      <c r="UTP307" s="22"/>
      <c r="UTQ307" s="22"/>
      <c r="UTR307" s="22"/>
      <c r="UTS307" s="22"/>
      <c r="UTT307" s="22"/>
      <c r="UTU307" s="22"/>
      <c r="UTV307" s="22"/>
      <c r="UTW307" s="22"/>
      <c r="UTX307" s="22"/>
      <c r="UTY307" s="22"/>
      <c r="UTZ307" s="22"/>
      <c r="UUA307" s="22"/>
      <c r="UUB307" s="22"/>
      <c r="UUC307" s="22"/>
      <c r="UUD307" s="22"/>
      <c r="UUE307" s="22"/>
      <c r="UUF307" s="22"/>
      <c r="UUG307" s="22"/>
      <c r="UUH307" s="22"/>
      <c r="UUI307" s="22"/>
      <c r="UUJ307" s="22"/>
      <c r="UUK307" s="22"/>
      <c r="UUL307" s="22"/>
      <c r="UUM307" s="22"/>
      <c r="UUN307" s="22"/>
      <c r="UUO307" s="22"/>
      <c r="UUP307" s="22"/>
      <c r="UUQ307" s="22"/>
      <c r="UUR307" s="22"/>
      <c r="UUS307" s="22"/>
      <c r="UUT307" s="22"/>
      <c r="UUU307" s="22"/>
      <c r="UUV307" s="22"/>
      <c r="UUW307" s="22"/>
      <c r="UUX307" s="22"/>
      <c r="UUY307" s="22"/>
      <c r="UUZ307" s="22"/>
      <c r="UVA307" s="22"/>
      <c r="UVB307" s="22"/>
      <c r="UVC307" s="22"/>
      <c r="UVD307" s="22"/>
      <c r="UVE307" s="22"/>
      <c r="UVF307" s="22"/>
      <c r="UVG307" s="22"/>
      <c r="UVH307" s="22"/>
      <c r="UVI307" s="22"/>
      <c r="UVJ307" s="22"/>
      <c r="UVK307" s="22"/>
      <c r="UVL307" s="22"/>
      <c r="UVM307" s="22"/>
      <c r="UVN307" s="22"/>
      <c r="UVO307" s="22"/>
      <c r="UVP307" s="22"/>
      <c r="UVQ307" s="22"/>
      <c r="UVR307" s="22"/>
      <c r="UVS307" s="22"/>
      <c r="UVT307" s="22"/>
      <c r="UVU307" s="22"/>
      <c r="UVV307" s="22"/>
      <c r="UVW307" s="22"/>
      <c r="UVX307" s="22"/>
      <c r="UVY307" s="22"/>
      <c r="UVZ307" s="22"/>
      <c r="UWA307" s="22"/>
      <c r="UWB307" s="22"/>
      <c r="UWC307" s="22"/>
      <c r="UWD307" s="22"/>
      <c r="UWE307" s="22"/>
      <c r="UWF307" s="22"/>
      <c r="UWG307" s="22"/>
      <c r="UWH307" s="22"/>
      <c r="UWI307" s="22"/>
      <c r="UWJ307" s="22"/>
      <c r="UWK307" s="22"/>
      <c r="UWL307" s="22"/>
      <c r="UWM307" s="22"/>
      <c r="UWN307" s="22"/>
      <c r="UWO307" s="22"/>
      <c r="UWP307" s="22"/>
      <c r="UWQ307" s="22"/>
      <c r="UWR307" s="22"/>
      <c r="UWS307" s="22"/>
      <c r="UWT307" s="22"/>
      <c r="UWU307" s="22"/>
      <c r="UWV307" s="22"/>
      <c r="UWW307" s="22"/>
      <c r="UWX307" s="22"/>
      <c r="UWY307" s="22"/>
      <c r="UWZ307" s="22"/>
      <c r="UXA307" s="22"/>
      <c r="UXB307" s="22"/>
      <c r="UXC307" s="22"/>
      <c r="UXD307" s="22"/>
      <c r="UXE307" s="22"/>
      <c r="UXF307" s="22"/>
      <c r="UXG307" s="22"/>
      <c r="UXH307" s="22"/>
      <c r="UXI307" s="22"/>
      <c r="UXJ307" s="22"/>
      <c r="UXK307" s="22"/>
      <c r="UXL307" s="22"/>
      <c r="UXM307" s="22"/>
      <c r="UXN307" s="22"/>
      <c r="UXO307" s="22"/>
      <c r="UXP307" s="22"/>
      <c r="UXQ307" s="22"/>
      <c r="UXR307" s="22"/>
      <c r="UXS307" s="22"/>
      <c r="UXT307" s="22"/>
      <c r="UXU307" s="22"/>
      <c r="UXV307" s="22"/>
      <c r="UXW307" s="22"/>
      <c r="UXX307" s="22"/>
      <c r="UXY307" s="22"/>
      <c r="UXZ307" s="22"/>
      <c r="UYA307" s="22"/>
      <c r="UYB307" s="22"/>
      <c r="UYC307" s="22"/>
      <c r="UYD307" s="22"/>
      <c r="UYE307" s="22"/>
      <c r="UYF307" s="22"/>
      <c r="UYG307" s="22"/>
      <c r="UYH307" s="22"/>
      <c r="UYI307" s="22"/>
      <c r="UYJ307" s="22"/>
      <c r="UYK307" s="22"/>
      <c r="UYL307" s="22"/>
      <c r="UYM307" s="22"/>
      <c r="UYN307" s="22"/>
      <c r="UYO307" s="22"/>
      <c r="UYP307" s="22"/>
      <c r="UYQ307" s="22"/>
      <c r="UYR307" s="22"/>
      <c r="UYS307" s="22"/>
      <c r="UYT307" s="22"/>
      <c r="UYU307" s="22"/>
      <c r="UYV307" s="22"/>
      <c r="UYW307" s="22"/>
      <c r="UYX307" s="22"/>
      <c r="UYY307" s="22"/>
      <c r="UYZ307" s="22"/>
      <c r="UZA307" s="22"/>
      <c r="UZB307" s="22"/>
      <c r="UZC307" s="22"/>
      <c r="UZD307" s="22"/>
      <c r="UZE307" s="22"/>
      <c r="UZF307" s="22"/>
      <c r="UZG307" s="22"/>
      <c r="UZH307" s="22"/>
      <c r="UZI307" s="22"/>
      <c r="UZJ307" s="22"/>
      <c r="UZK307" s="22"/>
      <c r="UZL307" s="22"/>
      <c r="UZM307" s="22"/>
      <c r="UZN307" s="22"/>
      <c r="UZO307" s="22"/>
      <c r="UZP307" s="22"/>
      <c r="UZQ307" s="22"/>
      <c r="UZR307" s="22"/>
      <c r="UZS307" s="22"/>
      <c r="UZT307" s="22"/>
      <c r="UZU307" s="22"/>
      <c r="UZV307" s="22"/>
      <c r="UZW307" s="22"/>
      <c r="UZX307" s="22"/>
      <c r="UZY307" s="22"/>
      <c r="UZZ307" s="22"/>
      <c r="VAA307" s="22"/>
      <c r="VAB307" s="22"/>
      <c r="VAC307" s="22"/>
      <c r="VAD307" s="22"/>
      <c r="VAE307" s="22"/>
      <c r="VAF307" s="22"/>
      <c r="VAG307" s="22"/>
      <c r="VAH307" s="22"/>
      <c r="VAI307" s="22"/>
      <c r="VAJ307" s="22"/>
      <c r="VAK307" s="22"/>
      <c r="VAL307" s="22"/>
      <c r="VAM307" s="22"/>
      <c r="VAN307" s="22"/>
      <c r="VAO307" s="22"/>
      <c r="VAP307" s="22"/>
      <c r="VAQ307" s="22"/>
      <c r="VAR307" s="22"/>
      <c r="VAS307" s="22"/>
      <c r="VAT307" s="22"/>
      <c r="VAU307" s="22"/>
      <c r="VAV307" s="22"/>
      <c r="VAW307" s="22"/>
      <c r="VAX307" s="22"/>
      <c r="VAY307" s="22"/>
      <c r="VAZ307" s="22"/>
      <c r="VBA307" s="22"/>
      <c r="VBB307" s="22"/>
      <c r="VBC307" s="22"/>
      <c r="VBD307" s="22"/>
      <c r="VBE307" s="22"/>
      <c r="VBF307" s="22"/>
      <c r="VBG307" s="22"/>
      <c r="VBH307" s="22"/>
      <c r="VBI307" s="22"/>
      <c r="VBJ307" s="22"/>
      <c r="VBK307" s="22"/>
      <c r="VBL307" s="22"/>
      <c r="VBM307" s="22"/>
      <c r="VBN307" s="22"/>
      <c r="VBO307" s="22"/>
      <c r="VBP307" s="22"/>
      <c r="VBQ307" s="22"/>
      <c r="VBR307" s="22"/>
      <c r="VBS307" s="22"/>
      <c r="VBT307" s="22"/>
      <c r="VBU307" s="22"/>
      <c r="VBV307" s="22"/>
      <c r="VBW307" s="22"/>
      <c r="VBX307" s="22"/>
      <c r="VBY307" s="22"/>
      <c r="VBZ307" s="22"/>
      <c r="VCA307" s="22"/>
      <c r="VCB307" s="22"/>
      <c r="VCC307" s="22"/>
      <c r="VCD307" s="22"/>
      <c r="VCE307" s="22"/>
      <c r="VCF307" s="22"/>
      <c r="VCG307" s="22"/>
      <c r="VCH307" s="22"/>
      <c r="VCI307" s="22"/>
      <c r="VCJ307" s="22"/>
      <c r="VCK307" s="22"/>
      <c r="VCL307" s="22"/>
      <c r="VCM307" s="22"/>
      <c r="VCN307" s="22"/>
      <c r="VCO307" s="22"/>
      <c r="VCP307" s="22"/>
      <c r="VCQ307" s="22"/>
      <c r="VCR307" s="22"/>
      <c r="VCS307" s="22"/>
      <c r="VCT307" s="22"/>
      <c r="VCU307" s="22"/>
      <c r="VCV307" s="22"/>
      <c r="VCW307" s="22"/>
      <c r="VCX307" s="22"/>
      <c r="VCY307" s="22"/>
      <c r="VCZ307" s="22"/>
      <c r="VDA307" s="22"/>
      <c r="VDB307" s="22"/>
      <c r="VDC307" s="22"/>
      <c r="VDD307" s="22"/>
      <c r="VDE307" s="22"/>
      <c r="VDF307" s="22"/>
      <c r="VDG307" s="22"/>
      <c r="VDH307" s="22"/>
      <c r="VDI307" s="22"/>
      <c r="VDJ307" s="22"/>
      <c r="VDK307" s="22"/>
      <c r="VDL307" s="22"/>
      <c r="VDM307" s="22"/>
      <c r="VDN307" s="22"/>
      <c r="VDO307" s="22"/>
      <c r="VDP307" s="22"/>
      <c r="VDQ307" s="22"/>
      <c r="VDR307" s="22"/>
      <c r="VDS307" s="22"/>
      <c r="VDT307" s="22"/>
      <c r="VDU307" s="22"/>
      <c r="VDV307" s="22"/>
      <c r="VDW307" s="22"/>
      <c r="VDX307" s="22"/>
      <c r="VDY307" s="22"/>
      <c r="VDZ307" s="22"/>
      <c r="VEA307" s="22"/>
      <c r="VEB307" s="22"/>
      <c r="VEC307" s="22"/>
      <c r="VED307" s="22"/>
      <c r="VEE307" s="22"/>
      <c r="VEF307" s="22"/>
      <c r="VEG307" s="22"/>
      <c r="VEH307" s="22"/>
      <c r="VEI307" s="22"/>
      <c r="VEJ307" s="22"/>
      <c r="VEK307" s="22"/>
      <c r="VEL307" s="22"/>
      <c r="VEM307" s="22"/>
      <c r="VEN307" s="22"/>
      <c r="VEO307" s="22"/>
      <c r="VEP307" s="22"/>
      <c r="VEQ307" s="22"/>
      <c r="VER307" s="22"/>
      <c r="VES307" s="22"/>
      <c r="VET307" s="22"/>
      <c r="VEU307" s="22"/>
      <c r="VEV307" s="22"/>
      <c r="VEW307" s="22"/>
      <c r="VEX307" s="22"/>
      <c r="VEY307" s="22"/>
      <c r="VEZ307" s="22"/>
      <c r="VFA307" s="22"/>
      <c r="VFB307" s="22"/>
      <c r="VFC307" s="22"/>
      <c r="VFD307" s="22"/>
      <c r="VFE307" s="22"/>
      <c r="VFF307" s="22"/>
      <c r="VFG307" s="22"/>
      <c r="VFH307" s="22"/>
      <c r="VFI307" s="22"/>
      <c r="VFJ307" s="22"/>
      <c r="VFK307" s="22"/>
      <c r="VFL307" s="22"/>
      <c r="VFM307" s="22"/>
      <c r="VFN307" s="22"/>
      <c r="VFO307" s="22"/>
      <c r="VFP307" s="22"/>
      <c r="VFQ307" s="22"/>
      <c r="VFR307" s="22"/>
      <c r="VFS307" s="22"/>
      <c r="VFT307" s="22"/>
      <c r="VFU307" s="22"/>
      <c r="VFV307" s="22"/>
      <c r="VFW307" s="22"/>
      <c r="VFX307" s="22"/>
      <c r="VFY307" s="22"/>
      <c r="VFZ307" s="22"/>
      <c r="VGA307" s="22"/>
      <c r="VGB307" s="22"/>
      <c r="VGC307" s="22"/>
      <c r="VGD307" s="22"/>
      <c r="VGE307" s="22"/>
      <c r="VGF307" s="22"/>
      <c r="VGG307" s="22"/>
      <c r="VGH307" s="22"/>
      <c r="VGI307" s="22"/>
      <c r="VGJ307" s="22"/>
      <c r="VGK307" s="22"/>
      <c r="VGL307" s="22"/>
      <c r="VGM307" s="22"/>
      <c r="VGN307" s="22"/>
      <c r="VGO307" s="22"/>
      <c r="VGP307" s="22"/>
      <c r="VGQ307" s="22"/>
      <c r="VGR307" s="22"/>
      <c r="VGS307" s="22"/>
      <c r="VGT307" s="22"/>
      <c r="VGU307" s="22"/>
      <c r="VGV307" s="22"/>
      <c r="VGW307" s="22"/>
      <c r="VGX307" s="22"/>
      <c r="VGY307" s="22"/>
      <c r="VGZ307" s="22"/>
      <c r="VHA307" s="22"/>
      <c r="VHB307" s="22"/>
      <c r="VHC307" s="22"/>
      <c r="VHD307" s="22"/>
      <c r="VHE307" s="22"/>
      <c r="VHF307" s="22"/>
      <c r="VHG307" s="22"/>
      <c r="VHH307" s="22"/>
      <c r="VHI307" s="22"/>
      <c r="VHJ307" s="22"/>
      <c r="VHK307" s="22"/>
      <c r="VHL307" s="22"/>
      <c r="VHM307" s="22"/>
      <c r="VHN307" s="22"/>
      <c r="VHO307" s="22"/>
      <c r="VHP307" s="22"/>
      <c r="VHQ307" s="22"/>
      <c r="VHR307" s="22"/>
      <c r="VHS307" s="22"/>
      <c r="VHT307" s="22"/>
      <c r="VHU307" s="22"/>
      <c r="VHV307" s="22"/>
      <c r="VHW307" s="22"/>
      <c r="VHX307" s="22"/>
      <c r="VHY307" s="22"/>
      <c r="VHZ307" s="22"/>
      <c r="VIA307" s="22"/>
      <c r="VIB307" s="22"/>
      <c r="VIC307" s="22"/>
      <c r="VID307" s="22"/>
      <c r="VIE307" s="22"/>
      <c r="VIF307" s="22"/>
      <c r="VIG307" s="22"/>
      <c r="VIH307" s="22"/>
      <c r="VII307" s="22"/>
      <c r="VIJ307" s="22"/>
      <c r="VIK307" s="22"/>
      <c r="VIL307" s="22"/>
      <c r="VIM307" s="22"/>
      <c r="VIN307" s="22"/>
      <c r="VIO307" s="22"/>
      <c r="VIP307" s="22"/>
      <c r="VIQ307" s="22"/>
      <c r="VIR307" s="22"/>
      <c r="VIS307" s="22"/>
      <c r="VIT307" s="22"/>
      <c r="VIU307" s="22"/>
      <c r="VIV307" s="22"/>
      <c r="VIW307" s="22"/>
      <c r="VIX307" s="22"/>
      <c r="VIY307" s="22"/>
      <c r="VIZ307" s="22"/>
      <c r="VJA307" s="22"/>
      <c r="VJB307" s="22"/>
      <c r="VJC307" s="22"/>
      <c r="VJD307" s="22"/>
      <c r="VJE307" s="22"/>
      <c r="VJF307" s="22"/>
      <c r="VJG307" s="22"/>
      <c r="VJH307" s="22"/>
      <c r="VJI307" s="22"/>
      <c r="VJJ307" s="22"/>
      <c r="VJK307" s="22"/>
      <c r="VJL307" s="22"/>
      <c r="VJM307" s="22"/>
      <c r="VJN307" s="22"/>
      <c r="VJO307" s="22"/>
      <c r="VJP307" s="22"/>
      <c r="VJQ307" s="22"/>
      <c r="VJR307" s="22"/>
      <c r="VJS307" s="22"/>
      <c r="VJT307" s="22"/>
      <c r="VJU307" s="22"/>
      <c r="VJV307" s="22"/>
      <c r="VJW307" s="22"/>
      <c r="VJX307" s="22"/>
      <c r="VJY307" s="22"/>
      <c r="VJZ307" s="22"/>
      <c r="VKA307" s="22"/>
      <c r="VKB307" s="22"/>
      <c r="VKC307" s="22"/>
      <c r="VKD307" s="22"/>
      <c r="VKE307" s="22"/>
      <c r="VKF307" s="22"/>
      <c r="VKG307" s="22"/>
      <c r="VKH307" s="22"/>
      <c r="VKI307" s="22"/>
      <c r="VKJ307" s="22"/>
      <c r="VKK307" s="22"/>
      <c r="VKL307" s="22"/>
      <c r="VKM307" s="22"/>
      <c r="VKN307" s="22"/>
      <c r="VKO307" s="22"/>
      <c r="VKP307" s="22"/>
      <c r="VKQ307" s="22"/>
      <c r="VKR307" s="22"/>
      <c r="VKS307" s="22"/>
      <c r="VKT307" s="22"/>
      <c r="VKU307" s="22"/>
      <c r="VKV307" s="22"/>
      <c r="VKW307" s="22"/>
      <c r="VKX307" s="22"/>
      <c r="VKY307" s="22"/>
      <c r="VKZ307" s="22"/>
      <c r="VLA307" s="22"/>
      <c r="VLB307" s="22"/>
      <c r="VLC307" s="22"/>
      <c r="VLD307" s="22"/>
      <c r="VLE307" s="22"/>
      <c r="VLF307" s="22"/>
      <c r="VLG307" s="22"/>
      <c r="VLH307" s="22"/>
      <c r="VLI307" s="22"/>
      <c r="VLJ307" s="22"/>
      <c r="VLK307" s="22"/>
      <c r="VLL307" s="22"/>
      <c r="VLM307" s="22"/>
      <c r="VLN307" s="22"/>
      <c r="VLO307" s="22"/>
      <c r="VLP307" s="22"/>
      <c r="VLQ307" s="22"/>
      <c r="VLR307" s="22"/>
      <c r="VLS307" s="22"/>
      <c r="VLT307" s="22"/>
      <c r="VLU307" s="22"/>
      <c r="VLV307" s="22"/>
      <c r="VLW307" s="22"/>
      <c r="VLX307" s="22"/>
      <c r="VLY307" s="22"/>
      <c r="VLZ307" s="22"/>
      <c r="VMA307" s="22"/>
      <c r="VMB307" s="22"/>
      <c r="VMC307" s="22"/>
      <c r="VMD307" s="22"/>
      <c r="VME307" s="22"/>
      <c r="VMF307" s="22"/>
      <c r="VMG307" s="22"/>
      <c r="VMH307" s="22"/>
      <c r="VMI307" s="22"/>
      <c r="VMJ307" s="22"/>
      <c r="VMK307" s="22"/>
      <c r="VML307" s="22"/>
      <c r="VMM307" s="22"/>
      <c r="VMN307" s="22"/>
      <c r="VMO307" s="22"/>
      <c r="VMP307" s="22"/>
      <c r="VMQ307" s="22"/>
      <c r="VMR307" s="22"/>
      <c r="VMS307" s="22"/>
      <c r="VMT307" s="22"/>
      <c r="VMU307" s="22"/>
      <c r="VMV307" s="22"/>
      <c r="VMW307" s="22"/>
      <c r="VMX307" s="22"/>
      <c r="VMY307" s="22"/>
      <c r="VMZ307" s="22"/>
      <c r="VNA307" s="22"/>
      <c r="VNB307" s="22"/>
      <c r="VNC307" s="22"/>
      <c r="VND307" s="22"/>
      <c r="VNE307" s="22"/>
      <c r="VNF307" s="22"/>
      <c r="VNG307" s="22"/>
      <c r="VNH307" s="22"/>
      <c r="VNI307" s="22"/>
      <c r="VNJ307" s="22"/>
      <c r="VNK307" s="22"/>
      <c r="VNL307" s="22"/>
      <c r="VNM307" s="22"/>
      <c r="VNN307" s="22"/>
      <c r="VNO307" s="22"/>
      <c r="VNP307" s="22"/>
      <c r="VNQ307" s="22"/>
      <c r="VNR307" s="22"/>
      <c r="VNS307" s="22"/>
      <c r="VNT307" s="22"/>
      <c r="VNU307" s="22"/>
      <c r="VNV307" s="22"/>
      <c r="VNW307" s="22"/>
      <c r="VNX307" s="22"/>
      <c r="VNY307" s="22"/>
      <c r="VNZ307" s="22"/>
      <c r="VOA307" s="22"/>
      <c r="VOB307" s="22"/>
      <c r="VOC307" s="22"/>
      <c r="VOD307" s="22"/>
      <c r="VOE307" s="22"/>
      <c r="VOF307" s="22"/>
      <c r="VOG307" s="22"/>
      <c r="VOH307" s="22"/>
      <c r="VOI307" s="22"/>
      <c r="VOJ307" s="22"/>
      <c r="VOK307" s="22"/>
      <c r="VOL307" s="22"/>
      <c r="VOM307" s="22"/>
      <c r="VON307" s="22"/>
      <c r="VOO307" s="22"/>
      <c r="VOP307" s="22"/>
      <c r="VOQ307" s="22"/>
      <c r="VOR307" s="22"/>
      <c r="VOS307" s="22"/>
      <c r="VOT307" s="22"/>
      <c r="VOU307" s="22"/>
      <c r="VOV307" s="22"/>
      <c r="VOW307" s="22"/>
      <c r="VOX307" s="22"/>
      <c r="VOY307" s="22"/>
      <c r="VOZ307" s="22"/>
      <c r="VPA307" s="22"/>
      <c r="VPB307" s="22"/>
      <c r="VPC307" s="22"/>
      <c r="VPD307" s="22"/>
      <c r="VPE307" s="22"/>
      <c r="VPF307" s="22"/>
      <c r="VPG307" s="22"/>
      <c r="VPH307" s="22"/>
      <c r="VPI307" s="22"/>
      <c r="VPJ307" s="22"/>
      <c r="VPK307" s="22"/>
      <c r="VPL307" s="22"/>
      <c r="VPM307" s="22"/>
      <c r="VPN307" s="22"/>
      <c r="VPO307" s="22"/>
      <c r="VPP307" s="22"/>
      <c r="VPQ307" s="22"/>
      <c r="VPR307" s="22"/>
      <c r="VPS307" s="22"/>
      <c r="VPT307" s="22"/>
      <c r="VPU307" s="22"/>
      <c r="VPV307" s="22"/>
      <c r="VPW307" s="22"/>
      <c r="VPX307" s="22"/>
      <c r="VPY307" s="22"/>
      <c r="VPZ307" s="22"/>
      <c r="VQA307" s="22"/>
      <c r="VQB307" s="22"/>
      <c r="VQC307" s="22"/>
      <c r="VQD307" s="22"/>
      <c r="VQE307" s="22"/>
      <c r="VQF307" s="22"/>
      <c r="VQG307" s="22"/>
      <c r="VQH307" s="22"/>
      <c r="VQI307" s="22"/>
      <c r="VQJ307" s="22"/>
      <c r="VQK307" s="22"/>
      <c r="VQL307" s="22"/>
      <c r="VQM307" s="22"/>
      <c r="VQN307" s="22"/>
      <c r="VQO307" s="22"/>
      <c r="VQP307" s="22"/>
      <c r="VQQ307" s="22"/>
      <c r="VQR307" s="22"/>
      <c r="VQS307" s="22"/>
      <c r="VQT307" s="22"/>
      <c r="VQU307" s="22"/>
      <c r="VQV307" s="22"/>
      <c r="VQW307" s="22"/>
      <c r="VQX307" s="22"/>
      <c r="VQY307" s="22"/>
      <c r="VQZ307" s="22"/>
      <c r="VRA307" s="22"/>
      <c r="VRB307" s="22"/>
      <c r="VRC307" s="22"/>
      <c r="VRD307" s="22"/>
      <c r="VRE307" s="22"/>
      <c r="VRF307" s="22"/>
      <c r="VRG307" s="22"/>
      <c r="VRH307" s="22"/>
      <c r="VRI307" s="22"/>
      <c r="VRJ307" s="22"/>
      <c r="VRK307" s="22"/>
      <c r="VRL307" s="22"/>
      <c r="VRM307" s="22"/>
      <c r="VRN307" s="22"/>
      <c r="VRO307" s="22"/>
      <c r="VRP307" s="22"/>
      <c r="VRQ307" s="22"/>
      <c r="VRR307" s="22"/>
      <c r="VRS307" s="22"/>
      <c r="VRT307" s="22"/>
      <c r="VRU307" s="22"/>
      <c r="VRV307" s="22"/>
      <c r="VRW307" s="22"/>
      <c r="VRX307" s="22"/>
      <c r="VRY307" s="22"/>
      <c r="VRZ307" s="22"/>
      <c r="VSA307" s="22"/>
      <c r="VSB307" s="22"/>
      <c r="VSC307" s="22"/>
      <c r="VSD307" s="22"/>
      <c r="VSE307" s="22"/>
      <c r="VSF307" s="22"/>
      <c r="VSG307" s="22"/>
      <c r="VSH307" s="22"/>
      <c r="VSI307" s="22"/>
      <c r="VSJ307" s="22"/>
      <c r="VSK307" s="22"/>
      <c r="VSL307" s="22"/>
      <c r="VSM307" s="22"/>
      <c r="VSN307" s="22"/>
      <c r="VSO307" s="22"/>
      <c r="VSP307" s="22"/>
      <c r="VSQ307" s="22"/>
      <c r="VSR307" s="22"/>
      <c r="VSS307" s="22"/>
      <c r="VST307" s="22"/>
      <c r="VSU307" s="22"/>
      <c r="VSV307" s="22"/>
      <c r="VSW307" s="22"/>
      <c r="VSX307" s="22"/>
      <c r="VSY307" s="22"/>
      <c r="VSZ307" s="22"/>
      <c r="VTA307" s="22"/>
      <c r="VTB307" s="22"/>
      <c r="VTC307" s="22"/>
      <c r="VTD307" s="22"/>
      <c r="VTE307" s="22"/>
      <c r="VTF307" s="22"/>
      <c r="VTG307" s="22"/>
      <c r="VTH307" s="22"/>
      <c r="VTI307" s="22"/>
      <c r="VTJ307" s="22"/>
      <c r="VTK307" s="22"/>
      <c r="VTL307" s="22"/>
      <c r="VTM307" s="22"/>
      <c r="VTN307" s="22"/>
      <c r="VTO307" s="22"/>
      <c r="VTP307" s="22"/>
      <c r="VTQ307" s="22"/>
      <c r="VTR307" s="22"/>
      <c r="VTS307" s="22"/>
      <c r="VTT307" s="22"/>
      <c r="VTU307" s="22"/>
      <c r="VTV307" s="22"/>
      <c r="VTW307" s="22"/>
      <c r="VTX307" s="22"/>
      <c r="VTY307" s="22"/>
      <c r="VTZ307" s="22"/>
      <c r="VUA307" s="22"/>
      <c r="VUB307" s="22"/>
      <c r="VUC307" s="22"/>
      <c r="VUD307" s="22"/>
      <c r="VUE307" s="22"/>
      <c r="VUF307" s="22"/>
      <c r="VUG307" s="22"/>
      <c r="VUH307" s="22"/>
      <c r="VUI307" s="22"/>
      <c r="VUJ307" s="22"/>
      <c r="VUK307" s="22"/>
      <c r="VUL307" s="22"/>
      <c r="VUM307" s="22"/>
      <c r="VUN307" s="22"/>
      <c r="VUO307" s="22"/>
      <c r="VUP307" s="22"/>
      <c r="VUQ307" s="22"/>
      <c r="VUR307" s="22"/>
      <c r="VUS307" s="22"/>
      <c r="VUT307" s="22"/>
      <c r="VUU307" s="22"/>
      <c r="VUV307" s="22"/>
      <c r="VUW307" s="22"/>
      <c r="VUX307" s="22"/>
      <c r="VUY307" s="22"/>
      <c r="VUZ307" s="22"/>
      <c r="VVA307" s="22"/>
      <c r="VVB307" s="22"/>
      <c r="VVC307" s="22"/>
      <c r="VVD307" s="22"/>
      <c r="VVE307" s="22"/>
      <c r="VVF307" s="22"/>
      <c r="VVG307" s="22"/>
      <c r="VVH307" s="22"/>
      <c r="VVI307" s="22"/>
      <c r="VVJ307" s="22"/>
      <c r="VVK307" s="22"/>
      <c r="VVL307" s="22"/>
      <c r="VVM307" s="22"/>
      <c r="VVN307" s="22"/>
      <c r="VVO307" s="22"/>
      <c r="VVP307" s="22"/>
      <c r="VVQ307" s="22"/>
      <c r="VVR307" s="22"/>
      <c r="VVS307" s="22"/>
      <c r="VVT307" s="22"/>
      <c r="VVU307" s="22"/>
      <c r="VVV307" s="22"/>
      <c r="VVW307" s="22"/>
      <c r="VVX307" s="22"/>
      <c r="VVY307" s="22"/>
      <c r="VVZ307" s="22"/>
      <c r="VWA307" s="22"/>
      <c r="VWB307" s="22"/>
      <c r="VWC307" s="22"/>
      <c r="VWD307" s="22"/>
      <c r="VWE307" s="22"/>
      <c r="VWF307" s="22"/>
      <c r="VWG307" s="22"/>
      <c r="VWH307" s="22"/>
      <c r="VWI307" s="22"/>
      <c r="VWJ307" s="22"/>
      <c r="VWK307" s="22"/>
      <c r="VWL307" s="22"/>
      <c r="VWM307" s="22"/>
      <c r="VWN307" s="22"/>
      <c r="VWO307" s="22"/>
      <c r="VWP307" s="22"/>
      <c r="VWQ307" s="22"/>
      <c r="VWR307" s="22"/>
      <c r="VWS307" s="22"/>
      <c r="VWT307" s="22"/>
      <c r="VWU307" s="22"/>
      <c r="VWV307" s="22"/>
      <c r="VWW307" s="22"/>
      <c r="VWX307" s="22"/>
      <c r="VWY307" s="22"/>
      <c r="VWZ307" s="22"/>
      <c r="VXA307" s="22"/>
      <c r="VXB307" s="22"/>
      <c r="VXC307" s="22"/>
      <c r="VXD307" s="22"/>
      <c r="VXE307" s="22"/>
      <c r="VXF307" s="22"/>
      <c r="VXG307" s="22"/>
      <c r="VXH307" s="22"/>
      <c r="VXI307" s="22"/>
      <c r="VXJ307" s="22"/>
      <c r="VXK307" s="22"/>
      <c r="VXL307" s="22"/>
      <c r="VXM307" s="22"/>
      <c r="VXN307" s="22"/>
      <c r="VXO307" s="22"/>
      <c r="VXP307" s="22"/>
      <c r="VXQ307" s="22"/>
      <c r="VXR307" s="22"/>
      <c r="VXS307" s="22"/>
      <c r="VXT307" s="22"/>
      <c r="VXU307" s="22"/>
      <c r="VXV307" s="22"/>
      <c r="VXW307" s="22"/>
      <c r="VXX307" s="22"/>
      <c r="VXY307" s="22"/>
      <c r="VXZ307" s="22"/>
      <c r="VYA307" s="22"/>
      <c r="VYB307" s="22"/>
      <c r="VYC307" s="22"/>
      <c r="VYD307" s="22"/>
      <c r="VYE307" s="22"/>
      <c r="VYF307" s="22"/>
      <c r="VYG307" s="22"/>
      <c r="VYH307" s="22"/>
      <c r="VYI307" s="22"/>
      <c r="VYJ307" s="22"/>
      <c r="VYK307" s="22"/>
      <c r="VYL307" s="22"/>
      <c r="VYM307" s="22"/>
      <c r="VYN307" s="22"/>
      <c r="VYO307" s="22"/>
      <c r="VYP307" s="22"/>
      <c r="VYQ307" s="22"/>
      <c r="VYR307" s="22"/>
      <c r="VYS307" s="22"/>
      <c r="VYT307" s="22"/>
      <c r="VYU307" s="22"/>
      <c r="VYV307" s="22"/>
      <c r="VYW307" s="22"/>
      <c r="VYX307" s="22"/>
      <c r="VYY307" s="22"/>
      <c r="VYZ307" s="22"/>
      <c r="VZA307" s="22"/>
      <c r="VZB307" s="22"/>
      <c r="VZC307" s="22"/>
      <c r="VZD307" s="22"/>
      <c r="VZE307" s="22"/>
      <c r="VZF307" s="22"/>
      <c r="VZG307" s="22"/>
      <c r="VZH307" s="22"/>
      <c r="VZI307" s="22"/>
      <c r="VZJ307" s="22"/>
      <c r="VZK307" s="22"/>
      <c r="VZL307" s="22"/>
      <c r="VZM307" s="22"/>
      <c r="VZN307" s="22"/>
      <c r="VZO307" s="22"/>
      <c r="VZP307" s="22"/>
      <c r="VZQ307" s="22"/>
      <c r="VZR307" s="22"/>
      <c r="VZS307" s="22"/>
      <c r="VZT307" s="22"/>
      <c r="VZU307" s="22"/>
      <c r="VZV307" s="22"/>
      <c r="VZW307" s="22"/>
      <c r="VZX307" s="22"/>
      <c r="VZY307" s="22"/>
      <c r="VZZ307" s="22"/>
      <c r="WAA307" s="22"/>
      <c r="WAB307" s="22"/>
      <c r="WAC307" s="22"/>
      <c r="WAD307" s="22"/>
      <c r="WAE307" s="22"/>
      <c r="WAF307" s="22"/>
      <c r="WAG307" s="22"/>
      <c r="WAH307" s="22"/>
      <c r="WAI307" s="22"/>
      <c r="WAJ307" s="22"/>
      <c r="WAK307" s="22"/>
      <c r="WAL307" s="22"/>
      <c r="WAM307" s="22"/>
      <c r="WAN307" s="22"/>
      <c r="WAO307" s="22"/>
      <c r="WAP307" s="22"/>
      <c r="WAQ307" s="22"/>
      <c r="WAR307" s="22"/>
      <c r="WAS307" s="22"/>
      <c r="WAT307" s="22"/>
      <c r="WAU307" s="22"/>
      <c r="WAV307" s="22"/>
      <c r="WAW307" s="22"/>
      <c r="WAX307" s="22"/>
      <c r="WAY307" s="22"/>
      <c r="WAZ307" s="22"/>
      <c r="WBA307" s="22"/>
      <c r="WBB307" s="22"/>
      <c r="WBC307" s="22"/>
      <c r="WBD307" s="22"/>
      <c r="WBE307" s="22"/>
      <c r="WBF307" s="22"/>
      <c r="WBG307" s="22"/>
      <c r="WBH307" s="22"/>
      <c r="WBI307" s="22"/>
      <c r="WBJ307" s="22"/>
      <c r="WBK307" s="22"/>
      <c r="WBL307" s="22"/>
      <c r="WBM307" s="22"/>
      <c r="WBN307" s="22"/>
      <c r="WBO307" s="22"/>
      <c r="WBP307" s="22"/>
      <c r="WBQ307" s="22"/>
      <c r="WBR307" s="22"/>
      <c r="WBS307" s="22"/>
      <c r="WBT307" s="22"/>
      <c r="WBU307" s="22"/>
      <c r="WBV307" s="22"/>
      <c r="WBW307" s="22"/>
      <c r="WBX307" s="22"/>
      <c r="WBY307" s="22"/>
      <c r="WBZ307" s="22"/>
      <c r="WCA307" s="22"/>
      <c r="WCB307" s="22"/>
      <c r="WCC307" s="22"/>
      <c r="WCD307" s="22"/>
      <c r="WCE307" s="22"/>
      <c r="WCF307" s="22"/>
      <c r="WCG307" s="22"/>
      <c r="WCH307" s="22"/>
      <c r="WCI307" s="22"/>
      <c r="WCJ307" s="22"/>
      <c r="WCK307" s="22"/>
      <c r="WCL307" s="22"/>
      <c r="WCM307" s="22"/>
      <c r="WCN307" s="22"/>
      <c r="WCO307" s="22"/>
      <c r="WCP307" s="22"/>
      <c r="WCQ307" s="22"/>
      <c r="WCR307" s="22"/>
      <c r="WCS307" s="22"/>
      <c r="WCT307" s="22"/>
      <c r="WCU307" s="22"/>
      <c r="WCV307" s="22"/>
      <c r="WCW307" s="22"/>
      <c r="WCX307" s="22"/>
      <c r="WCY307" s="22"/>
      <c r="WCZ307" s="22"/>
      <c r="WDA307" s="22"/>
      <c r="WDB307" s="22"/>
      <c r="WDC307" s="22"/>
      <c r="WDD307" s="22"/>
      <c r="WDE307" s="22"/>
      <c r="WDF307" s="22"/>
      <c r="WDG307" s="22"/>
      <c r="WDH307" s="22"/>
      <c r="WDI307" s="22"/>
      <c r="WDJ307" s="22"/>
      <c r="WDK307" s="22"/>
      <c r="WDL307" s="22"/>
      <c r="WDM307" s="22"/>
      <c r="WDN307" s="22"/>
      <c r="WDO307" s="22"/>
      <c r="WDP307" s="22"/>
      <c r="WDQ307" s="22"/>
      <c r="WDR307" s="22"/>
      <c r="WDS307" s="22"/>
      <c r="WDT307" s="22"/>
      <c r="WDU307" s="22"/>
      <c r="WDV307" s="22"/>
      <c r="WDW307" s="22"/>
      <c r="WDX307" s="22"/>
      <c r="WDY307" s="22"/>
      <c r="WDZ307" s="22"/>
      <c r="WEA307" s="22"/>
      <c r="WEB307" s="22"/>
      <c r="WEC307" s="22"/>
      <c r="WED307" s="22"/>
      <c r="WEE307" s="22"/>
      <c r="WEF307" s="22"/>
      <c r="WEG307" s="22"/>
      <c r="WEH307" s="22"/>
      <c r="WEI307" s="22"/>
      <c r="WEJ307" s="22"/>
      <c r="WEK307" s="22"/>
      <c r="WEL307" s="22"/>
      <c r="WEM307" s="22"/>
      <c r="WEN307" s="22"/>
      <c r="WEO307" s="22"/>
      <c r="WEP307" s="22"/>
      <c r="WEQ307" s="22"/>
      <c r="WER307" s="22"/>
      <c r="WES307" s="22"/>
      <c r="WET307" s="22"/>
      <c r="WEU307" s="22"/>
      <c r="WEV307" s="22"/>
      <c r="WEW307" s="22"/>
      <c r="WEX307" s="22"/>
      <c r="WEY307" s="22"/>
      <c r="WEZ307" s="22"/>
      <c r="WFA307" s="22"/>
      <c r="WFB307" s="22"/>
      <c r="WFC307" s="22"/>
      <c r="WFD307" s="22"/>
      <c r="WFE307" s="22"/>
      <c r="WFF307" s="22"/>
      <c r="WFG307" s="22"/>
      <c r="WFH307" s="22"/>
      <c r="WFI307" s="22"/>
      <c r="WFJ307" s="22"/>
      <c r="WFK307" s="22"/>
      <c r="WFL307" s="22"/>
      <c r="WFM307" s="22"/>
      <c r="WFN307" s="22"/>
      <c r="WFO307" s="22"/>
      <c r="WFP307" s="22"/>
      <c r="WFQ307" s="22"/>
      <c r="WFR307" s="22"/>
      <c r="WFS307" s="22"/>
      <c r="WFT307" s="22"/>
      <c r="WFU307" s="22"/>
      <c r="WFV307" s="22"/>
      <c r="WFW307" s="22"/>
      <c r="WFX307" s="22"/>
      <c r="WFY307" s="22"/>
      <c r="WFZ307" s="22"/>
      <c r="WGA307" s="22"/>
      <c r="WGB307" s="22"/>
      <c r="WGC307" s="22"/>
      <c r="WGD307" s="22"/>
      <c r="WGE307" s="22"/>
      <c r="WGF307" s="22"/>
      <c r="WGG307" s="22"/>
      <c r="WGH307" s="22"/>
      <c r="WGI307" s="22"/>
      <c r="WGJ307" s="22"/>
      <c r="WGK307" s="22"/>
      <c r="WGL307" s="22"/>
      <c r="WGM307" s="22"/>
      <c r="WGN307" s="22"/>
      <c r="WGO307" s="22"/>
      <c r="WGP307" s="22"/>
      <c r="WGQ307" s="22"/>
      <c r="WGR307" s="22"/>
      <c r="WGS307" s="22"/>
      <c r="WGT307" s="22"/>
      <c r="WGU307" s="22"/>
      <c r="WGV307" s="22"/>
      <c r="WGW307" s="22"/>
      <c r="WGX307" s="22"/>
      <c r="WGY307" s="22"/>
      <c r="WGZ307" s="22"/>
      <c r="WHA307" s="22"/>
      <c r="WHB307" s="22"/>
      <c r="WHC307" s="22"/>
      <c r="WHD307" s="22"/>
      <c r="WHE307" s="22"/>
      <c r="WHF307" s="22"/>
      <c r="WHG307" s="22"/>
      <c r="WHH307" s="22"/>
      <c r="WHI307" s="22"/>
      <c r="WHJ307" s="22"/>
      <c r="WHK307" s="22"/>
      <c r="WHL307" s="22"/>
      <c r="WHM307" s="22"/>
      <c r="WHN307" s="22"/>
      <c r="WHO307" s="22"/>
      <c r="WHP307" s="22"/>
      <c r="WHQ307" s="22"/>
      <c r="WHR307" s="22"/>
      <c r="WHS307" s="22"/>
      <c r="WHT307" s="22"/>
      <c r="WHU307" s="22"/>
      <c r="WHV307" s="22"/>
      <c r="WHW307" s="22"/>
      <c r="WHX307" s="22"/>
      <c r="WHY307" s="22"/>
      <c r="WHZ307" s="22"/>
      <c r="WIA307" s="22"/>
      <c r="WIB307" s="22"/>
      <c r="WIC307" s="22"/>
      <c r="WID307" s="22"/>
      <c r="WIE307" s="22"/>
      <c r="WIF307" s="22"/>
      <c r="WIG307" s="22"/>
      <c r="WIH307" s="22"/>
      <c r="WII307" s="22"/>
      <c r="WIJ307" s="22"/>
      <c r="WIK307" s="22"/>
      <c r="WIL307" s="22"/>
      <c r="WIM307" s="22"/>
      <c r="WIN307" s="22"/>
      <c r="WIO307" s="22"/>
      <c r="WIP307" s="22"/>
      <c r="WIQ307" s="22"/>
      <c r="WIR307" s="22"/>
      <c r="WIS307" s="22"/>
      <c r="WIT307" s="22"/>
      <c r="WIU307" s="22"/>
      <c r="WIV307" s="22"/>
      <c r="WIW307" s="22"/>
      <c r="WIX307" s="22"/>
      <c r="WIY307" s="22"/>
      <c r="WIZ307" s="22"/>
      <c r="WJA307" s="22"/>
      <c r="WJB307" s="22"/>
      <c r="WJC307" s="22"/>
      <c r="WJD307" s="22"/>
      <c r="WJE307" s="22"/>
      <c r="WJF307" s="22"/>
      <c r="WJG307" s="22"/>
      <c r="WJH307" s="22"/>
      <c r="WJI307" s="22"/>
      <c r="WJJ307" s="22"/>
      <c r="WJK307" s="22"/>
      <c r="WJL307" s="22"/>
      <c r="WJM307" s="22"/>
      <c r="WJN307" s="22"/>
      <c r="WJO307" s="22"/>
      <c r="WJP307" s="22"/>
      <c r="WJQ307" s="22"/>
      <c r="WJR307" s="22"/>
      <c r="WJS307" s="22"/>
      <c r="WJT307" s="22"/>
      <c r="WJU307" s="22"/>
      <c r="WJV307" s="22"/>
      <c r="WJW307" s="22"/>
      <c r="WJX307" s="22"/>
      <c r="WJY307" s="22"/>
      <c r="WJZ307" s="22"/>
      <c r="WKA307" s="22"/>
      <c r="WKB307" s="22"/>
      <c r="WKC307" s="22"/>
      <c r="WKD307" s="22"/>
      <c r="WKE307" s="22"/>
      <c r="WKF307" s="22"/>
      <c r="WKG307" s="22"/>
      <c r="WKH307" s="22"/>
      <c r="WKI307" s="22"/>
      <c r="WKJ307" s="22"/>
      <c r="WKK307" s="22"/>
      <c r="WKL307" s="22"/>
      <c r="WKM307" s="22"/>
      <c r="WKN307" s="22"/>
      <c r="WKO307" s="22"/>
      <c r="WKP307" s="22"/>
      <c r="WKQ307" s="22"/>
      <c r="WKR307" s="22"/>
      <c r="WKS307" s="22"/>
      <c r="WKT307" s="22"/>
      <c r="WKU307" s="22"/>
      <c r="WKV307" s="22"/>
      <c r="WKW307" s="22"/>
      <c r="WKX307" s="22"/>
      <c r="WKY307" s="22"/>
      <c r="WKZ307" s="22"/>
      <c r="WLA307" s="22"/>
      <c r="WLB307" s="22"/>
      <c r="WLC307" s="22"/>
      <c r="WLD307" s="22"/>
      <c r="WLE307" s="22"/>
      <c r="WLF307" s="22"/>
      <c r="WLG307" s="22"/>
      <c r="WLH307" s="22"/>
      <c r="WLI307" s="22"/>
      <c r="WLJ307" s="22"/>
      <c r="WLK307" s="22"/>
      <c r="WLL307" s="22"/>
      <c r="WLM307" s="22"/>
      <c r="WLN307" s="22"/>
      <c r="WLO307" s="22"/>
      <c r="WLP307" s="22"/>
      <c r="WLQ307" s="22"/>
      <c r="WLR307" s="22"/>
      <c r="WLS307" s="22"/>
      <c r="WLT307" s="22"/>
      <c r="WLU307" s="22"/>
      <c r="WLV307" s="22"/>
      <c r="WLW307" s="22"/>
      <c r="WLX307" s="22"/>
      <c r="WLY307" s="22"/>
      <c r="WLZ307" s="22"/>
      <c r="WMA307" s="22"/>
      <c r="WMB307" s="22"/>
      <c r="WMC307" s="22"/>
      <c r="WMD307" s="22"/>
      <c r="WME307" s="22"/>
      <c r="WMF307" s="22"/>
      <c r="WMG307" s="22"/>
      <c r="WMH307" s="22"/>
      <c r="WMI307" s="22"/>
      <c r="WMJ307" s="22"/>
      <c r="WMK307" s="22"/>
      <c r="WML307" s="22"/>
      <c r="WMM307" s="22"/>
      <c r="WMN307" s="22"/>
      <c r="WMO307" s="22"/>
      <c r="WMP307" s="22"/>
      <c r="WMQ307" s="22"/>
      <c r="WMR307" s="22"/>
      <c r="WMS307" s="22"/>
      <c r="WMT307" s="22"/>
      <c r="WMU307" s="22"/>
      <c r="WMV307" s="22"/>
      <c r="WMW307" s="22"/>
      <c r="WMX307" s="22"/>
      <c r="WMY307" s="22"/>
      <c r="WMZ307" s="22"/>
      <c r="WNA307" s="22"/>
      <c r="WNB307" s="22"/>
      <c r="WNC307" s="22"/>
      <c r="WND307" s="22"/>
      <c r="WNE307" s="22"/>
      <c r="WNF307" s="22"/>
      <c r="WNG307" s="22"/>
      <c r="WNH307" s="22"/>
      <c r="WNI307" s="22"/>
      <c r="WNJ307" s="22"/>
      <c r="WNK307" s="22"/>
      <c r="WNL307" s="22"/>
      <c r="WNM307" s="22"/>
      <c r="WNN307" s="22"/>
      <c r="WNO307" s="22"/>
      <c r="WNP307" s="22"/>
      <c r="WNQ307" s="22"/>
      <c r="WNR307" s="22"/>
      <c r="WNS307" s="22"/>
      <c r="WNT307" s="22"/>
      <c r="WNU307" s="22"/>
      <c r="WNV307" s="22"/>
      <c r="WNW307" s="22"/>
      <c r="WNX307" s="22"/>
      <c r="WNY307" s="22"/>
      <c r="WNZ307" s="22"/>
      <c r="WOA307" s="22"/>
      <c r="WOB307" s="22"/>
      <c r="WOC307" s="22"/>
      <c r="WOD307" s="22"/>
      <c r="WOE307" s="22"/>
      <c r="WOF307" s="22"/>
      <c r="WOG307" s="22"/>
      <c r="WOH307" s="22"/>
      <c r="WOI307" s="22"/>
      <c r="WOJ307" s="22"/>
      <c r="WOK307" s="22"/>
      <c r="WOL307" s="22"/>
      <c r="WOM307" s="22"/>
      <c r="WON307" s="22"/>
      <c r="WOO307" s="22"/>
      <c r="WOP307" s="22"/>
      <c r="WOQ307" s="22"/>
      <c r="WOR307" s="22"/>
      <c r="WOS307" s="22"/>
      <c r="WOT307" s="22"/>
      <c r="WOU307" s="22"/>
      <c r="WOV307" s="22"/>
      <c r="WOW307" s="22"/>
      <c r="WOX307" s="22"/>
      <c r="WOY307" s="22"/>
      <c r="WOZ307" s="22"/>
      <c r="WPA307" s="22"/>
      <c r="WPB307" s="22"/>
      <c r="WPC307" s="22"/>
      <c r="WPD307" s="22"/>
      <c r="WPE307" s="22"/>
      <c r="WPF307" s="22"/>
      <c r="WPG307" s="22"/>
      <c r="WPH307" s="22"/>
      <c r="WPI307" s="22"/>
      <c r="WPJ307" s="22"/>
      <c r="WPK307" s="22"/>
      <c r="WPL307" s="22"/>
      <c r="WPM307" s="22"/>
      <c r="WPN307" s="22"/>
      <c r="WPO307" s="22"/>
      <c r="WPP307" s="22"/>
      <c r="WPQ307" s="22"/>
      <c r="WPR307" s="22"/>
      <c r="WPS307" s="22"/>
      <c r="WPT307" s="22"/>
      <c r="WPU307" s="22"/>
      <c r="WPV307" s="22"/>
      <c r="WPW307" s="22"/>
      <c r="WPX307" s="22"/>
      <c r="WPY307" s="22"/>
      <c r="WPZ307" s="22"/>
      <c r="WQA307" s="22"/>
      <c r="WQB307" s="22"/>
      <c r="WQC307" s="22"/>
      <c r="WQD307" s="22"/>
      <c r="WQE307" s="22"/>
      <c r="WQF307" s="22"/>
      <c r="WQG307" s="22"/>
      <c r="WQH307" s="22"/>
      <c r="WQI307" s="22"/>
      <c r="WQJ307" s="22"/>
      <c r="WQK307" s="22"/>
      <c r="WQL307" s="22"/>
      <c r="WQM307" s="22"/>
      <c r="WQN307" s="22"/>
      <c r="WQO307" s="22"/>
      <c r="WQP307" s="22"/>
      <c r="WQQ307" s="22"/>
      <c r="WQR307" s="22"/>
      <c r="WQS307" s="22"/>
      <c r="WQT307" s="22"/>
      <c r="WQU307" s="22"/>
      <c r="WQV307" s="22"/>
      <c r="WQW307" s="22"/>
      <c r="WQX307" s="22"/>
      <c r="WQY307" s="22"/>
      <c r="WQZ307" s="22"/>
      <c r="WRA307" s="22"/>
      <c r="WRB307" s="22"/>
      <c r="WRC307" s="22"/>
      <c r="WRD307" s="22"/>
      <c r="WRE307" s="22"/>
      <c r="WRF307" s="22"/>
      <c r="WRG307" s="22"/>
      <c r="WRH307" s="22"/>
      <c r="WRI307" s="22"/>
      <c r="WRJ307" s="22"/>
      <c r="WRK307" s="22"/>
      <c r="WRL307" s="22"/>
      <c r="WRM307" s="22"/>
      <c r="WRN307" s="22"/>
      <c r="WRO307" s="22"/>
      <c r="WRP307" s="22"/>
      <c r="WRQ307" s="22"/>
      <c r="WRR307" s="22"/>
      <c r="WRS307" s="22"/>
      <c r="WRT307" s="22"/>
      <c r="WRU307" s="22"/>
      <c r="WRV307" s="22"/>
      <c r="WRW307" s="22"/>
      <c r="WRX307" s="22"/>
      <c r="WRY307" s="22"/>
      <c r="WRZ307" s="22"/>
      <c r="WSA307" s="22"/>
      <c r="WSB307" s="22"/>
      <c r="WSC307" s="22"/>
      <c r="WSD307" s="22"/>
      <c r="WSE307" s="22"/>
      <c r="WSF307" s="22"/>
      <c r="WSG307" s="22"/>
      <c r="WSH307" s="22"/>
      <c r="WSI307" s="22"/>
      <c r="WSJ307" s="22"/>
      <c r="WSK307" s="22"/>
      <c r="WSL307" s="22"/>
      <c r="WSM307" s="22"/>
      <c r="WSN307" s="22"/>
      <c r="WSO307" s="22"/>
      <c r="WSP307" s="22"/>
      <c r="WSQ307" s="22"/>
      <c r="WSR307" s="22"/>
      <c r="WSS307" s="22"/>
      <c r="WST307" s="22"/>
      <c r="WSU307" s="22"/>
      <c r="WSV307" s="22"/>
      <c r="WSW307" s="22"/>
      <c r="WSX307" s="22"/>
      <c r="WSY307" s="22"/>
      <c r="WSZ307" s="22"/>
      <c r="WTA307" s="22"/>
      <c r="WTB307" s="22"/>
      <c r="WTC307" s="22"/>
      <c r="WTD307" s="22"/>
      <c r="WTE307" s="22"/>
      <c r="WTF307" s="22"/>
      <c r="WTG307" s="22"/>
      <c r="WTH307" s="22"/>
      <c r="WTI307" s="22"/>
      <c r="WTJ307" s="22"/>
      <c r="WTK307" s="22"/>
      <c r="WTL307" s="22"/>
      <c r="WTM307" s="22"/>
      <c r="WTN307" s="22"/>
      <c r="WTO307" s="22"/>
      <c r="WTP307" s="22"/>
      <c r="WTQ307" s="22"/>
      <c r="WTR307" s="22"/>
      <c r="WTS307" s="22"/>
      <c r="WTT307" s="22"/>
      <c r="WTU307" s="22"/>
      <c r="WTV307" s="22"/>
      <c r="WTW307" s="22"/>
      <c r="WTX307" s="22"/>
      <c r="WTY307" s="22"/>
      <c r="WTZ307" s="22"/>
      <c r="WUA307" s="22"/>
      <c r="WUB307" s="22"/>
      <c r="WUC307" s="22"/>
      <c r="WUD307" s="22"/>
      <c r="WUE307" s="22"/>
      <c r="WUF307" s="22"/>
      <c r="WUG307" s="22"/>
      <c r="WUH307" s="22"/>
      <c r="WUI307" s="22"/>
      <c r="WUJ307" s="22"/>
      <c r="WUK307" s="22"/>
      <c r="WUL307" s="22"/>
      <c r="WUM307" s="22"/>
      <c r="WUN307" s="22"/>
      <c r="WUO307" s="22"/>
      <c r="WUP307" s="22"/>
      <c r="WUQ307" s="22"/>
      <c r="WUR307" s="22"/>
      <c r="WUS307" s="22"/>
      <c r="WUT307" s="22"/>
      <c r="WUU307" s="22"/>
      <c r="WUV307" s="22"/>
      <c r="WUW307" s="22"/>
      <c r="WUX307" s="22"/>
      <c r="WUY307" s="22"/>
      <c r="WUZ307" s="22"/>
      <c r="WVA307" s="22"/>
      <c r="WVB307" s="22"/>
      <c r="WVC307" s="22"/>
      <c r="WVD307" s="22"/>
      <c r="WVE307" s="22"/>
      <c r="WVF307" s="22"/>
      <c r="WVG307" s="22"/>
      <c r="WVH307" s="22"/>
      <c r="WVI307" s="22"/>
      <c r="WVJ307" s="22"/>
      <c r="WVK307" s="22"/>
      <c r="WVL307" s="22"/>
      <c r="WVM307" s="22"/>
      <c r="WVN307" s="22"/>
      <c r="WVO307" s="22"/>
      <c r="WVP307" s="22"/>
      <c r="WVQ307" s="22"/>
      <c r="WVR307" s="22"/>
      <c r="WVS307" s="22"/>
      <c r="WVT307" s="22"/>
      <c r="WVU307" s="22"/>
      <c r="WVV307" s="22"/>
      <c r="WVW307" s="22"/>
      <c r="WVX307" s="22"/>
      <c r="WVY307" s="22"/>
      <c r="WVZ307" s="22"/>
      <c r="WWA307" s="22"/>
      <c r="WWB307" s="22"/>
      <c r="WWC307" s="22"/>
      <c r="WWD307" s="22"/>
      <c r="WWE307" s="22"/>
      <c r="WWF307" s="22"/>
      <c r="WWG307" s="22"/>
      <c r="WWH307" s="22"/>
      <c r="WWI307" s="22"/>
      <c r="WWJ307" s="22"/>
      <c r="WWK307" s="22"/>
      <c r="WWL307" s="22"/>
      <c r="WWM307" s="22"/>
      <c r="WWN307" s="22"/>
      <c r="WWO307" s="22"/>
      <c r="WWP307" s="22"/>
      <c r="WWQ307" s="22"/>
      <c r="WWR307" s="22"/>
      <c r="WWS307" s="22"/>
      <c r="WWT307" s="22"/>
      <c r="WWU307" s="22"/>
      <c r="WWV307" s="22"/>
      <c r="WWW307" s="22"/>
      <c r="WWX307" s="22"/>
      <c r="WWY307" s="22"/>
      <c r="WWZ307" s="22"/>
      <c r="WXA307" s="22"/>
      <c r="WXB307" s="22"/>
      <c r="WXC307" s="22"/>
      <c r="WXD307" s="22"/>
      <c r="WXE307" s="22"/>
      <c r="WXF307" s="22"/>
      <c r="WXG307" s="22"/>
      <c r="WXH307" s="22"/>
      <c r="WXI307" s="22"/>
      <c r="WXJ307" s="22"/>
      <c r="WXK307" s="22"/>
      <c r="WXL307" s="22"/>
      <c r="WXM307" s="22"/>
      <c r="WXN307" s="22"/>
      <c r="WXO307" s="22"/>
      <c r="WXP307" s="22"/>
      <c r="WXQ307" s="22"/>
      <c r="WXR307" s="22"/>
      <c r="WXS307" s="22"/>
      <c r="WXT307" s="22"/>
      <c r="WXU307" s="22"/>
      <c r="WXV307" s="22"/>
      <c r="WXW307" s="22"/>
      <c r="WXX307" s="22"/>
      <c r="WXY307" s="22"/>
      <c r="WXZ307" s="22"/>
      <c r="WYA307" s="22"/>
      <c r="WYB307" s="22"/>
      <c r="WYC307" s="22"/>
      <c r="WYD307" s="22"/>
      <c r="WYE307" s="22"/>
      <c r="WYF307" s="22"/>
      <c r="WYG307" s="22"/>
      <c r="WYH307" s="22"/>
      <c r="WYI307" s="22"/>
      <c r="WYJ307" s="22"/>
      <c r="WYK307" s="22"/>
      <c r="WYL307" s="22"/>
      <c r="WYM307" s="22"/>
      <c r="WYN307" s="22"/>
      <c r="WYO307" s="22"/>
      <c r="WYP307" s="22"/>
      <c r="WYQ307" s="22"/>
      <c r="WYR307" s="22"/>
      <c r="WYS307" s="22"/>
      <c r="WYT307" s="22"/>
      <c r="WYU307" s="22"/>
      <c r="WYV307" s="22"/>
      <c r="WYW307" s="22"/>
      <c r="WYX307" s="22"/>
      <c r="WYY307" s="22"/>
      <c r="WYZ307" s="22"/>
      <c r="WZA307" s="22"/>
      <c r="WZB307" s="22"/>
      <c r="WZC307" s="22"/>
      <c r="WZD307" s="22"/>
      <c r="WZE307" s="22"/>
      <c r="WZF307" s="22"/>
      <c r="WZG307" s="22"/>
      <c r="WZH307" s="22"/>
      <c r="WZI307" s="22"/>
      <c r="WZJ307" s="22"/>
      <c r="WZK307" s="22"/>
      <c r="WZL307" s="22"/>
      <c r="WZM307" s="22"/>
      <c r="WZN307" s="22"/>
      <c r="WZO307" s="22"/>
      <c r="WZP307" s="22"/>
      <c r="WZQ307" s="22"/>
      <c r="WZR307" s="22"/>
      <c r="WZS307" s="22"/>
      <c r="WZT307" s="22"/>
      <c r="WZU307" s="22"/>
      <c r="WZV307" s="22"/>
      <c r="WZW307" s="22"/>
      <c r="WZX307" s="22"/>
      <c r="WZY307" s="22"/>
      <c r="WZZ307" s="22"/>
      <c r="XAA307" s="22"/>
      <c r="XAB307" s="22"/>
      <c r="XAC307" s="22"/>
      <c r="XAD307" s="22"/>
      <c r="XAE307" s="22"/>
      <c r="XAF307" s="22"/>
      <c r="XAG307" s="22"/>
      <c r="XAH307" s="22"/>
      <c r="XAI307" s="22"/>
      <c r="XAJ307" s="22"/>
      <c r="XAK307" s="22"/>
      <c r="XAL307" s="22"/>
      <c r="XAM307" s="22"/>
      <c r="XAN307" s="22"/>
      <c r="XAO307" s="22"/>
      <c r="XAP307" s="22"/>
      <c r="XAQ307" s="22"/>
      <c r="XAR307" s="22"/>
      <c r="XAS307" s="22"/>
      <c r="XAT307" s="22"/>
      <c r="XAU307" s="22"/>
      <c r="XAV307" s="22"/>
      <c r="XAW307" s="22"/>
      <c r="XAX307" s="22"/>
      <c r="XAY307" s="22"/>
      <c r="XAZ307" s="22"/>
      <c r="XBA307" s="22"/>
      <c r="XBB307" s="22"/>
      <c r="XBC307" s="22"/>
      <c r="XBD307" s="22"/>
      <c r="XBE307" s="22"/>
      <c r="XBF307" s="22"/>
      <c r="XBG307" s="22"/>
      <c r="XBH307" s="22"/>
      <c r="XBI307" s="22"/>
      <c r="XBJ307" s="22"/>
      <c r="XBK307" s="22"/>
      <c r="XBL307" s="22"/>
      <c r="XBM307" s="22"/>
      <c r="XBN307" s="22"/>
      <c r="XBO307" s="22"/>
      <c r="XBP307" s="22"/>
      <c r="XBQ307" s="22"/>
      <c r="XBR307" s="22"/>
      <c r="XBS307" s="22"/>
      <c r="XBT307" s="22"/>
      <c r="XBU307" s="22"/>
      <c r="XBV307" s="22"/>
      <c r="XBW307" s="22"/>
      <c r="XBX307" s="22"/>
      <c r="XBY307" s="22"/>
      <c r="XBZ307" s="22"/>
      <c r="XCA307" s="22"/>
      <c r="XCB307" s="22"/>
      <c r="XCC307" s="22"/>
      <c r="XCD307" s="22"/>
      <c r="XCE307" s="22"/>
      <c r="XCF307" s="22"/>
      <c r="XCG307" s="22"/>
      <c r="XCH307" s="22"/>
      <c r="XCI307" s="22"/>
      <c r="XCJ307" s="22"/>
      <c r="XCK307" s="22"/>
      <c r="XCL307" s="22"/>
      <c r="XCM307" s="22"/>
      <c r="XCN307" s="22"/>
      <c r="XCO307" s="22"/>
    </row>
    <row r="308" spans="1:16317" ht="100.5" customHeight="1">
      <c r="A308" s="503"/>
      <c r="B308" s="48" t="s">
        <v>2179</v>
      </c>
      <c r="C308" s="44" t="s">
        <v>2238</v>
      </c>
      <c r="D308" s="47" t="s">
        <v>2239</v>
      </c>
      <c r="E308" s="46" t="s">
        <v>2203</v>
      </c>
      <c r="F308" s="46" t="s">
        <v>2240</v>
      </c>
      <c r="G308" s="46" t="s">
        <v>2237</v>
      </c>
      <c r="H308" s="254" t="s">
        <v>6</v>
      </c>
      <c r="I308" s="178"/>
      <c r="J308" s="178"/>
      <c r="K308" s="201"/>
      <c r="L308" s="90"/>
      <c r="M308" s="107"/>
      <c r="N308" s="106"/>
      <c r="O308" s="107"/>
      <c r="P308" s="201"/>
      <c r="Q308" s="90"/>
      <c r="R308" s="107"/>
      <c r="S308" s="106"/>
      <c r="T308" s="107"/>
      <c r="U308" s="201"/>
      <c r="V308" s="90"/>
      <c r="W308" s="350"/>
      <c r="X308" s="329"/>
      <c r="Y308" s="350"/>
      <c r="Z308" s="273"/>
      <c r="AA308" s="90"/>
      <c r="AB308" s="350"/>
      <c r="AC308" s="329"/>
      <c r="AD308" s="350"/>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c r="FJ308" s="22"/>
      <c r="FK308" s="22"/>
      <c r="FL308" s="22"/>
      <c r="FM308" s="22"/>
      <c r="FN308" s="22"/>
      <c r="FO308" s="22"/>
      <c r="FP308" s="22"/>
      <c r="FQ308" s="22"/>
      <c r="FR308" s="22"/>
      <c r="FS308" s="22"/>
      <c r="FT308" s="22"/>
      <c r="FU308" s="22"/>
      <c r="FV308" s="22"/>
      <c r="FW308" s="22"/>
      <c r="FX308" s="22"/>
      <c r="FY308" s="22"/>
      <c r="FZ308" s="22"/>
      <c r="GA308" s="22"/>
      <c r="GB308" s="22"/>
      <c r="GC308" s="22"/>
      <c r="GD308" s="22"/>
      <c r="GE308" s="22"/>
      <c r="GF308" s="22"/>
      <c r="GG308" s="22"/>
      <c r="GH308" s="22"/>
      <c r="GI308" s="22"/>
      <c r="GJ308" s="22"/>
      <c r="GK308" s="22"/>
      <c r="GL308" s="22"/>
      <c r="GM308" s="22"/>
      <c r="GN308" s="22"/>
      <c r="GO308" s="22"/>
      <c r="GP308" s="22"/>
      <c r="GQ308" s="22"/>
      <c r="GR308" s="22"/>
      <c r="GS308" s="22"/>
      <c r="GT308" s="22"/>
      <c r="GU308" s="22"/>
      <c r="GV308" s="22"/>
      <c r="GW308" s="22"/>
      <c r="GX308" s="22"/>
      <c r="GY308" s="22"/>
      <c r="GZ308" s="22"/>
      <c r="HA308" s="22"/>
      <c r="HB308" s="22"/>
      <c r="HC308" s="22"/>
      <c r="HD308" s="22"/>
      <c r="HE308" s="22"/>
      <c r="HF308" s="22"/>
      <c r="HG308" s="22"/>
      <c r="HH308" s="22"/>
      <c r="HI308" s="22"/>
      <c r="HJ308" s="22"/>
      <c r="HK308" s="22"/>
      <c r="HL308" s="22"/>
      <c r="HM308" s="22"/>
      <c r="HN308" s="22"/>
      <c r="HO308" s="22"/>
      <c r="HP308" s="22"/>
      <c r="HQ308" s="22"/>
      <c r="HR308" s="22"/>
      <c r="HS308" s="22"/>
      <c r="HT308" s="22"/>
      <c r="HU308" s="22"/>
      <c r="HV308" s="22"/>
      <c r="HW308" s="22"/>
      <c r="HX308" s="22"/>
      <c r="HY308" s="22"/>
      <c r="HZ308" s="22"/>
      <c r="IA308" s="22"/>
      <c r="IB308" s="22"/>
      <c r="IC308" s="22"/>
      <c r="ID308" s="22"/>
      <c r="IE308" s="22"/>
      <c r="IF308" s="22"/>
      <c r="IG308" s="22"/>
      <c r="IH308" s="22"/>
      <c r="II308" s="22"/>
      <c r="IJ308" s="22"/>
      <c r="IK308" s="22"/>
      <c r="IL308" s="22"/>
      <c r="IM308" s="22"/>
      <c r="IN308" s="22"/>
      <c r="IO308" s="22"/>
      <c r="IP308" s="22"/>
      <c r="IQ308" s="22"/>
      <c r="IR308" s="22"/>
      <c r="IS308" s="22"/>
      <c r="IT308" s="22"/>
      <c r="IU308" s="22"/>
      <c r="IV308" s="22"/>
      <c r="IW308" s="22"/>
      <c r="IX308" s="22"/>
      <c r="IY308" s="22"/>
      <c r="IZ308" s="22"/>
      <c r="JA308" s="22"/>
      <c r="JB308" s="22"/>
      <c r="JC308" s="22"/>
      <c r="JD308" s="22"/>
      <c r="JE308" s="22"/>
      <c r="JF308" s="22"/>
      <c r="JG308" s="22"/>
      <c r="JH308" s="22"/>
      <c r="JI308" s="22"/>
      <c r="JJ308" s="22"/>
      <c r="JK308" s="22"/>
      <c r="JL308" s="22"/>
      <c r="JM308" s="22"/>
      <c r="JN308" s="22"/>
      <c r="JO308" s="22"/>
      <c r="JP308" s="22"/>
      <c r="JQ308" s="22"/>
      <c r="JR308" s="22"/>
      <c r="JS308" s="22"/>
      <c r="JT308" s="22"/>
      <c r="JU308" s="22"/>
      <c r="JV308" s="22"/>
      <c r="JW308" s="22"/>
      <c r="JX308" s="22"/>
      <c r="JY308" s="22"/>
      <c r="JZ308" s="22"/>
      <c r="KA308" s="22"/>
      <c r="KB308" s="22"/>
      <c r="KC308" s="22"/>
      <c r="KD308" s="22"/>
      <c r="KE308" s="22"/>
      <c r="KF308" s="22"/>
      <c r="KG308" s="22"/>
      <c r="KH308" s="22"/>
      <c r="KI308" s="22"/>
      <c r="KJ308" s="22"/>
      <c r="KK308" s="22"/>
      <c r="KL308" s="22"/>
      <c r="KM308" s="22"/>
      <c r="KN308" s="22"/>
      <c r="KO308" s="22"/>
      <c r="KP308" s="22"/>
      <c r="KQ308" s="22"/>
      <c r="KR308" s="22"/>
      <c r="KS308" s="22"/>
      <c r="KT308" s="22"/>
      <c r="KU308" s="22"/>
      <c r="KV308" s="22"/>
      <c r="KW308" s="22"/>
      <c r="KX308" s="22"/>
      <c r="KY308" s="22"/>
      <c r="KZ308" s="22"/>
      <c r="LA308" s="22"/>
      <c r="LB308" s="22"/>
      <c r="LC308" s="22"/>
      <c r="LD308" s="22"/>
      <c r="LE308" s="22"/>
      <c r="LF308" s="22"/>
      <c r="LG308" s="22"/>
      <c r="LH308" s="22"/>
      <c r="LI308" s="22"/>
      <c r="LJ308" s="22"/>
      <c r="LK308" s="22"/>
      <c r="LL308" s="22"/>
      <c r="LM308" s="22"/>
      <c r="LN308" s="22"/>
      <c r="LO308" s="22"/>
      <c r="LP308" s="22"/>
      <c r="LQ308" s="22"/>
      <c r="LR308" s="22"/>
      <c r="LS308" s="22"/>
      <c r="LT308" s="22"/>
      <c r="LU308" s="22"/>
      <c r="LV308" s="22"/>
      <c r="LW308" s="22"/>
      <c r="LX308" s="22"/>
      <c r="LY308" s="22"/>
      <c r="LZ308" s="22"/>
      <c r="MA308" s="22"/>
      <c r="MB308" s="22"/>
      <c r="MC308" s="22"/>
      <c r="MD308" s="22"/>
      <c r="ME308" s="22"/>
      <c r="MF308" s="22"/>
      <c r="MG308" s="22"/>
      <c r="MH308" s="22"/>
      <c r="MI308" s="22"/>
      <c r="MJ308" s="22"/>
      <c r="MK308" s="22"/>
      <c r="ML308" s="22"/>
      <c r="MM308" s="22"/>
      <c r="MN308" s="22"/>
      <c r="MO308" s="22"/>
      <c r="MP308" s="22"/>
      <c r="MQ308" s="22"/>
      <c r="MR308" s="22"/>
      <c r="MS308" s="22"/>
      <c r="MT308" s="22"/>
      <c r="MU308" s="22"/>
      <c r="MV308" s="22"/>
      <c r="MW308" s="22"/>
      <c r="MX308" s="22"/>
      <c r="MY308" s="22"/>
      <c r="MZ308" s="22"/>
      <c r="NA308" s="22"/>
      <c r="NB308" s="22"/>
      <c r="NC308" s="22"/>
      <c r="ND308" s="22"/>
      <c r="NE308" s="22"/>
      <c r="NF308" s="22"/>
      <c r="NG308" s="22"/>
      <c r="NH308" s="22"/>
      <c r="NI308" s="22"/>
      <c r="NJ308" s="22"/>
      <c r="NK308" s="22"/>
      <c r="NL308" s="22"/>
      <c r="NM308" s="22"/>
      <c r="NN308" s="22"/>
      <c r="NO308" s="22"/>
      <c r="NP308" s="22"/>
      <c r="NQ308" s="22"/>
      <c r="NR308" s="22"/>
      <c r="NS308" s="22"/>
      <c r="NT308" s="22"/>
      <c r="NU308" s="22"/>
      <c r="NV308" s="22"/>
      <c r="NW308" s="22"/>
      <c r="NX308" s="22"/>
      <c r="NY308" s="22"/>
      <c r="NZ308" s="22"/>
      <c r="OA308" s="22"/>
      <c r="OB308" s="22"/>
      <c r="OC308" s="22"/>
      <c r="OD308" s="22"/>
      <c r="OE308" s="22"/>
      <c r="OF308" s="22"/>
      <c r="OG308" s="22"/>
      <c r="OH308" s="22"/>
      <c r="OI308" s="22"/>
      <c r="OJ308" s="22"/>
      <c r="OK308" s="22"/>
      <c r="OL308" s="22"/>
      <c r="OM308" s="22"/>
      <c r="ON308" s="22"/>
      <c r="OO308" s="22"/>
      <c r="OP308" s="22"/>
      <c r="OQ308" s="22"/>
      <c r="OR308" s="22"/>
      <c r="OS308" s="22"/>
      <c r="OT308" s="22"/>
      <c r="OU308" s="22"/>
      <c r="OV308" s="22"/>
      <c r="OW308" s="22"/>
      <c r="OX308" s="22"/>
      <c r="OY308" s="22"/>
      <c r="OZ308" s="22"/>
      <c r="PA308" s="22"/>
      <c r="PB308" s="22"/>
      <c r="PC308" s="22"/>
      <c r="PD308" s="22"/>
      <c r="PE308" s="22"/>
      <c r="PF308" s="22"/>
      <c r="PG308" s="22"/>
      <c r="PH308" s="22"/>
      <c r="PI308" s="22"/>
      <c r="PJ308" s="22"/>
      <c r="PK308" s="22"/>
      <c r="PL308" s="22"/>
      <c r="PM308" s="22"/>
      <c r="PN308" s="22"/>
      <c r="PO308" s="22"/>
      <c r="PP308" s="22"/>
      <c r="PQ308" s="22"/>
      <c r="PR308" s="22"/>
      <c r="PS308" s="22"/>
      <c r="PT308" s="22"/>
      <c r="PU308" s="22"/>
      <c r="PV308" s="22"/>
      <c r="PW308" s="22"/>
      <c r="PX308" s="22"/>
      <c r="PY308" s="22"/>
      <c r="PZ308" s="22"/>
      <c r="QA308" s="22"/>
      <c r="QB308" s="22"/>
      <c r="QC308" s="22"/>
      <c r="QD308" s="22"/>
      <c r="QE308" s="22"/>
      <c r="QF308" s="22"/>
      <c r="QG308" s="22"/>
      <c r="QH308" s="22"/>
      <c r="QI308" s="22"/>
      <c r="QJ308" s="22"/>
      <c r="QK308" s="22"/>
      <c r="QL308" s="22"/>
      <c r="QM308" s="22"/>
      <c r="QN308" s="22"/>
      <c r="QO308" s="22"/>
      <c r="QP308" s="22"/>
      <c r="QQ308" s="22"/>
      <c r="QR308" s="22"/>
      <c r="QS308" s="22"/>
      <c r="QT308" s="22"/>
      <c r="QU308" s="22"/>
      <c r="QV308" s="22"/>
      <c r="QW308" s="22"/>
      <c r="QX308" s="22"/>
      <c r="QY308" s="22"/>
      <c r="QZ308" s="22"/>
      <c r="RA308" s="22"/>
      <c r="RB308" s="22"/>
      <c r="RC308" s="22"/>
      <c r="RD308" s="22"/>
      <c r="RE308" s="22"/>
      <c r="RF308" s="22"/>
      <c r="RG308" s="22"/>
      <c r="RH308" s="22"/>
      <c r="RI308" s="22"/>
      <c r="RJ308" s="22"/>
      <c r="RK308" s="22"/>
      <c r="RL308" s="22"/>
      <c r="RM308" s="22"/>
      <c r="RN308" s="22"/>
      <c r="RO308" s="22"/>
      <c r="RP308" s="22"/>
      <c r="RQ308" s="22"/>
      <c r="RR308" s="22"/>
      <c r="RS308" s="22"/>
      <c r="RT308" s="22"/>
      <c r="RU308" s="22"/>
      <c r="RV308" s="22"/>
      <c r="RW308" s="22"/>
      <c r="RX308" s="22"/>
      <c r="RY308" s="22"/>
      <c r="RZ308" s="22"/>
      <c r="SA308" s="22"/>
      <c r="SB308" s="22"/>
      <c r="SC308" s="22"/>
      <c r="SD308" s="22"/>
      <c r="SE308" s="22"/>
      <c r="SF308" s="22"/>
      <c r="SG308" s="22"/>
      <c r="SH308" s="22"/>
      <c r="SI308" s="22"/>
      <c r="SJ308" s="22"/>
      <c r="SK308" s="22"/>
      <c r="SL308" s="22"/>
      <c r="SM308" s="22"/>
      <c r="SN308" s="22"/>
      <c r="SO308" s="22"/>
      <c r="SP308" s="22"/>
      <c r="SQ308" s="22"/>
      <c r="SR308" s="22"/>
      <c r="SS308" s="22"/>
      <c r="ST308" s="22"/>
      <c r="SU308" s="22"/>
      <c r="SV308" s="22"/>
      <c r="SW308" s="22"/>
      <c r="SX308" s="22"/>
      <c r="SY308" s="22"/>
      <c r="SZ308" s="22"/>
      <c r="TA308" s="22"/>
      <c r="TB308" s="22"/>
      <c r="TC308" s="22"/>
      <c r="TD308" s="22"/>
      <c r="TE308" s="22"/>
      <c r="TF308" s="22"/>
      <c r="TG308" s="22"/>
      <c r="TH308" s="22"/>
      <c r="TI308" s="22"/>
      <c r="TJ308" s="22"/>
      <c r="TK308" s="22"/>
      <c r="TL308" s="22"/>
      <c r="TM308" s="22"/>
      <c r="TN308" s="22"/>
      <c r="TO308" s="22"/>
      <c r="TP308" s="22"/>
      <c r="TQ308" s="22"/>
      <c r="TR308" s="22"/>
      <c r="TS308" s="22"/>
      <c r="TT308" s="22"/>
      <c r="TU308" s="22"/>
      <c r="TV308" s="22"/>
      <c r="TW308" s="22"/>
      <c r="TX308" s="22"/>
      <c r="TY308" s="22"/>
      <c r="TZ308" s="22"/>
      <c r="UA308" s="22"/>
      <c r="UB308" s="22"/>
      <c r="UC308" s="22"/>
      <c r="UD308" s="22"/>
      <c r="UE308" s="22"/>
      <c r="UF308" s="22"/>
      <c r="UG308" s="22"/>
      <c r="UH308" s="22"/>
      <c r="UI308" s="22"/>
      <c r="UJ308" s="22"/>
      <c r="UK308" s="22"/>
      <c r="UL308" s="22"/>
      <c r="UM308" s="22"/>
      <c r="UN308" s="22"/>
      <c r="UO308" s="22"/>
      <c r="UP308" s="22"/>
      <c r="UQ308" s="22"/>
      <c r="UR308" s="22"/>
      <c r="US308" s="22"/>
      <c r="UT308" s="22"/>
      <c r="UU308" s="22"/>
      <c r="UV308" s="22"/>
      <c r="UW308" s="22"/>
      <c r="UX308" s="22"/>
      <c r="UY308" s="22"/>
      <c r="UZ308" s="22"/>
      <c r="VA308" s="22"/>
      <c r="VB308" s="22"/>
      <c r="VC308" s="22"/>
      <c r="VD308" s="22"/>
      <c r="VE308" s="22"/>
      <c r="VF308" s="22"/>
      <c r="VG308" s="22"/>
      <c r="VH308" s="22"/>
      <c r="VI308" s="22"/>
      <c r="VJ308" s="22"/>
      <c r="VK308" s="22"/>
      <c r="VL308" s="22"/>
      <c r="VM308" s="22"/>
      <c r="VN308" s="22"/>
      <c r="VO308" s="22"/>
      <c r="VP308" s="22"/>
      <c r="VQ308" s="22"/>
      <c r="VR308" s="22"/>
      <c r="VS308" s="22"/>
      <c r="VT308" s="22"/>
      <c r="VU308" s="22"/>
      <c r="VV308" s="22"/>
      <c r="VW308" s="22"/>
      <c r="VX308" s="22"/>
      <c r="VY308" s="22"/>
      <c r="VZ308" s="22"/>
      <c r="WA308" s="22"/>
      <c r="WB308" s="22"/>
      <c r="WC308" s="22"/>
      <c r="WD308" s="22"/>
      <c r="WE308" s="22"/>
      <c r="WF308" s="22"/>
      <c r="WG308" s="22"/>
      <c r="WH308" s="22"/>
      <c r="WI308" s="22"/>
      <c r="WJ308" s="22"/>
      <c r="WK308" s="22"/>
      <c r="WL308" s="22"/>
      <c r="WM308" s="22"/>
      <c r="WN308" s="22"/>
      <c r="WO308" s="22"/>
      <c r="WP308" s="22"/>
      <c r="WQ308" s="22"/>
      <c r="WR308" s="22"/>
      <c r="WS308" s="22"/>
      <c r="WT308" s="22"/>
      <c r="WU308" s="22"/>
      <c r="WV308" s="22"/>
      <c r="WW308" s="22"/>
      <c r="WX308" s="22"/>
      <c r="WY308" s="22"/>
      <c r="WZ308" s="22"/>
      <c r="XA308" s="22"/>
      <c r="XB308" s="22"/>
      <c r="XC308" s="22"/>
      <c r="XD308" s="22"/>
      <c r="XE308" s="22"/>
      <c r="XF308" s="22"/>
      <c r="XG308" s="22"/>
      <c r="XH308" s="22"/>
      <c r="XI308" s="22"/>
      <c r="XJ308" s="22"/>
      <c r="XK308" s="22"/>
      <c r="XL308" s="22"/>
      <c r="XM308" s="22"/>
      <c r="XN308" s="22"/>
      <c r="XO308" s="22"/>
      <c r="XP308" s="22"/>
      <c r="XQ308" s="22"/>
      <c r="XR308" s="22"/>
      <c r="XS308" s="22"/>
      <c r="XT308" s="22"/>
      <c r="XU308" s="22"/>
      <c r="XV308" s="22"/>
      <c r="XW308" s="22"/>
      <c r="XX308" s="22"/>
      <c r="XY308" s="22"/>
      <c r="XZ308" s="22"/>
      <c r="YA308" s="22"/>
      <c r="YB308" s="22"/>
      <c r="YC308" s="22"/>
      <c r="YD308" s="22"/>
      <c r="YE308" s="22"/>
      <c r="YF308" s="22"/>
      <c r="YG308" s="22"/>
      <c r="YH308" s="22"/>
      <c r="YI308" s="22"/>
      <c r="YJ308" s="22"/>
      <c r="YK308" s="22"/>
      <c r="YL308" s="22"/>
      <c r="YM308" s="22"/>
      <c r="YN308" s="22"/>
      <c r="YO308" s="22"/>
      <c r="YP308" s="22"/>
      <c r="YQ308" s="22"/>
      <c r="YR308" s="22"/>
      <c r="YS308" s="22"/>
      <c r="YT308" s="22"/>
      <c r="YU308" s="22"/>
      <c r="YV308" s="22"/>
      <c r="YW308" s="22"/>
      <c r="YX308" s="22"/>
      <c r="YY308" s="22"/>
      <c r="YZ308" s="22"/>
      <c r="ZA308" s="22"/>
      <c r="ZB308" s="22"/>
      <c r="ZC308" s="22"/>
      <c r="ZD308" s="22"/>
      <c r="ZE308" s="22"/>
      <c r="ZF308" s="22"/>
      <c r="ZG308" s="22"/>
      <c r="ZH308" s="22"/>
      <c r="ZI308" s="22"/>
      <c r="ZJ308" s="22"/>
      <c r="ZK308" s="22"/>
      <c r="ZL308" s="22"/>
      <c r="ZM308" s="22"/>
      <c r="ZN308" s="22"/>
      <c r="ZO308" s="22"/>
      <c r="ZP308" s="22"/>
      <c r="ZQ308" s="22"/>
      <c r="ZR308" s="22"/>
      <c r="ZS308" s="22"/>
      <c r="ZT308" s="22"/>
      <c r="ZU308" s="22"/>
      <c r="ZV308" s="22"/>
      <c r="ZW308" s="22"/>
      <c r="ZX308" s="22"/>
      <c r="ZY308" s="22"/>
      <c r="ZZ308" s="22"/>
      <c r="AAA308" s="22"/>
      <c r="AAB308" s="22"/>
      <c r="AAC308" s="22"/>
      <c r="AAD308" s="22"/>
      <c r="AAE308" s="22"/>
      <c r="AAF308" s="22"/>
      <c r="AAG308" s="22"/>
      <c r="AAH308" s="22"/>
      <c r="AAI308" s="22"/>
      <c r="AAJ308" s="22"/>
      <c r="AAK308" s="22"/>
      <c r="AAL308" s="22"/>
      <c r="AAM308" s="22"/>
      <c r="AAN308" s="22"/>
      <c r="AAO308" s="22"/>
      <c r="AAP308" s="22"/>
      <c r="AAQ308" s="22"/>
      <c r="AAR308" s="22"/>
      <c r="AAS308" s="22"/>
      <c r="AAT308" s="22"/>
      <c r="AAU308" s="22"/>
      <c r="AAV308" s="22"/>
      <c r="AAW308" s="22"/>
      <c r="AAX308" s="22"/>
      <c r="AAY308" s="22"/>
      <c r="AAZ308" s="22"/>
      <c r="ABA308" s="22"/>
      <c r="ABB308" s="22"/>
      <c r="ABC308" s="22"/>
      <c r="ABD308" s="22"/>
      <c r="ABE308" s="22"/>
      <c r="ABF308" s="22"/>
      <c r="ABG308" s="22"/>
      <c r="ABH308" s="22"/>
      <c r="ABI308" s="22"/>
      <c r="ABJ308" s="22"/>
      <c r="ABK308" s="22"/>
      <c r="ABL308" s="22"/>
      <c r="ABM308" s="22"/>
      <c r="ABN308" s="22"/>
      <c r="ABO308" s="22"/>
      <c r="ABP308" s="22"/>
      <c r="ABQ308" s="22"/>
      <c r="ABR308" s="22"/>
      <c r="ABS308" s="22"/>
      <c r="ABT308" s="22"/>
      <c r="ABU308" s="22"/>
      <c r="ABV308" s="22"/>
      <c r="ABW308" s="22"/>
      <c r="ABX308" s="22"/>
      <c r="ABY308" s="22"/>
      <c r="ABZ308" s="22"/>
      <c r="ACA308" s="22"/>
      <c r="ACB308" s="22"/>
      <c r="ACC308" s="22"/>
      <c r="ACD308" s="22"/>
      <c r="ACE308" s="22"/>
      <c r="ACF308" s="22"/>
      <c r="ACG308" s="22"/>
      <c r="ACH308" s="22"/>
      <c r="ACI308" s="22"/>
      <c r="ACJ308" s="22"/>
      <c r="ACK308" s="22"/>
      <c r="ACL308" s="22"/>
      <c r="ACM308" s="22"/>
      <c r="ACN308" s="22"/>
      <c r="ACO308" s="22"/>
      <c r="ACP308" s="22"/>
      <c r="ACQ308" s="22"/>
      <c r="ACR308" s="22"/>
      <c r="ACS308" s="22"/>
      <c r="ACT308" s="22"/>
      <c r="ACU308" s="22"/>
      <c r="ACV308" s="22"/>
      <c r="ACW308" s="22"/>
      <c r="ACX308" s="22"/>
      <c r="ACY308" s="22"/>
      <c r="ACZ308" s="22"/>
      <c r="ADA308" s="22"/>
      <c r="ADB308" s="22"/>
      <c r="ADC308" s="22"/>
      <c r="ADD308" s="22"/>
      <c r="ADE308" s="22"/>
      <c r="ADF308" s="22"/>
      <c r="ADG308" s="22"/>
      <c r="ADH308" s="22"/>
      <c r="ADI308" s="22"/>
      <c r="ADJ308" s="22"/>
      <c r="ADK308" s="22"/>
      <c r="ADL308" s="22"/>
      <c r="ADM308" s="22"/>
      <c r="ADN308" s="22"/>
      <c r="ADO308" s="22"/>
      <c r="ADP308" s="22"/>
      <c r="ADQ308" s="22"/>
      <c r="ADR308" s="22"/>
      <c r="ADS308" s="22"/>
      <c r="ADT308" s="22"/>
      <c r="ADU308" s="22"/>
      <c r="ADV308" s="22"/>
      <c r="ADW308" s="22"/>
      <c r="ADX308" s="22"/>
      <c r="ADY308" s="22"/>
      <c r="ADZ308" s="22"/>
      <c r="AEA308" s="22"/>
      <c r="AEB308" s="22"/>
      <c r="AEC308" s="22"/>
      <c r="AED308" s="22"/>
      <c r="AEE308" s="22"/>
      <c r="AEF308" s="22"/>
      <c r="AEG308" s="22"/>
      <c r="AEH308" s="22"/>
      <c r="AEI308" s="22"/>
      <c r="AEJ308" s="22"/>
      <c r="AEK308" s="22"/>
      <c r="AEL308" s="22"/>
      <c r="AEM308" s="22"/>
      <c r="AEN308" s="22"/>
      <c r="AEO308" s="22"/>
      <c r="AEP308" s="22"/>
      <c r="AEQ308" s="22"/>
      <c r="AER308" s="22"/>
      <c r="AES308" s="22"/>
      <c r="AET308" s="22"/>
      <c r="AEU308" s="22"/>
      <c r="AEV308" s="22"/>
      <c r="AEW308" s="22"/>
      <c r="AEX308" s="22"/>
      <c r="AEY308" s="22"/>
      <c r="AEZ308" s="22"/>
      <c r="AFA308" s="22"/>
      <c r="AFB308" s="22"/>
      <c r="AFC308" s="22"/>
      <c r="AFD308" s="22"/>
      <c r="AFE308" s="22"/>
      <c r="AFF308" s="22"/>
      <c r="AFG308" s="22"/>
      <c r="AFH308" s="22"/>
      <c r="AFI308" s="22"/>
      <c r="AFJ308" s="22"/>
      <c r="AFK308" s="22"/>
      <c r="AFL308" s="22"/>
      <c r="AFM308" s="22"/>
      <c r="AFN308" s="22"/>
      <c r="AFO308" s="22"/>
      <c r="AFP308" s="22"/>
      <c r="AFQ308" s="22"/>
      <c r="AFR308" s="22"/>
      <c r="AFS308" s="22"/>
      <c r="AFT308" s="22"/>
      <c r="AFU308" s="22"/>
      <c r="AFV308" s="22"/>
      <c r="AFW308" s="22"/>
      <c r="AFX308" s="22"/>
      <c r="AFY308" s="22"/>
      <c r="AFZ308" s="22"/>
      <c r="AGA308" s="22"/>
      <c r="AGB308" s="22"/>
      <c r="AGC308" s="22"/>
      <c r="AGD308" s="22"/>
      <c r="AGE308" s="22"/>
      <c r="AGF308" s="22"/>
      <c r="AGG308" s="22"/>
      <c r="AGH308" s="22"/>
      <c r="AGI308" s="22"/>
      <c r="AGJ308" s="22"/>
      <c r="AGK308" s="22"/>
      <c r="AGL308" s="22"/>
      <c r="AGM308" s="22"/>
      <c r="AGN308" s="22"/>
      <c r="AGO308" s="22"/>
      <c r="AGP308" s="22"/>
      <c r="AGQ308" s="22"/>
      <c r="AGR308" s="22"/>
      <c r="AGS308" s="22"/>
      <c r="AGT308" s="22"/>
      <c r="AGU308" s="22"/>
      <c r="AGV308" s="22"/>
      <c r="AGW308" s="22"/>
      <c r="AGX308" s="22"/>
      <c r="AGY308" s="22"/>
      <c r="AGZ308" s="22"/>
      <c r="AHA308" s="22"/>
      <c r="AHB308" s="22"/>
      <c r="AHC308" s="22"/>
      <c r="AHD308" s="22"/>
      <c r="AHE308" s="22"/>
      <c r="AHF308" s="22"/>
      <c r="AHG308" s="22"/>
      <c r="AHH308" s="22"/>
      <c r="AHI308" s="22"/>
      <c r="AHJ308" s="22"/>
      <c r="AHK308" s="22"/>
      <c r="AHL308" s="22"/>
      <c r="AHM308" s="22"/>
      <c r="AHN308" s="22"/>
      <c r="AHO308" s="22"/>
      <c r="AHP308" s="22"/>
      <c r="AHQ308" s="22"/>
      <c r="AHR308" s="22"/>
      <c r="AHS308" s="22"/>
      <c r="AHT308" s="22"/>
      <c r="AHU308" s="22"/>
      <c r="AHV308" s="22"/>
      <c r="AHW308" s="22"/>
      <c r="AHX308" s="22"/>
      <c r="AHY308" s="22"/>
      <c r="AHZ308" s="22"/>
      <c r="AIA308" s="22"/>
      <c r="AIB308" s="22"/>
      <c r="AIC308" s="22"/>
      <c r="AID308" s="22"/>
      <c r="AIE308" s="22"/>
      <c r="AIF308" s="22"/>
      <c r="AIG308" s="22"/>
      <c r="AIH308" s="22"/>
      <c r="AII308" s="22"/>
      <c r="AIJ308" s="22"/>
      <c r="AIK308" s="22"/>
      <c r="AIL308" s="22"/>
      <c r="AIM308" s="22"/>
      <c r="AIN308" s="22"/>
      <c r="AIO308" s="22"/>
      <c r="AIP308" s="22"/>
      <c r="AIQ308" s="22"/>
      <c r="AIR308" s="22"/>
      <c r="AIS308" s="22"/>
      <c r="AIT308" s="22"/>
      <c r="AIU308" s="22"/>
      <c r="AIV308" s="22"/>
      <c r="AIW308" s="22"/>
      <c r="AIX308" s="22"/>
      <c r="AIY308" s="22"/>
      <c r="AIZ308" s="22"/>
      <c r="AJA308" s="22"/>
      <c r="AJB308" s="22"/>
      <c r="AJC308" s="22"/>
      <c r="AJD308" s="22"/>
      <c r="AJE308" s="22"/>
      <c r="AJF308" s="22"/>
      <c r="AJG308" s="22"/>
      <c r="AJH308" s="22"/>
      <c r="AJI308" s="22"/>
      <c r="AJJ308" s="22"/>
      <c r="AJK308" s="22"/>
      <c r="AJL308" s="22"/>
      <c r="AJM308" s="22"/>
      <c r="AJN308" s="22"/>
      <c r="AJO308" s="22"/>
      <c r="AJP308" s="22"/>
      <c r="AJQ308" s="22"/>
      <c r="AJR308" s="22"/>
      <c r="AJS308" s="22"/>
      <c r="AJT308" s="22"/>
      <c r="AJU308" s="22"/>
      <c r="AJV308" s="22"/>
      <c r="AJW308" s="22"/>
      <c r="AJX308" s="22"/>
      <c r="AJY308" s="22"/>
      <c r="AJZ308" s="22"/>
      <c r="AKA308" s="22"/>
      <c r="AKB308" s="22"/>
      <c r="AKC308" s="22"/>
      <c r="AKD308" s="22"/>
      <c r="AKE308" s="22"/>
      <c r="AKF308" s="22"/>
      <c r="AKG308" s="22"/>
      <c r="AKH308" s="22"/>
      <c r="AKI308" s="22"/>
      <c r="AKJ308" s="22"/>
      <c r="AKK308" s="22"/>
      <c r="AKL308" s="22"/>
      <c r="AKM308" s="22"/>
      <c r="AKN308" s="22"/>
      <c r="AKO308" s="22"/>
      <c r="AKP308" s="22"/>
      <c r="AKQ308" s="22"/>
      <c r="AKR308" s="22"/>
      <c r="AKS308" s="22"/>
      <c r="AKT308" s="22"/>
      <c r="AKU308" s="22"/>
      <c r="AKV308" s="22"/>
      <c r="AKW308" s="22"/>
      <c r="AKX308" s="22"/>
      <c r="AKY308" s="22"/>
      <c r="AKZ308" s="22"/>
      <c r="ALA308" s="22"/>
      <c r="ALB308" s="22"/>
      <c r="ALC308" s="22"/>
      <c r="ALD308" s="22"/>
      <c r="ALE308" s="22"/>
      <c r="ALF308" s="22"/>
      <c r="ALG308" s="22"/>
      <c r="ALH308" s="22"/>
      <c r="ALI308" s="22"/>
      <c r="ALJ308" s="22"/>
      <c r="ALK308" s="22"/>
      <c r="ALL308" s="22"/>
      <c r="ALM308" s="22"/>
      <c r="ALN308" s="22"/>
      <c r="ALO308" s="22"/>
      <c r="ALP308" s="22"/>
      <c r="ALQ308" s="22"/>
      <c r="ALR308" s="22"/>
      <c r="ALS308" s="22"/>
      <c r="ALT308" s="22"/>
      <c r="ALU308" s="22"/>
      <c r="ALV308" s="22"/>
      <c r="ALW308" s="22"/>
      <c r="ALX308" s="22"/>
      <c r="ALY308" s="22"/>
      <c r="ALZ308" s="22"/>
      <c r="AMA308" s="22"/>
      <c r="AMB308" s="22"/>
      <c r="AMC308" s="22"/>
      <c r="AMD308" s="22"/>
      <c r="AME308" s="22"/>
      <c r="AMF308" s="22"/>
      <c r="AMG308" s="22"/>
      <c r="AMH308" s="22"/>
      <c r="AMI308" s="22"/>
      <c r="AMJ308" s="22"/>
      <c r="AMK308" s="22"/>
      <c r="AML308" s="22"/>
      <c r="AMM308" s="22"/>
      <c r="AMN308" s="22"/>
      <c r="AMO308" s="22"/>
      <c r="AMP308" s="22"/>
      <c r="AMQ308" s="22"/>
      <c r="AMR308" s="22"/>
      <c r="AMS308" s="22"/>
      <c r="AMT308" s="22"/>
      <c r="AMU308" s="22"/>
      <c r="AMV308" s="22"/>
      <c r="AMW308" s="22"/>
      <c r="AMX308" s="22"/>
      <c r="AMY308" s="22"/>
      <c r="AMZ308" s="22"/>
      <c r="ANA308" s="22"/>
      <c r="ANB308" s="22"/>
      <c r="ANC308" s="22"/>
      <c r="AND308" s="22"/>
      <c r="ANE308" s="22"/>
      <c r="ANF308" s="22"/>
      <c r="ANG308" s="22"/>
      <c r="ANH308" s="22"/>
      <c r="ANI308" s="22"/>
      <c r="ANJ308" s="22"/>
      <c r="ANK308" s="22"/>
      <c r="ANL308" s="22"/>
      <c r="ANM308" s="22"/>
      <c r="ANN308" s="22"/>
      <c r="ANO308" s="22"/>
      <c r="ANP308" s="22"/>
      <c r="ANQ308" s="22"/>
      <c r="ANR308" s="22"/>
      <c r="ANS308" s="22"/>
      <c r="ANT308" s="22"/>
      <c r="ANU308" s="22"/>
      <c r="ANV308" s="22"/>
      <c r="ANW308" s="22"/>
      <c r="ANX308" s="22"/>
      <c r="ANY308" s="22"/>
      <c r="ANZ308" s="22"/>
      <c r="AOA308" s="22"/>
      <c r="AOB308" s="22"/>
      <c r="AOC308" s="22"/>
      <c r="AOD308" s="22"/>
      <c r="AOE308" s="22"/>
      <c r="AOF308" s="22"/>
      <c r="AOG308" s="22"/>
      <c r="AOH308" s="22"/>
      <c r="AOI308" s="22"/>
      <c r="AOJ308" s="22"/>
      <c r="AOK308" s="22"/>
      <c r="AOL308" s="22"/>
      <c r="AOM308" s="22"/>
      <c r="AON308" s="22"/>
      <c r="AOO308" s="22"/>
      <c r="AOP308" s="22"/>
      <c r="AOQ308" s="22"/>
      <c r="AOR308" s="22"/>
      <c r="AOS308" s="22"/>
      <c r="AOT308" s="22"/>
      <c r="AOU308" s="22"/>
      <c r="AOV308" s="22"/>
      <c r="AOW308" s="22"/>
      <c r="AOX308" s="22"/>
      <c r="AOY308" s="22"/>
      <c r="AOZ308" s="22"/>
      <c r="APA308" s="22"/>
      <c r="APB308" s="22"/>
      <c r="APC308" s="22"/>
      <c r="APD308" s="22"/>
      <c r="APE308" s="22"/>
      <c r="APF308" s="22"/>
      <c r="APG308" s="22"/>
      <c r="APH308" s="22"/>
      <c r="API308" s="22"/>
      <c r="APJ308" s="22"/>
      <c r="APK308" s="22"/>
      <c r="APL308" s="22"/>
      <c r="APM308" s="22"/>
      <c r="APN308" s="22"/>
      <c r="APO308" s="22"/>
      <c r="APP308" s="22"/>
      <c r="APQ308" s="22"/>
      <c r="APR308" s="22"/>
      <c r="APS308" s="22"/>
      <c r="APT308" s="22"/>
      <c r="APU308" s="22"/>
      <c r="APV308" s="22"/>
      <c r="APW308" s="22"/>
      <c r="APX308" s="22"/>
      <c r="APY308" s="22"/>
      <c r="APZ308" s="22"/>
      <c r="AQA308" s="22"/>
      <c r="AQB308" s="22"/>
      <c r="AQC308" s="22"/>
      <c r="AQD308" s="22"/>
      <c r="AQE308" s="22"/>
      <c r="AQF308" s="22"/>
      <c r="AQG308" s="22"/>
      <c r="AQH308" s="22"/>
      <c r="AQI308" s="22"/>
      <c r="AQJ308" s="22"/>
      <c r="AQK308" s="22"/>
      <c r="AQL308" s="22"/>
      <c r="AQM308" s="22"/>
      <c r="AQN308" s="22"/>
      <c r="AQO308" s="22"/>
      <c r="AQP308" s="22"/>
      <c r="AQQ308" s="22"/>
      <c r="AQR308" s="22"/>
      <c r="AQS308" s="22"/>
      <c r="AQT308" s="22"/>
      <c r="AQU308" s="22"/>
      <c r="AQV308" s="22"/>
      <c r="AQW308" s="22"/>
      <c r="AQX308" s="22"/>
      <c r="AQY308" s="22"/>
      <c r="AQZ308" s="22"/>
      <c r="ARA308" s="22"/>
      <c r="ARB308" s="22"/>
      <c r="ARC308" s="22"/>
      <c r="ARD308" s="22"/>
      <c r="ARE308" s="22"/>
      <c r="ARF308" s="22"/>
      <c r="ARG308" s="22"/>
      <c r="ARH308" s="22"/>
      <c r="ARI308" s="22"/>
      <c r="ARJ308" s="22"/>
      <c r="ARK308" s="22"/>
      <c r="ARL308" s="22"/>
      <c r="ARM308" s="22"/>
      <c r="ARN308" s="22"/>
      <c r="ARO308" s="22"/>
      <c r="ARP308" s="22"/>
      <c r="ARQ308" s="22"/>
      <c r="ARR308" s="22"/>
      <c r="ARS308" s="22"/>
      <c r="ART308" s="22"/>
      <c r="ARU308" s="22"/>
      <c r="ARV308" s="22"/>
      <c r="ARW308" s="22"/>
      <c r="ARX308" s="22"/>
      <c r="ARY308" s="22"/>
      <c r="ARZ308" s="22"/>
      <c r="ASA308" s="22"/>
      <c r="ASB308" s="22"/>
      <c r="ASC308" s="22"/>
      <c r="ASD308" s="22"/>
      <c r="ASE308" s="22"/>
      <c r="ASF308" s="22"/>
      <c r="ASG308" s="22"/>
      <c r="ASH308" s="22"/>
      <c r="ASI308" s="22"/>
      <c r="ASJ308" s="22"/>
      <c r="ASK308" s="22"/>
      <c r="ASL308" s="22"/>
      <c r="ASM308" s="22"/>
      <c r="ASN308" s="22"/>
      <c r="ASO308" s="22"/>
      <c r="ASP308" s="22"/>
      <c r="ASQ308" s="22"/>
      <c r="ASR308" s="22"/>
      <c r="ASS308" s="22"/>
      <c r="AST308" s="22"/>
      <c r="ASU308" s="22"/>
      <c r="ASV308" s="22"/>
      <c r="ASW308" s="22"/>
      <c r="ASX308" s="22"/>
      <c r="ASY308" s="22"/>
      <c r="ASZ308" s="22"/>
      <c r="ATA308" s="22"/>
      <c r="ATB308" s="22"/>
      <c r="ATC308" s="22"/>
      <c r="ATD308" s="22"/>
      <c r="ATE308" s="22"/>
      <c r="ATF308" s="22"/>
      <c r="ATG308" s="22"/>
      <c r="ATH308" s="22"/>
      <c r="ATI308" s="22"/>
      <c r="ATJ308" s="22"/>
      <c r="ATK308" s="22"/>
      <c r="ATL308" s="22"/>
      <c r="ATM308" s="22"/>
      <c r="ATN308" s="22"/>
      <c r="ATO308" s="22"/>
      <c r="ATP308" s="22"/>
      <c r="ATQ308" s="22"/>
      <c r="ATR308" s="22"/>
      <c r="ATS308" s="22"/>
      <c r="ATT308" s="22"/>
      <c r="ATU308" s="22"/>
      <c r="ATV308" s="22"/>
      <c r="ATW308" s="22"/>
      <c r="ATX308" s="22"/>
      <c r="ATY308" s="22"/>
      <c r="ATZ308" s="22"/>
      <c r="AUA308" s="22"/>
      <c r="AUB308" s="22"/>
      <c r="AUC308" s="22"/>
      <c r="AUD308" s="22"/>
      <c r="AUE308" s="22"/>
      <c r="AUF308" s="22"/>
      <c r="AUG308" s="22"/>
      <c r="AUH308" s="22"/>
      <c r="AUI308" s="22"/>
      <c r="AUJ308" s="22"/>
      <c r="AUK308" s="22"/>
      <c r="AUL308" s="22"/>
      <c r="AUM308" s="22"/>
      <c r="AUN308" s="22"/>
      <c r="AUO308" s="22"/>
      <c r="AUP308" s="22"/>
      <c r="AUQ308" s="22"/>
      <c r="AUR308" s="22"/>
      <c r="AUS308" s="22"/>
      <c r="AUT308" s="22"/>
      <c r="AUU308" s="22"/>
      <c r="AUV308" s="22"/>
      <c r="AUW308" s="22"/>
      <c r="AUX308" s="22"/>
      <c r="AUY308" s="22"/>
      <c r="AUZ308" s="22"/>
      <c r="AVA308" s="22"/>
      <c r="AVB308" s="22"/>
      <c r="AVC308" s="22"/>
      <c r="AVD308" s="22"/>
      <c r="AVE308" s="22"/>
      <c r="AVF308" s="22"/>
      <c r="AVG308" s="22"/>
      <c r="AVH308" s="22"/>
      <c r="AVI308" s="22"/>
      <c r="AVJ308" s="22"/>
      <c r="AVK308" s="22"/>
      <c r="AVL308" s="22"/>
      <c r="AVM308" s="22"/>
      <c r="AVN308" s="22"/>
      <c r="AVO308" s="22"/>
      <c r="AVP308" s="22"/>
      <c r="AVQ308" s="22"/>
      <c r="AVR308" s="22"/>
      <c r="AVS308" s="22"/>
      <c r="AVT308" s="22"/>
      <c r="AVU308" s="22"/>
      <c r="AVV308" s="22"/>
      <c r="AVW308" s="22"/>
      <c r="AVX308" s="22"/>
      <c r="AVY308" s="22"/>
      <c r="AVZ308" s="22"/>
      <c r="AWA308" s="22"/>
      <c r="AWB308" s="22"/>
      <c r="AWC308" s="22"/>
      <c r="AWD308" s="22"/>
      <c r="AWE308" s="22"/>
      <c r="AWF308" s="22"/>
      <c r="AWG308" s="22"/>
      <c r="AWH308" s="22"/>
      <c r="AWI308" s="22"/>
      <c r="AWJ308" s="22"/>
      <c r="AWK308" s="22"/>
      <c r="AWL308" s="22"/>
      <c r="AWM308" s="22"/>
      <c r="AWN308" s="22"/>
      <c r="AWO308" s="22"/>
      <c r="AWP308" s="22"/>
      <c r="AWQ308" s="22"/>
      <c r="AWR308" s="22"/>
      <c r="AWS308" s="22"/>
      <c r="AWT308" s="22"/>
      <c r="AWU308" s="22"/>
      <c r="AWV308" s="22"/>
      <c r="AWW308" s="22"/>
      <c r="AWX308" s="22"/>
      <c r="AWY308" s="22"/>
      <c r="AWZ308" s="22"/>
      <c r="AXA308" s="22"/>
      <c r="AXB308" s="22"/>
      <c r="AXC308" s="22"/>
      <c r="AXD308" s="22"/>
      <c r="AXE308" s="22"/>
      <c r="AXF308" s="22"/>
      <c r="AXG308" s="22"/>
      <c r="AXH308" s="22"/>
      <c r="AXI308" s="22"/>
      <c r="AXJ308" s="22"/>
      <c r="AXK308" s="22"/>
      <c r="AXL308" s="22"/>
      <c r="AXM308" s="22"/>
      <c r="AXN308" s="22"/>
      <c r="AXO308" s="22"/>
      <c r="AXP308" s="22"/>
      <c r="AXQ308" s="22"/>
      <c r="AXR308" s="22"/>
      <c r="AXS308" s="22"/>
      <c r="AXT308" s="22"/>
      <c r="AXU308" s="22"/>
      <c r="AXV308" s="22"/>
      <c r="AXW308" s="22"/>
      <c r="AXX308" s="22"/>
      <c r="AXY308" s="22"/>
      <c r="AXZ308" s="22"/>
      <c r="AYA308" s="22"/>
      <c r="AYB308" s="22"/>
      <c r="AYC308" s="22"/>
      <c r="AYD308" s="22"/>
      <c r="AYE308" s="22"/>
      <c r="AYF308" s="22"/>
      <c r="AYG308" s="22"/>
      <c r="AYH308" s="22"/>
      <c r="AYI308" s="22"/>
      <c r="AYJ308" s="22"/>
      <c r="AYK308" s="22"/>
      <c r="AYL308" s="22"/>
      <c r="AYM308" s="22"/>
      <c r="AYN308" s="22"/>
      <c r="AYO308" s="22"/>
      <c r="AYP308" s="22"/>
      <c r="AYQ308" s="22"/>
      <c r="AYR308" s="22"/>
      <c r="AYS308" s="22"/>
      <c r="AYT308" s="22"/>
      <c r="AYU308" s="22"/>
      <c r="AYV308" s="22"/>
      <c r="AYW308" s="22"/>
      <c r="AYX308" s="22"/>
      <c r="AYY308" s="22"/>
      <c r="AYZ308" s="22"/>
      <c r="AZA308" s="22"/>
      <c r="AZB308" s="22"/>
      <c r="AZC308" s="22"/>
      <c r="AZD308" s="22"/>
      <c r="AZE308" s="22"/>
      <c r="AZF308" s="22"/>
      <c r="AZG308" s="22"/>
      <c r="AZH308" s="22"/>
      <c r="AZI308" s="22"/>
      <c r="AZJ308" s="22"/>
      <c r="AZK308" s="22"/>
      <c r="AZL308" s="22"/>
      <c r="AZM308" s="22"/>
      <c r="AZN308" s="22"/>
      <c r="AZO308" s="22"/>
      <c r="AZP308" s="22"/>
      <c r="AZQ308" s="22"/>
      <c r="AZR308" s="22"/>
      <c r="AZS308" s="22"/>
      <c r="AZT308" s="22"/>
      <c r="AZU308" s="22"/>
      <c r="AZV308" s="22"/>
      <c r="AZW308" s="22"/>
      <c r="AZX308" s="22"/>
      <c r="AZY308" s="22"/>
      <c r="AZZ308" s="22"/>
      <c r="BAA308" s="22"/>
      <c r="BAB308" s="22"/>
      <c r="BAC308" s="22"/>
      <c r="BAD308" s="22"/>
      <c r="BAE308" s="22"/>
      <c r="BAF308" s="22"/>
      <c r="BAG308" s="22"/>
      <c r="BAH308" s="22"/>
      <c r="BAI308" s="22"/>
      <c r="BAJ308" s="22"/>
      <c r="BAK308" s="22"/>
      <c r="BAL308" s="22"/>
      <c r="BAM308" s="22"/>
      <c r="BAN308" s="22"/>
      <c r="BAO308" s="22"/>
      <c r="BAP308" s="22"/>
      <c r="BAQ308" s="22"/>
      <c r="BAR308" s="22"/>
      <c r="BAS308" s="22"/>
      <c r="BAT308" s="22"/>
      <c r="BAU308" s="22"/>
      <c r="BAV308" s="22"/>
      <c r="BAW308" s="22"/>
      <c r="BAX308" s="22"/>
      <c r="BAY308" s="22"/>
      <c r="BAZ308" s="22"/>
      <c r="BBA308" s="22"/>
      <c r="BBB308" s="22"/>
      <c r="BBC308" s="22"/>
      <c r="BBD308" s="22"/>
      <c r="BBE308" s="22"/>
      <c r="BBF308" s="22"/>
      <c r="BBG308" s="22"/>
      <c r="BBH308" s="22"/>
      <c r="BBI308" s="22"/>
      <c r="BBJ308" s="22"/>
      <c r="BBK308" s="22"/>
      <c r="BBL308" s="22"/>
      <c r="BBM308" s="22"/>
      <c r="BBN308" s="22"/>
      <c r="BBO308" s="22"/>
      <c r="BBP308" s="22"/>
      <c r="BBQ308" s="22"/>
      <c r="BBR308" s="22"/>
      <c r="BBS308" s="22"/>
      <c r="BBT308" s="22"/>
      <c r="BBU308" s="22"/>
      <c r="BBV308" s="22"/>
      <c r="BBW308" s="22"/>
      <c r="BBX308" s="22"/>
      <c r="BBY308" s="22"/>
      <c r="BBZ308" s="22"/>
      <c r="BCA308" s="22"/>
      <c r="BCB308" s="22"/>
      <c r="BCC308" s="22"/>
      <c r="BCD308" s="22"/>
      <c r="BCE308" s="22"/>
      <c r="BCF308" s="22"/>
      <c r="BCG308" s="22"/>
      <c r="BCH308" s="22"/>
      <c r="BCI308" s="22"/>
      <c r="BCJ308" s="22"/>
      <c r="BCK308" s="22"/>
      <c r="BCL308" s="22"/>
      <c r="BCM308" s="22"/>
      <c r="BCN308" s="22"/>
      <c r="BCO308" s="22"/>
      <c r="BCP308" s="22"/>
      <c r="BCQ308" s="22"/>
      <c r="BCR308" s="22"/>
      <c r="BCS308" s="22"/>
      <c r="BCT308" s="22"/>
      <c r="BCU308" s="22"/>
      <c r="BCV308" s="22"/>
      <c r="BCW308" s="22"/>
      <c r="BCX308" s="22"/>
      <c r="BCY308" s="22"/>
      <c r="BCZ308" s="22"/>
      <c r="BDA308" s="22"/>
      <c r="BDB308" s="22"/>
      <c r="BDC308" s="22"/>
      <c r="BDD308" s="22"/>
      <c r="BDE308" s="22"/>
      <c r="BDF308" s="22"/>
      <c r="BDG308" s="22"/>
      <c r="BDH308" s="22"/>
      <c r="BDI308" s="22"/>
      <c r="BDJ308" s="22"/>
      <c r="BDK308" s="22"/>
      <c r="BDL308" s="22"/>
      <c r="BDM308" s="22"/>
      <c r="BDN308" s="22"/>
      <c r="BDO308" s="22"/>
      <c r="BDP308" s="22"/>
      <c r="BDQ308" s="22"/>
      <c r="BDR308" s="22"/>
      <c r="BDS308" s="22"/>
      <c r="BDT308" s="22"/>
      <c r="BDU308" s="22"/>
      <c r="BDV308" s="22"/>
      <c r="BDW308" s="22"/>
      <c r="BDX308" s="22"/>
      <c r="BDY308" s="22"/>
      <c r="BDZ308" s="22"/>
      <c r="BEA308" s="22"/>
      <c r="BEB308" s="22"/>
      <c r="BEC308" s="22"/>
      <c r="BED308" s="22"/>
      <c r="BEE308" s="22"/>
      <c r="BEF308" s="22"/>
      <c r="BEG308" s="22"/>
      <c r="BEH308" s="22"/>
      <c r="BEI308" s="22"/>
      <c r="BEJ308" s="22"/>
      <c r="BEK308" s="22"/>
      <c r="BEL308" s="22"/>
      <c r="BEM308" s="22"/>
      <c r="BEN308" s="22"/>
      <c r="BEO308" s="22"/>
      <c r="BEP308" s="22"/>
      <c r="BEQ308" s="22"/>
      <c r="BER308" s="22"/>
      <c r="BES308" s="22"/>
      <c r="BET308" s="22"/>
      <c r="BEU308" s="22"/>
      <c r="BEV308" s="22"/>
      <c r="BEW308" s="22"/>
      <c r="BEX308" s="22"/>
      <c r="BEY308" s="22"/>
      <c r="BEZ308" s="22"/>
      <c r="BFA308" s="22"/>
      <c r="BFB308" s="22"/>
      <c r="BFC308" s="22"/>
      <c r="BFD308" s="22"/>
      <c r="BFE308" s="22"/>
      <c r="BFF308" s="22"/>
      <c r="BFG308" s="22"/>
      <c r="BFH308" s="22"/>
      <c r="BFI308" s="22"/>
      <c r="BFJ308" s="22"/>
      <c r="BFK308" s="22"/>
      <c r="BFL308" s="22"/>
      <c r="BFM308" s="22"/>
      <c r="BFN308" s="22"/>
      <c r="BFO308" s="22"/>
      <c r="BFP308" s="22"/>
      <c r="BFQ308" s="22"/>
      <c r="BFR308" s="22"/>
      <c r="BFS308" s="22"/>
      <c r="BFT308" s="22"/>
      <c r="BFU308" s="22"/>
      <c r="BFV308" s="22"/>
      <c r="BFW308" s="22"/>
      <c r="BFX308" s="22"/>
      <c r="BFY308" s="22"/>
      <c r="BFZ308" s="22"/>
      <c r="BGA308" s="22"/>
      <c r="BGB308" s="22"/>
      <c r="BGC308" s="22"/>
      <c r="BGD308" s="22"/>
      <c r="BGE308" s="22"/>
      <c r="BGF308" s="22"/>
      <c r="BGG308" s="22"/>
      <c r="BGH308" s="22"/>
      <c r="BGI308" s="22"/>
      <c r="BGJ308" s="22"/>
      <c r="BGK308" s="22"/>
      <c r="BGL308" s="22"/>
      <c r="BGM308" s="22"/>
      <c r="BGN308" s="22"/>
      <c r="BGO308" s="22"/>
      <c r="BGP308" s="22"/>
      <c r="BGQ308" s="22"/>
      <c r="BGR308" s="22"/>
      <c r="BGS308" s="22"/>
      <c r="BGT308" s="22"/>
      <c r="BGU308" s="22"/>
      <c r="BGV308" s="22"/>
      <c r="BGW308" s="22"/>
      <c r="BGX308" s="22"/>
      <c r="BGY308" s="22"/>
      <c r="BGZ308" s="22"/>
      <c r="BHA308" s="22"/>
      <c r="BHB308" s="22"/>
      <c r="BHC308" s="22"/>
      <c r="BHD308" s="22"/>
      <c r="BHE308" s="22"/>
      <c r="BHF308" s="22"/>
      <c r="BHG308" s="22"/>
      <c r="BHH308" s="22"/>
      <c r="BHI308" s="22"/>
      <c r="BHJ308" s="22"/>
      <c r="BHK308" s="22"/>
      <c r="BHL308" s="22"/>
      <c r="BHM308" s="22"/>
      <c r="BHN308" s="22"/>
      <c r="BHO308" s="22"/>
      <c r="BHP308" s="22"/>
      <c r="BHQ308" s="22"/>
      <c r="BHR308" s="22"/>
      <c r="BHS308" s="22"/>
      <c r="BHT308" s="22"/>
      <c r="BHU308" s="22"/>
      <c r="BHV308" s="22"/>
      <c r="BHW308" s="22"/>
      <c r="BHX308" s="22"/>
      <c r="BHY308" s="22"/>
      <c r="BHZ308" s="22"/>
      <c r="BIA308" s="22"/>
      <c r="BIB308" s="22"/>
      <c r="BIC308" s="22"/>
      <c r="BID308" s="22"/>
      <c r="BIE308" s="22"/>
      <c r="BIF308" s="22"/>
      <c r="BIG308" s="22"/>
      <c r="BIH308" s="22"/>
      <c r="BII308" s="22"/>
      <c r="BIJ308" s="22"/>
      <c r="BIK308" s="22"/>
      <c r="BIL308" s="22"/>
      <c r="BIM308" s="22"/>
      <c r="BIN308" s="22"/>
      <c r="BIO308" s="22"/>
      <c r="BIP308" s="22"/>
      <c r="BIQ308" s="22"/>
      <c r="BIR308" s="22"/>
      <c r="BIS308" s="22"/>
      <c r="BIT308" s="22"/>
      <c r="BIU308" s="22"/>
      <c r="BIV308" s="22"/>
      <c r="BIW308" s="22"/>
      <c r="BIX308" s="22"/>
      <c r="BIY308" s="22"/>
      <c r="BIZ308" s="22"/>
      <c r="BJA308" s="22"/>
      <c r="BJB308" s="22"/>
      <c r="BJC308" s="22"/>
      <c r="BJD308" s="22"/>
      <c r="BJE308" s="22"/>
      <c r="BJF308" s="22"/>
      <c r="BJG308" s="22"/>
      <c r="BJH308" s="22"/>
      <c r="BJI308" s="22"/>
      <c r="BJJ308" s="22"/>
      <c r="BJK308" s="22"/>
      <c r="BJL308" s="22"/>
      <c r="BJM308" s="22"/>
      <c r="BJN308" s="22"/>
      <c r="BJO308" s="22"/>
      <c r="BJP308" s="22"/>
      <c r="BJQ308" s="22"/>
      <c r="BJR308" s="22"/>
      <c r="BJS308" s="22"/>
      <c r="BJT308" s="22"/>
      <c r="BJU308" s="22"/>
      <c r="BJV308" s="22"/>
      <c r="BJW308" s="22"/>
      <c r="BJX308" s="22"/>
      <c r="BJY308" s="22"/>
      <c r="BJZ308" s="22"/>
      <c r="BKA308" s="22"/>
      <c r="BKB308" s="22"/>
      <c r="BKC308" s="22"/>
      <c r="BKD308" s="22"/>
      <c r="BKE308" s="22"/>
      <c r="BKF308" s="22"/>
      <c r="BKG308" s="22"/>
      <c r="BKH308" s="22"/>
      <c r="BKI308" s="22"/>
      <c r="BKJ308" s="22"/>
      <c r="BKK308" s="22"/>
      <c r="BKL308" s="22"/>
      <c r="BKM308" s="22"/>
      <c r="BKN308" s="22"/>
      <c r="BKO308" s="22"/>
      <c r="BKP308" s="22"/>
      <c r="BKQ308" s="22"/>
      <c r="BKR308" s="22"/>
      <c r="BKS308" s="22"/>
      <c r="BKT308" s="22"/>
      <c r="BKU308" s="22"/>
      <c r="BKV308" s="22"/>
      <c r="BKW308" s="22"/>
      <c r="BKX308" s="22"/>
      <c r="BKY308" s="22"/>
      <c r="BKZ308" s="22"/>
      <c r="BLA308" s="22"/>
      <c r="BLB308" s="22"/>
      <c r="BLC308" s="22"/>
      <c r="BLD308" s="22"/>
      <c r="BLE308" s="22"/>
      <c r="BLF308" s="22"/>
      <c r="BLG308" s="22"/>
      <c r="BLH308" s="22"/>
      <c r="BLI308" s="22"/>
      <c r="BLJ308" s="22"/>
      <c r="BLK308" s="22"/>
      <c r="BLL308" s="22"/>
      <c r="BLM308" s="22"/>
      <c r="BLN308" s="22"/>
      <c r="BLO308" s="22"/>
      <c r="BLP308" s="22"/>
      <c r="BLQ308" s="22"/>
      <c r="BLR308" s="22"/>
      <c r="BLS308" s="22"/>
      <c r="BLT308" s="22"/>
      <c r="BLU308" s="22"/>
      <c r="BLV308" s="22"/>
      <c r="BLW308" s="22"/>
      <c r="BLX308" s="22"/>
      <c r="BLY308" s="22"/>
      <c r="BLZ308" s="22"/>
      <c r="BMA308" s="22"/>
      <c r="BMB308" s="22"/>
      <c r="BMC308" s="22"/>
      <c r="BMD308" s="22"/>
      <c r="BME308" s="22"/>
      <c r="BMF308" s="22"/>
      <c r="BMG308" s="22"/>
      <c r="BMH308" s="22"/>
      <c r="BMI308" s="22"/>
      <c r="BMJ308" s="22"/>
      <c r="BMK308" s="22"/>
      <c r="BML308" s="22"/>
      <c r="BMM308" s="22"/>
      <c r="BMN308" s="22"/>
      <c r="BMO308" s="22"/>
      <c r="BMP308" s="22"/>
      <c r="BMQ308" s="22"/>
      <c r="BMR308" s="22"/>
      <c r="BMS308" s="22"/>
      <c r="BMT308" s="22"/>
      <c r="BMU308" s="22"/>
      <c r="BMV308" s="22"/>
      <c r="BMW308" s="22"/>
      <c r="BMX308" s="22"/>
      <c r="BMY308" s="22"/>
      <c r="BMZ308" s="22"/>
      <c r="BNA308" s="22"/>
      <c r="BNB308" s="22"/>
      <c r="BNC308" s="22"/>
      <c r="BND308" s="22"/>
      <c r="BNE308" s="22"/>
      <c r="BNF308" s="22"/>
      <c r="BNG308" s="22"/>
      <c r="BNH308" s="22"/>
      <c r="BNI308" s="22"/>
      <c r="BNJ308" s="22"/>
      <c r="BNK308" s="22"/>
      <c r="BNL308" s="22"/>
      <c r="BNM308" s="22"/>
      <c r="BNN308" s="22"/>
      <c r="BNO308" s="22"/>
      <c r="BNP308" s="22"/>
      <c r="BNQ308" s="22"/>
      <c r="BNR308" s="22"/>
      <c r="BNS308" s="22"/>
      <c r="BNT308" s="22"/>
      <c r="BNU308" s="22"/>
      <c r="BNV308" s="22"/>
      <c r="BNW308" s="22"/>
      <c r="BNX308" s="22"/>
      <c r="BNY308" s="22"/>
      <c r="BNZ308" s="22"/>
      <c r="BOA308" s="22"/>
      <c r="BOB308" s="22"/>
      <c r="BOC308" s="22"/>
      <c r="BOD308" s="22"/>
      <c r="BOE308" s="22"/>
      <c r="BOF308" s="22"/>
      <c r="BOG308" s="22"/>
      <c r="BOH308" s="22"/>
      <c r="BOI308" s="22"/>
      <c r="BOJ308" s="22"/>
      <c r="BOK308" s="22"/>
      <c r="BOL308" s="22"/>
      <c r="BOM308" s="22"/>
      <c r="BON308" s="22"/>
      <c r="BOO308" s="22"/>
      <c r="BOP308" s="22"/>
      <c r="BOQ308" s="22"/>
      <c r="BOR308" s="22"/>
      <c r="BOS308" s="22"/>
      <c r="BOT308" s="22"/>
      <c r="BOU308" s="22"/>
      <c r="BOV308" s="22"/>
      <c r="BOW308" s="22"/>
      <c r="BOX308" s="22"/>
      <c r="BOY308" s="22"/>
      <c r="BOZ308" s="22"/>
      <c r="BPA308" s="22"/>
      <c r="BPB308" s="22"/>
      <c r="BPC308" s="22"/>
      <c r="BPD308" s="22"/>
      <c r="BPE308" s="22"/>
      <c r="BPF308" s="22"/>
      <c r="BPG308" s="22"/>
      <c r="BPH308" s="22"/>
      <c r="BPI308" s="22"/>
      <c r="BPJ308" s="22"/>
      <c r="BPK308" s="22"/>
      <c r="BPL308" s="22"/>
      <c r="BPM308" s="22"/>
      <c r="BPN308" s="22"/>
      <c r="BPO308" s="22"/>
      <c r="BPP308" s="22"/>
      <c r="BPQ308" s="22"/>
      <c r="BPR308" s="22"/>
      <c r="BPS308" s="22"/>
      <c r="BPT308" s="22"/>
      <c r="BPU308" s="22"/>
      <c r="BPV308" s="22"/>
      <c r="BPW308" s="22"/>
      <c r="BPX308" s="22"/>
      <c r="BPY308" s="22"/>
      <c r="BPZ308" s="22"/>
      <c r="BQA308" s="22"/>
      <c r="BQB308" s="22"/>
      <c r="BQC308" s="22"/>
      <c r="BQD308" s="22"/>
      <c r="BQE308" s="22"/>
      <c r="BQF308" s="22"/>
      <c r="BQG308" s="22"/>
      <c r="BQH308" s="22"/>
      <c r="BQI308" s="22"/>
      <c r="BQJ308" s="22"/>
      <c r="BQK308" s="22"/>
      <c r="BQL308" s="22"/>
      <c r="BQM308" s="22"/>
      <c r="BQN308" s="22"/>
      <c r="BQO308" s="22"/>
      <c r="BQP308" s="22"/>
      <c r="BQQ308" s="22"/>
      <c r="BQR308" s="22"/>
      <c r="BQS308" s="22"/>
      <c r="BQT308" s="22"/>
      <c r="BQU308" s="22"/>
      <c r="BQV308" s="22"/>
      <c r="BQW308" s="22"/>
      <c r="BQX308" s="22"/>
      <c r="BQY308" s="22"/>
      <c r="BQZ308" s="22"/>
      <c r="BRA308" s="22"/>
      <c r="BRB308" s="22"/>
      <c r="BRC308" s="22"/>
      <c r="BRD308" s="22"/>
      <c r="BRE308" s="22"/>
      <c r="BRF308" s="22"/>
      <c r="BRG308" s="22"/>
      <c r="BRH308" s="22"/>
      <c r="BRI308" s="22"/>
      <c r="BRJ308" s="22"/>
      <c r="BRK308" s="22"/>
      <c r="BRL308" s="22"/>
      <c r="BRM308" s="22"/>
      <c r="BRN308" s="22"/>
      <c r="BRO308" s="22"/>
      <c r="BRP308" s="22"/>
      <c r="BRQ308" s="22"/>
      <c r="BRR308" s="22"/>
      <c r="BRS308" s="22"/>
      <c r="BRT308" s="22"/>
      <c r="BRU308" s="22"/>
      <c r="BRV308" s="22"/>
      <c r="BRW308" s="22"/>
      <c r="BRX308" s="22"/>
      <c r="BRY308" s="22"/>
      <c r="BRZ308" s="22"/>
      <c r="BSA308" s="22"/>
      <c r="BSB308" s="22"/>
      <c r="BSC308" s="22"/>
      <c r="BSD308" s="22"/>
      <c r="BSE308" s="22"/>
      <c r="BSF308" s="22"/>
      <c r="BSG308" s="22"/>
      <c r="BSH308" s="22"/>
      <c r="BSI308" s="22"/>
      <c r="BSJ308" s="22"/>
      <c r="BSK308" s="22"/>
      <c r="BSL308" s="22"/>
      <c r="BSM308" s="22"/>
      <c r="BSN308" s="22"/>
      <c r="BSO308" s="22"/>
      <c r="BSP308" s="22"/>
      <c r="BSQ308" s="22"/>
      <c r="BSR308" s="22"/>
      <c r="BSS308" s="22"/>
      <c r="BST308" s="22"/>
      <c r="BSU308" s="22"/>
      <c r="BSV308" s="22"/>
      <c r="BSW308" s="22"/>
      <c r="BSX308" s="22"/>
      <c r="BSY308" s="22"/>
      <c r="BSZ308" s="22"/>
      <c r="BTA308" s="22"/>
      <c r="BTB308" s="22"/>
      <c r="BTC308" s="22"/>
      <c r="BTD308" s="22"/>
      <c r="BTE308" s="22"/>
      <c r="BTF308" s="22"/>
      <c r="BTG308" s="22"/>
      <c r="BTH308" s="22"/>
      <c r="BTI308" s="22"/>
      <c r="BTJ308" s="22"/>
      <c r="BTK308" s="22"/>
      <c r="BTL308" s="22"/>
      <c r="BTM308" s="22"/>
      <c r="BTN308" s="22"/>
      <c r="BTO308" s="22"/>
      <c r="BTP308" s="22"/>
      <c r="BTQ308" s="22"/>
      <c r="BTR308" s="22"/>
      <c r="BTS308" s="22"/>
      <c r="BTT308" s="22"/>
      <c r="BTU308" s="22"/>
      <c r="BTV308" s="22"/>
      <c r="BTW308" s="22"/>
      <c r="BTX308" s="22"/>
      <c r="BTY308" s="22"/>
      <c r="BTZ308" s="22"/>
      <c r="BUA308" s="22"/>
      <c r="BUB308" s="22"/>
      <c r="BUC308" s="22"/>
      <c r="BUD308" s="22"/>
      <c r="BUE308" s="22"/>
      <c r="BUF308" s="22"/>
      <c r="BUG308" s="22"/>
      <c r="BUH308" s="22"/>
      <c r="BUI308" s="22"/>
      <c r="BUJ308" s="22"/>
      <c r="BUK308" s="22"/>
      <c r="BUL308" s="22"/>
      <c r="BUM308" s="22"/>
      <c r="BUN308" s="22"/>
      <c r="BUO308" s="22"/>
      <c r="BUP308" s="22"/>
      <c r="BUQ308" s="22"/>
      <c r="BUR308" s="22"/>
      <c r="BUS308" s="22"/>
      <c r="BUT308" s="22"/>
      <c r="BUU308" s="22"/>
      <c r="BUV308" s="22"/>
      <c r="BUW308" s="22"/>
      <c r="BUX308" s="22"/>
      <c r="BUY308" s="22"/>
      <c r="BUZ308" s="22"/>
      <c r="BVA308" s="22"/>
      <c r="BVB308" s="22"/>
      <c r="BVC308" s="22"/>
      <c r="BVD308" s="22"/>
      <c r="BVE308" s="22"/>
      <c r="BVF308" s="22"/>
      <c r="BVG308" s="22"/>
      <c r="BVH308" s="22"/>
      <c r="BVI308" s="22"/>
      <c r="BVJ308" s="22"/>
      <c r="BVK308" s="22"/>
      <c r="BVL308" s="22"/>
      <c r="BVM308" s="22"/>
      <c r="BVN308" s="22"/>
      <c r="BVO308" s="22"/>
      <c r="BVP308" s="22"/>
      <c r="BVQ308" s="22"/>
      <c r="BVR308" s="22"/>
      <c r="BVS308" s="22"/>
      <c r="BVT308" s="22"/>
      <c r="BVU308" s="22"/>
      <c r="BVV308" s="22"/>
      <c r="BVW308" s="22"/>
      <c r="BVX308" s="22"/>
      <c r="BVY308" s="22"/>
      <c r="BVZ308" s="22"/>
      <c r="BWA308" s="22"/>
      <c r="BWB308" s="22"/>
      <c r="BWC308" s="22"/>
      <c r="BWD308" s="22"/>
      <c r="BWE308" s="22"/>
      <c r="BWF308" s="22"/>
      <c r="BWG308" s="22"/>
      <c r="BWH308" s="22"/>
      <c r="BWI308" s="22"/>
      <c r="BWJ308" s="22"/>
      <c r="BWK308" s="22"/>
      <c r="BWL308" s="22"/>
      <c r="BWM308" s="22"/>
      <c r="BWN308" s="22"/>
      <c r="BWO308" s="22"/>
      <c r="BWP308" s="22"/>
      <c r="BWQ308" s="22"/>
      <c r="BWR308" s="22"/>
      <c r="BWS308" s="22"/>
      <c r="BWT308" s="22"/>
      <c r="BWU308" s="22"/>
      <c r="BWV308" s="22"/>
      <c r="BWW308" s="22"/>
      <c r="BWX308" s="22"/>
      <c r="BWY308" s="22"/>
      <c r="BWZ308" s="22"/>
      <c r="BXA308" s="22"/>
      <c r="BXB308" s="22"/>
      <c r="BXC308" s="22"/>
      <c r="BXD308" s="22"/>
      <c r="BXE308" s="22"/>
      <c r="BXF308" s="22"/>
      <c r="BXG308" s="22"/>
      <c r="BXH308" s="22"/>
      <c r="BXI308" s="22"/>
      <c r="BXJ308" s="22"/>
      <c r="BXK308" s="22"/>
      <c r="BXL308" s="22"/>
      <c r="BXM308" s="22"/>
      <c r="BXN308" s="22"/>
      <c r="BXO308" s="22"/>
      <c r="BXP308" s="22"/>
      <c r="BXQ308" s="22"/>
      <c r="BXR308" s="22"/>
      <c r="BXS308" s="22"/>
      <c r="BXT308" s="22"/>
      <c r="BXU308" s="22"/>
      <c r="BXV308" s="22"/>
      <c r="BXW308" s="22"/>
      <c r="BXX308" s="22"/>
      <c r="BXY308" s="22"/>
      <c r="BXZ308" s="22"/>
      <c r="BYA308" s="22"/>
      <c r="BYB308" s="22"/>
      <c r="BYC308" s="22"/>
      <c r="BYD308" s="22"/>
      <c r="BYE308" s="22"/>
      <c r="BYF308" s="22"/>
      <c r="BYG308" s="22"/>
      <c r="BYH308" s="22"/>
      <c r="BYI308" s="22"/>
      <c r="BYJ308" s="22"/>
      <c r="BYK308" s="22"/>
      <c r="BYL308" s="22"/>
      <c r="BYM308" s="22"/>
      <c r="BYN308" s="22"/>
      <c r="BYO308" s="22"/>
      <c r="BYP308" s="22"/>
      <c r="BYQ308" s="22"/>
      <c r="BYR308" s="22"/>
      <c r="BYS308" s="22"/>
      <c r="BYT308" s="22"/>
      <c r="BYU308" s="22"/>
      <c r="BYV308" s="22"/>
      <c r="BYW308" s="22"/>
      <c r="BYX308" s="22"/>
      <c r="BYY308" s="22"/>
      <c r="BYZ308" s="22"/>
      <c r="BZA308" s="22"/>
      <c r="BZB308" s="22"/>
      <c r="BZC308" s="22"/>
      <c r="BZD308" s="22"/>
      <c r="BZE308" s="22"/>
      <c r="BZF308" s="22"/>
      <c r="BZG308" s="22"/>
      <c r="BZH308" s="22"/>
      <c r="BZI308" s="22"/>
      <c r="BZJ308" s="22"/>
      <c r="BZK308" s="22"/>
      <c r="BZL308" s="22"/>
      <c r="BZM308" s="22"/>
      <c r="BZN308" s="22"/>
      <c r="BZO308" s="22"/>
      <c r="BZP308" s="22"/>
      <c r="BZQ308" s="22"/>
      <c r="BZR308" s="22"/>
      <c r="BZS308" s="22"/>
      <c r="BZT308" s="22"/>
      <c r="BZU308" s="22"/>
      <c r="BZV308" s="22"/>
      <c r="BZW308" s="22"/>
      <c r="BZX308" s="22"/>
      <c r="BZY308" s="22"/>
      <c r="BZZ308" s="22"/>
      <c r="CAA308" s="22"/>
      <c r="CAB308" s="22"/>
      <c r="CAC308" s="22"/>
      <c r="CAD308" s="22"/>
      <c r="CAE308" s="22"/>
      <c r="CAF308" s="22"/>
      <c r="CAG308" s="22"/>
      <c r="CAH308" s="22"/>
      <c r="CAI308" s="22"/>
      <c r="CAJ308" s="22"/>
      <c r="CAK308" s="22"/>
      <c r="CAL308" s="22"/>
      <c r="CAM308" s="22"/>
      <c r="CAN308" s="22"/>
      <c r="CAO308" s="22"/>
      <c r="CAP308" s="22"/>
      <c r="CAQ308" s="22"/>
      <c r="CAR308" s="22"/>
      <c r="CAS308" s="22"/>
      <c r="CAT308" s="22"/>
      <c r="CAU308" s="22"/>
      <c r="CAV308" s="22"/>
      <c r="CAW308" s="22"/>
      <c r="CAX308" s="22"/>
      <c r="CAY308" s="22"/>
      <c r="CAZ308" s="22"/>
      <c r="CBA308" s="22"/>
      <c r="CBB308" s="22"/>
      <c r="CBC308" s="22"/>
      <c r="CBD308" s="22"/>
      <c r="CBE308" s="22"/>
      <c r="CBF308" s="22"/>
      <c r="CBG308" s="22"/>
      <c r="CBH308" s="22"/>
      <c r="CBI308" s="22"/>
      <c r="CBJ308" s="22"/>
      <c r="CBK308" s="22"/>
      <c r="CBL308" s="22"/>
      <c r="CBM308" s="22"/>
      <c r="CBN308" s="22"/>
      <c r="CBO308" s="22"/>
      <c r="CBP308" s="22"/>
      <c r="CBQ308" s="22"/>
      <c r="CBR308" s="22"/>
      <c r="CBS308" s="22"/>
      <c r="CBT308" s="22"/>
      <c r="CBU308" s="22"/>
      <c r="CBV308" s="22"/>
      <c r="CBW308" s="22"/>
      <c r="CBX308" s="22"/>
      <c r="CBY308" s="22"/>
      <c r="CBZ308" s="22"/>
      <c r="CCA308" s="22"/>
      <c r="CCB308" s="22"/>
      <c r="CCC308" s="22"/>
      <c r="CCD308" s="22"/>
      <c r="CCE308" s="22"/>
      <c r="CCF308" s="22"/>
      <c r="CCG308" s="22"/>
      <c r="CCH308" s="22"/>
      <c r="CCI308" s="22"/>
      <c r="CCJ308" s="22"/>
      <c r="CCK308" s="22"/>
      <c r="CCL308" s="22"/>
      <c r="CCM308" s="22"/>
      <c r="CCN308" s="22"/>
      <c r="CCO308" s="22"/>
      <c r="CCP308" s="22"/>
      <c r="CCQ308" s="22"/>
      <c r="CCR308" s="22"/>
      <c r="CCS308" s="22"/>
      <c r="CCT308" s="22"/>
      <c r="CCU308" s="22"/>
      <c r="CCV308" s="22"/>
      <c r="CCW308" s="22"/>
      <c r="CCX308" s="22"/>
      <c r="CCY308" s="22"/>
      <c r="CCZ308" s="22"/>
      <c r="CDA308" s="22"/>
      <c r="CDB308" s="22"/>
      <c r="CDC308" s="22"/>
      <c r="CDD308" s="22"/>
      <c r="CDE308" s="22"/>
      <c r="CDF308" s="22"/>
      <c r="CDG308" s="22"/>
      <c r="CDH308" s="22"/>
      <c r="CDI308" s="22"/>
      <c r="CDJ308" s="22"/>
      <c r="CDK308" s="22"/>
      <c r="CDL308" s="22"/>
      <c r="CDM308" s="22"/>
      <c r="CDN308" s="22"/>
      <c r="CDO308" s="22"/>
      <c r="CDP308" s="22"/>
      <c r="CDQ308" s="22"/>
      <c r="CDR308" s="22"/>
      <c r="CDS308" s="22"/>
      <c r="CDT308" s="22"/>
      <c r="CDU308" s="22"/>
      <c r="CDV308" s="22"/>
      <c r="CDW308" s="22"/>
      <c r="CDX308" s="22"/>
      <c r="CDY308" s="22"/>
      <c r="CDZ308" s="22"/>
      <c r="CEA308" s="22"/>
      <c r="CEB308" s="22"/>
      <c r="CEC308" s="22"/>
      <c r="CED308" s="22"/>
      <c r="CEE308" s="22"/>
      <c r="CEF308" s="22"/>
      <c r="CEG308" s="22"/>
      <c r="CEH308" s="22"/>
      <c r="CEI308" s="22"/>
      <c r="CEJ308" s="22"/>
      <c r="CEK308" s="22"/>
      <c r="CEL308" s="22"/>
      <c r="CEM308" s="22"/>
      <c r="CEN308" s="22"/>
      <c r="CEO308" s="22"/>
      <c r="CEP308" s="22"/>
      <c r="CEQ308" s="22"/>
      <c r="CER308" s="22"/>
      <c r="CES308" s="22"/>
      <c r="CET308" s="22"/>
      <c r="CEU308" s="22"/>
      <c r="CEV308" s="22"/>
      <c r="CEW308" s="22"/>
      <c r="CEX308" s="22"/>
      <c r="CEY308" s="22"/>
      <c r="CEZ308" s="22"/>
      <c r="CFA308" s="22"/>
      <c r="CFB308" s="22"/>
      <c r="CFC308" s="22"/>
      <c r="CFD308" s="22"/>
      <c r="CFE308" s="22"/>
      <c r="CFF308" s="22"/>
      <c r="CFG308" s="22"/>
      <c r="CFH308" s="22"/>
      <c r="CFI308" s="22"/>
      <c r="CFJ308" s="22"/>
      <c r="CFK308" s="22"/>
      <c r="CFL308" s="22"/>
      <c r="CFM308" s="22"/>
      <c r="CFN308" s="22"/>
      <c r="CFO308" s="22"/>
      <c r="CFP308" s="22"/>
      <c r="CFQ308" s="22"/>
      <c r="CFR308" s="22"/>
      <c r="CFS308" s="22"/>
      <c r="CFT308" s="22"/>
      <c r="CFU308" s="22"/>
      <c r="CFV308" s="22"/>
      <c r="CFW308" s="22"/>
      <c r="CFX308" s="22"/>
      <c r="CFY308" s="22"/>
      <c r="CFZ308" s="22"/>
      <c r="CGA308" s="22"/>
      <c r="CGB308" s="22"/>
      <c r="CGC308" s="22"/>
      <c r="CGD308" s="22"/>
      <c r="CGE308" s="22"/>
      <c r="CGF308" s="22"/>
      <c r="CGG308" s="22"/>
      <c r="CGH308" s="22"/>
      <c r="CGI308" s="22"/>
      <c r="CGJ308" s="22"/>
      <c r="CGK308" s="22"/>
      <c r="CGL308" s="22"/>
      <c r="CGM308" s="22"/>
      <c r="CGN308" s="22"/>
      <c r="CGO308" s="22"/>
      <c r="CGP308" s="22"/>
      <c r="CGQ308" s="22"/>
      <c r="CGR308" s="22"/>
      <c r="CGS308" s="22"/>
      <c r="CGT308" s="22"/>
      <c r="CGU308" s="22"/>
      <c r="CGV308" s="22"/>
      <c r="CGW308" s="22"/>
      <c r="CGX308" s="22"/>
      <c r="CGY308" s="22"/>
      <c r="CGZ308" s="22"/>
      <c r="CHA308" s="22"/>
      <c r="CHB308" s="22"/>
      <c r="CHC308" s="22"/>
      <c r="CHD308" s="22"/>
      <c r="CHE308" s="22"/>
      <c r="CHF308" s="22"/>
      <c r="CHG308" s="22"/>
      <c r="CHH308" s="22"/>
      <c r="CHI308" s="22"/>
      <c r="CHJ308" s="22"/>
      <c r="CHK308" s="22"/>
      <c r="CHL308" s="22"/>
      <c r="CHM308" s="22"/>
      <c r="CHN308" s="22"/>
      <c r="CHO308" s="22"/>
      <c r="CHP308" s="22"/>
      <c r="CHQ308" s="22"/>
      <c r="CHR308" s="22"/>
      <c r="CHS308" s="22"/>
      <c r="CHT308" s="22"/>
      <c r="CHU308" s="22"/>
      <c r="CHV308" s="22"/>
      <c r="CHW308" s="22"/>
      <c r="CHX308" s="22"/>
      <c r="CHY308" s="22"/>
      <c r="CHZ308" s="22"/>
      <c r="CIA308" s="22"/>
      <c r="CIB308" s="22"/>
      <c r="CIC308" s="22"/>
      <c r="CID308" s="22"/>
      <c r="CIE308" s="22"/>
      <c r="CIF308" s="22"/>
      <c r="CIG308" s="22"/>
      <c r="CIH308" s="22"/>
      <c r="CII308" s="22"/>
      <c r="CIJ308" s="22"/>
      <c r="CIK308" s="22"/>
      <c r="CIL308" s="22"/>
      <c r="CIM308" s="22"/>
      <c r="CIN308" s="22"/>
      <c r="CIO308" s="22"/>
      <c r="CIP308" s="22"/>
      <c r="CIQ308" s="22"/>
      <c r="CIR308" s="22"/>
      <c r="CIS308" s="22"/>
      <c r="CIT308" s="22"/>
      <c r="CIU308" s="22"/>
      <c r="CIV308" s="22"/>
      <c r="CIW308" s="22"/>
      <c r="CIX308" s="22"/>
      <c r="CIY308" s="22"/>
      <c r="CIZ308" s="22"/>
      <c r="CJA308" s="22"/>
      <c r="CJB308" s="22"/>
      <c r="CJC308" s="22"/>
      <c r="CJD308" s="22"/>
      <c r="CJE308" s="22"/>
      <c r="CJF308" s="22"/>
      <c r="CJG308" s="22"/>
      <c r="CJH308" s="22"/>
      <c r="CJI308" s="22"/>
      <c r="CJJ308" s="22"/>
      <c r="CJK308" s="22"/>
      <c r="CJL308" s="22"/>
      <c r="CJM308" s="22"/>
      <c r="CJN308" s="22"/>
      <c r="CJO308" s="22"/>
      <c r="CJP308" s="22"/>
      <c r="CJQ308" s="22"/>
      <c r="CJR308" s="22"/>
      <c r="CJS308" s="22"/>
      <c r="CJT308" s="22"/>
      <c r="CJU308" s="22"/>
      <c r="CJV308" s="22"/>
      <c r="CJW308" s="22"/>
      <c r="CJX308" s="22"/>
      <c r="CJY308" s="22"/>
      <c r="CJZ308" s="22"/>
      <c r="CKA308" s="22"/>
      <c r="CKB308" s="22"/>
      <c r="CKC308" s="22"/>
      <c r="CKD308" s="22"/>
      <c r="CKE308" s="22"/>
      <c r="CKF308" s="22"/>
      <c r="CKG308" s="22"/>
      <c r="CKH308" s="22"/>
      <c r="CKI308" s="22"/>
      <c r="CKJ308" s="22"/>
      <c r="CKK308" s="22"/>
      <c r="CKL308" s="22"/>
      <c r="CKM308" s="22"/>
      <c r="CKN308" s="22"/>
      <c r="CKO308" s="22"/>
      <c r="CKP308" s="22"/>
      <c r="CKQ308" s="22"/>
      <c r="CKR308" s="22"/>
      <c r="CKS308" s="22"/>
      <c r="CKT308" s="22"/>
      <c r="CKU308" s="22"/>
      <c r="CKV308" s="22"/>
      <c r="CKW308" s="22"/>
      <c r="CKX308" s="22"/>
      <c r="CKY308" s="22"/>
      <c r="CKZ308" s="22"/>
      <c r="CLA308" s="22"/>
      <c r="CLB308" s="22"/>
      <c r="CLC308" s="22"/>
      <c r="CLD308" s="22"/>
      <c r="CLE308" s="22"/>
      <c r="CLF308" s="22"/>
      <c r="CLG308" s="22"/>
      <c r="CLH308" s="22"/>
      <c r="CLI308" s="22"/>
      <c r="CLJ308" s="22"/>
      <c r="CLK308" s="22"/>
      <c r="CLL308" s="22"/>
      <c r="CLM308" s="22"/>
      <c r="CLN308" s="22"/>
      <c r="CLO308" s="22"/>
      <c r="CLP308" s="22"/>
      <c r="CLQ308" s="22"/>
      <c r="CLR308" s="22"/>
      <c r="CLS308" s="22"/>
      <c r="CLT308" s="22"/>
      <c r="CLU308" s="22"/>
      <c r="CLV308" s="22"/>
      <c r="CLW308" s="22"/>
      <c r="CLX308" s="22"/>
      <c r="CLY308" s="22"/>
      <c r="CLZ308" s="22"/>
      <c r="CMA308" s="22"/>
      <c r="CMB308" s="22"/>
      <c r="CMC308" s="22"/>
      <c r="CMD308" s="22"/>
      <c r="CME308" s="22"/>
      <c r="CMF308" s="22"/>
      <c r="CMG308" s="22"/>
      <c r="CMH308" s="22"/>
      <c r="CMI308" s="22"/>
      <c r="CMJ308" s="22"/>
      <c r="CMK308" s="22"/>
      <c r="CML308" s="22"/>
      <c r="CMM308" s="22"/>
      <c r="CMN308" s="22"/>
      <c r="CMO308" s="22"/>
      <c r="CMP308" s="22"/>
      <c r="CMQ308" s="22"/>
      <c r="CMR308" s="22"/>
      <c r="CMS308" s="22"/>
      <c r="CMT308" s="22"/>
      <c r="CMU308" s="22"/>
      <c r="CMV308" s="22"/>
      <c r="CMW308" s="22"/>
      <c r="CMX308" s="22"/>
      <c r="CMY308" s="22"/>
      <c r="CMZ308" s="22"/>
      <c r="CNA308" s="22"/>
      <c r="CNB308" s="22"/>
      <c r="CNC308" s="22"/>
      <c r="CND308" s="22"/>
      <c r="CNE308" s="22"/>
      <c r="CNF308" s="22"/>
      <c r="CNG308" s="22"/>
      <c r="CNH308" s="22"/>
      <c r="CNI308" s="22"/>
      <c r="CNJ308" s="22"/>
      <c r="CNK308" s="22"/>
      <c r="CNL308" s="22"/>
      <c r="CNM308" s="22"/>
      <c r="CNN308" s="22"/>
      <c r="CNO308" s="22"/>
      <c r="CNP308" s="22"/>
      <c r="CNQ308" s="22"/>
      <c r="CNR308" s="22"/>
      <c r="CNS308" s="22"/>
      <c r="CNT308" s="22"/>
      <c r="CNU308" s="22"/>
      <c r="CNV308" s="22"/>
      <c r="CNW308" s="22"/>
      <c r="CNX308" s="22"/>
      <c r="CNY308" s="22"/>
      <c r="CNZ308" s="22"/>
      <c r="COA308" s="22"/>
      <c r="COB308" s="22"/>
      <c r="COC308" s="22"/>
      <c r="COD308" s="22"/>
      <c r="COE308" s="22"/>
      <c r="COF308" s="22"/>
      <c r="COG308" s="22"/>
      <c r="COH308" s="22"/>
      <c r="COI308" s="22"/>
      <c r="COJ308" s="22"/>
      <c r="COK308" s="22"/>
      <c r="COL308" s="22"/>
      <c r="COM308" s="22"/>
      <c r="CON308" s="22"/>
      <c r="COO308" s="22"/>
      <c r="COP308" s="22"/>
      <c r="COQ308" s="22"/>
      <c r="COR308" s="22"/>
      <c r="COS308" s="22"/>
      <c r="COT308" s="22"/>
      <c r="COU308" s="22"/>
      <c r="COV308" s="22"/>
      <c r="COW308" s="22"/>
      <c r="COX308" s="22"/>
      <c r="COY308" s="22"/>
      <c r="COZ308" s="22"/>
      <c r="CPA308" s="22"/>
      <c r="CPB308" s="22"/>
      <c r="CPC308" s="22"/>
      <c r="CPD308" s="22"/>
      <c r="CPE308" s="22"/>
      <c r="CPF308" s="22"/>
      <c r="CPG308" s="22"/>
      <c r="CPH308" s="22"/>
      <c r="CPI308" s="22"/>
      <c r="CPJ308" s="22"/>
      <c r="CPK308" s="22"/>
      <c r="CPL308" s="22"/>
      <c r="CPM308" s="22"/>
      <c r="CPN308" s="22"/>
      <c r="CPO308" s="22"/>
      <c r="CPP308" s="22"/>
      <c r="CPQ308" s="22"/>
      <c r="CPR308" s="22"/>
      <c r="CPS308" s="22"/>
      <c r="CPT308" s="22"/>
      <c r="CPU308" s="22"/>
      <c r="CPV308" s="22"/>
      <c r="CPW308" s="22"/>
      <c r="CPX308" s="22"/>
      <c r="CPY308" s="22"/>
      <c r="CPZ308" s="22"/>
      <c r="CQA308" s="22"/>
      <c r="CQB308" s="22"/>
      <c r="CQC308" s="22"/>
      <c r="CQD308" s="22"/>
      <c r="CQE308" s="22"/>
      <c r="CQF308" s="22"/>
      <c r="CQG308" s="22"/>
      <c r="CQH308" s="22"/>
      <c r="CQI308" s="22"/>
      <c r="CQJ308" s="22"/>
      <c r="CQK308" s="22"/>
      <c r="CQL308" s="22"/>
      <c r="CQM308" s="22"/>
      <c r="CQN308" s="22"/>
      <c r="CQO308" s="22"/>
      <c r="CQP308" s="22"/>
      <c r="CQQ308" s="22"/>
      <c r="CQR308" s="22"/>
      <c r="CQS308" s="22"/>
      <c r="CQT308" s="22"/>
      <c r="CQU308" s="22"/>
      <c r="CQV308" s="22"/>
      <c r="CQW308" s="22"/>
      <c r="CQX308" s="22"/>
      <c r="CQY308" s="22"/>
      <c r="CQZ308" s="22"/>
      <c r="CRA308" s="22"/>
      <c r="CRB308" s="22"/>
      <c r="CRC308" s="22"/>
      <c r="CRD308" s="22"/>
      <c r="CRE308" s="22"/>
      <c r="CRF308" s="22"/>
      <c r="CRG308" s="22"/>
      <c r="CRH308" s="22"/>
      <c r="CRI308" s="22"/>
      <c r="CRJ308" s="22"/>
      <c r="CRK308" s="22"/>
      <c r="CRL308" s="22"/>
      <c r="CRM308" s="22"/>
      <c r="CRN308" s="22"/>
      <c r="CRO308" s="22"/>
      <c r="CRP308" s="22"/>
      <c r="CRQ308" s="22"/>
      <c r="CRR308" s="22"/>
      <c r="CRS308" s="22"/>
      <c r="CRT308" s="22"/>
      <c r="CRU308" s="22"/>
      <c r="CRV308" s="22"/>
      <c r="CRW308" s="22"/>
      <c r="CRX308" s="22"/>
      <c r="CRY308" s="22"/>
      <c r="CRZ308" s="22"/>
      <c r="CSA308" s="22"/>
      <c r="CSB308" s="22"/>
      <c r="CSC308" s="22"/>
      <c r="CSD308" s="22"/>
      <c r="CSE308" s="22"/>
      <c r="CSF308" s="22"/>
      <c r="CSG308" s="22"/>
      <c r="CSH308" s="22"/>
      <c r="CSI308" s="22"/>
      <c r="CSJ308" s="22"/>
      <c r="CSK308" s="22"/>
      <c r="CSL308" s="22"/>
      <c r="CSM308" s="22"/>
      <c r="CSN308" s="22"/>
      <c r="CSO308" s="22"/>
      <c r="CSP308" s="22"/>
      <c r="CSQ308" s="22"/>
      <c r="CSR308" s="22"/>
      <c r="CSS308" s="22"/>
      <c r="CST308" s="22"/>
      <c r="CSU308" s="22"/>
      <c r="CSV308" s="22"/>
      <c r="CSW308" s="22"/>
      <c r="CSX308" s="22"/>
      <c r="CSY308" s="22"/>
      <c r="CSZ308" s="22"/>
      <c r="CTA308" s="22"/>
      <c r="CTB308" s="22"/>
      <c r="CTC308" s="22"/>
      <c r="CTD308" s="22"/>
      <c r="CTE308" s="22"/>
      <c r="CTF308" s="22"/>
      <c r="CTG308" s="22"/>
      <c r="CTH308" s="22"/>
      <c r="CTI308" s="22"/>
      <c r="CTJ308" s="22"/>
      <c r="CTK308" s="22"/>
      <c r="CTL308" s="22"/>
      <c r="CTM308" s="22"/>
      <c r="CTN308" s="22"/>
      <c r="CTO308" s="22"/>
      <c r="CTP308" s="22"/>
      <c r="CTQ308" s="22"/>
      <c r="CTR308" s="22"/>
      <c r="CTS308" s="22"/>
      <c r="CTT308" s="22"/>
      <c r="CTU308" s="22"/>
      <c r="CTV308" s="22"/>
      <c r="CTW308" s="22"/>
      <c r="CTX308" s="22"/>
      <c r="CTY308" s="22"/>
      <c r="CTZ308" s="22"/>
      <c r="CUA308" s="22"/>
      <c r="CUB308" s="22"/>
      <c r="CUC308" s="22"/>
      <c r="CUD308" s="22"/>
      <c r="CUE308" s="22"/>
      <c r="CUF308" s="22"/>
      <c r="CUG308" s="22"/>
      <c r="CUH308" s="22"/>
      <c r="CUI308" s="22"/>
      <c r="CUJ308" s="22"/>
      <c r="CUK308" s="22"/>
      <c r="CUL308" s="22"/>
      <c r="CUM308" s="22"/>
      <c r="CUN308" s="22"/>
      <c r="CUO308" s="22"/>
      <c r="CUP308" s="22"/>
      <c r="CUQ308" s="22"/>
      <c r="CUR308" s="22"/>
      <c r="CUS308" s="22"/>
      <c r="CUT308" s="22"/>
      <c r="CUU308" s="22"/>
      <c r="CUV308" s="22"/>
      <c r="CUW308" s="22"/>
      <c r="CUX308" s="22"/>
      <c r="CUY308" s="22"/>
      <c r="CUZ308" s="22"/>
      <c r="CVA308" s="22"/>
      <c r="CVB308" s="22"/>
      <c r="CVC308" s="22"/>
      <c r="CVD308" s="22"/>
      <c r="CVE308" s="22"/>
      <c r="CVF308" s="22"/>
      <c r="CVG308" s="22"/>
      <c r="CVH308" s="22"/>
      <c r="CVI308" s="22"/>
      <c r="CVJ308" s="22"/>
      <c r="CVK308" s="22"/>
      <c r="CVL308" s="22"/>
      <c r="CVM308" s="22"/>
      <c r="CVN308" s="22"/>
      <c r="CVO308" s="22"/>
      <c r="CVP308" s="22"/>
      <c r="CVQ308" s="22"/>
      <c r="CVR308" s="22"/>
      <c r="CVS308" s="22"/>
      <c r="CVT308" s="22"/>
      <c r="CVU308" s="22"/>
      <c r="CVV308" s="22"/>
      <c r="CVW308" s="22"/>
      <c r="CVX308" s="22"/>
      <c r="CVY308" s="22"/>
      <c r="CVZ308" s="22"/>
      <c r="CWA308" s="22"/>
      <c r="CWB308" s="22"/>
      <c r="CWC308" s="22"/>
      <c r="CWD308" s="22"/>
      <c r="CWE308" s="22"/>
      <c r="CWF308" s="22"/>
      <c r="CWG308" s="22"/>
      <c r="CWH308" s="22"/>
      <c r="CWI308" s="22"/>
      <c r="CWJ308" s="22"/>
      <c r="CWK308" s="22"/>
      <c r="CWL308" s="22"/>
      <c r="CWM308" s="22"/>
      <c r="CWN308" s="22"/>
      <c r="CWO308" s="22"/>
      <c r="CWP308" s="22"/>
      <c r="CWQ308" s="22"/>
      <c r="CWR308" s="22"/>
      <c r="CWS308" s="22"/>
      <c r="CWT308" s="22"/>
      <c r="CWU308" s="22"/>
      <c r="CWV308" s="22"/>
      <c r="CWW308" s="22"/>
      <c r="CWX308" s="22"/>
      <c r="CWY308" s="22"/>
      <c r="CWZ308" s="22"/>
      <c r="CXA308" s="22"/>
      <c r="CXB308" s="22"/>
      <c r="CXC308" s="22"/>
      <c r="CXD308" s="22"/>
      <c r="CXE308" s="22"/>
      <c r="CXF308" s="22"/>
      <c r="CXG308" s="22"/>
      <c r="CXH308" s="22"/>
      <c r="CXI308" s="22"/>
      <c r="CXJ308" s="22"/>
      <c r="CXK308" s="22"/>
      <c r="CXL308" s="22"/>
      <c r="CXM308" s="22"/>
      <c r="CXN308" s="22"/>
      <c r="CXO308" s="22"/>
      <c r="CXP308" s="22"/>
      <c r="CXQ308" s="22"/>
      <c r="CXR308" s="22"/>
      <c r="CXS308" s="22"/>
      <c r="CXT308" s="22"/>
      <c r="CXU308" s="22"/>
      <c r="CXV308" s="22"/>
      <c r="CXW308" s="22"/>
      <c r="CXX308" s="22"/>
      <c r="CXY308" s="22"/>
      <c r="CXZ308" s="22"/>
      <c r="CYA308" s="22"/>
      <c r="CYB308" s="22"/>
      <c r="CYC308" s="22"/>
      <c r="CYD308" s="22"/>
      <c r="CYE308" s="22"/>
      <c r="CYF308" s="22"/>
      <c r="CYG308" s="22"/>
      <c r="CYH308" s="22"/>
      <c r="CYI308" s="22"/>
      <c r="CYJ308" s="22"/>
      <c r="CYK308" s="22"/>
      <c r="CYL308" s="22"/>
      <c r="CYM308" s="22"/>
      <c r="CYN308" s="22"/>
      <c r="CYO308" s="22"/>
      <c r="CYP308" s="22"/>
      <c r="CYQ308" s="22"/>
      <c r="CYR308" s="22"/>
      <c r="CYS308" s="22"/>
      <c r="CYT308" s="22"/>
      <c r="CYU308" s="22"/>
      <c r="CYV308" s="22"/>
      <c r="CYW308" s="22"/>
      <c r="CYX308" s="22"/>
      <c r="CYY308" s="22"/>
      <c r="CYZ308" s="22"/>
      <c r="CZA308" s="22"/>
      <c r="CZB308" s="22"/>
      <c r="CZC308" s="22"/>
      <c r="CZD308" s="22"/>
      <c r="CZE308" s="22"/>
      <c r="CZF308" s="22"/>
      <c r="CZG308" s="22"/>
      <c r="CZH308" s="22"/>
      <c r="CZI308" s="22"/>
      <c r="CZJ308" s="22"/>
      <c r="CZK308" s="22"/>
      <c r="CZL308" s="22"/>
      <c r="CZM308" s="22"/>
      <c r="CZN308" s="22"/>
      <c r="CZO308" s="22"/>
      <c r="CZP308" s="22"/>
      <c r="CZQ308" s="22"/>
      <c r="CZR308" s="22"/>
      <c r="CZS308" s="22"/>
      <c r="CZT308" s="22"/>
      <c r="CZU308" s="22"/>
      <c r="CZV308" s="22"/>
      <c r="CZW308" s="22"/>
      <c r="CZX308" s="22"/>
      <c r="CZY308" s="22"/>
      <c r="CZZ308" s="22"/>
      <c r="DAA308" s="22"/>
      <c r="DAB308" s="22"/>
      <c r="DAC308" s="22"/>
      <c r="DAD308" s="22"/>
      <c r="DAE308" s="22"/>
      <c r="DAF308" s="22"/>
      <c r="DAG308" s="22"/>
      <c r="DAH308" s="22"/>
      <c r="DAI308" s="22"/>
      <c r="DAJ308" s="22"/>
      <c r="DAK308" s="22"/>
      <c r="DAL308" s="22"/>
      <c r="DAM308" s="22"/>
      <c r="DAN308" s="22"/>
      <c r="DAO308" s="22"/>
      <c r="DAP308" s="22"/>
      <c r="DAQ308" s="22"/>
      <c r="DAR308" s="22"/>
      <c r="DAS308" s="22"/>
      <c r="DAT308" s="22"/>
      <c r="DAU308" s="22"/>
      <c r="DAV308" s="22"/>
      <c r="DAW308" s="22"/>
      <c r="DAX308" s="22"/>
      <c r="DAY308" s="22"/>
      <c r="DAZ308" s="22"/>
      <c r="DBA308" s="22"/>
      <c r="DBB308" s="22"/>
      <c r="DBC308" s="22"/>
      <c r="DBD308" s="22"/>
      <c r="DBE308" s="22"/>
      <c r="DBF308" s="22"/>
      <c r="DBG308" s="22"/>
      <c r="DBH308" s="22"/>
      <c r="DBI308" s="22"/>
      <c r="DBJ308" s="22"/>
      <c r="DBK308" s="22"/>
      <c r="DBL308" s="22"/>
      <c r="DBM308" s="22"/>
      <c r="DBN308" s="22"/>
      <c r="DBO308" s="22"/>
      <c r="DBP308" s="22"/>
      <c r="DBQ308" s="22"/>
      <c r="DBR308" s="22"/>
      <c r="DBS308" s="22"/>
      <c r="DBT308" s="22"/>
      <c r="DBU308" s="22"/>
      <c r="DBV308" s="22"/>
      <c r="DBW308" s="22"/>
      <c r="DBX308" s="22"/>
      <c r="DBY308" s="22"/>
      <c r="DBZ308" s="22"/>
      <c r="DCA308" s="22"/>
      <c r="DCB308" s="22"/>
      <c r="DCC308" s="22"/>
      <c r="DCD308" s="22"/>
      <c r="DCE308" s="22"/>
      <c r="DCF308" s="22"/>
      <c r="DCG308" s="22"/>
      <c r="DCH308" s="22"/>
      <c r="DCI308" s="22"/>
      <c r="DCJ308" s="22"/>
      <c r="DCK308" s="22"/>
      <c r="DCL308" s="22"/>
      <c r="DCM308" s="22"/>
      <c r="DCN308" s="22"/>
      <c r="DCO308" s="22"/>
      <c r="DCP308" s="22"/>
      <c r="DCQ308" s="22"/>
      <c r="DCR308" s="22"/>
      <c r="DCS308" s="22"/>
      <c r="DCT308" s="22"/>
      <c r="DCU308" s="22"/>
      <c r="DCV308" s="22"/>
      <c r="DCW308" s="22"/>
      <c r="DCX308" s="22"/>
      <c r="DCY308" s="22"/>
      <c r="DCZ308" s="22"/>
      <c r="DDA308" s="22"/>
      <c r="DDB308" s="22"/>
      <c r="DDC308" s="22"/>
      <c r="DDD308" s="22"/>
      <c r="DDE308" s="22"/>
      <c r="DDF308" s="22"/>
      <c r="DDG308" s="22"/>
      <c r="DDH308" s="22"/>
      <c r="DDI308" s="22"/>
      <c r="DDJ308" s="22"/>
      <c r="DDK308" s="22"/>
      <c r="DDL308" s="22"/>
      <c r="DDM308" s="22"/>
      <c r="DDN308" s="22"/>
      <c r="DDO308" s="22"/>
      <c r="DDP308" s="22"/>
      <c r="DDQ308" s="22"/>
      <c r="DDR308" s="22"/>
      <c r="DDS308" s="22"/>
      <c r="DDT308" s="22"/>
      <c r="DDU308" s="22"/>
      <c r="DDV308" s="22"/>
      <c r="DDW308" s="22"/>
      <c r="DDX308" s="22"/>
      <c r="DDY308" s="22"/>
      <c r="DDZ308" s="22"/>
      <c r="DEA308" s="22"/>
      <c r="DEB308" s="22"/>
      <c r="DEC308" s="22"/>
      <c r="DED308" s="22"/>
      <c r="DEE308" s="22"/>
      <c r="DEF308" s="22"/>
      <c r="DEG308" s="22"/>
      <c r="DEH308" s="22"/>
      <c r="DEI308" s="22"/>
      <c r="DEJ308" s="22"/>
      <c r="DEK308" s="22"/>
      <c r="DEL308" s="22"/>
      <c r="DEM308" s="22"/>
      <c r="DEN308" s="22"/>
      <c r="DEO308" s="22"/>
      <c r="DEP308" s="22"/>
      <c r="DEQ308" s="22"/>
      <c r="DER308" s="22"/>
      <c r="DES308" s="22"/>
      <c r="DET308" s="22"/>
      <c r="DEU308" s="22"/>
      <c r="DEV308" s="22"/>
      <c r="DEW308" s="22"/>
      <c r="DEX308" s="22"/>
      <c r="DEY308" s="22"/>
      <c r="DEZ308" s="22"/>
      <c r="DFA308" s="22"/>
      <c r="DFB308" s="22"/>
      <c r="DFC308" s="22"/>
      <c r="DFD308" s="22"/>
      <c r="DFE308" s="22"/>
      <c r="DFF308" s="22"/>
      <c r="DFG308" s="22"/>
      <c r="DFH308" s="22"/>
      <c r="DFI308" s="22"/>
      <c r="DFJ308" s="22"/>
      <c r="DFK308" s="22"/>
      <c r="DFL308" s="22"/>
      <c r="DFM308" s="22"/>
      <c r="DFN308" s="22"/>
      <c r="DFO308" s="22"/>
      <c r="DFP308" s="22"/>
      <c r="DFQ308" s="22"/>
      <c r="DFR308" s="22"/>
      <c r="DFS308" s="22"/>
      <c r="DFT308" s="22"/>
      <c r="DFU308" s="22"/>
      <c r="DFV308" s="22"/>
      <c r="DFW308" s="22"/>
      <c r="DFX308" s="22"/>
      <c r="DFY308" s="22"/>
      <c r="DFZ308" s="22"/>
      <c r="DGA308" s="22"/>
      <c r="DGB308" s="22"/>
      <c r="DGC308" s="22"/>
      <c r="DGD308" s="22"/>
      <c r="DGE308" s="22"/>
      <c r="DGF308" s="22"/>
      <c r="DGG308" s="22"/>
      <c r="DGH308" s="22"/>
      <c r="DGI308" s="22"/>
      <c r="DGJ308" s="22"/>
      <c r="DGK308" s="22"/>
      <c r="DGL308" s="22"/>
      <c r="DGM308" s="22"/>
      <c r="DGN308" s="22"/>
      <c r="DGO308" s="22"/>
      <c r="DGP308" s="22"/>
      <c r="DGQ308" s="22"/>
      <c r="DGR308" s="22"/>
      <c r="DGS308" s="22"/>
      <c r="DGT308" s="22"/>
      <c r="DGU308" s="22"/>
      <c r="DGV308" s="22"/>
      <c r="DGW308" s="22"/>
      <c r="DGX308" s="22"/>
      <c r="DGY308" s="22"/>
      <c r="DGZ308" s="22"/>
      <c r="DHA308" s="22"/>
      <c r="DHB308" s="22"/>
      <c r="DHC308" s="22"/>
      <c r="DHD308" s="22"/>
      <c r="DHE308" s="22"/>
      <c r="DHF308" s="22"/>
      <c r="DHG308" s="22"/>
      <c r="DHH308" s="22"/>
      <c r="DHI308" s="22"/>
      <c r="DHJ308" s="22"/>
      <c r="DHK308" s="22"/>
      <c r="DHL308" s="22"/>
      <c r="DHM308" s="22"/>
      <c r="DHN308" s="22"/>
      <c r="DHO308" s="22"/>
      <c r="DHP308" s="22"/>
      <c r="DHQ308" s="22"/>
      <c r="DHR308" s="22"/>
      <c r="DHS308" s="22"/>
      <c r="DHT308" s="22"/>
      <c r="DHU308" s="22"/>
      <c r="DHV308" s="22"/>
      <c r="DHW308" s="22"/>
      <c r="DHX308" s="22"/>
      <c r="DHY308" s="22"/>
      <c r="DHZ308" s="22"/>
      <c r="DIA308" s="22"/>
      <c r="DIB308" s="22"/>
      <c r="DIC308" s="22"/>
      <c r="DID308" s="22"/>
      <c r="DIE308" s="22"/>
      <c r="DIF308" s="22"/>
      <c r="DIG308" s="22"/>
      <c r="DIH308" s="22"/>
      <c r="DII308" s="22"/>
      <c r="DIJ308" s="22"/>
      <c r="DIK308" s="22"/>
      <c r="DIL308" s="22"/>
      <c r="DIM308" s="22"/>
      <c r="DIN308" s="22"/>
      <c r="DIO308" s="22"/>
      <c r="DIP308" s="22"/>
      <c r="DIQ308" s="22"/>
      <c r="DIR308" s="22"/>
      <c r="DIS308" s="22"/>
      <c r="DIT308" s="22"/>
      <c r="DIU308" s="22"/>
      <c r="DIV308" s="22"/>
      <c r="DIW308" s="22"/>
      <c r="DIX308" s="22"/>
      <c r="DIY308" s="22"/>
      <c r="DIZ308" s="22"/>
      <c r="DJA308" s="22"/>
      <c r="DJB308" s="22"/>
      <c r="DJC308" s="22"/>
      <c r="DJD308" s="22"/>
      <c r="DJE308" s="22"/>
      <c r="DJF308" s="22"/>
      <c r="DJG308" s="22"/>
      <c r="DJH308" s="22"/>
      <c r="DJI308" s="22"/>
      <c r="DJJ308" s="22"/>
      <c r="DJK308" s="22"/>
      <c r="DJL308" s="22"/>
      <c r="DJM308" s="22"/>
      <c r="DJN308" s="22"/>
      <c r="DJO308" s="22"/>
      <c r="DJP308" s="22"/>
      <c r="DJQ308" s="22"/>
      <c r="DJR308" s="22"/>
      <c r="DJS308" s="22"/>
      <c r="DJT308" s="22"/>
      <c r="DJU308" s="22"/>
      <c r="DJV308" s="22"/>
      <c r="DJW308" s="22"/>
      <c r="DJX308" s="22"/>
      <c r="DJY308" s="22"/>
      <c r="DJZ308" s="22"/>
      <c r="DKA308" s="22"/>
      <c r="DKB308" s="22"/>
      <c r="DKC308" s="22"/>
      <c r="DKD308" s="22"/>
      <c r="DKE308" s="22"/>
      <c r="DKF308" s="22"/>
      <c r="DKG308" s="22"/>
      <c r="DKH308" s="22"/>
      <c r="DKI308" s="22"/>
      <c r="DKJ308" s="22"/>
      <c r="DKK308" s="22"/>
      <c r="DKL308" s="22"/>
      <c r="DKM308" s="22"/>
      <c r="DKN308" s="22"/>
      <c r="DKO308" s="22"/>
      <c r="DKP308" s="22"/>
      <c r="DKQ308" s="22"/>
      <c r="DKR308" s="22"/>
      <c r="DKS308" s="22"/>
      <c r="DKT308" s="22"/>
      <c r="DKU308" s="22"/>
      <c r="DKV308" s="22"/>
      <c r="DKW308" s="22"/>
      <c r="DKX308" s="22"/>
      <c r="DKY308" s="22"/>
      <c r="DKZ308" s="22"/>
      <c r="DLA308" s="22"/>
      <c r="DLB308" s="22"/>
      <c r="DLC308" s="22"/>
      <c r="DLD308" s="22"/>
      <c r="DLE308" s="22"/>
      <c r="DLF308" s="22"/>
      <c r="DLG308" s="22"/>
      <c r="DLH308" s="22"/>
      <c r="DLI308" s="22"/>
      <c r="DLJ308" s="22"/>
      <c r="DLK308" s="22"/>
      <c r="DLL308" s="22"/>
      <c r="DLM308" s="22"/>
      <c r="DLN308" s="22"/>
      <c r="DLO308" s="22"/>
      <c r="DLP308" s="22"/>
      <c r="DLQ308" s="22"/>
      <c r="DLR308" s="22"/>
      <c r="DLS308" s="22"/>
      <c r="DLT308" s="22"/>
      <c r="DLU308" s="22"/>
      <c r="DLV308" s="22"/>
      <c r="DLW308" s="22"/>
      <c r="DLX308" s="22"/>
      <c r="DLY308" s="22"/>
      <c r="DLZ308" s="22"/>
      <c r="DMA308" s="22"/>
      <c r="DMB308" s="22"/>
      <c r="DMC308" s="22"/>
      <c r="DMD308" s="22"/>
      <c r="DME308" s="22"/>
      <c r="DMF308" s="22"/>
      <c r="DMG308" s="22"/>
      <c r="DMH308" s="22"/>
      <c r="DMI308" s="22"/>
      <c r="DMJ308" s="22"/>
      <c r="DMK308" s="22"/>
      <c r="DML308" s="22"/>
      <c r="DMM308" s="22"/>
      <c r="DMN308" s="22"/>
      <c r="DMO308" s="22"/>
      <c r="DMP308" s="22"/>
      <c r="DMQ308" s="22"/>
      <c r="DMR308" s="22"/>
      <c r="DMS308" s="22"/>
      <c r="DMT308" s="22"/>
      <c r="DMU308" s="22"/>
      <c r="DMV308" s="22"/>
      <c r="DMW308" s="22"/>
      <c r="DMX308" s="22"/>
      <c r="DMY308" s="22"/>
      <c r="DMZ308" s="22"/>
      <c r="DNA308" s="22"/>
      <c r="DNB308" s="22"/>
      <c r="DNC308" s="22"/>
      <c r="DND308" s="22"/>
      <c r="DNE308" s="22"/>
      <c r="DNF308" s="22"/>
      <c r="DNG308" s="22"/>
      <c r="DNH308" s="22"/>
      <c r="DNI308" s="22"/>
      <c r="DNJ308" s="22"/>
      <c r="DNK308" s="22"/>
      <c r="DNL308" s="22"/>
      <c r="DNM308" s="22"/>
      <c r="DNN308" s="22"/>
      <c r="DNO308" s="22"/>
      <c r="DNP308" s="22"/>
      <c r="DNQ308" s="22"/>
      <c r="DNR308" s="22"/>
      <c r="DNS308" s="22"/>
      <c r="DNT308" s="22"/>
      <c r="DNU308" s="22"/>
      <c r="DNV308" s="22"/>
      <c r="DNW308" s="22"/>
      <c r="DNX308" s="22"/>
      <c r="DNY308" s="22"/>
      <c r="DNZ308" s="22"/>
      <c r="DOA308" s="22"/>
      <c r="DOB308" s="22"/>
      <c r="DOC308" s="22"/>
      <c r="DOD308" s="22"/>
      <c r="DOE308" s="22"/>
      <c r="DOF308" s="22"/>
      <c r="DOG308" s="22"/>
      <c r="DOH308" s="22"/>
      <c r="DOI308" s="22"/>
      <c r="DOJ308" s="22"/>
      <c r="DOK308" s="22"/>
      <c r="DOL308" s="22"/>
      <c r="DOM308" s="22"/>
      <c r="DON308" s="22"/>
      <c r="DOO308" s="22"/>
      <c r="DOP308" s="22"/>
      <c r="DOQ308" s="22"/>
      <c r="DOR308" s="22"/>
      <c r="DOS308" s="22"/>
      <c r="DOT308" s="22"/>
      <c r="DOU308" s="22"/>
      <c r="DOV308" s="22"/>
      <c r="DOW308" s="22"/>
      <c r="DOX308" s="22"/>
      <c r="DOY308" s="22"/>
      <c r="DOZ308" s="22"/>
      <c r="DPA308" s="22"/>
      <c r="DPB308" s="22"/>
      <c r="DPC308" s="22"/>
      <c r="DPD308" s="22"/>
      <c r="DPE308" s="22"/>
      <c r="DPF308" s="22"/>
      <c r="DPG308" s="22"/>
      <c r="DPH308" s="22"/>
      <c r="DPI308" s="22"/>
      <c r="DPJ308" s="22"/>
      <c r="DPK308" s="22"/>
      <c r="DPL308" s="22"/>
      <c r="DPM308" s="22"/>
      <c r="DPN308" s="22"/>
      <c r="DPO308" s="22"/>
      <c r="DPP308" s="22"/>
      <c r="DPQ308" s="22"/>
      <c r="DPR308" s="22"/>
      <c r="DPS308" s="22"/>
      <c r="DPT308" s="22"/>
      <c r="DPU308" s="22"/>
      <c r="DPV308" s="22"/>
      <c r="DPW308" s="22"/>
      <c r="DPX308" s="22"/>
      <c r="DPY308" s="22"/>
      <c r="DPZ308" s="22"/>
      <c r="DQA308" s="22"/>
      <c r="DQB308" s="22"/>
      <c r="DQC308" s="22"/>
      <c r="DQD308" s="22"/>
      <c r="DQE308" s="22"/>
      <c r="DQF308" s="22"/>
      <c r="DQG308" s="22"/>
      <c r="DQH308" s="22"/>
      <c r="DQI308" s="22"/>
      <c r="DQJ308" s="22"/>
      <c r="DQK308" s="22"/>
      <c r="DQL308" s="22"/>
      <c r="DQM308" s="22"/>
      <c r="DQN308" s="22"/>
      <c r="DQO308" s="22"/>
      <c r="DQP308" s="22"/>
      <c r="DQQ308" s="22"/>
      <c r="DQR308" s="22"/>
      <c r="DQS308" s="22"/>
      <c r="DQT308" s="22"/>
      <c r="DQU308" s="22"/>
      <c r="DQV308" s="22"/>
      <c r="DQW308" s="22"/>
      <c r="DQX308" s="22"/>
      <c r="DQY308" s="22"/>
      <c r="DQZ308" s="22"/>
      <c r="DRA308" s="22"/>
      <c r="DRB308" s="22"/>
      <c r="DRC308" s="22"/>
      <c r="DRD308" s="22"/>
      <c r="DRE308" s="22"/>
      <c r="DRF308" s="22"/>
      <c r="DRG308" s="22"/>
      <c r="DRH308" s="22"/>
      <c r="DRI308" s="22"/>
      <c r="DRJ308" s="22"/>
      <c r="DRK308" s="22"/>
      <c r="DRL308" s="22"/>
      <c r="DRM308" s="22"/>
      <c r="DRN308" s="22"/>
      <c r="DRO308" s="22"/>
      <c r="DRP308" s="22"/>
      <c r="DRQ308" s="22"/>
      <c r="DRR308" s="22"/>
      <c r="DRS308" s="22"/>
      <c r="DRT308" s="22"/>
      <c r="DRU308" s="22"/>
      <c r="DRV308" s="22"/>
      <c r="DRW308" s="22"/>
      <c r="DRX308" s="22"/>
      <c r="DRY308" s="22"/>
      <c r="DRZ308" s="22"/>
      <c r="DSA308" s="22"/>
      <c r="DSB308" s="22"/>
      <c r="DSC308" s="22"/>
      <c r="DSD308" s="22"/>
      <c r="DSE308" s="22"/>
      <c r="DSF308" s="22"/>
      <c r="DSG308" s="22"/>
      <c r="DSH308" s="22"/>
      <c r="DSI308" s="22"/>
      <c r="DSJ308" s="22"/>
      <c r="DSK308" s="22"/>
      <c r="DSL308" s="22"/>
      <c r="DSM308" s="22"/>
      <c r="DSN308" s="22"/>
      <c r="DSO308" s="22"/>
      <c r="DSP308" s="22"/>
      <c r="DSQ308" s="22"/>
      <c r="DSR308" s="22"/>
      <c r="DSS308" s="22"/>
      <c r="DST308" s="22"/>
      <c r="DSU308" s="22"/>
      <c r="DSV308" s="22"/>
      <c r="DSW308" s="22"/>
      <c r="DSX308" s="22"/>
      <c r="DSY308" s="22"/>
      <c r="DSZ308" s="22"/>
      <c r="DTA308" s="22"/>
      <c r="DTB308" s="22"/>
      <c r="DTC308" s="22"/>
      <c r="DTD308" s="22"/>
      <c r="DTE308" s="22"/>
      <c r="DTF308" s="22"/>
      <c r="DTG308" s="22"/>
      <c r="DTH308" s="22"/>
      <c r="DTI308" s="22"/>
      <c r="DTJ308" s="22"/>
      <c r="DTK308" s="22"/>
      <c r="DTL308" s="22"/>
      <c r="DTM308" s="22"/>
      <c r="DTN308" s="22"/>
      <c r="DTO308" s="22"/>
      <c r="DTP308" s="22"/>
      <c r="DTQ308" s="22"/>
      <c r="DTR308" s="22"/>
      <c r="DTS308" s="22"/>
      <c r="DTT308" s="22"/>
      <c r="DTU308" s="22"/>
      <c r="DTV308" s="22"/>
      <c r="DTW308" s="22"/>
      <c r="DTX308" s="22"/>
      <c r="DTY308" s="22"/>
      <c r="DTZ308" s="22"/>
      <c r="DUA308" s="22"/>
      <c r="DUB308" s="22"/>
      <c r="DUC308" s="22"/>
      <c r="DUD308" s="22"/>
      <c r="DUE308" s="22"/>
      <c r="DUF308" s="22"/>
      <c r="DUG308" s="22"/>
      <c r="DUH308" s="22"/>
      <c r="DUI308" s="22"/>
      <c r="DUJ308" s="22"/>
      <c r="DUK308" s="22"/>
      <c r="DUL308" s="22"/>
      <c r="DUM308" s="22"/>
      <c r="DUN308" s="22"/>
      <c r="DUO308" s="22"/>
      <c r="DUP308" s="22"/>
      <c r="DUQ308" s="22"/>
      <c r="DUR308" s="22"/>
      <c r="DUS308" s="22"/>
      <c r="DUT308" s="22"/>
      <c r="DUU308" s="22"/>
      <c r="DUV308" s="22"/>
      <c r="DUW308" s="22"/>
      <c r="DUX308" s="22"/>
      <c r="DUY308" s="22"/>
      <c r="DUZ308" s="22"/>
      <c r="DVA308" s="22"/>
      <c r="DVB308" s="22"/>
      <c r="DVC308" s="22"/>
      <c r="DVD308" s="22"/>
      <c r="DVE308" s="22"/>
      <c r="DVF308" s="22"/>
      <c r="DVG308" s="22"/>
      <c r="DVH308" s="22"/>
      <c r="DVI308" s="22"/>
      <c r="DVJ308" s="22"/>
      <c r="DVK308" s="22"/>
      <c r="DVL308" s="22"/>
      <c r="DVM308" s="22"/>
      <c r="DVN308" s="22"/>
      <c r="DVO308" s="22"/>
      <c r="DVP308" s="22"/>
      <c r="DVQ308" s="22"/>
      <c r="DVR308" s="22"/>
      <c r="DVS308" s="22"/>
      <c r="DVT308" s="22"/>
      <c r="DVU308" s="22"/>
      <c r="DVV308" s="22"/>
      <c r="DVW308" s="22"/>
      <c r="DVX308" s="22"/>
      <c r="DVY308" s="22"/>
      <c r="DVZ308" s="22"/>
      <c r="DWA308" s="22"/>
      <c r="DWB308" s="22"/>
      <c r="DWC308" s="22"/>
      <c r="DWD308" s="22"/>
      <c r="DWE308" s="22"/>
      <c r="DWF308" s="22"/>
      <c r="DWG308" s="22"/>
      <c r="DWH308" s="22"/>
      <c r="DWI308" s="22"/>
      <c r="DWJ308" s="22"/>
      <c r="DWK308" s="22"/>
      <c r="DWL308" s="22"/>
      <c r="DWM308" s="22"/>
      <c r="DWN308" s="22"/>
      <c r="DWO308" s="22"/>
      <c r="DWP308" s="22"/>
      <c r="DWQ308" s="22"/>
      <c r="DWR308" s="22"/>
      <c r="DWS308" s="22"/>
      <c r="DWT308" s="22"/>
      <c r="DWU308" s="22"/>
      <c r="DWV308" s="22"/>
      <c r="DWW308" s="22"/>
      <c r="DWX308" s="22"/>
      <c r="DWY308" s="22"/>
      <c r="DWZ308" s="22"/>
      <c r="DXA308" s="22"/>
      <c r="DXB308" s="22"/>
      <c r="DXC308" s="22"/>
      <c r="DXD308" s="22"/>
      <c r="DXE308" s="22"/>
      <c r="DXF308" s="22"/>
      <c r="DXG308" s="22"/>
      <c r="DXH308" s="22"/>
      <c r="DXI308" s="22"/>
      <c r="DXJ308" s="22"/>
      <c r="DXK308" s="22"/>
      <c r="DXL308" s="22"/>
      <c r="DXM308" s="22"/>
      <c r="DXN308" s="22"/>
      <c r="DXO308" s="22"/>
      <c r="DXP308" s="22"/>
      <c r="DXQ308" s="22"/>
      <c r="DXR308" s="22"/>
      <c r="DXS308" s="22"/>
      <c r="DXT308" s="22"/>
      <c r="DXU308" s="22"/>
      <c r="DXV308" s="22"/>
      <c r="DXW308" s="22"/>
      <c r="DXX308" s="22"/>
      <c r="DXY308" s="22"/>
      <c r="DXZ308" s="22"/>
      <c r="DYA308" s="22"/>
      <c r="DYB308" s="22"/>
      <c r="DYC308" s="22"/>
      <c r="DYD308" s="22"/>
      <c r="DYE308" s="22"/>
      <c r="DYF308" s="22"/>
      <c r="DYG308" s="22"/>
      <c r="DYH308" s="22"/>
      <c r="DYI308" s="22"/>
      <c r="DYJ308" s="22"/>
      <c r="DYK308" s="22"/>
      <c r="DYL308" s="22"/>
      <c r="DYM308" s="22"/>
      <c r="DYN308" s="22"/>
      <c r="DYO308" s="22"/>
      <c r="DYP308" s="22"/>
      <c r="DYQ308" s="22"/>
      <c r="DYR308" s="22"/>
      <c r="DYS308" s="22"/>
      <c r="DYT308" s="22"/>
      <c r="DYU308" s="22"/>
      <c r="DYV308" s="22"/>
      <c r="DYW308" s="22"/>
      <c r="DYX308" s="22"/>
      <c r="DYY308" s="22"/>
      <c r="DYZ308" s="22"/>
      <c r="DZA308" s="22"/>
      <c r="DZB308" s="22"/>
      <c r="DZC308" s="22"/>
      <c r="DZD308" s="22"/>
      <c r="DZE308" s="22"/>
      <c r="DZF308" s="22"/>
      <c r="DZG308" s="22"/>
      <c r="DZH308" s="22"/>
      <c r="DZI308" s="22"/>
      <c r="DZJ308" s="22"/>
      <c r="DZK308" s="22"/>
      <c r="DZL308" s="22"/>
      <c r="DZM308" s="22"/>
      <c r="DZN308" s="22"/>
      <c r="DZO308" s="22"/>
      <c r="DZP308" s="22"/>
      <c r="DZQ308" s="22"/>
      <c r="DZR308" s="22"/>
      <c r="DZS308" s="22"/>
      <c r="DZT308" s="22"/>
      <c r="DZU308" s="22"/>
      <c r="DZV308" s="22"/>
      <c r="DZW308" s="22"/>
      <c r="DZX308" s="22"/>
      <c r="DZY308" s="22"/>
      <c r="DZZ308" s="22"/>
      <c r="EAA308" s="22"/>
      <c r="EAB308" s="22"/>
      <c r="EAC308" s="22"/>
      <c r="EAD308" s="22"/>
      <c r="EAE308" s="22"/>
      <c r="EAF308" s="22"/>
      <c r="EAG308" s="22"/>
      <c r="EAH308" s="22"/>
      <c r="EAI308" s="22"/>
      <c r="EAJ308" s="22"/>
      <c r="EAK308" s="22"/>
      <c r="EAL308" s="22"/>
      <c r="EAM308" s="22"/>
      <c r="EAN308" s="22"/>
      <c r="EAO308" s="22"/>
      <c r="EAP308" s="22"/>
      <c r="EAQ308" s="22"/>
      <c r="EAR308" s="22"/>
      <c r="EAS308" s="22"/>
      <c r="EAT308" s="22"/>
      <c r="EAU308" s="22"/>
      <c r="EAV308" s="22"/>
      <c r="EAW308" s="22"/>
      <c r="EAX308" s="22"/>
      <c r="EAY308" s="22"/>
      <c r="EAZ308" s="22"/>
      <c r="EBA308" s="22"/>
      <c r="EBB308" s="22"/>
      <c r="EBC308" s="22"/>
      <c r="EBD308" s="22"/>
      <c r="EBE308" s="22"/>
      <c r="EBF308" s="22"/>
      <c r="EBG308" s="22"/>
      <c r="EBH308" s="22"/>
      <c r="EBI308" s="22"/>
      <c r="EBJ308" s="22"/>
      <c r="EBK308" s="22"/>
      <c r="EBL308" s="22"/>
      <c r="EBM308" s="22"/>
      <c r="EBN308" s="22"/>
      <c r="EBO308" s="22"/>
      <c r="EBP308" s="22"/>
      <c r="EBQ308" s="22"/>
      <c r="EBR308" s="22"/>
      <c r="EBS308" s="22"/>
      <c r="EBT308" s="22"/>
      <c r="EBU308" s="22"/>
      <c r="EBV308" s="22"/>
      <c r="EBW308" s="22"/>
      <c r="EBX308" s="22"/>
      <c r="EBY308" s="22"/>
      <c r="EBZ308" s="22"/>
      <c r="ECA308" s="22"/>
      <c r="ECB308" s="22"/>
      <c r="ECC308" s="22"/>
      <c r="ECD308" s="22"/>
      <c r="ECE308" s="22"/>
      <c r="ECF308" s="22"/>
      <c r="ECG308" s="22"/>
      <c r="ECH308" s="22"/>
      <c r="ECI308" s="22"/>
      <c r="ECJ308" s="22"/>
      <c r="ECK308" s="22"/>
      <c r="ECL308" s="22"/>
      <c r="ECM308" s="22"/>
      <c r="ECN308" s="22"/>
      <c r="ECO308" s="22"/>
      <c r="ECP308" s="22"/>
      <c r="ECQ308" s="22"/>
      <c r="ECR308" s="22"/>
      <c r="ECS308" s="22"/>
      <c r="ECT308" s="22"/>
      <c r="ECU308" s="22"/>
      <c r="ECV308" s="22"/>
      <c r="ECW308" s="22"/>
      <c r="ECX308" s="22"/>
      <c r="ECY308" s="22"/>
      <c r="ECZ308" s="22"/>
      <c r="EDA308" s="22"/>
      <c r="EDB308" s="22"/>
      <c r="EDC308" s="22"/>
      <c r="EDD308" s="22"/>
      <c r="EDE308" s="22"/>
      <c r="EDF308" s="22"/>
      <c r="EDG308" s="22"/>
      <c r="EDH308" s="22"/>
      <c r="EDI308" s="22"/>
      <c r="EDJ308" s="22"/>
      <c r="EDK308" s="22"/>
      <c r="EDL308" s="22"/>
      <c r="EDM308" s="22"/>
      <c r="EDN308" s="22"/>
      <c r="EDO308" s="22"/>
      <c r="EDP308" s="22"/>
      <c r="EDQ308" s="22"/>
      <c r="EDR308" s="22"/>
      <c r="EDS308" s="22"/>
      <c r="EDT308" s="22"/>
      <c r="EDU308" s="22"/>
      <c r="EDV308" s="22"/>
      <c r="EDW308" s="22"/>
      <c r="EDX308" s="22"/>
      <c r="EDY308" s="22"/>
      <c r="EDZ308" s="22"/>
      <c r="EEA308" s="22"/>
      <c r="EEB308" s="22"/>
      <c r="EEC308" s="22"/>
      <c r="EED308" s="22"/>
      <c r="EEE308" s="22"/>
      <c r="EEF308" s="22"/>
      <c r="EEG308" s="22"/>
      <c r="EEH308" s="22"/>
      <c r="EEI308" s="22"/>
      <c r="EEJ308" s="22"/>
      <c r="EEK308" s="22"/>
      <c r="EEL308" s="22"/>
      <c r="EEM308" s="22"/>
      <c r="EEN308" s="22"/>
      <c r="EEO308" s="22"/>
      <c r="EEP308" s="22"/>
      <c r="EEQ308" s="22"/>
      <c r="EER308" s="22"/>
      <c r="EES308" s="22"/>
      <c r="EET308" s="22"/>
      <c r="EEU308" s="22"/>
      <c r="EEV308" s="22"/>
      <c r="EEW308" s="22"/>
      <c r="EEX308" s="22"/>
      <c r="EEY308" s="22"/>
      <c r="EEZ308" s="22"/>
      <c r="EFA308" s="22"/>
      <c r="EFB308" s="22"/>
      <c r="EFC308" s="22"/>
      <c r="EFD308" s="22"/>
      <c r="EFE308" s="22"/>
      <c r="EFF308" s="22"/>
      <c r="EFG308" s="22"/>
      <c r="EFH308" s="22"/>
      <c r="EFI308" s="22"/>
      <c r="EFJ308" s="22"/>
      <c r="EFK308" s="22"/>
      <c r="EFL308" s="22"/>
      <c r="EFM308" s="22"/>
      <c r="EFN308" s="22"/>
      <c r="EFO308" s="22"/>
      <c r="EFP308" s="22"/>
      <c r="EFQ308" s="22"/>
      <c r="EFR308" s="22"/>
      <c r="EFS308" s="22"/>
      <c r="EFT308" s="22"/>
      <c r="EFU308" s="22"/>
      <c r="EFV308" s="22"/>
      <c r="EFW308" s="22"/>
      <c r="EFX308" s="22"/>
      <c r="EFY308" s="22"/>
      <c r="EFZ308" s="22"/>
      <c r="EGA308" s="22"/>
      <c r="EGB308" s="22"/>
      <c r="EGC308" s="22"/>
      <c r="EGD308" s="22"/>
      <c r="EGE308" s="22"/>
      <c r="EGF308" s="22"/>
      <c r="EGG308" s="22"/>
      <c r="EGH308" s="22"/>
      <c r="EGI308" s="22"/>
      <c r="EGJ308" s="22"/>
      <c r="EGK308" s="22"/>
      <c r="EGL308" s="22"/>
      <c r="EGM308" s="22"/>
      <c r="EGN308" s="22"/>
      <c r="EGO308" s="22"/>
      <c r="EGP308" s="22"/>
      <c r="EGQ308" s="22"/>
      <c r="EGR308" s="22"/>
      <c r="EGS308" s="22"/>
      <c r="EGT308" s="22"/>
      <c r="EGU308" s="22"/>
      <c r="EGV308" s="22"/>
      <c r="EGW308" s="22"/>
      <c r="EGX308" s="22"/>
      <c r="EGY308" s="22"/>
      <c r="EGZ308" s="22"/>
      <c r="EHA308" s="22"/>
      <c r="EHB308" s="22"/>
      <c r="EHC308" s="22"/>
      <c r="EHD308" s="22"/>
      <c r="EHE308" s="22"/>
      <c r="EHF308" s="22"/>
      <c r="EHG308" s="22"/>
      <c r="EHH308" s="22"/>
      <c r="EHI308" s="22"/>
      <c r="EHJ308" s="22"/>
      <c r="EHK308" s="22"/>
      <c r="EHL308" s="22"/>
      <c r="EHM308" s="22"/>
      <c r="EHN308" s="22"/>
      <c r="EHO308" s="22"/>
      <c r="EHP308" s="22"/>
      <c r="EHQ308" s="22"/>
      <c r="EHR308" s="22"/>
      <c r="EHS308" s="22"/>
      <c r="EHT308" s="22"/>
      <c r="EHU308" s="22"/>
      <c r="EHV308" s="22"/>
      <c r="EHW308" s="22"/>
      <c r="EHX308" s="22"/>
      <c r="EHY308" s="22"/>
      <c r="EHZ308" s="22"/>
      <c r="EIA308" s="22"/>
      <c r="EIB308" s="22"/>
      <c r="EIC308" s="22"/>
      <c r="EID308" s="22"/>
      <c r="EIE308" s="22"/>
      <c r="EIF308" s="22"/>
      <c r="EIG308" s="22"/>
      <c r="EIH308" s="22"/>
      <c r="EII308" s="22"/>
      <c r="EIJ308" s="22"/>
      <c r="EIK308" s="22"/>
      <c r="EIL308" s="22"/>
      <c r="EIM308" s="22"/>
      <c r="EIN308" s="22"/>
      <c r="EIO308" s="22"/>
      <c r="EIP308" s="22"/>
      <c r="EIQ308" s="22"/>
      <c r="EIR308" s="22"/>
      <c r="EIS308" s="22"/>
      <c r="EIT308" s="22"/>
      <c r="EIU308" s="22"/>
      <c r="EIV308" s="22"/>
      <c r="EIW308" s="22"/>
      <c r="EIX308" s="22"/>
      <c r="EIY308" s="22"/>
      <c r="EIZ308" s="22"/>
      <c r="EJA308" s="22"/>
      <c r="EJB308" s="22"/>
      <c r="EJC308" s="22"/>
      <c r="EJD308" s="22"/>
      <c r="EJE308" s="22"/>
      <c r="EJF308" s="22"/>
      <c r="EJG308" s="22"/>
      <c r="EJH308" s="22"/>
      <c r="EJI308" s="22"/>
      <c r="EJJ308" s="22"/>
      <c r="EJK308" s="22"/>
      <c r="EJL308" s="22"/>
      <c r="EJM308" s="22"/>
      <c r="EJN308" s="22"/>
      <c r="EJO308" s="22"/>
      <c r="EJP308" s="22"/>
      <c r="EJQ308" s="22"/>
      <c r="EJR308" s="22"/>
      <c r="EJS308" s="22"/>
      <c r="EJT308" s="22"/>
      <c r="EJU308" s="22"/>
      <c r="EJV308" s="22"/>
      <c r="EJW308" s="22"/>
      <c r="EJX308" s="22"/>
      <c r="EJY308" s="22"/>
      <c r="EJZ308" s="22"/>
      <c r="EKA308" s="22"/>
      <c r="EKB308" s="22"/>
      <c r="EKC308" s="22"/>
      <c r="EKD308" s="22"/>
      <c r="EKE308" s="22"/>
      <c r="EKF308" s="22"/>
      <c r="EKG308" s="22"/>
      <c r="EKH308" s="22"/>
      <c r="EKI308" s="22"/>
      <c r="EKJ308" s="22"/>
      <c r="EKK308" s="22"/>
      <c r="EKL308" s="22"/>
      <c r="EKM308" s="22"/>
      <c r="EKN308" s="22"/>
      <c r="EKO308" s="22"/>
      <c r="EKP308" s="22"/>
      <c r="EKQ308" s="22"/>
      <c r="EKR308" s="22"/>
      <c r="EKS308" s="22"/>
      <c r="EKT308" s="22"/>
      <c r="EKU308" s="22"/>
      <c r="EKV308" s="22"/>
      <c r="EKW308" s="22"/>
      <c r="EKX308" s="22"/>
      <c r="EKY308" s="22"/>
      <c r="EKZ308" s="22"/>
      <c r="ELA308" s="22"/>
      <c r="ELB308" s="22"/>
      <c r="ELC308" s="22"/>
      <c r="ELD308" s="22"/>
      <c r="ELE308" s="22"/>
      <c r="ELF308" s="22"/>
      <c r="ELG308" s="22"/>
      <c r="ELH308" s="22"/>
      <c r="ELI308" s="22"/>
      <c r="ELJ308" s="22"/>
      <c r="ELK308" s="22"/>
      <c r="ELL308" s="22"/>
      <c r="ELM308" s="22"/>
      <c r="ELN308" s="22"/>
      <c r="ELO308" s="22"/>
      <c r="ELP308" s="22"/>
      <c r="ELQ308" s="22"/>
      <c r="ELR308" s="22"/>
      <c r="ELS308" s="22"/>
      <c r="ELT308" s="22"/>
      <c r="ELU308" s="22"/>
      <c r="ELV308" s="22"/>
      <c r="ELW308" s="22"/>
      <c r="ELX308" s="22"/>
      <c r="ELY308" s="22"/>
      <c r="ELZ308" s="22"/>
      <c r="EMA308" s="22"/>
      <c r="EMB308" s="22"/>
      <c r="EMC308" s="22"/>
      <c r="EMD308" s="22"/>
      <c r="EME308" s="22"/>
      <c r="EMF308" s="22"/>
      <c r="EMG308" s="22"/>
      <c r="EMH308" s="22"/>
      <c r="EMI308" s="22"/>
      <c r="EMJ308" s="22"/>
      <c r="EMK308" s="22"/>
      <c r="EML308" s="22"/>
      <c r="EMM308" s="22"/>
      <c r="EMN308" s="22"/>
      <c r="EMO308" s="22"/>
      <c r="EMP308" s="22"/>
      <c r="EMQ308" s="22"/>
      <c r="EMR308" s="22"/>
      <c r="EMS308" s="22"/>
      <c r="EMT308" s="22"/>
      <c r="EMU308" s="22"/>
      <c r="EMV308" s="22"/>
      <c r="EMW308" s="22"/>
      <c r="EMX308" s="22"/>
      <c r="EMY308" s="22"/>
      <c r="EMZ308" s="22"/>
      <c r="ENA308" s="22"/>
      <c r="ENB308" s="22"/>
      <c r="ENC308" s="22"/>
      <c r="END308" s="22"/>
      <c r="ENE308" s="22"/>
      <c r="ENF308" s="22"/>
      <c r="ENG308" s="22"/>
      <c r="ENH308" s="22"/>
      <c r="ENI308" s="22"/>
      <c r="ENJ308" s="22"/>
      <c r="ENK308" s="22"/>
      <c r="ENL308" s="22"/>
      <c r="ENM308" s="22"/>
      <c r="ENN308" s="22"/>
      <c r="ENO308" s="22"/>
      <c r="ENP308" s="22"/>
      <c r="ENQ308" s="22"/>
      <c r="ENR308" s="22"/>
      <c r="ENS308" s="22"/>
      <c r="ENT308" s="22"/>
      <c r="ENU308" s="22"/>
      <c r="ENV308" s="22"/>
      <c r="ENW308" s="22"/>
      <c r="ENX308" s="22"/>
      <c r="ENY308" s="22"/>
      <c r="ENZ308" s="22"/>
      <c r="EOA308" s="22"/>
      <c r="EOB308" s="22"/>
      <c r="EOC308" s="22"/>
      <c r="EOD308" s="22"/>
      <c r="EOE308" s="22"/>
      <c r="EOF308" s="22"/>
      <c r="EOG308" s="22"/>
      <c r="EOH308" s="22"/>
      <c r="EOI308" s="22"/>
      <c r="EOJ308" s="22"/>
      <c r="EOK308" s="22"/>
      <c r="EOL308" s="22"/>
      <c r="EOM308" s="22"/>
      <c r="EON308" s="22"/>
      <c r="EOO308" s="22"/>
      <c r="EOP308" s="22"/>
      <c r="EOQ308" s="22"/>
      <c r="EOR308" s="22"/>
      <c r="EOS308" s="22"/>
      <c r="EOT308" s="22"/>
      <c r="EOU308" s="22"/>
      <c r="EOV308" s="22"/>
      <c r="EOW308" s="22"/>
      <c r="EOX308" s="22"/>
      <c r="EOY308" s="22"/>
      <c r="EOZ308" s="22"/>
      <c r="EPA308" s="22"/>
      <c r="EPB308" s="22"/>
      <c r="EPC308" s="22"/>
      <c r="EPD308" s="22"/>
      <c r="EPE308" s="22"/>
      <c r="EPF308" s="22"/>
      <c r="EPG308" s="22"/>
      <c r="EPH308" s="22"/>
      <c r="EPI308" s="22"/>
      <c r="EPJ308" s="22"/>
      <c r="EPK308" s="22"/>
      <c r="EPL308" s="22"/>
      <c r="EPM308" s="22"/>
      <c r="EPN308" s="22"/>
      <c r="EPO308" s="22"/>
      <c r="EPP308" s="22"/>
      <c r="EPQ308" s="22"/>
      <c r="EPR308" s="22"/>
      <c r="EPS308" s="22"/>
      <c r="EPT308" s="22"/>
      <c r="EPU308" s="22"/>
      <c r="EPV308" s="22"/>
      <c r="EPW308" s="22"/>
      <c r="EPX308" s="22"/>
      <c r="EPY308" s="22"/>
      <c r="EPZ308" s="22"/>
      <c r="EQA308" s="22"/>
      <c r="EQB308" s="22"/>
      <c r="EQC308" s="22"/>
      <c r="EQD308" s="22"/>
      <c r="EQE308" s="22"/>
      <c r="EQF308" s="22"/>
      <c r="EQG308" s="22"/>
      <c r="EQH308" s="22"/>
      <c r="EQI308" s="22"/>
      <c r="EQJ308" s="22"/>
      <c r="EQK308" s="22"/>
      <c r="EQL308" s="22"/>
      <c r="EQM308" s="22"/>
      <c r="EQN308" s="22"/>
      <c r="EQO308" s="22"/>
      <c r="EQP308" s="22"/>
      <c r="EQQ308" s="22"/>
      <c r="EQR308" s="22"/>
      <c r="EQS308" s="22"/>
      <c r="EQT308" s="22"/>
      <c r="EQU308" s="22"/>
      <c r="EQV308" s="22"/>
      <c r="EQW308" s="22"/>
      <c r="EQX308" s="22"/>
      <c r="EQY308" s="22"/>
      <c r="EQZ308" s="22"/>
      <c r="ERA308" s="22"/>
      <c r="ERB308" s="22"/>
      <c r="ERC308" s="22"/>
      <c r="ERD308" s="22"/>
      <c r="ERE308" s="22"/>
      <c r="ERF308" s="22"/>
      <c r="ERG308" s="22"/>
      <c r="ERH308" s="22"/>
      <c r="ERI308" s="22"/>
      <c r="ERJ308" s="22"/>
      <c r="ERK308" s="22"/>
      <c r="ERL308" s="22"/>
      <c r="ERM308" s="22"/>
      <c r="ERN308" s="22"/>
      <c r="ERO308" s="22"/>
      <c r="ERP308" s="22"/>
      <c r="ERQ308" s="22"/>
      <c r="ERR308" s="22"/>
      <c r="ERS308" s="22"/>
      <c r="ERT308" s="22"/>
      <c r="ERU308" s="22"/>
      <c r="ERV308" s="22"/>
      <c r="ERW308" s="22"/>
      <c r="ERX308" s="22"/>
      <c r="ERY308" s="22"/>
      <c r="ERZ308" s="22"/>
      <c r="ESA308" s="22"/>
      <c r="ESB308" s="22"/>
      <c r="ESC308" s="22"/>
      <c r="ESD308" s="22"/>
      <c r="ESE308" s="22"/>
      <c r="ESF308" s="22"/>
      <c r="ESG308" s="22"/>
      <c r="ESH308" s="22"/>
      <c r="ESI308" s="22"/>
      <c r="ESJ308" s="22"/>
      <c r="ESK308" s="22"/>
      <c r="ESL308" s="22"/>
      <c r="ESM308" s="22"/>
      <c r="ESN308" s="22"/>
      <c r="ESO308" s="22"/>
      <c r="ESP308" s="22"/>
      <c r="ESQ308" s="22"/>
      <c r="ESR308" s="22"/>
      <c r="ESS308" s="22"/>
      <c r="EST308" s="22"/>
      <c r="ESU308" s="22"/>
      <c r="ESV308" s="22"/>
      <c r="ESW308" s="22"/>
      <c r="ESX308" s="22"/>
      <c r="ESY308" s="22"/>
      <c r="ESZ308" s="22"/>
      <c r="ETA308" s="22"/>
      <c r="ETB308" s="22"/>
      <c r="ETC308" s="22"/>
      <c r="ETD308" s="22"/>
      <c r="ETE308" s="22"/>
      <c r="ETF308" s="22"/>
      <c r="ETG308" s="22"/>
      <c r="ETH308" s="22"/>
      <c r="ETI308" s="22"/>
      <c r="ETJ308" s="22"/>
      <c r="ETK308" s="22"/>
      <c r="ETL308" s="22"/>
      <c r="ETM308" s="22"/>
      <c r="ETN308" s="22"/>
      <c r="ETO308" s="22"/>
      <c r="ETP308" s="22"/>
      <c r="ETQ308" s="22"/>
      <c r="ETR308" s="22"/>
      <c r="ETS308" s="22"/>
      <c r="ETT308" s="22"/>
      <c r="ETU308" s="22"/>
      <c r="ETV308" s="22"/>
      <c r="ETW308" s="22"/>
      <c r="ETX308" s="22"/>
      <c r="ETY308" s="22"/>
      <c r="ETZ308" s="22"/>
      <c r="EUA308" s="22"/>
      <c r="EUB308" s="22"/>
      <c r="EUC308" s="22"/>
      <c r="EUD308" s="22"/>
      <c r="EUE308" s="22"/>
      <c r="EUF308" s="22"/>
      <c r="EUG308" s="22"/>
      <c r="EUH308" s="22"/>
      <c r="EUI308" s="22"/>
      <c r="EUJ308" s="22"/>
      <c r="EUK308" s="22"/>
      <c r="EUL308" s="22"/>
      <c r="EUM308" s="22"/>
      <c r="EUN308" s="22"/>
      <c r="EUO308" s="22"/>
      <c r="EUP308" s="22"/>
      <c r="EUQ308" s="22"/>
      <c r="EUR308" s="22"/>
      <c r="EUS308" s="22"/>
      <c r="EUT308" s="22"/>
      <c r="EUU308" s="22"/>
      <c r="EUV308" s="22"/>
      <c r="EUW308" s="22"/>
      <c r="EUX308" s="22"/>
      <c r="EUY308" s="22"/>
      <c r="EUZ308" s="22"/>
      <c r="EVA308" s="22"/>
      <c r="EVB308" s="22"/>
      <c r="EVC308" s="22"/>
      <c r="EVD308" s="22"/>
      <c r="EVE308" s="22"/>
      <c r="EVF308" s="22"/>
      <c r="EVG308" s="22"/>
      <c r="EVH308" s="22"/>
      <c r="EVI308" s="22"/>
      <c r="EVJ308" s="22"/>
      <c r="EVK308" s="22"/>
      <c r="EVL308" s="22"/>
      <c r="EVM308" s="22"/>
      <c r="EVN308" s="22"/>
      <c r="EVO308" s="22"/>
      <c r="EVP308" s="22"/>
      <c r="EVQ308" s="22"/>
      <c r="EVR308" s="22"/>
      <c r="EVS308" s="22"/>
      <c r="EVT308" s="22"/>
      <c r="EVU308" s="22"/>
      <c r="EVV308" s="22"/>
      <c r="EVW308" s="22"/>
      <c r="EVX308" s="22"/>
      <c r="EVY308" s="22"/>
      <c r="EVZ308" s="22"/>
      <c r="EWA308" s="22"/>
      <c r="EWB308" s="22"/>
      <c r="EWC308" s="22"/>
      <c r="EWD308" s="22"/>
      <c r="EWE308" s="22"/>
      <c r="EWF308" s="22"/>
      <c r="EWG308" s="22"/>
      <c r="EWH308" s="22"/>
      <c r="EWI308" s="22"/>
      <c r="EWJ308" s="22"/>
      <c r="EWK308" s="22"/>
      <c r="EWL308" s="22"/>
      <c r="EWM308" s="22"/>
      <c r="EWN308" s="22"/>
      <c r="EWO308" s="22"/>
      <c r="EWP308" s="22"/>
      <c r="EWQ308" s="22"/>
      <c r="EWR308" s="22"/>
      <c r="EWS308" s="22"/>
      <c r="EWT308" s="22"/>
      <c r="EWU308" s="22"/>
      <c r="EWV308" s="22"/>
      <c r="EWW308" s="22"/>
      <c r="EWX308" s="22"/>
      <c r="EWY308" s="22"/>
      <c r="EWZ308" s="22"/>
      <c r="EXA308" s="22"/>
      <c r="EXB308" s="22"/>
      <c r="EXC308" s="22"/>
      <c r="EXD308" s="22"/>
      <c r="EXE308" s="22"/>
      <c r="EXF308" s="22"/>
      <c r="EXG308" s="22"/>
      <c r="EXH308" s="22"/>
      <c r="EXI308" s="22"/>
      <c r="EXJ308" s="22"/>
      <c r="EXK308" s="22"/>
      <c r="EXL308" s="22"/>
      <c r="EXM308" s="22"/>
      <c r="EXN308" s="22"/>
      <c r="EXO308" s="22"/>
      <c r="EXP308" s="22"/>
      <c r="EXQ308" s="22"/>
      <c r="EXR308" s="22"/>
      <c r="EXS308" s="22"/>
      <c r="EXT308" s="22"/>
      <c r="EXU308" s="22"/>
      <c r="EXV308" s="22"/>
      <c r="EXW308" s="22"/>
      <c r="EXX308" s="22"/>
      <c r="EXY308" s="22"/>
      <c r="EXZ308" s="22"/>
      <c r="EYA308" s="22"/>
      <c r="EYB308" s="22"/>
      <c r="EYC308" s="22"/>
      <c r="EYD308" s="22"/>
      <c r="EYE308" s="22"/>
      <c r="EYF308" s="22"/>
      <c r="EYG308" s="22"/>
      <c r="EYH308" s="22"/>
      <c r="EYI308" s="22"/>
      <c r="EYJ308" s="22"/>
      <c r="EYK308" s="22"/>
      <c r="EYL308" s="22"/>
      <c r="EYM308" s="22"/>
      <c r="EYN308" s="22"/>
      <c r="EYO308" s="22"/>
      <c r="EYP308" s="22"/>
      <c r="EYQ308" s="22"/>
      <c r="EYR308" s="22"/>
      <c r="EYS308" s="22"/>
      <c r="EYT308" s="22"/>
      <c r="EYU308" s="22"/>
      <c r="EYV308" s="22"/>
      <c r="EYW308" s="22"/>
      <c r="EYX308" s="22"/>
      <c r="EYY308" s="22"/>
      <c r="EYZ308" s="22"/>
      <c r="EZA308" s="22"/>
      <c r="EZB308" s="22"/>
      <c r="EZC308" s="22"/>
      <c r="EZD308" s="22"/>
      <c r="EZE308" s="22"/>
      <c r="EZF308" s="22"/>
      <c r="EZG308" s="22"/>
      <c r="EZH308" s="22"/>
      <c r="EZI308" s="22"/>
      <c r="EZJ308" s="22"/>
      <c r="EZK308" s="22"/>
      <c r="EZL308" s="22"/>
      <c r="EZM308" s="22"/>
      <c r="EZN308" s="22"/>
      <c r="EZO308" s="22"/>
      <c r="EZP308" s="22"/>
      <c r="EZQ308" s="22"/>
      <c r="EZR308" s="22"/>
      <c r="EZS308" s="22"/>
      <c r="EZT308" s="22"/>
      <c r="EZU308" s="22"/>
      <c r="EZV308" s="22"/>
      <c r="EZW308" s="22"/>
      <c r="EZX308" s="22"/>
      <c r="EZY308" s="22"/>
      <c r="EZZ308" s="22"/>
      <c r="FAA308" s="22"/>
      <c r="FAB308" s="22"/>
      <c r="FAC308" s="22"/>
      <c r="FAD308" s="22"/>
      <c r="FAE308" s="22"/>
      <c r="FAF308" s="22"/>
      <c r="FAG308" s="22"/>
      <c r="FAH308" s="22"/>
      <c r="FAI308" s="22"/>
      <c r="FAJ308" s="22"/>
      <c r="FAK308" s="22"/>
      <c r="FAL308" s="22"/>
      <c r="FAM308" s="22"/>
      <c r="FAN308" s="22"/>
      <c r="FAO308" s="22"/>
      <c r="FAP308" s="22"/>
      <c r="FAQ308" s="22"/>
      <c r="FAR308" s="22"/>
      <c r="FAS308" s="22"/>
      <c r="FAT308" s="22"/>
      <c r="FAU308" s="22"/>
      <c r="FAV308" s="22"/>
      <c r="FAW308" s="22"/>
      <c r="FAX308" s="22"/>
      <c r="FAY308" s="22"/>
      <c r="FAZ308" s="22"/>
      <c r="FBA308" s="22"/>
      <c r="FBB308" s="22"/>
      <c r="FBC308" s="22"/>
      <c r="FBD308" s="22"/>
      <c r="FBE308" s="22"/>
      <c r="FBF308" s="22"/>
      <c r="FBG308" s="22"/>
      <c r="FBH308" s="22"/>
      <c r="FBI308" s="22"/>
      <c r="FBJ308" s="22"/>
      <c r="FBK308" s="22"/>
      <c r="FBL308" s="22"/>
      <c r="FBM308" s="22"/>
      <c r="FBN308" s="22"/>
      <c r="FBO308" s="22"/>
      <c r="FBP308" s="22"/>
      <c r="FBQ308" s="22"/>
      <c r="FBR308" s="22"/>
      <c r="FBS308" s="22"/>
      <c r="FBT308" s="22"/>
      <c r="FBU308" s="22"/>
      <c r="FBV308" s="22"/>
      <c r="FBW308" s="22"/>
      <c r="FBX308" s="22"/>
      <c r="FBY308" s="22"/>
      <c r="FBZ308" s="22"/>
      <c r="FCA308" s="22"/>
      <c r="FCB308" s="22"/>
      <c r="FCC308" s="22"/>
      <c r="FCD308" s="22"/>
      <c r="FCE308" s="22"/>
      <c r="FCF308" s="22"/>
      <c r="FCG308" s="22"/>
      <c r="FCH308" s="22"/>
      <c r="FCI308" s="22"/>
      <c r="FCJ308" s="22"/>
      <c r="FCK308" s="22"/>
      <c r="FCL308" s="22"/>
      <c r="FCM308" s="22"/>
      <c r="FCN308" s="22"/>
      <c r="FCO308" s="22"/>
      <c r="FCP308" s="22"/>
      <c r="FCQ308" s="22"/>
      <c r="FCR308" s="22"/>
      <c r="FCS308" s="22"/>
      <c r="FCT308" s="22"/>
      <c r="FCU308" s="22"/>
      <c r="FCV308" s="22"/>
      <c r="FCW308" s="22"/>
      <c r="FCX308" s="22"/>
      <c r="FCY308" s="22"/>
      <c r="FCZ308" s="22"/>
      <c r="FDA308" s="22"/>
      <c r="FDB308" s="22"/>
      <c r="FDC308" s="22"/>
      <c r="FDD308" s="22"/>
      <c r="FDE308" s="22"/>
      <c r="FDF308" s="22"/>
      <c r="FDG308" s="22"/>
      <c r="FDH308" s="22"/>
      <c r="FDI308" s="22"/>
      <c r="FDJ308" s="22"/>
      <c r="FDK308" s="22"/>
      <c r="FDL308" s="22"/>
      <c r="FDM308" s="22"/>
      <c r="FDN308" s="22"/>
      <c r="FDO308" s="22"/>
      <c r="FDP308" s="22"/>
      <c r="FDQ308" s="22"/>
      <c r="FDR308" s="22"/>
      <c r="FDS308" s="22"/>
      <c r="FDT308" s="22"/>
      <c r="FDU308" s="22"/>
      <c r="FDV308" s="22"/>
      <c r="FDW308" s="22"/>
      <c r="FDX308" s="22"/>
      <c r="FDY308" s="22"/>
      <c r="FDZ308" s="22"/>
      <c r="FEA308" s="22"/>
      <c r="FEB308" s="22"/>
      <c r="FEC308" s="22"/>
      <c r="FED308" s="22"/>
      <c r="FEE308" s="22"/>
      <c r="FEF308" s="22"/>
      <c r="FEG308" s="22"/>
      <c r="FEH308" s="22"/>
      <c r="FEI308" s="22"/>
      <c r="FEJ308" s="22"/>
      <c r="FEK308" s="22"/>
      <c r="FEL308" s="22"/>
      <c r="FEM308" s="22"/>
      <c r="FEN308" s="22"/>
      <c r="FEO308" s="22"/>
      <c r="FEP308" s="22"/>
      <c r="FEQ308" s="22"/>
      <c r="FER308" s="22"/>
      <c r="FES308" s="22"/>
      <c r="FET308" s="22"/>
      <c r="FEU308" s="22"/>
      <c r="FEV308" s="22"/>
      <c r="FEW308" s="22"/>
      <c r="FEX308" s="22"/>
      <c r="FEY308" s="22"/>
      <c r="FEZ308" s="22"/>
      <c r="FFA308" s="22"/>
      <c r="FFB308" s="22"/>
      <c r="FFC308" s="22"/>
      <c r="FFD308" s="22"/>
      <c r="FFE308" s="22"/>
      <c r="FFF308" s="22"/>
      <c r="FFG308" s="22"/>
      <c r="FFH308" s="22"/>
      <c r="FFI308" s="22"/>
      <c r="FFJ308" s="22"/>
      <c r="FFK308" s="22"/>
      <c r="FFL308" s="22"/>
      <c r="FFM308" s="22"/>
      <c r="FFN308" s="22"/>
      <c r="FFO308" s="22"/>
      <c r="FFP308" s="22"/>
      <c r="FFQ308" s="22"/>
      <c r="FFR308" s="22"/>
      <c r="FFS308" s="22"/>
      <c r="FFT308" s="22"/>
      <c r="FFU308" s="22"/>
      <c r="FFV308" s="22"/>
      <c r="FFW308" s="22"/>
      <c r="FFX308" s="22"/>
      <c r="FFY308" s="22"/>
      <c r="FFZ308" s="22"/>
      <c r="FGA308" s="22"/>
      <c r="FGB308" s="22"/>
      <c r="FGC308" s="22"/>
      <c r="FGD308" s="22"/>
      <c r="FGE308" s="22"/>
      <c r="FGF308" s="22"/>
      <c r="FGG308" s="22"/>
      <c r="FGH308" s="22"/>
      <c r="FGI308" s="22"/>
      <c r="FGJ308" s="22"/>
      <c r="FGK308" s="22"/>
      <c r="FGL308" s="22"/>
      <c r="FGM308" s="22"/>
      <c r="FGN308" s="22"/>
      <c r="FGO308" s="22"/>
      <c r="FGP308" s="22"/>
      <c r="FGQ308" s="22"/>
      <c r="FGR308" s="22"/>
      <c r="FGS308" s="22"/>
      <c r="FGT308" s="22"/>
      <c r="FGU308" s="22"/>
      <c r="FGV308" s="22"/>
      <c r="FGW308" s="22"/>
      <c r="FGX308" s="22"/>
      <c r="FGY308" s="22"/>
      <c r="FGZ308" s="22"/>
      <c r="FHA308" s="22"/>
      <c r="FHB308" s="22"/>
      <c r="FHC308" s="22"/>
      <c r="FHD308" s="22"/>
      <c r="FHE308" s="22"/>
      <c r="FHF308" s="22"/>
      <c r="FHG308" s="22"/>
      <c r="FHH308" s="22"/>
      <c r="FHI308" s="22"/>
      <c r="FHJ308" s="22"/>
      <c r="FHK308" s="22"/>
      <c r="FHL308" s="22"/>
      <c r="FHM308" s="22"/>
      <c r="FHN308" s="22"/>
      <c r="FHO308" s="22"/>
      <c r="FHP308" s="22"/>
      <c r="FHQ308" s="22"/>
      <c r="FHR308" s="22"/>
      <c r="FHS308" s="22"/>
      <c r="FHT308" s="22"/>
      <c r="FHU308" s="22"/>
      <c r="FHV308" s="22"/>
      <c r="FHW308" s="22"/>
      <c r="FHX308" s="22"/>
      <c r="FHY308" s="22"/>
      <c r="FHZ308" s="22"/>
      <c r="FIA308" s="22"/>
      <c r="FIB308" s="22"/>
      <c r="FIC308" s="22"/>
      <c r="FID308" s="22"/>
      <c r="FIE308" s="22"/>
      <c r="FIF308" s="22"/>
      <c r="FIG308" s="22"/>
      <c r="FIH308" s="22"/>
      <c r="FII308" s="22"/>
      <c r="FIJ308" s="22"/>
      <c r="FIK308" s="22"/>
      <c r="FIL308" s="22"/>
      <c r="FIM308" s="22"/>
      <c r="FIN308" s="22"/>
      <c r="FIO308" s="22"/>
      <c r="FIP308" s="22"/>
      <c r="FIQ308" s="22"/>
      <c r="FIR308" s="22"/>
      <c r="FIS308" s="22"/>
      <c r="FIT308" s="22"/>
      <c r="FIU308" s="22"/>
      <c r="FIV308" s="22"/>
      <c r="FIW308" s="22"/>
      <c r="FIX308" s="22"/>
      <c r="FIY308" s="22"/>
      <c r="FIZ308" s="22"/>
      <c r="FJA308" s="22"/>
      <c r="FJB308" s="22"/>
      <c r="FJC308" s="22"/>
      <c r="FJD308" s="22"/>
      <c r="FJE308" s="22"/>
      <c r="FJF308" s="22"/>
      <c r="FJG308" s="22"/>
      <c r="FJH308" s="22"/>
      <c r="FJI308" s="22"/>
      <c r="FJJ308" s="22"/>
      <c r="FJK308" s="22"/>
      <c r="FJL308" s="22"/>
      <c r="FJM308" s="22"/>
      <c r="FJN308" s="22"/>
      <c r="FJO308" s="22"/>
      <c r="FJP308" s="22"/>
      <c r="FJQ308" s="22"/>
      <c r="FJR308" s="22"/>
      <c r="FJS308" s="22"/>
      <c r="FJT308" s="22"/>
      <c r="FJU308" s="22"/>
      <c r="FJV308" s="22"/>
      <c r="FJW308" s="22"/>
      <c r="FJX308" s="22"/>
      <c r="FJY308" s="22"/>
      <c r="FJZ308" s="22"/>
      <c r="FKA308" s="22"/>
      <c r="FKB308" s="22"/>
      <c r="FKC308" s="22"/>
      <c r="FKD308" s="22"/>
      <c r="FKE308" s="22"/>
      <c r="FKF308" s="22"/>
      <c r="FKG308" s="22"/>
      <c r="FKH308" s="22"/>
      <c r="FKI308" s="22"/>
      <c r="FKJ308" s="22"/>
      <c r="FKK308" s="22"/>
      <c r="FKL308" s="22"/>
      <c r="FKM308" s="22"/>
      <c r="FKN308" s="22"/>
      <c r="FKO308" s="22"/>
      <c r="FKP308" s="22"/>
      <c r="FKQ308" s="22"/>
      <c r="FKR308" s="22"/>
      <c r="FKS308" s="22"/>
      <c r="FKT308" s="22"/>
      <c r="FKU308" s="22"/>
      <c r="FKV308" s="22"/>
      <c r="FKW308" s="22"/>
      <c r="FKX308" s="22"/>
      <c r="FKY308" s="22"/>
      <c r="FKZ308" s="22"/>
      <c r="FLA308" s="22"/>
      <c r="FLB308" s="22"/>
      <c r="FLC308" s="22"/>
      <c r="FLD308" s="22"/>
      <c r="FLE308" s="22"/>
      <c r="FLF308" s="22"/>
      <c r="FLG308" s="22"/>
      <c r="FLH308" s="22"/>
      <c r="FLI308" s="22"/>
      <c r="FLJ308" s="22"/>
      <c r="FLK308" s="22"/>
      <c r="FLL308" s="22"/>
      <c r="FLM308" s="22"/>
      <c r="FLN308" s="22"/>
      <c r="FLO308" s="22"/>
      <c r="FLP308" s="22"/>
      <c r="FLQ308" s="22"/>
      <c r="FLR308" s="22"/>
      <c r="FLS308" s="22"/>
      <c r="FLT308" s="22"/>
      <c r="FLU308" s="22"/>
      <c r="FLV308" s="22"/>
      <c r="FLW308" s="22"/>
      <c r="FLX308" s="22"/>
      <c r="FLY308" s="22"/>
      <c r="FLZ308" s="22"/>
      <c r="FMA308" s="22"/>
      <c r="FMB308" s="22"/>
      <c r="FMC308" s="22"/>
      <c r="FMD308" s="22"/>
      <c r="FME308" s="22"/>
      <c r="FMF308" s="22"/>
      <c r="FMG308" s="22"/>
      <c r="FMH308" s="22"/>
      <c r="FMI308" s="22"/>
      <c r="FMJ308" s="22"/>
      <c r="FMK308" s="22"/>
      <c r="FML308" s="22"/>
      <c r="FMM308" s="22"/>
      <c r="FMN308" s="22"/>
      <c r="FMO308" s="22"/>
      <c r="FMP308" s="22"/>
      <c r="FMQ308" s="22"/>
      <c r="FMR308" s="22"/>
      <c r="FMS308" s="22"/>
      <c r="FMT308" s="22"/>
      <c r="FMU308" s="22"/>
      <c r="FMV308" s="22"/>
      <c r="FMW308" s="22"/>
      <c r="FMX308" s="22"/>
      <c r="FMY308" s="22"/>
      <c r="FMZ308" s="22"/>
      <c r="FNA308" s="22"/>
      <c r="FNB308" s="22"/>
      <c r="FNC308" s="22"/>
      <c r="FND308" s="22"/>
      <c r="FNE308" s="22"/>
      <c r="FNF308" s="22"/>
      <c r="FNG308" s="22"/>
      <c r="FNH308" s="22"/>
      <c r="FNI308" s="22"/>
      <c r="FNJ308" s="22"/>
      <c r="FNK308" s="22"/>
      <c r="FNL308" s="22"/>
      <c r="FNM308" s="22"/>
      <c r="FNN308" s="22"/>
      <c r="FNO308" s="22"/>
      <c r="FNP308" s="22"/>
      <c r="FNQ308" s="22"/>
      <c r="FNR308" s="22"/>
      <c r="FNS308" s="22"/>
      <c r="FNT308" s="22"/>
      <c r="FNU308" s="22"/>
      <c r="FNV308" s="22"/>
      <c r="FNW308" s="22"/>
      <c r="FNX308" s="22"/>
      <c r="FNY308" s="22"/>
      <c r="FNZ308" s="22"/>
      <c r="FOA308" s="22"/>
      <c r="FOB308" s="22"/>
      <c r="FOC308" s="22"/>
      <c r="FOD308" s="22"/>
      <c r="FOE308" s="22"/>
      <c r="FOF308" s="22"/>
      <c r="FOG308" s="22"/>
      <c r="FOH308" s="22"/>
      <c r="FOI308" s="22"/>
      <c r="FOJ308" s="22"/>
      <c r="FOK308" s="22"/>
      <c r="FOL308" s="22"/>
      <c r="FOM308" s="22"/>
      <c r="FON308" s="22"/>
      <c r="FOO308" s="22"/>
      <c r="FOP308" s="22"/>
      <c r="FOQ308" s="22"/>
      <c r="FOR308" s="22"/>
      <c r="FOS308" s="22"/>
      <c r="FOT308" s="22"/>
      <c r="FOU308" s="22"/>
      <c r="FOV308" s="22"/>
      <c r="FOW308" s="22"/>
      <c r="FOX308" s="22"/>
      <c r="FOY308" s="22"/>
      <c r="FOZ308" s="22"/>
      <c r="FPA308" s="22"/>
      <c r="FPB308" s="22"/>
      <c r="FPC308" s="22"/>
      <c r="FPD308" s="22"/>
      <c r="FPE308" s="22"/>
      <c r="FPF308" s="22"/>
      <c r="FPG308" s="22"/>
      <c r="FPH308" s="22"/>
      <c r="FPI308" s="22"/>
      <c r="FPJ308" s="22"/>
      <c r="FPK308" s="22"/>
      <c r="FPL308" s="22"/>
      <c r="FPM308" s="22"/>
      <c r="FPN308" s="22"/>
      <c r="FPO308" s="22"/>
      <c r="FPP308" s="22"/>
      <c r="FPQ308" s="22"/>
      <c r="FPR308" s="22"/>
      <c r="FPS308" s="22"/>
      <c r="FPT308" s="22"/>
      <c r="FPU308" s="22"/>
      <c r="FPV308" s="22"/>
      <c r="FPW308" s="22"/>
      <c r="FPX308" s="22"/>
      <c r="FPY308" s="22"/>
      <c r="FPZ308" s="22"/>
      <c r="FQA308" s="22"/>
      <c r="FQB308" s="22"/>
      <c r="FQC308" s="22"/>
      <c r="FQD308" s="22"/>
      <c r="FQE308" s="22"/>
      <c r="FQF308" s="22"/>
      <c r="FQG308" s="22"/>
      <c r="FQH308" s="22"/>
      <c r="FQI308" s="22"/>
      <c r="FQJ308" s="22"/>
      <c r="FQK308" s="22"/>
      <c r="FQL308" s="22"/>
      <c r="FQM308" s="22"/>
      <c r="FQN308" s="22"/>
      <c r="FQO308" s="22"/>
      <c r="FQP308" s="22"/>
      <c r="FQQ308" s="22"/>
      <c r="FQR308" s="22"/>
      <c r="FQS308" s="22"/>
      <c r="FQT308" s="22"/>
      <c r="FQU308" s="22"/>
      <c r="FQV308" s="22"/>
      <c r="FQW308" s="22"/>
      <c r="FQX308" s="22"/>
      <c r="FQY308" s="22"/>
      <c r="FQZ308" s="22"/>
      <c r="FRA308" s="22"/>
      <c r="FRB308" s="22"/>
      <c r="FRC308" s="22"/>
      <c r="FRD308" s="22"/>
      <c r="FRE308" s="22"/>
      <c r="FRF308" s="22"/>
      <c r="FRG308" s="22"/>
      <c r="FRH308" s="22"/>
      <c r="FRI308" s="22"/>
      <c r="FRJ308" s="22"/>
      <c r="FRK308" s="22"/>
      <c r="FRL308" s="22"/>
      <c r="FRM308" s="22"/>
      <c r="FRN308" s="22"/>
      <c r="FRO308" s="22"/>
      <c r="FRP308" s="22"/>
      <c r="FRQ308" s="22"/>
      <c r="FRR308" s="22"/>
      <c r="FRS308" s="22"/>
      <c r="FRT308" s="22"/>
      <c r="FRU308" s="22"/>
      <c r="FRV308" s="22"/>
      <c r="FRW308" s="22"/>
      <c r="FRX308" s="22"/>
      <c r="FRY308" s="22"/>
      <c r="FRZ308" s="22"/>
      <c r="FSA308" s="22"/>
      <c r="FSB308" s="22"/>
      <c r="FSC308" s="22"/>
      <c r="FSD308" s="22"/>
      <c r="FSE308" s="22"/>
      <c r="FSF308" s="22"/>
      <c r="FSG308" s="22"/>
      <c r="FSH308" s="22"/>
      <c r="FSI308" s="22"/>
      <c r="FSJ308" s="22"/>
      <c r="FSK308" s="22"/>
      <c r="FSL308" s="22"/>
      <c r="FSM308" s="22"/>
      <c r="FSN308" s="22"/>
      <c r="FSO308" s="22"/>
      <c r="FSP308" s="22"/>
      <c r="FSQ308" s="22"/>
      <c r="FSR308" s="22"/>
      <c r="FSS308" s="22"/>
      <c r="FST308" s="22"/>
      <c r="FSU308" s="22"/>
      <c r="FSV308" s="22"/>
      <c r="FSW308" s="22"/>
      <c r="FSX308" s="22"/>
      <c r="FSY308" s="22"/>
      <c r="FSZ308" s="22"/>
      <c r="FTA308" s="22"/>
      <c r="FTB308" s="22"/>
      <c r="FTC308" s="22"/>
      <c r="FTD308" s="22"/>
      <c r="FTE308" s="22"/>
      <c r="FTF308" s="22"/>
      <c r="FTG308" s="22"/>
      <c r="FTH308" s="22"/>
      <c r="FTI308" s="22"/>
      <c r="FTJ308" s="22"/>
      <c r="FTK308" s="22"/>
      <c r="FTL308" s="22"/>
      <c r="FTM308" s="22"/>
      <c r="FTN308" s="22"/>
      <c r="FTO308" s="22"/>
      <c r="FTP308" s="22"/>
      <c r="FTQ308" s="22"/>
      <c r="FTR308" s="22"/>
      <c r="FTS308" s="22"/>
      <c r="FTT308" s="22"/>
      <c r="FTU308" s="22"/>
      <c r="FTV308" s="22"/>
      <c r="FTW308" s="22"/>
      <c r="FTX308" s="22"/>
      <c r="FTY308" s="22"/>
      <c r="FTZ308" s="22"/>
      <c r="FUA308" s="22"/>
      <c r="FUB308" s="22"/>
      <c r="FUC308" s="22"/>
      <c r="FUD308" s="22"/>
      <c r="FUE308" s="22"/>
      <c r="FUF308" s="22"/>
      <c r="FUG308" s="22"/>
      <c r="FUH308" s="22"/>
      <c r="FUI308" s="22"/>
      <c r="FUJ308" s="22"/>
      <c r="FUK308" s="22"/>
      <c r="FUL308" s="22"/>
      <c r="FUM308" s="22"/>
      <c r="FUN308" s="22"/>
      <c r="FUO308" s="22"/>
      <c r="FUP308" s="22"/>
      <c r="FUQ308" s="22"/>
      <c r="FUR308" s="22"/>
      <c r="FUS308" s="22"/>
      <c r="FUT308" s="22"/>
      <c r="FUU308" s="22"/>
      <c r="FUV308" s="22"/>
      <c r="FUW308" s="22"/>
      <c r="FUX308" s="22"/>
      <c r="FUY308" s="22"/>
      <c r="FUZ308" s="22"/>
      <c r="FVA308" s="22"/>
      <c r="FVB308" s="22"/>
      <c r="FVC308" s="22"/>
      <c r="FVD308" s="22"/>
      <c r="FVE308" s="22"/>
      <c r="FVF308" s="22"/>
      <c r="FVG308" s="22"/>
      <c r="FVH308" s="22"/>
      <c r="FVI308" s="22"/>
      <c r="FVJ308" s="22"/>
      <c r="FVK308" s="22"/>
      <c r="FVL308" s="22"/>
      <c r="FVM308" s="22"/>
      <c r="FVN308" s="22"/>
      <c r="FVO308" s="22"/>
      <c r="FVP308" s="22"/>
      <c r="FVQ308" s="22"/>
      <c r="FVR308" s="22"/>
      <c r="FVS308" s="22"/>
      <c r="FVT308" s="22"/>
      <c r="FVU308" s="22"/>
      <c r="FVV308" s="22"/>
      <c r="FVW308" s="22"/>
      <c r="FVX308" s="22"/>
      <c r="FVY308" s="22"/>
      <c r="FVZ308" s="22"/>
      <c r="FWA308" s="22"/>
      <c r="FWB308" s="22"/>
      <c r="FWC308" s="22"/>
      <c r="FWD308" s="22"/>
      <c r="FWE308" s="22"/>
      <c r="FWF308" s="22"/>
      <c r="FWG308" s="22"/>
      <c r="FWH308" s="22"/>
      <c r="FWI308" s="22"/>
      <c r="FWJ308" s="22"/>
      <c r="FWK308" s="22"/>
      <c r="FWL308" s="22"/>
      <c r="FWM308" s="22"/>
      <c r="FWN308" s="22"/>
      <c r="FWO308" s="22"/>
      <c r="FWP308" s="22"/>
      <c r="FWQ308" s="22"/>
      <c r="FWR308" s="22"/>
      <c r="FWS308" s="22"/>
      <c r="FWT308" s="22"/>
      <c r="FWU308" s="22"/>
      <c r="FWV308" s="22"/>
      <c r="FWW308" s="22"/>
      <c r="FWX308" s="22"/>
      <c r="FWY308" s="22"/>
      <c r="FWZ308" s="22"/>
      <c r="FXA308" s="22"/>
      <c r="FXB308" s="22"/>
      <c r="FXC308" s="22"/>
      <c r="FXD308" s="22"/>
      <c r="FXE308" s="22"/>
      <c r="FXF308" s="22"/>
      <c r="FXG308" s="22"/>
      <c r="FXH308" s="22"/>
      <c r="FXI308" s="22"/>
      <c r="FXJ308" s="22"/>
      <c r="FXK308" s="22"/>
      <c r="FXL308" s="22"/>
      <c r="FXM308" s="22"/>
      <c r="FXN308" s="22"/>
      <c r="FXO308" s="22"/>
      <c r="FXP308" s="22"/>
      <c r="FXQ308" s="22"/>
      <c r="FXR308" s="22"/>
      <c r="FXS308" s="22"/>
      <c r="FXT308" s="22"/>
      <c r="FXU308" s="22"/>
      <c r="FXV308" s="22"/>
      <c r="FXW308" s="22"/>
      <c r="FXX308" s="22"/>
      <c r="FXY308" s="22"/>
      <c r="FXZ308" s="22"/>
      <c r="FYA308" s="22"/>
      <c r="FYB308" s="22"/>
      <c r="FYC308" s="22"/>
      <c r="FYD308" s="22"/>
      <c r="FYE308" s="22"/>
      <c r="FYF308" s="22"/>
      <c r="FYG308" s="22"/>
      <c r="FYH308" s="22"/>
      <c r="FYI308" s="22"/>
      <c r="FYJ308" s="22"/>
      <c r="FYK308" s="22"/>
      <c r="FYL308" s="22"/>
      <c r="FYM308" s="22"/>
      <c r="FYN308" s="22"/>
      <c r="FYO308" s="22"/>
      <c r="FYP308" s="22"/>
      <c r="FYQ308" s="22"/>
      <c r="FYR308" s="22"/>
      <c r="FYS308" s="22"/>
      <c r="FYT308" s="22"/>
      <c r="FYU308" s="22"/>
      <c r="FYV308" s="22"/>
      <c r="FYW308" s="22"/>
      <c r="FYX308" s="22"/>
      <c r="FYY308" s="22"/>
      <c r="FYZ308" s="22"/>
      <c r="FZA308" s="22"/>
      <c r="FZB308" s="22"/>
      <c r="FZC308" s="22"/>
      <c r="FZD308" s="22"/>
      <c r="FZE308" s="22"/>
      <c r="FZF308" s="22"/>
      <c r="FZG308" s="22"/>
      <c r="FZH308" s="22"/>
      <c r="FZI308" s="22"/>
      <c r="FZJ308" s="22"/>
      <c r="FZK308" s="22"/>
      <c r="FZL308" s="22"/>
      <c r="FZM308" s="22"/>
      <c r="FZN308" s="22"/>
      <c r="FZO308" s="22"/>
      <c r="FZP308" s="22"/>
      <c r="FZQ308" s="22"/>
      <c r="FZR308" s="22"/>
      <c r="FZS308" s="22"/>
      <c r="FZT308" s="22"/>
      <c r="FZU308" s="22"/>
      <c r="FZV308" s="22"/>
      <c r="FZW308" s="22"/>
      <c r="FZX308" s="22"/>
      <c r="FZY308" s="22"/>
      <c r="FZZ308" s="22"/>
      <c r="GAA308" s="22"/>
      <c r="GAB308" s="22"/>
      <c r="GAC308" s="22"/>
      <c r="GAD308" s="22"/>
      <c r="GAE308" s="22"/>
      <c r="GAF308" s="22"/>
      <c r="GAG308" s="22"/>
      <c r="GAH308" s="22"/>
      <c r="GAI308" s="22"/>
      <c r="GAJ308" s="22"/>
      <c r="GAK308" s="22"/>
      <c r="GAL308" s="22"/>
      <c r="GAM308" s="22"/>
      <c r="GAN308" s="22"/>
      <c r="GAO308" s="22"/>
      <c r="GAP308" s="22"/>
      <c r="GAQ308" s="22"/>
      <c r="GAR308" s="22"/>
      <c r="GAS308" s="22"/>
      <c r="GAT308" s="22"/>
      <c r="GAU308" s="22"/>
      <c r="GAV308" s="22"/>
      <c r="GAW308" s="22"/>
      <c r="GAX308" s="22"/>
      <c r="GAY308" s="22"/>
      <c r="GAZ308" s="22"/>
      <c r="GBA308" s="22"/>
      <c r="GBB308" s="22"/>
      <c r="GBC308" s="22"/>
      <c r="GBD308" s="22"/>
      <c r="GBE308" s="22"/>
      <c r="GBF308" s="22"/>
      <c r="GBG308" s="22"/>
      <c r="GBH308" s="22"/>
      <c r="GBI308" s="22"/>
      <c r="GBJ308" s="22"/>
      <c r="GBK308" s="22"/>
      <c r="GBL308" s="22"/>
      <c r="GBM308" s="22"/>
      <c r="GBN308" s="22"/>
      <c r="GBO308" s="22"/>
      <c r="GBP308" s="22"/>
      <c r="GBQ308" s="22"/>
      <c r="GBR308" s="22"/>
      <c r="GBS308" s="22"/>
      <c r="GBT308" s="22"/>
      <c r="GBU308" s="22"/>
      <c r="GBV308" s="22"/>
      <c r="GBW308" s="22"/>
      <c r="GBX308" s="22"/>
      <c r="GBY308" s="22"/>
      <c r="GBZ308" s="22"/>
      <c r="GCA308" s="22"/>
      <c r="GCB308" s="22"/>
      <c r="GCC308" s="22"/>
      <c r="GCD308" s="22"/>
      <c r="GCE308" s="22"/>
      <c r="GCF308" s="22"/>
      <c r="GCG308" s="22"/>
      <c r="GCH308" s="22"/>
      <c r="GCI308" s="22"/>
      <c r="GCJ308" s="22"/>
      <c r="GCK308" s="22"/>
      <c r="GCL308" s="22"/>
      <c r="GCM308" s="22"/>
      <c r="GCN308" s="22"/>
      <c r="GCO308" s="22"/>
      <c r="GCP308" s="22"/>
      <c r="GCQ308" s="22"/>
      <c r="GCR308" s="22"/>
      <c r="GCS308" s="22"/>
      <c r="GCT308" s="22"/>
      <c r="GCU308" s="22"/>
      <c r="GCV308" s="22"/>
      <c r="GCW308" s="22"/>
      <c r="GCX308" s="22"/>
      <c r="GCY308" s="22"/>
      <c r="GCZ308" s="22"/>
      <c r="GDA308" s="22"/>
      <c r="GDB308" s="22"/>
      <c r="GDC308" s="22"/>
      <c r="GDD308" s="22"/>
      <c r="GDE308" s="22"/>
      <c r="GDF308" s="22"/>
      <c r="GDG308" s="22"/>
      <c r="GDH308" s="22"/>
      <c r="GDI308" s="22"/>
      <c r="GDJ308" s="22"/>
      <c r="GDK308" s="22"/>
      <c r="GDL308" s="22"/>
      <c r="GDM308" s="22"/>
      <c r="GDN308" s="22"/>
      <c r="GDO308" s="22"/>
      <c r="GDP308" s="22"/>
      <c r="GDQ308" s="22"/>
      <c r="GDR308" s="22"/>
      <c r="GDS308" s="22"/>
      <c r="GDT308" s="22"/>
      <c r="GDU308" s="22"/>
      <c r="GDV308" s="22"/>
      <c r="GDW308" s="22"/>
      <c r="GDX308" s="22"/>
      <c r="GDY308" s="22"/>
      <c r="GDZ308" s="22"/>
      <c r="GEA308" s="22"/>
      <c r="GEB308" s="22"/>
      <c r="GEC308" s="22"/>
      <c r="GED308" s="22"/>
      <c r="GEE308" s="22"/>
      <c r="GEF308" s="22"/>
      <c r="GEG308" s="22"/>
      <c r="GEH308" s="22"/>
      <c r="GEI308" s="22"/>
      <c r="GEJ308" s="22"/>
      <c r="GEK308" s="22"/>
      <c r="GEL308" s="22"/>
      <c r="GEM308" s="22"/>
      <c r="GEN308" s="22"/>
      <c r="GEO308" s="22"/>
      <c r="GEP308" s="22"/>
      <c r="GEQ308" s="22"/>
      <c r="GER308" s="22"/>
      <c r="GES308" s="22"/>
      <c r="GET308" s="22"/>
      <c r="GEU308" s="22"/>
      <c r="GEV308" s="22"/>
      <c r="GEW308" s="22"/>
      <c r="GEX308" s="22"/>
      <c r="GEY308" s="22"/>
      <c r="GEZ308" s="22"/>
      <c r="GFA308" s="22"/>
      <c r="GFB308" s="22"/>
      <c r="GFC308" s="22"/>
      <c r="GFD308" s="22"/>
      <c r="GFE308" s="22"/>
      <c r="GFF308" s="22"/>
      <c r="GFG308" s="22"/>
      <c r="GFH308" s="22"/>
      <c r="GFI308" s="22"/>
      <c r="GFJ308" s="22"/>
      <c r="GFK308" s="22"/>
      <c r="GFL308" s="22"/>
      <c r="GFM308" s="22"/>
      <c r="GFN308" s="22"/>
      <c r="GFO308" s="22"/>
      <c r="GFP308" s="22"/>
      <c r="GFQ308" s="22"/>
      <c r="GFR308" s="22"/>
      <c r="GFS308" s="22"/>
      <c r="GFT308" s="22"/>
      <c r="GFU308" s="22"/>
      <c r="GFV308" s="22"/>
      <c r="GFW308" s="22"/>
      <c r="GFX308" s="22"/>
      <c r="GFY308" s="22"/>
      <c r="GFZ308" s="22"/>
      <c r="GGA308" s="22"/>
      <c r="GGB308" s="22"/>
      <c r="GGC308" s="22"/>
      <c r="GGD308" s="22"/>
      <c r="GGE308" s="22"/>
      <c r="GGF308" s="22"/>
      <c r="GGG308" s="22"/>
      <c r="GGH308" s="22"/>
      <c r="GGI308" s="22"/>
      <c r="GGJ308" s="22"/>
      <c r="GGK308" s="22"/>
      <c r="GGL308" s="22"/>
      <c r="GGM308" s="22"/>
      <c r="GGN308" s="22"/>
      <c r="GGO308" s="22"/>
      <c r="GGP308" s="22"/>
      <c r="GGQ308" s="22"/>
      <c r="GGR308" s="22"/>
      <c r="GGS308" s="22"/>
      <c r="GGT308" s="22"/>
      <c r="GGU308" s="22"/>
      <c r="GGV308" s="22"/>
      <c r="GGW308" s="22"/>
      <c r="GGX308" s="22"/>
      <c r="GGY308" s="22"/>
      <c r="GGZ308" s="22"/>
      <c r="GHA308" s="22"/>
      <c r="GHB308" s="22"/>
      <c r="GHC308" s="22"/>
      <c r="GHD308" s="22"/>
      <c r="GHE308" s="22"/>
      <c r="GHF308" s="22"/>
      <c r="GHG308" s="22"/>
      <c r="GHH308" s="22"/>
      <c r="GHI308" s="22"/>
      <c r="GHJ308" s="22"/>
      <c r="GHK308" s="22"/>
      <c r="GHL308" s="22"/>
      <c r="GHM308" s="22"/>
      <c r="GHN308" s="22"/>
      <c r="GHO308" s="22"/>
      <c r="GHP308" s="22"/>
      <c r="GHQ308" s="22"/>
      <c r="GHR308" s="22"/>
      <c r="GHS308" s="22"/>
      <c r="GHT308" s="22"/>
      <c r="GHU308" s="22"/>
      <c r="GHV308" s="22"/>
      <c r="GHW308" s="22"/>
      <c r="GHX308" s="22"/>
      <c r="GHY308" s="22"/>
      <c r="GHZ308" s="22"/>
      <c r="GIA308" s="22"/>
      <c r="GIB308" s="22"/>
      <c r="GIC308" s="22"/>
      <c r="GID308" s="22"/>
      <c r="GIE308" s="22"/>
      <c r="GIF308" s="22"/>
      <c r="GIG308" s="22"/>
      <c r="GIH308" s="22"/>
      <c r="GII308" s="22"/>
      <c r="GIJ308" s="22"/>
      <c r="GIK308" s="22"/>
      <c r="GIL308" s="22"/>
      <c r="GIM308" s="22"/>
      <c r="GIN308" s="22"/>
      <c r="GIO308" s="22"/>
      <c r="GIP308" s="22"/>
      <c r="GIQ308" s="22"/>
      <c r="GIR308" s="22"/>
      <c r="GIS308" s="22"/>
      <c r="GIT308" s="22"/>
      <c r="GIU308" s="22"/>
      <c r="GIV308" s="22"/>
      <c r="GIW308" s="22"/>
      <c r="GIX308" s="22"/>
      <c r="GIY308" s="22"/>
      <c r="GIZ308" s="22"/>
      <c r="GJA308" s="22"/>
      <c r="GJB308" s="22"/>
      <c r="GJC308" s="22"/>
      <c r="GJD308" s="22"/>
      <c r="GJE308" s="22"/>
      <c r="GJF308" s="22"/>
      <c r="GJG308" s="22"/>
      <c r="GJH308" s="22"/>
      <c r="GJI308" s="22"/>
      <c r="GJJ308" s="22"/>
      <c r="GJK308" s="22"/>
      <c r="GJL308" s="22"/>
      <c r="GJM308" s="22"/>
      <c r="GJN308" s="22"/>
      <c r="GJO308" s="22"/>
      <c r="GJP308" s="22"/>
      <c r="GJQ308" s="22"/>
      <c r="GJR308" s="22"/>
      <c r="GJS308" s="22"/>
      <c r="GJT308" s="22"/>
      <c r="GJU308" s="22"/>
      <c r="GJV308" s="22"/>
      <c r="GJW308" s="22"/>
      <c r="GJX308" s="22"/>
      <c r="GJY308" s="22"/>
      <c r="GJZ308" s="22"/>
      <c r="GKA308" s="22"/>
      <c r="GKB308" s="22"/>
      <c r="GKC308" s="22"/>
      <c r="GKD308" s="22"/>
      <c r="GKE308" s="22"/>
      <c r="GKF308" s="22"/>
      <c r="GKG308" s="22"/>
      <c r="GKH308" s="22"/>
      <c r="GKI308" s="22"/>
      <c r="GKJ308" s="22"/>
      <c r="GKK308" s="22"/>
      <c r="GKL308" s="22"/>
      <c r="GKM308" s="22"/>
      <c r="GKN308" s="22"/>
      <c r="GKO308" s="22"/>
      <c r="GKP308" s="22"/>
      <c r="GKQ308" s="22"/>
      <c r="GKR308" s="22"/>
      <c r="GKS308" s="22"/>
      <c r="GKT308" s="22"/>
      <c r="GKU308" s="22"/>
      <c r="GKV308" s="22"/>
      <c r="GKW308" s="22"/>
      <c r="GKX308" s="22"/>
      <c r="GKY308" s="22"/>
      <c r="GKZ308" s="22"/>
      <c r="GLA308" s="22"/>
      <c r="GLB308" s="22"/>
      <c r="GLC308" s="22"/>
      <c r="GLD308" s="22"/>
      <c r="GLE308" s="22"/>
      <c r="GLF308" s="22"/>
      <c r="GLG308" s="22"/>
      <c r="GLH308" s="22"/>
      <c r="GLI308" s="22"/>
      <c r="GLJ308" s="22"/>
      <c r="GLK308" s="22"/>
      <c r="GLL308" s="22"/>
      <c r="GLM308" s="22"/>
      <c r="GLN308" s="22"/>
      <c r="GLO308" s="22"/>
      <c r="GLP308" s="22"/>
      <c r="GLQ308" s="22"/>
      <c r="GLR308" s="22"/>
      <c r="GLS308" s="22"/>
      <c r="GLT308" s="22"/>
      <c r="GLU308" s="22"/>
      <c r="GLV308" s="22"/>
      <c r="GLW308" s="22"/>
      <c r="GLX308" s="22"/>
      <c r="GLY308" s="22"/>
      <c r="GLZ308" s="22"/>
      <c r="GMA308" s="22"/>
      <c r="GMB308" s="22"/>
      <c r="GMC308" s="22"/>
      <c r="GMD308" s="22"/>
      <c r="GME308" s="22"/>
      <c r="GMF308" s="22"/>
      <c r="GMG308" s="22"/>
      <c r="GMH308" s="22"/>
      <c r="GMI308" s="22"/>
      <c r="GMJ308" s="22"/>
      <c r="GMK308" s="22"/>
      <c r="GML308" s="22"/>
      <c r="GMM308" s="22"/>
      <c r="GMN308" s="22"/>
      <c r="GMO308" s="22"/>
      <c r="GMP308" s="22"/>
      <c r="GMQ308" s="22"/>
      <c r="GMR308" s="22"/>
      <c r="GMS308" s="22"/>
      <c r="GMT308" s="22"/>
      <c r="GMU308" s="22"/>
      <c r="GMV308" s="22"/>
      <c r="GMW308" s="22"/>
      <c r="GMX308" s="22"/>
      <c r="GMY308" s="22"/>
      <c r="GMZ308" s="22"/>
      <c r="GNA308" s="22"/>
      <c r="GNB308" s="22"/>
      <c r="GNC308" s="22"/>
      <c r="GND308" s="22"/>
      <c r="GNE308" s="22"/>
      <c r="GNF308" s="22"/>
      <c r="GNG308" s="22"/>
      <c r="GNH308" s="22"/>
      <c r="GNI308" s="22"/>
      <c r="GNJ308" s="22"/>
      <c r="GNK308" s="22"/>
      <c r="GNL308" s="22"/>
      <c r="GNM308" s="22"/>
      <c r="GNN308" s="22"/>
      <c r="GNO308" s="22"/>
      <c r="GNP308" s="22"/>
      <c r="GNQ308" s="22"/>
      <c r="GNR308" s="22"/>
      <c r="GNS308" s="22"/>
      <c r="GNT308" s="22"/>
      <c r="GNU308" s="22"/>
      <c r="GNV308" s="22"/>
      <c r="GNW308" s="22"/>
      <c r="GNX308" s="22"/>
      <c r="GNY308" s="22"/>
      <c r="GNZ308" s="22"/>
      <c r="GOA308" s="22"/>
      <c r="GOB308" s="22"/>
      <c r="GOC308" s="22"/>
      <c r="GOD308" s="22"/>
      <c r="GOE308" s="22"/>
      <c r="GOF308" s="22"/>
      <c r="GOG308" s="22"/>
      <c r="GOH308" s="22"/>
      <c r="GOI308" s="22"/>
      <c r="GOJ308" s="22"/>
      <c r="GOK308" s="22"/>
      <c r="GOL308" s="22"/>
      <c r="GOM308" s="22"/>
      <c r="GON308" s="22"/>
      <c r="GOO308" s="22"/>
      <c r="GOP308" s="22"/>
      <c r="GOQ308" s="22"/>
      <c r="GOR308" s="22"/>
      <c r="GOS308" s="22"/>
      <c r="GOT308" s="22"/>
      <c r="GOU308" s="22"/>
      <c r="GOV308" s="22"/>
      <c r="GOW308" s="22"/>
      <c r="GOX308" s="22"/>
      <c r="GOY308" s="22"/>
      <c r="GOZ308" s="22"/>
      <c r="GPA308" s="22"/>
      <c r="GPB308" s="22"/>
      <c r="GPC308" s="22"/>
      <c r="GPD308" s="22"/>
      <c r="GPE308" s="22"/>
      <c r="GPF308" s="22"/>
      <c r="GPG308" s="22"/>
      <c r="GPH308" s="22"/>
      <c r="GPI308" s="22"/>
      <c r="GPJ308" s="22"/>
      <c r="GPK308" s="22"/>
      <c r="GPL308" s="22"/>
      <c r="GPM308" s="22"/>
      <c r="GPN308" s="22"/>
      <c r="GPO308" s="22"/>
      <c r="GPP308" s="22"/>
      <c r="GPQ308" s="22"/>
      <c r="GPR308" s="22"/>
      <c r="GPS308" s="22"/>
      <c r="GPT308" s="22"/>
      <c r="GPU308" s="22"/>
      <c r="GPV308" s="22"/>
      <c r="GPW308" s="22"/>
      <c r="GPX308" s="22"/>
      <c r="GPY308" s="22"/>
      <c r="GPZ308" s="22"/>
      <c r="GQA308" s="22"/>
      <c r="GQB308" s="22"/>
      <c r="GQC308" s="22"/>
      <c r="GQD308" s="22"/>
      <c r="GQE308" s="22"/>
      <c r="GQF308" s="22"/>
      <c r="GQG308" s="22"/>
      <c r="GQH308" s="22"/>
      <c r="GQI308" s="22"/>
      <c r="GQJ308" s="22"/>
      <c r="GQK308" s="22"/>
      <c r="GQL308" s="22"/>
      <c r="GQM308" s="22"/>
      <c r="GQN308" s="22"/>
      <c r="GQO308" s="22"/>
      <c r="GQP308" s="22"/>
      <c r="GQQ308" s="22"/>
      <c r="GQR308" s="22"/>
      <c r="GQS308" s="22"/>
      <c r="GQT308" s="22"/>
      <c r="GQU308" s="22"/>
      <c r="GQV308" s="22"/>
      <c r="GQW308" s="22"/>
      <c r="GQX308" s="22"/>
      <c r="GQY308" s="22"/>
      <c r="GQZ308" s="22"/>
      <c r="GRA308" s="22"/>
      <c r="GRB308" s="22"/>
      <c r="GRC308" s="22"/>
      <c r="GRD308" s="22"/>
      <c r="GRE308" s="22"/>
      <c r="GRF308" s="22"/>
      <c r="GRG308" s="22"/>
      <c r="GRH308" s="22"/>
      <c r="GRI308" s="22"/>
      <c r="GRJ308" s="22"/>
      <c r="GRK308" s="22"/>
      <c r="GRL308" s="22"/>
      <c r="GRM308" s="22"/>
      <c r="GRN308" s="22"/>
      <c r="GRO308" s="22"/>
      <c r="GRP308" s="22"/>
      <c r="GRQ308" s="22"/>
      <c r="GRR308" s="22"/>
      <c r="GRS308" s="22"/>
      <c r="GRT308" s="22"/>
      <c r="GRU308" s="22"/>
      <c r="GRV308" s="22"/>
      <c r="GRW308" s="22"/>
      <c r="GRX308" s="22"/>
      <c r="GRY308" s="22"/>
      <c r="GRZ308" s="22"/>
      <c r="GSA308" s="22"/>
      <c r="GSB308" s="22"/>
      <c r="GSC308" s="22"/>
      <c r="GSD308" s="22"/>
      <c r="GSE308" s="22"/>
      <c r="GSF308" s="22"/>
      <c r="GSG308" s="22"/>
      <c r="GSH308" s="22"/>
      <c r="GSI308" s="22"/>
      <c r="GSJ308" s="22"/>
      <c r="GSK308" s="22"/>
      <c r="GSL308" s="22"/>
      <c r="GSM308" s="22"/>
      <c r="GSN308" s="22"/>
      <c r="GSO308" s="22"/>
      <c r="GSP308" s="22"/>
      <c r="GSQ308" s="22"/>
      <c r="GSR308" s="22"/>
      <c r="GSS308" s="22"/>
      <c r="GST308" s="22"/>
      <c r="GSU308" s="22"/>
      <c r="GSV308" s="22"/>
      <c r="GSW308" s="22"/>
      <c r="GSX308" s="22"/>
      <c r="GSY308" s="22"/>
      <c r="GSZ308" s="22"/>
      <c r="GTA308" s="22"/>
      <c r="GTB308" s="22"/>
      <c r="GTC308" s="22"/>
      <c r="GTD308" s="22"/>
      <c r="GTE308" s="22"/>
      <c r="GTF308" s="22"/>
      <c r="GTG308" s="22"/>
      <c r="GTH308" s="22"/>
      <c r="GTI308" s="22"/>
      <c r="GTJ308" s="22"/>
      <c r="GTK308" s="22"/>
      <c r="GTL308" s="22"/>
      <c r="GTM308" s="22"/>
      <c r="GTN308" s="22"/>
      <c r="GTO308" s="22"/>
      <c r="GTP308" s="22"/>
      <c r="GTQ308" s="22"/>
      <c r="GTR308" s="22"/>
      <c r="GTS308" s="22"/>
      <c r="GTT308" s="22"/>
      <c r="GTU308" s="22"/>
      <c r="GTV308" s="22"/>
      <c r="GTW308" s="22"/>
      <c r="GTX308" s="22"/>
      <c r="GTY308" s="22"/>
      <c r="GTZ308" s="22"/>
      <c r="GUA308" s="22"/>
      <c r="GUB308" s="22"/>
      <c r="GUC308" s="22"/>
      <c r="GUD308" s="22"/>
      <c r="GUE308" s="22"/>
      <c r="GUF308" s="22"/>
      <c r="GUG308" s="22"/>
      <c r="GUH308" s="22"/>
      <c r="GUI308" s="22"/>
      <c r="GUJ308" s="22"/>
      <c r="GUK308" s="22"/>
      <c r="GUL308" s="22"/>
      <c r="GUM308" s="22"/>
      <c r="GUN308" s="22"/>
      <c r="GUO308" s="22"/>
      <c r="GUP308" s="22"/>
      <c r="GUQ308" s="22"/>
      <c r="GUR308" s="22"/>
      <c r="GUS308" s="22"/>
      <c r="GUT308" s="22"/>
      <c r="GUU308" s="22"/>
      <c r="GUV308" s="22"/>
      <c r="GUW308" s="22"/>
      <c r="GUX308" s="22"/>
      <c r="GUY308" s="22"/>
      <c r="GUZ308" s="22"/>
      <c r="GVA308" s="22"/>
      <c r="GVB308" s="22"/>
      <c r="GVC308" s="22"/>
      <c r="GVD308" s="22"/>
      <c r="GVE308" s="22"/>
      <c r="GVF308" s="22"/>
      <c r="GVG308" s="22"/>
      <c r="GVH308" s="22"/>
      <c r="GVI308" s="22"/>
      <c r="GVJ308" s="22"/>
      <c r="GVK308" s="22"/>
      <c r="GVL308" s="22"/>
      <c r="GVM308" s="22"/>
      <c r="GVN308" s="22"/>
      <c r="GVO308" s="22"/>
      <c r="GVP308" s="22"/>
      <c r="GVQ308" s="22"/>
      <c r="GVR308" s="22"/>
      <c r="GVS308" s="22"/>
      <c r="GVT308" s="22"/>
      <c r="GVU308" s="22"/>
      <c r="GVV308" s="22"/>
      <c r="GVW308" s="22"/>
      <c r="GVX308" s="22"/>
      <c r="GVY308" s="22"/>
      <c r="GVZ308" s="22"/>
      <c r="GWA308" s="22"/>
      <c r="GWB308" s="22"/>
      <c r="GWC308" s="22"/>
      <c r="GWD308" s="22"/>
      <c r="GWE308" s="22"/>
      <c r="GWF308" s="22"/>
      <c r="GWG308" s="22"/>
      <c r="GWH308" s="22"/>
      <c r="GWI308" s="22"/>
      <c r="GWJ308" s="22"/>
      <c r="GWK308" s="22"/>
      <c r="GWL308" s="22"/>
      <c r="GWM308" s="22"/>
      <c r="GWN308" s="22"/>
      <c r="GWO308" s="22"/>
      <c r="GWP308" s="22"/>
      <c r="GWQ308" s="22"/>
      <c r="GWR308" s="22"/>
      <c r="GWS308" s="22"/>
      <c r="GWT308" s="22"/>
      <c r="GWU308" s="22"/>
      <c r="GWV308" s="22"/>
      <c r="GWW308" s="22"/>
      <c r="GWX308" s="22"/>
      <c r="GWY308" s="22"/>
      <c r="GWZ308" s="22"/>
      <c r="GXA308" s="22"/>
      <c r="GXB308" s="22"/>
      <c r="GXC308" s="22"/>
      <c r="GXD308" s="22"/>
      <c r="GXE308" s="22"/>
      <c r="GXF308" s="22"/>
      <c r="GXG308" s="22"/>
      <c r="GXH308" s="22"/>
      <c r="GXI308" s="22"/>
      <c r="GXJ308" s="22"/>
      <c r="GXK308" s="22"/>
      <c r="GXL308" s="22"/>
      <c r="GXM308" s="22"/>
      <c r="GXN308" s="22"/>
      <c r="GXO308" s="22"/>
      <c r="GXP308" s="22"/>
      <c r="GXQ308" s="22"/>
      <c r="GXR308" s="22"/>
      <c r="GXS308" s="22"/>
      <c r="GXT308" s="22"/>
      <c r="GXU308" s="22"/>
      <c r="GXV308" s="22"/>
      <c r="GXW308" s="22"/>
      <c r="GXX308" s="22"/>
      <c r="GXY308" s="22"/>
      <c r="GXZ308" s="22"/>
      <c r="GYA308" s="22"/>
      <c r="GYB308" s="22"/>
      <c r="GYC308" s="22"/>
      <c r="GYD308" s="22"/>
      <c r="GYE308" s="22"/>
      <c r="GYF308" s="22"/>
      <c r="GYG308" s="22"/>
      <c r="GYH308" s="22"/>
      <c r="GYI308" s="22"/>
      <c r="GYJ308" s="22"/>
      <c r="GYK308" s="22"/>
      <c r="GYL308" s="22"/>
      <c r="GYM308" s="22"/>
      <c r="GYN308" s="22"/>
      <c r="GYO308" s="22"/>
      <c r="GYP308" s="22"/>
      <c r="GYQ308" s="22"/>
      <c r="GYR308" s="22"/>
      <c r="GYS308" s="22"/>
      <c r="GYT308" s="22"/>
      <c r="GYU308" s="22"/>
      <c r="GYV308" s="22"/>
      <c r="GYW308" s="22"/>
      <c r="GYX308" s="22"/>
      <c r="GYY308" s="22"/>
      <c r="GYZ308" s="22"/>
      <c r="GZA308" s="22"/>
      <c r="GZB308" s="22"/>
      <c r="GZC308" s="22"/>
      <c r="GZD308" s="22"/>
      <c r="GZE308" s="22"/>
      <c r="GZF308" s="22"/>
      <c r="GZG308" s="22"/>
      <c r="GZH308" s="22"/>
      <c r="GZI308" s="22"/>
      <c r="GZJ308" s="22"/>
      <c r="GZK308" s="22"/>
      <c r="GZL308" s="22"/>
      <c r="GZM308" s="22"/>
      <c r="GZN308" s="22"/>
      <c r="GZO308" s="22"/>
      <c r="GZP308" s="22"/>
      <c r="GZQ308" s="22"/>
      <c r="GZR308" s="22"/>
      <c r="GZS308" s="22"/>
      <c r="GZT308" s="22"/>
      <c r="GZU308" s="22"/>
      <c r="GZV308" s="22"/>
      <c r="GZW308" s="22"/>
      <c r="GZX308" s="22"/>
      <c r="GZY308" s="22"/>
      <c r="GZZ308" s="22"/>
      <c r="HAA308" s="22"/>
      <c r="HAB308" s="22"/>
      <c r="HAC308" s="22"/>
      <c r="HAD308" s="22"/>
      <c r="HAE308" s="22"/>
      <c r="HAF308" s="22"/>
      <c r="HAG308" s="22"/>
      <c r="HAH308" s="22"/>
      <c r="HAI308" s="22"/>
      <c r="HAJ308" s="22"/>
      <c r="HAK308" s="22"/>
      <c r="HAL308" s="22"/>
      <c r="HAM308" s="22"/>
      <c r="HAN308" s="22"/>
      <c r="HAO308" s="22"/>
      <c r="HAP308" s="22"/>
      <c r="HAQ308" s="22"/>
      <c r="HAR308" s="22"/>
      <c r="HAS308" s="22"/>
      <c r="HAT308" s="22"/>
      <c r="HAU308" s="22"/>
      <c r="HAV308" s="22"/>
      <c r="HAW308" s="22"/>
      <c r="HAX308" s="22"/>
      <c r="HAY308" s="22"/>
      <c r="HAZ308" s="22"/>
      <c r="HBA308" s="22"/>
      <c r="HBB308" s="22"/>
      <c r="HBC308" s="22"/>
      <c r="HBD308" s="22"/>
      <c r="HBE308" s="22"/>
      <c r="HBF308" s="22"/>
      <c r="HBG308" s="22"/>
      <c r="HBH308" s="22"/>
      <c r="HBI308" s="22"/>
      <c r="HBJ308" s="22"/>
      <c r="HBK308" s="22"/>
      <c r="HBL308" s="22"/>
      <c r="HBM308" s="22"/>
      <c r="HBN308" s="22"/>
      <c r="HBO308" s="22"/>
      <c r="HBP308" s="22"/>
      <c r="HBQ308" s="22"/>
      <c r="HBR308" s="22"/>
      <c r="HBS308" s="22"/>
      <c r="HBT308" s="22"/>
      <c r="HBU308" s="22"/>
      <c r="HBV308" s="22"/>
      <c r="HBW308" s="22"/>
      <c r="HBX308" s="22"/>
      <c r="HBY308" s="22"/>
      <c r="HBZ308" s="22"/>
      <c r="HCA308" s="22"/>
      <c r="HCB308" s="22"/>
      <c r="HCC308" s="22"/>
      <c r="HCD308" s="22"/>
      <c r="HCE308" s="22"/>
      <c r="HCF308" s="22"/>
      <c r="HCG308" s="22"/>
      <c r="HCH308" s="22"/>
      <c r="HCI308" s="22"/>
      <c r="HCJ308" s="22"/>
      <c r="HCK308" s="22"/>
      <c r="HCL308" s="22"/>
      <c r="HCM308" s="22"/>
      <c r="HCN308" s="22"/>
      <c r="HCO308" s="22"/>
      <c r="HCP308" s="22"/>
      <c r="HCQ308" s="22"/>
      <c r="HCR308" s="22"/>
      <c r="HCS308" s="22"/>
      <c r="HCT308" s="22"/>
      <c r="HCU308" s="22"/>
      <c r="HCV308" s="22"/>
      <c r="HCW308" s="22"/>
      <c r="HCX308" s="22"/>
      <c r="HCY308" s="22"/>
      <c r="HCZ308" s="22"/>
      <c r="HDA308" s="22"/>
      <c r="HDB308" s="22"/>
      <c r="HDC308" s="22"/>
      <c r="HDD308" s="22"/>
      <c r="HDE308" s="22"/>
      <c r="HDF308" s="22"/>
      <c r="HDG308" s="22"/>
      <c r="HDH308" s="22"/>
      <c r="HDI308" s="22"/>
      <c r="HDJ308" s="22"/>
      <c r="HDK308" s="22"/>
      <c r="HDL308" s="22"/>
      <c r="HDM308" s="22"/>
      <c r="HDN308" s="22"/>
      <c r="HDO308" s="22"/>
      <c r="HDP308" s="22"/>
      <c r="HDQ308" s="22"/>
      <c r="HDR308" s="22"/>
      <c r="HDS308" s="22"/>
      <c r="HDT308" s="22"/>
      <c r="HDU308" s="22"/>
      <c r="HDV308" s="22"/>
      <c r="HDW308" s="22"/>
      <c r="HDX308" s="22"/>
      <c r="HDY308" s="22"/>
      <c r="HDZ308" s="22"/>
      <c r="HEA308" s="22"/>
      <c r="HEB308" s="22"/>
      <c r="HEC308" s="22"/>
      <c r="HED308" s="22"/>
      <c r="HEE308" s="22"/>
      <c r="HEF308" s="22"/>
      <c r="HEG308" s="22"/>
      <c r="HEH308" s="22"/>
      <c r="HEI308" s="22"/>
      <c r="HEJ308" s="22"/>
      <c r="HEK308" s="22"/>
      <c r="HEL308" s="22"/>
      <c r="HEM308" s="22"/>
      <c r="HEN308" s="22"/>
      <c r="HEO308" s="22"/>
      <c r="HEP308" s="22"/>
      <c r="HEQ308" s="22"/>
      <c r="HER308" s="22"/>
      <c r="HES308" s="22"/>
      <c r="HET308" s="22"/>
      <c r="HEU308" s="22"/>
      <c r="HEV308" s="22"/>
      <c r="HEW308" s="22"/>
      <c r="HEX308" s="22"/>
      <c r="HEY308" s="22"/>
      <c r="HEZ308" s="22"/>
      <c r="HFA308" s="22"/>
      <c r="HFB308" s="22"/>
      <c r="HFC308" s="22"/>
      <c r="HFD308" s="22"/>
      <c r="HFE308" s="22"/>
      <c r="HFF308" s="22"/>
      <c r="HFG308" s="22"/>
      <c r="HFH308" s="22"/>
      <c r="HFI308" s="22"/>
      <c r="HFJ308" s="22"/>
      <c r="HFK308" s="22"/>
      <c r="HFL308" s="22"/>
      <c r="HFM308" s="22"/>
      <c r="HFN308" s="22"/>
      <c r="HFO308" s="22"/>
      <c r="HFP308" s="22"/>
      <c r="HFQ308" s="22"/>
      <c r="HFR308" s="22"/>
      <c r="HFS308" s="22"/>
      <c r="HFT308" s="22"/>
      <c r="HFU308" s="22"/>
      <c r="HFV308" s="22"/>
      <c r="HFW308" s="22"/>
      <c r="HFX308" s="22"/>
      <c r="HFY308" s="22"/>
      <c r="HFZ308" s="22"/>
      <c r="HGA308" s="22"/>
      <c r="HGB308" s="22"/>
      <c r="HGC308" s="22"/>
      <c r="HGD308" s="22"/>
      <c r="HGE308" s="22"/>
      <c r="HGF308" s="22"/>
      <c r="HGG308" s="22"/>
      <c r="HGH308" s="22"/>
      <c r="HGI308" s="22"/>
      <c r="HGJ308" s="22"/>
      <c r="HGK308" s="22"/>
      <c r="HGL308" s="22"/>
      <c r="HGM308" s="22"/>
      <c r="HGN308" s="22"/>
      <c r="HGO308" s="22"/>
      <c r="HGP308" s="22"/>
      <c r="HGQ308" s="22"/>
      <c r="HGR308" s="22"/>
      <c r="HGS308" s="22"/>
      <c r="HGT308" s="22"/>
      <c r="HGU308" s="22"/>
      <c r="HGV308" s="22"/>
      <c r="HGW308" s="22"/>
      <c r="HGX308" s="22"/>
      <c r="HGY308" s="22"/>
      <c r="HGZ308" s="22"/>
      <c r="HHA308" s="22"/>
      <c r="HHB308" s="22"/>
      <c r="HHC308" s="22"/>
      <c r="HHD308" s="22"/>
      <c r="HHE308" s="22"/>
      <c r="HHF308" s="22"/>
      <c r="HHG308" s="22"/>
      <c r="HHH308" s="22"/>
      <c r="HHI308" s="22"/>
      <c r="HHJ308" s="22"/>
      <c r="HHK308" s="22"/>
      <c r="HHL308" s="22"/>
      <c r="HHM308" s="22"/>
      <c r="HHN308" s="22"/>
      <c r="HHO308" s="22"/>
      <c r="HHP308" s="22"/>
      <c r="HHQ308" s="22"/>
      <c r="HHR308" s="22"/>
      <c r="HHS308" s="22"/>
      <c r="HHT308" s="22"/>
      <c r="HHU308" s="22"/>
      <c r="HHV308" s="22"/>
      <c r="HHW308" s="22"/>
      <c r="HHX308" s="22"/>
      <c r="HHY308" s="22"/>
      <c r="HHZ308" s="22"/>
      <c r="HIA308" s="22"/>
      <c r="HIB308" s="22"/>
      <c r="HIC308" s="22"/>
      <c r="HID308" s="22"/>
      <c r="HIE308" s="22"/>
      <c r="HIF308" s="22"/>
      <c r="HIG308" s="22"/>
      <c r="HIH308" s="22"/>
      <c r="HII308" s="22"/>
      <c r="HIJ308" s="22"/>
      <c r="HIK308" s="22"/>
      <c r="HIL308" s="22"/>
      <c r="HIM308" s="22"/>
      <c r="HIN308" s="22"/>
      <c r="HIO308" s="22"/>
      <c r="HIP308" s="22"/>
      <c r="HIQ308" s="22"/>
      <c r="HIR308" s="22"/>
      <c r="HIS308" s="22"/>
      <c r="HIT308" s="22"/>
      <c r="HIU308" s="22"/>
      <c r="HIV308" s="22"/>
      <c r="HIW308" s="22"/>
      <c r="HIX308" s="22"/>
      <c r="HIY308" s="22"/>
      <c r="HIZ308" s="22"/>
      <c r="HJA308" s="22"/>
      <c r="HJB308" s="22"/>
      <c r="HJC308" s="22"/>
      <c r="HJD308" s="22"/>
      <c r="HJE308" s="22"/>
      <c r="HJF308" s="22"/>
      <c r="HJG308" s="22"/>
      <c r="HJH308" s="22"/>
      <c r="HJI308" s="22"/>
      <c r="HJJ308" s="22"/>
      <c r="HJK308" s="22"/>
      <c r="HJL308" s="22"/>
      <c r="HJM308" s="22"/>
      <c r="HJN308" s="22"/>
      <c r="HJO308" s="22"/>
      <c r="HJP308" s="22"/>
      <c r="HJQ308" s="22"/>
      <c r="HJR308" s="22"/>
      <c r="HJS308" s="22"/>
      <c r="HJT308" s="22"/>
      <c r="HJU308" s="22"/>
      <c r="HJV308" s="22"/>
      <c r="HJW308" s="22"/>
      <c r="HJX308" s="22"/>
      <c r="HJY308" s="22"/>
      <c r="HJZ308" s="22"/>
      <c r="HKA308" s="22"/>
      <c r="HKB308" s="22"/>
      <c r="HKC308" s="22"/>
      <c r="HKD308" s="22"/>
      <c r="HKE308" s="22"/>
      <c r="HKF308" s="22"/>
      <c r="HKG308" s="22"/>
      <c r="HKH308" s="22"/>
      <c r="HKI308" s="22"/>
      <c r="HKJ308" s="22"/>
      <c r="HKK308" s="22"/>
      <c r="HKL308" s="22"/>
      <c r="HKM308" s="22"/>
      <c r="HKN308" s="22"/>
      <c r="HKO308" s="22"/>
      <c r="HKP308" s="22"/>
      <c r="HKQ308" s="22"/>
      <c r="HKR308" s="22"/>
      <c r="HKS308" s="22"/>
      <c r="HKT308" s="22"/>
      <c r="HKU308" s="22"/>
      <c r="HKV308" s="22"/>
      <c r="HKW308" s="22"/>
      <c r="HKX308" s="22"/>
      <c r="HKY308" s="22"/>
      <c r="HKZ308" s="22"/>
      <c r="HLA308" s="22"/>
      <c r="HLB308" s="22"/>
      <c r="HLC308" s="22"/>
      <c r="HLD308" s="22"/>
      <c r="HLE308" s="22"/>
      <c r="HLF308" s="22"/>
      <c r="HLG308" s="22"/>
      <c r="HLH308" s="22"/>
      <c r="HLI308" s="22"/>
      <c r="HLJ308" s="22"/>
      <c r="HLK308" s="22"/>
      <c r="HLL308" s="22"/>
      <c r="HLM308" s="22"/>
      <c r="HLN308" s="22"/>
      <c r="HLO308" s="22"/>
      <c r="HLP308" s="22"/>
      <c r="HLQ308" s="22"/>
      <c r="HLR308" s="22"/>
      <c r="HLS308" s="22"/>
      <c r="HLT308" s="22"/>
      <c r="HLU308" s="22"/>
      <c r="HLV308" s="22"/>
      <c r="HLW308" s="22"/>
      <c r="HLX308" s="22"/>
      <c r="HLY308" s="22"/>
      <c r="HLZ308" s="22"/>
      <c r="HMA308" s="22"/>
      <c r="HMB308" s="22"/>
      <c r="HMC308" s="22"/>
      <c r="HMD308" s="22"/>
      <c r="HME308" s="22"/>
      <c r="HMF308" s="22"/>
      <c r="HMG308" s="22"/>
      <c r="HMH308" s="22"/>
      <c r="HMI308" s="22"/>
      <c r="HMJ308" s="22"/>
      <c r="HMK308" s="22"/>
      <c r="HML308" s="22"/>
      <c r="HMM308" s="22"/>
      <c r="HMN308" s="22"/>
      <c r="HMO308" s="22"/>
      <c r="HMP308" s="22"/>
      <c r="HMQ308" s="22"/>
      <c r="HMR308" s="22"/>
      <c r="HMS308" s="22"/>
      <c r="HMT308" s="22"/>
      <c r="HMU308" s="22"/>
      <c r="HMV308" s="22"/>
      <c r="HMW308" s="22"/>
      <c r="HMX308" s="22"/>
      <c r="HMY308" s="22"/>
      <c r="HMZ308" s="22"/>
      <c r="HNA308" s="22"/>
      <c r="HNB308" s="22"/>
      <c r="HNC308" s="22"/>
      <c r="HND308" s="22"/>
      <c r="HNE308" s="22"/>
      <c r="HNF308" s="22"/>
      <c r="HNG308" s="22"/>
      <c r="HNH308" s="22"/>
      <c r="HNI308" s="22"/>
      <c r="HNJ308" s="22"/>
      <c r="HNK308" s="22"/>
      <c r="HNL308" s="22"/>
      <c r="HNM308" s="22"/>
      <c r="HNN308" s="22"/>
      <c r="HNO308" s="22"/>
      <c r="HNP308" s="22"/>
      <c r="HNQ308" s="22"/>
      <c r="HNR308" s="22"/>
      <c r="HNS308" s="22"/>
      <c r="HNT308" s="22"/>
      <c r="HNU308" s="22"/>
      <c r="HNV308" s="22"/>
      <c r="HNW308" s="22"/>
      <c r="HNX308" s="22"/>
      <c r="HNY308" s="22"/>
      <c r="HNZ308" s="22"/>
      <c r="HOA308" s="22"/>
      <c r="HOB308" s="22"/>
      <c r="HOC308" s="22"/>
      <c r="HOD308" s="22"/>
      <c r="HOE308" s="22"/>
      <c r="HOF308" s="22"/>
      <c r="HOG308" s="22"/>
      <c r="HOH308" s="22"/>
      <c r="HOI308" s="22"/>
      <c r="HOJ308" s="22"/>
      <c r="HOK308" s="22"/>
      <c r="HOL308" s="22"/>
      <c r="HOM308" s="22"/>
      <c r="HON308" s="22"/>
      <c r="HOO308" s="22"/>
      <c r="HOP308" s="22"/>
      <c r="HOQ308" s="22"/>
      <c r="HOR308" s="22"/>
      <c r="HOS308" s="22"/>
      <c r="HOT308" s="22"/>
      <c r="HOU308" s="22"/>
      <c r="HOV308" s="22"/>
      <c r="HOW308" s="22"/>
      <c r="HOX308" s="22"/>
      <c r="HOY308" s="22"/>
      <c r="HOZ308" s="22"/>
      <c r="HPA308" s="22"/>
      <c r="HPB308" s="22"/>
      <c r="HPC308" s="22"/>
      <c r="HPD308" s="22"/>
      <c r="HPE308" s="22"/>
      <c r="HPF308" s="22"/>
      <c r="HPG308" s="22"/>
      <c r="HPH308" s="22"/>
      <c r="HPI308" s="22"/>
      <c r="HPJ308" s="22"/>
      <c r="HPK308" s="22"/>
      <c r="HPL308" s="22"/>
      <c r="HPM308" s="22"/>
      <c r="HPN308" s="22"/>
      <c r="HPO308" s="22"/>
      <c r="HPP308" s="22"/>
      <c r="HPQ308" s="22"/>
      <c r="HPR308" s="22"/>
      <c r="HPS308" s="22"/>
      <c r="HPT308" s="22"/>
      <c r="HPU308" s="22"/>
      <c r="HPV308" s="22"/>
      <c r="HPW308" s="22"/>
      <c r="HPX308" s="22"/>
      <c r="HPY308" s="22"/>
      <c r="HPZ308" s="22"/>
      <c r="HQA308" s="22"/>
      <c r="HQB308" s="22"/>
      <c r="HQC308" s="22"/>
      <c r="HQD308" s="22"/>
      <c r="HQE308" s="22"/>
      <c r="HQF308" s="22"/>
      <c r="HQG308" s="22"/>
      <c r="HQH308" s="22"/>
      <c r="HQI308" s="22"/>
      <c r="HQJ308" s="22"/>
      <c r="HQK308" s="22"/>
      <c r="HQL308" s="22"/>
      <c r="HQM308" s="22"/>
      <c r="HQN308" s="22"/>
      <c r="HQO308" s="22"/>
      <c r="HQP308" s="22"/>
      <c r="HQQ308" s="22"/>
      <c r="HQR308" s="22"/>
      <c r="HQS308" s="22"/>
      <c r="HQT308" s="22"/>
      <c r="HQU308" s="22"/>
      <c r="HQV308" s="22"/>
      <c r="HQW308" s="22"/>
      <c r="HQX308" s="22"/>
      <c r="HQY308" s="22"/>
      <c r="HQZ308" s="22"/>
      <c r="HRA308" s="22"/>
      <c r="HRB308" s="22"/>
      <c r="HRC308" s="22"/>
      <c r="HRD308" s="22"/>
      <c r="HRE308" s="22"/>
      <c r="HRF308" s="22"/>
      <c r="HRG308" s="22"/>
      <c r="HRH308" s="22"/>
      <c r="HRI308" s="22"/>
      <c r="HRJ308" s="22"/>
      <c r="HRK308" s="22"/>
      <c r="HRL308" s="22"/>
      <c r="HRM308" s="22"/>
      <c r="HRN308" s="22"/>
      <c r="HRO308" s="22"/>
      <c r="HRP308" s="22"/>
      <c r="HRQ308" s="22"/>
      <c r="HRR308" s="22"/>
      <c r="HRS308" s="22"/>
      <c r="HRT308" s="22"/>
      <c r="HRU308" s="22"/>
      <c r="HRV308" s="22"/>
      <c r="HRW308" s="22"/>
      <c r="HRX308" s="22"/>
      <c r="HRY308" s="22"/>
      <c r="HRZ308" s="22"/>
      <c r="HSA308" s="22"/>
      <c r="HSB308" s="22"/>
      <c r="HSC308" s="22"/>
      <c r="HSD308" s="22"/>
      <c r="HSE308" s="22"/>
      <c r="HSF308" s="22"/>
      <c r="HSG308" s="22"/>
      <c r="HSH308" s="22"/>
      <c r="HSI308" s="22"/>
      <c r="HSJ308" s="22"/>
      <c r="HSK308" s="22"/>
      <c r="HSL308" s="22"/>
      <c r="HSM308" s="22"/>
      <c r="HSN308" s="22"/>
      <c r="HSO308" s="22"/>
      <c r="HSP308" s="22"/>
      <c r="HSQ308" s="22"/>
      <c r="HSR308" s="22"/>
      <c r="HSS308" s="22"/>
      <c r="HST308" s="22"/>
      <c r="HSU308" s="22"/>
      <c r="HSV308" s="22"/>
      <c r="HSW308" s="22"/>
      <c r="HSX308" s="22"/>
      <c r="HSY308" s="22"/>
      <c r="HSZ308" s="22"/>
      <c r="HTA308" s="22"/>
      <c r="HTB308" s="22"/>
      <c r="HTC308" s="22"/>
      <c r="HTD308" s="22"/>
      <c r="HTE308" s="22"/>
      <c r="HTF308" s="22"/>
      <c r="HTG308" s="22"/>
      <c r="HTH308" s="22"/>
      <c r="HTI308" s="22"/>
      <c r="HTJ308" s="22"/>
      <c r="HTK308" s="22"/>
      <c r="HTL308" s="22"/>
      <c r="HTM308" s="22"/>
      <c r="HTN308" s="22"/>
      <c r="HTO308" s="22"/>
      <c r="HTP308" s="22"/>
      <c r="HTQ308" s="22"/>
      <c r="HTR308" s="22"/>
      <c r="HTS308" s="22"/>
      <c r="HTT308" s="22"/>
      <c r="HTU308" s="22"/>
      <c r="HTV308" s="22"/>
      <c r="HTW308" s="22"/>
      <c r="HTX308" s="22"/>
      <c r="HTY308" s="22"/>
      <c r="HTZ308" s="22"/>
      <c r="HUA308" s="22"/>
      <c r="HUB308" s="22"/>
      <c r="HUC308" s="22"/>
      <c r="HUD308" s="22"/>
      <c r="HUE308" s="22"/>
      <c r="HUF308" s="22"/>
      <c r="HUG308" s="22"/>
      <c r="HUH308" s="22"/>
      <c r="HUI308" s="22"/>
      <c r="HUJ308" s="22"/>
      <c r="HUK308" s="22"/>
      <c r="HUL308" s="22"/>
      <c r="HUM308" s="22"/>
      <c r="HUN308" s="22"/>
      <c r="HUO308" s="22"/>
      <c r="HUP308" s="22"/>
      <c r="HUQ308" s="22"/>
      <c r="HUR308" s="22"/>
      <c r="HUS308" s="22"/>
      <c r="HUT308" s="22"/>
      <c r="HUU308" s="22"/>
      <c r="HUV308" s="22"/>
      <c r="HUW308" s="22"/>
      <c r="HUX308" s="22"/>
      <c r="HUY308" s="22"/>
      <c r="HUZ308" s="22"/>
      <c r="HVA308" s="22"/>
      <c r="HVB308" s="22"/>
      <c r="HVC308" s="22"/>
      <c r="HVD308" s="22"/>
      <c r="HVE308" s="22"/>
      <c r="HVF308" s="22"/>
      <c r="HVG308" s="22"/>
      <c r="HVH308" s="22"/>
      <c r="HVI308" s="22"/>
      <c r="HVJ308" s="22"/>
      <c r="HVK308" s="22"/>
      <c r="HVL308" s="22"/>
      <c r="HVM308" s="22"/>
      <c r="HVN308" s="22"/>
      <c r="HVO308" s="22"/>
      <c r="HVP308" s="22"/>
      <c r="HVQ308" s="22"/>
      <c r="HVR308" s="22"/>
      <c r="HVS308" s="22"/>
      <c r="HVT308" s="22"/>
      <c r="HVU308" s="22"/>
      <c r="HVV308" s="22"/>
      <c r="HVW308" s="22"/>
      <c r="HVX308" s="22"/>
      <c r="HVY308" s="22"/>
      <c r="HVZ308" s="22"/>
      <c r="HWA308" s="22"/>
      <c r="HWB308" s="22"/>
      <c r="HWC308" s="22"/>
      <c r="HWD308" s="22"/>
      <c r="HWE308" s="22"/>
      <c r="HWF308" s="22"/>
      <c r="HWG308" s="22"/>
      <c r="HWH308" s="22"/>
      <c r="HWI308" s="22"/>
      <c r="HWJ308" s="22"/>
      <c r="HWK308" s="22"/>
      <c r="HWL308" s="22"/>
      <c r="HWM308" s="22"/>
      <c r="HWN308" s="22"/>
      <c r="HWO308" s="22"/>
      <c r="HWP308" s="22"/>
      <c r="HWQ308" s="22"/>
      <c r="HWR308" s="22"/>
      <c r="HWS308" s="22"/>
      <c r="HWT308" s="22"/>
      <c r="HWU308" s="22"/>
      <c r="HWV308" s="22"/>
      <c r="HWW308" s="22"/>
      <c r="HWX308" s="22"/>
      <c r="HWY308" s="22"/>
      <c r="HWZ308" s="22"/>
      <c r="HXA308" s="22"/>
      <c r="HXB308" s="22"/>
      <c r="HXC308" s="22"/>
      <c r="HXD308" s="22"/>
      <c r="HXE308" s="22"/>
      <c r="HXF308" s="22"/>
      <c r="HXG308" s="22"/>
      <c r="HXH308" s="22"/>
      <c r="HXI308" s="22"/>
      <c r="HXJ308" s="22"/>
      <c r="HXK308" s="22"/>
      <c r="HXL308" s="22"/>
      <c r="HXM308" s="22"/>
      <c r="HXN308" s="22"/>
      <c r="HXO308" s="22"/>
      <c r="HXP308" s="22"/>
      <c r="HXQ308" s="22"/>
      <c r="HXR308" s="22"/>
      <c r="HXS308" s="22"/>
      <c r="HXT308" s="22"/>
      <c r="HXU308" s="22"/>
      <c r="HXV308" s="22"/>
      <c r="HXW308" s="22"/>
      <c r="HXX308" s="22"/>
      <c r="HXY308" s="22"/>
      <c r="HXZ308" s="22"/>
      <c r="HYA308" s="22"/>
      <c r="HYB308" s="22"/>
      <c r="HYC308" s="22"/>
      <c r="HYD308" s="22"/>
      <c r="HYE308" s="22"/>
      <c r="HYF308" s="22"/>
      <c r="HYG308" s="22"/>
      <c r="HYH308" s="22"/>
      <c r="HYI308" s="22"/>
      <c r="HYJ308" s="22"/>
      <c r="HYK308" s="22"/>
      <c r="HYL308" s="22"/>
      <c r="HYM308" s="22"/>
      <c r="HYN308" s="22"/>
      <c r="HYO308" s="22"/>
      <c r="HYP308" s="22"/>
      <c r="HYQ308" s="22"/>
      <c r="HYR308" s="22"/>
      <c r="HYS308" s="22"/>
      <c r="HYT308" s="22"/>
      <c r="HYU308" s="22"/>
      <c r="HYV308" s="22"/>
      <c r="HYW308" s="22"/>
      <c r="HYX308" s="22"/>
      <c r="HYY308" s="22"/>
      <c r="HYZ308" s="22"/>
      <c r="HZA308" s="22"/>
      <c r="HZB308" s="22"/>
      <c r="HZC308" s="22"/>
      <c r="HZD308" s="22"/>
      <c r="HZE308" s="22"/>
      <c r="HZF308" s="22"/>
      <c r="HZG308" s="22"/>
      <c r="HZH308" s="22"/>
      <c r="HZI308" s="22"/>
      <c r="HZJ308" s="22"/>
      <c r="HZK308" s="22"/>
      <c r="HZL308" s="22"/>
      <c r="HZM308" s="22"/>
      <c r="HZN308" s="22"/>
      <c r="HZO308" s="22"/>
      <c r="HZP308" s="22"/>
      <c r="HZQ308" s="22"/>
      <c r="HZR308" s="22"/>
      <c r="HZS308" s="22"/>
      <c r="HZT308" s="22"/>
      <c r="HZU308" s="22"/>
      <c r="HZV308" s="22"/>
      <c r="HZW308" s="22"/>
      <c r="HZX308" s="22"/>
      <c r="HZY308" s="22"/>
      <c r="HZZ308" s="22"/>
      <c r="IAA308" s="22"/>
      <c r="IAB308" s="22"/>
      <c r="IAC308" s="22"/>
      <c r="IAD308" s="22"/>
      <c r="IAE308" s="22"/>
      <c r="IAF308" s="22"/>
      <c r="IAG308" s="22"/>
      <c r="IAH308" s="22"/>
      <c r="IAI308" s="22"/>
      <c r="IAJ308" s="22"/>
      <c r="IAK308" s="22"/>
      <c r="IAL308" s="22"/>
      <c r="IAM308" s="22"/>
      <c r="IAN308" s="22"/>
      <c r="IAO308" s="22"/>
      <c r="IAP308" s="22"/>
      <c r="IAQ308" s="22"/>
      <c r="IAR308" s="22"/>
      <c r="IAS308" s="22"/>
      <c r="IAT308" s="22"/>
      <c r="IAU308" s="22"/>
      <c r="IAV308" s="22"/>
      <c r="IAW308" s="22"/>
      <c r="IAX308" s="22"/>
      <c r="IAY308" s="22"/>
      <c r="IAZ308" s="22"/>
      <c r="IBA308" s="22"/>
      <c r="IBB308" s="22"/>
      <c r="IBC308" s="22"/>
      <c r="IBD308" s="22"/>
      <c r="IBE308" s="22"/>
      <c r="IBF308" s="22"/>
      <c r="IBG308" s="22"/>
      <c r="IBH308" s="22"/>
      <c r="IBI308" s="22"/>
      <c r="IBJ308" s="22"/>
      <c r="IBK308" s="22"/>
      <c r="IBL308" s="22"/>
      <c r="IBM308" s="22"/>
      <c r="IBN308" s="22"/>
      <c r="IBO308" s="22"/>
      <c r="IBP308" s="22"/>
      <c r="IBQ308" s="22"/>
      <c r="IBR308" s="22"/>
      <c r="IBS308" s="22"/>
      <c r="IBT308" s="22"/>
      <c r="IBU308" s="22"/>
      <c r="IBV308" s="22"/>
      <c r="IBW308" s="22"/>
      <c r="IBX308" s="22"/>
      <c r="IBY308" s="22"/>
      <c r="IBZ308" s="22"/>
      <c r="ICA308" s="22"/>
      <c r="ICB308" s="22"/>
      <c r="ICC308" s="22"/>
      <c r="ICD308" s="22"/>
      <c r="ICE308" s="22"/>
      <c r="ICF308" s="22"/>
      <c r="ICG308" s="22"/>
      <c r="ICH308" s="22"/>
      <c r="ICI308" s="22"/>
      <c r="ICJ308" s="22"/>
      <c r="ICK308" s="22"/>
      <c r="ICL308" s="22"/>
      <c r="ICM308" s="22"/>
      <c r="ICN308" s="22"/>
      <c r="ICO308" s="22"/>
      <c r="ICP308" s="22"/>
      <c r="ICQ308" s="22"/>
      <c r="ICR308" s="22"/>
      <c r="ICS308" s="22"/>
      <c r="ICT308" s="22"/>
      <c r="ICU308" s="22"/>
      <c r="ICV308" s="22"/>
      <c r="ICW308" s="22"/>
      <c r="ICX308" s="22"/>
      <c r="ICY308" s="22"/>
      <c r="ICZ308" s="22"/>
      <c r="IDA308" s="22"/>
      <c r="IDB308" s="22"/>
      <c r="IDC308" s="22"/>
      <c r="IDD308" s="22"/>
      <c r="IDE308" s="22"/>
      <c r="IDF308" s="22"/>
      <c r="IDG308" s="22"/>
      <c r="IDH308" s="22"/>
      <c r="IDI308" s="22"/>
      <c r="IDJ308" s="22"/>
      <c r="IDK308" s="22"/>
      <c r="IDL308" s="22"/>
      <c r="IDM308" s="22"/>
      <c r="IDN308" s="22"/>
      <c r="IDO308" s="22"/>
      <c r="IDP308" s="22"/>
      <c r="IDQ308" s="22"/>
      <c r="IDR308" s="22"/>
      <c r="IDS308" s="22"/>
      <c r="IDT308" s="22"/>
      <c r="IDU308" s="22"/>
      <c r="IDV308" s="22"/>
      <c r="IDW308" s="22"/>
      <c r="IDX308" s="22"/>
      <c r="IDY308" s="22"/>
      <c r="IDZ308" s="22"/>
      <c r="IEA308" s="22"/>
      <c r="IEB308" s="22"/>
      <c r="IEC308" s="22"/>
      <c r="IED308" s="22"/>
      <c r="IEE308" s="22"/>
      <c r="IEF308" s="22"/>
      <c r="IEG308" s="22"/>
      <c r="IEH308" s="22"/>
      <c r="IEI308" s="22"/>
      <c r="IEJ308" s="22"/>
      <c r="IEK308" s="22"/>
      <c r="IEL308" s="22"/>
      <c r="IEM308" s="22"/>
      <c r="IEN308" s="22"/>
      <c r="IEO308" s="22"/>
      <c r="IEP308" s="22"/>
      <c r="IEQ308" s="22"/>
      <c r="IER308" s="22"/>
      <c r="IES308" s="22"/>
      <c r="IET308" s="22"/>
      <c r="IEU308" s="22"/>
      <c r="IEV308" s="22"/>
      <c r="IEW308" s="22"/>
      <c r="IEX308" s="22"/>
      <c r="IEY308" s="22"/>
      <c r="IEZ308" s="22"/>
      <c r="IFA308" s="22"/>
      <c r="IFB308" s="22"/>
      <c r="IFC308" s="22"/>
      <c r="IFD308" s="22"/>
      <c r="IFE308" s="22"/>
      <c r="IFF308" s="22"/>
      <c r="IFG308" s="22"/>
      <c r="IFH308" s="22"/>
      <c r="IFI308" s="22"/>
      <c r="IFJ308" s="22"/>
      <c r="IFK308" s="22"/>
      <c r="IFL308" s="22"/>
      <c r="IFM308" s="22"/>
      <c r="IFN308" s="22"/>
      <c r="IFO308" s="22"/>
      <c r="IFP308" s="22"/>
      <c r="IFQ308" s="22"/>
      <c r="IFR308" s="22"/>
      <c r="IFS308" s="22"/>
      <c r="IFT308" s="22"/>
      <c r="IFU308" s="22"/>
      <c r="IFV308" s="22"/>
      <c r="IFW308" s="22"/>
      <c r="IFX308" s="22"/>
      <c r="IFY308" s="22"/>
      <c r="IFZ308" s="22"/>
      <c r="IGA308" s="22"/>
      <c r="IGB308" s="22"/>
      <c r="IGC308" s="22"/>
      <c r="IGD308" s="22"/>
      <c r="IGE308" s="22"/>
      <c r="IGF308" s="22"/>
      <c r="IGG308" s="22"/>
      <c r="IGH308" s="22"/>
      <c r="IGI308" s="22"/>
      <c r="IGJ308" s="22"/>
      <c r="IGK308" s="22"/>
      <c r="IGL308" s="22"/>
      <c r="IGM308" s="22"/>
      <c r="IGN308" s="22"/>
      <c r="IGO308" s="22"/>
      <c r="IGP308" s="22"/>
      <c r="IGQ308" s="22"/>
      <c r="IGR308" s="22"/>
      <c r="IGS308" s="22"/>
      <c r="IGT308" s="22"/>
      <c r="IGU308" s="22"/>
      <c r="IGV308" s="22"/>
      <c r="IGW308" s="22"/>
      <c r="IGX308" s="22"/>
      <c r="IGY308" s="22"/>
      <c r="IGZ308" s="22"/>
      <c r="IHA308" s="22"/>
      <c r="IHB308" s="22"/>
      <c r="IHC308" s="22"/>
      <c r="IHD308" s="22"/>
      <c r="IHE308" s="22"/>
      <c r="IHF308" s="22"/>
      <c r="IHG308" s="22"/>
      <c r="IHH308" s="22"/>
      <c r="IHI308" s="22"/>
      <c r="IHJ308" s="22"/>
      <c r="IHK308" s="22"/>
      <c r="IHL308" s="22"/>
      <c r="IHM308" s="22"/>
      <c r="IHN308" s="22"/>
      <c r="IHO308" s="22"/>
      <c r="IHP308" s="22"/>
      <c r="IHQ308" s="22"/>
      <c r="IHR308" s="22"/>
      <c r="IHS308" s="22"/>
      <c r="IHT308" s="22"/>
      <c r="IHU308" s="22"/>
      <c r="IHV308" s="22"/>
      <c r="IHW308" s="22"/>
      <c r="IHX308" s="22"/>
      <c r="IHY308" s="22"/>
      <c r="IHZ308" s="22"/>
      <c r="IIA308" s="22"/>
      <c r="IIB308" s="22"/>
      <c r="IIC308" s="22"/>
      <c r="IID308" s="22"/>
      <c r="IIE308" s="22"/>
      <c r="IIF308" s="22"/>
      <c r="IIG308" s="22"/>
      <c r="IIH308" s="22"/>
      <c r="III308" s="22"/>
      <c r="IIJ308" s="22"/>
      <c r="IIK308" s="22"/>
      <c r="IIL308" s="22"/>
      <c r="IIM308" s="22"/>
      <c r="IIN308" s="22"/>
      <c r="IIO308" s="22"/>
      <c r="IIP308" s="22"/>
      <c r="IIQ308" s="22"/>
      <c r="IIR308" s="22"/>
      <c r="IIS308" s="22"/>
      <c r="IIT308" s="22"/>
      <c r="IIU308" s="22"/>
      <c r="IIV308" s="22"/>
      <c r="IIW308" s="22"/>
      <c r="IIX308" s="22"/>
      <c r="IIY308" s="22"/>
      <c r="IIZ308" s="22"/>
      <c r="IJA308" s="22"/>
      <c r="IJB308" s="22"/>
      <c r="IJC308" s="22"/>
      <c r="IJD308" s="22"/>
      <c r="IJE308" s="22"/>
      <c r="IJF308" s="22"/>
      <c r="IJG308" s="22"/>
      <c r="IJH308" s="22"/>
      <c r="IJI308" s="22"/>
      <c r="IJJ308" s="22"/>
      <c r="IJK308" s="22"/>
      <c r="IJL308" s="22"/>
      <c r="IJM308" s="22"/>
      <c r="IJN308" s="22"/>
      <c r="IJO308" s="22"/>
      <c r="IJP308" s="22"/>
      <c r="IJQ308" s="22"/>
      <c r="IJR308" s="22"/>
      <c r="IJS308" s="22"/>
      <c r="IJT308" s="22"/>
      <c r="IJU308" s="22"/>
      <c r="IJV308" s="22"/>
      <c r="IJW308" s="22"/>
      <c r="IJX308" s="22"/>
      <c r="IJY308" s="22"/>
      <c r="IJZ308" s="22"/>
      <c r="IKA308" s="22"/>
      <c r="IKB308" s="22"/>
      <c r="IKC308" s="22"/>
      <c r="IKD308" s="22"/>
      <c r="IKE308" s="22"/>
      <c r="IKF308" s="22"/>
      <c r="IKG308" s="22"/>
      <c r="IKH308" s="22"/>
      <c r="IKI308" s="22"/>
      <c r="IKJ308" s="22"/>
      <c r="IKK308" s="22"/>
      <c r="IKL308" s="22"/>
      <c r="IKM308" s="22"/>
      <c r="IKN308" s="22"/>
      <c r="IKO308" s="22"/>
      <c r="IKP308" s="22"/>
      <c r="IKQ308" s="22"/>
      <c r="IKR308" s="22"/>
      <c r="IKS308" s="22"/>
      <c r="IKT308" s="22"/>
      <c r="IKU308" s="22"/>
      <c r="IKV308" s="22"/>
      <c r="IKW308" s="22"/>
      <c r="IKX308" s="22"/>
      <c r="IKY308" s="22"/>
      <c r="IKZ308" s="22"/>
      <c r="ILA308" s="22"/>
      <c r="ILB308" s="22"/>
      <c r="ILC308" s="22"/>
      <c r="ILD308" s="22"/>
      <c r="ILE308" s="22"/>
      <c r="ILF308" s="22"/>
      <c r="ILG308" s="22"/>
      <c r="ILH308" s="22"/>
      <c r="ILI308" s="22"/>
      <c r="ILJ308" s="22"/>
      <c r="ILK308" s="22"/>
      <c r="ILL308" s="22"/>
      <c r="ILM308" s="22"/>
      <c r="ILN308" s="22"/>
      <c r="ILO308" s="22"/>
      <c r="ILP308" s="22"/>
      <c r="ILQ308" s="22"/>
      <c r="ILR308" s="22"/>
      <c r="ILS308" s="22"/>
      <c r="ILT308" s="22"/>
      <c r="ILU308" s="22"/>
      <c r="ILV308" s="22"/>
      <c r="ILW308" s="22"/>
      <c r="ILX308" s="22"/>
      <c r="ILY308" s="22"/>
      <c r="ILZ308" s="22"/>
      <c r="IMA308" s="22"/>
      <c r="IMB308" s="22"/>
      <c r="IMC308" s="22"/>
      <c r="IMD308" s="22"/>
      <c r="IME308" s="22"/>
      <c r="IMF308" s="22"/>
      <c r="IMG308" s="22"/>
      <c r="IMH308" s="22"/>
      <c r="IMI308" s="22"/>
      <c r="IMJ308" s="22"/>
      <c r="IMK308" s="22"/>
      <c r="IML308" s="22"/>
      <c r="IMM308" s="22"/>
      <c r="IMN308" s="22"/>
      <c r="IMO308" s="22"/>
      <c r="IMP308" s="22"/>
      <c r="IMQ308" s="22"/>
      <c r="IMR308" s="22"/>
      <c r="IMS308" s="22"/>
      <c r="IMT308" s="22"/>
      <c r="IMU308" s="22"/>
      <c r="IMV308" s="22"/>
      <c r="IMW308" s="22"/>
      <c r="IMX308" s="22"/>
      <c r="IMY308" s="22"/>
      <c r="IMZ308" s="22"/>
      <c r="INA308" s="22"/>
      <c r="INB308" s="22"/>
      <c r="INC308" s="22"/>
      <c r="IND308" s="22"/>
      <c r="INE308" s="22"/>
      <c r="INF308" s="22"/>
      <c r="ING308" s="22"/>
      <c r="INH308" s="22"/>
      <c r="INI308" s="22"/>
      <c r="INJ308" s="22"/>
      <c r="INK308" s="22"/>
      <c r="INL308" s="22"/>
      <c r="INM308" s="22"/>
      <c r="INN308" s="22"/>
      <c r="INO308" s="22"/>
      <c r="INP308" s="22"/>
      <c r="INQ308" s="22"/>
      <c r="INR308" s="22"/>
      <c r="INS308" s="22"/>
      <c r="INT308" s="22"/>
      <c r="INU308" s="22"/>
      <c r="INV308" s="22"/>
      <c r="INW308" s="22"/>
      <c r="INX308" s="22"/>
      <c r="INY308" s="22"/>
      <c r="INZ308" s="22"/>
      <c r="IOA308" s="22"/>
      <c r="IOB308" s="22"/>
      <c r="IOC308" s="22"/>
      <c r="IOD308" s="22"/>
      <c r="IOE308" s="22"/>
      <c r="IOF308" s="22"/>
      <c r="IOG308" s="22"/>
      <c r="IOH308" s="22"/>
      <c r="IOI308" s="22"/>
      <c r="IOJ308" s="22"/>
      <c r="IOK308" s="22"/>
      <c r="IOL308" s="22"/>
      <c r="IOM308" s="22"/>
      <c r="ION308" s="22"/>
      <c r="IOO308" s="22"/>
      <c r="IOP308" s="22"/>
      <c r="IOQ308" s="22"/>
      <c r="IOR308" s="22"/>
      <c r="IOS308" s="22"/>
      <c r="IOT308" s="22"/>
      <c r="IOU308" s="22"/>
      <c r="IOV308" s="22"/>
      <c r="IOW308" s="22"/>
      <c r="IOX308" s="22"/>
      <c r="IOY308" s="22"/>
      <c r="IOZ308" s="22"/>
      <c r="IPA308" s="22"/>
      <c r="IPB308" s="22"/>
      <c r="IPC308" s="22"/>
      <c r="IPD308" s="22"/>
      <c r="IPE308" s="22"/>
      <c r="IPF308" s="22"/>
      <c r="IPG308" s="22"/>
      <c r="IPH308" s="22"/>
      <c r="IPI308" s="22"/>
      <c r="IPJ308" s="22"/>
      <c r="IPK308" s="22"/>
      <c r="IPL308" s="22"/>
      <c r="IPM308" s="22"/>
      <c r="IPN308" s="22"/>
      <c r="IPO308" s="22"/>
      <c r="IPP308" s="22"/>
      <c r="IPQ308" s="22"/>
      <c r="IPR308" s="22"/>
      <c r="IPS308" s="22"/>
      <c r="IPT308" s="22"/>
      <c r="IPU308" s="22"/>
      <c r="IPV308" s="22"/>
      <c r="IPW308" s="22"/>
      <c r="IPX308" s="22"/>
      <c r="IPY308" s="22"/>
      <c r="IPZ308" s="22"/>
      <c r="IQA308" s="22"/>
      <c r="IQB308" s="22"/>
      <c r="IQC308" s="22"/>
      <c r="IQD308" s="22"/>
      <c r="IQE308" s="22"/>
      <c r="IQF308" s="22"/>
      <c r="IQG308" s="22"/>
      <c r="IQH308" s="22"/>
      <c r="IQI308" s="22"/>
      <c r="IQJ308" s="22"/>
      <c r="IQK308" s="22"/>
      <c r="IQL308" s="22"/>
      <c r="IQM308" s="22"/>
      <c r="IQN308" s="22"/>
      <c r="IQO308" s="22"/>
      <c r="IQP308" s="22"/>
      <c r="IQQ308" s="22"/>
      <c r="IQR308" s="22"/>
      <c r="IQS308" s="22"/>
      <c r="IQT308" s="22"/>
      <c r="IQU308" s="22"/>
      <c r="IQV308" s="22"/>
      <c r="IQW308" s="22"/>
      <c r="IQX308" s="22"/>
      <c r="IQY308" s="22"/>
      <c r="IQZ308" s="22"/>
      <c r="IRA308" s="22"/>
      <c r="IRB308" s="22"/>
      <c r="IRC308" s="22"/>
      <c r="IRD308" s="22"/>
      <c r="IRE308" s="22"/>
      <c r="IRF308" s="22"/>
      <c r="IRG308" s="22"/>
      <c r="IRH308" s="22"/>
      <c r="IRI308" s="22"/>
      <c r="IRJ308" s="22"/>
      <c r="IRK308" s="22"/>
      <c r="IRL308" s="22"/>
      <c r="IRM308" s="22"/>
      <c r="IRN308" s="22"/>
      <c r="IRO308" s="22"/>
      <c r="IRP308" s="22"/>
      <c r="IRQ308" s="22"/>
      <c r="IRR308" s="22"/>
      <c r="IRS308" s="22"/>
      <c r="IRT308" s="22"/>
      <c r="IRU308" s="22"/>
      <c r="IRV308" s="22"/>
      <c r="IRW308" s="22"/>
      <c r="IRX308" s="22"/>
      <c r="IRY308" s="22"/>
      <c r="IRZ308" s="22"/>
      <c r="ISA308" s="22"/>
      <c r="ISB308" s="22"/>
      <c r="ISC308" s="22"/>
      <c r="ISD308" s="22"/>
      <c r="ISE308" s="22"/>
      <c r="ISF308" s="22"/>
      <c r="ISG308" s="22"/>
      <c r="ISH308" s="22"/>
      <c r="ISI308" s="22"/>
      <c r="ISJ308" s="22"/>
      <c r="ISK308" s="22"/>
      <c r="ISL308" s="22"/>
      <c r="ISM308" s="22"/>
      <c r="ISN308" s="22"/>
      <c r="ISO308" s="22"/>
      <c r="ISP308" s="22"/>
      <c r="ISQ308" s="22"/>
      <c r="ISR308" s="22"/>
      <c r="ISS308" s="22"/>
      <c r="IST308" s="22"/>
      <c r="ISU308" s="22"/>
      <c r="ISV308" s="22"/>
      <c r="ISW308" s="22"/>
      <c r="ISX308" s="22"/>
      <c r="ISY308" s="22"/>
      <c r="ISZ308" s="22"/>
      <c r="ITA308" s="22"/>
      <c r="ITB308" s="22"/>
      <c r="ITC308" s="22"/>
      <c r="ITD308" s="22"/>
      <c r="ITE308" s="22"/>
      <c r="ITF308" s="22"/>
      <c r="ITG308" s="22"/>
      <c r="ITH308" s="22"/>
      <c r="ITI308" s="22"/>
      <c r="ITJ308" s="22"/>
      <c r="ITK308" s="22"/>
      <c r="ITL308" s="22"/>
      <c r="ITM308" s="22"/>
      <c r="ITN308" s="22"/>
      <c r="ITO308" s="22"/>
      <c r="ITP308" s="22"/>
      <c r="ITQ308" s="22"/>
      <c r="ITR308" s="22"/>
      <c r="ITS308" s="22"/>
      <c r="ITT308" s="22"/>
      <c r="ITU308" s="22"/>
      <c r="ITV308" s="22"/>
      <c r="ITW308" s="22"/>
      <c r="ITX308" s="22"/>
      <c r="ITY308" s="22"/>
      <c r="ITZ308" s="22"/>
      <c r="IUA308" s="22"/>
      <c r="IUB308" s="22"/>
      <c r="IUC308" s="22"/>
      <c r="IUD308" s="22"/>
      <c r="IUE308" s="22"/>
      <c r="IUF308" s="22"/>
      <c r="IUG308" s="22"/>
      <c r="IUH308" s="22"/>
      <c r="IUI308" s="22"/>
      <c r="IUJ308" s="22"/>
      <c r="IUK308" s="22"/>
      <c r="IUL308" s="22"/>
      <c r="IUM308" s="22"/>
      <c r="IUN308" s="22"/>
      <c r="IUO308" s="22"/>
      <c r="IUP308" s="22"/>
      <c r="IUQ308" s="22"/>
      <c r="IUR308" s="22"/>
      <c r="IUS308" s="22"/>
      <c r="IUT308" s="22"/>
      <c r="IUU308" s="22"/>
      <c r="IUV308" s="22"/>
      <c r="IUW308" s="22"/>
      <c r="IUX308" s="22"/>
      <c r="IUY308" s="22"/>
      <c r="IUZ308" s="22"/>
      <c r="IVA308" s="22"/>
      <c r="IVB308" s="22"/>
      <c r="IVC308" s="22"/>
      <c r="IVD308" s="22"/>
      <c r="IVE308" s="22"/>
      <c r="IVF308" s="22"/>
      <c r="IVG308" s="22"/>
      <c r="IVH308" s="22"/>
      <c r="IVI308" s="22"/>
      <c r="IVJ308" s="22"/>
      <c r="IVK308" s="22"/>
      <c r="IVL308" s="22"/>
      <c r="IVM308" s="22"/>
      <c r="IVN308" s="22"/>
      <c r="IVO308" s="22"/>
      <c r="IVP308" s="22"/>
      <c r="IVQ308" s="22"/>
      <c r="IVR308" s="22"/>
      <c r="IVS308" s="22"/>
      <c r="IVT308" s="22"/>
      <c r="IVU308" s="22"/>
      <c r="IVV308" s="22"/>
      <c r="IVW308" s="22"/>
      <c r="IVX308" s="22"/>
      <c r="IVY308" s="22"/>
      <c r="IVZ308" s="22"/>
      <c r="IWA308" s="22"/>
      <c r="IWB308" s="22"/>
      <c r="IWC308" s="22"/>
      <c r="IWD308" s="22"/>
      <c r="IWE308" s="22"/>
      <c r="IWF308" s="22"/>
      <c r="IWG308" s="22"/>
      <c r="IWH308" s="22"/>
      <c r="IWI308" s="22"/>
      <c r="IWJ308" s="22"/>
      <c r="IWK308" s="22"/>
      <c r="IWL308" s="22"/>
      <c r="IWM308" s="22"/>
      <c r="IWN308" s="22"/>
      <c r="IWO308" s="22"/>
      <c r="IWP308" s="22"/>
      <c r="IWQ308" s="22"/>
      <c r="IWR308" s="22"/>
      <c r="IWS308" s="22"/>
      <c r="IWT308" s="22"/>
      <c r="IWU308" s="22"/>
      <c r="IWV308" s="22"/>
      <c r="IWW308" s="22"/>
      <c r="IWX308" s="22"/>
      <c r="IWY308" s="22"/>
      <c r="IWZ308" s="22"/>
      <c r="IXA308" s="22"/>
      <c r="IXB308" s="22"/>
      <c r="IXC308" s="22"/>
      <c r="IXD308" s="22"/>
      <c r="IXE308" s="22"/>
      <c r="IXF308" s="22"/>
      <c r="IXG308" s="22"/>
      <c r="IXH308" s="22"/>
      <c r="IXI308" s="22"/>
      <c r="IXJ308" s="22"/>
      <c r="IXK308" s="22"/>
      <c r="IXL308" s="22"/>
      <c r="IXM308" s="22"/>
      <c r="IXN308" s="22"/>
      <c r="IXO308" s="22"/>
      <c r="IXP308" s="22"/>
      <c r="IXQ308" s="22"/>
      <c r="IXR308" s="22"/>
      <c r="IXS308" s="22"/>
      <c r="IXT308" s="22"/>
      <c r="IXU308" s="22"/>
      <c r="IXV308" s="22"/>
      <c r="IXW308" s="22"/>
      <c r="IXX308" s="22"/>
      <c r="IXY308" s="22"/>
      <c r="IXZ308" s="22"/>
      <c r="IYA308" s="22"/>
      <c r="IYB308" s="22"/>
      <c r="IYC308" s="22"/>
      <c r="IYD308" s="22"/>
      <c r="IYE308" s="22"/>
      <c r="IYF308" s="22"/>
      <c r="IYG308" s="22"/>
      <c r="IYH308" s="22"/>
      <c r="IYI308" s="22"/>
      <c r="IYJ308" s="22"/>
      <c r="IYK308" s="22"/>
      <c r="IYL308" s="22"/>
      <c r="IYM308" s="22"/>
      <c r="IYN308" s="22"/>
      <c r="IYO308" s="22"/>
      <c r="IYP308" s="22"/>
      <c r="IYQ308" s="22"/>
      <c r="IYR308" s="22"/>
      <c r="IYS308" s="22"/>
      <c r="IYT308" s="22"/>
      <c r="IYU308" s="22"/>
      <c r="IYV308" s="22"/>
      <c r="IYW308" s="22"/>
      <c r="IYX308" s="22"/>
      <c r="IYY308" s="22"/>
      <c r="IYZ308" s="22"/>
      <c r="IZA308" s="22"/>
      <c r="IZB308" s="22"/>
      <c r="IZC308" s="22"/>
      <c r="IZD308" s="22"/>
      <c r="IZE308" s="22"/>
      <c r="IZF308" s="22"/>
      <c r="IZG308" s="22"/>
      <c r="IZH308" s="22"/>
      <c r="IZI308" s="22"/>
      <c r="IZJ308" s="22"/>
      <c r="IZK308" s="22"/>
      <c r="IZL308" s="22"/>
      <c r="IZM308" s="22"/>
      <c r="IZN308" s="22"/>
      <c r="IZO308" s="22"/>
      <c r="IZP308" s="22"/>
      <c r="IZQ308" s="22"/>
      <c r="IZR308" s="22"/>
      <c r="IZS308" s="22"/>
      <c r="IZT308" s="22"/>
      <c r="IZU308" s="22"/>
      <c r="IZV308" s="22"/>
      <c r="IZW308" s="22"/>
      <c r="IZX308" s="22"/>
      <c r="IZY308" s="22"/>
      <c r="IZZ308" s="22"/>
      <c r="JAA308" s="22"/>
      <c r="JAB308" s="22"/>
      <c r="JAC308" s="22"/>
      <c r="JAD308" s="22"/>
      <c r="JAE308" s="22"/>
      <c r="JAF308" s="22"/>
      <c r="JAG308" s="22"/>
      <c r="JAH308" s="22"/>
      <c r="JAI308" s="22"/>
      <c r="JAJ308" s="22"/>
      <c r="JAK308" s="22"/>
      <c r="JAL308" s="22"/>
      <c r="JAM308" s="22"/>
      <c r="JAN308" s="22"/>
      <c r="JAO308" s="22"/>
      <c r="JAP308" s="22"/>
      <c r="JAQ308" s="22"/>
      <c r="JAR308" s="22"/>
      <c r="JAS308" s="22"/>
      <c r="JAT308" s="22"/>
      <c r="JAU308" s="22"/>
      <c r="JAV308" s="22"/>
      <c r="JAW308" s="22"/>
      <c r="JAX308" s="22"/>
      <c r="JAY308" s="22"/>
      <c r="JAZ308" s="22"/>
      <c r="JBA308" s="22"/>
      <c r="JBB308" s="22"/>
      <c r="JBC308" s="22"/>
      <c r="JBD308" s="22"/>
      <c r="JBE308" s="22"/>
      <c r="JBF308" s="22"/>
      <c r="JBG308" s="22"/>
      <c r="JBH308" s="22"/>
      <c r="JBI308" s="22"/>
      <c r="JBJ308" s="22"/>
      <c r="JBK308" s="22"/>
      <c r="JBL308" s="22"/>
      <c r="JBM308" s="22"/>
      <c r="JBN308" s="22"/>
      <c r="JBO308" s="22"/>
      <c r="JBP308" s="22"/>
      <c r="JBQ308" s="22"/>
      <c r="JBR308" s="22"/>
      <c r="JBS308" s="22"/>
      <c r="JBT308" s="22"/>
      <c r="JBU308" s="22"/>
      <c r="JBV308" s="22"/>
      <c r="JBW308" s="22"/>
      <c r="JBX308" s="22"/>
      <c r="JBY308" s="22"/>
      <c r="JBZ308" s="22"/>
      <c r="JCA308" s="22"/>
      <c r="JCB308" s="22"/>
      <c r="JCC308" s="22"/>
      <c r="JCD308" s="22"/>
      <c r="JCE308" s="22"/>
      <c r="JCF308" s="22"/>
      <c r="JCG308" s="22"/>
      <c r="JCH308" s="22"/>
      <c r="JCI308" s="22"/>
      <c r="JCJ308" s="22"/>
      <c r="JCK308" s="22"/>
      <c r="JCL308" s="22"/>
      <c r="JCM308" s="22"/>
      <c r="JCN308" s="22"/>
      <c r="JCO308" s="22"/>
      <c r="JCP308" s="22"/>
      <c r="JCQ308" s="22"/>
      <c r="JCR308" s="22"/>
      <c r="JCS308" s="22"/>
      <c r="JCT308" s="22"/>
      <c r="JCU308" s="22"/>
      <c r="JCV308" s="22"/>
      <c r="JCW308" s="22"/>
      <c r="JCX308" s="22"/>
      <c r="JCY308" s="22"/>
      <c r="JCZ308" s="22"/>
      <c r="JDA308" s="22"/>
      <c r="JDB308" s="22"/>
      <c r="JDC308" s="22"/>
      <c r="JDD308" s="22"/>
      <c r="JDE308" s="22"/>
      <c r="JDF308" s="22"/>
      <c r="JDG308" s="22"/>
      <c r="JDH308" s="22"/>
      <c r="JDI308" s="22"/>
      <c r="JDJ308" s="22"/>
      <c r="JDK308" s="22"/>
      <c r="JDL308" s="22"/>
      <c r="JDM308" s="22"/>
      <c r="JDN308" s="22"/>
      <c r="JDO308" s="22"/>
      <c r="JDP308" s="22"/>
      <c r="JDQ308" s="22"/>
      <c r="JDR308" s="22"/>
      <c r="JDS308" s="22"/>
      <c r="JDT308" s="22"/>
      <c r="JDU308" s="22"/>
      <c r="JDV308" s="22"/>
      <c r="JDW308" s="22"/>
      <c r="JDX308" s="22"/>
      <c r="JDY308" s="22"/>
      <c r="JDZ308" s="22"/>
      <c r="JEA308" s="22"/>
      <c r="JEB308" s="22"/>
      <c r="JEC308" s="22"/>
      <c r="JED308" s="22"/>
      <c r="JEE308" s="22"/>
      <c r="JEF308" s="22"/>
      <c r="JEG308" s="22"/>
      <c r="JEH308" s="22"/>
      <c r="JEI308" s="22"/>
      <c r="JEJ308" s="22"/>
      <c r="JEK308" s="22"/>
      <c r="JEL308" s="22"/>
      <c r="JEM308" s="22"/>
      <c r="JEN308" s="22"/>
      <c r="JEO308" s="22"/>
      <c r="JEP308" s="22"/>
      <c r="JEQ308" s="22"/>
      <c r="JER308" s="22"/>
      <c r="JES308" s="22"/>
      <c r="JET308" s="22"/>
      <c r="JEU308" s="22"/>
      <c r="JEV308" s="22"/>
      <c r="JEW308" s="22"/>
      <c r="JEX308" s="22"/>
      <c r="JEY308" s="22"/>
      <c r="JEZ308" s="22"/>
      <c r="JFA308" s="22"/>
      <c r="JFB308" s="22"/>
      <c r="JFC308" s="22"/>
      <c r="JFD308" s="22"/>
      <c r="JFE308" s="22"/>
      <c r="JFF308" s="22"/>
      <c r="JFG308" s="22"/>
      <c r="JFH308" s="22"/>
      <c r="JFI308" s="22"/>
      <c r="JFJ308" s="22"/>
      <c r="JFK308" s="22"/>
      <c r="JFL308" s="22"/>
      <c r="JFM308" s="22"/>
      <c r="JFN308" s="22"/>
      <c r="JFO308" s="22"/>
      <c r="JFP308" s="22"/>
      <c r="JFQ308" s="22"/>
      <c r="JFR308" s="22"/>
      <c r="JFS308" s="22"/>
      <c r="JFT308" s="22"/>
      <c r="JFU308" s="22"/>
      <c r="JFV308" s="22"/>
      <c r="JFW308" s="22"/>
      <c r="JFX308" s="22"/>
      <c r="JFY308" s="22"/>
      <c r="JFZ308" s="22"/>
      <c r="JGA308" s="22"/>
      <c r="JGB308" s="22"/>
      <c r="JGC308" s="22"/>
      <c r="JGD308" s="22"/>
      <c r="JGE308" s="22"/>
      <c r="JGF308" s="22"/>
      <c r="JGG308" s="22"/>
      <c r="JGH308" s="22"/>
      <c r="JGI308" s="22"/>
      <c r="JGJ308" s="22"/>
      <c r="JGK308" s="22"/>
      <c r="JGL308" s="22"/>
      <c r="JGM308" s="22"/>
      <c r="JGN308" s="22"/>
      <c r="JGO308" s="22"/>
      <c r="JGP308" s="22"/>
      <c r="JGQ308" s="22"/>
      <c r="JGR308" s="22"/>
      <c r="JGS308" s="22"/>
      <c r="JGT308" s="22"/>
      <c r="JGU308" s="22"/>
      <c r="JGV308" s="22"/>
      <c r="JGW308" s="22"/>
      <c r="JGX308" s="22"/>
      <c r="JGY308" s="22"/>
      <c r="JGZ308" s="22"/>
      <c r="JHA308" s="22"/>
      <c r="JHB308" s="22"/>
      <c r="JHC308" s="22"/>
      <c r="JHD308" s="22"/>
      <c r="JHE308" s="22"/>
      <c r="JHF308" s="22"/>
      <c r="JHG308" s="22"/>
      <c r="JHH308" s="22"/>
      <c r="JHI308" s="22"/>
      <c r="JHJ308" s="22"/>
      <c r="JHK308" s="22"/>
      <c r="JHL308" s="22"/>
      <c r="JHM308" s="22"/>
      <c r="JHN308" s="22"/>
      <c r="JHO308" s="22"/>
      <c r="JHP308" s="22"/>
      <c r="JHQ308" s="22"/>
      <c r="JHR308" s="22"/>
      <c r="JHS308" s="22"/>
      <c r="JHT308" s="22"/>
      <c r="JHU308" s="22"/>
      <c r="JHV308" s="22"/>
      <c r="JHW308" s="22"/>
      <c r="JHX308" s="22"/>
      <c r="JHY308" s="22"/>
      <c r="JHZ308" s="22"/>
      <c r="JIA308" s="22"/>
      <c r="JIB308" s="22"/>
      <c r="JIC308" s="22"/>
      <c r="JID308" s="22"/>
      <c r="JIE308" s="22"/>
      <c r="JIF308" s="22"/>
      <c r="JIG308" s="22"/>
      <c r="JIH308" s="22"/>
      <c r="JII308" s="22"/>
      <c r="JIJ308" s="22"/>
      <c r="JIK308" s="22"/>
      <c r="JIL308" s="22"/>
      <c r="JIM308" s="22"/>
      <c r="JIN308" s="22"/>
      <c r="JIO308" s="22"/>
      <c r="JIP308" s="22"/>
      <c r="JIQ308" s="22"/>
      <c r="JIR308" s="22"/>
      <c r="JIS308" s="22"/>
      <c r="JIT308" s="22"/>
      <c r="JIU308" s="22"/>
      <c r="JIV308" s="22"/>
      <c r="JIW308" s="22"/>
      <c r="JIX308" s="22"/>
      <c r="JIY308" s="22"/>
      <c r="JIZ308" s="22"/>
      <c r="JJA308" s="22"/>
      <c r="JJB308" s="22"/>
      <c r="JJC308" s="22"/>
      <c r="JJD308" s="22"/>
      <c r="JJE308" s="22"/>
      <c r="JJF308" s="22"/>
      <c r="JJG308" s="22"/>
      <c r="JJH308" s="22"/>
      <c r="JJI308" s="22"/>
      <c r="JJJ308" s="22"/>
      <c r="JJK308" s="22"/>
      <c r="JJL308" s="22"/>
      <c r="JJM308" s="22"/>
      <c r="JJN308" s="22"/>
      <c r="JJO308" s="22"/>
      <c r="JJP308" s="22"/>
      <c r="JJQ308" s="22"/>
      <c r="JJR308" s="22"/>
      <c r="JJS308" s="22"/>
      <c r="JJT308" s="22"/>
      <c r="JJU308" s="22"/>
      <c r="JJV308" s="22"/>
      <c r="JJW308" s="22"/>
      <c r="JJX308" s="22"/>
      <c r="JJY308" s="22"/>
      <c r="JJZ308" s="22"/>
      <c r="JKA308" s="22"/>
      <c r="JKB308" s="22"/>
      <c r="JKC308" s="22"/>
      <c r="JKD308" s="22"/>
      <c r="JKE308" s="22"/>
      <c r="JKF308" s="22"/>
      <c r="JKG308" s="22"/>
      <c r="JKH308" s="22"/>
      <c r="JKI308" s="22"/>
      <c r="JKJ308" s="22"/>
      <c r="JKK308" s="22"/>
      <c r="JKL308" s="22"/>
      <c r="JKM308" s="22"/>
      <c r="JKN308" s="22"/>
      <c r="JKO308" s="22"/>
      <c r="JKP308" s="22"/>
      <c r="JKQ308" s="22"/>
      <c r="JKR308" s="22"/>
      <c r="JKS308" s="22"/>
      <c r="JKT308" s="22"/>
      <c r="JKU308" s="22"/>
      <c r="JKV308" s="22"/>
      <c r="JKW308" s="22"/>
      <c r="JKX308" s="22"/>
      <c r="JKY308" s="22"/>
      <c r="JKZ308" s="22"/>
      <c r="JLA308" s="22"/>
      <c r="JLB308" s="22"/>
      <c r="JLC308" s="22"/>
      <c r="JLD308" s="22"/>
      <c r="JLE308" s="22"/>
      <c r="JLF308" s="22"/>
      <c r="JLG308" s="22"/>
      <c r="JLH308" s="22"/>
      <c r="JLI308" s="22"/>
      <c r="JLJ308" s="22"/>
      <c r="JLK308" s="22"/>
      <c r="JLL308" s="22"/>
      <c r="JLM308" s="22"/>
      <c r="JLN308" s="22"/>
      <c r="JLO308" s="22"/>
      <c r="JLP308" s="22"/>
      <c r="JLQ308" s="22"/>
      <c r="JLR308" s="22"/>
      <c r="JLS308" s="22"/>
      <c r="JLT308" s="22"/>
      <c r="JLU308" s="22"/>
      <c r="JLV308" s="22"/>
      <c r="JLW308" s="22"/>
      <c r="JLX308" s="22"/>
      <c r="JLY308" s="22"/>
      <c r="JLZ308" s="22"/>
      <c r="JMA308" s="22"/>
      <c r="JMB308" s="22"/>
      <c r="JMC308" s="22"/>
      <c r="JMD308" s="22"/>
      <c r="JME308" s="22"/>
      <c r="JMF308" s="22"/>
      <c r="JMG308" s="22"/>
      <c r="JMH308" s="22"/>
      <c r="JMI308" s="22"/>
      <c r="JMJ308" s="22"/>
      <c r="JMK308" s="22"/>
      <c r="JML308" s="22"/>
      <c r="JMM308" s="22"/>
      <c r="JMN308" s="22"/>
      <c r="JMO308" s="22"/>
      <c r="JMP308" s="22"/>
      <c r="JMQ308" s="22"/>
      <c r="JMR308" s="22"/>
      <c r="JMS308" s="22"/>
      <c r="JMT308" s="22"/>
      <c r="JMU308" s="22"/>
      <c r="JMV308" s="22"/>
      <c r="JMW308" s="22"/>
      <c r="JMX308" s="22"/>
      <c r="JMY308" s="22"/>
      <c r="JMZ308" s="22"/>
      <c r="JNA308" s="22"/>
      <c r="JNB308" s="22"/>
      <c r="JNC308" s="22"/>
      <c r="JND308" s="22"/>
      <c r="JNE308" s="22"/>
      <c r="JNF308" s="22"/>
      <c r="JNG308" s="22"/>
      <c r="JNH308" s="22"/>
      <c r="JNI308" s="22"/>
      <c r="JNJ308" s="22"/>
      <c r="JNK308" s="22"/>
      <c r="JNL308" s="22"/>
      <c r="JNM308" s="22"/>
      <c r="JNN308" s="22"/>
      <c r="JNO308" s="22"/>
      <c r="JNP308" s="22"/>
      <c r="JNQ308" s="22"/>
      <c r="JNR308" s="22"/>
      <c r="JNS308" s="22"/>
      <c r="JNT308" s="22"/>
      <c r="JNU308" s="22"/>
      <c r="JNV308" s="22"/>
      <c r="JNW308" s="22"/>
      <c r="JNX308" s="22"/>
      <c r="JNY308" s="22"/>
      <c r="JNZ308" s="22"/>
      <c r="JOA308" s="22"/>
      <c r="JOB308" s="22"/>
      <c r="JOC308" s="22"/>
      <c r="JOD308" s="22"/>
      <c r="JOE308" s="22"/>
      <c r="JOF308" s="22"/>
      <c r="JOG308" s="22"/>
      <c r="JOH308" s="22"/>
      <c r="JOI308" s="22"/>
      <c r="JOJ308" s="22"/>
      <c r="JOK308" s="22"/>
      <c r="JOL308" s="22"/>
      <c r="JOM308" s="22"/>
      <c r="JON308" s="22"/>
      <c r="JOO308" s="22"/>
      <c r="JOP308" s="22"/>
      <c r="JOQ308" s="22"/>
      <c r="JOR308" s="22"/>
      <c r="JOS308" s="22"/>
      <c r="JOT308" s="22"/>
      <c r="JOU308" s="22"/>
      <c r="JOV308" s="22"/>
      <c r="JOW308" s="22"/>
      <c r="JOX308" s="22"/>
      <c r="JOY308" s="22"/>
      <c r="JOZ308" s="22"/>
      <c r="JPA308" s="22"/>
      <c r="JPB308" s="22"/>
      <c r="JPC308" s="22"/>
      <c r="JPD308" s="22"/>
      <c r="JPE308" s="22"/>
      <c r="JPF308" s="22"/>
      <c r="JPG308" s="22"/>
      <c r="JPH308" s="22"/>
      <c r="JPI308" s="22"/>
      <c r="JPJ308" s="22"/>
      <c r="JPK308" s="22"/>
      <c r="JPL308" s="22"/>
      <c r="JPM308" s="22"/>
      <c r="JPN308" s="22"/>
      <c r="JPO308" s="22"/>
      <c r="JPP308" s="22"/>
      <c r="JPQ308" s="22"/>
      <c r="JPR308" s="22"/>
      <c r="JPS308" s="22"/>
      <c r="JPT308" s="22"/>
      <c r="JPU308" s="22"/>
      <c r="JPV308" s="22"/>
      <c r="JPW308" s="22"/>
      <c r="JPX308" s="22"/>
      <c r="JPY308" s="22"/>
      <c r="JPZ308" s="22"/>
      <c r="JQA308" s="22"/>
      <c r="JQB308" s="22"/>
      <c r="JQC308" s="22"/>
      <c r="JQD308" s="22"/>
      <c r="JQE308" s="22"/>
      <c r="JQF308" s="22"/>
      <c r="JQG308" s="22"/>
      <c r="JQH308" s="22"/>
      <c r="JQI308" s="22"/>
      <c r="JQJ308" s="22"/>
      <c r="JQK308" s="22"/>
      <c r="JQL308" s="22"/>
      <c r="JQM308" s="22"/>
      <c r="JQN308" s="22"/>
      <c r="JQO308" s="22"/>
      <c r="JQP308" s="22"/>
      <c r="JQQ308" s="22"/>
      <c r="JQR308" s="22"/>
      <c r="JQS308" s="22"/>
      <c r="JQT308" s="22"/>
      <c r="JQU308" s="22"/>
      <c r="JQV308" s="22"/>
      <c r="JQW308" s="22"/>
      <c r="JQX308" s="22"/>
      <c r="JQY308" s="22"/>
      <c r="JQZ308" s="22"/>
      <c r="JRA308" s="22"/>
      <c r="JRB308" s="22"/>
      <c r="JRC308" s="22"/>
      <c r="JRD308" s="22"/>
      <c r="JRE308" s="22"/>
      <c r="JRF308" s="22"/>
      <c r="JRG308" s="22"/>
      <c r="JRH308" s="22"/>
      <c r="JRI308" s="22"/>
      <c r="JRJ308" s="22"/>
      <c r="JRK308" s="22"/>
      <c r="JRL308" s="22"/>
      <c r="JRM308" s="22"/>
      <c r="JRN308" s="22"/>
      <c r="JRO308" s="22"/>
      <c r="JRP308" s="22"/>
      <c r="JRQ308" s="22"/>
      <c r="JRR308" s="22"/>
      <c r="JRS308" s="22"/>
      <c r="JRT308" s="22"/>
      <c r="JRU308" s="22"/>
      <c r="JRV308" s="22"/>
      <c r="JRW308" s="22"/>
      <c r="JRX308" s="22"/>
      <c r="JRY308" s="22"/>
      <c r="JRZ308" s="22"/>
      <c r="JSA308" s="22"/>
      <c r="JSB308" s="22"/>
      <c r="JSC308" s="22"/>
      <c r="JSD308" s="22"/>
      <c r="JSE308" s="22"/>
      <c r="JSF308" s="22"/>
      <c r="JSG308" s="22"/>
      <c r="JSH308" s="22"/>
      <c r="JSI308" s="22"/>
      <c r="JSJ308" s="22"/>
      <c r="JSK308" s="22"/>
      <c r="JSL308" s="22"/>
      <c r="JSM308" s="22"/>
      <c r="JSN308" s="22"/>
      <c r="JSO308" s="22"/>
      <c r="JSP308" s="22"/>
      <c r="JSQ308" s="22"/>
      <c r="JSR308" s="22"/>
      <c r="JSS308" s="22"/>
      <c r="JST308" s="22"/>
      <c r="JSU308" s="22"/>
      <c r="JSV308" s="22"/>
      <c r="JSW308" s="22"/>
      <c r="JSX308" s="22"/>
      <c r="JSY308" s="22"/>
      <c r="JSZ308" s="22"/>
      <c r="JTA308" s="22"/>
      <c r="JTB308" s="22"/>
      <c r="JTC308" s="22"/>
      <c r="JTD308" s="22"/>
      <c r="JTE308" s="22"/>
      <c r="JTF308" s="22"/>
      <c r="JTG308" s="22"/>
      <c r="JTH308" s="22"/>
      <c r="JTI308" s="22"/>
      <c r="JTJ308" s="22"/>
      <c r="JTK308" s="22"/>
      <c r="JTL308" s="22"/>
      <c r="JTM308" s="22"/>
      <c r="JTN308" s="22"/>
      <c r="JTO308" s="22"/>
      <c r="JTP308" s="22"/>
      <c r="JTQ308" s="22"/>
      <c r="JTR308" s="22"/>
      <c r="JTS308" s="22"/>
      <c r="JTT308" s="22"/>
      <c r="JTU308" s="22"/>
      <c r="JTV308" s="22"/>
      <c r="JTW308" s="22"/>
      <c r="JTX308" s="22"/>
      <c r="JTY308" s="22"/>
      <c r="JTZ308" s="22"/>
      <c r="JUA308" s="22"/>
      <c r="JUB308" s="22"/>
      <c r="JUC308" s="22"/>
      <c r="JUD308" s="22"/>
      <c r="JUE308" s="22"/>
      <c r="JUF308" s="22"/>
      <c r="JUG308" s="22"/>
      <c r="JUH308" s="22"/>
      <c r="JUI308" s="22"/>
      <c r="JUJ308" s="22"/>
      <c r="JUK308" s="22"/>
      <c r="JUL308" s="22"/>
      <c r="JUM308" s="22"/>
      <c r="JUN308" s="22"/>
      <c r="JUO308" s="22"/>
      <c r="JUP308" s="22"/>
      <c r="JUQ308" s="22"/>
      <c r="JUR308" s="22"/>
      <c r="JUS308" s="22"/>
      <c r="JUT308" s="22"/>
      <c r="JUU308" s="22"/>
      <c r="JUV308" s="22"/>
      <c r="JUW308" s="22"/>
      <c r="JUX308" s="22"/>
      <c r="JUY308" s="22"/>
      <c r="JUZ308" s="22"/>
      <c r="JVA308" s="22"/>
      <c r="JVB308" s="22"/>
      <c r="JVC308" s="22"/>
      <c r="JVD308" s="22"/>
      <c r="JVE308" s="22"/>
      <c r="JVF308" s="22"/>
      <c r="JVG308" s="22"/>
      <c r="JVH308" s="22"/>
      <c r="JVI308" s="22"/>
      <c r="JVJ308" s="22"/>
      <c r="JVK308" s="22"/>
      <c r="JVL308" s="22"/>
      <c r="JVM308" s="22"/>
      <c r="JVN308" s="22"/>
      <c r="JVO308" s="22"/>
      <c r="JVP308" s="22"/>
      <c r="JVQ308" s="22"/>
      <c r="JVR308" s="22"/>
      <c r="JVS308" s="22"/>
      <c r="JVT308" s="22"/>
      <c r="JVU308" s="22"/>
      <c r="JVV308" s="22"/>
      <c r="JVW308" s="22"/>
      <c r="JVX308" s="22"/>
      <c r="JVY308" s="22"/>
      <c r="JVZ308" s="22"/>
      <c r="JWA308" s="22"/>
      <c r="JWB308" s="22"/>
      <c r="JWC308" s="22"/>
      <c r="JWD308" s="22"/>
      <c r="JWE308" s="22"/>
      <c r="JWF308" s="22"/>
      <c r="JWG308" s="22"/>
      <c r="JWH308" s="22"/>
      <c r="JWI308" s="22"/>
      <c r="JWJ308" s="22"/>
      <c r="JWK308" s="22"/>
      <c r="JWL308" s="22"/>
      <c r="JWM308" s="22"/>
      <c r="JWN308" s="22"/>
      <c r="JWO308" s="22"/>
      <c r="JWP308" s="22"/>
      <c r="JWQ308" s="22"/>
      <c r="JWR308" s="22"/>
      <c r="JWS308" s="22"/>
      <c r="JWT308" s="22"/>
      <c r="JWU308" s="22"/>
      <c r="JWV308" s="22"/>
      <c r="JWW308" s="22"/>
      <c r="JWX308" s="22"/>
      <c r="JWY308" s="22"/>
      <c r="JWZ308" s="22"/>
      <c r="JXA308" s="22"/>
      <c r="JXB308" s="22"/>
      <c r="JXC308" s="22"/>
      <c r="JXD308" s="22"/>
      <c r="JXE308" s="22"/>
      <c r="JXF308" s="22"/>
      <c r="JXG308" s="22"/>
      <c r="JXH308" s="22"/>
      <c r="JXI308" s="22"/>
      <c r="JXJ308" s="22"/>
      <c r="JXK308" s="22"/>
      <c r="JXL308" s="22"/>
      <c r="JXM308" s="22"/>
      <c r="JXN308" s="22"/>
      <c r="JXO308" s="22"/>
      <c r="JXP308" s="22"/>
      <c r="JXQ308" s="22"/>
      <c r="JXR308" s="22"/>
      <c r="JXS308" s="22"/>
      <c r="JXT308" s="22"/>
      <c r="JXU308" s="22"/>
      <c r="JXV308" s="22"/>
      <c r="JXW308" s="22"/>
      <c r="JXX308" s="22"/>
      <c r="JXY308" s="22"/>
      <c r="JXZ308" s="22"/>
      <c r="JYA308" s="22"/>
      <c r="JYB308" s="22"/>
      <c r="JYC308" s="22"/>
      <c r="JYD308" s="22"/>
      <c r="JYE308" s="22"/>
      <c r="JYF308" s="22"/>
      <c r="JYG308" s="22"/>
      <c r="JYH308" s="22"/>
      <c r="JYI308" s="22"/>
      <c r="JYJ308" s="22"/>
      <c r="JYK308" s="22"/>
      <c r="JYL308" s="22"/>
      <c r="JYM308" s="22"/>
      <c r="JYN308" s="22"/>
      <c r="JYO308" s="22"/>
      <c r="JYP308" s="22"/>
      <c r="JYQ308" s="22"/>
      <c r="JYR308" s="22"/>
      <c r="JYS308" s="22"/>
      <c r="JYT308" s="22"/>
      <c r="JYU308" s="22"/>
      <c r="JYV308" s="22"/>
      <c r="JYW308" s="22"/>
      <c r="JYX308" s="22"/>
      <c r="JYY308" s="22"/>
      <c r="JYZ308" s="22"/>
      <c r="JZA308" s="22"/>
      <c r="JZB308" s="22"/>
      <c r="JZC308" s="22"/>
      <c r="JZD308" s="22"/>
      <c r="JZE308" s="22"/>
      <c r="JZF308" s="22"/>
      <c r="JZG308" s="22"/>
      <c r="JZH308" s="22"/>
      <c r="JZI308" s="22"/>
      <c r="JZJ308" s="22"/>
      <c r="JZK308" s="22"/>
      <c r="JZL308" s="22"/>
      <c r="JZM308" s="22"/>
      <c r="JZN308" s="22"/>
      <c r="JZO308" s="22"/>
      <c r="JZP308" s="22"/>
      <c r="JZQ308" s="22"/>
      <c r="JZR308" s="22"/>
      <c r="JZS308" s="22"/>
      <c r="JZT308" s="22"/>
      <c r="JZU308" s="22"/>
      <c r="JZV308" s="22"/>
      <c r="JZW308" s="22"/>
      <c r="JZX308" s="22"/>
      <c r="JZY308" s="22"/>
      <c r="JZZ308" s="22"/>
      <c r="KAA308" s="22"/>
      <c r="KAB308" s="22"/>
      <c r="KAC308" s="22"/>
      <c r="KAD308" s="22"/>
      <c r="KAE308" s="22"/>
      <c r="KAF308" s="22"/>
      <c r="KAG308" s="22"/>
      <c r="KAH308" s="22"/>
      <c r="KAI308" s="22"/>
      <c r="KAJ308" s="22"/>
      <c r="KAK308" s="22"/>
      <c r="KAL308" s="22"/>
      <c r="KAM308" s="22"/>
      <c r="KAN308" s="22"/>
      <c r="KAO308" s="22"/>
      <c r="KAP308" s="22"/>
      <c r="KAQ308" s="22"/>
      <c r="KAR308" s="22"/>
      <c r="KAS308" s="22"/>
      <c r="KAT308" s="22"/>
      <c r="KAU308" s="22"/>
      <c r="KAV308" s="22"/>
      <c r="KAW308" s="22"/>
      <c r="KAX308" s="22"/>
      <c r="KAY308" s="22"/>
      <c r="KAZ308" s="22"/>
      <c r="KBA308" s="22"/>
      <c r="KBB308" s="22"/>
      <c r="KBC308" s="22"/>
      <c r="KBD308" s="22"/>
      <c r="KBE308" s="22"/>
      <c r="KBF308" s="22"/>
      <c r="KBG308" s="22"/>
      <c r="KBH308" s="22"/>
      <c r="KBI308" s="22"/>
      <c r="KBJ308" s="22"/>
      <c r="KBK308" s="22"/>
      <c r="KBL308" s="22"/>
      <c r="KBM308" s="22"/>
      <c r="KBN308" s="22"/>
      <c r="KBO308" s="22"/>
      <c r="KBP308" s="22"/>
      <c r="KBQ308" s="22"/>
      <c r="KBR308" s="22"/>
      <c r="KBS308" s="22"/>
      <c r="KBT308" s="22"/>
      <c r="KBU308" s="22"/>
      <c r="KBV308" s="22"/>
      <c r="KBW308" s="22"/>
      <c r="KBX308" s="22"/>
      <c r="KBY308" s="22"/>
      <c r="KBZ308" s="22"/>
      <c r="KCA308" s="22"/>
      <c r="KCB308" s="22"/>
      <c r="KCC308" s="22"/>
      <c r="KCD308" s="22"/>
      <c r="KCE308" s="22"/>
      <c r="KCF308" s="22"/>
      <c r="KCG308" s="22"/>
      <c r="KCH308" s="22"/>
      <c r="KCI308" s="22"/>
      <c r="KCJ308" s="22"/>
      <c r="KCK308" s="22"/>
      <c r="KCL308" s="22"/>
      <c r="KCM308" s="22"/>
      <c r="KCN308" s="22"/>
      <c r="KCO308" s="22"/>
      <c r="KCP308" s="22"/>
      <c r="KCQ308" s="22"/>
      <c r="KCR308" s="22"/>
      <c r="KCS308" s="22"/>
      <c r="KCT308" s="22"/>
      <c r="KCU308" s="22"/>
      <c r="KCV308" s="22"/>
      <c r="KCW308" s="22"/>
      <c r="KCX308" s="22"/>
      <c r="KCY308" s="22"/>
      <c r="KCZ308" s="22"/>
      <c r="KDA308" s="22"/>
      <c r="KDB308" s="22"/>
      <c r="KDC308" s="22"/>
      <c r="KDD308" s="22"/>
      <c r="KDE308" s="22"/>
      <c r="KDF308" s="22"/>
      <c r="KDG308" s="22"/>
      <c r="KDH308" s="22"/>
      <c r="KDI308" s="22"/>
      <c r="KDJ308" s="22"/>
      <c r="KDK308" s="22"/>
      <c r="KDL308" s="22"/>
      <c r="KDM308" s="22"/>
      <c r="KDN308" s="22"/>
      <c r="KDO308" s="22"/>
      <c r="KDP308" s="22"/>
      <c r="KDQ308" s="22"/>
      <c r="KDR308" s="22"/>
      <c r="KDS308" s="22"/>
      <c r="KDT308" s="22"/>
      <c r="KDU308" s="22"/>
      <c r="KDV308" s="22"/>
      <c r="KDW308" s="22"/>
      <c r="KDX308" s="22"/>
      <c r="KDY308" s="22"/>
      <c r="KDZ308" s="22"/>
      <c r="KEA308" s="22"/>
      <c r="KEB308" s="22"/>
      <c r="KEC308" s="22"/>
      <c r="KED308" s="22"/>
      <c r="KEE308" s="22"/>
      <c r="KEF308" s="22"/>
      <c r="KEG308" s="22"/>
      <c r="KEH308" s="22"/>
      <c r="KEI308" s="22"/>
      <c r="KEJ308" s="22"/>
      <c r="KEK308" s="22"/>
      <c r="KEL308" s="22"/>
      <c r="KEM308" s="22"/>
      <c r="KEN308" s="22"/>
      <c r="KEO308" s="22"/>
      <c r="KEP308" s="22"/>
      <c r="KEQ308" s="22"/>
      <c r="KER308" s="22"/>
      <c r="KES308" s="22"/>
      <c r="KET308" s="22"/>
      <c r="KEU308" s="22"/>
      <c r="KEV308" s="22"/>
      <c r="KEW308" s="22"/>
      <c r="KEX308" s="22"/>
      <c r="KEY308" s="22"/>
      <c r="KEZ308" s="22"/>
      <c r="KFA308" s="22"/>
      <c r="KFB308" s="22"/>
      <c r="KFC308" s="22"/>
      <c r="KFD308" s="22"/>
      <c r="KFE308" s="22"/>
      <c r="KFF308" s="22"/>
      <c r="KFG308" s="22"/>
      <c r="KFH308" s="22"/>
      <c r="KFI308" s="22"/>
      <c r="KFJ308" s="22"/>
      <c r="KFK308" s="22"/>
      <c r="KFL308" s="22"/>
      <c r="KFM308" s="22"/>
      <c r="KFN308" s="22"/>
      <c r="KFO308" s="22"/>
      <c r="KFP308" s="22"/>
      <c r="KFQ308" s="22"/>
      <c r="KFR308" s="22"/>
      <c r="KFS308" s="22"/>
      <c r="KFT308" s="22"/>
      <c r="KFU308" s="22"/>
      <c r="KFV308" s="22"/>
      <c r="KFW308" s="22"/>
      <c r="KFX308" s="22"/>
      <c r="KFY308" s="22"/>
      <c r="KFZ308" s="22"/>
      <c r="KGA308" s="22"/>
      <c r="KGB308" s="22"/>
      <c r="KGC308" s="22"/>
      <c r="KGD308" s="22"/>
      <c r="KGE308" s="22"/>
      <c r="KGF308" s="22"/>
      <c r="KGG308" s="22"/>
      <c r="KGH308" s="22"/>
      <c r="KGI308" s="22"/>
      <c r="KGJ308" s="22"/>
      <c r="KGK308" s="22"/>
      <c r="KGL308" s="22"/>
      <c r="KGM308" s="22"/>
      <c r="KGN308" s="22"/>
      <c r="KGO308" s="22"/>
      <c r="KGP308" s="22"/>
      <c r="KGQ308" s="22"/>
      <c r="KGR308" s="22"/>
      <c r="KGS308" s="22"/>
      <c r="KGT308" s="22"/>
      <c r="KGU308" s="22"/>
      <c r="KGV308" s="22"/>
      <c r="KGW308" s="22"/>
      <c r="KGX308" s="22"/>
      <c r="KGY308" s="22"/>
      <c r="KGZ308" s="22"/>
      <c r="KHA308" s="22"/>
      <c r="KHB308" s="22"/>
      <c r="KHC308" s="22"/>
      <c r="KHD308" s="22"/>
      <c r="KHE308" s="22"/>
      <c r="KHF308" s="22"/>
      <c r="KHG308" s="22"/>
      <c r="KHH308" s="22"/>
      <c r="KHI308" s="22"/>
      <c r="KHJ308" s="22"/>
      <c r="KHK308" s="22"/>
      <c r="KHL308" s="22"/>
      <c r="KHM308" s="22"/>
      <c r="KHN308" s="22"/>
      <c r="KHO308" s="22"/>
      <c r="KHP308" s="22"/>
      <c r="KHQ308" s="22"/>
      <c r="KHR308" s="22"/>
      <c r="KHS308" s="22"/>
      <c r="KHT308" s="22"/>
      <c r="KHU308" s="22"/>
      <c r="KHV308" s="22"/>
      <c r="KHW308" s="22"/>
      <c r="KHX308" s="22"/>
      <c r="KHY308" s="22"/>
      <c r="KHZ308" s="22"/>
      <c r="KIA308" s="22"/>
      <c r="KIB308" s="22"/>
      <c r="KIC308" s="22"/>
      <c r="KID308" s="22"/>
      <c r="KIE308" s="22"/>
      <c r="KIF308" s="22"/>
      <c r="KIG308" s="22"/>
      <c r="KIH308" s="22"/>
      <c r="KII308" s="22"/>
      <c r="KIJ308" s="22"/>
      <c r="KIK308" s="22"/>
      <c r="KIL308" s="22"/>
      <c r="KIM308" s="22"/>
      <c r="KIN308" s="22"/>
      <c r="KIO308" s="22"/>
      <c r="KIP308" s="22"/>
      <c r="KIQ308" s="22"/>
      <c r="KIR308" s="22"/>
      <c r="KIS308" s="22"/>
      <c r="KIT308" s="22"/>
      <c r="KIU308" s="22"/>
      <c r="KIV308" s="22"/>
      <c r="KIW308" s="22"/>
      <c r="KIX308" s="22"/>
      <c r="KIY308" s="22"/>
      <c r="KIZ308" s="22"/>
      <c r="KJA308" s="22"/>
      <c r="KJB308" s="22"/>
      <c r="KJC308" s="22"/>
      <c r="KJD308" s="22"/>
      <c r="KJE308" s="22"/>
      <c r="KJF308" s="22"/>
      <c r="KJG308" s="22"/>
      <c r="KJH308" s="22"/>
      <c r="KJI308" s="22"/>
      <c r="KJJ308" s="22"/>
      <c r="KJK308" s="22"/>
      <c r="KJL308" s="22"/>
      <c r="KJM308" s="22"/>
      <c r="KJN308" s="22"/>
      <c r="KJO308" s="22"/>
      <c r="KJP308" s="22"/>
      <c r="KJQ308" s="22"/>
      <c r="KJR308" s="22"/>
      <c r="KJS308" s="22"/>
      <c r="KJT308" s="22"/>
      <c r="KJU308" s="22"/>
      <c r="KJV308" s="22"/>
      <c r="KJW308" s="22"/>
      <c r="KJX308" s="22"/>
      <c r="KJY308" s="22"/>
      <c r="KJZ308" s="22"/>
      <c r="KKA308" s="22"/>
      <c r="KKB308" s="22"/>
      <c r="KKC308" s="22"/>
      <c r="KKD308" s="22"/>
      <c r="KKE308" s="22"/>
      <c r="KKF308" s="22"/>
      <c r="KKG308" s="22"/>
      <c r="KKH308" s="22"/>
      <c r="KKI308" s="22"/>
      <c r="KKJ308" s="22"/>
      <c r="KKK308" s="22"/>
      <c r="KKL308" s="22"/>
      <c r="KKM308" s="22"/>
      <c r="KKN308" s="22"/>
      <c r="KKO308" s="22"/>
      <c r="KKP308" s="22"/>
      <c r="KKQ308" s="22"/>
      <c r="KKR308" s="22"/>
      <c r="KKS308" s="22"/>
      <c r="KKT308" s="22"/>
      <c r="KKU308" s="22"/>
      <c r="KKV308" s="22"/>
      <c r="KKW308" s="22"/>
      <c r="KKX308" s="22"/>
      <c r="KKY308" s="22"/>
      <c r="KKZ308" s="22"/>
      <c r="KLA308" s="22"/>
      <c r="KLB308" s="22"/>
      <c r="KLC308" s="22"/>
      <c r="KLD308" s="22"/>
      <c r="KLE308" s="22"/>
      <c r="KLF308" s="22"/>
      <c r="KLG308" s="22"/>
      <c r="KLH308" s="22"/>
      <c r="KLI308" s="22"/>
      <c r="KLJ308" s="22"/>
      <c r="KLK308" s="22"/>
      <c r="KLL308" s="22"/>
      <c r="KLM308" s="22"/>
      <c r="KLN308" s="22"/>
      <c r="KLO308" s="22"/>
      <c r="KLP308" s="22"/>
      <c r="KLQ308" s="22"/>
      <c r="KLR308" s="22"/>
      <c r="KLS308" s="22"/>
      <c r="KLT308" s="22"/>
      <c r="KLU308" s="22"/>
      <c r="KLV308" s="22"/>
      <c r="KLW308" s="22"/>
      <c r="KLX308" s="22"/>
      <c r="KLY308" s="22"/>
      <c r="KLZ308" s="22"/>
      <c r="KMA308" s="22"/>
      <c r="KMB308" s="22"/>
      <c r="KMC308" s="22"/>
      <c r="KMD308" s="22"/>
      <c r="KME308" s="22"/>
      <c r="KMF308" s="22"/>
      <c r="KMG308" s="22"/>
      <c r="KMH308" s="22"/>
      <c r="KMI308" s="22"/>
      <c r="KMJ308" s="22"/>
      <c r="KMK308" s="22"/>
      <c r="KML308" s="22"/>
      <c r="KMM308" s="22"/>
      <c r="KMN308" s="22"/>
      <c r="KMO308" s="22"/>
      <c r="KMP308" s="22"/>
      <c r="KMQ308" s="22"/>
      <c r="KMR308" s="22"/>
      <c r="KMS308" s="22"/>
      <c r="KMT308" s="22"/>
      <c r="KMU308" s="22"/>
      <c r="KMV308" s="22"/>
      <c r="KMW308" s="22"/>
      <c r="KMX308" s="22"/>
      <c r="KMY308" s="22"/>
      <c r="KMZ308" s="22"/>
      <c r="KNA308" s="22"/>
      <c r="KNB308" s="22"/>
      <c r="KNC308" s="22"/>
      <c r="KND308" s="22"/>
      <c r="KNE308" s="22"/>
      <c r="KNF308" s="22"/>
      <c r="KNG308" s="22"/>
      <c r="KNH308" s="22"/>
      <c r="KNI308" s="22"/>
      <c r="KNJ308" s="22"/>
      <c r="KNK308" s="22"/>
      <c r="KNL308" s="22"/>
      <c r="KNM308" s="22"/>
      <c r="KNN308" s="22"/>
      <c r="KNO308" s="22"/>
      <c r="KNP308" s="22"/>
      <c r="KNQ308" s="22"/>
      <c r="KNR308" s="22"/>
      <c r="KNS308" s="22"/>
      <c r="KNT308" s="22"/>
      <c r="KNU308" s="22"/>
      <c r="KNV308" s="22"/>
      <c r="KNW308" s="22"/>
      <c r="KNX308" s="22"/>
      <c r="KNY308" s="22"/>
      <c r="KNZ308" s="22"/>
      <c r="KOA308" s="22"/>
      <c r="KOB308" s="22"/>
      <c r="KOC308" s="22"/>
      <c r="KOD308" s="22"/>
      <c r="KOE308" s="22"/>
      <c r="KOF308" s="22"/>
      <c r="KOG308" s="22"/>
      <c r="KOH308" s="22"/>
      <c r="KOI308" s="22"/>
      <c r="KOJ308" s="22"/>
      <c r="KOK308" s="22"/>
      <c r="KOL308" s="22"/>
      <c r="KOM308" s="22"/>
      <c r="KON308" s="22"/>
      <c r="KOO308" s="22"/>
      <c r="KOP308" s="22"/>
      <c r="KOQ308" s="22"/>
      <c r="KOR308" s="22"/>
      <c r="KOS308" s="22"/>
      <c r="KOT308" s="22"/>
      <c r="KOU308" s="22"/>
      <c r="KOV308" s="22"/>
      <c r="KOW308" s="22"/>
      <c r="KOX308" s="22"/>
      <c r="KOY308" s="22"/>
      <c r="KOZ308" s="22"/>
      <c r="KPA308" s="22"/>
      <c r="KPB308" s="22"/>
      <c r="KPC308" s="22"/>
      <c r="KPD308" s="22"/>
      <c r="KPE308" s="22"/>
      <c r="KPF308" s="22"/>
      <c r="KPG308" s="22"/>
      <c r="KPH308" s="22"/>
      <c r="KPI308" s="22"/>
      <c r="KPJ308" s="22"/>
      <c r="KPK308" s="22"/>
      <c r="KPL308" s="22"/>
      <c r="KPM308" s="22"/>
      <c r="KPN308" s="22"/>
      <c r="KPO308" s="22"/>
      <c r="KPP308" s="22"/>
      <c r="KPQ308" s="22"/>
      <c r="KPR308" s="22"/>
      <c r="KPS308" s="22"/>
      <c r="KPT308" s="22"/>
      <c r="KPU308" s="22"/>
      <c r="KPV308" s="22"/>
      <c r="KPW308" s="22"/>
      <c r="KPX308" s="22"/>
      <c r="KPY308" s="22"/>
      <c r="KPZ308" s="22"/>
      <c r="KQA308" s="22"/>
      <c r="KQB308" s="22"/>
      <c r="KQC308" s="22"/>
      <c r="KQD308" s="22"/>
      <c r="KQE308" s="22"/>
      <c r="KQF308" s="22"/>
      <c r="KQG308" s="22"/>
      <c r="KQH308" s="22"/>
      <c r="KQI308" s="22"/>
      <c r="KQJ308" s="22"/>
      <c r="KQK308" s="22"/>
      <c r="KQL308" s="22"/>
      <c r="KQM308" s="22"/>
      <c r="KQN308" s="22"/>
      <c r="KQO308" s="22"/>
      <c r="KQP308" s="22"/>
      <c r="KQQ308" s="22"/>
      <c r="KQR308" s="22"/>
      <c r="KQS308" s="22"/>
      <c r="KQT308" s="22"/>
      <c r="KQU308" s="22"/>
      <c r="KQV308" s="22"/>
      <c r="KQW308" s="22"/>
      <c r="KQX308" s="22"/>
      <c r="KQY308" s="22"/>
      <c r="KQZ308" s="22"/>
      <c r="KRA308" s="22"/>
      <c r="KRB308" s="22"/>
      <c r="KRC308" s="22"/>
      <c r="KRD308" s="22"/>
      <c r="KRE308" s="22"/>
      <c r="KRF308" s="22"/>
      <c r="KRG308" s="22"/>
      <c r="KRH308" s="22"/>
      <c r="KRI308" s="22"/>
      <c r="KRJ308" s="22"/>
      <c r="KRK308" s="22"/>
      <c r="KRL308" s="22"/>
      <c r="KRM308" s="22"/>
      <c r="KRN308" s="22"/>
      <c r="KRO308" s="22"/>
      <c r="KRP308" s="22"/>
      <c r="KRQ308" s="22"/>
      <c r="KRR308" s="22"/>
      <c r="KRS308" s="22"/>
      <c r="KRT308" s="22"/>
      <c r="KRU308" s="22"/>
      <c r="KRV308" s="22"/>
      <c r="KRW308" s="22"/>
      <c r="KRX308" s="22"/>
      <c r="KRY308" s="22"/>
      <c r="KRZ308" s="22"/>
      <c r="KSA308" s="22"/>
      <c r="KSB308" s="22"/>
      <c r="KSC308" s="22"/>
      <c r="KSD308" s="22"/>
      <c r="KSE308" s="22"/>
      <c r="KSF308" s="22"/>
      <c r="KSG308" s="22"/>
      <c r="KSH308" s="22"/>
      <c r="KSI308" s="22"/>
      <c r="KSJ308" s="22"/>
      <c r="KSK308" s="22"/>
      <c r="KSL308" s="22"/>
      <c r="KSM308" s="22"/>
      <c r="KSN308" s="22"/>
      <c r="KSO308" s="22"/>
      <c r="KSP308" s="22"/>
      <c r="KSQ308" s="22"/>
      <c r="KSR308" s="22"/>
      <c r="KSS308" s="22"/>
      <c r="KST308" s="22"/>
      <c r="KSU308" s="22"/>
      <c r="KSV308" s="22"/>
      <c r="KSW308" s="22"/>
      <c r="KSX308" s="22"/>
      <c r="KSY308" s="22"/>
      <c r="KSZ308" s="22"/>
      <c r="KTA308" s="22"/>
      <c r="KTB308" s="22"/>
      <c r="KTC308" s="22"/>
      <c r="KTD308" s="22"/>
      <c r="KTE308" s="22"/>
      <c r="KTF308" s="22"/>
      <c r="KTG308" s="22"/>
      <c r="KTH308" s="22"/>
      <c r="KTI308" s="22"/>
      <c r="KTJ308" s="22"/>
      <c r="KTK308" s="22"/>
      <c r="KTL308" s="22"/>
      <c r="KTM308" s="22"/>
      <c r="KTN308" s="22"/>
      <c r="KTO308" s="22"/>
      <c r="KTP308" s="22"/>
      <c r="KTQ308" s="22"/>
      <c r="KTR308" s="22"/>
      <c r="KTS308" s="22"/>
      <c r="KTT308" s="22"/>
      <c r="KTU308" s="22"/>
      <c r="KTV308" s="22"/>
      <c r="KTW308" s="22"/>
      <c r="KTX308" s="22"/>
      <c r="KTY308" s="22"/>
      <c r="KTZ308" s="22"/>
      <c r="KUA308" s="22"/>
      <c r="KUB308" s="22"/>
      <c r="KUC308" s="22"/>
      <c r="KUD308" s="22"/>
      <c r="KUE308" s="22"/>
      <c r="KUF308" s="22"/>
      <c r="KUG308" s="22"/>
      <c r="KUH308" s="22"/>
      <c r="KUI308" s="22"/>
      <c r="KUJ308" s="22"/>
      <c r="KUK308" s="22"/>
      <c r="KUL308" s="22"/>
      <c r="KUM308" s="22"/>
      <c r="KUN308" s="22"/>
      <c r="KUO308" s="22"/>
      <c r="KUP308" s="22"/>
      <c r="KUQ308" s="22"/>
      <c r="KUR308" s="22"/>
      <c r="KUS308" s="22"/>
      <c r="KUT308" s="22"/>
      <c r="KUU308" s="22"/>
      <c r="KUV308" s="22"/>
      <c r="KUW308" s="22"/>
      <c r="KUX308" s="22"/>
      <c r="KUY308" s="22"/>
      <c r="KUZ308" s="22"/>
      <c r="KVA308" s="22"/>
      <c r="KVB308" s="22"/>
      <c r="KVC308" s="22"/>
      <c r="KVD308" s="22"/>
      <c r="KVE308" s="22"/>
      <c r="KVF308" s="22"/>
      <c r="KVG308" s="22"/>
      <c r="KVH308" s="22"/>
      <c r="KVI308" s="22"/>
      <c r="KVJ308" s="22"/>
      <c r="KVK308" s="22"/>
      <c r="KVL308" s="22"/>
      <c r="KVM308" s="22"/>
      <c r="KVN308" s="22"/>
      <c r="KVO308" s="22"/>
      <c r="KVP308" s="22"/>
      <c r="KVQ308" s="22"/>
      <c r="KVR308" s="22"/>
      <c r="KVS308" s="22"/>
      <c r="KVT308" s="22"/>
      <c r="KVU308" s="22"/>
      <c r="KVV308" s="22"/>
      <c r="KVW308" s="22"/>
      <c r="KVX308" s="22"/>
      <c r="KVY308" s="22"/>
      <c r="KVZ308" s="22"/>
      <c r="KWA308" s="22"/>
      <c r="KWB308" s="22"/>
      <c r="KWC308" s="22"/>
      <c r="KWD308" s="22"/>
      <c r="KWE308" s="22"/>
      <c r="KWF308" s="22"/>
      <c r="KWG308" s="22"/>
      <c r="KWH308" s="22"/>
      <c r="KWI308" s="22"/>
      <c r="KWJ308" s="22"/>
      <c r="KWK308" s="22"/>
      <c r="KWL308" s="22"/>
      <c r="KWM308" s="22"/>
      <c r="KWN308" s="22"/>
      <c r="KWO308" s="22"/>
      <c r="KWP308" s="22"/>
      <c r="KWQ308" s="22"/>
      <c r="KWR308" s="22"/>
      <c r="KWS308" s="22"/>
      <c r="KWT308" s="22"/>
      <c r="KWU308" s="22"/>
      <c r="KWV308" s="22"/>
      <c r="KWW308" s="22"/>
      <c r="KWX308" s="22"/>
      <c r="KWY308" s="22"/>
      <c r="KWZ308" s="22"/>
      <c r="KXA308" s="22"/>
      <c r="KXB308" s="22"/>
      <c r="KXC308" s="22"/>
      <c r="KXD308" s="22"/>
      <c r="KXE308" s="22"/>
      <c r="KXF308" s="22"/>
      <c r="KXG308" s="22"/>
      <c r="KXH308" s="22"/>
      <c r="KXI308" s="22"/>
      <c r="KXJ308" s="22"/>
      <c r="KXK308" s="22"/>
      <c r="KXL308" s="22"/>
      <c r="KXM308" s="22"/>
      <c r="KXN308" s="22"/>
      <c r="KXO308" s="22"/>
      <c r="KXP308" s="22"/>
      <c r="KXQ308" s="22"/>
      <c r="KXR308" s="22"/>
      <c r="KXS308" s="22"/>
      <c r="KXT308" s="22"/>
      <c r="KXU308" s="22"/>
      <c r="KXV308" s="22"/>
      <c r="KXW308" s="22"/>
      <c r="KXX308" s="22"/>
      <c r="KXY308" s="22"/>
      <c r="KXZ308" s="22"/>
      <c r="KYA308" s="22"/>
      <c r="KYB308" s="22"/>
      <c r="KYC308" s="22"/>
      <c r="KYD308" s="22"/>
      <c r="KYE308" s="22"/>
      <c r="KYF308" s="22"/>
      <c r="KYG308" s="22"/>
      <c r="KYH308" s="22"/>
      <c r="KYI308" s="22"/>
      <c r="KYJ308" s="22"/>
      <c r="KYK308" s="22"/>
      <c r="KYL308" s="22"/>
      <c r="KYM308" s="22"/>
      <c r="KYN308" s="22"/>
      <c r="KYO308" s="22"/>
      <c r="KYP308" s="22"/>
      <c r="KYQ308" s="22"/>
      <c r="KYR308" s="22"/>
      <c r="KYS308" s="22"/>
      <c r="KYT308" s="22"/>
      <c r="KYU308" s="22"/>
      <c r="KYV308" s="22"/>
      <c r="KYW308" s="22"/>
      <c r="KYX308" s="22"/>
      <c r="KYY308" s="22"/>
      <c r="KYZ308" s="22"/>
      <c r="KZA308" s="22"/>
      <c r="KZB308" s="22"/>
      <c r="KZC308" s="22"/>
      <c r="KZD308" s="22"/>
      <c r="KZE308" s="22"/>
      <c r="KZF308" s="22"/>
      <c r="KZG308" s="22"/>
      <c r="KZH308" s="22"/>
      <c r="KZI308" s="22"/>
      <c r="KZJ308" s="22"/>
      <c r="KZK308" s="22"/>
      <c r="KZL308" s="22"/>
      <c r="KZM308" s="22"/>
      <c r="KZN308" s="22"/>
      <c r="KZO308" s="22"/>
      <c r="KZP308" s="22"/>
      <c r="KZQ308" s="22"/>
      <c r="KZR308" s="22"/>
      <c r="KZS308" s="22"/>
      <c r="KZT308" s="22"/>
      <c r="KZU308" s="22"/>
      <c r="KZV308" s="22"/>
      <c r="KZW308" s="22"/>
      <c r="KZX308" s="22"/>
      <c r="KZY308" s="22"/>
      <c r="KZZ308" s="22"/>
      <c r="LAA308" s="22"/>
      <c r="LAB308" s="22"/>
      <c r="LAC308" s="22"/>
      <c r="LAD308" s="22"/>
      <c r="LAE308" s="22"/>
      <c r="LAF308" s="22"/>
      <c r="LAG308" s="22"/>
      <c r="LAH308" s="22"/>
      <c r="LAI308" s="22"/>
      <c r="LAJ308" s="22"/>
      <c r="LAK308" s="22"/>
      <c r="LAL308" s="22"/>
      <c r="LAM308" s="22"/>
      <c r="LAN308" s="22"/>
      <c r="LAO308" s="22"/>
      <c r="LAP308" s="22"/>
      <c r="LAQ308" s="22"/>
      <c r="LAR308" s="22"/>
      <c r="LAS308" s="22"/>
      <c r="LAT308" s="22"/>
      <c r="LAU308" s="22"/>
      <c r="LAV308" s="22"/>
      <c r="LAW308" s="22"/>
      <c r="LAX308" s="22"/>
      <c r="LAY308" s="22"/>
      <c r="LAZ308" s="22"/>
      <c r="LBA308" s="22"/>
      <c r="LBB308" s="22"/>
      <c r="LBC308" s="22"/>
      <c r="LBD308" s="22"/>
      <c r="LBE308" s="22"/>
      <c r="LBF308" s="22"/>
      <c r="LBG308" s="22"/>
      <c r="LBH308" s="22"/>
      <c r="LBI308" s="22"/>
      <c r="LBJ308" s="22"/>
      <c r="LBK308" s="22"/>
      <c r="LBL308" s="22"/>
      <c r="LBM308" s="22"/>
      <c r="LBN308" s="22"/>
      <c r="LBO308" s="22"/>
      <c r="LBP308" s="22"/>
      <c r="LBQ308" s="22"/>
      <c r="LBR308" s="22"/>
      <c r="LBS308" s="22"/>
      <c r="LBT308" s="22"/>
      <c r="LBU308" s="22"/>
      <c r="LBV308" s="22"/>
      <c r="LBW308" s="22"/>
      <c r="LBX308" s="22"/>
      <c r="LBY308" s="22"/>
      <c r="LBZ308" s="22"/>
      <c r="LCA308" s="22"/>
      <c r="LCB308" s="22"/>
      <c r="LCC308" s="22"/>
      <c r="LCD308" s="22"/>
      <c r="LCE308" s="22"/>
      <c r="LCF308" s="22"/>
      <c r="LCG308" s="22"/>
      <c r="LCH308" s="22"/>
      <c r="LCI308" s="22"/>
      <c r="LCJ308" s="22"/>
      <c r="LCK308" s="22"/>
      <c r="LCL308" s="22"/>
      <c r="LCM308" s="22"/>
      <c r="LCN308" s="22"/>
      <c r="LCO308" s="22"/>
      <c r="LCP308" s="22"/>
      <c r="LCQ308" s="22"/>
      <c r="LCR308" s="22"/>
      <c r="LCS308" s="22"/>
      <c r="LCT308" s="22"/>
      <c r="LCU308" s="22"/>
      <c r="LCV308" s="22"/>
      <c r="LCW308" s="22"/>
      <c r="LCX308" s="22"/>
      <c r="LCY308" s="22"/>
      <c r="LCZ308" s="22"/>
      <c r="LDA308" s="22"/>
      <c r="LDB308" s="22"/>
      <c r="LDC308" s="22"/>
      <c r="LDD308" s="22"/>
      <c r="LDE308" s="22"/>
      <c r="LDF308" s="22"/>
      <c r="LDG308" s="22"/>
      <c r="LDH308" s="22"/>
      <c r="LDI308" s="22"/>
      <c r="LDJ308" s="22"/>
      <c r="LDK308" s="22"/>
      <c r="LDL308" s="22"/>
      <c r="LDM308" s="22"/>
      <c r="LDN308" s="22"/>
      <c r="LDO308" s="22"/>
      <c r="LDP308" s="22"/>
      <c r="LDQ308" s="22"/>
      <c r="LDR308" s="22"/>
      <c r="LDS308" s="22"/>
      <c r="LDT308" s="22"/>
      <c r="LDU308" s="22"/>
      <c r="LDV308" s="22"/>
      <c r="LDW308" s="22"/>
      <c r="LDX308" s="22"/>
      <c r="LDY308" s="22"/>
      <c r="LDZ308" s="22"/>
      <c r="LEA308" s="22"/>
      <c r="LEB308" s="22"/>
      <c r="LEC308" s="22"/>
      <c r="LED308" s="22"/>
      <c r="LEE308" s="22"/>
      <c r="LEF308" s="22"/>
      <c r="LEG308" s="22"/>
      <c r="LEH308" s="22"/>
      <c r="LEI308" s="22"/>
      <c r="LEJ308" s="22"/>
      <c r="LEK308" s="22"/>
      <c r="LEL308" s="22"/>
      <c r="LEM308" s="22"/>
      <c r="LEN308" s="22"/>
      <c r="LEO308" s="22"/>
      <c r="LEP308" s="22"/>
      <c r="LEQ308" s="22"/>
      <c r="LER308" s="22"/>
      <c r="LES308" s="22"/>
      <c r="LET308" s="22"/>
      <c r="LEU308" s="22"/>
      <c r="LEV308" s="22"/>
      <c r="LEW308" s="22"/>
      <c r="LEX308" s="22"/>
      <c r="LEY308" s="22"/>
      <c r="LEZ308" s="22"/>
      <c r="LFA308" s="22"/>
      <c r="LFB308" s="22"/>
      <c r="LFC308" s="22"/>
      <c r="LFD308" s="22"/>
      <c r="LFE308" s="22"/>
      <c r="LFF308" s="22"/>
      <c r="LFG308" s="22"/>
      <c r="LFH308" s="22"/>
      <c r="LFI308" s="22"/>
      <c r="LFJ308" s="22"/>
      <c r="LFK308" s="22"/>
      <c r="LFL308" s="22"/>
      <c r="LFM308" s="22"/>
      <c r="LFN308" s="22"/>
      <c r="LFO308" s="22"/>
      <c r="LFP308" s="22"/>
      <c r="LFQ308" s="22"/>
      <c r="LFR308" s="22"/>
      <c r="LFS308" s="22"/>
      <c r="LFT308" s="22"/>
      <c r="LFU308" s="22"/>
      <c r="LFV308" s="22"/>
      <c r="LFW308" s="22"/>
      <c r="LFX308" s="22"/>
      <c r="LFY308" s="22"/>
      <c r="LFZ308" s="22"/>
      <c r="LGA308" s="22"/>
      <c r="LGB308" s="22"/>
      <c r="LGC308" s="22"/>
      <c r="LGD308" s="22"/>
      <c r="LGE308" s="22"/>
      <c r="LGF308" s="22"/>
      <c r="LGG308" s="22"/>
      <c r="LGH308" s="22"/>
      <c r="LGI308" s="22"/>
      <c r="LGJ308" s="22"/>
      <c r="LGK308" s="22"/>
      <c r="LGL308" s="22"/>
      <c r="LGM308" s="22"/>
      <c r="LGN308" s="22"/>
      <c r="LGO308" s="22"/>
      <c r="LGP308" s="22"/>
      <c r="LGQ308" s="22"/>
      <c r="LGR308" s="22"/>
      <c r="LGS308" s="22"/>
      <c r="LGT308" s="22"/>
      <c r="LGU308" s="22"/>
      <c r="LGV308" s="22"/>
      <c r="LGW308" s="22"/>
      <c r="LGX308" s="22"/>
      <c r="LGY308" s="22"/>
      <c r="LGZ308" s="22"/>
      <c r="LHA308" s="22"/>
      <c r="LHB308" s="22"/>
      <c r="LHC308" s="22"/>
      <c r="LHD308" s="22"/>
      <c r="LHE308" s="22"/>
      <c r="LHF308" s="22"/>
      <c r="LHG308" s="22"/>
      <c r="LHH308" s="22"/>
      <c r="LHI308" s="22"/>
      <c r="LHJ308" s="22"/>
      <c r="LHK308" s="22"/>
      <c r="LHL308" s="22"/>
      <c r="LHM308" s="22"/>
      <c r="LHN308" s="22"/>
      <c r="LHO308" s="22"/>
      <c r="LHP308" s="22"/>
      <c r="LHQ308" s="22"/>
      <c r="LHR308" s="22"/>
      <c r="LHS308" s="22"/>
      <c r="LHT308" s="22"/>
      <c r="LHU308" s="22"/>
      <c r="LHV308" s="22"/>
      <c r="LHW308" s="22"/>
      <c r="LHX308" s="22"/>
      <c r="LHY308" s="22"/>
      <c r="LHZ308" s="22"/>
      <c r="LIA308" s="22"/>
      <c r="LIB308" s="22"/>
      <c r="LIC308" s="22"/>
      <c r="LID308" s="22"/>
      <c r="LIE308" s="22"/>
      <c r="LIF308" s="22"/>
      <c r="LIG308" s="22"/>
      <c r="LIH308" s="22"/>
      <c r="LII308" s="22"/>
      <c r="LIJ308" s="22"/>
      <c r="LIK308" s="22"/>
      <c r="LIL308" s="22"/>
      <c r="LIM308" s="22"/>
      <c r="LIN308" s="22"/>
      <c r="LIO308" s="22"/>
      <c r="LIP308" s="22"/>
      <c r="LIQ308" s="22"/>
      <c r="LIR308" s="22"/>
      <c r="LIS308" s="22"/>
      <c r="LIT308" s="22"/>
      <c r="LIU308" s="22"/>
      <c r="LIV308" s="22"/>
      <c r="LIW308" s="22"/>
      <c r="LIX308" s="22"/>
      <c r="LIY308" s="22"/>
      <c r="LIZ308" s="22"/>
      <c r="LJA308" s="22"/>
      <c r="LJB308" s="22"/>
      <c r="LJC308" s="22"/>
      <c r="LJD308" s="22"/>
      <c r="LJE308" s="22"/>
      <c r="LJF308" s="22"/>
      <c r="LJG308" s="22"/>
      <c r="LJH308" s="22"/>
      <c r="LJI308" s="22"/>
      <c r="LJJ308" s="22"/>
      <c r="LJK308" s="22"/>
      <c r="LJL308" s="22"/>
      <c r="LJM308" s="22"/>
      <c r="LJN308" s="22"/>
      <c r="LJO308" s="22"/>
      <c r="LJP308" s="22"/>
      <c r="LJQ308" s="22"/>
      <c r="LJR308" s="22"/>
      <c r="LJS308" s="22"/>
      <c r="LJT308" s="22"/>
      <c r="LJU308" s="22"/>
      <c r="LJV308" s="22"/>
      <c r="LJW308" s="22"/>
      <c r="LJX308" s="22"/>
      <c r="LJY308" s="22"/>
      <c r="LJZ308" s="22"/>
      <c r="LKA308" s="22"/>
      <c r="LKB308" s="22"/>
      <c r="LKC308" s="22"/>
      <c r="LKD308" s="22"/>
      <c r="LKE308" s="22"/>
      <c r="LKF308" s="22"/>
      <c r="LKG308" s="22"/>
      <c r="LKH308" s="22"/>
      <c r="LKI308" s="22"/>
      <c r="LKJ308" s="22"/>
      <c r="LKK308" s="22"/>
      <c r="LKL308" s="22"/>
      <c r="LKM308" s="22"/>
      <c r="LKN308" s="22"/>
      <c r="LKO308" s="22"/>
      <c r="LKP308" s="22"/>
      <c r="LKQ308" s="22"/>
      <c r="LKR308" s="22"/>
      <c r="LKS308" s="22"/>
      <c r="LKT308" s="22"/>
      <c r="LKU308" s="22"/>
      <c r="LKV308" s="22"/>
      <c r="LKW308" s="22"/>
      <c r="LKX308" s="22"/>
      <c r="LKY308" s="22"/>
      <c r="LKZ308" s="22"/>
      <c r="LLA308" s="22"/>
      <c r="LLB308" s="22"/>
      <c r="LLC308" s="22"/>
      <c r="LLD308" s="22"/>
      <c r="LLE308" s="22"/>
      <c r="LLF308" s="22"/>
      <c r="LLG308" s="22"/>
      <c r="LLH308" s="22"/>
      <c r="LLI308" s="22"/>
      <c r="LLJ308" s="22"/>
      <c r="LLK308" s="22"/>
      <c r="LLL308" s="22"/>
      <c r="LLM308" s="22"/>
      <c r="LLN308" s="22"/>
      <c r="LLO308" s="22"/>
      <c r="LLP308" s="22"/>
      <c r="LLQ308" s="22"/>
      <c r="LLR308" s="22"/>
      <c r="LLS308" s="22"/>
      <c r="LLT308" s="22"/>
      <c r="LLU308" s="22"/>
      <c r="LLV308" s="22"/>
      <c r="LLW308" s="22"/>
      <c r="LLX308" s="22"/>
      <c r="LLY308" s="22"/>
      <c r="LLZ308" s="22"/>
      <c r="LMA308" s="22"/>
      <c r="LMB308" s="22"/>
      <c r="LMC308" s="22"/>
      <c r="LMD308" s="22"/>
      <c r="LME308" s="22"/>
      <c r="LMF308" s="22"/>
      <c r="LMG308" s="22"/>
      <c r="LMH308" s="22"/>
      <c r="LMI308" s="22"/>
      <c r="LMJ308" s="22"/>
      <c r="LMK308" s="22"/>
      <c r="LML308" s="22"/>
      <c r="LMM308" s="22"/>
      <c r="LMN308" s="22"/>
      <c r="LMO308" s="22"/>
      <c r="LMP308" s="22"/>
      <c r="LMQ308" s="22"/>
      <c r="LMR308" s="22"/>
      <c r="LMS308" s="22"/>
      <c r="LMT308" s="22"/>
      <c r="LMU308" s="22"/>
      <c r="LMV308" s="22"/>
      <c r="LMW308" s="22"/>
      <c r="LMX308" s="22"/>
      <c r="LMY308" s="22"/>
      <c r="LMZ308" s="22"/>
      <c r="LNA308" s="22"/>
      <c r="LNB308" s="22"/>
      <c r="LNC308" s="22"/>
      <c r="LND308" s="22"/>
      <c r="LNE308" s="22"/>
      <c r="LNF308" s="22"/>
      <c r="LNG308" s="22"/>
      <c r="LNH308" s="22"/>
      <c r="LNI308" s="22"/>
      <c r="LNJ308" s="22"/>
      <c r="LNK308" s="22"/>
      <c r="LNL308" s="22"/>
      <c r="LNM308" s="22"/>
      <c r="LNN308" s="22"/>
      <c r="LNO308" s="22"/>
      <c r="LNP308" s="22"/>
      <c r="LNQ308" s="22"/>
      <c r="LNR308" s="22"/>
      <c r="LNS308" s="22"/>
      <c r="LNT308" s="22"/>
      <c r="LNU308" s="22"/>
      <c r="LNV308" s="22"/>
      <c r="LNW308" s="22"/>
      <c r="LNX308" s="22"/>
      <c r="LNY308" s="22"/>
      <c r="LNZ308" s="22"/>
      <c r="LOA308" s="22"/>
      <c r="LOB308" s="22"/>
      <c r="LOC308" s="22"/>
      <c r="LOD308" s="22"/>
      <c r="LOE308" s="22"/>
      <c r="LOF308" s="22"/>
      <c r="LOG308" s="22"/>
      <c r="LOH308" s="22"/>
      <c r="LOI308" s="22"/>
      <c r="LOJ308" s="22"/>
      <c r="LOK308" s="22"/>
      <c r="LOL308" s="22"/>
      <c r="LOM308" s="22"/>
      <c r="LON308" s="22"/>
      <c r="LOO308" s="22"/>
      <c r="LOP308" s="22"/>
      <c r="LOQ308" s="22"/>
      <c r="LOR308" s="22"/>
      <c r="LOS308" s="22"/>
      <c r="LOT308" s="22"/>
      <c r="LOU308" s="22"/>
      <c r="LOV308" s="22"/>
      <c r="LOW308" s="22"/>
      <c r="LOX308" s="22"/>
      <c r="LOY308" s="22"/>
      <c r="LOZ308" s="22"/>
      <c r="LPA308" s="22"/>
      <c r="LPB308" s="22"/>
      <c r="LPC308" s="22"/>
      <c r="LPD308" s="22"/>
      <c r="LPE308" s="22"/>
      <c r="LPF308" s="22"/>
      <c r="LPG308" s="22"/>
      <c r="LPH308" s="22"/>
      <c r="LPI308" s="22"/>
      <c r="LPJ308" s="22"/>
      <c r="LPK308" s="22"/>
      <c r="LPL308" s="22"/>
      <c r="LPM308" s="22"/>
      <c r="LPN308" s="22"/>
      <c r="LPO308" s="22"/>
      <c r="LPP308" s="22"/>
      <c r="LPQ308" s="22"/>
      <c r="LPR308" s="22"/>
      <c r="LPS308" s="22"/>
      <c r="LPT308" s="22"/>
      <c r="LPU308" s="22"/>
      <c r="LPV308" s="22"/>
      <c r="LPW308" s="22"/>
      <c r="LPX308" s="22"/>
      <c r="LPY308" s="22"/>
      <c r="LPZ308" s="22"/>
      <c r="LQA308" s="22"/>
      <c r="LQB308" s="22"/>
      <c r="LQC308" s="22"/>
      <c r="LQD308" s="22"/>
      <c r="LQE308" s="22"/>
      <c r="LQF308" s="22"/>
      <c r="LQG308" s="22"/>
      <c r="LQH308" s="22"/>
      <c r="LQI308" s="22"/>
      <c r="LQJ308" s="22"/>
      <c r="LQK308" s="22"/>
      <c r="LQL308" s="22"/>
      <c r="LQM308" s="22"/>
      <c r="LQN308" s="22"/>
      <c r="LQO308" s="22"/>
      <c r="LQP308" s="22"/>
      <c r="LQQ308" s="22"/>
      <c r="LQR308" s="22"/>
      <c r="LQS308" s="22"/>
      <c r="LQT308" s="22"/>
      <c r="LQU308" s="22"/>
      <c r="LQV308" s="22"/>
      <c r="LQW308" s="22"/>
      <c r="LQX308" s="22"/>
      <c r="LQY308" s="22"/>
      <c r="LQZ308" s="22"/>
      <c r="LRA308" s="22"/>
      <c r="LRB308" s="22"/>
      <c r="LRC308" s="22"/>
      <c r="LRD308" s="22"/>
      <c r="LRE308" s="22"/>
      <c r="LRF308" s="22"/>
      <c r="LRG308" s="22"/>
      <c r="LRH308" s="22"/>
      <c r="LRI308" s="22"/>
      <c r="LRJ308" s="22"/>
      <c r="LRK308" s="22"/>
      <c r="LRL308" s="22"/>
      <c r="LRM308" s="22"/>
      <c r="LRN308" s="22"/>
      <c r="LRO308" s="22"/>
      <c r="LRP308" s="22"/>
      <c r="LRQ308" s="22"/>
      <c r="LRR308" s="22"/>
      <c r="LRS308" s="22"/>
      <c r="LRT308" s="22"/>
      <c r="LRU308" s="22"/>
      <c r="LRV308" s="22"/>
      <c r="LRW308" s="22"/>
      <c r="LRX308" s="22"/>
      <c r="LRY308" s="22"/>
      <c r="LRZ308" s="22"/>
      <c r="LSA308" s="22"/>
      <c r="LSB308" s="22"/>
      <c r="LSC308" s="22"/>
      <c r="LSD308" s="22"/>
      <c r="LSE308" s="22"/>
      <c r="LSF308" s="22"/>
      <c r="LSG308" s="22"/>
      <c r="LSH308" s="22"/>
      <c r="LSI308" s="22"/>
      <c r="LSJ308" s="22"/>
      <c r="LSK308" s="22"/>
      <c r="LSL308" s="22"/>
      <c r="LSM308" s="22"/>
      <c r="LSN308" s="22"/>
      <c r="LSO308" s="22"/>
      <c r="LSP308" s="22"/>
      <c r="LSQ308" s="22"/>
      <c r="LSR308" s="22"/>
      <c r="LSS308" s="22"/>
      <c r="LST308" s="22"/>
      <c r="LSU308" s="22"/>
      <c r="LSV308" s="22"/>
      <c r="LSW308" s="22"/>
      <c r="LSX308" s="22"/>
      <c r="LSY308" s="22"/>
      <c r="LSZ308" s="22"/>
      <c r="LTA308" s="22"/>
      <c r="LTB308" s="22"/>
      <c r="LTC308" s="22"/>
      <c r="LTD308" s="22"/>
      <c r="LTE308" s="22"/>
      <c r="LTF308" s="22"/>
      <c r="LTG308" s="22"/>
      <c r="LTH308" s="22"/>
      <c r="LTI308" s="22"/>
      <c r="LTJ308" s="22"/>
      <c r="LTK308" s="22"/>
      <c r="LTL308" s="22"/>
      <c r="LTM308" s="22"/>
      <c r="LTN308" s="22"/>
      <c r="LTO308" s="22"/>
      <c r="LTP308" s="22"/>
      <c r="LTQ308" s="22"/>
      <c r="LTR308" s="22"/>
      <c r="LTS308" s="22"/>
      <c r="LTT308" s="22"/>
      <c r="LTU308" s="22"/>
      <c r="LTV308" s="22"/>
      <c r="LTW308" s="22"/>
      <c r="LTX308" s="22"/>
      <c r="LTY308" s="22"/>
      <c r="LTZ308" s="22"/>
      <c r="LUA308" s="22"/>
      <c r="LUB308" s="22"/>
      <c r="LUC308" s="22"/>
      <c r="LUD308" s="22"/>
      <c r="LUE308" s="22"/>
      <c r="LUF308" s="22"/>
      <c r="LUG308" s="22"/>
      <c r="LUH308" s="22"/>
      <c r="LUI308" s="22"/>
      <c r="LUJ308" s="22"/>
      <c r="LUK308" s="22"/>
      <c r="LUL308" s="22"/>
      <c r="LUM308" s="22"/>
      <c r="LUN308" s="22"/>
      <c r="LUO308" s="22"/>
      <c r="LUP308" s="22"/>
      <c r="LUQ308" s="22"/>
      <c r="LUR308" s="22"/>
      <c r="LUS308" s="22"/>
      <c r="LUT308" s="22"/>
      <c r="LUU308" s="22"/>
      <c r="LUV308" s="22"/>
      <c r="LUW308" s="22"/>
      <c r="LUX308" s="22"/>
      <c r="LUY308" s="22"/>
      <c r="LUZ308" s="22"/>
      <c r="LVA308" s="22"/>
      <c r="LVB308" s="22"/>
      <c r="LVC308" s="22"/>
      <c r="LVD308" s="22"/>
      <c r="LVE308" s="22"/>
      <c r="LVF308" s="22"/>
      <c r="LVG308" s="22"/>
      <c r="LVH308" s="22"/>
      <c r="LVI308" s="22"/>
      <c r="LVJ308" s="22"/>
      <c r="LVK308" s="22"/>
      <c r="LVL308" s="22"/>
      <c r="LVM308" s="22"/>
      <c r="LVN308" s="22"/>
      <c r="LVO308" s="22"/>
      <c r="LVP308" s="22"/>
      <c r="LVQ308" s="22"/>
      <c r="LVR308" s="22"/>
      <c r="LVS308" s="22"/>
      <c r="LVT308" s="22"/>
      <c r="LVU308" s="22"/>
      <c r="LVV308" s="22"/>
      <c r="LVW308" s="22"/>
      <c r="LVX308" s="22"/>
      <c r="LVY308" s="22"/>
      <c r="LVZ308" s="22"/>
      <c r="LWA308" s="22"/>
      <c r="LWB308" s="22"/>
      <c r="LWC308" s="22"/>
      <c r="LWD308" s="22"/>
      <c r="LWE308" s="22"/>
      <c r="LWF308" s="22"/>
      <c r="LWG308" s="22"/>
      <c r="LWH308" s="22"/>
      <c r="LWI308" s="22"/>
      <c r="LWJ308" s="22"/>
      <c r="LWK308" s="22"/>
      <c r="LWL308" s="22"/>
      <c r="LWM308" s="22"/>
      <c r="LWN308" s="22"/>
      <c r="LWO308" s="22"/>
      <c r="LWP308" s="22"/>
      <c r="LWQ308" s="22"/>
      <c r="LWR308" s="22"/>
      <c r="LWS308" s="22"/>
      <c r="LWT308" s="22"/>
      <c r="LWU308" s="22"/>
      <c r="LWV308" s="22"/>
      <c r="LWW308" s="22"/>
      <c r="LWX308" s="22"/>
      <c r="LWY308" s="22"/>
      <c r="LWZ308" s="22"/>
      <c r="LXA308" s="22"/>
      <c r="LXB308" s="22"/>
      <c r="LXC308" s="22"/>
      <c r="LXD308" s="22"/>
      <c r="LXE308" s="22"/>
      <c r="LXF308" s="22"/>
      <c r="LXG308" s="22"/>
      <c r="LXH308" s="22"/>
      <c r="LXI308" s="22"/>
      <c r="LXJ308" s="22"/>
      <c r="LXK308" s="22"/>
      <c r="LXL308" s="22"/>
      <c r="LXM308" s="22"/>
      <c r="LXN308" s="22"/>
      <c r="LXO308" s="22"/>
      <c r="LXP308" s="22"/>
      <c r="LXQ308" s="22"/>
      <c r="LXR308" s="22"/>
      <c r="LXS308" s="22"/>
      <c r="LXT308" s="22"/>
      <c r="LXU308" s="22"/>
      <c r="LXV308" s="22"/>
      <c r="LXW308" s="22"/>
      <c r="LXX308" s="22"/>
      <c r="LXY308" s="22"/>
      <c r="LXZ308" s="22"/>
      <c r="LYA308" s="22"/>
      <c r="LYB308" s="22"/>
      <c r="LYC308" s="22"/>
      <c r="LYD308" s="22"/>
      <c r="LYE308" s="22"/>
      <c r="LYF308" s="22"/>
      <c r="LYG308" s="22"/>
      <c r="LYH308" s="22"/>
      <c r="LYI308" s="22"/>
      <c r="LYJ308" s="22"/>
      <c r="LYK308" s="22"/>
      <c r="LYL308" s="22"/>
      <c r="LYM308" s="22"/>
      <c r="LYN308" s="22"/>
      <c r="LYO308" s="22"/>
      <c r="LYP308" s="22"/>
      <c r="LYQ308" s="22"/>
      <c r="LYR308" s="22"/>
      <c r="LYS308" s="22"/>
      <c r="LYT308" s="22"/>
      <c r="LYU308" s="22"/>
      <c r="LYV308" s="22"/>
      <c r="LYW308" s="22"/>
      <c r="LYX308" s="22"/>
      <c r="LYY308" s="22"/>
      <c r="LYZ308" s="22"/>
      <c r="LZA308" s="22"/>
      <c r="LZB308" s="22"/>
      <c r="LZC308" s="22"/>
      <c r="LZD308" s="22"/>
      <c r="LZE308" s="22"/>
      <c r="LZF308" s="22"/>
      <c r="LZG308" s="22"/>
      <c r="LZH308" s="22"/>
      <c r="LZI308" s="22"/>
      <c r="LZJ308" s="22"/>
      <c r="LZK308" s="22"/>
      <c r="LZL308" s="22"/>
      <c r="LZM308" s="22"/>
      <c r="LZN308" s="22"/>
      <c r="LZO308" s="22"/>
      <c r="LZP308" s="22"/>
      <c r="LZQ308" s="22"/>
      <c r="LZR308" s="22"/>
      <c r="LZS308" s="22"/>
      <c r="LZT308" s="22"/>
      <c r="LZU308" s="22"/>
      <c r="LZV308" s="22"/>
      <c r="LZW308" s="22"/>
      <c r="LZX308" s="22"/>
      <c r="LZY308" s="22"/>
      <c r="LZZ308" s="22"/>
      <c r="MAA308" s="22"/>
      <c r="MAB308" s="22"/>
      <c r="MAC308" s="22"/>
      <c r="MAD308" s="22"/>
      <c r="MAE308" s="22"/>
      <c r="MAF308" s="22"/>
      <c r="MAG308" s="22"/>
      <c r="MAH308" s="22"/>
      <c r="MAI308" s="22"/>
      <c r="MAJ308" s="22"/>
      <c r="MAK308" s="22"/>
      <c r="MAL308" s="22"/>
      <c r="MAM308" s="22"/>
      <c r="MAN308" s="22"/>
      <c r="MAO308" s="22"/>
      <c r="MAP308" s="22"/>
      <c r="MAQ308" s="22"/>
      <c r="MAR308" s="22"/>
      <c r="MAS308" s="22"/>
      <c r="MAT308" s="22"/>
      <c r="MAU308" s="22"/>
      <c r="MAV308" s="22"/>
      <c r="MAW308" s="22"/>
      <c r="MAX308" s="22"/>
      <c r="MAY308" s="22"/>
      <c r="MAZ308" s="22"/>
      <c r="MBA308" s="22"/>
      <c r="MBB308" s="22"/>
      <c r="MBC308" s="22"/>
      <c r="MBD308" s="22"/>
      <c r="MBE308" s="22"/>
      <c r="MBF308" s="22"/>
      <c r="MBG308" s="22"/>
      <c r="MBH308" s="22"/>
      <c r="MBI308" s="22"/>
      <c r="MBJ308" s="22"/>
      <c r="MBK308" s="22"/>
      <c r="MBL308" s="22"/>
      <c r="MBM308" s="22"/>
      <c r="MBN308" s="22"/>
      <c r="MBO308" s="22"/>
      <c r="MBP308" s="22"/>
      <c r="MBQ308" s="22"/>
      <c r="MBR308" s="22"/>
      <c r="MBS308" s="22"/>
      <c r="MBT308" s="22"/>
      <c r="MBU308" s="22"/>
      <c r="MBV308" s="22"/>
      <c r="MBW308" s="22"/>
      <c r="MBX308" s="22"/>
      <c r="MBY308" s="22"/>
      <c r="MBZ308" s="22"/>
      <c r="MCA308" s="22"/>
      <c r="MCB308" s="22"/>
      <c r="MCC308" s="22"/>
      <c r="MCD308" s="22"/>
      <c r="MCE308" s="22"/>
      <c r="MCF308" s="22"/>
      <c r="MCG308" s="22"/>
      <c r="MCH308" s="22"/>
      <c r="MCI308" s="22"/>
      <c r="MCJ308" s="22"/>
      <c r="MCK308" s="22"/>
      <c r="MCL308" s="22"/>
      <c r="MCM308" s="22"/>
      <c r="MCN308" s="22"/>
      <c r="MCO308" s="22"/>
      <c r="MCP308" s="22"/>
      <c r="MCQ308" s="22"/>
      <c r="MCR308" s="22"/>
      <c r="MCS308" s="22"/>
      <c r="MCT308" s="22"/>
      <c r="MCU308" s="22"/>
      <c r="MCV308" s="22"/>
      <c r="MCW308" s="22"/>
      <c r="MCX308" s="22"/>
      <c r="MCY308" s="22"/>
      <c r="MCZ308" s="22"/>
      <c r="MDA308" s="22"/>
      <c r="MDB308" s="22"/>
      <c r="MDC308" s="22"/>
      <c r="MDD308" s="22"/>
      <c r="MDE308" s="22"/>
      <c r="MDF308" s="22"/>
      <c r="MDG308" s="22"/>
      <c r="MDH308" s="22"/>
      <c r="MDI308" s="22"/>
      <c r="MDJ308" s="22"/>
      <c r="MDK308" s="22"/>
      <c r="MDL308" s="22"/>
      <c r="MDM308" s="22"/>
      <c r="MDN308" s="22"/>
      <c r="MDO308" s="22"/>
      <c r="MDP308" s="22"/>
      <c r="MDQ308" s="22"/>
      <c r="MDR308" s="22"/>
      <c r="MDS308" s="22"/>
      <c r="MDT308" s="22"/>
      <c r="MDU308" s="22"/>
      <c r="MDV308" s="22"/>
      <c r="MDW308" s="22"/>
      <c r="MDX308" s="22"/>
      <c r="MDY308" s="22"/>
      <c r="MDZ308" s="22"/>
      <c r="MEA308" s="22"/>
      <c r="MEB308" s="22"/>
      <c r="MEC308" s="22"/>
      <c r="MED308" s="22"/>
      <c r="MEE308" s="22"/>
      <c r="MEF308" s="22"/>
      <c r="MEG308" s="22"/>
      <c r="MEH308" s="22"/>
      <c r="MEI308" s="22"/>
      <c r="MEJ308" s="22"/>
      <c r="MEK308" s="22"/>
      <c r="MEL308" s="22"/>
      <c r="MEM308" s="22"/>
      <c r="MEN308" s="22"/>
      <c r="MEO308" s="22"/>
      <c r="MEP308" s="22"/>
      <c r="MEQ308" s="22"/>
      <c r="MER308" s="22"/>
      <c r="MES308" s="22"/>
      <c r="MET308" s="22"/>
      <c r="MEU308" s="22"/>
      <c r="MEV308" s="22"/>
      <c r="MEW308" s="22"/>
      <c r="MEX308" s="22"/>
      <c r="MEY308" s="22"/>
      <c r="MEZ308" s="22"/>
      <c r="MFA308" s="22"/>
      <c r="MFB308" s="22"/>
      <c r="MFC308" s="22"/>
      <c r="MFD308" s="22"/>
      <c r="MFE308" s="22"/>
      <c r="MFF308" s="22"/>
      <c r="MFG308" s="22"/>
      <c r="MFH308" s="22"/>
      <c r="MFI308" s="22"/>
      <c r="MFJ308" s="22"/>
      <c r="MFK308" s="22"/>
      <c r="MFL308" s="22"/>
      <c r="MFM308" s="22"/>
      <c r="MFN308" s="22"/>
      <c r="MFO308" s="22"/>
      <c r="MFP308" s="22"/>
      <c r="MFQ308" s="22"/>
      <c r="MFR308" s="22"/>
      <c r="MFS308" s="22"/>
      <c r="MFT308" s="22"/>
      <c r="MFU308" s="22"/>
      <c r="MFV308" s="22"/>
      <c r="MFW308" s="22"/>
      <c r="MFX308" s="22"/>
      <c r="MFY308" s="22"/>
      <c r="MFZ308" s="22"/>
      <c r="MGA308" s="22"/>
      <c r="MGB308" s="22"/>
      <c r="MGC308" s="22"/>
      <c r="MGD308" s="22"/>
      <c r="MGE308" s="22"/>
      <c r="MGF308" s="22"/>
      <c r="MGG308" s="22"/>
      <c r="MGH308" s="22"/>
      <c r="MGI308" s="22"/>
      <c r="MGJ308" s="22"/>
      <c r="MGK308" s="22"/>
      <c r="MGL308" s="22"/>
      <c r="MGM308" s="22"/>
      <c r="MGN308" s="22"/>
      <c r="MGO308" s="22"/>
      <c r="MGP308" s="22"/>
      <c r="MGQ308" s="22"/>
      <c r="MGR308" s="22"/>
      <c r="MGS308" s="22"/>
      <c r="MGT308" s="22"/>
      <c r="MGU308" s="22"/>
      <c r="MGV308" s="22"/>
      <c r="MGW308" s="22"/>
      <c r="MGX308" s="22"/>
      <c r="MGY308" s="22"/>
      <c r="MGZ308" s="22"/>
      <c r="MHA308" s="22"/>
      <c r="MHB308" s="22"/>
      <c r="MHC308" s="22"/>
      <c r="MHD308" s="22"/>
      <c r="MHE308" s="22"/>
      <c r="MHF308" s="22"/>
      <c r="MHG308" s="22"/>
      <c r="MHH308" s="22"/>
      <c r="MHI308" s="22"/>
      <c r="MHJ308" s="22"/>
      <c r="MHK308" s="22"/>
      <c r="MHL308" s="22"/>
      <c r="MHM308" s="22"/>
      <c r="MHN308" s="22"/>
      <c r="MHO308" s="22"/>
      <c r="MHP308" s="22"/>
      <c r="MHQ308" s="22"/>
      <c r="MHR308" s="22"/>
      <c r="MHS308" s="22"/>
      <c r="MHT308" s="22"/>
      <c r="MHU308" s="22"/>
      <c r="MHV308" s="22"/>
      <c r="MHW308" s="22"/>
      <c r="MHX308" s="22"/>
      <c r="MHY308" s="22"/>
      <c r="MHZ308" s="22"/>
      <c r="MIA308" s="22"/>
      <c r="MIB308" s="22"/>
      <c r="MIC308" s="22"/>
      <c r="MID308" s="22"/>
      <c r="MIE308" s="22"/>
      <c r="MIF308" s="22"/>
      <c r="MIG308" s="22"/>
      <c r="MIH308" s="22"/>
      <c r="MII308" s="22"/>
      <c r="MIJ308" s="22"/>
      <c r="MIK308" s="22"/>
      <c r="MIL308" s="22"/>
      <c r="MIM308" s="22"/>
      <c r="MIN308" s="22"/>
      <c r="MIO308" s="22"/>
      <c r="MIP308" s="22"/>
      <c r="MIQ308" s="22"/>
      <c r="MIR308" s="22"/>
      <c r="MIS308" s="22"/>
      <c r="MIT308" s="22"/>
      <c r="MIU308" s="22"/>
      <c r="MIV308" s="22"/>
      <c r="MIW308" s="22"/>
      <c r="MIX308" s="22"/>
      <c r="MIY308" s="22"/>
      <c r="MIZ308" s="22"/>
      <c r="MJA308" s="22"/>
      <c r="MJB308" s="22"/>
      <c r="MJC308" s="22"/>
      <c r="MJD308" s="22"/>
      <c r="MJE308" s="22"/>
      <c r="MJF308" s="22"/>
      <c r="MJG308" s="22"/>
      <c r="MJH308" s="22"/>
      <c r="MJI308" s="22"/>
      <c r="MJJ308" s="22"/>
      <c r="MJK308" s="22"/>
      <c r="MJL308" s="22"/>
      <c r="MJM308" s="22"/>
      <c r="MJN308" s="22"/>
      <c r="MJO308" s="22"/>
      <c r="MJP308" s="22"/>
      <c r="MJQ308" s="22"/>
      <c r="MJR308" s="22"/>
      <c r="MJS308" s="22"/>
      <c r="MJT308" s="22"/>
      <c r="MJU308" s="22"/>
      <c r="MJV308" s="22"/>
      <c r="MJW308" s="22"/>
      <c r="MJX308" s="22"/>
      <c r="MJY308" s="22"/>
      <c r="MJZ308" s="22"/>
      <c r="MKA308" s="22"/>
      <c r="MKB308" s="22"/>
      <c r="MKC308" s="22"/>
      <c r="MKD308" s="22"/>
      <c r="MKE308" s="22"/>
      <c r="MKF308" s="22"/>
      <c r="MKG308" s="22"/>
      <c r="MKH308" s="22"/>
      <c r="MKI308" s="22"/>
      <c r="MKJ308" s="22"/>
      <c r="MKK308" s="22"/>
      <c r="MKL308" s="22"/>
      <c r="MKM308" s="22"/>
      <c r="MKN308" s="22"/>
      <c r="MKO308" s="22"/>
      <c r="MKP308" s="22"/>
      <c r="MKQ308" s="22"/>
      <c r="MKR308" s="22"/>
      <c r="MKS308" s="22"/>
      <c r="MKT308" s="22"/>
      <c r="MKU308" s="22"/>
      <c r="MKV308" s="22"/>
      <c r="MKW308" s="22"/>
      <c r="MKX308" s="22"/>
      <c r="MKY308" s="22"/>
      <c r="MKZ308" s="22"/>
      <c r="MLA308" s="22"/>
      <c r="MLB308" s="22"/>
      <c r="MLC308" s="22"/>
      <c r="MLD308" s="22"/>
      <c r="MLE308" s="22"/>
      <c r="MLF308" s="22"/>
      <c r="MLG308" s="22"/>
      <c r="MLH308" s="22"/>
      <c r="MLI308" s="22"/>
      <c r="MLJ308" s="22"/>
      <c r="MLK308" s="22"/>
      <c r="MLL308" s="22"/>
      <c r="MLM308" s="22"/>
      <c r="MLN308" s="22"/>
      <c r="MLO308" s="22"/>
      <c r="MLP308" s="22"/>
      <c r="MLQ308" s="22"/>
      <c r="MLR308" s="22"/>
      <c r="MLS308" s="22"/>
      <c r="MLT308" s="22"/>
      <c r="MLU308" s="22"/>
      <c r="MLV308" s="22"/>
      <c r="MLW308" s="22"/>
      <c r="MLX308" s="22"/>
      <c r="MLY308" s="22"/>
      <c r="MLZ308" s="22"/>
      <c r="MMA308" s="22"/>
      <c r="MMB308" s="22"/>
      <c r="MMC308" s="22"/>
      <c r="MMD308" s="22"/>
      <c r="MME308" s="22"/>
      <c r="MMF308" s="22"/>
      <c r="MMG308" s="22"/>
      <c r="MMH308" s="22"/>
      <c r="MMI308" s="22"/>
      <c r="MMJ308" s="22"/>
      <c r="MMK308" s="22"/>
      <c r="MML308" s="22"/>
      <c r="MMM308" s="22"/>
      <c r="MMN308" s="22"/>
      <c r="MMO308" s="22"/>
      <c r="MMP308" s="22"/>
      <c r="MMQ308" s="22"/>
      <c r="MMR308" s="22"/>
      <c r="MMS308" s="22"/>
      <c r="MMT308" s="22"/>
      <c r="MMU308" s="22"/>
      <c r="MMV308" s="22"/>
      <c r="MMW308" s="22"/>
      <c r="MMX308" s="22"/>
      <c r="MMY308" s="22"/>
      <c r="MMZ308" s="22"/>
      <c r="MNA308" s="22"/>
      <c r="MNB308" s="22"/>
      <c r="MNC308" s="22"/>
      <c r="MND308" s="22"/>
      <c r="MNE308" s="22"/>
      <c r="MNF308" s="22"/>
      <c r="MNG308" s="22"/>
      <c r="MNH308" s="22"/>
      <c r="MNI308" s="22"/>
      <c r="MNJ308" s="22"/>
      <c r="MNK308" s="22"/>
      <c r="MNL308" s="22"/>
      <c r="MNM308" s="22"/>
      <c r="MNN308" s="22"/>
      <c r="MNO308" s="22"/>
      <c r="MNP308" s="22"/>
      <c r="MNQ308" s="22"/>
      <c r="MNR308" s="22"/>
      <c r="MNS308" s="22"/>
      <c r="MNT308" s="22"/>
      <c r="MNU308" s="22"/>
      <c r="MNV308" s="22"/>
      <c r="MNW308" s="22"/>
      <c r="MNX308" s="22"/>
      <c r="MNY308" s="22"/>
      <c r="MNZ308" s="22"/>
      <c r="MOA308" s="22"/>
      <c r="MOB308" s="22"/>
      <c r="MOC308" s="22"/>
      <c r="MOD308" s="22"/>
      <c r="MOE308" s="22"/>
      <c r="MOF308" s="22"/>
      <c r="MOG308" s="22"/>
      <c r="MOH308" s="22"/>
      <c r="MOI308" s="22"/>
      <c r="MOJ308" s="22"/>
      <c r="MOK308" s="22"/>
      <c r="MOL308" s="22"/>
      <c r="MOM308" s="22"/>
      <c r="MON308" s="22"/>
      <c r="MOO308" s="22"/>
      <c r="MOP308" s="22"/>
      <c r="MOQ308" s="22"/>
      <c r="MOR308" s="22"/>
      <c r="MOS308" s="22"/>
      <c r="MOT308" s="22"/>
      <c r="MOU308" s="22"/>
      <c r="MOV308" s="22"/>
      <c r="MOW308" s="22"/>
      <c r="MOX308" s="22"/>
      <c r="MOY308" s="22"/>
      <c r="MOZ308" s="22"/>
      <c r="MPA308" s="22"/>
      <c r="MPB308" s="22"/>
      <c r="MPC308" s="22"/>
      <c r="MPD308" s="22"/>
      <c r="MPE308" s="22"/>
      <c r="MPF308" s="22"/>
      <c r="MPG308" s="22"/>
      <c r="MPH308" s="22"/>
      <c r="MPI308" s="22"/>
      <c r="MPJ308" s="22"/>
      <c r="MPK308" s="22"/>
      <c r="MPL308" s="22"/>
      <c r="MPM308" s="22"/>
      <c r="MPN308" s="22"/>
      <c r="MPO308" s="22"/>
      <c r="MPP308" s="22"/>
      <c r="MPQ308" s="22"/>
      <c r="MPR308" s="22"/>
      <c r="MPS308" s="22"/>
      <c r="MPT308" s="22"/>
      <c r="MPU308" s="22"/>
      <c r="MPV308" s="22"/>
      <c r="MPW308" s="22"/>
      <c r="MPX308" s="22"/>
      <c r="MPY308" s="22"/>
      <c r="MPZ308" s="22"/>
      <c r="MQA308" s="22"/>
      <c r="MQB308" s="22"/>
      <c r="MQC308" s="22"/>
      <c r="MQD308" s="22"/>
      <c r="MQE308" s="22"/>
      <c r="MQF308" s="22"/>
      <c r="MQG308" s="22"/>
      <c r="MQH308" s="22"/>
      <c r="MQI308" s="22"/>
      <c r="MQJ308" s="22"/>
      <c r="MQK308" s="22"/>
      <c r="MQL308" s="22"/>
      <c r="MQM308" s="22"/>
      <c r="MQN308" s="22"/>
      <c r="MQO308" s="22"/>
      <c r="MQP308" s="22"/>
      <c r="MQQ308" s="22"/>
      <c r="MQR308" s="22"/>
      <c r="MQS308" s="22"/>
      <c r="MQT308" s="22"/>
      <c r="MQU308" s="22"/>
      <c r="MQV308" s="22"/>
      <c r="MQW308" s="22"/>
      <c r="MQX308" s="22"/>
      <c r="MQY308" s="22"/>
      <c r="MQZ308" s="22"/>
      <c r="MRA308" s="22"/>
      <c r="MRB308" s="22"/>
      <c r="MRC308" s="22"/>
      <c r="MRD308" s="22"/>
      <c r="MRE308" s="22"/>
      <c r="MRF308" s="22"/>
      <c r="MRG308" s="22"/>
      <c r="MRH308" s="22"/>
      <c r="MRI308" s="22"/>
      <c r="MRJ308" s="22"/>
      <c r="MRK308" s="22"/>
      <c r="MRL308" s="22"/>
      <c r="MRM308" s="22"/>
      <c r="MRN308" s="22"/>
      <c r="MRO308" s="22"/>
      <c r="MRP308" s="22"/>
      <c r="MRQ308" s="22"/>
      <c r="MRR308" s="22"/>
      <c r="MRS308" s="22"/>
      <c r="MRT308" s="22"/>
      <c r="MRU308" s="22"/>
      <c r="MRV308" s="22"/>
      <c r="MRW308" s="22"/>
      <c r="MRX308" s="22"/>
      <c r="MRY308" s="22"/>
      <c r="MRZ308" s="22"/>
      <c r="MSA308" s="22"/>
      <c r="MSB308" s="22"/>
      <c r="MSC308" s="22"/>
      <c r="MSD308" s="22"/>
      <c r="MSE308" s="22"/>
      <c r="MSF308" s="22"/>
      <c r="MSG308" s="22"/>
      <c r="MSH308" s="22"/>
      <c r="MSI308" s="22"/>
      <c r="MSJ308" s="22"/>
      <c r="MSK308" s="22"/>
      <c r="MSL308" s="22"/>
      <c r="MSM308" s="22"/>
      <c r="MSN308" s="22"/>
      <c r="MSO308" s="22"/>
      <c r="MSP308" s="22"/>
      <c r="MSQ308" s="22"/>
      <c r="MSR308" s="22"/>
      <c r="MSS308" s="22"/>
      <c r="MST308" s="22"/>
      <c r="MSU308" s="22"/>
      <c r="MSV308" s="22"/>
      <c r="MSW308" s="22"/>
      <c r="MSX308" s="22"/>
      <c r="MSY308" s="22"/>
      <c r="MSZ308" s="22"/>
      <c r="MTA308" s="22"/>
      <c r="MTB308" s="22"/>
      <c r="MTC308" s="22"/>
      <c r="MTD308" s="22"/>
      <c r="MTE308" s="22"/>
      <c r="MTF308" s="22"/>
      <c r="MTG308" s="22"/>
      <c r="MTH308" s="22"/>
      <c r="MTI308" s="22"/>
      <c r="MTJ308" s="22"/>
      <c r="MTK308" s="22"/>
      <c r="MTL308" s="22"/>
      <c r="MTM308" s="22"/>
      <c r="MTN308" s="22"/>
      <c r="MTO308" s="22"/>
      <c r="MTP308" s="22"/>
      <c r="MTQ308" s="22"/>
      <c r="MTR308" s="22"/>
      <c r="MTS308" s="22"/>
      <c r="MTT308" s="22"/>
      <c r="MTU308" s="22"/>
      <c r="MTV308" s="22"/>
      <c r="MTW308" s="22"/>
      <c r="MTX308" s="22"/>
      <c r="MTY308" s="22"/>
      <c r="MTZ308" s="22"/>
      <c r="MUA308" s="22"/>
      <c r="MUB308" s="22"/>
      <c r="MUC308" s="22"/>
      <c r="MUD308" s="22"/>
      <c r="MUE308" s="22"/>
      <c r="MUF308" s="22"/>
      <c r="MUG308" s="22"/>
      <c r="MUH308" s="22"/>
      <c r="MUI308" s="22"/>
      <c r="MUJ308" s="22"/>
      <c r="MUK308" s="22"/>
      <c r="MUL308" s="22"/>
      <c r="MUM308" s="22"/>
      <c r="MUN308" s="22"/>
      <c r="MUO308" s="22"/>
      <c r="MUP308" s="22"/>
      <c r="MUQ308" s="22"/>
      <c r="MUR308" s="22"/>
      <c r="MUS308" s="22"/>
      <c r="MUT308" s="22"/>
      <c r="MUU308" s="22"/>
      <c r="MUV308" s="22"/>
      <c r="MUW308" s="22"/>
      <c r="MUX308" s="22"/>
      <c r="MUY308" s="22"/>
      <c r="MUZ308" s="22"/>
      <c r="MVA308" s="22"/>
      <c r="MVB308" s="22"/>
      <c r="MVC308" s="22"/>
      <c r="MVD308" s="22"/>
      <c r="MVE308" s="22"/>
      <c r="MVF308" s="22"/>
      <c r="MVG308" s="22"/>
      <c r="MVH308" s="22"/>
      <c r="MVI308" s="22"/>
      <c r="MVJ308" s="22"/>
      <c r="MVK308" s="22"/>
      <c r="MVL308" s="22"/>
      <c r="MVM308" s="22"/>
      <c r="MVN308" s="22"/>
      <c r="MVO308" s="22"/>
      <c r="MVP308" s="22"/>
      <c r="MVQ308" s="22"/>
      <c r="MVR308" s="22"/>
      <c r="MVS308" s="22"/>
      <c r="MVT308" s="22"/>
      <c r="MVU308" s="22"/>
      <c r="MVV308" s="22"/>
      <c r="MVW308" s="22"/>
      <c r="MVX308" s="22"/>
      <c r="MVY308" s="22"/>
      <c r="MVZ308" s="22"/>
      <c r="MWA308" s="22"/>
      <c r="MWB308" s="22"/>
      <c r="MWC308" s="22"/>
      <c r="MWD308" s="22"/>
      <c r="MWE308" s="22"/>
      <c r="MWF308" s="22"/>
      <c r="MWG308" s="22"/>
      <c r="MWH308" s="22"/>
      <c r="MWI308" s="22"/>
      <c r="MWJ308" s="22"/>
      <c r="MWK308" s="22"/>
      <c r="MWL308" s="22"/>
      <c r="MWM308" s="22"/>
      <c r="MWN308" s="22"/>
      <c r="MWO308" s="22"/>
      <c r="MWP308" s="22"/>
      <c r="MWQ308" s="22"/>
      <c r="MWR308" s="22"/>
      <c r="MWS308" s="22"/>
      <c r="MWT308" s="22"/>
      <c r="MWU308" s="22"/>
      <c r="MWV308" s="22"/>
      <c r="MWW308" s="22"/>
      <c r="MWX308" s="22"/>
      <c r="MWY308" s="22"/>
      <c r="MWZ308" s="22"/>
      <c r="MXA308" s="22"/>
      <c r="MXB308" s="22"/>
      <c r="MXC308" s="22"/>
      <c r="MXD308" s="22"/>
      <c r="MXE308" s="22"/>
      <c r="MXF308" s="22"/>
      <c r="MXG308" s="22"/>
      <c r="MXH308" s="22"/>
      <c r="MXI308" s="22"/>
      <c r="MXJ308" s="22"/>
      <c r="MXK308" s="22"/>
      <c r="MXL308" s="22"/>
      <c r="MXM308" s="22"/>
      <c r="MXN308" s="22"/>
      <c r="MXO308" s="22"/>
      <c r="MXP308" s="22"/>
      <c r="MXQ308" s="22"/>
      <c r="MXR308" s="22"/>
      <c r="MXS308" s="22"/>
      <c r="MXT308" s="22"/>
      <c r="MXU308" s="22"/>
      <c r="MXV308" s="22"/>
      <c r="MXW308" s="22"/>
      <c r="MXX308" s="22"/>
      <c r="MXY308" s="22"/>
      <c r="MXZ308" s="22"/>
      <c r="MYA308" s="22"/>
      <c r="MYB308" s="22"/>
      <c r="MYC308" s="22"/>
      <c r="MYD308" s="22"/>
      <c r="MYE308" s="22"/>
      <c r="MYF308" s="22"/>
      <c r="MYG308" s="22"/>
      <c r="MYH308" s="22"/>
      <c r="MYI308" s="22"/>
      <c r="MYJ308" s="22"/>
      <c r="MYK308" s="22"/>
      <c r="MYL308" s="22"/>
      <c r="MYM308" s="22"/>
      <c r="MYN308" s="22"/>
      <c r="MYO308" s="22"/>
      <c r="MYP308" s="22"/>
      <c r="MYQ308" s="22"/>
      <c r="MYR308" s="22"/>
      <c r="MYS308" s="22"/>
      <c r="MYT308" s="22"/>
      <c r="MYU308" s="22"/>
      <c r="MYV308" s="22"/>
      <c r="MYW308" s="22"/>
      <c r="MYX308" s="22"/>
      <c r="MYY308" s="22"/>
      <c r="MYZ308" s="22"/>
      <c r="MZA308" s="22"/>
      <c r="MZB308" s="22"/>
      <c r="MZC308" s="22"/>
      <c r="MZD308" s="22"/>
      <c r="MZE308" s="22"/>
      <c r="MZF308" s="22"/>
      <c r="MZG308" s="22"/>
      <c r="MZH308" s="22"/>
      <c r="MZI308" s="22"/>
      <c r="MZJ308" s="22"/>
      <c r="MZK308" s="22"/>
      <c r="MZL308" s="22"/>
      <c r="MZM308" s="22"/>
      <c r="MZN308" s="22"/>
      <c r="MZO308" s="22"/>
      <c r="MZP308" s="22"/>
      <c r="MZQ308" s="22"/>
      <c r="MZR308" s="22"/>
      <c r="MZS308" s="22"/>
      <c r="MZT308" s="22"/>
      <c r="MZU308" s="22"/>
      <c r="MZV308" s="22"/>
      <c r="MZW308" s="22"/>
      <c r="MZX308" s="22"/>
      <c r="MZY308" s="22"/>
      <c r="MZZ308" s="22"/>
      <c r="NAA308" s="22"/>
      <c r="NAB308" s="22"/>
      <c r="NAC308" s="22"/>
      <c r="NAD308" s="22"/>
      <c r="NAE308" s="22"/>
      <c r="NAF308" s="22"/>
      <c r="NAG308" s="22"/>
      <c r="NAH308" s="22"/>
      <c r="NAI308" s="22"/>
      <c r="NAJ308" s="22"/>
      <c r="NAK308" s="22"/>
      <c r="NAL308" s="22"/>
      <c r="NAM308" s="22"/>
      <c r="NAN308" s="22"/>
      <c r="NAO308" s="22"/>
      <c r="NAP308" s="22"/>
      <c r="NAQ308" s="22"/>
      <c r="NAR308" s="22"/>
      <c r="NAS308" s="22"/>
      <c r="NAT308" s="22"/>
      <c r="NAU308" s="22"/>
      <c r="NAV308" s="22"/>
      <c r="NAW308" s="22"/>
      <c r="NAX308" s="22"/>
      <c r="NAY308" s="22"/>
      <c r="NAZ308" s="22"/>
      <c r="NBA308" s="22"/>
      <c r="NBB308" s="22"/>
      <c r="NBC308" s="22"/>
      <c r="NBD308" s="22"/>
      <c r="NBE308" s="22"/>
      <c r="NBF308" s="22"/>
      <c r="NBG308" s="22"/>
      <c r="NBH308" s="22"/>
      <c r="NBI308" s="22"/>
      <c r="NBJ308" s="22"/>
      <c r="NBK308" s="22"/>
      <c r="NBL308" s="22"/>
      <c r="NBM308" s="22"/>
      <c r="NBN308" s="22"/>
      <c r="NBO308" s="22"/>
      <c r="NBP308" s="22"/>
      <c r="NBQ308" s="22"/>
      <c r="NBR308" s="22"/>
      <c r="NBS308" s="22"/>
      <c r="NBT308" s="22"/>
      <c r="NBU308" s="22"/>
      <c r="NBV308" s="22"/>
      <c r="NBW308" s="22"/>
      <c r="NBX308" s="22"/>
      <c r="NBY308" s="22"/>
      <c r="NBZ308" s="22"/>
      <c r="NCA308" s="22"/>
      <c r="NCB308" s="22"/>
      <c r="NCC308" s="22"/>
      <c r="NCD308" s="22"/>
      <c r="NCE308" s="22"/>
      <c r="NCF308" s="22"/>
      <c r="NCG308" s="22"/>
      <c r="NCH308" s="22"/>
      <c r="NCI308" s="22"/>
      <c r="NCJ308" s="22"/>
      <c r="NCK308" s="22"/>
      <c r="NCL308" s="22"/>
      <c r="NCM308" s="22"/>
      <c r="NCN308" s="22"/>
      <c r="NCO308" s="22"/>
      <c r="NCP308" s="22"/>
      <c r="NCQ308" s="22"/>
      <c r="NCR308" s="22"/>
      <c r="NCS308" s="22"/>
      <c r="NCT308" s="22"/>
      <c r="NCU308" s="22"/>
      <c r="NCV308" s="22"/>
      <c r="NCW308" s="22"/>
      <c r="NCX308" s="22"/>
      <c r="NCY308" s="22"/>
      <c r="NCZ308" s="22"/>
      <c r="NDA308" s="22"/>
      <c r="NDB308" s="22"/>
      <c r="NDC308" s="22"/>
      <c r="NDD308" s="22"/>
      <c r="NDE308" s="22"/>
      <c r="NDF308" s="22"/>
      <c r="NDG308" s="22"/>
      <c r="NDH308" s="22"/>
      <c r="NDI308" s="22"/>
      <c r="NDJ308" s="22"/>
      <c r="NDK308" s="22"/>
      <c r="NDL308" s="22"/>
      <c r="NDM308" s="22"/>
      <c r="NDN308" s="22"/>
      <c r="NDO308" s="22"/>
      <c r="NDP308" s="22"/>
      <c r="NDQ308" s="22"/>
      <c r="NDR308" s="22"/>
      <c r="NDS308" s="22"/>
      <c r="NDT308" s="22"/>
      <c r="NDU308" s="22"/>
      <c r="NDV308" s="22"/>
      <c r="NDW308" s="22"/>
      <c r="NDX308" s="22"/>
      <c r="NDY308" s="22"/>
      <c r="NDZ308" s="22"/>
      <c r="NEA308" s="22"/>
      <c r="NEB308" s="22"/>
      <c r="NEC308" s="22"/>
      <c r="NED308" s="22"/>
      <c r="NEE308" s="22"/>
      <c r="NEF308" s="22"/>
      <c r="NEG308" s="22"/>
      <c r="NEH308" s="22"/>
      <c r="NEI308" s="22"/>
      <c r="NEJ308" s="22"/>
      <c r="NEK308" s="22"/>
      <c r="NEL308" s="22"/>
      <c r="NEM308" s="22"/>
      <c r="NEN308" s="22"/>
      <c r="NEO308" s="22"/>
      <c r="NEP308" s="22"/>
      <c r="NEQ308" s="22"/>
      <c r="NER308" s="22"/>
      <c r="NES308" s="22"/>
      <c r="NET308" s="22"/>
      <c r="NEU308" s="22"/>
      <c r="NEV308" s="22"/>
      <c r="NEW308" s="22"/>
      <c r="NEX308" s="22"/>
      <c r="NEY308" s="22"/>
      <c r="NEZ308" s="22"/>
      <c r="NFA308" s="22"/>
      <c r="NFB308" s="22"/>
      <c r="NFC308" s="22"/>
      <c r="NFD308" s="22"/>
      <c r="NFE308" s="22"/>
      <c r="NFF308" s="22"/>
      <c r="NFG308" s="22"/>
      <c r="NFH308" s="22"/>
      <c r="NFI308" s="22"/>
      <c r="NFJ308" s="22"/>
      <c r="NFK308" s="22"/>
      <c r="NFL308" s="22"/>
      <c r="NFM308" s="22"/>
      <c r="NFN308" s="22"/>
      <c r="NFO308" s="22"/>
      <c r="NFP308" s="22"/>
      <c r="NFQ308" s="22"/>
      <c r="NFR308" s="22"/>
      <c r="NFS308" s="22"/>
      <c r="NFT308" s="22"/>
      <c r="NFU308" s="22"/>
      <c r="NFV308" s="22"/>
      <c r="NFW308" s="22"/>
      <c r="NFX308" s="22"/>
      <c r="NFY308" s="22"/>
      <c r="NFZ308" s="22"/>
      <c r="NGA308" s="22"/>
      <c r="NGB308" s="22"/>
      <c r="NGC308" s="22"/>
      <c r="NGD308" s="22"/>
      <c r="NGE308" s="22"/>
      <c r="NGF308" s="22"/>
      <c r="NGG308" s="22"/>
      <c r="NGH308" s="22"/>
      <c r="NGI308" s="22"/>
      <c r="NGJ308" s="22"/>
      <c r="NGK308" s="22"/>
      <c r="NGL308" s="22"/>
      <c r="NGM308" s="22"/>
      <c r="NGN308" s="22"/>
      <c r="NGO308" s="22"/>
      <c r="NGP308" s="22"/>
      <c r="NGQ308" s="22"/>
      <c r="NGR308" s="22"/>
      <c r="NGS308" s="22"/>
      <c r="NGT308" s="22"/>
      <c r="NGU308" s="22"/>
      <c r="NGV308" s="22"/>
      <c r="NGW308" s="22"/>
      <c r="NGX308" s="22"/>
      <c r="NGY308" s="22"/>
      <c r="NGZ308" s="22"/>
      <c r="NHA308" s="22"/>
      <c r="NHB308" s="22"/>
      <c r="NHC308" s="22"/>
      <c r="NHD308" s="22"/>
      <c r="NHE308" s="22"/>
      <c r="NHF308" s="22"/>
      <c r="NHG308" s="22"/>
      <c r="NHH308" s="22"/>
      <c r="NHI308" s="22"/>
      <c r="NHJ308" s="22"/>
      <c r="NHK308" s="22"/>
      <c r="NHL308" s="22"/>
      <c r="NHM308" s="22"/>
      <c r="NHN308" s="22"/>
      <c r="NHO308" s="22"/>
      <c r="NHP308" s="22"/>
      <c r="NHQ308" s="22"/>
      <c r="NHR308" s="22"/>
      <c r="NHS308" s="22"/>
      <c r="NHT308" s="22"/>
      <c r="NHU308" s="22"/>
      <c r="NHV308" s="22"/>
      <c r="NHW308" s="22"/>
      <c r="NHX308" s="22"/>
      <c r="NHY308" s="22"/>
      <c r="NHZ308" s="22"/>
      <c r="NIA308" s="22"/>
      <c r="NIB308" s="22"/>
      <c r="NIC308" s="22"/>
      <c r="NID308" s="22"/>
      <c r="NIE308" s="22"/>
      <c r="NIF308" s="22"/>
      <c r="NIG308" s="22"/>
      <c r="NIH308" s="22"/>
      <c r="NII308" s="22"/>
      <c r="NIJ308" s="22"/>
      <c r="NIK308" s="22"/>
      <c r="NIL308" s="22"/>
      <c r="NIM308" s="22"/>
      <c r="NIN308" s="22"/>
      <c r="NIO308" s="22"/>
      <c r="NIP308" s="22"/>
      <c r="NIQ308" s="22"/>
      <c r="NIR308" s="22"/>
      <c r="NIS308" s="22"/>
      <c r="NIT308" s="22"/>
      <c r="NIU308" s="22"/>
      <c r="NIV308" s="22"/>
      <c r="NIW308" s="22"/>
      <c r="NIX308" s="22"/>
      <c r="NIY308" s="22"/>
      <c r="NIZ308" s="22"/>
      <c r="NJA308" s="22"/>
      <c r="NJB308" s="22"/>
      <c r="NJC308" s="22"/>
      <c r="NJD308" s="22"/>
      <c r="NJE308" s="22"/>
      <c r="NJF308" s="22"/>
      <c r="NJG308" s="22"/>
      <c r="NJH308" s="22"/>
      <c r="NJI308" s="22"/>
      <c r="NJJ308" s="22"/>
      <c r="NJK308" s="22"/>
      <c r="NJL308" s="22"/>
      <c r="NJM308" s="22"/>
      <c r="NJN308" s="22"/>
      <c r="NJO308" s="22"/>
      <c r="NJP308" s="22"/>
      <c r="NJQ308" s="22"/>
      <c r="NJR308" s="22"/>
      <c r="NJS308" s="22"/>
      <c r="NJT308" s="22"/>
      <c r="NJU308" s="22"/>
      <c r="NJV308" s="22"/>
      <c r="NJW308" s="22"/>
      <c r="NJX308" s="22"/>
      <c r="NJY308" s="22"/>
      <c r="NJZ308" s="22"/>
      <c r="NKA308" s="22"/>
      <c r="NKB308" s="22"/>
      <c r="NKC308" s="22"/>
      <c r="NKD308" s="22"/>
      <c r="NKE308" s="22"/>
      <c r="NKF308" s="22"/>
      <c r="NKG308" s="22"/>
      <c r="NKH308" s="22"/>
      <c r="NKI308" s="22"/>
      <c r="NKJ308" s="22"/>
      <c r="NKK308" s="22"/>
      <c r="NKL308" s="22"/>
      <c r="NKM308" s="22"/>
      <c r="NKN308" s="22"/>
      <c r="NKO308" s="22"/>
      <c r="NKP308" s="22"/>
      <c r="NKQ308" s="22"/>
      <c r="NKR308" s="22"/>
      <c r="NKS308" s="22"/>
      <c r="NKT308" s="22"/>
      <c r="NKU308" s="22"/>
      <c r="NKV308" s="22"/>
      <c r="NKW308" s="22"/>
      <c r="NKX308" s="22"/>
      <c r="NKY308" s="22"/>
      <c r="NKZ308" s="22"/>
      <c r="NLA308" s="22"/>
      <c r="NLB308" s="22"/>
      <c r="NLC308" s="22"/>
      <c r="NLD308" s="22"/>
      <c r="NLE308" s="22"/>
      <c r="NLF308" s="22"/>
      <c r="NLG308" s="22"/>
      <c r="NLH308" s="22"/>
      <c r="NLI308" s="22"/>
      <c r="NLJ308" s="22"/>
      <c r="NLK308" s="22"/>
      <c r="NLL308" s="22"/>
      <c r="NLM308" s="22"/>
      <c r="NLN308" s="22"/>
      <c r="NLO308" s="22"/>
      <c r="NLP308" s="22"/>
      <c r="NLQ308" s="22"/>
      <c r="NLR308" s="22"/>
      <c r="NLS308" s="22"/>
      <c r="NLT308" s="22"/>
      <c r="NLU308" s="22"/>
      <c r="NLV308" s="22"/>
      <c r="NLW308" s="22"/>
      <c r="NLX308" s="22"/>
      <c r="NLY308" s="22"/>
      <c r="NLZ308" s="22"/>
      <c r="NMA308" s="22"/>
      <c r="NMB308" s="22"/>
      <c r="NMC308" s="22"/>
      <c r="NMD308" s="22"/>
      <c r="NME308" s="22"/>
      <c r="NMF308" s="22"/>
      <c r="NMG308" s="22"/>
      <c r="NMH308" s="22"/>
      <c r="NMI308" s="22"/>
      <c r="NMJ308" s="22"/>
      <c r="NMK308" s="22"/>
      <c r="NML308" s="22"/>
      <c r="NMM308" s="22"/>
      <c r="NMN308" s="22"/>
      <c r="NMO308" s="22"/>
      <c r="NMP308" s="22"/>
      <c r="NMQ308" s="22"/>
      <c r="NMR308" s="22"/>
      <c r="NMS308" s="22"/>
      <c r="NMT308" s="22"/>
      <c r="NMU308" s="22"/>
      <c r="NMV308" s="22"/>
      <c r="NMW308" s="22"/>
      <c r="NMX308" s="22"/>
      <c r="NMY308" s="22"/>
      <c r="NMZ308" s="22"/>
      <c r="NNA308" s="22"/>
      <c r="NNB308" s="22"/>
      <c r="NNC308" s="22"/>
      <c r="NND308" s="22"/>
      <c r="NNE308" s="22"/>
      <c r="NNF308" s="22"/>
      <c r="NNG308" s="22"/>
      <c r="NNH308" s="22"/>
      <c r="NNI308" s="22"/>
      <c r="NNJ308" s="22"/>
      <c r="NNK308" s="22"/>
      <c r="NNL308" s="22"/>
      <c r="NNM308" s="22"/>
      <c r="NNN308" s="22"/>
      <c r="NNO308" s="22"/>
      <c r="NNP308" s="22"/>
      <c r="NNQ308" s="22"/>
      <c r="NNR308" s="22"/>
      <c r="NNS308" s="22"/>
      <c r="NNT308" s="22"/>
      <c r="NNU308" s="22"/>
      <c r="NNV308" s="22"/>
      <c r="NNW308" s="22"/>
      <c r="NNX308" s="22"/>
      <c r="NNY308" s="22"/>
      <c r="NNZ308" s="22"/>
      <c r="NOA308" s="22"/>
      <c r="NOB308" s="22"/>
      <c r="NOC308" s="22"/>
      <c r="NOD308" s="22"/>
      <c r="NOE308" s="22"/>
      <c r="NOF308" s="22"/>
      <c r="NOG308" s="22"/>
      <c r="NOH308" s="22"/>
      <c r="NOI308" s="22"/>
      <c r="NOJ308" s="22"/>
      <c r="NOK308" s="22"/>
      <c r="NOL308" s="22"/>
      <c r="NOM308" s="22"/>
      <c r="NON308" s="22"/>
      <c r="NOO308" s="22"/>
      <c r="NOP308" s="22"/>
      <c r="NOQ308" s="22"/>
      <c r="NOR308" s="22"/>
      <c r="NOS308" s="22"/>
      <c r="NOT308" s="22"/>
      <c r="NOU308" s="22"/>
      <c r="NOV308" s="22"/>
      <c r="NOW308" s="22"/>
      <c r="NOX308" s="22"/>
      <c r="NOY308" s="22"/>
      <c r="NOZ308" s="22"/>
      <c r="NPA308" s="22"/>
      <c r="NPB308" s="22"/>
      <c r="NPC308" s="22"/>
      <c r="NPD308" s="22"/>
      <c r="NPE308" s="22"/>
      <c r="NPF308" s="22"/>
      <c r="NPG308" s="22"/>
      <c r="NPH308" s="22"/>
      <c r="NPI308" s="22"/>
      <c r="NPJ308" s="22"/>
      <c r="NPK308" s="22"/>
      <c r="NPL308" s="22"/>
      <c r="NPM308" s="22"/>
      <c r="NPN308" s="22"/>
      <c r="NPO308" s="22"/>
      <c r="NPP308" s="22"/>
      <c r="NPQ308" s="22"/>
      <c r="NPR308" s="22"/>
      <c r="NPS308" s="22"/>
      <c r="NPT308" s="22"/>
      <c r="NPU308" s="22"/>
      <c r="NPV308" s="22"/>
      <c r="NPW308" s="22"/>
      <c r="NPX308" s="22"/>
      <c r="NPY308" s="22"/>
      <c r="NPZ308" s="22"/>
      <c r="NQA308" s="22"/>
      <c r="NQB308" s="22"/>
      <c r="NQC308" s="22"/>
      <c r="NQD308" s="22"/>
      <c r="NQE308" s="22"/>
      <c r="NQF308" s="22"/>
      <c r="NQG308" s="22"/>
      <c r="NQH308" s="22"/>
      <c r="NQI308" s="22"/>
      <c r="NQJ308" s="22"/>
      <c r="NQK308" s="22"/>
      <c r="NQL308" s="22"/>
      <c r="NQM308" s="22"/>
      <c r="NQN308" s="22"/>
      <c r="NQO308" s="22"/>
      <c r="NQP308" s="22"/>
      <c r="NQQ308" s="22"/>
      <c r="NQR308" s="22"/>
      <c r="NQS308" s="22"/>
      <c r="NQT308" s="22"/>
      <c r="NQU308" s="22"/>
      <c r="NQV308" s="22"/>
      <c r="NQW308" s="22"/>
      <c r="NQX308" s="22"/>
      <c r="NQY308" s="22"/>
      <c r="NQZ308" s="22"/>
      <c r="NRA308" s="22"/>
      <c r="NRB308" s="22"/>
      <c r="NRC308" s="22"/>
      <c r="NRD308" s="22"/>
      <c r="NRE308" s="22"/>
      <c r="NRF308" s="22"/>
      <c r="NRG308" s="22"/>
      <c r="NRH308" s="22"/>
      <c r="NRI308" s="22"/>
      <c r="NRJ308" s="22"/>
      <c r="NRK308" s="22"/>
      <c r="NRL308" s="22"/>
      <c r="NRM308" s="22"/>
      <c r="NRN308" s="22"/>
      <c r="NRO308" s="22"/>
      <c r="NRP308" s="22"/>
      <c r="NRQ308" s="22"/>
      <c r="NRR308" s="22"/>
      <c r="NRS308" s="22"/>
      <c r="NRT308" s="22"/>
      <c r="NRU308" s="22"/>
      <c r="NRV308" s="22"/>
      <c r="NRW308" s="22"/>
      <c r="NRX308" s="22"/>
      <c r="NRY308" s="22"/>
      <c r="NRZ308" s="22"/>
      <c r="NSA308" s="22"/>
      <c r="NSB308" s="22"/>
      <c r="NSC308" s="22"/>
      <c r="NSD308" s="22"/>
      <c r="NSE308" s="22"/>
      <c r="NSF308" s="22"/>
      <c r="NSG308" s="22"/>
      <c r="NSH308" s="22"/>
      <c r="NSI308" s="22"/>
      <c r="NSJ308" s="22"/>
      <c r="NSK308" s="22"/>
      <c r="NSL308" s="22"/>
      <c r="NSM308" s="22"/>
      <c r="NSN308" s="22"/>
      <c r="NSO308" s="22"/>
      <c r="NSP308" s="22"/>
      <c r="NSQ308" s="22"/>
      <c r="NSR308" s="22"/>
      <c r="NSS308" s="22"/>
      <c r="NST308" s="22"/>
      <c r="NSU308" s="22"/>
      <c r="NSV308" s="22"/>
      <c r="NSW308" s="22"/>
      <c r="NSX308" s="22"/>
      <c r="NSY308" s="22"/>
      <c r="NSZ308" s="22"/>
      <c r="NTA308" s="22"/>
      <c r="NTB308" s="22"/>
      <c r="NTC308" s="22"/>
      <c r="NTD308" s="22"/>
      <c r="NTE308" s="22"/>
      <c r="NTF308" s="22"/>
      <c r="NTG308" s="22"/>
      <c r="NTH308" s="22"/>
      <c r="NTI308" s="22"/>
      <c r="NTJ308" s="22"/>
      <c r="NTK308" s="22"/>
      <c r="NTL308" s="22"/>
      <c r="NTM308" s="22"/>
      <c r="NTN308" s="22"/>
      <c r="NTO308" s="22"/>
      <c r="NTP308" s="22"/>
      <c r="NTQ308" s="22"/>
      <c r="NTR308" s="22"/>
      <c r="NTS308" s="22"/>
      <c r="NTT308" s="22"/>
      <c r="NTU308" s="22"/>
      <c r="NTV308" s="22"/>
      <c r="NTW308" s="22"/>
      <c r="NTX308" s="22"/>
      <c r="NTY308" s="22"/>
      <c r="NTZ308" s="22"/>
      <c r="NUA308" s="22"/>
      <c r="NUB308" s="22"/>
      <c r="NUC308" s="22"/>
      <c r="NUD308" s="22"/>
      <c r="NUE308" s="22"/>
      <c r="NUF308" s="22"/>
      <c r="NUG308" s="22"/>
      <c r="NUH308" s="22"/>
      <c r="NUI308" s="22"/>
      <c r="NUJ308" s="22"/>
      <c r="NUK308" s="22"/>
      <c r="NUL308" s="22"/>
      <c r="NUM308" s="22"/>
      <c r="NUN308" s="22"/>
      <c r="NUO308" s="22"/>
      <c r="NUP308" s="22"/>
      <c r="NUQ308" s="22"/>
      <c r="NUR308" s="22"/>
      <c r="NUS308" s="22"/>
      <c r="NUT308" s="22"/>
      <c r="NUU308" s="22"/>
      <c r="NUV308" s="22"/>
      <c r="NUW308" s="22"/>
      <c r="NUX308" s="22"/>
      <c r="NUY308" s="22"/>
      <c r="NUZ308" s="22"/>
      <c r="NVA308" s="22"/>
      <c r="NVB308" s="22"/>
      <c r="NVC308" s="22"/>
      <c r="NVD308" s="22"/>
      <c r="NVE308" s="22"/>
      <c r="NVF308" s="22"/>
      <c r="NVG308" s="22"/>
      <c r="NVH308" s="22"/>
      <c r="NVI308" s="22"/>
      <c r="NVJ308" s="22"/>
      <c r="NVK308" s="22"/>
      <c r="NVL308" s="22"/>
      <c r="NVM308" s="22"/>
      <c r="NVN308" s="22"/>
      <c r="NVO308" s="22"/>
      <c r="NVP308" s="22"/>
      <c r="NVQ308" s="22"/>
      <c r="NVR308" s="22"/>
      <c r="NVS308" s="22"/>
      <c r="NVT308" s="22"/>
      <c r="NVU308" s="22"/>
      <c r="NVV308" s="22"/>
      <c r="NVW308" s="22"/>
      <c r="NVX308" s="22"/>
      <c r="NVY308" s="22"/>
      <c r="NVZ308" s="22"/>
      <c r="NWA308" s="22"/>
      <c r="NWB308" s="22"/>
      <c r="NWC308" s="22"/>
      <c r="NWD308" s="22"/>
      <c r="NWE308" s="22"/>
      <c r="NWF308" s="22"/>
      <c r="NWG308" s="22"/>
      <c r="NWH308" s="22"/>
      <c r="NWI308" s="22"/>
      <c r="NWJ308" s="22"/>
      <c r="NWK308" s="22"/>
      <c r="NWL308" s="22"/>
      <c r="NWM308" s="22"/>
      <c r="NWN308" s="22"/>
      <c r="NWO308" s="22"/>
      <c r="NWP308" s="22"/>
      <c r="NWQ308" s="22"/>
      <c r="NWR308" s="22"/>
      <c r="NWS308" s="22"/>
      <c r="NWT308" s="22"/>
      <c r="NWU308" s="22"/>
      <c r="NWV308" s="22"/>
      <c r="NWW308" s="22"/>
      <c r="NWX308" s="22"/>
      <c r="NWY308" s="22"/>
      <c r="NWZ308" s="22"/>
      <c r="NXA308" s="22"/>
      <c r="NXB308" s="22"/>
      <c r="NXC308" s="22"/>
      <c r="NXD308" s="22"/>
      <c r="NXE308" s="22"/>
      <c r="NXF308" s="22"/>
      <c r="NXG308" s="22"/>
      <c r="NXH308" s="22"/>
      <c r="NXI308" s="22"/>
      <c r="NXJ308" s="22"/>
      <c r="NXK308" s="22"/>
      <c r="NXL308" s="22"/>
      <c r="NXM308" s="22"/>
      <c r="NXN308" s="22"/>
      <c r="NXO308" s="22"/>
      <c r="NXP308" s="22"/>
      <c r="NXQ308" s="22"/>
      <c r="NXR308" s="22"/>
      <c r="NXS308" s="22"/>
      <c r="NXT308" s="22"/>
      <c r="NXU308" s="22"/>
      <c r="NXV308" s="22"/>
      <c r="NXW308" s="22"/>
      <c r="NXX308" s="22"/>
      <c r="NXY308" s="22"/>
      <c r="NXZ308" s="22"/>
      <c r="NYA308" s="22"/>
      <c r="NYB308" s="22"/>
      <c r="NYC308" s="22"/>
      <c r="NYD308" s="22"/>
      <c r="NYE308" s="22"/>
      <c r="NYF308" s="22"/>
      <c r="NYG308" s="22"/>
      <c r="NYH308" s="22"/>
      <c r="NYI308" s="22"/>
      <c r="NYJ308" s="22"/>
      <c r="NYK308" s="22"/>
      <c r="NYL308" s="22"/>
      <c r="NYM308" s="22"/>
      <c r="NYN308" s="22"/>
      <c r="NYO308" s="22"/>
      <c r="NYP308" s="22"/>
      <c r="NYQ308" s="22"/>
      <c r="NYR308" s="22"/>
      <c r="NYS308" s="22"/>
      <c r="NYT308" s="22"/>
      <c r="NYU308" s="22"/>
      <c r="NYV308" s="22"/>
      <c r="NYW308" s="22"/>
      <c r="NYX308" s="22"/>
      <c r="NYY308" s="22"/>
      <c r="NYZ308" s="22"/>
      <c r="NZA308" s="22"/>
      <c r="NZB308" s="22"/>
      <c r="NZC308" s="22"/>
      <c r="NZD308" s="22"/>
      <c r="NZE308" s="22"/>
      <c r="NZF308" s="22"/>
      <c r="NZG308" s="22"/>
      <c r="NZH308" s="22"/>
      <c r="NZI308" s="22"/>
      <c r="NZJ308" s="22"/>
      <c r="NZK308" s="22"/>
      <c r="NZL308" s="22"/>
      <c r="NZM308" s="22"/>
      <c r="NZN308" s="22"/>
      <c r="NZO308" s="22"/>
      <c r="NZP308" s="22"/>
      <c r="NZQ308" s="22"/>
      <c r="NZR308" s="22"/>
      <c r="NZS308" s="22"/>
      <c r="NZT308" s="22"/>
      <c r="NZU308" s="22"/>
      <c r="NZV308" s="22"/>
      <c r="NZW308" s="22"/>
      <c r="NZX308" s="22"/>
      <c r="NZY308" s="22"/>
      <c r="NZZ308" s="22"/>
      <c r="OAA308" s="22"/>
      <c r="OAB308" s="22"/>
      <c r="OAC308" s="22"/>
      <c r="OAD308" s="22"/>
      <c r="OAE308" s="22"/>
      <c r="OAF308" s="22"/>
      <c r="OAG308" s="22"/>
      <c r="OAH308" s="22"/>
      <c r="OAI308" s="22"/>
      <c r="OAJ308" s="22"/>
      <c r="OAK308" s="22"/>
      <c r="OAL308" s="22"/>
      <c r="OAM308" s="22"/>
      <c r="OAN308" s="22"/>
      <c r="OAO308" s="22"/>
      <c r="OAP308" s="22"/>
      <c r="OAQ308" s="22"/>
      <c r="OAR308" s="22"/>
      <c r="OAS308" s="22"/>
      <c r="OAT308" s="22"/>
      <c r="OAU308" s="22"/>
      <c r="OAV308" s="22"/>
      <c r="OAW308" s="22"/>
      <c r="OAX308" s="22"/>
      <c r="OAY308" s="22"/>
      <c r="OAZ308" s="22"/>
      <c r="OBA308" s="22"/>
      <c r="OBB308" s="22"/>
      <c r="OBC308" s="22"/>
      <c r="OBD308" s="22"/>
      <c r="OBE308" s="22"/>
      <c r="OBF308" s="22"/>
      <c r="OBG308" s="22"/>
      <c r="OBH308" s="22"/>
      <c r="OBI308" s="22"/>
      <c r="OBJ308" s="22"/>
      <c r="OBK308" s="22"/>
      <c r="OBL308" s="22"/>
      <c r="OBM308" s="22"/>
      <c r="OBN308" s="22"/>
      <c r="OBO308" s="22"/>
      <c r="OBP308" s="22"/>
      <c r="OBQ308" s="22"/>
      <c r="OBR308" s="22"/>
      <c r="OBS308" s="22"/>
      <c r="OBT308" s="22"/>
      <c r="OBU308" s="22"/>
      <c r="OBV308" s="22"/>
      <c r="OBW308" s="22"/>
      <c r="OBX308" s="22"/>
      <c r="OBY308" s="22"/>
      <c r="OBZ308" s="22"/>
      <c r="OCA308" s="22"/>
      <c r="OCB308" s="22"/>
      <c r="OCC308" s="22"/>
      <c r="OCD308" s="22"/>
      <c r="OCE308" s="22"/>
      <c r="OCF308" s="22"/>
      <c r="OCG308" s="22"/>
      <c r="OCH308" s="22"/>
      <c r="OCI308" s="22"/>
      <c r="OCJ308" s="22"/>
      <c r="OCK308" s="22"/>
      <c r="OCL308" s="22"/>
      <c r="OCM308" s="22"/>
      <c r="OCN308" s="22"/>
      <c r="OCO308" s="22"/>
      <c r="OCP308" s="22"/>
      <c r="OCQ308" s="22"/>
      <c r="OCR308" s="22"/>
      <c r="OCS308" s="22"/>
      <c r="OCT308" s="22"/>
      <c r="OCU308" s="22"/>
      <c r="OCV308" s="22"/>
      <c r="OCW308" s="22"/>
      <c r="OCX308" s="22"/>
      <c r="OCY308" s="22"/>
      <c r="OCZ308" s="22"/>
      <c r="ODA308" s="22"/>
      <c r="ODB308" s="22"/>
      <c r="ODC308" s="22"/>
      <c r="ODD308" s="22"/>
      <c r="ODE308" s="22"/>
      <c r="ODF308" s="22"/>
      <c r="ODG308" s="22"/>
      <c r="ODH308" s="22"/>
      <c r="ODI308" s="22"/>
      <c r="ODJ308" s="22"/>
      <c r="ODK308" s="22"/>
      <c r="ODL308" s="22"/>
      <c r="ODM308" s="22"/>
      <c r="ODN308" s="22"/>
      <c r="ODO308" s="22"/>
      <c r="ODP308" s="22"/>
      <c r="ODQ308" s="22"/>
      <c r="ODR308" s="22"/>
      <c r="ODS308" s="22"/>
      <c r="ODT308" s="22"/>
      <c r="ODU308" s="22"/>
      <c r="ODV308" s="22"/>
      <c r="ODW308" s="22"/>
      <c r="ODX308" s="22"/>
      <c r="ODY308" s="22"/>
      <c r="ODZ308" s="22"/>
      <c r="OEA308" s="22"/>
      <c r="OEB308" s="22"/>
      <c r="OEC308" s="22"/>
      <c r="OED308" s="22"/>
      <c r="OEE308" s="22"/>
      <c r="OEF308" s="22"/>
      <c r="OEG308" s="22"/>
      <c r="OEH308" s="22"/>
      <c r="OEI308" s="22"/>
      <c r="OEJ308" s="22"/>
      <c r="OEK308" s="22"/>
      <c r="OEL308" s="22"/>
      <c r="OEM308" s="22"/>
      <c r="OEN308" s="22"/>
      <c r="OEO308" s="22"/>
      <c r="OEP308" s="22"/>
      <c r="OEQ308" s="22"/>
      <c r="OER308" s="22"/>
      <c r="OES308" s="22"/>
      <c r="OET308" s="22"/>
      <c r="OEU308" s="22"/>
      <c r="OEV308" s="22"/>
      <c r="OEW308" s="22"/>
      <c r="OEX308" s="22"/>
      <c r="OEY308" s="22"/>
      <c r="OEZ308" s="22"/>
      <c r="OFA308" s="22"/>
      <c r="OFB308" s="22"/>
      <c r="OFC308" s="22"/>
      <c r="OFD308" s="22"/>
      <c r="OFE308" s="22"/>
      <c r="OFF308" s="22"/>
      <c r="OFG308" s="22"/>
      <c r="OFH308" s="22"/>
      <c r="OFI308" s="22"/>
      <c r="OFJ308" s="22"/>
      <c r="OFK308" s="22"/>
      <c r="OFL308" s="22"/>
      <c r="OFM308" s="22"/>
      <c r="OFN308" s="22"/>
      <c r="OFO308" s="22"/>
      <c r="OFP308" s="22"/>
      <c r="OFQ308" s="22"/>
      <c r="OFR308" s="22"/>
      <c r="OFS308" s="22"/>
      <c r="OFT308" s="22"/>
      <c r="OFU308" s="22"/>
      <c r="OFV308" s="22"/>
      <c r="OFW308" s="22"/>
      <c r="OFX308" s="22"/>
      <c r="OFY308" s="22"/>
      <c r="OFZ308" s="22"/>
      <c r="OGA308" s="22"/>
      <c r="OGB308" s="22"/>
      <c r="OGC308" s="22"/>
      <c r="OGD308" s="22"/>
      <c r="OGE308" s="22"/>
      <c r="OGF308" s="22"/>
      <c r="OGG308" s="22"/>
      <c r="OGH308" s="22"/>
      <c r="OGI308" s="22"/>
      <c r="OGJ308" s="22"/>
      <c r="OGK308" s="22"/>
      <c r="OGL308" s="22"/>
      <c r="OGM308" s="22"/>
      <c r="OGN308" s="22"/>
      <c r="OGO308" s="22"/>
      <c r="OGP308" s="22"/>
      <c r="OGQ308" s="22"/>
      <c r="OGR308" s="22"/>
      <c r="OGS308" s="22"/>
      <c r="OGT308" s="22"/>
      <c r="OGU308" s="22"/>
      <c r="OGV308" s="22"/>
      <c r="OGW308" s="22"/>
      <c r="OGX308" s="22"/>
      <c r="OGY308" s="22"/>
      <c r="OGZ308" s="22"/>
      <c r="OHA308" s="22"/>
      <c r="OHB308" s="22"/>
      <c r="OHC308" s="22"/>
      <c r="OHD308" s="22"/>
      <c r="OHE308" s="22"/>
      <c r="OHF308" s="22"/>
      <c r="OHG308" s="22"/>
      <c r="OHH308" s="22"/>
      <c r="OHI308" s="22"/>
      <c r="OHJ308" s="22"/>
      <c r="OHK308" s="22"/>
      <c r="OHL308" s="22"/>
      <c r="OHM308" s="22"/>
      <c r="OHN308" s="22"/>
      <c r="OHO308" s="22"/>
      <c r="OHP308" s="22"/>
      <c r="OHQ308" s="22"/>
      <c r="OHR308" s="22"/>
      <c r="OHS308" s="22"/>
      <c r="OHT308" s="22"/>
      <c r="OHU308" s="22"/>
      <c r="OHV308" s="22"/>
      <c r="OHW308" s="22"/>
      <c r="OHX308" s="22"/>
      <c r="OHY308" s="22"/>
      <c r="OHZ308" s="22"/>
      <c r="OIA308" s="22"/>
      <c r="OIB308" s="22"/>
      <c r="OIC308" s="22"/>
      <c r="OID308" s="22"/>
      <c r="OIE308" s="22"/>
      <c r="OIF308" s="22"/>
      <c r="OIG308" s="22"/>
      <c r="OIH308" s="22"/>
      <c r="OII308" s="22"/>
      <c r="OIJ308" s="22"/>
      <c r="OIK308" s="22"/>
      <c r="OIL308" s="22"/>
      <c r="OIM308" s="22"/>
      <c r="OIN308" s="22"/>
      <c r="OIO308" s="22"/>
      <c r="OIP308" s="22"/>
      <c r="OIQ308" s="22"/>
      <c r="OIR308" s="22"/>
      <c r="OIS308" s="22"/>
      <c r="OIT308" s="22"/>
      <c r="OIU308" s="22"/>
      <c r="OIV308" s="22"/>
      <c r="OIW308" s="22"/>
      <c r="OIX308" s="22"/>
      <c r="OIY308" s="22"/>
      <c r="OIZ308" s="22"/>
      <c r="OJA308" s="22"/>
      <c r="OJB308" s="22"/>
      <c r="OJC308" s="22"/>
      <c r="OJD308" s="22"/>
      <c r="OJE308" s="22"/>
      <c r="OJF308" s="22"/>
      <c r="OJG308" s="22"/>
      <c r="OJH308" s="22"/>
      <c r="OJI308" s="22"/>
      <c r="OJJ308" s="22"/>
      <c r="OJK308" s="22"/>
      <c r="OJL308" s="22"/>
      <c r="OJM308" s="22"/>
      <c r="OJN308" s="22"/>
      <c r="OJO308" s="22"/>
      <c r="OJP308" s="22"/>
      <c r="OJQ308" s="22"/>
      <c r="OJR308" s="22"/>
      <c r="OJS308" s="22"/>
      <c r="OJT308" s="22"/>
      <c r="OJU308" s="22"/>
      <c r="OJV308" s="22"/>
      <c r="OJW308" s="22"/>
      <c r="OJX308" s="22"/>
      <c r="OJY308" s="22"/>
      <c r="OJZ308" s="22"/>
      <c r="OKA308" s="22"/>
      <c r="OKB308" s="22"/>
      <c r="OKC308" s="22"/>
      <c r="OKD308" s="22"/>
      <c r="OKE308" s="22"/>
      <c r="OKF308" s="22"/>
      <c r="OKG308" s="22"/>
      <c r="OKH308" s="22"/>
      <c r="OKI308" s="22"/>
      <c r="OKJ308" s="22"/>
      <c r="OKK308" s="22"/>
      <c r="OKL308" s="22"/>
      <c r="OKM308" s="22"/>
      <c r="OKN308" s="22"/>
      <c r="OKO308" s="22"/>
      <c r="OKP308" s="22"/>
      <c r="OKQ308" s="22"/>
      <c r="OKR308" s="22"/>
      <c r="OKS308" s="22"/>
      <c r="OKT308" s="22"/>
      <c r="OKU308" s="22"/>
      <c r="OKV308" s="22"/>
      <c r="OKW308" s="22"/>
      <c r="OKX308" s="22"/>
      <c r="OKY308" s="22"/>
      <c r="OKZ308" s="22"/>
      <c r="OLA308" s="22"/>
      <c r="OLB308" s="22"/>
      <c r="OLC308" s="22"/>
      <c r="OLD308" s="22"/>
      <c r="OLE308" s="22"/>
      <c r="OLF308" s="22"/>
      <c r="OLG308" s="22"/>
      <c r="OLH308" s="22"/>
      <c r="OLI308" s="22"/>
      <c r="OLJ308" s="22"/>
      <c r="OLK308" s="22"/>
      <c r="OLL308" s="22"/>
      <c r="OLM308" s="22"/>
      <c r="OLN308" s="22"/>
      <c r="OLO308" s="22"/>
      <c r="OLP308" s="22"/>
      <c r="OLQ308" s="22"/>
      <c r="OLR308" s="22"/>
      <c r="OLS308" s="22"/>
      <c r="OLT308" s="22"/>
      <c r="OLU308" s="22"/>
      <c r="OLV308" s="22"/>
      <c r="OLW308" s="22"/>
      <c r="OLX308" s="22"/>
      <c r="OLY308" s="22"/>
      <c r="OLZ308" s="22"/>
      <c r="OMA308" s="22"/>
      <c r="OMB308" s="22"/>
      <c r="OMC308" s="22"/>
      <c r="OMD308" s="22"/>
      <c r="OME308" s="22"/>
      <c r="OMF308" s="22"/>
      <c r="OMG308" s="22"/>
      <c r="OMH308" s="22"/>
      <c r="OMI308" s="22"/>
      <c r="OMJ308" s="22"/>
      <c r="OMK308" s="22"/>
      <c r="OML308" s="22"/>
      <c r="OMM308" s="22"/>
      <c r="OMN308" s="22"/>
      <c r="OMO308" s="22"/>
      <c r="OMP308" s="22"/>
      <c r="OMQ308" s="22"/>
      <c r="OMR308" s="22"/>
      <c r="OMS308" s="22"/>
      <c r="OMT308" s="22"/>
      <c r="OMU308" s="22"/>
      <c r="OMV308" s="22"/>
      <c r="OMW308" s="22"/>
      <c r="OMX308" s="22"/>
      <c r="OMY308" s="22"/>
      <c r="OMZ308" s="22"/>
      <c r="ONA308" s="22"/>
      <c r="ONB308" s="22"/>
      <c r="ONC308" s="22"/>
      <c r="OND308" s="22"/>
      <c r="ONE308" s="22"/>
      <c r="ONF308" s="22"/>
      <c r="ONG308" s="22"/>
      <c r="ONH308" s="22"/>
      <c r="ONI308" s="22"/>
      <c r="ONJ308" s="22"/>
      <c r="ONK308" s="22"/>
      <c r="ONL308" s="22"/>
      <c r="ONM308" s="22"/>
      <c r="ONN308" s="22"/>
      <c r="ONO308" s="22"/>
      <c r="ONP308" s="22"/>
      <c r="ONQ308" s="22"/>
      <c r="ONR308" s="22"/>
      <c r="ONS308" s="22"/>
      <c r="ONT308" s="22"/>
      <c r="ONU308" s="22"/>
      <c r="ONV308" s="22"/>
      <c r="ONW308" s="22"/>
      <c r="ONX308" s="22"/>
      <c r="ONY308" s="22"/>
      <c r="ONZ308" s="22"/>
      <c r="OOA308" s="22"/>
      <c r="OOB308" s="22"/>
      <c r="OOC308" s="22"/>
      <c r="OOD308" s="22"/>
      <c r="OOE308" s="22"/>
      <c r="OOF308" s="22"/>
      <c r="OOG308" s="22"/>
      <c r="OOH308" s="22"/>
      <c r="OOI308" s="22"/>
      <c r="OOJ308" s="22"/>
      <c r="OOK308" s="22"/>
      <c r="OOL308" s="22"/>
      <c r="OOM308" s="22"/>
      <c r="OON308" s="22"/>
      <c r="OOO308" s="22"/>
      <c r="OOP308" s="22"/>
      <c r="OOQ308" s="22"/>
      <c r="OOR308" s="22"/>
      <c r="OOS308" s="22"/>
      <c r="OOT308" s="22"/>
      <c r="OOU308" s="22"/>
      <c r="OOV308" s="22"/>
      <c r="OOW308" s="22"/>
      <c r="OOX308" s="22"/>
      <c r="OOY308" s="22"/>
      <c r="OOZ308" s="22"/>
      <c r="OPA308" s="22"/>
      <c r="OPB308" s="22"/>
      <c r="OPC308" s="22"/>
      <c r="OPD308" s="22"/>
      <c r="OPE308" s="22"/>
      <c r="OPF308" s="22"/>
      <c r="OPG308" s="22"/>
      <c r="OPH308" s="22"/>
      <c r="OPI308" s="22"/>
      <c r="OPJ308" s="22"/>
      <c r="OPK308" s="22"/>
      <c r="OPL308" s="22"/>
      <c r="OPM308" s="22"/>
      <c r="OPN308" s="22"/>
      <c r="OPO308" s="22"/>
      <c r="OPP308" s="22"/>
      <c r="OPQ308" s="22"/>
      <c r="OPR308" s="22"/>
      <c r="OPS308" s="22"/>
      <c r="OPT308" s="22"/>
      <c r="OPU308" s="22"/>
      <c r="OPV308" s="22"/>
      <c r="OPW308" s="22"/>
      <c r="OPX308" s="22"/>
      <c r="OPY308" s="22"/>
      <c r="OPZ308" s="22"/>
      <c r="OQA308" s="22"/>
      <c r="OQB308" s="22"/>
      <c r="OQC308" s="22"/>
      <c r="OQD308" s="22"/>
      <c r="OQE308" s="22"/>
      <c r="OQF308" s="22"/>
      <c r="OQG308" s="22"/>
      <c r="OQH308" s="22"/>
      <c r="OQI308" s="22"/>
      <c r="OQJ308" s="22"/>
      <c r="OQK308" s="22"/>
      <c r="OQL308" s="22"/>
      <c r="OQM308" s="22"/>
      <c r="OQN308" s="22"/>
      <c r="OQO308" s="22"/>
      <c r="OQP308" s="22"/>
      <c r="OQQ308" s="22"/>
      <c r="OQR308" s="22"/>
      <c r="OQS308" s="22"/>
      <c r="OQT308" s="22"/>
      <c r="OQU308" s="22"/>
      <c r="OQV308" s="22"/>
      <c r="OQW308" s="22"/>
      <c r="OQX308" s="22"/>
      <c r="OQY308" s="22"/>
      <c r="OQZ308" s="22"/>
      <c r="ORA308" s="22"/>
      <c r="ORB308" s="22"/>
      <c r="ORC308" s="22"/>
      <c r="ORD308" s="22"/>
      <c r="ORE308" s="22"/>
      <c r="ORF308" s="22"/>
      <c r="ORG308" s="22"/>
      <c r="ORH308" s="22"/>
      <c r="ORI308" s="22"/>
      <c r="ORJ308" s="22"/>
      <c r="ORK308" s="22"/>
      <c r="ORL308" s="22"/>
      <c r="ORM308" s="22"/>
      <c r="ORN308" s="22"/>
      <c r="ORO308" s="22"/>
      <c r="ORP308" s="22"/>
      <c r="ORQ308" s="22"/>
      <c r="ORR308" s="22"/>
      <c r="ORS308" s="22"/>
      <c r="ORT308" s="22"/>
      <c r="ORU308" s="22"/>
      <c r="ORV308" s="22"/>
      <c r="ORW308" s="22"/>
      <c r="ORX308" s="22"/>
      <c r="ORY308" s="22"/>
      <c r="ORZ308" s="22"/>
      <c r="OSA308" s="22"/>
      <c r="OSB308" s="22"/>
      <c r="OSC308" s="22"/>
      <c r="OSD308" s="22"/>
      <c r="OSE308" s="22"/>
      <c r="OSF308" s="22"/>
      <c r="OSG308" s="22"/>
      <c r="OSH308" s="22"/>
      <c r="OSI308" s="22"/>
      <c r="OSJ308" s="22"/>
      <c r="OSK308" s="22"/>
      <c r="OSL308" s="22"/>
      <c r="OSM308" s="22"/>
      <c r="OSN308" s="22"/>
      <c r="OSO308" s="22"/>
      <c r="OSP308" s="22"/>
      <c r="OSQ308" s="22"/>
      <c r="OSR308" s="22"/>
      <c r="OSS308" s="22"/>
      <c r="OST308" s="22"/>
      <c r="OSU308" s="22"/>
      <c r="OSV308" s="22"/>
      <c r="OSW308" s="22"/>
      <c r="OSX308" s="22"/>
      <c r="OSY308" s="22"/>
      <c r="OSZ308" s="22"/>
      <c r="OTA308" s="22"/>
      <c r="OTB308" s="22"/>
      <c r="OTC308" s="22"/>
      <c r="OTD308" s="22"/>
      <c r="OTE308" s="22"/>
      <c r="OTF308" s="22"/>
      <c r="OTG308" s="22"/>
      <c r="OTH308" s="22"/>
      <c r="OTI308" s="22"/>
      <c r="OTJ308" s="22"/>
      <c r="OTK308" s="22"/>
      <c r="OTL308" s="22"/>
      <c r="OTM308" s="22"/>
      <c r="OTN308" s="22"/>
      <c r="OTO308" s="22"/>
      <c r="OTP308" s="22"/>
      <c r="OTQ308" s="22"/>
      <c r="OTR308" s="22"/>
      <c r="OTS308" s="22"/>
      <c r="OTT308" s="22"/>
      <c r="OTU308" s="22"/>
      <c r="OTV308" s="22"/>
      <c r="OTW308" s="22"/>
      <c r="OTX308" s="22"/>
      <c r="OTY308" s="22"/>
      <c r="OTZ308" s="22"/>
      <c r="OUA308" s="22"/>
      <c r="OUB308" s="22"/>
      <c r="OUC308" s="22"/>
      <c r="OUD308" s="22"/>
      <c r="OUE308" s="22"/>
      <c r="OUF308" s="22"/>
      <c r="OUG308" s="22"/>
      <c r="OUH308" s="22"/>
      <c r="OUI308" s="22"/>
      <c r="OUJ308" s="22"/>
      <c r="OUK308" s="22"/>
      <c r="OUL308" s="22"/>
      <c r="OUM308" s="22"/>
      <c r="OUN308" s="22"/>
      <c r="OUO308" s="22"/>
      <c r="OUP308" s="22"/>
      <c r="OUQ308" s="22"/>
      <c r="OUR308" s="22"/>
      <c r="OUS308" s="22"/>
      <c r="OUT308" s="22"/>
      <c r="OUU308" s="22"/>
      <c r="OUV308" s="22"/>
      <c r="OUW308" s="22"/>
      <c r="OUX308" s="22"/>
      <c r="OUY308" s="22"/>
      <c r="OUZ308" s="22"/>
      <c r="OVA308" s="22"/>
      <c r="OVB308" s="22"/>
      <c r="OVC308" s="22"/>
      <c r="OVD308" s="22"/>
      <c r="OVE308" s="22"/>
      <c r="OVF308" s="22"/>
      <c r="OVG308" s="22"/>
      <c r="OVH308" s="22"/>
      <c r="OVI308" s="22"/>
      <c r="OVJ308" s="22"/>
      <c r="OVK308" s="22"/>
      <c r="OVL308" s="22"/>
      <c r="OVM308" s="22"/>
      <c r="OVN308" s="22"/>
      <c r="OVO308" s="22"/>
      <c r="OVP308" s="22"/>
      <c r="OVQ308" s="22"/>
      <c r="OVR308" s="22"/>
      <c r="OVS308" s="22"/>
      <c r="OVT308" s="22"/>
      <c r="OVU308" s="22"/>
      <c r="OVV308" s="22"/>
      <c r="OVW308" s="22"/>
      <c r="OVX308" s="22"/>
      <c r="OVY308" s="22"/>
      <c r="OVZ308" s="22"/>
      <c r="OWA308" s="22"/>
      <c r="OWB308" s="22"/>
      <c r="OWC308" s="22"/>
      <c r="OWD308" s="22"/>
      <c r="OWE308" s="22"/>
      <c r="OWF308" s="22"/>
      <c r="OWG308" s="22"/>
      <c r="OWH308" s="22"/>
      <c r="OWI308" s="22"/>
      <c r="OWJ308" s="22"/>
      <c r="OWK308" s="22"/>
      <c r="OWL308" s="22"/>
      <c r="OWM308" s="22"/>
      <c r="OWN308" s="22"/>
      <c r="OWO308" s="22"/>
      <c r="OWP308" s="22"/>
      <c r="OWQ308" s="22"/>
      <c r="OWR308" s="22"/>
      <c r="OWS308" s="22"/>
      <c r="OWT308" s="22"/>
      <c r="OWU308" s="22"/>
      <c r="OWV308" s="22"/>
      <c r="OWW308" s="22"/>
      <c r="OWX308" s="22"/>
      <c r="OWY308" s="22"/>
      <c r="OWZ308" s="22"/>
      <c r="OXA308" s="22"/>
      <c r="OXB308" s="22"/>
      <c r="OXC308" s="22"/>
      <c r="OXD308" s="22"/>
      <c r="OXE308" s="22"/>
      <c r="OXF308" s="22"/>
      <c r="OXG308" s="22"/>
      <c r="OXH308" s="22"/>
      <c r="OXI308" s="22"/>
      <c r="OXJ308" s="22"/>
      <c r="OXK308" s="22"/>
      <c r="OXL308" s="22"/>
      <c r="OXM308" s="22"/>
      <c r="OXN308" s="22"/>
      <c r="OXO308" s="22"/>
      <c r="OXP308" s="22"/>
      <c r="OXQ308" s="22"/>
      <c r="OXR308" s="22"/>
      <c r="OXS308" s="22"/>
      <c r="OXT308" s="22"/>
      <c r="OXU308" s="22"/>
      <c r="OXV308" s="22"/>
      <c r="OXW308" s="22"/>
      <c r="OXX308" s="22"/>
      <c r="OXY308" s="22"/>
      <c r="OXZ308" s="22"/>
      <c r="OYA308" s="22"/>
      <c r="OYB308" s="22"/>
      <c r="OYC308" s="22"/>
      <c r="OYD308" s="22"/>
      <c r="OYE308" s="22"/>
      <c r="OYF308" s="22"/>
      <c r="OYG308" s="22"/>
      <c r="OYH308" s="22"/>
      <c r="OYI308" s="22"/>
      <c r="OYJ308" s="22"/>
      <c r="OYK308" s="22"/>
      <c r="OYL308" s="22"/>
      <c r="OYM308" s="22"/>
      <c r="OYN308" s="22"/>
      <c r="OYO308" s="22"/>
      <c r="OYP308" s="22"/>
      <c r="OYQ308" s="22"/>
      <c r="OYR308" s="22"/>
      <c r="OYS308" s="22"/>
      <c r="OYT308" s="22"/>
      <c r="OYU308" s="22"/>
      <c r="OYV308" s="22"/>
      <c r="OYW308" s="22"/>
      <c r="OYX308" s="22"/>
      <c r="OYY308" s="22"/>
      <c r="OYZ308" s="22"/>
      <c r="OZA308" s="22"/>
      <c r="OZB308" s="22"/>
      <c r="OZC308" s="22"/>
      <c r="OZD308" s="22"/>
      <c r="OZE308" s="22"/>
      <c r="OZF308" s="22"/>
      <c r="OZG308" s="22"/>
      <c r="OZH308" s="22"/>
      <c r="OZI308" s="22"/>
      <c r="OZJ308" s="22"/>
      <c r="OZK308" s="22"/>
      <c r="OZL308" s="22"/>
      <c r="OZM308" s="22"/>
      <c r="OZN308" s="22"/>
      <c r="OZO308" s="22"/>
      <c r="OZP308" s="22"/>
      <c r="OZQ308" s="22"/>
      <c r="OZR308" s="22"/>
      <c r="OZS308" s="22"/>
      <c r="OZT308" s="22"/>
      <c r="OZU308" s="22"/>
      <c r="OZV308" s="22"/>
      <c r="OZW308" s="22"/>
      <c r="OZX308" s="22"/>
      <c r="OZY308" s="22"/>
      <c r="OZZ308" s="22"/>
      <c r="PAA308" s="22"/>
      <c r="PAB308" s="22"/>
      <c r="PAC308" s="22"/>
      <c r="PAD308" s="22"/>
      <c r="PAE308" s="22"/>
      <c r="PAF308" s="22"/>
      <c r="PAG308" s="22"/>
      <c r="PAH308" s="22"/>
      <c r="PAI308" s="22"/>
      <c r="PAJ308" s="22"/>
      <c r="PAK308" s="22"/>
      <c r="PAL308" s="22"/>
      <c r="PAM308" s="22"/>
      <c r="PAN308" s="22"/>
      <c r="PAO308" s="22"/>
      <c r="PAP308" s="22"/>
      <c r="PAQ308" s="22"/>
      <c r="PAR308" s="22"/>
      <c r="PAS308" s="22"/>
      <c r="PAT308" s="22"/>
      <c r="PAU308" s="22"/>
      <c r="PAV308" s="22"/>
      <c r="PAW308" s="22"/>
      <c r="PAX308" s="22"/>
      <c r="PAY308" s="22"/>
      <c r="PAZ308" s="22"/>
      <c r="PBA308" s="22"/>
      <c r="PBB308" s="22"/>
      <c r="PBC308" s="22"/>
      <c r="PBD308" s="22"/>
      <c r="PBE308" s="22"/>
      <c r="PBF308" s="22"/>
      <c r="PBG308" s="22"/>
      <c r="PBH308" s="22"/>
      <c r="PBI308" s="22"/>
      <c r="PBJ308" s="22"/>
      <c r="PBK308" s="22"/>
      <c r="PBL308" s="22"/>
      <c r="PBM308" s="22"/>
      <c r="PBN308" s="22"/>
      <c r="PBO308" s="22"/>
      <c r="PBP308" s="22"/>
      <c r="PBQ308" s="22"/>
      <c r="PBR308" s="22"/>
      <c r="PBS308" s="22"/>
      <c r="PBT308" s="22"/>
      <c r="PBU308" s="22"/>
      <c r="PBV308" s="22"/>
      <c r="PBW308" s="22"/>
      <c r="PBX308" s="22"/>
      <c r="PBY308" s="22"/>
      <c r="PBZ308" s="22"/>
      <c r="PCA308" s="22"/>
      <c r="PCB308" s="22"/>
      <c r="PCC308" s="22"/>
      <c r="PCD308" s="22"/>
      <c r="PCE308" s="22"/>
      <c r="PCF308" s="22"/>
      <c r="PCG308" s="22"/>
      <c r="PCH308" s="22"/>
      <c r="PCI308" s="22"/>
      <c r="PCJ308" s="22"/>
      <c r="PCK308" s="22"/>
      <c r="PCL308" s="22"/>
      <c r="PCM308" s="22"/>
      <c r="PCN308" s="22"/>
      <c r="PCO308" s="22"/>
      <c r="PCP308" s="22"/>
      <c r="PCQ308" s="22"/>
      <c r="PCR308" s="22"/>
      <c r="PCS308" s="22"/>
      <c r="PCT308" s="22"/>
      <c r="PCU308" s="22"/>
      <c r="PCV308" s="22"/>
      <c r="PCW308" s="22"/>
      <c r="PCX308" s="22"/>
      <c r="PCY308" s="22"/>
      <c r="PCZ308" s="22"/>
      <c r="PDA308" s="22"/>
      <c r="PDB308" s="22"/>
      <c r="PDC308" s="22"/>
      <c r="PDD308" s="22"/>
      <c r="PDE308" s="22"/>
      <c r="PDF308" s="22"/>
      <c r="PDG308" s="22"/>
      <c r="PDH308" s="22"/>
      <c r="PDI308" s="22"/>
      <c r="PDJ308" s="22"/>
      <c r="PDK308" s="22"/>
      <c r="PDL308" s="22"/>
      <c r="PDM308" s="22"/>
      <c r="PDN308" s="22"/>
      <c r="PDO308" s="22"/>
      <c r="PDP308" s="22"/>
      <c r="PDQ308" s="22"/>
      <c r="PDR308" s="22"/>
      <c r="PDS308" s="22"/>
      <c r="PDT308" s="22"/>
      <c r="PDU308" s="22"/>
      <c r="PDV308" s="22"/>
      <c r="PDW308" s="22"/>
      <c r="PDX308" s="22"/>
      <c r="PDY308" s="22"/>
      <c r="PDZ308" s="22"/>
      <c r="PEA308" s="22"/>
      <c r="PEB308" s="22"/>
      <c r="PEC308" s="22"/>
      <c r="PED308" s="22"/>
      <c r="PEE308" s="22"/>
      <c r="PEF308" s="22"/>
      <c r="PEG308" s="22"/>
      <c r="PEH308" s="22"/>
      <c r="PEI308" s="22"/>
      <c r="PEJ308" s="22"/>
      <c r="PEK308" s="22"/>
      <c r="PEL308" s="22"/>
      <c r="PEM308" s="22"/>
      <c r="PEN308" s="22"/>
      <c r="PEO308" s="22"/>
      <c r="PEP308" s="22"/>
      <c r="PEQ308" s="22"/>
      <c r="PER308" s="22"/>
      <c r="PES308" s="22"/>
      <c r="PET308" s="22"/>
      <c r="PEU308" s="22"/>
      <c r="PEV308" s="22"/>
      <c r="PEW308" s="22"/>
      <c r="PEX308" s="22"/>
      <c r="PEY308" s="22"/>
      <c r="PEZ308" s="22"/>
      <c r="PFA308" s="22"/>
      <c r="PFB308" s="22"/>
      <c r="PFC308" s="22"/>
      <c r="PFD308" s="22"/>
      <c r="PFE308" s="22"/>
      <c r="PFF308" s="22"/>
      <c r="PFG308" s="22"/>
      <c r="PFH308" s="22"/>
      <c r="PFI308" s="22"/>
      <c r="PFJ308" s="22"/>
      <c r="PFK308" s="22"/>
      <c r="PFL308" s="22"/>
      <c r="PFM308" s="22"/>
      <c r="PFN308" s="22"/>
      <c r="PFO308" s="22"/>
      <c r="PFP308" s="22"/>
      <c r="PFQ308" s="22"/>
      <c r="PFR308" s="22"/>
      <c r="PFS308" s="22"/>
      <c r="PFT308" s="22"/>
      <c r="PFU308" s="22"/>
      <c r="PFV308" s="22"/>
      <c r="PFW308" s="22"/>
      <c r="PFX308" s="22"/>
      <c r="PFY308" s="22"/>
      <c r="PFZ308" s="22"/>
      <c r="PGA308" s="22"/>
      <c r="PGB308" s="22"/>
      <c r="PGC308" s="22"/>
      <c r="PGD308" s="22"/>
      <c r="PGE308" s="22"/>
      <c r="PGF308" s="22"/>
      <c r="PGG308" s="22"/>
      <c r="PGH308" s="22"/>
      <c r="PGI308" s="22"/>
      <c r="PGJ308" s="22"/>
      <c r="PGK308" s="22"/>
      <c r="PGL308" s="22"/>
      <c r="PGM308" s="22"/>
      <c r="PGN308" s="22"/>
      <c r="PGO308" s="22"/>
      <c r="PGP308" s="22"/>
      <c r="PGQ308" s="22"/>
      <c r="PGR308" s="22"/>
      <c r="PGS308" s="22"/>
      <c r="PGT308" s="22"/>
      <c r="PGU308" s="22"/>
      <c r="PGV308" s="22"/>
      <c r="PGW308" s="22"/>
      <c r="PGX308" s="22"/>
      <c r="PGY308" s="22"/>
      <c r="PGZ308" s="22"/>
      <c r="PHA308" s="22"/>
      <c r="PHB308" s="22"/>
      <c r="PHC308" s="22"/>
      <c r="PHD308" s="22"/>
      <c r="PHE308" s="22"/>
      <c r="PHF308" s="22"/>
      <c r="PHG308" s="22"/>
      <c r="PHH308" s="22"/>
      <c r="PHI308" s="22"/>
      <c r="PHJ308" s="22"/>
      <c r="PHK308" s="22"/>
      <c r="PHL308" s="22"/>
      <c r="PHM308" s="22"/>
      <c r="PHN308" s="22"/>
      <c r="PHO308" s="22"/>
      <c r="PHP308" s="22"/>
      <c r="PHQ308" s="22"/>
      <c r="PHR308" s="22"/>
      <c r="PHS308" s="22"/>
      <c r="PHT308" s="22"/>
      <c r="PHU308" s="22"/>
      <c r="PHV308" s="22"/>
      <c r="PHW308" s="22"/>
      <c r="PHX308" s="22"/>
      <c r="PHY308" s="22"/>
      <c r="PHZ308" s="22"/>
      <c r="PIA308" s="22"/>
      <c r="PIB308" s="22"/>
      <c r="PIC308" s="22"/>
      <c r="PID308" s="22"/>
      <c r="PIE308" s="22"/>
      <c r="PIF308" s="22"/>
      <c r="PIG308" s="22"/>
      <c r="PIH308" s="22"/>
      <c r="PII308" s="22"/>
      <c r="PIJ308" s="22"/>
      <c r="PIK308" s="22"/>
      <c r="PIL308" s="22"/>
      <c r="PIM308" s="22"/>
      <c r="PIN308" s="22"/>
      <c r="PIO308" s="22"/>
      <c r="PIP308" s="22"/>
      <c r="PIQ308" s="22"/>
      <c r="PIR308" s="22"/>
      <c r="PIS308" s="22"/>
      <c r="PIT308" s="22"/>
      <c r="PIU308" s="22"/>
      <c r="PIV308" s="22"/>
      <c r="PIW308" s="22"/>
      <c r="PIX308" s="22"/>
      <c r="PIY308" s="22"/>
      <c r="PIZ308" s="22"/>
      <c r="PJA308" s="22"/>
      <c r="PJB308" s="22"/>
      <c r="PJC308" s="22"/>
      <c r="PJD308" s="22"/>
      <c r="PJE308" s="22"/>
      <c r="PJF308" s="22"/>
      <c r="PJG308" s="22"/>
      <c r="PJH308" s="22"/>
      <c r="PJI308" s="22"/>
      <c r="PJJ308" s="22"/>
      <c r="PJK308" s="22"/>
      <c r="PJL308" s="22"/>
      <c r="PJM308" s="22"/>
      <c r="PJN308" s="22"/>
      <c r="PJO308" s="22"/>
      <c r="PJP308" s="22"/>
      <c r="PJQ308" s="22"/>
      <c r="PJR308" s="22"/>
      <c r="PJS308" s="22"/>
      <c r="PJT308" s="22"/>
      <c r="PJU308" s="22"/>
      <c r="PJV308" s="22"/>
      <c r="PJW308" s="22"/>
      <c r="PJX308" s="22"/>
      <c r="PJY308" s="22"/>
      <c r="PJZ308" s="22"/>
      <c r="PKA308" s="22"/>
      <c r="PKB308" s="22"/>
      <c r="PKC308" s="22"/>
      <c r="PKD308" s="22"/>
      <c r="PKE308" s="22"/>
      <c r="PKF308" s="22"/>
      <c r="PKG308" s="22"/>
      <c r="PKH308" s="22"/>
      <c r="PKI308" s="22"/>
      <c r="PKJ308" s="22"/>
      <c r="PKK308" s="22"/>
      <c r="PKL308" s="22"/>
      <c r="PKM308" s="22"/>
      <c r="PKN308" s="22"/>
      <c r="PKO308" s="22"/>
      <c r="PKP308" s="22"/>
      <c r="PKQ308" s="22"/>
      <c r="PKR308" s="22"/>
      <c r="PKS308" s="22"/>
      <c r="PKT308" s="22"/>
      <c r="PKU308" s="22"/>
      <c r="PKV308" s="22"/>
      <c r="PKW308" s="22"/>
      <c r="PKX308" s="22"/>
      <c r="PKY308" s="22"/>
      <c r="PKZ308" s="22"/>
      <c r="PLA308" s="22"/>
      <c r="PLB308" s="22"/>
      <c r="PLC308" s="22"/>
      <c r="PLD308" s="22"/>
      <c r="PLE308" s="22"/>
      <c r="PLF308" s="22"/>
      <c r="PLG308" s="22"/>
      <c r="PLH308" s="22"/>
      <c r="PLI308" s="22"/>
      <c r="PLJ308" s="22"/>
      <c r="PLK308" s="22"/>
      <c r="PLL308" s="22"/>
      <c r="PLM308" s="22"/>
      <c r="PLN308" s="22"/>
      <c r="PLO308" s="22"/>
      <c r="PLP308" s="22"/>
      <c r="PLQ308" s="22"/>
      <c r="PLR308" s="22"/>
      <c r="PLS308" s="22"/>
      <c r="PLT308" s="22"/>
      <c r="PLU308" s="22"/>
      <c r="PLV308" s="22"/>
      <c r="PLW308" s="22"/>
      <c r="PLX308" s="22"/>
      <c r="PLY308" s="22"/>
      <c r="PLZ308" s="22"/>
      <c r="PMA308" s="22"/>
      <c r="PMB308" s="22"/>
      <c r="PMC308" s="22"/>
      <c r="PMD308" s="22"/>
      <c r="PME308" s="22"/>
      <c r="PMF308" s="22"/>
      <c r="PMG308" s="22"/>
      <c r="PMH308" s="22"/>
      <c r="PMI308" s="22"/>
      <c r="PMJ308" s="22"/>
      <c r="PMK308" s="22"/>
      <c r="PML308" s="22"/>
      <c r="PMM308" s="22"/>
      <c r="PMN308" s="22"/>
      <c r="PMO308" s="22"/>
      <c r="PMP308" s="22"/>
      <c r="PMQ308" s="22"/>
      <c r="PMR308" s="22"/>
      <c r="PMS308" s="22"/>
      <c r="PMT308" s="22"/>
      <c r="PMU308" s="22"/>
      <c r="PMV308" s="22"/>
      <c r="PMW308" s="22"/>
      <c r="PMX308" s="22"/>
      <c r="PMY308" s="22"/>
      <c r="PMZ308" s="22"/>
      <c r="PNA308" s="22"/>
      <c r="PNB308" s="22"/>
      <c r="PNC308" s="22"/>
      <c r="PND308" s="22"/>
      <c r="PNE308" s="22"/>
      <c r="PNF308" s="22"/>
      <c r="PNG308" s="22"/>
      <c r="PNH308" s="22"/>
      <c r="PNI308" s="22"/>
      <c r="PNJ308" s="22"/>
      <c r="PNK308" s="22"/>
      <c r="PNL308" s="22"/>
      <c r="PNM308" s="22"/>
      <c r="PNN308" s="22"/>
      <c r="PNO308" s="22"/>
      <c r="PNP308" s="22"/>
      <c r="PNQ308" s="22"/>
      <c r="PNR308" s="22"/>
      <c r="PNS308" s="22"/>
      <c r="PNT308" s="22"/>
      <c r="PNU308" s="22"/>
      <c r="PNV308" s="22"/>
      <c r="PNW308" s="22"/>
      <c r="PNX308" s="22"/>
      <c r="PNY308" s="22"/>
      <c r="PNZ308" s="22"/>
      <c r="POA308" s="22"/>
      <c r="POB308" s="22"/>
      <c r="POC308" s="22"/>
      <c r="POD308" s="22"/>
      <c r="POE308" s="22"/>
      <c r="POF308" s="22"/>
      <c r="POG308" s="22"/>
      <c r="POH308" s="22"/>
      <c r="POI308" s="22"/>
      <c r="POJ308" s="22"/>
      <c r="POK308" s="22"/>
      <c r="POL308" s="22"/>
      <c r="POM308" s="22"/>
      <c r="PON308" s="22"/>
      <c r="POO308" s="22"/>
      <c r="POP308" s="22"/>
      <c r="POQ308" s="22"/>
      <c r="POR308" s="22"/>
      <c r="POS308" s="22"/>
      <c r="POT308" s="22"/>
      <c r="POU308" s="22"/>
      <c r="POV308" s="22"/>
      <c r="POW308" s="22"/>
      <c r="POX308" s="22"/>
      <c r="POY308" s="22"/>
      <c r="POZ308" s="22"/>
      <c r="PPA308" s="22"/>
      <c r="PPB308" s="22"/>
      <c r="PPC308" s="22"/>
      <c r="PPD308" s="22"/>
      <c r="PPE308" s="22"/>
      <c r="PPF308" s="22"/>
      <c r="PPG308" s="22"/>
      <c r="PPH308" s="22"/>
      <c r="PPI308" s="22"/>
      <c r="PPJ308" s="22"/>
      <c r="PPK308" s="22"/>
      <c r="PPL308" s="22"/>
      <c r="PPM308" s="22"/>
      <c r="PPN308" s="22"/>
      <c r="PPO308" s="22"/>
      <c r="PPP308" s="22"/>
      <c r="PPQ308" s="22"/>
      <c r="PPR308" s="22"/>
      <c r="PPS308" s="22"/>
      <c r="PPT308" s="22"/>
      <c r="PPU308" s="22"/>
      <c r="PPV308" s="22"/>
      <c r="PPW308" s="22"/>
      <c r="PPX308" s="22"/>
      <c r="PPY308" s="22"/>
      <c r="PPZ308" s="22"/>
      <c r="PQA308" s="22"/>
      <c r="PQB308" s="22"/>
      <c r="PQC308" s="22"/>
      <c r="PQD308" s="22"/>
      <c r="PQE308" s="22"/>
      <c r="PQF308" s="22"/>
      <c r="PQG308" s="22"/>
      <c r="PQH308" s="22"/>
      <c r="PQI308" s="22"/>
      <c r="PQJ308" s="22"/>
      <c r="PQK308" s="22"/>
      <c r="PQL308" s="22"/>
      <c r="PQM308" s="22"/>
      <c r="PQN308" s="22"/>
      <c r="PQO308" s="22"/>
      <c r="PQP308" s="22"/>
      <c r="PQQ308" s="22"/>
      <c r="PQR308" s="22"/>
      <c r="PQS308" s="22"/>
      <c r="PQT308" s="22"/>
      <c r="PQU308" s="22"/>
      <c r="PQV308" s="22"/>
      <c r="PQW308" s="22"/>
      <c r="PQX308" s="22"/>
      <c r="PQY308" s="22"/>
      <c r="PQZ308" s="22"/>
      <c r="PRA308" s="22"/>
      <c r="PRB308" s="22"/>
      <c r="PRC308" s="22"/>
      <c r="PRD308" s="22"/>
      <c r="PRE308" s="22"/>
      <c r="PRF308" s="22"/>
      <c r="PRG308" s="22"/>
      <c r="PRH308" s="22"/>
      <c r="PRI308" s="22"/>
      <c r="PRJ308" s="22"/>
      <c r="PRK308" s="22"/>
      <c r="PRL308" s="22"/>
      <c r="PRM308" s="22"/>
      <c r="PRN308" s="22"/>
      <c r="PRO308" s="22"/>
      <c r="PRP308" s="22"/>
      <c r="PRQ308" s="22"/>
      <c r="PRR308" s="22"/>
      <c r="PRS308" s="22"/>
      <c r="PRT308" s="22"/>
      <c r="PRU308" s="22"/>
      <c r="PRV308" s="22"/>
      <c r="PRW308" s="22"/>
      <c r="PRX308" s="22"/>
      <c r="PRY308" s="22"/>
      <c r="PRZ308" s="22"/>
      <c r="PSA308" s="22"/>
      <c r="PSB308" s="22"/>
      <c r="PSC308" s="22"/>
      <c r="PSD308" s="22"/>
      <c r="PSE308" s="22"/>
      <c r="PSF308" s="22"/>
      <c r="PSG308" s="22"/>
      <c r="PSH308" s="22"/>
      <c r="PSI308" s="22"/>
      <c r="PSJ308" s="22"/>
      <c r="PSK308" s="22"/>
      <c r="PSL308" s="22"/>
      <c r="PSM308" s="22"/>
      <c r="PSN308" s="22"/>
      <c r="PSO308" s="22"/>
      <c r="PSP308" s="22"/>
      <c r="PSQ308" s="22"/>
      <c r="PSR308" s="22"/>
      <c r="PSS308" s="22"/>
      <c r="PST308" s="22"/>
      <c r="PSU308" s="22"/>
      <c r="PSV308" s="22"/>
      <c r="PSW308" s="22"/>
      <c r="PSX308" s="22"/>
      <c r="PSY308" s="22"/>
      <c r="PSZ308" s="22"/>
      <c r="PTA308" s="22"/>
      <c r="PTB308" s="22"/>
      <c r="PTC308" s="22"/>
      <c r="PTD308" s="22"/>
      <c r="PTE308" s="22"/>
      <c r="PTF308" s="22"/>
      <c r="PTG308" s="22"/>
      <c r="PTH308" s="22"/>
      <c r="PTI308" s="22"/>
      <c r="PTJ308" s="22"/>
      <c r="PTK308" s="22"/>
      <c r="PTL308" s="22"/>
      <c r="PTM308" s="22"/>
      <c r="PTN308" s="22"/>
      <c r="PTO308" s="22"/>
      <c r="PTP308" s="22"/>
      <c r="PTQ308" s="22"/>
      <c r="PTR308" s="22"/>
      <c r="PTS308" s="22"/>
      <c r="PTT308" s="22"/>
      <c r="PTU308" s="22"/>
      <c r="PTV308" s="22"/>
      <c r="PTW308" s="22"/>
      <c r="PTX308" s="22"/>
      <c r="PTY308" s="22"/>
      <c r="PTZ308" s="22"/>
      <c r="PUA308" s="22"/>
      <c r="PUB308" s="22"/>
      <c r="PUC308" s="22"/>
      <c r="PUD308" s="22"/>
      <c r="PUE308" s="22"/>
      <c r="PUF308" s="22"/>
      <c r="PUG308" s="22"/>
      <c r="PUH308" s="22"/>
      <c r="PUI308" s="22"/>
      <c r="PUJ308" s="22"/>
      <c r="PUK308" s="22"/>
      <c r="PUL308" s="22"/>
      <c r="PUM308" s="22"/>
      <c r="PUN308" s="22"/>
      <c r="PUO308" s="22"/>
      <c r="PUP308" s="22"/>
      <c r="PUQ308" s="22"/>
      <c r="PUR308" s="22"/>
      <c r="PUS308" s="22"/>
      <c r="PUT308" s="22"/>
      <c r="PUU308" s="22"/>
      <c r="PUV308" s="22"/>
      <c r="PUW308" s="22"/>
      <c r="PUX308" s="22"/>
      <c r="PUY308" s="22"/>
      <c r="PUZ308" s="22"/>
      <c r="PVA308" s="22"/>
      <c r="PVB308" s="22"/>
      <c r="PVC308" s="22"/>
      <c r="PVD308" s="22"/>
      <c r="PVE308" s="22"/>
      <c r="PVF308" s="22"/>
      <c r="PVG308" s="22"/>
      <c r="PVH308" s="22"/>
      <c r="PVI308" s="22"/>
      <c r="PVJ308" s="22"/>
      <c r="PVK308" s="22"/>
      <c r="PVL308" s="22"/>
      <c r="PVM308" s="22"/>
      <c r="PVN308" s="22"/>
      <c r="PVO308" s="22"/>
      <c r="PVP308" s="22"/>
      <c r="PVQ308" s="22"/>
      <c r="PVR308" s="22"/>
      <c r="PVS308" s="22"/>
      <c r="PVT308" s="22"/>
      <c r="PVU308" s="22"/>
      <c r="PVV308" s="22"/>
      <c r="PVW308" s="22"/>
      <c r="PVX308" s="22"/>
      <c r="PVY308" s="22"/>
      <c r="PVZ308" s="22"/>
      <c r="PWA308" s="22"/>
      <c r="PWB308" s="22"/>
      <c r="PWC308" s="22"/>
      <c r="PWD308" s="22"/>
      <c r="PWE308" s="22"/>
      <c r="PWF308" s="22"/>
      <c r="PWG308" s="22"/>
      <c r="PWH308" s="22"/>
      <c r="PWI308" s="22"/>
      <c r="PWJ308" s="22"/>
      <c r="PWK308" s="22"/>
      <c r="PWL308" s="22"/>
      <c r="PWM308" s="22"/>
      <c r="PWN308" s="22"/>
      <c r="PWO308" s="22"/>
      <c r="PWP308" s="22"/>
      <c r="PWQ308" s="22"/>
      <c r="PWR308" s="22"/>
      <c r="PWS308" s="22"/>
      <c r="PWT308" s="22"/>
      <c r="PWU308" s="22"/>
      <c r="PWV308" s="22"/>
      <c r="PWW308" s="22"/>
      <c r="PWX308" s="22"/>
      <c r="PWY308" s="22"/>
      <c r="PWZ308" s="22"/>
      <c r="PXA308" s="22"/>
      <c r="PXB308" s="22"/>
      <c r="PXC308" s="22"/>
      <c r="PXD308" s="22"/>
      <c r="PXE308" s="22"/>
      <c r="PXF308" s="22"/>
      <c r="PXG308" s="22"/>
      <c r="PXH308" s="22"/>
      <c r="PXI308" s="22"/>
      <c r="PXJ308" s="22"/>
      <c r="PXK308" s="22"/>
      <c r="PXL308" s="22"/>
      <c r="PXM308" s="22"/>
      <c r="PXN308" s="22"/>
      <c r="PXO308" s="22"/>
      <c r="PXP308" s="22"/>
      <c r="PXQ308" s="22"/>
      <c r="PXR308" s="22"/>
      <c r="PXS308" s="22"/>
      <c r="PXT308" s="22"/>
      <c r="PXU308" s="22"/>
      <c r="PXV308" s="22"/>
      <c r="PXW308" s="22"/>
      <c r="PXX308" s="22"/>
      <c r="PXY308" s="22"/>
      <c r="PXZ308" s="22"/>
      <c r="PYA308" s="22"/>
      <c r="PYB308" s="22"/>
      <c r="PYC308" s="22"/>
      <c r="PYD308" s="22"/>
      <c r="PYE308" s="22"/>
      <c r="PYF308" s="22"/>
      <c r="PYG308" s="22"/>
      <c r="PYH308" s="22"/>
      <c r="PYI308" s="22"/>
      <c r="PYJ308" s="22"/>
      <c r="PYK308" s="22"/>
      <c r="PYL308" s="22"/>
      <c r="PYM308" s="22"/>
      <c r="PYN308" s="22"/>
      <c r="PYO308" s="22"/>
      <c r="PYP308" s="22"/>
      <c r="PYQ308" s="22"/>
      <c r="PYR308" s="22"/>
      <c r="PYS308" s="22"/>
      <c r="PYT308" s="22"/>
      <c r="PYU308" s="22"/>
      <c r="PYV308" s="22"/>
      <c r="PYW308" s="22"/>
      <c r="PYX308" s="22"/>
      <c r="PYY308" s="22"/>
      <c r="PYZ308" s="22"/>
      <c r="PZA308" s="22"/>
      <c r="PZB308" s="22"/>
      <c r="PZC308" s="22"/>
      <c r="PZD308" s="22"/>
      <c r="PZE308" s="22"/>
      <c r="PZF308" s="22"/>
      <c r="PZG308" s="22"/>
      <c r="PZH308" s="22"/>
      <c r="PZI308" s="22"/>
      <c r="PZJ308" s="22"/>
      <c r="PZK308" s="22"/>
      <c r="PZL308" s="22"/>
      <c r="PZM308" s="22"/>
      <c r="PZN308" s="22"/>
      <c r="PZO308" s="22"/>
      <c r="PZP308" s="22"/>
      <c r="PZQ308" s="22"/>
      <c r="PZR308" s="22"/>
      <c r="PZS308" s="22"/>
      <c r="PZT308" s="22"/>
      <c r="PZU308" s="22"/>
      <c r="PZV308" s="22"/>
      <c r="PZW308" s="22"/>
      <c r="PZX308" s="22"/>
      <c r="PZY308" s="22"/>
      <c r="PZZ308" s="22"/>
      <c r="QAA308" s="22"/>
      <c r="QAB308" s="22"/>
      <c r="QAC308" s="22"/>
      <c r="QAD308" s="22"/>
      <c r="QAE308" s="22"/>
      <c r="QAF308" s="22"/>
      <c r="QAG308" s="22"/>
      <c r="QAH308" s="22"/>
      <c r="QAI308" s="22"/>
      <c r="QAJ308" s="22"/>
      <c r="QAK308" s="22"/>
      <c r="QAL308" s="22"/>
      <c r="QAM308" s="22"/>
      <c r="QAN308" s="22"/>
      <c r="QAO308" s="22"/>
      <c r="QAP308" s="22"/>
      <c r="QAQ308" s="22"/>
      <c r="QAR308" s="22"/>
      <c r="QAS308" s="22"/>
      <c r="QAT308" s="22"/>
      <c r="QAU308" s="22"/>
      <c r="QAV308" s="22"/>
      <c r="QAW308" s="22"/>
      <c r="QAX308" s="22"/>
      <c r="QAY308" s="22"/>
      <c r="QAZ308" s="22"/>
      <c r="QBA308" s="22"/>
      <c r="QBB308" s="22"/>
      <c r="QBC308" s="22"/>
      <c r="QBD308" s="22"/>
      <c r="QBE308" s="22"/>
      <c r="QBF308" s="22"/>
      <c r="QBG308" s="22"/>
      <c r="QBH308" s="22"/>
      <c r="QBI308" s="22"/>
      <c r="QBJ308" s="22"/>
      <c r="QBK308" s="22"/>
      <c r="QBL308" s="22"/>
      <c r="QBM308" s="22"/>
      <c r="QBN308" s="22"/>
      <c r="QBO308" s="22"/>
      <c r="QBP308" s="22"/>
      <c r="QBQ308" s="22"/>
      <c r="QBR308" s="22"/>
      <c r="QBS308" s="22"/>
      <c r="QBT308" s="22"/>
      <c r="QBU308" s="22"/>
      <c r="QBV308" s="22"/>
      <c r="QBW308" s="22"/>
      <c r="QBX308" s="22"/>
      <c r="QBY308" s="22"/>
      <c r="QBZ308" s="22"/>
      <c r="QCA308" s="22"/>
      <c r="QCB308" s="22"/>
      <c r="QCC308" s="22"/>
      <c r="QCD308" s="22"/>
      <c r="QCE308" s="22"/>
      <c r="QCF308" s="22"/>
      <c r="QCG308" s="22"/>
      <c r="QCH308" s="22"/>
      <c r="QCI308" s="22"/>
      <c r="QCJ308" s="22"/>
      <c r="QCK308" s="22"/>
      <c r="QCL308" s="22"/>
      <c r="QCM308" s="22"/>
      <c r="QCN308" s="22"/>
      <c r="QCO308" s="22"/>
      <c r="QCP308" s="22"/>
      <c r="QCQ308" s="22"/>
      <c r="QCR308" s="22"/>
      <c r="QCS308" s="22"/>
      <c r="QCT308" s="22"/>
      <c r="QCU308" s="22"/>
      <c r="QCV308" s="22"/>
      <c r="QCW308" s="22"/>
      <c r="QCX308" s="22"/>
      <c r="QCY308" s="22"/>
      <c r="QCZ308" s="22"/>
      <c r="QDA308" s="22"/>
      <c r="QDB308" s="22"/>
      <c r="QDC308" s="22"/>
      <c r="QDD308" s="22"/>
      <c r="QDE308" s="22"/>
      <c r="QDF308" s="22"/>
      <c r="QDG308" s="22"/>
      <c r="QDH308" s="22"/>
      <c r="QDI308" s="22"/>
      <c r="QDJ308" s="22"/>
      <c r="QDK308" s="22"/>
      <c r="QDL308" s="22"/>
      <c r="QDM308" s="22"/>
      <c r="QDN308" s="22"/>
      <c r="QDO308" s="22"/>
      <c r="QDP308" s="22"/>
      <c r="QDQ308" s="22"/>
      <c r="QDR308" s="22"/>
      <c r="QDS308" s="22"/>
      <c r="QDT308" s="22"/>
      <c r="QDU308" s="22"/>
      <c r="QDV308" s="22"/>
      <c r="QDW308" s="22"/>
      <c r="QDX308" s="22"/>
      <c r="QDY308" s="22"/>
      <c r="QDZ308" s="22"/>
      <c r="QEA308" s="22"/>
      <c r="QEB308" s="22"/>
      <c r="QEC308" s="22"/>
      <c r="QED308" s="22"/>
      <c r="QEE308" s="22"/>
      <c r="QEF308" s="22"/>
      <c r="QEG308" s="22"/>
      <c r="QEH308" s="22"/>
      <c r="QEI308" s="22"/>
      <c r="QEJ308" s="22"/>
      <c r="QEK308" s="22"/>
      <c r="QEL308" s="22"/>
      <c r="QEM308" s="22"/>
      <c r="QEN308" s="22"/>
      <c r="QEO308" s="22"/>
      <c r="QEP308" s="22"/>
      <c r="QEQ308" s="22"/>
      <c r="QER308" s="22"/>
      <c r="QES308" s="22"/>
      <c r="QET308" s="22"/>
      <c r="QEU308" s="22"/>
      <c r="QEV308" s="22"/>
      <c r="QEW308" s="22"/>
      <c r="QEX308" s="22"/>
      <c r="QEY308" s="22"/>
      <c r="QEZ308" s="22"/>
      <c r="QFA308" s="22"/>
      <c r="QFB308" s="22"/>
      <c r="QFC308" s="22"/>
      <c r="QFD308" s="22"/>
      <c r="QFE308" s="22"/>
      <c r="QFF308" s="22"/>
      <c r="QFG308" s="22"/>
      <c r="QFH308" s="22"/>
      <c r="QFI308" s="22"/>
      <c r="QFJ308" s="22"/>
      <c r="QFK308" s="22"/>
      <c r="QFL308" s="22"/>
      <c r="QFM308" s="22"/>
      <c r="QFN308" s="22"/>
      <c r="QFO308" s="22"/>
      <c r="QFP308" s="22"/>
      <c r="QFQ308" s="22"/>
      <c r="QFR308" s="22"/>
      <c r="QFS308" s="22"/>
      <c r="QFT308" s="22"/>
      <c r="QFU308" s="22"/>
      <c r="QFV308" s="22"/>
      <c r="QFW308" s="22"/>
      <c r="QFX308" s="22"/>
      <c r="QFY308" s="22"/>
      <c r="QFZ308" s="22"/>
      <c r="QGA308" s="22"/>
      <c r="QGB308" s="22"/>
      <c r="QGC308" s="22"/>
      <c r="QGD308" s="22"/>
      <c r="QGE308" s="22"/>
      <c r="QGF308" s="22"/>
      <c r="QGG308" s="22"/>
      <c r="QGH308" s="22"/>
      <c r="QGI308" s="22"/>
      <c r="QGJ308" s="22"/>
      <c r="QGK308" s="22"/>
      <c r="QGL308" s="22"/>
      <c r="QGM308" s="22"/>
      <c r="QGN308" s="22"/>
      <c r="QGO308" s="22"/>
      <c r="QGP308" s="22"/>
      <c r="QGQ308" s="22"/>
      <c r="QGR308" s="22"/>
      <c r="QGS308" s="22"/>
      <c r="QGT308" s="22"/>
      <c r="QGU308" s="22"/>
      <c r="QGV308" s="22"/>
      <c r="QGW308" s="22"/>
      <c r="QGX308" s="22"/>
      <c r="QGY308" s="22"/>
      <c r="QGZ308" s="22"/>
      <c r="QHA308" s="22"/>
      <c r="QHB308" s="22"/>
      <c r="QHC308" s="22"/>
      <c r="QHD308" s="22"/>
      <c r="QHE308" s="22"/>
      <c r="QHF308" s="22"/>
      <c r="QHG308" s="22"/>
      <c r="QHH308" s="22"/>
      <c r="QHI308" s="22"/>
      <c r="QHJ308" s="22"/>
      <c r="QHK308" s="22"/>
      <c r="QHL308" s="22"/>
      <c r="QHM308" s="22"/>
      <c r="QHN308" s="22"/>
      <c r="QHO308" s="22"/>
      <c r="QHP308" s="22"/>
      <c r="QHQ308" s="22"/>
      <c r="QHR308" s="22"/>
      <c r="QHS308" s="22"/>
      <c r="QHT308" s="22"/>
      <c r="QHU308" s="22"/>
      <c r="QHV308" s="22"/>
      <c r="QHW308" s="22"/>
      <c r="QHX308" s="22"/>
      <c r="QHY308" s="22"/>
      <c r="QHZ308" s="22"/>
      <c r="QIA308" s="22"/>
      <c r="QIB308" s="22"/>
      <c r="QIC308" s="22"/>
      <c r="QID308" s="22"/>
      <c r="QIE308" s="22"/>
      <c r="QIF308" s="22"/>
      <c r="QIG308" s="22"/>
      <c r="QIH308" s="22"/>
      <c r="QII308" s="22"/>
      <c r="QIJ308" s="22"/>
      <c r="QIK308" s="22"/>
      <c r="QIL308" s="22"/>
      <c r="QIM308" s="22"/>
      <c r="QIN308" s="22"/>
      <c r="QIO308" s="22"/>
      <c r="QIP308" s="22"/>
      <c r="QIQ308" s="22"/>
      <c r="QIR308" s="22"/>
      <c r="QIS308" s="22"/>
      <c r="QIT308" s="22"/>
      <c r="QIU308" s="22"/>
      <c r="QIV308" s="22"/>
      <c r="QIW308" s="22"/>
      <c r="QIX308" s="22"/>
      <c r="QIY308" s="22"/>
      <c r="QIZ308" s="22"/>
      <c r="QJA308" s="22"/>
      <c r="QJB308" s="22"/>
      <c r="QJC308" s="22"/>
      <c r="QJD308" s="22"/>
      <c r="QJE308" s="22"/>
      <c r="QJF308" s="22"/>
      <c r="QJG308" s="22"/>
      <c r="QJH308" s="22"/>
      <c r="QJI308" s="22"/>
      <c r="QJJ308" s="22"/>
      <c r="QJK308" s="22"/>
      <c r="QJL308" s="22"/>
      <c r="QJM308" s="22"/>
      <c r="QJN308" s="22"/>
      <c r="QJO308" s="22"/>
      <c r="QJP308" s="22"/>
      <c r="QJQ308" s="22"/>
      <c r="QJR308" s="22"/>
      <c r="QJS308" s="22"/>
      <c r="QJT308" s="22"/>
      <c r="QJU308" s="22"/>
      <c r="QJV308" s="22"/>
      <c r="QJW308" s="22"/>
      <c r="QJX308" s="22"/>
      <c r="QJY308" s="22"/>
      <c r="QJZ308" s="22"/>
      <c r="QKA308" s="22"/>
      <c r="QKB308" s="22"/>
      <c r="QKC308" s="22"/>
      <c r="QKD308" s="22"/>
      <c r="QKE308" s="22"/>
      <c r="QKF308" s="22"/>
      <c r="QKG308" s="22"/>
      <c r="QKH308" s="22"/>
      <c r="QKI308" s="22"/>
      <c r="QKJ308" s="22"/>
      <c r="QKK308" s="22"/>
      <c r="QKL308" s="22"/>
      <c r="QKM308" s="22"/>
      <c r="QKN308" s="22"/>
      <c r="QKO308" s="22"/>
      <c r="QKP308" s="22"/>
      <c r="QKQ308" s="22"/>
      <c r="QKR308" s="22"/>
      <c r="QKS308" s="22"/>
      <c r="QKT308" s="22"/>
      <c r="QKU308" s="22"/>
      <c r="QKV308" s="22"/>
      <c r="QKW308" s="22"/>
      <c r="QKX308" s="22"/>
      <c r="QKY308" s="22"/>
      <c r="QKZ308" s="22"/>
      <c r="QLA308" s="22"/>
      <c r="QLB308" s="22"/>
      <c r="QLC308" s="22"/>
      <c r="QLD308" s="22"/>
      <c r="QLE308" s="22"/>
      <c r="QLF308" s="22"/>
      <c r="QLG308" s="22"/>
      <c r="QLH308" s="22"/>
      <c r="QLI308" s="22"/>
      <c r="QLJ308" s="22"/>
      <c r="QLK308" s="22"/>
      <c r="QLL308" s="22"/>
      <c r="QLM308" s="22"/>
      <c r="QLN308" s="22"/>
      <c r="QLO308" s="22"/>
      <c r="QLP308" s="22"/>
      <c r="QLQ308" s="22"/>
      <c r="QLR308" s="22"/>
      <c r="QLS308" s="22"/>
      <c r="QLT308" s="22"/>
      <c r="QLU308" s="22"/>
      <c r="QLV308" s="22"/>
      <c r="QLW308" s="22"/>
      <c r="QLX308" s="22"/>
      <c r="QLY308" s="22"/>
      <c r="QLZ308" s="22"/>
      <c r="QMA308" s="22"/>
      <c r="QMB308" s="22"/>
      <c r="QMC308" s="22"/>
      <c r="QMD308" s="22"/>
      <c r="QME308" s="22"/>
      <c r="QMF308" s="22"/>
      <c r="QMG308" s="22"/>
      <c r="QMH308" s="22"/>
      <c r="QMI308" s="22"/>
      <c r="QMJ308" s="22"/>
      <c r="QMK308" s="22"/>
      <c r="QML308" s="22"/>
      <c r="QMM308" s="22"/>
      <c r="QMN308" s="22"/>
      <c r="QMO308" s="22"/>
      <c r="QMP308" s="22"/>
      <c r="QMQ308" s="22"/>
      <c r="QMR308" s="22"/>
      <c r="QMS308" s="22"/>
      <c r="QMT308" s="22"/>
      <c r="QMU308" s="22"/>
      <c r="QMV308" s="22"/>
      <c r="QMW308" s="22"/>
      <c r="QMX308" s="22"/>
      <c r="QMY308" s="22"/>
      <c r="QMZ308" s="22"/>
      <c r="QNA308" s="22"/>
      <c r="QNB308" s="22"/>
      <c r="QNC308" s="22"/>
      <c r="QND308" s="22"/>
      <c r="QNE308" s="22"/>
      <c r="QNF308" s="22"/>
      <c r="QNG308" s="22"/>
      <c r="QNH308" s="22"/>
      <c r="QNI308" s="22"/>
      <c r="QNJ308" s="22"/>
      <c r="QNK308" s="22"/>
      <c r="QNL308" s="22"/>
      <c r="QNM308" s="22"/>
      <c r="QNN308" s="22"/>
      <c r="QNO308" s="22"/>
      <c r="QNP308" s="22"/>
      <c r="QNQ308" s="22"/>
      <c r="QNR308" s="22"/>
      <c r="QNS308" s="22"/>
      <c r="QNT308" s="22"/>
      <c r="QNU308" s="22"/>
      <c r="QNV308" s="22"/>
      <c r="QNW308" s="22"/>
      <c r="QNX308" s="22"/>
      <c r="QNY308" s="22"/>
      <c r="QNZ308" s="22"/>
      <c r="QOA308" s="22"/>
      <c r="QOB308" s="22"/>
      <c r="QOC308" s="22"/>
      <c r="QOD308" s="22"/>
      <c r="QOE308" s="22"/>
      <c r="QOF308" s="22"/>
      <c r="QOG308" s="22"/>
      <c r="QOH308" s="22"/>
      <c r="QOI308" s="22"/>
      <c r="QOJ308" s="22"/>
      <c r="QOK308" s="22"/>
      <c r="QOL308" s="22"/>
      <c r="QOM308" s="22"/>
      <c r="QON308" s="22"/>
      <c r="QOO308" s="22"/>
      <c r="QOP308" s="22"/>
      <c r="QOQ308" s="22"/>
      <c r="QOR308" s="22"/>
      <c r="QOS308" s="22"/>
      <c r="QOT308" s="22"/>
      <c r="QOU308" s="22"/>
      <c r="QOV308" s="22"/>
      <c r="QOW308" s="22"/>
      <c r="QOX308" s="22"/>
      <c r="QOY308" s="22"/>
      <c r="QOZ308" s="22"/>
      <c r="QPA308" s="22"/>
      <c r="QPB308" s="22"/>
      <c r="QPC308" s="22"/>
      <c r="QPD308" s="22"/>
      <c r="QPE308" s="22"/>
      <c r="QPF308" s="22"/>
      <c r="QPG308" s="22"/>
      <c r="QPH308" s="22"/>
      <c r="QPI308" s="22"/>
      <c r="QPJ308" s="22"/>
      <c r="QPK308" s="22"/>
      <c r="QPL308" s="22"/>
      <c r="QPM308" s="22"/>
      <c r="QPN308" s="22"/>
      <c r="QPO308" s="22"/>
      <c r="QPP308" s="22"/>
      <c r="QPQ308" s="22"/>
      <c r="QPR308" s="22"/>
      <c r="QPS308" s="22"/>
      <c r="QPT308" s="22"/>
      <c r="QPU308" s="22"/>
      <c r="QPV308" s="22"/>
      <c r="QPW308" s="22"/>
      <c r="QPX308" s="22"/>
      <c r="QPY308" s="22"/>
      <c r="QPZ308" s="22"/>
      <c r="QQA308" s="22"/>
      <c r="QQB308" s="22"/>
      <c r="QQC308" s="22"/>
      <c r="QQD308" s="22"/>
      <c r="QQE308" s="22"/>
      <c r="QQF308" s="22"/>
      <c r="QQG308" s="22"/>
      <c r="QQH308" s="22"/>
      <c r="QQI308" s="22"/>
      <c r="QQJ308" s="22"/>
      <c r="QQK308" s="22"/>
      <c r="QQL308" s="22"/>
      <c r="QQM308" s="22"/>
      <c r="QQN308" s="22"/>
      <c r="QQO308" s="22"/>
      <c r="QQP308" s="22"/>
      <c r="QQQ308" s="22"/>
      <c r="QQR308" s="22"/>
      <c r="QQS308" s="22"/>
      <c r="QQT308" s="22"/>
      <c r="QQU308" s="22"/>
      <c r="QQV308" s="22"/>
      <c r="QQW308" s="22"/>
      <c r="QQX308" s="22"/>
      <c r="QQY308" s="22"/>
      <c r="QQZ308" s="22"/>
      <c r="QRA308" s="22"/>
      <c r="QRB308" s="22"/>
      <c r="QRC308" s="22"/>
      <c r="QRD308" s="22"/>
      <c r="QRE308" s="22"/>
      <c r="QRF308" s="22"/>
      <c r="QRG308" s="22"/>
      <c r="QRH308" s="22"/>
      <c r="QRI308" s="22"/>
      <c r="QRJ308" s="22"/>
      <c r="QRK308" s="22"/>
      <c r="QRL308" s="22"/>
      <c r="QRM308" s="22"/>
      <c r="QRN308" s="22"/>
      <c r="QRO308" s="22"/>
      <c r="QRP308" s="22"/>
      <c r="QRQ308" s="22"/>
      <c r="QRR308" s="22"/>
      <c r="QRS308" s="22"/>
      <c r="QRT308" s="22"/>
      <c r="QRU308" s="22"/>
      <c r="QRV308" s="22"/>
      <c r="QRW308" s="22"/>
      <c r="QRX308" s="22"/>
      <c r="QRY308" s="22"/>
      <c r="QRZ308" s="22"/>
      <c r="QSA308" s="22"/>
      <c r="QSB308" s="22"/>
      <c r="QSC308" s="22"/>
      <c r="QSD308" s="22"/>
      <c r="QSE308" s="22"/>
      <c r="QSF308" s="22"/>
      <c r="QSG308" s="22"/>
      <c r="QSH308" s="22"/>
      <c r="QSI308" s="22"/>
      <c r="QSJ308" s="22"/>
      <c r="QSK308" s="22"/>
      <c r="QSL308" s="22"/>
      <c r="QSM308" s="22"/>
      <c r="QSN308" s="22"/>
      <c r="QSO308" s="22"/>
      <c r="QSP308" s="22"/>
      <c r="QSQ308" s="22"/>
      <c r="QSR308" s="22"/>
      <c r="QSS308" s="22"/>
      <c r="QST308" s="22"/>
      <c r="QSU308" s="22"/>
      <c r="QSV308" s="22"/>
      <c r="QSW308" s="22"/>
      <c r="QSX308" s="22"/>
      <c r="QSY308" s="22"/>
      <c r="QSZ308" s="22"/>
      <c r="QTA308" s="22"/>
      <c r="QTB308" s="22"/>
      <c r="QTC308" s="22"/>
      <c r="QTD308" s="22"/>
      <c r="QTE308" s="22"/>
      <c r="QTF308" s="22"/>
      <c r="QTG308" s="22"/>
      <c r="QTH308" s="22"/>
      <c r="QTI308" s="22"/>
      <c r="QTJ308" s="22"/>
      <c r="QTK308" s="22"/>
      <c r="QTL308" s="22"/>
      <c r="QTM308" s="22"/>
      <c r="QTN308" s="22"/>
      <c r="QTO308" s="22"/>
      <c r="QTP308" s="22"/>
      <c r="QTQ308" s="22"/>
      <c r="QTR308" s="22"/>
      <c r="QTS308" s="22"/>
      <c r="QTT308" s="22"/>
      <c r="QTU308" s="22"/>
      <c r="QTV308" s="22"/>
      <c r="QTW308" s="22"/>
      <c r="QTX308" s="22"/>
      <c r="QTY308" s="22"/>
      <c r="QTZ308" s="22"/>
      <c r="QUA308" s="22"/>
      <c r="QUB308" s="22"/>
      <c r="QUC308" s="22"/>
      <c r="QUD308" s="22"/>
      <c r="QUE308" s="22"/>
      <c r="QUF308" s="22"/>
      <c r="QUG308" s="22"/>
      <c r="QUH308" s="22"/>
      <c r="QUI308" s="22"/>
      <c r="QUJ308" s="22"/>
      <c r="QUK308" s="22"/>
      <c r="QUL308" s="22"/>
      <c r="QUM308" s="22"/>
      <c r="QUN308" s="22"/>
      <c r="QUO308" s="22"/>
      <c r="QUP308" s="22"/>
      <c r="QUQ308" s="22"/>
      <c r="QUR308" s="22"/>
      <c r="QUS308" s="22"/>
      <c r="QUT308" s="22"/>
      <c r="QUU308" s="22"/>
      <c r="QUV308" s="22"/>
      <c r="QUW308" s="22"/>
      <c r="QUX308" s="22"/>
      <c r="QUY308" s="22"/>
      <c r="QUZ308" s="22"/>
      <c r="QVA308" s="22"/>
      <c r="QVB308" s="22"/>
      <c r="QVC308" s="22"/>
      <c r="QVD308" s="22"/>
      <c r="QVE308" s="22"/>
      <c r="QVF308" s="22"/>
      <c r="QVG308" s="22"/>
      <c r="QVH308" s="22"/>
      <c r="QVI308" s="22"/>
      <c r="QVJ308" s="22"/>
      <c r="QVK308" s="22"/>
      <c r="QVL308" s="22"/>
      <c r="QVM308" s="22"/>
      <c r="QVN308" s="22"/>
      <c r="QVO308" s="22"/>
      <c r="QVP308" s="22"/>
      <c r="QVQ308" s="22"/>
      <c r="QVR308" s="22"/>
      <c r="QVS308" s="22"/>
      <c r="QVT308" s="22"/>
      <c r="QVU308" s="22"/>
      <c r="QVV308" s="22"/>
      <c r="QVW308" s="22"/>
      <c r="QVX308" s="22"/>
      <c r="QVY308" s="22"/>
      <c r="QVZ308" s="22"/>
      <c r="QWA308" s="22"/>
      <c r="QWB308" s="22"/>
      <c r="QWC308" s="22"/>
      <c r="QWD308" s="22"/>
      <c r="QWE308" s="22"/>
      <c r="QWF308" s="22"/>
      <c r="QWG308" s="22"/>
      <c r="QWH308" s="22"/>
      <c r="QWI308" s="22"/>
      <c r="QWJ308" s="22"/>
      <c r="QWK308" s="22"/>
      <c r="QWL308" s="22"/>
      <c r="QWM308" s="22"/>
      <c r="QWN308" s="22"/>
      <c r="QWO308" s="22"/>
      <c r="QWP308" s="22"/>
      <c r="QWQ308" s="22"/>
      <c r="QWR308" s="22"/>
      <c r="QWS308" s="22"/>
      <c r="QWT308" s="22"/>
      <c r="QWU308" s="22"/>
      <c r="QWV308" s="22"/>
      <c r="QWW308" s="22"/>
      <c r="QWX308" s="22"/>
      <c r="QWY308" s="22"/>
      <c r="QWZ308" s="22"/>
      <c r="QXA308" s="22"/>
      <c r="QXB308" s="22"/>
      <c r="QXC308" s="22"/>
      <c r="QXD308" s="22"/>
      <c r="QXE308" s="22"/>
      <c r="QXF308" s="22"/>
      <c r="QXG308" s="22"/>
      <c r="QXH308" s="22"/>
      <c r="QXI308" s="22"/>
      <c r="QXJ308" s="22"/>
      <c r="QXK308" s="22"/>
      <c r="QXL308" s="22"/>
      <c r="QXM308" s="22"/>
      <c r="QXN308" s="22"/>
      <c r="QXO308" s="22"/>
      <c r="QXP308" s="22"/>
      <c r="QXQ308" s="22"/>
      <c r="QXR308" s="22"/>
      <c r="QXS308" s="22"/>
      <c r="QXT308" s="22"/>
      <c r="QXU308" s="22"/>
      <c r="QXV308" s="22"/>
      <c r="QXW308" s="22"/>
      <c r="QXX308" s="22"/>
      <c r="QXY308" s="22"/>
      <c r="QXZ308" s="22"/>
      <c r="QYA308" s="22"/>
      <c r="QYB308" s="22"/>
      <c r="QYC308" s="22"/>
      <c r="QYD308" s="22"/>
      <c r="QYE308" s="22"/>
      <c r="QYF308" s="22"/>
      <c r="QYG308" s="22"/>
      <c r="QYH308" s="22"/>
      <c r="QYI308" s="22"/>
      <c r="QYJ308" s="22"/>
      <c r="QYK308" s="22"/>
      <c r="QYL308" s="22"/>
      <c r="QYM308" s="22"/>
      <c r="QYN308" s="22"/>
      <c r="QYO308" s="22"/>
      <c r="QYP308" s="22"/>
      <c r="QYQ308" s="22"/>
      <c r="QYR308" s="22"/>
      <c r="QYS308" s="22"/>
      <c r="QYT308" s="22"/>
      <c r="QYU308" s="22"/>
      <c r="QYV308" s="22"/>
      <c r="QYW308" s="22"/>
      <c r="QYX308" s="22"/>
      <c r="QYY308" s="22"/>
      <c r="QYZ308" s="22"/>
      <c r="QZA308" s="22"/>
      <c r="QZB308" s="22"/>
      <c r="QZC308" s="22"/>
      <c r="QZD308" s="22"/>
      <c r="QZE308" s="22"/>
      <c r="QZF308" s="22"/>
      <c r="QZG308" s="22"/>
      <c r="QZH308" s="22"/>
      <c r="QZI308" s="22"/>
      <c r="QZJ308" s="22"/>
      <c r="QZK308" s="22"/>
      <c r="QZL308" s="22"/>
      <c r="QZM308" s="22"/>
      <c r="QZN308" s="22"/>
      <c r="QZO308" s="22"/>
      <c r="QZP308" s="22"/>
      <c r="QZQ308" s="22"/>
      <c r="QZR308" s="22"/>
      <c r="QZS308" s="22"/>
      <c r="QZT308" s="22"/>
      <c r="QZU308" s="22"/>
      <c r="QZV308" s="22"/>
      <c r="QZW308" s="22"/>
      <c r="QZX308" s="22"/>
      <c r="QZY308" s="22"/>
      <c r="QZZ308" s="22"/>
      <c r="RAA308" s="22"/>
      <c r="RAB308" s="22"/>
      <c r="RAC308" s="22"/>
      <c r="RAD308" s="22"/>
      <c r="RAE308" s="22"/>
      <c r="RAF308" s="22"/>
      <c r="RAG308" s="22"/>
      <c r="RAH308" s="22"/>
      <c r="RAI308" s="22"/>
      <c r="RAJ308" s="22"/>
      <c r="RAK308" s="22"/>
      <c r="RAL308" s="22"/>
      <c r="RAM308" s="22"/>
      <c r="RAN308" s="22"/>
      <c r="RAO308" s="22"/>
      <c r="RAP308" s="22"/>
      <c r="RAQ308" s="22"/>
      <c r="RAR308" s="22"/>
      <c r="RAS308" s="22"/>
      <c r="RAT308" s="22"/>
      <c r="RAU308" s="22"/>
      <c r="RAV308" s="22"/>
      <c r="RAW308" s="22"/>
      <c r="RAX308" s="22"/>
      <c r="RAY308" s="22"/>
      <c r="RAZ308" s="22"/>
      <c r="RBA308" s="22"/>
      <c r="RBB308" s="22"/>
      <c r="RBC308" s="22"/>
      <c r="RBD308" s="22"/>
      <c r="RBE308" s="22"/>
      <c r="RBF308" s="22"/>
      <c r="RBG308" s="22"/>
      <c r="RBH308" s="22"/>
      <c r="RBI308" s="22"/>
      <c r="RBJ308" s="22"/>
      <c r="RBK308" s="22"/>
      <c r="RBL308" s="22"/>
      <c r="RBM308" s="22"/>
      <c r="RBN308" s="22"/>
      <c r="RBO308" s="22"/>
      <c r="RBP308" s="22"/>
      <c r="RBQ308" s="22"/>
      <c r="RBR308" s="22"/>
      <c r="RBS308" s="22"/>
      <c r="RBT308" s="22"/>
      <c r="RBU308" s="22"/>
      <c r="RBV308" s="22"/>
      <c r="RBW308" s="22"/>
      <c r="RBX308" s="22"/>
      <c r="RBY308" s="22"/>
      <c r="RBZ308" s="22"/>
      <c r="RCA308" s="22"/>
      <c r="RCB308" s="22"/>
      <c r="RCC308" s="22"/>
      <c r="RCD308" s="22"/>
      <c r="RCE308" s="22"/>
      <c r="RCF308" s="22"/>
      <c r="RCG308" s="22"/>
      <c r="RCH308" s="22"/>
      <c r="RCI308" s="22"/>
      <c r="RCJ308" s="22"/>
      <c r="RCK308" s="22"/>
      <c r="RCL308" s="22"/>
      <c r="RCM308" s="22"/>
      <c r="RCN308" s="22"/>
      <c r="RCO308" s="22"/>
      <c r="RCP308" s="22"/>
      <c r="RCQ308" s="22"/>
      <c r="RCR308" s="22"/>
      <c r="RCS308" s="22"/>
      <c r="RCT308" s="22"/>
      <c r="RCU308" s="22"/>
      <c r="RCV308" s="22"/>
      <c r="RCW308" s="22"/>
      <c r="RCX308" s="22"/>
      <c r="RCY308" s="22"/>
      <c r="RCZ308" s="22"/>
      <c r="RDA308" s="22"/>
      <c r="RDB308" s="22"/>
      <c r="RDC308" s="22"/>
      <c r="RDD308" s="22"/>
      <c r="RDE308" s="22"/>
      <c r="RDF308" s="22"/>
      <c r="RDG308" s="22"/>
      <c r="RDH308" s="22"/>
      <c r="RDI308" s="22"/>
      <c r="RDJ308" s="22"/>
      <c r="RDK308" s="22"/>
      <c r="RDL308" s="22"/>
      <c r="RDM308" s="22"/>
      <c r="RDN308" s="22"/>
      <c r="RDO308" s="22"/>
      <c r="RDP308" s="22"/>
      <c r="RDQ308" s="22"/>
      <c r="RDR308" s="22"/>
      <c r="RDS308" s="22"/>
      <c r="RDT308" s="22"/>
      <c r="RDU308" s="22"/>
      <c r="RDV308" s="22"/>
      <c r="RDW308" s="22"/>
      <c r="RDX308" s="22"/>
      <c r="RDY308" s="22"/>
      <c r="RDZ308" s="22"/>
      <c r="REA308" s="22"/>
      <c r="REB308" s="22"/>
      <c r="REC308" s="22"/>
      <c r="RED308" s="22"/>
      <c r="REE308" s="22"/>
      <c r="REF308" s="22"/>
      <c r="REG308" s="22"/>
      <c r="REH308" s="22"/>
      <c r="REI308" s="22"/>
      <c r="REJ308" s="22"/>
      <c r="REK308" s="22"/>
      <c r="REL308" s="22"/>
      <c r="REM308" s="22"/>
      <c r="REN308" s="22"/>
      <c r="REO308" s="22"/>
      <c r="REP308" s="22"/>
      <c r="REQ308" s="22"/>
      <c r="RER308" s="22"/>
      <c r="RES308" s="22"/>
      <c r="RET308" s="22"/>
      <c r="REU308" s="22"/>
      <c r="REV308" s="22"/>
      <c r="REW308" s="22"/>
      <c r="REX308" s="22"/>
      <c r="REY308" s="22"/>
      <c r="REZ308" s="22"/>
      <c r="RFA308" s="22"/>
      <c r="RFB308" s="22"/>
      <c r="RFC308" s="22"/>
      <c r="RFD308" s="22"/>
      <c r="RFE308" s="22"/>
      <c r="RFF308" s="22"/>
      <c r="RFG308" s="22"/>
      <c r="RFH308" s="22"/>
      <c r="RFI308" s="22"/>
      <c r="RFJ308" s="22"/>
      <c r="RFK308" s="22"/>
      <c r="RFL308" s="22"/>
      <c r="RFM308" s="22"/>
      <c r="RFN308" s="22"/>
      <c r="RFO308" s="22"/>
      <c r="RFP308" s="22"/>
      <c r="RFQ308" s="22"/>
      <c r="RFR308" s="22"/>
      <c r="RFS308" s="22"/>
      <c r="RFT308" s="22"/>
      <c r="RFU308" s="22"/>
      <c r="RFV308" s="22"/>
      <c r="RFW308" s="22"/>
      <c r="RFX308" s="22"/>
      <c r="RFY308" s="22"/>
      <c r="RFZ308" s="22"/>
      <c r="RGA308" s="22"/>
      <c r="RGB308" s="22"/>
      <c r="RGC308" s="22"/>
      <c r="RGD308" s="22"/>
      <c r="RGE308" s="22"/>
      <c r="RGF308" s="22"/>
      <c r="RGG308" s="22"/>
      <c r="RGH308" s="22"/>
      <c r="RGI308" s="22"/>
      <c r="RGJ308" s="22"/>
      <c r="RGK308" s="22"/>
      <c r="RGL308" s="22"/>
      <c r="RGM308" s="22"/>
      <c r="RGN308" s="22"/>
      <c r="RGO308" s="22"/>
      <c r="RGP308" s="22"/>
      <c r="RGQ308" s="22"/>
      <c r="RGR308" s="22"/>
      <c r="RGS308" s="22"/>
      <c r="RGT308" s="22"/>
      <c r="RGU308" s="22"/>
      <c r="RGV308" s="22"/>
      <c r="RGW308" s="22"/>
      <c r="RGX308" s="22"/>
      <c r="RGY308" s="22"/>
      <c r="RGZ308" s="22"/>
      <c r="RHA308" s="22"/>
      <c r="RHB308" s="22"/>
      <c r="RHC308" s="22"/>
      <c r="RHD308" s="22"/>
      <c r="RHE308" s="22"/>
      <c r="RHF308" s="22"/>
      <c r="RHG308" s="22"/>
      <c r="RHH308" s="22"/>
      <c r="RHI308" s="22"/>
      <c r="RHJ308" s="22"/>
      <c r="RHK308" s="22"/>
      <c r="RHL308" s="22"/>
      <c r="RHM308" s="22"/>
      <c r="RHN308" s="22"/>
      <c r="RHO308" s="22"/>
      <c r="RHP308" s="22"/>
      <c r="RHQ308" s="22"/>
      <c r="RHR308" s="22"/>
      <c r="RHS308" s="22"/>
      <c r="RHT308" s="22"/>
      <c r="RHU308" s="22"/>
      <c r="RHV308" s="22"/>
      <c r="RHW308" s="22"/>
      <c r="RHX308" s="22"/>
      <c r="RHY308" s="22"/>
      <c r="RHZ308" s="22"/>
      <c r="RIA308" s="22"/>
      <c r="RIB308" s="22"/>
      <c r="RIC308" s="22"/>
      <c r="RID308" s="22"/>
      <c r="RIE308" s="22"/>
      <c r="RIF308" s="22"/>
      <c r="RIG308" s="22"/>
      <c r="RIH308" s="22"/>
      <c r="RII308" s="22"/>
      <c r="RIJ308" s="22"/>
      <c r="RIK308" s="22"/>
      <c r="RIL308" s="22"/>
      <c r="RIM308" s="22"/>
      <c r="RIN308" s="22"/>
      <c r="RIO308" s="22"/>
      <c r="RIP308" s="22"/>
      <c r="RIQ308" s="22"/>
      <c r="RIR308" s="22"/>
      <c r="RIS308" s="22"/>
      <c r="RIT308" s="22"/>
      <c r="RIU308" s="22"/>
      <c r="RIV308" s="22"/>
      <c r="RIW308" s="22"/>
      <c r="RIX308" s="22"/>
      <c r="RIY308" s="22"/>
      <c r="RIZ308" s="22"/>
      <c r="RJA308" s="22"/>
      <c r="RJB308" s="22"/>
      <c r="RJC308" s="22"/>
      <c r="RJD308" s="22"/>
      <c r="RJE308" s="22"/>
      <c r="RJF308" s="22"/>
      <c r="RJG308" s="22"/>
      <c r="RJH308" s="22"/>
      <c r="RJI308" s="22"/>
      <c r="RJJ308" s="22"/>
      <c r="RJK308" s="22"/>
      <c r="RJL308" s="22"/>
      <c r="RJM308" s="22"/>
      <c r="RJN308" s="22"/>
      <c r="RJO308" s="22"/>
      <c r="RJP308" s="22"/>
      <c r="RJQ308" s="22"/>
      <c r="RJR308" s="22"/>
      <c r="RJS308" s="22"/>
      <c r="RJT308" s="22"/>
      <c r="RJU308" s="22"/>
      <c r="RJV308" s="22"/>
      <c r="RJW308" s="22"/>
      <c r="RJX308" s="22"/>
      <c r="RJY308" s="22"/>
      <c r="RJZ308" s="22"/>
      <c r="RKA308" s="22"/>
      <c r="RKB308" s="22"/>
      <c r="RKC308" s="22"/>
      <c r="RKD308" s="22"/>
      <c r="RKE308" s="22"/>
      <c r="RKF308" s="22"/>
      <c r="RKG308" s="22"/>
      <c r="RKH308" s="22"/>
      <c r="RKI308" s="22"/>
      <c r="RKJ308" s="22"/>
      <c r="RKK308" s="22"/>
      <c r="RKL308" s="22"/>
      <c r="RKM308" s="22"/>
      <c r="RKN308" s="22"/>
      <c r="RKO308" s="22"/>
      <c r="RKP308" s="22"/>
      <c r="RKQ308" s="22"/>
      <c r="RKR308" s="22"/>
      <c r="RKS308" s="22"/>
      <c r="RKT308" s="22"/>
      <c r="RKU308" s="22"/>
      <c r="RKV308" s="22"/>
      <c r="RKW308" s="22"/>
      <c r="RKX308" s="22"/>
      <c r="RKY308" s="22"/>
      <c r="RKZ308" s="22"/>
      <c r="RLA308" s="22"/>
      <c r="RLB308" s="22"/>
      <c r="RLC308" s="22"/>
      <c r="RLD308" s="22"/>
      <c r="RLE308" s="22"/>
      <c r="RLF308" s="22"/>
      <c r="RLG308" s="22"/>
      <c r="RLH308" s="22"/>
      <c r="RLI308" s="22"/>
      <c r="RLJ308" s="22"/>
      <c r="RLK308" s="22"/>
      <c r="RLL308" s="22"/>
      <c r="RLM308" s="22"/>
      <c r="RLN308" s="22"/>
      <c r="RLO308" s="22"/>
      <c r="RLP308" s="22"/>
      <c r="RLQ308" s="22"/>
      <c r="RLR308" s="22"/>
      <c r="RLS308" s="22"/>
      <c r="RLT308" s="22"/>
      <c r="RLU308" s="22"/>
      <c r="RLV308" s="22"/>
      <c r="RLW308" s="22"/>
      <c r="RLX308" s="22"/>
      <c r="RLY308" s="22"/>
      <c r="RLZ308" s="22"/>
      <c r="RMA308" s="22"/>
      <c r="RMB308" s="22"/>
      <c r="RMC308" s="22"/>
      <c r="RMD308" s="22"/>
      <c r="RME308" s="22"/>
      <c r="RMF308" s="22"/>
      <c r="RMG308" s="22"/>
      <c r="RMH308" s="22"/>
      <c r="RMI308" s="22"/>
      <c r="RMJ308" s="22"/>
      <c r="RMK308" s="22"/>
      <c r="RML308" s="22"/>
      <c r="RMM308" s="22"/>
      <c r="RMN308" s="22"/>
      <c r="RMO308" s="22"/>
      <c r="RMP308" s="22"/>
      <c r="RMQ308" s="22"/>
      <c r="RMR308" s="22"/>
      <c r="RMS308" s="22"/>
      <c r="RMT308" s="22"/>
      <c r="RMU308" s="22"/>
      <c r="RMV308" s="22"/>
      <c r="RMW308" s="22"/>
      <c r="RMX308" s="22"/>
      <c r="RMY308" s="22"/>
      <c r="RMZ308" s="22"/>
      <c r="RNA308" s="22"/>
      <c r="RNB308" s="22"/>
      <c r="RNC308" s="22"/>
      <c r="RND308" s="22"/>
      <c r="RNE308" s="22"/>
      <c r="RNF308" s="22"/>
      <c r="RNG308" s="22"/>
      <c r="RNH308" s="22"/>
      <c r="RNI308" s="22"/>
      <c r="RNJ308" s="22"/>
      <c r="RNK308" s="22"/>
      <c r="RNL308" s="22"/>
      <c r="RNM308" s="22"/>
      <c r="RNN308" s="22"/>
      <c r="RNO308" s="22"/>
      <c r="RNP308" s="22"/>
      <c r="RNQ308" s="22"/>
      <c r="RNR308" s="22"/>
      <c r="RNS308" s="22"/>
      <c r="RNT308" s="22"/>
      <c r="RNU308" s="22"/>
      <c r="RNV308" s="22"/>
      <c r="RNW308" s="22"/>
      <c r="RNX308" s="22"/>
      <c r="RNY308" s="22"/>
      <c r="RNZ308" s="22"/>
      <c r="ROA308" s="22"/>
      <c r="ROB308" s="22"/>
      <c r="ROC308" s="22"/>
      <c r="ROD308" s="22"/>
      <c r="ROE308" s="22"/>
      <c r="ROF308" s="22"/>
      <c r="ROG308" s="22"/>
      <c r="ROH308" s="22"/>
      <c r="ROI308" s="22"/>
      <c r="ROJ308" s="22"/>
      <c r="ROK308" s="22"/>
      <c r="ROL308" s="22"/>
      <c r="ROM308" s="22"/>
      <c r="RON308" s="22"/>
      <c r="ROO308" s="22"/>
      <c r="ROP308" s="22"/>
      <c r="ROQ308" s="22"/>
      <c r="ROR308" s="22"/>
      <c r="ROS308" s="22"/>
      <c r="ROT308" s="22"/>
      <c r="ROU308" s="22"/>
      <c r="ROV308" s="22"/>
      <c r="ROW308" s="22"/>
      <c r="ROX308" s="22"/>
      <c r="ROY308" s="22"/>
      <c r="ROZ308" s="22"/>
      <c r="RPA308" s="22"/>
      <c r="RPB308" s="22"/>
      <c r="RPC308" s="22"/>
      <c r="RPD308" s="22"/>
      <c r="RPE308" s="22"/>
      <c r="RPF308" s="22"/>
      <c r="RPG308" s="22"/>
      <c r="RPH308" s="22"/>
      <c r="RPI308" s="22"/>
      <c r="RPJ308" s="22"/>
      <c r="RPK308" s="22"/>
      <c r="RPL308" s="22"/>
      <c r="RPM308" s="22"/>
      <c r="RPN308" s="22"/>
      <c r="RPO308" s="22"/>
      <c r="RPP308" s="22"/>
      <c r="RPQ308" s="22"/>
      <c r="RPR308" s="22"/>
      <c r="RPS308" s="22"/>
      <c r="RPT308" s="22"/>
      <c r="RPU308" s="22"/>
      <c r="RPV308" s="22"/>
      <c r="RPW308" s="22"/>
      <c r="RPX308" s="22"/>
      <c r="RPY308" s="22"/>
      <c r="RPZ308" s="22"/>
      <c r="RQA308" s="22"/>
      <c r="RQB308" s="22"/>
      <c r="RQC308" s="22"/>
      <c r="RQD308" s="22"/>
      <c r="RQE308" s="22"/>
      <c r="RQF308" s="22"/>
      <c r="RQG308" s="22"/>
      <c r="RQH308" s="22"/>
      <c r="RQI308" s="22"/>
      <c r="RQJ308" s="22"/>
      <c r="RQK308" s="22"/>
      <c r="RQL308" s="22"/>
      <c r="RQM308" s="22"/>
      <c r="RQN308" s="22"/>
      <c r="RQO308" s="22"/>
      <c r="RQP308" s="22"/>
      <c r="RQQ308" s="22"/>
      <c r="RQR308" s="22"/>
      <c r="RQS308" s="22"/>
      <c r="RQT308" s="22"/>
      <c r="RQU308" s="22"/>
      <c r="RQV308" s="22"/>
      <c r="RQW308" s="22"/>
      <c r="RQX308" s="22"/>
      <c r="RQY308" s="22"/>
      <c r="RQZ308" s="22"/>
      <c r="RRA308" s="22"/>
      <c r="RRB308" s="22"/>
      <c r="RRC308" s="22"/>
      <c r="RRD308" s="22"/>
      <c r="RRE308" s="22"/>
      <c r="RRF308" s="22"/>
      <c r="RRG308" s="22"/>
      <c r="RRH308" s="22"/>
      <c r="RRI308" s="22"/>
      <c r="RRJ308" s="22"/>
      <c r="RRK308" s="22"/>
      <c r="RRL308" s="22"/>
      <c r="RRM308" s="22"/>
      <c r="RRN308" s="22"/>
      <c r="RRO308" s="22"/>
      <c r="RRP308" s="22"/>
      <c r="RRQ308" s="22"/>
      <c r="RRR308" s="22"/>
      <c r="RRS308" s="22"/>
      <c r="RRT308" s="22"/>
      <c r="RRU308" s="22"/>
      <c r="RRV308" s="22"/>
      <c r="RRW308" s="22"/>
      <c r="RRX308" s="22"/>
      <c r="RRY308" s="22"/>
      <c r="RRZ308" s="22"/>
      <c r="RSA308" s="22"/>
      <c r="RSB308" s="22"/>
      <c r="RSC308" s="22"/>
      <c r="RSD308" s="22"/>
      <c r="RSE308" s="22"/>
      <c r="RSF308" s="22"/>
      <c r="RSG308" s="22"/>
      <c r="RSH308" s="22"/>
      <c r="RSI308" s="22"/>
      <c r="RSJ308" s="22"/>
      <c r="RSK308" s="22"/>
      <c r="RSL308" s="22"/>
      <c r="RSM308" s="22"/>
      <c r="RSN308" s="22"/>
      <c r="RSO308" s="22"/>
      <c r="RSP308" s="22"/>
      <c r="RSQ308" s="22"/>
      <c r="RSR308" s="22"/>
      <c r="RSS308" s="22"/>
      <c r="RST308" s="22"/>
      <c r="RSU308" s="22"/>
      <c r="RSV308" s="22"/>
      <c r="RSW308" s="22"/>
      <c r="RSX308" s="22"/>
      <c r="RSY308" s="22"/>
      <c r="RSZ308" s="22"/>
      <c r="RTA308" s="22"/>
      <c r="RTB308" s="22"/>
      <c r="RTC308" s="22"/>
      <c r="RTD308" s="22"/>
      <c r="RTE308" s="22"/>
      <c r="RTF308" s="22"/>
      <c r="RTG308" s="22"/>
      <c r="RTH308" s="22"/>
      <c r="RTI308" s="22"/>
      <c r="RTJ308" s="22"/>
      <c r="RTK308" s="22"/>
      <c r="RTL308" s="22"/>
      <c r="RTM308" s="22"/>
      <c r="RTN308" s="22"/>
      <c r="RTO308" s="22"/>
      <c r="RTP308" s="22"/>
      <c r="RTQ308" s="22"/>
      <c r="RTR308" s="22"/>
      <c r="RTS308" s="22"/>
      <c r="RTT308" s="22"/>
      <c r="RTU308" s="22"/>
      <c r="RTV308" s="22"/>
      <c r="RTW308" s="22"/>
      <c r="RTX308" s="22"/>
      <c r="RTY308" s="22"/>
      <c r="RTZ308" s="22"/>
      <c r="RUA308" s="22"/>
      <c r="RUB308" s="22"/>
      <c r="RUC308" s="22"/>
      <c r="RUD308" s="22"/>
      <c r="RUE308" s="22"/>
      <c r="RUF308" s="22"/>
      <c r="RUG308" s="22"/>
      <c r="RUH308" s="22"/>
      <c r="RUI308" s="22"/>
      <c r="RUJ308" s="22"/>
      <c r="RUK308" s="22"/>
      <c r="RUL308" s="22"/>
      <c r="RUM308" s="22"/>
      <c r="RUN308" s="22"/>
      <c r="RUO308" s="22"/>
      <c r="RUP308" s="22"/>
      <c r="RUQ308" s="22"/>
      <c r="RUR308" s="22"/>
      <c r="RUS308" s="22"/>
      <c r="RUT308" s="22"/>
      <c r="RUU308" s="22"/>
      <c r="RUV308" s="22"/>
      <c r="RUW308" s="22"/>
      <c r="RUX308" s="22"/>
      <c r="RUY308" s="22"/>
      <c r="RUZ308" s="22"/>
      <c r="RVA308" s="22"/>
      <c r="RVB308" s="22"/>
      <c r="RVC308" s="22"/>
      <c r="RVD308" s="22"/>
      <c r="RVE308" s="22"/>
      <c r="RVF308" s="22"/>
      <c r="RVG308" s="22"/>
      <c r="RVH308" s="22"/>
      <c r="RVI308" s="22"/>
      <c r="RVJ308" s="22"/>
      <c r="RVK308" s="22"/>
      <c r="RVL308" s="22"/>
      <c r="RVM308" s="22"/>
      <c r="RVN308" s="22"/>
      <c r="RVO308" s="22"/>
      <c r="RVP308" s="22"/>
      <c r="RVQ308" s="22"/>
      <c r="RVR308" s="22"/>
      <c r="RVS308" s="22"/>
      <c r="RVT308" s="22"/>
      <c r="RVU308" s="22"/>
      <c r="RVV308" s="22"/>
      <c r="RVW308" s="22"/>
      <c r="RVX308" s="22"/>
      <c r="RVY308" s="22"/>
      <c r="RVZ308" s="22"/>
      <c r="RWA308" s="22"/>
      <c r="RWB308" s="22"/>
      <c r="RWC308" s="22"/>
      <c r="RWD308" s="22"/>
      <c r="RWE308" s="22"/>
      <c r="RWF308" s="22"/>
      <c r="RWG308" s="22"/>
      <c r="RWH308" s="22"/>
      <c r="RWI308" s="22"/>
      <c r="RWJ308" s="22"/>
      <c r="RWK308" s="22"/>
      <c r="RWL308" s="22"/>
      <c r="RWM308" s="22"/>
      <c r="RWN308" s="22"/>
      <c r="RWO308" s="22"/>
      <c r="RWP308" s="22"/>
      <c r="RWQ308" s="22"/>
      <c r="RWR308" s="22"/>
      <c r="RWS308" s="22"/>
      <c r="RWT308" s="22"/>
      <c r="RWU308" s="22"/>
      <c r="RWV308" s="22"/>
      <c r="RWW308" s="22"/>
      <c r="RWX308" s="22"/>
      <c r="RWY308" s="22"/>
      <c r="RWZ308" s="22"/>
      <c r="RXA308" s="22"/>
      <c r="RXB308" s="22"/>
      <c r="RXC308" s="22"/>
      <c r="RXD308" s="22"/>
      <c r="RXE308" s="22"/>
      <c r="RXF308" s="22"/>
      <c r="RXG308" s="22"/>
      <c r="RXH308" s="22"/>
      <c r="RXI308" s="22"/>
      <c r="RXJ308" s="22"/>
      <c r="RXK308" s="22"/>
      <c r="RXL308" s="22"/>
      <c r="RXM308" s="22"/>
      <c r="RXN308" s="22"/>
      <c r="RXO308" s="22"/>
      <c r="RXP308" s="22"/>
      <c r="RXQ308" s="22"/>
      <c r="RXR308" s="22"/>
      <c r="RXS308" s="22"/>
      <c r="RXT308" s="22"/>
      <c r="RXU308" s="22"/>
      <c r="RXV308" s="22"/>
      <c r="RXW308" s="22"/>
      <c r="RXX308" s="22"/>
      <c r="RXY308" s="22"/>
      <c r="RXZ308" s="22"/>
      <c r="RYA308" s="22"/>
      <c r="RYB308" s="22"/>
      <c r="RYC308" s="22"/>
      <c r="RYD308" s="22"/>
      <c r="RYE308" s="22"/>
      <c r="RYF308" s="22"/>
      <c r="RYG308" s="22"/>
      <c r="RYH308" s="22"/>
      <c r="RYI308" s="22"/>
      <c r="RYJ308" s="22"/>
      <c r="RYK308" s="22"/>
      <c r="RYL308" s="22"/>
      <c r="RYM308" s="22"/>
      <c r="RYN308" s="22"/>
      <c r="RYO308" s="22"/>
      <c r="RYP308" s="22"/>
      <c r="RYQ308" s="22"/>
      <c r="RYR308" s="22"/>
      <c r="RYS308" s="22"/>
      <c r="RYT308" s="22"/>
      <c r="RYU308" s="22"/>
      <c r="RYV308" s="22"/>
      <c r="RYW308" s="22"/>
      <c r="RYX308" s="22"/>
      <c r="RYY308" s="22"/>
      <c r="RYZ308" s="22"/>
      <c r="RZA308" s="22"/>
      <c r="RZB308" s="22"/>
      <c r="RZC308" s="22"/>
      <c r="RZD308" s="22"/>
      <c r="RZE308" s="22"/>
      <c r="RZF308" s="22"/>
      <c r="RZG308" s="22"/>
      <c r="RZH308" s="22"/>
      <c r="RZI308" s="22"/>
      <c r="RZJ308" s="22"/>
      <c r="RZK308" s="22"/>
      <c r="RZL308" s="22"/>
      <c r="RZM308" s="22"/>
      <c r="RZN308" s="22"/>
      <c r="RZO308" s="22"/>
      <c r="RZP308" s="22"/>
      <c r="RZQ308" s="22"/>
      <c r="RZR308" s="22"/>
      <c r="RZS308" s="22"/>
      <c r="RZT308" s="22"/>
      <c r="RZU308" s="22"/>
      <c r="RZV308" s="22"/>
      <c r="RZW308" s="22"/>
      <c r="RZX308" s="22"/>
      <c r="RZY308" s="22"/>
      <c r="RZZ308" s="22"/>
      <c r="SAA308" s="22"/>
      <c r="SAB308" s="22"/>
      <c r="SAC308" s="22"/>
      <c r="SAD308" s="22"/>
      <c r="SAE308" s="22"/>
      <c r="SAF308" s="22"/>
      <c r="SAG308" s="22"/>
      <c r="SAH308" s="22"/>
      <c r="SAI308" s="22"/>
      <c r="SAJ308" s="22"/>
      <c r="SAK308" s="22"/>
      <c r="SAL308" s="22"/>
      <c r="SAM308" s="22"/>
      <c r="SAN308" s="22"/>
      <c r="SAO308" s="22"/>
      <c r="SAP308" s="22"/>
      <c r="SAQ308" s="22"/>
      <c r="SAR308" s="22"/>
      <c r="SAS308" s="22"/>
      <c r="SAT308" s="22"/>
      <c r="SAU308" s="22"/>
      <c r="SAV308" s="22"/>
      <c r="SAW308" s="22"/>
      <c r="SAX308" s="22"/>
      <c r="SAY308" s="22"/>
      <c r="SAZ308" s="22"/>
      <c r="SBA308" s="22"/>
      <c r="SBB308" s="22"/>
      <c r="SBC308" s="22"/>
      <c r="SBD308" s="22"/>
      <c r="SBE308" s="22"/>
      <c r="SBF308" s="22"/>
      <c r="SBG308" s="22"/>
      <c r="SBH308" s="22"/>
      <c r="SBI308" s="22"/>
      <c r="SBJ308" s="22"/>
      <c r="SBK308" s="22"/>
      <c r="SBL308" s="22"/>
      <c r="SBM308" s="22"/>
      <c r="SBN308" s="22"/>
      <c r="SBO308" s="22"/>
      <c r="SBP308" s="22"/>
      <c r="SBQ308" s="22"/>
      <c r="SBR308" s="22"/>
      <c r="SBS308" s="22"/>
      <c r="SBT308" s="22"/>
      <c r="SBU308" s="22"/>
      <c r="SBV308" s="22"/>
      <c r="SBW308" s="22"/>
      <c r="SBX308" s="22"/>
      <c r="SBY308" s="22"/>
      <c r="SBZ308" s="22"/>
      <c r="SCA308" s="22"/>
      <c r="SCB308" s="22"/>
      <c r="SCC308" s="22"/>
      <c r="SCD308" s="22"/>
      <c r="SCE308" s="22"/>
      <c r="SCF308" s="22"/>
      <c r="SCG308" s="22"/>
      <c r="SCH308" s="22"/>
      <c r="SCI308" s="22"/>
      <c r="SCJ308" s="22"/>
      <c r="SCK308" s="22"/>
      <c r="SCL308" s="22"/>
      <c r="SCM308" s="22"/>
      <c r="SCN308" s="22"/>
      <c r="SCO308" s="22"/>
      <c r="SCP308" s="22"/>
      <c r="SCQ308" s="22"/>
      <c r="SCR308" s="22"/>
      <c r="SCS308" s="22"/>
      <c r="SCT308" s="22"/>
      <c r="SCU308" s="22"/>
      <c r="SCV308" s="22"/>
      <c r="SCW308" s="22"/>
      <c r="SCX308" s="22"/>
      <c r="SCY308" s="22"/>
      <c r="SCZ308" s="22"/>
      <c r="SDA308" s="22"/>
      <c r="SDB308" s="22"/>
      <c r="SDC308" s="22"/>
      <c r="SDD308" s="22"/>
      <c r="SDE308" s="22"/>
      <c r="SDF308" s="22"/>
      <c r="SDG308" s="22"/>
      <c r="SDH308" s="22"/>
      <c r="SDI308" s="22"/>
      <c r="SDJ308" s="22"/>
      <c r="SDK308" s="22"/>
      <c r="SDL308" s="22"/>
      <c r="SDM308" s="22"/>
      <c r="SDN308" s="22"/>
      <c r="SDO308" s="22"/>
      <c r="SDP308" s="22"/>
      <c r="SDQ308" s="22"/>
      <c r="SDR308" s="22"/>
      <c r="SDS308" s="22"/>
      <c r="SDT308" s="22"/>
      <c r="SDU308" s="22"/>
      <c r="SDV308" s="22"/>
      <c r="SDW308" s="22"/>
      <c r="SDX308" s="22"/>
      <c r="SDY308" s="22"/>
      <c r="SDZ308" s="22"/>
      <c r="SEA308" s="22"/>
      <c r="SEB308" s="22"/>
      <c r="SEC308" s="22"/>
      <c r="SED308" s="22"/>
      <c r="SEE308" s="22"/>
      <c r="SEF308" s="22"/>
      <c r="SEG308" s="22"/>
      <c r="SEH308" s="22"/>
      <c r="SEI308" s="22"/>
      <c r="SEJ308" s="22"/>
      <c r="SEK308" s="22"/>
      <c r="SEL308" s="22"/>
      <c r="SEM308" s="22"/>
      <c r="SEN308" s="22"/>
      <c r="SEO308" s="22"/>
      <c r="SEP308" s="22"/>
      <c r="SEQ308" s="22"/>
      <c r="SER308" s="22"/>
      <c r="SES308" s="22"/>
      <c r="SET308" s="22"/>
      <c r="SEU308" s="22"/>
      <c r="SEV308" s="22"/>
      <c r="SEW308" s="22"/>
      <c r="SEX308" s="22"/>
      <c r="SEY308" s="22"/>
      <c r="SEZ308" s="22"/>
      <c r="SFA308" s="22"/>
      <c r="SFB308" s="22"/>
      <c r="SFC308" s="22"/>
      <c r="SFD308" s="22"/>
      <c r="SFE308" s="22"/>
      <c r="SFF308" s="22"/>
      <c r="SFG308" s="22"/>
      <c r="SFH308" s="22"/>
      <c r="SFI308" s="22"/>
      <c r="SFJ308" s="22"/>
      <c r="SFK308" s="22"/>
      <c r="SFL308" s="22"/>
      <c r="SFM308" s="22"/>
      <c r="SFN308" s="22"/>
      <c r="SFO308" s="22"/>
      <c r="SFP308" s="22"/>
      <c r="SFQ308" s="22"/>
      <c r="SFR308" s="22"/>
      <c r="SFS308" s="22"/>
      <c r="SFT308" s="22"/>
      <c r="SFU308" s="22"/>
      <c r="SFV308" s="22"/>
      <c r="SFW308" s="22"/>
      <c r="SFX308" s="22"/>
      <c r="SFY308" s="22"/>
      <c r="SFZ308" s="22"/>
      <c r="SGA308" s="22"/>
      <c r="SGB308" s="22"/>
      <c r="SGC308" s="22"/>
      <c r="SGD308" s="22"/>
      <c r="SGE308" s="22"/>
      <c r="SGF308" s="22"/>
      <c r="SGG308" s="22"/>
      <c r="SGH308" s="22"/>
      <c r="SGI308" s="22"/>
      <c r="SGJ308" s="22"/>
      <c r="SGK308" s="22"/>
      <c r="SGL308" s="22"/>
      <c r="SGM308" s="22"/>
      <c r="SGN308" s="22"/>
      <c r="SGO308" s="22"/>
      <c r="SGP308" s="22"/>
      <c r="SGQ308" s="22"/>
      <c r="SGR308" s="22"/>
      <c r="SGS308" s="22"/>
      <c r="SGT308" s="22"/>
      <c r="SGU308" s="22"/>
      <c r="SGV308" s="22"/>
      <c r="SGW308" s="22"/>
      <c r="SGX308" s="22"/>
      <c r="SGY308" s="22"/>
      <c r="SGZ308" s="22"/>
      <c r="SHA308" s="22"/>
      <c r="SHB308" s="22"/>
      <c r="SHC308" s="22"/>
      <c r="SHD308" s="22"/>
      <c r="SHE308" s="22"/>
      <c r="SHF308" s="22"/>
      <c r="SHG308" s="22"/>
      <c r="SHH308" s="22"/>
      <c r="SHI308" s="22"/>
      <c r="SHJ308" s="22"/>
      <c r="SHK308" s="22"/>
      <c r="SHL308" s="22"/>
      <c r="SHM308" s="22"/>
      <c r="SHN308" s="22"/>
      <c r="SHO308" s="22"/>
      <c r="SHP308" s="22"/>
      <c r="SHQ308" s="22"/>
      <c r="SHR308" s="22"/>
      <c r="SHS308" s="22"/>
      <c r="SHT308" s="22"/>
      <c r="SHU308" s="22"/>
      <c r="SHV308" s="22"/>
      <c r="SHW308" s="22"/>
      <c r="SHX308" s="22"/>
      <c r="SHY308" s="22"/>
      <c r="SHZ308" s="22"/>
      <c r="SIA308" s="22"/>
      <c r="SIB308" s="22"/>
      <c r="SIC308" s="22"/>
      <c r="SID308" s="22"/>
      <c r="SIE308" s="22"/>
      <c r="SIF308" s="22"/>
      <c r="SIG308" s="22"/>
      <c r="SIH308" s="22"/>
      <c r="SII308" s="22"/>
      <c r="SIJ308" s="22"/>
      <c r="SIK308" s="22"/>
      <c r="SIL308" s="22"/>
      <c r="SIM308" s="22"/>
      <c r="SIN308" s="22"/>
      <c r="SIO308" s="22"/>
      <c r="SIP308" s="22"/>
      <c r="SIQ308" s="22"/>
      <c r="SIR308" s="22"/>
      <c r="SIS308" s="22"/>
      <c r="SIT308" s="22"/>
      <c r="SIU308" s="22"/>
      <c r="SIV308" s="22"/>
      <c r="SIW308" s="22"/>
      <c r="SIX308" s="22"/>
      <c r="SIY308" s="22"/>
      <c r="SIZ308" s="22"/>
      <c r="SJA308" s="22"/>
      <c r="SJB308" s="22"/>
      <c r="SJC308" s="22"/>
      <c r="SJD308" s="22"/>
      <c r="SJE308" s="22"/>
      <c r="SJF308" s="22"/>
      <c r="SJG308" s="22"/>
      <c r="SJH308" s="22"/>
      <c r="SJI308" s="22"/>
      <c r="SJJ308" s="22"/>
      <c r="SJK308" s="22"/>
      <c r="SJL308" s="22"/>
      <c r="SJM308" s="22"/>
      <c r="SJN308" s="22"/>
      <c r="SJO308" s="22"/>
      <c r="SJP308" s="22"/>
      <c r="SJQ308" s="22"/>
      <c r="SJR308" s="22"/>
      <c r="SJS308" s="22"/>
      <c r="SJT308" s="22"/>
      <c r="SJU308" s="22"/>
      <c r="SJV308" s="22"/>
      <c r="SJW308" s="22"/>
      <c r="SJX308" s="22"/>
      <c r="SJY308" s="22"/>
      <c r="SJZ308" s="22"/>
      <c r="SKA308" s="22"/>
      <c r="SKB308" s="22"/>
      <c r="SKC308" s="22"/>
      <c r="SKD308" s="22"/>
      <c r="SKE308" s="22"/>
      <c r="SKF308" s="22"/>
      <c r="SKG308" s="22"/>
      <c r="SKH308" s="22"/>
      <c r="SKI308" s="22"/>
      <c r="SKJ308" s="22"/>
      <c r="SKK308" s="22"/>
      <c r="SKL308" s="22"/>
      <c r="SKM308" s="22"/>
      <c r="SKN308" s="22"/>
      <c r="SKO308" s="22"/>
      <c r="SKP308" s="22"/>
      <c r="SKQ308" s="22"/>
      <c r="SKR308" s="22"/>
      <c r="SKS308" s="22"/>
      <c r="SKT308" s="22"/>
      <c r="SKU308" s="22"/>
      <c r="SKV308" s="22"/>
      <c r="SKW308" s="22"/>
      <c r="SKX308" s="22"/>
      <c r="SKY308" s="22"/>
      <c r="SKZ308" s="22"/>
      <c r="SLA308" s="22"/>
      <c r="SLB308" s="22"/>
      <c r="SLC308" s="22"/>
      <c r="SLD308" s="22"/>
      <c r="SLE308" s="22"/>
      <c r="SLF308" s="22"/>
      <c r="SLG308" s="22"/>
      <c r="SLH308" s="22"/>
      <c r="SLI308" s="22"/>
      <c r="SLJ308" s="22"/>
      <c r="SLK308" s="22"/>
      <c r="SLL308" s="22"/>
      <c r="SLM308" s="22"/>
      <c r="SLN308" s="22"/>
      <c r="SLO308" s="22"/>
      <c r="SLP308" s="22"/>
      <c r="SLQ308" s="22"/>
      <c r="SLR308" s="22"/>
      <c r="SLS308" s="22"/>
      <c r="SLT308" s="22"/>
      <c r="SLU308" s="22"/>
      <c r="SLV308" s="22"/>
      <c r="SLW308" s="22"/>
      <c r="SLX308" s="22"/>
      <c r="SLY308" s="22"/>
      <c r="SLZ308" s="22"/>
      <c r="SMA308" s="22"/>
      <c r="SMB308" s="22"/>
      <c r="SMC308" s="22"/>
      <c r="SMD308" s="22"/>
      <c r="SME308" s="22"/>
      <c r="SMF308" s="22"/>
      <c r="SMG308" s="22"/>
      <c r="SMH308" s="22"/>
      <c r="SMI308" s="22"/>
      <c r="SMJ308" s="22"/>
      <c r="SMK308" s="22"/>
      <c r="SML308" s="22"/>
      <c r="SMM308" s="22"/>
      <c r="SMN308" s="22"/>
      <c r="SMO308" s="22"/>
      <c r="SMP308" s="22"/>
      <c r="SMQ308" s="22"/>
      <c r="SMR308" s="22"/>
      <c r="SMS308" s="22"/>
      <c r="SMT308" s="22"/>
      <c r="SMU308" s="22"/>
      <c r="SMV308" s="22"/>
      <c r="SMW308" s="22"/>
      <c r="SMX308" s="22"/>
      <c r="SMY308" s="22"/>
      <c r="SMZ308" s="22"/>
      <c r="SNA308" s="22"/>
      <c r="SNB308" s="22"/>
      <c r="SNC308" s="22"/>
      <c r="SND308" s="22"/>
      <c r="SNE308" s="22"/>
      <c r="SNF308" s="22"/>
      <c r="SNG308" s="22"/>
      <c r="SNH308" s="22"/>
      <c r="SNI308" s="22"/>
      <c r="SNJ308" s="22"/>
      <c r="SNK308" s="22"/>
      <c r="SNL308" s="22"/>
      <c r="SNM308" s="22"/>
      <c r="SNN308" s="22"/>
      <c r="SNO308" s="22"/>
      <c r="SNP308" s="22"/>
      <c r="SNQ308" s="22"/>
      <c r="SNR308" s="22"/>
      <c r="SNS308" s="22"/>
      <c r="SNT308" s="22"/>
      <c r="SNU308" s="22"/>
      <c r="SNV308" s="22"/>
      <c r="SNW308" s="22"/>
      <c r="SNX308" s="22"/>
      <c r="SNY308" s="22"/>
      <c r="SNZ308" s="22"/>
      <c r="SOA308" s="22"/>
      <c r="SOB308" s="22"/>
      <c r="SOC308" s="22"/>
      <c r="SOD308" s="22"/>
      <c r="SOE308" s="22"/>
      <c r="SOF308" s="22"/>
      <c r="SOG308" s="22"/>
      <c r="SOH308" s="22"/>
      <c r="SOI308" s="22"/>
      <c r="SOJ308" s="22"/>
      <c r="SOK308" s="22"/>
      <c r="SOL308" s="22"/>
      <c r="SOM308" s="22"/>
      <c r="SON308" s="22"/>
      <c r="SOO308" s="22"/>
      <c r="SOP308" s="22"/>
      <c r="SOQ308" s="22"/>
      <c r="SOR308" s="22"/>
      <c r="SOS308" s="22"/>
      <c r="SOT308" s="22"/>
      <c r="SOU308" s="22"/>
      <c r="SOV308" s="22"/>
      <c r="SOW308" s="22"/>
      <c r="SOX308" s="22"/>
      <c r="SOY308" s="22"/>
      <c r="SOZ308" s="22"/>
      <c r="SPA308" s="22"/>
      <c r="SPB308" s="22"/>
      <c r="SPC308" s="22"/>
      <c r="SPD308" s="22"/>
      <c r="SPE308" s="22"/>
      <c r="SPF308" s="22"/>
      <c r="SPG308" s="22"/>
      <c r="SPH308" s="22"/>
      <c r="SPI308" s="22"/>
      <c r="SPJ308" s="22"/>
      <c r="SPK308" s="22"/>
      <c r="SPL308" s="22"/>
      <c r="SPM308" s="22"/>
      <c r="SPN308" s="22"/>
      <c r="SPO308" s="22"/>
      <c r="SPP308" s="22"/>
      <c r="SPQ308" s="22"/>
      <c r="SPR308" s="22"/>
      <c r="SPS308" s="22"/>
      <c r="SPT308" s="22"/>
      <c r="SPU308" s="22"/>
      <c r="SPV308" s="22"/>
      <c r="SPW308" s="22"/>
      <c r="SPX308" s="22"/>
      <c r="SPY308" s="22"/>
      <c r="SPZ308" s="22"/>
      <c r="SQA308" s="22"/>
      <c r="SQB308" s="22"/>
      <c r="SQC308" s="22"/>
      <c r="SQD308" s="22"/>
      <c r="SQE308" s="22"/>
      <c r="SQF308" s="22"/>
      <c r="SQG308" s="22"/>
      <c r="SQH308" s="22"/>
      <c r="SQI308" s="22"/>
      <c r="SQJ308" s="22"/>
      <c r="SQK308" s="22"/>
      <c r="SQL308" s="22"/>
      <c r="SQM308" s="22"/>
      <c r="SQN308" s="22"/>
      <c r="SQO308" s="22"/>
      <c r="SQP308" s="22"/>
      <c r="SQQ308" s="22"/>
      <c r="SQR308" s="22"/>
      <c r="SQS308" s="22"/>
      <c r="SQT308" s="22"/>
      <c r="SQU308" s="22"/>
      <c r="SQV308" s="22"/>
      <c r="SQW308" s="22"/>
      <c r="SQX308" s="22"/>
      <c r="SQY308" s="22"/>
      <c r="SQZ308" s="22"/>
      <c r="SRA308" s="22"/>
      <c r="SRB308" s="22"/>
      <c r="SRC308" s="22"/>
      <c r="SRD308" s="22"/>
      <c r="SRE308" s="22"/>
      <c r="SRF308" s="22"/>
      <c r="SRG308" s="22"/>
      <c r="SRH308" s="22"/>
      <c r="SRI308" s="22"/>
      <c r="SRJ308" s="22"/>
      <c r="SRK308" s="22"/>
      <c r="SRL308" s="22"/>
      <c r="SRM308" s="22"/>
      <c r="SRN308" s="22"/>
      <c r="SRO308" s="22"/>
      <c r="SRP308" s="22"/>
      <c r="SRQ308" s="22"/>
      <c r="SRR308" s="22"/>
      <c r="SRS308" s="22"/>
      <c r="SRT308" s="22"/>
      <c r="SRU308" s="22"/>
      <c r="SRV308" s="22"/>
      <c r="SRW308" s="22"/>
      <c r="SRX308" s="22"/>
      <c r="SRY308" s="22"/>
      <c r="SRZ308" s="22"/>
      <c r="SSA308" s="22"/>
      <c r="SSB308" s="22"/>
      <c r="SSC308" s="22"/>
      <c r="SSD308" s="22"/>
      <c r="SSE308" s="22"/>
      <c r="SSF308" s="22"/>
      <c r="SSG308" s="22"/>
      <c r="SSH308" s="22"/>
      <c r="SSI308" s="22"/>
      <c r="SSJ308" s="22"/>
      <c r="SSK308" s="22"/>
      <c r="SSL308" s="22"/>
      <c r="SSM308" s="22"/>
      <c r="SSN308" s="22"/>
      <c r="SSO308" s="22"/>
      <c r="SSP308" s="22"/>
      <c r="SSQ308" s="22"/>
      <c r="SSR308" s="22"/>
      <c r="SSS308" s="22"/>
      <c r="SST308" s="22"/>
      <c r="SSU308" s="22"/>
      <c r="SSV308" s="22"/>
      <c r="SSW308" s="22"/>
      <c r="SSX308" s="22"/>
      <c r="SSY308" s="22"/>
      <c r="SSZ308" s="22"/>
      <c r="STA308" s="22"/>
      <c r="STB308" s="22"/>
      <c r="STC308" s="22"/>
      <c r="STD308" s="22"/>
      <c r="STE308" s="22"/>
      <c r="STF308" s="22"/>
      <c r="STG308" s="22"/>
      <c r="STH308" s="22"/>
      <c r="STI308" s="22"/>
      <c r="STJ308" s="22"/>
      <c r="STK308" s="22"/>
      <c r="STL308" s="22"/>
      <c r="STM308" s="22"/>
      <c r="STN308" s="22"/>
      <c r="STO308" s="22"/>
      <c r="STP308" s="22"/>
      <c r="STQ308" s="22"/>
      <c r="STR308" s="22"/>
      <c r="STS308" s="22"/>
      <c r="STT308" s="22"/>
      <c r="STU308" s="22"/>
      <c r="STV308" s="22"/>
      <c r="STW308" s="22"/>
      <c r="STX308" s="22"/>
      <c r="STY308" s="22"/>
      <c r="STZ308" s="22"/>
      <c r="SUA308" s="22"/>
      <c r="SUB308" s="22"/>
      <c r="SUC308" s="22"/>
      <c r="SUD308" s="22"/>
      <c r="SUE308" s="22"/>
      <c r="SUF308" s="22"/>
      <c r="SUG308" s="22"/>
      <c r="SUH308" s="22"/>
      <c r="SUI308" s="22"/>
      <c r="SUJ308" s="22"/>
      <c r="SUK308" s="22"/>
      <c r="SUL308" s="22"/>
      <c r="SUM308" s="22"/>
      <c r="SUN308" s="22"/>
      <c r="SUO308" s="22"/>
      <c r="SUP308" s="22"/>
      <c r="SUQ308" s="22"/>
      <c r="SUR308" s="22"/>
      <c r="SUS308" s="22"/>
      <c r="SUT308" s="22"/>
      <c r="SUU308" s="22"/>
      <c r="SUV308" s="22"/>
      <c r="SUW308" s="22"/>
      <c r="SUX308" s="22"/>
      <c r="SUY308" s="22"/>
      <c r="SUZ308" s="22"/>
      <c r="SVA308" s="22"/>
      <c r="SVB308" s="22"/>
      <c r="SVC308" s="22"/>
      <c r="SVD308" s="22"/>
      <c r="SVE308" s="22"/>
      <c r="SVF308" s="22"/>
      <c r="SVG308" s="22"/>
      <c r="SVH308" s="22"/>
      <c r="SVI308" s="22"/>
      <c r="SVJ308" s="22"/>
      <c r="SVK308" s="22"/>
      <c r="SVL308" s="22"/>
      <c r="SVM308" s="22"/>
      <c r="SVN308" s="22"/>
      <c r="SVO308" s="22"/>
      <c r="SVP308" s="22"/>
      <c r="SVQ308" s="22"/>
      <c r="SVR308" s="22"/>
      <c r="SVS308" s="22"/>
      <c r="SVT308" s="22"/>
      <c r="SVU308" s="22"/>
      <c r="SVV308" s="22"/>
      <c r="SVW308" s="22"/>
      <c r="SVX308" s="22"/>
      <c r="SVY308" s="22"/>
      <c r="SVZ308" s="22"/>
      <c r="SWA308" s="22"/>
      <c r="SWB308" s="22"/>
      <c r="SWC308" s="22"/>
      <c r="SWD308" s="22"/>
      <c r="SWE308" s="22"/>
      <c r="SWF308" s="22"/>
      <c r="SWG308" s="22"/>
      <c r="SWH308" s="22"/>
      <c r="SWI308" s="22"/>
      <c r="SWJ308" s="22"/>
      <c r="SWK308" s="22"/>
      <c r="SWL308" s="22"/>
      <c r="SWM308" s="22"/>
      <c r="SWN308" s="22"/>
      <c r="SWO308" s="22"/>
      <c r="SWP308" s="22"/>
      <c r="SWQ308" s="22"/>
      <c r="SWR308" s="22"/>
      <c r="SWS308" s="22"/>
      <c r="SWT308" s="22"/>
      <c r="SWU308" s="22"/>
      <c r="SWV308" s="22"/>
      <c r="SWW308" s="22"/>
      <c r="SWX308" s="22"/>
      <c r="SWY308" s="22"/>
      <c r="SWZ308" s="22"/>
      <c r="SXA308" s="22"/>
      <c r="SXB308" s="22"/>
      <c r="SXC308" s="22"/>
      <c r="SXD308" s="22"/>
      <c r="SXE308" s="22"/>
      <c r="SXF308" s="22"/>
      <c r="SXG308" s="22"/>
      <c r="SXH308" s="22"/>
      <c r="SXI308" s="22"/>
      <c r="SXJ308" s="22"/>
      <c r="SXK308" s="22"/>
      <c r="SXL308" s="22"/>
      <c r="SXM308" s="22"/>
      <c r="SXN308" s="22"/>
      <c r="SXO308" s="22"/>
      <c r="SXP308" s="22"/>
      <c r="SXQ308" s="22"/>
      <c r="SXR308" s="22"/>
      <c r="SXS308" s="22"/>
      <c r="SXT308" s="22"/>
      <c r="SXU308" s="22"/>
      <c r="SXV308" s="22"/>
      <c r="SXW308" s="22"/>
      <c r="SXX308" s="22"/>
      <c r="SXY308" s="22"/>
      <c r="SXZ308" s="22"/>
      <c r="SYA308" s="22"/>
      <c r="SYB308" s="22"/>
      <c r="SYC308" s="22"/>
      <c r="SYD308" s="22"/>
      <c r="SYE308" s="22"/>
      <c r="SYF308" s="22"/>
      <c r="SYG308" s="22"/>
      <c r="SYH308" s="22"/>
      <c r="SYI308" s="22"/>
      <c r="SYJ308" s="22"/>
      <c r="SYK308" s="22"/>
      <c r="SYL308" s="22"/>
      <c r="SYM308" s="22"/>
      <c r="SYN308" s="22"/>
      <c r="SYO308" s="22"/>
      <c r="SYP308" s="22"/>
      <c r="SYQ308" s="22"/>
      <c r="SYR308" s="22"/>
      <c r="SYS308" s="22"/>
      <c r="SYT308" s="22"/>
      <c r="SYU308" s="22"/>
      <c r="SYV308" s="22"/>
      <c r="SYW308" s="22"/>
      <c r="SYX308" s="22"/>
      <c r="SYY308" s="22"/>
      <c r="SYZ308" s="22"/>
      <c r="SZA308" s="22"/>
      <c r="SZB308" s="22"/>
      <c r="SZC308" s="22"/>
      <c r="SZD308" s="22"/>
      <c r="SZE308" s="22"/>
      <c r="SZF308" s="22"/>
      <c r="SZG308" s="22"/>
      <c r="SZH308" s="22"/>
      <c r="SZI308" s="22"/>
      <c r="SZJ308" s="22"/>
      <c r="SZK308" s="22"/>
      <c r="SZL308" s="22"/>
      <c r="SZM308" s="22"/>
      <c r="SZN308" s="22"/>
      <c r="SZO308" s="22"/>
      <c r="SZP308" s="22"/>
      <c r="SZQ308" s="22"/>
      <c r="SZR308" s="22"/>
      <c r="SZS308" s="22"/>
      <c r="SZT308" s="22"/>
      <c r="SZU308" s="22"/>
      <c r="SZV308" s="22"/>
      <c r="SZW308" s="22"/>
      <c r="SZX308" s="22"/>
      <c r="SZY308" s="22"/>
      <c r="SZZ308" s="22"/>
      <c r="TAA308" s="22"/>
      <c r="TAB308" s="22"/>
      <c r="TAC308" s="22"/>
      <c r="TAD308" s="22"/>
      <c r="TAE308" s="22"/>
      <c r="TAF308" s="22"/>
      <c r="TAG308" s="22"/>
      <c r="TAH308" s="22"/>
      <c r="TAI308" s="22"/>
      <c r="TAJ308" s="22"/>
      <c r="TAK308" s="22"/>
      <c r="TAL308" s="22"/>
      <c r="TAM308" s="22"/>
      <c r="TAN308" s="22"/>
      <c r="TAO308" s="22"/>
      <c r="TAP308" s="22"/>
      <c r="TAQ308" s="22"/>
      <c r="TAR308" s="22"/>
      <c r="TAS308" s="22"/>
      <c r="TAT308" s="22"/>
      <c r="TAU308" s="22"/>
      <c r="TAV308" s="22"/>
      <c r="TAW308" s="22"/>
      <c r="TAX308" s="22"/>
      <c r="TAY308" s="22"/>
      <c r="TAZ308" s="22"/>
      <c r="TBA308" s="22"/>
      <c r="TBB308" s="22"/>
      <c r="TBC308" s="22"/>
      <c r="TBD308" s="22"/>
      <c r="TBE308" s="22"/>
      <c r="TBF308" s="22"/>
      <c r="TBG308" s="22"/>
      <c r="TBH308" s="22"/>
      <c r="TBI308" s="22"/>
      <c r="TBJ308" s="22"/>
      <c r="TBK308" s="22"/>
      <c r="TBL308" s="22"/>
      <c r="TBM308" s="22"/>
      <c r="TBN308" s="22"/>
      <c r="TBO308" s="22"/>
      <c r="TBP308" s="22"/>
      <c r="TBQ308" s="22"/>
      <c r="TBR308" s="22"/>
      <c r="TBS308" s="22"/>
      <c r="TBT308" s="22"/>
      <c r="TBU308" s="22"/>
      <c r="TBV308" s="22"/>
      <c r="TBW308" s="22"/>
      <c r="TBX308" s="22"/>
      <c r="TBY308" s="22"/>
      <c r="TBZ308" s="22"/>
      <c r="TCA308" s="22"/>
      <c r="TCB308" s="22"/>
      <c r="TCC308" s="22"/>
      <c r="TCD308" s="22"/>
      <c r="TCE308" s="22"/>
      <c r="TCF308" s="22"/>
      <c r="TCG308" s="22"/>
      <c r="TCH308" s="22"/>
      <c r="TCI308" s="22"/>
      <c r="TCJ308" s="22"/>
      <c r="TCK308" s="22"/>
      <c r="TCL308" s="22"/>
      <c r="TCM308" s="22"/>
      <c r="TCN308" s="22"/>
      <c r="TCO308" s="22"/>
      <c r="TCP308" s="22"/>
      <c r="TCQ308" s="22"/>
      <c r="TCR308" s="22"/>
      <c r="TCS308" s="22"/>
      <c r="TCT308" s="22"/>
      <c r="TCU308" s="22"/>
      <c r="TCV308" s="22"/>
      <c r="TCW308" s="22"/>
      <c r="TCX308" s="22"/>
      <c r="TCY308" s="22"/>
      <c r="TCZ308" s="22"/>
      <c r="TDA308" s="22"/>
      <c r="TDB308" s="22"/>
      <c r="TDC308" s="22"/>
      <c r="TDD308" s="22"/>
      <c r="TDE308" s="22"/>
      <c r="TDF308" s="22"/>
      <c r="TDG308" s="22"/>
      <c r="TDH308" s="22"/>
      <c r="TDI308" s="22"/>
      <c r="TDJ308" s="22"/>
      <c r="TDK308" s="22"/>
      <c r="TDL308" s="22"/>
      <c r="TDM308" s="22"/>
      <c r="TDN308" s="22"/>
      <c r="TDO308" s="22"/>
      <c r="TDP308" s="22"/>
      <c r="TDQ308" s="22"/>
      <c r="TDR308" s="22"/>
      <c r="TDS308" s="22"/>
      <c r="TDT308" s="22"/>
      <c r="TDU308" s="22"/>
      <c r="TDV308" s="22"/>
      <c r="TDW308" s="22"/>
      <c r="TDX308" s="22"/>
      <c r="TDY308" s="22"/>
      <c r="TDZ308" s="22"/>
      <c r="TEA308" s="22"/>
      <c r="TEB308" s="22"/>
      <c r="TEC308" s="22"/>
      <c r="TED308" s="22"/>
      <c r="TEE308" s="22"/>
      <c r="TEF308" s="22"/>
      <c r="TEG308" s="22"/>
      <c r="TEH308" s="22"/>
      <c r="TEI308" s="22"/>
      <c r="TEJ308" s="22"/>
      <c r="TEK308" s="22"/>
      <c r="TEL308" s="22"/>
      <c r="TEM308" s="22"/>
      <c r="TEN308" s="22"/>
      <c r="TEO308" s="22"/>
      <c r="TEP308" s="22"/>
      <c r="TEQ308" s="22"/>
      <c r="TER308" s="22"/>
      <c r="TES308" s="22"/>
      <c r="TET308" s="22"/>
      <c r="TEU308" s="22"/>
      <c r="TEV308" s="22"/>
      <c r="TEW308" s="22"/>
      <c r="TEX308" s="22"/>
      <c r="TEY308" s="22"/>
      <c r="TEZ308" s="22"/>
      <c r="TFA308" s="22"/>
      <c r="TFB308" s="22"/>
      <c r="TFC308" s="22"/>
      <c r="TFD308" s="22"/>
      <c r="TFE308" s="22"/>
      <c r="TFF308" s="22"/>
      <c r="TFG308" s="22"/>
      <c r="TFH308" s="22"/>
      <c r="TFI308" s="22"/>
      <c r="TFJ308" s="22"/>
      <c r="TFK308" s="22"/>
      <c r="TFL308" s="22"/>
      <c r="TFM308" s="22"/>
      <c r="TFN308" s="22"/>
      <c r="TFO308" s="22"/>
      <c r="TFP308" s="22"/>
      <c r="TFQ308" s="22"/>
      <c r="TFR308" s="22"/>
      <c r="TFS308" s="22"/>
      <c r="TFT308" s="22"/>
      <c r="TFU308" s="22"/>
      <c r="TFV308" s="22"/>
      <c r="TFW308" s="22"/>
      <c r="TFX308" s="22"/>
      <c r="TFY308" s="22"/>
      <c r="TFZ308" s="22"/>
      <c r="TGA308" s="22"/>
      <c r="TGB308" s="22"/>
      <c r="TGC308" s="22"/>
      <c r="TGD308" s="22"/>
      <c r="TGE308" s="22"/>
      <c r="TGF308" s="22"/>
      <c r="TGG308" s="22"/>
      <c r="TGH308" s="22"/>
      <c r="TGI308" s="22"/>
      <c r="TGJ308" s="22"/>
      <c r="TGK308" s="22"/>
      <c r="TGL308" s="22"/>
      <c r="TGM308" s="22"/>
      <c r="TGN308" s="22"/>
      <c r="TGO308" s="22"/>
      <c r="TGP308" s="22"/>
      <c r="TGQ308" s="22"/>
      <c r="TGR308" s="22"/>
      <c r="TGS308" s="22"/>
      <c r="TGT308" s="22"/>
      <c r="TGU308" s="22"/>
      <c r="TGV308" s="22"/>
      <c r="TGW308" s="22"/>
      <c r="TGX308" s="22"/>
      <c r="TGY308" s="22"/>
      <c r="TGZ308" s="22"/>
      <c r="THA308" s="22"/>
      <c r="THB308" s="22"/>
      <c r="THC308" s="22"/>
      <c r="THD308" s="22"/>
      <c r="THE308" s="22"/>
      <c r="THF308" s="22"/>
      <c r="THG308" s="22"/>
      <c r="THH308" s="22"/>
      <c r="THI308" s="22"/>
      <c r="THJ308" s="22"/>
      <c r="THK308" s="22"/>
      <c r="THL308" s="22"/>
      <c r="THM308" s="22"/>
      <c r="THN308" s="22"/>
      <c r="THO308" s="22"/>
      <c r="THP308" s="22"/>
      <c r="THQ308" s="22"/>
      <c r="THR308" s="22"/>
      <c r="THS308" s="22"/>
      <c r="THT308" s="22"/>
      <c r="THU308" s="22"/>
      <c r="THV308" s="22"/>
      <c r="THW308" s="22"/>
      <c r="THX308" s="22"/>
      <c r="THY308" s="22"/>
      <c r="THZ308" s="22"/>
      <c r="TIA308" s="22"/>
      <c r="TIB308" s="22"/>
      <c r="TIC308" s="22"/>
      <c r="TID308" s="22"/>
      <c r="TIE308" s="22"/>
      <c r="TIF308" s="22"/>
      <c r="TIG308" s="22"/>
      <c r="TIH308" s="22"/>
      <c r="TII308" s="22"/>
      <c r="TIJ308" s="22"/>
      <c r="TIK308" s="22"/>
      <c r="TIL308" s="22"/>
      <c r="TIM308" s="22"/>
      <c r="TIN308" s="22"/>
      <c r="TIO308" s="22"/>
      <c r="TIP308" s="22"/>
      <c r="TIQ308" s="22"/>
      <c r="TIR308" s="22"/>
      <c r="TIS308" s="22"/>
      <c r="TIT308" s="22"/>
      <c r="TIU308" s="22"/>
      <c r="TIV308" s="22"/>
      <c r="TIW308" s="22"/>
      <c r="TIX308" s="22"/>
      <c r="TIY308" s="22"/>
      <c r="TIZ308" s="22"/>
      <c r="TJA308" s="22"/>
      <c r="TJB308" s="22"/>
      <c r="TJC308" s="22"/>
      <c r="TJD308" s="22"/>
      <c r="TJE308" s="22"/>
      <c r="TJF308" s="22"/>
      <c r="TJG308" s="22"/>
      <c r="TJH308" s="22"/>
      <c r="TJI308" s="22"/>
      <c r="TJJ308" s="22"/>
      <c r="TJK308" s="22"/>
      <c r="TJL308" s="22"/>
      <c r="TJM308" s="22"/>
      <c r="TJN308" s="22"/>
      <c r="TJO308" s="22"/>
      <c r="TJP308" s="22"/>
      <c r="TJQ308" s="22"/>
      <c r="TJR308" s="22"/>
      <c r="TJS308" s="22"/>
      <c r="TJT308" s="22"/>
      <c r="TJU308" s="22"/>
      <c r="TJV308" s="22"/>
      <c r="TJW308" s="22"/>
      <c r="TJX308" s="22"/>
      <c r="TJY308" s="22"/>
      <c r="TJZ308" s="22"/>
      <c r="TKA308" s="22"/>
      <c r="TKB308" s="22"/>
      <c r="TKC308" s="22"/>
      <c r="TKD308" s="22"/>
      <c r="TKE308" s="22"/>
      <c r="TKF308" s="22"/>
      <c r="TKG308" s="22"/>
      <c r="TKH308" s="22"/>
      <c r="TKI308" s="22"/>
      <c r="TKJ308" s="22"/>
      <c r="TKK308" s="22"/>
      <c r="TKL308" s="22"/>
      <c r="TKM308" s="22"/>
      <c r="TKN308" s="22"/>
      <c r="TKO308" s="22"/>
      <c r="TKP308" s="22"/>
      <c r="TKQ308" s="22"/>
      <c r="TKR308" s="22"/>
      <c r="TKS308" s="22"/>
      <c r="TKT308" s="22"/>
      <c r="TKU308" s="22"/>
      <c r="TKV308" s="22"/>
      <c r="TKW308" s="22"/>
      <c r="TKX308" s="22"/>
      <c r="TKY308" s="22"/>
      <c r="TKZ308" s="22"/>
      <c r="TLA308" s="22"/>
      <c r="TLB308" s="22"/>
      <c r="TLC308" s="22"/>
      <c r="TLD308" s="22"/>
      <c r="TLE308" s="22"/>
      <c r="TLF308" s="22"/>
      <c r="TLG308" s="22"/>
      <c r="TLH308" s="22"/>
      <c r="TLI308" s="22"/>
      <c r="TLJ308" s="22"/>
      <c r="TLK308" s="22"/>
      <c r="TLL308" s="22"/>
      <c r="TLM308" s="22"/>
      <c r="TLN308" s="22"/>
      <c r="TLO308" s="22"/>
      <c r="TLP308" s="22"/>
      <c r="TLQ308" s="22"/>
      <c r="TLR308" s="22"/>
      <c r="TLS308" s="22"/>
      <c r="TLT308" s="22"/>
      <c r="TLU308" s="22"/>
      <c r="TLV308" s="22"/>
      <c r="TLW308" s="22"/>
      <c r="TLX308" s="22"/>
      <c r="TLY308" s="22"/>
      <c r="TLZ308" s="22"/>
      <c r="TMA308" s="22"/>
      <c r="TMB308" s="22"/>
      <c r="TMC308" s="22"/>
      <c r="TMD308" s="22"/>
      <c r="TME308" s="22"/>
      <c r="TMF308" s="22"/>
      <c r="TMG308" s="22"/>
      <c r="TMH308" s="22"/>
      <c r="TMI308" s="22"/>
      <c r="TMJ308" s="22"/>
      <c r="TMK308" s="22"/>
      <c r="TML308" s="22"/>
      <c r="TMM308" s="22"/>
      <c r="TMN308" s="22"/>
      <c r="TMO308" s="22"/>
      <c r="TMP308" s="22"/>
      <c r="TMQ308" s="22"/>
      <c r="TMR308" s="22"/>
      <c r="TMS308" s="22"/>
      <c r="TMT308" s="22"/>
      <c r="TMU308" s="22"/>
      <c r="TMV308" s="22"/>
      <c r="TMW308" s="22"/>
      <c r="TMX308" s="22"/>
      <c r="TMY308" s="22"/>
      <c r="TMZ308" s="22"/>
      <c r="TNA308" s="22"/>
      <c r="TNB308" s="22"/>
      <c r="TNC308" s="22"/>
      <c r="TND308" s="22"/>
      <c r="TNE308" s="22"/>
      <c r="TNF308" s="22"/>
      <c r="TNG308" s="22"/>
      <c r="TNH308" s="22"/>
      <c r="TNI308" s="22"/>
      <c r="TNJ308" s="22"/>
      <c r="TNK308" s="22"/>
      <c r="TNL308" s="22"/>
      <c r="TNM308" s="22"/>
      <c r="TNN308" s="22"/>
      <c r="TNO308" s="22"/>
      <c r="TNP308" s="22"/>
      <c r="TNQ308" s="22"/>
      <c r="TNR308" s="22"/>
      <c r="TNS308" s="22"/>
      <c r="TNT308" s="22"/>
      <c r="TNU308" s="22"/>
      <c r="TNV308" s="22"/>
      <c r="TNW308" s="22"/>
      <c r="TNX308" s="22"/>
      <c r="TNY308" s="22"/>
      <c r="TNZ308" s="22"/>
      <c r="TOA308" s="22"/>
      <c r="TOB308" s="22"/>
      <c r="TOC308" s="22"/>
      <c r="TOD308" s="22"/>
      <c r="TOE308" s="22"/>
      <c r="TOF308" s="22"/>
      <c r="TOG308" s="22"/>
      <c r="TOH308" s="22"/>
      <c r="TOI308" s="22"/>
      <c r="TOJ308" s="22"/>
      <c r="TOK308" s="22"/>
      <c r="TOL308" s="22"/>
      <c r="TOM308" s="22"/>
      <c r="TON308" s="22"/>
      <c r="TOO308" s="22"/>
      <c r="TOP308" s="22"/>
      <c r="TOQ308" s="22"/>
      <c r="TOR308" s="22"/>
      <c r="TOS308" s="22"/>
      <c r="TOT308" s="22"/>
      <c r="TOU308" s="22"/>
      <c r="TOV308" s="22"/>
      <c r="TOW308" s="22"/>
      <c r="TOX308" s="22"/>
      <c r="TOY308" s="22"/>
      <c r="TOZ308" s="22"/>
      <c r="TPA308" s="22"/>
      <c r="TPB308" s="22"/>
      <c r="TPC308" s="22"/>
      <c r="TPD308" s="22"/>
      <c r="TPE308" s="22"/>
      <c r="TPF308" s="22"/>
      <c r="TPG308" s="22"/>
      <c r="TPH308" s="22"/>
      <c r="TPI308" s="22"/>
      <c r="TPJ308" s="22"/>
      <c r="TPK308" s="22"/>
      <c r="TPL308" s="22"/>
      <c r="TPM308" s="22"/>
      <c r="TPN308" s="22"/>
      <c r="TPO308" s="22"/>
      <c r="TPP308" s="22"/>
      <c r="TPQ308" s="22"/>
      <c r="TPR308" s="22"/>
      <c r="TPS308" s="22"/>
      <c r="TPT308" s="22"/>
      <c r="TPU308" s="22"/>
      <c r="TPV308" s="22"/>
      <c r="TPW308" s="22"/>
      <c r="TPX308" s="22"/>
      <c r="TPY308" s="22"/>
      <c r="TPZ308" s="22"/>
      <c r="TQA308" s="22"/>
      <c r="TQB308" s="22"/>
      <c r="TQC308" s="22"/>
      <c r="TQD308" s="22"/>
      <c r="TQE308" s="22"/>
      <c r="TQF308" s="22"/>
      <c r="TQG308" s="22"/>
      <c r="TQH308" s="22"/>
      <c r="TQI308" s="22"/>
      <c r="TQJ308" s="22"/>
      <c r="TQK308" s="22"/>
      <c r="TQL308" s="22"/>
      <c r="TQM308" s="22"/>
      <c r="TQN308" s="22"/>
      <c r="TQO308" s="22"/>
      <c r="TQP308" s="22"/>
      <c r="TQQ308" s="22"/>
      <c r="TQR308" s="22"/>
      <c r="TQS308" s="22"/>
      <c r="TQT308" s="22"/>
      <c r="TQU308" s="22"/>
      <c r="TQV308" s="22"/>
      <c r="TQW308" s="22"/>
      <c r="TQX308" s="22"/>
      <c r="TQY308" s="22"/>
      <c r="TQZ308" s="22"/>
      <c r="TRA308" s="22"/>
      <c r="TRB308" s="22"/>
      <c r="TRC308" s="22"/>
      <c r="TRD308" s="22"/>
      <c r="TRE308" s="22"/>
      <c r="TRF308" s="22"/>
      <c r="TRG308" s="22"/>
      <c r="TRH308" s="22"/>
      <c r="TRI308" s="22"/>
      <c r="TRJ308" s="22"/>
      <c r="TRK308" s="22"/>
      <c r="TRL308" s="22"/>
      <c r="TRM308" s="22"/>
      <c r="TRN308" s="22"/>
      <c r="TRO308" s="22"/>
      <c r="TRP308" s="22"/>
      <c r="TRQ308" s="22"/>
      <c r="TRR308" s="22"/>
      <c r="TRS308" s="22"/>
      <c r="TRT308" s="22"/>
      <c r="TRU308" s="22"/>
      <c r="TRV308" s="22"/>
      <c r="TRW308" s="22"/>
      <c r="TRX308" s="22"/>
      <c r="TRY308" s="22"/>
      <c r="TRZ308" s="22"/>
      <c r="TSA308" s="22"/>
      <c r="TSB308" s="22"/>
      <c r="TSC308" s="22"/>
      <c r="TSD308" s="22"/>
      <c r="TSE308" s="22"/>
      <c r="TSF308" s="22"/>
      <c r="TSG308" s="22"/>
      <c r="TSH308" s="22"/>
      <c r="TSI308" s="22"/>
      <c r="TSJ308" s="22"/>
      <c r="TSK308" s="22"/>
      <c r="TSL308" s="22"/>
      <c r="TSM308" s="22"/>
      <c r="TSN308" s="22"/>
      <c r="TSO308" s="22"/>
      <c r="TSP308" s="22"/>
      <c r="TSQ308" s="22"/>
      <c r="TSR308" s="22"/>
      <c r="TSS308" s="22"/>
      <c r="TST308" s="22"/>
      <c r="TSU308" s="22"/>
      <c r="TSV308" s="22"/>
      <c r="TSW308" s="22"/>
      <c r="TSX308" s="22"/>
      <c r="TSY308" s="22"/>
      <c r="TSZ308" s="22"/>
      <c r="TTA308" s="22"/>
      <c r="TTB308" s="22"/>
      <c r="TTC308" s="22"/>
      <c r="TTD308" s="22"/>
      <c r="TTE308" s="22"/>
      <c r="TTF308" s="22"/>
      <c r="TTG308" s="22"/>
      <c r="TTH308" s="22"/>
      <c r="TTI308" s="22"/>
      <c r="TTJ308" s="22"/>
      <c r="TTK308" s="22"/>
      <c r="TTL308" s="22"/>
      <c r="TTM308" s="22"/>
      <c r="TTN308" s="22"/>
      <c r="TTO308" s="22"/>
      <c r="TTP308" s="22"/>
      <c r="TTQ308" s="22"/>
      <c r="TTR308" s="22"/>
      <c r="TTS308" s="22"/>
      <c r="TTT308" s="22"/>
      <c r="TTU308" s="22"/>
      <c r="TTV308" s="22"/>
      <c r="TTW308" s="22"/>
      <c r="TTX308" s="22"/>
      <c r="TTY308" s="22"/>
      <c r="TTZ308" s="22"/>
      <c r="TUA308" s="22"/>
      <c r="TUB308" s="22"/>
      <c r="TUC308" s="22"/>
      <c r="TUD308" s="22"/>
      <c r="TUE308" s="22"/>
      <c r="TUF308" s="22"/>
      <c r="TUG308" s="22"/>
      <c r="TUH308" s="22"/>
      <c r="TUI308" s="22"/>
      <c r="TUJ308" s="22"/>
      <c r="TUK308" s="22"/>
      <c r="TUL308" s="22"/>
      <c r="TUM308" s="22"/>
      <c r="TUN308" s="22"/>
      <c r="TUO308" s="22"/>
      <c r="TUP308" s="22"/>
      <c r="TUQ308" s="22"/>
      <c r="TUR308" s="22"/>
      <c r="TUS308" s="22"/>
      <c r="TUT308" s="22"/>
      <c r="TUU308" s="22"/>
      <c r="TUV308" s="22"/>
      <c r="TUW308" s="22"/>
      <c r="TUX308" s="22"/>
      <c r="TUY308" s="22"/>
      <c r="TUZ308" s="22"/>
      <c r="TVA308" s="22"/>
      <c r="TVB308" s="22"/>
      <c r="TVC308" s="22"/>
      <c r="TVD308" s="22"/>
      <c r="TVE308" s="22"/>
      <c r="TVF308" s="22"/>
      <c r="TVG308" s="22"/>
      <c r="TVH308" s="22"/>
      <c r="TVI308" s="22"/>
      <c r="TVJ308" s="22"/>
      <c r="TVK308" s="22"/>
      <c r="TVL308" s="22"/>
      <c r="TVM308" s="22"/>
      <c r="TVN308" s="22"/>
      <c r="TVO308" s="22"/>
      <c r="TVP308" s="22"/>
      <c r="TVQ308" s="22"/>
      <c r="TVR308" s="22"/>
      <c r="TVS308" s="22"/>
      <c r="TVT308" s="22"/>
      <c r="TVU308" s="22"/>
      <c r="TVV308" s="22"/>
      <c r="TVW308" s="22"/>
      <c r="TVX308" s="22"/>
      <c r="TVY308" s="22"/>
      <c r="TVZ308" s="22"/>
      <c r="TWA308" s="22"/>
      <c r="TWB308" s="22"/>
      <c r="TWC308" s="22"/>
      <c r="TWD308" s="22"/>
      <c r="TWE308" s="22"/>
      <c r="TWF308" s="22"/>
      <c r="TWG308" s="22"/>
      <c r="TWH308" s="22"/>
      <c r="TWI308" s="22"/>
      <c r="TWJ308" s="22"/>
      <c r="TWK308" s="22"/>
      <c r="TWL308" s="22"/>
      <c r="TWM308" s="22"/>
      <c r="TWN308" s="22"/>
      <c r="TWO308" s="22"/>
      <c r="TWP308" s="22"/>
      <c r="TWQ308" s="22"/>
      <c r="TWR308" s="22"/>
      <c r="TWS308" s="22"/>
      <c r="TWT308" s="22"/>
      <c r="TWU308" s="22"/>
      <c r="TWV308" s="22"/>
      <c r="TWW308" s="22"/>
      <c r="TWX308" s="22"/>
      <c r="TWY308" s="22"/>
      <c r="TWZ308" s="22"/>
      <c r="TXA308" s="22"/>
      <c r="TXB308" s="22"/>
      <c r="TXC308" s="22"/>
      <c r="TXD308" s="22"/>
      <c r="TXE308" s="22"/>
      <c r="TXF308" s="22"/>
      <c r="TXG308" s="22"/>
      <c r="TXH308" s="22"/>
      <c r="TXI308" s="22"/>
      <c r="TXJ308" s="22"/>
      <c r="TXK308" s="22"/>
      <c r="TXL308" s="22"/>
      <c r="TXM308" s="22"/>
      <c r="TXN308" s="22"/>
      <c r="TXO308" s="22"/>
      <c r="TXP308" s="22"/>
      <c r="TXQ308" s="22"/>
      <c r="TXR308" s="22"/>
      <c r="TXS308" s="22"/>
      <c r="TXT308" s="22"/>
      <c r="TXU308" s="22"/>
      <c r="TXV308" s="22"/>
      <c r="TXW308" s="22"/>
      <c r="TXX308" s="22"/>
      <c r="TXY308" s="22"/>
      <c r="TXZ308" s="22"/>
      <c r="TYA308" s="22"/>
      <c r="TYB308" s="22"/>
      <c r="TYC308" s="22"/>
      <c r="TYD308" s="22"/>
      <c r="TYE308" s="22"/>
      <c r="TYF308" s="22"/>
      <c r="TYG308" s="22"/>
      <c r="TYH308" s="22"/>
      <c r="TYI308" s="22"/>
      <c r="TYJ308" s="22"/>
      <c r="TYK308" s="22"/>
      <c r="TYL308" s="22"/>
      <c r="TYM308" s="22"/>
      <c r="TYN308" s="22"/>
      <c r="TYO308" s="22"/>
      <c r="TYP308" s="22"/>
      <c r="TYQ308" s="22"/>
      <c r="TYR308" s="22"/>
      <c r="TYS308" s="22"/>
      <c r="TYT308" s="22"/>
      <c r="TYU308" s="22"/>
      <c r="TYV308" s="22"/>
      <c r="TYW308" s="22"/>
      <c r="TYX308" s="22"/>
      <c r="TYY308" s="22"/>
      <c r="TYZ308" s="22"/>
      <c r="TZA308" s="22"/>
      <c r="TZB308" s="22"/>
      <c r="TZC308" s="22"/>
      <c r="TZD308" s="22"/>
      <c r="TZE308" s="22"/>
      <c r="TZF308" s="22"/>
      <c r="TZG308" s="22"/>
      <c r="TZH308" s="22"/>
      <c r="TZI308" s="22"/>
      <c r="TZJ308" s="22"/>
      <c r="TZK308" s="22"/>
      <c r="TZL308" s="22"/>
      <c r="TZM308" s="22"/>
      <c r="TZN308" s="22"/>
      <c r="TZO308" s="22"/>
      <c r="TZP308" s="22"/>
      <c r="TZQ308" s="22"/>
      <c r="TZR308" s="22"/>
      <c r="TZS308" s="22"/>
      <c r="TZT308" s="22"/>
      <c r="TZU308" s="22"/>
      <c r="TZV308" s="22"/>
      <c r="TZW308" s="22"/>
      <c r="TZX308" s="22"/>
      <c r="TZY308" s="22"/>
      <c r="TZZ308" s="22"/>
      <c r="UAA308" s="22"/>
      <c r="UAB308" s="22"/>
      <c r="UAC308" s="22"/>
      <c r="UAD308" s="22"/>
      <c r="UAE308" s="22"/>
      <c r="UAF308" s="22"/>
      <c r="UAG308" s="22"/>
      <c r="UAH308" s="22"/>
      <c r="UAI308" s="22"/>
      <c r="UAJ308" s="22"/>
      <c r="UAK308" s="22"/>
      <c r="UAL308" s="22"/>
      <c r="UAM308" s="22"/>
      <c r="UAN308" s="22"/>
      <c r="UAO308" s="22"/>
      <c r="UAP308" s="22"/>
      <c r="UAQ308" s="22"/>
      <c r="UAR308" s="22"/>
      <c r="UAS308" s="22"/>
      <c r="UAT308" s="22"/>
      <c r="UAU308" s="22"/>
      <c r="UAV308" s="22"/>
      <c r="UAW308" s="22"/>
      <c r="UAX308" s="22"/>
      <c r="UAY308" s="22"/>
      <c r="UAZ308" s="22"/>
      <c r="UBA308" s="22"/>
      <c r="UBB308" s="22"/>
      <c r="UBC308" s="22"/>
      <c r="UBD308" s="22"/>
      <c r="UBE308" s="22"/>
      <c r="UBF308" s="22"/>
      <c r="UBG308" s="22"/>
      <c r="UBH308" s="22"/>
      <c r="UBI308" s="22"/>
      <c r="UBJ308" s="22"/>
      <c r="UBK308" s="22"/>
      <c r="UBL308" s="22"/>
      <c r="UBM308" s="22"/>
      <c r="UBN308" s="22"/>
      <c r="UBO308" s="22"/>
      <c r="UBP308" s="22"/>
      <c r="UBQ308" s="22"/>
      <c r="UBR308" s="22"/>
      <c r="UBS308" s="22"/>
      <c r="UBT308" s="22"/>
      <c r="UBU308" s="22"/>
      <c r="UBV308" s="22"/>
      <c r="UBW308" s="22"/>
      <c r="UBX308" s="22"/>
      <c r="UBY308" s="22"/>
      <c r="UBZ308" s="22"/>
      <c r="UCA308" s="22"/>
      <c r="UCB308" s="22"/>
      <c r="UCC308" s="22"/>
      <c r="UCD308" s="22"/>
      <c r="UCE308" s="22"/>
      <c r="UCF308" s="22"/>
      <c r="UCG308" s="22"/>
      <c r="UCH308" s="22"/>
      <c r="UCI308" s="22"/>
      <c r="UCJ308" s="22"/>
      <c r="UCK308" s="22"/>
      <c r="UCL308" s="22"/>
      <c r="UCM308" s="22"/>
      <c r="UCN308" s="22"/>
      <c r="UCO308" s="22"/>
      <c r="UCP308" s="22"/>
      <c r="UCQ308" s="22"/>
      <c r="UCR308" s="22"/>
      <c r="UCS308" s="22"/>
      <c r="UCT308" s="22"/>
      <c r="UCU308" s="22"/>
      <c r="UCV308" s="22"/>
      <c r="UCW308" s="22"/>
      <c r="UCX308" s="22"/>
      <c r="UCY308" s="22"/>
      <c r="UCZ308" s="22"/>
      <c r="UDA308" s="22"/>
      <c r="UDB308" s="22"/>
      <c r="UDC308" s="22"/>
      <c r="UDD308" s="22"/>
      <c r="UDE308" s="22"/>
      <c r="UDF308" s="22"/>
      <c r="UDG308" s="22"/>
      <c r="UDH308" s="22"/>
      <c r="UDI308" s="22"/>
      <c r="UDJ308" s="22"/>
      <c r="UDK308" s="22"/>
      <c r="UDL308" s="22"/>
      <c r="UDM308" s="22"/>
      <c r="UDN308" s="22"/>
      <c r="UDO308" s="22"/>
      <c r="UDP308" s="22"/>
      <c r="UDQ308" s="22"/>
      <c r="UDR308" s="22"/>
      <c r="UDS308" s="22"/>
      <c r="UDT308" s="22"/>
      <c r="UDU308" s="22"/>
      <c r="UDV308" s="22"/>
      <c r="UDW308" s="22"/>
      <c r="UDX308" s="22"/>
      <c r="UDY308" s="22"/>
      <c r="UDZ308" s="22"/>
      <c r="UEA308" s="22"/>
      <c r="UEB308" s="22"/>
      <c r="UEC308" s="22"/>
      <c r="UED308" s="22"/>
      <c r="UEE308" s="22"/>
      <c r="UEF308" s="22"/>
      <c r="UEG308" s="22"/>
      <c r="UEH308" s="22"/>
      <c r="UEI308" s="22"/>
      <c r="UEJ308" s="22"/>
      <c r="UEK308" s="22"/>
      <c r="UEL308" s="22"/>
      <c r="UEM308" s="22"/>
      <c r="UEN308" s="22"/>
      <c r="UEO308" s="22"/>
      <c r="UEP308" s="22"/>
      <c r="UEQ308" s="22"/>
      <c r="UER308" s="22"/>
      <c r="UES308" s="22"/>
      <c r="UET308" s="22"/>
      <c r="UEU308" s="22"/>
      <c r="UEV308" s="22"/>
      <c r="UEW308" s="22"/>
      <c r="UEX308" s="22"/>
      <c r="UEY308" s="22"/>
      <c r="UEZ308" s="22"/>
      <c r="UFA308" s="22"/>
      <c r="UFB308" s="22"/>
      <c r="UFC308" s="22"/>
      <c r="UFD308" s="22"/>
      <c r="UFE308" s="22"/>
      <c r="UFF308" s="22"/>
      <c r="UFG308" s="22"/>
      <c r="UFH308" s="22"/>
      <c r="UFI308" s="22"/>
      <c r="UFJ308" s="22"/>
      <c r="UFK308" s="22"/>
      <c r="UFL308" s="22"/>
      <c r="UFM308" s="22"/>
      <c r="UFN308" s="22"/>
      <c r="UFO308" s="22"/>
      <c r="UFP308" s="22"/>
      <c r="UFQ308" s="22"/>
      <c r="UFR308" s="22"/>
      <c r="UFS308" s="22"/>
      <c r="UFT308" s="22"/>
      <c r="UFU308" s="22"/>
      <c r="UFV308" s="22"/>
      <c r="UFW308" s="22"/>
      <c r="UFX308" s="22"/>
      <c r="UFY308" s="22"/>
      <c r="UFZ308" s="22"/>
      <c r="UGA308" s="22"/>
      <c r="UGB308" s="22"/>
      <c r="UGC308" s="22"/>
      <c r="UGD308" s="22"/>
      <c r="UGE308" s="22"/>
      <c r="UGF308" s="22"/>
      <c r="UGG308" s="22"/>
      <c r="UGH308" s="22"/>
      <c r="UGI308" s="22"/>
      <c r="UGJ308" s="22"/>
      <c r="UGK308" s="22"/>
      <c r="UGL308" s="22"/>
      <c r="UGM308" s="22"/>
      <c r="UGN308" s="22"/>
      <c r="UGO308" s="22"/>
      <c r="UGP308" s="22"/>
      <c r="UGQ308" s="22"/>
      <c r="UGR308" s="22"/>
      <c r="UGS308" s="22"/>
      <c r="UGT308" s="22"/>
      <c r="UGU308" s="22"/>
      <c r="UGV308" s="22"/>
      <c r="UGW308" s="22"/>
      <c r="UGX308" s="22"/>
      <c r="UGY308" s="22"/>
      <c r="UGZ308" s="22"/>
      <c r="UHA308" s="22"/>
      <c r="UHB308" s="22"/>
      <c r="UHC308" s="22"/>
      <c r="UHD308" s="22"/>
      <c r="UHE308" s="22"/>
      <c r="UHF308" s="22"/>
      <c r="UHG308" s="22"/>
      <c r="UHH308" s="22"/>
      <c r="UHI308" s="22"/>
      <c r="UHJ308" s="22"/>
      <c r="UHK308" s="22"/>
      <c r="UHL308" s="22"/>
      <c r="UHM308" s="22"/>
      <c r="UHN308" s="22"/>
      <c r="UHO308" s="22"/>
      <c r="UHP308" s="22"/>
      <c r="UHQ308" s="22"/>
      <c r="UHR308" s="22"/>
      <c r="UHS308" s="22"/>
      <c r="UHT308" s="22"/>
      <c r="UHU308" s="22"/>
      <c r="UHV308" s="22"/>
      <c r="UHW308" s="22"/>
      <c r="UHX308" s="22"/>
      <c r="UHY308" s="22"/>
      <c r="UHZ308" s="22"/>
      <c r="UIA308" s="22"/>
      <c r="UIB308" s="22"/>
      <c r="UIC308" s="22"/>
      <c r="UID308" s="22"/>
      <c r="UIE308" s="22"/>
      <c r="UIF308" s="22"/>
      <c r="UIG308" s="22"/>
      <c r="UIH308" s="22"/>
      <c r="UII308" s="22"/>
      <c r="UIJ308" s="22"/>
      <c r="UIK308" s="22"/>
      <c r="UIL308" s="22"/>
      <c r="UIM308" s="22"/>
      <c r="UIN308" s="22"/>
      <c r="UIO308" s="22"/>
      <c r="UIP308" s="22"/>
      <c r="UIQ308" s="22"/>
      <c r="UIR308" s="22"/>
      <c r="UIS308" s="22"/>
      <c r="UIT308" s="22"/>
      <c r="UIU308" s="22"/>
      <c r="UIV308" s="22"/>
      <c r="UIW308" s="22"/>
      <c r="UIX308" s="22"/>
      <c r="UIY308" s="22"/>
      <c r="UIZ308" s="22"/>
      <c r="UJA308" s="22"/>
      <c r="UJB308" s="22"/>
      <c r="UJC308" s="22"/>
      <c r="UJD308" s="22"/>
      <c r="UJE308" s="22"/>
      <c r="UJF308" s="22"/>
      <c r="UJG308" s="22"/>
      <c r="UJH308" s="22"/>
      <c r="UJI308" s="22"/>
      <c r="UJJ308" s="22"/>
      <c r="UJK308" s="22"/>
      <c r="UJL308" s="22"/>
      <c r="UJM308" s="22"/>
      <c r="UJN308" s="22"/>
      <c r="UJO308" s="22"/>
      <c r="UJP308" s="22"/>
      <c r="UJQ308" s="22"/>
      <c r="UJR308" s="22"/>
      <c r="UJS308" s="22"/>
      <c r="UJT308" s="22"/>
      <c r="UJU308" s="22"/>
      <c r="UJV308" s="22"/>
      <c r="UJW308" s="22"/>
      <c r="UJX308" s="22"/>
      <c r="UJY308" s="22"/>
      <c r="UJZ308" s="22"/>
      <c r="UKA308" s="22"/>
      <c r="UKB308" s="22"/>
      <c r="UKC308" s="22"/>
      <c r="UKD308" s="22"/>
      <c r="UKE308" s="22"/>
      <c r="UKF308" s="22"/>
      <c r="UKG308" s="22"/>
      <c r="UKH308" s="22"/>
      <c r="UKI308" s="22"/>
      <c r="UKJ308" s="22"/>
      <c r="UKK308" s="22"/>
      <c r="UKL308" s="22"/>
      <c r="UKM308" s="22"/>
      <c r="UKN308" s="22"/>
      <c r="UKO308" s="22"/>
      <c r="UKP308" s="22"/>
      <c r="UKQ308" s="22"/>
      <c r="UKR308" s="22"/>
      <c r="UKS308" s="22"/>
      <c r="UKT308" s="22"/>
      <c r="UKU308" s="22"/>
      <c r="UKV308" s="22"/>
      <c r="UKW308" s="22"/>
      <c r="UKX308" s="22"/>
      <c r="UKY308" s="22"/>
      <c r="UKZ308" s="22"/>
      <c r="ULA308" s="22"/>
      <c r="ULB308" s="22"/>
      <c r="ULC308" s="22"/>
      <c r="ULD308" s="22"/>
      <c r="ULE308" s="22"/>
      <c r="ULF308" s="22"/>
      <c r="ULG308" s="22"/>
      <c r="ULH308" s="22"/>
      <c r="ULI308" s="22"/>
      <c r="ULJ308" s="22"/>
      <c r="ULK308" s="22"/>
      <c r="ULL308" s="22"/>
      <c r="ULM308" s="22"/>
      <c r="ULN308" s="22"/>
      <c r="ULO308" s="22"/>
      <c r="ULP308" s="22"/>
      <c r="ULQ308" s="22"/>
      <c r="ULR308" s="22"/>
      <c r="ULS308" s="22"/>
      <c r="ULT308" s="22"/>
      <c r="ULU308" s="22"/>
      <c r="ULV308" s="22"/>
      <c r="ULW308" s="22"/>
      <c r="ULX308" s="22"/>
      <c r="ULY308" s="22"/>
      <c r="ULZ308" s="22"/>
      <c r="UMA308" s="22"/>
      <c r="UMB308" s="22"/>
      <c r="UMC308" s="22"/>
      <c r="UMD308" s="22"/>
      <c r="UME308" s="22"/>
      <c r="UMF308" s="22"/>
      <c r="UMG308" s="22"/>
      <c r="UMH308" s="22"/>
      <c r="UMI308" s="22"/>
      <c r="UMJ308" s="22"/>
      <c r="UMK308" s="22"/>
      <c r="UML308" s="22"/>
      <c r="UMM308" s="22"/>
      <c r="UMN308" s="22"/>
      <c r="UMO308" s="22"/>
      <c r="UMP308" s="22"/>
      <c r="UMQ308" s="22"/>
      <c r="UMR308" s="22"/>
      <c r="UMS308" s="22"/>
      <c r="UMT308" s="22"/>
      <c r="UMU308" s="22"/>
      <c r="UMV308" s="22"/>
      <c r="UMW308" s="22"/>
      <c r="UMX308" s="22"/>
      <c r="UMY308" s="22"/>
      <c r="UMZ308" s="22"/>
      <c r="UNA308" s="22"/>
      <c r="UNB308" s="22"/>
      <c r="UNC308" s="22"/>
      <c r="UND308" s="22"/>
      <c r="UNE308" s="22"/>
      <c r="UNF308" s="22"/>
      <c r="UNG308" s="22"/>
      <c r="UNH308" s="22"/>
      <c r="UNI308" s="22"/>
      <c r="UNJ308" s="22"/>
      <c r="UNK308" s="22"/>
      <c r="UNL308" s="22"/>
      <c r="UNM308" s="22"/>
      <c r="UNN308" s="22"/>
      <c r="UNO308" s="22"/>
      <c r="UNP308" s="22"/>
      <c r="UNQ308" s="22"/>
      <c r="UNR308" s="22"/>
      <c r="UNS308" s="22"/>
      <c r="UNT308" s="22"/>
      <c r="UNU308" s="22"/>
      <c r="UNV308" s="22"/>
      <c r="UNW308" s="22"/>
      <c r="UNX308" s="22"/>
      <c r="UNY308" s="22"/>
      <c r="UNZ308" s="22"/>
      <c r="UOA308" s="22"/>
      <c r="UOB308" s="22"/>
      <c r="UOC308" s="22"/>
      <c r="UOD308" s="22"/>
      <c r="UOE308" s="22"/>
      <c r="UOF308" s="22"/>
      <c r="UOG308" s="22"/>
      <c r="UOH308" s="22"/>
      <c r="UOI308" s="22"/>
      <c r="UOJ308" s="22"/>
      <c r="UOK308" s="22"/>
      <c r="UOL308" s="22"/>
      <c r="UOM308" s="22"/>
      <c r="UON308" s="22"/>
      <c r="UOO308" s="22"/>
      <c r="UOP308" s="22"/>
      <c r="UOQ308" s="22"/>
      <c r="UOR308" s="22"/>
      <c r="UOS308" s="22"/>
      <c r="UOT308" s="22"/>
      <c r="UOU308" s="22"/>
      <c r="UOV308" s="22"/>
      <c r="UOW308" s="22"/>
      <c r="UOX308" s="22"/>
      <c r="UOY308" s="22"/>
      <c r="UOZ308" s="22"/>
      <c r="UPA308" s="22"/>
      <c r="UPB308" s="22"/>
      <c r="UPC308" s="22"/>
      <c r="UPD308" s="22"/>
      <c r="UPE308" s="22"/>
      <c r="UPF308" s="22"/>
      <c r="UPG308" s="22"/>
      <c r="UPH308" s="22"/>
      <c r="UPI308" s="22"/>
      <c r="UPJ308" s="22"/>
      <c r="UPK308" s="22"/>
      <c r="UPL308" s="22"/>
      <c r="UPM308" s="22"/>
      <c r="UPN308" s="22"/>
      <c r="UPO308" s="22"/>
      <c r="UPP308" s="22"/>
      <c r="UPQ308" s="22"/>
      <c r="UPR308" s="22"/>
      <c r="UPS308" s="22"/>
      <c r="UPT308" s="22"/>
      <c r="UPU308" s="22"/>
      <c r="UPV308" s="22"/>
      <c r="UPW308" s="22"/>
      <c r="UPX308" s="22"/>
      <c r="UPY308" s="22"/>
      <c r="UPZ308" s="22"/>
      <c r="UQA308" s="22"/>
      <c r="UQB308" s="22"/>
      <c r="UQC308" s="22"/>
      <c r="UQD308" s="22"/>
      <c r="UQE308" s="22"/>
      <c r="UQF308" s="22"/>
      <c r="UQG308" s="22"/>
      <c r="UQH308" s="22"/>
      <c r="UQI308" s="22"/>
      <c r="UQJ308" s="22"/>
      <c r="UQK308" s="22"/>
      <c r="UQL308" s="22"/>
      <c r="UQM308" s="22"/>
      <c r="UQN308" s="22"/>
      <c r="UQO308" s="22"/>
      <c r="UQP308" s="22"/>
      <c r="UQQ308" s="22"/>
      <c r="UQR308" s="22"/>
      <c r="UQS308" s="22"/>
      <c r="UQT308" s="22"/>
      <c r="UQU308" s="22"/>
      <c r="UQV308" s="22"/>
      <c r="UQW308" s="22"/>
      <c r="UQX308" s="22"/>
      <c r="UQY308" s="22"/>
      <c r="UQZ308" s="22"/>
      <c r="URA308" s="22"/>
      <c r="URB308" s="22"/>
      <c r="URC308" s="22"/>
      <c r="URD308" s="22"/>
      <c r="URE308" s="22"/>
      <c r="URF308" s="22"/>
      <c r="URG308" s="22"/>
      <c r="URH308" s="22"/>
      <c r="URI308" s="22"/>
      <c r="URJ308" s="22"/>
      <c r="URK308" s="22"/>
      <c r="URL308" s="22"/>
      <c r="URM308" s="22"/>
      <c r="URN308" s="22"/>
      <c r="URO308" s="22"/>
      <c r="URP308" s="22"/>
      <c r="URQ308" s="22"/>
      <c r="URR308" s="22"/>
      <c r="URS308" s="22"/>
      <c r="URT308" s="22"/>
      <c r="URU308" s="22"/>
      <c r="URV308" s="22"/>
      <c r="URW308" s="22"/>
      <c r="URX308" s="22"/>
      <c r="URY308" s="22"/>
      <c r="URZ308" s="22"/>
      <c r="USA308" s="22"/>
      <c r="USB308" s="22"/>
      <c r="USC308" s="22"/>
      <c r="USD308" s="22"/>
      <c r="USE308" s="22"/>
      <c r="USF308" s="22"/>
      <c r="USG308" s="22"/>
      <c r="USH308" s="22"/>
      <c r="USI308" s="22"/>
      <c r="USJ308" s="22"/>
      <c r="USK308" s="22"/>
      <c r="USL308" s="22"/>
      <c r="USM308" s="22"/>
      <c r="USN308" s="22"/>
      <c r="USO308" s="22"/>
      <c r="USP308" s="22"/>
      <c r="USQ308" s="22"/>
      <c r="USR308" s="22"/>
      <c r="USS308" s="22"/>
      <c r="UST308" s="22"/>
      <c r="USU308" s="22"/>
      <c r="USV308" s="22"/>
      <c r="USW308" s="22"/>
      <c r="USX308" s="22"/>
      <c r="USY308" s="22"/>
      <c r="USZ308" s="22"/>
      <c r="UTA308" s="22"/>
      <c r="UTB308" s="22"/>
      <c r="UTC308" s="22"/>
      <c r="UTD308" s="22"/>
      <c r="UTE308" s="22"/>
      <c r="UTF308" s="22"/>
      <c r="UTG308" s="22"/>
      <c r="UTH308" s="22"/>
      <c r="UTI308" s="22"/>
      <c r="UTJ308" s="22"/>
      <c r="UTK308" s="22"/>
      <c r="UTL308" s="22"/>
      <c r="UTM308" s="22"/>
      <c r="UTN308" s="22"/>
      <c r="UTO308" s="22"/>
      <c r="UTP308" s="22"/>
      <c r="UTQ308" s="22"/>
      <c r="UTR308" s="22"/>
      <c r="UTS308" s="22"/>
      <c r="UTT308" s="22"/>
      <c r="UTU308" s="22"/>
      <c r="UTV308" s="22"/>
      <c r="UTW308" s="22"/>
      <c r="UTX308" s="22"/>
      <c r="UTY308" s="22"/>
      <c r="UTZ308" s="22"/>
      <c r="UUA308" s="22"/>
      <c r="UUB308" s="22"/>
      <c r="UUC308" s="22"/>
      <c r="UUD308" s="22"/>
      <c r="UUE308" s="22"/>
      <c r="UUF308" s="22"/>
      <c r="UUG308" s="22"/>
      <c r="UUH308" s="22"/>
      <c r="UUI308" s="22"/>
      <c r="UUJ308" s="22"/>
      <c r="UUK308" s="22"/>
      <c r="UUL308" s="22"/>
      <c r="UUM308" s="22"/>
      <c r="UUN308" s="22"/>
      <c r="UUO308" s="22"/>
      <c r="UUP308" s="22"/>
      <c r="UUQ308" s="22"/>
      <c r="UUR308" s="22"/>
      <c r="UUS308" s="22"/>
      <c r="UUT308" s="22"/>
      <c r="UUU308" s="22"/>
      <c r="UUV308" s="22"/>
      <c r="UUW308" s="22"/>
      <c r="UUX308" s="22"/>
      <c r="UUY308" s="22"/>
      <c r="UUZ308" s="22"/>
      <c r="UVA308" s="22"/>
      <c r="UVB308" s="22"/>
      <c r="UVC308" s="22"/>
      <c r="UVD308" s="22"/>
      <c r="UVE308" s="22"/>
      <c r="UVF308" s="22"/>
      <c r="UVG308" s="22"/>
      <c r="UVH308" s="22"/>
      <c r="UVI308" s="22"/>
      <c r="UVJ308" s="22"/>
      <c r="UVK308" s="22"/>
      <c r="UVL308" s="22"/>
      <c r="UVM308" s="22"/>
      <c r="UVN308" s="22"/>
      <c r="UVO308" s="22"/>
      <c r="UVP308" s="22"/>
      <c r="UVQ308" s="22"/>
      <c r="UVR308" s="22"/>
      <c r="UVS308" s="22"/>
      <c r="UVT308" s="22"/>
      <c r="UVU308" s="22"/>
      <c r="UVV308" s="22"/>
      <c r="UVW308" s="22"/>
      <c r="UVX308" s="22"/>
      <c r="UVY308" s="22"/>
      <c r="UVZ308" s="22"/>
      <c r="UWA308" s="22"/>
      <c r="UWB308" s="22"/>
      <c r="UWC308" s="22"/>
      <c r="UWD308" s="22"/>
      <c r="UWE308" s="22"/>
      <c r="UWF308" s="22"/>
      <c r="UWG308" s="22"/>
      <c r="UWH308" s="22"/>
      <c r="UWI308" s="22"/>
      <c r="UWJ308" s="22"/>
      <c r="UWK308" s="22"/>
      <c r="UWL308" s="22"/>
      <c r="UWM308" s="22"/>
      <c r="UWN308" s="22"/>
      <c r="UWO308" s="22"/>
      <c r="UWP308" s="22"/>
      <c r="UWQ308" s="22"/>
      <c r="UWR308" s="22"/>
      <c r="UWS308" s="22"/>
      <c r="UWT308" s="22"/>
      <c r="UWU308" s="22"/>
      <c r="UWV308" s="22"/>
      <c r="UWW308" s="22"/>
      <c r="UWX308" s="22"/>
      <c r="UWY308" s="22"/>
      <c r="UWZ308" s="22"/>
      <c r="UXA308" s="22"/>
      <c r="UXB308" s="22"/>
      <c r="UXC308" s="22"/>
      <c r="UXD308" s="22"/>
      <c r="UXE308" s="22"/>
      <c r="UXF308" s="22"/>
      <c r="UXG308" s="22"/>
      <c r="UXH308" s="22"/>
      <c r="UXI308" s="22"/>
      <c r="UXJ308" s="22"/>
      <c r="UXK308" s="22"/>
      <c r="UXL308" s="22"/>
      <c r="UXM308" s="22"/>
      <c r="UXN308" s="22"/>
      <c r="UXO308" s="22"/>
      <c r="UXP308" s="22"/>
      <c r="UXQ308" s="22"/>
      <c r="UXR308" s="22"/>
      <c r="UXS308" s="22"/>
      <c r="UXT308" s="22"/>
      <c r="UXU308" s="22"/>
      <c r="UXV308" s="22"/>
      <c r="UXW308" s="22"/>
      <c r="UXX308" s="22"/>
      <c r="UXY308" s="22"/>
      <c r="UXZ308" s="22"/>
      <c r="UYA308" s="22"/>
      <c r="UYB308" s="22"/>
      <c r="UYC308" s="22"/>
      <c r="UYD308" s="22"/>
      <c r="UYE308" s="22"/>
      <c r="UYF308" s="22"/>
      <c r="UYG308" s="22"/>
      <c r="UYH308" s="22"/>
      <c r="UYI308" s="22"/>
      <c r="UYJ308" s="22"/>
      <c r="UYK308" s="22"/>
      <c r="UYL308" s="22"/>
      <c r="UYM308" s="22"/>
      <c r="UYN308" s="22"/>
      <c r="UYO308" s="22"/>
      <c r="UYP308" s="22"/>
      <c r="UYQ308" s="22"/>
      <c r="UYR308" s="22"/>
      <c r="UYS308" s="22"/>
      <c r="UYT308" s="22"/>
      <c r="UYU308" s="22"/>
      <c r="UYV308" s="22"/>
      <c r="UYW308" s="22"/>
      <c r="UYX308" s="22"/>
      <c r="UYY308" s="22"/>
      <c r="UYZ308" s="22"/>
      <c r="UZA308" s="22"/>
      <c r="UZB308" s="22"/>
      <c r="UZC308" s="22"/>
      <c r="UZD308" s="22"/>
      <c r="UZE308" s="22"/>
      <c r="UZF308" s="22"/>
      <c r="UZG308" s="22"/>
      <c r="UZH308" s="22"/>
      <c r="UZI308" s="22"/>
      <c r="UZJ308" s="22"/>
      <c r="UZK308" s="22"/>
      <c r="UZL308" s="22"/>
      <c r="UZM308" s="22"/>
      <c r="UZN308" s="22"/>
      <c r="UZO308" s="22"/>
      <c r="UZP308" s="22"/>
      <c r="UZQ308" s="22"/>
      <c r="UZR308" s="22"/>
      <c r="UZS308" s="22"/>
      <c r="UZT308" s="22"/>
      <c r="UZU308" s="22"/>
      <c r="UZV308" s="22"/>
      <c r="UZW308" s="22"/>
      <c r="UZX308" s="22"/>
      <c r="UZY308" s="22"/>
      <c r="UZZ308" s="22"/>
      <c r="VAA308" s="22"/>
      <c r="VAB308" s="22"/>
      <c r="VAC308" s="22"/>
      <c r="VAD308" s="22"/>
      <c r="VAE308" s="22"/>
      <c r="VAF308" s="22"/>
      <c r="VAG308" s="22"/>
      <c r="VAH308" s="22"/>
      <c r="VAI308" s="22"/>
      <c r="VAJ308" s="22"/>
      <c r="VAK308" s="22"/>
      <c r="VAL308" s="22"/>
      <c r="VAM308" s="22"/>
      <c r="VAN308" s="22"/>
      <c r="VAO308" s="22"/>
      <c r="VAP308" s="22"/>
      <c r="VAQ308" s="22"/>
      <c r="VAR308" s="22"/>
      <c r="VAS308" s="22"/>
      <c r="VAT308" s="22"/>
      <c r="VAU308" s="22"/>
      <c r="VAV308" s="22"/>
      <c r="VAW308" s="22"/>
      <c r="VAX308" s="22"/>
      <c r="VAY308" s="22"/>
      <c r="VAZ308" s="22"/>
      <c r="VBA308" s="22"/>
      <c r="VBB308" s="22"/>
      <c r="VBC308" s="22"/>
      <c r="VBD308" s="22"/>
      <c r="VBE308" s="22"/>
      <c r="VBF308" s="22"/>
      <c r="VBG308" s="22"/>
      <c r="VBH308" s="22"/>
      <c r="VBI308" s="22"/>
      <c r="VBJ308" s="22"/>
      <c r="VBK308" s="22"/>
      <c r="VBL308" s="22"/>
      <c r="VBM308" s="22"/>
      <c r="VBN308" s="22"/>
      <c r="VBO308" s="22"/>
      <c r="VBP308" s="22"/>
      <c r="VBQ308" s="22"/>
      <c r="VBR308" s="22"/>
      <c r="VBS308" s="22"/>
      <c r="VBT308" s="22"/>
      <c r="VBU308" s="22"/>
      <c r="VBV308" s="22"/>
      <c r="VBW308" s="22"/>
      <c r="VBX308" s="22"/>
      <c r="VBY308" s="22"/>
      <c r="VBZ308" s="22"/>
      <c r="VCA308" s="22"/>
      <c r="VCB308" s="22"/>
      <c r="VCC308" s="22"/>
      <c r="VCD308" s="22"/>
      <c r="VCE308" s="22"/>
      <c r="VCF308" s="22"/>
      <c r="VCG308" s="22"/>
      <c r="VCH308" s="22"/>
      <c r="VCI308" s="22"/>
      <c r="VCJ308" s="22"/>
      <c r="VCK308" s="22"/>
      <c r="VCL308" s="22"/>
      <c r="VCM308" s="22"/>
      <c r="VCN308" s="22"/>
      <c r="VCO308" s="22"/>
      <c r="VCP308" s="22"/>
      <c r="VCQ308" s="22"/>
      <c r="VCR308" s="22"/>
      <c r="VCS308" s="22"/>
      <c r="VCT308" s="22"/>
      <c r="VCU308" s="22"/>
      <c r="VCV308" s="22"/>
      <c r="VCW308" s="22"/>
      <c r="VCX308" s="22"/>
      <c r="VCY308" s="22"/>
      <c r="VCZ308" s="22"/>
      <c r="VDA308" s="22"/>
      <c r="VDB308" s="22"/>
      <c r="VDC308" s="22"/>
      <c r="VDD308" s="22"/>
      <c r="VDE308" s="22"/>
      <c r="VDF308" s="22"/>
      <c r="VDG308" s="22"/>
      <c r="VDH308" s="22"/>
      <c r="VDI308" s="22"/>
      <c r="VDJ308" s="22"/>
      <c r="VDK308" s="22"/>
      <c r="VDL308" s="22"/>
      <c r="VDM308" s="22"/>
      <c r="VDN308" s="22"/>
      <c r="VDO308" s="22"/>
      <c r="VDP308" s="22"/>
      <c r="VDQ308" s="22"/>
      <c r="VDR308" s="22"/>
      <c r="VDS308" s="22"/>
      <c r="VDT308" s="22"/>
      <c r="VDU308" s="22"/>
      <c r="VDV308" s="22"/>
      <c r="VDW308" s="22"/>
      <c r="VDX308" s="22"/>
      <c r="VDY308" s="22"/>
      <c r="VDZ308" s="22"/>
      <c r="VEA308" s="22"/>
      <c r="VEB308" s="22"/>
      <c r="VEC308" s="22"/>
      <c r="VED308" s="22"/>
      <c r="VEE308" s="22"/>
      <c r="VEF308" s="22"/>
      <c r="VEG308" s="22"/>
      <c r="VEH308" s="22"/>
      <c r="VEI308" s="22"/>
      <c r="VEJ308" s="22"/>
      <c r="VEK308" s="22"/>
      <c r="VEL308" s="22"/>
      <c r="VEM308" s="22"/>
      <c r="VEN308" s="22"/>
      <c r="VEO308" s="22"/>
      <c r="VEP308" s="22"/>
      <c r="VEQ308" s="22"/>
      <c r="VER308" s="22"/>
      <c r="VES308" s="22"/>
      <c r="VET308" s="22"/>
      <c r="VEU308" s="22"/>
      <c r="VEV308" s="22"/>
      <c r="VEW308" s="22"/>
      <c r="VEX308" s="22"/>
      <c r="VEY308" s="22"/>
      <c r="VEZ308" s="22"/>
      <c r="VFA308" s="22"/>
      <c r="VFB308" s="22"/>
      <c r="VFC308" s="22"/>
      <c r="VFD308" s="22"/>
      <c r="VFE308" s="22"/>
      <c r="VFF308" s="22"/>
      <c r="VFG308" s="22"/>
      <c r="VFH308" s="22"/>
      <c r="VFI308" s="22"/>
      <c r="VFJ308" s="22"/>
      <c r="VFK308" s="22"/>
      <c r="VFL308" s="22"/>
      <c r="VFM308" s="22"/>
      <c r="VFN308" s="22"/>
      <c r="VFO308" s="22"/>
      <c r="VFP308" s="22"/>
      <c r="VFQ308" s="22"/>
      <c r="VFR308" s="22"/>
      <c r="VFS308" s="22"/>
      <c r="VFT308" s="22"/>
      <c r="VFU308" s="22"/>
      <c r="VFV308" s="22"/>
      <c r="VFW308" s="22"/>
      <c r="VFX308" s="22"/>
      <c r="VFY308" s="22"/>
      <c r="VFZ308" s="22"/>
      <c r="VGA308" s="22"/>
      <c r="VGB308" s="22"/>
      <c r="VGC308" s="22"/>
      <c r="VGD308" s="22"/>
      <c r="VGE308" s="22"/>
      <c r="VGF308" s="22"/>
      <c r="VGG308" s="22"/>
      <c r="VGH308" s="22"/>
      <c r="VGI308" s="22"/>
      <c r="VGJ308" s="22"/>
      <c r="VGK308" s="22"/>
      <c r="VGL308" s="22"/>
      <c r="VGM308" s="22"/>
      <c r="VGN308" s="22"/>
      <c r="VGO308" s="22"/>
      <c r="VGP308" s="22"/>
      <c r="VGQ308" s="22"/>
      <c r="VGR308" s="22"/>
      <c r="VGS308" s="22"/>
      <c r="VGT308" s="22"/>
      <c r="VGU308" s="22"/>
      <c r="VGV308" s="22"/>
      <c r="VGW308" s="22"/>
      <c r="VGX308" s="22"/>
      <c r="VGY308" s="22"/>
      <c r="VGZ308" s="22"/>
      <c r="VHA308" s="22"/>
      <c r="VHB308" s="22"/>
      <c r="VHC308" s="22"/>
      <c r="VHD308" s="22"/>
      <c r="VHE308" s="22"/>
      <c r="VHF308" s="22"/>
      <c r="VHG308" s="22"/>
      <c r="VHH308" s="22"/>
      <c r="VHI308" s="22"/>
      <c r="VHJ308" s="22"/>
      <c r="VHK308" s="22"/>
      <c r="VHL308" s="22"/>
      <c r="VHM308" s="22"/>
      <c r="VHN308" s="22"/>
      <c r="VHO308" s="22"/>
      <c r="VHP308" s="22"/>
      <c r="VHQ308" s="22"/>
      <c r="VHR308" s="22"/>
      <c r="VHS308" s="22"/>
      <c r="VHT308" s="22"/>
      <c r="VHU308" s="22"/>
      <c r="VHV308" s="22"/>
      <c r="VHW308" s="22"/>
      <c r="VHX308" s="22"/>
      <c r="VHY308" s="22"/>
      <c r="VHZ308" s="22"/>
      <c r="VIA308" s="22"/>
      <c r="VIB308" s="22"/>
      <c r="VIC308" s="22"/>
      <c r="VID308" s="22"/>
      <c r="VIE308" s="22"/>
      <c r="VIF308" s="22"/>
      <c r="VIG308" s="22"/>
      <c r="VIH308" s="22"/>
      <c r="VII308" s="22"/>
      <c r="VIJ308" s="22"/>
      <c r="VIK308" s="22"/>
      <c r="VIL308" s="22"/>
      <c r="VIM308" s="22"/>
      <c r="VIN308" s="22"/>
      <c r="VIO308" s="22"/>
      <c r="VIP308" s="22"/>
      <c r="VIQ308" s="22"/>
      <c r="VIR308" s="22"/>
      <c r="VIS308" s="22"/>
      <c r="VIT308" s="22"/>
      <c r="VIU308" s="22"/>
      <c r="VIV308" s="22"/>
      <c r="VIW308" s="22"/>
      <c r="VIX308" s="22"/>
      <c r="VIY308" s="22"/>
      <c r="VIZ308" s="22"/>
      <c r="VJA308" s="22"/>
      <c r="VJB308" s="22"/>
      <c r="VJC308" s="22"/>
      <c r="VJD308" s="22"/>
      <c r="VJE308" s="22"/>
      <c r="VJF308" s="22"/>
      <c r="VJG308" s="22"/>
      <c r="VJH308" s="22"/>
      <c r="VJI308" s="22"/>
      <c r="VJJ308" s="22"/>
      <c r="VJK308" s="22"/>
      <c r="VJL308" s="22"/>
      <c r="VJM308" s="22"/>
      <c r="VJN308" s="22"/>
      <c r="VJO308" s="22"/>
      <c r="VJP308" s="22"/>
      <c r="VJQ308" s="22"/>
      <c r="VJR308" s="22"/>
      <c r="VJS308" s="22"/>
      <c r="VJT308" s="22"/>
      <c r="VJU308" s="22"/>
      <c r="VJV308" s="22"/>
      <c r="VJW308" s="22"/>
      <c r="VJX308" s="22"/>
      <c r="VJY308" s="22"/>
      <c r="VJZ308" s="22"/>
      <c r="VKA308" s="22"/>
      <c r="VKB308" s="22"/>
      <c r="VKC308" s="22"/>
      <c r="VKD308" s="22"/>
      <c r="VKE308" s="22"/>
      <c r="VKF308" s="22"/>
      <c r="VKG308" s="22"/>
      <c r="VKH308" s="22"/>
      <c r="VKI308" s="22"/>
      <c r="VKJ308" s="22"/>
      <c r="VKK308" s="22"/>
      <c r="VKL308" s="22"/>
      <c r="VKM308" s="22"/>
      <c r="VKN308" s="22"/>
      <c r="VKO308" s="22"/>
      <c r="VKP308" s="22"/>
      <c r="VKQ308" s="22"/>
      <c r="VKR308" s="22"/>
      <c r="VKS308" s="22"/>
      <c r="VKT308" s="22"/>
      <c r="VKU308" s="22"/>
      <c r="VKV308" s="22"/>
      <c r="VKW308" s="22"/>
      <c r="VKX308" s="22"/>
      <c r="VKY308" s="22"/>
      <c r="VKZ308" s="22"/>
      <c r="VLA308" s="22"/>
      <c r="VLB308" s="22"/>
      <c r="VLC308" s="22"/>
      <c r="VLD308" s="22"/>
      <c r="VLE308" s="22"/>
      <c r="VLF308" s="22"/>
      <c r="VLG308" s="22"/>
      <c r="VLH308" s="22"/>
      <c r="VLI308" s="22"/>
      <c r="VLJ308" s="22"/>
      <c r="VLK308" s="22"/>
      <c r="VLL308" s="22"/>
      <c r="VLM308" s="22"/>
      <c r="VLN308" s="22"/>
      <c r="VLO308" s="22"/>
      <c r="VLP308" s="22"/>
      <c r="VLQ308" s="22"/>
      <c r="VLR308" s="22"/>
      <c r="VLS308" s="22"/>
      <c r="VLT308" s="22"/>
      <c r="VLU308" s="22"/>
      <c r="VLV308" s="22"/>
      <c r="VLW308" s="22"/>
      <c r="VLX308" s="22"/>
      <c r="VLY308" s="22"/>
      <c r="VLZ308" s="22"/>
      <c r="VMA308" s="22"/>
      <c r="VMB308" s="22"/>
      <c r="VMC308" s="22"/>
      <c r="VMD308" s="22"/>
      <c r="VME308" s="22"/>
      <c r="VMF308" s="22"/>
      <c r="VMG308" s="22"/>
      <c r="VMH308" s="22"/>
      <c r="VMI308" s="22"/>
      <c r="VMJ308" s="22"/>
      <c r="VMK308" s="22"/>
      <c r="VML308" s="22"/>
      <c r="VMM308" s="22"/>
      <c r="VMN308" s="22"/>
      <c r="VMO308" s="22"/>
      <c r="VMP308" s="22"/>
      <c r="VMQ308" s="22"/>
      <c r="VMR308" s="22"/>
      <c r="VMS308" s="22"/>
      <c r="VMT308" s="22"/>
      <c r="VMU308" s="22"/>
      <c r="VMV308" s="22"/>
      <c r="VMW308" s="22"/>
      <c r="VMX308" s="22"/>
      <c r="VMY308" s="22"/>
      <c r="VMZ308" s="22"/>
      <c r="VNA308" s="22"/>
      <c r="VNB308" s="22"/>
      <c r="VNC308" s="22"/>
      <c r="VND308" s="22"/>
      <c r="VNE308" s="22"/>
      <c r="VNF308" s="22"/>
      <c r="VNG308" s="22"/>
      <c r="VNH308" s="22"/>
      <c r="VNI308" s="22"/>
      <c r="VNJ308" s="22"/>
      <c r="VNK308" s="22"/>
      <c r="VNL308" s="22"/>
      <c r="VNM308" s="22"/>
      <c r="VNN308" s="22"/>
      <c r="VNO308" s="22"/>
      <c r="VNP308" s="22"/>
      <c r="VNQ308" s="22"/>
      <c r="VNR308" s="22"/>
      <c r="VNS308" s="22"/>
      <c r="VNT308" s="22"/>
      <c r="VNU308" s="22"/>
      <c r="VNV308" s="22"/>
      <c r="VNW308" s="22"/>
      <c r="VNX308" s="22"/>
      <c r="VNY308" s="22"/>
      <c r="VNZ308" s="22"/>
      <c r="VOA308" s="22"/>
      <c r="VOB308" s="22"/>
      <c r="VOC308" s="22"/>
      <c r="VOD308" s="22"/>
      <c r="VOE308" s="22"/>
      <c r="VOF308" s="22"/>
      <c r="VOG308" s="22"/>
      <c r="VOH308" s="22"/>
      <c r="VOI308" s="22"/>
      <c r="VOJ308" s="22"/>
      <c r="VOK308" s="22"/>
      <c r="VOL308" s="22"/>
      <c r="VOM308" s="22"/>
      <c r="VON308" s="22"/>
      <c r="VOO308" s="22"/>
      <c r="VOP308" s="22"/>
      <c r="VOQ308" s="22"/>
      <c r="VOR308" s="22"/>
      <c r="VOS308" s="22"/>
      <c r="VOT308" s="22"/>
      <c r="VOU308" s="22"/>
      <c r="VOV308" s="22"/>
      <c r="VOW308" s="22"/>
      <c r="VOX308" s="22"/>
      <c r="VOY308" s="22"/>
      <c r="VOZ308" s="22"/>
      <c r="VPA308" s="22"/>
      <c r="VPB308" s="22"/>
      <c r="VPC308" s="22"/>
      <c r="VPD308" s="22"/>
      <c r="VPE308" s="22"/>
      <c r="VPF308" s="22"/>
      <c r="VPG308" s="22"/>
      <c r="VPH308" s="22"/>
      <c r="VPI308" s="22"/>
      <c r="VPJ308" s="22"/>
      <c r="VPK308" s="22"/>
      <c r="VPL308" s="22"/>
      <c r="VPM308" s="22"/>
      <c r="VPN308" s="22"/>
      <c r="VPO308" s="22"/>
      <c r="VPP308" s="22"/>
      <c r="VPQ308" s="22"/>
      <c r="VPR308" s="22"/>
      <c r="VPS308" s="22"/>
      <c r="VPT308" s="22"/>
      <c r="VPU308" s="22"/>
      <c r="VPV308" s="22"/>
      <c r="VPW308" s="22"/>
      <c r="VPX308" s="22"/>
      <c r="VPY308" s="22"/>
      <c r="VPZ308" s="22"/>
      <c r="VQA308" s="22"/>
      <c r="VQB308" s="22"/>
      <c r="VQC308" s="22"/>
      <c r="VQD308" s="22"/>
      <c r="VQE308" s="22"/>
      <c r="VQF308" s="22"/>
      <c r="VQG308" s="22"/>
      <c r="VQH308" s="22"/>
      <c r="VQI308" s="22"/>
      <c r="VQJ308" s="22"/>
      <c r="VQK308" s="22"/>
      <c r="VQL308" s="22"/>
      <c r="VQM308" s="22"/>
      <c r="VQN308" s="22"/>
      <c r="VQO308" s="22"/>
      <c r="VQP308" s="22"/>
      <c r="VQQ308" s="22"/>
      <c r="VQR308" s="22"/>
      <c r="VQS308" s="22"/>
      <c r="VQT308" s="22"/>
      <c r="VQU308" s="22"/>
      <c r="VQV308" s="22"/>
      <c r="VQW308" s="22"/>
      <c r="VQX308" s="22"/>
      <c r="VQY308" s="22"/>
      <c r="VQZ308" s="22"/>
      <c r="VRA308" s="22"/>
      <c r="VRB308" s="22"/>
      <c r="VRC308" s="22"/>
      <c r="VRD308" s="22"/>
      <c r="VRE308" s="22"/>
      <c r="VRF308" s="22"/>
      <c r="VRG308" s="22"/>
      <c r="VRH308" s="22"/>
      <c r="VRI308" s="22"/>
      <c r="VRJ308" s="22"/>
      <c r="VRK308" s="22"/>
      <c r="VRL308" s="22"/>
      <c r="VRM308" s="22"/>
      <c r="VRN308" s="22"/>
      <c r="VRO308" s="22"/>
      <c r="VRP308" s="22"/>
      <c r="VRQ308" s="22"/>
      <c r="VRR308" s="22"/>
      <c r="VRS308" s="22"/>
      <c r="VRT308" s="22"/>
      <c r="VRU308" s="22"/>
      <c r="VRV308" s="22"/>
      <c r="VRW308" s="22"/>
      <c r="VRX308" s="22"/>
      <c r="VRY308" s="22"/>
      <c r="VRZ308" s="22"/>
      <c r="VSA308" s="22"/>
      <c r="VSB308" s="22"/>
      <c r="VSC308" s="22"/>
      <c r="VSD308" s="22"/>
      <c r="VSE308" s="22"/>
      <c r="VSF308" s="22"/>
      <c r="VSG308" s="22"/>
      <c r="VSH308" s="22"/>
      <c r="VSI308" s="22"/>
      <c r="VSJ308" s="22"/>
      <c r="VSK308" s="22"/>
      <c r="VSL308" s="22"/>
      <c r="VSM308" s="22"/>
      <c r="VSN308" s="22"/>
      <c r="VSO308" s="22"/>
      <c r="VSP308" s="22"/>
      <c r="VSQ308" s="22"/>
      <c r="VSR308" s="22"/>
      <c r="VSS308" s="22"/>
      <c r="VST308" s="22"/>
      <c r="VSU308" s="22"/>
      <c r="VSV308" s="22"/>
      <c r="VSW308" s="22"/>
      <c r="VSX308" s="22"/>
      <c r="VSY308" s="22"/>
      <c r="VSZ308" s="22"/>
      <c r="VTA308" s="22"/>
      <c r="VTB308" s="22"/>
      <c r="VTC308" s="22"/>
      <c r="VTD308" s="22"/>
      <c r="VTE308" s="22"/>
      <c r="VTF308" s="22"/>
      <c r="VTG308" s="22"/>
      <c r="VTH308" s="22"/>
      <c r="VTI308" s="22"/>
      <c r="VTJ308" s="22"/>
      <c r="VTK308" s="22"/>
      <c r="VTL308" s="22"/>
      <c r="VTM308" s="22"/>
      <c r="VTN308" s="22"/>
      <c r="VTO308" s="22"/>
      <c r="VTP308" s="22"/>
      <c r="VTQ308" s="22"/>
      <c r="VTR308" s="22"/>
      <c r="VTS308" s="22"/>
      <c r="VTT308" s="22"/>
      <c r="VTU308" s="22"/>
      <c r="VTV308" s="22"/>
      <c r="VTW308" s="22"/>
      <c r="VTX308" s="22"/>
      <c r="VTY308" s="22"/>
      <c r="VTZ308" s="22"/>
      <c r="VUA308" s="22"/>
      <c r="VUB308" s="22"/>
      <c r="VUC308" s="22"/>
      <c r="VUD308" s="22"/>
      <c r="VUE308" s="22"/>
      <c r="VUF308" s="22"/>
      <c r="VUG308" s="22"/>
      <c r="VUH308" s="22"/>
      <c r="VUI308" s="22"/>
      <c r="VUJ308" s="22"/>
      <c r="VUK308" s="22"/>
      <c r="VUL308" s="22"/>
      <c r="VUM308" s="22"/>
      <c r="VUN308" s="22"/>
      <c r="VUO308" s="22"/>
      <c r="VUP308" s="22"/>
      <c r="VUQ308" s="22"/>
      <c r="VUR308" s="22"/>
      <c r="VUS308" s="22"/>
      <c r="VUT308" s="22"/>
      <c r="VUU308" s="22"/>
      <c r="VUV308" s="22"/>
      <c r="VUW308" s="22"/>
      <c r="VUX308" s="22"/>
      <c r="VUY308" s="22"/>
      <c r="VUZ308" s="22"/>
      <c r="VVA308" s="22"/>
      <c r="VVB308" s="22"/>
      <c r="VVC308" s="22"/>
      <c r="VVD308" s="22"/>
      <c r="VVE308" s="22"/>
      <c r="VVF308" s="22"/>
      <c r="VVG308" s="22"/>
      <c r="VVH308" s="22"/>
      <c r="VVI308" s="22"/>
      <c r="VVJ308" s="22"/>
      <c r="VVK308" s="22"/>
      <c r="VVL308" s="22"/>
      <c r="VVM308" s="22"/>
      <c r="VVN308" s="22"/>
      <c r="VVO308" s="22"/>
      <c r="VVP308" s="22"/>
      <c r="VVQ308" s="22"/>
      <c r="VVR308" s="22"/>
      <c r="VVS308" s="22"/>
      <c r="VVT308" s="22"/>
      <c r="VVU308" s="22"/>
      <c r="VVV308" s="22"/>
      <c r="VVW308" s="22"/>
      <c r="VVX308" s="22"/>
      <c r="VVY308" s="22"/>
      <c r="VVZ308" s="22"/>
      <c r="VWA308" s="22"/>
      <c r="VWB308" s="22"/>
      <c r="VWC308" s="22"/>
      <c r="VWD308" s="22"/>
      <c r="VWE308" s="22"/>
      <c r="VWF308" s="22"/>
      <c r="VWG308" s="22"/>
      <c r="VWH308" s="22"/>
      <c r="VWI308" s="22"/>
      <c r="VWJ308" s="22"/>
      <c r="VWK308" s="22"/>
      <c r="VWL308" s="22"/>
      <c r="VWM308" s="22"/>
      <c r="VWN308" s="22"/>
      <c r="VWO308" s="22"/>
      <c r="VWP308" s="22"/>
      <c r="VWQ308" s="22"/>
      <c r="VWR308" s="22"/>
      <c r="VWS308" s="22"/>
      <c r="VWT308" s="22"/>
      <c r="VWU308" s="22"/>
      <c r="VWV308" s="22"/>
      <c r="VWW308" s="22"/>
      <c r="VWX308" s="22"/>
      <c r="VWY308" s="22"/>
      <c r="VWZ308" s="22"/>
      <c r="VXA308" s="22"/>
      <c r="VXB308" s="22"/>
      <c r="VXC308" s="22"/>
      <c r="VXD308" s="22"/>
      <c r="VXE308" s="22"/>
      <c r="VXF308" s="22"/>
      <c r="VXG308" s="22"/>
      <c r="VXH308" s="22"/>
      <c r="VXI308" s="22"/>
      <c r="VXJ308" s="22"/>
      <c r="VXK308" s="22"/>
      <c r="VXL308" s="22"/>
      <c r="VXM308" s="22"/>
      <c r="VXN308" s="22"/>
      <c r="VXO308" s="22"/>
      <c r="VXP308" s="22"/>
      <c r="VXQ308" s="22"/>
      <c r="VXR308" s="22"/>
      <c r="VXS308" s="22"/>
      <c r="VXT308" s="22"/>
      <c r="VXU308" s="22"/>
      <c r="VXV308" s="22"/>
      <c r="VXW308" s="22"/>
      <c r="VXX308" s="22"/>
      <c r="VXY308" s="22"/>
      <c r="VXZ308" s="22"/>
      <c r="VYA308" s="22"/>
      <c r="VYB308" s="22"/>
      <c r="VYC308" s="22"/>
      <c r="VYD308" s="22"/>
      <c r="VYE308" s="22"/>
      <c r="VYF308" s="22"/>
      <c r="VYG308" s="22"/>
      <c r="VYH308" s="22"/>
      <c r="VYI308" s="22"/>
      <c r="VYJ308" s="22"/>
      <c r="VYK308" s="22"/>
      <c r="VYL308" s="22"/>
      <c r="VYM308" s="22"/>
      <c r="VYN308" s="22"/>
      <c r="VYO308" s="22"/>
      <c r="VYP308" s="22"/>
      <c r="VYQ308" s="22"/>
      <c r="VYR308" s="22"/>
      <c r="VYS308" s="22"/>
      <c r="VYT308" s="22"/>
      <c r="VYU308" s="22"/>
      <c r="VYV308" s="22"/>
      <c r="VYW308" s="22"/>
      <c r="VYX308" s="22"/>
      <c r="VYY308" s="22"/>
      <c r="VYZ308" s="22"/>
      <c r="VZA308" s="22"/>
      <c r="VZB308" s="22"/>
      <c r="VZC308" s="22"/>
      <c r="VZD308" s="22"/>
      <c r="VZE308" s="22"/>
      <c r="VZF308" s="22"/>
      <c r="VZG308" s="22"/>
      <c r="VZH308" s="22"/>
      <c r="VZI308" s="22"/>
      <c r="VZJ308" s="22"/>
      <c r="VZK308" s="22"/>
      <c r="VZL308" s="22"/>
      <c r="VZM308" s="22"/>
      <c r="VZN308" s="22"/>
      <c r="VZO308" s="22"/>
      <c r="VZP308" s="22"/>
      <c r="VZQ308" s="22"/>
      <c r="VZR308" s="22"/>
      <c r="VZS308" s="22"/>
      <c r="VZT308" s="22"/>
      <c r="VZU308" s="22"/>
      <c r="VZV308" s="22"/>
      <c r="VZW308" s="22"/>
      <c r="VZX308" s="22"/>
      <c r="VZY308" s="22"/>
      <c r="VZZ308" s="22"/>
      <c r="WAA308" s="22"/>
      <c r="WAB308" s="22"/>
      <c r="WAC308" s="22"/>
      <c r="WAD308" s="22"/>
      <c r="WAE308" s="22"/>
      <c r="WAF308" s="22"/>
      <c r="WAG308" s="22"/>
      <c r="WAH308" s="22"/>
      <c r="WAI308" s="22"/>
      <c r="WAJ308" s="22"/>
      <c r="WAK308" s="22"/>
      <c r="WAL308" s="22"/>
      <c r="WAM308" s="22"/>
      <c r="WAN308" s="22"/>
      <c r="WAO308" s="22"/>
      <c r="WAP308" s="22"/>
      <c r="WAQ308" s="22"/>
      <c r="WAR308" s="22"/>
      <c r="WAS308" s="22"/>
      <c r="WAT308" s="22"/>
      <c r="WAU308" s="22"/>
      <c r="WAV308" s="22"/>
      <c r="WAW308" s="22"/>
      <c r="WAX308" s="22"/>
      <c r="WAY308" s="22"/>
      <c r="WAZ308" s="22"/>
      <c r="WBA308" s="22"/>
      <c r="WBB308" s="22"/>
      <c r="WBC308" s="22"/>
      <c r="WBD308" s="22"/>
      <c r="WBE308" s="22"/>
      <c r="WBF308" s="22"/>
      <c r="WBG308" s="22"/>
      <c r="WBH308" s="22"/>
      <c r="WBI308" s="22"/>
      <c r="WBJ308" s="22"/>
      <c r="WBK308" s="22"/>
      <c r="WBL308" s="22"/>
      <c r="WBM308" s="22"/>
      <c r="WBN308" s="22"/>
      <c r="WBO308" s="22"/>
      <c r="WBP308" s="22"/>
      <c r="WBQ308" s="22"/>
      <c r="WBR308" s="22"/>
      <c r="WBS308" s="22"/>
      <c r="WBT308" s="22"/>
      <c r="WBU308" s="22"/>
      <c r="WBV308" s="22"/>
      <c r="WBW308" s="22"/>
      <c r="WBX308" s="22"/>
      <c r="WBY308" s="22"/>
      <c r="WBZ308" s="22"/>
      <c r="WCA308" s="22"/>
      <c r="WCB308" s="22"/>
      <c r="WCC308" s="22"/>
      <c r="WCD308" s="22"/>
      <c r="WCE308" s="22"/>
      <c r="WCF308" s="22"/>
      <c r="WCG308" s="22"/>
      <c r="WCH308" s="22"/>
      <c r="WCI308" s="22"/>
      <c r="WCJ308" s="22"/>
      <c r="WCK308" s="22"/>
      <c r="WCL308" s="22"/>
      <c r="WCM308" s="22"/>
      <c r="WCN308" s="22"/>
      <c r="WCO308" s="22"/>
      <c r="WCP308" s="22"/>
      <c r="WCQ308" s="22"/>
      <c r="WCR308" s="22"/>
      <c r="WCS308" s="22"/>
      <c r="WCT308" s="22"/>
      <c r="WCU308" s="22"/>
      <c r="WCV308" s="22"/>
      <c r="WCW308" s="22"/>
      <c r="WCX308" s="22"/>
      <c r="WCY308" s="22"/>
      <c r="WCZ308" s="22"/>
      <c r="WDA308" s="22"/>
      <c r="WDB308" s="22"/>
      <c r="WDC308" s="22"/>
      <c r="WDD308" s="22"/>
      <c r="WDE308" s="22"/>
      <c r="WDF308" s="22"/>
      <c r="WDG308" s="22"/>
      <c r="WDH308" s="22"/>
      <c r="WDI308" s="22"/>
      <c r="WDJ308" s="22"/>
      <c r="WDK308" s="22"/>
      <c r="WDL308" s="22"/>
      <c r="WDM308" s="22"/>
      <c r="WDN308" s="22"/>
      <c r="WDO308" s="22"/>
      <c r="WDP308" s="22"/>
      <c r="WDQ308" s="22"/>
      <c r="WDR308" s="22"/>
      <c r="WDS308" s="22"/>
      <c r="WDT308" s="22"/>
      <c r="WDU308" s="22"/>
      <c r="WDV308" s="22"/>
      <c r="WDW308" s="22"/>
      <c r="WDX308" s="22"/>
      <c r="WDY308" s="22"/>
      <c r="WDZ308" s="22"/>
      <c r="WEA308" s="22"/>
      <c r="WEB308" s="22"/>
      <c r="WEC308" s="22"/>
      <c r="WED308" s="22"/>
      <c r="WEE308" s="22"/>
      <c r="WEF308" s="22"/>
      <c r="WEG308" s="22"/>
      <c r="WEH308" s="22"/>
      <c r="WEI308" s="22"/>
      <c r="WEJ308" s="22"/>
      <c r="WEK308" s="22"/>
      <c r="WEL308" s="22"/>
      <c r="WEM308" s="22"/>
      <c r="WEN308" s="22"/>
      <c r="WEO308" s="22"/>
      <c r="WEP308" s="22"/>
      <c r="WEQ308" s="22"/>
      <c r="WER308" s="22"/>
      <c r="WES308" s="22"/>
      <c r="WET308" s="22"/>
      <c r="WEU308" s="22"/>
      <c r="WEV308" s="22"/>
      <c r="WEW308" s="22"/>
      <c r="WEX308" s="22"/>
      <c r="WEY308" s="22"/>
      <c r="WEZ308" s="22"/>
      <c r="WFA308" s="22"/>
      <c r="WFB308" s="22"/>
      <c r="WFC308" s="22"/>
      <c r="WFD308" s="22"/>
      <c r="WFE308" s="22"/>
      <c r="WFF308" s="22"/>
      <c r="WFG308" s="22"/>
      <c r="WFH308" s="22"/>
      <c r="WFI308" s="22"/>
      <c r="WFJ308" s="22"/>
      <c r="WFK308" s="22"/>
      <c r="WFL308" s="22"/>
      <c r="WFM308" s="22"/>
      <c r="WFN308" s="22"/>
      <c r="WFO308" s="22"/>
      <c r="WFP308" s="22"/>
      <c r="WFQ308" s="22"/>
      <c r="WFR308" s="22"/>
      <c r="WFS308" s="22"/>
      <c r="WFT308" s="22"/>
      <c r="WFU308" s="22"/>
      <c r="WFV308" s="22"/>
      <c r="WFW308" s="22"/>
      <c r="WFX308" s="22"/>
      <c r="WFY308" s="22"/>
      <c r="WFZ308" s="22"/>
      <c r="WGA308" s="22"/>
      <c r="WGB308" s="22"/>
      <c r="WGC308" s="22"/>
      <c r="WGD308" s="22"/>
      <c r="WGE308" s="22"/>
      <c r="WGF308" s="22"/>
      <c r="WGG308" s="22"/>
      <c r="WGH308" s="22"/>
      <c r="WGI308" s="22"/>
      <c r="WGJ308" s="22"/>
      <c r="WGK308" s="22"/>
      <c r="WGL308" s="22"/>
      <c r="WGM308" s="22"/>
      <c r="WGN308" s="22"/>
      <c r="WGO308" s="22"/>
      <c r="WGP308" s="22"/>
      <c r="WGQ308" s="22"/>
      <c r="WGR308" s="22"/>
      <c r="WGS308" s="22"/>
      <c r="WGT308" s="22"/>
      <c r="WGU308" s="22"/>
      <c r="WGV308" s="22"/>
      <c r="WGW308" s="22"/>
      <c r="WGX308" s="22"/>
      <c r="WGY308" s="22"/>
      <c r="WGZ308" s="22"/>
      <c r="WHA308" s="22"/>
      <c r="WHB308" s="22"/>
      <c r="WHC308" s="22"/>
      <c r="WHD308" s="22"/>
      <c r="WHE308" s="22"/>
      <c r="WHF308" s="22"/>
      <c r="WHG308" s="22"/>
      <c r="WHH308" s="22"/>
      <c r="WHI308" s="22"/>
      <c r="WHJ308" s="22"/>
      <c r="WHK308" s="22"/>
      <c r="WHL308" s="22"/>
      <c r="WHM308" s="22"/>
      <c r="WHN308" s="22"/>
      <c r="WHO308" s="22"/>
      <c r="WHP308" s="22"/>
      <c r="WHQ308" s="22"/>
      <c r="WHR308" s="22"/>
      <c r="WHS308" s="22"/>
      <c r="WHT308" s="22"/>
      <c r="WHU308" s="22"/>
      <c r="WHV308" s="22"/>
      <c r="WHW308" s="22"/>
      <c r="WHX308" s="22"/>
      <c r="WHY308" s="22"/>
      <c r="WHZ308" s="22"/>
      <c r="WIA308" s="22"/>
      <c r="WIB308" s="22"/>
      <c r="WIC308" s="22"/>
      <c r="WID308" s="22"/>
      <c r="WIE308" s="22"/>
      <c r="WIF308" s="22"/>
      <c r="WIG308" s="22"/>
      <c r="WIH308" s="22"/>
      <c r="WII308" s="22"/>
      <c r="WIJ308" s="22"/>
      <c r="WIK308" s="22"/>
      <c r="WIL308" s="22"/>
      <c r="WIM308" s="22"/>
      <c r="WIN308" s="22"/>
      <c r="WIO308" s="22"/>
      <c r="WIP308" s="22"/>
      <c r="WIQ308" s="22"/>
      <c r="WIR308" s="22"/>
      <c r="WIS308" s="22"/>
      <c r="WIT308" s="22"/>
      <c r="WIU308" s="22"/>
      <c r="WIV308" s="22"/>
      <c r="WIW308" s="22"/>
      <c r="WIX308" s="22"/>
      <c r="WIY308" s="22"/>
      <c r="WIZ308" s="22"/>
      <c r="WJA308" s="22"/>
      <c r="WJB308" s="22"/>
      <c r="WJC308" s="22"/>
      <c r="WJD308" s="22"/>
      <c r="WJE308" s="22"/>
      <c r="WJF308" s="22"/>
      <c r="WJG308" s="22"/>
      <c r="WJH308" s="22"/>
      <c r="WJI308" s="22"/>
      <c r="WJJ308" s="22"/>
      <c r="WJK308" s="22"/>
      <c r="WJL308" s="22"/>
      <c r="WJM308" s="22"/>
      <c r="WJN308" s="22"/>
      <c r="WJO308" s="22"/>
      <c r="WJP308" s="22"/>
      <c r="WJQ308" s="22"/>
      <c r="WJR308" s="22"/>
      <c r="WJS308" s="22"/>
      <c r="WJT308" s="22"/>
      <c r="WJU308" s="22"/>
      <c r="WJV308" s="22"/>
      <c r="WJW308" s="22"/>
      <c r="WJX308" s="22"/>
      <c r="WJY308" s="22"/>
      <c r="WJZ308" s="22"/>
      <c r="WKA308" s="22"/>
      <c r="WKB308" s="22"/>
      <c r="WKC308" s="22"/>
      <c r="WKD308" s="22"/>
      <c r="WKE308" s="22"/>
      <c r="WKF308" s="22"/>
      <c r="WKG308" s="22"/>
      <c r="WKH308" s="22"/>
      <c r="WKI308" s="22"/>
      <c r="WKJ308" s="22"/>
      <c r="WKK308" s="22"/>
      <c r="WKL308" s="22"/>
      <c r="WKM308" s="22"/>
      <c r="WKN308" s="22"/>
      <c r="WKO308" s="22"/>
      <c r="WKP308" s="22"/>
      <c r="WKQ308" s="22"/>
      <c r="WKR308" s="22"/>
      <c r="WKS308" s="22"/>
      <c r="WKT308" s="22"/>
      <c r="WKU308" s="22"/>
      <c r="WKV308" s="22"/>
      <c r="WKW308" s="22"/>
      <c r="WKX308" s="22"/>
      <c r="WKY308" s="22"/>
      <c r="WKZ308" s="22"/>
      <c r="WLA308" s="22"/>
      <c r="WLB308" s="22"/>
      <c r="WLC308" s="22"/>
      <c r="WLD308" s="22"/>
      <c r="WLE308" s="22"/>
      <c r="WLF308" s="22"/>
      <c r="WLG308" s="22"/>
      <c r="WLH308" s="22"/>
      <c r="WLI308" s="22"/>
      <c r="WLJ308" s="22"/>
      <c r="WLK308" s="22"/>
      <c r="WLL308" s="22"/>
      <c r="WLM308" s="22"/>
      <c r="WLN308" s="22"/>
      <c r="WLO308" s="22"/>
      <c r="WLP308" s="22"/>
      <c r="WLQ308" s="22"/>
      <c r="WLR308" s="22"/>
      <c r="WLS308" s="22"/>
      <c r="WLT308" s="22"/>
      <c r="WLU308" s="22"/>
      <c r="WLV308" s="22"/>
      <c r="WLW308" s="22"/>
      <c r="WLX308" s="22"/>
      <c r="WLY308" s="22"/>
      <c r="WLZ308" s="22"/>
      <c r="WMA308" s="22"/>
      <c r="WMB308" s="22"/>
      <c r="WMC308" s="22"/>
      <c r="WMD308" s="22"/>
      <c r="WME308" s="22"/>
      <c r="WMF308" s="22"/>
      <c r="WMG308" s="22"/>
      <c r="WMH308" s="22"/>
      <c r="WMI308" s="22"/>
      <c r="WMJ308" s="22"/>
      <c r="WMK308" s="22"/>
      <c r="WML308" s="22"/>
      <c r="WMM308" s="22"/>
      <c r="WMN308" s="22"/>
      <c r="WMO308" s="22"/>
      <c r="WMP308" s="22"/>
      <c r="WMQ308" s="22"/>
      <c r="WMR308" s="22"/>
      <c r="WMS308" s="22"/>
      <c r="WMT308" s="22"/>
      <c r="WMU308" s="22"/>
      <c r="WMV308" s="22"/>
      <c r="WMW308" s="22"/>
      <c r="WMX308" s="22"/>
      <c r="WMY308" s="22"/>
      <c r="WMZ308" s="22"/>
      <c r="WNA308" s="22"/>
      <c r="WNB308" s="22"/>
      <c r="WNC308" s="22"/>
      <c r="WND308" s="22"/>
      <c r="WNE308" s="22"/>
      <c r="WNF308" s="22"/>
      <c r="WNG308" s="22"/>
      <c r="WNH308" s="22"/>
      <c r="WNI308" s="22"/>
      <c r="WNJ308" s="22"/>
      <c r="WNK308" s="22"/>
      <c r="WNL308" s="22"/>
      <c r="WNM308" s="22"/>
      <c r="WNN308" s="22"/>
      <c r="WNO308" s="22"/>
      <c r="WNP308" s="22"/>
      <c r="WNQ308" s="22"/>
      <c r="WNR308" s="22"/>
      <c r="WNS308" s="22"/>
      <c r="WNT308" s="22"/>
      <c r="WNU308" s="22"/>
      <c r="WNV308" s="22"/>
      <c r="WNW308" s="22"/>
      <c r="WNX308" s="22"/>
      <c r="WNY308" s="22"/>
      <c r="WNZ308" s="22"/>
      <c r="WOA308" s="22"/>
      <c r="WOB308" s="22"/>
      <c r="WOC308" s="22"/>
      <c r="WOD308" s="22"/>
      <c r="WOE308" s="22"/>
      <c r="WOF308" s="22"/>
      <c r="WOG308" s="22"/>
      <c r="WOH308" s="22"/>
      <c r="WOI308" s="22"/>
      <c r="WOJ308" s="22"/>
      <c r="WOK308" s="22"/>
      <c r="WOL308" s="22"/>
      <c r="WOM308" s="22"/>
      <c r="WON308" s="22"/>
      <c r="WOO308" s="22"/>
      <c r="WOP308" s="22"/>
      <c r="WOQ308" s="22"/>
      <c r="WOR308" s="22"/>
      <c r="WOS308" s="22"/>
      <c r="WOT308" s="22"/>
      <c r="WOU308" s="22"/>
      <c r="WOV308" s="22"/>
      <c r="WOW308" s="22"/>
      <c r="WOX308" s="22"/>
      <c r="WOY308" s="22"/>
      <c r="WOZ308" s="22"/>
      <c r="WPA308" s="22"/>
      <c r="WPB308" s="22"/>
      <c r="WPC308" s="22"/>
      <c r="WPD308" s="22"/>
      <c r="WPE308" s="22"/>
      <c r="WPF308" s="22"/>
      <c r="WPG308" s="22"/>
      <c r="WPH308" s="22"/>
      <c r="WPI308" s="22"/>
      <c r="WPJ308" s="22"/>
      <c r="WPK308" s="22"/>
      <c r="WPL308" s="22"/>
      <c r="WPM308" s="22"/>
      <c r="WPN308" s="22"/>
      <c r="WPO308" s="22"/>
      <c r="WPP308" s="22"/>
      <c r="WPQ308" s="22"/>
      <c r="WPR308" s="22"/>
      <c r="WPS308" s="22"/>
      <c r="WPT308" s="22"/>
      <c r="WPU308" s="22"/>
      <c r="WPV308" s="22"/>
      <c r="WPW308" s="22"/>
      <c r="WPX308" s="22"/>
      <c r="WPY308" s="22"/>
      <c r="WPZ308" s="22"/>
      <c r="WQA308" s="22"/>
      <c r="WQB308" s="22"/>
      <c r="WQC308" s="22"/>
      <c r="WQD308" s="22"/>
      <c r="WQE308" s="22"/>
      <c r="WQF308" s="22"/>
      <c r="WQG308" s="22"/>
      <c r="WQH308" s="22"/>
      <c r="WQI308" s="22"/>
      <c r="WQJ308" s="22"/>
      <c r="WQK308" s="22"/>
      <c r="WQL308" s="22"/>
      <c r="WQM308" s="22"/>
      <c r="WQN308" s="22"/>
      <c r="WQO308" s="22"/>
      <c r="WQP308" s="22"/>
      <c r="WQQ308" s="22"/>
      <c r="WQR308" s="22"/>
      <c r="WQS308" s="22"/>
      <c r="WQT308" s="22"/>
      <c r="WQU308" s="22"/>
      <c r="WQV308" s="22"/>
      <c r="WQW308" s="22"/>
      <c r="WQX308" s="22"/>
      <c r="WQY308" s="22"/>
      <c r="WQZ308" s="22"/>
      <c r="WRA308" s="22"/>
      <c r="WRB308" s="22"/>
      <c r="WRC308" s="22"/>
      <c r="WRD308" s="22"/>
      <c r="WRE308" s="22"/>
      <c r="WRF308" s="22"/>
      <c r="WRG308" s="22"/>
      <c r="WRH308" s="22"/>
      <c r="WRI308" s="22"/>
      <c r="WRJ308" s="22"/>
      <c r="WRK308" s="22"/>
      <c r="WRL308" s="22"/>
      <c r="WRM308" s="22"/>
      <c r="WRN308" s="22"/>
      <c r="WRO308" s="22"/>
      <c r="WRP308" s="22"/>
      <c r="WRQ308" s="22"/>
      <c r="WRR308" s="22"/>
      <c r="WRS308" s="22"/>
      <c r="WRT308" s="22"/>
      <c r="WRU308" s="22"/>
      <c r="WRV308" s="22"/>
      <c r="WRW308" s="22"/>
      <c r="WRX308" s="22"/>
      <c r="WRY308" s="22"/>
      <c r="WRZ308" s="22"/>
      <c r="WSA308" s="22"/>
      <c r="WSB308" s="22"/>
      <c r="WSC308" s="22"/>
      <c r="WSD308" s="22"/>
      <c r="WSE308" s="22"/>
      <c r="WSF308" s="22"/>
      <c r="WSG308" s="22"/>
      <c r="WSH308" s="22"/>
      <c r="WSI308" s="22"/>
      <c r="WSJ308" s="22"/>
      <c r="WSK308" s="22"/>
      <c r="WSL308" s="22"/>
      <c r="WSM308" s="22"/>
      <c r="WSN308" s="22"/>
      <c r="WSO308" s="22"/>
      <c r="WSP308" s="22"/>
      <c r="WSQ308" s="22"/>
      <c r="WSR308" s="22"/>
      <c r="WSS308" s="22"/>
      <c r="WST308" s="22"/>
      <c r="WSU308" s="22"/>
      <c r="WSV308" s="22"/>
      <c r="WSW308" s="22"/>
      <c r="WSX308" s="22"/>
      <c r="WSY308" s="22"/>
      <c r="WSZ308" s="22"/>
      <c r="WTA308" s="22"/>
      <c r="WTB308" s="22"/>
      <c r="WTC308" s="22"/>
      <c r="WTD308" s="22"/>
      <c r="WTE308" s="22"/>
      <c r="WTF308" s="22"/>
      <c r="WTG308" s="22"/>
      <c r="WTH308" s="22"/>
      <c r="WTI308" s="22"/>
      <c r="WTJ308" s="22"/>
      <c r="WTK308" s="22"/>
      <c r="WTL308" s="22"/>
      <c r="WTM308" s="22"/>
      <c r="WTN308" s="22"/>
      <c r="WTO308" s="22"/>
      <c r="WTP308" s="22"/>
      <c r="WTQ308" s="22"/>
      <c r="WTR308" s="22"/>
      <c r="WTS308" s="22"/>
      <c r="WTT308" s="22"/>
      <c r="WTU308" s="22"/>
      <c r="WTV308" s="22"/>
      <c r="WTW308" s="22"/>
      <c r="WTX308" s="22"/>
      <c r="WTY308" s="22"/>
      <c r="WTZ308" s="22"/>
      <c r="WUA308" s="22"/>
      <c r="WUB308" s="22"/>
      <c r="WUC308" s="22"/>
      <c r="WUD308" s="22"/>
      <c r="WUE308" s="22"/>
      <c r="WUF308" s="22"/>
      <c r="WUG308" s="22"/>
      <c r="WUH308" s="22"/>
      <c r="WUI308" s="22"/>
      <c r="WUJ308" s="22"/>
      <c r="WUK308" s="22"/>
      <c r="WUL308" s="22"/>
      <c r="WUM308" s="22"/>
      <c r="WUN308" s="22"/>
      <c r="WUO308" s="22"/>
      <c r="WUP308" s="22"/>
      <c r="WUQ308" s="22"/>
      <c r="WUR308" s="22"/>
      <c r="WUS308" s="22"/>
      <c r="WUT308" s="22"/>
      <c r="WUU308" s="22"/>
      <c r="WUV308" s="22"/>
      <c r="WUW308" s="22"/>
      <c r="WUX308" s="22"/>
      <c r="WUY308" s="22"/>
      <c r="WUZ308" s="22"/>
      <c r="WVA308" s="22"/>
      <c r="WVB308" s="22"/>
      <c r="WVC308" s="22"/>
      <c r="WVD308" s="22"/>
      <c r="WVE308" s="22"/>
      <c r="WVF308" s="22"/>
      <c r="WVG308" s="22"/>
      <c r="WVH308" s="22"/>
      <c r="WVI308" s="22"/>
      <c r="WVJ308" s="22"/>
      <c r="WVK308" s="22"/>
      <c r="WVL308" s="22"/>
      <c r="WVM308" s="22"/>
      <c r="WVN308" s="22"/>
      <c r="WVO308" s="22"/>
      <c r="WVP308" s="22"/>
      <c r="WVQ308" s="22"/>
      <c r="WVR308" s="22"/>
      <c r="WVS308" s="22"/>
      <c r="WVT308" s="22"/>
      <c r="WVU308" s="22"/>
      <c r="WVV308" s="22"/>
      <c r="WVW308" s="22"/>
      <c r="WVX308" s="22"/>
      <c r="WVY308" s="22"/>
      <c r="WVZ308" s="22"/>
      <c r="WWA308" s="22"/>
      <c r="WWB308" s="22"/>
      <c r="WWC308" s="22"/>
      <c r="WWD308" s="22"/>
      <c r="WWE308" s="22"/>
      <c r="WWF308" s="22"/>
      <c r="WWG308" s="22"/>
      <c r="WWH308" s="22"/>
      <c r="WWI308" s="22"/>
      <c r="WWJ308" s="22"/>
      <c r="WWK308" s="22"/>
      <c r="WWL308" s="22"/>
      <c r="WWM308" s="22"/>
      <c r="WWN308" s="22"/>
      <c r="WWO308" s="22"/>
      <c r="WWP308" s="22"/>
      <c r="WWQ308" s="22"/>
      <c r="WWR308" s="22"/>
      <c r="WWS308" s="22"/>
      <c r="WWT308" s="22"/>
      <c r="WWU308" s="22"/>
      <c r="WWV308" s="22"/>
      <c r="WWW308" s="22"/>
      <c r="WWX308" s="22"/>
      <c r="WWY308" s="22"/>
      <c r="WWZ308" s="22"/>
      <c r="WXA308" s="22"/>
      <c r="WXB308" s="22"/>
      <c r="WXC308" s="22"/>
      <c r="WXD308" s="22"/>
      <c r="WXE308" s="22"/>
      <c r="WXF308" s="22"/>
      <c r="WXG308" s="22"/>
      <c r="WXH308" s="22"/>
      <c r="WXI308" s="22"/>
      <c r="WXJ308" s="22"/>
      <c r="WXK308" s="22"/>
      <c r="WXL308" s="22"/>
      <c r="WXM308" s="22"/>
      <c r="WXN308" s="22"/>
      <c r="WXO308" s="22"/>
      <c r="WXP308" s="22"/>
      <c r="WXQ308" s="22"/>
      <c r="WXR308" s="22"/>
      <c r="WXS308" s="22"/>
      <c r="WXT308" s="22"/>
      <c r="WXU308" s="22"/>
      <c r="WXV308" s="22"/>
      <c r="WXW308" s="22"/>
      <c r="WXX308" s="22"/>
      <c r="WXY308" s="22"/>
      <c r="WXZ308" s="22"/>
      <c r="WYA308" s="22"/>
      <c r="WYB308" s="22"/>
      <c r="WYC308" s="22"/>
      <c r="WYD308" s="22"/>
      <c r="WYE308" s="22"/>
      <c r="WYF308" s="22"/>
      <c r="WYG308" s="22"/>
      <c r="WYH308" s="22"/>
      <c r="WYI308" s="22"/>
      <c r="WYJ308" s="22"/>
      <c r="WYK308" s="22"/>
      <c r="WYL308" s="22"/>
      <c r="WYM308" s="22"/>
      <c r="WYN308" s="22"/>
      <c r="WYO308" s="22"/>
      <c r="WYP308" s="22"/>
      <c r="WYQ308" s="22"/>
      <c r="WYR308" s="22"/>
      <c r="WYS308" s="22"/>
      <c r="WYT308" s="22"/>
      <c r="WYU308" s="22"/>
      <c r="WYV308" s="22"/>
      <c r="WYW308" s="22"/>
      <c r="WYX308" s="22"/>
      <c r="WYY308" s="22"/>
      <c r="WYZ308" s="22"/>
      <c r="WZA308" s="22"/>
      <c r="WZB308" s="22"/>
      <c r="WZC308" s="22"/>
      <c r="WZD308" s="22"/>
      <c r="WZE308" s="22"/>
      <c r="WZF308" s="22"/>
      <c r="WZG308" s="22"/>
      <c r="WZH308" s="22"/>
      <c r="WZI308" s="22"/>
      <c r="WZJ308" s="22"/>
      <c r="WZK308" s="22"/>
      <c r="WZL308" s="22"/>
      <c r="WZM308" s="22"/>
      <c r="WZN308" s="22"/>
      <c r="WZO308" s="22"/>
      <c r="WZP308" s="22"/>
      <c r="WZQ308" s="22"/>
      <c r="WZR308" s="22"/>
      <c r="WZS308" s="22"/>
      <c r="WZT308" s="22"/>
      <c r="WZU308" s="22"/>
      <c r="WZV308" s="22"/>
      <c r="WZW308" s="22"/>
      <c r="WZX308" s="22"/>
      <c r="WZY308" s="22"/>
      <c r="WZZ308" s="22"/>
      <c r="XAA308" s="22"/>
      <c r="XAB308" s="22"/>
      <c r="XAC308" s="22"/>
      <c r="XAD308" s="22"/>
      <c r="XAE308" s="22"/>
      <c r="XAF308" s="22"/>
      <c r="XAG308" s="22"/>
      <c r="XAH308" s="22"/>
      <c r="XAI308" s="22"/>
      <c r="XAJ308" s="22"/>
      <c r="XAK308" s="22"/>
      <c r="XAL308" s="22"/>
      <c r="XAM308" s="22"/>
      <c r="XAN308" s="22"/>
      <c r="XAO308" s="22"/>
      <c r="XAP308" s="22"/>
      <c r="XAQ308" s="22"/>
      <c r="XAR308" s="22"/>
      <c r="XAS308" s="22"/>
      <c r="XAT308" s="22"/>
      <c r="XAU308" s="22"/>
      <c r="XAV308" s="22"/>
      <c r="XAW308" s="22"/>
      <c r="XAX308" s="22"/>
      <c r="XAY308" s="22"/>
      <c r="XAZ308" s="22"/>
      <c r="XBA308" s="22"/>
      <c r="XBB308" s="22"/>
      <c r="XBC308" s="22"/>
      <c r="XBD308" s="22"/>
      <c r="XBE308" s="22"/>
      <c r="XBF308" s="22"/>
      <c r="XBG308" s="22"/>
      <c r="XBH308" s="22"/>
      <c r="XBI308" s="22"/>
      <c r="XBJ308" s="22"/>
      <c r="XBK308" s="22"/>
      <c r="XBL308" s="22"/>
      <c r="XBM308" s="22"/>
      <c r="XBN308" s="22"/>
      <c r="XBO308" s="22"/>
      <c r="XBP308" s="22"/>
      <c r="XBQ308" s="22"/>
      <c r="XBR308" s="22"/>
      <c r="XBS308" s="22"/>
      <c r="XBT308" s="22"/>
      <c r="XBU308" s="22"/>
      <c r="XBV308" s="22"/>
      <c r="XBW308" s="22"/>
      <c r="XBX308" s="22"/>
      <c r="XBY308" s="22"/>
      <c r="XBZ308" s="22"/>
      <c r="XCA308" s="22"/>
      <c r="XCB308" s="22"/>
      <c r="XCC308" s="22"/>
      <c r="XCD308" s="22"/>
      <c r="XCE308" s="22"/>
      <c r="XCF308" s="22"/>
      <c r="XCG308" s="22"/>
      <c r="XCH308" s="22"/>
      <c r="XCI308" s="22"/>
      <c r="XCJ308" s="22"/>
      <c r="XCK308" s="22"/>
      <c r="XCL308" s="22"/>
      <c r="XCM308" s="22"/>
      <c r="XCN308" s="22"/>
      <c r="XCO308" s="22"/>
    </row>
    <row r="309" spans="1:16317" ht="100.5" customHeight="1">
      <c r="A309" s="503"/>
      <c r="B309" s="48" t="s">
        <v>2179</v>
      </c>
      <c r="C309" s="44" t="s">
        <v>2241</v>
      </c>
      <c r="D309" s="47" t="s">
        <v>2242</v>
      </c>
      <c r="E309" s="46" t="s">
        <v>901</v>
      </c>
      <c r="F309" s="46" t="s">
        <v>2243</v>
      </c>
      <c r="G309" s="46" t="s">
        <v>2244</v>
      </c>
      <c r="H309" s="253" t="s">
        <v>5</v>
      </c>
      <c r="I309" s="200"/>
      <c r="J309" s="200"/>
      <c r="K309" s="201"/>
      <c r="L309" s="90"/>
      <c r="M309" s="202"/>
      <c r="N309" s="203"/>
      <c r="O309" s="202"/>
      <c r="P309" s="201"/>
      <c r="Q309" s="90"/>
      <c r="R309" s="202"/>
      <c r="S309" s="203"/>
      <c r="T309" s="202"/>
      <c r="U309" s="201"/>
      <c r="V309" s="90"/>
      <c r="W309" s="248"/>
      <c r="X309" s="249"/>
      <c r="Y309" s="248"/>
      <c r="Z309" s="273"/>
      <c r="AA309" s="90"/>
      <c r="AB309" s="248"/>
      <c r="AC309" s="249"/>
      <c r="AD309" s="248"/>
    </row>
    <row r="310" spans="1:16317" ht="100.5" customHeight="1">
      <c r="A310" s="503"/>
      <c r="B310" s="48" t="s">
        <v>2179</v>
      </c>
      <c r="C310" s="44" t="s">
        <v>2245</v>
      </c>
      <c r="D310" s="47" t="s">
        <v>2246</v>
      </c>
      <c r="E310" s="46" t="s">
        <v>901</v>
      </c>
      <c r="F310" s="46" t="s">
        <v>2247</v>
      </c>
      <c r="G310" s="46" t="s">
        <v>2248</v>
      </c>
      <c r="H310" s="254" t="s">
        <v>5</v>
      </c>
      <c r="I310" s="178"/>
      <c r="J310" s="178"/>
      <c r="K310" s="201"/>
      <c r="L310" s="90"/>
      <c r="M310" s="107"/>
      <c r="N310" s="106"/>
      <c r="O310" s="107"/>
      <c r="P310" s="201"/>
      <c r="Q310" s="90"/>
      <c r="R310" s="107"/>
      <c r="S310" s="106"/>
      <c r="T310" s="107"/>
      <c r="U310" s="201"/>
      <c r="V310" s="90"/>
      <c r="W310" s="350"/>
      <c r="X310" s="329"/>
      <c r="Y310" s="350"/>
      <c r="Z310" s="273"/>
      <c r="AA310" s="90"/>
      <c r="AB310" s="350"/>
      <c r="AC310" s="329"/>
      <c r="AD310" s="350"/>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c r="CA310" s="22"/>
      <c r="CB310" s="22"/>
      <c r="CC310" s="22"/>
      <c r="CD310" s="22"/>
      <c r="CE310" s="22"/>
      <c r="CF310" s="22"/>
      <c r="CG310" s="22"/>
      <c r="CH310" s="22"/>
      <c r="CI310" s="22"/>
      <c r="CJ310" s="22"/>
      <c r="CK310" s="22"/>
      <c r="CL310" s="22"/>
      <c r="CM310" s="22"/>
      <c r="CN310" s="22"/>
      <c r="CO310" s="22"/>
      <c r="CP310" s="22"/>
      <c r="CQ310" s="22"/>
      <c r="CR310" s="22"/>
      <c r="CS310" s="22"/>
      <c r="CT310" s="22"/>
      <c r="CU310" s="22"/>
      <c r="CV310" s="22"/>
      <c r="CW310" s="22"/>
      <c r="CX310" s="22"/>
      <c r="CY310" s="22"/>
      <c r="CZ310" s="22"/>
      <c r="DA310" s="22"/>
      <c r="DB310" s="22"/>
      <c r="DC310" s="22"/>
      <c r="DD310" s="22"/>
      <c r="DE310" s="22"/>
      <c r="DF310" s="22"/>
      <c r="DG310" s="22"/>
      <c r="DH310" s="22"/>
      <c r="DI310" s="22"/>
      <c r="DJ310" s="22"/>
      <c r="DK310" s="22"/>
      <c r="DL310" s="22"/>
      <c r="DM310" s="22"/>
      <c r="DN310" s="22"/>
      <c r="DO310" s="22"/>
      <c r="DP310" s="22"/>
      <c r="DQ310" s="22"/>
      <c r="DR310" s="22"/>
      <c r="DS310" s="22"/>
      <c r="DT310" s="22"/>
      <c r="DU310" s="22"/>
      <c r="DV310" s="22"/>
      <c r="DW310" s="22"/>
      <c r="DX310" s="22"/>
      <c r="DY310" s="22"/>
      <c r="DZ310" s="22"/>
      <c r="EA310" s="22"/>
      <c r="EB310" s="22"/>
      <c r="EC310" s="22"/>
      <c r="ED310" s="22"/>
      <c r="EE310" s="22"/>
      <c r="EF310" s="22"/>
      <c r="EG310" s="22"/>
      <c r="EH310" s="22"/>
      <c r="EI310" s="22"/>
      <c r="EJ310" s="22"/>
      <c r="EK310" s="22"/>
      <c r="EL310" s="22"/>
      <c r="EM310" s="22"/>
      <c r="EN310" s="22"/>
      <c r="EO310" s="22"/>
      <c r="EP310" s="22"/>
      <c r="EQ310" s="22"/>
      <c r="ER310" s="22"/>
      <c r="ES310" s="22"/>
      <c r="ET310" s="22"/>
      <c r="EU310" s="22"/>
      <c r="EV310" s="22"/>
      <c r="EW310" s="22"/>
      <c r="EX310" s="22"/>
      <c r="EY310" s="22"/>
      <c r="EZ310" s="22"/>
      <c r="FA310" s="22"/>
      <c r="FB310" s="22"/>
      <c r="FC310" s="22"/>
      <c r="FD310" s="22"/>
      <c r="FE310" s="22"/>
      <c r="FF310" s="22"/>
      <c r="FG310" s="22"/>
      <c r="FH310" s="22"/>
      <c r="FI310" s="22"/>
      <c r="FJ310" s="22"/>
      <c r="FK310" s="22"/>
      <c r="FL310" s="22"/>
      <c r="FM310" s="22"/>
      <c r="FN310" s="22"/>
      <c r="FO310" s="22"/>
      <c r="FP310" s="22"/>
      <c r="FQ310" s="22"/>
      <c r="FR310" s="22"/>
      <c r="FS310" s="22"/>
      <c r="FT310" s="22"/>
      <c r="FU310" s="22"/>
      <c r="FV310" s="22"/>
      <c r="FW310" s="22"/>
      <c r="FX310" s="22"/>
      <c r="FY310" s="22"/>
      <c r="FZ310" s="22"/>
      <c r="GA310" s="22"/>
      <c r="GB310" s="22"/>
      <c r="GC310" s="22"/>
      <c r="GD310" s="22"/>
      <c r="GE310" s="22"/>
      <c r="GF310" s="22"/>
      <c r="GG310" s="22"/>
      <c r="GH310" s="22"/>
      <c r="GI310" s="22"/>
      <c r="GJ310" s="22"/>
      <c r="GK310" s="22"/>
      <c r="GL310" s="22"/>
      <c r="GM310" s="22"/>
      <c r="GN310" s="22"/>
      <c r="GO310" s="22"/>
      <c r="GP310" s="22"/>
      <c r="GQ310" s="22"/>
      <c r="GR310" s="22"/>
      <c r="GS310" s="22"/>
      <c r="GT310" s="22"/>
      <c r="GU310" s="22"/>
      <c r="GV310" s="22"/>
      <c r="GW310" s="22"/>
      <c r="GX310" s="22"/>
      <c r="GY310" s="22"/>
      <c r="GZ310" s="22"/>
      <c r="HA310" s="22"/>
      <c r="HB310" s="22"/>
      <c r="HC310" s="22"/>
      <c r="HD310" s="22"/>
      <c r="HE310" s="22"/>
      <c r="HF310" s="22"/>
      <c r="HG310" s="22"/>
      <c r="HH310" s="22"/>
      <c r="HI310" s="22"/>
      <c r="HJ310" s="22"/>
      <c r="HK310" s="22"/>
      <c r="HL310" s="22"/>
      <c r="HM310" s="22"/>
      <c r="HN310" s="22"/>
      <c r="HO310" s="22"/>
      <c r="HP310" s="22"/>
      <c r="HQ310" s="22"/>
      <c r="HR310" s="22"/>
      <c r="HS310" s="22"/>
      <c r="HT310" s="22"/>
      <c r="HU310" s="22"/>
      <c r="HV310" s="22"/>
      <c r="HW310" s="22"/>
      <c r="HX310" s="22"/>
      <c r="HY310" s="22"/>
      <c r="HZ310" s="22"/>
      <c r="IA310" s="22"/>
      <c r="IB310" s="22"/>
      <c r="IC310" s="22"/>
      <c r="ID310" s="22"/>
      <c r="IE310" s="22"/>
      <c r="IF310" s="22"/>
      <c r="IG310" s="22"/>
      <c r="IH310" s="22"/>
      <c r="II310" s="22"/>
      <c r="IJ310" s="22"/>
      <c r="IK310" s="22"/>
      <c r="IL310" s="22"/>
      <c r="IM310" s="22"/>
      <c r="IN310" s="22"/>
      <c r="IO310" s="22"/>
      <c r="IP310" s="22"/>
      <c r="IQ310" s="22"/>
      <c r="IR310" s="22"/>
      <c r="IS310" s="22"/>
      <c r="IT310" s="22"/>
      <c r="IU310" s="22"/>
      <c r="IV310" s="22"/>
      <c r="IW310" s="22"/>
      <c r="IX310" s="22"/>
      <c r="IY310" s="22"/>
      <c r="IZ310" s="22"/>
      <c r="JA310" s="22"/>
      <c r="JB310" s="22"/>
      <c r="JC310" s="22"/>
      <c r="JD310" s="22"/>
      <c r="JE310" s="22"/>
      <c r="JF310" s="22"/>
      <c r="JG310" s="22"/>
      <c r="JH310" s="22"/>
      <c r="JI310" s="22"/>
      <c r="JJ310" s="22"/>
      <c r="JK310" s="22"/>
      <c r="JL310" s="22"/>
      <c r="JM310" s="22"/>
      <c r="JN310" s="22"/>
      <c r="JO310" s="22"/>
      <c r="JP310" s="22"/>
      <c r="JQ310" s="22"/>
      <c r="JR310" s="22"/>
      <c r="JS310" s="22"/>
      <c r="JT310" s="22"/>
      <c r="JU310" s="22"/>
      <c r="JV310" s="22"/>
      <c r="JW310" s="22"/>
      <c r="JX310" s="22"/>
      <c r="JY310" s="22"/>
      <c r="JZ310" s="22"/>
      <c r="KA310" s="22"/>
      <c r="KB310" s="22"/>
      <c r="KC310" s="22"/>
      <c r="KD310" s="22"/>
      <c r="KE310" s="22"/>
      <c r="KF310" s="22"/>
      <c r="KG310" s="22"/>
      <c r="KH310" s="22"/>
      <c r="KI310" s="22"/>
      <c r="KJ310" s="22"/>
      <c r="KK310" s="22"/>
      <c r="KL310" s="22"/>
      <c r="KM310" s="22"/>
      <c r="KN310" s="22"/>
      <c r="KO310" s="22"/>
      <c r="KP310" s="22"/>
      <c r="KQ310" s="22"/>
      <c r="KR310" s="22"/>
      <c r="KS310" s="22"/>
      <c r="KT310" s="22"/>
      <c r="KU310" s="22"/>
      <c r="KV310" s="22"/>
      <c r="KW310" s="22"/>
      <c r="KX310" s="22"/>
      <c r="KY310" s="22"/>
      <c r="KZ310" s="22"/>
      <c r="LA310" s="22"/>
      <c r="LB310" s="22"/>
      <c r="LC310" s="22"/>
      <c r="LD310" s="22"/>
      <c r="LE310" s="22"/>
      <c r="LF310" s="22"/>
      <c r="LG310" s="22"/>
      <c r="LH310" s="22"/>
      <c r="LI310" s="22"/>
      <c r="LJ310" s="22"/>
      <c r="LK310" s="22"/>
      <c r="LL310" s="22"/>
      <c r="LM310" s="22"/>
      <c r="LN310" s="22"/>
      <c r="LO310" s="22"/>
      <c r="LP310" s="22"/>
      <c r="LQ310" s="22"/>
      <c r="LR310" s="22"/>
      <c r="LS310" s="22"/>
      <c r="LT310" s="22"/>
      <c r="LU310" s="22"/>
      <c r="LV310" s="22"/>
      <c r="LW310" s="22"/>
      <c r="LX310" s="22"/>
      <c r="LY310" s="22"/>
      <c r="LZ310" s="22"/>
      <c r="MA310" s="22"/>
      <c r="MB310" s="22"/>
      <c r="MC310" s="22"/>
      <c r="MD310" s="22"/>
      <c r="ME310" s="22"/>
      <c r="MF310" s="22"/>
      <c r="MG310" s="22"/>
      <c r="MH310" s="22"/>
      <c r="MI310" s="22"/>
      <c r="MJ310" s="22"/>
      <c r="MK310" s="22"/>
      <c r="ML310" s="22"/>
      <c r="MM310" s="22"/>
      <c r="MN310" s="22"/>
      <c r="MO310" s="22"/>
      <c r="MP310" s="22"/>
      <c r="MQ310" s="22"/>
      <c r="MR310" s="22"/>
      <c r="MS310" s="22"/>
      <c r="MT310" s="22"/>
      <c r="MU310" s="22"/>
      <c r="MV310" s="22"/>
      <c r="MW310" s="22"/>
      <c r="MX310" s="22"/>
      <c r="MY310" s="22"/>
      <c r="MZ310" s="22"/>
      <c r="NA310" s="22"/>
      <c r="NB310" s="22"/>
      <c r="NC310" s="22"/>
      <c r="ND310" s="22"/>
      <c r="NE310" s="22"/>
      <c r="NF310" s="22"/>
      <c r="NG310" s="22"/>
      <c r="NH310" s="22"/>
      <c r="NI310" s="22"/>
      <c r="NJ310" s="22"/>
      <c r="NK310" s="22"/>
      <c r="NL310" s="22"/>
      <c r="NM310" s="22"/>
      <c r="NN310" s="22"/>
      <c r="NO310" s="22"/>
      <c r="NP310" s="22"/>
      <c r="NQ310" s="22"/>
      <c r="NR310" s="22"/>
      <c r="NS310" s="22"/>
      <c r="NT310" s="22"/>
      <c r="NU310" s="22"/>
      <c r="NV310" s="22"/>
      <c r="NW310" s="22"/>
      <c r="NX310" s="22"/>
      <c r="NY310" s="22"/>
      <c r="NZ310" s="22"/>
      <c r="OA310" s="22"/>
      <c r="OB310" s="22"/>
      <c r="OC310" s="22"/>
      <c r="OD310" s="22"/>
      <c r="OE310" s="22"/>
      <c r="OF310" s="22"/>
      <c r="OG310" s="22"/>
      <c r="OH310" s="22"/>
      <c r="OI310" s="22"/>
      <c r="OJ310" s="22"/>
      <c r="OK310" s="22"/>
      <c r="OL310" s="22"/>
      <c r="OM310" s="22"/>
      <c r="ON310" s="22"/>
      <c r="OO310" s="22"/>
      <c r="OP310" s="22"/>
      <c r="OQ310" s="22"/>
      <c r="OR310" s="22"/>
      <c r="OS310" s="22"/>
      <c r="OT310" s="22"/>
      <c r="OU310" s="22"/>
      <c r="OV310" s="22"/>
      <c r="OW310" s="22"/>
      <c r="OX310" s="22"/>
      <c r="OY310" s="22"/>
      <c r="OZ310" s="22"/>
      <c r="PA310" s="22"/>
      <c r="PB310" s="22"/>
      <c r="PC310" s="22"/>
      <c r="PD310" s="22"/>
      <c r="PE310" s="22"/>
      <c r="PF310" s="22"/>
      <c r="PG310" s="22"/>
      <c r="PH310" s="22"/>
      <c r="PI310" s="22"/>
      <c r="PJ310" s="22"/>
      <c r="PK310" s="22"/>
      <c r="PL310" s="22"/>
      <c r="PM310" s="22"/>
      <c r="PN310" s="22"/>
      <c r="PO310" s="22"/>
      <c r="PP310" s="22"/>
      <c r="PQ310" s="22"/>
      <c r="PR310" s="22"/>
      <c r="PS310" s="22"/>
      <c r="PT310" s="22"/>
      <c r="PU310" s="22"/>
      <c r="PV310" s="22"/>
      <c r="PW310" s="22"/>
      <c r="PX310" s="22"/>
      <c r="PY310" s="22"/>
      <c r="PZ310" s="22"/>
      <c r="QA310" s="22"/>
      <c r="QB310" s="22"/>
      <c r="QC310" s="22"/>
      <c r="QD310" s="22"/>
      <c r="QE310" s="22"/>
      <c r="QF310" s="22"/>
      <c r="QG310" s="22"/>
      <c r="QH310" s="22"/>
      <c r="QI310" s="22"/>
      <c r="QJ310" s="22"/>
      <c r="QK310" s="22"/>
      <c r="QL310" s="22"/>
      <c r="QM310" s="22"/>
      <c r="QN310" s="22"/>
      <c r="QO310" s="22"/>
      <c r="QP310" s="22"/>
      <c r="QQ310" s="22"/>
      <c r="QR310" s="22"/>
      <c r="QS310" s="22"/>
      <c r="QT310" s="22"/>
      <c r="QU310" s="22"/>
      <c r="QV310" s="22"/>
      <c r="QW310" s="22"/>
      <c r="QX310" s="22"/>
      <c r="QY310" s="22"/>
      <c r="QZ310" s="22"/>
      <c r="RA310" s="22"/>
      <c r="RB310" s="22"/>
      <c r="RC310" s="22"/>
      <c r="RD310" s="22"/>
      <c r="RE310" s="22"/>
      <c r="RF310" s="22"/>
      <c r="RG310" s="22"/>
      <c r="RH310" s="22"/>
      <c r="RI310" s="22"/>
      <c r="RJ310" s="22"/>
      <c r="RK310" s="22"/>
      <c r="RL310" s="22"/>
      <c r="RM310" s="22"/>
      <c r="RN310" s="22"/>
      <c r="RO310" s="22"/>
      <c r="RP310" s="22"/>
      <c r="RQ310" s="22"/>
      <c r="RR310" s="22"/>
      <c r="RS310" s="22"/>
      <c r="RT310" s="22"/>
      <c r="RU310" s="22"/>
      <c r="RV310" s="22"/>
      <c r="RW310" s="22"/>
      <c r="RX310" s="22"/>
      <c r="RY310" s="22"/>
      <c r="RZ310" s="22"/>
      <c r="SA310" s="22"/>
      <c r="SB310" s="22"/>
      <c r="SC310" s="22"/>
      <c r="SD310" s="22"/>
      <c r="SE310" s="22"/>
      <c r="SF310" s="22"/>
      <c r="SG310" s="22"/>
      <c r="SH310" s="22"/>
      <c r="SI310" s="22"/>
      <c r="SJ310" s="22"/>
      <c r="SK310" s="22"/>
      <c r="SL310" s="22"/>
      <c r="SM310" s="22"/>
      <c r="SN310" s="22"/>
      <c r="SO310" s="22"/>
      <c r="SP310" s="22"/>
      <c r="SQ310" s="22"/>
      <c r="SR310" s="22"/>
      <c r="SS310" s="22"/>
      <c r="ST310" s="22"/>
      <c r="SU310" s="22"/>
      <c r="SV310" s="22"/>
      <c r="SW310" s="22"/>
      <c r="SX310" s="22"/>
      <c r="SY310" s="22"/>
      <c r="SZ310" s="22"/>
      <c r="TA310" s="22"/>
      <c r="TB310" s="22"/>
      <c r="TC310" s="22"/>
      <c r="TD310" s="22"/>
      <c r="TE310" s="22"/>
      <c r="TF310" s="22"/>
      <c r="TG310" s="22"/>
      <c r="TH310" s="22"/>
      <c r="TI310" s="22"/>
      <c r="TJ310" s="22"/>
      <c r="TK310" s="22"/>
      <c r="TL310" s="22"/>
      <c r="TM310" s="22"/>
      <c r="TN310" s="22"/>
      <c r="TO310" s="22"/>
      <c r="TP310" s="22"/>
      <c r="TQ310" s="22"/>
      <c r="TR310" s="22"/>
      <c r="TS310" s="22"/>
      <c r="TT310" s="22"/>
      <c r="TU310" s="22"/>
      <c r="TV310" s="22"/>
      <c r="TW310" s="22"/>
      <c r="TX310" s="22"/>
      <c r="TY310" s="22"/>
      <c r="TZ310" s="22"/>
      <c r="UA310" s="22"/>
      <c r="UB310" s="22"/>
      <c r="UC310" s="22"/>
      <c r="UD310" s="22"/>
      <c r="UE310" s="22"/>
      <c r="UF310" s="22"/>
      <c r="UG310" s="22"/>
      <c r="UH310" s="22"/>
      <c r="UI310" s="22"/>
      <c r="UJ310" s="22"/>
      <c r="UK310" s="22"/>
      <c r="UL310" s="22"/>
      <c r="UM310" s="22"/>
      <c r="UN310" s="22"/>
      <c r="UO310" s="22"/>
      <c r="UP310" s="22"/>
      <c r="UQ310" s="22"/>
      <c r="UR310" s="22"/>
      <c r="US310" s="22"/>
      <c r="UT310" s="22"/>
      <c r="UU310" s="22"/>
      <c r="UV310" s="22"/>
      <c r="UW310" s="22"/>
      <c r="UX310" s="22"/>
      <c r="UY310" s="22"/>
      <c r="UZ310" s="22"/>
      <c r="VA310" s="22"/>
      <c r="VB310" s="22"/>
      <c r="VC310" s="22"/>
      <c r="VD310" s="22"/>
      <c r="VE310" s="22"/>
      <c r="VF310" s="22"/>
      <c r="VG310" s="22"/>
      <c r="VH310" s="22"/>
      <c r="VI310" s="22"/>
      <c r="VJ310" s="22"/>
      <c r="VK310" s="22"/>
      <c r="VL310" s="22"/>
      <c r="VM310" s="22"/>
      <c r="VN310" s="22"/>
      <c r="VO310" s="22"/>
      <c r="VP310" s="22"/>
      <c r="VQ310" s="22"/>
      <c r="VR310" s="22"/>
      <c r="VS310" s="22"/>
      <c r="VT310" s="22"/>
      <c r="VU310" s="22"/>
      <c r="VV310" s="22"/>
      <c r="VW310" s="22"/>
      <c r="VX310" s="22"/>
      <c r="VY310" s="22"/>
      <c r="VZ310" s="22"/>
      <c r="WA310" s="22"/>
      <c r="WB310" s="22"/>
      <c r="WC310" s="22"/>
      <c r="WD310" s="22"/>
      <c r="WE310" s="22"/>
      <c r="WF310" s="22"/>
      <c r="WG310" s="22"/>
      <c r="WH310" s="22"/>
      <c r="WI310" s="22"/>
      <c r="WJ310" s="22"/>
      <c r="WK310" s="22"/>
      <c r="WL310" s="22"/>
      <c r="WM310" s="22"/>
      <c r="WN310" s="22"/>
      <c r="WO310" s="22"/>
      <c r="WP310" s="22"/>
      <c r="WQ310" s="22"/>
      <c r="WR310" s="22"/>
      <c r="WS310" s="22"/>
      <c r="WT310" s="22"/>
      <c r="WU310" s="22"/>
      <c r="WV310" s="22"/>
      <c r="WW310" s="22"/>
      <c r="WX310" s="22"/>
      <c r="WY310" s="22"/>
      <c r="WZ310" s="22"/>
      <c r="XA310" s="22"/>
      <c r="XB310" s="22"/>
      <c r="XC310" s="22"/>
      <c r="XD310" s="22"/>
      <c r="XE310" s="22"/>
      <c r="XF310" s="22"/>
      <c r="XG310" s="22"/>
      <c r="XH310" s="22"/>
      <c r="XI310" s="22"/>
      <c r="XJ310" s="22"/>
      <c r="XK310" s="22"/>
      <c r="XL310" s="22"/>
      <c r="XM310" s="22"/>
      <c r="XN310" s="22"/>
      <c r="XO310" s="22"/>
      <c r="XP310" s="22"/>
      <c r="XQ310" s="22"/>
      <c r="XR310" s="22"/>
      <c r="XS310" s="22"/>
      <c r="XT310" s="22"/>
      <c r="XU310" s="22"/>
      <c r="XV310" s="22"/>
      <c r="XW310" s="22"/>
      <c r="XX310" s="22"/>
      <c r="XY310" s="22"/>
      <c r="XZ310" s="22"/>
      <c r="YA310" s="22"/>
      <c r="YB310" s="22"/>
      <c r="YC310" s="22"/>
      <c r="YD310" s="22"/>
      <c r="YE310" s="22"/>
      <c r="YF310" s="22"/>
      <c r="YG310" s="22"/>
      <c r="YH310" s="22"/>
      <c r="YI310" s="22"/>
      <c r="YJ310" s="22"/>
      <c r="YK310" s="22"/>
      <c r="YL310" s="22"/>
      <c r="YM310" s="22"/>
      <c r="YN310" s="22"/>
      <c r="YO310" s="22"/>
      <c r="YP310" s="22"/>
      <c r="YQ310" s="22"/>
      <c r="YR310" s="22"/>
      <c r="YS310" s="22"/>
      <c r="YT310" s="22"/>
      <c r="YU310" s="22"/>
      <c r="YV310" s="22"/>
      <c r="YW310" s="22"/>
      <c r="YX310" s="22"/>
      <c r="YY310" s="22"/>
      <c r="YZ310" s="22"/>
      <c r="ZA310" s="22"/>
      <c r="ZB310" s="22"/>
      <c r="ZC310" s="22"/>
      <c r="ZD310" s="22"/>
      <c r="ZE310" s="22"/>
      <c r="ZF310" s="22"/>
      <c r="ZG310" s="22"/>
      <c r="ZH310" s="22"/>
      <c r="ZI310" s="22"/>
      <c r="ZJ310" s="22"/>
      <c r="ZK310" s="22"/>
      <c r="ZL310" s="22"/>
      <c r="ZM310" s="22"/>
      <c r="ZN310" s="22"/>
      <c r="ZO310" s="22"/>
      <c r="ZP310" s="22"/>
      <c r="ZQ310" s="22"/>
      <c r="ZR310" s="22"/>
      <c r="ZS310" s="22"/>
      <c r="ZT310" s="22"/>
      <c r="ZU310" s="22"/>
      <c r="ZV310" s="22"/>
      <c r="ZW310" s="22"/>
      <c r="ZX310" s="22"/>
      <c r="ZY310" s="22"/>
      <c r="ZZ310" s="22"/>
      <c r="AAA310" s="22"/>
      <c r="AAB310" s="22"/>
      <c r="AAC310" s="22"/>
      <c r="AAD310" s="22"/>
      <c r="AAE310" s="22"/>
      <c r="AAF310" s="22"/>
      <c r="AAG310" s="22"/>
      <c r="AAH310" s="22"/>
      <c r="AAI310" s="22"/>
      <c r="AAJ310" s="22"/>
      <c r="AAK310" s="22"/>
      <c r="AAL310" s="22"/>
      <c r="AAM310" s="22"/>
      <c r="AAN310" s="22"/>
      <c r="AAO310" s="22"/>
      <c r="AAP310" s="22"/>
      <c r="AAQ310" s="22"/>
      <c r="AAR310" s="22"/>
      <c r="AAS310" s="22"/>
      <c r="AAT310" s="22"/>
      <c r="AAU310" s="22"/>
      <c r="AAV310" s="22"/>
      <c r="AAW310" s="22"/>
      <c r="AAX310" s="22"/>
      <c r="AAY310" s="22"/>
      <c r="AAZ310" s="22"/>
      <c r="ABA310" s="22"/>
      <c r="ABB310" s="22"/>
      <c r="ABC310" s="22"/>
      <c r="ABD310" s="22"/>
      <c r="ABE310" s="22"/>
      <c r="ABF310" s="22"/>
      <c r="ABG310" s="22"/>
      <c r="ABH310" s="22"/>
      <c r="ABI310" s="22"/>
      <c r="ABJ310" s="22"/>
      <c r="ABK310" s="22"/>
      <c r="ABL310" s="22"/>
      <c r="ABM310" s="22"/>
      <c r="ABN310" s="22"/>
      <c r="ABO310" s="22"/>
      <c r="ABP310" s="22"/>
      <c r="ABQ310" s="22"/>
      <c r="ABR310" s="22"/>
      <c r="ABS310" s="22"/>
      <c r="ABT310" s="22"/>
      <c r="ABU310" s="22"/>
      <c r="ABV310" s="22"/>
      <c r="ABW310" s="22"/>
      <c r="ABX310" s="22"/>
      <c r="ABY310" s="22"/>
      <c r="ABZ310" s="22"/>
      <c r="ACA310" s="22"/>
      <c r="ACB310" s="22"/>
      <c r="ACC310" s="22"/>
      <c r="ACD310" s="22"/>
      <c r="ACE310" s="22"/>
      <c r="ACF310" s="22"/>
      <c r="ACG310" s="22"/>
      <c r="ACH310" s="22"/>
      <c r="ACI310" s="22"/>
      <c r="ACJ310" s="22"/>
      <c r="ACK310" s="22"/>
      <c r="ACL310" s="22"/>
      <c r="ACM310" s="22"/>
      <c r="ACN310" s="22"/>
      <c r="ACO310" s="22"/>
      <c r="ACP310" s="22"/>
      <c r="ACQ310" s="22"/>
      <c r="ACR310" s="22"/>
      <c r="ACS310" s="22"/>
      <c r="ACT310" s="22"/>
      <c r="ACU310" s="22"/>
      <c r="ACV310" s="22"/>
      <c r="ACW310" s="22"/>
      <c r="ACX310" s="22"/>
      <c r="ACY310" s="22"/>
      <c r="ACZ310" s="22"/>
      <c r="ADA310" s="22"/>
      <c r="ADB310" s="22"/>
      <c r="ADC310" s="22"/>
      <c r="ADD310" s="22"/>
      <c r="ADE310" s="22"/>
      <c r="ADF310" s="22"/>
      <c r="ADG310" s="22"/>
      <c r="ADH310" s="22"/>
      <c r="ADI310" s="22"/>
      <c r="ADJ310" s="22"/>
      <c r="ADK310" s="22"/>
      <c r="ADL310" s="22"/>
      <c r="ADM310" s="22"/>
      <c r="ADN310" s="22"/>
      <c r="ADO310" s="22"/>
      <c r="ADP310" s="22"/>
      <c r="ADQ310" s="22"/>
      <c r="ADR310" s="22"/>
      <c r="ADS310" s="22"/>
      <c r="ADT310" s="22"/>
      <c r="ADU310" s="22"/>
      <c r="ADV310" s="22"/>
      <c r="ADW310" s="22"/>
      <c r="ADX310" s="22"/>
      <c r="ADY310" s="22"/>
      <c r="ADZ310" s="22"/>
      <c r="AEA310" s="22"/>
      <c r="AEB310" s="22"/>
      <c r="AEC310" s="22"/>
      <c r="AED310" s="22"/>
      <c r="AEE310" s="22"/>
      <c r="AEF310" s="22"/>
      <c r="AEG310" s="22"/>
      <c r="AEH310" s="22"/>
      <c r="AEI310" s="22"/>
      <c r="AEJ310" s="22"/>
      <c r="AEK310" s="22"/>
      <c r="AEL310" s="22"/>
      <c r="AEM310" s="22"/>
      <c r="AEN310" s="22"/>
      <c r="AEO310" s="22"/>
      <c r="AEP310" s="22"/>
      <c r="AEQ310" s="22"/>
      <c r="AER310" s="22"/>
      <c r="AES310" s="22"/>
      <c r="AET310" s="22"/>
      <c r="AEU310" s="22"/>
      <c r="AEV310" s="22"/>
      <c r="AEW310" s="22"/>
      <c r="AEX310" s="22"/>
      <c r="AEY310" s="22"/>
      <c r="AEZ310" s="22"/>
      <c r="AFA310" s="22"/>
      <c r="AFB310" s="22"/>
      <c r="AFC310" s="22"/>
      <c r="AFD310" s="22"/>
      <c r="AFE310" s="22"/>
      <c r="AFF310" s="22"/>
      <c r="AFG310" s="22"/>
      <c r="AFH310" s="22"/>
      <c r="AFI310" s="22"/>
      <c r="AFJ310" s="22"/>
      <c r="AFK310" s="22"/>
      <c r="AFL310" s="22"/>
      <c r="AFM310" s="22"/>
      <c r="AFN310" s="22"/>
      <c r="AFO310" s="22"/>
      <c r="AFP310" s="22"/>
      <c r="AFQ310" s="22"/>
      <c r="AFR310" s="22"/>
      <c r="AFS310" s="22"/>
      <c r="AFT310" s="22"/>
      <c r="AFU310" s="22"/>
      <c r="AFV310" s="22"/>
      <c r="AFW310" s="22"/>
      <c r="AFX310" s="22"/>
      <c r="AFY310" s="22"/>
      <c r="AFZ310" s="22"/>
      <c r="AGA310" s="22"/>
      <c r="AGB310" s="22"/>
      <c r="AGC310" s="22"/>
      <c r="AGD310" s="22"/>
      <c r="AGE310" s="22"/>
      <c r="AGF310" s="22"/>
      <c r="AGG310" s="22"/>
      <c r="AGH310" s="22"/>
      <c r="AGI310" s="22"/>
      <c r="AGJ310" s="22"/>
      <c r="AGK310" s="22"/>
      <c r="AGL310" s="22"/>
      <c r="AGM310" s="22"/>
      <c r="AGN310" s="22"/>
      <c r="AGO310" s="22"/>
      <c r="AGP310" s="22"/>
      <c r="AGQ310" s="22"/>
      <c r="AGR310" s="22"/>
      <c r="AGS310" s="22"/>
      <c r="AGT310" s="22"/>
      <c r="AGU310" s="22"/>
      <c r="AGV310" s="22"/>
      <c r="AGW310" s="22"/>
      <c r="AGX310" s="22"/>
      <c r="AGY310" s="22"/>
      <c r="AGZ310" s="22"/>
      <c r="AHA310" s="22"/>
      <c r="AHB310" s="22"/>
      <c r="AHC310" s="22"/>
      <c r="AHD310" s="22"/>
      <c r="AHE310" s="22"/>
      <c r="AHF310" s="22"/>
      <c r="AHG310" s="22"/>
      <c r="AHH310" s="22"/>
      <c r="AHI310" s="22"/>
      <c r="AHJ310" s="22"/>
      <c r="AHK310" s="22"/>
      <c r="AHL310" s="22"/>
      <c r="AHM310" s="22"/>
      <c r="AHN310" s="22"/>
      <c r="AHO310" s="22"/>
      <c r="AHP310" s="22"/>
      <c r="AHQ310" s="22"/>
      <c r="AHR310" s="22"/>
      <c r="AHS310" s="22"/>
      <c r="AHT310" s="22"/>
      <c r="AHU310" s="22"/>
      <c r="AHV310" s="22"/>
      <c r="AHW310" s="22"/>
      <c r="AHX310" s="22"/>
      <c r="AHY310" s="22"/>
      <c r="AHZ310" s="22"/>
      <c r="AIA310" s="22"/>
      <c r="AIB310" s="22"/>
      <c r="AIC310" s="22"/>
      <c r="AID310" s="22"/>
      <c r="AIE310" s="22"/>
      <c r="AIF310" s="22"/>
      <c r="AIG310" s="22"/>
      <c r="AIH310" s="22"/>
      <c r="AII310" s="22"/>
      <c r="AIJ310" s="22"/>
      <c r="AIK310" s="22"/>
      <c r="AIL310" s="22"/>
      <c r="AIM310" s="22"/>
      <c r="AIN310" s="22"/>
      <c r="AIO310" s="22"/>
      <c r="AIP310" s="22"/>
      <c r="AIQ310" s="22"/>
      <c r="AIR310" s="22"/>
      <c r="AIS310" s="22"/>
      <c r="AIT310" s="22"/>
      <c r="AIU310" s="22"/>
      <c r="AIV310" s="22"/>
      <c r="AIW310" s="22"/>
      <c r="AIX310" s="22"/>
      <c r="AIY310" s="22"/>
      <c r="AIZ310" s="22"/>
      <c r="AJA310" s="22"/>
      <c r="AJB310" s="22"/>
      <c r="AJC310" s="22"/>
      <c r="AJD310" s="22"/>
      <c r="AJE310" s="22"/>
      <c r="AJF310" s="22"/>
      <c r="AJG310" s="22"/>
      <c r="AJH310" s="22"/>
      <c r="AJI310" s="22"/>
      <c r="AJJ310" s="22"/>
      <c r="AJK310" s="22"/>
      <c r="AJL310" s="22"/>
      <c r="AJM310" s="22"/>
      <c r="AJN310" s="22"/>
      <c r="AJO310" s="22"/>
      <c r="AJP310" s="22"/>
      <c r="AJQ310" s="22"/>
      <c r="AJR310" s="22"/>
      <c r="AJS310" s="22"/>
      <c r="AJT310" s="22"/>
      <c r="AJU310" s="22"/>
      <c r="AJV310" s="22"/>
      <c r="AJW310" s="22"/>
      <c r="AJX310" s="22"/>
      <c r="AJY310" s="22"/>
      <c r="AJZ310" s="22"/>
      <c r="AKA310" s="22"/>
      <c r="AKB310" s="22"/>
      <c r="AKC310" s="22"/>
      <c r="AKD310" s="22"/>
      <c r="AKE310" s="22"/>
      <c r="AKF310" s="22"/>
      <c r="AKG310" s="22"/>
      <c r="AKH310" s="22"/>
      <c r="AKI310" s="22"/>
      <c r="AKJ310" s="22"/>
      <c r="AKK310" s="22"/>
      <c r="AKL310" s="22"/>
      <c r="AKM310" s="22"/>
      <c r="AKN310" s="22"/>
      <c r="AKO310" s="22"/>
      <c r="AKP310" s="22"/>
      <c r="AKQ310" s="22"/>
      <c r="AKR310" s="22"/>
      <c r="AKS310" s="22"/>
      <c r="AKT310" s="22"/>
      <c r="AKU310" s="22"/>
      <c r="AKV310" s="22"/>
      <c r="AKW310" s="22"/>
      <c r="AKX310" s="22"/>
      <c r="AKY310" s="22"/>
      <c r="AKZ310" s="22"/>
      <c r="ALA310" s="22"/>
      <c r="ALB310" s="22"/>
      <c r="ALC310" s="22"/>
      <c r="ALD310" s="22"/>
      <c r="ALE310" s="22"/>
      <c r="ALF310" s="22"/>
      <c r="ALG310" s="22"/>
      <c r="ALH310" s="22"/>
      <c r="ALI310" s="22"/>
      <c r="ALJ310" s="22"/>
      <c r="ALK310" s="22"/>
      <c r="ALL310" s="22"/>
      <c r="ALM310" s="22"/>
      <c r="ALN310" s="22"/>
      <c r="ALO310" s="22"/>
      <c r="ALP310" s="22"/>
      <c r="ALQ310" s="22"/>
      <c r="ALR310" s="22"/>
      <c r="ALS310" s="22"/>
      <c r="ALT310" s="22"/>
      <c r="ALU310" s="22"/>
      <c r="ALV310" s="22"/>
      <c r="ALW310" s="22"/>
      <c r="ALX310" s="22"/>
      <c r="ALY310" s="22"/>
      <c r="ALZ310" s="22"/>
      <c r="AMA310" s="22"/>
      <c r="AMB310" s="22"/>
      <c r="AMC310" s="22"/>
      <c r="AMD310" s="22"/>
      <c r="AME310" s="22"/>
      <c r="AMF310" s="22"/>
      <c r="AMG310" s="22"/>
      <c r="AMH310" s="22"/>
      <c r="AMI310" s="22"/>
      <c r="AMJ310" s="22"/>
      <c r="AMK310" s="22"/>
      <c r="AML310" s="22"/>
      <c r="AMM310" s="22"/>
      <c r="AMN310" s="22"/>
      <c r="AMO310" s="22"/>
      <c r="AMP310" s="22"/>
      <c r="AMQ310" s="22"/>
      <c r="AMR310" s="22"/>
      <c r="AMS310" s="22"/>
      <c r="AMT310" s="22"/>
      <c r="AMU310" s="22"/>
      <c r="AMV310" s="22"/>
      <c r="AMW310" s="22"/>
      <c r="AMX310" s="22"/>
      <c r="AMY310" s="22"/>
      <c r="AMZ310" s="22"/>
      <c r="ANA310" s="22"/>
      <c r="ANB310" s="22"/>
      <c r="ANC310" s="22"/>
      <c r="AND310" s="22"/>
      <c r="ANE310" s="22"/>
      <c r="ANF310" s="22"/>
      <c r="ANG310" s="22"/>
      <c r="ANH310" s="22"/>
      <c r="ANI310" s="22"/>
      <c r="ANJ310" s="22"/>
      <c r="ANK310" s="22"/>
      <c r="ANL310" s="22"/>
      <c r="ANM310" s="22"/>
      <c r="ANN310" s="22"/>
      <c r="ANO310" s="22"/>
      <c r="ANP310" s="22"/>
      <c r="ANQ310" s="22"/>
      <c r="ANR310" s="22"/>
      <c r="ANS310" s="22"/>
      <c r="ANT310" s="22"/>
      <c r="ANU310" s="22"/>
      <c r="ANV310" s="22"/>
      <c r="ANW310" s="22"/>
      <c r="ANX310" s="22"/>
      <c r="ANY310" s="22"/>
      <c r="ANZ310" s="22"/>
      <c r="AOA310" s="22"/>
      <c r="AOB310" s="22"/>
      <c r="AOC310" s="22"/>
      <c r="AOD310" s="22"/>
      <c r="AOE310" s="22"/>
      <c r="AOF310" s="22"/>
      <c r="AOG310" s="22"/>
      <c r="AOH310" s="22"/>
      <c r="AOI310" s="22"/>
      <c r="AOJ310" s="22"/>
      <c r="AOK310" s="22"/>
      <c r="AOL310" s="22"/>
      <c r="AOM310" s="22"/>
      <c r="AON310" s="22"/>
      <c r="AOO310" s="22"/>
      <c r="AOP310" s="22"/>
      <c r="AOQ310" s="22"/>
      <c r="AOR310" s="22"/>
      <c r="AOS310" s="22"/>
      <c r="AOT310" s="22"/>
      <c r="AOU310" s="22"/>
      <c r="AOV310" s="22"/>
      <c r="AOW310" s="22"/>
      <c r="AOX310" s="22"/>
      <c r="AOY310" s="22"/>
      <c r="AOZ310" s="22"/>
      <c r="APA310" s="22"/>
      <c r="APB310" s="22"/>
      <c r="APC310" s="22"/>
      <c r="APD310" s="22"/>
      <c r="APE310" s="22"/>
      <c r="APF310" s="22"/>
      <c r="APG310" s="22"/>
      <c r="APH310" s="22"/>
      <c r="API310" s="22"/>
      <c r="APJ310" s="22"/>
      <c r="APK310" s="22"/>
      <c r="APL310" s="22"/>
      <c r="APM310" s="22"/>
      <c r="APN310" s="22"/>
      <c r="APO310" s="22"/>
      <c r="APP310" s="22"/>
      <c r="APQ310" s="22"/>
      <c r="APR310" s="22"/>
      <c r="APS310" s="22"/>
      <c r="APT310" s="22"/>
      <c r="APU310" s="22"/>
      <c r="APV310" s="22"/>
      <c r="APW310" s="22"/>
      <c r="APX310" s="22"/>
      <c r="APY310" s="22"/>
      <c r="APZ310" s="22"/>
      <c r="AQA310" s="22"/>
      <c r="AQB310" s="22"/>
      <c r="AQC310" s="22"/>
      <c r="AQD310" s="22"/>
      <c r="AQE310" s="22"/>
      <c r="AQF310" s="22"/>
      <c r="AQG310" s="22"/>
      <c r="AQH310" s="22"/>
      <c r="AQI310" s="22"/>
      <c r="AQJ310" s="22"/>
      <c r="AQK310" s="22"/>
      <c r="AQL310" s="22"/>
      <c r="AQM310" s="22"/>
      <c r="AQN310" s="22"/>
      <c r="AQO310" s="22"/>
      <c r="AQP310" s="22"/>
      <c r="AQQ310" s="22"/>
      <c r="AQR310" s="22"/>
      <c r="AQS310" s="22"/>
      <c r="AQT310" s="22"/>
      <c r="AQU310" s="22"/>
      <c r="AQV310" s="22"/>
      <c r="AQW310" s="22"/>
      <c r="AQX310" s="22"/>
      <c r="AQY310" s="22"/>
      <c r="AQZ310" s="22"/>
      <c r="ARA310" s="22"/>
      <c r="ARB310" s="22"/>
      <c r="ARC310" s="22"/>
      <c r="ARD310" s="22"/>
      <c r="ARE310" s="22"/>
      <c r="ARF310" s="22"/>
      <c r="ARG310" s="22"/>
      <c r="ARH310" s="22"/>
      <c r="ARI310" s="22"/>
      <c r="ARJ310" s="22"/>
      <c r="ARK310" s="22"/>
      <c r="ARL310" s="22"/>
      <c r="ARM310" s="22"/>
      <c r="ARN310" s="22"/>
      <c r="ARO310" s="22"/>
      <c r="ARP310" s="22"/>
      <c r="ARQ310" s="22"/>
      <c r="ARR310" s="22"/>
      <c r="ARS310" s="22"/>
      <c r="ART310" s="22"/>
      <c r="ARU310" s="22"/>
      <c r="ARV310" s="22"/>
      <c r="ARW310" s="22"/>
      <c r="ARX310" s="22"/>
      <c r="ARY310" s="22"/>
      <c r="ARZ310" s="22"/>
      <c r="ASA310" s="22"/>
      <c r="ASB310" s="22"/>
      <c r="ASC310" s="22"/>
      <c r="ASD310" s="22"/>
      <c r="ASE310" s="22"/>
      <c r="ASF310" s="22"/>
      <c r="ASG310" s="22"/>
      <c r="ASH310" s="22"/>
      <c r="ASI310" s="22"/>
      <c r="ASJ310" s="22"/>
      <c r="ASK310" s="22"/>
      <c r="ASL310" s="22"/>
      <c r="ASM310" s="22"/>
      <c r="ASN310" s="22"/>
      <c r="ASO310" s="22"/>
      <c r="ASP310" s="22"/>
      <c r="ASQ310" s="22"/>
      <c r="ASR310" s="22"/>
      <c r="ASS310" s="22"/>
      <c r="AST310" s="22"/>
      <c r="ASU310" s="22"/>
      <c r="ASV310" s="22"/>
      <c r="ASW310" s="22"/>
      <c r="ASX310" s="22"/>
      <c r="ASY310" s="22"/>
      <c r="ASZ310" s="22"/>
      <c r="ATA310" s="22"/>
      <c r="ATB310" s="22"/>
      <c r="ATC310" s="22"/>
      <c r="ATD310" s="22"/>
      <c r="ATE310" s="22"/>
      <c r="ATF310" s="22"/>
      <c r="ATG310" s="22"/>
      <c r="ATH310" s="22"/>
      <c r="ATI310" s="22"/>
      <c r="ATJ310" s="22"/>
      <c r="ATK310" s="22"/>
      <c r="ATL310" s="22"/>
      <c r="ATM310" s="22"/>
      <c r="ATN310" s="22"/>
      <c r="ATO310" s="22"/>
      <c r="ATP310" s="22"/>
      <c r="ATQ310" s="22"/>
      <c r="ATR310" s="22"/>
      <c r="ATS310" s="22"/>
      <c r="ATT310" s="22"/>
      <c r="ATU310" s="22"/>
      <c r="ATV310" s="22"/>
      <c r="ATW310" s="22"/>
      <c r="ATX310" s="22"/>
      <c r="ATY310" s="22"/>
      <c r="ATZ310" s="22"/>
      <c r="AUA310" s="22"/>
      <c r="AUB310" s="22"/>
      <c r="AUC310" s="22"/>
      <c r="AUD310" s="22"/>
      <c r="AUE310" s="22"/>
      <c r="AUF310" s="22"/>
      <c r="AUG310" s="22"/>
      <c r="AUH310" s="22"/>
      <c r="AUI310" s="22"/>
      <c r="AUJ310" s="22"/>
      <c r="AUK310" s="22"/>
      <c r="AUL310" s="22"/>
      <c r="AUM310" s="22"/>
      <c r="AUN310" s="22"/>
      <c r="AUO310" s="22"/>
      <c r="AUP310" s="22"/>
      <c r="AUQ310" s="22"/>
      <c r="AUR310" s="22"/>
      <c r="AUS310" s="22"/>
      <c r="AUT310" s="22"/>
      <c r="AUU310" s="22"/>
      <c r="AUV310" s="22"/>
      <c r="AUW310" s="22"/>
      <c r="AUX310" s="22"/>
      <c r="AUY310" s="22"/>
      <c r="AUZ310" s="22"/>
      <c r="AVA310" s="22"/>
      <c r="AVB310" s="22"/>
      <c r="AVC310" s="22"/>
      <c r="AVD310" s="22"/>
      <c r="AVE310" s="22"/>
      <c r="AVF310" s="22"/>
      <c r="AVG310" s="22"/>
      <c r="AVH310" s="22"/>
      <c r="AVI310" s="22"/>
      <c r="AVJ310" s="22"/>
      <c r="AVK310" s="22"/>
      <c r="AVL310" s="22"/>
      <c r="AVM310" s="22"/>
      <c r="AVN310" s="22"/>
      <c r="AVO310" s="22"/>
      <c r="AVP310" s="22"/>
      <c r="AVQ310" s="22"/>
      <c r="AVR310" s="22"/>
      <c r="AVS310" s="22"/>
      <c r="AVT310" s="22"/>
      <c r="AVU310" s="22"/>
      <c r="AVV310" s="22"/>
      <c r="AVW310" s="22"/>
      <c r="AVX310" s="22"/>
      <c r="AVY310" s="22"/>
      <c r="AVZ310" s="22"/>
      <c r="AWA310" s="22"/>
      <c r="AWB310" s="22"/>
      <c r="AWC310" s="22"/>
      <c r="AWD310" s="22"/>
      <c r="AWE310" s="22"/>
      <c r="AWF310" s="22"/>
      <c r="AWG310" s="22"/>
      <c r="AWH310" s="22"/>
      <c r="AWI310" s="22"/>
      <c r="AWJ310" s="22"/>
      <c r="AWK310" s="22"/>
      <c r="AWL310" s="22"/>
      <c r="AWM310" s="22"/>
      <c r="AWN310" s="22"/>
      <c r="AWO310" s="22"/>
      <c r="AWP310" s="22"/>
      <c r="AWQ310" s="22"/>
      <c r="AWR310" s="22"/>
      <c r="AWS310" s="22"/>
      <c r="AWT310" s="22"/>
      <c r="AWU310" s="22"/>
      <c r="AWV310" s="22"/>
      <c r="AWW310" s="22"/>
      <c r="AWX310" s="22"/>
      <c r="AWY310" s="22"/>
      <c r="AWZ310" s="22"/>
      <c r="AXA310" s="22"/>
      <c r="AXB310" s="22"/>
      <c r="AXC310" s="22"/>
      <c r="AXD310" s="22"/>
      <c r="AXE310" s="22"/>
      <c r="AXF310" s="22"/>
      <c r="AXG310" s="22"/>
      <c r="AXH310" s="22"/>
      <c r="AXI310" s="22"/>
      <c r="AXJ310" s="22"/>
      <c r="AXK310" s="22"/>
      <c r="AXL310" s="22"/>
      <c r="AXM310" s="22"/>
      <c r="AXN310" s="22"/>
      <c r="AXO310" s="22"/>
      <c r="AXP310" s="22"/>
      <c r="AXQ310" s="22"/>
      <c r="AXR310" s="22"/>
      <c r="AXS310" s="22"/>
      <c r="AXT310" s="22"/>
      <c r="AXU310" s="22"/>
      <c r="AXV310" s="22"/>
      <c r="AXW310" s="22"/>
      <c r="AXX310" s="22"/>
      <c r="AXY310" s="22"/>
      <c r="AXZ310" s="22"/>
      <c r="AYA310" s="22"/>
      <c r="AYB310" s="22"/>
      <c r="AYC310" s="22"/>
      <c r="AYD310" s="22"/>
      <c r="AYE310" s="22"/>
      <c r="AYF310" s="22"/>
      <c r="AYG310" s="22"/>
      <c r="AYH310" s="22"/>
      <c r="AYI310" s="22"/>
      <c r="AYJ310" s="22"/>
      <c r="AYK310" s="22"/>
      <c r="AYL310" s="22"/>
      <c r="AYM310" s="22"/>
      <c r="AYN310" s="22"/>
      <c r="AYO310" s="22"/>
      <c r="AYP310" s="22"/>
      <c r="AYQ310" s="22"/>
      <c r="AYR310" s="22"/>
      <c r="AYS310" s="22"/>
      <c r="AYT310" s="22"/>
      <c r="AYU310" s="22"/>
      <c r="AYV310" s="22"/>
      <c r="AYW310" s="22"/>
      <c r="AYX310" s="22"/>
      <c r="AYY310" s="22"/>
      <c r="AYZ310" s="22"/>
      <c r="AZA310" s="22"/>
      <c r="AZB310" s="22"/>
      <c r="AZC310" s="22"/>
      <c r="AZD310" s="22"/>
      <c r="AZE310" s="22"/>
      <c r="AZF310" s="22"/>
      <c r="AZG310" s="22"/>
      <c r="AZH310" s="22"/>
      <c r="AZI310" s="22"/>
      <c r="AZJ310" s="22"/>
      <c r="AZK310" s="22"/>
      <c r="AZL310" s="22"/>
      <c r="AZM310" s="22"/>
      <c r="AZN310" s="22"/>
      <c r="AZO310" s="22"/>
      <c r="AZP310" s="22"/>
      <c r="AZQ310" s="22"/>
      <c r="AZR310" s="22"/>
      <c r="AZS310" s="22"/>
      <c r="AZT310" s="22"/>
      <c r="AZU310" s="22"/>
      <c r="AZV310" s="22"/>
      <c r="AZW310" s="22"/>
      <c r="AZX310" s="22"/>
      <c r="AZY310" s="22"/>
      <c r="AZZ310" s="22"/>
      <c r="BAA310" s="22"/>
      <c r="BAB310" s="22"/>
      <c r="BAC310" s="22"/>
      <c r="BAD310" s="22"/>
      <c r="BAE310" s="22"/>
      <c r="BAF310" s="22"/>
      <c r="BAG310" s="22"/>
      <c r="BAH310" s="22"/>
      <c r="BAI310" s="22"/>
      <c r="BAJ310" s="22"/>
      <c r="BAK310" s="22"/>
      <c r="BAL310" s="22"/>
      <c r="BAM310" s="22"/>
      <c r="BAN310" s="22"/>
      <c r="BAO310" s="22"/>
      <c r="BAP310" s="22"/>
      <c r="BAQ310" s="22"/>
      <c r="BAR310" s="22"/>
      <c r="BAS310" s="22"/>
      <c r="BAT310" s="22"/>
      <c r="BAU310" s="22"/>
      <c r="BAV310" s="22"/>
      <c r="BAW310" s="22"/>
      <c r="BAX310" s="22"/>
      <c r="BAY310" s="22"/>
      <c r="BAZ310" s="22"/>
      <c r="BBA310" s="22"/>
      <c r="BBB310" s="22"/>
      <c r="BBC310" s="22"/>
      <c r="BBD310" s="22"/>
      <c r="BBE310" s="22"/>
      <c r="BBF310" s="22"/>
      <c r="BBG310" s="22"/>
      <c r="BBH310" s="22"/>
      <c r="BBI310" s="22"/>
      <c r="BBJ310" s="22"/>
      <c r="BBK310" s="22"/>
      <c r="BBL310" s="22"/>
      <c r="BBM310" s="22"/>
      <c r="BBN310" s="22"/>
      <c r="BBO310" s="22"/>
      <c r="BBP310" s="22"/>
      <c r="BBQ310" s="22"/>
      <c r="BBR310" s="22"/>
      <c r="BBS310" s="22"/>
      <c r="BBT310" s="22"/>
      <c r="BBU310" s="22"/>
      <c r="BBV310" s="22"/>
      <c r="BBW310" s="22"/>
      <c r="BBX310" s="22"/>
      <c r="BBY310" s="22"/>
      <c r="BBZ310" s="22"/>
      <c r="BCA310" s="22"/>
      <c r="BCB310" s="22"/>
      <c r="BCC310" s="22"/>
      <c r="BCD310" s="22"/>
      <c r="BCE310" s="22"/>
      <c r="BCF310" s="22"/>
      <c r="BCG310" s="22"/>
      <c r="BCH310" s="22"/>
      <c r="BCI310" s="22"/>
      <c r="BCJ310" s="22"/>
      <c r="BCK310" s="22"/>
      <c r="BCL310" s="22"/>
      <c r="BCM310" s="22"/>
      <c r="BCN310" s="22"/>
      <c r="BCO310" s="22"/>
      <c r="BCP310" s="22"/>
      <c r="BCQ310" s="22"/>
      <c r="BCR310" s="22"/>
      <c r="BCS310" s="22"/>
      <c r="BCT310" s="22"/>
      <c r="BCU310" s="22"/>
      <c r="BCV310" s="22"/>
      <c r="BCW310" s="22"/>
      <c r="BCX310" s="22"/>
      <c r="BCY310" s="22"/>
      <c r="BCZ310" s="22"/>
      <c r="BDA310" s="22"/>
      <c r="BDB310" s="22"/>
      <c r="BDC310" s="22"/>
      <c r="BDD310" s="22"/>
      <c r="BDE310" s="22"/>
      <c r="BDF310" s="22"/>
      <c r="BDG310" s="22"/>
      <c r="BDH310" s="22"/>
      <c r="BDI310" s="22"/>
      <c r="BDJ310" s="22"/>
      <c r="BDK310" s="22"/>
      <c r="BDL310" s="22"/>
      <c r="BDM310" s="22"/>
      <c r="BDN310" s="22"/>
      <c r="BDO310" s="22"/>
      <c r="BDP310" s="22"/>
      <c r="BDQ310" s="22"/>
      <c r="BDR310" s="22"/>
      <c r="BDS310" s="22"/>
      <c r="BDT310" s="22"/>
      <c r="BDU310" s="22"/>
      <c r="BDV310" s="22"/>
      <c r="BDW310" s="22"/>
      <c r="BDX310" s="22"/>
      <c r="BDY310" s="22"/>
      <c r="BDZ310" s="22"/>
      <c r="BEA310" s="22"/>
      <c r="BEB310" s="22"/>
      <c r="BEC310" s="22"/>
      <c r="BED310" s="22"/>
      <c r="BEE310" s="22"/>
      <c r="BEF310" s="22"/>
      <c r="BEG310" s="22"/>
      <c r="BEH310" s="22"/>
      <c r="BEI310" s="22"/>
      <c r="BEJ310" s="22"/>
      <c r="BEK310" s="22"/>
      <c r="BEL310" s="22"/>
      <c r="BEM310" s="22"/>
      <c r="BEN310" s="22"/>
      <c r="BEO310" s="22"/>
      <c r="BEP310" s="22"/>
      <c r="BEQ310" s="22"/>
      <c r="BER310" s="22"/>
      <c r="BES310" s="22"/>
      <c r="BET310" s="22"/>
      <c r="BEU310" s="22"/>
      <c r="BEV310" s="22"/>
      <c r="BEW310" s="22"/>
      <c r="BEX310" s="22"/>
      <c r="BEY310" s="22"/>
      <c r="BEZ310" s="22"/>
      <c r="BFA310" s="22"/>
      <c r="BFB310" s="22"/>
      <c r="BFC310" s="22"/>
      <c r="BFD310" s="22"/>
      <c r="BFE310" s="22"/>
      <c r="BFF310" s="22"/>
      <c r="BFG310" s="22"/>
      <c r="BFH310" s="22"/>
      <c r="BFI310" s="22"/>
      <c r="BFJ310" s="22"/>
      <c r="BFK310" s="22"/>
      <c r="BFL310" s="22"/>
      <c r="BFM310" s="22"/>
      <c r="BFN310" s="22"/>
      <c r="BFO310" s="22"/>
      <c r="BFP310" s="22"/>
      <c r="BFQ310" s="22"/>
      <c r="BFR310" s="22"/>
      <c r="BFS310" s="22"/>
      <c r="BFT310" s="22"/>
      <c r="BFU310" s="22"/>
      <c r="BFV310" s="22"/>
      <c r="BFW310" s="22"/>
      <c r="BFX310" s="22"/>
      <c r="BFY310" s="22"/>
      <c r="BFZ310" s="22"/>
      <c r="BGA310" s="22"/>
      <c r="BGB310" s="22"/>
      <c r="BGC310" s="22"/>
      <c r="BGD310" s="22"/>
      <c r="BGE310" s="22"/>
      <c r="BGF310" s="22"/>
      <c r="BGG310" s="22"/>
      <c r="BGH310" s="22"/>
      <c r="BGI310" s="22"/>
      <c r="BGJ310" s="22"/>
      <c r="BGK310" s="22"/>
      <c r="BGL310" s="22"/>
      <c r="BGM310" s="22"/>
      <c r="BGN310" s="22"/>
      <c r="BGO310" s="22"/>
      <c r="BGP310" s="22"/>
      <c r="BGQ310" s="22"/>
      <c r="BGR310" s="22"/>
      <c r="BGS310" s="22"/>
      <c r="BGT310" s="22"/>
      <c r="BGU310" s="22"/>
      <c r="BGV310" s="22"/>
      <c r="BGW310" s="22"/>
      <c r="BGX310" s="22"/>
      <c r="BGY310" s="22"/>
      <c r="BGZ310" s="22"/>
      <c r="BHA310" s="22"/>
      <c r="BHB310" s="22"/>
      <c r="BHC310" s="22"/>
      <c r="BHD310" s="22"/>
      <c r="BHE310" s="22"/>
      <c r="BHF310" s="22"/>
      <c r="BHG310" s="22"/>
      <c r="BHH310" s="22"/>
      <c r="BHI310" s="22"/>
      <c r="BHJ310" s="22"/>
      <c r="BHK310" s="22"/>
      <c r="BHL310" s="22"/>
      <c r="BHM310" s="22"/>
      <c r="BHN310" s="22"/>
      <c r="BHO310" s="22"/>
      <c r="BHP310" s="22"/>
      <c r="BHQ310" s="22"/>
      <c r="BHR310" s="22"/>
      <c r="BHS310" s="22"/>
      <c r="BHT310" s="22"/>
      <c r="BHU310" s="22"/>
      <c r="BHV310" s="22"/>
      <c r="BHW310" s="22"/>
      <c r="BHX310" s="22"/>
      <c r="BHY310" s="22"/>
      <c r="BHZ310" s="22"/>
      <c r="BIA310" s="22"/>
      <c r="BIB310" s="22"/>
      <c r="BIC310" s="22"/>
      <c r="BID310" s="22"/>
      <c r="BIE310" s="22"/>
      <c r="BIF310" s="22"/>
      <c r="BIG310" s="22"/>
      <c r="BIH310" s="22"/>
      <c r="BII310" s="22"/>
      <c r="BIJ310" s="22"/>
      <c r="BIK310" s="22"/>
      <c r="BIL310" s="22"/>
      <c r="BIM310" s="22"/>
      <c r="BIN310" s="22"/>
      <c r="BIO310" s="22"/>
      <c r="BIP310" s="22"/>
      <c r="BIQ310" s="22"/>
      <c r="BIR310" s="22"/>
      <c r="BIS310" s="22"/>
      <c r="BIT310" s="22"/>
      <c r="BIU310" s="22"/>
      <c r="BIV310" s="22"/>
      <c r="BIW310" s="22"/>
      <c r="BIX310" s="22"/>
      <c r="BIY310" s="22"/>
      <c r="BIZ310" s="22"/>
      <c r="BJA310" s="22"/>
      <c r="BJB310" s="22"/>
      <c r="BJC310" s="22"/>
      <c r="BJD310" s="22"/>
      <c r="BJE310" s="22"/>
      <c r="BJF310" s="22"/>
      <c r="BJG310" s="22"/>
      <c r="BJH310" s="22"/>
      <c r="BJI310" s="22"/>
      <c r="BJJ310" s="22"/>
      <c r="BJK310" s="22"/>
      <c r="BJL310" s="22"/>
      <c r="BJM310" s="22"/>
      <c r="BJN310" s="22"/>
      <c r="BJO310" s="22"/>
      <c r="BJP310" s="22"/>
      <c r="BJQ310" s="22"/>
      <c r="BJR310" s="22"/>
      <c r="BJS310" s="22"/>
      <c r="BJT310" s="22"/>
      <c r="BJU310" s="22"/>
      <c r="BJV310" s="22"/>
      <c r="BJW310" s="22"/>
      <c r="BJX310" s="22"/>
      <c r="BJY310" s="22"/>
      <c r="BJZ310" s="22"/>
      <c r="BKA310" s="22"/>
      <c r="BKB310" s="22"/>
      <c r="BKC310" s="22"/>
      <c r="BKD310" s="22"/>
      <c r="BKE310" s="22"/>
      <c r="BKF310" s="22"/>
      <c r="BKG310" s="22"/>
      <c r="BKH310" s="22"/>
      <c r="BKI310" s="22"/>
      <c r="BKJ310" s="22"/>
      <c r="BKK310" s="22"/>
      <c r="BKL310" s="22"/>
      <c r="BKM310" s="22"/>
      <c r="BKN310" s="22"/>
      <c r="BKO310" s="22"/>
      <c r="BKP310" s="22"/>
      <c r="BKQ310" s="22"/>
      <c r="BKR310" s="22"/>
      <c r="BKS310" s="22"/>
      <c r="BKT310" s="22"/>
      <c r="BKU310" s="22"/>
      <c r="BKV310" s="22"/>
      <c r="BKW310" s="22"/>
      <c r="BKX310" s="22"/>
      <c r="BKY310" s="22"/>
      <c r="BKZ310" s="22"/>
      <c r="BLA310" s="22"/>
      <c r="BLB310" s="22"/>
      <c r="BLC310" s="22"/>
      <c r="BLD310" s="22"/>
      <c r="BLE310" s="22"/>
      <c r="BLF310" s="22"/>
      <c r="BLG310" s="22"/>
      <c r="BLH310" s="22"/>
      <c r="BLI310" s="22"/>
      <c r="BLJ310" s="22"/>
      <c r="BLK310" s="22"/>
      <c r="BLL310" s="22"/>
      <c r="BLM310" s="22"/>
      <c r="BLN310" s="22"/>
      <c r="BLO310" s="22"/>
      <c r="BLP310" s="22"/>
      <c r="BLQ310" s="22"/>
      <c r="BLR310" s="22"/>
      <c r="BLS310" s="22"/>
      <c r="BLT310" s="22"/>
      <c r="BLU310" s="22"/>
      <c r="BLV310" s="22"/>
      <c r="BLW310" s="22"/>
      <c r="BLX310" s="22"/>
      <c r="BLY310" s="22"/>
      <c r="BLZ310" s="22"/>
      <c r="BMA310" s="22"/>
      <c r="BMB310" s="22"/>
      <c r="BMC310" s="22"/>
      <c r="BMD310" s="22"/>
      <c r="BME310" s="22"/>
      <c r="BMF310" s="22"/>
      <c r="BMG310" s="22"/>
      <c r="BMH310" s="22"/>
      <c r="BMI310" s="22"/>
      <c r="BMJ310" s="22"/>
      <c r="BMK310" s="22"/>
      <c r="BML310" s="22"/>
      <c r="BMM310" s="22"/>
      <c r="BMN310" s="22"/>
      <c r="BMO310" s="22"/>
      <c r="BMP310" s="22"/>
      <c r="BMQ310" s="22"/>
      <c r="BMR310" s="22"/>
      <c r="BMS310" s="22"/>
      <c r="BMT310" s="22"/>
      <c r="BMU310" s="22"/>
      <c r="BMV310" s="22"/>
      <c r="BMW310" s="22"/>
      <c r="BMX310" s="22"/>
      <c r="BMY310" s="22"/>
      <c r="BMZ310" s="22"/>
      <c r="BNA310" s="22"/>
      <c r="BNB310" s="22"/>
      <c r="BNC310" s="22"/>
      <c r="BND310" s="22"/>
      <c r="BNE310" s="22"/>
      <c r="BNF310" s="22"/>
      <c r="BNG310" s="22"/>
      <c r="BNH310" s="22"/>
      <c r="BNI310" s="22"/>
      <c r="BNJ310" s="22"/>
      <c r="BNK310" s="22"/>
      <c r="BNL310" s="22"/>
      <c r="BNM310" s="22"/>
      <c r="BNN310" s="22"/>
      <c r="BNO310" s="22"/>
      <c r="BNP310" s="22"/>
      <c r="BNQ310" s="22"/>
      <c r="BNR310" s="22"/>
      <c r="BNS310" s="22"/>
      <c r="BNT310" s="22"/>
      <c r="BNU310" s="22"/>
      <c r="BNV310" s="22"/>
      <c r="BNW310" s="22"/>
      <c r="BNX310" s="22"/>
      <c r="BNY310" s="22"/>
      <c r="BNZ310" s="22"/>
      <c r="BOA310" s="22"/>
      <c r="BOB310" s="22"/>
      <c r="BOC310" s="22"/>
      <c r="BOD310" s="22"/>
      <c r="BOE310" s="22"/>
      <c r="BOF310" s="22"/>
      <c r="BOG310" s="22"/>
      <c r="BOH310" s="22"/>
      <c r="BOI310" s="22"/>
      <c r="BOJ310" s="22"/>
      <c r="BOK310" s="22"/>
      <c r="BOL310" s="22"/>
      <c r="BOM310" s="22"/>
      <c r="BON310" s="22"/>
      <c r="BOO310" s="22"/>
      <c r="BOP310" s="22"/>
      <c r="BOQ310" s="22"/>
      <c r="BOR310" s="22"/>
      <c r="BOS310" s="22"/>
      <c r="BOT310" s="22"/>
      <c r="BOU310" s="22"/>
      <c r="BOV310" s="22"/>
      <c r="BOW310" s="22"/>
      <c r="BOX310" s="22"/>
      <c r="BOY310" s="22"/>
      <c r="BOZ310" s="22"/>
      <c r="BPA310" s="22"/>
      <c r="BPB310" s="22"/>
      <c r="BPC310" s="22"/>
      <c r="BPD310" s="22"/>
      <c r="BPE310" s="22"/>
      <c r="BPF310" s="22"/>
      <c r="BPG310" s="22"/>
      <c r="BPH310" s="22"/>
      <c r="BPI310" s="22"/>
      <c r="BPJ310" s="22"/>
      <c r="BPK310" s="22"/>
      <c r="BPL310" s="22"/>
      <c r="BPM310" s="22"/>
      <c r="BPN310" s="22"/>
      <c r="BPO310" s="22"/>
      <c r="BPP310" s="22"/>
      <c r="BPQ310" s="22"/>
      <c r="BPR310" s="22"/>
      <c r="BPS310" s="22"/>
      <c r="BPT310" s="22"/>
      <c r="BPU310" s="22"/>
      <c r="BPV310" s="22"/>
      <c r="BPW310" s="22"/>
      <c r="BPX310" s="22"/>
      <c r="BPY310" s="22"/>
      <c r="BPZ310" s="22"/>
      <c r="BQA310" s="22"/>
      <c r="BQB310" s="22"/>
      <c r="BQC310" s="22"/>
      <c r="BQD310" s="22"/>
      <c r="BQE310" s="22"/>
      <c r="BQF310" s="22"/>
      <c r="BQG310" s="22"/>
      <c r="BQH310" s="22"/>
      <c r="BQI310" s="22"/>
      <c r="BQJ310" s="22"/>
      <c r="BQK310" s="22"/>
      <c r="BQL310" s="22"/>
      <c r="BQM310" s="22"/>
      <c r="BQN310" s="22"/>
      <c r="BQO310" s="22"/>
      <c r="BQP310" s="22"/>
      <c r="BQQ310" s="22"/>
      <c r="BQR310" s="22"/>
      <c r="BQS310" s="22"/>
      <c r="BQT310" s="22"/>
      <c r="BQU310" s="22"/>
      <c r="BQV310" s="22"/>
      <c r="BQW310" s="22"/>
      <c r="BQX310" s="22"/>
      <c r="BQY310" s="22"/>
      <c r="BQZ310" s="22"/>
      <c r="BRA310" s="22"/>
      <c r="BRB310" s="22"/>
      <c r="BRC310" s="22"/>
      <c r="BRD310" s="22"/>
      <c r="BRE310" s="22"/>
      <c r="BRF310" s="22"/>
      <c r="BRG310" s="22"/>
      <c r="BRH310" s="22"/>
      <c r="BRI310" s="22"/>
      <c r="BRJ310" s="22"/>
      <c r="BRK310" s="22"/>
      <c r="BRL310" s="22"/>
      <c r="BRM310" s="22"/>
      <c r="BRN310" s="22"/>
      <c r="BRO310" s="22"/>
      <c r="BRP310" s="22"/>
      <c r="BRQ310" s="22"/>
      <c r="BRR310" s="22"/>
      <c r="BRS310" s="22"/>
      <c r="BRT310" s="22"/>
      <c r="BRU310" s="22"/>
      <c r="BRV310" s="22"/>
      <c r="BRW310" s="22"/>
      <c r="BRX310" s="22"/>
      <c r="BRY310" s="22"/>
      <c r="BRZ310" s="22"/>
      <c r="BSA310" s="22"/>
      <c r="BSB310" s="22"/>
      <c r="BSC310" s="22"/>
      <c r="BSD310" s="22"/>
      <c r="BSE310" s="22"/>
      <c r="BSF310" s="22"/>
      <c r="BSG310" s="22"/>
      <c r="BSH310" s="22"/>
      <c r="BSI310" s="22"/>
      <c r="BSJ310" s="22"/>
      <c r="BSK310" s="22"/>
      <c r="BSL310" s="22"/>
      <c r="BSM310" s="22"/>
      <c r="BSN310" s="22"/>
      <c r="BSO310" s="22"/>
      <c r="BSP310" s="22"/>
      <c r="BSQ310" s="22"/>
      <c r="BSR310" s="22"/>
      <c r="BSS310" s="22"/>
      <c r="BST310" s="22"/>
      <c r="BSU310" s="22"/>
      <c r="BSV310" s="22"/>
      <c r="BSW310" s="22"/>
      <c r="BSX310" s="22"/>
      <c r="BSY310" s="22"/>
      <c r="BSZ310" s="22"/>
      <c r="BTA310" s="22"/>
      <c r="BTB310" s="22"/>
      <c r="BTC310" s="22"/>
      <c r="BTD310" s="22"/>
      <c r="BTE310" s="22"/>
      <c r="BTF310" s="22"/>
      <c r="BTG310" s="22"/>
      <c r="BTH310" s="22"/>
      <c r="BTI310" s="22"/>
      <c r="BTJ310" s="22"/>
      <c r="BTK310" s="22"/>
      <c r="BTL310" s="22"/>
      <c r="BTM310" s="22"/>
      <c r="BTN310" s="22"/>
      <c r="BTO310" s="22"/>
      <c r="BTP310" s="22"/>
      <c r="BTQ310" s="22"/>
      <c r="BTR310" s="22"/>
      <c r="BTS310" s="22"/>
      <c r="BTT310" s="22"/>
      <c r="BTU310" s="22"/>
      <c r="BTV310" s="22"/>
      <c r="BTW310" s="22"/>
      <c r="BTX310" s="22"/>
      <c r="BTY310" s="22"/>
      <c r="BTZ310" s="22"/>
      <c r="BUA310" s="22"/>
      <c r="BUB310" s="22"/>
      <c r="BUC310" s="22"/>
      <c r="BUD310" s="22"/>
      <c r="BUE310" s="22"/>
      <c r="BUF310" s="22"/>
      <c r="BUG310" s="22"/>
      <c r="BUH310" s="22"/>
      <c r="BUI310" s="22"/>
      <c r="BUJ310" s="22"/>
      <c r="BUK310" s="22"/>
      <c r="BUL310" s="22"/>
      <c r="BUM310" s="22"/>
      <c r="BUN310" s="22"/>
      <c r="BUO310" s="22"/>
      <c r="BUP310" s="22"/>
      <c r="BUQ310" s="22"/>
      <c r="BUR310" s="22"/>
      <c r="BUS310" s="22"/>
      <c r="BUT310" s="22"/>
      <c r="BUU310" s="22"/>
      <c r="BUV310" s="22"/>
      <c r="BUW310" s="22"/>
      <c r="BUX310" s="22"/>
      <c r="BUY310" s="22"/>
      <c r="BUZ310" s="22"/>
      <c r="BVA310" s="22"/>
      <c r="BVB310" s="22"/>
      <c r="BVC310" s="22"/>
      <c r="BVD310" s="22"/>
      <c r="BVE310" s="22"/>
      <c r="BVF310" s="22"/>
      <c r="BVG310" s="22"/>
      <c r="BVH310" s="22"/>
      <c r="BVI310" s="22"/>
      <c r="BVJ310" s="22"/>
      <c r="BVK310" s="22"/>
      <c r="BVL310" s="22"/>
      <c r="BVM310" s="22"/>
      <c r="BVN310" s="22"/>
      <c r="BVO310" s="22"/>
      <c r="BVP310" s="22"/>
      <c r="BVQ310" s="22"/>
      <c r="BVR310" s="22"/>
      <c r="BVS310" s="22"/>
      <c r="BVT310" s="22"/>
      <c r="BVU310" s="22"/>
      <c r="BVV310" s="22"/>
      <c r="BVW310" s="22"/>
      <c r="BVX310" s="22"/>
      <c r="BVY310" s="22"/>
      <c r="BVZ310" s="22"/>
      <c r="BWA310" s="22"/>
      <c r="BWB310" s="22"/>
      <c r="BWC310" s="22"/>
      <c r="BWD310" s="22"/>
      <c r="BWE310" s="22"/>
      <c r="BWF310" s="22"/>
      <c r="BWG310" s="22"/>
      <c r="BWH310" s="22"/>
      <c r="BWI310" s="22"/>
      <c r="BWJ310" s="22"/>
      <c r="BWK310" s="22"/>
      <c r="BWL310" s="22"/>
      <c r="BWM310" s="22"/>
      <c r="BWN310" s="22"/>
      <c r="BWO310" s="22"/>
      <c r="BWP310" s="22"/>
      <c r="BWQ310" s="22"/>
      <c r="BWR310" s="22"/>
      <c r="BWS310" s="22"/>
      <c r="BWT310" s="22"/>
      <c r="BWU310" s="22"/>
      <c r="BWV310" s="22"/>
      <c r="BWW310" s="22"/>
      <c r="BWX310" s="22"/>
      <c r="BWY310" s="22"/>
      <c r="BWZ310" s="22"/>
      <c r="BXA310" s="22"/>
      <c r="BXB310" s="22"/>
      <c r="BXC310" s="22"/>
      <c r="BXD310" s="22"/>
      <c r="BXE310" s="22"/>
      <c r="BXF310" s="22"/>
      <c r="BXG310" s="22"/>
      <c r="BXH310" s="22"/>
      <c r="BXI310" s="22"/>
      <c r="BXJ310" s="22"/>
      <c r="BXK310" s="22"/>
      <c r="BXL310" s="22"/>
      <c r="BXM310" s="22"/>
      <c r="BXN310" s="22"/>
      <c r="BXO310" s="22"/>
      <c r="BXP310" s="22"/>
      <c r="BXQ310" s="22"/>
      <c r="BXR310" s="22"/>
      <c r="BXS310" s="22"/>
      <c r="BXT310" s="22"/>
      <c r="BXU310" s="22"/>
      <c r="BXV310" s="22"/>
      <c r="BXW310" s="22"/>
      <c r="BXX310" s="22"/>
      <c r="BXY310" s="22"/>
      <c r="BXZ310" s="22"/>
      <c r="BYA310" s="22"/>
      <c r="BYB310" s="22"/>
      <c r="BYC310" s="22"/>
      <c r="BYD310" s="22"/>
      <c r="BYE310" s="22"/>
      <c r="BYF310" s="22"/>
      <c r="BYG310" s="22"/>
      <c r="BYH310" s="22"/>
      <c r="BYI310" s="22"/>
      <c r="BYJ310" s="22"/>
      <c r="BYK310" s="22"/>
      <c r="BYL310" s="22"/>
      <c r="BYM310" s="22"/>
      <c r="BYN310" s="22"/>
      <c r="BYO310" s="22"/>
      <c r="BYP310" s="22"/>
      <c r="BYQ310" s="22"/>
      <c r="BYR310" s="22"/>
      <c r="BYS310" s="22"/>
      <c r="BYT310" s="22"/>
      <c r="BYU310" s="22"/>
      <c r="BYV310" s="22"/>
      <c r="BYW310" s="22"/>
      <c r="BYX310" s="22"/>
      <c r="BYY310" s="22"/>
      <c r="BYZ310" s="22"/>
      <c r="BZA310" s="22"/>
      <c r="BZB310" s="22"/>
      <c r="BZC310" s="22"/>
      <c r="BZD310" s="22"/>
      <c r="BZE310" s="22"/>
      <c r="BZF310" s="22"/>
      <c r="BZG310" s="22"/>
      <c r="BZH310" s="22"/>
      <c r="BZI310" s="22"/>
      <c r="BZJ310" s="22"/>
      <c r="BZK310" s="22"/>
      <c r="BZL310" s="22"/>
      <c r="BZM310" s="22"/>
      <c r="BZN310" s="22"/>
      <c r="BZO310" s="22"/>
      <c r="BZP310" s="22"/>
      <c r="BZQ310" s="22"/>
      <c r="BZR310" s="22"/>
      <c r="BZS310" s="22"/>
      <c r="BZT310" s="22"/>
      <c r="BZU310" s="22"/>
      <c r="BZV310" s="22"/>
      <c r="BZW310" s="22"/>
      <c r="BZX310" s="22"/>
      <c r="BZY310" s="22"/>
      <c r="BZZ310" s="22"/>
      <c r="CAA310" s="22"/>
      <c r="CAB310" s="22"/>
      <c r="CAC310" s="22"/>
      <c r="CAD310" s="22"/>
      <c r="CAE310" s="22"/>
      <c r="CAF310" s="22"/>
      <c r="CAG310" s="22"/>
      <c r="CAH310" s="22"/>
      <c r="CAI310" s="22"/>
      <c r="CAJ310" s="22"/>
      <c r="CAK310" s="22"/>
      <c r="CAL310" s="22"/>
      <c r="CAM310" s="22"/>
      <c r="CAN310" s="22"/>
      <c r="CAO310" s="22"/>
      <c r="CAP310" s="22"/>
      <c r="CAQ310" s="22"/>
      <c r="CAR310" s="22"/>
      <c r="CAS310" s="22"/>
      <c r="CAT310" s="22"/>
      <c r="CAU310" s="22"/>
      <c r="CAV310" s="22"/>
      <c r="CAW310" s="22"/>
      <c r="CAX310" s="22"/>
      <c r="CAY310" s="22"/>
      <c r="CAZ310" s="22"/>
      <c r="CBA310" s="22"/>
      <c r="CBB310" s="22"/>
      <c r="CBC310" s="22"/>
      <c r="CBD310" s="22"/>
      <c r="CBE310" s="22"/>
      <c r="CBF310" s="22"/>
      <c r="CBG310" s="22"/>
      <c r="CBH310" s="22"/>
      <c r="CBI310" s="22"/>
      <c r="CBJ310" s="22"/>
      <c r="CBK310" s="22"/>
      <c r="CBL310" s="22"/>
      <c r="CBM310" s="22"/>
      <c r="CBN310" s="22"/>
      <c r="CBO310" s="22"/>
      <c r="CBP310" s="22"/>
      <c r="CBQ310" s="22"/>
      <c r="CBR310" s="22"/>
      <c r="CBS310" s="22"/>
      <c r="CBT310" s="22"/>
      <c r="CBU310" s="22"/>
      <c r="CBV310" s="22"/>
      <c r="CBW310" s="22"/>
      <c r="CBX310" s="22"/>
      <c r="CBY310" s="22"/>
      <c r="CBZ310" s="22"/>
      <c r="CCA310" s="22"/>
      <c r="CCB310" s="22"/>
      <c r="CCC310" s="22"/>
      <c r="CCD310" s="22"/>
      <c r="CCE310" s="22"/>
      <c r="CCF310" s="22"/>
      <c r="CCG310" s="22"/>
      <c r="CCH310" s="22"/>
      <c r="CCI310" s="22"/>
      <c r="CCJ310" s="22"/>
      <c r="CCK310" s="22"/>
      <c r="CCL310" s="22"/>
      <c r="CCM310" s="22"/>
      <c r="CCN310" s="22"/>
      <c r="CCO310" s="22"/>
      <c r="CCP310" s="22"/>
      <c r="CCQ310" s="22"/>
      <c r="CCR310" s="22"/>
      <c r="CCS310" s="22"/>
      <c r="CCT310" s="22"/>
      <c r="CCU310" s="22"/>
      <c r="CCV310" s="22"/>
      <c r="CCW310" s="22"/>
      <c r="CCX310" s="22"/>
      <c r="CCY310" s="22"/>
      <c r="CCZ310" s="22"/>
      <c r="CDA310" s="22"/>
      <c r="CDB310" s="22"/>
      <c r="CDC310" s="22"/>
      <c r="CDD310" s="22"/>
      <c r="CDE310" s="22"/>
      <c r="CDF310" s="22"/>
      <c r="CDG310" s="22"/>
      <c r="CDH310" s="22"/>
      <c r="CDI310" s="22"/>
      <c r="CDJ310" s="22"/>
      <c r="CDK310" s="22"/>
      <c r="CDL310" s="22"/>
      <c r="CDM310" s="22"/>
      <c r="CDN310" s="22"/>
      <c r="CDO310" s="22"/>
      <c r="CDP310" s="22"/>
      <c r="CDQ310" s="22"/>
      <c r="CDR310" s="22"/>
      <c r="CDS310" s="22"/>
      <c r="CDT310" s="22"/>
      <c r="CDU310" s="22"/>
      <c r="CDV310" s="22"/>
      <c r="CDW310" s="22"/>
      <c r="CDX310" s="22"/>
      <c r="CDY310" s="22"/>
      <c r="CDZ310" s="22"/>
      <c r="CEA310" s="22"/>
      <c r="CEB310" s="22"/>
      <c r="CEC310" s="22"/>
      <c r="CED310" s="22"/>
      <c r="CEE310" s="22"/>
      <c r="CEF310" s="22"/>
      <c r="CEG310" s="22"/>
      <c r="CEH310" s="22"/>
      <c r="CEI310" s="22"/>
      <c r="CEJ310" s="22"/>
      <c r="CEK310" s="22"/>
      <c r="CEL310" s="22"/>
      <c r="CEM310" s="22"/>
      <c r="CEN310" s="22"/>
      <c r="CEO310" s="22"/>
      <c r="CEP310" s="22"/>
      <c r="CEQ310" s="22"/>
      <c r="CER310" s="22"/>
      <c r="CES310" s="22"/>
      <c r="CET310" s="22"/>
      <c r="CEU310" s="22"/>
      <c r="CEV310" s="22"/>
      <c r="CEW310" s="22"/>
      <c r="CEX310" s="22"/>
      <c r="CEY310" s="22"/>
      <c r="CEZ310" s="22"/>
      <c r="CFA310" s="22"/>
      <c r="CFB310" s="22"/>
      <c r="CFC310" s="22"/>
      <c r="CFD310" s="22"/>
      <c r="CFE310" s="22"/>
      <c r="CFF310" s="22"/>
      <c r="CFG310" s="22"/>
      <c r="CFH310" s="22"/>
      <c r="CFI310" s="22"/>
      <c r="CFJ310" s="22"/>
      <c r="CFK310" s="22"/>
      <c r="CFL310" s="22"/>
      <c r="CFM310" s="22"/>
      <c r="CFN310" s="22"/>
      <c r="CFO310" s="22"/>
      <c r="CFP310" s="22"/>
      <c r="CFQ310" s="22"/>
      <c r="CFR310" s="22"/>
      <c r="CFS310" s="22"/>
      <c r="CFT310" s="22"/>
      <c r="CFU310" s="22"/>
      <c r="CFV310" s="22"/>
      <c r="CFW310" s="22"/>
      <c r="CFX310" s="22"/>
      <c r="CFY310" s="22"/>
      <c r="CFZ310" s="22"/>
      <c r="CGA310" s="22"/>
      <c r="CGB310" s="22"/>
      <c r="CGC310" s="22"/>
      <c r="CGD310" s="22"/>
      <c r="CGE310" s="22"/>
      <c r="CGF310" s="22"/>
      <c r="CGG310" s="22"/>
      <c r="CGH310" s="22"/>
      <c r="CGI310" s="22"/>
      <c r="CGJ310" s="22"/>
      <c r="CGK310" s="22"/>
      <c r="CGL310" s="22"/>
      <c r="CGM310" s="22"/>
      <c r="CGN310" s="22"/>
      <c r="CGO310" s="22"/>
      <c r="CGP310" s="22"/>
      <c r="CGQ310" s="22"/>
      <c r="CGR310" s="22"/>
      <c r="CGS310" s="22"/>
      <c r="CGT310" s="22"/>
      <c r="CGU310" s="22"/>
      <c r="CGV310" s="22"/>
      <c r="CGW310" s="22"/>
      <c r="CGX310" s="22"/>
      <c r="CGY310" s="22"/>
      <c r="CGZ310" s="22"/>
      <c r="CHA310" s="22"/>
      <c r="CHB310" s="22"/>
      <c r="CHC310" s="22"/>
      <c r="CHD310" s="22"/>
      <c r="CHE310" s="22"/>
      <c r="CHF310" s="22"/>
      <c r="CHG310" s="22"/>
      <c r="CHH310" s="22"/>
      <c r="CHI310" s="22"/>
      <c r="CHJ310" s="22"/>
      <c r="CHK310" s="22"/>
      <c r="CHL310" s="22"/>
      <c r="CHM310" s="22"/>
      <c r="CHN310" s="22"/>
      <c r="CHO310" s="22"/>
      <c r="CHP310" s="22"/>
      <c r="CHQ310" s="22"/>
      <c r="CHR310" s="22"/>
      <c r="CHS310" s="22"/>
      <c r="CHT310" s="22"/>
      <c r="CHU310" s="22"/>
      <c r="CHV310" s="22"/>
      <c r="CHW310" s="22"/>
      <c r="CHX310" s="22"/>
      <c r="CHY310" s="22"/>
      <c r="CHZ310" s="22"/>
      <c r="CIA310" s="22"/>
      <c r="CIB310" s="22"/>
      <c r="CIC310" s="22"/>
      <c r="CID310" s="22"/>
      <c r="CIE310" s="22"/>
      <c r="CIF310" s="22"/>
      <c r="CIG310" s="22"/>
      <c r="CIH310" s="22"/>
      <c r="CII310" s="22"/>
      <c r="CIJ310" s="22"/>
      <c r="CIK310" s="22"/>
      <c r="CIL310" s="22"/>
      <c r="CIM310" s="22"/>
      <c r="CIN310" s="22"/>
      <c r="CIO310" s="22"/>
      <c r="CIP310" s="22"/>
      <c r="CIQ310" s="22"/>
      <c r="CIR310" s="22"/>
      <c r="CIS310" s="22"/>
      <c r="CIT310" s="22"/>
      <c r="CIU310" s="22"/>
      <c r="CIV310" s="22"/>
      <c r="CIW310" s="22"/>
      <c r="CIX310" s="22"/>
      <c r="CIY310" s="22"/>
      <c r="CIZ310" s="22"/>
      <c r="CJA310" s="22"/>
      <c r="CJB310" s="22"/>
      <c r="CJC310" s="22"/>
      <c r="CJD310" s="22"/>
      <c r="CJE310" s="22"/>
      <c r="CJF310" s="22"/>
      <c r="CJG310" s="22"/>
      <c r="CJH310" s="22"/>
      <c r="CJI310" s="22"/>
      <c r="CJJ310" s="22"/>
      <c r="CJK310" s="22"/>
      <c r="CJL310" s="22"/>
      <c r="CJM310" s="22"/>
      <c r="CJN310" s="22"/>
      <c r="CJO310" s="22"/>
      <c r="CJP310" s="22"/>
      <c r="CJQ310" s="22"/>
      <c r="CJR310" s="22"/>
      <c r="CJS310" s="22"/>
      <c r="CJT310" s="22"/>
      <c r="CJU310" s="22"/>
      <c r="CJV310" s="22"/>
      <c r="CJW310" s="22"/>
      <c r="CJX310" s="22"/>
      <c r="CJY310" s="22"/>
      <c r="CJZ310" s="22"/>
      <c r="CKA310" s="22"/>
      <c r="CKB310" s="22"/>
      <c r="CKC310" s="22"/>
      <c r="CKD310" s="22"/>
      <c r="CKE310" s="22"/>
      <c r="CKF310" s="22"/>
      <c r="CKG310" s="22"/>
      <c r="CKH310" s="22"/>
      <c r="CKI310" s="22"/>
      <c r="CKJ310" s="22"/>
      <c r="CKK310" s="22"/>
      <c r="CKL310" s="22"/>
      <c r="CKM310" s="22"/>
      <c r="CKN310" s="22"/>
      <c r="CKO310" s="22"/>
      <c r="CKP310" s="22"/>
      <c r="CKQ310" s="22"/>
      <c r="CKR310" s="22"/>
      <c r="CKS310" s="22"/>
      <c r="CKT310" s="22"/>
      <c r="CKU310" s="22"/>
      <c r="CKV310" s="22"/>
      <c r="CKW310" s="22"/>
      <c r="CKX310" s="22"/>
      <c r="CKY310" s="22"/>
      <c r="CKZ310" s="22"/>
      <c r="CLA310" s="22"/>
      <c r="CLB310" s="22"/>
      <c r="CLC310" s="22"/>
      <c r="CLD310" s="22"/>
      <c r="CLE310" s="22"/>
      <c r="CLF310" s="22"/>
      <c r="CLG310" s="22"/>
      <c r="CLH310" s="22"/>
      <c r="CLI310" s="22"/>
      <c r="CLJ310" s="22"/>
      <c r="CLK310" s="22"/>
      <c r="CLL310" s="22"/>
      <c r="CLM310" s="22"/>
      <c r="CLN310" s="22"/>
      <c r="CLO310" s="22"/>
      <c r="CLP310" s="22"/>
      <c r="CLQ310" s="22"/>
      <c r="CLR310" s="22"/>
      <c r="CLS310" s="22"/>
      <c r="CLT310" s="22"/>
      <c r="CLU310" s="22"/>
      <c r="CLV310" s="22"/>
      <c r="CLW310" s="22"/>
      <c r="CLX310" s="22"/>
      <c r="CLY310" s="22"/>
      <c r="CLZ310" s="22"/>
      <c r="CMA310" s="22"/>
      <c r="CMB310" s="22"/>
      <c r="CMC310" s="22"/>
      <c r="CMD310" s="22"/>
      <c r="CME310" s="22"/>
      <c r="CMF310" s="22"/>
      <c r="CMG310" s="22"/>
      <c r="CMH310" s="22"/>
      <c r="CMI310" s="22"/>
      <c r="CMJ310" s="22"/>
      <c r="CMK310" s="22"/>
      <c r="CML310" s="22"/>
      <c r="CMM310" s="22"/>
      <c r="CMN310" s="22"/>
      <c r="CMO310" s="22"/>
      <c r="CMP310" s="22"/>
      <c r="CMQ310" s="22"/>
      <c r="CMR310" s="22"/>
      <c r="CMS310" s="22"/>
      <c r="CMT310" s="22"/>
      <c r="CMU310" s="22"/>
      <c r="CMV310" s="22"/>
      <c r="CMW310" s="22"/>
      <c r="CMX310" s="22"/>
      <c r="CMY310" s="22"/>
      <c r="CMZ310" s="22"/>
      <c r="CNA310" s="22"/>
      <c r="CNB310" s="22"/>
      <c r="CNC310" s="22"/>
      <c r="CND310" s="22"/>
      <c r="CNE310" s="22"/>
      <c r="CNF310" s="22"/>
      <c r="CNG310" s="22"/>
      <c r="CNH310" s="22"/>
      <c r="CNI310" s="22"/>
      <c r="CNJ310" s="22"/>
      <c r="CNK310" s="22"/>
      <c r="CNL310" s="22"/>
      <c r="CNM310" s="22"/>
      <c r="CNN310" s="22"/>
      <c r="CNO310" s="22"/>
      <c r="CNP310" s="22"/>
      <c r="CNQ310" s="22"/>
      <c r="CNR310" s="22"/>
      <c r="CNS310" s="22"/>
      <c r="CNT310" s="22"/>
      <c r="CNU310" s="22"/>
      <c r="CNV310" s="22"/>
      <c r="CNW310" s="22"/>
      <c r="CNX310" s="22"/>
      <c r="CNY310" s="22"/>
      <c r="CNZ310" s="22"/>
      <c r="COA310" s="22"/>
      <c r="COB310" s="22"/>
      <c r="COC310" s="22"/>
      <c r="COD310" s="22"/>
      <c r="COE310" s="22"/>
      <c r="COF310" s="22"/>
      <c r="COG310" s="22"/>
      <c r="COH310" s="22"/>
      <c r="COI310" s="22"/>
      <c r="COJ310" s="22"/>
      <c r="COK310" s="22"/>
      <c r="COL310" s="22"/>
      <c r="COM310" s="22"/>
      <c r="CON310" s="22"/>
      <c r="COO310" s="22"/>
      <c r="COP310" s="22"/>
      <c r="COQ310" s="22"/>
      <c r="COR310" s="22"/>
      <c r="COS310" s="22"/>
      <c r="COT310" s="22"/>
      <c r="COU310" s="22"/>
      <c r="COV310" s="22"/>
      <c r="COW310" s="22"/>
      <c r="COX310" s="22"/>
      <c r="COY310" s="22"/>
      <c r="COZ310" s="22"/>
      <c r="CPA310" s="22"/>
      <c r="CPB310" s="22"/>
      <c r="CPC310" s="22"/>
      <c r="CPD310" s="22"/>
      <c r="CPE310" s="22"/>
      <c r="CPF310" s="22"/>
      <c r="CPG310" s="22"/>
      <c r="CPH310" s="22"/>
      <c r="CPI310" s="22"/>
      <c r="CPJ310" s="22"/>
      <c r="CPK310" s="22"/>
      <c r="CPL310" s="22"/>
      <c r="CPM310" s="22"/>
      <c r="CPN310" s="22"/>
      <c r="CPO310" s="22"/>
      <c r="CPP310" s="22"/>
      <c r="CPQ310" s="22"/>
      <c r="CPR310" s="22"/>
      <c r="CPS310" s="22"/>
      <c r="CPT310" s="22"/>
      <c r="CPU310" s="22"/>
      <c r="CPV310" s="22"/>
      <c r="CPW310" s="22"/>
      <c r="CPX310" s="22"/>
      <c r="CPY310" s="22"/>
      <c r="CPZ310" s="22"/>
      <c r="CQA310" s="22"/>
      <c r="CQB310" s="22"/>
      <c r="CQC310" s="22"/>
      <c r="CQD310" s="22"/>
      <c r="CQE310" s="22"/>
      <c r="CQF310" s="22"/>
      <c r="CQG310" s="22"/>
      <c r="CQH310" s="22"/>
      <c r="CQI310" s="22"/>
      <c r="CQJ310" s="22"/>
      <c r="CQK310" s="22"/>
      <c r="CQL310" s="22"/>
      <c r="CQM310" s="22"/>
      <c r="CQN310" s="22"/>
      <c r="CQO310" s="22"/>
      <c r="CQP310" s="22"/>
      <c r="CQQ310" s="22"/>
      <c r="CQR310" s="22"/>
      <c r="CQS310" s="22"/>
      <c r="CQT310" s="22"/>
      <c r="CQU310" s="22"/>
      <c r="CQV310" s="22"/>
      <c r="CQW310" s="22"/>
      <c r="CQX310" s="22"/>
      <c r="CQY310" s="22"/>
      <c r="CQZ310" s="22"/>
      <c r="CRA310" s="22"/>
      <c r="CRB310" s="22"/>
      <c r="CRC310" s="22"/>
      <c r="CRD310" s="22"/>
      <c r="CRE310" s="22"/>
      <c r="CRF310" s="22"/>
      <c r="CRG310" s="22"/>
      <c r="CRH310" s="22"/>
      <c r="CRI310" s="22"/>
      <c r="CRJ310" s="22"/>
      <c r="CRK310" s="22"/>
      <c r="CRL310" s="22"/>
      <c r="CRM310" s="22"/>
      <c r="CRN310" s="22"/>
      <c r="CRO310" s="22"/>
      <c r="CRP310" s="22"/>
      <c r="CRQ310" s="22"/>
      <c r="CRR310" s="22"/>
      <c r="CRS310" s="22"/>
      <c r="CRT310" s="22"/>
      <c r="CRU310" s="22"/>
      <c r="CRV310" s="22"/>
      <c r="CRW310" s="22"/>
      <c r="CRX310" s="22"/>
      <c r="CRY310" s="22"/>
      <c r="CRZ310" s="22"/>
      <c r="CSA310" s="22"/>
      <c r="CSB310" s="22"/>
      <c r="CSC310" s="22"/>
      <c r="CSD310" s="22"/>
      <c r="CSE310" s="22"/>
      <c r="CSF310" s="22"/>
      <c r="CSG310" s="22"/>
      <c r="CSH310" s="22"/>
      <c r="CSI310" s="22"/>
      <c r="CSJ310" s="22"/>
      <c r="CSK310" s="22"/>
      <c r="CSL310" s="22"/>
      <c r="CSM310" s="22"/>
      <c r="CSN310" s="22"/>
      <c r="CSO310" s="22"/>
      <c r="CSP310" s="22"/>
      <c r="CSQ310" s="22"/>
      <c r="CSR310" s="22"/>
      <c r="CSS310" s="22"/>
      <c r="CST310" s="22"/>
      <c r="CSU310" s="22"/>
      <c r="CSV310" s="22"/>
      <c r="CSW310" s="22"/>
      <c r="CSX310" s="22"/>
      <c r="CSY310" s="22"/>
      <c r="CSZ310" s="22"/>
      <c r="CTA310" s="22"/>
      <c r="CTB310" s="22"/>
      <c r="CTC310" s="22"/>
      <c r="CTD310" s="22"/>
      <c r="CTE310" s="22"/>
      <c r="CTF310" s="22"/>
      <c r="CTG310" s="22"/>
      <c r="CTH310" s="22"/>
      <c r="CTI310" s="22"/>
      <c r="CTJ310" s="22"/>
      <c r="CTK310" s="22"/>
      <c r="CTL310" s="22"/>
      <c r="CTM310" s="22"/>
      <c r="CTN310" s="22"/>
      <c r="CTO310" s="22"/>
      <c r="CTP310" s="22"/>
      <c r="CTQ310" s="22"/>
      <c r="CTR310" s="22"/>
      <c r="CTS310" s="22"/>
      <c r="CTT310" s="22"/>
      <c r="CTU310" s="22"/>
      <c r="CTV310" s="22"/>
      <c r="CTW310" s="22"/>
      <c r="CTX310" s="22"/>
      <c r="CTY310" s="22"/>
      <c r="CTZ310" s="22"/>
      <c r="CUA310" s="22"/>
      <c r="CUB310" s="22"/>
      <c r="CUC310" s="22"/>
      <c r="CUD310" s="22"/>
      <c r="CUE310" s="22"/>
      <c r="CUF310" s="22"/>
      <c r="CUG310" s="22"/>
      <c r="CUH310" s="22"/>
      <c r="CUI310" s="22"/>
      <c r="CUJ310" s="22"/>
      <c r="CUK310" s="22"/>
      <c r="CUL310" s="22"/>
      <c r="CUM310" s="22"/>
      <c r="CUN310" s="22"/>
      <c r="CUO310" s="22"/>
      <c r="CUP310" s="22"/>
      <c r="CUQ310" s="22"/>
      <c r="CUR310" s="22"/>
      <c r="CUS310" s="22"/>
      <c r="CUT310" s="22"/>
      <c r="CUU310" s="22"/>
      <c r="CUV310" s="22"/>
      <c r="CUW310" s="22"/>
      <c r="CUX310" s="22"/>
      <c r="CUY310" s="22"/>
      <c r="CUZ310" s="22"/>
      <c r="CVA310" s="22"/>
      <c r="CVB310" s="22"/>
      <c r="CVC310" s="22"/>
      <c r="CVD310" s="22"/>
      <c r="CVE310" s="22"/>
      <c r="CVF310" s="22"/>
      <c r="CVG310" s="22"/>
      <c r="CVH310" s="22"/>
      <c r="CVI310" s="22"/>
      <c r="CVJ310" s="22"/>
      <c r="CVK310" s="22"/>
      <c r="CVL310" s="22"/>
      <c r="CVM310" s="22"/>
      <c r="CVN310" s="22"/>
      <c r="CVO310" s="22"/>
      <c r="CVP310" s="22"/>
      <c r="CVQ310" s="22"/>
      <c r="CVR310" s="22"/>
      <c r="CVS310" s="22"/>
      <c r="CVT310" s="22"/>
      <c r="CVU310" s="22"/>
      <c r="CVV310" s="22"/>
      <c r="CVW310" s="22"/>
      <c r="CVX310" s="22"/>
      <c r="CVY310" s="22"/>
      <c r="CVZ310" s="22"/>
      <c r="CWA310" s="22"/>
      <c r="CWB310" s="22"/>
      <c r="CWC310" s="22"/>
      <c r="CWD310" s="22"/>
      <c r="CWE310" s="22"/>
      <c r="CWF310" s="22"/>
      <c r="CWG310" s="22"/>
      <c r="CWH310" s="22"/>
      <c r="CWI310" s="22"/>
      <c r="CWJ310" s="22"/>
      <c r="CWK310" s="22"/>
      <c r="CWL310" s="22"/>
      <c r="CWM310" s="22"/>
      <c r="CWN310" s="22"/>
      <c r="CWO310" s="22"/>
      <c r="CWP310" s="22"/>
      <c r="CWQ310" s="22"/>
      <c r="CWR310" s="22"/>
      <c r="CWS310" s="22"/>
      <c r="CWT310" s="22"/>
      <c r="CWU310" s="22"/>
      <c r="CWV310" s="22"/>
      <c r="CWW310" s="22"/>
      <c r="CWX310" s="22"/>
      <c r="CWY310" s="22"/>
      <c r="CWZ310" s="22"/>
      <c r="CXA310" s="22"/>
      <c r="CXB310" s="22"/>
      <c r="CXC310" s="22"/>
      <c r="CXD310" s="22"/>
      <c r="CXE310" s="22"/>
      <c r="CXF310" s="22"/>
      <c r="CXG310" s="22"/>
      <c r="CXH310" s="22"/>
      <c r="CXI310" s="22"/>
      <c r="CXJ310" s="22"/>
      <c r="CXK310" s="22"/>
      <c r="CXL310" s="22"/>
      <c r="CXM310" s="22"/>
      <c r="CXN310" s="22"/>
      <c r="CXO310" s="22"/>
      <c r="CXP310" s="22"/>
      <c r="CXQ310" s="22"/>
      <c r="CXR310" s="22"/>
      <c r="CXS310" s="22"/>
      <c r="CXT310" s="22"/>
      <c r="CXU310" s="22"/>
      <c r="CXV310" s="22"/>
      <c r="CXW310" s="22"/>
      <c r="CXX310" s="22"/>
      <c r="CXY310" s="22"/>
      <c r="CXZ310" s="22"/>
      <c r="CYA310" s="22"/>
      <c r="CYB310" s="22"/>
      <c r="CYC310" s="22"/>
      <c r="CYD310" s="22"/>
      <c r="CYE310" s="22"/>
      <c r="CYF310" s="22"/>
      <c r="CYG310" s="22"/>
      <c r="CYH310" s="22"/>
      <c r="CYI310" s="22"/>
      <c r="CYJ310" s="22"/>
      <c r="CYK310" s="22"/>
      <c r="CYL310" s="22"/>
      <c r="CYM310" s="22"/>
      <c r="CYN310" s="22"/>
      <c r="CYO310" s="22"/>
      <c r="CYP310" s="22"/>
      <c r="CYQ310" s="22"/>
      <c r="CYR310" s="22"/>
      <c r="CYS310" s="22"/>
      <c r="CYT310" s="22"/>
      <c r="CYU310" s="22"/>
      <c r="CYV310" s="22"/>
      <c r="CYW310" s="22"/>
      <c r="CYX310" s="22"/>
      <c r="CYY310" s="22"/>
      <c r="CYZ310" s="22"/>
      <c r="CZA310" s="22"/>
      <c r="CZB310" s="22"/>
      <c r="CZC310" s="22"/>
      <c r="CZD310" s="22"/>
      <c r="CZE310" s="22"/>
      <c r="CZF310" s="22"/>
      <c r="CZG310" s="22"/>
      <c r="CZH310" s="22"/>
      <c r="CZI310" s="22"/>
      <c r="CZJ310" s="22"/>
      <c r="CZK310" s="22"/>
      <c r="CZL310" s="22"/>
      <c r="CZM310" s="22"/>
      <c r="CZN310" s="22"/>
      <c r="CZO310" s="22"/>
      <c r="CZP310" s="22"/>
      <c r="CZQ310" s="22"/>
      <c r="CZR310" s="22"/>
      <c r="CZS310" s="22"/>
      <c r="CZT310" s="22"/>
      <c r="CZU310" s="22"/>
      <c r="CZV310" s="22"/>
      <c r="CZW310" s="22"/>
      <c r="CZX310" s="22"/>
      <c r="CZY310" s="22"/>
      <c r="CZZ310" s="22"/>
      <c r="DAA310" s="22"/>
      <c r="DAB310" s="22"/>
      <c r="DAC310" s="22"/>
      <c r="DAD310" s="22"/>
      <c r="DAE310" s="22"/>
      <c r="DAF310" s="22"/>
      <c r="DAG310" s="22"/>
      <c r="DAH310" s="22"/>
      <c r="DAI310" s="22"/>
      <c r="DAJ310" s="22"/>
      <c r="DAK310" s="22"/>
      <c r="DAL310" s="22"/>
      <c r="DAM310" s="22"/>
      <c r="DAN310" s="22"/>
      <c r="DAO310" s="22"/>
      <c r="DAP310" s="22"/>
      <c r="DAQ310" s="22"/>
      <c r="DAR310" s="22"/>
      <c r="DAS310" s="22"/>
      <c r="DAT310" s="22"/>
      <c r="DAU310" s="22"/>
      <c r="DAV310" s="22"/>
      <c r="DAW310" s="22"/>
      <c r="DAX310" s="22"/>
      <c r="DAY310" s="22"/>
      <c r="DAZ310" s="22"/>
      <c r="DBA310" s="22"/>
      <c r="DBB310" s="22"/>
      <c r="DBC310" s="22"/>
      <c r="DBD310" s="22"/>
      <c r="DBE310" s="22"/>
      <c r="DBF310" s="22"/>
      <c r="DBG310" s="22"/>
      <c r="DBH310" s="22"/>
      <c r="DBI310" s="22"/>
      <c r="DBJ310" s="22"/>
      <c r="DBK310" s="22"/>
      <c r="DBL310" s="22"/>
      <c r="DBM310" s="22"/>
      <c r="DBN310" s="22"/>
      <c r="DBO310" s="22"/>
      <c r="DBP310" s="22"/>
      <c r="DBQ310" s="22"/>
      <c r="DBR310" s="22"/>
      <c r="DBS310" s="22"/>
      <c r="DBT310" s="22"/>
      <c r="DBU310" s="22"/>
      <c r="DBV310" s="22"/>
      <c r="DBW310" s="22"/>
      <c r="DBX310" s="22"/>
      <c r="DBY310" s="22"/>
      <c r="DBZ310" s="22"/>
      <c r="DCA310" s="22"/>
      <c r="DCB310" s="22"/>
      <c r="DCC310" s="22"/>
      <c r="DCD310" s="22"/>
      <c r="DCE310" s="22"/>
      <c r="DCF310" s="22"/>
      <c r="DCG310" s="22"/>
      <c r="DCH310" s="22"/>
      <c r="DCI310" s="22"/>
      <c r="DCJ310" s="22"/>
      <c r="DCK310" s="22"/>
      <c r="DCL310" s="22"/>
      <c r="DCM310" s="22"/>
      <c r="DCN310" s="22"/>
      <c r="DCO310" s="22"/>
      <c r="DCP310" s="22"/>
      <c r="DCQ310" s="22"/>
      <c r="DCR310" s="22"/>
      <c r="DCS310" s="22"/>
      <c r="DCT310" s="22"/>
      <c r="DCU310" s="22"/>
      <c r="DCV310" s="22"/>
      <c r="DCW310" s="22"/>
      <c r="DCX310" s="22"/>
      <c r="DCY310" s="22"/>
      <c r="DCZ310" s="22"/>
      <c r="DDA310" s="22"/>
      <c r="DDB310" s="22"/>
      <c r="DDC310" s="22"/>
      <c r="DDD310" s="22"/>
      <c r="DDE310" s="22"/>
      <c r="DDF310" s="22"/>
      <c r="DDG310" s="22"/>
      <c r="DDH310" s="22"/>
      <c r="DDI310" s="22"/>
      <c r="DDJ310" s="22"/>
      <c r="DDK310" s="22"/>
      <c r="DDL310" s="22"/>
      <c r="DDM310" s="22"/>
      <c r="DDN310" s="22"/>
      <c r="DDO310" s="22"/>
      <c r="DDP310" s="22"/>
      <c r="DDQ310" s="22"/>
      <c r="DDR310" s="22"/>
      <c r="DDS310" s="22"/>
      <c r="DDT310" s="22"/>
      <c r="DDU310" s="22"/>
      <c r="DDV310" s="22"/>
      <c r="DDW310" s="22"/>
      <c r="DDX310" s="22"/>
      <c r="DDY310" s="22"/>
      <c r="DDZ310" s="22"/>
      <c r="DEA310" s="22"/>
      <c r="DEB310" s="22"/>
      <c r="DEC310" s="22"/>
      <c r="DED310" s="22"/>
      <c r="DEE310" s="22"/>
      <c r="DEF310" s="22"/>
      <c r="DEG310" s="22"/>
      <c r="DEH310" s="22"/>
      <c r="DEI310" s="22"/>
      <c r="DEJ310" s="22"/>
      <c r="DEK310" s="22"/>
      <c r="DEL310" s="22"/>
      <c r="DEM310" s="22"/>
      <c r="DEN310" s="22"/>
      <c r="DEO310" s="22"/>
      <c r="DEP310" s="22"/>
      <c r="DEQ310" s="22"/>
      <c r="DER310" s="22"/>
      <c r="DES310" s="22"/>
      <c r="DET310" s="22"/>
      <c r="DEU310" s="22"/>
      <c r="DEV310" s="22"/>
      <c r="DEW310" s="22"/>
      <c r="DEX310" s="22"/>
      <c r="DEY310" s="22"/>
      <c r="DEZ310" s="22"/>
      <c r="DFA310" s="22"/>
      <c r="DFB310" s="22"/>
      <c r="DFC310" s="22"/>
      <c r="DFD310" s="22"/>
      <c r="DFE310" s="22"/>
      <c r="DFF310" s="22"/>
      <c r="DFG310" s="22"/>
      <c r="DFH310" s="22"/>
      <c r="DFI310" s="22"/>
      <c r="DFJ310" s="22"/>
      <c r="DFK310" s="22"/>
      <c r="DFL310" s="22"/>
      <c r="DFM310" s="22"/>
      <c r="DFN310" s="22"/>
      <c r="DFO310" s="22"/>
      <c r="DFP310" s="22"/>
      <c r="DFQ310" s="22"/>
      <c r="DFR310" s="22"/>
      <c r="DFS310" s="22"/>
      <c r="DFT310" s="22"/>
      <c r="DFU310" s="22"/>
      <c r="DFV310" s="22"/>
      <c r="DFW310" s="22"/>
      <c r="DFX310" s="22"/>
      <c r="DFY310" s="22"/>
      <c r="DFZ310" s="22"/>
      <c r="DGA310" s="22"/>
      <c r="DGB310" s="22"/>
      <c r="DGC310" s="22"/>
      <c r="DGD310" s="22"/>
      <c r="DGE310" s="22"/>
      <c r="DGF310" s="22"/>
      <c r="DGG310" s="22"/>
      <c r="DGH310" s="22"/>
      <c r="DGI310" s="22"/>
      <c r="DGJ310" s="22"/>
      <c r="DGK310" s="22"/>
      <c r="DGL310" s="22"/>
      <c r="DGM310" s="22"/>
      <c r="DGN310" s="22"/>
      <c r="DGO310" s="22"/>
      <c r="DGP310" s="22"/>
      <c r="DGQ310" s="22"/>
      <c r="DGR310" s="22"/>
      <c r="DGS310" s="22"/>
      <c r="DGT310" s="22"/>
      <c r="DGU310" s="22"/>
      <c r="DGV310" s="22"/>
      <c r="DGW310" s="22"/>
      <c r="DGX310" s="22"/>
      <c r="DGY310" s="22"/>
      <c r="DGZ310" s="22"/>
      <c r="DHA310" s="22"/>
      <c r="DHB310" s="22"/>
      <c r="DHC310" s="22"/>
      <c r="DHD310" s="22"/>
      <c r="DHE310" s="22"/>
      <c r="DHF310" s="22"/>
      <c r="DHG310" s="22"/>
      <c r="DHH310" s="22"/>
      <c r="DHI310" s="22"/>
      <c r="DHJ310" s="22"/>
      <c r="DHK310" s="22"/>
      <c r="DHL310" s="22"/>
      <c r="DHM310" s="22"/>
      <c r="DHN310" s="22"/>
      <c r="DHO310" s="22"/>
      <c r="DHP310" s="22"/>
      <c r="DHQ310" s="22"/>
      <c r="DHR310" s="22"/>
      <c r="DHS310" s="22"/>
      <c r="DHT310" s="22"/>
      <c r="DHU310" s="22"/>
      <c r="DHV310" s="22"/>
      <c r="DHW310" s="22"/>
      <c r="DHX310" s="22"/>
      <c r="DHY310" s="22"/>
      <c r="DHZ310" s="22"/>
      <c r="DIA310" s="22"/>
      <c r="DIB310" s="22"/>
      <c r="DIC310" s="22"/>
      <c r="DID310" s="22"/>
      <c r="DIE310" s="22"/>
      <c r="DIF310" s="22"/>
      <c r="DIG310" s="22"/>
      <c r="DIH310" s="22"/>
      <c r="DII310" s="22"/>
      <c r="DIJ310" s="22"/>
      <c r="DIK310" s="22"/>
      <c r="DIL310" s="22"/>
      <c r="DIM310" s="22"/>
      <c r="DIN310" s="22"/>
      <c r="DIO310" s="22"/>
      <c r="DIP310" s="22"/>
      <c r="DIQ310" s="22"/>
      <c r="DIR310" s="22"/>
      <c r="DIS310" s="22"/>
      <c r="DIT310" s="22"/>
      <c r="DIU310" s="22"/>
      <c r="DIV310" s="22"/>
      <c r="DIW310" s="22"/>
      <c r="DIX310" s="22"/>
      <c r="DIY310" s="22"/>
      <c r="DIZ310" s="22"/>
      <c r="DJA310" s="22"/>
      <c r="DJB310" s="22"/>
      <c r="DJC310" s="22"/>
      <c r="DJD310" s="22"/>
      <c r="DJE310" s="22"/>
      <c r="DJF310" s="22"/>
      <c r="DJG310" s="22"/>
      <c r="DJH310" s="22"/>
      <c r="DJI310" s="22"/>
      <c r="DJJ310" s="22"/>
      <c r="DJK310" s="22"/>
      <c r="DJL310" s="22"/>
      <c r="DJM310" s="22"/>
      <c r="DJN310" s="22"/>
      <c r="DJO310" s="22"/>
      <c r="DJP310" s="22"/>
      <c r="DJQ310" s="22"/>
      <c r="DJR310" s="22"/>
      <c r="DJS310" s="22"/>
      <c r="DJT310" s="22"/>
      <c r="DJU310" s="22"/>
      <c r="DJV310" s="22"/>
      <c r="DJW310" s="22"/>
      <c r="DJX310" s="22"/>
      <c r="DJY310" s="22"/>
      <c r="DJZ310" s="22"/>
      <c r="DKA310" s="22"/>
      <c r="DKB310" s="22"/>
      <c r="DKC310" s="22"/>
      <c r="DKD310" s="22"/>
      <c r="DKE310" s="22"/>
      <c r="DKF310" s="22"/>
      <c r="DKG310" s="22"/>
      <c r="DKH310" s="22"/>
      <c r="DKI310" s="22"/>
      <c r="DKJ310" s="22"/>
      <c r="DKK310" s="22"/>
      <c r="DKL310" s="22"/>
      <c r="DKM310" s="22"/>
      <c r="DKN310" s="22"/>
      <c r="DKO310" s="22"/>
      <c r="DKP310" s="22"/>
      <c r="DKQ310" s="22"/>
      <c r="DKR310" s="22"/>
      <c r="DKS310" s="22"/>
      <c r="DKT310" s="22"/>
      <c r="DKU310" s="22"/>
      <c r="DKV310" s="22"/>
      <c r="DKW310" s="22"/>
      <c r="DKX310" s="22"/>
      <c r="DKY310" s="22"/>
      <c r="DKZ310" s="22"/>
      <c r="DLA310" s="22"/>
      <c r="DLB310" s="22"/>
      <c r="DLC310" s="22"/>
      <c r="DLD310" s="22"/>
      <c r="DLE310" s="22"/>
      <c r="DLF310" s="22"/>
      <c r="DLG310" s="22"/>
      <c r="DLH310" s="22"/>
      <c r="DLI310" s="22"/>
      <c r="DLJ310" s="22"/>
      <c r="DLK310" s="22"/>
      <c r="DLL310" s="22"/>
      <c r="DLM310" s="22"/>
      <c r="DLN310" s="22"/>
      <c r="DLO310" s="22"/>
      <c r="DLP310" s="22"/>
      <c r="DLQ310" s="22"/>
      <c r="DLR310" s="22"/>
      <c r="DLS310" s="22"/>
      <c r="DLT310" s="22"/>
      <c r="DLU310" s="22"/>
      <c r="DLV310" s="22"/>
      <c r="DLW310" s="22"/>
      <c r="DLX310" s="22"/>
      <c r="DLY310" s="22"/>
      <c r="DLZ310" s="22"/>
      <c r="DMA310" s="22"/>
      <c r="DMB310" s="22"/>
      <c r="DMC310" s="22"/>
      <c r="DMD310" s="22"/>
      <c r="DME310" s="22"/>
      <c r="DMF310" s="22"/>
      <c r="DMG310" s="22"/>
      <c r="DMH310" s="22"/>
      <c r="DMI310" s="22"/>
      <c r="DMJ310" s="22"/>
      <c r="DMK310" s="22"/>
      <c r="DML310" s="22"/>
      <c r="DMM310" s="22"/>
      <c r="DMN310" s="22"/>
      <c r="DMO310" s="22"/>
      <c r="DMP310" s="22"/>
      <c r="DMQ310" s="22"/>
      <c r="DMR310" s="22"/>
      <c r="DMS310" s="22"/>
      <c r="DMT310" s="22"/>
      <c r="DMU310" s="22"/>
      <c r="DMV310" s="22"/>
      <c r="DMW310" s="22"/>
      <c r="DMX310" s="22"/>
      <c r="DMY310" s="22"/>
      <c r="DMZ310" s="22"/>
      <c r="DNA310" s="22"/>
      <c r="DNB310" s="22"/>
      <c r="DNC310" s="22"/>
      <c r="DND310" s="22"/>
      <c r="DNE310" s="22"/>
      <c r="DNF310" s="22"/>
      <c r="DNG310" s="22"/>
      <c r="DNH310" s="22"/>
      <c r="DNI310" s="22"/>
      <c r="DNJ310" s="22"/>
      <c r="DNK310" s="22"/>
      <c r="DNL310" s="22"/>
      <c r="DNM310" s="22"/>
      <c r="DNN310" s="22"/>
      <c r="DNO310" s="22"/>
      <c r="DNP310" s="22"/>
      <c r="DNQ310" s="22"/>
      <c r="DNR310" s="22"/>
      <c r="DNS310" s="22"/>
      <c r="DNT310" s="22"/>
      <c r="DNU310" s="22"/>
      <c r="DNV310" s="22"/>
      <c r="DNW310" s="22"/>
      <c r="DNX310" s="22"/>
      <c r="DNY310" s="22"/>
      <c r="DNZ310" s="22"/>
      <c r="DOA310" s="22"/>
      <c r="DOB310" s="22"/>
      <c r="DOC310" s="22"/>
      <c r="DOD310" s="22"/>
      <c r="DOE310" s="22"/>
      <c r="DOF310" s="22"/>
      <c r="DOG310" s="22"/>
      <c r="DOH310" s="22"/>
      <c r="DOI310" s="22"/>
      <c r="DOJ310" s="22"/>
      <c r="DOK310" s="22"/>
      <c r="DOL310" s="22"/>
      <c r="DOM310" s="22"/>
      <c r="DON310" s="22"/>
      <c r="DOO310" s="22"/>
      <c r="DOP310" s="22"/>
      <c r="DOQ310" s="22"/>
      <c r="DOR310" s="22"/>
      <c r="DOS310" s="22"/>
      <c r="DOT310" s="22"/>
      <c r="DOU310" s="22"/>
      <c r="DOV310" s="22"/>
      <c r="DOW310" s="22"/>
      <c r="DOX310" s="22"/>
      <c r="DOY310" s="22"/>
      <c r="DOZ310" s="22"/>
      <c r="DPA310" s="22"/>
      <c r="DPB310" s="22"/>
      <c r="DPC310" s="22"/>
      <c r="DPD310" s="22"/>
      <c r="DPE310" s="22"/>
      <c r="DPF310" s="22"/>
      <c r="DPG310" s="22"/>
      <c r="DPH310" s="22"/>
      <c r="DPI310" s="22"/>
      <c r="DPJ310" s="22"/>
      <c r="DPK310" s="22"/>
      <c r="DPL310" s="22"/>
      <c r="DPM310" s="22"/>
      <c r="DPN310" s="22"/>
      <c r="DPO310" s="22"/>
      <c r="DPP310" s="22"/>
      <c r="DPQ310" s="22"/>
      <c r="DPR310" s="22"/>
      <c r="DPS310" s="22"/>
      <c r="DPT310" s="22"/>
      <c r="DPU310" s="22"/>
      <c r="DPV310" s="22"/>
      <c r="DPW310" s="22"/>
      <c r="DPX310" s="22"/>
      <c r="DPY310" s="22"/>
      <c r="DPZ310" s="22"/>
      <c r="DQA310" s="22"/>
      <c r="DQB310" s="22"/>
      <c r="DQC310" s="22"/>
      <c r="DQD310" s="22"/>
      <c r="DQE310" s="22"/>
      <c r="DQF310" s="22"/>
      <c r="DQG310" s="22"/>
      <c r="DQH310" s="22"/>
      <c r="DQI310" s="22"/>
      <c r="DQJ310" s="22"/>
      <c r="DQK310" s="22"/>
      <c r="DQL310" s="22"/>
      <c r="DQM310" s="22"/>
      <c r="DQN310" s="22"/>
      <c r="DQO310" s="22"/>
      <c r="DQP310" s="22"/>
      <c r="DQQ310" s="22"/>
      <c r="DQR310" s="22"/>
      <c r="DQS310" s="22"/>
      <c r="DQT310" s="22"/>
      <c r="DQU310" s="22"/>
      <c r="DQV310" s="22"/>
      <c r="DQW310" s="22"/>
      <c r="DQX310" s="22"/>
      <c r="DQY310" s="22"/>
      <c r="DQZ310" s="22"/>
      <c r="DRA310" s="22"/>
      <c r="DRB310" s="22"/>
      <c r="DRC310" s="22"/>
      <c r="DRD310" s="22"/>
      <c r="DRE310" s="22"/>
      <c r="DRF310" s="22"/>
      <c r="DRG310" s="22"/>
      <c r="DRH310" s="22"/>
      <c r="DRI310" s="22"/>
      <c r="DRJ310" s="22"/>
      <c r="DRK310" s="22"/>
      <c r="DRL310" s="22"/>
      <c r="DRM310" s="22"/>
      <c r="DRN310" s="22"/>
      <c r="DRO310" s="22"/>
      <c r="DRP310" s="22"/>
      <c r="DRQ310" s="22"/>
      <c r="DRR310" s="22"/>
      <c r="DRS310" s="22"/>
      <c r="DRT310" s="22"/>
      <c r="DRU310" s="22"/>
      <c r="DRV310" s="22"/>
      <c r="DRW310" s="22"/>
      <c r="DRX310" s="22"/>
      <c r="DRY310" s="22"/>
      <c r="DRZ310" s="22"/>
      <c r="DSA310" s="22"/>
      <c r="DSB310" s="22"/>
      <c r="DSC310" s="22"/>
      <c r="DSD310" s="22"/>
      <c r="DSE310" s="22"/>
      <c r="DSF310" s="22"/>
      <c r="DSG310" s="22"/>
      <c r="DSH310" s="22"/>
      <c r="DSI310" s="22"/>
      <c r="DSJ310" s="22"/>
      <c r="DSK310" s="22"/>
      <c r="DSL310" s="22"/>
      <c r="DSM310" s="22"/>
      <c r="DSN310" s="22"/>
      <c r="DSO310" s="22"/>
      <c r="DSP310" s="22"/>
      <c r="DSQ310" s="22"/>
      <c r="DSR310" s="22"/>
      <c r="DSS310" s="22"/>
      <c r="DST310" s="22"/>
      <c r="DSU310" s="22"/>
      <c r="DSV310" s="22"/>
      <c r="DSW310" s="22"/>
      <c r="DSX310" s="22"/>
      <c r="DSY310" s="22"/>
      <c r="DSZ310" s="22"/>
      <c r="DTA310" s="22"/>
      <c r="DTB310" s="22"/>
      <c r="DTC310" s="22"/>
      <c r="DTD310" s="22"/>
      <c r="DTE310" s="22"/>
      <c r="DTF310" s="22"/>
      <c r="DTG310" s="22"/>
      <c r="DTH310" s="22"/>
      <c r="DTI310" s="22"/>
      <c r="DTJ310" s="22"/>
      <c r="DTK310" s="22"/>
      <c r="DTL310" s="22"/>
      <c r="DTM310" s="22"/>
      <c r="DTN310" s="22"/>
      <c r="DTO310" s="22"/>
      <c r="DTP310" s="22"/>
      <c r="DTQ310" s="22"/>
      <c r="DTR310" s="22"/>
      <c r="DTS310" s="22"/>
      <c r="DTT310" s="22"/>
      <c r="DTU310" s="22"/>
      <c r="DTV310" s="22"/>
      <c r="DTW310" s="22"/>
      <c r="DTX310" s="22"/>
      <c r="DTY310" s="22"/>
      <c r="DTZ310" s="22"/>
      <c r="DUA310" s="22"/>
      <c r="DUB310" s="22"/>
      <c r="DUC310" s="22"/>
      <c r="DUD310" s="22"/>
      <c r="DUE310" s="22"/>
      <c r="DUF310" s="22"/>
      <c r="DUG310" s="22"/>
      <c r="DUH310" s="22"/>
      <c r="DUI310" s="22"/>
      <c r="DUJ310" s="22"/>
      <c r="DUK310" s="22"/>
      <c r="DUL310" s="22"/>
      <c r="DUM310" s="22"/>
      <c r="DUN310" s="22"/>
      <c r="DUO310" s="22"/>
      <c r="DUP310" s="22"/>
      <c r="DUQ310" s="22"/>
      <c r="DUR310" s="22"/>
      <c r="DUS310" s="22"/>
      <c r="DUT310" s="22"/>
      <c r="DUU310" s="22"/>
      <c r="DUV310" s="22"/>
      <c r="DUW310" s="22"/>
      <c r="DUX310" s="22"/>
      <c r="DUY310" s="22"/>
      <c r="DUZ310" s="22"/>
      <c r="DVA310" s="22"/>
      <c r="DVB310" s="22"/>
      <c r="DVC310" s="22"/>
      <c r="DVD310" s="22"/>
      <c r="DVE310" s="22"/>
      <c r="DVF310" s="22"/>
      <c r="DVG310" s="22"/>
      <c r="DVH310" s="22"/>
      <c r="DVI310" s="22"/>
      <c r="DVJ310" s="22"/>
      <c r="DVK310" s="22"/>
      <c r="DVL310" s="22"/>
      <c r="DVM310" s="22"/>
      <c r="DVN310" s="22"/>
      <c r="DVO310" s="22"/>
      <c r="DVP310" s="22"/>
      <c r="DVQ310" s="22"/>
      <c r="DVR310" s="22"/>
      <c r="DVS310" s="22"/>
      <c r="DVT310" s="22"/>
      <c r="DVU310" s="22"/>
      <c r="DVV310" s="22"/>
      <c r="DVW310" s="22"/>
      <c r="DVX310" s="22"/>
      <c r="DVY310" s="22"/>
      <c r="DVZ310" s="22"/>
      <c r="DWA310" s="22"/>
      <c r="DWB310" s="22"/>
      <c r="DWC310" s="22"/>
      <c r="DWD310" s="22"/>
      <c r="DWE310" s="22"/>
      <c r="DWF310" s="22"/>
      <c r="DWG310" s="22"/>
      <c r="DWH310" s="22"/>
      <c r="DWI310" s="22"/>
      <c r="DWJ310" s="22"/>
      <c r="DWK310" s="22"/>
      <c r="DWL310" s="22"/>
      <c r="DWM310" s="22"/>
      <c r="DWN310" s="22"/>
      <c r="DWO310" s="22"/>
      <c r="DWP310" s="22"/>
      <c r="DWQ310" s="22"/>
      <c r="DWR310" s="22"/>
      <c r="DWS310" s="22"/>
      <c r="DWT310" s="22"/>
      <c r="DWU310" s="22"/>
      <c r="DWV310" s="22"/>
      <c r="DWW310" s="22"/>
      <c r="DWX310" s="22"/>
      <c r="DWY310" s="22"/>
      <c r="DWZ310" s="22"/>
      <c r="DXA310" s="22"/>
      <c r="DXB310" s="22"/>
      <c r="DXC310" s="22"/>
      <c r="DXD310" s="22"/>
      <c r="DXE310" s="22"/>
      <c r="DXF310" s="22"/>
      <c r="DXG310" s="22"/>
      <c r="DXH310" s="22"/>
      <c r="DXI310" s="22"/>
      <c r="DXJ310" s="22"/>
      <c r="DXK310" s="22"/>
      <c r="DXL310" s="22"/>
      <c r="DXM310" s="22"/>
      <c r="DXN310" s="22"/>
      <c r="DXO310" s="22"/>
      <c r="DXP310" s="22"/>
      <c r="DXQ310" s="22"/>
      <c r="DXR310" s="22"/>
      <c r="DXS310" s="22"/>
      <c r="DXT310" s="22"/>
      <c r="DXU310" s="22"/>
      <c r="DXV310" s="22"/>
      <c r="DXW310" s="22"/>
      <c r="DXX310" s="22"/>
      <c r="DXY310" s="22"/>
      <c r="DXZ310" s="22"/>
      <c r="DYA310" s="22"/>
      <c r="DYB310" s="22"/>
      <c r="DYC310" s="22"/>
      <c r="DYD310" s="22"/>
      <c r="DYE310" s="22"/>
      <c r="DYF310" s="22"/>
      <c r="DYG310" s="22"/>
      <c r="DYH310" s="22"/>
      <c r="DYI310" s="22"/>
      <c r="DYJ310" s="22"/>
      <c r="DYK310" s="22"/>
      <c r="DYL310" s="22"/>
      <c r="DYM310" s="22"/>
      <c r="DYN310" s="22"/>
      <c r="DYO310" s="22"/>
      <c r="DYP310" s="22"/>
      <c r="DYQ310" s="22"/>
      <c r="DYR310" s="22"/>
      <c r="DYS310" s="22"/>
      <c r="DYT310" s="22"/>
      <c r="DYU310" s="22"/>
      <c r="DYV310" s="22"/>
      <c r="DYW310" s="22"/>
      <c r="DYX310" s="22"/>
      <c r="DYY310" s="22"/>
      <c r="DYZ310" s="22"/>
      <c r="DZA310" s="22"/>
      <c r="DZB310" s="22"/>
      <c r="DZC310" s="22"/>
      <c r="DZD310" s="22"/>
      <c r="DZE310" s="22"/>
      <c r="DZF310" s="22"/>
      <c r="DZG310" s="22"/>
      <c r="DZH310" s="22"/>
      <c r="DZI310" s="22"/>
      <c r="DZJ310" s="22"/>
      <c r="DZK310" s="22"/>
      <c r="DZL310" s="22"/>
      <c r="DZM310" s="22"/>
      <c r="DZN310" s="22"/>
      <c r="DZO310" s="22"/>
      <c r="DZP310" s="22"/>
      <c r="DZQ310" s="22"/>
      <c r="DZR310" s="22"/>
      <c r="DZS310" s="22"/>
      <c r="DZT310" s="22"/>
      <c r="DZU310" s="22"/>
      <c r="DZV310" s="22"/>
      <c r="DZW310" s="22"/>
      <c r="DZX310" s="22"/>
      <c r="DZY310" s="22"/>
      <c r="DZZ310" s="22"/>
      <c r="EAA310" s="22"/>
      <c r="EAB310" s="22"/>
      <c r="EAC310" s="22"/>
      <c r="EAD310" s="22"/>
      <c r="EAE310" s="22"/>
      <c r="EAF310" s="22"/>
      <c r="EAG310" s="22"/>
      <c r="EAH310" s="22"/>
      <c r="EAI310" s="22"/>
      <c r="EAJ310" s="22"/>
      <c r="EAK310" s="22"/>
      <c r="EAL310" s="22"/>
      <c r="EAM310" s="22"/>
      <c r="EAN310" s="22"/>
      <c r="EAO310" s="22"/>
      <c r="EAP310" s="22"/>
      <c r="EAQ310" s="22"/>
      <c r="EAR310" s="22"/>
      <c r="EAS310" s="22"/>
      <c r="EAT310" s="22"/>
      <c r="EAU310" s="22"/>
      <c r="EAV310" s="22"/>
      <c r="EAW310" s="22"/>
      <c r="EAX310" s="22"/>
      <c r="EAY310" s="22"/>
      <c r="EAZ310" s="22"/>
      <c r="EBA310" s="22"/>
      <c r="EBB310" s="22"/>
      <c r="EBC310" s="22"/>
      <c r="EBD310" s="22"/>
      <c r="EBE310" s="22"/>
      <c r="EBF310" s="22"/>
      <c r="EBG310" s="22"/>
      <c r="EBH310" s="22"/>
      <c r="EBI310" s="22"/>
      <c r="EBJ310" s="22"/>
      <c r="EBK310" s="22"/>
      <c r="EBL310" s="22"/>
      <c r="EBM310" s="22"/>
      <c r="EBN310" s="22"/>
      <c r="EBO310" s="22"/>
      <c r="EBP310" s="22"/>
      <c r="EBQ310" s="22"/>
      <c r="EBR310" s="22"/>
      <c r="EBS310" s="22"/>
      <c r="EBT310" s="22"/>
      <c r="EBU310" s="22"/>
      <c r="EBV310" s="22"/>
      <c r="EBW310" s="22"/>
      <c r="EBX310" s="22"/>
      <c r="EBY310" s="22"/>
      <c r="EBZ310" s="22"/>
      <c r="ECA310" s="22"/>
      <c r="ECB310" s="22"/>
      <c r="ECC310" s="22"/>
      <c r="ECD310" s="22"/>
      <c r="ECE310" s="22"/>
      <c r="ECF310" s="22"/>
      <c r="ECG310" s="22"/>
      <c r="ECH310" s="22"/>
      <c r="ECI310" s="22"/>
      <c r="ECJ310" s="22"/>
      <c r="ECK310" s="22"/>
      <c r="ECL310" s="22"/>
      <c r="ECM310" s="22"/>
      <c r="ECN310" s="22"/>
      <c r="ECO310" s="22"/>
      <c r="ECP310" s="22"/>
      <c r="ECQ310" s="22"/>
      <c r="ECR310" s="22"/>
      <c r="ECS310" s="22"/>
      <c r="ECT310" s="22"/>
      <c r="ECU310" s="22"/>
      <c r="ECV310" s="22"/>
      <c r="ECW310" s="22"/>
      <c r="ECX310" s="22"/>
      <c r="ECY310" s="22"/>
      <c r="ECZ310" s="22"/>
      <c r="EDA310" s="22"/>
      <c r="EDB310" s="22"/>
      <c r="EDC310" s="22"/>
      <c r="EDD310" s="22"/>
      <c r="EDE310" s="22"/>
      <c r="EDF310" s="22"/>
      <c r="EDG310" s="22"/>
      <c r="EDH310" s="22"/>
      <c r="EDI310" s="22"/>
      <c r="EDJ310" s="22"/>
      <c r="EDK310" s="22"/>
      <c r="EDL310" s="22"/>
      <c r="EDM310" s="22"/>
      <c r="EDN310" s="22"/>
      <c r="EDO310" s="22"/>
      <c r="EDP310" s="22"/>
      <c r="EDQ310" s="22"/>
      <c r="EDR310" s="22"/>
      <c r="EDS310" s="22"/>
      <c r="EDT310" s="22"/>
      <c r="EDU310" s="22"/>
      <c r="EDV310" s="22"/>
      <c r="EDW310" s="22"/>
      <c r="EDX310" s="22"/>
      <c r="EDY310" s="22"/>
      <c r="EDZ310" s="22"/>
      <c r="EEA310" s="22"/>
      <c r="EEB310" s="22"/>
      <c r="EEC310" s="22"/>
      <c r="EED310" s="22"/>
      <c r="EEE310" s="22"/>
      <c r="EEF310" s="22"/>
      <c r="EEG310" s="22"/>
      <c r="EEH310" s="22"/>
      <c r="EEI310" s="22"/>
      <c r="EEJ310" s="22"/>
      <c r="EEK310" s="22"/>
      <c r="EEL310" s="22"/>
      <c r="EEM310" s="22"/>
      <c r="EEN310" s="22"/>
      <c r="EEO310" s="22"/>
      <c r="EEP310" s="22"/>
      <c r="EEQ310" s="22"/>
      <c r="EER310" s="22"/>
      <c r="EES310" s="22"/>
      <c r="EET310" s="22"/>
      <c r="EEU310" s="22"/>
      <c r="EEV310" s="22"/>
      <c r="EEW310" s="22"/>
      <c r="EEX310" s="22"/>
      <c r="EEY310" s="22"/>
      <c r="EEZ310" s="22"/>
      <c r="EFA310" s="22"/>
      <c r="EFB310" s="22"/>
      <c r="EFC310" s="22"/>
      <c r="EFD310" s="22"/>
      <c r="EFE310" s="22"/>
      <c r="EFF310" s="22"/>
      <c r="EFG310" s="22"/>
      <c r="EFH310" s="22"/>
      <c r="EFI310" s="22"/>
      <c r="EFJ310" s="22"/>
      <c r="EFK310" s="22"/>
      <c r="EFL310" s="22"/>
      <c r="EFM310" s="22"/>
      <c r="EFN310" s="22"/>
      <c r="EFO310" s="22"/>
      <c r="EFP310" s="22"/>
      <c r="EFQ310" s="22"/>
      <c r="EFR310" s="22"/>
      <c r="EFS310" s="22"/>
      <c r="EFT310" s="22"/>
      <c r="EFU310" s="22"/>
      <c r="EFV310" s="22"/>
      <c r="EFW310" s="22"/>
      <c r="EFX310" s="22"/>
      <c r="EFY310" s="22"/>
      <c r="EFZ310" s="22"/>
      <c r="EGA310" s="22"/>
      <c r="EGB310" s="22"/>
      <c r="EGC310" s="22"/>
      <c r="EGD310" s="22"/>
      <c r="EGE310" s="22"/>
      <c r="EGF310" s="22"/>
      <c r="EGG310" s="22"/>
      <c r="EGH310" s="22"/>
      <c r="EGI310" s="22"/>
      <c r="EGJ310" s="22"/>
      <c r="EGK310" s="22"/>
      <c r="EGL310" s="22"/>
      <c r="EGM310" s="22"/>
      <c r="EGN310" s="22"/>
      <c r="EGO310" s="22"/>
      <c r="EGP310" s="22"/>
      <c r="EGQ310" s="22"/>
      <c r="EGR310" s="22"/>
      <c r="EGS310" s="22"/>
      <c r="EGT310" s="22"/>
      <c r="EGU310" s="22"/>
      <c r="EGV310" s="22"/>
      <c r="EGW310" s="22"/>
      <c r="EGX310" s="22"/>
      <c r="EGY310" s="22"/>
      <c r="EGZ310" s="22"/>
      <c r="EHA310" s="22"/>
      <c r="EHB310" s="22"/>
      <c r="EHC310" s="22"/>
      <c r="EHD310" s="22"/>
      <c r="EHE310" s="22"/>
      <c r="EHF310" s="22"/>
      <c r="EHG310" s="22"/>
      <c r="EHH310" s="22"/>
      <c r="EHI310" s="22"/>
      <c r="EHJ310" s="22"/>
      <c r="EHK310" s="22"/>
      <c r="EHL310" s="22"/>
      <c r="EHM310" s="22"/>
      <c r="EHN310" s="22"/>
      <c r="EHO310" s="22"/>
      <c r="EHP310" s="22"/>
      <c r="EHQ310" s="22"/>
      <c r="EHR310" s="22"/>
      <c r="EHS310" s="22"/>
      <c r="EHT310" s="22"/>
      <c r="EHU310" s="22"/>
      <c r="EHV310" s="22"/>
      <c r="EHW310" s="22"/>
      <c r="EHX310" s="22"/>
      <c r="EHY310" s="22"/>
      <c r="EHZ310" s="22"/>
      <c r="EIA310" s="22"/>
      <c r="EIB310" s="22"/>
      <c r="EIC310" s="22"/>
      <c r="EID310" s="22"/>
      <c r="EIE310" s="22"/>
      <c r="EIF310" s="22"/>
      <c r="EIG310" s="22"/>
      <c r="EIH310" s="22"/>
      <c r="EII310" s="22"/>
      <c r="EIJ310" s="22"/>
      <c r="EIK310" s="22"/>
      <c r="EIL310" s="22"/>
      <c r="EIM310" s="22"/>
      <c r="EIN310" s="22"/>
      <c r="EIO310" s="22"/>
      <c r="EIP310" s="22"/>
      <c r="EIQ310" s="22"/>
      <c r="EIR310" s="22"/>
      <c r="EIS310" s="22"/>
      <c r="EIT310" s="22"/>
      <c r="EIU310" s="22"/>
      <c r="EIV310" s="22"/>
      <c r="EIW310" s="22"/>
      <c r="EIX310" s="22"/>
      <c r="EIY310" s="22"/>
      <c r="EIZ310" s="22"/>
      <c r="EJA310" s="22"/>
      <c r="EJB310" s="22"/>
      <c r="EJC310" s="22"/>
      <c r="EJD310" s="22"/>
      <c r="EJE310" s="22"/>
      <c r="EJF310" s="22"/>
      <c r="EJG310" s="22"/>
      <c r="EJH310" s="22"/>
      <c r="EJI310" s="22"/>
      <c r="EJJ310" s="22"/>
      <c r="EJK310" s="22"/>
      <c r="EJL310" s="22"/>
      <c r="EJM310" s="22"/>
      <c r="EJN310" s="22"/>
      <c r="EJO310" s="22"/>
      <c r="EJP310" s="22"/>
      <c r="EJQ310" s="22"/>
      <c r="EJR310" s="22"/>
      <c r="EJS310" s="22"/>
      <c r="EJT310" s="22"/>
      <c r="EJU310" s="22"/>
      <c r="EJV310" s="22"/>
      <c r="EJW310" s="22"/>
      <c r="EJX310" s="22"/>
      <c r="EJY310" s="22"/>
      <c r="EJZ310" s="22"/>
      <c r="EKA310" s="22"/>
      <c r="EKB310" s="22"/>
      <c r="EKC310" s="22"/>
      <c r="EKD310" s="22"/>
      <c r="EKE310" s="22"/>
      <c r="EKF310" s="22"/>
      <c r="EKG310" s="22"/>
      <c r="EKH310" s="22"/>
      <c r="EKI310" s="22"/>
      <c r="EKJ310" s="22"/>
      <c r="EKK310" s="22"/>
      <c r="EKL310" s="22"/>
      <c r="EKM310" s="22"/>
      <c r="EKN310" s="22"/>
      <c r="EKO310" s="22"/>
      <c r="EKP310" s="22"/>
      <c r="EKQ310" s="22"/>
      <c r="EKR310" s="22"/>
      <c r="EKS310" s="22"/>
      <c r="EKT310" s="22"/>
      <c r="EKU310" s="22"/>
      <c r="EKV310" s="22"/>
      <c r="EKW310" s="22"/>
      <c r="EKX310" s="22"/>
      <c r="EKY310" s="22"/>
      <c r="EKZ310" s="22"/>
      <c r="ELA310" s="22"/>
      <c r="ELB310" s="22"/>
      <c r="ELC310" s="22"/>
      <c r="ELD310" s="22"/>
      <c r="ELE310" s="22"/>
      <c r="ELF310" s="22"/>
      <c r="ELG310" s="22"/>
      <c r="ELH310" s="22"/>
      <c r="ELI310" s="22"/>
      <c r="ELJ310" s="22"/>
      <c r="ELK310" s="22"/>
      <c r="ELL310" s="22"/>
      <c r="ELM310" s="22"/>
      <c r="ELN310" s="22"/>
      <c r="ELO310" s="22"/>
      <c r="ELP310" s="22"/>
      <c r="ELQ310" s="22"/>
      <c r="ELR310" s="22"/>
      <c r="ELS310" s="22"/>
      <c r="ELT310" s="22"/>
      <c r="ELU310" s="22"/>
      <c r="ELV310" s="22"/>
      <c r="ELW310" s="22"/>
      <c r="ELX310" s="22"/>
      <c r="ELY310" s="22"/>
      <c r="ELZ310" s="22"/>
      <c r="EMA310" s="22"/>
      <c r="EMB310" s="22"/>
      <c r="EMC310" s="22"/>
      <c r="EMD310" s="22"/>
      <c r="EME310" s="22"/>
      <c r="EMF310" s="22"/>
      <c r="EMG310" s="22"/>
      <c r="EMH310" s="22"/>
      <c r="EMI310" s="22"/>
      <c r="EMJ310" s="22"/>
      <c r="EMK310" s="22"/>
      <c r="EML310" s="22"/>
      <c r="EMM310" s="22"/>
      <c r="EMN310" s="22"/>
      <c r="EMO310" s="22"/>
      <c r="EMP310" s="22"/>
      <c r="EMQ310" s="22"/>
      <c r="EMR310" s="22"/>
      <c r="EMS310" s="22"/>
      <c r="EMT310" s="22"/>
      <c r="EMU310" s="22"/>
      <c r="EMV310" s="22"/>
      <c r="EMW310" s="22"/>
      <c r="EMX310" s="22"/>
      <c r="EMY310" s="22"/>
      <c r="EMZ310" s="22"/>
      <c r="ENA310" s="22"/>
      <c r="ENB310" s="22"/>
      <c r="ENC310" s="22"/>
      <c r="END310" s="22"/>
      <c r="ENE310" s="22"/>
      <c r="ENF310" s="22"/>
      <c r="ENG310" s="22"/>
      <c r="ENH310" s="22"/>
      <c r="ENI310" s="22"/>
      <c r="ENJ310" s="22"/>
      <c r="ENK310" s="22"/>
      <c r="ENL310" s="22"/>
      <c r="ENM310" s="22"/>
      <c r="ENN310" s="22"/>
      <c r="ENO310" s="22"/>
      <c r="ENP310" s="22"/>
      <c r="ENQ310" s="22"/>
      <c r="ENR310" s="22"/>
      <c r="ENS310" s="22"/>
      <c r="ENT310" s="22"/>
      <c r="ENU310" s="22"/>
      <c r="ENV310" s="22"/>
      <c r="ENW310" s="22"/>
      <c r="ENX310" s="22"/>
      <c r="ENY310" s="22"/>
      <c r="ENZ310" s="22"/>
      <c r="EOA310" s="22"/>
      <c r="EOB310" s="22"/>
      <c r="EOC310" s="22"/>
      <c r="EOD310" s="22"/>
      <c r="EOE310" s="22"/>
      <c r="EOF310" s="22"/>
      <c r="EOG310" s="22"/>
      <c r="EOH310" s="22"/>
      <c r="EOI310" s="22"/>
      <c r="EOJ310" s="22"/>
      <c r="EOK310" s="22"/>
      <c r="EOL310" s="22"/>
      <c r="EOM310" s="22"/>
      <c r="EON310" s="22"/>
      <c r="EOO310" s="22"/>
      <c r="EOP310" s="22"/>
      <c r="EOQ310" s="22"/>
      <c r="EOR310" s="22"/>
      <c r="EOS310" s="22"/>
      <c r="EOT310" s="22"/>
      <c r="EOU310" s="22"/>
      <c r="EOV310" s="22"/>
      <c r="EOW310" s="22"/>
      <c r="EOX310" s="22"/>
      <c r="EOY310" s="22"/>
      <c r="EOZ310" s="22"/>
      <c r="EPA310" s="22"/>
      <c r="EPB310" s="22"/>
      <c r="EPC310" s="22"/>
      <c r="EPD310" s="22"/>
      <c r="EPE310" s="22"/>
      <c r="EPF310" s="22"/>
      <c r="EPG310" s="22"/>
      <c r="EPH310" s="22"/>
      <c r="EPI310" s="22"/>
      <c r="EPJ310" s="22"/>
      <c r="EPK310" s="22"/>
      <c r="EPL310" s="22"/>
      <c r="EPM310" s="22"/>
      <c r="EPN310" s="22"/>
      <c r="EPO310" s="22"/>
      <c r="EPP310" s="22"/>
      <c r="EPQ310" s="22"/>
      <c r="EPR310" s="22"/>
      <c r="EPS310" s="22"/>
      <c r="EPT310" s="22"/>
      <c r="EPU310" s="22"/>
      <c r="EPV310" s="22"/>
      <c r="EPW310" s="22"/>
      <c r="EPX310" s="22"/>
      <c r="EPY310" s="22"/>
      <c r="EPZ310" s="22"/>
      <c r="EQA310" s="22"/>
      <c r="EQB310" s="22"/>
      <c r="EQC310" s="22"/>
      <c r="EQD310" s="22"/>
      <c r="EQE310" s="22"/>
      <c r="EQF310" s="22"/>
      <c r="EQG310" s="22"/>
      <c r="EQH310" s="22"/>
      <c r="EQI310" s="22"/>
      <c r="EQJ310" s="22"/>
      <c r="EQK310" s="22"/>
      <c r="EQL310" s="22"/>
      <c r="EQM310" s="22"/>
      <c r="EQN310" s="22"/>
      <c r="EQO310" s="22"/>
      <c r="EQP310" s="22"/>
      <c r="EQQ310" s="22"/>
      <c r="EQR310" s="22"/>
      <c r="EQS310" s="22"/>
      <c r="EQT310" s="22"/>
      <c r="EQU310" s="22"/>
      <c r="EQV310" s="22"/>
      <c r="EQW310" s="22"/>
      <c r="EQX310" s="22"/>
      <c r="EQY310" s="22"/>
      <c r="EQZ310" s="22"/>
      <c r="ERA310" s="22"/>
      <c r="ERB310" s="22"/>
      <c r="ERC310" s="22"/>
      <c r="ERD310" s="22"/>
      <c r="ERE310" s="22"/>
      <c r="ERF310" s="22"/>
      <c r="ERG310" s="22"/>
      <c r="ERH310" s="22"/>
      <c r="ERI310" s="22"/>
      <c r="ERJ310" s="22"/>
      <c r="ERK310" s="22"/>
      <c r="ERL310" s="22"/>
      <c r="ERM310" s="22"/>
      <c r="ERN310" s="22"/>
      <c r="ERO310" s="22"/>
      <c r="ERP310" s="22"/>
      <c r="ERQ310" s="22"/>
      <c r="ERR310" s="22"/>
      <c r="ERS310" s="22"/>
      <c r="ERT310" s="22"/>
      <c r="ERU310" s="22"/>
      <c r="ERV310" s="22"/>
      <c r="ERW310" s="22"/>
      <c r="ERX310" s="22"/>
      <c r="ERY310" s="22"/>
      <c r="ERZ310" s="22"/>
      <c r="ESA310" s="22"/>
      <c r="ESB310" s="22"/>
      <c r="ESC310" s="22"/>
      <c r="ESD310" s="22"/>
      <c r="ESE310" s="22"/>
      <c r="ESF310" s="22"/>
      <c r="ESG310" s="22"/>
      <c r="ESH310" s="22"/>
      <c r="ESI310" s="22"/>
      <c r="ESJ310" s="22"/>
      <c r="ESK310" s="22"/>
      <c r="ESL310" s="22"/>
      <c r="ESM310" s="22"/>
      <c r="ESN310" s="22"/>
      <c r="ESO310" s="22"/>
      <c r="ESP310" s="22"/>
      <c r="ESQ310" s="22"/>
      <c r="ESR310" s="22"/>
      <c r="ESS310" s="22"/>
      <c r="EST310" s="22"/>
      <c r="ESU310" s="22"/>
      <c r="ESV310" s="22"/>
      <c r="ESW310" s="22"/>
      <c r="ESX310" s="22"/>
      <c r="ESY310" s="22"/>
      <c r="ESZ310" s="22"/>
      <c r="ETA310" s="22"/>
      <c r="ETB310" s="22"/>
      <c r="ETC310" s="22"/>
      <c r="ETD310" s="22"/>
      <c r="ETE310" s="22"/>
      <c r="ETF310" s="22"/>
      <c r="ETG310" s="22"/>
      <c r="ETH310" s="22"/>
      <c r="ETI310" s="22"/>
      <c r="ETJ310" s="22"/>
      <c r="ETK310" s="22"/>
      <c r="ETL310" s="22"/>
      <c r="ETM310" s="22"/>
      <c r="ETN310" s="22"/>
      <c r="ETO310" s="22"/>
      <c r="ETP310" s="22"/>
      <c r="ETQ310" s="22"/>
      <c r="ETR310" s="22"/>
      <c r="ETS310" s="22"/>
      <c r="ETT310" s="22"/>
      <c r="ETU310" s="22"/>
      <c r="ETV310" s="22"/>
      <c r="ETW310" s="22"/>
      <c r="ETX310" s="22"/>
      <c r="ETY310" s="22"/>
      <c r="ETZ310" s="22"/>
      <c r="EUA310" s="22"/>
      <c r="EUB310" s="22"/>
      <c r="EUC310" s="22"/>
      <c r="EUD310" s="22"/>
      <c r="EUE310" s="22"/>
      <c r="EUF310" s="22"/>
      <c r="EUG310" s="22"/>
      <c r="EUH310" s="22"/>
      <c r="EUI310" s="22"/>
      <c r="EUJ310" s="22"/>
      <c r="EUK310" s="22"/>
      <c r="EUL310" s="22"/>
      <c r="EUM310" s="22"/>
      <c r="EUN310" s="22"/>
      <c r="EUO310" s="22"/>
      <c r="EUP310" s="22"/>
      <c r="EUQ310" s="22"/>
      <c r="EUR310" s="22"/>
      <c r="EUS310" s="22"/>
      <c r="EUT310" s="22"/>
      <c r="EUU310" s="22"/>
      <c r="EUV310" s="22"/>
      <c r="EUW310" s="22"/>
      <c r="EUX310" s="22"/>
      <c r="EUY310" s="22"/>
      <c r="EUZ310" s="22"/>
      <c r="EVA310" s="22"/>
      <c r="EVB310" s="22"/>
      <c r="EVC310" s="22"/>
      <c r="EVD310" s="22"/>
      <c r="EVE310" s="22"/>
      <c r="EVF310" s="22"/>
      <c r="EVG310" s="22"/>
      <c r="EVH310" s="22"/>
      <c r="EVI310" s="22"/>
      <c r="EVJ310" s="22"/>
      <c r="EVK310" s="22"/>
      <c r="EVL310" s="22"/>
      <c r="EVM310" s="22"/>
      <c r="EVN310" s="22"/>
      <c r="EVO310" s="22"/>
      <c r="EVP310" s="22"/>
      <c r="EVQ310" s="22"/>
      <c r="EVR310" s="22"/>
      <c r="EVS310" s="22"/>
      <c r="EVT310" s="22"/>
      <c r="EVU310" s="22"/>
      <c r="EVV310" s="22"/>
      <c r="EVW310" s="22"/>
      <c r="EVX310" s="22"/>
      <c r="EVY310" s="22"/>
      <c r="EVZ310" s="22"/>
      <c r="EWA310" s="22"/>
      <c r="EWB310" s="22"/>
      <c r="EWC310" s="22"/>
      <c r="EWD310" s="22"/>
      <c r="EWE310" s="22"/>
      <c r="EWF310" s="22"/>
      <c r="EWG310" s="22"/>
      <c r="EWH310" s="22"/>
      <c r="EWI310" s="22"/>
      <c r="EWJ310" s="22"/>
      <c r="EWK310" s="22"/>
      <c r="EWL310" s="22"/>
      <c r="EWM310" s="22"/>
      <c r="EWN310" s="22"/>
      <c r="EWO310" s="22"/>
      <c r="EWP310" s="22"/>
      <c r="EWQ310" s="22"/>
      <c r="EWR310" s="22"/>
      <c r="EWS310" s="22"/>
      <c r="EWT310" s="22"/>
      <c r="EWU310" s="22"/>
      <c r="EWV310" s="22"/>
      <c r="EWW310" s="22"/>
      <c r="EWX310" s="22"/>
      <c r="EWY310" s="22"/>
      <c r="EWZ310" s="22"/>
      <c r="EXA310" s="22"/>
      <c r="EXB310" s="22"/>
      <c r="EXC310" s="22"/>
      <c r="EXD310" s="22"/>
      <c r="EXE310" s="22"/>
      <c r="EXF310" s="22"/>
      <c r="EXG310" s="22"/>
      <c r="EXH310" s="22"/>
      <c r="EXI310" s="22"/>
      <c r="EXJ310" s="22"/>
      <c r="EXK310" s="22"/>
      <c r="EXL310" s="22"/>
      <c r="EXM310" s="22"/>
      <c r="EXN310" s="22"/>
      <c r="EXO310" s="22"/>
      <c r="EXP310" s="22"/>
      <c r="EXQ310" s="22"/>
      <c r="EXR310" s="22"/>
      <c r="EXS310" s="22"/>
      <c r="EXT310" s="22"/>
      <c r="EXU310" s="22"/>
      <c r="EXV310" s="22"/>
      <c r="EXW310" s="22"/>
      <c r="EXX310" s="22"/>
      <c r="EXY310" s="22"/>
      <c r="EXZ310" s="22"/>
      <c r="EYA310" s="22"/>
      <c r="EYB310" s="22"/>
      <c r="EYC310" s="22"/>
      <c r="EYD310" s="22"/>
      <c r="EYE310" s="22"/>
      <c r="EYF310" s="22"/>
      <c r="EYG310" s="22"/>
      <c r="EYH310" s="22"/>
      <c r="EYI310" s="22"/>
      <c r="EYJ310" s="22"/>
      <c r="EYK310" s="22"/>
      <c r="EYL310" s="22"/>
      <c r="EYM310" s="22"/>
      <c r="EYN310" s="22"/>
      <c r="EYO310" s="22"/>
      <c r="EYP310" s="22"/>
      <c r="EYQ310" s="22"/>
      <c r="EYR310" s="22"/>
      <c r="EYS310" s="22"/>
      <c r="EYT310" s="22"/>
      <c r="EYU310" s="22"/>
      <c r="EYV310" s="22"/>
      <c r="EYW310" s="22"/>
      <c r="EYX310" s="22"/>
      <c r="EYY310" s="22"/>
      <c r="EYZ310" s="22"/>
      <c r="EZA310" s="22"/>
      <c r="EZB310" s="22"/>
      <c r="EZC310" s="22"/>
      <c r="EZD310" s="22"/>
      <c r="EZE310" s="22"/>
      <c r="EZF310" s="22"/>
      <c r="EZG310" s="22"/>
      <c r="EZH310" s="22"/>
      <c r="EZI310" s="22"/>
      <c r="EZJ310" s="22"/>
      <c r="EZK310" s="22"/>
      <c r="EZL310" s="22"/>
      <c r="EZM310" s="22"/>
      <c r="EZN310" s="22"/>
      <c r="EZO310" s="22"/>
      <c r="EZP310" s="22"/>
      <c r="EZQ310" s="22"/>
      <c r="EZR310" s="22"/>
      <c r="EZS310" s="22"/>
      <c r="EZT310" s="22"/>
      <c r="EZU310" s="22"/>
      <c r="EZV310" s="22"/>
      <c r="EZW310" s="22"/>
      <c r="EZX310" s="22"/>
      <c r="EZY310" s="22"/>
      <c r="EZZ310" s="22"/>
      <c r="FAA310" s="22"/>
      <c r="FAB310" s="22"/>
      <c r="FAC310" s="22"/>
      <c r="FAD310" s="22"/>
      <c r="FAE310" s="22"/>
      <c r="FAF310" s="22"/>
      <c r="FAG310" s="22"/>
      <c r="FAH310" s="22"/>
      <c r="FAI310" s="22"/>
      <c r="FAJ310" s="22"/>
      <c r="FAK310" s="22"/>
      <c r="FAL310" s="22"/>
      <c r="FAM310" s="22"/>
      <c r="FAN310" s="22"/>
      <c r="FAO310" s="22"/>
      <c r="FAP310" s="22"/>
      <c r="FAQ310" s="22"/>
      <c r="FAR310" s="22"/>
      <c r="FAS310" s="22"/>
      <c r="FAT310" s="22"/>
      <c r="FAU310" s="22"/>
      <c r="FAV310" s="22"/>
      <c r="FAW310" s="22"/>
      <c r="FAX310" s="22"/>
      <c r="FAY310" s="22"/>
      <c r="FAZ310" s="22"/>
      <c r="FBA310" s="22"/>
      <c r="FBB310" s="22"/>
      <c r="FBC310" s="22"/>
      <c r="FBD310" s="22"/>
      <c r="FBE310" s="22"/>
      <c r="FBF310" s="22"/>
      <c r="FBG310" s="22"/>
      <c r="FBH310" s="22"/>
      <c r="FBI310" s="22"/>
      <c r="FBJ310" s="22"/>
      <c r="FBK310" s="22"/>
      <c r="FBL310" s="22"/>
      <c r="FBM310" s="22"/>
      <c r="FBN310" s="22"/>
      <c r="FBO310" s="22"/>
      <c r="FBP310" s="22"/>
      <c r="FBQ310" s="22"/>
      <c r="FBR310" s="22"/>
      <c r="FBS310" s="22"/>
      <c r="FBT310" s="22"/>
      <c r="FBU310" s="22"/>
      <c r="FBV310" s="22"/>
      <c r="FBW310" s="22"/>
      <c r="FBX310" s="22"/>
      <c r="FBY310" s="22"/>
      <c r="FBZ310" s="22"/>
      <c r="FCA310" s="22"/>
      <c r="FCB310" s="22"/>
      <c r="FCC310" s="22"/>
      <c r="FCD310" s="22"/>
      <c r="FCE310" s="22"/>
      <c r="FCF310" s="22"/>
      <c r="FCG310" s="22"/>
      <c r="FCH310" s="22"/>
      <c r="FCI310" s="22"/>
      <c r="FCJ310" s="22"/>
      <c r="FCK310" s="22"/>
      <c r="FCL310" s="22"/>
      <c r="FCM310" s="22"/>
      <c r="FCN310" s="22"/>
      <c r="FCO310" s="22"/>
      <c r="FCP310" s="22"/>
      <c r="FCQ310" s="22"/>
      <c r="FCR310" s="22"/>
      <c r="FCS310" s="22"/>
      <c r="FCT310" s="22"/>
      <c r="FCU310" s="22"/>
      <c r="FCV310" s="22"/>
      <c r="FCW310" s="22"/>
      <c r="FCX310" s="22"/>
      <c r="FCY310" s="22"/>
      <c r="FCZ310" s="22"/>
      <c r="FDA310" s="22"/>
      <c r="FDB310" s="22"/>
      <c r="FDC310" s="22"/>
      <c r="FDD310" s="22"/>
      <c r="FDE310" s="22"/>
      <c r="FDF310" s="22"/>
      <c r="FDG310" s="22"/>
      <c r="FDH310" s="22"/>
      <c r="FDI310" s="22"/>
      <c r="FDJ310" s="22"/>
      <c r="FDK310" s="22"/>
      <c r="FDL310" s="22"/>
      <c r="FDM310" s="22"/>
      <c r="FDN310" s="22"/>
      <c r="FDO310" s="22"/>
      <c r="FDP310" s="22"/>
      <c r="FDQ310" s="22"/>
      <c r="FDR310" s="22"/>
      <c r="FDS310" s="22"/>
      <c r="FDT310" s="22"/>
      <c r="FDU310" s="22"/>
      <c r="FDV310" s="22"/>
      <c r="FDW310" s="22"/>
      <c r="FDX310" s="22"/>
      <c r="FDY310" s="22"/>
      <c r="FDZ310" s="22"/>
      <c r="FEA310" s="22"/>
      <c r="FEB310" s="22"/>
      <c r="FEC310" s="22"/>
      <c r="FED310" s="22"/>
      <c r="FEE310" s="22"/>
      <c r="FEF310" s="22"/>
      <c r="FEG310" s="22"/>
      <c r="FEH310" s="22"/>
      <c r="FEI310" s="22"/>
      <c r="FEJ310" s="22"/>
      <c r="FEK310" s="22"/>
      <c r="FEL310" s="22"/>
      <c r="FEM310" s="22"/>
      <c r="FEN310" s="22"/>
      <c r="FEO310" s="22"/>
      <c r="FEP310" s="22"/>
      <c r="FEQ310" s="22"/>
      <c r="FER310" s="22"/>
      <c r="FES310" s="22"/>
      <c r="FET310" s="22"/>
      <c r="FEU310" s="22"/>
      <c r="FEV310" s="22"/>
      <c r="FEW310" s="22"/>
      <c r="FEX310" s="22"/>
      <c r="FEY310" s="22"/>
      <c r="FEZ310" s="22"/>
      <c r="FFA310" s="22"/>
      <c r="FFB310" s="22"/>
      <c r="FFC310" s="22"/>
      <c r="FFD310" s="22"/>
      <c r="FFE310" s="22"/>
      <c r="FFF310" s="22"/>
      <c r="FFG310" s="22"/>
      <c r="FFH310" s="22"/>
      <c r="FFI310" s="22"/>
      <c r="FFJ310" s="22"/>
      <c r="FFK310" s="22"/>
      <c r="FFL310" s="22"/>
      <c r="FFM310" s="22"/>
      <c r="FFN310" s="22"/>
      <c r="FFO310" s="22"/>
      <c r="FFP310" s="22"/>
      <c r="FFQ310" s="22"/>
      <c r="FFR310" s="22"/>
      <c r="FFS310" s="22"/>
      <c r="FFT310" s="22"/>
      <c r="FFU310" s="22"/>
      <c r="FFV310" s="22"/>
      <c r="FFW310" s="22"/>
      <c r="FFX310" s="22"/>
      <c r="FFY310" s="22"/>
      <c r="FFZ310" s="22"/>
      <c r="FGA310" s="22"/>
      <c r="FGB310" s="22"/>
      <c r="FGC310" s="22"/>
      <c r="FGD310" s="22"/>
      <c r="FGE310" s="22"/>
      <c r="FGF310" s="22"/>
      <c r="FGG310" s="22"/>
      <c r="FGH310" s="22"/>
      <c r="FGI310" s="22"/>
      <c r="FGJ310" s="22"/>
      <c r="FGK310" s="22"/>
      <c r="FGL310" s="22"/>
      <c r="FGM310" s="22"/>
      <c r="FGN310" s="22"/>
      <c r="FGO310" s="22"/>
      <c r="FGP310" s="22"/>
      <c r="FGQ310" s="22"/>
      <c r="FGR310" s="22"/>
      <c r="FGS310" s="22"/>
      <c r="FGT310" s="22"/>
      <c r="FGU310" s="22"/>
      <c r="FGV310" s="22"/>
      <c r="FGW310" s="22"/>
      <c r="FGX310" s="22"/>
      <c r="FGY310" s="22"/>
      <c r="FGZ310" s="22"/>
      <c r="FHA310" s="22"/>
      <c r="FHB310" s="22"/>
      <c r="FHC310" s="22"/>
      <c r="FHD310" s="22"/>
      <c r="FHE310" s="22"/>
      <c r="FHF310" s="22"/>
      <c r="FHG310" s="22"/>
      <c r="FHH310" s="22"/>
      <c r="FHI310" s="22"/>
      <c r="FHJ310" s="22"/>
      <c r="FHK310" s="22"/>
      <c r="FHL310" s="22"/>
      <c r="FHM310" s="22"/>
      <c r="FHN310" s="22"/>
      <c r="FHO310" s="22"/>
      <c r="FHP310" s="22"/>
      <c r="FHQ310" s="22"/>
      <c r="FHR310" s="22"/>
      <c r="FHS310" s="22"/>
      <c r="FHT310" s="22"/>
      <c r="FHU310" s="22"/>
      <c r="FHV310" s="22"/>
      <c r="FHW310" s="22"/>
      <c r="FHX310" s="22"/>
      <c r="FHY310" s="22"/>
      <c r="FHZ310" s="22"/>
      <c r="FIA310" s="22"/>
      <c r="FIB310" s="22"/>
      <c r="FIC310" s="22"/>
      <c r="FID310" s="22"/>
      <c r="FIE310" s="22"/>
      <c r="FIF310" s="22"/>
      <c r="FIG310" s="22"/>
      <c r="FIH310" s="22"/>
      <c r="FII310" s="22"/>
      <c r="FIJ310" s="22"/>
      <c r="FIK310" s="22"/>
      <c r="FIL310" s="22"/>
      <c r="FIM310" s="22"/>
      <c r="FIN310" s="22"/>
      <c r="FIO310" s="22"/>
      <c r="FIP310" s="22"/>
      <c r="FIQ310" s="22"/>
      <c r="FIR310" s="22"/>
      <c r="FIS310" s="22"/>
      <c r="FIT310" s="22"/>
      <c r="FIU310" s="22"/>
      <c r="FIV310" s="22"/>
      <c r="FIW310" s="22"/>
      <c r="FIX310" s="22"/>
      <c r="FIY310" s="22"/>
      <c r="FIZ310" s="22"/>
      <c r="FJA310" s="22"/>
      <c r="FJB310" s="22"/>
      <c r="FJC310" s="22"/>
      <c r="FJD310" s="22"/>
      <c r="FJE310" s="22"/>
      <c r="FJF310" s="22"/>
      <c r="FJG310" s="22"/>
      <c r="FJH310" s="22"/>
      <c r="FJI310" s="22"/>
      <c r="FJJ310" s="22"/>
      <c r="FJK310" s="22"/>
      <c r="FJL310" s="22"/>
      <c r="FJM310" s="22"/>
      <c r="FJN310" s="22"/>
      <c r="FJO310" s="22"/>
      <c r="FJP310" s="22"/>
      <c r="FJQ310" s="22"/>
      <c r="FJR310" s="22"/>
      <c r="FJS310" s="22"/>
      <c r="FJT310" s="22"/>
      <c r="FJU310" s="22"/>
      <c r="FJV310" s="22"/>
      <c r="FJW310" s="22"/>
      <c r="FJX310" s="22"/>
      <c r="FJY310" s="22"/>
      <c r="FJZ310" s="22"/>
      <c r="FKA310" s="22"/>
      <c r="FKB310" s="22"/>
      <c r="FKC310" s="22"/>
      <c r="FKD310" s="22"/>
      <c r="FKE310" s="22"/>
      <c r="FKF310" s="22"/>
      <c r="FKG310" s="22"/>
      <c r="FKH310" s="22"/>
      <c r="FKI310" s="22"/>
      <c r="FKJ310" s="22"/>
      <c r="FKK310" s="22"/>
      <c r="FKL310" s="22"/>
      <c r="FKM310" s="22"/>
      <c r="FKN310" s="22"/>
      <c r="FKO310" s="22"/>
      <c r="FKP310" s="22"/>
      <c r="FKQ310" s="22"/>
      <c r="FKR310" s="22"/>
      <c r="FKS310" s="22"/>
      <c r="FKT310" s="22"/>
      <c r="FKU310" s="22"/>
      <c r="FKV310" s="22"/>
      <c r="FKW310" s="22"/>
      <c r="FKX310" s="22"/>
      <c r="FKY310" s="22"/>
      <c r="FKZ310" s="22"/>
      <c r="FLA310" s="22"/>
      <c r="FLB310" s="22"/>
      <c r="FLC310" s="22"/>
      <c r="FLD310" s="22"/>
      <c r="FLE310" s="22"/>
      <c r="FLF310" s="22"/>
      <c r="FLG310" s="22"/>
      <c r="FLH310" s="22"/>
      <c r="FLI310" s="22"/>
      <c r="FLJ310" s="22"/>
      <c r="FLK310" s="22"/>
      <c r="FLL310" s="22"/>
      <c r="FLM310" s="22"/>
      <c r="FLN310" s="22"/>
      <c r="FLO310" s="22"/>
      <c r="FLP310" s="22"/>
      <c r="FLQ310" s="22"/>
      <c r="FLR310" s="22"/>
      <c r="FLS310" s="22"/>
      <c r="FLT310" s="22"/>
      <c r="FLU310" s="22"/>
      <c r="FLV310" s="22"/>
      <c r="FLW310" s="22"/>
      <c r="FLX310" s="22"/>
      <c r="FLY310" s="22"/>
      <c r="FLZ310" s="22"/>
      <c r="FMA310" s="22"/>
      <c r="FMB310" s="22"/>
      <c r="FMC310" s="22"/>
      <c r="FMD310" s="22"/>
      <c r="FME310" s="22"/>
      <c r="FMF310" s="22"/>
      <c r="FMG310" s="22"/>
      <c r="FMH310" s="22"/>
      <c r="FMI310" s="22"/>
      <c r="FMJ310" s="22"/>
      <c r="FMK310" s="22"/>
      <c r="FML310" s="22"/>
      <c r="FMM310" s="22"/>
      <c r="FMN310" s="22"/>
      <c r="FMO310" s="22"/>
      <c r="FMP310" s="22"/>
      <c r="FMQ310" s="22"/>
      <c r="FMR310" s="22"/>
      <c r="FMS310" s="22"/>
      <c r="FMT310" s="22"/>
      <c r="FMU310" s="22"/>
      <c r="FMV310" s="22"/>
      <c r="FMW310" s="22"/>
      <c r="FMX310" s="22"/>
      <c r="FMY310" s="22"/>
      <c r="FMZ310" s="22"/>
      <c r="FNA310" s="22"/>
      <c r="FNB310" s="22"/>
      <c r="FNC310" s="22"/>
      <c r="FND310" s="22"/>
      <c r="FNE310" s="22"/>
      <c r="FNF310" s="22"/>
      <c r="FNG310" s="22"/>
      <c r="FNH310" s="22"/>
      <c r="FNI310" s="22"/>
      <c r="FNJ310" s="22"/>
      <c r="FNK310" s="22"/>
      <c r="FNL310" s="22"/>
      <c r="FNM310" s="22"/>
      <c r="FNN310" s="22"/>
      <c r="FNO310" s="22"/>
      <c r="FNP310" s="22"/>
      <c r="FNQ310" s="22"/>
      <c r="FNR310" s="22"/>
      <c r="FNS310" s="22"/>
      <c r="FNT310" s="22"/>
      <c r="FNU310" s="22"/>
      <c r="FNV310" s="22"/>
      <c r="FNW310" s="22"/>
      <c r="FNX310" s="22"/>
      <c r="FNY310" s="22"/>
      <c r="FNZ310" s="22"/>
      <c r="FOA310" s="22"/>
      <c r="FOB310" s="22"/>
      <c r="FOC310" s="22"/>
      <c r="FOD310" s="22"/>
      <c r="FOE310" s="22"/>
      <c r="FOF310" s="22"/>
      <c r="FOG310" s="22"/>
      <c r="FOH310" s="22"/>
      <c r="FOI310" s="22"/>
      <c r="FOJ310" s="22"/>
      <c r="FOK310" s="22"/>
      <c r="FOL310" s="22"/>
      <c r="FOM310" s="22"/>
      <c r="FON310" s="22"/>
      <c r="FOO310" s="22"/>
      <c r="FOP310" s="22"/>
      <c r="FOQ310" s="22"/>
      <c r="FOR310" s="22"/>
      <c r="FOS310" s="22"/>
      <c r="FOT310" s="22"/>
      <c r="FOU310" s="22"/>
      <c r="FOV310" s="22"/>
      <c r="FOW310" s="22"/>
      <c r="FOX310" s="22"/>
      <c r="FOY310" s="22"/>
      <c r="FOZ310" s="22"/>
      <c r="FPA310" s="22"/>
      <c r="FPB310" s="22"/>
      <c r="FPC310" s="22"/>
      <c r="FPD310" s="22"/>
      <c r="FPE310" s="22"/>
      <c r="FPF310" s="22"/>
      <c r="FPG310" s="22"/>
      <c r="FPH310" s="22"/>
      <c r="FPI310" s="22"/>
      <c r="FPJ310" s="22"/>
      <c r="FPK310" s="22"/>
      <c r="FPL310" s="22"/>
      <c r="FPM310" s="22"/>
      <c r="FPN310" s="22"/>
      <c r="FPO310" s="22"/>
      <c r="FPP310" s="22"/>
      <c r="FPQ310" s="22"/>
      <c r="FPR310" s="22"/>
      <c r="FPS310" s="22"/>
      <c r="FPT310" s="22"/>
      <c r="FPU310" s="22"/>
      <c r="FPV310" s="22"/>
      <c r="FPW310" s="22"/>
      <c r="FPX310" s="22"/>
      <c r="FPY310" s="22"/>
      <c r="FPZ310" s="22"/>
      <c r="FQA310" s="22"/>
      <c r="FQB310" s="22"/>
      <c r="FQC310" s="22"/>
      <c r="FQD310" s="22"/>
      <c r="FQE310" s="22"/>
      <c r="FQF310" s="22"/>
      <c r="FQG310" s="22"/>
      <c r="FQH310" s="22"/>
      <c r="FQI310" s="22"/>
      <c r="FQJ310" s="22"/>
      <c r="FQK310" s="22"/>
      <c r="FQL310" s="22"/>
      <c r="FQM310" s="22"/>
      <c r="FQN310" s="22"/>
      <c r="FQO310" s="22"/>
      <c r="FQP310" s="22"/>
      <c r="FQQ310" s="22"/>
      <c r="FQR310" s="22"/>
      <c r="FQS310" s="22"/>
      <c r="FQT310" s="22"/>
      <c r="FQU310" s="22"/>
      <c r="FQV310" s="22"/>
      <c r="FQW310" s="22"/>
      <c r="FQX310" s="22"/>
      <c r="FQY310" s="22"/>
      <c r="FQZ310" s="22"/>
      <c r="FRA310" s="22"/>
      <c r="FRB310" s="22"/>
      <c r="FRC310" s="22"/>
      <c r="FRD310" s="22"/>
      <c r="FRE310" s="22"/>
      <c r="FRF310" s="22"/>
      <c r="FRG310" s="22"/>
      <c r="FRH310" s="22"/>
      <c r="FRI310" s="22"/>
      <c r="FRJ310" s="22"/>
      <c r="FRK310" s="22"/>
      <c r="FRL310" s="22"/>
      <c r="FRM310" s="22"/>
      <c r="FRN310" s="22"/>
      <c r="FRO310" s="22"/>
      <c r="FRP310" s="22"/>
      <c r="FRQ310" s="22"/>
      <c r="FRR310" s="22"/>
      <c r="FRS310" s="22"/>
      <c r="FRT310" s="22"/>
      <c r="FRU310" s="22"/>
      <c r="FRV310" s="22"/>
      <c r="FRW310" s="22"/>
      <c r="FRX310" s="22"/>
      <c r="FRY310" s="22"/>
      <c r="FRZ310" s="22"/>
      <c r="FSA310" s="22"/>
      <c r="FSB310" s="22"/>
      <c r="FSC310" s="22"/>
      <c r="FSD310" s="22"/>
      <c r="FSE310" s="22"/>
      <c r="FSF310" s="22"/>
      <c r="FSG310" s="22"/>
      <c r="FSH310" s="22"/>
      <c r="FSI310" s="22"/>
      <c r="FSJ310" s="22"/>
      <c r="FSK310" s="22"/>
      <c r="FSL310" s="22"/>
      <c r="FSM310" s="22"/>
      <c r="FSN310" s="22"/>
      <c r="FSO310" s="22"/>
      <c r="FSP310" s="22"/>
      <c r="FSQ310" s="22"/>
      <c r="FSR310" s="22"/>
      <c r="FSS310" s="22"/>
      <c r="FST310" s="22"/>
      <c r="FSU310" s="22"/>
      <c r="FSV310" s="22"/>
      <c r="FSW310" s="22"/>
      <c r="FSX310" s="22"/>
      <c r="FSY310" s="22"/>
      <c r="FSZ310" s="22"/>
      <c r="FTA310" s="22"/>
      <c r="FTB310" s="22"/>
      <c r="FTC310" s="22"/>
      <c r="FTD310" s="22"/>
      <c r="FTE310" s="22"/>
      <c r="FTF310" s="22"/>
      <c r="FTG310" s="22"/>
      <c r="FTH310" s="22"/>
      <c r="FTI310" s="22"/>
      <c r="FTJ310" s="22"/>
      <c r="FTK310" s="22"/>
      <c r="FTL310" s="22"/>
      <c r="FTM310" s="22"/>
      <c r="FTN310" s="22"/>
      <c r="FTO310" s="22"/>
      <c r="FTP310" s="22"/>
      <c r="FTQ310" s="22"/>
      <c r="FTR310" s="22"/>
      <c r="FTS310" s="22"/>
      <c r="FTT310" s="22"/>
      <c r="FTU310" s="22"/>
      <c r="FTV310" s="22"/>
      <c r="FTW310" s="22"/>
      <c r="FTX310" s="22"/>
      <c r="FTY310" s="22"/>
      <c r="FTZ310" s="22"/>
      <c r="FUA310" s="22"/>
      <c r="FUB310" s="22"/>
      <c r="FUC310" s="22"/>
      <c r="FUD310" s="22"/>
      <c r="FUE310" s="22"/>
      <c r="FUF310" s="22"/>
      <c r="FUG310" s="22"/>
      <c r="FUH310" s="22"/>
      <c r="FUI310" s="22"/>
      <c r="FUJ310" s="22"/>
      <c r="FUK310" s="22"/>
      <c r="FUL310" s="22"/>
      <c r="FUM310" s="22"/>
      <c r="FUN310" s="22"/>
      <c r="FUO310" s="22"/>
      <c r="FUP310" s="22"/>
      <c r="FUQ310" s="22"/>
      <c r="FUR310" s="22"/>
      <c r="FUS310" s="22"/>
      <c r="FUT310" s="22"/>
      <c r="FUU310" s="22"/>
      <c r="FUV310" s="22"/>
      <c r="FUW310" s="22"/>
      <c r="FUX310" s="22"/>
      <c r="FUY310" s="22"/>
      <c r="FUZ310" s="22"/>
      <c r="FVA310" s="22"/>
      <c r="FVB310" s="22"/>
      <c r="FVC310" s="22"/>
      <c r="FVD310" s="22"/>
      <c r="FVE310" s="22"/>
      <c r="FVF310" s="22"/>
      <c r="FVG310" s="22"/>
      <c r="FVH310" s="22"/>
      <c r="FVI310" s="22"/>
      <c r="FVJ310" s="22"/>
      <c r="FVK310" s="22"/>
      <c r="FVL310" s="22"/>
      <c r="FVM310" s="22"/>
      <c r="FVN310" s="22"/>
      <c r="FVO310" s="22"/>
      <c r="FVP310" s="22"/>
      <c r="FVQ310" s="22"/>
      <c r="FVR310" s="22"/>
      <c r="FVS310" s="22"/>
      <c r="FVT310" s="22"/>
      <c r="FVU310" s="22"/>
      <c r="FVV310" s="22"/>
      <c r="FVW310" s="22"/>
      <c r="FVX310" s="22"/>
      <c r="FVY310" s="22"/>
      <c r="FVZ310" s="22"/>
      <c r="FWA310" s="22"/>
      <c r="FWB310" s="22"/>
      <c r="FWC310" s="22"/>
      <c r="FWD310" s="22"/>
      <c r="FWE310" s="22"/>
      <c r="FWF310" s="22"/>
      <c r="FWG310" s="22"/>
      <c r="FWH310" s="22"/>
      <c r="FWI310" s="22"/>
      <c r="FWJ310" s="22"/>
      <c r="FWK310" s="22"/>
      <c r="FWL310" s="22"/>
      <c r="FWM310" s="22"/>
      <c r="FWN310" s="22"/>
      <c r="FWO310" s="22"/>
      <c r="FWP310" s="22"/>
      <c r="FWQ310" s="22"/>
      <c r="FWR310" s="22"/>
      <c r="FWS310" s="22"/>
      <c r="FWT310" s="22"/>
      <c r="FWU310" s="22"/>
      <c r="FWV310" s="22"/>
      <c r="FWW310" s="22"/>
      <c r="FWX310" s="22"/>
      <c r="FWY310" s="22"/>
      <c r="FWZ310" s="22"/>
      <c r="FXA310" s="22"/>
      <c r="FXB310" s="22"/>
      <c r="FXC310" s="22"/>
      <c r="FXD310" s="22"/>
      <c r="FXE310" s="22"/>
      <c r="FXF310" s="22"/>
      <c r="FXG310" s="22"/>
      <c r="FXH310" s="22"/>
      <c r="FXI310" s="22"/>
      <c r="FXJ310" s="22"/>
      <c r="FXK310" s="22"/>
      <c r="FXL310" s="22"/>
      <c r="FXM310" s="22"/>
      <c r="FXN310" s="22"/>
      <c r="FXO310" s="22"/>
      <c r="FXP310" s="22"/>
      <c r="FXQ310" s="22"/>
      <c r="FXR310" s="22"/>
      <c r="FXS310" s="22"/>
      <c r="FXT310" s="22"/>
      <c r="FXU310" s="22"/>
      <c r="FXV310" s="22"/>
      <c r="FXW310" s="22"/>
      <c r="FXX310" s="22"/>
      <c r="FXY310" s="22"/>
      <c r="FXZ310" s="22"/>
      <c r="FYA310" s="22"/>
      <c r="FYB310" s="22"/>
      <c r="FYC310" s="22"/>
      <c r="FYD310" s="22"/>
      <c r="FYE310" s="22"/>
      <c r="FYF310" s="22"/>
      <c r="FYG310" s="22"/>
      <c r="FYH310" s="22"/>
      <c r="FYI310" s="22"/>
      <c r="FYJ310" s="22"/>
      <c r="FYK310" s="22"/>
      <c r="FYL310" s="22"/>
      <c r="FYM310" s="22"/>
      <c r="FYN310" s="22"/>
      <c r="FYO310" s="22"/>
      <c r="FYP310" s="22"/>
      <c r="FYQ310" s="22"/>
      <c r="FYR310" s="22"/>
      <c r="FYS310" s="22"/>
      <c r="FYT310" s="22"/>
      <c r="FYU310" s="22"/>
      <c r="FYV310" s="22"/>
      <c r="FYW310" s="22"/>
      <c r="FYX310" s="22"/>
      <c r="FYY310" s="22"/>
      <c r="FYZ310" s="22"/>
      <c r="FZA310" s="22"/>
      <c r="FZB310" s="22"/>
      <c r="FZC310" s="22"/>
      <c r="FZD310" s="22"/>
      <c r="FZE310" s="22"/>
      <c r="FZF310" s="22"/>
      <c r="FZG310" s="22"/>
      <c r="FZH310" s="22"/>
      <c r="FZI310" s="22"/>
      <c r="FZJ310" s="22"/>
      <c r="FZK310" s="22"/>
      <c r="FZL310" s="22"/>
      <c r="FZM310" s="22"/>
      <c r="FZN310" s="22"/>
      <c r="FZO310" s="22"/>
      <c r="FZP310" s="22"/>
      <c r="FZQ310" s="22"/>
      <c r="FZR310" s="22"/>
      <c r="FZS310" s="22"/>
      <c r="FZT310" s="22"/>
      <c r="FZU310" s="22"/>
      <c r="FZV310" s="22"/>
      <c r="FZW310" s="22"/>
      <c r="FZX310" s="22"/>
      <c r="FZY310" s="22"/>
      <c r="FZZ310" s="22"/>
      <c r="GAA310" s="22"/>
      <c r="GAB310" s="22"/>
      <c r="GAC310" s="22"/>
      <c r="GAD310" s="22"/>
      <c r="GAE310" s="22"/>
      <c r="GAF310" s="22"/>
      <c r="GAG310" s="22"/>
      <c r="GAH310" s="22"/>
      <c r="GAI310" s="22"/>
      <c r="GAJ310" s="22"/>
      <c r="GAK310" s="22"/>
      <c r="GAL310" s="22"/>
      <c r="GAM310" s="22"/>
      <c r="GAN310" s="22"/>
      <c r="GAO310" s="22"/>
      <c r="GAP310" s="22"/>
      <c r="GAQ310" s="22"/>
      <c r="GAR310" s="22"/>
      <c r="GAS310" s="22"/>
      <c r="GAT310" s="22"/>
      <c r="GAU310" s="22"/>
      <c r="GAV310" s="22"/>
      <c r="GAW310" s="22"/>
      <c r="GAX310" s="22"/>
      <c r="GAY310" s="22"/>
      <c r="GAZ310" s="22"/>
      <c r="GBA310" s="22"/>
      <c r="GBB310" s="22"/>
      <c r="GBC310" s="22"/>
      <c r="GBD310" s="22"/>
      <c r="GBE310" s="22"/>
      <c r="GBF310" s="22"/>
      <c r="GBG310" s="22"/>
      <c r="GBH310" s="22"/>
      <c r="GBI310" s="22"/>
      <c r="GBJ310" s="22"/>
      <c r="GBK310" s="22"/>
      <c r="GBL310" s="22"/>
      <c r="GBM310" s="22"/>
      <c r="GBN310" s="22"/>
      <c r="GBO310" s="22"/>
      <c r="GBP310" s="22"/>
      <c r="GBQ310" s="22"/>
      <c r="GBR310" s="22"/>
      <c r="GBS310" s="22"/>
      <c r="GBT310" s="22"/>
      <c r="GBU310" s="22"/>
      <c r="GBV310" s="22"/>
      <c r="GBW310" s="22"/>
      <c r="GBX310" s="22"/>
      <c r="GBY310" s="22"/>
      <c r="GBZ310" s="22"/>
      <c r="GCA310" s="22"/>
      <c r="GCB310" s="22"/>
      <c r="GCC310" s="22"/>
      <c r="GCD310" s="22"/>
      <c r="GCE310" s="22"/>
      <c r="GCF310" s="22"/>
      <c r="GCG310" s="22"/>
      <c r="GCH310" s="22"/>
      <c r="GCI310" s="22"/>
      <c r="GCJ310" s="22"/>
      <c r="GCK310" s="22"/>
      <c r="GCL310" s="22"/>
      <c r="GCM310" s="22"/>
      <c r="GCN310" s="22"/>
      <c r="GCO310" s="22"/>
      <c r="GCP310" s="22"/>
      <c r="GCQ310" s="22"/>
      <c r="GCR310" s="22"/>
      <c r="GCS310" s="22"/>
      <c r="GCT310" s="22"/>
      <c r="GCU310" s="22"/>
      <c r="GCV310" s="22"/>
      <c r="GCW310" s="22"/>
      <c r="GCX310" s="22"/>
      <c r="GCY310" s="22"/>
      <c r="GCZ310" s="22"/>
      <c r="GDA310" s="22"/>
      <c r="GDB310" s="22"/>
      <c r="GDC310" s="22"/>
      <c r="GDD310" s="22"/>
      <c r="GDE310" s="22"/>
      <c r="GDF310" s="22"/>
      <c r="GDG310" s="22"/>
      <c r="GDH310" s="22"/>
      <c r="GDI310" s="22"/>
      <c r="GDJ310" s="22"/>
      <c r="GDK310" s="22"/>
      <c r="GDL310" s="22"/>
      <c r="GDM310" s="22"/>
      <c r="GDN310" s="22"/>
      <c r="GDO310" s="22"/>
      <c r="GDP310" s="22"/>
      <c r="GDQ310" s="22"/>
      <c r="GDR310" s="22"/>
      <c r="GDS310" s="22"/>
      <c r="GDT310" s="22"/>
      <c r="GDU310" s="22"/>
      <c r="GDV310" s="22"/>
      <c r="GDW310" s="22"/>
      <c r="GDX310" s="22"/>
      <c r="GDY310" s="22"/>
      <c r="GDZ310" s="22"/>
      <c r="GEA310" s="22"/>
      <c r="GEB310" s="22"/>
      <c r="GEC310" s="22"/>
      <c r="GED310" s="22"/>
      <c r="GEE310" s="22"/>
      <c r="GEF310" s="22"/>
      <c r="GEG310" s="22"/>
      <c r="GEH310" s="22"/>
      <c r="GEI310" s="22"/>
      <c r="GEJ310" s="22"/>
      <c r="GEK310" s="22"/>
      <c r="GEL310" s="22"/>
      <c r="GEM310" s="22"/>
      <c r="GEN310" s="22"/>
      <c r="GEO310" s="22"/>
      <c r="GEP310" s="22"/>
      <c r="GEQ310" s="22"/>
      <c r="GER310" s="22"/>
      <c r="GES310" s="22"/>
      <c r="GET310" s="22"/>
      <c r="GEU310" s="22"/>
      <c r="GEV310" s="22"/>
      <c r="GEW310" s="22"/>
      <c r="GEX310" s="22"/>
      <c r="GEY310" s="22"/>
      <c r="GEZ310" s="22"/>
      <c r="GFA310" s="22"/>
      <c r="GFB310" s="22"/>
      <c r="GFC310" s="22"/>
      <c r="GFD310" s="22"/>
      <c r="GFE310" s="22"/>
      <c r="GFF310" s="22"/>
      <c r="GFG310" s="22"/>
      <c r="GFH310" s="22"/>
      <c r="GFI310" s="22"/>
      <c r="GFJ310" s="22"/>
      <c r="GFK310" s="22"/>
      <c r="GFL310" s="22"/>
      <c r="GFM310" s="22"/>
      <c r="GFN310" s="22"/>
      <c r="GFO310" s="22"/>
      <c r="GFP310" s="22"/>
      <c r="GFQ310" s="22"/>
      <c r="GFR310" s="22"/>
      <c r="GFS310" s="22"/>
      <c r="GFT310" s="22"/>
      <c r="GFU310" s="22"/>
      <c r="GFV310" s="22"/>
      <c r="GFW310" s="22"/>
      <c r="GFX310" s="22"/>
      <c r="GFY310" s="22"/>
      <c r="GFZ310" s="22"/>
      <c r="GGA310" s="22"/>
      <c r="GGB310" s="22"/>
      <c r="GGC310" s="22"/>
      <c r="GGD310" s="22"/>
      <c r="GGE310" s="22"/>
      <c r="GGF310" s="22"/>
      <c r="GGG310" s="22"/>
      <c r="GGH310" s="22"/>
      <c r="GGI310" s="22"/>
      <c r="GGJ310" s="22"/>
      <c r="GGK310" s="22"/>
      <c r="GGL310" s="22"/>
      <c r="GGM310" s="22"/>
      <c r="GGN310" s="22"/>
      <c r="GGO310" s="22"/>
      <c r="GGP310" s="22"/>
      <c r="GGQ310" s="22"/>
      <c r="GGR310" s="22"/>
      <c r="GGS310" s="22"/>
      <c r="GGT310" s="22"/>
      <c r="GGU310" s="22"/>
      <c r="GGV310" s="22"/>
      <c r="GGW310" s="22"/>
      <c r="GGX310" s="22"/>
      <c r="GGY310" s="22"/>
      <c r="GGZ310" s="22"/>
      <c r="GHA310" s="22"/>
      <c r="GHB310" s="22"/>
      <c r="GHC310" s="22"/>
      <c r="GHD310" s="22"/>
      <c r="GHE310" s="22"/>
      <c r="GHF310" s="22"/>
      <c r="GHG310" s="22"/>
      <c r="GHH310" s="22"/>
      <c r="GHI310" s="22"/>
      <c r="GHJ310" s="22"/>
      <c r="GHK310" s="22"/>
      <c r="GHL310" s="22"/>
      <c r="GHM310" s="22"/>
      <c r="GHN310" s="22"/>
      <c r="GHO310" s="22"/>
      <c r="GHP310" s="22"/>
      <c r="GHQ310" s="22"/>
      <c r="GHR310" s="22"/>
      <c r="GHS310" s="22"/>
      <c r="GHT310" s="22"/>
      <c r="GHU310" s="22"/>
      <c r="GHV310" s="22"/>
      <c r="GHW310" s="22"/>
      <c r="GHX310" s="22"/>
      <c r="GHY310" s="22"/>
      <c r="GHZ310" s="22"/>
      <c r="GIA310" s="22"/>
      <c r="GIB310" s="22"/>
      <c r="GIC310" s="22"/>
      <c r="GID310" s="22"/>
      <c r="GIE310" s="22"/>
      <c r="GIF310" s="22"/>
      <c r="GIG310" s="22"/>
      <c r="GIH310" s="22"/>
      <c r="GII310" s="22"/>
      <c r="GIJ310" s="22"/>
      <c r="GIK310" s="22"/>
      <c r="GIL310" s="22"/>
      <c r="GIM310" s="22"/>
      <c r="GIN310" s="22"/>
      <c r="GIO310" s="22"/>
      <c r="GIP310" s="22"/>
      <c r="GIQ310" s="22"/>
      <c r="GIR310" s="22"/>
      <c r="GIS310" s="22"/>
      <c r="GIT310" s="22"/>
      <c r="GIU310" s="22"/>
      <c r="GIV310" s="22"/>
      <c r="GIW310" s="22"/>
      <c r="GIX310" s="22"/>
      <c r="GIY310" s="22"/>
      <c r="GIZ310" s="22"/>
      <c r="GJA310" s="22"/>
      <c r="GJB310" s="22"/>
      <c r="GJC310" s="22"/>
      <c r="GJD310" s="22"/>
      <c r="GJE310" s="22"/>
      <c r="GJF310" s="22"/>
      <c r="GJG310" s="22"/>
      <c r="GJH310" s="22"/>
      <c r="GJI310" s="22"/>
      <c r="GJJ310" s="22"/>
      <c r="GJK310" s="22"/>
      <c r="GJL310" s="22"/>
      <c r="GJM310" s="22"/>
      <c r="GJN310" s="22"/>
      <c r="GJO310" s="22"/>
      <c r="GJP310" s="22"/>
      <c r="GJQ310" s="22"/>
      <c r="GJR310" s="22"/>
      <c r="GJS310" s="22"/>
      <c r="GJT310" s="22"/>
      <c r="GJU310" s="22"/>
      <c r="GJV310" s="22"/>
      <c r="GJW310" s="22"/>
      <c r="GJX310" s="22"/>
      <c r="GJY310" s="22"/>
      <c r="GJZ310" s="22"/>
      <c r="GKA310" s="22"/>
      <c r="GKB310" s="22"/>
      <c r="GKC310" s="22"/>
      <c r="GKD310" s="22"/>
      <c r="GKE310" s="22"/>
      <c r="GKF310" s="22"/>
      <c r="GKG310" s="22"/>
      <c r="GKH310" s="22"/>
      <c r="GKI310" s="22"/>
      <c r="GKJ310" s="22"/>
      <c r="GKK310" s="22"/>
      <c r="GKL310" s="22"/>
      <c r="GKM310" s="22"/>
      <c r="GKN310" s="22"/>
      <c r="GKO310" s="22"/>
      <c r="GKP310" s="22"/>
      <c r="GKQ310" s="22"/>
      <c r="GKR310" s="22"/>
      <c r="GKS310" s="22"/>
      <c r="GKT310" s="22"/>
      <c r="GKU310" s="22"/>
      <c r="GKV310" s="22"/>
      <c r="GKW310" s="22"/>
      <c r="GKX310" s="22"/>
      <c r="GKY310" s="22"/>
      <c r="GKZ310" s="22"/>
      <c r="GLA310" s="22"/>
      <c r="GLB310" s="22"/>
      <c r="GLC310" s="22"/>
      <c r="GLD310" s="22"/>
      <c r="GLE310" s="22"/>
      <c r="GLF310" s="22"/>
      <c r="GLG310" s="22"/>
      <c r="GLH310" s="22"/>
      <c r="GLI310" s="22"/>
      <c r="GLJ310" s="22"/>
      <c r="GLK310" s="22"/>
      <c r="GLL310" s="22"/>
      <c r="GLM310" s="22"/>
      <c r="GLN310" s="22"/>
      <c r="GLO310" s="22"/>
      <c r="GLP310" s="22"/>
      <c r="GLQ310" s="22"/>
      <c r="GLR310" s="22"/>
      <c r="GLS310" s="22"/>
      <c r="GLT310" s="22"/>
      <c r="GLU310" s="22"/>
      <c r="GLV310" s="22"/>
      <c r="GLW310" s="22"/>
      <c r="GLX310" s="22"/>
      <c r="GLY310" s="22"/>
      <c r="GLZ310" s="22"/>
      <c r="GMA310" s="22"/>
      <c r="GMB310" s="22"/>
      <c r="GMC310" s="22"/>
      <c r="GMD310" s="22"/>
      <c r="GME310" s="22"/>
      <c r="GMF310" s="22"/>
      <c r="GMG310" s="22"/>
      <c r="GMH310" s="22"/>
      <c r="GMI310" s="22"/>
      <c r="GMJ310" s="22"/>
      <c r="GMK310" s="22"/>
      <c r="GML310" s="22"/>
      <c r="GMM310" s="22"/>
      <c r="GMN310" s="22"/>
      <c r="GMO310" s="22"/>
      <c r="GMP310" s="22"/>
      <c r="GMQ310" s="22"/>
      <c r="GMR310" s="22"/>
      <c r="GMS310" s="22"/>
      <c r="GMT310" s="22"/>
      <c r="GMU310" s="22"/>
      <c r="GMV310" s="22"/>
      <c r="GMW310" s="22"/>
      <c r="GMX310" s="22"/>
      <c r="GMY310" s="22"/>
      <c r="GMZ310" s="22"/>
      <c r="GNA310" s="22"/>
      <c r="GNB310" s="22"/>
      <c r="GNC310" s="22"/>
      <c r="GND310" s="22"/>
      <c r="GNE310" s="22"/>
      <c r="GNF310" s="22"/>
      <c r="GNG310" s="22"/>
      <c r="GNH310" s="22"/>
      <c r="GNI310" s="22"/>
      <c r="GNJ310" s="22"/>
      <c r="GNK310" s="22"/>
      <c r="GNL310" s="22"/>
      <c r="GNM310" s="22"/>
      <c r="GNN310" s="22"/>
      <c r="GNO310" s="22"/>
      <c r="GNP310" s="22"/>
      <c r="GNQ310" s="22"/>
      <c r="GNR310" s="22"/>
      <c r="GNS310" s="22"/>
      <c r="GNT310" s="22"/>
      <c r="GNU310" s="22"/>
      <c r="GNV310" s="22"/>
      <c r="GNW310" s="22"/>
      <c r="GNX310" s="22"/>
      <c r="GNY310" s="22"/>
      <c r="GNZ310" s="22"/>
      <c r="GOA310" s="22"/>
      <c r="GOB310" s="22"/>
      <c r="GOC310" s="22"/>
      <c r="GOD310" s="22"/>
      <c r="GOE310" s="22"/>
      <c r="GOF310" s="22"/>
      <c r="GOG310" s="22"/>
      <c r="GOH310" s="22"/>
      <c r="GOI310" s="22"/>
      <c r="GOJ310" s="22"/>
      <c r="GOK310" s="22"/>
      <c r="GOL310" s="22"/>
      <c r="GOM310" s="22"/>
      <c r="GON310" s="22"/>
      <c r="GOO310" s="22"/>
      <c r="GOP310" s="22"/>
      <c r="GOQ310" s="22"/>
      <c r="GOR310" s="22"/>
      <c r="GOS310" s="22"/>
      <c r="GOT310" s="22"/>
      <c r="GOU310" s="22"/>
      <c r="GOV310" s="22"/>
      <c r="GOW310" s="22"/>
      <c r="GOX310" s="22"/>
      <c r="GOY310" s="22"/>
      <c r="GOZ310" s="22"/>
      <c r="GPA310" s="22"/>
      <c r="GPB310" s="22"/>
      <c r="GPC310" s="22"/>
      <c r="GPD310" s="22"/>
      <c r="GPE310" s="22"/>
      <c r="GPF310" s="22"/>
      <c r="GPG310" s="22"/>
      <c r="GPH310" s="22"/>
      <c r="GPI310" s="22"/>
      <c r="GPJ310" s="22"/>
      <c r="GPK310" s="22"/>
      <c r="GPL310" s="22"/>
      <c r="GPM310" s="22"/>
      <c r="GPN310" s="22"/>
      <c r="GPO310" s="22"/>
      <c r="GPP310" s="22"/>
      <c r="GPQ310" s="22"/>
      <c r="GPR310" s="22"/>
      <c r="GPS310" s="22"/>
      <c r="GPT310" s="22"/>
      <c r="GPU310" s="22"/>
      <c r="GPV310" s="22"/>
      <c r="GPW310" s="22"/>
      <c r="GPX310" s="22"/>
      <c r="GPY310" s="22"/>
      <c r="GPZ310" s="22"/>
      <c r="GQA310" s="22"/>
      <c r="GQB310" s="22"/>
      <c r="GQC310" s="22"/>
      <c r="GQD310" s="22"/>
      <c r="GQE310" s="22"/>
      <c r="GQF310" s="22"/>
      <c r="GQG310" s="22"/>
      <c r="GQH310" s="22"/>
      <c r="GQI310" s="22"/>
      <c r="GQJ310" s="22"/>
      <c r="GQK310" s="22"/>
      <c r="GQL310" s="22"/>
      <c r="GQM310" s="22"/>
      <c r="GQN310" s="22"/>
      <c r="GQO310" s="22"/>
      <c r="GQP310" s="22"/>
      <c r="GQQ310" s="22"/>
      <c r="GQR310" s="22"/>
      <c r="GQS310" s="22"/>
      <c r="GQT310" s="22"/>
      <c r="GQU310" s="22"/>
      <c r="GQV310" s="22"/>
      <c r="GQW310" s="22"/>
      <c r="GQX310" s="22"/>
      <c r="GQY310" s="22"/>
      <c r="GQZ310" s="22"/>
      <c r="GRA310" s="22"/>
      <c r="GRB310" s="22"/>
      <c r="GRC310" s="22"/>
      <c r="GRD310" s="22"/>
      <c r="GRE310" s="22"/>
      <c r="GRF310" s="22"/>
      <c r="GRG310" s="22"/>
      <c r="GRH310" s="22"/>
      <c r="GRI310" s="22"/>
      <c r="GRJ310" s="22"/>
      <c r="GRK310" s="22"/>
      <c r="GRL310" s="22"/>
      <c r="GRM310" s="22"/>
      <c r="GRN310" s="22"/>
      <c r="GRO310" s="22"/>
      <c r="GRP310" s="22"/>
      <c r="GRQ310" s="22"/>
      <c r="GRR310" s="22"/>
      <c r="GRS310" s="22"/>
      <c r="GRT310" s="22"/>
      <c r="GRU310" s="22"/>
      <c r="GRV310" s="22"/>
      <c r="GRW310" s="22"/>
      <c r="GRX310" s="22"/>
      <c r="GRY310" s="22"/>
      <c r="GRZ310" s="22"/>
      <c r="GSA310" s="22"/>
      <c r="GSB310" s="22"/>
      <c r="GSC310" s="22"/>
      <c r="GSD310" s="22"/>
      <c r="GSE310" s="22"/>
      <c r="GSF310" s="22"/>
      <c r="GSG310" s="22"/>
      <c r="GSH310" s="22"/>
      <c r="GSI310" s="22"/>
      <c r="GSJ310" s="22"/>
      <c r="GSK310" s="22"/>
      <c r="GSL310" s="22"/>
      <c r="GSM310" s="22"/>
      <c r="GSN310" s="22"/>
      <c r="GSO310" s="22"/>
      <c r="GSP310" s="22"/>
      <c r="GSQ310" s="22"/>
      <c r="GSR310" s="22"/>
      <c r="GSS310" s="22"/>
      <c r="GST310" s="22"/>
      <c r="GSU310" s="22"/>
      <c r="GSV310" s="22"/>
      <c r="GSW310" s="22"/>
      <c r="GSX310" s="22"/>
      <c r="GSY310" s="22"/>
      <c r="GSZ310" s="22"/>
      <c r="GTA310" s="22"/>
      <c r="GTB310" s="22"/>
      <c r="GTC310" s="22"/>
      <c r="GTD310" s="22"/>
      <c r="GTE310" s="22"/>
      <c r="GTF310" s="22"/>
      <c r="GTG310" s="22"/>
      <c r="GTH310" s="22"/>
      <c r="GTI310" s="22"/>
      <c r="GTJ310" s="22"/>
      <c r="GTK310" s="22"/>
      <c r="GTL310" s="22"/>
      <c r="GTM310" s="22"/>
      <c r="GTN310" s="22"/>
      <c r="GTO310" s="22"/>
      <c r="GTP310" s="22"/>
      <c r="GTQ310" s="22"/>
      <c r="GTR310" s="22"/>
      <c r="GTS310" s="22"/>
      <c r="GTT310" s="22"/>
      <c r="GTU310" s="22"/>
      <c r="GTV310" s="22"/>
      <c r="GTW310" s="22"/>
      <c r="GTX310" s="22"/>
      <c r="GTY310" s="22"/>
      <c r="GTZ310" s="22"/>
      <c r="GUA310" s="22"/>
      <c r="GUB310" s="22"/>
      <c r="GUC310" s="22"/>
      <c r="GUD310" s="22"/>
      <c r="GUE310" s="22"/>
      <c r="GUF310" s="22"/>
      <c r="GUG310" s="22"/>
      <c r="GUH310" s="22"/>
      <c r="GUI310" s="22"/>
      <c r="GUJ310" s="22"/>
      <c r="GUK310" s="22"/>
      <c r="GUL310" s="22"/>
      <c r="GUM310" s="22"/>
      <c r="GUN310" s="22"/>
      <c r="GUO310" s="22"/>
      <c r="GUP310" s="22"/>
      <c r="GUQ310" s="22"/>
      <c r="GUR310" s="22"/>
      <c r="GUS310" s="22"/>
      <c r="GUT310" s="22"/>
      <c r="GUU310" s="22"/>
      <c r="GUV310" s="22"/>
      <c r="GUW310" s="22"/>
      <c r="GUX310" s="22"/>
      <c r="GUY310" s="22"/>
      <c r="GUZ310" s="22"/>
      <c r="GVA310" s="22"/>
      <c r="GVB310" s="22"/>
      <c r="GVC310" s="22"/>
      <c r="GVD310" s="22"/>
      <c r="GVE310" s="22"/>
      <c r="GVF310" s="22"/>
      <c r="GVG310" s="22"/>
      <c r="GVH310" s="22"/>
      <c r="GVI310" s="22"/>
      <c r="GVJ310" s="22"/>
      <c r="GVK310" s="22"/>
      <c r="GVL310" s="22"/>
      <c r="GVM310" s="22"/>
      <c r="GVN310" s="22"/>
      <c r="GVO310" s="22"/>
      <c r="GVP310" s="22"/>
      <c r="GVQ310" s="22"/>
      <c r="GVR310" s="22"/>
      <c r="GVS310" s="22"/>
      <c r="GVT310" s="22"/>
      <c r="GVU310" s="22"/>
      <c r="GVV310" s="22"/>
      <c r="GVW310" s="22"/>
      <c r="GVX310" s="22"/>
      <c r="GVY310" s="22"/>
      <c r="GVZ310" s="22"/>
      <c r="GWA310" s="22"/>
      <c r="GWB310" s="22"/>
      <c r="GWC310" s="22"/>
      <c r="GWD310" s="22"/>
      <c r="GWE310" s="22"/>
      <c r="GWF310" s="22"/>
      <c r="GWG310" s="22"/>
      <c r="GWH310" s="22"/>
      <c r="GWI310" s="22"/>
      <c r="GWJ310" s="22"/>
      <c r="GWK310" s="22"/>
      <c r="GWL310" s="22"/>
      <c r="GWM310" s="22"/>
      <c r="GWN310" s="22"/>
      <c r="GWO310" s="22"/>
      <c r="GWP310" s="22"/>
      <c r="GWQ310" s="22"/>
      <c r="GWR310" s="22"/>
      <c r="GWS310" s="22"/>
      <c r="GWT310" s="22"/>
      <c r="GWU310" s="22"/>
      <c r="GWV310" s="22"/>
      <c r="GWW310" s="22"/>
      <c r="GWX310" s="22"/>
      <c r="GWY310" s="22"/>
      <c r="GWZ310" s="22"/>
      <c r="GXA310" s="22"/>
      <c r="GXB310" s="22"/>
      <c r="GXC310" s="22"/>
      <c r="GXD310" s="22"/>
      <c r="GXE310" s="22"/>
      <c r="GXF310" s="22"/>
      <c r="GXG310" s="22"/>
      <c r="GXH310" s="22"/>
      <c r="GXI310" s="22"/>
      <c r="GXJ310" s="22"/>
      <c r="GXK310" s="22"/>
      <c r="GXL310" s="22"/>
      <c r="GXM310" s="22"/>
      <c r="GXN310" s="22"/>
      <c r="GXO310" s="22"/>
      <c r="GXP310" s="22"/>
      <c r="GXQ310" s="22"/>
      <c r="GXR310" s="22"/>
      <c r="GXS310" s="22"/>
      <c r="GXT310" s="22"/>
      <c r="GXU310" s="22"/>
      <c r="GXV310" s="22"/>
      <c r="GXW310" s="22"/>
      <c r="GXX310" s="22"/>
      <c r="GXY310" s="22"/>
      <c r="GXZ310" s="22"/>
      <c r="GYA310" s="22"/>
      <c r="GYB310" s="22"/>
      <c r="GYC310" s="22"/>
      <c r="GYD310" s="22"/>
      <c r="GYE310" s="22"/>
      <c r="GYF310" s="22"/>
      <c r="GYG310" s="22"/>
      <c r="GYH310" s="22"/>
      <c r="GYI310" s="22"/>
      <c r="GYJ310" s="22"/>
      <c r="GYK310" s="22"/>
      <c r="GYL310" s="22"/>
      <c r="GYM310" s="22"/>
      <c r="GYN310" s="22"/>
      <c r="GYO310" s="22"/>
      <c r="GYP310" s="22"/>
      <c r="GYQ310" s="22"/>
      <c r="GYR310" s="22"/>
      <c r="GYS310" s="22"/>
      <c r="GYT310" s="22"/>
      <c r="GYU310" s="22"/>
      <c r="GYV310" s="22"/>
      <c r="GYW310" s="22"/>
      <c r="GYX310" s="22"/>
      <c r="GYY310" s="22"/>
      <c r="GYZ310" s="22"/>
      <c r="GZA310" s="22"/>
      <c r="GZB310" s="22"/>
      <c r="GZC310" s="22"/>
      <c r="GZD310" s="22"/>
      <c r="GZE310" s="22"/>
      <c r="GZF310" s="22"/>
      <c r="GZG310" s="22"/>
      <c r="GZH310" s="22"/>
      <c r="GZI310" s="22"/>
      <c r="GZJ310" s="22"/>
      <c r="GZK310" s="22"/>
      <c r="GZL310" s="22"/>
      <c r="GZM310" s="22"/>
      <c r="GZN310" s="22"/>
      <c r="GZO310" s="22"/>
      <c r="GZP310" s="22"/>
      <c r="GZQ310" s="22"/>
      <c r="GZR310" s="22"/>
      <c r="GZS310" s="22"/>
      <c r="GZT310" s="22"/>
      <c r="GZU310" s="22"/>
      <c r="GZV310" s="22"/>
      <c r="GZW310" s="22"/>
      <c r="GZX310" s="22"/>
      <c r="GZY310" s="22"/>
      <c r="GZZ310" s="22"/>
      <c r="HAA310" s="22"/>
      <c r="HAB310" s="22"/>
      <c r="HAC310" s="22"/>
      <c r="HAD310" s="22"/>
      <c r="HAE310" s="22"/>
      <c r="HAF310" s="22"/>
      <c r="HAG310" s="22"/>
      <c r="HAH310" s="22"/>
      <c r="HAI310" s="22"/>
      <c r="HAJ310" s="22"/>
      <c r="HAK310" s="22"/>
      <c r="HAL310" s="22"/>
      <c r="HAM310" s="22"/>
      <c r="HAN310" s="22"/>
      <c r="HAO310" s="22"/>
      <c r="HAP310" s="22"/>
      <c r="HAQ310" s="22"/>
      <c r="HAR310" s="22"/>
      <c r="HAS310" s="22"/>
      <c r="HAT310" s="22"/>
      <c r="HAU310" s="22"/>
      <c r="HAV310" s="22"/>
      <c r="HAW310" s="22"/>
      <c r="HAX310" s="22"/>
      <c r="HAY310" s="22"/>
      <c r="HAZ310" s="22"/>
      <c r="HBA310" s="22"/>
      <c r="HBB310" s="22"/>
      <c r="HBC310" s="22"/>
      <c r="HBD310" s="22"/>
      <c r="HBE310" s="22"/>
      <c r="HBF310" s="22"/>
      <c r="HBG310" s="22"/>
      <c r="HBH310" s="22"/>
      <c r="HBI310" s="22"/>
      <c r="HBJ310" s="22"/>
      <c r="HBK310" s="22"/>
      <c r="HBL310" s="22"/>
      <c r="HBM310" s="22"/>
      <c r="HBN310" s="22"/>
      <c r="HBO310" s="22"/>
      <c r="HBP310" s="22"/>
      <c r="HBQ310" s="22"/>
      <c r="HBR310" s="22"/>
      <c r="HBS310" s="22"/>
      <c r="HBT310" s="22"/>
      <c r="HBU310" s="22"/>
      <c r="HBV310" s="22"/>
      <c r="HBW310" s="22"/>
      <c r="HBX310" s="22"/>
      <c r="HBY310" s="22"/>
      <c r="HBZ310" s="22"/>
      <c r="HCA310" s="22"/>
      <c r="HCB310" s="22"/>
      <c r="HCC310" s="22"/>
      <c r="HCD310" s="22"/>
      <c r="HCE310" s="22"/>
      <c r="HCF310" s="22"/>
      <c r="HCG310" s="22"/>
      <c r="HCH310" s="22"/>
      <c r="HCI310" s="22"/>
      <c r="HCJ310" s="22"/>
      <c r="HCK310" s="22"/>
      <c r="HCL310" s="22"/>
      <c r="HCM310" s="22"/>
      <c r="HCN310" s="22"/>
      <c r="HCO310" s="22"/>
      <c r="HCP310" s="22"/>
      <c r="HCQ310" s="22"/>
      <c r="HCR310" s="22"/>
      <c r="HCS310" s="22"/>
      <c r="HCT310" s="22"/>
      <c r="HCU310" s="22"/>
      <c r="HCV310" s="22"/>
      <c r="HCW310" s="22"/>
      <c r="HCX310" s="22"/>
      <c r="HCY310" s="22"/>
      <c r="HCZ310" s="22"/>
      <c r="HDA310" s="22"/>
      <c r="HDB310" s="22"/>
      <c r="HDC310" s="22"/>
      <c r="HDD310" s="22"/>
      <c r="HDE310" s="22"/>
      <c r="HDF310" s="22"/>
      <c r="HDG310" s="22"/>
      <c r="HDH310" s="22"/>
      <c r="HDI310" s="22"/>
      <c r="HDJ310" s="22"/>
      <c r="HDK310" s="22"/>
      <c r="HDL310" s="22"/>
      <c r="HDM310" s="22"/>
      <c r="HDN310" s="22"/>
      <c r="HDO310" s="22"/>
      <c r="HDP310" s="22"/>
      <c r="HDQ310" s="22"/>
      <c r="HDR310" s="22"/>
      <c r="HDS310" s="22"/>
      <c r="HDT310" s="22"/>
      <c r="HDU310" s="22"/>
      <c r="HDV310" s="22"/>
      <c r="HDW310" s="22"/>
      <c r="HDX310" s="22"/>
      <c r="HDY310" s="22"/>
      <c r="HDZ310" s="22"/>
      <c r="HEA310" s="22"/>
      <c r="HEB310" s="22"/>
      <c r="HEC310" s="22"/>
      <c r="HED310" s="22"/>
      <c r="HEE310" s="22"/>
      <c r="HEF310" s="22"/>
      <c r="HEG310" s="22"/>
      <c r="HEH310" s="22"/>
      <c r="HEI310" s="22"/>
      <c r="HEJ310" s="22"/>
      <c r="HEK310" s="22"/>
      <c r="HEL310" s="22"/>
      <c r="HEM310" s="22"/>
      <c r="HEN310" s="22"/>
      <c r="HEO310" s="22"/>
      <c r="HEP310" s="22"/>
      <c r="HEQ310" s="22"/>
      <c r="HER310" s="22"/>
      <c r="HES310" s="22"/>
      <c r="HET310" s="22"/>
      <c r="HEU310" s="22"/>
      <c r="HEV310" s="22"/>
      <c r="HEW310" s="22"/>
      <c r="HEX310" s="22"/>
      <c r="HEY310" s="22"/>
      <c r="HEZ310" s="22"/>
      <c r="HFA310" s="22"/>
      <c r="HFB310" s="22"/>
      <c r="HFC310" s="22"/>
      <c r="HFD310" s="22"/>
      <c r="HFE310" s="22"/>
      <c r="HFF310" s="22"/>
      <c r="HFG310" s="22"/>
      <c r="HFH310" s="22"/>
      <c r="HFI310" s="22"/>
      <c r="HFJ310" s="22"/>
      <c r="HFK310" s="22"/>
      <c r="HFL310" s="22"/>
      <c r="HFM310" s="22"/>
      <c r="HFN310" s="22"/>
      <c r="HFO310" s="22"/>
      <c r="HFP310" s="22"/>
      <c r="HFQ310" s="22"/>
      <c r="HFR310" s="22"/>
      <c r="HFS310" s="22"/>
      <c r="HFT310" s="22"/>
      <c r="HFU310" s="22"/>
      <c r="HFV310" s="22"/>
      <c r="HFW310" s="22"/>
      <c r="HFX310" s="22"/>
      <c r="HFY310" s="22"/>
      <c r="HFZ310" s="22"/>
      <c r="HGA310" s="22"/>
      <c r="HGB310" s="22"/>
      <c r="HGC310" s="22"/>
      <c r="HGD310" s="22"/>
      <c r="HGE310" s="22"/>
      <c r="HGF310" s="22"/>
      <c r="HGG310" s="22"/>
      <c r="HGH310" s="22"/>
      <c r="HGI310" s="22"/>
      <c r="HGJ310" s="22"/>
      <c r="HGK310" s="22"/>
      <c r="HGL310" s="22"/>
      <c r="HGM310" s="22"/>
      <c r="HGN310" s="22"/>
      <c r="HGO310" s="22"/>
      <c r="HGP310" s="22"/>
      <c r="HGQ310" s="22"/>
      <c r="HGR310" s="22"/>
      <c r="HGS310" s="22"/>
      <c r="HGT310" s="22"/>
      <c r="HGU310" s="22"/>
      <c r="HGV310" s="22"/>
      <c r="HGW310" s="22"/>
      <c r="HGX310" s="22"/>
      <c r="HGY310" s="22"/>
      <c r="HGZ310" s="22"/>
      <c r="HHA310" s="22"/>
      <c r="HHB310" s="22"/>
      <c r="HHC310" s="22"/>
      <c r="HHD310" s="22"/>
      <c r="HHE310" s="22"/>
      <c r="HHF310" s="22"/>
      <c r="HHG310" s="22"/>
      <c r="HHH310" s="22"/>
      <c r="HHI310" s="22"/>
      <c r="HHJ310" s="22"/>
      <c r="HHK310" s="22"/>
      <c r="HHL310" s="22"/>
      <c r="HHM310" s="22"/>
      <c r="HHN310" s="22"/>
      <c r="HHO310" s="22"/>
      <c r="HHP310" s="22"/>
      <c r="HHQ310" s="22"/>
      <c r="HHR310" s="22"/>
      <c r="HHS310" s="22"/>
      <c r="HHT310" s="22"/>
      <c r="HHU310" s="22"/>
      <c r="HHV310" s="22"/>
      <c r="HHW310" s="22"/>
      <c r="HHX310" s="22"/>
      <c r="HHY310" s="22"/>
      <c r="HHZ310" s="22"/>
      <c r="HIA310" s="22"/>
      <c r="HIB310" s="22"/>
      <c r="HIC310" s="22"/>
      <c r="HID310" s="22"/>
      <c r="HIE310" s="22"/>
      <c r="HIF310" s="22"/>
      <c r="HIG310" s="22"/>
      <c r="HIH310" s="22"/>
      <c r="HII310" s="22"/>
      <c r="HIJ310" s="22"/>
      <c r="HIK310" s="22"/>
      <c r="HIL310" s="22"/>
      <c r="HIM310" s="22"/>
      <c r="HIN310" s="22"/>
      <c r="HIO310" s="22"/>
      <c r="HIP310" s="22"/>
      <c r="HIQ310" s="22"/>
      <c r="HIR310" s="22"/>
      <c r="HIS310" s="22"/>
      <c r="HIT310" s="22"/>
      <c r="HIU310" s="22"/>
      <c r="HIV310" s="22"/>
      <c r="HIW310" s="22"/>
      <c r="HIX310" s="22"/>
      <c r="HIY310" s="22"/>
      <c r="HIZ310" s="22"/>
      <c r="HJA310" s="22"/>
      <c r="HJB310" s="22"/>
      <c r="HJC310" s="22"/>
      <c r="HJD310" s="22"/>
      <c r="HJE310" s="22"/>
      <c r="HJF310" s="22"/>
      <c r="HJG310" s="22"/>
      <c r="HJH310" s="22"/>
      <c r="HJI310" s="22"/>
      <c r="HJJ310" s="22"/>
      <c r="HJK310" s="22"/>
      <c r="HJL310" s="22"/>
      <c r="HJM310" s="22"/>
      <c r="HJN310" s="22"/>
      <c r="HJO310" s="22"/>
      <c r="HJP310" s="22"/>
      <c r="HJQ310" s="22"/>
      <c r="HJR310" s="22"/>
      <c r="HJS310" s="22"/>
      <c r="HJT310" s="22"/>
      <c r="HJU310" s="22"/>
      <c r="HJV310" s="22"/>
      <c r="HJW310" s="22"/>
      <c r="HJX310" s="22"/>
      <c r="HJY310" s="22"/>
      <c r="HJZ310" s="22"/>
      <c r="HKA310" s="22"/>
      <c r="HKB310" s="22"/>
      <c r="HKC310" s="22"/>
      <c r="HKD310" s="22"/>
      <c r="HKE310" s="22"/>
      <c r="HKF310" s="22"/>
      <c r="HKG310" s="22"/>
      <c r="HKH310" s="22"/>
      <c r="HKI310" s="22"/>
      <c r="HKJ310" s="22"/>
      <c r="HKK310" s="22"/>
      <c r="HKL310" s="22"/>
      <c r="HKM310" s="22"/>
      <c r="HKN310" s="22"/>
      <c r="HKO310" s="22"/>
      <c r="HKP310" s="22"/>
      <c r="HKQ310" s="22"/>
      <c r="HKR310" s="22"/>
      <c r="HKS310" s="22"/>
      <c r="HKT310" s="22"/>
      <c r="HKU310" s="22"/>
      <c r="HKV310" s="22"/>
      <c r="HKW310" s="22"/>
      <c r="HKX310" s="22"/>
      <c r="HKY310" s="22"/>
      <c r="HKZ310" s="22"/>
      <c r="HLA310" s="22"/>
      <c r="HLB310" s="22"/>
      <c r="HLC310" s="22"/>
      <c r="HLD310" s="22"/>
      <c r="HLE310" s="22"/>
      <c r="HLF310" s="22"/>
      <c r="HLG310" s="22"/>
      <c r="HLH310" s="22"/>
      <c r="HLI310" s="22"/>
      <c r="HLJ310" s="22"/>
      <c r="HLK310" s="22"/>
      <c r="HLL310" s="22"/>
      <c r="HLM310" s="22"/>
      <c r="HLN310" s="22"/>
      <c r="HLO310" s="22"/>
      <c r="HLP310" s="22"/>
      <c r="HLQ310" s="22"/>
      <c r="HLR310" s="22"/>
      <c r="HLS310" s="22"/>
      <c r="HLT310" s="22"/>
      <c r="HLU310" s="22"/>
      <c r="HLV310" s="22"/>
      <c r="HLW310" s="22"/>
      <c r="HLX310" s="22"/>
      <c r="HLY310" s="22"/>
      <c r="HLZ310" s="22"/>
      <c r="HMA310" s="22"/>
      <c r="HMB310" s="22"/>
      <c r="HMC310" s="22"/>
      <c r="HMD310" s="22"/>
      <c r="HME310" s="22"/>
      <c r="HMF310" s="22"/>
      <c r="HMG310" s="22"/>
      <c r="HMH310" s="22"/>
      <c r="HMI310" s="22"/>
      <c r="HMJ310" s="22"/>
      <c r="HMK310" s="22"/>
      <c r="HML310" s="22"/>
      <c r="HMM310" s="22"/>
      <c r="HMN310" s="22"/>
      <c r="HMO310" s="22"/>
      <c r="HMP310" s="22"/>
      <c r="HMQ310" s="22"/>
      <c r="HMR310" s="22"/>
      <c r="HMS310" s="22"/>
      <c r="HMT310" s="22"/>
      <c r="HMU310" s="22"/>
      <c r="HMV310" s="22"/>
      <c r="HMW310" s="22"/>
      <c r="HMX310" s="22"/>
      <c r="HMY310" s="22"/>
      <c r="HMZ310" s="22"/>
      <c r="HNA310" s="22"/>
      <c r="HNB310" s="22"/>
      <c r="HNC310" s="22"/>
      <c r="HND310" s="22"/>
      <c r="HNE310" s="22"/>
      <c r="HNF310" s="22"/>
      <c r="HNG310" s="22"/>
      <c r="HNH310" s="22"/>
      <c r="HNI310" s="22"/>
      <c r="HNJ310" s="22"/>
      <c r="HNK310" s="22"/>
      <c r="HNL310" s="22"/>
      <c r="HNM310" s="22"/>
      <c r="HNN310" s="22"/>
      <c r="HNO310" s="22"/>
      <c r="HNP310" s="22"/>
      <c r="HNQ310" s="22"/>
      <c r="HNR310" s="22"/>
      <c r="HNS310" s="22"/>
      <c r="HNT310" s="22"/>
      <c r="HNU310" s="22"/>
      <c r="HNV310" s="22"/>
      <c r="HNW310" s="22"/>
      <c r="HNX310" s="22"/>
      <c r="HNY310" s="22"/>
      <c r="HNZ310" s="22"/>
      <c r="HOA310" s="22"/>
      <c r="HOB310" s="22"/>
      <c r="HOC310" s="22"/>
      <c r="HOD310" s="22"/>
      <c r="HOE310" s="22"/>
      <c r="HOF310" s="22"/>
      <c r="HOG310" s="22"/>
      <c r="HOH310" s="22"/>
      <c r="HOI310" s="22"/>
      <c r="HOJ310" s="22"/>
      <c r="HOK310" s="22"/>
      <c r="HOL310" s="22"/>
      <c r="HOM310" s="22"/>
      <c r="HON310" s="22"/>
      <c r="HOO310" s="22"/>
      <c r="HOP310" s="22"/>
      <c r="HOQ310" s="22"/>
      <c r="HOR310" s="22"/>
      <c r="HOS310" s="22"/>
      <c r="HOT310" s="22"/>
      <c r="HOU310" s="22"/>
      <c r="HOV310" s="22"/>
      <c r="HOW310" s="22"/>
      <c r="HOX310" s="22"/>
      <c r="HOY310" s="22"/>
      <c r="HOZ310" s="22"/>
      <c r="HPA310" s="22"/>
      <c r="HPB310" s="22"/>
      <c r="HPC310" s="22"/>
      <c r="HPD310" s="22"/>
      <c r="HPE310" s="22"/>
      <c r="HPF310" s="22"/>
      <c r="HPG310" s="22"/>
      <c r="HPH310" s="22"/>
      <c r="HPI310" s="22"/>
      <c r="HPJ310" s="22"/>
      <c r="HPK310" s="22"/>
      <c r="HPL310" s="22"/>
      <c r="HPM310" s="22"/>
      <c r="HPN310" s="22"/>
      <c r="HPO310" s="22"/>
      <c r="HPP310" s="22"/>
      <c r="HPQ310" s="22"/>
      <c r="HPR310" s="22"/>
      <c r="HPS310" s="22"/>
      <c r="HPT310" s="22"/>
      <c r="HPU310" s="22"/>
      <c r="HPV310" s="22"/>
      <c r="HPW310" s="22"/>
      <c r="HPX310" s="22"/>
      <c r="HPY310" s="22"/>
      <c r="HPZ310" s="22"/>
      <c r="HQA310" s="22"/>
      <c r="HQB310" s="22"/>
      <c r="HQC310" s="22"/>
      <c r="HQD310" s="22"/>
      <c r="HQE310" s="22"/>
      <c r="HQF310" s="22"/>
      <c r="HQG310" s="22"/>
      <c r="HQH310" s="22"/>
      <c r="HQI310" s="22"/>
      <c r="HQJ310" s="22"/>
      <c r="HQK310" s="22"/>
      <c r="HQL310" s="22"/>
      <c r="HQM310" s="22"/>
      <c r="HQN310" s="22"/>
      <c r="HQO310" s="22"/>
      <c r="HQP310" s="22"/>
      <c r="HQQ310" s="22"/>
      <c r="HQR310" s="22"/>
      <c r="HQS310" s="22"/>
      <c r="HQT310" s="22"/>
      <c r="HQU310" s="22"/>
      <c r="HQV310" s="22"/>
      <c r="HQW310" s="22"/>
      <c r="HQX310" s="22"/>
      <c r="HQY310" s="22"/>
      <c r="HQZ310" s="22"/>
      <c r="HRA310" s="22"/>
      <c r="HRB310" s="22"/>
      <c r="HRC310" s="22"/>
      <c r="HRD310" s="22"/>
      <c r="HRE310" s="22"/>
      <c r="HRF310" s="22"/>
      <c r="HRG310" s="22"/>
      <c r="HRH310" s="22"/>
      <c r="HRI310" s="22"/>
      <c r="HRJ310" s="22"/>
      <c r="HRK310" s="22"/>
      <c r="HRL310" s="22"/>
      <c r="HRM310" s="22"/>
      <c r="HRN310" s="22"/>
      <c r="HRO310" s="22"/>
      <c r="HRP310" s="22"/>
      <c r="HRQ310" s="22"/>
      <c r="HRR310" s="22"/>
      <c r="HRS310" s="22"/>
      <c r="HRT310" s="22"/>
      <c r="HRU310" s="22"/>
      <c r="HRV310" s="22"/>
      <c r="HRW310" s="22"/>
      <c r="HRX310" s="22"/>
      <c r="HRY310" s="22"/>
      <c r="HRZ310" s="22"/>
      <c r="HSA310" s="22"/>
      <c r="HSB310" s="22"/>
      <c r="HSC310" s="22"/>
      <c r="HSD310" s="22"/>
      <c r="HSE310" s="22"/>
      <c r="HSF310" s="22"/>
      <c r="HSG310" s="22"/>
      <c r="HSH310" s="22"/>
      <c r="HSI310" s="22"/>
      <c r="HSJ310" s="22"/>
      <c r="HSK310" s="22"/>
      <c r="HSL310" s="22"/>
      <c r="HSM310" s="22"/>
      <c r="HSN310" s="22"/>
      <c r="HSO310" s="22"/>
      <c r="HSP310" s="22"/>
      <c r="HSQ310" s="22"/>
      <c r="HSR310" s="22"/>
      <c r="HSS310" s="22"/>
      <c r="HST310" s="22"/>
      <c r="HSU310" s="22"/>
      <c r="HSV310" s="22"/>
      <c r="HSW310" s="22"/>
      <c r="HSX310" s="22"/>
      <c r="HSY310" s="22"/>
      <c r="HSZ310" s="22"/>
      <c r="HTA310" s="22"/>
      <c r="HTB310" s="22"/>
      <c r="HTC310" s="22"/>
      <c r="HTD310" s="22"/>
      <c r="HTE310" s="22"/>
      <c r="HTF310" s="22"/>
      <c r="HTG310" s="22"/>
      <c r="HTH310" s="22"/>
      <c r="HTI310" s="22"/>
      <c r="HTJ310" s="22"/>
      <c r="HTK310" s="22"/>
      <c r="HTL310" s="22"/>
      <c r="HTM310" s="22"/>
      <c r="HTN310" s="22"/>
      <c r="HTO310" s="22"/>
      <c r="HTP310" s="22"/>
      <c r="HTQ310" s="22"/>
      <c r="HTR310" s="22"/>
      <c r="HTS310" s="22"/>
      <c r="HTT310" s="22"/>
      <c r="HTU310" s="22"/>
      <c r="HTV310" s="22"/>
      <c r="HTW310" s="22"/>
      <c r="HTX310" s="22"/>
      <c r="HTY310" s="22"/>
      <c r="HTZ310" s="22"/>
      <c r="HUA310" s="22"/>
      <c r="HUB310" s="22"/>
      <c r="HUC310" s="22"/>
      <c r="HUD310" s="22"/>
      <c r="HUE310" s="22"/>
      <c r="HUF310" s="22"/>
      <c r="HUG310" s="22"/>
      <c r="HUH310" s="22"/>
      <c r="HUI310" s="22"/>
      <c r="HUJ310" s="22"/>
      <c r="HUK310" s="22"/>
      <c r="HUL310" s="22"/>
      <c r="HUM310" s="22"/>
      <c r="HUN310" s="22"/>
      <c r="HUO310" s="22"/>
      <c r="HUP310" s="22"/>
      <c r="HUQ310" s="22"/>
      <c r="HUR310" s="22"/>
      <c r="HUS310" s="22"/>
      <c r="HUT310" s="22"/>
      <c r="HUU310" s="22"/>
      <c r="HUV310" s="22"/>
      <c r="HUW310" s="22"/>
      <c r="HUX310" s="22"/>
      <c r="HUY310" s="22"/>
      <c r="HUZ310" s="22"/>
      <c r="HVA310" s="22"/>
      <c r="HVB310" s="22"/>
      <c r="HVC310" s="22"/>
      <c r="HVD310" s="22"/>
      <c r="HVE310" s="22"/>
      <c r="HVF310" s="22"/>
      <c r="HVG310" s="22"/>
      <c r="HVH310" s="22"/>
      <c r="HVI310" s="22"/>
      <c r="HVJ310" s="22"/>
      <c r="HVK310" s="22"/>
      <c r="HVL310" s="22"/>
      <c r="HVM310" s="22"/>
      <c r="HVN310" s="22"/>
      <c r="HVO310" s="22"/>
      <c r="HVP310" s="22"/>
      <c r="HVQ310" s="22"/>
      <c r="HVR310" s="22"/>
      <c r="HVS310" s="22"/>
      <c r="HVT310" s="22"/>
      <c r="HVU310" s="22"/>
      <c r="HVV310" s="22"/>
      <c r="HVW310" s="22"/>
      <c r="HVX310" s="22"/>
      <c r="HVY310" s="22"/>
      <c r="HVZ310" s="22"/>
      <c r="HWA310" s="22"/>
      <c r="HWB310" s="22"/>
      <c r="HWC310" s="22"/>
      <c r="HWD310" s="22"/>
      <c r="HWE310" s="22"/>
      <c r="HWF310" s="22"/>
      <c r="HWG310" s="22"/>
      <c r="HWH310" s="22"/>
      <c r="HWI310" s="22"/>
      <c r="HWJ310" s="22"/>
      <c r="HWK310" s="22"/>
      <c r="HWL310" s="22"/>
      <c r="HWM310" s="22"/>
      <c r="HWN310" s="22"/>
      <c r="HWO310" s="22"/>
      <c r="HWP310" s="22"/>
      <c r="HWQ310" s="22"/>
      <c r="HWR310" s="22"/>
      <c r="HWS310" s="22"/>
      <c r="HWT310" s="22"/>
      <c r="HWU310" s="22"/>
      <c r="HWV310" s="22"/>
      <c r="HWW310" s="22"/>
      <c r="HWX310" s="22"/>
      <c r="HWY310" s="22"/>
      <c r="HWZ310" s="22"/>
      <c r="HXA310" s="22"/>
      <c r="HXB310" s="22"/>
      <c r="HXC310" s="22"/>
      <c r="HXD310" s="22"/>
      <c r="HXE310" s="22"/>
      <c r="HXF310" s="22"/>
      <c r="HXG310" s="22"/>
      <c r="HXH310" s="22"/>
      <c r="HXI310" s="22"/>
      <c r="HXJ310" s="22"/>
      <c r="HXK310" s="22"/>
      <c r="HXL310" s="22"/>
      <c r="HXM310" s="22"/>
      <c r="HXN310" s="22"/>
      <c r="HXO310" s="22"/>
      <c r="HXP310" s="22"/>
      <c r="HXQ310" s="22"/>
      <c r="HXR310" s="22"/>
      <c r="HXS310" s="22"/>
      <c r="HXT310" s="22"/>
      <c r="HXU310" s="22"/>
      <c r="HXV310" s="22"/>
      <c r="HXW310" s="22"/>
      <c r="HXX310" s="22"/>
      <c r="HXY310" s="22"/>
      <c r="HXZ310" s="22"/>
      <c r="HYA310" s="22"/>
      <c r="HYB310" s="22"/>
      <c r="HYC310" s="22"/>
      <c r="HYD310" s="22"/>
      <c r="HYE310" s="22"/>
      <c r="HYF310" s="22"/>
      <c r="HYG310" s="22"/>
      <c r="HYH310" s="22"/>
      <c r="HYI310" s="22"/>
      <c r="HYJ310" s="22"/>
      <c r="HYK310" s="22"/>
      <c r="HYL310" s="22"/>
      <c r="HYM310" s="22"/>
      <c r="HYN310" s="22"/>
      <c r="HYO310" s="22"/>
      <c r="HYP310" s="22"/>
      <c r="HYQ310" s="22"/>
      <c r="HYR310" s="22"/>
      <c r="HYS310" s="22"/>
      <c r="HYT310" s="22"/>
      <c r="HYU310" s="22"/>
      <c r="HYV310" s="22"/>
      <c r="HYW310" s="22"/>
      <c r="HYX310" s="22"/>
      <c r="HYY310" s="22"/>
      <c r="HYZ310" s="22"/>
      <c r="HZA310" s="22"/>
      <c r="HZB310" s="22"/>
      <c r="HZC310" s="22"/>
      <c r="HZD310" s="22"/>
      <c r="HZE310" s="22"/>
      <c r="HZF310" s="22"/>
      <c r="HZG310" s="22"/>
      <c r="HZH310" s="22"/>
      <c r="HZI310" s="22"/>
      <c r="HZJ310" s="22"/>
      <c r="HZK310" s="22"/>
      <c r="HZL310" s="22"/>
      <c r="HZM310" s="22"/>
      <c r="HZN310" s="22"/>
      <c r="HZO310" s="22"/>
      <c r="HZP310" s="22"/>
      <c r="HZQ310" s="22"/>
      <c r="HZR310" s="22"/>
      <c r="HZS310" s="22"/>
      <c r="HZT310" s="22"/>
      <c r="HZU310" s="22"/>
      <c r="HZV310" s="22"/>
      <c r="HZW310" s="22"/>
      <c r="HZX310" s="22"/>
      <c r="HZY310" s="22"/>
      <c r="HZZ310" s="22"/>
      <c r="IAA310" s="22"/>
      <c r="IAB310" s="22"/>
      <c r="IAC310" s="22"/>
      <c r="IAD310" s="22"/>
      <c r="IAE310" s="22"/>
      <c r="IAF310" s="22"/>
      <c r="IAG310" s="22"/>
      <c r="IAH310" s="22"/>
      <c r="IAI310" s="22"/>
      <c r="IAJ310" s="22"/>
      <c r="IAK310" s="22"/>
      <c r="IAL310" s="22"/>
      <c r="IAM310" s="22"/>
      <c r="IAN310" s="22"/>
      <c r="IAO310" s="22"/>
      <c r="IAP310" s="22"/>
      <c r="IAQ310" s="22"/>
      <c r="IAR310" s="22"/>
      <c r="IAS310" s="22"/>
      <c r="IAT310" s="22"/>
      <c r="IAU310" s="22"/>
      <c r="IAV310" s="22"/>
      <c r="IAW310" s="22"/>
      <c r="IAX310" s="22"/>
      <c r="IAY310" s="22"/>
      <c r="IAZ310" s="22"/>
      <c r="IBA310" s="22"/>
      <c r="IBB310" s="22"/>
      <c r="IBC310" s="22"/>
      <c r="IBD310" s="22"/>
      <c r="IBE310" s="22"/>
      <c r="IBF310" s="22"/>
      <c r="IBG310" s="22"/>
      <c r="IBH310" s="22"/>
      <c r="IBI310" s="22"/>
      <c r="IBJ310" s="22"/>
      <c r="IBK310" s="22"/>
      <c r="IBL310" s="22"/>
      <c r="IBM310" s="22"/>
      <c r="IBN310" s="22"/>
      <c r="IBO310" s="22"/>
      <c r="IBP310" s="22"/>
      <c r="IBQ310" s="22"/>
      <c r="IBR310" s="22"/>
      <c r="IBS310" s="22"/>
      <c r="IBT310" s="22"/>
      <c r="IBU310" s="22"/>
      <c r="IBV310" s="22"/>
      <c r="IBW310" s="22"/>
      <c r="IBX310" s="22"/>
      <c r="IBY310" s="22"/>
      <c r="IBZ310" s="22"/>
      <c r="ICA310" s="22"/>
      <c r="ICB310" s="22"/>
      <c r="ICC310" s="22"/>
      <c r="ICD310" s="22"/>
      <c r="ICE310" s="22"/>
      <c r="ICF310" s="22"/>
      <c r="ICG310" s="22"/>
      <c r="ICH310" s="22"/>
      <c r="ICI310" s="22"/>
      <c r="ICJ310" s="22"/>
      <c r="ICK310" s="22"/>
      <c r="ICL310" s="22"/>
      <c r="ICM310" s="22"/>
      <c r="ICN310" s="22"/>
      <c r="ICO310" s="22"/>
      <c r="ICP310" s="22"/>
      <c r="ICQ310" s="22"/>
      <c r="ICR310" s="22"/>
      <c r="ICS310" s="22"/>
      <c r="ICT310" s="22"/>
      <c r="ICU310" s="22"/>
      <c r="ICV310" s="22"/>
      <c r="ICW310" s="22"/>
      <c r="ICX310" s="22"/>
      <c r="ICY310" s="22"/>
      <c r="ICZ310" s="22"/>
      <c r="IDA310" s="22"/>
      <c r="IDB310" s="22"/>
      <c r="IDC310" s="22"/>
      <c r="IDD310" s="22"/>
      <c r="IDE310" s="22"/>
      <c r="IDF310" s="22"/>
      <c r="IDG310" s="22"/>
      <c r="IDH310" s="22"/>
      <c r="IDI310" s="22"/>
      <c r="IDJ310" s="22"/>
      <c r="IDK310" s="22"/>
      <c r="IDL310" s="22"/>
      <c r="IDM310" s="22"/>
      <c r="IDN310" s="22"/>
      <c r="IDO310" s="22"/>
      <c r="IDP310" s="22"/>
      <c r="IDQ310" s="22"/>
      <c r="IDR310" s="22"/>
      <c r="IDS310" s="22"/>
      <c r="IDT310" s="22"/>
      <c r="IDU310" s="22"/>
      <c r="IDV310" s="22"/>
      <c r="IDW310" s="22"/>
      <c r="IDX310" s="22"/>
      <c r="IDY310" s="22"/>
      <c r="IDZ310" s="22"/>
      <c r="IEA310" s="22"/>
      <c r="IEB310" s="22"/>
      <c r="IEC310" s="22"/>
      <c r="IED310" s="22"/>
      <c r="IEE310" s="22"/>
      <c r="IEF310" s="22"/>
      <c r="IEG310" s="22"/>
      <c r="IEH310" s="22"/>
      <c r="IEI310" s="22"/>
      <c r="IEJ310" s="22"/>
      <c r="IEK310" s="22"/>
      <c r="IEL310" s="22"/>
      <c r="IEM310" s="22"/>
      <c r="IEN310" s="22"/>
      <c r="IEO310" s="22"/>
      <c r="IEP310" s="22"/>
      <c r="IEQ310" s="22"/>
      <c r="IER310" s="22"/>
      <c r="IES310" s="22"/>
      <c r="IET310" s="22"/>
      <c r="IEU310" s="22"/>
      <c r="IEV310" s="22"/>
      <c r="IEW310" s="22"/>
      <c r="IEX310" s="22"/>
      <c r="IEY310" s="22"/>
      <c r="IEZ310" s="22"/>
      <c r="IFA310" s="22"/>
      <c r="IFB310" s="22"/>
      <c r="IFC310" s="22"/>
      <c r="IFD310" s="22"/>
      <c r="IFE310" s="22"/>
      <c r="IFF310" s="22"/>
      <c r="IFG310" s="22"/>
      <c r="IFH310" s="22"/>
      <c r="IFI310" s="22"/>
      <c r="IFJ310" s="22"/>
      <c r="IFK310" s="22"/>
      <c r="IFL310" s="22"/>
      <c r="IFM310" s="22"/>
      <c r="IFN310" s="22"/>
      <c r="IFO310" s="22"/>
      <c r="IFP310" s="22"/>
      <c r="IFQ310" s="22"/>
      <c r="IFR310" s="22"/>
      <c r="IFS310" s="22"/>
      <c r="IFT310" s="22"/>
      <c r="IFU310" s="22"/>
      <c r="IFV310" s="22"/>
      <c r="IFW310" s="22"/>
      <c r="IFX310" s="22"/>
      <c r="IFY310" s="22"/>
      <c r="IFZ310" s="22"/>
      <c r="IGA310" s="22"/>
      <c r="IGB310" s="22"/>
      <c r="IGC310" s="22"/>
      <c r="IGD310" s="22"/>
      <c r="IGE310" s="22"/>
      <c r="IGF310" s="22"/>
      <c r="IGG310" s="22"/>
      <c r="IGH310" s="22"/>
      <c r="IGI310" s="22"/>
      <c r="IGJ310" s="22"/>
      <c r="IGK310" s="22"/>
      <c r="IGL310" s="22"/>
      <c r="IGM310" s="22"/>
      <c r="IGN310" s="22"/>
      <c r="IGO310" s="22"/>
      <c r="IGP310" s="22"/>
      <c r="IGQ310" s="22"/>
      <c r="IGR310" s="22"/>
      <c r="IGS310" s="22"/>
      <c r="IGT310" s="22"/>
      <c r="IGU310" s="22"/>
      <c r="IGV310" s="22"/>
      <c r="IGW310" s="22"/>
      <c r="IGX310" s="22"/>
      <c r="IGY310" s="22"/>
      <c r="IGZ310" s="22"/>
      <c r="IHA310" s="22"/>
      <c r="IHB310" s="22"/>
      <c r="IHC310" s="22"/>
      <c r="IHD310" s="22"/>
      <c r="IHE310" s="22"/>
      <c r="IHF310" s="22"/>
      <c r="IHG310" s="22"/>
      <c r="IHH310" s="22"/>
      <c r="IHI310" s="22"/>
      <c r="IHJ310" s="22"/>
      <c r="IHK310" s="22"/>
      <c r="IHL310" s="22"/>
      <c r="IHM310" s="22"/>
      <c r="IHN310" s="22"/>
      <c r="IHO310" s="22"/>
      <c r="IHP310" s="22"/>
      <c r="IHQ310" s="22"/>
      <c r="IHR310" s="22"/>
      <c r="IHS310" s="22"/>
      <c r="IHT310" s="22"/>
      <c r="IHU310" s="22"/>
      <c r="IHV310" s="22"/>
      <c r="IHW310" s="22"/>
      <c r="IHX310" s="22"/>
      <c r="IHY310" s="22"/>
      <c r="IHZ310" s="22"/>
      <c r="IIA310" s="22"/>
      <c r="IIB310" s="22"/>
      <c r="IIC310" s="22"/>
      <c r="IID310" s="22"/>
      <c r="IIE310" s="22"/>
      <c r="IIF310" s="22"/>
      <c r="IIG310" s="22"/>
      <c r="IIH310" s="22"/>
      <c r="III310" s="22"/>
      <c r="IIJ310" s="22"/>
      <c r="IIK310" s="22"/>
      <c r="IIL310" s="22"/>
      <c r="IIM310" s="22"/>
      <c r="IIN310" s="22"/>
      <c r="IIO310" s="22"/>
      <c r="IIP310" s="22"/>
      <c r="IIQ310" s="22"/>
      <c r="IIR310" s="22"/>
      <c r="IIS310" s="22"/>
      <c r="IIT310" s="22"/>
      <c r="IIU310" s="22"/>
      <c r="IIV310" s="22"/>
      <c r="IIW310" s="22"/>
      <c r="IIX310" s="22"/>
      <c r="IIY310" s="22"/>
      <c r="IIZ310" s="22"/>
      <c r="IJA310" s="22"/>
      <c r="IJB310" s="22"/>
      <c r="IJC310" s="22"/>
      <c r="IJD310" s="22"/>
      <c r="IJE310" s="22"/>
      <c r="IJF310" s="22"/>
      <c r="IJG310" s="22"/>
      <c r="IJH310" s="22"/>
      <c r="IJI310" s="22"/>
      <c r="IJJ310" s="22"/>
      <c r="IJK310" s="22"/>
      <c r="IJL310" s="22"/>
      <c r="IJM310" s="22"/>
      <c r="IJN310" s="22"/>
      <c r="IJO310" s="22"/>
      <c r="IJP310" s="22"/>
      <c r="IJQ310" s="22"/>
      <c r="IJR310" s="22"/>
      <c r="IJS310" s="22"/>
      <c r="IJT310" s="22"/>
      <c r="IJU310" s="22"/>
      <c r="IJV310" s="22"/>
      <c r="IJW310" s="22"/>
      <c r="IJX310" s="22"/>
      <c r="IJY310" s="22"/>
      <c r="IJZ310" s="22"/>
      <c r="IKA310" s="22"/>
      <c r="IKB310" s="22"/>
      <c r="IKC310" s="22"/>
      <c r="IKD310" s="22"/>
      <c r="IKE310" s="22"/>
      <c r="IKF310" s="22"/>
      <c r="IKG310" s="22"/>
      <c r="IKH310" s="22"/>
      <c r="IKI310" s="22"/>
      <c r="IKJ310" s="22"/>
      <c r="IKK310" s="22"/>
      <c r="IKL310" s="22"/>
      <c r="IKM310" s="22"/>
      <c r="IKN310" s="22"/>
      <c r="IKO310" s="22"/>
      <c r="IKP310" s="22"/>
      <c r="IKQ310" s="22"/>
      <c r="IKR310" s="22"/>
      <c r="IKS310" s="22"/>
      <c r="IKT310" s="22"/>
      <c r="IKU310" s="22"/>
      <c r="IKV310" s="22"/>
      <c r="IKW310" s="22"/>
      <c r="IKX310" s="22"/>
      <c r="IKY310" s="22"/>
      <c r="IKZ310" s="22"/>
      <c r="ILA310" s="22"/>
      <c r="ILB310" s="22"/>
      <c r="ILC310" s="22"/>
      <c r="ILD310" s="22"/>
      <c r="ILE310" s="22"/>
      <c r="ILF310" s="22"/>
      <c r="ILG310" s="22"/>
      <c r="ILH310" s="22"/>
      <c r="ILI310" s="22"/>
      <c r="ILJ310" s="22"/>
      <c r="ILK310" s="22"/>
      <c r="ILL310" s="22"/>
      <c r="ILM310" s="22"/>
      <c r="ILN310" s="22"/>
      <c r="ILO310" s="22"/>
      <c r="ILP310" s="22"/>
      <c r="ILQ310" s="22"/>
      <c r="ILR310" s="22"/>
      <c r="ILS310" s="22"/>
      <c r="ILT310" s="22"/>
      <c r="ILU310" s="22"/>
      <c r="ILV310" s="22"/>
      <c r="ILW310" s="22"/>
      <c r="ILX310" s="22"/>
      <c r="ILY310" s="22"/>
      <c r="ILZ310" s="22"/>
      <c r="IMA310" s="22"/>
      <c r="IMB310" s="22"/>
      <c r="IMC310" s="22"/>
      <c r="IMD310" s="22"/>
      <c r="IME310" s="22"/>
      <c r="IMF310" s="22"/>
      <c r="IMG310" s="22"/>
      <c r="IMH310" s="22"/>
      <c r="IMI310" s="22"/>
      <c r="IMJ310" s="22"/>
      <c r="IMK310" s="22"/>
      <c r="IML310" s="22"/>
      <c r="IMM310" s="22"/>
      <c r="IMN310" s="22"/>
      <c r="IMO310" s="22"/>
      <c r="IMP310" s="22"/>
      <c r="IMQ310" s="22"/>
      <c r="IMR310" s="22"/>
      <c r="IMS310" s="22"/>
      <c r="IMT310" s="22"/>
      <c r="IMU310" s="22"/>
      <c r="IMV310" s="22"/>
      <c r="IMW310" s="22"/>
      <c r="IMX310" s="22"/>
      <c r="IMY310" s="22"/>
      <c r="IMZ310" s="22"/>
      <c r="INA310" s="22"/>
      <c r="INB310" s="22"/>
      <c r="INC310" s="22"/>
      <c r="IND310" s="22"/>
      <c r="INE310" s="22"/>
      <c r="INF310" s="22"/>
      <c r="ING310" s="22"/>
      <c r="INH310" s="22"/>
      <c r="INI310" s="22"/>
      <c r="INJ310" s="22"/>
      <c r="INK310" s="22"/>
      <c r="INL310" s="22"/>
      <c r="INM310" s="22"/>
      <c r="INN310" s="22"/>
      <c r="INO310" s="22"/>
      <c r="INP310" s="22"/>
      <c r="INQ310" s="22"/>
      <c r="INR310" s="22"/>
      <c r="INS310" s="22"/>
      <c r="INT310" s="22"/>
      <c r="INU310" s="22"/>
      <c r="INV310" s="22"/>
      <c r="INW310" s="22"/>
      <c r="INX310" s="22"/>
      <c r="INY310" s="22"/>
      <c r="INZ310" s="22"/>
      <c r="IOA310" s="22"/>
      <c r="IOB310" s="22"/>
      <c r="IOC310" s="22"/>
      <c r="IOD310" s="22"/>
      <c r="IOE310" s="22"/>
      <c r="IOF310" s="22"/>
      <c r="IOG310" s="22"/>
      <c r="IOH310" s="22"/>
      <c r="IOI310" s="22"/>
      <c r="IOJ310" s="22"/>
      <c r="IOK310" s="22"/>
      <c r="IOL310" s="22"/>
      <c r="IOM310" s="22"/>
      <c r="ION310" s="22"/>
      <c r="IOO310" s="22"/>
      <c r="IOP310" s="22"/>
      <c r="IOQ310" s="22"/>
      <c r="IOR310" s="22"/>
      <c r="IOS310" s="22"/>
      <c r="IOT310" s="22"/>
      <c r="IOU310" s="22"/>
      <c r="IOV310" s="22"/>
      <c r="IOW310" s="22"/>
      <c r="IOX310" s="22"/>
      <c r="IOY310" s="22"/>
      <c r="IOZ310" s="22"/>
      <c r="IPA310" s="22"/>
      <c r="IPB310" s="22"/>
      <c r="IPC310" s="22"/>
      <c r="IPD310" s="22"/>
      <c r="IPE310" s="22"/>
      <c r="IPF310" s="22"/>
      <c r="IPG310" s="22"/>
      <c r="IPH310" s="22"/>
      <c r="IPI310" s="22"/>
      <c r="IPJ310" s="22"/>
      <c r="IPK310" s="22"/>
      <c r="IPL310" s="22"/>
      <c r="IPM310" s="22"/>
      <c r="IPN310" s="22"/>
      <c r="IPO310" s="22"/>
      <c r="IPP310" s="22"/>
      <c r="IPQ310" s="22"/>
      <c r="IPR310" s="22"/>
      <c r="IPS310" s="22"/>
      <c r="IPT310" s="22"/>
      <c r="IPU310" s="22"/>
      <c r="IPV310" s="22"/>
      <c r="IPW310" s="22"/>
      <c r="IPX310" s="22"/>
      <c r="IPY310" s="22"/>
      <c r="IPZ310" s="22"/>
      <c r="IQA310" s="22"/>
      <c r="IQB310" s="22"/>
      <c r="IQC310" s="22"/>
      <c r="IQD310" s="22"/>
      <c r="IQE310" s="22"/>
      <c r="IQF310" s="22"/>
      <c r="IQG310" s="22"/>
      <c r="IQH310" s="22"/>
      <c r="IQI310" s="22"/>
      <c r="IQJ310" s="22"/>
      <c r="IQK310" s="22"/>
      <c r="IQL310" s="22"/>
      <c r="IQM310" s="22"/>
      <c r="IQN310" s="22"/>
      <c r="IQO310" s="22"/>
      <c r="IQP310" s="22"/>
      <c r="IQQ310" s="22"/>
      <c r="IQR310" s="22"/>
      <c r="IQS310" s="22"/>
      <c r="IQT310" s="22"/>
      <c r="IQU310" s="22"/>
      <c r="IQV310" s="22"/>
      <c r="IQW310" s="22"/>
      <c r="IQX310" s="22"/>
      <c r="IQY310" s="22"/>
      <c r="IQZ310" s="22"/>
      <c r="IRA310" s="22"/>
      <c r="IRB310" s="22"/>
      <c r="IRC310" s="22"/>
      <c r="IRD310" s="22"/>
      <c r="IRE310" s="22"/>
      <c r="IRF310" s="22"/>
      <c r="IRG310" s="22"/>
      <c r="IRH310" s="22"/>
      <c r="IRI310" s="22"/>
      <c r="IRJ310" s="22"/>
      <c r="IRK310" s="22"/>
      <c r="IRL310" s="22"/>
      <c r="IRM310" s="22"/>
      <c r="IRN310" s="22"/>
      <c r="IRO310" s="22"/>
      <c r="IRP310" s="22"/>
      <c r="IRQ310" s="22"/>
      <c r="IRR310" s="22"/>
      <c r="IRS310" s="22"/>
      <c r="IRT310" s="22"/>
      <c r="IRU310" s="22"/>
      <c r="IRV310" s="22"/>
      <c r="IRW310" s="22"/>
      <c r="IRX310" s="22"/>
      <c r="IRY310" s="22"/>
      <c r="IRZ310" s="22"/>
      <c r="ISA310" s="22"/>
      <c r="ISB310" s="22"/>
      <c r="ISC310" s="22"/>
      <c r="ISD310" s="22"/>
      <c r="ISE310" s="22"/>
      <c r="ISF310" s="22"/>
      <c r="ISG310" s="22"/>
      <c r="ISH310" s="22"/>
      <c r="ISI310" s="22"/>
      <c r="ISJ310" s="22"/>
      <c r="ISK310" s="22"/>
      <c r="ISL310" s="22"/>
      <c r="ISM310" s="22"/>
      <c r="ISN310" s="22"/>
      <c r="ISO310" s="22"/>
      <c r="ISP310" s="22"/>
      <c r="ISQ310" s="22"/>
      <c r="ISR310" s="22"/>
      <c r="ISS310" s="22"/>
      <c r="IST310" s="22"/>
      <c r="ISU310" s="22"/>
      <c r="ISV310" s="22"/>
      <c r="ISW310" s="22"/>
      <c r="ISX310" s="22"/>
      <c r="ISY310" s="22"/>
      <c r="ISZ310" s="22"/>
      <c r="ITA310" s="22"/>
      <c r="ITB310" s="22"/>
      <c r="ITC310" s="22"/>
      <c r="ITD310" s="22"/>
      <c r="ITE310" s="22"/>
      <c r="ITF310" s="22"/>
      <c r="ITG310" s="22"/>
      <c r="ITH310" s="22"/>
      <c r="ITI310" s="22"/>
      <c r="ITJ310" s="22"/>
      <c r="ITK310" s="22"/>
      <c r="ITL310" s="22"/>
      <c r="ITM310" s="22"/>
      <c r="ITN310" s="22"/>
      <c r="ITO310" s="22"/>
      <c r="ITP310" s="22"/>
      <c r="ITQ310" s="22"/>
      <c r="ITR310" s="22"/>
      <c r="ITS310" s="22"/>
      <c r="ITT310" s="22"/>
      <c r="ITU310" s="22"/>
      <c r="ITV310" s="22"/>
      <c r="ITW310" s="22"/>
      <c r="ITX310" s="22"/>
      <c r="ITY310" s="22"/>
      <c r="ITZ310" s="22"/>
      <c r="IUA310" s="22"/>
      <c r="IUB310" s="22"/>
      <c r="IUC310" s="22"/>
      <c r="IUD310" s="22"/>
      <c r="IUE310" s="22"/>
      <c r="IUF310" s="22"/>
      <c r="IUG310" s="22"/>
      <c r="IUH310" s="22"/>
      <c r="IUI310" s="22"/>
      <c r="IUJ310" s="22"/>
      <c r="IUK310" s="22"/>
      <c r="IUL310" s="22"/>
      <c r="IUM310" s="22"/>
      <c r="IUN310" s="22"/>
      <c r="IUO310" s="22"/>
      <c r="IUP310" s="22"/>
      <c r="IUQ310" s="22"/>
      <c r="IUR310" s="22"/>
      <c r="IUS310" s="22"/>
      <c r="IUT310" s="22"/>
      <c r="IUU310" s="22"/>
      <c r="IUV310" s="22"/>
      <c r="IUW310" s="22"/>
      <c r="IUX310" s="22"/>
      <c r="IUY310" s="22"/>
      <c r="IUZ310" s="22"/>
      <c r="IVA310" s="22"/>
      <c r="IVB310" s="22"/>
      <c r="IVC310" s="22"/>
      <c r="IVD310" s="22"/>
      <c r="IVE310" s="22"/>
      <c r="IVF310" s="22"/>
      <c r="IVG310" s="22"/>
      <c r="IVH310" s="22"/>
      <c r="IVI310" s="22"/>
      <c r="IVJ310" s="22"/>
      <c r="IVK310" s="22"/>
      <c r="IVL310" s="22"/>
      <c r="IVM310" s="22"/>
      <c r="IVN310" s="22"/>
      <c r="IVO310" s="22"/>
      <c r="IVP310" s="22"/>
      <c r="IVQ310" s="22"/>
      <c r="IVR310" s="22"/>
      <c r="IVS310" s="22"/>
      <c r="IVT310" s="22"/>
      <c r="IVU310" s="22"/>
      <c r="IVV310" s="22"/>
      <c r="IVW310" s="22"/>
      <c r="IVX310" s="22"/>
      <c r="IVY310" s="22"/>
      <c r="IVZ310" s="22"/>
      <c r="IWA310" s="22"/>
      <c r="IWB310" s="22"/>
      <c r="IWC310" s="22"/>
      <c r="IWD310" s="22"/>
      <c r="IWE310" s="22"/>
      <c r="IWF310" s="22"/>
      <c r="IWG310" s="22"/>
      <c r="IWH310" s="22"/>
      <c r="IWI310" s="22"/>
      <c r="IWJ310" s="22"/>
      <c r="IWK310" s="22"/>
      <c r="IWL310" s="22"/>
      <c r="IWM310" s="22"/>
      <c r="IWN310" s="22"/>
      <c r="IWO310" s="22"/>
      <c r="IWP310" s="22"/>
      <c r="IWQ310" s="22"/>
      <c r="IWR310" s="22"/>
      <c r="IWS310" s="22"/>
      <c r="IWT310" s="22"/>
      <c r="IWU310" s="22"/>
      <c r="IWV310" s="22"/>
      <c r="IWW310" s="22"/>
      <c r="IWX310" s="22"/>
      <c r="IWY310" s="22"/>
      <c r="IWZ310" s="22"/>
      <c r="IXA310" s="22"/>
      <c r="IXB310" s="22"/>
      <c r="IXC310" s="22"/>
      <c r="IXD310" s="22"/>
      <c r="IXE310" s="22"/>
      <c r="IXF310" s="22"/>
      <c r="IXG310" s="22"/>
      <c r="IXH310" s="22"/>
      <c r="IXI310" s="22"/>
      <c r="IXJ310" s="22"/>
      <c r="IXK310" s="22"/>
      <c r="IXL310" s="22"/>
      <c r="IXM310" s="22"/>
      <c r="IXN310" s="22"/>
      <c r="IXO310" s="22"/>
      <c r="IXP310" s="22"/>
      <c r="IXQ310" s="22"/>
      <c r="IXR310" s="22"/>
      <c r="IXS310" s="22"/>
      <c r="IXT310" s="22"/>
      <c r="IXU310" s="22"/>
      <c r="IXV310" s="22"/>
      <c r="IXW310" s="22"/>
      <c r="IXX310" s="22"/>
      <c r="IXY310" s="22"/>
      <c r="IXZ310" s="22"/>
      <c r="IYA310" s="22"/>
      <c r="IYB310" s="22"/>
      <c r="IYC310" s="22"/>
      <c r="IYD310" s="22"/>
      <c r="IYE310" s="22"/>
      <c r="IYF310" s="22"/>
      <c r="IYG310" s="22"/>
      <c r="IYH310" s="22"/>
      <c r="IYI310" s="22"/>
      <c r="IYJ310" s="22"/>
      <c r="IYK310" s="22"/>
      <c r="IYL310" s="22"/>
      <c r="IYM310" s="22"/>
      <c r="IYN310" s="22"/>
      <c r="IYO310" s="22"/>
      <c r="IYP310" s="22"/>
      <c r="IYQ310" s="22"/>
      <c r="IYR310" s="22"/>
      <c r="IYS310" s="22"/>
      <c r="IYT310" s="22"/>
      <c r="IYU310" s="22"/>
      <c r="IYV310" s="22"/>
      <c r="IYW310" s="22"/>
      <c r="IYX310" s="22"/>
      <c r="IYY310" s="22"/>
      <c r="IYZ310" s="22"/>
      <c r="IZA310" s="22"/>
      <c r="IZB310" s="22"/>
      <c r="IZC310" s="22"/>
      <c r="IZD310" s="22"/>
      <c r="IZE310" s="22"/>
      <c r="IZF310" s="22"/>
      <c r="IZG310" s="22"/>
      <c r="IZH310" s="22"/>
      <c r="IZI310" s="22"/>
      <c r="IZJ310" s="22"/>
      <c r="IZK310" s="22"/>
      <c r="IZL310" s="22"/>
      <c r="IZM310" s="22"/>
      <c r="IZN310" s="22"/>
      <c r="IZO310" s="22"/>
      <c r="IZP310" s="22"/>
      <c r="IZQ310" s="22"/>
      <c r="IZR310" s="22"/>
      <c r="IZS310" s="22"/>
      <c r="IZT310" s="22"/>
      <c r="IZU310" s="22"/>
      <c r="IZV310" s="22"/>
      <c r="IZW310" s="22"/>
      <c r="IZX310" s="22"/>
      <c r="IZY310" s="22"/>
      <c r="IZZ310" s="22"/>
      <c r="JAA310" s="22"/>
      <c r="JAB310" s="22"/>
      <c r="JAC310" s="22"/>
      <c r="JAD310" s="22"/>
      <c r="JAE310" s="22"/>
      <c r="JAF310" s="22"/>
      <c r="JAG310" s="22"/>
      <c r="JAH310" s="22"/>
      <c r="JAI310" s="22"/>
      <c r="JAJ310" s="22"/>
      <c r="JAK310" s="22"/>
      <c r="JAL310" s="22"/>
      <c r="JAM310" s="22"/>
      <c r="JAN310" s="22"/>
      <c r="JAO310" s="22"/>
      <c r="JAP310" s="22"/>
      <c r="JAQ310" s="22"/>
      <c r="JAR310" s="22"/>
      <c r="JAS310" s="22"/>
      <c r="JAT310" s="22"/>
      <c r="JAU310" s="22"/>
      <c r="JAV310" s="22"/>
      <c r="JAW310" s="22"/>
      <c r="JAX310" s="22"/>
      <c r="JAY310" s="22"/>
      <c r="JAZ310" s="22"/>
      <c r="JBA310" s="22"/>
      <c r="JBB310" s="22"/>
      <c r="JBC310" s="22"/>
      <c r="JBD310" s="22"/>
      <c r="JBE310" s="22"/>
      <c r="JBF310" s="22"/>
      <c r="JBG310" s="22"/>
      <c r="JBH310" s="22"/>
      <c r="JBI310" s="22"/>
      <c r="JBJ310" s="22"/>
      <c r="JBK310" s="22"/>
      <c r="JBL310" s="22"/>
      <c r="JBM310" s="22"/>
      <c r="JBN310" s="22"/>
      <c r="JBO310" s="22"/>
      <c r="JBP310" s="22"/>
      <c r="JBQ310" s="22"/>
      <c r="JBR310" s="22"/>
      <c r="JBS310" s="22"/>
      <c r="JBT310" s="22"/>
      <c r="JBU310" s="22"/>
      <c r="JBV310" s="22"/>
      <c r="JBW310" s="22"/>
      <c r="JBX310" s="22"/>
      <c r="JBY310" s="22"/>
      <c r="JBZ310" s="22"/>
      <c r="JCA310" s="22"/>
      <c r="JCB310" s="22"/>
      <c r="JCC310" s="22"/>
      <c r="JCD310" s="22"/>
      <c r="JCE310" s="22"/>
      <c r="JCF310" s="22"/>
      <c r="JCG310" s="22"/>
      <c r="JCH310" s="22"/>
      <c r="JCI310" s="22"/>
      <c r="JCJ310" s="22"/>
      <c r="JCK310" s="22"/>
      <c r="JCL310" s="22"/>
      <c r="JCM310" s="22"/>
      <c r="JCN310" s="22"/>
      <c r="JCO310" s="22"/>
      <c r="JCP310" s="22"/>
      <c r="JCQ310" s="22"/>
      <c r="JCR310" s="22"/>
      <c r="JCS310" s="22"/>
      <c r="JCT310" s="22"/>
      <c r="JCU310" s="22"/>
      <c r="JCV310" s="22"/>
      <c r="JCW310" s="22"/>
      <c r="JCX310" s="22"/>
      <c r="JCY310" s="22"/>
      <c r="JCZ310" s="22"/>
      <c r="JDA310" s="22"/>
      <c r="JDB310" s="22"/>
      <c r="JDC310" s="22"/>
      <c r="JDD310" s="22"/>
      <c r="JDE310" s="22"/>
      <c r="JDF310" s="22"/>
      <c r="JDG310" s="22"/>
      <c r="JDH310" s="22"/>
      <c r="JDI310" s="22"/>
      <c r="JDJ310" s="22"/>
      <c r="JDK310" s="22"/>
      <c r="JDL310" s="22"/>
      <c r="JDM310" s="22"/>
      <c r="JDN310" s="22"/>
      <c r="JDO310" s="22"/>
      <c r="JDP310" s="22"/>
      <c r="JDQ310" s="22"/>
      <c r="JDR310" s="22"/>
      <c r="JDS310" s="22"/>
      <c r="JDT310" s="22"/>
      <c r="JDU310" s="22"/>
      <c r="JDV310" s="22"/>
      <c r="JDW310" s="22"/>
      <c r="JDX310" s="22"/>
      <c r="JDY310" s="22"/>
      <c r="JDZ310" s="22"/>
      <c r="JEA310" s="22"/>
      <c r="JEB310" s="22"/>
      <c r="JEC310" s="22"/>
      <c r="JED310" s="22"/>
      <c r="JEE310" s="22"/>
      <c r="JEF310" s="22"/>
      <c r="JEG310" s="22"/>
      <c r="JEH310" s="22"/>
      <c r="JEI310" s="22"/>
      <c r="JEJ310" s="22"/>
      <c r="JEK310" s="22"/>
      <c r="JEL310" s="22"/>
      <c r="JEM310" s="22"/>
      <c r="JEN310" s="22"/>
      <c r="JEO310" s="22"/>
      <c r="JEP310" s="22"/>
      <c r="JEQ310" s="22"/>
      <c r="JER310" s="22"/>
      <c r="JES310" s="22"/>
      <c r="JET310" s="22"/>
      <c r="JEU310" s="22"/>
      <c r="JEV310" s="22"/>
      <c r="JEW310" s="22"/>
      <c r="JEX310" s="22"/>
      <c r="JEY310" s="22"/>
      <c r="JEZ310" s="22"/>
      <c r="JFA310" s="22"/>
      <c r="JFB310" s="22"/>
      <c r="JFC310" s="22"/>
      <c r="JFD310" s="22"/>
      <c r="JFE310" s="22"/>
      <c r="JFF310" s="22"/>
      <c r="JFG310" s="22"/>
      <c r="JFH310" s="22"/>
      <c r="JFI310" s="22"/>
      <c r="JFJ310" s="22"/>
      <c r="JFK310" s="22"/>
      <c r="JFL310" s="22"/>
      <c r="JFM310" s="22"/>
      <c r="JFN310" s="22"/>
      <c r="JFO310" s="22"/>
      <c r="JFP310" s="22"/>
      <c r="JFQ310" s="22"/>
      <c r="JFR310" s="22"/>
      <c r="JFS310" s="22"/>
      <c r="JFT310" s="22"/>
      <c r="JFU310" s="22"/>
      <c r="JFV310" s="22"/>
      <c r="JFW310" s="22"/>
      <c r="JFX310" s="22"/>
      <c r="JFY310" s="22"/>
      <c r="JFZ310" s="22"/>
      <c r="JGA310" s="22"/>
      <c r="JGB310" s="22"/>
      <c r="JGC310" s="22"/>
      <c r="JGD310" s="22"/>
      <c r="JGE310" s="22"/>
      <c r="JGF310" s="22"/>
      <c r="JGG310" s="22"/>
      <c r="JGH310" s="22"/>
      <c r="JGI310" s="22"/>
      <c r="JGJ310" s="22"/>
      <c r="JGK310" s="22"/>
      <c r="JGL310" s="22"/>
      <c r="JGM310" s="22"/>
      <c r="JGN310" s="22"/>
      <c r="JGO310" s="22"/>
      <c r="JGP310" s="22"/>
      <c r="JGQ310" s="22"/>
      <c r="JGR310" s="22"/>
      <c r="JGS310" s="22"/>
      <c r="JGT310" s="22"/>
      <c r="JGU310" s="22"/>
      <c r="JGV310" s="22"/>
      <c r="JGW310" s="22"/>
      <c r="JGX310" s="22"/>
      <c r="JGY310" s="22"/>
      <c r="JGZ310" s="22"/>
      <c r="JHA310" s="22"/>
      <c r="JHB310" s="22"/>
      <c r="JHC310" s="22"/>
      <c r="JHD310" s="22"/>
      <c r="JHE310" s="22"/>
      <c r="JHF310" s="22"/>
      <c r="JHG310" s="22"/>
      <c r="JHH310" s="22"/>
      <c r="JHI310" s="22"/>
      <c r="JHJ310" s="22"/>
      <c r="JHK310" s="22"/>
      <c r="JHL310" s="22"/>
      <c r="JHM310" s="22"/>
      <c r="JHN310" s="22"/>
      <c r="JHO310" s="22"/>
      <c r="JHP310" s="22"/>
      <c r="JHQ310" s="22"/>
      <c r="JHR310" s="22"/>
      <c r="JHS310" s="22"/>
      <c r="JHT310" s="22"/>
      <c r="JHU310" s="22"/>
      <c r="JHV310" s="22"/>
      <c r="JHW310" s="22"/>
      <c r="JHX310" s="22"/>
      <c r="JHY310" s="22"/>
      <c r="JHZ310" s="22"/>
      <c r="JIA310" s="22"/>
      <c r="JIB310" s="22"/>
      <c r="JIC310" s="22"/>
      <c r="JID310" s="22"/>
      <c r="JIE310" s="22"/>
      <c r="JIF310" s="22"/>
      <c r="JIG310" s="22"/>
      <c r="JIH310" s="22"/>
      <c r="JII310" s="22"/>
      <c r="JIJ310" s="22"/>
      <c r="JIK310" s="22"/>
      <c r="JIL310" s="22"/>
      <c r="JIM310" s="22"/>
      <c r="JIN310" s="22"/>
      <c r="JIO310" s="22"/>
      <c r="JIP310" s="22"/>
      <c r="JIQ310" s="22"/>
      <c r="JIR310" s="22"/>
      <c r="JIS310" s="22"/>
      <c r="JIT310" s="22"/>
      <c r="JIU310" s="22"/>
      <c r="JIV310" s="22"/>
      <c r="JIW310" s="22"/>
      <c r="JIX310" s="22"/>
      <c r="JIY310" s="22"/>
      <c r="JIZ310" s="22"/>
      <c r="JJA310" s="22"/>
      <c r="JJB310" s="22"/>
      <c r="JJC310" s="22"/>
      <c r="JJD310" s="22"/>
      <c r="JJE310" s="22"/>
      <c r="JJF310" s="22"/>
      <c r="JJG310" s="22"/>
      <c r="JJH310" s="22"/>
      <c r="JJI310" s="22"/>
      <c r="JJJ310" s="22"/>
      <c r="JJK310" s="22"/>
      <c r="JJL310" s="22"/>
      <c r="JJM310" s="22"/>
      <c r="JJN310" s="22"/>
      <c r="JJO310" s="22"/>
      <c r="JJP310" s="22"/>
      <c r="JJQ310" s="22"/>
      <c r="JJR310" s="22"/>
      <c r="JJS310" s="22"/>
      <c r="JJT310" s="22"/>
      <c r="JJU310" s="22"/>
      <c r="JJV310" s="22"/>
      <c r="JJW310" s="22"/>
      <c r="JJX310" s="22"/>
      <c r="JJY310" s="22"/>
      <c r="JJZ310" s="22"/>
      <c r="JKA310" s="22"/>
      <c r="JKB310" s="22"/>
      <c r="JKC310" s="22"/>
      <c r="JKD310" s="22"/>
      <c r="JKE310" s="22"/>
      <c r="JKF310" s="22"/>
      <c r="JKG310" s="22"/>
      <c r="JKH310" s="22"/>
      <c r="JKI310" s="22"/>
      <c r="JKJ310" s="22"/>
      <c r="JKK310" s="22"/>
      <c r="JKL310" s="22"/>
      <c r="JKM310" s="22"/>
      <c r="JKN310" s="22"/>
      <c r="JKO310" s="22"/>
      <c r="JKP310" s="22"/>
      <c r="JKQ310" s="22"/>
      <c r="JKR310" s="22"/>
      <c r="JKS310" s="22"/>
      <c r="JKT310" s="22"/>
      <c r="JKU310" s="22"/>
      <c r="JKV310" s="22"/>
      <c r="JKW310" s="22"/>
      <c r="JKX310" s="22"/>
      <c r="JKY310" s="22"/>
      <c r="JKZ310" s="22"/>
      <c r="JLA310" s="22"/>
      <c r="JLB310" s="22"/>
      <c r="JLC310" s="22"/>
      <c r="JLD310" s="22"/>
      <c r="JLE310" s="22"/>
      <c r="JLF310" s="22"/>
      <c r="JLG310" s="22"/>
      <c r="JLH310" s="22"/>
      <c r="JLI310" s="22"/>
      <c r="JLJ310" s="22"/>
      <c r="JLK310" s="22"/>
      <c r="JLL310" s="22"/>
      <c r="JLM310" s="22"/>
      <c r="JLN310" s="22"/>
      <c r="JLO310" s="22"/>
      <c r="JLP310" s="22"/>
      <c r="JLQ310" s="22"/>
      <c r="JLR310" s="22"/>
      <c r="JLS310" s="22"/>
      <c r="JLT310" s="22"/>
      <c r="JLU310" s="22"/>
      <c r="JLV310" s="22"/>
      <c r="JLW310" s="22"/>
      <c r="JLX310" s="22"/>
      <c r="JLY310" s="22"/>
      <c r="JLZ310" s="22"/>
      <c r="JMA310" s="22"/>
      <c r="JMB310" s="22"/>
      <c r="JMC310" s="22"/>
      <c r="JMD310" s="22"/>
      <c r="JME310" s="22"/>
      <c r="JMF310" s="22"/>
      <c r="JMG310" s="22"/>
      <c r="JMH310" s="22"/>
      <c r="JMI310" s="22"/>
      <c r="JMJ310" s="22"/>
      <c r="JMK310" s="22"/>
      <c r="JML310" s="22"/>
      <c r="JMM310" s="22"/>
      <c r="JMN310" s="22"/>
      <c r="JMO310" s="22"/>
      <c r="JMP310" s="22"/>
      <c r="JMQ310" s="22"/>
      <c r="JMR310" s="22"/>
      <c r="JMS310" s="22"/>
      <c r="JMT310" s="22"/>
      <c r="JMU310" s="22"/>
      <c r="JMV310" s="22"/>
      <c r="JMW310" s="22"/>
      <c r="JMX310" s="22"/>
      <c r="JMY310" s="22"/>
      <c r="JMZ310" s="22"/>
      <c r="JNA310" s="22"/>
      <c r="JNB310" s="22"/>
      <c r="JNC310" s="22"/>
      <c r="JND310" s="22"/>
      <c r="JNE310" s="22"/>
      <c r="JNF310" s="22"/>
      <c r="JNG310" s="22"/>
      <c r="JNH310" s="22"/>
      <c r="JNI310" s="22"/>
      <c r="JNJ310" s="22"/>
      <c r="JNK310" s="22"/>
      <c r="JNL310" s="22"/>
      <c r="JNM310" s="22"/>
      <c r="JNN310" s="22"/>
      <c r="JNO310" s="22"/>
      <c r="JNP310" s="22"/>
      <c r="JNQ310" s="22"/>
      <c r="JNR310" s="22"/>
      <c r="JNS310" s="22"/>
      <c r="JNT310" s="22"/>
      <c r="JNU310" s="22"/>
      <c r="JNV310" s="22"/>
      <c r="JNW310" s="22"/>
      <c r="JNX310" s="22"/>
      <c r="JNY310" s="22"/>
      <c r="JNZ310" s="22"/>
      <c r="JOA310" s="22"/>
      <c r="JOB310" s="22"/>
      <c r="JOC310" s="22"/>
      <c r="JOD310" s="22"/>
      <c r="JOE310" s="22"/>
      <c r="JOF310" s="22"/>
      <c r="JOG310" s="22"/>
      <c r="JOH310" s="22"/>
      <c r="JOI310" s="22"/>
      <c r="JOJ310" s="22"/>
      <c r="JOK310" s="22"/>
      <c r="JOL310" s="22"/>
      <c r="JOM310" s="22"/>
      <c r="JON310" s="22"/>
      <c r="JOO310" s="22"/>
      <c r="JOP310" s="22"/>
      <c r="JOQ310" s="22"/>
      <c r="JOR310" s="22"/>
      <c r="JOS310" s="22"/>
      <c r="JOT310" s="22"/>
      <c r="JOU310" s="22"/>
      <c r="JOV310" s="22"/>
      <c r="JOW310" s="22"/>
      <c r="JOX310" s="22"/>
      <c r="JOY310" s="22"/>
      <c r="JOZ310" s="22"/>
      <c r="JPA310" s="22"/>
      <c r="JPB310" s="22"/>
      <c r="JPC310" s="22"/>
      <c r="JPD310" s="22"/>
      <c r="JPE310" s="22"/>
      <c r="JPF310" s="22"/>
      <c r="JPG310" s="22"/>
      <c r="JPH310" s="22"/>
      <c r="JPI310" s="22"/>
      <c r="JPJ310" s="22"/>
      <c r="JPK310" s="22"/>
      <c r="JPL310" s="22"/>
      <c r="JPM310" s="22"/>
      <c r="JPN310" s="22"/>
      <c r="JPO310" s="22"/>
      <c r="JPP310" s="22"/>
      <c r="JPQ310" s="22"/>
      <c r="JPR310" s="22"/>
      <c r="JPS310" s="22"/>
      <c r="JPT310" s="22"/>
      <c r="JPU310" s="22"/>
      <c r="JPV310" s="22"/>
      <c r="JPW310" s="22"/>
      <c r="JPX310" s="22"/>
      <c r="JPY310" s="22"/>
      <c r="JPZ310" s="22"/>
      <c r="JQA310" s="22"/>
      <c r="JQB310" s="22"/>
      <c r="JQC310" s="22"/>
      <c r="JQD310" s="22"/>
      <c r="JQE310" s="22"/>
      <c r="JQF310" s="22"/>
      <c r="JQG310" s="22"/>
      <c r="JQH310" s="22"/>
      <c r="JQI310" s="22"/>
      <c r="JQJ310" s="22"/>
      <c r="JQK310" s="22"/>
      <c r="JQL310" s="22"/>
      <c r="JQM310" s="22"/>
      <c r="JQN310" s="22"/>
      <c r="JQO310" s="22"/>
      <c r="JQP310" s="22"/>
      <c r="JQQ310" s="22"/>
      <c r="JQR310" s="22"/>
      <c r="JQS310" s="22"/>
      <c r="JQT310" s="22"/>
      <c r="JQU310" s="22"/>
      <c r="JQV310" s="22"/>
      <c r="JQW310" s="22"/>
      <c r="JQX310" s="22"/>
      <c r="JQY310" s="22"/>
      <c r="JQZ310" s="22"/>
      <c r="JRA310" s="22"/>
      <c r="JRB310" s="22"/>
      <c r="JRC310" s="22"/>
      <c r="JRD310" s="22"/>
      <c r="JRE310" s="22"/>
      <c r="JRF310" s="22"/>
      <c r="JRG310" s="22"/>
      <c r="JRH310" s="22"/>
      <c r="JRI310" s="22"/>
      <c r="JRJ310" s="22"/>
      <c r="JRK310" s="22"/>
      <c r="JRL310" s="22"/>
      <c r="JRM310" s="22"/>
      <c r="JRN310" s="22"/>
      <c r="JRO310" s="22"/>
      <c r="JRP310" s="22"/>
      <c r="JRQ310" s="22"/>
      <c r="JRR310" s="22"/>
      <c r="JRS310" s="22"/>
      <c r="JRT310" s="22"/>
      <c r="JRU310" s="22"/>
      <c r="JRV310" s="22"/>
      <c r="JRW310" s="22"/>
      <c r="JRX310" s="22"/>
      <c r="JRY310" s="22"/>
      <c r="JRZ310" s="22"/>
      <c r="JSA310" s="22"/>
      <c r="JSB310" s="22"/>
      <c r="JSC310" s="22"/>
      <c r="JSD310" s="22"/>
      <c r="JSE310" s="22"/>
      <c r="JSF310" s="22"/>
      <c r="JSG310" s="22"/>
      <c r="JSH310" s="22"/>
      <c r="JSI310" s="22"/>
      <c r="JSJ310" s="22"/>
      <c r="JSK310" s="22"/>
      <c r="JSL310" s="22"/>
      <c r="JSM310" s="22"/>
      <c r="JSN310" s="22"/>
      <c r="JSO310" s="22"/>
      <c r="JSP310" s="22"/>
      <c r="JSQ310" s="22"/>
      <c r="JSR310" s="22"/>
      <c r="JSS310" s="22"/>
      <c r="JST310" s="22"/>
      <c r="JSU310" s="22"/>
      <c r="JSV310" s="22"/>
      <c r="JSW310" s="22"/>
      <c r="JSX310" s="22"/>
      <c r="JSY310" s="22"/>
      <c r="JSZ310" s="22"/>
      <c r="JTA310" s="22"/>
      <c r="JTB310" s="22"/>
      <c r="JTC310" s="22"/>
      <c r="JTD310" s="22"/>
      <c r="JTE310" s="22"/>
      <c r="JTF310" s="22"/>
      <c r="JTG310" s="22"/>
      <c r="JTH310" s="22"/>
      <c r="JTI310" s="22"/>
      <c r="JTJ310" s="22"/>
      <c r="JTK310" s="22"/>
      <c r="JTL310" s="22"/>
      <c r="JTM310" s="22"/>
      <c r="JTN310" s="22"/>
      <c r="JTO310" s="22"/>
      <c r="JTP310" s="22"/>
      <c r="JTQ310" s="22"/>
      <c r="JTR310" s="22"/>
      <c r="JTS310" s="22"/>
      <c r="JTT310" s="22"/>
      <c r="JTU310" s="22"/>
      <c r="JTV310" s="22"/>
      <c r="JTW310" s="22"/>
      <c r="JTX310" s="22"/>
      <c r="JTY310" s="22"/>
      <c r="JTZ310" s="22"/>
      <c r="JUA310" s="22"/>
      <c r="JUB310" s="22"/>
      <c r="JUC310" s="22"/>
      <c r="JUD310" s="22"/>
      <c r="JUE310" s="22"/>
      <c r="JUF310" s="22"/>
      <c r="JUG310" s="22"/>
      <c r="JUH310" s="22"/>
      <c r="JUI310" s="22"/>
      <c r="JUJ310" s="22"/>
      <c r="JUK310" s="22"/>
      <c r="JUL310" s="22"/>
      <c r="JUM310" s="22"/>
      <c r="JUN310" s="22"/>
      <c r="JUO310" s="22"/>
      <c r="JUP310" s="22"/>
      <c r="JUQ310" s="22"/>
      <c r="JUR310" s="22"/>
      <c r="JUS310" s="22"/>
      <c r="JUT310" s="22"/>
      <c r="JUU310" s="22"/>
      <c r="JUV310" s="22"/>
      <c r="JUW310" s="22"/>
      <c r="JUX310" s="22"/>
      <c r="JUY310" s="22"/>
      <c r="JUZ310" s="22"/>
      <c r="JVA310" s="22"/>
      <c r="JVB310" s="22"/>
      <c r="JVC310" s="22"/>
      <c r="JVD310" s="22"/>
      <c r="JVE310" s="22"/>
      <c r="JVF310" s="22"/>
      <c r="JVG310" s="22"/>
      <c r="JVH310" s="22"/>
      <c r="JVI310" s="22"/>
      <c r="JVJ310" s="22"/>
      <c r="JVK310" s="22"/>
      <c r="JVL310" s="22"/>
      <c r="JVM310" s="22"/>
      <c r="JVN310" s="22"/>
      <c r="JVO310" s="22"/>
      <c r="JVP310" s="22"/>
      <c r="JVQ310" s="22"/>
      <c r="JVR310" s="22"/>
      <c r="JVS310" s="22"/>
      <c r="JVT310" s="22"/>
      <c r="JVU310" s="22"/>
      <c r="JVV310" s="22"/>
      <c r="JVW310" s="22"/>
      <c r="JVX310" s="22"/>
      <c r="JVY310" s="22"/>
      <c r="JVZ310" s="22"/>
      <c r="JWA310" s="22"/>
      <c r="JWB310" s="22"/>
      <c r="JWC310" s="22"/>
      <c r="JWD310" s="22"/>
      <c r="JWE310" s="22"/>
      <c r="JWF310" s="22"/>
      <c r="JWG310" s="22"/>
      <c r="JWH310" s="22"/>
      <c r="JWI310" s="22"/>
      <c r="JWJ310" s="22"/>
      <c r="JWK310" s="22"/>
      <c r="JWL310" s="22"/>
      <c r="JWM310" s="22"/>
      <c r="JWN310" s="22"/>
      <c r="JWO310" s="22"/>
      <c r="JWP310" s="22"/>
      <c r="JWQ310" s="22"/>
      <c r="JWR310" s="22"/>
      <c r="JWS310" s="22"/>
      <c r="JWT310" s="22"/>
      <c r="JWU310" s="22"/>
      <c r="JWV310" s="22"/>
      <c r="JWW310" s="22"/>
      <c r="JWX310" s="22"/>
      <c r="JWY310" s="22"/>
      <c r="JWZ310" s="22"/>
      <c r="JXA310" s="22"/>
      <c r="JXB310" s="22"/>
      <c r="JXC310" s="22"/>
      <c r="JXD310" s="22"/>
      <c r="JXE310" s="22"/>
      <c r="JXF310" s="22"/>
      <c r="JXG310" s="22"/>
      <c r="JXH310" s="22"/>
      <c r="JXI310" s="22"/>
      <c r="JXJ310" s="22"/>
      <c r="JXK310" s="22"/>
      <c r="JXL310" s="22"/>
      <c r="JXM310" s="22"/>
      <c r="JXN310" s="22"/>
      <c r="JXO310" s="22"/>
      <c r="JXP310" s="22"/>
      <c r="JXQ310" s="22"/>
      <c r="JXR310" s="22"/>
      <c r="JXS310" s="22"/>
      <c r="JXT310" s="22"/>
      <c r="JXU310" s="22"/>
      <c r="JXV310" s="22"/>
      <c r="JXW310" s="22"/>
      <c r="JXX310" s="22"/>
      <c r="JXY310" s="22"/>
      <c r="JXZ310" s="22"/>
      <c r="JYA310" s="22"/>
      <c r="JYB310" s="22"/>
      <c r="JYC310" s="22"/>
      <c r="JYD310" s="22"/>
      <c r="JYE310" s="22"/>
      <c r="JYF310" s="22"/>
      <c r="JYG310" s="22"/>
      <c r="JYH310" s="22"/>
      <c r="JYI310" s="22"/>
      <c r="JYJ310" s="22"/>
      <c r="JYK310" s="22"/>
      <c r="JYL310" s="22"/>
      <c r="JYM310" s="22"/>
      <c r="JYN310" s="22"/>
      <c r="JYO310" s="22"/>
      <c r="JYP310" s="22"/>
      <c r="JYQ310" s="22"/>
      <c r="JYR310" s="22"/>
      <c r="JYS310" s="22"/>
      <c r="JYT310" s="22"/>
      <c r="JYU310" s="22"/>
      <c r="JYV310" s="22"/>
      <c r="JYW310" s="22"/>
      <c r="JYX310" s="22"/>
      <c r="JYY310" s="22"/>
      <c r="JYZ310" s="22"/>
      <c r="JZA310" s="22"/>
      <c r="JZB310" s="22"/>
      <c r="JZC310" s="22"/>
      <c r="JZD310" s="22"/>
      <c r="JZE310" s="22"/>
      <c r="JZF310" s="22"/>
      <c r="JZG310" s="22"/>
      <c r="JZH310" s="22"/>
      <c r="JZI310" s="22"/>
      <c r="JZJ310" s="22"/>
      <c r="JZK310" s="22"/>
      <c r="JZL310" s="22"/>
      <c r="JZM310" s="22"/>
      <c r="JZN310" s="22"/>
      <c r="JZO310" s="22"/>
      <c r="JZP310" s="22"/>
      <c r="JZQ310" s="22"/>
      <c r="JZR310" s="22"/>
      <c r="JZS310" s="22"/>
      <c r="JZT310" s="22"/>
      <c r="JZU310" s="22"/>
      <c r="JZV310" s="22"/>
      <c r="JZW310" s="22"/>
      <c r="JZX310" s="22"/>
      <c r="JZY310" s="22"/>
      <c r="JZZ310" s="22"/>
      <c r="KAA310" s="22"/>
      <c r="KAB310" s="22"/>
      <c r="KAC310" s="22"/>
      <c r="KAD310" s="22"/>
      <c r="KAE310" s="22"/>
      <c r="KAF310" s="22"/>
      <c r="KAG310" s="22"/>
      <c r="KAH310" s="22"/>
      <c r="KAI310" s="22"/>
      <c r="KAJ310" s="22"/>
      <c r="KAK310" s="22"/>
      <c r="KAL310" s="22"/>
      <c r="KAM310" s="22"/>
      <c r="KAN310" s="22"/>
      <c r="KAO310" s="22"/>
      <c r="KAP310" s="22"/>
      <c r="KAQ310" s="22"/>
      <c r="KAR310" s="22"/>
      <c r="KAS310" s="22"/>
      <c r="KAT310" s="22"/>
      <c r="KAU310" s="22"/>
      <c r="KAV310" s="22"/>
      <c r="KAW310" s="22"/>
      <c r="KAX310" s="22"/>
      <c r="KAY310" s="22"/>
      <c r="KAZ310" s="22"/>
      <c r="KBA310" s="22"/>
      <c r="KBB310" s="22"/>
      <c r="KBC310" s="22"/>
      <c r="KBD310" s="22"/>
      <c r="KBE310" s="22"/>
      <c r="KBF310" s="22"/>
      <c r="KBG310" s="22"/>
      <c r="KBH310" s="22"/>
      <c r="KBI310" s="22"/>
      <c r="KBJ310" s="22"/>
      <c r="KBK310" s="22"/>
      <c r="KBL310" s="22"/>
      <c r="KBM310" s="22"/>
      <c r="KBN310" s="22"/>
      <c r="KBO310" s="22"/>
      <c r="KBP310" s="22"/>
      <c r="KBQ310" s="22"/>
      <c r="KBR310" s="22"/>
      <c r="KBS310" s="22"/>
      <c r="KBT310" s="22"/>
      <c r="KBU310" s="22"/>
      <c r="KBV310" s="22"/>
      <c r="KBW310" s="22"/>
      <c r="KBX310" s="22"/>
      <c r="KBY310" s="22"/>
      <c r="KBZ310" s="22"/>
      <c r="KCA310" s="22"/>
      <c r="KCB310" s="22"/>
      <c r="KCC310" s="22"/>
      <c r="KCD310" s="22"/>
      <c r="KCE310" s="22"/>
      <c r="KCF310" s="22"/>
      <c r="KCG310" s="22"/>
      <c r="KCH310" s="22"/>
      <c r="KCI310" s="22"/>
      <c r="KCJ310" s="22"/>
      <c r="KCK310" s="22"/>
      <c r="KCL310" s="22"/>
      <c r="KCM310" s="22"/>
      <c r="KCN310" s="22"/>
      <c r="KCO310" s="22"/>
      <c r="KCP310" s="22"/>
      <c r="KCQ310" s="22"/>
      <c r="KCR310" s="22"/>
      <c r="KCS310" s="22"/>
      <c r="KCT310" s="22"/>
      <c r="KCU310" s="22"/>
      <c r="KCV310" s="22"/>
      <c r="KCW310" s="22"/>
      <c r="KCX310" s="22"/>
      <c r="KCY310" s="22"/>
      <c r="KCZ310" s="22"/>
      <c r="KDA310" s="22"/>
      <c r="KDB310" s="22"/>
      <c r="KDC310" s="22"/>
      <c r="KDD310" s="22"/>
      <c r="KDE310" s="22"/>
      <c r="KDF310" s="22"/>
      <c r="KDG310" s="22"/>
      <c r="KDH310" s="22"/>
      <c r="KDI310" s="22"/>
      <c r="KDJ310" s="22"/>
      <c r="KDK310" s="22"/>
      <c r="KDL310" s="22"/>
      <c r="KDM310" s="22"/>
      <c r="KDN310" s="22"/>
      <c r="KDO310" s="22"/>
      <c r="KDP310" s="22"/>
      <c r="KDQ310" s="22"/>
      <c r="KDR310" s="22"/>
      <c r="KDS310" s="22"/>
      <c r="KDT310" s="22"/>
      <c r="KDU310" s="22"/>
      <c r="KDV310" s="22"/>
      <c r="KDW310" s="22"/>
      <c r="KDX310" s="22"/>
      <c r="KDY310" s="22"/>
      <c r="KDZ310" s="22"/>
      <c r="KEA310" s="22"/>
      <c r="KEB310" s="22"/>
      <c r="KEC310" s="22"/>
      <c r="KED310" s="22"/>
      <c r="KEE310" s="22"/>
      <c r="KEF310" s="22"/>
      <c r="KEG310" s="22"/>
      <c r="KEH310" s="22"/>
      <c r="KEI310" s="22"/>
      <c r="KEJ310" s="22"/>
      <c r="KEK310" s="22"/>
      <c r="KEL310" s="22"/>
      <c r="KEM310" s="22"/>
      <c r="KEN310" s="22"/>
      <c r="KEO310" s="22"/>
      <c r="KEP310" s="22"/>
      <c r="KEQ310" s="22"/>
      <c r="KER310" s="22"/>
      <c r="KES310" s="22"/>
      <c r="KET310" s="22"/>
      <c r="KEU310" s="22"/>
      <c r="KEV310" s="22"/>
      <c r="KEW310" s="22"/>
      <c r="KEX310" s="22"/>
      <c r="KEY310" s="22"/>
      <c r="KEZ310" s="22"/>
      <c r="KFA310" s="22"/>
      <c r="KFB310" s="22"/>
      <c r="KFC310" s="22"/>
      <c r="KFD310" s="22"/>
      <c r="KFE310" s="22"/>
      <c r="KFF310" s="22"/>
      <c r="KFG310" s="22"/>
      <c r="KFH310" s="22"/>
      <c r="KFI310" s="22"/>
      <c r="KFJ310" s="22"/>
      <c r="KFK310" s="22"/>
      <c r="KFL310" s="22"/>
      <c r="KFM310" s="22"/>
      <c r="KFN310" s="22"/>
      <c r="KFO310" s="22"/>
      <c r="KFP310" s="22"/>
      <c r="KFQ310" s="22"/>
      <c r="KFR310" s="22"/>
      <c r="KFS310" s="22"/>
      <c r="KFT310" s="22"/>
      <c r="KFU310" s="22"/>
      <c r="KFV310" s="22"/>
      <c r="KFW310" s="22"/>
      <c r="KFX310" s="22"/>
      <c r="KFY310" s="22"/>
      <c r="KFZ310" s="22"/>
      <c r="KGA310" s="22"/>
      <c r="KGB310" s="22"/>
      <c r="KGC310" s="22"/>
      <c r="KGD310" s="22"/>
      <c r="KGE310" s="22"/>
      <c r="KGF310" s="22"/>
      <c r="KGG310" s="22"/>
      <c r="KGH310" s="22"/>
      <c r="KGI310" s="22"/>
      <c r="KGJ310" s="22"/>
      <c r="KGK310" s="22"/>
      <c r="KGL310" s="22"/>
      <c r="KGM310" s="22"/>
      <c r="KGN310" s="22"/>
      <c r="KGO310" s="22"/>
      <c r="KGP310" s="22"/>
      <c r="KGQ310" s="22"/>
      <c r="KGR310" s="22"/>
      <c r="KGS310" s="22"/>
      <c r="KGT310" s="22"/>
      <c r="KGU310" s="22"/>
      <c r="KGV310" s="22"/>
      <c r="KGW310" s="22"/>
      <c r="KGX310" s="22"/>
      <c r="KGY310" s="22"/>
      <c r="KGZ310" s="22"/>
      <c r="KHA310" s="22"/>
      <c r="KHB310" s="22"/>
      <c r="KHC310" s="22"/>
      <c r="KHD310" s="22"/>
      <c r="KHE310" s="22"/>
      <c r="KHF310" s="22"/>
      <c r="KHG310" s="22"/>
      <c r="KHH310" s="22"/>
      <c r="KHI310" s="22"/>
      <c r="KHJ310" s="22"/>
      <c r="KHK310" s="22"/>
      <c r="KHL310" s="22"/>
      <c r="KHM310" s="22"/>
      <c r="KHN310" s="22"/>
      <c r="KHO310" s="22"/>
      <c r="KHP310" s="22"/>
      <c r="KHQ310" s="22"/>
      <c r="KHR310" s="22"/>
      <c r="KHS310" s="22"/>
      <c r="KHT310" s="22"/>
      <c r="KHU310" s="22"/>
      <c r="KHV310" s="22"/>
      <c r="KHW310" s="22"/>
      <c r="KHX310" s="22"/>
      <c r="KHY310" s="22"/>
      <c r="KHZ310" s="22"/>
      <c r="KIA310" s="22"/>
      <c r="KIB310" s="22"/>
      <c r="KIC310" s="22"/>
      <c r="KID310" s="22"/>
      <c r="KIE310" s="22"/>
      <c r="KIF310" s="22"/>
      <c r="KIG310" s="22"/>
      <c r="KIH310" s="22"/>
      <c r="KII310" s="22"/>
      <c r="KIJ310" s="22"/>
      <c r="KIK310" s="22"/>
      <c r="KIL310" s="22"/>
      <c r="KIM310" s="22"/>
      <c r="KIN310" s="22"/>
      <c r="KIO310" s="22"/>
      <c r="KIP310" s="22"/>
      <c r="KIQ310" s="22"/>
      <c r="KIR310" s="22"/>
      <c r="KIS310" s="22"/>
      <c r="KIT310" s="22"/>
      <c r="KIU310" s="22"/>
      <c r="KIV310" s="22"/>
      <c r="KIW310" s="22"/>
      <c r="KIX310" s="22"/>
      <c r="KIY310" s="22"/>
      <c r="KIZ310" s="22"/>
      <c r="KJA310" s="22"/>
      <c r="KJB310" s="22"/>
      <c r="KJC310" s="22"/>
      <c r="KJD310" s="22"/>
      <c r="KJE310" s="22"/>
      <c r="KJF310" s="22"/>
      <c r="KJG310" s="22"/>
      <c r="KJH310" s="22"/>
      <c r="KJI310" s="22"/>
      <c r="KJJ310" s="22"/>
      <c r="KJK310" s="22"/>
      <c r="KJL310" s="22"/>
      <c r="KJM310" s="22"/>
      <c r="KJN310" s="22"/>
      <c r="KJO310" s="22"/>
      <c r="KJP310" s="22"/>
      <c r="KJQ310" s="22"/>
      <c r="KJR310" s="22"/>
      <c r="KJS310" s="22"/>
      <c r="KJT310" s="22"/>
      <c r="KJU310" s="22"/>
      <c r="KJV310" s="22"/>
      <c r="KJW310" s="22"/>
      <c r="KJX310" s="22"/>
      <c r="KJY310" s="22"/>
      <c r="KJZ310" s="22"/>
      <c r="KKA310" s="22"/>
      <c r="KKB310" s="22"/>
      <c r="KKC310" s="22"/>
      <c r="KKD310" s="22"/>
      <c r="KKE310" s="22"/>
      <c r="KKF310" s="22"/>
      <c r="KKG310" s="22"/>
      <c r="KKH310" s="22"/>
      <c r="KKI310" s="22"/>
      <c r="KKJ310" s="22"/>
      <c r="KKK310" s="22"/>
      <c r="KKL310" s="22"/>
      <c r="KKM310" s="22"/>
      <c r="KKN310" s="22"/>
      <c r="KKO310" s="22"/>
      <c r="KKP310" s="22"/>
      <c r="KKQ310" s="22"/>
      <c r="KKR310" s="22"/>
      <c r="KKS310" s="22"/>
      <c r="KKT310" s="22"/>
      <c r="KKU310" s="22"/>
      <c r="KKV310" s="22"/>
      <c r="KKW310" s="22"/>
      <c r="KKX310" s="22"/>
      <c r="KKY310" s="22"/>
      <c r="KKZ310" s="22"/>
      <c r="KLA310" s="22"/>
      <c r="KLB310" s="22"/>
      <c r="KLC310" s="22"/>
      <c r="KLD310" s="22"/>
      <c r="KLE310" s="22"/>
      <c r="KLF310" s="22"/>
      <c r="KLG310" s="22"/>
      <c r="KLH310" s="22"/>
      <c r="KLI310" s="22"/>
      <c r="KLJ310" s="22"/>
      <c r="KLK310" s="22"/>
      <c r="KLL310" s="22"/>
      <c r="KLM310" s="22"/>
      <c r="KLN310" s="22"/>
      <c r="KLO310" s="22"/>
      <c r="KLP310" s="22"/>
      <c r="KLQ310" s="22"/>
      <c r="KLR310" s="22"/>
      <c r="KLS310" s="22"/>
      <c r="KLT310" s="22"/>
      <c r="KLU310" s="22"/>
      <c r="KLV310" s="22"/>
      <c r="KLW310" s="22"/>
      <c r="KLX310" s="22"/>
      <c r="KLY310" s="22"/>
      <c r="KLZ310" s="22"/>
      <c r="KMA310" s="22"/>
      <c r="KMB310" s="22"/>
      <c r="KMC310" s="22"/>
      <c r="KMD310" s="22"/>
      <c r="KME310" s="22"/>
      <c r="KMF310" s="22"/>
      <c r="KMG310" s="22"/>
      <c r="KMH310" s="22"/>
      <c r="KMI310" s="22"/>
      <c r="KMJ310" s="22"/>
      <c r="KMK310" s="22"/>
      <c r="KML310" s="22"/>
      <c r="KMM310" s="22"/>
      <c r="KMN310" s="22"/>
      <c r="KMO310" s="22"/>
      <c r="KMP310" s="22"/>
      <c r="KMQ310" s="22"/>
      <c r="KMR310" s="22"/>
      <c r="KMS310" s="22"/>
      <c r="KMT310" s="22"/>
      <c r="KMU310" s="22"/>
      <c r="KMV310" s="22"/>
      <c r="KMW310" s="22"/>
      <c r="KMX310" s="22"/>
      <c r="KMY310" s="22"/>
      <c r="KMZ310" s="22"/>
      <c r="KNA310" s="22"/>
      <c r="KNB310" s="22"/>
      <c r="KNC310" s="22"/>
      <c r="KND310" s="22"/>
      <c r="KNE310" s="22"/>
      <c r="KNF310" s="22"/>
      <c r="KNG310" s="22"/>
      <c r="KNH310" s="22"/>
      <c r="KNI310" s="22"/>
      <c r="KNJ310" s="22"/>
      <c r="KNK310" s="22"/>
      <c r="KNL310" s="22"/>
      <c r="KNM310" s="22"/>
      <c r="KNN310" s="22"/>
      <c r="KNO310" s="22"/>
      <c r="KNP310" s="22"/>
      <c r="KNQ310" s="22"/>
      <c r="KNR310" s="22"/>
      <c r="KNS310" s="22"/>
      <c r="KNT310" s="22"/>
      <c r="KNU310" s="22"/>
      <c r="KNV310" s="22"/>
      <c r="KNW310" s="22"/>
      <c r="KNX310" s="22"/>
      <c r="KNY310" s="22"/>
      <c r="KNZ310" s="22"/>
      <c r="KOA310" s="22"/>
      <c r="KOB310" s="22"/>
      <c r="KOC310" s="22"/>
      <c r="KOD310" s="22"/>
      <c r="KOE310" s="22"/>
      <c r="KOF310" s="22"/>
      <c r="KOG310" s="22"/>
      <c r="KOH310" s="22"/>
      <c r="KOI310" s="22"/>
      <c r="KOJ310" s="22"/>
      <c r="KOK310" s="22"/>
      <c r="KOL310" s="22"/>
      <c r="KOM310" s="22"/>
      <c r="KON310" s="22"/>
      <c r="KOO310" s="22"/>
      <c r="KOP310" s="22"/>
      <c r="KOQ310" s="22"/>
      <c r="KOR310" s="22"/>
      <c r="KOS310" s="22"/>
      <c r="KOT310" s="22"/>
      <c r="KOU310" s="22"/>
      <c r="KOV310" s="22"/>
      <c r="KOW310" s="22"/>
      <c r="KOX310" s="22"/>
      <c r="KOY310" s="22"/>
      <c r="KOZ310" s="22"/>
      <c r="KPA310" s="22"/>
      <c r="KPB310" s="22"/>
      <c r="KPC310" s="22"/>
      <c r="KPD310" s="22"/>
      <c r="KPE310" s="22"/>
      <c r="KPF310" s="22"/>
      <c r="KPG310" s="22"/>
      <c r="KPH310" s="22"/>
      <c r="KPI310" s="22"/>
      <c r="KPJ310" s="22"/>
      <c r="KPK310" s="22"/>
      <c r="KPL310" s="22"/>
      <c r="KPM310" s="22"/>
      <c r="KPN310" s="22"/>
      <c r="KPO310" s="22"/>
      <c r="KPP310" s="22"/>
      <c r="KPQ310" s="22"/>
      <c r="KPR310" s="22"/>
      <c r="KPS310" s="22"/>
      <c r="KPT310" s="22"/>
      <c r="KPU310" s="22"/>
      <c r="KPV310" s="22"/>
      <c r="KPW310" s="22"/>
      <c r="KPX310" s="22"/>
      <c r="KPY310" s="22"/>
      <c r="KPZ310" s="22"/>
      <c r="KQA310" s="22"/>
      <c r="KQB310" s="22"/>
      <c r="KQC310" s="22"/>
      <c r="KQD310" s="22"/>
      <c r="KQE310" s="22"/>
      <c r="KQF310" s="22"/>
      <c r="KQG310" s="22"/>
      <c r="KQH310" s="22"/>
      <c r="KQI310" s="22"/>
      <c r="KQJ310" s="22"/>
      <c r="KQK310" s="22"/>
      <c r="KQL310" s="22"/>
      <c r="KQM310" s="22"/>
      <c r="KQN310" s="22"/>
      <c r="KQO310" s="22"/>
      <c r="KQP310" s="22"/>
      <c r="KQQ310" s="22"/>
      <c r="KQR310" s="22"/>
      <c r="KQS310" s="22"/>
      <c r="KQT310" s="22"/>
      <c r="KQU310" s="22"/>
      <c r="KQV310" s="22"/>
      <c r="KQW310" s="22"/>
      <c r="KQX310" s="22"/>
      <c r="KQY310" s="22"/>
      <c r="KQZ310" s="22"/>
      <c r="KRA310" s="22"/>
      <c r="KRB310" s="22"/>
      <c r="KRC310" s="22"/>
      <c r="KRD310" s="22"/>
      <c r="KRE310" s="22"/>
      <c r="KRF310" s="22"/>
      <c r="KRG310" s="22"/>
      <c r="KRH310" s="22"/>
      <c r="KRI310" s="22"/>
      <c r="KRJ310" s="22"/>
      <c r="KRK310" s="22"/>
      <c r="KRL310" s="22"/>
      <c r="KRM310" s="22"/>
      <c r="KRN310" s="22"/>
      <c r="KRO310" s="22"/>
      <c r="KRP310" s="22"/>
      <c r="KRQ310" s="22"/>
      <c r="KRR310" s="22"/>
      <c r="KRS310" s="22"/>
      <c r="KRT310" s="22"/>
      <c r="KRU310" s="22"/>
      <c r="KRV310" s="22"/>
      <c r="KRW310" s="22"/>
      <c r="KRX310" s="22"/>
      <c r="KRY310" s="22"/>
      <c r="KRZ310" s="22"/>
      <c r="KSA310" s="22"/>
      <c r="KSB310" s="22"/>
      <c r="KSC310" s="22"/>
      <c r="KSD310" s="22"/>
      <c r="KSE310" s="22"/>
      <c r="KSF310" s="22"/>
      <c r="KSG310" s="22"/>
      <c r="KSH310" s="22"/>
      <c r="KSI310" s="22"/>
      <c r="KSJ310" s="22"/>
      <c r="KSK310" s="22"/>
      <c r="KSL310" s="22"/>
      <c r="KSM310" s="22"/>
      <c r="KSN310" s="22"/>
      <c r="KSO310" s="22"/>
      <c r="KSP310" s="22"/>
      <c r="KSQ310" s="22"/>
      <c r="KSR310" s="22"/>
      <c r="KSS310" s="22"/>
      <c r="KST310" s="22"/>
      <c r="KSU310" s="22"/>
      <c r="KSV310" s="22"/>
      <c r="KSW310" s="22"/>
      <c r="KSX310" s="22"/>
      <c r="KSY310" s="22"/>
      <c r="KSZ310" s="22"/>
      <c r="KTA310" s="22"/>
      <c r="KTB310" s="22"/>
      <c r="KTC310" s="22"/>
      <c r="KTD310" s="22"/>
      <c r="KTE310" s="22"/>
      <c r="KTF310" s="22"/>
      <c r="KTG310" s="22"/>
      <c r="KTH310" s="22"/>
      <c r="KTI310" s="22"/>
      <c r="KTJ310" s="22"/>
      <c r="KTK310" s="22"/>
      <c r="KTL310" s="22"/>
      <c r="KTM310" s="22"/>
      <c r="KTN310" s="22"/>
      <c r="KTO310" s="22"/>
      <c r="KTP310" s="22"/>
      <c r="KTQ310" s="22"/>
      <c r="KTR310" s="22"/>
      <c r="KTS310" s="22"/>
      <c r="KTT310" s="22"/>
      <c r="KTU310" s="22"/>
      <c r="KTV310" s="22"/>
      <c r="KTW310" s="22"/>
      <c r="KTX310" s="22"/>
      <c r="KTY310" s="22"/>
      <c r="KTZ310" s="22"/>
      <c r="KUA310" s="22"/>
      <c r="KUB310" s="22"/>
      <c r="KUC310" s="22"/>
      <c r="KUD310" s="22"/>
      <c r="KUE310" s="22"/>
      <c r="KUF310" s="22"/>
      <c r="KUG310" s="22"/>
      <c r="KUH310" s="22"/>
      <c r="KUI310" s="22"/>
      <c r="KUJ310" s="22"/>
      <c r="KUK310" s="22"/>
      <c r="KUL310" s="22"/>
      <c r="KUM310" s="22"/>
      <c r="KUN310" s="22"/>
      <c r="KUO310" s="22"/>
      <c r="KUP310" s="22"/>
      <c r="KUQ310" s="22"/>
      <c r="KUR310" s="22"/>
      <c r="KUS310" s="22"/>
      <c r="KUT310" s="22"/>
      <c r="KUU310" s="22"/>
      <c r="KUV310" s="22"/>
      <c r="KUW310" s="22"/>
      <c r="KUX310" s="22"/>
      <c r="KUY310" s="22"/>
      <c r="KUZ310" s="22"/>
      <c r="KVA310" s="22"/>
      <c r="KVB310" s="22"/>
      <c r="KVC310" s="22"/>
      <c r="KVD310" s="22"/>
      <c r="KVE310" s="22"/>
      <c r="KVF310" s="22"/>
      <c r="KVG310" s="22"/>
      <c r="KVH310" s="22"/>
      <c r="KVI310" s="22"/>
      <c r="KVJ310" s="22"/>
      <c r="KVK310" s="22"/>
      <c r="KVL310" s="22"/>
      <c r="KVM310" s="22"/>
      <c r="KVN310" s="22"/>
      <c r="KVO310" s="22"/>
      <c r="KVP310" s="22"/>
      <c r="KVQ310" s="22"/>
      <c r="KVR310" s="22"/>
      <c r="KVS310" s="22"/>
      <c r="KVT310" s="22"/>
      <c r="KVU310" s="22"/>
      <c r="KVV310" s="22"/>
      <c r="KVW310" s="22"/>
      <c r="KVX310" s="22"/>
      <c r="KVY310" s="22"/>
      <c r="KVZ310" s="22"/>
      <c r="KWA310" s="22"/>
      <c r="KWB310" s="22"/>
      <c r="KWC310" s="22"/>
      <c r="KWD310" s="22"/>
      <c r="KWE310" s="22"/>
      <c r="KWF310" s="22"/>
      <c r="KWG310" s="22"/>
      <c r="KWH310" s="22"/>
      <c r="KWI310" s="22"/>
      <c r="KWJ310" s="22"/>
      <c r="KWK310" s="22"/>
      <c r="KWL310" s="22"/>
      <c r="KWM310" s="22"/>
      <c r="KWN310" s="22"/>
      <c r="KWO310" s="22"/>
      <c r="KWP310" s="22"/>
      <c r="KWQ310" s="22"/>
      <c r="KWR310" s="22"/>
      <c r="KWS310" s="22"/>
      <c r="KWT310" s="22"/>
      <c r="KWU310" s="22"/>
      <c r="KWV310" s="22"/>
      <c r="KWW310" s="22"/>
      <c r="KWX310" s="22"/>
      <c r="KWY310" s="22"/>
      <c r="KWZ310" s="22"/>
      <c r="KXA310" s="22"/>
      <c r="KXB310" s="22"/>
      <c r="KXC310" s="22"/>
      <c r="KXD310" s="22"/>
      <c r="KXE310" s="22"/>
      <c r="KXF310" s="22"/>
      <c r="KXG310" s="22"/>
      <c r="KXH310" s="22"/>
      <c r="KXI310" s="22"/>
      <c r="KXJ310" s="22"/>
      <c r="KXK310" s="22"/>
      <c r="KXL310" s="22"/>
      <c r="KXM310" s="22"/>
      <c r="KXN310" s="22"/>
      <c r="KXO310" s="22"/>
      <c r="KXP310" s="22"/>
      <c r="KXQ310" s="22"/>
      <c r="KXR310" s="22"/>
      <c r="KXS310" s="22"/>
      <c r="KXT310" s="22"/>
      <c r="KXU310" s="22"/>
      <c r="KXV310" s="22"/>
      <c r="KXW310" s="22"/>
      <c r="KXX310" s="22"/>
      <c r="KXY310" s="22"/>
      <c r="KXZ310" s="22"/>
      <c r="KYA310" s="22"/>
      <c r="KYB310" s="22"/>
      <c r="KYC310" s="22"/>
      <c r="KYD310" s="22"/>
      <c r="KYE310" s="22"/>
      <c r="KYF310" s="22"/>
      <c r="KYG310" s="22"/>
      <c r="KYH310" s="22"/>
      <c r="KYI310" s="22"/>
      <c r="KYJ310" s="22"/>
      <c r="KYK310" s="22"/>
      <c r="KYL310" s="22"/>
      <c r="KYM310" s="22"/>
      <c r="KYN310" s="22"/>
      <c r="KYO310" s="22"/>
      <c r="KYP310" s="22"/>
      <c r="KYQ310" s="22"/>
      <c r="KYR310" s="22"/>
      <c r="KYS310" s="22"/>
      <c r="KYT310" s="22"/>
      <c r="KYU310" s="22"/>
      <c r="KYV310" s="22"/>
      <c r="KYW310" s="22"/>
      <c r="KYX310" s="22"/>
      <c r="KYY310" s="22"/>
      <c r="KYZ310" s="22"/>
      <c r="KZA310" s="22"/>
      <c r="KZB310" s="22"/>
      <c r="KZC310" s="22"/>
      <c r="KZD310" s="22"/>
      <c r="KZE310" s="22"/>
      <c r="KZF310" s="22"/>
      <c r="KZG310" s="22"/>
      <c r="KZH310" s="22"/>
      <c r="KZI310" s="22"/>
      <c r="KZJ310" s="22"/>
      <c r="KZK310" s="22"/>
      <c r="KZL310" s="22"/>
      <c r="KZM310" s="22"/>
      <c r="KZN310" s="22"/>
      <c r="KZO310" s="22"/>
      <c r="KZP310" s="22"/>
      <c r="KZQ310" s="22"/>
      <c r="KZR310" s="22"/>
      <c r="KZS310" s="22"/>
      <c r="KZT310" s="22"/>
      <c r="KZU310" s="22"/>
      <c r="KZV310" s="22"/>
      <c r="KZW310" s="22"/>
      <c r="KZX310" s="22"/>
      <c r="KZY310" s="22"/>
      <c r="KZZ310" s="22"/>
      <c r="LAA310" s="22"/>
      <c r="LAB310" s="22"/>
      <c r="LAC310" s="22"/>
      <c r="LAD310" s="22"/>
      <c r="LAE310" s="22"/>
      <c r="LAF310" s="22"/>
      <c r="LAG310" s="22"/>
      <c r="LAH310" s="22"/>
      <c r="LAI310" s="22"/>
      <c r="LAJ310" s="22"/>
      <c r="LAK310" s="22"/>
      <c r="LAL310" s="22"/>
      <c r="LAM310" s="22"/>
      <c r="LAN310" s="22"/>
      <c r="LAO310" s="22"/>
      <c r="LAP310" s="22"/>
      <c r="LAQ310" s="22"/>
      <c r="LAR310" s="22"/>
      <c r="LAS310" s="22"/>
      <c r="LAT310" s="22"/>
      <c r="LAU310" s="22"/>
      <c r="LAV310" s="22"/>
      <c r="LAW310" s="22"/>
      <c r="LAX310" s="22"/>
      <c r="LAY310" s="22"/>
      <c r="LAZ310" s="22"/>
      <c r="LBA310" s="22"/>
      <c r="LBB310" s="22"/>
      <c r="LBC310" s="22"/>
      <c r="LBD310" s="22"/>
      <c r="LBE310" s="22"/>
      <c r="LBF310" s="22"/>
      <c r="LBG310" s="22"/>
      <c r="LBH310" s="22"/>
      <c r="LBI310" s="22"/>
      <c r="LBJ310" s="22"/>
      <c r="LBK310" s="22"/>
      <c r="LBL310" s="22"/>
      <c r="LBM310" s="22"/>
      <c r="LBN310" s="22"/>
      <c r="LBO310" s="22"/>
      <c r="LBP310" s="22"/>
      <c r="LBQ310" s="22"/>
      <c r="LBR310" s="22"/>
      <c r="LBS310" s="22"/>
      <c r="LBT310" s="22"/>
      <c r="LBU310" s="22"/>
      <c r="LBV310" s="22"/>
      <c r="LBW310" s="22"/>
      <c r="LBX310" s="22"/>
      <c r="LBY310" s="22"/>
      <c r="LBZ310" s="22"/>
      <c r="LCA310" s="22"/>
      <c r="LCB310" s="22"/>
      <c r="LCC310" s="22"/>
      <c r="LCD310" s="22"/>
      <c r="LCE310" s="22"/>
      <c r="LCF310" s="22"/>
      <c r="LCG310" s="22"/>
      <c r="LCH310" s="22"/>
      <c r="LCI310" s="22"/>
      <c r="LCJ310" s="22"/>
      <c r="LCK310" s="22"/>
      <c r="LCL310" s="22"/>
      <c r="LCM310" s="22"/>
      <c r="LCN310" s="22"/>
      <c r="LCO310" s="22"/>
      <c r="LCP310" s="22"/>
      <c r="LCQ310" s="22"/>
      <c r="LCR310" s="22"/>
      <c r="LCS310" s="22"/>
      <c r="LCT310" s="22"/>
      <c r="LCU310" s="22"/>
      <c r="LCV310" s="22"/>
      <c r="LCW310" s="22"/>
      <c r="LCX310" s="22"/>
      <c r="LCY310" s="22"/>
      <c r="LCZ310" s="22"/>
      <c r="LDA310" s="22"/>
      <c r="LDB310" s="22"/>
      <c r="LDC310" s="22"/>
      <c r="LDD310" s="22"/>
      <c r="LDE310" s="22"/>
      <c r="LDF310" s="22"/>
      <c r="LDG310" s="22"/>
      <c r="LDH310" s="22"/>
      <c r="LDI310" s="22"/>
      <c r="LDJ310" s="22"/>
      <c r="LDK310" s="22"/>
      <c r="LDL310" s="22"/>
      <c r="LDM310" s="22"/>
      <c r="LDN310" s="22"/>
      <c r="LDO310" s="22"/>
      <c r="LDP310" s="22"/>
      <c r="LDQ310" s="22"/>
      <c r="LDR310" s="22"/>
      <c r="LDS310" s="22"/>
      <c r="LDT310" s="22"/>
      <c r="LDU310" s="22"/>
      <c r="LDV310" s="22"/>
      <c r="LDW310" s="22"/>
      <c r="LDX310" s="22"/>
      <c r="LDY310" s="22"/>
      <c r="LDZ310" s="22"/>
      <c r="LEA310" s="22"/>
      <c r="LEB310" s="22"/>
      <c r="LEC310" s="22"/>
      <c r="LED310" s="22"/>
      <c r="LEE310" s="22"/>
      <c r="LEF310" s="22"/>
      <c r="LEG310" s="22"/>
      <c r="LEH310" s="22"/>
      <c r="LEI310" s="22"/>
      <c r="LEJ310" s="22"/>
      <c r="LEK310" s="22"/>
      <c r="LEL310" s="22"/>
      <c r="LEM310" s="22"/>
      <c r="LEN310" s="22"/>
      <c r="LEO310" s="22"/>
      <c r="LEP310" s="22"/>
      <c r="LEQ310" s="22"/>
      <c r="LER310" s="22"/>
      <c r="LES310" s="22"/>
      <c r="LET310" s="22"/>
      <c r="LEU310" s="22"/>
      <c r="LEV310" s="22"/>
      <c r="LEW310" s="22"/>
      <c r="LEX310" s="22"/>
      <c r="LEY310" s="22"/>
      <c r="LEZ310" s="22"/>
      <c r="LFA310" s="22"/>
      <c r="LFB310" s="22"/>
      <c r="LFC310" s="22"/>
      <c r="LFD310" s="22"/>
      <c r="LFE310" s="22"/>
      <c r="LFF310" s="22"/>
      <c r="LFG310" s="22"/>
      <c r="LFH310" s="22"/>
      <c r="LFI310" s="22"/>
      <c r="LFJ310" s="22"/>
      <c r="LFK310" s="22"/>
      <c r="LFL310" s="22"/>
      <c r="LFM310" s="22"/>
      <c r="LFN310" s="22"/>
      <c r="LFO310" s="22"/>
      <c r="LFP310" s="22"/>
      <c r="LFQ310" s="22"/>
      <c r="LFR310" s="22"/>
      <c r="LFS310" s="22"/>
      <c r="LFT310" s="22"/>
      <c r="LFU310" s="22"/>
      <c r="LFV310" s="22"/>
      <c r="LFW310" s="22"/>
      <c r="LFX310" s="22"/>
      <c r="LFY310" s="22"/>
      <c r="LFZ310" s="22"/>
      <c r="LGA310" s="22"/>
      <c r="LGB310" s="22"/>
      <c r="LGC310" s="22"/>
      <c r="LGD310" s="22"/>
      <c r="LGE310" s="22"/>
      <c r="LGF310" s="22"/>
      <c r="LGG310" s="22"/>
      <c r="LGH310" s="22"/>
      <c r="LGI310" s="22"/>
      <c r="LGJ310" s="22"/>
      <c r="LGK310" s="22"/>
      <c r="LGL310" s="22"/>
      <c r="LGM310" s="22"/>
      <c r="LGN310" s="22"/>
      <c r="LGO310" s="22"/>
      <c r="LGP310" s="22"/>
      <c r="LGQ310" s="22"/>
      <c r="LGR310" s="22"/>
      <c r="LGS310" s="22"/>
      <c r="LGT310" s="22"/>
      <c r="LGU310" s="22"/>
      <c r="LGV310" s="22"/>
      <c r="LGW310" s="22"/>
      <c r="LGX310" s="22"/>
      <c r="LGY310" s="22"/>
      <c r="LGZ310" s="22"/>
      <c r="LHA310" s="22"/>
      <c r="LHB310" s="22"/>
      <c r="LHC310" s="22"/>
      <c r="LHD310" s="22"/>
      <c r="LHE310" s="22"/>
      <c r="LHF310" s="22"/>
      <c r="LHG310" s="22"/>
      <c r="LHH310" s="22"/>
      <c r="LHI310" s="22"/>
      <c r="LHJ310" s="22"/>
      <c r="LHK310" s="22"/>
      <c r="LHL310" s="22"/>
      <c r="LHM310" s="22"/>
      <c r="LHN310" s="22"/>
      <c r="LHO310" s="22"/>
      <c r="LHP310" s="22"/>
      <c r="LHQ310" s="22"/>
      <c r="LHR310" s="22"/>
      <c r="LHS310" s="22"/>
      <c r="LHT310" s="22"/>
      <c r="LHU310" s="22"/>
      <c r="LHV310" s="22"/>
      <c r="LHW310" s="22"/>
      <c r="LHX310" s="22"/>
      <c r="LHY310" s="22"/>
      <c r="LHZ310" s="22"/>
      <c r="LIA310" s="22"/>
      <c r="LIB310" s="22"/>
      <c r="LIC310" s="22"/>
      <c r="LID310" s="22"/>
      <c r="LIE310" s="22"/>
      <c r="LIF310" s="22"/>
      <c r="LIG310" s="22"/>
      <c r="LIH310" s="22"/>
      <c r="LII310" s="22"/>
      <c r="LIJ310" s="22"/>
      <c r="LIK310" s="22"/>
      <c r="LIL310" s="22"/>
      <c r="LIM310" s="22"/>
      <c r="LIN310" s="22"/>
      <c r="LIO310" s="22"/>
      <c r="LIP310" s="22"/>
      <c r="LIQ310" s="22"/>
      <c r="LIR310" s="22"/>
      <c r="LIS310" s="22"/>
      <c r="LIT310" s="22"/>
      <c r="LIU310" s="22"/>
      <c r="LIV310" s="22"/>
      <c r="LIW310" s="22"/>
      <c r="LIX310" s="22"/>
      <c r="LIY310" s="22"/>
      <c r="LIZ310" s="22"/>
      <c r="LJA310" s="22"/>
      <c r="LJB310" s="22"/>
      <c r="LJC310" s="22"/>
      <c r="LJD310" s="22"/>
      <c r="LJE310" s="22"/>
      <c r="LJF310" s="22"/>
      <c r="LJG310" s="22"/>
      <c r="LJH310" s="22"/>
      <c r="LJI310" s="22"/>
      <c r="LJJ310" s="22"/>
      <c r="LJK310" s="22"/>
      <c r="LJL310" s="22"/>
      <c r="LJM310" s="22"/>
      <c r="LJN310" s="22"/>
      <c r="LJO310" s="22"/>
      <c r="LJP310" s="22"/>
      <c r="LJQ310" s="22"/>
      <c r="LJR310" s="22"/>
      <c r="LJS310" s="22"/>
      <c r="LJT310" s="22"/>
      <c r="LJU310" s="22"/>
      <c r="LJV310" s="22"/>
      <c r="LJW310" s="22"/>
      <c r="LJX310" s="22"/>
      <c r="LJY310" s="22"/>
      <c r="LJZ310" s="22"/>
      <c r="LKA310" s="22"/>
      <c r="LKB310" s="22"/>
      <c r="LKC310" s="22"/>
      <c r="LKD310" s="22"/>
      <c r="LKE310" s="22"/>
      <c r="LKF310" s="22"/>
      <c r="LKG310" s="22"/>
      <c r="LKH310" s="22"/>
      <c r="LKI310" s="22"/>
      <c r="LKJ310" s="22"/>
      <c r="LKK310" s="22"/>
      <c r="LKL310" s="22"/>
      <c r="LKM310" s="22"/>
      <c r="LKN310" s="22"/>
      <c r="LKO310" s="22"/>
      <c r="LKP310" s="22"/>
      <c r="LKQ310" s="22"/>
      <c r="LKR310" s="22"/>
      <c r="LKS310" s="22"/>
      <c r="LKT310" s="22"/>
      <c r="LKU310" s="22"/>
      <c r="LKV310" s="22"/>
      <c r="LKW310" s="22"/>
      <c r="LKX310" s="22"/>
      <c r="LKY310" s="22"/>
      <c r="LKZ310" s="22"/>
      <c r="LLA310" s="22"/>
      <c r="LLB310" s="22"/>
      <c r="LLC310" s="22"/>
      <c r="LLD310" s="22"/>
      <c r="LLE310" s="22"/>
      <c r="LLF310" s="22"/>
      <c r="LLG310" s="22"/>
      <c r="LLH310" s="22"/>
      <c r="LLI310" s="22"/>
      <c r="LLJ310" s="22"/>
      <c r="LLK310" s="22"/>
      <c r="LLL310" s="22"/>
      <c r="LLM310" s="22"/>
      <c r="LLN310" s="22"/>
      <c r="LLO310" s="22"/>
      <c r="LLP310" s="22"/>
      <c r="LLQ310" s="22"/>
      <c r="LLR310" s="22"/>
      <c r="LLS310" s="22"/>
      <c r="LLT310" s="22"/>
      <c r="LLU310" s="22"/>
      <c r="LLV310" s="22"/>
      <c r="LLW310" s="22"/>
      <c r="LLX310" s="22"/>
      <c r="LLY310" s="22"/>
      <c r="LLZ310" s="22"/>
      <c r="LMA310" s="22"/>
      <c r="LMB310" s="22"/>
      <c r="LMC310" s="22"/>
      <c r="LMD310" s="22"/>
      <c r="LME310" s="22"/>
      <c r="LMF310" s="22"/>
      <c r="LMG310" s="22"/>
      <c r="LMH310" s="22"/>
      <c r="LMI310" s="22"/>
      <c r="LMJ310" s="22"/>
      <c r="LMK310" s="22"/>
      <c r="LML310" s="22"/>
      <c r="LMM310" s="22"/>
      <c r="LMN310" s="22"/>
      <c r="LMO310" s="22"/>
      <c r="LMP310" s="22"/>
      <c r="LMQ310" s="22"/>
      <c r="LMR310" s="22"/>
      <c r="LMS310" s="22"/>
      <c r="LMT310" s="22"/>
      <c r="LMU310" s="22"/>
      <c r="LMV310" s="22"/>
      <c r="LMW310" s="22"/>
      <c r="LMX310" s="22"/>
      <c r="LMY310" s="22"/>
      <c r="LMZ310" s="22"/>
      <c r="LNA310" s="22"/>
      <c r="LNB310" s="22"/>
      <c r="LNC310" s="22"/>
      <c r="LND310" s="22"/>
      <c r="LNE310" s="22"/>
      <c r="LNF310" s="22"/>
      <c r="LNG310" s="22"/>
      <c r="LNH310" s="22"/>
      <c r="LNI310" s="22"/>
      <c r="LNJ310" s="22"/>
      <c r="LNK310" s="22"/>
      <c r="LNL310" s="22"/>
      <c r="LNM310" s="22"/>
      <c r="LNN310" s="22"/>
      <c r="LNO310" s="22"/>
      <c r="LNP310" s="22"/>
      <c r="LNQ310" s="22"/>
      <c r="LNR310" s="22"/>
      <c r="LNS310" s="22"/>
      <c r="LNT310" s="22"/>
      <c r="LNU310" s="22"/>
      <c r="LNV310" s="22"/>
      <c r="LNW310" s="22"/>
      <c r="LNX310" s="22"/>
      <c r="LNY310" s="22"/>
      <c r="LNZ310" s="22"/>
      <c r="LOA310" s="22"/>
      <c r="LOB310" s="22"/>
      <c r="LOC310" s="22"/>
      <c r="LOD310" s="22"/>
      <c r="LOE310" s="22"/>
      <c r="LOF310" s="22"/>
      <c r="LOG310" s="22"/>
      <c r="LOH310" s="22"/>
      <c r="LOI310" s="22"/>
      <c r="LOJ310" s="22"/>
      <c r="LOK310" s="22"/>
      <c r="LOL310" s="22"/>
      <c r="LOM310" s="22"/>
      <c r="LON310" s="22"/>
      <c r="LOO310" s="22"/>
      <c r="LOP310" s="22"/>
      <c r="LOQ310" s="22"/>
      <c r="LOR310" s="22"/>
      <c r="LOS310" s="22"/>
      <c r="LOT310" s="22"/>
      <c r="LOU310" s="22"/>
      <c r="LOV310" s="22"/>
      <c r="LOW310" s="22"/>
      <c r="LOX310" s="22"/>
      <c r="LOY310" s="22"/>
      <c r="LOZ310" s="22"/>
      <c r="LPA310" s="22"/>
      <c r="LPB310" s="22"/>
      <c r="LPC310" s="22"/>
      <c r="LPD310" s="22"/>
      <c r="LPE310" s="22"/>
      <c r="LPF310" s="22"/>
      <c r="LPG310" s="22"/>
      <c r="LPH310" s="22"/>
      <c r="LPI310" s="22"/>
      <c r="LPJ310" s="22"/>
      <c r="LPK310" s="22"/>
      <c r="LPL310" s="22"/>
      <c r="LPM310" s="22"/>
      <c r="LPN310" s="22"/>
      <c r="LPO310" s="22"/>
      <c r="LPP310" s="22"/>
      <c r="LPQ310" s="22"/>
      <c r="LPR310" s="22"/>
      <c r="LPS310" s="22"/>
      <c r="LPT310" s="22"/>
      <c r="LPU310" s="22"/>
      <c r="LPV310" s="22"/>
      <c r="LPW310" s="22"/>
      <c r="LPX310" s="22"/>
      <c r="LPY310" s="22"/>
      <c r="LPZ310" s="22"/>
      <c r="LQA310" s="22"/>
      <c r="LQB310" s="22"/>
      <c r="LQC310" s="22"/>
      <c r="LQD310" s="22"/>
      <c r="LQE310" s="22"/>
      <c r="LQF310" s="22"/>
      <c r="LQG310" s="22"/>
      <c r="LQH310" s="22"/>
      <c r="LQI310" s="22"/>
      <c r="LQJ310" s="22"/>
      <c r="LQK310" s="22"/>
      <c r="LQL310" s="22"/>
      <c r="LQM310" s="22"/>
      <c r="LQN310" s="22"/>
      <c r="LQO310" s="22"/>
      <c r="LQP310" s="22"/>
      <c r="LQQ310" s="22"/>
      <c r="LQR310" s="22"/>
      <c r="LQS310" s="22"/>
      <c r="LQT310" s="22"/>
      <c r="LQU310" s="22"/>
      <c r="LQV310" s="22"/>
      <c r="LQW310" s="22"/>
      <c r="LQX310" s="22"/>
      <c r="LQY310" s="22"/>
      <c r="LQZ310" s="22"/>
      <c r="LRA310" s="22"/>
      <c r="LRB310" s="22"/>
      <c r="LRC310" s="22"/>
      <c r="LRD310" s="22"/>
      <c r="LRE310" s="22"/>
      <c r="LRF310" s="22"/>
      <c r="LRG310" s="22"/>
      <c r="LRH310" s="22"/>
      <c r="LRI310" s="22"/>
      <c r="LRJ310" s="22"/>
      <c r="LRK310" s="22"/>
      <c r="LRL310" s="22"/>
      <c r="LRM310" s="22"/>
      <c r="LRN310" s="22"/>
      <c r="LRO310" s="22"/>
      <c r="LRP310" s="22"/>
      <c r="LRQ310" s="22"/>
      <c r="LRR310" s="22"/>
      <c r="LRS310" s="22"/>
      <c r="LRT310" s="22"/>
      <c r="LRU310" s="22"/>
      <c r="LRV310" s="22"/>
      <c r="LRW310" s="22"/>
      <c r="LRX310" s="22"/>
      <c r="LRY310" s="22"/>
      <c r="LRZ310" s="22"/>
      <c r="LSA310" s="22"/>
      <c r="LSB310" s="22"/>
      <c r="LSC310" s="22"/>
      <c r="LSD310" s="22"/>
      <c r="LSE310" s="22"/>
      <c r="LSF310" s="22"/>
      <c r="LSG310" s="22"/>
      <c r="LSH310" s="22"/>
      <c r="LSI310" s="22"/>
      <c r="LSJ310" s="22"/>
      <c r="LSK310" s="22"/>
      <c r="LSL310" s="22"/>
      <c r="LSM310" s="22"/>
      <c r="LSN310" s="22"/>
      <c r="LSO310" s="22"/>
      <c r="LSP310" s="22"/>
      <c r="LSQ310" s="22"/>
      <c r="LSR310" s="22"/>
      <c r="LSS310" s="22"/>
      <c r="LST310" s="22"/>
      <c r="LSU310" s="22"/>
      <c r="LSV310" s="22"/>
      <c r="LSW310" s="22"/>
      <c r="LSX310" s="22"/>
      <c r="LSY310" s="22"/>
      <c r="LSZ310" s="22"/>
      <c r="LTA310" s="22"/>
      <c r="LTB310" s="22"/>
      <c r="LTC310" s="22"/>
      <c r="LTD310" s="22"/>
      <c r="LTE310" s="22"/>
      <c r="LTF310" s="22"/>
      <c r="LTG310" s="22"/>
      <c r="LTH310" s="22"/>
      <c r="LTI310" s="22"/>
      <c r="LTJ310" s="22"/>
      <c r="LTK310" s="22"/>
      <c r="LTL310" s="22"/>
      <c r="LTM310" s="22"/>
      <c r="LTN310" s="22"/>
      <c r="LTO310" s="22"/>
      <c r="LTP310" s="22"/>
      <c r="LTQ310" s="22"/>
      <c r="LTR310" s="22"/>
      <c r="LTS310" s="22"/>
      <c r="LTT310" s="22"/>
      <c r="LTU310" s="22"/>
      <c r="LTV310" s="22"/>
      <c r="LTW310" s="22"/>
      <c r="LTX310" s="22"/>
      <c r="LTY310" s="22"/>
      <c r="LTZ310" s="22"/>
      <c r="LUA310" s="22"/>
      <c r="LUB310" s="22"/>
      <c r="LUC310" s="22"/>
      <c r="LUD310" s="22"/>
      <c r="LUE310" s="22"/>
      <c r="LUF310" s="22"/>
      <c r="LUG310" s="22"/>
      <c r="LUH310" s="22"/>
      <c r="LUI310" s="22"/>
      <c r="LUJ310" s="22"/>
      <c r="LUK310" s="22"/>
      <c r="LUL310" s="22"/>
      <c r="LUM310" s="22"/>
      <c r="LUN310" s="22"/>
      <c r="LUO310" s="22"/>
      <c r="LUP310" s="22"/>
      <c r="LUQ310" s="22"/>
      <c r="LUR310" s="22"/>
      <c r="LUS310" s="22"/>
      <c r="LUT310" s="22"/>
      <c r="LUU310" s="22"/>
      <c r="LUV310" s="22"/>
      <c r="LUW310" s="22"/>
      <c r="LUX310" s="22"/>
      <c r="LUY310" s="22"/>
      <c r="LUZ310" s="22"/>
      <c r="LVA310" s="22"/>
      <c r="LVB310" s="22"/>
      <c r="LVC310" s="22"/>
      <c r="LVD310" s="22"/>
      <c r="LVE310" s="22"/>
      <c r="LVF310" s="22"/>
      <c r="LVG310" s="22"/>
      <c r="LVH310" s="22"/>
      <c r="LVI310" s="22"/>
      <c r="LVJ310" s="22"/>
      <c r="LVK310" s="22"/>
      <c r="LVL310" s="22"/>
      <c r="LVM310" s="22"/>
      <c r="LVN310" s="22"/>
      <c r="LVO310" s="22"/>
      <c r="LVP310" s="22"/>
      <c r="LVQ310" s="22"/>
      <c r="LVR310" s="22"/>
      <c r="LVS310" s="22"/>
      <c r="LVT310" s="22"/>
      <c r="LVU310" s="22"/>
      <c r="LVV310" s="22"/>
      <c r="LVW310" s="22"/>
      <c r="LVX310" s="22"/>
      <c r="LVY310" s="22"/>
      <c r="LVZ310" s="22"/>
      <c r="LWA310" s="22"/>
      <c r="LWB310" s="22"/>
      <c r="LWC310" s="22"/>
      <c r="LWD310" s="22"/>
      <c r="LWE310" s="22"/>
      <c r="LWF310" s="22"/>
      <c r="LWG310" s="22"/>
      <c r="LWH310" s="22"/>
      <c r="LWI310" s="22"/>
      <c r="LWJ310" s="22"/>
      <c r="LWK310" s="22"/>
      <c r="LWL310" s="22"/>
      <c r="LWM310" s="22"/>
      <c r="LWN310" s="22"/>
      <c r="LWO310" s="22"/>
      <c r="LWP310" s="22"/>
      <c r="LWQ310" s="22"/>
      <c r="LWR310" s="22"/>
      <c r="LWS310" s="22"/>
      <c r="LWT310" s="22"/>
      <c r="LWU310" s="22"/>
      <c r="LWV310" s="22"/>
      <c r="LWW310" s="22"/>
      <c r="LWX310" s="22"/>
      <c r="LWY310" s="22"/>
      <c r="LWZ310" s="22"/>
      <c r="LXA310" s="22"/>
      <c r="LXB310" s="22"/>
      <c r="LXC310" s="22"/>
      <c r="LXD310" s="22"/>
      <c r="LXE310" s="22"/>
      <c r="LXF310" s="22"/>
      <c r="LXG310" s="22"/>
      <c r="LXH310" s="22"/>
      <c r="LXI310" s="22"/>
      <c r="LXJ310" s="22"/>
      <c r="LXK310" s="22"/>
      <c r="LXL310" s="22"/>
      <c r="LXM310" s="22"/>
      <c r="LXN310" s="22"/>
      <c r="LXO310" s="22"/>
      <c r="LXP310" s="22"/>
      <c r="LXQ310" s="22"/>
      <c r="LXR310" s="22"/>
      <c r="LXS310" s="22"/>
      <c r="LXT310" s="22"/>
      <c r="LXU310" s="22"/>
      <c r="LXV310" s="22"/>
      <c r="LXW310" s="22"/>
      <c r="LXX310" s="22"/>
      <c r="LXY310" s="22"/>
      <c r="LXZ310" s="22"/>
      <c r="LYA310" s="22"/>
      <c r="LYB310" s="22"/>
      <c r="LYC310" s="22"/>
      <c r="LYD310" s="22"/>
      <c r="LYE310" s="22"/>
      <c r="LYF310" s="22"/>
      <c r="LYG310" s="22"/>
      <c r="LYH310" s="22"/>
      <c r="LYI310" s="22"/>
      <c r="LYJ310" s="22"/>
      <c r="LYK310" s="22"/>
      <c r="LYL310" s="22"/>
      <c r="LYM310" s="22"/>
      <c r="LYN310" s="22"/>
      <c r="LYO310" s="22"/>
      <c r="LYP310" s="22"/>
      <c r="LYQ310" s="22"/>
      <c r="LYR310" s="22"/>
      <c r="LYS310" s="22"/>
      <c r="LYT310" s="22"/>
      <c r="LYU310" s="22"/>
      <c r="LYV310" s="22"/>
      <c r="LYW310" s="22"/>
      <c r="LYX310" s="22"/>
      <c r="LYY310" s="22"/>
      <c r="LYZ310" s="22"/>
      <c r="LZA310" s="22"/>
      <c r="LZB310" s="22"/>
      <c r="LZC310" s="22"/>
      <c r="LZD310" s="22"/>
      <c r="LZE310" s="22"/>
      <c r="LZF310" s="22"/>
      <c r="LZG310" s="22"/>
      <c r="LZH310" s="22"/>
      <c r="LZI310" s="22"/>
      <c r="LZJ310" s="22"/>
      <c r="LZK310" s="22"/>
      <c r="LZL310" s="22"/>
      <c r="LZM310" s="22"/>
      <c r="LZN310" s="22"/>
      <c r="LZO310" s="22"/>
      <c r="LZP310" s="22"/>
      <c r="LZQ310" s="22"/>
      <c r="LZR310" s="22"/>
      <c r="LZS310" s="22"/>
      <c r="LZT310" s="22"/>
      <c r="LZU310" s="22"/>
      <c r="LZV310" s="22"/>
      <c r="LZW310" s="22"/>
      <c r="LZX310" s="22"/>
      <c r="LZY310" s="22"/>
      <c r="LZZ310" s="22"/>
      <c r="MAA310" s="22"/>
      <c r="MAB310" s="22"/>
      <c r="MAC310" s="22"/>
      <c r="MAD310" s="22"/>
      <c r="MAE310" s="22"/>
      <c r="MAF310" s="22"/>
      <c r="MAG310" s="22"/>
      <c r="MAH310" s="22"/>
      <c r="MAI310" s="22"/>
      <c r="MAJ310" s="22"/>
      <c r="MAK310" s="22"/>
      <c r="MAL310" s="22"/>
      <c r="MAM310" s="22"/>
      <c r="MAN310" s="22"/>
      <c r="MAO310" s="22"/>
      <c r="MAP310" s="22"/>
      <c r="MAQ310" s="22"/>
      <c r="MAR310" s="22"/>
      <c r="MAS310" s="22"/>
      <c r="MAT310" s="22"/>
      <c r="MAU310" s="22"/>
      <c r="MAV310" s="22"/>
      <c r="MAW310" s="22"/>
      <c r="MAX310" s="22"/>
      <c r="MAY310" s="22"/>
      <c r="MAZ310" s="22"/>
      <c r="MBA310" s="22"/>
      <c r="MBB310" s="22"/>
      <c r="MBC310" s="22"/>
      <c r="MBD310" s="22"/>
      <c r="MBE310" s="22"/>
      <c r="MBF310" s="22"/>
      <c r="MBG310" s="22"/>
      <c r="MBH310" s="22"/>
      <c r="MBI310" s="22"/>
      <c r="MBJ310" s="22"/>
      <c r="MBK310" s="22"/>
      <c r="MBL310" s="22"/>
      <c r="MBM310" s="22"/>
      <c r="MBN310" s="22"/>
      <c r="MBO310" s="22"/>
      <c r="MBP310" s="22"/>
      <c r="MBQ310" s="22"/>
      <c r="MBR310" s="22"/>
      <c r="MBS310" s="22"/>
      <c r="MBT310" s="22"/>
      <c r="MBU310" s="22"/>
      <c r="MBV310" s="22"/>
      <c r="MBW310" s="22"/>
      <c r="MBX310" s="22"/>
      <c r="MBY310" s="22"/>
      <c r="MBZ310" s="22"/>
      <c r="MCA310" s="22"/>
      <c r="MCB310" s="22"/>
      <c r="MCC310" s="22"/>
      <c r="MCD310" s="22"/>
      <c r="MCE310" s="22"/>
      <c r="MCF310" s="22"/>
      <c r="MCG310" s="22"/>
      <c r="MCH310" s="22"/>
      <c r="MCI310" s="22"/>
      <c r="MCJ310" s="22"/>
      <c r="MCK310" s="22"/>
      <c r="MCL310" s="22"/>
      <c r="MCM310" s="22"/>
      <c r="MCN310" s="22"/>
      <c r="MCO310" s="22"/>
      <c r="MCP310" s="22"/>
      <c r="MCQ310" s="22"/>
      <c r="MCR310" s="22"/>
      <c r="MCS310" s="22"/>
      <c r="MCT310" s="22"/>
      <c r="MCU310" s="22"/>
      <c r="MCV310" s="22"/>
      <c r="MCW310" s="22"/>
      <c r="MCX310" s="22"/>
      <c r="MCY310" s="22"/>
      <c r="MCZ310" s="22"/>
      <c r="MDA310" s="22"/>
      <c r="MDB310" s="22"/>
      <c r="MDC310" s="22"/>
      <c r="MDD310" s="22"/>
      <c r="MDE310" s="22"/>
      <c r="MDF310" s="22"/>
      <c r="MDG310" s="22"/>
      <c r="MDH310" s="22"/>
      <c r="MDI310" s="22"/>
      <c r="MDJ310" s="22"/>
      <c r="MDK310" s="22"/>
      <c r="MDL310" s="22"/>
      <c r="MDM310" s="22"/>
      <c r="MDN310" s="22"/>
      <c r="MDO310" s="22"/>
      <c r="MDP310" s="22"/>
      <c r="MDQ310" s="22"/>
      <c r="MDR310" s="22"/>
      <c r="MDS310" s="22"/>
      <c r="MDT310" s="22"/>
      <c r="MDU310" s="22"/>
      <c r="MDV310" s="22"/>
      <c r="MDW310" s="22"/>
      <c r="MDX310" s="22"/>
      <c r="MDY310" s="22"/>
      <c r="MDZ310" s="22"/>
      <c r="MEA310" s="22"/>
      <c r="MEB310" s="22"/>
      <c r="MEC310" s="22"/>
      <c r="MED310" s="22"/>
      <c r="MEE310" s="22"/>
      <c r="MEF310" s="22"/>
      <c r="MEG310" s="22"/>
      <c r="MEH310" s="22"/>
      <c r="MEI310" s="22"/>
      <c r="MEJ310" s="22"/>
      <c r="MEK310" s="22"/>
      <c r="MEL310" s="22"/>
      <c r="MEM310" s="22"/>
      <c r="MEN310" s="22"/>
      <c r="MEO310" s="22"/>
      <c r="MEP310" s="22"/>
      <c r="MEQ310" s="22"/>
      <c r="MER310" s="22"/>
      <c r="MES310" s="22"/>
      <c r="MET310" s="22"/>
      <c r="MEU310" s="22"/>
      <c r="MEV310" s="22"/>
      <c r="MEW310" s="22"/>
      <c r="MEX310" s="22"/>
      <c r="MEY310" s="22"/>
      <c r="MEZ310" s="22"/>
      <c r="MFA310" s="22"/>
      <c r="MFB310" s="22"/>
      <c r="MFC310" s="22"/>
      <c r="MFD310" s="22"/>
      <c r="MFE310" s="22"/>
      <c r="MFF310" s="22"/>
      <c r="MFG310" s="22"/>
      <c r="MFH310" s="22"/>
      <c r="MFI310" s="22"/>
      <c r="MFJ310" s="22"/>
      <c r="MFK310" s="22"/>
      <c r="MFL310" s="22"/>
      <c r="MFM310" s="22"/>
      <c r="MFN310" s="22"/>
      <c r="MFO310" s="22"/>
      <c r="MFP310" s="22"/>
      <c r="MFQ310" s="22"/>
      <c r="MFR310" s="22"/>
      <c r="MFS310" s="22"/>
      <c r="MFT310" s="22"/>
      <c r="MFU310" s="22"/>
      <c r="MFV310" s="22"/>
      <c r="MFW310" s="22"/>
      <c r="MFX310" s="22"/>
      <c r="MFY310" s="22"/>
      <c r="MFZ310" s="22"/>
      <c r="MGA310" s="22"/>
      <c r="MGB310" s="22"/>
      <c r="MGC310" s="22"/>
      <c r="MGD310" s="22"/>
      <c r="MGE310" s="22"/>
      <c r="MGF310" s="22"/>
      <c r="MGG310" s="22"/>
      <c r="MGH310" s="22"/>
      <c r="MGI310" s="22"/>
      <c r="MGJ310" s="22"/>
      <c r="MGK310" s="22"/>
      <c r="MGL310" s="22"/>
      <c r="MGM310" s="22"/>
      <c r="MGN310" s="22"/>
      <c r="MGO310" s="22"/>
      <c r="MGP310" s="22"/>
      <c r="MGQ310" s="22"/>
      <c r="MGR310" s="22"/>
      <c r="MGS310" s="22"/>
      <c r="MGT310" s="22"/>
      <c r="MGU310" s="22"/>
      <c r="MGV310" s="22"/>
      <c r="MGW310" s="22"/>
      <c r="MGX310" s="22"/>
      <c r="MGY310" s="22"/>
      <c r="MGZ310" s="22"/>
      <c r="MHA310" s="22"/>
      <c r="MHB310" s="22"/>
      <c r="MHC310" s="22"/>
      <c r="MHD310" s="22"/>
      <c r="MHE310" s="22"/>
      <c r="MHF310" s="22"/>
      <c r="MHG310" s="22"/>
      <c r="MHH310" s="22"/>
      <c r="MHI310" s="22"/>
      <c r="MHJ310" s="22"/>
      <c r="MHK310" s="22"/>
      <c r="MHL310" s="22"/>
      <c r="MHM310" s="22"/>
      <c r="MHN310" s="22"/>
      <c r="MHO310" s="22"/>
      <c r="MHP310" s="22"/>
      <c r="MHQ310" s="22"/>
      <c r="MHR310" s="22"/>
      <c r="MHS310" s="22"/>
      <c r="MHT310" s="22"/>
      <c r="MHU310" s="22"/>
      <c r="MHV310" s="22"/>
      <c r="MHW310" s="22"/>
      <c r="MHX310" s="22"/>
      <c r="MHY310" s="22"/>
      <c r="MHZ310" s="22"/>
      <c r="MIA310" s="22"/>
      <c r="MIB310" s="22"/>
      <c r="MIC310" s="22"/>
      <c r="MID310" s="22"/>
      <c r="MIE310" s="22"/>
      <c r="MIF310" s="22"/>
      <c r="MIG310" s="22"/>
      <c r="MIH310" s="22"/>
      <c r="MII310" s="22"/>
      <c r="MIJ310" s="22"/>
      <c r="MIK310" s="22"/>
      <c r="MIL310" s="22"/>
      <c r="MIM310" s="22"/>
      <c r="MIN310" s="22"/>
      <c r="MIO310" s="22"/>
      <c r="MIP310" s="22"/>
      <c r="MIQ310" s="22"/>
      <c r="MIR310" s="22"/>
      <c r="MIS310" s="22"/>
      <c r="MIT310" s="22"/>
      <c r="MIU310" s="22"/>
      <c r="MIV310" s="22"/>
      <c r="MIW310" s="22"/>
      <c r="MIX310" s="22"/>
      <c r="MIY310" s="22"/>
      <c r="MIZ310" s="22"/>
      <c r="MJA310" s="22"/>
      <c r="MJB310" s="22"/>
      <c r="MJC310" s="22"/>
      <c r="MJD310" s="22"/>
      <c r="MJE310" s="22"/>
      <c r="MJF310" s="22"/>
      <c r="MJG310" s="22"/>
      <c r="MJH310" s="22"/>
      <c r="MJI310" s="22"/>
      <c r="MJJ310" s="22"/>
      <c r="MJK310" s="22"/>
      <c r="MJL310" s="22"/>
      <c r="MJM310" s="22"/>
      <c r="MJN310" s="22"/>
      <c r="MJO310" s="22"/>
      <c r="MJP310" s="22"/>
      <c r="MJQ310" s="22"/>
      <c r="MJR310" s="22"/>
      <c r="MJS310" s="22"/>
      <c r="MJT310" s="22"/>
      <c r="MJU310" s="22"/>
      <c r="MJV310" s="22"/>
      <c r="MJW310" s="22"/>
      <c r="MJX310" s="22"/>
      <c r="MJY310" s="22"/>
      <c r="MJZ310" s="22"/>
      <c r="MKA310" s="22"/>
      <c r="MKB310" s="22"/>
      <c r="MKC310" s="22"/>
      <c r="MKD310" s="22"/>
      <c r="MKE310" s="22"/>
      <c r="MKF310" s="22"/>
      <c r="MKG310" s="22"/>
      <c r="MKH310" s="22"/>
      <c r="MKI310" s="22"/>
      <c r="MKJ310" s="22"/>
      <c r="MKK310" s="22"/>
      <c r="MKL310" s="22"/>
      <c r="MKM310" s="22"/>
      <c r="MKN310" s="22"/>
      <c r="MKO310" s="22"/>
      <c r="MKP310" s="22"/>
      <c r="MKQ310" s="22"/>
      <c r="MKR310" s="22"/>
      <c r="MKS310" s="22"/>
      <c r="MKT310" s="22"/>
      <c r="MKU310" s="22"/>
      <c r="MKV310" s="22"/>
      <c r="MKW310" s="22"/>
      <c r="MKX310" s="22"/>
      <c r="MKY310" s="22"/>
      <c r="MKZ310" s="22"/>
      <c r="MLA310" s="22"/>
      <c r="MLB310" s="22"/>
      <c r="MLC310" s="22"/>
      <c r="MLD310" s="22"/>
      <c r="MLE310" s="22"/>
      <c r="MLF310" s="22"/>
      <c r="MLG310" s="22"/>
      <c r="MLH310" s="22"/>
      <c r="MLI310" s="22"/>
      <c r="MLJ310" s="22"/>
      <c r="MLK310" s="22"/>
      <c r="MLL310" s="22"/>
      <c r="MLM310" s="22"/>
      <c r="MLN310" s="22"/>
      <c r="MLO310" s="22"/>
      <c r="MLP310" s="22"/>
      <c r="MLQ310" s="22"/>
      <c r="MLR310" s="22"/>
      <c r="MLS310" s="22"/>
      <c r="MLT310" s="22"/>
      <c r="MLU310" s="22"/>
      <c r="MLV310" s="22"/>
      <c r="MLW310" s="22"/>
      <c r="MLX310" s="22"/>
      <c r="MLY310" s="22"/>
      <c r="MLZ310" s="22"/>
      <c r="MMA310" s="22"/>
      <c r="MMB310" s="22"/>
      <c r="MMC310" s="22"/>
      <c r="MMD310" s="22"/>
      <c r="MME310" s="22"/>
      <c r="MMF310" s="22"/>
      <c r="MMG310" s="22"/>
      <c r="MMH310" s="22"/>
      <c r="MMI310" s="22"/>
      <c r="MMJ310" s="22"/>
      <c r="MMK310" s="22"/>
      <c r="MML310" s="22"/>
      <c r="MMM310" s="22"/>
      <c r="MMN310" s="22"/>
      <c r="MMO310" s="22"/>
      <c r="MMP310" s="22"/>
      <c r="MMQ310" s="22"/>
      <c r="MMR310" s="22"/>
      <c r="MMS310" s="22"/>
      <c r="MMT310" s="22"/>
      <c r="MMU310" s="22"/>
      <c r="MMV310" s="22"/>
      <c r="MMW310" s="22"/>
      <c r="MMX310" s="22"/>
      <c r="MMY310" s="22"/>
      <c r="MMZ310" s="22"/>
      <c r="MNA310" s="22"/>
      <c r="MNB310" s="22"/>
      <c r="MNC310" s="22"/>
      <c r="MND310" s="22"/>
      <c r="MNE310" s="22"/>
      <c r="MNF310" s="22"/>
      <c r="MNG310" s="22"/>
      <c r="MNH310" s="22"/>
      <c r="MNI310" s="22"/>
      <c r="MNJ310" s="22"/>
      <c r="MNK310" s="22"/>
      <c r="MNL310" s="22"/>
      <c r="MNM310" s="22"/>
      <c r="MNN310" s="22"/>
      <c r="MNO310" s="22"/>
      <c r="MNP310" s="22"/>
      <c r="MNQ310" s="22"/>
      <c r="MNR310" s="22"/>
      <c r="MNS310" s="22"/>
      <c r="MNT310" s="22"/>
      <c r="MNU310" s="22"/>
      <c r="MNV310" s="22"/>
      <c r="MNW310" s="22"/>
      <c r="MNX310" s="22"/>
      <c r="MNY310" s="22"/>
      <c r="MNZ310" s="22"/>
      <c r="MOA310" s="22"/>
      <c r="MOB310" s="22"/>
      <c r="MOC310" s="22"/>
      <c r="MOD310" s="22"/>
      <c r="MOE310" s="22"/>
      <c r="MOF310" s="22"/>
      <c r="MOG310" s="22"/>
      <c r="MOH310" s="22"/>
      <c r="MOI310" s="22"/>
      <c r="MOJ310" s="22"/>
      <c r="MOK310" s="22"/>
      <c r="MOL310" s="22"/>
      <c r="MOM310" s="22"/>
      <c r="MON310" s="22"/>
      <c r="MOO310" s="22"/>
      <c r="MOP310" s="22"/>
      <c r="MOQ310" s="22"/>
      <c r="MOR310" s="22"/>
      <c r="MOS310" s="22"/>
      <c r="MOT310" s="22"/>
      <c r="MOU310" s="22"/>
      <c r="MOV310" s="22"/>
      <c r="MOW310" s="22"/>
      <c r="MOX310" s="22"/>
      <c r="MOY310" s="22"/>
      <c r="MOZ310" s="22"/>
      <c r="MPA310" s="22"/>
      <c r="MPB310" s="22"/>
      <c r="MPC310" s="22"/>
      <c r="MPD310" s="22"/>
      <c r="MPE310" s="22"/>
      <c r="MPF310" s="22"/>
      <c r="MPG310" s="22"/>
      <c r="MPH310" s="22"/>
      <c r="MPI310" s="22"/>
      <c r="MPJ310" s="22"/>
      <c r="MPK310" s="22"/>
      <c r="MPL310" s="22"/>
      <c r="MPM310" s="22"/>
      <c r="MPN310" s="22"/>
      <c r="MPO310" s="22"/>
      <c r="MPP310" s="22"/>
      <c r="MPQ310" s="22"/>
      <c r="MPR310" s="22"/>
      <c r="MPS310" s="22"/>
      <c r="MPT310" s="22"/>
      <c r="MPU310" s="22"/>
      <c r="MPV310" s="22"/>
      <c r="MPW310" s="22"/>
      <c r="MPX310" s="22"/>
      <c r="MPY310" s="22"/>
      <c r="MPZ310" s="22"/>
      <c r="MQA310" s="22"/>
      <c r="MQB310" s="22"/>
      <c r="MQC310" s="22"/>
      <c r="MQD310" s="22"/>
      <c r="MQE310" s="22"/>
      <c r="MQF310" s="22"/>
      <c r="MQG310" s="22"/>
      <c r="MQH310" s="22"/>
      <c r="MQI310" s="22"/>
      <c r="MQJ310" s="22"/>
      <c r="MQK310" s="22"/>
      <c r="MQL310" s="22"/>
      <c r="MQM310" s="22"/>
      <c r="MQN310" s="22"/>
      <c r="MQO310" s="22"/>
      <c r="MQP310" s="22"/>
      <c r="MQQ310" s="22"/>
      <c r="MQR310" s="22"/>
      <c r="MQS310" s="22"/>
      <c r="MQT310" s="22"/>
      <c r="MQU310" s="22"/>
      <c r="MQV310" s="22"/>
      <c r="MQW310" s="22"/>
      <c r="MQX310" s="22"/>
      <c r="MQY310" s="22"/>
      <c r="MQZ310" s="22"/>
      <c r="MRA310" s="22"/>
      <c r="MRB310" s="22"/>
      <c r="MRC310" s="22"/>
      <c r="MRD310" s="22"/>
      <c r="MRE310" s="22"/>
      <c r="MRF310" s="22"/>
      <c r="MRG310" s="22"/>
      <c r="MRH310" s="22"/>
      <c r="MRI310" s="22"/>
      <c r="MRJ310" s="22"/>
      <c r="MRK310" s="22"/>
      <c r="MRL310" s="22"/>
      <c r="MRM310" s="22"/>
      <c r="MRN310" s="22"/>
      <c r="MRO310" s="22"/>
      <c r="MRP310" s="22"/>
      <c r="MRQ310" s="22"/>
      <c r="MRR310" s="22"/>
      <c r="MRS310" s="22"/>
      <c r="MRT310" s="22"/>
      <c r="MRU310" s="22"/>
      <c r="MRV310" s="22"/>
      <c r="MRW310" s="22"/>
      <c r="MRX310" s="22"/>
      <c r="MRY310" s="22"/>
      <c r="MRZ310" s="22"/>
      <c r="MSA310" s="22"/>
      <c r="MSB310" s="22"/>
      <c r="MSC310" s="22"/>
      <c r="MSD310" s="22"/>
      <c r="MSE310" s="22"/>
      <c r="MSF310" s="22"/>
      <c r="MSG310" s="22"/>
      <c r="MSH310" s="22"/>
      <c r="MSI310" s="22"/>
      <c r="MSJ310" s="22"/>
      <c r="MSK310" s="22"/>
      <c r="MSL310" s="22"/>
      <c r="MSM310" s="22"/>
      <c r="MSN310" s="22"/>
      <c r="MSO310" s="22"/>
      <c r="MSP310" s="22"/>
      <c r="MSQ310" s="22"/>
      <c r="MSR310" s="22"/>
      <c r="MSS310" s="22"/>
      <c r="MST310" s="22"/>
      <c r="MSU310" s="22"/>
      <c r="MSV310" s="22"/>
      <c r="MSW310" s="22"/>
      <c r="MSX310" s="22"/>
      <c r="MSY310" s="22"/>
      <c r="MSZ310" s="22"/>
      <c r="MTA310" s="22"/>
      <c r="MTB310" s="22"/>
      <c r="MTC310" s="22"/>
      <c r="MTD310" s="22"/>
      <c r="MTE310" s="22"/>
      <c r="MTF310" s="22"/>
      <c r="MTG310" s="22"/>
      <c r="MTH310" s="22"/>
      <c r="MTI310" s="22"/>
      <c r="MTJ310" s="22"/>
      <c r="MTK310" s="22"/>
      <c r="MTL310" s="22"/>
      <c r="MTM310" s="22"/>
      <c r="MTN310" s="22"/>
      <c r="MTO310" s="22"/>
      <c r="MTP310" s="22"/>
      <c r="MTQ310" s="22"/>
      <c r="MTR310" s="22"/>
      <c r="MTS310" s="22"/>
      <c r="MTT310" s="22"/>
      <c r="MTU310" s="22"/>
      <c r="MTV310" s="22"/>
      <c r="MTW310" s="22"/>
      <c r="MTX310" s="22"/>
      <c r="MTY310" s="22"/>
      <c r="MTZ310" s="22"/>
      <c r="MUA310" s="22"/>
      <c r="MUB310" s="22"/>
      <c r="MUC310" s="22"/>
      <c r="MUD310" s="22"/>
      <c r="MUE310" s="22"/>
      <c r="MUF310" s="22"/>
      <c r="MUG310" s="22"/>
      <c r="MUH310" s="22"/>
      <c r="MUI310" s="22"/>
      <c r="MUJ310" s="22"/>
      <c r="MUK310" s="22"/>
      <c r="MUL310" s="22"/>
      <c r="MUM310" s="22"/>
      <c r="MUN310" s="22"/>
      <c r="MUO310" s="22"/>
      <c r="MUP310" s="22"/>
      <c r="MUQ310" s="22"/>
      <c r="MUR310" s="22"/>
      <c r="MUS310" s="22"/>
      <c r="MUT310" s="22"/>
      <c r="MUU310" s="22"/>
      <c r="MUV310" s="22"/>
      <c r="MUW310" s="22"/>
      <c r="MUX310" s="22"/>
      <c r="MUY310" s="22"/>
      <c r="MUZ310" s="22"/>
      <c r="MVA310" s="22"/>
      <c r="MVB310" s="22"/>
      <c r="MVC310" s="22"/>
      <c r="MVD310" s="22"/>
      <c r="MVE310" s="22"/>
      <c r="MVF310" s="22"/>
      <c r="MVG310" s="22"/>
      <c r="MVH310" s="22"/>
      <c r="MVI310" s="22"/>
      <c r="MVJ310" s="22"/>
      <c r="MVK310" s="22"/>
      <c r="MVL310" s="22"/>
      <c r="MVM310" s="22"/>
      <c r="MVN310" s="22"/>
      <c r="MVO310" s="22"/>
      <c r="MVP310" s="22"/>
      <c r="MVQ310" s="22"/>
      <c r="MVR310" s="22"/>
      <c r="MVS310" s="22"/>
      <c r="MVT310" s="22"/>
      <c r="MVU310" s="22"/>
      <c r="MVV310" s="22"/>
      <c r="MVW310" s="22"/>
      <c r="MVX310" s="22"/>
      <c r="MVY310" s="22"/>
      <c r="MVZ310" s="22"/>
      <c r="MWA310" s="22"/>
      <c r="MWB310" s="22"/>
      <c r="MWC310" s="22"/>
      <c r="MWD310" s="22"/>
      <c r="MWE310" s="22"/>
      <c r="MWF310" s="22"/>
      <c r="MWG310" s="22"/>
      <c r="MWH310" s="22"/>
      <c r="MWI310" s="22"/>
      <c r="MWJ310" s="22"/>
      <c r="MWK310" s="22"/>
      <c r="MWL310" s="22"/>
      <c r="MWM310" s="22"/>
      <c r="MWN310" s="22"/>
      <c r="MWO310" s="22"/>
      <c r="MWP310" s="22"/>
      <c r="MWQ310" s="22"/>
      <c r="MWR310" s="22"/>
      <c r="MWS310" s="22"/>
      <c r="MWT310" s="22"/>
      <c r="MWU310" s="22"/>
      <c r="MWV310" s="22"/>
      <c r="MWW310" s="22"/>
      <c r="MWX310" s="22"/>
      <c r="MWY310" s="22"/>
      <c r="MWZ310" s="22"/>
      <c r="MXA310" s="22"/>
      <c r="MXB310" s="22"/>
      <c r="MXC310" s="22"/>
      <c r="MXD310" s="22"/>
      <c r="MXE310" s="22"/>
      <c r="MXF310" s="22"/>
      <c r="MXG310" s="22"/>
      <c r="MXH310" s="22"/>
      <c r="MXI310" s="22"/>
      <c r="MXJ310" s="22"/>
      <c r="MXK310" s="22"/>
      <c r="MXL310" s="22"/>
      <c r="MXM310" s="22"/>
      <c r="MXN310" s="22"/>
      <c r="MXO310" s="22"/>
      <c r="MXP310" s="22"/>
      <c r="MXQ310" s="22"/>
      <c r="MXR310" s="22"/>
      <c r="MXS310" s="22"/>
      <c r="MXT310" s="22"/>
      <c r="MXU310" s="22"/>
      <c r="MXV310" s="22"/>
      <c r="MXW310" s="22"/>
      <c r="MXX310" s="22"/>
      <c r="MXY310" s="22"/>
      <c r="MXZ310" s="22"/>
      <c r="MYA310" s="22"/>
      <c r="MYB310" s="22"/>
      <c r="MYC310" s="22"/>
      <c r="MYD310" s="22"/>
      <c r="MYE310" s="22"/>
      <c r="MYF310" s="22"/>
      <c r="MYG310" s="22"/>
      <c r="MYH310" s="22"/>
      <c r="MYI310" s="22"/>
      <c r="MYJ310" s="22"/>
      <c r="MYK310" s="22"/>
      <c r="MYL310" s="22"/>
      <c r="MYM310" s="22"/>
      <c r="MYN310" s="22"/>
      <c r="MYO310" s="22"/>
      <c r="MYP310" s="22"/>
      <c r="MYQ310" s="22"/>
      <c r="MYR310" s="22"/>
      <c r="MYS310" s="22"/>
      <c r="MYT310" s="22"/>
      <c r="MYU310" s="22"/>
      <c r="MYV310" s="22"/>
      <c r="MYW310" s="22"/>
      <c r="MYX310" s="22"/>
      <c r="MYY310" s="22"/>
      <c r="MYZ310" s="22"/>
      <c r="MZA310" s="22"/>
      <c r="MZB310" s="22"/>
      <c r="MZC310" s="22"/>
      <c r="MZD310" s="22"/>
      <c r="MZE310" s="22"/>
      <c r="MZF310" s="22"/>
      <c r="MZG310" s="22"/>
      <c r="MZH310" s="22"/>
      <c r="MZI310" s="22"/>
      <c r="MZJ310" s="22"/>
      <c r="MZK310" s="22"/>
      <c r="MZL310" s="22"/>
      <c r="MZM310" s="22"/>
      <c r="MZN310" s="22"/>
      <c r="MZO310" s="22"/>
      <c r="MZP310" s="22"/>
      <c r="MZQ310" s="22"/>
      <c r="MZR310" s="22"/>
      <c r="MZS310" s="22"/>
      <c r="MZT310" s="22"/>
      <c r="MZU310" s="22"/>
      <c r="MZV310" s="22"/>
      <c r="MZW310" s="22"/>
      <c r="MZX310" s="22"/>
      <c r="MZY310" s="22"/>
      <c r="MZZ310" s="22"/>
      <c r="NAA310" s="22"/>
      <c r="NAB310" s="22"/>
      <c r="NAC310" s="22"/>
      <c r="NAD310" s="22"/>
      <c r="NAE310" s="22"/>
      <c r="NAF310" s="22"/>
      <c r="NAG310" s="22"/>
      <c r="NAH310" s="22"/>
      <c r="NAI310" s="22"/>
      <c r="NAJ310" s="22"/>
      <c r="NAK310" s="22"/>
      <c r="NAL310" s="22"/>
      <c r="NAM310" s="22"/>
      <c r="NAN310" s="22"/>
      <c r="NAO310" s="22"/>
      <c r="NAP310" s="22"/>
      <c r="NAQ310" s="22"/>
      <c r="NAR310" s="22"/>
      <c r="NAS310" s="22"/>
      <c r="NAT310" s="22"/>
      <c r="NAU310" s="22"/>
      <c r="NAV310" s="22"/>
      <c r="NAW310" s="22"/>
      <c r="NAX310" s="22"/>
      <c r="NAY310" s="22"/>
      <c r="NAZ310" s="22"/>
      <c r="NBA310" s="22"/>
      <c r="NBB310" s="22"/>
      <c r="NBC310" s="22"/>
      <c r="NBD310" s="22"/>
      <c r="NBE310" s="22"/>
      <c r="NBF310" s="22"/>
      <c r="NBG310" s="22"/>
      <c r="NBH310" s="22"/>
      <c r="NBI310" s="22"/>
      <c r="NBJ310" s="22"/>
      <c r="NBK310" s="22"/>
      <c r="NBL310" s="22"/>
      <c r="NBM310" s="22"/>
      <c r="NBN310" s="22"/>
      <c r="NBO310" s="22"/>
      <c r="NBP310" s="22"/>
      <c r="NBQ310" s="22"/>
      <c r="NBR310" s="22"/>
      <c r="NBS310" s="22"/>
      <c r="NBT310" s="22"/>
      <c r="NBU310" s="22"/>
      <c r="NBV310" s="22"/>
      <c r="NBW310" s="22"/>
      <c r="NBX310" s="22"/>
      <c r="NBY310" s="22"/>
      <c r="NBZ310" s="22"/>
      <c r="NCA310" s="22"/>
      <c r="NCB310" s="22"/>
      <c r="NCC310" s="22"/>
      <c r="NCD310" s="22"/>
      <c r="NCE310" s="22"/>
      <c r="NCF310" s="22"/>
      <c r="NCG310" s="22"/>
      <c r="NCH310" s="22"/>
      <c r="NCI310" s="22"/>
      <c r="NCJ310" s="22"/>
      <c r="NCK310" s="22"/>
      <c r="NCL310" s="22"/>
      <c r="NCM310" s="22"/>
      <c r="NCN310" s="22"/>
      <c r="NCO310" s="22"/>
      <c r="NCP310" s="22"/>
      <c r="NCQ310" s="22"/>
      <c r="NCR310" s="22"/>
      <c r="NCS310" s="22"/>
      <c r="NCT310" s="22"/>
      <c r="NCU310" s="22"/>
      <c r="NCV310" s="22"/>
      <c r="NCW310" s="22"/>
      <c r="NCX310" s="22"/>
      <c r="NCY310" s="22"/>
      <c r="NCZ310" s="22"/>
      <c r="NDA310" s="22"/>
      <c r="NDB310" s="22"/>
      <c r="NDC310" s="22"/>
      <c r="NDD310" s="22"/>
      <c r="NDE310" s="22"/>
      <c r="NDF310" s="22"/>
      <c r="NDG310" s="22"/>
      <c r="NDH310" s="22"/>
      <c r="NDI310" s="22"/>
      <c r="NDJ310" s="22"/>
      <c r="NDK310" s="22"/>
      <c r="NDL310" s="22"/>
      <c r="NDM310" s="22"/>
      <c r="NDN310" s="22"/>
      <c r="NDO310" s="22"/>
      <c r="NDP310" s="22"/>
      <c r="NDQ310" s="22"/>
      <c r="NDR310" s="22"/>
      <c r="NDS310" s="22"/>
      <c r="NDT310" s="22"/>
      <c r="NDU310" s="22"/>
      <c r="NDV310" s="22"/>
      <c r="NDW310" s="22"/>
      <c r="NDX310" s="22"/>
      <c r="NDY310" s="22"/>
      <c r="NDZ310" s="22"/>
      <c r="NEA310" s="22"/>
      <c r="NEB310" s="22"/>
      <c r="NEC310" s="22"/>
      <c r="NED310" s="22"/>
      <c r="NEE310" s="22"/>
      <c r="NEF310" s="22"/>
      <c r="NEG310" s="22"/>
      <c r="NEH310" s="22"/>
      <c r="NEI310" s="22"/>
      <c r="NEJ310" s="22"/>
      <c r="NEK310" s="22"/>
      <c r="NEL310" s="22"/>
      <c r="NEM310" s="22"/>
      <c r="NEN310" s="22"/>
      <c r="NEO310" s="22"/>
      <c r="NEP310" s="22"/>
      <c r="NEQ310" s="22"/>
      <c r="NER310" s="22"/>
      <c r="NES310" s="22"/>
      <c r="NET310" s="22"/>
      <c r="NEU310" s="22"/>
      <c r="NEV310" s="22"/>
      <c r="NEW310" s="22"/>
      <c r="NEX310" s="22"/>
      <c r="NEY310" s="22"/>
      <c r="NEZ310" s="22"/>
      <c r="NFA310" s="22"/>
      <c r="NFB310" s="22"/>
      <c r="NFC310" s="22"/>
      <c r="NFD310" s="22"/>
      <c r="NFE310" s="22"/>
      <c r="NFF310" s="22"/>
      <c r="NFG310" s="22"/>
      <c r="NFH310" s="22"/>
      <c r="NFI310" s="22"/>
      <c r="NFJ310" s="22"/>
      <c r="NFK310" s="22"/>
      <c r="NFL310" s="22"/>
      <c r="NFM310" s="22"/>
      <c r="NFN310" s="22"/>
      <c r="NFO310" s="22"/>
      <c r="NFP310" s="22"/>
      <c r="NFQ310" s="22"/>
      <c r="NFR310" s="22"/>
      <c r="NFS310" s="22"/>
      <c r="NFT310" s="22"/>
      <c r="NFU310" s="22"/>
      <c r="NFV310" s="22"/>
      <c r="NFW310" s="22"/>
      <c r="NFX310" s="22"/>
      <c r="NFY310" s="22"/>
      <c r="NFZ310" s="22"/>
      <c r="NGA310" s="22"/>
      <c r="NGB310" s="22"/>
      <c r="NGC310" s="22"/>
      <c r="NGD310" s="22"/>
      <c r="NGE310" s="22"/>
      <c r="NGF310" s="22"/>
      <c r="NGG310" s="22"/>
      <c r="NGH310" s="22"/>
      <c r="NGI310" s="22"/>
      <c r="NGJ310" s="22"/>
      <c r="NGK310" s="22"/>
      <c r="NGL310" s="22"/>
      <c r="NGM310" s="22"/>
      <c r="NGN310" s="22"/>
      <c r="NGO310" s="22"/>
      <c r="NGP310" s="22"/>
      <c r="NGQ310" s="22"/>
      <c r="NGR310" s="22"/>
      <c r="NGS310" s="22"/>
      <c r="NGT310" s="22"/>
      <c r="NGU310" s="22"/>
      <c r="NGV310" s="22"/>
      <c r="NGW310" s="22"/>
      <c r="NGX310" s="22"/>
      <c r="NGY310" s="22"/>
      <c r="NGZ310" s="22"/>
      <c r="NHA310" s="22"/>
      <c r="NHB310" s="22"/>
      <c r="NHC310" s="22"/>
      <c r="NHD310" s="22"/>
      <c r="NHE310" s="22"/>
      <c r="NHF310" s="22"/>
      <c r="NHG310" s="22"/>
      <c r="NHH310" s="22"/>
      <c r="NHI310" s="22"/>
      <c r="NHJ310" s="22"/>
      <c r="NHK310" s="22"/>
      <c r="NHL310" s="22"/>
      <c r="NHM310" s="22"/>
      <c r="NHN310" s="22"/>
      <c r="NHO310" s="22"/>
      <c r="NHP310" s="22"/>
      <c r="NHQ310" s="22"/>
      <c r="NHR310" s="22"/>
      <c r="NHS310" s="22"/>
      <c r="NHT310" s="22"/>
      <c r="NHU310" s="22"/>
      <c r="NHV310" s="22"/>
      <c r="NHW310" s="22"/>
      <c r="NHX310" s="22"/>
      <c r="NHY310" s="22"/>
      <c r="NHZ310" s="22"/>
      <c r="NIA310" s="22"/>
      <c r="NIB310" s="22"/>
      <c r="NIC310" s="22"/>
      <c r="NID310" s="22"/>
      <c r="NIE310" s="22"/>
      <c r="NIF310" s="22"/>
      <c r="NIG310" s="22"/>
      <c r="NIH310" s="22"/>
      <c r="NII310" s="22"/>
      <c r="NIJ310" s="22"/>
      <c r="NIK310" s="22"/>
      <c r="NIL310" s="22"/>
      <c r="NIM310" s="22"/>
      <c r="NIN310" s="22"/>
      <c r="NIO310" s="22"/>
      <c r="NIP310" s="22"/>
      <c r="NIQ310" s="22"/>
      <c r="NIR310" s="22"/>
      <c r="NIS310" s="22"/>
      <c r="NIT310" s="22"/>
      <c r="NIU310" s="22"/>
      <c r="NIV310" s="22"/>
      <c r="NIW310" s="22"/>
      <c r="NIX310" s="22"/>
      <c r="NIY310" s="22"/>
      <c r="NIZ310" s="22"/>
      <c r="NJA310" s="22"/>
      <c r="NJB310" s="22"/>
      <c r="NJC310" s="22"/>
      <c r="NJD310" s="22"/>
      <c r="NJE310" s="22"/>
      <c r="NJF310" s="22"/>
      <c r="NJG310" s="22"/>
      <c r="NJH310" s="22"/>
      <c r="NJI310" s="22"/>
      <c r="NJJ310" s="22"/>
      <c r="NJK310" s="22"/>
      <c r="NJL310" s="22"/>
      <c r="NJM310" s="22"/>
      <c r="NJN310" s="22"/>
      <c r="NJO310" s="22"/>
      <c r="NJP310" s="22"/>
      <c r="NJQ310" s="22"/>
      <c r="NJR310" s="22"/>
      <c r="NJS310" s="22"/>
      <c r="NJT310" s="22"/>
      <c r="NJU310" s="22"/>
      <c r="NJV310" s="22"/>
      <c r="NJW310" s="22"/>
      <c r="NJX310" s="22"/>
      <c r="NJY310" s="22"/>
      <c r="NJZ310" s="22"/>
      <c r="NKA310" s="22"/>
      <c r="NKB310" s="22"/>
      <c r="NKC310" s="22"/>
      <c r="NKD310" s="22"/>
      <c r="NKE310" s="22"/>
      <c r="NKF310" s="22"/>
      <c r="NKG310" s="22"/>
      <c r="NKH310" s="22"/>
      <c r="NKI310" s="22"/>
      <c r="NKJ310" s="22"/>
      <c r="NKK310" s="22"/>
      <c r="NKL310" s="22"/>
      <c r="NKM310" s="22"/>
      <c r="NKN310" s="22"/>
      <c r="NKO310" s="22"/>
      <c r="NKP310" s="22"/>
      <c r="NKQ310" s="22"/>
      <c r="NKR310" s="22"/>
      <c r="NKS310" s="22"/>
      <c r="NKT310" s="22"/>
      <c r="NKU310" s="22"/>
      <c r="NKV310" s="22"/>
      <c r="NKW310" s="22"/>
      <c r="NKX310" s="22"/>
      <c r="NKY310" s="22"/>
      <c r="NKZ310" s="22"/>
      <c r="NLA310" s="22"/>
      <c r="NLB310" s="22"/>
      <c r="NLC310" s="22"/>
      <c r="NLD310" s="22"/>
      <c r="NLE310" s="22"/>
      <c r="NLF310" s="22"/>
      <c r="NLG310" s="22"/>
      <c r="NLH310" s="22"/>
      <c r="NLI310" s="22"/>
      <c r="NLJ310" s="22"/>
      <c r="NLK310" s="22"/>
      <c r="NLL310" s="22"/>
      <c r="NLM310" s="22"/>
      <c r="NLN310" s="22"/>
      <c r="NLO310" s="22"/>
      <c r="NLP310" s="22"/>
      <c r="NLQ310" s="22"/>
      <c r="NLR310" s="22"/>
      <c r="NLS310" s="22"/>
      <c r="NLT310" s="22"/>
      <c r="NLU310" s="22"/>
      <c r="NLV310" s="22"/>
      <c r="NLW310" s="22"/>
      <c r="NLX310" s="22"/>
      <c r="NLY310" s="22"/>
      <c r="NLZ310" s="22"/>
      <c r="NMA310" s="22"/>
      <c r="NMB310" s="22"/>
      <c r="NMC310" s="22"/>
      <c r="NMD310" s="22"/>
      <c r="NME310" s="22"/>
      <c r="NMF310" s="22"/>
      <c r="NMG310" s="22"/>
      <c r="NMH310" s="22"/>
      <c r="NMI310" s="22"/>
      <c r="NMJ310" s="22"/>
      <c r="NMK310" s="22"/>
      <c r="NML310" s="22"/>
      <c r="NMM310" s="22"/>
      <c r="NMN310" s="22"/>
      <c r="NMO310" s="22"/>
      <c r="NMP310" s="22"/>
      <c r="NMQ310" s="22"/>
      <c r="NMR310" s="22"/>
      <c r="NMS310" s="22"/>
      <c r="NMT310" s="22"/>
      <c r="NMU310" s="22"/>
      <c r="NMV310" s="22"/>
      <c r="NMW310" s="22"/>
      <c r="NMX310" s="22"/>
      <c r="NMY310" s="22"/>
      <c r="NMZ310" s="22"/>
      <c r="NNA310" s="22"/>
      <c r="NNB310" s="22"/>
      <c r="NNC310" s="22"/>
      <c r="NND310" s="22"/>
      <c r="NNE310" s="22"/>
      <c r="NNF310" s="22"/>
      <c r="NNG310" s="22"/>
      <c r="NNH310" s="22"/>
      <c r="NNI310" s="22"/>
      <c r="NNJ310" s="22"/>
      <c r="NNK310" s="22"/>
      <c r="NNL310" s="22"/>
      <c r="NNM310" s="22"/>
      <c r="NNN310" s="22"/>
      <c r="NNO310" s="22"/>
      <c r="NNP310" s="22"/>
      <c r="NNQ310" s="22"/>
      <c r="NNR310" s="22"/>
      <c r="NNS310" s="22"/>
      <c r="NNT310" s="22"/>
      <c r="NNU310" s="22"/>
      <c r="NNV310" s="22"/>
      <c r="NNW310" s="22"/>
      <c r="NNX310" s="22"/>
      <c r="NNY310" s="22"/>
      <c r="NNZ310" s="22"/>
      <c r="NOA310" s="22"/>
      <c r="NOB310" s="22"/>
      <c r="NOC310" s="22"/>
      <c r="NOD310" s="22"/>
      <c r="NOE310" s="22"/>
      <c r="NOF310" s="22"/>
      <c r="NOG310" s="22"/>
      <c r="NOH310" s="22"/>
      <c r="NOI310" s="22"/>
      <c r="NOJ310" s="22"/>
      <c r="NOK310" s="22"/>
      <c r="NOL310" s="22"/>
      <c r="NOM310" s="22"/>
      <c r="NON310" s="22"/>
      <c r="NOO310" s="22"/>
      <c r="NOP310" s="22"/>
      <c r="NOQ310" s="22"/>
      <c r="NOR310" s="22"/>
      <c r="NOS310" s="22"/>
      <c r="NOT310" s="22"/>
      <c r="NOU310" s="22"/>
      <c r="NOV310" s="22"/>
      <c r="NOW310" s="22"/>
      <c r="NOX310" s="22"/>
      <c r="NOY310" s="22"/>
      <c r="NOZ310" s="22"/>
      <c r="NPA310" s="22"/>
      <c r="NPB310" s="22"/>
      <c r="NPC310" s="22"/>
      <c r="NPD310" s="22"/>
      <c r="NPE310" s="22"/>
      <c r="NPF310" s="22"/>
      <c r="NPG310" s="22"/>
      <c r="NPH310" s="22"/>
      <c r="NPI310" s="22"/>
      <c r="NPJ310" s="22"/>
      <c r="NPK310" s="22"/>
      <c r="NPL310" s="22"/>
      <c r="NPM310" s="22"/>
      <c r="NPN310" s="22"/>
      <c r="NPO310" s="22"/>
      <c r="NPP310" s="22"/>
      <c r="NPQ310" s="22"/>
      <c r="NPR310" s="22"/>
      <c r="NPS310" s="22"/>
      <c r="NPT310" s="22"/>
      <c r="NPU310" s="22"/>
      <c r="NPV310" s="22"/>
      <c r="NPW310" s="22"/>
      <c r="NPX310" s="22"/>
      <c r="NPY310" s="22"/>
      <c r="NPZ310" s="22"/>
      <c r="NQA310" s="22"/>
      <c r="NQB310" s="22"/>
      <c r="NQC310" s="22"/>
      <c r="NQD310" s="22"/>
      <c r="NQE310" s="22"/>
      <c r="NQF310" s="22"/>
      <c r="NQG310" s="22"/>
      <c r="NQH310" s="22"/>
      <c r="NQI310" s="22"/>
      <c r="NQJ310" s="22"/>
      <c r="NQK310" s="22"/>
      <c r="NQL310" s="22"/>
      <c r="NQM310" s="22"/>
      <c r="NQN310" s="22"/>
      <c r="NQO310" s="22"/>
      <c r="NQP310" s="22"/>
      <c r="NQQ310" s="22"/>
      <c r="NQR310" s="22"/>
      <c r="NQS310" s="22"/>
      <c r="NQT310" s="22"/>
      <c r="NQU310" s="22"/>
      <c r="NQV310" s="22"/>
      <c r="NQW310" s="22"/>
      <c r="NQX310" s="22"/>
      <c r="NQY310" s="22"/>
      <c r="NQZ310" s="22"/>
      <c r="NRA310" s="22"/>
      <c r="NRB310" s="22"/>
      <c r="NRC310" s="22"/>
      <c r="NRD310" s="22"/>
      <c r="NRE310" s="22"/>
      <c r="NRF310" s="22"/>
      <c r="NRG310" s="22"/>
      <c r="NRH310" s="22"/>
      <c r="NRI310" s="22"/>
      <c r="NRJ310" s="22"/>
      <c r="NRK310" s="22"/>
      <c r="NRL310" s="22"/>
      <c r="NRM310" s="22"/>
      <c r="NRN310" s="22"/>
      <c r="NRO310" s="22"/>
      <c r="NRP310" s="22"/>
      <c r="NRQ310" s="22"/>
      <c r="NRR310" s="22"/>
      <c r="NRS310" s="22"/>
      <c r="NRT310" s="22"/>
      <c r="NRU310" s="22"/>
      <c r="NRV310" s="22"/>
      <c r="NRW310" s="22"/>
      <c r="NRX310" s="22"/>
      <c r="NRY310" s="22"/>
      <c r="NRZ310" s="22"/>
      <c r="NSA310" s="22"/>
      <c r="NSB310" s="22"/>
      <c r="NSC310" s="22"/>
      <c r="NSD310" s="22"/>
      <c r="NSE310" s="22"/>
      <c r="NSF310" s="22"/>
      <c r="NSG310" s="22"/>
      <c r="NSH310" s="22"/>
      <c r="NSI310" s="22"/>
      <c r="NSJ310" s="22"/>
      <c r="NSK310" s="22"/>
      <c r="NSL310" s="22"/>
      <c r="NSM310" s="22"/>
      <c r="NSN310" s="22"/>
      <c r="NSO310" s="22"/>
      <c r="NSP310" s="22"/>
      <c r="NSQ310" s="22"/>
      <c r="NSR310" s="22"/>
      <c r="NSS310" s="22"/>
      <c r="NST310" s="22"/>
      <c r="NSU310" s="22"/>
      <c r="NSV310" s="22"/>
      <c r="NSW310" s="22"/>
      <c r="NSX310" s="22"/>
      <c r="NSY310" s="22"/>
      <c r="NSZ310" s="22"/>
      <c r="NTA310" s="22"/>
      <c r="NTB310" s="22"/>
      <c r="NTC310" s="22"/>
      <c r="NTD310" s="22"/>
      <c r="NTE310" s="22"/>
      <c r="NTF310" s="22"/>
      <c r="NTG310" s="22"/>
      <c r="NTH310" s="22"/>
      <c r="NTI310" s="22"/>
      <c r="NTJ310" s="22"/>
      <c r="NTK310" s="22"/>
      <c r="NTL310" s="22"/>
      <c r="NTM310" s="22"/>
      <c r="NTN310" s="22"/>
      <c r="NTO310" s="22"/>
      <c r="NTP310" s="22"/>
      <c r="NTQ310" s="22"/>
      <c r="NTR310" s="22"/>
      <c r="NTS310" s="22"/>
      <c r="NTT310" s="22"/>
      <c r="NTU310" s="22"/>
      <c r="NTV310" s="22"/>
      <c r="NTW310" s="22"/>
      <c r="NTX310" s="22"/>
      <c r="NTY310" s="22"/>
      <c r="NTZ310" s="22"/>
      <c r="NUA310" s="22"/>
      <c r="NUB310" s="22"/>
      <c r="NUC310" s="22"/>
      <c r="NUD310" s="22"/>
      <c r="NUE310" s="22"/>
      <c r="NUF310" s="22"/>
      <c r="NUG310" s="22"/>
      <c r="NUH310" s="22"/>
      <c r="NUI310" s="22"/>
      <c r="NUJ310" s="22"/>
      <c r="NUK310" s="22"/>
      <c r="NUL310" s="22"/>
      <c r="NUM310" s="22"/>
      <c r="NUN310" s="22"/>
      <c r="NUO310" s="22"/>
      <c r="NUP310" s="22"/>
      <c r="NUQ310" s="22"/>
      <c r="NUR310" s="22"/>
      <c r="NUS310" s="22"/>
      <c r="NUT310" s="22"/>
      <c r="NUU310" s="22"/>
      <c r="NUV310" s="22"/>
      <c r="NUW310" s="22"/>
      <c r="NUX310" s="22"/>
      <c r="NUY310" s="22"/>
      <c r="NUZ310" s="22"/>
      <c r="NVA310" s="22"/>
      <c r="NVB310" s="22"/>
      <c r="NVC310" s="22"/>
      <c r="NVD310" s="22"/>
      <c r="NVE310" s="22"/>
      <c r="NVF310" s="22"/>
      <c r="NVG310" s="22"/>
      <c r="NVH310" s="22"/>
      <c r="NVI310" s="22"/>
      <c r="NVJ310" s="22"/>
      <c r="NVK310" s="22"/>
      <c r="NVL310" s="22"/>
      <c r="NVM310" s="22"/>
      <c r="NVN310" s="22"/>
      <c r="NVO310" s="22"/>
      <c r="NVP310" s="22"/>
      <c r="NVQ310" s="22"/>
      <c r="NVR310" s="22"/>
      <c r="NVS310" s="22"/>
      <c r="NVT310" s="22"/>
      <c r="NVU310" s="22"/>
      <c r="NVV310" s="22"/>
      <c r="NVW310" s="22"/>
      <c r="NVX310" s="22"/>
      <c r="NVY310" s="22"/>
      <c r="NVZ310" s="22"/>
      <c r="NWA310" s="22"/>
      <c r="NWB310" s="22"/>
      <c r="NWC310" s="22"/>
      <c r="NWD310" s="22"/>
      <c r="NWE310" s="22"/>
      <c r="NWF310" s="22"/>
      <c r="NWG310" s="22"/>
      <c r="NWH310" s="22"/>
      <c r="NWI310" s="22"/>
      <c r="NWJ310" s="22"/>
      <c r="NWK310" s="22"/>
      <c r="NWL310" s="22"/>
      <c r="NWM310" s="22"/>
      <c r="NWN310" s="22"/>
      <c r="NWO310" s="22"/>
      <c r="NWP310" s="22"/>
      <c r="NWQ310" s="22"/>
      <c r="NWR310" s="22"/>
      <c r="NWS310" s="22"/>
      <c r="NWT310" s="22"/>
      <c r="NWU310" s="22"/>
      <c r="NWV310" s="22"/>
      <c r="NWW310" s="22"/>
      <c r="NWX310" s="22"/>
      <c r="NWY310" s="22"/>
      <c r="NWZ310" s="22"/>
      <c r="NXA310" s="22"/>
      <c r="NXB310" s="22"/>
      <c r="NXC310" s="22"/>
      <c r="NXD310" s="22"/>
      <c r="NXE310" s="22"/>
      <c r="NXF310" s="22"/>
      <c r="NXG310" s="22"/>
      <c r="NXH310" s="22"/>
      <c r="NXI310" s="22"/>
      <c r="NXJ310" s="22"/>
      <c r="NXK310" s="22"/>
      <c r="NXL310" s="22"/>
      <c r="NXM310" s="22"/>
      <c r="NXN310" s="22"/>
      <c r="NXO310" s="22"/>
      <c r="NXP310" s="22"/>
      <c r="NXQ310" s="22"/>
      <c r="NXR310" s="22"/>
      <c r="NXS310" s="22"/>
      <c r="NXT310" s="22"/>
      <c r="NXU310" s="22"/>
      <c r="NXV310" s="22"/>
      <c r="NXW310" s="22"/>
      <c r="NXX310" s="22"/>
      <c r="NXY310" s="22"/>
      <c r="NXZ310" s="22"/>
      <c r="NYA310" s="22"/>
      <c r="NYB310" s="22"/>
      <c r="NYC310" s="22"/>
      <c r="NYD310" s="22"/>
      <c r="NYE310" s="22"/>
      <c r="NYF310" s="22"/>
      <c r="NYG310" s="22"/>
      <c r="NYH310" s="22"/>
      <c r="NYI310" s="22"/>
      <c r="NYJ310" s="22"/>
      <c r="NYK310" s="22"/>
      <c r="NYL310" s="22"/>
      <c r="NYM310" s="22"/>
      <c r="NYN310" s="22"/>
      <c r="NYO310" s="22"/>
      <c r="NYP310" s="22"/>
      <c r="NYQ310" s="22"/>
      <c r="NYR310" s="22"/>
      <c r="NYS310" s="22"/>
      <c r="NYT310" s="22"/>
      <c r="NYU310" s="22"/>
      <c r="NYV310" s="22"/>
      <c r="NYW310" s="22"/>
      <c r="NYX310" s="22"/>
      <c r="NYY310" s="22"/>
      <c r="NYZ310" s="22"/>
      <c r="NZA310" s="22"/>
      <c r="NZB310" s="22"/>
      <c r="NZC310" s="22"/>
      <c r="NZD310" s="22"/>
      <c r="NZE310" s="22"/>
      <c r="NZF310" s="22"/>
      <c r="NZG310" s="22"/>
      <c r="NZH310" s="22"/>
      <c r="NZI310" s="22"/>
      <c r="NZJ310" s="22"/>
      <c r="NZK310" s="22"/>
      <c r="NZL310" s="22"/>
      <c r="NZM310" s="22"/>
      <c r="NZN310" s="22"/>
      <c r="NZO310" s="22"/>
      <c r="NZP310" s="22"/>
      <c r="NZQ310" s="22"/>
      <c r="NZR310" s="22"/>
      <c r="NZS310" s="22"/>
      <c r="NZT310" s="22"/>
      <c r="NZU310" s="22"/>
      <c r="NZV310" s="22"/>
      <c r="NZW310" s="22"/>
      <c r="NZX310" s="22"/>
      <c r="NZY310" s="22"/>
      <c r="NZZ310" s="22"/>
      <c r="OAA310" s="22"/>
      <c r="OAB310" s="22"/>
      <c r="OAC310" s="22"/>
      <c r="OAD310" s="22"/>
      <c r="OAE310" s="22"/>
      <c r="OAF310" s="22"/>
      <c r="OAG310" s="22"/>
      <c r="OAH310" s="22"/>
      <c r="OAI310" s="22"/>
      <c r="OAJ310" s="22"/>
      <c r="OAK310" s="22"/>
      <c r="OAL310" s="22"/>
      <c r="OAM310" s="22"/>
      <c r="OAN310" s="22"/>
      <c r="OAO310" s="22"/>
      <c r="OAP310" s="22"/>
      <c r="OAQ310" s="22"/>
      <c r="OAR310" s="22"/>
      <c r="OAS310" s="22"/>
      <c r="OAT310" s="22"/>
      <c r="OAU310" s="22"/>
      <c r="OAV310" s="22"/>
      <c r="OAW310" s="22"/>
      <c r="OAX310" s="22"/>
      <c r="OAY310" s="22"/>
      <c r="OAZ310" s="22"/>
      <c r="OBA310" s="22"/>
      <c r="OBB310" s="22"/>
      <c r="OBC310" s="22"/>
      <c r="OBD310" s="22"/>
      <c r="OBE310" s="22"/>
      <c r="OBF310" s="22"/>
      <c r="OBG310" s="22"/>
      <c r="OBH310" s="22"/>
      <c r="OBI310" s="22"/>
      <c r="OBJ310" s="22"/>
      <c r="OBK310" s="22"/>
      <c r="OBL310" s="22"/>
      <c r="OBM310" s="22"/>
      <c r="OBN310" s="22"/>
      <c r="OBO310" s="22"/>
      <c r="OBP310" s="22"/>
      <c r="OBQ310" s="22"/>
      <c r="OBR310" s="22"/>
      <c r="OBS310" s="22"/>
      <c r="OBT310" s="22"/>
      <c r="OBU310" s="22"/>
      <c r="OBV310" s="22"/>
      <c r="OBW310" s="22"/>
      <c r="OBX310" s="22"/>
      <c r="OBY310" s="22"/>
      <c r="OBZ310" s="22"/>
      <c r="OCA310" s="22"/>
      <c r="OCB310" s="22"/>
      <c r="OCC310" s="22"/>
      <c r="OCD310" s="22"/>
      <c r="OCE310" s="22"/>
      <c r="OCF310" s="22"/>
      <c r="OCG310" s="22"/>
      <c r="OCH310" s="22"/>
      <c r="OCI310" s="22"/>
      <c r="OCJ310" s="22"/>
      <c r="OCK310" s="22"/>
      <c r="OCL310" s="22"/>
      <c r="OCM310" s="22"/>
      <c r="OCN310" s="22"/>
      <c r="OCO310" s="22"/>
      <c r="OCP310" s="22"/>
      <c r="OCQ310" s="22"/>
      <c r="OCR310" s="22"/>
      <c r="OCS310" s="22"/>
      <c r="OCT310" s="22"/>
      <c r="OCU310" s="22"/>
      <c r="OCV310" s="22"/>
      <c r="OCW310" s="22"/>
      <c r="OCX310" s="22"/>
      <c r="OCY310" s="22"/>
      <c r="OCZ310" s="22"/>
      <c r="ODA310" s="22"/>
      <c r="ODB310" s="22"/>
      <c r="ODC310" s="22"/>
      <c r="ODD310" s="22"/>
      <c r="ODE310" s="22"/>
      <c r="ODF310" s="22"/>
      <c r="ODG310" s="22"/>
      <c r="ODH310" s="22"/>
      <c r="ODI310" s="22"/>
      <c r="ODJ310" s="22"/>
      <c r="ODK310" s="22"/>
      <c r="ODL310" s="22"/>
      <c r="ODM310" s="22"/>
      <c r="ODN310" s="22"/>
      <c r="ODO310" s="22"/>
      <c r="ODP310" s="22"/>
      <c r="ODQ310" s="22"/>
      <c r="ODR310" s="22"/>
      <c r="ODS310" s="22"/>
      <c r="ODT310" s="22"/>
      <c r="ODU310" s="22"/>
      <c r="ODV310" s="22"/>
      <c r="ODW310" s="22"/>
      <c r="ODX310" s="22"/>
      <c r="ODY310" s="22"/>
      <c r="ODZ310" s="22"/>
      <c r="OEA310" s="22"/>
      <c r="OEB310" s="22"/>
      <c r="OEC310" s="22"/>
      <c r="OED310" s="22"/>
      <c r="OEE310" s="22"/>
      <c r="OEF310" s="22"/>
      <c r="OEG310" s="22"/>
      <c r="OEH310" s="22"/>
      <c r="OEI310" s="22"/>
      <c r="OEJ310" s="22"/>
      <c r="OEK310" s="22"/>
      <c r="OEL310" s="22"/>
      <c r="OEM310" s="22"/>
      <c r="OEN310" s="22"/>
      <c r="OEO310" s="22"/>
      <c r="OEP310" s="22"/>
      <c r="OEQ310" s="22"/>
      <c r="OER310" s="22"/>
      <c r="OES310" s="22"/>
      <c r="OET310" s="22"/>
      <c r="OEU310" s="22"/>
      <c r="OEV310" s="22"/>
      <c r="OEW310" s="22"/>
      <c r="OEX310" s="22"/>
      <c r="OEY310" s="22"/>
      <c r="OEZ310" s="22"/>
      <c r="OFA310" s="22"/>
      <c r="OFB310" s="22"/>
      <c r="OFC310" s="22"/>
      <c r="OFD310" s="22"/>
      <c r="OFE310" s="22"/>
      <c r="OFF310" s="22"/>
      <c r="OFG310" s="22"/>
      <c r="OFH310" s="22"/>
      <c r="OFI310" s="22"/>
      <c r="OFJ310" s="22"/>
      <c r="OFK310" s="22"/>
      <c r="OFL310" s="22"/>
      <c r="OFM310" s="22"/>
      <c r="OFN310" s="22"/>
      <c r="OFO310" s="22"/>
      <c r="OFP310" s="22"/>
      <c r="OFQ310" s="22"/>
      <c r="OFR310" s="22"/>
      <c r="OFS310" s="22"/>
      <c r="OFT310" s="22"/>
      <c r="OFU310" s="22"/>
      <c r="OFV310" s="22"/>
      <c r="OFW310" s="22"/>
      <c r="OFX310" s="22"/>
      <c r="OFY310" s="22"/>
      <c r="OFZ310" s="22"/>
      <c r="OGA310" s="22"/>
      <c r="OGB310" s="22"/>
      <c r="OGC310" s="22"/>
      <c r="OGD310" s="22"/>
      <c r="OGE310" s="22"/>
      <c r="OGF310" s="22"/>
      <c r="OGG310" s="22"/>
      <c r="OGH310" s="22"/>
      <c r="OGI310" s="22"/>
      <c r="OGJ310" s="22"/>
      <c r="OGK310" s="22"/>
      <c r="OGL310" s="22"/>
      <c r="OGM310" s="22"/>
      <c r="OGN310" s="22"/>
      <c r="OGO310" s="22"/>
      <c r="OGP310" s="22"/>
      <c r="OGQ310" s="22"/>
      <c r="OGR310" s="22"/>
      <c r="OGS310" s="22"/>
      <c r="OGT310" s="22"/>
      <c r="OGU310" s="22"/>
      <c r="OGV310" s="22"/>
      <c r="OGW310" s="22"/>
      <c r="OGX310" s="22"/>
      <c r="OGY310" s="22"/>
      <c r="OGZ310" s="22"/>
      <c r="OHA310" s="22"/>
      <c r="OHB310" s="22"/>
      <c r="OHC310" s="22"/>
      <c r="OHD310" s="22"/>
      <c r="OHE310" s="22"/>
      <c r="OHF310" s="22"/>
      <c r="OHG310" s="22"/>
      <c r="OHH310" s="22"/>
      <c r="OHI310" s="22"/>
      <c r="OHJ310" s="22"/>
      <c r="OHK310" s="22"/>
      <c r="OHL310" s="22"/>
      <c r="OHM310" s="22"/>
      <c r="OHN310" s="22"/>
      <c r="OHO310" s="22"/>
      <c r="OHP310" s="22"/>
      <c r="OHQ310" s="22"/>
      <c r="OHR310" s="22"/>
      <c r="OHS310" s="22"/>
      <c r="OHT310" s="22"/>
      <c r="OHU310" s="22"/>
      <c r="OHV310" s="22"/>
      <c r="OHW310" s="22"/>
      <c r="OHX310" s="22"/>
      <c r="OHY310" s="22"/>
      <c r="OHZ310" s="22"/>
      <c r="OIA310" s="22"/>
      <c r="OIB310" s="22"/>
      <c r="OIC310" s="22"/>
      <c r="OID310" s="22"/>
      <c r="OIE310" s="22"/>
      <c r="OIF310" s="22"/>
      <c r="OIG310" s="22"/>
      <c r="OIH310" s="22"/>
      <c r="OII310" s="22"/>
      <c r="OIJ310" s="22"/>
      <c r="OIK310" s="22"/>
      <c r="OIL310" s="22"/>
      <c r="OIM310" s="22"/>
      <c r="OIN310" s="22"/>
      <c r="OIO310" s="22"/>
      <c r="OIP310" s="22"/>
      <c r="OIQ310" s="22"/>
      <c r="OIR310" s="22"/>
      <c r="OIS310" s="22"/>
      <c r="OIT310" s="22"/>
      <c r="OIU310" s="22"/>
      <c r="OIV310" s="22"/>
      <c r="OIW310" s="22"/>
      <c r="OIX310" s="22"/>
      <c r="OIY310" s="22"/>
      <c r="OIZ310" s="22"/>
      <c r="OJA310" s="22"/>
      <c r="OJB310" s="22"/>
      <c r="OJC310" s="22"/>
      <c r="OJD310" s="22"/>
      <c r="OJE310" s="22"/>
      <c r="OJF310" s="22"/>
      <c r="OJG310" s="22"/>
      <c r="OJH310" s="22"/>
      <c r="OJI310" s="22"/>
      <c r="OJJ310" s="22"/>
      <c r="OJK310" s="22"/>
      <c r="OJL310" s="22"/>
      <c r="OJM310" s="22"/>
      <c r="OJN310" s="22"/>
      <c r="OJO310" s="22"/>
      <c r="OJP310" s="22"/>
      <c r="OJQ310" s="22"/>
      <c r="OJR310" s="22"/>
      <c r="OJS310" s="22"/>
      <c r="OJT310" s="22"/>
      <c r="OJU310" s="22"/>
      <c r="OJV310" s="22"/>
      <c r="OJW310" s="22"/>
      <c r="OJX310" s="22"/>
      <c r="OJY310" s="22"/>
      <c r="OJZ310" s="22"/>
      <c r="OKA310" s="22"/>
      <c r="OKB310" s="22"/>
      <c r="OKC310" s="22"/>
      <c r="OKD310" s="22"/>
      <c r="OKE310" s="22"/>
      <c r="OKF310" s="22"/>
      <c r="OKG310" s="22"/>
      <c r="OKH310" s="22"/>
      <c r="OKI310" s="22"/>
      <c r="OKJ310" s="22"/>
      <c r="OKK310" s="22"/>
      <c r="OKL310" s="22"/>
      <c r="OKM310" s="22"/>
      <c r="OKN310" s="22"/>
      <c r="OKO310" s="22"/>
      <c r="OKP310" s="22"/>
      <c r="OKQ310" s="22"/>
      <c r="OKR310" s="22"/>
      <c r="OKS310" s="22"/>
      <c r="OKT310" s="22"/>
      <c r="OKU310" s="22"/>
      <c r="OKV310" s="22"/>
      <c r="OKW310" s="22"/>
      <c r="OKX310" s="22"/>
      <c r="OKY310" s="22"/>
      <c r="OKZ310" s="22"/>
      <c r="OLA310" s="22"/>
      <c r="OLB310" s="22"/>
      <c r="OLC310" s="22"/>
      <c r="OLD310" s="22"/>
      <c r="OLE310" s="22"/>
      <c r="OLF310" s="22"/>
      <c r="OLG310" s="22"/>
      <c r="OLH310" s="22"/>
      <c r="OLI310" s="22"/>
      <c r="OLJ310" s="22"/>
      <c r="OLK310" s="22"/>
      <c r="OLL310" s="22"/>
      <c r="OLM310" s="22"/>
      <c r="OLN310" s="22"/>
      <c r="OLO310" s="22"/>
      <c r="OLP310" s="22"/>
      <c r="OLQ310" s="22"/>
      <c r="OLR310" s="22"/>
      <c r="OLS310" s="22"/>
      <c r="OLT310" s="22"/>
      <c r="OLU310" s="22"/>
      <c r="OLV310" s="22"/>
      <c r="OLW310" s="22"/>
      <c r="OLX310" s="22"/>
      <c r="OLY310" s="22"/>
      <c r="OLZ310" s="22"/>
      <c r="OMA310" s="22"/>
      <c r="OMB310" s="22"/>
      <c r="OMC310" s="22"/>
      <c r="OMD310" s="22"/>
      <c r="OME310" s="22"/>
      <c r="OMF310" s="22"/>
      <c r="OMG310" s="22"/>
      <c r="OMH310" s="22"/>
      <c r="OMI310" s="22"/>
      <c r="OMJ310" s="22"/>
      <c r="OMK310" s="22"/>
      <c r="OML310" s="22"/>
      <c r="OMM310" s="22"/>
      <c r="OMN310" s="22"/>
      <c r="OMO310" s="22"/>
      <c r="OMP310" s="22"/>
      <c r="OMQ310" s="22"/>
      <c r="OMR310" s="22"/>
      <c r="OMS310" s="22"/>
      <c r="OMT310" s="22"/>
      <c r="OMU310" s="22"/>
      <c r="OMV310" s="22"/>
      <c r="OMW310" s="22"/>
      <c r="OMX310" s="22"/>
      <c r="OMY310" s="22"/>
      <c r="OMZ310" s="22"/>
      <c r="ONA310" s="22"/>
      <c r="ONB310" s="22"/>
      <c r="ONC310" s="22"/>
      <c r="OND310" s="22"/>
      <c r="ONE310" s="22"/>
      <c r="ONF310" s="22"/>
      <c r="ONG310" s="22"/>
      <c r="ONH310" s="22"/>
      <c r="ONI310" s="22"/>
      <c r="ONJ310" s="22"/>
      <c r="ONK310" s="22"/>
      <c r="ONL310" s="22"/>
      <c r="ONM310" s="22"/>
      <c r="ONN310" s="22"/>
      <c r="ONO310" s="22"/>
      <c r="ONP310" s="22"/>
      <c r="ONQ310" s="22"/>
      <c r="ONR310" s="22"/>
      <c r="ONS310" s="22"/>
      <c r="ONT310" s="22"/>
      <c r="ONU310" s="22"/>
      <c r="ONV310" s="22"/>
      <c r="ONW310" s="22"/>
      <c r="ONX310" s="22"/>
      <c r="ONY310" s="22"/>
      <c r="ONZ310" s="22"/>
      <c r="OOA310" s="22"/>
      <c r="OOB310" s="22"/>
      <c r="OOC310" s="22"/>
      <c r="OOD310" s="22"/>
      <c r="OOE310" s="22"/>
      <c r="OOF310" s="22"/>
      <c r="OOG310" s="22"/>
      <c r="OOH310" s="22"/>
      <c r="OOI310" s="22"/>
      <c r="OOJ310" s="22"/>
      <c r="OOK310" s="22"/>
      <c r="OOL310" s="22"/>
      <c r="OOM310" s="22"/>
      <c r="OON310" s="22"/>
      <c r="OOO310" s="22"/>
      <c r="OOP310" s="22"/>
      <c r="OOQ310" s="22"/>
      <c r="OOR310" s="22"/>
      <c r="OOS310" s="22"/>
      <c r="OOT310" s="22"/>
      <c r="OOU310" s="22"/>
      <c r="OOV310" s="22"/>
      <c r="OOW310" s="22"/>
      <c r="OOX310" s="22"/>
      <c r="OOY310" s="22"/>
      <c r="OOZ310" s="22"/>
      <c r="OPA310" s="22"/>
      <c r="OPB310" s="22"/>
      <c r="OPC310" s="22"/>
      <c r="OPD310" s="22"/>
      <c r="OPE310" s="22"/>
      <c r="OPF310" s="22"/>
      <c r="OPG310" s="22"/>
      <c r="OPH310" s="22"/>
      <c r="OPI310" s="22"/>
      <c r="OPJ310" s="22"/>
      <c r="OPK310" s="22"/>
      <c r="OPL310" s="22"/>
      <c r="OPM310" s="22"/>
      <c r="OPN310" s="22"/>
      <c r="OPO310" s="22"/>
      <c r="OPP310" s="22"/>
      <c r="OPQ310" s="22"/>
      <c r="OPR310" s="22"/>
      <c r="OPS310" s="22"/>
      <c r="OPT310" s="22"/>
      <c r="OPU310" s="22"/>
      <c r="OPV310" s="22"/>
      <c r="OPW310" s="22"/>
      <c r="OPX310" s="22"/>
      <c r="OPY310" s="22"/>
      <c r="OPZ310" s="22"/>
      <c r="OQA310" s="22"/>
      <c r="OQB310" s="22"/>
      <c r="OQC310" s="22"/>
      <c r="OQD310" s="22"/>
      <c r="OQE310" s="22"/>
      <c r="OQF310" s="22"/>
      <c r="OQG310" s="22"/>
      <c r="OQH310" s="22"/>
      <c r="OQI310" s="22"/>
      <c r="OQJ310" s="22"/>
      <c r="OQK310" s="22"/>
      <c r="OQL310" s="22"/>
      <c r="OQM310" s="22"/>
      <c r="OQN310" s="22"/>
      <c r="OQO310" s="22"/>
      <c r="OQP310" s="22"/>
      <c r="OQQ310" s="22"/>
      <c r="OQR310" s="22"/>
      <c r="OQS310" s="22"/>
      <c r="OQT310" s="22"/>
      <c r="OQU310" s="22"/>
      <c r="OQV310" s="22"/>
      <c r="OQW310" s="22"/>
      <c r="OQX310" s="22"/>
      <c r="OQY310" s="22"/>
      <c r="OQZ310" s="22"/>
      <c r="ORA310" s="22"/>
      <c r="ORB310" s="22"/>
      <c r="ORC310" s="22"/>
      <c r="ORD310" s="22"/>
      <c r="ORE310" s="22"/>
      <c r="ORF310" s="22"/>
      <c r="ORG310" s="22"/>
      <c r="ORH310" s="22"/>
      <c r="ORI310" s="22"/>
      <c r="ORJ310" s="22"/>
      <c r="ORK310" s="22"/>
      <c r="ORL310" s="22"/>
      <c r="ORM310" s="22"/>
      <c r="ORN310" s="22"/>
      <c r="ORO310" s="22"/>
      <c r="ORP310" s="22"/>
      <c r="ORQ310" s="22"/>
      <c r="ORR310" s="22"/>
      <c r="ORS310" s="22"/>
      <c r="ORT310" s="22"/>
      <c r="ORU310" s="22"/>
      <c r="ORV310" s="22"/>
      <c r="ORW310" s="22"/>
      <c r="ORX310" s="22"/>
      <c r="ORY310" s="22"/>
      <c r="ORZ310" s="22"/>
      <c r="OSA310" s="22"/>
      <c r="OSB310" s="22"/>
      <c r="OSC310" s="22"/>
      <c r="OSD310" s="22"/>
      <c r="OSE310" s="22"/>
      <c r="OSF310" s="22"/>
      <c r="OSG310" s="22"/>
      <c r="OSH310" s="22"/>
      <c r="OSI310" s="22"/>
      <c r="OSJ310" s="22"/>
      <c r="OSK310" s="22"/>
      <c r="OSL310" s="22"/>
      <c r="OSM310" s="22"/>
      <c r="OSN310" s="22"/>
      <c r="OSO310" s="22"/>
      <c r="OSP310" s="22"/>
      <c r="OSQ310" s="22"/>
      <c r="OSR310" s="22"/>
      <c r="OSS310" s="22"/>
      <c r="OST310" s="22"/>
      <c r="OSU310" s="22"/>
      <c r="OSV310" s="22"/>
      <c r="OSW310" s="22"/>
      <c r="OSX310" s="22"/>
      <c r="OSY310" s="22"/>
      <c r="OSZ310" s="22"/>
      <c r="OTA310" s="22"/>
      <c r="OTB310" s="22"/>
      <c r="OTC310" s="22"/>
      <c r="OTD310" s="22"/>
      <c r="OTE310" s="22"/>
      <c r="OTF310" s="22"/>
      <c r="OTG310" s="22"/>
      <c r="OTH310" s="22"/>
      <c r="OTI310" s="22"/>
      <c r="OTJ310" s="22"/>
      <c r="OTK310" s="22"/>
      <c r="OTL310" s="22"/>
      <c r="OTM310" s="22"/>
      <c r="OTN310" s="22"/>
      <c r="OTO310" s="22"/>
      <c r="OTP310" s="22"/>
      <c r="OTQ310" s="22"/>
      <c r="OTR310" s="22"/>
      <c r="OTS310" s="22"/>
      <c r="OTT310" s="22"/>
      <c r="OTU310" s="22"/>
      <c r="OTV310" s="22"/>
      <c r="OTW310" s="22"/>
      <c r="OTX310" s="22"/>
      <c r="OTY310" s="22"/>
      <c r="OTZ310" s="22"/>
      <c r="OUA310" s="22"/>
      <c r="OUB310" s="22"/>
      <c r="OUC310" s="22"/>
      <c r="OUD310" s="22"/>
      <c r="OUE310" s="22"/>
      <c r="OUF310" s="22"/>
      <c r="OUG310" s="22"/>
      <c r="OUH310" s="22"/>
      <c r="OUI310" s="22"/>
      <c r="OUJ310" s="22"/>
      <c r="OUK310" s="22"/>
      <c r="OUL310" s="22"/>
      <c r="OUM310" s="22"/>
      <c r="OUN310" s="22"/>
      <c r="OUO310" s="22"/>
      <c r="OUP310" s="22"/>
      <c r="OUQ310" s="22"/>
      <c r="OUR310" s="22"/>
      <c r="OUS310" s="22"/>
      <c r="OUT310" s="22"/>
      <c r="OUU310" s="22"/>
      <c r="OUV310" s="22"/>
      <c r="OUW310" s="22"/>
      <c r="OUX310" s="22"/>
      <c r="OUY310" s="22"/>
      <c r="OUZ310" s="22"/>
      <c r="OVA310" s="22"/>
      <c r="OVB310" s="22"/>
      <c r="OVC310" s="22"/>
      <c r="OVD310" s="22"/>
      <c r="OVE310" s="22"/>
      <c r="OVF310" s="22"/>
      <c r="OVG310" s="22"/>
      <c r="OVH310" s="22"/>
      <c r="OVI310" s="22"/>
      <c r="OVJ310" s="22"/>
      <c r="OVK310" s="22"/>
      <c r="OVL310" s="22"/>
      <c r="OVM310" s="22"/>
      <c r="OVN310" s="22"/>
      <c r="OVO310" s="22"/>
      <c r="OVP310" s="22"/>
      <c r="OVQ310" s="22"/>
      <c r="OVR310" s="22"/>
      <c r="OVS310" s="22"/>
      <c r="OVT310" s="22"/>
      <c r="OVU310" s="22"/>
      <c r="OVV310" s="22"/>
      <c r="OVW310" s="22"/>
      <c r="OVX310" s="22"/>
      <c r="OVY310" s="22"/>
      <c r="OVZ310" s="22"/>
      <c r="OWA310" s="22"/>
      <c r="OWB310" s="22"/>
      <c r="OWC310" s="22"/>
      <c r="OWD310" s="22"/>
      <c r="OWE310" s="22"/>
      <c r="OWF310" s="22"/>
      <c r="OWG310" s="22"/>
      <c r="OWH310" s="22"/>
      <c r="OWI310" s="22"/>
      <c r="OWJ310" s="22"/>
      <c r="OWK310" s="22"/>
      <c r="OWL310" s="22"/>
      <c r="OWM310" s="22"/>
      <c r="OWN310" s="22"/>
      <c r="OWO310" s="22"/>
      <c r="OWP310" s="22"/>
      <c r="OWQ310" s="22"/>
      <c r="OWR310" s="22"/>
      <c r="OWS310" s="22"/>
      <c r="OWT310" s="22"/>
      <c r="OWU310" s="22"/>
      <c r="OWV310" s="22"/>
      <c r="OWW310" s="22"/>
      <c r="OWX310" s="22"/>
      <c r="OWY310" s="22"/>
      <c r="OWZ310" s="22"/>
      <c r="OXA310" s="22"/>
      <c r="OXB310" s="22"/>
      <c r="OXC310" s="22"/>
      <c r="OXD310" s="22"/>
      <c r="OXE310" s="22"/>
      <c r="OXF310" s="22"/>
      <c r="OXG310" s="22"/>
      <c r="OXH310" s="22"/>
      <c r="OXI310" s="22"/>
      <c r="OXJ310" s="22"/>
      <c r="OXK310" s="22"/>
      <c r="OXL310" s="22"/>
      <c r="OXM310" s="22"/>
      <c r="OXN310" s="22"/>
      <c r="OXO310" s="22"/>
      <c r="OXP310" s="22"/>
      <c r="OXQ310" s="22"/>
      <c r="OXR310" s="22"/>
      <c r="OXS310" s="22"/>
      <c r="OXT310" s="22"/>
      <c r="OXU310" s="22"/>
      <c r="OXV310" s="22"/>
      <c r="OXW310" s="22"/>
      <c r="OXX310" s="22"/>
      <c r="OXY310" s="22"/>
      <c r="OXZ310" s="22"/>
      <c r="OYA310" s="22"/>
      <c r="OYB310" s="22"/>
      <c r="OYC310" s="22"/>
      <c r="OYD310" s="22"/>
      <c r="OYE310" s="22"/>
      <c r="OYF310" s="22"/>
      <c r="OYG310" s="22"/>
      <c r="OYH310" s="22"/>
      <c r="OYI310" s="22"/>
      <c r="OYJ310" s="22"/>
      <c r="OYK310" s="22"/>
      <c r="OYL310" s="22"/>
      <c r="OYM310" s="22"/>
      <c r="OYN310" s="22"/>
      <c r="OYO310" s="22"/>
      <c r="OYP310" s="22"/>
      <c r="OYQ310" s="22"/>
      <c r="OYR310" s="22"/>
      <c r="OYS310" s="22"/>
      <c r="OYT310" s="22"/>
      <c r="OYU310" s="22"/>
      <c r="OYV310" s="22"/>
      <c r="OYW310" s="22"/>
      <c r="OYX310" s="22"/>
      <c r="OYY310" s="22"/>
      <c r="OYZ310" s="22"/>
      <c r="OZA310" s="22"/>
      <c r="OZB310" s="22"/>
      <c r="OZC310" s="22"/>
      <c r="OZD310" s="22"/>
      <c r="OZE310" s="22"/>
      <c r="OZF310" s="22"/>
      <c r="OZG310" s="22"/>
      <c r="OZH310" s="22"/>
      <c r="OZI310" s="22"/>
      <c r="OZJ310" s="22"/>
      <c r="OZK310" s="22"/>
      <c r="OZL310" s="22"/>
      <c r="OZM310" s="22"/>
      <c r="OZN310" s="22"/>
      <c r="OZO310" s="22"/>
      <c r="OZP310" s="22"/>
      <c r="OZQ310" s="22"/>
      <c r="OZR310" s="22"/>
      <c r="OZS310" s="22"/>
      <c r="OZT310" s="22"/>
      <c r="OZU310" s="22"/>
      <c r="OZV310" s="22"/>
      <c r="OZW310" s="22"/>
      <c r="OZX310" s="22"/>
      <c r="OZY310" s="22"/>
      <c r="OZZ310" s="22"/>
      <c r="PAA310" s="22"/>
      <c r="PAB310" s="22"/>
      <c r="PAC310" s="22"/>
      <c r="PAD310" s="22"/>
      <c r="PAE310" s="22"/>
      <c r="PAF310" s="22"/>
      <c r="PAG310" s="22"/>
      <c r="PAH310" s="22"/>
      <c r="PAI310" s="22"/>
      <c r="PAJ310" s="22"/>
      <c r="PAK310" s="22"/>
      <c r="PAL310" s="22"/>
      <c r="PAM310" s="22"/>
      <c r="PAN310" s="22"/>
      <c r="PAO310" s="22"/>
      <c r="PAP310" s="22"/>
      <c r="PAQ310" s="22"/>
      <c r="PAR310" s="22"/>
      <c r="PAS310" s="22"/>
      <c r="PAT310" s="22"/>
      <c r="PAU310" s="22"/>
      <c r="PAV310" s="22"/>
      <c r="PAW310" s="22"/>
      <c r="PAX310" s="22"/>
      <c r="PAY310" s="22"/>
      <c r="PAZ310" s="22"/>
      <c r="PBA310" s="22"/>
      <c r="PBB310" s="22"/>
      <c r="PBC310" s="22"/>
      <c r="PBD310" s="22"/>
      <c r="PBE310" s="22"/>
      <c r="PBF310" s="22"/>
      <c r="PBG310" s="22"/>
      <c r="PBH310" s="22"/>
      <c r="PBI310" s="22"/>
      <c r="PBJ310" s="22"/>
      <c r="PBK310" s="22"/>
      <c r="PBL310" s="22"/>
      <c r="PBM310" s="22"/>
      <c r="PBN310" s="22"/>
      <c r="PBO310" s="22"/>
      <c r="PBP310" s="22"/>
      <c r="PBQ310" s="22"/>
      <c r="PBR310" s="22"/>
      <c r="PBS310" s="22"/>
      <c r="PBT310" s="22"/>
      <c r="PBU310" s="22"/>
      <c r="PBV310" s="22"/>
      <c r="PBW310" s="22"/>
      <c r="PBX310" s="22"/>
      <c r="PBY310" s="22"/>
      <c r="PBZ310" s="22"/>
      <c r="PCA310" s="22"/>
      <c r="PCB310" s="22"/>
      <c r="PCC310" s="22"/>
      <c r="PCD310" s="22"/>
      <c r="PCE310" s="22"/>
      <c r="PCF310" s="22"/>
      <c r="PCG310" s="22"/>
      <c r="PCH310" s="22"/>
      <c r="PCI310" s="22"/>
      <c r="PCJ310" s="22"/>
      <c r="PCK310" s="22"/>
      <c r="PCL310" s="22"/>
      <c r="PCM310" s="22"/>
      <c r="PCN310" s="22"/>
      <c r="PCO310" s="22"/>
      <c r="PCP310" s="22"/>
      <c r="PCQ310" s="22"/>
      <c r="PCR310" s="22"/>
      <c r="PCS310" s="22"/>
      <c r="PCT310" s="22"/>
      <c r="PCU310" s="22"/>
      <c r="PCV310" s="22"/>
      <c r="PCW310" s="22"/>
      <c r="PCX310" s="22"/>
      <c r="PCY310" s="22"/>
      <c r="PCZ310" s="22"/>
      <c r="PDA310" s="22"/>
      <c r="PDB310" s="22"/>
      <c r="PDC310" s="22"/>
      <c r="PDD310" s="22"/>
      <c r="PDE310" s="22"/>
      <c r="PDF310" s="22"/>
      <c r="PDG310" s="22"/>
      <c r="PDH310" s="22"/>
      <c r="PDI310" s="22"/>
      <c r="PDJ310" s="22"/>
      <c r="PDK310" s="22"/>
      <c r="PDL310" s="22"/>
      <c r="PDM310" s="22"/>
      <c r="PDN310" s="22"/>
      <c r="PDO310" s="22"/>
      <c r="PDP310" s="22"/>
      <c r="PDQ310" s="22"/>
      <c r="PDR310" s="22"/>
      <c r="PDS310" s="22"/>
      <c r="PDT310" s="22"/>
      <c r="PDU310" s="22"/>
      <c r="PDV310" s="22"/>
      <c r="PDW310" s="22"/>
      <c r="PDX310" s="22"/>
      <c r="PDY310" s="22"/>
      <c r="PDZ310" s="22"/>
      <c r="PEA310" s="22"/>
      <c r="PEB310" s="22"/>
      <c r="PEC310" s="22"/>
      <c r="PED310" s="22"/>
      <c r="PEE310" s="22"/>
      <c r="PEF310" s="22"/>
      <c r="PEG310" s="22"/>
      <c r="PEH310" s="22"/>
      <c r="PEI310" s="22"/>
      <c r="PEJ310" s="22"/>
      <c r="PEK310" s="22"/>
      <c r="PEL310" s="22"/>
      <c r="PEM310" s="22"/>
      <c r="PEN310" s="22"/>
      <c r="PEO310" s="22"/>
      <c r="PEP310" s="22"/>
      <c r="PEQ310" s="22"/>
      <c r="PER310" s="22"/>
      <c r="PES310" s="22"/>
      <c r="PET310" s="22"/>
      <c r="PEU310" s="22"/>
      <c r="PEV310" s="22"/>
      <c r="PEW310" s="22"/>
      <c r="PEX310" s="22"/>
      <c r="PEY310" s="22"/>
      <c r="PEZ310" s="22"/>
      <c r="PFA310" s="22"/>
      <c r="PFB310" s="22"/>
      <c r="PFC310" s="22"/>
      <c r="PFD310" s="22"/>
      <c r="PFE310" s="22"/>
      <c r="PFF310" s="22"/>
      <c r="PFG310" s="22"/>
      <c r="PFH310" s="22"/>
      <c r="PFI310" s="22"/>
      <c r="PFJ310" s="22"/>
      <c r="PFK310" s="22"/>
      <c r="PFL310" s="22"/>
      <c r="PFM310" s="22"/>
      <c r="PFN310" s="22"/>
      <c r="PFO310" s="22"/>
      <c r="PFP310" s="22"/>
      <c r="PFQ310" s="22"/>
      <c r="PFR310" s="22"/>
      <c r="PFS310" s="22"/>
      <c r="PFT310" s="22"/>
      <c r="PFU310" s="22"/>
      <c r="PFV310" s="22"/>
      <c r="PFW310" s="22"/>
      <c r="PFX310" s="22"/>
      <c r="PFY310" s="22"/>
      <c r="PFZ310" s="22"/>
      <c r="PGA310" s="22"/>
      <c r="PGB310" s="22"/>
      <c r="PGC310" s="22"/>
      <c r="PGD310" s="22"/>
      <c r="PGE310" s="22"/>
      <c r="PGF310" s="22"/>
      <c r="PGG310" s="22"/>
      <c r="PGH310" s="22"/>
      <c r="PGI310" s="22"/>
      <c r="PGJ310" s="22"/>
      <c r="PGK310" s="22"/>
      <c r="PGL310" s="22"/>
      <c r="PGM310" s="22"/>
      <c r="PGN310" s="22"/>
      <c r="PGO310" s="22"/>
      <c r="PGP310" s="22"/>
      <c r="PGQ310" s="22"/>
      <c r="PGR310" s="22"/>
      <c r="PGS310" s="22"/>
      <c r="PGT310" s="22"/>
      <c r="PGU310" s="22"/>
      <c r="PGV310" s="22"/>
      <c r="PGW310" s="22"/>
      <c r="PGX310" s="22"/>
      <c r="PGY310" s="22"/>
      <c r="PGZ310" s="22"/>
      <c r="PHA310" s="22"/>
      <c r="PHB310" s="22"/>
      <c r="PHC310" s="22"/>
      <c r="PHD310" s="22"/>
      <c r="PHE310" s="22"/>
      <c r="PHF310" s="22"/>
      <c r="PHG310" s="22"/>
      <c r="PHH310" s="22"/>
      <c r="PHI310" s="22"/>
      <c r="PHJ310" s="22"/>
      <c r="PHK310" s="22"/>
      <c r="PHL310" s="22"/>
      <c r="PHM310" s="22"/>
      <c r="PHN310" s="22"/>
      <c r="PHO310" s="22"/>
      <c r="PHP310" s="22"/>
      <c r="PHQ310" s="22"/>
      <c r="PHR310" s="22"/>
      <c r="PHS310" s="22"/>
      <c r="PHT310" s="22"/>
      <c r="PHU310" s="22"/>
      <c r="PHV310" s="22"/>
      <c r="PHW310" s="22"/>
      <c r="PHX310" s="22"/>
      <c r="PHY310" s="22"/>
      <c r="PHZ310" s="22"/>
      <c r="PIA310" s="22"/>
      <c r="PIB310" s="22"/>
      <c r="PIC310" s="22"/>
      <c r="PID310" s="22"/>
      <c r="PIE310" s="22"/>
      <c r="PIF310" s="22"/>
      <c r="PIG310" s="22"/>
      <c r="PIH310" s="22"/>
      <c r="PII310" s="22"/>
      <c r="PIJ310" s="22"/>
      <c r="PIK310" s="22"/>
      <c r="PIL310" s="22"/>
      <c r="PIM310" s="22"/>
      <c r="PIN310" s="22"/>
      <c r="PIO310" s="22"/>
      <c r="PIP310" s="22"/>
      <c r="PIQ310" s="22"/>
      <c r="PIR310" s="22"/>
      <c r="PIS310" s="22"/>
      <c r="PIT310" s="22"/>
      <c r="PIU310" s="22"/>
      <c r="PIV310" s="22"/>
      <c r="PIW310" s="22"/>
      <c r="PIX310" s="22"/>
      <c r="PIY310" s="22"/>
      <c r="PIZ310" s="22"/>
      <c r="PJA310" s="22"/>
      <c r="PJB310" s="22"/>
      <c r="PJC310" s="22"/>
      <c r="PJD310" s="22"/>
      <c r="PJE310" s="22"/>
      <c r="PJF310" s="22"/>
      <c r="PJG310" s="22"/>
      <c r="PJH310" s="22"/>
      <c r="PJI310" s="22"/>
      <c r="PJJ310" s="22"/>
      <c r="PJK310" s="22"/>
      <c r="PJL310" s="22"/>
      <c r="PJM310" s="22"/>
      <c r="PJN310" s="22"/>
      <c r="PJO310" s="22"/>
      <c r="PJP310" s="22"/>
      <c r="PJQ310" s="22"/>
      <c r="PJR310" s="22"/>
      <c r="PJS310" s="22"/>
      <c r="PJT310" s="22"/>
      <c r="PJU310" s="22"/>
      <c r="PJV310" s="22"/>
      <c r="PJW310" s="22"/>
      <c r="PJX310" s="22"/>
      <c r="PJY310" s="22"/>
      <c r="PJZ310" s="22"/>
      <c r="PKA310" s="22"/>
      <c r="PKB310" s="22"/>
      <c r="PKC310" s="22"/>
      <c r="PKD310" s="22"/>
      <c r="PKE310" s="22"/>
      <c r="PKF310" s="22"/>
      <c r="PKG310" s="22"/>
      <c r="PKH310" s="22"/>
      <c r="PKI310" s="22"/>
      <c r="PKJ310" s="22"/>
      <c r="PKK310" s="22"/>
      <c r="PKL310" s="22"/>
      <c r="PKM310" s="22"/>
      <c r="PKN310" s="22"/>
      <c r="PKO310" s="22"/>
      <c r="PKP310" s="22"/>
      <c r="PKQ310" s="22"/>
      <c r="PKR310" s="22"/>
      <c r="PKS310" s="22"/>
      <c r="PKT310" s="22"/>
      <c r="PKU310" s="22"/>
      <c r="PKV310" s="22"/>
      <c r="PKW310" s="22"/>
      <c r="PKX310" s="22"/>
      <c r="PKY310" s="22"/>
      <c r="PKZ310" s="22"/>
      <c r="PLA310" s="22"/>
      <c r="PLB310" s="22"/>
      <c r="PLC310" s="22"/>
      <c r="PLD310" s="22"/>
      <c r="PLE310" s="22"/>
      <c r="PLF310" s="22"/>
      <c r="PLG310" s="22"/>
      <c r="PLH310" s="22"/>
      <c r="PLI310" s="22"/>
      <c r="PLJ310" s="22"/>
      <c r="PLK310" s="22"/>
      <c r="PLL310" s="22"/>
      <c r="PLM310" s="22"/>
      <c r="PLN310" s="22"/>
      <c r="PLO310" s="22"/>
      <c r="PLP310" s="22"/>
      <c r="PLQ310" s="22"/>
      <c r="PLR310" s="22"/>
      <c r="PLS310" s="22"/>
      <c r="PLT310" s="22"/>
      <c r="PLU310" s="22"/>
      <c r="PLV310" s="22"/>
      <c r="PLW310" s="22"/>
      <c r="PLX310" s="22"/>
      <c r="PLY310" s="22"/>
      <c r="PLZ310" s="22"/>
      <c r="PMA310" s="22"/>
      <c r="PMB310" s="22"/>
      <c r="PMC310" s="22"/>
      <c r="PMD310" s="22"/>
      <c r="PME310" s="22"/>
      <c r="PMF310" s="22"/>
      <c r="PMG310" s="22"/>
      <c r="PMH310" s="22"/>
      <c r="PMI310" s="22"/>
      <c r="PMJ310" s="22"/>
      <c r="PMK310" s="22"/>
      <c r="PML310" s="22"/>
      <c r="PMM310" s="22"/>
      <c r="PMN310" s="22"/>
      <c r="PMO310" s="22"/>
      <c r="PMP310" s="22"/>
      <c r="PMQ310" s="22"/>
      <c r="PMR310" s="22"/>
      <c r="PMS310" s="22"/>
      <c r="PMT310" s="22"/>
      <c r="PMU310" s="22"/>
      <c r="PMV310" s="22"/>
      <c r="PMW310" s="22"/>
      <c r="PMX310" s="22"/>
      <c r="PMY310" s="22"/>
      <c r="PMZ310" s="22"/>
      <c r="PNA310" s="22"/>
      <c r="PNB310" s="22"/>
      <c r="PNC310" s="22"/>
      <c r="PND310" s="22"/>
      <c r="PNE310" s="22"/>
      <c r="PNF310" s="22"/>
      <c r="PNG310" s="22"/>
      <c r="PNH310" s="22"/>
      <c r="PNI310" s="22"/>
      <c r="PNJ310" s="22"/>
      <c r="PNK310" s="22"/>
      <c r="PNL310" s="22"/>
      <c r="PNM310" s="22"/>
      <c r="PNN310" s="22"/>
      <c r="PNO310" s="22"/>
      <c r="PNP310" s="22"/>
      <c r="PNQ310" s="22"/>
      <c r="PNR310" s="22"/>
      <c r="PNS310" s="22"/>
      <c r="PNT310" s="22"/>
      <c r="PNU310" s="22"/>
      <c r="PNV310" s="22"/>
      <c r="PNW310" s="22"/>
      <c r="PNX310" s="22"/>
      <c r="PNY310" s="22"/>
      <c r="PNZ310" s="22"/>
      <c r="POA310" s="22"/>
      <c r="POB310" s="22"/>
      <c r="POC310" s="22"/>
      <c r="POD310" s="22"/>
      <c r="POE310" s="22"/>
      <c r="POF310" s="22"/>
      <c r="POG310" s="22"/>
      <c r="POH310" s="22"/>
      <c r="POI310" s="22"/>
      <c r="POJ310" s="22"/>
      <c r="POK310" s="22"/>
      <c r="POL310" s="22"/>
      <c r="POM310" s="22"/>
      <c r="PON310" s="22"/>
      <c r="POO310" s="22"/>
      <c r="POP310" s="22"/>
      <c r="POQ310" s="22"/>
      <c r="POR310" s="22"/>
      <c r="POS310" s="22"/>
      <c r="POT310" s="22"/>
      <c r="POU310" s="22"/>
      <c r="POV310" s="22"/>
      <c r="POW310" s="22"/>
      <c r="POX310" s="22"/>
      <c r="POY310" s="22"/>
      <c r="POZ310" s="22"/>
      <c r="PPA310" s="22"/>
      <c r="PPB310" s="22"/>
      <c r="PPC310" s="22"/>
      <c r="PPD310" s="22"/>
      <c r="PPE310" s="22"/>
      <c r="PPF310" s="22"/>
      <c r="PPG310" s="22"/>
      <c r="PPH310" s="22"/>
      <c r="PPI310" s="22"/>
      <c r="PPJ310" s="22"/>
      <c r="PPK310" s="22"/>
      <c r="PPL310" s="22"/>
      <c r="PPM310" s="22"/>
      <c r="PPN310" s="22"/>
      <c r="PPO310" s="22"/>
      <c r="PPP310" s="22"/>
      <c r="PPQ310" s="22"/>
      <c r="PPR310" s="22"/>
      <c r="PPS310" s="22"/>
      <c r="PPT310" s="22"/>
      <c r="PPU310" s="22"/>
      <c r="PPV310" s="22"/>
      <c r="PPW310" s="22"/>
      <c r="PPX310" s="22"/>
      <c r="PPY310" s="22"/>
      <c r="PPZ310" s="22"/>
      <c r="PQA310" s="22"/>
      <c r="PQB310" s="22"/>
      <c r="PQC310" s="22"/>
      <c r="PQD310" s="22"/>
      <c r="PQE310" s="22"/>
      <c r="PQF310" s="22"/>
      <c r="PQG310" s="22"/>
      <c r="PQH310" s="22"/>
      <c r="PQI310" s="22"/>
      <c r="PQJ310" s="22"/>
      <c r="PQK310" s="22"/>
      <c r="PQL310" s="22"/>
      <c r="PQM310" s="22"/>
      <c r="PQN310" s="22"/>
      <c r="PQO310" s="22"/>
      <c r="PQP310" s="22"/>
      <c r="PQQ310" s="22"/>
      <c r="PQR310" s="22"/>
      <c r="PQS310" s="22"/>
      <c r="PQT310" s="22"/>
      <c r="PQU310" s="22"/>
      <c r="PQV310" s="22"/>
      <c r="PQW310" s="22"/>
      <c r="PQX310" s="22"/>
      <c r="PQY310" s="22"/>
      <c r="PQZ310" s="22"/>
      <c r="PRA310" s="22"/>
      <c r="PRB310" s="22"/>
      <c r="PRC310" s="22"/>
      <c r="PRD310" s="22"/>
      <c r="PRE310" s="22"/>
      <c r="PRF310" s="22"/>
      <c r="PRG310" s="22"/>
      <c r="PRH310" s="22"/>
      <c r="PRI310" s="22"/>
      <c r="PRJ310" s="22"/>
      <c r="PRK310" s="22"/>
      <c r="PRL310" s="22"/>
      <c r="PRM310" s="22"/>
      <c r="PRN310" s="22"/>
      <c r="PRO310" s="22"/>
      <c r="PRP310" s="22"/>
      <c r="PRQ310" s="22"/>
      <c r="PRR310" s="22"/>
      <c r="PRS310" s="22"/>
      <c r="PRT310" s="22"/>
      <c r="PRU310" s="22"/>
      <c r="PRV310" s="22"/>
      <c r="PRW310" s="22"/>
      <c r="PRX310" s="22"/>
      <c r="PRY310" s="22"/>
      <c r="PRZ310" s="22"/>
      <c r="PSA310" s="22"/>
      <c r="PSB310" s="22"/>
      <c r="PSC310" s="22"/>
      <c r="PSD310" s="22"/>
      <c r="PSE310" s="22"/>
      <c r="PSF310" s="22"/>
      <c r="PSG310" s="22"/>
      <c r="PSH310" s="22"/>
      <c r="PSI310" s="22"/>
      <c r="PSJ310" s="22"/>
      <c r="PSK310" s="22"/>
      <c r="PSL310" s="22"/>
      <c r="PSM310" s="22"/>
      <c r="PSN310" s="22"/>
      <c r="PSO310" s="22"/>
      <c r="PSP310" s="22"/>
      <c r="PSQ310" s="22"/>
      <c r="PSR310" s="22"/>
      <c r="PSS310" s="22"/>
      <c r="PST310" s="22"/>
      <c r="PSU310" s="22"/>
      <c r="PSV310" s="22"/>
      <c r="PSW310" s="22"/>
      <c r="PSX310" s="22"/>
      <c r="PSY310" s="22"/>
      <c r="PSZ310" s="22"/>
      <c r="PTA310" s="22"/>
      <c r="PTB310" s="22"/>
      <c r="PTC310" s="22"/>
      <c r="PTD310" s="22"/>
      <c r="PTE310" s="22"/>
      <c r="PTF310" s="22"/>
      <c r="PTG310" s="22"/>
      <c r="PTH310" s="22"/>
      <c r="PTI310" s="22"/>
      <c r="PTJ310" s="22"/>
      <c r="PTK310" s="22"/>
      <c r="PTL310" s="22"/>
      <c r="PTM310" s="22"/>
      <c r="PTN310" s="22"/>
      <c r="PTO310" s="22"/>
      <c r="PTP310" s="22"/>
      <c r="PTQ310" s="22"/>
      <c r="PTR310" s="22"/>
      <c r="PTS310" s="22"/>
      <c r="PTT310" s="22"/>
      <c r="PTU310" s="22"/>
      <c r="PTV310" s="22"/>
      <c r="PTW310" s="22"/>
      <c r="PTX310" s="22"/>
      <c r="PTY310" s="22"/>
      <c r="PTZ310" s="22"/>
      <c r="PUA310" s="22"/>
      <c r="PUB310" s="22"/>
      <c r="PUC310" s="22"/>
      <c r="PUD310" s="22"/>
      <c r="PUE310" s="22"/>
      <c r="PUF310" s="22"/>
      <c r="PUG310" s="22"/>
      <c r="PUH310" s="22"/>
      <c r="PUI310" s="22"/>
      <c r="PUJ310" s="22"/>
      <c r="PUK310" s="22"/>
      <c r="PUL310" s="22"/>
      <c r="PUM310" s="22"/>
      <c r="PUN310" s="22"/>
      <c r="PUO310" s="22"/>
      <c r="PUP310" s="22"/>
      <c r="PUQ310" s="22"/>
      <c r="PUR310" s="22"/>
      <c r="PUS310" s="22"/>
      <c r="PUT310" s="22"/>
      <c r="PUU310" s="22"/>
      <c r="PUV310" s="22"/>
      <c r="PUW310" s="22"/>
      <c r="PUX310" s="22"/>
      <c r="PUY310" s="22"/>
      <c r="PUZ310" s="22"/>
      <c r="PVA310" s="22"/>
      <c r="PVB310" s="22"/>
      <c r="PVC310" s="22"/>
      <c r="PVD310" s="22"/>
      <c r="PVE310" s="22"/>
      <c r="PVF310" s="22"/>
      <c r="PVG310" s="22"/>
      <c r="PVH310" s="22"/>
      <c r="PVI310" s="22"/>
      <c r="PVJ310" s="22"/>
      <c r="PVK310" s="22"/>
      <c r="PVL310" s="22"/>
      <c r="PVM310" s="22"/>
      <c r="PVN310" s="22"/>
      <c r="PVO310" s="22"/>
      <c r="PVP310" s="22"/>
      <c r="PVQ310" s="22"/>
      <c r="PVR310" s="22"/>
      <c r="PVS310" s="22"/>
      <c r="PVT310" s="22"/>
      <c r="PVU310" s="22"/>
      <c r="PVV310" s="22"/>
      <c r="PVW310" s="22"/>
      <c r="PVX310" s="22"/>
      <c r="PVY310" s="22"/>
      <c r="PVZ310" s="22"/>
      <c r="PWA310" s="22"/>
      <c r="PWB310" s="22"/>
      <c r="PWC310" s="22"/>
      <c r="PWD310" s="22"/>
      <c r="PWE310" s="22"/>
      <c r="PWF310" s="22"/>
      <c r="PWG310" s="22"/>
      <c r="PWH310" s="22"/>
      <c r="PWI310" s="22"/>
      <c r="PWJ310" s="22"/>
      <c r="PWK310" s="22"/>
      <c r="PWL310" s="22"/>
      <c r="PWM310" s="22"/>
      <c r="PWN310" s="22"/>
      <c r="PWO310" s="22"/>
      <c r="PWP310" s="22"/>
      <c r="PWQ310" s="22"/>
      <c r="PWR310" s="22"/>
      <c r="PWS310" s="22"/>
      <c r="PWT310" s="22"/>
      <c r="PWU310" s="22"/>
      <c r="PWV310" s="22"/>
      <c r="PWW310" s="22"/>
      <c r="PWX310" s="22"/>
      <c r="PWY310" s="22"/>
      <c r="PWZ310" s="22"/>
      <c r="PXA310" s="22"/>
      <c r="PXB310" s="22"/>
      <c r="PXC310" s="22"/>
      <c r="PXD310" s="22"/>
      <c r="PXE310" s="22"/>
      <c r="PXF310" s="22"/>
      <c r="PXG310" s="22"/>
      <c r="PXH310" s="22"/>
      <c r="PXI310" s="22"/>
      <c r="PXJ310" s="22"/>
      <c r="PXK310" s="22"/>
      <c r="PXL310" s="22"/>
      <c r="PXM310" s="22"/>
      <c r="PXN310" s="22"/>
      <c r="PXO310" s="22"/>
      <c r="PXP310" s="22"/>
      <c r="PXQ310" s="22"/>
      <c r="PXR310" s="22"/>
      <c r="PXS310" s="22"/>
      <c r="PXT310" s="22"/>
      <c r="PXU310" s="22"/>
      <c r="PXV310" s="22"/>
      <c r="PXW310" s="22"/>
      <c r="PXX310" s="22"/>
      <c r="PXY310" s="22"/>
      <c r="PXZ310" s="22"/>
      <c r="PYA310" s="22"/>
      <c r="PYB310" s="22"/>
      <c r="PYC310" s="22"/>
      <c r="PYD310" s="22"/>
      <c r="PYE310" s="22"/>
      <c r="PYF310" s="22"/>
      <c r="PYG310" s="22"/>
      <c r="PYH310" s="22"/>
      <c r="PYI310" s="22"/>
      <c r="PYJ310" s="22"/>
      <c r="PYK310" s="22"/>
      <c r="PYL310" s="22"/>
      <c r="PYM310" s="22"/>
      <c r="PYN310" s="22"/>
      <c r="PYO310" s="22"/>
      <c r="PYP310" s="22"/>
      <c r="PYQ310" s="22"/>
      <c r="PYR310" s="22"/>
      <c r="PYS310" s="22"/>
      <c r="PYT310" s="22"/>
      <c r="PYU310" s="22"/>
      <c r="PYV310" s="22"/>
      <c r="PYW310" s="22"/>
      <c r="PYX310" s="22"/>
      <c r="PYY310" s="22"/>
      <c r="PYZ310" s="22"/>
      <c r="PZA310" s="22"/>
      <c r="PZB310" s="22"/>
      <c r="PZC310" s="22"/>
      <c r="PZD310" s="22"/>
      <c r="PZE310" s="22"/>
      <c r="PZF310" s="22"/>
      <c r="PZG310" s="22"/>
      <c r="PZH310" s="22"/>
      <c r="PZI310" s="22"/>
      <c r="PZJ310" s="22"/>
      <c r="PZK310" s="22"/>
      <c r="PZL310" s="22"/>
      <c r="PZM310" s="22"/>
      <c r="PZN310" s="22"/>
      <c r="PZO310" s="22"/>
      <c r="PZP310" s="22"/>
      <c r="PZQ310" s="22"/>
      <c r="PZR310" s="22"/>
      <c r="PZS310" s="22"/>
      <c r="PZT310" s="22"/>
      <c r="PZU310" s="22"/>
      <c r="PZV310" s="22"/>
      <c r="PZW310" s="22"/>
      <c r="PZX310" s="22"/>
      <c r="PZY310" s="22"/>
      <c r="PZZ310" s="22"/>
      <c r="QAA310" s="22"/>
      <c r="QAB310" s="22"/>
      <c r="QAC310" s="22"/>
      <c r="QAD310" s="22"/>
      <c r="QAE310" s="22"/>
      <c r="QAF310" s="22"/>
      <c r="QAG310" s="22"/>
      <c r="QAH310" s="22"/>
      <c r="QAI310" s="22"/>
      <c r="QAJ310" s="22"/>
      <c r="QAK310" s="22"/>
      <c r="QAL310" s="22"/>
      <c r="QAM310" s="22"/>
      <c r="QAN310" s="22"/>
      <c r="QAO310" s="22"/>
      <c r="QAP310" s="22"/>
      <c r="QAQ310" s="22"/>
      <c r="QAR310" s="22"/>
      <c r="QAS310" s="22"/>
      <c r="QAT310" s="22"/>
      <c r="QAU310" s="22"/>
      <c r="QAV310" s="22"/>
      <c r="QAW310" s="22"/>
      <c r="QAX310" s="22"/>
      <c r="QAY310" s="22"/>
      <c r="QAZ310" s="22"/>
      <c r="QBA310" s="22"/>
      <c r="QBB310" s="22"/>
      <c r="QBC310" s="22"/>
      <c r="QBD310" s="22"/>
      <c r="QBE310" s="22"/>
      <c r="QBF310" s="22"/>
      <c r="QBG310" s="22"/>
      <c r="QBH310" s="22"/>
      <c r="QBI310" s="22"/>
      <c r="QBJ310" s="22"/>
      <c r="QBK310" s="22"/>
      <c r="QBL310" s="22"/>
      <c r="QBM310" s="22"/>
      <c r="QBN310" s="22"/>
      <c r="QBO310" s="22"/>
      <c r="QBP310" s="22"/>
      <c r="QBQ310" s="22"/>
      <c r="QBR310" s="22"/>
      <c r="QBS310" s="22"/>
      <c r="QBT310" s="22"/>
      <c r="QBU310" s="22"/>
      <c r="QBV310" s="22"/>
      <c r="QBW310" s="22"/>
      <c r="QBX310" s="22"/>
      <c r="QBY310" s="22"/>
      <c r="QBZ310" s="22"/>
      <c r="QCA310" s="22"/>
      <c r="QCB310" s="22"/>
      <c r="QCC310" s="22"/>
      <c r="QCD310" s="22"/>
      <c r="QCE310" s="22"/>
      <c r="QCF310" s="22"/>
      <c r="QCG310" s="22"/>
      <c r="QCH310" s="22"/>
      <c r="QCI310" s="22"/>
      <c r="QCJ310" s="22"/>
      <c r="QCK310" s="22"/>
      <c r="QCL310" s="22"/>
      <c r="QCM310" s="22"/>
      <c r="QCN310" s="22"/>
      <c r="QCO310" s="22"/>
      <c r="QCP310" s="22"/>
      <c r="QCQ310" s="22"/>
      <c r="QCR310" s="22"/>
      <c r="QCS310" s="22"/>
      <c r="QCT310" s="22"/>
      <c r="QCU310" s="22"/>
      <c r="QCV310" s="22"/>
      <c r="QCW310" s="22"/>
      <c r="QCX310" s="22"/>
      <c r="QCY310" s="22"/>
      <c r="QCZ310" s="22"/>
      <c r="QDA310" s="22"/>
      <c r="QDB310" s="22"/>
      <c r="QDC310" s="22"/>
      <c r="QDD310" s="22"/>
      <c r="QDE310" s="22"/>
      <c r="QDF310" s="22"/>
      <c r="QDG310" s="22"/>
      <c r="QDH310" s="22"/>
      <c r="QDI310" s="22"/>
      <c r="QDJ310" s="22"/>
      <c r="QDK310" s="22"/>
      <c r="QDL310" s="22"/>
      <c r="QDM310" s="22"/>
      <c r="QDN310" s="22"/>
      <c r="QDO310" s="22"/>
      <c r="QDP310" s="22"/>
      <c r="QDQ310" s="22"/>
      <c r="QDR310" s="22"/>
      <c r="QDS310" s="22"/>
      <c r="QDT310" s="22"/>
      <c r="QDU310" s="22"/>
      <c r="QDV310" s="22"/>
      <c r="QDW310" s="22"/>
      <c r="QDX310" s="22"/>
      <c r="QDY310" s="22"/>
      <c r="QDZ310" s="22"/>
      <c r="QEA310" s="22"/>
      <c r="QEB310" s="22"/>
      <c r="QEC310" s="22"/>
      <c r="QED310" s="22"/>
      <c r="QEE310" s="22"/>
      <c r="QEF310" s="22"/>
      <c r="QEG310" s="22"/>
      <c r="QEH310" s="22"/>
      <c r="QEI310" s="22"/>
      <c r="QEJ310" s="22"/>
      <c r="QEK310" s="22"/>
      <c r="QEL310" s="22"/>
      <c r="QEM310" s="22"/>
      <c r="QEN310" s="22"/>
      <c r="QEO310" s="22"/>
      <c r="QEP310" s="22"/>
      <c r="QEQ310" s="22"/>
      <c r="QER310" s="22"/>
      <c r="QES310" s="22"/>
      <c r="QET310" s="22"/>
      <c r="QEU310" s="22"/>
      <c r="QEV310" s="22"/>
      <c r="QEW310" s="22"/>
      <c r="QEX310" s="22"/>
      <c r="QEY310" s="22"/>
      <c r="QEZ310" s="22"/>
      <c r="QFA310" s="22"/>
      <c r="QFB310" s="22"/>
      <c r="QFC310" s="22"/>
      <c r="QFD310" s="22"/>
      <c r="QFE310" s="22"/>
      <c r="QFF310" s="22"/>
      <c r="QFG310" s="22"/>
      <c r="QFH310" s="22"/>
      <c r="QFI310" s="22"/>
      <c r="QFJ310" s="22"/>
      <c r="QFK310" s="22"/>
      <c r="QFL310" s="22"/>
      <c r="QFM310" s="22"/>
      <c r="QFN310" s="22"/>
      <c r="QFO310" s="22"/>
      <c r="QFP310" s="22"/>
      <c r="QFQ310" s="22"/>
      <c r="QFR310" s="22"/>
      <c r="QFS310" s="22"/>
      <c r="QFT310" s="22"/>
      <c r="QFU310" s="22"/>
      <c r="QFV310" s="22"/>
      <c r="QFW310" s="22"/>
      <c r="QFX310" s="22"/>
      <c r="QFY310" s="22"/>
      <c r="QFZ310" s="22"/>
      <c r="QGA310" s="22"/>
      <c r="QGB310" s="22"/>
      <c r="QGC310" s="22"/>
      <c r="QGD310" s="22"/>
      <c r="QGE310" s="22"/>
      <c r="QGF310" s="22"/>
      <c r="QGG310" s="22"/>
      <c r="QGH310" s="22"/>
      <c r="QGI310" s="22"/>
      <c r="QGJ310" s="22"/>
      <c r="QGK310" s="22"/>
      <c r="QGL310" s="22"/>
      <c r="QGM310" s="22"/>
      <c r="QGN310" s="22"/>
      <c r="QGO310" s="22"/>
      <c r="QGP310" s="22"/>
      <c r="QGQ310" s="22"/>
      <c r="QGR310" s="22"/>
      <c r="QGS310" s="22"/>
      <c r="QGT310" s="22"/>
      <c r="QGU310" s="22"/>
      <c r="QGV310" s="22"/>
      <c r="QGW310" s="22"/>
      <c r="QGX310" s="22"/>
      <c r="QGY310" s="22"/>
      <c r="QGZ310" s="22"/>
      <c r="QHA310" s="22"/>
      <c r="QHB310" s="22"/>
      <c r="QHC310" s="22"/>
      <c r="QHD310" s="22"/>
      <c r="QHE310" s="22"/>
      <c r="QHF310" s="22"/>
      <c r="QHG310" s="22"/>
      <c r="QHH310" s="22"/>
      <c r="QHI310" s="22"/>
      <c r="QHJ310" s="22"/>
      <c r="QHK310" s="22"/>
      <c r="QHL310" s="22"/>
      <c r="QHM310" s="22"/>
      <c r="QHN310" s="22"/>
      <c r="QHO310" s="22"/>
      <c r="QHP310" s="22"/>
      <c r="QHQ310" s="22"/>
      <c r="QHR310" s="22"/>
      <c r="QHS310" s="22"/>
      <c r="QHT310" s="22"/>
      <c r="QHU310" s="22"/>
      <c r="QHV310" s="22"/>
      <c r="QHW310" s="22"/>
      <c r="QHX310" s="22"/>
      <c r="QHY310" s="22"/>
      <c r="QHZ310" s="22"/>
      <c r="QIA310" s="22"/>
      <c r="QIB310" s="22"/>
      <c r="QIC310" s="22"/>
      <c r="QID310" s="22"/>
      <c r="QIE310" s="22"/>
      <c r="QIF310" s="22"/>
      <c r="QIG310" s="22"/>
      <c r="QIH310" s="22"/>
      <c r="QII310" s="22"/>
      <c r="QIJ310" s="22"/>
      <c r="QIK310" s="22"/>
      <c r="QIL310" s="22"/>
      <c r="QIM310" s="22"/>
      <c r="QIN310" s="22"/>
      <c r="QIO310" s="22"/>
      <c r="QIP310" s="22"/>
      <c r="QIQ310" s="22"/>
      <c r="QIR310" s="22"/>
      <c r="QIS310" s="22"/>
      <c r="QIT310" s="22"/>
      <c r="QIU310" s="22"/>
      <c r="QIV310" s="22"/>
      <c r="QIW310" s="22"/>
      <c r="QIX310" s="22"/>
      <c r="QIY310" s="22"/>
      <c r="QIZ310" s="22"/>
      <c r="QJA310" s="22"/>
      <c r="QJB310" s="22"/>
      <c r="QJC310" s="22"/>
      <c r="QJD310" s="22"/>
      <c r="QJE310" s="22"/>
      <c r="QJF310" s="22"/>
      <c r="QJG310" s="22"/>
      <c r="QJH310" s="22"/>
      <c r="QJI310" s="22"/>
      <c r="QJJ310" s="22"/>
      <c r="QJK310" s="22"/>
      <c r="QJL310" s="22"/>
      <c r="QJM310" s="22"/>
      <c r="QJN310" s="22"/>
      <c r="QJO310" s="22"/>
      <c r="QJP310" s="22"/>
      <c r="QJQ310" s="22"/>
      <c r="QJR310" s="22"/>
      <c r="QJS310" s="22"/>
      <c r="QJT310" s="22"/>
      <c r="QJU310" s="22"/>
      <c r="QJV310" s="22"/>
      <c r="QJW310" s="22"/>
      <c r="QJX310" s="22"/>
      <c r="QJY310" s="22"/>
      <c r="QJZ310" s="22"/>
      <c r="QKA310" s="22"/>
      <c r="QKB310" s="22"/>
      <c r="QKC310" s="22"/>
      <c r="QKD310" s="22"/>
      <c r="QKE310" s="22"/>
      <c r="QKF310" s="22"/>
      <c r="QKG310" s="22"/>
      <c r="QKH310" s="22"/>
      <c r="QKI310" s="22"/>
      <c r="QKJ310" s="22"/>
      <c r="QKK310" s="22"/>
      <c r="QKL310" s="22"/>
      <c r="QKM310" s="22"/>
      <c r="QKN310" s="22"/>
      <c r="QKO310" s="22"/>
      <c r="QKP310" s="22"/>
      <c r="QKQ310" s="22"/>
      <c r="QKR310" s="22"/>
      <c r="QKS310" s="22"/>
      <c r="QKT310" s="22"/>
      <c r="QKU310" s="22"/>
      <c r="QKV310" s="22"/>
      <c r="QKW310" s="22"/>
      <c r="QKX310" s="22"/>
      <c r="QKY310" s="22"/>
      <c r="QKZ310" s="22"/>
      <c r="QLA310" s="22"/>
      <c r="QLB310" s="22"/>
      <c r="QLC310" s="22"/>
      <c r="QLD310" s="22"/>
      <c r="QLE310" s="22"/>
      <c r="QLF310" s="22"/>
      <c r="QLG310" s="22"/>
      <c r="QLH310" s="22"/>
      <c r="QLI310" s="22"/>
      <c r="QLJ310" s="22"/>
      <c r="QLK310" s="22"/>
      <c r="QLL310" s="22"/>
      <c r="QLM310" s="22"/>
      <c r="QLN310" s="22"/>
      <c r="QLO310" s="22"/>
      <c r="QLP310" s="22"/>
      <c r="QLQ310" s="22"/>
      <c r="QLR310" s="22"/>
      <c r="QLS310" s="22"/>
      <c r="QLT310" s="22"/>
      <c r="QLU310" s="22"/>
      <c r="QLV310" s="22"/>
      <c r="QLW310" s="22"/>
      <c r="QLX310" s="22"/>
      <c r="QLY310" s="22"/>
      <c r="QLZ310" s="22"/>
      <c r="QMA310" s="22"/>
      <c r="QMB310" s="22"/>
      <c r="QMC310" s="22"/>
      <c r="QMD310" s="22"/>
      <c r="QME310" s="22"/>
      <c r="QMF310" s="22"/>
      <c r="QMG310" s="22"/>
      <c r="QMH310" s="22"/>
      <c r="QMI310" s="22"/>
      <c r="QMJ310" s="22"/>
      <c r="QMK310" s="22"/>
      <c r="QML310" s="22"/>
      <c r="QMM310" s="22"/>
      <c r="QMN310" s="22"/>
      <c r="QMO310" s="22"/>
      <c r="QMP310" s="22"/>
      <c r="QMQ310" s="22"/>
      <c r="QMR310" s="22"/>
      <c r="QMS310" s="22"/>
      <c r="QMT310" s="22"/>
      <c r="QMU310" s="22"/>
      <c r="QMV310" s="22"/>
      <c r="QMW310" s="22"/>
      <c r="QMX310" s="22"/>
      <c r="QMY310" s="22"/>
      <c r="QMZ310" s="22"/>
      <c r="QNA310" s="22"/>
      <c r="QNB310" s="22"/>
      <c r="QNC310" s="22"/>
      <c r="QND310" s="22"/>
      <c r="QNE310" s="22"/>
      <c r="QNF310" s="22"/>
      <c r="QNG310" s="22"/>
      <c r="QNH310" s="22"/>
      <c r="QNI310" s="22"/>
      <c r="QNJ310" s="22"/>
      <c r="QNK310" s="22"/>
      <c r="QNL310" s="22"/>
      <c r="QNM310" s="22"/>
      <c r="QNN310" s="22"/>
      <c r="QNO310" s="22"/>
      <c r="QNP310" s="22"/>
      <c r="QNQ310" s="22"/>
      <c r="QNR310" s="22"/>
      <c r="QNS310" s="22"/>
      <c r="QNT310" s="22"/>
      <c r="QNU310" s="22"/>
      <c r="QNV310" s="22"/>
      <c r="QNW310" s="22"/>
      <c r="QNX310" s="22"/>
      <c r="QNY310" s="22"/>
      <c r="QNZ310" s="22"/>
      <c r="QOA310" s="22"/>
      <c r="QOB310" s="22"/>
      <c r="QOC310" s="22"/>
      <c r="QOD310" s="22"/>
      <c r="QOE310" s="22"/>
      <c r="QOF310" s="22"/>
      <c r="QOG310" s="22"/>
      <c r="QOH310" s="22"/>
      <c r="QOI310" s="22"/>
      <c r="QOJ310" s="22"/>
      <c r="QOK310" s="22"/>
      <c r="QOL310" s="22"/>
      <c r="QOM310" s="22"/>
      <c r="QON310" s="22"/>
      <c r="QOO310" s="22"/>
      <c r="QOP310" s="22"/>
      <c r="QOQ310" s="22"/>
      <c r="QOR310" s="22"/>
      <c r="QOS310" s="22"/>
      <c r="QOT310" s="22"/>
      <c r="QOU310" s="22"/>
      <c r="QOV310" s="22"/>
      <c r="QOW310" s="22"/>
      <c r="QOX310" s="22"/>
      <c r="QOY310" s="22"/>
      <c r="QOZ310" s="22"/>
      <c r="QPA310" s="22"/>
      <c r="QPB310" s="22"/>
      <c r="QPC310" s="22"/>
      <c r="QPD310" s="22"/>
      <c r="QPE310" s="22"/>
      <c r="QPF310" s="22"/>
      <c r="QPG310" s="22"/>
      <c r="QPH310" s="22"/>
      <c r="QPI310" s="22"/>
      <c r="QPJ310" s="22"/>
      <c r="QPK310" s="22"/>
      <c r="QPL310" s="22"/>
      <c r="QPM310" s="22"/>
      <c r="QPN310" s="22"/>
      <c r="QPO310" s="22"/>
      <c r="QPP310" s="22"/>
      <c r="QPQ310" s="22"/>
      <c r="QPR310" s="22"/>
      <c r="QPS310" s="22"/>
      <c r="QPT310" s="22"/>
      <c r="QPU310" s="22"/>
      <c r="QPV310" s="22"/>
      <c r="QPW310" s="22"/>
      <c r="QPX310" s="22"/>
      <c r="QPY310" s="22"/>
      <c r="QPZ310" s="22"/>
      <c r="QQA310" s="22"/>
      <c r="QQB310" s="22"/>
      <c r="QQC310" s="22"/>
      <c r="QQD310" s="22"/>
      <c r="QQE310" s="22"/>
      <c r="QQF310" s="22"/>
      <c r="QQG310" s="22"/>
      <c r="QQH310" s="22"/>
      <c r="QQI310" s="22"/>
      <c r="QQJ310" s="22"/>
      <c r="QQK310" s="22"/>
      <c r="QQL310" s="22"/>
      <c r="QQM310" s="22"/>
      <c r="QQN310" s="22"/>
      <c r="QQO310" s="22"/>
      <c r="QQP310" s="22"/>
      <c r="QQQ310" s="22"/>
      <c r="QQR310" s="22"/>
      <c r="QQS310" s="22"/>
      <c r="QQT310" s="22"/>
      <c r="QQU310" s="22"/>
      <c r="QQV310" s="22"/>
      <c r="QQW310" s="22"/>
      <c r="QQX310" s="22"/>
      <c r="QQY310" s="22"/>
      <c r="QQZ310" s="22"/>
      <c r="QRA310" s="22"/>
      <c r="QRB310" s="22"/>
      <c r="QRC310" s="22"/>
      <c r="QRD310" s="22"/>
      <c r="QRE310" s="22"/>
      <c r="QRF310" s="22"/>
      <c r="QRG310" s="22"/>
      <c r="QRH310" s="22"/>
      <c r="QRI310" s="22"/>
      <c r="QRJ310" s="22"/>
      <c r="QRK310" s="22"/>
      <c r="QRL310" s="22"/>
      <c r="QRM310" s="22"/>
      <c r="QRN310" s="22"/>
      <c r="QRO310" s="22"/>
      <c r="QRP310" s="22"/>
      <c r="QRQ310" s="22"/>
      <c r="QRR310" s="22"/>
      <c r="QRS310" s="22"/>
      <c r="QRT310" s="22"/>
      <c r="QRU310" s="22"/>
      <c r="QRV310" s="22"/>
      <c r="QRW310" s="22"/>
      <c r="QRX310" s="22"/>
      <c r="QRY310" s="22"/>
      <c r="QRZ310" s="22"/>
      <c r="QSA310" s="22"/>
      <c r="QSB310" s="22"/>
      <c r="QSC310" s="22"/>
      <c r="QSD310" s="22"/>
      <c r="QSE310" s="22"/>
      <c r="QSF310" s="22"/>
      <c r="QSG310" s="22"/>
      <c r="QSH310" s="22"/>
      <c r="QSI310" s="22"/>
      <c r="QSJ310" s="22"/>
      <c r="QSK310" s="22"/>
      <c r="QSL310" s="22"/>
      <c r="QSM310" s="22"/>
      <c r="QSN310" s="22"/>
      <c r="QSO310" s="22"/>
      <c r="QSP310" s="22"/>
      <c r="QSQ310" s="22"/>
      <c r="QSR310" s="22"/>
      <c r="QSS310" s="22"/>
      <c r="QST310" s="22"/>
      <c r="QSU310" s="22"/>
      <c r="QSV310" s="22"/>
      <c r="QSW310" s="22"/>
      <c r="QSX310" s="22"/>
      <c r="QSY310" s="22"/>
      <c r="QSZ310" s="22"/>
      <c r="QTA310" s="22"/>
      <c r="QTB310" s="22"/>
      <c r="QTC310" s="22"/>
      <c r="QTD310" s="22"/>
      <c r="QTE310" s="22"/>
      <c r="QTF310" s="22"/>
      <c r="QTG310" s="22"/>
      <c r="QTH310" s="22"/>
      <c r="QTI310" s="22"/>
      <c r="QTJ310" s="22"/>
      <c r="QTK310" s="22"/>
      <c r="QTL310" s="22"/>
      <c r="QTM310" s="22"/>
      <c r="QTN310" s="22"/>
      <c r="QTO310" s="22"/>
      <c r="QTP310" s="22"/>
      <c r="QTQ310" s="22"/>
      <c r="QTR310" s="22"/>
      <c r="QTS310" s="22"/>
      <c r="QTT310" s="22"/>
      <c r="QTU310" s="22"/>
      <c r="QTV310" s="22"/>
      <c r="QTW310" s="22"/>
      <c r="QTX310" s="22"/>
      <c r="QTY310" s="22"/>
      <c r="QTZ310" s="22"/>
      <c r="QUA310" s="22"/>
      <c r="QUB310" s="22"/>
      <c r="QUC310" s="22"/>
      <c r="QUD310" s="22"/>
      <c r="QUE310" s="22"/>
      <c r="QUF310" s="22"/>
      <c r="QUG310" s="22"/>
      <c r="QUH310" s="22"/>
      <c r="QUI310" s="22"/>
      <c r="QUJ310" s="22"/>
      <c r="QUK310" s="22"/>
      <c r="QUL310" s="22"/>
      <c r="QUM310" s="22"/>
      <c r="QUN310" s="22"/>
      <c r="QUO310" s="22"/>
      <c r="QUP310" s="22"/>
      <c r="QUQ310" s="22"/>
      <c r="QUR310" s="22"/>
      <c r="QUS310" s="22"/>
      <c r="QUT310" s="22"/>
      <c r="QUU310" s="22"/>
      <c r="QUV310" s="22"/>
      <c r="QUW310" s="22"/>
      <c r="QUX310" s="22"/>
      <c r="QUY310" s="22"/>
      <c r="QUZ310" s="22"/>
      <c r="QVA310" s="22"/>
      <c r="QVB310" s="22"/>
      <c r="QVC310" s="22"/>
      <c r="QVD310" s="22"/>
      <c r="QVE310" s="22"/>
      <c r="QVF310" s="22"/>
      <c r="QVG310" s="22"/>
      <c r="QVH310" s="22"/>
      <c r="QVI310" s="22"/>
      <c r="QVJ310" s="22"/>
      <c r="QVK310" s="22"/>
      <c r="QVL310" s="22"/>
      <c r="QVM310" s="22"/>
      <c r="QVN310" s="22"/>
      <c r="QVO310" s="22"/>
      <c r="QVP310" s="22"/>
      <c r="QVQ310" s="22"/>
      <c r="QVR310" s="22"/>
      <c r="QVS310" s="22"/>
      <c r="QVT310" s="22"/>
      <c r="QVU310" s="22"/>
      <c r="QVV310" s="22"/>
      <c r="QVW310" s="22"/>
      <c r="QVX310" s="22"/>
      <c r="QVY310" s="22"/>
      <c r="QVZ310" s="22"/>
      <c r="QWA310" s="22"/>
      <c r="QWB310" s="22"/>
      <c r="QWC310" s="22"/>
      <c r="QWD310" s="22"/>
      <c r="QWE310" s="22"/>
      <c r="QWF310" s="22"/>
      <c r="QWG310" s="22"/>
      <c r="QWH310" s="22"/>
      <c r="QWI310" s="22"/>
      <c r="QWJ310" s="22"/>
      <c r="QWK310" s="22"/>
      <c r="QWL310" s="22"/>
      <c r="QWM310" s="22"/>
      <c r="QWN310" s="22"/>
      <c r="QWO310" s="22"/>
      <c r="QWP310" s="22"/>
      <c r="QWQ310" s="22"/>
      <c r="QWR310" s="22"/>
      <c r="QWS310" s="22"/>
      <c r="QWT310" s="22"/>
      <c r="QWU310" s="22"/>
      <c r="QWV310" s="22"/>
      <c r="QWW310" s="22"/>
      <c r="QWX310" s="22"/>
      <c r="QWY310" s="22"/>
      <c r="QWZ310" s="22"/>
      <c r="QXA310" s="22"/>
      <c r="QXB310" s="22"/>
      <c r="QXC310" s="22"/>
      <c r="QXD310" s="22"/>
      <c r="QXE310" s="22"/>
      <c r="QXF310" s="22"/>
      <c r="QXG310" s="22"/>
      <c r="QXH310" s="22"/>
      <c r="QXI310" s="22"/>
      <c r="QXJ310" s="22"/>
      <c r="QXK310" s="22"/>
      <c r="QXL310" s="22"/>
      <c r="QXM310" s="22"/>
      <c r="QXN310" s="22"/>
      <c r="QXO310" s="22"/>
      <c r="QXP310" s="22"/>
      <c r="QXQ310" s="22"/>
      <c r="QXR310" s="22"/>
      <c r="QXS310" s="22"/>
      <c r="QXT310" s="22"/>
      <c r="QXU310" s="22"/>
      <c r="QXV310" s="22"/>
      <c r="QXW310" s="22"/>
      <c r="QXX310" s="22"/>
      <c r="QXY310" s="22"/>
      <c r="QXZ310" s="22"/>
      <c r="QYA310" s="22"/>
      <c r="QYB310" s="22"/>
      <c r="QYC310" s="22"/>
      <c r="QYD310" s="22"/>
      <c r="QYE310" s="22"/>
      <c r="QYF310" s="22"/>
      <c r="QYG310" s="22"/>
      <c r="QYH310" s="22"/>
      <c r="QYI310" s="22"/>
      <c r="QYJ310" s="22"/>
      <c r="QYK310" s="22"/>
      <c r="QYL310" s="22"/>
      <c r="QYM310" s="22"/>
      <c r="QYN310" s="22"/>
      <c r="QYO310" s="22"/>
      <c r="QYP310" s="22"/>
      <c r="QYQ310" s="22"/>
      <c r="QYR310" s="22"/>
      <c r="QYS310" s="22"/>
      <c r="QYT310" s="22"/>
      <c r="QYU310" s="22"/>
      <c r="QYV310" s="22"/>
      <c r="QYW310" s="22"/>
      <c r="QYX310" s="22"/>
      <c r="QYY310" s="22"/>
      <c r="QYZ310" s="22"/>
      <c r="QZA310" s="22"/>
      <c r="QZB310" s="22"/>
      <c r="QZC310" s="22"/>
      <c r="QZD310" s="22"/>
      <c r="QZE310" s="22"/>
      <c r="QZF310" s="22"/>
      <c r="QZG310" s="22"/>
      <c r="QZH310" s="22"/>
      <c r="QZI310" s="22"/>
      <c r="QZJ310" s="22"/>
      <c r="QZK310" s="22"/>
      <c r="QZL310" s="22"/>
      <c r="QZM310" s="22"/>
      <c r="QZN310" s="22"/>
      <c r="QZO310" s="22"/>
      <c r="QZP310" s="22"/>
      <c r="QZQ310" s="22"/>
      <c r="QZR310" s="22"/>
      <c r="QZS310" s="22"/>
      <c r="QZT310" s="22"/>
      <c r="QZU310" s="22"/>
      <c r="QZV310" s="22"/>
      <c r="QZW310" s="22"/>
      <c r="QZX310" s="22"/>
      <c r="QZY310" s="22"/>
      <c r="QZZ310" s="22"/>
      <c r="RAA310" s="22"/>
      <c r="RAB310" s="22"/>
      <c r="RAC310" s="22"/>
      <c r="RAD310" s="22"/>
      <c r="RAE310" s="22"/>
      <c r="RAF310" s="22"/>
      <c r="RAG310" s="22"/>
      <c r="RAH310" s="22"/>
      <c r="RAI310" s="22"/>
      <c r="RAJ310" s="22"/>
      <c r="RAK310" s="22"/>
      <c r="RAL310" s="22"/>
      <c r="RAM310" s="22"/>
      <c r="RAN310" s="22"/>
      <c r="RAO310" s="22"/>
      <c r="RAP310" s="22"/>
      <c r="RAQ310" s="22"/>
      <c r="RAR310" s="22"/>
      <c r="RAS310" s="22"/>
      <c r="RAT310" s="22"/>
      <c r="RAU310" s="22"/>
      <c r="RAV310" s="22"/>
      <c r="RAW310" s="22"/>
      <c r="RAX310" s="22"/>
      <c r="RAY310" s="22"/>
      <c r="RAZ310" s="22"/>
      <c r="RBA310" s="22"/>
      <c r="RBB310" s="22"/>
      <c r="RBC310" s="22"/>
      <c r="RBD310" s="22"/>
      <c r="RBE310" s="22"/>
      <c r="RBF310" s="22"/>
      <c r="RBG310" s="22"/>
      <c r="RBH310" s="22"/>
      <c r="RBI310" s="22"/>
      <c r="RBJ310" s="22"/>
      <c r="RBK310" s="22"/>
      <c r="RBL310" s="22"/>
      <c r="RBM310" s="22"/>
      <c r="RBN310" s="22"/>
      <c r="RBO310" s="22"/>
      <c r="RBP310" s="22"/>
      <c r="RBQ310" s="22"/>
      <c r="RBR310" s="22"/>
      <c r="RBS310" s="22"/>
      <c r="RBT310" s="22"/>
      <c r="RBU310" s="22"/>
      <c r="RBV310" s="22"/>
      <c r="RBW310" s="22"/>
      <c r="RBX310" s="22"/>
      <c r="RBY310" s="22"/>
      <c r="RBZ310" s="22"/>
      <c r="RCA310" s="22"/>
      <c r="RCB310" s="22"/>
      <c r="RCC310" s="22"/>
      <c r="RCD310" s="22"/>
      <c r="RCE310" s="22"/>
      <c r="RCF310" s="22"/>
      <c r="RCG310" s="22"/>
      <c r="RCH310" s="22"/>
      <c r="RCI310" s="22"/>
      <c r="RCJ310" s="22"/>
      <c r="RCK310" s="22"/>
      <c r="RCL310" s="22"/>
      <c r="RCM310" s="22"/>
      <c r="RCN310" s="22"/>
      <c r="RCO310" s="22"/>
      <c r="RCP310" s="22"/>
      <c r="RCQ310" s="22"/>
      <c r="RCR310" s="22"/>
      <c r="RCS310" s="22"/>
      <c r="RCT310" s="22"/>
      <c r="RCU310" s="22"/>
      <c r="RCV310" s="22"/>
      <c r="RCW310" s="22"/>
      <c r="RCX310" s="22"/>
      <c r="RCY310" s="22"/>
      <c r="RCZ310" s="22"/>
      <c r="RDA310" s="22"/>
      <c r="RDB310" s="22"/>
      <c r="RDC310" s="22"/>
      <c r="RDD310" s="22"/>
      <c r="RDE310" s="22"/>
      <c r="RDF310" s="22"/>
      <c r="RDG310" s="22"/>
      <c r="RDH310" s="22"/>
      <c r="RDI310" s="22"/>
      <c r="RDJ310" s="22"/>
      <c r="RDK310" s="22"/>
      <c r="RDL310" s="22"/>
      <c r="RDM310" s="22"/>
      <c r="RDN310" s="22"/>
      <c r="RDO310" s="22"/>
      <c r="RDP310" s="22"/>
      <c r="RDQ310" s="22"/>
      <c r="RDR310" s="22"/>
      <c r="RDS310" s="22"/>
      <c r="RDT310" s="22"/>
      <c r="RDU310" s="22"/>
      <c r="RDV310" s="22"/>
      <c r="RDW310" s="22"/>
      <c r="RDX310" s="22"/>
      <c r="RDY310" s="22"/>
      <c r="RDZ310" s="22"/>
      <c r="REA310" s="22"/>
      <c r="REB310" s="22"/>
      <c r="REC310" s="22"/>
      <c r="RED310" s="22"/>
      <c r="REE310" s="22"/>
      <c r="REF310" s="22"/>
      <c r="REG310" s="22"/>
      <c r="REH310" s="22"/>
      <c r="REI310" s="22"/>
      <c r="REJ310" s="22"/>
      <c r="REK310" s="22"/>
      <c r="REL310" s="22"/>
      <c r="REM310" s="22"/>
      <c r="REN310" s="22"/>
      <c r="REO310" s="22"/>
      <c r="REP310" s="22"/>
      <c r="REQ310" s="22"/>
      <c r="RER310" s="22"/>
      <c r="RES310" s="22"/>
      <c r="RET310" s="22"/>
      <c r="REU310" s="22"/>
      <c r="REV310" s="22"/>
      <c r="REW310" s="22"/>
      <c r="REX310" s="22"/>
      <c r="REY310" s="22"/>
      <c r="REZ310" s="22"/>
      <c r="RFA310" s="22"/>
      <c r="RFB310" s="22"/>
      <c r="RFC310" s="22"/>
      <c r="RFD310" s="22"/>
      <c r="RFE310" s="22"/>
      <c r="RFF310" s="22"/>
      <c r="RFG310" s="22"/>
      <c r="RFH310" s="22"/>
      <c r="RFI310" s="22"/>
      <c r="RFJ310" s="22"/>
      <c r="RFK310" s="22"/>
      <c r="RFL310" s="22"/>
      <c r="RFM310" s="22"/>
      <c r="RFN310" s="22"/>
      <c r="RFO310" s="22"/>
      <c r="RFP310" s="22"/>
      <c r="RFQ310" s="22"/>
      <c r="RFR310" s="22"/>
      <c r="RFS310" s="22"/>
      <c r="RFT310" s="22"/>
      <c r="RFU310" s="22"/>
      <c r="RFV310" s="22"/>
      <c r="RFW310" s="22"/>
      <c r="RFX310" s="22"/>
      <c r="RFY310" s="22"/>
      <c r="RFZ310" s="22"/>
      <c r="RGA310" s="22"/>
      <c r="RGB310" s="22"/>
      <c r="RGC310" s="22"/>
      <c r="RGD310" s="22"/>
      <c r="RGE310" s="22"/>
      <c r="RGF310" s="22"/>
      <c r="RGG310" s="22"/>
      <c r="RGH310" s="22"/>
      <c r="RGI310" s="22"/>
      <c r="RGJ310" s="22"/>
      <c r="RGK310" s="22"/>
      <c r="RGL310" s="22"/>
      <c r="RGM310" s="22"/>
      <c r="RGN310" s="22"/>
      <c r="RGO310" s="22"/>
      <c r="RGP310" s="22"/>
      <c r="RGQ310" s="22"/>
      <c r="RGR310" s="22"/>
      <c r="RGS310" s="22"/>
      <c r="RGT310" s="22"/>
      <c r="RGU310" s="22"/>
      <c r="RGV310" s="22"/>
      <c r="RGW310" s="22"/>
      <c r="RGX310" s="22"/>
      <c r="RGY310" s="22"/>
      <c r="RGZ310" s="22"/>
      <c r="RHA310" s="22"/>
      <c r="RHB310" s="22"/>
      <c r="RHC310" s="22"/>
      <c r="RHD310" s="22"/>
      <c r="RHE310" s="22"/>
      <c r="RHF310" s="22"/>
      <c r="RHG310" s="22"/>
      <c r="RHH310" s="22"/>
      <c r="RHI310" s="22"/>
      <c r="RHJ310" s="22"/>
      <c r="RHK310" s="22"/>
      <c r="RHL310" s="22"/>
      <c r="RHM310" s="22"/>
      <c r="RHN310" s="22"/>
      <c r="RHO310" s="22"/>
      <c r="RHP310" s="22"/>
      <c r="RHQ310" s="22"/>
      <c r="RHR310" s="22"/>
      <c r="RHS310" s="22"/>
      <c r="RHT310" s="22"/>
      <c r="RHU310" s="22"/>
      <c r="RHV310" s="22"/>
      <c r="RHW310" s="22"/>
      <c r="RHX310" s="22"/>
      <c r="RHY310" s="22"/>
      <c r="RHZ310" s="22"/>
      <c r="RIA310" s="22"/>
      <c r="RIB310" s="22"/>
      <c r="RIC310" s="22"/>
      <c r="RID310" s="22"/>
      <c r="RIE310" s="22"/>
      <c r="RIF310" s="22"/>
      <c r="RIG310" s="22"/>
      <c r="RIH310" s="22"/>
      <c r="RII310" s="22"/>
      <c r="RIJ310" s="22"/>
      <c r="RIK310" s="22"/>
      <c r="RIL310" s="22"/>
      <c r="RIM310" s="22"/>
      <c r="RIN310" s="22"/>
      <c r="RIO310" s="22"/>
      <c r="RIP310" s="22"/>
      <c r="RIQ310" s="22"/>
      <c r="RIR310" s="22"/>
      <c r="RIS310" s="22"/>
      <c r="RIT310" s="22"/>
      <c r="RIU310" s="22"/>
      <c r="RIV310" s="22"/>
      <c r="RIW310" s="22"/>
      <c r="RIX310" s="22"/>
      <c r="RIY310" s="22"/>
      <c r="RIZ310" s="22"/>
      <c r="RJA310" s="22"/>
      <c r="RJB310" s="22"/>
      <c r="RJC310" s="22"/>
      <c r="RJD310" s="22"/>
      <c r="RJE310" s="22"/>
      <c r="RJF310" s="22"/>
      <c r="RJG310" s="22"/>
      <c r="RJH310" s="22"/>
      <c r="RJI310" s="22"/>
      <c r="RJJ310" s="22"/>
      <c r="RJK310" s="22"/>
      <c r="RJL310" s="22"/>
      <c r="RJM310" s="22"/>
      <c r="RJN310" s="22"/>
      <c r="RJO310" s="22"/>
      <c r="RJP310" s="22"/>
      <c r="RJQ310" s="22"/>
      <c r="RJR310" s="22"/>
      <c r="RJS310" s="22"/>
      <c r="RJT310" s="22"/>
      <c r="RJU310" s="22"/>
      <c r="RJV310" s="22"/>
      <c r="RJW310" s="22"/>
      <c r="RJX310" s="22"/>
      <c r="RJY310" s="22"/>
      <c r="RJZ310" s="22"/>
      <c r="RKA310" s="22"/>
      <c r="RKB310" s="22"/>
      <c r="RKC310" s="22"/>
      <c r="RKD310" s="22"/>
      <c r="RKE310" s="22"/>
      <c r="RKF310" s="22"/>
      <c r="RKG310" s="22"/>
      <c r="RKH310" s="22"/>
      <c r="RKI310" s="22"/>
      <c r="RKJ310" s="22"/>
      <c r="RKK310" s="22"/>
      <c r="RKL310" s="22"/>
      <c r="RKM310" s="22"/>
      <c r="RKN310" s="22"/>
      <c r="RKO310" s="22"/>
      <c r="RKP310" s="22"/>
      <c r="RKQ310" s="22"/>
      <c r="RKR310" s="22"/>
      <c r="RKS310" s="22"/>
      <c r="RKT310" s="22"/>
      <c r="RKU310" s="22"/>
      <c r="RKV310" s="22"/>
      <c r="RKW310" s="22"/>
      <c r="RKX310" s="22"/>
      <c r="RKY310" s="22"/>
      <c r="RKZ310" s="22"/>
      <c r="RLA310" s="22"/>
      <c r="RLB310" s="22"/>
      <c r="RLC310" s="22"/>
      <c r="RLD310" s="22"/>
      <c r="RLE310" s="22"/>
      <c r="RLF310" s="22"/>
      <c r="RLG310" s="22"/>
      <c r="RLH310" s="22"/>
      <c r="RLI310" s="22"/>
      <c r="RLJ310" s="22"/>
      <c r="RLK310" s="22"/>
      <c r="RLL310" s="22"/>
      <c r="RLM310" s="22"/>
      <c r="RLN310" s="22"/>
      <c r="RLO310" s="22"/>
      <c r="RLP310" s="22"/>
      <c r="RLQ310" s="22"/>
      <c r="RLR310" s="22"/>
      <c r="RLS310" s="22"/>
      <c r="RLT310" s="22"/>
      <c r="RLU310" s="22"/>
      <c r="RLV310" s="22"/>
      <c r="RLW310" s="22"/>
      <c r="RLX310" s="22"/>
      <c r="RLY310" s="22"/>
      <c r="RLZ310" s="22"/>
      <c r="RMA310" s="22"/>
      <c r="RMB310" s="22"/>
      <c r="RMC310" s="22"/>
      <c r="RMD310" s="22"/>
      <c r="RME310" s="22"/>
      <c r="RMF310" s="22"/>
      <c r="RMG310" s="22"/>
      <c r="RMH310" s="22"/>
      <c r="RMI310" s="22"/>
      <c r="RMJ310" s="22"/>
      <c r="RMK310" s="22"/>
      <c r="RML310" s="22"/>
      <c r="RMM310" s="22"/>
      <c r="RMN310" s="22"/>
      <c r="RMO310" s="22"/>
      <c r="RMP310" s="22"/>
      <c r="RMQ310" s="22"/>
      <c r="RMR310" s="22"/>
      <c r="RMS310" s="22"/>
      <c r="RMT310" s="22"/>
      <c r="RMU310" s="22"/>
      <c r="RMV310" s="22"/>
      <c r="RMW310" s="22"/>
      <c r="RMX310" s="22"/>
      <c r="RMY310" s="22"/>
      <c r="RMZ310" s="22"/>
      <c r="RNA310" s="22"/>
      <c r="RNB310" s="22"/>
      <c r="RNC310" s="22"/>
      <c r="RND310" s="22"/>
      <c r="RNE310" s="22"/>
      <c r="RNF310" s="22"/>
      <c r="RNG310" s="22"/>
      <c r="RNH310" s="22"/>
      <c r="RNI310" s="22"/>
      <c r="RNJ310" s="22"/>
      <c r="RNK310" s="22"/>
      <c r="RNL310" s="22"/>
      <c r="RNM310" s="22"/>
      <c r="RNN310" s="22"/>
      <c r="RNO310" s="22"/>
      <c r="RNP310" s="22"/>
      <c r="RNQ310" s="22"/>
      <c r="RNR310" s="22"/>
      <c r="RNS310" s="22"/>
      <c r="RNT310" s="22"/>
      <c r="RNU310" s="22"/>
      <c r="RNV310" s="22"/>
      <c r="RNW310" s="22"/>
      <c r="RNX310" s="22"/>
      <c r="RNY310" s="22"/>
      <c r="RNZ310" s="22"/>
      <c r="ROA310" s="22"/>
      <c r="ROB310" s="22"/>
      <c r="ROC310" s="22"/>
      <c r="ROD310" s="22"/>
      <c r="ROE310" s="22"/>
      <c r="ROF310" s="22"/>
      <c r="ROG310" s="22"/>
      <c r="ROH310" s="22"/>
      <c r="ROI310" s="22"/>
      <c r="ROJ310" s="22"/>
      <c r="ROK310" s="22"/>
      <c r="ROL310" s="22"/>
      <c r="ROM310" s="22"/>
      <c r="RON310" s="22"/>
      <c r="ROO310" s="22"/>
      <c r="ROP310" s="22"/>
      <c r="ROQ310" s="22"/>
      <c r="ROR310" s="22"/>
      <c r="ROS310" s="22"/>
      <c r="ROT310" s="22"/>
      <c r="ROU310" s="22"/>
      <c r="ROV310" s="22"/>
      <c r="ROW310" s="22"/>
      <c r="ROX310" s="22"/>
      <c r="ROY310" s="22"/>
      <c r="ROZ310" s="22"/>
      <c r="RPA310" s="22"/>
      <c r="RPB310" s="22"/>
      <c r="RPC310" s="22"/>
      <c r="RPD310" s="22"/>
      <c r="RPE310" s="22"/>
      <c r="RPF310" s="22"/>
      <c r="RPG310" s="22"/>
      <c r="RPH310" s="22"/>
      <c r="RPI310" s="22"/>
      <c r="RPJ310" s="22"/>
      <c r="RPK310" s="22"/>
      <c r="RPL310" s="22"/>
      <c r="RPM310" s="22"/>
      <c r="RPN310" s="22"/>
      <c r="RPO310" s="22"/>
      <c r="RPP310" s="22"/>
      <c r="RPQ310" s="22"/>
      <c r="RPR310" s="22"/>
      <c r="RPS310" s="22"/>
      <c r="RPT310" s="22"/>
      <c r="RPU310" s="22"/>
      <c r="RPV310" s="22"/>
      <c r="RPW310" s="22"/>
      <c r="RPX310" s="22"/>
      <c r="RPY310" s="22"/>
      <c r="RPZ310" s="22"/>
      <c r="RQA310" s="22"/>
      <c r="RQB310" s="22"/>
      <c r="RQC310" s="22"/>
      <c r="RQD310" s="22"/>
      <c r="RQE310" s="22"/>
      <c r="RQF310" s="22"/>
      <c r="RQG310" s="22"/>
      <c r="RQH310" s="22"/>
      <c r="RQI310" s="22"/>
      <c r="RQJ310" s="22"/>
      <c r="RQK310" s="22"/>
      <c r="RQL310" s="22"/>
      <c r="RQM310" s="22"/>
      <c r="RQN310" s="22"/>
      <c r="RQO310" s="22"/>
      <c r="RQP310" s="22"/>
      <c r="RQQ310" s="22"/>
      <c r="RQR310" s="22"/>
      <c r="RQS310" s="22"/>
      <c r="RQT310" s="22"/>
      <c r="RQU310" s="22"/>
      <c r="RQV310" s="22"/>
      <c r="RQW310" s="22"/>
      <c r="RQX310" s="22"/>
      <c r="RQY310" s="22"/>
      <c r="RQZ310" s="22"/>
      <c r="RRA310" s="22"/>
      <c r="RRB310" s="22"/>
      <c r="RRC310" s="22"/>
      <c r="RRD310" s="22"/>
      <c r="RRE310" s="22"/>
      <c r="RRF310" s="22"/>
      <c r="RRG310" s="22"/>
      <c r="RRH310" s="22"/>
      <c r="RRI310" s="22"/>
      <c r="RRJ310" s="22"/>
      <c r="RRK310" s="22"/>
      <c r="RRL310" s="22"/>
      <c r="RRM310" s="22"/>
      <c r="RRN310" s="22"/>
      <c r="RRO310" s="22"/>
      <c r="RRP310" s="22"/>
      <c r="RRQ310" s="22"/>
      <c r="RRR310" s="22"/>
      <c r="RRS310" s="22"/>
      <c r="RRT310" s="22"/>
      <c r="RRU310" s="22"/>
      <c r="RRV310" s="22"/>
      <c r="RRW310" s="22"/>
      <c r="RRX310" s="22"/>
      <c r="RRY310" s="22"/>
      <c r="RRZ310" s="22"/>
      <c r="RSA310" s="22"/>
      <c r="RSB310" s="22"/>
      <c r="RSC310" s="22"/>
      <c r="RSD310" s="22"/>
      <c r="RSE310" s="22"/>
      <c r="RSF310" s="22"/>
      <c r="RSG310" s="22"/>
      <c r="RSH310" s="22"/>
      <c r="RSI310" s="22"/>
      <c r="RSJ310" s="22"/>
      <c r="RSK310" s="22"/>
      <c r="RSL310" s="22"/>
      <c r="RSM310" s="22"/>
      <c r="RSN310" s="22"/>
      <c r="RSO310" s="22"/>
      <c r="RSP310" s="22"/>
      <c r="RSQ310" s="22"/>
      <c r="RSR310" s="22"/>
      <c r="RSS310" s="22"/>
      <c r="RST310" s="22"/>
      <c r="RSU310" s="22"/>
      <c r="RSV310" s="22"/>
      <c r="RSW310" s="22"/>
      <c r="RSX310" s="22"/>
      <c r="RSY310" s="22"/>
      <c r="RSZ310" s="22"/>
      <c r="RTA310" s="22"/>
      <c r="RTB310" s="22"/>
      <c r="RTC310" s="22"/>
      <c r="RTD310" s="22"/>
      <c r="RTE310" s="22"/>
      <c r="RTF310" s="22"/>
      <c r="RTG310" s="22"/>
      <c r="RTH310" s="22"/>
      <c r="RTI310" s="22"/>
      <c r="RTJ310" s="22"/>
      <c r="RTK310" s="22"/>
      <c r="RTL310" s="22"/>
      <c r="RTM310" s="22"/>
      <c r="RTN310" s="22"/>
      <c r="RTO310" s="22"/>
      <c r="RTP310" s="22"/>
      <c r="RTQ310" s="22"/>
      <c r="RTR310" s="22"/>
      <c r="RTS310" s="22"/>
      <c r="RTT310" s="22"/>
      <c r="RTU310" s="22"/>
      <c r="RTV310" s="22"/>
      <c r="RTW310" s="22"/>
      <c r="RTX310" s="22"/>
      <c r="RTY310" s="22"/>
      <c r="RTZ310" s="22"/>
      <c r="RUA310" s="22"/>
      <c r="RUB310" s="22"/>
      <c r="RUC310" s="22"/>
      <c r="RUD310" s="22"/>
      <c r="RUE310" s="22"/>
      <c r="RUF310" s="22"/>
      <c r="RUG310" s="22"/>
      <c r="RUH310" s="22"/>
      <c r="RUI310" s="22"/>
      <c r="RUJ310" s="22"/>
      <c r="RUK310" s="22"/>
      <c r="RUL310" s="22"/>
      <c r="RUM310" s="22"/>
      <c r="RUN310" s="22"/>
      <c r="RUO310" s="22"/>
      <c r="RUP310" s="22"/>
      <c r="RUQ310" s="22"/>
      <c r="RUR310" s="22"/>
      <c r="RUS310" s="22"/>
      <c r="RUT310" s="22"/>
      <c r="RUU310" s="22"/>
      <c r="RUV310" s="22"/>
      <c r="RUW310" s="22"/>
      <c r="RUX310" s="22"/>
      <c r="RUY310" s="22"/>
      <c r="RUZ310" s="22"/>
      <c r="RVA310" s="22"/>
      <c r="RVB310" s="22"/>
      <c r="RVC310" s="22"/>
      <c r="RVD310" s="22"/>
      <c r="RVE310" s="22"/>
      <c r="RVF310" s="22"/>
      <c r="RVG310" s="22"/>
      <c r="RVH310" s="22"/>
      <c r="RVI310" s="22"/>
      <c r="RVJ310" s="22"/>
      <c r="RVK310" s="22"/>
      <c r="RVL310" s="22"/>
      <c r="RVM310" s="22"/>
      <c r="RVN310" s="22"/>
      <c r="RVO310" s="22"/>
      <c r="RVP310" s="22"/>
      <c r="RVQ310" s="22"/>
      <c r="RVR310" s="22"/>
      <c r="RVS310" s="22"/>
      <c r="RVT310" s="22"/>
      <c r="RVU310" s="22"/>
      <c r="RVV310" s="22"/>
      <c r="RVW310" s="22"/>
      <c r="RVX310" s="22"/>
      <c r="RVY310" s="22"/>
      <c r="RVZ310" s="22"/>
      <c r="RWA310" s="22"/>
      <c r="RWB310" s="22"/>
      <c r="RWC310" s="22"/>
      <c r="RWD310" s="22"/>
      <c r="RWE310" s="22"/>
      <c r="RWF310" s="22"/>
      <c r="RWG310" s="22"/>
      <c r="RWH310" s="22"/>
      <c r="RWI310" s="22"/>
      <c r="RWJ310" s="22"/>
      <c r="RWK310" s="22"/>
      <c r="RWL310" s="22"/>
      <c r="RWM310" s="22"/>
      <c r="RWN310" s="22"/>
      <c r="RWO310" s="22"/>
      <c r="RWP310" s="22"/>
      <c r="RWQ310" s="22"/>
      <c r="RWR310" s="22"/>
      <c r="RWS310" s="22"/>
      <c r="RWT310" s="22"/>
      <c r="RWU310" s="22"/>
      <c r="RWV310" s="22"/>
      <c r="RWW310" s="22"/>
      <c r="RWX310" s="22"/>
      <c r="RWY310" s="22"/>
      <c r="RWZ310" s="22"/>
      <c r="RXA310" s="22"/>
      <c r="RXB310" s="22"/>
      <c r="RXC310" s="22"/>
      <c r="RXD310" s="22"/>
      <c r="RXE310" s="22"/>
      <c r="RXF310" s="22"/>
      <c r="RXG310" s="22"/>
      <c r="RXH310" s="22"/>
      <c r="RXI310" s="22"/>
      <c r="RXJ310" s="22"/>
      <c r="RXK310" s="22"/>
      <c r="RXL310" s="22"/>
      <c r="RXM310" s="22"/>
      <c r="RXN310" s="22"/>
      <c r="RXO310" s="22"/>
      <c r="RXP310" s="22"/>
      <c r="RXQ310" s="22"/>
      <c r="RXR310" s="22"/>
      <c r="RXS310" s="22"/>
      <c r="RXT310" s="22"/>
      <c r="RXU310" s="22"/>
      <c r="RXV310" s="22"/>
      <c r="RXW310" s="22"/>
      <c r="RXX310" s="22"/>
      <c r="RXY310" s="22"/>
      <c r="RXZ310" s="22"/>
      <c r="RYA310" s="22"/>
      <c r="RYB310" s="22"/>
      <c r="RYC310" s="22"/>
      <c r="RYD310" s="22"/>
      <c r="RYE310" s="22"/>
      <c r="RYF310" s="22"/>
      <c r="RYG310" s="22"/>
      <c r="RYH310" s="22"/>
      <c r="RYI310" s="22"/>
      <c r="RYJ310" s="22"/>
      <c r="RYK310" s="22"/>
      <c r="RYL310" s="22"/>
      <c r="RYM310" s="22"/>
      <c r="RYN310" s="22"/>
      <c r="RYO310" s="22"/>
      <c r="RYP310" s="22"/>
      <c r="RYQ310" s="22"/>
      <c r="RYR310" s="22"/>
      <c r="RYS310" s="22"/>
      <c r="RYT310" s="22"/>
      <c r="RYU310" s="22"/>
      <c r="RYV310" s="22"/>
      <c r="RYW310" s="22"/>
      <c r="RYX310" s="22"/>
      <c r="RYY310" s="22"/>
      <c r="RYZ310" s="22"/>
      <c r="RZA310" s="22"/>
      <c r="RZB310" s="22"/>
      <c r="RZC310" s="22"/>
      <c r="RZD310" s="22"/>
      <c r="RZE310" s="22"/>
      <c r="RZF310" s="22"/>
      <c r="RZG310" s="22"/>
      <c r="RZH310" s="22"/>
      <c r="RZI310" s="22"/>
      <c r="RZJ310" s="22"/>
      <c r="RZK310" s="22"/>
      <c r="RZL310" s="22"/>
      <c r="RZM310" s="22"/>
      <c r="RZN310" s="22"/>
      <c r="RZO310" s="22"/>
      <c r="RZP310" s="22"/>
      <c r="RZQ310" s="22"/>
      <c r="RZR310" s="22"/>
      <c r="RZS310" s="22"/>
      <c r="RZT310" s="22"/>
      <c r="RZU310" s="22"/>
      <c r="RZV310" s="22"/>
      <c r="RZW310" s="22"/>
      <c r="RZX310" s="22"/>
      <c r="RZY310" s="22"/>
      <c r="RZZ310" s="22"/>
      <c r="SAA310" s="22"/>
      <c r="SAB310" s="22"/>
      <c r="SAC310" s="22"/>
      <c r="SAD310" s="22"/>
      <c r="SAE310" s="22"/>
      <c r="SAF310" s="22"/>
      <c r="SAG310" s="22"/>
      <c r="SAH310" s="22"/>
      <c r="SAI310" s="22"/>
      <c r="SAJ310" s="22"/>
      <c r="SAK310" s="22"/>
      <c r="SAL310" s="22"/>
      <c r="SAM310" s="22"/>
      <c r="SAN310" s="22"/>
      <c r="SAO310" s="22"/>
      <c r="SAP310" s="22"/>
      <c r="SAQ310" s="22"/>
      <c r="SAR310" s="22"/>
      <c r="SAS310" s="22"/>
      <c r="SAT310" s="22"/>
      <c r="SAU310" s="22"/>
      <c r="SAV310" s="22"/>
      <c r="SAW310" s="22"/>
      <c r="SAX310" s="22"/>
      <c r="SAY310" s="22"/>
      <c r="SAZ310" s="22"/>
      <c r="SBA310" s="22"/>
      <c r="SBB310" s="22"/>
      <c r="SBC310" s="22"/>
      <c r="SBD310" s="22"/>
      <c r="SBE310" s="22"/>
      <c r="SBF310" s="22"/>
      <c r="SBG310" s="22"/>
      <c r="SBH310" s="22"/>
      <c r="SBI310" s="22"/>
      <c r="SBJ310" s="22"/>
      <c r="SBK310" s="22"/>
      <c r="SBL310" s="22"/>
      <c r="SBM310" s="22"/>
      <c r="SBN310" s="22"/>
      <c r="SBO310" s="22"/>
      <c r="SBP310" s="22"/>
      <c r="SBQ310" s="22"/>
      <c r="SBR310" s="22"/>
      <c r="SBS310" s="22"/>
      <c r="SBT310" s="22"/>
      <c r="SBU310" s="22"/>
      <c r="SBV310" s="22"/>
      <c r="SBW310" s="22"/>
      <c r="SBX310" s="22"/>
      <c r="SBY310" s="22"/>
      <c r="SBZ310" s="22"/>
      <c r="SCA310" s="22"/>
      <c r="SCB310" s="22"/>
      <c r="SCC310" s="22"/>
      <c r="SCD310" s="22"/>
      <c r="SCE310" s="22"/>
      <c r="SCF310" s="22"/>
      <c r="SCG310" s="22"/>
      <c r="SCH310" s="22"/>
      <c r="SCI310" s="22"/>
      <c r="SCJ310" s="22"/>
      <c r="SCK310" s="22"/>
      <c r="SCL310" s="22"/>
      <c r="SCM310" s="22"/>
      <c r="SCN310" s="22"/>
      <c r="SCO310" s="22"/>
      <c r="SCP310" s="22"/>
      <c r="SCQ310" s="22"/>
      <c r="SCR310" s="22"/>
      <c r="SCS310" s="22"/>
      <c r="SCT310" s="22"/>
      <c r="SCU310" s="22"/>
      <c r="SCV310" s="22"/>
      <c r="SCW310" s="22"/>
      <c r="SCX310" s="22"/>
      <c r="SCY310" s="22"/>
      <c r="SCZ310" s="22"/>
      <c r="SDA310" s="22"/>
      <c r="SDB310" s="22"/>
      <c r="SDC310" s="22"/>
      <c r="SDD310" s="22"/>
      <c r="SDE310" s="22"/>
      <c r="SDF310" s="22"/>
      <c r="SDG310" s="22"/>
      <c r="SDH310" s="22"/>
      <c r="SDI310" s="22"/>
      <c r="SDJ310" s="22"/>
      <c r="SDK310" s="22"/>
      <c r="SDL310" s="22"/>
      <c r="SDM310" s="22"/>
      <c r="SDN310" s="22"/>
      <c r="SDO310" s="22"/>
      <c r="SDP310" s="22"/>
      <c r="SDQ310" s="22"/>
      <c r="SDR310" s="22"/>
      <c r="SDS310" s="22"/>
      <c r="SDT310" s="22"/>
      <c r="SDU310" s="22"/>
      <c r="SDV310" s="22"/>
      <c r="SDW310" s="22"/>
      <c r="SDX310" s="22"/>
      <c r="SDY310" s="22"/>
      <c r="SDZ310" s="22"/>
      <c r="SEA310" s="22"/>
      <c r="SEB310" s="22"/>
      <c r="SEC310" s="22"/>
      <c r="SED310" s="22"/>
      <c r="SEE310" s="22"/>
      <c r="SEF310" s="22"/>
      <c r="SEG310" s="22"/>
      <c r="SEH310" s="22"/>
      <c r="SEI310" s="22"/>
      <c r="SEJ310" s="22"/>
      <c r="SEK310" s="22"/>
      <c r="SEL310" s="22"/>
      <c r="SEM310" s="22"/>
      <c r="SEN310" s="22"/>
      <c r="SEO310" s="22"/>
      <c r="SEP310" s="22"/>
      <c r="SEQ310" s="22"/>
      <c r="SER310" s="22"/>
      <c r="SES310" s="22"/>
      <c r="SET310" s="22"/>
      <c r="SEU310" s="22"/>
      <c r="SEV310" s="22"/>
      <c r="SEW310" s="22"/>
      <c r="SEX310" s="22"/>
      <c r="SEY310" s="22"/>
      <c r="SEZ310" s="22"/>
      <c r="SFA310" s="22"/>
      <c r="SFB310" s="22"/>
      <c r="SFC310" s="22"/>
      <c r="SFD310" s="22"/>
      <c r="SFE310" s="22"/>
      <c r="SFF310" s="22"/>
      <c r="SFG310" s="22"/>
      <c r="SFH310" s="22"/>
      <c r="SFI310" s="22"/>
      <c r="SFJ310" s="22"/>
      <c r="SFK310" s="22"/>
      <c r="SFL310" s="22"/>
      <c r="SFM310" s="22"/>
      <c r="SFN310" s="22"/>
      <c r="SFO310" s="22"/>
      <c r="SFP310" s="22"/>
      <c r="SFQ310" s="22"/>
      <c r="SFR310" s="22"/>
      <c r="SFS310" s="22"/>
      <c r="SFT310" s="22"/>
      <c r="SFU310" s="22"/>
      <c r="SFV310" s="22"/>
      <c r="SFW310" s="22"/>
      <c r="SFX310" s="22"/>
      <c r="SFY310" s="22"/>
      <c r="SFZ310" s="22"/>
      <c r="SGA310" s="22"/>
      <c r="SGB310" s="22"/>
      <c r="SGC310" s="22"/>
      <c r="SGD310" s="22"/>
      <c r="SGE310" s="22"/>
      <c r="SGF310" s="22"/>
      <c r="SGG310" s="22"/>
      <c r="SGH310" s="22"/>
      <c r="SGI310" s="22"/>
      <c r="SGJ310" s="22"/>
      <c r="SGK310" s="22"/>
      <c r="SGL310" s="22"/>
      <c r="SGM310" s="22"/>
      <c r="SGN310" s="22"/>
      <c r="SGO310" s="22"/>
      <c r="SGP310" s="22"/>
      <c r="SGQ310" s="22"/>
      <c r="SGR310" s="22"/>
      <c r="SGS310" s="22"/>
      <c r="SGT310" s="22"/>
      <c r="SGU310" s="22"/>
      <c r="SGV310" s="22"/>
      <c r="SGW310" s="22"/>
      <c r="SGX310" s="22"/>
      <c r="SGY310" s="22"/>
      <c r="SGZ310" s="22"/>
      <c r="SHA310" s="22"/>
      <c r="SHB310" s="22"/>
      <c r="SHC310" s="22"/>
      <c r="SHD310" s="22"/>
      <c r="SHE310" s="22"/>
      <c r="SHF310" s="22"/>
      <c r="SHG310" s="22"/>
      <c r="SHH310" s="22"/>
      <c r="SHI310" s="22"/>
      <c r="SHJ310" s="22"/>
      <c r="SHK310" s="22"/>
      <c r="SHL310" s="22"/>
      <c r="SHM310" s="22"/>
      <c r="SHN310" s="22"/>
      <c r="SHO310" s="22"/>
      <c r="SHP310" s="22"/>
      <c r="SHQ310" s="22"/>
      <c r="SHR310" s="22"/>
      <c r="SHS310" s="22"/>
      <c r="SHT310" s="22"/>
      <c r="SHU310" s="22"/>
      <c r="SHV310" s="22"/>
      <c r="SHW310" s="22"/>
      <c r="SHX310" s="22"/>
      <c r="SHY310" s="22"/>
      <c r="SHZ310" s="22"/>
      <c r="SIA310" s="22"/>
      <c r="SIB310" s="22"/>
      <c r="SIC310" s="22"/>
      <c r="SID310" s="22"/>
      <c r="SIE310" s="22"/>
      <c r="SIF310" s="22"/>
      <c r="SIG310" s="22"/>
      <c r="SIH310" s="22"/>
      <c r="SII310" s="22"/>
      <c r="SIJ310" s="22"/>
      <c r="SIK310" s="22"/>
      <c r="SIL310" s="22"/>
      <c r="SIM310" s="22"/>
      <c r="SIN310" s="22"/>
      <c r="SIO310" s="22"/>
      <c r="SIP310" s="22"/>
      <c r="SIQ310" s="22"/>
      <c r="SIR310" s="22"/>
      <c r="SIS310" s="22"/>
      <c r="SIT310" s="22"/>
      <c r="SIU310" s="22"/>
      <c r="SIV310" s="22"/>
      <c r="SIW310" s="22"/>
      <c r="SIX310" s="22"/>
      <c r="SIY310" s="22"/>
      <c r="SIZ310" s="22"/>
      <c r="SJA310" s="22"/>
      <c r="SJB310" s="22"/>
      <c r="SJC310" s="22"/>
      <c r="SJD310" s="22"/>
      <c r="SJE310" s="22"/>
      <c r="SJF310" s="22"/>
      <c r="SJG310" s="22"/>
      <c r="SJH310" s="22"/>
      <c r="SJI310" s="22"/>
      <c r="SJJ310" s="22"/>
      <c r="SJK310" s="22"/>
      <c r="SJL310" s="22"/>
      <c r="SJM310" s="22"/>
      <c r="SJN310" s="22"/>
      <c r="SJO310" s="22"/>
      <c r="SJP310" s="22"/>
      <c r="SJQ310" s="22"/>
      <c r="SJR310" s="22"/>
      <c r="SJS310" s="22"/>
      <c r="SJT310" s="22"/>
      <c r="SJU310" s="22"/>
      <c r="SJV310" s="22"/>
      <c r="SJW310" s="22"/>
      <c r="SJX310" s="22"/>
      <c r="SJY310" s="22"/>
      <c r="SJZ310" s="22"/>
      <c r="SKA310" s="22"/>
      <c r="SKB310" s="22"/>
      <c r="SKC310" s="22"/>
      <c r="SKD310" s="22"/>
      <c r="SKE310" s="22"/>
      <c r="SKF310" s="22"/>
      <c r="SKG310" s="22"/>
      <c r="SKH310" s="22"/>
      <c r="SKI310" s="22"/>
      <c r="SKJ310" s="22"/>
      <c r="SKK310" s="22"/>
      <c r="SKL310" s="22"/>
      <c r="SKM310" s="22"/>
      <c r="SKN310" s="22"/>
      <c r="SKO310" s="22"/>
      <c r="SKP310" s="22"/>
      <c r="SKQ310" s="22"/>
      <c r="SKR310" s="22"/>
      <c r="SKS310" s="22"/>
      <c r="SKT310" s="22"/>
      <c r="SKU310" s="22"/>
      <c r="SKV310" s="22"/>
      <c r="SKW310" s="22"/>
      <c r="SKX310" s="22"/>
      <c r="SKY310" s="22"/>
      <c r="SKZ310" s="22"/>
      <c r="SLA310" s="22"/>
      <c r="SLB310" s="22"/>
      <c r="SLC310" s="22"/>
      <c r="SLD310" s="22"/>
      <c r="SLE310" s="22"/>
      <c r="SLF310" s="22"/>
      <c r="SLG310" s="22"/>
      <c r="SLH310" s="22"/>
      <c r="SLI310" s="22"/>
      <c r="SLJ310" s="22"/>
      <c r="SLK310" s="22"/>
      <c r="SLL310" s="22"/>
      <c r="SLM310" s="22"/>
      <c r="SLN310" s="22"/>
      <c r="SLO310" s="22"/>
      <c r="SLP310" s="22"/>
      <c r="SLQ310" s="22"/>
      <c r="SLR310" s="22"/>
      <c r="SLS310" s="22"/>
      <c r="SLT310" s="22"/>
      <c r="SLU310" s="22"/>
      <c r="SLV310" s="22"/>
      <c r="SLW310" s="22"/>
      <c r="SLX310" s="22"/>
      <c r="SLY310" s="22"/>
      <c r="SLZ310" s="22"/>
      <c r="SMA310" s="22"/>
      <c r="SMB310" s="22"/>
      <c r="SMC310" s="22"/>
      <c r="SMD310" s="22"/>
      <c r="SME310" s="22"/>
      <c r="SMF310" s="22"/>
      <c r="SMG310" s="22"/>
      <c r="SMH310" s="22"/>
      <c r="SMI310" s="22"/>
      <c r="SMJ310" s="22"/>
      <c r="SMK310" s="22"/>
      <c r="SML310" s="22"/>
      <c r="SMM310" s="22"/>
      <c r="SMN310" s="22"/>
      <c r="SMO310" s="22"/>
      <c r="SMP310" s="22"/>
      <c r="SMQ310" s="22"/>
      <c r="SMR310" s="22"/>
      <c r="SMS310" s="22"/>
      <c r="SMT310" s="22"/>
      <c r="SMU310" s="22"/>
      <c r="SMV310" s="22"/>
      <c r="SMW310" s="22"/>
      <c r="SMX310" s="22"/>
      <c r="SMY310" s="22"/>
      <c r="SMZ310" s="22"/>
      <c r="SNA310" s="22"/>
      <c r="SNB310" s="22"/>
      <c r="SNC310" s="22"/>
      <c r="SND310" s="22"/>
      <c r="SNE310" s="22"/>
      <c r="SNF310" s="22"/>
      <c r="SNG310" s="22"/>
      <c r="SNH310" s="22"/>
      <c r="SNI310" s="22"/>
      <c r="SNJ310" s="22"/>
      <c r="SNK310" s="22"/>
      <c r="SNL310" s="22"/>
      <c r="SNM310" s="22"/>
      <c r="SNN310" s="22"/>
      <c r="SNO310" s="22"/>
      <c r="SNP310" s="22"/>
      <c r="SNQ310" s="22"/>
      <c r="SNR310" s="22"/>
      <c r="SNS310" s="22"/>
      <c r="SNT310" s="22"/>
      <c r="SNU310" s="22"/>
      <c r="SNV310" s="22"/>
      <c r="SNW310" s="22"/>
      <c r="SNX310" s="22"/>
      <c r="SNY310" s="22"/>
      <c r="SNZ310" s="22"/>
      <c r="SOA310" s="22"/>
      <c r="SOB310" s="22"/>
      <c r="SOC310" s="22"/>
      <c r="SOD310" s="22"/>
      <c r="SOE310" s="22"/>
      <c r="SOF310" s="22"/>
      <c r="SOG310" s="22"/>
      <c r="SOH310" s="22"/>
      <c r="SOI310" s="22"/>
      <c r="SOJ310" s="22"/>
      <c r="SOK310" s="22"/>
      <c r="SOL310" s="22"/>
      <c r="SOM310" s="22"/>
      <c r="SON310" s="22"/>
      <c r="SOO310" s="22"/>
      <c r="SOP310" s="22"/>
      <c r="SOQ310" s="22"/>
      <c r="SOR310" s="22"/>
      <c r="SOS310" s="22"/>
      <c r="SOT310" s="22"/>
      <c r="SOU310" s="22"/>
      <c r="SOV310" s="22"/>
      <c r="SOW310" s="22"/>
      <c r="SOX310" s="22"/>
      <c r="SOY310" s="22"/>
      <c r="SOZ310" s="22"/>
      <c r="SPA310" s="22"/>
      <c r="SPB310" s="22"/>
      <c r="SPC310" s="22"/>
      <c r="SPD310" s="22"/>
      <c r="SPE310" s="22"/>
      <c r="SPF310" s="22"/>
      <c r="SPG310" s="22"/>
      <c r="SPH310" s="22"/>
      <c r="SPI310" s="22"/>
      <c r="SPJ310" s="22"/>
      <c r="SPK310" s="22"/>
      <c r="SPL310" s="22"/>
      <c r="SPM310" s="22"/>
      <c r="SPN310" s="22"/>
      <c r="SPO310" s="22"/>
      <c r="SPP310" s="22"/>
      <c r="SPQ310" s="22"/>
      <c r="SPR310" s="22"/>
      <c r="SPS310" s="22"/>
      <c r="SPT310" s="22"/>
      <c r="SPU310" s="22"/>
      <c r="SPV310" s="22"/>
      <c r="SPW310" s="22"/>
      <c r="SPX310" s="22"/>
      <c r="SPY310" s="22"/>
      <c r="SPZ310" s="22"/>
      <c r="SQA310" s="22"/>
      <c r="SQB310" s="22"/>
      <c r="SQC310" s="22"/>
      <c r="SQD310" s="22"/>
      <c r="SQE310" s="22"/>
      <c r="SQF310" s="22"/>
      <c r="SQG310" s="22"/>
      <c r="SQH310" s="22"/>
      <c r="SQI310" s="22"/>
      <c r="SQJ310" s="22"/>
      <c r="SQK310" s="22"/>
      <c r="SQL310" s="22"/>
      <c r="SQM310" s="22"/>
      <c r="SQN310" s="22"/>
      <c r="SQO310" s="22"/>
      <c r="SQP310" s="22"/>
      <c r="SQQ310" s="22"/>
      <c r="SQR310" s="22"/>
      <c r="SQS310" s="22"/>
      <c r="SQT310" s="22"/>
      <c r="SQU310" s="22"/>
      <c r="SQV310" s="22"/>
      <c r="SQW310" s="22"/>
      <c r="SQX310" s="22"/>
      <c r="SQY310" s="22"/>
      <c r="SQZ310" s="22"/>
      <c r="SRA310" s="22"/>
      <c r="SRB310" s="22"/>
      <c r="SRC310" s="22"/>
      <c r="SRD310" s="22"/>
      <c r="SRE310" s="22"/>
      <c r="SRF310" s="22"/>
      <c r="SRG310" s="22"/>
      <c r="SRH310" s="22"/>
      <c r="SRI310" s="22"/>
      <c r="SRJ310" s="22"/>
      <c r="SRK310" s="22"/>
      <c r="SRL310" s="22"/>
      <c r="SRM310" s="22"/>
      <c r="SRN310" s="22"/>
      <c r="SRO310" s="22"/>
      <c r="SRP310" s="22"/>
      <c r="SRQ310" s="22"/>
      <c r="SRR310" s="22"/>
      <c r="SRS310" s="22"/>
      <c r="SRT310" s="22"/>
      <c r="SRU310" s="22"/>
      <c r="SRV310" s="22"/>
      <c r="SRW310" s="22"/>
      <c r="SRX310" s="22"/>
      <c r="SRY310" s="22"/>
      <c r="SRZ310" s="22"/>
      <c r="SSA310" s="22"/>
      <c r="SSB310" s="22"/>
      <c r="SSC310" s="22"/>
      <c r="SSD310" s="22"/>
      <c r="SSE310" s="22"/>
      <c r="SSF310" s="22"/>
      <c r="SSG310" s="22"/>
      <c r="SSH310" s="22"/>
      <c r="SSI310" s="22"/>
      <c r="SSJ310" s="22"/>
      <c r="SSK310" s="22"/>
      <c r="SSL310" s="22"/>
      <c r="SSM310" s="22"/>
      <c r="SSN310" s="22"/>
      <c r="SSO310" s="22"/>
      <c r="SSP310" s="22"/>
      <c r="SSQ310" s="22"/>
      <c r="SSR310" s="22"/>
      <c r="SSS310" s="22"/>
      <c r="SST310" s="22"/>
      <c r="SSU310" s="22"/>
      <c r="SSV310" s="22"/>
      <c r="SSW310" s="22"/>
      <c r="SSX310" s="22"/>
      <c r="SSY310" s="22"/>
      <c r="SSZ310" s="22"/>
      <c r="STA310" s="22"/>
      <c r="STB310" s="22"/>
      <c r="STC310" s="22"/>
      <c r="STD310" s="22"/>
      <c r="STE310" s="22"/>
      <c r="STF310" s="22"/>
      <c r="STG310" s="22"/>
      <c r="STH310" s="22"/>
      <c r="STI310" s="22"/>
      <c r="STJ310" s="22"/>
      <c r="STK310" s="22"/>
      <c r="STL310" s="22"/>
      <c r="STM310" s="22"/>
      <c r="STN310" s="22"/>
      <c r="STO310" s="22"/>
      <c r="STP310" s="22"/>
      <c r="STQ310" s="22"/>
      <c r="STR310" s="22"/>
      <c r="STS310" s="22"/>
      <c r="STT310" s="22"/>
      <c r="STU310" s="22"/>
      <c r="STV310" s="22"/>
      <c r="STW310" s="22"/>
      <c r="STX310" s="22"/>
      <c r="STY310" s="22"/>
      <c r="STZ310" s="22"/>
      <c r="SUA310" s="22"/>
      <c r="SUB310" s="22"/>
      <c r="SUC310" s="22"/>
      <c r="SUD310" s="22"/>
      <c r="SUE310" s="22"/>
      <c r="SUF310" s="22"/>
      <c r="SUG310" s="22"/>
      <c r="SUH310" s="22"/>
      <c r="SUI310" s="22"/>
      <c r="SUJ310" s="22"/>
      <c r="SUK310" s="22"/>
      <c r="SUL310" s="22"/>
      <c r="SUM310" s="22"/>
      <c r="SUN310" s="22"/>
      <c r="SUO310" s="22"/>
      <c r="SUP310" s="22"/>
      <c r="SUQ310" s="22"/>
      <c r="SUR310" s="22"/>
      <c r="SUS310" s="22"/>
      <c r="SUT310" s="22"/>
      <c r="SUU310" s="22"/>
      <c r="SUV310" s="22"/>
      <c r="SUW310" s="22"/>
      <c r="SUX310" s="22"/>
      <c r="SUY310" s="22"/>
      <c r="SUZ310" s="22"/>
      <c r="SVA310" s="22"/>
      <c r="SVB310" s="22"/>
      <c r="SVC310" s="22"/>
      <c r="SVD310" s="22"/>
      <c r="SVE310" s="22"/>
      <c r="SVF310" s="22"/>
      <c r="SVG310" s="22"/>
      <c r="SVH310" s="22"/>
      <c r="SVI310" s="22"/>
      <c r="SVJ310" s="22"/>
      <c r="SVK310" s="22"/>
      <c r="SVL310" s="22"/>
      <c r="SVM310" s="22"/>
      <c r="SVN310" s="22"/>
      <c r="SVO310" s="22"/>
      <c r="SVP310" s="22"/>
      <c r="SVQ310" s="22"/>
      <c r="SVR310" s="22"/>
      <c r="SVS310" s="22"/>
      <c r="SVT310" s="22"/>
      <c r="SVU310" s="22"/>
      <c r="SVV310" s="22"/>
      <c r="SVW310" s="22"/>
      <c r="SVX310" s="22"/>
      <c r="SVY310" s="22"/>
      <c r="SVZ310" s="22"/>
      <c r="SWA310" s="22"/>
      <c r="SWB310" s="22"/>
      <c r="SWC310" s="22"/>
      <c r="SWD310" s="22"/>
      <c r="SWE310" s="22"/>
      <c r="SWF310" s="22"/>
      <c r="SWG310" s="22"/>
      <c r="SWH310" s="22"/>
      <c r="SWI310" s="22"/>
      <c r="SWJ310" s="22"/>
      <c r="SWK310" s="22"/>
      <c r="SWL310" s="22"/>
      <c r="SWM310" s="22"/>
      <c r="SWN310" s="22"/>
      <c r="SWO310" s="22"/>
      <c r="SWP310" s="22"/>
      <c r="SWQ310" s="22"/>
      <c r="SWR310" s="22"/>
      <c r="SWS310" s="22"/>
      <c r="SWT310" s="22"/>
      <c r="SWU310" s="22"/>
      <c r="SWV310" s="22"/>
      <c r="SWW310" s="22"/>
      <c r="SWX310" s="22"/>
      <c r="SWY310" s="22"/>
      <c r="SWZ310" s="22"/>
      <c r="SXA310" s="22"/>
      <c r="SXB310" s="22"/>
      <c r="SXC310" s="22"/>
      <c r="SXD310" s="22"/>
      <c r="SXE310" s="22"/>
      <c r="SXF310" s="22"/>
      <c r="SXG310" s="22"/>
      <c r="SXH310" s="22"/>
      <c r="SXI310" s="22"/>
      <c r="SXJ310" s="22"/>
      <c r="SXK310" s="22"/>
      <c r="SXL310" s="22"/>
      <c r="SXM310" s="22"/>
      <c r="SXN310" s="22"/>
      <c r="SXO310" s="22"/>
      <c r="SXP310" s="22"/>
      <c r="SXQ310" s="22"/>
      <c r="SXR310" s="22"/>
      <c r="SXS310" s="22"/>
      <c r="SXT310" s="22"/>
      <c r="SXU310" s="22"/>
      <c r="SXV310" s="22"/>
      <c r="SXW310" s="22"/>
      <c r="SXX310" s="22"/>
      <c r="SXY310" s="22"/>
      <c r="SXZ310" s="22"/>
      <c r="SYA310" s="22"/>
      <c r="SYB310" s="22"/>
      <c r="SYC310" s="22"/>
      <c r="SYD310" s="22"/>
      <c r="SYE310" s="22"/>
      <c r="SYF310" s="22"/>
      <c r="SYG310" s="22"/>
      <c r="SYH310" s="22"/>
      <c r="SYI310" s="22"/>
      <c r="SYJ310" s="22"/>
      <c r="SYK310" s="22"/>
      <c r="SYL310" s="22"/>
      <c r="SYM310" s="22"/>
      <c r="SYN310" s="22"/>
      <c r="SYO310" s="22"/>
      <c r="SYP310" s="22"/>
      <c r="SYQ310" s="22"/>
      <c r="SYR310" s="22"/>
      <c r="SYS310" s="22"/>
      <c r="SYT310" s="22"/>
      <c r="SYU310" s="22"/>
      <c r="SYV310" s="22"/>
      <c r="SYW310" s="22"/>
      <c r="SYX310" s="22"/>
      <c r="SYY310" s="22"/>
      <c r="SYZ310" s="22"/>
      <c r="SZA310" s="22"/>
      <c r="SZB310" s="22"/>
      <c r="SZC310" s="22"/>
      <c r="SZD310" s="22"/>
      <c r="SZE310" s="22"/>
      <c r="SZF310" s="22"/>
      <c r="SZG310" s="22"/>
      <c r="SZH310" s="22"/>
      <c r="SZI310" s="22"/>
      <c r="SZJ310" s="22"/>
      <c r="SZK310" s="22"/>
      <c r="SZL310" s="22"/>
      <c r="SZM310" s="22"/>
      <c r="SZN310" s="22"/>
      <c r="SZO310" s="22"/>
      <c r="SZP310" s="22"/>
      <c r="SZQ310" s="22"/>
      <c r="SZR310" s="22"/>
      <c r="SZS310" s="22"/>
      <c r="SZT310" s="22"/>
      <c r="SZU310" s="22"/>
      <c r="SZV310" s="22"/>
      <c r="SZW310" s="22"/>
      <c r="SZX310" s="22"/>
      <c r="SZY310" s="22"/>
      <c r="SZZ310" s="22"/>
      <c r="TAA310" s="22"/>
      <c r="TAB310" s="22"/>
      <c r="TAC310" s="22"/>
      <c r="TAD310" s="22"/>
      <c r="TAE310" s="22"/>
      <c r="TAF310" s="22"/>
      <c r="TAG310" s="22"/>
      <c r="TAH310" s="22"/>
      <c r="TAI310" s="22"/>
      <c r="TAJ310" s="22"/>
      <c r="TAK310" s="22"/>
      <c r="TAL310" s="22"/>
      <c r="TAM310" s="22"/>
      <c r="TAN310" s="22"/>
      <c r="TAO310" s="22"/>
      <c r="TAP310" s="22"/>
      <c r="TAQ310" s="22"/>
      <c r="TAR310" s="22"/>
      <c r="TAS310" s="22"/>
      <c r="TAT310" s="22"/>
      <c r="TAU310" s="22"/>
      <c r="TAV310" s="22"/>
      <c r="TAW310" s="22"/>
      <c r="TAX310" s="22"/>
      <c r="TAY310" s="22"/>
      <c r="TAZ310" s="22"/>
      <c r="TBA310" s="22"/>
      <c r="TBB310" s="22"/>
      <c r="TBC310" s="22"/>
      <c r="TBD310" s="22"/>
      <c r="TBE310" s="22"/>
      <c r="TBF310" s="22"/>
      <c r="TBG310" s="22"/>
      <c r="TBH310" s="22"/>
      <c r="TBI310" s="22"/>
      <c r="TBJ310" s="22"/>
      <c r="TBK310" s="22"/>
      <c r="TBL310" s="22"/>
      <c r="TBM310" s="22"/>
      <c r="TBN310" s="22"/>
      <c r="TBO310" s="22"/>
      <c r="TBP310" s="22"/>
      <c r="TBQ310" s="22"/>
      <c r="TBR310" s="22"/>
      <c r="TBS310" s="22"/>
      <c r="TBT310" s="22"/>
      <c r="TBU310" s="22"/>
      <c r="TBV310" s="22"/>
      <c r="TBW310" s="22"/>
      <c r="TBX310" s="22"/>
      <c r="TBY310" s="22"/>
      <c r="TBZ310" s="22"/>
      <c r="TCA310" s="22"/>
      <c r="TCB310" s="22"/>
      <c r="TCC310" s="22"/>
      <c r="TCD310" s="22"/>
      <c r="TCE310" s="22"/>
      <c r="TCF310" s="22"/>
      <c r="TCG310" s="22"/>
      <c r="TCH310" s="22"/>
      <c r="TCI310" s="22"/>
      <c r="TCJ310" s="22"/>
      <c r="TCK310" s="22"/>
      <c r="TCL310" s="22"/>
      <c r="TCM310" s="22"/>
      <c r="TCN310" s="22"/>
      <c r="TCO310" s="22"/>
      <c r="TCP310" s="22"/>
      <c r="TCQ310" s="22"/>
      <c r="TCR310" s="22"/>
      <c r="TCS310" s="22"/>
      <c r="TCT310" s="22"/>
      <c r="TCU310" s="22"/>
      <c r="TCV310" s="22"/>
      <c r="TCW310" s="22"/>
      <c r="TCX310" s="22"/>
      <c r="TCY310" s="22"/>
      <c r="TCZ310" s="22"/>
      <c r="TDA310" s="22"/>
      <c r="TDB310" s="22"/>
      <c r="TDC310" s="22"/>
      <c r="TDD310" s="22"/>
      <c r="TDE310" s="22"/>
      <c r="TDF310" s="22"/>
      <c r="TDG310" s="22"/>
      <c r="TDH310" s="22"/>
      <c r="TDI310" s="22"/>
      <c r="TDJ310" s="22"/>
      <c r="TDK310" s="22"/>
      <c r="TDL310" s="22"/>
      <c r="TDM310" s="22"/>
      <c r="TDN310" s="22"/>
      <c r="TDO310" s="22"/>
      <c r="TDP310" s="22"/>
      <c r="TDQ310" s="22"/>
      <c r="TDR310" s="22"/>
      <c r="TDS310" s="22"/>
      <c r="TDT310" s="22"/>
      <c r="TDU310" s="22"/>
      <c r="TDV310" s="22"/>
      <c r="TDW310" s="22"/>
      <c r="TDX310" s="22"/>
      <c r="TDY310" s="22"/>
      <c r="TDZ310" s="22"/>
      <c r="TEA310" s="22"/>
      <c r="TEB310" s="22"/>
      <c r="TEC310" s="22"/>
      <c r="TED310" s="22"/>
      <c r="TEE310" s="22"/>
      <c r="TEF310" s="22"/>
      <c r="TEG310" s="22"/>
      <c r="TEH310" s="22"/>
      <c r="TEI310" s="22"/>
      <c r="TEJ310" s="22"/>
      <c r="TEK310" s="22"/>
      <c r="TEL310" s="22"/>
      <c r="TEM310" s="22"/>
      <c r="TEN310" s="22"/>
      <c r="TEO310" s="22"/>
      <c r="TEP310" s="22"/>
      <c r="TEQ310" s="22"/>
      <c r="TER310" s="22"/>
      <c r="TES310" s="22"/>
      <c r="TET310" s="22"/>
      <c r="TEU310" s="22"/>
      <c r="TEV310" s="22"/>
      <c r="TEW310" s="22"/>
      <c r="TEX310" s="22"/>
      <c r="TEY310" s="22"/>
      <c r="TEZ310" s="22"/>
      <c r="TFA310" s="22"/>
      <c r="TFB310" s="22"/>
      <c r="TFC310" s="22"/>
      <c r="TFD310" s="22"/>
      <c r="TFE310" s="22"/>
      <c r="TFF310" s="22"/>
      <c r="TFG310" s="22"/>
      <c r="TFH310" s="22"/>
      <c r="TFI310" s="22"/>
      <c r="TFJ310" s="22"/>
      <c r="TFK310" s="22"/>
      <c r="TFL310" s="22"/>
      <c r="TFM310" s="22"/>
      <c r="TFN310" s="22"/>
      <c r="TFO310" s="22"/>
      <c r="TFP310" s="22"/>
      <c r="TFQ310" s="22"/>
      <c r="TFR310" s="22"/>
      <c r="TFS310" s="22"/>
      <c r="TFT310" s="22"/>
      <c r="TFU310" s="22"/>
      <c r="TFV310" s="22"/>
      <c r="TFW310" s="22"/>
      <c r="TFX310" s="22"/>
      <c r="TFY310" s="22"/>
      <c r="TFZ310" s="22"/>
      <c r="TGA310" s="22"/>
      <c r="TGB310" s="22"/>
      <c r="TGC310" s="22"/>
      <c r="TGD310" s="22"/>
      <c r="TGE310" s="22"/>
      <c r="TGF310" s="22"/>
      <c r="TGG310" s="22"/>
      <c r="TGH310" s="22"/>
      <c r="TGI310" s="22"/>
      <c r="TGJ310" s="22"/>
      <c r="TGK310" s="22"/>
      <c r="TGL310" s="22"/>
      <c r="TGM310" s="22"/>
      <c r="TGN310" s="22"/>
      <c r="TGO310" s="22"/>
      <c r="TGP310" s="22"/>
      <c r="TGQ310" s="22"/>
      <c r="TGR310" s="22"/>
      <c r="TGS310" s="22"/>
      <c r="TGT310" s="22"/>
      <c r="TGU310" s="22"/>
      <c r="TGV310" s="22"/>
      <c r="TGW310" s="22"/>
      <c r="TGX310" s="22"/>
      <c r="TGY310" s="22"/>
      <c r="TGZ310" s="22"/>
      <c r="THA310" s="22"/>
      <c r="THB310" s="22"/>
      <c r="THC310" s="22"/>
      <c r="THD310" s="22"/>
      <c r="THE310" s="22"/>
      <c r="THF310" s="22"/>
      <c r="THG310" s="22"/>
      <c r="THH310" s="22"/>
      <c r="THI310" s="22"/>
      <c r="THJ310" s="22"/>
      <c r="THK310" s="22"/>
      <c r="THL310" s="22"/>
      <c r="THM310" s="22"/>
      <c r="THN310" s="22"/>
      <c r="THO310" s="22"/>
      <c r="THP310" s="22"/>
      <c r="THQ310" s="22"/>
      <c r="THR310" s="22"/>
      <c r="THS310" s="22"/>
      <c r="THT310" s="22"/>
      <c r="THU310" s="22"/>
      <c r="THV310" s="22"/>
      <c r="THW310" s="22"/>
      <c r="THX310" s="22"/>
      <c r="THY310" s="22"/>
      <c r="THZ310" s="22"/>
      <c r="TIA310" s="22"/>
      <c r="TIB310" s="22"/>
      <c r="TIC310" s="22"/>
      <c r="TID310" s="22"/>
      <c r="TIE310" s="22"/>
      <c r="TIF310" s="22"/>
      <c r="TIG310" s="22"/>
      <c r="TIH310" s="22"/>
      <c r="TII310" s="22"/>
      <c r="TIJ310" s="22"/>
      <c r="TIK310" s="22"/>
      <c r="TIL310" s="22"/>
      <c r="TIM310" s="22"/>
      <c r="TIN310" s="22"/>
      <c r="TIO310" s="22"/>
      <c r="TIP310" s="22"/>
      <c r="TIQ310" s="22"/>
      <c r="TIR310" s="22"/>
      <c r="TIS310" s="22"/>
      <c r="TIT310" s="22"/>
      <c r="TIU310" s="22"/>
      <c r="TIV310" s="22"/>
      <c r="TIW310" s="22"/>
      <c r="TIX310" s="22"/>
      <c r="TIY310" s="22"/>
      <c r="TIZ310" s="22"/>
      <c r="TJA310" s="22"/>
      <c r="TJB310" s="22"/>
      <c r="TJC310" s="22"/>
      <c r="TJD310" s="22"/>
      <c r="TJE310" s="22"/>
      <c r="TJF310" s="22"/>
      <c r="TJG310" s="22"/>
      <c r="TJH310" s="22"/>
      <c r="TJI310" s="22"/>
      <c r="TJJ310" s="22"/>
      <c r="TJK310" s="22"/>
      <c r="TJL310" s="22"/>
      <c r="TJM310" s="22"/>
      <c r="TJN310" s="22"/>
      <c r="TJO310" s="22"/>
      <c r="TJP310" s="22"/>
      <c r="TJQ310" s="22"/>
      <c r="TJR310" s="22"/>
      <c r="TJS310" s="22"/>
      <c r="TJT310" s="22"/>
      <c r="TJU310" s="22"/>
      <c r="TJV310" s="22"/>
      <c r="TJW310" s="22"/>
      <c r="TJX310" s="22"/>
      <c r="TJY310" s="22"/>
      <c r="TJZ310" s="22"/>
      <c r="TKA310" s="22"/>
      <c r="TKB310" s="22"/>
      <c r="TKC310" s="22"/>
      <c r="TKD310" s="22"/>
      <c r="TKE310" s="22"/>
      <c r="TKF310" s="22"/>
      <c r="TKG310" s="22"/>
      <c r="TKH310" s="22"/>
      <c r="TKI310" s="22"/>
      <c r="TKJ310" s="22"/>
      <c r="TKK310" s="22"/>
      <c r="TKL310" s="22"/>
      <c r="TKM310" s="22"/>
      <c r="TKN310" s="22"/>
      <c r="TKO310" s="22"/>
      <c r="TKP310" s="22"/>
      <c r="TKQ310" s="22"/>
      <c r="TKR310" s="22"/>
      <c r="TKS310" s="22"/>
      <c r="TKT310" s="22"/>
      <c r="TKU310" s="22"/>
      <c r="TKV310" s="22"/>
      <c r="TKW310" s="22"/>
      <c r="TKX310" s="22"/>
      <c r="TKY310" s="22"/>
      <c r="TKZ310" s="22"/>
      <c r="TLA310" s="22"/>
      <c r="TLB310" s="22"/>
      <c r="TLC310" s="22"/>
      <c r="TLD310" s="22"/>
      <c r="TLE310" s="22"/>
      <c r="TLF310" s="22"/>
      <c r="TLG310" s="22"/>
      <c r="TLH310" s="22"/>
      <c r="TLI310" s="22"/>
      <c r="TLJ310" s="22"/>
      <c r="TLK310" s="22"/>
      <c r="TLL310" s="22"/>
      <c r="TLM310" s="22"/>
      <c r="TLN310" s="22"/>
      <c r="TLO310" s="22"/>
      <c r="TLP310" s="22"/>
      <c r="TLQ310" s="22"/>
      <c r="TLR310" s="22"/>
      <c r="TLS310" s="22"/>
      <c r="TLT310" s="22"/>
      <c r="TLU310" s="22"/>
      <c r="TLV310" s="22"/>
      <c r="TLW310" s="22"/>
      <c r="TLX310" s="22"/>
      <c r="TLY310" s="22"/>
      <c r="TLZ310" s="22"/>
      <c r="TMA310" s="22"/>
      <c r="TMB310" s="22"/>
      <c r="TMC310" s="22"/>
      <c r="TMD310" s="22"/>
      <c r="TME310" s="22"/>
      <c r="TMF310" s="22"/>
      <c r="TMG310" s="22"/>
      <c r="TMH310" s="22"/>
      <c r="TMI310" s="22"/>
      <c r="TMJ310" s="22"/>
      <c r="TMK310" s="22"/>
      <c r="TML310" s="22"/>
      <c r="TMM310" s="22"/>
      <c r="TMN310" s="22"/>
      <c r="TMO310" s="22"/>
      <c r="TMP310" s="22"/>
      <c r="TMQ310" s="22"/>
      <c r="TMR310" s="22"/>
      <c r="TMS310" s="22"/>
      <c r="TMT310" s="22"/>
      <c r="TMU310" s="22"/>
      <c r="TMV310" s="22"/>
      <c r="TMW310" s="22"/>
      <c r="TMX310" s="22"/>
      <c r="TMY310" s="22"/>
      <c r="TMZ310" s="22"/>
      <c r="TNA310" s="22"/>
      <c r="TNB310" s="22"/>
      <c r="TNC310" s="22"/>
      <c r="TND310" s="22"/>
      <c r="TNE310" s="22"/>
      <c r="TNF310" s="22"/>
      <c r="TNG310" s="22"/>
      <c r="TNH310" s="22"/>
      <c r="TNI310" s="22"/>
      <c r="TNJ310" s="22"/>
      <c r="TNK310" s="22"/>
      <c r="TNL310" s="22"/>
      <c r="TNM310" s="22"/>
      <c r="TNN310" s="22"/>
      <c r="TNO310" s="22"/>
      <c r="TNP310" s="22"/>
      <c r="TNQ310" s="22"/>
      <c r="TNR310" s="22"/>
      <c r="TNS310" s="22"/>
      <c r="TNT310" s="22"/>
      <c r="TNU310" s="22"/>
      <c r="TNV310" s="22"/>
      <c r="TNW310" s="22"/>
      <c r="TNX310" s="22"/>
      <c r="TNY310" s="22"/>
      <c r="TNZ310" s="22"/>
      <c r="TOA310" s="22"/>
      <c r="TOB310" s="22"/>
      <c r="TOC310" s="22"/>
      <c r="TOD310" s="22"/>
      <c r="TOE310" s="22"/>
      <c r="TOF310" s="22"/>
      <c r="TOG310" s="22"/>
      <c r="TOH310" s="22"/>
      <c r="TOI310" s="22"/>
      <c r="TOJ310" s="22"/>
      <c r="TOK310" s="22"/>
      <c r="TOL310" s="22"/>
      <c r="TOM310" s="22"/>
      <c r="TON310" s="22"/>
      <c r="TOO310" s="22"/>
      <c r="TOP310" s="22"/>
      <c r="TOQ310" s="22"/>
      <c r="TOR310" s="22"/>
      <c r="TOS310" s="22"/>
      <c r="TOT310" s="22"/>
      <c r="TOU310" s="22"/>
      <c r="TOV310" s="22"/>
      <c r="TOW310" s="22"/>
      <c r="TOX310" s="22"/>
      <c r="TOY310" s="22"/>
      <c r="TOZ310" s="22"/>
      <c r="TPA310" s="22"/>
      <c r="TPB310" s="22"/>
      <c r="TPC310" s="22"/>
      <c r="TPD310" s="22"/>
      <c r="TPE310" s="22"/>
      <c r="TPF310" s="22"/>
      <c r="TPG310" s="22"/>
      <c r="TPH310" s="22"/>
      <c r="TPI310" s="22"/>
      <c r="TPJ310" s="22"/>
      <c r="TPK310" s="22"/>
      <c r="TPL310" s="22"/>
      <c r="TPM310" s="22"/>
      <c r="TPN310" s="22"/>
      <c r="TPO310" s="22"/>
      <c r="TPP310" s="22"/>
      <c r="TPQ310" s="22"/>
      <c r="TPR310" s="22"/>
      <c r="TPS310" s="22"/>
      <c r="TPT310" s="22"/>
      <c r="TPU310" s="22"/>
      <c r="TPV310" s="22"/>
      <c r="TPW310" s="22"/>
      <c r="TPX310" s="22"/>
      <c r="TPY310" s="22"/>
      <c r="TPZ310" s="22"/>
      <c r="TQA310" s="22"/>
      <c r="TQB310" s="22"/>
      <c r="TQC310" s="22"/>
      <c r="TQD310" s="22"/>
      <c r="TQE310" s="22"/>
      <c r="TQF310" s="22"/>
      <c r="TQG310" s="22"/>
      <c r="TQH310" s="22"/>
      <c r="TQI310" s="22"/>
      <c r="TQJ310" s="22"/>
      <c r="TQK310" s="22"/>
      <c r="TQL310" s="22"/>
      <c r="TQM310" s="22"/>
      <c r="TQN310" s="22"/>
      <c r="TQO310" s="22"/>
      <c r="TQP310" s="22"/>
      <c r="TQQ310" s="22"/>
      <c r="TQR310" s="22"/>
      <c r="TQS310" s="22"/>
      <c r="TQT310" s="22"/>
      <c r="TQU310" s="22"/>
      <c r="TQV310" s="22"/>
      <c r="TQW310" s="22"/>
      <c r="TQX310" s="22"/>
      <c r="TQY310" s="22"/>
      <c r="TQZ310" s="22"/>
      <c r="TRA310" s="22"/>
      <c r="TRB310" s="22"/>
      <c r="TRC310" s="22"/>
      <c r="TRD310" s="22"/>
      <c r="TRE310" s="22"/>
      <c r="TRF310" s="22"/>
      <c r="TRG310" s="22"/>
      <c r="TRH310" s="22"/>
      <c r="TRI310" s="22"/>
      <c r="TRJ310" s="22"/>
      <c r="TRK310" s="22"/>
      <c r="TRL310" s="22"/>
      <c r="TRM310" s="22"/>
      <c r="TRN310" s="22"/>
      <c r="TRO310" s="22"/>
      <c r="TRP310" s="22"/>
      <c r="TRQ310" s="22"/>
      <c r="TRR310" s="22"/>
      <c r="TRS310" s="22"/>
      <c r="TRT310" s="22"/>
      <c r="TRU310" s="22"/>
      <c r="TRV310" s="22"/>
      <c r="TRW310" s="22"/>
      <c r="TRX310" s="22"/>
      <c r="TRY310" s="22"/>
      <c r="TRZ310" s="22"/>
      <c r="TSA310" s="22"/>
      <c r="TSB310" s="22"/>
      <c r="TSC310" s="22"/>
      <c r="TSD310" s="22"/>
      <c r="TSE310" s="22"/>
      <c r="TSF310" s="22"/>
      <c r="TSG310" s="22"/>
      <c r="TSH310" s="22"/>
      <c r="TSI310" s="22"/>
      <c r="TSJ310" s="22"/>
      <c r="TSK310" s="22"/>
      <c r="TSL310" s="22"/>
      <c r="TSM310" s="22"/>
      <c r="TSN310" s="22"/>
      <c r="TSO310" s="22"/>
      <c r="TSP310" s="22"/>
      <c r="TSQ310" s="22"/>
      <c r="TSR310" s="22"/>
      <c r="TSS310" s="22"/>
      <c r="TST310" s="22"/>
      <c r="TSU310" s="22"/>
      <c r="TSV310" s="22"/>
      <c r="TSW310" s="22"/>
      <c r="TSX310" s="22"/>
      <c r="TSY310" s="22"/>
      <c r="TSZ310" s="22"/>
      <c r="TTA310" s="22"/>
      <c r="TTB310" s="22"/>
      <c r="TTC310" s="22"/>
      <c r="TTD310" s="22"/>
      <c r="TTE310" s="22"/>
      <c r="TTF310" s="22"/>
      <c r="TTG310" s="22"/>
      <c r="TTH310" s="22"/>
      <c r="TTI310" s="22"/>
      <c r="TTJ310" s="22"/>
      <c r="TTK310" s="22"/>
      <c r="TTL310" s="22"/>
      <c r="TTM310" s="22"/>
      <c r="TTN310" s="22"/>
      <c r="TTO310" s="22"/>
      <c r="TTP310" s="22"/>
      <c r="TTQ310" s="22"/>
      <c r="TTR310" s="22"/>
      <c r="TTS310" s="22"/>
      <c r="TTT310" s="22"/>
      <c r="TTU310" s="22"/>
      <c r="TTV310" s="22"/>
      <c r="TTW310" s="22"/>
      <c r="TTX310" s="22"/>
      <c r="TTY310" s="22"/>
      <c r="TTZ310" s="22"/>
      <c r="TUA310" s="22"/>
      <c r="TUB310" s="22"/>
      <c r="TUC310" s="22"/>
      <c r="TUD310" s="22"/>
      <c r="TUE310" s="22"/>
      <c r="TUF310" s="22"/>
      <c r="TUG310" s="22"/>
      <c r="TUH310" s="22"/>
      <c r="TUI310" s="22"/>
      <c r="TUJ310" s="22"/>
      <c r="TUK310" s="22"/>
      <c r="TUL310" s="22"/>
      <c r="TUM310" s="22"/>
      <c r="TUN310" s="22"/>
      <c r="TUO310" s="22"/>
      <c r="TUP310" s="22"/>
      <c r="TUQ310" s="22"/>
      <c r="TUR310" s="22"/>
      <c r="TUS310" s="22"/>
      <c r="TUT310" s="22"/>
      <c r="TUU310" s="22"/>
      <c r="TUV310" s="22"/>
      <c r="TUW310" s="22"/>
      <c r="TUX310" s="22"/>
      <c r="TUY310" s="22"/>
      <c r="TUZ310" s="22"/>
      <c r="TVA310" s="22"/>
      <c r="TVB310" s="22"/>
      <c r="TVC310" s="22"/>
      <c r="TVD310" s="22"/>
      <c r="TVE310" s="22"/>
      <c r="TVF310" s="22"/>
      <c r="TVG310" s="22"/>
      <c r="TVH310" s="22"/>
      <c r="TVI310" s="22"/>
      <c r="TVJ310" s="22"/>
      <c r="TVK310" s="22"/>
      <c r="TVL310" s="22"/>
      <c r="TVM310" s="22"/>
      <c r="TVN310" s="22"/>
      <c r="TVO310" s="22"/>
      <c r="TVP310" s="22"/>
      <c r="TVQ310" s="22"/>
      <c r="TVR310" s="22"/>
      <c r="TVS310" s="22"/>
      <c r="TVT310" s="22"/>
      <c r="TVU310" s="22"/>
      <c r="TVV310" s="22"/>
      <c r="TVW310" s="22"/>
      <c r="TVX310" s="22"/>
      <c r="TVY310" s="22"/>
      <c r="TVZ310" s="22"/>
      <c r="TWA310" s="22"/>
      <c r="TWB310" s="22"/>
      <c r="TWC310" s="22"/>
      <c r="TWD310" s="22"/>
      <c r="TWE310" s="22"/>
      <c r="TWF310" s="22"/>
      <c r="TWG310" s="22"/>
      <c r="TWH310" s="22"/>
      <c r="TWI310" s="22"/>
      <c r="TWJ310" s="22"/>
      <c r="TWK310" s="22"/>
      <c r="TWL310" s="22"/>
      <c r="TWM310" s="22"/>
      <c r="TWN310" s="22"/>
      <c r="TWO310" s="22"/>
      <c r="TWP310" s="22"/>
      <c r="TWQ310" s="22"/>
      <c r="TWR310" s="22"/>
      <c r="TWS310" s="22"/>
      <c r="TWT310" s="22"/>
      <c r="TWU310" s="22"/>
      <c r="TWV310" s="22"/>
      <c r="TWW310" s="22"/>
      <c r="TWX310" s="22"/>
      <c r="TWY310" s="22"/>
      <c r="TWZ310" s="22"/>
      <c r="TXA310" s="22"/>
      <c r="TXB310" s="22"/>
      <c r="TXC310" s="22"/>
      <c r="TXD310" s="22"/>
      <c r="TXE310" s="22"/>
      <c r="TXF310" s="22"/>
      <c r="TXG310" s="22"/>
      <c r="TXH310" s="22"/>
      <c r="TXI310" s="22"/>
      <c r="TXJ310" s="22"/>
      <c r="TXK310" s="22"/>
      <c r="TXL310" s="22"/>
      <c r="TXM310" s="22"/>
      <c r="TXN310" s="22"/>
      <c r="TXO310" s="22"/>
      <c r="TXP310" s="22"/>
      <c r="TXQ310" s="22"/>
      <c r="TXR310" s="22"/>
      <c r="TXS310" s="22"/>
      <c r="TXT310" s="22"/>
      <c r="TXU310" s="22"/>
      <c r="TXV310" s="22"/>
      <c r="TXW310" s="22"/>
      <c r="TXX310" s="22"/>
      <c r="TXY310" s="22"/>
      <c r="TXZ310" s="22"/>
      <c r="TYA310" s="22"/>
      <c r="TYB310" s="22"/>
      <c r="TYC310" s="22"/>
      <c r="TYD310" s="22"/>
      <c r="TYE310" s="22"/>
      <c r="TYF310" s="22"/>
      <c r="TYG310" s="22"/>
      <c r="TYH310" s="22"/>
      <c r="TYI310" s="22"/>
      <c r="TYJ310" s="22"/>
      <c r="TYK310" s="22"/>
      <c r="TYL310" s="22"/>
      <c r="TYM310" s="22"/>
      <c r="TYN310" s="22"/>
      <c r="TYO310" s="22"/>
      <c r="TYP310" s="22"/>
      <c r="TYQ310" s="22"/>
      <c r="TYR310" s="22"/>
      <c r="TYS310" s="22"/>
      <c r="TYT310" s="22"/>
      <c r="TYU310" s="22"/>
      <c r="TYV310" s="22"/>
      <c r="TYW310" s="22"/>
      <c r="TYX310" s="22"/>
      <c r="TYY310" s="22"/>
      <c r="TYZ310" s="22"/>
      <c r="TZA310" s="22"/>
      <c r="TZB310" s="22"/>
      <c r="TZC310" s="22"/>
      <c r="TZD310" s="22"/>
      <c r="TZE310" s="22"/>
      <c r="TZF310" s="22"/>
      <c r="TZG310" s="22"/>
      <c r="TZH310" s="22"/>
      <c r="TZI310" s="22"/>
      <c r="TZJ310" s="22"/>
      <c r="TZK310" s="22"/>
      <c r="TZL310" s="22"/>
      <c r="TZM310" s="22"/>
      <c r="TZN310" s="22"/>
      <c r="TZO310" s="22"/>
      <c r="TZP310" s="22"/>
      <c r="TZQ310" s="22"/>
      <c r="TZR310" s="22"/>
      <c r="TZS310" s="22"/>
      <c r="TZT310" s="22"/>
      <c r="TZU310" s="22"/>
      <c r="TZV310" s="22"/>
      <c r="TZW310" s="22"/>
      <c r="TZX310" s="22"/>
      <c r="TZY310" s="22"/>
      <c r="TZZ310" s="22"/>
      <c r="UAA310" s="22"/>
      <c r="UAB310" s="22"/>
      <c r="UAC310" s="22"/>
      <c r="UAD310" s="22"/>
      <c r="UAE310" s="22"/>
      <c r="UAF310" s="22"/>
      <c r="UAG310" s="22"/>
      <c r="UAH310" s="22"/>
      <c r="UAI310" s="22"/>
      <c r="UAJ310" s="22"/>
      <c r="UAK310" s="22"/>
      <c r="UAL310" s="22"/>
      <c r="UAM310" s="22"/>
      <c r="UAN310" s="22"/>
      <c r="UAO310" s="22"/>
      <c r="UAP310" s="22"/>
      <c r="UAQ310" s="22"/>
      <c r="UAR310" s="22"/>
      <c r="UAS310" s="22"/>
      <c r="UAT310" s="22"/>
      <c r="UAU310" s="22"/>
      <c r="UAV310" s="22"/>
      <c r="UAW310" s="22"/>
      <c r="UAX310" s="22"/>
      <c r="UAY310" s="22"/>
      <c r="UAZ310" s="22"/>
      <c r="UBA310" s="22"/>
      <c r="UBB310" s="22"/>
      <c r="UBC310" s="22"/>
      <c r="UBD310" s="22"/>
      <c r="UBE310" s="22"/>
      <c r="UBF310" s="22"/>
      <c r="UBG310" s="22"/>
      <c r="UBH310" s="22"/>
      <c r="UBI310" s="22"/>
      <c r="UBJ310" s="22"/>
      <c r="UBK310" s="22"/>
      <c r="UBL310" s="22"/>
      <c r="UBM310" s="22"/>
      <c r="UBN310" s="22"/>
      <c r="UBO310" s="22"/>
      <c r="UBP310" s="22"/>
      <c r="UBQ310" s="22"/>
      <c r="UBR310" s="22"/>
      <c r="UBS310" s="22"/>
      <c r="UBT310" s="22"/>
      <c r="UBU310" s="22"/>
      <c r="UBV310" s="22"/>
      <c r="UBW310" s="22"/>
      <c r="UBX310" s="22"/>
      <c r="UBY310" s="22"/>
      <c r="UBZ310" s="22"/>
      <c r="UCA310" s="22"/>
      <c r="UCB310" s="22"/>
      <c r="UCC310" s="22"/>
      <c r="UCD310" s="22"/>
      <c r="UCE310" s="22"/>
      <c r="UCF310" s="22"/>
      <c r="UCG310" s="22"/>
      <c r="UCH310" s="22"/>
      <c r="UCI310" s="22"/>
      <c r="UCJ310" s="22"/>
      <c r="UCK310" s="22"/>
      <c r="UCL310" s="22"/>
      <c r="UCM310" s="22"/>
      <c r="UCN310" s="22"/>
      <c r="UCO310" s="22"/>
      <c r="UCP310" s="22"/>
      <c r="UCQ310" s="22"/>
      <c r="UCR310" s="22"/>
      <c r="UCS310" s="22"/>
      <c r="UCT310" s="22"/>
      <c r="UCU310" s="22"/>
      <c r="UCV310" s="22"/>
      <c r="UCW310" s="22"/>
      <c r="UCX310" s="22"/>
      <c r="UCY310" s="22"/>
      <c r="UCZ310" s="22"/>
      <c r="UDA310" s="22"/>
      <c r="UDB310" s="22"/>
      <c r="UDC310" s="22"/>
      <c r="UDD310" s="22"/>
      <c r="UDE310" s="22"/>
      <c r="UDF310" s="22"/>
      <c r="UDG310" s="22"/>
      <c r="UDH310" s="22"/>
      <c r="UDI310" s="22"/>
      <c r="UDJ310" s="22"/>
      <c r="UDK310" s="22"/>
      <c r="UDL310" s="22"/>
      <c r="UDM310" s="22"/>
      <c r="UDN310" s="22"/>
      <c r="UDO310" s="22"/>
      <c r="UDP310" s="22"/>
      <c r="UDQ310" s="22"/>
      <c r="UDR310" s="22"/>
      <c r="UDS310" s="22"/>
      <c r="UDT310" s="22"/>
      <c r="UDU310" s="22"/>
      <c r="UDV310" s="22"/>
      <c r="UDW310" s="22"/>
      <c r="UDX310" s="22"/>
      <c r="UDY310" s="22"/>
      <c r="UDZ310" s="22"/>
      <c r="UEA310" s="22"/>
      <c r="UEB310" s="22"/>
      <c r="UEC310" s="22"/>
      <c r="UED310" s="22"/>
      <c r="UEE310" s="22"/>
      <c r="UEF310" s="22"/>
      <c r="UEG310" s="22"/>
      <c r="UEH310" s="22"/>
      <c r="UEI310" s="22"/>
      <c r="UEJ310" s="22"/>
      <c r="UEK310" s="22"/>
      <c r="UEL310" s="22"/>
      <c r="UEM310" s="22"/>
      <c r="UEN310" s="22"/>
      <c r="UEO310" s="22"/>
      <c r="UEP310" s="22"/>
      <c r="UEQ310" s="22"/>
      <c r="UER310" s="22"/>
      <c r="UES310" s="22"/>
      <c r="UET310" s="22"/>
      <c r="UEU310" s="22"/>
      <c r="UEV310" s="22"/>
      <c r="UEW310" s="22"/>
      <c r="UEX310" s="22"/>
      <c r="UEY310" s="22"/>
      <c r="UEZ310" s="22"/>
      <c r="UFA310" s="22"/>
      <c r="UFB310" s="22"/>
      <c r="UFC310" s="22"/>
      <c r="UFD310" s="22"/>
      <c r="UFE310" s="22"/>
      <c r="UFF310" s="22"/>
      <c r="UFG310" s="22"/>
      <c r="UFH310" s="22"/>
      <c r="UFI310" s="22"/>
      <c r="UFJ310" s="22"/>
      <c r="UFK310" s="22"/>
      <c r="UFL310" s="22"/>
      <c r="UFM310" s="22"/>
      <c r="UFN310" s="22"/>
      <c r="UFO310" s="22"/>
      <c r="UFP310" s="22"/>
      <c r="UFQ310" s="22"/>
      <c r="UFR310" s="22"/>
      <c r="UFS310" s="22"/>
      <c r="UFT310" s="22"/>
      <c r="UFU310" s="22"/>
      <c r="UFV310" s="22"/>
      <c r="UFW310" s="22"/>
      <c r="UFX310" s="22"/>
      <c r="UFY310" s="22"/>
      <c r="UFZ310" s="22"/>
      <c r="UGA310" s="22"/>
      <c r="UGB310" s="22"/>
      <c r="UGC310" s="22"/>
      <c r="UGD310" s="22"/>
      <c r="UGE310" s="22"/>
      <c r="UGF310" s="22"/>
      <c r="UGG310" s="22"/>
      <c r="UGH310" s="22"/>
      <c r="UGI310" s="22"/>
      <c r="UGJ310" s="22"/>
      <c r="UGK310" s="22"/>
      <c r="UGL310" s="22"/>
      <c r="UGM310" s="22"/>
      <c r="UGN310" s="22"/>
      <c r="UGO310" s="22"/>
      <c r="UGP310" s="22"/>
      <c r="UGQ310" s="22"/>
      <c r="UGR310" s="22"/>
      <c r="UGS310" s="22"/>
      <c r="UGT310" s="22"/>
      <c r="UGU310" s="22"/>
      <c r="UGV310" s="22"/>
      <c r="UGW310" s="22"/>
      <c r="UGX310" s="22"/>
      <c r="UGY310" s="22"/>
      <c r="UGZ310" s="22"/>
      <c r="UHA310" s="22"/>
      <c r="UHB310" s="22"/>
      <c r="UHC310" s="22"/>
      <c r="UHD310" s="22"/>
      <c r="UHE310" s="22"/>
      <c r="UHF310" s="22"/>
      <c r="UHG310" s="22"/>
      <c r="UHH310" s="22"/>
      <c r="UHI310" s="22"/>
      <c r="UHJ310" s="22"/>
      <c r="UHK310" s="22"/>
      <c r="UHL310" s="22"/>
      <c r="UHM310" s="22"/>
      <c r="UHN310" s="22"/>
      <c r="UHO310" s="22"/>
      <c r="UHP310" s="22"/>
      <c r="UHQ310" s="22"/>
      <c r="UHR310" s="22"/>
      <c r="UHS310" s="22"/>
      <c r="UHT310" s="22"/>
      <c r="UHU310" s="22"/>
      <c r="UHV310" s="22"/>
      <c r="UHW310" s="22"/>
      <c r="UHX310" s="22"/>
      <c r="UHY310" s="22"/>
      <c r="UHZ310" s="22"/>
      <c r="UIA310" s="22"/>
      <c r="UIB310" s="22"/>
      <c r="UIC310" s="22"/>
      <c r="UID310" s="22"/>
      <c r="UIE310" s="22"/>
      <c r="UIF310" s="22"/>
      <c r="UIG310" s="22"/>
      <c r="UIH310" s="22"/>
      <c r="UII310" s="22"/>
      <c r="UIJ310" s="22"/>
      <c r="UIK310" s="22"/>
      <c r="UIL310" s="22"/>
      <c r="UIM310" s="22"/>
      <c r="UIN310" s="22"/>
      <c r="UIO310" s="22"/>
      <c r="UIP310" s="22"/>
      <c r="UIQ310" s="22"/>
      <c r="UIR310" s="22"/>
      <c r="UIS310" s="22"/>
      <c r="UIT310" s="22"/>
      <c r="UIU310" s="22"/>
      <c r="UIV310" s="22"/>
      <c r="UIW310" s="22"/>
      <c r="UIX310" s="22"/>
      <c r="UIY310" s="22"/>
      <c r="UIZ310" s="22"/>
      <c r="UJA310" s="22"/>
      <c r="UJB310" s="22"/>
      <c r="UJC310" s="22"/>
      <c r="UJD310" s="22"/>
      <c r="UJE310" s="22"/>
      <c r="UJF310" s="22"/>
      <c r="UJG310" s="22"/>
      <c r="UJH310" s="22"/>
      <c r="UJI310" s="22"/>
      <c r="UJJ310" s="22"/>
      <c r="UJK310" s="22"/>
      <c r="UJL310" s="22"/>
      <c r="UJM310" s="22"/>
      <c r="UJN310" s="22"/>
      <c r="UJO310" s="22"/>
      <c r="UJP310" s="22"/>
      <c r="UJQ310" s="22"/>
      <c r="UJR310" s="22"/>
      <c r="UJS310" s="22"/>
      <c r="UJT310" s="22"/>
      <c r="UJU310" s="22"/>
      <c r="UJV310" s="22"/>
      <c r="UJW310" s="22"/>
      <c r="UJX310" s="22"/>
      <c r="UJY310" s="22"/>
      <c r="UJZ310" s="22"/>
      <c r="UKA310" s="22"/>
      <c r="UKB310" s="22"/>
      <c r="UKC310" s="22"/>
      <c r="UKD310" s="22"/>
      <c r="UKE310" s="22"/>
      <c r="UKF310" s="22"/>
      <c r="UKG310" s="22"/>
      <c r="UKH310" s="22"/>
      <c r="UKI310" s="22"/>
      <c r="UKJ310" s="22"/>
      <c r="UKK310" s="22"/>
      <c r="UKL310" s="22"/>
      <c r="UKM310" s="22"/>
      <c r="UKN310" s="22"/>
      <c r="UKO310" s="22"/>
      <c r="UKP310" s="22"/>
      <c r="UKQ310" s="22"/>
      <c r="UKR310" s="22"/>
      <c r="UKS310" s="22"/>
      <c r="UKT310" s="22"/>
      <c r="UKU310" s="22"/>
      <c r="UKV310" s="22"/>
      <c r="UKW310" s="22"/>
      <c r="UKX310" s="22"/>
      <c r="UKY310" s="22"/>
      <c r="UKZ310" s="22"/>
      <c r="ULA310" s="22"/>
      <c r="ULB310" s="22"/>
      <c r="ULC310" s="22"/>
      <c r="ULD310" s="22"/>
      <c r="ULE310" s="22"/>
      <c r="ULF310" s="22"/>
      <c r="ULG310" s="22"/>
      <c r="ULH310" s="22"/>
      <c r="ULI310" s="22"/>
      <c r="ULJ310" s="22"/>
      <c r="ULK310" s="22"/>
      <c r="ULL310" s="22"/>
      <c r="ULM310" s="22"/>
      <c r="ULN310" s="22"/>
      <c r="ULO310" s="22"/>
      <c r="ULP310" s="22"/>
      <c r="ULQ310" s="22"/>
      <c r="ULR310" s="22"/>
      <c r="ULS310" s="22"/>
      <c r="ULT310" s="22"/>
      <c r="ULU310" s="22"/>
      <c r="ULV310" s="22"/>
      <c r="ULW310" s="22"/>
      <c r="ULX310" s="22"/>
      <c r="ULY310" s="22"/>
      <c r="ULZ310" s="22"/>
      <c r="UMA310" s="22"/>
      <c r="UMB310" s="22"/>
      <c r="UMC310" s="22"/>
      <c r="UMD310" s="22"/>
      <c r="UME310" s="22"/>
      <c r="UMF310" s="22"/>
      <c r="UMG310" s="22"/>
      <c r="UMH310" s="22"/>
      <c r="UMI310" s="22"/>
      <c r="UMJ310" s="22"/>
      <c r="UMK310" s="22"/>
      <c r="UML310" s="22"/>
      <c r="UMM310" s="22"/>
      <c r="UMN310" s="22"/>
      <c r="UMO310" s="22"/>
      <c r="UMP310" s="22"/>
      <c r="UMQ310" s="22"/>
      <c r="UMR310" s="22"/>
      <c r="UMS310" s="22"/>
      <c r="UMT310" s="22"/>
      <c r="UMU310" s="22"/>
      <c r="UMV310" s="22"/>
      <c r="UMW310" s="22"/>
      <c r="UMX310" s="22"/>
      <c r="UMY310" s="22"/>
      <c r="UMZ310" s="22"/>
      <c r="UNA310" s="22"/>
      <c r="UNB310" s="22"/>
      <c r="UNC310" s="22"/>
      <c r="UND310" s="22"/>
      <c r="UNE310" s="22"/>
      <c r="UNF310" s="22"/>
      <c r="UNG310" s="22"/>
      <c r="UNH310" s="22"/>
      <c r="UNI310" s="22"/>
      <c r="UNJ310" s="22"/>
      <c r="UNK310" s="22"/>
      <c r="UNL310" s="22"/>
      <c r="UNM310" s="22"/>
      <c r="UNN310" s="22"/>
      <c r="UNO310" s="22"/>
      <c r="UNP310" s="22"/>
      <c r="UNQ310" s="22"/>
      <c r="UNR310" s="22"/>
      <c r="UNS310" s="22"/>
      <c r="UNT310" s="22"/>
      <c r="UNU310" s="22"/>
      <c r="UNV310" s="22"/>
      <c r="UNW310" s="22"/>
      <c r="UNX310" s="22"/>
      <c r="UNY310" s="22"/>
      <c r="UNZ310" s="22"/>
      <c r="UOA310" s="22"/>
      <c r="UOB310" s="22"/>
      <c r="UOC310" s="22"/>
      <c r="UOD310" s="22"/>
      <c r="UOE310" s="22"/>
      <c r="UOF310" s="22"/>
      <c r="UOG310" s="22"/>
      <c r="UOH310" s="22"/>
      <c r="UOI310" s="22"/>
      <c r="UOJ310" s="22"/>
      <c r="UOK310" s="22"/>
      <c r="UOL310" s="22"/>
      <c r="UOM310" s="22"/>
      <c r="UON310" s="22"/>
      <c r="UOO310" s="22"/>
      <c r="UOP310" s="22"/>
      <c r="UOQ310" s="22"/>
      <c r="UOR310" s="22"/>
      <c r="UOS310" s="22"/>
      <c r="UOT310" s="22"/>
      <c r="UOU310" s="22"/>
      <c r="UOV310" s="22"/>
      <c r="UOW310" s="22"/>
      <c r="UOX310" s="22"/>
      <c r="UOY310" s="22"/>
      <c r="UOZ310" s="22"/>
      <c r="UPA310" s="22"/>
      <c r="UPB310" s="22"/>
      <c r="UPC310" s="22"/>
      <c r="UPD310" s="22"/>
      <c r="UPE310" s="22"/>
      <c r="UPF310" s="22"/>
      <c r="UPG310" s="22"/>
      <c r="UPH310" s="22"/>
      <c r="UPI310" s="22"/>
      <c r="UPJ310" s="22"/>
      <c r="UPK310" s="22"/>
      <c r="UPL310" s="22"/>
      <c r="UPM310" s="22"/>
      <c r="UPN310" s="22"/>
      <c r="UPO310" s="22"/>
      <c r="UPP310" s="22"/>
      <c r="UPQ310" s="22"/>
      <c r="UPR310" s="22"/>
      <c r="UPS310" s="22"/>
      <c r="UPT310" s="22"/>
      <c r="UPU310" s="22"/>
      <c r="UPV310" s="22"/>
      <c r="UPW310" s="22"/>
      <c r="UPX310" s="22"/>
      <c r="UPY310" s="22"/>
      <c r="UPZ310" s="22"/>
      <c r="UQA310" s="22"/>
      <c r="UQB310" s="22"/>
      <c r="UQC310" s="22"/>
      <c r="UQD310" s="22"/>
      <c r="UQE310" s="22"/>
      <c r="UQF310" s="22"/>
      <c r="UQG310" s="22"/>
      <c r="UQH310" s="22"/>
      <c r="UQI310" s="22"/>
      <c r="UQJ310" s="22"/>
      <c r="UQK310" s="22"/>
      <c r="UQL310" s="22"/>
      <c r="UQM310" s="22"/>
      <c r="UQN310" s="22"/>
      <c r="UQO310" s="22"/>
      <c r="UQP310" s="22"/>
      <c r="UQQ310" s="22"/>
      <c r="UQR310" s="22"/>
      <c r="UQS310" s="22"/>
      <c r="UQT310" s="22"/>
      <c r="UQU310" s="22"/>
      <c r="UQV310" s="22"/>
      <c r="UQW310" s="22"/>
      <c r="UQX310" s="22"/>
      <c r="UQY310" s="22"/>
      <c r="UQZ310" s="22"/>
      <c r="URA310" s="22"/>
      <c r="URB310" s="22"/>
      <c r="URC310" s="22"/>
      <c r="URD310" s="22"/>
      <c r="URE310" s="22"/>
      <c r="URF310" s="22"/>
      <c r="URG310" s="22"/>
      <c r="URH310" s="22"/>
      <c r="URI310" s="22"/>
      <c r="URJ310" s="22"/>
      <c r="URK310" s="22"/>
      <c r="URL310" s="22"/>
      <c r="URM310" s="22"/>
      <c r="URN310" s="22"/>
      <c r="URO310" s="22"/>
      <c r="URP310" s="22"/>
      <c r="URQ310" s="22"/>
      <c r="URR310" s="22"/>
      <c r="URS310" s="22"/>
      <c r="URT310" s="22"/>
      <c r="URU310" s="22"/>
      <c r="URV310" s="22"/>
      <c r="URW310" s="22"/>
      <c r="URX310" s="22"/>
      <c r="URY310" s="22"/>
      <c r="URZ310" s="22"/>
      <c r="USA310" s="22"/>
      <c r="USB310" s="22"/>
      <c r="USC310" s="22"/>
      <c r="USD310" s="22"/>
      <c r="USE310" s="22"/>
      <c r="USF310" s="22"/>
      <c r="USG310" s="22"/>
      <c r="USH310" s="22"/>
      <c r="USI310" s="22"/>
      <c r="USJ310" s="22"/>
      <c r="USK310" s="22"/>
      <c r="USL310" s="22"/>
      <c r="USM310" s="22"/>
      <c r="USN310" s="22"/>
      <c r="USO310" s="22"/>
      <c r="USP310" s="22"/>
      <c r="USQ310" s="22"/>
      <c r="USR310" s="22"/>
      <c r="USS310" s="22"/>
      <c r="UST310" s="22"/>
      <c r="USU310" s="22"/>
      <c r="USV310" s="22"/>
      <c r="USW310" s="22"/>
      <c r="USX310" s="22"/>
      <c r="USY310" s="22"/>
      <c r="USZ310" s="22"/>
      <c r="UTA310" s="22"/>
      <c r="UTB310" s="22"/>
      <c r="UTC310" s="22"/>
      <c r="UTD310" s="22"/>
      <c r="UTE310" s="22"/>
      <c r="UTF310" s="22"/>
      <c r="UTG310" s="22"/>
      <c r="UTH310" s="22"/>
      <c r="UTI310" s="22"/>
      <c r="UTJ310" s="22"/>
      <c r="UTK310" s="22"/>
      <c r="UTL310" s="22"/>
      <c r="UTM310" s="22"/>
      <c r="UTN310" s="22"/>
      <c r="UTO310" s="22"/>
      <c r="UTP310" s="22"/>
      <c r="UTQ310" s="22"/>
      <c r="UTR310" s="22"/>
      <c r="UTS310" s="22"/>
      <c r="UTT310" s="22"/>
      <c r="UTU310" s="22"/>
      <c r="UTV310" s="22"/>
      <c r="UTW310" s="22"/>
      <c r="UTX310" s="22"/>
      <c r="UTY310" s="22"/>
      <c r="UTZ310" s="22"/>
      <c r="UUA310" s="22"/>
      <c r="UUB310" s="22"/>
      <c r="UUC310" s="22"/>
      <c r="UUD310" s="22"/>
      <c r="UUE310" s="22"/>
      <c r="UUF310" s="22"/>
      <c r="UUG310" s="22"/>
      <c r="UUH310" s="22"/>
      <c r="UUI310" s="22"/>
      <c r="UUJ310" s="22"/>
      <c r="UUK310" s="22"/>
      <c r="UUL310" s="22"/>
      <c r="UUM310" s="22"/>
      <c r="UUN310" s="22"/>
      <c r="UUO310" s="22"/>
      <c r="UUP310" s="22"/>
      <c r="UUQ310" s="22"/>
      <c r="UUR310" s="22"/>
      <c r="UUS310" s="22"/>
      <c r="UUT310" s="22"/>
      <c r="UUU310" s="22"/>
      <c r="UUV310" s="22"/>
      <c r="UUW310" s="22"/>
      <c r="UUX310" s="22"/>
      <c r="UUY310" s="22"/>
      <c r="UUZ310" s="22"/>
      <c r="UVA310" s="22"/>
      <c r="UVB310" s="22"/>
      <c r="UVC310" s="22"/>
      <c r="UVD310" s="22"/>
      <c r="UVE310" s="22"/>
      <c r="UVF310" s="22"/>
      <c r="UVG310" s="22"/>
      <c r="UVH310" s="22"/>
      <c r="UVI310" s="22"/>
      <c r="UVJ310" s="22"/>
      <c r="UVK310" s="22"/>
      <c r="UVL310" s="22"/>
      <c r="UVM310" s="22"/>
      <c r="UVN310" s="22"/>
      <c r="UVO310" s="22"/>
      <c r="UVP310" s="22"/>
      <c r="UVQ310" s="22"/>
      <c r="UVR310" s="22"/>
      <c r="UVS310" s="22"/>
      <c r="UVT310" s="22"/>
      <c r="UVU310" s="22"/>
      <c r="UVV310" s="22"/>
      <c r="UVW310" s="22"/>
      <c r="UVX310" s="22"/>
      <c r="UVY310" s="22"/>
      <c r="UVZ310" s="22"/>
      <c r="UWA310" s="22"/>
      <c r="UWB310" s="22"/>
      <c r="UWC310" s="22"/>
      <c r="UWD310" s="22"/>
      <c r="UWE310" s="22"/>
      <c r="UWF310" s="22"/>
      <c r="UWG310" s="22"/>
      <c r="UWH310" s="22"/>
      <c r="UWI310" s="22"/>
      <c r="UWJ310" s="22"/>
      <c r="UWK310" s="22"/>
      <c r="UWL310" s="22"/>
      <c r="UWM310" s="22"/>
      <c r="UWN310" s="22"/>
      <c r="UWO310" s="22"/>
      <c r="UWP310" s="22"/>
      <c r="UWQ310" s="22"/>
      <c r="UWR310" s="22"/>
      <c r="UWS310" s="22"/>
      <c r="UWT310" s="22"/>
      <c r="UWU310" s="22"/>
      <c r="UWV310" s="22"/>
      <c r="UWW310" s="22"/>
      <c r="UWX310" s="22"/>
      <c r="UWY310" s="22"/>
      <c r="UWZ310" s="22"/>
      <c r="UXA310" s="22"/>
      <c r="UXB310" s="22"/>
      <c r="UXC310" s="22"/>
      <c r="UXD310" s="22"/>
      <c r="UXE310" s="22"/>
      <c r="UXF310" s="22"/>
      <c r="UXG310" s="22"/>
      <c r="UXH310" s="22"/>
      <c r="UXI310" s="22"/>
      <c r="UXJ310" s="22"/>
      <c r="UXK310" s="22"/>
      <c r="UXL310" s="22"/>
      <c r="UXM310" s="22"/>
      <c r="UXN310" s="22"/>
      <c r="UXO310" s="22"/>
      <c r="UXP310" s="22"/>
      <c r="UXQ310" s="22"/>
      <c r="UXR310" s="22"/>
      <c r="UXS310" s="22"/>
      <c r="UXT310" s="22"/>
      <c r="UXU310" s="22"/>
      <c r="UXV310" s="22"/>
      <c r="UXW310" s="22"/>
      <c r="UXX310" s="22"/>
      <c r="UXY310" s="22"/>
      <c r="UXZ310" s="22"/>
      <c r="UYA310" s="22"/>
      <c r="UYB310" s="22"/>
      <c r="UYC310" s="22"/>
      <c r="UYD310" s="22"/>
      <c r="UYE310" s="22"/>
      <c r="UYF310" s="22"/>
      <c r="UYG310" s="22"/>
      <c r="UYH310" s="22"/>
      <c r="UYI310" s="22"/>
      <c r="UYJ310" s="22"/>
      <c r="UYK310" s="22"/>
      <c r="UYL310" s="22"/>
      <c r="UYM310" s="22"/>
      <c r="UYN310" s="22"/>
      <c r="UYO310" s="22"/>
      <c r="UYP310" s="22"/>
      <c r="UYQ310" s="22"/>
      <c r="UYR310" s="22"/>
      <c r="UYS310" s="22"/>
      <c r="UYT310" s="22"/>
      <c r="UYU310" s="22"/>
      <c r="UYV310" s="22"/>
      <c r="UYW310" s="22"/>
      <c r="UYX310" s="22"/>
      <c r="UYY310" s="22"/>
      <c r="UYZ310" s="22"/>
      <c r="UZA310" s="22"/>
      <c r="UZB310" s="22"/>
      <c r="UZC310" s="22"/>
      <c r="UZD310" s="22"/>
      <c r="UZE310" s="22"/>
      <c r="UZF310" s="22"/>
      <c r="UZG310" s="22"/>
      <c r="UZH310" s="22"/>
      <c r="UZI310" s="22"/>
      <c r="UZJ310" s="22"/>
      <c r="UZK310" s="22"/>
      <c r="UZL310" s="22"/>
      <c r="UZM310" s="22"/>
      <c r="UZN310" s="22"/>
      <c r="UZO310" s="22"/>
      <c r="UZP310" s="22"/>
      <c r="UZQ310" s="22"/>
      <c r="UZR310" s="22"/>
      <c r="UZS310" s="22"/>
      <c r="UZT310" s="22"/>
      <c r="UZU310" s="22"/>
      <c r="UZV310" s="22"/>
      <c r="UZW310" s="22"/>
      <c r="UZX310" s="22"/>
      <c r="UZY310" s="22"/>
      <c r="UZZ310" s="22"/>
      <c r="VAA310" s="22"/>
      <c r="VAB310" s="22"/>
      <c r="VAC310" s="22"/>
      <c r="VAD310" s="22"/>
      <c r="VAE310" s="22"/>
      <c r="VAF310" s="22"/>
      <c r="VAG310" s="22"/>
      <c r="VAH310" s="22"/>
      <c r="VAI310" s="22"/>
      <c r="VAJ310" s="22"/>
      <c r="VAK310" s="22"/>
      <c r="VAL310" s="22"/>
      <c r="VAM310" s="22"/>
      <c r="VAN310" s="22"/>
      <c r="VAO310" s="22"/>
      <c r="VAP310" s="22"/>
      <c r="VAQ310" s="22"/>
      <c r="VAR310" s="22"/>
      <c r="VAS310" s="22"/>
      <c r="VAT310" s="22"/>
      <c r="VAU310" s="22"/>
      <c r="VAV310" s="22"/>
      <c r="VAW310" s="22"/>
      <c r="VAX310" s="22"/>
      <c r="VAY310" s="22"/>
      <c r="VAZ310" s="22"/>
      <c r="VBA310" s="22"/>
      <c r="VBB310" s="22"/>
      <c r="VBC310" s="22"/>
      <c r="VBD310" s="22"/>
      <c r="VBE310" s="22"/>
      <c r="VBF310" s="22"/>
      <c r="VBG310" s="22"/>
      <c r="VBH310" s="22"/>
      <c r="VBI310" s="22"/>
      <c r="VBJ310" s="22"/>
      <c r="VBK310" s="22"/>
      <c r="VBL310" s="22"/>
      <c r="VBM310" s="22"/>
      <c r="VBN310" s="22"/>
      <c r="VBO310" s="22"/>
      <c r="VBP310" s="22"/>
      <c r="VBQ310" s="22"/>
      <c r="VBR310" s="22"/>
      <c r="VBS310" s="22"/>
      <c r="VBT310" s="22"/>
      <c r="VBU310" s="22"/>
      <c r="VBV310" s="22"/>
      <c r="VBW310" s="22"/>
      <c r="VBX310" s="22"/>
      <c r="VBY310" s="22"/>
      <c r="VBZ310" s="22"/>
      <c r="VCA310" s="22"/>
      <c r="VCB310" s="22"/>
      <c r="VCC310" s="22"/>
      <c r="VCD310" s="22"/>
      <c r="VCE310" s="22"/>
      <c r="VCF310" s="22"/>
      <c r="VCG310" s="22"/>
      <c r="VCH310" s="22"/>
      <c r="VCI310" s="22"/>
      <c r="VCJ310" s="22"/>
      <c r="VCK310" s="22"/>
      <c r="VCL310" s="22"/>
      <c r="VCM310" s="22"/>
      <c r="VCN310" s="22"/>
      <c r="VCO310" s="22"/>
      <c r="VCP310" s="22"/>
      <c r="VCQ310" s="22"/>
      <c r="VCR310" s="22"/>
      <c r="VCS310" s="22"/>
      <c r="VCT310" s="22"/>
      <c r="VCU310" s="22"/>
      <c r="VCV310" s="22"/>
      <c r="VCW310" s="22"/>
      <c r="VCX310" s="22"/>
      <c r="VCY310" s="22"/>
      <c r="VCZ310" s="22"/>
      <c r="VDA310" s="22"/>
      <c r="VDB310" s="22"/>
      <c r="VDC310" s="22"/>
      <c r="VDD310" s="22"/>
      <c r="VDE310" s="22"/>
      <c r="VDF310" s="22"/>
      <c r="VDG310" s="22"/>
      <c r="VDH310" s="22"/>
      <c r="VDI310" s="22"/>
      <c r="VDJ310" s="22"/>
      <c r="VDK310" s="22"/>
      <c r="VDL310" s="22"/>
      <c r="VDM310" s="22"/>
      <c r="VDN310" s="22"/>
      <c r="VDO310" s="22"/>
      <c r="VDP310" s="22"/>
      <c r="VDQ310" s="22"/>
      <c r="VDR310" s="22"/>
      <c r="VDS310" s="22"/>
      <c r="VDT310" s="22"/>
      <c r="VDU310" s="22"/>
      <c r="VDV310" s="22"/>
      <c r="VDW310" s="22"/>
      <c r="VDX310" s="22"/>
      <c r="VDY310" s="22"/>
      <c r="VDZ310" s="22"/>
      <c r="VEA310" s="22"/>
      <c r="VEB310" s="22"/>
      <c r="VEC310" s="22"/>
      <c r="VED310" s="22"/>
      <c r="VEE310" s="22"/>
      <c r="VEF310" s="22"/>
      <c r="VEG310" s="22"/>
      <c r="VEH310" s="22"/>
      <c r="VEI310" s="22"/>
      <c r="VEJ310" s="22"/>
      <c r="VEK310" s="22"/>
      <c r="VEL310" s="22"/>
      <c r="VEM310" s="22"/>
      <c r="VEN310" s="22"/>
      <c r="VEO310" s="22"/>
      <c r="VEP310" s="22"/>
      <c r="VEQ310" s="22"/>
      <c r="VER310" s="22"/>
      <c r="VES310" s="22"/>
      <c r="VET310" s="22"/>
      <c r="VEU310" s="22"/>
      <c r="VEV310" s="22"/>
      <c r="VEW310" s="22"/>
      <c r="VEX310" s="22"/>
      <c r="VEY310" s="22"/>
      <c r="VEZ310" s="22"/>
      <c r="VFA310" s="22"/>
      <c r="VFB310" s="22"/>
      <c r="VFC310" s="22"/>
      <c r="VFD310" s="22"/>
      <c r="VFE310" s="22"/>
      <c r="VFF310" s="22"/>
      <c r="VFG310" s="22"/>
      <c r="VFH310" s="22"/>
      <c r="VFI310" s="22"/>
      <c r="VFJ310" s="22"/>
      <c r="VFK310" s="22"/>
      <c r="VFL310" s="22"/>
      <c r="VFM310" s="22"/>
      <c r="VFN310" s="22"/>
      <c r="VFO310" s="22"/>
      <c r="VFP310" s="22"/>
      <c r="VFQ310" s="22"/>
      <c r="VFR310" s="22"/>
      <c r="VFS310" s="22"/>
      <c r="VFT310" s="22"/>
      <c r="VFU310" s="22"/>
      <c r="VFV310" s="22"/>
      <c r="VFW310" s="22"/>
      <c r="VFX310" s="22"/>
      <c r="VFY310" s="22"/>
      <c r="VFZ310" s="22"/>
      <c r="VGA310" s="22"/>
      <c r="VGB310" s="22"/>
      <c r="VGC310" s="22"/>
      <c r="VGD310" s="22"/>
      <c r="VGE310" s="22"/>
      <c r="VGF310" s="22"/>
      <c r="VGG310" s="22"/>
      <c r="VGH310" s="22"/>
      <c r="VGI310" s="22"/>
      <c r="VGJ310" s="22"/>
      <c r="VGK310" s="22"/>
      <c r="VGL310" s="22"/>
      <c r="VGM310" s="22"/>
      <c r="VGN310" s="22"/>
      <c r="VGO310" s="22"/>
      <c r="VGP310" s="22"/>
      <c r="VGQ310" s="22"/>
      <c r="VGR310" s="22"/>
      <c r="VGS310" s="22"/>
      <c r="VGT310" s="22"/>
      <c r="VGU310" s="22"/>
      <c r="VGV310" s="22"/>
      <c r="VGW310" s="22"/>
      <c r="VGX310" s="22"/>
      <c r="VGY310" s="22"/>
      <c r="VGZ310" s="22"/>
      <c r="VHA310" s="22"/>
      <c r="VHB310" s="22"/>
      <c r="VHC310" s="22"/>
      <c r="VHD310" s="22"/>
      <c r="VHE310" s="22"/>
      <c r="VHF310" s="22"/>
      <c r="VHG310" s="22"/>
      <c r="VHH310" s="22"/>
      <c r="VHI310" s="22"/>
      <c r="VHJ310" s="22"/>
      <c r="VHK310" s="22"/>
      <c r="VHL310" s="22"/>
      <c r="VHM310" s="22"/>
      <c r="VHN310" s="22"/>
      <c r="VHO310" s="22"/>
      <c r="VHP310" s="22"/>
      <c r="VHQ310" s="22"/>
      <c r="VHR310" s="22"/>
      <c r="VHS310" s="22"/>
      <c r="VHT310" s="22"/>
      <c r="VHU310" s="22"/>
      <c r="VHV310" s="22"/>
      <c r="VHW310" s="22"/>
      <c r="VHX310" s="22"/>
      <c r="VHY310" s="22"/>
      <c r="VHZ310" s="22"/>
      <c r="VIA310" s="22"/>
      <c r="VIB310" s="22"/>
      <c r="VIC310" s="22"/>
      <c r="VID310" s="22"/>
      <c r="VIE310" s="22"/>
      <c r="VIF310" s="22"/>
      <c r="VIG310" s="22"/>
      <c r="VIH310" s="22"/>
      <c r="VII310" s="22"/>
      <c r="VIJ310" s="22"/>
      <c r="VIK310" s="22"/>
      <c r="VIL310" s="22"/>
      <c r="VIM310" s="22"/>
      <c r="VIN310" s="22"/>
      <c r="VIO310" s="22"/>
      <c r="VIP310" s="22"/>
      <c r="VIQ310" s="22"/>
      <c r="VIR310" s="22"/>
      <c r="VIS310" s="22"/>
      <c r="VIT310" s="22"/>
      <c r="VIU310" s="22"/>
      <c r="VIV310" s="22"/>
      <c r="VIW310" s="22"/>
      <c r="VIX310" s="22"/>
      <c r="VIY310" s="22"/>
      <c r="VIZ310" s="22"/>
      <c r="VJA310" s="22"/>
      <c r="VJB310" s="22"/>
      <c r="VJC310" s="22"/>
      <c r="VJD310" s="22"/>
      <c r="VJE310" s="22"/>
      <c r="VJF310" s="22"/>
      <c r="VJG310" s="22"/>
      <c r="VJH310" s="22"/>
      <c r="VJI310" s="22"/>
      <c r="VJJ310" s="22"/>
      <c r="VJK310" s="22"/>
      <c r="VJL310" s="22"/>
      <c r="VJM310" s="22"/>
      <c r="VJN310" s="22"/>
      <c r="VJO310" s="22"/>
      <c r="VJP310" s="22"/>
      <c r="VJQ310" s="22"/>
      <c r="VJR310" s="22"/>
      <c r="VJS310" s="22"/>
      <c r="VJT310" s="22"/>
      <c r="VJU310" s="22"/>
      <c r="VJV310" s="22"/>
      <c r="VJW310" s="22"/>
      <c r="VJX310" s="22"/>
      <c r="VJY310" s="22"/>
      <c r="VJZ310" s="22"/>
      <c r="VKA310" s="22"/>
      <c r="VKB310" s="22"/>
      <c r="VKC310" s="22"/>
      <c r="VKD310" s="22"/>
      <c r="VKE310" s="22"/>
      <c r="VKF310" s="22"/>
      <c r="VKG310" s="22"/>
      <c r="VKH310" s="22"/>
      <c r="VKI310" s="22"/>
      <c r="VKJ310" s="22"/>
      <c r="VKK310" s="22"/>
      <c r="VKL310" s="22"/>
      <c r="VKM310" s="22"/>
      <c r="VKN310" s="22"/>
      <c r="VKO310" s="22"/>
      <c r="VKP310" s="22"/>
      <c r="VKQ310" s="22"/>
      <c r="VKR310" s="22"/>
      <c r="VKS310" s="22"/>
      <c r="VKT310" s="22"/>
      <c r="VKU310" s="22"/>
      <c r="VKV310" s="22"/>
      <c r="VKW310" s="22"/>
      <c r="VKX310" s="22"/>
      <c r="VKY310" s="22"/>
      <c r="VKZ310" s="22"/>
      <c r="VLA310" s="22"/>
      <c r="VLB310" s="22"/>
      <c r="VLC310" s="22"/>
      <c r="VLD310" s="22"/>
      <c r="VLE310" s="22"/>
      <c r="VLF310" s="22"/>
      <c r="VLG310" s="22"/>
      <c r="VLH310" s="22"/>
      <c r="VLI310" s="22"/>
      <c r="VLJ310" s="22"/>
      <c r="VLK310" s="22"/>
      <c r="VLL310" s="22"/>
      <c r="VLM310" s="22"/>
      <c r="VLN310" s="22"/>
      <c r="VLO310" s="22"/>
      <c r="VLP310" s="22"/>
      <c r="VLQ310" s="22"/>
      <c r="VLR310" s="22"/>
      <c r="VLS310" s="22"/>
      <c r="VLT310" s="22"/>
      <c r="VLU310" s="22"/>
      <c r="VLV310" s="22"/>
      <c r="VLW310" s="22"/>
      <c r="VLX310" s="22"/>
      <c r="VLY310" s="22"/>
      <c r="VLZ310" s="22"/>
      <c r="VMA310" s="22"/>
      <c r="VMB310" s="22"/>
      <c r="VMC310" s="22"/>
      <c r="VMD310" s="22"/>
      <c r="VME310" s="22"/>
      <c r="VMF310" s="22"/>
      <c r="VMG310" s="22"/>
      <c r="VMH310" s="22"/>
      <c r="VMI310" s="22"/>
      <c r="VMJ310" s="22"/>
      <c r="VMK310" s="22"/>
      <c r="VML310" s="22"/>
      <c r="VMM310" s="22"/>
      <c r="VMN310" s="22"/>
      <c r="VMO310" s="22"/>
      <c r="VMP310" s="22"/>
      <c r="VMQ310" s="22"/>
      <c r="VMR310" s="22"/>
      <c r="VMS310" s="22"/>
      <c r="VMT310" s="22"/>
      <c r="VMU310" s="22"/>
      <c r="VMV310" s="22"/>
      <c r="VMW310" s="22"/>
      <c r="VMX310" s="22"/>
      <c r="VMY310" s="22"/>
      <c r="VMZ310" s="22"/>
      <c r="VNA310" s="22"/>
      <c r="VNB310" s="22"/>
      <c r="VNC310" s="22"/>
      <c r="VND310" s="22"/>
      <c r="VNE310" s="22"/>
      <c r="VNF310" s="22"/>
      <c r="VNG310" s="22"/>
      <c r="VNH310" s="22"/>
      <c r="VNI310" s="22"/>
      <c r="VNJ310" s="22"/>
      <c r="VNK310" s="22"/>
      <c r="VNL310" s="22"/>
      <c r="VNM310" s="22"/>
      <c r="VNN310" s="22"/>
      <c r="VNO310" s="22"/>
      <c r="VNP310" s="22"/>
      <c r="VNQ310" s="22"/>
      <c r="VNR310" s="22"/>
      <c r="VNS310" s="22"/>
      <c r="VNT310" s="22"/>
      <c r="VNU310" s="22"/>
      <c r="VNV310" s="22"/>
      <c r="VNW310" s="22"/>
      <c r="VNX310" s="22"/>
      <c r="VNY310" s="22"/>
      <c r="VNZ310" s="22"/>
      <c r="VOA310" s="22"/>
      <c r="VOB310" s="22"/>
      <c r="VOC310" s="22"/>
      <c r="VOD310" s="22"/>
      <c r="VOE310" s="22"/>
      <c r="VOF310" s="22"/>
      <c r="VOG310" s="22"/>
      <c r="VOH310" s="22"/>
      <c r="VOI310" s="22"/>
      <c r="VOJ310" s="22"/>
      <c r="VOK310" s="22"/>
      <c r="VOL310" s="22"/>
      <c r="VOM310" s="22"/>
      <c r="VON310" s="22"/>
      <c r="VOO310" s="22"/>
      <c r="VOP310" s="22"/>
      <c r="VOQ310" s="22"/>
      <c r="VOR310" s="22"/>
      <c r="VOS310" s="22"/>
      <c r="VOT310" s="22"/>
      <c r="VOU310" s="22"/>
      <c r="VOV310" s="22"/>
      <c r="VOW310" s="22"/>
      <c r="VOX310" s="22"/>
      <c r="VOY310" s="22"/>
      <c r="VOZ310" s="22"/>
      <c r="VPA310" s="22"/>
      <c r="VPB310" s="22"/>
      <c r="VPC310" s="22"/>
      <c r="VPD310" s="22"/>
      <c r="VPE310" s="22"/>
      <c r="VPF310" s="22"/>
      <c r="VPG310" s="22"/>
      <c r="VPH310" s="22"/>
      <c r="VPI310" s="22"/>
      <c r="VPJ310" s="22"/>
      <c r="VPK310" s="22"/>
      <c r="VPL310" s="22"/>
      <c r="VPM310" s="22"/>
      <c r="VPN310" s="22"/>
      <c r="VPO310" s="22"/>
      <c r="VPP310" s="22"/>
      <c r="VPQ310" s="22"/>
      <c r="VPR310" s="22"/>
      <c r="VPS310" s="22"/>
      <c r="VPT310" s="22"/>
      <c r="VPU310" s="22"/>
      <c r="VPV310" s="22"/>
      <c r="VPW310" s="22"/>
      <c r="VPX310" s="22"/>
      <c r="VPY310" s="22"/>
      <c r="VPZ310" s="22"/>
      <c r="VQA310" s="22"/>
      <c r="VQB310" s="22"/>
      <c r="VQC310" s="22"/>
      <c r="VQD310" s="22"/>
      <c r="VQE310" s="22"/>
      <c r="VQF310" s="22"/>
      <c r="VQG310" s="22"/>
      <c r="VQH310" s="22"/>
      <c r="VQI310" s="22"/>
      <c r="VQJ310" s="22"/>
      <c r="VQK310" s="22"/>
      <c r="VQL310" s="22"/>
      <c r="VQM310" s="22"/>
      <c r="VQN310" s="22"/>
      <c r="VQO310" s="22"/>
      <c r="VQP310" s="22"/>
      <c r="VQQ310" s="22"/>
      <c r="VQR310" s="22"/>
      <c r="VQS310" s="22"/>
      <c r="VQT310" s="22"/>
      <c r="VQU310" s="22"/>
      <c r="VQV310" s="22"/>
      <c r="VQW310" s="22"/>
      <c r="VQX310" s="22"/>
      <c r="VQY310" s="22"/>
      <c r="VQZ310" s="22"/>
      <c r="VRA310" s="22"/>
      <c r="VRB310" s="22"/>
      <c r="VRC310" s="22"/>
      <c r="VRD310" s="22"/>
      <c r="VRE310" s="22"/>
      <c r="VRF310" s="22"/>
      <c r="VRG310" s="22"/>
      <c r="VRH310" s="22"/>
      <c r="VRI310" s="22"/>
      <c r="VRJ310" s="22"/>
      <c r="VRK310" s="22"/>
      <c r="VRL310" s="22"/>
      <c r="VRM310" s="22"/>
      <c r="VRN310" s="22"/>
      <c r="VRO310" s="22"/>
      <c r="VRP310" s="22"/>
      <c r="VRQ310" s="22"/>
      <c r="VRR310" s="22"/>
      <c r="VRS310" s="22"/>
      <c r="VRT310" s="22"/>
      <c r="VRU310" s="22"/>
      <c r="VRV310" s="22"/>
      <c r="VRW310" s="22"/>
      <c r="VRX310" s="22"/>
      <c r="VRY310" s="22"/>
      <c r="VRZ310" s="22"/>
      <c r="VSA310" s="22"/>
      <c r="VSB310" s="22"/>
      <c r="VSC310" s="22"/>
      <c r="VSD310" s="22"/>
      <c r="VSE310" s="22"/>
      <c r="VSF310" s="22"/>
      <c r="VSG310" s="22"/>
      <c r="VSH310" s="22"/>
      <c r="VSI310" s="22"/>
      <c r="VSJ310" s="22"/>
      <c r="VSK310" s="22"/>
      <c r="VSL310" s="22"/>
      <c r="VSM310" s="22"/>
      <c r="VSN310" s="22"/>
      <c r="VSO310" s="22"/>
      <c r="VSP310" s="22"/>
      <c r="VSQ310" s="22"/>
      <c r="VSR310" s="22"/>
      <c r="VSS310" s="22"/>
      <c r="VST310" s="22"/>
      <c r="VSU310" s="22"/>
      <c r="VSV310" s="22"/>
      <c r="VSW310" s="22"/>
      <c r="VSX310" s="22"/>
      <c r="VSY310" s="22"/>
      <c r="VSZ310" s="22"/>
      <c r="VTA310" s="22"/>
      <c r="VTB310" s="22"/>
      <c r="VTC310" s="22"/>
      <c r="VTD310" s="22"/>
      <c r="VTE310" s="22"/>
      <c r="VTF310" s="22"/>
      <c r="VTG310" s="22"/>
      <c r="VTH310" s="22"/>
      <c r="VTI310" s="22"/>
      <c r="VTJ310" s="22"/>
      <c r="VTK310" s="22"/>
      <c r="VTL310" s="22"/>
      <c r="VTM310" s="22"/>
      <c r="VTN310" s="22"/>
      <c r="VTO310" s="22"/>
      <c r="VTP310" s="22"/>
      <c r="VTQ310" s="22"/>
      <c r="VTR310" s="22"/>
      <c r="VTS310" s="22"/>
      <c r="VTT310" s="22"/>
      <c r="VTU310" s="22"/>
      <c r="VTV310" s="22"/>
      <c r="VTW310" s="22"/>
      <c r="VTX310" s="22"/>
      <c r="VTY310" s="22"/>
      <c r="VTZ310" s="22"/>
      <c r="VUA310" s="22"/>
      <c r="VUB310" s="22"/>
      <c r="VUC310" s="22"/>
      <c r="VUD310" s="22"/>
      <c r="VUE310" s="22"/>
      <c r="VUF310" s="22"/>
      <c r="VUG310" s="22"/>
      <c r="VUH310" s="22"/>
      <c r="VUI310" s="22"/>
      <c r="VUJ310" s="22"/>
      <c r="VUK310" s="22"/>
      <c r="VUL310" s="22"/>
      <c r="VUM310" s="22"/>
      <c r="VUN310" s="22"/>
      <c r="VUO310" s="22"/>
      <c r="VUP310" s="22"/>
      <c r="VUQ310" s="22"/>
      <c r="VUR310" s="22"/>
      <c r="VUS310" s="22"/>
      <c r="VUT310" s="22"/>
      <c r="VUU310" s="22"/>
      <c r="VUV310" s="22"/>
      <c r="VUW310" s="22"/>
      <c r="VUX310" s="22"/>
      <c r="VUY310" s="22"/>
      <c r="VUZ310" s="22"/>
      <c r="VVA310" s="22"/>
      <c r="VVB310" s="22"/>
      <c r="VVC310" s="22"/>
      <c r="VVD310" s="22"/>
      <c r="VVE310" s="22"/>
      <c r="VVF310" s="22"/>
      <c r="VVG310" s="22"/>
      <c r="VVH310" s="22"/>
      <c r="VVI310" s="22"/>
      <c r="VVJ310" s="22"/>
      <c r="VVK310" s="22"/>
      <c r="VVL310" s="22"/>
      <c r="VVM310" s="22"/>
      <c r="VVN310" s="22"/>
      <c r="VVO310" s="22"/>
      <c r="VVP310" s="22"/>
      <c r="VVQ310" s="22"/>
      <c r="VVR310" s="22"/>
      <c r="VVS310" s="22"/>
      <c r="VVT310" s="22"/>
      <c r="VVU310" s="22"/>
      <c r="VVV310" s="22"/>
      <c r="VVW310" s="22"/>
      <c r="VVX310" s="22"/>
      <c r="VVY310" s="22"/>
      <c r="VVZ310" s="22"/>
      <c r="VWA310" s="22"/>
      <c r="VWB310" s="22"/>
      <c r="VWC310" s="22"/>
      <c r="VWD310" s="22"/>
      <c r="VWE310" s="22"/>
      <c r="VWF310" s="22"/>
      <c r="VWG310" s="22"/>
      <c r="VWH310" s="22"/>
      <c r="VWI310" s="22"/>
      <c r="VWJ310" s="22"/>
      <c r="VWK310" s="22"/>
      <c r="VWL310" s="22"/>
      <c r="VWM310" s="22"/>
      <c r="VWN310" s="22"/>
      <c r="VWO310" s="22"/>
      <c r="VWP310" s="22"/>
      <c r="VWQ310" s="22"/>
      <c r="VWR310" s="22"/>
      <c r="VWS310" s="22"/>
      <c r="VWT310" s="22"/>
      <c r="VWU310" s="22"/>
      <c r="VWV310" s="22"/>
      <c r="VWW310" s="22"/>
      <c r="VWX310" s="22"/>
      <c r="VWY310" s="22"/>
      <c r="VWZ310" s="22"/>
      <c r="VXA310" s="22"/>
      <c r="VXB310" s="22"/>
      <c r="VXC310" s="22"/>
      <c r="VXD310" s="22"/>
      <c r="VXE310" s="22"/>
      <c r="VXF310" s="22"/>
      <c r="VXG310" s="22"/>
      <c r="VXH310" s="22"/>
      <c r="VXI310" s="22"/>
      <c r="VXJ310" s="22"/>
      <c r="VXK310" s="22"/>
      <c r="VXL310" s="22"/>
      <c r="VXM310" s="22"/>
      <c r="VXN310" s="22"/>
      <c r="VXO310" s="22"/>
      <c r="VXP310" s="22"/>
      <c r="VXQ310" s="22"/>
      <c r="VXR310" s="22"/>
      <c r="VXS310" s="22"/>
      <c r="VXT310" s="22"/>
      <c r="VXU310" s="22"/>
      <c r="VXV310" s="22"/>
      <c r="VXW310" s="22"/>
      <c r="VXX310" s="22"/>
      <c r="VXY310" s="22"/>
      <c r="VXZ310" s="22"/>
      <c r="VYA310" s="22"/>
      <c r="VYB310" s="22"/>
      <c r="VYC310" s="22"/>
      <c r="VYD310" s="22"/>
      <c r="VYE310" s="22"/>
      <c r="VYF310" s="22"/>
      <c r="VYG310" s="22"/>
      <c r="VYH310" s="22"/>
      <c r="VYI310" s="22"/>
      <c r="VYJ310" s="22"/>
      <c r="VYK310" s="22"/>
      <c r="VYL310" s="22"/>
      <c r="VYM310" s="22"/>
      <c r="VYN310" s="22"/>
      <c r="VYO310" s="22"/>
      <c r="VYP310" s="22"/>
      <c r="VYQ310" s="22"/>
      <c r="VYR310" s="22"/>
      <c r="VYS310" s="22"/>
      <c r="VYT310" s="22"/>
      <c r="VYU310" s="22"/>
      <c r="VYV310" s="22"/>
      <c r="VYW310" s="22"/>
      <c r="VYX310" s="22"/>
      <c r="VYY310" s="22"/>
      <c r="VYZ310" s="22"/>
      <c r="VZA310" s="22"/>
      <c r="VZB310" s="22"/>
      <c r="VZC310" s="22"/>
      <c r="VZD310" s="22"/>
      <c r="VZE310" s="22"/>
      <c r="VZF310" s="22"/>
      <c r="VZG310" s="22"/>
      <c r="VZH310" s="22"/>
      <c r="VZI310" s="22"/>
      <c r="VZJ310" s="22"/>
      <c r="VZK310" s="22"/>
      <c r="VZL310" s="22"/>
      <c r="VZM310" s="22"/>
      <c r="VZN310" s="22"/>
      <c r="VZO310" s="22"/>
      <c r="VZP310" s="22"/>
      <c r="VZQ310" s="22"/>
      <c r="VZR310" s="22"/>
      <c r="VZS310" s="22"/>
      <c r="VZT310" s="22"/>
      <c r="VZU310" s="22"/>
      <c r="VZV310" s="22"/>
      <c r="VZW310" s="22"/>
      <c r="VZX310" s="22"/>
      <c r="VZY310" s="22"/>
      <c r="VZZ310" s="22"/>
      <c r="WAA310" s="22"/>
      <c r="WAB310" s="22"/>
      <c r="WAC310" s="22"/>
      <c r="WAD310" s="22"/>
      <c r="WAE310" s="22"/>
      <c r="WAF310" s="22"/>
      <c r="WAG310" s="22"/>
      <c r="WAH310" s="22"/>
      <c r="WAI310" s="22"/>
      <c r="WAJ310" s="22"/>
      <c r="WAK310" s="22"/>
      <c r="WAL310" s="22"/>
      <c r="WAM310" s="22"/>
      <c r="WAN310" s="22"/>
      <c r="WAO310" s="22"/>
      <c r="WAP310" s="22"/>
      <c r="WAQ310" s="22"/>
      <c r="WAR310" s="22"/>
      <c r="WAS310" s="22"/>
      <c r="WAT310" s="22"/>
      <c r="WAU310" s="22"/>
      <c r="WAV310" s="22"/>
      <c r="WAW310" s="22"/>
      <c r="WAX310" s="22"/>
      <c r="WAY310" s="22"/>
      <c r="WAZ310" s="22"/>
      <c r="WBA310" s="22"/>
      <c r="WBB310" s="22"/>
      <c r="WBC310" s="22"/>
      <c r="WBD310" s="22"/>
      <c r="WBE310" s="22"/>
      <c r="WBF310" s="22"/>
      <c r="WBG310" s="22"/>
      <c r="WBH310" s="22"/>
      <c r="WBI310" s="22"/>
      <c r="WBJ310" s="22"/>
      <c r="WBK310" s="22"/>
      <c r="WBL310" s="22"/>
      <c r="WBM310" s="22"/>
      <c r="WBN310" s="22"/>
      <c r="WBO310" s="22"/>
      <c r="WBP310" s="22"/>
      <c r="WBQ310" s="22"/>
      <c r="WBR310" s="22"/>
      <c r="WBS310" s="22"/>
      <c r="WBT310" s="22"/>
      <c r="WBU310" s="22"/>
      <c r="WBV310" s="22"/>
      <c r="WBW310" s="22"/>
      <c r="WBX310" s="22"/>
      <c r="WBY310" s="22"/>
      <c r="WBZ310" s="22"/>
      <c r="WCA310" s="22"/>
      <c r="WCB310" s="22"/>
      <c r="WCC310" s="22"/>
      <c r="WCD310" s="22"/>
      <c r="WCE310" s="22"/>
      <c r="WCF310" s="22"/>
      <c r="WCG310" s="22"/>
      <c r="WCH310" s="22"/>
      <c r="WCI310" s="22"/>
      <c r="WCJ310" s="22"/>
      <c r="WCK310" s="22"/>
      <c r="WCL310" s="22"/>
      <c r="WCM310" s="22"/>
      <c r="WCN310" s="22"/>
      <c r="WCO310" s="22"/>
      <c r="WCP310" s="22"/>
      <c r="WCQ310" s="22"/>
      <c r="WCR310" s="22"/>
      <c r="WCS310" s="22"/>
      <c r="WCT310" s="22"/>
      <c r="WCU310" s="22"/>
      <c r="WCV310" s="22"/>
      <c r="WCW310" s="22"/>
      <c r="WCX310" s="22"/>
      <c r="WCY310" s="22"/>
      <c r="WCZ310" s="22"/>
      <c r="WDA310" s="22"/>
      <c r="WDB310" s="22"/>
      <c r="WDC310" s="22"/>
      <c r="WDD310" s="22"/>
      <c r="WDE310" s="22"/>
      <c r="WDF310" s="22"/>
      <c r="WDG310" s="22"/>
      <c r="WDH310" s="22"/>
      <c r="WDI310" s="22"/>
      <c r="WDJ310" s="22"/>
      <c r="WDK310" s="22"/>
      <c r="WDL310" s="22"/>
      <c r="WDM310" s="22"/>
      <c r="WDN310" s="22"/>
      <c r="WDO310" s="22"/>
      <c r="WDP310" s="22"/>
      <c r="WDQ310" s="22"/>
      <c r="WDR310" s="22"/>
      <c r="WDS310" s="22"/>
      <c r="WDT310" s="22"/>
      <c r="WDU310" s="22"/>
      <c r="WDV310" s="22"/>
      <c r="WDW310" s="22"/>
      <c r="WDX310" s="22"/>
      <c r="WDY310" s="22"/>
      <c r="WDZ310" s="22"/>
      <c r="WEA310" s="22"/>
      <c r="WEB310" s="22"/>
      <c r="WEC310" s="22"/>
      <c r="WED310" s="22"/>
      <c r="WEE310" s="22"/>
      <c r="WEF310" s="22"/>
      <c r="WEG310" s="22"/>
      <c r="WEH310" s="22"/>
      <c r="WEI310" s="22"/>
      <c r="WEJ310" s="22"/>
      <c r="WEK310" s="22"/>
      <c r="WEL310" s="22"/>
      <c r="WEM310" s="22"/>
      <c r="WEN310" s="22"/>
      <c r="WEO310" s="22"/>
      <c r="WEP310" s="22"/>
      <c r="WEQ310" s="22"/>
      <c r="WER310" s="22"/>
      <c r="WES310" s="22"/>
      <c r="WET310" s="22"/>
      <c r="WEU310" s="22"/>
      <c r="WEV310" s="22"/>
      <c r="WEW310" s="22"/>
      <c r="WEX310" s="22"/>
      <c r="WEY310" s="22"/>
      <c r="WEZ310" s="22"/>
      <c r="WFA310" s="22"/>
      <c r="WFB310" s="22"/>
      <c r="WFC310" s="22"/>
      <c r="WFD310" s="22"/>
      <c r="WFE310" s="22"/>
      <c r="WFF310" s="22"/>
      <c r="WFG310" s="22"/>
      <c r="WFH310" s="22"/>
      <c r="WFI310" s="22"/>
      <c r="WFJ310" s="22"/>
      <c r="WFK310" s="22"/>
      <c r="WFL310" s="22"/>
      <c r="WFM310" s="22"/>
      <c r="WFN310" s="22"/>
      <c r="WFO310" s="22"/>
      <c r="WFP310" s="22"/>
      <c r="WFQ310" s="22"/>
      <c r="WFR310" s="22"/>
      <c r="WFS310" s="22"/>
      <c r="WFT310" s="22"/>
      <c r="WFU310" s="22"/>
      <c r="WFV310" s="22"/>
      <c r="WFW310" s="22"/>
      <c r="WFX310" s="22"/>
      <c r="WFY310" s="22"/>
      <c r="WFZ310" s="22"/>
      <c r="WGA310" s="22"/>
      <c r="WGB310" s="22"/>
      <c r="WGC310" s="22"/>
      <c r="WGD310" s="22"/>
      <c r="WGE310" s="22"/>
      <c r="WGF310" s="22"/>
      <c r="WGG310" s="22"/>
      <c r="WGH310" s="22"/>
      <c r="WGI310" s="22"/>
      <c r="WGJ310" s="22"/>
      <c r="WGK310" s="22"/>
      <c r="WGL310" s="22"/>
      <c r="WGM310" s="22"/>
      <c r="WGN310" s="22"/>
      <c r="WGO310" s="22"/>
      <c r="WGP310" s="22"/>
      <c r="WGQ310" s="22"/>
      <c r="WGR310" s="22"/>
      <c r="WGS310" s="22"/>
      <c r="WGT310" s="22"/>
      <c r="WGU310" s="22"/>
      <c r="WGV310" s="22"/>
      <c r="WGW310" s="22"/>
      <c r="WGX310" s="22"/>
      <c r="WGY310" s="22"/>
      <c r="WGZ310" s="22"/>
      <c r="WHA310" s="22"/>
      <c r="WHB310" s="22"/>
      <c r="WHC310" s="22"/>
      <c r="WHD310" s="22"/>
      <c r="WHE310" s="22"/>
      <c r="WHF310" s="22"/>
      <c r="WHG310" s="22"/>
      <c r="WHH310" s="22"/>
      <c r="WHI310" s="22"/>
      <c r="WHJ310" s="22"/>
      <c r="WHK310" s="22"/>
      <c r="WHL310" s="22"/>
      <c r="WHM310" s="22"/>
      <c r="WHN310" s="22"/>
      <c r="WHO310" s="22"/>
      <c r="WHP310" s="22"/>
      <c r="WHQ310" s="22"/>
      <c r="WHR310" s="22"/>
      <c r="WHS310" s="22"/>
      <c r="WHT310" s="22"/>
      <c r="WHU310" s="22"/>
      <c r="WHV310" s="22"/>
      <c r="WHW310" s="22"/>
      <c r="WHX310" s="22"/>
      <c r="WHY310" s="22"/>
      <c r="WHZ310" s="22"/>
      <c r="WIA310" s="22"/>
      <c r="WIB310" s="22"/>
      <c r="WIC310" s="22"/>
      <c r="WID310" s="22"/>
      <c r="WIE310" s="22"/>
      <c r="WIF310" s="22"/>
      <c r="WIG310" s="22"/>
      <c r="WIH310" s="22"/>
      <c r="WII310" s="22"/>
      <c r="WIJ310" s="22"/>
      <c r="WIK310" s="22"/>
      <c r="WIL310" s="22"/>
      <c r="WIM310" s="22"/>
      <c r="WIN310" s="22"/>
      <c r="WIO310" s="22"/>
      <c r="WIP310" s="22"/>
      <c r="WIQ310" s="22"/>
      <c r="WIR310" s="22"/>
      <c r="WIS310" s="22"/>
      <c r="WIT310" s="22"/>
      <c r="WIU310" s="22"/>
      <c r="WIV310" s="22"/>
      <c r="WIW310" s="22"/>
      <c r="WIX310" s="22"/>
      <c r="WIY310" s="22"/>
      <c r="WIZ310" s="22"/>
      <c r="WJA310" s="22"/>
      <c r="WJB310" s="22"/>
      <c r="WJC310" s="22"/>
      <c r="WJD310" s="22"/>
      <c r="WJE310" s="22"/>
      <c r="WJF310" s="22"/>
      <c r="WJG310" s="22"/>
      <c r="WJH310" s="22"/>
      <c r="WJI310" s="22"/>
      <c r="WJJ310" s="22"/>
      <c r="WJK310" s="22"/>
      <c r="WJL310" s="22"/>
      <c r="WJM310" s="22"/>
      <c r="WJN310" s="22"/>
      <c r="WJO310" s="22"/>
      <c r="WJP310" s="22"/>
      <c r="WJQ310" s="22"/>
      <c r="WJR310" s="22"/>
      <c r="WJS310" s="22"/>
      <c r="WJT310" s="22"/>
      <c r="WJU310" s="22"/>
      <c r="WJV310" s="22"/>
      <c r="WJW310" s="22"/>
      <c r="WJX310" s="22"/>
      <c r="WJY310" s="22"/>
      <c r="WJZ310" s="22"/>
      <c r="WKA310" s="22"/>
      <c r="WKB310" s="22"/>
      <c r="WKC310" s="22"/>
      <c r="WKD310" s="22"/>
      <c r="WKE310" s="22"/>
      <c r="WKF310" s="22"/>
      <c r="WKG310" s="22"/>
      <c r="WKH310" s="22"/>
      <c r="WKI310" s="22"/>
      <c r="WKJ310" s="22"/>
      <c r="WKK310" s="22"/>
      <c r="WKL310" s="22"/>
      <c r="WKM310" s="22"/>
      <c r="WKN310" s="22"/>
      <c r="WKO310" s="22"/>
      <c r="WKP310" s="22"/>
      <c r="WKQ310" s="22"/>
      <c r="WKR310" s="22"/>
      <c r="WKS310" s="22"/>
      <c r="WKT310" s="22"/>
      <c r="WKU310" s="22"/>
      <c r="WKV310" s="22"/>
      <c r="WKW310" s="22"/>
      <c r="WKX310" s="22"/>
      <c r="WKY310" s="22"/>
      <c r="WKZ310" s="22"/>
      <c r="WLA310" s="22"/>
      <c r="WLB310" s="22"/>
      <c r="WLC310" s="22"/>
      <c r="WLD310" s="22"/>
      <c r="WLE310" s="22"/>
      <c r="WLF310" s="22"/>
      <c r="WLG310" s="22"/>
      <c r="WLH310" s="22"/>
      <c r="WLI310" s="22"/>
      <c r="WLJ310" s="22"/>
      <c r="WLK310" s="22"/>
      <c r="WLL310" s="22"/>
      <c r="WLM310" s="22"/>
      <c r="WLN310" s="22"/>
      <c r="WLO310" s="22"/>
      <c r="WLP310" s="22"/>
      <c r="WLQ310" s="22"/>
      <c r="WLR310" s="22"/>
      <c r="WLS310" s="22"/>
      <c r="WLT310" s="22"/>
      <c r="WLU310" s="22"/>
      <c r="WLV310" s="22"/>
      <c r="WLW310" s="22"/>
      <c r="WLX310" s="22"/>
      <c r="WLY310" s="22"/>
      <c r="WLZ310" s="22"/>
      <c r="WMA310" s="22"/>
      <c r="WMB310" s="22"/>
      <c r="WMC310" s="22"/>
      <c r="WMD310" s="22"/>
      <c r="WME310" s="22"/>
      <c r="WMF310" s="22"/>
      <c r="WMG310" s="22"/>
      <c r="WMH310" s="22"/>
      <c r="WMI310" s="22"/>
      <c r="WMJ310" s="22"/>
      <c r="WMK310" s="22"/>
      <c r="WML310" s="22"/>
      <c r="WMM310" s="22"/>
      <c r="WMN310" s="22"/>
      <c r="WMO310" s="22"/>
      <c r="WMP310" s="22"/>
      <c r="WMQ310" s="22"/>
      <c r="WMR310" s="22"/>
      <c r="WMS310" s="22"/>
      <c r="WMT310" s="22"/>
      <c r="WMU310" s="22"/>
      <c r="WMV310" s="22"/>
      <c r="WMW310" s="22"/>
      <c r="WMX310" s="22"/>
      <c r="WMY310" s="22"/>
      <c r="WMZ310" s="22"/>
      <c r="WNA310" s="22"/>
      <c r="WNB310" s="22"/>
      <c r="WNC310" s="22"/>
      <c r="WND310" s="22"/>
      <c r="WNE310" s="22"/>
      <c r="WNF310" s="22"/>
      <c r="WNG310" s="22"/>
      <c r="WNH310" s="22"/>
      <c r="WNI310" s="22"/>
      <c r="WNJ310" s="22"/>
      <c r="WNK310" s="22"/>
      <c r="WNL310" s="22"/>
      <c r="WNM310" s="22"/>
      <c r="WNN310" s="22"/>
      <c r="WNO310" s="22"/>
      <c r="WNP310" s="22"/>
      <c r="WNQ310" s="22"/>
      <c r="WNR310" s="22"/>
      <c r="WNS310" s="22"/>
      <c r="WNT310" s="22"/>
      <c r="WNU310" s="22"/>
      <c r="WNV310" s="22"/>
      <c r="WNW310" s="22"/>
      <c r="WNX310" s="22"/>
      <c r="WNY310" s="22"/>
      <c r="WNZ310" s="22"/>
      <c r="WOA310" s="22"/>
      <c r="WOB310" s="22"/>
      <c r="WOC310" s="22"/>
      <c r="WOD310" s="22"/>
      <c r="WOE310" s="22"/>
      <c r="WOF310" s="22"/>
      <c r="WOG310" s="22"/>
      <c r="WOH310" s="22"/>
      <c r="WOI310" s="22"/>
      <c r="WOJ310" s="22"/>
      <c r="WOK310" s="22"/>
      <c r="WOL310" s="22"/>
      <c r="WOM310" s="22"/>
      <c r="WON310" s="22"/>
      <c r="WOO310" s="22"/>
      <c r="WOP310" s="22"/>
      <c r="WOQ310" s="22"/>
      <c r="WOR310" s="22"/>
      <c r="WOS310" s="22"/>
      <c r="WOT310" s="22"/>
      <c r="WOU310" s="22"/>
      <c r="WOV310" s="22"/>
      <c r="WOW310" s="22"/>
      <c r="WOX310" s="22"/>
      <c r="WOY310" s="22"/>
      <c r="WOZ310" s="22"/>
      <c r="WPA310" s="22"/>
      <c r="WPB310" s="22"/>
      <c r="WPC310" s="22"/>
      <c r="WPD310" s="22"/>
      <c r="WPE310" s="22"/>
      <c r="WPF310" s="22"/>
      <c r="WPG310" s="22"/>
      <c r="WPH310" s="22"/>
      <c r="WPI310" s="22"/>
      <c r="WPJ310" s="22"/>
      <c r="WPK310" s="22"/>
      <c r="WPL310" s="22"/>
      <c r="WPM310" s="22"/>
      <c r="WPN310" s="22"/>
      <c r="WPO310" s="22"/>
      <c r="WPP310" s="22"/>
      <c r="WPQ310" s="22"/>
      <c r="WPR310" s="22"/>
      <c r="WPS310" s="22"/>
      <c r="WPT310" s="22"/>
      <c r="WPU310" s="22"/>
      <c r="WPV310" s="22"/>
      <c r="WPW310" s="22"/>
      <c r="WPX310" s="22"/>
      <c r="WPY310" s="22"/>
      <c r="WPZ310" s="22"/>
      <c r="WQA310" s="22"/>
      <c r="WQB310" s="22"/>
      <c r="WQC310" s="22"/>
      <c r="WQD310" s="22"/>
      <c r="WQE310" s="22"/>
      <c r="WQF310" s="22"/>
      <c r="WQG310" s="22"/>
      <c r="WQH310" s="22"/>
      <c r="WQI310" s="22"/>
      <c r="WQJ310" s="22"/>
      <c r="WQK310" s="22"/>
      <c r="WQL310" s="22"/>
      <c r="WQM310" s="22"/>
      <c r="WQN310" s="22"/>
      <c r="WQO310" s="22"/>
      <c r="WQP310" s="22"/>
      <c r="WQQ310" s="22"/>
      <c r="WQR310" s="22"/>
      <c r="WQS310" s="22"/>
      <c r="WQT310" s="22"/>
      <c r="WQU310" s="22"/>
      <c r="WQV310" s="22"/>
      <c r="WQW310" s="22"/>
      <c r="WQX310" s="22"/>
      <c r="WQY310" s="22"/>
      <c r="WQZ310" s="22"/>
      <c r="WRA310" s="22"/>
      <c r="WRB310" s="22"/>
      <c r="WRC310" s="22"/>
      <c r="WRD310" s="22"/>
      <c r="WRE310" s="22"/>
      <c r="WRF310" s="22"/>
      <c r="WRG310" s="22"/>
      <c r="WRH310" s="22"/>
      <c r="WRI310" s="22"/>
      <c r="WRJ310" s="22"/>
      <c r="WRK310" s="22"/>
      <c r="WRL310" s="22"/>
      <c r="WRM310" s="22"/>
      <c r="WRN310" s="22"/>
      <c r="WRO310" s="22"/>
      <c r="WRP310" s="22"/>
      <c r="WRQ310" s="22"/>
      <c r="WRR310" s="22"/>
      <c r="WRS310" s="22"/>
      <c r="WRT310" s="22"/>
      <c r="WRU310" s="22"/>
      <c r="WRV310" s="22"/>
      <c r="WRW310" s="22"/>
      <c r="WRX310" s="22"/>
      <c r="WRY310" s="22"/>
      <c r="WRZ310" s="22"/>
      <c r="WSA310" s="22"/>
      <c r="WSB310" s="22"/>
      <c r="WSC310" s="22"/>
      <c r="WSD310" s="22"/>
      <c r="WSE310" s="22"/>
      <c r="WSF310" s="22"/>
      <c r="WSG310" s="22"/>
      <c r="WSH310" s="22"/>
      <c r="WSI310" s="22"/>
      <c r="WSJ310" s="22"/>
      <c r="WSK310" s="22"/>
      <c r="WSL310" s="22"/>
      <c r="WSM310" s="22"/>
      <c r="WSN310" s="22"/>
      <c r="WSO310" s="22"/>
      <c r="WSP310" s="22"/>
      <c r="WSQ310" s="22"/>
      <c r="WSR310" s="22"/>
      <c r="WSS310" s="22"/>
      <c r="WST310" s="22"/>
      <c r="WSU310" s="22"/>
      <c r="WSV310" s="22"/>
      <c r="WSW310" s="22"/>
      <c r="WSX310" s="22"/>
      <c r="WSY310" s="22"/>
      <c r="WSZ310" s="22"/>
      <c r="WTA310" s="22"/>
      <c r="WTB310" s="22"/>
      <c r="WTC310" s="22"/>
      <c r="WTD310" s="22"/>
      <c r="WTE310" s="22"/>
      <c r="WTF310" s="22"/>
      <c r="WTG310" s="22"/>
      <c r="WTH310" s="22"/>
      <c r="WTI310" s="22"/>
      <c r="WTJ310" s="22"/>
      <c r="WTK310" s="22"/>
      <c r="WTL310" s="22"/>
      <c r="WTM310" s="22"/>
      <c r="WTN310" s="22"/>
      <c r="WTO310" s="22"/>
      <c r="WTP310" s="22"/>
      <c r="WTQ310" s="22"/>
      <c r="WTR310" s="22"/>
      <c r="WTS310" s="22"/>
      <c r="WTT310" s="22"/>
      <c r="WTU310" s="22"/>
      <c r="WTV310" s="22"/>
      <c r="WTW310" s="22"/>
      <c r="WTX310" s="22"/>
      <c r="WTY310" s="22"/>
      <c r="WTZ310" s="22"/>
      <c r="WUA310" s="22"/>
      <c r="WUB310" s="22"/>
      <c r="WUC310" s="22"/>
      <c r="WUD310" s="22"/>
      <c r="WUE310" s="22"/>
      <c r="WUF310" s="22"/>
      <c r="WUG310" s="22"/>
      <c r="WUH310" s="22"/>
      <c r="WUI310" s="22"/>
      <c r="WUJ310" s="22"/>
      <c r="WUK310" s="22"/>
      <c r="WUL310" s="22"/>
      <c r="WUM310" s="22"/>
      <c r="WUN310" s="22"/>
      <c r="WUO310" s="22"/>
      <c r="WUP310" s="22"/>
      <c r="WUQ310" s="22"/>
      <c r="WUR310" s="22"/>
      <c r="WUS310" s="22"/>
      <c r="WUT310" s="22"/>
      <c r="WUU310" s="22"/>
      <c r="WUV310" s="22"/>
      <c r="WUW310" s="22"/>
      <c r="WUX310" s="22"/>
      <c r="WUY310" s="22"/>
      <c r="WUZ310" s="22"/>
      <c r="WVA310" s="22"/>
      <c r="WVB310" s="22"/>
      <c r="WVC310" s="22"/>
      <c r="WVD310" s="22"/>
      <c r="WVE310" s="22"/>
      <c r="WVF310" s="22"/>
      <c r="WVG310" s="22"/>
      <c r="WVH310" s="22"/>
      <c r="WVI310" s="22"/>
      <c r="WVJ310" s="22"/>
      <c r="WVK310" s="22"/>
      <c r="WVL310" s="22"/>
      <c r="WVM310" s="22"/>
      <c r="WVN310" s="22"/>
      <c r="WVO310" s="22"/>
      <c r="WVP310" s="22"/>
      <c r="WVQ310" s="22"/>
      <c r="WVR310" s="22"/>
      <c r="WVS310" s="22"/>
      <c r="WVT310" s="22"/>
      <c r="WVU310" s="22"/>
      <c r="WVV310" s="22"/>
      <c r="WVW310" s="22"/>
      <c r="WVX310" s="22"/>
      <c r="WVY310" s="22"/>
      <c r="WVZ310" s="22"/>
      <c r="WWA310" s="22"/>
      <c r="WWB310" s="22"/>
      <c r="WWC310" s="22"/>
      <c r="WWD310" s="22"/>
      <c r="WWE310" s="22"/>
      <c r="WWF310" s="22"/>
      <c r="WWG310" s="22"/>
      <c r="WWH310" s="22"/>
      <c r="WWI310" s="22"/>
      <c r="WWJ310" s="22"/>
      <c r="WWK310" s="22"/>
      <c r="WWL310" s="22"/>
      <c r="WWM310" s="22"/>
      <c r="WWN310" s="22"/>
      <c r="WWO310" s="22"/>
      <c r="WWP310" s="22"/>
      <c r="WWQ310" s="22"/>
      <c r="WWR310" s="22"/>
      <c r="WWS310" s="22"/>
      <c r="WWT310" s="22"/>
      <c r="WWU310" s="22"/>
      <c r="WWV310" s="22"/>
      <c r="WWW310" s="22"/>
      <c r="WWX310" s="22"/>
      <c r="WWY310" s="22"/>
      <c r="WWZ310" s="22"/>
      <c r="WXA310" s="22"/>
      <c r="WXB310" s="22"/>
      <c r="WXC310" s="22"/>
      <c r="WXD310" s="22"/>
      <c r="WXE310" s="22"/>
      <c r="WXF310" s="22"/>
      <c r="WXG310" s="22"/>
      <c r="WXH310" s="22"/>
      <c r="WXI310" s="22"/>
      <c r="WXJ310" s="22"/>
      <c r="WXK310" s="22"/>
      <c r="WXL310" s="22"/>
      <c r="WXM310" s="22"/>
      <c r="WXN310" s="22"/>
      <c r="WXO310" s="22"/>
      <c r="WXP310" s="22"/>
      <c r="WXQ310" s="22"/>
      <c r="WXR310" s="22"/>
      <c r="WXS310" s="22"/>
      <c r="WXT310" s="22"/>
      <c r="WXU310" s="22"/>
      <c r="WXV310" s="22"/>
      <c r="WXW310" s="22"/>
      <c r="WXX310" s="22"/>
      <c r="WXY310" s="22"/>
      <c r="WXZ310" s="22"/>
      <c r="WYA310" s="22"/>
      <c r="WYB310" s="22"/>
      <c r="WYC310" s="22"/>
      <c r="WYD310" s="22"/>
      <c r="WYE310" s="22"/>
      <c r="WYF310" s="22"/>
      <c r="WYG310" s="22"/>
      <c r="WYH310" s="22"/>
      <c r="WYI310" s="22"/>
      <c r="WYJ310" s="22"/>
      <c r="WYK310" s="22"/>
      <c r="WYL310" s="22"/>
      <c r="WYM310" s="22"/>
      <c r="WYN310" s="22"/>
      <c r="WYO310" s="22"/>
      <c r="WYP310" s="22"/>
      <c r="WYQ310" s="22"/>
      <c r="WYR310" s="22"/>
      <c r="WYS310" s="22"/>
      <c r="WYT310" s="22"/>
      <c r="WYU310" s="22"/>
      <c r="WYV310" s="22"/>
      <c r="WYW310" s="22"/>
      <c r="WYX310" s="22"/>
      <c r="WYY310" s="22"/>
      <c r="WYZ310" s="22"/>
      <c r="WZA310" s="22"/>
      <c r="WZB310" s="22"/>
      <c r="WZC310" s="22"/>
      <c r="WZD310" s="22"/>
      <c r="WZE310" s="22"/>
      <c r="WZF310" s="22"/>
      <c r="WZG310" s="22"/>
      <c r="WZH310" s="22"/>
      <c r="WZI310" s="22"/>
      <c r="WZJ310" s="22"/>
      <c r="WZK310" s="22"/>
      <c r="WZL310" s="22"/>
      <c r="WZM310" s="22"/>
      <c r="WZN310" s="22"/>
      <c r="WZO310" s="22"/>
      <c r="WZP310" s="22"/>
      <c r="WZQ310" s="22"/>
      <c r="WZR310" s="22"/>
      <c r="WZS310" s="22"/>
      <c r="WZT310" s="22"/>
      <c r="WZU310" s="22"/>
      <c r="WZV310" s="22"/>
      <c r="WZW310" s="22"/>
      <c r="WZX310" s="22"/>
      <c r="WZY310" s="22"/>
      <c r="WZZ310" s="22"/>
      <c r="XAA310" s="22"/>
      <c r="XAB310" s="22"/>
      <c r="XAC310" s="22"/>
      <c r="XAD310" s="22"/>
      <c r="XAE310" s="22"/>
      <c r="XAF310" s="22"/>
      <c r="XAG310" s="22"/>
      <c r="XAH310" s="22"/>
      <c r="XAI310" s="22"/>
      <c r="XAJ310" s="22"/>
      <c r="XAK310" s="22"/>
      <c r="XAL310" s="22"/>
      <c r="XAM310" s="22"/>
      <c r="XAN310" s="22"/>
      <c r="XAO310" s="22"/>
      <c r="XAP310" s="22"/>
      <c r="XAQ310" s="22"/>
      <c r="XAR310" s="22"/>
      <c r="XAS310" s="22"/>
      <c r="XAT310" s="22"/>
      <c r="XAU310" s="22"/>
      <c r="XAV310" s="22"/>
      <c r="XAW310" s="22"/>
      <c r="XAX310" s="22"/>
      <c r="XAY310" s="22"/>
      <c r="XAZ310" s="22"/>
      <c r="XBA310" s="22"/>
      <c r="XBB310" s="22"/>
      <c r="XBC310" s="22"/>
      <c r="XBD310" s="22"/>
      <c r="XBE310" s="22"/>
      <c r="XBF310" s="22"/>
      <c r="XBG310" s="22"/>
      <c r="XBH310" s="22"/>
      <c r="XBI310" s="22"/>
      <c r="XBJ310" s="22"/>
      <c r="XBK310" s="22"/>
      <c r="XBL310" s="22"/>
      <c r="XBM310" s="22"/>
      <c r="XBN310" s="22"/>
      <c r="XBO310" s="22"/>
      <c r="XBP310" s="22"/>
      <c r="XBQ310" s="22"/>
      <c r="XBR310" s="22"/>
      <c r="XBS310" s="22"/>
      <c r="XBT310" s="22"/>
      <c r="XBU310" s="22"/>
      <c r="XBV310" s="22"/>
      <c r="XBW310" s="22"/>
      <c r="XBX310" s="22"/>
      <c r="XBY310" s="22"/>
      <c r="XBZ310" s="22"/>
      <c r="XCA310" s="22"/>
      <c r="XCB310" s="22"/>
      <c r="XCC310" s="22"/>
      <c r="XCD310" s="22"/>
      <c r="XCE310" s="22"/>
      <c r="XCF310" s="22"/>
      <c r="XCG310" s="22"/>
      <c r="XCH310" s="22"/>
      <c r="XCI310" s="22"/>
      <c r="XCJ310" s="22"/>
      <c r="XCK310" s="22"/>
      <c r="XCL310" s="22"/>
      <c r="XCM310" s="22"/>
      <c r="XCN310" s="22"/>
      <c r="XCO310" s="22"/>
    </row>
    <row r="311" spans="1:16317" ht="100.5" customHeight="1">
      <c r="A311" s="503"/>
      <c r="B311" s="48" t="s">
        <v>2179</v>
      </c>
      <c r="C311" s="44" t="s">
        <v>2249</v>
      </c>
      <c r="D311" s="47" t="s">
        <v>2250</v>
      </c>
      <c r="E311" s="46" t="s">
        <v>901</v>
      </c>
      <c r="F311" s="46" t="s">
        <v>2251</v>
      </c>
      <c r="G311" s="46" t="s">
        <v>2252</v>
      </c>
      <c r="H311" s="254" t="s">
        <v>6</v>
      </c>
      <c r="I311" s="178"/>
      <c r="J311" s="178"/>
      <c r="K311" s="201"/>
      <c r="L311" s="90"/>
      <c r="M311" s="107"/>
      <c r="N311" s="106"/>
      <c r="O311" s="107"/>
      <c r="P311" s="201"/>
      <c r="Q311" s="90"/>
      <c r="R311" s="107"/>
      <c r="S311" s="106"/>
      <c r="T311" s="107"/>
      <c r="U311" s="201"/>
      <c r="V311" s="90"/>
      <c r="W311" s="350"/>
      <c r="X311" s="329"/>
      <c r="Y311" s="350"/>
      <c r="Z311" s="273"/>
      <c r="AA311" s="90"/>
      <c r="AB311" s="350"/>
      <c r="AC311" s="329"/>
      <c r="AD311" s="350"/>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c r="CA311" s="22"/>
      <c r="CB311" s="22"/>
      <c r="CC311" s="22"/>
      <c r="CD311" s="22"/>
      <c r="CE311" s="22"/>
      <c r="CF311" s="22"/>
      <c r="CG311" s="22"/>
      <c r="CH311" s="22"/>
      <c r="CI311" s="22"/>
      <c r="CJ311" s="22"/>
      <c r="CK311" s="22"/>
      <c r="CL311" s="22"/>
      <c r="CM311" s="22"/>
      <c r="CN311" s="22"/>
      <c r="CO311" s="22"/>
      <c r="CP311" s="22"/>
      <c r="CQ311" s="22"/>
      <c r="CR311" s="22"/>
      <c r="CS311" s="22"/>
      <c r="CT311" s="22"/>
      <c r="CU311" s="22"/>
      <c r="CV311" s="22"/>
      <c r="CW311" s="22"/>
      <c r="CX311" s="22"/>
      <c r="CY311" s="22"/>
      <c r="CZ311" s="22"/>
      <c r="DA311" s="22"/>
      <c r="DB311" s="22"/>
      <c r="DC311" s="22"/>
      <c r="DD311" s="22"/>
      <c r="DE311" s="22"/>
      <c r="DF311" s="22"/>
      <c r="DG311" s="22"/>
      <c r="DH311" s="22"/>
      <c r="DI311" s="22"/>
      <c r="DJ311" s="22"/>
      <c r="DK311" s="22"/>
      <c r="DL311" s="22"/>
      <c r="DM311" s="22"/>
      <c r="DN311" s="22"/>
      <c r="DO311" s="22"/>
      <c r="DP311" s="22"/>
      <c r="DQ311" s="22"/>
      <c r="DR311" s="22"/>
      <c r="DS311" s="22"/>
      <c r="DT311" s="22"/>
      <c r="DU311" s="22"/>
      <c r="DV311" s="22"/>
      <c r="DW311" s="22"/>
      <c r="DX311" s="22"/>
      <c r="DY311" s="22"/>
      <c r="DZ311" s="22"/>
      <c r="EA311" s="22"/>
      <c r="EB311" s="22"/>
      <c r="EC311" s="22"/>
      <c r="ED311" s="22"/>
      <c r="EE311" s="22"/>
      <c r="EF311" s="22"/>
      <c r="EG311" s="22"/>
      <c r="EH311" s="22"/>
      <c r="EI311" s="22"/>
      <c r="EJ311" s="22"/>
      <c r="EK311" s="22"/>
      <c r="EL311" s="22"/>
      <c r="EM311" s="22"/>
      <c r="EN311" s="22"/>
      <c r="EO311" s="22"/>
      <c r="EP311" s="22"/>
      <c r="EQ311" s="22"/>
      <c r="ER311" s="22"/>
      <c r="ES311" s="22"/>
      <c r="ET311" s="22"/>
      <c r="EU311" s="22"/>
      <c r="EV311" s="22"/>
      <c r="EW311" s="22"/>
      <c r="EX311" s="22"/>
      <c r="EY311" s="22"/>
      <c r="EZ311" s="22"/>
      <c r="FA311" s="22"/>
      <c r="FB311" s="22"/>
      <c r="FC311" s="22"/>
      <c r="FD311" s="22"/>
      <c r="FE311" s="22"/>
      <c r="FF311" s="22"/>
      <c r="FG311" s="22"/>
      <c r="FH311" s="22"/>
      <c r="FI311" s="22"/>
      <c r="FJ311" s="22"/>
      <c r="FK311" s="22"/>
      <c r="FL311" s="22"/>
      <c r="FM311" s="22"/>
      <c r="FN311" s="22"/>
      <c r="FO311" s="22"/>
      <c r="FP311" s="22"/>
      <c r="FQ311" s="22"/>
      <c r="FR311" s="22"/>
      <c r="FS311" s="22"/>
      <c r="FT311" s="22"/>
      <c r="FU311" s="22"/>
      <c r="FV311" s="22"/>
      <c r="FW311" s="22"/>
      <c r="FX311" s="22"/>
      <c r="FY311" s="22"/>
      <c r="FZ311" s="22"/>
      <c r="GA311" s="22"/>
      <c r="GB311" s="22"/>
      <c r="GC311" s="22"/>
      <c r="GD311" s="22"/>
      <c r="GE311" s="22"/>
      <c r="GF311" s="22"/>
      <c r="GG311" s="22"/>
      <c r="GH311" s="22"/>
      <c r="GI311" s="22"/>
      <c r="GJ311" s="22"/>
      <c r="GK311" s="22"/>
      <c r="GL311" s="22"/>
      <c r="GM311" s="22"/>
      <c r="GN311" s="22"/>
      <c r="GO311" s="22"/>
      <c r="GP311" s="22"/>
      <c r="GQ311" s="22"/>
      <c r="GR311" s="22"/>
      <c r="GS311" s="22"/>
      <c r="GT311" s="22"/>
      <c r="GU311" s="22"/>
      <c r="GV311" s="22"/>
      <c r="GW311" s="22"/>
      <c r="GX311" s="22"/>
      <c r="GY311" s="22"/>
      <c r="GZ311" s="22"/>
      <c r="HA311" s="22"/>
      <c r="HB311" s="22"/>
      <c r="HC311" s="22"/>
      <c r="HD311" s="22"/>
      <c r="HE311" s="22"/>
      <c r="HF311" s="22"/>
      <c r="HG311" s="22"/>
      <c r="HH311" s="22"/>
      <c r="HI311" s="22"/>
      <c r="HJ311" s="22"/>
      <c r="HK311" s="22"/>
      <c r="HL311" s="22"/>
      <c r="HM311" s="22"/>
      <c r="HN311" s="22"/>
      <c r="HO311" s="22"/>
      <c r="HP311" s="22"/>
      <c r="HQ311" s="22"/>
      <c r="HR311" s="22"/>
      <c r="HS311" s="22"/>
      <c r="HT311" s="22"/>
      <c r="HU311" s="22"/>
      <c r="HV311" s="22"/>
      <c r="HW311" s="22"/>
      <c r="HX311" s="22"/>
      <c r="HY311" s="22"/>
      <c r="HZ311" s="22"/>
      <c r="IA311" s="22"/>
      <c r="IB311" s="22"/>
      <c r="IC311" s="22"/>
      <c r="ID311" s="22"/>
      <c r="IE311" s="22"/>
      <c r="IF311" s="22"/>
      <c r="IG311" s="22"/>
      <c r="IH311" s="22"/>
      <c r="II311" s="22"/>
      <c r="IJ311" s="22"/>
      <c r="IK311" s="22"/>
      <c r="IL311" s="22"/>
      <c r="IM311" s="22"/>
      <c r="IN311" s="22"/>
      <c r="IO311" s="22"/>
      <c r="IP311" s="22"/>
      <c r="IQ311" s="22"/>
      <c r="IR311" s="22"/>
      <c r="IS311" s="22"/>
      <c r="IT311" s="22"/>
      <c r="IU311" s="22"/>
      <c r="IV311" s="22"/>
      <c r="IW311" s="22"/>
      <c r="IX311" s="22"/>
      <c r="IY311" s="22"/>
      <c r="IZ311" s="22"/>
      <c r="JA311" s="22"/>
      <c r="JB311" s="22"/>
      <c r="JC311" s="22"/>
      <c r="JD311" s="22"/>
      <c r="JE311" s="22"/>
      <c r="JF311" s="22"/>
      <c r="JG311" s="22"/>
      <c r="JH311" s="22"/>
      <c r="JI311" s="22"/>
      <c r="JJ311" s="22"/>
      <c r="JK311" s="22"/>
      <c r="JL311" s="22"/>
      <c r="JM311" s="22"/>
      <c r="JN311" s="22"/>
      <c r="JO311" s="22"/>
      <c r="JP311" s="22"/>
      <c r="JQ311" s="22"/>
      <c r="JR311" s="22"/>
      <c r="JS311" s="22"/>
      <c r="JT311" s="22"/>
      <c r="JU311" s="22"/>
      <c r="JV311" s="22"/>
      <c r="JW311" s="22"/>
      <c r="JX311" s="22"/>
      <c r="JY311" s="22"/>
      <c r="JZ311" s="22"/>
      <c r="KA311" s="22"/>
      <c r="KB311" s="22"/>
      <c r="KC311" s="22"/>
      <c r="KD311" s="22"/>
      <c r="KE311" s="22"/>
      <c r="KF311" s="22"/>
      <c r="KG311" s="22"/>
      <c r="KH311" s="22"/>
      <c r="KI311" s="22"/>
      <c r="KJ311" s="22"/>
      <c r="KK311" s="22"/>
      <c r="KL311" s="22"/>
      <c r="KM311" s="22"/>
      <c r="KN311" s="22"/>
      <c r="KO311" s="22"/>
      <c r="KP311" s="22"/>
      <c r="KQ311" s="22"/>
      <c r="KR311" s="22"/>
      <c r="KS311" s="22"/>
      <c r="KT311" s="22"/>
      <c r="KU311" s="22"/>
      <c r="KV311" s="22"/>
      <c r="KW311" s="22"/>
      <c r="KX311" s="22"/>
      <c r="KY311" s="22"/>
      <c r="KZ311" s="22"/>
      <c r="LA311" s="22"/>
      <c r="LB311" s="22"/>
      <c r="LC311" s="22"/>
      <c r="LD311" s="22"/>
      <c r="LE311" s="22"/>
      <c r="LF311" s="22"/>
      <c r="LG311" s="22"/>
      <c r="LH311" s="22"/>
      <c r="LI311" s="22"/>
      <c r="LJ311" s="22"/>
      <c r="LK311" s="22"/>
      <c r="LL311" s="22"/>
      <c r="LM311" s="22"/>
      <c r="LN311" s="22"/>
      <c r="LO311" s="22"/>
      <c r="LP311" s="22"/>
      <c r="LQ311" s="22"/>
      <c r="LR311" s="22"/>
      <c r="LS311" s="22"/>
      <c r="LT311" s="22"/>
      <c r="LU311" s="22"/>
      <c r="LV311" s="22"/>
      <c r="LW311" s="22"/>
      <c r="LX311" s="22"/>
      <c r="LY311" s="22"/>
      <c r="LZ311" s="22"/>
      <c r="MA311" s="22"/>
      <c r="MB311" s="22"/>
      <c r="MC311" s="22"/>
      <c r="MD311" s="22"/>
      <c r="ME311" s="22"/>
      <c r="MF311" s="22"/>
      <c r="MG311" s="22"/>
      <c r="MH311" s="22"/>
      <c r="MI311" s="22"/>
      <c r="MJ311" s="22"/>
      <c r="MK311" s="22"/>
      <c r="ML311" s="22"/>
      <c r="MM311" s="22"/>
      <c r="MN311" s="22"/>
      <c r="MO311" s="22"/>
      <c r="MP311" s="22"/>
      <c r="MQ311" s="22"/>
      <c r="MR311" s="22"/>
      <c r="MS311" s="22"/>
      <c r="MT311" s="22"/>
      <c r="MU311" s="22"/>
      <c r="MV311" s="22"/>
      <c r="MW311" s="22"/>
      <c r="MX311" s="22"/>
      <c r="MY311" s="22"/>
      <c r="MZ311" s="22"/>
      <c r="NA311" s="22"/>
      <c r="NB311" s="22"/>
      <c r="NC311" s="22"/>
      <c r="ND311" s="22"/>
      <c r="NE311" s="22"/>
      <c r="NF311" s="22"/>
      <c r="NG311" s="22"/>
      <c r="NH311" s="22"/>
      <c r="NI311" s="22"/>
      <c r="NJ311" s="22"/>
      <c r="NK311" s="22"/>
      <c r="NL311" s="22"/>
      <c r="NM311" s="22"/>
      <c r="NN311" s="22"/>
      <c r="NO311" s="22"/>
      <c r="NP311" s="22"/>
      <c r="NQ311" s="22"/>
      <c r="NR311" s="22"/>
      <c r="NS311" s="22"/>
      <c r="NT311" s="22"/>
      <c r="NU311" s="22"/>
      <c r="NV311" s="22"/>
      <c r="NW311" s="22"/>
      <c r="NX311" s="22"/>
      <c r="NY311" s="22"/>
      <c r="NZ311" s="22"/>
      <c r="OA311" s="22"/>
      <c r="OB311" s="22"/>
      <c r="OC311" s="22"/>
      <c r="OD311" s="22"/>
      <c r="OE311" s="22"/>
      <c r="OF311" s="22"/>
      <c r="OG311" s="22"/>
      <c r="OH311" s="22"/>
      <c r="OI311" s="22"/>
      <c r="OJ311" s="22"/>
      <c r="OK311" s="22"/>
      <c r="OL311" s="22"/>
      <c r="OM311" s="22"/>
      <c r="ON311" s="22"/>
      <c r="OO311" s="22"/>
      <c r="OP311" s="22"/>
      <c r="OQ311" s="22"/>
      <c r="OR311" s="22"/>
      <c r="OS311" s="22"/>
      <c r="OT311" s="22"/>
      <c r="OU311" s="22"/>
      <c r="OV311" s="22"/>
      <c r="OW311" s="22"/>
      <c r="OX311" s="22"/>
      <c r="OY311" s="22"/>
      <c r="OZ311" s="22"/>
      <c r="PA311" s="22"/>
      <c r="PB311" s="22"/>
      <c r="PC311" s="22"/>
      <c r="PD311" s="22"/>
      <c r="PE311" s="22"/>
      <c r="PF311" s="22"/>
      <c r="PG311" s="22"/>
      <c r="PH311" s="22"/>
      <c r="PI311" s="22"/>
      <c r="PJ311" s="22"/>
      <c r="PK311" s="22"/>
      <c r="PL311" s="22"/>
      <c r="PM311" s="22"/>
      <c r="PN311" s="22"/>
      <c r="PO311" s="22"/>
      <c r="PP311" s="22"/>
      <c r="PQ311" s="22"/>
      <c r="PR311" s="22"/>
      <c r="PS311" s="22"/>
      <c r="PT311" s="22"/>
      <c r="PU311" s="22"/>
      <c r="PV311" s="22"/>
      <c r="PW311" s="22"/>
      <c r="PX311" s="22"/>
      <c r="PY311" s="22"/>
      <c r="PZ311" s="22"/>
      <c r="QA311" s="22"/>
      <c r="QB311" s="22"/>
      <c r="QC311" s="22"/>
      <c r="QD311" s="22"/>
      <c r="QE311" s="22"/>
      <c r="QF311" s="22"/>
      <c r="QG311" s="22"/>
      <c r="QH311" s="22"/>
      <c r="QI311" s="22"/>
      <c r="QJ311" s="22"/>
      <c r="QK311" s="22"/>
      <c r="QL311" s="22"/>
      <c r="QM311" s="22"/>
      <c r="QN311" s="22"/>
      <c r="QO311" s="22"/>
      <c r="QP311" s="22"/>
      <c r="QQ311" s="22"/>
      <c r="QR311" s="22"/>
      <c r="QS311" s="22"/>
      <c r="QT311" s="22"/>
      <c r="QU311" s="22"/>
      <c r="QV311" s="22"/>
      <c r="QW311" s="22"/>
      <c r="QX311" s="22"/>
      <c r="QY311" s="22"/>
      <c r="QZ311" s="22"/>
      <c r="RA311" s="22"/>
      <c r="RB311" s="22"/>
      <c r="RC311" s="22"/>
      <c r="RD311" s="22"/>
      <c r="RE311" s="22"/>
      <c r="RF311" s="22"/>
      <c r="RG311" s="22"/>
      <c r="RH311" s="22"/>
      <c r="RI311" s="22"/>
      <c r="RJ311" s="22"/>
      <c r="RK311" s="22"/>
      <c r="RL311" s="22"/>
      <c r="RM311" s="22"/>
      <c r="RN311" s="22"/>
      <c r="RO311" s="22"/>
      <c r="RP311" s="22"/>
      <c r="RQ311" s="22"/>
      <c r="RR311" s="22"/>
      <c r="RS311" s="22"/>
      <c r="RT311" s="22"/>
      <c r="RU311" s="22"/>
      <c r="RV311" s="22"/>
      <c r="RW311" s="22"/>
      <c r="RX311" s="22"/>
      <c r="RY311" s="22"/>
      <c r="RZ311" s="22"/>
      <c r="SA311" s="22"/>
      <c r="SB311" s="22"/>
      <c r="SC311" s="22"/>
      <c r="SD311" s="22"/>
      <c r="SE311" s="22"/>
      <c r="SF311" s="22"/>
      <c r="SG311" s="22"/>
      <c r="SH311" s="22"/>
      <c r="SI311" s="22"/>
      <c r="SJ311" s="22"/>
      <c r="SK311" s="22"/>
      <c r="SL311" s="22"/>
      <c r="SM311" s="22"/>
      <c r="SN311" s="22"/>
      <c r="SO311" s="22"/>
      <c r="SP311" s="22"/>
      <c r="SQ311" s="22"/>
      <c r="SR311" s="22"/>
      <c r="SS311" s="22"/>
      <c r="ST311" s="22"/>
      <c r="SU311" s="22"/>
      <c r="SV311" s="22"/>
      <c r="SW311" s="22"/>
      <c r="SX311" s="22"/>
      <c r="SY311" s="22"/>
      <c r="SZ311" s="22"/>
      <c r="TA311" s="22"/>
      <c r="TB311" s="22"/>
      <c r="TC311" s="22"/>
      <c r="TD311" s="22"/>
      <c r="TE311" s="22"/>
      <c r="TF311" s="22"/>
      <c r="TG311" s="22"/>
      <c r="TH311" s="22"/>
      <c r="TI311" s="22"/>
      <c r="TJ311" s="22"/>
      <c r="TK311" s="22"/>
      <c r="TL311" s="22"/>
      <c r="TM311" s="22"/>
      <c r="TN311" s="22"/>
      <c r="TO311" s="22"/>
      <c r="TP311" s="22"/>
      <c r="TQ311" s="22"/>
      <c r="TR311" s="22"/>
      <c r="TS311" s="22"/>
      <c r="TT311" s="22"/>
      <c r="TU311" s="22"/>
      <c r="TV311" s="22"/>
      <c r="TW311" s="22"/>
      <c r="TX311" s="22"/>
      <c r="TY311" s="22"/>
      <c r="TZ311" s="22"/>
      <c r="UA311" s="22"/>
      <c r="UB311" s="22"/>
      <c r="UC311" s="22"/>
      <c r="UD311" s="22"/>
      <c r="UE311" s="22"/>
      <c r="UF311" s="22"/>
      <c r="UG311" s="22"/>
      <c r="UH311" s="22"/>
      <c r="UI311" s="22"/>
      <c r="UJ311" s="22"/>
      <c r="UK311" s="22"/>
      <c r="UL311" s="22"/>
      <c r="UM311" s="22"/>
      <c r="UN311" s="22"/>
      <c r="UO311" s="22"/>
      <c r="UP311" s="22"/>
      <c r="UQ311" s="22"/>
      <c r="UR311" s="22"/>
      <c r="US311" s="22"/>
      <c r="UT311" s="22"/>
      <c r="UU311" s="22"/>
      <c r="UV311" s="22"/>
      <c r="UW311" s="22"/>
      <c r="UX311" s="22"/>
      <c r="UY311" s="22"/>
      <c r="UZ311" s="22"/>
      <c r="VA311" s="22"/>
      <c r="VB311" s="22"/>
      <c r="VC311" s="22"/>
      <c r="VD311" s="22"/>
      <c r="VE311" s="22"/>
      <c r="VF311" s="22"/>
      <c r="VG311" s="22"/>
      <c r="VH311" s="22"/>
      <c r="VI311" s="22"/>
      <c r="VJ311" s="22"/>
      <c r="VK311" s="22"/>
      <c r="VL311" s="22"/>
      <c r="VM311" s="22"/>
      <c r="VN311" s="22"/>
      <c r="VO311" s="22"/>
      <c r="VP311" s="22"/>
      <c r="VQ311" s="22"/>
      <c r="VR311" s="22"/>
      <c r="VS311" s="22"/>
      <c r="VT311" s="22"/>
      <c r="VU311" s="22"/>
      <c r="VV311" s="22"/>
      <c r="VW311" s="22"/>
      <c r="VX311" s="22"/>
      <c r="VY311" s="22"/>
      <c r="VZ311" s="22"/>
      <c r="WA311" s="22"/>
      <c r="WB311" s="22"/>
      <c r="WC311" s="22"/>
      <c r="WD311" s="22"/>
      <c r="WE311" s="22"/>
      <c r="WF311" s="22"/>
      <c r="WG311" s="22"/>
      <c r="WH311" s="22"/>
      <c r="WI311" s="22"/>
      <c r="WJ311" s="22"/>
      <c r="WK311" s="22"/>
      <c r="WL311" s="22"/>
      <c r="WM311" s="22"/>
      <c r="WN311" s="22"/>
      <c r="WO311" s="22"/>
      <c r="WP311" s="22"/>
      <c r="WQ311" s="22"/>
      <c r="WR311" s="22"/>
      <c r="WS311" s="22"/>
      <c r="WT311" s="22"/>
      <c r="WU311" s="22"/>
      <c r="WV311" s="22"/>
      <c r="WW311" s="22"/>
      <c r="WX311" s="22"/>
      <c r="WY311" s="22"/>
      <c r="WZ311" s="22"/>
      <c r="XA311" s="22"/>
      <c r="XB311" s="22"/>
      <c r="XC311" s="22"/>
      <c r="XD311" s="22"/>
      <c r="XE311" s="22"/>
      <c r="XF311" s="22"/>
      <c r="XG311" s="22"/>
      <c r="XH311" s="22"/>
      <c r="XI311" s="22"/>
      <c r="XJ311" s="22"/>
      <c r="XK311" s="22"/>
      <c r="XL311" s="22"/>
      <c r="XM311" s="22"/>
      <c r="XN311" s="22"/>
      <c r="XO311" s="22"/>
      <c r="XP311" s="22"/>
      <c r="XQ311" s="22"/>
      <c r="XR311" s="22"/>
      <c r="XS311" s="22"/>
      <c r="XT311" s="22"/>
      <c r="XU311" s="22"/>
      <c r="XV311" s="22"/>
      <c r="XW311" s="22"/>
      <c r="XX311" s="22"/>
      <c r="XY311" s="22"/>
      <c r="XZ311" s="22"/>
      <c r="YA311" s="22"/>
      <c r="YB311" s="22"/>
      <c r="YC311" s="22"/>
      <c r="YD311" s="22"/>
      <c r="YE311" s="22"/>
      <c r="YF311" s="22"/>
      <c r="YG311" s="22"/>
      <c r="YH311" s="22"/>
      <c r="YI311" s="22"/>
      <c r="YJ311" s="22"/>
      <c r="YK311" s="22"/>
      <c r="YL311" s="22"/>
      <c r="YM311" s="22"/>
      <c r="YN311" s="22"/>
      <c r="YO311" s="22"/>
      <c r="YP311" s="22"/>
      <c r="YQ311" s="22"/>
      <c r="YR311" s="22"/>
      <c r="YS311" s="22"/>
      <c r="YT311" s="22"/>
      <c r="YU311" s="22"/>
      <c r="YV311" s="22"/>
      <c r="YW311" s="22"/>
      <c r="YX311" s="22"/>
      <c r="YY311" s="22"/>
      <c r="YZ311" s="22"/>
      <c r="ZA311" s="22"/>
      <c r="ZB311" s="22"/>
      <c r="ZC311" s="22"/>
      <c r="ZD311" s="22"/>
      <c r="ZE311" s="22"/>
      <c r="ZF311" s="22"/>
      <c r="ZG311" s="22"/>
      <c r="ZH311" s="22"/>
      <c r="ZI311" s="22"/>
      <c r="ZJ311" s="22"/>
      <c r="ZK311" s="22"/>
      <c r="ZL311" s="22"/>
      <c r="ZM311" s="22"/>
      <c r="ZN311" s="22"/>
      <c r="ZO311" s="22"/>
      <c r="ZP311" s="22"/>
      <c r="ZQ311" s="22"/>
      <c r="ZR311" s="22"/>
      <c r="ZS311" s="22"/>
      <c r="ZT311" s="22"/>
      <c r="ZU311" s="22"/>
      <c r="ZV311" s="22"/>
      <c r="ZW311" s="22"/>
      <c r="ZX311" s="22"/>
      <c r="ZY311" s="22"/>
      <c r="ZZ311" s="22"/>
      <c r="AAA311" s="22"/>
      <c r="AAB311" s="22"/>
      <c r="AAC311" s="22"/>
      <c r="AAD311" s="22"/>
      <c r="AAE311" s="22"/>
      <c r="AAF311" s="22"/>
      <c r="AAG311" s="22"/>
      <c r="AAH311" s="22"/>
      <c r="AAI311" s="22"/>
      <c r="AAJ311" s="22"/>
      <c r="AAK311" s="22"/>
      <c r="AAL311" s="22"/>
      <c r="AAM311" s="22"/>
      <c r="AAN311" s="22"/>
      <c r="AAO311" s="22"/>
      <c r="AAP311" s="22"/>
      <c r="AAQ311" s="22"/>
      <c r="AAR311" s="22"/>
      <c r="AAS311" s="22"/>
      <c r="AAT311" s="22"/>
      <c r="AAU311" s="22"/>
      <c r="AAV311" s="22"/>
      <c r="AAW311" s="22"/>
      <c r="AAX311" s="22"/>
      <c r="AAY311" s="22"/>
      <c r="AAZ311" s="22"/>
      <c r="ABA311" s="22"/>
      <c r="ABB311" s="22"/>
      <c r="ABC311" s="22"/>
      <c r="ABD311" s="22"/>
      <c r="ABE311" s="22"/>
      <c r="ABF311" s="22"/>
      <c r="ABG311" s="22"/>
      <c r="ABH311" s="22"/>
      <c r="ABI311" s="22"/>
      <c r="ABJ311" s="22"/>
      <c r="ABK311" s="22"/>
      <c r="ABL311" s="22"/>
      <c r="ABM311" s="22"/>
      <c r="ABN311" s="22"/>
      <c r="ABO311" s="22"/>
      <c r="ABP311" s="22"/>
      <c r="ABQ311" s="22"/>
      <c r="ABR311" s="22"/>
      <c r="ABS311" s="22"/>
      <c r="ABT311" s="22"/>
      <c r="ABU311" s="22"/>
      <c r="ABV311" s="22"/>
      <c r="ABW311" s="22"/>
      <c r="ABX311" s="22"/>
      <c r="ABY311" s="22"/>
      <c r="ABZ311" s="22"/>
      <c r="ACA311" s="22"/>
      <c r="ACB311" s="22"/>
      <c r="ACC311" s="22"/>
      <c r="ACD311" s="22"/>
      <c r="ACE311" s="22"/>
      <c r="ACF311" s="22"/>
      <c r="ACG311" s="22"/>
      <c r="ACH311" s="22"/>
      <c r="ACI311" s="22"/>
      <c r="ACJ311" s="22"/>
      <c r="ACK311" s="22"/>
      <c r="ACL311" s="22"/>
      <c r="ACM311" s="22"/>
      <c r="ACN311" s="22"/>
      <c r="ACO311" s="22"/>
      <c r="ACP311" s="22"/>
      <c r="ACQ311" s="22"/>
      <c r="ACR311" s="22"/>
      <c r="ACS311" s="22"/>
      <c r="ACT311" s="22"/>
      <c r="ACU311" s="22"/>
      <c r="ACV311" s="22"/>
      <c r="ACW311" s="22"/>
      <c r="ACX311" s="22"/>
      <c r="ACY311" s="22"/>
      <c r="ACZ311" s="22"/>
      <c r="ADA311" s="22"/>
      <c r="ADB311" s="22"/>
      <c r="ADC311" s="22"/>
      <c r="ADD311" s="22"/>
      <c r="ADE311" s="22"/>
      <c r="ADF311" s="22"/>
      <c r="ADG311" s="22"/>
      <c r="ADH311" s="22"/>
      <c r="ADI311" s="22"/>
      <c r="ADJ311" s="22"/>
      <c r="ADK311" s="22"/>
      <c r="ADL311" s="22"/>
      <c r="ADM311" s="22"/>
      <c r="ADN311" s="22"/>
      <c r="ADO311" s="22"/>
      <c r="ADP311" s="22"/>
      <c r="ADQ311" s="22"/>
      <c r="ADR311" s="22"/>
      <c r="ADS311" s="22"/>
      <c r="ADT311" s="22"/>
      <c r="ADU311" s="22"/>
      <c r="ADV311" s="22"/>
      <c r="ADW311" s="22"/>
      <c r="ADX311" s="22"/>
      <c r="ADY311" s="22"/>
      <c r="ADZ311" s="22"/>
      <c r="AEA311" s="22"/>
      <c r="AEB311" s="22"/>
      <c r="AEC311" s="22"/>
      <c r="AED311" s="22"/>
      <c r="AEE311" s="22"/>
      <c r="AEF311" s="22"/>
      <c r="AEG311" s="22"/>
      <c r="AEH311" s="22"/>
      <c r="AEI311" s="22"/>
      <c r="AEJ311" s="22"/>
      <c r="AEK311" s="22"/>
      <c r="AEL311" s="22"/>
      <c r="AEM311" s="22"/>
      <c r="AEN311" s="22"/>
      <c r="AEO311" s="22"/>
      <c r="AEP311" s="22"/>
      <c r="AEQ311" s="22"/>
      <c r="AER311" s="22"/>
      <c r="AES311" s="22"/>
      <c r="AET311" s="22"/>
      <c r="AEU311" s="22"/>
      <c r="AEV311" s="22"/>
      <c r="AEW311" s="22"/>
      <c r="AEX311" s="22"/>
      <c r="AEY311" s="22"/>
      <c r="AEZ311" s="22"/>
      <c r="AFA311" s="22"/>
      <c r="AFB311" s="22"/>
      <c r="AFC311" s="22"/>
      <c r="AFD311" s="22"/>
      <c r="AFE311" s="22"/>
      <c r="AFF311" s="22"/>
      <c r="AFG311" s="22"/>
      <c r="AFH311" s="22"/>
      <c r="AFI311" s="22"/>
      <c r="AFJ311" s="22"/>
      <c r="AFK311" s="22"/>
      <c r="AFL311" s="22"/>
      <c r="AFM311" s="22"/>
      <c r="AFN311" s="22"/>
      <c r="AFO311" s="22"/>
      <c r="AFP311" s="22"/>
      <c r="AFQ311" s="22"/>
      <c r="AFR311" s="22"/>
      <c r="AFS311" s="22"/>
      <c r="AFT311" s="22"/>
      <c r="AFU311" s="22"/>
      <c r="AFV311" s="22"/>
      <c r="AFW311" s="22"/>
      <c r="AFX311" s="22"/>
      <c r="AFY311" s="22"/>
      <c r="AFZ311" s="22"/>
      <c r="AGA311" s="22"/>
      <c r="AGB311" s="22"/>
      <c r="AGC311" s="22"/>
      <c r="AGD311" s="22"/>
      <c r="AGE311" s="22"/>
      <c r="AGF311" s="22"/>
      <c r="AGG311" s="22"/>
      <c r="AGH311" s="22"/>
      <c r="AGI311" s="22"/>
      <c r="AGJ311" s="22"/>
      <c r="AGK311" s="22"/>
      <c r="AGL311" s="22"/>
      <c r="AGM311" s="22"/>
      <c r="AGN311" s="22"/>
      <c r="AGO311" s="22"/>
      <c r="AGP311" s="22"/>
      <c r="AGQ311" s="22"/>
      <c r="AGR311" s="22"/>
      <c r="AGS311" s="22"/>
      <c r="AGT311" s="22"/>
      <c r="AGU311" s="22"/>
      <c r="AGV311" s="22"/>
      <c r="AGW311" s="22"/>
      <c r="AGX311" s="22"/>
      <c r="AGY311" s="22"/>
      <c r="AGZ311" s="22"/>
      <c r="AHA311" s="22"/>
      <c r="AHB311" s="22"/>
      <c r="AHC311" s="22"/>
      <c r="AHD311" s="22"/>
      <c r="AHE311" s="22"/>
      <c r="AHF311" s="22"/>
      <c r="AHG311" s="22"/>
      <c r="AHH311" s="22"/>
      <c r="AHI311" s="22"/>
      <c r="AHJ311" s="22"/>
      <c r="AHK311" s="22"/>
      <c r="AHL311" s="22"/>
      <c r="AHM311" s="22"/>
      <c r="AHN311" s="22"/>
      <c r="AHO311" s="22"/>
      <c r="AHP311" s="22"/>
      <c r="AHQ311" s="22"/>
      <c r="AHR311" s="22"/>
      <c r="AHS311" s="22"/>
      <c r="AHT311" s="22"/>
      <c r="AHU311" s="22"/>
      <c r="AHV311" s="22"/>
      <c r="AHW311" s="22"/>
      <c r="AHX311" s="22"/>
      <c r="AHY311" s="22"/>
      <c r="AHZ311" s="22"/>
      <c r="AIA311" s="22"/>
      <c r="AIB311" s="22"/>
      <c r="AIC311" s="22"/>
      <c r="AID311" s="22"/>
      <c r="AIE311" s="22"/>
      <c r="AIF311" s="22"/>
      <c r="AIG311" s="22"/>
      <c r="AIH311" s="22"/>
      <c r="AII311" s="22"/>
      <c r="AIJ311" s="22"/>
      <c r="AIK311" s="22"/>
      <c r="AIL311" s="22"/>
      <c r="AIM311" s="22"/>
      <c r="AIN311" s="22"/>
      <c r="AIO311" s="22"/>
      <c r="AIP311" s="22"/>
      <c r="AIQ311" s="22"/>
      <c r="AIR311" s="22"/>
      <c r="AIS311" s="22"/>
      <c r="AIT311" s="22"/>
      <c r="AIU311" s="22"/>
      <c r="AIV311" s="22"/>
      <c r="AIW311" s="22"/>
      <c r="AIX311" s="22"/>
      <c r="AIY311" s="22"/>
      <c r="AIZ311" s="22"/>
      <c r="AJA311" s="22"/>
      <c r="AJB311" s="22"/>
      <c r="AJC311" s="22"/>
      <c r="AJD311" s="22"/>
      <c r="AJE311" s="22"/>
      <c r="AJF311" s="22"/>
      <c r="AJG311" s="22"/>
      <c r="AJH311" s="22"/>
      <c r="AJI311" s="22"/>
      <c r="AJJ311" s="22"/>
      <c r="AJK311" s="22"/>
      <c r="AJL311" s="22"/>
      <c r="AJM311" s="22"/>
      <c r="AJN311" s="22"/>
      <c r="AJO311" s="22"/>
      <c r="AJP311" s="22"/>
      <c r="AJQ311" s="22"/>
      <c r="AJR311" s="22"/>
      <c r="AJS311" s="22"/>
      <c r="AJT311" s="22"/>
      <c r="AJU311" s="22"/>
      <c r="AJV311" s="22"/>
      <c r="AJW311" s="22"/>
      <c r="AJX311" s="22"/>
      <c r="AJY311" s="22"/>
      <c r="AJZ311" s="22"/>
      <c r="AKA311" s="22"/>
      <c r="AKB311" s="22"/>
      <c r="AKC311" s="22"/>
      <c r="AKD311" s="22"/>
      <c r="AKE311" s="22"/>
      <c r="AKF311" s="22"/>
      <c r="AKG311" s="22"/>
      <c r="AKH311" s="22"/>
      <c r="AKI311" s="22"/>
      <c r="AKJ311" s="22"/>
      <c r="AKK311" s="22"/>
      <c r="AKL311" s="22"/>
      <c r="AKM311" s="22"/>
      <c r="AKN311" s="22"/>
      <c r="AKO311" s="22"/>
      <c r="AKP311" s="22"/>
      <c r="AKQ311" s="22"/>
      <c r="AKR311" s="22"/>
      <c r="AKS311" s="22"/>
      <c r="AKT311" s="22"/>
      <c r="AKU311" s="22"/>
      <c r="AKV311" s="22"/>
      <c r="AKW311" s="22"/>
      <c r="AKX311" s="22"/>
      <c r="AKY311" s="22"/>
      <c r="AKZ311" s="22"/>
      <c r="ALA311" s="22"/>
      <c r="ALB311" s="22"/>
      <c r="ALC311" s="22"/>
      <c r="ALD311" s="22"/>
      <c r="ALE311" s="22"/>
      <c r="ALF311" s="22"/>
      <c r="ALG311" s="22"/>
      <c r="ALH311" s="22"/>
      <c r="ALI311" s="22"/>
      <c r="ALJ311" s="22"/>
      <c r="ALK311" s="22"/>
      <c r="ALL311" s="22"/>
      <c r="ALM311" s="22"/>
      <c r="ALN311" s="22"/>
      <c r="ALO311" s="22"/>
      <c r="ALP311" s="22"/>
      <c r="ALQ311" s="22"/>
      <c r="ALR311" s="22"/>
      <c r="ALS311" s="22"/>
      <c r="ALT311" s="22"/>
      <c r="ALU311" s="22"/>
      <c r="ALV311" s="22"/>
      <c r="ALW311" s="22"/>
      <c r="ALX311" s="22"/>
      <c r="ALY311" s="22"/>
      <c r="ALZ311" s="22"/>
      <c r="AMA311" s="22"/>
      <c r="AMB311" s="22"/>
      <c r="AMC311" s="22"/>
      <c r="AMD311" s="22"/>
      <c r="AME311" s="22"/>
      <c r="AMF311" s="22"/>
      <c r="AMG311" s="22"/>
      <c r="AMH311" s="22"/>
      <c r="AMI311" s="22"/>
      <c r="AMJ311" s="22"/>
      <c r="AMK311" s="22"/>
      <c r="AML311" s="22"/>
      <c r="AMM311" s="22"/>
      <c r="AMN311" s="22"/>
      <c r="AMO311" s="22"/>
      <c r="AMP311" s="22"/>
      <c r="AMQ311" s="22"/>
      <c r="AMR311" s="22"/>
      <c r="AMS311" s="22"/>
      <c r="AMT311" s="22"/>
      <c r="AMU311" s="22"/>
      <c r="AMV311" s="22"/>
      <c r="AMW311" s="22"/>
      <c r="AMX311" s="22"/>
      <c r="AMY311" s="22"/>
      <c r="AMZ311" s="22"/>
      <c r="ANA311" s="22"/>
      <c r="ANB311" s="22"/>
      <c r="ANC311" s="22"/>
      <c r="AND311" s="22"/>
      <c r="ANE311" s="22"/>
      <c r="ANF311" s="22"/>
      <c r="ANG311" s="22"/>
      <c r="ANH311" s="22"/>
      <c r="ANI311" s="22"/>
      <c r="ANJ311" s="22"/>
      <c r="ANK311" s="22"/>
      <c r="ANL311" s="22"/>
      <c r="ANM311" s="22"/>
      <c r="ANN311" s="22"/>
      <c r="ANO311" s="22"/>
      <c r="ANP311" s="22"/>
      <c r="ANQ311" s="22"/>
      <c r="ANR311" s="22"/>
      <c r="ANS311" s="22"/>
      <c r="ANT311" s="22"/>
      <c r="ANU311" s="22"/>
      <c r="ANV311" s="22"/>
      <c r="ANW311" s="22"/>
      <c r="ANX311" s="22"/>
      <c r="ANY311" s="22"/>
      <c r="ANZ311" s="22"/>
      <c r="AOA311" s="22"/>
      <c r="AOB311" s="22"/>
      <c r="AOC311" s="22"/>
      <c r="AOD311" s="22"/>
      <c r="AOE311" s="22"/>
      <c r="AOF311" s="22"/>
      <c r="AOG311" s="22"/>
      <c r="AOH311" s="22"/>
      <c r="AOI311" s="22"/>
      <c r="AOJ311" s="22"/>
      <c r="AOK311" s="22"/>
      <c r="AOL311" s="22"/>
      <c r="AOM311" s="22"/>
      <c r="AON311" s="22"/>
      <c r="AOO311" s="22"/>
      <c r="AOP311" s="22"/>
      <c r="AOQ311" s="22"/>
      <c r="AOR311" s="22"/>
      <c r="AOS311" s="22"/>
      <c r="AOT311" s="22"/>
      <c r="AOU311" s="22"/>
      <c r="AOV311" s="22"/>
      <c r="AOW311" s="22"/>
      <c r="AOX311" s="22"/>
      <c r="AOY311" s="22"/>
      <c r="AOZ311" s="22"/>
      <c r="APA311" s="22"/>
      <c r="APB311" s="22"/>
      <c r="APC311" s="22"/>
      <c r="APD311" s="22"/>
      <c r="APE311" s="22"/>
      <c r="APF311" s="22"/>
      <c r="APG311" s="22"/>
      <c r="APH311" s="22"/>
      <c r="API311" s="22"/>
      <c r="APJ311" s="22"/>
      <c r="APK311" s="22"/>
      <c r="APL311" s="22"/>
      <c r="APM311" s="22"/>
      <c r="APN311" s="22"/>
      <c r="APO311" s="22"/>
      <c r="APP311" s="22"/>
      <c r="APQ311" s="22"/>
      <c r="APR311" s="22"/>
      <c r="APS311" s="22"/>
      <c r="APT311" s="22"/>
      <c r="APU311" s="22"/>
      <c r="APV311" s="22"/>
      <c r="APW311" s="22"/>
      <c r="APX311" s="22"/>
      <c r="APY311" s="22"/>
      <c r="APZ311" s="22"/>
      <c r="AQA311" s="22"/>
      <c r="AQB311" s="22"/>
      <c r="AQC311" s="22"/>
      <c r="AQD311" s="22"/>
      <c r="AQE311" s="22"/>
      <c r="AQF311" s="22"/>
      <c r="AQG311" s="22"/>
      <c r="AQH311" s="22"/>
      <c r="AQI311" s="22"/>
      <c r="AQJ311" s="22"/>
      <c r="AQK311" s="22"/>
      <c r="AQL311" s="22"/>
      <c r="AQM311" s="22"/>
      <c r="AQN311" s="22"/>
      <c r="AQO311" s="22"/>
      <c r="AQP311" s="22"/>
      <c r="AQQ311" s="22"/>
      <c r="AQR311" s="22"/>
      <c r="AQS311" s="22"/>
      <c r="AQT311" s="22"/>
      <c r="AQU311" s="22"/>
      <c r="AQV311" s="22"/>
      <c r="AQW311" s="22"/>
      <c r="AQX311" s="22"/>
      <c r="AQY311" s="22"/>
      <c r="AQZ311" s="22"/>
      <c r="ARA311" s="22"/>
      <c r="ARB311" s="22"/>
      <c r="ARC311" s="22"/>
      <c r="ARD311" s="22"/>
      <c r="ARE311" s="22"/>
      <c r="ARF311" s="22"/>
      <c r="ARG311" s="22"/>
      <c r="ARH311" s="22"/>
      <c r="ARI311" s="22"/>
      <c r="ARJ311" s="22"/>
      <c r="ARK311" s="22"/>
      <c r="ARL311" s="22"/>
      <c r="ARM311" s="22"/>
      <c r="ARN311" s="22"/>
      <c r="ARO311" s="22"/>
      <c r="ARP311" s="22"/>
      <c r="ARQ311" s="22"/>
      <c r="ARR311" s="22"/>
      <c r="ARS311" s="22"/>
      <c r="ART311" s="22"/>
      <c r="ARU311" s="22"/>
      <c r="ARV311" s="22"/>
      <c r="ARW311" s="22"/>
      <c r="ARX311" s="22"/>
      <c r="ARY311" s="22"/>
      <c r="ARZ311" s="22"/>
      <c r="ASA311" s="22"/>
      <c r="ASB311" s="22"/>
      <c r="ASC311" s="22"/>
      <c r="ASD311" s="22"/>
      <c r="ASE311" s="22"/>
      <c r="ASF311" s="22"/>
      <c r="ASG311" s="22"/>
      <c r="ASH311" s="22"/>
      <c r="ASI311" s="22"/>
      <c r="ASJ311" s="22"/>
      <c r="ASK311" s="22"/>
      <c r="ASL311" s="22"/>
      <c r="ASM311" s="22"/>
      <c r="ASN311" s="22"/>
      <c r="ASO311" s="22"/>
      <c r="ASP311" s="22"/>
      <c r="ASQ311" s="22"/>
      <c r="ASR311" s="22"/>
      <c r="ASS311" s="22"/>
      <c r="AST311" s="22"/>
      <c r="ASU311" s="22"/>
      <c r="ASV311" s="22"/>
      <c r="ASW311" s="22"/>
      <c r="ASX311" s="22"/>
      <c r="ASY311" s="22"/>
      <c r="ASZ311" s="22"/>
      <c r="ATA311" s="22"/>
      <c r="ATB311" s="22"/>
      <c r="ATC311" s="22"/>
      <c r="ATD311" s="22"/>
      <c r="ATE311" s="22"/>
      <c r="ATF311" s="22"/>
      <c r="ATG311" s="22"/>
      <c r="ATH311" s="22"/>
      <c r="ATI311" s="22"/>
      <c r="ATJ311" s="22"/>
      <c r="ATK311" s="22"/>
      <c r="ATL311" s="22"/>
      <c r="ATM311" s="22"/>
      <c r="ATN311" s="22"/>
      <c r="ATO311" s="22"/>
      <c r="ATP311" s="22"/>
      <c r="ATQ311" s="22"/>
      <c r="ATR311" s="22"/>
      <c r="ATS311" s="22"/>
      <c r="ATT311" s="22"/>
      <c r="ATU311" s="22"/>
      <c r="ATV311" s="22"/>
      <c r="ATW311" s="22"/>
      <c r="ATX311" s="22"/>
      <c r="ATY311" s="22"/>
      <c r="ATZ311" s="22"/>
      <c r="AUA311" s="22"/>
      <c r="AUB311" s="22"/>
      <c r="AUC311" s="22"/>
      <c r="AUD311" s="22"/>
      <c r="AUE311" s="22"/>
      <c r="AUF311" s="22"/>
      <c r="AUG311" s="22"/>
      <c r="AUH311" s="22"/>
      <c r="AUI311" s="22"/>
      <c r="AUJ311" s="22"/>
      <c r="AUK311" s="22"/>
      <c r="AUL311" s="22"/>
      <c r="AUM311" s="22"/>
      <c r="AUN311" s="22"/>
      <c r="AUO311" s="22"/>
      <c r="AUP311" s="22"/>
      <c r="AUQ311" s="22"/>
      <c r="AUR311" s="22"/>
      <c r="AUS311" s="22"/>
      <c r="AUT311" s="22"/>
      <c r="AUU311" s="22"/>
      <c r="AUV311" s="22"/>
      <c r="AUW311" s="22"/>
      <c r="AUX311" s="22"/>
      <c r="AUY311" s="22"/>
      <c r="AUZ311" s="22"/>
      <c r="AVA311" s="22"/>
      <c r="AVB311" s="22"/>
      <c r="AVC311" s="22"/>
      <c r="AVD311" s="22"/>
      <c r="AVE311" s="22"/>
      <c r="AVF311" s="22"/>
      <c r="AVG311" s="22"/>
      <c r="AVH311" s="22"/>
      <c r="AVI311" s="22"/>
      <c r="AVJ311" s="22"/>
      <c r="AVK311" s="22"/>
      <c r="AVL311" s="22"/>
      <c r="AVM311" s="22"/>
      <c r="AVN311" s="22"/>
      <c r="AVO311" s="22"/>
      <c r="AVP311" s="22"/>
      <c r="AVQ311" s="22"/>
      <c r="AVR311" s="22"/>
      <c r="AVS311" s="22"/>
      <c r="AVT311" s="22"/>
      <c r="AVU311" s="22"/>
      <c r="AVV311" s="22"/>
      <c r="AVW311" s="22"/>
      <c r="AVX311" s="22"/>
      <c r="AVY311" s="22"/>
      <c r="AVZ311" s="22"/>
      <c r="AWA311" s="22"/>
      <c r="AWB311" s="22"/>
      <c r="AWC311" s="22"/>
      <c r="AWD311" s="22"/>
      <c r="AWE311" s="22"/>
      <c r="AWF311" s="22"/>
      <c r="AWG311" s="22"/>
      <c r="AWH311" s="22"/>
      <c r="AWI311" s="22"/>
      <c r="AWJ311" s="22"/>
      <c r="AWK311" s="22"/>
      <c r="AWL311" s="22"/>
      <c r="AWM311" s="22"/>
      <c r="AWN311" s="22"/>
      <c r="AWO311" s="22"/>
      <c r="AWP311" s="22"/>
      <c r="AWQ311" s="22"/>
      <c r="AWR311" s="22"/>
      <c r="AWS311" s="22"/>
      <c r="AWT311" s="22"/>
      <c r="AWU311" s="22"/>
      <c r="AWV311" s="22"/>
      <c r="AWW311" s="22"/>
      <c r="AWX311" s="22"/>
      <c r="AWY311" s="22"/>
      <c r="AWZ311" s="22"/>
      <c r="AXA311" s="22"/>
      <c r="AXB311" s="22"/>
      <c r="AXC311" s="22"/>
      <c r="AXD311" s="22"/>
      <c r="AXE311" s="22"/>
      <c r="AXF311" s="22"/>
      <c r="AXG311" s="22"/>
      <c r="AXH311" s="22"/>
      <c r="AXI311" s="22"/>
      <c r="AXJ311" s="22"/>
      <c r="AXK311" s="22"/>
      <c r="AXL311" s="22"/>
      <c r="AXM311" s="22"/>
      <c r="AXN311" s="22"/>
      <c r="AXO311" s="22"/>
      <c r="AXP311" s="22"/>
      <c r="AXQ311" s="22"/>
      <c r="AXR311" s="22"/>
      <c r="AXS311" s="22"/>
      <c r="AXT311" s="22"/>
      <c r="AXU311" s="22"/>
      <c r="AXV311" s="22"/>
      <c r="AXW311" s="22"/>
      <c r="AXX311" s="22"/>
      <c r="AXY311" s="22"/>
      <c r="AXZ311" s="22"/>
      <c r="AYA311" s="22"/>
      <c r="AYB311" s="22"/>
      <c r="AYC311" s="22"/>
      <c r="AYD311" s="22"/>
      <c r="AYE311" s="22"/>
      <c r="AYF311" s="22"/>
      <c r="AYG311" s="22"/>
      <c r="AYH311" s="22"/>
      <c r="AYI311" s="22"/>
      <c r="AYJ311" s="22"/>
      <c r="AYK311" s="22"/>
      <c r="AYL311" s="22"/>
      <c r="AYM311" s="22"/>
      <c r="AYN311" s="22"/>
      <c r="AYO311" s="22"/>
      <c r="AYP311" s="22"/>
      <c r="AYQ311" s="22"/>
      <c r="AYR311" s="22"/>
      <c r="AYS311" s="22"/>
      <c r="AYT311" s="22"/>
      <c r="AYU311" s="22"/>
      <c r="AYV311" s="22"/>
      <c r="AYW311" s="22"/>
      <c r="AYX311" s="22"/>
      <c r="AYY311" s="22"/>
      <c r="AYZ311" s="22"/>
      <c r="AZA311" s="22"/>
      <c r="AZB311" s="22"/>
      <c r="AZC311" s="22"/>
      <c r="AZD311" s="22"/>
      <c r="AZE311" s="22"/>
      <c r="AZF311" s="22"/>
      <c r="AZG311" s="22"/>
      <c r="AZH311" s="22"/>
      <c r="AZI311" s="22"/>
      <c r="AZJ311" s="22"/>
      <c r="AZK311" s="22"/>
      <c r="AZL311" s="22"/>
      <c r="AZM311" s="22"/>
      <c r="AZN311" s="22"/>
      <c r="AZO311" s="22"/>
      <c r="AZP311" s="22"/>
      <c r="AZQ311" s="22"/>
      <c r="AZR311" s="22"/>
      <c r="AZS311" s="22"/>
      <c r="AZT311" s="22"/>
      <c r="AZU311" s="22"/>
      <c r="AZV311" s="22"/>
      <c r="AZW311" s="22"/>
      <c r="AZX311" s="22"/>
      <c r="AZY311" s="22"/>
      <c r="AZZ311" s="22"/>
      <c r="BAA311" s="22"/>
      <c r="BAB311" s="22"/>
      <c r="BAC311" s="22"/>
      <c r="BAD311" s="22"/>
      <c r="BAE311" s="22"/>
      <c r="BAF311" s="22"/>
      <c r="BAG311" s="22"/>
      <c r="BAH311" s="22"/>
      <c r="BAI311" s="22"/>
      <c r="BAJ311" s="22"/>
      <c r="BAK311" s="22"/>
      <c r="BAL311" s="22"/>
      <c r="BAM311" s="22"/>
      <c r="BAN311" s="22"/>
      <c r="BAO311" s="22"/>
      <c r="BAP311" s="22"/>
      <c r="BAQ311" s="22"/>
      <c r="BAR311" s="22"/>
      <c r="BAS311" s="22"/>
      <c r="BAT311" s="22"/>
      <c r="BAU311" s="22"/>
      <c r="BAV311" s="22"/>
      <c r="BAW311" s="22"/>
      <c r="BAX311" s="22"/>
      <c r="BAY311" s="22"/>
      <c r="BAZ311" s="22"/>
      <c r="BBA311" s="22"/>
      <c r="BBB311" s="22"/>
      <c r="BBC311" s="22"/>
      <c r="BBD311" s="22"/>
      <c r="BBE311" s="22"/>
      <c r="BBF311" s="22"/>
      <c r="BBG311" s="22"/>
      <c r="BBH311" s="22"/>
      <c r="BBI311" s="22"/>
      <c r="BBJ311" s="22"/>
      <c r="BBK311" s="22"/>
      <c r="BBL311" s="22"/>
      <c r="BBM311" s="22"/>
      <c r="BBN311" s="22"/>
      <c r="BBO311" s="22"/>
      <c r="BBP311" s="22"/>
      <c r="BBQ311" s="22"/>
      <c r="BBR311" s="22"/>
      <c r="BBS311" s="22"/>
      <c r="BBT311" s="22"/>
      <c r="BBU311" s="22"/>
      <c r="BBV311" s="22"/>
      <c r="BBW311" s="22"/>
      <c r="BBX311" s="22"/>
      <c r="BBY311" s="22"/>
      <c r="BBZ311" s="22"/>
      <c r="BCA311" s="22"/>
      <c r="BCB311" s="22"/>
      <c r="BCC311" s="22"/>
      <c r="BCD311" s="22"/>
      <c r="BCE311" s="22"/>
      <c r="BCF311" s="22"/>
      <c r="BCG311" s="22"/>
      <c r="BCH311" s="22"/>
      <c r="BCI311" s="22"/>
      <c r="BCJ311" s="22"/>
      <c r="BCK311" s="22"/>
      <c r="BCL311" s="22"/>
      <c r="BCM311" s="22"/>
      <c r="BCN311" s="22"/>
      <c r="BCO311" s="22"/>
      <c r="BCP311" s="22"/>
      <c r="BCQ311" s="22"/>
      <c r="BCR311" s="22"/>
      <c r="BCS311" s="22"/>
      <c r="BCT311" s="22"/>
      <c r="BCU311" s="22"/>
      <c r="BCV311" s="22"/>
      <c r="BCW311" s="22"/>
      <c r="BCX311" s="22"/>
      <c r="BCY311" s="22"/>
      <c r="BCZ311" s="22"/>
      <c r="BDA311" s="22"/>
      <c r="BDB311" s="22"/>
      <c r="BDC311" s="22"/>
      <c r="BDD311" s="22"/>
      <c r="BDE311" s="22"/>
      <c r="BDF311" s="22"/>
      <c r="BDG311" s="22"/>
      <c r="BDH311" s="22"/>
      <c r="BDI311" s="22"/>
      <c r="BDJ311" s="22"/>
      <c r="BDK311" s="22"/>
      <c r="BDL311" s="22"/>
      <c r="BDM311" s="22"/>
      <c r="BDN311" s="22"/>
      <c r="BDO311" s="22"/>
      <c r="BDP311" s="22"/>
      <c r="BDQ311" s="22"/>
      <c r="BDR311" s="22"/>
      <c r="BDS311" s="22"/>
      <c r="BDT311" s="22"/>
      <c r="BDU311" s="22"/>
      <c r="BDV311" s="22"/>
      <c r="BDW311" s="22"/>
      <c r="BDX311" s="22"/>
      <c r="BDY311" s="22"/>
      <c r="BDZ311" s="22"/>
      <c r="BEA311" s="22"/>
      <c r="BEB311" s="22"/>
      <c r="BEC311" s="22"/>
      <c r="BED311" s="22"/>
      <c r="BEE311" s="22"/>
      <c r="BEF311" s="22"/>
      <c r="BEG311" s="22"/>
      <c r="BEH311" s="22"/>
      <c r="BEI311" s="22"/>
      <c r="BEJ311" s="22"/>
      <c r="BEK311" s="22"/>
      <c r="BEL311" s="22"/>
      <c r="BEM311" s="22"/>
      <c r="BEN311" s="22"/>
      <c r="BEO311" s="22"/>
      <c r="BEP311" s="22"/>
      <c r="BEQ311" s="22"/>
      <c r="BER311" s="22"/>
      <c r="BES311" s="22"/>
      <c r="BET311" s="22"/>
      <c r="BEU311" s="22"/>
      <c r="BEV311" s="22"/>
      <c r="BEW311" s="22"/>
      <c r="BEX311" s="22"/>
      <c r="BEY311" s="22"/>
      <c r="BEZ311" s="22"/>
      <c r="BFA311" s="22"/>
      <c r="BFB311" s="22"/>
      <c r="BFC311" s="22"/>
      <c r="BFD311" s="22"/>
      <c r="BFE311" s="22"/>
      <c r="BFF311" s="22"/>
      <c r="BFG311" s="22"/>
      <c r="BFH311" s="22"/>
      <c r="BFI311" s="22"/>
      <c r="BFJ311" s="22"/>
      <c r="BFK311" s="22"/>
      <c r="BFL311" s="22"/>
      <c r="BFM311" s="22"/>
      <c r="BFN311" s="22"/>
      <c r="BFO311" s="22"/>
      <c r="BFP311" s="22"/>
      <c r="BFQ311" s="22"/>
      <c r="BFR311" s="22"/>
      <c r="BFS311" s="22"/>
      <c r="BFT311" s="22"/>
      <c r="BFU311" s="22"/>
      <c r="BFV311" s="22"/>
      <c r="BFW311" s="22"/>
      <c r="BFX311" s="22"/>
      <c r="BFY311" s="22"/>
      <c r="BFZ311" s="22"/>
      <c r="BGA311" s="22"/>
      <c r="BGB311" s="22"/>
      <c r="BGC311" s="22"/>
      <c r="BGD311" s="22"/>
      <c r="BGE311" s="22"/>
      <c r="BGF311" s="22"/>
      <c r="BGG311" s="22"/>
      <c r="BGH311" s="22"/>
      <c r="BGI311" s="22"/>
      <c r="BGJ311" s="22"/>
      <c r="BGK311" s="22"/>
      <c r="BGL311" s="22"/>
      <c r="BGM311" s="22"/>
      <c r="BGN311" s="22"/>
      <c r="BGO311" s="22"/>
      <c r="BGP311" s="22"/>
      <c r="BGQ311" s="22"/>
      <c r="BGR311" s="22"/>
      <c r="BGS311" s="22"/>
      <c r="BGT311" s="22"/>
      <c r="BGU311" s="22"/>
      <c r="BGV311" s="22"/>
      <c r="BGW311" s="22"/>
      <c r="BGX311" s="22"/>
      <c r="BGY311" s="22"/>
      <c r="BGZ311" s="22"/>
      <c r="BHA311" s="22"/>
      <c r="BHB311" s="22"/>
      <c r="BHC311" s="22"/>
      <c r="BHD311" s="22"/>
      <c r="BHE311" s="22"/>
      <c r="BHF311" s="22"/>
      <c r="BHG311" s="22"/>
      <c r="BHH311" s="22"/>
      <c r="BHI311" s="22"/>
      <c r="BHJ311" s="22"/>
      <c r="BHK311" s="22"/>
      <c r="BHL311" s="22"/>
      <c r="BHM311" s="22"/>
      <c r="BHN311" s="22"/>
      <c r="BHO311" s="22"/>
      <c r="BHP311" s="22"/>
      <c r="BHQ311" s="22"/>
      <c r="BHR311" s="22"/>
      <c r="BHS311" s="22"/>
      <c r="BHT311" s="22"/>
      <c r="BHU311" s="22"/>
      <c r="BHV311" s="22"/>
      <c r="BHW311" s="22"/>
      <c r="BHX311" s="22"/>
      <c r="BHY311" s="22"/>
      <c r="BHZ311" s="22"/>
      <c r="BIA311" s="22"/>
      <c r="BIB311" s="22"/>
      <c r="BIC311" s="22"/>
      <c r="BID311" s="22"/>
      <c r="BIE311" s="22"/>
      <c r="BIF311" s="22"/>
      <c r="BIG311" s="22"/>
      <c r="BIH311" s="22"/>
      <c r="BII311" s="22"/>
      <c r="BIJ311" s="22"/>
      <c r="BIK311" s="22"/>
      <c r="BIL311" s="22"/>
      <c r="BIM311" s="22"/>
      <c r="BIN311" s="22"/>
      <c r="BIO311" s="22"/>
      <c r="BIP311" s="22"/>
      <c r="BIQ311" s="22"/>
      <c r="BIR311" s="22"/>
      <c r="BIS311" s="22"/>
      <c r="BIT311" s="22"/>
      <c r="BIU311" s="22"/>
      <c r="BIV311" s="22"/>
      <c r="BIW311" s="22"/>
      <c r="BIX311" s="22"/>
      <c r="BIY311" s="22"/>
      <c r="BIZ311" s="22"/>
      <c r="BJA311" s="22"/>
      <c r="BJB311" s="22"/>
      <c r="BJC311" s="22"/>
      <c r="BJD311" s="22"/>
      <c r="BJE311" s="22"/>
      <c r="BJF311" s="22"/>
      <c r="BJG311" s="22"/>
      <c r="BJH311" s="22"/>
      <c r="BJI311" s="22"/>
      <c r="BJJ311" s="22"/>
      <c r="BJK311" s="22"/>
      <c r="BJL311" s="22"/>
      <c r="BJM311" s="22"/>
      <c r="BJN311" s="22"/>
      <c r="BJO311" s="22"/>
      <c r="BJP311" s="22"/>
      <c r="BJQ311" s="22"/>
      <c r="BJR311" s="22"/>
      <c r="BJS311" s="22"/>
      <c r="BJT311" s="22"/>
      <c r="BJU311" s="22"/>
      <c r="BJV311" s="22"/>
      <c r="BJW311" s="22"/>
      <c r="BJX311" s="22"/>
      <c r="BJY311" s="22"/>
      <c r="BJZ311" s="22"/>
      <c r="BKA311" s="22"/>
      <c r="BKB311" s="22"/>
      <c r="BKC311" s="22"/>
      <c r="BKD311" s="22"/>
      <c r="BKE311" s="22"/>
      <c r="BKF311" s="22"/>
      <c r="BKG311" s="22"/>
      <c r="BKH311" s="22"/>
      <c r="BKI311" s="22"/>
      <c r="BKJ311" s="22"/>
      <c r="BKK311" s="22"/>
      <c r="BKL311" s="22"/>
      <c r="BKM311" s="22"/>
      <c r="BKN311" s="22"/>
      <c r="BKO311" s="22"/>
      <c r="BKP311" s="22"/>
      <c r="BKQ311" s="22"/>
      <c r="BKR311" s="22"/>
      <c r="BKS311" s="22"/>
      <c r="BKT311" s="22"/>
      <c r="BKU311" s="22"/>
      <c r="BKV311" s="22"/>
      <c r="BKW311" s="22"/>
      <c r="BKX311" s="22"/>
      <c r="BKY311" s="22"/>
      <c r="BKZ311" s="22"/>
      <c r="BLA311" s="22"/>
      <c r="BLB311" s="22"/>
      <c r="BLC311" s="22"/>
      <c r="BLD311" s="22"/>
      <c r="BLE311" s="22"/>
      <c r="BLF311" s="22"/>
      <c r="BLG311" s="22"/>
      <c r="BLH311" s="22"/>
      <c r="BLI311" s="22"/>
      <c r="BLJ311" s="22"/>
      <c r="BLK311" s="22"/>
      <c r="BLL311" s="22"/>
      <c r="BLM311" s="22"/>
      <c r="BLN311" s="22"/>
      <c r="BLO311" s="22"/>
      <c r="BLP311" s="22"/>
      <c r="BLQ311" s="22"/>
      <c r="BLR311" s="22"/>
      <c r="BLS311" s="22"/>
      <c r="BLT311" s="22"/>
      <c r="BLU311" s="22"/>
      <c r="BLV311" s="22"/>
      <c r="BLW311" s="22"/>
      <c r="BLX311" s="22"/>
      <c r="BLY311" s="22"/>
      <c r="BLZ311" s="22"/>
      <c r="BMA311" s="22"/>
      <c r="BMB311" s="22"/>
      <c r="BMC311" s="22"/>
      <c r="BMD311" s="22"/>
      <c r="BME311" s="22"/>
      <c r="BMF311" s="22"/>
      <c r="BMG311" s="22"/>
      <c r="BMH311" s="22"/>
      <c r="BMI311" s="22"/>
      <c r="BMJ311" s="22"/>
      <c r="BMK311" s="22"/>
      <c r="BML311" s="22"/>
      <c r="BMM311" s="22"/>
      <c r="BMN311" s="22"/>
      <c r="BMO311" s="22"/>
      <c r="BMP311" s="22"/>
      <c r="BMQ311" s="22"/>
      <c r="BMR311" s="22"/>
      <c r="BMS311" s="22"/>
      <c r="BMT311" s="22"/>
      <c r="BMU311" s="22"/>
      <c r="BMV311" s="22"/>
      <c r="BMW311" s="22"/>
      <c r="BMX311" s="22"/>
      <c r="BMY311" s="22"/>
      <c r="BMZ311" s="22"/>
      <c r="BNA311" s="22"/>
      <c r="BNB311" s="22"/>
      <c r="BNC311" s="22"/>
      <c r="BND311" s="22"/>
      <c r="BNE311" s="22"/>
      <c r="BNF311" s="22"/>
      <c r="BNG311" s="22"/>
      <c r="BNH311" s="22"/>
      <c r="BNI311" s="22"/>
      <c r="BNJ311" s="22"/>
      <c r="BNK311" s="22"/>
      <c r="BNL311" s="22"/>
      <c r="BNM311" s="22"/>
      <c r="BNN311" s="22"/>
      <c r="BNO311" s="22"/>
      <c r="BNP311" s="22"/>
      <c r="BNQ311" s="22"/>
      <c r="BNR311" s="22"/>
      <c r="BNS311" s="22"/>
      <c r="BNT311" s="22"/>
      <c r="BNU311" s="22"/>
      <c r="BNV311" s="22"/>
      <c r="BNW311" s="22"/>
      <c r="BNX311" s="22"/>
      <c r="BNY311" s="22"/>
      <c r="BNZ311" s="22"/>
      <c r="BOA311" s="22"/>
      <c r="BOB311" s="22"/>
      <c r="BOC311" s="22"/>
      <c r="BOD311" s="22"/>
      <c r="BOE311" s="22"/>
      <c r="BOF311" s="22"/>
      <c r="BOG311" s="22"/>
      <c r="BOH311" s="22"/>
      <c r="BOI311" s="22"/>
      <c r="BOJ311" s="22"/>
      <c r="BOK311" s="22"/>
      <c r="BOL311" s="22"/>
      <c r="BOM311" s="22"/>
      <c r="BON311" s="22"/>
      <c r="BOO311" s="22"/>
      <c r="BOP311" s="22"/>
      <c r="BOQ311" s="22"/>
      <c r="BOR311" s="22"/>
      <c r="BOS311" s="22"/>
      <c r="BOT311" s="22"/>
      <c r="BOU311" s="22"/>
      <c r="BOV311" s="22"/>
      <c r="BOW311" s="22"/>
      <c r="BOX311" s="22"/>
      <c r="BOY311" s="22"/>
      <c r="BOZ311" s="22"/>
      <c r="BPA311" s="22"/>
      <c r="BPB311" s="22"/>
      <c r="BPC311" s="22"/>
      <c r="BPD311" s="22"/>
      <c r="BPE311" s="22"/>
      <c r="BPF311" s="22"/>
      <c r="BPG311" s="22"/>
      <c r="BPH311" s="22"/>
      <c r="BPI311" s="22"/>
      <c r="BPJ311" s="22"/>
      <c r="BPK311" s="22"/>
      <c r="BPL311" s="22"/>
      <c r="BPM311" s="22"/>
      <c r="BPN311" s="22"/>
      <c r="BPO311" s="22"/>
      <c r="BPP311" s="22"/>
      <c r="BPQ311" s="22"/>
      <c r="BPR311" s="22"/>
      <c r="BPS311" s="22"/>
      <c r="BPT311" s="22"/>
      <c r="BPU311" s="22"/>
      <c r="BPV311" s="22"/>
      <c r="BPW311" s="22"/>
      <c r="BPX311" s="22"/>
      <c r="BPY311" s="22"/>
      <c r="BPZ311" s="22"/>
      <c r="BQA311" s="22"/>
      <c r="BQB311" s="22"/>
      <c r="BQC311" s="22"/>
      <c r="BQD311" s="22"/>
      <c r="BQE311" s="22"/>
      <c r="BQF311" s="22"/>
      <c r="BQG311" s="22"/>
      <c r="BQH311" s="22"/>
      <c r="BQI311" s="22"/>
      <c r="BQJ311" s="22"/>
      <c r="BQK311" s="22"/>
      <c r="BQL311" s="22"/>
      <c r="BQM311" s="22"/>
      <c r="BQN311" s="22"/>
      <c r="BQO311" s="22"/>
      <c r="BQP311" s="22"/>
      <c r="BQQ311" s="22"/>
      <c r="BQR311" s="22"/>
      <c r="BQS311" s="22"/>
      <c r="BQT311" s="22"/>
      <c r="BQU311" s="22"/>
      <c r="BQV311" s="22"/>
      <c r="BQW311" s="22"/>
      <c r="BQX311" s="22"/>
      <c r="BQY311" s="22"/>
      <c r="BQZ311" s="22"/>
      <c r="BRA311" s="22"/>
      <c r="BRB311" s="22"/>
      <c r="BRC311" s="22"/>
      <c r="BRD311" s="22"/>
      <c r="BRE311" s="22"/>
      <c r="BRF311" s="22"/>
      <c r="BRG311" s="22"/>
      <c r="BRH311" s="22"/>
      <c r="BRI311" s="22"/>
      <c r="BRJ311" s="22"/>
      <c r="BRK311" s="22"/>
      <c r="BRL311" s="22"/>
      <c r="BRM311" s="22"/>
      <c r="BRN311" s="22"/>
      <c r="BRO311" s="22"/>
      <c r="BRP311" s="22"/>
      <c r="BRQ311" s="22"/>
      <c r="BRR311" s="22"/>
      <c r="BRS311" s="22"/>
      <c r="BRT311" s="22"/>
      <c r="BRU311" s="22"/>
      <c r="BRV311" s="22"/>
      <c r="BRW311" s="22"/>
      <c r="BRX311" s="22"/>
      <c r="BRY311" s="22"/>
      <c r="BRZ311" s="22"/>
      <c r="BSA311" s="22"/>
      <c r="BSB311" s="22"/>
      <c r="BSC311" s="22"/>
      <c r="BSD311" s="22"/>
      <c r="BSE311" s="22"/>
      <c r="BSF311" s="22"/>
      <c r="BSG311" s="22"/>
      <c r="BSH311" s="22"/>
      <c r="BSI311" s="22"/>
      <c r="BSJ311" s="22"/>
      <c r="BSK311" s="22"/>
      <c r="BSL311" s="22"/>
      <c r="BSM311" s="22"/>
      <c r="BSN311" s="22"/>
      <c r="BSO311" s="22"/>
      <c r="BSP311" s="22"/>
      <c r="BSQ311" s="22"/>
      <c r="BSR311" s="22"/>
      <c r="BSS311" s="22"/>
      <c r="BST311" s="22"/>
      <c r="BSU311" s="22"/>
      <c r="BSV311" s="22"/>
      <c r="BSW311" s="22"/>
      <c r="BSX311" s="22"/>
      <c r="BSY311" s="22"/>
      <c r="BSZ311" s="22"/>
      <c r="BTA311" s="22"/>
      <c r="BTB311" s="22"/>
      <c r="BTC311" s="22"/>
      <c r="BTD311" s="22"/>
      <c r="BTE311" s="22"/>
      <c r="BTF311" s="22"/>
      <c r="BTG311" s="22"/>
      <c r="BTH311" s="22"/>
      <c r="BTI311" s="22"/>
      <c r="BTJ311" s="22"/>
      <c r="BTK311" s="22"/>
      <c r="BTL311" s="22"/>
      <c r="BTM311" s="22"/>
      <c r="BTN311" s="22"/>
      <c r="BTO311" s="22"/>
      <c r="BTP311" s="22"/>
      <c r="BTQ311" s="22"/>
      <c r="BTR311" s="22"/>
      <c r="BTS311" s="22"/>
      <c r="BTT311" s="22"/>
      <c r="BTU311" s="22"/>
      <c r="BTV311" s="22"/>
      <c r="BTW311" s="22"/>
      <c r="BTX311" s="22"/>
      <c r="BTY311" s="22"/>
      <c r="BTZ311" s="22"/>
      <c r="BUA311" s="22"/>
      <c r="BUB311" s="22"/>
      <c r="BUC311" s="22"/>
      <c r="BUD311" s="22"/>
      <c r="BUE311" s="22"/>
      <c r="BUF311" s="22"/>
      <c r="BUG311" s="22"/>
      <c r="BUH311" s="22"/>
      <c r="BUI311" s="22"/>
      <c r="BUJ311" s="22"/>
      <c r="BUK311" s="22"/>
      <c r="BUL311" s="22"/>
      <c r="BUM311" s="22"/>
      <c r="BUN311" s="22"/>
      <c r="BUO311" s="22"/>
      <c r="BUP311" s="22"/>
      <c r="BUQ311" s="22"/>
      <c r="BUR311" s="22"/>
      <c r="BUS311" s="22"/>
      <c r="BUT311" s="22"/>
      <c r="BUU311" s="22"/>
      <c r="BUV311" s="22"/>
      <c r="BUW311" s="22"/>
      <c r="BUX311" s="22"/>
      <c r="BUY311" s="22"/>
      <c r="BUZ311" s="22"/>
      <c r="BVA311" s="22"/>
      <c r="BVB311" s="22"/>
      <c r="BVC311" s="22"/>
      <c r="BVD311" s="22"/>
      <c r="BVE311" s="22"/>
      <c r="BVF311" s="22"/>
      <c r="BVG311" s="22"/>
      <c r="BVH311" s="22"/>
      <c r="BVI311" s="22"/>
      <c r="BVJ311" s="22"/>
      <c r="BVK311" s="22"/>
      <c r="BVL311" s="22"/>
      <c r="BVM311" s="22"/>
      <c r="BVN311" s="22"/>
      <c r="BVO311" s="22"/>
      <c r="BVP311" s="22"/>
      <c r="BVQ311" s="22"/>
      <c r="BVR311" s="22"/>
      <c r="BVS311" s="22"/>
      <c r="BVT311" s="22"/>
      <c r="BVU311" s="22"/>
      <c r="BVV311" s="22"/>
      <c r="BVW311" s="22"/>
      <c r="BVX311" s="22"/>
      <c r="BVY311" s="22"/>
      <c r="BVZ311" s="22"/>
      <c r="BWA311" s="22"/>
      <c r="BWB311" s="22"/>
      <c r="BWC311" s="22"/>
      <c r="BWD311" s="22"/>
      <c r="BWE311" s="22"/>
      <c r="BWF311" s="22"/>
      <c r="BWG311" s="22"/>
      <c r="BWH311" s="22"/>
      <c r="BWI311" s="22"/>
      <c r="BWJ311" s="22"/>
      <c r="BWK311" s="22"/>
      <c r="BWL311" s="22"/>
      <c r="BWM311" s="22"/>
      <c r="BWN311" s="22"/>
      <c r="BWO311" s="22"/>
      <c r="BWP311" s="22"/>
      <c r="BWQ311" s="22"/>
      <c r="BWR311" s="22"/>
      <c r="BWS311" s="22"/>
      <c r="BWT311" s="22"/>
      <c r="BWU311" s="22"/>
      <c r="BWV311" s="22"/>
      <c r="BWW311" s="22"/>
      <c r="BWX311" s="22"/>
      <c r="BWY311" s="22"/>
      <c r="BWZ311" s="22"/>
      <c r="BXA311" s="22"/>
      <c r="BXB311" s="22"/>
      <c r="BXC311" s="22"/>
      <c r="BXD311" s="22"/>
      <c r="BXE311" s="22"/>
      <c r="BXF311" s="22"/>
      <c r="BXG311" s="22"/>
      <c r="BXH311" s="22"/>
      <c r="BXI311" s="22"/>
      <c r="BXJ311" s="22"/>
      <c r="BXK311" s="22"/>
      <c r="BXL311" s="22"/>
      <c r="BXM311" s="22"/>
      <c r="BXN311" s="22"/>
      <c r="BXO311" s="22"/>
      <c r="BXP311" s="22"/>
      <c r="BXQ311" s="22"/>
      <c r="BXR311" s="22"/>
      <c r="BXS311" s="22"/>
      <c r="BXT311" s="22"/>
      <c r="BXU311" s="22"/>
      <c r="BXV311" s="22"/>
      <c r="BXW311" s="22"/>
      <c r="BXX311" s="22"/>
      <c r="BXY311" s="22"/>
      <c r="BXZ311" s="22"/>
      <c r="BYA311" s="22"/>
      <c r="BYB311" s="22"/>
      <c r="BYC311" s="22"/>
      <c r="BYD311" s="22"/>
      <c r="BYE311" s="22"/>
      <c r="BYF311" s="22"/>
      <c r="BYG311" s="22"/>
      <c r="BYH311" s="22"/>
      <c r="BYI311" s="22"/>
      <c r="BYJ311" s="22"/>
      <c r="BYK311" s="22"/>
      <c r="BYL311" s="22"/>
      <c r="BYM311" s="22"/>
      <c r="BYN311" s="22"/>
      <c r="BYO311" s="22"/>
      <c r="BYP311" s="22"/>
      <c r="BYQ311" s="22"/>
      <c r="BYR311" s="22"/>
      <c r="BYS311" s="22"/>
      <c r="BYT311" s="22"/>
      <c r="BYU311" s="22"/>
      <c r="BYV311" s="22"/>
      <c r="BYW311" s="22"/>
      <c r="BYX311" s="22"/>
      <c r="BYY311" s="22"/>
      <c r="BYZ311" s="22"/>
      <c r="BZA311" s="22"/>
      <c r="BZB311" s="22"/>
      <c r="BZC311" s="22"/>
      <c r="BZD311" s="22"/>
      <c r="BZE311" s="22"/>
      <c r="BZF311" s="22"/>
      <c r="BZG311" s="22"/>
      <c r="BZH311" s="22"/>
      <c r="BZI311" s="22"/>
      <c r="BZJ311" s="22"/>
      <c r="BZK311" s="22"/>
      <c r="BZL311" s="22"/>
      <c r="BZM311" s="22"/>
      <c r="BZN311" s="22"/>
      <c r="BZO311" s="22"/>
      <c r="BZP311" s="22"/>
      <c r="BZQ311" s="22"/>
      <c r="BZR311" s="22"/>
      <c r="BZS311" s="22"/>
      <c r="BZT311" s="22"/>
      <c r="BZU311" s="22"/>
      <c r="BZV311" s="22"/>
      <c r="BZW311" s="22"/>
      <c r="BZX311" s="22"/>
      <c r="BZY311" s="22"/>
      <c r="BZZ311" s="22"/>
      <c r="CAA311" s="22"/>
      <c r="CAB311" s="22"/>
      <c r="CAC311" s="22"/>
      <c r="CAD311" s="22"/>
      <c r="CAE311" s="22"/>
      <c r="CAF311" s="22"/>
      <c r="CAG311" s="22"/>
      <c r="CAH311" s="22"/>
      <c r="CAI311" s="22"/>
      <c r="CAJ311" s="22"/>
      <c r="CAK311" s="22"/>
      <c r="CAL311" s="22"/>
      <c r="CAM311" s="22"/>
      <c r="CAN311" s="22"/>
      <c r="CAO311" s="22"/>
      <c r="CAP311" s="22"/>
      <c r="CAQ311" s="22"/>
      <c r="CAR311" s="22"/>
      <c r="CAS311" s="22"/>
      <c r="CAT311" s="22"/>
      <c r="CAU311" s="22"/>
      <c r="CAV311" s="22"/>
      <c r="CAW311" s="22"/>
      <c r="CAX311" s="22"/>
      <c r="CAY311" s="22"/>
      <c r="CAZ311" s="22"/>
      <c r="CBA311" s="22"/>
      <c r="CBB311" s="22"/>
      <c r="CBC311" s="22"/>
      <c r="CBD311" s="22"/>
      <c r="CBE311" s="22"/>
      <c r="CBF311" s="22"/>
      <c r="CBG311" s="22"/>
      <c r="CBH311" s="22"/>
      <c r="CBI311" s="22"/>
      <c r="CBJ311" s="22"/>
      <c r="CBK311" s="22"/>
      <c r="CBL311" s="22"/>
      <c r="CBM311" s="22"/>
      <c r="CBN311" s="22"/>
      <c r="CBO311" s="22"/>
      <c r="CBP311" s="22"/>
      <c r="CBQ311" s="22"/>
      <c r="CBR311" s="22"/>
      <c r="CBS311" s="22"/>
      <c r="CBT311" s="22"/>
      <c r="CBU311" s="22"/>
      <c r="CBV311" s="22"/>
      <c r="CBW311" s="22"/>
      <c r="CBX311" s="22"/>
      <c r="CBY311" s="22"/>
      <c r="CBZ311" s="22"/>
      <c r="CCA311" s="22"/>
      <c r="CCB311" s="22"/>
      <c r="CCC311" s="22"/>
      <c r="CCD311" s="22"/>
      <c r="CCE311" s="22"/>
      <c r="CCF311" s="22"/>
      <c r="CCG311" s="22"/>
      <c r="CCH311" s="22"/>
      <c r="CCI311" s="22"/>
      <c r="CCJ311" s="22"/>
      <c r="CCK311" s="22"/>
      <c r="CCL311" s="22"/>
      <c r="CCM311" s="22"/>
      <c r="CCN311" s="22"/>
      <c r="CCO311" s="22"/>
      <c r="CCP311" s="22"/>
      <c r="CCQ311" s="22"/>
      <c r="CCR311" s="22"/>
      <c r="CCS311" s="22"/>
      <c r="CCT311" s="22"/>
      <c r="CCU311" s="22"/>
      <c r="CCV311" s="22"/>
      <c r="CCW311" s="22"/>
      <c r="CCX311" s="22"/>
      <c r="CCY311" s="22"/>
      <c r="CCZ311" s="22"/>
      <c r="CDA311" s="22"/>
      <c r="CDB311" s="22"/>
      <c r="CDC311" s="22"/>
      <c r="CDD311" s="22"/>
      <c r="CDE311" s="22"/>
      <c r="CDF311" s="22"/>
      <c r="CDG311" s="22"/>
      <c r="CDH311" s="22"/>
      <c r="CDI311" s="22"/>
      <c r="CDJ311" s="22"/>
      <c r="CDK311" s="22"/>
      <c r="CDL311" s="22"/>
      <c r="CDM311" s="22"/>
      <c r="CDN311" s="22"/>
      <c r="CDO311" s="22"/>
      <c r="CDP311" s="22"/>
      <c r="CDQ311" s="22"/>
      <c r="CDR311" s="22"/>
      <c r="CDS311" s="22"/>
      <c r="CDT311" s="22"/>
      <c r="CDU311" s="22"/>
      <c r="CDV311" s="22"/>
      <c r="CDW311" s="22"/>
      <c r="CDX311" s="22"/>
      <c r="CDY311" s="22"/>
      <c r="CDZ311" s="22"/>
      <c r="CEA311" s="22"/>
      <c r="CEB311" s="22"/>
      <c r="CEC311" s="22"/>
      <c r="CED311" s="22"/>
      <c r="CEE311" s="22"/>
      <c r="CEF311" s="22"/>
      <c r="CEG311" s="22"/>
      <c r="CEH311" s="22"/>
      <c r="CEI311" s="22"/>
      <c r="CEJ311" s="22"/>
      <c r="CEK311" s="22"/>
      <c r="CEL311" s="22"/>
      <c r="CEM311" s="22"/>
      <c r="CEN311" s="22"/>
      <c r="CEO311" s="22"/>
      <c r="CEP311" s="22"/>
      <c r="CEQ311" s="22"/>
      <c r="CER311" s="22"/>
      <c r="CES311" s="22"/>
      <c r="CET311" s="22"/>
      <c r="CEU311" s="22"/>
      <c r="CEV311" s="22"/>
      <c r="CEW311" s="22"/>
      <c r="CEX311" s="22"/>
      <c r="CEY311" s="22"/>
      <c r="CEZ311" s="22"/>
      <c r="CFA311" s="22"/>
      <c r="CFB311" s="22"/>
      <c r="CFC311" s="22"/>
      <c r="CFD311" s="22"/>
      <c r="CFE311" s="22"/>
      <c r="CFF311" s="22"/>
      <c r="CFG311" s="22"/>
      <c r="CFH311" s="22"/>
      <c r="CFI311" s="22"/>
      <c r="CFJ311" s="22"/>
      <c r="CFK311" s="22"/>
      <c r="CFL311" s="22"/>
      <c r="CFM311" s="22"/>
      <c r="CFN311" s="22"/>
      <c r="CFO311" s="22"/>
      <c r="CFP311" s="22"/>
      <c r="CFQ311" s="22"/>
      <c r="CFR311" s="22"/>
      <c r="CFS311" s="22"/>
      <c r="CFT311" s="22"/>
      <c r="CFU311" s="22"/>
      <c r="CFV311" s="22"/>
      <c r="CFW311" s="22"/>
      <c r="CFX311" s="22"/>
      <c r="CFY311" s="22"/>
      <c r="CFZ311" s="22"/>
      <c r="CGA311" s="22"/>
      <c r="CGB311" s="22"/>
      <c r="CGC311" s="22"/>
      <c r="CGD311" s="22"/>
      <c r="CGE311" s="22"/>
      <c r="CGF311" s="22"/>
      <c r="CGG311" s="22"/>
      <c r="CGH311" s="22"/>
      <c r="CGI311" s="22"/>
      <c r="CGJ311" s="22"/>
      <c r="CGK311" s="22"/>
      <c r="CGL311" s="22"/>
      <c r="CGM311" s="22"/>
      <c r="CGN311" s="22"/>
      <c r="CGO311" s="22"/>
      <c r="CGP311" s="22"/>
      <c r="CGQ311" s="22"/>
      <c r="CGR311" s="22"/>
      <c r="CGS311" s="22"/>
      <c r="CGT311" s="22"/>
      <c r="CGU311" s="22"/>
      <c r="CGV311" s="22"/>
      <c r="CGW311" s="22"/>
      <c r="CGX311" s="22"/>
      <c r="CGY311" s="22"/>
      <c r="CGZ311" s="22"/>
      <c r="CHA311" s="22"/>
      <c r="CHB311" s="22"/>
      <c r="CHC311" s="22"/>
      <c r="CHD311" s="22"/>
      <c r="CHE311" s="22"/>
      <c r="CHF311" s="22"/>
      <c r="CHG311" s="22"/>
      <c r="CHH311" s="22"/>
      <c r="CHI311" s="22"/>
      <c r="CHJ311" s="22"/>
      <c r="CHK311" s="22"/>
      <c r="CHL311" s="22"/>
      <c r="CHM311" s="22"/>
      <c r="CHN311" s="22"/>
      <c r="CHO311" s="22"/>
      <c r="CHP311" s="22"/>
      <c r="CHQ311" s="22"/>
      <c r="CHR311" s="22"/>
      <c r="CHS311" s="22"/>
      <c r="CHT311" s="22"/>
      <c r="CHU311" s="22"/>
      <c r="CHV311" s="22"/>
      <c r="CHW311" s="22"/>
      <c r="CHX311" s="22"/>
      <c r="CHY311" s="22"/>
      <c r="CHZ311" s="22"/>
      <c r="CIA311" s="22"/>
      <c r="CIB311" s="22"/>
      <c r="CIC311" s="22"/>
      <c r="CID311" s="22"/>
      <c r="CIE311" s="22"/>
      <c r="CIF311" s="22"/>
      <c r="CIG311" s="22"/>
      <c r="CIH311" s="22"/>
      <c r="CII311" s="22"/>
      <c r="CIJ311" s="22"/>
      <c r="CIK311" s="22"/>
      <c r="CIL311" s="22"/>
      <c r="CIM311" s="22"/>
      <c r="CIN311" s="22"/>
      <c r="CIO311" s="22"/>
      <c r="CIP311" s="22"/>
      <c r="CIQ311" s="22"/>
      <c r="CIR311" s="22"/>
      <c r="CIS311" s="22"/>
      <c r="CIT311" s="22"/>
      <c r="CIU311" s="22"/>
      <c r="CIV311" s="22"/>
      <c r="CIW311" s="22"/>
      <c r="CIX311" s="22"/>
      <c r="CIY311" s="22"/>
      <c r="CIZ311" s="22"/>
      <c r="CJA311" s="22"/>
      <c r="CJB311" s="22"/>
      <c r="CJC311" s="22"/>
      <c r="CJD311" s="22"/>
      <c r="CJE311" s="22"/>
      <c r="CJF311" s="22"/>
      <c r="CJG311" s="22"/>
      <c r="CJH311" s="22"/>
      <c r="CJI311" s="22"/>
      <c r="CJJ311" s="22"/>
      <c r="CJK311" s="22"/>
      <c r="CJL311" s="22"/>
      <c r="CJM311" s="22"/>
      <c r="CJN311" s="22"/>
      <c r="CJO311" s="22"/>
      <c r="CJP311" s="22"/>
      <c r="CJQ311" s="22"/>
      <c r="CJR311" s="22"/>
      <c r="CJS311" s="22"/>
      <c r="CJT311" s="22"/>
      <c r="CJU311" s="22"/>
      <c r="CJV311" s="22"/>
      <c r="CJW311" s="22"/>
      <c r="CJX311" s="22"/>
      <c r="CJY311" s="22"/>
      <c r="CJZ311" s="22"/>
      <c r="CKA311" s="22"/>
      <c r="CKB311" s="22"/>
      <c r="CKC311" s="22"/>
      <c r="CKD311" s="22"/>
      <c r="CKE311" s="22"/>
      <c r="CKF311" s="22"/>
      <c r="CKG311" s="22"/>
      <c r="CKH311" s="22"/>
      <c r="CKI311" s="22"/>
      <c r="CKJ311" s="22"/>
      <c r="CKK311" s="22"/>
      <c r="CKL311" s="22"/>
      <c r="CKM311" s="22"/>
      <c r="CKN311" s="22"/>
      <c r="CKO311" s="22"/>
      <c r="CKP311" s="22"/>
      <c r="CKQ311" s="22"/>
      <c r="CKR311" s="22"/>
      <c r="CKS311" s="22"/>
      <c r="CKT311" s="22"/>
      <c r="CKU311" s="22"/>
      <c r="CKV311" s="22"/>
      <c r="CKW311" s="22"/>
      <c r="CKX311" s="22"/>
      <c r="CKY311" s="22"/>
      <c r="CKZ311" s="22"/>
      <c r="CLA311" s="22"/>
      <c r="CLB311" s="22"/>
      <c r="CLC311" s="22"/>
      <c r="CLD311" s="22"/>
      <c r="CLE311" s="22"/>
      <c r="CLF311" s="22"/>
      <c r="CLG311" s="22"/>
      <c r="CLH311" s="22"/>
      <c r="CLI311" s="22"/>
      <c r="CLJ311" s="22"/>
      <c r="CLK311" s="22"/>
      <c r="CLL311" s="22"/>
      <c r="CLM311" s="22"/>
      <c r="CLN311" s="22"/>
      <c r="CLO311" s="22"/>
      <c r="CLP311" s="22"/>
      <c r="CLQ311" s="22"/>
      <c r="CLR311" s="22"/>
      <c r="CLS311" s="22"/>
      <c r="CLT311" s="22"/>
      <c r="CLU311" s="22"/>
      <c r="CLV311" s="22"/>
      <c r="CLW311" s="22"/>
      <c r="CLX311" s="22"/>
      <c r="CLY311" s="22"/>
      <c r="CLZ311" s="22"/>
      <c r="CMA311" s="22"/>
      <c r="CMB311" s="22"/>
      <c r="CMC311" s="22"/>
      <c r="CMD311" s="22"/>
      <c r="CME311" s="22"/>
      <c r="CMF311" s="22"/>
      <c r="CMG311" s="22"/>
      <c r="CMH311" s="22"/>
      <c r="CMI311" s="22"/>
      <c r="CMJ311" s="22"/>
      <c r="CMK311" s="22"/>
      <c r="CML311" s="22"/>
      <c r="CMM311" s="22"/>
      <c r="CMN311" s="22"/>
      <c r="CMO311" s="22"/>
      <c r="CMP311" s="22"/>
      <c r="CMQ311" s="22"/>
      <c r="CMR311" s="22"/>
      <c r="CMS311" s="22"/>
      <c r="CMT311" s="22"/>
      <c r="CMU311" s="22"/>
      <c r="CMV311" s="22"/>
      <c r="CMW311" s="22"/>
      <c r="CMX311" s="22"/>
      <c r="CMY311" s="22"/>
      <c r="CMZ311" s="22"/>
      <c r="CNA311" s="22"/>
      <c r="CNB311" s="22"/>
      <c r="CNC311" s="22"/>
      <c r="CND311" s="22"/>
      <c r="CNE311" s="22"/>
      <c r="CNF311" s="22"/>
      <c r="CNG311" s="22"/>
      <c r="CNH311" s="22"/>
      <c r="CNI311" s="22"/>
      <c r="CNJ311" s="22"/>
      <c r="CNK311" s="22"/>
      <c r="CNL311" s="22"/>
      <c r="CNM311" s="22"/>
      <c r="CNN311" s="22"/>
      <c r="CNO311" s="22"/>
      <c r="CNP311" s="22"/>
      <c r="CNQ311" s="22"/>
      <c r="CNR311" s="22"/>
      <c r="CNS311" s="22"/>
      <c r="CNT311" s="22"/>
      <c r="CNU311" s="22"/>
      <c r="CNV311" s="22"/>
      <c r="CNW311" s="22"/>
      <c r="CNX311" s="22"/>
      <c r="CNY311" s="22"/>
      <c r="CNZ311" s="22"/>
      <c r="COA311" s="22"/>
      <c r="COB311" s="22"/>
      <c r="COC311" s="22"/>
      <c r="COD311" s="22"/>
      <c r="COE311" s="22"/>
      <c r="COF311" s="22"/>
      <c r="COG311" s="22"/>
      <c r="COH311" s="22"/>
      <c r="COI311" s="22"/>
      <c r="COJ311" s="22"/>
      <c r="COK311" s="22"/>
      <c r="COL311" s="22"/>
      <c r="COM311" s="22"/>
      <c r="CON311" s="22"/>
      <c r="COO311" s="22"/>
      <c r="COP311" s="22"/>
      <c r="COQ311" s="22"/>
      <c r="COR311" s="22"/>
      <c r="COS311" s="22"/>
      <c r="COT311" s="22"/>
      <c r="COU311" s="22"/>
      <c r="COV311" s="22"/>
      <c r="COW311" s="22"/>
      <c r="COX311" s="22"/>
      <c r="COY311" s="22"/>
      <c r="COZ311" s="22"/>
      <c r="CPA311" s="22"/>
      <c r="CPB311" s="22"/>
      <c r="CPC311" s="22"/>
      <c r="CPD311" s="22"/>
      <c r="CPE311" s="22"/>
      <c r="CPF311" s="22"/>
      <c r="CPG311" s="22"/>
      <c r="CPH311" s="22"/>
      <c r="CPI311" s="22"/>
      <c r="CPJ311" s="22"/>
      <c r="CPK311" s="22"/>
      <c r="CPL311" s="22"/>
      <c r="CPM311" s="22"/>
      <c r="CPN311" s="22"/>
      <c r="CPO311" s="22"/>
      <c r="CPP311" s="22"/>
      <c r="CPQ311" s="22"/>
      <c r="CPR311" s="22"/>
      <c r="CPS311" s="22"/>
      <c r="CPT311" s="22"/>
      <c r="CPU311" s="22"/>
      <c r="CPV311" s="22"/>
      <c r="CPW311" s="22"/>
      <c r="CPX311" s="22"/>
      <c r="CPY311" s="22"/>
      <c r="CPZ311" s="22"/>
      <c r="CQA311" s="22"/>
      <c r="CQB311" s="22"/>
      <c r="CQC311" s="22"/>
      <c r="CQD311" s="22"/>
      <c r="CQE311" s="22"/>
      <c r="CQF311" s="22"/>
      <c r="CQG311" s="22"/>
      <c r="CQH311" s="22"/>
      <c r="CQI311" s="22"/>
      <c r="CQJ311" s="22"/>
      <c r="CQK311" s="22"/>
      <c r="CQL311" s="22"/>
      <c r="CQM311" s="22"/>
      <c r="CQN311" s="22"/>
      <c r="CQO311" s="22"/>
      <c r="CQP311" s="22"/>
      <c r="CQQ311" s="22"/>
      <c r="CQR311" s="22"/>
      <c r="CQS311" s="22"/>
      <c r="CQT311" s="22"/>
      <c r="CQU311" s="22"/>
      <c r="CQV311" s="22"/>
      <c r="CQW311" s="22"/>
      <c r="CQX311" s="22"/>
      <c r="CQY311" s="22"/>
      <c r="CQZ311" s="22"/>
      <c r="CRA311" s="22"/>
      <c r="CRB311" s="22"/>
      <c r="CRC311" s="22"/>
      <c r="CRD311" s="22"/>
      <c r="CRE311" s="22"/>
      <c r="CRF311" s="22"/>
      <c r="CRG311" s="22"/>
      <c r="CRH311" s="22"/>
      <c r="CRI311" s="22"/>
      <c r="CRJ311" s="22"/>
      <c r="CRK311" s="22"/>
      <c r="CRL311" s="22"/>
      <c r="CRM311" s="22"/>
      <c r="CRN311" s="22"/>
      <c r="CRO311" s="22"/>
      <c r="CRP311" s="22"/>
      <c r="CRQ311" s="22"/>
      <c r="CRR311" s="22"/>
      <c r="CRS311" s="22"/>
      <c r="CRT311" s="22"/>
      <c r="CRU311" s="22"/>
      <c r="CRV311" s="22"/>
      <c r="CRW311" s="22"/>
      <c r="CRX311" s="22"/>
      <c r="CRY311" s="22"/>
      <c r="CRZ311" s="22"/>
      <c r="CSA311" s="22"/>
      <c r="CSB311" s="22"/>
      <c r="CSC311" s="22"/>
      <c r="CSD311" s="22"/>
      <c r="CSE311" s="22"/>
      <c r="CSF311" s="22"/>
      <c r="CSG311" s="22"/>
      <c r="CSH311" s="22"/>
      <c r="CSI311" s="22"/>
      <c r="CSJ311" s="22"/>
      <c r="CSK311" s="22"/>
      <c r="CSL311" s="22"/>
      <c r="CSM311" s="22"/>
      <c r="CSN311" s="22"/>
      <c r="CSO311" s="22"/>
      <c r="CSP311" s="22"/>
      <c r="CSQ311" s="22"/>
      <c r="CSR311" s="22"/>
      <c r="CSS311" s="22"/>
      <c r="CST311" s="22"/>
      <c r="CSU311" s="22"/>
      <c r="CSV311" s="22"/>
      <c r="CSW311" s="22"/>
      <c r="CSX311" s="22"/>
      <c r="CSY311" s="22"/>
      <c r="CSZ311" s="22"/>
      <c r="CTA311" s="22"/>
      <c r="CTB311" s="22"/>
      <c r="CTC311" s="22"/>
      <c r="CTD311" s="22"/>
      <c r="CTE311" s="22"/>
      <c r="CTF311" s="22"/>
      <c r="CTG311" s="22"/>
      <c r="CTH311" s="22"/>
      <c r="CTI311" s="22"/>
      <c r="CTJ311" s="22"/>
      <c r="CTK311" s="22"/>
      <c r="CTL311" s="22"/>
      <c r="CTM311" s="22"/>
      <c r="CTN311" s="22"/>
      <c r="CTO311" s="22"/>
      <c r="CTP311" s="22"/>
      <c r="CTQ311" s="22"/>
      <c r="CTR311" s="22"/>
      <c r="CTS311" s="22"/>
      <c r="CTT311" s="22"/>
      <c r="CTU311" s="22"/>
      <c r="CTV311" s="22"/>
      <c r="CTW311" s="22"/>
      <c r="CTX311" s="22"/>
      <c r="CTY311" s="22"/>
      <c r="CTZ311" s="22"/>
      <c r="CUA311" s="22"/>
      <c r="CUB311" s="22"/>
      <c r="CUC311" s="22"/>
      <c r="CUD311" s="22"/>
      <c r="CUE311" s="22"/>
      <c r="CUF311" s="22"/>
      <c r="CUG311" s="22"/>
      <c r="CUH311" s="22"/>
      <c r="CUI311" s="22"/>
      <c r="CUJ311" s="22"/>
      <c r="CUK311" s="22"/>
      <c r="CUL311" s="22"/>
      <c r="CUM311" s="22"/>
      <c r="CUN311" s="22"/>
      <c r="CUO311" s="22"/>
      <c r="CUP311" s="22"/>
      <c r="CUQ311" s="22"/>
      <c r="CUR311" s="22"/>
      <c r="CUS311" s="22"/>
      <c r="CUT311" s="22"/>
      <c r="CUU311" s="22"/>
      <c r="CUV311" s="22"/>
      <c r="CUW311" s="22"/>
      <c r="CUX311" s="22"/>
      <c r="CUY311" s="22"/>
      <c r="CUZ311" s="22"/>
      <c r="CVA311" s="22"/>
      <c r="CVB311" s="22"/>
      <c r="CVC311" s="22"/>
      <c r="CVD311" s="22"/>
      <c r="CVE311" s="22"/>
      <c r="CVF311" s="22"/>
      <c r="CVG311" s="22"/>
      <c r="CVH311" s="22"/>
      <c r="CVI311" s="22"/>
      <c r="CVJ311" s="22"/>
      <c r="CVK311" s="22"/>
      <c r="CVL311" s="22"/>
      <c r="CVM311" s="22"/>
      <c r="CVN311" s="22"/>
      <c r="CVO311" s="22"/>
      <c r="CVP311" s="22"/>
      <c r="CVQ311" s="22"/>
      <c r="CVR311" s="22"/>
      <c r="CVS311" s="22"/>
      <c r="CVT311" s="22"/>
      <c r="CVU311" s="22"/>
      <c r="CVV311" s="22"/>
      <c r="CVW311" s="22"/>
      <c r="CVX311" s="22"/>
      <c r="CVY311" s="22"/>
      <c r="CVZ311" s="22"/>
      <c r="CWA311" s="22"/>
      <c r="CWB311" s="22"/>
      <c r="CWC311" s="22"/>
      <c r="CWD311" s="22"/>
      <c r="CWE311" s="22"/>
      <c r="CWF311" s="22"/>
      <c r="CWG311" s="22"/>
      <c r="CWH311" s="22"/>
      <c r="CWI311" s="22"/>
      <c r="CWJ311" s="22"/>
      <c r="CWK311" s="22"/>
      <c r="CWL311" s="22"/>
      <c r="CWM311" s="22"/>
      <c r="CWN311" s="22"/>
      <c r="CWO311" s="22"/>
      <c r="CWP311" s="22"/>
      <c r="CWQ311" s="22"/>
      <c r="CWR311" s="22"/>
      <c r="CWS311" s="22"/>
      <c r="CWT311" s="22"/>
      <c r="CWU311" s="22"/>
      <c r="CWV311" s="22"/>
      <c r="CWW311" s="22"/>
      <c r="CWX311" s="22"/>
      <c r="CWY311" s="22"/>
      <c r="CWZ311" s="22"/>
      <c r="CXA311" s="22"/>
      <c r="CXB311" s="22"/>
      <c r="CXC311" s="22"/>
      <c r="CXD311" s="22"/>
      <c r="CXE311" s="22"/>
      <c r="CXF311" s="22"/>
      <c r="CXG311" s="22"/>
      <c r="CXH311" s="22"/>
      <c r="CXI311" s="22"/>
      <c r="CXJ311" s="22"/>
      <c r="CXK311" s="22"/>
      <c r="CXL311" s="22"/>
      <c r="CXM311" s="22"/>
      <c r="CXN311" s="22"/>
      <c r="CXO311" s="22"/>
      <c r="CXP311" s="22"/>
      <c r="CXQ311" s="22"/>
      <c r="CXR311" s="22"/>
      <c r="CXS311" s="22"/>
      <c r="CXT311" s="22"/>
      <c r="CXU311" s="22"/>
      <c r="CXV311" s="22"/>
      <c r="CXW311" s="22"/>
      <c r="CXX311" s="22"/>
      <c r="CXY311" s="22"/>
      <c r="CXZ311" s="22"/>
      <c r="CYA311" s="22"/>
      <c r="CYB311" s="22"/>
      <c r="CYC311" s="22"/>
      <c r="CYD311" s="22"/>
      <c r="CYE311" s="22"/>
      <c r="CYF311" s="22"/>
      <c r="CYG311" s="22"/>
      <c r="CYH311" s="22"/>
      <c r="CYI311" s="22"/>
      <c r="CYJ311" s="22"/>
      <c r="CYK311" s="22"/>
      <c r="CYL311" s="22"/>
      <c r="CYM311" s="22"/>
      <c r="CYN311" s="22"/>
      <c r="CYO311" s="22"/>
      <c r="CYP311" s="22"/>
      <c r="CYQ311" s="22"/>
      <c r="CYR311" s="22"/>
      <c r="CYS311" s="22"/>
      <c r="CYT311" s="22"/>
      <c r="CYU311" s="22"/>
      <c r="CYV311" s="22"/>
      <c r="CYW311" s="22"/>
      <c r="CYX311" s="22"/>
      <c r="CYY311" s="22"/>
      <c r="CYZ311" s="22"/>
      <c r="CZA311" s="22"/>
      <c r="CZB311" s="22"/>
      <c r="CZC311" s="22"/>
      <c r="CZD311" s="22"/>
      <c r="CZE311" s="22"/>
      <c r="CZF311" s="22"/>
      <c r="CZG311" s="22"/>
      <c r="CZH311" s="22"/>
      <c r="CZI311" s="22"/>
      <c r="CZJ311" s="22"/>
      <c r="CZK311" s="22"/>
      <c r="CZL311" s="22"/>
      <c r="CZM311" s="22"/>
      <c r="CZN311" s="22"/>
      <c r="CZO311" s="22"/>
      <c r="CZP311" s="22"/>
      <c r="CZQ311" s="22"/>
      <c r="CZR311" s="22"/>
      <c r="CZS311" s="22"/>
      <c r="CZT311" s="22"/>
      <c r="CZU311" s="22"/>
      <c r="CZV311" s="22"/>
      <c r="CZW311" s="22"/>
      <c r="CZX311" s="22"/>
      <c r="CZY311" s="22"/>
      <c r="CZZ311" s="22"/>
      <c r="DAA311" s="22"/>
      <c r="DAB311" s="22"/>
      <c r="DAC311" s="22"/>
      <c r="DAD311" s="22"/>
      <c r="DAE311" s="22"/>
      <c r="DAF311" s="22"/>
      <c r="DAG311" s="22"/>
      <c r="DAH311" s="22"/>
      <c r="DAI311" s="22"/>
      <c r="DAJ311" s="22"/>
      <c r="DAK311" s="22"/>
      <c r="DAL311" s="22"/>
      <c r="DAM311" s="22"/>
      <c r="DAN311" s="22"/>
      <c r="DAO311" s="22"/>
      <c r="DAP311" s="22"/>
      <c r="DAQ311" s="22"/>
      <c r="DAR311" s="22"/>
      <c r="DAS311" s="22"/>
      <c r="DAT311" s="22"/>
      <c r="DAU311" s="22"/>
      <c r="DAV311" s="22"/>
      <c r="DAW311" s="22"/>
      <c r="DAX311" s="22"/>
      <c r="DAY311" s="22"/>
      <c r="DAZ311" s="22"/>
      <c r="DBA311" s="22"/>
      <c r="DBB311" s="22"/>
      <c r="DBC311" s="22"/>
      <c r="DBD311" s="22"/>
      <c r="DBE311" s="22"/>
      <c r="DBF311" s="22"/>
      <c r="DBG311" s="22"/>
      <c r="DBH311" s="22"/>
      <c r="DBI311" s="22"/>
      <c r="DBJ311" s="22"/>
      <c r="DBK311" s="22"/>
      <c r="DBL311" s="22"/>
      <c r="DBM311" s="22"/>
      <c r="DBN311" s="22"/>
      <c r="DBO311" s="22"/>
      <c r="DBP311" s="22"/>
      <c r="DBQ311" s="22"/>
      <c r="DBR311" s="22"/>
      <c r="DBS311" s="22"/>
      <c r="DBT311" s="22"/>
      <c r="DBU311" s="22"/>
      <c r="DBV311" s="22"/>
      <c r="DBW311" s="22"/>
      <c r="DBX311" s="22"/>
      <c r="DBY311" s="22"/>
      <c r="DBZ311" s="22"/>
      <c r="DCA311" s="22"/>
      <c r="DCB311" s="22"/>
      <c r="DCC311" s="22"/>
      <c r="DCD311" s="22"/>
      <c r="DCE311" s="22"/>
      <c r="DCF311" s="22"/>
      <c r="DCG311" s="22"/>
      <c r="DCH311" s="22"/>
      <c r="DCI311" s="22"/>
      <c r="DCJ311" s="22"/>
      <c r="DCK311" s="22"/>
      <c r="DCL311" s="22"/>
      <c r="DCM311" s="22"/>
      <c r="DCN311" s="22"/>
      <c r="DCO311" s="22"/>
      <c r="DCP311" s="22"/>
      <c r="DCQ311" s="22"/>
      <c r="DCR311" s="22"/>
      <c r="DCS311" s="22"/>
      <c r="DCT311" s="22"/>
      <c r="DCU311" s="22"/>
      <c r="DCV311" s="22"/>
      <c r="DCW311" s="22"/>
      <c r="DCX311" s="22"/>
      <c r="DCY311" s="22"/>
      <c r="DCZ311" s="22"/>
      <c r="DDA311" s="22"/>
      <c r="DDB311" s="22"/>
      <c r="DDC311" s="22"/>
      <c r="DDD311" s="22"/>
      <c r="DDE311" s="22"/>
      <c r="DDF311" s="22"/>
      <c r="DDG311" s="22"/>
      <c r="DDH311" s="22"/>
      <c r="DDI311" s="22"/>
      <c r="DDJ311" s="22"/>
      <c r="DDK311" s="22"/>
      <c r="DDL311" s="22"/>
      <c r="DDM311" s="22"/>
      <c r="DDN311" s="22"/>
      <c r="DDO311" s="22"/>
      <c r="DDP311" s="22"/>
      <c r="DDQ311" s="22"/>
      <c r="DDR311" s="22"/>
      <c r="DDS311" s="22"/>
      <c r="DDT311" s="22"/>
      <c r="DDU311" s="22"/>
      <c r="DDV311" s="22"/>
      <c r="DDW311" s="22"/>
      <c r="DDX311" s="22"/>
      <c r="DDY311" s="22"/>
      <c r="DDZ311" s="22"/>
      <c r="DEA311" s="22"/>
      <c r="DEB311" s="22"/>
      <c r="DEC311" s="22"/>
      <c r="DED311" s="22"/>
      <c r="DEE311" s="22"/>
      <c r="DEF311" s="22"/>
      <c r="DEG311" s="22"/>
      <c r="DEH311" s="22"/>
      <c r="DEI311" s="22"/>
      <c r="DEJ311" s="22"/>
      <c r="DEK311" s="22"/>
      <c r="DEL311" s="22"/>
      <c r="DEM311" s="22"/>
      <c r="DEN311" s="22"/>
      <c r="DEO311" s="22"/>
      <c r="DEP311" s="22"/>
      <c r="DEQ311" s="22"/>
      <c r="DER311" s="22"/>
      <c r="DES311" s="22"/>
      <c r="DET311" s="22"/>
      <c r="DEU311" s="22"/>
      <c r="DEV311" s="22"/>
      <c r="DEW311" s="22"/>
      <c r="DEX311" s="22"/>
      <c r="DEY311" s="22"/>
      <c r="DEZ311" s="22"/>
      <c r="DFA311" s="22"/>
      <c r="DFB311" s="22"/>
      <c r="DFC311" s="22"/>
      <c r="DFD311" s="22"/>
      <c r="DFE311" s="22"/>
      <c r="DFF311" s="22"/>
      <c r="DFG311" s="22"/>
      <c r="DFH311" s="22"/>
      <c r="DFI311" s="22"/>
      <c r="DFJ311" s="22"/>
      <c r="DFK311" s="22"/>
      <c r="DFL311" s="22"/>
      <c r="DFM311" s="22"/>
      <c r="DFN311" s="22"/>
      <c r="DFO311" s="22"/>
      <c r="DFP311" s="22"/>
      <c r="DFQ311" s="22"/>
      <c r="DFR311" s="22"/>
      <c r="DFS311" s="22"/>
      <c r="DFT311" s="22"/>
      <c r="DFU311" s="22"/>
      <c r="DFV311" s="22"/>
      <c r="DFW311" s="22"/>
      <c r="DFX311" s="22"/>
      <c r="DFY311" s="22"/>
      <c r="DFZ311" s="22"/>
      <c r="DGA311" s="22"/>
      <c r="DGB311" s="22"/>
      <c r="DGC311" s="22"/>
      <c r="DGD311" s="22"/>
      <c r="DGE311" s="22"/>
      <c r="DGF311" s="22"/>
      <c r="DGG311" s="22"/>
      <c r="DGH311" s="22"/>
      <c r="DGI311" s="22"/>
      <c r="DGJ311" s="22"/>
      <c r="DGK311" s="22"/>
      <c r="DGL311" s="22"/>
      <c r="DGM311" s="22"/>
      <c r="DGN311" s="22"/>
      <c r="DGO311" s="22"/>
      <c r="DGP311" s="22"/>
      <c r="DGQ311" s="22"/>
      <c r="DGR311" s="22"/>
      <c r="DGS311" s="22"/>
      <c r="DGT311" s="22"/>
      <c r="DGU311" s="22"/>
      <c r="DGV311" s="22"/>
      <c r="DGW311" s="22"/>
      <c r="DGX311" s="22"/>
      <c r="DGY311" s="22"/>
      <c r="DGZ311" s="22"/>
      <c r="DHA311" s="22"/>
      <c r="DHB311" s="22"/>
      <c r="DHC311" s="22"/>
      <c r="DHD311" s="22"/>
      <c r="DHE311" s="22"/>
      <c r="DHF311" s="22"/>
      <c r="DHG311" s="22"/>
      <c r="DHH311" s="22"/>
      <c r="DHI311" s="22"/>
      <c r="DHJ311" s="22"/>
      <c r="DHK311" s="22"/>
      <c r="DHL311" s="22"/>
      <c r="DHM311" s="22"/>
      <c r="DHN311" s="22"/>
      <c r="DHO311" s="22"/>
      <c r="DHP311" s="22"/>
      <c r="DHQ311" s="22"/>
      <c r="DHR311" s="22"/>
      <c r="DHS311" s="22"/>
      <c r="DHT311" s="22"/>
      <c r="DHU311" s="22"/>
      <c r="DHV311" s="22"/>
      <c r="DHW311" s="22"/>
      <c r="DHX311" s="22"/>
      <c r="DHY311" s="22"/>
      <c r="DHZ311" s="22"/>
      <c r="DIA311" s="22"/>
      <c r="DIB311" s="22"/>
      <c r="DIC311" s="22"/>
      <c r="DID311" s="22"/>
      <c r="DIE311" s="22"/>
      <c r="DIF311" s="22"/>
      <c r="DIG311" s="22"/>
      <c r="DIH311" s="22"/>
      <c r="DII311" s="22"/>
      <c r="DIJ311" s="22"/>
      <c r="DIK311" s="22"/>
      <c r="DIL311" s="22"/>
      <c r="DIM311" s="22"/>
      <c r="DIN311" s="22"/>
      <c r="DIO311" s="22"/>
      <c r="DIP311" s="22"/>
      <c r="DIQ311" s="22"/>
      <c r="DIR311" s="22"/>
      <c r="DIS311" s="22"/>
      <c r="DIT311" s="22"/>
      <c r="DIU311" s="22"/>
      <c r="DIV311" s="22"/>
      <c r="DIW311" s="22"/>
      <c r="DIX311" s="22"/>
      <c r="DIY311" s="22"/>
      <c r="DIZ311" s="22"/>
      <c r="DJA311" s="22"/>
      <c r="DJB311" s="22"/>
      <c r="DJC311" s="22"/>
      <c r="DJD311" s="22"/>
      <c r="DJE311" s="22"/>
      <c r="DJF311" s="22"/>
      <c r="DJG311" s="22"/>
      <c r="DJH311" s="22"/>
      <c r="DJI311" s="22"/>
      <c r="DJJ311" s="22"/>
      <c r="DJK311" s="22"/>
      <c r="DJL311" s="22"/>
      <c r="DJM311" s="22"/>
      <c r="DJN311" s="22"/>
      <c r="DJO311" s="22"/>
      <c r="DJP311" s="22"/>
      <c r="DJQ311" s="22"/>
      <c r="DJR311" s="22"/>
      <c r="DJS311" s="22"/>
      <c r="DJT311" s="22"/>
      <c r="DJU311" s="22"/>
      <c r="DJV311" s="22"/>
      <c r="DJW311" s="22"/>
      <c r="DJX311" s="22"/>
      <c r="DJY311" s="22"/>
      <c r="DJZ311" s="22"/>
      <c r="DKA311" s="22"/>
      <c r="DKB311" s="22"/>
      <c r="DKC311" s="22"/>
      <c r="DKD311" s="22"/>
      <c r="DKE311" s="22"/>
      <c r="DKF311" s="22"/>
      <c r="DKG311" s="22"/>
      <c r="DKH311" s="22"/>
      <c r="DKI311" s="22"/>
      <c r="DKJ311" s="22"/>
      <c r="DKK311" s="22"/>
      <c r="DKL311" s="22"/>
      <c r="DKM311" s="22"/>
      <c r="DKN311" s="22"/>
      <c r="DKO311" s="22"/>
      <c r="DKP311" s="22"/>
      <c r="DKQ311" s="22"/>
      <c r="DKR311" s="22"/>
      <c r="DKS311" s="22"/>
      <c r="DKT311" s="22"/>
      <c r="DKU311" s="22"/>
      <c r="DKV311" s="22"/>
      <c r="DKW311" s="22"/>
      <c r="DKX311" s="22"/>
      <c r="DKY311" s="22"/>
      <c r="DKZ311" s="22"/>
      <c r="DLA311" s="22"/>
      <c r="DLB311" s="22"/>
      <c r="DLC311" s="22"/>
      <c r="DLD311" s="22"/>
      <c r="DLE311" s="22"/>
      <c r="DLF311" s="22"/>
      <c r="DLG311" s="22"/>
      <c r="DLH311" s="22"/>
      <c r="DLI311" s="22"/>
      <c r="DLJ311" s="22"/>
      <c r="DLK311" s="22"/>
      <c r="DLL311" s="22"/>
      <c r="DLM311" s="22"/>
      <c r="DLN311" s="22"/>
      <c r="DLO311" s="22"/>
      <c r="DLP311" s="22"/>
      <c r="DLQ311" s="22"/>
      <c r="DLR311" s="22"/>
      <c r="DLS311" s="22"/>
      <c r="DLT311" s="22"/>
      <c r="DLU311" s="22"/>
      <c r="DLV311" s="22"/>
      <c r="DLW311" s="22"/>
      <c r="DLX311" s="22"/>
      <c r="DLY311" s="22"/>
      <c r="DLZ311" s="22"/>
      <c r="DMA311" s="22"/>
      <c r="DMB311" s="22"/>
      <c r="DMC311" s="22"/>
      <c r="DMD311" s="22"/>
      <c r="DME311" s="22"/>
      <c r="DMF311" s="22"/>
      <c r="DMG311" s="22"/>
      <c r="DMH311" s="22"/>
      <c r="DMI311" s="22"/>
      <c r="DMJ311" s="22"/>
      <c r="DMK311" s="22"/>
      <c r="DML311" s="22"/>
      <c r="DMM311" s="22"/>
      <c r="DMN311" s="22"/>
      <c r="DMO311" s="22"/>
      <c r="DMP311" s="22"/>
      <c r="DMQ311" s="22"/>
      <c r="DMR311" s="22"/>
      <c r="DMS311" s="22"/>
      <c r="DMT311" s="22"/>
      <c r="DMU311" s="22"/>
      <c r="DMV311" s="22"/>
      <c r="DMW311" s="22"/>
      <c r="DMX311" s="22"/>
      <c r="DMY311" s="22"/>
      <c r="DMZ311" s="22"/>
      <c r="DNA311" s="22"/>
      <c r="DNB311" s="22"/>
      <c r="DNC311" s="22"/>
      <c r="DND311" s="22"/>
      <c r="DNE311" s="22"/>
      <c r="DNF311" s="22"/>
      <c r="DNG311" s="22"/>
      <c r="DNH311" s="22"/>
      <c r="DNI311" s="22"/>
      <c r="DNJ311" s="22"/>
      <c r="DNK311" s="22"/>
      <c r="DNL311" s="22"/>
      <c r="DNM311" s="22"/>
      <c r="DNN311" s="22"/>
      <c r="DNO311" s="22"/>
      <c r="DNP311" s="22"/>
      <c r="DNQ311" s="22"/>
      <c r="DNR311" s="22"/>
      <c r="DNS311" s="22"/>
      <c r="DNT311" s="22"/>
      <c r="DNU311" s="22"/>
      <c r="DNV311" s="22"/>
      <c r="DNW311" s="22"/>
      <c r="DNX311" s="22"/>
      <c r="DNY311" s="22"/>
      <c r="DNZ311" s="22"/>
      <c r="DOA311" s="22"/>
      <c r="DOB311" s="22"/>
      <c r="DOC311" s="22"/>
      <c r="DOD311" s="22"/>
      <c r="DOE311" s="22"/>
      <c r="DOF311" s="22"/>
      <c r="DOG311" s="22"/>
      <c r="DOH311" s="22"/>
      <c r="DOI311" s="22"/>
      <c r="DOJ311" s="22"/>
      <c r="DOK311" s="22"/>
      <c r="DOL311" s="22"/>
      <c r="DOM311" s="22"/>
      <c r="DON311" s="22"/>
      <c r="DOO311" s="22"/>
      <c r="DOP311" s="22"/>
      <c r="DOQ311" s="22"/>
      <c r="DOR311" s="22"/>
      <c r="DOS311" s="22"/>
      <c r="DOT311" s="22"/>
      <c r="DOU311" s="22"/>
      <c r="DOV311" s="22"/>
      <c r="DOW311" s="22"/>
      <c r="DOX311" s="22"/>
      <c r="DOY311" s="22"/>
      <c r="DOZ311" s="22"/>
      <c r="DPA311" s="22"/>
      <c r="DPB311" s="22"/>
      <c r="DPC311" s="22"/>
      <c r="DPD311" s="22"/>
      <c r="DPE311" s="22"/>
      <c r="DPF311" s="22"/>
      <c r="DPG311" s="22"/>
      <c r="DPH311" s="22"/>
      <c r="DPI311" s="22"/>
      <c r="DPJ311" s="22"/>
      <c r="DPK311" s="22"/>
      <c r="DPL311" s="22"/>
      <c r="DPM311" s="22"/>
      <c r="DPN311" s="22"/>
      <c r="DPO311" s="22"/>
      <c r="DPP311" s="22"/>
      <c r="DPQ311" s="22"/>
      <c r="DPR311" s="22"/>
      <c r="DPS311" s="22"/>
      <c r="DPT311" s="22"/>
      <c r="DPU311" s="22"/>
      <c r="DPV311" s="22"/>
      <c r="DPW311" s="22"/>
      <c r="DPX311" s="22"/>
      <c r="DPY311" s="22"/>
      <c r="DPZ311" s="22"/>
      <c r="DQA311" s="22"/>
      <c r="DQB311" s="22"/>
      <c r="DQC311" s="22"/>
      <c r="DQD311" s="22"/>
      <c r="DQE311" s="22"/>
      <c r="DQF311" s="22"/>
      <c r="DQG311" s="22"/>
      <c r="DQH311" s="22"/>
      <c r="DQI311" s="22"/>
      <c r="DQJ311" s="22"/>
      <c r="DQK311" s="22"/>
      <c r="DQL311" s="22"/>
      <c r="DQM311" s="22"/>
      <c r="DQN311" s="22"/>
      <c r="DQO311" s="22"/>
      <c r="DQP311" s="22"/>
      <c r="DQQ311" s="22"/>
      <c r="DQR311" s="22"/>
      <c r="DQS311" s="22"/>
      <c r="DQT311" s="22"/>
      <c r="DQU311" s="22"/>
      <c r="DQV311" s="22"/>
      <c r="DQW311" s="22"/>
      <c r="DQX311" s="22"/>
      <c r="DQY311" s="22"/>
      <c r="DQZ311" s="22"/>
      <c r="DRA311" s="22"/>
      <c r="DRB311" s="22"/>
      <c r="DRC311" s="22"/>
      <c r="DRD311" s="22"/>
      <c r="DRE311" s="22"/>
      <c r="DRF311" s="22"/>
      <c r="DRG311" s="22"/>
      <c r="DRH311" s="22"/>
      <c r="DRI311" s="22"/>
      <c r="DRJ311" s="22"/>
      <c r="DRK311" s="22"/>
      <c r="DRL311" s="22"/>
      <c r="DRM311" s="22"/>
      <c r="DRN311" s="22"/>
      <c r="DRO311" s="22"/>
      <c r="DRP311" s="22"/>
      <c r="DRQ311" s="22"/>
      <c r="DRR311" s="22"/>
      <c r="DRS311" s="22"/>
      <c r="DRT311" s="22"/>
      <c r="DRU311" s="22"/>
      <c r="DRV311" s="22"/>
      <c r="DRW311" s="22"/>
      <c r="DRX311" s="22"/>
      <c r="DRY311" s="22"/>
      <c r="DRZ311" s="22"/>
      <c r="DSA311" s="22"/>
      <c r="DSB311" s="22"/>
      <c r="DSC311" s="22"/>
      <c r="DSD311" s="22"/>
      <c r="DSE311" s="22"/>
      <c r="DSF311" s="22"/>
      <c r="DSG311" s="22"/>
      <c r="DSH311" s="22"/>
      <c r="DSI311" s="22"/>
      <c r="DSJ311" s="22"/>
      <c r="DSK311" s="22"/>
      <c r="DSL311" s="22"/>
      <c r="DSM311" s="22"/>
      <c r="DSN311" s="22"/>
      <c r="DSO311" s="22"/>
      <c r="DSP311" s="22"/>
      <c r="DSQ311" s="22"/>
      <c r="DSR311" s="22"/>
      <c r="DSS311" s="22"/>
      <c r="DST311" s="22"/>
      <c r="DSU311" s="22"/>
      <c r="DSV311" s="22"/>
      <c r="DSW311" s="22"/>
      <c r="DSX311" s="22"/>
      <c r="DSY311" s="22"/>
      <c r="DSZ311" s="22"/>
      <c r="DTA311" s="22"/>
      <c r="DTB311" s="22"/>
      <c r="DTC311" s="22"/>
      <c r="DTD311" s="22"/>
      <c r="DTE311" s="22"/>
      <c r="DTF311" s="22"/>
      <c r="DTG311" s="22"/>
      <c r="DTH311" s="22"/>
      <c r="DTI311" s="22"/>
      <c r="DTJ311" s="22"/>
      <c r="DTK311" s="22"/>
      <c r="DTL311" s="22"/>
      <c r="DTM311" s="22"/>
      <c r="DTN311" s="22"/>
      <c r="DTO311" s="22"/>
      <c r="DTP311" s="22"/>
      <c r="DTQ311" s="22"/>
      <c r="DTR311" s="22"/>
      <c r="DTS311" s="22"/>
      <c r="DTT311" s="22"/>
      <c r="DTU311" s="22"/>
      <c r="DTV311" s="22"/>
      <c r="DTW311" s="22"/>
      <c r="DTX311" s="22"/>
      <c r="DTY311" s="22"/>
      <c r="DTZ311" s="22"/>
      <c r="DUA311" s="22"/>
      <c r="DUB311" s="22"/>
      <c r="DUC311" s="22"/>
      <c r="DUD311" s="22"/>
      <c r="DUE311" s="22"/>
      <c r="DUF311" s="22"/>
      <c r="DUG311" s="22"/>
      <c r="DUH311" s="22"/>
      <c r="DUI311" s="22"/>
      <c r="DUJ311" s="22"/>
      <c r="DUK311" s="22"/>
      <c r="DUL311" s="22"/>
      <c r="DUM311" s="22"/>
      <c r="DUN311" s="22"/>
      <c r="DUO311" s="22"/>
      <c r="DUP311" s="22"/>
      <c r="DUQ311" s="22"/>
      <c r="DUR311" s="22"/>
      <c r="DUS311" s="22"/>
      <c r="DUT311" s="22"/>
      <c r="DUU311" s="22"/>
      <c r="DUV311" s="22"/>
      <c r="DUW311" s="22"/>
      <c r="DUX311" s="22"/>
      <c r="DUY311" s="22"/>
      <c r="DUZ311" s="22"/>
      <c r="DVA311" s="22"/>
      <c r="DVB311" s="22"/>
      <c r="DVC311" s="22"/>
      <c r="DVD311" s="22"/>
      <c r="DVE311" s="22"/>
      <c r="DVF311" s="22"/>
      <c r="DVG311" s="22"/>
      <c r="DVH311" s="22"/>
      <c r="DVI311" s="22"/>
      <c r="DVJ311" s="22"/>
      <c r="DVK311" s="22"/>
      <c r="DVL311" s="22"/>
      <c r="DVM311" s="22"/>
      <c r="DVN311" s="22"/>
      <c r="DVO311" s="22"/>
      <c r="DVP311" s="22"/>
      <c r="DVQ311" s="22"/>
      <c r="DVR311" s="22"/>
      <c r="DVS311" s="22"/>
      <c r="DVT311" s="22"/>
      <c r="DVU311" s="22"/>
      <c r="DVV311" s="22"/>
      <c r="DVW311" s="22"/>
      <c r="DVX311" s="22"/>
      <c r="DVY311" s="22"/>
      <c r="DVZ311" s="22"/>
      <c r="DWA311" s="22"/>
      <c r="DWB311" s="22"/>
      <c r="DWC311" s="22"/>
      <c r="DWD311" s="22"/>
      <c r="DWE311" s="22"/>
      <c r="DWF311" s="22"/>
      <c r="DWG311" s="22"/>
      <c r="DWH311" s="22"/>
      <c r="DWI311" s="22"/>
      <c r="DWJ311" s="22"/>
      <c r="DWK311" s="22"/>
      <c r="DWL311" s="22"/>
      <c r="DWM311" s="22"/>
      <c r="DWN311" s="22"/>
      <c r="DWO311" s="22"/>
      <c r="DWP311" s="22"/>
      <c r="DWQ311" s="22"/>
      <c r="DWR311" s="22"/>
      <c r="DWS311" s="22"/>
      <c r="DWT311" s="22"/>
      <c r="DWU311" s="22"/>
      <c r="DWV311" s="22"/>
      <c r="DWW311" s="22"/>
      <c r="DWX311" s="22"/>
      <c r="DWY311" s="22"/>
      <c r="DWZ311" s="22"/>
      <c r="DXA311" s="22"/>
      <c r="DXB311" s="22"/>
      <c r="DXC311" s="22"/>
      <c r="DXD311" s="22"/>
      <c r="DXE311" s="22"/>
      <c r="DXF311" s="22"/>
      <c r="DXG311" s="22"/>
      <c r="DXH311" s="22"/>
      <c r="DXI311" s="22"/>
      <c r="DXJ311" s="22"/>
      <c r="DXK311" s="22"/>
      <c r="DXL311" s="22"/>
      <c r="DXM311" s="22"/>
      <c r="DXN311" s="22"/>
      <c r="DXO311" s="22"/>
      <c r="DXP311" s="22"/>
      <c r="DXQ311" s="22"/>
      <c r="DXR311" s="22"/>
      <c r="DXS311" s="22"/>
      <c r="DXT311" s="22"/>
      <c r="DXU311" s="22"/>
      <c r="DXV311" s="22"/>
      <c r="DXW311" s="22"/>
      <c r="DXX311" s="22"/>
      <c r="DXY311" s="22"/>
      <c r="DXZ311" s="22"/>
      <c r="DYA311" s="22"/>
      <c r="DYB311" s="22"/>
      <c r="DYC311" s="22"/>
      <c r="DYD311" s="22"/>
      <c r="DYE311" s="22"/>
      <c r="DYF311" s="22"/>
      <c r="DYG311" s="22"/>
      <c r="DYH311" s="22"/>
      <c r="DYI311" s="22"/>
      <c r="DYJ311" s="22"/>
      <c r="DYK311" s="22"/>
      <c r="DYL311" s="22"/>
      <c r="DYM311" s="22"/>
      <c r="DYN311" s="22"/>
      <c r="DYO311" s="22"/>
      <c r="DYP311" s="22"/>
      <c r="DYQ311" s="22"/>
      <c r="DYR311" s="22"/>
      <c r="DYS311" s="22"/>
      <c r="DYT311" s="22"/>
      <c r="DYU311" s="22"/>
      <c r="DYV311" s="22"/>
      <c r="DYW311" s="22"/>
      <c r="DYX311" s="22"/>
      <c r="DYY311" s="22"/>
      <c r="DYZ311" s="22"/>
      <c r="DZA311" s="22"/>
      <c r="DZB311" s="22"/>
      <c r="DZC311" s="22"/>
      <c r="DZD311" s="22"/>
      <c r="DZE311" s="22"/>
      <c r="DZF311" s="22"/>
      <c r="DZG311" s="22"/>
      <c r="DZH311" s="22"/>
      <c r="DZI311" s="22"/>
      <c r="DZJ311" s="22"/>
      <c r="DZK311" s="22"/>
      <c r="DZL311" s="22"/>
      <c r="DZM311" s="22"/>
      <c r="DZN311" s="22"/>
      <c r="DZO311" s="22"/>
      <c r="DZP311" s="22"/>
      <c r="DZQ311" s="22"/>
      <c r="DZR311" s="22"/>
      <c r="DZS311" s="22"/>
      <c r="DZT311" s="22"/>
      <c r="DZU311" s="22"/>
      <c r="DZV311" s="22"/>
      <c r="DZW311" s="22"/>
      <c r="DZX311" s="22"/>
      <c r="DZY311" s="22"/>
      <c r="DZZ311" s="22"/>
      <c r="EAA311" s="22"/>
      <c r="EAB311" s="22"/>
      <c r="EAC311" s="22"/>
      <c r="EAD311" s="22"/>
      <c r="EAE311" s="22"/>
      <c r="EAF311" s="22"/>
      <c r="EAG311" s="22"/>
      <c r="EAH311" s="22"/>
      <c r="EAI311" s="22"/>
      <c r="EAJ311" s="22"/>
      <c r="EAK311" s="22"/>
      <c r="EAL311" s="22"/>
      <c r="EAM311" s="22"/>
      <c r="EAN311" s="22"/>
      <c r="EAO311" s="22"/>
      <c r="EAP311" s="22"/>
      <c r="EAQ311" s="22"/>
      <c r="EAR311" s="22"/>
      <c r="EAS311" s="22"/>
      <c r="EAT311" s="22"/>
      <c r="EAU311" s="22"/>
      <c r="EAV311" s="22"/>
      <c r="EAW311" s="22"/>
      <c r="EAX311" s="22"/>
      <c r="EAY311" s="22"/>
      <c r="EAZ311" s="22"/>
      <c r="EBA311" s="22"/>
      <c r="EBB311" s="22"/>
      <c r="EBC311" s="22"/>
      <c r="EBD311" s="22"/>
      <c r="EBE311" s="22"/>
      <c r="EBF311" s="22"/>
      <c r="EBG311" s="22"/>
      <c r="EBH311" s="22"/>
      <c r="EBI311" s="22"/>
      <c r="EBJ311" s="22"/>
      <c r="EBK311" s="22"/>
      <c r="EBL311" s="22"/>
      <c r="EBM311" s="22"/>
      <c r="EBN311" s="22"/>
      <c r="EBO311" s="22"/>
      <c r="EBP311" s="22"/>
      <c r="EBQ311" s="22"/>
      <c r="EBR311" s="22"/>
      <c r="EBS311" s="22"/>
      <c r="EBT311" s="22"/>
      <c r="EBU311" s="22"/>
      <c r="EBV311" s="22"/>
      <c r="EBW311" s="22"/>
      <c r="EBX311" s="22"/>
      <c r="EBY311" s="22"/>
      <c r="EBZ311" s="22"/>
      <c r="ECA311" s="22"/>
      <c r="ECB311" s="22"/>
      <c r="ECC311" s="22"/>
      <c r="ECD311" s="22"/>
      <c r="ECE311" s="22"/>
      <c r="ECF311" s="22"/>
      <c r="ECG311" s="22"/>
      <c r="ECH311" s="22"/>
      <c r="ECI311" s="22"/>
      <c r="ECJ311" s="22"/>
      <c r="ECK311" s="22"/>
      <c r="ECL311" s="22"/>
      <c r="ECM311" s="22"/>
      <c r="ECN311" s="22"/>
      <c r="ECO311" s="22"/>
      <c r="ECP311" s="22"/>
      <c r="ECQ311" s="22"/>
      <c r="ECR311" s="22"/>
      <c r="ECS311" s="22"/>
      <c r="ECT311" s="22"/>
      <c r="ECU311" s="22"/>
      <c r="ECV311" s="22"/>
      <c r="ECW311" s="22"/>
      <c r="ECX311" s="22"/>
      <c r="ECY311" s="22"/>
      <c r="ECZ311" s="22"/>
      <c r="EDA311" s="22"/>
      <c r="EDB311" s="22"/>
      <c r="EDC311" s="22"/>
      <c r="EDD311" s="22"/>
      <c r="EDE311" s="22"/>
      <c r="EDF311" s="22"/>
      <c r="EDG311" s="22"/>
      <c r="EDH311" s="22"/>
      <c r="EDI311" s="22"/>
      <c r="EDJ311" s="22"/>
      <c r="EDK311" s="22"/>
      <c r="EDL311" s="22"/>
      <c r="EDM311" s="22"/>
      <c r="EDN311" s="22"/>
      <c r="EDO311" s="22"/>
      <c r="EDP311" s="22"/>
      <c r="EDQ311" s="22"/>
      <c r="EDR311" s="22"/>
      <c r="EDS311" s="22"/>
      <c r="EDT311" s="22"/>
      <c r="EDU311" s="22"/>
      <c r="EDV311" s="22"/>
      <c r="EDW311" s="22"/>
      <c r="EDX311" s="22"/>
      <c r="EDY311" s="22"/>
      <c r="EDZ311" s="22"/>
      <c r="EEA311" s="22"/>
      <c r="EEB311" s="22"/>
      <c r="EEC311" s="22"/>
      <c r="EED311" s="22"/>
      <c r="EEE311" s="22"/>
      <c r="EEF311" s="22"/>
      <c r="EEG311" s="22"/>
      <c r="EEH311" s="22"/>
      <c r="EEI311" s="22"/>
      <c r="EEJ311" s="22"/>
      <c r="EEK311" s="22"/>
      <c r="EEL311" s="22"/>
      <c r="EEM311" s="22"/>
      <c r="EEN311" s="22"/>
      <c r="EEO311" s="22"/>
      <c r="EEP311" s="22"/>
      <c r="EEQ311" s="22"/>
      <c r="EER311" s="22"/>
      <c r="EES311" s="22"/>
      <c r="EET311" s="22"/>
      <c r="EEU311" s="22"/>
      <c r="EEV311" s="22"/>
      <c r="EEW311" s="22"/>
      <c r="EEX311" s="22"/>
      <c r="EEY311" s="22"/>
      <c r="EEZ311" s="22"/>
      <c r="EFA311" s="22"/>
      <c r="EFB311" s="22"/>
      <c r="EFC311" s="22"/>
      <c r="EFD311" s="22"/>
      <c r="EFE311" s="22"/>
      <c r="EFF311" s="22"/>
      <c r="EFG311" s="22"/>
      <c r="EFH311" s="22"/>
      <c r="EFI311" s="22"/>
      <c r="EFJ311" s="22"/>
      <c r="EFK311" s="22"/>
      <c r="EFL311" s="22"/>
      <c r="EFM311" s="22"/>
      <c r="EFN311" s="22"/>
      <c r="EFO311" s="22"/>
      <c r="EFP311" s="22"/>
      <c r="EFQ311" s="22"/>
      <c r="EFR311" s="22"/>
      <c r="EFS311" s="22"/>
      <c r="EFT311" s="22"/>
      <c r="EFU311" s="22"/>
      <c r="EFV311" s="22"/>
      <c r="EFW311" s="22"/>
      <c r="EFX311" s="22"/>
      <c r="EFY311" s="22"/>
      <c r="EFZ311" s="22"/>
      <c r="EGA311" s="22"/>
      <c r="EGB311" s="22"/>
      <c r="EGC311" s="22"/>
      <c r="EGD311" s="22"/>
      <c r="EGE311" s="22"/>
      <c r="EGF311" s="22"/>
      <c r="EGG311" s="22"/>
      <c r="EGH311" s="22"/>
      <c r="EGI311" s="22"/>
      <c r="EGJ311" s="22"/>
      <c r="EGK311" s="22"/>
      <c r="EGL311" s="22"/>
      <c r="EGM311" s="22"/>
      <c r="EGN311" s="22"/>
      <c r="EGO311" s="22"/>
      <c r="EGP311" s="22"/>
      <c r="EGQ311" s="22"/>
      <c r="EGR311" s="22"/>
      <c r="EGS311" s="22"/>
      <c r="EGT311" s="22"/>
      <c r="EGU311" s="22"/>
      <c r="EGV311" s="22"/>
      <c r="EGW311" s="22"/>
      <c r="EGX311" s="22"/>
      <c r="EGY311" s="22"/>
      <c r="EGZ311" s="22"/>
      <c r="EHA311" s="22"/>
      <c r="EHB311" s="22"/>
      <c r="EHC311" s="22"/>
      <c r="EHD311" s="22"/>
      <c r="EHE311" s="22"/>
      <c r="EHF311" s="22"/>
      <c r="EHG311" s="22"/>
      <c r="EHH311" s="22"/>
      <c r="EHI311" s="22"/>
      <c r="EHJ311" s="22"/>
      <c r="EHK311" s="22"/>
      <c r="EHL311" s="22"/>
      <c r="EHM311" s="22"/>
      <c r="EHN311" s="22"/>
      <c r="EHO311" s="22"/>
      <c r="EHP311" s="22"/>
      <c r="EHQ311" s="22"/>
      <c r="EHR311" s="22"/>
      <c r="EHS311" s="22"/>
      <c r="EHT311" s="22"/>
      <c r="EHU311" s="22"/>
      <c r="EHV311" s="22"/>
      <c r="EHW311" s="22"/>
      <c r="EHX311" s="22"/>
      <c r="EHY311" s="22"/>
      <c r="EHZ311" s="22"/>
      <c r="EIA311" s="22"/>
      <c r="EIB311" s="22"/>
      <c r="EIC311" s="22"/>
      <c r="EID311" s="22"/>
      <c r="EIE311" s="22"/>
      <c r="EIF311" s="22"/>
      <c r="EIG311" s="22"/>
      <c r="EIH311" s="22"/>
      <c r="EII311" s="22"/>
      <c r="EIJ311" s="22"/>
      <c r="EIK311" s="22"/>
      <c r="EIL311" s="22"/>
      <c r="EIM311" s="22"/>
      <c r="EIN311" s="22"/>
      <c r="EIO311" s="22"/>
      <c r="EIP311" s="22"/>
      <c r="EIQ311" s="22"/>
      <c r="EIR311" s="22"/>
      <c r="EIS311" s="22"/>
      <c r="EIT311" s="22"/>
      <c r="EIU311" s="22"/>
      <c r="EIV311" s="22"/>
      <c r="EIW311" s="22"/>
      <c r="EIX311" s="22"/>
      <c r="EIY311" s="22"/>
      <c r="EIZ311" s="22"/>
      <c r="EJA311" s="22"/>
      <c r="EJB311" s="22"/>
      <c r="EJC311" s="22"/>
      <c r="EJD311" s="22"/>
      <c r="EJE311" s="22"/>
      <c r="EJF311" s="22"/>
      <c r="EJG311" s="22"/>
      <c r="EJH311" s="22"/>
      <c r="EJI311" s="22"/>
      <c r="EJJ311" s="22"/>
      <c r="EJK311" s="22"/>
      <c r="EJL311" s="22"/>
      <c r="EJM311" s="22"/>
      <c r="EJN311" s="22"/>
      <c r="EJO311" s="22"/>
      <c r="EJP311" s="22"/>
      <c r="EJQ311" s="22"/>
      <c r="EJR311" s="22"/>
      <c r="EJS311" s="22"/>
      <c r="EJT311" s="22"/>
      <c r="EJU311" s="22"/>
      <c r="EJV311" s="22"/>
      <c r="EJW311" s="22"/>
      <c r="EJX311" s="22"/>
      <c r="EJY311" s="22"/>
      <c r="EJZ311" s="22"/>
      <c r="EKA311" s="22"/>
      <c r="EKB311" s="22"/>
      <c r="EKC311" s="22"/>
      <c r="EKD311" s="22"/>
      <c r="EKE311" s="22"/>
      <c r="EKF311" s="22"/>
      <c r="EKG311" s="22"/>
      <c r="EKH311" s="22"/>
      <c r="EKI311" s="22"/>
      <c r="EKJ311" s="22"/>
      <c r="EKK311" s="22"/>
      <c r="EKL311" s="22"/>
      <c r="EKM311" s="22"/>
      <c r="EKN311" s="22"/>
      <c r="EKO311" s="22"/>
      <c r="EKP311" s="22"/>
      <c r="EKQ311" s="22"/>
      <c r="EKR311" s="22"/>
      <c r="EKS311" s="22"/>
      <c r="EKT311" s="22"/>
      <c r="EKU311" s="22"/>
      <c r="EKV311" s="22"/>
      <c r="EKW311" s="22"/>
      <c r="EKX311" s="22"/>
      <c r="EKY311" s="22"/>
      <c r="EKZ311" s="22"/>
      <c r="ELA311" s="22"/>
      <c r="ELB311" s="22"/>
      <c r="ELC311" s="22"/>
      <c r="ELD311" s="22"/>
      <c r="ELE311" s="22"/>
      <c r="ELF311" s="22"/>
      <c r="ELG311" s="22"/>
      <c r="ELH311" s="22"/>
      <c r="ELI311" s="22"/>
      <c r="ELJ311" s="22"/>
      <c r="ELK311" s="22"/>
      <c r="ELL311" s="22"/>
      <c r="ELM311" s="22"/>
      <c r="ELN311" s="22"/>
      <c r="ELO311" s="22"/>
      <c r="ELP311" s="22"/>
      <c r="ELQ311" s="22"/>
      <c r="ELR311" s="22"/>
      <c r="ELS311" s="22"/>
      <c r="ELT311" s="22"/>
      <c r="ELU311" s="22"/>
      <c r="ELV311" s="22"/>
      <c r="ELW311" s="22"/>
      <c r="ELX311" s="22"/>
      <c r="ELY311" s="22"/>
      <c r="ELZ311" s="22"/>
      <c r="EMA311" s="22"/>
      <c r="EMB311" s="22"/>
      <c r="EMC311" s="22"/>
      <c r="EMD311" s="22"/>
      <c r="EME311" s="22"/>
      <c r="EMF311" s="22"/>
      <c r="EMG311" s="22"/>
      <c r="EMH311" s="22"/>
      <c r="EMI311" s="22"/>
      <c r="EMJ311" s="22"/>
      <c r="EMK311" s="22"/>
      <c r="EML311" s="22"/>
      <c r="EMM311" s="22"/>
      <c r="EMN311" s="22"/>
      <c r="EMO311" s="22"/>
      <c r="EMP311" s="22"/>
      <c r="EMQ311" s="22"/>
      <c r="EMR311" s="22"/>
      <c r="EMS311" s="22"/>
      <c r="EMT311" s="22"/>
      <c r="EMU311" s="22"/>
      <c r="EMV311" s="22"/>
      <c r="EMW311" s="22"/>
      <c r="EMX311" s="22"/>
      <c r="EMY311" s="22"/>
      <c r="EMZ311" s="22"/>
      <c r="ENA311" s="22"/>
      <c r="ENB311" s="22"/>
      <c r="ENC311" s="22"/>
      <c r="END311" s="22"/>
      <c r="ENE311" s="22"/>
      <c r="ENF311" s="22"/>
      <c r="ENG311" s="22"/>
      <c r="ENH311" s="22"/>
      <c r="ENI311" s="22"/>
      <c r="ENJ311" s="22"/>
      <c r="ENK311" s="22"/>
      <c r="ENL311" s="22"/>
      <c r="ENM311" s="22"/>
      <c r="ENN311" s="22"/>
      <c r="ENO311" s="22"/>
      <c r="ENP311" s="22"/>
      <c r="ENQ311" s="22"/>
      <c r="ENR311" s="22"/>
      <c r="ENS311" s="22"/>
      <c r="ENT311" s="22"/>
      <c r="ENU311" s="22"/>
      <c r="ENV311" s="22"/>
      <c r="ENW311" s="22"/>
      <c r="ENX311" s="22"/>
      <c r="ENY311" s="22"/>
      <c r="ENZ311" s="22"/>
      <c r="EOA311" s="22"/>
      <c r="EOB311" s="22"/>
      <c r="EOC311" s="22"/>
      <c r="EOD311" s="22"/>
      <c r="EOE311" s="22"/>
      <c r="EOF311" s="22"/>
      <c r="EOG311" s="22"/>
      <c r="EOH311" s="22"/>
      <c r="EOI311" s="22"/>
      <c r="EOJ311" s="22"/>
      <c r="EOK311" s="22"/>
      <c r="EOL311" s="22"/>
      <c r="EOM311" s="22"/>
      <c r="EON311" s="22"/>
      <c r="EOO311" s="22"/>
      <c r="EOP311" s="22"/>
      <c r="EOQ311" s="22"/>
      <c r="EOR311" s="22"/>
      <c r="EOS311" s="22"/>
      <c r="EOT311" s="22"/>
      <c r="EOU311" s="22"/>
      <c r="EOV311" s="22"/>
      <c r="EOW311" s="22"/>
      <c r="EOX311" s="22"/>
      <c r="EOY311" s="22"/>
      <c r="EOZ311" s="22"/>
      <c r="EPA311" s="22"/>
      <c r="EPB311" s="22"/>
      <c r="EPC311" s="22"/>
      <c r="EPD311" s="22"/>
      <c r="EPE311" s="22"/>
      <c r="EPF311" s="22"/>
      <c r="EPG311" s="22"/>
      <c r="EPH311" s="22"/>
      <c r="EPI311" s="22"/>
      <c r="EPJ311" s="22"/>
      <c r="EPK311" s="22"/>
      <c r="EPL311" s="22"/>
      <c r="EPM311" s="22"/>
      <c r="EPN311" s="22"/>
      <c r="EPO311" s="22"/>
      <c r="EPP311" s="22"/>
      <c r="EPQ311" s="22"/>
      <c r="EPR311" s="22"/>
      <c r="EPS311" s="22"/>
      <c r="EPT311" s="22"/>
      <c r="EPU311" s="22"/>
      <c r="EPV311" s="22"/>
      <c r="EPW311" s="22"/>
      <c r="EPX311" s="22"/>
      <c r="EPY311" s="22"/>
      <c r="EPZ311" s="22"/>
      <c r="EQA311" s="22"/>
      <c r="EQB311" s="22"/>
      <c r="EQC311" s="22"/>
      <c r="EQD311" s="22"/>
      <c r="EQE311" s="22"/>
      <c r="EQF311" s="22"/>
      <c r="EQG311" s="22"/>
      <c r="EQH311" s="22"/>
      <c r="EQI311" s="22"/>
      <c r="EQJ311" s="22"/>
      <c r="EQK311" s="22"/>
      <c r="EQL311" s="22"/>
      <c r="EQM311" s="22"/>
      <c r="EQN311" s="22"/>
      <c r="EQO311" s="22"/>
      <c r="EQP311" s="22"/>
      <c r="EQQ311" s="22"/>
      <c r="EQR311" s="22"/>
      <c r="EQS311" s="22"/>
      <c r="EQT311" s="22"/>
      <c r="EQU311" s="22"/>
      <c r="EQV311" s="22"/>
      <c r="EQW311" s="22"/>
      <c r="EQX311" s="22"/>
      <c r="EQY311" s="22"/>
      <c r="EQZ311" s="22"/>
      <c r="ERA311" s="22"/>
      <c r="ERB311" s="22"/>
      <c r="ERC311" s="22"/>
      <c r="ERD311" s="22"/>
      <c r="ERE311" s="22"/>
      <c r="ERF311" s="22"/>
      <c r="ERG311" s="22"/>
      <c r="ERH311" s="22"/>
      <c r="ERI311" s="22"/>
      <c r="ERJ311" s="22"/>
      <c r="ERK311" s="22"/>
      <c r="ERL311" s="22"/>
      <c r="ERM311" s="22"/>
      <c r="ERN311" s="22"/>
      <c r="ERO311" s="22"/>
      <c r="ERP311" s="22"/>
      <c r="ERQ311" s="22"/>
      <c r="ERR311" s="22"/>
      <c r="ERS311" s="22"/>
      <c r="ERT311" s="22"/>
      <c r="ERU311" s="22"/>
      <c r="ERV311" s="22"/>
      <c r="ERW311" s="22"/>
      <c r="ERX311" s="22"/>
      <c r="ERY311" s="22"/>
      <c r="ERZ311" s="22"/>
      <c r="ESA311" s="22"/>
      <c r="ESB311" s="22"/>
      <c r="ESC311" s="22"/>
      <c r="ESD311" s="22"/>
      <c r="ESE311" s="22"/>
      <c r="ESF311" s="22"/>
      <c r="ESG311" s="22"/>
      <c r="ESH311" s="22"/>
      <c r="ESI311" s="22"/>
      <c r="ESJ311" s="22"/>
      <c r="ESK311" s="22"/>
      <c r="ESL311" s="22"/>
      <c r="ESM311" s="22"/>
      <c r="ESN311" s="22"/>
      <c r="ESO311" s="22"/>
      <c r="ESP311" s="22"/>
      <c r="ESQ311" s="22"/>
      <c r="ESR311" s="22"/>
      <c r="ESS311" s="22"/>
      <c r="EST311" s="22"/>
      <c r="ESU311" s="22"/>
      <c r="ESV311" s="22"/>
      <c r="ESW311" s="22"/>
      <c r="ESX311" s="22"/>
      <c r="ESY311" s="22"/>
      <c r="ESZ311" s="22"/>
      <c r="ETA311" s="22"/>
      <c r="ETB311" s="22"/>
      <c r="ETC311" s="22"/>
      <c r="ETD311" s="22"/>
      <c r="ETE311" s="22"/>
      <c r="ETF311" s="22"/>
      <c r="ETG311" s="22"/>
      <c r="ETH311" s="22"/>
      <c r="ETI311" s="22"/>
      <c r="ETJ311" s="22"/>
      <c r="ETK311" s="22"/>
      <c r="ETL311" s="22"/>
      <c r="ETM311" s="22"/>
      <c r="ETN311" s="22"/>
      <c r="ETO311" s="22"/>
      <c r="ETP311" s="22"/>
      <c r="ETQ311" s="22"/>
      <c r="ETR311" s="22"/>
      <c r="ETS311" s="22"/>
      <c r="ETT311" s="22"/>
      <c r="ETU311" s="22"/>
      <c r="ETV311" s="22"/>
      <c r="ETW311" s="22"/>
      <c r="ETX311" s="22"/>
      <c r="ETY311" s="22"/>
      <c r="ETZ311" s="22"/>
      <c r="EUA311" s="22"/>
      <c r="EUB311" s="22"/>
      <c r="EUC311" s="22"/>
      <c r="EUD311" s="22"/>
      <c r="EUE311" s="22"/>
      <c r="EUF311" s="22"/>
      <c r="EUG311" s="22"/>
      <c r="EUH311" s="22"/>
      <c r="EUI311" s="22"/>
      <c r="EUJ311" s="22"/>
      <c r="EUK311" s="22"/>
      <c r="EUL311" s="22"/>
      <c r="EUM311" s="22"/>
      <c r="EUN311" s="22"/>
      <c r="EUO311" s="22"/>
      <c r="EUP311" s="22"/>
      <c r="EUQ311" s="22"/>
      <c r="EUR311" s="22"/>
      <c r="EUS311" s="22"/>
      <c r="EUT311" s="22"/>
      <c r="EUU311" s="22"/>
      <c r="EUV311" s="22"/>
      <c r="EUW311" s="22"/>
      <c r="EUX311" s="22"/>
      <c r="EUY311" s="22"/>
      <c r="EUZ311" s="22"/>
      <c r="EVA311" s="22"/>
      <c r="EVB311" s="22"/>
      <c r="EVC311" s="22"/>
      <c r="EVD311" s="22"/>
      <c r="EVE311" s="22"/>
      <c r="EVF311" s="22"/>
      <c r="EVG311" s="22"/>
      <c r="EVH311" s="22"/>
      <c r="EVI311" s="22"/>
      <c r="EVJ311" s="22"/>
      <c r="EVK311" s="22"/>
      <c r="EVL311" s="22"/>
      <c r="EVM311" s="22"/>
      <c r="EVN311" s="22"/>
      <c r="EVO311" s="22"/>
      <c r="EVP311" s="22"/>
      <c r="EVQ311" s="22"/>
      <c r="EVR311" s="22"/>
      <c r="EVS311" s="22"/>
      <c r="EVT311" s="22"/>
      <c r="EVU311" s="22"/>
      <c r="EVV311" s="22"/>
      <c r="EVW311" s="22"/>
      <c r="EVX311" s="22"/>
      <c r="EVY311" s="22"/>
      <c r="EVZ311" s="22"/>
      <c r="EWA311" s="22"/>
      <c r="EWB311" s="22"/>
      <c r="EWC311" s="22"/>
      <c r="EWD311" s="22"/>
      <c r="EWE311" s="22"/>
      <c r="EWF311" s="22"/>
      <c r="EWG311" s="22"/>
      <c r="EWH311" s="22"/>
      <c r="EWI311" s="22"/>
      <c r="EWJ311" s="22"/>
      <c r="EWK311" s="22"/>
      <c r="EWL311" s="22"/>
      <c r="EWM311" s="22"/>
      <c r="EWN311" s="22"/>
      <c r="EWO311" s="22"/>
      <c r="EWP311" s="22"/>
      <c r="EWQ311" s="22"/>
      <c r="EWR311" s="22"/>
      <c r="EWS311" s="22"/>
      <c r="EWT311" s="22"/>
      <c r="EWU311" s="22"/>
      <c r="EWV311" s="22"/>
      <c r="EWW311" s="22"/>
      <c r="EWX311" s="22"/>
      <c r="EWY311" s="22"/>
      <c r="EWZ311" s="22"/>
      <c r="EXA311" s="22"/>
      <c r="EXB311" s="22"/>
      <c r="EXC311" s="22"/>
      <c r="EXD311" s="22"/>
      <c r="EXE311" s="22"/>
      <c r="EXF311" s="22"/>
      <c r="EXG311" s="22"/>
      <c r="EXH311" s="22"/>
      <c r="EXI311" s="22"/>
      <c r="EXJ311" s="22"/>
      <c r="EXK311" s="22"/>
      <c r="EXL311" s="22"/>
      <c r="EXM311" s="22"/>
      <c r="EXN311" s="22"/>
      <c r="EXO311" s="22"/>
      <c r="EXP311" s="22"/>
      <c r="EXQ311" s="22"/>
      <c r="EXR311" s="22"/>
      <c r="EXS311" s="22"/>
      <c r="EXT311" s="22"/>
      <c r="EXU311" s="22"/>
      <c r="EXV311" s="22"/>
      <c r="EXW311" s="22"/>
      <c r="EXX311" s="22"/>
      <c r="EXY311" s="22"/>
      <c r="EXZ311" s="22"/>
      <c r="EYA311" s="22"/>
      <c r="EYB311" s="22"/>
      <c r="EYC311" s="22"/>
      <c r="EYD311" s="22"/>
      <c r="EYE311" s="22"/>
      <c r="EYF311" s="22"/>
      <c r="EYG311" s="22"/>
      <c r="EYH311" s="22"/>
      <c r="EYI311" s="22"/>
      <c r="EYJ311" s="22"/>
      <c r="EYK311" s="22"/>
      <c r="EYL311" s="22"/>
      <c r="EYM311" s="22"/>
      <c r="EYN311" s="22"/>
      <c r="EYO311" s="22"/>
      <c r="EYP311" s="22"/>
      <c r="EYQ311" s="22"/>
      <c r="EYR311" s="22"/>
      <c r="EYS311" s="22"/>
      <c r="EYT311" s="22"/>
      <c r="EYU311" s="22"/>
      <c r="EYV311" s="22"/>
      <c r="EYW311" s="22"/>
      <c r="EYX311" s="22"/>
      <c r="EYY311" s="22"/>
      <c r="EYZ311" s="22"/>
      <c r="EZA311" s="22"/>
      <c r="EZB311" s="22"/>
      <c r="EZC311" s="22"/>
      <c r="EZD311" s="22"/>
      <c r="EZE311" s="22"/>
      <c r="EZF311" s="22"/>
      <c r="EZG311" s="22"/>
      <c r="EZH311" s="22"/>
      <c r="EZI311" s="22"/>
      <c r="EZJ311" s="22"/>
      <c r="EZK311" s="22"/>
      <c r="EZL311" s="22"/>
      <c r="EZM311" s="22"/>
      <c r="EZN311" s="22"/>
      <c r="EZO311" s="22"/>
      <c r="EZP311" s="22"/>
      <c r="EZQ311" s="22"/>
      <c r="EZR311" s="22"/>
      <c r="EZS311" s="22"/>
      <c r="EZT311" s="22"/>
      <c r="EZU311" s="22"/>
      <c r="EZV311" s="22"/>
      <c r="EZW311" s="22"/>
      <c r="EZX311" s="22"/>
      <c r="EZY311" s="22"/>
      <c r="EZZ311" s="22"/>
      <c r="FAA311" s="22"/>
      <c r="FAB311" s="22"/>
      <c r="FAC311" s="22"/>
      <c r="FAD311" s="22"/>
      <c r="FAE311" s="22"/>
      <c r="FAF311" s="22"/>
      <c r="FAG311" s="22"/>
      <c r="FAH311" s="22"/>
      <c r="FAI311" s="22"/>
      <c r="FAJ311" s="22"/>
      <c r="FAK311" s="22"/>
      <c r="FAL311" s="22"/>
      <c r="FAM311" s="22"/>
      <c r="FAN311" s="22"/>
      <c r="FAO311" s="22"/>
      <c r="FAP311" s="22"/>
      <c r="FAQ311" s="22"/>
      <c r="FAR311" s="22"/>
      <c r="FAS311" s="22"/>
      <c r="FAT311" s="22"/>
      <c r="FAU311" s="22"/>
      <c r="FAV311" s="22"/>
      <c r="FAW311" s="22"/>
      <c r="FAX311" s="22"/>
      <c r="FAY311" s="22"/>
      <c r="FAZ311" s="22"/>
      <c r="FBA311" s="22"/>
      <c r="FBB311" s="22"/>
      <c r="FBC311" s="22"/>
      <c r="FBD311" s="22"/>
      <c r="FBE311" s="22"/>
      <c r="FBF311" s="22"/>
      <c r="FBG311" s="22"/>
      <c r="FBH311" s="22"/>
      <c r="FBI311" s="22"/>
      <c r="FBJ311" s="22"/>
      <c r="FBK311" s="22"/>
      <c r="FBL311" s="22"/>
      <c r="FBM311" s="22"/>
      <c r="FBN311" s="22"/>
      <c r="FBO311" s="22"/>
      <c r="FBP311" s="22"/>
      <c r="FBQ311" s="22"/>
      <c r="FBR311" s="22"/>
      <c r="FBS311" s="22"/>
      <c r="FBT311" s="22"/>
      <c r="FBU311" s="22"/>
      <c r="FBV311" s="22"/>
      <c r="FBW311" s="22"/>
      <c r="FBX311" s="22"/>
      <c r="FBY311" s="22"/>
      <c r="FBZ311" s="22"/>
      <c r="FCA311" s="22"/>
      <c r="FCB311" s="22"/>
      <c r="FCC311" s="22"/>
      <c r="FCD311" s="22"/>
      <c r="FCE311" s="22"/>
      <c r="FCF311" s="22"/>
      <c r="FCG311" s="22"/>
      <c r="FCH311" s="22"/>
      <c r="FCI311" s="22"/>
      <c r="FCJ311" s="22"/>
      <c r="FCK311" s="22"/>
      <c r="FCL311" s="22"/>
      <c r="FCM311" s="22"/>
      <c r="FCN311" s="22"/>
      <c r="FCO311" s="22"/>
      <c r="FCP311" s="22"/>
      <c r="FCQ311" s="22"/>
      <c r="FCR311" s="22"/>
      <c r="FCS311" s="22"/>
      <c r="FCT311" s="22"/>
      <c r="FCU311" s="22"/>
      <c r="FCV311" s="22"/>
      <c r="FCW311" s="22"/>
      <c r="FCX311" s="22"/>
      <c r="FCY311" s="22"/>
      <c r="FCZ311" s="22"/>
      <c r="FDA311" s="22"/>
      <c r="FDB311" s="22"/>
      <c r="FDC311" s="22"/>
      <c r="FDD311" s="22"/>
      <c r="FDE311" s="22"/>
      <c r="FDF311" s="22"/>
      <c r="FDG311" s="22"/>
      <c r="FDH311" s="22"/>
      <c r="FDI311" s="22"/>
      <c r="FDJ311" s="22"/>
      <c r="FDK311" s="22"/>
      <c r="FDL311" s="22"/>
      <c r="FDM311" s="22"/>
      <c r="FDN311" s="22"/>
      <c r="FDO311" s="22"/>
      <c r="FDP311" s="22"/>
      <c r="FDQ311" s="22"/>
      <c r="FDR311" s="22"/>
      <c r="FDS311" s="22"/>
      <c r="FDT311" s="22"/>
      <c r="FDU311" s="22"/>
      <c r="FDV311" s="22"/>
      <c r="FDW311" s="22"/>
      <c r="FDX311" s="22"/>
      <c r="FDY311" s="22"/>
      <c r="FDZ311" s="22"/>
      <c r="FEA311" s="22"/>
      <c r="FEB311" s="22"/>
      <c r="FEC311" s="22"/>
      <c r="FED311" s="22"/>
      <c r="FEE311" s="22"/>
      <c r="FEF311" s="22"/>
      <c r="FEG311" s="22"/>
      <c r="FEH311" s="22"/>
      <c r="FEI311" s="22"/>
      <c r="FEJ311" s="22"/>
      <c r="FEK311" s="22"/>
      <c r="FEL311" s="22"/>
      <c r="FEM311" s="22"/>
      <c r="FEN311" s="22"/>
      <c r="FEO311" s="22"/>
      <c r="FEP311" s="22"/>
      <c r="FEQ311" s="22"/>
      <c r="FER311" s="22"/>
      <c r="FES311" s="22"/>
      <c r="FET311" s="22"/>
      <c r="FEU311" s="22"/>
      <c r="FEV311" s="22"/>
      <c r="FEW311" s="22"/>
      <c r="FEX311" s="22"/>
      <c r="FEY311" s="22"/>
      <c r="FEZ311" s="22"/>
      <c r="FFA311" s="22"/>
      <c r="FFB311" s="22"/>
      <c r="FFC311" s="22"/>
      <c r="FFD311" s="22"/>
      <c r="FFE311" s="22"/>
      <c r="FFF311" s="22"/>
      <c r="FFG311" s="22"/>
      <c r="FFH311" s="22"/>
      <c r="FFI311" s="22"/>
      <c r="FFJ311" s="22"/>
      <c r="FFK311" s="22"/>
      <c r="FFL311" s="22"/>
      <c r="FFM311" s="22"/>
      <c r="FFN311" s="22"/>
      <c r="FFO311" s="22"/>
      <c r="FFP311" s="22"/>
      <c r="FFQ311" s="22"/>
      <c r="FFR311" s="22"/>
      <c r="FFS311" s="22"/>
      <c r="FFT311" s="22"/>
      <c r="FFU311" s="22"/>
      <c r="FFV311" s="22"/>
      <c r="FFW311" s="22"/>
      <c r="FFX311" s="22"/>
      <c r="FFY311" s="22"/>
      <c r="FFZ311" s="22"/>
      <c r="FGA311" s="22"/>
      <c r="FGB311" s="22"/>
      <c r="FGC311" s="22"/>
      <c r="FGD311" s="22"/>
      <c r="FGE311" s="22"/>
      <c r="FGF311" s="22"/>
      <c r="FGG311" s="22"/>
      <c r="FGH311" s="22"/>
      <c r="FGI311" s="22"/>
      <c r="FGJ311" s="22"/>
      <c r="FGK311" s="22"/>
      <c r="FGL311" s="22"/>
      <c r="FGM311" s="22"/>
      <c r="FGN311" s="22"/>
      <c r="FGO311" s="22"/>
      <c r="FGP311" s="22"/>
      <c r="FGQ311" s="22"/>
      <c r="FGR311" s="22"/>
      <c r="FGS311" s="22"/>
      <c r="FGT311" s="22"/>
      <c r="FGU311" s="22"/>
      <c r="FGV311" s="22"/>
      <c r="FGW311" s="22"/>
      <c r="FGX311" s="22"/>
      <c r="FGY311" s="22"/>
      <c r="FGZ311" s="22"/>
      <c r="FHA311" s="22"/>
      <c r="FHB311" s="22"/>
      <c r="FHC311" s="22"/>
      <c r="FHD311" s="22"/>
      <c r="FHE311" s="22"/>
      <c r="FHF311" s="22"/>
      <c r="FHG311" s="22"/>
      <c r="FHH311" s="22"/>
      <c r="FHI311" s="22"/>
      <c r="FHJ311" s="22"/>
      <c r="FHK311" s="22"/>
      <c r="FHL311" s="22"/>
      <c r="FHM311" s="22"/>
      <c r="FHN311" s="22"/>
      <c r="FHO311" s="22"/>
      <c r="FHP311" s="22"/>
      <c r="FHQ311" s="22"/>
      <c r="FHR311" s="22"/>
      <c r="FHS311" s="22"/>
      <c r="FHT311" s="22"/>
      <c r="FHU311" s="22"/>
      <c r="FHV311" s="22"/>
      <c r="FHW311" s="22"/>
      <c r="FHX311" s="22"/>
      <c r="FHY311" s="22"/>
      <c r="FHZ311" s="22"/>
      <c r="FIA311" s="22"/>
      <c r="FIB311" s="22"/>
      <c r="FIC311" s="22"/>
      <c r="FID311" s="22"/>
      <c r="FIE311" s="22"/>
      <c r="FIF311" s="22"/>
      <c r="FIG311" s="22"/>
      <c r="FIH311" s="22"/>
      <c r="FII311" s="22"/>
      <c r="FIJ311" s="22"/>
      <c r="FIK311" s="22"/>
      <c r="FIL311" s="22"/>
      <c r="FIM311" s="22"/>
      <c r="FIN311" s="22"/>
      <c r="FIO311" s="22"/>
      <c r="FIP311" s="22"/>
      <c r="FIQ311" s="22"/>
      <c r="FIR311" s="22"/>
      <c r="FIS311" s="22"/>
      <c r="FIT311" s="22"/>
      <c r="FIU311" s="22"/>
      <c r="FIV311" s="22"/>
      <c r="FIW311" s="22"/>
      <c r="FIX311" s="22"/>
      <c r="FIY311" s="22"/>
      <c r="FIZ311" s="22"/>
      <c r="FJA311" s="22"/>
      <c r="FJB311" s="22"/>
      <c r="FJC311" s="22"/>
      <c r="FJD311" s="22"/>
      <c r="FJE311" s="22"/>
      <c r="FJF311" s="22"/>
      <c r="FJG311" s="22"/>
      <c r="FJH311" s="22"/>
      <c r="FJI311" s="22"/>
      <c r="FJJ311" s="22"/>
      <c r="FJK311" s="22"/>
      <c r="FJL311" s="22"/>
      <c r="FJM311" s="22"/>
      <c r="FJN311" s="22"/>
      <c r="FJO311" s="22"/>
      <c r="FJP311" s="22"/>
      <c r="FJQ311" s="22"/>
      <c r="FJR311" s="22"/>
      <c r="FJS311" s="22"/>
      <c r="FJT311" s="22"/>
      <c r="FJU311" s="22"/>
      <c r="FJV311" s="22"/>
      <c r="FJW311" s="22"/>
      <c r="FJX311" s="22"/>
      <c r="FJY311" s="22"/>
      <c r="FJZ311" s="22"/>
      <c r="FKA311" s="22"/>
      <c r="FKB311" s="22"/>
      <c r="FKC311" s="22"/>
      <c r="FKD311" s="22"/>
      <c r="FKE311" s="22"/>
      <c r="FKF311" s="22"/>
      <c r="FKG311" s="22"/>
      <c r="FKH311" s="22"/>
      <c r="FKI311" s="22"/>
      <c r="FKJ311" s="22"/>
      <c r="FKK311" s="22"/>
      <c r="FKL311" s="22"/>
      <c r="FKM311" s="22"/>
      <c r="FKN311" s="22"/>
      <c r="FKO311" s="22"/>
      <c r="FKP311" s="22"/>
      <c r="FKQ311" s="22"/>
      <c r="FKR311" s="22"/>
      <c r="FKS311" s="22"/>
      <c r="FKT311" s="22"/>
      <c r="FKU311" s="22"/>
      <c r="FKV311" s="22"/>
      <c r="FKW311" s="22"/>
      <c r="FKX311" s="22"/>
      <c r="FKY311" s="22"/>
      <c r="FKZ311" s="22"/>
      <c r="FLA311" s="22"/>
      <c r="FLB311" s="22"/>
      <c r="FLC311" s="22"/>
      <c r="FLD311" s="22"/>
      <c r="FLE311" s="22"/>
      <c r="FLF311" s="22"/>
      <c r="FLG311" s="22"/>
      <c r="FLH311" s="22"/>
      <c r="FLI311" s="22"/>
      <c r="FLJ311" s="22"/>
      <c r="FLK311" s="22"/>
      <c r="FLL311" s="22"/>
      <c r="FLM311" s="22"/>
      <c r="FLN311" s="22"/>
      <c r="FLO311" s="22"/>
      <c r="FLP311" s="22"/>
      <c r="FLQ311" s="22"/>
      <c r="FLR311" s="22"/>
      <c r="FLS311" s="22"/>
      <c r="FLT311" s="22"/>
      <c r="FLU311" s="22"/>
      <c r="FLV311" s="22"/>
      <c r="FLW311" s="22"/>
      <c r="FLX311" s="22"/>
      <c r="FLY311" s="22"/>
      <c r="FLZ311" s="22"/>
      <c r="FMA311" s="22"/>
      <c r="FMB311" s="22"/>
      <c r="FMC311" s="22"/>
      <c r="FMD311" s="22"/>
      <c r="FME311" s="22"/>
      <c r="FMF311" s="22"/>
      <c r="FMG311" s="22"/>
      <c r="FMH311" s="22"/>
      <c r="FMI311" s="22"/>
      <c r="FMJ311" s="22"/>
      <c r="FMK311" s="22"/>
      <c r="FML311" s="22"/>
      <c r="FMM311" s="22"/>
      <c r="FMN311" s="22"/>
      <c r="FMO311" s="22"/>
      <c r="FMP311" s="22"/>
      <c r="FMQ311" s="22"/>
      <c r="FMR311" s="22"/>
      <c r="FMS311" s="22"/>
      <c r="FMT311" s="22"/>
      <c r="FMU311" s="22"/>
      <c r="FMV311" s="22"/>
      <c r="FMW311" s="22"/>
      <c r="FMX311" s="22"/>
      <c r="FMY311" s="22"/>
      <c r="FMZ311" s="22"/>
      <c r="FNA311" s="22"/>
      <c r="FNB311" s="22"/>
      <c r="FNC311" s="22"/>
      <c r="FND311" s="22"/>
      <c r="FNE311" s="22"/>
      <c r="FNF311" s="22"/>
      <c r="FNG311" s="22"/>
      <c r="FNH311" s="22"/>
      <c r="FNI311" s="22"/>
      <c r="FNJ311" s="22"/>
      <c r="FNK311" s="22"/>
      <c r="FNL311" s="22"/>
      <c r="FNM311" s="22"/>
      <c r="FNN311" s="22"/>
      <c r="FNO311" s="22"/>
      <c r="FNP311" s="22"/>
      <c r="FNQ311" s="22"/>
      <c r="FNR311" s="22"/>
      <c r="FNS311" s="22"/>
      <c r="FNT311" s="22"/>
      <c r="FNU311" s="22"/>
      <c r="FNV311" s="22"/>
      <c r="FNW311" s="22"/>
      <c r="FNX311" s="22"/>
      <c r="FNY311" s="22"/>
      <c r="FNZ311" s="22"/>
      <c r="FOA311" s="22"/>
      <c r="FOB311" s="22"/>
      <c r="FOC311" s="22"/>
      <c r="FOD311" s="22"/>
      <c r="FOE311" s="22"/>
      <c r="FOF311" s="22"/>
      <c r="FOG311" s="22"/>
      <c r="FOH311" s="22"/>
      <c r="FOI311" s="22"/>
      <c r="FOJ311" s="22"/>
      <c r="FOK311" s="22"/>
      <c r="FOL311" s="22"/>
      <c r="FOM311" s="22"/>
      <c r="FON311" s="22"/>
      <c r="FOO311" s="22"/>
      <c r="FOP311" s="22"/>
      <c r="FOQ311" s="22"/>
      <c r="FOR311" s="22"/>
      <c r="FOS311" s="22"/>
      <c r="FOT311" s="22"/>
      <c r="FOU311" s="22"/>
      <c r="FOV311" s="22"/>
      <c r="FOW311" s="22"/>
      <c r="FOX311" s="22"/>
      <c r="FOY311" s="22"/>
      <c r="FOZ311" s="22"/>
      <c r="FPA311" s="22"/>
      <c r="FPB311" s="22"/>
      <c r="FPC311" s="22"/>
      <c r="FPD311" s="22"/>
      <c r="FPE311" s="22"/>
      <c r="FPF311" s="22"/>
      <c r="FPG311" s="22"/>
      <c r="FPH311" s="22"/>
      <c r="FPI311" s="22"/>
      <c r="FPJ311" s="22"/>
      <c r="FPK311" s="22"/>
      <c r="FPL311" s="22"/>
      <c r="FPM311" s="22"/>
      <c r="FPN311" s="22"/>
      <c r="FPO311" s="22"/>
      <c r="FPP311" s="22"/>
      <c r="FPQ311" s="22"/>
      <c r="FPR311" s="22"/>
      <c r="FPS311" s="22"/>
      <c r="FPT311" s="22"/>
      <c r="FPU311" s="22"/>
      <c r="FPV311" s="22"/>
      <c r="FPW311" s="22"/>
      <c r="FPX311" s="22"/>
      <c r="FPY311" s="22"/>
      <c r="FPZ311" s="22"/>
      <c r="FQA311" s="22"/>
      <c r="FQB311" s="22"/>
      <c r="FQC311" s="22"/>
      <c r="FQD311" s="22"/>
      <c r="FQE311" s="22"/>
      <c r="FQF311" s="22"/>
      <c r="FQG311" s="22"/>
      <c r="FQH311" s="22"/>
      <c r="FQI311" s="22"/>
      <c r="FQJ311" s="22"/>
      <c r="FQK311" s="22"/>
      <c r="FQL311" s="22"/>
      <c r="FQM311" s="22"/>
      <c r="FQN311" s="22"/>
      <c r="FQO311" s="22"/>
      <c r="FQP311" s="22"/>
      <c r="FQQ311" s="22"/>
      <c r="FQR311" s="22"/>
      <c r="FQS311" s="22"/>
      <c r="FQT311" s="22"/>
      <c r="FQU311" s="22"/>
      <c r="FQV311" s="22"/>
      <c r="FQW311" s="22"/>
      <c r="FQX311" s="22"/>
      <c r="FQY311" s="22"/>
      <c r="FQZ311" s="22"/>
      <c r="FRA311" s="22"/>
      <c r="FRB311" s="22"/>
      <c r="FRC311" s="22"/>
      <c r="FRD311" s="22"/>
      <c r="FRE311" s="22"/>
      <c r="FRF311" s="22"/>
      <c r="FRG311" s="22"/>
      <c r="FRH311" s="22"/>
      <c r="FRI311" s="22"/>
      <c r="FRJ311" s="22"/>
      <c r="FRK311" s="22"/>
      <c r="FRL311" s="22"/>
      <c r="FRM311" s="22"/>
      <c r="FRN311" s="22"/>
      <c r="FRO311" s="22"/>
      <c r="FRP311" s="22"/>
      <c r="FRQ311" s="22"/>
      <c r="FRR311" s="22"/>
      <c r="FRS311" s="22"/>
      <c r="FRT311" s="22"/>
      <c r="FRU311" s="22"/>
      <c r="FRV311" s="22"/>
      <c r="FRW311" s="22"/>
      <c r="FRX311" s="22"/>
      <c r="FRY311" s="22"/>
      <c r="FRZ311" s="22"/>
      <c r="FSA311" s="22"/>
      <c r="FSB311" s="22"/>
      <c r="FSC311" s="22"/>
      <c r="FSD311" s="22"/>
      <c r="FSE311" s="22"/>
      <c r="FSF311" s="22"/>
      <c r="FSG311" s="22"/>
      <c r="FSH311" s="22"/>
      <c r="FSI311" s="22"/>
      <c r="FSJ311" s="22"/>
      <c r="FSK311" s="22"/>
      <c r="FSL311" s="22"/>
      <c r="FSM311" s="22"/>
      <c r="FSN311" s="22"/>
      <c r="FSO311" s="22"/>
      <c r="FSP311" s="22"/>
      <c r="FSQ311" s="22"/>
      <c r="FSR311" s="22"/>
      <c r="FSS311" s="22"/>
      <c r="FST311" s="22"/>
      <c r="FSU311" s="22"/>
      <c r="FSV311" s="22"/>
      <c r="FSW311" s="22"/>
      <c r="FSX311" s="22"/>
      <c r="FSY311" s="22"/>
      <c r="FSZ311" s="22"/>
      <c r="FTA311" s="22"/>
      <c r="FTB311" s="22"/>
      <c r="FTC311" s="22"/>
      <c r="FTD311" s="22"/>
      <c r="FTE311" s="22"/>
      <c r="FTF311" s="22"/>
      <c r="FTG311" s="22"/>
      <c r="FTH311" s="22"/>
      <c r="FTI311" s="22"/>
      <c r="FTJ311" s="22"/>
      <c r="FTK311" s="22"/>
      <c r="FTL311" s="22"/>
      <c r="FTM311" s="22"/>
      <c r="FTN311" s="22"/>
      <c r="FTO311" s="22"/>
      <c r="FTP311" s="22"/>
      <c r="FTQ311" s="22"/>
      <c r="FTR311" s="22"/>
      <c r="FTS311" s="22"/>
      <c r="FTT311" s="22"/>
      <c r="FTU311" s="22"/>
      <c r="FTV311" s="22"/>
      <c r="FTW311" s="22"/>
      <c r="FTX311" s="22"/>
      <c r="FTY311" s="22"/>
      <c r="FTZ311" s="22"/>
      <c r="FUA311" s="22"/>
      <c r="FUB311" s="22"/>
      <c r="FUC311" s="22"/>
      <c r="FUD311" s="22"/>
      <c r="FUE311" s="22"/>
      <c r="FUF311" s="22"/>
      <c r="FUG311" s="22"/>
      <c r="FUH311" s="22"/>
      <c r="FUI311" s="22"/>
      <c r="FUJ311" s="22"/>
      <c r="FUK311" s="22"/>
      <c r="FUL311" s="22"/>
      <c r="FUM311" s="22"/>
      <c r="FUN311" s="22"/>
      <c r="FUO311" s="22"/>
      <c r="FUP311" s="22"/>
      <c r="FUQ311" s="22"/>
      <c r="FUR311" s="22"/>
      <c r="FUS311" s="22"/>
      <c r="FUT311" s="22"/>
      <c r="FUU311" s="22"/>
      <c r="FUV311" s="22"/>
      <c r="FUW311" s="22"/>
      <c r="FUX311" s="22"/>
      <c r="FUY311" s="22"/>
      <c r="FUZ311" s="22"/>
      <c r="FVA311" s="22"/>
      <c r="FVB311" s="22"/>
      <c r="FVC311" s="22"/>
      <c r="FVD311" s="22"/>
      <c r="FVE311" s="22"/>
      <c r="FVF311" s="22"/>
      <c r="FVG311" s="22"/>
      <c r="FVH311" s="22"/>
      <c r="FVI311" s="22"/>
      <c r="FVJ311" s="22"/>
      <c r="FVK311" s="22"/>
      <c r="FVL311" s="22"/>
      <c r="FVM311" s="22"/>
      <c r="FVN311" s="22"/>
      <c r="FVO311" s="22"/>
      <c r="FVP311" s="22"/>
      <c r="FVQ311" s="22"/>
      <c r="FVR311" s="22"/>
      <c r="FVS311" s="22"/>
      <c r="FVT311" s="22"/>
      <c r="FVU311" s="22"/>
      <c r="FVV311" s="22"/>
      <c r="FVW311" s="22"/>
      <c r="FVX311" s="22"/>
      <c r="FVY311" s="22"/>
      <c r="FVZ311" s="22"/>
      <c r="FWA311" s="22"/>
      <c r="FWB311" s="22"/>
      <c r="FWC311" s="22"/>
      <c r="FWD311" s="22"/>
      <c r="FWE311" s="22"/>
      <c r="FWF311" s="22"/>
      <c r="FWG311" s="22"/>
      <c r="FWH311" s="22"/>
      <c r="FWI311" s="22"/>
      <c r="FWJ311" s="22"/>
      <c r="FWK311" s="22"/>
      <c r="FWL311" s="22"/>
      <c r="FWM311" s="22"/>
      <c r="FWN311" s="22"/>
      <c r="FWO311" s="22"/>
      <c r="FWP311" s="22"/>
      <c r="FWQ311" s="22"/>
      <c r="FWR311" s="22"/>
      <c r="FWS311" s="22"/>
      <c r="FWT311" s="22"/>
      <c r="FWU311" s="22"/>
      <c r="FWV311" s="22"/>
      <c r="FWW311" s="22"/>
      <c r="FWX311" s="22"/>
      <c r="FWY311" s="22"/>
      <c r="FWZ311" s="22"/>
      <c r="FXA311" s="22"/>
      <c r="FXB311" s="22"/>
      <c r="FXC311" s="22"/>
      <c r="FXD311" s="22"/>
      <c r="FXE311" s="22"/>
      <c r="FXF311" s="22"/>
      <c r="FXG311" s="22"/>
      <c r="FXH311" s="22"/>
      <c r="FXI311" s="22"/>
      <c r="FXJ311" s="22"/>
      <c r="FXK311" s="22"/>
      <c r="FXL311" s="22"/>
      <c r="FXM311" s="22"/>
      <c r="FXN311" s="22"/>
      <c r="FXO311" s="22"/>
      <c r="FXP311" s="22"/>
      <c r="FXQ311" s="22"/>
      <c r="FXR311" s="22"/>
      <c r="FXS311" s="22"/>
      <c r="FXT311" s="22"/>
      <c r="FXU311" s="22"/>
      <c r="FXV311" s="22"/>
      <c r="FXW311" s="22"/>
      <c r="FXX311" s="22"/>
      <c r="FXY311" s="22"/>
      <c r="FXZ311" s="22"/>
      <c r="FYA311" s="22"/>
      <c r="FYB311" s="22"/>
      <c r="FYC311" s="22"/>
      <c r="FYD311" s="22"/>
      <c r="FYE311" s="22"/>
      <c r="FYF311" s="22"/>
      <c r="FYG311" s="22"/>
      <c r="FYH311" s="22"/>
      <c r="FYI311" s="22"/>
      <c r="FYJ311" s="22"/>
      <c r="FYK311" s="22"/>
      <c r="FYL311" s="22"/>
      <c r="FYM311" s="22"/>
      <c r="FYN311" s="22"/>
      <c r="FYO311" s="22"/>
      <c r="FYP311" s="22"/>
      <c r="FYQ311" s="22"/>
      <c r="FYR311" s="22"/>
      <c r="FYS311" s="22"/>
      <c r="FYT311" s="22"/>
      <c r="FYU311" s="22"/>
      <c r="FYV311" s="22"/>
      <c r="FYW311" s="22"/>
      <c r="FYX311" s="22"/>
      <c r="FYY311" s="22"/>
      <c r="FYZ311" s="22"/>
      <c r="FZA311" s="22"/>
      <c r="FZB311" s="22"/>
      <c r="FZC311" s="22"/>
      <c r="FZD311" s="22"/>
      <c r="FZE311" s="22"/>
      <c r="FZF311" s="22"/>
      <c r="FZG311" s="22"/>
      <c r="FZH311" s="22"/>
      <c r="FZI311" s="22"/>
      <c r="FZJ311" s="22"/>
      <c r="FZK311" s="22"/>
      <c r="FZL311" s="22"/>
      <c r="FZM311" s="22"/>
      <c r="FZN311" s="22"/>
      <c r="FZO311" s="22"/>
      <c r="FZP311" s="22"/>
      <c r="FZQ311" s="22"/>
      <c r="FZR311" s="22"/>
      <c r="FZS311" s="22"/>
      <c r="FZT311" s="22"/>
      <c r="FZU311" s="22"/>
      <c r="FZV311" s="22"/>
      <c r="FZW311" s="22"/>
      <c r="FZX311" s="22"/>
      <c r="FZY311" s="22"/>
      <c r="FZZ311" s="22"/>
      <c r="GAA311" s="22"/>
      <c r="GAB311" s="22"/>
      <c r="GAC311" s="22"/>
      <c r="GAD311" s="22"/>
      <c r="GAE311" s="22"/>
      <c r="GAF311" s="22"/>
      <c r="GAG311" s="22"/>
      <c r="GAH311" s="22"/>
      <c r="GAI311" s="22"/>
      <c r="GAJ311" s="22"/>
      <c r="GAK311" s="22"/>
      <c r="GAL311" s="22"/>
      <c r="GAM311" s="22"/>
      <c r="GAN311" s="22"/>
      <c r="GAO311" s="22"/>
      <c r="GAP311" s="22"/>
      <c r="GAQ311" s="22"/>
      <c r="GAR311" s="22"/>
      <c r="GAS311" s="22"/>
      <c r="GAT311" s="22"/>
      <c r="GAU311" s="22"/>
      <c r="GAV311" s="22"/>
      <c r="GAW311" s="22"/>
      <c r="GAX311" s="22"/>
      <c r="GAY311" s="22"/>
      <c r="GAZ311" s="22"/>
      <c r="GBA311" s="22"/>
      <c r="GBB311" s="22"/>
      <c r="GBC311" s="22"/>
      <c r="GBD311" s="22"/>
      <c r="GBE311" s="22"/>
      <c r="GBF311" s="22"/>
      <c r="GBG311" s="22"/>
      <c r="GBH311" s="22"/>
      <c r="GBI311" s="22"/>
      <c r="GBJ311" s="22"/>
      <c r="GBK311" s="22"/>
      <c r="GBL311" s="22"/>
      <c r="GBM311" s="22"/>
      <c r="GBN311" s="22"/>
      <c r="GBO311" s="22"/>
      <c r="GBP311" s="22"/>
      <c r="GBQ311" s="22"/>
      <c r="GBR311" s="22"/>
      <c r="GBS311" s="22"/>
      <c r="GBT311" s="22"/>
      <c r="GBU311" s="22"/>
      <c r="GBV311" s="22"/>
      <c r="GBW311" s="22"/>
      <c r="GBX311" s="22"/>
      <c r="GBY311" s="22"/>
      <c r="GBZ311" s="22"/>
      <c r="GCA311" s="22"/>
      <c r="GCB311" s="22"/>
      <c r="GCC311" s="22"/>
      <c r="GCD311" s="22"/>
      <c r="GCE311" s="22"/>
      <c r="GCF311" s="22"/>
      <c r="GCG311" s="22"/>
      <c r="GCH311" s="22"/>
      <c r="GCI311" s="22"/>
      <c r="GCJ311" s="22"/>
      <c r="GCK311" s="22"/>
      <c r="GCL311" s="22"/>
      <c r="GCM311" s="22"/>
      <c r="GCN311" s="22"/>
      <c r="GCO311" s="22"/>
      <c r="GCP311" s="22"/>
      <c r="GCQ311" s="22"/>
      <c r="GCR311" s="22"/>
      <c r="GCS311" s="22"/>
      <c r="GCT311" s="22"/>
      <c r="GCU311" s="22"/>
      <c r="GCV311" s="22"/>
      <c r="GCW311" s="22"/>
      <c r="GCX311" s="22"/>
      <c r="GCY311" s="22"/>
      <c r="GCZ311" s="22"/>
      <c r="GDA311" s="22"/>
      <c r="GDB311" s="22"/>
      <c r="GDC311" s="22"/>
      <c r="GDD311" s="22"/>
      <c r="GDE311" s="22"/>
      <c r="GDF311" s="22"/>
      <c r="GDG311" s="22"/>
      <c r="GDH311" s="22"/>
      <c r="GDI311" s="22"/>
      <c r="GDJ311" s="22"/>
      <c r="GDK311" s="22"/>
      <c r="GDL311" s="22"/>
      <c r="GDM311" s="22"/>
      <c r="GDN311" s="22"/>
      <c r="GDO311" s="22"/>
      <c r="GDP311" s="22"/>
      <c r="GDQ311" s="22"/>
      <c r="GDR311" s="22"/>
      <c r="GDS311" s="22"/>
      <c r="GDT311" s="22"/>
      <c r="GDU311" s="22"/>
      <c r="GDV311" s="22"/>
      <c r="GDW311" s="22"/>
      <c r="GDX311" s="22"/>
      <c r="GDY311" s="22"/>
      <c r="GDZ311" s="22"/>
      <c r="GEA311" s="22"/>
      <c r="GEB311" s="22"/>
      <c r="GEC311" s="22"/>
      <c r="GED311" s="22"/>
      <c r="GEE311" s="22"/>
      <c r="GEF311" s="22"/>
      <c r="GEG311" s="22"/>
      <c r="GEH311" s="22"/>
      <c r="GEI311" s="22"/>
      <c r="GEJ311" s="22"/>
      <c r="GEK311" s="22"/>
      <c r="GEL311" s="22"/>
      <c r="GEM311" s="22"/>
      <c r="GEN311" s="22"/>
      <c r="GEO311" s="22"/>
      <c r="GEP311" s="22"/>
      <c r="GEQ311" s="22"/>
      <c r="GER311" s="22"/>
      <c r="GES311" s="22"/>
      <c r="GET311" s="22"/>
      <c r="GEU311" s="22"/>
      <c r="GEV311" s="22"/>
      <c r="GEW311" s="22"/>
      <c r="GEX311" s="22"/>
      <c r="GEY311" s="22"/>
      <c r="GEZ311" s="22"/>
      <c r="GFA311" s="22"/>
      <c r="GFB311" s="22"/>
      <c r="GFC311" s="22"/>
      <c r="GFD311" s="22"/>
      <c r="GFE311" s="22"/>
      <c r="GFF311" s="22"/>
      <c r="GFG311" s="22"/>
      <c r="GFH311" s="22"/>
      <c r="GFI311" s="22"/>
      <c r="GFJ311" s="22"/>
      <c r="GFK311" s="22"/>
      <c r="GFL311" s="22"/>
      <c r="GFM311" s="22"/>
      <c r="GFN311" s="22"/>
      <c r="GFO311" s="22"/>
      <c r="GFP311" s="22"/>
      <c r="GFQ311" s="22"/>
      <c r="GFR311" s="22"/>
      <c r="GFS311" s="22"/>
      <c r="GFT311" s="22"/>
      <c r="GFU311" s="22"/>
      <c r="GFV311" s="22"/>
      <c r="GFW311" s="22"/>
      <c r="GFX311" s="22"/>
      <c r="GFY311" s="22"/>
      <c r="GFZ311" s="22"/>
      <c r="GGA311" s="22"/>
      <c r="GGB311" s="22"/>
      <c r="GGC311" s="22"/>
      <c r="GGD311" s="22"/>
      <c r="GGE311" s="22"/>
      <c r="GGF311" s="22"/>
      <c r="GGG311" s="22"/>
      <c r="GGH311" s="22"/>
      <c r="GGI311" s="22"/>
      <c r="GGJ311" s="22"/>
      <c r="GGK311" s="22"/>
      <c r="GGL311" s="22"/>
      <c r="GGM311" s="22"/>
      <c r="GGN311" s="22"/>
      <c r="GGO311" s="22"/>
      <c r="GGP311" s="22"/>
      <c r="GGQ311" s="22"/>
      <c r="GGR311" s="22"/>
      <c r="GGS311" s="22"/>
      <c r="GGT311" s="22"/>
      <c r="GGU311" s="22"/>
      <c r="GGV311" s="22"/>
      <c r="GGW311" s="22"/>
      <c r="GGX311" s="22"/>
      <c r="GGY311" s="22"/>
      <c r="GGZ311" s="22"/>
      <c r="GHA311" s="22"/>
      <c r="GHB311" s="22"/>
      <c r="GHC311" s="22"/>
      <c r="GHD311" s="22"/>
      <c r="GHE311" s="22"/>
      <c r="GHF311" s="22"/>
      <c r="GHG311" s="22"/>
      <c r="GHH311" s="22"/>
      <c r="GHI311" s="22"/>
      <c r="GHJ311" s="22"/>
      <c r="GHK311" s="22"/>
      <c r="GHL311" s="22"/>
      <c r="GHM311" s="22"/>
      <c r="GHN311" s="22"/>
      <c r="GHO311" s="22"/>
      <c r="GHP311" s="22"/>
      <c r="GHQ311" s="22"/>
      <c r="GHR311" s="22"/>
      <c r="GHS311" s="22"/>
      <c r="GHT311" s="22"/>
      <c r="GHU311" s="22"/>
      <c r="GHV311" s="22"/>
      <c r="GHW311" s="22"/>
      <c r="GHX311" s="22"/>
      <c r="GHY311" s="22"/>
      <c r="GHZ311" s="22"/>
      <c r="GIA311" s="22"/>
      <c r="GIB311" s="22"/>
      <c r="GIC311" s="22"/>
      <c r="GID311" s="22"/>
      <c r="GIE311" s="22"/>
      <c r="GIF311" s="22"/>
      <c r="GIG311" s="22"/>
      <c r="GIH311" s="22"/>
      <c r="GII311" s="22"/>
      <c r="GIJ311" s="22"/>
      <c r="GIK311" s="22"/>
      <c r="GIL311" s="22"/>
      <c r="GIM311" s="22"/>
      <c r="GIN311" s="22"/>
      <c r="GIO311" s="22"/>
      <c r="GIP311" s="22"/>
      <c r="GIQ311" s="22"/>
      <c r="GIR311" s="22"/>
      <c r="GIS311" s="22"/>
      <c r="GIT311" s="22"/>
      <c r="GIU311" s="22"/>
      <c r="GIV311" s="22"/>
      <c r="GIW311" s="22"/>
      <c r="GIX311" s="22"/>
      <c r="GIY311" s="22"/>
      <c r="GIZ311" s="22"/>
      <c r="GJA311" s="22"/>
      <c r="GJB311" s="22"/>
      <c r="GJC311" s="22"/>
      <c r="GJD311" s="22"/>
      <c r="GJE311" s="22"/>
      <c r="GJF311" s="22"/>
      <c r="GJG311" s="22"/>
      <c r="GJH311" s="22"/>
      <c r="GJI311" s="22"/>
      <c r="GJJ311" s="22"/>
      <c r="GJK311" s="22"/>
      <c r="GJL311" s="22"/>
      <c r="GJM311" s="22"/>
      <c r="GJN311" s="22"/>
      <c r="GJO311" s="22"/>
      <c r="GJP311" s="22"/>
      <c r="GJQ311" s="22"/>
      <c r="GJR311" s="22"/>
      <c r="GJS311" s="22"/>
      <c r="GJT311" s="22"/>
      <c r="GJU311" s="22"/>
      <c r="GJV311" s="22"/>
      <c r="GJW311" s="22"/>
      <c r="GJX311" s="22"/>
      <c r="GJY311" s="22"/>
      <c r="GJZ311" s="22"/>
      <c r="GKA311" s="22"/>
      <c r="GKB311" s="22"/>
      <c r="GKC311" s="22"/>
      <c r="GKD311" s="22"/>
      <c r="GKE311" s="22"/>
      <c r="GKF311" s="22"/>
      <c r="GKG311" s="22"/>
      <c r="GKH311" s="22"/>
      <c r="GKI311" s="22"/>
      <c r="GKJ311" s="22"/>
      <c r="GKK311" s="22"/>
      <c r="GKL311" s="22"/>
      <c r="GKM311" s="22"/>
      <c r="GKN311" s="22"/>
      <c r="GKO311" s="22"/>
      <c r="GKP311" s="22"/>
      <c r="GKQ311" s="22"/>
      <c r="GKR311" s="22"/>
      <c r="GKS311" s="22"/>
      <c r="GKT311" s="22"/>
      <c r="GKU311" s="22"/>
      <c r="GKV311" s="22"/>
      <c r="GKW311" s="22"/>
      <c r="GKX311" s="22"/>
      <c r="GKY311" s="22"/>
      <c r="GKZ311" s="22"/>
      <c r="GLA311" s="22"/>
      <c r="GLB311" s="22"/>
      <c r="GLC311" s="22"/>
      <c r="GLD311" s="22"/>
      <c r="GLE311" s="22"/>
      <c r="GLF311" s="22"/>
      <c r="GLG311" s="22"/>
      <c r="GLH311" s="22"/>
      <c r="GLI311" s="22"/>
      <c r="GLJ311" s="22"/>
      <c r="GLK311" s="22"/>
      <c r="GLL311" s="22"/>
      <c r="GLM311" s="22"/>
      <c r="GLN311" s="22"/>
      <c r="GLO311" s="22"/>
      <c r="GLP311" s="22"/>
      <c r="GLQ311" s="22"/>
      <c r="GLR311" s="22"/>
      <c r="GLS311" s="22"/>
      <c r="GLT311" s="22"/>
      <c r="GLU311" s="22"/>
      <c r="GLV311" s="22"/>
      <c r="GLW311" s="22"/>
      <c r="GLX311" s="22"/>
      <c r="GLY311" s="22"/>
      <c r="GLZ311" s="22"/>
      <c r="GMA311" s="22"/>
      <c r="GMB311" s="22"/>
      <c r="GMC311" s="22"/>
      <c r="GMD311" s="22"/>
      <c r="GME311" s="22"/>
      <c r="GMF311" s="22"/>
      <c r="GMG311" s="22"/>
      <c r="GMH311" s="22"/>
      <c r="GMI311" s="22"/>
      <c r="GMJ311" s="22"/>
      <c r="GMK311" s="22"/>
      <c r="GML311" s="22"/>
      <c r="GMM311" s="22"/>
      <c r="GMN311" s="22"/>
      <c r="GMO311" s="22"/>
      <c r="GMP311" s="22"/>
      <c r="GMQ311" s="22"/>
      <c r="GMR311" s="22"/>
      <c r="GMS311" s="22"/>
      <c r="GMT311" s="22"/>
      <c r="GMU311" s="22"/>
      <c r="GMV311" s="22"/>
      <c r="GMW311" s="22"/>
      <c r="GMX311" s="22"/>
      <c r="GMY311" s="22"/>
      <c r="GMZ311" s="22"/>
      <c r="GNA311" s="22"/>
      <c r="GNB311" s="22"/>
      <c r="GNC311" s="22"/>
      <c r="GND311" s="22"/>
      <c r="GNE311" s="22"/>
      <c r="GNF311" s="22"/>
      <c r="GNG311" s="22"/>
      <c r="GNH311" s="22"/>
      <c r="GNI311" s="22"/>
      <c r="GNJ311" s="22"/>
      <c r="GNK311" s="22"/>
      <c r="GNL311" s="22"/>
      <c r="GNM311" s="22"/>
      <c r="GNN311" s="22"/>
      <c r="GNO311" s="22"/>
      <c r="GNP311" s="22"/>
      <c r="GNQ311" s="22"/>
      <c r="GNR311" s="22"/>
      <c r="GNS311" s="22"/>
      <c r="GNT311" s="22"/>
      <c r="GNU311" s="22"/>
      <c r="GNV311" s="22"/>
      <c r="GNW311" s="22"/>
      <c r="GNX311" s="22"/>
      <c r="GNY311" s="22"/>
      <c r="GNZ311" s="22"/>
      <c r="GOA311" s="22"/>
      <c r="GOB311" s="22"/>
      <c r="GOC311" s="22"/>
      <c r="GOD311" s="22"/>
      <c r="GOE311" s="22"/>
      <c r="GOF311" s="22"/>
      <c r="GOG311" s="22"/>
      <c r="GOH311" s="22"/>
      <c r="GOI311" s="22"/>
      <c r="GOJ311" s="22"/>
      <c r="GOK311" s="22"/>
      <c r="GOL311" s="22"/>
      <c r="GOM311" s="22"/>
      <c r="GON311" s="22"/>
      <c r="GOO311" s="22"/>
      <c r="GOP311" s="22"/>
      <c r="GOQ311" s="22"/>
      <c r="GOR311" s="22"/>
      <c r="GOS311" s="22"/>
      <c r="GOT311" s="22"/>
      <c r="GOU311" s="22"/>
      <c r="GOV311" s="22"/>
      <c r="GOW311" s="22"/>
      <c r="GOX311" s="22"/>
      <c r="GOY311" s="22"/>
      <c r="GOZ311" s="22"/>
      <c r="GPA311" s="22"/>
      <c r="GPB311" s="22"/>
      <c r="GPC311" s="22"/>
      <c r="GPD311" s="22"/>
      <c r="GPE311" s="22"/>
      <c r="GPF311" s="22"/>
      <c r="GPG311" s="22"/>
      <c r="GPH311" s="22"/>
      <c r="GPI311" s="22"/>
      <c r="GPJ311" s="22"/>
      <c r="GPK311" s="22"/>
      <c r="GPL311" s="22"/>
      <c r="GPM311" s="22"/>
      <c r="GPN311" s="22"/>
      <c r="GPO311" s="22"/>
      <c r="GPP311" s="22"/>
      <c r="GPQ311" s="22"/>
      <c r="GPR311" s="22"/>
      <c r="GPS311" s="22"/>
      <c r="GPT311" s="22"/>
      <c r="GPU311" s="22"/>
      <c r="GPV311" s="22"/>
      <c r="GPW311" s="22"/>
      <c r="GPX311" s="22"/>
      <c r="GPY311" s="22"/>
      <c r="GPZ311" s="22"/>
      <c r="GQA311" s="22"/>
      <c r="GQB311" s="22"/>
      <c r="GQC311" s="22"/>
      <c r="GQD311" s="22"/>
      <c r="GQE311" s="22"/>
      <c r="GQF311" s="22"/>
      <c r="GQG311" s="22"/>
      <c r="GQH311" s="22"/>
      <c r="GQI311" s="22"/>
      <c r="GQJ311" s="22"/>
      <c r="GQK311" s="22"/>
      <c r="GQL311" s="22"/>
      <c r="GQM311" s="22"/>
      <c r="GQN311" s="22"/>
      <c r="GQO311" s="22"/>
      <c r="GQP311" s="22"/>
      <c r="GQQ311" s="22"/>
      <c r="GQR311" s="22"/>
      <c r="GQS311" s="22"/>
      <c r="GQT311" s="22"/>
      <c r="GQU311" s="22"/>
      <c r="GQV311" s="22"/>
      <c r="GQW311" s="22"/>
      <c r="GQX311" s="22"/>
      <c r="GQY311" s="22"/>
      <c r="GQZ311" s="22"/>
      <c r="GRA311" s="22"/>
      <c r="GRB311" s="22"/>
      <c r="GRC311" s="22"/>
      <c r="GRD311" s="22"/>
      <c r="GRE311" s="22"/>
      <c r="GRF311" s="22"/>
      <c r="GRG311" s="22"/>
      <c r="GRH311" s="22"/>
      <c r="GRI311" s="22"/>
      <c r="GRJ311" s="22"/>
      <c r="GRK311" s="22"/>
      <c r="GRL311" s="22"/>
      <c r="GRM311" s="22"/>
      <c r="GRN311" s="22"/>
      <c r="GRO311" s="22"/>
      <c r="GRP311" s="22"/>
      <c r="GRQ311" s="22"/>
      <c r="GRR311" s="22"/>
      <c r="GRS311" s="22"/>
      <c r="GRT311" s="22"/>
      <c r="GRU311" s="22"/>
      <c r="GRV311" s="22"/>
      <c r="GRW311" s="22"/>
      <c r="GRX311" s="22"/>
      <c r="GRY311" s="22"/>
      <c r="GRZ311" s="22"/>
      <c r="GSA311" s="22"/>
      <c r="GSB311" s="22"/>
      <c r="GSC311" s="22"/>
      <c r="GSD311" s="22"/>
      <c r="GSE311" s="22"/>
      <c r="GSF311" s="22"/>
      <c r="GSG311" s="22"/>
      <c r="GSH311" s="22"/>
      <c r="GSI311" s="22"/>
      <c r="GSJ311" s="22"/>
      <c r="GSK311" s="22"/>
      <c r="GSL311" s="22"/>
      <c r="GSM311" s="22"/>
      <c r="GSN311" s="22"/>
      <c r="GSO311" s="22"/>
      <c r="GSP311" s="22"/>
      <c r="GSQ311" s="22"/>
      <c r="GSR311" s="22"/>
      <c r="GSS311" s="22"/>
      <c r="GST311" s="22"/>
      <c r="GSU311" s="22"/>
      <c r="GSV311" s="22"/>
      <c r="GSW311" s="22"/>
      <c r="GSX311" s="22"/>
      <c r="GSY311" s="22"/>
      <c r="GSZ311" s="22"/>
      <c r="GTA311" s="22"/>
      <c r="GTB311" s="22"/>
      <c r="GTC311" s="22"/>
      <c r="GTD311" s="22"/>
      <c r="GTE311" s="22"/>
      <c r="GTF311" s="22"/>
      <c r="GTG311" s="22"/>
      <c r="GTH311" s="22"/>
      <c r="GTI311" s="22"/>
      <c r="GTJ311" s="22"/>
      <c r="GTK311" s="22"/>
      <c r="GTL311" s="22"/>
      <c r="GTM311" s="22"/>
      <c r="GTN311" s="22"/>
      <c r="GTO311" s="22"/>
      <c r="GTP311" s="22"/>
      <c r="GTQ311" s="22"/>
      <c r="GTR311" s="22"/>
      <c r="GTS311" s="22"/>
      <c r="GTT311" s="22"/>
      <c r="GTU311" s="22"/>
      <c r="GTV311" s="22"/>
      <c r="GTW311" s="22"/>
      <c r="GTX311" s="22"/>
      <c r="GTY311" s="22"/>
      <c r="GTZ311" s="22"/>
      <c r="GUA311" s="22"/>
      <c r="GUB311" s="22"/>
      <c r="GUC311" s="22"/>
      <c r="GUD311" s="22"/>
      <c r="GUE311" s="22"/>
      <c r="GUF311" s="22"/>
      <c r="GUG311" s="22"/>
      <c r="GUH311" s="22"/>
      <c r="GUI311" s="22"/>
      <c r="GUJ311" s="22"/>
      <c r="GUK311" s="22"/>
      <c r="GUL311" s="22"/>
      <c r="GUM311" s="22"/>
      <c r="GUN311" s="22"/>
      <c r="GUO311" s="22"/>
      <c r="GUP311" s="22"/>
      <c r="GUQ311" s="22"/>
      <c r="GUR311" s="22"/>
      <c r="GUS311" s="22"/>
      <c r="GUT311" s="22"/>
      <c r="GUU311" s="22"/>
      <c r="GUV311" s="22"/>
      <c r="GUW311" s="22"/>
      <c r="GUX311" s="22"/>
      <c r="GUY311" s="22"/>
      <c r="GUZ311" s="22"/>
      <c r="GVA311" s="22"/>
      <c r="GVB311" s="22"/>
      <c r="GVC311" s="22"/>
      <c r="GVD311" s="22"/>
      <c r="GVE311" s="22"/>
      <c r="GVF311" s="22"/>
      <c r="GVG311" s="22"/>
      <c r="GVH311" s="22"/>
      <c r="GVI311" s="22"/>
      <c r="GVJ311" s="22"/>
      <c r="GVK311" s="22"/>
      <c r="GVL311" s="22"/>
      <c r="GVM311" s="22"/>
      <c r="GVN311" s="22"/>
      <c r="GVO311" s="22"/>
      <c r="GVP311" s="22"/>
      <c r="GVQ311" s="22"/>
      <c r="GVR311" s="22"/>
      <c r="GVS311" s="22"/>
      <c r="GVT311" s="22"/>
      <c r="GVU311" s="22"/>
      <c r="GVV311" s="22"/>
      <c r="GVW311" s="22"/>
      <c r="GVX311" s="22"/>
      <c r="GVY311" s="22"/>
      <c r="GVZ311" s="22"/>
      <c r="GWA311" s="22"/>
      <c r="GWB311" s="22"/>
      <c r="GWC311" s="22"/>
      <c r="GWD311" s="22"/>
      <c r="GWE311" s="22"/>
      <c r="GWF311" s="22"/>
      <c r="GWG311" s="22"/>
      <c r="GWH311" s="22"/>
      <c r="GWI311" s="22"/>
      <c r="GWJ311" s="22"/>
      <c r="GWK311" s="22"/>
      <c r="GWL311" s="22"/>
      <c r="GWM311" s="22"/>
      <c r="GWN311" s="22"/>
      <c r="GWO311" s="22"/>
      <c r="GWP311" s="22"/>
      <c r="GWQ311" s="22"/>
      <c r="GWR311" s="22"/>
      <c r="GWS311" s="22"/>
      <c r="GWT311" s="22"/>
      <c r="GWU311" s="22"/>
      <c r="GWV311" s="22"/>
      <c r="GWW311" s="22"/>
      <c r="GWX311" s="22"/>
      <c r="GWY311" s="22"/>
      <c r="GWZ311" s="22"/>
      <c r="GXA311" s="22"/>
      <c r="GXB311" s="22"/>
      <c r="GXC311" s="22"/>
      <c r="GXD311" s="22"/>
      <c r="GXE311" s="22"/>
      <c r="GXF311" s="22"/>
      <c r="GXG311" s="22"/>
      <c r="GXH311" s="22"/>
      <c r="GXI311" s="22"/>
      <c r="GXJ311" s="22"/>
      <c r="GXK311" s="22"/>
      <c r="GXL311" s="22"/>
      <c r="GXM311" s="22"/>
      <c r="GXN311" s="22"/>
      <c r="GXO311" s="22"/>
      <c r="GXP311" s="22"/>
      <c r="GXQ311" s="22"/>
      <c r="GXR311" s="22"/>
      <c r="GXS311" s="22"/>
      <c r="GXT311" s="22"/>
      <c r="GXU311" s="22"/>
      <c r="GXV311" s="22"/>
      <c r="GXW311" s="22"/>
      <c r="GXX311" s="22"/>
      <c r="GXY311" s="22"/>
      <c r="GXZ311" s="22"/>
      <c r="GYA311" s="22"/>
      <c r="GYB311" s="22"/>
      <c r="GYC311" s="22"/>
      <c r="GYD311" s="22"/>
      <c r="GYE311" s="22"/>
      <c r="GYF311" s="22"/>
      <c r="GYG311" s="22"/>
      <c r="GYH311" s="22"/>
      <c r="GYI311" s="22"/>
      <c r="GYJ311" s="22"/>
      <c r="GYK311" s="22"/>
      <c r="GYL311" s="22"/>
      <c r="GYM311" s="22"/>
      <c r="GYN311" s="22"/>
      <c r="GYO311" s="22"/>
      <c r="GYP311" s="22"/>
      <c r="GYQ311" s="22"/>
      <c r="GYR311" s="22"/>
      <c r="GYS311" s="22"/>
      <c r="GYT311" s="22"/>
      <c r="GYU311" s="22"/>
      <c r="GYV311" s="22"/>
      <c r="GYW311" s="22"/>
      <c r="GYX311" s="22"/>
      <c r="GYY311" s="22"/>
      <c r="GYZ311" s="22"/>
      <c r="GZA311" s="22"/>
      <c r="GZB311" s="22"/>
      <c r="GZC311" s="22"/>
      <c r="GZD311" s="22"/>
      <c r="GZE311" s="22"/>
      <c r="GZF311" s="22"/>
      <c r="GZG311" s="22"/>
      <c r="GZH311" s="22"/>
      <c r="GZI311" s="22"/>
      <c r="GZJ311" s="22"/>
      <c r="GZK311" s="22"/>
      <c r="GZL311" s="22"/>
      <c r="GZM311" s="22"/>
      <c r="GZN311" s="22"/>
      <c r="GZO311" s="22"/>
      <c r="GZP311" s="22"/>
      <c r="GZQ311" s="22"/>
      <c r="GZR311" s="22"/>
      <c r="GZS311" s="22"/>
      <c r="GZT311" s="22"/>
      <c r="GZU311" s="22"/>
      <c r="GZV311" s="22"/>
      <c r="GZW311" s="22"/>
      <c r="GZX311" s="22"/>
      <c r="GZY311" s="22"/>
      <c r="GZZ311" s="22"/>
      <c r="HAA311" s="22"/>
      <c r="HAB311" s="22"/>
      <c r="HAC311" s="22"/>
      <c r="HAD311" s="22"/>
      <c r="HAE311" s="22"/>
      <c r="HAF311" s="22"/>
      <c r="HAG311" s="22"/>
      <c r="HAH311" s="22"/>
      <c r="HAI311" s="22"/>
      <c r="HAJ311" s="22"/>
      <c r="HAK311" s="22"/>
      <c r="HAL311" s="22"/>
      <c r="HAM311" s="22"/>
      <c r="HAN311" s="22"/>
      <c r="HAO311" s="22"/>
      <c r="HAP311" s="22"/>
      <c r="HAQ311" s="22"/>
      <c r="HAR311" s="22"/>
      <c r="HAS311" s="22"/>
      <c r="HAT311" s="22"/>
      <c r="HAU311" s="22"/>
      <c r="HAV311" s="22"/>
      <c r="HAW311" s="22"/>
      <c r="HAX311" s="22"/>
      <c r="HAY311" s="22"/>
      <c r="HAZ311" s="22"/>
      <c r="HBA311" s="22"/>
      <c r="HBB311" s="22"/>
      <c r="HBC311" s="22"/>
      <c r="HBD311" s="22"/>
      <c r="HBE311" s="22"/>
      <c r="HBF311" s="22"/>
      <c r="HBG311" s="22"/>
      <c r="HBH311" s="22"/>
      <c r="HBI311" s="22"/>
      <c r="HBJ311" s="22"/>
      <c r="HBK311" s="22"/>
      <c r="HBL311" s="22"/>
      <c r="HBM311" s="22"/>
      <c r="HBN311" s="22"/>
      <c r="HBO311" s="22"/>
      <c r="HBP311" s="22"/>
      <c r="HBQ311" s="22"/>
      <c r="HBR311" s="22"/>
      <c r="HBS311" s="22"/>
      <c r="HBT311" s="22"/>
      <c r="HBU311" s="22"/>
      <c r="HBV311" s="22"/>
      <c r="HBW311" s="22"/>
      <c r="HBX311" s="22"/>
      <c r="HBY311" s="22"/>
      <c r="HBZ311" s="22"/>
      <c r="HCA311" s="22"/>
      <c r="HCB311" s="22"/>
      <c r="HCC311" s="22"/>
      <c r="HCD311" s="22"/>
      <c r="HCE311" s="22"/>
      <c r="HCF311" s="22"/>
      <c r="HCG311" s="22"/>
      <c r="HCH311" s="22"/>
      <c r="HCI311" s="22"/>
      <c r="HCJ311" s="22"/>
      <c r="HCK311" s="22"/>
      <c r="HCL311" s="22"/>
      <c r="HCM311" s="22"/>
      <c r="HCN311" s="22"/>
      <c r="HCO311" s="22"/>
      <c r="HCP311" s="22"/>
      <c r="HCQ311" s="22"/>
      <c r="HCR311" s="22"/>
      <c r="HCS311" s="22"/>
      <c r="HCT311" s="22"/>
      <c r="HCU311" s="22"/>
      <c r="HCV311" s="22"/>
      <c r="HCW311" s="22"/>
      <c r="HCX311" s="22"/>
      <c r="HCY311" s="22"/>
      <c r="HCZ311" s="22"/>
      <c r="HDA311" s="22"/>
      <c r="HDB311" s="22"/>
      <c r="HDC311" s="22"/>
      <c r="HDD311" s="22"/>
      <c r="HDE311" s="22"/>
      <c r="HDF311" s="22"/>
      <c r="HDG311" s="22"/>
      <c r="HDH311" s="22"/>
      <c r="HDI311" s="22"/>
      <c r="HDJ311" s="22"/>
      <c r="HDK311" s="22"/>
      <c r="HDL311" s="22"/>
      <c r="HDM311" s="22"/>
      <c r="HDN311" s="22"/>
      <c r="HDO311" s="22"/>
      <c r="HDP311" s="22"/>
      <c r="HDQ311" s="22"/>
      <c r="HDR311" s="22"/>
      <c r="HDS311" s="22"/>
      <c r="HDT311" s="22"/>
      <c r="HDU311" s="22"/>
      <c r="HDV311" s="22"/>
      <c r="HDW311" s="22"/>
      <c r="HDX311" s="22"/>
      <c r="HDY311" s="22"/>
      <c r="HDZ311" s="22"/>
      <c r="HEA311" s="22"/>
      <c r="HEB311" s="22"/>
      <c r="HEC311" s="22"/>
      <c r="HED311" s="22"/>
      <c r="HEE311" s="22"/>
      <c r="HEF311" s="22"/>
      <c r="HEG311" s="22"/>
      <c r="HEH311" s="22"/>
      <c r="HEI311" s="22"/>
      <c r="HEJ311" s="22"/>
      <c r="HEK311" s="22"/>
      <c r="HEL311" s="22"/>
      <c r="HEM311" s="22"/>
      <c r="HEN311" s="22"/>
      <c r="HEO311" s="22"/>
      <c r="HEP311" s="22"/>
      <c r="HEQ311" s="22"/>
      <c r="HER311" s="22"/>
      <c r="HES311" s="22"/>
      <c r="HET311" s="22"/>
      <c r="HEU311" s="22"/>
      <c r="HEV311" s="22"/>
      <c r="HEW311" s="22"/>
      <c r="HEX311" s="22"/>
      <c r="HEY311" s="22"/>
      <c r="HEZ311" s="22"/>
      <c r="HFA311" s="22"/>
      <c r="HFB311" s="22"/>
      <c r="HFC311" s="22"/>
      <c r="HFD311" s="22"/>
      <c r="HFE311" s="22"/>
      <c r="HFF311" s="22"/>
      <c r="HFG311" s="22"/>
      <c r="HFH311" s="22"/>
      <c r="HFI311" s="22"/>
      <c r="HFJ311" s="22"/>
      <c r="HFK311" s="22"/>
      <c r="HFL311" s="22"/>
      <c r="HFM311" s="22"/>
      <c r="HFN311" s="22"/>
      <c r="HFO311" s="22"/>
      <c r="HFP311" s="22"/>
      <c r="HFQ311" s="22"/>
      <c r="HFR311" s="22"/>
      <c r="HFS311" s="22"/>
      <c r="HFT311" s="22"/>
      <c r="HFU311" s="22"/>
      <c r="HFV311" s="22"/>
      <c r="HFW311" s="22"/>
      <c r="HFX311" s="22"/>
      <c r="HFY311" s="22"/>
      <c r="HFZ311" s="22"/>
      <c r="HGA311" s="22"/>
      <c r="HGB311" s="22"/>
      <c r="HGC311" s="22"/>
      <c r="HGD311" s="22"/>
      <c r="HGE311" s="22"/>
      <c r="HGF311" s="22"/>
      <c r="HGG311" s="22"/>
      <c r="HGH311" s="22"/>
      <c r="HGI311" s="22"/>
      <c r="HGJ311" s="22"/>
      <c r="HGK311" s="22"/>
      <c r="HGL311" s="22"/>
      <c r="HGM311" s="22"/>
      <c r="HGN311" s="22"/>
      <c r="HGO311" s="22"/>
      <c r="HGP311" s="22"/>
      <c r="HGQ311" s="22"/>
      <c r="HGR311" s="22"/>
      <c r="HGS311" s="22"/>
      <c r="HGT311" s="22"/>
      <c r="HGU311" s="22"/>
      <c r="HGV311" s="22"/>
      <c r="HGW311" s="22"/>
      <c r="HGX311" s="22"/>
      <c r="HGY311" s="22"/>
      <c r="HGZ311" s="22"/>
      <c r="HHA311" s="22"/>
      <c r="HHB311" s="22"/>
      <c r="HHC311" s="22"/>
      <c r="HHD311" s="22"/>
      <c r="HHE311" s="22"/>
      <c r="HHF311" s="22"/>
      <c r="HHG311" s="22"/>
      <c r="HHH311" s="22"/>
      <c r="HHI311" s="22"/>
      <c r="HHJ311" s="22"/>
      <c r="HHK311" s="22"/>
      <c r="HHL311" s="22"/>
      <c r="HHM311" s="22"/>
      <c r="HHN311" s="22"/>
      <c r="HHO311" s="22"/>
      <c r="HHP311" s="22"/>
      <c r="HHQ311" s="22"/>
      <c r="HHR311" s="22"/>
      <c r="HHS311" s="22"/>
      <c r="HHT311" s="22"/>
      <c r="HHU311" s="22"/>
      <c r="HHV311" s="22"/>
      <c r="HHW311" s="22"/>
      <c r="HHX311" s="22"/>
      <c r="HHY311" s="22"/>
      <c r="HHZ311" s="22"/>
      <c r="HIA311" s="22"/>
      <c r="HIB311" s="22"/>
      <c r="HIC311" s="22"/>
      <c r="HID311" s="22"/>
      <c r="HIE311" s="22"/>
      <c r="HIF311" s="22"/>
      <c r="HIG311" s="22"/>
      <c r="HIH311" s="22"/>
      <c r="HII311" s="22"/>
      <c r="HIJ311" s="22"/>
      <c r="HIK311" s="22"/>
      <c r="HIL311" s="22"/>
      <c r="HIM311" s="22"/>
      <c r="HIN311" s="22"/>
      <c r="HIO311" s="22"/>
      <c r="HIP311" s="22"/>
      <c r="HIQ311" s="22"/>
      <c r="HIR311" s="22"/>
      <c r="HIS311" s="22"/>
      <c r="HIT311" s="22"/>
      <c r="HIU311" s="22"/>
      <c r="HIV311" s="22"/>
      <c r="HIW311" s="22"/>
      <c r="HIX311" s="22"/>
      <c r="HIY311" s="22"/>
      <c r="HIZ311" s="22"/>
      <c r="HJA311" s="22"/>
      <c r="HJB311" s="22"/>
      <c r="HJC311" s="22"/>
      <c r="HJD311" s="22"/>
      <c r="HJE311" s="22"/>
      <c r="HJF311" s="22"/>
      <c r="HJG311" s="22"/>
      <c r="HJH311" s="22"/>
      <c r="HJI311" s="22"/>
      <c r="HJJ311" s="22"/>
      <c r="HJK311" s="22"/>
      <c r="HJL311" s="22"/>
      <c r="HJM311" s="22"/>
      <c r="HJN311" s="22"/>
      <c r="HJO311" s="22"/>
      <c r="HJP311" s="22"/>
      <c r="HJQ311" s="22"/>
      <c r="HJR311" s="22"/>
      <c r="HJS311" s="22"/>
      <c r="HJT311" s="22"/>
      <c r="HJU311" s="22"/>
      <c r="HJV311" s="22"/>
      <c r="HJW311" s="22"/>
      <c r="HJX311" s="22"/>
      <c r="HJY311" s="22"/>
      <c r="HJZ311" s="22"/>
      <c r="HKA311" s="22"/>
      <c r="HKB311" s="22"/>
      <c r="HKC311" s="22"/>
      <c r="HKD311" s="22"/>
      <c r="HKE311" s="22"/>
      <c r="HKF311" s="22"/>
      <c r="HKG311" s="22"/>
      <c r="HKH311" s="22"/>
      <c r="HKI311" s="22"/>
      <c r="HKJ311" s="22"/>
      <c r="HKK311" s="22"/>
      <c r="HKL311" s="22"/>
      <c r="HKM311" s="22"/>
      <c r="HKN311" s="22"/>
      <c r="HKO311" s="22"/>
      <c r="HKP311" s="22"/>
      <c r="HKQ311" s="22"/>
      <c r="HKR311" s="22"/>
      <c r="HKS311" s="22"/>
      <c r="HKT311" s="22"/>
      <c r="HKU311" s="22"/>
      <c r="HKV311" s="22"/>
      <c r="HKW311" s="22"/>
      <c r="HKX311" s="22"/>
      <c r="HKY311" s="22"/>
      <c r="HKZ311" s="22"/>
      <c r="HLA311" s="22"/>
      <c r="HLB311" s="22"/>
      <c r="HLC311" s="22"/>
      <c r="HLD311" s="22"/>
      <c r="HLE311" s="22"/>
      <c r="HLF311" s="22"/>
      <c r="HLG311" s="22"/>
      <c r="HLH311" s="22"/>
      <c r="HLI311" s="22"/>
      <c r="HLJ311" s="22"/>
      <c r="HLK311" s="22"/>
      <c r="HLL311" s="22"/>
      <c r="HLM311" s="22"/>
      <c r="HLN311" s="22"/>
      <c r="HLO311" s="22"/>
      <c r="HLP311" s="22"/>
      <c r="HLQ311" s="22"/>
      <c r="HLR311" s="22"/>
      <c r="HLS311" s="22"/>
      <c r="HLT311" s="22"/>
      <c r="HLU311" s="22"/>
      <c r="HLV311" s="22"/>
      <c r="HLW311" s="22"/>
      <c r="HLX311" s="22"/>
      <c r="HLY311" s="22"/>
      <c r="HLZ311" s="22"/>
      <c r="HMA311" s="22"/>
      <c r="HMB311" s="22"/>
      <c r="HMC311" s="22"/>
      <c r="HMD311" s="22"/>
      <c r="HME311" s="22"/>
      <c r="HMF311" s="22"/>
      <c r="HMG311" s="22"/>
      <c r="HMH311" s="22"/>
      <c r="HMI311" s="22"/>
      <c r="HMJ311" s="22"/>
      <c r="HMK311" s="22"/>
      <c r="HML311" s="22"/>
      <c r="HMM311" s="22"/>
      <c r="HMN311" s="22"/>
      <c r="HMO311" s="22"/>
      <c r="HMP311" s="22"/>
      <c r="HMQ311" s="22"/>
      <c r="HMR311" s="22"/>
      <c r="HMS311" s="22"/>
      <c r="HMT311" s="22"/>
      <c r="HMU311" s="22"/>
      <c r="HMV311" s="22"/>
      <c r="HMW311" s="22"/>
      <c r="HMX311" s="22"/>
      <c r="HMY311" s="22"/>
      <c r="HMZ311" s="22"/>
      <c r="HNA311" s="22"/>
      <c r="HNB311" s="22"/>
      <c r="HNC311" s="22"/>
      <c r="HND311" s="22"/>
      <c r="HNE311" s="22"/>
      <c r="HNF311" s="22"/>
      <c r="HNG311" s="22"/>
      <c r="HNH311" s="22"/>
      <c r="HNI311" s="22"/>
      <c r="HNJ311" s="22"/>
      <c r="HNK311" s="22"/>
      <c r="HNL311" s="22"/>
      <c r="HNM311" s="22"/>
      <c r="HNN311" s="22"/>
      <c r="HNO311" s="22"/>
      <c r="HNP311" s="22"/>
      <c r="HNQ311" s="22"/>
      <c r="HNR311" s="22"/>
      <c r="HNS311" s="22"/>
      <c r="HNT311" s="22"/>
      <c r="HNU311" s="22"/>
      <c r="HNV311" s="22"/>
      <c r="HNW311" s="22"/>
      <c r="HNX311" s="22"/>
      <c r="HNY311" s="22"/>
      <c r="HNZ311" s="22"/>
      <c r="HOA311" s="22"/>
      <c r="HOB311" s="22"/>
      <c r="HOC311" s="22"/>
      <c r="HOD311" s="22"/>
      <c r="HOE311" s="22"/>
      <c r="HOF311" s="22"/>
      <c r="HOG311" s="22"/>
      <c r="HOH311" s="22"/>
      <c r="HOI311" s="22"/>
      <c r="HOJ311" s="22"/>
      <c r="HOK311" s="22"/>
      <c r="HOL311" s="22"/>
      <c r="HOM311" s="22"/>
      <c r="HON311" s="22"/>
      <c r="HOO311" s="22"/>
      <c r="HOP311" s="22"/>
      <c r="HOQ311" s="22"/>
      <c r="HOR311" s="22"/>
      <c r="HOS311" s="22"/>
      <c r="HOT311" s="22"/>
      <c r="HOU311" s="22"/>
      <c r="HOV311" s="22"/>
      <c r="HOW311" s="22"/>
      <c r="HOX311" s="22"/>
      <c r="HOY311" s="22"/>
      <c r="HOZ311" s="22"/>
      <c r="HPA311" s="22"/>
      <c r="HPB311" s="22"/>
      <c r="HPC311" s="22"/>
      <c r="HPD311" s="22"/>
      <c r="HPE311" s="22"/>
      <c r="HPF311" s="22"/>
      <c r="HPG311" s="22"/>
      <c r="HPH311" s="22"/>
      <c r="HPI311" s="22"/>
      <c r="HPJ311" s="22"/>
      <c r="HPK311" s="22"/>
      <c r="HPL311" s="22"/>
      <c r="HPM311" s="22"/>
      <c r="HPN311" s="22"/>
      <c r="HPO311" s="22"/>
      <c r="HPP311" s="22"/>
      <c r="HPQ311" s="22"/>
      <c r="HPR311" s="22"/>
      <c r="HPS311" s="22"/>
      <c r="HPT311" s="22"/>
      <c r="HPU311" s="22"/>
      <c r="HPV311" s="22"/>
      <c r="HPW311" s="22"/>
      <c r="HPX311" s="22"/>
      <c r="HPY311" s="22"/>
      <c r="HPZ311" s="22"/>
      <c r="HQA311" s="22"/>
      <c r="HQB311" s="22"/>
      <c r="HQC311" s="22"/>
      <c r="HQD311" s="22"/>
      <c r="HQE311" s="22"/>
      <c r="HQF311" s="22"/>
      <c r="HQG311" s="22"/>
      <c r="HQH311" s="22"/>
      <c r="HQI311" s="22"/>
      <c r="HQJ311" s="22"/>
      <c r="HQK311" s="22"/>
      <c r="HQL311" s="22"/>
      <c r="HQM311" s="22"/>
      <c r="HQN311" s="22"/>
      <c r="HQO311" s="22"/>
      <c r="HQP311" s="22"/>
      <c r="HQQ311" s="22"/>
      <c r="HQR311" s="22"/>
      <c r="HQS311" s="22"/>
      <c r="HQT311" s="22"/>
      <c r="HQU311" s="22"/>
      <c r="HQV311" s="22"/>
      <c r="HQW311" s="22"/>
      <c r="HQX311" s="22"/>
      <c r="HQY311" s="22"/>
      <c r="HQZ311" s="22"/>
      <c r="HRA311" s="22"/>
      <c r="HRB311" s="22"/>
      <c r="HRC311" s="22"/>
      <c r="HRD311" s="22"/>
      <c r="HRE311" s="22"/>
      <c r="HRF311" s="22"/>
      <c r="HRG311" s="22"/>
      <c r="HRH311" s="22"/>
      <c r="HRI311" s="22"/>
      <c r="HRJ311" s="22"/>
      <c r="HRK311" s="22"/>
      <c r="HRL311" s="22"/>
      <c r="HRM311" s="22"/>
      <c r="HRN311" s="22"/>
      <c r="HRO311" s="22"/>
      <c r="HRP311" s="22"/>
      <c r="HRQ311" s="22"/>
      <c r="HRR311" s="22"/>
      <c r="HRS311" s="22"/>
      <c r="HRT311" s="22"/>
      <c r="HRU311" s="22"/>
      <c r="HRV311" s="22"/>
      <c r="HRW311" s="22"/>
      <c r="HRX311" s="22"/>
      <c r="HRY311" s="22"/>
      <c r="HRZ311" s="22"/>
      <c r="HSA311" s="22"/>
      <c r="HSB311" s="22"/>
      <c r="HSC311" s="22"/>
      <c r="HSD311" s="22"/>
      <c r="HSE311" s="22"/>
      <c r="HSF311" s="22"/>
      <c r="HSG311" s="22"/>
      <c r="HSH311" s="22"/>
      <c r="HSI311" s="22"/>
      <c r="HSJ311" s="22"/>
      <c r="HSK311" s="22"/>
      <c r="HSL311" s="22"/>
      <c r="HSM311" s="22"/>
      <c r="HSN311" s="22"/>
      <c r="HSO311" s="22"/>
      <c r="HSP311" s="22"/>
      <c r="HSQ311" s="22"/>
      <c r="HSR311" s="22"/>
      <c r="HSS311" s="22"/>
      <c r="HST311" s="22"/>
      <c r="HSU311" s="22"/>
      <c r="HSV311" s="22"/>
      <c r="HSW311" s="22"/>
      <c r="HSX311" s="22"/>
      <c r="HSY311" s="22"/>
      <c r="HSZ311" s="22"/>
      <c r="HTA311" s="22"/>
      <c r="HTB311" s="22"/>
      <c r="HTC311" s="22"/>
      <c r="HTD311" s="22"/>
      <c r="HTE311" s="22"/>
      <c r="HTF311" s="22"/>
      <c r="HTG311" s="22"/>
      <c r="HTH311" s="22"/>
      <c r="HTI311" s="22"/>
      <c r="HTJ311" s="22"/>
      <c r="HTK311" s="22"/>
      <c r="HTL311" s="22"/>
      <c r="HTM311" s="22"/>
      <c r="HTN311" s="22"/>
      <c r="HTO311" s="22"/>
      <c r="HTP311" s="22"/>
      <c r="HTQ311" s="22"/>
      <c r="HTR311" s="22"/>
      <c r="HTS311" s="22"/>
      <c r="HTT311" s="22"/>
      <c r="HTU311" s="22"/>
      <c r="HTV311" s="22"/>
      <c r="HTW311" s="22"/>
      <c r="HTX311" s="22"/>
      <c r="HTY311" s="22"/>
      <c r="HTZ311" s="22"/>
      <c r="HUA311" s="22"/>
      <c r="HUB311" s="22"/>
      <c r="HUC311" s="22"/>
      <c r="HUD311" s="22"/>
      <c r="HUE311" s="22"/>
      <c r="HUF311" s="22"/>
      <c r="HUG311" s="22"/>
      <c r="HUH311" s="22"/>
      <c r="HUI311" s="22"/>
      <c r="HUJ311" s="22"/>
      <c r="HUK311" s="22"/>
      <c r="HUL311" s="22"/>
      <c r="HUM311" s="22"/>
      <c r="HUN311" s="22"/>
      <c r="HUO311" s="22"/>
      <c r="HUP311" s="22"/>
      <c r="HUQ311" s="22"/>
      <c r="HUR311" s="22"/>
      <c r="HUS311" s="22"/>
      <c r="HUT311" s="22"/>
      <c r="HUU311" s="22"/>
      <c r="HUV311" s="22"/>
      <c r="HUW311" s="22"/>
      <c r="HUX311" s="22"/>
      <c r="HUY311" s="22"/>
      <c r="HUZ311" s="22"/>
      <c r="HVA311" s="22"/>
      <c r="HVB311" s="22"/>
      <c r="HVC311" s="22"/>
      <c r="HVD311" s="22"/>
      <c r="HVE311" s="22"/>
      <c r="HVF311" s="22"/>
      <c r="HVG311" s="22"/>
      <c r="HVH311" s="22"/>
      <c r="HVI311" s="22"/>
      <c r="HVJ311" s="22"/>
      <c r="HVK311" s="22"/>
      <c r="HVL311" s="22"/>
      <c r="HVM311" s="22"/>
      <c r="HVN311" s="22"/>
      <c r="HVO311" s="22"/>
      <c r="HVP311" s="22"/>
      <c r="HVQ311" s="22"/>
      <c r="HVR311" s="22"/>
      <c r="HVS311" s="22"/>
      <c r="HVT311" s="22"/>
      <c r="HVU311" s="22"/>
      <c r="HVV311" s="22"/>
      <c r="HVW311" s="22"/>
      <c r="HVX311" s="22"/>
      <c r="HVY311" s="22"/>
      <c r="HVZ311" s="22"/>
      <c r="HWA311" s="22"/>
      <c r="HWB311" s="22"/>
      <c r="HWC311" s="22"/>
      <c r="HWD311" s="22"/>
      <c r="HWE311" s="22"/>
      <c r="HWF311" s="22"/>
      <c r="HWG311" s="22"/>
      <c r="HWH311" s="22"/>
      <c r="HWI311" s="22"/>
      <c r="HWJ311" s="22"/>
      <c r="HWK311" s="22"/>
      <c r="HWL311" s="22"/>
      <c r="HWM311" s="22"/>
      <c r="HWN311" s="22"/>
      <c r="HWO311" s="22"/>
      <c r="HWP311" s="22"/>
      <c r="HWQ311" s="22"/>
      <c r="HWR311" s="22"/>
      <c r="HWS311" s="22"/>
      <c r="HWT311" s="22"/>
      <c r="HWU311" s="22"/>
      <c r="HWV311" s="22"/>
      <c r="HWW311" s="22"/>
      <c r="HWX311" s="22"/>
      <c r="HWY311" s="22"/>
      <c r="HWZ311" s="22"/>
      <c r="HXA311" s="22"/>
      <c r="HXB311" s="22"/>
      <c r="HXC311" s="22"/>
      <c r="HXD311" s="22"/>
      <c r="HXE311" s="22"/>
      <c r="HXF311" s="22"/>
      <c r="HXG311" s="22"/>
      <c r="HXH311" s="22"/>
      <c r="HXI311" s="22"/>
      <c r="HXJ311" s="22"/>
      <c r="HXK311" s="22"/>
      <c r="HXL311" s="22"/>
      <c r="HXM311" s="22"/>
      <c r="HXN311" s="22"/>
      <c r="HXO311" s="22"/>
      <c r="HXP311" s="22"/>
      <c r="HXQ311" s="22"/>
      <c r="HXR311" s="22"/>
      <c r="HXS311" s="22"/>
      <c r="HXT311" s="22"/>
      <c r="HXU311" s="22"/>
      <c r="HXV311" s="22"/>
      <c r="HXW311" s="22"/>
      <c r="HXX311" s="22"/>
      <c r="HXY311" s="22"/>
      <c r="HXZ311" s="22"/>
      <c r="HYA311" s="22"/>
      <c r="HYB311" s="22"/>
      <c r="HYC311" s="22"/>
      <c r="HYD311" s="22"/>
      <c r="HYE311" s="22"/>
      <c r="HYF311" s="22"/>
      <c r="HYG311" s="22"/>
      <c r="HYH311" s="22"/>
      <c r="HYI311" s="22"/>
      <c r="HYJ311" s="22"/>
      <c r="HYK311" s="22"/>
      <c r="HYL311" s="22"/>
      <c r="HYM311" s="22"/>
      <c r="HYN311" s="22"/>
      <c r="HYO311" s="22"/>
      <c r="HYP311" s="22"/>
      <c r="HYQ311" s="22"/>
      <c r="HYR311" s="22"/>
      <c r="HYS311" s="22"/>
      <c r="HYT311" s="22"/>
      <c r="HYU311" s="22"/>
      <c r="HYV311" s="22"/>
      <c r="HYW311" s="22"/>
      <c r="HYX311" s="22"/>
      <c r="HYY311" s="22"/>
      <c r="HYZ311" s="22"/>
      <c r="HZA311" s="22"/>
      <c r="HZB311" s="22"/>
      <c r="HZC311" s="22"/>
      <c r="HZD311" s="22"/>
      <c r="HZE311" s="22"/>
      <c r="HZF311" s="22"/>
      <c r="HZG311" s="22"/>
      <c r="HZH311" s="22"/>
      <c r="HZI311" s="22"/>
      <c r="HZJ311" s="22"/>
      <c r="HZK311" s="22"/>
      <c r="HZL311" s="22"/>
      <c r="HZM311" s="22"/>
      <c r="HZN311" s="22"/>
      <c r="HZO311" s="22"/>
      <c r="HZP311" s="22"/>
      <c r="HZQ311" s="22"/>
      <c r="HZR311" s="22"/>
      <c r="HZS311" s="22"/>
      <c r="HZT311" s="22"/>
      <c r="HZU311" s="22"/>
      <c r="HZV311" s="22"/>
      <c r="HZW311" s="22"/>
      <c r="HZX311" s="22"/>
      <c r="HZY311" s="22"/>
      <c r="HZZ311" s="22"/>
      <c r="IAA311" s="22"/>
      <c r="IAB311" s="22"/>
      <c r="IAC311" s="22"/>
      <c r="IAD311" s="22"/>
      <c r="IAE311" s="22"/>
      <c r="IAF311" s="22"/>
      <c r="IAG311" s="22"/>
      <c r="IAH311" s="22"/>
      <c r="IAI311" s="22"/>
      <c r="IAJ311" s="22"/>
      <c r="IAK311" s="22"/>
      <c r="IAL311" s="22"/>
      <c r="IAM311" s="22"/>
      <c r="IAN311" s="22"/>
      <c r="IAO311" s="22"/>
      <c r="IAP311" s="22"/>
      <c r="IAQ311" s="22"/>
      <c r="IAR311" s="22"/>
      <c r="IAS311" s="22"/>
      <c r="IAT311" s="22"/>
      <c r="IAU311" s="22"/>
      <c r="IAV311" s="22"/>
      <c r="IAW311" s="22"/>
      <c r="IAX311" s="22"/>
      <c r="IAY311" s="22"/>
      <c r="IAZ311" s="22"/>
      <c r="IBA311" s="22"/>
      <c r="IBB311" s="22"/>
      <c r="IBC311" s="22"/>
      <c r="IBD311" s="22"/>
      <c r="IBE311" s="22"/>
      <c r="IBF311" s="22"/>
      <c r="IBG311" s="22"/>
      <c r="IBH311" s="22"/>
      <c r="IBI311" s="22"/>
      <c r="IBJ311" s="22"/>
      <c r="IBK311" s="22"/>
      <c r="IBL311" s="22"/>
      <c r="IBM311" s="22"/>
      <c r="IBN311" s="22"/>
      <c r="IBO311" s="22"/>
      <c r="IBP311" s="22"/>
      <c r="IBQ311" s="22"/>
      <c r="IBR311" s="22"/>
      <c r="IBS311" s="22"/>
      <c r="IBT311" s="22"/>
      <c r="IBU311" s="22"/>
      <c r="IBV311" s="22"/>
      <c r="IBW311" s="22"/>
      <c r="IBX311" s="22"/>
      <c r="IBY311" s="22"/>
      <c r="IBZ311" s="22"/>
      <c r="ICA311" s="22"/>
      <c r="ICB311" s="22"/>
      <c r="ICC311" s="22"/>
      <c r="ICD311" s="22"/>
      <c r="ICE311" s="22"/>
      <c r="ICF311" s="22"/>
      <c r="ICG311" s="22"/>
      <c r="ICH311" s="22"/>
      <c r="ICI311" s="22"/>
      <c r="ICJ311" s="22"/>
      <c r="ICK311" s="22"/>
      <c r="ICL311" s="22"/>
      <c r="ICM311" s="22"/>
      <c r="ICN311" s="22"/>
      <c r="ICO311" s="22"/>
      <c r="ICP311" s="22"/>
      <c r="ICQ311" s="22"/>
      <c r="ICR311" s="22"/>
      <c r="ICS311" s="22"/>
      <c r="ICT311" s="22"/>
      <c r="ICU311" s="22"/>
      <c r="ICV311" s="22"/>
      <c r="ICW311" s="22"/>
      <c r="ICX311" s="22"/>
      <c r="ICY311" s="22"/>
      <c r="ICZ311" s="22"/>
      <c r="IDA311" s="22"/>
      <c r="IDB311" s="22"/>
      <c r="IDC311" s="22"/>
      <c r="IDD311" s="22"/>
      <c r="IDE311" s="22"/>
      <c r="IDF311" s="22"/>
      <c r="IDG311" s="22"/>
      <c r="IDH311" s="22"/>
      <c r="IDI311" s="22"/>
      <c r="IDJ311" s="22"/>
      <c r="IDK311" s="22"/>
      <c r="IDL311" s="22"/>
      <c r="IDM311" s="22"/>
      <c r="IDN311" s="22"/>
      <c r="IDO311" s="22"/>
      <c r="IDP311" s="22"/>
      <c r="IDQ311" s="22"/>
      <c r="IDR311" s="22"/>
      <c r="IDS311" s="22"/>
      <c r="IDT311" s="22"/>
      <c r="IDU311" s="22"/>
      <c r="IDV311" s="22"/>
      <c r="IDW311" s="22"/>
      <c r="IDX311" s="22"/>
      <c r="IDY311" s="22"/>
      <c r="IDZ311" s="22"/>
      <c r="IEA311" s="22"/>
      <c r="IEB311" s="22"/>
      <c r="IEC311" s="22"/>
      <c r="IED311" s="22"/>
      <c r="IEE311" s="22"/>
      <c r="IEF311" s="22"/>
      <c r="IEG311" s="22"/>
      <c r="IEH311" s="22"/>
      <c r="IEI311" s="22"/>
      <c r="IEJ311" s="22"/>
      <c r="IEK311" s="22"/>
      <c r="IEL311" s="22"/>
      <c r="IEM311" s="22"/>
      <c r="IEN311" s="22"/>
      <c r="IEO311" s="22"/>
      <c r="IEP311" s="22"/>
      <c r="IEQ311" s="22"/>
      <c r="IER311" s="22"/>
      <c r="IES311" s="22"/>
      <c r="IET311" s="22"/>
      <c r="IEU311" s="22"/>
      <c r="IEV311" s="22"/>
      <c r="IEW311" s="22"/>
      <c r="IEX311" s="22"/>
      <c r="IEY311" s="22"/>
      <c r="IEZ311" s="22"/>
      <c r="IFA311" s="22"/>
      <c r="IFB311" s="22"/>
      <c r="IFC311" s="22"/>
      <c r="IFD311" s="22"/>
      <c r="IFE311" s="22"/>
      <c r="IFF311" s="22"/>
      <c r="IFG311" s="22"/>
      <c r="IFH311" s="22"/>
      <c r="IFI311" s="22"/>
      <c r="IFJ311" s="22"/>
      <c r="IFK311" s="22"/>
      <c r="IFL311" s="22"/>
      <c r="IFM311" s="22"/>
      <c r="IFN311" s="22"/>
      <c r="IFO311" s="22"/>
      <c r="IFP311" s="22"/>
      <c r="IFQ311" s="22"/>
      <c r="IFR311" s="22"/>
      <c r="IFS311" s="22"/>
      <c r="IFT311" s="22"/>
      <c r="IFU311" s="22"/>
      <c r="IFV311" s="22"/>
      <c r="IFW311" s="22"/>
      <c r="IFX311" s="22"/>
      <c r="IFY311" s="22"/>
      <c r="IFZ311" s="22"/>
      <c r="IGA311" s="22"/>
      <c r="IGB311" s="22"/>
      <c r="IGC311" s="22"/>
      <c r="IGD311" s="22"/>
      <c r="IGE311" s="22"/>
      <c r="IGF311" s="22"/>
      <c r="IGG311" s="22"/>
      <c r="IGH311" s="22"/>
      <c r="IGI311" s="22"/>
      <c r="IGJ311" s="22"/>
      <c r="IGK311" s="22"/>
      <c r="IGL311" s="22"/>
      <c r="IGM311" s="22"/>
      <c r="IGN311" s="22"/>
      <c r="IGO311" s="22"/>
      <c r="IGP311" s="22"/>
      <c r="IGQ311" s="22"/>
      <c r="IGR311" s="22"/>
      <c r="IGS311" s="22"/>
      <c r="IGT311" s="22"/>
      <c r="IGU311" s="22"/>
      <c r="IGV311" s="22"/>
      <c r="IGW311" s="22"/>
      <c r="IGX311" s="22"/>
      <c r="IGY311" s="22"/>
      <c r="IGZ311" s="22"/>
      <c r="IHA311" s="22"/>
      <c r="IHB311" s="22"/>
      <c r="IHC311" s="22"/>
      <c r="IHD311" s="22"/>
      <c r="IHE311" s="22"/>
      <c r="IHF311" s="22"/>
      <c r="IHG311" s="22"/>
      <c r="IHH311" s="22"/>
      <c r="IHI311" s="22"/>
      <c r="IHJ311" s="22"/>
      <c r="IHK311" s="22"/>
      <c r="IHL311" s="22"/>
      <c r="IHM311" s="22"/>
      <c r="IHN311" s="22"/>
      <c r="IHO311" s="22"/>
      <c r="IHP311" s="22"/>
      <c r="IHQ311" s="22"/>
      <c r="IHR311" s="22"/>
      <c r="IHS311" s="22"/>
      <c r="IHT311" s="22"/>
      <c r="IHU311" s="22"/>
      <c r="IHV311" s="22"/>
      <c r="IHW311" s="22"/>
      <c r="IHX311" s="22"/>
      <c r="IHY311" s="22"/>
      <c r="IHZ311" s="22"/>
      <c r="IIA311" s="22"/>
      <c r="IIB311" s="22"/>
      <c r="IIC311" s="22"/>
      <c r="IID311" s="22"/>
      <c r="IIE311" s="22"/>
      <c r="IIF311" s="22"/>
      <c r="IIG311" s="22"/>
      <c r="IIH311" s="22"/>
      <c r="III311" s="22"/>
      <c r="IIJ311" s="22"/>
      <c r="IIK311" s="22"/>
      <c r="IIL311" s="22"/>
      <c r="IIM311" s="22"/>
      <c r="IIN311" s="22"/>
      <c r="IIO311" s="22"/>
      <c r="IIP311" s="22"/>
      <c r="IIQ311" s="22"/>
      <c r="IIR311" s="22"/>
      <c r="IIS311" s="22"/>
      <c r="IIT311" s="22"/>
      <c r="IIU311" s="22"/>
      <c r="IIV311" s="22"/>
      <c r="IIW311" s="22"/>
      <c r="IIX311" s="22"/>
      <c r="IIY311" s="22"/>
      <c r="IIZ311" s="22"/>
      <c r="IJA311" s="22"/>
      <c r="IJB311" s="22"/>
      <c r="IJC311" s="22"/>
      <c r="IJD311" s="22"/>
      <c r="IJE311" s="22"/>
      <c r="IJF311" s="22"/>
      <c r="IJG311" s="22"/>
      <c r="IJH311" s="22"/>
      <c r="IJI311" s="22"/>
      <c r="IJJ311" s="22"/>
      <c r="IJK311" s="22"/>
      <c r="IJL311" s="22"/>
      <c r="IJM311" s="22"/>
      <c r="IJN311" s="22"/>
      <c r="IJO311" s="22"/>
      <c r="IJP311" s="22"/>
      <c r="IJQ311" s="22"/>
      <c r="IJR311" s="22"/>
      <c r="IJS311" s="22"/>
      <c r="IJT311" s="22"/>
      <c r="IJU311" s="22"/>
      <c r="IJV311" s="22"/>
      <c r="IJW311" s="22"/>
      <c r="IJX311" s="22"/>
      <c r="IJY311" s="22"/>
      <c r="IJZ311" s="22"/>
      <c r="IKA311" s="22"/>
      <c r="IKB311" s="22"/>
      <c r="IKC311" s="22"/>
      <c r="IKD311" s="22"/>
      <c r="IKE311" s="22"/>
      <c r="IKF311" s="22"/>
      <c r="IKG311" s="22"/>
      <c r="IKH311" s="22"/>
      <c r="IKI311" s="22"/>
      <c r="IKJ311" s="22"/>
      <c r="IKK311" s="22"/>
      <c r="IKL311" s="22"/>
      <c r="IKM311" s="22"/>
      <c r="IKN311" s="22"/>
      <c r="IKO311" s="22"/>
      <c r="IKP311" s="22"/>
      <c r="IKQ311" s="22"/>
      <c r="IKR311" s="22"/>
      <c r="IKS311" s="22"/>
      <c r="IKT311" s="22"/>
      <c r="IKU311" s="22"/>
      <c r="IKV311" s="22"/>
      <c r="IKW311" s="22"/>
      <c r="IKX311" s="22"/>
      <c r="IKY311" s="22"/>
      <c r="IKZ311" s="22"/>
      <c r="ILA311" s="22"/>
      <c r="ILB311" s="22"/>
      <c r="ILC311" s="22"/>
      <c r="ILD311" s="22"/>
      <c r="ILE311" s="22"/>
      <c r="ILF311" s="22"/>
      <c r="ILG311" s="22"/>
      <c r="ILH311" s="22"/>
      <c r="ILI311" s="22"/>
      <c r="ILJ311" s="22"/>
      <c r="ILK311" s="22"/>
      <c r="ILL311" s="22"/>
      <c r="ILM311" s="22"/>
      <c r="ILN311" s="22"/>
      <c r="ILO311" s="22"/>
      <c r="ILP311" s="22"/>
      <c r="ILQ311" s="22"/>
      <c r="ILR311" s="22"/>
      <c r="ILS311" s="22"/>
      <c r="ILT311" s="22"/>
      <c r="ILU311" s="22"/>
      <c r="ILV311" s="22"/>
      <c r="ILW311" s="22"/>
      <c r="ILX311" s="22"/>
      <c r="ILY311" s="22"/>
      <c r="ILZ311" s="22"/>
      <c r="IMA311" s="22"/>
      <c r="IMB311" s="22"/>
      <c r="IMC311" s="22"/>
      <c r="IMD311" s="22"/>
      <c r="IME311" s="22"/>
      <c r="IMF311" s="22"/>
      <c r="IMG311" s="22"/>
      <c r="IMH311" s="22"/>
      <c r="IMI311" s="22"/>
      <c r="IMJ311" s="22"/>
      <c r="IMK311" s="22"/>
      <c r="IML311" s="22"/>
      <c r="IMM311" s="22"/>
      <c r="IMN311" s="22"/>
      <c r="IMO311" s="22"/>
      <c r="IMP311" s="22"/>
      <c r="IMQ311" s="22"/>
      <c r="IMR311" s="22"/>
      <c r="IMS311" s="22"/>
      <c r="IMT311" s="22"/>
      <c r="IMU311" s="22"/>
      <c r="IMV311" s="22"/>
      <c r="IMW311" s="22"/>
      <c r="IMX311" s="22"/>
      <c r="IMY311" s="22"/>
      <c r="IMZ311" s="22"/>
      <c r="INA311" s="22"/>
      <c r="INB311" s="22"/>
      <c r="INC311" s="22"/>
      <c r="IND311" s="22"/>
      <c r="INE311" s="22"/>
      <c r="INF311" s="22"/>
      <c r="ING311" s="22"/>
      <c r="INH311" s="22"/>
      <c r="INI311" s="22"/>
      <c r="INJ311" s="22"/>
      <c r="INK311" s="22"/>
      <c r="INL311" s="22"/>
      <c r="INM311" s="22"/>
      <c r="INN311" s="22"/>
      <c r="INO311" s="22"/>
      <c r="INP311" s="22"/>
      <c r="INQ311" s="22"/>
      <c r="INR311" s="22"/>
      <c r="INS311" s="22"/>
      <c r="INT311" s="22"/>
      <c r="INU311" s="22"/>
      <c r="INV311" s="22"/>
      <c r="INW311" s="22"/>
      <c r="INX311" s="22"/>
      <c r="INY311" s="22"/>
      <c r="INZ311" s="22"/>
      <c r="IOA311" s="22"/>
      <c r="IOB311" s="22"/>
      <c r="IOC311" s="22"/>
      <c r="IOD311" s="22"/>
      <c r="IOE311" s="22"/>
      <c r="IOF311" s="22"/>
      <c r="IOG311" s="22"/>
      <c r="IOH311" s="22"/>
      <c r="IOI311" s="22"/>
      <c r="IOJ311" s="22"/>
      <c r="IOK311" s="22"/>
      <c r="IOL311" s="22"/>
      <c r="IOM311" s="22"/>
      <c r="ION311" s="22"/>
      <c r="IOO311" s="22"/>
      <c r="IOP311" s="22"/>
      <c r="IOQ311" s="22"/>
      <c r="IOR311" s="22"/>
      <c r="IOS311" s="22"/>
      <c r="IOT311" s="22"/>
      <c r="IOU311" s="22"/>
      <c r="IOV311" s="22"/>
      <c r="IOW311" s="22"/>
      <c r="IOX311" s="22"/>
      <c r="IOY311" s="22"/>
      <c r="IOZ311" s="22"/>
      <c r="IPA311" s="22"/>
      <c r="IPB311" s="22"/>
      <c r="IPC311" s="22"/>
      <c r="IPD311" s="22"/>
      <c r="IPE311" s="22"/>
      <c r="IPF311" s="22"/>
      <c r="IPG311" s="22"/>
      <c r="IPH311" s="22"/>
      <c r="IPI311" s="22"/>
      <c r="IPJ311" s="22"/>
      <c r="IPK311" s="22"/>
      <c r="IPL311" s="22"/>
      <c r="IPM311" s="22"/>
      <c r="IPN311" s="22"/>
      <c r="IPO311" s="22"/>
      <c r="IPP311" s="22"/>
      <c r="IPQ311" s="22"/>
      <c r="IPR311" s="22"/>
      <c r="IPS311" s="22"/>
      <c r="IPT311" s="22"/>
      <c r="IPU311" s="22"/>
      <c r="IPV311" s="22"/>
      <c r="IPW311" s="22"/>
      <c r="IPX311" s="22"/>
      <c r="IPY311" s="22"/>
      <c r="IPZ311" s="22"/>
      <c r="IQA311" s="22"/>
      <c r="IQB311" s="22"/>
      <c r="IQC311" s="22"/>
      <c r="IQD311" s="22"/>
      <c r="IQE311" s="22"/>
      <c r="IQF311" s="22"/>
      <c r="IQG311" s="22"/>
      <c r="IQH311" s="22"/>
      <c r="IQI311" s="22"/>
      <c r="IQJ311" s="22"/>
      <c r="IQK311" s="22"/>
      <c r="IQL311" s="22"/>
      <c r="IQM311" s="22"/>
      <c r="IQN311" s="22"/>
      <c r="IQO311" s="22"/>
      <c r="IQP311" s="22"/>
      <c r="IQQ311" s="22"/>
      <c r="IQR311" s="22"/>
      <c r="IQS311" s="22"/>
      <c r="IQT311" s="22"/>
      <c r="IQU311" s="22"/>
      <c r="IQV311" s="22"/>
      <c r="IQW311" s="22"/>
      <c r="IQX311" s="22"/>
      <c r="IQY311" s="22"/>
      <c r="IQZ311" s="22"/>
      <c r="IRA311" s="22"/>
      <c r="IRB311" s="22"/>
      <c r="IRC311" s="22"/>
      <c r="IRD311" s="22"/>
      <c r="IRE311" s="22"/>
      <c r="IRF311" s="22"/>
      <c r="IRG311" s="22"/>
      <c r="IRH311" s="22"/>
      <c r="IRI311" s="22"/>
      <c r="IRJ311" s="22"/>
      <c r="IRK311" s="22"/>
      <c r="IRL311" s="22"/>
      <c r="IRM311" s="22"/>
      <c r="IRN311" s="22"/>
      <c r="IRO311" s="22"/>
      <c r="IRP311" s="22"/>
      <c r="IRQ311" s="22"/>
      <c r="IRR311" s="22"/>
      <c r="IRS311" s="22"/>
      <c r="IRT311" s="22"/>
      <c r="IRU311" s="22"/>
      <c r="IRV311" s="22"/>
      <c r="IRW311" s="22"/>
      <c r="IRX311" s="22"/>
      <c r="IRY311" s="22"/>
      <c r="IRZ311" s="22"/>
      <c r="ISA311" s="22"/>
      <c r="ISB311" s="22"/>
      <c r="ISC311" s="22"/>
      <c r="ISD311" s="22"/>
      <c r="ISE311" s="22"/>
      <c r="ISF311" s="22"/>
      <c r="ISG311" s="22"/>
      <c r="ISH311" s="22"/>
      <c r="ISI311" s="22"/>
      <c r="ISJ311" s="22"/>
      <c r="ISK311" s="22"/>
      <c r="ISL311" s="22"/>
      <c r="ISM311" s="22"/>
      <c r="ISN311" s="22"/>
      <c r="ISO311" s="22"/>
      <c r="ISP311" s="22"/>
      <c r="ISQ311" s="22"/>
      <c r="ISR311" s="22"/>
      <c r="ISS311" s="22"/>
      <c r="IST311" s="22"/>
      <c r="ISU311" s="22"/>
      <c r="ISV311" s="22"/>
      <c r="ISW311" s="22"/>
      <c r="ISX311" s="22"/>
      <c r="ISY311" s="22"/>
      <c r="ISZ311" s="22"/>
      <c r="ITA311" s="22"/>
      <c r="ITB311" s="22"/>
      <c r="ITC311" s="22"/>
      <c r="ITD311" s="22"/>
      <c r="ITE311" s="22"/>
      <c r="ITF311" s="22"/>
      <c r="ITG311" s="22"/>
      <c r="ITH311" s="22"/>
      <c r="ITI311" s="22"/>
      <c r="ITJ311" s="22"/>
      <c r="ITK311" s="22"/>
      <c r="ITL311" s="22"/>
      <c r="ITM311" s="22"/>
      <c r="ITN311" s="22"/>
      <c r="ITO311" s="22"/>
      <c r="ITP311" s="22"/>
      <c r="ITQ311" s="22"/>
      <c r="ITR311" s="22"/>
      <c r="ITS311" s="22"/>
      <c r="ITT311" s="22"/>
      <c r="ITU311" s="22"/>
      <c r="ITV311" s="22"/>
      <c r="ITW311" s="22"/>
      <c r="ITX311" s="22"/>
      <c r="ITY311" s="22"/>
      <c r="ITZ311" s="22"/>
      <c r="IUA311" s="22"/>
      <c r="IUB311" s="22"/>
      <c r="IUC311" s="22"/>
      <c r="IUD311" s="22"/>
      <c r="IUE311" s="22"/>
      <c r="IUF311" s="22"/>
      <c r="IUG311" s="22"/>
      <c r="IUH311" s="22"/>
      <c r="IUI311" s="22"/>
      <c r="IUJ311" s="22"/>
      <c r="IUK311" s="22"/>
      <c r="IUL311" s="22"/>
      <c r="IUM311" s="22"/>
      <c r="IUN311" s="22"/>
      <c r="IUO311" s="22"/>
      <c r="IUP311" s="22"/>
      <c r="IUQ311" s="22"/>
      <c r="IUR311" s="22"/>
      <c r="IUS311" s="22"/>
      <c r="IUT311" s="22"/>
      <c r="IUU311" s="22"/>
      <c r="IUV311" s="22"/>
      <c r="IUW311" s="22"/>
      <c r="IUX311" s="22"/>
      <c r="IUY311" s="22"/>
      <c r="IUZ311" s="22"/>
      <c r="IVA311" s="22"/>
      <c r="IVB311" s="22"/>
      <c r="IVC311" s="22"/>
      <c r="IVD311" s="22"/>
      <c r="IVE311" s="22"/>
      <c r="IVF311" s="22"/>
      <c r="IVG311" s="22"/>
      <c r="IVH311" s="22"/>
      <c r="IVI311" s="22"/>
      <c r="IVJ311" s="22"/>
      <c r="IVK311" s="22"/>
      <c r="IVL311" s="22"/>
      <c r="IVM311" s="22"/>
      <c r="IVN311" s="22"/>
      <c r="IVO311" s="22"/>
      <c r="IVP311" s="22"/>
      <c r="IVQ311" s="22"/>
      <c r="IVR311" s="22"/>
      <c r="IVS311" s="22"/>
      <c r="IVT311" s="22"/>
      <c r="IVU311" s="22"/>
      <c r="IVV311" s="22"/>
      <c r="IVW311" s="22"/>
      <c r="IVX311" s="22"/>
      <c r="IVY311" s="22"/>
      <c r="IVZ311" s="22"/>
      <c r="IWA311" s="22"/>
      <c r="IWB311" s="22"/>
      <c r="IWC311" s="22"/>
      <c r="IWD311" s="22"/>
      <c r="IWE311" s="22"/>
      <c r="IWF311" s="22"/>
      <c r="IWG311" s="22"/>
      <c r="IWH311" s="22"/>
      <c r="IWI311" s="22"/>
      <c r="IWJ311" s="22"/>
      <c r="IWK311" s="22"/>
      <c r="IWL311" s="22"/>
      <c r="IWM311" s="22"/>
      <c r="IWN311" s="22"/>
      <c r="IWO311" s="22"/>
      <c r="IWP311" s="22"/>
      <c r="IWQ311" s="22"/>
      <c r="IWR311" s="22"/>
      <c r="IWS311" s="22"/>
      <c r="IWT311" s="22"/>
      <c r="IWU311" s="22"/>
      <c r="IWV311" s="22"/>
      <c r="IWW311" s="22"/>
      <c r="IWX311" s="22"/>
      <c r="IWY311" s="22"/>
      <c r="IWZ311" s="22"/>
      <c r="IXA311" s="22"/>
      <c r="IXB311" s="22"/>
      <c r="IXC311" s="22"/>
      <c r="IXD311" s="22"/>
      <c r="IXE311" s="22"/>
      <c r="IXF311" s="22"/>
      <c r="IXG311" s="22"/>
      <c r="IXH311" s="22"/>
      <c r="IXI311" s="22"/>
      <c r="IXJ311" s="22"/>
      <c r="IXK311" s="22"/>
      <c r="IXL311" s="22"/>
      <c r="IXM311" s="22"/>
      <c r="IXN311" s="22"/>
      <c r="IXO311" s="22"/>
      <c r="IXP311" s="22"/>
      <c r="IXQ311" s="22"/>
      <c r="IXR311" s="22"/>
      <c r="IXS311" s="22"/>
      <c r="IXT311" s="22"/>
      <c r="IXU311" s="22"/>
      <c r="IXV311" s="22"/>
      <c r="IXW311" s="22"/>
      <c r="IXX311" s="22"/>
      <c r="IXY311" s="22"/>
      <c r="IXZ311" s="22"/>
      <c r="IYA311" s="22"/>
      <c r="IYB311" s="22"/>
      <c r="IYC311" s="22"/>
      <c r="IYD311" s="22"/>
      <c r="IYE311" s="22"/>
      <c r="IYF311" s="22"/>
      <c r="IYG311" s="22"/>
      <c r="IYH311" s="22"/>
      <c r="IYI311" s="22"/>
      <c r="IYJ311" s="22"/>
      <c r="IYK311" s="22"/>
      <c r="IYL311" s="22"/>
      <c r="IYM311" s="22"/>
      <c r="IYN311" s="22"/>
      <c r="IYO311" s="22"/>
      <c r="IYP311" s="22"/>
      <c r="IYQ311" s="22"/>
      <c r="IYR311" s="22"/>
      <c r="IYS311" s="22"/>
      <c r="IYT311" s="22"/>
      <c r="IYU311" s="22"/>
      <c r="IYV311" s="22"/>
      <c r="IYW311" s="22"/>
      <c r="IYX311" s="22"/>
      <c r="IYY311" s="22"/>
      <c r="IYZ311" s="22"/>
      <c r="IZA311" s="22"/>
      <c r="IZB311" s="22"/>
      <c r="IZC311" s="22"/>
      <c r="IZD311" s="22"/>
      <c r="IZE311" s="22"/>
      <c r="IZF311" s="22"/>
      <c r="IZG311" s="22"/>
      <c r="IZH311" s="22"/>
      <c r="IZI311" s="22"/>
      <c r="IZJ311" s="22"/>
      <c r="IZK311" s="22"/>
      <c r="IZL311" s="22"/>
      <c r="IZM311" s="22"/>
      <c r="IZN311" s="22"/>
      <c r="IZO311" s="22"/>
      <c r="IZP311" s="22"/>
      <c r="IZQ311" s="22"/>
      <c r="IZR311" s="22"/>
      <c r="IZS311" s="22"/>
      <c r="IZT311" s="22"/>
      <c r="IZU311" s="22"/>
      <c r="IZV311" s="22"/>
      <c r="IZW311" s="22"/>
      <c r="IZX311" s="22"/>
      <c r="IZY311" s="22"/>
      <c r="IZZ311" s="22"/>
      <c r="JAA311" s="22"/>
      <c r="JAB311" s="22"/>
      <c r="JAC311" s="22"/>
      <c r="JAD311" s="22"/>
      <c r="JAE311" s="22"/>
      <c r="JAF311" s="22"/>
      <c r="JAG311" s="22"/>
      <c r="JAH311" s="22"/>
      <c r="JAI311" s="22"/>
      <c r="JAJ311" s="22"/>
      <c r="JAK311" s="22"/>
      <c r="JAL311" s="22"/>
      <c r="JAM311" s="22"/>
      <c r="JAN311" s="22"/>
      <c r="JAO311" s="22"/>
      <c r="JAP311" s="22"/>
      <c r="JAQ311" s="22"/>
      <c r="JAR311" s="22"/>
      <c r="JAS311" s="22"/>
      <c r="JAT311" s="22"/>
      <c r="JAU311" s="22"/>
      <c r="JAV311" s="22"/>
      <c r="JAW311" s="22"/>
      <c r="JAX311" s="22"/>
      <c r="JAY311" s="22"/>
      <c r="JAZ311" s="22"/>
      <c r="JBA311" s="22"/>
      <c r="JBB311" s="22"/>
      <c r="JBC311" s="22"/>
      <c r="JBD311" s="22"/>
      <c r="JBE311" s="22"/>
      <c r="JBF311" s="22"/>
      <c r="JBG311" s="22"/>
      <c r="JBH311" s="22"/>
      <c r="JBI311" s="22"/>
      <c r="JBJ311" s="22"/>
      <c r="JBK311" s="22"/>
      <c r="JBL311" s="22"/>
      <c r="JBM311" s="22"/>
      <c r="JBN311" s="22"/>
      <c r="JBO311" s="22"/>
      <c r="JBP311" s="22"/>
      <c r="JBQ311" s="22"/>
      <c r="JBR311" s="22"/>
      <c r="JBS311" s="22"/>
      <c r="JBT311" s="22"/>
      <c r="JBU311" s="22"/>
      <c r="JBV311" s="22"/>
      <c r="JBW311" s="22"/>
      <c r="JBX311" s="22"/>
      <c r="JBY311" s="22"/>
      <c r="JBZ311" s="22"/>
      <c r="JCA311" s="22"/>
      <c r="JCB311" s="22"/>
      <c r="JCC311" s="22"/>
      <c r="JCD311" s="22"/>
      <c r="JCE311" s="22"/>
      <c r="JCF311" s="22"/>
      <c r="JCG311" s="22"/>
      <c r="JCH311" s="22"/>
      <c r="JCI311" s="22"/>
      <c r="JCJ311" s="22"/>
      <c r="JCK311" s="22"/>
      <c r="JCL311" s="22"/>
      <c r="JCM311" s="22"/>
      <c r="JCN311" s="22"/>
      <c r="JCO311" s="22"/>
      <c r="JCP311" s="22"/>
      <c r="JCQ311" s="22"/>
      <c r="JCR311" s="22"/>
      <c r="JCS311" s="22"/>
      <c r="JCT311" s="22"/>
      <c r="JCU311" s="22"/>
      <c r="JCV311" s="22"/>
      <c r="JCW311" s="22"/>
      <c r="JCX311" s="22"/>
      <c r="JCY311" s="22"/>
      <c r="JCZ311" s="22"/>
      <c r="JDA311" s="22"/>
      <c r="JDB311" s="22"/>
      <c r="JDC311" s="22"/>
      <c r="JDD311" s="22"/>
      <c r="JDE311" s="22"/>
      <c r="JDF311" s="22"/>
      <c r="JDG311" s="22"/>
      <c r="JDH311" s="22"/>
      <c r="JDI311" s="22"/>
      <c r="JDJ311" s="22"/>
      <c r="JDK311" s="22"/>
      <c r="JDL311" s="22"/>
      <c r="JDM311" s="22"/>
      <c r="JDN311" s="22"/>
      <c r="JDO311" s="22"/>
      <c r="JDP311" s="22"/>
      <c r="JDQ311" s="22"/>
      <c r="JDR311" s="22"/>
      <c r="JDS311" s="22"/>
      <c r="JDT311" s="22"/>
      <c r="JDU311" s="22"/>
      <c r="JDV311" s="22"/>
      <c r="JDW311" s="22"/>
      <c r="JDX311" s="22"/>
      <c r="JDY311" s="22"/>
      <c r="JDZ311" s="22"/>
      <c r="JEA311" s="22"/>
      <c r="JEB311" s="22"/>
      <c r="JEC311" s="22"/>
      <c r="JED311" s="22"/>
      <c r="JEE311" s="22"/>
      <c r="JEF311" s="22"/>
      <c r="JEG311" s="22"/>
      <c r="JEH311" s="22"/>
      <c r="JEI311" s="22"/>
      <c r="JEJ311" s="22"/>
      <c r="JEK311" s="22"/>
      <c r="JEL311" s="22"/>
      <c r="JEM311" s="22"/>
      <c r="JEN311" s="22"/>
      <c r="JEO311" s="22"/>
      <c r="JEP311" s="22"/>
      <c r="JEQ311" s="22"/>
      <c r="JER311" s="22"/>
      <c r="JES311" s="22"/>
      <c r="JET311" s="22"/>
      <c r="JEU311" s="22"/>
      <c r="JEV311" s="22"/>
      <c r="JEW311" s="22"/>
      <c r="JEX311" s="22"/>
      <c r="JEY311" s="22"/>
      <c r="JEZ311" s="22"/>
      <c r="JFA311" s="22"/>
      <c r="JFB311" s="22"/>
      <c r="JFC311" s="22"/>
      <c r="JFD311" s="22"/>
      <c r="JFE311" s="22"/>
      <c r="JFF311" s="22"/>
      <c r="JFG311" s="22"/>
      <c r="JFH311" s="22"/>
      <c r="JFI311" s="22"/>
      <c r="JFJ311" s="22"/>
      <c r="JFK311" s="22"/>
      <c r="JFL311" s="22"/>
      <c r="JFM311" s="22"/>
      <c r="JFN311" s="22"/>
      <c r="JFO311" s="22"/>
      <c r="JFP311" s="22"/>
      <c r="JFQ311" s="22"/>
      <c r="JFR311" s="22"/>
      <c r="JFS311" s="22"/>
      <c r="JFT311" s="22"/>
      <c r="JFU311" s="22"/>
      <c r="JFV311" s="22"/>
      <c r="JFW311" s="22"/>
      <c r="JFX311" s="22"/>
      <c r="JFY311" s="22"/>
      <c r="JFZ311" s="22"/>
      <c r="JGA311" s="22"/>
      <c r="JGB311" s="22"/>
      <c r="JGC311" s="22"/>
      <c r="JGD311" s="22"/>
      <c r="JGE311" s="22"/>
      <c r="JGF311" s="22"/>
      <c r="JGG311" s="22"/>
      <c r="JGH311" s="22"/>
      <c r="JGI311" s="22"/>
      <c r="JGJ311" s="22"/>
      <c r="JGK311" s="22"/>
      <c r="JGL311" s="22"/>
      <c r="JGM311" s="22"/>
      <c r="JGN311" s="22"/>
      <c r="JGO311" s="22"/>
      <c r="JGP311" s="22"/>
      <c r="JGQ311" s="22"/>
      <c r="JGR311" s="22"/>
      <c r="JGS311" s="22"/>
      <c r="JGT311" s="22"/>
      <c r="JGU311" s="22"/>
      <c r="JGV311" s="22"/>
      <c r="JGW311" s="22"/>
      <c r="JGX311" s="22"/>
      <c r="JGY311" s="22"/>
      <c r="JGZ311" s="22"/>
      <c r="JHA311" s="22"/>
      <c r="JHB311" s="22"/>
      <c r="JHC311" s="22"/>
      <c r="JHD311" s="22"/>
      <c r="JHE311" s="22"/>
      <c r="JHF311" s="22"/>
      <c r="JHG311" s="22"/>
      <c r="JHH311" s="22"/>
      <c r="JHI311" s="22"/>
      <c r="JHJ311" s="22"/>
      <c r="JHK311" s="22"/>
      <c r="JHL311" s="22"/>
      <c r="JHM311" s="22"/>
      <c r="JHN311" s="22"/>
      <c r="JHO311" s="22"/>
      <c r="JHP311" s="22"/>
      <c r="JHQ311" s="22"/>
      <c r="JHR311" s="22"/>
      <c r="JHS311" s="22"/>
      <c r="JHT311" s="22"/>
      <c r="JHU311" s="22"/>
      <c r="JHV311" s="22"/>
      <c r="JHW311" s="22"/>
      <c r="JHX311" s="22"/>
      <c r="JHY311" s="22"/>
      <c r="JHZ311" s="22"/>
      <c r="JIA311" s="22"/>
      <c r="JIB311" s="22"/>
      <c r="JIC311" s="22"/>
      <c r="JID311" s="22"/>
      <c r="JIE311" s="22"/>
      <c r="JIF311" s="22"/>
      <c r="JIG311" s="22"/>
      <c r="JIH311" s="22"/>
      <c r="JII311" s="22"/>
      <c r="JIJ311" s="22"/>
      <c r="JIK311" s="22"/>
      <c r="JIL311" s="22"/>
      <c r="JIM311" s="22"/>
      <c r="JIN311" s="22"/>
      <c r="JIO311" s="22"/>
      <c r="JIP311" s="22"/>
      <c r="JIQ311" s="22"/>
      <c r="JIR311" s="22"/>
      <c r="JIS311" s="22"/>
      <c r="JIT311" s="22"/>
      <c r="JIU311" s="22"/>
      <c r="JIV311" s="22"/>
      <c r="JIW311" s="22"/>
      <c r="JIX311" s="22"/>
      <c r="JIY311" s="22"/>
      <c r="JIZ311" s="22"/>
      <c r="JJA311" s="22"/>
      <c r="JJB311" s="22"/>
      <c r="JJC311" s="22"/>
      <c r="JJD311" s="22"/>
      <c r="JJE311" s="22"/>
      <c r="JJF311" s="22"/>
      <c r="JJG311" s="22"/>
      <c r="JJH311" s="22"/>
      <c r="JJI311" s="22"/>
      <c r="JJJ311" s="22"/>
      <c r="JJK311" s="22"/>
      <c r="JJL311" s="22"/>
      <c r="JJM311" s="22"/>
      <c r="JJN311" s="22"/>
      <c r="JJO311" s="22"/>
      <c r="JJP311" s="22"/>
      <c r="JJQ311" s="22"/>
      <c r="JJR311" s="22"/>
      <c r="JJS311" s="22"/>
      <c r="JJT311" s="22"/>
      <c r="JJU311" s="22"/>
      <c r="JJV311" s="22"/>
      <c r="JJW311" s="22"/>
      <c r="JJX311" s="22"/>
      <c r="JJY311" s="22"/>
      <c r="JJZ311" s="22"/>
      <c r="JKA311" s="22"/>
      <c r="JKB311" s="22"/>
      <c r="JKC311" s="22"/>
      <c r="JKD311" s="22"/>
      <c r="JKE311" s="22"/>
      <c r="JKF311" s="22"/>
      <c r="JKG311" s="22"/>
      <c r="JKH311" s="22"/>
      <c r="JKI311" s="22"/>
      <c r="JKJ311" s="22"/>
      <c r="JKK311" s="22"/>
      <c r="JKL311" s="22"/>
      <c r="JKM311" s="22"/>
      <c r="JKN311" s="22"/>
      <c r="JKO311" s="22"/>
      <c r="JKP311" s="22"/>
      <c r="JKQ311" s="22"/>
      <c r="JKR311" s="22"/>
      <c r="JKS311" s="22"/>
      <c r="JKT311" s="22"/>
      <c r="JKU311" s="22"/>
      <c r="JKV311" s="22"/>
      <c r="JKW311" s="22"/>
      <c r="JKX311" s="22"/>
      <c r="JKY311" s="22"/>
      <c r="JKZ311" s="22"/>
      <c r="JLA311" s="22"/>
      <c r="JLB311" s="22"/>
      <c r="JLC311" s="22"/>
      <c r="JLD311" s="22"/>
      <c r="JLE311" s="22"/>
      <c r="JLF311" s="22"/>
      <c r="JLG311" s="22"/>
      <c r="JLH311" s="22"/>
      <c r="JLI311" s="22"/>
      <c r="JLJ311" s="22"/>
      <c r="JLK311" s="22"/>
      <c r="JLL311" s="22"/>
      <c r="JLM311" s="22"/>
      <c r="JLN311" s="22"/>
      <c r="JLO311" s="22"/>
      <c r="JLP311" s="22"/>
      <c r="JLQ311" s="22"/>
      <c r="JLR311" s="22"/>
      <c r="JLS311" s="22"/>
      <c r="JLT311" s="22"/>
      <c r="JLU311" s="22"/>
      <c r="JLV311" s="22"/>
      <c r="JLW311" s="22"/>
      <c r="JLX311" s="22"/>
      <c r="JLY311" s="22"/>
      <c r="JLZ311" s="22"/>
      <c r="JMA311" s="22"/>
      <c r="JMB311" s="22"/>
      <c r="JMC311" s="22"/>
      <c r="JMD311" s="22"/>
      <c r="JME311" s="22"/>
      <c r="JMF311" s="22"/>
      <c r="JMG311" s="22"/>
      <c r="JMH311" s="22"/>
      <c r="JMI311" s="22"/>
      <c r="JMJ311" s="22"/>
      <c r="JMK311" s="22"/>
      <c r="JML311" s="22"/>
      <c r="JMM311" s="22"/>
      <c r="JMN311" s="22"/>
      <c r="JMO311" s="22"/>
      <c r="JMP311" s="22"/>
      <c r="JMQ311" s="22"/>
      <c r="JMR311" s="22"/>
      <c r="JMS311" s="22"/>
      <c r="JMT311" s="22"/>
      <c r="JMU311" s="22"/>
      <c r="JMV311" s="22"/>
      <c r="JMW311" s="22"/>
      <c r="JMX311" s="22"/>
      <c r="JMY311" s="22"/>
      <c r="JMZ311" s="22"/>
      <c r="JNA311" s="22"/>
      <c r="JNB311" s="22"/>
      <c r="JNC311" s="22"/>
      <c r="JND311" s="22"/>
      <c r="JNE311" s="22"/>
      <c r="JNF311" s="22"/>
      <c r="JNG311" s="22"/>
      <c r="JNH311" s="22"/>
      <c r="JNI311" s="22"/>
      <c r="JNJ311" s="22"/>
      <c r="JNK311" s="22"/>
      <c r="JNL311" s="22"/>
      <c r="JNM311" s="22"/>
      <c r="JNN311" s="22"/>
      <c r="JNO311" s="22"/>
      <c r="JNP311" s="22"/>
      <c r="JNQ311" s="22"/>
      <c r="JNR311" s="22"/>
      <c r="JNS311" s="22"/>
      <c r="JNT311" s="22"/>
      <c r="JNU311" s="22"/>
      <c r="JNV311" s="22"/>
      <c r="JNW311" s="22"/>
      <c r="JNX311" s="22"/>
      <c r="JNY311" s="22"/>
      <c r="JNZ311" s="22"/>
      <c r="JOA311" s="22"/>
      <c r="JOB311" s="22"/>
      <c r="JOC311" s="22"/>
      <c r="JOD311" s="22"/>
      <c r="JOE311" s="22"/>
      <c r="JOF311" s="22"/>
      <c r="JOG311" s="22"/>
      <c r="JOH311" s="22"/>
      <c r="JOI311" s="22"/>
      <c r="JOJ311" s="22"/>
      <c r="JOK311" s="22"/>
      <c r="JOL311" s="22"/>
      <c r="JOM311" s="22"/>
      <c r="JON311" s="22"/>
      <c r="JOO311" s="22"/>
      <c r="JOP311" s="22"/>
      <c r="JOQ311" s="22"/>
      <c r="JOR311" s="22"/>
      <c r="JOS311" s="22"/>
      <c r="JOT311" s="22"/>
      <c r="JOU311" s="22"/>
      <c r="JOV311" s="22"/>
      <c r="JOW311" s="22"/>
      <c r="JOX311" s="22"/>
      <c r="JOY311" s="22"/>
      <c r="JOZ311" s="22"/>
      <c r="JPA311" s="22"/>
      <c r="JPB311" s="22"/>
      <c r="JPC311" s="22"/>
      <c r="JPD311" s="22"/>
      <c r="JPE311" s="22"/>
      <c r="JPF311" s="22"/>
      <c r="JPG311" s="22"/>
      <c r="JPH311" s="22"/>
      <c r="JPI311" s="22"/>
      <c r="JPJ311" s="22"/>
      <c r="JPK311" s="22"/>
      <c r="JPL311" s="22"/>
      <c r="JPM311" s="22"/>
      <c r="JPN311" s="22"/>
      <c r="JPO311" s="22"/>
      <c r="JPP311" s="22"/>
      <c r="JPQ311" s="22"/>
      <c r="JPR311" s="22"/>
      <c r="JPS311" s="22"/>
      <c r="JPT311" s="22"/>
      <c r="JPU311" s="22"/>
      <c r="JPV311" s="22"/>
      <c r="JPW311" s="22"/>
      <c r="JPX311" s="22"/>
      <c r="JPY311" s="22"/>
      <c r="JPZ311" s="22"/>
      <c r="JQA311" s="22"/>
      <c r="JQB311" s="22"/>
      <c r="JQC311" s="22"/>
      <c r="JQD311" s="22"/>
      <c r="JQE311" s="22"/>
      <c r="JQF311" s="22"/>
      <c r="JQG311" s="22"/>
      <c r="JQH311" s="22"/>
      <c r="JQI311" s="22"/>
      <c r="JQJ311" s="22"/>
      <c r="JQK311" s="22"/>
      <c r="JQL311" s="22"/>
      <c r="JQM311" s="22"/>
      <c r="JQN311" s="22"/>
      <c r="JQO311" s="22"/>
      <c r="JQP311" s="22"/>
      <c r="JQQ311" s="22"/>
      <c r="JQR311" s="22"/>
      <c r="JQS311" s="22"/>
      <c r="JQT311" s="22"/>
      <c r="JQU311" s="22"/>
      <c r="JQV311" s="22"/>
      <c r="JQW311" s="22"/>
      <c r="JQX311" s="22"/>
      <c r="JQY311" s="22"/>
      <c r="JQZ311" s="22"/>
      <c r="JRA311" s="22"/>
      <c r="JRB311" s="22"/>
      <c r="JRC311" s="22"/>
      <c r="JRD311" s="22"/>
      <c r="JRE311" s="22"/>
      <c r="JRF311" s="22"/>
      <c r="JRG311" s="22"/>
      <c r="JRH311" s="22"/>
      <c r="JRI311" s="22"/>
      <c r="JRJ311" s="22"/>
      <c r="JRK311" s="22"/>
      <c r="JRL311" s="22"/>
      <c r="JRM311" s="22"/>
      <c r="JRN311" s="22"/>
      <c r="JRO311" s="22"/>
      <c r="JRP311" s="22"/>
      <c r="JRQ311" s="22"/>
      <c r="JRR311" s="22"/>
      <c r="JRS311" s="22"/>
      <c r="JRT311" s="22"/>
      <c r="JRU311" s="22"/>
      <c r="JRV311" s="22"/>
      <c r="JRW311" s="22"/>
      <c r="JRX311" s="22"/>
      <c r="JRY311" s="22"/>
      <c r="JRZ311" s="22"/>
      <c r="JSA311" s="22"/>
      <c r="JSB311" s="22"/>
      <c r="JSC311" s="22"/>
      <c r="JSD311" s="22"/>
      <c r="JSE311" s="22"/>
      <c r="JSF311" s="22"/>
      <c r="JSG311" s="22"/>
      <c r="JSH311" s="22"/>
      <c r="JSI311" s="22"/>
      <c r="JSJ311" s="22"/>
      <c r="JSK311" s="22"/>
      <c r="JSL311" s="22"/>
      <c r="JSM311" s="22"/>
      <c r="JSN311" s="22"/>
      <c r="JSO311" s="22"/>
      <c r="JSP311" s="22"/>
      <c r="JSQ311" s="22"/>
      <c r="JSR311" s="22"/>
      <c r="JSS311" s="22"/>
      <c r="JST311" s="22"/>
      <c r="JSU311" s="22"/>
      <c r="JSV311" s="22"/>
      <c r="JSW311" s="22"/>
      <c r="JSX311" s="22"/>
      <c r="JSY311" s="22"/>
      <c r="JSZ311" s="22"/>
      <c r="JTA311" s="22"/>
      <c r="JTB311" s="22"/>
      <c r="JTC311" s="22"/>
      <c r="JTD311" s="22"/>
      <c r="JTE311" s="22"/>
      <c r="JTF311" s="22"/>
      <c r="JTG311" s="22"/>
      <c r="JTH311" s="22"/>
      <c r="JTI311" s="22"/>
      <c r="JTJ311" s="22"/>
      <c r="JTK311" s="22"/>
      <c r="JTL311" s="22"/>
      <c r="JTM311" s="22"/>
      <c r="JTN311" s="22"/>
      <c r="JTO311" s="22"/>
      <c r="JTP311" s="22"/>
      <c r="JTQ311" s="22"/>
      <c r="JTR311" s="22"/>
      <c r="JTS311" s="22"/>
      <c r="JTT311" s="22"/>
      <c r="JTU311" s="22"/>
      <c r="JTV311" s="22"/>
      <c r="JTW311" s="22"/>
      <c r="JTX311" s="22"/>
      <c r="JTY311" s="22"/>
      <c r="JTZ311" s="22"/>
      <c r="JUA311" s="22"/>
      <c r="JUB311" s="22"/>
      <c r="JUC311" s="22"/>
      <c r="JUD311" s="22"/>
      <c r="JUE311" s="22"/>
      <c r="JUF311" s="22"/>
      <c r="JUG311" s="22"/>
      <c r="JUH311" s="22"/>
      <c r="JUI311" s="22"/>
      <c r="JUJ311" s="22"/>
      <c r="JUK311" s="22"/>
      <c r="JUL311" s="22"/>
      <c r="JUM311" s="22"/>
      <c r="JUN311" s="22"/>
      <c r="JUO311" s="22"/>
      <c r="JUP311" s="22"/>
      <c r="JUQ311" s="22"/>
      <c r="JUR311" s="22"/>
      <c r="JUS311" s="22"/>
      <c r="JUT311" s="22"/>
      <c r="JUU311" s="22"/>
      <c r="JUV311" s="22"/>
      <c r="JUW311" s="22"/>
      <c r="JUX311" s="22"/>
      <c r="JUY311" s="22"/>
      <c r="JUZ311" s="22"/>
      <c r="JVA311" s="22"/>
      <c r="JVB311" s="22"/>
      <c r="JVC311" s="22"/>
      <c r="JVD311" s="22"/>
      <c r="JVE311" s="22"/>
      <c r="JVF311" s="22"/>
      <c r="JVG311" s="22"/>
      <c r="JVH311" s="22"/>
      <c r="JVI311" s="22"/>
      <c r="JVJ311" s="22"/>
      <c r="JVK311" s="22"/>
      <c r="JVL311" s="22"/>
      <c r="JVM311" s="22"/>
      <c r="JVN311" s="22"/>
      <c r="JVO311" s="22"/>
      <c r="JVP311" s="22"/>
      <c r="JVQ311" s="22"/>
      <c r="JVR311" s="22"/>
      <c r="JVS311" s="22"/>
      <c r="JVT311" s="22"/>
      <c r="JVU311" s="22"/>
      <c r="JVV311" s="22"/>
      <c r="JVW311" s="22"/>
      <c r="JVX311" s="22"/>
      <c r="JVY311" s="22"/>
      <c r="JVZ311" s="22"/>
      <c r="JWA311" s="22"/>
      <c r="JWB311" s="22"/>
      <c r="JWC311" s="22"/>
      <c r="JWD311" s="22"/>
      <c r="JWE311" s="22"/>
      <c r="JWF311" s="22"/>
      <c r="JWG311" s="22"/>
      <c r="JWH311" s="22"/>
      <c r="JWI311" s="22"/>
      <c r="JWJ311" s="22"/>
      <c r="JWK311" s="22"/>
      <c r="JWL311" s="22"/>
      <c r="JWM311" s="22"/>
      <c r="JWN311" s="22"/>
      <c r="JWO311" s="22"/>
      <c r="JWP311" s="22"/>
      <c r="JWQ311" s="22"/>
      <c r="JWR311" s="22"/>
      <c r="JWS311" s="22"/>
      <c r="JWT311" s="22"/>
      <c r="JWU311" s="22"/>
      <c r="JWV311" s="22"/>
      <c r="JWW311" s="22"/>
      <c r="JWX311" s="22"/>
      <c r="JWY311" s="22"/>
      <c r="JWZ311" s="22"/>
      <c r="JXA311" s="22"/>
      <c r="JXB311" s="22"/>
      <c r="JXC311" s="22"/>
      <c r="JXD311" s="22"/>
      <c r="JXE311" s="22"/>
      <c r="JXF311" s="22"/>
      <c r="JXG311" s="22"/>
      <c r="JXH311" s="22"/>
      <c r="JXI311" s="22"/>
      <c r="JXJ311" s="22"/>
      <c r="JXK311" s="22"/>
      <c r="JXL311" s="22"/>
      <c r="JXM311" s="22"/>
      <c r="JXN311" s="22"/>
      <c r="JXO311" s="22"/>
      <c r="JXP311" s="22"/>
      <c r="JXQ311" s="22"/>
      <c r="JXR311" s="22"/>
      <c r="JXS311" s="22"/>
      <c r="JXT311" s="22"/>
      <c r="JXU311" s="22"/>
      <c r="JXV311" s="22"/>
      <c r="JXW311" s="22"/>
      <c r="JXX311" s="22"/>
      <c r="JXY311" s="22"/>
      <c r="JXZ311" s="22"/>
      <c r="JYA311" s="22"/>
      <c r="JYB311" s="22"/>
      <c r="JYC311" s="22"/>
      <c r="JYD311" s="22"/>
      <c r="JYE311" s="22"/>
      <c r="JYF311" s="22"/>
      <c r="JYG311" s="22"/>
      <c r="JYH311" s="22"/>
      <c r="JYI311" s="22"/>
      <c r="JYJ311" s="22"/>
      <c r="JYK311" s="22"/>
      <c r="JYL311" s="22"/>
      <c r="JYM311" s="22"/>
      <c r="JYN311" s="22"/>
      <c r="JYO311" s="22"/>
      <c r="JYP311" s="22"/>
      <c r="JYQ311" s="22"/>
      <c r="JYR311" s="22"/>
      <c r="JYS311" s="22"/>
      <c r="JYT311" s="22"/>
      <c r="JYU311" s="22"/>
      <c r="JYV311" s="22"/>
      <c r="JYW311" s="22"/>
      <c r="JYX311" s="22"/>
      <c r="JYY311" s="22"/>
      <c r="JYZ311" s="22"/>
      <c r="JZA311" s="22"/>
      <c r="JZB311" s="22"/>
      <c r="JZC311" s="22"/>
      <c r="JZD311" s="22"/>
      <c r="JZE311" s="22"/>
      <c r="JZF311" s="22"/>
      <c r="JZG311" s="22"/>
      <c r="JZH311" s="22"/>
      <c r="JZI311" s="22"/>
      <c r="JZJ311" s="22"/>
      <c r="JZK311" s="22"/>
      <c r="JZL311" s="22"/>
      <c r="JZM311" s="22"/>
      <c r="JZN311" s="22"/>
      <c r="JZO311" s="22"/>
      <c r="JZP311" s="22"/>
      <c r="JZQ311" s="22"/>
      <c r="JZR311" s="22"/>
      <c r="JZS311" s="22"/>
      <c r="JZT311" s="22"/>
      <c r="JZU311" s="22"/>
      <c r="JZV311" s="22"/>
      <c r="JZW311" s="22"/>
      <c r="JZX311" s="22"/>
      <c r="JZY311" s="22"/>
      <c r="JZZ311" s="22"/>
      <c r="KAA311" s="22"/>
      <c r="KAB311" s="22"/>
      <c r="KAC311" s="22"/>
      <c r="KAD311" s="22"/>
      <c r="KAE311" s="22"/>
      <c r="KAF311" s="22"/>
      <c r="KAG311" s="22"/>
      <c r="KAH311" s="22"/>
      <c r="KAI311" s="22"/>
      <c r="KAJ311" s="22"/>
      <c r="KAK311" s="22"/>
      <c r="KAL311" s="22"/>
      <c r="KAM311" s="22"/>
      <c r="KAN311" s="22"/>
      <c r="KAO311" s="22"/>
      <c r="KAP311" s="22"/>
      <c r="KAQ311" s="22"/>
      <c r="KAR311" s="22"/>
      <c r="KAS311" s="22"/>
      <c r="KAT311" s="22"/>
      <c r="KAU311" s="22"/>
      <c r="KAV311" s="22"/>
      <c r="KAW311" s="22"/>
      <c r="KAX311" s="22"/>
      <c r="KAY311" s="22"/>
      <c r="KAZ311" s="22"/>
      <c r="KBA311" s="22"/>
      <c r="KBB311" s="22"/>
      <c r="KBC311" s="22"/>
      <c r="KBD311" s="22"/>
      <c r="KBE311" s="22"/>
      <c r="KBF311" s="22"/>
      <c r="KBG311" s="22"/>
      <c r="KBH311" s="22"/>
      <c r="KBI311" s="22"/>
      <c r="KBJ311" s="22"/>
      <c r="KBK311" s="22"/>
      <c r="KBL311" s="22"/>
      <c r="KBM311" s="22"/>
      <c r="KBN311" s="22"/>
      <c r="KBO311" s="22"/>
      <c r="KBP311" s="22"/>
      <c r="KBQ311" s="22"/>
      <c r="KBR311" s="22"/>
      <c r="KBS311" s="22"/>
      <c r="KBT311" s="22"/>
      <c r="KBU311" s="22"/>
      <c r="KBV311" s="22"/>
      <c r="KBW311" s="22"/>
      <c r="KBX311" s="22"/>
      <c r="KBY311" s="22"/>
      <c r="KBZ311" s="22"/>
      <c r="KCA311" s="22"/>
      <c r="KCB311" s="22"/>
      <c r="KCC311" s="22"/>
      <c r="KCD311" s="22"/>
      <c r="KCE311" s="22"/>
      <c r="KCF311" s="22"/>
      <c r="KCG311" s="22"/>
      <c r="KCH311" s="22"/>
      <c r="KCI311" s="22"/>
      <c r="KCJ311" s="22"/>
      <c r="KCK311" s="22"/>
      <c r="KCL311" s="22"/>
      <c r="KCM311" s="22"/>
      <c r="KCN311" s="22"/>
      <c r="KCO311" s="22"/>
      <c r="KCP311" s="22"/>
      <c r="KCQ311" s="22"/>
      <c r="KCR311" s="22"/>
      <c r="KCS311" s="22"/>
      <c r="KCT311" s="22"/>
      <c r="KCU311" s="22"/>
      <c r="KCV311" s="22"/>
      <c r="KCW311" s="22"/>
      <c r="KCX311" s="22"/>
      <c r="KCY311" s="22"/>
      <c r="KCZ311" s="22"/>
      <c r="KDA311" s="22"/>
      <c r="KDB311" s="22"/>
      <c r="KDC311" s="22"/>
      <c r="KDD311" s="22"/>
      <c r="KDE311" s="22"/>
      <c r="KDF311" s="22"/>
      <c r="KDG311" s="22"/>
      <c r="KDH311" s="22"/>
      <c r="KDI311" s="22"/>
      <c r="KDJ311" s="22"/>
      <c r="KDK311" s="22"/>
      <c r="KDL311" s="22"/>
      <c r="KDM311" s="22"/>
      <c r="KDN311" s="22"/>
      <c r="KDO311" s="22"/>
      <c r="KDP311" s="22"/>
      <c r="KDQ311" s="22"/>
      <c r="KDR311" s="22"/>
      <c r="KDS311" s="22"/>
      <c r="KDT311" s="22"/>
      <c r="KDU311" s="22"/>
      <c r="KDV311" s="22"/>
      <c r="KDW311" s="22"/>
      <c r="KDX311" s="22"/>
      <c r="KDY311" s="22"/>
      <c r="KDZ311" s="22"/>
      <c r="KEA311" s="22"/>
      <c r="KEB311" s="22"/>
      <c r="KEC311" s="22"/>
      <c r="KED311" s="22"/>
      <c r="KEE311" s="22"/>
      <c r="KEF311" s="22"/>
      <c r="KEG311" s="22"/>
      <c r="KEH311" s="22"/>
      <c r="KEI311" s="22"/>
      <c r="KEJ311" s="22"/>
      <c r="KEK311" s="22"/>
      <c r="KEL311" s="22"/>
      <c r="KEM311" s="22"/>
      <c r="KEN311" s="22"/>
      <c r="KEO311" s="22"/>
      <c r="KEP311" s="22"/>
      <c r="KEQ311" s="22"/>
      <c r="KER311" s="22"/>
      <c r="KES311" s="22"/>
      <c r="KET311" s="22"/>
      <c r="KEU311" s="22"/>
      <c r="KEV311" s="22"/>
      <c r="KEW311" s="22"/>
      <c r="KEX311" s="22"/>
      <c r="KEY311" s="22"/>
      <c r="KEZ311" s="22"/>
      <c r="KFA311" s="22"/>
      <c r="KFB311" s="22"/>
      <c r="KFC311" s="22"/>
      <c r="KFD311" s="22"/>
      <c r="KFE311" s="22"/>
      <c r="KFF311" s="22"/>
      <c r="KFG311" s="22"/>
      <c r="KFH311" s="22"/>
      <c r="KFI311" s="22"/>
      <c r="KFJ311" s="22"/>
      <c r="KFK311" s="22"/>
      <c r="KFL311" s="22"/>
      <c r="KFM311" s="22"/>
      <c r="KFN311" s="22"/>
      <c r="KFO311" s="22"/>
      <c r="KFP311" s="22"/>
      <c r="KFQ311" s="22"/>
      <c r="KFR311" s="22"/>
      <c r="KFS311" s="22"/>
      <c r="KFT311" s="22"/>
      <c r="KFU311" s="22"/>
      <c r="KFV311" s="22"/>
      <c r="KFW311" s="22"/>
      <c r="KFX311" s="22"/>
      <c r="KFY311" s="22"/>
      <c r="KFZ311" s="22"/>
      <c r="KGA311" s="22"/>
      <c r="KGB311" s="22"/>
      <c r="KGC311" s="22"/>
      <c r="KGD311" s="22"/>
      <c r="KGE311" s="22"/>
      <c r="KGF311" s="22"/>
      <c r="KGG311" s="22"/>
      <c r="KGH311" s="22"/>
      <c r="KGI311" s="22"/>
      <c r="KGJ311" s="22"/>
      <c r="KGK311" s="22"/>
      <c r="KGL311" s="22"/>
      <c r="KGM311" s="22"/>
      <c r="KGN311" s="22"/>
      <c r="KGO311" s="22"/>
      <c r="KGP311" s="22"/>
      <c r="KGQ311" s="22"/>
      <c r="KGR311" s="22"/>
      <c r="KGS311" s="22"/>
      <c r="KGT311" s="22"/>
      <c r="KGU311" s="22"/>
      <c r="KGV311" s="22"/>
      <c r="KGW311" s="22"/>
      <c r="KGX311" s="22"/>
      <c r="KGY311" s="22"/>
      <c r="KGZ311" s="22"/>
      <c r="KHA311" s="22"/>
      <c r="KHB311" s="22"/>
      <c r="KHC311" s="22"/>
      <c r="KHD311" s="22"/>
      <c r="KHE311" s="22"/>
      <c r="KHF311" s="22"/>
      <c r="KHG311" s="22"/>
      <c r="KHH311" s="22"/>
      <c r="KHI311" s="22"/>
      <c r="KHJ311" s="22"/>
      <c r="KHK311" s="22"/>
      <c r="KHL311" s="22"/>
      <c r="KHM311" s="22"/>
      <c r="KHN311" s="22"/>
      <c r="KHO311" s="22"/>
      <c r="KHP311" s="22"/>
      <c r="KHQ311" s="22"/>
      <c r="KHR311" s="22"/>
      <c r="KHS311" s="22"/>
      <c r="KHT311" s="22"/>
      <c r="KHU311" s="22"/>
      <c r="KHV311" s="22"/>
      <c r="KHW311" s="22"/>
      <c r="KHX311" s="22"/>
      <c r="KHY311" s="22"/>
      <c r="KHZ311" s="22"/>
      <c r="KIA311" s="22"/>
      <c r="KIB311" s="22"/>
      <c r="KIC311" s="22"/>
      <c r="KID311" s="22"/>
      <c r="KIE311" s="22"/>
      <c r="KIF311" s="22"/>
      <c r="KIG311" s="22"/>
      <c r="KIH311" s="22"/>
      <c r="KII311" s="22"/>
      <c r="KIJ311" s="22"/>
      <c r="KIK311" s="22"/>
      <c r="KIL311" s="22"/>
      <c r="KIM311" s="22"/>
      <c r="KIN311" s="22"/>
      <c r="KIO311" s="22"/>
      <c r="KIP311" s="22"/>
      <c r="KIQ311" s="22"/>
      <c r="KIR311" s="22"/>
      <c r="KIS311" s="22"/>
      <c r="KIT311" s="22"/>
      <c r="KIU311" s="22"/>
      <c r="KIV311" s="22"/>
      <c r="KIW311" s="22"/>
      <c r="KIX311" s="22"/>
      <c r="KIY311" s="22"/>
      <c r="KIZ311" s="22"/>
      <c r="KJA311" s="22"/>
      <c r="KJB311" s="22"/>
      <c r="KJC311" s="22"/>
      <c r="KJD311" s="22"/>
      <c r="KJE311" s="22"/>
      <c r="KJF311" s="22"/>
      <c r="KJG311" s="22"/>
      <c r="KJH311" s="22"/>
      <c r="KJI311" s="22"/>
      <c r="KJJ311" s="22"/>
      <c r="KJK311" s="22"/>
      <c r="KJL311" s="22"/>
      <c r="KJM311" s="22"/>
      <c r="KJN311" s="22"/>
      <c r="KJO311" s="22"/>
      <c r="KJP311" s="22"/>
      <c r="KJQ311" s="22"/>
      <c r="KJR311" s="22"/>
      <c r="KJS311" s="22"/>
      <c r="KJT311" s="22"/>
      <c r="KJU311" s="22"/>
      <c r="KJV311" s="22"/>
      <c r="KJW311" s="22"/>
      <c r="KJX311" s="22"/>
      <c r="KJY311" s="22"/>
      <c r="KJZ311" s="22"/>
      <c r="KKA311" s="22"/>
      <c r="KKB311" s="22"/>
      <c r="KKC311" s="22"/>
      <c r="KKD311" s="22"/>
      <c r="KKE311" s="22"/>
      <c r="KKF311" s="22"/>
      <c r="KKG311" s="22"/>
      <c r="KKH311" s="22"/>
      <c r="KKI311" s="22"/>
      <c r="KKJ311" s="22"/>
      <c r="KKK311" s="22"/>
      <c r="KKL311" s="22"/>
      <c r="KKM311" s="22"/>
      <c r="KKN311" s="22"/>
      <c r="KKO311" s="22"/>
      <c r="KKP311" s="22"/>
      <c r="KKQ311" s="22"/>
      <c r="KKR311" s="22"/>
      <c r="KKS311" s="22"/>
      <c r="KKT311" s="22"/>
      <c r="KKU311" s="22"/>
      <c r="KKV311" s="22"/>
      <c r="KKW311" s="22"/>
      <c r="KKX311" s="22"/>
      <c r="KKY311" s="22"/>
      <c r="KKZ311" s="22"/>
      <c r="KLA311" s="22"/>
      <c r="KLB311" s="22"/>
      <c r="KLC311" s="22"/>
      <c r="KLD311" s="22"/>
      <c r="KLE311" s="22"/>
      <c r="KLF311" s="22"/>
      <c r="KLG311" s="22"/>
      <c r="KLH311" s="22"/>
      <c r="KLI311" s="22"/>
      <c r="KLJ311" s="22"/>
      <c r="KLK311" s="22"/>
      <c r="KLL311" s="22"/>
      <c r="KLM311" s="22"/>
      <c r="KLN311" s="22"/>
      <c r="KLO311" s="22"/>
      <c r="KLP311" s="22"/>
      <c r="KLQ311" s="22"/>
      <c r="KLR311" s="22"/>
      <c r="KLS311" s="22"/>
      <c r="KLT311" s="22"/>
      <c r="KLU311" s="22"/>
      <c r="KLV311" s="22"/>
      <c r="KLW311" s="22"/>
      <c r="KLX311" s="22"/>
      <c r="KLY311" s="22"/>
      <c r="KLZ311" s="22"/>
      <c r="KMA311" s="22"/>
      <c r="KMB311" s="22"/>
      <c r="KMC311" s="22"/>
      <c r="KMD311" s="22"/>
      <c r="KME311" s="22"/>
      <c r="KMF311" s="22"/>
      <c r="KMG311" s="22"/>
      <c r="KMH311" s="22"/>
      <c r="KMI311" s="22"/>
      <c r="KMJ311" s="22"/>
      <c r="KMK311" s="22"/>
      <c r="KML311" s="22"/>
      <c r="KMM311" s="22"/>
      <c r="KMN311" s="22"/>
      <c r="KMO311" s="22"/>
      <c r="KMP311" s="22"/>
      <c r="KMQ311" s="22"/>
      <c r="KMR311" s="22"/>
      <c r="KMS311" s="22"/>
      <c r="KMT311" s="22"/>
      <c r="KMU311" s="22"/>
      <c r="KMV311" s="22"/>
      <c r="KMW311" s="22"/>
      <c r="KMX311" s="22"/>
      <c r="KMY311" s="22"/>
      <c r="KMZ311" s="22"/>
      <c r="KNA311" s="22"/>
      <c r="KNB311" s="22"/>
      <c r="KNC311" s="22"/>
      <c r="KND311" s="22"/>
      <c r="KNE311" s="22"/>
      <c r="KNF311" s="22"/>
      <c r="KNG311" s="22"/>
      <c r="KNH311" s="22"/>
      <c r="KNI311" s="22"/>
      <c r="KNJ311" s="22"/>
      <c r="KNK311" s="22"/>
      <c r="KNL311" s="22"/>
      <c r="KNM311" s="22"/>
      <c r="KNN311" s="22"/>
      <c r="KNO311" s="22"/>
      <c r="KNP311" s="22"/>
      <c r="KNQ311" s="22"/>
      <c r="KNR311" s="22"/>
      <c r="KNS311" s="22"/>
      <c r="KNT311" s="22"/>
      <c r="KNU311" s="22"/>
      <c r="KNV311" s="22"/>
      <c r="KNW311" s="22"/>
      <c r="KNX311" s="22"/>
      <c r="KNY311" s="22"/>
      <c r="KNZ311" s="22"/>
      <c r="KOA311" s="22"/>
      <c r="KOB311" s="22"/>
      <c r="KOC311" s="22"/>
      <c r="KOD311" s="22"/>
      <c r="KOE311" s="22"/>
      <c r="KOF311" s="22"/>
      <c r="KOG311" s="22"/>
      <c r="KOH311" s="22"/>
      <c r="KOI311" s="22"/>
      <c r="KOJ311" s="22"/>
      <c r="KOK311" s="22"/>
      <c r="KOL311" s="22"/>
      <c r="KOM311" s="22"/>
      <c r="KON311" s="22"/>
      <c r="KOO311" s="22"/>
      <c r="KOP311" s="22"/>
      <c r="KOQ311" s="22"/>
      <c r="KOR311" s="22"/>
      <c r="KOS311" s="22"/>
      <c r="KOT311" s="22"/>
      <c r="KOU311" s="22"/>
      <c r="KOV311" s="22"/>
      <c r="KOW311" s="22"/>
      <c r="KOX311" s="22"/>
      <c r="KOY311" s="22"/>
      <c r="KOZ311" s="22"/>
      <c r="KPA311" s="22"/>
      <c r="KPB311" s="22"/>
      <c r="KPC311" s="22"/>
      <c r="KPD311" s="22"/>
      <c r="KPE311" s="22"/>
      <c r="KPF311" s="22"/>
      <c r="KPG311" s="22"/>
      <c r="KPH311" s="22"/>
      <c r="KPI311" s="22"/>
      <c r="KPJ311" s="22"/>
      <c r="KPK311" s="22"/>
      <c r="KPL311" s="22"/>
      <c r="KPM311" s="22"/>
      <c r="KPN311" s="22"/>
      <c r="KPO311" s="22"/>
      <c r="KPP311" s="22"/>
      <c r="KPQ311" s="22"/>
      <c r="KPR311" s="22"/>
      <c r="KPS311" s="22"/>
      <c r="KPT311" s="22"/>
      <c r="KPU311" s="22"/>
      <c r="KPV311" s="22"/>
      <c r="KPW311" s="22"/>
      <c r="KPX311" s="22"/>
      <c r="KPY311" s="22"/>
      <c r="KPZ311" s="22"/>
      <c r="KQA311" s="22"/>
      <c r="KQB311" s="22"/>
      <c r="KQC311" s="22"/>
      <c r="KQD311" s="22"/>
      <c r="KQE311" s="22"/>
      <c r="KQF311" s="22"/>
      <c r="KQG311" s="22"/>
      <c r="KQH311" s="22"/>
      <c r="KQI311" s="22"/>
      <c r="KQJ311" s="22"/>
      <c r="KQK311" s="22"/>
      <c r="KQL311" s="22"/>
      <c r="KQM311" s="22"/>
      <c r="KQN311" s="22"/>
      <c r="KQO311" s="22"/>
      <c r="KQP311" s="22"/>
      <c r="KQQ311" s="22"/>
      <c r="KQR311" s="22"/>
      <c r="KQS311" s="22"/>
      <c r="KQT311" s="22"/>
      <c r="KQU311" s="22"/>
      <c r="KQV311" s="22"/>
      <c r="KQW311" s="22"/>
      <c r="KQX311" s="22"/>
      <c r="KQY311" s="22"/>
      <c r="KQZ311" s="22"/>
      <c r="KRA311" s="22"/>
      <c r="KRB311" s="22"/>
      <c r="KRC311" s="22"/>
      <c r="KRD311" s="22"/>
      <c r="KRE311" s="22"/>
      <c r="KRF311" s="22"/>
      <c r="KRG311" s="22"/>
      <c r="KRH311" s="22"/>
      <c r="KRI311" s="22"/>
      <c r="KRJ311" s="22"/>
      <c r="KRK311" s="22"/>
      <c r="KRL311" s="22"/>
      <c r="KRM311" s="22"/>
      <c r="KRN311" s="22"/>
      <c r="KRO311" s="22"/>
      <c r="KRP311" s="22"/>
      <c r="KRQ311" s="22"/>
      <c r="KRR311" s="22"/>
      <c r="KRS311" s="22"/>
      <c r="KRT311" s="22"/>
      <c r="KRU311" s="22"/>
      <c r="KRV311" s="22"/>
      <c r="KRW311" s="22"/>
      <c r="KRX311" s="22"/>
      <c r="KRY311" s="22"/>
      <c r="KRZ311" s="22"/>
      <c r="KSA311" s="22"/>
      <c r="KSB311" s="22"/>
      <c r="KSC311" s="22"/>
      <c r="KSD311" s="22"/>
      <c r="KSE311" s="22"/>
      <c r="KSF311" s="22"/>
      <c r="KSG311" s="22"/>
      <c r="KSH311" s="22"/>
      <c r="KSI311" s="22"/>
      <c r="KSJ311" s="22"/>
      <c r="KSK311" s="22"/>
      <c r="KSL311" s="22"/>
      <c r="KSM311" s="22"/>
      <c r="KSN311" s="22"/>
      <c r="KSO311" s="22"/>
      <c r="KSP311" s="22"/>
      <c r="KSQ311" s="22"/>
      <c r="KSR311" s="22"/>
      <c r="KSS311" s="22"/>
      <c r="KST311" s="22"/>
      <c r="KSU311" s="22"/>
      <c r="KSV311" s="22"/>
      <c r="KSW311" s="22"/>
      <c r="KSX311" s="22"/>
      <c r="KSY311" s="22"/>
      <c r="KSZ311" s="22"/>
      <c r="KTA311" s="22"/>
      <c r="KTB311" s="22"/>
      <c r="KTC311" s="22"/>
      <c r="KTD311" s="22"/>
      <c r="KTE311" s="22"/>
      <c r="KTF311" s="22"/>
      <c r="KTG311" s="22"/>
      <c r="KTH311" s="22"/>
      <c r="KTI311" s="22"/>
      <c r="KTJ311" s="22"/>
      <c r="KTK311" s="22"/>
      <c r="KTL311" s="22"/>
      <c r="KTM311" s="22"/>
      <c r="KTN311" s="22"/>
      <c r="KTO311" s="22"/>
      <c r="KTP311" s="22"/>
      <c r="KTQ311" s="22"/>
      <c r="KTR311" s="22"/>
      <c r="KTS311" s="22"/>
      <c r="KTT311" s="22"/>
      <c r="KTU311" s="22"/>
      <c r="KTV311" s="22"/>
      <c r="KTW311" s="22"/>
      <c r="KTX311" s="22"/>
      <c r="KTY311" s="22"/>
      <c r="KTZ311" s="22"/>
      <c r="KUA311" s="22"/>
      <c r="KUB311" s="22"/>
      <c r="KUC311" s="22"/>
      <c r="KUD311" s="22"/>
      <c r="KUE311" s="22"/>
      <c r="KUF311" s="22"/>
      <c r="KUG311" s="22"/>
      <c r="KUH311" s="22"/>
      <c r="KUI311" s="22"/>
      <c r="KUJ311" s="22"/>
      <c r="KUK311" s="22"/>
      <c r="KUL311" s="22"/>
      <c r="KUM311" s="22"/>
      <c r="KUN311" s="22"/>
      <c r="KUO311" s="22"/>
      <c r="KUP311" s="22"/>
      <c r="KUQ311" s="22"/>
      <c r="KUR311" s="22"/>
      <c r="KUS311" s="22"/>
      <c r="KUT311" s="22"/>
      <c r="KUU311" s="22"/>
      <c r="KUV311" s="22"/>
      <c r="KUW311" s="22"/>
      <c r="KUX311" s="22"/>
      <c r="KUY311" s="22"/>
      <c r="KUZ311" s="22"/>
      <c r="KVA311" s="22"/>
      <c r="KVB311" s="22"/>
      <c r="KVC311" s="22"/>
      <c r="KVD311" s="22"/>
      <c r="KVE311" s="22"/>
      <c r="KVF311" s="22"/>
      <c r="KVG311" s="22"/>
      <c r="KVH311" s="22"/>
      <c r="KVI311" s="22"/>
      <c r="KVJ311" s="22"/>
      <c r="KVK311" s="22"/>
      <c r="KVL311" s="22"/>
      <c r="KVM311" s="22"/>
      <c r="KVN311" s="22"/>
      <c r="KVO311" s="22"/>
      <c r="KVP311" s="22"/>
      <c r="KVQ311" s="22"/>
      <c r="KVR311" s="22"/>
      <c r="KVS311" s="22"/>
      <c r="KVT311" s="22"/>
      <c r="KVU311" s="22"/>
      <c r="KVV311" s="22"/>
      <c r="KVW311" s="22"/>
      <c r="KVX311" s="22"/>
      <c r="KVY311" s="22"/>
      <c r="KVZ311" s="22"/>
      <c r="KWA311" s="22"/>
      <c r="KWB311" s="22"/>
      <c r="KWC311" s="22"/>
      <c r="KWD311" s="22"/>
      <c r="KWE311" s="22"/>
      <c r="KWF311" s="22"/>
      <c r="KWG311" s="22"/>
      <c r="KWH311" s="22"/>
      <c r="KWI311" s="22"/>
      <c r="KWJ311" s="22"/>
      <c r="KWK311" s="22"/>
      <c r="KWL311" s="22"/>
      <c r="KWM311" s="22"/>
      <c r="KWN311" s="22"/>
      <c r="KWO311" s="22"/>
      <c r="KWP311" s="22"/>
      <c r="KWQ311" s="22"/>
      <c r="KWR311" s="22"/>
      <c r="KWS311" s="22"/>
      <c r="KWT311" s="22"/>
      <c r="KWU311" s="22"/>
      <c r="KWV311" s="22"/>
      <c r="KWW311" s="22"/>
      <c r="KWX311" s="22"/>
      <c r="KWY311" s="22"/>
      <c r="KWZ311" s="22"/>
      <c r="KXA311" s="22"/>
      <c r="KXB311" s="22"/>
      <c r="KXC311" s="22"/>
      <c r="KXD311" s="22"/>
      <c r="KXE311" s="22"/>
      <c r="KXF311" s="22"/>
      <c r="KXG311" s="22"/>
      <c r="KXH311" s="22"/>
      <c r="KXI311" s="22"/>
      <c r="KXJ311" s="22"/>
      <c r="KXK311" s="22"/>
      <c r="KXL311" s="22"/>
      <c r="KXM311" s="22"/>
      <c r="KXN311" s="22"/>
      <c r="KXO311" s="22"/>
      <c r="KXP311" s="22"/>
      <c r="KXQ311" s="22"/>
      <c r="KXR311" s="22"/>
      <c r="KXS311" s="22"/>
      <c r="KXT311" s="22"/>
      <c r="KXU311" s="22"/>
      <c r="KXV311" s="22"/>
      <c r="KXW311" s="22"/>
      <c r="KXX311" s="22"/>
      <c r="KXY311" s="22"/>
      <c r="KXZ311" s="22"/>
      <c r="KYA311" s="22"/>
      <c r="KYB311" s="22"/>
      <c r="KYC311" s="22"/>
      <c r="KYD311" s="22"/>
      <c r="KYE311" s="22"/>
      <c r="KYF311" s="22"/>
      <c r="KYG311" s="22"/>
      <c r="KYH311" s="22"/>
      <c r="KYI311" s="22"/>
      <c r="KYJ311" s="22"/>
      <c r="KYK311" s="22"/>
      <c r="KYL311" s="22"/>
      <c r="KYM311" s="22"/>
      <c r="KYN311" s="22"/>
      <c r="KYO311" s="22"/>
      <c r="KYP311" s="22"/>
      <c r="KYQ311" s="22"/>
      <c r="KYR311" s="22"/>
      <c r="KYS311" s="22"/>
      <c r="KYT311" s="22"/>
      <c r="KYU311" s="22"/>
      <c r="KYV311" s="22"/>
      <c r="KYW311" s="22"/>
      <c r="KYX311" s="22"/>
      <c r="KYY311" s="22"/>
      <c r="KYZ311" s="22"/>
      <c r="KZA311" s="22"/>
      <c r="KZB311" s="22"/>
      <c r="KZC311" s="22"/>
      <c r="KZD311" s="22"/>
      <c r="KZE311" s="22"/>
      <c r="KZF311" s="22"/>
      <c r="KZG311" s="22"/>
      <c r="KZH311" s="22"/>
      <c r="KZI311" s="22"/>
      <c r="KZJ311" s="22"/>
      <c r="KZK311" s="22"/>
      <c r="KZL311" s="22"/>
      <c r="KZM311" s="22"/>
      <c r="KZN311" s="22"/>
      <c r="KZO311" s="22"/>
      <c r="KZP311" s="22"/>
      <c r="KZQ311" s="22"/>
      <c r="KZR311" s="22"/>
      <c r="KZS311" s="22"/>
      <c r="KZT311" s="22"/>
      <c r="KZU311" s="22"/>
      <c r="KZV311" s="22"/>
      <c r="KZW311" s="22"/>
      <c r="KZX311" s="22"/>
      <c r="KZY311" s="22"/>
      <c r="KZZ311" s="22"/>
      <c r="LAA311" s="22"/>
      <c r="LAB311" s="22"/>
      <c r="LAC311" s="22"/>
      <c r="LAD311" s="22"/>
      <c r="LAE311" s="22"/>
      <c r="LAF311" s="22"/>
      <c r="LAG311" s="22"/>
      <c r="LAH311" s="22"/>
      <c r="LAI311" s="22"/>
      <c r="LAJ311" s="22"/>
      <c r="LAK311" s="22"/>
      <c r="LAL311" s="22"/>
      <c r="LAM311" s="22"/>
      <c r="LAN311" s="22"/>
      <c r="LAO311" s="22"/>
      <c r="LAP311" s="22"/>
      <c r="LAQ311" s="22"/>
      <c r="LAR311" s="22"/>
      <c r="LAS311" s="22"/>
      <c r="LAT311" s="22"/>
      <c r="LAU311" s="22"/>
      <c r="LAV311" s="22"/>
      <c r="LAW311" s="22"/>
      <c r="LAX311" s="22"/>
      <c r="LAY311" s="22"/>
      <c r="LAZ311" s="22"/>
      <c r="LBA311" s="22"/>
      <c r="LBB311" s="22"/>
      <c r="LBC311" s="22"/>
      <c r="LBD311" s="22"/>
      <c r="LBE311" s="22"/>
      <c r="LBF311" s="22"/>
      <c r="LBG311" s="22"/>
      <c r="LBH311" s="22"/>
      <c r="LBI311" s="22"/>
      <c r="LBJ311" s="22"/>
      <c r="LBK311" s="22"/>
      <c r="LBL311" s="22"/>
      <c r="LBM311" s="22"/>
      <c r="LBN311" s="22"/>
      <c r="LBO311" s="22"/>
      <c r="LBP311" s="22"/>
      <c r="LBQ311" s="22"/>
      <c r="LBR311" s="22"/>
      <c r="LBS311" s="22"/>
      <c r="LBT311" s="22"/>
      <c r="LBU311" s="22"/>
      <c r="LBV311" s="22"/>
      <c r="LBW311" s="22"/>
      <c r="LBX311" s="22"/>
      <c r="LBY311" s="22"/>
      <c r="LBZ311" s="22"/>
      <c r="LCA311" s="22"/>
      <c r="LCB311" s="22"/>
      <c r="LCC311" s="22"/>
      <c r="LCD311" s="22"/>
      <c r="LCE311" s="22"/>
      <c r="LCF311" s="22"/>
      <c r="LCG311" s="22"/>
      <c r="LCH311" s="22"/>
      <c r="LCI311" s="22"/>
      <c r="LCJ311" s="22"/>
      <c r="LCK311" s="22"/>
      <c r="LCL311" s="22"/>
      <c r="LCM311" s="22"/>
      <c r="LCN311" s="22"/>
      <c r="LCO311" s="22"/>
      <c r="LCP311" s="22"/>
      <c r="LCQ311" s="22"/>
      <c r="LCR311" s="22"/>
      <c r="LCS311" s="22"/>
      <c r="LCT311" s="22"/>
      <c r="LCU311" s="22"/>
      <c r="LCV311" s="22"/>
      <c r="LCW311" s="22"/>
      <c r="LCX311" s="22"/>
      <c r="LCY311" s="22"/>
      <c r="LCZ311" s="22"/>
      <c r="LDA311" s="22"/>
      <c r="LDB311" s="22"/>
      <c r="LDC311" s="22"/>
      <c r="LDD311" s="22"/>
      <c r="LDE311" s="22"/>
      <c r="LDF311" s="22"/>
      <c r="LDG311" s="22"/>
      <c r="LDH311" s="22"/>
      <c r="LDI311" s="22"/>
      <c r="LDJ311" s="22"/>
      <c r="LDK311" s="22"/>
      <c r="LDL311" s="22"/>
      <c r="LDM311" s="22"/>
      <c r="LDN311" s="22"/>
      <c r="LDO311" s="22"/>
      <c r="LDP311" s="22"/>
      <c r="LDQ311" s="22"/>
      <c r="LDR311" s="22"/>
      <c r="LDS311" s="22"/>
      <c r="LDT311" s="22"/>
      <c r="LDU311" s="22"/>
      <c r="LDV311" s="22"/>
      <c r="LDW311" s="22"/>
      <c r="LDX311" s="22"/>
      <c r="LDY311" s="22"/>
      <c r="LDZ311" s="22"/>
      <c r="LEA311" s="22"/>
      <c r="LEB311" s="22"/>
      <c r="LEC311" s="22"/>
      <c r="LED311" s="22"/>
      <c r="LEE311" s="22"/>
      <c r="LEF311" s="22"/>
      <c r="LEG311" s="22"/>
      <c r="LEH311" s="22"/>
      <c r="LEI311" s="22"/>
      <c r="LEJ311" s="22"/>
      <c r="LEK311" s="22"/>
      <c r="LEL311" s="22"/>
      <c r="LEM311" s="22"/>
      <c r="LEN311" s="22"/>
      <c r="LEO311" s="22"/>
      <c r="LEP311" s="22"/>
      <c r="LEQ311" s="22"/>
      <c r="LER311" s="22"/>
      <c r="LES311" s="22"/>
      <c r="LET311" s="22"/>
      <c r="LEU311" s="22"/>
      <c r="LEV311" s="22"/>
      <c r="LEW311" s="22"/>
      <c r="LEX311" s="22"/>
      <c r="LEY311" s="22"/>
      <c r="LEZ311" s="22"/>
      <c r="LFA311" s="22"/>
      <c r="LFB311" s="22"/>
      <c r="LFC311" s="22"/>
      <c r="LFD311" s="22"/>
      <c r="LFE311" s="22"/>
      <c r="LFF311" s="22"/>
      <c r="LFG311" s="22"/>
      <c r="LFH311" s="22"/>
      <c r="LFI311" s="22"/>
      <c r="LFJ311" s="22"/>
      <c r="LFK311" s="22"/>
      <c r="LFL311" s="22"/>
      <c r="LFM311" s="22"/>
      <c r="LFN311" s="22"/>
      <c r="LFO311" s="22"/>
      <c r="LFP311" s="22"/>
      <c r="LFQ311" s="22"/>
      <c r="LFR311" s="22"/>
      <c r="LFS311" s="22"/>
      <c r="LFT311" s="22"/>
      <c r="LFU311" s="22"/>
      <c r="LFV311" s="22"/>
      <c r="LFW311" s="22"/>
      <c r="LFX311" s="22"/>
      <c r="LFY311" s="22"/>
      <c r="LFZ311" s="22"/>
      <c r="LGA311" s="22"/>
      <c r="LGB311" s="22"/>
      <c r="LGC311" s="22"/>
      <c r="LGD311" s="22"/>
      <c r="LGE311" s="22"/>
      <c r="LGF311" s="22"/>
      <c r="LGG311" s="22"/>
      <c r="LGH311" s="22"/>
      <c r="LGI311" s="22"/>
      <c r="LGJ311" s="22"/>
      <c r="LGK311" s="22"/>
      <c r="LGL311" s="22"/>
      <c r="LGM311" s="22"/>
      <c r="LGN311" s="22"/>
      <c r="LGO311" s="22"/>
      <c r="LGP311" s="22"/>
      <c r="LGQ311" s="22"/>
      <c r="LGR311" s="22"/>
      <c r="LGS311" s="22"/>
      <c r="LGT311" s="22"/>
      <c r="LGU311" s="22"/>
      <c r="LGV311" s="22"/>
      <c r="LGW311" s="22"/>
      <c r="LGX311" s="22"/>
      <c r="LGY311" s="22"/>
      <c r="LGZ311" s="22"/>
      <c r="LHA311" s="22"/>
      <c r="LHB311" s="22"/>
      <c r="LHC311" s="22"/>
      <c r="LHD311" s="22"/>
      <c r="LHE311" s="22"/>
      <c r="LHF311" s="22"/>
      <c r="LHG311" s="22"/>
      <c r="LHH311" s="22"/>
      <c r="LHI311" s="22"/>
      <c r="LHJ311" s="22"/>
      <c r="LHK311" s="22"/>
      <c r="LHL311" s="22"/>
      <c r="LHM311" s="22"/>
      <c r="LHN311" s="22"/>
      <c r="LHO311" s="22"/>
      <c r="LHP311" s="22"/>
      <c r="LHQ311" s="22"/>
      <c r="LHR311" s="22"/>
      <c r="LHS311" s="22"/>
      <c r="LHT311" s="22"/>
      <c r="LHU311" s="22"/>
      <c r="LHV311" s="22"/>
      <c r="LHW311" s="22"/>
      <c r="LHX311" s="22"/>
      <c r="LHY311" s="22"/>
      <c r="LHZ311" s="22"/>
      <c r="LIA311" s="22"/>
      <c r="LIB311" s="22"/>
      <c r="LIC311" s="22"/>
      <c r="LID311" s="22"/>
      <c r="LIE311" s="22"/>
      <c r="LIF311" s="22"/>
      <c r="LIG311" s="22"/>
      <c r="LIH311" s="22"/>
      <c r="LII311" s="22"/>
      <c r="LIJ311" s="22"/>
      <c r="LIK311" s="22"/>
      <c r="LIL311" s="22"/>
      <c r="LIM311" s="22"/>
      <c r="LIN311" s="22"/>
      <c r="LIO311" s="22"/>
      <c r="LIP311" s="22"/>
      <c r="LIQ311" s="22"/>
      <c r="LIR311" s="22"/>
      <c r="LIS311" s="22"/>
      <c r="LIT311" s="22"/>
      <c r="LIU311" s="22"/>
      <c r="LIV311" s="22"/>
      <c r="LIW311" s="22"/>
      <c r="LIX311" s="22"/>
      <c r="LIY311" s="22"/>
      <c r="LIZ311" s="22"/>
      <c r="LJA311" s="22"/>
      <c r="LJB311" s="22"/>
      <c r="LJC311" s="22"/>
      <c r="LJD311" s="22"/>
      <c r="LJE311" s="22"/>
      <c r="LJF311" s="22"/>
      <c r="LJG311" s="22"/>
      <c r="LJH311" s="22"/>
      <c r="LJI311" s="22"/>
      <c r="LJJ311" s="22"/>
      <c r="LJK311" s="22"/>
      <c r="LJL311" s="22"/>
      <c r="LJM311" s="22"/>
      <c r="LJN311" s="22"/>
      <c r="LJO311" s="22"/>
      <c r="LJP311" s="22"/>
      <c r="LJQ311" s="22"/>
      <c r="LJR311" s="22"/>
      <c r="LJS311" s="22"/>
      <c r="LJT311" s="22"/>
      <c r="LJU311" s="22"/>
      <c r="LJV311" s="22"/>
      <c r="LJW311" s="22"/>
      <c r="LJX311" s="22"/>
      <c r="LJY311" s="22"/>
      <c r="LJZ311" s="22"/>
      <c r="LKA311" s="22"/>
      <c r="LKB311" s="22"/>
      <c r="LKC311" s="22"/>
      <c r="LKD311" s="22"/>
      <c r="LKE311" s="22"/>
      <c r="LKF311" s="22"/>
      <c r="LKG311" s="22"/>
      <c r="LKH311" s="22"/>
      <c r="LKI311" s="22"/>
      <c r="LKJ311" s="22"/>
      <c r="LKK311" s="22"/>
      <c r="LKL311" s="22"/>
      <c r="LKM311" s="22"/>
      <c r="LKN311" s="22"/>
      <c r="LKO311" s="22"/>
      <c r="LKP311" s="22"/>
      <c r="LKQ311" s="22"/>
      <c r="LKR311" s="22"/>
      <c r="LKS311" s="22"/>
      <c r="LKT311" s="22"/>
      <c r="LKU311" s="22"/>
      <c r="LKV311" s="22"/>
      <c r="LKW311" s="22"/>
      <c r="LKX311" s="22"/>
      <c r="LKY311" s="22"/>
      <c r="LKZ311" s="22"/>
      <c r="LLA311" s="22"/>
      <c r="LLB311" s="22"/>
      <c r="LLC311" s="22"/>
      <c r="LLD311" s="22"/>
      <c r="LLE311" s="22"/>
      <c r="LLF311" s="22"/>
      <c r="LLG311" s="22"/>
      <c r="LLH311" s="22"/>
      <c r="LLI311" s="22"/>
      <c r="LLJ311" s="22"/>
      <c r="LLK311" s="22"/>
      <c r="LLL311" s="22"/>
      <c r="LLM311" s="22"/>
      <c r="LLN311" s="22"/>
      <c r="LLO311" s="22"/>
      <c r="LLP311" s="22"/>
      <c r="LLQ311" s="22"/>
      <c r="LLR311" s="22"/>
      <c r="LLS311" s="22"/>
      <c r="LLT311" s="22"/>
      <c r="LLU311" s="22"/>
      <c r="LLV311" s="22"/>
      <c r="LLW311" s="22"/>
      <c r="LLX311" s="22"/>
      <c r="LLY311" s="22"/>
      <c r="LLZ311" s="22"/>
      <c r="LMA311" s="22"/>
      <c r="LMB311" s="22"/>
      <c r="LMC311" s="22"/>
      <c r="LMD311" s="22"/>
      <c r="LME311" s="22"/>
      <c r="LMF311" s="22"/>
      <c r="LMG311" s="22"/>
      <c r="LMH311" s="22"/>
      <c r="LMI311" s="22"/>
      <c r="LMJ311" s="22"/>
      <c r="LMK311" s="22"/>
      <c r="LML311" s="22"/>
      <c r="LMM311" s="22"/>
      <c r="LMN311" s="22"/>
      <c r="LMO311" s="22"/>
      <c r="LMP311" s="22"/>
      <c r="LMQ311" s="22"/>
      <c r="LMR311" s="22"/>
      <c r="LMS311" s="22"/>
      <c r="LMT311" s="22"/>
      <c r="LMU311" s="22"/>
      <c r="LMV311" s="22"/>
      <c r="LMW311" s="22"/>
      <c r="LMX311" s="22"/>
      <c r="LMY311" s="22"/>
      <c r="LMZ311" s="22"/>
      <c r="LNA311" s="22"/>
      <c r="LNB311" s="22"/>
      <c r="LNC311" s="22"/>
      <c r="LND311" s="22"/>
      <c r="LNE311" s="22"/>
      <c r="LNF311" s="22"/>
      <c r="LNG311" s="22"/>
      <c r="LNH311" s="22"/>
      <c r="LNI311" s="22"/>
      <c r="LNJ311" s="22"/>
      <c r="LNK311" s="22"/>
      <c r="LNL311" s="22"/>
      <c r="LNM311" s="22"/>
      <c r="LNN311" s="22"/>
      <c r="LNO311" s="22"/>
      <c r="LNP311" s="22"/>
      <c r="LNQ311" s="22"/>
      <c r="LNR311" s="22"/>
      <c r="LNS311" s="22"/>
      <c r="LNT311" s="22"/>
      <c r="LNU311" s="22"/>
      <c r="LNV311" s="22"/>
      <c r="LNW311" s="22"/>
      <c r="LNX311" s="22"/>
      <c r="LNY311" s="22"/>
      <c r="LNZ311" s="22"/>
      <c r="LOA311" s="22"/>
      <c r="LOB311" s="22"/>
      <c r="LOC311" s="22"/>
      <c r="LOD311" s="22"/>
      <c r="LOE311" s="22"/>
      <c r="LOF311" s="22"/>
      <c r="LOG311" s="22"/>
      <c r="LOH311" s="22"/>
      <c r="LOI311" s="22"/>
      <c r="LOJ311" s="22"/>
      <c r="LOK311" s="22"/>
      <c r="LOL311" s="22"/>
      <c r="LOM311" s="22"/>
      <c r="LON311" s="22"/>
      <c r="LOO311" s="22"/>
      <c r="LOP311" s="22"/>
      <c r="LOQ311" s="22"/>
      <c r="LOR311" s="22"/>
      <c r="LOS311" s="22"/>
      <c r="LOT311" s="22"/>
      <c r="LOU311" s="22"/>
      <c r="LOV311" s="22"/>
      <c r="LOW311" s="22"/>
      <c r="LOX311" s="22"/>
      <c r="LOY311" s="22"/>
      <c r="LOZ311" s="22"/>
      <c r="LPA311" s="22"/>
      <c r="LPB311" s="22"/>
      <c r="LPC311" s="22"/>
      <c r="LPD311" s="22"/>
      <c r="LPE311" s="22"/>
      <c r="LPF311" s="22"/>
      <c r="LPG311" s="22"/>
      <c r="LPH311" s="22"/>
      <c r="LPI311" s="22"/>
      <c r="LPJ311" s="22"/>
      <c r="LPK311" s="22"/>
      <c r="LPL311" s="22"/>
      <c r="LPM311" s="22"/>
      <c r="LPN311" s="22"/>
      <c r="LPO311" s="22"/>
      <c r="LPP311" s="22"/>
      <c r="LPQ311" s="22"/>
      <c r="LPR311" s="22"/>
      <c r="LPS311" s="22"/>
      <c r="LPT311" s="22"/>
      <c r="LPU311" s="22"/>
      <c r="LPV311" s="22"/>
      <c r="LPW311" s="22"/>
      <c r="LPX311" s="22"/>
      <c r="LPY311" s="22"/>
      <c r="LPZ311" s="22"/>
      <c r="LQA311" s="22"/>
      <c r="LQB311" s="22"/>
      <c r="LQC311" s="22"/>
      <c r="LQD311" s="22"/>
      <c r="LQE311" s="22"/>
      <c r="LQF311" s="22"/>
      <c r="LQG311" s="22"/>
      <c r="LQH311" s="22"/>
      <c r="LQI311" s="22"/>
      <c r="LQJ311" s="22"/>
      <c r="LQK311" s="22"/>
      <c r="LQL311" s="22"/>
      <c r="LQM311" s="22"/>
      <c r="LQN311" s="22"/>
      <c r="LQO311" s="22"/>
      <c r="LQP311" s="22"/>
      <c r="LQQ311" s="22"/>
      <c r="LQR311" s="22"/>
      <c r="LQS311" s="22"/>
      <c r="LQT311" s="22"/>
      <c r="LQU311" s="22"/>
      <c r="LQV311" s="22"/>
      <c r="LQW311" s="22"/>
      <c r="LQX311" s="22"/>
      <c r="LQY311" s="22"/>
      <c r="LQZ311" s="22"/>
      <c r="LRA311" s="22"/>
      <c r="LRB311" s="22"/>
      <c r="LRC311" s="22"/>
      <c r="LRD311" s="22"/>
      <c r="LRE311" s="22"/>
      <c r="LRF311" s="22"/>
      <c r="LRG311" s="22"/>
      <c r="LRH311" s="22"/>
      <c r="LRI311" s="22"/>
      <c r="LRJ311" s="22"/>
      <c r="LRK311" s="22"/>
      <c r="LRL311" s="22"/>
      <c r="LRM311" s="22"/>
      <c r="LRN311" s="22"/>
      <c r="LRO311" s="22"/>
      <c r="LRP311" s="22"/>
      <c r="LRQ311" s="22"/>
      <c r="LRR311" s="22"/>
      <c r="LRS311" s="22"/>
      <c r="LRT311" s="22"/>
      <c r="LRU311" s="22"/>
      <c r="LRV311" s="22"/>
      <c r="LRW311" s="22"/>
      <c r="LRX311" s="22"/>
      <c r="LRY311" s="22"/>
      <c r="LRZ311" s="22"/>
      <c r="LSA311" s="22"/>
      <c r="LSB311" s="22"/>
      <c r="LSC311" s="22"/>
      <c r="LSD311" s="22"/>
      <c r="LSE311" s="22"/>
      <c r="LSF311" s="22"/>
      <c r="LSG311" s="22"/>
      <c r="LSH311" s="22"/>
      <c r="LSI311" s="22"/>
      <c r="LSJ311" s="22"/>
      <c r="LSK311" s="22"/>
      <c r="LSL311" s="22"/>
      <c r="LSM311" s="22"/>
      <c r="LSN311" s="22"/>
      <c r="LSO311" s="22"/>
      <c r="LSP311" s="22"/>
      <c r="LSQ311" s="22"/>
      <c r="LSR311" s="22"/>
      <c r="LSS311" s="22"/>
      <c r="LST311" s="22"/>
      <c r="LSU311" s="22"/>
      <c r="LSV311" s="22"/>
      <c r="LSW311" s="22"/>
      <c r="LSX311" s="22"/>
      <c r="LSY311" s="22"/>
      <c r="LSZ311" s="22"/>
      <c r="LTA311" s="22"/>
      <c r="LTB311" s="22"/>
      <c r="LTC311" s="22"/>
      <c r="LTD311" s="22"/>
      <c r="LTE311" s="22"/>
      <c r="LTF311" s="22"/>
      <c r="LTG311" s="22"/>
      <c r="LTH311" s="22"/>
      <c r="LTI311" s="22"/>
      <c r="LTJ311" s="22"/>
      <c r="LTK311" s="22"/>
      <c r="LTL311" s="22"/>
      <c r="LTM311" s="22"/>
      <c r="LTN311" s="22"/>
      <c r="LTO311" s="22"/>
      <c r="LTP311" s="22"/>
      <c r="LTQ311" s="22"/>
      <c r="LTR311" s="22"/>
      <c r="LTS311" s="22"/>
      <c r="LTT311" s="22"/>
      <c r="LTU311" s="22"/>
      <c r="LTV311" s="22"/>
      <c r="LTW311" s="22"/>
      <c r="LTX311" s="22"/>
      <c r="LTY311" s="22"/>
      <c r="LTZ311" s="22"/>
      <c r="LUA311" s="22"/>
      <c r="LUB311" s="22"/>
      <c r="LUC311" s="22"/>
      <c r="LUD311" s="22"/>
      <c r="LUE311" s="22"/>
      <c r="LUF311" s="22"/>
      <c r="LUG311" s="22"/>
      <c r="LUH311" s="22"/>
      <c r="LUI311" s="22"/>
      <c r="LUJ311" s="22"/>
      <c r="LUK311" s="22"/>
      <c r="LUL311" s="22"/>
      <c r="LUM311" s="22"/>
      <c r="LUN311" s="22"/>
      <c r="LUO311" s="22"/>
      <c r="LUP311" s="22"/>
      <c r="LUQ311" s="22"/>
      <c r="LUR311" s="22"/>
      <c r="LUS311" s="22"/>
      <c r="LUT311" s="22"/>
      <c r="LUU311" s="22"/>
      <c r="LUV311" s="22"/>
      <c r="LUW311" s="22"/>
      <c r="LUX311" s="22"/>
      <c r="LUY311" s="22"/>
      <c r="LUZ311" s="22"/>
      <c r="LVA311" s="22"/>
      <c r="LVB311" s="22"/>
      <c r="LVC311" s="22"/>
      <c r="LVD311" s="22"/>
      <c r="LVE311" s="22"/>
      <c r="LVF311" s="22"/>
      <c r="LVG311" s="22"/>
      <c r="LVH311" s="22"/>
      <c r="LVI311" s="22"/>
      <c r="LVJ311" s="22"/>
      <c r="LVK311" s="22"/>
      <c r="LVL311" s="22"/>
      <c r="LVM311" s="22"/>
      <c r="LVN311" s="22"/>
      <c r="LVO311" s="22"/>
      <c r="LVP311" s="22"/>
      <c r="LVQ311" s="22"/>
      <c r="LVR311" s="22"/>
      <c r="LVS311" s="22"/>
      <c r="LVT311" s="22"/>
      <c r="LVU311" s="22"/>
      <c r="LVV311" s="22"/>
      <c r="LVW311" s="22"/>
      <c r="LVX311" s="22"/>
      <c r="LVY311" s="22"/>
      <c r="LVZ311" s="22"/>
      <c r="LWA311" s="22"/>
      <c r="LWB311" s="22"/>
      <c r="LWC311" s="22"/>
      <c r="LWD311" s="22"/>
      <c r="LWE311" s="22"/>
      <c r="LWF311" s="22"/>
      <c r="LWG311" s="22"/>
      <c r="LWH311" s="22"/>
      <c r="LWI311" s="22"/>
      <c r="LWJ311" s="22"/>
      <c r="LWK311" s="22"/>
      <c r="LWL311" s="22"/>
      <c r="LWM311" s="22"/>
      <c r="LWN311" s="22"/>
      <c r="LWO311" s="22"/>
      <c r="LWP311" s="22"/>
      <c r="LWQ311" s="22"/>
      <c r="LWR311" s="22"/>
      <c r="LWS311" s="22"/>
      <c r="LWT311" s="22"/>
      <c r="LWU311" s="22"/>
      <c r="LWV311" s="22"/>
      <c r="LWW311" s="22"/>
      <c r="LWX311" s="22"/>
      <c r="LWY311" s="22"/>
      <c r="LWZ311" s="22"/>
      <c r="LXA311" s="22"/>
      <c r="LXB311" s="22"/>
      <c r="LXC311" s="22"/>
      <c r="LXD311" s="22"/>
      <c r="LXE311" s="22"/>
      <c r="LXF311" s="22"/>
      <c r="LXG311" s="22"/>
      <c r="LXH311" s="22"/>
      <c r="LXI311" s="22"/>
      <c r="LXJ311" s="22"/>
      <c r="LXK311" s="22"/>
      <c r="LXL311" s="22"/>
      <c r="LXM311" s="22"/>
      <c r="LXN311" s="22"/>
      <c r="LXO311" s="22"/>
      <c r="LXP311" s="22"/>
      <c r="LXQ311" s="22"/>
      <c r="LXR311" s="22"/>
      <c r="LXS311" s="22"/>
      <c r="LXT311" s="22"/>
      <c r="LXU311" s="22"/>
      <c r="LXV311" s="22"/>
      <c r="LXW311" s="22"/>
      <c r="LXX311" s="22"/>
      <c r="LXY311" s="22"/>
      <c r="LXZ311" s="22"/>
      <c r="LYA311" s="22"/>
      <c r="LYB311" s="22"/>
      <c r="LYC311" s="22"/>
      <c r="LYD311" s="22"/>
      <c r="LYE311" s="22"/>
      <c r="LYF311" s="22"/>
      <c r="LYG311" s="22"/>
      <c r="LYH311" s="22"/>
      <c r="LYI311" s="22"/>
      <c r="LYJ311" s="22"/>
      <c r="LYK311" s="22"/>
      <c r="LYL311" s="22"/>
      <c r="LYM311" s="22"/>
      <c r="LYN311" s="22"/>
      <c r="LYO311" s="22"/>
      <c r="LYP311" s="22"/>
      <c r="LYQ311" s="22"/>
      <c r="LYR311" s="22"/>
      <c r="LYS311" s="22"/>
      <c r="LYT311" s="22"/>
      <c r="LYU311" s="22"/>
      <c r="LYV311" s="22"/>
      <c r="LYW311" s="22"/>
      <c r="LYX311" s="22"/>
      <c r="LYY311" s="22"/>
      <c r="LYZ311" s="22"/>
      <c r="LZA311" s="22"/>
      <c r="LZB311" s="22"/>
      <c r="LZC311" s="22"/>
      <c r="LZD311" s="22"/>
      <c r="LZE311" s="22"/>
      <c r="LZF311" s="22"/>
      <c r="LZG311" s="22"/>
      <c r="LZH311" s="22"/>
      <c r="LZI311" s="22"/>
      <c r="LZJ311" s="22"/>
      <c r="LZK311" s="22"/>
      <c r="LZL311" s="22"/>
      <c r="LZM311" s="22"/>
      <c r="LZN311" s="22"/>
      <c r="LZO311" s="22"/>
      <c r="LZP311" s="22"/>
      <c r="LZQ311" s="22"/>
      <c r="LZR311" s="22"/>
      <c r="LZS311" s="22"/>
      <c r="LZT311" s="22"/>
      <c r="LZU311" s="22"/>
      <c r="LZV311" s="22"/>
      <c r="LZW311" s="22"/>
      <c r="LZX311" s="22"/>
      <c r="LZY311" s="22"/>
      <c r="LZZ311" s="22"/>
      <c r="MAA311" s="22"/>
      <c r="MAB311" s="22"/>
      <c r="MAC311" s="22"/>
      <c r="MAD311" s="22"/>
      <c r="MAE311" s="22"/>
      <c r="MAF311" s="22"/>
      <c r="MAG311" s="22"/>
      <c r="MAH311" s="22"/>
      <c r="MAI311" s="22"/>
      <c r="MAJ311" s="22"/>
      <c r="MAK311" s="22"/>
      <c r="MAL311" s="22"/>
      <c r="MAM311" s="22"/>
      <c r="MAN311" s="22"/>
      <c r="MAO311" s="22"/>
      <c r="MAP311" s="22"/>
      <c r="MAQ311" s="22"/>
      <c r="MAR311" s="22"/>
      <c r="MAS311" s="22"/>
      <c r="MAT311" s="22"/>
      <c r="MAU311" s="22"/>
      <c r="MAV311" s="22"/>
      <c r="MAW311" s="22"/>
      <c r="MAX311" s="22"/>
      <c r="MAY311" s="22"/>
      <c r="MAZ311" s="22"/>
      <c r="MBA311" s="22"/>
      <c r="MBB311" s="22"/>
      <c r="MBC311" s="22"/>
      <c r="MBD311" s="22"/>
      <c r="MBE311" s="22"/>
      <c r="MBF311" s="22"/>
      <c r="MBG311" s="22"/>
      <c r="MBH311" s="22"/>
      <c r="MBI311" s="22"/>
      <c r="MBJ311" s="22"/>
      <c r="MBK311" s="22"/>
      <c r="MBL311" s="22"/>
      <c r="MBM311" s="22"/>
      <c r="MBN311" s="22"/>
      <c r="MBO311" s="22"/>
      <c r="MBP311" s="22"/>
      <c r="MBQ311" s="22"/>
      <c r="MBR311" s="22"/>
      <c r="MBS311" s="22"/>
      <c r="MBT311" s="22"/>
      <c r="MBU311" s="22"/>
      <c r="MBV311" s="22"/>
      <c r="MBW311" s="22"/>
      <c r="MBX311" s="22"/>
      <c r="MBY311" s="22"/>
      <c r="MBZ311" s="22"/>
      <c r="MCA311" s="22"/>
      <c r="MCB311" s="22"/>
      <c r="MCC311" s="22"/>
      <c r="MCD311" s="22"/>
      <c r="MCE311" s="22"/>
      <c r="MCF311" s="22"/>
      <c r="MCG311" s="22"/>
      <c r="MCH311" s="22"/>
      <c r="MCI311" s="22"/>
      <c r="MCJ311" s="22"/>
      <c r="MCK311" s="22"/>
      <c r="MCL311" s="22"/>
      <c r="MCM311" s="22"/>
      <c r="MCN311" s="22"/>
      <c r="MCO311" s="22"/>
      <c r="MCP311" s="22"/>
      <c r="MCQ311" s="22"/>
      <c r="MCR311" s="22"/>
      <c r="MCS311" s="22"/>
      <c r="MCT311" s="22"/>
      <c r="MCU311" s="22"/>
      <c r="MCV311" s="22"/>
      <c r="MCW311" s="22"/>
      <c r="MCX311" s="22"/>
      <c r="MCY311" s="22"/>
      <c r="MCZ311" s="22"/>
      <c r="MDA311" s="22"/>
      <c r="MDB311" s="22"/>
      <c r="MDC311" s="22"/>
      <c r="MDD311" s="22"/>
      <c r="MDE311" s="22"/>
      <c r="MDF311" s="22"/>
      <c r="MDG311" s="22"/>
      <c r="MDH311" s="22"/>
      <c r="MDI311" s="22"/>
      <c r="MDJ311" s="22"/>
      <c r="MDK311" s="22"/>
      <c r="MDL311" s="22"/>
      <c r="MDM311" s="22"/>
      <c r="MDN311" s="22"/>
      <c r="MDO311" s="22"/>
      <c r="MDP311" s="22"/>
      <c r="MDQ311" s="22"/>
      <c r="MDR311" s="22"/>
      <c r="MDS311" s="22"/>
      <c r="MDT311" s="22"/>
      <c r="MDU311" s="22"/>
      <c r="MDV311" s="22"/>
      <c r="MDW311" s="22"/>
      <c r="MDX311" s="22"/>
      <c r="MDY311" s="22"/>
      <c r="MDZ311" s="22"/>
      <c r="MEA311" s="22"/>
      <c r="MEB311" s="22"/>
      <c r="MEC311" s="22"/>
      <c r="MED311" s="22"/>
      <c r="MEE311" s="22"/>
      <c r="MEF311" s="22"/>
      <c r="MEG311" s="22"/>
      <c r="MEH311" s="22"/>
      <c r="MEI311" s="22"/>
      <c r="MEJ311" s="22"/>
      <c r="MEK311" s="22"/>
      <c r="MEL311" s="22"/>
      <c r="MEM311" s="22"/>
      <c r="MEN311" s="22"/>
      <c r="MEO311" s="22"/>
      <c r="MEP311" s="22"/>
      <c r="MEQ311" s="22"/>
      <c r="MER311" s="22"/>
      <c r="MES311" s="22"/>
      <c r="MET311" s="22"/>
      <c r="MEU311" s="22"/>
      <c r="MEV311" s="22"/>
      <c r="MEW311" s="22"/>
      <c r="MEX311" s="22"/>
      <c r="MEY311" s="22"/>
      <c r="MEZ311" s="22"/>
      <c r="MFA311" s="22"/>
      <c r="MFB311" s="22"/>
      <c r="MFC311" s="22"/>
      <c r="MFD311" s="22"/>
      <c r="MFE311" s="22"/>
      <c r="MFF311" s="22"/>
      <c r="MFG311" s="22"/>
      <c r="MFH311" s="22"/>
      <c r="MFI311" s="22"/>
      <c r="MFJ311" s="22"/>
      <c r="MFK311" s="22"/>
      <c r="MFL311" s="22"/>
      <c r="MFM311" s="22"/>
      <c r="MFN311" s="22"/>
      <c r="MFO311" s="22"/>
      <c r="MFP311" s="22"/>
      <c r="MFQ311" s="22"/>
      <c r="MFR311" s="22"/>
      <c r="MFS311" s="22"/>
      <c r="MFT311" s="22"/>
      <c r="MFU311" s="22"/>
      <c r="MFV311" s="22"/>
      <c r="MFW311" s="22"/>
      <c r="MFX311" s="22"/>
      <c r="MFY311" s="22"/>
      <c r="MFZ311" s="22"/>
      <c r="MGA311" s="22"/>
      <c r="MGB311" s="22"/>
      <c r="MGC311" s="22"/>
      <c r="MGD311" s="22"/>
      <c r="MGE311" s="22"/>
      <c r="MGF311" s="22"/>
      <c r="MGG311" s="22"/>
      <c r="MGH311" s="22"/>
      <c r="MGI311" s="22"/>
      <c r="MGJ311" s="22"/>
      <c r="MGK311" s="22"/>
      <c r="MGL311" s="22"/>
      <c r="MGM311" s="22"/>
      <c r="MGN311" s="22"/>
      <c r="MGO311" s="22"/>
      <c r="MGP311" s="22"/>
      <c r="MGQ311" s="22"/>
      <c r="MGR311" s="22"/>
      <c r="MGS311" s="22"/>
      <c r="MGT311" s="22"/>
      <c r="MGU311" s="22"/>
      <c r="MGV311" s="22"/>
      <c r="MGW311" s="22"/>
      <c r="MGX311" s="22"/>
      <c r="MGY311" s="22"/>
      <c r="MGZ311" s="22"/>
      <c r="MHA311" s="22"/>
      <c r="MHB311" s="22"/>
      <c r="MHC311" s="22"/>
      <c r="MHD311" s="22"/>
      <c r="MHE311" s="22"/>
      <c r="MHF311" s="22"/>
      <c r="MHG311" s="22"/>
      <c r="MHH311" s="22"/>
      <c r="MHI311" s="22"/>
      <c r="MHJ311" s="22"/>
      <c r="MHK311" s="22"/>
      <c r="MHL311" s="22"/>
      <c r="MHM311" s="22"/>
      <c r="MHN311" s="22"/>
      <c r="MHO311" s="22"/>
      <c r="MHP311" s="22"/>
      <c r="MHQ311" s="22"/>
      <c r="MHR311" s="22"/>
      <c r="MHS311" s="22"/>
      <c r="MHT311" s="22"/>
      <c r="MHU311" s="22"/>
      <c r="MHV311" s="22"/>
      <c r="MHW311" s="22"/>
      <c r="MHX311" s="22"/>
      <c r="MHY311" s="22"/>
      <c r="MHZ311" s="22"/>
      <c r="MIA311" s="22"/>
      <c r="MIB311" s="22"/>
      <c r="MIC311" s="22"/>
      <c r="MID311" s="22"/>
      <c r="MIE311" s="22"/>
      <c r="MIF311" s="22"/>
      <c r="MIG311" s="22"/>
      <c r="MIH311" s="22"/>
      <c r="MII311" s="22"/>
      <c r="MIJ311" s="22"/>
      <c r="MIK311" s="22"/>
      <c r="MIL311" s="22"/>
      <c r="MIM311" s="22"/>
      <c r="MIN311" s="22"/>
      <c r="MIO311" s="22"/>
      <c r="MIP311" s="22"/>
      <c r="MIQ311" s="22"/>
      <c r="MIR311" s="22"/>
      <c r="MIS311" s="22"/>
      <c r="MIT311" s="22"/>
      <c r="MIU311" s="22"/>
      <c r="MIV311" s="22"/>
      <c r="MIW311" s="22"/>
      <c r="MIX311" s="22"/>
      <c r="MIY311" s="22"/>
      <c r="MIZ311" s="22"/>
      <c r="MJA311" s="22"/>
      <c r="MJB311" s="22"/>
      <c r="MJC311" s="22"/>
      <c r="MJD311" s="22"/>
      <c r="MJE311" s="22"/>
      <c r="MJF311" s="22"/>
      <c r="MJG311" s="22"/>
      <c r="MJH311" s="22"/>
      <c r="MJI311" s="22"/>
      <c r="MJJ311" s="22"/>
      <c r="MJK311" s="22"/>
      <c r="MJL311" s="22"/>
      <c r="MJM311" s="22"/>
      <c r="MJN311" s="22"/>
      <c r="MJO311" s="22"/>
      <c r="MJP311" s="22"/>
      <c r="MJQ311" s="22"/>
      <c r="MJR311" s="22"/>
      <c r="MJS311" s="22"/>
      <c r="MJT311" s="22"/>
      <c r="MJU311" s="22"/>
      <c r="MJV311" s="22"/>
      <c r="MJW311" s="22"/>
      <c r="MJX311" s="22"/>
      <c r="MJY311" s="22"/>
      <c r="MJZ311" s="22"/>
      <c r="MKA311" s="22"/>
      <c r="MKB311" s="22"/>
      <c r="MKC311" s="22"/>
      <c r="MKD311" s="22"/>
      <c r="MKE311" s="22"/>
      <c r="MKF311" s="22"/>
      <c r="MKG311" s="22"/>
      <c r="MKH311" s="22"/>
      <c r="MKI311" s="22"/>
      <c r="MKJ311" s="22"/>
      <c r="MKK311" s="22"/>
      <c r="MKL311" s="22"/>
      <c r="MKM311" s="22"/>
      <c r="MKN311" s="22"/>
      <c r="MKO311" s="22"/>
      <c r="MKP311" s="22"/>
      <c r="MKQ311" s="22"/>
      <c r="MKR311" s="22"/>
      <c r="MKS311" s="22"/>
      <c r="MKT311" s="22"/>
      <c r="MKU311" s="22"/>
      <c r="MKV311" s="22"/>
      <c r="MKW311" s="22"/>
      <c r="MKX311" s="22"/>
      <c r="MKY311" s="22"/>
      <c r="MKZ311" s="22"/>
      <c r="MLA311" s="22"/>
      <c r="MLB311" s="22"/>
      <c r="MLC311" s="22"/>
      <c r="MLD311" s="22"/>
      <c r="MLE311" s="22"/>
      <c r="MLF311" s="22"/>
      <c r="MLG311" s="22"/>
      <c r="MLH311" s="22"/>
      <c r="MLI311" s="22"/>
      <c r="MLJ311" s="22"/>
      <c r="MLK311" s="22"/>
      <c r="MLL311" s="22"/>
      <c r="MLM311" s="22"/>
      <c r="MLN311" s="22"/>
      <c r="MLO311" s="22"/>
      <c r="MLP311" s="22"/>
      <c r="MLQ311" s="22"/>
      <c r="MLR311" s="22"/>
      <c r="MLS311" s="22"/>
      <c r="MLT311" s="22"/>
      <c r="MLU311" s="22"/>
      <c r="MLV311" s="22"/>
      <c r="MLW311" s="22"/>
      <c r="MLX311" s="22"/>
      <c r="MLY311" s="22"/>
      <c r="MLZ311" s="22"/>
      <c r="MMA311" s="22"/>
      <c r="MMB311" s="22"/>
      <c r="MMC311" s="22"/>
      <c r="MMD311" s="22"/>
      <c r="MME311" s="22"/>
      <c r="MMF311" s="22"/>
      <c r="MMG311" s="22"/>
      <c r="MMH311" s="22"/>
      <c r="MMI311" s="22"/>
      <c r="MMJ311" s="22"/>
      <c r="MMK311" s="22"/>
      <c r="MML311" s="22"/>
      <c r="MMM311" s="22"/>
      <c r="MMN311" s="22"/>
      <c r="MMO311" s="22"/>
      <c r="MMP311" s="22"/>
      <c r="MMQ311" s="22"/>
      <c r="MMR311" s="22"/>
      <c r="MMS311" s="22"/>
      <c r="MMT311" s="22"/>
      <c r="MMU311" s="22"/>
      <c r="MMV311" s="22"/>
      <c r="MMW311" s="22"/>
      <c r="MMX311" s="22"/>
      <c r="MMY311" s="22"/>
      <c r="MMZ311" s="22"/>
      <c r="MNA311" s="22"/>
      <c r="MNB311" s="22"/>
      <c r="MNC311" s="22"/>
      <c r="MND311" s="22"/>
      <c r="MNE311" s="22"/>
      <c r="MNF311" s="22"/>
      <c r="MNG311" s="22"/>
      <c r="MNH311" s="22"/>
      <c r="MNI311" s="22"/>
      <c r="MNJ311" s="22"/>
      <c r="MNK311" s="22"/>
      <c r="MNL311" s="22"/>
      <c r="MNM311" s="22"/>
      <c r="MNN311" s="22"/>
      <c r="MNO311" s="22"/>
      <c r="MNP311" s="22"/>
      <c r="MNQ311" s="22"/>
      <c r="MNR311" s="22"/>
      <c r="MNS311" s="22"/>
      <c r="MNT311" s="22"/>
      <c r="MNU311" s="22"/>
      <c r="MNV311" s="22"/>
      <c r="MNW311" s="22"/>
      <c r="MNX311" s="22"/>
      <c r="MNY311" s="22"/>
      <c r="MNZ311" s="22"/>
      <c r="MOA311" s="22"/>
      <c r="MOB311" s="22"/>
      <c r="MOC311" s="22"/>
      <c r="MOD311" s="22"/>
      <c r="MOE311" s="22"/>
      <c r="MOF311" s="22"/>
      <c r="MOG311" s="22"/>
      <c r="MOH311" s="22"/>
      <c r="MOI311" s="22"/>
      <c r="MOJ311" s="22"/>
      <c r="MOK311" s="22"/>
      <c r="MOL311" s="22"/>
      <c r="MOM311" s="22"/>
      <c r="MON311" s="22"/>
      <c r="MOO311" s="22"/>
      <c r="MOP311" s="22"/>
      <c r="MOQ311" s="22"/>
      <c r="MOR311" s="22"/>
      <c r="MOS311" s="22"/>
      <c r="MOT311" s="22"/>
      <c r="MOU311" s="22"/>
      <c r="MOV311" s="22"/>
      <c r="MOW311" s="22"/>
      <c r="MOX311" s="22"/>
      <c r="MOY311" s="22"/>
      <c r="MOZ311" s="22"/>
      <c r="MPA311" s="22"/>
      <c r="MPB311" s="22"/>
      <c r="MPC311" s="22"/>
      <c r="MPD311" s="22"/>
      <c r="MPE311" s="22"/>
      <c r="MPF311" s="22"/>
      <c r="MPG311" s="22"/>
      <c r="MPH311" s="22"/>
      <c r="MPI311" s="22"/>
      <c r="MPJ311" s="22"/>
      <c r="MPK311" s="22"/>
      <c r="MPL311" s="22"/>
      <c r="MPM311" s="22"/>
      <c r="MPN311" s="22"/>
      <c r="MPO311" s="22"/>
      <c r="MPP311" s="22"/>
      <c r="MPQ311" s="22"/>
      <c r="MPR311" s="22"/>
      <c r="MPS311" s="22"/>
      <c r="MPT311" s="22"/>
      <c r="MPU311" s="22"/>
      <c r="MPV311" s="22"/>
      <c r="MPW311" s="22"/>
      <c r="MPX311" s="22"/>
      <c r="MPY311" s="22"/>
      <c r="MPZ311" s="22"/>
      <c r="MQA311" s="22"/>
      <c r="MQB311" s="22"/>
      <c r="MQC311" s="22"/>
      <c r="MQD311" s="22"/>
      <c r="MQE311" s="22"/>
      <c r="MQF311" s="22"/>
      <c r="MQG311" s="22"/>
      <c r="MQH311" s="22"/>
      <c r="MQI311" s="22"/>
      <c r="MQJ311" s="22"/>
      <c r="MQK311" s="22"/>
      <c r="MQL311" s="22"/>
      <c r="MQM311" s="22"/>
      <c r="MQN311" s="22"/>
      <c r="MQO311" s="22"/>
      <c r="MQP311" s="22"/>
      <c r="MQQ311" s="22"/>
      <c r="MQR311" s="22"/>
      <c r="MQS311" s="22"/>
      <c r="MQT311" s="22"/>
      <c r="MQU311" s="22"/>
      <c r="MQV311" s="22"/>
      <c r="MQW311" s="22"/>
      <c r="MQX311" s="22"/>
      <c r="MQY311" s="22"/>
      <c r="MQZ311" s="22"/>
      <c r="MRA311" s="22"/>
      <c r="MRB311" s="22"/>
      <c r="MRC311" s="22"/>
      <c r="MRD311" s="22"/>
      <c r="MRE311" s="22"/>
      <c r="MRF311" s="22"/>
      <c r="MRG311" s="22"/>
      <c r="MRH311" s="22"/>
      <c r="MRI311" s="22"/>
      <c r="MRJ311" s="22"/>
      <c r="MRK311" s="22"/>
      <c r="MRL311" s="22"/>
      <c r="MRM311" s="22"/>
      <c r="MRN311" s="22"/>
      <c r="MRO311" s="22"/>
      <c r="MRP311" s="22"/>
      <c r="MRQ311" s="22"/>
      <c r="MRR311" s="22"/>
      <c r="MRS311" s="22"/>
      <c r="MRT311" s="22"/>
      <c r="MRU311" s="22"/>
      <c r="MRV311" s="22"/>
      <c r="MRW311" s="22"/>
      <c r="MRX311" s="22"/>
      <c r="MRY311" s="22"/>
      <c r="MRZ311" s="22"/>
      <c r="MSA311" s="22"/>
      <c r="MSB311" s="22"/>
      <c r="MSC311" s="22"/>
      <c r="MSD311" s="22"/>
      <c r="MSE311" s="22"/>
      <c r="MSF311" s="22"/>
      <c r="MSG311" s="22"/>
      <c r="MSH311" s="22"/>
      <c r="MSI311" s="22"/>
      <c r="MSJ311" s="22"/>
      <c r="MSK311" s="22"/>
      <c r="MSL311" s="22"/>
      <c r="MSM311" s="22"/>
      <c r="MSN311" s="22"/>
      <c r="MSO311" s="22"/>
      <c r="MSP311" s="22"/>
      <c r="MSQ311" s="22"/>
      <c r="MSR311" s="22"/>
      <c r="MSS311" s="22"/>
      <c r="MST311" s="22"/>
      <c r="MSU311" s="22"/>
      <c r="MSV311" s="22"/>
      <c r="MSW311" s="22"/>
      <c r="MSX311" s="22"/>
      <c r="MSY311" s="22"/>
      <c r="MSZ311" s="22"/>
      <c r="MTA311" s="22"/>
      <c r="MTB311" s="22"/>
      <c r="MTC311" s="22"/>
      <c r="MTD311" s="22"/>
      <c r="MTE311" s="22"/>
      <c r="MTF311" s="22"/>
      <c r="MTG311" s="22"/>
      <c r="MTH311" s="22"/>
      <c r="MTI311" s="22"/>
      <c r="MTJ311" s="22"/>
      <c r="MTK311" s="22"/>
      <c r="MTL311" s="22"/>
      <c r="MTM311" s="22"/>
      <c r="MTN311" s="22"/>
      <c r="MTO311" s="22"/>
      <c r="MTP311" s="22"/>
      <c r="MTQ311" s="22"/>
      <c r="MTR311" s="22"/>
      <c r="MTS311" s="22"/>
      <c r="MTT311" s="22"/>
      <c r="MTU311" s="22"/>
      <c r="MTV311" s="22"/>
      <c r="MTW311" s="22"/>
      <c r="MTX311" s="22"/>
      <c r="MTY311" s="22"/>
      <c r="MTZ311" s="22"/>
      <c r="MUA311" s="22"/>
      <c r="MUB311" s="22"/>
      <c r="MUC311" s="22"/>
      <c r="MUD311" s="22"/>
      <c r="MUE311" s="22"/>
      <c r="MUF311" s="22"/>
      <c r="MUG311" s="22"/>
      <c r="MUH311" s="22"/>
      <c r="MUI311" s="22"/>
      <c r="MUJ311" s="22"/>
      <c r="MUK311" s="22"/>
      <c r="MUL311" s="22"/>
      <c r="MUM311" s="22"/>
      <c r="MUN311" s="22"/>
      <c r="MUO311" s="22"/>
      <c r="MUP311" s="22"/>
      <c r="MUQ311" s="22"/>
      <c r="MUR311" s="22"/>
      <c r="MUS311" s="22"/>
      <c r="MUT311" s="22"/>
      <c r="MUU311" s="22"/>
      <c r="MUV311" s="22"/>
      <c r="MUW311" s="22"/>
      <c r="MUX311" s="22"/>
      <c r="MUY311" s="22"/>
      <c r="MUZ311" s="22"/>
      <c r="MVA311" s="22"/>
      <c r="MVB311" s="22"/>
      <c r="MVC311" s="22"/>
      <c r="MVD311" s="22"/>
      <c r="MVE311" s="22"/>
      <c r="MVF311" s="22"/>
      <c r="MVG311" s="22"/>
      <c r="MVH311" s="22"/>
      <c r="MVI311" s="22"/>
      <c r="MVJ311" s="22"/>
      <c r="MVK311" s="22"/>
      <c r="MVL311" s="22"/>
      <c r="MVM311" s="22"/>
      <c r="MVN311" s="22"/>
      <c r="MVO311" s="22"/>
      <c r="MVP311" s="22"/>
      <c r="MVQ311" s="22"/>
      <c r="MVR311" s="22"/>
      <c r="MVS311" s="22"/>
      <c r="MVT311" s="22"/>
      <c r="MVU311" s="22"/>
      <c r="MVV311" s="22"/>
      <c r="MVW311" s="22"/>
      <c r="MVX311" s="22"/>
      <c r="MVY311" s="22"/>
      <c r="MVZ311" s="22"/>
      <c r="MWA311" s="22"/>
      <c r="MWB311" s="22"/>
      <c r="MWC311" s="22"/>
      <c r="MWD311" s="22"/>
      <c r="MWE311" s="22"/>
      <c r="MWF311" s="22"/>
      <c r="MWG311" s="22"/>
      <c r="MWH311" s="22"/>
      <c r="MWI311" s="22"/>
      <c r="MWJ311" s="22"/>
      <c r="MWK311" s="22"/>
      <c r="MWL311" s="22"/>
      <c r="MWM311" s="22"/>
      <c r="MWN311" s="22"/>
      <c r="MWO311" s="22"/>
      <c r="MWP311" s="22"/>
      <c r="MWQ311" s="22"/>
      <c r="MWR311" s="22"/>
      <c r="MWS311" s="22"/>
      <c r="MWT311" s="22"/>
      <c r="MWU311" s="22"/>
      <c r="MWV311" s="22"/>
      <c r="MWW311" s="22"/>
      <c r="MWX311" s="22"/>
      <c r="MWY311" s="22"/>
      <c r="MWZ311" s="22"/>
      <c r="MXA311" s="22"/>
      <c r="MXB311" s="22"/>
      <c r="MXC311" s="22"/>
      <c r="MXD311" s="22"/>
      <c r="MXE311" s="22"/>
      <c r="MXF311" s="22"/>
      <c r="MXG311" s="22"/>
      <c r="MXH311" s="22"/>
      <c r="MXI311" s="22"/>
      <c r="MXJ311" s="22"/>
      <c r="MXK311" s="22"/>
      <c r="MXL311" s="22"/>
      <c r="MXM311" s="22"/>
      <c r="MXN311" s="22"/>
      <c r="MXO311" s="22"/>
      <c r="MXP311" s="22"/>
      <c r="MXQ311" s="22"/>
      <c r="MXR311" s="22"/>
      <c r="MXS311" s="22"/>
      <c r="MXT311" s="22"/>
      <c r="MXU311" s="22"/>
      <c r="MXV311" s="22"/>
      <c r="MXW311" s="22"/>
      <c r="MXX311" s="22"/>
      <c r="MXY311" s="22"/>
      <c r="MXZ311" s="22"/>
      <c r="MYA311" s="22"/>
      <c r="MYB311" s="22"/>
      <c r="MYC311" s="22"/>
      <c r="MYD311" s="22"/>
      <c r="MYE311" s="22"/>
      <c r="MYF311" s="22"/>
      <c r="MYG311" s="22"/>
      <c r="MYH311" s="22"/>
      <c r="MYI311" s="22"/>
      <c r="MYJ311" s="22"/>
      <c r="MYK311" s="22"/>
      <c r="MYL311" s="22"/>
      <c r="MYM311" s="22"/>
      <c r="MYN311" s="22"/>
      <c r="MYO311" s="22"/>
      <c r="MYP311" s="22"/>
      <c r="MYQ311" s="22"/>
      <c r="MYR311" s="22"/>
      <c r="MYS311" s="22"/>
      <c r="MYT311" s="22"/>
      <c r="MYU311" s="22"/>
      <c r="MYV311" s="22"/>
      <c r="MYW311" s="22"/>
      <c r="MYX311" s="22"/>
      <c r="MYY311" s="22"/>
      <c r="MYZ311" s="22"/>
      <c r="MZA311" s="22"/>
      <c r="MZB311" s="22"/>
      <c r="MZC311" s="22"/>
      <c r="MZD311" s="22"/>
      <c r="MZE311" s="22"/>
      <c r="MZF311" s="22"/>
      <c r="MZG311" s="22"/>
      <c r="MZH311" s="22"/>
      <c r="MZI311" s="22"/>
      <c r="MZJ311" s="22"/>
      <c r="MZK311" s="22"/>
      <c r="MZL311" s="22"/>
      <c r="MZM311" s="22"/>
      <c r="MZN311" s="22"/>
      <c r="MZO311" s="22"/>
      <c r="MZP311" s="22"/>
      <c r="MZQ311" s="22"/>
      <c r="MZR311" s="22"/>
      <c r="MZS311" s="22"/>
      <c r="MZT311" s="22"/>
      <c r="MZU311" s="22"/>
      <c r="MZV311" s="22"/>
      <c r="MZW311" s="22"/>
      <c r="MZX311" s="22"/>
      <c r="MZY311" s="22"/>
      <c r="MZZ311" s="22"/>
      <c r="NAA311" s="22"/>
      <c r="NAB311" s="22"/>
      <c r="NAC311" s="22"/>
      <c r="NAD311" s="22"/>
      <c r="NAE311" s="22"/>
      <c r="NAF311" s="22"/>
      <c r="NAG311" s="22"/>
      <c r="NAH311" s="22"/>
      <c r="NAI311" s="22"/>
      <c r="NAJ311" s="22"/>
      <c r="NAK311" s="22"/>
      <c r="NAL311" s="22"/>
      <c r="NAM311" s="22"/>
      <c r="NAN311" s="22"/>
      <c r="NAO311" s="22"/>
      <c r="NAP311" s="22"/>
      <c r="NAQ311" s="22"/>
      <c r="NAR311" s="22"/>
      <c r="NAS311" s="22"/>
      <c r="NAT311" s="22"/>
      <c r="NAU311" s="22"/>
      <c r="NAV311" s="22"/>
      <c r="NAW311" s="22"/>
      <c r="NAX311" s="22"/>
      <c r="NAY311" s="22"/>
      <c r="NAZ311" s="22"/>
      <c r="NBA311" s="22"/>
      <c r="NBB311" s="22"/>
      <c r="NBC311" s="22"/>
      <c r="NBD311" s="22"/>
      <c r="NBE311" s="22"/>
      <c r="NBF311" s="22"/>
      <c r="NBG311" s="22"/>
      <c r="NBH311" s="22"/>
      <c r="NBI311" s="22"/>
      <c r="NBJ311" s="22"/>
      <c r="NBK311" s="22"/>
      <c r="NBL311" s="22"/>
      <c r="NBM311" s="22"/>
      <c r="NBN311" s="22"/>
      <c r="NBO311" s="22"/>
      <c r="NBP311" s="22"/>
      <c r="NBQ311" s="22"/>
      <c r="NBR311" s="22"/>
      <c r="NBS311" s="22"/>
      <c r="NBT311" s="22"/>
      <c r="NBU311" s="22"/>
      <c r="NBV311" s="22"/>
      <c r="NBW311" s="22"/>
      <c r="NBX311" s="22"/>
      <c r="NBY311" s="22"/>
      <c r="NBZ311" s="22"/>
      <c r="NCA311" s="22"/>
      <c r="NCB311" s="22"/>
      <c r="NCC311" s="22"/>
      <c r="NCD311" s="22"/>
      <c r="NCE311" s="22"/>
      <c r="NCF311" s="22"/>
      <c r="NCG311" s="22"/>
      <c r="NCH311" s="22"/>
      <c r="NCI311" s="22"/>
      <c r="NCJ311" s="22"/>
      <c r="NCK311" s="22"/>
      <c r="NCL311" s="22"/>
      <c r="NCM311" s="22"/>
      <c r="NCN311" s="22"/>
      <c r="NCO311" s="22"/>
      <c r="NCP311" s="22"/>
      <c r="NCQ311" s="22"/>
      <c r="NCR311" s="22"/>
      <c r="NCS311" s="22"/>
      <c r="NCT311" s="22"/>
      <c r="NCU311" s="22"/>
      <c r="NCV311" s="22"/>
      <c r="NCW311" s="22"/>
      <c r="NCX311" s="22"/>
      <c r="NCY311" s="22"/>
      <c r="NCZ311" s="22"/>
      <c r="NDA311" s="22"/>
      <c r="NDB311" s="22"/>
      <c r="NDC311" s="22"/>
      <c r="NDD311" s="22"/>
      <c r="NDE311" s="22"/>
      <c r="NDF311" s="22"/>
      <c r="NDG311" s="22"/>
      <c r="NDH311" s="22"/>
      <c r="NDI311" s="22"/>
      <c r="NDJ311" s="22"/>
      <c r="NDK311" s="22"/>
      <c r="NDL311" s="22"/>
      <c r="NDM311" s="22"/>
      <c r="NDN311" s="22"/>
      <c r="NDO311" s="22"/>
      <c r="NDP311" s="22"/>
      <c r="NDQ311" s="22"/>
      <c r="NDR311" s="22"/>
      <c r="NDS311" s="22"/>
      <c r="NDT311" s="22"/>
      <c r="NDU311" s="22"/>
      <c r="NDV311" s="22"/>
      <c r="NDW311" s="22"/>
      <c r="NDX311" s="22"/>
      <c r="NDY311" s="22"/>
      <c r="NDZ311" s="22"/>
      <c r="NEA311" s="22"/>
      <c r="NEB311" s="22"/>
      <c r="NEC311" s="22"/>
      <c r="NED311" s="22"/>
      <c r="NEE311" s="22"/>
      <c r="NEF311" s="22"/>
      <c r="NEG311" s="22"/>
      <c r="NEH311" s="22"/>
      <c r="NEI311" s="22"/>
      <c r="NEJ311" s="22"/>
      <c r="NEK311" s="22"/>
      <c r="NEL311" s="22"/>
      <c r="NEM311" s="22"/>
      <c r="NEN311" s="22"/>
      <c r="NEO311" s="22"/>
      <c r="NEP311" s="22"/>
      <c r="NEQ311" s="22"/>
      <c r="NER311" s="22"/>
      <c r="NES311" s="22"/>
      <c r="NET311" s="22"/>
      <c r="NEU311" s="22"/>
      <c r="NEV311" s="22"/>
      <c r="NEW311" s="22"/>
      <c r="NEX311" s="22"/>
      <c r="NEY311" s="22"/>
      <c r="NEZ311" s="22"/>
      <c r="NFA311" s="22"/>
      <c r="NFB311" s="22"/>
      <c r="NFC311" s="22"/>
      <c r="NFD311" s="22"/>
      <c r="NFE311" s="22"/>
      <c r="NFF311" s="22"/>
      <c r="NFG311" s="22"/>
      <c r="NFH311" s="22"/>
      <c r="NFI311" s="22"/>
      <c r="NFJ311" s="22"/>
      <c r="NFK311" s="22"/>
      <c r="NFL311" s="22"/>
      <c r="NFM311" s="22"/>
      <c r="NFN311" s="22"/>
      <c r="NFO311" s="22"/>
      <c r="NFP311" s="22"/>
      <c r="NFQ311" s="22"/>
      <c r="NFR311" s="22"/>
      <c r="NFS311" s="22"/>
      <c r="NFT311" s="22"/>
      <c r="NFU311" s="22"/>
      <c r="NFV311" s="22"/>
      <c r="NFW311" s="22"/>
      <c r="NFX311" s="22"/>
      <c r="NFY311" s="22"/>
      <c r="NFZ311" s="22"/>
      <c r="NGA311" s="22"/>
      <c r="NGB311" s="22"/>
      <c r="NGC311" s="22"/>
      <c r="NGD311" s="22"/>
      <c r="NGE311" s="22"/>
      <c r="NGF311" s="22"/>
      <c r="NGG311" s="22"/>
      <c r="NGH311" s="22"/>
      <c r="NGI311" s="22"/>
      <c r="NGJ311" s="22"/>
      <c r="NGK311" s="22"/>
      <c r="NGL311" s="22"/>
      <c r="NGM311" s="22"/>
      <c r="NGN311" s="22"/>
      <c r="NGO311" s="22"/>
      <c r="NGP311" s="22"/>
      <c r="NGQ311" s="22"/>
      <c r="NGR311" s="22"/>
      <c r="NGS311" s="22"/>
      <c r="NGT311" s="22"/>
      <c r="NGU311" s="22"/>
      <c r="NGV311" s="22"/>
      <c r="NGW311" s="22"/>
      <c r="NGX311" s="22"/>
      <c r="NGY311" s="22"/>
      <c r="NGZ311" s="22"/>
      <c r="NHA311" s="22"/>
      <c r="NHB311" s="22"/>
      <c r="NHC311" s="22"/>
      <c r="NHD311" s="22"/>
      <c r="NHE311" s="22"/>
      <c r="NHF311" s="22"/>
      <c r="NHG311" s="22"/>
      <c r="NHH311" s="22"/>
      <c r="NHI311" s="22"/>
      <c r="NHJ311" s="22"/>
      <c r="NHK311" s="22"/>
      <c r="NHL311" s="22"/>
      <c r="NHM311" s="22"/>
      <c r="NHN311" s="22"/>
      <c r="NHO311" s="22"/>
      <c r="NHP311" s="22"/>
      <c r="NHQ311" s="22"/>
      <c r="NHR311" s="22"/>
      <c r="NHS311" s="22"/>
      <c r="NHT311" s="22"/>
      <c r="NHU311" s="22"/>
      <c r="NHV311" s="22"/>
      <c r="NHW311" s="22"/>
      <c r="NHX311" s="22"/>
      <c r="NHY311" s="22"/>
      <c r="NHZ311" s="22"/>
      <c r="NIA311" s="22"/>
      <c r="NIB311" s="22"/>
      <c r="NIC311" s="22"/>
      <c r="NID311" s="22"/>
      <c r="NIE311" s="22"/>
      <c r="NIF311" s="22"/>
      <c r="NIG311" s="22"/>
      <c r="NIH311" s="22"/>
      <c r="NII311" s="22"/>
      <c r="NIJ311" s="22"/>
      <c r="NIK311" s="22"/>
      <c r="NIL311" s="22"/>
      <c r="NIM311" s="22"/>
      <c r="NIN311" s="22"/>
      <c r="NIO311" s="22"/>
      <c r="NIP311" s="22"/>
      <c r="NIQ311" s="22"/>
      <c r="NIR311" s="22"/>
      <c r="NIS311" s="22"/>
      <c r="NIT311" s="22"/>
      <c r="NIU311" s="22"/>
      <c r="NIV311" s="22"/>
      <c r="NIW311" s="22"/>
      <c r="NIX311" s="22"/>
      <c r="NIY311" s="22"/>
      <c r="NIZ311" s="22"/>
      <c r="NJA311" s="22"/>
      <c r="NJB311" s="22"/>
      <c r="NJC311" s="22"/>
      <c r="NJD311" s="22"/>
      <c r="NJE311" s="22"/>
      <c r="NJF311" s="22"/>
      <c r="NJG311" s="22"/>
      <c r="NJH311" s="22"/>
      <c r="NJI311" s="22"/>
      <c r="NJJ311" s="22"/>
      <c r="NJK311" s="22"/>
      <c r="NJL311" s="22"/>
      <c r="NJM311" s="22"/>
      <c r="NJN311" s="22"/>
      <c r="NJO311" s="22"/>
      <c r="NJP311" s="22"/>
      <c r="NJQ311" s="22"/>
      <c r="NJR311" s="22"/>
      <c r="NJS311" s="22"/>
      <c r="NJT311" s="22"/>
      <c r="NJU311" s="22"/>
      <c r="NJV311" s="22"/>
      <c r="NJW311" s="22"/>
      <c r="NJX311" s="22"/>
      <c r="NJY311" s="22"/>
      <c r="NJZ311" s="22"/>
      <c r="NKA311" s="22"/>
      <c r="NKB311" s="22"/>
      <c r="NKC311" s="22"/>
      <c r="NKD311" s="22"/>
      <c r="NKE311" s="22"/>
      <c r="NKF311" s="22"/>
      <c r="NKG311" s="22"/>
      <c r="NKH311" s="22"/>
      <c r="NKI311" s="22"/>
      <c r="NKJ311" s="22"/>
      <c r="NKK311" s="22"/>
      <c r="NKL311" s="22"/>
      <c r="NKM311" s="22"/>
      <c r="NKN311" s="22"/>
      <c r="NKO311" s="22"/>
      <c r="NKP311" s="22"/>
      <c r="NKQ311" s="22"/>
      <c r="NKR311" s="22"/>
      <c r="NKS311" s="22"/>
      <c r="NKT311" s="22"/>
      <c r="NKU311" s="22"/>
      <c r="NKV311" s="22"/>
      <c r="NKW311" s="22"/>
      <c r="NKX311" s="22"/>
      <c r="NKY311" s="22"/>
      <c r="NKZ311" s="22"/>
      <c r="NLA311" s="22"/>
      <c r="NLB311" s="22"/>
      <c r="NLC311" s="22"/>
      <c r="NLD311" s="22"/>
      <c r="NLE311" s="22"/>
      <c r="NLF311" s="22"/>
      <c r="NLG311" s="22"/>
      <c r="NLH311" s="22"/>
      <c r="NLI311" s="22"/>
      <c r="NLJ311" s="22"/>
      <c r="NLK311" s="22"/>
      <c r="NLL311" s="22"/>
      <c r="NLM311" s="22"/>
      <c r="NLN311" s="22"/>
      <c r="NLO311" s="22"/>
      <c r="NLP311" s="22"/>
      <c r="NLQ311" s="22"/>
      <c r="NLR311" s="22"/>
      <c r="NLS311" s="22"/>
      <c r="NLT311" s="22"/>
      <c r="NLU311" s="22"/>
      <c r="NLV311" s="22"/>
      <c r="NLW311" s="22"/>
      <c r="NLX311" s="22"/>
      <c r="NLY311" s="22"/>
      <c r="NLZ311" s="22"/>
      <c r="NMA311" s="22"/>
      <c r="NMB311" s="22"/>
      <c r="NMC311" s="22"/>
      <c r="NMD311" s="22"/>
      <c r="NME311" s="22"/>
      <c r="NMF311" s="22"/>
      <c r="NMG311" s="22"/>
      <c r="NMH311" s="22"/>
      <c r="NMI311" s="22"/>
      <c r="NMJ311" s="22"/>
      <c r="NMK311" s="22"/>
      <c r="NML311" s="22"/>
      <c r="NMM311" s="22"/>
      <c r="NMN311" s="22"/>
      <c r="NMO311" s="22"/>
      <c r="NMP311" s="22"/>
      <c r="NMQ311" s="22"/>
      <c r="NMR311" s="22"/>
      <c r="NMS311" s="22"/>
      <c r="NMT311" s="22"/>
      <c r="NMU311" s="22"/>
      <c r="NMV311" s="22"/>
      <c r="NMW311" s="22"/>
      <c r="NMX311" s="22"/>
      <c r="NMY311" s="22"/>
      <c r="NMZ311" s="22"/>
      <c r="NNA311" s="22"/>
      <c r="NNB311" s="22"/>
      <c r="NNC311" s="22"/>
      <c r="NND311" s="22"/>
      <c r="NNE311" s="22"/>
      <c r="NNF311" s="22"/>
      <c r="NNG311" s="22"/>
      <c r="NNH311" s="22"/>
      <c r="NNI311" s="22"/>
      <c r="NNJ311" s="22"/>
      <c r="NNK311" s="22"/>
      <c r="NNL311" s="22"/>
      <c r="NNM311" s="22"/>
      <c r="NNN311" s="22"/>
      <c r="NNO311" s="22"/>
      <c r="NNP311" s="22"/>
      <c r="NNQ311" s="22"/>
      <c r="NNR311" s="22"/>
      <c r="NNS311" s="22"/>
      <c r="NNT311" s="22"/>
      <c r="NNU311" s="22"/>
      <c r="NNV311" s="22"/>
      <c r="NNW311" s="22"/>
      <c r="NNX311" s="22"/>
      <c r="NNY311" s="22"/>
      <c r="NNZ311" s="22"/>
      <c r="NOA311" s="22"/>
      <c r="NOB311" s="22"/>
      <c r="NOC311" s="22"/>
      <c r="NOD311" s="22"/>
      <c r="NOE311" s="22"/>
      <c r="NOF311" s="22"/>
      <c r="NOG311" s="22"/>
      <c r="NOH311" s="22"/>
      <c r="NOI311" s="22"/>
      <c r="NOJ311" s="22"/>
      <c r="NOK311" s="22"/>
      <c r="NOL311" s="22"/>
      <c r="NOM311" s="22"/>
      <c r="NON311" s="22"/>
      <c r="NOO311" s="22"/>
      <c r="NOP311" s="22"/>
      <c r="NOQ311" s="22"/>
      <c r="NOR311" s="22"/>
      <c r="NOS311" s="22"/>
      <c r="NOT311" s="22"/>
      <c r="NOU311" s="22"/>
      <c r="NOV311" s="22"/>
      <c r="NOW311" s="22"/>
      <c r="NOX311" s="22"/>
      <c r="NOY311" s="22"/>
      <c r="NOZ311" s="22"/>
      <c r="NPA311" s="22"/>
      <c r="NPB311" s="22"/>
      <c r="NPC311" s="22"/>
      <c r="NPD311" s="22"/>
      <c r="NPE311" s="22"/>
      <c r="NPF311" s="22"/>
      <c r="NPG311" s="22"/>
      <c r="NPH311" s="22"/>
      <c r="NPI311" s="22"/>
      <c r="NPJ311" s="22"/>
      <c r="NPK311" s="22"/>
      <c r="NPL311" s="22"/>
      <c r="NPM311" s="22"/>
      <c r="NPN311" s="22"/>
      <c r="NPO311" s="22"/>
      <c r="NPP311" s="22"/>
      <c r="NPQ311" s="22"/>
      <c r="NPR311" s="22"/>
      <c r="NPS311" s="22"/>
      <c r="NPT311" s="22"/>
      <c r="NPU311" s="22"/>
      <c r="NPV311" s="22"/>
      <c r="NPW311" s="22"/>
      <c r="NPX311" s="22"/>
      <c r="NPY311" s="22"/>
      <c r="NPZ311" s="22"/>
      <c r="NQA311" s="22"/>
      <c r="NQB311" s="22"/>
      <c r="NQC311" s="22"/>
      <c r="NQD311" s="22"/>
      <c r="NQE311" s="22"/>
      <c r="NQF311" s="22"/>
      <c r="NQG311" s="22"/>
      <c r="NQH311" s="22"/>
      <c r="NQI311" s="22"/>
      <c r="NQJ311" s="22"/>
      <c r="NQK311" s="22"/>
      <c r="NQL311" s="22"/>
      <c r="NQM311" s="22"/>
      <c r="NQN311" s="22"/>
      <c r="NQO311" s="22"/>
      <c r="NQP311" s="22"/>
      <c r="NQQ311" s="22"/>
      <c r="NQR311" s="22"/>
      <c r="NQS311" s="22"/>
      <c r="NQT311" s="22"/>
      <c r="NQU311" s="22"/>
      <c r="NQV311" s="22"/>
      <c r="NQW311" s="22"/>
      <c r="NQX311" s="22"/>
      <c r="NQY311" s="22"/>
      <c r="NQZ311" s="22"/>
      <c r="NRA311" s="22"/>
      <c r="NRB311" s="22"/>
      <c r="NRC311" s="22"/>
      <c r="NRD311" s="22"/>
      <c r="NRE311" s="22"/>
      <c r="NRF311" s="22"/>
      <c r="NRG311" s="22"/>
      <c r="NRH311" s="22"/>
      <c r="NRI311" s="22"/>
      <c r="NRJ311" s="22"/>
      <c r="NRK311" s="22"/>
      <c r="NRL311" s="22"/>
      <c r="NRM311" s="22"/>
      <c r="NRN311" s="22"/>
      <c r="NRO311" s="22"/>
      <c r="NRP311" s="22"/>
      <c r="NRQ311" s="22"/>
      <c r="NRR311" s="22"/>
      <c r="NRS311" s="22"/>
      <c r="NRT311" s="22"/>
      <c r="NRU311" s="22"/>
      <c r="NRV311" s="22"/>
      <c r="NRW311" s="22"/>
      <c r="NRX311" s="22"/>
      <c r="NRY311" s="22"/>
      <c r="NRZ311" s="22"/>
      <c r="NSA311" s="22"/>
      <c r="NSB311" s="22"/>
      <c r="NSC311" s="22"/>
      <c r="NSD311" s="22"/>
      <c r="NSE311" s="22"/>
      <c r="NSF311" s="22"/>
      <c r="NSG311" s="22"/>
      <c r="NSH311" s="22"/>
      <c r="NSI311" s="22"/>
      <c r="NSJ311" s="22"/>
      <c r="NSK311" s="22"/>
      <c r="NSL311" s="22"/>
      <c r="NSM311" s="22"/>
      <c r="NSN311" s="22"/>
      <c r="NSO311" s="22"/>
      <c r="NSP311" s="22"/>
      <c r="NSQ311" s="22"/>
      <c r="NSR311" s="22"/>
      <c r="NSS311" s="22"/>
      <c r="NST311" s="22"/>
      <c r="NSU311" s="22"/>
      <c r="NSV311" s="22"/>
      <c r="NSW311" s="22"/>
      <c r="NSX311" s="22"/>
      <c r="NSY311" s="22"/>
      <c r="NSZ311" s="22"/>
      <c r="NTA311" s="22"/>
      <c r="NTB311" s="22"/>
      <c r="NTC311" s="22"/>
      <c r="NTD311" s="22"/>
      <c r="NTE311" s="22"/>
      <c r="NTF311" s="22"/>
      <c r="NTG311" s="22"/>
      <c r="NTH311" s="22"/>
      <c r="NTI311" s="22"/>
      <c r="NTJ311" s="22"/>
      <c r="NTK311" s="22"/>
      <c r="NTL311" s="22"/>
      <c r="NTM311" s="22"/>
      <c r="NTN311" s="22"/>
      <c r="NTO311" s="22"/>
      <c r="NTP311" s="22"/>
      <c r="NTQ311" s="22"/>
      <c r="NTR311" s="22"/>
      <c r="NTS311" s="22"/>
      <c r="NTT311" s="22"/>
      <c r="NTU311" s="22"/>
      <c r="NTV311" s="22"/>
      <c r="NTW311" s="22"/>
      <c r="NTX311" s="22"/>
      <c r="NTY311" s="22"/>
      <c r="NTZ311" s="22"/>
      <c r="NUA311" s="22"/>
      <c r="NUB311" s="22"/>
      <c r="NUC311" s="22"/>
      <c r="NUD311" s="22"/>
      <c r="NUE311" s="22"/>
      <c r="NUF311" s="22"/>
      <c r="NUG311" s="22"/>
      <c r="NUH311" s="22"/>
      <c r="NUI311" s="22"/>
      <c r="NUJ311" s="22"/>
      <c r="NUK311" s="22"/>
      <c r="NUL311" s="22"/>
      <c r="NUM311" s="22"/>
      <c r="NUN311" s="22"/>
      <c r="NUO311" s="22"/>
      <c r="NUP311" s="22"/>
      <c r="NUQ311" s="22"/>
      <c r="NUR311" s="22"/>
      <c r="NUS311" s="22"/>
      <c r="NUT311" s="22"/>
      <c r="NUU311" s="22"/>
      <c r="NUV311" s="22"/>
      <c r="NUW311" s="22"/>
      <c r="NUX311" s="22"/>
      <c r="NUY311" s="22"/>
      <c r="NUZ311" s="22"/>
      <c r="NVA311" s="22"/>
      <c r="NVB311" s="22"/>
      <c r="NVC311" s="22"/>
      <c r="NVD311" s="22"/>
      <c r="NVE311" s="22"/>
      <c r="NVF311" s="22"/>
      <c r="NVG311" s="22"/>
      <c r="NVH311" s="22"/>
      <c r="NVI311" s="22"/>
      <c r="NVJ311" s="22"/>
      <c r="NVK311" s="22"/>
      <c r="NVL311" s="22"/>
      <c r="NVM311" s="22"/>
      <c r="NVN311" s="22"/>
      <c r="NVO311" s="22"/>
      <c r="NVP311" s="22"/>
      <c r="NVQ311" s="22"/>
      <c r="NVR311" s="22"/>
      <c r="NVS311" s="22"/>
      <c r="NVT311" s="22"/>
      <c r="NVU311" s="22"/>
      <c r="NVV311" s="22"/>
      <c r="NVW311" s="22"/>
      <c r="NVX311" s="22"/>
      <c r="NVY311" s="22"/>
      <c r="NVZ311" s="22"/>
      <c r="NWA311" s="22"/>
      <c r="NWB311" s="22"/>
      <c r="NWC311" s="22"/>
      <c r="NWD311" s="22"/>
      <c r="NWE311" s="22"/>
      <c r="NWF311" s="22"/>
      <c r="NWG311" s="22"/>
      <c r="NWH311" s="22"/>
      <c r="NWI311" s="22"/>
      <c r="NWJ311" s="22"/>
      <c r="NWK311" s="22"/>
      <c r="NWL311" s="22"/>
      <c r="NWM311" s="22"/>
      <c r="NWN311" s="22"/>
      <c r="NWO311" s="22"/>
      <c r="NWP311" s="22"/>
      <c r="NWQ311" s="22"/>
      <c r="NWR311" s="22"/>
      <c r="NWS311" s="22"/>
      <c r="NWT311" s="22"/>
      <c r="NWU311" s="22"/>
      <c r="NWV311" s="22"/>
      <c r="NWW311" s="22"/>
      <c r="NWX311" s="22"/>
      <c r="NWY311" s="22"/>
      <c r="NWZ311" s="22"/>
      <c r="NXA311" s="22"/>
      <c r="NXB311" s="22"/>
      <c r="NXC311" s="22"/>
      <c r="NXD311" s="22"/>
      <c r="NXE311" s="22"/>
      <c r="NXF311" s="22"/>
      <c r="NXG311" s="22"/>
      <c r="NXH311" s="22"/>
      <c r="NXI311" s="22"/>
      <c r="NXJ311" s="22"/>
      <c r="NXK311" s="22"/>
      <c r="NXL311" s="22"/>
      <c r="NXM311" s="22"/>
      <c r="NXN311" s="22"/>
      <c r="NXO311" s="22"/>
      <c r="NXP311" s="22"/>
      <c r="NXQ311" s="22"/>
      <c r="NXR311" s="22"/>
      <c r="NXS311" s="22"/>
      <c r="NXT311" s="22"/>
      <c r="NXU311" s="22"/>
      <c r="NXV311" s="22"/>
      <c r="NXW311" s="22"/>
      <c r="NXX311" s="22"/>
      <c r="NXY311" s="22"/>
      <c r="NXZ311" s="22"/>
      <c r="NYA311" s="22"/>
      <c r="NYB311" s="22"/>
      <c r="NYC311" s="22"/>
      <c r="NYD311" s="22"/>
      <c r="NYE311" s="22"/>
      <c r="NYF311" s="22"/>
      <c r="NYG311" s="22"/>
      <c r="NYH311" s="22"/>
      <c r="NYI311" s="22"/>
      <c r="NYJ311" s="22"/>
      <c r="NYK311" s="22"/>
      <c r="NYL311" s="22"/>
      <c r="NYM311" s="22"/>
      <c r="NYN311" s="22"/>
      <c r="NYO311" s="22"/>
      <c r="NYP311" s="22"/>
      <c r="NYQ311" s="22"/>
      <c r="NYR311" s="22"/>
      <c r="NYS311" s="22"/>
      <c r="NYT311" s="22"/>
      <c r="NYU311" s="22"/>
      <c r="NYV311" s="22"/>
      <c r="NYW311" s="22"/>
      <c r="NYX311" s="22"/>
      <c r="NYY311" s="22"/>
      <c r="NYZ311" s="22"/>
      <c r="NZA311" s="22"/>
      <c r="NZB311" s="22"/>
      <c r="NZC311" s="22"/>
      <c r="NZD311" s="22"/>
      <c r="NZE311" s="22"/>
      <c r="NZF311" s="22"/>
      <c r="NZG311" s="22"/>
      <c r="NZH311" s="22"/>
      <c r="NZI311" s="22"/>
      <c r="NZJ311" s="22"/>
      <c r="NZK311" s="22"/>
      <c r="NZL311" s="22"/>
      <c r="NZM311" s="22"/>
      <c r="NZN311" s="22"/>
      <c r="NZO311" s="22"/>
      <c r="NZP311" s="22"/>
      <c r="NZQ311" s="22"/>
      <c r="NZR311" s="22"/>
      <c r="NZS311" s="22"/>
      <c r="NZT311" s="22"/>
      <c r="NZU311" s="22"/>
      <c r="NZV311" s="22"/>
      <c r="NZW311" s="22"/>
      <c r="NZX311" s="22"/>
      <c r="NZY311" s="22"/>
      <c r="NZZ311" s="22"/>
      <c r="OAA311" s="22"/>
      <c r="OAB311" s="22"/>
      <c r="OAC311" s="22"/>
      <c r="OAD311" s="22"/>
      <c r="OAE311" s="22"/>
      <c r="OAF311" s="22"/>
      <c r="OAG311" s="22"/>
      <c r="OAH311" s="22"/>
      <c r="OAI311" s="22"/>
      <c r="OAJ311" s="22"/>
      <c r="OAK311" s="22"/>
      <c r="OAL311" s="22"/>
      <c r="OAM311" s="22"/>
      <c r="OAN311" s="22"/>
      <c r="OAO311" s="22"/>
      <c r="OAP311" s="22"/>
      <c r="OAQ311" s="22"/>
      <c r="OAR311" s="22"/>
      <c r="OAS311" s="22"/>
      <c r="OAT311" s="22"/>
      <c r="OAU311" s="22"/>
      <c r="OAV311" s="22"/>
      <c r="OAW311" s="22"/>
      <c r="OAX311" s="22"/>
      <c r="OAY311" s="22"/>
      <c r="OAZ311" s="22"/>
      <c r="OBA311" s="22"/>
      <c r="OBB311" s="22"/>
      <c r="OBC311" s="22"/>
      <c r="OBD311" s="22"/>
      <c r="OBE311" s="22"/>
      <c r="OBF311" s="22"/>
      <c r="OBG311" s="22"/>
      <c r="OBH311" s="22"/>
      <c r="OBI311" s="22"/>
      <c r="OBJ311" s="22"/>
      <c r="OBK311" s="22"/>
      <c r="OBL311" s="22"/>
      <c r="OBM311" s="22"/>
      <c r="OBN311" s="22"/>
      <c r="OBO311" s="22"/>
      <c r="OBP311" s="22"/>
      <c r="OBQ311" s="22"/>
      <c r="OBR311" s="22"/>
      <c r="OBS311" s="22"/>
      <c r="OBT311" s="22"/>
      <c r="OBU311" s="22"/>
      <c r="OBV311" s="22"/>
      <c r="OBW311" s="22"/>
      <c r="OBX311" s="22"/>
      <c r="OBY311" s="22"/>
      <c r="OBZ311" s="22"/>
      <c r="OCA311" s="22"/>
      <c r="OCB311" s="22"/>
      <c r="OCC311" s="22"/>
      <c r="OCD311" s="22"/>
      <c r="OCE311" s="22"/>
      <c r="OCF311" s="22"/>
      <c r="OCG311" s="22"/>
      <c r="OCH311" s="22"/>
      <c r="OCI311" s="22"/>
      <c r="OCJ311" s="22"/>
      <c r="OCK311" s="22"/>
      <c r="OCL311" s="22"/>
      <c r="OCM311" s="22"/>
      <c r="OCN311" s="22"/>
      <c r="OCO311" s="22"/>
      <c r="OCP311" s="22"/>
      <c r="OCQ311" s="22"/>
      <c r="OCR311" s="22"/>
      <c r="OCS311" s="22"/>
      <c r="OCT311" s="22"/>
      <c r="OCU311" s="22"/>
      <c r="OCV311" s="22"/>
      <c r="OCW311" s="22"/>
      <c r="OCX311" s="22"/>
      <c r="OCY311" s="22"/>
      <c r="OCZ311" s="22"/>
      <c r="ODA311" s="22"/>
      <c r="ODB311" s="22"/>
      <c r="ODC311" s="22"/>
      <c r="ODD311" s="22"/>
      <c r="ODE311" s="22"/>
      <c r="ODF311" s="22"/>
      <c r="ODG311" s="22"/>
      <c r="ODH311" s="22"/>
      <c r="ODI311" s="22"/>
      <c r="ODJ311" s="22"/>
      <c r="ODK311" s="22"/>
      <c r="ODL311" s="22"/>
      <c r="ODM311" s="22"/>
      <c r="ODN311" s="22"/>
      <c r="ODO311" s="22"/>
      <c r="ODP311" s="22"/>
      <c r="ODQ311" s="22"/>
      <c r="ODR311" s="22"/>
      <c r="ODS311" s="22"/>
      <c r="ODT311" s="22"/>
      <c r="ODU311" s="22"/>
      <c r="ODV311" s="22"/>
      <c r="ODW311" s="22"/>
      <c r="ODX311" s="22"/>
      <c r="ODY311" s="22"/>
      <c r="ODZ311" s="22"/>
      <c r="OEA311" s="22"/>
      <c r="OEB311" s="22"/>
      <c r="OEC311" s="22"/>
      <c r="OED311" s="22"/>
      <c r="OEE311" s="22"/>
      <c r="OEF311" s="22"/>
      <c r="OEG311" s="22"/>
      <c r="OEH311" s="22"/>
      <c r="OEI311" s="22"/>
      <c r="OEJ311" s="22"/>
      <c r="OEK311" s="22"/>
      <c r="OEL311" s="22"/>
      <c r="OEM311" s="22"/>
      <c r="OEN311" s="22"/>
      <c r="OEO311" s="22"/>
      <c r="OEP311" s="22"/>
      <c r="OEQ311" s="22"/>
      <c r="OER311" s="22"/>
      <c r="OES311" s="22"/>
      <c r="OET311" s="22"/>
      <c r="OEU311" s="22"/>
      <c r="OEV311" s="22"/>
      <c r="OEW311" s="22"/>
      <c r="OEX311" s="22"/>
      <c r="OEY311" s="22"/>
      <c r="OEZ311" s="22"/>
      <c r="OFA311" s="22"/>
      <c r="OFB311" s="22"/>
      <c r="OFC311" s="22"/>
      <c r="OFD311" s="22"/>
      <c r="OFE311" s="22"/>
      <c r="OFF311" s="22"/>
      <c r="OFG311" s="22"/>
      <c r="OFH311" s="22"/>
      <c r="OFI311" s="22"/>
      <c r="OFJ311" s="22"/>
      <c r="OFK311" s="22"/>
      <c r="OFL311" s="22"/>
      <c r="OFM311" s="22"/>
      <c r="OFN311" s="22"/>
      <c r="OFO311" s="22"/>
      <c r="OFP311" s="22"/>
      <c r="OFQ311" s="22"/>
      <c r="OFR311" s="22"/>
      <c r="OFS311" s="22"/>
      <c r="OFT311" s="22"/>
      <c r="OFU311" s="22"/>
      <c r="OFV311" s="22"/>
      <c r="OFW311" s="22"/>
      <c r="OFX311" s="22"/>
      <c r="OFY311" s="22"/>
      <c r="OFZ311" s="22"/>
      <c r="OGA311" s="22"/>
      <c r="OGB311" s="22"/>
      <c r="OGC311" s="22"/>
      <c r="OGD311" s="22"/>
      <c r="OGE311" s="22"/>
      <c r="OGF311" s="22"/>
      <c r="OGG311" s="22"/>
      <c r="OGH311" s="22"/>
      <c r="OGI311" s="22"/>
      <c r="OGJ311" s="22"/>
      <c r="OGK311" s="22"/>
      <c r="OGL311" s="22"/>
      <c r="OGM311" s="22"/>
      <c r="OGN311" s="22"/>
      <c r="OGO311" s="22"/>
      <c r="OGP311" s="22"/>
      <c r="OGQ311" s="22"/>
      <c r="OGR311" s="22"/>
      <c r="OGS311" s="22"/>
      <c r="OGT311" s="22"/>
      <c r="OGU311" s="22"/>
      <c r="OGV311" s="22"/>
      <c r="OGW311" s="22"/>
      <c r="OGX311" s="22"/>
      <c r="OGY311" s="22"/>
      <c r="OGZ311" s="22"/>
      <c r="OHA311" s="22"/>
      <c r="OHB311" s="22"/>
      <c r="OHC311" s="22"/>
      <c r="OHD311" s="22"/>
      <c r="OHE311" s="22"/>
      <c r="OHF311" s="22"/>
      <c r="OHG311" s="22"/>
      <c r="OHH311" s="22"/>
      <c r="OHI311" s="22"/>
      <c r="OHJ311" s="22"/>
      <c r="OHK311" s="22"/>
      <c r="OHL311" s="22"/>
      <c r="OHM311" s="22"/>
      <c r="OHN311" s="22"/>
      <c r="OHO311" s="22"/>
      <c r="OHP311" s="22"/>
      <c r="OHQ311" s="22"/>
      <c r="OHR311" s="22"/>
      <c r="OHS311" s="22"/>
      <c r="OHT311" s="22"/>
      <c r="OHU311" s="22"/>
      <c r="OHV311" s="22"/>
      <c r="OHW311" s="22"/>
      <c r="OHX311" s="22"/>
      <c r="OHY311" s="22"/>
      <c r="OHZ311" s="22"/>
      <c r="OIA311" s="22"/>
      <c r="OIB311" s="22"/>
      <c r="OIC311" s="22"/>
      <c r="OID311" s="22"/>
      <c r="OIE311" s="22"/>
      <c r="OIF311" s="22"/>
      <c r="OIG311" s="22"/>
      <c r="OIH311" s="22"/>
      <c r="OII311" s="22"/>
      <c r="OIJ311" s="22"/>
      <c r="OIK311" s="22"/>
      <c r="OIL311" s="22"/>
      <c r="OIM311" s="22"/>
      <c r="OIN311" s="22"/>
      <c r="OIO311" s="22"/>
      <c r="OIP311" s="22"/>
      <c r="OIQ311" s="22"/>
      <c r="OIR311" s="22"/>
      <c r="OIS311" s="22"/>
      <c r="OIT311" s="22"/>
      <c r="OIU311" s="22"/>
      <c r="OIV311" s="22"/>
      <c r="OIW311" s="22"/>
      <c r="OIX311" s="22"/>
      <c r="OIY311" s="22"/>
      <c r="OIZ311" s="22"/>
      <c r="OJA311" s="22"/>
      <c r="OJB311" s="22"/>
      <c r="OJC311" s="22"/>
      <c r="OJD311" s="22"/>
      <c r="OJE311" s="22"/>
      <c r="OJF311" s="22"/>
      <c r="OJG311" s="22"/>
      <c r="OJH311" s="22"/>
      <c r="OJI311" s="22"/>
      <c r="OJJ311" s="22"/>
      <c r="OJK311" s="22"/>
      <c r="OJL311" s="22"/>
      <c r="OJM311" s="22"/>
      <c r="OJN311" s="22"/>
      <c r="OJO311" s="22"/>
      <c r="OJP311" s="22"/>
      <c r="OJQ311" s="22"/>
      <c r="OJR311" s="22"/>
      <c r="OJS311" s="22"/>
      <c r="OJT311" s="22"/>
      <c r="OJU311" s="22"/>
      <c r="OJV311" s="22"/>
      <c r="OJW311" s="22"/>
      <c r="OJX311" s="22"/>
      <c r="OJY311" s="22"/>
      <c r="OJZ311" s="22"/>
      <c r="OKA311" s="22"/>
      <c r="OKB311" s="22"/>
      <c r="OKC311" s="22"/>
      <c r="OKD311" s="22"/>
      <c r="OKE311" s="22"/>
      <c r="OKF311" s="22"/>
      <c r="OKG311" s="22"/>
      <c r="OKH311" s="22"/>
      <c r="OKI311" s="22"/>
      <c r="OKJ311" s="22"/>
      <c r="OKK311" s="22"/>
      <c r="OKL311" s="22"/>
      <c r="OKM311" s="22"/>
      <c r="OKN311" s="22"/>
      <c r="OKO311" s="22"/>
      <c r="OKP311" s="22"/>
      <c r="OKQ311" s="22"/>
      <c r="OKR311" s="22"/>
      <c r="OKS311" s="22"/>
      <c r="OKT311" s="22"/>
      <c r="OKU311" s="22"/>
      <c r="OKV311" s="22"/>
      <c r="OKW311" s="22"/>
      <c r="OKX311" s="22"/>
      <c r="OKY311" s="22"/>
      <c r="OKZ311" s="22"/>
      <c r="OLA311" s="22"/>
      <c r="OLB311" s="22"/>
      <c r="OLC311" s="22"/>
      <c r="OLD311" s="22"/>
      <c r="OLE311" s="22"/>
      <c r="OLF311" s="22"/>
      <c r="OLG311" s="22"/>
      <c r="OLH311" s="22"/>
      <c r="OLI311" s="22"/>
      <c r="OLJ311" s="22"/>
      <c r="OLK311" s="22"/>
      <c r="OLL311" s="22"/>
      <c r="OLM311" s="22"/>
      <c r="OLN311" s="22"/>
      <c r="OLO311" s="22"/>
      <c r="OLP311" s="22"/>
      <c r="OLQ311" s="22"/>
      <c r="OLR311" s="22"/>
      <c r="OLS311" s="22"/>
      <c r="OLT311" s="22"/>
      <c r="OLU311" s="22"/>
      <c r="OLV311" s="22"/>
      <c r="OLW311" s="22"/>
      <c r="OLX311" s="22"/>
      <c r="OLY311" s="22"/>
      <c r="OLZ311" s="22"/>
      <c r="OMA311" s="22"/>
      <c r="OMB311" s="22"/>
      <c r="OMC311" s="22"/>
      <c r="OMD311" s="22"/>
      <c r="OME311" s="22"/>
      <c r="OMF311" s="22"/>
      <c r="OMG311" s="22"/>
      <c r="OMH311" s="22"/>
      <c r="OMI311" s="22"/>
      <c r="OMJ311" s="22"/>
      <c r="OMK311" s="22"/>
      <c r="OML311" s="22"/>
      <c r="OMM311" s="22"/>
      <c r="OMN311" s="22"/>
      <c r="OMO311" s="22"/>
      <c r="OMP311" s="22"/>
      <c r="OMQ311" s="22"/>
      <c r="OMR311" s="22"/>
      <c r="OMS311" s="22"/>
      <c r="OMT311" s="22"/>
      <c r="OMU311" s="22"/>
      <c r="OMV311" s="22"/>
      <c r="OMW311" s="22"/>
      <c r="OMX311" s="22"/>
      <c r="OMY311" s="22"/>
      <c r="OMZ311" s="22"/>
      <c r="ONA311" s="22"/>
      <c r="ONB311" s="22"/>
      <c r="ONC311" s="22"/>
      <c r="OND311" s="22"/>
      <c r="ONE311" s="22"/>
      <c r="ONF311" s="22"/>
      <c r="ONG311" s="22"/>
      <c r="ONH311" s="22"/>
      <c r="ONI311" s="22"/>
      <c r="ONJ311" s="22"/>
      <c r="ONK311" s="22"/>
      <c r="ONL311" s="22"/>
      <c r="ONM311" s="22"/>
      <c r="ONN311" s="22"/>
      <c r="ONO311" s="22"/>
      <c r="ONP311" s="22"/>
      <c r="ONQ311" s="22"/>
      <c r="ONR311" s="22"/>
      <c r="ONS311" s="22"/>
      <c r="ONT311" s="22"/>
      <c r="ONU311" s="22"/>
      <c r="ONV311" s="22"/>
      <c r="ONW311" s="22"/>
      <c r="ONX311" s="22"/>
      <c r="ONY311" s="22"/>
      <c r="ONZ311" s="22"/>
      <c r="OOA311" s="22"/>
      <c r="OOB311" s="22"/>
      <c r="OOC311" s="22"/>
      <c r="OOD311" s="22"/>
      <c r="OOE311" s="22"/>
      <c r="OOF311" s="22"/>
      <c r="OOG311" s="22"/>
      <c r="OOH311" s="22"/>
      <c r="OOI311" s="22"/>
      <c r="OOJ311" s="22"/>
      <c r="OOK311" s="22"/>
      <c r="OOL311" s="22"/>
      <c r="OOM311" s="22"/>
      <c r="OON311" s="22"/>
      <c r="OOO311" s="22"/>
      <c r="OOP311" s="22"/>
      <c r="OOQ311" s="22"/>
      <c r="OOR311" s="22"/>
      <c r="OOS311" s="22"/>
      <c r="OOT311" s="22"/>
      <c r="OOU311" s="22"/>
      <c r="OOV311" s="22"/>
      <c r="OOW311" s="22"/>
      <c r="OOX311" s="22"/>
      <c r="OOY311" s="22"/>
      <c r="OOZ311" s="22"/>
      <c r="OPA311" s="22"/>
      <c r="OPB311" s="22"/>
      <c r="OPC311" s="22"/>
      <c r="OPD311" s="22"/>
      <c r="OPE311" s="22"/>
      <c r="OPF311" s="22"/>
      <c r="OPG311" s="22"/>
      <c r="OPH311" s="22"/>
      <c r="OPI311" s="22"/>
      <c r="OPJ311" s="22"/>
      <c r="OPK311" s="22"/>
      <c r="OPL311" s="22"/>
      <c r="OPM311" s="22"/>
      <c r="OPN311" s="22"/>
      <c r="OPO311" s="22"/>
      <c r="OPP311" s="22"/>
      <c r="OPQ311" s="22"/>
      <c r="OPR311" s="22"/>
      <c r="OPS311" s="22"/>
      <c r="OPT311" s="22"/>
      <c r="OPU311" s="22"/>
      <c r="OPV311" s="22"/>
      <c r="OPW311" s="22"/>
      <c r="OPX311" s="22"/>
      <c r="OPY311" s="22"/>
      <c r="OPZ311" s="22"/>
      <c r="OQA311" s="22"/>
      <c r="OQB311" s="22"/>
      <c r="OQC311" s="22"/>
      <c r="OQD311" s="22"/>
      <c r="OQE311" s="22"/>
      <c r="OQF311" s="22"/>
      <c r="OQG311" s="22"/>
      <c r="OQH311" s="22"/>
      <c r="OQI311" s="22"/>
      <c r="OQJ311" s="22"/>
      <c r="OQK311" s="22"/>
      <c r="OQL311" s="22"/>
      <c r="OQM311" s="22"/>
      <c r="OQN311" s="22"/>
      <c r="OQO311" s="22"/>
      <c r="OQP311" s="22"/>
      <c r="OQQ311" s="22"/>
      <c r="OQR311" s="22"/>
      <c r="OQS311" s="22"/>
      <c r="OQT311" s="22"/>
      <c r="OQU311" s="22"/>
      <c r="OQV311" s="22"/>
      <c r="OQW311" s="22"/>
      <c r="OQX311" s="22"/>
      <c r="OQY311" s="22"/>
      <c r="OQZ311" s="22"/>
      <c r="ORA311" s="22"/>
      <c r="ORB311" s="22"/>
      <c r="ORC311" s="22"/>
      <c r="ORD311" s="22"/>
      <c r="ORE311" s="22"/>
      <c r="ORF311" s="22"/>
      <c r="ORG311" s="22"/>
      <c r="ORH311" s="22"/>
      <c r="ORI311" s="22"/>
      <c r="ORJ311" s="22"/>
      <c r="ORK311" s="22"/>
      <c r="ORL311" s="22"/>
      <c r="ORM311" s="22"/>
      <c r="ORN311" s="22"/>
      <c r="ORO311" s="22"/>
      <c r="ORP311" s="22"/>
      <c r="ORQ311" s="22"/>
      <c r="ORR311" s="22"/>
      <c r="ORS311" s="22"/>
      <c r="ORT311" s="22"/>
      <c r="ORU311" s="22"/>
      <c r="ORV311" s="22"/>
      <c r="ORW311" s="22"/>
      <c r="ORX311" s="22"/>
      <c r="ORY311" s="22"/>
      <c r="ORZ311" s="22"/>
      <c r="OSA311" s="22"/>
      <c r="OSB311" s="22"/>
      <c r="OSC311" s="22"/>
      <c r="OSD311" s="22"/>
      <c r="OSE311" s="22"/>
      <c r="OSF311" s="22"/>
      <c r="OSG311" s="22"/>
      <c r="OSH311" s="22"/>
      <c r="OSI311" s="22"/>
      <c r="OSJ311" s="22"/>
      <c r="OSK311" s="22"/>
      <c r="OSL311" s="22"/>
      <c r="OSM311" s="22"/>
      <c r="OSN311" s="22"/>
      <c r="OSO311" s="22"/>
      <c r="OSP311" s="22"/>
      <c r="OSQ311" s="22"/>
      <c r="OSR311" s="22"/>
      <c r="OSS311" s="22"/>
      <c r="OST311" s="22"/>
      <c r="OSU311" s="22"/>
      <c r="OSV311" s="22"/>
      <c r="OSW311" s="22"/>
      <c r="OSX311" s="22"/>
      <c r="OSY311" s="22"/>
      <c r="OSZ311" s="22"/>
      <c r="OTA311" s="22"/>
      <c r="OTB311" s="22"/>
      <c r="OTC311" s="22"/>
      <c r="OTD311" s="22"/>
      <c r="OTE311" s="22"/>
      <c r="OTF311" s="22"/>
      <c r="OTG311" s="22"/>
      <c r="OTH311" s="22"/>
      <c r="OTI311" s="22"/>
      <c r="OTJ311" s="22"/>
      <c r="OTK311" s="22"/>
      <c r="OTL311" s="22"/>
      <c r="OTM311" s="22"/>
      <c r="OTN311" s="22"/>
      <c r="OTO311" s="22"/>
      <c r="OTP311" s="22"/>
      <c r="OTQ311" s="22"/>
      <c r="OTR311" s="22"/>
      <c r="OTS311" s="22"/>
      <c r="OTT311" s="22"/>
      <c r="OTU311" s="22"/>
      <c r="OTV311" s="22"/>
      <c r="OTW311" s="22"/>
      <c r="OTX311" s="22"/>
      <c r="OTY311" s="22"/>
      <c r="OTZ311" s="22"/>
      <c r="OUA311" s="22"/>
      <c r="OUB311" s="22"/>
      <c r="OUC311" s="22"/>
      <c r="OUD311" s="22"/>
      <c r="OUE311" s="22"/>
      <c r="OUF311" s="22"/>
      <c r="OUG311" s="22"/>
      <c r="OUH311" s="22"/>
      <c r="OUI311" s="22"/>
      <c r="OUJ311" s="22"/>
      <c r="OUK311" s="22"/>
      <c r="OUL311" s="22"/>
      <c r="OUM311" s="22"/>
      <c r="OUN311" s="22"/>
      <c r="OUO311" s="22"/>
      <c r="OUP311" s="22"/>
      <c r="OUQ311" s="22"/>
      <c r="OUR311" s="22"/>
      <c r="OUS311" s="22"/>
      <c r="OUT311" s="22"/>
      <c r="OUU311" s="22"/>
      <c r="OUV311" s="22"/>
      <c r="OUW311" s="22"/>
      <c r="OUX311" s="22"/>
      <c r="OUY311" s="22"/>
      <c r="OUZ311" s="22"/>
      <c r="OVA311" s="22"/>
      <c r="OVB311" s="22"/>
      <c r="OVC311" s="22"/>
      <c r="OVD311" s="22"/>
      <c r="OVE311" s="22"/>
      <c r="OVF311" s="22"/>
      <c r="OVG311" s="22"/>
      <c r="OVH311" s="22"/>
      <c r="OVI311" s="22"/>
      <c r="OVJ311" s="22"/>
      <c r="OVK311" s="22"/>
      <c r="OVL311" s="22"/>
      <c r="OVM311" s="22"/>
      <c r="OVN311" s="22"/>
      <c r="OVO311" s="22"/>
      <c r="OVP311" s="22"/>
      <c r="OVQ311" s="22"/>
      <c r="OVR311" s="22"/>
      <c r="OVS311" s="22"/>
      <c r="OVT311" s="22"/>
      <c r="OVU311" s="22"/>
      <c r="OVV311" s="22"/>
      <c r="OVW311" s="22"/>
      <c r="OVX311" s="22"/>
      <c r="OVY311" s="22"/>
      <c r="OVZ311" s="22"/>
      <c r="OWA311" s="22"/>
      <c r="OWB311" s="22"/>
      <c r="OWC311" s="22"/>
      <c r="OWD311" s="22"/>
      <c r="OWE311" s="22"/>
      <c r="OWF311" s="22"/>
      <c r="OWG311" s="22"/>
      <c r="OWH311" s="22"/>
      <c r="OWI311" s="22"/>
      <c r="OWJ311" s="22"/>
      <c r="OWK311" s="22"/>
      <c r="OWL311" s="22"/>
      <c r="OWM311" s="22"/>
      <c r="OWN311" s="22"/>
      <c r="OWO311" s="22"/>
      <c r="OWP311" s="22"/>
      <c r="OWQ311" s="22"/>
      <c r="OWR311" s="22"/>
      <c r="OWS311" s="22"/>
      <c r="OWT311" s="22"/>
      <c r="OWU311" s="22"/>
      <c r="OWV311" s="22"/>
      <c r="OWW311" s="22"/>
      <c r="OWX311" s="22"/>
      <c r="OWY311" s="22"/>
      <c r="OWZ311" s="22"/>
      <c r="OXA311" s="22"/>
      <c r="OXB311" s="22"/>
      <c r="OXC311" s="22"/>
      <c r="OXD311" s="22"/>
      <c r="OXE311" s="22"/>
      <c r="OXF311" s="22"/>
      <c r="OXG311" s="22"/>
      <c r="OXH311" s="22"/>
      <c r="OXI311" s="22"/>
      <c r="OXJ311" s="22"/>
      <c r="OXK311" s="22"/>
      <c r="OXL311" s="22"/>
      <c r="OXM311" s="22"/>
      <c r="OXN311" s="22"/>
      <c r="OXO311" s="22"/>
      <c r="OXP311" s="22"/>
      <c r="OXQ311" s="22"/>
      <c r="OXR311" s="22"/>
      <c r="OXS311" s="22"/>
      <c r="OXT311" s="22"/>
      <c r="OXU311" s="22"/>
      <c r="OXV311" s="22"/>
      <c r="OXW311" s="22"/>
      <c r="OXX311" s="22"/>
      <c r="OXY311" s="22"/>
      <c r="OXZ311" s="22"/>
      <c r="OYA311" s="22"/>
      <c r="OYB311" s="22"/>
      <c r="OYC311" s="22"/>
      <c r="OYD311" s="22"/>
      <c r="OYE311" s="22"/>
      <c r="OYF311" s="22"/>
      <c r="OYG311" s="22"/>
      <c r="OYH311" s="22"/>
      <c r="OYI311" s="22"/>
      <c r="OYJ311" s="22"/>
      <c r="OYK311" s="22"/>
      <c r="OYL311" s="22"/>
      <c r="OYM311" s="22"/>
      <c r="OYN311" s="22"/>
      <c r="OYO311" s="22"/>
      <c r="OYP311" s="22"/>
      <c r="OYQ311" s="22"/>
      <c r="OYR311" s="22"/>
      <c r="OYS311" s="22"/>
      <c r="OYT311" s="22"/>
      <c r="OYU311" s="22"/>
      <c r="OYV311" s="22"/>
      <c r="OYW311" s="22"/>
      <c r="OYX311" s="22"/>
      <c r="OYY311" s="22"/>
      <c r="OYZ311" s="22"/>
      <c r="OZA311" s="22"/>
      <c r="OZB311" s="22"/>
      <c r="OZC311" s="22"/>
      <c r="OZD311" s="22"/>
      <c r="OZE311" s="22"/>
      <c r="OZF311" s="22"/>
      <c r="OZG311" s="22"/>
      <c r="OZH311" s="22"/>
      <c r="OZI311" s="22"/>
      <c r="OZJ311" s="22"/>
      <c r="OZK311" s="22"/>
      <c r="OZL311" s="22"/>
      <c r="OZM311" s="22"/>
      <c r="OZN311" s="22"/>
      <c r="OZO311" s="22"/>
      <c r="OZP311" s="22"/>
      <c r="OZQ311" s="22"/>
      <c r="OZR311" s="22"/>
      <c r="OZS311" s="22"/>
      <c r="OZT311" s="22"/>
      <c r="OZU311" s="22"/>
      <c r="OZV311" s="22"/>
      <c r="OZW311" s="22"/>
      <c r="OZX311" s="22"/>
      <c r="OZY311" s="22"/>
      <c r="OZZ311" s="22"/>
      <c r="PAA311" s="22"/>
      <c r="PAB311" s="22"/>
      <c r="PAC311" s="22"/>
      <c r="PAD311" s="22"/>
      <c r="PAE311" s="22"/>
      <c r="PAF311" s="22"/>
      <c r="PAG311" s="22"/>
      <c r="PAH311" s="22"/>
      <c r="PAI311" s="22"/>
      <c r="PAJ311" s="22"/>
      <c r="PAK311" s="22"/>
      <c r="PAL311" s="22"/>
      <c r="PAM311" s="22"/>
      <c r="PAN311" s="22"/>
      <c r="PAO311" s="22"/>
      <c r="PAP311" s="22"/>
      <c r="PAQ311" s="22"/>
      <c r="PAR311" s="22"/>
      <c r="PAS311" s="22"/>
      <c r="PAT311" s="22"/>
      <c r="PAU311" s="22"/>
      <c r="PAV311" s="22"/>
      <c r="PAW311" s="22"/>
      <c r="PAX311" s="22"/>
      <c r="PAY311" s="22"/>
      <c r="PAZ311" s="22"/>
      <c r="PBA311" s="22"/>
      <c r="PBB311" s="22"/>
      <c r="PBC311" s="22"/>
      <c r="PBD311" s="22"/>
      <c r="PBE311" s="22"/>
      <c r="PBF311" s="22"/>
      <c r="PBG311" s="22"/>
      <c r="PBH311" s="22"/>
      <c r="PBI311" s="22"/>
      <c r="PBJ311" s="22"/>
      <c r="PBK311" s="22"/>
      <c r="PBL311" s="22"/>
      <c r="PBM311" s="22"/>
      <c r="PBN311" s="22"/>
      <c r="PBO311" s="22"/>
      <c r="PBP311" s="22"/>
      <c r="PBQ311" s="22"/>
      <c r="PBR311" s="22"/>
      <c r="PBS311" s="22"/>
      <c r="PBT311" s="22"/>
      <c r="PBU311" s="22"/>
      <c r="PBV311" s="22"/>
      <c r="PBW311" s="22"/>
      <c r="PBX311" s="22"/>
      <c r="PBY311" s="22"/>
      <c r="PBZ311" s="22"/>
      <c r="PCA311" s="22"/>
      <c r="PCB311" s="22"/>
      <c r="PCC311" s="22"/>
      <c r="PCD311" s="22"/>
      <c r="PCE311" s="22"/>
      <c r="PCF311" s="22"/>
      <c r="PCG311" s="22"/>
      <c r="PCH311" s="22"/>
      <c r="PCI311" s="22"/>
      <c r="PCJ311" s="22"/>
      <c r="PCK311" s="22"/>
      <c r="PCL311" s="22"/>
      <c r="PCM311" s="22"/>
      <c r="PCN311" s="22"/>
      <c r="PCO311" s="22"/>
      <c r="PCP311" s="22"/>
      <c r="PCQ311" s="22"/>
      <c r="PCR311" s="22"/>
      <c r="PCS311" s="22"/>
      <c r="PCT311" s="22"/>
      <c r="PCU311" s="22"/>
      <c r="PCV311" s="22"/>
      <c r="PCW311" s="22"/>
      <c r="PCX311" s="22"/>
      <c r="PCY311" s="22"/>
      <c r="PCZ311" s="22"/>
      <c r="PDA311" s="22"/>
      <c r="PDB311" s="22"/>
      <c r="PDC311" s="22"/>
      <c r="PDD311" s="22"/>
      <c r="PDE311" s="22"/>
      <c r="PDF311" s="22"/>
      <c r="PDG311" s="22"/>
      <c r="PDH311" s="22"/>
      <c r="PDI311" s="22"/>
      <c r="PDJ311" s="22"/>
      <c r="PDK311" s="22"/>
      <c r="PDL311" s="22"/>
      <c r="PDM311" s="22"/>
      <c r="PDN311" s="22"/>
      <c r="PDO311" s="22"/>
      <c r="PDP311" s="22"/>
      <c r="PDQ311" s="22"/>
      <c r="PDR311" s="22"/>
      <c r="PDS311" s="22"/>
      <c r="PDT311" s="22"/>
      <c r="PDU311" s="22"/>
      <c r="PDV311" s="22"/>
      <c r="PDW311" s="22"/>
      <c r="PDX311" s="22"/>
      <c r="PDY311" s="22"/>
      <c r="PDZ311" s="22"/>
      <c r="PEA311" s="22"/>
      <c r="PEB311" s="22"/>
      <c r="PEC311" s="22"/>
      <c r="PED311" s="22"/>
      <c r="PEE311" s="22"/>
      <c r="PEF311" s="22"/>
      <c r="PEG311" s="22"/>
      <c r="PEH311" s="22"/>
      <c r="PEI311" s="22"/>
      <c r="PEJ311" s="22"/>
      <c r="PEK311" s="22"/>
      <c r="PEL311" s="22"/>
      <c r="PEM311" s="22"/>
      <c r="PEN311" s="22"/>
      <c r="PEO311" s="22"/>
      <c r="PEP311" s="22"/>
      <c r="PEQ311" s="22"/>
      <c r="PER311" s="22"/>
      <c r="PES311" s="22"/>
      <c r="PET311" s="22"/>
      <c r="PEU311" s="22"/>
      <c r="PEV311" s="22"/>
      <c r="PEW311" s="22"/>
      <c r="PEX311" s="22"/>
      <c r="PEY311" s="22"/>
      <c r="PEZ311" s="22"/>
      <c r="PFA311" s="22"/>
      <c r="PFB311" s="22"/>
      <c r="PFC311" s="22"/>
      <c r="PFD311" s="22"/>
      <c r="PFE311" s="22"/>
      <c r="PFF311" s="22"/>
      <c r="PFG311" s="22"/>
      <c r="PFH311" s="22"/>
      <c r="PFI311" s="22"/>
      <c r="PFJ311" s="22"/>
      <c r="PFK311" s="22"/>
      <c r="PFL311" s="22"/>
      <c r="PFM311" s="22"/>
      <c r="PFN311" s="22"/>
      <c r="PFO311" s="22"/>
      <c r="PFP311" s="22"/>
      <c r="PFQ311" s="22"/>
      <c r="PFR311" s="22"/>
      <c r="PFS311" s="22"/>
      <c r="PFT311" s="22"/>
      <c r="PFU311" s="22"/>
      <c r="PFV311" s="22"/>
      <c r="PFW311" s="22"/>
      <c r="PFX311" s="22"/>
      <c r="PFY311" s="22"/>
      <c r="PFZ311" s="22"/>
      <c r="PGA311" s="22"/>
      <c r="PGB311" s="22"/>
      <c r="PGC311" s="22"/>
      <c r="PGD311" s="22"/>
      <c r="PGE311" s="22"/>
      <c r="PGF311" s="22"/>
      <c r="PGG311" s="22"/>
      <c r="PGH311" s="22"/>
      <c r="PGI311" s="22"/>
      <c r="PGJ311" s="22"/>
      <c r="PGK311" s="22"/>
      <c r="PGL311" s="22"/>
      <c r="PGM311" s="22"/>
      <c r="PGN311" s="22"/>
      <c r="PGO311" s="22"/>
      <c r="PGP311" s="22"/>
      <c r="PGQ311" s="22"/>
      <c r="PGR311" s="22"/>
      <c r="PGS311" s="22"/>
      <c r="PGT311" s="22"/>
      <c r="PGU311" s="22"/>
      <c r="PGV311" s="22"/>
      <c r="PGW311" s="22"/>
      <c r="PGX311" s="22"/>
      <c r="PGY311" s="22"/>
      <c r="PGZ311" s="22"/>
      <c r="PHA311" s="22"/>
      <c r="PHB311" s="22"/>
      <c r="PHC311" s="22"/>
      <c r="PHD311" s="22"/>
      <c r="PHE311" s="22"/>
      <c r="PHF311" s="22"/>
      <c r="PHG311" s="22"/>
      <c r="PHH311" s="22"/>
      <c r="PHI311" s="22"/>
      <c r="PHJ311" s="22"/>
      <c r="PHK311" s="22"/>
      <c r="PHL311" s="22"/>
      <c r="PHM311" s="22"/>
      <c r="PHN311" s="22"/>
      <c r="PHO311" s="22"/>
      <c r="PHP311" s="22"/>
      <c r="PHQ311" s="22"/>
      <c r="PHR311" s="22"/>
      <c r="PHS311" s="22"/>
      <c r="PHT311" s="22"/>
      <c r="PHU311" s="22"/>
      <c r="PHV311" s="22"/>
      <c r="PHW311" s="22"/>
      <c r="PHX311" s="22"/>
      <c r="PHY311" s="22"/>
      <c r="PHZ311" s="22"/>
      <c r="PIA311" s="22"/>
      <c r="PIB311" s="22"/>
      <c r="PIC311" s="22"/>
      <c r="PID311" s="22"/>
      <c r="PIE311" s="22"/>
      <c r="PIF311" s="22"/>
      <c r="PIG311" s="22"/>
      <c r="PIH311" s="22"/>
      <c r="PII311" s="22"/>
      <c r="PIJ311" s="22"/>
      <c r="PIK311" s="22"/>
      <c r="PIL311" s="22"/>
      <c r="PIM311" s="22"/>
      <c r="PIN311" s="22"/>
      <c r="PIO311" s="22"/>
      <c r="PIP311" s="22"/>
      <c r="PIQ311" s="22"/>
      <c r="PIR311" s="22"/>
      <c r="PIS311" s="22"/>
      <c r="PIT311" s="22"/>
      <c r="PIU311" s="22"/>
      <c r="PIV311" s="22"/>
      <c r="PIW311" s="22"/>
      <c r="PIX311" s="22"/>
      <c r="PIY311" s="22"/>
      <c r="PIZ311" s="22"/>
      <c r="PJA311" s="22"/>
      <c r="PJB311" s="22"/>
      <c r="PJC311" s="22"/>
      <c r="PJD311" s="22"/>
      <c r="PJE311" s="22"/>
      <c r="PJF311" s="22"/>
      <c r="PJG311" s="22"/>
      <c r="PJH311" s="22"/>
      <c r="PJI311" s="22"/>
      <c r="PJJ311" s="22"/>
      <c r="PJK311" s="22"/>
      <c r="PJL311" s="22"/>
      <c r="PJM311" s="22"/>
      <c r="PJN311" s="22"/>
      <c r="PJO311" s="22"/>
      <c r="PJP311" s="22"/>
      <c r="PJQ311" s="22"/>
      <c r="PJR311" s="22"/>
      <c r="PJS311" s="22"/>
      <c r="PJT311" s="22"/>
      <c r="PJU311" s="22"/>
      <c r="PJV311" s="22"/>
      <c r="PJW311" s="22"/>
      <c r="PJX311" s="22"/>
      <c r="PJY311" s="22"/>
      <c r="PJZ311" s="22"/>
      <c r="PKA311" s="22"/>
      <c r="PKB311" s="22"/>
      <c r="PKC311" s="22"/>
      <c r="PKD311" s="22"/>
      <c r="PKE311" s="22"/>
      <c r="PKF311" s="22"/>
      <c r="PKG311" s="22"/>
      <c r="PKH311" s="22"/>
      <c r="PKI311" s="22"/>
      <c r="PKJ311" s="22"/>
      <c r="PKK311" s="22"/>
      <c r="PKL311" s="22"/>
      <c r="PKM311" s="22"/>
      <c r="PKN311" s="22"/>
      <c r="PKO311" s="22"/>
      <c r="PKP311" s="22"/>
      <c r="PKQ311" s="22"/>
      <c r="PKR311" s="22"/>
      <c r="PKS311" s="22"/>
      <c r="PKT311" s="22"/>
      <c r="PKU311" s="22"/>
      <c r="PKV311" s="22"/>
      <c r="PKW311" s="22"/>
      <c r="PKX311" s="22"/>
      <c r="PKY311" s="22"/>
      <c r="PKZ311" s="22"/>
      <c r="PLA311" s="22"/>
      <c r="PLB311" s="22"/>
      <c r="PLC311" s="22"/>
      <c r="PLD311" s="22"/>
      <c r="PLE311" s="22"/>
      <c r="PLF311" s="22"/>
      <c r="PLG311" s="22"/>
      <c r="PLH311" s="22"/>
      <c r="PLI311" s="22"/>
      <c r="PLJ311" s="22"/>
      <c r="PLK311" s="22"/>
      <c r="PLL311" s="22"/>
      <c r="PLM311" s="22"/>
      <c r="PLN311" s="22"/>
      <c r="PLO311" s="22"/>
      <c r="PLP311" s="22"/>
      <c r="PLQ311" s="22"/>
      <c r="PLR311" s="22"/>
      <c r="PLS311" s="22"/>
      <c r="PLT311" s="22"/>
      <c r="PLU311" s="22"/>
      <c r="PLV311" s="22"/>
      <c r="PLW311" s="22"/>
      <c r="PLX311" s="22"/>
      <c r="PLY311" s="22"/>
      <c r="PLZ311" s="22"/>
      <c r="PMA311" s="22"/>
      <c r="PMB311" s="22"/>
      <c r="PMC311" s="22"/>
      <c r="PMD311" s="22"/>
      <c r="PME311" s="22"/>
      <c r="PMF311" s="22"/>
      <c r="PMG311" s="22"/>
      <c r="PMH311" s="22"/>
      <c r="PMI311" s="22"/>
      <c r="PMJ311" s="22"/>
      <c r="PMK311" s="22"/>
      <c r="PML311" s="22"/>
      <c r="PMM311" s="22"/>
      <c r="PMN311" s="22"/>
      <c r="PMO311" s="22"/>
      <c r="PMP311" s="22"/>
      <c r="PMQ311" s="22"/>
      <c r="PMR311" s="22"/>
      <c r="PMS311" s="22"/>
      <c r="PMT311" s="22"/>
      <c r="PMU311" s="22"/>
      <c r="PMV311" s="22"/>
      <c r="PMW311" s="22"/>
      <c r="PMX311" s="22"/>
      <c r="PMY311" s="22"/>
      <c r="PMZ311" s="22"/>
      <c r="PNA311" s="22"/>
      <c r="PNB311" s="22"/>
      <c r="PNC311" s="22"/>
      <c r="PND311" s="22"/>
      <c r="PNE311" s="22"/>
      <c r="PNF311" s="22"/>
      <c r="PNG311" s="22"/>
      <c r="PNH311" s="22"/>
      <c r="PNI311" s="22"/>
      <c r="PNJ311" s="22"/>
      <c r="PNK311" s="22"/>
      <c r="PNL311" s="22"/>
      <c r="PNM311" s="22"/>
      <c r="PNN311" s="22"/>
      <c r="PNO311" s="22"/>
      <c r="PNP311" s="22"/>
      <c r="PNQ311" s="22"/>
      <c r="PNR311" s="22"/>
      <c r="PNS311" s="22"/>
      <c r="PNT311" s="22"/>
      <c r="PNU311" s="22"/>
      <c r="PNV311" s="22"/>
      <c r="PNW311" s="22"/>
      <c r="PNX311" s="22"/>
      <c r="PNY311" s="22"/>
      <c r="PNZ311" s="22"/>
      <c r="POA311" s="22"/>
      <c r="POB311" s="22"/>
      <c r="POC311" s="22"/>
      <c r="POD311" s="22"/>
      <c r="POE311" s="22"/>
      <c r="POF311" s="22"/>
      <c r="POG311" s="22"/>
      <c r="POH311" s="22"/>
      <c r="POI311" s="22"/>
      <c r="POJ311" s="22"/>
      <c r="POK311" s="22"/>
      <c r="POL311" s="22"/>
      <c r="POM311" s="22"/>
      <c r="PON311" s="22"/>
      <c r="POO311" s="22"/>
      <c r="POP311" s="22"/>
      <c r="POQ311" s="22"/>
      <c r="POR311" s="22"/>
      <c r="POS311" s="22"/>
      <c r="POT311" s="22"/>
      <c r="POU311" s="22"/>
      <c r="POV311" s="22"/>
      <c r="POW311" s="22"/>
      <c r="POX311" s="22"/>
      <c r="POY311" s="22"/>
      <c r="POZ311" s="22"/>
      <c r="PPA311" s="22"/>
      <c r="PPB311" s="22"/>
      <c r="PPC311" s="22"/>
      <c r="PPD311" s="22"/>
      <c r="PPE311" s="22"/>
      <c r="PPF311" s="22"/>
      <c r="PPG311" s="22"/>
      <c r="PPH311" s="22"/>
      <c r="PPI311" s="22"/>
      <c r="PPJ311" s="22"/>
      <c r="PPK311" s="22"/>
      <c r="PPL311" s="22"/>
      <c r="PPM311" s="22"/>
      <c r="PPN311" s="22"/>
      <c r="PPO311" s="22"/>
      <c r="PPP311" s="22"/>
      <c r="PPQ311" s="22"/>
      <c r="PPR311" s="22"/>
      <c r="PPS311" s="22"/>
      <c r="PPT311" s="22"/>
      <c r="PPU311" s="22"/>
      <c r="PPV311" s="22"/>
      <c r="PPW311" s="22"/>
      <c r="PPX311" s="22"/>
      <c r="PPY311" s="22"/>
      <c r="PPZ311" s="22"/>
      <c r="PQA311" s="22"/>
      <c r="PQB311" s="22"/>
      <c r="PQC311" s="22"/>
      <c r="PQD311" s="22"/>
      <c r="PQE311" s="22"/>
      <c r="PQF311" s="22"/>
      <c r="PQG311" s="22"/>
      <c r="PQH311" s="22"/>
      <c r="PQI311" s="22"/>
      <c r="PQJ311" s="22"/>
      <c r="PQK311" s="22"/>
      <c r="PQL311" s="22"/>
      <c r="PQM311" s="22"/>
      <c r="PQN311" s="22"/>
      <c r="PQO311" s="22"/>
      <c r="PQP311" s="22"/>
      <c r="PQQ311" s="22"/>
      <c r="PQR311" s="22"/>
      <c r="PQS311" s="22"/>
      <c r="PQT311" s="22"/>
      <c r="PQU311" s="22"/>
      <c r="PQV311" s="22"/>
      <c r="PQW311" s="22"/>
      <c r="PQX311" s="22"/>
      <c r="PQY311" s="22"/>
      <c r="PQZ311" s="22"/>
      <c r="PRA311" s="22"/>
      <c r="PRB311" s="22"/>
      <c r="PRC311" s="22"/>
      <c r="PRD311" s="22"/>
      <c r="PRE311" s="22"/>
      <c r="PRF311" s="22"/>
      <c r="PRG311" s="22"/>
      <c r="PRH311" s="22"/>
      <c r="PRI311" s="22"/>
      <c r="PRJ311" s="22"/>
      <c r="PRK311" s="22"/>
      <c r="PRL311" s="22"/>
      <c r="PRM311" s="22"/>
      <c r="PRN311" s="22"/>
      <c r="PRO311" s="22"/>
      <c r="PRP311" s="22"/>
      <c r="PRQ311" s="22"/>
      <c r="PRR311" s="22"/>
      <c r="PRS311" s="22"/>
      <c r="PRT311" s="22"/>
      <c r="PRU311" s="22"/>
      <c r="PRV311" s="22"/>
      <c r="PRW311" s="22"/>
      <c r="PRX311" s="22"/>
      <c r="PRY311" s="22"/>
      <c r="PRZ311" s="22"/>
      <c r="PSA311" s="22"/>
      <c r="PSB311" s="22"/>
      <c r="PSC311" s="22"/>
      <c r="PSD311" s="22"/>
      <c r="PSE311" s="22"/>
      <c r="PSF311" s="22"/>
      <c r="PSG311" s="22"/>
      <c r="PSH311" s="22"/>
      <c r="PSI311" s="22"/>
      <c r="PSJ311" s="22"/>
      <c r="PSK311" s="22"/>
      <c r="PSL311" s="22"/>
      <c r="PSM311" s="22"/>
      <c r="PSN311" s="22"/>
      <c r="PSO311" s="22"/>
      <c r="PSP311" s="22"/>
      <c r="PSQ311" s="22"/>
      <c r="PSR311" s="22"/>
      <c r="PSS311" s="22"/>
      <c r="PST311" s="22"/>
      <c r="PSU311" s="22"/>
      <c r="PSV311" s="22"/>
      <c r="PSW311" s="22"/>
      <c r="PSX311" s="22"/>
      <c r="PSY311" s="22"/>
      <c r="PSZ311" s="22"/>
      <c r="PTA311" s="22"/>
      <c r="PTB311" s="22"/>
      <c r="PTC311" s="22"/>
      <c r="PTD311" s="22"/>
      <c r="PTE311" s="22"/>
      <c r="PTF311" s="22"/>
      <c r="PTG311" s="22"/>
      <c r="PTH311" s="22"/>
      <c r="PTI311" s="22"/>
      <c r="PTJ311" s="22"/>
      <c r="PTK311" s="22"/>
      <c r="PTL311" s="22"/>
      <c r="PTM311" s="22"/>
      <c r="PTN311" s="22"/>
      <c r="PTO311" s="22"/>
      <c r="PTP311" s="22"/>
      <c r="PTQ311" s="22"/>
      <c r="PTR311" s="22"/>
      <c r="PTS311" s="22"/>
      <c r="PTT311" s="22"/>
      <c r="PTU311" s="22"/>
      <c r="PTV311" s="22"/>
      <c r="PTW311" s="22"/>
      <c r="PTX311" s="22"/>
      <c r="PTY311" s="22"/>
      <c r="PTZ311" s="22"/>
      <c r="PUA311" s="22"/>
      <c r="PUB311" s="22"/>
      <c r="PUC311" s="22"/>
      <c r="PUD311" s="22"/>
      <c r="PUE311" s="22"/>
      <c r="PUF311" s="22"/>
      <c r="PUG311" s="22"/>
      <c r="PUH311" s="22"/>
      <c r="PUI311" s="22"/>
      <c r="PUJ311" s="22"/>
      <c r="PUK311" s="22"/>
      <c r="PUL311" s="22"/>
      <c r="PUM311" s="22"/>
      <c r="PUN311" s="22"/>
      <c r="PUO311" s="22"/>
      <c r="PUP311" s="22"/>
      <c r="PUQ311" s="22"/>
      <c r="PUR311" s="22"/>
      <c r="PUS311" s="22"/>
      <c r="PUT311" s="22"/>
      <c r="PUU311" s="22"/>
      <c r="PUV311" s="22"/>
      <c r="PUW311" s="22"/>
      <c r="PUX311" s="22"/>
      <c r="PUY311" s="22"/>
      <c r="PUZ311" s="22"/>
      <c r="PVA311" s="22"/>
      <c r="PVB311" s="22"/>
      <c r="PVC311" s="22"/>
      <c r="PVD311" s="22"/>
      <c r="PVE311" s="22"/>
      <c r="PVF311" s="22"/>
      <c r="PVG311" s="22"/>
      <c r="PVH311" s="22"/>
      <c r="PVI311" s="22"/>
      <c r="PVJ311" s="22"/>
      <c r="PVK311" s="22"/>
      <c r="PVL311" s="22"/>
      <c r="PVM311" s="22"/>
      <c r="PVN311" s="22"/>
      <c r="PVO311" s="22"/>
      <c r="PVP311" s="22"/>
      <c r="PVQ311" s="22"/>
      <c r="PVR311" s="22"/>
      <c r="PVS311" s="22"/>
      <c r="PVT311" s="22"/>
      <c r="PVU311" s="22"/>
      <c r="PVV311" s="22"/>
      <c r="PVW311" s="22"/>
      <c r="PVX311" s="22"/>
      <c r="PVY311" s="22"/>
      <c r="PVZ311" s="22"/>
      <c r="PWA311" s="22"/>
      <c r="PWB311" s="22"/>
      <c r="PWC311" s="22"/>
      <c r="PWD311" s="22"/>
      <c r="PWE311" s="22"/>
      <c r="PWF311" s="22"/>
      <c r="PWG311" s="22"/>
      <c r="PWH311" s="22"/>
      <c r="PWI311" s="22"/>
      <c r="PWJ311" s="22"/>
      <c r="PWK311" s="22"/>
      <c r="PWL311" s="22"/>
      <c r="PWM311" s="22"/>
      <c r="PWN311" s="22"/>
      <c r="PWO311" s="22"/>
      <c r="PWP311" s="22"/>
      <c r="PWQ311" s="22"/>
      <c r="PWR311" s="22"/>
      <c r="PWS311" s="22"/>
      <c r="PWT311" s="22"/>
      <c r="PWU311" s="22"/>
      <c r="PWV311" s="22"/>
      <c r="PWW311" s="22"/>
      <c r="PWX311" s="22"/>
      <c r="PWY311" s="22"/>
      <c r="PWZ311" s="22"/>
      <c r="PXA311" s="22"/>
      <c r="PXB311" s="22"/>
      <c r="PXC311" s="22"/>
      <c r="PXD311" s="22"/>
      <c r="PXE311" s="22"/>
      <c r="PXF311" s="22"/>
      <c r="PXG311" s="22"/>
      <c r="PXH311" s="22"/>
      <c r="PXI311" s="22"/>
      <c r="PXJ311" s="22"/>
      <c r="PXK311" s="22"/>
      <c r="PXL311" s="22"/>
      <c r="PXM311" s="22"/>
      <c r="PXN311" s="22"/>
      <c r="PXO311" s="22"/>
      <c r="PXP311" s="22"/>
      <c r="PXQ311" s="22"/>
      <c r="PXR311" s="22"/>
      <c r="PXS311" s="22"/>
      <c r="PXT311" s="22"/>
      <c r="PXU311" s="22"/>
      <c r="PXV311" s="22"/>
      <c r="PXW311" s="22"/>
      <c r="PXX311" s="22"/>
      <c r="PXY311" s="22"/>
      <c r="PXZ311" s="22"/>
      <c r="PYA311" s="22"/>
      <c r="PYB311" s="22"/>
      <c r="PYC311" s="22"/>
      <c r="PYD311" s="22"/>
      <c r="PYE311" s="22"/>
      <c r="PYF311" s="22"/>
      <c r="PYG311" s="22"/>
      <c r="PYH311" s="22"/>
      <c r="PYI311" s="22"/>
      <c r="PYJ311" s="22"/>
      <c r="PYK311" s="22"/>
      <c r="PYL311" s="22"/>
      <c r="PYM311" s="22"/>
      <c r="PYN311" s="22"/>
      <c r="PYO311" s="22"/>
      <c r="PYP311" s="22"/>
      <c r="PYQ311" s="22"/>
      <c r="PYR311" s="22"/>
      <c r="PYS311" s="22"/>
      <c r="PYT311" s="22"/>
      <c r="PYU311" s="22"/>
      <c r="PYV311" s="22"/>
      <c r="PYW311" s="22"/>
      <c r="PYX311" s="22"/>
      <c r="PYY311" s="22"/>
      <c r="PYZ311" s="22"/>
      <c r="PZA311" s="22"/>
      <c r="PZB311" s="22"/>
      <c r="PZC311" s="22"/>
      <c r="PZD311" s="22"/>
      <c r="PZE311" s="22"/>
      <c r="PZF311" s="22"/>
      <c r="PZG311" s="22"/>
      <c r="PZH311" s="22"/>
      <c r="PZI311" s="22"/>
      <c r="PZJ311" s="22"/>
      <c r="PZK311" s="22"/>
      <c r="PZL311" s="22"/>
      <c r="PZM311" s="22"/>
      <c r="PZN311" s="22"/>
      <c r="PZO311" s="22"/>
      <c r="PZP311" s="22"/>
      <c r="PZQ311" s="22"/>
      <c r="PZR311" s="22"/>
      <c r="PZS311" s="22"/>
      <c r="PZT311" s="22"/>
      <c r="PZU311" s="22"/>
      <c r="PZV311" s="22"/>
      <c r="PZW311" s="22"/>
      <c r="PZX311" s="22"/>
      <c r="PZY311" s="22"/>
      <c r="PZZ311" s="22"/>
      <c r="QAA311" s="22"/>
      <c r="QAB311" s="22"/>
      <c r="QAC311" s="22"/>
      <c r="QAD311" s="22"/>
      <c r="QAE311" s="22"/>
      <c r="QAF311" s="22"/>
      <c r="QAG311" s="22"/>
      <c r="QAH311" s="22"/>
      <c r="QAI311" s="22"/>
      <c r="QAJ311" s="22"/>
      <c r="QAK311" s="22"/>
      <c r="QAL311" s="22"/>
      <c r="QAM311" s="22"/>
      <c r="QAN311" s="22"/>
      <c r="QAO311" s="22"/>
      <c r="QAP311" s="22"/>
      <c r="QAQ311" s="22"/>
      <c r="QAR311" s="22"/>
      <c r="QAS311" s="22"/>
      <c r="QAT311" s="22"/>
      <c r="QAU311" s="22"/>
      <c r="QAV311" s="22"/>
      <c r="QAW311" s="22"/>
      <c r="QAX311" s="22"/>
      <c r="QAY311" s="22"/>
      <c r="QAZ311" s="22"/>
      <c r="QBA311" s="22"/>
      <c r="QBB311" s="22"/>
      <c r="QBC311" s="22"/>
      <c r="QBD311" s="22"/>
      <c r="QBE311" s="22"/>
      <c r="QBF311" s="22"/>
      <c r="QBG311" s="22"/>
      <c r="QBH311" s="22"/>
      <c r="QBI311" s="22"/>
      <c r="QBJ311" s="22"/>
      <c r="QBK311" s="22"/>
      <c r="QBL311" s="22"/>
      <c r="QBM311" s="22"/>
      <c r="QBN311" s="22"/>
      <c r="QBO311" s="22"/>
      <c r="QBP311" s="22"/>
      <c r="QBQ311" s="22"/>
      <c r="QBR311" s="22"/>
      <c r="QBS311" s="22"/>
      <c r="QBT311" s="22"/>
      <c r="QBU311" s="22"/>
      <c r="QBV311" s="22"/>
      <c r="QBW311" s="22"/>
      <c r="QBX311" s="22"/>
      <c r="QBY311" s="22"/>
      <c r="QBZ311" s="22"/>
      <c r="QCA311" s="22"/>
      <c r="QCB311" s="22"/>
      <c r="QCC311" s="22"/>
      <c r="QCD311" s="22"/>
      <c r="QCE311" s="22"/>
      <c r="QCF311" s="22"/>
      <c r="QCG311" s="22"/>
      <c r="QCH311" s="22"/>
      <c r="QCI311" s="22"/>
      <c r="QCJ311" s="22"/>
      <c r="QCK311" s="22"/>
      <c r="QCL311" s="22"/>
      <c r="QCM311" s="22"/>
      <c r="QCN311" s="22"/>
      <c r="QCO311" s="22"/>
      <c r="QCP311" s="22"/>
      <c r="QCQ311" s="22"/>
      <c r="QCR311" s="22"/>
      <c r="QCS311" s="22"/>
      <c r="QCT311" s="22"/>
      <c r="QCU311" s="22"/>
      <c r="QCV311" s="22"/>
      <c r="QCW311" s="22"/>
      <c r="QCX311" s="22"/>
      <c r="QCY311" s="22"/>
      <c r="QCZ311" s="22"/>
      <c r="QDA311" s="22"/>
      <c r="QDB311" s="22"/>
      <c r="QDC311" s="22"/>
      <c r="QDD311" s="22"/>
      <c r="QDE311" s="22"/>
      <c r="QDF311" s="22"/>
      <c r="QDG311" s="22"/>
      <c r="QDH311" s="22"/>
      <c r="QDI311" s="22"/>
      <c r="QDJ311" s="22"/>
      <c r="QDK311" s="22"/>
      <c r="QDL311" s="22"/>
      <c r="QDM311" s="22"/>
      <c r="QDN311" s="22"/>
      <c r="QDO311" s="22"/>
      <c r="QDP311" s="22"/>
      <c r="QDQ311" s="22"/>
      <c r="QDR311" s="22"/>
      <c r="QDS311" s="22"/>
      <c r="QDT311" s="22"/>
      <c r="QDU311" s="22"/>
      <c r="QDV311" s="22"/>
      <c r="QDW311" s="22"/>
      <c r="QDX311" s="22"/>
      <c r="QDY311" s="22"/>
      <c r="QDZ311" s="22"/>
      <c r="QEA311" s="22"/>
      <c r="QEB311" s="22"/>
      <c r="QEC311" s="22"/>
      <c r="QED311" s="22"/>
      <c r="QEE311" s="22"/>
      <c r="QEF311" s="22"/>
      <c r="QEG311" s="22"/>
      <c r="QEH311" s="22"/>
      <c r="QEI311" s="22"/>
      <c r="QEJ311" s="22"/>
      <c r="QEK311" s="22"/>
      <c r="QEL311" s="22"/>
      <c r="QEM311" s="22"/>
      <c r="QEN311" s="22"/>
      <c r="QEO311" s="22"/>
      <c r="QEP311" s="22"/>
      <c r="QEQ311" s="22"/>
      <c r="QER311" s="22"/>
      <c r="QES311" s="22"/>
      <c r="QET311" s="22"/>
      <c r="QEU311" s="22"/>
      <c r="QEV311" s="22"/>
      <c r="QEW311" s="22"/>
      <c r="QEX311" s="22"/>
      <c r="QEY311" s="22"/>
      <c r="QEZ311" s="22"/>
      <c r="QFA311" s="22"/>
      <c r="QFB311" s="22"/>
      <c r="QFC311" s="22"/>
      <c r="QFD311" s="22"/>
      <c r="QFE311" s="22"/>
      <c r="QFF311" s="22"/>
      <c r="QFG311" s="22"/>
      <c r="QFH311" s="22"/>
      <c r="QFI311" s="22"/>
      <c r="QFJ311" s="22"/>
      <c r="QFK311" s="22"/>
      <c r="QFL311" s="22"/>
      <c r="QFM311" s="22"/>
      <c r="QFN311" s="22"/>
      <c r="QFO311" s="22"/>
      <c r="QFP311" s="22"/>
      <c r="QFQ311" s="22"/>
      <c r="QFR311" s="22"/>
      <c r="QFS311" s="22"/>
      <c r="QFT311" s="22"/>
      <c r="QFU311" s="22"/>
      <c r="QFV311" s="22"/>
      <c r="QFW311" s="22"/>
      <c r="QFX311" s="22"/>
      <c r="QFY311" s="22"/>
      <c r="QFZ311" s="22"/>
      <c r="QGA311" s="22"/>
      <c r="QGB311" s="22"/>
      <c r="QGC311" s="22"/>
      <c r="QGD311" s="22"/>
      <c r="QGE311" s="22"/>
      <c r="QGF311" s="22"/>
      <c r="QGG311" s="22"/>
      <c r="QGH311" s="22"/>
      <c r="QGI311" s="22"/>
      <c r="QGJ311" s="22"/>
      <c r="QGK311" s="22"/>
      <c r="QGL311" s="22"/>
      <c r="QGM311" s="22"/>
      <c r="QGN311" s="22"/>
      <c r="QGO311" s="22"/>
      <c r="QGP311" s="22"/>
      <c r="QGQ311" s="22"/>
      <c r="QGR311" s="22"/>
      <c r="QGS311" s="22"/>
      <c r="QGT311" s="22"/>
      <c r="QGU311" s="22"/>
      <c r="QGV311" s="22"/>
      <c r="QGW311" s="22"/>
      <c r="QGX311" s="22"/>
      <c r="QGY311" s="22"/>
      <c r="QGZ311" s="22"/>
      <c r="QHA311" s="22"/>
      <c r="QHB311" s="22"/>
      <c r="QHC311" s="22"/>
      <c r="QHD311" s="22"/>
      <c r="QHE311" s="22"/>
      <c r="QHF311" s="22"/>
      <c r="QHG311" s="22"/>
      <c r="QHH311" s="22"/>
      <c r="QHI311" s="22"/>
      <c r="QHJ311" s="22"/>
      <c r="QHK311" s="22"/>
      <c r="QHL311" s="22"/>
      <c r="QHM311" s="22"/>
      <c r="QHN311" s="22"/>
      <c r="QHO311" s="22"/>
      <c r="QHP311" s="22"/>
      <c r="QHQ311" s="22"/>
      <c r="QHR311" s="22"/>
      <c r="QHS311" s="22"/>
      <c r="QHT311" s="22"/>
      <c r="QHU311" s="22"/>
      <c r="QHV311" s="22"/>
      <c r="QHW311" s="22"/>
      <c r="QHX311" s="22"/>
      <c r="QHY311" s="22"/>
      <c r="QHZ311" s="22"/>
      <c r="QIA311" s="22"/>
      <c r="QIB311" s="22"/>
      <c r="QIC311" s="22"/>
      <c r="QID311" s="22"/>
      <c r="QIE311" s="22"/>
      <c r="QIF311" s="22"/>
      <c r="QIG311" s="22"/>
      <c r="QIH311" s="22"/>
      <c r="QII311" s="22"/>
      <c r="QIJ311" s="22"/>
      <c r="QIK311" s="22"/>
      <c r="QIL311" s="22"/>
      <c r="QIM311" s="22"/>
      <c r="QIN311" s="22"/>
      <c r="QIO311" s="22"/>
      <c r="QIP311" s="22"/>
      <c r="QIQ311" s="22"/>
      <c r="QIR311" s="22"/>
      <c r="QIS311" s="22"/>
      <c r="QIT311" s="22"/>
      <c r="QIU311" s="22"/>
      <c r="QIV311" s="22"/>
      <c r="QIW311" s="22"/>
      <c r="QIX311" s="22"/>
      <c r="QIY311" s="22"/>
      <c r="QIZ311" s="22"/>
      <c r="QJA311" s="22"/>
      <c r="QJB311" s="22"/>
      <c r="QJC311" s="22"/>
      <c r="QJD311" s="22"/>
      <c r="QJE311" s="22"/>
      <c r="QJF311" s="22"/>
      <c r="QJG311" s="22"/>
      <c r="QJH311" s="22"/>
      <c r="QJI311" s="22"/>
      <c r="QJJ311" s="22"/>
      <c r="QJK311" s="22"/>
      <c r="QJL311" s="22"/>
      <c r="QJM311" s="22"/>
      <c r="QJN311" s="22"/>
      <c r="QJO311" s="22"/>
      <c r="QJP311" s="22"/>
      <c r="QJQ311" s="22"/>
      <c r="QJR311" s="22"/>
      <c r="QJS311" s="22"/>
      <c r="QJT311" s="22"/>
      <c r="QJU311" s="22"/>
      <c r="QJV311" s="22"/>
      <c r="QJW311" s="22"/>
      <c r="QJX311" s="22"/>
      <c r="QJY311" s="22"/>
      <c r="QJZ311" s="22"/>
      <c r="QKA311" s="22"/>
      <c r="QKB311" s="22"/>
      <c r="QKC311" s="22"/>
      <c r="QKD311" s="22"/>
      <c r="QKE311" s="22"/>
      <c r="QKF311" s="22"/>
      <c r="QKG311" s="22"/>
      <c r="QKH311" s="22"/>
      <c r="QKI311" s="22"/>
      <c r="QKJ311" s="22"/>
      <c r="QKK311" s="22"/>
      <c r="QKL311" s="22"/>
      <c r="QKM311" s="22"/>
      <c r="QKN311" s="22"/>
      <c r="QKO311" s="22"/>
      <c r="QKP311" s="22"/>
      <c r="QKQ311" s="22"/>
      <c r="QKR311" s="22"/>
      <c r="QKS311" s="22"/>
      <c r="QKT311" s="22"/>
      <c r="QKU311" s="22"/>
      <c r="QKV311" s="22"/>
      <c r="QKW311" s="22"/>
      <c r="QKX311" s="22"/>
      <c r="QKY311" s="22"/>
      <c r="QKZ311" s="22"/>
      <c r="QLA311" s="22"/>
      <c r="QLB311" s="22"/>
      <c r="QLC311" s="22"/>
      <c r="QLD311" s="22"/>
      <c r="QLE311" s="22"/>
      <c r="QLF311" s="22"/>
      <c r="QLG311" s="22"/>
      <c r="QLH311" s="22"/>
      <c r="QLI311" s="22"/>
      <c r="QLJ311" s="22"/>
      <c r="QLK311" s="22"/>
      <c r="QLL311" s="22"/>
      <c r="QLM311" s="22"/>
      <c r="QLN311" s="22"/>
      <c r="QLO311" s="22"/>
      <c r="QLP311" s="22"/>
      <c r="QLQ311" s="22"/>
      <c r="QLR311" s="22"/>
      <c r="QLS311" s="22"/>
      <c r="QLT311" s="22"/>
      <c r="QLU311" s="22"/>
      <c r="QLV311" s="22"/>
      <c r="QLW311" s="22"/>
      <c r="QLX311" s="22"/>
      <c r="QLY311" s="22"/>
      <c r="QLZ311" s="22"/>
      <c r="QMA311" s="22"/>
      <c r="QMB311" s="22"/>
      <c r="QMC311" s="22"/>
      <c r="QMD311" s="22"/>
      <c r="QME311" s="22"/>
      <c r="QMF311" s="22"/>
      <c r="QMG311" s="22"/>
      <c r="QMH311" s="22"/>
      <c r="QMI311" s="22"/>
      <c r="QMJ311" s="22"/>
      <c r="QMK311" s="22"/>
      <c r="QML311" s="22"/>
      <c r="QMM311" s="22"/>
      <c r="QMN311" s="22"/>
      <c r="QMO311" s="22"/>
      <c r="QMP311" s="22"/>
      <c r="QMQ311" s="22"/>
      <c r="QMR311" s="22"/>
      <c r="QMS311" s="22"/>
      <c r="QMT311" s="22"/>
      <c r="QMU311" s="22"/>
      <c r="QMV311" s="22"/>
      <c r="QMW311" s="22"/>
      <c r="QMX311" s="22"/>
      <c r="QMY311" s="22"/>
      <c r="QMZ311" s="22"/>
      <c r="QNA311" s="22"/>
      <c r="QNB311" s="22"/>
      <c r="QNC311" s="22"/>
      <c r="QND311" s="22"/>
      <c r="QNE311" s="22"/>
      <c r="QNF311" s="22"/>
      <c r="QNG311" s="22"/>
      <c r="QNH311" s="22"/>
      <c r="QNI311" s="22"/>
      <c r="QNJ311" s="22"/>
      <c r="QNK311" s="22"/>
      <c r="QNL311" s="22"/>
      <c r="QNM311" s="22"/>
      <c r="QNN311" s="22"/>
      <c r="QNO311" s="22"/>
      <c r="QNP311" s="22"/>
      <c r="QNQ311" s="22"/>
      <c r="QNR311" s="22"/>
      <c r="QNS311" s="22"/>
      <c r="QNT311" s="22"/>
      <c r="QNU311" s="22"/>
      <c r="QNV311" s="22"/>
      <c r="QNW311" s="22"/>
      <c r="QNX311" s="22"/>
      <c r="QNY311" s="22"/>
      <c r="QNZ311" s="22"/>
      <c r="QOA311" s="22"/>
      <c r="QOB311" s="22"/>
      <c r="QOC311" s="22"/>
      <c r="QOD311" s="22"/>
      <c r="QOE311" s="22"/>
      <c r="QOF311" s="22"/>
      <c r="QOG311" s="22"/>
      <c r="QOH311" s="22"/>
      <c r="QOI311" s="22"/>
      <c r="QOJ311" s="22"/>
      <c r="QOK311" s="22"/>
      <c r="QOL311" s="22"/>
      <c r="QOM311" s="22"/>
      <c r="QON311" s="22"/>
      <c r="QOO311" s="22"/>
      <c r="QOP311" s="22"/>
      <c r="QOQ311" s="22"/>
      <c r="QOR311" s="22"/>
      <c r="QOS311" s="22"/>
      <c r="QOT311" s="22"/>
      <c r="QOU311" s="22"/>
      <c r="QOV311" s="22"/>
      <c r="QOW311" s="22"/>
      <c r="QOX311" s="22"/>
      <c r="QOY311" s="22"/>
      <c r="QOZ311" s="22"/>
      <c r="QPA311" s="22"/>
      <c r="QPB311" s="22"/>
      <c r="QPC311" s="22"/>
      <c r="QPD311" s="22"/>
      <c r="QPE311" s="22"/>
      <c r="QPF311" s="22"/>
      <c r="QPG311" s="22"/>
      <c r="QPH311" s="22"/>
      <c r="QPI311" s="22"/>
      <c r="QPJ311" s="22"/>
      <c r="QPK311" s="22"/>
      <c r="QPL311" s="22"/>
      <c r="QPM311" s="22"/>
      <c r="QPN311" s="22"/>
      <c r="QPO311" s="22"/>
      <c r="QPP311" s="22"/>
      <c r="QPQ311" s="22"/>
      <c r="QPR311" s="22"/>
      <c r="QPS311" s="22"/>
      <c r="QPT311" s="22"/>
      <c r="QPU311" s="22"/>
      <c r="QPV311" s="22"/>
      <c r="QPW311" s="22"/>
      <c r="QPX311" s="22"/>
      <c r="QPY311" s="22"/>
      <c r="QPZ311" s="22"/>
      <c r="QQA311" s="22"/>
      <c r="QQB311" s="22"/>
      <c r="QQC311" s="22"/>
      <c r="QQD311" s="22"/>
      <c r="QQE311" s="22"/>
      <c r="QQF311" s="22"/>
      <c r="QQG311" s="22"/>
      <c r="QQH311" s="22"/>
      <c r="QQI311" s="22"/>
      <c r="QQJ311" s="22"/>
      <c r="QQK311" s="22"/>
      <c r="QQL311" s="22"/>
      <c r="QQM311" s="22"/>
      <c r="QQN311" s="22"/>
      <c r="QQO311" s="22"/>
      <c r="QQP311" s="22"/>
      <c r="QQQ311" s="22"/>
      <c r="QQR311" s="22"/>
      <c r="QQS311" s="22"/>
      <c r="QQT311" s="22"/>
      <c r="QQU311" s="22"/>
      <c r="QQV311" s="22"/>
      <c r="QQW311" s="22"/>
      <c r="QQX311" s="22"/>
      <c r="QQY311" s="22"/>
      <c r="QQZ311" s="22"/>
      <c r="QRA311" s="22"/>
      <c r="QRB311" s="22"/>
      <c r="QRC311" s="22"/>
      <c r="QRD311" s="22"/>
      <c r="QRE311" s="22"/>
      <c r="QRF311" s="22"/>
      <c r="QRG311" s="22"/>
      <c r="QRH311" s="22"/>
      <c r="QRI311" s="22"/>
      <c r="QRJ311" s="22"/>
      <c r="QRK311" s="22"/>
      <c r="QRL311" s="22"/>
      <c r="QRM311" s="22"/>
      <c r="QRN311" s="22"/>
      <c r="QRO311" s="22"/>
      <c r="QRP311" s="22"/>
      <c r="QRQ311" s="22"/>
      <c r="QRR311" s="22"/>
      <c r="QRS311" s="22"/>
      <c r="QRT311" s="22"/>
      <c r="QRU311" s="22"/>
      <c r="QRV311" s="22"/>
      <c r="QRW311" s="22"/>
      <c r="QRX311" s="22"/>
      <c r="QRY311" s="22"/>
      <c r="QRZ311" s="22"/>
      <c r="QSA311" s="22"/>
      <c r="QSB311" s="22"/>
      <c r="QSC311" s="22"/>
      <c r="QSD311" s="22"/>
      <c r="QSE311" s="22"/>
      <c r="QSF311" s="22"/>
      <c r="QSG311" s="22"/>
      <c r="QSH311" s="22"/>
      <c r="QSI311" s="22"/>
      <c r="QSJ311" s="22"/>
      <c r="QSK311" s="22"/>
      <c r="QSL311" s="22"/>
      <c r="QSM311" s="22"/>
      <c r="QSN311" s="22"/>
      <c r="QSO311" s="22"/>
      <c r="QSP311" s="22"/>
      <c r="QSQ311" s="22"/>
      <c r="QSR311" s="22"/>
      <c r="QSS311" s="22"/>
      <c r="QST311" s="22"/>
      <c r="QSU311" s="22"/>
      <c r="QSV311" s="22"/>
      <c r="QSW311" s="22"/>
      <c r="QSX311" s="22"/>
      <c r="QSY311" s="22"/>
      <c r="QSZ311" s="22"/>
      <c r="QTA311" s="22"/>
      <c r="QTB311" s="22"/>
      <c r="QTC311" s="22"/>
      <c r="QTD311" s="22"/>
      <c r="QTE311" s="22"/>
      <c r="QTF311" s="22"/>
      <c r="QTG311" s="22"/>
      <c r="QTH311" s="22"/>
      <c r="QTI311" s="22"/>
      <c r="QTJ311" s="22"/>
      <c r="QTK311" s="22"/>
      <c r="QTL311" s="22"/>
      <c r="QTM311" s="22"/>
      <c r="QTN311" s="22"/>
      <c r="QTO311" s="22"/>
      <c r="QTP311" s="22"/>
      <c r="QTQ311" s="22"/>
      <c r="QTR311" s="22"/>
      <c r="QTS311" s="22"/>
      <c r="QTT311" s="22"/>
      <c r="QTU311" s="22"/>
      <c r="QTV311" s="22"/>
      <c r="QTW311" s="22"/>
      <c r="QTX311" s="22"/>
      <c r="QTY311" s="22"/>
      <c r="QTZ311" s="22"/>
      <c r="QUA311" s="22"/>
      <c r="QUB311" s="22"/>
      <c r="QUC311" s="22"/>
      <c r="QUD311" s="22"/>
      <c r="QUE311" s="22"/>
      <c r="QUF311" s="22"/>
      <c r="QUG311" s="22"/>
      <c r="QUH311" s="22"/>
      <c r="QUI311" s="22"/>
      <c r="QUJ311" s="22"/>
      <c r="QUK311" s="22"/>
      <c r="QUL311" s="22"/>
      <c r="QUM311" s="22"/>
      <c r="QUN311" s="22"/>
      <c r="QUO311" s="22"/>
      <c r="QUP311" s="22"/>
      <c r="QUQ311" s="22"/>
      <c r="QUR311" s="22"/>
      <c r="QUS311" s="22"/>
      <c r="QUT311" s="22"/>
      <c r="QUU311" s="22"/>
      <c r="QUV311" s="22"/>
      <c r="QUW311" s="22"/>
      <c r="QUX311" s="22"/>
      <c r="QUY311" s="22"/>
      <c r="QUZ311" s="22"/>
      <c r="QVA311" s="22"/>
      <c r="QVB311" s="22"/>
      <c r="QVC311" s="22"/>
      <c r="QVD311" s="22"/>
      <c r="QVE311" s="22"/>
      <c r="QVF311" s="22"/>
      <c r="QVG311" s="22"/>
      <c r="QVH311" s="22"/>
      <c r="QVI311" s="22"/>
      <c r="QVJ311" s="22"/>
      <c r="QVK311" s="22"/>
      <c r="QVL311" s="22"/>
      <c r="QVM311" s="22"/>
      <c r="QVN311" s="22"/>
      <c r="QVO311" s="22"/>
      <c r="QVP311" s="22"/>
      <c r="QVQ311" s="22"/>
      <c r="QVR311" s="22"/>
      <c r="QVS311" s="22"/>
      <c r="QVT311" s="22"/>
      <c r="QVU311" s="22"/>
      <c r="QVV311" s="22"/>
      <c r="QVW311" s="22"/>
      <c r="QVX311" s="22"/>
      <c r="QVY311" s="22"/>
      <c r="QVZ311" s="22"/>
      <c r="QWA311" s="22"/>
      <c r="QWB311" s="22"/>
      <c r="QWC311" s="22"/>
      <c r="QWD311" s="22"/>
      <c r="QWE311" s="22"/>
      <c r="QWF311" s="22"/>
      <c r="QWG311" s="22"/>
      <c r="QWH311" s="22"/>
      <c r="QWI311" s="22"/>
      <c r="QWJ311" s="22"/>
      <c r="QWK311" s="22"/>
      <c r="QWL311" s="22"/>
      <c r="QWM311" s="22"/>
      <c r="QWN311" s="22"/>
      <c r="QWO311" s="22"/>
      <c r="QWP311" s="22"/>
      <c r="QWQ311" s="22"/>
      <c r="QWR311" s="22"/>
      <c r="QWS311" s="22"/>
      <c r="QWT311" s="22"/>
      <c r="QWU311" s="22"/>
      <c r="QWV311" s="22"/>
      <c r="QWW311" s="22"/>
      <c r="QWX311" s="22"/>
      <c r="QWY311" s="22"/>
      <c r="QWZ311" s="22"/>
      <c r="QXA311" s="22"/>
      <c r="QXB311" s="22"/>
      <c r="QXC311" s="22"/>
      <c r="QXD311" s="22"/>
      <c r="QXE311" s="22"/>
      <c r="QXF311" s="22"/>
      <c r="QXG311" s="22"/>
      <c r="QXH311" s="22"/>
      <c r="QXI311" s="22"/>
      <c r="QXJ311" s="22"/>
      <c r="QXK311" s="22"/>
      <c r="QXL311" s="22"/>
      <c r="QXM311" s="22"/>
      <c r="QXN311" s="22"/>
      <c r="QXO311" s="22"/>
      <c r="QXP311" s="22"/>
      <c r="QXQ311" s="22"/>
      <c r="QXR311" s="22"/>
      <c r="QXS311" s="22"/>
      <c r="QXT311" s="22"/>
      <c r="QXU311" s="22"/>
      <c r="QXV311" s="22"/>
      <c r="QXW311" s="22"/>
      <c r="QXX311" s="22"/>
      <c r="QXY311" s="22"/>
      <c r="QXZ311" s="22"/>
      <c r="QYA311" s="22"/>
      <c r="QYB311" s="22"/>
      <c r="QYC311" s="22"/>
      <c r="QYD311" s="22"/>
      <c r="QYE311" s="22"/>
      <c r="QYF311" s="22"/>
      <c r="QYG311" s="22"/>
      <c r="QYH311" s="22"/>
      <c r="QYI311" s="22"/>
      <c r="QYJ311" s="22"/>
      <c r="QYK311" s="22"/>
      <c r="QYL311" s="22"/>
      <c r="QYM311" s="22"/>
      <c r="QYN311" s="22"/>
      <c r="QYO311" s="22"/>
      <c r="QYP311" s="22"/>
      <c r="QYQ311" s="22"/>
      <c r="QYR311" s="22"/>
      <c r="QYS311" s="22"/>
      <c r="QYT311" s="22"/>
      <c r="QYU311" s="22"/>
      <c r="QYV311" s="22"/>
      <c r="QYW311" s="22"/>
      <c r="QYX311" s="22"/>
      <c r="QYY311" s="22"/>
      <c r="QYZ311" s="22"/>
      <c r="QZA311" s="22"/>
      <c r="QZB311" s="22"/>
      <c r="QZC311" s="22"/>
      <c r="QZD311" s="22"/>
      <c r="QZE311" s="22"/>
      <c r="QZF311" s="22"/>
      <c r="QZG311" s="22"/>
      <c r="QZH311" s="22"/>
      <c r="QZI311" s="22"/>
      <c r="QZJ311" s="22"/>
      <c r="QZK311" s="22"/>
      <c r="QZL311" s="22"/>
      <c r="QZM311" s="22"/>
      <c r="QZN311" s="22"/>
      <c r="QZO311" s="22"/>
      <c r="QZP311" s="22"/>
      <c r="QZQ311" s="22"/>
      <c r="QZR311" s="22"/>
      <c r="QZS311" s="22"/>
      <c r="QZT311" s="22"/>
      <c r="QZU311" s="22"/>
      <c r="QZV311" s="22"/>
      <c r="QZW311" s="22"/>
      <c r="QZX311" s="22"/>
      <c r="QZY311" s="22"/>
      <c r="QZZ311" s="22"/>
      <c r="RAA311" s="22"/>
      <c r="RAB311" s="22"/>
      <c r="RAC311" s="22"/>
      <c r="RAD311" s="22"/>
      <c r="RAE311" s="22"/>
      <c r="RAF311" s="22"/>
      <c r="RAG311" s="22"/>
      <c r="RAH311" s="22"/>
      <c r="RAI311" s="22"/>
      <c r="RAJ311" s="22"/>
      <c r="RAK311" s="22"/>
      <c r="RAL311" s="22"/>
      <c r="RAM311" s="22"/>
      <c r="RAN311" s="22"/>
      <c r="RAO311" s="22"/>
      <c r="RAP311" s="22"/>
      <c r="RAQ311" s="22"/>
      <c r="RAR311" s="22"/>
      <c r="RAS311" s="22"/>
      <c r="RAT311" s="22"/>
      <c r="RAU311" s="22"/>
      <c r="RAV311" s="22"/>
      <c r="RAW311" s="22"/>
      <c r="RAX311" s="22"/>
      <c r="RAY311" s="22"/>
      <c r="RAZ311" s="22"/>
      <c r="RBA311" s="22"/>
      <c r="RBB311" s="22"/>
      <c r="RBC311" s="22"/>
      <c r="RBD311" s="22"/>
      <c r="RBE311" s="22"/>
      <c r="RBF311" s="22"/>
      <c r="RBG311" s="22"/>
      <c r="RBH311" s="22"/>
      <c r="RBI311" s="22"/>
      <c r="RBJ311" s="22"/>
      <c r="RBK311" s="22"/>
      <c r="RBL311" s="22"/>
      <c r="RBM311" s="22"/>
      <c r="RBN311" s="22"/>
      <c r="RBO311" s="22"/>
      <c r="RBP311" s="22"/>
      <c r="RBQ311" s="22"/>
      <c r="RBR311" s="22"/>
      <c r="RBS311" s="22"/>
      <c r="RBT311" s="22"/>
      <c r="RBU311" s="22"/>
      <c r="RBV311" s="22"/>
      <c r="RBW311" s="22"/>
      <c r="RBX311" s="22"/>
      <c r="RBY311" s="22"/>
      <c r="RBZ311" s="22"/>
      <c r="RCA311" s="22"/>
      <c r="RCB311" s="22"/>
      <c r="RCC311" s="22"/>
      <c r="RCD311" s="22"/>
      <c r="RCE311" s="22"/>
      <c r="RCF311" s="22"/>
      <c r="RCG311" s="22"/>
      <c r="RCH311" s="22"/>
      <c r="RCI311" s="22"/>
      <c r="RCJ311" s="22"/>
      <c r="RCK311" s="22"/>
      <c r="RCL311" s="22"/>
      <c r="RCM311" s="22"/>
      <c r="RCN311" s="22"/>
      <c r="RCO311" s="22"/>
      <c r="RCP311" s="22"/>
      <c r="RCQ311" s="22"/>
      <c r="RCR311" s="22"/>
      <c r="RCS311" s="22"/>
      <c r="RCT311" s="22"/>
      <c r="RCU311" s="22"/>
      <c r="RCV311" s="22"/>
      <c r="RCW311" s="22"/>
      <c r="RCX311" s="22"/>
      <c r="RCY311" s="22"/>
      <c r="RCZ311" s="22"/>
      <c r="RDA311" s="22"/>
      <c r="RDB311" s="22"/>
      <c r="RDC311" s="22"/>
      <c r="RDD311" s="22"/>
      <c r="RDE311" s="22"/>
      <c r="RDF311" s="22"/>
      <c r="RDG311" s="22"/>
      <c r="RDH311" s="22"/>
      <c r="RDI311" s="22"/>
      <c r="RDJ311" s="22"/>
      <c r="RDK311" s="22"/>
      <c r="RDL311" s="22"/>
      <c r="RDM311" s="22"/>
      <c r="RDN311" s="22"/>
      <c r="RDO311" s="22"/>
      <c r="RDP311" s="22"/>
      <c r="RDQ311" s="22"/>
      <c r="RDR311" s="22"/>
      <c r="RDS311" s="22"/>
      <c r="RDT311" s="22"/>
      <c r="RDU311" s="22"/>
      <c r="RDV311" s="22"/>
      <c r="RDW311" s="22"/>
      <c r="RDX311" s="22"/>
      <c r="RDY311" s="22"/>
      <c r="RDZ311" s="22"/>
      <c r="REA311" s="22"/>
      <c r="REB311" s="22"/>
      <c r="REC311" s="22"/>
      <c r="RED311" s="22"/>
      <c r="REE311" s="22"/>
      <c r="REF311" s="22"/>
      <c r="REG311" s="22"/>
      <c r="REH311" s="22"/>
      <c r="REI311" s="22"/>
      <c r="REJ311" s="22"/>
      <c r="REK311" s="22"/>
      <c r="REL311" s="22"/>
      <c r="REM311" s="22"/>
      <c r="REN311" s="22"/>
      <c r="REO311" s="22"/>
      <c r="REP311" s="22"/>
      <c r="REQ311" s="22"/>
      <c r="RER311" s="22"/>
      <c r="RES311" s="22"/>
      <c r="RET311" s="22"/>
      <c r="REU311" s="22"/>
      <c r="REV311" s="22"/>
      <c r="REW311" s="22"/>
      <c r="REX311" s="22"/>
      <c r="REY311" s="22"/>
      <c r="REZ311" s="22"/>
      <c r="RFA311" s="22"/>
      <c r="RFB311" s="22"/>
      <c r="RFC311" s="22"/>
      <c r="RFD311" s="22"/>
      <c r="RFE311" s="22"/>
      <c r="RFF311" s="22"/>
      <c r="RFG311" s="22"/>
      <c r="RFH311" s="22"/>
      <c r="RFI311" s="22"/>
      <c r="RFJ311" s="22"/>
      <c r="RFK311" s="22"/>
      <c r="RFL311" s="22"/>
      <c r="RFM311" s="22"/>
      <c r="RFN311" s="22"/>
      <c r="RFO311" s="22"/>
      <c r="RFP311" s="22"/>
      <c r="RFQ311" s="22"/>
      <c r="RFR311" s="22"/>
      <c r="RFS311" s="22"/>
      <c r="RFT311" s="22"/>
      <c r="RFU311" s="22"/>
      <c r="RFV311" s="22"/>
      <c r="RFW311" s="22"/>
      <c r="RFX311" s="22"/>
      <c r="RFY311" s="22"/>
      <c r="RFZ311" s="22"/>
      <c r="RGA311" s="22"/>
      <c r="RGB311" s="22"/>
      <c r="RGC311" s="22"/>
      <c r="RGD311" s="22"/>
      <c r="RGE311" s="22"/>
      <c r="RGF311" s="22"/>
      <c r="RGG311" s="22"/>
      <c r="RGH311" s="22"/>
      <c r="RGI311" s="22"/>
      <c r="RGJ311" s="22"/>
      <c r="RGK311" s="22"/>
      <c r="RGL311" s="22"/>
      <c r="RGM311" s="22"/>
      <c r="RGN311" s="22"/>
      <c r="RGO311" s="22"/>
      <c r="RGP311" s="22"/>
      <c r="RGQ311" s="22"/>
      <c r="RGR311" s="22"/>
      <c r="RGS311" s="22"/>
      <c r="RGT311" s="22"/>
      <c r="RGU311" s="22"/>
      <c r="RGV311" s="22"/>
      <c r="RGW311" s="22"/>
      <c r="RGX311" s="22"/>
      <c r="RGY311" s="22"/>
      <c r="RGZ311" s="22"/>
      <c r="RHA311" s="22"/>
      <c r="RHB311" s="22"/>
      <c r="RHC311" s="22"/>
      <c r="RHD311" s="22"/>
      <c r="RHE311" s="22"/>
      <c r="RHF311" s="22"/>
      <c r="RHG311" s="22"/>
      <c r="RHH311" s="22"/>
      <c r="RHI311" s="22"/>
      <c r="RHJ311" s="22"/>
      <c r="RHK311" s="22"/>
      <c r="RHL311" s="22"/>
      <c r="RHM311" s="22"/>
      <c r="RHN311" s="22"/>
      <c r="RHO311" s="22"/>
      <c r="RHP311" s="22"/>
      <c r="RHQ311" s="22"/>
      <c r="RHR311" s="22"/>
      <c r="RHS311" s="22"/>
      <c r="RHT311" s="22"/>
      <c r="RHU311" s="22"/>
      <c r="RHV311" s="22"/>
      <c r="RHW311" s="22"/>
      <c r="RHX311" s="22"/>
      <c r="RHY311" s="22"/>
      <c r="RHZ311" s="22"/>
      <c r="RIA311" s="22"/>
      <c r="RIB311" s="22"/>
      <c r="RIC311" s="22"/>
      <c r="RID311" s="22"/>
      <c r="RIE311" s="22"/>
      <c r="RIF311" s="22"/>
      <c r="RIG311" s="22"/>
      <c r="RIH311" s="22"/>
      <c r="RII311" s="22"/>
      <c r="RIJ311" s="22"/>
      <c r="RIK311" s="22"/>
      <c r="RIL311" s="22"/>
      <c r="RIM311" s="22"/>
      <c r="RIN311" s="22"/>
      <c r="RIO311" s="22"/>
      <c r="RIP311" s="22"/>
      <c r="RIQ311" s="22"/>
      <c r="RIR311" s="22"/>
      <c r="RIS311" s="22"/>
      <c r="RIT311" s="22"/>
      <c r="RIU311" s="22"/>
      <c r="RIV311" s="22"/>
      <c r="RIW311" s="22"/>
      <c r="RIX311" s="22"/>
      <c r="RIY311" s="22"/>
      <c r="RIZ311" s="22"/>
      <c r="RJA311" s="22"/>
      <c r="RJB311" s="22"/>
      <c r="RJC311" s="22"/>
      <c r="RJD311" s="22"/>
      <c r="RJE311" s="22"/>
      <c r="RJF311" s="22"/>
      <c r="RJG311" s="22"/>
      <c r="RJH311" s="22"/>
      <c r="RJI311" s="22"/>
      <c r="RJJ311" s="22"/>
      <c r="RJK311" s="22"/>
      <c r="RJL311" s="22"/>
      <c r="RJM311" s="22"/>
      <c r="RJN311" s="22"/>
      <c r="RJO311" s="22"/>
      <c r="RJP311" s="22"/>
      <c r="RJQ311" s="22"/>
      <c r="RJR311" s="22"/>
      <c r="RJS311" s="22"/>
      <c r="RJT311" s="22"/>
      <c r="RJU311" s="22"/>
      <c r="RJV311" s="22"/>
      <c r="RJW311" s="22"/>
      <c r="RJX311" s="22"/>
      <c r="RJY311" s="22"/>
      <c r="RJZ311" s="22"/>
      <c r="RKA311" s="22"/>
      <c r="RKB311" s="22"/>
      <c r="RKC311" s="22"/>
      <c r="RKD311" s="22"/>
      <c r="RKE311" s="22"/>
      <c r="RKF311" s="22"/>
      <c r="RKG311" s="22"/>
      <c r="RKH311" s="22"/>
      <c r="RKI311" s="22"/>
      <c r="RKJ311" s="22"/>
      <c r="RKK311" s="22"/>
      <c r="RKL311" s="22"/>
      <c r="RKM311" s="22"/>
      <c r="RKN311" s="22"/>
      <c r="RKO311" s="22"/>
      <c r="RKP311" s="22"/>
      <c r="RKQ311" s="22"/>
      <c r="RKR311" s="22"/>
      <c r="RKS311" s="22"/>
      <c r="RKT311" s="22"/>
      <c r="RKU311" s="22"/>
      <c r="RKV311" s="22"/>
      <c r="RKW311" s="22"/>
      <c r="RKX311" s="22"/>
      <c r="RKY311" s="22"/>
      <c r="RKZ311" s="22"/>
      <c r="RLA311" s="22"/>
      <c r="RLB311" s="22"/>
      <c r="RLC311" s="22"/>
      <c r="RLD311" s="22"/>
      <c r="RLE311" s="22"/>
      <c r="RLF311" s="22"/>
      <c r="RLG311" s="22"/>
      <c r="RLH311" s="22"/>
      <c r="RLI311" s="22"/>
      <c r="RLJ311" s="22"/>
      <c r="RLK311" s="22"/>
      <c r="RLL311" s="22"/>
      <c r="RLM311" s="22"/>
      <c r="RLN311" s="22"/>
      <c r="RLO311" s="22"/>
      <c r="RLP311" s="22"/>
      <c r="RLQ311" s="22"/>
      <c r="RLR311" s="22"/>
      <c r="RLS311" s="22"/>
      <c r="RLT311" s="22"/>
      <c r="RLU311" s="22"/>
      <c r="RLV311" s="22"/>
      <c r="RLW311" s="22"/>
      <c r="RLX311" s="22"/>
      <c r="RLY311" s="22"/>
      <c r="RLZ311" s="22"/>
      <c r="RMA311" s="22"/>
      <c r="RMB311" s="22"/>
      <c r="RMC311" s="22"/>
      <c r="RMD311" s="22"/>
      <c r="RME311" s="22"/>
      <c r="RMF311" s="22"/>
      <c r="RMG311" s="22"/>
      <c r="RMH311" s="22"/>
      <c r="RMI311" s="22"/>
      <c r="RMJ311" s="22"/>
      <c r="RMK311" s="22"/>
      <c r="RML311" s="22"/>
      <c r="RMM311" s="22"/>
      <c r="RMN311" s="22"/>
      <c r="RMO311" s="22"/>
      <c r="RMP311" s="22"/>
      <c r="RMQ311" s="22"/>
      <c r="RMR311" s="22"/>
      <c r="RMS311" s="22"/>
      <c r="RMT311" s="22"/>
      <c r="RMU311" s="22"/>
      <c r="RMV311" s="22"/>
      <c r="RMW311" s="22"/>
      <c r="RMX311" s="22"/>
      <c r="RMY311" s="22"/>
      <c r="RMZ311" s="22"/>
      <c r="RNA311" s="22"/>
      <c r="RNB311" s="22"/>
      <c r="RNC311" s="22"/>
      <c r="RND311" s="22"/>
      <c r="RNE311" s="22"/>
      <c r="RNF311" s="22"/>
      <c r="RNG311" s="22"/>
      <c r="RNH311" s="22"/>
      <c r="RNI311" s="22"/>
      <c r="RNJ311" s="22"/>
      <c r="RNK311" s="22"/>
      <c r="RNL311" s="22"/>
      <c r="RNM311" s="22"/>
      <c r="RNN311" s="22"/>
      <c r="RNO311" s="22"/>
      <c r="RNP311" s="22"/>
      <c r="RNQ311" s="22"/>
      <c r="RNR311" s="22"/>
      <c r="RNS311" s="22"/>
      <c r="RNT311" s="22"/>
      <c r="RNU311" s="22"/>
      <c r="RNV311" s="22"/>
      <c r="RNW311" s="22"/>
      <c r="RNX311" s="22"/>
      <c r="RNY311" s="22"/>
      <c r="RNZ311" s="22"/>
      <c r="ROA311" s="22"/>
      <c r="ROB311" s="22"/>
      <c r="ROC311" s="22"/>
      <c r="ROD311" s="22"/>
      <c r="ROE311" s="22"/>
      <c r="ROF311" s="22"/>
      <c r="ROG311" s="22"/>
      <c r="ROH311" s="22"/>
      <c r="ROI311" s="22"/>
      <c r="ROJ311" s="22"/>
      <c r="ROK311" s="22"/>
      <c r="ROL311" s="22"/>
      <c r="ROM311" s="22"/>
      <c r="RON311" s="22"/>
      <c r="ROO311" s="22"/>
      <c r="ROP311" s="22"/>
      <c r="ROQ311" s="22"/>
      <c r="ROR311" s="22"/>
      <c r="ROS311" s="22"/>
      <c r="ROT311" s="22"/>
      <c r="ROU311" s="22"/>
      <c r="ROV311" s="22"/>
      <c r="ROW311" s="22"/>
      <c r="ROX311" s="22"/>
      <c r="ROY311" s="22"/>
      <c r="ROZ311" s="22"/>
      <c r="RPA311" s="22"/>
      <c r="RPB311" s="22"/>
      <c r="RPC311" s="22"/>
      <c r="RPD311" s="22"/>
      <c r="RPE311" s="22"/>
      <c r="RPF311" s="22"/>
      <c r="RPG311" s="22"/>
      <c r="RPH311" s="22"/>
      <c r="RPI311" s="22"/>
      <c r="RPJ311" s="22"/>
      <c r="RPK311" s="22"/>
      <c r="RPL311" s="22"/>
      <c r="RPM311" s="22"/>
      <c r="RPN311" s="22"/>
      <c r="RPO311" s="22"/>
      <c r="RPP311" s="22"/>
      <c r="RPQ311" s="22"/>
      <c r="RPR311" s="22"/>
      <c r="RPS311" s="22"/>
      <c r="RPT311" s="22"/>
      <c r="RPU311" s="22"/>
      <c r="RPV311" s="22"/>
      <c r="RPW311" s="22"/>
      <c r="RPX311" s="22"/>
      <c r="RPY311" s="22"/>
      <c r="RPZ311" s="22"/>
      <c r="RQA311" s="22"/>
      <c r="RQB311" s="22"/>
      <c r="RQC311" s="22"/>
      <c r="RQD311" s="22"/>
      <c r="RQE311" s="22"/>
      <c r="RQF311" s="22"/>
      <c r="RQG311" s="22"/>
      <c r="RQH311" s="22"/>
      <c r="RQI311" s="22"/>
      <c r="RQJ311" s="22"/>
      <c r="RQK311" s="22"/>
      <c r="RQL311" s="22"/>
      <c r="RQM311" s="22"/>
      <c r="RQN311" s="22"/>
      <c r="RQO311" s="22"/>
      <c r="RQP311" s="22"/>
      <c r="RQQ311" s="22"/>
      <c r="RQR311" s="22"/>
      <c r="RQS311" s="22"/>
      <c r="RQT311" s="22"/>
      <c r="RQU311" s="22"/>
      <c r="RQV311" s="22"/>
      <c r="RQW311" s="22"/>
      <c r="RQX311" s="22"/>
      <c r="RQY311" s="22"/>
      <c r="RQZ311" s="22"/>
      <c r="RRA311" s="22"/>
      <c r="RRB311" s="22"/>
      <c r="RRC311" s="22"/>
      <c r="RRD311" s="22"/>
      <c r="RRE311" s="22"/>
      <c r="RRF311" s="22"/>
      <c r="RRG311" s="22"/>
      <c r="RRH311" s="22"/>
      <c r="RRI311" s="22"/>
      <c r="RRJ311" s="22"/>
      <c r="RRK311" s="22"/>
      <c r="RRL311" s="22"/>
      <c r="RRM311" s="22"/>
      <c r="RRN311" s="22"/>
      <c r="RRO311" s="22"/>
      <c r="RRP311" s="22"/>
      <c r="RRQ311" s="22"/>
      <c r="RRR311" s="22"/>
      <c r="RRS311" s="22"/>
      <c r="RRT311" s="22"/>
      <c r="RRU311" s="22"/>
      <c r="RRV311" s="22"/>
      <c r="RRW311" s="22"/>
      <c r="RRX311" s="22"/>
      <c r="RRY311" s="22"/>
      <c r="RRZ311" s="22"/>
      <c r="RSA311" s="22"/>
      <c r="RSB311" s="22"/>
      <c r="RSC311" s="22"/>
      <c r="RSD311" s="22"/>
      <c r="RSE311" s="22"/>
      <c r="RSF311" s="22"/>
      <c r="RSG311" s="22"/>
      <c r="RSH311" s="22"/>
      <c r="RSI311" s="22"/>
      <c r="RSJ311" s="22"/>
      <c r="RSK311" s="22"/>
      <c r="RSL311" s="22"/>
      <c r="RSM311" s="22"/>
      <c r="RSN311" s="22"/>
      <c r="RSO311" s="22"/>
      <c r="RSP311" s="22"/>
      <c r="RSQ311" s="22"/>
      <c r="RSR311" s="22"/>
      <c r="RSS311" s="22"/>
      <c r="RST311" s="22"/>
      <c r="RSU311" s="22"/>
      <c r="RSV311" s="22"/>
      <c r="RSW311" s="22"/>
      <c r="RSX311" s="22"/>
      <c r="RSY311" s="22"/>
      <c r="RSZ311" s="22"/>
      <c r="RTA311" s="22"/>
      <c r="RTB311" s="22"/>
      <c r="RTC311" s="22"/>
      <c r="RTD311" s="22"/>
      <c r="RTE311" s="22"/>
      <c r="RTF311" s="22"/>
      <c r="RTG311" s="22"/>
      <c r="RTH311" s="22"/>
      <c r="RTI311" s="22"/>
      <c r="RTJ311" s="22"/>
      <c r="RTK311" s="22"/>
      <c r="RTL311" s="22"/>
      <c r="RTM311" s="22"/>
      <c r="RTN311" s="22"/>
      <c r="RTO311" s="22"/>
      <c r="RTP311" s="22"/>
      <c r="RTQ311" s="22"/>
      <c r="RTR311" s="22"/>
      <c r="RTS311" s="22"/>
      <c r="RTT311" s="22"/>
      <c r="RTU311" s="22"/>
      <c r="RTV311" s="22"/>
      <c r="RTW311" s="22"/>
      <c r="RTX311" s="22"/>
      <c r="RTY311" s="22"/>
      <c r="RTZ311" s="22"/>
      <c r="RUA311" s="22"/>
      <c r="RUB311" s="22"/>
      <c r="RUC311" s="22"/>
      <c r="RUD311" s="22"/>
      <c r="RUE311" s="22"/>
      <c r="RUF311" s="22"/>
      <c r="RUG311" s="22"/>
      <c r="RUH311" s="22"/>
      <c r="RUI311" s="22"/>
      <c r="RUJ311" s="22"/>
      <c r="RUK311" s="22"/>
      <c r="RUL311" s="22"/>
      <c r="RUM311" s="22"/>
      <c r="RUN311" s="22"/>
      <c r="RUO311" s="22"/>
      <c r="RUP311" s="22"/>
      <c r="RUQ311" s="22"/>
      <c r="RUR311" s="22"/>
      <c r="RUS311" s="22"/>
      <c r="RUT311" s="22"/>
      <c r="RUU311" s="22"/>
      <c r="RUV311" s="22"/>
      <c r="RUW311" s="22"/>
      <c r="RUX311" s="22"/>
      <c r="RUY311" s="22"/>
      <c r="RUZ311" s="22"/>
      <c r="RVA311" s="22"/>
      <c r="RVB311" s="22"/>
      <c r="RVC311" s="22"/>
      <c r="RVD311" s="22"/>
      <c r="RVE311" s="22"/>
      <c r="RVF311" s="22"/>
      <c r="RVG311" s="22"/>
      <c r="RVH311" s="22"/>
      <c r="RVI311" s="22"/>
      <c r="RVJ311" s="22"/>
      <c r="RVK311" s="22"/>
      <c r="RVL311" s="22"/>
      <c r="RVM311" s="22"/>
      <c r="RVN311" s="22"/>
      <c r="RVO311" s="22"/>
      <c r="RVP311" s="22"/>
      <c r="RVQ311" s="22"/>
      <c r="RVR311" s="22"/>
      <c r="RVS311" s="22"/>
      <c r="RVT311" s="22"/>
      <c r="RVU311" s="22"/>
      <c r="RVV311" s="22"/>
      <c r="RVW311" s="22"/>
      <c r="RVX311" s="22"/>
      <c r="RVY311" s="22"/>
      <c r="RVZ311" s="22"/>
      <c r="RWA311" s="22"/>
      <c r="RWB311" s="22"/>
      <c r="RWC311" s="22"/>
      <c r="RWD311" s="22"/>
      <c r="RWE311" s="22"/>
      <c r="RWF311" s="22"/>
      <c r="RWG311" s="22"/>
      <c r="RWH311" s="22"/>
      <c r="RWI311" s="22"/>
      <c r="RWJ311" s="22"/>
      <c r="RWK311" s="22"/>
      <c r="RWL311" s="22"/>
      <c r="RWM311" s="22"/>
      <c r="RWN311" s="22"/>
      <c r="RWO311" s="22"/>
      <c r="RWP311" s="22"/>
      <c r="RWQ311" s="22"/>
      <c r="RWR311" s="22"/>
      <c r="RWS311" s="22"/>
      <c r="RWT311" s="22"/>
      <c r="RWU311" s="22"/>
      <c r="RWV311" s="22"/>
      <c r="RWW311" s="22"/>
      <c r="RWX311" s="22"/>
      <c r="RWY311" s="22"/>
      <c r="RWZ311" s="22"/>
      <c r="RXA311" s="22"/>
      <c r="RXB311" s="22"/>
      <c r="RXC311" s="22"/>
      <c r="RXD311" s="22"/>
      <c r="RXE311" s="22"/>
      <c r="RXF311" s="22"/>
      <c r="RXG311" s="22"/>
      <c r="RXH311" s="22"/>
      <c r="RXI311" s="22"/>
      <c r="RXJ311" s="22"/>
      <c r="RXK311" s="22"/>
      <c r="RXL311" s="22"/>
      <c r="RXM311" s="22"/>
      <c r="RXN311" s="22"/>
      <c r="RXO311" s="22"/>
      <c r="RXP311" s="22"/>
      <c r="RXQ311" s="22"/>
      <c r="RXR311" s="22"/>
      <c r="RXS311" s="22"/>
      <c r="RXT311" s="22"/>
      <c r="RXU311" s="22"/>
      <c r="RXV311" s="22"/>
      <c r="RXW311" s="22"/>
      <c r="RXX311" s="22"/>
      <c r="RXY311" s="22"/>
      <c r="RXZ311" s="22"/>
      <c r="RYA311" s="22"/>
      <c r="RYB311" s="22"/>
      <c r="RYC311" s="22"/>
      <c r="RYD311" s="22"/>
      <c r="RYE311" s="22"/>
      <c r="RYF311" s="22"/>
      <c r="RYG311" s="22"/>
      <c r="RYH311" s="22"/>
      <c r="RYI311" s="22"/>
      <c r="RYJ311" s="22"/>
      <c r="RYK311" s="22"/>
      <c r="RYL311" s="22"/>
      <c r="RYM311" s="22"/>
      <c r="RYN311" s="22"/>
      <c r="RYO311" s="22"/>
      <c r="RYP311" s="22"/>
      <c r="RYQ311" s="22"/>
      <c r="RYR311" s="22"/>
      <c r="RYS311" s="22"/>
      <c r="RYT311" s="22"/>
      <c r="RYU311" s="22"/>
      <c r="RYV311" s="22"/>
      <c r="RYW311" s="22"/>
      <c r="RYX311" s="22"/>
      <c r="RYY311" s="22"/>
      <c r="RYZ311" s="22"/>
      <c r="RZA311" s="22"/>
      <c r="RZB311" s="22"/>
      <c r="RZC311" s="22"/>
      <c r="RZD311" s="22"/>
      <c r="RZE311" s="22"/>
      <c r="RZF311" s="22"/>
      <c r="RZG311" s="22"/>
      <c r="RZH311" s="22"/>
      <c r="RZI311" s="22"/>
      <c r="RZJ311" s="22"/>
      <c r="RZK311" s="22"/>
      <c r="RZL311" s="22"/>
      <c r="RZM311" s="22"/>
      <c r="RZN311" s="22"/>
      <c r="RZO311" s="22"/>
      <c r="RZP311" s="22"/>
      <c r="RZQ311" s="22"/>
      <c r="RZR311" s="22"/>
      <c r="RZS311" s="22"/>
      <c r="RZT311" s="22"/>
      <c r="RZU311" s="22"/>
      <c r="RZV311" s="22"/>
      <c r="RZW311" s="22"/>
      <c r="RZX311" s="22"/>
      <c r="RZY311" s="22"/>
      <c r="RZZ311" s="22"/>
      <c r="SAA311" s="22"/>
      <c r="SAB311" s="22"/>
      <c r="SAC311" s="22"/>
      <c r="SAD311" s="22"/>
      <c r="SAE311" s="22"/>
      <c r="SAF311" s="22"/>
      <c r="SAG311" s="22"/>
      <c r="SAH311" s="22"/>
      <c r="SAI311" s="22"/>
      <c r="SAJ311" s="22"/>
      <c r="SAK311" s="22"/>
      <c r="SAL311" s="22"/>
      <c r="SAM311" s="22"/>
      <c r="SAN311" s="22"/>
      <c r="SAO311" s="22"/>
      <c r="SAP311" s="22"/>
      <c r="SAQ311" s="22"/>
      <c r="SAR311" s="22"/>
      <c r="SAS311" s="22"/>
      <c r="SAT311" s="22"/>
      <c r="SAU311" s="22"/>
      <c r="SAV311" s="22"/>
      <c r="SAW311" s="22"/>
      <c r="SAX311" s="22"/>
      <c r="SAY311" s="22"/>
      <c r="SAZ311" s="22"/>
      <c r="SBA311" s="22"/>
      <c r="SBB311" s="22"/>
      <c r="SBC311" s="22"/>
      <c r="SBD311" s="22"/>
      <c r="SBE311" s="22"/>
      <c r="SBF311" s="22"/>
      <c r="SBG311" s="22"/>
      <c r="SBH311" s="22"/>
      <c r="SBI311" s="22"/>
      <c r="SBJ311" s="22"/>
      <c r="SBK311" s="22"/>
      <c r="SBL311" s="22"/>
      <c r="SBM311" s="22"/>
      <c r="SBN311" s="22"/>
      <c r="SBO311" s="22"/>
      <c r="SBP311" s="22"/>
      <c r="SBQ311" s="22"/>
      <c r="SBR311" s="22"/>
      <c r="SBS311" s="22"/>
      <c r="SBT311" s="22"/>
      <c r="SBU311" s="22"/>
      <c r="SBV311" s="22"/>
      <c r="SBW311" s="22"/>
      <c r="SBX311" s="22"/>
      <c r="SBY311" s="22"/>
      <c r="SBZ311" s="22"/>
      <c r="SCA311" s="22"/>
      <c r="SCB311" s="22"/>
      <c r="SCC311" s="22"/>
      <c r="SCD311" s="22"/>
      <c r="SCE311" s="22"/>
      <c r="SCF311" s="22"/>
      <c r="SCG311" s="22"/>
      <c r="SCH311" s="22"/>
      <c r="SCI311" s="22"/>
      <c r="SCJ311" s="22"/>
      <c r="SCK311" s="22"/>
      <c r="SCL311" s="22"/>
      <c r="SCM311" s="22"/>
      <c r="SCN311" s="22"/>
      <c r="SCO311" s="22"/>
      <c r="SCP311" s="22"/>
      <c r="SCQ311" s="22"/>
      <c r="SCR311" s="22"/>
      <c r="SCS311" s="22"/>
      <c r="SCT311" s="22"/>
      <c r="SCU311" s="22"/>
      <c r="SCV311" s="22"/>
      <c r="SCW311" s="22"/>
      <c r="SCX311" s="22"/>
      <c r="SCY311" s="22"/>
      <c r="SCZ311" s="22"/>
      <c r="SDA311" s="22"/>
      <c r="SDB311" s="22"/>
      <c r="SDC311" s="22"/>
      <c r="SDD311" s="22"/>
      <c r="SDE311" s="22"/>
      <c r="SDF311" s="22"/>
      <c r="SDG311" s="22"/>
      <c r="SDH311" s="22"/>
      <c r="SDI311" s="22"/>
      <c r="SDJ311" s="22"/>
      <c r="SDK311" s="22"/>
      <c r="SDL311" s="22"/>
      <c r="SDM311" s="22"/>
      <c r="SDN311" s="22"/>
      <c r="SDO311" s="22"/>
      <c r="SDP311" s="22"/>
      <c r="SDQ311" s="22"/>
      <c r="SDR311" s="22"/>
      <c r="SDS311" s="22"/>
      <c r="SDT311" s="22"/>
      <c r="SDU311" s="22"/>
      <c r="SDV311" s="22"/>
      <c r="SDW311" s="22"/>
      <c r="SDX311" s="22"/>
      <c r="SDY311" s="22"/>
      <c r="SDZ311" s="22"/>
      <c r="SEA311" s="22"/>
      <c r="SEB311" s="22"/>
      <c r="SEC311" s="22"/>
      <c r="SED311" s="22"/>
      <c r="SEE311" s="22"/>
      <c r="SEF311" s="22"/>
      <c r="SEG311" s="22"/>
      <c r="SEH311" s="22"/>
      <c r="SEI311" s="22"/>
      <c r="SEJ311" s="22"/>
      <c r="SEK311" s="22"/>
      <c r="SEL311" s="22"/>
      <c r="SEM311" s="22"/>
      <c r="SEN311" s="22"/>
      <c r="SEO311" s="22"/>
      <c r="SEP311" s="22"/>
      <c r="SEQ311" s="22"/>
      <c r="SER311" s="22"/>
      <c r="SES311" s="22"/>
      <c r="SET311" s="22"/>
      <c r="SEU311" s="22"/>
      <c r="SEV311" s="22"/>
      <c r="SEW311" s="22"/>
      <c r="SEX311" s="22"/>
      <c r="SEY311" s="22"/>
      <c r="SEZ311" s="22"/>
      <c r="SFA311" s="22"/>
      <c r="SFB311" s="22"/>
      <c r="SFC311" s="22"/>
      <c r="SFD311" s="22"/>
      <c r="SFE311" s="22"/>
      <c r="SFF311" s="22"/>
      <c r="SFG311" s="22"/>
      <c r="SFH311" s="22"/>
      <c r="SFI311" s="22"/>
      <c r="SFJ311" s="22"/>
      <c r="SFK311" s="22"/>
      <c r="SFL311" s="22"/>
      <c r="SFM311" s="22"/>
      <c r="SFN311" s="22"/>
      <c r="SFO311" s="22"/>
      <c r="SFP311" s="22"/>
      <c r="SFQ311" s="22"/>
      <c r="SFR311" s="22"/>
      <c r="SFS311" s="22"/>
      <c r="SFT311" s="22"/>
      <c r="SFU311" s="22"/>
      <c r="SFV311" s="22"/>
      <c r="SFW311" s="22"/>
      <c r="SFX311" s="22"/>
      <c r="SFY311" s="22"/>
      <c r="SFZ311" s="22"/>
      <c r="SGA311" s="22"/>
      <c r="SGB311" s="22"/>
      <c r="SGC311" s="22"/>
      <c r="SGD311" s="22"/>
      <c r="SGE311" s="22"/>
      <c r="SGF311" s="22"/>
      <c r="SGG311" s="22"/>
      <c r="SGH311" s="22"/>
      <c r="SGI311" s="22"/>
      <c r="SGJ311" s="22"/>
      <c r="SGK311" s="22"/>
      <c r="SGL311" s="22"/>
      <c r="SGM311" s="22"/>
      <c r="SGN311" s="22"/>
      <c r="SGO311" s="22"/>
      <c r="SGP311" s="22"/>
      <c r="SGQ311" s="22"/>
      <c r="SGR311" s="22"/>
      <c r="SGS311" s="22"/>
      <c r="SGT311" s="22"/>
      <c r="SGU311" s="22"/>
      <c r="SGV311" s="22"/>
      <c r="SGW311" s="22"/>
      <c r="SGX311" s="22"/>
      <c r="SGY311" s="22"/>
      <c r="SGZ311" s="22"/>
      <c r="SHA311" s="22"/>
      <c r="SHB311" s="22"/>
      <c r="SHC311" s="22"/>
      <c r="SHD311" s="22"/>
      <c r="SHE311" s="22"/>
      <c r="SHF311" s="22"/>
      <c r="SHG311" s="22"/>
      <c r="SHH311" s="22"/>
      <c r="SHI311" s="22"/>
      <c r="SHJ311" s="22"/>
      <c r="SHK311" s="22"/>
      <c r="SHL311" s="22"/>
      <c r="SHM311" s="22"/>
      <c r="SHN311" s="22"/>
      <c r="SHO311" s="22"/>
      <c r="SHP311" s="22"/>
      <c r="SHQ311" s="22"/>
      <c r="SHR311" s="22"/>
      <c r="SHS311" s="22"/>
      <c r="SHT311" s="22"/>
      <c r="SHU311" s="22"/>
      <c r="SHV311" s="22"/>
      <c r="SHW311" s="22"/>
      <c r="SHX311" s="22"/>
      <c r="SHY311" s="22"/>
      <c r="SHZ311" s="22"/>
      <c r="SIA311" s="22"/>
      <c r="SIB311" s="22"/>
      <c r="SIC311" s="22"/>
      <c r="SID311" s="22"/>
      <c r="SIE311" s="22"/>
      <c r="SIF311" s="22"/>
      <c r="SIG311" s="22"/>
      <c r="SIH311" s="22"/>
      <c r="SII311" s="22"/>
      <c r="SIJ311" s="22"/>
      <c r="SIK311" s="22"/>
      <c r="SIL311" s="22"/>
      <c r="SIM311" s="22"/>
      <c r="SIN311" s="22"/>
      <c r="SIO311" s="22"/>
      <c r="SIP311" s="22"/>
      <c r="SIQ311" s="22"/>
      <c r="SIR311" s="22"/>
      <c r="SIS311" s="22"/>
      <c r="SIT311" s="22"/>
      <c r="SIU311" s="22"/>
      <c r="SIV311" s="22"/>
      <c r="SIW311" s="22"/>
      <c r="SIX311" s="22"/>
      <c r="SIY311" s="22"/>
      <c r="SIZ311" s="22"/>
      <c r="SJA311" s="22"/>
      <c r="SJB311" s="22"/>
      <c r="SJC311" s="22"/>
      <c r="SJD311" s="22"/>
      <c r="SJE311" s="22"/>
      <c r="SJF311" s="22"/>
      <c r="SJG311" s="22"/>
      <c r="SJH311" s="22"/>
      <c r="SJI311" s="22"/>
      <c r="SJJ311" s="22"/>
      <c r="SJK311" s="22"/>
      <c r="SJL311" s="22"/>
      <c r="SJM311" s="22"/>
      <c r="SJN311" s="22"/>
      <c r="SJO311" s="22"/>
      <c r="SJP311" s="22"/>
      <c r="SJQ311" s="22"/>
      <c r="SJR311" s="22"/>
      <c r="SJS311" s="22"/>
      <c r="SJT311" s="22"/>
      <c r="SJU311" s="22"/>
      <c r="SJV311" s="22"/>
      <c r="SJW311" s="22"/>
      <c r="SJX311" s="22"/>
      <c r="SJY311" s="22"/>
      <c r="SJZ311" s="22"/>
      <c r="SKA311" s="22"/>
      <c r="SKB311" s="22"/>
      <c r="SKC311" s="22"/>
      <c r="SKD311" s="22"/>
      <c r="SKE311" s="22"/>
      <c r="SKF311" s="22"/>
      <c r="SKG311" s="22"/>
      <c r="SKH311" s="22"/>
      <c r="SKI311" s="22"/>
      <c r="SKJ311" s="22"/>
      <c r="SKK311" s="22"/>
      <c r="SKL311" s="22"/>
      <c r="SKM311" s="22"/>
      <c r="SKN311" s="22"/>
      <c r="SKO311" s="22"/>
      <c r="SKP311" s="22"/>
      <c r="SKQ311" s="22"/>
      <c r="SKR311" s="22"/>
      <c r="SKS311" s="22"/>
      <c r="SKT311" s="22"/>
      <c r="SKU311" s="22"/>
      <c r="SKV311" s="22"/>
      <c r="SKW311" s="22"/>
      <c r="SKX311" s="22"/>
      <c r="SKY311" s="22"/>
      <c r="SKZ311" s="22"/>
      <c r="SLA311" s="22"/>
      <c r="SLB311" s="22"/>
      <c r="SLC311" s="22"/>
      <c r="SLD311" s="22"/>
      <c r="SLE311" s="22"/>
      <c r="SLF311" s="22"/>
      <c r="SLG311" s="22"/>
      <c r="SLH311" s="22"/>
      <c r="SLI311" s="22"/>
      <c r="SLJ311" s="22"/>
      <c r="SLK311" s="22"/>
      <c r="SLL311" s="22"/>
      <c r="SLM311" s="22"/>
      <c r="SLN311" s="22"/>
      <c r="SLO311" s="22"/>
      <c r="SLP311" s="22"/>
      <c r="SLQ311" s="22"/>
      <c r="SLR311" s="22"/>
      <c r="SLS311" s="22"/>
      <c r="SLT311" s="22"/>
      <c r="SLU311" s="22"/>
      <c r="SLV311" s="22"/>
      <c r="SLW311" s="22"/>
      <c r="SLX311" s="22"/>
      <c r="SLY311" s="22"/>
      <c r="SLZ311" s="22"/>
      <c r="SMA311" s="22"/>
      <c r="SMB311" s="22"/>
      <c r="SMC311" s="22"/>
      <c r="SMD311" s="22"/>
      <c r="SME311" s="22"/>
      <c r="SMF311" s="22"/>
      <c r="SMG311" s="22"/>
      <c r="SMH311" s="22"/>
      <c r="SMI311" s="22"/>
      <c r="SMJ311" s="22"/>
      <c r="SMK311" s="22"/>
      <c r="SML311" s="22"/>
      <c r="SMM311" s="22"/>
      <c r="SMN311" s="22"/>
      <c r="SMO311" s="22"/>
      <c r="SMP311" s="22"/>
      <c r="SMQ311" s="22"/>
      <c r="SMR311" s="22"/>
      <c r="SMS311" s="22"/>
      <c r="SMT311" s="22"/>
      <c r="SMU311" s="22"/>
      <c r="SMV311" s="22"/>
      <c r="SMW311" s="22"/>
      <c r="SMX311" s="22"/>
      <c r="SMY311" s="22"/>
      <c r="SMZ311" s="22"/>
      <c r="SNA311" s="22"/>
      <c r="SNB311" s="22"/>
      <c r="SNC311" s="22"/>
      <c r="SND311" s="22"/>
      <c r="SNE311" s="22"/>
      <c r="SNF311" s="22"/>
      <c r="SNG311" s="22"/>
      <c r="SNH311" s="22"/>
      <c r="SNI311" s="22"/>
      <c r="SNJ311" s="22"/>
      <c r="SNK311" s="22"/>
      <c r="SNL311" s="22"/>
      <c r="SNM311" s="22"/>
      <c r="SNN311" s="22"/>
      <c r="SNO311" s="22"/>
      <c r="SNP311" s="22"/>
      <c r="SNQ311" s="22"/>
      <c r="SNR311" s="22"/>
      <c r="SNS311" s="22"/>
      <c r="SNT311" s="22"/>
      <c r="SNU311" s="22"/>
      <c r="SNV311" s="22"/>
      <c r="SNW311" s="22"/>
      <c r="SNX311" s="22"/>
      <c r="SNY311" s="22"/>
      <c r="SNZ311" s="22"/>
      <c r="SOA311" s="22"/>
      <c r="SOB311" s="22"/>
      <c r="SOC311" s="22"/>
      <c r="SOD311" s="22"/>
      <c r="SOE311" s="22"/>
      <c r="SOF311" s="22"/>
      <c r="SOG311" s="22"/>
      <c r="SOH311" s="22"/>
      <c r="SOI311" s="22"/>
      <c r="SOJ311" s="22"/>
      <c r="SOK311" s="22"/>
      <c r="SOL311" s="22"/>
      <c r="SOM311" s="22"/>
      <c r="SON311" s="22"/>
      <c r="SOO311" s="22"/>
      <c r="SOP311" s="22"/>
      <c r="SOQ311" s="22"/>
      <c r="SOR311" s="22"/>
      <c r="SOS311" s="22"/>
      <c r="SOT311" s="22"/>
      <c r="SOU311" s="22"/>
      <c r="SOV311" s="22"/>
      <c r="SOW311" s="22"/>
      <c r="SOX311" s="22"/>
      <c r="SOY311" s="22"/>
      <c r="SOZ311" s="22"/>
      <c r="SPA311" s="22"/>
      <c r="SPB311" s="22"/>
      <c r="SPC311" s="22"/>
      <c r="SPD311" s="22"/>
      <c r="SPE311" s="22"/>
      <c r="SPF311" s="22"/>
      <c r="SPG311" s="22"/>
      <c r="SPH311" s="22"/>
      <c r="SPI311" s="22"/>
      <c r="SPJ311" s="22"/>
      <c r="SPK311" s="22"/>
      <c r="SPL311" s="22"/>
      <c r="SPM311" s="22"/>
      <c r="SPN311" s="22"/>
      <c r="SPO311" s="22"/>
      <c r="SPP311" s="22"/>
      <c r="SPQ311" s="22"/>
      <c r="SPR311" s="22"/>
      <c r="SPS311" s="22"/>
      <c r="SPT311" s="22"/>
      <c r="SPU311" s="22"/>
      <c r="SPV311" s="22"/>
      <c r="SPW311" s="22"/>
      <c r="SPX311" s="22"/>
      <c r="SPY311" s="22"/>
      <c r="SPZ311" s="22"/>
      <c r="SQA311" s="22"/>
      <c r="SQB311" s="22"/>
      <c r="SQC311" s="22"/>
      <c r="SQD311" s="22"/>
      <c r="SQE311" s="22"/>
      <c r="SQF311" s="22"/>
      <c r="SQG311" s="22"/>
      <c r="SQH311" s="22"/>
      <c r="SQI311" s="22"/>
      <c r="SQJ311" s="22"/>
      <c r="SQK311" s="22"/>
      <c r="SQL311" s="22"/>
      <c r="SQM311" s="22"/>
      <c r="SQN311" s="22"/>
      <c r="SQO311" s="22"/>
      <c r="SQP311" s="22"/>
      <c r="SQQ311" s="22"/>
      <c r="SQR311" s="22"/>
      <c r="SQS311" s="22"/>
      <c r="SQT311" s="22"/>
      <c r="SQU311" s="22"/>
      <c r="SQV311" s="22"/>
      <c r="SQW311" s="22"/>
      <c r="SQX311" s="22"/>
      <c r="SQY311" s="22"/>
      <c r="SQZ311" s="22"/>
      <c r="SRA311" s="22"/>
      <c r="SRB311" s="22"/>
      <c r="SRC311" s="22"/>
      <c r="SRD311" s="22"/>
      <c r="SRE311" s="22"/>
      <c r="SRF311" s="22"/>
      <c r="SRG311" s="22"/>
      <c r="SRH311" s="22"/>
      <c r="SRI311" s="22"/>
      <c r="SRJ311" s="22"/>
      <c r="SRK311" s="22"/>
      <c r="SRL311" s="22"/>
      <c r="SRM311" s="22"/>
      <c r="SRN311" s="22"/>
      <c r="SRO311" s="22"/>
      <c r="SRP311" s="22"/>
      <c r="SRQ311" s="22"/>
      <c r="SRR311" s="22"/>
      <c r="SRS311" s="22"/>
      <c r="SRT311" s="22"/>
      <c r="SRU311" s="22"/>
      <c r="SRV311" s="22"/>
      <c r="SRW311" s="22"/>
      <c r="SRX311" s="22"/>
      <c r="SRY311" s="22"/>
      <c r="SRZ311" s="22"/>
      <c r="SSA311" s="22"/>
      <c r="SSB311" s="22"/>
      <c r="SSC311" s="22"/>
      <c r="SSD311" s="22"/>
      <c r="SSE311" s="22"/>
      <c r="SSF311" s="22"/>
      <c r="SSG311" s="22"/>
      <c r="SSH311" s="22"/>
      <c r="SSI311" s="22"/>
      <c r="SSJ311" s="22"/>
      <c r="SSK311" s="22"/>
      <c r="SSL311" s="22"/>
      <c r="SSM311" s="22"/>
      <c r="SSN311" s="22"/>
      <c r="SSO311" s="22"/>
      <c r="SSP311" s="22"/>
      <c r="SSQ311" s="22"/>
      <c r="SSR311" s="22"/>
      <c r="SSS311" s="22"/>
      <c r="SST311" s="22"/>
      <c r="SSU311" s="22"/>
      <c r="SSV311" s="22"/>
      <c r="SSW311" s="22"/>
      <c r="SSX311" s="22"/>
      <c r="SSY311" s="22"/>
      <c r="SSZ311" s="22"/>
      <c r="STA311" s="22"/>
      <c r="STB311" s="22"/>
      <c r="STC311" s="22"/>
      <c r="STD311" s="22"/>
      <c r="STE311" s="22"/>
      <c r="STF311" s="22"/>
      <c r="STG311" s="22"/>
      <c r="STH311" s="22"/>
      <c r="STI311" s="22"/>
      <c r="STJ311" s="22"/>
      <c r="STK311" s="22"/>
      <c r="STL311" s="22"/>
      <c r="STM311" s="22"/>
      <c r="STN311" s="22"/>
      <c r="STO311" s="22"/>
      <c r="STP311" s="22"/>
      <c r="STQ311" s="22"/>
      <c r="STR311" s="22"/>
      <c r="STS311" s="22"/>
      <c r="STT311" s="22"/>
      <c r="STU311" s="22"/>
      <c r="STV311" s="22"/>
      <c r="STW311" s="22"/>
      <c r="STX311" s="22"/>
      <c r="STY311" s="22"/>
      <c r="STZ311" s="22"/>
      <c r="SUA311" s="22"/>
      <c r="SUB311" s="22"/>
      <c r="SUC311" s="22"/>
      <c r="SUD311" s="22"/>
      <c r="SUE311" s="22"/>
      <c r="SUF311" s="22"/>
      <c r="SUG311" s="22"/>
      <c r="SUH311" s="22"/>
      <c r="SUI311" s="22"/>
      <c r="SUJ311" s="22"/>
      <c r="SUK311" s="22"/>
      <c r="SUL311" s="22"/>
      <c r="SUM311" s="22"/>
      <c r="SUN311" s="22"/>
      <c r="SUO311" s="22"/>
      <c r="SUP311" s="22"/>
      <c r="SUQ311" s="22"/>
      <c r="SUR311" s="22"/>
      <c r="SUS311" s="22"/>
      <c r="SUT311" s="22"/>
      <c r="SUU311" s="22"/>
      <c r="SUV311" s="22"/>
      <c r="SUW311" s="22"/>
      <c r="SUX311" s="22"/>
      <c r="SUY311" s="22"/>
      <c r="SUZ311" s="22"/>
      <c r="SVA311" s="22"/>
      <c r="SVB311" s="22"/>
      <c r="SVC311" s="22"/>
      <c r="SVD311" s="22"/>
      <c r="SVE311" s="22"/>
      <c r="SVF311" s="22"/>
      <c r="SVG311" s="22"/>
      <c r="SVH311" s="22"/>
      <c r="SVI311" s="22"/>
      <c r="SVJ311" s="22"/>
      <c r="SVK311" s="22"/>
      <c r="SVL311" s="22"/>
      <c r="SVM311" s="22"/>
      <c r="SVN311" s="22"/>
      <c r="SVO311" s="22"/>
      <c r="SVP311" s="22"/>
      <c r="SVQ311" s="22"/>
      <c r="SVR311" s="22"/>
      <c r="SVS311" s="22"/>
      <c r="SVT311" s="22"/>
      <c r="SVU311" s="22"/>
      <c r="SVV311" s="22"/>
      <c r="SVW311" s="22"/>
      <c r="SVX311" s="22"/>
      <c r="SVY311" s="22"/>
      <c r="SVZ311" s="22"/>
      <c r="SWA311" s="22"/>
      <c r="SWB311" s="22"/>
      <c r="SWC311" s="22"/>
      <c r="SWD311" s="22"/>
      <c r="SWE311" s="22"/>
      <c r="SWF311" s="22"/>
      <c r="SWG311" s="22"/>
      <c r="SWH311" s="22"/>
      <c r="SWI311" s="22"/>
      <c r="SWJ311" s="22"/>
      <c r="SWK311" s="22"/>
      <c r="SWL311" s="22"/>
      <c r="SWM311" s="22"/>
      <c r="SWN311" s="22"/>
      <c r="SWO311" s="22"/>
      <c r="SWP311" s="22"/>
      <c r="SWQ311" s="22"/>
      <c r="SWR311" s="22"/>
      <c r="SWS311" s="22"/>
      <c r="SWT311" s="22"/>
      <c r="SWU311" s="22"/>
      <c r="SWV311" s="22"/>
      <c r="SWW311" s="22"/>
      <c r="SWX311" s="22"/>
      <c r="SWY311" s="22"/>
      <c r="SWZ311" s="22"/>
      <c r="SXA311" s="22"/>
      <c r="SXB311" s="22"/>
      <c r="SXC311" s="22"/>
      <c r="SXD311" s="22"/>
      <c r="SXE311" s="22"/>
      <c r="SXF311" s="22"/>
      <c r="SXG311" s="22"/>
      <c r="SXH311" s="22"/>
      <c r="SXI311" s="22"/>
      <c r="SXJ311" s="22"/>
      <c r="SXK311" s="22"/>
      <c r="SXL311" s="22"/>
      <c r="SXM311" s="22"/>
      <c r="SXN311" s="22"/>
      <c r="SXO311" s="22"/>
      <c r="SXP311" s="22"/>
      <c r="SXQ311" s="22"/>
      <c r="SXR311" s="22"/>
      <c r="SXS311" s="22"/>
      <c r="SXT311" s="22"/>
      <c r="SXU311" s="22"/>
      <c r="SXV311" s="22"/>
      <c r="SXW311" s="22"/>
      <c r="SXX311" s="22"/>
      <c r="SXY311" s="22"/>
      <c r="SXZ311" s="22"/>
      <c r="SYA311" s="22"/>
      <c r="SYB311" s="22"/>
      <c r="SYC311" s="22"/>
      <c r="SYD311" s="22"/>
      <c r="SYE311" s="22"/>
      <c r="SYF311" s="22"/>
      <c r="SYG311" s="22"/>
      <c r="SYH311" s="22"/>
      <c r="SYI311" s="22"/>
      <c r="SYJ311" s="22"/>
      <c r="SYK311" s="22"/>
      <c r="SYL311" s="22"/>
      <c r="SYM311" s="22"/>
      <c r="SYN311" s="22"/>
      <c r="SYO311" s="22"/>
      <c r="SYP311" s="22"/>
      <c r="SYQ311" s="22"/>
      <c r="SYR311" s="22"/>
      <c r="SYS311" s="22"/>
      <c r="SYT311" s="22"/>
      <c r="SYU311" s="22"/>
      <c r="SYV311" s="22"/>
      <c r="SYW311" s="22"/>
      <c r="SYX311" s="22"/>
      <c r="SYY311" s="22"/>
      <c r="SYZ311" s="22"/>
      <c r="SZA311" s="22"/>
      <c r="SZB311" s="22"/>
      <c r="SZC311" s="22"/>
      <c r="SZD311" s="22"/>
      <c r="SZE311" s="22"/>
      <c r="SZF311" s="22"/>
      <c r="SZG311" s="22"/>
      <c r="SZH311" s="22"/>
      <c r="SZI311" s="22"/>
      <c r="SZJ311" s="22"/>
      <c r="SZK311" s="22"/>
      <c r="SZL311" s="22"/>
      <c r="SZM311" s="22"/>
      <c r="SZN311" s="22"/>
      <c r="SZO311" s="22"/>
      <c r="SZP311" s="22"/>
      <c r="SZQ311" s="22"/>
      <c r="SZR311" s="22"/>
      <c r="SZS311" s="22"/>
      <c r="SZT311" s="22"/>
      <c r="SZU311" s="22"/>
      <c r="SZV311" s="22"/>
      <c r="SZW311" s="22"/>
      <c r="SZX311" s="22"/>
      <c r="SZY311" s="22"/>
      <c r="SZZ311" s="22"/>
      <c r="TAA311" s="22"/>
      <c r="TAB311" s="22"/>
      <c r="TAC311" s="22"/>
      <c r="TAD311" s="22"/>
      <c r="TAE311" s="22"/>
      <c r="TAF311" s="22"/>
      <c r="TAG311" s="22"/>
      <c r="TAH311" s="22"/>
      <c r="TAI311" s="22"/>
      <c r="TAJ311" s="22"/>
      <c r="TAK311" s="22"/>
      <c r="TAL311" s="22"/>
      <c r="TAM311" s="22"/>
      <c r="TAN311" s="22"/>
      <c r="TAO311" s="22"/>
      <c r="TAP311" s="22"/>
      <c r="TAQ311" s="22"/>
      <c r="TAR311" s="22"/>
      <c r="TAS311" s="22"/>
      <c r="TAT311" s="22"/>
      <c r="TAU311" s="22"/>
      <c r="TAV311" s="22"/>
      <c r="TAW311" s="22"/>
      <c r="TAX311" s="22"/>
      <c r="TAY311" s="22"/>
      <c r="TAZ311" s="22"/>
      <c r="TBA311" s="22"/>
      <c r="TBB311" s="22"/>
      <c r="TBC311" s="22"/>
      <c r="TBD311" s="22"/>
      <c r="TBE311" s="22"/>
      <c r="TBF311" s="22"/>
      <c r="TBG311" s="22"/>
      <c r="TBH311" s="22"/>
      <c r="TBI311" s="22"/>
      <c r="TBJ311" s="22"/>
      <c r="TBK311" s="22"/>
      <c r="TBL311" s="22"/>
      <c r="TBM311" s="22"/>
      <c r="TBN311" s="22"/>
      <c r="TBO311" s="22"/>
      <c r="TBP311" s="22"/>
      <c r="TBQ311" s="22"/>
      <c r="TBR311" s="22"/>
      <c r="TBS311" s="22"/>
      <c r="TBT311" s="22"/>
      <c r="TBU311" s="22"/>
      <c r="TBV311" s="22"/>
      <c r="TBW311" s="22"/>
      <c r="TBX311" s="22"/>
      <c r="TBY311" s="22"/>
      <c r="TBZ311" s="22"/>
      <c r="TCA311" s="22"/>
      <c r="TCB311" s="22"/>
      <c r="TCC311" s="22"/>
      <c r="TCD311" s="22"/>
      <c r="TCE311" s="22"/>
      <c r="TCF311" s="22"/>
      <c r="TCG311" s="22"/>
      <c r="TCH311" s="22"/>
      <c r="TCI311" s="22"/>
      <c r="TCJ311" s="22"/>
      <c r="TCK311" s="22"/>
      <c r="TCL311" s="22"/>
      <c r="TCM311" s="22"/>
      <c r="TCN311" s="22"/>
      <c r="TCO311" s="22"/>
      <c r="TCP311" s="22"/>
      <c r="TCQ311" s="22"/>
      <c r="TCR311" s="22"/>
      <c r="TCS311" s="22"/>
      <c r="TCT311" s="22"/>
      <c r="TCU311" s="22"/>
      <c r="TCV311" s="22"/>
      <c r="TCW311" s="22"/>
      <c r="TCX311" s="22"/>
      <c r="TCY311" s="22"/>
      <c r="TCZ311" s="22"/>
      <c r="TDA311" s="22"/>
      <c r="TDB311" s="22"/>
      <c r="TDC311" s="22"/>
      <c r="TDD311" s="22"/>
      <c r="TDE311" s="22"/>
      <c r="TDF311" s="22"/>
      <c r="TDG311" s="22"/>
      <c r="TDH311" s="22"/>
      <c r="TDI311" s="22"/>
      <c r="TDJ311" s="22"/>
      <c r="TDK311" s="22"/>
      <c r="TDL311" s="22"/>
      <c r="TDM311" s="22"/>
      <c r="TDN311" s="22"/>
      <c r="TDO311" s="22"/>
      <c r="TDP311" s="22"/>
      <c r="TDQ311" s="22"/>
      <c r="TDR311" s="22"/>
      <c r="TDS311" s="22"/>
      <c r="TDT311" s="22"/>
      <c r="TDU311" s="22"/>
      <c r="TDV311" s="22"/>
      <c r="TDW311" s="22"/>
      <c r="TDX311" s="22"/>
      <c r="TDY311" s="22"/>
      <c r="TDZ311" s="22"/>
      <c r="TEA311" s="22"/>
      <c r="TEB311" s="22"/>
      <c r="TEC311" s="22"/>
      <c r="TED311" s="22"/>
      <c r="TEE311" s="22"/>
      <c r="TEF311" s="22"/>
      <c r="TEG311" s="22"/>
      <c r="TEH311" s="22"/>
      <c r="TEI311" s="22"/>
      <c r="TEJ311" s="22"/>
      <c r="TEK311" s="22"/>
      <c r="TEL311" s="22"/>
      <c r="TEM311" s="22"/>
      <c r="TEN311" s="22"/>
      <c r="TEO311" s="22"/>
      <c r="TEP311" s="22"/>
      <c r="TEQ311" s="22"/>
      <c r="TER311" s="22"/>
      <c r="TES311" s="22"/>
      <c r="TET311" s="22"/>
      <c r="TEU311" s="22"/>
      <c r="TEV311" s="22"/>
      <c r="TEW311" s="22"/>
      <c r="TEX311" s="22"/>
      <c r="TEY311" s="22"/>
      <c r="TEZ311" s="22"/>
      <c r="TFA311" s="22"/>
      <c r="TFB311" s="22"/>
      <c r="TFC311" s="22"/>
      <c r="TFD311" s="22"/>
      <c r="TFE311" s="22"/>
      <c r="TFF311" s="22"/>
      <c r="TFG311" s="22"/>
      <c r="TFH311" s="22"/>
      <c r="TFI311" s="22"/>
      <c r="TFJ311" s="22"/>
      <c r="TFK311" s="22"/>
      <c r="TFL311" s="22"/>
      <c r="TFM311" s="22"/>
      <c r="TFN311" s="22"/>
      <c r="TFO311" s="22"/>
      <c r="TFP311" s="22"/>
      <c r="TFQ311" s="22"/>
      <c r="TFR311" s="22"/>
      <c r="TFS311" s="22"/>
      <c r="TFT311" s="22"/>
      <c r="TFU311" s="22"/>
      <c r="TFV311" s="22"/>
      <c r="TFW311" s="22"/>
      <c r="TFX311" s="22"/>
      <c r="TFY311" s="22"/>
      <c r="TFZ311" s="22"/>
      <c r="TGA311" s="22"/>
      <c r="TGB311" s="22"/>
      <c r="TGC311" s="22"/>
      <c r="TGD311" s="22"/>
      <c r="TGE311" s="22"/>
      <c r="TGF311" s="22"/>
      <c r="TGG311" s="22"/>
      <c r="TGH311" s="22"/>
      <c r="TGI311" s="22"/>
      <c r="TGJ311" s="22"/>
      <c r="TGK311" s="22"/>
      <c r="TGL311" s="22"/>
      <c r="TGM311" s="22"/>
      <c r="TGN311" s="22"/>
      <c r="TGO311" s="22"/>
      <c r="TGP311" s="22"/>
      <c r="TGQ311" s="22"/>
      <c r="TGR311" s="22"/>
      <c r="TGS311" s="22"/>
      <c r="TGT311" s="22"/>
      <c r="TGU311" s="22"/>
      <c r="TGV311" s="22"/>
      <c r="TGW311" s="22"/>
      <c r="TGX311" s="22"/>
      <c r="TGY311" s="22"/>
      <c r="TGZ311" s="22"/>
      <c r="THA311" s="22"/>
      <c r="THB311" s="22"/>
      <c r="THC311" s="22"/>
      <c r="THD311" s="22"/>
      <c r="THE311" s="22"/>
      <c r="THF311" s="22"/>
      <c r="THG311" s="22"/>
      <c r="THH311" s="22"/>
      <c r="THI311" s="22"/>
      <c r="THJ311" s="22"/>
      <c r="THK311" s="22"/>
      <c r="THL311" s="22"/>
      <c r="THM311" s="22"/>
      <c r="THN311" s="22"/>
      <c r="THO311" s="22"/>
      <c r="THP311" s="22"/>
      <c r="THQ311" s="22"/>
      <c r="THR311" s="22"/>
      <c r="THS311" s="22"/>
      <c r="THT311" s="22"/>
      <c r="THU311" s="22"/>
      <c r="THV311" s="22"/>
      <c r="THW311" s="22"/>
      <c r="THX311" s="22"/>
      <c r="THY311" s="22"/>
      <c r="THZ311" s="22"/>
      <c r="TIA311" s="22"/>
      <c r="TIB311" s="22"/>
      <c r="TIC311" s="22"/>
      <c r="TID311" s="22"/>
      <c r="TIE311" s="22"/>
      <c r="TIF311" s="22"/>
      <c r="TIG311" s="22"/>
      <c r="TIH311" s="22"/>
      <c r="TII311" s="22"/>
      <c r="TIJ311" s="22"/>
      <c r="TIK311" s="22"/>
      <c r="TIL311" s="22"/>
      <c r="TIM311" s="22"/>
      <c r="TIN311" s="22"/>
      <c r="TIO311" s="22"/>
      <c r="TIP311" s="22"/>
      <c r="TIQ311" s="22"/>
      <c r="TIR311" s="22"/>
      <c r="TIS311" s="22"/>
      <c r="TIT311" s="22"/>
      <c r="TIU311" s="22"/>
      <c r="TIV311" s="22"/>
      <c r="TIW311" s="22"/>
      <c r="TIX311" s="22"/>
      <c r="TIY311" s="22"/>
      <c r="TIZ311" s="22"/>
      <c r="TJA311" s="22"/>
      <c r="TJB311" s="22"/>
      <c r="TJC311" s="22"/>
      <c r="TJD311" s="22"/>
      <c r="TJE311" s="22"/>
      <c r="TJF311" s="22"/>
      <c r="TJG311" s="22"/>
      <c r="TJH311" s="22"/>
      <c r="TJI311" s="22"/>
      <c r="TJJ311" s="22"/>
      <c r="TJK311" s="22"/>
      <c r="TJL311" s="22"/>
      <c r="TJM311" s="22"/>
      <c r="TJN311" s="22"/>
      <c r="TJO311" s="22"/>
      <c r="TJP311" s="22"/>
      <c r="TJQ311" s="22"/>
      <c r="TJR311" s="22"/>
      <c r="TJS311" s="22"/>
      <c r="TJT311" s="22"/>
      <c r="TJU311" s="22"/>
      <c r="TJV311" s="22"/>
      <c r="TJW311" s="22"/>
      <c r="TJX311" s="22"/>
      <c r="TJY311" s="22"/>
      <c r="TJZ311" s="22"/>
      <c r="TKA311" s="22"/>
      <c r="TKB311" s="22"/>
      <c r="TKC311" s="22"/>
      <c r="TKD311" s="22"/>
      <c r="TKE311" s="22"/>
      <c r="TKF311" s="22"/>
      <c r="TKG311" s="22"/>
      <c r="TKH311" s="22"/>
      <c r="TKI311" s="22"/>
      <c r="TKJ311" s="22"/>
      <c r="TKK311" s="22"/>
      <c r="TKL311" s="22"/>
      <c r="TKM311" s="22"/>
      <c r="TKN311" s="22"/>
      <c r="TKO311" s="22"/>
      <c r="TKP311" s="22"/>
      <c r="TKQ311" s="22"/>
      <c r="TKR311" s="22"/>
      <c r="TKS311" s="22"/>
      <c r="TKT311" s="22"/>
      <c r="TKU311" s="22"/>
      <c r="TKV311" s="22"/>
      <c r="TKW311" s="22"/>
      <c r="TKX311" s="22"/>
      <c r="TKY311" s="22"/>
      <c r="TKZ311" s="22"/>
      <c r="TLA311" s="22"/>
      <c r="TLB311" s="22"/>
      <c r="TLC311" s="22"/>
      <c r="TLD311" s="22"/>
      <c r="TLE311" s="22"/>
      <c r="TLF311" s="22"/>
      <c r="TLG311" s="22"/>
      <c r="TLH311" s="22"/>
      <c r="TLI311" s="22"/>
      <c r="TLJ311" s="22"/>
      <c r="TLK311" s="22"/>
      <c r="TLL311" s="22"/>
      <c r="TLM311" s="22"/>
      <c r="TLN311" s="22"/>
      <c r="TLO311" s="22"/>
      <c r="TLP311" s="22"/>
      <c r="TLQ311" s="22"/>
      <c r="TLR311" s="22"/>
      <c r="TLS311" s="22"/>
      <c r="TLT311" s="22"/>
      <c r="TLU311" s="22"/>
      <c r="TLV311" s="22"/>
      <c r="TLW311" s="22"/>
      <c r="TLX311" s="22"/>
      <c r="TLY311" s="22"/>
      <c r="TLZ311" s="22"/>
      <c r="TMA311" s="22"/>
      <c r="TMB311" s="22"/>
      <c r="TMC311" s="22"/>
      <c r="TMD311" s="22"/>
      <c r="TME311" s="22"/>
      <c r="TMF311" s="22"/>
      <c r="TMG311" s="22"/>
      <c r="TMH311" s="22"/>
      <c r="TMI311" s="22"/>
      <c r="TMJ311" s="22"/>
      <c r="TMK311" s="22"/>
      <c r="TML311" s="22"/>
      <c r="TMM311" s="22"/>
      <c r="TMN311" s="22"/>
      <c r="TMO311" s="22"/>
      <c r="TMP311" s="22"/>
      <c r="TMQ311" s="22"/>
      <c r="TMR311" s="22"/>
      <c r="TMS311" s="22"/>
      <c r="TMT311" s="22"/>
      <c r="TMU311" s="22"/>
      <c r="TMV311" s="22"/>
      <c r="TMW311" s="22"/>
      <c r="TMX311" s="22"/>
      <c r="TMY311" s="22"/>
      <c r="TMZ311" s="22"/>
      <c r="TNA311" s="22"/>
      <c r="TNB311" s="22"/>
      <c r="TNC311" s="22"/>
      <c r="TND311" s="22"/>
      <c r="TNE311" s="22"/>
      <c r="TNF311" s="22"/>
      <c r="TNG311" s="22"/>
      <c r="TNH311" s="22"/>
      <c r="TNI311" s="22"/>
      <c r="TNJ311" s="22"/>
      <c r="TNK311" s="22"/>
      <c r="TNL311" s="22"/>
      <c r="TNM311" s="22"/>
      <c r="TNN311" s="22"/>
      <c r="TNO311" s="22"/>
      <c r="TNP311" s="22"/>
      <c r="TNQ311" s="22"/>
      <c r="TNR311" s="22"/>
      <c r="TNS311" s="22"/>
      <c r="TNT311" s="22"/>
      <c r="TNU311" s="22"/>
      <c r="TNV311" s="22"/>
      <c r="TNW311" s="22"/>
      <c r="TNX311" s="22"/>
      <c r="TNY311" s="22"/>
      <c r="TNZ311" s="22"/>
      <c r="TOA311" s="22"/>
      <c r="TOB311" s="22"/>
      <c r="TOC311" s="22"/>
      <c r="TOD311" s="22"/>
      <c r="TOE311" s="22"/>
      <c r="TOF311" s="22"/>
      <c r="TOG311" s="22"/>
      <c r="TOH311" s="22"/>
      <c r="TOI311" s="22"/>
      <c r="TOJ311" s="22"/>
      <c r="TOK311" s="22"/>
      <c r="TOL311" s="22"/>
      <c r="TOM311" s="22"/>
      <c r="TON311" s="22"/>
      <c r="TOO311" s="22"/>
      <c r="TOP311" s="22"/>
      <c r="TOQ311" s="22"/>
      <c r="TOR311" s="22"/>
      <c r="TOS311" s="22"/>
      <c r="TOT311" s="22"/>
      <c r="TOU311" s="22"/>
      <c r="TOV311" s="22"/>
      <c r="TOW311" s="22"/>
      <c r="TOX311" s="22"/>
      <c r="TOY311" s="22"/>
      <c r="TOZ311" s="22"/>
      <c r="TPA311" s="22"/>
      <c r="TPB311" s="22"/>
      <c r="TPC311" s="22"/>
      <c r="TPD311" s="22"/>
      <c r="TPE311" s="22"/>
      <c r="TPF311" s="22"/>
      <c r="TPG311" s="22"/>
      <c r="TPH311" s="22"/>
      <c r="TPI311" s="22"/>
      <c r="TPJ311" s="22"/>
      <c r="TPK311" s="22"/>
      <c r="TPL311" s="22"/>
      <c r="TPM311" s="22"/>
      <c r="TPN311" s="22"/>
      <c r="TPO311" s="22"/>
      <c r="TPP311" s="22"/>
      <c r="TPQ311" s="22"/>
      <c r="TPR311" s="22"/>
      <c r="TPS311" s="22"/>
      <c r="TPT311" s="22"/>
      <c r="TPU311" s="22"/>
      <c r="TPV311" s="22"/>
      <c r="TPW311" s="22"/>
      <c r="TPX311" s="22"/>
      <c r="TPY311" s="22"/>
      <c r="TPZ311" s="22"/>
      <c r="TQA311" s="22"/>
      <c r="TQB311" s="22"/>
      <c r="TQC311" s="22"/>
      <c r="TQD311" s="22"/>
      <c r="TQE311" s="22"/>
      <c r="TQF311" s="22"/>
      <c r="TQG311" s="22"/>
      <c r="TQH311" s="22"/>
      <c r="TQI311" s="22"/>
      <c r="TQJ311" s="22"/>
      <c r="TQK311" s="22"/>
      <c r="TQL311" s="22"/>
      <c r="TQM311" s="22"/>
      <c r="TQN311" s="22"/>
      <c r="TQO311" s="22"/>
      <c r="TQP311" s="22"/>
      <c r="TQQ311" s="22"/>
      <c r="TQR311" s="22"/>
      <c r="TQS311" s="22"/>
      <c r="TQT311" s="22"/>
      <c r="TQU311" s="22"/>
      <c r="TQV311" s="22"/>
      <c r="TQW311" s="22"/>
      <c r="TQX311" s="22"/>
      <c r="TQY311" s="22"/>
      <c r="TQZ311" s="22"/>
      <c r="TRA311" s="22"/>
      <c r="TRB311" s="22"/>
      <c r="TRC311" s="22"/>
      <c r="TRD311" s="22"/>
      <c r="TRE311" s="22"/>
      <c r="TRF311" s="22"/>
      <c r="TRG311" s="22"/>
      <c r="TRH311" s="22"/>
      <c r="TRI311" s="22"/>
      <c r="TRJ311" s="22"/>
      <c r="TRK311" s="22"/>
      <c r="TRL311" s="22"/>
      <c r="TRM311" s="22"/>
      <c r="TRN311" s="22"/>
      <c r="TRO311" s="22"/>
      <c r="TRP311" s="22"/>
      <c r="TRQ311" s="22"/>
      <c r="TRR311" s="22"/>
      <c r="TRS311" s="22"/>
      <c r="TRT311" s="22"/>
      <c r="TRU311" s="22"/>
      <c r="TRV311" s="22"/>
      <c r="TRW311" s="22"/>
      <c r="TRX311" s="22"/>
      <c r="TRY311" s="22"/>
      <c r="TRZ311" s="22"/>
      <c r="TSA311" s="22"/>
      <c r="TSB311" s="22"/>
      <c r="TSC311" s="22"/>
      <c r="TSD311" s="22"/>
      <c r="TSE311" s="22"/>
      <c r="TSF311" s="22"/>
      <c r="TSG311" s="22"/>
      <c r="TSH311" s="22"/>
      <c r="TSI311" s="22"/>
      <c r="TSJ311" s="22"/>
      <c r="TSK311" s="22"/>
      <c r="TSL311" s="22"/>
      <c r="TSM311" s="22"/>
      <c r="TSN311" s="22"/>
      <c r="TSO311" s="22"/>
      <c r="TSP311" s="22"/>
      <c r="TSQ311" s="22"/>
      <c r="TSR311" s="22"/>
      <c r="TSS311" s="22"/>
      <c r="TST311" s="22"/>
      <c r="TSU311" s="22"/>
      <c r="TSV311" s="22"/>
      <c r="TSW311" s="22"/>
      <c r="TSX311" s="22"/>
      <c r="TSY311" s="22"/>
      <c r="TSZ311" s="22"/>
      <c r="TTA311" s="22"/>
      <c r="TTB311" s="22"/>
      <c r="TTC311" s="22"/>
      <c r="TTD311" s="22"/>
      <c r="TTE311" s="22"/>
      <c r="TTF311" s="22"/>
      <c r="TTG311" s="22"/>
      <c r="TTH311" s="22"/>
      <c r="TTI311" s="22"/>
      <c r="TTJ311" s="22"/>
      <c r="TTK311" s="22"/>
      <c r="TTL311" s="22"/>
      <c r="TTM311" s="22"/>
      <c r="TTN311" s="22"/>
      <c r="TTO311" s="22"/>
      <c r="TTP311" s="22"/>
      <c r="TTQ311" s="22"/>
      <c r="TTR311" s="22"/>
      <c r="TTS311" s="22"/>
      <c r="TTT311" s="22"/>
      <c r="TTU311" s="22"/>
      <c r="TTV311" s="22"/>
      <c r="TTW311" s="22"/>
      <c r="TTX311" s="22"/>
      <c r="TTY311" s="22"/>
      <c r="TTZ311" s="22"/>
      <c r="TUA311" s="22"/>
      <c r="TUB311" s="22"/>
      <c r="TUC311" s="22"/>
      <c r="TUD311" s="22"/>
      <c r="TUE311" s="22"/>
      <c r="TUF311" s="22"/>
      <c r="TUG311" s="22"/>
      <c r="TUH311" s="22"/>
      <c r="TUI311" s="22"/>
      <c r="TUJ311" s="22"/>
      <c r="TUK311" s="22"/>
      <c r="TUL311" s="22"/>
      <c r="TUM311" s="22"/>
      <c r="TUN311" s="22"/>
      <c r="TUO311" s="22"/>
      <c r="TUP311" s="22"/>
      <c r="TUQ311" s="22"/>
      <c r="TUR311" s="22"/>
      <c r="TUS311" s="22"/>
      <c r="TUT311" s="22"/>
      <c r="TUU311" s="22"/>
      <c r="TUV311" s="22"/>
      <c r="TUW311" s="22"/>
      <c r="TUX311" s="22"/>
      <c r="TUY311" s="22"/>
      <c r="TUZ311" s="22"/>
      <c r="TVA311" s="22"/>
      <c r="TVB311" s="22"/>
      <c r="TVC311" s="22"/>
      <c r="TVD311" s="22"/>
      <c r="TVE311" s="22"/>
      <c r="TVF311" s="22"/>
      <c r="TVG311" s="22"/>
      <c r="TVH311" s="22"/>
      <c r="TVI311" s="22"/>
      <c r="TVJ311" s="22"/>
      <c r="TVK311" s="22"/>
      <c r="TVL311" s="22"/>
      <c r="TVM311" s="22"/>
      <c r="TVN311" s="22"/>
      <c r="TVO311" s="22"/>
      <c r="TVP311" s="22"/>
      <c r="TVQ311" s="22"/>
      <c r="TVR311" s="22"/>
      <c r="TVS311" s="22"/>
      <c r="TVT311" s="22"/>
      <c r="TVU311" s="22"/>
      <c r="TVV311" s="22"/>
      <c r="TVW311" s="22"/>
      <c r="TVX311" s="22"/>
      <c r="TVY311" s="22"/>
      <c r="TVZ311" s="22"/>
      <c r="TWA311" s="22"/>
      <c r="TWB311" s="22"/>
      <c r="TWC311" s="22"/>
      <c r="TWD311" s="22"/>
      <c r="TWE311" s="22"/>
      <c r="TWF311" s="22"/>
      <c r="TWG311" s="22"/>
      <c r="TWH311" s="22"/>
      <c r="TWI311" s="22"/>
      <c r="TWJ311" s="22"/>
      <c r="TWK311" s="22"/>
      <c r="TWL311" s="22"/>
      <c r="TWM311" s="22"/>
      <c r="TWN311" s="22"/>
      <c r="TWO311" s="22"/>
      <c r="TWP311" s="22"/>
      <c r="TWQ311" s="22"/>
      <c r="TWR311" s="22"/>
      <c r="TWS311" s="22"/>
      <c r="TWT311" s="22"/>
      <c r="TWU311" s="22"/>
      <c r="TWV311" s="22"/>
      <c r="TWW311" s="22"/>
      <c r="TWX311" s="22"/>
      <c r="TWY311" s="22"/>
      <c r="TWZ311" s="22"/>
      <c r="TXA311" s="22"/>
      <c r="TXB311" s="22"/>
      <c r="TXC311" s="22"/>
      <c r="TXD311" s="22"/>
      <c r="TXE311" s="22"/>
      <c r="TXF311" s="22"/>
      <c r="TXG311" s="22"/>
      <c r="TXH311" s="22"/>
      <c r="TXI311" s="22"/>
      <c r="TXJ311" s="22"/>
      <c r="TXK311" s="22"/>
      <c r="TXL311" s="22"/>
      <c r="TXM311" s="22"/>
      <c r="TXN311" s="22"/>
      <c r="TXO311" s="22"/>
      <c r="TXP311" s="22"/>
      <c r="TXQ311" s="22"/>
      <c r="TXR311" s="22"/>
      <c r="TXS311" s="22"/>
      <c r="TXT311" s="22"/>
      <c r="TXU311" s="22"/>
      <c r="TXV311" s="22"/>
      <c r="TXW311" s="22"/>
      <c r="TXX311" s="22"/>
      <c r="TXY311" s="22"/>
      <c r="TXZ311" s="22"/>
      <c r="TYA311" s="22"/>
      <c r="TYB311" s="22"/>
      <c r="TYC311" s="22"/>
      <c r="TYD311" s="22"/>
      <c r="TYE311" s="22"/>
      <c r="TYF311" s="22"/>
      <c r="TYG311" s="22"/>
      <c r="TYH311" s="22"/>
      <c r="TYI311" s="22"/>
      <c r="TYJ311" s="22"/>
      <c r="TYK311" s="22"/>
      <c r="TYL311" s="22"/>
      <c r="TYM311" s="22"/>
      <c r="TYN311" s="22"/>
      <c r="TYO311" s="22"/>
      <c r="TYP311" s="22"/>
      <c r="TYQ311" s="22"/>
      <c r="TYR311" s="22"/>
      <c r="TYS311" s="22"/>
      <c r="TYT311" s="22"/>
      <c r="TYU311" s="22"/>
      <c r="TYV311" s="22"/>
      <c r="TYW311" s="22"/>
      <c r="TYX311" s="22"/>
      <c r="TYY311" s="22"/>
      <c r="TYZ311" s="22"/>
      <c r="TZA311" s="22"/>
      <c r="TZB311" s="22"/>
      <c r="TZC311" s="22"/>
      <c r="TZD311" s="22"/>
      <c r="TZE311" s="22"/>
      <c r="TZF311" s="22"/>
      <c r="TZG311" s="22"/>
      <c r="TZH311" s="22"/>
      <c r="TZI311" s="22"/>
      <c r="TZJ311" s="22"/>
      <c r="TZK311" s="22"/>
      <c r="TZL311" s="22"/>
      <c r="TZM311" s="22"/>
      <c r="TZN311" s="22"/>
      <c r="TZO311" s="22"/>
      <c r="TZP311" s="22"/>
      <c r="TZQ311" s="22"/>
      <c r="TZR311" s="22"/>
      <c r="TZS311" s="22"/>
      <c r="TZT311" s="22"/>
      <c r="TZU311" s="22"/>
      <c r="TZV311" s="22"/>
      <c r="TZW311" s="22"/>
      <c r="TZX311" s="22"/>
      <c r="TZY311" s="22"/>
      <c r="TZZ311" s="22"/>
      <c r="UAA311" s="22"/>
      <c r="UAB311" s="22"/>
      <c r="UAC311" s="22"/>
      <c r="UAD311" s="22"/>
      <c r="UAE311" s="22"/>
      <c r="UAF311" s="22"/>
      <c r="UAG311" s="22"/>
      <c r="UAH311" s="22"/>
      <c r="UAI311" s="22"/>
      <c r="UAJ311" s="22"/>
      <c r="UAK311" s="22"/>
      <c r="UAL311" s="22"/>
      <c r="UAM311" s="22"/>
      <c r="UAN311" s="22"/>
      <c r="UAO311" s="22"/>
      <c r="UAP311" s="22"/>
      <c r="UAQ311" s="22"/>
      <c r="UAR311" s="22"/>
      <c r="UAS311" s="22"/>
      <c r="UAT311" s="22"/>
      <c r="UAU311" s="22"/>
      <c r="UAV311" s="22"/>
      <c r="UAW311" s="22"/>
      <c r="UAX311" s="22"/>
      <c r="UAY311" s="22"/>
      <c r="UAZ311" s="22"/>
      <c r="UBA311" s="22"/>
      <c r="UBB311" s="22"/>
      <c r="UBC311" s="22"/>
      <c r="UBD311" s="22"/>
      <c r="UBE311" s="22"/>
      <c r="UBF311" s="22"/>
      <c r="UBG311" s="22"/>
      <c r="UBH311" s="22"/>
      <c r="UBI311" s="22"/>
      <c r="UBJ311" s="22"/>
      <c r="UBK311" s="22"/>
      <c r="UBL311" s="22"/>
      <c r="UBM311" s="22"/>
      <c r="UBN311" s="22"/>
      <c r="UBO311" s="22"/>
      <c r="UBP311" s="22"/>
      <c r="UBQ311" s="22"/>
      <c r="UBR311" s="22"/>
      <c r="UBS311" s="22"/>
      <c r="UBT311" s="22"/>
      <c r="UBU311" s="22"/>
      <c r="UBV311" s="22"/>
      <c r="UBW311" s="22"/>
      <c r="UBX311" s="22"/>
      <c r="UBY311" s="22"/>
      <c r="UBZ311" s="22"/>
      <c r="UCA311" s="22"/>
      <c r="UCB311" s="22"/>
      <c r="UCC311" s="22"/>
      <c r="UCD311" s="22"/>
      <c r="UCE311" s="22"/>
      <c r="UCF311" s="22"/>
      <c r="UCG311" s="22"/>
      <c r="UCH311" s="22"/>
      <c r="UCI311" s="22"/>
      <c r="UCJ311" s="22"/>
      <c r="UCK311" s="22"/>
      <c r="UCL311" s="22"/>
      <c r="UCM311" s="22"/>
      <c r="UCN311" s="22"/>
      <c r="UCO311" s="22"/>
      <c r="UCP311" s="22"/>
      <c r="UCQ311" s="22"/>
      <c r="UCR311" s="22"/>
      <c r="UCS311" s="22"/>
      <c r="UCT311" s="22"/>
      <c r="UCU311" s="22"/>
      <c r="UCV311" s="22"/>
      <c r="UCW311" s="22"/>
      <c r="UCX311" s="22"/>
      <c r="UCY311" s="22"/>
      <c r="UCZ311" s="22"/>
      <c r="UDA311" s="22"/>
      <c r="UDB311" s="22"/>
      <c r="UDC311" s="22"/>
      <c r="UDD311" s="22"/>
      <c r="UDE311" s="22"/>
      <c r="UDF311" s="22"/>
      <c r="UDG311" s="22"/>
      <c r="UDH311" s="22"/>
      <c r="UDI311" s="22"/>
      <c r="UDJ311" s="22"/>
      <c r="UDK311" s="22"/>
      <c r="UDL311" s="22"/>
      <c r="UDM311" s="22"/>
      <c r="UDN311" s="22"/>
      <c r="UDO311" s="22"/>
      <c r="UDP311" s="22"/>
      <c r="UDQ311" s="22"/>
      <c r="UDR311" s="22"/>
      <c r="UDS311" s="22"/>
      <c r="UDT311" s="22"/>
      <c r="UDU311" s="22"/>
      <c r="UDV311" s="22"/>
      <c r="UDW311" s="22"/>
      <c r="UDX311" s="22"/>
      <c r="UDY311" s="22"/>
      <c r="UDZ311" s="22"/>
      <c r="UEA311" s="22"/>
      <c r="UEB311" s="22"/>
      <c r="UEC311" s="22"/>
      <c r="UED311" s="22"/>
      <c r="UEE311" s="22"/>
      <c r="UEF311" s="22"/>
      <c r="UEG311" s="22"/>
      <c r="UEH311" s="22"/>
      <c r="UEI311" s="22"/>
      <c r="UEJ311" s="22"/>
      <c r="UEK311" s="22"/>
      <c r="UEL311" s="22"/>
      <c r="UEM311" s="22"/>
      <c r="UEN311" s="22"/>
      <c r="UEO311" s="22"/>
      <c r="UEP311" s="22"/>
      <c r="UEQ311" s="22"/>
      <c r="UER311" s="22"/>
      <c r="UES311" s="22"/>
      <c r="UET311" s="22"/>
      <c r="UEU311" s="22"/>
      <c r="UEV311" s="22"/>
      <c r="UEW311" s="22"/>
      <c r="UEX311" s="22"/>
      <c r="UEY311" s="22"/>
      <c r="UEZ311" s="22"/>
      <c r="UFA311" s="22"/>
      <c r="UFB311" s="22"/>
      <c r="UFC311" s="22"/>
      <c r="UFD311" s="22"/>
      <c r="UFE311" s="22"/>
      <c r="UFF311" s="22"/>
      <c r="UFG311" s="22"/>
      <c r="UFH311" s="22"/>
      <c r="UFI311" s="22"/>
      <c r="UFJ311" s="22"/>
      <c r="UFK311" s="22"/>
      <c r="UFL311" s="22"/>
      <c r="UFM311" s="22"/>
      <c r="UFN311" s="22"/>
      <c r="UFO311" s="22"/>
      <c r="UFP311" s="22"/>
      <c r="UFQ311" s="22"/>
      <c r="UFR311" s="22"/>
      <c r="UFS311" s="22"/>
      <c r="UFT311" s="22"/>
      <c r="UFU311" s="22"/>
      <c r="UFV311" s="22"/>
      <c r="UFW311" s="22"/>
      <c r="UFX311" s="22"/>
      <c r="UFY311" s="22"/>
      <c r="UFZ311" s="22"/>
      <c r="UGA311" s="22"/>
      <c r="UGB311" s="22"/>
      <c r="UGC311" s="22"/>
      <c r="UGD311" s="22"/>
      <c r="UGE311" s="22"/>
      <c r="UGF311" s="22"/>
      <c r="UGG311" s="22"/>
      <c r="UGH311" s="22"/>
      <c r="UGI311" s="22"/>
      <c r="UGJ311" s="22"/>
      <c r="UGK311" s="22"/>
      <c r="UGL311" s="22"/>
      <c r="UGM311" s="22"/>
      <c r="UGN311" s="22"/>
      <c r="UGO311" s="22"/>
      <c r="UGP311" s="22"/>
      <c r="UGQ311" s="22"/>
      <c r="UGR311" s="22"/>
      <c r="UGS311" s="22"/>
      <c r="UGT311" s="22"/>
      <c r="UGU311" s="22"/>
      <c r="UGV311" s="22"/>
      <c r="UGW311" s="22"/>
      <c r="UGX311" s="22"/>
      <c r="UGY311" s="22"/>
      <c r="UGZ311" s="22"/>
      <c r="UHA311" s="22"/>
      <c r="UHB311" s="22"/>
      <c r="UHC311" s="22"/>
      <c r="UHD311" s="22"/>
      <c r="UHE311" s="22"/>
      <c r="UHF311" s="22"/>
      <c r="UHG311" s="22"/>
      <c r="UHH311" s="22"/>
      <c r="UHI311" s="22"/>
      <c r="UHJ311" s="22"/>
      <c r="UHK311" s="22"/>
      <c r="UHL311" s="22"/>
      <c r="UHM311" s="22"/>
      <c r="UHN311" s="22"/>
      <c r="UHO311" s="22"/>
      <c r="UHP311" s="22"/>
      <c r="UHQ311" s="22"/>
      <c r="UHR311" s="22"/>
      <c r="UHS311" s="22"/>
      <c r="UHT311" s="22"/>
      <c r="UHU311" s="22"/>
      <c r="UHV311" s="22"/>
      <c r="UHW311" s="22"/>
      <c r="UHX311" s="22"/>
      <c r="UHY311" s="22"/>
      <c r="UHZ311" s="22"/>
      <c r="UIA311" s="22"/>
      <c r="UIB311" s="22"/>
      <c r="UIC311" s="22"/>
      <c r="UID311" s="22"/>
      <c r="UIE311" s="22"/>
      <c r="UIF311" s="22"/>
      <c r="UIG311" s="22"/>
      <c r="UIH311" s="22"/>
      <c r="UII311" s="22"/>
      <c r="UIJ311" s="22"/>
      <c r="UIK311" s="22"/>
      <c r="UIL311" s="22"/>
      <c r="UIM311" s="22"/>
      <c r="UIN311" s="22"/>
      <c r="UIO311" s="22"/>
      <c r="UIP311" s="22"/>
      <c r="UIQ311" s="22"/>
      <c r="UIR311" s="22"/>
      <c r="UIS311" s="22"/>
      <c r="UIT311" s="22"/>
      <c r="UIU311" s="22"/>
      <c r="UIV311" s="22"/>
      <c r="UIW311" s="22"/>
      <c r="UIX311" s="22"/>
      <c r="UIY311" s="22"/>
      <c r="UIZ311" s="22"/>
      <c r="UJA311" s="22"/>
      <c r="UJB311" s="22"/>
      <c r="UJC311" s="22"/>
      <c r="UJD311" s="22"/>
      <c r="UJE311" s="22"/>
      <c r="UJF311" s="22"/>
      <c r="UJG311" s="22"/>
      <c r="UJH311" s="22"/>
      <c r="UJI311" s="22"/>
      <c r="UJJ311" s="22"/>
      <c r="UJK311" s="22"/>
      <c r="UJL311" s="22"/>
      <c r="UJM311" s="22"/>
      <c r="UJN311" s="22"/>
      <c r="UJO311" s="22"/>
      <c r="UJP311" s="22"/>
      <c r="UJQ311" s="22"/>
      <c r="UJR311" s="22"/>
      <c r="UJS311" s="22"/>
      <c r="UJT311" s="22"/>
      <c r="UJU311" s="22"/>
      <c r="UJV311" s="22"/>
      <c r="UJW311" s="22"/>
      <c r="UJX311" s="22"/>
      <c r="UJY311" s="22"/>
      <c r="UJZ311" s="22"/>
      <c r="UKA311" s="22"/>
      <c r="UKB311" s="22"/>
      <c r="UKC311" s="22"/>
      <c r="UKD311" s="22"/>
      <c r="UKE311" s="22"/>
      <c r="UKF311" s="22"/>
      <c r="UKG311" s="22"/>
      <c r="UKH311" s="22"/>
      <c r="UKI311" s="22"/>
      <c r="UKJ311" s="22"/>
      <c r="UKK311" s="22"/>
      <c r="UKL311" s="22"/>
      <c r="UKM311" s="22"/>
      <c r="UKN311" s="22"/>
      <c r="UKO311" s="22"/>
      <c r="UKP311" s="22"/>
      <c r="UKQ311" s="22"/>
      <c r="UKR311" s="22"/>
      <c r="UKS311" s="22"/>
      <c r="UKT311" s="22"/>
      <c r="UKU311" s="22"/>
      <c r="UKV311" s="22"/>
      <c r="UKW311" s="22"/>
      <c r="UKX311" s="22"/>
      <c r="UKY311" s="22"/>
      <c r="UKZ311" s="22"/>
      <c r="ULA311" s="22"/>
      <c r="ULB311" s="22"/>
      <c r="ULC311" s="22"/>
      <c r="ULD311" s="22"/>
      <c r="ULE311" s="22"/>
      <c r="ULF311" s="22"/>
      <c r="ULG311" s="22"/>
      <c r="ULH311" s="22"/>
      <c r="ULI311" s="22"/>
      <c r="ULJ311" s="22"/>
      <c r="ULK311" s="22"/>
      <c r="ULL311" s="22"/>
      <c r="ULM311" s="22"/>
      <c r="ULN311" s="22"/>
      <c r="ULO311" s="22"/>
      <c r="ULP311" s="22"/>
      <c r="ULQ311" s="22"/>
      <c r="ULR311" s="22"/>
      <c r="ULS311" s="22"/>
      <c r="ULT311" s="22"/>
      <c r="ULU311" s="22"/>
      <c r="ULV311" s="22"/>
      <c r="ULW311" s="22"/>
      <c r="ULX311" s="22"/>
      <c r="ULY311" s="22"/>
      <c r="ULZ311" s="22"/>
      <c r="UMA311" s="22"/>
      <c r="UMB311" s="22"/>
      <c r="UMC311" s="22"/>
      <c r="UMD311" s="22"/>
      <c r="UME311" s="22"/>
      <c r="UMF311" s="22"/>
      <c r="UMG311" s="22"/>
      <c r="UMH311" s="22"/>
      <c r="UMI311" s="22"/>
      <c r="UMJ311" s="22"/>
      <c r="UMK311" s="22"/>
      <c r="UML311" s="22"/>
      <c r="UMM311" s="22"/>
      <c r="UMN311" s="22"/>
      <c r="UMO311" s="22"/>
      <c r="UMP311" s="22"/>
      <c r="UMQ311" s="22"/>
      <c r="UMR311" s="22"/>
      <c r="UMS311" s="22"/>
      <c r="UMT311" s="22"/>
      <c r="UMU311" s="22"/>
      <c r="UMV311" s="22"/>
      <c r="UMW311" s="22"/>
      <c r="UMX311" s="22"/>
      <c r="UMY311" s="22"/>
      <c r="UMZ311" s="22"/>
      <c r="UNA311" s="22"/>
      <c r="UNB311" s="22"/>
      <c r="UNC311" s="22"/>
      <c r="UND311" s="22"/>
      <c r="UNE311" s="22"/>
      <c r="UNF311" s="22"/>
      <c r="UNG311" s="22"/>
      <c r="UNH311" s="22"/>
      <c r="UNI311" s="22"/>
      <c r="UNJ311" s="22"/>
      <c r="UNK311" s="22"/>
      <c r="UNL311" s="22"/>
      <c r="UNM311" s="22"/>
      <c r="UNN311" s="22"/>
      <c r="UNO311" s="22"/>
      <c r="UNP311" s="22"/>
      <c r="UNQ311" s="22"/>
      <c r="UNR311" s="22"/>
      <c r="UNS311" s="22"/>
      <c r="UNT311" s="22"/>
      <c r="UNU311" s="22"/>
      <c r="UNV311" s="22"/>
      <c r="UNW311" s="22"/>
      <c r="UNX311" s="22"/>
      <c r="UNY311" s="22"/>
      <c r="UNZ311" s="22"/>
      <c r="UOA311" s="22"/>
      <c r="UOB311" s="22"/>
      <c r="UOC311" s="22"/>
      <c r="UOD311" s="22"/>
      <c r="UOE311" s="22"/>
      <c r="UOF311" s="22"/>
      <c r="UOG311" s="22"/>
      <c r="UOH311" s="22"/>
      <c r="UOI311" s="22"/>
      <c r="UOJ311" s="22"/>
      <c r="UOK311" s="22"/>
      <c r="UOL311" s="22"/>
      <c r="UOM311" s="22"/>
      <c r="UON311" s="22"/>
      <c r="UOO311" s="22"/>
      <c r="UOP311" s="22"/>
      <c r="UOQ311" s="22"/>
      <c r="UOR311" s="22"/>
      <c r="UOS311" s="22"/>
      <c r="UOT311" s="22"/>
      <c r="UOU311" s="22"/>
      <c r="UOV311" s="22"/>
      <c r="UOW311" s="22"/>
      <c r="UOX311" s="22"/>
      <c r="UOY311" s="22"/>
      <c r="UOZ311" s="22"/>
      <c r="UPA311" s="22"/>
      <c r="UPB311" s="22"/>
      <c r="UPC311" s="22"/>
      <c r="UPD311" s="22"/>
      <c r="UPE311" s="22"/>
      <c r="UPF311" s="22"/>
      <c r="UPG311" s="22"/>
      <c r="UPH311" s="22"/>
      <c r="UPI311" s="22"/>
      <c r="UPJ311" s="22"/>
      <c r="UPK311" s="22"/>
      <c r="UPL311" s="22"/>
      <c r="UPM311" s="22"/>
      <c r="UPN311" s="22"/>
      <c r="UPO311" s="22"/>
      <c r="UPP311" s="22"/>
      <c r="UPQ311" s="22"/>
      <c r="UPR311" s="22"/>
      <c r="UPS311" s="22"/>
      <c r="UPT311" s="22"/>
      <c r="UPU311" s="22"/>
      <c r="UPV311" s="22"/>
      <c r="UPW311" s="22"/>
      <c r="UPX311" s="22"/>
      <c r="UPY311" s="22"/>
      <c r="UPZ311" s="22"/>
      <c r="UQA311" s="22"/>
      <c r="UQB311" s="22"/>
      <c r="UQC311" s="22"/>
      <c r="UQD311" s="22"/>
      <c r="UQE311" s="22"/>
      <c r="UQF311" s="22"/>
      <c r="UQG311" s="22"/>
      <c r="UQH311" s="22"/>
      <c r="UQI311" s="22"/>
      <c r="UQJ311" s="22"/>
      <c r="UQK311" s="22"/>
      <c r="UQL311" s="22"/>
      <c r="UQM311" s="22"/>
      <c r="UQN311" s="22"/>
      <c r="UQO311" s="22"/>
      <c r="UQP311" s="22"/>
      <c r="UQQ311" s="22"/>
      <c r="UQR311" s="22"/>
      <c r="UQS311" s="22"/>
      <c r="UQT311" s="22"/>
      <c r="UQU311" s="22"/>
      <c r="UQV311" s="22"/>
      <c r="UQW311" s="22"/>
      <c r="UQX311" s="22"/>
      <c r="UQY311" s="22"/>
      <c r="UQZ311" s="22"/>
      <c r="URA311" s="22"/>
      <c r="URB311" s="22"/>
      <c r="URC311" s="22"/>
      <c r="URD311" s="22"/>
      <c r="URE311" s="22"/>
      <c r="URF311" s="22"/>
      <c r="URG311" s="22"/>
      <c r="URH311" s="22"/>
      <c r="URI311" s="22"/>
      <c r="URJ311" s="22"/>
      <c r="URK311" s="22"/>
      <c r="URL311" s="22"/>
      <c r="URM311" s="22"/>
      <c r="URN311" s="22"/>
      <c r="URO311" s="22"/>
      <c r="URP311" s="22"/>
      <c r="URQ311" s="22"/>
      <c r="URR311" s="22"/>
      <c r="URS311" s="22"/>
      <c r="URT311" s="22"/>
      <c r="URU311" s="22"/>
      <c r="URV311" s="22"/>
      <c r="URW311" s="22"/>
      <c r="URX311" s="22"/>
      <c r="URY311" s="22"/>
      <c r="URZ311" s="22"/>
      <c r="USA311" s="22"/>
      <c r="USB311" s="22"/>
      <c r="USC311" s="22"/>
      <c r="USD311" s="22"/>
      <c r="USE311" s="22"/>
      <c r="USF311" s="22"/>
      <c r="USG311" s="22"/>
      <c r="USH311" s="22"/>
      <c r="USI311" s="22"/>
      <c r="USJ311" s="22"/>
      <c r="USK311" s="22"/>
      <c r="USL311" s="22"/>
      <c r="USM311" s="22"/>
      <c r="USN311" s="22"/>
      <c r="USO311" s="22"/>
      <c r="USP311" s="22"/>
      <c r="USQ311" s="22"/>
      <c r="USR311" s="22"/>
      <c r="USS311" s="22"/>
      <c r="UST311" s="22"/>
      <c r="USU311" s="22"/>
      <c r="USV311" s="22"/>
      <c r="USW311" s="22"/>
      <c r="USX311" s="22"/>
      <c r="USY311" s="22"/>
      <c r="USZ311" s="22"/>
      <c r="UTA311" s="22"/>
      <c r="UTB311" s="22"/>
      <c r="UTC311" s="22"/>
      <c r="UTD311" s="22"/>
      <c r="UTE311" s="22"/>
      <c r="UTF311" s="22"/>
      <c r="UTG311" s="22"/>
      <c r="UTH311" s="22"/>
      <c r="UTI311" s="22"/>
      <c r="UTJ311" s="22"/>
      <c r="UTK311" s="22"/>
      <c r="UTL311" s="22"/>
      <c r="UTM311" s="22"/>
      <c r="UTN311" s="22"/>
      <c r="UTO311" s="22"/>
      <c r="UTP311" s="22"/>
      <c r="UTQ311" s="22"/>
      <c r="UTR311" s="22"/>
      <c r="UTS311" s="22"/>
      <c r="UTT311" s="22"/>
      <c r="UTU311" s="22"/>
      <c r="UTV311" s="22"/>
      <c r="UTW311" s="22"/>
      <c r="UTX311" s="22"/>
      <c r="UTY311" s="22"/>
      <c r="UTZ311" s="22"/>
      <c r="UUA311" s="22"/>
      <c r="UUB311" s="22"/>
      <c r="UUC311" s="22"/>
      <c r="UUD311" s="22"/>
      <c r="UUE311" s="22"/>
      <c r="UUF311" s="22"/>
      <c r="UUG311" s="22"/>
      <c r="UUH311" s="22"/>
      <c r="UUI311" s="22"/>
      <c r="UUJ311" s="22"/>
      <c r="UUK311" s="22"/>
      <c r="UUL311" s="22"/>
      <c r="UUM311" s="22"/>
      <c r="UUN311" s="22"/>
      <c r="UUO311" s="22"/>
      <c r="UUP311" s="22"/>
      <c r="UUQ311" s="22"/>
      <c r="UUR311" s="22"/>
      <c r="UUS311" s="22"/>
      <c r="UUT311" s="22"/>
      <c r="UUU311" s="22"/>
      <c r="UUV311" s="22"/>
      <c r="UUW311" s="22"/>
      <c r="UUX311" s="22"/>
      <c r="UUY311" s="22"/>
      <c r="UUZ311" s="22"/>
      <c r="UVA311" s="22"/>
      <c r="UVB311" s="22"/>
      <c r="UVC311" s="22"/>
      <c r="UVD311" s="22"/>
      <c r="UVE311" s="22"/>
      <c r="UVF311" s="22"/>
      <c r="UVG311" s="22"/>
      <c r="UVH311" s="22"/>
      <c r="UVI311" s="22"/>
      <c r="UVJ311" s="22"/>
      <c r="UVK311" s="22"/>
      <c r="UVL311" s="22"/>
      <c r="UVM311" s="22"/>
      <c r="UVN311" s="22"/>
      <c r="UVO311" s="22"/>
      <c r="UVP311" s="22"/>
      <c r="UVQ311" s="22"/>
      <c r="UVR311" s="22"/>
      <c r="UVS311" s="22"/>
      <c r="UVT311" s="22"/>
      <c r="UVU311" s="22"/>
      <c r="UVV311" s="22"/>
      <c r="UVW311" s="22"/>
      <c r="UVX311" s="22"/>
      <c r="UVY311" s="22"/>
      <c r="UVZ311" s="22"/>
      <c r="UWA311" s="22"/>
      <c r="UWB311" s="22"/>
      <c r="UWC311" s="22"/>
      <c r="UWD311" s="22"/>
      <c r="UWE311" s="22"/>
      <c r="UWF311" s="22"/>
      <c r="UWG311" s="22"/>
      <c r="UWH311" s="22"/>
      <c r="UWI311" s="22"/>
      <c r="UWJ311" s="22"/>
      <c r="UWK311" s="22"/>
      <c r="UWL311" s="22"/>
      <c r="UWM311" s="22"/>
      <c r="UWN311" s="22"/>
      <c r="UWO311" s="22"/>
      <c r="UWP311" s="22"/>
      <c r="UWQ311" s="22"/>
      <c r="UWR311" s="22"/>
      <c r="UWS311" s="22"/>
      <c r="UWT311" s="22"/>
      <c r="UWU311" s="22"/>
      <c r="UWV311" s="22"/>
      <c r="UWW311" s="22"/>
      <c r="UWX311" s="22"/>
      <c r="UWY311" s="22"/>
      <c r="UWZ311" s="22"/>
      <c r="UXA311" s="22"/>
      <c r="UXB311" s="22"/>
      <c r="UXC311" s="22"/>
      <c r="UXD311" s="22"/>
      <c r="UXE311" s="22"/>
      <c r="UXF311" s="22"/>
      <c r="UXG311" s="22"/>
      <c r="UXH311" s="22"/>
      <c r="UXI311" s="22"/>
      <c r="UXJ311" s="22"/>
      <c r="UXK311" s="22"/>
      <c r="UXL311" s="22"/>
      <c r="UXM311" s="22"/>
      <c r="UXN311" s="22"/>
      <c r="UXO311" s="22"/>
      <c r="UXP311" s="22"/>
      <c r="UXQ311" s="22"/>
      <c r="UXR311" s="22"/>
      <c r="UXS311" s="22"/>
      <c r="UXT311" s="22"/>
      <c r="UXU311" s="22"/>
      <c r="UXV311" s="22"/>
      <c r="UXW311" s="22"/>
      <c r="UXX311" s="22"/>
      <c r="UXY311" s="22"/>
      <c r="UXZ311" s="22"/>
      <c r="UYA311" s="22"/>
      <c r="UYB311" s="22"/>
      <c r="UYC311" s="22"/>
      <c r="UYD311" s="22"/>
      <c r="UYE311" s="22"/>
      <c r="UYF311" s="22"/>
      <c r="UYG311" s="22"/>
      <c r="UYH311" s="22"/>
      <c r="UYI311" s="22"/>
      <c r="UYJ311" s="22"/>
      <c r="UYK311" s="22"/>
      <c r="UYL311" s="22"/>
      <c r="UYM311" s="22"/>
      <c r="UYN311" s="22"/>
      <c r="UYO311" s="22"/>
      <c r="UYP311" s="22"/>
      <c r="UYQ311" s="22"/>
      <c r="UYR311" s="22"/>
      <c r="UYS311" s="22"/>
      <c r="UYT311" s="22"/>
      <c r="UYU311" s="22"/>
      <c r="UYV311" s="22"/>
      <c r="UYW311" s="22"/>
      <c r="UYX311" s="22"/>
      <c r="UYY311" s="22"/>
      <c r="UYZ311" s="22"/>
      <c r="UZA311" s="22"/>
      <c r="UZB311" s="22"/>
      <c r="UZC311" s="22"/>
      <c r="UZD311" s="22"/>
      <c r="UZE311" s="22"/>
      <c r="UZF311" s="22"/>
      <c r="UZG311" s="22"/>
      <c r="UZH311" s="22"/>
      <c r="UZI311" s="22"/>
      <c r="UZJ311" s="22"/>
      <c r="UZK311" s="22"/>
      <c r="UZL311" s="22"/>
      <c r="UZM311" s="22"/>
      <c r="UZN311" s="22"/>
      <c r="UZO311" s="22"/>
      <c r="UZP311" s="22"/>
      <c r="UZQ311" s="22"/>
      <c r="UZR311" s="22"/>
      <c r="UZS311" s="22"/>
      <c r="UZT311" s="22"/>
      <c r="UZU311" s="22"/>
      <c r="UZV311" s="22"/>
      <c r="UZW311" s="22"/>
      <c r="UZX311" s="22"/>
      <c r="UZY311" s="22"/>
      <c r="UZZ311" s="22"/>
      <c r="VAA311" s="22"/>
      <c r="VAB311" s="22"/>
      <c r="VAC311" s="22"/>
      <c r="VAD311" s="22"/>
      <c r="VAE311" s="22"/>
      <c r="VAF311" s="22"/>
      <c r="VAG311" s="22"/>
      <c r="VAH311" s="22"/>
      <c r="VAI311" s="22"/>
      <c r="VAJ311" s="22"/>
      <c r="VAK311" s="22"/>
      <c r="VAL311" s="22"/>
      <c r="VAM311" s="22"/>
      <c r="VAN311" s="22"/>
      <c r="VAO311" s="22"/>
      <c r="VAP311" s="22"/>
      <c r="VAQ311" s="22"/>
      <c r="VAR311" s="22"/>
      <c r="VAS311" s="22"/>
      <c r="VAT311" s="22"/>
      <c r="VAU311" s="22"/>
      <c r="VAV311" s="22"/>
      <c r="VAW311" s="22"/>
      <c r="VAX311" s="22"/>
      <c r="VAY311" s="22"/>
      <c r="VAZ311" s="22"/>
      <c r="VBA311" s="22"/>
      <c r="VBB311" s="22"/>
      <c r="VBC311" s="22"/>
      <c r="VBD311" s="22"/>
      <c r="VBE311" s="22"/>
      <c r="VBF311" s="22"/>
      <c r="VBG311" s="22"/>
      <c r="VBH311" s="22"/>
      <c r="VBI311" s="22"/>
      <c r="VBJ311" s="22"/>
      <c r="VBK311" s="22"/>
      <c r="VBL311" s="22"/>
      <c r="VBM311" s="22"/>
      <c r="VBN311" s="22"/>
      <c r="VBO311" s="22"/>
      <c r="VBP311" s="22"/>
      <c r="VBQ311" s="22"/>
      <c r="VBR311" s="22"/>
      <c r="VBS311" s="22"/>
      <c r="VBT311" s="22"/>
      <c r="VBU311" s="22"/>
      <c r="VBV311" s="22"/>
      <c r="VBW311" s="22"/>
      <c r="VBX311" s="22"/>
      <c r="VBY311" s="22"/>
      <c r="VBZ311" s="22"/>
      <c r="VCA311" s="22"/>
      <c r="VCB311" s="22"/>
      <c r="VCC311" s="22"/>
      <c r="VCD311" s="22"/>
      <c r="VCE311" s="22"/>
      <c r="VCF311" s="22"/>
      <c r="VCG311" s="22"/>
      <c r="VCH311" s="22"/>
      <c r="VCI311" s="22"/>
      <c r="VCJ311" s="22"/>
      <c r="VCK311" s="22"/>
      <c r="VCL311" s="22"/>
      <c r="VCM311" s="22"/>
      <c r="VCN311" s="22"/>
      <c r="VCO311" s="22"/>
      <c r="VCP311" s="22"/>
      <c r="VCQ311" s="22"/>
      <c r="VCR311" s="22"/>
      <c r="VCS311" s="22"/>
      <c r="VCT311" s="22"/>
      <c r="VCU311" s="22"/>
      <c r="VCV311" s="22"/>
      <c r="VCW311" s="22"/>
      <c r="VCX311" s="22"/>
      <c r="VCY311" s="22"/>
      <c r="VCZ311" s="22"/>
      <c r="VDA311" s="22"/>
      <c r="VDB311" s="22"/>
      <c r="VDC311" s="22"/>
      <c r="VDD311" s="22"/>
      <c r="VDE311" s="22"/>
      <c r="VDF311" s="22"/>
      <c r="VDG311" s="22"/>
      <c r="VDH311" s="22"/>
      <c r="VDI311" s="22"/>
      <c r="VDJ311" s="22"/>
      <c r="VDK311" s="22"/>
      <c r="VDL311" s="22"/>
      <c r="VDM311" s="22"/>
      <c r="VDN311" s="22"/>
      <c r="VDO311" s="22"/>
      <c r="VDP311" s="22"/>
      <c r="VDQ311" s="22"/>
      <c r="VDR311" s="22"/>
      <c r="VDS311" s="22"/>
      <c r="VDT311" s="22"/>
      <c r="VDU311" s="22"/>
      <c r="VDV311" s="22"/>
      <c r="VDW311" s="22"/>
      <c r="VDX311" s="22"/>
      <c r="VDY311" s="22"/>
      <c r="VDZ311" s="22"/>
      <c r="VEA311" s="22"/>
      <c r="VEB311" s="22"/>
      <c r="VEC311" s="22"/>
      <c r="VED311" s="22"/>
      <c r="VEE311" s="22"/>
      <c r="VEF311" s="22"/>
      <c r="VEG311" s="22"/>
      <c r="VEH311" s="22"/>
      <c r="VEI311" s="22"/>
      <c r="VEJ311" s="22"/>
      <c r="VEK311" s="22"/>
      <c r="VEL311" s="22"/>
      <c r="VEM311" s="22"/>
      <c r="VEN311" s="22"/>
      <c r="VEO311" s="22"/>
      <c r="VEP311" s="22"/>
      <c r="VEQ311" s="22"/>
      <c r="VER311" s="22"/>
      <c r="VES311" s="22"/>
      <c r="VET311" s="22"/>
      <c r="VEU311" s="22"/>
      <c r="VEV311" s="22"/>
      <c r="VEW311" s="22"/>
      <c r="VEX311" s="22"/>
      <c r="VEY311" s="22"/>
      <c r="VEZ311" s="22"/>
      <c r="VFA311" s="22"/>
      <c r="VFB311" s="22"/>
      <c r="VFC311" s="22"/>
      <c r="VFD311" s="22"/>
      <c r="VFE311" s="22"/>
      <c r="VFF311" s="22"/>
      <c r="VFG311" s="22"/>
      <c r="VFH311" s="22"/>
      <c r="VFI311" s="22"/>
      <c r="VFJ311" s="22"/>
      <c r="VFK311" s="22"/>
      <c r="VFL311" s="22"/>
      <c r="VFM311" s="22"/>
      <c r="VFN311" s="22"/>
      <c r="VFO311" s="22"/>
      <c r="VFP311" s="22"/>
      <c r="VFQ311" s="22"/>
      <c r="VFR311" s="22"/>
      <c r="VFS311" s="22"/>
      <c r="VFT311" s="22"/>
      <c r="VFU311" s="22"/>
      <c r="VFV311" s="22"/>
      <c r="VFW311" s="22"/>
      <c r="VFX311" s="22"/>
      <c r="VFY311" s="22"/>
      <c r="VFZ311" s="22"/>
      <c r="VGA311" s="22"/>
      <c r="VGB311" s="22"/>
      <c r="VGC311" s="22"/>
      <c r="VGD311" s="22"/>
      <c r="VGE311" s="22"/>
      <c r="VGF311" s="22"/>
      <c r="VGG311" s="22"/>
      <c r="VGH311" s="22"/>
      <c r="VGI311" s="22"/>
      <c r="VGJ311" s="22"/>
      <c r="VGK311" s="22"/>
      <c r="VGL311" s="22"/>
      <c r="VGM311" s="22"/>
      <c r="VGN311" s="22"/>
      <c r="VGO311" s="22"/>
      <c r="VGP311" s="22"/>
      <c r="VGQ311" s="22"/>
      <c r="VGR311" s="22"/>
      <c r="VGS311" s="22"/>
      <c r="VGT311" s="22"/>
      <c r="VGU311" s="22"/>
      <c r="VGV311" s="22"/>
      <c r="VGW311" s="22"/>
      <c r="VGX311" s="22"/>
      <c r="VGY311" s="22"/>
      <c r="VGZ311" s="22"/>
      <c r="VHA311" s="22"/>
      <c r="VHB311" s="22"/>
      <c r="VHC311" s="22"/>
      <c r="VHD311" s="22"/>
      <c r="VHE311" s="22"/>
      <c r="VHF311" s="22"/>
      <c r="VHG311" s="22"/>
      <c r="VHH311" s="22"/>
      <c r="VHI311" s="22"/>
      <c r="VHJ311" s="22"/>
      <c r="VHK311" s="22"/>
      <c r="VHL311" s="22"/>
      <c r="VHM311" s="22"/>
      <c r="VHN311" s="22"/>
      <c r="VHO311" s="22"/>
      <c r="VHP311" s="22"/>
      <c r="VHQ311" s="22"/>
      <c r="VHR311" s="22"/>
      <c r="VHS311" s="22"/>
      <c r="VHT311" s="22"/>
      <c r="VHU311" s="22"/>
      <c r="VHV311" s="22"/>
      <c r="VHW311" s="22"/>
      <c r="VHX311" s="22"/>
      <c r="VHY311" s="22"/>
      <c r="VHZ311" s="22"/>
      <c r="VIA311" s="22"/>
      <c r="VIB311" s="22"/>
      <c r="VIC311" s="22"/>
      <c r="VID311" s="22"/>
      <c r="VIE311" s="22"/>
      <c r="VIF311" s="22"/>
      <c r="VIG311" s="22"/>
      <c r="VIH311" s="22"/>
      <c r="VII311" s="22"/>
      <c r="VIJ311" s="22"/>
      <c r="VIK311" s="22"/>
      <c r="VIL311" s="22"/>
      <c r="VIM311" s="22"/>
      <c r="VIN311" s="22"/>
      <c r="VIO311" s="22"/>
      <c r="VIP311" s="22"/>
      <c r="VIQ311" s="22"/>
      <c r="VIR311" s="22"/>
      <c r="VIS311" s="22"/>
      <c r="VIT311" s="22"/>
      <c r="VIU311" s="22"/>
      <c r="VIV311" s="22"/>
      <c r="VIW311" s="22"/>
      <c r="VIX311" s="22"/>
      <c r="VIY311" s="22"/>
      <c r="VIZ311" s="22"/>
      <c r="VJA311" s="22"/>
      <c r="VJB311" s="22"/>
      <c r="VJC311" s="22"/>
      <c r="VJD311" s="22"/>
      <c r="VJE311" s="22"/>
      <c r="VJF311" s="22"/>
      <c r="VJG311" s="22"/>
      <c r="VJH311" s="22"/>
      <c r="VJI311" s="22"/>
      <c r="VJJ311" s="22"/>
      <c r="VJK311" s="22"/>
      <c r="VJL311" s="22"/>
      <c r="VJM311" s="22"/>
      <c r="VJN311" s="22"/>
      <c r="VJO311" s="22"/>
      <c r="VJP311" s="22"/>
      <c r="VJQ311" s="22"/>
      <c r="VJR311" s="22"/>
      <c r="VJS311" s="22"/>
      <c r="VJT311" s="22"/>
      <c r="VJU311" s="22"/>
      <c r="VJV311" s="22"/>
      <c r="VJW311" s="22"/>
      <c r="VJX311" s="22"/>
      <c r="VJY311" s="22"/>
      <c r="VJZ311" s="22"/>
      <c r="VKA311" s="22"/>
      <c r="VKB311" s="22"/>
      <c r="VKC311" s="22"/>
      <c r="VKD311" s="22"/>
      <c r="VKE311" s="22"/>
      <c r="VKF311" s="22"/>
      <c r="VKG311" s="22"/>
      <c r="VKH311" s="22"/>
      <c r="VKI311" s="22"/>
      <c r="VKJ311" s="22"/>
      <c r="VKK311" s="22"/>
      <c r="VKL311" s="22"/>
      <c r="VKM311" s="22"/>
      <c r="VKN311" s="22"/>
      <c r="VKO311" s="22"/>
      <c r="VKP311" s="22"/>
      <c r="VKQ311" s="22"/>
      <c r="VKR311" s="22"/>
      <c r="VKS311" s="22"/>
      <c r="VKT311" s="22"/>
      <c r="VKU311" s="22"/>
      <c r="VKV311" s="22"/>
      <c r="VKW311" s="22"/>
      <c r="VKX311" s="22"/>
      <c r="VKY311" s="22"/>
      <c r="VKZ311" s="22"/>
      <c r="VLA311" s="22"/>
      <c r="VLB311" s="22"/>
      <c r="VLC311" s="22"/>
      <c r="VLD311" s="22"/>
      <c r="VLE311" s="22"/>
      <c r="VLF311" s="22"/>
      <c r="VLG311" s="22"/>
      <c r="VLH311" s="22"/>
      <c r="VLI311" s="22"/>
      <c r="VLJ311" s="22"/>
      <c r="VLK311" s="22"/>
      <c r="VLL311" s="22"/>
      <c r="VLM311" s="22"/>
      <c r="VLN311" s="22"/>
      <c r="VLO311" s="22"/>
      <c r="VLP311" s="22"/>
      <c r="VLQ311" s="22"/>
      <c r="VLR311" s="22"/>
      <c r="VLS311" s="22"/>
      <c r="VLT311" s="22"/>
      <c r="VLU311" s="22"/>
      <c r="VLV311" s="22"/>
      <c r="VLW311" s="22"/>
      <c r="VLX311" s="22"/>
      <c r="VLY311" s="22"/>
      <c r="VLZ311" s="22"/>
      <c r="VMA311" s="22"/>
      <c r="VMB311" s="22"/>
      <c r="VMC311" s="22"/>
      <c r="VMD311" s="22"/>
      <c r="VME311" s="22"/>
      <c r="VMF311" s="22"/>
      <c r="VMG311" s="22"/>
      <c r="VMH311" s="22"/>
      <c r="VMI311" s="22"/>
      <c r="VMJ311" s="22"/>
      <c r="VMK311" s="22"/>
      <c r="VML311" s="22"/>
      <c r="VMM311" s="22"/>
      <c r="VMN311" s="22"/>
      <c r="VMO311" s="22"/>
      <c r="VMP311" s="22"/>
      <c r="VMQ311" s="22"/>
      <c r="VMR311" s="22"/>
      <c r="VMS311" s="22"/>
      <c r="VMT311" s="22"/>
      <c r="VMU311" s="22"/>
      <c r="VMV311" s="22"/>
      <c r="VMW311" s="22"/>
      <c r="VMX311" s="22"/>
      <c r="VMY311" s="22"/>
      <c r="VMZ311" s="22"/>
      <c r="VNA311" s="22"/>
      <c r="VNB311" s="22"/>
      <c r="VNC311" s="22"/>
      <c r="VND311" s="22"/>
      <c r="VNE311" s="22"/>
      <c r="VNF311" s="22"/>
      <c r="VNG311" s="22"/>
      <c r="VNH311" s="22"/>
      <c r="VNI311" s="22"/>
      <c r="VNJ311" s="22"/>
      <c r="VNK311" s="22"/>
      <c r="VNL311" s="22"/>
      <c r="VNM311" s="22"/>
      <c r="VNN311" s="22"/>
      <c r="VNO311" s="22"/>
      <c r="VNP311" s="22"/>
      <c r="VNQ311" s="22"/>
      <c r="VNR311" s="22"/>
      <c r="VNS311" s="22"/>
      <c r="VNT311" s="22"/>
      <c r="VNU311" s="22"/>
      <c r="VNV311" s="22"/>
      <c r="VNW311" s="22"/>
      <c r="VNX311" s="22"/>
      <c r="VNY311" s="22"/>
      <c r="VNZ311" s="22"/>
      <c r="VOA311" s="22"/>
      <c r="VOB311" s="22"/>
      <c r="VOC311" s="22"/>
      <c r="VOD311" s="22"/>
      <c r="VOE311" s="22"/>
      <c r="VOF311" s="22"/>
      <c r="VOG311" s="22"/>
      <c r="VOH311" s="22"/>
      <c r="VOI311" s="22"/>
      <c r="VOJ311" s="22"/>
      <c r="VOK311" s="22"/>
      <c r="VOL311" s="22"/>
      <c r="VOM311" s="22"/>
      <c r="VON311" s="22"/>
      <c r="VOO311" s="22"/>
      <c r="VOP311" s="22"/>
      <c r="VOQ311" s="22"/>
      <c r="VOR311" s="22"/>
      <c r="VOS311" s="22"/>
      <c r="VOT311" s="22"/>
      <c r="VOU311" s="22"/>
      <c r="VOV311" s="22"/>
      <c r="VOW311" s="22"/>
      <c r="VOX311" s="22"/>
      <c r="VOY311" s="22"/>
      <c r="VOZ311" s="22"/>
      <c r="VPA311" s="22"/>
      <c r="VPB311" s="22"/>
      <c r="VPC311" s="22"/>
      <c r="VPD311" s="22"/>
      <c r="VPE311" s="22"/>
      <c r="VPF311" s="22"/>
      <c r="VPG311" s="22"/>
      <c r="VPH311" s="22"/>
      <c r="VPI311" s="22"/>
      <c r="VPJ311" s="22"/>
      <c r="VPK311" s="22"/>
      <c r="VPL311" s="22"/>
      <c r="VPM311" s="22"/>
      <c r="VPN311" s="22"/>
      <c r="VPO311" s="22"/>
      <c r="VPP311" s="22"/>
      <c r="VPQ311" s="22"/>
      <c r="VPR311" s="22"/>
      <c r="VPS311" s="22"/>
      <c r="VPT311" s="22"/>
      <c r="VPU311" s="22"/>
      <c r="VPV311" s="22"/>
      <c r="VPW311" s="22"/>
      <c r="VPX311" s="22"/>
      <c r="VPY311" s="22"/>
      <c r="VPZ311" s="22"/>
      <c r="VQA311" s="22"/>
      <c r="VQB311" s="22"/>
      <c r="VQC311" s="22"/>
      <c r="VQD311" s="22"/>
      <c r="VQE311" s="22"/>
      <c r="VQF311" s="22"/>
      <c r="VQG311" s="22"/>
      <c r="VQH311" s="22"/>
      <c r="VQI311" s="22"/>
      <c r="VQJ311" s="22"/>
      <c r="VQK311" s="22"/>
      <c r="VQL311" s="22"/>
      <c r="VQM311" s="22"/>
      <c r="VQN311" s="22"/>
      <c r="VQO311" s="22"/>
      <c r="VQP311" s="22"/>
      <c r="VQQ311" s="22"/>
      <c r="VQR311" s="22"/>
      <c r="VQS311" s="22"/>
      <c r="VQT311" s="22"/>
      <c r="VQU311" s="22"/>
      <c r="VQV311" s="22"/>
      <c r="VQW311" s="22"/>
      <c r="VQX311" s="22"/>
      <c r="VQY311" s="22"/>
      <c r="VQZ311" s="22"/>
      <c r="VRA311" s="22"/>
      <c r="VRB311" s="22"/>
      <c r="VRC311" s="22"/>
      <c r="VRD311" s="22"/>
      <c r="VRE311" s="22"/>
      <c r="VRF311" s="22"/>
      <c r="VRG311" s="22"/>
      <c r="VRH311" s="22"/>
      <c r="VRI311" s="22"/>
      <c r="VRJ311" s="22"/>
      <c r="VRK311" s="22"/>
      <c r="VRL311" s="22"/>
      <c r="VRM311" s="22"/>
      <c r="VRN311" s="22"/>
      <c r="VRO311" s="22"/>
      <c r="VRP311" s="22"/>
      <c r="VRQ311" s="22"/>
      <c r="VRR311" s="22"/>
      <c r="VRS311" s="22"/>
      <c r="VRT311" s="22"/>
      <c r="VRU311" s="22"/>
      <c r="VRV311" s="22"/>
      <c r="VRW311" s="22"/>
      <c r="VRX311" s="22"/>
      <c r="VRY311" s="22"/>
      <c r="VRZ311" s="22"/>
      <c r="VSA311" s="22"/>
      <c r="VSB311" s="22"/>
      <c r="VSC311" s="22"/>
      <c r="VSD311" s="22"/>
      <c r="VSE311" s="22"/>
      <c r="VSF311" s="22"/>
      <c r="VSG311" s="22"/>
      <c r="VSH311" s="22"/>
      <c r="VSI311" s="22"/>
      <c r="VSJ311" s="22"/>
      <c r="VSK311" s="22"/>
      <c r="VSL311" s="22"/>
      <c r="VSM311" s="22"/>
      <c r="VSN311" s="22"/>
      <c r="VSO311" s="22"/>
      <c r="VSP311" s="22"/>
      <c r="VSQ311" s="22"/>
      <c r="VSR311" s="22"/>
      <c r="VSS311" s="22"/>
      <c r="VST311" s="22"/>
      <c r="VSU311" s="22"/>
      <c r="VSV311" s="22"/>
      <c r="VSW311" s="22"/>
      <c r="VSX311" s="22"/>
      <c r="VSY311" s="22"/>
      <c r="VSZ311" s="22"/>
      <c r="VTA311" s="22"/>
      <c r="VTB311" s="22"/>
      <c r="VTC311" s="22"/>
      <c r="VTD311" s="22"/>
      <c r="VTE311" s="22"/>
      <c r="VTF311" s="22"/>
      <c r="VTG311" s="22"/>
      <c r="VTH311" s="22"/>
      <c r="VTI311" s="22"/>
      <c r="VTJ311" s="22"/>
      <c r="VTK311" s="22"/>
      <c r="VTL311" s="22"/>
      <c r="VTM311" s="22"/>
      <c r="VTN311" s="22"/>
      <c r="VTO311" s="22"/>
      <c r="VTP311" s="22"/>
      <c r="VTQ311" s="22"/>
      <c r="VTR311" s="22"/>
      <c r="VTS311" s="22"/>
      <c r="VTT311" s="22"/>
      <c r="VTU311" s="22"/>
      <c r="VTV311" s="22"/>
      <c r="VTW311" s="22"/>
      <c r="VTX311" s="22"/>
      <c r="VTY311" s="22"/>
      <c r="VTZ311" s="22"/>
      <c r="VUA311" s="22"/>
      <c r="VUB311" s="22"/>
      <c r="VUC311" s="22"/>
      <c r="VUD311" s="22"/>
      <c r="VUE311" s="22"/>
      <c r="VUF311" s="22"/>
      <c r="VUG311" s="22"/>
      <c r="VUH311" s="22"/>
      <c r="VUI311" s="22"/>
      <c r="VUJ311" s="22"/>
      <c r="VUK311" s="22"/>
      <c r="VUL311" s="22"/>
      <c r="VUM311" s="22"/>
      <c r="VUN311" s="22"/>
      <c r="VUO311" s="22"/>
      <c r="VUP311" s="22"/>
      <c r="VUQ311" s="22"/>
      <c r="VUR311" s="22"/>
      <c r="VUS311" s="22"/>
      <c r="VUT311" s="22"/>
      <c r="VUU311" s="22"/>
      <c r="VUV311" s="22"/>
      <c r="VUW311" s="22"/>
      <c r="VUX311" s="22"/>
      <c r="VUY311" s="22"/>
      <c r="VUZ311" s="22"/>
      <c r="VVA311" s="22"/>
      <c r="VVB311" s="22"/>
      <c r="VVC311" s="22"/>
      <c r="VVD311" s="22"/>
      <c r="VVE311" s="22"/>
      <c r="VVF311" s="22"/>
      <c r="VVG311" s="22"/>
      <c r="VVH311" s="22"/>
      <c r="VVI311" s="22"/>
      <c r="VVJ311" s="22"/>
      <c r="VVK311" s="22"/>
      <c r="VVL311" s="22"/>
      <c r="VVM311" s="22"/>
      <c r="VVN311" s="22"/>
      <c r="VVO311" s="22"/>
      <c r="VVP311" s="22"/>
      <c r="VVQ311" s="22"/>
      <c r="VVR311" s="22"/>
      <c r="VVS311" s="22"/>
      <c r="VVT311" s="22"/>
      <c r="VVU311" s="22"/>
      <c r="VVV311" s="22"/>
      <c r="VVW311" s="22"/>
      <c r="VVX311" s="22"/>
      <c r="VVY311" s="22"/>
      <c r="VVZ311" s="22"/>
      <c r="VWA311" s="22"/>
      <c r="VWB311" s="22"/>
      <c r="VWC311" s="22"/>
      <c r="VWD311" s="22"/>
      <c r="VWE311" s="22"/>
      <c r="VWF311" s="22"/>
      <c r="VWG311" s="22"/>
      <c r="VWH311" s="22"/>
      <c r="VWI311" s="22"/>
      <c r="VWJ311" s="22"/>
      <c r="VWK311" s="22"/>
      <c r="VWL311" s="22"/>
      <c r="VWM311" s="22"/>
      <c r="VWN311" s="22"/>
      <c r="VWO311" s="22"/>
      <c r="VWP311" s="22"/>
      <c r="VWQ311" s="22"/>
      <c r="VWR311" s="22"/>
      <c r="VWS311" s="22"/>
      <c r="VWT311" s="22"/>
      <c r="VWU311" s="22"/>
      <c r="VWV311" s="22"/>
      <c r="VWW311" s="22"/>
      <c r="VWX311" s="22"/>
      <c r="VWY311" s="22"/>
      <c r="VWZ311" s="22"/>
      <c r="VXA311" s="22"/>
      <c r="VXB311" s="22"/>
      <c r="VXC311" s="22"/>
      <c r="VXD311" s="22"/>
      <c r="VXE311" s="22"/>
      <c r="VXF311" s="22"/>
      <c r="VXG311" s="22"/>
      <c r="VXH311" s="22"/>
      <c r="VXI311" s="22"/>
      <c r="VXJ311" s="22"/>
      <c r="VXK311" s="22"/>
      <c r="VXL311" s="22"/>
      <c r="VXM311" s="22"/>
      <c r="VXN311" s="22"/>
      <c r="VXO311" s="22"/>
      <c r="VXP311" s="22"/>
      <c r="VXQ311" s="22"/>
      <c r="VXR311" s="22"/>
      <c r="VXS311" s="22"/>
      <c r="VXT311" s="22"/>
      <c r="VXU311" s="22"/>
      <c r="VXV311" s="22"/>
      <c r="VXW311" s="22"/>
      <c r="VXX311" s="22"/>
      <c r="VXY311" s="22"/>
      <c r="VXZ311" s="22"/>
      <c r="VYA311" s="22"/>
      <c r="VYB311" s="22"/>
      <c r="VYC311" s="22"/>
      <c r="VYD311" s="22"/>
      <c r="VYE311" s="22"/>
      <c r="VYF311" s="22"/>
      <c r="VYG311" s="22"/>
      <c r="VYH311" s="22"/>
      <c r="VYI311" s="22"/>
      <c r="VYJ311" s="22"/>
      <c r="VYK311" s="22"/>
      <c r="VYL311" s="22"/>
      <c r="VYM311" s="22"/>
      <c r="VYN311" s="22"/>
      <c r="VYO311" s="22"/>
      <c r="VYP311" s="22"/>
      <c r="VYQ311" s="22"/>
      <c r="VYR311" s="22"/>
      <c r="VYS311" s="22"/>
      <c r="VYT311" s="22"/>
      <c r="VYU311" s="22"/>
      <c r="VYV311" s="22"/>
      <c r="VYW311" s="22"/>
      <c r="VYX311" s="22"/>
      <c r="VYY311" s="22"/>
      <c r="VYZ311" s="22"/>
      <c r="VZA311" s="22"/>
      <c r="VZB311" s="22"/>
      <c r="VZC311" s="22"/>
      <c r="VZD311" s="22"/>
      <c r="VZE311" s="22"/>
      <c r="VZF311" s="22"/>
      <c r="VZG311" s="22"/>
      <c r="VZH311" s="22"/>
      <c r="VZI311" s="22"/>
      <c r="VZJ311" s="22"/>
      <c r="VZK311" s="22"/>
      <c r="VZL311" s="22"/>
      <c r="VZM311" s="22"/>
      <c r="VZN311" s="22"/>
      <c r="VZO311" s="22"/>
      <c r="VZP311" s="22"/>
      <c r="VZQ311" s="22"/>
      <c r="VZR311" s="22"/>
      <c r="VZS311" s="22"/>
      <c r="VZT311" s="22"/>
      <c r="VZU311" s="22"/>
      <c r="VZV311" s="22"/>
      <c r="VZW311" s="22"/>
      <c r="VZX311" s="22"/>
      <c r="VZY311" s="22"/>
      <c r="VZZ311" s="22"/>
      <c r="WAA311" s="22"/>
      <c r="WAB311" s="22"/>
      <c r="WAC311" s="22"/>
      <c r="WAD311" s="22"/>
      <c r="WAE311" s="22"/>
      <c r="WAF311" s="22"/>
      <c r="WAG311" s="22"/>
      <c r="WAH311" s="22"/>
      <c r="WAI311" s="22"/>
      <c r="WAJ311" s="22"/>
      <c r="WAK311" s="22"/>
      <c r="WAL311" s="22"/>
      <c r="WAM311" s="22"/>
      <c r="WAN311" s="22"/>
      <c r="WAO311" s="22"/>
      <c r="WAP311" s="22"/>
      <c r="WAQ311" s="22"/>
      <c r="WAR311" s="22"/>
      <c r="WAS311" s="22"/>
      <c r="WAT311" s="22"/>
      <c r="WAU311" s="22"/>
      <c r="WAV311" s="22"/>
      <c r="WAW311" s="22"/>
      <c r="WAX311" s="22"/>
      <c r="WAY311" s="22"/>
      <c r="WAZ311" s="22"/>
      <c r="WBA311" s="22"/>
      <c r="WBB311" s="22"/>
      <c r="WBC311" s="22"/>
      <c r="WBD311" s="22"/>
      <c r="WBE311" s="22"/>
      <c r="WBF311" s="22"/>
      <c r="WBG311" s="22"/>
      <c r="WBH311" s="22"/>
      <c r="WBI311" s="22"/>
      <c r="WBJ311" s="22"/>
      <c r="WBK311" s="22"/>
      <c r="WBL311" s="22"/>
      <c r="WBM311" s="22"/>
      <c r="WBN311" s="22"/>
      <c r="WBO311" s="22"/>
      <c r="WBP311" s="22"/>
      <c r="WBQ311" s="22"/>
      <c r="WBR311" s="22"/>
      <c r="WBS311" s="22"/>
      <c r="WBT311" s="22"/>
      <c r="WBU311" s="22"/>
      <c r="WBV311" s="22"/>
      <c r="WBW311" s="22"/>
      <c r="WBX311" s="22"/>
      <c r="WBY311" s="22"/>
      <c r="WBZ311" s="22"/>
      <c r="WCA311" s="22"/>
      <c r="WCB311" s="22"/>
      <c r="WCC311" s="22"/>
      <c r="WCD311" s="22"/>
      <c r="WCE311" s="22"/>
      <c r="WCF311" s="22"/>
      <c r="WCG311" s="22"/>
      <c r="WCH311" s="22"/>
      <c r="WCI311" s="22"/>
      <c r="WCJ311" s="22"/>
      <c r="WCK311" s="22"/>
      <c r="WCL311" s="22"/>
      <c r="WCM311" s="22"/>
      <c r="WCN311" s="22"/>
      <c r="WCO311" s="22"/>
      <c r="WCP311" s="22"/>
      <c r="WCQ311" s="22"/>
      <c r="WCR311" s="22"/>
      <c r="WCS311" s="22"/>
      <c r="WCT311" s="22"/>
      <c r="WCU311" s="22"/>
      <c r="WCV311" s="22"/>
      <c r="WCW311" s="22"/>
      <c r="WCX311" s="22"/>
      <c r="WCY311" s="22"/>
      <c r="WCZ311" s="22"/>
      <c r="WDA311" s="22"/>
      <c r="WDB311" s="22"/>
      <c r="WDC311" s="22"/>
      <c r="WDD311" s="22"/>
      <c r="WDE311" s="22"/>
      <c r="WDF311" s="22"/>
      <c r="WDG311" s="22"/>
      <c r="WDH311" s="22"/>
      <c r="WDI311" s="22"/>
      <c r="WDJ311" s="22"/>
      <c r="WDK311" s="22"/>
      <c r="WDL311" s="22"/>
      <c r="WDM311" s="22"/>
      <c r="WDN311" s="22"/>
      <c r="WDO311" s="22"/>
      <c r="WDP311" s="22"/>
      <c r="WDQ311" s="22"/>
      <c r="WDR311" s="22"/>
      <c r="WDS311" s="22"/>
      <c r="WDT311" s="22"/>
      <c r="WDU311" s="22"/>
      <c r="WDV311" s="22"/>
      <c r="WDW311" s="22"/>
      <c r="WDX311" s="22"/>
      <c r="WDY311" s="22"/>
      <c r="WDZ311" s="22"/>
      <c r="WEA311" s="22"/>
      <c r="WEB311" s="22"/>
      <c r="WEC311" s="22"/>
      <c r="WED311" s="22"/>
      <c r="WEE311" s="22"/>
      <c r="WEF311" s="22"/>
      <c r="WEG311" s="22"/>
      <c r="WEH311" s="22"/>
      <c r="WEI311" s="22"/>
      <c r="WEJ311" s="22"/>
      <c r="WEK311" s="22"/>
      <c r="WEL311" s="22"/>
      <c r="WEM311" s="22"/>
      <c r="WEN311" s="22"/>
      <c r="WEO311" s="22"/>
      <c r="WEP311" s="22"/>
      <c r="WEQ311" s="22"/>
      <c r="WER311" s="22"/>
      <c r="WES311" s="22"/>
      <c r="WET311" s="22"/>
      <c r="WEU311" s="22"/>
      <c r="WEV311" s="22"/>
      <c r="WEW311" s="22"/>
      <c r="WEX311" s="22"/>
      <c r="WEY311" s="22"/>
      <c r="WEZ311" s="22"/>
      <c r="WFA311" s="22"/>
      <c r="WFB311" s="22"/>
      <c r="WFC311" s="22"/>
      <c r="WFD311" s="22"/>
      <c r="WFE311" s="22"/>
      <c r="WFF311" s="22"/>
      <c r="WFG311" s="22"/>
      <c r="WFH311" s="22"/>
      <c r="WFI311" s="22"/>
      <c r="WFJ311" s="22"/>
      <c r="WFK311" s="22"/>
      <c r="WFL311" s="22"/>
      <c r="WFM311" s="22"/>
      <c r="WFN311" s="22"/>
      <c r="WFO311" s="22"/>
      <c r="WFP311" s="22"/>
      <c r="WFQ311" s="22"/>
      <c r="WFR311" s="22"/>
      <c r="WFS311" s="22"/>
      <c r="WFT311" s="22"/>
      <c r="WFU311" s="22"/>
      <c r="WFV311" s="22"/>
      <c r="WFW311" s="22"/>
      <c r="WFX311" s="22"/>
      <c r="WFY311" s="22"/>
      <c r="WFZ311" s="22"/>
      <c r="WGA311" s="22"/>
      <c r="WGB311" s="22"/>
      <c r="WGC311" s="22"/>
      <c r="WGD311" s="22"/>
      <c r="WGE311" s="22"/>
      <c r="WGF311" s="22"/>
      <c r="WGG311" s="22"/>
      <c r="WGH311" s="22"/>
      <c r="WGI311" s="22"/>
      <c r="WGJ311" s="22"/>
      <c r="WGK311" s="22"/>
      <c r="WGL311" s="22"/>
      <c r="WGM311" s="22"/>
      <c r="WGN311" s="22"/>
      <c r="WGO311" s="22"/>
      <c r="WGP311" s="22"/>
      <c r="WGQ311" s="22"/>
      <c r="WGR311" s="22"/>
      <c r="WGS311" s="22"/>
      <c r="WGT311" s="22"/>
      <c r="WGU311" s="22"/>
      <c r="WGV311" s="22"/>
      <c r="WGW311" s="22"/>
      <c r="WGX311" s="22"/>
      <c r="WGY311" s="22"/>
      <c r="WGZ311" s="22"/>
      <c r="WHA311" s="22"/>
      <c r="WHB311" s="22"/>
      <c r="WHC311" s="22"/>
      <c r="WHD311" s="22"/>
      <c r="WHE311" s="22"/>
      <c r="WHF311" s="22"/>
      <c r="WHG311" s="22"/>
      <c r="WHH311" s="22"/>
      <c r="WHI311" s="22"/>
      <c r="WHJ311" s="22"/>
      <c r="WHK311" s="22"/>
      <c r="WHL311" s="22"/>
      <c r="WHM311" s="22"/>
      <c r="WHN311" s="22"/>
      <c r="WHO311" s="22"/>
      <c r="WHP311" s="22"/>
      <c r="WHQ311" s="22"/>
      <c r="WHR311" s="22"/>
      <c r="WHS311" s="22"/>
      <c r="WHT311" s="22"/>
      <c r="WHU311" s="22"/>
      <c r="WHV311" s="22"/>
      <c r="WHW311" s="22"/>
      <c r="WHX311" s="22"/>
      <c r="WHY311" s="22"/>
      <c r="WHZ311" s="22"/>
      <c r="WIA311" s="22"/>
      <c r="WIB311" s="22"/>
      <c r="WIC311" s="22"/>
      <c r="WID311" s="22"/>
      <c r="WIE311" s="22"/>
      <c r="WIF311" s="22"/>
      <c r="WIG311" s="22"/>
      <c r="WIH311" s="22"/>
      <c r="WII311" s="22"/>
      <c r="WIJ311" s="22"/>
      <c r="WIK311" s="22"/>
      <c r="WIL311" s="22"/>
      <c r="WIM311" s="22"/>
      <c r="WIN311" s="22"/>
      <c r="WIO311" s="22"/>
      <c r="WIP311" s="22"/>
      <c r="WIQ311" s="22"/>
      <c r="WIR311" s="22"/>
      <c r="WIS311" s="22"/>
      <c r="WIT311" s="22"/>
      <c r="WIU311" s="22"/>
      <c r="WIV311" s="22"/>
      <c r="WIW311" s="22"/>
      <c r="WIX311" s="22"/>
      <c r="WIY311" s="22"/>
      <c r="WIZ311" s="22"/>
      <c r="WJA311" s="22"/>
      <c r="WJB311" s="22"/>
      <c r="WJC311" s="22"/>
      <c r="WJD311" s="22"/>
      <c r="WJE311" s="22"/>
      <c r="WJF311" s="22"/>
      <c r="WJG311" s="22"/>
      <c r="WJH311" s="22"/>
      <c r="WJI311" s="22"/>
      <c r="WJJ311" s="22"/>
      <c r="WJK311" s="22"/>
      <c r="WJL311" s="22"/>
      <c r="WJM311" s="22"/>
      <c r="WJN311" s="22"/>
      <c r="WJO311" s="22"/>
      <c r="WJP311" s="22"/>
      <c r="WJQ311" s="22"/>
      <c r="WJR311" s="22"/>
      <c r="WJS311" s="22"/>
      <c r="WJT311" s="22"/>
      <c r="WJU311" s="22"/>
      <c r="WJV311" s="22"/>
      <c r="WJW311" s="22"/>
      <c r="WJX311" s="22"/>
      <c r="WJY311" s="22"/>
      <c r="WJZ311" s="22"/>
      <c r="WKA311" s="22"/>
      <c r="WKB311" s="22"/>
      <c r="WKC311" s="22"/>
      <c r="WKD311" s="22"/>
      <c r="WKE311" s="22"/>
      <c r="WKF311" s="22"/>
      <c r="WKG311" s="22"/>
      <c r="WKH311" s="22"/>
      <c r="WKI311" s="22"/>
      <c r="WKJ311" s="22"/>
      <c r="WKK311" s="22"/>
      <c r="WKL311" s="22"/>
      <c r="WKM311" s="22"/>
      <c r="WKN311" s="22"/>
      <c r="WKO311" s="22"/>
      <c r="WKP311" s="22"/>
      <c r="WKQ311" s="22"/>
      <c r="WKR311" s="22"/>
      <c r="WKS311" s="22"/>
      <c r="WKT311" s="22"/>
      <c r="WKU311" s="22"/>
      <c r="WKV311" s="22"/>
      <c r="WKW311" s="22"/>
      <c r="WKX311" s="22"/>
      <c r="WKY311" s="22"/>
      <c r="WKZ311" s="22"/>
      <c r="WLA311" s="22"/>
      <c r="WLB311" s="22"/>
      <c r="WLC311" s="22"/>
      <c r="WLD311" s="22"/>
      <c r="WLE311" s="22"/>
      <c r="WLF311" s="22"/>
      <c r="WLG311" s="22"/>
      <c r="WLH311" s="22"/>
      <c r="WLI311" s="22"/>
      <c r="WLJ311" s="22"/>
      <c r="WLK311" s="22"/>
      <c r="WLL311" s="22"/>
      <c r="WLM311" s="22"/>
      <c r="WLN311" s="22"/>
      <c r="WLO311" s="22"/>
      <c r="WLP311" s="22"/>
      <c r="WLQ311" s="22"/>
      <c r="WLR311" s="22"/>
      <c r="WLS311" s="22"/>
      <c r="WLT311" s="22"/>
      <c r="WLU311" s="22"/>
      <c r="WLV311" s="22"/>
      <c r="WLW311" s="22"/>
      <c r="WLX311" s="22"/>
      <c r="WLY311" s="22"/>
      <c r="WLZ311" s="22"/>
      <c r="WMA311" s="22"/>
      <c r="WMB311" s="22"/>
      <c r="WMC311" s="22"/>
      <c r="WMD311" s="22"/>
      <c r="WME311" s="22"/>
      <c r="WMF311" s="22"/>
      <c r="WMG311" s="22"/>
      <c r="WMH311" s="22"/>
      <c r="WMI311" s="22"/>
      <c r="WMJ311" s="22"/>
      <c r="WMK311" s="22"/>
      <c r="WML311" s="22"/>
      <c r="WMM311" s="22"/>
      <c r="WMN311" s="22"/>
      <c r="WMO311" s="22"/>
      <c r="WMP311" s="22"/>
      <c r="WMQ311" s="22"/>
      <c r="WMR311" s="22"/>
      <c r="WMS311" s="22"/>
      <c r="WMT311" s="22"/>
      <c r="WMU311" s="22"/>
      <c r="WMV311" s="22"/>
      <c r="WMW311" s="22"/>
      <c r="WMX311" s="22"/>
      <c r="WMY311" s="22"/>
      <c r="WMZ311" s="22"/>
      <c r="WNA311" s="22"/>
      <c r="WNB311" s="22"/>
      <c r="WNC311" s="22"/>
      <c r="WND311" s="22"/>
      <c r="WNE311" s="22"/>
      <c r="WNF311" s="22"/>
      <c r="WNG311" s="22"/>
      <c r="WNH311" s="22"/>
      <c r="WNI311" s="22"/>
      <c r="WNJ311" s="22"/>
      <c r="WNK311" s="22"/>
      <c r="WNL311" s="22"/>
      <c r="WNM311" s="22"/>
      <c r="WNN311" s="22"/>
      <c r="WNO311" s="22"/>
      <c r="WNP311" s="22"/>
      <c r="WNQ311" s="22"/>
      <c r="WNR311" s="22"/>
      <c r="WNS311" s="22"/>
      <c r="WNT311" s="22"/>
      <c r="WNU311" s="22"/>
      <c r="WNV311" s="22"/>
      <c r="WNW311" s="22"/>
      <c r="WNX311" s="22"/>
      <c r="WNY311" s="22"/>
      <c r="WNZ311" s="22"/>
      <c r="WOA311" s="22"/>
      <c r="WOB311" s="22"/>
      <c r="WOC311" s="22"/>
      <c r="WOD311" s="22"/>
      <c r="WOE311" s="22"/>
      <c r="WOF311" s="22"/>
      <c r="WOG311" s="22"/>
      <c r="WOH311" s="22"/>
      <c r="WOI311" s="22"/>
      <c r="WOJ311" s="22"/>
      <c r="WOK311" s="22"/>
      <c r="WOL311" s="22"/>
      <c r="WOM311" s="22"/>
      <c r="WON311" s="22"/>
      <c r="WOO311" s="22"/>
      <c r="WOP311" s="22"/>
      <c r="WOQ311" s="22"/>
      <c r="WOR311" s="22"/>
      <c r="WOS311" s="22"/>
      <c r="WOT311" s="22"/>
      <c r="WOU311" s="22"/>
      <c r="WOV311" s="22"/>
      <c r="WOW311" s="22"/>
      <c r="WOX311" s="22"/>
      <c r="WOY311" s="22"/>
      <c r="WOZ311" s="22"/>
      <c r="WPA311" s="22"/>
      <c r="WPB311" s="22"/>
      <c r="WPC311" s="22"/>
      <c r="WPD311" s="22"/>
      <c r="WPE311" s="22"/>
      <c r="WPF311" s="22"/>
      <c r="WPG311" s="22"/>
      <c r="WPH311" s="22"/>
      <c r="WPI311" s="22"/>
      <c r="WPJ311" s="22"/>
      <c r="WPK311" s="22"/>
      <c r="WPL311" s="22"/>
      <c r="WPM311" s="22"/>
      <c r="WPN311" s="22"/>
      <c r="WPO311" s="22"/>
      <c r="WPP311" s="22"/>
      <c r="WPQ311" s="22"/>
      <c r="WPR311" s="22"/>
      <c r="WPS311" s="22"/>
      <c r="WPT311" s="22"/>
      <c r="WPU311" s="22"/>
      <c r="WPV311" s="22"/>
      <c r="WPW311" s="22"/>
      <c r="WPX311" s="22"/>
      <c r="WPY311" s="22"/>
      <c r="WPZ311" s="22"/>
      <c r="WQA311" s="22"/>
      <c r="WQB311" s="22"/>
      <c r="WQC311" s="22"/>
      <c r="WQD311" s="22"/>
      <c r="WQE311" s="22"/>
      <c r="WQF311" s="22"/>
      <c r="WQG311" s="22"/>
      <c r="WQH311" s="22"/>
      <c r="WQI311" s="22"/>
      <c r="WQJ311" s="22"/>
      <c r="WQK311" s="22"/>
      <c r="WQL311" s="22"/>
      <c r="WQM311" s="22"/>
      <c r="WQN311" s="22"/>
      <c r="WQO311" s="22"/>
      <c r="WQP311" s="22"/>
      <c r="WQQ311" s="22"/>
      <c r="WQR311" s="22"/>
      <c r="WQS311" s="22"/>
      <c r="WQT311" s="22"/>
      <c r="WQU311" s="22"/>
      <c r="WQV311" s="22"/>
      <c r="WQW311" s="22"/>
      <c r="WQX311" s="22"/>
      <c r="WQY311" s="22"/>
      <c r="WQZ311" s="22"/>
      <c r="WRA311" s="22"/>
      <c r="WRB311" s="22"/>
      <c r="WRC311" s="22"/>
      <c r="WRD311" s="22"/>
      <c r="WRE311" s="22"/>
      <c r="WRF311" s="22"/>
      <c r="WRG311" s="22"/>
      <c r="WRH311" s="22"/>
      <c r="WRI311" s="22"/>
      <c r="WRJ311" s="22"/>
      <c r="WRK311" s="22"/>
      <c r="WRL311" s="22"/>
      <c r="WRM311" s="22"/>
      <c r="WRN311" s="22"/>
      <c r="WRO311" s="22"/>
      <c r="WRP311" s="22"/>
      <c r="WRQ311" s="22"/>
      <c r="WRR311" s="22"/>
      <c r="WRS311" s="22"/>
      <c r="WRT311" s="22"/>
      <c r="WRU311" s="22"/>
      <c r="WRV311" s="22"/>
      <c r="WRW311" s="22"/>
      <c r="WRX311" s="22"/>
      <c r="WRY311" s="22"/>
      <c r="WRZ311" s="22"/>
      <c r="WSA311" s="22"/>
      <c r="WSB311" s="22"/>
      <c r="WSC311" s="22"/>
      <c r="WSD311" s="22"/>
      <c r="WSE311" s="22"/>
      <c r="WSF311" s="22"/>
      <c r="WSG311" s="22"/>
      <c r="WSH311" s="22"/>
      <c r="WSI311" s="22"/>
      <c r="WSJ311" s="22"/>
      <c r="WSK311" s="22"/>
      <c r="WSL311" s="22"/>
      <c r="WSM311" s="22"/>
      <c r="WSN311" s="22"/>
      <c r="WSO311" s="22"/>
      <c r="WSP311" s="22"/>
      <c r="WSQ311" s="22"/>
      <c r="WSR311" s="22"/>
      <c r="WSS311" s="22"/>
      <c r="WST311" s="22"/>
      <c r="WSU311" s="22"/>
      <c r="WSV311" s="22"/>
      <c r="WSW311" s="22"/>
      <c r="WSX311" s="22"/>
      <c r="WSY311" s="22"/>
      <c r="WSZ311" s="22"/>
      <c r="WTA311" s="22"/>
      <c r="WTB311" s="22"/>
      <c r="WTC311" s="22"/>
      <c r="WTD311" s="22"/>
      <c r="WTE311" s="22"/>
      <c r="WTF311" s="22"/>
      <c r="WTG311" s="22"/>
      <c r="WTH311" s="22"/>
      <c r="WTI311" s="22"/>
      <c r="WTJ311" s="22"/>
      <c r="WTK311" s="22"/>
      <c r="WTL311" s="22"/>
      <c r="WTM311" s="22"/>
      <c r="WTN311" s="22"/>
      <c r="WTO311" s="22"/>
      <c r="WTP311" s="22"/>
      <c r="WTQ311" s="22"/>
      <c r="WTR311" s="22"/>
      <c r="WTS311" s="22"/>
      <c r="WTT311" s="22"/>
      <c r="WTU311" s="22"/>
      <c r="WTV311" s="22"/>
      <c r="WTW311" s="22"/>
      <c r="WTX311" s="22"/>
      <c r="WTY311" s="22"/>
      <c r="WTZ311" s="22"/>
      <c r="WUA311" s="22"/>
      <c r="WUB311" s="22"/>
      <c r="WUC311" s="22"/>
      <c r="WUD311" s="22"/>
      <c r="WUE311" s="22"/>
      <c r="WUF311" s="22"/>
      <c r="WUG311" s="22"/>
      <c r="WUH311" s="22"/>
      <c r="WUI311" s="22"/>
      <c r="WUJ311" s="22"/>
      <c r="WUK311" s="22"/>
      <c r="WUL311" s="22"/>
      <c r="WUM311" s="22"/>
      <c r="WUN311" s="22"/>
      <c r="WUO311" s="22"/>
      <c r="WUP311" s="22"/>
      <c r="WUQ311" s="22"/>
      <c r="WUR311" s="22"/>
      <c r="WUS311" s="22"/>
      <c r="WUT311" s="22"/>
      <c r="WUU311" s="22"/>
      <c r="WUV311" s="22"/>
      <c r="WUW311" s="22"/>
      <c r="WUX311" s="22"/>
      <c r="WUY311" s="22"/>
      <c r="WUZ311" s="22"/>
      <c r="WVA311" s="22"/>
      <c r="WVB311" s="22"/>
      <c r="WVC311" s="22"/>
      <c r="WVD311" s="22"/>
      <c r="WVE311" s="22"/>
      <c r="WVF311" s="22"/>
      <c r="WVG311" s="22"/>
      <c r="WVH311" s="22"/>
      <c r="WVI311" s="22"/>
      <c r="WVJ311" s="22"/>
      <c r="WVK311" s="22"/>
      <c r="WVL311" s="22"/>
      <c r="WVM311" s="22"/>
      <c r="WVN311" s="22"/>
      <c r="WVO311" s="22"/>
      <c r="WVP311" s="22"/>
      <c r="WVQ311" s="22"/>
      <c r="WVR311" s="22"/>
      <c r="WVS311" s="22"/>
      <c r="WVT311" s="22"/>
      <c r="WVU311" s="22"/>
      <c r="WVV311" s="22"/>
      <c r="WVW311" s="22"/>
      <c r="WVX311" s="22"/>
      <c r="WVY311" s="22"/>
      <c r="WVZ311" s="22"/>
      <c r="WWA311" s="22"/>
      <c r="WWB311" s="22"/>
      <c r="WWC311" s="22"/>
      <c r="WWD311" s="22"/>
      <c r="WWE311" s="22"/>
      <c r="WWF311" s="22"/>
      <c r="WWG311" s="22"/>
      <c r="WWH311" s="22"/>
      <c r="WWI311" s="22"/>
      <c r="WWJ311" s="22"/>
      <c r="WWK311" s="22"/>
      <c r="WWL311" s="22"/>
      <c r="WWM311" s="22"/>
      <c r="WWN311" s="22"/>
      <c r="WWO311" s="22"/>
      <c r="WWP311" s="22"/>
      <c r="WWQ311" s="22"/>
      <c r="WWR311" s="22"/>
      <c r="WWS311" s="22"/>
      <c r="WWT311" s="22"/>
      <c r="WWU311" s="22"/>
      <c r="WWV311" s="22"/>
      <c r="WWW311" s="22"/>
      <c r="WWX311" s="22"/>
      <c r="WWY311" s="22"/>
      <c r="WWZ311" s="22"/>
      <c r="WXA311" s="22"/>
      <c r="WXB311" s="22"/>
      <c r="WXC311" s="22"/>
      <c r="WXD311" s="22"/>
      <c r="WXE311" s="22"/>
      <c r="WXF311" s="22"/>
      <c r="WXG311" s="22"/>
      <c r="WXH311" s="22"/>
      <c r="WXI311" s="22"/>
      <c r="WXJ311" s="22"/>
      <c r="WXK311" s="22"/>
      <c r="WXL311" s="22"/>
      <c r="WXM311" s="22"/>
      <c r="WXN311" s="22"/>
      <c r="WXO311" s="22"/>
      <c r="WXP311" s="22"/>
      <c r="WXQ311" s="22"/>
      <c r="WXR311" s="22"/>
      <c r="WXS311" s="22"/>
      <c r="WXT311" s="22"/>
      <c r="WXU311" s="22"/>
      <c r="WXV311" s="22"/>
      <c r="WXW311" s="22"/>
      <c r="WXX311" s="22"/>
      <c r="WXY311" s="22"/>
      <c r="WXZ311" s="22"/>
      <c r="WYA311" s="22"/>
      <c r="WYB311" s="22"/>
      <c r="WYC311" s="22"/>
      <c r="WYD311" s="22"/>
      <c r="WYE311" s="22"/>
      <c r="WYF311" s="22"/>
      <c r="WYG311" s="22"/>
      <c r="WYH311" s="22"/>
      <c r="WYI311" s="22"/>
      <c r="WYJ311" s="22"/>
      <c r="WYK311" s="22"/>
      <c r="WYL311" s="22"/>
      <c r="WYM311" s="22"/>
      <c r="WYN311" s="22"/>
      <c r="WYO311" s="22"/>
      <c r="WYP311" s="22"/>
      <c r="WYQ311" s="22"/>
      <c r="WYR311" s="22"/>
      <c r="WYS311" s="22"/>
      <c r="WYT311" s="22"/>
      <c r="WYU311" s="22"/>
      <c r="WYV311" s="22"/>
      <c r="WYW311" s="22"/>
      <c r="WYX311" s="22"/>
      <c r="WYY311" s="22"/>
      <c r="WYZ311" s="22"/>
      <c r="WZA311" s="22"/>
      <c r="WZB311" s="22"/>
      <c r="WZC311" s="22"/>
      <c r="WZD311" s="22"/>
      <c r="WZE311" s="22"/>
      <c r="WZF311" s="22"/>
      <c r="WZG311" s="22"/>
      <c r="WZH311" s="22"/>
      <c r="WZI311" s="22"/>
      <c r="WZJ311" s="22"/>
      <c r="WZK311" s="22"/>
      <c r="WZL311" s="22"/>
      <c r="WZM311" s="22"/>
      <c r="WZN311" s="22"/>
      <c r="WZO311" s="22"/>
      <c r="WZP311" s="22"/>
      <c r="WZQ311" s="22"/>
      <c r="WZR311" s="22"/>
      <c r="WZS311" s="22"/>
      <c r="WZT311" s="22"/>
      <c r="WZU311" s="22"/>
      <c r="WZV311" s="22"/>
      <c r="WZW311" s="22"/>
      <c r="WZX311" s="22"/>
      <c r="WZY311" s="22"/>
      <c r="WZZ311" s="22"/>
      <c r="XAA311" s="22"/>
      <c r="XAB311" s="22"/>
      <c r="XAC311" s="22"/>
      <c r="XAD311" s="22"/>
      <c r="XAE311" s="22"/>
      <c r="XAF311" s="22"/>
      <c r="XAG311" s="22"/>
      <c r="XAH311" s="22"/>
      <c r="XAI311" s="22"/>
      <c r="XAJ311" s="22"/>
      <c r="XAK311" s="22"/>
      <c r="XAL311" s="22"/>
      <c r="XAM311" s="22"/>
      <c r="XAN311" s="22"/>
      <c r="XAO311" s="22"/>
      <c r="XAP311" s="22"/>
      <c r="XAQ311" s="22"/>
      <c r="XAR311" s="22"/>
      <c r="XAS311" s="22"/>
      <c r="XAT311" s="22"/>
      <c r="XAU311" s="22"/>
      <c r="XAV311" s="22"/>
      <c r="XAW311" s="22"/>
      <c r="XAX311" s="22"/>
      <c r="XAY311" s="22"/>
      <c r="XAZ311" s="22"/>
      <c r="XBA311" s="22"/>
      <c r="XBB311" s="22"/>
      <c r="XBC311" s="22"/>
      <c r="XBD311" s="22"/>
      <c r="XBE311" s="22"/>
      <c r="XBF311" s="22"/>
      <c r="XBG311" s="22"/>
      <c r="XBH311" s="22"/>
      <c r="XBI311" s="22"/>
      <c r="XBJ311" s="22"/>
      <c r="XBK311" s="22"/>
      <c r="XBL311" s="22"/>
      <c r="XBM311" s="22"/>
      <c r="XBN311" s="22"/>
      <c r="XBO311" s="22"/>
      <c r="XBP311" s="22"/>
      <c r="XBQ311" s="22"/>
      <c r="XBR311" s="22"/>
      <c r="XBS311" s="22"/>
      <c r="XBT311" s="22"/>
      <c r="XBU311" s="22"/>
      <c r="XBV311" s="22"/>
      <c r="XBW311" s="22"/>
      <c r="XBX311" s="22"/>
      <c r="XBY311" s="22"/>
      <c r="XBZ311" s="22"/>
      <c r="XCA311" s="22"/>
      <c r="XCB311" s="22"/>
      <c r="XCC311" s="22"/>
      <c r="XCD311" s="22"/>
      <c r="XCE311" s="22"/>
      <c r="XCF311" s="22"/>
      <c r="XCG311" s="22"/>
      <c r="XCH311" s="22"/>
      <c r="XCI311" s="22"/>
      <c r="XCJ311" s="22"/>
      <c r="XCK311" s="22"/>
      <c r="XCL311" s="22"/>
      <c r="XCM311" s="22"/>
      <c r="XCN311" s="22"/>
      <c r="XCO311" s="22"/>
    </row>
    <row r="312" spans="1:16317" ht="100.5" customHeight="1">
      <c r="A312" s="503"/>
      <c r="B312" s="48" t="s">
        <v>2179</v>
      </c>
      <c r="C312" s="44" t="s">
        <v>2253</v>
      </c>
      <c r="D312" s="47" t="s">
        <v>2254</v>
      </c>
      <c r="E312" s="46" t="s">
        <v>901</v>
      </c>
      <c r="F312" s="46" t="s">
        <v>2255</v>
      </c>
      <c r="G312" s="46" t="s">
        <v>2256</v>
      </c>
      <c r="H312" s="254" t="s">
        <v>6</v>
      </c>
      <c r="I312" s="178"/>
      <c r="J312" s="178"/>
      <c r="K312" s="201"/>
      <c r="L312" s="90"/>
      <c r="M312" s="107"/>
      <c r="N312" s="106"/>
      <c r="O312" s="107"/>
      <c r="P312" s="201"/>
      <c r="Q312" s="90"/>
      <c r="R312" s="107"/>
      <c r="S312" s="106"/>
      <c r="T312" s="107"/>
      <c r="U312" s="201"/>
      <c r="V312" s="90"/>
      <c r="W312" s="350"/>
      <c r="X312" s="329"/>
      <c r="Y312" s="350"/>
      <c r="Z312" s="273"/>
      <c r="AA312" s="90"/>
      <c r="AB312" s="350"/>
      <c r="AC312" s="329"/>
      <c r="AD312" s="350"/>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2"/>
      <c r="CQ312" s="22"/>
      <c r="CR312" s="22"/>
      <c r="CS312" s="22"/>
      <c r="CT312" s="22"/>
      <c r="CU312" s="22"/>
      <c r="CV312" s="22"/>
      <c r="CW312" s="22"/>
      <c r="CX312" s="22"/>
      <c r="CY312" s="22"/>
      <c r="CZ312" s="22"/>
      <c r="DA312" s="22"/>
      <c r="DB312" s="22"/>
      <c r="DC312" s="22"/>
      <c r="DD312" s="22"/>
      <c r="DE312" s="22"/>
      <c r="DF312" s="22"/>
      <c r="DG312" s="22"/>
      <c r="DH312" s="22"/>
      <c r="DI312" s="22"/>
      <c r="DJ312" s="22"/>
      <c r="DK312" s="22"/>
      <c r="DL312" s="22"/>
      <c r="DM312" s="22"/>
      <c r="DN312" s="22"/>
      <c r="DO312" s="22"/>
      <c r="DP312" s="22"/>
      <c r="DQ312" s="22"/>
      <c r="DR312" s="22"/>
      <c r="DS312" s="22"/>
      <c r="DT312" s="22"/>
      <c r="DU312" s="22"/>
      <c r="DV312" s="22"/>
      <c r="DW312" s="22"/>
      <c r="DX312" s="22"/>
      <c r="DY312" s="22"/>
      <c r="DZ312" s="22"/>
      <c r="EA312" s="22"/>
      <c r="EB312" s="22"/>
      <c r="EC312" s="22"/>
      <c r="ED312" s="22"/>
      <c r="EE312" s="22"/>
      <c r="EF312" s="22"/>
      <c r="EG312" s="22"/>
      <c r="EH312" s="22"/>
      <c r="EI312" s="22"/>
      <c r="EJ312" s="22"/>
      <c r="EK312" s="22"/>
      <c r="EL312" s="22"/>
      <c r="EM312" s="22"/>
      <c r="EN312" s="22"/>
      <c r="EO312" s="22"/>
      <c r="EP312" s="22"/>
      <c r="EQ312" s="22"/>
      <c r="ER312" s="22"/>
      <c r="ES312" s="22"/>
      <c r="ET312" s="22"/>
      <c r="EU312" s="22"/>
      <c r="EV312" s="22"/>
      <c r="EW312" s="22"/>
      <c r="EX312" s="22"/>
      <c r="EY312" s="22"/>
      <c r="EZ312" s="22"/>
      <c r="FA312" s="22"/>
      <c r="FB312" s="22"/>
      <c r="FC312" s="22"/>
      <c r="FD312" s="22"/>
      <c r="FE312" s="22"/>
      <c r="FF312" s="22"/>
      <c r="FG312" s="22"/>
      <c r="FH312" s="22"/>
      <c r="FI312" s="22"/>
      <c r="FJ312" s="22"/>
      <c r="FK312" s="22"/>
      <c r="FL312" s="22"/>
      <c r="FM312" s="22"/>
      <c r="FN312" s="22"/>
      <c r="FO312" s="22"/>
      <c r="FP312" s="22"/>
      <c r="FQ312" s="22"/>
      <c r="FR312" s="22"/>
      <c r="FS312" s="22"/>
      <c r="FT312" s="22"/>
      <c r="FU312" s="22"/>
      <c r="FV312" s="22"/>
      <c r="FW312" s="22"/>
      <c r="FX312" s="22"/>
      <c r="FY312" s="22"/>
      <c r="FZ312" s="22"/>
      <c r="GA312" s="22"/>
      <c r="GB312" s="22"/>
      <c r="GC312" s="22"/>
      <c r="GD312" s="22"/>
      <c r="GE312" s="22"/>
      <c r="GF312" s="22"/>
      <c r="GG312" s="22"/>
      <c r="GH312" s="22"/>
      <c r="GI312" s="22"/>
      <c r="GJ312" s="22"/>
      <c r="GK312" s="22"/>
      <c r="GL312" s="22"/>
      <c r="GM312" s="22"/>
      <c r="GN312" s="22"/>
      <c r="GO312" s="22"/>
      <c r="GP312" s="22"/>
      <c r="GQ312" s="22"/>
      <c r="GR312" s="22"/>
      <c r="GS312" s="22"/>
      <c r="GT312" s="22"/>
      <c r="GU312" s="22"/>
      <c r="GV312" s="22"/>
      <c r="GW312" s="22"/>
      <c r="GX312" s="22"/>
      <c r="GY312" s="22"/>
      <c r="GZ312" s="22"/>
      <c r="HA312" s="22"/>
      <c r="HB312" s="22"/>
      <c r="HC312" s="22"/>
      <c r="HD312" s="22"/>
      <c r="HE312" s="22"/>
      <c r="HF312" s="22"/>
      <c r="HG312" s="22"/>
      <c r="HH312" s="22"/>
      <c r="HI312" s="22"/>
      <c r="HJ312" s="22"/>
      <c r="HK312" s="22"/>
      <c r="HL312" s="22"/>
      <c r="HM312" s="22"/>
      <c r="HN312" s="22"/>
      <c r="HO312" s="22"/>
      <c r="HP312" s="22"/>
      <c r="HQ312" s="22"/>
      <c r="HR312" s="22"/>
      <c r="HS312" s="22"/>
      <c r="HT312" s="22"/>
      <c r="HU312" s="22"/>
      <c r="HV312" s="22"/>
      <c r="HW312" s="22"/>
      <c r="HX312" s="22"/>
      <c r="HY312" s="22"/>
      <c r="HZ312" s="22"/>
      <c r="IA312" s="22"/>
      <c r="IB312" s="22"/>
      <c r="IC312" s="22"/>
      <c r="ID312" s="22"/>
      <c r="IE312" s="22"/>
      <c r="IF312" s="22"/>
      <c r="IG312" s="22"/>
      <c r="IH312" s="22"/>
      <c r="II312" s="22"/>
      <c r="IJ312" s="22"/>
      <c r="IK312" s="22"/>
      <c r="IL312" s="22"/>
      <c r="IM312" s="22"/>
      <c r="IN312" s="22"/>
      <c r="IO312" s="22"/>
      <c r="IP312" s="22"/>
      <c r="IQ312" s="22"/>
      <c r="IR312" s="22"/>
      <c r="IS312" s="22"/>
      <c r="IT312" s="22"/>
      <c r="IU312" s="22"/>
      <c r="IV312" s="22"/>
      <c r="IW312" s="22"/>
      <c r="IX312" s="22"/>
      <c r="IY312" s="22"/>
      <c r="IZ312" s="22"/>
      <c r="JA312" s="22"/>
      <c r="JB312" s="22"/>
      <c r="JC312" s="22"/>
      <c r="JD312" s="22"/>
      <c r="JE312" s="22"/>
      <c r="JF312" s="22"/>
      <c r="JG312" s="22"/>
      <c r="JH312" s="22"/>
      <c r="JI312" s="22"/>
      <c r="JJ312" s="22"/>
      <c r="JK312" s="22"/>
      <c r="JL312" s="22"/>
      <c r="JM312" s="22"/>
      <c r="JN312" s="22"/>
      <c r="JO312" s="22"/>
      <c r="JP312" s="22"/>
      <c r="JQ312" s="22"/>
      <c r="JR312" s="22"/>
      <c r="JS312" s="22"/>
      <c r="JT312" s="22"/>
      <c r="JU312" s="22"/>
      <c r="JV312" s="22"/>
      <c r="JW312" s="22"/>
      <c r="JX312" s="22"/>
      <c r="JY312" s="22"/>
      <c r="JZ312" s="22"/>
      <c r="KA312" s="22"/>
      <c r="KB312" s="22"/>
      <c r="KC312" s="22"/>
      <c r="KD312" s="22"/>
      <c r="KE312" s="22"/>
      <c r="KF312" s="22"/>
      <c r="KG312" s="22"/>
      <c r="KH312" s="22"/>
      <c r="KI312" s="22"/>
      <c r="KJ312" s="22"/>
      <c r="KK312" s="22"/>
      <c r="KL312" s="22"/>
      <c r="KM312" s="22"/>
      <c r="KN312" s="22"/>
      <c r="KO312" s="22"/>
      <c r="KP312" s="22"/>
      <c r="KQ312" s="22"/>
      <c r="KR312" s="22"/>
      <c r="KS312" s="22"/>
      <c r="KT312" s="22"/>
      <c r="KU312" s="22"/>
      <c r="KV312" s="22"/>
      <c r="KW312" s="22"/>
      <c r="KX312" s="22"/>
      <c r="KY312" s="22"/>
      <c r="KZ312" s="22"/>
      <c r="LA312" s="22"/>
      <c r="LB312" s="22"/>
      <c r="LC312" s="22"/>
      <c r="LD312" s="22"/>
      <c r="LE312" s="22"/>
      <c r="LF312" s="22"/>
      <c r="LG312" s="22"/>
      <c r="LH312" s="22"/>
      <c r="LI312" s="22"/>
      <c r="LJ312" s="22"/>
      <c r="LK312" s="22"/>
      <c r="LL312" s="22"/>
      <c r="LM312" s="22"/>
      <c r="LN312" s="22"/>
      <c r="LO312" s="22"/>
      <c r="LP312" s="22"/>
      <c r="LQ312" s="22"/>
      <c r="LR312" s="22"/>
      <c r="LS312" s="22"/>
      <c r="LT312" s="22"/>
      <c r="LU312" s="22"/>
      <c r="LV312" s="22"/>
      <c r="LW312" s="22"/>
      <c r="LX312" s="22"/>
      <c r="LY312" s="22"/>
      <c r="LZ312" s="22"/>
      <c r="MA312" s="22"/>
      <c r="MB312" s="22"/>
      <c r="MC312" s="22"/>
      <c r="MD312" s="22"/>
      <c r="ME312" s="22"/>
      <c r="MF312" s="22"/>
      <c r="MG312" s="22"/>
      <c r="MH312" s="22"/>
      <c r="MI312" s="22"/>
      <c r="MJ312" s="22"/>
      <c r="MK312" s="22"/>
      <c r="ML312" s="22"/>
      <c r="MM312" s="22"/>
      <c r="MN312" s="22"/>
      <c r="MO312" s="22"/>
      <c r="MP312" s="22"/>
      <c r="MQ312" s="22"/>
      <c r="MR312" s="22"/>
      <c r="MS312" s="22"/>
      <c r="MT312" s="22"/>
      <c r="MU312" s="22"/>
      <c r="MV312" s="22"/>
      <c r="MW312" s="22"/>
      <c r="MX312" s="22"/>
      <c r="MY312" s="22"/>
      <c r="MZ312" s="22"/>
      <c r="NA312" s="22"/>
      <c r="NB312" s="22"/>
      <c r="NC312" s="22"/>
      <c r="ND312" s="22"/>
      <c r="NE312" s="22"/>
      <c r="NF312" s="22"/>
      <c r="NG312" s="22"/>
      <c r="NH312" s="22"/>
      <c r="NI312" s="22"/>
      <c r="NJ312" s="22"/>
      <c r="NK312" s="22"/>
      <c r="NL312" s="22"/>
      <c r="NM312" s="22"/>
      <c r="NN312" s="22"/>
      <c r="NO312" s="22"/>
      <c r="NP312" s="22"/>
      <c r="NQ312" s="22"/>
      <c r="NR312" s="22"/>
      <c r="NS312" s="22"/>
      <c r="NT312" s="22"/>
      <c r="NU312" s="22"/>
      <c r="NV312" s="22"/>
      <c r="NW312" s="22"/>
      <c r="NX312" s="22"/>
      <c r="NY312" s="22"/>
      <c r="NZ312" s="22"/>
      <c r="OA312" s="22"/>
      <c r="OB312" s="22"/>
      <c r="OC312" s="22"/>
      <c r="OD312" s="22"/>
      <c r="OE312" s="22"/>
      <c r="OF312" s="22"/>
      <c r="OG312" s="22"/>
      <c r="OH312" s="22"/>
      <c r="OI312" s="22"/>
      <c r="OJ312" s="22"/>
      <c r="OK312" s="22"/>
      <c r="OL312" s="22"/>
      <c r="OM312" s="22"/>
      <c r="ON312" s="22"/>
      <c r="OO312" s="22"/>
      <c r="OP312" s="22"/>
      <c r="OQ312" s="22"/>
      <c r="OR312" s="22"/>
      <c r="OS312" s="22"/>
      <c r="OT312" s="22"/>
      <c r="OU312" s="22"/>
      <c r="OV312" s="22"/>
      <c r="OW312" s="22"/>
      <c r="OX312" s="22"/>
      <c r="OY312" s="22"/>
      <c r="OZ312" s="22"/>
      <c r="PA312" s="22"/>
      <c r="PB312" s="22"/>
      <c r="PC312" s="22"/>
      <c r="PD312" s="22"/>
      <c r="PE312" s="22"/>
      <c r="PF312" s="22"/>
      <c r="PG312" s="22"/>
      <c r="PH312" s="22"/>
      <c r="PI312" s="22"/>
      <c r="PJ312" s="22"/>
      <c r="PK312" s="22"/>
      <c r="PL312" s="22"/>
      <c r="PM312" s="22"/>
      <c r="PN312" s="22"/>
      <c r="PO312" s="22"/>
      <c r="PP312" s="22"/>
      <c r="PQ312" s="22"/>
      <c r="PR312" s="22"/>
      <c r="PS312" s="22"/>
      <c r="PT312" s="22"/>
      <c r="PU312" s="22"/>
      <c r="PV312" s="22"/>
      <c r="PW312" s="22"/>
      <c r="PX312" s="22"/>
      <c r="PY312" s="22"/>
      <c r="PZ312" s="22"/>
      <c r="QA312" s="22"/>
      <c r="QB312" s="22"/>
      <c r="QC312" s="22"/>
      <c r="QD312" s="22"/>
      <c r="QE312" s="22"/>
      <c r="QF312" s="22"/>
      <c r="QG312" s="22"/>
      <c r="QH312" s="22"/>
      <c r="QI312" s="22"/>
      <c r="QJ312" s="22"/>
      <c r="QK312" s="22"/>
      <c r="QL312" s="22"/>
      <c r="QM312" s="22"/>
      <c r="QN312" s="22"/>
      <c r="QO312" s="22"/>
      <c r="QP312" s="22"/>
      <c r="QQ312" s="22"/>
      <c r="QR312" s="22"/>
      <c r="QS312" s="22"/>
      <c r="QT312" s="22"/>
      <c r="QU312" s="22"/>
      <c r="QV312" s="22"/>
      <c r="QW312" s="22"/>
      <c r="QX312" s="22"/>
      <c r="QY312" s="22"/>
      <c r="QZ312" s="22"/>
      <c r="RA312" s="22"/>
      <c r="RB312" s="22"/>
      <c r="RC312" s="22"/>
      <c r="RD312" s="22"/>
      <c r="RE312" s="22"/>
      <c r="RF312" s="22"/>
      <c r="RG312" s="22"/>
      <c r="RH312" s="22"/>
      <c r="RI312" s="22"/>
      <c r="RJ312" s="22"/>
      <c r="RK312" s="22"/>
      <c r="RL312" s="22"/>
      <c r="RM312" s="22"/>
      <c r="RN312" s="22"/>
      <c r="RO312" s="22"/>
      <c r="RP312" s="22"/>
      <c r="RQ312" s="22"/>
      <c r="RR312" s="22"/>
      <c r="RS312" s="22"/>
      <c r="RT312" s="22"/>
      <c r="RU312" s="22"/>
      <c r="RV312" s="22"/>
      <c r="RW312" s="22"/>
      <c r="RX312" s="22"/>
      <c r="RY312" s="22"/>
      <c r="RZ312" s="22"/>
      <c r="SA312" s="22"/>
      <c r="SB312" s="22"/>
      <c r="SC312" s="22"/>
      <c r="SD312" s="22"/>
      <c r="SE312" s="22"/>
      <c r="SF312" s="22"/>
      <c r="SG312" s="22"/>
      <c r="SH312" s="22"/>
      <c r="SI312" s="22"/>
      <c r="SJ312" s="22"/>
      <c r="SK312" s="22"/>
      <c r="SL312" s="22"/>
      <c r="SM312" s="22"/>
      <c r="SN312" s="22"/>
      <c r="SO312" s="22"/>
      <c r="SP312" s="22"/>
      <c r="SQ312" s="22"/>
      <c r="SR312" s="22"/>
      <c r="SS312" s="22"/>
      <c r="ST312" s="22"/>
      <c r="SU312" s="22"/>
      <c r="SV312" s="22"/>
      <c r="SW312" s="22"/>
      <c r="SX312" s="22"/>
      <c r="SY312" s="22"/>
      <c r="SZ312" s="22"/>
      <c r="TA312" s="22"/>
      <c r="TB312" s="22"/>
      <c r="TC312" s="22"/>
      <c r="TD312" s="22"/>
      <c r="TE312" s="22"/>
      <c r="TF312" s="22"/>
      <c r="TG312" s="22"/>
      <c r="TH312" s="22"/>
      <c r="TI312" s="22"/>
      <c r="TJ312" s="22"/>
      <c r="TK312" s="22"/>
      <c r="TL312" s="22"/>
      <c r="TM312" s="22"/>
      <c r="TN312" s="22"/>
      <c r="TO312" s="22"/>
      <c r="TP312" s="22"/>
      <c r="TQ312" s="22"/>
      <c r="TR312" s="22"/>
      <c r="TS312" s="22"/>
      <c r="TT312" s="22"/>
      <c r="TU312" s="22"/>
      <c r="TV312" s="22"/>
      <c r="TW312" s="22"/>
      <c r="TX312" s="22"/>
      <c r="TY312" s="22"/>
      <c r="TZ312" s="22"/>
      <c r="UA312" s="22"/>
      <c r="UB312" s="22"/>
      <c r="UC312" s="22"/>
      <c r="UD312" s="22"/>
      <c r="UE312" s="22"/>
      <c r="UF312" s="22"/>
      <c r="UG312" s="22"/>
      <c r="UH312" s="22"/>
      <c r="UI312" s="22"/>
      <c r="UJ312" s="22"/>
      <c r="UK312" s="22"/>
      <c r="UL312" s="22"/>
      <c r="UM312" s="22"/>
      <c r="UN312" s="22"/>
      <c r="UO312" s="22"/>
      <c r="UP312" s="22"/>
      <c r="UQ312" s="22"/>
      <c r="UR312" s="22"/>
      <c r="US312" s="22"/>
      <c r="UT312" s="22"/>
      <c r="UU312" s="22"/>
      <c r="UV312" s="22"/>
      <c r="UW312" s="22"/>
      <c r="UX312" s="22"/>
      <c r="UY312" s="22"/>
      <c r="UZ312" s="22"/>
      <c r="VA312" s="22"/>
      <c r="VB312" s="22"/>
      <c r="VC312" s="22"/>
      <c r="VD312" s="22"/>
      <c r="VE312" s="22"/>
      <c r="VF312" s="22"/>
      <c r="VG312" s="22"/>
      <c r="VH312" s="22"/>
      <c r="VI312" s="22"/>
      <c r="VJ312" s="22"/>
      <c r="VK312" s="22"/>
      <c r="VL312" s="22"/>
      <c r="VM312" s="22"/>
      <c r="VN312" s="22"/>
      <c r="VO312" s="22"/>
      <c r="VP312" s="22"/>
      <c r="VQ312" s="22"/>
      <c r="VR312" s="22"/>
      <c r="VS312" s="22"/>
      <c r="VT312" s="22"/>
      <c r="VU312" s="22"/>
      <c r="VV312" s="22"/>
      <c r="VW312" s="22"/>
      <c r="VX312" s="22"/>
      <c r="VY312" s="22"/>
      <c r="VZ312" s="22"/>
      <c r="WA312" s="22"/>
      <c r="WB312" s="22"/>
      <c r="WC312" s="22"/>
      <c r="WD312" s="22"/>
      <c r="WE312" s="22"/>
      <c r="WF312" s="22"/>
      <c r="WG312" s="22"/>
      <c r="WH312" s="22"/>
      <c r="WI312" s="22"/>
      <c r="WJ312" s="22"/>
      <c r="WK312" s="22"/>
      <c r="WL312" s="22"/>
      <c r="WM312" s="22"/>
      <c r="WN312" s="22"/>
      <c r="WO312" s="22"/>
      <c r="WP312" s="22"/>
      <c r="WQ312" s="22"/>
      <c r="WR312" s="22"/>
      <c r="WS312" s="22"/>
      <c r="WT312" s="22"/>
      <c r="WU312" s="22"/>
      <c r="WV312" s="22"/>
      <c r="WW312" s="22"/>
      <c r="WX312" s="22"/>
      <c r="WY312" s="22"/>
      <c r="WZ312" s="22"/>
      <c r="XA312" s="22"/>
      <c r="XB312" s="22"/>
      <c r="XC312" s="22"/>
      <c r="XD312" s="22"/>
      <c r="XE312" s="22"/>
      <c r="XF312" s="22"/>
      <c r="XG312" s="22"/>
      <c r="XH312" s="22"/>
      <c r="XI312" s="22"/>
      <c r="XJ312" s="22"/>
      <c r="XK312" s="22"/>
      <c r="XL312" s="22"/>
      <c r="XM312" s="22"/>
      <c r="XN312" s="22"/>
      <c r="XO312" s="22"/>
      <c r="XP312" s="22"/>
      <c r="XQ312" s="22"/>
      <c r="XR312" s="22"/>
      <c r="XS312" s="22"/>
      <c r="XT312" s="22"/>
      <c r="XU312" s="22"/>
      <c r="XV312" s="22"/>
      <c r="XW312" s="22"/>
      <c r="XX312" s="22"/>
      <c r="XY312" s="22"/>
      <c r="XZ312" s="22"/>
      <c r="YA312" s="22"/>
      <c r="YB312" s="22"/>
      <c r="YC312" s="22"/>
      <c r="YD312" s="22"/>
      <c r="YE312" s="22"/>
      <c r="YF312" s="22"/>
      <c r="YG312" s="22"/>
      <c r="YH312" s="22"/>
      <c r="YI312" s="22"/>
      <c r="YJ312" s="22"/>
      <c r="YK312" s="22"/>
      <c r="YL312" s="22"/>
      <c r="YM312" s="22"/>
      <c r="YN312" s="22"/>
      <c r="YO312" s="22"/>
      <c r="YP312" s="22"/>
      <c r="YQ312" s="22"/>
      <c r="YR312" s="22"/>
      <c r="YS312" s="22"/>
      <c r="YT312" s="22"/>
      <c r="YU312" s="22"/>
      <c r="YV312" s="22"/>
      <c r="YW312" s="22"/>
      <c r="YX312" s="22"/>
      <c r="YY312" s="22"/>
      <c r="YZ312" s="22"/>
      <c r="ZA312" s="22"/>
      <c r="ZB312" s="22"/>
      <c r="ZC312" s="22"/>
      <c r="ZD312" s="22"/>
      <c r="ZE312" s="22"/>
      <c r="ZF312" s="22"/>
      <c r="ZG312" s="22"/>
      <c r="ZH312" s="22"/>
      <c r="ZI312" s="22"/>
      <c r="ZJ312" s="22"/>
      <c r="ZK312" s="22"/>
      <c r="ZL312" s="22"/>
      <c r="ZM312" s="22"/>
      <c r="ZN312" s="22"/>
      <c r="ZO312" s="22"/>
      <c r="ZP312" s="22"/>
      <c r="ZQ312" s="22"/>
      <c r="ZR312" s="22"/>
      <c r="ZS312" s="22"/>
      <c r="ZT312" s="22"/>
      <c r="ZU312" s="22"/>
      <c r="ZV312" s="22"/>
      <c r="ZW312" s="22"/>
      <c r="ZX312" s="22"/>
      <c r="ZY312" s="22"/>
      <c r="ZZ312" s="22"/>
      <c r="AAA312" s="22"/>
      <c r="AAB312" s="22"/>
      <c r="AAC312" s="22"/>
      <c r="AAD312" s="22"/>
      <c r="AAE312" s="22"/>
      <c r="AAF312" s="22"/>
      <c r="AAG312" s="22"/>
      <c r="AAH312" s="22"/>
      <c r="AAI312" s="22"/>
      <c r="AAJ312" s="22"/>
      <c r="AAK312" s="22"/>
      <c r="AAL312" s="22"/>
      <c r="AAM312" s="22"/>
      <c r="AAN312" s="22"/>
      <c r="AAO312" s="22"/>
      <c r="AAP312" s="22"/>
      <c r="AAQ312" s="22"/>
      <c r="AAR312" s="22"/>
      <c r="AAS312" s="22"/>
      <c r="AAT312" s="22"/>
      <c r="AAU312" s="22"/>
      <c r="AAV312" s="22"/>
      <c r="AAW312" s="22"/>
      <c r="AAX312" s="22"/>
      <c r="AAY312" s="22"/>
      <c r="AAZ312" s="22"/>
      <c r="ABA312" s="22"/>
      <c r="ABB312" s="22"/>
      <c r="ABC312" s="22"/>
      <c r="ABD312" s="22"/>
      <c r="ABE312" s="22"/>
      <c r="ABF312" s="22"/>
      <c r="ABG312" s="22"/>
      <c r="ABH312" s="22"/>
      <c r="ABI312" s="22"/>
      <c r="ABJ312" s="22"/>
      <c r="ABK312" s="22"/>
      <c r="ABL312" s="22"/>
      <c r="ABM312" s="22"/>
      <c r="ABN312" s="22"/>
      <c r="ABO312" s="22"/>
      <c r="ABP312" s="22"/>
      <c r="ABQ312" s="22"/>
      <c r="ABR312" s="22"/>
      <c r="ABS312" s="22"/>
      <c r="ABT312" s="22"/>
      <c r="ABU312" s="22"/>
      <c r="ABV312" s="22"/>
      <c r="ABW312" s="22"/>
      <c r="ABX312" s="22"/>
      <c r="ABY312" s="22"/>
      <c r="ABZ312" s="22"/>
      <c r="ACA312" s="22"/>
      <c r="ACB312" s="22"/>
      <c r="ACC312" s="22"/>
      <c r="ACD312" s="22"/>
      <c r="ACE312" s="22"/>
      <c r="ACF312" s="22"/>
      <c r="ACG312" s="22"/>
      <c r="ACH312" s="22"/>
      <c r="ACI312" s="22"/>
      <c r="ACJ312" s="22"/>
      <c r="ACK312" s="22"/>
      <c r="ACL312" s="22"/>
      <c r="ACM312" s="22"/>
      <c r="ACN312" s="22"/>
      <c r="ACO312" s="22"/>
      <c r="ACP312" s="22"/>
      <c r="ACQ312" s="22"/>
      <c r="ACR312" s="22"/>
      <c r="ACS312" s="22"/>
      <c r="ACT312" s="22"/>
      <c r="ACU312" s="22"/>
      <c r="ACV312" s="22"/>
      <c r="ACW312" s="22"/>
      <c r="ACX312" s="22"/>
      <c r="ACY312" s="22"/>
      <c r="ACZ312" s="22"/>
      <c r="ADA312" s="22"/>
      <c r="ADB312" s="22"/>
      <c r="ADC312" s="22"/>
      <c r="ADD312" s="22"/>
      <c r="ADE312" s="22"/>
      <c r="ADF312" s="22"/>
      <c r="ADG312" s="22"/>
      <c r="ADH312" s="22"/>
      <c r="ADI312" s="22"/>
      <c r="ADJ312" s="22"/>
      <c r="ADK312" s="22"/>
      <c r="ADL312" s="22"/>
      <c r="ADM312" s="22"/>
      <c r="ADN312" s="22"/>
      <c r="ADO312" s="22"/>
      <c r="ADP312" s="22"/>
      <c r="ADQ312" s="22"/>
      <c r="ADR312" s="22"/>
      <c r="ADS312" s="22"/>
      <c r="ADT312" s="22"/>
      <c r="ADU312" s="22"/>
      <c r="ADV312" s="22"/>
      <c r="ADW312" s="22"/>
      <c r="ADX312" s="22"/>
      <c r="ADY312" s="22"/>
      <c r="ADZ312" s="22"/>
      <c r="AEA312" s="22"/>
      <c r="AEB312" s="22"/>
      <c r="AEC312" s="22"/>
      <c r="AED312" s="22"/>
      <c r="AEE312" s="22"/>
      <c r="AEF312" s="22"/>
      <c r="AEG312" s="22"/>
      <c r="AEH312" s="22"/>
      <c r="AEI312" s="22"/>
      <c r="AEJ312" s="22"/>
      <c r="AEK312" s="22"/>
      <c r="AEL312" s="22"/>
      <c r="AEM312" s="22"/>
      <c r="AEN312" s="22"/>
      <c r="AEO312" s="22"/>
      <c r="AEP312" s="22"/>
      <c r="AEQ312" s="22"/>
      <c r="AER312" s="22"/>
      <c r="AES312" s="22"/>
      <c r="AET312" s="22"/>
      <c r="AEU312" s="22"/>
      <c r="AEV312" s="22"/>
      <c r="AEW312" s="22"/>
      <c r="AEX312" s="22"/>
      <c r="AEY312" s="22"/>
      <c r="AEZ312" s="22"/>
      <c r="AFA312" s="22"/>
      <c r="AFB312" s="22"/>
      <c r="AFC312" s="22"/>
      <c r="AFD312" s="22"/>
      <c r="AFE312" s="22"/>
      <c r="AFF312" s="22"/>
      <c r="AFG312" s="22"/>
      <c r="AFH312" s="22"/>
      <c r="AFI312" s="22"/>
      <c r="AFJ312" s="22"/>
      <c r="AFK312" s="22"/>
      <c r="AFL312" s="22"/>
      <c r="AFM312" s="22"/>
      <c r="AFN312" s="22"/>
      <c r="AFO312" s="22"/>
      <c r="AFP312" s="22"/>
      <c r="AFQ312" s="22"/>
      <c r="AFR312" s="22"/>
      <c r="AFS312" s="22"/>
      <c r="AFT312" s="22"/>
      <c r="AFU312" s="22"/>
      <c r="AFV312" s="22"/>
      <c r="AFW312" s="22"/>
      <c r="AFX312" s="22"/>
      <c r="AFY312" s="22"/>
      <c r="AFZ312" s="22"/>
      <c r="AGA312" s="22"/>
      <c r="AGB312" s="22"/>
      <c r="AGC312" s="22"/>
      <c r="AGD312" s="22"/>
      <c r="AGE312" s="22"/>
      <c r="AGF312" s="22"/>
      <c r="AGG312" s="22"/>
      <c r="AGH312" s="22"/>
      <c r="AGI312" s="22"/>
      <c r="AGJ312" s="22"/>
      <c r="AGK312" s="22"/>
      <c r="AGL312" s="22"/>
      <c r="AGM312" s="22"/>
      <c r="AGN312" s="22"/>
      <c r="AGO312" s="22"/>
      <c r="AGP312" s="22"/>
      <c r="AGQ312" s="22"/>
      <c r="AGR312" s="22"/>
      <c r="AGS312" s="22"/>
      <c r="AGT312" s="22"/>
      <c r="AGU312" s="22"/>
      <c r="AGV312" s="22"/>
      <c r="AGW312" s="22"/>
      <c r="AGX312" s="22"/>
      <c r="AGY312" s="22"/>
      <c r="AGZ312" s="22"/>
      <c r="AHA312" s="22"/>
      <c r="AHB312" s="22"/>
      <c r="AHC312" s="22"/>
      <c r="AHD312" s="22"/>
      <c r="AHE312" s="22"/>
      <c r="AHF312" s="22"/>
      <c r="AHG312" s="22"/>
      <c r="AHH312" s="22"/>
      <c r="AHI312" s="22"/>
      <c r="AHJ312" s="22"/>
      <c r="AHK312" s="22"/>
      <c r="AHL312" s="22"/>
      <c r="AHM312" s="22"/>
      <c r="AHN312" s="22"/>
      <c r="AHO312" s="22"/>
      <c r="AHP312" s="22"/>
      <c r="AHQ312" s="22"/>
      <c r="AHR312" s="22"/>
      <c r="AHS312" s="22"/>
      <c r="AHT312" s="22"/>
      <c r="AHU312" s="22"/>
      <c r="AHV312" s="22"/>
      <c r="AHW312" s="22"/>
      <c r="AHX312" s="22"/>
      <c r="AHY312" s="22"/>
      <c r="AHZ312" s="22"/>
      <c r="AIA312" s="22"/>
      <c r="AIB312" s="22"/>
      <c r="AIC312" s="22"/>
      <c r="AID312" s="22"/>
      <c r="AIE312" s="22"/>
      <c r="AIF312" s="22"/>
      <c r="AIG312" s="22"/>
      <c r="AIH312" s="22"/>
      <c r="AII312" s="22"/>
      <c r="AIJ312" s="22"/>
      <c r="AIK312" s="22"/>
      <c r="AIL312" s="22"/>
      <c r="AIM312" s="22"/>
      <c r="AIN312" s="22"/>
      <c r="AIO312" s="22"/>
      <c r="AIP312" s="22"/>
      <c r="AIQ312" s="22"/>
      <c r="AIR312" s="22"/>
      <c r="AIS312" s="22"/>
      <c r="AIT312" s="22"/>
      <c r="AIU312" s="22"/>
      <c r="AIV312" s="22"/>
      <c r="AIW312" s="22"/>
      <c r="AIX312" s="22"/>
      <c r="AIY312" s="22"/>
      <c r="AIZ312" s="22"/>
      <c r="AJA312" s="22"/>
      <c r="AJB312" s="22"/>
      <c r="AJC312" s="22"/>
      <c r="AJD312" s="22"/>
      <c r="AJE312" s="22"/>
      <c r="AJF312" s="22"/>
      <c r="AJG312" s="22"/>
      <c r="AJH312" s="22"/>
      <c r="AJI312" s="22"/>
      <c r="AJJ312" s="22"/>
      <c r="AJK312" s="22"/>
      <c r="AJL312" s="22"/>
      <c r="AJM312" s="22"/>
      <c r="AJN312" s="22"/>
      <c r="AJO312" s="22"/>
      <c r="AJP312" s="22"/>
      <c r="AJQ312" s="22"/>
      <c r="AJR312" s="22"/>
      <c r="AJS312" s="22"/>
      <c r="AJT312" s="22"/>
      <c r="AJU312" s="22"/>
      <c r="AJV312" s="22"/>
      <c r="AJW312" s="22"/>
      <c r="AJX312" s="22"/>
      <c r="AJY312" s="22"/>
      <c r="AJZ312" s="22"/>
      <c r="AKA312" s="22"/>
      <c r="AKB312" s="22"/>
      <c r="AKC312" s="22"/>
      <c r="AKD312" s="22"/>
      <c r="AKE312" s="22"/>
      <c r="AKF312" s="22"/>
      <c r="AKG312" s="22"/>
      <c r="AKH312" s="22"/>
      <c r="AKI312" s="22"/>
      <c r="AKJ312" s="22"/>
      <c r="AKK312" s="22"/>
      <c r="AKL312" s="22"/>
      <c r="AKM312" s="22"/>
      <c r="AKN312" s="22"/>
      <c r="AKO312" s="22"/>
      <c r="AKP312" s="22"/>
      <c r="AKQ312" s="22"/>
      <c r="AKR312" s="22"/>
      <c r="AKS312" s="22"/>
      <c r="AKT312" s="22"/>
      <c r="AKU312" s="22"/>
      <c r="AKV312" s="22"/>
      <c r="AKW312" s="22"/>
      <c r="AKX312" s="22"/>
      <c r="AKY312" s="22"/>
      <c r="AKZ312" s="22"/>
      <c r="ALA312" s="22"/>
      <c r="ALB312" s="22"/>
      <c r="ALC312" s="22"/>
      <c r="ALD312" s="22"/>
      <c r="ALE312" s="22"/>
      <c r="ALF312" s="22"/>
      <c r="ALG312" s="22"/>
      <c r="ALH312" s="22"/>
      <c r="ALI312" s="22"/>
      <c r="ALJ312" s="22"/>
      <c r="ALK312" s="22"/>
      <c r="ALL312" s="22"/>
      <c r="ALM312" s="22"/>
      <c r="ALN312" s="22"/>
      <c r="ALO312" s="22"/>
      <c r="ALP312" s="22"/>
      <c r="ALQ312" s="22"/>
      <c r="ALR312" s="22"/>
      <c r="ALS312" s="22"/>
      <c r="ALT312" s="22"/>
      <c r="ALU312" s="22"/>
      <c r="ALV312" s="22"/>
      <c r="ALW312" s="22"/>
      <c r="ALX312" s="22"/>
      <c r="ALY312" s="22"/>
      <c r="ALZ312" s="22"/>
      <c r="AMA312" s="22"/>
      <c r="AMB312" s="22"/>
      <c r="AMC312" s="22"/>
      <c r="AMD312" s="22"/>
      <c r="AME312" s="22"/>
      <c r="AMF312" s="22"/>
      <c r="AMG312" s="22"/>
      <c r="AMH312" s="22"/>
      <c r="AMI312" s="22"/>
      <c r="AMJ312" s="22"/>
      <c r="AMK312" s="22"/>
      <c r="AML312" s="22"/>
      <c r="AMM312" s="22"/>
      <c r="AMN312" s="22"/>
      <c r="AMO312" s="22"/>
      <c r="AMP312" s="22"/>
      <c r="AMQ312" s="22"/>
      <c r="AMR312" s="22"/>
      <c r="AMS312" s="22"/>
      <c r="AMT312" s="22"/>
      <c r="AMU312" s="22"/>
      <c r="AMV312" s="22"/>
      <c r="AMW312" s="22"/>
      <c r="AMX312" s="22"/>
      <c r="AMY312" s="22"/>
      <c r="AMZ312" s="22"/>
      <c r="ANA312" s="22"/>
      <c r="ANB312" s="22"/>
      <c r="ANC312" s="22"/>
      <c r="AND312" s="22"/>
      <c r="ANE312" s="22"/>
      <c r="ANF312" s="22"/>
      <c r="ANG312" s="22"/>
      <c r="ANH312" s="22"/>
      <c r="ANI312" s="22"/>
      <c r="ANJ312" s="22"/>
      <c r="ANK312" s="22"/>
      <c r="ANL312" s="22"/>
      <c r="ANM312" s="22"/>
      <c r="ANN312" s="22"/>
      <c r="ANO312" s="22"/>
      <c r="ANP312" s="22"/>
      <c r="ANQ312" s="22"/>
      <c r="ANR312" s="22"/>
      <c r="ANS312" s="22"/>
      <c r="ANT312" s="22"/>
      <c r="ANU312" s="22"/>
      <c r="ANV312" s="22"/>
      <c r="ANW312" s="22"/>
      <c r="ANX312" s="22"/>
      <c r="ANY312" s="22"/>
      <c r="ANZ312" s="22"/>
      <c r="AOA312" s="22"/>
      <c r="AOB312" s="22"/>
      <c r="AOC312" s="22"/>
      <c r="AOD312" s="22"/>
      <c r="AOE312" s="22"/>
      <c r="AOF312" s="22"/>
      <c r="AOG312" s="22"/>
      <c r="AOH312" s="22"/>
      <c r="AOI312" s="22"/>
      <c r="AOJ312" s="22"/>
      <c r="AOK312" s="22"/>
      <c r="AOL312" s="22"/>
      <c r="AOM312" s="22"/>
      <c r="AON312" s="22"/>
      <c r="AOO312" s="22"/>
      <c r="AOP312" s="22"/>
      <c r="AOQ312" s="22"/>
      <c r="AOR312" s="22"/>
      <c r="AOS312" s="22"/>
      <c r="AOT312" s="22"/>
      <c r="AOU312" s="22"/>
      <c r="AOV312" s="22"/>
      <c r="AOW312" s="22"/>
      <c r="AOX312" s="22"/>
      <c r="AOY312" s="22"/>
      <c r="AOZ312" s="22"/>
      <c r="APA312" s="22"/>
      <c r="APB312" s="22"/>
      <c r="APC312" s="22"/>
      <c r="APD312" s="22"/>
      <c r="APE312" s="22"/>
      <c r="APF312" s="22"/>
      <c r="APG312" s="22"/>
      <c r="APH312" s="22"/>
      <c r="API312" s="22"/>
      <c r="APJ312" s="22"/>
      <c r="APK312" s="22"/>
      <c r="APL312" s="22"/>
      <c r="APM312" s="22"/>
      <c r="APN312" s="22"/>
      <c r="APO312" s="22"/>
      <c r="APP312" s="22"/>
      <c r="APQ312" s="22"/>
      <c r="APR312" s="22"/>
      <c r="APS312" s="22"/>
      <c r="APT312" s="22"/>
      <c r="APU312" s="22"/>
      <c r="APV312" s="22"/>
      <c r="APW312" s="22"/>
      <c r="APX312" s="22"/>
      <c r="APY312" s="22"/>
      <c r="APZ312" s="22"/>
      <c r="AQA312" s="22"/>
      <c r="AQB312" s="22"/>
      <c r="AQC312" s="22"/>
      <c r="AQD312" s="22"/>
      <c r="AQE312" s="22"/>
      <c r="AQF312" s="22"/>
      <c r="AQG312" s="22"/>
      <c r="AQH312" s="22"/>
      <c r="AQI312" s="22"/>
      <c r="AQJ312" s="22"/>
      <c r="AQK312" s="22"/>
      <c r="AQL312" s="22"/>
      <c r="AQM312" s="22"/>
      <c r="AQN312" s="22"/>
      <c r="AQO312" s="22"/>
      <c r="AQP312" s="22"/>
      <c r="AQQ312" s="22"/>
      <c r="AQR312" s="22"/>
      <c r="AQS312" s="22"/>
      <c r="AQT312" s="22"/>
      <c r="AQU312" s="22"/>
      <c r="AQV312" s="22"/>
      <c r="AQW312" s="22"/>
      <c r="AQX312" s="22"/>
      <c r="AQY312" s="22"/>
      <c r="AQZ312" s="22"/>
      <c r="ARA312" s="22"/>
      <c r="ARB312" s="22"/>
      <c r="ARC312" s="22"/>
      <c r="ARD312" s="22"/>
      <c r="ARE312" s="22"/>
      <c r="ARF312" s="22"/>
      <c r="ARG312" s="22"/>
      <c r="ARH312" s="22"/>
      <c r="ARI312" s="22"/>
      <c r="ARJ312" s="22"/>
      <c r="ARK312" s="22"/>
      <c r="ARL312" s="22"/>
      <c r="ARM312" s="22"/>
      <c r="ARN312" s="22"/>
      <c r="ARO312" s="22"/>
      <c r="ARP312" s="22"/>
      <c r="ARQ312" s="22"/>
      <c r="ARR312" s="22"/>
      <c r="ARS312" s="22"/>
      <c r="ART312" s="22"/>
      <c r="ARU312" s="22"/>
      <c r="ARV312" s="22"/>
      <c r="ARW312" s="22"/>
      <c r="ARX312" s="22"/>
      <c r="ARY312" s="22"/>
      <c r="ARZ312" s="22"/>
      <c r="ASA312" s="22"/>
      <c r="ASB312" s="22"/>
      <c r="ASC312" s="22"/>
      <c r="ASD312" s="22"/>
      <c r="ASE312" s="22"/>
      <c r="ASF312" s="22"/>
      <c r="ASG312" s="22"/>
      <c r="ASH312" s="22"/>
      <c r="ASI312" s="22"/>
      <c r="ASJ312" s="22"/>
      <c r="ASK312" s="22"/>
      <c r="ASL312" s="22"/>
      <c r="ASM312" s="22"/>
      <c r="ASN312" s="22"/>
      <c r="ASO312" s="22"/>
      <c r="ASP312" s="22"/>
      <c r="ASQ312" s="22"/>
      <c r="ASR312" s="22"/>
      <c r="ASS312" s="22"/>
      <c r="AST312" s="22"/>
      <c r="ASU312" s="22"/>
      <c r="ASV312" s="22"/>
      <c r="ASW312" s="22"/>
      <c r="ASX312" s="22"/>
      <c r="ASY312" s="22"/>
      <c r="ASZ312" s="22"/>
      <c r="ATA312" s="22"/>
      <c r="ATB312" s="22"/>
      <c r="ATC312" s="22"/>
      <c r="ATD312" s="22"/>
      <c r="ATE312" s="22"/>
      <c r="ATF312" s="22"/>
      <c r="ATG312" s="22"/>
      <c r="ATH312" s="22"/>
      <c r="ATI312" s="22"/>
      <c r="ATJ312" s="22"/>
      <c r="ATK312" s="22"/>
      <c r="ATL312" s="22"/>
      <c r="ATM312" s="22"/>
      <c r="ATN312" s="22"/>
      <c r="ATO312" s="22"/>
      <c r="ATP312" s="22"/>
      <c r="ATQ312" s="22"/>
      <c r="ATR312" s="22"/>
      <c r="ATS312" s="22"/>
      <c r="ATT312" s="22"/>
      <c r="ATU312" s="22"/>
      <c r="ATV312" s="22"/>
      <c r="ATW312" s="22"/>
      <c r="ATX312" s="22"/>
      <c r="ATY312" s="22"/>
      <c r="ATZ312" s="22"/>
      <c r="AUA312" s="22"/>
      <c r="AUB312" s="22"/>
      <c r="AUC312" s="22"/>
      <c r="AUD312" s="22"/>
      <c r="AUE312" s="22"/>
      <c r="AUF312" s="22"/>
      <c r="AUG312" s="22"/>
      <c r="AUH312" s="22"/>
      <c r="AUI312" s="22"/>
      <c r="AUJ312" s="22"/>
      <c r="AUK312" s="22"/>
      <c r="AUL312" s="22"/>
      <c r="AUM312" s="22"/>
      <c r="AUN312" s="22"/>
      <c r="AUO312" s="22"/>
      <c r="AUP312" s="22"/>
      <c r="AUQ312" s="22"/>
      <c r="AUR312" s="22"/>
      <c r="AUS312" s="22"/>
      <c r="AUT312" s="22"/>
      <c r="AUU312" s="22"/>
      <c r="AUV312" s="22"/>
      <c r="AUW312" s="22"/>
      <c r="AUX312" s="22"/>
      <c r="AUY312" s="22"/>
      <c r="AUZ312" s="22"/>
      <c r="AVA312" s="22"/>
      <c r="AVB312" s="22"/>
      <c r="AVC312" s="22"/>
      <c r="AVD312" s="22"/>
      <c r="AVE312" s="22"/>
      <c r="AVF312" s="22"/>
      <c r="AVG312" s="22"/>
      <c r="AVH312" s="22"/>
      <c r="AVI312" s="22"/>
      <c r="AVJ312" s="22"/>
      <c r="AVK312" s="22"/>
      <c r="AVL312" s="22"/>
      <c r="AVM312" s="22"/>
      <c r="AVN312" s="22"/>
      <c r="AVO312" s="22"/>
      <c r="AVP312" s="22"/>
      <c r="AVQ312" s="22"/>
      <c r="AVR312" s="22"/>
      <c r="AVS312" s="22"/>
      <c r="AVT312" s="22"/>
      <c r="AVU312" s="22"/>
      <c r="AVV312" s="22"/>
      <c r="AVW312" s="22"/>
      <c r="AVX312" s="22"/>
      <c r="AVY312" s="22"/>
      <c r="AVZ312" s="22"/>
      <c r="AWA312" s="22"/>
      <c r="AWB312" s="22"/>
      <c r="AWC312" s="22"/>
      <c r="AWD312" s="22"/>
      <c r="AWE312" s="22"/>
      <c r="AWF312" s="22"/>
      <c r="AWG312" s="22"/>
      <c r="AWH312" s="22"/>
      <c r="AWI312" s="22"/>
      <c r="AWJ312" s="22"/>
      <c r="AWK312" s="22"/>
      <c r="AWL312" s="22"/>
      <c r="AWM312" s="22"/>
      <c r="AWN312" s="22"/>
      <c r="AWO312" s="22"/>
      <c r="AWP312" s="22"/>
      <c r="AWQ312" s="22"/>
      <c r="AWR312" s="22"/>
      <c r="AWS312" s="22"/>
      <c r="AWT312" s="22"/>
      <c r="AWU312" s="22"/>
      <c r="AWV312" s="22"/>
      <c r="AWW312" s="22"/>
      <c r="AWX312" s="22"/>
      <c r="AWY312" s="22"/>
      <c r="AWZ312" s="22"/>
      <c r="AXA312" s="22"/>
      <c r="AXB312" s="22"/>
      <c r="AXC312" s="22"/>
      <c r="AXD312" s="22"/>
      <c r="AXE312" s="22"/>
      <c r="AXF312" s="22"/>
      <c r="AXG312" s="22"/>
      <c r="AXH312" s="22"/>
      <c r="AXI312" s="22"/>
      <c r="AXJ312" s="22"/>
      <c r="AXK312" s="22"/>
      <c r="AXL312" s="22"/>
      <c r="AXM312" s="22"/>
      <c r="AXN312" s="22"/>
      <c r="AXO312" s="22"/>
      <c r="AXP312" s="22"/>
      <c r="AXQ312" s="22"/>
      <c r="AXR312" s="22"/>
      <c r="AXS312" s="22"/>
      <c r="AXT312" s="22"/>
      <c r="AXU312" s="22"/>
      <c r="AXV312" s="22"/>
      <c r="AXW312" s="22"/>
      <c r="AXX312" s="22"/>
      <c r="AXY312" s="22"/>
      <c r="AXZ312" s="22"/>
      <c r="AYA312" s="22"/>
      <c r="AYB312" s="22"/>
      <c r="AYC312" s="22"/>
      <c r="AYD312" s="22"/>
      <c r="AYE312" s="22"/>
      <c r="AYF312" s="22"/>
      <c r="AYG312" s="22"/>
      <c r="AYH312" s="22"/>
      <c r="AYI312" s="22"/>
      <c r="AYJ312" s="22"/>
      <c r="AYK312" s="22"/>
      <c r="AYL312" s="22"/>
      <c r="AYM312" s="22"/>
      <c r="AYN312" s="22"/>
      <c r="AYO312" s="22"/>
      <c r="AYP312" s="22"/>
      <c r="AYQ312" s="22"/>
      <c r="AYR312" s="22"/>
      <c r="AYS312" s="22"/>
      <c r="AYT312" s="22"/>
      <c r="AYU312" s="22"/>
      <c r="AYV312" s="22"/>
      <c r="AYW312" s="22"/>
      <c r="AYX312" s="22"/>
      <c r="AYY312" s="22"/>
      <c r="AYZ312" s="22"/>
      <c r="AZA312" s="22"/>
      <c r="AZB312" s="22"/>
      <c r="AZC312" s="22"/>
      <c r="AZD312" s="22"/>
      <c r="AZE312" s="22"/>
      <c r="AZF312" s="22"/>
      <c r="AZG312" s="22"/>
      <c r="AZH312" s="22"/>
      <c r="AZI312" s="22"/>
      <c r="AZJ312" s="22"/>
      <c r="AZK312" s="22"/>
      <c r="AZL312" s="22"/>
      <c r="AZM312" s="22"/>
      <c r="AZN312" s="22"/>
      <c r="AZO312" s="22"/>
      <c r="AZP312" s="22"/>
      <c r="AZQ312" s="22"/>
      <c r="AZR312" s="22"/>
      <c r="AZS312" s="22"/>
      <c r="AZT312" s="22"/>
      <c r="AZU312" s="22"/>
      <c r="AZV312" s="22"/>
      <c r="AZW312" s="22"/>
      <c r="AZX312" s="22"/>
      <c r="AZY312" s="22"/>
      <c r="AZZ312" s="22"/>
      <c r="BAA312" s="22"/>
      <c r="BAB312" s="22"/>
      <c r="BAC312" s="22"/>
      <c r="BAD312" s="22"/>
      <c r="BAE312" s="22"/>
      <c r="BAF312" s="22"/>
      <c r="BAG312" s="22"/>
      <c r="BAH312" s="22"/>
      <c r="BAI312" s="22"/>
      <c r="BAJ312" s="22"/>
      <c r="BAK312" s="22"/>
      <c r="BAL312" s="22"/>
      <c r="BAM312" s="22"/>
      <c r="BAN312" s="22"/>
      <c r="BAO312" s="22"/>
      <c r="BAP312" s="22"/>
      <c r="BAQ312" s="22"/>
      <c r="BAR312" s="22"/>
      <c r="BAS312" s="22"/>
      <c r="BAT312" s="22"/>
      <c r="BAU312" s="22"/>
      <c r="BAV312" s="22"/>
      <c r="BAW312" s="22"/>
      <c r="BAX312" s="22"/>
      <c r="BAY312" s="22"/>
      <c r="BAZ312" s="22"/>
      <c r="BBA312" s="22"/>
      <c r="BBB312" s="22"/>
      <c r="BBC312" s="22"/>
      <c r="BBD312" s="22"/>
      <c r="BBE312" s="22"/>
      <c r="BBF312" s="22"/>
      <c r="BBG312" s="22"/>
      <c r="BBH312" s="22"/>
      <c r="BBI312" s="22"/>
      <c r="BBJ312" s="22"/>
      <c r="BBK312" s="22"/>
      <c r="BBL312" s="22"/>
      <c r="BBM312" s="22"/>
      <c r="BBN312" s="22"/>
      <c r="BBO312" s="22"/>
      <c r="BBP312" s="22"/>
      <c r="BBQ312" s="22"/>
      <c r="BBR312" s="22"/>
      <c r="BBS312" s="22"/>
      <c r="BBT312" s="22"/>
      <c r="BBU312" s="22"/>
      <c r="BBV312" s="22"/>
      <c r="BBW312" s="22"/>
      <c r="BBX312" s="22"/>
      <c r="BBY312" s="22"/>
      <c r="BBZ312" s="22"/>
      <c r="BCA312" s="22"/>
      <c r="BCB312" s="22"/>
      <c r="BCC312" s="22"/>
      <c r="BCD312" s="22"/>
      <c r="BCE312" s="22"/>
      <c r="BCF312" s="22"/>
      <c r="BCG312" s="22"/>
      <c r="BCH312" s="22"/>
      <c r="BCI312" s="22"/>
      <c r="BCJ312" s="22"/>
      <c r="BCK312" s="22"/>
      <c r="BCL312" s="22"/>
      <c r="BCM312" s="22"/>
      <c r="BCN312" s="22"/>
      <c r="BCO312" s="22"/>
      <c r="BCP312" s="22"/>
      <c r="BCQ312" s="22"/>
      <c r="BCR312" s="22"/>
      <c r="BCS312" s="22"/>
      <c r="BCT312" s="22"/>
      <c r="BCU312" s="22"/>
      <c r="BCV312" s="22"/>
      <c r="BCW312" s="22"/>
      <c r="BCX312" s="22"/>
      <c r="BCY312" s="22"/>
      <c r="BCZ312" s="22"/>
      <c r="BDA312" s="22"/>
      <c r="BDB312" s="22"/>
      <c r="BDC312" s="22"/>
      <c r="BDD312" s="22"/>
      <c r="BDE312" s="22"/>
      <c r="BDF312" s="22"/>
      <c r="BDG312" s="22"/>
      <c r="BDH312" s="22"/>
      <c r="BDI312" s="22"/>
      <c r="BDJ312" s="22"/>
      <c r="BDK312" s="22"/>
      <c r="BDL312" s="22"/>
      <c r="BDM312" s="22"/>
      <c r="BDN312" s="22"/>
      <c r="BDO312" s="22"/>
      <c r="BDP312" s="22"/>
      <c r="BDQ312" s="22"/>
      <c r="BDR312" s="22"/>
      <c r="BDS312" s="22"/>
      <c r="BDT312" s="22"/>
      <c r="BDU312" s="22"/>
      <c r="BDV312" s="22"/>
      <c r="BDW312" s="22"/>
      <c r="BDX312" s="22"/>
      <c r="BDY312" s="22"/>
      <c r="BDZ312" s="22"/>
      <c r="BEA312" s="22"/>
      <c r="BEB312" s="22"/>
      <c r="BEC312" s="22"/>
      <c r="BED312" s="22"/>
      <c r="BEE312" s="22"/>
      <c r="BEF312" s="22"/>
      <c r="BEG312" s="22"/>
      <c r="BEH312" s="22"/>
      <c r="BEI312" s="22"/>
      <c r="BEJ312" s="22"/>
      <c r="BEK312" s="22"/>
      <c r="BEL312" s="22"/>
      <c r="BEM312" s="22"/>
      <c r="BEN312" s="22"/>
      <c r="BEO312" s="22"/>
      <c r="BEP312" s="22"/>
      <c r="BEQ312" s="22"/>
      <c r="BER312" s="22"/>
      <c r="BES312" s="22"/>
      <c r="BET312" s="22"/>
      <c r="BEU312" s="22"/>
      <c r="BEV312" s="22"/>
      <c r="BEW312" s="22"/>
      <c r="BEX312" s="22"/>
      <c r="BEY312" s="22"/>
      <c r="BEZ312" s="22"/>
      <c r="BFA312" s="22"/>
      <c r="BFB312" s="22"/>
      <c r="BFC312" s="22"/>
      <c r="BFD312" s="22"/>
      <c r="BFE312" s="22"/>
      <c r="BFF312" s="22"/>
      <c r="BFG312" s="22"/>
      <c r="BFH312" s="22"/>
      <c r="BFI312" s="22"/>
      <c r="BFJ312" s="22"/>
      <c r="BFK312" s="22"/>
      <c r="BFL312" s="22"/>
      <c r="BFM312" s="22"/>
      <c r="BFN312" s="22"/>
      <c r="BFO312" s="22"/>
      <c r="BFP312" s="22"/>
      <c r="BFQ312" s="22"/>
      <c r="BFR312" s="22"/>
      <c r="BFS312" s="22"/>
      <c r="BFT312" s="22"/>
      <c r="BFU312" s="22"/>
      <c r="BFV312" s="22"/>
      <c r="BFW312" s="22"/>
      <c r="BFX312" s="22"/>
      <c r="BFY312" s="22"/>
      <c r="BFZ312" s="22"/>
      <c r="BGA312" s="22"/>
      <c r="BGB312" s="22"/>
      <c r="BGC312" s="22"/>
      <c r="BGD312" s="22"/>
      <c r="BGE312" s="22"/>
      <c r="BGF312" s="22"/>
      <c r="BGG312" s="22"/>
      <c r="BGH312" s="22"/>
      <c r="BGI312" s="22"/>
      <c r="BGJ312" s="22"/>
      <c r="BGK312" s="22"/>
      <c r="BGL312" s="22"/>
      <c r="BGM312" s="22"/>
      <c r="BGN312" s="22"/>
      <c r="BGO312" s="22"/>
      <c r="BGP312" s="22"/>
      <c r="BGQ312" s="22"/>
      <c r="BGR312" s="22"/>
      <c r="BGS312" s="22"/>
      <c r="BGT312" s="22"/>
      <c r="BGU312" s="22"/>
      <c r="BGV312" s="22"/>
      <c r="BGW312" s="22"/>
      <c r="BGX312" s="22"/>
      <c r="BGY312" s="22"/>
      <c r="BGZ312" s="22"/>
      <c r="BHA312" s="22"/>
      <c r="BHB312" s="22"/>
      <c r="BHC312" s="22"/>
      <c r="BHD312" s="22"/>
      <c r="BHE312" s="22"/>
      <c r="BHF312" s="22"/>
      <c r="BHG312" s="22"/>
      <c r="BHH312" s="22"/>
      <c r="BHI312" s="22"/>
      <c r="BHJ312" s="22"/>
      <c r="BHK312" s="22"/>
      <c r="BHL312" s="22"/>
      <c r="BHM312" s="22"/>
      <c r="BHN312" s="22"/>
      <c r="BHO312" s="22"/>
      <c r="BHP312" s="22"/>
      <c r="BHQ312" s="22"/>
      <c r="BHR312" s="22"/>
      <c r="BHS312" s="22"/>
      <c r="BHT312" s="22"/>
      <c r="BHU312" s="22"/>
      <c r="BHV312" s="22"/>
      <c r="BHW312" s="22"/>
      <c r="BHX312" s="22"/>
      <c r="BHY312" s="22"/>
      <c r="BHZ312" s="22"/>
      <c r="BIA312" s="22"/>
      <c r="BIB312" s="22"/>
      <c r="BIC312" s="22"/>
      <c r="BID312" s="22"/>
      <c r="BIE312" s="22"/>
      <c r="BIF312" s="22"/>
      <c r="BIG312" s="22"/>
      <c r="BIH312" s="22"/>
      <c r="BII312" s="22"/>
      <c r="BIJ312" s="22"/>
      <c r="BIK312" s="22"/>
      <c r="BIL312" s="22"/>
      <c r="BIM312" s="22"/>
      <c r="BIN312" s="22"/>
      <c r="BIO312" s="22"/>
      <c r="BIP312" s="22"/>
      <c r="BIQ312" s="22"/>
      <c r="BIR312" s="22"/>
      <c r="BIS312" s="22"/>
      <c r="BIT312" s="22"/>
      <c r="BIU312" s="22"/>
      <c r="BIV312" s="22"/>
      <c r="BIW312" s="22"/>
      <c r="BIX312" s="22"/>
      <c r="BIY312" s="22"/>
      <c r="BIZ312" s="22"/>
      <c r="BJA312" s="22"/>
      <c r="BJB312" s="22"/>
      <c r="BJC312" s="22"/>
      <c r="BJD312" s="22"/>
      <c r="BJE312" s="22"/>
      <c r="BJF312" s="22"/>
      <c r="BJG312" s="22"/>
      <c r="BJH312" s="22"/>
      <c r="BJI312" s="22"/>
      <c r="BJJ312" s="22"/>
      <c r="BJK312" s="22"/>
      <c r="BJL312" s="22"/>
      <c r="BJM312" s="22"/>
      <c r="BJN312" s="22"/>
      <c r="BJO312" s="22"/>
      <c r="BJP312" s="22"/>
      <c r="BJQ312" s="22"/>
      <c r="BJR312" s="22"/>
      <c r="BJS312" s="22"/>
      <c r="BJT312" s="22"/>
      <c r="BJU312" s="22"/>
      <c r="BJV312" s="22"/>
      <c r="BJW312" s="22"/>
      <c r="BJX312" s="22"/>
      <c r="BJY312" s="22"/>
      <c r="BJZ312" s="22"/>
      <c r="BKA312" s="22"/>
      <c r="BKB312" s="22"/>
      <c r="BKC312" s="22"/>
      <c r="BKD312" s="22"/>
      <c r="BKE312" s="22"/>
      <c r="BKF312" s="22"/>
      <c r="BKG312" s="22"/>
      <c r="BKH312" s="22"/>
      <c r="BKI312" s="22"/>
      <c r="BKJ312" s="22"/>
      <c r="BKK312" s="22"/>
      <c r="BKL312" s="22"/>
      <c r="BKM312" s="22"/>
      <c r="BKN312" s="22"/>
      <c r="BKO312" s="22"/>
      <c r="BKP312" s="22"/>
      <c r="BKQ312" s="22"/>
      <c r="BKR312" s="22"/>
      <c r="BKS312" s="22"/>
      <c r="BKT312" s="22"/>
      <c r="BKU312" s="22"/>
      <c r="BKV312" s="22"/>
      <c r="BKW312" s="22"/>
      <c r="BKX312" s="22"/>
      <c r="BKY312" s="22"/>
      <c r="BKZ312" s="22"/>
      <c r="BLA312" s="22"/>
      <c r="BLB312" s="22"/>
      <c r="BLC312" s="22"/>
      <c r="BLD312" s="22"/>
      <c r="BLE312" s="22"/>
      <c r="BLF312" s="22"/>
      <c r="BLG312" s="22"/>
      <c r="BLH312" s="22"/>
      <c r="BLI312" s="22"/>
      <c r="BLJ312" s="22"/>
      <c r="BLK312" s="22"/>
      <c r="BLL312" s="22"/>
      <c r="BLM312" s="22"/>
      <c r="BLN312" s="22"/>
      <c r="BLO312" s="22"/>
      <c r="BLP312" s="22"/>
      <c r="BLQ312" s="22"/>
      <c r="BLR312" s="22"/>
      <c r="BLS312" s="22"/>
      <c r="BLT312" s="22"/>
      <c r="BLU312" s="22"/>
      <c r="BLV312" s="22"/>
      <c r="BLW312" s="22"/>
      <c r="BLX312" s="22"/>
      <c r="BLY312" s="22"/>
      <c r="BLZ312" s="22"/>
      <c r="BMA312" s="22"/>
      <c r="BMB312" s="22"/>
      <c r="BMC312" s="22"/>
      <c r="BMD312" s="22"/>
      <c r="BME312" s="22"/>
      <c r="BMF312" s="22"/>
      <c r="BMG312" s="22"/>
      <c r="BMH312" s="22"/>
      <c r="BMI312" s="22"/>
      <c r="BMJ312" s="22"/>
      <c r="BMK312" s="22"/>
      <c r="BML312" s="22"/>
      <c r="BMM312" s="22"/>
      <c r="BMN312" s="22"/>
      <c r="BMO312" s="22"/>
      <c r="BMP312" s="22"/>
      <c r="BMQ312" s="22"/>
      <c r="BMR312" s="22"/>
      <c r="BMS312" s="22"/>
      <c r="BMT312" s="22"/>
      <c r="BMU312" s="22"/>
      <c r="BMV312" s="22"/>
      <c r="BMW312" s="22"/>
      <c r="BMX312" s="22"/>
      <c r="BMY312" s="22"/>
      <c r="BMZ312" s="22"/>
      <c r="BNA312" s="22"/>
      <c r="BNB312" s="22"/>
      <c r="BNC312" s="22"/>
      <c r="BND312" s="22"/>
      <c r="BNE312" s="22"/>
      <c r="BNF312" s="22"/>
      <c r="BNG312" s="22"/>
      <c r="BNH312" s="22"/>
      <c r="BNI312" s="22"/>
      <c r="BNJ312" s="22"/>
      <c r="BNK312" s="22"/>
      <c r="BNL312" s="22"/>
      <c r="BNM312" s="22"/>
      <c r="BNN312" s="22"/>
      <c r="BNO312" s="22"/>
      <c r="BNP312" s="22"/>
      <c r="BNQ312" s="22"/>
      <c r="BNR312" s="22"/>
      <c r="BNS312" s="22"/>
      <c r="BNT312" s="22"/>
      <c r="BNU312" s="22"/>
      <c r="BNV312" s="22"/>
      <c r="BNW312" s="22"/>
      <c r="BNX312" s="22"/>
      <c r="BNY312" s="22"/>
      <c r="BNZ312" s="22"/>
      <c r="BOA312" s="22"/>
      <c r="BOB312" s="22"/>
      <c r="BOC312" s="22"/>
      <c r="BOD312" s="22"/>
      <c r="BOE312" s="22"/>
      <c r="BOF312" s="22"/>
      <c r="BOG312" s="22"/>
      <c r="BOH312" s="22"/>
      <c r="BOI312" s="22"/>
      <c r="BOJ312" s="22"/>
      <c r="BOK312" s="22"/>
      <c r="BOL312" s="22"/>
      <c r="BOM312" s="22"/>
      <c r="BON312" s="22"/>
      <c r="BOO312" s="22"/>
      <c r="BOP312" s="22"/>
      <c r="BOQ312" s="22"/>
      <c r="BOR312" s="22"/>
      <c r="BOS312" s="22"/>
      <c r="BOT312" s="22"/>
      <c r="BOU312" s="22"/>
      <c r="BOV312" s="22"/>
      <c r="BOW312" s="22"/>
      <c r="BOX312" s="22"/>
      <c r="BOY312" s="22"/>
      <c r="BOZ312" s="22"/>
      <c r="BPA312" s="22"/>
      <c r="BPB312" s="22"/>
      <c r="BPC312" s="22"/>
      <c r="BPD312" s="22"/>
      <c r="BPE312" s="22"/>
      <c r="BPF312" s="22"/>
      <c r="BPG312" s="22"/>
      <c r="BPH312" s="22"/>
      <c r="BPI312" s="22"/>
      <c r="BPJ312" s="22"/>
      <c r="BPK312" s="22"/>
      <c r="BPL312" s="22"/>
      <c r="BPM312" s="22"/>
      <c r="BPN312" s="22"/>
      <c r="BPO312" s="22"/>
      <c r="BPP312" s="22"/>
      <c r="BPQ312" s="22"/>
      <c r="BPR312" s="22"/>
      <c r="BPS312" s="22"/>
      <c r="BPT312" s="22"/>
      <c r="BPU312" s="22"/>
      <c r="BPV312" s="22"/>
      <c r="BPW312" s="22"/>
      <c r="BPX312" s="22"/>
      <c r="BPY312" s="22"/>
      <c r="BPZ312" s="22"/>
      <c r="BQA312" s="22"/>
      <c r="BQB312" s="22"/>
      <c r="BQC312" s="22"/>
      <c r="BQD312" s="22"/>
      <c r="BQE312" s="22"/>
      <c r="BQF312" s="22"/>
      <c r="BQG312" s="22"/>
      <c r="BQH312" s="22"/>
      <c r="BQI312" s="22"/>
      <c r="BQJ312" s="22"/>
      <c r="BQK312" s="22"/>
      <c r="BQL312" s="22"/>
      <c r="BQM312" s="22"/>
      <c r="BQN312" s="22"/>
      <c r="BQO312" s="22"/>
      <c r="BQP312" s="22"/>
      <c r="BQQ312" s="22"/>
      <c r="BQR312" s="22"/>
      <c r="BQS312" s="22"/>
      <c r="BQT312" s="22"/>
      <c r="BQU312" s="22"/>
      <c r="BQV312" s="22"/>
      <c r="BQW312" s="22"/>
      <c r="BQX312" s="22"/>
      <c r="BQY312" s="22"/>
      <c r="BQZ312" s="22"/>
      <c r="BRA312" s="22"/>
      <c r="BRB312" s="22"/>
      <c r="BRC312" s="22"/>
      <c r="BRD312" s="22"/>
      <c r="BRE312" s="22"/>
      <c r="BRF312" s="22"/>
      <c r="BRG312" s="22"/>
      <c r="BRH312" s="22"/>
      <c r="BRI312" s="22"/>
      <c r="BRJ312" s="22"/>
      <c r="BRK312" s="22"/>
      <c r="BRL312" s="22"/>
      <c r="BRM312" s="22"/>
      <c r="BRN312" s="22"/>
      <c r="BRO312" s="22"/>
      <c r="BRP312" s="22"/>
      <c r="BRQ312" s="22"/>
      <c r="BRR312" s="22"/>
      <c r="BRS312" s="22"/>
      <c r="BRT312" s="22"/>
      <c r="BRU312" s="22"/>
      <c r="BRV312" s="22"/>
      <c r="BRW312" s="22"/>
      <c r="BRX312" s="22"/>
      <c r="BRY312" s="22"/>
      <c r="BRZ312" s="22"/>
      <c r="BSA312" s="22"/>
      <c r="BSB312" s="22"/>
      <c r="BSC312" s="22"/>
      <c r="BSD312" s="22"/>
      <c r="BSE312" s="22"/>
      <c r="BSF312" s="22"/>
      <c r="BSG312" s="22"/>
      <c r="BSH312" s="22"/>
      <c r="BSI312" s="22"/>
      <c r="BSJ312" s="22"/>
      <c r="BSK312" s="22"/>
      <c r="BSL312" s="22"/>
      <c r="BSM312" s="22"/>
      <c r="BSN312" s="22"/>
      <c r="BSO312" s="22"/>
      <c r="BSP312" s="22"/>
      <c r="BSQ312" s="22"/>
      <c r="BSR312" s="22"/>
      <c r="BSS312" s="22"/>
      <c r="BST312" s="22"/>
      <c r="BSU312" s="22"/>
      <c r="BSV312" s="22"/>
      <c r="BSW312" s="22"/>
      <c r="BSX312" s="22"/>
      <c r="BSY312" s="22"/>
      <c r="BSZ312" s="22"/>
      <c r="BTA312" s="22"/>
      <c r="BTB312" s="22"/>
      <c r="BTC312" s="22"/>
      <c r="BTD312" s="22"/>
      <c r="BTE312" s="22"/>
      <c r="BTF312" s="22"/>
      <c r="BTG312" s="22"/>
      <c r="BTH312" s="22"/>
      <c r="BTI312" s="22"/>
      <c r="BTJ312" s="22"/>
      <c r="BTK312" s="22"/>
      <c r="BTL312" s="22"/>
      <c r="BTM312" s="22"/>
      <c r="BTN312" s="22"/>
      <c r="BTO312" s="22"/>
      <c r="BTP312" s="22"/>
      <c r="BTQ312" s="22"/>
      <c r="BTR312" s="22"/>
      <c r="BTS312" s="22"/>
      <c r="BTT312" s="22"/>
      <c r="BTU312" s="22"/>
      <c r="BTV312" s="22"/>
      <c r="BTW312" s="22"/>
      <c r="BTX312" s="22"/>
      <c r="BTY312" s="22"/>
      <c r="BTZ312" s="22"/>
      <c r="BUA312" s="22"/>
      <c r="BUB312" s="22"/>
      <c r="BUC312" s="22"/>
      <c r="BUD312" s="22"/>
      <c r="BUE312" s="22"/>
      <c r="BUF312" s="22"/>
      <c r="BUG312" s="22"/>
      <c r="BUH312" s="22"/>
      <c r="BUI312" s="22"/>
      <c r="BUJ312" s="22"/>
      <c r="BUK312" s="22"/>
      <c r="BUL312" s="22"/>
      <c r="BUM312" s="22"/>
      <c r="BUN312" s="22"/>
      <c r="BUO312" s="22"/>
      <c r="BUP312" s="22"/>
      <c r="BUQ312" s="22"/>
      <c r="BUR312" s="22"/>
      <c r="BUS312" s="22"/>
      <c r="BUT312" s="22"/>
      <c r="BUU312" s="22"/>
      <c r="BUV312" s="22"/>
      <c r="BUW312" s="22"/>
      <c r="BUX312" s="22"/>
      <c r="BUY312" s="22"/>
      <c r="BUZ312" s="22"/>
      <c r="BVA312" s="22"/>
      <c r="BVB312" s="22"/>
      <c r="BVC312" s="22"/>
      <c r="BVD312" s="22"/>
      <c r="BVE312" s="22"/>
      <c r="BVF312" s="22"/>
      <c r="BVG312" s="22"/>
      <c r="BVH312" s="22"/>
      <c r="BVI312" s="22"/>
      <c r="BVJ312" s="22"/>
      <c r="BVK312" s="22"/>
      <c r="BVL312" s="22"/>
      <c r="BVM312" s="22"/>
      <c r="BVN312" s="22"/>
      <c r="BVO312" s="22"/>
      <c r="BVP312" s="22"/>
      <c r="BVQ312" s="22"/>
      <c r="BVR312" s="22"/>
      <c r="BVS312" s="22"/>
      <c r="BVT312" s="22"/>
      <c r="BVU312" s="22"/>
      <c r="BVV312" s="22"/>
      <c r="BVW312" s="22"/>
      <c r="BVX312" s="22"/>
      <c r="BVY312" s="22"/>
      <c r="BVZ312" s="22"/>
      <c r="BWA312" s="22"/>
      <c r="BWB312" s="22"/>
      <c r="BWC312" s="22"/>
      <c r="BWD312" s="22"/>
      <c r="BWE312" s="22"/>
      <c r="BWF312" s="22"/>
      <c r="BWG312" s="22"/>
      <c r="BWH312" s="22"/>
      <c r="BWI312" s="22"/>
      <c r="BWJ312" s="22"/>
      <c r="BWK312" s="22"/>
      <c r="BWL312" s="22"/>
      <c r="BWM312" s="22"/>
      <c r="BWN312" s="22"/>
      <c r="BWO312" s="22"/>
      <c r="BWP312" s="22"/>
      <c r="BWQ312" s="22"/>
      <c r="BWR312" s="22"/>
      <c r="BWS312" s="22"/>
      <c r="BWT312" s="22"/>
      <c r="BWU312" s="22"/>
      <c r="BWV312" s="22"/>
      <c r="BWW312" s="22"/>
      <c r="BWX312" s="22"/>
      <c r="BWY312" s="22"/>
      <c r="BWZ312" s="22"/>
      <c r="BXA312" s="22"/>
      <c r="BXB312" s="22"/>
      <c r="BXC312" s="22"/>
      <c r="BXD312" s="22"/>
      <c r="BXE312" s="22"/>
      <c r="BXF312" s="22"/>
      <c r="BXG312" s="22"/>
      <c r="BXH312" s="22"/>
      <c r="BXI312" s="22"/>
      <c r="BXJ312" s="22"/>
      <c r="BXK312" s="22"/>
      <c r="BXL312" s="22"/>
      <c r="BXM312" s="22"/>
      <c r="BXN312" s="22"/>
      <c r="BXO312" s="22"/>
      <c r="BXP312" s="22"/>
      <c r="BXQ312" s="22"/>
      <c r="BXR312" s="22"/>
      <c r="BXS312" s="22"/>
      <c r="BXT312" s="22"/>
      <c r="BXU312" s="22"/>
      <c r="BXV312" s="22"/>
      <c r="BXW312" s="22"/>
      <c r="BXX312" s="22"/>
      <c r="BXY312" s="22"/>
      <c r="BXZ312" s="22"/>
      <c r="BYA312" s="22"/>
      <c r="BYB312" s="22"/>
      <c r="BYC312" s="22"/>
      <c r="BYD312" s="22"/>
      <c r="BYE312" s="22"/>
      <c r="BYF312" s="22"/>
      <c r="BYG312" s="22"/>
      <c r="BYH312" s="22"/>
      <c r="BYI312" s="22"/>
      <c r="BYJ312" s="22"/>
      <c r="BYK312" s="22"/>
      <c r="BYL312" s="22"/>
      <c r="BYM312" s="22"/>
      <c r="BYN312" s="22"/>
      <c r="BYO312" s="22"/>
      <c r="BYP312" s="22"/>
      <c r="BYQ312" s="22"/>
      <c r="BYR312" s="22"/>
      <c r="BYS312" s="22"/>
      <c r="BYT312" s="22"/>
      <c r="BYU312" s="22"/>
      <c r="BYV312" s="22"/>
      <c r="BYW312" s="22"/>
      <c r="BYX312" s="22"/>
      <c r="BYY312" s="22"/>
      <c r="BYZ312" s="22"/>
      <c r="BZA312" s="22"/>
      <c r="BZB312" s="22"/>
      <c r="BZC312" s="22"/>
      <c r="BZD312" s="22"/>
      <c r="BZE312" s="22"/>
      <c r="BZF312" s="22"/>
      <c r="BZG312" s="22"/>
      <c r="BZH312" s="22"/>
      <c r="BZI312" s="22"/>
      <c r="BZJ312" s="22"/>
      <c r="BZK312" s="22"/>
      <c r="BZL312" s="22"/>
      <c r="BZM312" s="22"/>
      <c r="BZN312" s="22"/>
      <c r="BZO312" s="22"/>
      <c r="BZP312" s="22"/>
      <c r="BZQ312" s="22"/>
      <c r="BZR312" s="22"/>
      <c r="BZS312" s="22"/>
      <c r="BZT312" s="22"/>
      <c r="BZU312" s="22"/>
      <c r="BZV312" s="22"/>
      <c r="BZW312" s="22"/>
      <c r="BZX312" s="22"/>
      <c r="BZY312" s="22"/>
      <c r="BZZ312" s="22"/>
      <c r="CAA312" s="22"/>
      <c r="CAB312" s="22"/>
      <c r="CAC312" s="22"/>
      <c r="CAD312" s="22"/>
      <c r="CAE312" s="22"/>
      <c r="CAF312" s="22"/>
      <c r="CAG312" s="22"/>
      <c r="CAH312" s="22"/>
      <c r="CAI312" s="22"/>
      <c r="CAJ312" s="22"/>
      <c r="CAK312" s="22"/>
      <c r="CAL312" s="22"/>
      <c r="CAM312" s="22"/>
      <c r="CAN312" s="22"/>
      <c r="CAO312" s="22"/>
      <c r="CAP312" s="22"/>
      <c r="CAQ312" s="22"/>
      <c r="CAR312" s="22"/>
      <c r="CAS312" s="22"/>
      <c r="CAT312" s="22"/>
      <c r="CAU312" s="22"/>
      <c r="CAV312" s="22"/>
      <c r="CAW312" s="22"/>
      <c r="CAX312" s="22"/>
      <c r="CAY312" s="22"/>
      <c r="CAZ312" s="22"/>
      <c r="CBA312" s="22"/>
      <c r="CBB312" s="22"/>
      <c r="CBC312" s="22"/>
      <c r="CBD312" s="22"/>
      <c r="CBE312" s="22"/>
      <c r="CBF312" s="22"/>
      <c r="CBG312" s="22"/>
      <c r="CBH312" s="22"/>
      <c r="CBI312" s="22"/>
      <c r="CBJ312" s="22"/>
      <c r="CBK312" s="22"/>
      <c r="CBL312" s="22"/>
      <c r="CBM312" s="22"/>
      <c r="CBN312" s="22"/>
      <c r="CBO312" s="22"/>
      <c r="CBP312" s="22"/>
      <c r="CBQ312" s="22"/>
      <c r="CBR312" s="22"/>
      <c r="CBS312" s="22"/>
      <c r="CBT312" s="22"/>
      <c r="CBU312" s="22"/>
      <c r="CBV312" s="22"/>
      <c r="CBW312" s="22"/>
      <c r="CBX312" s="22"/>
      <c r="CBY312" s="22"/>
      <c r="CBZ312" s="22"/>
      <c r="CCA312" s="22"/>
      <c r="CCB312" s="22"/>
      <c r="CCC312" s="22"/>
      <c r="CCD312" s="22"/>
      <c r="CCE312" s="22"/>
      <c r="CCF312" s="22"/>
      <c r="CCG312" s="22"/>
      <c r="CCH312" s="22"/>
      <c r="CCI312" s="22"/>
      <c r="CCJ312" s="22"/>
      <c r="CCK312" s="22"/>
      <c r="CCL312" s="22"/>
      <c r="CCM312" s="22"/>
      <c r="CCN312" s="22"/>
      <c r="CCO312" s="22"/>
      <c r="CCP312" s="22"/>
      <c r="CCQ312" s="22"/>
      <c r="CCR312" s="22"/>
      <c r="CCS312" s="22"/>
      <c r="CCT312" s="22"/>
      <c r="CCU312" s="22"/>
      <c r="CCV312" s="22"/>
      <c r="CCW312" s="22"/>
      <c r="CCX312" s="22"/>
      <c r="CCY312" s="22"/>
      <c r="CCZ312" s="22"/>
      <c r="CDA312" s="22"/>
      <c r="CDB312" s="22"/>
      <c r="CDC312" s="22"/>
      <c r="CDD312" s="22"/>
      <c r="CDE312" s="22"/>
      <c r="CDF312" s="22"/>
      <c r="CDG312" s="22"/>
      <c r="CDH312" s="22"/>
      <c r="CDI312" s="22"/>
      <c r="CDJ312" s="22"/>
      <c r="CDK312" s="22"/>
      <c r="CDL312" s="22"/>
      <c r="CDM312" s="22"/>
      <c r="CDN312" s="22"/>
      <c r="CDO312" s="22"/>
      <c r="CDP312" s="22"/>
      <c r="CDQ312" s="22"/>
      <c r="CDR312" s="22"/>
      <c r="CDS312" s="22"/>
      <c r="CDT312" s="22"/>
      <c r="CDU312" s="22"/>
      <c r="CDV312" s="22"/>
      <c r="CDW312" s="22"/>
      <c r="CDX312" s="22"/>
      <c r="CDY312" s="22"/>
      <c r="CDZ312" s="22"/>
      <c r="CEA312" s="22"/>
      <c r="CEB312" s="22"/>
      <c r="CEC312" s="22"/>
      <c r="CED312" s="22"/>
      <c r="CEE312" s="22"/>
      <c r="CEF312" s="22"/>
      <c r="CEG312" s="22"/>
      <c r="CEH312" s="22"/>
      <c r="CEI312" s="22"/>
      <c r="CEJ312" s="22"/>
      <c r="CEK312" s="22"/>
      <c r="CEL312" s="22"/>
      <c r="CEM312" s="22"/>
      <c r="CEN312" s="22"/>
      <c r="CEO312" s="22"/>
      <c r="CEP312" s="22"/>
      <c r="CEQ312" s="22"/>
      <c r="CER312" s="22"/>
      <c r="CES312" s="22"/>
      <c r="CET312" s="22"/>
      <c r="CEU312" s="22"/>
      <c r="CEV312" s="22"/>
      <c r="CEW312" s="22"/>
      <c r="CEX312" s="22"/>
      <c r="CEY312" s="22"/>
      <c r="CEZ312" s="22"/>
      <c r="CFA312" s="22"/>
      <c r="CFB312" s="22"/>
      <c r="CFC312" s="22"/>
      <c r="CFD312" s="22"/>
      <c r="CFE312" s="22"/>
      <c r="CFF312" s="22"/>
      <c r="CFG312" s="22"/>
      <c r="CFH312" s="22"/>
      <c r="CFI312" s="22"/>
      <c r="CFJ312" s="22"/>
      <c r="CFK312" s="22"/>
      <c r="CFL312" s="22"/>
      <c r="CFM312" s="22"/>
      <c r="CFN312" s="22"/>
      <c r="CFO312" s="22"/>
      <c r="CFP312" s="22"/>
      <c r="CFQ312" s="22"/>
      <c r="CFR312" s="22"/>
      <c r="CFS312" s="22"/>
      <c r="CFT312" s="22"/>
      <c r="CFU312" s="22"/>
      <c r="CFV312" s="22"/>
      <c r="CFW312" s="22"/>
      <c r="CFX312" s="22"/>
      <c r="CFY312" s="22"/>
      <c r="CFZ312" s="22"/>
      <c r="CGA312" s="22"/>
      <c r="CGB312" s="22"/>
      <c r="CGC312" s="22"/>
      <c r="CGD312" s="22"/>
      <c r="CGE312" s="22"/>
      <c r="CGF312" s="22"/>
      <c r="CGG312" s="22"/>
      <c r="CGH312" s="22"/>
      <c r="CGI312" s="22"/>
      <c r="CGJ312" s="22"/>
      <c r="CGK312" s="22"/>
      <c r="CGL312" s="22"/>
      <c r="CGM312" s="22"/>
      <c r="CGN312" s="22"/>
      <c r="CGO312" s="22"/>
      <c r="CGP312" s="22"/>
      <c r="CGQ312" s="22"/>
      <c r="CGR312" s="22"/>
      <c r="CGS312" s="22"/>
      <c r="CGT312" s="22"/>
      <c r="CGU312" s="22"/>
      <c r="CGV312" s="22"/>
      <c r="CGW312" s="22"/>
      <c r="CGX312" s="22"/>
      <c r="CGY312" s="22"/>
      <c r="CGZ312" s="22"/>
      <c r="CHA312" s="22"/>
      <c r="CHB312" s="22"/>
      <c r="CHC312" s="22"/>
      <c r="CHD312" s="22"/>
      <c r="CHE312" s="22"/>
      <c r="CHF312" s="22"/>
      <c r="CHG312" s="22"/>
      <c r="CHH312" s="22"/>
      <c r="CHI312" s="22"/>
      <c r="CHJ312" s="22"/>
      <c r="CHK312" s="22"/>
      <c r="CHL312" s="22"/>
      <c r="CHM312" s="22"/>
      <c r="CHN312" s="22"/>
      <c r="CHO312" s="22"/>
      <c r="CHP312" s="22"/>
      <c r="CHQ312" s="22"/>
      <c r="CHR312" s="22"/>
      <c r="CHS312" s="22"/>
      <c r="CHT312" s="22"/>
      <c r="CHU312" s="22"/>
      <c r="CHV312" s="22"/>
      <c r="CHW312" s="22"/>
      <c r="CHX312" s="22"/>
      <c r="CHY312" s="22"/>
      <c r="CHZ312" s="22"/>
      <c r="CIA312" s="22"/>
      <c r="CIB312" s="22"/>
      <c r="CIC312" s="22"/>
      <c r="CID312" s="22"/>
      <c r="CIE312" s="22"/>
      <c r="CIF312" s="22"/>
      <c r="CIG312" s="22"/>
      <c r="CIH312" s="22"/>
      <c r="CII312" s="22"/>
      <c r="CIJ312" s="22"/>
      <c r="CIK312" s="22"/>
      <c r="CIL312" s="22"/>
      <c r="CIM312" s="22"/>
      <c r="CIN312" s="22"/>
      <c r="CIO312" s="22"/>
      <c r="CIP312" s="22"/>
      <c r="CIQ312" s="22"/>
      <c r="CIR312" s="22"/>
      <c r="CIS312" s="22"/>
      <c r="CIT312" s="22"/>
      <c r="CIU312" s="22"/>
      <c r="CIV312" s="22"/>
      <c r="CIW312" s="22"/>
      <c r="CIX312" s="22"/>
      <c r="CIY312" s="22"/>
      <c r="CIZ312" s="22"/>
      <c r="CJA312" s="22"/>
      <c r="CJB312" s="22"/>
      <c r="CJC312" s="22"/>
      <c r="CJD312" s="22"/>
      <c r="CJE312" s="22"/>
      <c r="CJF312" s="22"/>
      <c r="CJG312" s="22"/>
      <c r="CJH312" s="22"/>
      <c r="CJI312" s="22"/>
      <c r="CJJ312" s="22"/>
      <c r="CJK312" s="22"/>
      <c r="CJL312" s="22"/>
      <c r="CJM312" s="22"/>
      <c r="CJN312" s="22"/>
      <c r="CJO312" s="22"/>
      <c r="CJP312" s="22"/>
      <c r="CJQ312" s="22"/>
      <c r="CJR312" s="22"/>
      <c r="CJS312" s="22"/>
      <c r="CJT312" s="22"/>
      <c r="CJU312" s="22"/>
      <c r="CJV312" s="22"/>
      <c r="CJW312" s="22"/>
      <c r="CJX312" s="22"/>
      <c r="CJY312" s="22"/>
      <c r="CJZ312" s="22"/>
      <c r="CKA312" s="22"/>
      <c r="CKB312" s="22"/>
      <c r="CKC312" s="22"/>
      <c r="CKD312" s="22"/>
      <c r="CKE312" s="22"/>
      <c r="CKF312" s="22"/>
      <c r="CKG312" s="22"/>
      <c r="CKH312" s="22"/>
      <c r="CKI312" s="22"/>
      <c r="CKJ312" s="22"/>
      <c r="CKK312" s="22"/>
      <c r="CKL312" s="22"/>
      <c r="CKM312" s="22"/>
      <c r="CKN312" s="22"/>
      <c r="CKO312" s="22"/>
      <c r="CKP312" s="22"/>
      <c r="CKQ312" s="22"/>
      <c r="CKR312" s="22"/>
      <c r="CKS312" s="22"/>
      <c r="CKT312" s="22"/>
      <c r="CKU312" s="22"/>
      <c r="CKV312" s="22"/>
      <c r="CKW312" s="22"/>
      <c r="CKX312" s="22"/>
      <c r="CKY312" s="22"/>
      <c r="CKZ312" s="22"/>
      <c r="CLA312" s="22"/>
      <c r="CLB312" s="22"/>
      <c r="CLC312" s="22"/>
      <c r="CLD312" s="22"/>
      <c r="CLE312" s="22"/>
      <c r="CLF312" s="22"/>
      <c r="CLG312" s="22"/>
      <c r="CLH312" s="22"/>
      <c r="CLI312" s="22"/>
      <c r="CLJ312" s="22"/>
      <c r="CLK312" s="22"/>
      <c r="CLL312" s="22"/>
      <c r="CLM312" s="22"/>
      <c r="CLN312" s="22"/>
      <c r="CLO312" s="22"/>
      <c r="CLP312" s="22"/>
      <c r="CLQ312" s="22"/>
      <c r="CLR312" s="22"/>
      <c r="CLS312" s="22"/>
      <c r="CLT312" s="22"/>
      <c r="CLU312" s="22"/>
      <c r="CLV312" s="22"/>
      <c r="CLW312" s="22"/>
      <c r="CLX312" s="22"/>
      <c r="CLY312" s="22"/>
      <c r="CLZ312" s="22"/>
      <c r="CMA312" s="22"/>
      <c r="CMB312" s="22"/>
      <c r="CMC312" s="22"/>
      <c r="CMD312" s="22"/>
      <c r="CME312" s="22"/>
      <c r="CMF312" s="22"/>
      <c r="CMG312" s="22"/>
      <c r="CMH312" s="22"/>
      <c r="CMI312" s="22"/>
      <c r="CMJ312" s="22"/>
      <c r="CMK312" s="22"/>
      <c r="CML312" s="22"/>
      <c r="CMM312" s="22"/>
      <c r="CMN312" s="22"/>
      <c r="CMO312" s="22"/>
      <c r="CMP312" s="22"/>
      <c r="CMQ312" s="22"/>
      <c r="CMR312" s="22"/>
      <c r="CMS312" s="22"/>
      <c r="CMT312" s="22"/>
      <c r="CMU312" s="22"/>
      <c r="CMV312" s="22"/>
      <c r="CMW312" s="22"/>
      <c r="CMX312" s="22"/>
      <c r="CMY312" s="22"/>
      <c r="CMZ312" s="22"/>
      <c r="CNA312" s="22"/>
      <c r="CNB312" s="22"/>
      <c r="CNC312" s="22"/>
      <c r="CND312" s="22"/>
      <c r="CNE312" s="22"/>
      <c r="CNF312" s="22"/>
      <c r="CNG312" s="22"/>
      <c r="CNH312" s="22"/>
      <c r="CNI312" s="22"/>
      <c r="CNJ312" s="22"/>
      <c r="CNK312" s="22"/>
      <c r="CNL312" s="22"/>
      <c r="CNM312" s="22"/>
      <c r="CNN312" s="22"/>
      <c r="CNO312" s="22"/>
      <c r="CNP312" s="22"/>
      <c r="CNQ312" s="22"/>
      <c r="CNR312" s="22"/>
      <c r="CNS312" s="22"/>
      <c r="CNT312" s="22"/>
      <c r="CNU312" s="22"/>
      <c r="CNV312" s="22"/>
      <c r="CNW312" s="22"/>
      <c r="CNX312" s="22"/>
      <c r="CNY312" s="22"/>
      <c r="CNZ312" s="22"/>
      <c r="COA312" s="22"/>
      <c r="COB312" s="22"/>
      <c r="COC312" s="22"/>
      <c r="COD312" s="22"/>
      <c r="COE312" s="22"/>
      <c r="COF312" s="22"/>
      <c r="COG312" s="22"/>
      <c r="COH312" s="22"/>
      <c r="COI312" s="22"/>
      <c r="COJ312" s="22"/>
      <c r="COK312" s="22"/>
      <c r="COL312" s="22"/>
      <c r="COM312" s="22"/>
      <c r="CON312" s="22"/>
      <c r="COO312" s="22"/>
      <c r="COP312" s="22"/>
      <c r="COQ312" s="22"/>
      <c r="COR312" s="22"/>
      <c r="COS312" s="22"/>
      <c r="COT312" s="22"/>
      <c r="COU312" s="22"/>
      <c r="COV312" s="22"/>
      <c r="COW312" s="22"/>
      <c r="COX312" s="22"/>
      <c r="COY312" s="22"/>
      <c r="COZ312" s="22"/>
      <c r="CPA312" s="22"/>
      <c r="CPB312" s="22"/>
      <c r="CPC312" s="22"/>
      <c r="CPD312" s="22"/>
      <c r="CPE312" s="22"/>
      <c r="CPF312" s="22"/>
      <c r="CPG312" s="22"/>
      <c r="CPH312" s="22"/>
      <c r="CPI312" s="22"/>
      <c r="CPJ312" s="22"/>
      <c r="CPK312" s="22"/>
      <c r="CPL312" s="22"/>
      <c r="CPM312" s="22"/>
      <c r="CPN312" s="22"/>
      <c r="CPO312" s="22"/>
      <c r="CPP312" s="22"/>
      <c r="CPQ312" s="22"/>
      <c r="CPR312" s="22"/>
      <c r="CPS312" s="22"/>
      <c r="CPT312" s="22"/>
      <c r="CPU312" s="22"/>
      <c r="CPV312" s="22"/>
      <c r="CPW312" s="22"/>
      <c r="CPX312" s="22"/>
      <c r="CPY312" s="22"/>
      <c r="CPZ312" s="22"/>
      <c r="CQA312" s="22"/>
      <c r="CQB312" s="22"/>
      <c r="CQC312" s="22"/>
      <c r="CQD312" s="22"/>
      <c r="CQE312" s="22"/>
      <c r="CQF312" s="22"/>
      <c r="CQG312" s="22"/>
      <c r="CQH312" s="22"/>
      <c r="CQI312" s="22"/>
      <c r="CQJ312" s="22"/>
      <c r="CQK312" s="22"/>
      <c r="CQL312" s="22"/>
      <c r="CQM312" s="22"/>
      <c r="CQN312" s="22"/>
      <c r="CQO312" s="22"/>
      <c r="CQP312" s="22"/>
      <c r="CQQ312" s="22"/>
      <c r="CQR312" s="22"/>
      <c r="CQS312" s="22"/>
      <c r="CQT312" s="22"/>
      <c r="CQU312" s="22"/>
      <c r="CQV312" s="22"/>
      <c r="CQW312" s="22"/>
      <c r="CQX312" s="22"/>
      <c r="CQY312" s="22"/>
      <c r="CQZ312" s="22"/>
      <c r="CRA312" s="22"/>
      <c r="CRB312" s="22"/>
      <c r="CRC312" s="22"/>
      <c r="CRD312" s="22"/>
      <c r="CRE312" s="22"/>
      <c r="CRF312" s="22"/>
      <c r="CRG312" s="22"/>
      <c r="CRH312" s="22"/>
      <c r="CRI312" s="22"/>
      <c r="CRJ312" s="22"/>
      <c r="CRK312" s="22"/>
      <c r="CRL312" s="22"/>
      <c r="CRM312" s="22"/>
      <c r="CRN312" s="22"/>
      <c r="CRO312" s="22"/>
      <c r="CRP312" s="22"/>
      <c r="CRQ312" s="22"/>
      <c r="CRR312" s="22"/>
      <c r="CRS312" s="22"/>
      <c r="CRT312" s="22"/>
      <c r="CRU312" s="22"/>
      <c r="CRV312" s="22"/>
      <c r="CRW312" s="22"/>
      <c r="CRX312" s="22"/>
      <c r="CRY312" s="22"/>
      <c r="CRZ312" s="22"/>
      <c r="CSA312" s="22"/>
      <c r="CSB312" s="22"/>
      <c r="CSC312" s="22"/>
      <c r="CSD312" s="22"/>
      <c r="CSE312" s="22"/>
      <c r="CSF312" s="22"/>
      <c r="CSG312" s="22"/>
      <c r="CSH312" s="22"/>
      <c r="CSI312" s="22"/>
      <c r="CSJ312" s="22"/>
      <c r="CSK312" s="22"/>
      <c r="CSL312" s="22"/>
      <c r="CSM312" s="22"/>
      <c r="CSN312" s="22"/>
      <c r="CSO312" s="22"/>
      <c r="CSP312" s="22"/>
      <c r="CSQ312" s="22"/>
      <c r="CSR312" s="22"/>
      <c r="CSS312" s="22"/>
      <c r="CST312" s="22"/>
      <c r="CSU312" s="22"/>
      <c r="CSV312" s="22"/>
      <c r="CSW312" s="22"/>
      <c r="CSX312" s="22"/>
      <c r="CSY312" s="22"/>
      <c r="CSZ312" s="22"/>
      <c r="CTA312" s="22"/>
      <c r="CTB312" s="22"/>
      <c r="CTC312" s="22"/>
      <c r="CTD312" s="22"/>
      <c r="CTE312" s="22"/>
      <c r="CTF312" s="22"/>
      <c r="CTG312" s="22"/>
      <c r="CTH312" s="22"/>
      <c r="CTI312" s="22"/>
      <c r="CTJ312" s="22"/>
      <c r="CTK312" s="22"/>
      <c r="CTL312" s="22"/>
      <c r="CTM312" s="22"/>
      <c r="CTN312" s="22"/>
      <c r="CTO312" s="22"/>
      <c r="CTP312" s="22"/>
      <c r="CTQ312" s="22"/>
      <c r="CTR312" s="22"/>
      <c r="CTS312" s="22"/>
      <c r="CTT312" s="22"/>
      <c r="CTU312" s="22"/>
      <c r="CTV312" s="22"/>
      <c r="CTW312" s="22"/>
      <c r="CTX312" s="22"/>
      <c r="CTY312" s="22"/>
      <c r="CTZ312" s="22"/>
      <c r="CUA312" s="22"/>
      <c r="CUB312" s="22"/>
      <c r="CUC312" s="22"/>
      <c r="CUD312" s="22"/>
      <c r="CUE312" s="22"/>
      <c r="CUF312" s="22"/>
      <c r="CUG312" s="22"/>
      <c r="CUH312" s="22"/>
      <c r="CUI312" s="22"/>
      <c r="CUJ312" s="22"/>
      <c r="CUK312" s="22"/>
      <c r="CUL312" s="22"/>
      <c r="CUM312" s="22"/>
      <c r="CUN312" s="22"/>
      <c r="CUO312" s="22"/>
      <c r="CUP312" s="22"/>
      <c r="CUQ312" s="22"/>
      <c r="CUR312" s="22"/>
      <c r="CUS312" s="22"/>
      <c r="CUT312" s="22"/>
      <c r="CUU312" s="22"/>
      <c r="CUV312" s="22"/>
      <c r="CUW312" s="22"/>
      <c r="CUX312" s="22"/>
      <c r="CUY312" s="22"/>
      <c r="CUZ312" s="22"/>
      <c r="CVA312" s="22"/>
      <c r="CVB312" s="22"/>
      <c r="CVC312" s="22"/>
      <c r="CVD312" s="22"/>
      <c r="CVE312" s="22"/>
      <c r="CVF312" s="22"/>
      <c r="CVG312" s="22"/>
      <c r="CVH312" s="22"/>
      <c r="CVI312" s="22"/>
      <c r="CVJ312" s="22"/>
      <c r="CVK312" s="22"/>
      <c r="CVL312" s="22"/>
      <c r="CVM312" s="22"/>
      <c r="CVN312" s="22"/>
      <c r="CVO312" s="22"/>
      <c r="CVP312" s="22"/>
      <c r="CVQ312" s="22"/>
      <c r="CVR312" s="22"/>
      <c r="CVS312" s="22"/>
      <c r="CVT312" s="22"/>
      <c r="CVU312" s="22"/>
      <c r="CVV312" s="22"/>
      <c r="CVW312" s="22"/>
      <c r="CVX312" s="22"/>
      <c r="CVY312" s="22"/>
      <c r="CVZ312" s="22"/>
      <c r="CWA312" s="22"/>
      <c r="CWB312" s="22"/>
      <c r="CWC312" s="22"/>
      <c r="CWD312" s="22"/>
      <c r="CWE312" s="22"/>
      <c r="CWF312" s="22"/>
      <c r="CWG312" s="22"/>
      <c r="CWH312" s="22"/>
      <c r="CWI312" s="22"/>
      <c r="CWJ312" s="22"/>
      <c r="CWK312" s="22"/>
      <c r="CWL312" s="22"/>
      <c r="CWM312" s="22"/>
      <c r="CWN312" s="22"/>
      <c r="CWO312" s="22"/>
      <c r="CWP312" s="22"/>
      <c r="CWQ312" s="22"/>
      <c r="CWR312" s="22"/>
      <c r="CWS312" s="22"/>
      <c r="CWT312" s="22"/>
      <c r="CWU312" s="22"/>
      <c r="CWV312" s="22"/>
      <c r="CWW312" s="22"/>
      <c r="CWX312" s="22"/>
      <c r="CWY312" s="22"/>
      <c r="CWZ312" s="22"/>
      <c r="CXA312" s="22"/>
      <c r="CXB312" s="22"/>
      <c r="CXC312" s="22"/>
      <c r="CXD312" s="22"/>
      <c r="CXE312" s="22"/>
      <c r="CXF312" s="22"/>
      <c r="CXG312" s="22"/>
      <c r="CXH312" s="22"/>
      <c r="CXI312" s="22"/>
      <c r="CXJ312" s="22"/>
      <c r="CXK312" s="22"/>
      <c r="CXL312" s="22"/>
      <c r="CXM312" s="22"/>
      <c r="CXN312" s="22"/>
      <c r="CXO312" s="22"/>
      <c r="CXP312" s="22"/>
      <c r="CXQ312" s="22"/>
      <c r="CXR312" s="22"/>
      <c r="CXS312" s="22"/>
      <c r="CXT312" s="22"/>
      <c r="CXU312" s="22"/>
      <c r="CXV312" s="22"/>
      <c r="CXW312" s="22"/>
      <c r="CXX312" s="22"/>
      <c r="CXY312" s="22"/>
      <c r="CXZ312" s="22"/>
      <c r="CYA312" s="22"/>
      <c r="CYB312" s="22"/>
      <c r="CYC312" s="22"/>
      <c r="CYD312" s="22"/>
      <c r="CYE312" s="22"/>
      <c r="CYF312" s="22"/>
      <c r="CYG312" s="22"/>
      <c r="CYH312" s="22"/>
      <c r="CYI312" s="22"/>
      <c r="CYJ312" s="22"/>
      <c r="CYK312" s="22"/>
      <c r="CYL312" s="22"/>
      <c r="CYM312" s="22"/>
      <c r="CYN312" s="22"/>
      <c r="CYO312" s="22"/>
      <c r="CYP312" s="22"/>
      <c r="CYQ312" s="22"/>
      <c r="CYR312" s="22"/>
      <c r="CYS312" s="22"/>
      <c r="CYT312" s="22"/>
      <c r="CYU312" s="22"/>
      <c r="CYV312" s="22"/>
      <c r="CYW312" s="22"/>
      <c r="CYX312" s="22"/>
      <c r="CYY312" s="22"/>
      <c r="CYZ312" s="22"/>
      <c r="CZA312" s="22"/>
      <c r="CZB312" s="22"/>
      <c r="CZC312" s="22"/>
      <c r="CZD312" s="22"/>
      <c r="CZE312" s="22"/>
      <c r="CZF312" s="22"/>
      <c r="CZG312" s="22"/>
      <c r="CZH312" s="22"/>
      <c r="CZI312" s="22"/>
      <c r="CZJ312" s="22"/>
      <c r="CZK312" s="22"/>
      <c r="CZL312" s="22"/>
      <c r="CZM312" s="22"/>
      <c r="CZN312" s="22"/>
      <c r="CZO312" s="22"/>
      <c r="CZP312" s="22"/>
      <c r="CZQ312" s="22"/>
      <c r="CZR312" s="22"/>
      <c r="CZS312" s="22"/>
      <c r="CZT312" s="22"/>
      <c r="CZU312" s="22"/>
      <c r="CZV312" s="22"/>
      <c r="CZW312" s="22"/>
      <c r="CZX312" s="22"/>
      <c r="CZY312" s="22"/>
      <c r="CZZ312" s="22"/>
      <c r="DAA312" s="22"/>
      <c r="DAB312" s="22"/>
      <c r="DAC312" s="22"/>
      <c r="DAD312" s="22"/>
      <c r="DAE312" s="22"/>
      <c r="DAF312" s="22"/>
      <c r="DAG312" s="22"/>
      <c r="DAH312" s="22"/>
      <c r="DAI312" s="22"/>
      <c r="DAJ312" s="22"/>
      <c r="DAK312" s="22"/>
      <c r="DAL312" s="22"/>
      <c r="DAM312" s="22"/>
      <c r="DAN312" s="22"/>
      <c r="DAO312" s="22"/>
      <c r="DAP312" s="22"/>
      <c r="DAQ312" s="22"/>
      <c r="DAR312" s="22"/>
      <c r="DAS312" s="22"/>
      <c r="DAT312" s="22"/>
      <c r="DAU312" s="22"/>
      <c r="DAV312" s="22"/>
      <c r="DAW312" s="22"/>
      <c r="DAX312" s="22"/>
      <c r="DAY312" s="22"/>
      <c r="DAZ312" s="22"/>
      <c r="DBA312" s="22"/>
      <c r="DBB312" s="22"/>
      <c r="DBC312" s="22"/>
      <c r="DBD312" s="22"/>
      <c r="DBE312" s="22"/>
      <c r="DBF312" s="22"/>
      <c r="DBG312" s="22"/>
      <c r="DBH312" s="22"/>
      <c r="DBI312" s="22"/>
      <c r="DBJ312" s="22"/>
      <c r="DBK312" s="22"/>
      <c r="DBL312" s="22"/>
      <c r="DBM312" s="22"/>
      <c r="DBN312" s="22"/>
      <c r="DBO312" s="22"/>
      <c r="DBP312" s="22"/>
      <c r="DBQ312" s="22"/>
      <c r="DBR312" s="22"/>
      <c r="DBS312" s="22"/>
      <c r="DBT312" s="22"/>
      <c r="DBU312" s="22"/>
      <c r="DBV312" s="22"/>
      <c r="DBW312" s="22"/>
      <c r="DBX312" s="22"/>
      <c r="DBY312" s="22"/>
      <c r="DBZ312" s="22"/>
      <c r="DCA312" s="22"/>
      <c r="DCB312" s="22"/>
      <c r="DCC312" s="22"/>
      <c r="DCD312" s="22"/>
      <c r="DCE312" s="22"/>
      <c r="DCF312" s="22"/>
      <c r="DCG312" s="22"/>
      <c r="DCH312" s="22"/>
      <c r="DCI312" s="22"/>
      <c r="DCJ312" s="22"/>
      <c r="DCK312" s="22"/>
      <c r="DCL312" s="22"/>
      <c r="DCM312" s="22"/>
      <c r="DCN312" s="22"/>
      <c r="DCO312" s="22"/>
      <c r="DCP312" s="22"/>
      <c r="DCQ312" s="22"/>
      <c r="DCR312" s="22"/>
      <c r="DCS312" s="22"/>
      <c r="DCT312" s="22"/>
      <c r="DCU312" s="22"/>
      <c r="DCV312" s="22"/>
      <c r="DCW312" s="22"/>
      <c r="DCX312" s="22"/>
      <c r="DCY312" s="22"/>
      <c r="DCZ312" s="22"/>
      <c r="DDA312" s="22"/>
      <c r="DDB312" s="22"/>
      <c r="DDC312" s="22"/>
      <c r="DDD312" s="22"/>
      <c r="DDE312" s="22"/>
      <c r="DDF312" s="22"/>
      <c r="DDG312" s="22"/>
      <c r="DDH312" s="22"/>
      <c r="DDI312" s="22"/>
      <c r="DDJ312" s="22"/>
      <c r="DDK312" s="22"/>
      <c r="DDL312" s="22"/>
      <c r="DDM312" s="22"/>
      <c r="DDN312" s="22"/>
      <c r="DDO312" s="22"/>
      <c r="DDP312" s="22"/>
      <c r="DDQ312" s="22"/>
      <c r="DDR312" s="22"/>
      <c r="DDS312" s="22"/>
      <c r="DDT312" s="22"/>
      <c r="DDU312" s="22"/>
      <c r="DDV312" s="22"/>
      <c r="DDW312" s="22"/>
      <c r="DDX312" s="22"/>
      <c r="DDY312" s="22"/>
      <c r="DDZ312" s="22"/>
      <c r="DEA312" s="22"/>
      <c r="DEB312" s="22"/>
      <c r="DEC312" s="22"/>
      <c r="DED312" s="22"/>
      <c r="DEE312" s="22"/>
      <c r="DEF312" s="22"/>
      <c r="DEG312" s="22"/>
      <c r="DEH312" s="22"/>
      <c r="DEI312" s="22"/>
      <c r="DEJ312" s="22"/>
      <c r="DEK312" s="22"/>
      <c r="DEL312" s="22"/>
      <c r="DEM312" s="22"/>
      <c r="DEN312" s="22"/>
      <c r="DEO312" s="22"/>
      <c r="DEP312" s="22"/>
      <c r="DEQ312" s="22"/>
      <c r="DER312" s="22"/>
      <c r="DES312" s="22"/>
      <c r="DET312" s="22"/>
      <c r="DEU312" s="22"/>
      <c r="DEV312" s="22"/>
      <c r="DEW312" s="22"/>
      <c r="DEX312" s="22"/>
      <c r="DEY312" s="22"/>
      <c r="DEZ312" s="22"/>
      <c r="DFA312" s="22"/>
      <c r="DFB312" s="22"/>
      <c r="DFC312" s="22"/>
      <c r="DFD312" s="22"/>
      <c r="DFE312" s="22"/>
      <c r="DFF312" s="22"/>
      <c r="DFG312" s="22"/>
      <c r="DFH312" s="22"/>
      <c r="DFI312" s="22"/>
      <c r="DFJ312" s="22"/>
      <c r="DFK312" s="22"/>
      <c r="DFL312" s="22"/>
      <c r="DFM312" s="22"/>
      <c r="DFN312" s="22"/>
      <c r="DFO312" s="22"/>
      <c r="DFP312" s="22"/>
      <c r="DFQ312" s="22"/>
      <c r="DFR312" s="22"/>
      <c r="DFS312" s="22"/>
      <c r="DFT312" s="22"/>
      <c r="DFU312" s="22"/>
      <c r="DFV312" s="22"/>
      <c r="DFW312" s="22"/>
      <c r="DFX312" s="22"/>
      <c r="DFY312" s="22"/>
      <c r="DFZ312" s="22"/>
      <c r="DGA312" s="22"/>
      <c r="DGB312" s="22"/>
      <c r="DGC312" s="22"/>
      <c r="DGD312" s="22"/>
      <c r="DGE312" s="22"/>
      <c r="DGF312" s="22"/>
      <c r="DGG312" s="22"/>
      <c r="DGH312" s="22"/>
      <c r="DGI312" s="22"/>
      <c r="DGJ312" s="22"/>
      <c r="DGK312" s="22"/>
      <c r="DGL312" s="22"/>
      <c r="DGM312" s="22"/>
      <c r="DGN312" s="22"/>
      <c r="DGO312" s="22"/>
      <c r="DGP312" s="22"/>
      <c r="DGQ312" s="22"/>
      <c r="DGR312" s="22"/>
      <c r="DGS312" s="22"/>
      <c r="DGT312" s="22"/>
      <c r="DGU312" s="22"/>
      <c r="DGV312" s="22"/>
      <c r="DGW312" s="22"/>
      <c r="DGX312" s="22"/>
      <c r="DGY312" s="22"/>
      <c r="DGZ312" s="22"/>
      <c r="DHA312" s="22"/>
      <c r="DHB312" s="22"/>
      <c r="DHC312" s="22"/>
      <c r="DHD312" s="22"/>
      <c r="DHE312" s="22"/>
      <c r="DHF312" s="22"/>
      <c r="DHG312" s="22"/>
      <c r="DHH312" s="22"/>
      <c r="DHI312" s="22"/>
      <c r="DHJ312" s="22"/>
      <c r="DHK312" s="22"/>
      <c r="DHL312" s="22"/>
      <c r="DHM312" s="22"/>
      <c r="DHN312" s="22"/>
      <c r="DHO312" s="22"/>
      <c r="DHP312" s="22"/>
      <c r="DHQ312" s="22"/>
      <c r="DHR312" s="22"/>
      <c r="DHS312" s="22"/>
      <c r="DHT312" s="22"/>
      <c r="DHU312" s="22"/>
      <c r="DHV312" s="22"/>
      <c r="DHW312" s="22"/>
      <c r="DHX312" s="22"/>
      <c r="DHY312" s="22"/>
      <c r="DHZ312" s="22"/>
      <c r="DIA312" s="22"/>
      <c r="DIB312" s="22"/>
      <c r="DIC312" s="22"/>
      <c r="DID312" s="22"/>
      <c r="DIE312" s="22"/>
      <c r="DIF312" s="22"/>
      <c r="DIG312" s="22"/>
      <c r="DIH312" s="22"/>
      <c r="DII312" s="22"/>
      <c r="DIJ312" s="22"/>
      <c r="DIK312" s="22"/>
      <c r="DIL312" s="22"/>
      <c r="DIM312" s="22"/>
      <c r="DIN312" s="22"/>
      <c r="DIO312" s="22"/>
      <c r="DIP312" s="22"/>
      <c r="DIQ312" s="22"/>
      <c r="DIR312" s="22"/>
      <c r="DIS312" s="22"/>
      <c r="DIT312" s="22"/>
      <c r="DIU312" s="22"/>
      <c r="DIV312" s="22"/>
      <c r="DIW312" s="22"/>
      <c r="DIX312" s="22"/>
      <c r="DIY312" s="22"/>
      <c r="DIZ312" s="22"/>
      <c r="DJA312" s="22"/>
      <c r="DJB312" s="22"/>
      <c r="DJC312" s="22"/>
      <c r="DJD312" s="22"/>
      <c r="DJE312" s="22"/>
      <c r="DJF312" s="22"/>
      <c r="DJG312" s="22"/>
      <c r="DJH312" s="22"/>
      <c r="DJI312" s="22"/>
      <c r="DJJ312" s="22"/>
      <c r="DJK312" s="22"/>
      <c r="DJL312" s="22"/>
      <c r="DJM312" s="22"/>
      <c r="DJN312" s="22"/>
      <c r="DJO312" s="22"/>
      <c r="DJP312" s="22"/>
      <c r="DJQ312" s="22"/>
      <c r="DJR312" s="22"/>
      <c r="DJS312" s="22"/>
      <c r="DJT312" s="22"/>
      <c r="DJU312" s="22"/>
      <c r="DJV312" s="22"/>
      <c r="DJW312" s="22"/>
      <c r="DJX312" s="22"/>
      <c r="DJY312" s="22"/>
      <c r="DJZ312" s="22"/>
      <c r="DKA312" s="22"/>
      <c r="DKB312" s="22"/>
      <c r="DKC312" s="22"/>
      <c r="DKD312" s="22"/>
      <c r="DKE312" s="22"/>
      <c r="DKF312" s="22"/>
      <c r="DKG312" s="22"/>
      <c r="DKH312" s="22"/>
      <c r="DKI312" s="22"/>
      <c r="DKJ312" s="22"/>
      <c r="DKK312" s="22"/>
      <c r="DKL312" s="22"/>
      <c r="DKM312" s="22"/>
      <c r="DKN312" s="22"/>
      <c r="DKO312" s="22"/>
      <c r="DKP312" s="22"/>
      <c r="DKQ312" s="22"/>
      <c r="DKR312" s="22"/>
      <c r="DKS312" s="22"/>
      <c r="DKT312" s="22"/>
      <c r="DKU312" s="22"/>
      <c r="DKV312" s="22"/>
      <c r="DKW312" s="22"/>
      <c r="DKX312" s="22"/>
      <c r="DKY312" s="22"/>
      <c r="DKZ312" s="22"/>
      <c r="DLA312" s="22"/>
      <c r="DLB312" s="22"/>
      <c r="DLC312" s="22"/>
      <c r="DLD312" s="22"/>
      <c r="DLE312" s="22"/>
      <c r="DLF312" s="22"/>
      <c r="DLG312" s="22"/>
      <c r="DLH312" s="22"/>
      <c r="DLI312" s="22"/>
      <c r="DLJ312" s="22"/>
      <c r="DLK312" s="22"/>
      <c r="DLL312" s="22"/>
      <c r="DLM312" s="22"/>
      <c r="DLN312" s="22"/>
      <c r="DLO312" s="22"/>
      <c r="DLP312" s="22"/>
      <c r="DLQ312" s="22"/>
      <c r="DLR312" s="22"/>
      <c r="DLS312" s="22"/>
      <c r="DLT312" s="22"/>
      <c r="DLU312" s="22"/>
      <c r="DLV312" s="22"/>
      <c r="DLW312" s="22"/>
      <c r="DLX312" s="22"/>
      <c r="DLY312" s="22"/>
      <c r="DLZ312" s="22"/>
      <c r="DMA312" s="22"/>
      <c r="DMB312" s="22"/>
      <c r="DMC312" s="22"/>
      <c r="DMD312" s="22"/>
      <c r="DME312" s="22"/>
      <c r="DMF312" s="22"/>
      <c r="DMG312" s="22"/>
      <c r="DMH312" s="22"/>
      <c r="DMI312" s="22"/>
      <c r="DMJ312" s="22"/>
      <c r="DMK312" s="22"/>
      <c r="DML312" s="22"/>
      <c r="DMM312" s="22"/>
      <c r="DMN312" s="22"/>
      <c r="DMO312" s="22"/>
      <c r="DMP312" s="22"/>
      <c r="DMQ312" s="22"/>
      <c r="DMR312" s="22"/>
      <c r="DMS312" s="22"/>
      <c r="DMT312" s="22"/>
      <c r="DMU312" s="22"/>
      <c r="DMV312" s="22"/>
      <c r="DMW312" s="22"/>
      <c r="DMX312" s="22"/>
      <c r="DMY312" s="22"/>
      <c r="DMZ312" s="22"/>
      <c r="DNA312" s="22"/>
      <c r="DNB312" s="22"/>
      <c r="DNC312" s="22"/>
      <c r="DND312" s="22"/>
      <c r="DNE312" s="22"/>
      <c r="DNF312" s="22"/>
      <c r="DNG312" s="22"/>
      <c r="DNH312" s="22"/>
      <c r="DNI312" s="22"/>
      <c r="DNJ312" s="22"/>
      <c r="DNK312" s="22"/>
      <c r="DNL312" s="22"/>
      <c r="DNM312" s="22"/>
      <c r="DNN312" s="22"/>
      <c r="DNO312" s="22"/>
      <c r="DNP312" s="22"/>
      <c r="DNQ312" s="22"/>
      <c r="DNR312" s="22"/>
      <c r="DNS312" s="22"/>
      <c r="DNT312" s="22"/>
      <c r="DNU312" s="22"/>
      <c r="DNV312" s="22"/>
      <c r="DNW312" s="22"/>
      <c r="DNX312" s="22"/>
      <c r="DNY312" s="22"/>
      <c r="DNZ312" s="22"/>
      <c r="DOA312" s="22"/>
      <c r="DOB312" s="22"/>
      <c r="DOC312" s="22"/>
      <c r="DOD312" s="22"/>
      <c r="DOE312" s="22"/>
      <c r="DOF312" s="22"/>
      <c r="DOG312" s="22"/>
      <c r="DOH312" s="22"/>
      <c r="DOI312" s="22"/>
      <c r="DOJ312" s="22"/>
      <c r="DOK312" s="22"/>
      <c r="DOL312" s="22"/>
      <c r="DOM312" s="22"/>
      <c r="DON312" s="22"/>
      <c r="DOO312" s="22"/>
      <c r="DOP312" s="22"/>
      <c r="DOQ312" s="22"/>
      <c r="DOR312" s="22"/>
      <c r="DOS312" s="22"/>
      <c r="DOT312" s="22"/>
      <c r="DOU312" s="22"/>
      <c r="DOV312" s="22"/>
      <c r="DOW312" s="22"/>
      <c r="DOX312" s="22"/>
      <c r="DOY312" s="22"/>
      <c r="DOZ312" s="22"/>
      <c r="DPA312" s="22"/>
      <c r="DPB312" s="22"/>
      <c r="DPC312" s="22"/>
      <c r="DPD312" s="22"/>
      <c r="DPE312" s="22"/>
      <c r="DPF312" s="22"/>
      <c r="DPG312" s="22"/>
      <c r="DPH312" s="22"/>
      <c r="DPI312" s="22"/>
      <c r="DPJ312" s="22"/>
      <c r="DPK312" s="22"/>
      <c r="DPL312" s="22"/>
      <c r="DPM312" s="22"/>
      <c r="DPN312" s="22"/>
      <c r="DPO312" s="22"/>
      <c r="DPP312" s="22"/>
      <c r="DPQ312" s="22"/>
      <c r="DPR312" s="22"/>
      <c r="DPS312" s="22"/>
      <c r="DPT312" s="22"/>
      <c r="DPU312" s="22"/>
      <c r="DPV312" s="22"/>
      <c r="DPW312" s="22"/>
      <c r="DPX312" s="22"/>
      <c r="DPY312" s="22"/>
      <c r="DPZ312" s="22"/>
      <c r="DQA312" s="22"/>
      <c r="DQB312" s="22"/>
      <c r="DQC312" s="22"/>
      <c r="DQD312" s="22"/>
      <c r="DQE312" s="22"/>
      <c r="DQF312" s="22"/>
      <c r="DQG312" s="22"/>
      <c r="DQH312" s="22"/>
      <c r="DQI312" s="22"/>
      <c r="DQJ312" s="22"/>
      <c r="DQK312" s="22"/>
      <c r="DQL312" s="22"/>
      <c r="DQM312" s="22"/>
      <c r="DQN312" s="22"/>
      <c r="DQO312" s="22"/>
      <c r="DQP312" s="22"/>
      <c r="DQQ312" s="22"/>
      <c r="DQR312" s="22"/>
      <c r="DQS312" s="22"/>
      <c r="DQT312" s="22"/>
      <c r="DQU312" s="22"/>
      <c r="DQV312" s="22"/>
      <c r="DQW312" s="22"/>
      <c r="DQX312" s="22"/>
      <c r="DQY312" s="22"/>
      <c r="DQZ312" s="22"/>
      <c r="DRA312" s="22"/>
      <c r="DRB312" s="22"/>
      <c r="DRC312" s="22"/>
      <c r="DRD312" s="22"/>
      <c r="DRE312" s="22"/>
      <c r="DRF312" s="22"/>
      <c r="DRG312" s="22"/>
      <c r="DRH312" s="22"/>
      <c r="DRI312" s="22"/>
      <c r="DRJ312" s="22"/>
      <c r="DRK312" s="22"/>
      <c r="DRL312" s="22"/>
      <c r="DRM312" s="22"/>
      <c r="DRN312" s="22"/>
      <c r="DRO312" s="22"/>
      <c r="DRP312" s="22"/>
      <c r="DRQ312" s="22"/>
      <c r="DRR312" s="22"/>
      <c r="DRS312" s="22"/>
      <c r="DRT312" s="22"/>
      <c r="DRU312" s="22"/>
      <c r="DRV312" s="22"/>
      <c r="DRW312" s="22"/>
      <c r="DRX312" s="22"/>
      <c r="DRY312" s="22"/>
      <c r="DRZ312" s="22"/>
      <c r="DSA312" s="22"/>
      <c r="DSB312" s="22"/>
      <c r="DSC312" s="22"/>
      <c r="DSD312" s="22"/>
      <c r="DSE312" s="22"/>
      <c r="DSF312" s="22"/>
      <c r="DSG312" s="22"/>
      <c r="DSH312" s="22"/>
      <c r="DSI312" s="22"/>
      <c r="DSJ312" s="22"/>
      <c r="DSK312" s="22"/>
      <c r="DSL312" s="22"/>
      <c r="DSM312" s="22"/>
      <c r="DSN312" s="22"/>
      <c r="DSO312" s="22"/>
      <c r="DSP312" s="22"/>
      <c r="DSQ312" s="22"/>
      <c r="DSR312" s="22"/>
      <c r="DSS312" s="22"/>
      <c r="DST312" s="22"/>
      <c r="DSU312" s="22"/>
      <c r="DSV312" s="22"/>
      <c r="DSW312" s="22"/>
      <c r="DSX312" s="22"/>
      <c r="DSY312" s="22"/>
      <c r="DSZ312" s="22"/>
      <c r="DTA312" s="22"/>
      <c r="DTB312" s="22"/>
      <c r="DTC312" s="22"/>
      <c r="DTD312" s="22"/>
      <c r="DTE312" s="22"/>
      <c r="DTF312" s="22"/>
      <c r="DTG312" s="22"/>
      <c r="DTH312" s="22"/>
      <c r="DTI312" s="22"/>
      <c r="DTJ312" s="22"/>
      <c r="DTK312" s="22"/>
      <c r="DTL312" s="22"/>
      <c r="DTM312" s="22"/>
      <c r="DTN312" s="22"/>
      <c r="DTO312" s="22"/>
      <c r="DTP312" s="22"/>
      <c r="DTQ312" s="22"/>
      <c r="DTR312" s="22"/>
      <c r="DTS312" s="22"/>
      <c r="DTT312" s="22"/>
      <c r="DTU312" s="22"/>
      <c r="DTV312" s="22"/>
      <c r="DTW312" s="22"/>
      <c r="DTX312" s="22"/>
      <c r="DTY312" s="22"/>
      <c r="DTZ312" s="22"/>
      <c r="DUA312" s="22"/>
      <c r="DUB312" s="22"/>
      <c r="DUC312" s="22"/>
      <c r="DUD312" s="22"/>
      <c r="DUE312" s="22"/>
      <c r="DUF312" s="22"/>
      <c r="DUG312" s="22"/>
      <c r="DUH312" s="22"/>
      <c r="DUI312" s="22"/>
      <c r="DUJ312" s="22"/>
      <c r="DUK312" s="22"/>
      <c r="DUL312" s="22"/>
      <c r="DUM312" s="22"/>
      <c r="DUN312" s="22"/>
      <c r="DUO312" s="22"/>
      <c r="DUP312" s="22"/>
      <c r="DUQ312" s="22"/>
      <c r="DUR312" s="22"/>
      <c r="DUS312" s="22"/>
      <c r="DUT312" s="22"/>
      <c r="DUU312" s="22"/>
      <c r="DUV312" s="22"/>
      <c r="DUW312" s="22"/>
      <c r="DUX312" s="22"/>
      <c r="DUY312" s="22"/>
      <c r="DUZ312" s="22"/>
      <c r="DVA312" s="22"/>
      <c r="DVB312" s="22"/>
      <c r="DVC312" s="22"/>
      <c r="DVD312" s="22"/>
      <c r="DVE312" s="22"/>
      <c r="DVF312" s="22"/>
      <c r="DVG312" s="22"/>
      <c r="DVH312" s="22"/>
      <c r="DVI312" s="22"/>
      <c r="DVJ312" s="22"/>
      <c r="DVK312" s="22"/>
      <c r="DVL312" s="22"/>
      <c r="DVM312" s="22"/>
      <c r="DVN312" s="22"/>
      <c r="DVO312" s="22"/>
      <c r="DVP312" s="22"/>
      <c r="DVQ312" s="22"/>
      <c r="DVR312" s="22"/>
      <c r="DVS312" s="22"/>
      <c r="DVT312" s="22"/>
      <c r="DVU312" s="22"/>
      <c r="DVV312" s="22"/>
      <c r="DVW312" s="22"/>
      <c r="DVX312" s="22"/>
      <c r="DVY312" s="22"/>
      <c r="DVZ312" s="22"/>
      <c r="DWA312" s="22"/>
      <c r="DWB312" s="22"/>
      <c r="DWC312" s="22"/>
      <c r="DWD312" s="22"/>
      <c r="DWE312" s="22"/>
      <c r="DWF312" s="22"/>
      <c r="DWG312" s="22"/>
      <c r="DWH312" s="22"/>
      <c r="DWI312" s="22"/>
      <c r="DWJ312" s="22"/>
      <c r="DWK312" s="22"/>
      <c r="DWL312" s="22"/>
      <c r="DWM312" s="22"/>
      <c r="DWN312" s="22"/>
      <c r="DWO312" s="22"/>
      <c r="DWP312" s="22"/>
      <c r="DWQ312" s="22"/>
      <c r="DWR312" s="22"/>
      <c r="DWS312" s="22"/>
      <c r="DWT312" s="22"/>
      <c r="DWU312" s="22"/>
      <c r="DWV312" s="22"/>
      <c r="DWW312" s="22"/>
      <c r="DWX312" s="22"/>
      <c r="DWY312" s="22"/>
      <c r="DWZ312" s="22"/>
      <c r="DXA312" s="22"/>
      <c r="DXB312" s="22"/>
      <c r="DXC312" s="22"/>
      <c r="DXD312" s="22"/>
      <c r="DXE312" s="22"/>
      <c r="DXF312" s="22"/>
      <c r="DXG312" s="22"/>
      <c r="DXH312" s="22"/>
      <c r="DXI312" s="22"/>
      <c r="DXJ312" s="22"/>
      <c r="DXK312" s="22"/>
      <c r="DXL312" s="22"/>
      <c r="DXM312" s="22"/>
      <c r="DXN312" s="22"/>
      <c r="DXO312" s="22"/>
      <c r="DXP312" s="22"/>
      <c r="DXQ312" s="22"/>
      <c r="DXR312" s="22"/>
      <c r="DXS312" s="22"/>
      <c r="DXT312" s="22"/>
      <c r="DXU312" s="22"/>
      <c r="DXV312" s="22"/>
      <c r="DXW312" s="22"/>
      <c r="DXX312" s="22"/>
      <c r="DXY312" s="22"/>
      <c r="DXZ312" s="22"/>
      <c r="DYA312" s="22"/>
      <c r="DYB312" s="22"/>
      <c r="DYC312" s="22"/>
      <c r="DYD312" s="22"/>
      <c r="DYE312" s="22"/>
      <c r="DYF312" s="22"/>
      <c r="DYG312" s="22"/>
      <c r="DYH312" s="22"/>
      <c r="DYI312" s="22"/>
      <c r="DYJ312" s="22"/>
      <c r="DYK312" s="22"/>
      <c r="DYL312" s="22"/>
      <c r="DYM312" s="22"/>
      <c r="DYN312" s="22"/>
      <c r="DYO312" s="22"/>
      <c r="DYP312" s="22"/>
      <c r="DYQ312" s="22"/>
      <c r="DYR312" s="22"/>
      <c r="DYS312" s="22"/>
      <c r="DYT312" s="22"/>
      <c r="DYU312" s="22"/>
      <c r="DYV312" s="22"/>
      <c r="DYW312" s="22"/>
      <c r="DYX312" s="22"/>
      <c r="DYY312" s="22"/>
      <c r="DYZ312" s="22"/>
      <c r="DZA312" s="22"/>
      <c r="DZB312" s="22"/>
      <c r="DZC312" s="22"/>
      <c r="DZD312" s="22"/>
      <c r="DZE312" s="22"/>
      <c r="DZF312" s="22"/>
      <c r="DZG312" s="22"/>
      <c r="DZH312" s="22"/>
      <c r="DZI312" s="22"/>
      <c r="DZJ312" s="22"/>
      <c r="DZK312" s="22"/>
      <c r="DZL312" s="22"/>
      <c r="DZM312" s="22"/>
      <c r="DZN312" s="22"/>
      <c r="DZO312" s="22"/>
      <c r="DZP312" s="22"/>
      <c r="DZQ312" s="22"/>
      <c r="DZR312" s="22"/>
      <c r="DZS312" s="22"/>
      <c r="DZT312" s="22"/>
      <c r="DZU312" s="22"/>
      <c r="DZV312" s="22"/>
      <c r="DZW312" s="22"/>
      <c r="DZX312" s="22"/>
      <c r="DZY312" s="22"/>
      <c r="DZZ312" s="22"/>
      <c r="EAA312" s="22"/>
      <c r="EAB312" s="22"/>
      <c r="EAC312" s="22"/>
      <c r="EAD312" s="22"/>
      <c r="EAE312" s="22"/>
      <c r="EAF312" s="22"/>
      <c r="EAG312" s="22"/>
      <c r="EAH312" s="22"/>
      <c r="EAI312" s="22"/>
      <c r="EAJ312" s="22"/>
      <c r="EAK312" s="22"/>
      <c r="EAL312" s="22"/>
      <c r="EAM312" s="22"/>
      <c r="EAN312" s="22"/>
      <c r="EAO312" s="22"/>
      <c r="EAP312" s="22"/>
      <c r="EAQ312" s="22"/>
      <c r="EAR312" s="22"/>
      <c r="EAS312" s="22"/>
      <c r="EAT312" s="22"/>
      <c r="EAU312" s="22"/>
      <c r="EAV312" s="22"/>
      <c r="EAW312" s="22"/>
      <c r="EAX312" s="22"/>
      <c r="EAY312" s="22"/>
      <c r="EAZ312" s="22"/>
      <c r="EBA312" s="22"/>
      <c r="EBB312" s="22"/>
      <c r="EBC312" s="22"/>
      <c r="EBD312" s="22"/>
      <c r="EBE312" s="22"/>
      <c r="EBF312" s="22"/>
      <c r="EBG312" s="22"/>
      <c r="EBH312" s="22"/>
      <c r="EBI312" s="22"/>
      <c r="EBJ312" s="22"/>
      <c r="EBK312" s="22"/>
      <c r="EBL312" s="22"/>
      <c r="EBM312" s="22"/>
      <c r="EBN312" s="22"/>
      <c r="EBO312" s="22"/>
      <c r="EBP312" s="22"/>
      <c r="EBQ312" s="22"/>
      <c r="EBR312" s="22"/>
      <c r="EBS312" s="22"/>
      <c r="EBT312" s="22"/>
      <c r="EBU312" s="22"/>
      <c r="EBV312" s="22"/>
      <c r="EBW312" s="22"/>
      <c r="EBX312" s="22"/>
      <c r="EBY312" s="22"/>
      <c r="EBZ312" s="22"/>
      <c r="ECA312" s="22"/>
      <c r="ECB312" s="22"/>
      <c r="ECC312" s="22"/>
      <c r="ECD312" s="22"/>
      <c r="ECE312" s="22"/>
      <c r="ECF312" s="22"/>
      <c r="ECG312" s="22"/>
      <c r="ECH312" s="22"/>
      <c r="ECI312" s="22"/>
      <c r="ECJ312" s="22"/>
      <c r="ECK312" s="22"/>
      <c r="ECL312" s="22"/>
      <c r="ECM312" s="22"/>
      <c r="ECN312" s="22"/>
      <c r="ECO312" s="22"/>
      <c r="ECP312" s="22"/>
      <c r="ECQ312" s="22"/>
      <c r="ECR312" s="22"/>
      <c r="ECS312" s="22"/>
      <c r="ECT312" s="22"/>
      <c r="ECU312" s="22"/>
      <c r="ECV312" s="22"/>
      <c r="ECW312" s="22"/>
      <c r="ECX312" s="22"/>
      <c r="ECY312" s="22"/>
      <c r="ECZ312" s="22"/>
      <c r="EDA312" s="22"/>
      <c r="EDB312" s="22"/>
      <c r="EDC312" s="22"/>
      <c r="EDD312" s="22"/>
      <c r="EDE312" s="22"/>
      <c r="EDF312" s="22"/>
      <c r="EDG312" s="22"/>
      <c r="EDH312" s="22"/>
      <c r="EDI312" s="22"/>
      <c r="EDJ312" s="22"/>
      <c r="EDK312" s="22"/>
      <c r="EDL312" s="22"/>
      <c r="EDM312" s="22"/>
      <c r="EDN312" s="22"/>
      <c r="EDO312" s="22"/>
      <c r="EDP312" s="22"/>
      <c r="EDQ312" s="22"/>
      <c r="EDR312" s="22"/>
      <c r="EDS312" s="22"/>
      <c r="EDT312" s="22"/>
      <c r="EDU312" s="22"/>
      <c r="EDV312" s="22"/>
      <c r="EDW312" s="22"/>
      <c r="EDX312" s="22"/>
      <c r="EDY312" s="22"/>
      <c r="EDZ312" s="22"/>
      <c r="EEA312" s="22"/>
      <c r="EEB312" s="22"/>
      <c r="EEC312" s="22"/>
      <c r="EED312" s="22"/>
      <c r="EEE312" s="22"/>
      <c r="EEF312" s="22"/>
      <c r="EEG312" s="22"/>
      <c r="EEH312" s="22"/>
      <c r="EEI312" s="22"/>
      <c r="EEJ312" s="22"/>
      <c r="EEK312" s="22"/>
      <c r="EEL312" s="22"/>
      <c r="EEM312" s="22"/>
      <c r="EEN312" s="22"/>
      <c r="EEO312" s="22"/>
      <c r="EEP312" s="22"/>
      <c r="EEQ312" s="22"/>
      <c r="EER312" s="22"/>
      <c r="EES312" s="22"/>
      <c r="EET312" s="22"/>
      <c r="EEU312" s="22"/>
      <c r="EEV312" s="22"/>
      <c r="EEW312" s="22"/>
      <c r="EEX312" s="22"/>
      <c r="EEY312" s="22"/>
      <c r="EEZ312" s="22"/>
      <c r="EFA312" s="22"/>
      <c r="EFB312" s="22"/>
      <c r="EFC312" s="22"/>
      <c r="EFD312" s="22"/>
      <c r="EFE312" s="22"/>
      <c r="EFF312" s="22"/>
      <c r="EFG312" s="22"/>
      <c r="EFH312" s="22"/>
      <c r="EFI312" s="22"/>
      <c r="EFJ312" s="22"/>
      <c r="EFK312" s="22"/>
      <c r="EFL312" s="22"/>
      <c r="EFM312" s="22"/>
      <c r="EFN312" s="22"/>
      <c r="EFO312" s="22"/>
      <c r="EFP312" s="22"/>
      <c r="EFQ312" s="22"/>
      <c r="EFR312" s="22"/>
      <c r="EFS312" s="22"/>
      <c r="EFT312" s="22"/>
      <c r="EFU312" s="22"/>
      <c r="EFV312" s="22"/>
      <c r="EFW312" s="22"/>
      <c r="EFX312" s="22"/>
      <c r="EFY312" s="22"/>
      <c r="EFZ312" s="22"/>
      <c r="EGA312" s="22"/>
      <c r="EGB312" s="22"/>
      <c r="EGC312" s="22"/>
      <c r="EGD312" s="22"/>
      <c r="EGE312" s="22"/>
      <c r="EGF312" s="22"/>
      <c r="EGG312" s="22"/>
      <c r="EGH312" s="22"/>
      <c r="EGI312" s="22"/>
      <c r="EGJ312" s="22"/>
      <c r="EGK312" s="22"/>
      <c r="EGL312" s="22"/>
      <c r="EGM312" s="22"/>
      <c r="EGN312" s="22"/>
      <c r="EGO312" s="22"/>
      <c r="EGP312" s="22"/>
      <c r="EGQ312" s="22"/>
      <c r="EGR312" s="22"/>
      <c r="EGS312" s="22"/>
      <c r="EGT312" s="22"/>
      <c r="EGU312" s="22"/>
      <c r="EGV312" s="22"/>
      <c r="EGW312" s="22"/>
      <c r="EGX312" s="22"/>
      <c r="EGY312" s="22"/>
      <c r="EGZ312" s="22"/>
      <c r="EHA312" s="22"/>
      <c r="EHB312" s="22"/>
      <c r="EHC312" s="22"/>
      <c r="EHD312" s="22"/>
      <c r="EHE312" s="22"/>
      <c r="EHF312" s="22"/>
      <c r="EHG312" s="22"/>
      <c r="EHH312" s="22"/>
      <c r="EHI312" s="22"/>
      <c r="EHJ312" s="22"/>
      <c r="EHK312" s="22"/>
      <c r="EHL312" s="22"/>
      <c r="EHM312" s="22"/>
      <c r="EHN312" s="22"/>
      <c r="EHO312" s="22"/>
      <c r="EHP312" s="22"/>
      <c r="EHQ312" s="22"/>
      <c r="EHR312" s="22"/>
      <c r="EHS312" s="22"/>
      <c r="EHT312" s="22"/>
      <c r="EHU312" s="22"/>
      <c r="EHV312" s="22"/>
      <c r="EHW312" s="22"/>
      <c r="EHX312" s="22"/>
      <c r="EHY312" s="22"/>
      <c r="EHZ312" s="22"/>
      <c r="EIA312" s="22"/>
      <c r="EIB312" s="22"/>
      <c r="EIC312" s="22"/>
      <c r="EID312" s="22"/>
      <c r="EIE312" s="22"/>
      <c r="EIF312" s="22"/>
      <c r="EIG312" s="22"/>
      <c r="EIH312" s="22"/>
      <c r="EII312" s="22"/>
      <c r="EIJ312" s="22"/>
      <c r="EIK312" s="22"/>
      <c r="EIL312" s="22"/>
      <c r="EIM312" s="22"/>
      <c r="EIN312" s="22"/>
      <c r="EIO312" s="22"/>
      <c r="EIP312" s="22"/>
      <c r="EIQ312" s="22"/>
      <c r="EIR312" s="22"/>
      <c r="EIS312" s="22"/>
      <c r="EIT312" s="22"/>
      <c r="EIU312" s="22"/>
      <c r="EIV312" s="22"/>
      <c r="EIW312" s="22"/>
      <c r="EIX312" s="22"/>
      <c r="EIY312" s="22"/>
      <c r="EIZ312" s="22"/>
      <c r="EJA312" s="22"/>
      <c r="EJB312" s="22"/>
      <c r="EJC312" s="22"/>
      <c r="EJD312" s="22"/>
      <c r="EJE312" s="22"/>
      <c r="EJF312" s="22"/>
      <c r="EJG312" s="22"/>
      <c r="EJH312" s="22"/>
      <c r="EJI312" s="22"/>
      <c r="EJJ312" s="22"/>
      <c r="EJK312" s="22"/>
      <c r="EJL312" s="22"/>
      <c r="EJM312" s="22"/>
      <c r="EJN312" s="22"/>
      <c r="EJO312" s="22"/>
      <c r="EJP312" s="22"/>
      <c r="EJQ312" s="22"/>
      <c r="EJR312" s="22"/>
      <c r="EJS312" s="22"/>
      <c r="EJT312" s="22"/>
      <c r="EJU312" s="22"/>
      <c r="EJV312" s="22"/>
      <c r="EJW312" s="22"/>
      <c r="EJX312" s="22"/>
      <c r="EJY312" s="22"/>
      <c r="EJZ312" s="22"/>
      <c r="EKA312" s="22"/>
      <c r="EKB312" s="22"/>
      <c r="EKC312" s="22"/>
      <c r="EKD312" s="22"/>
      <c r="EKE312" s="22"/>
      <c r="EKF312" s="22"/>
      <c r="EKG312" s="22"/>
      <c r="EKH312" s="22"/>
      <c r="EKI312" s="22"/>
      <c r="EKJ312" s="22"/>
      <c r="EKK312" s="22"/>
      <c r="EKL312" s="22"/>
      <c r="EKM312" s="22"/>
      <c r="EKN312" s="22"/>
      <c r="EKO312" s="22"/>
      <c r="EKP312" s="22"/>
      <c r="EKQ312" s="22"/>
      <c r="EKR312" s="22"/>
      <c r="EKS312" s="22"/>
      <c r="EKT312" s="22"/>
      <c r="EKU312" s="22"/>
      <c r="EKV312" s="22"/>
      <c r="EKW312" s="22"/>
      <c r="EKX312" s="22"/>
      <c r="EKY312" s="22"/>
      <c r="EKZ312" s="22"/>
      <c r="ELA312" s="22"/>
      <c r="ELB312" s="22"/>
      <c r="ELC312" s="22"/>
      <c r="ELD312" s="22"/>
      <c r="ELE312" s="22"/>
      <c r="ELF312" s="22"/>
      <c r="ELG312" s="22"/>
      <c r="ELH312" s="22"/>
      <c r="ELI312" s="22"/>
      <c r="ELJ312" s="22"/>
      <c r="ELK312" s="22"/>
      <c r="ELL312" s="22"/>
      <c r="ELM312" s="22"/>
      <c r="ELN312" s="22"/>
      <c r="ELO312" s="22"/>
      <c r="ELP312" s="22"/>
      <c r="ELQ312" s="22"/>
      <c r="ELR312" s="22"/>
      <c r="ELS312" s="22"/>
      <c r="ELT312" s="22"/>
      <c r="ELU312" s="22"/>
      <c r="ELV312" s="22"/>
      <c r="ELW312" s="22"/>
      <c r="ELX312" s="22"/>
      <c r="ELY312" s="22"/>
      <c r="ELZ312" s="22"/>
      <c r="EMA312" s="22"/>
      <c r="EMB312" s="22"/>
      <c r="EMC312" s="22"/>
      <c r="EMD312" s="22"/>
      <c r="EME312" s="22"/>
      <c r="EMF312" s="22"/>
      <c r="EMG312" s="22"/>
      <c r="EMH312" s="22"/>
      <c r="EMI312" s="22"/>
      <c r="EMJ312" s="22"/>
      <c r="EMK312" s="22"/>
      <c r="EML312" s="22"/>
      <c r="EMM312" s="22"/>
      <c r="EMN312" s="22"/>
      <c r="EMO312" s="22"/>
      <c r="EMP312" s="22"/>
      <c r="EMQ312" s="22"/>
      <c r="EMR312" s="22"/>
      <c r="EMS312" s="22"/>
      <c r="EMT312" s="22"/>
      <c r="EMU312" s="22"/>
      <c r="EMV312" s="22"/>
      <c r="EMW312" s="22"/>
      <c r="EMX312" s="22"/>
      <c r="EMY312" s="22"/>
      <c r="EMZ312" s="22"/>
      <c r="ENA312" s="22"/>
      <c r="ENB312" s="22"/>
      <c r="ENC312" s="22"/>
      <c r="END312" s="22"/>
      <c r="ENE312" s="22"/>
      <c r="ENF312" s="22"/>
      <c r="ENG312" s="22"/>
      <c r="ENH312" s="22"/>
      <c r="ENI312" s="22"/>
      <c r="ENJ312" s="22"/>
      <c r="ENK312" s="22"/>
      <c r="ENL312" s="22"/>
      <c r="ENM312" s="22"/>
      <c r="ENN312" s="22"/>
      <c r="ENO312" s="22"/>
      <c r="ENP312" s="22"/>
      <c r="ENQ312" s="22"/>
      <c r="ENR312" s="22"/>
      <c r="ENS312" s="22"/>
      <c r="ENT312" s="22"/>
      <c r="ENU312" s="22"/>
      <c r="ENV312" s="22"/>
      <c r="ENW312" s="22"/>
      <c r="ENX312" s="22"/>
      <c r="ENY312" s="22"/>
      <c r="ENZ312" s="22"/>
      <c r="EOA312" s="22"/>
      <c r="EOB312" s="22"/>
      <c r="EOC312" s="22"/>
      <c r="EOD312" s="22"/>
      <c r="EOE312" s="22"/>
      <c r="EOF312" s="22"/>
      <c r="EOG312" s="22"/>
      <c r="EOH312" s="22"/>
      <c r="EOI312" s="22"/>
      <c r="EOJ312" s="22"/>
      <c r="EOK312" s="22"/>
      <c r="EOL312" s="22"/>
      <c r="EOM312" s="22"/>
      <c r="EON312" s="22"/>
      <c r="EOO312" s="22"/>
      <c r="EOP312" s="22"/>
      <c r="EOQ312" s="22"/>
      <c r="EOR312" s="22"/>
      <c r="EOS312" s="22"/>
      <c r="EOT312" s="22"/>
      <c r="EOU312" s="22"/>
      <c r="EOV312" s="22"/>
      <c r="EOW312" s="22"/>
      <c r="EOX312" s="22"/>
      <c r="EOY312" s="22"/>
      <c r="EOZ312" s="22"/>
      <c r="EPA312" s="22"/>
      <c r="EPB312" s="22"/>
      <c r="EPC312" s="22"/>
      <c r="EPD312" s="22"/>
      <c r="EPE312" s="22"/>
      <c r="EPF312" s="22"/>
      <c r="EPG312" s="22"/>
      <c r="EPH312" s="22"/>
      <c r="EPI312" s="22"/>
      <c r="EPJ312" s="22"/>
      <c r="EPK312" s="22"/>
      <c r="EPL312" s="22"/>
      <c r="EPM312" s="22"/>
      <c r="EPN312" s="22"/>
      <c r="EPO312" s="22"/>
      <c r="EPP312" s="22"/>
      <c r="EPQ312" s="22"/>
      <c r="EPR312" s="22"/>
      <c r="EPS312" s="22"/>
      <c r="EPT312" s="22"/>
      <c r="EPU312" s="22"/>
      <c r="EPV312" s="22"/>
      <c r="EPW312" s="22"/>
      <c r="EPX312" s="22"/>
      <c r="EPY312" s="22"/>
      <c r="EPZ312" s="22"/>
      <c r="EQA312" s="22"/>
      <c r="EQB312" s="22"/>
      <c r="EQC312" s="22"/>
      <c r="EQD312" s="22"/>
      <c r="EQE312" s="22"/>
      <c r="EQF312" s="22"/>
      <c r="EQG312" s="22"/>
      <c r="EQH312" s="22"/>
      <c r="EQI312" s="22"/>
      <c r="EQJ312" s="22"/>
      <c r="EQK312" s="22"/>
      <c r="EQL312" s="22"/>
      <c r="EQM312" s="22"/>
      <c r="EQN312" s="22"/>
      <c r="EQO312" s="22"/>
      <c r="EQP312" s="22"/>
      <c r="EQQ312" s="22"/>
      <c r="EQR312" s="22"/>
      <c r="EQS312" s="22"/>
      <c r="EQT312" s="22"/>
      <c r="EQU312" s="22"/>
      <c r="EQV312" s="22"/>
      <c r="EQW312" s="22"/>
      <c r="EQX312" s="22"/>
      <c r="EQY312" s="22"/>
      <c r="EQZ312" s="22"/>
      <c r="ERA312" s="22"/>
      <c r="ERB312" s="22"/>
      <c r="ERC312" s="22"/>
      <c r="ERD312" s="22"/>
      <c r="ERE312" s="22"/>
      <c r="ERF312" s="22"/>
      <c r="ERG312" s="22"/>
      <c r="ERH312" s="22"/>
      <c r="ERI312" s="22"/>
      <c r="ERJ312" s="22"/>
      <c r="ERK312" s="22"/>
      <c r="ERL312" s="22"/>
      <c r="ERM312" s="22"/>
      <c r="ERN312" s="22"/>
      <c r="ERO312" s="22"/>
      <c r="ERP312" s="22"/>
      <c r="ERQ312" s="22"/>
      <c r="ERR312" s="22"/>
      <c r="ERS312" s="22"/>
      <c r="ERT312" s="22"/>
      <c r="ERU312" s="22"/>
      <c r="ERV312" s="22"/>
      <c r="ERW312" s="22"/>
      <c r="ERX312" s="22"/>
      <c r="ERY312" s="22"/>
      <c r="ERZ312" s="22"/>
      <c r="ESA312" s="22"/>
      <c r="ESB312" s="22"/>
      <c r="ESC312" s="22"/>
      <c r="ESD312" s="22"/>
      <c r="ESE312" s="22"/>
      <c r="ESF312" s="22"/>
      <c r="ESG312" s="22"/>
      <c r="ESH312" s="22"/>
      <c r="ESI312" s="22"/>
      <c r="ESJ312" s="22"/>
      <c r="ESK312" s="22"/>
      <c r="ESL312" s="22"/>
      <c r="ESM312" s="22"/>
      <c r="ESN312" s="22"/>
      <c r="ESO312" s="22"/>
      <c r="ESP312" s="22"/>
      <c r="ESQ312" s="22"/>
      <c r="ESR312" s="22"/>
      <c r="ESS312" s="22"/>
      <c r="EST312" s="22"/>
      <c r="ESU312" s="22"/>
      <c r="ESV312" s="22"/>
      <c r="ESW312" s="22"/>
      <c r="ESX312" s="22"/>
      <c r="ESY312" s="22"/>
      <c r="ESZ312" s="22"/>
      <c r="ETA312" s="22"/>
      <c r="ETB312" s="22"/>
      <c r="ETC312" s="22"/>
      <c r="ETD312" s="22"/>
      <c r="ETE312" s="22"/>
      <c r="ETF312" s="22"/>
      <c r="ETG312" s="22"/>
      <c r="ETH312" s="22"/>
      <c r="ETI312" s="22"/>
      <c r="ETJ312" s="22"/>
      <c r="ETK312" s="22"/>
      <c r="ETL312" s="22"/>
      <c r="ETM312" s="22"/>
      <c r="ETN312" s="22"/>
      <c r="ETO312" s="22"/>
      <c r="ETP312" s="22"/>
      <c r="ETQ312" s="22"/>
      <c r="ETR312" s="22"/>
      <c r="ETS312" s="22"/>
      <c r="ETT312" s="22"/>
      <c r="ETU312" s="22"/>
      <c r="ETV312" s="22"/>
      <c r="ETW312" s="22"/>
      <c r="ETX312" s="22"/>
      <c r="ETY312" s="22"/>
      <c r="ETZ312" s="22"/>
      <c r="EUA312" s="22"/>
      <c r="EUB312" s="22"/>
      <c r="EUC312" s="22"/>
      <c r="EUD312" s="22"/>
      <c r="EUE312" s="22"/>
      <c r="EUF312" s="22"/>
      <c r="EUG312" s="22"/>
      <c r="EUH312" s="22"/>
      <c r="EUI312" s="22"/>
      <c r="EUJ312" s="22"/>
      <c r="EUK312" s="22"/>
      <c r="EUL312" s="22"/>
      <c r="EUM312" s="22"/>
      <c r="EUN312" s="22"/>
      <c r="EUO312" s="22"/>
      <c r="EUP312" s="22"/>
      <c r="EUQ312" s="22"/>
      <c r="EUR312" s="22"/>
      <c r="EUS312" s="22"/>
      <c r="EUT312" s="22"/>
      <c r="EUU312" s="22"/>
      <c r="EUV312" s="22"/>
      <c r="EUW312" s="22"/>
      <c r="EUX312" s="22"/>
      <c r="EUY312" s="22"/>
      <c r="EUZ312" s="22"/>
      <c r="EVA312" s="22"/>
      <c r="EVB312" s="22"/>
      <c r="EVC312" s="22"/>
      <c r="EVD312" s="22"/>
      <c r="EVE312" s="22"/>
      <c r="EVF312" s="22"/>
      <c r="EVG312" s="22"/>
      <c r="EVH312" s="22"/>
      <c r="EVI312" s="22"/>
      <c r="EVJ312" s="22"/>
      <c r="EVK312" s="22"/>
      <c r="EVL312" s="22"/>
      <c r="EVM312" s="22"/>
      <c r="EVN312" s="22"/>
      <c r="EVO312" s="22"/>
      <c r="EVP312" s="22"/>
      <c r="EVQ312" s="22"/>
      <c r="EVR312" s="22"/>
      <c r="EVS312" s="22"/>
      <c r="EVT312" s="22"/>
      <c r="EVU312" s="22"/>
      <c r="EVV312" s="22"/>
      <c r="EVW312" s="22"/>
      <c r="EVX312" s="22"/>
      <c r="EVY312" s="22"/>
      <c r="EVZ312" s="22"/>
      <c r="EWA312" s="22"/>
      <c r="EWB312" s="22"/>
      <c r="EWC312" s="22"/>
      <c r="EWD312" s="22"/>
      <c r="EWE312" s="22"/>
      <c r="EWF312" s="22"/>
      <c r="EWG312" s="22"/>
      <c r="EWH312" s="22"/>
      <c r="EWI312" s="22"/>
      <c r="EWJ312" s="22"/>
      <c r="EWK312" s="22"/>
      <c r="EWL312" s="22"/>
      <c r="EWM312" s="22"/>
      <c r="EWN312" s="22"/>
      <c r="EWO312" s="22"/>
      <c r="EWP312" s="22"/>
      <c r="EWQ312" s="22"/>
      <c r="EWR312" s="22"/>
      <c r="EWS312" s="22"/>
      <c r="EWT312" s="22"/>
      <c r="EWU312" s="22"/>
      <c r="EWV312" s="22"/>
      <c r="EWW312" s="22"/>
      <c r="EWX312" s="22"/>
      <c r="EWY312" s="22"/>
      <c r="EWZ312" s="22"/>
      <c r="EXA312" s="22"/>
      <c r="EXB312" s="22"/>
      <c r="EXC312" s="22"/>
      <c r="EXD312" s="22"/>
      <c r="EXE312" s="22"/>
      <c r="EXF312" s="22"/>
      <c r="EXG312" s="22"/>
      <c r="EXH312" s="22"/>
      <c r="EXI312" s="22"/>
      <c r="EXJ312" s="22"/>
      <c r="EXK312" s="22"/>
      <c r="EXL312" s="22"/>
      <c r="EXM312" s="22"/>
      <c r="EXN312" s="22"/>
      <c r="EXO312" s="22"/>
      <c r="EXP312" s="22"/>
      <c r="EXQ312" s="22"/>
      <c r="EXR312" s="22"/>
      <c r="EXS312" s="22"/>
      <c r="EXT312" s="22"/>
      <c r="EXU312" s="22"/>
      <c r="EXV312" s="22"/>
      <c r="EXW312" s="22"/>
      <c r="EXX312" s="22"/>
      <c r="EXY312" s="22"/>
      <c r="EXZ312" s="22"/>
      <c r="EYA312" s="22"/>
      <c r="EYB312" s="22"/>
      <c r="EYC312" s="22"/>
      <c r="EYD312" s="22"/>
      <c r="EYE312" s="22"/>
      <c r="EYF312" s="22"/>
      <c r="EYG312" s="22"/>
      <c r="EYH312" s="22"/>
      <c r="EYI312" s="22"/>
      <c r="EYJ312" s="22"/>
      <c r="EYK312" s="22"/>
      <c r="EYL312" s="22"/>
      <c r="EYM312" s="22"/>
      <c r="EYN312" s="22"/>
      <c r="EYO312" s="22"/>
      <c r="EYP312" s="22"/>
      <c r="EYQ312" s="22"/>
      <c r="EYR312" s="22"/>
      <c r="EYS312" s="22"/>
      <c r="EYT312" s="22"/>
      <c r="EYU312" s="22"/>
      <c r="EYV312" s="22"/>
      <c r="EYW312" s="22"/>
      <c r="EYX312" s="22"/>
      <c r="EYY312" s="22"/>
      <c r="EYZ312" s="22"/>
      <c r="EZA312" s="22"/>
      <c r="EZB312" s="22"/>
      <c r="EZC312" s="22"/>
      <c r="EZD312" s="22"/>
      <c r="EZE312" s="22"/>
      <c r="EZF312" s="22"/>
      <c r="EZG312" s="22"/>
      <c r="EZH312" s="22"/>
      <c r="EZI312" s="22"/>
      <c r="EZJ312" s="22"/>
      <c r="EZK312" s="22"/>
      <c r="EZL312" s="22"/>
      <c r="EZM312" s="22"/>
      <c r="EZN312" s="22"/>
      <c r="EZO312" s="22"/>
      <c r="EZP312" s="22"/>
      <c r="EZQ312" s="22"/>
      <c r="EZR312" s="22"/>
      <c r="EZS312" s="22"/>
      <c r="EZT312" s="22"/>
      <c r="EZU312" s="22"/>
      <c r="EZV312" s="22"/>
      <c r="EZW312" s="22"/>
      <c r="EZX312" s="22"/>
      <c r="EZY312" s="22"/>
      <c r="EZZ312" s="22"/>
      <c r="FAA312" s="22"/>
      <c r="FAB312" s="22"/>
      <c r="FAC312" s="22"/>
      <c r="FAD312" s="22"/>
      <c r="FAE312" s="22"/>
      <c r="FAF312" s="22"/>
      <c r="FAG312" s="22"/>
      <c r="FAH312" s="22"/>
      <c r="FAI312" s="22"/>
      <c r="FAJ312" s="22"/>
      <c r="FAK312" s="22"/>
      <c r="FAL312" s="22"/>
      <c r="FAM312" s="22"/>
      <c r="FAN312" s="22"/>
      <c r="FAO312" s="22"/>
      <c r="FAP312" s="22"/>
      <c r="FAQ312" s="22"/>
      <c r="FAR312" s="22"/>
      <c r="FAS312" s="22"/>
      <c r="FAT312" s="22"/>
      <c r="FAU312" s="22"/>
      <c r="FAV312" s="22"/>
      <c r="FAW312" s="22"/>
      <c r="FAX312" s="22"/>
      <c r="FAY312" s="22"/>
      <c r="FAZ312" s="22"/>
      <c r="FBA312" s="22"/>
      <c r="FBB312" s="22"/>
      <c r="FBC312" s="22"/>
      <c r="FBD312" s="22"/>
      <c r="FBE312" s="22"/>
      <c r="FBF312" s="22"/>
      <c r="FBG312" s="22"/>
      <c r="FBH312" s="22"/>
      <c r="FBI312" s="22"/>
      <c r="FBJ312" s="22"/>
      <c r="FBK312" s="22"/>
      <c r="FBL312" s="22"/>
      <c r="FBM312" s="22"/>
      <c r="FBN312" s="22"/>
      <c r="FBO312" s="22"/>
      <c r="FBP312" s="22"/>
      <c r="FBQ312" s="22"/>
      <c r="FBR312" s="22"/>
      <c r="FBS312" s="22"/>
      <c r="FBT312" s="22"/>
      <c r="FBU312" s="22"/>
      <c r="FBV312" s="22"/>
      <c r="FBW312" s="22"/>
      <c r="FBX312" s="22"/>
      <c r="FBY312" s="22"/>
      <c r="FBZ312" s="22"/>
      <c r="FCA312" s="22"/>
      <c r="FCB312" s="22"/>
      <c r="FCC312" s="22"/>
      <c r="FCD312" s="22"/>
      <c r="FCE312" s="22"/>
      <c r="FCF312" s="22"/>
      <c r="FCG312" s="22"/>
      <c r="FCH312" s="22"/>
      <c r="FCI312" s="22"/>
      <c r="FCJ312" s="22"/>
      <c r="FCK312" s="22"/>
      <c r="FCL312" s="22"/>
      <c r="FCM312" s="22"/>
      <c r="FCN312" s="22"/>
      <c r="FCO312" s="22"/>
      <c r="FCP312" s="22"/>
      <c r="FCQ312" s="22"/>
      <c r="FCR312" s="22"/>
      <c r="FCS312" s="22"/>
      <c r="FCT312" s="22"/>
      <c r="FCU312" s="22"/>
      <c r="FCV312" s="22"/>
      <c r="FCW312" s="22"/>
      <c r="FCX312" s="22"/>
      <c r="FCY312" s="22"/>
      <c r="FCZ312" s="22"/>
      <c r="FDA312" s="22"/>
      <c r="FDB312" s="22"/>
      <c r="FDC312" s="22"/>
      <c r="FDD312" s="22"/>
      <c r="FDE312" s="22"/>
      <c r="FDF312" s="22"/>
      <c r="FDG312" s="22"/>
      <c r="FDH312" s="22"/>
      <c r="FDI312" s="22"/>
      <c r="FDJ312" s="22"/>
      <c r="FDK312" s="22"/>
      <c r="FDL312" s="22"/>
      <c r="FDM312" s="22"/>
      <c r="FDN312" s="22"/>
      <c r="FDO312" s="22"/>
      <c r="FDP312" s="22"/>
      <c r="FDQ312" s="22"/>
      <c r="FDR312" s="22"/>
      <c r="FDS312" s="22"/>
      <c r="FDT312" s="22"/>
      <c r="FDU312" s="22"/>
      <c r="FDV312" s="22"/>
      <c r="FDW312" s="22"/>
      <c r="FDX312" s="22"/>
      <c r="FDY312" s="22"/>
      <c r="FDZ312" s="22"/>
      <c r="FEA312" s="22"/>
      <c r="FEB312" s="22"/>
      <c r="FEC312" s="22"/>
      <c r="FED312" s="22"/>
      <c r="FEE312" s="22"/>
      <c r="FEF312" s="22"/>
      <c r="FEG312" s="22"/>
      <c r="FEH312" s="22"/>
      <c r="FEI312" s="22"/>
      <c r="FEJ312" s="22"/>
      <c r="FEK312" s="22"/>
      <c r="FEL312" s="22"/>
      <c r="FEM312" s="22"/>
      <c r="FEN312" s="22"/>
      <c r="FEO312" s="22"/>
      <c r="FEP312" s="22"/>
      <c r="FEQ312" s="22"/>
      <c r="FER312" s="22"/>
      <c r="FES312" s="22"/>
      <c r="FET312" s="22"/>
      <c r="FEU312" s="22"/>
      <c r="FEV312" s="22"/>
      <c r="FEW312" s="22"/>
      <c r="FEX312" s="22"/>
      <c r="FEY312" s="22"/>
      <c r="FEZ312" s="22"/>
      <c r="FFA312" s="22"/>
      <c r="FFB312" s="22"/>
      <c r="FFC312" s="22"/>
      <c r="FFD312" s="22"/>
      <c r="FFE312" s="22"/>
      <c r="FFF312" s="22"/>
      <c r="FFG312" s="22"/>
      <c r="FFH312" s="22"/>
      <c r="FFI312" s="22"/>
      <c r="FFJ312" s="22"/>
      <c r="FFK312" s="22"/>
      <c r="FFL312" s="22"/>
      <c r="FFM312" s="22"/>
      <c r="FFN312" s="22"/>
      <c r="FFO312" s="22"/>
      <c r="FFP312" s="22"/>
      <c r="FFQ312" s="22"/>
      <c r="FFR312" s="22"/>
      <c r="FFS312" s="22"/>
      <c r="FFT312" s="22"/>
      <c r="FFU312" s="22"/>
      <c r="FFV312" s="22"/>
      <c r="FFW312" s="22"/>
      <c r="FFX312" s="22"/>
      <c r="FFY312" s="22"/>
      <c r="FFZ312" s="22"/>
      <c r="FGA312" s="22"/>
      <c r="FGB312" s="22"/>
      <c r="FGC312" s="22"/>
      <c r="FGD312" s="22"/>
      <c r="FGE312" s="22"/>
      <c r="FGF312" s="22"/>
      <c r="FGG312" s="22"/>
      <c r="FGH312" s="22"/>
      <c r="FGI312" s="22"/>
      <c r="FGJ312" s="22"/>
      <c r="FGK312" s="22"/>
      <c r="FGL312" s="22"/>
      <c r="FGM312" s="22"/>
      <c r="FGN312" s="22"/>
      <c r="FGO312" s="22"/>
      <c r="FGP312" s="22"/>
      <c r="FGQ312" s="22"/>
      <c r="FGR312" s="22"/>
      <c r="FGS312" s="22"/>
      <c r="FGT312" s="22"/>
      <c r="FGU312" s="22"/>
      <c r="FGV312" s="22"/>
      <c r="FGW312" s="22"/>
      <c r="FGX312" s="22"/>
      <c r="FGY312" s="22"/>
      <c r="FGZ312" s="22"/>
      <c r="FHA312" s="22"/>
      <c r="FHB312" s="22"/>
      <c r="FHC312" s="22"/>
      <c r="FHD312" s="22"/>
      <c r="FHE312" s="22"/>
      <c r="FHF312" s="22"/>
      <c r="FHG312" s="22"/>
      <c r="FHH312" s="22"/>
      <c r="FHI312" s="22"/>
      <c r="FHJ312" s="22"/>
      <c r="FHK312" s="22"/>
      <c r="FHL312" s="22"/>
      <c r="FHM312" s="22"/>
      <c r="FHN312" s="22"/>
      <c r="FHO312" s="22"/>
      <c r="FHP312" s="22"/>
      <c r="FHQ312" s="22"/>
      <c r="FHR312" s="22"/>
      <c r="FHS312" s="22"/>
      <c r="FHT312" s="22"/>
      <c r="FHU312" s="22"/>
      <c r="FHV312" s="22"/>
      <c r="FHW312" s="22"/>
      <c r="FHX312" s="22"/>
      <c r="FHY312" s="22"/>
      <c r="FHZ312" s="22"/>
      <c r="FIA312" s="22"/>
      <c r="FIB312" s="22"/>
      <c r="FIC312" s="22"/>
      <c r="FID312" s="22"/>
      <c r="FIE312" s="22"/>
      <c r="FIF312" s="22"/>
      <c r="FIG312" s="22"/>
      <c r="FIH312" s="22"/>
      <c r="FII312" s="22"/>
      <c r="FIJ312" s="22"/>
      <c r="FIK312" s="22"/>
      <c r="FIL312" s="22"/>
      <c r="FIM312" s="22"/>
      <c r="FIN312" s="22"/>
      <c r="FIO312" s="22"/>
      <c r="FIP312" s="22"/>
      <c r="FIQ312" s="22"/>
      <c r="FIR312" s="22"/>
      <c r="FIS312" s="22"/>
      <c r="FIT312" s="22"/>
      <c r="FIU312" s="22"/>
      <c r="FIV312" s="22"/>
      <c r="FIW312" s="22"/>
      <c r="FIX312" s="22"/>
      <c r="FIY312" s="22"/>
      <c r="FIZ312" s="22"/>
      <c r="FJA312" s="22"/>
      <c r="FJB312" s="22"/>
      <c r="FJC312" s="22"/>
      <c r="FJD312" s="22"/>
      <c r="FJE312" s="22"/>
      <c r="FJF312" s="22"/>
      <c r="FJG312" s="22"/>
      <c r="FJH312" s="22"/>
      <c r="FJI312" s="22"/>
      <c r="FJJ312" s="22"/>
      <c r="FJK312" s="22"/>
      <c r="FJL312" s="22"/>
      <c r="FJM312" s="22"/>
      <c r="FJN312" s="22"/>
      <c r="FJO312" s="22"/>
      <c r="FJP312" s="22"/>
      <c r="FJQ312" s="22"/>
      <c r="FJR312" s="22"/>
      <c r="FJS312" s="22"/>
      <c r="FJT312" s="22"/>
      <c r="FJU312" s="22"/>
      <c r="FJV312" s="22"/>
      <c r="FJW312" s="22"/>
      <c r="FJX312" s="22"/>
      <c r="FJY312" s="22"/>
      <c r="FJZ312" s="22"/>
      <c r="FKA312" s="22"/>
      <c r="FKB312" s="22"/>
      <c r="FKC312" s="22"/>
      <c r="FKD312" s="22"/>
      <c r="FKE312" s="22"/>
      <c r="FKF312" s="22"/>
      <c r="FKG312" s="22"/>
      <c r="FKH312" s="22"/>
      <c r="FKI312" s="22"/>
      <c r="FKJ312" s="22"/>
      <c r="FKK312" s="22"/>
      <c r="FKL312" s="22"/>
      <c r="FKM312" s="22"/>
      <c r="FKN312" s="22"/>
      <c r="FKO312" s="22"/>
      <c r="FKP312" s="22"/>
      <c r="FKQ312" s="22"/>
      <c r="FKR312" s="22"/>
      <c r="FKS312" s="22"/>
      <c r="FKT312" s="22"/>
      <c r="FKU312" s="22"/>
      <c r="FKV312" s="22"/>
      <c r="FKW312" s="22"/>
      <c r="FKX312" s="22"/>
      <c r="FKY312" s="22"/>
      <c r="FKZ312" s="22"/>
      <c r="FLA312" s="22"/>
      <c r="FLB312" s="22"/>
      <c r="FLC312" s="22"/>
      <c r="FLD312" s="22"/>
      <c r="FLE312" s="22"/>
      <c r="FLF312" s="22"/>
      <c r="FLG312" s="22"/>
      <c r="FLH312" s="22"/>
      <c r="FLI312" s="22"/>
      <c r="FLJ312" s="22"/>
      <c r="FLK312" s="22"/>
      <c r="FLL312" s="22"/>
      <c r="FLM312" s="22"/>
      <c r="FLN312" s="22"/>
      <c r="FLO312" s="22"/>
      <c r="FLP312" s="22"/>
      <c r="FLQ312" s="22"/>
      <c r="FLR312" s="22"/>
      <c r="FLS312" s="22"/>
      <c r="FLT312" s="22"/>
      <c r="FLU312" s="22"/>
      <c r="FLV312" s="22"/>
      <c r="FLW312" s="22"/>
      <c r="FLX312" s="22"/>
      <c r="FLY312" s="22"/>
      <c r="FLZ312" s="22"/>
      <c r="FMA312" s="22"/>
      <c r="FMB312" s="22"/>
      <c r="FMC312" s="22"/>
      <c r="FMD312" s="22"/>
      <c r="FME312" s="22"/>
      <c r="FMF312" s="22"/>
      <c r="FMG312" s="22"/>
      <c r="FMH312" s="22"/>
      <c r="FMI312" s="22"/>
      <c r="FMJ312" s="22"/>
      <c r="FMK312" s="22"/>
      <c r="FML312" s="22"/>
      <c r="FMM312" s="22"/>
      <c r="FMN312" s="22"/>
      <c r="FMO312" s="22"/>
      <c r="FMP312" s="22"/>
      <c r="FMQ312" s="22"/>
      <c r="FMR312" s="22"/>
      <c r="FMS312" s="22"/>
      <c r="FMT312" s="22"/>
      <c r="FMU312" s="22"/>
      <c r="FMV312" s="22"/>
      <c r="FMW312" s="22"/>
      <c r="FMX312" s="22"/>
      <c r="FMY312" s="22"/>
      <c r="FMZ312" s="22"/>
      <c r="FNA312" s="22"/>
      <c r="FNB312" s="22"/>
      <c r="FNC312" s="22"/>
      <c r="FND312" s="22"/>
      <c r="FNE312" s="22"/>
      <c r="FNF312" s="22"/>
      <c r="FNG312" s="22"/>
      <c r="FNH312" s="22"/>
      <c r="FNI312" s="22"/>
      <c r="FNJ312" s="22"/>
      <c r="FNK312" s="22"/>
      <c r="FNL312" s="22"/>
      <c r="FNM312" s="22"/>
      <c r="FNN312" s="22"/>
      <c r="FNO312" s="22"/>
      <c r="FNP312" s="22"/>
      <c r="FNQ312" s="22"/>
      <c r="FNR312" s="22"/>
      <c r="FNS312" s="22"/>
      <c r="FNT312" s="22"/>
      <c r="FNU312" s="22"/>
      <c r="FNV312" s="22"/>
      <c r="FNW312" s="22"/>
      <c r="FNX312" s="22"/>
      <c r="FNY312" s="22"/>
      <c r="FNZ312" s="22"/>
      <c r="FOA312" s="22"/>
      <c r="FOB312" s="22"/>
      <c r="FOC312" s="22"/>
      <c r="FOD312" s="22"/>
      <c r="FOE312" s="22"/>
      <c r="FOF312" s="22"/>
      <c r="FOG312" s="22"/>
      <c r="FOH312" s="22"/>
      <c r="FOI312" s="22"/>
      <c r="FOJ312" s="22"/>
      <c r="FOK312" s="22"/>
      <c r="FOL312" s="22"/>
      <c r="FOM312" s="22"/>
      <c r="FON312" s="22"/>
      <c r="FOO312" s="22"/>
      <c r="FOP312" s="22"/>
      <c r="FOQ312" s="22"/>
      <c r="FOR312" s="22"/>
      <c r="FOS312" s="22"/>
      <c r="FOT312" s="22"/>
      <c r="FOU312" s="22"/>
      <c r="FOV312" s="22"/>
      <c r="FOW312" s="22"/>
      <c r="FOX312" s="22"/>
      <c r="FOY312" s="22"/>
      <c r="FOZ312" s="22"/>
      <c r="FPA312" s="22"/>
      <c r="FPB312" s="22"/>
      <c r="FPC312" s="22"/>
      <c r="FPD312" s="22"/>
      <c r="FPE312" s="22"/>
      <c r="FPF312" s="22"/>
      <c r="FPG312" s="22"/>
      <c r="FPH312" s="22"/>
      <c r="FPI312" s="22"/>
      <c r="FPJ312" s="22"/>
      <c r="FPK312" s="22"/>
      <c r="FPL312" s="22"/>
      <c r="FPM312" s="22"/>
      <c r="FPN312" s="22"/>
      <c r="FPO312" s="22"/>
      <c r="FPP312" s="22"/>
      <c r="FPQ312" s="22"/>
      <c r="FPR312" s="22"/>
      <c r="FPS312" s="22"/>
      <c r="FPT312" s="22"/>
      <c r="FPU312" s="22"/>
      <c r="FPV312" s="22"/>
      <c r="FPW312" s="22"/>
      <c r="FPX312" s="22"/>
      <c r="FPY312" s="22"/>
      <c r="FPZ312" s="22"/>
      <c r="FQA312" s="22"/>
      <c r="FQB312" s="22"/>
      <c r="FQC312" s="22"/>
      <c r="FQD312" s="22"/>
      <c r="FQE312" s="22"/>
      <c r="FQF312" s="22"/>
      <c r="FQG312" s="22"/>
      <c r="FQH312" s="22"/>
      <c r="FQI312" s="22"/>
      <c r="FQJ312" s="22"/>
      <c r="FQK312" s="22"/>
      <c r="FQL312" s="22"/>
      <c r="FQM312" s="22"/>
      <c r="FQN312" s="22"/>
      <c r="FQO312" s="22"/>
      <c r="FQP312" s="22"/>
      <c r="FQQ312" s="22"/>
      <c r="FQR312" s="22"/>
      <c r="FQS312" s="22"/>
      <c r="FQT312" s="22"/>
      <c r="FQU312" s="22"/>
      <c r="FQV312" s="22"/>
      <c r="FQW312" s="22"/>
      <c r="FQX312" s="22"/>
      <c r="FQY312" s="22"/>
      <c r="FQZ312" s="22"/>
      <c r="FRA312" s="22"/>
      <c r="FRB312" s="22"/>
      <c r="FRC312" s="22"/>
      <c r="FRD312" s="22"/>
      <c r="FRE312" s="22"/>
      <c r="FRF312" s="22"/>
      <c r="FRG312" s="22"/>
      <c r="FRH312" s="22"/>
      <c r="FRI312" s="22"/>
      <c r="FRJ312" s="22"/>
      <c r="FRK312" s="22"/>
      <c r="FRL312" s="22"/>
      <c r="FRM312" s="22"/>
      <c r="FRN312" s="22"/>
      <c r="FRO312" s="22"/>
      <c r="FRP312" s="22"/>
      <c r="FRQ312" s="22"/>
      <c r="FRR312" s="22"/>
      <c r="FRS312" s="22"/>
      <c r="FRT312" s="22"/>
      <c r="FRU312" s="22"/>
      <c r="FRV312" s="22"/>
      <c r="FRW312" s="22"/>
      <c r="FRX312" s="22"/>
      <c r="FRY312" s="22"/>
      <c r="FRZ312" s="22"/>
      <c r="FSA312" s="22"/>
      <c r="FSB312" s="22"/>
      <c r="FSC312" s="22"/>
      <c r="FSD312" s="22"/>
      <c r="FSE312" s="22"/>
      <c r="FSF312" s="22"/>
      <c r="FSG312" s="22"/>
      <c r="FSH312" s="22"/>
      <c r="FSI312" s="22"/>
      <c r="FSJ312" s="22"/>
      <c r="FSK312" s="22"/>
      <c r="FSL312" s="22"/>
      <c r="FSM312" s="22"/>
      <c r="FSN312" s="22"/>
      <c r="FSO312" s="22"/>
      <c r="FSP312" s="22"/>
      <c r="FSQ312" s="22"/>
      <c r="FSR312" s="22"/>
      <c r="FSS312" s="22"/>
      <c r="FST312" s="22"/>
      <c r="FSU312" s="22"/>
      <c r="FSV312" s="22"/>
      <c r="FSW312" s="22"/>
      <c r="FSX312" s="22"/>
      <c r="FSY312" s="22"/>
      <c r="FSZ312" s="22"/>
      <c r="FTA312" s="22"/>
      <c r="FTB312" s="22"/>
      <c r="FTC312" s="22"/>
      <c r="FTD312" s="22"/>
      <c r="FTE312" s="22"/>
      <c r="FTF312" s="22"/>
      <c r="FTG312" s="22"/>
      <c r="FTH312" s="22"/>
      <c r="FTI312" s="22"/>
      <c r="FTJ312" s="22"/>
      <c r="FTK312" s="22"/>
      <c r="FTL312" s="22"/>
      <c r="FTM312" s="22"/>
      <c r="FTN312" s="22"/>
      <c r="FTO312" s="22"/>
      <c r="FTP312" s="22"/>
      <c r="FTQ312" s="22"/>
      <c r="FTR312" s="22"/>
      <c r="FTS312" s="22"/>
      <c r="FTT312" s="22"/>
      <c r="FTU312" s="22"/>
      <c r="FTV312" s="22"/>
      <c r="FTW312" s="22"/>
      <c r="FTX312" s="22"/>
      <c r="FTY312" s="22"/>
      <c r="FTZ312" s="22"/>
      <c r="FUA312" s="22"/>
      <c r="FUB312" s="22"/>
      <c r="FUC312" s="22"/>
      <c r="FUD312" s="22"/>
      <c r="FUE312" s="22"/>
      <c r="FUF312" s="22"/>
      <c r="FUG312" s="22"/>
      <c r="FUH312" s="22"/>
      <c r="FUI312" s="22"/>
      <c r="FUJ312" s="22"/>
      <c r="FUK312" s="22"/>
      <c r="FUL312" s="22"/>
      <c r="FUM312" s="22"/>
      <c r="FUN312" s="22"/>
      <c r="FUO312" s="22"/>
      <c r="FUP312" s="22"/>
      <c r="FUQ312" s="22"/>
      <c r="FUR312" s="22"/>
      <c r="FUS312" s="22"/>
      <c r="FUT312" s="22"/>
      <c r="FUU312" s="22"/>
      <c r="FUV312" s="22"/>
      <c r="FUW312" s="22"/>
      <c r="FUX312" s="22"/>
      <c r="FUY312" s="22"/>
      <c r="FUZ312" s="22"/>
      <c r="FVA312" s="22"/>
      <c r="FVB312" s="22"/>
      <c r="FVC312" s="22"/>
      <c r="FVD312" s="22"/>
      <c r="FVE312" s="22"/>
      <c r="FVF312" s="22"/>
      <c r="FVG312" s="22"/>
      <c r="FVH312" s="22"/>
      <c r="FVI312" s="22"/>
      <c r="FVJ312" s="22"/>
      <c r="FVK312" s="22"/>
      <c r="FVL312" s="22"/>
      <c r="FVM312" s="22"/>
      <c r="FVN312" s="22"/>
      <c r="FVO312" s="22"/>
      <c r="FVP312" s="22"/>
      <c r="FVQ312" s="22"/>
      <c r="FVR312" s="22"/>
      <c r="FVS312" s="22"/>
      <c r="FVT312" s="22"/>
      <c r="FVU312" s="22"/>
      <c r="FVV312" s="22"/>
      <c r="FVW312" s="22"/>
      <c r="FVX312" s="22"/>
      <c r="FVY312" s="22"/>
      <c r="FVZ312" s="22"/>
      <c r="FWA312" s="22"/>
      <c r="FWB312" s="22"/>
      <c r="FWC312" s="22"/>
      <c r="FWD312" s="22"/>
      <c r="FWE312" s="22"/>
      <c r="FWF312" s="22"/>
      <c r="FWG312" s="22"/>
      <c r="FWH312" s="22"/>
      <c r="FWI312" s="22"/>
      <c r="FWJ312" s="22"/>
      <c r="FWK312" s="22"/>
      <c r="FWL312" s="22"/>
      <c r="FWM312" s="22"/>
      <c r="FWN312" s="22"/>
      <c r="FWO312" s="22"/>
      <c r="FWP312" s="22"/>
      <c r="FWQ312" s="22"/>
      <c r="FWR312" s="22"/>
      <c r="FWS312" s="22"/>
      <c r="FWT312" s="22"/>
      <c r="FWU312" s="22"/>
      <c r="FWV312" s="22"/>
      <c r="FWW312" s="22"/>
      <c r="FWX312" s="22"/>
      <c r="FWY312" s="22"/>
      <c r="FWZ312" s="22"/>
      <c r="FXA312" s="22"/>
      <c r="FXB312" s="22"/>
      <c r="FXC312" s="22"/>
      <c r="FXD312" s="22"/>
      <c r="FXE312" s="22"/>
      <c r="FXF312" s="22"/>
      <c r="FXG312" s="22"/>
      <c r="FXH312" s="22"/>
      <c r="FXI312" s="22"/>
      <c r="FXJ312" s="22"/>
      <c r="FXK312" s="22"/>
      <c r="FXL312" s="22"/>
      <c r="FXM312" s="22"/>
      <c r="FXN312" s="22"/>
      <c r="FXO312" s="22"/>
      <c r="FXP312" s="22"/>
      <c r="FXQ312" s="22"/>
      <c r="FXR312" s="22"/>
      <c r="FXS312" s="22"/>
      <c r="FXT312" s="22"/>
      <c r="FXU312" s="22"/>
      <c r="FXV312" s="22"/>
      <c r="FXW312" s="22"/>
      <c r="FXX312" s="22"/>
      <c r="FXY312" s="22"/>
      <c r="FXZ312" s="22"/>
      <c r="FYA312" s="22"/>
      <c r="FYB312" s="22"/>
      <c r="FYC312" s="22"/>
      <c r="FYD312" s="22"/>
      <c r="FYE312" s="22"/>
      <c r="FYF312" s="22"/>
      <c r="FYG312" s="22"/>
      <c r="FYH312" s="22"/>
      <c r="FYI312" s="22"/>
      <c r="FYJ312" s="22"/>
      <c r="FYK312" s="22"/>
      <c r="FYL312" s="22"/>
      <c r="FYM312" s="22"/>
      <c r="FYN312" s="22"/>
      <c r="FYO312" s="22"/>
      <c r="FYP312" s="22"/>
      <c r="FYQ312" s="22"/>
      <c r="FYR312" s="22"/>
      <c r="FYS312" s="22"/>
      <c r="FYT312" s="22"/>
      <c r="FYU312" s="22"/>
      <c r="FYV312" s="22"/>
      <c r="FYW312" s="22"/>
      <c r="FYX312" s="22"/>
      <c r="FYY312" s="22"/>
      <c r="FYZ312" s="22"/>
      <c r="FZA312" s="22"/>
      <c r="FZB312" s="22"/>
      <c r="FZC312" s="22"/>
      <c r="FZD312" s="22"/>
      <c r="FZE312" s="22"/>
      <c r="FZF312" s="22"/>
      <c r="FZG312" s="22"/>
      <c r="FZH312" s="22"/>
      <c r="FZI312" s="22"/>
      <c r="FZJ312" s="22"/>
      <c r="FZK312" s="22"/>
      <c r="FZL312" s="22"/>
      <c r="FZM312" s="22"/>
      <c r="FZN312" s="22"/>
      <c r="FZO312" s="22"/>
      <c r="FZP312" s="22"/>
      <c r="FZQ312" s="22"/>
      <c r="FZR312" s="22"/>
      <c r="FZS312" s="22"/>
      <c r="FZT312" s="22"/>
      <c r="FZU312" s="22"/>
      <c r="FZV312" s="22"/>
      <c r="FZW312" s="22"/>
      <c r="FZX312" s="22"/>
      <c r="FZY312" s="22"/>
      <c r="FZZ312" s="22"/>
      <c r="GAA312" s="22"/>
      <c r="GAB312" s="22"/>
      <c r="GAC312" s="22"/>
      <c r="GAD312" s="22"/>
      <c r="GAE312" s="22"/>
      <c r="GAF312" s="22"/>
      <c r="GAG312" s="22"/>
      <c r="GAH312" s="22"/>
      <c r="GAI312" s="22"/>
      <c r="GAJ312" s="22"/>
      <c r="GAK312" s="22"/>
      <c r="GAL312" s="22"/>
      <c r="GAM312" s="22"/>
      <c r="GAN312" s="22"/>
      <c r="GAO312" s="22"/>
      <c r="GAP312" s="22"/>
      <c r="GAQ312" s="22"/>
      <c r="GAR312" s="22"/>
      <c r="GAS312" s="22"/>
      <c r="GAT312" s="22"/>
      <c r="GAU312" s="22"/>
      <c r="GAV312" s="22"/>
      <c r="GAW312" s="22"/>
      <c r="GAX312" s="22"/>
      <c r="GAY312" s="22"/>
      <c r="GAZ312" s="22"/>
      <c r="GBA312" s="22"/>
      <c r="GBB312" s="22"/>
      <c r="GBC312" s="22"/>
      <c r="GBD312" s="22"/>
      <c r="GBE312" s="22"/>
      <c r="GBF312" s="22"/>
      <c r="GBG312" s="22"/>
      <c r="GBH312" s="22"/>
      <c r="GBI312" s="22"/>
      <c r="GBJ312" s="22"/>
      <c r="GBK312" s="22"/>
      <c r="GBL312" s="22"/>
      <c r="GBM312" s="22"/>
      <c r="GBN312" s="22"/>
      <c r="GBO312" s="22"/>
      <c r="GBP312" s="22"/>
      <c r="GBQ312" s="22"/>
      <c r="GBR312" s="22"/>
      <c r="GBS312" s="22"/>
      <c r="GBT312" s="22"/>
      <c r="GBU312" s="22"/>
      <c r="GBV312" s="22"/>
      <c r="GBW312" s="22"/>
      <c r="GBX312" s="22"/>
      <c r="GBY312" s="22"/>
      <c r="GBZ312" s="22"/>
      <c r="GCA312" s="22"/>
      <c r="GCB312" s="22"/>
      <c r="GCC312" s="22"/>
      <c r="GCD312" s="22"/>
      <c r="GCE312" s="22"/>
      <c r="GCF312" s="22"/>
      <c r="GCG312" s="22"/>
      <c r="GCH312" s="22"/>
      <c r="GCI312" s="22"/>
      <c r="GCJ312" s="22"/>
      <c r="GCK312" s="22"/>
      <c r="GCL312" s="22"/>
      <c r="GCM312" s="22"/>
      <c r="GCN312" s="22"/>
      <c r="GCO312" s="22"/>
      <c r="GCP312" s="22"/>
      <c r="GCQ312" s="22"/>
      <c r="GCR312" s="22"/>
      <c r="GCS312" s="22"/>
      <c r="GCT312" s="22"/>
      <c r="GCU312" s="22"/>
      <c r="GCV312" s="22"/>
      <c r="GCW312" s="22"/>
      <c r="GCX312" s="22"/>
      <c r="GCY312" s="22"/>
      <c r="GCZ312" s="22"/>
      <c r="GDA312" s="22"/>
      <c r="GDB312" s="22"/>
      <c r="GDC312" s="22"/>
      <c r="GDD312" s="22"/>
      <c r="GDE312" s="22"/>
      <c r="GDF312" s="22"/>
      <c r="GDG312" s="22"/>
      <c r="GDH312" s="22"/>
      <c r="GDI312" s="22"/>
      <c r="GDJ312" s="22"/>
      <c r="GDK312" s="22"/>
      <c r="GDL312" s="22"/>
      <c r="GDM312" s="22"/>
      <c r="GDN312" s="22"/>
      <c r="GDO312" s="22"/>
      <c r="GDP312" s="22"/>
      <c r="GDQ312" s="22"/>
      <c r="GDR312" s="22"/>
      <c r="GDS312" s="22"/>
      <c r="GDT312" s="22"/>
      <c r="GDU312" s="22"/>
      <c r="GDV312" s="22"/>
      <c r="GDW312" s="22"/>
      <c r="GDX312" s="22"/>
      <c r="GDY312" s="22"/>
      <c r="GDZ312" s="22"/>
      <c r="GEA312" s="22"/>
      <c r="GEB312" s="22"/>
      <c r="GEC312" s="22"/>
      <c r="GED312" s="22"/>
      <c r="GEE312" s="22"/>
      <c r="GEF312" s="22"/>
      <c r="GEG312" s="22"/>
      <c r="GEH312" s="22"/>
      <c r="GEI312" s="22"/>
      <c r="GEJ312" s="22"/>
      <c r="GEK312" s="22"/>
      <c r="GEL312" s="22"/>
      <c r="GEM312" s="22"/>
      <c r="GEN312" s="22"/>
      <c r="GEO312" s="22"/>
      <c r="GEP312" s="22"/>
      <c r="GEQ312" s="22"/>
      <c r="GER312" s="22"/>
      <c r="GES312" s="22"/>
      <c r="GET312" s="22"/>
      <c r="GEU312" s="22"/>
      <c r="GEV312" s="22"/>
      <c r="GEW312" s="22"/>
      <c r="GEX312" s="22"/>
      <c r="GEY312" s="22"/>
      <c r="GEZ312" s="22"/>
      <c r="GFA312" s="22"/>
      <c r="GFB312" s="22"/>
      <c r="GFC312" s="22"/>
      <c r="GFD312" s="22"/>
      <c r="GFE312" s="22"/>
      <c r="GFF312" s="22"/>
      <c r="GFG312" s="22"/>
      <c r="GFH312" s="22"/>
      <c r="GFI312" s="22"/>
      <c r="GFJ312" s="22"/>
      <c r="GFK312" s="22"/>
      <c r="GFL312" s="22"/>
      <c r="GFM312" s="22"/>
      <c r="GFN312" s="22"/>
      <c r="GFO312" s="22"/>
      <c r="GFP312" s="22"/>
      <c r="GFQ312" s="22"/>
      <c r="GFR312" s="22"/>
      <c r="GFS312" s="22"/>
      <c r="GFT312" s="22"/>
      <c r="GFU312" s="22"/>
      <c r="GFV312" s="22"/>
      <c r="GFW312" s="22"/>
      <c r="GFX312" s="22"/>
      <c r="GFY312" s="22"/>
      <c r="GFZ312" s="22"/>
      <c r="GGA312" s="22"/>
      <c r="GGB312" s="22"/>
      <c r="GGC312" s="22"/>
      <c r="GGD312" s="22"/>
      <c r="GGE312" s="22"/>
      <c r="GGF312" s="22"/>
      <c r="GGG312" s="22"/>
      <c r="GGH312" s="22"/>
      <c r="GGI312" s="22"/>
      <c r="GGJ312" s="22"/>
      <c r="GGK312" s="22"/>
      <c r="GGL312" s="22"/>
      <c r="GGM312" s="22"/>
      <c r="GGN312" s="22"/>
      <c r="GGO312" s="22"/>
      <c r="GGP312" s="22"/>
      <c r="GGQ312" s="22"/>
      <c r="GGR312" s="22"/>
      <c r="GGS312" s="22"/>
      <c r="GGT312" s="22"/>
      <c r="GGU312" s="22"/>
      <c r="GGV312" s="22"/>
      <c r="GGW312" s="22"/>
      <c r="GGX312" s="22"/>
      <c r="GGY312" s="22"/>
      <c r="GGZ312" s="22"/>
      <c r="GHA312" s="22"/>
      <c r="GHB312" s="22"/>
      <c r="GHC312" s="22"/>
      <c r="GHD312" s="22"/>
      <c r="GHE312" s="22"/>
      <c r="GHF312" s="22"/>
      <c r="GHG312" s="22"/>
      <c r="GHH312" s="22"/>
      <c r="GHI312" s="22"/>
      <c r="GHJ312" s="22"/>
      <c r="GHK312" s="22"/>
      <c r="GHL312" s="22"/>
      <c r="GHM312" s="22"/>
      <c r="GHN312" s="22"/>
      <c r="GHO312" s="22"/>
      <c r="GHP312" s="22"/>
      <c r="GHQ312" s="22"/>
      <c r="GHR312" s="22"/>
      <c r="GHS312" s="22"/>
      <c r="GHT312" s="22"/>
      <c r="GHU312" s="22"/>
      <c r="GHV312" s="22"/>
      <c r="GHW312" s="22"/>
      <c r="GHX312" s="22"/>
      <c r="GHY312" s="22"/>
      <c r="GHZ312" s="22"/>
      <c r="GIA312" s="22"/>
      <c r="GIB312" s="22"/>
      <c r="GIC312" s="22"/>
      <c r="GID312" s="22"/>
      <c r="GIE312" s="22"/>
      <c r="GIF312" s="22"/>
      <c r="GIG312" s="22"/>
      <c r="GIH312" s="22"/>
      <c r="GII312" s="22"/>
      <c r="GIJ312" s="22"/>
      <c r="GIK312" s="22"/>
      <c r="GIL312" s="22"/>
      <c r="GIM312" s="22"/>
      <c r="GIN312" s="22"/>
      <c r="GIO312" s="22"/>
      <c r="GIP312" s="22"/>
      <c r="GIQ312" s="22"/>
      <c r="GIR312" s="22"/>
      <c r="GIS312" s="22"/>
      <c r="GIT312" s="22"/>
      <c r="GIU312" s="22"/>
      <c r="GIV312" s="22"/>
      <c r="GIW312" s="22"/>
      <c r="GIX312" s="22"/>
      <c r="GIY312" s="22"/>
      <c r="GIZ312" s="22"/>
      <c r="GJA312" s="22"/>
      <c r="GJB312" s="22"/>
      <c r="GJC312" s="22"/>
      <c r="GJD312" s="22"/>
      <c r="GJE312" s="22"/>
      <c r="GJF312" s="22"/>
      <c r="GJG312" s="22"/>
      <c r="GJH312" s="22"/>
      <c r="GJI312" s="22"/>
      <c r="GJJ312" s="22"/>
      <c r="GJK312" s="22"/>
      <c r="GJL312" s="22"/>
      <c r="GJM312" s="22"/>
      <c r="GJN312" s="22"/>
      <c r="GJO312" s="22"/>
      <c r="GJP312" s="22"/>
      <c r="GJQ312" s="22"/>
      <c r="GJR312" s="22"/>
      <c r="GJS312" s="22"/>
      <c r="GJT312" s="22"/>
      <c r="GJU312" s="22"/>
      <c r="GJV312" s="22"/>
      <c r="GJW312" s="22"/>
      <c r="GJX312" s="22"/>
      <c r="GJY312" s="22"/>
      <c r="GJZ312" s="22"/>
      <c r="GKA312" s="22"/>
      <c r="GKB312" s="22"/>
      <c r="GKC312" s="22"/>
      <c r="GKD312" s="22"/>
      <c r="GKE312" s="22"/>
      <c r="GKF312" s="22"/>
      <c r="GKG312" s="22"/>
      <c r="GKH312" s="22"/>
      <c r="GKI312" s="22"/>
      <c r="GKJ312" s="22"/>
      <c r="GKK312" s="22"/>
      <c r="GKL312" s="22"/>
      <c r="GKM312" s="22"/>
      <c r="GKN312" s="22"/>
      <c r="GKO312" s="22"/>
      <c r="GKP312" s="22"/>
      <c r="GKQ312" s="22"/>
      <c r="GKR312" s="22"/>
      <c r="GKS312" s="22"/>
      <c r="GKT312" s="22"/>
      <c r="GKU312" s="22"/>
      <c r="GKV312" s="22"/>
      <c r="GKW312" s="22"/>
      <c r="GKX312" s="22"/>
      <c r="GKY312" s="22"/>
      <c r="GKZ312" s="22"/>
      <c r="GLA312" s="22"/>
      <c r="GLB312" s="22"/>
      <c r="GLC312" s="22"/>
      <c r="GLD312" s="22"/>
      <c r="GLE312" s="22"/>
      <c r="GLF312" s="22"/>
      <c r="GLG312" s="22"/>
      <c r="GLH312" s="22"/>
      <c r="GLI312" s="22"/>
      <c r="GLJ312" s="22"/>
      <c r="GLK312" s="22"/>
      <c r="GLL312" s="22"/>
      <c r="GLM312" s="22"/>
      <c r="GLN312" s="22"/>
      <c r="GLO312" s="22"/>
      <c r="GLP312" s="22"/>
      <c r="GLQ312" s="22"/>
      <c r="GLR312" s="22"/>
      <c r="GLS312" s="22"/>
      <c r="GLT312" s="22"/>
      <c r="GLU312" s="22"/>
      <c r="GLV312" s="22"/>
      <c r="GLW312" s="22"/>
      <c r="GLX312" s="22"/>
      <c r="GLY312" s="22"/>
      <c r="GLZ312" s="22"/>
      <c r="GMA312" s="22"/>
      <c r="GMB312" s="22"/>
      <c r="GMC312" s="22"/>
      <c r="GMD312" s="22"/>
      <c r="GME312" s="22"/>
      <c r="GMF312" s="22"/>
      <c r="GMG312" s="22"/>
      <c r="GMH312" s="22"/>
      <c r="GMI312" s="22"/>
      <c r="GMJ312" s="22"/>
      <c r="GMK312" s="22"/>
      <c r="GML312" s="22"/>
      <c r="GMM312" s="22"/>
      <c r="GMN312" s="22"/>
      <c r="GMO312" s="22"/>
      <c r="GMP312" s="22"/>
      <c r="GMQ312" s="22"/>
      <c r="GMR312" s="22"/>
      <c r="GMS312" s="22"/>
      <c r="GMT312" s="22"/>
      <c r="GMU312" s="22"/>
      <c r="GMV312" s="22"/>
      <c r="GMW312" s="22"/>
      <c r="GMX312" s="22"/>
      <c r="GMY312" s="22"/>
      <c r="GMZ312" s="22"/>
      <c r="GNA312" s="22"/>
      <c r="GNB312" s="22"/>
      <c r="GNC312" s="22"/>
      <c r="GND312" s="22"/>
      <c r="GNE312" s="22"/>
      <c r="GNF312" s="22"/>
      <c r="GNG312" s="22"/>
      <c r="GNH312" s="22"/>
      <c r="GNI312" s="22"/>
      <c r="GNJ312" s="22"/>
      <c r="GNK312" s="22"/>
      <c r="GNL312" s="22"/>
      <c r="GNM312" s="22"/>
      <c r="GNN312" s="22"/>
      <c r="GNO312" s="22"/>
      <c r="GNP312" s="22"/>
      <c r="GNQ312" s="22"/>
      <c r="GNR312" s="22"/>
      <c r="GNS312" s="22"/>
      <c r="GNT312" s="22"/>
      <c r="GNU312" s="22"/>
      <c r="GNV312" s="22"/>
      <c r="GNW312" s="22"/>
      <c r="GNX312" s="22"/>
      <c r="GNY312" s="22"/>
      <c r="GNZ312" s="22"/>
      <c r="GOA312" s="22"/>
      <c r="GOB312" s="22"/>
      <c r="GOC312" s="22"/>
      <c r="GOD312" s="22"/>
      <c r="GOE312" s="22"/>
      <c r="GOF312" s="22"/>
      <c r="GOG312" s="22"/>
      <c r="GOH312" s="22"/>
      <c r="GOI312" s="22"/>
      <c r="GOJ312" s="22"/>
      <c r="GOK312" s="22"/>
      <c r="GOL312" s="22"/>
      <c r="GOM312" s="22"/>
      <c r="GON312" s="22"/>
      <c r="GOO312" s="22"/>
      <c r="GOP312" s="22"/>
      <c r="GOQ312" s="22"/>
      <c r="GOR312" s="22"/>
      <c r="GOS312" s="22"/>
      <c r="GOT312" s="22"/>
      <c r="GOU312" s="22"/>
      <c r="GOV312" s="22"/>
      <c r="GOW312" s="22"/>
      <c r="GOX312" s="22"/>
      <c r="GOY312" s="22"/>
      <c r="GOZ312" s="22"/>
      <c r="GPA312" s="22"/>
      <c r="GPB312" s="22"/>
      <c r="GPC312" s="22"/>
      <c r="GPD312" s="22"/>
      <c r="GPE312" s="22"/>
      <c r="GPF312" s="22"/>
      <c r="GPG312" s="22"/>
      <c r="GPH312" s="22"/>
      <c r="GPI312" s="22"/>
      <c r="GPJ312" s="22"/>
      <c r="GPK312" s="22"/>
      <c r="GPL312" s="22"/>
      <c r="GPM312" s="22"/>
      <c r="GPN312" s="22"/>
      <c r="GPO312" s="22"/>
      <c r="GPP312" s="22"/>
      <c r="GPQ312" s="22"/>
      <c r="GPR312" s="22"/>
      <c r="GPS312" s="22"/>
      <c r="GPT312" s="22"/>
      <c r="GPU312" s="22"/>
      <c r="GPV312" s="22"/>
      <c r="GPW312" s="22"/>
      <c r="GPX312" s="22"/>
      <c r="GPY312" s="22"/>
      <c r="GPZ312" s="22"/>
      <c r="GQA312" s="22"/>
      <c r="GQB312" s="22"/>
      <c r="GQC312" s="22"/>
      <c r="GQD312" s="22"/>
      <c r="GQE312" s="22"/>
      <c r="GQF312" s="22"/>
      <c r="GQG312" s="22"/>
      <c r="GQH312" s="22"/>
      <c r="GQI312" s="22"/>
      <c r="GQJ312" s="22"/>
      <c r="GQK312" s="22"/>
      <c r="GQL312" s="22"/>
      <c r="GQM312" s="22"/>
      <c r="GQN312" s="22"/>
      <c r="GQO312" s="22"/>
      <c r="GQP312" s="22"/>
      <c r="GQQ312" s="22"/>
      <c r="GQR312" s="22"/>
      <c r="GQS312" s="22"/>
      <c r="GQT312" s="22"/>
      <c r="GQU312" s="22"/>
      <c r="GQV312" s="22"/>
      <c r="GQW312" s="22"/>
      <c r="GQX312" s="22"/>
      <c r="GQY312" s="22"/>
      <c r="GQZ312" s="22"/>
      <c r="GRA312" s="22"/>
      <c r="GRB312" s="22"/>
      <c r="GRC312" s="22"/>
      <c r="GRD312" s="22"/>
      <c r="GRE312" s="22"/>
      <c r="GRF312" s="22"/>
      <c r="GRG312" s="22"/>
      <c r="GRH312" s="22"/>
      <c r="GRI312" s="22"/>
      <c r="GRJ312" s="22"/>
      <c r="GRK312" s="22"/>
      <c r="GRL312" s="22"/>
      <c r="GRM312" s="22"/>
      <c r="GRN312" s="22"/>
      <c r="GRO312" s="22"/>
      <c r="GRP312" s="22"/>
      <c r="GRQ312" s="22"/>
      <c r="GRR312" s="22"/>
      <c r="GRS312" s="22"/>
      <c r="GRT312" s="22"/>
      <c r="GRU312" s="22"/>
      <c r="GRV312" s="22"/>
      <c r="GRW312" s="22"/>
      <c r="GRX312" s="22"/>
      <c r="GRY312" s="22"/>
      <c r="GRZ312" s="22"/>
      <c r="GSA312" s="22"/>
      <c r="GSB312" s="22"/>
      <c r="GSC312" s="22"/>
      <c r="GSD312" s="22"/>
      <c r="GSE312" s="22"/>
      <c r="GSF312" s="22"/>
      <c r="GSG312" s="22"/>
      <c r="GSH312" s="22"/>
      <c r="GSI312" s="22"/>
      <c r="GSJ312" s="22"/>
      <c r="GSK312" s="22"/>
      <c r="GSL312" s="22"/>
      <c r="GSM312" s="22"/>
      <c r="GSN312" s="22"/>
      <c r="GSO312" s="22"/>
      <c r="GSP312" s="22"/>
      <c r="GSQ312" s="22"/>
      <c r="GSR312" s="22"/>
      <c r="GSS312" s="22"/>
      <c r="GST312" s="22"/>
      <c r="GSU312" s="22"/>
      <c r="GSV312" s="22"/>
      <c r="GSW312" s="22"/>
      <c r="GSX312" s="22"/>
      <c r="GSY312" s="22"/>
      <c r="GSZ312" s="22"/>
      <c r="GTA312" s="22"/>
      <c r="GTB312" s="22"/>
      <c r="GTC312" s="22"/>
      <c r="GTD312" s="22"/>
      <c r="GTE312" s="22"/>
      <c r="GTF312" s="22"/>
      <c r="GTG312" s="22"/>
      <c r="GTH312" s="22"/>
      <c r="GTI312" s="22"/>
      <c r="GTJ312" s="22"/>
      <c r="GTK312" s="22"/>
      <c r="GTL312" s="22"/>
      <c r="GTM312" s="22"/>
      <c r="GTN312" s="22"/>
      <c r="GTO312" s="22"/>
      <c r="GTP312" s="22"/>
      <c r="GTQ312" s="22"/>
      <c r="GTR312" s="22"/>
      <c r="GTS312" s="22"/>
      <c r="GTT312" s="22"/>
      <c r="GTU312" s="22"/>
      <c r="GTV312" s="22"/>
      <c r="GTW312" s="22"/>
      <c r="GTX312" s="22"/>
      <c r="GTY312" s="22"/>
      <c r="GTZ312" s="22"/>
      <c r="GUA312" s="22"/>
      <c r="GUB312" s="22"/>
      <c r="GUC312" s="22"/>
      <c r="GUD312" s="22"/>
      <c r="GUE312" s="22"/>
      <c r="GUF312" s="22"/>
      <c r="GUG312" s="22"/>
      <c r="GUH312" s="22"/>
      <c r="GUI312" s="22"/>
      <c r="GUJ312" s="22"/>
      <c r="GUK312" s="22"/>
      <c r="GUL312" s="22"/>
      <c r="GUM312" s="22"/>
      <c r="GUN312" s="22"/>
      <c r="GUO312" s="22"/>
      <c r="GUP312" s="22"/>
      <c r="GUQ312" s="22"/>
      <c r="GUR312" s="22"/>
      <c r="GUS312" s="22"/>
      <c r="GUT312" s="22"/>
      <c r="GUU312" s="22"/>
      <c r="GUV312" s="22"/>
      <c r="GUW312" s="22"/>
      <c r="GUX312" s="22"/>
      <c r="GUY312" s="22"/>
      <c r="GUZ312" s="22"/>
      <c r="GVA312" s="22"/>
      <c r="GVB312" s="22"/>
      <c r="GVC312" s="22"/>
      <c r="GVD312" s="22"/>
      <c r="GVE312" s="22"/>
      <c r="GVF312" s="22"/>
      <c r="GVG312" s="22"/>
      <c r="GVH312" s="22"/>
      <c r="GVI312" s="22"/>
      <c r="GVJ312" s="22"/>
      <c r="GVK312" s="22"/>
      <c r="GVL312" s="22"/>
      <c r="GVM312" s="22"/>
      <c r="GVN312" s="22"/>
      <c r="GVO312" s="22"/>
      <c r="GVP312" s="22"/>
      <c r="GVQ312" s="22"/>
      <c r="GVR312" s="22"/>
      <c r="GVS312" s="22"/>
      <c r="GVT312" s="22"/>
      <c r="GVU312" s="22"/>
      <c r="GVV312" s="22"/>
      <c r="GVW312" s="22"/>
      <c r="GVX312" s="22"/>
      <c r="GVY312" s="22"/>
      <c r="GVZ312" s="22"/>
      <c r="GWA312" s="22"/>
      <c r="GWB312" s="22"/>
      <c r="GWC312" s="22"/>
      <c r="GWD312" s="22"/>
      <c r="GWE312" s="22"/>
      <c r="GWF312" s="22"/>
      <c r="GWG312" s="22"/>
      <c r="GWH312" s="22"/>
      <c r="GWI312" s="22"/>
      <c r="GWJ312" s="22"/>
      <c r="GWK312" s="22"/>
      <c r="GWL312" s="22"/>
      <c r="GWM312" s="22"/>
      <c r="GWN312" s="22"/>
      <c r="GWO312" s="22"/>
      <c r="GWP312" s="22"/>
      <c r="GWQ312" s="22"/>
      <c r="GWR312" s="22"/>
      <c r="GWS312" s="22"/>
      <c r="GWT312" s="22"/>
      <c r="GWU312" s="22"/>
      <c r="GWV312" s="22"/>
      <c r="GWW312" s="22"/>
      <c r="GWX312" s="22"/>
      <c r="GWY312" s="22"/>
      <c r="GWZ312" s="22"/>
      <c r="GXA312" s="22"/>
      <c r="GXB312" s="22"/>
      <c r="GXC312" s="22"/>
      <c r="GXD312" s="22"/>
      <c r="GXE312" s="22"/>
      <c r="GXF312" s="22"/>
      <c r="GXG312" s="22"/>
      <c r="GXH312" s="22"/>
      <c r="GXI312" s="22"/>
      <c r="GXJ312" s="22"/>
      <c r="GXK312" s="22"/>
      <c r="GXL312" s="22"/>
      <c r="GXM312" s="22"/>
      <c r="GXN312" s="22"/>
      <c r="GXO312" s="22"/>
      <c r="GXP312" s="22"/>
      <c r="GXQ312" s="22"/>
      <c r="GXR312" s="22"/>
      <c r="GXS312" s="22"/>
      <c r="GXT312" s="22"/>
      <c r="GXU312" s="22"/>
      <c r="GXV312" s="22"/>
      <c r="GXW312" s="22"/>
      <c r="GXX312" s="22"/>
      <c r="GXY312" s="22"/>
      <c r="GXZ312" s="22"/>
      <c r="GYA312" s="22"/>
      <c r="GYB312" s="22"/>
      <c r="GYC312" s="22"/>
      <c r="GYD312" s="22"/>
      <c r="GYE312" s="22"/>
      <c r="GYF312" s="22"/>
      <c r="GYG312" s="22"/>
      <c r="GYH312" s="22"/>
      <c r="GYI312" s="22"/>
      <c r="GYJ312" s="22"/>
      <c r="GYK312" s="22"/>
      <c r="GYL312" s="22"/>
      <c r="GYM312" s="22"/>
      <c r="GYN312" s="22"/>
      <c r="GYO312" s="22"/>
      <c r="GYP312" s="22"/>
      <c r="GYQ312" s="22"/>
      <c r="GYR312" s="22"/>
      <c r="GYS312" s="22"/>
      <c r="GYT312" s="22"/>
      <c r="GYU312" s="22"/>
      <c r="GYV312" s="22"/>
      <c r="GYW312" s="22"/>
      <c r="GYX312" s="22"/>
      <c r="GYY312" s="22"/>
      <c r="GYZ312" s="22"/>
      <c r="GZA312" s="22"/>
      <c r="GZB312" s="22"/>
      <c r="GZC312" s="22"/>
      <c r="GZD312" s="22"/>
      <c r="GZE312" s="22"/>
      <c r="GZF312" s="22"/>
      <c r="GZG312" s="22"/>
      <c r="GZH312" s="22"/>
      <c r="GZI312" s="22"/>
      <c r="GZJ312" s="22"/>
      <c r="GZK312" s="22"/>
      <c r="GZL312" s="22"/>
      <c r="GZM312" s="22"/>
      <c r="GZN312" s="22"/>
      <c r="GZO312" s="22"/>
      <c r="GZP312" s="22"/>
      <c r="GZQ312" s="22"/>
      <c r="GZR312" s="22"/>
      <c r="GZS312" s="22"/>
      <c r="GZT312" s="22"/>
      <c r="GZU312" s="22"/>
      <c r="GZV312" s="22"/>
      <c r="GZW312" s="22"/>
      <c r="GZX312" s="22"/>
      <c r="GZY312" s="22"/>
      <c r="GZZ312" s="22"/>
      <c r="HAA312" s="22"/>
      <c r="HAB312" s="22"/>
      <c r="HAC312" s="22"/>
      <c r="HAD312" s="22"/>
      <c r="HAE312" s="22"/>
      <c r="HAF312" s="22"/>
      <c r="HAG312" s="22"/>
      <c r="HAH312" s="22"/>
      <c r="HAI312" s="22"/>
      <c r="HAJ312" s="22"/>
      <c r="HAK312" s="22"/>
      <c r="HAL312" s="22"/>
      <c r="HAM312" s="22"/>
      <c r="HAN312" s="22"/>
      <c r="HAO312" s="22"/>
      <c r="HAP312" s="22"/>
      <c r="HAQ312" s="22"/>
      <c r="HAR312" s="22"/>
      <c r="HAS312" s="22"/>
      <c r="HAT312" s="22"/>
      <c r="HAU312" s="22"/>
      <c r="HAV312" s="22"/>
      <c r="HAW312" s="22"/>
      <c r="HAX312" s="22"/>
      <c r="HAY312" s="22"/>
      <c r="HAZ312" s="22"/>
      <c r="HBA312" s="22"/>
      <c r="HBB312" s="22"/>
      <c r="HBC312" s="22"/>
      <c r="HBD312" s="22"/>
      <c r="HBE312" s="22"/>
      <c r="HBF312" s="22"/>
      <c r="HBG312" s="22"/>
      <c r="HBH312" s="22"/>
      <c r="HBI312" s="22"/>
      <c r="HBJ312" s="22"/>
      <c r="HBK312" s="22"/>
      <c r="HBL312" s="22"/>
      <c r="HBM312" s="22"/>
      <c r="HBN312" s="22"/>
      <c r="HBO312" s="22"/>
      <c r="HBP312" s="22"/>
      <c r="HBQ312" s="22"/>
      <c r="HBR312" s="22"/>
      <c r="HBS312" s="22"/>
      <c r="HBT312" s="22"/>
      <c r="HBU312" s="22"/>
      <c r="HBV312" s="22"/>
      <c r="HBW312" s="22"/>
      <c r="HBX312" s="22"/>
      <c r="HBY312" s="22"/>
      <c r="HBZ312" s="22"/>
      <c r="HCA312" s="22"/>
      <c r="HCB312" s="22"/>
      <c r="HCC312" s="22"/>
      <c r="HCD312" s="22"/>
      <c r="HCE312" s="22"/>
      <c r="HCF312" s="22"/>
      <c r="HCG312" s="22"/>
      <c r="HCH312" s="22"/>
      <c r="HCI312" s="22"/>
      <c r="HCJ312" s="22"/>
      <c r="HCK312" s="22"/>
      <c r="HCL312" s="22"/>
      <c r="HCM312" s="22"/>
      <c r="HCN312" s="22"/>
      <c r="HCO312" s="22"/>
      <c r="HCP312" s="22"/>
      <c r="HCQ312" s="22"/>
      <c r="HCR312" s="22"/>
      <c r="HCS312" s="22"/>
      <c r="HCT312" s="22"/>
      <c r="HCU312" s="22"/>
      <c r="HCV312" s="22"/>
      <c r="HCW312" s="22"/>
      <c r="HCX312" s="22"/>
      <c r="HCY312" s="22"/>
      <c r="HCZ312" s="22"/>
      <c r="HDA312" s="22"/>
      <c r="HDB312" s="22"/>
      <c r="HDC312" s="22"/>
      <c r="HDD312" s="22"/>
      <c r="HDE312" s="22"/>
      <c r="HDF312" s="22"/>
      <c r="HDG312" s="22"/>
      <c r="HDH312" s="22"/>
      <c r="HDI312" s="22"/>
      <c r="HDJ312" s="22"/>
      <c r="HDK312" s="22"/>
      <c r="HDL312" s="22"/>
      <c r="HDM312" s="22"/>
      <c r="HDN312" s="22"/>
      <c r="HDO312" s="22"/>
      <c r="HDP312" s="22"/>
      <c r="HDQ312" s="22"/>
      <c r="HDR312" s="22"/>
      <c r="HDS312" s="22"/>
      <c r="HDT312" s="22"/>
      <c r="HDU312" s="22"/>
      <c r="HDV312" s="22"/>
      <c r="HDW312" s="22"/>
      <c r="HDX312" s="22"/>
      <c r="HDY312" s="22"/>
      <c r="HDZ312" s="22"/>
      <c r="HEA312" s="22"/>
      <c r="HEB312" s="22"/>
      <c r="HEC312" s="22"/>
      <c r="HED312" s="22"/>
      <c r="HEE312" s="22"/>
      <c r="HEF312" s="22"/>
      <c r="HEG312" s="22"/>
      <c r="HEH312" s="22"/>
      <c r="HEI312" s="22"/>
      <c r="HEJ312" s="22"/>
      <c r="HEK312" s="22"/>
      <c r="HEL312" s="22"/>
      <c r="HEM312" s="22"/>
      <c r="HEN312" s="22"/>
      <c r="HEO312" s="22"/>
      <c r="HEP312" s="22"/>
      <c r="HEQ312" s="22"/>
      <c r="HER312" s="22"/>
      <c r="HES312" s="22"/>
      <c r="HET312" s="22"/>
      <c r="HEU312" s="22"/>
      <c r="HEV312" s="22"/>
      <c r="HEW312" s="22"/>
      <c r="HEX312" s="22"/>
      <c r="HEY312" s="22"/>
      <c r="HEZ312" s="22"/>
      <c r="HFA312" s="22"/>
      <c r="HFB312" s="22"/>
      <c r="HFC312" s="22"/>
      <c r="HFD312" s="22"/>
      <c r="HFE312" s="22"/>
      <c r="HFF312" s="22"/>
      <c r="HFG312" s="22"/>
      <c r="HFH312" s="22"/>
      <c r="HFI312" s="22"/>
      <c r="HFJ312" s="22"/>
      <c r="HFK312" s="22"/>
      <c r="HFL312" s="22"/>
      <c r="HFM312" s="22"/>
      <c r="HFN312" s="22"/>
      <c r="HFO312" s="22"/>
      <c r="HFP312" s="22"/>
      <c r="HFQ312" s="22"/>
      <c r="HFR312" s="22"/>
      <c r="HFS312" s="22"/>
      <c r="HFT312" s="22"/>
      <c r="HFU312" s="22"/>
      <c r="HFV312" s="22"/>
      <c r="HFW312" s="22"/>
      <c r="HFX312" s="22"/>
      <c r="HFY312" s="22"/>
      <c r="HFZ312" s="22"/>
      <c r="HGA312" s="22"/>
      <c r="HGB312" s="22"/>
      <c r="HGC312" s="22"/>
      <c r="HGD312" s="22"/>
      <c r="HGE312" s="22"/>
      <c r="HGF312" s="22"/>
      <c r="HGG312" s="22"/>
      <c r="HGH312" s="22"/>
      <c r="HGI312" s="22"/>
      <c r="HGJ312" s="22"/>
      <c r="HGK312" s="22"/>
      <c r="HGL312" s="22"/>
      <c r="HGM312" s="22"/>
      <c r="HGN312" s="22"/>
      <c r="HGO312" s="22"/>
      <c r="HGP312" s="22"/>
      <c r="HGQ312" s="22"/>
      <c r="HGR312" s="22"/>
      <c r="HGS312" s="22"/>
      <c r="HGT312" s="22"/>
      <c r="HGU312" s="22"/>
      <c r="HGV312" s="22"/>
      <c r="HGW312" s="22"/>
      <c r="HGX312" s="22"/>
      <c r="HGY312" s="22"/>
      <c r="HGZ312" s="22"/>
      <c r="HHA312" s="22"/>
      <c r="HHB312" s="22"/>
      <c r="HHC312" s="22"/>
      <c r="HHD312" s="22"/>
      <c r="HHE312" s="22"/>
      <c r="HHF312" s="22"/>
      <c r="HHG312" s="22"/>
      <c r="HHH312" s="22"/>
      <c r="HHI312" s="22"/>
      <c r="HHJ312" s="22"/>
      <c r="HHK312" s="22"/>
      <c r="HHL312" s="22"/>
      <c r="HHM312" s="22"/>
      <c r="HHN312" s="22"/>
      <c r="HHO312" s="22"/>
      <c r="HHP312" s="22"/>
      <c r="HHQ312" s="22"/>
      <c r="HHR312" s="22"/>
      <c r="HHS312" s="22"/>
      <c r="HHT312" s="22"/>
      <c r="HHU312" s="22"/>
      <c r="HHV312" s="22"/>
      <c r="HHW312" s="22"/>
      <c r="HHX312" s="22"/>
      <c r="HHY312" s="22"/>
      <c r="HHZ312" s="22"/>
      <c r="HIA312" s="22"/>
      <c r="HIB312" s="22"/>
      <c r="HIC312" s="22"/>
      <c r="HID312" s="22"/>
      <c r="HIE312" s="22"/>
      <c r="HIF312" s="22"/>
      <c r="HIG312" s="22"/>
      <c r="HIH312" s="22"/>
      <c r="HII312" s="22"/>
      <c r="HIJ312" s="22"/>
      <c r="HIK312" s="22"/>
      <c r="HIL312" s="22"/>
      <c r="HIM312" s="22"/>
      <c r="HIN312" s="22"/>
      <c r="HIO312" s="22"/>
      <c r="HIP312" s="22"/>
      <c r="HIQ312" s="22"/>
      <c r="HIR312" s="22"/>
      <c r="HIS312" s="22"/>
      <c r="HIT312" s="22"/>
      <c r="HIU312" s="22"/>
      <c r="HIV312" s="22"/>
      <c r="HIW312" s="22"/>
      <c r="HIX312" s="22"/>
      <c r="HIY312" s="22"/>
      <c r="HIZ312" s="22"/>
      <c r="HJA312" s="22"/>
      <c r="HJB312" s="22"/>
      <c r="HJC312" s="22"/>
      <c r="HJD312" s="22"/>
      <c r="HJE312" s="22"/>
      <c r="HJF312" s="22"/>
      <c r="HJG312" s="22"/>
      <c r="HJH312" s="22"/>
      <c r="HJI312" s="22"/>
      <c r="HJJ312" s="22"/>
      <c r="HJK312" s="22"/>
      <c r="HJL312" s="22"/>
      <c r="HJM312" s="22"/>
      <c r="HJN312" s="22"/>
      <c r="HJO312" s="22"/>
      <c r="HJP312" s="22"/>
      <c r="HJQ312" s="22"/>
      <c r="HJR312" s="22"/>
      <c r="HJS312" s="22"/>
      <c r="HJT312" s="22"/>
      <c r="HJU312" s="22"/>
      <c r="HJV312" s="22"/>
      <c r="HJW312" s="22"/>
      <c r="HJX312" s="22"/>
      <c r="HJY312" s="22"/>
      <c r="HJZ312" s="22"/>
      <c r="HKA312" s="22"/>
      <c r="HKB312" s="22"/>
      <c r="HKC312" s="22"/>
      <c r="HKD312" s="22"/>
      <c r="HKE312" s="22"/>
      <c r="HKF312" s="22"/>
      <c r="HKG312" s="22"/>
      <c r="HKH312" s="22"/>
      <c r="HKI312" s="22"/>
      <c r="HKJ312" s="22"/>
      <c r="HKK312" s="22"/>
      <c r="HKL312" s="22"/>
      <c r="HKM312" s="22"/>
      <c r="HKN312" s="22"/>
      <c r="HKO312" s="22"/>
      <c r="HKP312" s="22"/>
      <c r="HKQ312" s="22"/>
      <c r="HKR312" s="22"/>
      <c r="HKS312" s="22"/>
      <c r="HKT312" s="22"/>
      <c r="HKU312" s="22"/>
      <c r="HKV312" s="22"/>
      <c r="HKW312" s="22"/>
      <c r="HKX312" s="22"/>
      <c r="HKY312" s="22"/>
      <c r="HKZ312" s="22"/>
      <c r="HLA312" s="22"/>
      <c r="HLB312" s="22"/>
      <c r="HLC312" s="22"/>
      <c r="HLD312" s="22"/>
      <c r="HLE312" s="22"/>
      <c r="HLF312" s="22"/>
      <c r="HLG312" s="22"/>
      <c r="HLH312" s="22"/>
      <c r="HLI312" s="22"/>
      <c r="HLJ312" s="22"/>
      <c r="HLK312" s="22"/>
      <c r="HLL312" s="22"/>
      <c r="HLM312" s="22"/>
      <c r="HLN312" s="22"/>
      <c r="HLO312" s="22"/>
      <c r="HLP312" s="22"/>
      <c r="HLQ312" s="22"/>
      <c r="HLR312" s="22"/>
      <c r="HLS312" s="22"/>
      <c r="HLT312" s="22"/>
      <c r="HLU312" s="22"/>
      <c r="HLV312" s="22"/>
      <c r="HLW312" s="22"/>
      <c r="HLX312" s="22"/>
      <c r="HLY312" s="22"/>
      <c r="HLZ312" s="22"/>
      <c r="HMA312" s="22"/>
      <c r="HMB312" s="22"/>
      <c r="HMC312" s="22"/>
      <c r="HMD312" s="22"/>
      <c r="HME312" s="22"/>
      <c r="HMF312" s="22"/>
      <c r="HMG312" s="22"/>
      <c r="HMH312" s="22"/>
      <c r="HMI312" s="22"/>
      <c r="HMJ312" s="22"/>
      <c r="HMK312" s="22"/>
      <c r="HML312" s="22"/>
      <c r="HMM312" s="22"/>
      <c r="HMN312" s="22"/>
      <c r="HMO312" s="22"/>
      <c r="HMP312" s="22"/>
      <c r="HMQ312" s="22"/>
      <c r="HMR312" s="22"/>
      <c r="HMS312" s="22"/>
      <c r="HMT312" s="22"/>
      <c r="HMU312" s="22"/>
      <c r="HMV312" s="22"/>
      <c r="HMW312" s="22"/>
      <c r="HMX312" s="22"/>
      <c r="HMY312" s="22"/>
      <c r="HMZ312" s="22"/>
      <c r="HNA312" s="22"/>
      <c r="HNB312" s="22"/>
      <c r="HNC312" s="22"/>
      <c r="HND312" s="22"/>
      <c r="HNE312" s="22"/>
      <c r="HNF312" s="22"/>
      <c r="HNG312" s="22"/>
      <c r="HNH312" s="22"/>
      <c r="HNI312" s="22"/>
      <c r="HNJ312" s="22"/>
      <c r="HNK312" s="22"/>
      <c r="HNL312" s="22"/>
      <c r="HNM312" s="22"/>
      <c r="HNN312" s="22"/>
      <c r="HNO312" s="22"/>
      <c r="HNP312" s="22"/>
      <c r="HNQ312" s="22"/>
      <c r="HNR312" s="22"/>
      <c r="HNS312" s="22"/>
      <c r="HNT312" s="22"/>
      <c r="HNU312" s="22"/>
      <c r="HNV312" s="22"/>
      <c r="HNW312" s="22"/>
      <c r="HNX312" s="22"/>
      <c r="HNY312" s="22"/>
      <c r="HNZ312" s="22"/>
      <c r="HOA312" s="22"/>
      <c r="HOB312" s="22"/>
      <c r="HOC312" s="22"/>
      <c r="HOD312" s="22"/>
      <c r="HOE312" s="22"/>
      <c r="HOF312" s="22"/>
      <c r="HOG312" s="22"/>
      <c r="HOH312" s="22"/>
      <c r="HOI312" s="22"/>
      <c r="HOJ312" s="22"/>
      <c r="HOK312" s="22"/>
      <c r="HOL312" s="22"/>
      <c r="HOM312" s="22"/>
      <c r="HON312" s="22"/>
      <c r="HOO312" s="22"/>
      <c r="HOP312" s="22"/>
      <c r="HOQ312" s="22"/>
      <c r="HOR312" s="22"/>
      <c r="HOS312" s="22"/>
      <c r="HOT312" s="22"/>
      <c r="HOU312" s="22"/>
      <c r="HOV312" s="22"/>
      <c r="HOW312" s="22"/>
      <c r="HOX312" s="22"/>
      <c r="HOY312" s="22"/>
      <c r="HOZ312" s="22"/>
      <c r="HPA312" s="22"/>
      <c r="HPB312" s="22"/>
      <c r="HPC312" s="22"/>
      <c r="HPD312" s="22"/>
      <c r="HPE312" s="22"/>
      <c r="HPF312" s="22"/>
      <c r="HPG312" s="22"/>
      <c r="HPH312" s="22"/>
      <c r="HPI312" s="22"/>
      <c r="HPJ312" s="22"/>
      <c r="HPK312" s="22"/>
      <c r="HPL312" s="22"/>
      <c r="HPM312" s="22"/>
      <c r="HPN312" s="22"/>
      <c r="HPO312" s="22"/>
      <c r="HPP312" s="22"/>
      <c r="HPQ312" s="22"/>
      <c r="HPR312" s="22"/>
      <c r="HPS312" s="22"/>
      <c r="HPT312" s="22"/>
      <c r="HPU312" s="22"/>
      <c r="HPV312" s="22"/>
      <c r="HPW312" s="22"/>
      <c r="HPX312" s="22"/>
      <c r="HPY312" s="22"/>
      <c r="HPZ312" s="22"/>
      <c r="HQA312" s="22"/>
      <c r="HQB312" s="22"/>
      <c r="HQC312" s="22"/>
      <c r="HQD312" s="22"/>
      <c r="HQE312" s="22"/>
      <c r="HQF312" s="22"/>
      <c r="HQG312" s="22"/>
      <c r="HQH312" s="22"/>
      <c r="HQI312" s="22"/>
      <c r="HQJ312" s="22"/>
      <c r="HQK312" s="22"/>
      <c r="HQL312" s="22"/>
      <c r="HQM312" s="22"/>
      <c r="HQN312" s="22"/>
      <c r="HQO312" s="22"/>
      <c r="HQP312" s="22"/>
      <c r="HQQ312" s="22"/>
      <c r="HQR312" s="22"/>
      <c r="HQS312" s="22"/>
      <c r="HQT312" s="22"/>
      <c r="HQU312" s="22"/>
      <c r="HQV312" s="22"/>
      <c r="HQW312" s="22"/>
      <c r="HQX312" s="22"/>
      <c r="HQY312" s="22"/>
      <c r="HQZ312" s="22"/>
      <c r="HRA312" s="22"/>
      <c r="HRB312" s="22"/>
      <c r="HRC312" s="22"/>
      <c r="HRD312" s="22"/>
      <c r="HRE312" s="22"/>
      <c r="HRF312" s="22"/>
      <c r="HRG312" s="22"/>
      <c r="HRH312" s="22"/>
      <c r="HRI312" s="22"/>
      <c r="HRJ312" s="22"/>
      <c r="HRK312" s="22"/>
      <c r="HRL312" s="22"/>
      <c r="HRM312" s="22"/>
      <c r="HRN312" s="22"/>
      <c r="HRO312" s="22"/>
      <c r="HRP312" s="22"/>
      <c r="HRQ312" s="22"/>
      <c r="HRR312" s="22"/>
      <c r="HRS312" s="22"/>
      <c r="HRT312" s="22"/>
      <c r="HRU312" s="22"/>
      <c r="HRV312" s="22"/>
      <c r="HRW312" s="22"/>
      <c r="HRX312" s="22"/>
      <c r="HRY312" s="22"/>
      <c r="HRZ312" s="22"/>
      <c r="HSA312" s="22"/>
      <c r="HSB312" s="22"/>
      <c r="HSC312" s="22"/>
      <c r="HSD312" s="22"/>
      <c r="HSE312" s="22"/>
      <c r="HSF312" s="22"/>
      <c r="HSG312" s="22"/>
      <c r="HSH312" s="22"/>
      <c r="HSI312" s="22"/>
      <c r="HSJ312" s="22"/>
      <c r="HSK312" s="22"/>
      <c r="HSL312" s="22"/>
      <c r="HSM312" s="22"/>
      <c r="HSN312" s="22"/>
      <c r="HSO312" s="22"/>
      <c r="HSP312" s="22"/>
      <c r="HSQ312" s="22"/>
      <c r="HSR312" s="22"/>
      <c r="HSS312" s="22"/>
      <c r="HST312" s="22"/>
      <c r="HSU312" s="22"/>
      <c r="HSV312" s="22"/>
      <c r="HSW312" s="22"/>
      <c r="HSX312" s="22"/>
      <c r="HSY312" s="22"/>
      <c r="HSZ312" s="22"/>
      <c r="HTA312" s="22"/>
      <c r="HTB312" s="22"/>
      <c r="HTC312" s="22"/>
      <c r="HTD312" s="22"/>
      <c r="HTE312" s="22"/>
      <c r="HTF312" s="22"/>
      <c r="HTG312" s="22"/>
      <c r="HTH312" s="22"/>
      <c r="HTI312" s="22"/>
      <c r="HTJ312" s="22"/>
      <c r="HTK312" s="22"/>
      <c r="HTL312" s="22"/>
      <c r="HTM312" s="22"/>
      <c r="HTN312" s="22"/>
      <c r="HTO312" s="22"/>
      <c r="HTP312" s="22"/>
      <c r="HTQ312" s="22"/>
      <c r="HTR312" s="22"/>
      <c r="HTS312" s="22"/>
      <c r="HTT312" s="22"/>
      <c r="HTU312" s="22"/>
      <c r="HTV312" s="22"/>
      <c r="HTW312" s="22"/>
      <c r="HTX312" s="22"/>
      <c r="HTY312" s="22"/>
      <c r="HTZ312" s="22"/>
      <c r="HUA312" s="22"/>
      <c r="HUB312" s="22"/>
      <c r="HUC312" s="22"/>
      <c r="HUD312" s="22"/>
      <c r="HUE312" s="22"/>
      <c r="HUF312" s="22"/>
      <c r="HUG312" s="22"/>
      <c r="HUH312" s="22"/>
      <c r="HUI312" s="22"/>
      <c r="HUJ312" s="22"/>
      <c r="HUK312" s="22"/>
      <c r="HUL312" s="22"/>
      <c r="HUM312" s="22"/>
      <c r="HUN312" s="22"/>
      <c r="HUO312" s="22"/>
      <c r="HUP312" s="22"/>
      <c r="HUQ312" s="22"/>
      <c r="HUR312" s="22"/>
      <c r="HUS312" s="22"/>
      <c r="HUT312" s="22"/>
      <c r="HUU312" s="22"/>
      <c r="HUV312" s="22"/>
      <c r="HUW312" s="22"/>
      <c r="HUX312" s="22"/>
      <c r="HUY312" s="22"/>
      <c r="HUZ312" s="22"/>
      <c r="HVA312" s="22"/>
      <c r="HVB312" s="22"/>
      <c r="HVC312" s="22"/>
      <c r="HVD312" s="22"/>
      <c r="HVE312" s="22"/>
      <c r="HVF312" s="22"/>
      <c r="HVG312" s="22"/>
      <c r="HVH312" s="22"/>
      <c r="HVI312" s="22"/>
      <c r="HVJ312" s="22"/>
      <c r="HVK312" s="22"/>
      <c r="HVL312" s="22"/>
      <c r="HVM312" s="22"/>
      <c r="HVN312" s="22"/>
      <c r="HVO312" s="22"/>
      <c r="HVP312" s="22"/>
      <c r="HVQ312" s="22"/>
      <c r="HVR312" s="22"/>
      <c r="HVS312" s="22"/>
      <c r="HVT312" s="22"/>
      <c r="HVU312" s="22"/>
      <c r="HVV312" s="22"/>
      <c r="HVW312" s="22"/>
      <c r="HVX312" s="22"/>
      <c r="HVY312" s="22"/>
      <c r="HVZ312" s="22"/>
      <c r="HWA312" s="22"/>
      <c r="HWB312" s="22"/>
      <c r="HWC312" s="22"/>
      <c r="HWD312" s="22"/>
      <c r="HWE312" s="22"/>
      <c r="HWF312" s="22"/>
      <c r="HWG312" s="22"/>
      <c r="HWH312" s="22"/>
      <c r="HWI312" s="22"/>
      <c r="HWJ312" s="22"/>
      <c r="HWK312" s="22"/>
      <c r="HWL312" s="22"/>
      <c r="HWM312" s="22"/>
      <c r="HWN312" s="22"/>
      <c r="HWO312" s="22"/>
      <c r="HWP312" s="22"/>
      <c r="HWQ312" s="22"/>
      <c r="HWR312" s="22"/>
      <c r="HWS312" s="22"/>
      <c r="HWT312" s="22"/>
      <c r="HWU312" s="22"/>
      <c r="HWV312" s="22"/>
      <c r="HWW312" s="22"/>
      <c r="HWX312" s="22"/>
      <c r="HWY312" s="22"/>
      <c r="HWZ312" s="22"/>
      <c r="HXA312" s="22"/>
      <c r="HXB312" s="22"/>
      <c r="HXC312" s="22"/>
      <c r="HXD312" s="22"/>
      <c r="HXE312" s="22"/>
      <c r="HXF312" s="22"/>
      <c r="HXG312" s="22"/>
      <c r="HXH312" s="22"/>
      <c r="HXI312" s="22"/>
      <c r="HXJ312" s="22"/>
      <c r="HXK312" s="22"/>
      <c r="HXL312" s="22"/>
      <c r="HXM312" s="22"/>
      <c r="HXN312" s="22"/>
      <c r="HXO312" s="22"/>
      <c r="HXP312" s="22"/>
      <c r="HXQ312" s="22"/>
      <c r="HXR312" s="22"/>
      <c r="HXS312" s="22"/>
      <c r="HXT312" s="22"/>
      <c r="HXU312" s="22"/>
      <c r="HXV312" s="22"/>
      <c r="HXW312" s="22"/>
      <c r="HXX312" s="22"/>
      <c r="HXY312" s="22"/>
      <c r="HXZ312" s="22"/>
      <c r="HYA312" s="22"/>
      <c r="HYB312" s="22"/>
      <c r="HYC312" s="22"/>
      <c r="HYD312" s="22"/>
      <c r="HYE312" s="22"/>
      <c r="HYF312" s="22"/>
      <c r="HYG312" s="22"/>
      <c r="HYH312" s="22"/>
      <c r="HYI312" s="22"/>
      <c r="HYJ312" s="22"/>
      <c r="HYK312" s="22"/>
      <c r="HYL312" s="22"/>
      <c r="HYM312" s="22"/>
      <c r="HYN312" s="22"/>
      <c r="HYO312" s="22"/>
      <c r="HYP312" s="22"/>
      <c r="HYQ312" s="22"/>
      <c r="HYR312" s="22"/>
      <c r="HYS312" s="22"/>
      <c r="HYT312" s="22"/>
      <c r="HYU312" s="22"/>
      <c r="HYV312" s="22"/>
      <c r="HYW312" s="22"/>
      <c r="HYX312" s="22"/>
      <c r="HYY312" s="22"/>
      <c r="HYZ312" s="22"/>
      <c r="HZA312" s="22"/>
      <c r="HZB312" s="22"/>
      <c r="HZC312" s="22"/>
      <c r="HZD312" s="22"/>
      <c r="HZE312" s="22"/>
      <c r="HZF312" s="22"/>
      <c r="HZG312" s="22"/>
      <c r="HZH312" s="22"/>
      <c r="HZI312" s="22"/>
      <c r="HZJ312" s="22"/>
      <c r="HZK312" s="22"/>
      <c r="HZL312" s="22"/>
      <c r="HZM312" s="22"/>
      <c r="HZN312" s="22"/>
      <c r="HZO312" s="22"/>
      <c r="HZP312" s="22"/>
      <c r="HZQ312" s="22"/>
      <c r="HZR312" s="22"/>
      <c r="HZS312" s="22"/>
      <c r="HZT312" s="22"/>
      <c r="HZU312" s="22"/>
      <c r="HZV312" s="22"/>
      <c r="HZW312" s="22"/>
      <c r="HZX312" s="22"/>
      <c r="HZY312" s="22"/>
      <c r="HZZ312" s="22"/>
      <c r="IAA312" s="22"/>
      <c r="IAB312" s="22"/>
      <c r="IAC312" s="22"/>
      <c r="IAD312" s="22"/>
      <c r="IAE312" s="22"/>
      <c r="IAF312" s="22"/>
      <c r="IAG312" s="22"/>
      <c r="IAH312" s="22"/>
      <c r="IAI312" s="22"/>
      <c r="IAJ312" s="22"/>
      <c r="IAK312" s="22"/>
      <c r="IAL312" s="22"/>
      <c r="IAM312" s="22"/>
      <c r="IAN312" s="22"/>
      <c r="IAO312" s="22"/>
      <c r="IAP312" s="22"/>
      <c r="IAQ312" s="22"/>
      <c r="IAR312" s="22"/>
      <c r="IAS312" s="22"/>
      <c r="IAT312" s="22"/>
      <c r="IAU312" s="22"/>
      <c r="IAV312" s="22"/>
      <c r="IAW312" s="22"/>
      <c r="IAX312" s="22"/>
      <c r="IAY312" s="22"/>
      <c r="IAZ312" s="22"/>
      <c r="IBA312" s="22"/>
      <c r="IBB312" s="22"/>
      <c r="IBC312" s="22"/>
      <c r="IBD312" s="22"/>
      <c r="IBE312" s="22"/>
      <c r="IBF312" s="22"/>
      <c r="IBG312" s="22"/>
      <c r="IBH312" s="22"/>
      <c r="IBI312" s="22"/>
      <c r="IBJ312" s="22"/>
      <c r="IBK312" s="22"/>
      <c r="IBL312" s="22"/>
      <c r="IBM312" s="22"/>
      <c r="IBN312" s="22"/>
      <c r="IBO312" s="22"/>
      <c r="IBP312" s="22"/>
      <c r="IBQ312" s="22"/>
      <c r="IBR312" s="22"/>
      <c r="IBS312" s="22"/>
      <c r="IBT312" s="22"/>
      <c r="IBU312" s="22"/>
      <c r="IBV312" s="22"/>
      <c r="IBW312" s="22"/>
      <c r="IBX312" s="22"/>
      <c r="IBY312" s="22"/>
      <c r="IBZ312" s="22"/>
      <c r="ICA312" s="22"/>
      <c r="ICB312" s="22"/>
      <c r="ICC312" s="22"/>
      <c r="ICD312" s="22"/>
      <c r="ICE312" s="22"/>
      <c r="ICF312" s="22"/>
      <c r="ICG312" s="22"/>
      <c r="ICH312" s="22"/>
      <c r="ICI312" s="22"/>
      <c r="ICJ312" s="22"/>
      <c r="ICK312" s="22"/>
      <c r="ICL312" s="22"/>
      <c r="ICM312" s="22"/>
      <c r="ICN312" s="22"/>
      <c r="ICO312" s="22"/>
      <c r="ICP312" s="22"/>
      <c r="ICQ312" s="22"/>
      <c r="ICR312" s="22"/>
      <c r="ICS312" s="22"/>
      <c r="ICT312" s="22"/>
      <c r="ICU312" s="22"/>
      <c r="ICV312" s="22"/>
      <c r="ICW312" s="22"/>
      <c r="ICX312" s="22"/>
      <c r="ICY312" s="22"/>
      <c r="ICZ312" s="22"/>
      <c r="IDA312" s="22"/>
      <c r="IDB312" s="22"/>
      <c r="IDC312" s="22"/>
      <c r="IDD312" s="22"/>
      <c r="IDE312" s="22"/>
      <c r="IDF312" s="22"/>
      <c r="IDG312" s="22"/>
      <c r="IDH312" s="22"/>
      <c r="IDI312" s="22"/>
      <c r="IDJ312" s="22"/>
      <c r="IDK312" s="22"/>
      <c r="IDL312" s="22"/>
      <c r="IDM312" s="22"/>
      <c r="IDN312" s="22"/>
      <c r="IDO312" s="22"/>
      <c r="IDP312" s="22"/>
      <c r="IDQ312" s="22"/>
      <c r="IDR312" s="22"/>
      <c r="IDS312" s="22"/>
      <c r="IDT312" s="22"/>
      <c r="IDU312" s="22"/>
      <c r="IDV312" s="22"/>
      <c r="IDW312" s="22"/>
      <c r="IDX312" s="22"/>
      <c r="IDY312" s="22"/>
      <c r="IDZ312" s="22"/>
      <c r="IEA312" s="22"/>
      <c r="IEB312" s="22"/>
      <c r="IEC312" s="22"/>
      <c r="IED312" s="22"/>
      <c r="IEE312" s="22"/>
      <c r="IEF312" s="22"/>
      <c r="IEG312" s="22"/>
      <c r="IEH312" s="22"/>
      <c r="IEI312" s="22"/>
      <c r="IEJ312" s="22"/>
      <c r="IEK312" s="22"/>
      <c r="IEL312" s="22"/>
      <c r="IEM312" s="22"/>
      <c r="IEN312" s="22"/>
      <c r="IEO312" s="22"/>
      <c r="IEP312" s="22"/>
      <c r="IEQ312" s="22"/>
      <c r="IER312" s="22"/>
      <c r="IES312" s="22"/>
      <c r="IET312" s="22"/>
      <c r="IEU312" s="22"/>
      <c r="IEV312" s="22"/>
      <c r="IEW312" s="22"/>
      <c r="IEX312" s="22"/>
      <c r="IEY312" s="22"/>
      <c r="IEZ312" s="22"/>
      <c r="IFA312" s="22"/>
      <c r="IFB312" s="22"/>
      <c r="IFC312" s="22"/>
      <c r="IFD312" s="22"/>
      <c r="IFE312" s="22"/>
      <c r="IFF312" s="22"/>
      <c r="IFG312" s="22"/>
      <c r="IFH312" s="22"/>
      <c r="IFI312" s="22"/>
      <c r="IFJ312" s="22"/>
      <c r="IFK312" s="22"/>
      <c r="IFL312" s="22"/>
      <c r="IFM312" s="22"/>
      <c r="IFN312" s="22"/>
      <c r="IFO312" s="22"/>
      <c r="IFP312" s="22"/>
      <c r="IFQ312" s="22"/>
      <c r="IFR312" s="22"/>
      <c r="IFS312" s="22"/>
      <c r="IFT312" s="22"/>
      <c r="IFU312" s="22"/>
      <c r="IFV312" s="22"/>
      <c r="IFW312" s="22"/>
      <c r="IFX312" s="22"/>
      <c r="IFY312" s="22"/>
      <c r="IFZ312" s="22"/>
      <c r="IGA312" s="22"/>
      <c r="IGB312" s="22"/>
      <c r="IGC312" s="22"/>
      <c r="IGD312" s="22"/>
      <c r="IGE312" s="22"/>
      <c r="IGF312" s="22"/>
      <c r="IGG312" s="22"/>
      <c r="IGH312" s="22"/>
      <c r="IGI312" s="22"/>
      <c r="IGJ312" s="22"/>
      <c r="IGK312" s="22"/>
      <c r="IGL312" s="22"/>
      <c r="IGM312" s="22"/>
      <c r="IGN312" s="22"/>
      <c r="IGO312" s="22"/>
      <c r="IGP312" s="22"/>
      <c r="IGQ312" s="22"/>
      <c r="IGR312" s="22"/>
      <c r="IGS312" s="22"/>
      <c r="IGT312" s="22"/>
      <c r="IGU312" s="22"/>
      <c r="IGV312" s="22"/>
      <c r="IGW312" s="22"/>
      <c r="IGX312" s="22"/>
      <c r="IGY312" s="22"/>
      <c r="IGZ312" s="22"/>
      <c r="IHA312" s="22"/>
      <c r="IHB312" s="22"/>
      <c r="IHC312" s="22"/>
      <c r="IHD312" s="22"/>
      <c r="IHE312" s="22"/>
      <c r="IHF312" s="22"/>
      <c r="IHG312" s="22"/>
      <c r="IHH312" s="22"/>
      <c r="IHI312" s="22"/>
      <c r="IHJ312" s="22"/>
      <c r="IHK312" s="22"/>
      <c r="IHL312" s="22"/>
      <c r="IHM312" s="22"/>
      <c r="IHN312" s="22"/>
      <c r="IHO312" s="22"/>
      <c r="IHP312" s="22"/>
      <c r="IHQ312" s="22"/>
      <c r="IHR312" s="22"/>
      <c r="IHS312" s="22"/>
      <c r="IHT312" s="22"/>
      <c r="IHU312" s="22"/>
      <c r="IHV312" s="22"/>
      <c r="IHW312" s="22"/>
      <c r="IHX312" s="22"/>
      <c r="IHY312" s="22"/>
      <c r="IHZ312" s="22"/>
      <c r="IIA312" s="22"/>
      <c r="IIB312" s="22"/>
      <c r="IIC312" s="22"/>
      <c r="IID312" s="22"/>
      <c r="IIE312" s="22"/>
      <c r="IIF312" s="22"/>
      <c r="IIG312" s="22"/>
      <c r="IIH312" s="22"/>
      <c r="III312" s="22"/>
      <c r="IIJ312" s="22"/>
      <c r="IIK312" s="22"/>
      <c r="IIL312" s="22"/>
      <c r="IIM312" s="22"/>
      <c r="IIN312" s="22"/>
      <c r="IIO312" s="22"/>
      <c r="IIP312" s="22"/>
      <c r="IIQ312" s="22"/>
      <c r="IIR312" s="22"/>
      <c r="IIS312" s="22"/>
      <c r="IIT312" s="22"/>
      <c r="IIU312" s="22"/>
      <c r="IIV312" s="22"/>
      <c r="IIW312" s="22"/>
      <c r="IIX312" s="22"/>
      <c r="IIY312" s="22"/>
      <c r="IIZ312" s="22"/>
      <c r="IJA312" s="22"/>
      <c r="IJB312" s="22"/>
      <c r="IJC312" s="22"/>
      <c r="IJD312" s="22"/>
      <c r="IJE312" s="22"/>
      <c r="IJF312" s="22"/>
      <c r="IJG312" s="22"/>
      <c r="IJH312" s="22"/>
      <c r="IJI312" s="22"/>
      <c r="IJJ312" s="22"/>
      <c r="IJK312" s="22"/>
      <c r="IJL312" s="22"/>
      <c r="IJM312" s="22"/>
      <c r="IJN312" s="22"/>
      <c r="IJO312" s="22"/>
      <c r="IJP312" s="22"/>
      <c r="IJQ312" s="22"/>
      <c r="IJR312" s="22"/>
      <c r="IJS312" s="22"/>
      <c r="IJT312" s="22"/>
      <c r="IJU312" s="22"/>
      <c r="IJV312" s="22"/>
      <c r="IJW312" s="22"/>
      <c r="IJX312" s="22"/>
      <c r="IJY312" s="22"/>
      <c r="IJZ312" s="22"/>
      <c r="IKA312" s="22"/>
      <c r="IKB312" s="22"/>
      <c r="IKC312" s="22"/>
      <c r="IKD312" s="22"/>
      <c r="IKE312" s="22"/>
      <c r="IKF312" s="22"/>
      <c r="IKG312" s="22"/>
      <c r="IKH312" s="22"/>
      <c r="IKI312" s="22"/>
      <c r="IKJ312" s="22"/>
      <c r="IKK312" s="22"/>
      <c r="IKL312" s="22"/>
      <c r="IKM312" s="22"/>
      <c r="IKN312" s="22"/>
      <c r="IKO312" s="22"/>
      <c r="IKP312" s="22"/>
      <c r="IKQ312" s="22"/>
      <c r="IKR312" s="22"/>
      <c r="IKS312" s="22"/>
      <c r="IKT312" s="22"/>
      <c r="IKU312" s="22"/>
      <c r="IKV312" s="22"/>
      <c r="IKW312" s="22"/>
      <c r="IKX312" s="22"/>
      <c r="IKY312" s="22"/>
      <c r="IKZ312" s="22"/>
      <c r="ILA312" s="22"/>
      <c r="ILB312" s="22"/>
      <c r="ILC312" s="22"/>
      <c r="ILD312" s="22"/>
      <c r="ILE312" s="22"/>
      <c r="ILF312" s="22"/>
      <c r="ILG312" s="22"/>
      <c r="ILH312" s="22"/>
      <c r="ILI312" s="22"/>
      <c r="ILJ312" s="22"/>
      <c r="ILK312" s="22"/>
      <c r="ILL312" s="22"/>
      <c r="ILM312" s="22"/>
      <c r="ILN312" s="22"/>
      <c r="ILO312" s="22"/>
      <c r="ILP312" s="22"/>
      <c r="ILQ312" s="22"/>
      <c r="ILR312" s="22"/>
      <c r="ILS312" s="22"/>
      <c r="ILT312" s="22"/>
      <c r="ILU312" s="22"/>
      <c r="ILV312" s="22"/>
      <c r="ILW312" s="22"/>
      <c r="ILX312" s="22"/>
      <c r="ILY312" s="22"/>
      <c r="ILZ312" s="22"/>
      <c r="IMA312" s="22"/>
      <c r="IMB312" s="22"/>
      <c r="IMC312" s="22"/>
      <c r="IMD312" s="22"/>
      <c r="IME312" s="22"/>
      <c r="IMF312" s="22"/>
      <c r="IMG312" s="22"/>
      <c r="IMH312" s="22"/>
      <c r="IMI312" s="22"/>
      <c r="IMJ312" s="22"/>
      <c r="IMK312" s="22"/>
      <c r="IML312" s="22"/>
      <c r="IMM312" s="22"/>
      <c r="IMN312" s="22"/>
      <c r="IMO312" s="22"/>
      <c r="IMP312" s="22"/>
      <c r="IMQ312" s="22"/>
      <c r="IMR312" s="22"/>
      <c r="IMS312" s="22"/>
      <c r="IMT312" s="22"/>
      <c r="IMU312" s="22"/>
      <c r="IMV312" s="22"/>
      <c r="IMW312" s="22"/>
      <c r="IMX312" s="22"/>
      <c r="IMY312" s="22"/>
      <c r="IMZ312" s="22"/>
      <c r="INA312" s="22"/>
      <c r="INB312" s="22"/>
      <c r="INC312" s="22"/>
      <c r="IND312" s="22"/>
      <c r="INE312" s="22"/>
      <c r="INF312" s="22"/>
      <c r="ING312" s="22"/>
      <c r="INH312" s="22"/>
      <c r="INI312" s="22"/>
      <c r="INJ312" s="22"/>
      <c r="INK312" s="22"/>
      <c r="INL312" s="22"/>
      <c r="INM312" s="22"/>
      <c r="INN312" s="22"/>
      <c r="INO312" s="22"/>
      <c r="INP312" s="22"/>
      <c r="INQ312" s="22"/>
      <c r="INR312" s="22"/>
      <c r="INS312" s="22"/>
      <c r="INT312" s="22"/>
      <c r="INU312" s="22"/>
      <c r="INV312" s="22"/>
      <c r="INW312" s="22"/>
      <c r="INX312" s="22"/>
      <c r="INY312" s="22"/>
      <c r="INZ312" s="22"/>
      <c r="IOA312" s="22"/>
      <c r="IOB312" s="22"/>
      <c r="IOC312" s="22"/>
      <c r="IOD312" s="22"/>
      <c r="IOE312" s="22"/>
      <c r="IOF312" s="22"/>
      <c r="IOG312" s="22"/>
      <c r="IOH312" s="22"/>
      <c r="IOI312" s="22"/>
      <c r="IOJ312" s="22"/>
      <c r="IOK312" s="22"/>
      <c r="IOL312" s="22"/>
      <c r="IOM312" s="22"/>
      <c r="ION312" s="22"/>
      <c r="IOO312" s="22"/>
      <c r="IOP312" s="22"/>
      <c r="IOQ312" s="22"/>
      <c r="IOR312" s="22"/>
      <c r="IOS312" s="22"/>
      <c r="IOT312" s="22"/>
      <c r="IOU312" s="22"/>
      <c r="IOV312" s="22"/>
      <c r="IOW312" s="22"/>
      <c r="IOX312" s="22"/>
      <c r="IOY312" s="22"/>
      <c r="IOZ312" s="22"/>
      <c r="IPA312" s="22"/>
      <c r="IPB312" s="22"/>
      <c r="IPC312" s="22"/>
      <c r="IPD312" s="22"/>
      <c r="IPE312" s="22"/>
      <c r="IPF312" s="22"/>
      <c r="IPG312" s="22"/>
      <c r="IPH312" s="22"/>
      <c r="IPI312" s="22"/>
      <c r="IPJ312" s="22"/>
      <c r="IPK312" s="22"/>
      <c r="IPL312" s="22"/>
      <c r="IPM312" s="22"/>
      <c r="IPN312" s="22"/>
      <c r="IPO312" s="22"/>
      <c r="IPP312" s="22"/>
      <c r="IPQ312" s="22"/>
      <c r="IPR312" s="22"/>
      <c r="IPS312" s="22"/>
      <c r="IPT312" s="22"/>
      <c r="IPU312" s="22"/>
      <c r="IPV312" s="22"/>
      <c r="IPW312" s="22"/>
      <c r="IPX312" s="22"/>
      <c r="IPY312" s="22"/>
      <c r="IPZ312" s="22"/>
      <c r="IQA312" s="22"/>
      <c r="IQB312" s="22"/>
      <c r="IQC312" s="22"/>
      <c r="IQD312" s="22"/>
      <c r="IQE312" s="22"/>
      <c r="IQF312" s="22"/>
      <c r="IQG312" s="22"/>
      <c r="IQH312" s="22"/>
      <c r="IQI312" s="22"/>
      <c r="IQJ312" s="22"/>
      <c r="IQK312" s="22"/>
      <c r="IQL312" s="22"/>
      <c r="IQM312" s="22"/>
      <c r="IQN312" s="22"/>
      <c r="IQO312" s="22"/>
      <c r="IQP312" s="22"/>
      <c r="IQQ312" s="22"/>
      <c r="IQR312" s="22"/>
      <c r="IQS312" s="22"/>
      <c r="IQT312" s="22"/>
      <c r="IQU312" s="22"/>
      <c r="IQV312" s="22"/>
      <c r="IQW312" s="22"/>
      <c r="IQX312" s="22"/>
      <c r="IQY312" s="22"/>
      <c r="IQZ312" s="22"/>
      <c r="IRA312" s="22"/>
      <c r="IRB312" s="22"/>
      <c r="IRC312" s="22"/>
      <c r="IRD312" s="22"/>
      <c r="IRE312" s="22"/>
      <c r="IRF312" s="22"/>
      <c r="IRG312" s="22"/>
      <c r="IRH312" s="22"/>
      <c r="IRI312" s="22"/>
      <c r="IRJ312" s="22"/>
      <c r="IRK312" s="22"/>
      <c r="IRL312" s="22"/>
      <c r="IRM312" s="22"/>
      <c r="IRN312" s="22"/>
      <c r="IRO312" s="22"/>
      <c r="IRP312" s="22"/>
      <c r="IRQ312" s="22"/>
      <c r="IRR312" s="22"/>
      <c r="IRS312" s="22"/>
      <c r="IRT312" s="22"/>
      <c r="IRU312" s="22"/>
      <c r="IRV312" s="22"/>
      <c r="IRW312" s="22"/>
      <c r="IRX312" s="22"/>
      <c r="IRY312" s="22"/>
      <c r="IRZ312" s="22"/>
      <c r="ISA312" s="22"/>
      <c r="ISB312" s="22"/>
      <c r="ISC312" s="22"/>
      <c r="ISD312" s="22"/>
      <c r="ISE312" s="22"/>
      <c r="ISF312" s="22"/>
      <c r="ISG312" s="22"/>
      <c r="ISH312" s="22"/>
      <c r="ISI312" s="22"/>
      <c r="ISJ312" s="22"/>
      <c r="ISK312" s="22"/>
      <c r="ISL312" s="22"/>
      <c r="ISM312" s="22"/>
      <c r="ISN312" s="22"/>
      <c r="ISO312" s="22"/>
      <c r="ISP312" s="22"/>
      <c r="ISQ312" s="22"/>
      <c r="ISR312" s="22"/>
      <c r="ISS312" s="22"/>
      <c r="IST312" s="22"/>
      <c r="ISU312" s="22"/>
      <c r="ISV312" s="22"/>
      <c r="ISW312" s="22"/>
      <c r="ISX312" s="22"/>
      <c r="ISY312" s="22"/>
      <c r="ISZ312" s="22"/>
      <c r="ITA312" s="22"/>
      <c r="ITB312" s="22"/>
      <c r="ITC312" s="22"/>
      <c r="ITD312" s="22"/>
      <c r="ITE312" s="22"/>
      <c r="ITF312" s="22"/>
      <c r="ITG312" s="22"/>
      <c r="ITH312" s="22"/>
      <c r="ITI312" s="22"/>
      <c r="ITJ312" s="22"/>
      <c r="ITK312" s="22"/>
      <c r="ITL312" s="22"/>
      <c r="ITM312" s="22"/>
      <c r="ITN312" s="22"/>
      <c r="ITO312" s="22"/>
      <c r="ITP312" s="22"/>
      <c r="ITQ312" s="22"/>
      <c r="ITR312" s="22"/>
      <c r="ITS312" s="22"/>
      <c r="ITT312" s="22"/>
      <c r="ITU312" s="22"/>
      <c r="ITV312" s="22"/>
      <c r="ITW312" s="22"/>
      <c r="ITX312" s="22"/>
      <c r="ITY312" s="22"/>
      <c r="ITZ312" s="22"/>
      <c r="IUA312" s="22"/>
      <c r="IUB312" s="22"/>
      <c r="IUC312" s="22"/>
      <c r="IUD312" s="22"/>
      <c r="IUE312" s="22"/>
      <c r="IUF312" s="22"/>
      <c r="IUG312" s="22"/>
      <c r="IUH312" s="22"/>
      <c r="IUI312" s="22"/>
      <c r="IUJ312" s="22"/>
      <c r="IUK312" s="22"/>
      <c r="IUL312" s="22"/>
      <c r="IUM312" s="22"/>
      <c r="IUN312" s="22"/>
      <c r="IUO312" s="22"/>
      <c r="IUP312" s="22"/>
      <c r="IUQ312" s="22"/>
      <c r="IUR312" s="22"/>
      <c r="IUS312" s="22"/>
      <c r="IUT312" s="22"/>
      <c r="IUU312" s="22"/>
      <c r="IUV312" s="22"/>
      <c r="IUW312" s="22"/>
      <c r="IUX312" s="22"/>
      <c r="IUY312" s="22"/>
      <c r="IUZ312" s="22"/>
      <c r="IVA312" s="22"/>
      <c r="IVB312" s="22"/>
      <c r="IVC312" s="22"/>
      <c r="IVD312" s="22"/>
      <c r="IVE312" s="22"/>
      <c r="IVF312" s="22"/>
      <c r="IVG312" s="22"/>
      <c r="IVH312" s="22"/>
      <c r="IVI312" s="22"/>
      <c r="IVJ312" s="22"/>
      <c r="IVK312" s="22"/>
      <c r="IVL312" s="22"/>
      <c r="IVM312" s="22"/>
      <c r="IVN312" s="22"/>
      <c r="IVO312" s="22"/>
      <c r="IVP312" s="22"/>
      <c r="IVQ312" s="22"/>
      <c r="IVR312" s="22"/>
      <c r="IVS312" s="22"/>
      <c r="IVT312" s="22"/>
      <c r="IVU312" s="22"/>
      <c r="IVV312" s="22"/>
      <c r="IVW312" s="22"/>
      <c r="IVX312" s="22"/>
      <c r="IVY312" s="22"/>
      <c r="IVZ312" s="22"/>
      <c r="IWA312" s="22"/>
      <c r="IWB312" s="22"/>
      <c r="IWC312" s="22"/>
      <c r="IWD312" s="22"/>
      <c r="IWE312" s="22"/>
      <c r="IWF312" s="22"/>
      <c r="IWG312" s="22"/>
      <c r="IWH312" s="22"/>
      <c r="IWI312" s="22"/>
      <c r="IWJ312" s="22"/>
      <c r="IWK312" s="22"/>
      <c r="IWL312" s="22"/>
      <c r="IWM312" s="22"/>
      <c r="IWN312" s="22"/>
      <c r="IWO312" s="22"/>
      <c r="IWP312" s="22"/>
      <c r="IWQ312" s="22"/>
      <c r="IWR312" s="22"/>
      <c r="IWS312" s="22"/>
      <c r="IWT312" s="22"/>
      <c r="IWU312" s="22"/>
      <c r="IWV312" s="22"/>
      <c r="IWW312" s="22"/>
      <c r="IWX312" s="22"/>
      <c r="IWY312" s="22"/>
      <c r="IWZ312" s="22"/>
      <c r="IXA312" s="22"/>
      <c r="IXB312" s="22"/>
      <c r="IXC312" s="22"/>
      <c r="IXD312" s="22"/>
      <c r="IXE312" s="22"/>
      <c r="IXF312" s="22"/>
      <c r="IXG312" s="22"/>
      <c r="IXH312" s="22"/>
      <c r="IXI312" s="22"/>
      <c r="IXJ312" s="22"/>
      <c r="IXK312" s="22"/>
      <c r="IXL312" s="22"/>
      <c r="IXM312" s="22"/>
      <c r="IXN312" s="22"/>
      <c r="IXO312" s="22"/>
      <c r="IXP312" s="22"/>
      <c r="IXQ312" s="22"/>
      <c r="IXR312" s="22"/>
      <c r="IXS312" s="22"/>
      <c r="IXT312" s="22"/>
      <c r="IXU312" s="22"/>
      <c r="IXV312" s="22"/>
      <c r="IXW312" s="22"/>
      <c r="IXX312" s="22"/>
      <c r="IXY312" s="22"/>
      <c r="IXZ312" s="22"/>
      <c r="IYA312" s="22"/>
      <c r="IYB312" s="22"/>
      <c r="IYC312" s="22"/>
      <c r="IYD312" s="22"/>
      <c r="IYE312" s="22"/>
      <c r="IYF312" s="22"/>
      <c r="IYG312" s="22"/>
      <c r="IYH312" s="22"/>
      <c r="IYI312" s="22"/>
      <c r="IYJ312" s="22"/>
      <c r="IYK312" s="22"/>
      <c r="IYL312" s="22"/>
      <c r="IYM312" s="22"/>
      <c r="IYN312" s="22"/>
      <c r="IYO312" s="22"/>
      <c r="IYP312" s="22"/>
      <c r="IYQ312" s="22"/>
      <c r="IYR312" s="22"/>
      <c r="IYS312" s="22"/>
      <c r="IYT312" s="22"/>
      <c r="IYU312" s="22"/>
      <c r="IYV312" s="22"/>
      <c r="IYW312" s="22"/>
      <c r="IYX312" s="22"/>
      <c r="IYY312" s="22"/>
      <c r="IYZ312" s="22"/>
      <c r="IZA312" s="22"/>
      <c r="IZB312" s="22"/>
      <c r="IZC312" s="22"/>
      <c r="IZD312" s="22"/>
      <c r="IZE312" s="22"/>
      <c r="IZF312" s="22"/>
      <c r="IZG312" s="22"/>
      <c r="IZH312" s="22"/>
      <c r="IZI312" s="22"/>
      <c r="IZJ312" s="22"/>
      <c r="IZK312" s="22"/>
      <c r="IZL312" s="22"/>
      <c r="IZM312" s="22"/>
      <c r="IZN312" s="22"/>
      <c r="IZO312" s="22"/>
      <c r="IZP312" s="22"/>
      <c r="IZQ312" s="22"/>
      <c r="IZR312" s="22"/>
      <c r="IZS312" s="22"/>
      <c r="IZT312" s="22"/>
      <c r="IZU312" s="22"/>
      <c r="IZV312" s="22"/>
      <c r="IZW312" s="22"/>
      <c r="IZX312" s="22"/>
      <c r="IZY312" s="22"/>
      <c r="IZZ312" s="22"/>
      <c r="JAA312" s="22"/>
      <c r="JAB312" s="22"/>
      <c r="JAC312" s="22"/>
      <c r="JAD312" s="22"/>
      <c r="JAE312" s="22"/>
      <c r="JAF312" s="22"/>
      <c r="JAG312" s="22"/>
      <c r="JAH312" s="22"/>
      <c r="JAI312" s="22"/>
      <c r="JAJ312" s="22"/>
      <c r="JAK312" s="22"/>
      <c r="JAL312" s="22"/>
      <c r="JAM312" s="22"/>
      <c r="JAN312" s="22"/>
      <c r="JAO312" s="22"/>
      <c r="JAP312" s="22"/>
      <c r="JAQ312" s="22"/>
      <c r="JAR312" s="22"/>
      <c r="JAS312" s="22"/>
      <c r="JAT312" s="22"/>
      <c r="JAU312" s="22"/>
      <c r="JAV312" s="22"/>
      <c r="JAW312" s="22"/>
      <c r="JAX312" s="22"/>
      <c r="JAY312" s="22"/>
      <c r="JAZ312" s="22"/>
      <c r="JBA312" s="22"/>
      <c r="JBB312" s="22"/>
      <c r="JBC312" s="22"/>
      <c r="JBD312" s="22"/>
      <c r="JBE312" s="22"/>
      <c r="JBF312" s="22"/>
      <c r="JBG312" s="22"/>
      <c r="JBH312" s="22"/>
      <c r="JBI312" s="22"/>
      <c r="JBJ312" s="22"/>
      <c r="JBK312" s="22"/>
      <c r="JBL312" s="22"/>
      <c r="JBM312" s="22"/>
      <c r="JBN312" s="22"/>
      <c r="JBO312" s="22"/>
      <c r="JBP312" s="22"/>
      <c r="JBQ312" s="22"/>
      <c r="JBR312" s="22"/>
      <c r="JBS312" s="22"/>
      <c r="JBT312" s="22"/>
      <c r="JBU312" s="22"/>
      <c r="JBV312" s="22"/>
      <c r="JBW312" s="22"/>
      <c r="JBX312" s="22"/>
      <c r="JBY312" s="22"/>
      <c r="JBZ312" s="22"/>
      <c r="JCA312" s="22"/>
      <c r="JCB312" s="22"/>
      <c r="JCC312" s="22"/>
      <c r="JCD312" s="22"/>
      <c r="JCE312" s="22"/>
      <c r="JCF312" s="22"/>
      <c r="JCG312" s="22"/>
      <c r="JCH312" s="22"/>
      <c r="JCI312" s="22"/>
      <c r="JCJ312" s="22"/>
      <c r="JCK312" s="22"/>
      <c r="JCL312" s="22"/>
      <c r="JCM312" s="22"/>
      <c r="JCN312" s="22"/>
      <c r="JCO312" s="22"/>
      <c r="JCP312" s="22"/>
      <c r="JCQ312" s="22"/>
      <c r="JCR312" s="22"/>
      <c r="JCS312" s="22"/>
      <c r="JCT312" s="22"/>
      <c r="JCU312" s="22"/>
      <c r="JCV312" s="22"/>
      <c r="JCW312" s="22"/>
      <c r="JCX312" s="22"/>
      <c r="JCY312" s="22"/>
      <c r="JCZ312" s="22"/>
      <c r="JDA312" s="22"/>
      <c r="JDB312" s="22"/>
      <c r="JDC312" s="22"/>
      <c r="JDD312" s="22"/>
      <c r="JDE312" s="22"/>
      <c r="JDF312" s="22"/>
      <c r="JDG312" s="22"/>
      <c r="JDH312" s="22"/>
      <c r="JDI312" s="22"/>
      <c r="JDJ312" s="22"/>
      <c r="JDK312" s="22"/>
      <c r="JDL312" s="22"/>
      <c r="JDM312" s="22"/>
      <c r="JDN312" s="22"/>
      <c r="JDO312" s="22"/>
      <c r="JDP312" s="22"/>
      <c r="JDQ312" s="22"/>
      <c r="JDR312" s="22"/>
      <c r="JDS312" s="22"/>
      <c r="JDT312" s="22"/>
      <c r="JDU312" s="22"/>
      <c r="JDV312" s="22"/>
      <c r="JDW312" s="22"/>
      <c r="JDX312" s="22"/>
      <c r="JDY312" s="22"/>
      <c r="JDZ312" s="22"/>
      <c r="JEA312" s="22"/>
      <c r="JEB312" s="22"/>
      <c r="JEC312" s="22"/>
      <c r="JED312" s="22"/>
      <c r="JEE312" s="22"/>
      <c r="JEF312" s="22"/>
      <c r="JEG312" s="22"/>
      <c r="JEH312" s="22"/>
      <c r="JEI312" s="22"/>
      <c r="JEJ312" s="22"/>
      <c r="JEK312" s="22"/>
      <c r="JEL312" s="22"/>
      <c r="JEM312" s="22"/>
      <c r="JEN312" s="22"/>
      <c r="JEO312" s="22"/>
      <c r="JEP312" s="22"/>
      <c r="JEQ312" s="22"/>
      <c r="JER312" s="22"/>
      <c r="JES312" s="22"/>
      <c r="JET312" s="22"/>
      <c r="JEU312" s="22"/>
      <c r="JEV312" s="22"/>
      <c r="JEW312" s="22"/>
      <c r="JEX312" s="22"/>
      <c r="JEY312" s="22"/>
      <c r="JEZ312" s="22"/>
      <c r="JFA312" s="22"/>
      <c r="JFB312" s="22"/>
      <c r="JFC312" s="22"/>
      <c r="JFD312" s="22"/>
      <c r="JFE312" s="22"/>
      <c r="JFF312" s="22"/>
      <c r="JFG312" s="22"/>
      <c r="JFH312" s="22"/>
      <c r="JFI312" s="22"/>
      <c r="JFJ312" s="22"/>
      <c r="JFK312" s="22"/>
      <c r="JFL312" s="22"/>
      <c r="JFM312" s="22"/>
      <c r="JFN312" s="22"/>
      <c r="JFO312" s="22"/>
      <c r="JFP312" s="22"/>
      <c r="JFQ312" s="22"/>
      <c r="JFR312" s="22"/>
      <c r="JFS312" s="22"/>
      <c r="JFT312" s="22"/>
      <c r="JFU312" s="22"/>
      <c r="JFV312" s="22"/>
      <c r="JFW312" s="22"/>
      <c r="JFX312" s="22"/>
      <c r="JFY312" s="22"/>
      <c r="JFZ312" s="22"/>
      <c r="JGA312" s="22"/>
      <c r="JGB312" s="22"/>
      <c r="JGC312" s="22"/>
      <c r="JGD312" s="22"/>
      <c r="JGE312" s="22"/>
      <c r="JGF312" s="22"/>
      <c r="JGG312" s="22"/>
      <c r="JGH312" s="22"/>
      <c r="JGI312" s="22"/>
      <c r="JGJ312" s="22"/>
      <c r="JGK312" s="22"/>
      <c r="JGL312" s="22"/>
      <c r="JGM312" s="22"/>
      <c r="JGN312" s="22"/>
      <c r="JGO312" s="22"/>
      <c r="JGP312" s="22"/>
      <c r="JGQ312" s="22"/>
      <c r="JGR312" s="22"/>
      <c r="JGS312" s="22"/>
      <c r="JGT312" s="22"/>
      <c r="JGU312" s="22"/>
      <c r="JGV312" s="22"/>
      <c r="JGW312" s="22"/>
      <c r="JGX312" s="22"/>
      <c r="JGY312" s="22"/>
      <c r="JGZ312" s="22"/>
      <c r="JHA312" s="22"/>
      <c r="JHB312" s="22"/>
      <c r="JHC312" s="22"/>
      <c r="JHD312" s="22"/>
      <c r="JHE312" s="22"/>
      <c r="JHF312" s="22"/>
      <c r="JHG312" s="22"/>
      <c r="JHH312" s="22"/>
      <c r="JHI312" s="22"/>
      <c r="JHJ312" s="22"/>
      <c r="JHK312" s="22"/>
      <c r="JHL312" s="22"/>
      <c r="JHM312" s="22"/>
      <c r="JHN312" s="22"/>
      <c r="JHO312" s="22"/>
      <c r="JHP312" s="22"/>
      <c r="JHQ312" s="22"/>
      <c r="JHR312" s="22"/>
      <c r="JHS312" s="22"/>
      <c r="JHT312" s="22"/>
      <c r="JHU312" s="22"/>
      <c r="JHV312" s="22"/>
      <c r="JHW312" s="22"/>
      <c r="JHX312" s="22"/>
      <c r="JHY312" s="22"/>
      <c r="JHZ312" s="22"/>
      <c r="JIA312" s="22"/>
      <c r="JIB312" s="22"/>
      <c r="JIC312" s="22"/>
      <c r="JID312" s="22"/>
      <c r="JIE312" s="22"/>
      <c r="JIF312" s="22"/>
      <c r="JIG312" s="22"/>
      <c r="JIH312" s="22"/>
      <c r="JII312" s="22"/>
      <c r="JIJ312" s="22"/>
      <c r="JIK312" s="22"/>
      <c r="JIL312" s="22"/>
      <c r="JIM312" s="22"/>
      <c r="JIN312" s="22"/>
      <c r="JIO312" s="22"/>
      <c r="JIP312" s="22"/>
      <c r="JIQ312" s="22"/>
      <c r="JIR312" s="22"/>
      <c r="JIS312" s="22"/>
      <c r="JIT312" s="22"/>
      <c r="JIU312" s="22"/>
      <c r="JIV312" s="22"/>
      <c r="JIW312" s="22"/>
      <c r="JIX312" s="22"/>
      <c r="JIY312" s="22"/>
      <c r="JIZ312" s="22"/>
      <c r="JJA312" s="22"/>
      <c r="JJB312" s="22"/>
      <c r="JJC312" s="22"/>
      <c r="JJD312" s="22"/>
      <c r="JJE312" s="22"/>
      <c r="JJF312" s="22"/>
      <c r="JJG312" s="22"/>
      <c r="JJH312" s="22"/>
      <c r="JJI312" s="22"/>
      <c r="JJJ312" s="22"/>
      <c r="JJK312" s="22"/>
      <c r="JJL312" s="22"/>
      <c r="JJM312" s="22"/>
      <c r="JJN312" s="22"/>
      <c r="JJO312" s="22"/>
      <c r="JJP312" s="22"/>
      <c r="JJQ312" s="22"/>
      <c r="JJR312" s="22"/>
      <c r="JJS312" s="22"/>
      <c r="JJT312" s="22"/>
      <c r="JJU312" s="22"/>
      <c r="JJV312" s="22"/>
      <c r="JJW312" s="22"/>
      <c r="JJX312" s="22"/>
      <c r="JJY312" s="22"/>
      <c r="JJZ312" s="22"/>
      <c r="JKA312" s="22"/>
      <c r="JKB312" s="22"/>
      <c r="JKC312" s="22"/>
      <c r="JKD312" s="22"/>
      <c r="JKE312" s="22"/>
      <c r="JKF312" s="22"/>
      <c r="JKG312" s="22"/>
      <c r="JKH312" s="22"/>
      <c r="JKI312" s="22"/>
      <c r="JKJ312" s="22"/>
      <c r="JKK312" s="22"/>
      <c r="JKL312" s="22"/>
      <c r="JKM312" s="22"/>
      <c r="JKN312" s="22"/>
      <c r="JKO312" s="22"/>
      <c r="JKP312" s="22"/>
      <c r="JKQ312" s="22"/>
      <c r="JKR312" s="22"/>
      <c r="JKS312" s="22"/>
      <c r="JKT312" s="22"/>
      <c r="JKU312" s="22"/>
      <c r="JKV312" s="22"/>
      <c r="JKW312" s="22"/>
      <c r="JKX312" s="22"/>
      <c r="JKY312" s="22"/>
      <c r="JKZ312" s="22"/>
      <c r="JLA312" s="22"/>
      <c r="JLB312" s="22"/>
      <c r="JLC312" s="22"/>
      <c r="JLD312" s="22"/>
      <c r="JLE312" s="22"/>
      <c r="JLF312" s="22"/>
      <c r="JLG312" s="22"/>
      <c r="JLH312" s="22"/>
      <c r="JLI312" s="22"/>
      <c r="JLJ312" s="22"/>
      <c r="JLK312" s="22"/>
      <c r="JLL312" s="22"/>
      <c r="JLM312" s="22"/>
      <c r="JLN312" s="22"/>
      <c r="JLO312" s="22"/>
      <c r="JLP312" s="22"/>
      <c r="JLQ312" s="22"/>
      <c r="JLR312" s="22"/>
      <c r="JLS312" s="22"/>
      <c r="JLT312" s="22"/>
      <c r="JLU312" s="22"/>
      <c r="JLV312" s="22"/>
      <c r="JLW312" s="22"/>
      <c r="JLX312" s="22"/>
      <c r="JLY312" s="22"/>
      <c r="JLZ312" s="22"/>
      <c r="JMA312" s="22"/>
      <c r="JMB312" s="22"/>
      <c r="JMC312" s="22"/>
      <c r="JMD312" s="22"/>
      <c r="JME312" s="22"/>
      <c r="JMF312" s="22"/>
      <c r="JMG312" s="22"/>
      <c r="JMH312" s="22"/>
      <c r="JMI312" s="22"/>
      <c r="JMJ312" s="22"/>
      <c r="JMK312" s="22"/>
      <c r="JML312" s="22"/>
      <c r="JMM312" s="22"/>
      <c r="JMN312" s="22"/>
      <c r="JMO312" s="22"/>
      <c r="JMP312" s="22"/>
      <c r="JMQ312" s="22"/>
      <c r="JMR312" s="22"/>
      <c r="JMS312" s="22"/>
      <c r="JMT312" s="22"/>
      <c r="JMU312" s="22"/>
      <c r="JMV312" s="22"/>
      <c r="JMW312" s="22"/>
      <c r="JMX312" s="22"/>
      <c r="JMY312" s="22"/>
      <c r="JMZ312" s="22"/>
      <c r="JNA312" s="22"/>
      <c r="JNB312" s="22"/>
      <c r="JNC312" s="22"/>
      <c r="JND312" s="22"/>
      <c r="JNE312" s="22"/>
      <c r="JNF312" s="22"/>
      <c r="JNG312" s="22"/>
      <c r="JNH312" s="22"/>
      <c r="JNI312" s="22"/>
      <c r="JNJ312" s="22"/>
      <c r="JNK312" s="22"/>
      <c r="JNL312" s="22"/>
      <c r="JNM312" s="22"/>
      <c r="JNN312" s="22"/>
      <c r="JNO312" s="22"/>
      <c r="JNP312" s="22"/>
      <c r="JNQ312" s="22"/>
      <c r="JNR312" s="22"/>
      <c r="JNS312" s="22"/>
      <c r="JNT312" s="22"/>
      <c r="JNU312" s="22"/>
      <c r="JNV312" s="22"/>
      <c r="JNW312" s="22"/>
      <c r="JNX312" s="22"/>
      <c r="JNY312" s="22"/>
      <c r="JNZ312" s="22"/>
      <c r="JOA312" s="22"/>
      <c r="JOB312" s="22"/>
      <c r="JOC312" s="22"/>
      <c r="JOD312" s="22"/>
      <c r="JOE312" s="22"/>
      <c r="JOF312" s="22"/>
      <c r="JOG312" s="22"/>
      <c r="JOH312" s="22"/>
      <c r="JOI312" s="22"/>
      <c r="JOJ312" s="22"/>
      <c r="JOK312" s="22"/>
      <c r="JOL312" s="22"/>
      <c r="JOM312" s="22"/>
      <c r="JON312" s="22"/>
      <c r="JOO312" s="22"/>
      <c r="JOP312" s="22"/>
      <c r="JOQ312" s="22"/>
      <c r="JOR312" s="22"/>
      <c r="JOS312" s="22"/>
      <c r="JOT312" s="22"/>
      <c r="JOU312" s="22"/>
      <c r="JOV312" s="22"/>
      <c r="JOW312" s="22"/>
      <c r="JOX312" s="22"/>
      <c r="JOY312" s="22"/>
      <c r="JOZ312" s="22"/>
      <c r="JPA312" s="22"/>
      <c r="JPB312" s="22"/>
      <c r="JPC312" s="22"/>
      <c r="JPD312" s="22"/>
      <c r="JPE312" s="22"/>
      <c r="JPF312" s="22"/>
      <c r="JPG312" s="22"/>
      <c r="JPH312" s="22"/>
      <c r="JPI312" s="22"/>
      <c r="JPJ312" s="22"/>
      <c r="JPK312" s="22"/>
      <c r="JPL312" s="22"/>
      <c r="JPM312" s="22"/>
      <c r="JPN312" s="22"/>
      <c r="JPO312" s="22"/>
      <c r="JPP312" s="22"/>
      <c r="JPQ312" s="22"/>
      <c r="JPR312" s="22"/>
      <c r="JPS312" s="22"/>
      <c r="JPT312" s="22"/>
      <c r="JPU312" s="22"/>
      <c r="JPV312" s="22"/>
      <c r="JPW312" s="22"/>
      <c r="JPX312" s="22"/>
      <c r="JPY312" s="22"/>
      <c r="JPZ312" s="22"/>
      <c r="JQA312" s="22"/>
      <c r="JQB312" s="22"/>
      <c r="JQC312" s="22"/>
      <c r="JQD312" s="22"/>
      <c r="JQE312" s="22"/>
      <c r="JQF312" s="22"/>
      <c r="JQG312" s="22"/>
      <c r="JQH312" s="22"/>
      <c r="JQI312" s="22"/>
      <c r="JQJ312" s="22"/>
      <c r="JQK312" s="22"/>
      <c r="JQL312" s="22"/>
      <c r="JQM312" s="22"/>
      <c r="JQN312" s="22"/>
      <c r="JQO312" s="22"/>
      <c r="JQP312" s="22"/>
      <c r="JQQ312" s="22"/>
      <c r="JQR312" s="22"/>
      <c r="JQS312" s="22"/>
      <c r="JQT312" s="22"/>
      <c r="JQU312" s="22"/>
      <c r="JQV312" s="22"/>
      <c r="JQW312" s="22"/>
      <c r="JQX312" s="22"/>
      <c r="JQY312" s="22"/>
      <c r="JQZ312" s="22"/>
      <c r="JRA312" s="22"/>
      <c r="JRB312" s="22"/>
      <c r="JRC312" s="22"/>
      <c r="JRD312" s="22"/>
      <c r="JRE312" s="22"/>
      <c r="JRF312" s="22"/>
      <c r="JRG312" s="22"/>
      <c r="JRH312" s="22"/>
      <c r="JRI312" s="22"/>
      <c r="JRJ312" s="22"/>
      <c r="JRK312" s="22"/>
      <c r="JRL312" s="22"/>
      <c r="JRM312" s="22"/>
      <c r="JRN312" s="22"/>
      <c r="JRO312" s="22"/>
      <c r="JRP312" s="22"/>
      <c r="JRQ312" s="22"/>
      <c r="JRR312" s="22"/>
      <c r="JRS312" s="22"/>
      <c r="JRT312" s="22"/>
      <c r="JRU312" s="22"/>
      <c r="JRV312" s="22"/>
      <c r="JRW312" s="22"/>
      <c r="JRX312" s="22"/>
      <c r="JRY312" s="22"/>
      <c r="JRZ312" s="22"/>
      <c r="JSA312" s="22"/>
      <c r="JSB312" s="22"/>
      <c r="JSC312" s="22"/>
      <c r="JSD312" s="22"/>
      <c r="JSE312" s="22"/>
      <c r="JSF312" s="22"/>
      <c r="JSG312" s="22"/>
      <c r="JSH312" s="22"/>
      <c r="JSI312" s="22"/>
      <c r="JSJ312" s="22"/>
      <c r="JSK312" s="22"/>
      <c r="JSL312" s="22"/>
      <c r="JSM312" s="22"/>
      <c r="JSN312" s="22"/>
      <c r="JSO312" s="22"/>
      <c r="JSP312" s="22"/>
      <c r="JSQ312" s="22"/>
      <c r="JSR312" s="22"/>
      <c r="JSS312" s="22"/>
      <c r="JST312" s="22"/>
      <c r="JSU312" s="22"/>
      <c r="JSV312" s="22"/>
      <c r="JSW312" s="22"/>
      <c r="JSX312" s="22"/>
      <c r="JSY312" s="22"/>
      <c r="JSZ312" s="22"/>
      <c r="JTA312" s="22"/>
      <c r="JTB312" s="22"/>
      <c r="JTC312" s="22"/>
      <c r="JTD312" s="22"/>
      <c r="JTE312" s="22"/>
      <c r="JTF312" s="22"/>
      <c r="JTG312" s="22"/>
      <c r="JTH312" s="22"/>
      <c r="JTI312" s="22"/>
      <c r="JTJ312" s="22"/>
      <c r="JTK312" s="22"/>
      <c r="JTL312" s="22"/>
      <c r="JTM312" s="22"/>
      <c r="JTN312" s="22"/>
      <c r="JTO312" s="22"/>
      <c r="JTP312" s="22"/>
      <c r="JTQ312" s="22"/>
      <c r="JTR312" s="22"/>
      <c r="JTS312" s="22"/>
      <c r="JTT312" s="22"/>
      <c r="JTU312" s="22"/>
      <c r="JTV312" s="22"/>
      <c r="JTW312" s="22"/>
      <c r="JTX312" s="22"/>
      <c r="JTY312" s="22"/>
      <c r="JTZ312" s="22"/>
      <c r="JUA312" s="22"/>
      <c r="JUB312" s="22"/>
      <c r="JUC312" s="22"/>
      <c r="JUD312" s="22"/>
      <c r="JUE312" s="22"/>
      <c r="JUF312" s="22"/>
      <c r="JUG312" s="22"/>
      <c r="JUH312" s="22"/>
      <c r="JUI312" s="22"/>
      <c r="JUJ312" s="22"/>
      <c r="JUK312" s="22"/>
      <c r="JUL312" s="22"/>
      <c r="JUM312" s="22"/>
      <c r="JUN312" s="22"/>
      <c r="JUO312" s="22"/>
      <c r="JUP312" s="22"/>
      <c r="JUQ312" s="22"/>
      <c r="JUR312" s="22"/>
      <c r="JUS312" s="22"/>
      <c r="JUT312" s="22"/>
      <c r="JUU312" s="22"/>
      <c r="JUV312" s="22"/>
      <c r="JUW312" s="22"/>
      <c r="JUX312" s="22"/>
      <c r="JUY312" s="22"/>
      <c r="JUZ312" s="22"/>
      <c r="JVA312" s="22"/>
      <c r="JVB312" s="22"/>
      <c r="JVC312" s="22"/>
      <c r="JVD312" s="22"/>
      <c r="JVE312" s="22"/>
      <c r="JVF312" s="22"/>
      <c r="JVG312" s="22"/>
      <c r="JVH312" s="22"/>
      <c r="JVI312" s="22"/>
      <c r="JVJ312" s="22"/>
      <c r="JVK312" s="22"/>
      <c r="JVL312" s="22"/>
      <c r="JVM312" s="22"/>
      <c r="JVN312" s="22"/>
      <c r="JVO312" s="22"/>
      <c r="JVP312" s="22"/>
      <c r="JVQ312" s="22"/>
      <c r="JVR312" s="22"/>
      <c r="JVS312" s="22"/>
      <c r="JVT312" s="22"/>
      <c r="JVU312" s="22"/>
      <c r="JVV312" s="22"/>
      <c r="JVW312" s="22"/>
      <c r="JVX312" s="22"/>
      <c r="JVY312" s="22"/>
      <c r="JVZ312" s="22"/>
      <c r="JWA312" s="22"/>
      <c r="JWB312" s="22"/>
      <c r="JWC312" s="22"/>
      <c r="JWD312" s="22"/>
      <c r="JWE312" s="22"/>
      <c r="JWF312" s="22"/>
      <c r="JWG312" s="22"/>
      <c r="JWH312" s="22"/>
      <c r="JWI312" s="22"/>
      <c r="JWJ312" s="22"/>
      <c r="JWK312" s="22"/>
      <c r="JWL312" s="22"/>
      <c r="JWM312" s="22"/>
      <c r="JWN312" s="22"/>
      <c r="JWO312" s="22"/>
      <c r="JWP312" s="22"/>
      <c r="JWQ312" s="22"/>
      <c r="JWR312" s="22"/>
      <c r="JWS312" s="22"/>
      <c r="JWT312" s="22"/>
      <c r="JWU312" s="22"/>
      <c r="JWV312" s="22"/>
      <c r="JWW312" s="22"/>
      <c r="JWX312" s="22"/>
      <c r="JWY312" s="22"/>
      <c r="JWZ312" s="22"/>
      <c r="JXA312" s="22"/>
      <c r="JXB312" s="22"/>
      <c r="JXC312" s="22"/>
      <c r="JXD312" s="22"/>
      <c r="JXE312" s="22"/>
      <c r="JXF312" s="22"/>
      <c r="JXG312" s="22"/>
      <c r="JXH312" s="22"/>
      <c r="JXI312" s="22"/>
      <c r="JXJ312" s="22"/>
      <c r="JXK312" s="22"/>
      <c r="JXL312" s="22"/>
      <c r="JXM312" s="22"/>
      <c r="JXN312" s="22"/>
      <c r="JXO312" s="22"/>
      <c r="JXP312" s="22"/>
      <c r="JXQ312" s="22"/>
      <c r="JXR312" s="22"/>
      <c r="JXS312" s="22"/>
      <c r="JXT312" s="22"/>
      <c r="JXU312" s="22"/>
      <c r="JXV312" s="22"/>
      <c r="JXW312" s="22"/>
      <c r="JXX312" s="22"/>
      <c r="JXY312" s="22"/>
      <c r="JXZ312" s="22"/>
      <c r="JYA312" s="22"/>
      <c r="JYB312" s="22"/>
      <c r="JYC312" s="22"/>
      <c r="JYD312" s="22"/>
      <c r="JYE312" s="22"/>
      <c r="JYF312" s="22"/>
      <c r="JYG312" s="22"/>
      <c r="JYH312" s="22"/>
      <c r="JYI312" s="22"/>
      <c r="JYJ312" s="22"/>
      <c r="JYK312" s="22"/>
      <c r="JYL312" s="22"/>
      <c r="JYM312" s="22"/>
      <c r="JYN312" s="22"/>
      <c r="JYO312" s="22"/>
      <c r="JYP312" s="22"/>
      <c r="JYQ312" s="22"/>
      <c r="JYR312" s="22"/>
      <c r="JYS312" s="22"/>
      <c r="JYT312" s="22"/>
      <c r="JYU312" s="22"/>
      <c r="JYV312" s="22"/>
      <c r="JYW312" s="22"/>
      <c r="JYX312" s="22"/>
      <c r="JYY312" s="22"/>
      <c r="JYZ312" s="22"/>
      <c r="JZA312" s="22"/>
      <c r="JZB312" s="22"/>
      <c r="JZC312" s="22"/>
      <c r="JZD312" s="22"/>
      <c r="JZE312" s="22"/>
      <c r="JZF312" s="22"/>
      <c r="JZG312" s="22"/>
      <c r="JZH312" s="22"/>
      <c r="JZI312" s="22"/>
      <c r="JZJ312" s="22"/>
      <c r="JZK312" s="22"/>
      <c r="JZL312" s="22"/>
      <c r="JZM312" s="22"/>
      <c r="JZN312" s="22"/>
      <c r="JZO312" s="22"/>
      <c r="JZP312" s="22"/>
      <c r="JZQ312" s="22"/>
      <c r="JZR312" s="22"/>
      <c r="JZS312" s="22"/>
      <c r="JZT312" s="22"/>
      <c r="JZU312" s="22"/>
      <c r="JZV312" s="22"/>
      <c r="JZW312" s="22"/>
      <c r="JZX312" s="22"/>
      <c r="JZY312" s="22"/>
      <c r="JZZ312" s="22"/>
      <c r="KAA312" s="22"/>
      <c r="KAB312" s="22"/>
      <c r="KAC312" s="22"/>
      <c r="KAD312" s="22"/>
      <c r="KAE312" s="22"/>
      <c r="KAF312" s="22"/>
      <c r="KAG312" s="22"/>
      <c r="KAH312" s="22"/>
      <c r="KAI312" s="22"/>
      <c r="KAJ312" s="22"/>
      <c r="KAK312" s="22"/>
      <c r="KAL312" s="22"/>
      <c r="KAM312" s="22"/>
      <c r="KAN312" s="22"/>
      <c r="KAO312" s="22"/>
      <c r="KAP312" s="22"/>
      <c r="KAQ312" s="22"/>
      <c r="KAR312" s="22"/>
      <c r="KAS312" s="22"/>
      <c r="KAT312" s="22"/>
      <c r="KAU312" s="22"/>
      <c r="KAV312" s="22"/>
      <c r="KAW312" s="22"/>
      <c r="KAX312" s="22"/>
      <c r="KAY312" s="22"/>
      <c r="KAZ312" s="22"/>
      <c r="KBA312" s="22"/>
      <c r="KBB312" s="22"/>
      <c r="KBC312" s="22"/>
      <c r="KBD312" s="22"/>
      <c r="KBE312" s="22"/>
      <c r="KBF312" s="22"/>
      <c r="KBG312" s="22"/>
      <c r="KBH312" s="22"/>
      <c r="KBI312" s="22"/>
      <c r="KBJ312" s="22"/>
      <c r="KBK312" s="22"/>
      <c r="KBL312" s="22"/>
      <c r="KBM312" s="22"/>
      <c r="KBN312" s="22"/>
      <c r="KBO312" s="22"/>
      <c r="KBP312" s="22"/>
      <c r="KBQ312" s="22"/>
      <c r="KBR312" s="22"/>
      <c r="KBS312" s="22"/>
      <c r="KBT312" s="22"/>
      <c r="KBU312" s="22"/>
      <c r="KBV312" s="22"/>
      <c r="KBW312" s="22"/>
      <c r="KBX312" s="22"/>
      <c r="KBY312" s="22"/>
      <c r="KBZ312" s="22"/>
      <c r="KCA312" s="22"/>
      <c r="KCB312" s="22"/>
      <c r="KCC312" s="22"/>
      <c r="KCD312" s="22"/>
      <c r="KCE312" s="22"/>
      <c r="KCF312" s="22"/>
      <c r="KCG312" s="22"/>
      <c r="KCH312" s="22"/>
      <c r="KCI312" s="22"/>
      <c r="KCJ312" s="22"/>
      <c r="KCK312" s="22"/>
      <c r="KCL312" s="22"/>
      <c r="KCM312" s="22"/>
      <c r="KCN312" s="22"/>
      <c r="KCO312" s="22"/>
      <c r="KCP312" s="22"/>
      <c r="KCQ312" s="22"/>
      <c r="KCR312" s="22"/>
      <c r="KCS312" s="22"/>
      <c r="KCT312" s="22"/>
      <c r="KCU312" s="22"/>
      <c r="KCV312" s="22"/>
      <c r="KCW312" s="22"/>
      <c r="KCX312" s="22"/>
      <c r="KCY312" s="22"/>
      <c r="KCZ312" s="22"/>
      <c r="KDA312" s="22"/>
      <c r="KDB312" s="22"/>
      <c r="KDC312" s="22"/>
      <c r="KDD312" s="22"/>
      <c r="KDE312" s="22"/>
      <c r="KDF312" s="22"/>
      <c r="KDG312" s="22"/>
      <c r="KDH312" s="22"/>
      <c r="KDI312" s="22"/>
      <c r="KDJ312" s="22"/>
      <c r="KDK312" s="22"/>
      <c r="KDL312" s="22"/>
      <c r="KDM312" s="22"/>
      <c r="KDN312" s="22"/>
      <c r="KDO312" s="22"/>
      <c r="KDP312" s="22"/>
      <c r="KDQ312" s="22"/>
      <c r="KDR312" s="22"/>
      <c r="KDS312" s="22"/>
      <c r="KDT312" s="22"/>
      <c r="KDU312" s="22"/>
      <c r="KDV312" s="22"/>
      <c r="KDW312" s="22"/>
      <c r="KDX312" s="22"/>
      <c r="KDY312" s="22"/>
      <c r="KDZ312" s="22"/>
      <c r="KEA312" s="22"/>
      <c r="KEB312" s="22"/>
      <c r="KEC312" s="22"/>
      <c r="KED312" s="22"/>
      <c r="KEE312" s="22"/>
      <c r="KEF312" s="22"/>
      <c r="KEG312" s="22"/>
      <c r="KEH312" s="22"/>
      <c r="KEI312" s="22"/>
      <c r="KEJ312" s="22"/>
      <c r="KEK312" s="22"/>
      <c r="KEL312" s="22"/>
      <c r="KEM312" s="22"/>
      <c r="KEN312" s="22"/>
      <c r="KEO312" s="22"/>
      <c r="KEP312" s="22"/>
      <c r="KEQ312" s="22"/>
      <c r="KER312" s="22"/>
      <c r="KES312" s="22"/>
      <c r="KET312" s="22"/>
      <c r="KEU312" s="22"/>
      <c r="KEV312" s="22"/>
      <c r="KEW312" s="22"/>
      <c r="KEX312" s="22"/>
      <c r="KEY312" s="22"/>
      <c r="KEZ312" s="22"/>
      <c r="KFA312" s="22"/>
      <c r="KFB312" s="22"/>
      <c r="KFC312" s="22"/>
      <c r="KFD312" s="22"/>
      <c r="KFE312" s="22"/>
      <c r="KFF312" s="22"/>
      <c r="KFG312" s="22"/>
      <c r="KFH312" s="22"/>
      <c r="KFI312" s="22"/>
      <c r="KFJ312" s="22"/>
      <c r="KFK312" s="22"/>
      <c r="KFL312" s="22"/>
      <c r="KFM312" s="22"/>
      <c r="KFN312" s="22"/>
      <c r="KFO312" s="22"/>
      <c r="KFP312" s="22"/>
      <c r="KFQ312" s="22"/>
      <c r="KFR312" s="22"/>
      <c r="KFS312" s="22"/>
      <c r="KFT312" s="22"/>
      <c r="KFU312" s="22"/>
      <c r="KFV312" s="22"/>
      <c r="KFW312" s="22"/>
      <c r="KFX312" s="22"/>
      <c r="KFY312" s="22"/>
      <c r="KFZ312" s="22"/>
      <c r="KGA312" s="22"/>
      <c r="KGB312" s="22"/>
      <c r="KGC312" s="22"/>
      <c r="KGD312" s="22"/>
      <c r="KGE312" s="22"/>
      <c r="KGF312" s="22"/>
      <c r="KGG312" s="22"/>
      <c r="KGH312" s="22"/>
      <c r="KGI312" s="22"/>
      <c r="KGJ312" s="22"/>
      <c r="KGK312" s="22"/>
      <c r="KGL312" s="22"/>
      <c r="KGM312" s="22"/>
      <c r="KGN312" s="22"/>
      <c r="KGO312" s="22"/>
      <c r="KGP312" s="22"/>
      <c r="KGQ312" s="22"/>
      <c r="KGR312" s="22"/>
      <c r="KGS312" s="22"/>
      <c r="KGT312" s="22"/>
      <c r="KGU312" s="22"/>
      <c r="KGV312" s="22"/>
      <c r="KGW312" s="22"/>
      <c r="KGX312" s="22"/>
      <c r="KGY312" s="22"/>
      <c r="KGZ312" s="22"/>
      <c r="KHA312" s="22"/>
      <c r="KHB312" s="22"/>
      <c r="KHC312" s="22"/>
      <c r="KHD312" s="22"/>
      <c r="KHE312" s="22"/>
      <c r="KHF312" s="22"/>
      <c r="KHG312" s="22"/>
      <c r="KHH312" s="22"/>
      <c r="KHI312" s="22"/>
      <c r="KHJ312" s="22"/>
      <c r="KHK312" s="22"/>
      <c r="KHL312" s="22"/>
      <c r="KHM312" s="22"/>
      <c r="KHN312" s="22"/>
      <c r="KHO312" s="22"/>
      <c r="KHP312" s="22"/>
      <c r="KHQ312" s="22"/>
      <c r="KHR312" s="22"/>
      <c r="KHS312" s="22"/>
      <c r="KHT312" s="22"/>
      <c r="KHU312" s="22"/>
      <c r="KHV312" s="22"/>
      <c r="KHW312" s="22"/>
      <c r="KHX312" s="22"/>
      <c r="KHY312" s="22"/>
      <c r="KHZ312" s="22"/>
      <c r="KIA312" s="22"/>
      <c r="KIB312" s="22"/>
      <c r="KIC312" s="22"/>
      <c r="KID312" s="22"/>
      <c r="KIE312" s="22"/>
      <c r="KIF312" s="22"/>
      <c r="KIG312" s="22"/>
      <c r="KIH312" s="22"/>
      <c r="KII312" s="22"/>
      <c r="KIJ312" s="22"/>
      <c r="KIK312" s="22"/>
      <c r="KIL312" s="22"/>
      <c r="KIM312" s="22"/>
      <c r="KIN312" s="22"/>
      <c r="KIO312" s="22"/>
      <c r="KIP312" s="22"/>
      <c r="KIQ312" s="22"/>
      <c r="KIR312" s="22"/>
      <c r="KIS312" s="22"/>
      <c r="KIT312" s="22"/>
      <c r="KIU312" s="22"/>
      <c r="KIV312" s="22"/>
      <c r="KIW312" s="22"/>
      <c r="KIX312" s="22"/>
      <c r="KIY312" s="22"/>
      <c r="KIZ312" s="22"/>
      <c r="KJA312" s="22"/>
      <c r="KJB312" s="22"/>
      <c r="KJC312" s="22"/>
      <c r="KJD312" s="22"/>
      <c r="KJE312" s="22"/>
      <c r="KJF312" s="22"/>
      <c r="KJG312" s="22"/>
      <c r="KJH312" s="22"/>
      <c r="KJI312" s="22"/>
      <c r="KJJ312" s="22"/>
      <c r="KJK312" s="22"/>
      <c r="KJL312" s="22"/>
      <c r="KJM312" s="22"/>
      <c r="KJN312" s="22"/>
      <c r="KJO312" s="22"/>
      <c r="KJP312" s="22"/>
      <c r="KJQ312" s="22"/>
      <c r="KJR312" s="22"/>
      <c r="KJS312" s="22"/>
      <c r="KJT312" s="22"/>
      <c r="KJU312" s="22"/>
      <c r="KJV312" s="22"/>
      <c r="KJW312" s="22"/>
      <c r="KJX312" s="22"/>
      <c r="KJY312" s="22"/>
      <c r="KJZ312" s="22"/>
      <c r="KKA312" s="22"/>
      <c r="KKB312" s="22"/>
      <c r="KKC312" s="22"/>
      <c r="KKD312" s="22"/>
      <c r="KKE312" s="22"/>
      <c r="KKF312" s="22"/>
      <c r="KKG312" s="22"/>
      <c r="KKH312" s="22"/>
      <c r="KKI312" s="22"/>
      <c r="KKJ312" s="22"/>
      <c r="KKK312" s="22"/>
      <c r="KKL312" s="22"/>
      <c r="KKM312" s="22"/>
      <c r="KKN312" s="22"/>
      <c r="KKO312" s="22"/>
      <c r="KKP312" s="22"/>
      <c r="KKQ312" s="22"/>
      <c r="KKR312" s="22"/>
      <c r="KKS312" s="22"/>
      <c r="KKT312" s="22"/>
      <c r="KKU312" s="22"/>
      <c r="KKV312" s="22"/>
      <c r="KKW312" s="22"/>
      <c r="KKX312" s="22"/>
      <c r="KKY312" s="22"/>
      <c r="KKZ312" s="22"/>
      <c r="KLA312" s="22"/>
      <c r="KLB312" s="22"/>
      <c r="KLC312" s="22"/>
      <c r="KLD312" s="22"/>
      <c r="KLE312" s="22"/>
      <c r="KLF312" s="22"/>
      <c r="KLG312" s="22"/>
      <c r="KLH312" s="22"/>
      <c r="KLI312" s="22"/>
      <c r="KLJ312" s="22"/>
      <c r="KLK312" s="22"/>
      <c r="KLL312" s="22"/>
      <c r="KLM312" s="22"/>
      <c r="KLN312" s="22"/>
      <c r="KLO312" s="22"/>
      <c r="KLP312" s="22"/>
      <c r="KLQ312" s="22"/>
      <c r="KLR312" s="22"/>
      <c r="KLS312" s="22"/>
      <c r="KLT312" s="22"/>
      <c r="KLU312" s="22"/>
      <c r="KLV312" s="22"/>
      <c r="KLW312" s="22"/>
      <c r="KLX312" s="22"/>
      <c r="KLY312" s="22"/>
      <c r="KLZ312" s="22"/>
      <c r="KMA312" s="22"/>
      <c r="KMB312" s="22"/>
      <c r="KMC312" s="22"/>
      <c r="KMD312" s="22"/>
      <c r="KME312" s="22"/>
      <c r="KMF312" s="22"/>
      <c r="KMG312" s="22"/>
      <c r="KMH312" s="22"/>
      <c r="KMI312" s="22"/>
      <c r="KMJ312" s="22"/>
      <c r="KMK312" s="22"/>
      <c r="KML312" s="22"/>
      <c r="KMM312" s="22"/>
      <c r="KMN312" s="22"/>
      <c r="KMO312" s="22"/>
      <c r="KMP312" s="22"/>
      <c r="KMQ312" s="22"/>
      <c r="KMR312" s="22"/>
      <c r="KMS312" s="22"/>
      <c r="KMT312" s="22"/>
      <c r="KMU312" s="22"/>
      <c r="KMV312" s="22"/>
      <c r="KMW312" s="22"/>
      <c r="KMX312" s="22"/>
      <c r="KMY312" s="22"/>
      <c r="KMZ312" s="22"/>
      <c r="KNA312" s="22"/>
      <c r="KNB312" s="22"/>
      <c r="KNC312" s="22"/>
      <c r="KND312" s="22"/>
      <c r="KNE312" s="22"/>
      <c r="KNF312" s="22"/>
      <c r="KNG312" s="22"/>
      <c r="KNH312" s="22"/>
      <c r="KNI312" s="22"/>
      <c r="KNJ312" s="22"/>
      <c r="KNK312" s="22"/>
      <c r="KNL312" s="22"/>
      <c r="KNM312" s="22"/>
      <c r="KNN312" s="22"/>
      <c r="KNO312" s="22"/>
      <c r="KNP312" s="22"/>
      <c r="KNQ312" s="22"/>
      <c r="KNR312" s="22"/>
      <c r="KNS312" s="22"/>
      <c r="KNT312" s="22"/>
      <c r="KNU312" s="22"/>
      <c r="KNV312" s="22"/>
      <c r="KNW312" s="22"/>
      <c r="KNX312" s="22"/>
      <c r="KNY312" s="22"/>
      <c r="KNZ312" s="22"/>
      <c r="KOA312" s="22"/>
      <c r="KOB312" s="22"/>
      <c r="KOC312" s="22"/>
      <c r="KOD312" s="22"/>
      <c r="KOE312" s="22"/>
      <c r="KOF312" s="22"/>
      <c r="KOG312" s="22"/>
      <c r="KOH312" s="22"/>
      <c r="KOI312" s="22"/>
      <c r="KOJ312" s="22"/>
      <c r="KOK312" s="22"/>
      <c r="KOL312" s="22"/>
      <c r="KOM312" s="22"/>
      <c r="KON312" s="22"/>
      <c r="KOO312" s="22"/>
      <c r="KOP312" s="22"/>
      <c r="KOQ312" s="22"/>
      <c r="KOR312" s="22"/>
      <c r="KOS312" s="22"/>
      <c r="KOT312" s="22"/>
      <c r="KOU312" s="22"/>
      <c r="KOV312" s="22"/>
      <c r="KOW312" s="22"/>
      <c r="KOX312" s="22"/>
      <c r="KOY312" s="22"/>
      <c r="KOZ312" s="22"/>
      <c r="KPA312" s="22"/>
      <c r="KPB312" s="22"/>
      <c r="KPC312" s="22"/>
      <c r="KPD312" s="22"/>
      <c r="KPE312" s="22"/>
      <c r="KPF312" s="22"/>
      <c r="KPG312" s="22"/>
      <c r="KPH312" s="22"/>
      <c r="KPI312" s="22"/>
      <c r="KPJ312" s="22"/>
      <c r="KPK312" s="22"/>
      <c r="KPL312" s="22"/>
      <c r="KPM312" s="22"/>
      <c r="KPN312" s="22"/>
      <c r="KPO312" s="22"/>
      <c r="KPP312" s="22"/>
      <c r="KPQ312" s="22"/>
      <c r="KPR312" s="22"/>
      <c r="KPS312" s="22"/>
      <c r="KPT312" s="22"/>
      <c r="KPU312" s="22"/>
      <c r="KPV312" s="22"/>
      <c r="KPW312" s="22"/>
      <c r="KPX312" s="22"/>
      <c r="KPY312" s="22"/>
      <c r="KPZ312" s="22"/>
      <c r="KQA312" s="22"/>
      <c r="KQB312" s="22"/>
      <c r="KQC312" s="22"/>
      <c r="KQD312" s="22"/>
      <c r="KQE312" s="22"/>
      <c r="KQF312" s="22"/>
      <c r="KQG312" s="22"/>
      <c r="KQH312" s="22"/>
      <c r="KQI312" s="22"/>
      <c r="KQJ312" s="22"/>
      <c r="KQK312" s="22"/>
      <c r="KQL312" s="22"/>
      <c r="KQM312" s="22"/>
      <c r="KQN312" s="22"/>
      <c r="KQO312" s="22"/>
      <c r="KQP312" s="22"/>
      <c r="KQQ312" s="22"/>
      <c r="KQR312" s="22"/>
      <c r="KQS312" s="22"/>
      <c r="KQT312" s="22"/>
      <c r="KQU312" s="22"/>
      <c r="KQV312" s="22"/>
      <c r="KQW312" s="22"/>
      <c r="KQX312" s="22"/>
      <c r="KQY312" s="22"/>
      <c r="KQZ312" s="22"/>
      <c r="KRA312" s="22"/>
      <c r="KRB312" s="22"/>
      <c r="KRC312" s="22"/>
      <c r="KRD312" s="22"/>
      <c r="KRE312" s="22"/>
      <c r="KRF312" s="22"/>
      <c r="KRG312" s="22"/>
      <c r="KRH312" s="22"/>
      <c r="KRI312" s="22"/>
      <c r="KRJ312" s="22"/>
      <c r="KRK312" s="22"/>
      <c r="KRL312" s="22"/>
      <c r="KRM312" s="22"/>
      <c r="KRN312" s="22"/>
      <c r="KRO312" s="22"/>
      <c r="KRP312" s="22"/>
      <c r="KRQ312" s="22"/>
      <c r="KRR312" s="22"/>
      <c r="KRS312" s="22"/>
      <c r="KRT312" s="22"/>
      <c r="KRU312" s="22"/>
      <c r="KRV312" s="22"/>
      <c r="KRW312" s="22"/>
      <c r="KRX312" s="22"/>
      <c r="KRY312" s="22"/>
      <c r="KRZ312" s="22"/>
      <c r="KSA312" s="22"/>
      <c r="KSB312" s="22"/>
      <c r="KSC312" s="22"/>
      <c r="KSD312" s="22"/>
      <c r="KSE312" s="22"/>
      <c r="KSF312" s="22"/>
      <c r="KSG312" s="22"/>
      <c r="KSH312" s="22"/>
      <c r="KSI312" s="22"/>
      <c r="KSJ312" s="22"/>
      <c r="KSK312" s="22"/>
      <c r="KSL312" s="22"/>
      <c r="KSM312" s="22"/>
      <c r="KSN312" s="22"/>
      <c r="KSO312" s="22"/>
      <c r="KSP312" s="22"/>
      <c r="KSQ312" s="22"/>
      <c r="KSR312" s="22"/>
      <c r="KSS312" s="22"/>
      <c r="KST312" s="22"/>
      <c r="KSU312" s="22"/>
      <c r="KSV312" s="22"/>
      <c r="KSW312" s="22"/>
      <c r="KSX312" s="22"/>
      <c r="KSY312" s="22"/>
      <c r="KSZ312" s="22"/>
      <c r="KTA312" s="22"/>
      <c r="KTB312" s="22"/>
      <c r="KTC312" s="22"/>
      <c r="KTD312" s="22"/>
      <c r="KTE312" s="22"/>
      <c r="KTF312" s="22"/>
      <c r="KTG312" s="22"/>
      <c r="KTH312" s="22"/>
      <c r="KTI312" s="22"/>
      <c r="KTJ312" s="22"/>
      <c r="KTK312" s="22"/>
      <c r="KTL312" s="22"/>
      <c r="KTM312" s="22"/>
      <c r="KTN312" s="22"/>
      <c r="KTO312" s="22"/>
      <c r="KTP312" s="22"/>
      <c r="KTQ312" s="22"/>
      <c r="KTR312" s="22"/>
      <c r="KTS312" s="22"/>
      <c r="KTT312" s="22"/>
      <c r="KTU312" s="22"/>
      <c r="KTV312" s="22"/>
      <c r="KTW312" s="22"/>
      <c r="KTX312" s="22"/>
      <c r="KTY312" s="22"/>
      <c r="KTZ312" s="22"/>
      <c r="KUA312" s="22"/>
      <c r="KUB312" s="22"/>
      <c r="KUC312" s="22"/>
      <c r="KUD312" s="22"/>
      <c r="KUE312" s="22"/>
      <c r="KUF312" s="22"/>
      <c r="KUG312" s="22"/>
      <c r="KUH312" s="22"/>
      <c r="KUI312" s="22"/>
      <c r="KUJ312" s="22"/>
      <c r="KUK312" s="22"/>
      <c r="KUL312" s="22"/>
      <c r="KUM312" s="22"/>
      <c r="KUN312" s="22"/>
      <c r="KUO312" s="22"/>
      <c r="KUP312" s="22"/>
      <c r="KUQ312" s="22"/>
      <c r="KUR312" s="22"/>
      <c r="KUS312" s="22"/>
      <c r="KUT312" s="22"/>
      <c r="KUU312" s="22"/>
      <c r="KUV312" s="22"/>
      <c r="KUW312" s="22"/>
      <c r="KUX312" s="22"/>
      <c r="KUY312" s="22"/>
      <c r="KUZ312" s="22"/>
      <c r="KVA312" s="22"/>
      <c r="KVB312" s="22"/>
      <c r="KVC312" s="22"/>
      <c r="KVD312" s="22"/>
      <c r="KVE312" s="22"/>
      <c r="KVF312" s="22"/>
      <c r="KVG312" s="22"/>
      <c r="KVH312" s="22"/>
      <c r="KVI312" s="22"/>
      <c r="KVJ312" s="22"/>
      <c r="KVK312" s="22"/>
      <c r="KVL312" s="22"/>
      <c r="KVM312" s="22"/>
      <c r="KVN312" s="22"/>
      <c r="KVO312" s="22"/>
      <c r="KVP312" s="22"/>
      <c r="KVQ312" s="22"/>
      <c r="KVR312" s="22"/>
      <c r="KVS312" s="22"/>
      <c r="KVT312" s="22"/>
      <c r="KVU312" s="22"/>
      <c r="KVV312" s="22"/>
      <c r="KVW312" s="22"/>
      <c r="KVX312" s="22"/>
      <c r="KVY312" s="22"/>
      <c r="KVZ312" s="22"/>
      <c r="KWA312" s="22"/>
      <c r="KWB312" s="22"/>
      <c r="KWC312" s="22"/>
      <c r="KWD312" s="22"/>
      <c r="KWE312" s="22"/>
      <c r="KWF312" s="22"/>
      <c r="KWG312" s="22"/>
      <c r="KWH312" s="22"/>
      <c r="KWI312" s="22"/>
      <c r="KWJ312" s="22"/>
      <c r="KWK312" s="22"/>
      <c r="KWL312" s="22"/>
      <c r="KWM312" s="22"/>
      <c r="KWN312" s="22"/>
      <c r="KWO312" s="22"/>
      <c r="KWP312" s="22"/>
      <c r="KWQ312" s="22"/>
      <c r="KWR312" s="22"/>
      <c r="KWS312" s="22"/>
      <c r="KWT312" s="22"/>
      <c r="KWU312" s="22"/>
      <c r="KWV312" s="22"/>
      <c r="KWW312" s="22"/>
      <c r="KWX312" s="22"/>
      <c r="KWY312" s="22"/>
      <c r="KWZ312" s="22"/>
      <c r="KXA312" s="22"/>
      <c r="KXB312" s="22"/>
      <c r="KXC312" s="22"/>
      <c r="KXD312" s="22"/>
      <c r="KXE312" s="22"/>
      <c r="KXF312" s="22"/>
      <c r="KXG312" s="22"/>
      <c r="KXH312" s="22"/>
      <c r="KXI312" s="22"/>
      <c r="KXJ312" s="22"/>
      <c r="KXK312" s="22"/>
      <c r="KXL312" s="22"/>
      <c r="KXM312" s="22"/>
      <c r="KXN312" s="22"/>
      <c r="KXO312" s="22"/>
      <c r="KXP312" s="22"/>
      <c r="KXQ312" s="22"/>
      <c r="KXR312" s="22"/>
      <c r="KXS312" s="22"/>
      <c r="KXT312" s="22"/>
      <c r="KXU312" s="22"/>
      <c r="KXV312" s="22"/>
      <c r="KXW312" s="22"/>
      <c r="KXX312" s="22"/>
      <c r="KXY312" s="22"/>
      <c r="KXZ312" s="22"/>
      <c r="KYA312" s="22"/>
      <c r="KYB312" s="22"/>
      <c r="KYC312" s="22"/>
      <c r="KYD312" s="22"/>
      <c r="KYE312" s="22"/>
      <c r="KYF312" s="22"/>
      <c r="KYG312" s="22"/>
      <c r="KYH312" s="22"/>
      <c r="KYI312" s="22"/>
      <c r="KYJ312" s="22"/>
      <c r="KYK312" s="22"/>
      <c r="KYL312" s="22"/>
      <c r="KYM312" s="22"/>
      <c r="KYN312" s="22"/>
      <c r="KYO312" s="22"/>
      <c r="KYP312" s="22"/>
      <c r="KYQ312" s="22"/>
      <c r="KYR312" s="22"/>
      <c r="KYS312" s="22"/>
      <c r="KYT312" s="22"/>
      <c r="KYU312" s="22"/>
      <c r="KYV312" s="22"/>
      <c r="KYW312" s="22"/>
      <c r="KYX312" s="22"/>
      <c r="KYY312" s="22"/>
      <c r="KYZ312" s="22"/>
      <c r="KZA312" s="22"/>
      <c r="KZB312" s="22"/>
      <c r="KZC312" s="22"/>
      <c r="KZD312" s="22"/>
      <c r="KZE312" s="22"/>
      <c r="KZF312" s="22"/>
      <c r="KZG312" s="22"/>
      <c r="KZH312" s="22"/>
      <c r="KZI312" s="22"/>
      <c r="KZJ312" s="22"/>
      <c r="KZK312" s="22"/>
      <c r="KZL312" s="22"/>
      <c r="KZM312" s="22"/>
      <c r="KZN312" s="22"/>
      <c r="KZO312" s="22"/>
      <c r="KZP312" s="22"/>
      <c r="KZQ312" s="22"/>
      <c r="KZR312" s="22"/>
      <c r="KZS312" s="22"/>
      <c r="KZT312" s="22"/>
      <c r="KZU312" s="22"/>
      <c r="KZV312" s="22"/>
      <c r="KZW312" s="22"/>
      <c r="KZX312" s="22"/>
      <c r="KZY312" s="22"/>
      <c r="KZZ312" s="22"/>
      <c r="LAA312" s="22"/>
      <c r="LAB312" s="22"/>
      <c r="LAC312" s="22"/>
      <c r="LAD312" s="22"/>
      <c r="LAE312" s="22"/>
      <c r="LAF312" s="22"/>
      <c r="LAG312" s="22"/>
      <c r="LAH312" s="22"/>
      <c r="LAI312" s="22"/>
      <c r="LAJ312" s="22"/>
      <c r="LAK312" s="22"/>
      <c r="LAL312" s="22"/>
      <c r="LAM312" s="22"/>
      <c r="LAN312" s="22"/>
      <c r="LAO312" s="22"/>
      <c r="LAP312" s="22"/>
      <c r="LAQ312" s="22"/>
      <c r="LAR312" s="22"/>
      <c r="LAS312" s="22"/>
      <c r="LAT312" s="22"/>
      <c r="LAU312" s="22"/>
      <c r="LAV312" s="22"/>
      <c r="LAW312" s="22"/>
      <c r="LAX312" s="22"/>
      <c r="LAY312" s="22"/>
      <c r="LAZ312" s="22"/>
      <c r="LBA312" s="22"/>
      <c r="LBB312" s="22"/>
      <c r="LBC312" s="22"/>
      <c r="LBD312" s="22"/>
      <c r="LBE312" s="22"/>
      <c r="LBF312" s="22"/>
      <c r="LBG312" s="22"/>
      <c r="LBH312" s="22"/>
      <c r="LBI312" s="22"/>
      <c r="LBJ312" s="22"/>
      <c r="LBK312" s="22"/>
      <c r="LBL312" s="22"/>
      <c r="LBM312" s="22"/>
      <c r="LBN312" s="22"/>
      <c r="LBO312" s="22"/>
      <c r="LBP312" s="22"/>
      <c r="LBQ312" s="22"/>
      <c r="LBR312" s="22"/>
      <c r="LBS312" s="22"/>
      <c r="LBT312" s="22"/>
      <c r="LBU312" s="22"/>
      <c r="LBV312" s="22"/>
      <c r="LBW312" s="22"/>
      <c r="LBX312" s="22"/>
      <c r="LBY312" s="22"/>
      <c r="LBZ312" s="22"/>
      <c r="LCA312" s="22"/>
      <c r="LCB312" s="22"/>
      <c r="LCC312" s="22"/>
      <c r="LCD312" s="22"/>
      <c r="LCE312" s="22"/>
      <c r="LCF312" s="22"/>
      <c r="LCG312" s="22"/>
      <c r="LCH312" s="22"/>
      <c r="LCI312" s="22"/>
      <c r="LCJ312" s="22"/>
      <c r="LCK312" s="22"/>
      <c r="LCL312" s="22"/>
      <c r="LCM312" s="22"/>
      <c r="LCN312" s="22"/>
      <c r="LCO312" s="22"/>
      <c r="LCP312" s="22"/>
      <c r="LCQ312" s="22"/>
      <c r="LCR312" s="22"/>
      <c r="LCS312" s="22"/>
      <c r="LCT312" s="22"/>
      <c r="LCU312" s="22"/>
      <c r="LCV312" s="22"/>
      <c r="LCW312" s="22"/>
      <c r="LCX312" s="22"/>
      <c r="LCY312" s="22"/>
      <c r="LCZ312" s="22"/>
      <c r="LDA312" s="22"/>
      <c r="LDB312" s="22"/>
      <c r="LDC312" s="22"/>
      <c r="LDD312" s="22"/>
      <c r="LDE312" s="22"/>
      <c r="LDF312" s="22"/>
      <c r="LDG312" s="22"/>
      <c r="LDH312" s="22"/>
      <c r="LDI312" s="22"/>
      <c r="LDJ312" s="22"/>
      <c r="LDK312" s="22"/>
      <c r="LDL312" s="22"/>
      <c r="LDM312" s="22"/>
      <c r="LDN312" s="22"/>
      <c r="LDO312" s="22"/>
      <c r="LDP312" s="22"/>
      <c r="LDQ312" s="22"/>
      <c r="LDR312" s="22"/>
      <c r="LDS312" s="22"/>
      <c r="LDT312" s="22"/>
      <c r="LDU312" s="22"/>
      <c r="LDV312" s="22"/>
      <c r="LDW312" s="22"/>
      <c r="LDX312" s="22"/>
      <c r="LDY312" s="22"/>
      <c r="LDZ312" s="22"/>
      <c r="LEA312" s="22"/>
      <c r="LEB312" s="22"/>
      <c r="LEC312" s="22"/>
      <c r="LED312" s="22"/>
      <c r="LEE312" s="22"/>
      <c r="LEF312" s="22"/>
      <c r="LEG312" s="22"/>
      <c r="LEH312" s="22"/>
      <c r="LEI312" s="22"/>
      <c r="LEJ312" s="22"/>
      <c r="LEK312" s="22"/>
      <c r="LEL312" s="22"/>
      <c r="LEM312" s="22"/>
      <c r="LEN312" s="22"/>
      <c r="LEO312" s="22"/>
      <c r="LEP312" s="22"/>
      <c r="LEQ312" s="22"/>
      <c r="LER312" s="22"/>
      <c r="LES312" s="22"/>
      <c r="LET312" s="22"/>
      <c r="LEU312" s="22"/>
      <c r="LEV312" s="22"/>
      <c r="LEW312" s="22"/>
      <c r="LEX312" s="22"/>
      <c r="LEY312" s="22"/>
      <c r="LEZ312" s="22"/>
      <c r="LFA312" s="22"/>
      <c r="LFB312" s="22"/>
      <c r="LFC312" s="22"/>
      <c r="LFD312" s="22"/>
      <c r="LFE312" s="22"/>
      <c r="LFF312" s="22"/>
      <c r="LFG312" s="22"/>
      <c r="LFH312" s="22"/>
      <c r="LFI312" s="22"/>
      <c r="LFJ312" s="22"/>
      <c r="LFK312" s="22"/>
      <c r="LFL312" s="22"/>
      <c r="LFM312" s="22"/>
      <c r="LFN312" s="22"/>
      <c r="LFO312" s="22"/>
      <c r="LFP312" s="22"/>
      <c r="LFQ312" s="22"/>
      <c r="LFR312" s="22"/>
      <c r="LFS312" s="22"/>
      <c r="LFT312" s="22"/>
      <c r="LFU312" s="22"/>
      <c r="LFV312" s="22"/>
      <c r="LFW312" s="22"/>
      <c r="LFX312" s="22"/>
      <c r="LFY312" s="22"/>
      <c r="LFZ312" s="22"/>
      <c r="LGA312" s="22"/>
      <c r="LGB312" s="22"/>
      <c r="LGC312" s="22"/>
      <c r="LGD312" s="22"/>
      <c r="LGE312" s="22"/>
      <c r="LGF312" s="22"/>
      <c r="LGG312" s="22"/>
      <c r="LGH312" s="22"/>
      <c r="LGI312" s="22"/>
      <c r="LGJ312" s="22"/>
      <c r="LGK312" s="22"/>
      <c r="LGL312" s="22"/>
      <c r="LGM312" s="22"/>
      <c r="LGN312" s="22"/>
      <c r="LGO312" s="22"/>
      <c r="LGP312" s="22"/>
      <c r="LGQ312" s="22"/>
      <c r="LGR312" s="22"/>
      <c r="LGS312" s="22"/>
      <c r="LGT312" s="22"/>
      <c r="LGU312" s="22"/>
      <c r="LGV312" s="22"/>
      <c r="LGW312" s="22"/>
      <c r="LGX312" s="22"/>
      <c r="LGY312" s="22"/>
      <c r="LGZ312" s="22"/>
      <c r="LHA312" s="22"/>
      <c r="LHB312" s="22"/>
      <c r="LHC312" s="22"/>
      <c r="LHD312" s="22"/>
      <c r="LHE312" s="22"/>
      <c r="LHF312" s="22"/>
      <c r="LHG312" s="22"/>
      <c r="LHH312" s="22"/>
      <c r="LHI312" s="22"/>
      <c r="LHJ312" s="22"/>
      <c r="LHK312" s="22"/>
      <c r="LHL312" s="22"/>
      <c r="LHM312" s="22"/>
      <c r="LHN312" s="22"/>
      <c r="LHO312" s="22"/>
      <c r="LHP312" s="22"/>
      <c r="LHQ312" s="22"/>
      <c r="LHR312" s="22"/>
      <c r="LHS312" s="22"/>
      <c r="LHT312" s="22"/>
      <c r="LHU312" s="22"/>
      <c r="LHV312" s="22"/>
      <c r="LHW312" s="22"/>
      <c r="LHX312" s="22"/>
      <c r="LHY312" s="22"/>
      <c r="LHZ312" s="22"/>
      <c r="LIA312" s="22"/>
      <c r="LIB312" s="22"/>
      <c r="LIC312" s="22"/>
      <c r="LID312" s="22"/>
      <c r="LIE312" s="22"/>
      <c r="LIF312" s="22"/>
      <c r="LIG312" s="22"/>
      <c r="LIH312" s="22"/>
      <c r="LII312" s="22"/>
      <c r="LIJ312" s="22"/>
      <c r="LIK312" s="22"/>
      <c r="LIL312" s="22"/>
      <c r="LIM312" s="22"/>
      <c r="LIN312" s="22"/>
      <c r="LIO312" s="22"/>
      <c r="LIP312" s="22"/>
      <c r="LIQ312" s="22"/>
      <c r="LIR312" s="22"/>
      <c r="LIS312" s="22"/>
      <c r="LIT312" s="22"/>
      <c r="LIU312" s="22"/>
      <c r="LIV312" s="22"/>
      <c r="LIW312" s="22"/>
      <c r="LIX312" s="22"/>
      <c r="LIY312" s="22"/>
      <c r="LIZ312" s="22"/>
      <c r="LJA312" s="22"/>
      <c r="LJB312" s="22"/>
      <c r="LJC312" s="22"/>
      <c r="LJD312" s="22"/>
      <c r="LJE312" s="22"/>
      <c r="LJF312" s="22"/>
      <c r="LJG312" s="22"/>
      <c r="LJH312" s="22"/>
      <c r="LJI312" s="22"/>
      <c r="LJJ312" s="22"/>
      <c r="LJK312" s="22"/>
      <c r="LJL312" s="22"/>
      <c r="LJM312" s="22"/>
      <c r="LJN312" s="22"/>
      <c r="LJO312" s="22"/>
      <c r="LJP312" s="22"/>
      <c r="LJQ312" s="22"/>
      <c r="LJR312" s="22"/>
      <c r="LJS312" s="22"/>
      <c r="LJT312" s="22"/>
      <c r="LJU312" s="22"/>
      <c r="LJV312" s="22"/>
      <c r="LJW312" s="22"/>
      <c r="LJX312" s="22"/>
      <c r="LJY312" s="22"/>
      <c r="LJZ312" s="22"/>
      <c r="LKA312" s="22"/>
      <c r="LKB312" s="22"/>
      <c r="LKC312" s="22"/>
      <c r="LKD312" s="22"/>
      <c r="LKE312" s="22"/>
      <c r="LKF312" s="22"/>
      <c r="LKG312" s="22"/>
      <c r="LKH312" s="22"/>
      <c r="LKI312" s="22"/>
      <c r="LKJ312" s="22"/>
      <c r="LKK312" s="22"/>
      <c r="LKL312" s="22"/>
      <c r="LKM312" s="22"/>
      <c r="LKN312" s="22"/>
      <c r="LKO312" s="22"/>
      <c r="LKP312" s="22"/>
      <c r="LKQ312" s="22"/>
      <c r="LKR312" s="22"/>
      <c r="LKS312" s="22"/>
      <c r="LKT312" s="22"/>
      <c r="LKU312" s="22"/>
      <c r="LKV312" s="22"/>
      <c r="LKW312" s="22"/>
      <c r="LKX312" s="22"/>
      <c r="LKY312" s="22"/>
      <c r="LKZ312" s="22"/>
      <c r="LLA312" s="22"/>
      <c r="LLB312" s="22"/>
      <c r="LLC312" s="22"/>
      <c r="LLD312" s="22"/>
      <c r="LLE312" s="22"/>
      <c r="LLF312" s="22"/>
      <c r="LLG312" s="22"/>
      <c r="LLH312" s="22"/>
      <c r="LLI312" s="22"/>
      <c r="LLJ312" s="22"/>
      <c r="LLK312" s="22"/>
      <c r="LLL312" s="22"/>
      <c r="LLM312" s="22"/>
      <c r="LLN312" s="22"/>
      <c r="LLO312" s="22"/>
      <c r="LLP312" s="22"/>
      <c r="LLQ312" s="22"/>
      <c r="LLR312" s="22"/>
      <c r="LLS312" s="22"/>
      <c r="LLT312" s="22"/>
      <c r="LLU312" s="22"/>
      <c r="LLV312" s="22"/>
      <c r="LLW312" s="22"/>
      <c r="LLX312" s="22"/>
      <c r="LLY312" s="22"/>
      <c r="LLZ312" s="22"/>
      <c r="LMA312" s="22"/>
      <c r="LMB312" s="22"/>
      <c r="LMC312" s="22"/>
      <c r="LMD312" s="22"/>
      <c r="LME312" s="22"/>
      <c r="LMF312" s="22"/>
      <c r="LMG312" s="22"/>
      <c r="LMH312" s="22"/>
      <c r="LMI312" s="22"/>
      <c r="LMJ312" s="22"/>
      <c r="LMK312" s="22"/>
      <c r="LML312" s="22"/>
      <c r="LMM312" s="22"/>
      <c r="LMN312" s="22"/>
      <c r="LMO312" s="22"/>
      <c r="LMP312" s="22"/>
      <c r="LMQ312" s="22"/>
      <c r="LMR312" s="22"/>
      <c r="LMS312" s="22"/>
      <c r="LMT312" s="22"/>
      <c r="LMU312" s="22"/>
      <c r="LMV312" s="22"/>
      <c r="LMW312" s="22"/>
      <c r="LMX312" s="22"/>
      <c r="LMY312" s="22"/>
      <c r="LMZ312" s="22"/>
      <c r="LNA312" s="22"/>
      <c r="LNB312" s="22"/>
      <c r="LNC312" s="22"/>
      <c r="LND312" s="22"/>
      <c r="LNE312" s="22"/>
      <c r="LNF312" s="22"/>
      <c r="LNG312" s="22"/>
      <c r="LNH312" s="22"/>
      <c r="LNI312" s="22"/>
      <c r="LNJ312" s="22"/>
      <c r="LNK312" s="22"/>
      <c r="LNL312" s="22"/>
      <c r="LNM312" s="22"/>
      <c r="LNN312" s="22"/>
      <c r="LNO312" s="22"/>
      <c r="LNP312" s="22"/>
      <c r="LNQ312" s="22"/>
      <c r="LNR312" s="22"/>
      <c r="LNS312" s="22"/>
      <c r="LNT312" s="22"/>
      <c r="LNU312" s="22"/>
      <c r="LNV312" s="22"/>
      <c r="LNW312" s="22"/>
      <c r="LNX312" s="22"/>
      <c r="LNY312" s="22"/>
      <c r="LNZ312" s="22"/>
      <c r="LOA312" s="22"/>
      <c r="LOB312" s="22"/>
      <c r="LOC312" s="22"/>
      <c r="LOD312" s="22"/>
      <c r="LOE312" s="22"/>
      <c r="LOF312" s="22"/>
      <c r="LOG312" s="22"/>
      <c r="LOH312" s="22"/>
      <c r="LOI312" s="22"/>
      <c r="LOJ312" s="22"/>
      <c r="LOK312" s="22"/>
      <c r="LOL312" s="22"/>
      <c r="LOM312" s="22"/>
      <c r="LON312" s="22"/>
      <c r="LOO312" s="22"/>
      <c r="LOP312" s="22"/>
      <c r="LOQ312" s="22"/>
      <c r="LOR312" s="22"/>
      <c r="LOS312" s="22"/>
      <c r="LOT312" s="22"/>
      <c r="LOU312" s="22"/>
      <c r="LOV312" s="22"/>
      <c r="LOW312" s="22"/>
      <c r="LOX312" s="22"/>
      <c r="LOY312" s="22"/>
      <c r="LOZ312" s="22"/>
      <c r="LPA312" s="22"/>
      <c r="LPB312" s="22"/>
      <c r="LPC312" s="22"/>
      <c r="LPD312" s="22"/>
      <c r="LPE312" s="22"/>
      <c r="LPF312" s="22"/>
      <c r="LPG312" s="22"/>
      <c r="LPH312" s="22"/>
      <c r="LPI312" s="22"/>
      <c r="LPJ312" s="22"/>
      <c r="LPK312" s="22"/>
      <c r="LPL312" s="22"/>
      <c r="LPM312" s="22"/>
      <c r="LPN312" s="22"/>
      <c r="LPO312" s="22"/>
      <c r="LPP312" s="22"/>
      <c r="LPQ312" s="22"/>
      <c r="LPR312" s="22"/>
      <c r="LPS312" s="22"/>
      <c r="LPT312" s="22"/>
      <c r="LPU312" s="22"/>
      <c r="LPV312" s="22"/>
      <c r="LPW312" s="22"/>
      <c r="LPX312" s="22"/>
      <c r="LPY312" s="22"/>
      <c r="LPZ312" s="22"/>
      <c r="LQA312" s="22"/>
      <c r="LQB312" s="22"/>
      <c r="LQC312" s="22"/>
      <c r="LQD312" s="22"/>
      <c r="LQE312" s="22"/>
      <c r="LQF312" s="22"/>
      <c r="LQG312" s="22"/>
      <c r="LQH312" s="22"/>
      <c r="LQI312" s="22"/>
      <c r="LQJ312" s="22"/>
      <c r="LQK312" s="22"/>
      <c r="LQL312" s="22"/>
      <c r="LQM312" s="22"/>
      <c r="LQN312" s="22"/>
      <c r="LQO312" s="22"/>
      <c r="LQP312" s="22"/>
      <c r="LQQ312" s="22"/>
      <c r="LQR312" s="22"/>
      <c r="LQS312" s="22"/>
      <c r="LQT312" s="22"/>
      <c r="LQU312" s="22"/>
      <c r="LQV312" s="22"/>
      <c r="LQW312" s="22"/>
      <c r="LQX312" s="22"/>
      <c r="LQY312" s="22"/>
      <c r="LQZ312" s="22"/>
      <c r="LRA312" s="22"/>
      <c r="LRB312" s="22"/>
      <c r="LRC312" s="22"/>
      <c r="LRD312" s="22"/>
      <c r="LRE312" s="22"/>
      <c r="LRF312" s="22"/>
      <c r="LRG312" s="22"/>
      <c r="LRH312" s="22"/>
      <c r="LRI312" s="22"/>
      <c r="LRJ312" s="22"/>
      <c r="LRK312" s="22"/>
      <c r="LRL312" s="22"/>
      <c r="LRM312" s="22"/>
      <c r="LRN312" s="22"/>
      <c r="LRO312" s="22"/>
      <c r="LRP312" s="22"/>
      <c r="LRQ312" s="22"/>
      <c r="LRR312" s="22"/>
      <c r="LRS312" s="22"/>
      <c r="LRT312" s="22"/>
      <c r="LRU312" s="22"/>
      <c r="LRV312" s="22"/>
      <c r="LRW312" s="22"/>
      <c r="LRX312" s="22"/>
      <c r="LRY312" s="22"/>
      <c r="LRZ312" s="22"/>
      <c r="LSA312" s="22"/>
      <c r="LSB312" s="22"/>
      <c r="LSC312" s="22"/>
      <c r="LSD312" s="22"/>
      <c r="LSE312" s="22"/>
      <c r="LSF312" s="22"/>
      <c r="LSG312" s="22"/>
      <c r="LSH312" s="22"/>
      <c r="LSI312" s="22"/>
      <c r="LSJ312" s="22"/>
      <c r="LSK312" s="22"/>
      <c r="LSL312" s="22"/>
      <c r="LSM312" s="22"/>
      <c r="LSN312" s="22"/>
      <c r="LSO312" s="22"/>
      <c r="LSP312" s="22"/>
      <c r="LSQ312" s="22"/>
      <c r="LSR312" s="22"/>
      <c r="LSS312" s="22"/>
      <c r="LST312" s="22"/>
      <c r="LSU312" s="22"/>
      <c r="LSV312" s="22"/>
      <c r="LSW312" s="22"/>
      <c r="LSX312" s="22"/>
      <c r="LSY312" s="22"/>
      <c r="LSZ312" s="22"/>
      <c r="LTA312" s="22"/>
      <c r="LTB312" s="22"/>
      <c r="LTC312" s="22"/>
      <c r="LTD312" s="22"/>
      <c r="LTE312" s="22"/>
      <c r="LTF312" s="22"/>
      <c r="LTG312" s="22"/>
      <c r="LTH312" s="22"/>
      <c r="LTI312" s="22"/>
      <c r="LTJ312" s="22"/>
      <c r="LTK312" s="22"/>
      <c r="LTL312" s="22"/>
      <c r="LTM312" s="22"/>
      <c r="LTN312" s="22"/>
      <c r="LTO312" s="22"/>
      <c r="LTP312" s="22"/>
      <c r="LTQ312" s="22"/>
      <c r="LTR312" s="22"/>
      <c r="LTS312" s="22"/>
      <c r="LTT312" s="22"/>
      <c r="LTU312" s="22"/>
      <c r="LTV312" s="22"/>
      <c r="LTW312" s="22"/>
      <c r="LTX312" s="22"/>
      <c r="LTY312" s="22"/>
      <c r="LTZ312" s="22"/>
      <c r="LUA312" s="22"/>
      <c r="LUB312" s="22"/>
      <c r="LUC312" s="22"/>
      <c r="LUD312" s="22"/>
      <c r="LUE312" s="22"/>
      <c r="LUF312" s="22"/>
      <c r="LUG312" s="22"/>
      <c r="LUH312" s="22"/>
      <c r="LUI312" s="22"/>
      <c r="LUJ312" s="22"/>
      <c r="LUK312" s="22"/>
      <c r="LUL312" s="22"/>
      <c r="LUM312" s="22"/>
      <c r="LUN312" s="22"/>
      <c r="LUO312" s="22"/>
      <c r="LUP312" s="22"/>
      <c r="LUQ312" s="22"/>
      <c r="LUR312" s="22"/>
      <c r="LUS312" s="22"/>
      <c r="LUT312" s="22"/>
      <c r="LUU312" s="22"/>
      <c r="LUV312" s="22"/>
      <c r="LUW312" s="22"/>
      <c r="LUX312" s="22"/>
      <c r="LUY312" s="22"/>
      <c r="LUZ312" s="22"/>
      <c r="LVA312" s="22"/>
      <c r="LVB312" s="22"/>
      <c r="LVC312" s="22"/>
      <c r="LVD312" s="22"/>
      <c r="LVE312" s="22"/>
      <c r="LVF312" s="22"/>
      <c r="LVG312" s="22"/>
      <c r="LVH312" s="22"/>
      <c r="LVI312" s="22"/>
      <c r="LVJ312" s="22"/>
      <c r="LVK312" s="22"/>
      <c r="LVL312" s="22"/>
      <c r="LVM312" s="22"/>
      <c r="LVN312" s="22"/>
      <c r="LVO312" s="22"/>
      <c r="LVP312" s="22"/>
      <c r="LVQ312" s="22"/>
      <c r="LVR312" s="22"/>
      <c r="LVS312" s="22"/>
      <c r="LVT312" s="22"/>
      <c r="LVU312" s="22"/>
      <c r="LVV312" s="22"/>
      <c r="LVW312" s="22"/>
      <c r="LVX312" s="22"/>
      <c r="LVY312" s="22"/>
      <c r="LVZ312" s="22"/>
      <c r="LWA312" s="22"/>
      <c r="LWB312" s="22"/>
      <c r="LWC312" s="22"/>
      <c r="LWD312" s="22"/>
      <c r="LWE312" s="22"/>
      <c r="LWF312" s="22"/>
      <c r="LWG312" s="22"/>
      <c r="LWH312" s="22"/>
      <c r="LWI312" s="22"/>
      <c r="LWJ312" s="22"/>
      <c r="LWK312" s="22"/>
      <c r="LWL312" s="22"/>
      <c r="LWM312" s="22"/>
      <c r="LWN312" s="22"/>
      <c r="LWO312" s="22"/>
      <c r="LWP312" s="22"/>
      <c r="LWQ312" s="22"/>
      <c r="LWR312" s="22"/>
      <c r="LWS312" s="22"/>
      <c r="LWT312" s="22"/>
      <c r="LWU312" s="22"/>
      <c r="LWV312" s="22"/>
      <c r="LWW312" s="22"/>
      <c r="LWX312" s="22"/>
      <c r="LWY312" s="22"/>
      <c r="LWZ312" s="22"/>
      <c r="LXA312" s="22"/>
      <c r="LXB312" s="22"/>
      <c r="LXC312" s="22"/>
      <c r="LXD312" s="22"/>
      <c r="LXE312" s="22"/>
      <c r="LXF312" s="22"/>
      <c r="LXG312" s="22"/>
      <c r="LXH312" s="22"/>
      <c r="LXI312" s="22"/>
      <c r="LXJ312" s="22"/>
      <c r="LXK312" s="22"/>
      <c r="LXL312" s="22"/>
      <c r="LXM312" s="22"/>
      <c r="LXN312" s="22"/>
      <c r="LXO312" s="22"/>
      <c r="LXP312" s="22"/>
      <c r="LXQ312" s="22"/>
      <c r="LXR312" s="22"/>
      <c r="LXS312" s="22"/>
      <c r="LXT312" s="22"/>
      <c r="LXU312" s="22"/>
      <c r="LXV312" s="22"/>
      <c r="LXW312" s="22"/>
      <c r="LXX312" s="22"/>
      <c r="LXY312" s="22"/>
      <c r="LXZ312" s="22"/>
      <c r="LYA312" s="22"/>
      <c r="LYB312" s="22"/>
      <c r="LYC312" s="22"/>
      <c r="LYD312" s="22"/>
      <c r="LYE312" s="22"/>
      <c r="LYF312" s="22"/>
      <c r="LYG312" s="22"/>
      <c r="LYH312" s="22"/>
      <c r="LYI312" s="22"/>
      <c r="LYJ312" s="22"/>
      <c r="LYK312" s="22"/>
      <c r="LYL312" s="22"/>
      <c r="LYM312" s="22"/>
      <c r="LYN312" s="22"/>
      <c r="LYO312" s="22"/>
      <c r="LYP312" s="22"/>
      <c r="LYQ312" s="22"/>
      <c r="LYR312" s="22"/>
      <c r="LYS312" s="22"/>
      <c r="LYT312" s="22"/>
      <c r="LYU312" s="22"/>
      <c r="LYV312" s="22"/>
      <c r="LYW312" s="22"/>
      <c r="LYX312" s="22"/>
      <c r="LYY312" s="22"/>
      <c r="LYZ312" s="22"/>
      <c r="LZA312" s="22"/>
      <c r="LZB312" s="22"/>
      <c r="LZC312" s="22"/>
      <c r="LZD312" s="22"/>
      <c r="LZE312" s="22"/>
      <c r="LZF312" s="22"/>
      <c r="LZG312" s="22"/>
      <c r="LZH312" s="22"/>
      <c r="LZI312" s="22"/>
      <c r="LZJ312" s="22"/>
      <c r="LZK312" s="22"/>
      <c r="LZL312" s="22"/>
      <c r="LZM312" s="22"/>
      <c r="LZN312" s="22"/>
      <c r="LZO312" s="22"/>
      <c r="LZP312" s="22"/>
      <c r="LZQ312" s="22"/>
      <c r="LZR312" s="22"/>
      <c r="LZS312" s="22"/>
      <c r="LZT312" s="22"/>
      <c r="LZU312" s="22"/>
      <c r="LZV312" s="22"/>
      <c r="LZW312" s="22"/>
      <c r="LZX312" s="22"/>
      <c r="LZY312" s="22"/>
      <c r="LZZ312" s="22"/>
      <c r="MAA312" s="22"/>
      <c r="MAB312" s="22"/>
      <c r="MAC312" s="22"/>
      <c r="MAD312" s="22"/>
      <c r="MAE312" s="22"/>
      <c r="MAF312" s="22"/>
      <c r="MAG312" s="22"/>
      <c r="MAH312" s="22"/>
      <c r="MAI312" s="22"/>
      <c r="MAJ312" s="22"/>
      <c r="MAK312" s="22"/>
      <c r="MAL312" s="22"/>
      <c r="MAM312" s="22"/>
      <c r="MAN312" s="22"/>
      <c r="MAO312" s="22"/>
      <c r="MAP312" s="22"/>
      <c r="MAQ312" s="22"/>
      <c r="MAR312" s="22"/>
      <c r="MAS312" s="22"/>
      <c r="MAT312" s="22"/>
      <c r="MAU312" s="22"/>
      <c r="MAV312" s="22"/>
      <c r="MAW312" s="22"/>
      <c r="MAX312" s="22"/>
      <c r="MAY312" s="22"/>
      <c r="MAZ312" s="22"/>
      <c r="MBA312" s="22"/>
      <c r="MBB312" s="22"/>
      <c r="MBC312" s="22"/>
      <c r="MBD312" s="22"/>
      <c r="MBE312" s="22"/>
      <c r="MBF312" s="22"/>
      <c r="MBG312" s="22"/>
      <c r="MBH312" s="22"/>
      <c r="MBI312" s="22"/>
      <c r="MBJ312" s="22"/>
      <c r="MBK312" s="22"/>
      <c r="MBL312" s="22"/>
      <c r="MBM312" s="22"/>
      <c r="MBN312" s="22"/>
      <c r="MBO312" s="22"/>
      <c r="MBP312" s="22"/>
      <c r="MBQ312" s="22"/>
      <c r="MBR312" s="22"/>
      <c r="MBS312" s="22"/>
      <c r="MBT312" s="22"/>
      <c r="MBU312" s="22"/>
      <c r="MBV312" s="22"/>
      <c r="MBW312" s="22"/>
      <c r="MBX312" s="22"/>
      <c r="MBY312" s="22"/>
      <c r="MBZ312" s="22"/>
      <c r="MCA312" s="22"/>
      <c r="MCB312" s="22"/>
      <c r="MCC312" s="22"/>
      <c r="MCD312" s="22"/>
      <c r="MCE312" s="22"/>
      <c r="MCF312" s="22"/>
      <c r="MCG312" s="22"/>
      <c r="MCH312" s="22"/>
      <c r="MCI312" s="22"/>
      <c r="MCJ312" s="22"/>
      <c r="MCK312" s="22"/>
      <c r="MCL312" s="22"/>
      <c r="MCM312" s="22"/>
      <c r="MCN312" s="22"/>
      <c r="MCO312" s="22"/>
      <c r="MCP312" s="22"/>
      <c r="MCQ312" s="22"/>
      <c r="MCR312" s="22"/>
      <c r="MCS312" s="22"/>
      <c r="MCT312" s="22"/>
      <c r="MCU312" s="22"/>
      <c r="MCV312" s="22"/>
      <c r="MCW312" s="22"/>
      <c r="MCX312" s="22"/>
      <c r="MCY312" s="22"/>
      <c r="MCZ312" s="22"/>
      <c r="MDA312" s="22"/>
      <c r="MDB312" s="22"/>
      <c r="MDC312" s="22"/>
      <c r="MDD312" s="22"/>
      <c r="MDE312" s="22"/>
      <c r="MDF312" s="22"/>
      <c r="MDG312" s="22"/>
      <c r="MDH312" s="22"/>
      <c r="MDI312" s="22"/>
      <c r="MDJ312" s="22"/>
      <c r="MDK312" s="22"/>
      <c r="MDL312" s="22"/>
      <c r="MDM312" s="22"/>
      <c r="MDN312" s="22"/>
      <c r="MDO312" s="22"/>
      <c r="MDP312" s="22"/>
      <c r="MDQ312" s="22"/>
      <c r="MDR312" s="22"/>
      <c r="MDS312" s="22"/>
      <c r="MDT312" s="22"/>
      <c r="MDU312" s="22"/>
      <c r="MDV312" s="22"/>
      <c r="MDW312" s="22"/>
      <c r="MDX312" s="22"/>
      <c r="MDY312" s="22"/>
      <c r="MDZ312" s="22"/>
      <c r="MEA312" s="22"/>
      <c r="MEB312" s="22"/>
      <c r="MEC312" s="22"/>
      <c r="MED312" s="22"/>
      <c r="MEE312" s="22"/>
      <c r="MEF312" s="22"/>
      <c r="MEG312" s="22"/>
      <c r="MEH312" s="22"/>
      <c r="MEI312" s="22"/>
      <c r="MEJ312" s="22"/>
      <c r="MEK312" s="22"/>
      <c r="MEL312" s="22"/>
      <c r="MEM312" s="22"/>
      <c r="MEN312" s="22"/>
      <c r="MEO312" s="22"/>
      <c r="MEP312" s="22"/>
      <c r="MEQ312" s="22"/>
      <c r="MER312" s="22"/>
      <c r="MES312" s="22"/>
      <c r="MET312" s="22"/>
      <c r="MEU312" s="22"/>
      <c r="MEV312" s="22"/>
      <c r="MEW312" s="22"/>
      <c r="MEX312" s="22"/>
      <c r="MEY312" s="22"/>
      <c r="MEZ312" s="22"/>
      <c r="MFA312" s="22"/>
      <c r="MFB312" s="22"/>
      <c r="MFC312" s="22"/>
      <c r="MFD312" s="22"/>
      <c r="MFE312" s="22"/>
      <c r="MFF312" s="22"/>
      <c r="MFG312" s="22"/>
      <c r="MFH312" s="22"/>
      <c r="MFI312" s="22"/>
      <c r="MFJ312" s="22"/>
      <c r="MFK312" s="22"/>
      <c r="MFL312" s="22"/>
      <c r="MFM312" s="22"/>
      <c r="MFN312" s="22"/>
      <c r="MFO312" s="22"/>
      <c r="MFP312" s="22"/>
      <c r="MFQ312" s="22"/>
      <c r="MFR312" s="22"/>
      <c r="MFS312" s="22"/>
      <c r="MFT312" s="22"/>
      <c r="MFU312" s="22"/>
      <c r="MFV312" s="22"/>
      <c r="MFW312" s="22"/>
      <c r="MFX312" s="22"/>
      <c r="MFY312" s="22"/>
      <c r="MFZ312" s="22"/>
      <c r="MGA312" s="22"/>
      <c r="MGB312" s="22"/>
      <c r="MGC312" s="22"/>
      <c r="MGD312" s="22"/>
      <c r="MGE312" s="22"/>
      <c r="MGF312" s="22"/>
      <c r="MGG312" s="22"/>
      <c r="MGH312" s="22"/>
      <c r="MGI312" s="22"/>
      <c r="MGJ312" s="22"/>
      <c r="MGK312" s="22"/>
      <c r="MGL312" s="22"/>
      <c r="MGM312" s="22"/>
      <c r="MGN312" s="22"/>
      <c r="MGO312" s="22"/>
      <c r="MGP312" s="22"/>
      <c r="MGQ312" s="22"/>
      <c r="MGR312" s="22"/>
      <c r="MGS312" s="22"/>
      <c r="MGT312" s="22"/>
      <c r="MGU312" s="22"/>
      <c r="MGV312" s="22"/>
      <c r="MGW312" s="22"/>
      <c r="MGX312" s="22"/>
      <c r="MGY312" s="22"/>
      <c r="MGZ312" s="22"/>
      <c r="MHA312" s="22"/>
      <c r="MHB312" s="22"/>
      <c r="MHC312" s="22"/>
      <c r="MHD312" s="22"/>
      <c r="MHE312" s="22"/>
      <c r="MHF312" s="22"/>
      <c r="MHG312" s="22"/>
      <c r="MHH312" s="22"/>
      <c r="MHI312" s="22"/>
      <c r="MHJ312" s="22"/>
      <c r="MHK312" s="22"/>
      <c r="MHL312" s="22"/>
      <c r="MHM312" s="22"/>
      <c r="MHN312" s="22"/>
      <c r="MHO312" s="22"/>
      <c r="MHP312" s="22"/>
      <c r="MHQ312" s="22"/>
      <c r="MHR312" s="22"/>
      <c r="MHS312" s="22"/>
      <c r="MHT312" s="22"/>
      <c r="MHU312" s="22"/>
      <c r="MHV312" s="22"/>
      <c r="MHW312" s="22"/>
      <c r="MHX312" s="22"/>
      <c r="MHY312" s="22"/>
      <c r="MHZ312" s="22"/>
      <c r="MIA312" s="22"/>
      <c r="MIB312" s="22"/>
      <c r="MIC312" s="22"/>
      <c r="MID312" s="22"/>
      <c r="MIE312" s="22"/>
      <c r="MIF312" s="22"/>
      <c r="MIG312" s="22"/>
      <c r="MIH312" s="22"/>
      <c r="MII312" s="22"/>
      <c r="MIJ312" s="22"/>
      <c r="MIK312" s="22"/>
      <c r="MIL312" s="22"/>
      <c r="MIM312" s="22"/>
      <c r="MIN312" s="22"/>
      <c r="MIO312" s="22"/>
      <c r="MIP312" s="22"/>
      <c r="MIQ312" s="22"/>
      <c r="MIR312" s="22"/>
      <c r="MIS312" s="22"/>
      <c r="MIT312" s="22"/>
      <c r="MIU312" s="22"/>
      <c r="MIV312" s="22"/>
      <c r="MIW312" s="22"/>
      <c r="MIX312" s="22"/>
      <c r="MIY312" s="22"/>
      <c r="MIZ312" s="22"/>
      <c r="MJA312" s="22"/>
      <c r="MJB312" s="22"/>
      <c r="MJC312" s="22"/>
      <c r="MJD312" s="22"/>
      <c r="MJE312" s="22"/>
      <c r="MJF312" s="22"/>
      <c r="MJG312" s="22"/>
      <c r="MJH312" s="22"/>
      <c r="MJI312" s="22"/>
      <c r="MJJ312" s="22"/>
      <c r="MJK312" s="22"/>
      <c r="MJL312" s="22"/>
      <c r="MJM312" s="22"/>
      <c r="MJN312" s="22"/>
      <c r="MJO312" s="22"/>
      <c r="MJP312" s="22"/>
      <c r="MJQ312" s="22"/>
      <c r="MJR312" s="22"/>
      <c r="MJS312" s="22"/>
      <c r="MJT312" s="22"/>
      <c r="MJU312" s="22"/>
      <c r="MJV312" s="22"/>
      <c r="MJW312" s="22"/>
      <c r="MJX312" s="22"/>
      <c r="MJY312" s="22"/>
      <c r="MJZ312" s="22"/>
      <c r="MKA312" s="22"/>
      <c r="MKB312" s="22"/>
      <c r="MKC312" s="22"/>
      <c r="MKD312" s="22"/>
      <c r="MKE312" s="22"/>
      <c r="MKF312" s="22"/>
      <c r="MKG312" s="22"/>
      <c r="MKH312" s="22"/>
      <c r="MKI312" s="22"/>
      <c r="MKJ312" s="22"/>
      <c r="MKK312" s="22"/>
      <c r="MKL312" s="22"/>
      <c r="MKM312" s="22"/>
      <c r="MKN312" s="22"/>
      <c r="MKO312" s="22"/>
      <c r="MKP312" s="22"/>
      <c r="MKQ312" s="22"/>
      <c r="MKR312" s="22"/>
      <c r="MKS312" s="22"/>
      <c r="MKT312" s="22"/>
      <c r="MKU312" s="22"/>
      <c r="MKV312" s="22"/>
      <c r="MKW312" s="22"/>
      <c r="MKX312" s="22"/>
      <c r="MKY312" s="22"/>
      <c r="MKZ312" s="22"/>
      <c r="MLA312" s="22"/>
      <c r="MLB312" s="22"/>
      <c r="MLC312" s="22"/>
      <c r="MLD312" s="22"/>
      <c r="MLE312" s="22"/>
      <c r="MLF312" s="22"/>
      <c r="MLG312" s="22"/>
      <c r="MLH312" s="22"/>
      <c r="MLI312" s="22"/>
      <c r="MLJ312" s="22"/>
      <c r="MLK312" s="22"/>
      <c r="MLL312" s="22"/>
      <c r="MLM312" s="22"/>
      <c r="MLN312" s="22"/>
      <c r="MLO312" s="22"/>
      <c r="MLP312" s="22"/>
      <c r="MLQ312" s="22"/>
      <c r="MLR312" s="22"/>
      <c r="MLS312" s="22"/>
      <c r="MLT312" s="22"/>
      <c r="MLU312" s="22"/>
      <c r="MLV312" s="22"/>
      <c r="MLW312" s="22"/>
      <c r="MLX312" s="22"/>
      <c r="MLY312" s="22"/>
      <c r="MLZ312" s="22"/>
      <c r="MMA312" s="22"/>
      <c r="MMB312" s="22"/>
      <c r="MMC312" s="22"/>
      <c r="MMD312" s="22"/>
      <c r="MME312" s="22"/>
      <c r="MMF312" s="22"/>
      <c r="MMG312" s="22"/>
      <c r="MMH312" s="22"/>
      <c r="MMI312" s="22"/>
      <c r="MMJ312" s="22"/>
      <c r="MMK312" s="22"/>
      <c r="MML312" s="22"/>
      <c r="MMM312" s="22"/>
      <c r="MMN312" s="22"/>
      <c r="MMO312" s="22"/>
      <c r="MMP312" s="22"/>
      <c r="MMQ312" s="22"/>
      <c r="MMR312" s="22"/>
      <c r="MMS312" s="22"/>
      <c r="MMT312" s="22"/>
      <c r="MMU312" s="22"/>
      <c r="MMV312" s="22"/>
      <c r="MMW312" s="22"/>
      <c r="MMX312" s="22"/>
      <c r="MMY312" s="22"/>
      <c r="MMZ312" s="22"/>
      <c r="MNA312" s="22"/>
      <c r="MNB312" s="22"/>
      <c r="MNC312" s="22"/>
      <c r="MND312" s="22"/>
      <c r="MNE312" s="22"/>
      <c r="MNF312" s="22"/>
      <c r="MNG312" s="22"/>
      <c r="MNH312" s="22"/>
      <c r="MNI312" s="22"/>
      <c r="MNJ312" s="22"/>
      <c r="MNK312" s="22"/>
      <c r="MNL312" s="22"/>
      <c r="MNM312" s="22"/>
      <c r="MNN312" s="22"/>
      <c r="MNO312" s="22"/>
      <c r="MNP312" s="22"/>
      <c r="MNQ312" s="22"/>
      <c r="MNR312" s="22"/>
      <c r="MNS312" s="22"/>
      <c r="MNT312" s="22"/>
      <c r="MNU312" s="22"/>
      <c r="MNV312" s="22"/>
      <c r="MNW312" s="22"/>
      <c r="MNX312" s="22"/>
      <c r="MNY312" s="22"/>
      <c r="MNZ312" s="22"/>
      <c r="MOA312" s="22"/>
      <c r="MOB312" s="22"/>
      <c r="MOC312" s="22"/>
      <c r="MOD312" s="22"/>
      <c r="MOE312" s="22"/>
      <c r="MOF312" s="22"/>
      <c r="MOG312" s="22"/>
      <c r="MOH312" s="22"/>
      <c r="MOI312" s="22"/>
      <c r="MOJ312" s="22"/>
      <c r="MOK312" s="22"/>
      <c r="MOL312" s="22"/>
      <c r="MOM312" s="22"/>
      <c r="MON312" s="22"/>
      <c r="MOO312" s="22"/>
      <c r="MOP312" s="22"/>
      <c r="MOQ312" s="22"/>
      <c r="MOR312" s="22"/>
      <c r="MOS312" s="22"/>
      <c r="MOT312" s="22"/>
      <c r="MOU312" s="22"/>
      <c r="MOV312" s="22"/>
      <c r="MOW312" s="22"/>
      <c r="MOX312" s="22"/>
      <c r="MOY312" s="22"/>
      <c r="MOZ312" s="22"/>
      <c r="MPA312" s="22"/>
      <c r="MPB312" s="22"/>
      <c r="MPC312" s="22"/>
      <c r="MPD312" s="22"/>
      <c r="MPE312" s="22"/>
      <c r="MPF312" s="22"/>
      <c r="MPG312" s="22"/>
      <c r="MPH312" s="22"/>
      <c r="MPI312" s="22"/>
      <c r="MPJ312" s="22"/>
      <c r="MPK312" s="22"/>
      <c r="MPL312" s="22"/>
      <c r="MPM312" s="22"/>
      <c r="MPN312" s="22"/>
      <c r="MPO312" s="22"/>
      <c r="MPP312" s="22"/>
      <c r="MPQ312" s="22"/>
      <c r="MPR312" s="22"/>
      <c r="MPS312" s="22"/>
      <c r="MPT312" s="22"/>
      <c r="MPU312" s="22"/>
      <c r="MPV312" s="22"/>
      <c r="MPW312" s="22"/>
      <c r="MPX312" s="22"/>
      <c r="MPY312" s="22"/>
      <c r="MPZ312" s="22"/>
      <c r="MQA312" s="22"/>
      <c r="MQB312" s="22"/>
      <c r="MQC312" s="22"/>
      <c r="MQD312" s="22"/>
      <c r="MQE312" s="22"/>
      <c r="MQF312" s="22"/>
      <c r="MQG312" s="22"/>
      <c r="MQH312" s="22"/>
      <c r="MQI312" s="22"/>
      <c r="MQJ312" s="22"/>
      <c r="MQK312" s="22"/>
      <c r="MQL312" s="22"/>
      <c r="MQM312" s="22"/>
      <c r="MQN312" s="22"/>
      <c r="MQO312" s="22"/>
      <c r="MQP312" s="22"/>
      <c r="MQQ312" s="22"/>
      <c r="MQR312" s="22"/>
      <c r="MQS312" s="22"/>
      <c r="MQT312" s="22"/>
      <c r="MQU312" s="22"/>
      <c r="MQV312" s="22"/>
      <c r="MQW312" s="22"/>
      <c r="MQX312" s="22"/>
      <c r="MQY312" s="22"/>
      <c r="MQZ312" s="22"/>
      <c r="MRA312" s="22"/>
      <c r="MRB312" s="22"/>
      <c r="MRC312" s="22"/>
      <c r="MRD312" s="22"/>
      <c r="MRE312" s="22"/>
      <c r="MRF312" s="22"/>
      <c r="MRG312" s="22"/>
      <c r="MRH312" s="22"/>
      <c r="MRI312" s="22"/>
      <c r="MRJ312" s="22"/>
      <c r="MRK312" s="22"/>
      <c r="MRL312" s="22"/>
      <c r="MRM312" s="22"/>
      <c r="MRN312" s="22"/>
      <c r="MRO312" s="22"/>
      <c r="MRP312" s="22"/>
      <c r="MRQ312" s="22"/>
      <c r="MRR312" s="22"/>
      <c r="MRS312" s="22"/>
      <c r="MRT312" s="22"/>
      <c r="MRU312" s="22"/>
      <c r="MRV312" s="22"/>
      <c r="MRW312" s="22"/>
      <c r="MRX312" s="22"/>
      <c r="MRY312" s="22"/>
      <c r="MRZ312" s="22"/>
      <c r="MSA312" s="22"/>
      <c r="MSB312" s="22"/>
      <c r="MSC312" s="22"/>
      <c r="MSD312" s="22"/>
      <c r="MSE312" s="22"/>
      <c r="MSF312" s="22"/>
      <c r="MSG312" s="22"/>
      <c r="MSH312" s="22"/>
      <c r="MSI312" s="22"/>
      <c r="MSJ312" s="22"/>
      <c r="MSK312" s="22"/>
      <c r="MSL312" s="22"/>
      <c r="MSM312" s="22"/>
      <c r="MSN312" s="22"/>
      <c r="MSO312" s="22"/>
      <c r="MSP312" s="22"/>
      <c r="MSQ312" s="22"/>
      <c r="MSR312" s="22"/>
      <c r="MSS312" s="22"/>
      <c r="MST312" s="22"/>
      <c r="MSU312" s="22"/>
      <c r="MSV312" s="22"/>
      <c r="MSW312" s="22"/>
      <c r="MSX312" s="22"/>
      <c r="MSY312" s="22"/>
      <c r="MSZ312" s="22"/>
      <c r="MTA312" s="22"/>
      <c r="MTB312" s="22"/>
      <c r="MTC312" s="22"/>
      <c r="MTD312" s="22"/>
      <c r="MTE312" s="22"/>
      <c r="MTF312" s="22"/>
      <c r="MTG312" s="22"/>
      <c r="MTH312" s="22"/>
      <c r="MTI312" s="22"/>
      <c r="MTJ312" s="22"/>
      <c r="MTK312" s="22"/>
      <c r="MTL312" s="22"/>
      <c r="MTM312" s="22"/>
      <c r="MTN312" s="22"/>
      <c r="MTO312" s="22"/>
      <c r="MTP312" s="22"/>
      <c r="MTQ312" s="22"/>
      <c r="MTR312" s="22"/>
      <c r="MTS312" s="22"/>
      <c r="MTT312" s="22"/>
      <c r="MTU312" s="22"/>
      <c r="MTV312" s="22"/>
      <c r="MTW312" s="22"/>
      <c r="MTX312" s="22"/>
      <c r="MTY312" s="22"/>
      <c r="MTZ312" s="22"/>
      <c r="MUA312" s="22"/>
      <c r="MUB312" s="22"/>
      <c r="MUC312" s="22"/>
      <c r="MUD312" s="22"/>
      <c r="MUE312" s="22"/>
      <c r="MUF312" s="22"/>
      <c r="MUG312" s="22"/>
      <c r="MUH312" s="22"/>
      <c r="MUI312" s="22"/>
      <c r="MUJ312" s="22"/>
      <c r="MUK312" s="22"/>
      <c r="MUL312" s="22"/>
      <c r="MUM312" s="22"/>
      <c r="MUN312" s="22"/>
      <c r="MUO312" s="22"/>
      <c r="MUP312" s="22"/>
      <c r="MUQ312" s="22"/>
      <c r="MUR312" s="22"/>
      <c r="MUS312" s="22"/>
      <c r="MUT312" s="22"/>
      <c r="MUU312" s="22"/>
      <c r="MUV312" s="22"/>
      <c r="MUW312" s="22"/>
      <c r="MUX312" s="22"/>
      <c r="MUY312" s="22"/>
      <c r="MUZ312" s="22"/>
      <c r="MVA312" s="22"/>
      <c r="MVB312" s="22"/>
      <c r="MVC312" s="22"/>
      <c r="MVD312" s="22"/>
      <c r="MVE312" s="22"/>
      <c r="MVF312" s="22"/>
      <c r="MVG312" s="22"/>
      <c r="MVH312" s="22"/>
      <c r="MVI312" s="22"/>
      <c r="MVJ312" s="22"/>
      <c r="MVK312" s="22"/>
      <c r="MVL312" s="22"/>
      <c r="MVM312" s="22"/>
      <c r="MVN312" s="22"/>
      <c r="MVO312" s="22"/>
      <c r="MVP312" s="22"/>
      <c r="MVQ312" s="22"/>
      <c r="MVR312" s="22"/>
      <c r="MVS312" s="22"/>
      <c r="MVT312" s="22"/>
      <c r="MVU312" s="22"/>
      <c r="MVV312" s="22"/>
      <c r="MVW312" s="22"/>
      <c r="MVX312" s="22"/>
      <c r="MVY312" s="22"/>
      <c r="MVZ312" s="22"/>
      <c r="MWA312" s="22"/>
      <c r="MWB312" s="22"/>
      <c r="MWC312" s="22"/>
      <c r="MWD312" s="22"/>
      <c r="MWE312" s="22"/>
      <c r="MWF312" s="22"/>
      <c r="MWG312" s="22"/>
      <c r="MWH312" s="22"/>
      <c r="MWI312" s="22"/>
      <c r="MWJ312" s="22"/>
      <c r="MWK312" s="22"/>
      <c r="MWL312" s="22"/>
      <c r="MWM312" s="22"/>
      <c r="MWN312" s="22"/>
      <c r="MWO312" s="22"/>
      <c r="MWP312" s="22"/>
      <c r="MWQ312" s="22"/>
      <c r="MWR312" s="22"/>
      <c r="MWS312" s="22"/>
      <c r="MWT312" s="22"/>
      <c r="MWU312" s="22"/>
      <c r="MWV312" s="22"/>
      <c r="MWW312" s="22"/>
      <c r="MWX312" s="22"/>
      <c r="MWY312" s="22"/>
      <c r="MWZ312" s="22"/>
      <c r="MXA312" s="22"/>
      <c r="MXB312" s="22"/>
      <c r="MXC312" s="22"/>
      <c r="MXD312" s="22"/>
      <c r="MXE312" s="22"/>
      <c r="MXF312" s="22"/>
      <c r="MXG312" s="22"/>
      <c r="MXH312" s="22"/>
      <c r="MXI312" s="22"/>
      <c r="MXJ312" s="22"/>
      <c r="MXK312" s="22"/>
      <c r="MXL312" s="22"/>
      <c r="MXM312" s="22"/>
      <c r="MXN312" s="22"/>
      <c r="MXO312" s="22"/>
      <c r="MXP312" s="22"/>
      <c r="MXQ312" s="22"/>
      <c r="MXR312" s="22"/>
      <c r="MXS312" s="22"/>
      <c r="MXT312" s="22"/>
      <c r="MXU312" s="22"/>
      <c r="MXV312" s="22"/>
      <c r="MXW312" s="22"/>
      <c r="MXX312" s="22"/>
      <c r="MXY312" s="22"/>
      <c r="MXZ312" s="22"/>
      <c r="MYA312" s="22"/>
      <c r="MYB312" s="22"/>
      <c r="MYC312" s="22"/>
      <c r="MYD312" s="22"/>
      <c r="MYE312" s="22"/>
      <c r="MYF312" s="22"/>
      <c r="MYG312" s="22"/>
      <c r="MYH312" s="22"/>
      <c r="MYI312" s="22"/>
      <c r="MYJ312" s="22"/>
      <c r="MYK312" s="22"/>
      <c r="MYL312" s="22"/>
      <c r="MYM312" s="22"/>
      <c r="MYN312" s="22"/>
      <c r="MYO312" s="22"/>
      <c r="MYP312" s="22"/>
      <c r="MYQ312" s="22"/>
      <c r="MYR312" s="22"/>
      <c r="MYS312" s="22"/>
      <c r="MYT312" s="22"/>
      <c r="MYU312" s="22"/>
      <c r="MYV312" s="22"/>
      <c r="MYW312" s="22"/>
      <c r="MYX312" s="22"/>
      <c r="MYY312" s="22"/>
      <c r="MYZ312" s="22"/>
      <c r="MZA312" s="22"/>
      <c r="MZB312" s="22"/>
      <c r="MZC312" s="22"/>
      <c r="MZD312" s="22"/>
      <c r="MZE312" s="22"/>
      <c r="MZF312" s="22"/>
      <c r="MZG312" s="22"/>
      <c r="MZH312" s="22"/>
      <c r="MZI312" s="22"/>
      <c r="MZJ312" s="22"/>
      <c r="MZK312" s="22"/>
      <c r="MZL312" s="22"/>
      <c r="MZM312" s="22"/>
      <c r="MZN312" s="22"/>
      <c r="MZO312" s="22"/>
      <c r="MZP312" s="22"/>
      <c r="MZQ312" s="22"/>
      <c r="MZR312" s="22"/>
      <c r="MZS312" s="22"/>
      <c r="MZT312" s="22"/>
      <c r="MZU312" s="22"/>
      <c r="MZV312" s="22"/>
      <c r="MZW312" s="22"/>
      <c r="MZX312" s="22"/>
      <c r="MZY312" s="22"/>
      <c r="MZZ312" s="22"/>
      <c r="NAA312" s="22"/>
      <c r="NAB312" s="22"/>
      <c r="NAC312" s="22"/>
      <c r="NAD312" s="22"/>
      <c r="NAE312" s="22"/>
      <c r="NAF312" s="22"/>
      <c r="NAG312" s="22"/>
      <c r="NAH312" s="22"/>
      <c r="NAI312" s="22"/>
      <c r="NAJ312" s="22"/>
      <c r="NAK312" s="22"/>
      <c r="NAL312" s="22"/>
      <c r="NAM312" s="22"/>
      <c r="NAN312" s="22"/>
      <c r="NAO312" s="22"/>
      <c r="NAP312" s="22"/>
      <c r="NAQ312" s="22"/>
      <c r="NAR312" s="22"/>
      <c r="NAS312" s="22"/>
      <c r="NAT312" s="22"/>
      <c r="NAU312" s="22"/>
      <c r="NAV312" s="22"/>
      <c r="NAW312" s="22"/>
      <c r="NAX312" s="22"/>
      <c r="NAY312" s="22"/>
      <c r="NAZ312" s="22"/>
      <c r="NBA312" s="22"/>
      <c r="NBB312" s="22"/>
      <c r="NBC312" s="22"/>
      <c r="NBD312" s="22"/>
      <c r="NBE312" s="22"/>
      <c r="NBF312" s="22"/>
      <c r="NBG312" s="22"/>
      <c r="NBH312" s="22"/>
      <c r="NBI312" s="22"/>
      <c r="NBJ312" s="22"/>
      <c r="NBK312" s="22"/>
      <c r="NBL312" s="22"/>
      <c r="NBM312" s="22"/>
      <c r="NBN312" s="22"/>
      <c r="NBO312" s="22"/>
      <c r="NBP312" s="22"/>
      <c r="NBQ312" s="22"/>
      <c r="NBR312" s="22"/>
      <c r="NBS312" s="22"/>
      <c r="NBT312" s="22"/>
      <c r="NBU312" s="22"/>
      <c r="NBV312" s="22"/>
      <c r="NBW312" s="22"/>
      <c r="NBX312" s="22"/>
      <c r="NBY312" s="22"/>
      <c r="NBZ312" s="22"/>
      <c r="NCA312" s="22"/>
      <c r="NCB312" s="22"/>
      <c r="NCC312" s="22"/>
      <c r="NCD312" s="22"/>
      <c r="NCE312" s="22"/>
      <c r="NCF312" s="22"/>
      <c r="NCG312" s="22"/>
      <c r="NCH312" s="22"/>
      <c r="NCI312" s="22"/>
      <c r="NCJ312" s="22"/>
      <c r="NCK312" s="22"/>
      <c r="NCL312" s="22"/>
      <c r="NCM312" s="22"/>
      <c r="NCN312" s="22"/>
      <c r="NCO312" s="22"/>
      <c r="NCP312" s="22"/>
      <c r="NCQ312" s="22"/>
      <c r="NCR312" s="22"/>
      <c r="NCS312" s="22"/>
      <c r="NCT312" s="22"/>
      <c r="NCU312" s="22"/>
      <c r="NCV312" s="22"/>
      <c r="NCW312" s="22"/>
      <c r="NCX312" s="22"/>
      <c r="NCY312" s="22"/>
      <c r="NCZ312" s="22"/>
      <c r="NDA312" s="22"/>
      <c r="NDB312" s="22"/>
      <c r="NDC312" s="22"/>
      <c r="NDD312" s="22"/>
      <c r="NDE312" s="22"/>
      <c r="NDF312" s="22"/>
      <c r="NDG312" s="22"/>
      <c r="NDH312" s="22"/>
      <c r="NDI312" s="22"/>
      <c r="NDJ312" s="22"/>
      <c r="NDK312" s="22"/>
      <c r="NDL312" s="22"/>
      <c r="NDM312" s="22"/>
      <c r="NDN312" s="22"/>
      <c r="NDO312" s="22"/>
      <c r="NDP312" s="22"/>
      <c r="NDQ312" s="22"/>
      <c r="NDR312" s="22"/>
      <c r="NDS312" s="22"/>
      <c r="NDT312" s="22"/>
      <c r="NDU312" s="22"/>
      <c r="NDV312" s="22"/>
      <c r="NDW312" s="22"/>
      <c r="NDX312" s="22"/>
      <c r="NDY312" s="22"/>
      <c r="NDZ312" s="22"/>
      <c r="NEA312" s="22"/>
      <c r="NEB312" s="22"/>
      <c r="NEC312" s="22"/>
      <c r="NED312" s="22"/>
      <c r="NEE312" s="22"/>
      <c r="NEF312" s="22"/>
      <c r="NEG312" s="22"/>
      <c r="NEH312" s="22"/>
      <c r="NEI312" s="22"/>
      <c r="NEJ312" s="22"/>
      <c r="NEK312" s="22"/>
      <c r="NEL312" s="22"/>
      <c r="NEM312" s="22"/>
      <c r="NEN312" s="22"/>
      <c r="NEO312" s="22"/>
      <c r="NEP312" s="22"/>
      <c r="NEQ312" s="22"/>
      <c r="NER312" s="22"/>
      <c r="NES312" s="22"/>
      <c r="NET312" s="22"/>
      <c r="NEU312" s="22"/>
      <c r="NEV312" s="22"/>
      <c r="NEW312" s="22"/>
      <c r="NEX312" s="22"/>
      <c r="NEY312" s="22"/>
      <c r="NEZ312" s="22"/>
      <c r="NFA312" s="22"/>
      <c r="NFB312" s="22"/>
      <c r="NFC312" s="22"/>
      <c r="NFD312" s="22"/>
      <c r="NFE312" s="22"/>
      <c r="NFF312" s="22"/>
      <c r="NFG312" s="22"/>
      <c r="NFH312" s="22"/>
      <c r="NFI312" s="22"/>
      <c r="NFJ312" s="22"/>
      <c r="NFK312" s="22"/>
      <c r="NFL312" s="22"/>
      <c r="NFM312" s="22"/>
      <c r="NFN312" s="22"/>
      <c r="NFO312" s="22"/>
      <c r="NFP312" s="22"/>
      <c r="NFQ312" s="22"/>
      <c r="NFR312" s="22"/>
      <c r="NFS312" s="22"/>
      <c r="NFT312" s="22"/>
      <c r="NFU312" s="22"/>
      <c r="NFV312" s="22"/>
      <c r="NFW312" s="22"/>
      <c r="NFX312" s="22"/>
      <c r="NFY312" s="22"/>
      <c r="NFZ312" s="22"/>
      <c r="NGA312" s="22"/>
      <c r="NGB312" s="22"/>
      <c r="NGC312" s="22"/>
      <c r="NGD312" s="22"/>
      <c r="NGE312" s="22"/>
      <c r="NGF312" s="22"/>
      <c r="NGG312" s="22"/>
      <c r="NGH312" s="22"/>
      <c r="NGI312" s="22"/>
      <c r="NGJ312" s="22"/>
      <c r="NGK312" s="22"/>
      <c r="NGL312" s="22"/>
      <c r="NGM312" s="22"/>
      <c r="NGN312" s="22"/>
      <c r="NGO312" s="22"/>
      <c r="NGP312" s="22"/>
      <c r="NGQ312" s="22"/>
      <c r="NGR312" s="22"/>
      <c r="NGS312" s="22"/>
      <c r="NGT312" s="22"/>
      <c r="NGU312" s="22"/>
      <c r="NGV312" s="22"/>
      <c r="NGW312" s="22"/>
      <c r="NGX312" s="22"/>
      <c r="NGY312" s="22"/>
      <c r="NGZ312" s="22"/>
      <c r="NHA312" s="22"/>
      <c r="NHB312" s="22"/>
      <c r="NHC312" s="22"/>
      <c r="NHD312" s="22"/>
      <c r="NHE312" s="22"/>
      <c r="NHF312" s="22"/>
      <c r="NHG312" s="22"/>
      <c r="NHH312" s="22"/>
      <c r="NHI312" s="22"/>
      <c r="NHJ312" s="22"/>
      <c r="NHK312" s="22"/>
      <c r="NHL312" s="22"/>
      <c r="NHM312" s="22"/>
      <c r="NHN312" s="22"/>
      <c r="NHO312" s="22"/>
      <c r="NHP312" s="22"/>
      <c r="NHQ312" s="22"/>
      <c r="NHR312" s="22"/>
      <c r="NHS312" s="22"/>
      <c r="NHT312" s="22"/>
      <c r="NHU312" s="22"/>
      <c r="NHV312" s="22"/>
      <c r="NHW312" s="22"/>
      <c r="NHX312" s="22"/>
      <c r="NHY312" s="22"/>
      <c r="NHZ312" s="22"/>
      <c r="NIA312" s="22"/>
      <c r="NIB312" s="22"/>
      <c r="NIC312" s="22"/>
      <c r="NID312" s="22"/>
      <c r="NIE312" s="22"/>
      <c r="NIF312" s="22"/>
      <c r="NIG312" s="22"/>
      <c r="NIH312" s="22"/>
      <c r="NII312" s="22"/>
      <c r="NIJ312" s="22"/>
      <c r="NIK312" s="22"/>
      <c r="NIL312" s="22"/>
      <c r="NIM312" s="22"/>
      <c r="NIN312" s="22"/>
      <c r="NIO312" s="22"/>
      <c r="NIP312" s="22"/>
      <c r="NIQ312" s="22"/>
      <c r="NIR312" s="22"/>
      <c r="NIS312" s="22"/>
      <c r="NIT312" s="22"/>
      <c r="NIU312" s="22"/>
      <c r="NIV312" s="22"/>
      <c r="NIW312" s="22"/>
      <c r="NIX312" s="22"/>
      <c r="NIY312" s="22"/>
      <c r="NIZ312" s="22"/>
      <c r="NJA312" s="22"/>
      <c r="NJB312" s="22"/>
      <c r="NJC312" s="22"/>
      <c r="NJD312" s="22"/>
      <c r="NJE312" s="22"/>
      <c r="NJF312" s="22"/>
      <c r="NJG312" s="22"/>
      <c r="NJH312" s="22"/>
      <c r="NJI312" s="22"/>
      <c r="NJJ312" s="22"/>
      <c r="NJK312" s="22"/>
      <c r="NJL312" s="22"/>
      <c r="NJM312" s="22"/>
      <c r="NJN312" s="22"/>
      <c r="NJO312" s="22"/>
      <c r="NJP312" s="22"/>
      <c r="NJQ312" s="22"/>
      <c r="NJR312" s="22"/>
      <c r="NJS312" s="22"/>
      <c r="NJT312" s="22"/>
      <c r="NJU312" s="22"/>
      <c r="NJV312" s="22"/>
      <c r="NJW312" s="22"/>
      <c r="NJX312" s="22"/>
      <c r="NJY312" s="22"/>
      <c r="NJZ312" s="22"/>
      <c r="NKA312" s="22"/>
      <c r="NKB312" s="22"/>
      <c r="NKC312" s="22"/>
      <c r="NKD312" s="22"/>
      <c r="NKE312" s="22"/>
      <c r="NKF312" s="22"/>
      <c r="NKG312" s="22"/>
      <c r="NKH312" s="22"/>
      <c r="NKI312" s="22"/>
      <c r="NKJ312" s="22"/>
      <c r="NKK312" s="22"/>
      <c r="NKL312" s="22"/>
      <c r="NKM312" s="22"/>
      <c r="NKN312" s="22"/>
      <c r="NKO312" s="22"/>
      <c r="NKP312" s="22"/>
      <c r="NKQ312" s="22"/>
      <c r="NKR312" s="22"/>
      <c r="NKS312" s="22"/>
      <c r="NKT312" s="22"/>
      <c r="NKU312" s="22"/>
      <c r="NKV312" s="22"/>
      <c r="NKW312" s="22"/>
      <c r="NKX312" s="22"/>
      <c r="NKY312" s="22"/>
      <c r="NKZ312" s="22"/>
      <c r="NLA312" s="22"/>
      <c r="NLB312" s="22"/>
      <c r="NLC312" s="22"/>
      <c r="NLD312" s="22"/>
      <c r="NLE312" s="22"/>
      <c r="NLF312" s="22"/>
      <c r="NLG312" s="22"/>
      <c r="NLH312" s="22"/>
      <c r="NLI312" s="22"/>
      <c r="NLJ312" s="22"/>
      <c r="NLK312" s="22"/>
      <c r="NLL312" s="22"/>
      <c r="NLM312" s="22"/>
      <c r="NLN312" s="22"/>
      <c r="NLO312" s="22"/>
      <c r="NLP312" s="22"/>
      <c r="NLQ312" s="22"/>
      <c r="NLR312" s="22"/>
      <c r="NLS312" s="22"/>
      <c r="NLT312" s="22"/>
      <c r="NLU312" s="22"/>
      <c r="NLV312" s="22"/>
      <c r="NLW312" s="22"/>
      <c r="NLX312" s="22"/>
      <c r="NLY312" s="22"/>
      <c r="NLZ312" s="22"/>
      <c r="NMA312" s="22"/>
      <c r="NMB312" s="22"/>
      <c r="NMC312" s="22"/>
      <c r="NMD312" s="22"/>
      <c r="NME312" s="22"/>
      <c r="NMF312" s="22"/>
      <c r="NMG312" s="22"/>
      <c r="NMH312" s="22"/>
      <c r="NMI312" s="22"/>
      <c r="NMJ312" s="22"/>
      <c r="NMK312" s="22"/>
      <c r="NML312" s="22"/>
      <c r="NMM312" s="22"/>
      <c r="NMN312" s="22"/>
      <c r="NMO312" s="22"/>
      <c r="NMP312" s="22"/>
      <c r="NMQ312" s="22"/>
      <c r="NMR312" s="22"/>
      <c r="NMS312" s="22"/>
      <c r="NMT312" s="22"/>
      <c r="NMU312" s="22"/>
      <c r="NMV312" s="22"/>
      <c r="NMW312" s="22"/>
      <c r="NMX312" s="22"/>
      <c r="NMY312" s="22"/>
      <c r="NMZ312" s="22"/>
      <c r="NNA312" s="22"/>
      <c r="NNB312" s="22"/>
      <c r="NNC312" s="22"/>
      <c r="NND312" s="22"/>
      <c r="NNE312" s="22"/>
      <c r="NNF312" s="22"/>
      <c r="NNG312" s="22"/>
      <c r="NNH312" s="22"/>
      <c r="NNI312" s="22"/>
      <c r="NNJ312" s="22"/>
      <c r="NNK312" s="22"/>
      <c r="NNL312" s="22"/>
      <c r="NNM312" s="22"/>
      <c r="NNN312" s="22"/>
      <c r="NNO312" s="22"/>
      <c r="NNP312" s="22"/>
      <c r="NNQ312" s="22"/>
      <c r="NNR312" s="22"/>
      <c r="NNS312" s="22"/>
      <c r="NNT312" s="22"/>
      <c r="NNU312" s="22"/>
      <c r="NNV312" s="22"/>
      <c r="NNW312" s="22"/>
      <c r="NNX312" s="22"/>
      <c r="NNY312" s="22"/>
      <c r="NNZ312" s="22"/>
      <c r="NOA312" s="22"/>
      <c r="NOB312" s="22"/>
      <c r="NOC312" s="22"/>
      <c r="NOD312" s="22"/>
      <c r="NOE312" s="22"/>
      <c r="NOF312" s="22"/>
      <c r="NOG312" s="22"/>
      <c r="NOH312" s="22"/>
      <c r="NOI312" s="22"/>
      <c r="NOJ312" s="22"/>
      <c r="NOK312" s="22"/>
      <c r="NOL312" s="22"/>
      <c r="NOM312" s="22"/>
      <c r="NON312" s="22"/>
      <c r="NOO312" s="22"/>
      <c r="NOP312" s="22"/>
      <c r="NOQ312" s="22"/>
      <c r="NOR312" s="22"/>
      <c r="NOS312" s="22"/>
      <c r="NOT312" s="22"/>
      <c r="NOU312" s="22"/>
      <c r="NOV312" s="22"/>
      <c r="NOW312" s="22"/>
      <c r="NOX312" s="22"/>
      <c r="NOY312" s="22"/>
      <c r="NOZ312" s="22"/>
      <c r="NPA312" s="22"/>
      <c r="NPB312" s="22"/>
      <c r="NPC312" s="22"/>
      <c r="NPD312" s="22"/>
      <c r="NPE312" s="22"/>
      <c r="NPF312" s="22"/>
      <c r="NPG312" s="22"/>
      <c r="NPH312" s="22"/>
      <c r="NPI312" s="22"/>
      <c r="NPJ312" s="22"/>
      <c r="NPK312" s="22"/>
      <c r="NPL312" s="22"/>
      <c r="NPM312" s="22"/>
      <c r="NPN312" s="22"/>
      <c r="NPO312" s="22"/>
      <c r="NPP312" s="22"/>
      <c r="NPQ312" s="22"/>
      <c r="NPR312" s="22"/>
      <c r="NPS312" s="22"/>
      <c r="NPT312" s="22"/>
      <c r="NPU312" s="22"/>
      <c r="NPV312" s="22"/>
      <c r="NPW312" s="22"/>
      <c r="NPX312" s="22"/>
      <c r="NPY312" s="22"/>
      <c r="NPZ312" s="22"/>
      <c r="NQA312" s="22"/>
      <c r="NQB312" s="22"/>
      <c r="NQC312" s="22"/>
      <c r="NQD312" s="22"/>
      <c r="NQE312" s="22"/>
      <c r="NQF312" s="22"/>
      <c r="NQG312" s="22"/>
      <c r="NQH312" s="22"/>
      <c r="NQI312" s="22"/>
      <c r="NQJ312" s="22"/>
      <c r="NQK312" s="22"/>
      <c r="NQL312" s="22"/>
      <c r="NQM312" s="22"/>
      <c r="NQN312" s="22"/>
      <c r="NQO312" s="22"/>
      <c r="NQP312" s="22"/>
      <c r="NQQ312" s="22"/>
      <c r="NQR312" s="22"/>
      <c r="NQS312" s="22"/>
      <c r="NQT312" s="22"/>
      <c r="NQU312" s="22"/>
      <c r="NQV312" s="22"/>
      <c r="NQW312" s="22"/>
      <c r="NQX312" s="22"/>
      <c r="NQY312" s="22"/>
      <c r="NQZ312" s="22"/>
      <c r="NRA312" s="22"/>
      <c r="NRB312" s="22"/>
      <c r="NRC312" s="22"/>
      <c r="NRD312" s="22"/>
      <c r="NRE312" s="22"/>
      <c r="NRF312" s="22"/>
      <c r="NRG312" s="22"/>
      <c r="NRH312" s="22"/>
      <c r="NRI312" s="22"/>
      <c r="NRJ312" s="22"/>
      <c r="NRK312" s="22"/>
      <c r="NRL312" s="22"/>
      <c r="NRM312" s="22"/>
      <c r="NRN312" s="22"/>
      <c r="NRO312" s="22"/>
      <c r="NRP312" s="22"/>
      <c r="NRQ312" s="22"/>
      <c r="NRR312" s="22"/>
      <c r="NRS312" s="22"/>
      <c r="NRT312" s="22"/>
      <c r="NRU312" s="22"/>
      <c r="NRV312" s="22"/>
      <c r="NRW312" s="22"/>
      <c r="NRX312" s="22"/>
      <c r="NRY312" s="22"/>
      <c r="NRZ312" s="22"/>
      <c r="NSA312" s="22"/>
      <c r="NSB312" s="22"/>
      <c r="NSC312" s="22"/>
      <c r="NSD312" s="22"/>
      <c r="NSE312" s="22"/>
      <c r="NSF312" s="22"/>
      <c r="NSG312" s="22"/>
      <c r="NSH312" s="22"/>
      <c r="NSI312" s="22"/>
      <c r="NSJ312" s="22"/>
      <c r="NSK312" s="22"/>
      <c r="NSL312" s="22"/>
      <c r="NSM312" s="22"/>
      <c r="NSN312" s="22"/>
      <c r="NSO312" s="22"/>
      <c r="NSP312" s="22"/>
      <c r="NSQ312" s="22"/>
      <c r="NSR312" s="22"/>
      <c r="NSS312" s="22"/>
      <c r="NST312" s="22"/>
      <c r="NSU312" s="22"/>
      <c r="NSV312" s="22"/>
      <c r="NSW312" s="22"/>
      <c r="NSX312" s="22"/>
      <c r="NSY312" s="22"/>
      <c r="NSZ312" s="22"/>
      <c r="NTA312" s="22"/>
      <c r="NTB312" s="22"/>
      <c r="NTC312" s="22"/>
      <c r="NTD312" s="22"/>
      <c r="NTE312" s="22"/>
      <c r="NTF312" s="22"/>
      <c r="NTG312" s="22"/>
      <c r="NTH312" s="22"/>
      <c r="NTI312" s="22"/>
      <c r="NTJ312" s="22"/>
      <c r="NTK312" s="22"/>
      <c r="NTL312" s="22"/>
      <c r="NTM312" s="22"/>
      <c r="NTN312" s="22"/>
      <c r="NTO312" s="22"/>
      <c r="NTP312" s="22"/>
      <c r="NTQ312" s="22"/>
      <c r="NTR312" s="22"/>
      <c r="NTS312" s="22"/>
      <c r="NTT312" s="22"/>
      <c r="NTU312" s="22"/>
      <c r="NTV312" s="22"/>
      <c r="NTW312" s="22"/>
      <c r="NTX312" s="22"/>
      <c r="NTY312" s="22"/>
      <c r="NTZ312" s="22"/>
      <c r="NUA312" s="22"/>
      <c r="NUB312" s="22"/>
      <c r="NUC312" s="22"/>
      <c r="NUD312" s="22"/>
      <c r="NUE312" s="22"/>
      <c r="NUF312" s="22"/>
      <c r="NUG312" s="22"/>
      <c r="NUH312" s="22"/>
      <c r="NUI312" s="22"/>
      <c r="NUJ312" s="22"/>
      <c r="NUK312" s="22"/>
      <c r="NUL312" s="22"/>
      <c r="NUM312" s="22"/>
      <c r="NUN312" s="22"/>
      <c r="NUO312" s="22"/>
      <c r="NUP312" s="22"/>
      <c r="NUQ312" s="22"/>
      <c r="NUR312" s="22"/>
      <c r="NUS312" s="22"/>
      <c r="NUT312" s="22"/>
      <c r="NUU312" s="22"/>
      <c r="NUV312" s="22"/>
      <c r="NUW312" s="22"/>
      <c r="NUX312" s="22"/>
      <c r="NUY312" s="22"/>
      <c r="NUZ312" s="22"/>
      <c r="NVA312" s="22"/>
      <c r="NVB312" s="22"/>
      <c r="NVC312" s="22"/>
      <c r="NVD312" s="22"/>
      <c r="NVE312" s="22"/>
      <c r="NVF312" s="22"/>
      <c r="NVG312" s="22"/>
      <c r="NVH312" s="22"/>
      <c r="NVI312" s="22"/>
      <c r="NVJ312" s="22"/>
      <c r="NVK312" s="22"/>
      <c r="NVL312" s="22"/>
      <c r="NVM312" s="22"/>
      <c r="NVN312" s="22"/>
      <c r="NVO312" s="22"/>
      <c r="NVP312" s="22"/>
      <c r="NVQ312" s="22"/>
      <c r="NVR312" s="22"/>
      <c r="NVS312" s="22"/>
      <c r="NVT312" s="22"/>
      <c r="NVU312" s="22"/>
      <c r="NVV312" s="22"/>
      <c r="NVW312" s="22"/>
      <c r="NVX312" s="22"/>
      <c r="NVY312" s="22"/>
      <c r="NVZ312" s="22"/>
      <c r="NWA312" s="22"/>
      <c r="NWB312" s="22"/>
      <c r="NWC312" s="22"/>
      <c r="NWD312" s="22"/>
      <c r="NWE312" s="22"/>
      <c r="NWF312" s="22"/>
      <c r="NWG312" s="22"/>
      <c r="NWH312" s="22"/>
      <c r="NWI312" s="22"/>
      <c r="NWJ312" s="22"/>
      <c r="NWK312" s="22"/>
      <c r="NWL312" s="22"/>
      <c r="NWM312" s="22"/>
      <c r="NWN312" s="22"/>
      <c r="NWO312" s="22"/>
      <c r="NWP312" s="22"/>
      <c r="NWQ312" s="22"/>
      <c r="NWR312" s="22"/>
      <c r="NWS312" s="22"/>
      <c r="NWT312" s="22"/>
      <c r="NWU312" s="22"/>
      <c r="NWV312" s="22"/>
      <c r="NWW312" s="22"/>
      <c r="NWX312" s="22"/>
      <c r="NWY312" s="22"/>
      <c r="NWZ312" s="22"/>
      <c r="NXA312" s="22"/>
      <c r="NXB312" s="22"/>
      <c r="NXC312" s="22"/>
      <c r="NXD312" s="22"/>
      <c r="NXE312" s="22"/>
      <c r="NXF312" s="22"/>
      <c r="NXG312" s="22"/>
      <c r="NXH312" s="22"/>
      <c r="NXI312" s="22"/>
      <c r="NXJ312" s="22"/>
      <c r="NXK312" s="22"/>
      <c r="NXL312" s="22"/>
      <c r="NXM312" s="22"/>
      <c r="NXN312" s="22"/>
      <c r="NXO312" s="22"/>
      <c r="NXP312" s="22"/>
      <c r="NXQ312" s="22"/>
      <c r="NXR312" s="22"/>
      <c r="NXS312" s="22"/>
      <c r="NXT312" s="22"/>
      <c r="NXU312" s="22"/>
      <c r="NXV312" s="22"/>
      <c r="NXW312" s="22"/>
      <c r="NXX312" s="22"/>
      <c r="NXY312" s="22"/>
      <c r="NXZ312" s="22"/>
      <c r="NYA312" s="22"/>
      <c r="NYB312" s="22"/>
      <c r="NYC312" s="22"/>
      <c r="NYD312" s="22"/>
      <c r="NYE312" s="22"/>
      <c r="NYF312" s="22"/>
      <c r="NYG312" s="22"/>
      <c r="NYH312" s="22"/>
      <c r="NYI312" s="22"/>
      <c r="NYJ312" s="22"/>
      <c r="NYK312" s="22"/>
      <c r="NYL312" s="22"/>
      <c r="NYM312" s="22"/>
      <c r="NYN312" s="22"/>
      <c r="NYO312" s="22"/>
      <c r="NYP312" s="22"/>
      <c r="NYQ312" s="22"/>
      <c r="NYR312" s="22"/>
      <c r="NYS312" s="22"/>
      <c r="NYT312" s="22"/>
      <c r="NYU312" s="22"/>
      <c r="NYV312" s="22"/>
      <c r="NYW312" s="22"/>
      <c r="NYX312" s="22"/>
      <c r="NYY312" s="22"/>
      <c r="NYZ312" s="22"/>
      <c r="NZA312" s="22"/>
      <c r="NZB312" s="22"/>
      <c r="NZC312" s="22"/>
      <c r="NZD312" s="22"/>
      <c r="NZE312" s="22"/>
      <c r="NZF312" s="22"/>
      <c r="NZG312" s="22"/>
      <c r="NZH312" s="22"/>
      <c r="NZI312" s="22"/>
      <c r="NZJ312" s="22"/>
      <c r="NZK312" s="22"/>
      <c r="NZL312" s="22"/>
      <c r="NZM312" s="22"/>
      <c r="NZN312" s="22"/>
      <c r="NZO312" s="22"/>
      <c r="NZP312" s="22"/>
      <c r="NZQ312" s="22"/>
      <c r="NZR312" s="22"/>
      <c r="NZS312" s="22"/>
      <c r="NZT312" s="22"/>
      <c r="NZU312" s="22"/>
      <c r="NZV312" s="22"/>
      <c r="NZW312" s="22"/>
      <c r="NZX312" s="22"/>
      <c r="NZY312" s="22"/>
      <c r="NZZ312" s="22"/>
      <c r="OAA312" s="22"/>
      <c r="OAB312" s="22"/>
      <c r="OAC312" s="22"/>
      <c r="OAD312" s="22"/>
      <c r="OAE312" s="22"/>
      <c r="OAF312" s="22"/>
      <c r="OAG312" s="22"/>
      <c r="OAH312" s="22"/>
      <c r="OAI312" s="22"/>
      <c r="OAJ312" s="22"/>
      <c r="OAK312" s="22"/>
      <c r="OAL312" s="22"/>
      <c r="OAM312" s="22"/>
      <c r="OAN312" s="22"/>
      <c r="OAO312" s="22"/>
      <c r="OAP312" s="22"/>
      <c r="OAQ312" s="22"/>
      <c r="OAR312" s="22"/>
      <c r="OAS312" s="22"/>
      <c r="OAT312" s="22"/>
      <c r="OAU312" s="22"/>
      <c r="OAV312" s="22"/>
      <c r="OAW312" s="22"/>
      <c r="OAX312" s="22"/>
      <c r="OAY312" s="22"/>
      <c r="OAZ312" s="22"/>
      <c r="OBA312" s="22"/>
      <c r="OBB312" s="22"/>
      <c r="OBC312" s="22"/>
      <c r="OBD312" s="22"/>
      <c r="OBE312" s="22"/>
      <c r="OBF312" s="22"/>
      <c r="OBG312" s="22"/>
      <c r="OBH312" s="22"/>
      <c r="OBI312" s="22"/>
      <c r="OBJ312" s="22"/>
      <c r="OBK312" s="22"/>
      <c r="OBL312" s="22"/>
      <c r="OBM312" s="22"/>
      <c r="OBN312" s="22"/>
      <c r="OBO312" s="22"/>
      <c r="OBP312" s="22"/>
      <c r="OBQ312" s="22"/>
      <c r="OBR312" s="22"/>
      <c r="OBS312" s="22"/>
      <c r="OBT312" s="22"/>
      <c r="OBU312" s="22"/>
      <c r="OBV312" s="22"/>
      <c r="OBW312" s="22"/>
      <c r="OBX312" s="22"/>
      <c r="OBY312" s="22"/>
      <c r="OBZ312" s="22"/>
      <c r="OCA312" s="22"/>
      <c r="OCB312" s="22"/>
      <c r="OCC312" s="22"/>
      <c r="OCD312" s="22"/>
      <c r="OCE312" s="22"/>
      <c r="OCF312" s="22"/>
      <c r="OCG312" s="22"/>
      <c r="OCH312" s="22"/>
      <c r="OCI312" s="22"/>
      <c r="OCJ312" s="22"/>
      <c r="OCK312" s="22"/>
      <c r="OCL312" s="22"/>
      <c r="OCM312" s="22"/>
      <c r="OCN312" s="22"/>
      <c r="OCO312" s="22"/>
      <c r="OCP312" s="22"/>
      <c r="OCQ312" s="22"/>
      <c r="OCR312" s="22"/>
      <c r="OCS312" s="22"/>
      <c r="OCT312" s="22"/>
      <c r="OCU312" s="22"/>
      <c r="OCV312" s="22"/>
      <c r="OCW312" s="22"/>
      <c r="OCX312" s="22"/>
      <c r="OCY312" s="22"/>
      <c r="OCZ312" s="22"/>
      <c r="ODA312" s="22"/>
      <c r="ODB312" s="22"/>
      <c r="ODC312" s="22"/>
      <c r="ODD312" s="22"/>
      <c r="ODE312" s="22"/>
      <c r="ODF312" s="22"/>
      <c r="ODG312" s="22"/>
      <c r="ODH312" s="22"/>
      <c r="ODI312" s="22"/>
      <c r="ODJ312" s="22"/>
      <c r="ODK312" s="22"/>
      <c r="ODL312" s="22"/>
      <c r="ODM312" s="22"/>
      <c r="ODN312" s="22"/>
      <c r="ODO312" s="22"/>
      <c r="ODP312" s="22"/>
      <c r="ODQ312" s="22"/>
      <c r="ODR312" s="22"/>
      <c r="ODS312" s="22"/>
      <c r="ODT312" s="22"/>
      <c r="ODU312" s="22"/>
      <c r="ODV312" s="22"/>
      <c r="ODW312" s="22"/>
      <c r="ODX312" s="22"/>
      <c r="ODY312" s="22"/>
      <c r="ODZ312" s="22"/>
      <c r="OEA312" s="22"/>
      <c r="OEB312" s="22"/>
      <c r="OEC312" s="22"/>
      <c r="OED312" s="22"/>
      <c r="OEE312" s="22"/>
      <c r="OEF312" s="22"/>
      <c r="OEG312" s="22"/>
      <c r="OEH312" s="22"/>
      <c r="OEI312" s="22"/>
      <c r="OEJ312" s="22"/>
      <c r="OEK312" s="22"/>
      <c r="OEL312" s="22"/>
      <c r="OEM312" s="22"/>
      <c r="OEN312" s="22"/>
      <c r="OEO312" s="22"/>
      <c r="OEP312" s="22"/>
      <c r="OEQ312" s="22"/>
      <c r="OER312" s="22"/>
      <c r="OES312" s="22"/>
      <c r="OET312" s="22"/>
      <c r="OEU312" s="22"/>
      <c r="OEV312" s="22"/>
      <c r="OEW312" s="22"/>
      <c r="OEX312" s="22"/>
      <c r="OEY312" s="22"/>
      <c r="OEZ312" s="22"/>
      <c r="OFA312" s="22"/>
      <c r="OFB312" s="22"/>
      <c r="OFC312" s="22"/>
      <c r="OFD312" s="22"/>
      <c r="OFE312" s="22"/>
      <c r="OFF312" s="22"/>
      <c r="OFG312" s="22"/>
      <c r="OFH312" s="22"/>
      <c r="OFI312" s="22"/>
      <c r="OFJ312" s="22"/>
      <c r="OFK312" s="22"/>
      <c r="OFL312" s="22"/>
      <c r="OFM312" s="22"/>
      <c r="OFN312" s="22"/>
      <c r="OFO312" s="22"/>
      <c r="OFP312" s="22"/>
      <c r="OFQ312" s="22"/>
      <c r="OFR312" s="22"/>
      <c r="OFS312" s="22"/>
      <c r="OFT312" s="22"/>
      <c r="OFU312" s="22"/>
      <c r="OFV312" s="22"/>
      <c r="OFW312" s="22"/>
      <c r="OFX312" s="22"/>
      <c r="OFY312" s="22"/>
      <c r="OFZ312" s="22"/>
      <c r="OGA312" s="22"/>
      <c r="OGB312" s="22"/>
      <c r="OGC312" s="22"/>
      <c r="OGD312" s="22"/>
      <c r="OGE312" s="22"/>
      <c r="OGF312" s="22"/>
      <c r="OGG312" s="22"/>
      <c r="OGH312" s="22"/>
      <c r="OGI312" s="22"/>
      <c r="OGJ312" s="22"/>
      <c r="OGK312" s="22"/>
      <c r="OGL312" s="22"/>
      <c r="OGM312" s="22"/>
      <c r="OGN312" s="22"/>
      <c r="OGO312" s="22"/>
      <c r="OGP312" s="22"/>
      <c r="OGQ312" s="22"/>
      <c r="OGR312" s="22"/>
      <c r="OGS312" s="22"/>
      <c r="OGT312" s="22"/>
      <c r="OGU312" s="22"/>
      <c r="OGV312" s="22"/>
      <c r="OGW312" s="22"/>
      <c r="OGX312" s="22"/>
      <c r="OGY312" s="22"/>
      <c r="OGZ312" s="22"/>
      <c r="OHA312" s="22"/>
      <c r="OHB312" s="22"/>
      <c r="OHC312" s="22"/>
      <c r="OHD312" s="22"/>
      <c r="OHE312" s="22"/>
      <c r="OHF312" s="22"/>
      <c r="OHG312" s="22"/>
      <c r="OHH312" s="22"/>
      <c r="OHI312" s="22"/>
      <c r="OHJ312" s="22"/>
      <c r="OHK312" s="22"/>
      <c r="OHL312" s="22"/>
      <c r="OHM312" s="22"/>
      <c r="OHN312" s="22"/>
      <c r="OHO312" s="22"/>
      <c r="OHP312" s="22"/>
      <c r="OHQ312" s="22"/>
      <c r="OHR312" s="22"/>
      <c r="OHS312" s="22"/>
      <c r="OHT312" s="22"/>
      <c r="OHU312" s="22"/>
      <c r="OHV312" s="22"/>
      <c r="OHW312" s="22"/>
      <c r="OHX312" s="22"/>
      <c r="OHY312" s="22"/>
      <c r="OHZ312" s="22"/>
      <c r="OIA312" s="22"/>
      <c r="OIB312" s="22"/>
      <c r="OIC312" s="22"/>
      <c r="OID312" s="22"/>
      <c r="OIE312" s="22"/>
      <c r="OIF312" s="22"/>
      <c r="OIG312" s="22"/>
      <c r="OIH312" s="22"/>
      <c r="OII312" s="22"/>
      <c r="OIJ312" s="22"/>
      <c r="OIK312" s="22"/>
      <c r="OIL312" s="22"/>
      <c r="OIM312" s="22"/>
      <c r="OIN312" s="22"/>
      <c r="OIO312" s="22"/>
      <c r="OIP312" s="22"/>
      <c r="OIQ312" s="22"/>
      <c r="OIR312" s="22"/>
      <c r="OIS312" s="22"/>
      <c r="OIT312" s="22"/>
      <c r="OIU312" s="22"/>
      <c r="OIV312" s="22"/>
      <c r="OIW312" s="22"/>
      <c r="OIX312" s="22"/>
      <c r="OIY312" s="22"/>
      <c r="OIZ312" s="22"/>
      <c r="OJA312" s="22"/>
      <c r="OJB312" s="22"/>
      <c r="OJC312" s="22"/>
      <c r="OJD312" s="22"/>
      <c r="OJE312" s="22"/>
      <c r="OJF312" s="22"/>
      <c r="OJG312" s="22"/>
      <c r="OJH312" s="22"/>
      <c r="OJI312" s="22"/>
      <c r="OJJ312" s="22"/>
      <c r="OJK312" s="22"/>
      <c r="OJL312" s="22"/>
      <c r="OJM312" s="22"/>
      <c r="OJN312" s="22"/>
      <c r="OJO312" s="22"/>
      <c r="OJP312" s="22"/>
      <c r="OJQ312" s="22"/>
      <c r="OJR312" s="22"/>
      <c r="OJS312" s="22"/>
      <c r="OJT312" s="22"/>
      <c r="OJU312" s="22"/>
      <c r="OJV312" s="22"/>
      <c r="OJW312" s="22"/>
      <c r="OJX312" s="22"/>
      <c r="OJY312" s="22"/>
      <c r="OJZ312" s="22"/>
      <c r="OKA312" s="22"/>
      <c r="OKB312" s="22"/>
      <c r="OKC312" s="22"/>
      <c r="OKD312" s="22"/>
      <c r="OKE312" s="22"/>
      <c r="OKF312" s="22"/>
      <c r="OKG312" s="22"/>
      <c r="OKH312" s="22"/>
      <c r="OKI312" s="22"/>
      <c r="OKJ312" s="22"/>
      <c r="OKK312" s="22"/>
      <c r="OKL312" s="22"/>
      <c r="OKM312" s="22"/>
      <c r="OKN312" s="22"/>
      <c r="OKO312" s="22"/>
      <c r="OKP312" s="22"/>
      <c r="OKQ312" s="22"/>
      <c r="OKR312" s="22"/>
      <c r="OKS312" s="22"/>
      <c r="OKT312" s="22"/>
      <c r="OKU312" s="22"/>
      <c r="OKV312" s="22"/>
      <c r="OKW312" s="22"/>
      <c r="OKX312" s="22"/>
      <c r="OKY312" s="22"/>
      <c r="OKZ312" s="22"/>
      <c r="OLA312" s="22"/>
      <c r="OLB312" s="22"/>
      <c r="OLC312" s="22"/>
      <c r="OLD312" s="22"/>
      <c r="OLE312" s="22"/>
      <c r="OLF312" s="22"/>
      <c r="OLG312" s="22"/>
      <c r="OLH312" s="22"/>
      <c r="OLI312" s="22"/>
      <c r="OLJ312" s="22"/>
      <c r="OLK312" s="22"/>
      <c r="OLL312" s="22"/>
      <c r="OLM312" s="22"/>
      <c r="OLN312" s="22"/>
      <c r="OLO312" s="22"/>
      <c r="OLP312" s="22"/>
      <c r="OLQ312" s="22"/>
      <c r="OLR312" s="22"/>
      <c r="OLS312" s="22"/>
      <c r="OLT312" s="22"/>
      <c r="OLU312" s="22"/>
      <c r="OLV312" s="22"/>
      <c r="OLW312" s="22"/>
      <c r="OLX312" s="22"/>
      <c r="OLY312" s="22"/>
      <c r="OLZ312" s="22"/>
      <c r="OMA312" s="22"/>
      <c r="OMB312" s="22"/>
      <c r="OMC312" s="22"/>
      <c r="OMD312" s="22"/>
      <c r="OME312" s="22"/>
      <c r="OMF312" s="22"/>
      <c r="OMG312" s="22"/>
      <c r="OMH312" s="22"/>
      <c r="OMI312" s="22"/>
      <c r="OMJ312" s="22"/>
      <c r="OMK312" s="22"/>
      <c r="OML312" s="22"/>
      <c r="OMM312" s="22"/>
      <c r="OMN312" s="22"/>
      <c r="OMO312" s="22"/>
      <c r="OMP312" s="22"/>
      <c r="OMQ312" s="22"/>
      <c r="OMR312" s="22"/>
      <c r="OMS312" s="22"/>
      <c r="OMT312" s="22"/>
      <c r="OMU312" s="22"/>
      <c r="OMV312" s="22"/>
      <c r="OMW312" s="22"/>
      <c r="OMX312" s="22"/>
      <c r="OMY312" s="22"/>
      <c r="OMZ312" s="22"/>
      <c r="ONA312" s="22"/>
      <c r="ONB312" s="22"/>
      <c r="ONC312" s="22"/>
      <c r="OND312" s="22"/>
      <c r="ONE312" s="22"/>
      <c r="ONF312" s="22"/>
      <c r="ONG312" s="22"/>
      <c r="ONH312" s="22"/>
      <c r="ONI312" s="22"/>
      <c r="ONJ312" s="22"/>
      <c r="ONK312" s="22"/>
      <c r="ONL312" s="22"/>
      <c r="ONM312" s="22"/>
      <c r="ONN312" s="22"/>
      <c r="ONO312" s="22"/>
      <c r="ONP312" s="22"/>
      <c r="ONQ312" s="22"/>
      <c r="ONR312" s="22"/>
      <c r="ONS312" s="22"/>
      <c r="ONT312" s="22"/>
      <c r="ONU312" s="22"/>
      <c r="ONV312" s="22"/>
      <c r="ONW312" s="22"/>
      <c r="ONX312" s="22"/>
      <c r="ONY312" s="22"/>
      <c r="ONZ312" s="22"/>
      <c r="OOA312" s="22"/>
      <c r="OOB312" s="22"/>
      <c r="OOC312" s="22"/>
      <c r="OOD312" s="22"/>
      <c r="OOE312" s="22"/>
      <c r="OOF312" s="22"/>
      <c r="OOG312" s="22"/>
      <c r="OOH312" s="22"/>
      <c r="OOI312" s="22"/>
      <c r="OOJ312" s="22"/>
      <c r="OOK312" s="22"/>
      <c r="OOL312" s="22"/>
      <c r="OOM312" s="22"/>
      <c r="OON312" s="22"/>
      <c r="OOO312" s="22"/>
      <c r="OOP312" s="22"/>
      <c r="OOQ312" s="22"/>
      <c r="OOR312" s="22"/>
      <c r="OOS312" s="22"/>
      <c r="OOT312" s="22"/>
      <c r="OOU312" s="22"/>
      <c r="OOV312" s="22"/>
      <c r="OOW312" s="22"/>
      <c r="OOX312" s="22"/>
      <c r="OOY312" s="22"/>
      <c r="OOZ312" s="22"/>
      <c r="OPA312" s="22"/>
      <c r="OPB312" s="22"/>
      <c r="OPC312" s="22"/>
      <c r="OPD312" s="22"/>
      <c r="OPE312" s="22"/>
      <c r="OPF312" s="22"/>
      <c r="OPG312" s="22"/>
      <c r="OPH312" s="22"/>
      <c r="OPI312" s="22"/>
      <c r="OPJ312" s="22"/>
      <c r="OPK312" s="22"/>
      <c r="OPL312" s="22"/>
      <c r="OPM312" s="22"/>
      <c r="OPN312" s="22"/>
      <c r="OPO312" s="22"/>
      <c r="OPP312" s="22"/>
      <c r="OPQ312" s="22"/>
      <c r="OPR312" s="22"/>
      <c r="OPS312" s="22"/>
      <c r="OPT312" s="22"/>
      <c r="OPU312" s="22"/>
      <c r="OPV312" s="22"/>
      <c r="OPW312" s="22"/>
      <c r="OPX312" s="22"/>
      <c r="OPY312" s="22"/>
      <c r="OPZ312" s="22"/>
      <c r="OQA312" s="22"/>
      <c r="OQB312" s="22"/>
      <c r="OQC312" s="22"/>
      <c r="OQD312" s="22"/>
      <c r="OQE312" s="22"/>
      <c r="OQF312" s="22"/>
      <c r="OQG312" s="22"/>
      <c r="OQH312" s="22"/>
      <c r="OQI312" s="22"/>
      <c r="OQJ312" s="22"/>
      <c r="OQK312" s="22"/>
      <c r="OQL312" s="22"/>
      <c r="OQM312" s="22"/>
      <c r="OQN312" s="22"/>
      <c r="OQO312" s="22"/>
      <c r="OQP312" s="22"/>
      <c r="OQQ312" s="22"/>
      <c r="OQR312" s="22"/>
      <c r="OQS312" s="22"/>
      <c r="OQT312" s="22"/>
      <c r="OQU312" s="22"/>
      <c r="OQV312" s="22"/>
      <c r="OQW312" s="22"/>
      <c r="OQX312" s="22"/>
      <c r="OQY312" s="22"/>
      <c r="OQZ312" s="22"/>
      <c r="ORA312" s="22"/>
      <c r="ORB312" s="22"/>
      <c r="ORC312" s="22"/>
      <c r="ORD312" s="22"/>
      <c r="ORE312" s="22"/>
      <c r="ORF312" s="22"/>
      <c r="ORG312" s="22"/>
      <c r="ORH312" s="22"/>
      <c r="ORI312" s="22"/>
      <c r="ORJ312" s="22"/>
      <c r="ORK312" s="22"/>
      <c r="ORL312" s="22"/>
      <c r="ORM312" s="22"/>
      <c r="ORN312" s="22"/>
      <c r="ORO312" s="22"/>
      <c r="ORP312" s="22"/>
      <c r="ORQ312" s="22"/>
      <c r="ORR312" s="22"/>
      <c r="ORS312" s="22"/>
      <c r="ORT312" s="22"/>
      <c r="ORU312" s="22"/>
      <c r="ORV312" s="22"/>
      <c r="ORW312" s="22"/>
      <c r="ORX312" s="22"/>
      <c r="ORY312" s="22"/>
      <c r="ORZ312" s="22"/>
      <c r="OSA312" s="22"/>
      <c r="OSB312" s="22"/>
      <c r="OSC312" s="22"/>
      <c r="OSD312" s="22"/>
      <c r="OSE312" s="22"/>
      <c r="OSF312" s="22"/>
      <c r="OSG312" s="22"/>
      <c r="OSH312" s="22"/>
      <c r="OSI312" s="22"/>
      <c r="OSJ312" s="22"/>
      <c r="OSK312" s="22"/>
      <c r="OSL312" s="22"/>
      <c r="OSM312" s="22"/>
      <c r="OSN312" s="22"/>
      <c r="OSO312" s="22"/>
      <c r="OSP312" s="22"/>
      <c r="OSQ312" s="22"/>
      <c r="OSR312" s="22"/>
      <c r="OSS312" s="22"/>
      <c r="OST312" s="22"/>
      <c r="OSU312" s="22"/>
      <c r="OSV312" s="22"/>
      <c r="OSW312" s="22"/>
      <c r="OSX312" s="22"/>
      <c r="OSY312" s="22"/>
      <c r="OSZ312" s="22"/>
      <c r="OTA312" s="22"/>
      <c r="OTB312" s="22"/>
      <c r="OTC312" s="22"/>
      <c r="OTD312" s="22"/>
      <c r="OTE312" s="22"/>
      <c r="OTF312" s="22"/>
      <c r="OTG312" s="22"/>
      <c r="OTH312" s="22"/>
      <c r="OTI312" s="22"/>
      <c r="OTJ312" s="22"/>
      <c r="OTK312" s="22"/>
      <c r="OTL312" s="22"/>
      <c r="OTM312" s="22"/>
      <c r="OTN312" s="22"/>
      <c r="OTO312" s="22"/>
      <c r="OTP312" s="22"/>
      <c r="OTQ312" s="22"/>
      <c r="OTR312" s="22"/>
      <c r="OTS312" s="22"/>
      <c r="OTT312" s="22"/>
      <c r="OTU312" s="22"/>
      <c r="OTV312" s="22"/>
      <c r="OTW312" s="22"/>
      <c r="OTX312" s="22"/>
      <c r="OTY312" s="22"/>
      <c r="OTZ312" s="22"/>
      <c r="OUA312" s="22"/>
      <c r="OUB312" s="22"/>
      <c r="OUC312" s="22"/>
      <c r="OUD312" s="22"/>
      <c r="OUE312" s="22"/>
      <c r="OUF312" s="22"/>
      <c r="OUG312" s="22"/>
      <c r="OUH312" s="22"/>
      <c r="OUI312" s="22"/>
      <c r="OUJ312" s="22"/>
      <c r="OUK312" s="22"/>
      <c r="OUL312" s="22"/>
      <c r="OUM312" s="22"/>
      <c r="OUN312" s="22"/>
      <c r="OUO312" s="22"/>
      <c r="OUP312" s="22"/>
      <c r="OUQ312" s="22"/>
      <c r="OUR312" s="22"/>
      <c r="OUS312" s="22"/>
      <c r="OUT312" s="22"/>
      <c r="OUU312" s="22"/>
      <c r="OUV312" s="22"/>
      <c r="OUW312" s="22"/>
      <c r="OUX312" s="22"/>
      <c r="OUY312" s="22"/>
      <c r="OUZ312" s="22"/>
      <c r="OVA312" s="22"/>
      <c r="OVB312" s="22"/>
      <c r="OVC312" s="22"/>
      <c r="OVD312" s="22"/>
      <c r="OVE312" s="22"/>
      <c r="OVF312" s="22"/>
      <c r="OVG312" s="22"/>
      <c r="OVH312" s="22"/>
      <c r="OVI312" s="22"/>
      <c r="OVJ312" s="22"/>
      <c r="OVK312" s="22"/>
      <c r="OVL312" s="22"/>
      <c r="OVM312" s="22"/>
      <c r="OVN312" s="22"/>
      <c r="OVO312" s="22"/>
      <c r="OVP312" s="22"/>
      <c r="OVQ312" s="22"/>
      <c r="OVR312" s="22"/>
      <c r="OVS312" s="22"/>
      <c r="OVT312" s="22"/>
      <c r="OVU312" s="22"/>
      <c r="OVV312" s="22"/>
      <c r="OVW312" s="22"/>
      <c r="OVX312" s="22"/>
      <c r="OVY312" s="22"/>
      <c r="OVZ312" s="22"/>
      <c r="OWA312" s="22"/>
      <c r="OWB312" s="22"/>
      <c r="OWC312" s="22"/>
      <c r="OWD312" s="22"/>
      <c r="OWE312" s="22"/>
      <c r="OWF312" s="22"/>
      <c r="OWG312" s="22"/>
      <c r="OWH312" s="22"/>
      <c r="OWI312" s="22"/>
      <c r="OWJ312" s="22"/>
      <c r="OWK312" s="22"/>
      <c r="OWL312" s="22"/>
      <c r="OWM312" s="22"/>
      <c r="OWN312" s="22"/>
      <c r="OWO312" s="22"/>
      <c r="OWP312" s="22"/>
      <c r="OWQ312" s="22"/>
      <c r="OWR312" s="22"/>
      <c r="OWS312" s="22"/>
      <c r="OWT312" s="22"/>
      <c r="OWU312" s="22"/>
      <c r="OWV312" s="22"/>
      <c r="OWW312" s="22"/>
      <c r="OWX312" s="22"/>
      <c r="OWY312" s="22"/>
      <c r="OWZ312" s="22"/>
      <c r="OXA312" s="22"/>
      <c r="OXB312" s="22"/>
      <c r="OXC312" s="22"/>
      <c r="OXD312" s="22"/>
      <c r="OXE312" s="22"/>
      <c r="OXF312" s="22"/>
      <c r="OXG312" s="22"/>
      <c r="OXH312" s="22"/>
      <c r="OXI312" s="22"/>
      <c r="OXJ312" s="22"/>
      <c r="OXK312" s="22"/>
      <c r="OXL312" s="22"/>
      <c r="OXM312" s="22"/>
      <c r="OXN312" s="22"/>
      <c r="OXO312" s="22"/>
      <c r="OXP312" s="22"/>
      <c r="OXQ312" s="22"/>
      <c r="OXR312" s="22"/>
      <c r="OXS312" s="22"/>
      <c r="OXT312" s="22"/>
      <c r="OXU312" s="22"/>
      <c r="OXV312" s="22"/>
      <c r="OXW312" s="22"/>
      <c r="OXX312" s="22"/>
      <c r="OXY312" s="22"/>
      <c r="OXZ312" s="22"/>
      <c r="OYA312" s="22"/>
      <c r="OYB312" s="22"/>
      <c r="OYC312" s="22"/>
      <c r="OYD312" s="22"/>
      <c r="OYE312" s="22"/>
      <c r="OYF312" s="22"/>
      <c r="OYG312" s="22"/>
      <c r="OYH312" s="22"/>
      <c r="OYI312" s="22"/>
      <c r="OYJ312" s="22"/>
      <c r="OYK312" s="22"/>
      <c r="OYL312" s="22"/>
      <c r="OYM312" s="22"/>
      <c r="OYN312" s="22"/>
      <c r="OYO312" s="22"/>
      <c r="OYP312" s="22"/>
      <c r="OYQ312" s="22"/>
      <c r="OYR312" s="22"/>
      <c r="OYS312" s="22"/>
      <c r="OYT312" s="22"/>
      <c r="OYU312" s="22"/>
      <c r="OYV312" s="22"/>
      <c r="OYW312" s="22"/>
      <c r="OYX312" s="22"/>
      <c r="OYY312" s="22"/>
      <c r="OYZ312" s="22"/>
      <c r="OZA312" s="22"/>
      <c r="OZB312" s="22"/>
      <c r="OZC312" s="22"/>
      <c r="OZD312" s="22"/>
      <c r="OZE312" s="22"/>
      <c r="OZF312" s="22"/>
      <c r="OZG312" s="22"/>
      <c r="OZH312" s="22"/>
      <c r="OZI312" s="22"/>
      <c r="OZJ312" s="22"/>
      <c r="OZK312" s="22"/>
      <c r="OZL312" s="22"/>
      <c r="OZM312" s="22"/>
      <c r="OZN312" s="22"/>
      <c r="OZO312" s="22"/>
      <c r="OZP312" s="22"/>
      <c r="OZQ312" s="22"/>
      <c r="OZR312" s="22"/>
      <c r="OZS312" s="22"/>
      <c r="OZT312" s="22"/>
      <c r="OZU312" s="22"/>
      <c r="OZV312" s="22"/>
      <c r="OZW312" s="22"/>
      <c r="OZX312" s="22"/>
      <c r="OZY312" s="22"/>
      <c r="OZZ312" s="22"/>
      <c r="PAA312" s="22"/>
      <c r="PAB312" s="22"/>
      <c r="PAC312" s="22"/>
      <c r="PAD312" s="22"/>
      <c r="PAE312" s="22"/>
      <c r="PAF312" s="22"/>
      <c r="PAG312" s="22"/>
      <c r="PAH312" s="22"/>
      <c r="PAI312" s="22"/>
      <c r="PAJ312" s="22"/>
      <c r="PAK312" s="22"/>
      <c r="PAL312" s="22"/>
      <c r="PAM312" s="22"/>
      <c r="PAN312" s="22"/>
      <c r="PAO312" s="22"/>
      <c r="PAP312" s="22"/>
      <c r="PAQ312" s="22"/>
      <c r="PAR312" s="22"/>
      <c r="PAS312" s="22"/>
      <c r="PAT312" s="22"/>
      <c r="PAU312" s="22"/>
      <c r="PAV312" s="22"/>
      <c r="PAW312" s="22"/>
      <c r="PAX312" s="22"/>
      <c r="PAY312" s="22"/>
      <c r="PAZ312" s="22"/>
      <c r="PBA312" s="22"/>
      <c r="PBB312" s="22"/>
      <c r="PBC312" s="22"/>
      <c r="PBD312" s="22"/>
      <c r="PBE312" s="22"/>
      <c r="PBF312" s="22"/>
      <c r="PBG312" s="22"/>
      <c r="PBH312" s="22"/>
      <c r="PBI312" s="22"/>
      <c r="PBJ312" s="22"/>
      <c r="PBK312" s="22"/>
      <c r="PBL312" s="22"/>
      <c r="PBM312" s="22"/>
      <c r="PBN312" s="22"/>
      <c r="PBO312" s="22"/>
      <c r="PBP312" s="22"/>
      <c r="PBQ312" s="22"/>
      <c r="PBR312" s="22"/>
      <c r="PBS312" s="22"/>
      <c r="PBT312" s="22"/>
      <c r="PBU312" s="22"/>
      <c r="PBV312" s="22"/>
      <c r="PBW312" s="22"/>
      <c r="PBX312" s="22"/>
      <c r="PBY312" s="22"/>
      <c r="PBZ312" s="22"/>
      <c r="PCA312" s="22"/>
      <c r="PCB312" s="22"/>
      <c r="PCC312" s="22"/>
      <c r="PCD312" s="22"/>
      <c r="PCE312" s="22"/>
      <c r="PCF312" s="22"/>
      <c r="PCG312" s="22"/>
      <c r="PCH312" s="22"/>
      <c r="PCI312" s="22"/>
      <c r="PCJ312" s="22"/>
      <c r="PCK312" s="22"/>
      <c r="PCL312" s="22"/>
      <c r="PCM312" s="22"/>
      <c r="PCN312" s="22"/>
      <c r="PCO312" s="22"/>
      <c r="PCP312" s="22"/>
      <c r="PCQ312" s="22"/>
      <c r="PCR312" s="22"/>
      <c r="PCS312" s="22"/>
      <c r="PCT312" s="22"/>
      <c r="PCU312" s="22"/>
      <c r="PCV312" s="22"/>
      <c r="PCW312" s="22"/>
      <c r="PCX312" s="22"/>
      <c r="PCY312" s="22"/>
      <c r="PCZ312" s="22"/>
      <c r="PDA312" s="22"/>
      <c r="PDB312" s="22"/>
      <c r="PDC312" s="22"/>
      <c r="PDD312" s="22"/>
      <c r="PDE312" s="22"/>
      <c r="PDF312" s="22"/>
      <c r="PDG312" s="22"/>
      <c r="PDH312" s="22"/>
      <c r="PDI312" s="22"/>
      <c r="PDJ312" s="22"/>
      <c r="PDK312" s="22"/>
      <c r="PDL312" s="22"/>
      <c r="PDM312" s="22"/>
      <c r="PDN312" s="22"/>
      <c r="PDO312" s="22"/>
      <c r="PDP312" s="22"/>
      <c r="PDQ312" s="22"/>
      <c r="PDR312" s="22"/>
      <c r="PDS312" s="22"/>
      <c r="PDT312" s="22"/>
      <c r="PDU312" s="22"/>
      <c r="PDV312" s="22"/>
      <c r="PDW312" s="22"/>
      <c r="PDX312" s="22"/>
      <c r="PDY312" s="22"/>
      <c r="PDZ312" s="22"/>
      <c r="PEA312" s="22"/>
      <c r="PEB312" s="22"/>
      <c r="PEC312" s="22"/>
      <c r="PED312" s="22"/>
      <c r="PEE312" s="22"/>
      <c r="PEF312" s="22"/>
      <c r="PEG312" s="22"/>
      <c r="PEH312" s="22"/>
      <c r="PEI312" s="22"/>
      <c r="PEJ312" s="22"/>
      <c r="PEK312" s="22"/>
      <c r="PEL312" s="22"/>
      <c r="PEM312" s="22"/>
      <c r="PEN312" s="22"/>
      <c r="PEO312" s="22"/>
      <c r="PEP312" s="22"/>
      <c r="PEQ312" s="22"/>
      <c r="PER312" s="22"/>
      <c r="PES312" s="22"/>
      <c r="PET312" s="22"/>
      <c r="PEU312" s="22"/>
      <c r="PEV312" s="22"/>
      <c r="PEW312" s="22"/>
      <c r="PEX312" s="22"/>
      <c r="PEY312" s="22"/>
      <c r="PEZ312" s="22"/>
      <c r="PFA312" s="22"/>
      <c r="PFB312" s="22"/>
      <c r="PFC312" s="22"/>
      <c r="PFD312" s="22"/>
      <c r="PFE312" s="22"/>
      <c r="PFF312" s="22"/>
      <c r="PFG312" s="22"/>
      <c r="PFH312" s="22"/>
      <c r="PFI312" s="22"/>
      <c r="PFJ312" s="22"/>
      <c r="PFK312" s="22"/>
      <c r="PFL312" s="22"/>
      <c r="PFM312" s="22"/>
      <c r="PFN312" s="22"/>
      <c r="PFO312" s="22"/>
      <c r="PFP312" s="22"/>
      <c r="PFQ312" s="22"/>
      <c r="PFR312" s="22"/>
      <c r="PFS312" s="22"/>
      <c r="PFT312" s="22"/>
      <c r="PFU312" s="22"/>
      <c r="PFV312" s="22"/>
      <c r="PFW312" s="22"/>
      <c r="PFX312" s="22"/>
      <c r="PFY312" s="22"/>
      <c r="PFZ312" s="22"/>
      <c r="PGA312" s="22"/>
      <c r="PGB312" s="22"/>
      <c r="PGC312" s="22"/>
      <c r="PGD312" s="22"/>
      <c r="PGE312" s="22"/>
      <c r="PGF312" s="22"/>
      <c r="PGG312" s="22"/>
      <c r="PGH312" s="22"/>
      <c r="PGI312" s="22"/>
      <c r="PGJ312" s="22"/>
      <c r="PGK312" s="22"/>
      <c r="PGL312" s="22"/>
      <c r="PGM312" s="22"/>
      <c r="PGN312" s="22"/>
      <c r="PGO312" s="22"/>
      <c r="PGP312" s="22"/>
      <c r="PGQ312" s="22"/>
      <c r="PGR312" s="22"/>
      <c r="PGS312" s="22"/>
      <c r="PGT312" s="22"/>
      <c r="PGU312" s="22"/>
      <c r="PGV312" s="22"/>
      <c r="PGW312" s="22"/>
      <c r="PGX312" s="22"/>
      <c r="PGY312" s="22"/>
      <c r="PGZ312" s="22"/>
      <c r="PHA312" s="22"/>
      <c r="PHB312" s="22"/>
      <c r="PHC312" s="22"/>
      <c r="PHD312" s="22"/>
      <c r="PHE312" s="22"/>
      <c r="PHF312" s="22"/>
      <c r="PHG312" s="22"/>
      <c r="PHH312" s="22"/>
      <c r="PHI312" s="22"/>
      <c r="PHJ312" s="22"/>
      <c r="PHK312" s="22"/>
      <c r="PHL312" s="22"/>
      <c r="PHM312" s="22"/>
      <c r="PHN312" s="22"/>
      <c r="PHO312" s="22"/>
      <c r="PHP312" s="22"/>
      <c r="PHQ312" s="22"/>
      <c r="PHR312" s="22"/>
      <c r="PHS312" s="22"/>
      <c r="PHT312" s="22"/>
      <c r="PHU312" s="22"/>
      <c r="PHV312" s="22"/>
      <c r="PHW312" s="22"/>
      <c r="PHX312" s="22"/>
      <c r="PHY312" s="22"/>
      <c r="PHZ312" s="22"/>
      <c r="PIA312" s="22"/>
      <c r="PIB312" s="22"/>
      <c r="PIC312" s="22"/>
      <c r="PID312" s="22"/>
      <c r="PIE312" s="22"/>
      <c r="PIF312" s="22"/>
      <c r="PIG312" s="22"/>
      <c r="PIH312" s="22"/>
      <c r="PII312" s="22"/>
      <c r="PIJ312" s="22"/>
      <c r="PIK312" s="22"/>
      <c r="PIL312" s="22"/>
      <c r="PIM312" s="22"/>
      <c r="PIN312" s="22"/>
      <c r="PIO312" s="22"/>
      <c r="PIP312" s="22"/>
      <c r="PIQ312" s="22"/>
      <c r="PIR312" s="22"/>
      <c r="PIS312" s="22"/>
      <c r="PIT312" s="22"/>
      <c r="PIU312" s="22"/>
      <c r="PIV312" s="22"/>
      <c r="PIW312" s="22"/>
      <c r="PIX312" s="22"/>
      <c r="PIY312" s="22"/>
      <c r="PIZ312" s="22"/>
      <c r="PJA312" s="22"/>
      <c r="PJB312" s="22"/>
      <c r="PJC312" s="22"/>
      <c r="PJD312" s="22"/>
      <c r="PJE312" s="22"/>
      <c r="PJF312" s="22"/>
      <c r="PJG312" s="22"/>
      <c r="PJH312" s="22"/>
      <c r="PJI312" s="22"/>
      <c r="PJJ312" s="22"/>
      <c r="PJK312" s="22"/>
      <c r="PJL312" s="22"/>
      <c r="PJM312" s="22"/>
      <c r="PJN312" s="22"/>
      <c r="PJO312" s="22"/>
      <c r="PJP312" s="22"/>
      <c r="PJQ312" s="22"/>
      <c r="PJR312" s="22"/>
      <c r="PJS312" s="22"/>
      <c r="PJT312" s="22"/>
      <c r="PJU312" s="22"/>
      <c r="PJV312" s="22"/>
      <c r="PJW312" s="22"/>
      <c r="PJX312" s="22"/>
      <c r="PJY312" s="22"/>
      <c r="PJZ312" s="22"/>
      <c r="PKA312" s="22"/>
      <c r="PKB312" s="22"/>
      <c r="PKC312" s="22"/>
      <c r="PKD312" s="22"/>
      <c r="PKE312" s="22"/>
      <c r="PKF312" s="22"/>
      <c r="PKG312" s="22"/>
      <c r="PKH312" s="22"/>
      <c r="PKI312" s="22"/>
      <c r="PKJ312" s="22"/>
      <c r="PKK312" s="22"/>
      <c r="PKL312" s="22"/>
      <c r="PKM312" s="22"/>
      <c r="PKN312" s="22"/>
      <c r="PKO312" s="22"/>
      <c r="PKP312" s="22"/>
      <c r="PKQ312" s="22"/>
      <c r="PKR312" s="22"/>
      <c r="PKS312" s="22"/>
      <c r="PKT312" s="22"/>
      <c r="PKU312" s="22"/>
      <c r="PKV312" s="22"/>
      <c r="PKW312" s="22"/>
      <c r="PKX312" s="22"/>
      <c r="PKY312" s="22"/>
      <c r="PKZ312" s="22"/>
      <c r="PLA312" s="22"/>
      <c r="PLB312" s="22"/>
      <c r="PLC312" s="22"/>
      <c r="PLD312" s="22"/>
      <c r="PLE312" s="22"/>
      <c r="PLF312" s="22"/>
      <c r="PLG312" s="22"/>
      <c r="PLH312" s="22"/>
      <c r="PLI312" s="22"/>
      <c r="PLJ312" s="22"/>
      <c r="PLK312" s="22"/>
      <c r="PLL312" s="22"/>
      <c r="PLM312" s="22"/>
      <c r="PLN312" s="22"/>
      <c r="PLO312" s="22"/>
      <c r="PLP312" s="22"/>
      <c r="PLQ312" s="22"/>
      <c r="PLR312" s="22"/>
      <c r="PLS312" s="22"/>
      <c r="PLT312" s="22"/>
      <c r="PLU312" s="22"/>
      <c r="PLV312" s="22"/>
      <c r="PLW312" s="22"/>
      <c r="PLX312" s="22"/>
      <c r="PLY312" s="22"/>
      <c r="PLZ312" s="22"/>
      <c r="PMA312" s="22"/>
      <c r="PMB312" s="22"/>
      <c r="PMC312" s="22"/>
      <c r="PMD312" s="22"/>
      <c r="PME312" s="22"/>
      <c r="PMF312" s="22"/>
      <c r="PMG312" s="22"/>
      <c r="PMH312" s="22"/>
      <c r="PMI312" s="22"/>
      <c r="PMJ312" s="22"/>
      <c r="PMK312" s="22"/>
      <c r="PML312" s="22"/>
      <c r="PMM312" s="22"/>
      <c r="PMN312" s="22"/>
      <c r="PMO312" s="22"/>
      <c r="PMP312" s="22"/>
      <c r="PMQ312" s="22"/>
      <c r="PMR312" s="22"/>
      <c r="PMS312" s="22"/>
      <c r="PMT312" s="22"/>
      <c r="PMU312" s="22"/>
      <c r="PMV312" s="22"/>
      <c r="PMW312" s="22"/>
      <c r="PMX312" s="22"/>
      <c r="PMY312" s="22"/>
      <c r="PMZ312" s="22"/>
      <c r="PNA312" s="22"/>
      <c r="PNB312" s="22"/>
      <c r="PNC312" s="22"/>
      <c r="PND312" s="22"/>
      <c r="PNE312" s="22"/>
      <c r="PNF312" s="22"/>
      <c r="PNG312" s="22"/>
      <c r="PNH312" s="22"/>
      <c r="PNI312" s="22"/>
      <c r="PNJ312" s="22"/>
      <c r="PNK312" s="22"/>
      <c r="PNL312" s="22"/>
      <c r="PNM312" s="22"/>
      <c r="PNN312" s="22"/>
      <c r="PNO312" s="22"/>
      <c r="PNP312" s="22"/>
      <c r="PNQ312" s="22"/>
      <c r="PNR312" s="22"/>
      <c r="PNS312" s="22"/>
      <c r="PNT312" s="22"/>
      <c r="PNU312" s="22"/>
      <c r="PNV312" s="22"/>
      <c r="PNW312" s="22"/>
      <c r="PNX312" s="22"/>
      <c r="PNY312" s="22"/>
      <c r="PNZ312" s="22"/>
      <c r="POA312" s="22"/>
      <c r="POB312" s="22"/>
      <c r="POC312" s="22"/>
      <c r="POD312" s="22"/>
      <c r="POE312" s="22"/>
      <c r="POF312" s="22"/>
      <c r="POG312" s="22"/>
      <c r="POH312" s="22"/>
      <c r="POI312" s="22"/>
      <c r="POJ312" s="22"/>
      <c r="POK312" s="22"/>
      <c r="POL312" s="22"/>
      <c r="POM312" s="22"/>
      <c r="PON312" s="22"/>
      <c r="POO312" s="22"/>
      <c r="POP312" s="22"/>
      <c r="POQ312" s="22"/>
      <c r="POR312" s="22"/>
      <c r="POS312" s="22"/>
      <c r="POT312" s="22"/>
      <c r="POU312" s="22"/>
      <c r="POV312" s="22"/>
      <c r="POW312" s="22"/>
      <c r="POX312" s="22"/>
      <c r="POY312" s="22"/>
      <c r="POZ312" s="22"/>
      <c r="PPA312" s="22"/>
      <c r="PPB312" s="22"/>
      <c r="PPC312" s="22"/>
      <c r="PPD312" s="22"/>
      <c r="PPE312" s="22"/>
      <c r="PPF312" s="22"/>
      <c r="PPG312" s="22"/>
      <c r="PPH312" s="22"/>
      <c r="PPI312" s="22"/>
      <c r="PPJ312" s="22"/>
      <c r="PPK312" s="22"/>
      <c r="PPL312" s="22"/>
      <c r="PPM312" s="22"/>
      <c r="PPN312" s="22"/>
      <c r="PPO312" s="22"/>
      <c r="PPP312" s="22"/>
      <c r="PPQ312" s="22"/>
      <c r="PPR312" s="22"/>
      <c r="PPS312" s="22"/>
      <c r="PPT312" s="22"/>
      <c r="PPU312" s="22"/>
      <c r="PPV312" s="22"/>
      <c r="PPW312" s="22"/>
      <c r="PPX312" s="22"/>
      <c r="PPY312" s="22"/>
      <c r="PPZ312" s="22"/>
      <c r="PQA312" s="22"/>
      <c r="PQB312" s="22"/>
      <c r="PQC312" s="22"/>
      <c r="PQD312" s="22"/>
      <c r="PQE312" s="22"/>
      <c r="PQF312" s="22"/>
      <c r="PQG312" s="22"/>
      <c r="PQH312" s="22"/>
      <c r="PQI312" s="22"/>
      <c r="PQJ312" s="22"/>
      <c r="PQK312" s="22"/>
      <c r="PQL312" s="22"/>
      <c r="PQM312" s="22"/>
      <c r="PQN312" s="22"/>
      <c r="PQO312" s="22"/>
      <c r="PQP312" s="22"/>
      <c r="PQQ312" s="22"/>
      <c r="PQR312" s="22"/>
      <c r="PQS312" s="22"/>
      <c r="PQT312" s="22"/>
      <c r="PQU312" s="22"/>
      <c r="PQV312" s="22"/>
      <c r="PQW312" s="22"/>
      <c r="PQX312" s="22"/>
      <c r="PQY312" s="22"/>
      <c r="PQZ312" s="22"/>
      <c r="PRA312" s="22"/>
      <c r="PRB312" s="22"/>
      <c r="PRC312" s="22"/>
      <c r="PRD312" s="22"/>
      <c r="PRE312" s="22"/>
      <c r="PRF312" s="22"/>
      <c r="PRG312" s="22"/>
      <c r="PRH312" s="22"/>
      <c r="PRI312" s="22"/>
      <c r="PRJ312" s="22"/>
      <c r="PRK312" s="22"/>
      <c r="PRL312" s="22"/>
      <c r="PRM312" s="22"/>
      <c r="PRN312" s="22"/>
      <c r="PRO312" s="22"/>
      <c r="PRP312" s="22"/>
      <c r="PRQ312" s="22"/>
      <c r="PRR312" s="22"/>
      <c r="PRS312" s="22"/>
      <c r="PRT312" s="22"/>
      <c r="PRU312" s="22"/>
      <c r="PRV312" s="22"/>
      <c r="PRW312" s="22"/>
      <c r="PRX312" s="22"/>
      <c r="PRY312" s="22"/>
      <c r="PRZ312" s="22"/>
      <c r="PSA312" s="22"/>
      <c r="PSB312" s="22"/>
      <c r="PSC312" s="22"/>
      <c r="PSD312" s="22"/>
      <c r="PSE312" s="22"/>
      <c r="PSF312" s="22"/>
      <c r="PSG312" s="22"/>
      <c r="PSH312" s="22"/>
      <c r="PSI312" s="22"/>
      <c r="PSJ312" s="22"/>
      <c r="PSK312" s="22"/>
      <c r="PSL312" s="22"/>
      <c r="PSM312" s="22"/>
      <c r="PSN312" s="22"/>
      <c r="PSO312" s="22"/>
      <c r="PSP312" s="22"/>
      <c r="PSQ312" s="22"/>
      <c r="PSR312" s="22"/>
      <c r="PSS312" s="22"/>
      <c r="PST312" s="22"/>
      <c r="PSU312" s="22"/>
      <c r="PSV312" s="22"/>
      <c r="PSW312" s="22"/>
      <c r="PSX312" s="22"/>
      <c r="PSY312" s="22"/>
      <c r="PSZ312" s="22"/>
      <c r="PTA312" s="22"/>
      <c r="PTB312" s="22"/>
      <c r="PTC312" s="22"/>
      <c r="PTD312" s="22"/>
      <c r="PTE312" s="22"/>
      <c r="PTF312" s="22"/>
      <c r="PTG312" s="22"/>
      <c r="PTH312" s="22"/>
      <c r="PTI312" s="22"/>
      <c r="PTJ312" s="22"/>
      <c r="PTK312" s="22"/>
      <c r="PTL312" s="22"/>
      <c r="PTM312" s="22"/>
      <c r="PTN312" s="22"/>
      <c r="PTO312" s="22"/>
      <c r="PTP312" s="22"/>
      <c r="PTQ312" s="22"/>
      <c r="PTR312" s="22"/>
      <c r="PTS312" s="22"/>
      <c r="PTT312" s="22"/>
      <c r="PTU312" s="22"/>
      <c r="PTV312" s="22"/>
      <c r="PTW312" s="22"/>
      <c r="PTX312" s="22"/>
      <c r="PTY312" s="22"/>
      <c r="PTZ312" s="22"/>
      <c r="PUA312" s="22"/>
      <c r="PUB312" s="22"/>
      <c r="PUC312" s="22"/>
      <c r="PUD312" s="22"/>
      <c r="PUE312" s="22"/>
      <c r="PUF312" s="22"/>
      <c r="PUG312" s="22"/>
      <c r="PUH312" s="22"/>
      <c r="PUI312" s="22"/>
      <c r="PUJ312" s="22"/>
      <c r="PUK312" s="22"/>
      <c r="PUL312" s="22"/>
      <c r="PUM312" s="22"/>
      <c r="PUN312" s="22"/>
      <c r="PUO312" s="22"/>
      <c r="PUP312" s="22"/>
      <c r="PUQ312" s="22"/>
      <c r="PUR312" s="22"/>
      <c r="PUS312" s="22"/>
      <c r="PUT312" s="22"/>
      <c r="PUU312" s="22"/>
      <c r="PUV312" s="22"/>
      <c r="PUW312" s="22"/>
      <c r="PUX312" s="22"/>
      <c r="PUY312" s="22"/>
      <c r="PUZ312" s="22"/>
      <c r="PVA312" s="22"/>
      <c r="PVB312" s="22"/>
      <c r="PVC312" s="22"/>
      <c r="PVD312" s="22"/>
      <c r="PVE312" s="22"/>
      <c r="PVF312" s="22"/>
      <c r="PVG312" s="22"/>
      <c r="PVH312" s="22"/>
      <c r="PVI312" s="22"/>
      <c r="PVJ312" s="22"/>
      <c r="PVK312" s="22"/>
      <c r="PVL312" s="22"/>
      <c r="PVM312" s="22"/>
      <c r="PVN312" s="22"/>
      <c r="PVO312" s="22"/>
      <c r="PVP312" s="22"/>
      <c r="PVQ312" s="22"/>
      <c r="PVR312" s="22"/>
      <c r="PVS312" s="22"/>
      <c r="PVT312" s="22"/>
      <c r="PVU312" s="22"/>
      <c r="PVV312" s="22"/>
      <c r="PVW312" s="22"/>
      <c r="PVX312" s="22"/>
      <c r="PVY312" s="22"/>
      <c r="PVZ312" s="22"/>
      <c r="PWA312" s="22"/>
      <c r="PWB312" s="22"/>
      <c r="PWC312" s="22"/>
      <c r="PWD312" s="22"/>
      <c r="PWE312" s="22"/>
      <c r="PWF312" s="22"/>
      <c r="PWG312" s="22"/>
      <c r="PWH312" s="22"/>
      <c r="PWI312" s="22"/>
      <c r="PWJ312" s="22"/>
      <c r="PWK312" s="22"/>
      <c r="PWL312" s="22"/>
      <c r="PWM312" s="22"/>
      <c r="PWN312" s="22"/>
      <c r="PWO312" s="22"/>
      <c r="PWP312" s="22"/>
      <c r="PWQ312" s="22"/>
      <c r="PWR312" s="22"/>
      <c r="PWS312" s="22"/>
      <c r="PWT312" s="22"/>
      <c r="PWU312" s="22"/>
      <c r="PWV312" s="22"/>
      <c r="PWW312" s="22"/>
      <c r="PWX312" s="22"/>
      <c r="PWY312" s="22"/>
      <c r="PWZ312" s="22"/>
      <c r="PXA312" s="22"/>
      <c r="PXB312" s="22"/>
      <c r="PXC312" s="22"/>
      <c r="PXD312" s="22"/>
      <c r="PXE312" s="22"/>
      <c r="PXF312" s="22"/>
      <c r="PXG312" s="22"/>
      <c r="PXH312" s="22"/>
      <c r="PXI312" s="22"/>
      <c r="PXJ312" s="22"/>
      <c r="PXK312" s="22"/>
      <c r="PXL312" s="22"/>
      <c r="PXM312" s="22"/>
      <c r="PXN312" s="22"/>
      <c r="PXO312" s="22"/>
      <c r="PXP312" s="22"/>
      <c r="PXQ312" s="22"/>
      <c r="PXR312" s="22"/>
      <c r="PXS312" s="22"/>
      <c r="PXT312" s="22"/>
      <c r="PXU312" s="22"/>
      <c r="PXV312" s="22"/>
      <c r="PXW312" s="22"/>
      <c r="PXX312" s="22"/>
      <c r="PXY312" s="22"/>
      <c r="PXZ312" s="22"/>
      <c r="PYA312" s="22"/>
      <c r="PYB312" s="22"/>
      <c r="PYC312" s="22"/>
      <c r="PYD312" s="22"/>
      <c r="PYE312" s="22"/>
      <c r="PYF312" s="22"/>
      <c r="PYG312" s="22"/>
      <c r="PYH312" s="22"/>
      <c r="PYI312" s="22"/>
      <c r="PYJ312" s="22"/>
      <c r="PYK312" s="22"/>
      <c r="PYL312" s="22"/>
      <c r="PYM312" s="22"/>
      <c r="PYN312" s="22"/>
      <c r="PYO312" s="22"/>
      <c r="PYP312" s="22"/>
      <c r="PYQ312" s="22"/>
      <c r="PYR312" s="22"/>
      <c r="PYS312" s="22"/>
      <c r="PYT312" s="22"/>
      <c r="PYU312" s="22"/>
      <c r="PYV312" s="22"/>
      <c r="PYW312" s="22"/>
      <c r="PYX312" s="22"/>
      <c r="PYY312" s="22"/>
      <c r="PYZ312" s="22"/>
      <c r="PZA312" s="22"/>
      <c r="PZB312" s="22"/>
      <c r="PZC312" s="22"/>
      <c r="PZD312" s="22"/>
      <c r="PZE312" s="22"/>
      <c r="PZF312" s="22"/>
      <c r="PZG312" s="22"/>
      <c r="PZH312" s="22"/>
      <c r="PZI312" s="22"/>
      <c r="PZJ312" s="22"/>
      <c r="PZK312" s="22"/>
      <c r="PZL312" s="22"/>
      <c r="PZM312" s="22"/>
      <c r="PZN312" s="22"/>
      <c r="PZO312" s="22"/>
      <c r="PZP312" s="22"/>
      <c r="PZQ312" s="22"/>
      <c r="PZR312" s="22"/>
      <c r="PZS312" s="22"/>
      <c r="PZT312" s="22"/>
      <c r="PZU312" s="22"/>
      <c r="PZV312" s="22"/>
      <c r="PZW312" s="22"/>
      <c r="PZX312" s="22"/>
      <c r="PZY312" s="22"/>
      <c r="PZZ312" s="22"/>
      <c r="QAA312" s="22"/>
      <c r="QAB312" s="22"/>
      <c r="QAC312" s="22"/>
      <c r="QAD312" s="22"/>
      <c r="QAE312" s="22"/>
      <c r="QAF312" s="22"/>
      <c r="QAG312" s="22"/>
      <c r="QAH312" s="22"/>
      <c r="QAI312" s="22"/>
      <c r="QAJ312" s="22"/>
      <c r="QAK312" s="22"/>
      <c r="QAL312" s="22"/>
      <c r="QAM312" s="22"/>
      <c r="QAN312" s="22"/>
      <c r="QAO312" s="22"/>
      <c r="QAP312" s="22"/>
      <c r="QAQ312" s="22"/>
      <c r="QAR312" s="22"/>
      <c r="QAS312" s="22"/>
      <c r="QAT312" s="22"/>
      <c r="QAU312" s="22"/>
      <c r="QAV312" s="22"/>
      <c r="QAW312" s="22"/>
      <c r="QAX312" s="22"/>
      <c r="QAY312" s="22"/>
      <c r="QAZ312" s="22"/>
      <c r="QBA312" s="22"/>
      <c r="QBB312" s="22"/>
      <c r="QBC312" s="22"/>
      <c r="QBD312" s="22"/>
      <c r="QBE312" s="22"/>
      <c r="QBF312" s="22"/>
      <c r="QBG312" s="22"/>
      <c r="QBH312" s="22"/>
      <c r="QBI312" s="22"/>
      <c r="QBJ312" s="22"/>
      <c r="QBK312" s="22"/>
      <c r="QBL312" s="22"/>
      <c r="QBM312" s="22"/>
      <c r="QBN312" s="22"/>
      <c r="QBO312" s="22"/>
      <c r="QBP312" s="22"/>
      <c r="QBQ312" s="22"/>
      <c r="QBR312" s="22"/>
      <c r="QBS312" s="22"/>
      <c r="QBT312" s="22"/>
      <c r="QBU312" s="22"/>
      <c r="QBV312" s="22"/>
      <c r="QBW312" s="22"/>
      <c r="QBX312" s="22"/>
      <c r="QBY312" s="22"/>
      <c r="QBZ312" s="22"/>
      <c r="QCA312" s="22"/>
      <c r="QCB312" s="22"/>
      <c r="QCC312" s="22"/>
      <c r="QCD312" s="22"/>
      <c r="QCE312" s="22"/>
      <c r="QCF312" s="22"/>
      <c r="QCG312" s="22"/>
      <c r="QCH312" s="22"/>
      <c r="QCI312" s="22"/>
      <c r="QCJ312" s="22"/>
      <c r="QCK312" s="22"/>
      <c r="QCL312" s="22"/>
      <c r="QCM312" s="22"/>
      <c r="QCN312" s="22"/>
      <c r="QCO312" s="22"/>
      <c r="QCP312" s="22"/>
      <c r="QCQ312" s="22"/>
      <c r="QCR312" s="22"/>
      <c r="QCS312" s="22"/>
      <c r="QCT312" s="22"/>
      <c r="QCU312" s="22"/>
      <c r="QCV312" s="22"/>
      <c r="QCW312" s="22"/>
      <c r="QCX312" s="22"/>
      <c r="QCY312" s="22"/>
      <c r="QCZ312" s="22"/>
      <c r="QDA312" s="22"/>
      <c r="QDB312" s="22"/>
      <c r="QDC312" s="22"/>
      <c r="QDD312" s="22"/>
      <c r="QDE312" s="22"/>
      <c r="QDF312" s="22"/>
      <c r="QDG312" s="22"/>
      <c r="QDH312" s="22"/>
      <c r="QDI312" s="22"/>
      <c r="QDJ312" s="22"/>
      <c r="QDK312" s="22"/>
      <c r="QDL312" s="22"/>
      <c r="QDM312" s="22"/>
      <c r="QDN312" s="22"/>
      <c r="QDO312" s="22"/>
      <c r="QDP312" s="22"/>
      <c r="QDQ312" s="22"/>
      <c r="QDR312" s="22"/>
      <c r="QDS312" s="22"/>
      <c r="QDT312" s="22"/>
      <c r="QDU312" s="22"/>
      <c r="QDV312" s="22"/>
      <c r="QDW312" s="22"/>
      <c r="QDX312" s="22"/>
      <c r="QDY312" s="22"/>
      <c r="QDZ312" s="22"/>
      <c r="QEA312" s="22"/>
      <c r="QEB312" s="22"/>
      <c r="QEC312" s="22"/>
      <c r="QED312" s="22"/>
      <c r="QEE312" s="22"/>
      <c r="QEF312" s="22"/>
      <c r="QEG312" s="22"/>
      <c r="QEH312" s="22"/>
      <c r="QEI312" s="22"/>
      <c r="QEJ312" s="22"/>
      <c r="QEK312" s="22"/>
      <c r="QEL312" s="22"/>
      <c r="QEM312" s="22"/>
      <c r="QEN312" s="22"/>
      <c r="QEO312" s="22"/>
      <c r="QEP312" s="22"/>
      <c r="QEQ312" s="22"/>
      <c r="QER312" s="22"/>
      <c r="QES312" s="22"/>
      <c r="QET312" s="22"/>
      <c r="QEU312" s="22"/>
      <c r="QEV312" s="22"/>
      <c r="QEW312" s="22"/>
      <c r="QEX312" s="22"/>
      <c r="QEY312" s="22"/>
      <c r="QEZ312" s="22"/>
      <c r="QFA312" s="22"/>
      <c r="QFB312" s="22"/>
      <c r="QFC312" s="22"/>
      <c r="QFD312" s="22"/>
      <c r="QFE312" s="22"/>
      <c r="QFF312" s="22"/>
      <c r="QFG312" s="22"/>
      <c r="QFH312" s="22"/>
      <c r="QFI312" s="22"/>
      <c r="QFJ312" s="22"/>
      <c r="QFK312" s="22"/>
      <c r="QFL312" s="22"/>
      <c r="QFM312" s="22"/>
      <c r="QFN312" s="22"/>
      <c r="QFO312" s="22"/>
      <c r="QFP312" s="22"/>
      <c r="QFQ312" s="22"/>
      <c r="QFR312" s="22"/>
      <c r="QFS312" s="22"/>
      <c r="QFT312" s="22"/>
      <c r="QFU312" s="22"/>
      <c r="QFV312" s="22"/>
      <c r="QFW312" s="22"/>
      <c r="QFX312" s="22"/>
      <c r="QFY312" s="22"/>
      <c r="QFZ312" s="22"/>
      <c r="QGA312" s="22"/>
      <c r="QGB312" s="22"/>
      <c r="QGC312" s="22"/>
      <c r="QGD312" s="22"/>
      <c r="QGE312" s="22"/>
      <c r="QGF312" s="22"/>
      <c r="QGG312" s="22"/>
      <c r="QGH312" s="22"/>
      <c r="QGI312" s="22"/>
      <c r="QGJ312" s="22"/>
      <c r="QGK312" s="22"/>
      <c r="QGL312" s="22"/>
      <c r="QGM312" s="22"/>
      <c r="QGN312" s="22"/>
      <c r="QGO312" s="22"/>
      <c r="QGP312" s="22"/>
      <c r="QGQ312" s="22"/>
      <c r="QGR312" s="22"/>
      <c r="QGS312" s="22"/>
      <c r="QGT312" s="22"/>
      <c r="QGU312" s="22"/>
      <c r="QGV312" s="22"/>
      <c r="QGW312" s="22"/>
      <c r="QGX312" s="22"/>
      <c r="QGY312" s="22"/>
      <c r="QGZ312" s="22"/>
      <c r="QHA312" s="22"/>
      <c r="QHB312" s="22"/>
      <c r="QHC312" s="22"/>
      <c r="QHD312" s="22"/>
      <c r="QHE312" s="22"/>
      <c r="QHF312" s="22"/>
      <c r="QHG312" s="22"/>
      <c r="QHH312" s="22"/>
      <c r="QHI312" s="22"/>
      <c r="QHJ312" s="22"/>
      <c r="QHK312" s="22"/>
      <c r="QHL312" s="22"/>
      <c r="QHM312" s="22"/>
      <c r="QHN312" s="22"/>
      <c r="QHO312" s="22"/>
      <c r="QHP312" s="22"/>
      <c r="QHQ312" s="22"/>
      <c r="QHR312" s="22"/>
      <c r="QHS312" s="22"/>
      <c r="QHT312" s="22"/>
      <c r="QHU312" s="22"/>
      <c r="QHV312" s="22"/>
      <c r="QHW312" s="22"/>
      <c r="QHX312" s="22"/>
      <c r="QHY312" s="22"/>
      <c r="QHZ312" s="22"/>
      <c r="QIA312" s="22"/>
      <c r="QIB312" s="22"/>
      <c r="QIC312" s="22"/>
      <c r="QID312" s="22"/>
      <c r="QIE312" s="22"/>
      <c r="QIF312" s="22"/>
      <c r="QIG312" s="22"/>
      <c r="QIH312" s="22"/>
      <c r="QII312" s="22"/>
      <c r="QIJ312" s="22"/>
      <c r="QIK312" s="22"/>
      <c r="QIL312" s="22"/>
      <c r="QIM312" s="22"/>
      <c r="QIN312" s="22"/>
      <c r="QIO312" s="22"/>
      <c r="QIP312" s="22"/>
      <c r="QIQ312" s="22"/>
      <c r="QIR312" s="22"/>
      <c r="QIS312" s="22"/>
      <c r="QIT312" s="22"/>
      <c r="QIU312" s="22"/>
      <c r="QIV312" s="22"/>
      <c r="QIW312" s="22"/>
      <c r="QIX312" s="22"/>
      <c r="QIY312" s="22"/>
      <c r="QIZ312" s="22"/>
      <c r="QJA312" s="22"/>
      <c r="QJB312" s="22"/>
      <c r="QJC312" s="22"/>
      <c r="QJD312" s="22"/>
      <c r="QJE312" s="22"/>
      <c r="QJF312" s="22"/>
      <c r="QJG312" s="22"/>
      <c r="QJH312" s="22"/>
      <c r="QJI312" s="22"/>
      <c r="QJJ312" s="22"/>
      <c r="QJK312" s="22"/>
      <c r="QJL312" s="22"/>
      <c r="QJM312" s="22"/>
      <c r="QJN312" s="22"/>
      <c r="QJO312" s="22"/>
      <c r="QJP312" s="22"/>
      <c r="QJQ312" s="22"/>
      <c r="QJR312" s="22"/>
      <c r="QJS312" s="22"/>
      <c r="QJT312" s="22"/>
      <c r="QJU312" s="22"/>
      <c r="QJV312" s="22"/>
      <c r="QJW312" s="22"/>
      <c r="QJX312" s="22"/>
      <c r="QJY312" s="22"/>
      <c r="QJZ312" s="22"/>
      <c r="QKA312" s="22"/>
      <c r="QKB312" s="22"/>
      <c r="QKC312" s="22"/>
      <c r="QKD312" s="22"/>
      <c r="QKE312" s="22"/>
      <c r="QKF312" s="22"/>
      <c r="QKG312" s="22"/>
      <c r="QKH312" s="22"/>
      <c r="QKI312" s="22"/>
      <c r="QKJ312" s="22"/>
      <c r="QKK312" s="22"/>
      <c r="QKL312" s="22"/>
      <c r="QKM312" s="22"/>
      <c r="QKN312" s="22"/>
      <c r="QKO312" s="22"/>
      <c r="QKP312" s="22"/>
      <c r="QKQ312" s="22"/>
      <c r="QKR312" s="22"/>
      <c r="QKS312" s="22"/>
      <c r="QKT312" s="22"/>
      <c r="QKU312" s="22"/>
      <c r="QKV312" s="22"/>
      <c r="QKW312" s="22"/>
      <c r="QKX312" s="22"/>
      <c r="QKY312" s="22"/>
      <c r="QKZ312" s="22"/>
      <c r="QLA312" s="22"/>
      <c r="QLB312" s="22"/>
      <c r="QLC312" s="22"/>
      <c r="QLD312" s="22"/>
      <c r="QLE312" s="22"/>
      <c r="QLF312" s="22"/>
      <c r="QLG312" s="22"/>
      <c r="QLH312" s="22"/>
      <c r="QLI312" s="22"/>
      <c r="QLJ312" s="22"/>
      <c r="QLK312" s="22"/>
      <c r="QLL312" s="22"/>
      <c r="QLM312" s="22"/>
      <c r="QLN312" s="22"/>
      <c r="QLO312" s="22"/>
      <c r="QLP312" s="22"/>
      <c r="QLQ312" s="22"/>
      <c r="QLR312" s="22"/>
      <c r="QLS312" s="22"/>
      <c r="QLT312" s="22"/>
      <c r="QLU312" s="22"/>
      <c r="QLV312" s="22"/>
      <c r="QLW312" s="22"/>
      <c r="QLX312" s="22"/>
      <c r="QLY312" s="22"/>
      <c r="QLZ312" s="22"/>
      <c r="QMA312" s="22"/>
      <c r="QMB312" s="22"/>
      <c r="QMC312" s="22"/>
      <c r="QMD312" s="22"/>
      <c r="QME312" s="22"/>
      <c r="QMF312" s="22"/>
      <c r="QMG312" s="22"/>
      <c r="QMH312" s="22"/>
      <c r="QMI312" s="22"/>
      <c r="QMJ312" s="22"/>
      <c r="QMK312" s="22"/>
      <c r="QML312" s="22"/>
      <c r="QMM312" s="22"/>
      <c r="QMN312" s="22"/>
      <c r="QMO312" s="22"/>
      <c r="QMP312" s="22"/>
      <c r="QMQ312" s="22"/>
      <c r="QMR312" s="22"/>
      <c r="QMS312" s="22"/>
      <c r="QMT312" s="22"/>
      <c r="QMU312" s="22"/>
      <c r="QMV312" s="22"/>
      <c r="QMW312" s="22"/>
      <c r="QMX312" s="22"/>
      <c r="QMY312" s="22"/>
      <c r="QMZ312" s="22"/>
      <c r="QNA312" s="22"/>
      <c r="QNB312" s="22"/>
      <c r="QNC312" s="22"/>
      <c r="QND312" s="22"/>
      <c r="QNE312" s="22"/>
      <c r="QNF312" s="22"/>
      <c r="QNG312" s="22"/>
      <c r="QNH312" s="22"/>
      <c r="QNI312" s="22"/>
      <c r="QNJ312" s="22"/>
      <c r="QNK312" s="22"/>
      <c r="QNL312" s="22"/>
      <c r="QNM312" s="22"/>
      <c r="QNN312" s="22"/>
      <c r="QNO312" s="22"/>
      <c r="QNP312" s="22"/>
      <c r="QNQ312" s="22"/>
      <c r="QNR312" s="22"/>
      <c r="QNS312" s="22"/>
      <c r="QNT312" s="22"/>
      <c r="QNU312" s="22"/>
      <c r="QNV312" s="22"/>
      <c r="QNW312" s="22"/>
      <c r="QNX312" s="22"/>
      <c r="QNY312" s="22"/>
      <c r="QNZ312" s="22"/>
      <c r="QOA312" s="22"/>
      <c r="QOB312" s="22"/>
      <c r="QOC312" s="22"/>
      <c r="QOD312" s="22"/>
      <c r="QOE312" s="22"/>
      <c r="QOF312" s="22"/>
      <c r="QOG312" s="22"/>
      <c r="QOH312" s="22"/>
      <c r="QOI312" s="22"/>
      <c r="QOJ312" s="22"/>
      <c r="QOK312" s="22"/>
      <c r="QOL312" s="22"/>
      <c r="QOM312" s="22"/>
      <c r="QON312" s="22"/>
      <c r="QOO312" s="22"/>
      <c r="QOP312" s="22"/>
      <c r="QOQ312" s="22"/>
      <c r="QOR312" s="22"/>
      <c r="QOS312" s="22"/>
      <c r="QOT312" s="22"/>
      <c r="QOU312" s="22"/>
      <c r="QOV312" s="22"/>
      <c r="QOW312" s="22"/>
      <c r="QOX312" s="22"/>
      <c r="QOY312" s="22"/>
      <c r="QOZ312" s="22"/>
      <c r="QPA312" s="22"/>
      <c r="QPB312" s="22"/>
      <c r="QPC312" s="22"/>
      <c r="QPD312" s="22"/>
      <c r="QPE312" s="22"/>
      <c r="QPF312" s="22"/>
      <c r="QPG312" s="22"/>
      <c r="QPH312" s="22"/>
      <c r="QPI312" s="22"/>
      <c r="QPJ312" s="22"/>
      <c r="QPK312" s="22"/>
      <c r="QPL312" s="22"/>
      <c r="QPM312" s="22"/>
      <c r="QPN312" s="22"/>
      <c r="QPO312" s="22"/>
      <c r="QPP312" s="22"/>
      <c r="QPQ312" s="22"/>
      <c r="QPR312" s="22"/>
      <c r="QPS312" s="22"/>
      <c r="QPT312" s="22"/>
      <c r="QPU312" s="22"/>
      <c r="QPV312" s="22"/>
      <c r="QPW312" s="22"/>
      <c r="QPX312" s="22"/>
      <c r="QPY312" s="22"/>
      <c r="QPZ312" s="22"/>
      <c r="QQA312" s="22"/>
      <c r="QQB312" s="22"/>
      <c r="QQC312" s="22"/>
      <c r="QQD312" s="22"/>
      <c r="QQE312" s="22"/>
      <c r="QQF312" s="22"/>
      <c r="QQG312" s="22"/>
      <c r="QQH312" s="22"/>
      <c r="QQI312" s="22"/>
      <c r="QQJ312" s="22"/>
      <c r="QQK312" s="22"/>
      <c r="QQL312" s="22"/>
      <c r="QQM312" s="22"/>
      <c r="QQN312" s="22"/>
      <c r="QQO312" s="22"/>
      <c r="QQP312" s="22"/>
      <c r="QQQ312" s="22"/>
      <c r="QQR312" s="22"/>
      <c r="QQS312" s="22"/>
      <c r="QQT312" s="22"/>
      <c r="QQU312" s="22"/>
      <c r="QQV312" s="22"/>
      <c r="QQW312" s="22"/>
      <c r="QQX312" s="22"/>
      <c r="QQY312" s="22"/>
      <c r="QQZ312" s="22"/>
      <c r="QRA312" s="22"/>
      <c r="QRB312" s="22"/>
      <c r="QRC312" s="22"/>
      <c r="QRD312" s="22"/>
      <c r="QRE312" s="22"/>
      <c r="QRF312" s="22"/>
      <c r="QRG312" s="22"/>
      <c r="QRH312" s="22"/>
      <c r="QRI312" s="22"/>
      <c r="QRJ312" s="22"/>
      <c r="QRK312" s="22"/>
      <c r="QRL312" s="22"/>
      <c r="QRM312" s="22"/>
      <c r="QRN312" s="22"/>
      <c r="QRO312" s="22"/>
      <c r="QRP312" s="22"/>
      <c r="QRQ312" s="22"/>
      <c r="QRR312" s="22"/>
      <c r="QRS312" s="22"/>
      <c r="QRT312" s="22"/>
      <c r="QRU312" s="22"/>
      <c r="QRV312" s="22"/>
      <c r="QRW312" s="22"/>
      <c r="QRX312" s="22"/>
      <c r="QRY312" s="22"/>
      <c r="QRZ312" s="22"/>
      <c r="QSA312" s="22"/>
      <c r="QSB312" s="22"/>
      <c r="QSC312" s="22"/>
      <c r="QSD312" s="22"/>
      <c r="QSE312" s="22"/>
      <c r="QSF312" s="22"/>
      <c r="QSG312" s="22"/>
      <c r="QSH312" s="22"/>
      <c r="QSI312" s="22"/>
      <c r="QSJ312" s="22"/>
      <c r="QSK312" s="22"/>
      <c r="QSL312" s="22"/>
      <c r="QSM312" s="22"/>
      <c r="QSN312" s="22"/>
      <c r="QSO312" s="22"/>
      <c r="QSP312" s="22"/>
      <c r="QSQ312" s="22"/>
      <c r="QSR312" s="22"/>
      <c r="QSS312" s="22"/>
      <c r="QST312" s="22"/>
      <c r="QSU312" s="22"/>
      <c r="QSV312" s="22"/>
      <c r="QSW312" s="22"/>
      <c r="QSX312" s="22"/>
      <c r="QSY312" s="22"/>
      <c r="QSZ312" s="22"/>
      <c r="QTA312" s="22"/>
      <c r="QTB312" s="22"/>
      <c r="QTC312" s="22"/>
      <c r="QTD312" s="22"/>
      <c r="QTE312" s="22"/>
      <c r="QTF312" s="22"/>
      <c r="QTG312" s="22"/>
      <c r="QTH312" s="22"/>
      <c r="QTI312" s="22"/>
      <c r="QTJ312" s="22"/>
      <c r="QTK312" s="22"/>
      <c r="QTL312" s="22"/>
      <c r="QTM312" s="22"/>
      <c r="QTN312" s="22"/>
      <c r="QTO312" s="22"/>
      <c r="QTP312" s="22"/>
      <c r="QTQ312" s="22"/>
      <c r="QTR312" s="22"/>
      <c r="QTS312" s="22"/>
      <c r="QTT312" s="22"/>
      <c r="QTU312" s="22"/>
      <c r="QTV312" s="22"/>
      <c r="QTW312" s="22"/>
      <c r="QTX312" s="22"/>
      <c r="QTY312" s="22"/>
      <c r="QTZ312" s="22"/>
      <c r="QUA312" s="22"/>
      <c r="QUB312" s="22"/>
      <c r="QUC312" s="22"/>
      <c r="QUD312" s="22"/>
      <c r="QUE312" s="22"/>
      <c r="QUF312" s="22"/>
      <c r="QUG312" s="22"/>
      <c r="QUH312" s="22"/>
      <c r="QUI312" s="22"/>
      <c r="QUJ312" s="22"/>
      <c r="QUK312" s="22"/>
      <c r="QUL312" s="22"/>
      <c r="QUM312" s="22"/>
      <c r="QUN312" s="22"/>
      <c r="QUO312" s="22"/>
      <c r="QUP312" s="22"/>
      <c r="QUQ312" s="22"/>
      <c r="QUR312" s="22"/>
      <c r="QUS312" s="22"/>
      <c r="QUT312" s="22"/>
      <c r="QUU312" s="22"/>
      <c r="QUV312" s="22"/>
      <c r="QUW312" s="22"/>
      <c r="QUX312" s="22"/>
      <c r="QUY312" s="22"/>
      <c r="QUZ312" s="22"/>
      <c r="QVA312" s="22"/>
      <c r="QVB312" s="22"/>
      <c r="QVC312" s="22"/>
      <c r="QVD312" s="22"/>
      <c r="QVE312" s="22"/>
      <c r="QVF312" s="22"/>
      <c r="QVG312" s="22"/>
      <c r="QVH312" s="22"/>
      <c r="QVI312" s="22"/>
      <c r="QVJ312" s="22"/>
      <c r="QVK312" s="22"/>
      <c r="QVL312" s="22"/>
      <c r="QVM312" s="22"/>
      <c r="QVN312" s="22"/>
      <c r="QVO312" s="22"/>
      <c r="QVP312" s="22"/>
      <c r="QVQ312" s="22"/>
      <c r="QVR312" s="22"/>
      <c r="QVS312" s="22"/>
      <c r="QVT312" s="22"/>
      <c r="QVU312" s="22"/>
      <c r="QVV312" s="22"/>
      <c r="QVW312" s="22"/>
      <c r="QVX312" s="22"/>
      <c r="QVY312" s="22"/>
      <c r="QVZ312" s="22"/>
      <c r="QWA312" s="22"/>
      <c r="QWB312" s="22"/>
      <c r="QWC312" s="22"/>
      <c r="QWD312" s="22"/>
      <c r="QWE312" s="22"/>
      <c r="QWF312" s="22"/>
      <c r="QWG312" s="22"/>
      <c r="QWH312" s="22"/>
      <c r="QWI312" s="22"/>
      <c r="QWJ312" s="22"/>
      <c r="QWK312" s="22"/>
      <c r="QWL312" s="22"/>
      <c r="QWM312" s="22"/>
      <c r="QWN312" s="22"/>
      <c r="QWO312" s="22"/>
      <c r="QWP312" s="22"/>
      <c r="QWQ312" s="22"/>
      <c r="QWR312" s="22"/>
      <c r="QWS312" s="22"/>
      <c r="QWT312" s="22"/>
      <c r="QWU312" s="22"/>
      <c r="QWV312" s="22"/>
      <c r="QWW312" s="22"/>
      <c r="QWX312" s="22"/>
      <c r="QWY312" s="22"/>
      <c r="QWZ312" s="22"/>
      <c r="QXA312" s="22"/>
      <c r="QXB312" s="22"/>
      <c r="QXC312" s="22"/>
      <c r="QXD312" s="22"/>
      <c r="QXE312" s="22"/>
      <c r="QXF312" s="22"/>
      <c r="QXG312" s="22"/>
      <c r="QXH312" s="22"/>
      <c r="QXI312" s="22"/>
      <c r="QXJ312" s="22"/>
      <c r="QXK312" s="22"/>
      <c r="QXL312" s="22"/>
      <c r="QXM312" s="22"/>
      <c r="QXN312" s="22"/>
      <c r="QXO312" s="22"/>
      <c r="QXP312" s="22"/>
      <c r="QXQ312" s="22"/>
      <c r="QXR312" s="22"/>
      <c r="QXS312" s="22"/>
      <c r="QXT312" s="22"/>
      <c r="QXU312" s="22"/>
      <c r="QXV312" s="22"/>
      <c r="QXW312" s="22"/>
      <c r="QXX312" s="22"/>
      <c r="QXY312" s="22"/>
      <c r="QXZ312" s="22"/>
      <c r="QYA312" s="22"/>
      <c r="QYB312" s="22"/>
      <c r="QYC312" s="22"/>
      <c r="QYD312" s="22"/>
      <c r="QYE312" s="22"/>
      <c r="QYF312" s="22"/>
      <c r="QYG312" s="22"/>
      <c r="QYH312" s="22"/>
      <c r="QYI312" s="22"/>
      <c r="QYJ312" s="22"/>
      <c r="QYK312" s="22"/>
      <c r="QYL312" s="22"/>
      <c r="QYM312" s="22"/>
      <c r="QYN312" s="22"/>
      <c r="QYO312" s="22"/>
      <c r="QYP312" s="22"/>
      <c r="QYQ312" s="22"/>
      <c r="QYR312" s="22"/>
      <c r="QYS312" s="22"/>
      <c r="QYT312" s="22"/>
      <c r="QYU312" s="22"/>
      <c r="QYV312" s="22"/>
      <c r="QYW312" s="22"/>
      <c r="QYX312" s="22"/>
      <c r="QYY312" s="22"/>
      <c r="QYZ312" s="22"/>
      <c r="QZA312" s="22"/>
      <c r="QZB312" s="22"/>
      <c r="QZC312" s="22"/>
      <c r="QZD312" s="22"/>
      <c r="QZE312" s="22"/>
      <c r="QZF312" s="22"/>
      <c r="QZG312" s="22"/>
      <c r="QZH312" s="22"/>
      <c r="QZI312" s="22"/>
      <c r="QZJ312" s="22"/>
      <c r="QZK312" s="22"/>
      <c r="QZL312" s="22"/>
      <c r="QZM312" s="22"/>
      <c r="QZN312" s="22"/>
      <c r="QZO312" s="22"/>
      <c r="QZP312" s="22"/>
      <c r="QZQ312" s="22"/>
      <c r="QZR312" s="22"/>
      <c r="QZS312" s="22"/>
      <c r="QZT312" s="22"/>
      <c r="QZU312" s="22"/>
      <c r="QZV312" s="22"/>
      <c r="QZW312" s="22"/>
      <c r="QZX312" s="22"/>
      <c r="QZY312" s="22"/>
      <c r="QZZ312" s="22"/>
      <c r="RAA312" s="22"/>
      <c r="RAB312" s="22"/>
      <c r="RAC312" s="22"/>
      <c r="RAD312" s="22"/>
      <c r="RAE312" s="22"/>
      <c r="RAF312" s="22"/>
      <c r="RAG312" s="22"/>
      <c r="RAH312" s="22"/>
      <c r="RAI312" s="22"/>
      <c r="RAJ312" s="22"/>
      <c r="RAK312" s="22"/>
      <c r="RAL312" s="22"/>
      <c r="RAM312" s="22"/>
      <c r="RAN312" s="22"/>
      <c r="RAO312" s="22"/>
      <c r="RAP312" s="22"/>
      <c r="RAQ312" s="22"/>
      <c r="RAR312" s="22"/>
      <c r="RAS312" s="22"/>
      <c r="RAT312" s="22"/>
      <c r="RAU312" s="22"/>
      <c r="RAV312" s="22"/>
      <c r="RAW312" s="22"/>
      <c r="RAX312" s="22"/>
      <c r="RAY312" s="22"/>
      <c r="RAZ312" s="22"/>
      <c r="RBA312" s="22"/>
      <c r="RBB312" s="22"/>
      <c r="RBC312" s="22"/>
      <c r="RBD312" s="22"/>
      <c r="RBE312" s="22"/>
      <c r="RBF312" s="22"/>
      <c r="RBG312" s="22"/>
      <c r="RBH312" s="22"/>
      <c r="RBI312" s="22"/>
      <c r="RBJ312" s="22"/>
      <c r="RBK312" s="22"/>
      <c r="RBL312" s="22"/>
      <c r="RBM312" s="22"/>
      <c r="RBN312" s="22"/>
      <c r="RBO312" s="22"/>
      <c r="RBP312" s="22"/>
      <c r="RBQ312" s="22"/>
      <c r="RBR312" s="22"/>
      <c r="RBS312" s="22"/>
      <c r="RBT312" s="22"/>
      <c r="RBU312" s="22"/>
      <c r="RBV312" s="22"/>
      <c r="RBW312" s="22"/>
      <c r="RBX312" s="22"/>
      <c r="RBY312" s="22"/>
      <c r="RBZ312" s="22"/>
      <c r="RCA312" s="22"/>
      <c r="RCB312" s="22"/>
      <c r="RCC312" s="22"/>
      <c r="RCD312" s="22"/>
      <c r="RCE312" s="22"/>
      <c r="RCF312" s="22"/>
      <c r="RCG312" s="22"/>
      <c r="RCH312" s="22"/>
      <c r="RCI312" s="22"/>
      <c r="RCJ312" s="22"/>
      <c r="RCK312" s="22"/>
      <c r="RCL312" s="22"/>
      <c r="RCM312" s="22"/>
      <c r="RCN312" s="22"/>
      <c r="RCO312" s="22"/>
      <c r="RCP312" s="22"/>
      <c r="RCQ312" s="22"/>
      <c r="RCR312" s="22"/>
      <c r="RCS312" s="22"/>
      <c r="RCT312" s="22"/>
      <c r="RCU312" s="22"/>
      <c r="RCV312" s="22"/>
      <c r="RCW312" s="22"/>
      <c r="RCX312" s="22"/>
      <c r="RCY312" s="22"/>
      <c r="RCZ312" s="22"/>
      <c r="RDA312" s="22"/>
      <c r="RDB312" s="22"/>
      <c r="RDC312" s="22"/>
      <c r="RDD312" s="22"/>
      <c r="RDE312" s="22"/>
      <c r="RDF312" s="22"/>
      <c r="RDG312" s="22"/>
      <c r="RDH312" s="22"/>
      <c r="RDI312" s="22"/>
      <c r="RDJ312" s="22"/>
      <c r="RDK312" s="22"/>
      <c r="RDL312" s="22"/>
      <c r="RDM312" s="22"/>
      <c r="RDN312" s="22"/>
      <c r="RDO312" s="22"/>
      <c r="RDP312" s="22"/>
      <c r="RDQ312" s="22"/>
      <c r="RDR312" s="22"/>
      <c r="RDS312" s="22"/>
      <c r="RDT312" s="22"/>
      <c r="RDU312" s="22"/>
      <c r="RDV312" s="22"/>
      <c r="RDW312" s="22"/>
      <c r="RDX312" s="22"/>
      <c r="RDY312" s="22"/>
      <c r="RDZ312" s="22"/>
      <c r="REA312" s="22"/>
      <c r="REB312" s="22"/>
      <c r="REC312" s="22"/>
      <c r="RED312" s="22"/>
      <c r="REE312" s="22"/>
      <c r="REF312" s="22"/>
      <c r="REG312" s="22"/>
      <c r="REH312" s="22"/>
      <c r="REI312" s="22"/>
      <c r="REJ312" s="22"/>
      <c r="REK312" s="22"/>
      <c r="REL312" s="22"/>
      <c r="REM312" s="22"/>
      <c r="REN312" s="22"/>
      <c r="REO312" s="22"/>
      <c r="REP312" s="22"/>
      <c r="REQ312" s="22"/>
      <c r="RER312" s="22"/>
      <c r="RES312" s="22"/>
      <c r="RET312" s="22"/>
      <c r="REU312" s="22"/>
      <c r="REV312" s="22"/>
      <c r="REW312" s="22"/>
      <c r="REX312" s="22"/>
      <c r="REY312" s="22"/>
      <c r="REZ312" s="22"/>
      <c r="RFA312" s="22"/>
      <c r="RFB312" s="22"/>
      <c r="RFC312" s="22"/>
      <c r="RFD312" s="22"/>
      <c r="RFE312" s="22"/>
      <c r="RFF312" s="22"/>
      <c r="RFG312" s="22"/>
      <c r="RFH312" s="22"/>
      <c r="RFI312" s="22"/>
      <c r="RFJ312" s="22"/>
      <c r="RFK312" s="22"/>
      <c r="RFL312" s="22"/>
      <c r="RFM312" s="22"/>
      <c r="RFN312" s="22"/>
      <c r="RFO312" s="22"/>
      <c r="RFP312" s="22"/>
      <c r="RFQ312" s="22"/>
      <c r="RFR312" s="22"/>
      <c r="RFS312" s="22"/>
      <c r="RFT312" s="22"/>
      <c r="RFU312" s="22"/>
      <c r="RFV312" s="22"/>
      <c r="RFW312" s="22"/>
      <c r="RFX312" s="22"/>
      <c r="RFY312" s="22"/>
      <c r="RFZ312" s="22"/>
      <c r="RGA312" s="22"/>
      <c r="RGB312" s="22"/>
      <c r="RGC312" s="22"/>
      <c r="RGD312" s="22"/>
      <c r="RGE312" s="22"/>
      <c r="RGF312" s="22"/>
      <c r="RGG312" s="22"/>
      <c r="RGH312" s="22"/>
      <c r="RGI312" s="22"/>
      <c r="RGJ312" s="22"/>
      <c r="RGK312" s="22"/>
      <c r="RGL312" s="22"/>
      <c r="RGM312" s="22"/>
      <c r="RGN312" s="22"/>
      <c r="RGO312" s="22"/>
      <c r="RGP312" s="22"/>
      <c r="RGQ312" s="22"/>
      <c r="RGR312" s="22"/>
      <c r="RGS312" s="22"/>
      <c r="RGT312" s="22"/>
      <c r="RGU312" s="22"/>
      <c r="RGV312" s="22"/>
      <c r="RGW312" s="22"/>
      <c r="RGX312" s="22"/>
      <c r="RGY312" s="22"/>
      <c r="RGZ312" s="22"/>
      <c r="RHA312" s="22"/>
      <c r="RHB312" s="22"/>
      <c r="RHC312" s="22"/>
      <c r="RHD312" s="22"/>
      <c r="RHE312" s="22"/>
      <c r="RHF312" s="22"/>
      <c r="RHG312" s="22"/>
      <c r="RHH312" s="22"/>
      <c r="RHI312" s="22"/>
      <c r="RHJ312" s="22"/>
      <c r="RHK312" s="22"/>
      <c r="RHL312" s="22"/>
      <c r="RHM312" s="22"/>
      <c r="RHN312" s="22"/>
      <c r="RHO312" s="22"/>
      <c r="RHP312" s="22"/>
      <c r="RHQ312" s="22"/>
      <c r="RHR312" s="22"/>
      <c r="RHS312" s="22"/>
      <c r="RHT312" s="22"/>
      <c r="RHU312" s="22"/>
      <c r="RHV312" s="22"/>
      <c r="RHW312" s="22"/>
      <c r="RHX312" s="22"/>
      <c r="RHY312" s="22"/>
      <c r="RHZ312" s="22"/>
      <c r="RIA312" s="22"/>
      <c r="RIB312" s="22"/>
      <c r="RIC312" s="22"/>
      <c r="RID312" s="22"/>
      <c r="RIE312" s="22"/>
      <c r="RIF312" s="22"/>
      <c r="RIG312" s="22"/>
      <c r="RIH312" s="22"/>
      <c r="RII312" s="22"/>
      <c r="RIJ312" s="22"/>
      <c r="RIK312" s="22"/>
      <c r="RIL312" s="22"/>
      <c r="RIM312" s="22"/>
      <c r="RIN312" s="22"/>
      <c r="RIO312" s="22"/>
      <c r="RIP312" s="22"/>
      <c r="RIQ312" s="22"/>
      <c r="RIR312" s="22"/>
      <c r="RIS312" s="22"/>
      <c r="RIT312" s="22"/>
      <c r="RIU312" s="22"/>
      <c r="RIV312" s="22"/>
      <c r="RIW312" s="22"/>
      <c r="RIX312" s="22"/>
      <c r="RIY312" s="22"/>
      <c r="RIZ312" s="22"/>
      <c r="RJA312" s="22"/>
      <c r="RJB312" s="22"/>
      <c r="RJC312" s="22"/>
      <c r="RJD312" s="22"/>
      <c r="RJE312" s="22"/>
      <c r="RJF312" s="22"/>
      <c r="RJG312" s="22"/>
      <c r="RJH312" s="22"/>
      <c r="RJI312" s="22"/>
      <c r="RJJ312" s="22"/>
      <c r="RJK312" s="22"/>
      <c r="RJL312" s="22"/>
      <c r="RJM312" s="22"/>
      <c r="RJN312" s="22"/>
      <c r="RJO312" s="22"/>
      <c r="RJP312" s="22"/>
      <c r="RJQ312" s="22"/>
      <c r="RJR312" s="22"/>
      <c r="RJS312" s="22"/>
      <c r="RJT312" s="22"/>
      <c r="RJU312" s="22"/>
      <c r="RJV312" s="22"/>
      <c r="RJW312" s="22"/>
      <c r="RJX312" s="22"/>
      <c r="RJY312" s="22"/>
      <c r="RJZ312" s="22"/>
      <c r="RKA312" s="22"/>
      <c r="RKB312" s="22"/>
      <c r="RKC312" s="22"/>
      <c r="RKD312" s="22"/>
      <c r="RKE312" s="22"/>
      <c r="RKF312" s="22"/>
      <c r="RKG312" s="22"/>
      <c r="RKH312" s="22"/>
      <c r="RKI312" s="22"/>
      <c r="RKJ312" s="22"/>
      <c r="RKK312" s="22"/>
      <c r="RKL312" s="22"/>
      <c r="RKM312" s="22"/>
      <c r="RKN312" s="22"/>
      <c r="RKO312" s="22"/>
      <c r="RKP312" s="22"/>
      <c r="RKQ312" s="22"/>
      <c r="RKR312" s="22"/>
      <c r="RKS312" s="22"/>
      <c r="RKT312" s="22"/>
      <c r="RKU312" s="22"/>
      <c r="RKV312" s="22"/>
      <c r="RKW312" s="22"/>
      <c r="RKX312" s="22"/>
      <c r="RKY312" s="22"/>
      <c r="RKZ312" s="22"/>
      <c r="RLA312" s="22"/>
      <c r="RLB312" s="22"/>
      <c r="RLC312" s="22"/>
      <c r="RLD312" s="22"/>
      <c r="RLE312" s="22"/>
      <c r="RLF312" s="22"/>
      <c r="RLG312" s="22"/>
      <c r="RLH312" s="22"/>
      <c r="RLI312" s="22"/>
      <c r="RLJ312" s="22"/>
      <c r="RLK312" s="22"/>
      <c r="RLL312" s="22"/>
      <c r="RLM312" s="22"/>
      <c r="RLN312" s="22"/>
      <c r="RLO312" s="22"/>
      <c r="RLP312" s="22"/>
      <c r="RLQ312" s="22"/>
      <c r="RLR312" s="22"/>
      <c r="RLS312" s="22"/>
      <c r="RLT312" s="22"/>
      <c r="RLU312" s="22"/>
      <c r="RLV312" s="22"/>
      <c r="RLW312" s="22"/>
      <c r="RLX312" s="22"/>
      <c r="RLY312" s="22"/>
      <c r="RLZ312" s="22"/>
      <c r="RMA312" s="22"/>
      <c r="RMB312" s="22"/>
      <c r="RMC312" s="22"/>
      <c r="RMD312" s="22"/>
      <c r="RME312" s="22"/>
      <c r="RMF312" s="22"/>
      <c r="RMG312" s="22"/>
      <c r="RMH312" s="22"/>
      <c r="RMI312" s="22"/>
      <c r="RMJ312" s="22"/>
      <c r="RMK312" s="22"/>
      <c r="RML312" s="22"/>
      <c r="RMM312" s="22"/>
      <c r="RMN312" s="22"/>
      <c r="RMO312" s="22"/>
      <c r="RMP312" s="22"/>
      <c r="RMQ312" s="22"/>
      <c r="RMR312" s="22"/>
      <c r="RMS312" s="22"/>
      <c r="RMT312" s="22"/>
      <c r="RMU312" s="22"/>
      <c r="RMV312" s="22"/>
      <c r="RMW312" s="22"/>
      <c r="RMX312" s="22"/>
      <c r="RMY312" s="22"/>
      <c r="RMZ312" s="22"/>
      <c r="RNA312" s="22"/>
      <c r="RNB312" s="22"/>
      <c r="RNC312" s="22"/>
      <c r="RND312" s="22"/>
      <c r="RNE312" s="22"/>
      <c r="RNF312" s="22"/>
      <c r="RNG312" s="22"/>
      <c r="RNH312" s="22"/>
      <c r="RNI312" s="22"/>
      <c r="RNJ312" s="22"/>
      <c r="RNK312" s="22"/>
      <c r="RNL312" s="22"/>
      <c r="RNM312" s="22"/>
      <c r="RNN312" s="22"/>
      <c r="RNO312" s="22"/>
      <c r="RNP312" s="22"/>
      <c r="RNQ312" s="22"/>
      <c r="RNR312" s="22"/>
      <c r="RNS312" s="22"/>
      <c r="RNT312" s="22"/>
      <c r="RNU312" s="22"/>
      <c r="RNV312" s="22"/>
      <c r="RNW312" s="22"/>
      <c r="RNX312" s="22"/>
      <c r="RNY312" s="22"/>
      <c r="RNZ312" s="22"/>
      <c r="ROA312" s="22"/>
      <c r="ROB312" s="22"/>
      <c r="ROC312" s="22"/>
      <c r="ROD312" s="22"/>
      <c r="ROE312" s="22"/>
      <c r="ROF312" s="22"/>
      <c r="ROG312" s="22"/>
      <c r="ROH312" s="22"/>
      <c r="ROI312" s="22"/>
      <c r="ROJ312" s="22"/>
      <c r="ROK312" s="22"/>
      <c r="ROL312" s="22"/>
      <c r="ROM312" s="22"/>
      <c r="RON312" s="22"/>
      <c r="ROO312" s="22"/>
      <c r="ROP312" s="22"/>
      <c r="ROQ312" s="22"/>
      <c r="ROR312" s="22"/>
      <c r="ROS312" s="22"/>
      <c r="ROT312" s="22"/>
      <c r="ROU312" s="22"/>
      <c r="ROV312" s="22"/>
      <c r="ROW312" s="22"/>
      <c r="ROX312" s="22"/>
      <c r="ROY312" s="22"/>
      <c r="ROZ312" s="22"/>
      <c r="RPA312" s="22"/>
      <c r="RPB312" s="22"/>
      <c r="RPC312" s="22"/>
      <c r="RPD312" s="22"/>
      <c r="RPE312" s="22"/>
      <c r="RPF312" s="22"/>
      <c r="RPG312" s="22"/>
      <c r="RPH312" s="22"/>
      <c r="RPI312" s="22"/>
      <c r="RPJ312" s="22"/>
      <c r="RPK312" s="22"/>
      <c r="RPL312" s="22"/>
      <c r="RPM312" s="22"/>
      <c r="RPN312" s="22"/>
      <c r="RPO312" s="22"/>
      <c r="RPP312" s="22"/>
      <c r="RPQ312" s="22"/>
      <c r="RPR312" s="22"/>
      <c r="RPS312" s="22"/>
      <c r="RPT312" s="22"/>
      <c r="RPU312" s="22"/>
      <c r="RPV312" s="22"/>
      <c r="RPW312" s="22"/>
      <c r="RPX312" s="22"/>
      <c r="RPY312" s="22"/>
      <c r="RPZ312" s="22"/>
      <c r="RQA312" s="22"/>
      <c r="RQB312" s="22"/>
      <c r="RQC312" s="22"/>
      <c r="RQD312" s="22"/>
      <c r="RQE312" s="22"/>
      <c r="RQF312" s="22"/>
      <c r="RQG312" s="22"/>
      <c r="RQH312" s="22"/>
      <c r="RQI312" s="22"/>
      <c r="RQJ312" s="22"/>
      <c r="RQK312" s="22"/>
      <c r="RQL312" s="22"/>
      <c r="RQM312" s="22"/>
      <c r="RQN312" s="22"/>
      <c r="RQO312" s="22"/>
      <c r="RQP312" s="22"/>
      <c r="RQQ312" s="22"/>
      <c r="RQR312" s="22"/>
      <c r="RQS312" s="22"/>
      <c r="RQT312" s="22"/>
      <c r="RQU312" s="22"/>
      <c r="RQV312" s="22"/>
      <c r="RQW312" s="22"/>
      <c r="RQX312" s="22"/>
      <c r="RQY312" s="22"/>
      <c r="RQZ312" s="22"/>
      <c r="RRA312" s="22"/>
      <c r="RRB312" s="22"/>
      <c r="RRC312" s="22"/>
      <c r="RRD312" s="22"/>
      <c r="RRE312" s="22"/>
      <c r="RRF312" s="22"/>
      <c r="RRG312" s="22"/>
      <c r="RRH312" s="22"/>
      <c r="RRI312" s="22"/>
      <c r="RRJ312" s="22"/>
      <c r="RRK312" s="22"/>
      <c r="RRL312" s="22"/>
      <c r="RRM312" s="22"/>
      <c r="RRN312" s="22"/>
      <c r="RRO312" s="22"/>
      <c r="RRP312" s="22"/>
      <c r="RRQ312" s="22"/>
      <c r="RRR312" s="22"/>
      <c r="RRS312" s="22"/>
      <c r="RRT312" s="22"/>
      <c r="RRU312" s="22"/>
      <c r="RRV312" s="22"/>
      <c r="RRW312" s="22"/>
      <c r="RRX312" s="22"/>
      <c r="RRY312" s="22"/>
      <c r="RRZ312" s="22"/>
      <c r="RSA312" s="22"/>
      <c r="RSB312" s="22"/>
      <c r="RSC312" s="22"/>
      <c r="RSD312" s="22"/>
      <c r="RSE312" s="22"/>
      <c r="RSF312" s="22"/>
      <c r="RSG312" s="22"/>
      <c r="RSH312" s="22"/>
      <c r="RSI312" s="22"/>
      <c r="RSJ312" s="22"/>
      <c r="RSK312" s="22"/>
      <c r="RSL312" s="22"/>
      <c r="RSM312" s="22"/>
      <c r="RSN312" s="22"/>
      <c r="RSO312" s="22"/>
      <c r="RSP312" s="22"/>
      <c r="RSQ312" s="22"/>
      <c r="RSR312" s="22"/>
      <c r="RSS312" s="22"/>
      <c r="RST312" s="22"/>
      <c r="RSU312" s="22"/>
      <c r="RSV312" s="22"/>
      <c r="RSW312" s="22"/>
      <c r="RSX312" s="22"/>
      <c r="RSY312" s="22"/>
      <c r="RSZ312" s="22"/>
      <c r="RTA312" s="22"/>
      <c r="RTB312" s="22"/>
      <c r="RTC312" s="22"/>
      <c r="RTD312" s="22"/>
      <c r="RTE312" s="22"/>
      <c r="RTF312" s="22"/>
      <c r="RTG312" s="22"/>
      <c r="RTH312" s="22"/>
      <c r="RTI312" s="22"/>
      <c r="RTJ312" s="22"/>
      <c r="RTK312" s="22"/>
      <c r="RTL312" s="22"/>
      <c r="RTM312" s="22"/>
      <c r="RTN312" s="22"/>
      <c r="RTO312" s="22"/>
      <c r="RTP312" s="22"/>
      <c r="RTQ312" s="22"/>
      <c r="RTR312" s="22"/>
      <c r="RTS312" s="22"/>
      <c r="RTT312" s="22"/>
      <c r="RTU312" s="22"/>
      <c r="RTV312" s="22"/>
      <c r="RTW312" s="22"/>
      <c r="RTX312" s="22"/>
      <c r="RTY312" s="22"/>
      <c r="RTZ312" s="22"/>
      <c r="RUA312" s="22"/>
      <c r="RUB312" s="22"/>
      <c r="RUC312" s="22"/>
      <c r="RUD312" s="22"/>
      <c r="RUE312" s="22"/>
      <c r="RUF312" s="22"/>
      <c r="RUG312" s="22"/>
      <c r="RUH312" s="22"/>
      <c r="RUI312" s="22"/>
      <c r="RUJ312" s="22"/>
      <c r="RUK312" s="22"/>
      <c r="RUL312" s="22"/>
      <c r="RUM312" s="22"/>
      <c r="RUN312" s="22"/>
      <c r="RUO312" s="22"/>
      <c r="RUP312" s="22"/>
      <c r="RUQ312" s="22"/>
      <c r="RUR312" s="22"/>
      <c r="RUS312" s="22"/>
      <c r="RUT312" s="22"/>
      <c r="RUU312" s="22"/>
      <c r="RUV312" s="22"/>
      <c r="RUW312" s="22"/>
      <c r="RUX312" s="22"/>
      <c r="RUY312" s="22"/>
      <c r="RUZ312" s="22"/>
      <c r="RVA312" s="22"/>
      <c r="RVB312" s="22"/>
      <c r="RVC312" s="22"/>
      <c r="RVD312" s="22"/>
      <c r="RVE312" s="22"/>
      <c r="RVF312" s="22"/>
      <c r="RVG312" s="22"/>
      <c r="RVH312" s="22"/>
      <c r="RVI312" s="22"/>
      <c r="RVJ312" s="22"/>
      <c r="RVK312" s="22"/>
      <c r="RVL312" s="22"/>
      <c r="RVM312" s="22"/>
      <c r="RVN312" s="22"/>
      <c r="RVO312" s="22"/>
      <c r="RVP312" s="22"/>
      <c r="RVQ312" s="22"/>
      <c r="RVR312" s="22"/>
      <c r="RVS312" s="22"/>
      <c r="RVT312" s="22"/>
      <c r="RVU312" s="22"/>
      <c r="RVV312" s="22"/>
      <c r="RVW312" s="22"/>
      <c r="RVX312" s="22"/>
      <c r="RVY312" s="22"/>
      <c r="RVZ312" s="22"/>
      <c r="RWA312" s="22"/>
      <c r="RWB312" s="22"/>
      <c r="RWC312" s="22"/>
      <c r="RWD312" s="22"/>
      <c r="RWE312" s="22"/>
      <c r="RWF312" s="22"/>
      <c r="RWG312" s="22"/>
      <c r="RWH312" s="22"/>
      <c r="RWI312" s="22"/>
      <c r="RWJ312" s="22"/>
      <c r="RWK312" s="22"/>
      <c r="RWL312" s="22"/>
      <c r="RWM312" s="22"/>
      <c r="RWN312" s="22"/>
      <c r="RWO312" s="22"/>
      <c r="RWP312" s="22"/>
      <c r="RWQ312" s="22"/>
      <c r="RWR312" s="22"/>
      <c r="RWS312" s="22"/>
      <c r="RWT312" s="22"/>
      <c r="RWU312" s="22"/>
      <c r="RWV312" s="22"/>
      <c r="RWW312" s="22"/>
      <c r="RWX312" s="22"/>
      <c r="RWY312" s="22"/>
      <c r="RWZ312" s="22"/>
      <c r="RXA312" s="22"/>
      <c r="RXB312" s="22"/>
      <c r="RXC312" s="22"/>
      <c r="RXD312" s="22"/>
      <c r="RXE312" s="22"/>
      <c r="RXF312" s="22"/>
      <c r="RXG312" s="22"/>
      <c r="RXH312" s="22"/>
      <c r="RXI312" s="22"/>
      <c r="RXJ312" s="22"/>
      <c r="RXK312" s="22"/>
      <c r="RXL312" s="22"/>
      <c r="RXM312" s="22"/>
      <c r="RXN312" s="22"/>
      <c r="RXO312" s="22"/>
      <c r="RXP312" s="22"/>
      <c r="RXQ312" s="22"/>
      <c r="RXR312" s="22"/>
      <c r="RXS312" s="22"/>
      <c r="RXT312" s="22"/>
      <c r="RXU312" s="22"/>
      <c r="RXV312" s="22"/>
      <c r="RXW312" s="22"/>
      <c r="RXX312" s="22"/>
      <c r="RXY312" s="22"/>
      <c r="RXZ312" s="22"/>
      <c r="RYA312" s="22"/>
      <c r="RYB312" s="22"/>
      <c r="RYC312" s="22"/>
      <c r="RYD312" s="22"/>
      <c r="RYE312" s="22"/>
      <c r="RYF312" s="22"/>
      <c r="RYG312" s="22"/>
      <c r="RYH312" s="22"/>
      <c r="RYI312" s="22"/>
      <c r="RYJ312" s="22"/>
      <c r="RYK312" s="22"/>
      <c r="RYL312" s="22"/>
      <c r="RYM312" s="22"/>
      <c r="RYN312" s="22"/>
      <c r="RYO312" s="22"/>
      <c r="RYP312" s="22"/>
      <c r="RYQ312" s="22"/>
      <c r="RYR312" s="22"/>
      <c r="RYS312" s="22"/>
      <c r="RYT312" s="22"/>
      <c r="RYU312" s="22"/>
      <c r="RYV312" s="22"/>
      <c r="RYW312" s="22"/>
      <c r="RYX312" s="22"/>
      <c r="RYY312" s="22"/>
      <c r="RYZ312" s="22"/>
      <c r="RZA312" s="22"/>
      <c r="RZB312" s="22"/>
      <c r="RZC312" s="22"/>
      <c r="RZD312" s="22"/>
      <c r="RZE312" s="22"/>
      <c r="RZF312" s="22"/>
      <c r="RZG312" s="22"/>
      <c r="RZH312" s="22"/>
      <c r="RZI312" s="22"/>
      <c r="RZJ312" s="22"/>
      <c r="RZK312" s="22"/>
      <c r="RZL312" s="22"/>
      <c r="RZM312" s="22"/>
      <c r="RZN312" s="22"/>
      <c r="RZO312" s="22"/>
      <c r="RZP312" s="22"/>
      <c r="RZQ312" s="22"/>
      <c r="RZR312" s="22"/>
      <c r="RZS312" s="22"/>
      <c r="RZT312" s="22"/>
      <c r="RZU312" s="22"/>
      <c r="RZV312" s="22"/>
      <c r="RZW312" s="22"/>
      <c r="RZX312" s="22"/>
      <c r="RZY312" s="22"/>
      <c r="RZZ312" s="22"/>
      <c r="SAA312" s="22"/>
      <c r="SAB312" s="22"/>
      <c r="SAC312" s="22"/>
      <c r="SAD312" s="22"/>
      <c r="SAE312" s="22"/>
      <c r="SAF312" s="22"/>
      <c r="SAG312" s="22"/>
      <c r="SAH312" s="22"/>
      <c r="SAI312" s="22"/>
      <c r="SAJ312" s="22"/>
      <c r="SAK312" s="22"/>
      <c r="SAL312" s="22"/>
      <c r="SAM312" s="22"/>
      <c r="SAN312" s="22"/>
      <c r="SAO312" s="22"/>
      <c r="SAP312" s="22"/>
      <c r="SAQ312" s="22"/>
      <c r="SAR312" s="22"/>
      <c r="SAS312" s="22"/>
      <c r="SAT312" s="22"/>
      <c r="SAU312" s="22"/>
      <c r="SAV312" s="22"/>
      <c r="SAW312" s="22"/>
      <c r="SAX312" s="22"/>
      <c r="SAY312" s="22"/>
      <c r="SAZ312" s="22"/>
      <c r="SBA312" s="22"/>
      <c r="SBB312" s="22"/>
      <c r="SBC312" s="22"/>
      <c r="SBD312" s="22"/>
      <c r="SBE312" s="22"/>
      <c r="SBF312" s="22"/>
      <c r="SBG312" s="22"/>
      <c r="SBH312" s="22"/>
      <c r="SBI312" s="22"/>
      <c r="SBJ312" s="22"/>
      <c r="SBK312" s="22"/>
      <c r="SBL312" s="22"/>
      <c r="SBM312" s="22"/>
      <c r="SBN312" s="22"/>
      <c r="SBO312" s="22"/>
      <c r="SBP312" s="22"/>
      <c r="SBQ312" s="22"/>
      <c r="SBR312" s="22"/>
      <c r="SBS312" s="22"/>
      <c r="SBT312" s="22"/>
      <c r="SBU312" s="22"/>
      <c r="SBV312" s="22"/>
      <c r="SBW312" s="22"/>
      <c r="SBX312" s="22"/>
      <c r="SBY312" s="22"/>
      <c r="SBZ312" s="22"/>
      <c r="SCA312" s="22"/>
      <c r="SCB312" s="22"/>
      <c r="SCC312" s="22"/>
      <c r="SCD312" s="22"/>
      <c r="SCE312" s="22"/>
      <c r="SCF312" s="22"/>
      <c r="SCG312" s="22"/>
      <c r="SCH312" s="22"/>
      <c r="SCI312" s="22"/>
      <c r="SCJ312" s="22"/>
      <c r="SCK312" s="22"/>
      <c r="SCL312" s="22"/>
      <c r="SCM312" s="22"/>
      <c r="SCN312" s="22"/>
      <c r="SCO312" s="22"/>
      <c r="SCP312" s="22"/>
      <c r="SCQ312" s="22"/>
      <c r="SCR312" s="22"/>
      <c r="SCS312" s="22"/>
      <c r="SCT312" s="22"/>
      <c r="SCU312" s="22"/>
      <c r="SCV312" s="22"/>
      <c r="SCW312" s="22"/>
      <c r="SCX312" s="22"/>
      <c r="SCY312" s="22"/>
      <c r="SCZ312" s="22"/>
      <c r="SDA312" s="22"/>
      <c r="SDB312" s="22"/>
      <c r="SDC312" s="22"/>
      <c r="SDD312" s="22"/>
      <c r="SDE312" s="22"/>
      <c r="SDF312" s="22"/>
      <c r="SDG312" s="22"/>
      <c r="SDH312" s="22"/>
      <c r="SDI312" s="22"/>
      <c r="SDJ312" s="22"/>
      <c r="SDK312" s="22"/>
      <c r="SDL312" s="22"/>
      <c r="SDM312" s="22"/>
      <c r="SDN312" s="22"/>
      <c r="SDO312" s="22"/>
      <c r="SDP312" s="22"/>
      <c r="SDQ312" s="22"/>
      <c r="SDR312" s="22"/>
      <c r="SDS312" s="22"/>
      <c r="SDT312" s="22"/>
      <c r="SDU312" s="22"/>
      <c r="SDV312" s="22"/>
      <c r="SDW312" s="22"/>
      <c r="SDX312" s="22"/>
      <c r="SDY312" s="22"/>
      <c r="SDZ312" s="22"/>
      <c r="SEA312" s="22"/>
      <c r="SEB312" s="22"/>
      <c r="SEC312" s="22"/>
      <c r="SED312" s="22"/>
      <c r="SEE312" s="22"/>
      <c r="SEF312" s="22"/>
      <c r="SEG312" s="22"/>
      <c r="SEH312" s="22"/>
      <c r="SEI312" s="22"/>
      <c r="SEJ312" s="22"/>
      <c r="SEK312" s="22"/>
      <c r="SEL312" s="22"/>
      <c r="SEM312" s="22"/>
      <c r="SEN312" s="22"/>
      <c r="SEO312" s="22"/>
      <c r="SEP312" s="22"/>
      <c r="SEQ312" s="22"/>
      <c r="SER312" s="22"/>
      <c r="SES312" s="22"/>
      <c r="SET312" s="22"/>
      <c r="SEU312" s="22"/>
      <c r="SEV312" s="22"/>
      <c r="SEW312" s="22"/>
      <c r="SEX312" s="22"/>
      <c r="SEY312" s="22"/>
      <c r="SEZ312" s="22"/>
      <c r="SFA312" s="22"/>
      <c r="SFB312" s="22"/>
      <c r="SFC312" s="22"/>
      <c r="SFD312" s="22"/>
      <c r="SFE312" s="22"/>
      <c r="SFF312" s="22"/>
      <c r="SFG312" s="22"/>
      <c r="SFH312" s="22"/>
      <c r="SFI312" s="22"/>
      <c r="SFJ312" s="22"/>
      <c r="SFK312" s="22"/>
      <c r="SFL312" s="22"/>
      <c r="SFM312" s="22"/>
      <c r="SFN312" s="22"/>
      <c r="SFO312" s="22"/>
      <c r="SFP312" s="22"/>
      <c r="SFQ312" s="22"/>
      <c r="SFR312" s="22"/>
      <c r="SFS312" s="22"/>
      <c r="SFT312" s="22"/>
      <c r="SFU312" s="22"/>
      <c r="SFV312" s="22"/>
      <c r="SFW312" s="22"/>
      <c r="SFX312" s="22"/>
      <c r="SFY312" s="22"/>
      <c r="SFZ312" s="22"/>
      <c r="SGA312" s="22"/>
      <c r="SGB312" s="22"/>
      <c r="SGC312" s="22"/>
      <c r="SGD312" s="22"/>
      <c r="SGE312" s="22"/>
      <c r="SGF312" s="22"/>
      <c r="SGG312" s="22"/>
      <c r="SGH312" s="22"/>
      <c r="SGI312" s="22"/>
      <c r="SGJ312" s="22"/>
      <c r="SGK312" s="22"/>
      <c r="SGL312" s="22"/>
      <c r="SGM312" s="22"/>
      <c r="SGN312" s="22"/>
      <c r="SGO312" s="22"/>
      <c r="SGP312" s="22"/>
      <c r="SGQ312" s="22"/>
      <c r="SGR312" s="22"/>
      <c r="SGS312" s="22"/>
      <c r="SGT312" s="22"/>
      <c r="SGU312" s="22"/>
      <c r="SGV312" s="22"/>
      <c r="SGW312" s="22"/>
      <c r="SGX312" s="22"/>
      <c r="SGY312" s="22"/>
      <c r="SGZ312" s="22"/>
      <c r="SHA312" s="22"/>
      <c r="SHB312" s="22"/>
      <c r="SHC312" s="22"/>
      <c r="SHD312" s="22"/>
      <c r="SHE312" s="22"/>
      <c r="SHF312" s="22"/>
      <c r="SHG312" s="22"/>
      <c r="SHH312" s="22"/>
      <c r="SHI312" s="22"/>
      <c r="SHJ312" s="22"/>
      <c r="SHK312" s="22"/>
      <c r="SHL312" s="22"/>
      <c r="SHM312" s="22"/>
      <c r="SHN312" s="22"/>
      <c r="SHO312" s="22"/>
      <c r="SHP312" s="22"/>
      <c r="SHQ312" s="22"/>
      <c r="SHR312" s="22"/>
      <c r="SHS312" s="22"/>
      <c r="SHT312" s="22"/>
      <c r="SHU312" s="22"/>
      <c r="SHV312" s="22"/>
      <c r="SHW312" s="22"/>
      <c r="SHX312" s="22"/>
      <c r="SHY312" s="22"/>
      <c r="SHZ312" s="22"/>
      <c r="SIA312" s="22"/>
      <c r="SIB312" s="22"/>
      <c r="SIC312" s="22"/>
      <c r="SID312" s="22"/>
      <c r="SIE312" s="22"/>
      <c r="SIF312" s="22"/>
      <c r="SIG312" s="22"/>
      <c r="SIH312" s="22"/>
      <c r="SII312" s="22"/>
      <c r="SIJ312" s="22"/>
      <c r="SIK312" s="22"/>
      <c r="SIL312" s="22"/>
      <c r="SIM312" s="22"/>
      <c r="SIN312" s="22"/>
      <c r="SIO312" s="22"/>
      <c r="SIP312" s="22"/>
      <c r="SIQ312" s="22"/>
      <c r="SIR312" s="22"/>
      <c r="SIS312" s="22"/>
      <c r="SIT312" s="22"/>
      <c r="SIU312" s="22"/>
      <c r="SIV312" s="22"/>
      <c r="SIW312" s="22"/>
      <c r="SIX312" s="22"/>
      <c r="SIY312" s="22"/>
      <c r="SIZ312" s="22"/>
      <c r="SJA312" s="22"/>
      <c r="SJB312" s="22"/>
      <c r="SJC312" s="22"/>
      <c r="SJD312" s="22"/>
      <c r="SJE312" s="22"/>
      <c r="SJF312" s="22"/>
      <c r="SJG312" s="22"/>
      <c r="SJH312" s="22"/>
      <c r="SJI312" s="22"/>
      <c r="SJJ312" s="22"/>
      <c r="SJK312" s="22"/>
      <c r="SJL312" s="22"/>
      <c r="SJM312" s="22"/>
      <c r="SJN312" s="22"/>
      <c r="SJO312" s="22"/>
      <c r="SJP312" s="22"/>
      <c r="SJQ312" s="22"/>
      <c r="SJR312" s="22"/>
      <c r="SJS312" s="22"/>
      <c r="SJT312" s="22"/>
      <c r="SJU312" s="22"/>
      <c r="SJV312" s="22"/>
      <c r="SJW312" s="22"/>
      <c r="SJX312" s="22"/>
      <c r="SJY312" s="22"/>
      <c r="SJZ312" s="22"/>
      <c r="SKA312" s="22"/>
      <c r="SKB312" s="22"/>
      <c r="SKC312" s="22"/>
      <c r="SKD312" s="22"/>
      <c r="SKE312" s="22"/>
      <c r="SKF312" s="22"/>
      <c r="SKG312" s="22"/>
      <c r="SKH312" s="22"/>
      <c r="SKI312" s="22"/>
      <c r="SKJ312" s="22"/>
      <c r="SKK312" s="22"/>
      <c r="SKL312" s="22"/>
      <c r="SKM312" s="22"/>
      <c r="SKN312" s="22"/>
      <c r="SKO312" s="22"/>
      <c r="SKP312" s="22"/>
      <c r="SKQ312" s="22"/>
      <c r="SKR312" s="22"/>
      <c r="SKS312" s="22"/>
      <c r="SKT312" s="22"/>
      <c r="SKU312" s="22"/>
      <c r="SKV312" s="22"/>
      <c r="SKW312" s="22"/>
      <c r="SKX312" s="22"/>
      <c r="SKY312" s="22"/>
      <c r="SKZ312" s="22"/>
      <c r="SLA312" s="22"/>
      <c r="SLB312" s="22"/>
      <c r="SLC312" s="22"/>
      <c r="SLD312" s="22"/>
      <c r="SLE312" s="22"/>
      <c r="SLF312" s="22"/>
      <c r="SLG312" s="22"/>
      <c r="SLH312" s="22"/>
      <c r="SLI312" s="22"/>
      <c r="SLJ312" s="22"/>
      <c r="SLK312" s="22"/>
      <c r="SLL312" s="22"/>
      <c r="SLM312" s="22"/>
      <c r="SLN312" s="22"/>
      <c r="SLO312" s="22"/>
      <c r="SLP312" s="22"/>
      <c r="SLQ312" s="22"/>
      <c r="SLR312" s="22"/>
      <c r="SLS312" s="22"/>
      <c r="SLT312" s="22"/>
      <c r="SLU312" s="22"/>
      <c r="SLV312" s="22"/>
      <c r="SLW312" s="22"/>
      <c r="SLX312" s="22"/>
      <c r="SLY312" s="22"/>
      <c r="SLZ312" s="22"/>
      <c r="SMA312" s="22"/>
      <c r="SMB312" s="22"/>
      <c r="SMC312" s="22"/>
      <c r="SMD312" s="22"/>
      <c r="SME312" s="22"/>
      <c r="SMF312" s="22"/>
      <c r="SMG312" s="22"/>
      <c r="SMH312" s="22"/>
      <c r="SMI312" s="22"/>
      <c r="SMJ312" s="22"/>
      <c r="SMK312" s="22"/>
      <c r="SML312" s="22"/>
      <c r="SMM312" s="22"/>
      <c r="SMN312" s="22"/>
      <c r="SMO312" s="22"/>
      <c r="SMP312" s="22"/>
      <c r="SMQ312" s="22"/>
      <c r="SMR312" s="22"/>
      <c r="SMS312" s="22"/>
      <c r="SMT312" s="22"/>
      <c r="SMU312" s="22"/>
      <c r="SMV312" s="22"/>
      <c r="SMW312" s="22"/>
      <c r="SMX312" s="22"/>
      <c r="SMY312" s="22"/>
      <c r="SMZ312" s="22"/>
      <c r="SNA312" s="22"/>
      <c r="SNB312" s="22"/>
      <c r="SNC312" s="22"/>
      <c r="SND312" s="22"/>
      <c r="SNE312" s="22"/>
      <c r="SNF312" s="22"/>
      <c r="SNG312" s="22"/>
      <c r="SNH312" s="22"/>
      <c r="SNI312" s="22"/>
      <c r="SNJ312" s="22"/>
      <c r="SNK312" s="22"/>
      <c r="SNL312" s="22"/>
      <c r="SNM312" s="22"/>
      <c r="SNN312" s="22"/>
      <c r="SNO312" s="22"/>
      <c r="SNP312" s="22"/>
      <c r="SNQ312" s="22"/>
      <c r="SNR312" s="22"/>
      <c r="SNS312" s="22"/>
      <c r="SNT312" s="22"/>
      <c r="SNU312" s="22"/>
      <c r="SNV312" s="22"/>
      <c r="SNW312" s="22"/>
      <c r="SNX312" s="22"/>
      <c r="SNY312" s="22"/>
      <c r="SNZ312" s="22"/>
      <c r="SOA312" s="22"/>
      <c r="SOB312" s="22"/>
      <c r="SOC312" s="22"/>
      <c r="SOD312" s="22"/>
      <c r="SOE312" s="22"/>
      <c r="SOF312" s="22"/>
      <c r="SOG312" s="22"/>
      <c r="SOH312" s="22"/>
      <c r="SOI312" s="22"/>
      <c r="SOJ312" s="22"/>
      <c r="SOK312" s="22"/>
      <c r="SOL312" s="22"/>
      <c r="SOM312" s="22"/>
      <c r="SON312" s="22"/>
      <c r="SOO312" s="22"/>
      <c r="SOP312" s="22"/>
      <c r="SOQ312" s="22"/>
      <c r="SOR312" s="22"/>
      <c r="SOS312" s="22"/>
      <c r="SOT312" s="22"/>
      <c r="SOU312" s="22"/>
      <c r="SOV312" s="22"/>
      <c r="SOW312" s="22"/>
      <c r="SOX312" s="22"/>
      <c r="SOY312" s="22"/>
      <c r="SOZ312" s="22"/>
      <c r="SPA312" s="22"/>
      <c r="SPB312" s="22"/>
      <c r="SPC312" s="22"/>
      <c r="SPD312" s="22"/>
      <c r="SPE312" s="22"/>
      <c r="SPF312" s="22"/>
      <c r="SPG312" s="22"/>
      <c r="SPH312" s="22"/>
      <c r="SPI312" s="22"/>
      <c r="SPJ312" s="22"/>
      <c r="SPK312" s="22"/>
      <c r="SPL312" s="22"/>
      <c r="SPM312" s="22"/>
      <c r="SPN312" s="22"/>
      <c r="SPO312" s="22"/>
      <c r="SPP312" s="22"/>
      <c r="SPQ312" s="22"/>
      <c r="SPR312" s="22"/>
      <c r="SPS312" s="22"/>
      <c r="SPT312" s="22"/>
      <c r="SPU312" s="22"/>
      <c r="SPV312" s="22"/>
      <c r="SPW312" s="22"/>
      <c r="SPX312" s="22"/>
      <c r="SPY312" s="22"/>
      <c r="SPZ312" s="22"/>
      <c r="SQA312" s="22"/>
      <c r="SQB312" s="22"/>
      <c r="SQC312" s="22"/>
      <c r="SQD312" s="22"/>
      <c r="SQE312" s="22"/>
      <c r="SQF312" s="22"/>
      <c r="SQG312" s="22"/>
      <c r="SQH312" s="22"/>
      <c r="SQI312" s="22"/>
      <c r="SQJ312" s="22"/>
      <c r="SQK312" s="22"/>
      <c r="SQL312" s="22"/>
      <c r="SQM312" s="22"/>
      <c r="SQN312" s="22"/>
      <c r="SQO312" s="22"/>
      <c r="SQP312" s="22"/>
      <c r="SQQ312" s="22"/>
      <c r="SQR312" s="22"/>
      <c r="SQS312" s="22"/>
      <c r="SQT312" s="22"/>
      <c r="SQU312" s="22"/>
      <c r="SQV312" s="22"/>
      <c r="SQW312" s="22"/>
      <c r="SQX312" s="22"/>
      <c r="SQY312" s="22"/>
      <c r="SQZ312" s="22"/>
      <c r="SRA312" s="22"/>
      <c r="SRB312" s="22"/>
      <c r="SRC312" s="22"/>
      <c r="SRD312" s="22"/>
      <c r="SRE312" s="22"/>
      <c r="SRF312" s="22"/>
      <c r="SRG312" s="22"/>
      <c r="SRH312" s="22"/>
      <c r="SRI312" s="22"/>
      <c r="SRJ312" s="22"/>
      <c r="SRK312" s="22"/>
      <c r="SRL312" s="22"/>
      <c r="SRM312" s="22"/>
      <c r="SRN312" s="22"/>
      <c r="SRO312" s="22"/>
      <c r="SRP312" s="22"/>
      <c r="SRQ312" s="22"/>
      <c r="SRR312" s="22"/>
      <c r="SRS312" s="22"/>
      <c r="SRT312" s="22"/>
      <c r="SRU312" s="22"/>
      <c r="SRV312" s="22"/>
      <c r="SRW312" s="22"/>
      <c r="SRX312" s="22"/>
      <c r="SRY312" s="22"/>
      <c r="SRZ312" s="22"/>
      <c r="SSA312" s="22"/>
      <c r="SSB312" s="22"/>
      <c r="SSC312" s="22"/>
      <c r="SSD312" s="22"/>
      <c r="SSE312" s="22"/>
      <c r="SSF312" s="22"/>
      <c r="SSG312" s="22"/>
      <c r="SSH312" s="22"/>
      <c r="SSI312" s="22"/>
      <c r="SSJ312" s="22"/>
      <c r="SSK312" s="22"/>
      <c r="SSL312" s="22"/>
      <c r="SSM312" s="22"/>
      <c r="SSN312" s="22"/>
      <c r="SSO312" s="22"/>
      <c r="SSP312" s="22"/>
      <c r="SSQ312" s="22"/>
      <c r="SSR312" s="22"/>
      <c r="SSS312" s="22"/>
      <c r="SST312" s="22"/>
      <c r="SSU312" s="22"/>
      <c r="SSV312" s="22"/>
      <c r="SSW312" s="22"/>
      <c r="SSX312" s="22"/>
      <c r="SSY312" s="22"/>
      <c r="SSZ312" s="22"/>
      <c r="STA312" s="22"/>
      <c r="STB312" s="22"/>
      <c r="STC312" s="22"/>
      <c r="STD312" s="22"/>
      <c r="STE312" s="22"/>
      <c r="STF312" s="22"/>
      <c r="STG312" s="22"/>
      <c r="STH312" s="22"/>
      <c r="STI312" s="22"/>
      <c r="STJ312" s="22"/>
      <c r="STK312" s="22"/>
      <c r="STL312" s="22"/>
      <c r="STM312" s="22"/>
      <c r="STN312" s="22"/>
      <c r="STO312" s="22"/>
      <c r="STP312" s="22"/>
      <c r="STQ312" s="22"/>
      <c r="STR312" s="22"/>
      <c r="STS312" s="22"/>
      <c r="STT312" s="22"/>
      <c r="STU312" s="22"/>
      <c r="STV312" s="22"/>
      <c r="STW312" s="22"/>
      <c r="STX312" s="22"/>
      <c r="STY312" s="22"/>
      <c r="STZ312" s="22"/>
      <c r="SUA312" s="22"/>
      <c r="SUB312" s="22"/>
      <c r="SUC312" s="22"/>
      <c r="SUD312" s="22"/>
      <c r="SUE312" s="22"/>
      <c r="SUF312" s="22"/>
      <c r="SUG312" s="22"/>
      <c r="SUH312" s="22"/>
      <c r="SUI312" s="22"/>
      <c r="SUJ312" s="22"/>
      <c r="SUK312" s="22"/>
      <c r="SUL312" s="22"/>
      <c r="SUM312" s="22"/>
      <c r="SUN312" s="22"/>
      <c r="SUO312" s="22"/>
      <c r="SUP312" s="22"/>
      <c r="SUQ312" s="22"/>
      <c r="SUR312" s="22"/>
      <c r="SUS312" s="22"/>
      <c r="SUT312" s="22"/>
      <c r="SUU312" s="22"/>
      <c r="SUV312" s="22"/>
      <c r="SUW312" s="22"/>
      <c r="SUX312" s="22"/>
      <c r="SUY312" s="22"/>
      <c r="SUZ312" s="22"/>
      <c r="SVA312" s="22"/>
      <c r="SVB312" s="22"/>
      <c r="SVC312" s="22"/>
      <c r="SVD312" s="22"/>
      <c r="SVE312" s="22"/>
      <c r="SVF312" s="22"/>
      <c r="SVG312" s="22"/>
      <c r="SVH312" s="22"/>
      <c r="SVI312" s="22"/>
      <c r="SVJ312" s="22"/>
      <c r="SVK312" s="22"/>
      <c r="SVL312" s="22"/>
      <c r="SVM312" s="22"/>
      <c r="SVN312" s="22"/>
      <c r="SVO312" s="22"/>
      <c r="SVP312" s="22"/>
      <c r="SVQ312" s="22"/>
      <c r="SVR312" s="22"/>
      <c r="SVS312" s="22"/>
      <c r="SVT312" s="22"/>
      <c r="SVU312" s="22"/>
      <c r="SVV312" s="22"/>
      <c r="SVW312" s="22"/>
      <c r="SVX312" s="22"/>
      <c r="SVY312" s="22"/>
      <c r="SVZ312" s="22"/>
      <c r="SWA312" s="22"/>
      <c r="SWB312" s="22"/>
      <c r="SWC312" s="22"/>
      <c r="SWD312" s="22"/>
      <c r="SWE312" s="22"/>
      <c r="SWF312" s="22"/>
      <c r="SWG312" s="22"/>
      <c r="SWH312" s="22"/>
      <c r="SWI312" s="22"/>
      <c r="SWJ312" s="22"/>
      <c r="SWK312" s="22"/>
      <c r="SWL312" s="22"/>
      <c r="SWM312" s="22"/>
      <c r="SWN312" s="22"/>
      <c r="SWO312" s="22"/>
      <c r="SWP312" s="22"/>
      <c r="SWQ312" s="22"/>
      <c r="SWR312" s="22"/>
      <c r="SWS312" s="22"/>
      <c r="SWT312" s="22"/>
      <c r="SWU312" s="22"/>
      <c r="SWV312" s="22"/>
      <c r="SWW312" s="22"/>
      <c r="SWX312" s="22"/>
      <c r="SWY312" s="22"/>
      <c r="SWZ312" s="22"/>
      <c r="SXA312" s="22"/>
      <c r="SXB312" s="22"/>
      <c r="SXC312" s="22"/>
      <c r="SXD312" s="22"/>
      <c r="SXE312" s="22"/>
      <c r="SXF312" s="22"/>
      <c r="SXG312" s="22"/>
      <c r="SXH312" s="22"/>
      <c r="SXI312" s="22"/>
      <c r="SXJ312" s="22"/>
      <c r="SXK312" s="22"/>
      <c r="SXL312" s="22"/>
      <c r="SXM312" s="22"/>
      <c r="SXN312" s="22"/>
      <c r="SXO312" s="22"/>
      <c r="SXP312" s="22"/>
      <c r="SXQ312" s="22"/>
      <c r="SXR312" s="22"/>
      <c r="SXS312" s="22"/>
      <c r="SXT312" s="22"/>
      <c r="SXU312" s="22"/>
      <c r="SXV312" s="22"/>
      <c r="SXW312" s="22"/>
      <c r="SXX312" s="22"/>
      <c r="SXY312" s="22"/>
      <c r="SXZ312" s="22"/>
      <c r="SYA312" s="22"/>
      <c r="SYB312" s="22"/>
      <c r="SYC312" s="22"/>
      <c r="SYD312" s="22"/>
      <c r="SYE312" s="22"/>
      <c r="SYF312" s="22"/>
      <c r="SYG312" s="22"/>
      <c r="SYH312" s="22"/>
      <c r="SYI312" s="22"/>
      <c r="SYJ312" s="22"/>
      <c r="SYK312" s="22"/>
      <c r="SYL312" s="22"/>
      <c r="SYM312" s="22"/>
      <c r="SYN312" s="22"/>
      <c r="SYO312" s="22"/>
      <c r="SYP312" s="22"/>
      <c r="SYQ312" s="22"/>
      <c r="SYR312" s="22"/>
      <c r="SYS312" s="22"/>
      <c r="SYT312" s="22"/>
      <c r="SYU312" s="22"/>
      <c r="SYV312" s="22"/>
      <c r="SYW312" s="22"/>
      <c r="SYX312" s="22"/>
      <c r="SYY312" s="22"/>
      <c r="SYZ312" s="22"/>
      <c r="SZA312" s="22"/>
      <c r="SZB312" s="22"/>
      <c r="SZC312" s="22"/>
      <c r="SZD312" s="22"/>
      <c r="SZE312" s="22"/>
      <c r="SZF312" s="22"/>
      <c r="SZG312" s="22"/>
      <c r="SZH312" s="22"/>
      <c r="SZI312" s="22"/>
      <c r="SZJ312" s="22"/>
      <c r="SZK312" s="22"/>
      <c r="SZL312" s="22"/>
      <c r="SZM312" s="22"/>
      <c r="SZN312" s="22"/>
      <c r="SZO312" s="22"/>
      <c r="SZP312" s="22"/>
      <c r="SZQ312" s="22"/>
      <c r="SZR312" s="22"/>
      <c r="SZS312" s="22"/>
      <c r="SZT312" s="22"/>
      <c r="SZU312" s="22"/>
      <c r="SZV312" s="22"/>
      <c r="SZW312" s="22"/>
      <c r="SZX312" s="22"/>
      <c r="SZY312" s="22"/>
      <c r="SZZ312" s="22"/>
      <c r="TAA312" s="22"/>
      <c r="TAB312" s="22"/>
      <c r="TAC312" s="22"/>
      <c r="TAD312" s="22"/>
      <c r="TAE312" s="22"/>
      <c r="TAF312" s="22"/>
      <c r="TAG312" s="22"/>
      <c r="TAH312" s="22"/>
      <c r="TAI312" s="22"/>
      <c r="TAJ312" s="22"/>
      <c r="TAK312" s="22"/>
      <c r="TAL312" s="22"/>
      <c r="TAM312" s="22"/>
      <c r="TAN312" s="22"/>
      <c r="TAO312" s="22"/>
      <c r="TAP312" s="22"/>
      <c r="TAQ312" s="22"/>
      <c r="TAR312" s="22"/>
      <c r="TAS312" s="22"/>
      <c r="TAT312" s="22"/>
      <c r="TAU312" s="22"/>
      <c r="TAV312" s="22"/>
      <c r="TAW312" s="22"/>
      <c r="TAX312" s="22"/>
      <c r="TAY312" s="22"/>
      <c r="TAZ312" s="22"/>
      <c r="TBA312" s="22"/>
      <c r="TBB312" s="22"/>
      <c r="TBC312" s="22"/>
      <c r="TBD312" s="22"/>
      <c r="TBE312" s="22"/>
      <c r="TBF312" s="22"/>
      <c r="TBG312" s="22"/>
      <c r="TBH312" s="22"/>
      <c r="TBI312" s="22"/>
      <c r="TBJ312" s="22"/>
      <c r="TBK312" s="22"/>
      <c r="TBL312" s="22"/>
      <c r="TBM312" s="22"/>
      <c r="TBN312" s="22"/>
      <c r="TBO312" s="22"/>
      <c r="TBP312" s="22"/>
      <c r="TBQ312" s="22"/>
      <c r="TBR312" s="22"/>
      <c r="TBS312" s="22"/>
      <c r="TBT312" s="22"/>
      <c r="TBU312" s="22"/>
      <c r="TBV312" s="22"/>
      <c r="TBW312" s="22"/>
      <c r="TBX312" s="22"/>
      <c r="TBY312" s="22"/>
      <c r="TBZ312" s="22"/>
      <c r="TCA312" s="22"/>
      <c r="TCB312" s="22"/>
      <c r="TCC312" s="22"/>
      <c r="TCD312" s="22"/>
      <c r="TCE312" s="22"/>
      <c r="TCF312" s="22"/>
      <c r="TCG312" s="22"/>
      <c r="TCH312" s="22"/>
      <c r="TCI312" s="22"/>
      <c r="TCJ312" s="22"/>
      <c r="TCK312" s="22"/>
      <c r="TCL312" s="22"/>
      <c r="TCM312" s="22"/>
      <c r="TCN312" s="22"/>
      <c r="TCO312" s="22"/>
      <c r="TCP312" s="22"/>
      <c r="TCQ312" s="22"/>
      <c r="TCR312" s="22"/>
      <c r="TCS312" s="22"/>
      <c r="TCT312" s="22"/>
      <c r="TCU312" s="22"/>
      <c r="TCV312" s="22"/>
      <c r="TCW312" s="22"/>
      <c r="TCX312" s="22"/>
      <c r="TCY312" s="22"/>
      <c r="TCZ312" s="22"/>
      <c r="TDA312" s="22"/>
      <c r="TDB312" s="22"/>
      <c r="TDC312" s="22"/>
      <c r="TDD312" s="22"/>
      <c r="TDE312" s="22"/>
      <c r="TDF312" s="22"/>
      <c r="TDG312" s="22"/>
      <c r="TDH312" s="22"/>
      <c r="TDI312" s="22"/>
      <c r="TDJ312" s="22"/>
      <c r="TDK312" s="22"/>
      <c r="TDL312" s="22"/>
      <c r="TDM312" s="22"/>
      <c r="TDN312" s="22"/>
      <c r="TDO312" s="22"/>
      <c r="TDP312" s="22"/>
      <c r="TDQ312" s="22"/>
      <c r="TDR312" s="22"/>
      <c r="TDS312" s="22"/>
      <c r="TDT312" s="22"/>
      <c r="TDU312" s="22"/>
      <c r="TDV312" s="22"/>
      <c r="TDW312" s="22"/>
      <c r="TDX312" s="22"/>
      <c r="TDY312" s="22"/>
      <c r="TDZ312" s="22"/>
      <c r="TEA312" s="22"/>
      <c r="TEB312" s="22"/>
      <c r="TEC312" s="22"/>
      <c r="TED312" s="22"/>
      <c r="TEE312" s="22"/>
      <c r="TEF312" s="22"/>
      <c r="TEG312" s="22"/>
      <c r="TEH312" s="22"/>
      <c r="TEI312" s="22"/>
      <c r="TEJ312" s="22"/>
      <c r="TEK312" s="22"/>
      <c r="TEL312" s="22"/>
      <c r="TEM312" s="22"/>
      <c r="TEN312" s="22"/>
      <c r="TEO312" s="22"/>
      <c r="TEP312" s="22"/>
      <c r="TEQ312" s="22"/>
      <c r="TER312" s="22"/>
      <c r="TES312" s="22"/>
      <c r="TET312" s="22"/>
      <c r="TEU312" s="22"/>
      <c r="TEV312" s="22"/>
      <c r="TEW312" s="22"/>
      <c r="TEX312" s="22"/>
      <c r="TEY312" s="22"/>
      <c r="TEZ312" s="22"/>
      <c r="TFA312" s="22"/>
      <c r="TFB312" s="22"/>
      <c r="TFC312" s="22"/>
      <c r="TFD312" s="22"/>
      <c r="TFE312" s="22"/>
      <c r="TFF312" s="22"/>
      <c r="TFG312" s="22"/>
      <c r="TFH312" s="22"/>
      <c r="TFI312" s="22"/>
      <c r="TFJ312" s="22"/>
      <c r="TFK312" s="22"/>
      <c r="TFL312" s="22"/>
      <c r="TFM312" s="22"/>
      <c r="TFN312" s="22"/>
      <c r="TFO312" s="22"/>
      <c r="TFP312" s="22"/>
      <c r="TFQ312" s="22"/>
      <c r="TFR312" s="22"/>
      <c r="TFS312" s="22"/>
      <c r="TFT312" s="22"/>
      <c r="TFU312" s="22"/>
      <c r="TFV312" s="22"/>
      <c r="TFW312" s="22"/>
      <c r="TFX312" s="22"/>
      <c r="TFY312" s="22"/>
      <c r="TFZ312" s="22"/>
      <c r="TGA312" s="22"/>
      <c r="TGB312" s="22"/>
      <c r="TGC312" s="22"/>
      <c r="TGD312" s="22"/>
      <c r="TGE312" s="22"/>
      <c r="TGF312" s="22"/>
      <c r="TGG312" s="22"/>
      <c r="TGH312" s="22"/>
      <c r="TGI312" s="22"/>
      <c r="TGJ312" s="22"/>
      <c r="TGK312" s="22"/>
      <c r="TGL312" s="22"/>
      <c r="TGM312" s="22"/>
      <c r="TGN312" s="22"/>
      <c r="TGO312" s="22"/>
      <c r="TGP312" s="22"/>
      <c r="TGQ312" s="22"/>
      <c r="TGR312" s="22"/>
      <c r="TGS312" s="22"/>
      <c r="TGT312" s="22"/>
      <c r="TGU312" s="22"/>
      <c r="TGV312" s="22"/>
      <c r="TGW312" s="22"/>
      <c r="TGX312" s="22"/>
      <c r="TGY312" s="22"/>
      <c r="TGZ312" s="22"/>
      <c r="THA312" s="22"/>
      <c r="THB312" s="22"/>
      <c r="THC312" s="22"/>
      <c r="THD312" s="22"/>
      <c r="THE312" s="22"/>
      <c r="THF312" s="22"/>
      <c r="THG312" s="22"/>
      <c r="THH312" s="22"/>
      <c r="THI312" s="22"/>
      <c r="THJ312" s="22"/>
      <c r="THK312" s="22"/>
      <c r="THL312" s="22"/>
      <c r="THM312" s="22"/>
      <c r="THN312" s="22"/>
      <c r="THO312" s="22"/>
      <c r="THP312" s="22"/>
      <c r="THQ312" s="22"/>
      <c r="THR312" s="22"/>
      <c r="THS312" s="22"/>
      <c r="THT312" s="22"/>
      <c r="THU312" s="22"/>
      <c r="THV312" s="22"/>
      <c r="THW312" s="22"/>
      <c r="THX312" s="22"/>
      <c r="THY312" s="22"/>
      <c r="THZ312" s="22"/>
      <c r="TIA312" s="22"/>
      <c r="TIB312" s="22"/>
      <c r="TIC312" s="22"/>
      <c r="TID312" s="22"/>
      <c r="TIE312" s="22"/>
      <c r="TIF312" s="22"/>
      <c r="TIG312" s="22"/>
      <c r="TIH312" s="22"/>
      <c r="TII312" s="22"/>
      <c r="TIJ312" s="22"/>
      <c r="TIK312" s="22"/>
      <c r="TIL312" s="22"/>
      <c r="TIM312" s="22"/>
      <c r="TIN312" s="22"/>
      <c r="TIO312" s="22"/>
      <c r="TIP312" s="22"/>
      <c r="TIQ312" s="22"/>
      <c r="TIR312" s="22"/>
      <c r="TIS312" s="22"/>
      <c r="TIT312" s="22"/>
      <c r="TIU312" s="22"/>
      <c r="TIV312" s="22"/>
      <c r="TIW312" s="22"/>
      <c r="TIX312" s="22"/>
      <c r="TIY312" s="22"/>
      <c r="TIZ312" s="22"/>
      <c r="TJA312" s="22"/>
      <c r="TJB312" s="22"/>
      <c r="TJC312" s="22"/>
      <c r="TJD312" s="22"/>
      <c r="TJE312" s="22"/>
      <c r="TJF312" s="22"/>
      <c r="TJG312" s="22"/>
      <c r="TJH312" s="22"/>
      <c r="TJI312" s="22"/>
      <c r="TJJ312" s="22"/>
      <c r="TJK312" s="22"/>
      <c r="TJL312" s="22"/>
      <c r="TJM312" s="22"/>
      <c r="TJN312" s="22"/>
      <c r="TJO312" s="22"/>
      <c r="TJP312" s="22"/>
      <c r="TJQ312" s="22"/>
      <c r="TJR312" s="22"/>
      <c r="TJS312" s="22"/>
      <c r="TJT312" s="22"/>
      <c r="TJU312" s="22"/>
      <c r="TJV312" s="22"/>
      <c r="TJW312" s="22"/>
      <c r="TJX312" s="22"/>
      <c r="TJY312" s="22"/>
      <c r="TJZ312" s="22"/>
      <c r="TKA312" s="22"/>
      <c r="TKB312" s="22"/>
      <c r="TKC312" s="22"/>
      <c r="TKD312" s="22"/>
      <c r="TKE312" s="22"/>
      <c r="TKF312" s="22"/>
      <c r="TKG312" s="22"/>
      <c r="TKH312" s="22"/>
      <c r="TKI312" s="22"/>
      <c r="TKJ312" s="22"/>
      <c r="TKK312" s="22"/>
      <c r="TKL312" s="22"/>
      <c r="TKM312" s="22"/>
      <c r="TKN312" s="22"/>
      <c r="TKO312" s="22"/>
      <c r="TKP312" s="22"/>
      <c r="TKQ312" s="22"/>
      <c r="TKR312" s="22"/>
      <c r="TKS312" s="22"/>
      <c r="TKT312" s="22"/>
      <c r="TKU312" s="22"/>
      <c r="TKV312" s="22"/>
      <c r="TKW312" s="22"/>
      <c r="TKX312" s="22"/>
      <c r="TKY312" s="22"/>
      <c r="TKZ312" s="22"/>
      <c r="TLA312" s="22"/>
      <c r="TLB312" s="22"/>
      <c r="TLC312" s="22"/>
      <c r="TLD312" s="22"/>
      <c r="TLE312" s="22"/>
      <c r="TLF312" s="22"/>
      <c r="TLG312" s="22"/>
      <c r="TLH312" s="22"/>
      <c r="TLI312" s="22"/>
      <c r="TLJ312" s="22"/>
      <c r="TLK312" s="22"/>
      <c r="TLL312" s="22"/>
      <c r="TLM312" s="22"/>
      <c r="TLN312" s="22"/>
      <c r="TLO312" s="22"/>
      <c r="TLP312" s="22"/>
      <c r="TLQ312" s="22"/>
      <c r="TLR312" s="22"/>
      <c r="TLS312" s="22"/>
      <c r="TLT312" s="22"/>
      <c r="TLU312" s="22"/>
      <c r="TLV312" s="22"/>
      <c r="TLW312" s="22"/>
      <c r="TLX312" s="22"/>
      <c r="TLY312" s="22"/>
      <c r="TLZ312" s="22"/>
      <c r="TMA312" s="22"/>
      <c r="TMB312" s="22"/>
      <c r="TMC312" s="22"/>
      <c r="TMD312" s="22"/>
      <c r="TME312" s="22"/>
      <c r="TMF312" s="22"/>
      <c r="TMG312" s="22"/>
      <c r="TMH312" s="22"/>
      <c r="TMI312" s="22"/>
      <c r="TMJ312" s="22"/>
      <c r="TMK312" s="22"/>
      <c r="TML312" s="22"/>
      <c r="TMM312" s="22"/>
      <c r="TMN312" s="22"/>
      <c r="TMO312" s="22"/>
      <c r="TMP312" s="22"/>
      <c r="TMQ312" s="22"/>
      <c r="TMR312" s="22"/>
      <c r="TMS312" s="22"/>
      <c r="TMT312" s="22"/>
      <c r="TMU312" s="22"/>
      <c r="TMV312" s="22"/>
      <c r="TMW312" s="22"/>
      <c r="TMX312" s="22"/>
      <c r="TMY312" s="22"/>
      <c r="TMZ312" s="22"/>
      <c r="TNA312" s="22"/>
      <c r="TNB312" s="22"/>
      <c r="TNC312" s="22"/>
      <c r="TND312" s="22"/>
      <c r="TNE312" s="22"/>
      <c r="TNF312" s="22"/>
      <c r="TNG312" s="22"/>
      <c r="TNH312" s="22"/>
      <c r="TNI312" s="22"/>
      <c r="TNJ312" s="22"/>
      <c r="TNK312" s="22"/>
      <c r="TNL312" s="22"/>
      <c r="TNM312" s="22"/>
      <c r="TNN312" s="22"/>
      <c r="TNO312" s="22"/>
      <c r="TNP312" s="22"/>
      <c r="TNQ312" s="22"/>
      <c r="TNR312" s="22"/>
      <c r="TNS312" s="22"/>
      <c r="TNT312" s="22"/>
      <c r="TNU312" s="22"/>
      <c r="TNV312" s="22"/>
      <c r="TNW312" s="22"/>
      <c r="TNX312" s="22"/>
      <c r="TNY312" s="22"/>
      <c r="TNZ312" s="22"/>
      <c r="TOA312" s="22"/>
      <c r="TOB312" s="22"/>
      <c r="TOC312" s="22"/>
      <c r="TOD312" s="22"/>
      <c r="TOE312" s="22"/>
      <c r="TOF312" s="22"/>
      <c r="TOG312" s="22"/>
      <c r="TOH312" s="22"/>
      <c r="TOI312" s="22"/>
      <c r="TOJ312" s="22"/>
      <c r="TOK312" s="22"/>
      <c r="TOL312" s="22"/>
      <c r="TOM312" s="22"/>
      <c r="TON312" s="22"/>
      <c r="TOO312" s="22"/>
      <c r="TOP312" s="22"/>
      <c r="TOQ312" s="22"/>
      <c r="TOR312" s="22"/>
      <c r="TOS312" s="22"/>
      <c r="TOT312" s="22"/>
      <c r="TOU312" s="22"/>
      <c r="TOV312" s="22"/>
      <c r="TOW312" s="22"/>
      <c r="TOX312" s="22"/>
      <c r="TOY312" s="22"/>
      <c r="TOZ312" s="22"/>
      <c r="TPA312" s="22"/>
      <c r="TPB312" s="22"/>
      <c r="TPC312" s="22"/>
      <c r="TPD312" s="22"/>
      <c r="TPE312" s="22"/>
      <c r="TPF312" s="22"/>
      <c r="TPG312" s="22"/>
      <c r="TPH312" s="22"/>
      <c r="TPI312" s="22"/>
      <c r="TPJ312" s="22"/>
      <c r="TPK312" s="22"/>
      <c r="TPL312" s="22"/>
      <c r="TPM312" s="22"/>
      <c r="TPN312" s="22"/>
      <c r="TPO312" s="22"/>
      <c r="TPP312" s="22"/>
      <c r="TPQ312" s="22"/>
      <c r="TPR312" s="22"/>
      <c r="TPS312" s="22"/>
      <c r="TPT312" s="22"/>
      <c r="TPU312" s="22"/>
      <c r="TPV312" s="22"/>
      <c r="TPW312" s="22"/>
      <c r="TPX312" s="22"/>
      <c r="TPY312" s="22"/>
      <c r="TPZ312" s="22"/>
      <c r="TQA312" s="22"/>
      <c r="TQB312" s="22"/>
      <c r="TQC312" s="22"/>
      <c r="TQD312" s="22"/>
      <c r="TQE312" s="22"/>
      <c r="TQF312" s="22"/>
      <c r="TQG312" s="22"/>
      <c r="TQH312" s="22"/>
      <c r="TQI312" s="22"/>
      <c r="TQJ312" s="22"/>
      <c r="TQK312" s="22"/>
      <c r="TQL312" s="22"/>
      <c r="TQM312" s="22"/>
      <c r="TQN312" s="22"/>
      <c r="TQO312" s="22"/>
      <c r="TQP312" s="22"/>
      <c r="TQQ312" s="22"/>
      <c r="TQR312" s="22"/>
      <c r="TQS312" s="22"/>
      <c r="TQT312" s="22"/>
      <c r="TQU312" s="22"/>
      <c r="TQV312" s="22"/>
      <c r="TQW312" s="22"/>
      <c r="TQX312" s="22"/>
      <c r="TQY312" s="22"/>
      <c r="TQZ312" s="22"/>
      <c r="TRA312" s="22"/>
      <c r="TRB312" s="22"/>
      <c r="TRC312" s="22"/>
      <c r="TRD312" s="22"/>
      <c r="TRE312" s="22"/>
      <c r="TRF312" s="22"/>
      <c r="TRG312" s="22"/>
      <c r="TRH312" s="22"/>
      <c r="TRI312" s="22"/>
      <c r="TRJ312" s="22"/>
      <c r="TRK312" s="22"/>
      <c r="TRL312" s="22"/>
      <c r="TRM312" s="22"/>
      <c r="TRN312" s="22"/>
      <c r="TRO312" s="22"/>
      <c r="TRP312" s="22"/>
      <c r="TRQ312" s="22"/>
      <c r="TRR312" s="22"/>
      <c r="TRS312" s="22"/>
      <c r="TRT312" s="22"/>
      <c r="TRU312" s="22"/>
      <c r="TRV312" s="22"/>
      <c r="TRW312" s="22"/>
      <c r="TRX312" s="22"/>
      <c r="TRY312" s="22"/>
      <c r="TRZ312" s="22"/>
      <c r="TSA312" s="22"/>
      <c r="TSB312" s="22"/>
      <c r="TSC312" s="22"/>
      <c r="TSD312" s="22"/>
      <c r="TSE312" s="22"/>
      <c r="TSF312" s="22"/>
      <c r="TSG312" s="22"/>
      <c r="TSH312" s="22"/>
      <c r="TSI312" s="22"/>
      <c r="TSJ312" s="22"/>
      <c r="TSK312" s="22"/>
      <c r="TSL312" s="22"/>
      <c r="TSM312" s="22"/>
      <c r="TSN312" s="22"/>
      <c r="TSO312" s="22"/>
      <c r="TSP312" s="22"/>
      <c r="TSQ312" s="22"/>
      <c r="TSR312" s="22"/>
      <c r="TSS312" s="22"/>
      <c r="TST312" s="22"/>
      <c r="TSU312" s="22"/>
      <c r="TSV312" s="22"/>
      <c r="TSW312" s="22"/>
      <c r="TSX312" s="22"/>
      <c r="TSY312" s="22"/>
      <c r="TSZ312" s="22"/>
      <c r="TTA312" s="22"/>
      <c r="TTB312" s="22"/>
      <c r="TTC312" s="22"/>
      <c r="TTD312" s="22"/>
      <c r="TTE312" s="22"/>
      <c r="TTF312" s="22"/>
      <c r="TTG312" s="22"/>
      <c r="TTH312" s="22"/>
      <c r="TTI312" s="22"/>
      <c r="TTJ312" s="22"/>
      <c r="TTK312" s="22"/>
      <c r="TTL312" s="22"/>
      <c r="TTM312" s="22"/>
      <c r="TTN312" s="22"/>
      <c r="TTO312" s="22"/>
      <c r="TTP312" s="22"/>
      <c r="TTQ312" s="22"/>
      <c r="TTR312" s="22"/>
      <c r="TTS312" s="22"/>
      <c r="TTT312" s="22"/>
      <c r="TTU312" s="22"/>
      <c r="TTV312" s="22"/>
      <c r="TTW312" s="22"/>
      <c r="TTX312" s="22"/>
      <c r="TTY312" s="22"/>
      <c r="TTZ312" s="22"/>
      <c r="TUA312" s="22"/>
      <c r="TUB312" s="22"/>
      <c r="TUC312" s="22"/>
      <c r="TUD312" s="22"/>
      <c r="TUE312" s="22"/>
      <c r="TUF312" s="22"/>
      <c r="TUG312" s="22"/>
      <c r="TUH312" s="22"/>
      <c r="TUI312" s="22"/>
      <c r="TUJ312" s="22"/>
      <c r="TUK312" s="22"/>
      <c r="TUL312" s="22"/>
      <c r="TUM312" s="22"/>
      <c r="TUN312" s="22"/>
      <c r="TUO312" s="22"/>
      <c r="TUP312" s="22"/>
      <c r="TUQ312" s="22"/>
      <c r="TUR312" s="22"/>
      <c r="TUS312" s="22"/>
      <c r="TUT312" s="22"/>
      <c r="TUU312" s="22"/>
      <c r="TUV312" s="22"/>
      <c r="TUW312" s="22"/>
      <c r="TUX312" s="22"/>
      <c r="TUY312" s="22"/>
      <c r="TUZ312" s="22"/>
      <c r="TVA312" s="22"/>
      <c r="TVB312" s="22"/>
      <c r="TVC312" s="22"/>
      <c r="TVD312" s="22"/>
      <c r="TVE312" s="22"/>
      <c r="TVF312" s="22"/>
      <c r="TVG312" s="22"/>
      <c r="TVH312" s="22"/>
      <c r="TVI312" s="22"/>
      <c r="TVJ312" s="22"/>
      <c r="TVK312" s="22"/>
      <c r="TVL312" s="22"/>
      <c r="TVM312" s="22"/>
      <c r="TVN312" s="22"/>
      <c r="TVO312" s="22"/>
      <c r="TVP312" s="22"/>
      <c r="TVQ312" s="22"/>
      <c r="TVR312" s="22"/>
      <c r="TVS312" s="22"/>
      <c r="TVT312" s="22"/>
      <c r="TVU312" s="22"/>
      <c r="TVV312" s="22"/>
      <c r="TVW312" s="22"/>
      <c r="TVX312" s="22"/>
      <c r="TVY312" s="22"/>
      <c r="TVZ312" s="22"/>
      <c r="TWA312" s="22"/>
      <c r="TWB312" s="22"/>
      <c r="TWC312" s="22"/>
      <c r="TWD312" s="22"/>
      <c r="TWE312" s="22"/>
      <c r="TWF312" s="22"/>
      <c r="TWG312" s="22"/>
      <c r="TWH312" s="22"/>
      <c r="TWI312" s="22"/>
      <c r="TWJ312" s="22"/>
      <c r="TWK312" s="22"/>
      <c r="TWL312" s="22"/>
      <c r="TWM312" s="22"/>
      <c r="TWN312" s="22"/>
      <c r="TWO312" s="22"/>
      <c r="TWP312" s="22"/>
      <c r="TWQ312" s="22"/>
      <c r="TWR312" s="22"/>
      <c r="TWS312" s="22"/>
      <c r="TWT312" s="22"/>
      <c r="TWU312" s="22"/>
      <c r="TWV312" s="22"/>
      <c r="TWW312" s="22"/>
      <c r="TWX312" s="22"/>
      <c r="TWY312" s="22"/>
      <c r="TWZ312" s="22"/>
      <c r="TXA312" s="22"/>
      <c r="TXB312" s="22"/>
      <c r="TXC312" s="22"/>
      <c r="TXD312" s="22"/>
      <c r="TXE312" s="22"/>
      <c r="TXF312" s="22"/>
      <c r="TXG312" s="22"/>
      <c r="TXH312" s="22"/>
      <c r="TXI312" s="22"/>
      <c r="TXJ312" s="22"/>
      <c r="TXK312" s="22"/>
      <c r="TXL312" s="22"/>
      <c r="TXM312" s="22"/>
      <c r="TXN312" s="22"/>
      <c r="TXO312" s="22"/>
      <c r="TXP312" s="22"/>
      <c r="TXQ312" s="22"/>
      <c r="TXR312" s="22"/>
      <c r="TXS312" s="22"/>
      <c r="TXT312" s="22"/>
      <c r="TXU312" s="22"/>
      <c r="TXV312" s="22"/>
      <c r="TXW312" s="22"/>
      <c r="TXX312" s="22"/>
      <c r="TXY312" s="22"/>
      <c r="TXZ312" s="22"/>
      <c r="TYA312" s="22"/>
      <c r="TYB312" s="22"/>
      <c r="TYC312" s="22"/>
      <c r="TYD312" s="22"/>
      <c r="TYE312" s="22"/>
      <c r="TYF312" s="22"/>
      <c r="TYG312" s="22"/>
      <c r="TYH312" s="22"/>
      <c r="TYI312" s="22"/>
      <c r="TYJ312" s="22"/>
      <c r="TYK312" s="22"/>
      <c r="TYL312" s="22"/>
      <c r="TYM312" s="22"/>
      <c r="TYN312" s="22"/>
      <c r="TYO312" s="22"/>
      <c r="TYP312" s="22"/>
      <c r="TYQ312" s="22"/>
      <c r="TYR312" s="22"/>
      <c r="TYS312" s="22"/>
      <c r="TYT312" s="22"/>
      <c r="TYU312" s="22"/>
      <c r="TYV312" s="22"/>
      <c r="TYW312" s="22"/>
      <c r="TYX312" s="22"/>
      <c r="TYY312" s="22"/>
      <c r="TYZ312" s="22"/>
      <c r="TZA312" s="22"/>
      <c r="TZB312" s="22"/>
      <c r="TZC312" s="22"/>
      <c r="TZD312" s="22"/>
      <c r="TZE312" s="22"/>
      <c r="TZF312" s="22"/>
      <c r="TZG312" s="22"/>
      <c r="TZH312" s="22"/>
      <c r="TZI312" s="22"/>
      <c r="TZJ312" s="22"/>
      <c r="TZK312" s="22"/>
      <c r="TZL312" s="22"/>
      <c r="TZM312" s="22"/>
      <c r="TZN312" s="22"/>
      <c r="TZO312" s="22"/>
      <c r="TZP312" s="22"/>
      <c r="TZQ312" s="22"/>
      <c r="TZR312" s="22"/>
      <c r="TZS312" s="22"/>
      <c r="TZT312" s="22"/>
      <c r="TZU312" s="22"/>
      <c r="TZV312" s="22"/>
      <c r="TZW312" s="22"/>
      <c r="TZX312" s="22"/>
      <c r="TZY312" s="22"/>
      <c r="TZZ312" s="22"/>
      <c r="UAA312" s="22"/>
      <c r="UAB312" s="22"/>
      <c r="UAC312" s="22"/>
      <c r="UAD312" s="22"/>
      <c r="UAE312" s="22"/>
      <c r="UAF312" s="22"/>
      <c r="UAG312" s="22"/>
      <c r="UAH312" s="22"/>
      <c r="UAI312" s="22"/>
      <c r="UAJ312" s="22"/>
      <c r="UAK312" s="22"/>
      <c r="UAL312" s="22"/>
      <c r="UAM312" s="22"/>
      <c r="UAN312" s="22"/>
      <c r="UAO312" s="22"/>
      <c r="UAP312" s="22"/>
      <c r="UAQ312" s="22"/>
      <c r="UAR312" s="22"/>
      <c r="UAS312" s="22"/>
      <c r="UAT312" s="22"/>
      <c r="UAU312" s="22"/>
      <c r="UAV312" s="22"/>
      <c r="UAW312" s="22"/>
      <c r="UAX312" s="22"/>
      <c r="UAY312" s="22"/>
      <c r="UAZ312" s="22"/>
      <c r="UBA312" s="22"/>
      <c r="UBB312" s="22"/>
      <c r="UBC312" s="22"/>
      <c r="UBD312" s="22"/>
      <c r="UBE312" s="22"/>
      <c r="UBF312" s="22"/>
      <c r="UBG312" s="22"/>
      <c r="UBH312" s="22"/>
      <c r="UBI312" s="22"/>
      <c r="UBJ312" s="22"/>
      <c r="UBK312" s="22"/>
      <c r="UBL312" s="22"/>
      <c r="UBM312" s="22"/>
      <c r="UBN312" s="22"/>
      <c r="UBO312" s="22"/>
      <c r="UBP312" s="22"/>
      <c r="UBQ312" s="22"/>
      <c r="UBR312" s="22"/>
      <c r="UBS312" s="22"/>
      <c r="UBT312" s="22"/>
      <c r="UBU312" s="22"/>
      <c r="UBV312" s="22"/>
      <c r="UBW312" s="22"/>
      <c r="UBX312" s="22"/>
      <c r="UBY312" s="22"/>
      <c r="UBZ312" s="22"/>
      <c r="UCA312" s="22"/>
      <c r="UCB312" s="22"/>
      <c r="UCC312" s="22"/>
      <c r="UCD312" s="22"/>
      <c r="UCE312" s="22"/>
      <c r="UCF312" s="22"/>
      <c r="UCG312" s="22"/>
      <c r="UCH312" s="22"/>
      <c r="UCI312" s="22"/>
      <c r="UCJ312" s="22"/>
      <c r="UCK312" s="22"/>
      <c r="UCL312" s="22"/>
      <c r="UCM312" s="22"/>
      <c r="UCN312" s="22"/>
      <c r="UCO312" s="22"/>
      <c r="UCP312" s="22"/>
      <c r="UCQ312" s="22"/>
      <c r="UCR312" s="22"/>
      <c r="UCS312" s="22"/>
      <c r="UCT312" s="22"/>
      <c r="UCU312" s="22"/>
      <c r="UCV312" s="22"/>
      <c r="UCW312" s="22"/>
      <c r="UCX312" s="22"/>
      <c r="UCY312" s="22"/>
      <c r="UCZ312" s="22"/>
      <c r="UDA312" s="22"/>
      <c r="UDB312" s="22"/>
      <c r="UDC312" s="22"/>
      <c r="UDD312" s="22"/>
      <c r="UDE312" s="22"/>
      <c r="UDF312" s="22"/>
      <c r="UDG312" s="22"/>
      <c r="UDH312" s="22"/>
      <c r="UDI312" s="22"/>
      <c r="UDJ312" s="22"/>
      <c r="UDK312" s="22"/>
      <c r="UDL312" s="22"/>
      <c r="UDM312" s="22"/>
      <c r="UDN312" s="22"/>
      <c r="UDO312" s="22"/>
      <c r="UDP312" s="22"/>
      <c r="UDQ312" s="22"/>
      <c r="UDR312" s="22"/>
      <c r="UDS312" s="22"/>
      <c r="UDT312" s="22"/>
      <c r="UDU312" s="22"/>
      <c r="UDV312" s="22"/>
      <c r="UDW312" s="22"/>
      <c r="UDX312" s="22"/>
      <c r="UDY312" s="22"/>
      <c r="UDZ312" s="22"/>
      <c r="UEA312" s="22"/>
      <c r="UEB312" s="22"/>
      <c r="UEC312" s="22"/>
      <c r="UED312" s="22"/>
      <c r="UEE312" s="22"/>
      <c r="UEF312" s="22"/>
      <c r="UEG312" s="22"/>
      <c r="UEH312" s="22"/>
      <c r="UEI312" s="22"/>
      <c r="UEJ312" s="22"/>
      <c r="UEK312" s="22"/>
      <c r="UEL312" s="22"/>
      <c r="UEM312" s="22"/>
      <c r="UEN312" s="22"/>
      <c r="UEO312" s="22"/>
      <c r="UEP312" s="22"/>
      <c r="UEQ312" s="22"/>
      <c r="UER312" s="22"/>
      <c r="UES312" s="22"/>
      <c r="UET312" s="22"/>
      <c r="UEU312" s="22"/>
      <c r="UEV312" s="22"/>
      <c r="UEW312" s="22"/>
      <c r="UEX312" s="22"/>
      <c r="UEY312" s="22"/>
      <c r="UEZ312" s="22"/>
      <c r="UFA312" s="22"/>
      <c r="UFB312" s="22"/>
      <c r="UFC312" s="22"/>
      <c r="UFD312" s="22"/>
      <c r="UFE312" s="22"/>
      <c r="UFF312" s="22"/>
      <c r="UFG312" s="22"/>
      <c r="UFH312" s="22"/>
      <c r="UFI312" s="22"/>
      <c r="UFJ312" s="22"/>
      <c r="UFK312" s="22"/>
      <c r="UFL312" s="22"/>
      <c r="UFM312" s="22"/>
      <c r="UFN312" s="22"/>
      <c r="UFO312" s="22"/>
      <c r="UFP312" s="22"/>
      <c r="UFQ312" s="22"/>
      <c r="UFR312" s="22"/>
      <c r="UFS312" s="22"/>
      <c r="UFT312" s="22"/>
      <c r="UFU312" s="22"/>
      <c r="UFV312" s="22"/>
      <c r="UFW312" s="22"/>
      <c r="UFX312" s="22"/>
      <c r="UFY312" s="22"/>
      <c r="UFZ312" s="22"/>
      <c r="UGA312" s="22"/>
      <c r="UGB312" s="22"/>
      <c r="UGC312" s="22"/>
      <c r="UGD312" s="22"/>
      <c r="UGE312" s="22"/>
      <c r="UGF312" s="22"/>
      <c r="UGG312" s="22"/>
      <c r="UGH312" s="22"/>
      <c r="UGI312" s="22"/>
      <c r="UGJ312" s="22"/>
      <c r="UGK312" s="22"/>
      <c r="UGL312" s="22"/>
      <c r="UGM312" s="22"/>
      <c r="UGN312" s="22"/>
      <c r="UGO312" s="22"/>
      <c r="UGP312" s="22"/>
      <c r="UGQ312" s="22"/>
      <c r="UGR312" s="22"/>
      <c r="UGS312" s="22"/>
      <c r="UGT312" s="22"/>
      <c r="UGU312" s="22"/>
      <c r="UGV312" s="22"/>
      <c r="UGW312" s="22"/>
      <c r="UGX312" s="22"/>
      <c r="UGY312" s="22"/>
      <c r="UGZ312" s="22"/>
      <c r="UHA312" s="22"/>
      <c r="UHB312" s="22"/>
      <c r="UHC312" s="22"/>
      <c r="UHD312" s="22"/>
      <c r="UHE312" s="22"/>
      <c r="UHF312" s="22"/>
      <c r="UHG312" s="22"/>
      <c r="UHH312" s="22"/>
      <c r="UHI312" s="22"/>
      <c r="UHJ312" s="22"/>
      <c r="UHK312" s="22"/>
      <c r="UHL312" s="22"/>
      <c r="UHM312" s="22"/>
      <c r="UHN312" s="22"/>
      <c r="UHO312" s="22"/>
      <c r="UHP312" s="22"/>
      <c r="UHQ312" s="22"/>
      <c r="UHR312" s="22"/>
      <c r="UHS312" s="22"/>
      <c r="UHT312" s="22"/>
      <c r="UHU312" s="22"/>
      <c r="UHV312" s="22"/>
      <c r="UHW312" s="22"/>
      <c r="UHX312" s="22"/>
      <c r="UHY312" s="22"/>
      <c r="UHZ312" s="22"/>
      <c r="UIA312" s="22"/>
      <c r="UIB312" s="22"/>
      <c r="UIC312" s="22"/>
      <c r="UID312" s="22"/>
      <c r="UIE312" s="22"/>
      <c r="UIF312" s="22"/>
      <c r="UIG312" s="22"/>
      <c r="UIH312" s="22"/>
      <c r="UII312" s="22"/>
      <c r="UIJ312" s="22"/>
      <c r="UIK312" s="22"/>
      <c r="UIL312" s="22"/>
      <c r="UIM312" s="22"/>
      <c r="UIN312" s="22"/>
      <c r="UIO312" s="22"/>
      <c r="UIP312" s="22"/>
      <c r="UIQ312" s="22"/>
      <c r="UIR312" s="22"/>
      <c r="UIS312" s="22"/>
      <c r="UIT312" s="22"/>
      <c r="UIU312" s="22"/>
      <c r="UIV312" s="22"/>
      <c r="UIW312" s="22"/>
      <c r="UIX312" s="22"/>
      <c r="UIY312" s="22"/>
      <c r="UIZ312" s="22"/>
      <c r="UJA312" s="22"/>
      <c r="UJB312" s="22"/>
      <c r="UJC312" s="22"/>
      <c r="UJD312" s="22"/>
      <c r="UJE312" s="22"/>
      <c r="UJF312" s="22"/>
      <c r="UJG312" s="22"/>
      <c r="UJH312" s="22"/>
      <c r="UJI312" s="22"/>
      <c r="UJJ312" s="22"/>
      <c r="UJK312" s="22"/>
      <c r="UJL312" s="22"/>
      <c r="UJM312" s="22"/>
      <c r="UJN312" s="22"/>
      <c r="UJO312" s="22"/>
      <c r="UJP312" s="22"/>
      <c r="UJQ312" s="22"/>
      <c r="UJR312" s="22"/>
      <c r="UJS312" s="22"/>
      <c r="UJT312" s="22"/>
      <c r="UJU312" s="22"/>
      <c r="UJV312" s="22"/>
      <c r="UJW312" s="22"/>
      <c r="UJX312" s="22"/>
      <c r="UJY312" s="22"/>
      <c r="UJZ312" s="22"/>
      <c r="UKA312" s="22"/>
      <c r="UKB312" s="22"/>
      <c r="UKC312" s="22"/>
      <c r="UKD312" s="22"/>
      <c r="UKE312" s="22"/>
      <c r="UKF312" s="22"/>
      <c r="UKG312" s="22"/>
      <c r="UKH312" s="22"/>
      <c r="UKI312" s="22"/>
      <c r="UKJ312" s="22"/>
      <c r="UKK312" s="22"/>
      <c r="UKL312" s="22"/>
      <c r="UKM312" s="22"/>
      <c r="UKN312" s="22"/>
      <c r="UKO312" s="22"/>
      <c r="UKP312" s="22"/>
      <c r="UKQ312" s="22"/>
      <c r="UKR312" s="22"/>
      <c r="UKS312" s="22"/>
      <c r="UKT312" s="22"/>
      <c r="UKU312" s="22"/>
      <c r="UKV312" s="22"/>
      <c r="UKW312" s="22"/>
      <c r="UKX312" s="22"/>
      <c r="UKY312" s="22"/>
      <c r="UKZ312" s="22"/>
      <c r="ULA312" s="22"/>
      <c r="ULB312" s="22"/>
      <c r="ULC312" s="22"/>
      <c r="ULD312" s="22"/>
      <c r="ULE312" s="22"/>
      <c r="ULF312" s="22"/>
      <c r="ULG312" s="22"/>
      <c r="ULH312" s="22"/>
      <c r="ULI312" s="22"/>
      <c r="ULJ312" s="22"/>
      <c r="ULK312" s="22"/>
      <c r="ULL312" s="22"/>
      <c r="ULM312" s="22"/>
      <c r="ULN312" s="22"/>
      <c r="ULO312" s="22"/>
      <c r="ULP312" s="22"/>
      <c r="ULQ312" s="22"/>
      <c r="ULR312" s="22"/>
      <c r="ULS312" s="22"/>
      <c r="ULT312" s="22"/>
      <c r="ULU312" s="22"/>
      <c r="ULV312" s="22"/>
      <c r="ULW312" s="22"/>
      <c r="ULX312" s="22"/>
      <c r="ULY312" s="22"/>
      <c r="ULZ312" s="22"/>
      <c r="UMA312" s="22"/>
      <c r="UMB312" s="22"/>
      <c r="UMC312" s="22"/>
      <c r="UMD312" s="22"/>
      <c r="UME312" s="22"/>
      <c r="UMF312" s="22"/>
      <c r="UMG312" s="22"/>
      <c r="UMH312" s="22"/>
      <c r="UMI312" s="22"/>
      <c r="UMJ312" s="22"/>
      <c r="UMK312" s="22"/>
      <c r="UML312" s="22"/>
      <c r="UMM312" s="22"/>
      <c r="UMN312" s="22"/>
      <c r="UMO312" s="22"/>
      <c r="UMP312" s="22"/>
      <c r="UMQ312" s="22"/>
      <c r="UMR312" s="22"/>
      <c r="UMS312" s="22"/>
      <c r="UMT312" s="22"/>
      <c r="UMU312" s="22"/>
      <c r="UMV312" s="22"/>
      <c r="UMW312" s="22"/>
      <c r="UMX312" s="22"/>
      <c r="UMY312" s="22"/>
      <c r="UMZ312" s="22"/>
      <c r="UNA312" s="22"/>
      <c r="UNB312" s="22"/>
      <c r="UNC312" s="22"/>
      <c r="UND312" s="22"/>
      <c r="UNE312" s="22"/>
      <c r="UNF312" s="22"/>
      <c r="UNG312" s="22"/>
      <c r="UNH312" s="22"/>
      <c r="UNI312" s="22"/>
      <c r="UNJ312" s="22"/>
      <c r="UNK312" s="22"/>
      <c r="UNL312" s="22"/>
      <c r="UNM312" s="22"/>
      <c r="UNN312" s="22"/>
      <c r="UNO312" s="22"/>
      <c r="UNP312" s="22"/>
      <c r="UNQ312" s="22"/>
      <c r="UNR312" s="22"/>
      <c r="UNS312" s="22"/>
      <c r="UNT312" s="22"/>
      <c r="UNU312" s="22"/>
      <c r="UNV312" s="22"/>
      <c r="UNW312" s="22"/>
      <c r="UNX312" s="22"/>
      <c r="UNY312" s="22"/>
      <c r="UNZ312" s="22"/>
      <c r="UOA312" s="22"/>
      <c r="UOB312" s="22"/>
      <c r="UOC312" s="22"/>
      <c r="UOD312" s="22"/>
      <c r="UOE312" s="22"/>
      <c r="UOF312" s="22"/>
      <c r="UOG312" s="22"/>
      <c r="UOH312" s="22"/>
      <c r="UOI312" s="22"/>
      <c r="UOJ312" s="22"/>
      <c r="UOK312" s="22"/>
      <c r="UOL312" s="22"/>
      <c r="UOM312" s="22"/>
      <c r="UON312" s="22"/>
      <c r="UOO312" s="22"/>
      <c r="UOP312" s="22"/>
      <c r="UOQ312" s="22"/>
      <c r="UOR312" s="22"/>
      <c r="UOS312" s="22"/>
      <c r="UOT312" s="22"/>
      <c r="UOU312" s="22"/>
      <c r="UOV312" s="22"/>
      <c r="UOW312" s="22"/>
      <c r="UOX312" s="22"/>
      <c r="UOY312" s="22"/>
      <c r="UOZ312" s="22"/>
      <c r="UPA312" s="22"/>
      <c r="UPB312" s="22"/>
      <c r="UPC312" s="22"/>
      <c r="UPD312" s="22"/>
      <c r="UPE312" s="22"/>
      <c r="UPF312" s="22"/>
      <c r="UPG312" s="22"/>
      <c r="UPH312" s="22"/>
      <c r="UPI312" s="22"/>
      <c r="UPJ312" s="22"/>
      <c r="UPK312" s="22"/>
      <c r="UPL312" s="22"/>
      <c r="UPM312" s="22"/>
      <c r="UPN312" s="22"/>
      <c r="UPO312" s="22"/>
      <c r="UPP312" s="22"/>
      <c r="UPQ312" s="22"/>
      <c r="UPR312" s="22"/>
      <c r="UPS312" s="22"/>
      <c r="UPT312" s="22"/>
      <c r="UPU312" s="22"/>
      <c r="UPV312" s="22"/>
      <c r="UPW312" s="22"/>
      <c r="UPX312" s="22"/>
      <c r="UPY312" s="22"/>
      <c r="UPZ312" s="22"/>
      <c r="UQA312" s="22"/>
      <c r="UQB312" s="22"/>
      <c r="UQC312" s="22"/>
      <c r="UQD312" s="22"/>
      <c r="UQE312" s="22"/>
      <c r="UQF312" s="22"/>
      <c r="UQG312" s="22"/>
      <c r="UQH312" s="22"/>
      <c r="UQI312" s="22"/>
      <c r="UQJ312" s="22"/>
      <c r="UQK312" s="22"/>
      <c r="UQL312" s="22"/>
      <c r="UQM312" s="22"/>
      <c r="UQN312" s="22"/>
      <c r="UQO312" s="22"/>
      <c r="UQP312" s="22"/>
      <c r="UQQ312" s="22"/>
      <c r="UQR312" s="22"/>
      <c r="UQS312" s="22"/>
      <c r="UQT312" s="22"/>
      <c r="UQU312" s="22"/>
      <c r="UQV312" s="22"/>
      <c r="UQW312" s="22"/>
      <c r="UQX312" s="22"/>
      <c r="UQY312" s="22"/>
      <c r="UQZ312" s="22"/>
      <c r="URA312" s="22"/>
      <c r="URB312" s="22"/>
      <c r="URC312" s="22"/>
      <c r="URD312" s="22"/>
      <c r="URE312" s="22"/>
      <c r="URF312" s="22"/>
      <c r="URG312" s="22"/>
      <c r="URH312" s="22"/>
      <c r="URI312" s="22"/>
      <c r="URJ312" s="22"/>
      <c r="URK312" s="22"/>
      <c r="URL312" s="22"/>
      <c r="URM312" s="22"/>
      <c r="URN312" s="22"/>
      <c r="URO312" s="22"/>
      <c r="URP312" s="22"/>
      <c r="URQ312" s="22"/>
      <c r="URR312" s="22"/>
      <c r="URS312" s="22"/>
      <c r="URT312" s="22"/>
      <c r="URU312" s="22"/>
      <c r="URV312" s="22"/>
      <c r="URW312" s="22"/>
      <c r="URX312" s="22"/>
      <c r="URY312" s="22"/>
      <c r="URZ312" s="22"/>
      <c r="USA312" s="22"/>
      <c r="USB312" s="22"/>
      <c r="USC312" s="22"/>
      <c r="USD312" s="22"/>
      <c r="USE312" s="22"/>
      <c r="USF312" s="22"/>
      <c r="USG312" s="22"/>
      <c r="USH312" s="22"/>
      <c r="USI312" s="22"/>
      <c r="USJ312" s="22"/>
      <c r="USK312" s="22"/>
      <c r="USL312" s="22"/>
      <c r="USM312" s="22"/>
      <c r="USN312" s="22"/>
      <c r="USO312" s="22"/>
      <c r="USP312" s="22"/>
      <c r="USQ312" s="22"/>
      <c r="USR312" s="22"/>
      <c r="USS312" s="22"/>
      <c r="UST312" s="22"/>
      <c r="USU312" s="22"/>
      <c r="USV312" s="22"/>
      <c r="USW312" s="22"/>
      <c r="USX312" s="22"/>
      <c r="USY312" s="22"/>
      <c r="USZ312" s="22"/>
      <c r="UTA312" s="22"/>
      <c r="UTB312" s="22"/>
      <c r="UTC312" s="22"/>
      <c r="UTD312" s="22"/>
      <c r="UTE312" s="22"/>
      <c r="UTF312" s="22"/>
      <c r="UTG312" s="22"/>
      <c r="UTH312" s="22"/>
      <c r="UTI312" s="22"/>
      <c r="UTJ312" s="22"/>
      <c r="UTK312" s="22"/>
      <c r="UTL312" s="22"/>
      <c r="UTM312" s="22"/>
      <c r="UTN312" s="22"/>
      <c r="UTO312" s="22"/>
      <c r="UTP312" s="22"/>
      <c r="UTQ312" s="22"/>
      <c r="UTR312" s="22"/>
      <c r="UTS312" s="22"/>
      <c r="UTT312" s="22"/>
      <c r="UTU312" s="22"/>
      <c r="UTV312" s="22"/>
      <c r="UTW312" s="22"/>
      <c r="UTX312" s="22"/>
      <c r="UTY312" s="22"/>
      <c r="UTZ312" s="22"/>
      <c r="UUA312" s="22"/>
      <c r="UUB312" s="22"/>
      <c r="UUC312" s="22"/>
      <c r="UUD312" s="22"/>
      <c r="UUE312" s="22"/>
      <c r="UUF312" s="22"/>
      <c r="UUG312" s="22"/>
      <c r="UUH312" s="22"/>
      <c r="UUI312" s="22"/>
      <c r="UUJ312" s="22"/>
      <c r="UUK312" s="22"/>
      <c r="UUL312" s="22"/>
      <c r="UUM312" s="22"/>
      <c r="UUN312" s="22"/>
      <c r="UUO312" s="22"/>
      <c r="UUP312" s="22"/>
      <c r="UUQ312" s="22"/>
      <c r="UUR312" s="22"/>
      <c r="UUS312" s="22"/>
      <c r="UUT312" s="22"/>
      <c r="UUU312" s="22"/>
      <c r="UUV312" s="22"/>
      <c r="UUW312" s="22"/>
      <c r="UUX312" s="22"/>
      <c r="UUY312" s="22"/>
      <c r="UUZ312" s="22"/>
      <c r="UVA312" s="22"/>
      <c r="UVB312" s="22"/>
      <c r="UVC312" s="22"/>
      <c r="UVD312" s="22"/>
      <c r="UVE312" s="22"/>
      <c r="UVF312" s="22"/>
      <c r="UVG312" s="22"/>
      <c r="UVH312" s="22"/>
      <c r="UVI312" s="22"/>
      <c r="UVJ312" s="22"/>
      <c r="UVK312" s="22"/>
      <c r="UVL312" s="22"/>
      <c r="UVM312" s="22"/>
      <c r="UVN312" s="22"/>
      <c r="UVO312" s="22"/>
      <c r="UVP312" s="22"/>
      <c r="UVQ312" s="22"/>
      <c r="UVR312" s="22"/>
      <c r="UVS312" s="22"/>
      <c r="UVT312" s="22"/>
      <c r="UVU312" s="22"/>
      <c r="UVV312" s="22"/>
      <c r="UVW312" s="22"/>
      <c r="UVX312" s="22"/>
      <c r="UVY312" s="22"/>
      <c r="UVZ312" s="22"/>
      <c r="UWA312" s="22"/>
      <c r="UWB312" s="22"/>
      <c r="UWC312" s="22"/>
      <c r="UWD312" s="22"/>
      <c r="UWE312" s="22"/>
      <c r="UWF312" s="22"/>
      <c r="UWG312" s="22"/>
      <c r="UWH312" s="22"/>
      <c r="UWI312" s="22"/>
      <c r="UWJ312" s="22"/>
      <c r="UWK312" s="22"/>
      <c r="UWL312" s="22"/>
      <c r="UWM312" s="22"/>
      <c r="UWN312" s="22"/>
      <c r="UWO312" s="22"/>
      <c r="UWP312" s="22"/>
      <c r="UWQ312" s="22"/>
      <c r="UWR312" s="22"/>
      <c r="UWS312" s="22"/>
      <c r="UWT312" s="22"/>
      <c r="UWU312" s="22"/>
      <c r="UWV312" s="22"/>
      <c r="UWW312" s="22"/>
      <c r="UWX312" s="22"/>
      <c r="UWY312" s="22"/>
      <c r="UWZ312" s="22"/>
      <c r="UXA312" s="22"/>
      <c r="UXB312" s="22"/>
      <c r="UXC312" s="22"/>
      <c r="UXD312" s="22"/>
      <c r="UXE312" s="22"/>
      <c r="UXF312" s="22"/>
      <c r="UXG312" s="22"/>
      <c r="UXH312" s="22"/>
      <c r="UXI312" s="22"/>
      <c r="UXJ312" s="22"/>
      <c r="UXK312" s="22"/>
      <c r="UXL312" s="22"/>
      <c r="UXM312" s="22"/>
      <c r="UXN312" s="22"/>
      <c r="UXO312" s="22"/>
      <c r="UXP312" s="22"/>
      <c r="UXQ312" s="22"/>
      <c r="UXR312" s="22"/>
      <c r="UXS312" s="22"/>
      <c r="UXT312" s="22"/>
      <c r="UXU312" s="22"/>
      <c r="UXV312" s="22"/>
      <c r="UXW312" s="22"/>
      <c r="UXX312" s="22"/>
      <c r="UXY312" s="22"/>
      <c r="UXZ312" s="22"/>
      <c r="UYA312" s="22"/>
      <c r="UYB312" s="22"/>
      <c r="UYC312" s="22"/>
      <c r="UYD312" s="22"/>
      <c r="UYE312" s="22"/>
      <c r="UYF312" s="22"/>
      <c r="UYG312" s="22"/>
      <c r="UYH312" s="22"/>
      <c r="UYI312" s="22"/>
      <c r="UYJ312" s="22"/>
      <c r="UYK312" s="22"/>
      <c r="UYL312" s="22"/>
      <c r="UYM312" s="22"/>
      <c r="UYN312" s="22"/>
      <c r="UYO312" s="22"/>
      <c r="UYP312" s="22"/>
      <c r="UYQ312" s="22"/>
      <c r="UYR312" s="22"/>
      <c r="UYS312" s="22"/>
      <c r="UYT312" s="22"/>
      <c r="UYU312" s="22"/>
      <c r="UYV312" s="22"/>
      <c r="UYW312" s="22"/>
      <c r="UYX312" s="22"/>
      <c r="UYY312" s="22"/>
      <c r="UYZ312" s="22"/>
      <c r="UZA312" s="22"/>
      <c r="UZB312" s="22"/>
      <c r="UZC312" s="22"/>
      <c r="UZD312" s="22"/>
      <c r="UZE312" s="22"/>
      <c r="UZF312" s="22"/>
      <c r="UZG312" s="22"/>
      <c r="UZH312" s="22"/>
      <c r="UZI312" s="22"/>
      <c r="UZJ312" s="22"/>
      <c r="UZK312" s="22"/>
      <c r="UZL312" s="22"/>
      <c r="UZM312" s="22"/>
      <c r="UZN312" s="22"/>
      <c r="UZO312" s="22"/>
      <c r="UZP312" s="22"/>
      <c r="UZQ312" s="22"/>
      <c r="UZR312" s="22"/>
      <c r="UZS312" s="22"/>
      <c r="UZT312" s="22"/>
      <c r="UZU312" s="22"/>
      <c r="UZV312" s="22"/>
      <c r="UZW312" s="22"/>
      <c r="UZX312" s="22"/>
      <c r="UZY312" s="22"/>
      <c r="UZZ312" s="22"/>
      <c r="VAA312" s="22"/>
      <c r="VAB312" s="22"/>
      <c r="VAC312" s="22"/>
      <c r="VAD312" s="22"/>
      <c r="VAE312" s="22"/>
      <c r="VAF312" s="22"/>
      <c r="VAG312" s="22"/>
      <c r="VAH312" s="22"/>
      <c r="VAI312" s="22"/>
      <c r="VAJ312" s="22"/>
      <c r="VAK312" s="22"/>
      <c r="VAL312" s="22"/>
      <c r="VAM312" s="22"/>
      <c r="VAN312" s="22"/>
      <c r="VAO312" s="22"/>
      <c r="VAP312" s="22"/>
      <c r="VAQ312" s="22"/>
      <c r="VAR312" s="22"/>
      <c r="VAS312" s="22"/>
      <c r="VAT312" s="22"/>
      <c r="VAU312" s="22"/>
      <c r="VAV312" s="22"/>
      <c r="VAW312" s="22"/>
      <c r="VAX312" s="22"/>
      <c r="VAY312" s="22"/>
      <c r="VAZ312" s="22"/>
      <c r="VBA312" s="22"/>
      <c r="VBB312" s="22"/>
      <c r="VBC312" s="22"/>
      <c r="VBD312" s="22"/>
      <c r="VBE312" s="22"/>
      <c r="VBF312" s="22"/>
      <c r="VBG312" s="22"/>
      <c r="VBH312" s="22"/>
      <c r="VBI312" s="22"/>
      <c r="VBJ312" s="22"/>
      <c r="VBK312" s="22"/>
      <c r="VBL312" s="22"/>
      <c r="VBM312" s="22"/>
      <c r="VBN312" s="22"/>
      <c r="VBO312" s="22"/>
      <c r="VBP312" s="22"/>
      <c r="VBQ312" s="22"/>
      <c r="VBR312" s="22"/>
      <c r="VBS312" s="22"/>
      <c r="VBT312" s="22"/>
      <c r="VBU312" s="22"/>
      <c r="VBV312" s="22"/>
      <c r="VBW312" s="22"/>
      <c r="VBX312" s="22"/>
      <c r="VBY312" s="22"/>
      <c r="VBZ312" s="22"/>
      <c r="VCA312" s="22"/>
      <c r="VCB312" s="22"/>
      <c r="VCC312" s="22"/>
      <c r="VCD312" s="22"/>
      <c r="VCE312" s="22"/>
      <c r="VCF312" s="22"/>
      <c r="VCG312" s="22"/>
      <c r="VCH312" s="22"/>
      <c r="VCI312" s="22"/>
      <c r="VCJ312" s="22"/>
      <c r="VCK312" s="22"/>
      <c r="VCL312" s="22"/>
      <c r="VCM312" s="22"/>
      <c r="VCN312" s="22"/>
      <c r="VCO312" s="22"/>
      <c r="VCP312" s="22"/>
      <c r="VCQ312" s="22"/>
      <c r="VCR312" s="22"/>
      <c r="VCS312" s="22"/>
      <c r="VCT312" s="22"/>
      <c r="VCU312" s="22"/>
      <c r="VCV312" s="22"/>
      <c r="VCW312" s="22"/>
      <c r="VCX312" s="22"/>
      <c r="VCY312" s="22"/>
      <c r="VCZ312" s="22"/>
      <c r="VDA312" s="22"/>
      <c r="VDB312" s="22"/>
      <c r="VDC312" s="22"/>
      <c r="VDD312" s="22"/>
      <c r="VDE312" s="22"/>
      <c r="VDF312" s="22"/>
      <c r="VDG312" s="22"/>
      <c r="VDH312" s="22"/>
      <c r="VDI312" s="22"/>
      <c r="VDJ312" s="22"/>
      <c r="VDK312" s="22"/>
      <c r="VDL312" s="22"/>
      <c r="VDM312" s="22"/>
      <c r="VDN312" s="22"/>
      <c r="VDO312" s="22"/>
      <c r="VDP312" s="22"/>
      <c r="VDQ312" s="22"/>
      <c r="VDR312" s="22"/>
      <c r="VDS312" s="22"/>
      <c r="VDT312" s="22"/>
      <c r="VDU312" s="22"/>
      <c r="VDV312" s="22"/>
      <c r="VDW312" s="22"/>
      <c r="VDX312" s="22"/>
      <c r="VDY312" s="22"/>
      <c r="VDZ312" s="22"/>
      <c r="VEA312" s="22"/>
      <c r="VEB312" s="22"/>
      <c r="VEC312" s="22"/>
      <c r="VED312" s="22"/>
      <c r="VEE312" s="22"/>
      <c r="VEF312" s="22"/>
      <c r="VEG312" s="22"/>
      <c r="VEH312" s="22"/>
      <c r="VEI312" s="22"/>
      <c r="VEJ312" s="22"/>
      <c r="VEK312" s="22"/>
      <c r="VEL312" s="22"/>
      <c r="VEM312" s="22"/>
      <c r="VEN312" s="22"/>
      <c r="VEO312" s="22"/>
      <c r="VEP312" s="22"/>
      <c r="VEQ312" s="22"/>
      <c r="VER312" s="22"/>
      <c r="VES312" s="22"/>
      <c r="VET312" s="22"/>
      <c r="VEU312" s="22"/>
      <c r="VEV312" s="22"/>
      <c r="VEW312" s="22"/>
      <c r="VEX312" s="22"/>
      <c r="VEY312" s="22"/>
      <c r="VEZ312" s="22"/>
      <c r="VFA312" s="22"/>
      <c r="VFB312" s="22"/>
      <c r="VFC312" s="22"/>
      <c r="VFD312" s="22"/>
      <c r="VFE312" s="22"/>
      <c r="VFF312" s="22"/>
      <c r="VFG312" s="22"/>
      <c r="VFH312" s="22"/>
      <c r="VFI312" s="22"/>
      <c r="VFJ312" s="22"/>
      <c r="VFK312" s="22"/>
      <c r="VFL312" s="22"/>
      <c r="VFM312" s="22"/>
      <c r="VFN312" s="22"/>
      <c r="VFO312" s="22"/>
      <c r="VFP312" s="22"/>
      <c r="VFQ312" s="22"/>
      <c r="VFR312" s="22"/>
      <c r="VFS312" s="22"/>
      <c r="VFT312" s="22"/>
      <c r="VFU312" s="22"/>
      <c r="VFV312" s="22"/>
      <c r="VFW312" s="22"/>
      <c r="VFX312" s="22"/>
      <c r="VFY312" s="22"/>
      <c r="VFZ312" s="22"/>
      <c r="VGA312" s="22"/>
      <c r="VGB312" s="22"/>
      <c r="VGC312" s="22"/>
      <c r="VGD312" s="22"/>
      <c r="VGE312" s="22"/>
      <c r="VGF312" s="22"/>
      <c r="VGG312" s="22"/>
      <c r="VGH312" s="22"/>
      <c r="VGI312" s="22"/>
      <c r="VGJ312" s="22"/>
      <c r="VGK312" s="22"/>
      <c r="VGL312" s="22"/>
      <c r="VGM312" s="22"/>
      <c r="VGN312" s="22"/>
      <c r="VGO312" s="22"/>
      <c r="VGP312" s="22"/>
      <c r="VGQ312" s="22"/>
      <c r="VGR312" s="22"/>
      <c r="VGS312" s="22"/>
      <c r="VGT312" s="22"/>
      <c r="VGU312" s="22"/>
      <c r="VGV312" s="22"/>
      <c r="VGW312" s="22"/>
      <c r="VGX312" s="22"/>
      <c r="VGY312" s="22"/>
      <c r="VGZ312" s="22"/>
      <c r="VHA312" s="22"/>
      <c r="VHB312" s="22"/>
      <c r="VHC312" s="22"/>
      <c r="VHD312" s="22"/>
      <c r="VHE312" s="22"/>
      <c r="VHF312" s="22"/>
      <c r="VHG312" s="22"/>
      <c r="VHH312" s="22"/>
      <c r="VHI312" s="22"/>
      <c r="VHJ312" s="22"/>
      <c r="VHK312" s="22"/>
      <c r="VHL312" s="22"/>
      <c r="VHM312" s="22"/>
      <c r="VHN312" s="22"/>
      <c r="VHO312" s="22"/>
      <c r="VHP312" s="22"/>
      <c r="VHQ312" s="22"/>
      <c r="VHR312" s="22"/>
      <c r="VHS312" s="22"/>
      <c r="VHT312" s="22"/>
      <c r="VHU312" s="22"/>
      <c r="VHV312" s="22"/>
      <c r="VHW312" s="22"/>
      <c r="VHX312" s="22"/>
      <c r="VHY312" s="22"/>
      <c r="VHZ312" s="22"/>
      <c r="VIA312" s="22"/>
      <c r="VIB312" s="22"/>
      <c r="VIC312" s="22"/>
      <c r="VID312" s="22"/>
      <c r="VIE312" s="22"/>
      <c r="VIF312" s="22"/>
      <c r="VIG312" s="22"/>
      <c r="VIH312" s="22"/>
      <c r="VII312" s="22"/>
      <c r="VIJ312" s="22"/>
      <c r="VIK312" s="22"/>
      <c r="VIL312" s="22"/>
      <c r="VIM312" s="22"/>
      <c r="VIN312" s="22"/>
      <c r="VIO312" s="22"/>
      <c r="VIP312" s="22"/>
      <c r="VIQ312" s="22"/>
      <c r="VIR312" s="22"/>
      <c r="VIS312" s="22"/>
      <c r="VIT312" s="22"/>
      <c r="VIU312" s="22"/>
      <c r="VIV312" s="22"/>
      <c r="VIW312" s="22"/>
      <c r="VIX312" s="22"/>
      <c r="VIY312" s="22"/>
      <c r="VIZ312" s="22"/>
      <c r="VJA312" s="22"/>
      <c r="VJB312" s="22"/>
      <c r="VJC312" s="22"/>
      <c r="VJD312" s="22"/>
      <c r="VJE312" s="22"/>
      <c r="VJF312" s="22"/>
      <c r="VJG312" s="22"/>
      <c r="VJH312" s="22"/>
      <c r="VJI312" s="22"/>
      <c r="VJJ312" s="22"/>
      <c r="VJK312" s="22"/>
      <c r="VJL312" s="22"/>
      <c r="VJM312" s="22"/>
      <c r="VJN312" s="22"/>
      <c r="VJO312" s="22"/>
      <c r="VJP312" s="22"/>
      <c r="VJQ312" s="22"/>
      <c r="VJR312" s="22"/>
      <c r="VJS312" s="22"/>
      <c r="VJT312" s="22"/>
      <c r="VJU312" s="22"/>
      <c r="VJV312" s="22"/>
      <c r="VJW312" s="22"/>
      <c r="VJX312" s="22"/>
      <c r="VJY312" s="22"/>
      <c r="VJZ312" s="22"/>
      <c r="VKA312" s="22"/>
      <c r="VKB312" s="22"/>
      <c r="VKC312" s="22"/>
      <c r="VKD312" s="22"/>
      <c r="VKE312" s="22"/>
      <c r="VKF312" s="22"/>
      <c r="VKG312" s="22"/>
      <c r="VKH312" s="22"/>
      <c r="VKI312" s="22"/>
      <c r="VKJ312" s="22"/>
      <c r="VKK312" s="22"/>
      <c r="VKL312" s="22"/>
      <c r="VKM312" s="22"/>
      <c r="VKN312" s="22"/>
      <c r="VKO312" s="22"/>
      <c r="VKP312" s="22"/>
      <c r="VKQ312" s="22"/>
      <c r="VKR312" s="22"/>
      <c r="VKS312" s="22"/>
      <c r="VKT312" s="22"/>
      <c r="VKU312" s="22"/>
      <c r="VKV312" s="22"/>
      <c r="VKW312" s="22"/>
      <c r="VKX312" s="22"/>
      <c r="VKY312" s="22"/>
      <c r="VKZ312" s="22"/>
      <c r="VLA312" s="22"/>
      <c r="VLB312" s="22"/>
      <c r="VLC312" s="22"/>
      <c r="VLD312" s="22"/>
      <c r="VLE312" s="22"/>
      <c r="VLF312" s="22"/>
      <c r="VLG312" s="22"/>
      <c r="VLH312" s="22"/>
      <c r="VLI312" s="22"/>
      <c r="VLJ312" s="22"/>
      <c r="VLK312" s="22"/>
      <c r="VLL312" s="22"/>
      <c r="VLM312" s="22"/>
      <c r="VLN312" s="22"/>
      <c r="VLO312" s="22"/>
      <c r="VLP312" s="22"/>
      <c r="VLQ312" s="22"/>
      <c r="VLR312" s="22"/>
      <c r="VLS312" s="22"/>
      <c r="VLT312" s="22"/>
      <c r="VLU312" s="22"/>
      <c r="VLV312" s="22"/>
      <c r="VLW312" s="22"/>
      <c r="VLX312" s="22"/>
      <c r="VLY312" s="22"/>
      <c r="VLZ312" s="22"/>
      <c r="VMA312" s="22"/>
      <c r="VMB312" s="22"/>
      <c r="VMC312" s="22"/>
      <c r="VMD312" s="22"/>
      <c r="VME312" s="22"/>
      <c r="VMF312" s="22"/>
      <c r="VMG312" s="22"/>
      <c r="VMH312" s="22"/>
      <c r="VMI312" s="22"/>
      <c r="VMJ312" s="22"/>
      <c r="VMK312" s="22"/>
      <c r="VML312" s="22"/>
      <c r="VMM312" s="22"/>
      <c r="VMN312" s="22"/>
      <c r="VMO312" s="22"/>
      <c r="VMP312" s="22"/>
      <c r="VMQ312" s="22"/>
      <c r="VMR312" s="22"/>
      <c r="VMS312" s="22"/>
      <c r="VMT312" s="22"/>
      <c r="VMU312" s="22"/>
      <c r="VMV312" s="22"/>
      <c r="VMW312" s="22"/>
      <c r="VMX312" s="22"/>
      <c r="VMY312" s="22"/>
      <c r="VMZ312" s="22"/>
      <c r="VNA312" s="22"/>
      <c r="VNB312" s="22"/>
      <c r="VNC312" s="22"/>
      <c r="VND312" s="22"/>
      <c r="VNE312" s="22"/>
      <c r="VNF312" s="22"/>
      <c r="VNG312" s="22"/>
      <c r="VNH312" s="22"/>
      <c r="VNI312" s="22"/>
      <c r="VNJ312" s="22"/>
      <c r="VNK312" s="22"/>
      <c r="VNL312" s="22"/>
      <c r="VNM312" s="22"/>
      <c r="VNN312" s="22"/>
      <c r="VNO312" s="22"/>
      <c r="VNP312" s="22"/>
      <c r="VNQ312" s="22"/>
      <c r="VNR312" s="22"/>
      <c r="VNS312" s="22"/>
      <c r="VNT312" s="22"/>
      <c r="VNU312" s="22"/>
      <c r="VNV312" s="22"/>
      <c r="VNW312" s="22"/>
      <c r="VNX312" s="22"/>
      <c r="VNY312" s="22"/>
      <c r="VNZ312" s="22"/>
      <c r="VOA312" s="22"/>
      <c r="VOB312" s="22"/>
      <c r="VOC312" s="22"/>
      <c r="VOD312" s="22"/>
      <c r="VOE312" s="22"/>
      <c r="VOF312" s="22"/>
      <c r="VOG312" s="22"/>
      <c r="VOH312" s="22"/>
      <c r="VOI312" s="22"/>
      <c r="VOJ312" s="22"/>
      <c r="VOK312" s="22"/>
      <c r="VOL312" s="22"/>
      <c r="VOM312" s="22"/>
      <c r="VON312" s="22"/>
      <c r="VOO312" s="22"/>
      <c r="VOP312" s="22"/>
      <c r="VOQ312" s="22"/>
      <c r="VOR312" s="22"/>
      <c r="VOS312" s="22"/>
      <c r="VOT312" s="22"/>
      <c r="VOU312" s="22"/>
      <c r="VOV312" s="22"/>
      <c r="VOW312" s="22"/>
      <c r="VOX312" s="22"/>
      <c r="VOY312" s="22"/>
      <c r="VOZ312" s="22"/>
      <c r="VPA312" s="22"/>
      <c r="VPB312" s="22"/>
      <c r="VPC312" s="22"/>
      <c r="VPD312" s="22"/>
      <c r="VPE312" s="22"/>
      <c r="VPF312" s="22"/>
      <c r="VPG312" s="22"/>
      <c r="VPH312" s="22"/>
      <c r="VPI312" s="22"/>
      <c r="VPJ312" s="22"/>
      <c r="VPK312" s="22"/>
      <c r="VPL312" s="22"/>
      <c r="VPM312" s="22"/>
      <c r="VPN312" s="22"/>
      <c r="VPO312" s="22"/>
      <c r="VPP312" s="22"/>
      <c r="VPQ312" s="22"/>
      <c r="VPR312" s="22"/>
      <c r="VPS312" s="22"/>
      <c r="VPT312" s="22"/>
      <c r="VPU312" s="22"/>
      <c r="VPV312" s="22"/>
      <c r="VPW312" s="22"/>
      <c r="VPX312" s="22"/>
      <c r="VPY312" s="22"/>
      <c r="VPZ312" s="22"/>
      <c r="VQA312" s="22"/>
      <c r="VQB312" s="22"/>
      <c r="VQC312" s="22"/>
      <c r="VQD312" s="22"/>
      <c r="VQE312" s="22"/>
      <c r="VQF312" s="22"/>
      <c r="VQG312" s="22"/>
      <c r="VQH312" s="22"/>
      <c r="VQI312" s="22"/>
      <c r="VQJ312" s="22"/>
      <c r="VQK312" s="22"/>
      <c r="VQL312" s="22"/>
      <c r="VQM312" s="22"/>
      <c r="VQN312" s="22"/>
      <c r="VQO312" s="22"/>
      <c r="VQP312" s="22"/>
      <c r="VQQ312" s="22"/>
      <c r="VQR312" s="22"/>
      <c r="VQS312" s="22"/>
      <c r="VQT312" s="22"/>
      <c r="VQU312" s="22"/>
      <c r="VQV312" s="22"/>
      <c r="VQW312" s="22"/>
      <c r="VQX312" s="22"/>
      <c r="VQY312" s="22"/>
      <c r="VQZ312" s="22"/>
      <c r="VRA312" s="22"/>
      <c r="VRB312" s="22"/>
      <c r="VRC312" s="22"/>
      <c r="VRD312" s="22"/>
      <c r="VRE312" s="22"/>
      <c r="VRF312" s="22"/>
      <c r="VRG312" s="22"/>
      <c r="VRH312" s="22"/>
      <c r="VRI312" s="22"/>
      <c r="VRJ312" s="22"/>
      <c r="VRK312" s="22"/>
      <c r="VRL312" s="22"/>
      <c r="VRM312" s="22"/>
      <c r="VRN312" s="22"/>
      <c r="VRO312" s="22"/>
      <c r="VRP312" s="22"/>
      <c r="VRQ312" s="22"/>
      <c r="VRR312" s="22"/>
      <c r="VRS312" s="22"/>
      <c r="VRT312" s="22"/>
      <c r="VRU312" s="22"/>
      <c r="VRV312" s="22"/>
      <c r="VRW312" s="22"/>
      <c r="VRX312" s="22"/>
      <c r="VRY312" s="22"/>
      <c r="VRZ312" s="22"/>
      <c r="VSA312" s="22"/>
      <c r="VSB312" s="22"/>
      <c r="VSC312" s="22"/>
      <c r="VSD312" s="22"/>
      <c r="VSE312" s="22"/>
      <c r="VSF312" s="22"/>
      <c r="VSG312" s="22"/>
      <c r="VSH312" s="22"/>
      <c r="VSI312" s="22"/>
      <c r="VSJ312" s="22"/>
      <c r="VSK312" s="22"/>
      <c r="VSL312" s="22"/>
      <c r="VSM312" s="22"/>
      <c r="VSN312" s="22"/>
      <c r="VSO312" s="22"/>
      <c r="VSP312" s="22"/>
      <c r="VSQ312" s="22"/>
      <c r="VSR312" s="22"/>
      <c r="VSS312" s="22"/>
      <c r="VST312" s="22"/>
      <c r="VSU312" s="22"/>
      <c r="VSV312" s="22"/>
      <c r="VSW312" s="22"/>
      <c r="VSX312" s="22"/>
      <c r="VSY312" s="22"/>
      <c r="VSZ312" s="22"/>
      <c r="VTA312" s="22"/>
      <c r="VTB312" s="22"/>
      <c r="VTC312" s="22"/>
      <c r="VTD312" s="22"/>
      <c r="VTE312" s="22"/>
      <c r="VTF312" s="22"/>
      <c r="VTG312" s="22"/>
      <c r="VTH312" s="22"/>
      <c r="VTI312" s="22"/>
      <c r="VTJ312" s="22"/>
      <c r="VTK312" s="22"/>
      <c r="VTL312" s="22"/>
      <c r="VTM312" s="22"/>
      <c r="VTN312" s="22"/>
      <c r="VTO312" s="22"/>
      <c r="VTP312" s="22"/>
      <c r="VTQ312" s="22"/>
      <c r="VTR312" s="22"/>
      <c r="VTS312" s="22"/>
      <c r="VTT312" s="22"/>
      <c r="VTU312" s="22"/>
      <c r="VTV312" s="22"/>
      <c r="VTW312" s="22"/>
      <c r="VTX312" s="22"/>
      <c r="VTY312" s="22"/>
      <c r="VTZ312" s="22"/>
      <c r="VUA312" s="22"/>
      <c r="VUB312" s="22"/>
      <c r="VUC312" s="22"/>
      <c r="VUD312" s="22"/>
      <c r="VUE312" s="22"/>
      <c r="VUF312" s="22"/>
      <c r="VUG312" s="22"/>
      <c r="VUH312" s="22"/>
      <c r="VUI312" s="22"/>
      <c r="VUJ312" s="22"/>
      <c r="VUK312" s="22"/>
      <c r="VUL312" s="22"/>
      <c r="VUM312" s="22"/>
      <c r="VUN312" s="22"/>
      <c r="VUO312" s="22"/>
      <c r="VUP312" s="22"/>
      <c r="VUQ312" s="22"/>
      <c r="VUR312" s="22"/>
      <c r="VUS312" s="22"/>
      <c r="VUT312" s="22"/>
      <c r="VUU312" s="22"/>
      <c r="VUV312" s="22"/>
      <c r="VUW312" s="22"/>
      <c r="VUX312" s="22"/>
      <c r="VUY312" s="22"/>
      <c r="VUZ312" s="22"/>
      <c r="VVA312" s="22"/>
      <c r="VVB312" s="22"/>
      <c r="VVC312" s="22"/>
      <c r="VVD312" s="22"/>
      <c r="VVE312" s="22"/>
      <c r="VVF312" s="22"/>
      <c r="VVG312" s="22"/>
      <c r="VVH312" s="22"/>
      <c r="VVI312" s="22"/>
      <c r="VVJ312" s="22"/>
      <c r="VVK312" s="22"/>
      <c r="VVL312" s="22"/>
      <c r="VVM312" s="22"/>
      <c r="VVN312" s="22"/>
      <c r="VVO312" s="22"/>
      <c r="VVP312" s="22"/>
      <c r="VVQ312" s="22"/>
      <c r="VVR312" s="22"/>
      <c r="VVS312" s="22"/>
      <c r="VVT312" s="22"/>
      <c r="VVU312" s="22"/>
      <c r="VVV312" s="22"/>
      <c r="VVW312" s="22"/>
      <c r="VVX312" s="22"/>
      <c r="VVY312" s="22"/>
      <c r="VVZ312" s="22"/>
      <c r="VWA312" s="22"/>
      <c r="VWB312" s="22"/>
      <c r="VWC312" s="22"/>
      <c r="VWD312" s="22"/>
      <c r="VWE312" s="22"/>
      <c r="VWF312" s="22"/>
      <c r="VWG312" s="22"/>
      <c r="VWH312" s="22"/>
      <c r="VWI312" s="22"/>
      <c r="VWJ312" s="22"/>
      <c r="VWK312" s="22"/>
      <c r="VWL312" s="22"/>
      <c r="VWM312" s="22"/>
      <c r="VWN312" s="22"/>
      <c r="VWO312" s="22"/>
      <c r="VWP312" s="22"/>
      <c r="VWQ312" s="22"/>
      <c r="VWR312" s="22"/>
      <c r="VWS312" s="22"/>
      <c r="VWT312" s="22"/>
      <c r="VWU312" s="22"/>
      <c r="VWV312" s="22"/>
      <c r="VWW312" s="22"/>
      <c r="VWX312" s="22"/>
      <c r="VWY312" s="22"/>
      <c r="VWZ312" s="22"/>
      <c r="VXA312" s="22"/>
      <c r="VXB312" s="22"/>
      <c r="VXC312" s="22"/>
      <c r="VXD312" s="22"/>
      <c r="VXE312" s="22"/>
      <c r="VXF312" s="22"/>
      <c r="VXG312" s="22"/>
      <c r="VXH312" s="22"/>
      <c r="VXI312" s="22"/>
      <c r="VXJ312" s="22"/>
      <c r="VXK312" s="22"/>
      <c r="VXL312" s="22"/>
      <c r="VXM312" s="22"/>
      <c r="VXN312" s="22"/>
      <c r="VXO312" s="22"/>
      <c r="VXP312" s="22"/>
      <c r="VXQ312" s="22"/>
      <c r="VXR312" s="22"/>
      <c r="VXS312" s="22"/>
      <c r="VXT312" s="22"/>
      <c r="VXU312" s="22"/>
      <c r="VXV312" s="22"/>
      <c r="VXW312" s="22"/>
      <c r="VXX312" s="22"/>
      <c r="VXY312" s="22"/>
      <c r="VXZ312" s="22"/>
      <c r="VYA312" s="22"/>
      <c r="VYB312" s="22"/>
      <c r="VYC312" s="22"/>
      <c r="VYD312" s="22"/>
      <c r="VYE312" s="22"/>
      <c r="VYF312" s="22"/>
      <c r="VYG312" s="22"/>
      <c r="VYH312" s="22"/>
      <c r="VYI312" s="22"/>
      <c r="VYJ312" s="22"/>
      <c r="VYK312" s="22"/>
      <c r="VYL312" s="22"/>
      <c r="VYM312" s="22"/>
      <c r="VYN312" s="22"/>
      <c r="VYO312" s="22"/>
      <c r="VYP312" s="22"/>
      <c r="VYQ312" s="22"/>
      <c r="VYR312" s="22"/>
      <c r="VYS312" s="22"/>
      <c r="VYT312" s="22"/>
      <c r="VYU312" s="22"/>
      <c r="VYV312" s="22"/>
      <c r="VYW312" s="22"/>
      <c r="VYX312" s="22"/>
      <c r="VYY312" s="22"/>
      <c r="VYZ312" s="22"/>
      <c r="VZA312" s="22"/>
      <c r="VZB312" s="22"/>
      <c r="VZC312" s="22"/>
      <c r="VZD312" s="22"/>
      <c r="VZE312" s="22"/>
      <c r="VZF312" s="22"/>
      <c r="VZG312" s="22"/>
      <c r="VZH312" s="22"/>
      <c r="VZI312" s="22"/>
      <c r="VZJ312" s="22"/>
      <c r="VZK312" s="22"/>
      <c r="VZL312" s="22"/>
      <c r="VZM312" s="22"/>
      <c r="VZN312" s="22"/>
      <c r="VZO312" s="22"/>
      <c r="VZP312" s="22"/>
      <c r="VZQ312" s="22"/>
      <c r="VZR312" s="22"/>
      <c r="VZS312" s="22"/>
      <c r="VZT312" s="22"/>
      <c r="VZU312" s="22"/>
      <c r="VZV312" s="22"/>
      <c r="VZW312" s="22"/>
      <c r="VZX312" s="22"/>
      <c r="VZY312" s="22"/>
      <c r="VZZ312" s="22"/>
      <c r="WAA312" s="22"/>
      <c r="WAB312" s="22"/>
      <c r="WAC312" s="22"/>
      <c r="WAD312" s="22"/>
      <c r="WAE312" s="22"/>
      <c r="WAF312" s="22"/>
      <c r="WAG312" s="22"/>
      <c r="WAH312" s="22"/>
      <c r="WAI312" s="22"/>
      <c r="WAJ312" s="22"/>
      <c r="WAK312" s="22"/>
      <c r="WAL312" s="22"/>
      <c r="WAM312" s="22"/>
      <c r="WAN312" s="22"/>
      <c r="WAO312" s="22"/>
      <c r="WAP312" s="22"/>
      <c r="WAQ312" s="22"/>
      <c r="WAR312" s="22"/>
      <c r="WAS312" s="22"/>
      <c r="WAT312" s="22"/>
      <c r="WAU312" s="22"/>
      <c r="WAV312" s="22"/>
      <c r="WAW312" s="22"/>
      <c r="WAX312" s="22"/>
      <c r="WAY312" s="22"/>
      <c r="WAZ312" s="22"/>
      <c r="WBA312" s="22"/>
      <c r="WBB312" s="22"/>
      <c r="WBC312" s="22"/>
      <c r="WBD312" s="22"/>
      <c r="WBE312" s="22"/>
      <c r="WBF312" s="22"/>
      <c r="WBG312" s="22"/>
      <c r="WBH312" s="22"/>
      <c r="WBI312" s="22"/>
      <c r="WBJ312" s="22"/>
      <c r="WBK312" s="22"/>
      <c r="WBL312" s="22"/>
      <c r="WBM312" s="22"/>
      <c r="WBN312" s="22"/>
      <c r="WBO312" s="22"/>
      <c r="WBP312" s="22"/>
      <c r="WBQ312" s="22"/>
      <c r="WBR312" s="22"/>
      <c r="WBS312" s="22"/>
      <c r="WBT312" s="22"/>
      <c r="WBU312" s="22"/>
      <c r="WBV312" s="22"/>
      <c r="WBW312" s="22"/>
      <c r="WBX312" s="22"/>
      <c r="WBY312" s="22"/>
      <c r="WBZ312" s="22"/>
      <c r="WCA312" s="22"/>
      <c r="WCB312" s="22"/>
      <c r="WCC312" s="22"/>
      <c r="WCD312" s="22"/>
      <c r="WCE312" s="22"/>
      <c r="WCF312" s="22"/>
      <c r="WCG312" s="22"/>
      <c r="WCH312" s="22"/>
      <c r="WCI312" s="22"/>
      <c r="WCJ312" s="22"/>
      <c r="WCK312" s="22"/>
      <c r="WCL312" s="22"/>
      <c r="WCM312" s="22"/>
      <c r="WCN312" s="22"/>
      <c r="WCO312" s="22"/>
      <c r="WCP312" s="22"/>
      <c r="WCQ312" s="22"/>
      <c r="WCR312" s="22"/>
      <c r="WCS312" s="22"/>
      <c r="WCT312" s="22"/>
      <c r="WCU312" s="22"/>
      <c r="WCV312" s="22"/>
      <c r="WCW312" s="22"/>
      <c r="WCX312" s="22"/>
      <c r="WCY312" s="22"/>
      <c r="WCZ312" s="22"/>
      <c r="WDA312" s="22"/>
      <c r="WDB312" s="22"/>
      <c r="WDC312" s="22"/>
      <c r="WDD312" s="22"/>
      <c r="WDE312" s="22"/>
      <c r="WDF312" s="22"/>
      <c r="WDG312" s="22"/>
      <c r="WDH312" s="22"/>
      <c r="WDI312" s="22"/>
      <c r="WDJ312" s="22"/>
      <c r="WDK312" s="22"/>
      <c r="WDL312" s="22"/>
      <c r="WDM312" s="22"/>
      <c r="WDN312" s="22"/>
      <c r="WDO312" s="22"/>
      <c r="WDP312" s="22"/>
      <c r="WDQ312" s="22"/>
      <c r="WDR312" s="22"/>
      <c r="WDS312" s="22"/>
      <c r="WDT312" s="22"/>
      <c r="WDU312" s="22"/>
      <c r="WDV312" s="22"/>
      <c r="WDW312" s="22"/>
      <c r="WDX312" s="22"/>
      <c r="WDY312" s="22"/>
      <c r="WDZ312" s="22"/>
      <c r="WEA312" s="22"/>
      <c r="WEB312" s="22"/>
      <c r="WEC312" s="22"/>
      <c r="WED312" s="22"/>
      <c r="WEE312" s="22"/>
      <c r="WEF312" s="22"/>
      <c r="WEG312" s="22"/>
      <c r="WEH312" s="22"/>
      <c r="WEI312" s="22"/>
      <c r="WEJ312" s="22"/>
      <c r="WEK312" s="22"/>
      <c r="WEL312" s="22"/>
      <c r="WEM312" s="22"/>
      <c r="WEN312" s="22"/>
      <c r="WEO312" s="22"/>
      <c r="WEP312" s="22"/>
      <c r="WEQ312" s="22"/>
      <c r="WER312" s="22"/>
      <c r="WES312" s="22"/>
      <c r="WET312" s="22"/>
      <c r="WEU312" s="22"/>
      <c r="WEV312" s="22"/>
      <c r="WEW312" s="22"/>
      <c r="WEX312" s="22"/>
      <c r="WEY312" s="22"/>
      <c r="WEZ312" s="22"/>
      <c r="WFA312" s="22"/>
      <c r="WFB312" s="22"/>
      <c r="WFC312" s="22"/>
      <c r="WFD312" s="22"/>
      <c r="WFE312" s="22"/>
      <c r="WFF312" s="22"/>
      <c r="WFG312" s="22"/>
      <c r="WFH312" s="22"/>
      <c r="WFI312" s="22"/>
      <c r="WFJ312" s="22"/>
      <c r="WFK312" s="22"/>
      <c r="WFL312" s="22"/>
      <c r="WFM312" s="22"/>
      <c r="WFN312" s="22"/>
      <c r="WFO312" s="22"/>
      <c r="WFP312" s="22"/>
      <c r="WFQ312" s="22"/>
      <c r="WFR312" s="22"/>
      <c r="WFS312" s="22"/>
      <c r="WFT312" s="22"/>
      <c r="WFU312" s="22"/>
      <c r="WFV312" s="22"/>
      <c r="WFW312" s="22"/>
      <c r="WFX312" s="22"/>
      <c r="WFY312" s="22"/>
      <c r="WFZ312" s="22"/>
      <c r="WGA312" s="22"/>
      <c r="WGB312" s="22"/>
      <c r="WGC312" s="22"/>
      <c r="WGD312" s="22"/>
      <c r="WGE312" s="22"/>
      <c r="WGF312" s="22"/>
      <c r="WGG312" s="22"/>
      <c r="WGH312" s="22"/>
      <c r="WGI312" s="22"/>
      <c r="WGJ312" s="22"/>
      <c r="WGK312" s="22"/>
      <c r="WGL312" s="22"/>
      <c r="WGM312" s="22"/>
      <c r="WGN312" s="22"/>
      <c r="WGO312" s="22"/>
      <c r="WGP312" s="22"/>
      <c r="WGQ312" s="22"/>
      <c r="WGR312" s="22"/>
      <c r="WGS312" s="22"/>
      <c r="WGT312" s="22"/>
      <c r="WGU312" s="22"/>
      <c r="WGV312" s="22"/>
      <c r="WGW312" s="22"/>
      <c r="WGX312" s="22"/>
      <c r="WGY312" s="22"/>
      <c r="WGZ312" s="22"/>
      <c r="WHA312" s="22"/>
      <c r="WHB312" s="22"/>
      <c r="WHC312" s="22"/>
      <c r="WHD312" s="22"/>
      <c r="WHE312" s="22"/>
      <c r="WHF312" s="22"/>
      <c r="WHG312" s="22"/>
      <c r="WHH312" s="22"/>
      <c r="WHI312" s="22"/>
      <c r="WHJ312" s="22"/>
      <c r="WHK312" s="22"/>
      <c r="WHL312" s="22"/>
      <c r="WHM312" s="22"/>
      <c r="WHN312" s="22"/>
      <c r="WHO312" s="22"/>
      <c r="WHP312" s="22"/>
      <c r="WHQ312" s="22"/>
      <c r="WHR312" s="22"/>
      <c r="WHS312" s="22"/>
      <c r="WHT312" s="22"/>
      <c r="WHU312" s="22"/>
      <c r="WHV312" s="22"/>
      <c r="WHW312" s="22"/>
      <c r="WHX312" s="22"/>
      <c r="WHY312" s="22"/>
      <c r="WHZ312" s="22"/>
      <c r="WIA312" s="22"/>
      <c r="WIB312" s="22"/>
      <c r="WIC312" s="22"/>
      <c r="WID312" s="22"/>
      <c r="WIE312" s="22"/>
      <c r="WIF312" s="22"/>
      <c r="WIG312" s="22"/>
      <c r="WIH312" s="22"/>
      <c r="WII312" s="22"/>
      <c r="WIJ312" s="22"/>
      <c r="WIK312" s="22"/>
      <c r="WIL312" s="22"/>
      <c r="WIM312" s="22"/>
      <c r="WIN312" s="22"/>
      <c r="WIO312" s="22"/>
      <c r="WIP312" s="22"/>
      <c r="WIQ312" s="22"/>
      <c r="WIR312" s="22"/>
      <c r="WIS312" s="22"/>
      <c r="WIT312" s="22"/>
      <c r="WIU312" s="22"/>
      <c r="WIV312" s="22"/>
      <c r="WIW312" s="22"/>
      <c r="WIX312" s="22"/>
      <c r="WIY312" s="22"/>
      <c r="WIZ312" s="22"/>
      <c r="WJA312" s="22"/>
      <c r="WJB312" s="22"/>
      <c r="WJC312" s="22"/>
      <c r="WJD312" s="22"/>
      <c r="WJE312" s="22"/>
      <c r="WJF312" s="22"/>
      <c r="WJG312" s="22"/>
      <c r="WJH312" s="22"/>
      <c r="WJI312" s="22"/>
      <c r="WJJ312" s="22"/>
      <c r="WJK312" s="22"/>
      <c r="WJL312" s="22"/>
      <c r="WJM312" s="22"/>
      <c r="WJN312" s="22"/>
      <c r="WJO312" s="22"/>
      <c r="WJP312" s="22"/>
      <c r="WJQ312" s="22"/>
      <c r="WJR312" s="22"/>
      <c r="WJS312" s="22"/>
      <c r="WJT312" s="22"/>
      <c r="WJU312" s="22"/>
      <c r="WJV312" s="22"/>
      <c r="WJW312" s="22"/>
      <c r="WJX312" s="22"/>
      <c r="WJY312" s="22"/>
      <c r="WJZ312" s="22"/>
      <c r="WKA312" s="22"/>
      <c r="WKB312" s="22"/>
      <c r="WKC312" s="22"/>
      <c r="WKD312" s="22"/>
      <c r="WKE312" s="22"/>
      <c r="WKF312" s="22"/>
      <c r="WKG312" s="22"/>
      <c r="WKH312" s="22"/>
      <c r="WKI312" s="22"/>
      <c r="WKJ312" s="22"/>
      <c r="WKK312" s="22"/>
      <c r="WKL312" s="22"/>
      <c r="WKM312" s="22"/>
      <c r="WKN312" s="22"/>
      <c r="WKO312" s="22"/>
      <c r="WKP312" s="22"/>
      <c r="WKQ312" s="22"/>
      <c r="WKR312" s="22"/>
      <c r="WKS312" s="22"/>
      <c r="WKT312" s="22"/>
      <c r="WKU312" s="22"/>
      <c r="WKV312" s="22"/>
      <c r="WKW312" s="22"/>
      <c r="WKX312" s="22"/>
      <c r="WKY312" s="22"/>
      <c r="WKZ312" s="22"/>
      <c r="WLA312" s="22"/>
      <c r="WLB312" s="22"/>
      <c r="WLC312" s="22"/>
      <c r="WLD312" s="22"/>
      <c r="WLE312" s="22"/>
      <c r="WLF312" s="22"/>
      <c r="WLG312" s="22"/>
      <c r="WLH312" s="22"/>
      <c r="WLI312" s="22"/>
      <c r="WLJ312" s="22"/>
      <c r="WLK312" s="22"/>
      <c r="WLL312" s="22"/>
      <c r="WLM312" s="22"/>
      <c r="WLN312" s="22"/>
      <c r="WLO312" s="22"/>
      <c r="WLP312" s="22"/>
      <c r="WLQ312" s="22"/>
      <c r="WLR312" s="22"/>
      <c r="WLS312" s="22"/>
      <c r="WLT312" s="22"/>
      <c r="WLU312" s="22"/>
      <c r="WLV312" s="22"/>
      <c r="WLW312" s="22"/>
      <c r="WLX312" s="22"/>
      <c r="WLY312" s="22"/>
      <c r="WLZ312" s="22"/>
      <c r="WMA312" s="22"/>
      <c r="WMB312" s="22"/>
      <c r="WMC312" s="22"/>
      <c r="WMD312" s="22"/>
      <c r="WME312" s="22"/>
      <c r="WMF312" s="22"/>
      <c r="WMG312" s="22"/>
      <c r="WMH312" s="22"/>
      <c r="WMI312" s="22"/>
      <c r="WMJ312" s="22"/>
      <c r="WMK312" s="22"/>
      <c r="WML312" s="22"/>
      <c r="WMM312" s="22"/>
      <c r="WMN312" s="22"/>
      <c r="WMO312" s="22"/>
      <c r="WMP312" s="22"/>
      <c r="WMQ312" s="22"/>
      <c r="WMR312" s="22"/>
      <c r="WMS312" s="22"/>
      <c r="WMT312" s="22"/>
      <c r="WMU312" s="22"/>
      <c r="WMV312" s="22"/>
      <c r="WMW312" s="22"/>
      <c r="WMX312" s="22"/>
      <c r="WMY312" s="22"/>
      <c r="WMZ312" s="22"/>
      <c r="WNA312" s="22"/>
      <c r="WNB312" s="22"/>
      <c r="WNC312" s="22"/>
      <c r="WND312" s="22"/>
      <c r="WNE312" s="22"/>
      <c r="WNF312" s="22"/>
      <c r="WNG312" s="22"/>
      <c r="WNH312" s="22"/>
      <c r="WNI312" s="22"/>
      <c r="WNJ312" s="22"/>
      <c r="WNK312" s="22"/>
      <c r="WNL312" s="22"/>
      <c r="WNM312" s="22"/>
      <c r="WNN312" s="22"/>
      <c r="WNO312" s="22"/>
      <c r="WNP312" s="22"/>
      <c r="WNQ312" s="22"/>
      <c r="WNR312" s="22"/>
      <c r="WNS312" s="22"/>
      <c r="WNT312" s="22"/>
      <c r="WNU312" s="22"/>
      <c r="WNV312" s="22"/>
      <c r="WNW312" s="22"/>
      <c r="WNX312" s="22"/>
      <c r="WNY312" s="22"/>
      <c r="WNZ312" s="22"/>
      <c r="WOA312" s="22"/>
      <c r="WOB312" s="22"/>
      <c r="WOC312" s="22"/>
      <c r="WOD312" s="22"/>
      <c r="WOE312" s="22"/>
      <c r="WOF312" s="22"/>
      <c r="WOG312" s="22"/>
      <c r="WOH312" s="22"/>
      <c r="WOI312" s="22"/>
      <c r="WOJ312" s="22"/>
      <c r="WOK312" s="22"/>
      <c r="WOL312" s="22"/>
      <c r="WOM312" s="22"/>
      <c r="WON312" s="22"/>
      <c r="WOO312" s="22"/>
      <c r="WOP312" s="22"/>
      <c r="WOQ312" s="22"/>
      <c r="WOR312" s="22"/>
      <c r="WOS312" s="22"/>
      <c r="WOT312" s="22"/>
      <c r="WOU312" s="22"/>
      <c r="WOV312" s="22"/>
      <c r="WOW312" s="22"/>
      <c r="WOX312" s="22"/>
      <c r="WOY312" s="22"/>
      <c r="WOZ312" s="22"/>
      <c r="WPA312" s="22"/>
      <c r="WPB312" s="22"/>
      <c r="WPC312" s="22"/>
      <c r="WPD312" s="22"/>
      <c r="WPE312" s="22"/>
      <c r="WPF312" s="22"/>
      <c r="WPG312" s="22"/>
      <c r="WPH312" s="22"/>
      <c r="WPI312" s="22"/>
      <c r="WPJ312" s="22"/>
      <c r="WPK312" s="22"/>
      <c r="WPL312" s="22"/>
      <c r="WPM312" s="22"/>
      <c r="WPN312" s="22"/>
      <c r="WPO312" s="22"/>
      <c r="WPP312" s="22"/>
      <c r="WPQ312" s="22"/>
      <c r="WPR312" s="22"/>
      <c r="WPS312" s="22"/>
      <c r="WPT312" s="22"/>
      <c r="WPU312" s="22"/>
      <c r="WPV312" s="22"/>
      <c r="WPW312" s="22"/>
      <c r="WPX312" s="22"/>
      <c r="WPY312" s="22"/>
      <c r="WPZ312" s="22"/>
      <c r="WQA312" s="22"/>
      <c r="WQB312" s="22"/>
      <c r="WQC312" s="22"/>
      <c r="WQD312" s="22"/>
      <c r="WQE312" s="22"/>
      <c r="WQF312" s="22"/>
      <c r="WQG312" s="22"/>
      <c r="WQH312" s="22"/>
      <c r="WQI312" s="22"/>
      <c r="WQJ312" s="22"/>
      <c r="WQK312" s="22"/>
      <c r="WQL312" s="22"/>
      <c r="WQM312" s="22"/>
      <c r="WQN312" s="22"/>
      <c r="WQO312" s="22"/>
      <c r="WQP312" s="22"/>
      <c r="WQQ312" s="22"/>
      <c r="WQR312" s="22"/>
      <c r="WQS312" s="22"/>
      <c r="WQT312" s="22"/>
      <c r="WQU312" s="22"/>
      <c r="WQV312" s="22"/>
      <c r="WQW312" s="22"/>
      <c r="WQX312" s="22"/>
      <c r="WQY312" s="22"/>
      <c r="WQZ312" s="22"/>
      <c r="WRA312" s="22"/>
      <c r="WRB312" s="22"/>
      <c r="WRC312" s="22"/>
      <c r="WRD312" s="22"/>
      <c r="WRE312" s="22"/>
      <c r="WRF312" s="22"/>
      <c r="WRG312" s="22"/>
      <c r="WRH312" s="22"/>
      <c r="WRI312" s="22"/>
      <c r="WRJ312" s="22"/>
      <c r="WRK312" s="22"/>
      <c r="WRL312" s="22"/>
      <c r="WRM312" s="22"/>
      <c r="WRN312" s="22"/>
      <c r="WRO312" s="22"/>
      <c r="WRP312" s="22"/>
      <c r="WRQ312" s="22"/>
      <c r="WRR312" s="22"/>
      <c r="WRS312" s="22"/>
      <c r="WRT312" s="22"/>
      <c r="WRU312" s="22"/>
      <c r="WRV312" s="22"/>
      <c r="WRW312" s="22"/>
      <c r="WRX312" s="22"/>
      <c r="WRY312" s="22"/>
      <c r="WRZ312" s="22"/>
      <c r="WSA312" s="22"/>
      <c r="WSB312" s="22"/>
      <c r="WSC312" s="22"/>
      <c r="WSD312" s="22"/>
      <c r="WSE312" s="22"/>
      <c r="WSF312" s="22"/>
      <c r="WSG312" s="22"/>
      <c r="WSH312" s="22"/>
      <c r="WSI312" s="22"/>
      <c r="WSJ312" s="22"/>
      <c r="WSK312" s="22"/>
      <c r="WSL312" s="22"/>
      <c r="WSM312" s="22"/>
      <c r="WSN312" s="22"/>
      <c r="WSO312" s="22"/>
      <c r="WSP312" s="22"/>
      <c r="WSQ312" s="22"/>
      <c r="WSR312" s="22"/>
      <c r="WSS312" s="22"/>
      <c r="WST312" s="22"/>
      <c r="WSU312" s="22"/>
      <c r="WSV312" s="22"/>
      <c r="WSW312" s="22"/>
      <c r="WSX312" s="22"/>
      <c r="WSY312" s="22"/>
      <c r="WSZ312" s="22"/>
      <c r="WTA312" s="22"/>
      <c r="WTB312" s="22"/>
      <c r="WTC312" s="22"/>
      <c r="WTD312" s="22"/>
      <c r="WTE312" s="22"/>
      <c r="WTF312" s="22"/>
      <c r="WTG312" s="22"/>
      <c r="WTH312" s="22"/>
      <c r="WTI312" s="22"/>
      <c r="WTJ312" s="22"/>
      <c r="WTK312" s="22"/>
      <c r="WTL312" s="22"/>
      <c r="WTM312" s="22"/>
      <c r="WTN312" s="22"/>
      <c r="WTO312" s="22"/>
      <c r="WTP312" s="22"/>
      <c r="WTQ312" s="22"/>
      <c r="WTR312" s="22"/>
      <c r="WTS312" s="22"/>
      <c r="WTT312" s="22"/>
      <c r="WTU312" s="22"/>
      <c r="WTV312" s="22"/>
      <c r="WTW312" s="22"/>
      <c r="WTX312" s="22"/>
      <c r="WTY312" s="22"/>
      <c r="WTZ312" s="22"/>
      <c r="WUA312" s="22"/>
      <c r="WUB312" s="22"/>
      <c r="WUC312" s="22"/>
      <c r="WUD312" s="22"/>
      <c r="WUE312" s="22"/>
      <c r="WUF312" s="22"/>
      <c r="WUG312" s="22"/>
      <c r="WUH312" s="22"/>
      <c r="WUI312" s="22"/>
      <c r="WUJ312" s="22"/>
      <c r="WUK312" s="22"/>
      <c r="WUL312" s="22"/>
      <c r="WUM312" s="22"/>
      <c r="WUN312" s="22"/>
      <c r="WUO312" s="22"/>
      <c r="WUP312" s="22"/>
      <c r="WUQ312" s="22"/>
      <c r="WUR312" s="22"/>
      <c r="WUS312" s="22"/>
      <c r="WUT312" s="22"/>
      <c r="WUU312" s="22"/>
      <c r="WUV312" s="22"/>
      <c r="WUW312" s="22"/>
      <c r="WUX312" s="22"/>
      <c r="WUY312" s="22"/>
      <c r="WUZ312" s="22"/>
      <c r="WVA312" s="22"/>
      <c r="WVB312" s="22"/>
      <c r="WVC312" s="22"/>
      <c r="WVD312" s="22"/>
      <c r="WVE312" s="22"/>
      <c r="WVF312" s="22"/>
      <c r="WVG312" s="22"/>
      <c r="WVH312" s="22"/>
      <c r="WVI312" s="22"/>
      <c r="WVJ312" s="22"/>
      <c r="WVK312" s="22"/>
      <c r="WVL312" s="22"/>
      <c r="WVM312" s="22"/>
      <c r="WVN312" s="22"/>
      <c r="WVO312" s="22"/>
      <c r="WVP312" s="22"/>
      <c r="WVQ312" s="22"/>
      <c r="WVR312" s="22"/>
      <c r="WVS312" s="22"/>
      <c r="WVT312" s="22"/>
      <c r="WVU312" s="22"/>
      <c r="WVV312" s="22"/>
      <c r="WVW312" s="22"/>
      <c r="WVX312" s="22"/>
      <c r="WVY312" s="22"/>
      <c r="WVZ312" s="22"/>
      <c r="WWA312" s="22"/>
      <c r="WWB312" s="22"/>
      <c r="WWC312" s="22"/>
      <c r="WWD312" s="22"/>
      <c r="WWE312" s="22"/>
      <c r="WWF312" s="22"/>
      <c r="WWG312" s="22"/>
      <c r="WWH312" s="22"/>
      <c r="WWI312" s="22"/>
      <c r="WWJ312" s="22"/>
      <c r="WWK312" s="22"/>
      <c r="WWL312" s="22"/>
      <c r="WWM312" s="22"/>
      <c r="WWN312" s="22"/>
      <c r="WWO312" s="22"/>
      <c r="WWP312" s="22"/>
      <c r="WWQ312" s="22"/>
      <c r="WWR312" s="22"/>
      <c r="WWS312" s="22"/>
      <c r="WWT312" s="22"/>
      <c r="WWU312" s="22"/>
      <c r="WWV312" s="22"/>
      <c r="WWW312" s="22"/>
      <c r="WWX312" s="22"/>
      <c r="WWY312" s="22"/>
      <c r="WWZ312" s="22"/>
      <c r="WXA312" s="22"/>
      <c r="WXB312" s="22"/>
      <c r="WXC312" s="22"/>
      <c r="WXD312" s="22"/>
      <c r="WXE312" s="22"/>
      <c r="WXF312" s="22"/>
      <c r="WXG312" s="22"/>
      <c r="WXH312" s="22"/>
      <c r="WXI312" s="22"/>
      <c r="WXJ312" s="22"/>
      <c r="WXK312" s="22"/>
      <c r="WXL312" s="22"/>
      <c r="WXM312" s="22"/>
      <c r="WXN312" s="22"/>
      <c r="WXO312" s="22"/>
      <c r="WXP312" s="22"/>
      <c r="WXQ312" s="22"/>
      <c r="WXR312" s="22"/>
      <c r="WXS312" s="22"/>
      <c r="WXT312" s="22"/>
      <c r="WXU312" s="22"/>
      <c r="WXV312" s="22"/>
      <c r="WXW312" s="22"/>
      <c r="WXX312" s="22"/>
      <c r="WXY312" s="22"/>
      <c r="WXZ312" s="22"/>
      <c r="WYA312" s="22"/>
      <c r="WYB312" s="22"/>
      <c r="WYC312" s="22"/>
      <c r="WYD312" s="22"/>
      <c r="WYE312" s="22"/>
      <c r="WYF312" s="22"/>
      <c r="WYG312" s="22"/>
      <c r="WYH312" s="22"/>
      <c r="WYI312" s="22"/>
      <c r="WYJ312" s="22"/>
      <c r="WYK312" s="22"/>
      <c r="WYL312" s="22"/>
      <c r="WYM312" s="22"/>
      <c r="WYN312" s="22"/>
      <c r="WYO312" s="22"/>
      <c r="WYP312" s="22"/>
      <c r="WYQ312" s="22"/>
      <c r="WYR312" s="22"/>
      <c r="WYS312" s="22"/>
      <c r="WYT312" s="22"/>
      <c r="WYU312" s="22"/>
      <c r="WYV312" s="22"/>
      <c r="WYW312" s="22"/>
      <c r="WYX312" s="22"/>
      <c r="WYY312" s="22"/>
      <c r="WYZ312" s="22"/>
      <c r="WZA312" s="22"/>
      <c r="WZB312" s="22"/>
      <c r="WZC312" s="22"/>
      <c r="WZD312" s="22"/>
      <c r="WZE312" s="22"/>
      <c r="WZF312" s="22"/>
      <c r="WZG312" s="22"/>
      <c r="WZH312" s="22"/>
      <c r="WZI312" s="22"/>
      <c r="WZJ312" s="22"/>
      <c r="WZK312" s="22"/>
      <c r="WZL312" s="22"/>
      <c r="WZM312" s="22"/>
      <c r="WZN312" s="22"/>
      <c r="WZO312" s="22"/>
      <c r="WZP312" s="22"/>
      <c r="WZQ312" s="22"/>
      <c r="WZR312" s="22"/>
      <c r="WZS312" s="22"/>
      <c r="WZT312" s="22"/>
      <c r="WZU312" s="22"/>
      <c r="WZV312" s="22"/>
      <c r="WZW312" s="22"/>
      <c r="WZX312" s="22"/>
      <c r="WZY312" s="22"/>
      <c r="WZZ312" s="22"/>
      <c r="XAA312" s="22"/>
      <c r="XAB312" s="22"/>
      <c r="XAC312" s="22"/>
      <c r="XAD312" s="22"/>
      <c r="XAE312" s="22"/>
      <c r="XAF312" s="22"/>
      <c r="XAG312" s="22"/>
      <c r="XAH312" s="22"/>
      <c r="XAI312" s="22"/>
      <c r="XAJ312" s="22"/>
      <c r="XAK312" s="22"/>
      <c r="XAL312" s="22"/>
      <c r="XAM312" s="22"/>
      <c r="XAN312" s="22"/>
      <c r="XAO312" s="22"/>
      <c r="XAP312" s="22"/>
      <c r="XAQ312" s="22"/>
      <c r="XAR312" s="22"/>
      <c r="XAS312" s="22"/>
      <c r="XAT312" s="22"/>
      <c r="XAU312" s="22"/>
      <c r="XAV312" s="22"/>
      <c r="XAW312" s="22"/>
      <c r="XAX312" s="22"/>
      <c r="XAY312" s="22"/>
      <c r="XAZ312" s="22"/>
      <c r="XBA312" s="22"/>
      <c r="XBB312" s="22"/>
      <c r="XBC312" s="22"/>
      <c r="XBD312" s="22"/>
      <c r="XBE312" s="22"/>
      <c r="XBF312" s="22"/>
      <c r="XBG312" s="22"/>
      <c r="XBH312" s="22"/>
      <c r="XBI312" s="22"/>
      <c r="XBJ312" s="22"/>
      <c r="XBK312" s="22"/>
      <c r="XBL312" s="22"/>
      <c r="XBM312" s="22"/>
      <c r="XBN312" s="22"/>
      <c r="XBO312" s="22"/>
      <c r="XBP312" s="22"/>
      <c r="XBQ312" s="22"/>
      <c r="XBR312" s="22"/>
      <c r="XBS312" s="22"/>
      <c r="XBT312" s="22"/>
      <c r="XBU312" s="22"/>
      <c r="XBV312" s="22"/>
      <c r="XBW312" s="22"/>
      <c r="XBX312" s="22"/>
      <c r="XBY312" s="22"/>
      <c r="XBZ312" s="22"/>
      <c r="XCA312" s="22"/>
      <c r="XCB312" s="22"/>
      <c r="XCC312" s="22"/>
      <c r="XCD312" s="22"/>
      <c r="XCE312" s="22"/>
      <c r="XCF312" s="22"/>
      <c r="XCG312" s="22"/>
      <c r="XCH312" s="22"/>
      <c r="XCI312" s="22"/>
      <c r="XCJ312" s="22"/>
      <c r="XCK312" s="22"/>
      <c r="XCL312" s="22"/>
      <c r="XCM312" s="22"/>
      <c r="XCN312" s="22"/>
      <c r="XCO312" s="22"/>
    </row>
    <row r="313" spans="1:16317" ht="114" customHeight="1">
      <c r="A313" s="503"/>
      <c r="B313" s="48" t="s">
        <v>2179</v>
      </c>
      <c r="C313" s="44" t="s">
        <v>2257</v>
      </c>
      <c r="D313" s="47" t="s">
        <v>2258</v>
      </c>
      <c r="E313" s="46" t="s">
        <v>2182</v>
      </c>
      <c r="F313" s="46" t="s">
        <v>2259</v>
      </c>
      <c r="G313" s="46" t="s">
        <v>2260</v>
      </c>
      <c r="H313" s="210" t="s">
        <v>235</v>
      </c>
      <c r="I313" s="178"/>
      <c r="J313" s="178"/>
      <c r="K313" s="201"/>
      <c r="L313" s="90"/>
      <c r="M313" s="107"/>
      <c r="N313" s="106"/>
      <c r="O313" s="107"/>
      <c r="P313" s="201"/>
      <c r="Q313" s="90"/>
      <c r="R313" s="107"/>
      <c r="S313" s="106"/>
      <c r="T313" s="107"/>
      <c r="U313" s="201"/>
      <c r="V313" s="90"/>
      <c r="W313" s="350"/>
      <c r="X313" s="329"/>
      <c r="Y313" s="350"/>
      <c r="Z313" s="273"/>
      <c r="AA313" s="90"/>
      <c r="AB313" s="350"/>
      <c r="AC313" s="329"/>
      <c r="AD313" s="350"/>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c r="CA313" s="22"/>
      <c r="CB313" s="22"/>
      <c r="CC313" s="22"/>
      <c r="CD313" s="22"/>
      <c r="CE313" s="22"/>
      <c r="CF313" s="22"/>
      <c r="CG313" s="22"/>
      <c r="CH313" s="22"/>
      <c r="CI313" s="22"/>
      <c r="CJ313" s="22"/>
      <c r="CK313" s="22"/>
      <c r="CL313" s="22"/>
      <c r="CM313" s="22"/>
      <c r="CN313" s="22"/>
      <c r="CO313" s="22"/>
      <c r="CP313" s="22"/>
      <c r="CQ313" s="22"/>
      <c r="CR313" s="22"/>
      <c r="CS313" s="22"/>
      <c r="CT313" s="22"/>
      <c r="CU313" s="22"/>
      <c r="CV313" s="22"/>
      <c r="CW313" s="22"/>
      <c r="CX313" s="22"/>
      <c r="CY313" s="22"/>
      <c r="CZ313" s="22"/>
      <c r="DA313" s="22"/>
      <c r="DB313" s="22"/>
      <c r="DC313" s="22"/>
      <c r="DD313" s="22"/>
      <c r="DE313" s="22"/>
      <c r="DF313" s="22"/>
      <c r="DG313" s="22"/>
      <c r="DH313" s="22"/>
      <c r="DI313" s="22"/>
      <c r="DJ313" s="22"/>
      <c r="DK313" s="22"/>
      <c r="DL313" s="22"/>
      <c r="DM313" s="22"/>
      <c r="DN313" s="22"/>
      <c r="DO313" s="22"/>
      <c r="DP313" s="22"/>
      <c r="DQ313" s="22"/>
      <c r="DR313" s="22"/>
      <c r="DS313" s="22"/>
      <c r="DT313" s="22"/>
      <c r="DU313" s="22"/>
      <c r="DV313" s="22"/>
      <c r="DW313" s="22"/>
      <c r="DX313" s="22"/>
      <c r="DY313" s="22"/>
      <c r="DZ313" s="22"/>
      <c r="EA313" s="22"/>
      <c r="EB313" s="22"/>
      <c r="EC313" s="22"/>
      <c r="ED313" s="22"/>
      <c r="EE313" s="22"/>
      <c r="EF313" s="22"/>
      <c r="EG313" s="22"/>
      <c r="EH313" s="22"/>
      <c r="EI313" s="22"/>
      <c r="EJ313" s="22"/>
      <c r="EK313" s="22"/>
      <c r="EL313" s="22"/>
      <c r="EM313" s="22"/>
      <c r="EN313" s="22"/>
      <c r="EO313" s="22"/>
      <c r="EP313" s="22"/>
      <c r="EQ313" s="22"/>
      <c r="ER313" s="22"/>
      <c r="ES313" s="22"/>
      <c r="ET313" s="22"/>
      <c r="EU313" s="22"/>
      <c r="EV313" s="22"/>
      <c r="EW313" s="22"/>
      <c r="EX313" s="22"/>
      <c r="EY313" s="22"/>
      <c r="EZ313" s="22"/>
      <c r="FA313" s="22"/>
      <c r="FB313" s="22"/>
      <c r="FC313" s="22"/>
      <c r="FD313" s="22"/>
      <c r="FE313" s="22"/>
      <c r="FF313" s="22"/>
      <c r="FG313" s="22"/>
      <c r="FH313" s="22"/>
      <c r="FI313" s="22"/>
      <c r="FJ313" s="22"/>
      <c r="FK313" s="22"/>
      <c r="FL313" s="22"/>
      <c r="FM313" s="22"/>
      <c r="FN313" s="22"/>
      <c r="FO313" s="22"/>
      <c r="FP313" s="22"/>
      <c r="FQ313" s="22"/>
      <c r="FR313" s="22"/>
      <c r="FS313" s="22"/>
      <c r="FT313" s="22"/>
      <c r="FU313" s="22"/>
      <c r="FV313" s="22"/>
      <c r="FW313" s="22"/>
      <c r="FX313" s="22"/>
      <c r="FY313" s="22"/>
      <c r="FZ313" s="22"/>
      <c r="GA313" s="22"/>
      <c r="GB313" s="22"/>
      <c r="GC313" s="22"/>
      <c r="GD313" s="22"/>
      <c r="GE313" s="22"/>
      <c r="GF313" s="22"/>
      <c r="GG313" s="22"/>
      <c r="GH313" s="22"/>
      <c r="GI313" s="22"/>
      <c r="GJ313" s="22"/>
      <c r="GK313" s="22"/>
      <c r="GL313" s="22"/>
      <c r="GM313" s="22"/>
      <c r="GN313" s="22"/>
      <c r="GO313" s="22"/>
      <c r="GP313" s="22"/>
      <c r="GQ313" s="22"/>
      <c r="GR313" s="22"/>
      <c r="GS313" s="22"/>
      <c r="GT313" s="22"/>
      <c r="GU313" s="22"/>
      <c r="GV313" s="22"/>
      <c r="GW313" s="22"/>
      <c r="GX313" s="22"/>
      <c r="GY313" s="22"/>
      <c r="GZ313" s="22"/>
      <c r="HA313" s="22"/>
      <c r="HB313" s="22"/>
      <c r="HC313" s="22"/>
      <c r="HD313" s="22"/>
      <c r="HE313" s="22"/>
      <c r="HF313" s="22"/>
      <c r="HG313" s="22"/>
      <c r="HH313" s="22"/>
      <c r="HI313" s="22"/>
      <c r="HJ313" s="22"/>
      <c r="HK313" s="22"/>
      <c r="HL313" s="22"/>
      <c r="HM313" s="22"/>
      <c r="HN313" s="22"/>
      <c r="HO313" s="22"/>
      <c r="HP313" s="22"/>
      <c r="HQ313" s="22"/>
      <c r="HR313" s="22"/>
      <c r="HS313" s="22"/>
      <c r="HT313" s="22"/>
      <c r="HU313" s="22"/>
      <c r="HV313" s="22"/>
      <c r="HW313" s="22"/>
      <c r="HX313" s="22"/>
      <c r="HY313" s="22"/>
      <c r="HZ313" s="22"/>
      <c r="IA313" s="22"/>
      <c r="IB313" s="22"/>
      <c r="IC313" s="22"/>
      <c r="ID313" s="22"/>
      <c r="IE313" s="22"/>
      <c r="IF313" s="22"/>
      <c r="IG313" s="22"/>
      <c r="IH313" s="22"/>
      <c r="II313" s="22"/>
      <c r="IJ313" s="22"/>
      <c r="IK313" s="22"/>
      <c r="IL313" s="22"/>
      <c r="IM313" s="22"/>
      <c r="IN313" s="22"/>
      <c r="IO313" s="22"/>
      <c r="IP313" s="22"/>
      <c r="IQ313" s="22"/>
      <c r="IR313" s="22"/>
      <c r="IS313" s="22"/>
      <c r="IT313" s="22"/>
      <c r="IU313" s="22"/>
      <c r="IV313" s="22"/>
      <c r="IW313" s="22"/>
      <c r="IX313" s="22"/>
      <c r="IY313" s="22"/>
      <c r="IZ313" s="22"/>
      <c r="JA313" s="22"/>
      <c r="JB313" s="22"/>
      <c r="JC313" s="22"/>
      <c r="JD313" s="22"/>
      <c r="JE313" s="22"/>
      <c r="JF313" s="22"/>
      <c r="JG313" s="22"/>
      <c r="JH313" s="22"/>
      <c r="JI313" s="22"/>
      <c r="JJ313" s="22"/>
      <c r="JK313" s="22"/>
      <c r="JL313" s="22"/>
      <c r="JM313" s="22"/>
      <c r="JN313" s="22"/>
      <c r="JO313" s="22"/>
      <c r="JP313" s="22"/>
      <c r="JQ313" s="22"/>
      <c r="JR313" s="22"/>
      <c r="JS313" s="22"/>
      <c r="JT313" s="22"/>
      <c r="JU313" s="22"/>
      <c r="JV313" s="22"/>
      <c r="JW313" s="22"/>
      <c r="JX313" s="22"/>
      <c r="JY313" s="22"/>
      <c r="JZ313" s="22"/>
      <c r="KA313" s="22"/>
      <c r="KB313" s="22"/>
      <c r="KC313" s="22"/>
      <c r="KD313" s="22"/>
      <c r="KE313" s="22"/>
      <c r="KF313" s="22"/>
      <c r="KG313" s="22"/>
      <c r="KH313" s="22"/>
      <c r="KI313" s="22"/>
      <c r="KJ313" s="22"/>
      <c r="KK313" s="22"/>
      <c r="KL313" s="22"/>
      <c r="KM313" s="22"/>
      <c r="KN313" s="22"/>
      <c r="KO313" s="22"/>
      <c r="KP313" s="22"/>
      <c r="KQ313" s="22"/>
      <c r="KR313" s="22"/>
      <c r="KS313" s="22"/>
      <c r="KT313" s="22"/>
      <c r="KU313" s="22"/>
      <c r="KV313" s="22"/>
      <c r="KW313" s="22"/>
      <c r="KX313" s="22"/>
      <c r="KY313" s="22"/>
      <c r="KZ313" s="22"/>
      <c r="LA313" s="22"/>
      <c r="LB313" s="22"/>
      <c r="LC313" s="22"/>
      <c r="LD313" s="22"/>
      <c r="LE313" s="22"/>
      <c r="LF313" s="22"/>
      <c r="LG313" s="22"/>
      <c r="LH313" s="22"/>
      <c r="LI313" s="22"/>
      <c r="LJ313" s="22"/>
      <c r="LK313" s="22"/>
      <c r="LL313" s="22"/>
      <c r="LM313" s="22"/>
      <c r="LN313" s="22"/>
      <c r="LO313" s="22"/>
      <c r="LP313" s="22"/>
      <c r="LQ313" s="22"/>
      <c r="LR313" s="22"/>
      <c r="LS313" s="22"/>
      <c r="LT313" s="22"/>
      <c r="LU313" s="22"/>
      <c r="LV313" s="22"/>
      <c r="LW313" s="22"/>
      <c r="LX313" s="22"/>
      <c r="LY313" s="22"/>
      <c r="LZ313" s="22"/>
      <c r="MA313" s="22"/>
      <c r="MB313" s="22"/>
      <c r="MC313" s="22"/>
      <c r="MD313" s="22"/>
      <c r="ME313" s="22"/>
      <c r="MF313" s="22"/>
      <c r="MG313" s="22"/>
      <c r="MH313" s="22"/>
      <c r="MI313" s="22"/>
      <c r="MJ313" s="22"/>
      <c r="MK313" s="22"/>
      <c r="ML313" s="22"/>
      <c r="MM313" s="22"/>
      <c r="MN313" s="22"/>
      <c r="MO313" s="22"/>
      <c r="MP313" s="22"/>
      <c r="MQ313" s="22"/>
      <c r="MR313" s="22"/>
      <c r="MS313" s="22"/>
      <c r="MT313" s="22"/>
      <c r="MU313" s="22"/>
      <c r="MV313" s="22"/>
      <c r="MW313" s="22"/>
      <c r="MX313" s="22"/>
      <c r="MY313" s="22"/>
      <c r="MZ313" s="22"/>
      <c r="NA313" s="22"/>
      <c r="NB313" s="22"/>
      <c r="NC313" s="22"/>
      <c r="ND313" s="22"/>
      <c r="NE313" s="22"/>
      <c r="NF313" s="22"/>
      <c r="NG313" s="22"/>
      <c r="NH313" s="22"/>
      <c r="NI313" s="22"/>
      <c r="NJ313" s="22"/>
      <c r="NK313" s="22"/>
      <c r="NL313" s="22"/>
      <c r="NM313" s="22"/>
      <c r="NN313" s="22"/>
      <c r="NO313" s="22"/>
      <c r="NP313" s="22"/>
      <c r="NQ313" s="22"/>
      <c r="NR313" s="22"/>
      <c r="NS313" s="22"/>
      <c r="NT313" s="22"/>
      <c r="NU313" s="22"/>
      <c r="NV313" s="22"/>
      <c r="NW313" s="22"/>
      <c r="NX313" s="22"/>
      <c r="NY313" s="22"/>
      <c r="NZ313" s="22"/>
      <c r="OA313" s="22"/>
      <c r="OB313" s="22"/>
      <c r="OC313" s="22"/>
      <c r="OD313" s="22"/>
      <c r="OE313" s="22"/>
      <c r="OF313" s="22"/>
      <c r="OG313" s="22"/>
      <c r="OH313" s="22"/>
      <c r="OI313" s="22"/>
      <c r="OJ313" s="22"/>
      <c r="OK313" s="22"/>
      <c r="OL313" s="22"/>
      <c r="OM313" s="22"/>
      <c r="ON313" s="22"/>
      <c r="OO313" s="22"/>
      <c r="OP313" s="22"/>
      <c r="OQ313" s="22"/>
      <c r="OR313" s="22"/>
      <c r="OS313" s="22"/>
      <c r="OT313" s="22"/>
      <c r="OU313" s="22"/>
      <c r="OV313" s="22"/>
      <c r="OW313" s="22"/>
      <c r="OX313" s="22"/>
      <c r="OY313" s="22"/>
      <c r="OZ313" s="22"/>
      <c r="PA313" s="22"/>
      <c r="PB313" s="22"/>
      <c r="PC313" s="22"/>
      <c r="PD313" s="22"/>
      <c r="PE313" s="22"/>
      <c r="PF313" s="22"/>
      <c r="PG313" s="22"/>
      <c r="PH313" s="22"/>
      <c r="PI313" s="22"/>
      <c r="PJ313" s="22"/>
      <c r="PK313" s="22"/>
      <c r="PL313" s="22"/>
      <c r="PM313" s="22"/>
      <c r="PN313" s="22"/>
      <c r="PO313" s="22"/>
      <c r="PP313" s="22"/>
      <c r="PQ313" s="22"/>
      <c r="PR313" s="22"/>
      <c r="PS313" s="22"/>
      <c r="PT313" s="22"/>
      <c r="PU313" s="22"/>
      <c r="PV313" s="22"/>
      <c r="PW313" s="22"/>
      <c r="PX313" s="22"/>
      <c r="PY313" s="22"/>
      <c r="PZ313" s="22"/>
      <c r="QA313" s="22"/>
      <c r="QB313" s="22"/>
      <c r="QC313" s="22"/>
      <c r="QD313" s="22"/>
      <c r="QE313" s="22"/>
      <c r="QF313" s="22"/>
      <c r="QG313" s="22"/>
      <c r="QH313" s="22"/>
      <c r="QI313" s="22"/>
      <c r="QJ313" s="22"/>
      <c r="QK313" s="22"/>
      <c r="QL313" s="22"/>
      <c r="QM313" s="22"/>
      <c r="QN313" s="22"/>
      <c r="QO313" s="22"/>
      <c r="QP313" s="22"/>
      <c r="QQ313" s="22"/>
      <c r="QR313" s="22"/>
      <c r="QS313" s="22"/>
      <c r="QT313" s="22"/>
      <c r="QU313" s="22"/>
      <c r="QV313" s="22"/>
      <c r="QW313" s="22"/>
      <c r="QX313" s="22"/>
      <c r="QY313" s="22"/>
      <c r="QZ313" s="22"/>
      <c r="RA313" s="22"/>
      <c r="RB313" s="22"/>
      <c r="RC313" s="22"/>
      <c r="RD313" s="22"/>
      <c r="RE313" s="22"/>
      <c r="RF313" s="22"/>
      <c r="RG313" s="22"/>
      <c r="RH313" s="22"/>
      <c r="RI313" s="22"/>
      <c r="RJ313" s="22"/>
      <c r="RK313" s="22"/>
      <c r="RL313" s="22"/>
      <c r="RM313" s="22"/>
      <c r="RN313" s="22"/>
      <c r="RO313" s="22"/>
      <c r="RP313" s="22"/>
      <c r="RQ313" s="22"/>
      <c r="RR313" s="22"/>
      <c r="RS313" s="22"/>
      <c r="RT313" s="22"/>
      <c r="RU313" s="22"/>
      <c r="RV313" s="22"/>
      <c r="RW313" s="22"/>
      <c r="RX313" s="22"/>
      <c r="RY313" s="22"/>
      <c r="RZ313" s="22"/>
      <c r="SA313" s="22"/>
      <c r="SB313" s="22"/>
      <c r="SC313" s="22"/>
      <c r="SD313" s="22"/>
      <c r="SE313" s="22"/>
      <c r="SF313" s="22"/>
      <c r="SG313" s="22"/>
      <c r="SH313" s="22"/>
      <c r="SI313" s="22"/>
      <c r="SJ313" s="22"/>
      <c r="SK313" s="22"/>
      <c r="SL313" s="22"/>
      <c r="SM313" s="22"/>
      <c r="SN313" s="22"/>
      <c r="SO313" s="22"/>
      <c r="SP313" s="22"/>
      <c r="SQ313" s="22"/>
      <c r="SR313" s="22"/>
      <c r="SS313" s="22"/>
      <c r="ST313" s="22"/>
      <c r="SU313" s="22"/>
      <c r="SV313" s="22"/>
      <c r="SW313" s="22"/>
      <c r="SX313" s="22"/>
      <c r="SY313" s="22"/>
      <c r="SZ313" s="22"/>
      <c r="TA313" s="22"/>
      <c r="TB313" s="22"/>
      <c r="TC313" s="22"/>
      <c r="TD313" s="22"/>
      <c r="TE313" s="22"/>
      <c r="TF313" s="22"/>
      <c r="TG313" s="22"/>
      <c r="TH313" s="22"/>
      <c r="TI313" s="22"/>
      <c r="TJ313" s="22"/>
      <c r="TK313" s="22"/>
      <c r="TL313" s="22"/>
      <c r="TM313" s="22"/>
      <c r="TN313" s="22"/>
      <c r="TO313" s="22"/>
      <c r="TP313" s="22"/>
      <c r="TQ313" s="22"/>
      <c r="TR313" s="22"/>
      <c r="TS313" s="22"/>
      <c r="TT313" s="22"/>
      <c r="TU313" s="22"/>
      <c r="TV313" s="22"/>
      <c r="TW313" s="22"/>
      <c r="TX313" s="22"/>
      <c r="TY313" s="22"/>
      <c r="TZ313" s="22"/>
      <c r="UA313" s="22"/>
      <c r="UB313" s="22"/>
      <c r="UC313" s="22"/>
      <c r="UD313" s="22"/>
      <c r="UE313" s="22"/>
      <c r="UF313" s="22"/>
      <c r="UG313" s="22"/>
      <c r="UH313" s="22"/>
      <c r="UI313" s="22"/>
      <c r="UJ313" s="22"/>
      <c r="UK313" s="22"/>
      <c r="UL313" s="22"/>
      <c r="UM313" s="22"/>
      <c r="UN313" s="22"/>
      <c r="UO313" s="22"/>
      <c r="UP313" s="22"/>
      <c r="UQ313" s="22"/>
      <c r="UR313" s="22"/>
      <c r="US313" s="22"/>
      <c r="UT313" s="22"/>
      <c r="UU313" s="22"/>
      <c r="UV313" s="22"/>
      <c r="UW313" s="22"/>
      <c r="UX313" s="22"/>
      <c r="UY313" s="22"/>
      <c r="UZ313" s="22"/>
      <c r="VA313" s="22"/>
      <c r="VB313" s="22"/>
      <c r="VC313" s="22"/>
      <c r="VD313" s="22"/>
      <c r="VE313" s="22"/>
      <c r="VF313" s="22"/>
      <c r="VG313" s="22"/>
      <c r="VH313" s="22"/>
      <c r="VI313" s="22"/>
      <c r="VJ313" s="22"/>
      <c r="VK313" s="22"/>
      <c r="VL313" s="22"/>
      <c r="VM313" s="22"/>
      <c r="VN313" s="22"/>
      <c r="VO313" s="22"/>
      <c r="VP313" s="22"/>
      <c r="VQ313" s="22"/>
      <c r="VR313" s="22"/>
      <c r="VS313" s="22"/>
      <c r="VT313" s="22"/>
      <c r="VU313" s="22"/>
      <c r="VV313" s="22"/>
      <c r="VW313" s="22"/>
      <c r="VX313" s="22"/>
      <c r="VY313" s="22"/>
      <c r="VZ313" s="22"/>
      <c r="WA313" s="22"/>
      <c r="WB313" s="22"/>
      <c r="WC313" s="22"/>
      <c r="WD313" s="22"/>
      <c r="WE313" s="22"/>
      <c r="WF313" s="22"/>
      <c r="WG313" s="22"/>
      <c r="WH313" s="22"/>
      <c r="WI313" s="22"/>
      <c r="WJ313" s="22"/>
      <c r="WK313" s="22"/>
      <c r="WL313" s="22"/>
      <c r="WM313" s="22"/>
      <c r="WN313" s="22"/>
      <c r="WO313" s="22"/>
      <c r="WP313" s="22"/>
      <c r="WQ313" s="22"/>
      <c r="WR313" s="22"/>
      <c r="WS313" s="22"/>
      <c r="WT313" s="22"/>
      <c r="WU313" s="22"/>
      <c r="WV313" s="22"/>
      <c r="WW313" s="22"/>
      <c r="WX313" s="22"/>
      <c r="WY313" s="22"/>
      <c r="WZ313" s="22"/>
      <c r="XA313" s="22"/>
      <c r="XB313" s="22"/>
      <c r="XC313" s="22"/>
      <c r="XD313" s="22"/>
      <c r="XE313" s="22"/>
      <c r="XF313" s="22"/>
      <c r="XG313" s="22"/>
      <c r="XH313" s="22"/>
      <c r="XI313" s="22"/>
      <c r="XJ313" s="22"/>
      <c r="XK313" s="22"/>
      <c r="XL313" s="22"/>
      <c r="XM313" s="22"/>
      <c r="XN313" s="22"/>
      <c r="XO313" s="22"/>
      <c r="XP313" s="22"/>
      <c r="XQ313" s="22"/>
      <c r="XR313" s="22"/>
      <c r="XS313" s="22"/>
      <c r="XT313" s="22"/>
      <c r="XU313" s="22"/>
      <c r="XV313" s="22"/>
      <c r="XW313" s="22"/>
      <c r="XX313" s="22"/>
      <c r="XY313" s="22"/>
      <c r="XZ313" s="22"/>
      <c r="YA313" s="22"/>
      <c r="YB313" s="22"/>
      <c r="YC313" s="22"/>
      <c r="YD313" s="22"/>
      <c r="YE313" s="22"/>
      <c r="YF313" s="22"/>
      <c r="YG313" s="22"/>
      <c r="YH313" s="22"/>
      <c r="YI313" s="22"/>
      <c r="YJ313" s="22"/>
      <c r="YK313" s="22"/>
      <c r="YL313" s="22"/>
      <c r="YM313" s="22"/>
      <c r="YN313" s="22"/>
      <c r="YO313" s="22"/>
      <c r="YP313" s="22"/>
      <c r="YQ313" s="22"/>
      <c r="YR313" s="22"/>
      <c r="YS313" s="22"/>
      <c r="YT313" s="22"/>
      <c r="YU313" s="22"/>
      <c r="YV313" s="22"/>
      <c r="YW313" s="22"/>
      <c r="YX313" s="22"/>
      <c r="YY313" s="22"/>
      <c r="YZ313" s="22"/>
      <c r="ZA313" s="22"/>
      <c r="ZB313" s="22"/>
      <c r="ZC313" s="22"/>
      <c r="ZD313" s="22"/>
      <c r="ZE313" s="22"/>
      <c r="ZF313" s="22"/>
      <c r="ZG313" s="22"/>
      <c r="ZH313" s="22"/>
      <c r="ZI313" s="22"/>
      <c r="ZJ313" s="22"/>
      <c r="ZK313" s="22"/>
      <c r="ZL313" s="22"/>
      <c r="ZM313" s="22"/>
      <c r="ZN313" s="22"/>
      <c r="ZO313" s="22"/>
      <c r="ZP313" s="22"/>
      <c r="ZQ313" s="22"/>
      <c r="ZR313" s="22"/>
      <c r="ZS313" s="22"/>
      <c r="ZT313" s="22"/>
      <c r="ZU313" s="22"/>
      <c r="ZV313" s="22"/>
      <c r="ZW313" s="22"/>
      <c r="ZX313" s="22"/>
      <c r="ZY313" s="22"/>
      <c r="ZZ313" s="22"/>
      <c r="AAA313" s="22"/>
      <c r="AAB313" s="22"/>
      <c r="AAC313" s="22"/>
      <c r="AAD313" s="22"/>
      <c r="AAE313" s="22"/>
      <c r="AAF313" s="22"/>
      <c r="AAG313" s="22"/>
      <c r="AAH313" s="22"/>
      <c r="AAI313" s="22"/>
      <c r="AAJ313" s="22"/>
      <c r="AAK313" s="22"/>
      <c r="AAL313" s="22"/>
      <c r="AAM313" s="22"/>
      <c r="AAN313" s="22"/>
      <c r="AAO313" s="22"/>
      <c r="AAP313" s="22"/>
      <c r="AAQ313" s="22"/>
      <c r="AAR313" s="22"/>
      <c r="AAS313" s="22"/>
      <c r="AAT313" s="22"/>
      <c r="AAU313" s="22"/>
      <c r="AAV313" s="22"/>
      <c r="AAW313" s="22"/>
      <c r="AAX313" s="22"/>
      <c r="AAY313" s="22"/>
      <c r="AAZ313" s="22"/>
      <c r="ABA313" s="22"/>
      <c r="ABB313" s="22"/>
      <c r="ABC313" s="22"/>
      <c r="ABD313" s="22"/>
      <c r="ABE313" s="22"/>
      <c r="ABF313" s="22"/>
      <c r="ABG313" s="22"/>
      <c r="ABH313" s="22"/>
      <c r="ABI313" s="22"/>
      <c r="ABJ313" s="22"/>
      <c r="ABK313" s="22"/>
      <c r="ABL313" s="22"/>
      <c r="ABM313" s="22"/>
      <c r="ABN313" s="22"/>
      <c r="ABO313" s="22"/>
      <c r="ABP313" s="22"/>
      <c r="ABQ313" s="22"/>
      <c r="ABR313" s="22"/>
      <c r="ABS313" s="22"/>
      <c r="ABT313" s="22"/>
      <c r="ABU313" s="22"/>
      <c r="ABV313" s="22"/>
      <c r="ABW313" s="22"/>
      <c r="ABX313" s="22"/>
      <c r="ABY313" s="22"/>
      <c r="ABZ313" s="22"/>
      <c r="ACA313" s="22"/>
      <c r="ACB313" s="22"/>
      <c r="ACC313" s="22"/>
      <c r="ACD313" s="22"/>
      <c r="ACE313" s="22"/>
      <c r="ACF313" s="22"/>
      <c r="ACG313" s="22"/>
      <c r="ACH313" s="22"/>
      <c r="ACI313" s="22"/>
      <c r="ACJ313" s="22"/>
      <c r="ACK313" s="22"/>
      <c r="ACL313" s="22"/>
      <c r="ACM313" s="22"/>
      <c r="ACN313" s="22"/>
      <c r="ACO313" s="22"/>
      <c r="ACP313" s="22"/>
      <c r="ACQ313" s="22"/>
      <c r="ACR313" s="22"/>
      <c r="ACS313" s="22"/>
      <c r="ACT313" s="22"/>
      <c r="ACU313" s="22"/>
      <c r="ACV313" s="22"/>
      <c r="ACW313" s="22"/>
      <c r="ACX313" s="22"/>
      <c r="ACY313" s="22"/>
      <c r="ACZ313" s="22"/>
      <c r="ADA313" s="22"/>
      <c r="ADB313" s="22"/>
      <c r="ADC313" s="22"/>
      <c r="ADD313" s="22"/>
      <c r="ADE313" s="22"/>
      <c r="ADF313" s="22"/>
      <c r="ADG313" s="22"/>
      <c r="ADH313" s="22"/>
      <c r="ADI313" s="22"/>
      <c r="ADJ313" s="22"/>
      <c r="ADK313" s="22"/>
      <c r="ADL313" s="22"/>
      <c r="ADM313" s="22"/>
      <c r="ADN313" s="22"/>
      <c r="ADO313" s="22"/>
      <c r="ADP313" s="22"/>
      <c r="ADQ313" s="22"/>
      <c r="ADR313" s="22"/>
      <c r="ADS313" s="22"/>
      <c r="ADT313" s="22"/>
      <c r="ADU313" s="22"/>
      <c r="ADV313" s="22"/>
      <c r="ADW313" s="22"/>
      <c r="ADX313" s="22"/>
      <c r="ADY313" s="22"/>
      <c r="ADZ313" s="22"/>
      <c r="AEA313" s="22"/>
      <c r="AEB313" s="22"/>
      <c r="AEC313" s="22"/>
      <c r="AED313" s="22"/>
      <c r="AEE313" s="22"/>
      <c r="AEF313" s="22"/>
      <c r="AEG313" s="22"/>
      <c r="AEH313" s="22"/>
      <c r="AEI313" s="22"/>
      <c r="AEJ313" s="22"/>
      <c r="AEK313" s="22"/>
      <c r="AEL313" s="22"/>
      <c r="AEM313" s="22"/>
      <c r="AEN313" s="22"/>
      <c r="AEO313" s="22"/>
      <c r="AEP313" s="22"/>
      <c r="AEQ313" s="22"/>
      <c r="AER313" s="22"/>
      <c r="AES313" s="22"/>
      <c r="AET313" s="22"/>
      <c r="AEU313" s="22"/>
      <c r="AEV313" s="22"/>
      <c r="AEW313" s="22"/>
      <c r="AEX313" s="22"/>
      <c r="AEY313" s="22"/>
      <c r="AEZ313" s="22"/>
      <c r="AFA313" s="22"/>
      <c r="AFB313" s="22"/>
      <c r="AFC313" s="22"/>
      <c r="AFD313" s="22"/>
      <c r="AFE313" s="22"/>
      <c r="AFF313" s="22"/>
      <c r="AFG313" s="22"/>
      <c r="AFH313" s="22"/>
      <c r="AFI313" s="22"/>
      <c r="AFJ313" s="22"/>
      <c r="AFK313" s="22"/>
      <c r="AFL313" s="22"/>
      <c r="AFM313" s="22"/>
      <c r="AFN313" s="22"/>
      <c r="AFO313" s="22"/>
      <c r="AFP313" s="22"/>
      <c r="AFQ313" s="22"/>
      <c r="AFR313" s="22"/>
      <c r="AFS313" s="22"/>
      <c r="AFT313" s="22"/>
      <c r="AFU313" s="22"/>
      <c r="AFV313" s="22"/>
      <c r="AFW313" s="22"/>
      <c r="AFX313" s="22"/>
      <c r="AFY313" s="22"/>
      <c r="AFZ313" s="22"/>
      <c r="AGA313" s="22"/>
      <c r="AGB313" s="22"/>
      <c r="AGC313" s="22"/>
      <c r="AGD313" s="22"/>
      <c r="AGE313" s="22"/>
      <c r="AGF313" s="22"/>
      <c r="AGG313" s="22"/>
      <c r="AGH313" s="22"/>
      <c r="AGI313" s="22"/>
      <c r="AGJ313" s="22"/>
      <c r="AGK313" s="22"/>
      <c r="AGL313" s="22"/>
      <c r="AGM313" s="22"/>
      <c r="AGN313" s="22"/>
      <c r="AGO313" s="22"/>
      <c r="AGP313" s="22"/>
      <c r="AGQ313" s="22"/>
      <c r="AGR313" s="22"/>
      <c r="AGS313" s="22"/>
      <c r="AGT313" s="22"/>
      <c r="AGU313" s="22"/>
      <c r="AGV313" s="22"/>
      <c r="AGW313" s="22"/>
      <c r="AGX313" s="22"/>
      <c r="AGY313" s="22"/>
      <c r="AGZ313" s="22"/>
      <c r="AHA313" s="22"/>
      <c r="AHB313" s="22"/>
      <c r="AHC313" s="22"/>
      <c r="AHD313" s="22"/>
      <c r="AHE313" s="22"/>
      <c r="AHF313" s="22"/>
      <c r="AHG313" s="22"/>
      <c r="AHH313" s="22"/>
      <c r="AHI313" s="22"/>
      <c r="AHJ313" s="22"/>
      <c r="AHK313" s="22"/>
      <c r="AHL313" s="22"/>
      <c r="AHM313" s="22"/>
      <c r="AHN313" s="22"/>
      <c r="AHO313" s="22"/>
      <c r="AHP313" s="22"/>
      <c r="AHQ313" s="22"/>
      <c r="AHR313" s="22"/>
      <c r="AHS313" s="22"/>
      <c r="AHT313" s="22"/>
      <c r="AHU313" s="22"/>
      <c r="AHV313" s="22"/>
      <c r="AHW313" s="22"/>
      <c r="AHX313" s="22"/>
      <c r="AHY313" s="22"/>
      <c r="AHZ313" s="22"/>
      <c r="AIA313" s="22"/>
      <c r="AIB313" s="22"/>
      <c r="AIC313" s="22"/>
      <c r="AID313" s="22"/>
      <c r="AIE313" s="22"/>
      <c r="AIF313" s="22"/>
      <c r="AIG313" s="22"/>
      <c r="AIH313" s="22"/>
      <c r="AII313" s="22"/>
      <c r="AIJ313" s="22"/>
      <c r="AIK313" s="22"/>
      <c r="AIL313" s="22"/>
      <c r="AIM313" s="22"/>
      <c r="AIN313" s="22"/>
      <c r="AIO313" s="22"/>
      <c r="AIP313" s="22"/>
      <c r="AIQ313" s="22"/>
      <c r="AIR313" s="22"/>
      <c r="AIS313" s="22"/>
      <c r="AIT313" s="22"/>
      <c r="AIU313" s="22"/>
      <c r="AIV313" s="22"/>
      <c r="AIW313" s="22"/>
      <c r="AIX313" s="22"/>
      <c r="AIY313" s="22"/>
      <c r="AIZ313" s="22"/>
      <c r="AJA313" s="22"/>
      <c r="AJB313" s="22"/>
      <c r="AJC313" s="22"/>
      <c r="AJD313" s="22"/>
      <c r="AJE313" s="22"/>
      <c r="AJF313" s="22"/>
      <c r="AJG313" s="22"/>
      <c r="AJH313" s="22"/>
      <c r="AJI313" s="22"/>
      <c r="AJJ313" s="22"/>
      <c r="AJK313" s="22"/>
      <c r="AJL313" s="22"/>
      <c r="AJM313" s="22"/>
      <c r="AJN313" s="22"/>
      <c r="AJO313" s="22"/>
      <c r="AJP313" s="22"/>
      <c r="AJQ313" s="22"/>
      <c r="AJR313" s="22"/>
      <c r="AJS313" s="22"/>
      <c r="AJT313" s="22"/>
      <c r="AJU313" s="22"/>
      <c r="AJV313" s="22"/>
      <c r="AJW313" s="22"/>
      <c r="AJX313" s="22"/>
      <c r="AJY313" s="22"/>
      <c r="AJZ313" s="22"/>
      <c r="AKA313" s="22"/>
      <c r="AKB313" s="22"/>
      <c r="AKC313" s="22"/>
      <c r="AKD313" s="22"/>
      <c r="AKE313" s="22"/>
      <c r="AKF313" s="22"/>
      <c r="AKG313" s="22"/>
      <c r="AKH313" s="22"/>
      <c r="AKI313" s="22"/>
      <c r="AKJ313" s="22"/>
      <c r="AKK313" s="22"/>
      <c r="AKL313" s="22"/>
      <c r="AKM313" s="22"/>
      <c r="AKN313" s="22"/>
      <c r="AKO313" s="22"/>
      <c r="AKP313" s="22"/>
      <c r="AKQ313" s="22"/>
      <c r="AKR313" s="22"/>
      <c r="AKS313" s="22"/>
      <c r="AKT313" s="22"/>
      <c r="AKU313" s="22"/>
      <c r="AKV313" s="22"/>
      <c r="AKW313" s="22"/>
      <c r="AKX313" s="22"/>
      <c r="AKY313" s="22"/>
      <c r="AKZ313" s="22"/>
      <c r="ALA313" s="22"/>
      <c r="ALB313" s="22"/>
      <c r="ALC313" s="22"/>
      <c r="ALD313" s="22"/>
      <c r="ALE313" s="22"/>
      <c r="ALF313" s="22"/>
      <c r="ALG313" s="22"/>
      <c r="ALH313" s="22"/>
      <c r="ALI313" s="22"/>
      <c r="ALJ313" s="22"/>
      <c r="ALK313" s="22"/>
      <c r="ALL313" s="22"/>
      <c r="ALM313" s="22"/>
      <c r="ALN313" s="22"/>
      <c r="ALO313" s="22"/>
      <c r="ALP313" s="22"/>
      <c r="ALQ313" s="22"/>
      <c r="ALR313" s="22"/>
      <c r="ALS313" s="22"/>
      <c r="ALT313" s="22"/>
      <c r="ALU313" s="22"/>
      <c r="ALV313" s="22"/>
      <c r="ALW313" s="22"/>
      <c r="ALX313" s="22"/>
      <c r="ALY313" s="22"/>
      <c r="ALZ313" s="22"/>
      <c r="AMA313" s="22"/>
      <c r="AMB313" s="22"/>
      <c r="AMC313" s="22"/>
      <c r="AMD313" s="22"/>
      <c r="AME313" s="22"/>
      <c r="AMF313" s="22"/>
      <c r="AMG313" s="22"/>
      <c r="AMH313" s="22"/>
      <c r="AMI313" s="22"/>
      <c r="AMJ313" s="22"/>
      <c r="AMK313" s="22"/>
      <c r="AML313" s="22"/>
      <c r="AMM313" s="22"/>
      <c r="AMN313" s="22"/>
      <c r="AMO313" s="22"/>
      <c r="AMP313" s="22"/>
      <c r="AMQ313" s="22"/>
      <c r="AMR313" s="22"/>
      <c r="AMS313" s="22"/>
      <c r="AMT313" s="22"/>
      <c r="AMU313" s="22"/>
      <c r="AMV313" s="22"/>
      <c r="AMW313" s="22"/>
      <c r="AMX313" s="22"/>
      <c r="AMY313" s="22"/>
      <c r="AMZ313" s="22"/>
      <c r="ANA313" s="22"/>
      <c r="ANB313" s="22"/>
      <c r="ANC313" s="22"/>
      <c r="AND313" s="22"/>
      <c r="ANE313" s="22"/>
      <c r="ANF313" s="22"/>
      <c r="ANG313" s="22"/>
      <c r="ANH313" s="22"/>
      <c r="ANI313" s="22"/>
      <c r="ANJ313" s="22"/>
      <c r="ANK313" s="22"/>
      <c r="ANL313" s="22"/>
      <c r="ANM313" s="22"/>
      <c r="ANN313" s="22"/>
      <c r="ANO313" s="22"/>
      <c r="ANP313" s="22"/>
      <c r="ANQ313" s="22"/>
      <c r="ANR313" s="22"/>
      <c r="ANS313" s="22"/>
      <c r="ANT313" s="22"/>
      <c r="ANU313" s="22"/>
      <c r="ANV313" s="22"/>
      <c r="ANW313" s="22"/>
      <c r="ANX313" s="22"/>
      <c r="ANY313" s="22"/>
      <c r="ANZ313" s="22"/>
      <c r="AOA313" s="22"/>
      <c r="AOB313" s="22"/>
      <c r="AOC313" s="22"/>
      <c r="AOD313" s="22"/>
      <c r="AOE313" s="22"/>
      <c r="AOF313" s="22"/>
      <c r="AOG313" s="22"/>
      <c r="AOH313" s="22"/>
      <c r="AOI313" s="22"/>
      <c r="AOJ313" s="22"/>
      <c r="AOK313" s="22"/>
      <c r="AOL313" s="22"/>
      <c r="AOM313" s="22"/>
      <c r="AON313" s="22"/>
      <c r="AOO313" s="22"/>
      <c r="AOP313" s="22"/>
      <c r="AOQ313" s="22"/>
      <c r="AOR313" s="22"/>
      <c r="AOS313" s="22"/>
      <c r="AOT313" s="22"/>
      <c r="AOU313" s="22"/>
      <c r="AOV313" s="22"/>
      <c r="AOW313" s="22"/>
      <c r="AOX313" s="22"/>
      <c r="AOY313" s="22"/>
      <c r="AOZ313" s="22"/>
      <c r="APA313" s="22"/>
      <c r="APB313" s="22"/>
      <c r="APC313" s="22"/>
      <c r="APD313" s="22"/>
      <c r="APE313" s="22"/>
      <c r="APF313" s="22"/>
      <c r="APG313" s="22"/>
      <c r="APH313" s="22"/>
      <c r="API313" s="22"/>
      <c r="APJ313" s="22"/>
      <c r="APK313" s="22"/>
      <c r="APL313" s="22"/>
      <c r="APM313" s="22"/>
      <c r="APN313" s="22"/>
      <c r="APO313" s="22"/>
      <c r="APP313" s="22"/>
      <c r="APQ313" s="22"/>
      <c r="APR313" s="22"/>
      <c r="APS313" s="22"/>
      <c r="APT313" s="22"/>
      <c r="APU313" s="22"/>
      <c r="APV313" s="22"/>
      <c r="APW313" s="22"/>
      <c r="APX313" s="22"/>
      <c r="APY313" s="22"/>
      <c r="APZ313" s="22"/>
      <c r="AQA313" s="22"/>
      <c r="AQB313" s="22"/>
      <c r="AQC313" s="22"/>
      <c r="AQD313" s="22"/>
      <c r="AQE313" s="22"/>
      <c r="AQF313" s="22"/>
      <c r="AQG313" s="22"/>
      <c r="AQH313" s="22"/>
      <c r="AQI313" s="22"/>
      <c r="AQJ313" s="22"/>
      <c r="AQK313" s="22"/>
      <c r="AQL313" s="22"/>
      <c r="AQM313" s="22"/>
      <c r="AQN313" s="22"/>
      <c r="AQO313" s="22"/>
      <c r="AQP313" s="22"/>
      <c r="AQQ313" s="22"/>
      <c r="AQR313" s="22"/>
      <c r="AQS313" s="22"/>
      <c r="AQT313" s="22"/>
      <c r="AQU313" s="22"/>
      <c r="AQV313" s="22"/>
      <c r="AQW313" s="22"/>
      <c r="AQX313" s="22"/>
      <c r="AQY313" s="22"/>
      <c r="AQZ313" s="22"/>
      <c r="ARA313" s="22"/>
      <c r="ARB313" s="22"/>
      <c r="ARC313" s="22"/>
      <c r="ARD313" s="22"/>
      <c r="ARE313" s="22"/>
      <c r="ARF313" s="22"/>
      <c r="ARG313" s="22"/>
      <c r="ARH313" s="22"/>
      <c r="ARI313" s="22"/>
      <c r="ARJ313" s="22"/>
      <c r="ARK313" s="22"/>
      <c r="ARL313" s="22"/>
      <c r="ARM313" s="22"/>
      <c r="ARN313" s="22"/>
      <c r="ARO313" s="22"/>
      <c r="ARP313" s="22"/>
      <c r="ARQ313" s="22"/>
      <c r="ARR313" s="22"/>
      <c r="ARS313" s="22"/>
      <c r="ART313" s="22"/>
      <c r="ARU313" s="22"/>
      <c r="ARV313" s="22"/>
      <c r="ARW313" s="22"/>
      <c r="ARX313" s="22"/>
      <c r="ARY313" s="22"/>
      <c r="ARZ313" s="22"/>
      <c r="ASA313" s="22"/>
      <c r="ASB313" s="22"/>
      <c r="ASC313" s="22"/>
      <c r="ASD313" s="22"/>
      <c r="ASE313" s="22"/>
      <c r="ASF313" s="22"/>
      <c r="ASG313" s="22"/>
      <c r="ASH313" s="22"/>
      <c r="ASI313" s="22"/>
      <c r="ASJ313" s="22"/>
      <c r="ASK313" s="22"/>
      <c r="ASL313" s="22"/>
      <c r="ASM313" s="22"/>
      <c r="ASN313" s="22"/>
      <c r="ASO313" s="22"/>
      <c r="ASP313" s="22"/>
      <c r="ASQ313" s="22"/>
      <c r="ASR313" s="22"/>
      <c r="ASS313" s="22"/>
      <c r="AST313" s="22"/>
      <c r="ASU313" s="22"/>
      <c r="ASV313" s="22"/>
      <c r="ASW313" s="22"/>
      <c r="ASX313" s="22"/>
      <c r="ASY313" s="22"/>
      <c r="ASZ313" s="22"/>
      <c r="ATA313" s="22"/>
      <c r="ATB313" s="22"/>
      <c r="ATC313" s="22"/>
      <c r="ATD313" s="22"/>
      <c r="ATE313" s="22"/>
      <c r="ATF313" s="22"/>
      <c r="ATG313" s="22"/>
      <c r="ATH313" s="22"/>
      <c r="ATI313" s="22"/>
      <c r="ATJ313" s="22"/>
      <c r="ATK313" s="22"/>
      <c r="ATL313" s="22"/>
      <c r="ATM313" s="22"/>
      <c r="ATN313" s="22"/>
      <c r="ATO313" s="22"/>
      <c r="ATP313" s="22"/>
      <c r="ATQ313" s="22"/>
      <c r="ATR313" s="22"/>
      <c r="ATS313" s="22"/>
      <c r="ATT313" s="22"/>
      <c r="ATU313" s="22"/>
      <c r="ATV313" s="22"/>
      <c r="ATW313" s="22"/>
      <c r="ATX313" s="22"/>
      <c r="ATY313" s="22"/>
      <c r="ATZ313" s="22"/>
      <c r="AUA313" s="22"/>
      <c r="AUB313" s="22"/>
      <c r="AUC313" s="22"/>
      <c r="AUD313" s="22"/>
      <c r="AUE313" s="22"/>
      <c r="AUF313" s="22"/>
      <c r="AUG313" s="22"/>
      <c r="AUH313" s="22"/>
      <c r="AUI313" s="22"/>
      <c r="AUJ313" s="22"/>
      <c r="AUK313" s="22"/>
      <c r="AUL313" s="22"/>
      <c r="AUM313" s="22"/>
      <c r="AUN313" s="22"/>
      <c r="AUO313" s="22"/>
      <c r="AUP313" s="22"/>
      <c r="AUQ313" s="22"/>
      <c r="AUR313" s="22"/>
      <c r="AUS313" s="22"/>
      <c r="AUT313" s="22"/>
      <c r="AUU313" s="22"/>
      <c r="AUV313" s="22"/>
      <c r="AUW313" s="22"/>
      <c r="AUX313" s="22"/>
      <c r="AUY313" s="22"/>
      <c r="AUZ313" s="22"/>
      <c r="AVA313" s="22"/>
      <c r="AVB313" s="22"/>
      <c r="AVC313" s="22"/>
      <c r="AVD313" s="22"/>
      <c r="AVE313" s="22"/>
      <c r="AVF313" s="22"/>
      <c r="AVG313" s="22"/>
      <c r="AVH313" s="22"/>
      <c r="AVI313" s="22"/>
      <c r="AVJ313" s="22"/>
      <c r="AVK313" s="22"/>
      <c r="AVL313" s="22"/>
      <c r="AVM313" s="22"/>
      <c r="AVN313" s="22"/>
      <c r="AVO313" s="22"/>
      <c r="AVP313" s="22"/>
      <c r="AVQ313" s="22"/>
      <c r="AVR313" s="22"/>
      <c r="AVS313" s="22"/>
      <c r="AVT313" s="22"/>
      <c r="AVU313" s="22"/>
      <c r="AVV313" s="22"/>
      <c r="AVW313" s="22"/>
      <c r="AVX313" s="22"/>
      <c r="AVY313" s="22"/>
      <c r="AVZ313" s="22"/>
      <c r="AWA313" s="22"/>
      <c r="AWB313" s="22"/>
      <c r="AWC313" s="22"/>
      <c r="AWD313" s="22"/>
      <c r="AWE313" s="22"/>
      <c r="AWF313" s="22"/>
      <c r="AWG313" s="22"/>
      <c r="AWH313" s="22"/>
      <c r="AWI313" s="22"/>
      <c r="AWJ313" s="22"/>
      <c r="AWK313" s="22"/>
      <c r="AWL313" s="22"/>
      <c r="AWM313" s="22"/>
      <c r="AWN313" s="22"/>
      <c r="AWO313" s="22"/>
      <c r="AWP313" s="22"/>
      <c r="AWQ313" s="22"/>
      <c r="AWR313" s="22"/>
      <c r="AWS313" s="22"/>
      <c r="AWT313" s="22"/>
      <c r="AWU313" s="22"/>
      <c r="AWV313" s="22"/>
      <c r="AWW313" s="22"/>
      <c r="AWX313" s="22"/>
      <c r="AWY313" s="22"/>
      <c r="AWZ313" s="22"/>
      <c r="AXA313" s="22"/>
      <c r="AXB313" s="22"/>
      <c r="AXC313" s="22"/>
      <c r="AXD313" s="22"/>
      <c r="AXE313" s="22"/>
      <c r="AXF313" s="22"/>
      <c r="AXG313" s="22"/>
      <c r="AXH313" s="22"/>
      <c r="AXI313" s="22"/>
      <c r="AXJ313" s="22"/>
      <c r="AXK313" s="22"/>
      <c r="AXL313" s="22"/>
      <c r="AXM313" s="22"/>
      <c r="AXN313" s="22"/>
      <c r="AXO313" s="22"/>
      <c r="AXP313" s="22"/>
      <c r="AXQ313" s="22"/>
      <c r="AXR313" s="22"/>
      <c r="AXS313" s="22"/>
      <c r="AXT313" s="22"/>
      <c r="AXU313" s="22"/>
      <c r="AXV313" s="22"/>
      <c r="AXW313" s="22"/>
      <c r="AXX313" s="22"/>
      <c r="AXY313" s="22"/>
      <c r="AXZ313" s="22"/>
      <c r="AYA313" s="22"/>
      <c r="AYB313" s="22"/>
      <c r="AYC313" s="22"/>
      <c r="AYD313" s="22"/>
      <c r="AYE313" s="22"/>
      <c r="AYF313" s="22"/>
      <c r="AYG313" s="22"/>
      <c r="AYH313" s="22"/>
      <c r="AYI313" s="22"/>
      <c r="AYJ313" s="22"/>
      <c r="AYK313" s="22"/>
      <c r="AYL313" s="22"/>
      <c r="AYM313" s="22"/>
      <c r="AYN313" s="22"/>
      <c r="AYO313" s="22"/>
      <c r="AYP313" s="22"/>
      <c r="AYQ313" s="22"/>
      <c r="AYR313" s="22"/>
      <c r="AYS313" s="22"/>
      <c r="AYT313" s="22"/>
      <c r="AYU313" s="22"/>
      <c r="AYV313" s="22"/>
      <c r="AYW313" s="22"/>
      <c r="AYX313" s="22"/>
      <c r="AYY313" s="22"/>
      <c r="AYZ313" s="22"/>
      <c r="AZA313" s="22"/>
      <c r="AZB313" s="22"/>
      <c r="AZC313" s="22"/>
      <c r="AZD313" s="22"/>
      <c r="AZE313" s="22"/>
      <c r="AZF313" s="22"/>
      <c r="AZG313" s="22"/>
      <c r="AZH313" s="22"/>
      <c r="AZI313" s="22"/>
      <c r="AZJ313" s="22"/>
      <c r="AZK313" s="22"/>
      <c r="AZL313" s="22"/>
      <c r="AZM313" s="22"/>
      <c r="AZN313" s="22"/>
      <c r="AZO313" s="22"/>
      <c r="AZP313" s="22"/>
      <c r="AZQ313" s="22"/>
      <c r="AZR313" s="22"/>
      <c r="AZS313" s="22"/>
      <c r="AZT313" s="22"/>
      <c r="AZU313" s="22"/>
      <c r="AZV313" s="22"/>
      <c r="AZW313" s="22"/>
      <c r="AZX313" s="22"/>
      <c r="AZY313" s="22"/>
      <c r="AZZ313" s="22"/>
      <c r="BAA313" s="22"/>
      <c r="BAB313" s="22"/>
      <c r="BAC313" s="22"/>
      <c r="BAD313" s="22"/>
      <c r="BAE313" s="22"/>
      <c r="BAF313" s="22"/>
      <c r="BAG313" s="22"/>
      <c r="BAH313" s="22"/>
      <c r="BAI313" s="22"/>
      <c r="BAJ313" s="22"/>
      <c r="BAK313" s="22"/>
      <c r="BAL313" s="22"/>
      <c r="BAM313" s="22"/>
      <c r="BAN313" s="22"/>
      <c r="BAO313" s="22"/>
      <c r="BAP313" s="22"/>
      <c r="BAQ313" s="22"/>
      <c r="BAR313" s="22"/>
      <c r="BAS313" s="22"/>
      <c r="BAT313" s="22"/>
      <c r="BAU313" s="22"/>
      <c r="BAV313" s="22"/>
      <c r="BAW313" s="22"/>
      <c r="BAX313" s="22"/>
      <c r="BAY313" s="22"/>
      <c r="BAZ313" s="22"/>
      <c r="BBA313" s="22"/>
      <c r="BBB313" s="22"/>
      <c r="BBC313" s="22"/>
      <c r="BBD313" s="22"/>
      <c r="BBE313" s="22"/>
      <c r="BBF313" s="22"/>
      <c r="BBG313" s="22"/>
      <c r="BBH313" s="22"/>
      <c r="BBI313" s="22"/>
      <c r="BBJ313" s="22"/>
      <c r="BBK313" s="22"/>
      <c r="BBL313" s="22"/>
      <c r="BBM313" s="22"/>
      <c r="BBN313" s="22"/>
      <c r="BBO313" s="22"/>
      <c r="BBP313" s="22"/>
      <c r="BBQ313" s="22"/>
      <c r="BBR313" s="22"/>
      <c r="BBS313" s="22"/>
      <c r="BBT313" s="22"/>
      <c r="BBU313" s="22"/>
      <c r="BBV313" s="22"/>
      <c r="BBW313" s="22"/>
      <c r="BBX313" s="22"/>
      <c r="BBY313" s="22"/>
      <c r="BBZ313" s="22"/>
      <c r="BCA313" s="22"/>
      <c r="BCB313" s="22"/>
      <c r="BCC313" s="22"/>
      <c r="BCD313" s="22"/>
      <c r="BCE313" s="22"/>
      <c r="BCF313" s="22"/>
      <c r="BCG313" s="22"/>
      <c r="BCH313" s="22"/>
      <c r="BCI313" s="22"/>
      <c r="BCJ313" s="22"/>
      <c r="BCK313" s="22"/>
      <c r="BCL313" s="22"/>
      <c r="BCM313" s="22"/>
      <c r="BCN313" s="22"/>
      <c r="BCO313" s="22"/>
      <c r="BCP313" s="22"/>
      <c r="BCQ313" s="22"/>
      <c r="BCR313" s="22"/>
      <c r="BCS313" s="22"/>
      <c r="BCT313" s="22"/>
      <c r="BCU313" s="22"/>
      <c r="BCV313" s="22"/>
      <c r="BCW313" s="22"/>
      <c r="BCX313" s="22"/>
      <c r="BCY313" s="22"/>
      <c r="BCZ313" s="22"/>
      <c r="BDA313" s="22"/>
      <c r="BDB313" s="22"/>
      <c r="BDC313" s="22"/>
      <c r="BDD313" s="22"/>
      <c r="BDE313" s="22"/>
      <c r="BDF313" s="22"/>
      <c r="BDG313" s="22"/>
      <c r="BDH313" s="22"/>
      <c r="BDI313" s="22"/>
      <c r="BDJ313" s="22"/>
      <c r="BDK313" s="22"/>
      <c r="BDL313" s="22"/>
      <c r="BDM313" s="22"/>
      <c r="BDN313" s="22"/>
      <c r="BDO313" s="22"/>
      <c r="BDP313" s="22"/>
      <c r="BDQ313" s="22"/>
      <c r="BDR313" s="22"/>
      <c r="BDS313" s="22"/>
      <c r="BDT313" s="22"/>
      <c r="BDU313" s="22"/>
      <c r="BDV313" s="22"/>
      <c r="BDW313" s="22"/>
      <c r="BDX313" s="22"/>
      <c r="BDY313" s="22"/>
      <c r="BDZ313" s="22"/>
      <c r="BEA313" s="22"/>
      <c r="BEB313" s="22"/>
      <c r="BEC313" s="22"/>
      <c r="BED313" s="22"/>
      <c r="BEE313" s="22"/>
      <c r="BEF313" s="22"/>
      <c r="BEG313" s="22"/>
      <c r="BEH313" s="22"/>
      <c r="BEI313" s="22"/>
      <c r="BEJ313" s="22"/>
      <c r="BEK313" s="22"/>
      <c r="BEL313" s="22"/>
      <c r="BEM313" s="22"/>
      <c r="BEN313" s="22"/>
      <c r="BEO313" s="22"/>
      <c r="BEP313" s="22"/>
      <c r="BEQ313" s="22"/>
      <c r="BER313" s="22"/>
      <c r="BES313" s="22"/>
      <c r="BET313" s="22"/>
      <c r="BEU313" s="22"/>
      <c r="BEV313" s="22"/>
      <c r="BEW313" s="22"/>
      <c r="BEX313" s="22"/>
      <c r="BEY313" s="22"/>
      <c r="BEZ313" s="22"/>
      <c r="BFA313" s="22"/>
      <c r="BFB313" s="22"/>
      <c r="BFC313" s="22"/>
      <c r="BFD313" s="22"/>
      <c r="BFE313" s="22"/>
      <c r="BFF313" s="22"/>
      <c r="BFG313" s="22"/>
      <c r="BFH313" s="22"/>
      <c r="BFI313" s="22"/>
      <c r="BFJ313" s="22"/>
      <c r="BFK313" s="22"/>
      <c r="BFL313" s="22"/>
      <c r="BFM313" s="22"/>
      <c r="BFN313" s="22"/>
      <c r="BFO313" s="22"/>
      <c r="BFP313" s="22"/>
      <c r="BFQ313" s="22"/>
      <c r="BFR313" s="22"/>
      <c r="BFS313" s="22"/>
      <c r="BFT313" s="22"/>
      <c r="BFU313" s="22"/>
      <c r="BFV313" s="22"/>
      <c r="BFW313" s="22"/>
      <c r="BFX313" s="22"/>
      <c r="BFY313" s="22"/>
      <c r="BFZ313" s="22"/>
      <c r="BGA313" s="22"/>
      <c r="BGB313" s="22"/>
      <c r="BGC313" s="22"/>
      <c r="BGD313" s="22"/>
      <c r="BGE313" s="22"/>
      <c r="BGF313" s="22"/>
      <c r="BGG313" s="22"/>
      <c r="BGH313" s="22"/>
      <c r="BGI313" s="22"/>
      <c r="BGJ313" s="22"/>
      <c r="BGK313" s="22"/>
      <c r="BGL313" s="22"/>
      <c r="BGM313" s="22"/>
      <c r="BGN313" s="22"/>
      <c r="BGO313" s="22"/>
      <c r="BGP313" s="22"/>
      <c r="BGQ313" s="22"/>
      <c r="BGR313" s="22"/>
      <c r="BGS313" s="22"/>
      <c r="BGT313" s="22"/>
      <c r="BGU313" s="22"/>
      <c r="BGV313" s="22"/>
      <c r="BGW313" s="22"/>
      <c r="BGX313" s="22"/>
      <c r="BGY313" s="22"/>
      <c r="BGZ313" s="22"/>
      <c r="BHA313" s="22"/>
      <c r="BHB313" s="22"/>
      <c r="BHC313" s="22"/>
      <c r="BHD313" s="22"/>
      <c r="BHE313" s="22"/>
      <c r="BHF313" s="22"/>
      <c r="BHG313" s="22"/>
      <c r="BHH313" s="22"/>
      <c r="BHI313" s="22"/>
      <c r="BHJ313" s="22"/>
      <c r="BHK313" s="22"/>
      <c r="BHL313" s="22"/>
      <c r="BHM313" s="22"/>
      <c r="BHN313" s="22"/>
      <c r="BHO313" s="22"/>
      <c r="BHP313" s="22"/>
      <c r="BHQ313" s="22"/>
      <c r="BHR313" s="22"/>
      <c r="BHS313" s="22"/>
      <c r="BHT313" s="22"/>
      <c r="BHU313" s="22"/>
      <c r="BHV313" s="22"/>
      <c r="BHW313" s="22"/>
      <c r="BHX313" s="22"/>
      <c r="BHY313" s="22"/>
      <c r="BHZ313" s="22"/>
      <c r="BIA313" s="22"/>
      <c r="BIB313" s="22"/>
      <c r="BIC313" s="22"/>
      <c r="BID313" s="22"/>
      <c r="BIE313" s="22"/>
      <c r="BIF313" s="22"/>
      <c r="BIG313" s="22"/>
      <c r="BIH313" s="22"/>
      <c r="BII313" s="22"/>
      <c r="BIJ313" s="22"/>
      <c r="BIK313" s="22"/>
      <c r="BIL313" s="22"/>
      <c r="BIM313" s="22"/>
      <c r="BIN313" s="22"/>
      <c r="BIO313" s="22"/>
      <c r="BIP313" s="22"/>
      <c r="BIQ313" s="22"/>
      <c r="BIR313" s="22"/>
      <c r="BIS313" s="22"/>
      <c r="BIT313" s="22"/>
      <c r="BIU313" s="22"/>
      <c r="BIV313" s="22"/>
      <c r="BIW313" s="22"/>
      <c r="BIX313" s="22"/>
      <c r="BIY313" s="22"/>
      <c r="BIZ313" s="22"/>
      <c r="BJA313" s="22"/>
      <c r="BJB313" s="22"/>
      <c r="BJC313" s="22"/>
      <c r="BJD313" s="22"/>
      <c r="BJE313" s="22"/>
      <c r="BJF313" s="22"/>
      <c r="BJG313" s="22"/>
      <c r="BJH313" s="22"/>
      <c r="BJI313" s="22"/>
      <c r="BJJ313" s="22"/>
      <c r="BJK313" s="22"/>
      <c r="BJL313" s="22"/>
      <c r="BJM313" s="22"/>
      <c r="BJN313" s="22"/>
      <c r="BJO313" s="22"/>
      <c r="BJP313" s="22"/>
      <c r="BJQ313" s="22"/>
      <c r="BJR313" s="22"/>
      <c r="BJS313" s="22"/>
      <c r="BJT313" s="22"/>
      <c r="BJU313" s="22"/>
      <c r="BJV313" s="22"/>
      <c r="BJW313" s="22"/>
      <c r="BJX313" s="22"/>
      <c r="BJY313" s="22"/>
      <c r="BJZ313" s="22"/>
      <c r="BKA313" s="22"/>
      <c r="BKB313" s="22"/>
      <c r="BKC313" s="22"/>
      <c r="BKD313" s="22"/>
      <c r="BKE313" s="22"/>
      <c r="BKF313" s="22"/>
      <c r="BKG313" s="22"/>
      <c r="BKH313" s="22"/>
      <c r="BKI313" s="22"/>
      <c r="BKJ313" s="22"/>
      <c r="BKK313" s="22"/>
      <c r="BKL313" s="22"/>
      <c r="BKM313" s="22"/>
      <c r="BKN313" s="22"/>
      <c r="BKO313" s="22"/>
      <c r="BKP313" s="22"/>
      <c r="BKQ313" s="22"/>
      <c r="BKR313" s="22"/>
      <c r="BKS313" s="22"/>
      <c r="BKT313" s="22"/>
      <c r="BKU313" s="22"/>
      <c r="BKV313" s="22"/>
      <c r="BKW313" s="22"/>
      <c r="BKX313" s="22"/>
      <c r="BKY313" s="22"/>
      <c r="BKZ313" s="22"/>
      <c r="BLA313" s="22"/>
      <c r="BLB313" s="22"/>
      <c r="BLC313" s="22"/>
      <c r="BLD313" s="22"/>
      <c r="BLE313" s="22"/>
      <c r="BLF313" s="22"/>
      <c r="BLG313" s="22"/>
      <c r="BLH313" s="22"/>
      <c r="BLI313" s="22"/>
      <c r="BLJ313" s="22"/>
      <c r="BLK313" s="22"/>
      <c r="BLL313" s="22"/>
      <c r="BLM313" s="22"/>
      <c r="BLN313" s="22"/>
      <c r="BLO313" s="22"/>
      <c r="BLP313" s="22"/>
      <c r="BLQ313" s="22"/>
      <c r="BLR313" s="22"/>
      <c r="BLS313" s="22"/>
      <c r="BLT313" s="22"/>
      <c r="BLU313" s="22"/>
      <c r="BLV313" s="22"/>
      <c r="BLW313" s="22"/>
      <c r="BLX313" s="22"/>
      <c r="BLY313" s="22"/>
      <c r="BLZ313" s="22"/>
      <c r="BMA313" s="22"/>
      <c r="BMB313" s="22"/>
      <c r="BMC313" s="22"/>
      <c r="BMD313" s="22"/>
      <c r="BME313" s="22"/>
      <c r="BMF313" s="22"/>
      <c r="BMG313" s="22"/>
      <c r="BMH313" s="22"/>
      <c r="BMI313" s="22"/>
      <c r="BMJ313" s="22"/>
      <c r="BMK313" s="22"/>
      <c r="BML313" s="22"/>
      <c r="BMM313" s="22"/>
      <c r="BMN313" s="22"/>
      <c r="BMO313" s="22"/>
      <c r="BMP313" s="22"/>
      <c r="BMQ313" s="22"/>
      <c r="BMR313" s="22"/>
      <c r="BMS313" s="22"/>
      <c r="BMT313" s="22"/>
      <c r="BMU313" s="22"/>
      <c r="BMV313" s="22"/>
      <c r="BMW313" s="22"/>
      <c r="BMX313" s="22"/>
      <c r="BMY313" s="22"/>
      <c r="BMZ313" s="22"/>
      <c r="BNA313" s="22"/>
      <c r="BNB313" s="22"/>
      <c r="BNC313" s="22"/>
      <c r="BND313" s="22"/>
      <c r="BNE313" s="22"/>
      <c r="BNF313" s="22"/>
      <c r="BNG313" s="22"/>
      <c r="BNH313" s="22"/>
      <c r="BNI313" s="22"/>
      <c r="BNJ313" s="22"/>
      <c r="BNK313" s="22"/>
      <c r="BNL313" s="22"/>
      <c r="BNM313" s="22"/>
      <c r="BNN313" s="22"/>
      <c r="BNO313" s="22"/>
      <c r="BNP313" s="22"/>
      <c r="BNQ313" s="22"/>
      <c r="BNR313" s="22"/>
      <c r="BNS313" s="22"/>
      <c r="BNT313" s="22"/>
      <c r="BNU313" s="22"/>
      <c r="BNV313" s="22"/>
      <c r="BNW313" s="22"/>
      <c r="BNX313" s="22"/>
      <c r="BNY313" s="22"/>
      <c r="BNZ313" s="22"/>
      <c r="BOA313" s="22"/>
      <c r="BOB313" s="22"/>
      <c r="BOC313" s="22"/>
      <c r="BOD313" s="22"/>
      <c r="BOE313" s="22"/>
      <c r="BOF313" s="22"/>
      <c r="BOG313" s="22"/>
      <c r="BOH313" s="22"/>
      <c r="BOI313" s="22"/>
      <c r="BOJ313" s="22"/>
      <c r="BOK313" s="22"/>
      <c r="BOL313" s="22"/>
      <c r="BOM313" s="22"/>
      <c r="BON313" s="22"/>
      <c r="BOO313" s="22"/>
      <c r="BOP313" s="22"/>
      <c r="BOQ313" s="22"/>
      <c r="BOR313" s="22"/>
      <c r="BOS313" s="22"/>
      <c r="BOT313" s="22"/>
      <c r="BOU313" s="22"/>
      <c r="BOV313" s="22"/>
      <c r="BOW313" s="22"/>
      <c r="BOX313" s="22"/>
      <c r="BOY313" s="22"/>
      <c r="BOZ313" s="22"/>
      <c r="BPA313" s="22"/>
      <c r="BPB313" s="22"/>
      <c r="BPC313" s="22"/>
      <c r="BPD313" s="22"/>
      <c r="BPE313" s="22"/>
      <c r="BPF313" s="22"/>
      <c r="BPG313" s="22"/>
      <c r="BPH313" s="22"/>
      <c r="BPI313" s="22"/>
      <c r="BPJ313" s="22"/>
      <c r="BPK313" s="22"/>
      <c r="BPL313" s="22"/>
      <c r="BPM313" s="22"/>
      <c r="BPN313" s="22"/>
      <c r="BPO313" s="22"/>
      <c r="BPP313" s="22"/>
      <c r="BPQ313" s="22"/>
      <c r="BPR313" s="22"/>
      <c r="BPS313" s="22"/>
      <c r="BPT313" s="22"/>
      <c r="BPU313" s="22"/>
      <c r="BPV313" s="22"/>
      <c r="BPW313" s="22"/>
      <c r="BPX313" s="22"/>
      <c r="BPY313" s="22"/>
      <c r="BPZ313" s="22"/>
      <c r="BQA313" s="22"/>
      <c r="BQB313" s="22"/>
      <c r="BQC313" s="22"/>
      <c r="BQD313" s="22"/>
      <c r="BQE313" s="22"/>
      <c r="BQF313" s="22"/>
      <c r="BQG313" s="22"/>
      <c r="BQH313" s="22"/>
      <c r="BQI313" s="22"/>
      <c r="BQJ313" s="22"/>
      <c r="BQK313" s="22"/>
      <c r="BQL313" s="22"/>
      <c r="BQM313" s="22"/>
      <c r="BQN313" s="22"/>
      <c r="BQO313" s="22"/>
      <c r="BQP313" s="22"/>
      <c r="BQQ313" s="22"/>
      <c r="BQR313" s="22"/>
      <c r="BQS313" s="22"/>
      <c r="BQT313" s="22"/>
      <c r="BQU313" s="22"/>
      <c r="BQV313" s="22"/>
      <c r="BQW313" s="22"/>
      <c r="BQX313" s="22"/>
      <c r="BQY313" s="22"/>
      <c r="BQZ313" s="22"/>
      <c r="BRA313" s="22"/>
      <c r="BRB313" s="22"/>
      <c r="BRC313" s="22"/>
      <c r="BRD313" s="22"/>
      <c r="BRE313" s="22"/>
      <c r="BRF313" s="22"/>
      <c r="BRG313" s="22"/>
      <c r="BRH313" s="22"/>
      <c r="BRI313" s="22"/>
      <c r="BRJ313" s="22"/>
      <c r="BRK313" s="22"/>
      <c r="BRL313" s="22"/>
      <c r="BRM313" s="22"/>
      <c r="BRN313" s="22"/>
      <c r="BRO313" s="22"/>
      <c r="BRP313" s="22"/>
      <c r="BRQ313" s="22"/>
      <c r="BRR313" s="22"/>
      <c r="BRS313" s="22"/>
      <c r="BRT313" s="22"/>
      <c r="BRU313" s="22"/>
      <c r="BRV313" s="22"/>
      <c r="BRW313" s="22"/>
      <c r="BRX313" s="22"/>
      <c r="BRY313" s="22"/>
      <c r="BRZ313" s="22"/>
      <c r="BSA313" s="22"/>
      <c r="BSB313" s="22"/>
      <c r="BSC313" s="22"/>
      <c r="BSD313" s="22"/>
      <c r="BSE313" s="22"/>
      <c r="BSF313" s="22"/>
      <c r="BSG313" s="22"/>
      <c r="BSH313" s="22"/>
      <c r="BSI313" s="22"/>
      <c r="BSJ313" s="22"/>
      <c r="BSK313" s="22"/>
      <c r="BSL313" s="22"/>
      <c r="BSM313" s="22"/>
      <c r="BSN313" s="22"/>
      <c r="BSO313" s="22"/>
      <c r="BSP313" s="22"/>
      <c r="BSQ313" s="22"/>
      <c r="BSR313" s="22"/>
      <c r="BSS313" s="22"/>
      <c r="BST313" s="22"/>
      <c r="BSU313" s="22"/>
      <c r="BSV313" s="22"/>
      <c r="BSW313" s="22"/>
      <c r="BSX313" s="22"/>
      <c r="BSY313" s="22"/>
      <c r="BSZ313" s="22"/>
      <c r="BTA313" s="22"/>
      <c r="BTB313" s="22"/>
      <c r="BTC313" s="22"/>
      <c r="BTD313" s="22"/>
      <c r="BTE313" s="22"/>
      <c r="BTF313" s="22"/>
      <c r="BTG313" s="22"/>
      <c r="BTH313" s="22"/>
      <c r="BTI313" s="22"/>
      <c r="BTJ313" s="22"/>
      <c r="BTK313" s="22"/>
      <c r="BTL313" s="22"/>
      <c r="BTM313" s="22"/>
      <c r="BTN313" s="22"/>
      <c r="BTO313" s="22"/>
      <c r="BTP313" s="22"/>
      <c r="BTQ313" s="22"/>
      <c r="BTR313" s="22"/>
      <c r="BTS313" s="22"/>
      <c r="BTT313" s="22"/>
      <c r="BTU313" s="22"/>
      <c r="BTV313" s="22"/>
      <c r="BTW313" s="22"/>
      <c r="BTX313" s="22"/>
      <c r="BTY313" s="22"/>
      <c r="BTZ313" s="22"/>
      <c r="BUA313" s="22"/>
      <c r="BUB313" s="22"/>
      <c r="BUC313" s="22"/>
      <c r="BUD313" s="22"/>
      <c r="BUE313" s="22"/>
      <c r="BUF313" s="22"/>
      <c r="BUG313" s="22"/>
      <c r="BUH313" s="22"/>
      <c r="BUI313" s="22"/>
      <c r="BUJ313" s="22"/>
      <c r="BUK313" s="22"/>
      <c r="BUL313" s="22"/>
      <c r="BUM313" s="22"/>
      <c r="BUN313" s="22"/>
      <c r="BUO313" s="22"/>
      <c r="BUP313" s="22"/>
      <c r="BUQ313" s="22"/>
      <c r="BUR313" s="22"/>
      <c r="BUS313" s="22"/>
      <c r="BUT313" s="22"/>
      <c r="BUU313" s="22"/>
      <c r="BUV313" s="22"/>
      <c r="BUW313" s="22"/>
      <c r="BUX313" s="22"/>
      <c r="BUY313" s="22"/>
      <c r="BUZ313" s="22"/>
      <c r="BVA313" s="22"/>
      <c r="BVB313" s="22"/>
      <c r="BVC313" s="22"/>
      <c r="BVD313" s="22"/>
      <c r="BVE313" s="22"/>
      <c r="BVF313" s="22"/>
      <c r="BVG313" s="22"/>
      <c r="BVH313" s="22"/>
      <c r="BVI313" s="22"/>
      <c r="BVJ313" s="22"/>
      <c r="BVK313" s="22"/>
      <c r="BVL313" s="22"/>
      <c r="BVM313" s="22"/>
      <c r="BVN313" s="22"/>
      <c r="BVO313" s="22"/>
      <c r="BVP313" s="22"/>
      <c r="BVQ313" s="22"/>
      <c r="BVR313" s="22"/>
      <c r="BVS313" s="22"/>
      <c r="BVT313" s="22"/>
      <c r="BVU313" s="22"/>
      <c r="BVV313" s="22"/>
      <c r="BVW313" s="22"/>
      <c r="BVX313" s="22"/>
      <c r="BVY313" s="22"/>
      <c r="BVZ313" s="22"/>
      <c r="BWA313" s="22"/>
      <c r="BWB313" s="22"/>
      <c r="BWC313" s="22"/>
      <c r="BWD313" s="22"/>
      <c r="BWE313" s="22"/>
      <c r="BWF313" s="22"/>
      <c r="BWG313" s="22"/>
      <c r="BWH313" s="22"/>
      <c r="BWI313" s="22"/>
      <c r="BWJ313" s="22"/>
      <c r="BWK313" s="22"/>
      <c r="BWL313" s="22"/>
      <c r="BWM313" s="22"/>
      <c r="BWN313" s="22"/>
      <c r="BWO313" s="22"/>
      <c r="BWP313" s="22"/>
      <c r="BWQ313" s="22"/>
      <c r="BWR313" s="22"/>
      <c r="BWS313" s="22"/>
      <c r="BWT313" s="22"/>
      <c r="BWU313" s="22"/>
      <c r="BWV313" s="22"/>
      <c r="BWW313" s="22"/>
      <c r="BWX313" s="22"/>
      <c r="BWY313" s="22"/>
      <c r="BWZ313" s="22"/>
      <c r="BXA313" s="22"/>
      <c r="BXB313" s="22"/>
      <c r="BXC313" s="22"/>
      <c r="BXD313" s="22"/>
      <c r="BXE313" s="22"/>
      <c r="BXF313" s="22"/>
      <c r="BXG313" s="22"/>
      <c r="BXH313" s="22"/>
      <c r="BXI313" s="22"/>
      <c r="BXJ313" s="22"/>
      <c r="BXK313" s="22"/>
      <c r="BXL313" s="22"/>
      <c r="BXM313" s="22"/>
      <c r="BXN313" s="22"/>
      <c r="BXO313" s="22"/>
      <c r="BXP313" s="22"/>
      <c r="BXQ313" s="22"/>
      <c r="BXR313" s="22"/>
      <c r="BXS313" s="22"/>
      <c r="BXT313" s="22"/>
      <c r="BXU313" s="22"/>
      <c r="BXV313" s="22"/>
      <c r="BXW313" s="22"/>
      <c r="BXX313" s="22"/>
      <c r="BXY313" s="22"/>
      <c r="BXZ313" s="22"/>
      <c r="BYA313" s="22"/>
      <c r="BYB313" s="22"/>
      <c r="BYC313" s="22"/>
      <c r="BYD313" s="22"/>
      <c r="BYE313" s="22"/>
      <c r="BYF313" s="22"/>
      <c r="BYG313" s="22"/>
      <c r="BYH313" s="22"/>
      <c r="BYI313" s="22"/>
      <c r="BYJ313" s="22"/>
      <c r="BYK313" s="22"/>
      <c r="BYL313" s="22"/>
      <c r="BYM313" s="22"/>
      <c r="BYN313" s="22"/>
      <c r="BYO313" s="22"/>
      <c r="BYP313" s="22"/>
      <c r="BYQ313" s="22"/>
      <c r="BYR313" s="22"/>
      <c r="BYS313" s="22"/>
      <c r="BYT313" s="22"/>
      <c r="BYU313" s="22"/>
      <c r="BYV313" s="22"/>
      <c r="BYW313" s="22"/>
      <c r="BYX313" s="22"/>
      <c r="BYY313" s="22"/>
      <c r="BYZ313" s="22"/>
      <c r="BZA313" s="22"/>
      <c r="BZB313" s="22"/>
      <c r="BZC313" s="22"/>
      <c r="BZD313" s="22"/>
      <c r="BZE313" s="22"/>
      <c r="BZF313" s="22"/>
      <c r="BZG313" s="22"/>
      <c r="BZH313" s="22"/>
      <c r="BZI313" s="22"/>
      <c r="BZJ313" s="22"/>
      <c r="BZK313" s="22"/>
      <c r="BZL313" s="22"/>
      <c r="BZM313" s="22"/>
      <c r="BZN313" s="22"/>
      <c r="BZO313" s="22"/>
      <c r="BZP313" s="22"/>
      <c r="BZQ313" s="22"/>
      <c r="BZR313" s="22"/>
      <c r="BZS313" s="22"/>
      <c r="BZT313" s="22"/>
      <c r="BZU313" s="22"/>
      <c r="BZV313" s="22"/>
      <c r="BZW313" s="22"/>
      <c r="BZX313" s="22"/>
      <c r="BZY313" s="22"/>
      <c r="BZZ313" s="22"/>
      <c r="CAA313" s="22"/>
      <c r="CAB313" s="22"/>
      <c r="CAC313" s="22"/>
      <c r="CAD313" s="22"/>
      <c r="CAE313" s="22"/>
      <c r="CAF313" s="22"/>
      <c r="CAG313" s="22"/>
      <c r="CAH313" s="22"/>
      <c r="CAI313" s="22"/>
      <c r="CAJ313" s="22"/>
      <c r="CAK313" s="22"/>
      <c r="CAL313" s="22"/>
      <c r="CAM313" s="22"/>
      <c r="CAN313" s="22"/>
      <c r="CAO313" s="22"/>
      <c r="CAP313" s="22"/>
      <c r="CAQ313" s="22"/>
      <c r="CAR313" s="22"/>
      <c r="CAS313" s="22"/>
      <c r="CAT313" s="22"/>
      <c r="CAU313" s="22"/>
      <c r="CAV313" s="22"/>
      <c r="CAW313" s="22"/>
      <c r="CAX313" s="22"/>
      <c r="CAY313" s="22"/>
      <c r="CAZ313" s="22"/>
      <c r="CBA313" s="22"/>
      <c r="CBB313" s="22"/>
      <c r="CBC313" s="22"/>
      <c r="CBD313" s="22"/>
      <c r="CBE313" s="22"/>
      <c r="CBF313" s="22"/>
      <c r="CBG313" s="22"/>
      <c r="CBH313" s="22"/>
      <c r="CBI313" s="22"/>
      <c r="CBJ313" s="22"/>
      <c r="CBK313" s="22"/>
      <c r="CBL313" s="22"/>
      <c r="CBM313" s="22"/>
      <c r="CBN313" s="22"/>
      <c r="CBO313" s="22"/>
      <c r="CBP313" s="22"/>
      <c r="CBQ313" s="22"/>
      <c r="CBR313" s="22"/>
      <c r="CBS313" s="22"/>
      <c r="CBT313" s="22"/>
      <c r="CBU313" s="22"/>
      <c r="CBV313" s="22"/>
      <c r="CBW313" s="22"/>
      <c r="CBX313" s="22"/>
      <c r="CBY313" s="22"/>
      <c r="CBZ313" s="22"/>
      <c r="CCA313" s="22"/>
      <c r="CCB313" s="22"/>
      <c r="CCC313" s="22"/>
      <c r="CCD313" s="22"/>
      <c r="CCE313" s="22"/>
      <c r="CCF313" s="22"/>
      <c r="CCG313" s="22"/>
      <c r="CCH313" s="22"/>
      <c r="CCI313" s="22"/>
      <c r="CCJ313" s="22"/>
      <c r="CCK313" s="22"/>
      <c r="CCL313" s="22"/>
      <c r="CCM313" s="22"/>
      <c r="CCN313" s="22"/>
      <c r="CCO313" s="22"/>
      <c r="CCP313" s="22"/>
      <c r="CCQ313" s="22"/>
      <c r="CCR313" s="22"/>
      <c r="CCS313" s="22"/>
      <c r="CCT313" s="22"/>
      <c r="CCU313" s="22"/>
      <c r="CCV313" s="22"/>
      <c r="CCW313" s="22"/>
      <c r="CCX313" s="22"/>
      <c r="CCY313" s="22"/>
      <c r="CCZ313" s="22"/>
      <c r="CDA313" s="22"/>
      <c r="CDB313" s="22"/>
      <c r="CDC313" s="22"/>
      <c r="CDD313" s="22"/>
      <c r="CDE313" s="22"/>
      <c r="CDF313" s="22"/>
      <c r="CDG313" s="22"/>
      <c r="CDH313" s="22"/>
      <c r="CDI313" s="22"/>
      <c r="CDJ313" s="22"/>
      <c r="CDK313" s="22"/>
      <c r="CDL313" s="22"/>
      <c r="CDM313" s="22"/>
      <c r="CDN313" s="22"/>
      <c r="CDO313" s="22"/>
      <c r="CDP313" s="22"/>
      <c r="CDQ313" s="22"/>
      <c r="CDR313" s="22"/>
      <c r="CDS313" s="22"/>
      <c r="CDT313" s="22"/>
      <c r="CDU313" s="22"/>
      <c r="CDV313" s="22"/>
      <c r="CDW313" s="22"/>
      <c r="CDX313" s="22"/>
      <c r="CDY313" s="22"/>
      <c r="CDZ313" s="22"/>
      <c r="CEA313" s="22"/>
      <c r="CEB313" s="22"/>
      <c r="CEC313" s="22"/>
      <c r="CED313" s="22"/>
      <c r="CEE313" s="22"/>
      <c r="CEF313" s="22"/>
      <c r="CEG313" s="22"/>
      <c r="CEH313" s="22"/>
      <c r="CEI313" s="22"/>
      <c r="CEJ313" s="22"/>
      <c r="CEK313" s="22"/>
      <c r="CEL313" s="22"/>
      <c r="CEM313" s="22"/>
      <c r="CEN313" s="22"/>
      <c r="CEO313" s="22"/>
      <c r="CEP313" s="22"/>
      <c r="CEQ313" s="22"/>
      <c r="CER313" s="22"/>
      <c r="CES313" s="22"/>
      <c r="CET313" s="22"/>
      <c r="CEU313" s="22"/>
      <c r="CEV313" s="22"/>
      <c r="CEW313" s="22"/>
      <c r="CEX313" s="22"/>
      <c r="CEY313" s="22"/>
      <c r="CEZ313" s="22"/>
      <c r="CFA313" s="22"/>
      <c r="CFB313" s="22"/>
      <c r="CFC313" s="22"/>
      <c r="CFD313" s="22"/>
      <c r="CFE313" s="22"/>
      <c r="CFF313" s="22"/>
      <c r="CFG313" s="22"/>
      <c r="CFH313" s="22"/>
      <c r="CFI313" s="22"/>
      <c r="CFJ313" s="22"/>
      <c r="CFK313" s="22"/>
      <c r="CFL313" s="22"/>
      <c r="CFM313" s="22"/>
      <c r="CFN313" s="22"/>
      <c r="CFO313" s="22"/>
      <c r="CFP313" s="22"/>
      <c r="CFQ313" s="22"/>
      <c r="CFR313" s="22"/>
      <c r="CFS313" s="22"/>
      <c r="CFT313" s="22"/>
      <c r="CFU313" s="22"/>
      <c r="CFV313" s="22"/>
      <c r="CFW313" s="22"/>
      <c r="CFX313" s="22"/>
      <c r="CFY313" s="22"/>
      <c r="CFZ313" s="22"/>
      <c r="CGA313" s="22"/>
      <c r="CGB313" s="22"/>
      <c r="CGC313" s="22"/>
      <c r="CGD313" s="22"/>
      <c r="CGE313" s="22"/>
      <c r="CGF313" s="22"/>
      <c r="CGG313" s="22"/>
      <c r="CGH313" s="22"/>
      <c r="CGI313" s="22"/>
      <c r="CGJ313" s="22"/>
      <c r="CGK313" s="22"/>
      <c r="CGL313" s="22"/>
      <c r="CGM313" s="22"/>
      <c r="CGN313" s="22"/>
      <c r="CGO313" s="22"/>
      <c r="CGP313" s="22"/>
      <c r="CGQ313" s="22"/>
      <c r="CGR313" s="22"/>
      <c r="CGS313" s="22"/>
      <c r="CGT313" s="22"/>
      <c r="CGU313" s="22"/>
      <c r="CGV313" s="22"/>
      <c r="CGW313" s="22"/>
      <c r="CGX313" s="22"/>
      <c r="CGY313" s="22"/>
      <c r="CGZ313" s="22"/>
      <c r="CHA313" s="22"/>
      <c r="CHB313" s="22"/>
      <c r="CHC313" s="22"/>
      <c r="CHD313" s="22"/>
      <c r="CHE313" s="22"/>
      <c r="CHF313" s="22"/>
      <c r="CHG313" s="22"/>
      <c r="CHH313" s="22"/>
      <c r="CHI313" s="22"/>
      <c r="CHJ313" s="22"/>
      <c r="CHK313" s="22"/>
      <c r="CHL313" s="22"/>
      <c r="CHM313" s="22"/>
      <c r="CHN313" s="22"/>
      <c r="CHO313" s="22"/>
      <c r="CHP313" s="22"/>
      <c r="CHQ313" s="22"/>
      <c r="CHR313" s="22"/>
      <c r="CHS313" s="22"/>
      <c r="CHT313" s="22"/>
      <c r="CHU313" s="22"/>
      <c r="CHV313" s="22"/>
      <c r="CHW313" s="22"/>
      <c r="CHX313" s="22"/>
      <c r="CHY313" s="22"/>
      <c r="CHZ313" s="22"/>
      <c r="CIA313" s="22"/>
      <c r="CIB313" s="22"/>
      <c r="CIC313" s="22"/>
      <c r="CID313" s="22"/>
      <c r="CIE313" s="22"/>
      <c r="CIF313" s="22"/>
      <c r="CIG313" s="22"/>
      <c r="CIH313" s="22"/>
      <c r="CII313" s="22"/>
      <c r="CIJ313" s="22"/>
      <c r="CIK313" s="22"/>
      <c r="CIL313" s="22"/>
      <c r="CIM313" s="22"/>
      <c r="CIN313" s="22"/>
      <c r="CIO313" s="22"/>
      <c r="CIP313" s="22"/>
      <c r="CIQ313" s="22"/>
      <c r="CIR313" s="22"/>
      <c r="CIS313" s="22"/>
      <c r="CIT313" s="22"/>
      <c r="CIU313" s="22"/>
      <c r="CIV313" s="22"/>
      <c r="CIW313" s="22"/>
      <c r="CIX313" s="22"/>
      <c r="CIY313" s="22"/>
      <c r="CIZ313" s="22"/>
      <c r="CJA313" s="22"/>
      <c r="CJB313" s="22"/>
      <c r="CJC313" s="22"/>
      <c r="CJD313" s="22"/>
      <c r="CJE313" s="22"/>
      <c r="CJF313" s="22"/>
      <c r="CJG313" s="22"/>
      <c r="CJH313" s="22"/>
      <c r="CJI313" s="22"/>
      <c r="CJJ313" s="22"/>
      <c r="CJK313" s="22"/>
      <c r="CJL313" s="22"/>
      <c r="CJM313" s="22"/>
      <c r="CJN313" s="22"/>
      <c r="CJO313" s="22"/>
      <c r="CJP313" s="22"/>
      <c r="CJQ313" s="22"/>
      <c r="CJR313" s="22"/>
      <c r="CJS313" s="22"/>
      <c r="CJT313" s="22"/>
      <c r="CJU313" s="22"/>
      <c r="CJV313" s="22"/>
      <c r="CJW313" s="22"/>
      <c r="CJX313" s="22"/>
      <c r="CJY313" s="22"/>
      <c r="CJZ313" s="22"/>
      <c r="CKA313" s="22"/>
      <c r="CKB313" s="22"/>
      <c r="CKC313" s="22"/>
      <c r="CKD313" s="22"/>
      <c r="CKE313" s="22"/>
      <c r="CKF313" s="22"/>
      <c r="CKG313" s="22"/>
      <c r="CKH313" s="22"/>
      <c r="CKI313" s="22"/>
      <c r="CKJ313" s="22"/>
      <c r="CKK313" s="22"/>
      <c r="CKL313" s="22"/>
      <c r="CKM313" s="22"/>
      <c r="CKN313" s="22"/>
      <c r="CKO313" s="22"/>
      <c r="CKP313" s="22"/>
      <c r="CKQ313" s="22"/>
      <c r="CKR313" s="22"/>
      <c r="CKS313" s="22"/>
      <c r="CKT313" s="22"/>
      <c r="CKU313" s="22"/>
      <c r="CKV313" s="22"/>
      <c r="CKW313" s="22"/>
      <c r="CKX313" s="22"/>
      <c r="CKY313" s="22"/>
      <c r="CKZ313" s="22"/>
      <c r="CLA313" s="22"/>
      <c r="CLB313" s="22"/>
      <c r="CLC313" s="22"/>
      <c r="CLD313" s="22"/>
      <c r="CLE313" s="22"/>
      <c r="CLF313" s="22"/>
      <c r="CLG313" s="22"/>
      <c r="CLH313" s="22"/>
      <c r="CLI313" s="22"/>
      <c r="CLJ313" s="22"/>
      <c r="CLK313" s="22"/>
      <c r="CLL313" s="22"/>
      <c r="CLM313" s="22"/>
      <c r="CLN313" s="22"/>
      <c r="CLO313" s="22"/>
      <c r="CLP313" s="22"/>
      <c r="CLQ313" s="22"/>
      <c r="CLR313" s="22"/>
      <c r="CLS313" s="22"/>
      <c r="CLT313" s="22"/>
      <c r="CLU313" s="22"/>
      <c r="CLV313" s="22"/>
      <c r="CLW313" s="22"/>
      <c r="CLX313" s="22"/>
      <c r="CLY313" s="22"/>
      <c r="CLZ313" s="22"/>
      <c r="CMA313" s="22"/>
      <c r="CMB313" s="22"/>
      <c r="CMC313" s="22"/>
      <c r="CMD313" s="22"/>
      <c r="CME313" s="22"/>
      <c r="CMF313" s="22"/>
      <c r="CMG313" s="22"/>
      <c r="CMH313" s="22"/>
      <c r="CMI313" s="22"/>
      <c r="CMJ313" s="22"/>
      <c r="CMK313" s="22"/>
      <c r="CML313" s="22"/>
      <c r="CMM313" s="22"/>
      <c r="CMN313" s="22"/>
      <c r="CMO313" s="22"/>
      <c r="CMP313" s="22"/>
      <c r="CMQ313" s="22"/>
      <c r="CMR313" s="22"/>
      <c r="CMS313" s="22"/>
      <c r="CMT313" s="22"/>
      <c r="CMU313" s="22"/>
      <c r="CMV313" s="22"/>
      <c r="CMW313" s="22"/>
      <c r="CMX313" s="22"/>
      <c r="CMY313" s="22"/>
      <c r="CMZ313" s="22"/>
      <c r="CNA313" s="22"/>
      <c r="CNB313" s="22"/>
      <c r="CNC313" s="22"/>
      <c r="CND313" s="22"/>
      <c r="CNE313" s="22"/>
      <c r="CNF313" s="22"/>
      <c r="CNG313" s="22"/>
      <c r="CNH313" s="22"/>
      <c r="CNI313" s="22"/>
      <c r="CNJ313" s="22"/>
      <c r="CNK313" s="22"/>
      <c r="CNL313" s="22"/>
      <c r="CNM313" s="22"/>
      <c r="CNN313" s="22"/>
      <c r="CNO313" s="22"/>
      <c r="CNP313" s="22"/>
      <c r="CNQ313" s="22"/>
      <c r="CNR313" s="22"/>
      <c r="CNS313" s="22"/>
      <c r="CNT313" s="22"/>
      <c r="CNU313" s="22"/>
      <c r="CNV313" s="22"/>
      <c r="CNW313" s="22"/>
      <c r="CNX313" s="22"/>
      <c r="CNY313" s="22"/>
      <c r="CNZ313" s="22"/>
      <c r="COA313" s="22"/>
      <c r="COB313" s="22"/>
      <c r="COC313" s="22"/>
      <c r="COD313" s="22"/>
      <c r="COE313" s="22"/>
      <c r="COF313" s="22"/>
      <c r="COG313" s="22"/>
      <c r="COH313" s="22"/>
      <c r="COI313" s="22"/>
      <c r="COJ313" s="22"/>
      <c r="COK313" s="22"/>
      <c r="COL313" s="22"/>
      <c r="COM313" s="22"/>
      <c r="CON313" s="22"/>
      <c r="COO313" s="22"/>
      <c r="COP313" s="22"/>
      <c r="COQ313" s="22"/>
      <c r="COR313" s="22"/>
      <c r="COS313" s="22"/>
      <c r="COT313" s="22"/>
      <c r="COU313" s="22"/>
      <c r="COV313" s="22"/>
      <c r="COW313" s="22"/>
      <c r="COX313" s="22"/>
      <c r="COY313" s="22"/>
      <c r="COZ313" s="22"/>
      <c r="CPA313" s="22"/>
      <c r="CPB313" s="22"/>
      <c r="CPC313" s="22"/>
      <c r="CPD313" s="22"/>
      <c r="CPE313" s="22"/>
      <c r="CPF313" s="22"/>
      <c r="CPG313" s="22"/>
      <c r="CPH313" s="22"/>
      <c r="CPI313" s="22"/>
      <c r="CPJ313" s="22"/>
      <c r="CPK313" s="22"/>
      <c r="CPL313" s="22"/>
      <c r="CPM313" s="22"/>
      <c r="CPN313" s="22"/>
      <c r="CPO313" s="22"/>
      <c r="CPP313" s="22"/>
      <c r="CPQ313" s="22"/>
      <c r="CPR313" s="22"/>
      <c r="CPS313" s="22"/>
      <c r="CPT313" s="22"/>
      <c r="CPU313" s="22"/>
      <c r="CPV313" s="22"/>
      <c r="CPW313" s="22"/>
      <c r="CPX313" s="22"/>
      <c r="CPY313" s="22"/>
      <c r="CPZ313" s="22"/>
      <c r="CQA313" s="22"/>
      <c r="CQB313" s="22"/>
      <c r="CQC313" s="22"/>
      <c r="CQD313" s="22"/>
      <c r="CQE313" s="22"/>
      <c r="CQF313" s="22"/>
      <c r="CQG313" s="22"/>
      <c r="CQH313" s="22"/>
      <c r="CQI313" s="22"/>
      <c r="CQJ313" s="22"/>
      <c r="CQK313" s="22"/>
      <c r="CQL313" s="22"/>
      <c r="CQM313" s="22"/>
      <c r="CQN313" s="22"/>
      <c r="CQO313" s="22"/>
      <c r="CQP313" s="22"/>
      <c r="CQQ313" s="22"/>
      <c r="CQR313" s="22"/>
      <c r="CQS313" s="22"/>
      <c r="CQT313" s="22"/>
      <c r="CQU313" s="22"/>
      <c r="CQV313" s="22"/>
      <c r="CQW313" s="22"/>
      <c r="CQX313" s="22"/>
      <c r="CQY313" s="22"/>
      <c r="CQZ313" s="22"/>
      <c r="CRA313" s="22"/>
      <c r="CRB313" s="22"/>
      <c r="CRC313" s="22"/>
      <c r="CRD313" s="22"/>
      <c r="CRE313" s="22"/>
      <c r="CRF313" s="22"/>
      <c r="CRG313" s="22"/>
      <c r="CRH313" s="22"/>
      <c r="CRI313" s="22"/>
      <c r="CRJ313" s="22"/>
      <c r="CRK313" s="22"/>
      <c r="CRL313" s="22"/>
      <c r="CRM313" s="22"/>
      <c r="CRN313" s="22"/>
      <c r="CRO313" s="22"/>
      <c r="CRP313" s="22"/>
      <c r="CRQ313" s="22"/>
      <c r="CRR313" s="22"/>
      <c r="CRS313" s="22"/>
      <c r="CRT313" s="22"/>
      <c r="CRU313" s="22"/>
      <c r="CRV313" s="22"/>
      <c r="CRW313" s="22"/>
      <c r="CRX313" s="22"/>
      <c r="CRY313" s="22"/>
      <c r="CRZ313" s="22"/>
      <c r="CSA313" s="22"/>
      <c r="CSB313" s="22"/>
      <c r="CSC313" s="22"/>
      <c r="CSD313" s="22"/>
      <c r="CSE313" s="22"/>
      <c r="CSF313" s="22"/>
      <c r="CSG313" s="22"/>
      <c r="CSH313" s="22"/>
      <c r="CSI313" s="22"/>
      <c r="CSJ313" s="22"/>
      <c r="CSK313" s="22"/>
      <c r="CSL313" s="22"/>
      <c r="CSM313" s="22"/>
      <c r="CSN313" s="22"/>
      <c r="CSO313" s="22"/>
      <c r="CSP313" s="22"/>
      <c r="CSQ313" s="22"/>
      <c r="CSR313" s="22"/>
      <c r="CSS313" s="22"/>
      <c r="CST313" s="22"/>
      <c r="CSU313" s="22"/>
      <c r="CSV313" s="22"/>
      <c r="CSW313" s="22"/>
      <c r="CSX313" s="22"/>
      <c r="CSY313" s="22"/>
      <c r="CSZ313" s="22"/>
      <c r="CTA313" s="22"/>
      <c r="CTB313" s="22"/>
      <c r="CTC313" s="22"/>
      <c r="CTD313" s="22"/>
      <c r="CTE313" s="22"/>
      <c r="CTF313" s="22"/>
      <c r="CTG313" s="22"/>
      <c r="CTH313" s="22"/>
      <c r="CTI313" s="22"/>
      <c r="CTJ313" s="22"/>
      <c r="CTK313" s="22"/>
      <c r="CTL313" s="22"/>
      <c r="CTM313" s="22"/>
      <c r="CTN313" s="22"/>
      <c r="CTO313" s="22"/>
      <c r="CTP313" s="22"/>
      <c r="CTQ313" s="22"/>
      <c r="CTR313" s="22"/>
      <c r="CTS313" s="22"/>
      <c r="CTT313" s="22"/>
      <c r="CTU313" s="22"/>
      <c r="CTV313" s="22"/>
      <c r="CTW313" s="22"/>
      <c r="CTX313" s="22"/>
      <c r="CTY313" s="22"/>
      <c r="CTZ313" s="22"/>
      <c r="CUA313" s="22"/>
      <c r="CUB313" s="22"/>
      <c r="CUC313" s="22"/>
      <c r="CUD313" s="22"/>
      <c r="CUE313" s="22"/>
      <c r="CUF313" s="22"/>
      <c r="CUG313" s="22"/>
      <c r="CUH313" s="22"/>
      <c r="CUI313" s="22"/>
      <c r="CUJ313" s="22"/>
      <c r="CUK313" s="22"/>
      <c r="CUL313" s="22"/>
      <c r="CUM313" s="22"/>
      <c r="CUN313" s="22"/>
      <c r="CUO313" s="22"/>
      <c r="CUP313" s="22"/>
      <c r="CUQ313" s="22"/>
      <c r="CUR313" s="22"/>
      <c r="CUS313" s="22"/>
      <c r="CUT313" s="22"/>
      <c r="CUU313" s="22"/>
      <c r="CUV313" s="22"/>
      <c r="CUW313" s="22"/>
      <c r="CUX313" s="22"/>
      <c r="CUY313" s="22"/>
      <c r="CUZ313" s="22"/>
      <c r="CVA313" s="22"/>
      <c r="CVB313" s="22"/>
      <c r="CVC313" s="22"/>
      <c r="CVD313" s="22"/>
      <c r="CVE313" s="22"/>
      <c r="CVF313" s="22"/>
      <c r="CVG313" s="22"/>
      <c r="CVH313" s="22"/>
      <c r="CVI313" s="22"/>
      <c r="CVJ313" s="22"/>
      <c r="CVK313" s="22"/>
      <c r="CVL313" s="22"/>
      <c r="CVM313" s="22"/>
      <c r="CVN313" s="22"/>
      <c r="CVO313" s="22"/>
      <c r="CVP313" s="22"/>
      <c r="CVQ313" s="22"/>
      <c r="CVR313" s="22"/>
      <c r="CVS313" s="22"/>
      <c r="CVT313" s="22"/>
      <c r="CVU313" s="22"/>
      <c r="CVV313" s="22"/>
      <c r="CVW313" s="22"/>
      <c r="CVX313" s="22"/>
      <c r="CVY313" s="22"/>
      <c r="CVZ313" s="22"/>
      <c r="CWA313" s="22"/>
      <c r="CWB313" s="22"/>
      <c r="CWC313" s="22"/>
      <c r="CWD313" s="22"/>
      <c r="CWE313" s="22"/>
      <c r="CWF313" s="22"/>
      <c r="CWG313" s="22"/>
      <c r="CWH313" s="22"/>
      <c r="CWI313" s="22"/>
      <c r="CWJ313" s="22"/>
      <c r="CWK313" s="22"/>
      <c r="CWL313" s="22"/>
      <c r="CWM313" s="22"/>
      <c r="CWN313" s="22"/>
      <c r="CWO313" s="22"/>
      <c r="CWP313" s="22"/>
      <c r="CWQ313" s="22"/>
      <c r="CWR313" s="22"/>
      <c r="CWS313" s="22"/>
      <c r="CWT313" s="22"/>
      <c r="CWU313" s="22"/>
      <c r="CWV313" s="22"/>
      <c r="CWW313" s="22"/>
      <c r="CWX313" s="22"/>
      <c r="CWY313" s="22"/>
      <c r="CWZ313" s="22"/>
      <c r="CXA313" s="22"/>
      <c r="CXB313" s="22"/>
      <c r="CXC313" s="22"/>
      <c r="CXD313" s="22"/>
      <c r="CXE313" s="22"/>
      <c r="CXF313" s="22"/>
      <c r="CXG313" s="22"/>
      <c r="CXH313" s="22"/>
      <c r="CXI313" s="22"/>
      <c r="CXJ313" s="22"/>
      <c r="CXK313" s="22"/>
      <c r="CXL313" s="22"/>
      <c r="CXM313" s="22"/>
      <c r="CXN313" s="22"/>
      <c r="CXO313" s="22"/>
      <c r="CXP313" s="22"/>
      <c r="CXQ313" s="22"/>
      <c r="CXR313" s="22"/>
      <c r="CXS313" s="22"/>
      <c r="CXT313" s="22"/>
      <c r="CXU313" s="22"/>
      <c r="CXV313" s="22"/>
      <c r="CXW313" s="22"/>
      <c r="CXX313" s="22"/>
      <c r="CXY313" s="22"/>
      <c r="CXZ313" s="22"/>
      <c r="CYA313" s="22"/>
      <c r="CYB313" s="22"/>
      <c r="CYC313" s="22"/>
      <c r="CYD313" s="22"/>
      <c r="CYE313" s="22"/>
      <c r="CYF313" s="22"/>
      <c r="CYG313" s="22"/>
      <c r="CYH313" s="22"/>
      <c r="CYI313" s="22"/>
      <c r="CYJ313" s="22"/>
      <c r="CYK313" s="22"/>
      <c r="CYL313" s="22"/>
      <c r="CYM313" s="22"/>
      <c r="CYN313" s="22"/>
      <c r="CYO313" s="22"/>
      <c r="CYP313" s="22"/>
      <c r="CYQ313" s="22"/>
      <c r="CYR313" s="22"/>
      <c r="CYS313" s="22"/>
      <c r="CYT313" s="22"/>
      <c r="CYU313" s="22"/>
      <c r="CYV313" s="22"/>
      <c r="CYW313" s="22"/>
      <c r="CYX313" s="22"/>
      <c r="CYY313" s="22"/>
      <c r="CYZ313" s="22"/>
      <c r="CZA313" s="22"/>
      <c r="CZB313" s="22"/>
      <c r="CZC313" s="22"/>
      <c r="CZD313" s="22"/>
      <c r="CZE313" s="22"/>
      <c r="CZF313" s="22"/>
      <c r="CZG313" s="22"/>
      <c r="CZH313" s="22"/>
      <c r="CZI313" s="22"/>
      <c r="CZJ313" s="22"/>
      <c r="CZK313" s="22"/>
      <c r="CZL313" s="22"/>
      <c r="CZM313" s="22"/>
      <c r="CZN313" s="22"/>
      <c r="CZO313" s="22"/>
      <c r="CZP313" s="22"/>
      <c r="CZQ313" s="22"/>
      <c r="CZR313" s="22"/>
      <c r="CZS313" s="22"/>
      <c r="CZT313" s="22"/>
      <c r="CZU313" s="22"/>
      <c r="CZV313" s="22"/>
      <c r="CZW313" s="22"/>
      <c r="CZX313" s="22"/>
      <c r="CZY313" s="22"/>
      <c r="CZZ313" s="22"/>
      <c r="DAA313" s="22"/>
      <c r="DAB313" s="22"/>
      <c r="DAC313" s="22"/>
      <c r="DAD313" s="22"/>
      <c r="DAE313" s="22"/>
      <c r="DAF313" s="22"/>
      <c r="DAG313" s="22"/>
      <c r="DAH313" s="22"/>
      <c r="DAI313" s="22"/>
      <c r="DAJ313" s="22"/>
      <c r="DAK313" s="22"/>
      <c r="DAL313" s="22"/>
      <c r="DAM313" s="22"/>
      <c r="DAN313" s="22"/>
      <c r="DAO313" s="22"/>
      <c r="DAP313" s="22"/>
      <c r="DAQ313" s="22"/>
      <c r="DAR313" s="22"/>
      <c r="DAS313" s="22"/>
      <c r="DAT313" s="22"/>
      <c r="DAU313" s="22"/>
      <c r="DAV313" s="22"/>
      <c r="DAW313" s="22"/>
      <c r="DAX313" s="22"/>
      <c r="DAY313" s="22"/>
      <c r="DAZ313" s="22"/>
      <c r="DBA313" s="22"/>
      <c r="DBB313" s="22"/>
      <c r="DBC313" s="22"/>
      <c r="DBD313" s="22"/>
      <c r="DBE313" s="22"/>
      <c r="DBF313" s="22"/>
      <c r="DBG313" s="22"/>
      <c r="DBH313" s="22"/>
      <c r="DBI313" s="22"/>
      <c r="DBJ313" s="22"/>
      <c r="DBK313" s="22"/>
      <c r="DBL313" s="22"/>
      <c r="DBM313" s="22"/>
      <c r="DBN313" s="22"/>
      <c r="DBO313" s="22"/>
      <c r="DBP313" s="22"/>
      <c r="DBQ313" s="22"/>
      <c r="DBR313" s="22"/>
      <c r="DBS313" s="22"/>
      <c r="DBT313" s="22"/>
      <c r="DBU313" s="22"/>
      <c r="DBV313" s="22"/>
      <c r="DBW313" s="22"/>
      <c r="DBX313" s="22"/>
      <c r="DBY313" s="22"/>
      <c r="DBZ313" s="22"/>
      <c r="DCA313" s="22"/>
      <c r="DCB313" s="22"/>
      <c r="DCC313" s="22"/>
      <c r="DCD313" s="22"/>
      <c r="DCE313" s="22"/>
      <c r="DCF313" s="22"/>
      <c r="DCG313" s="22"/>
      <c r="DCH313" s="22"/>
      <c r="DCI313" s="22"/>
      <c r="DCJ313" s="22"/>
      <c r="DCK313" s="22"/>
      <c r="DCL313" s="22"/>
      <c r="DCM313" s="22"/>
      <c r="DCN313" s="22"/>
      <c r="DCO313" s="22"/>
      <c r="DCP313" s="22"/>
      <c r="DCQ313" s="22"/>
      <c r="DCR313" s="22"/>
      <c r="DCS313" s="22"/>
      <c r="DCT313" s="22"/>
      <c r="DCU313" s="22"/>
      <c r="DCV313" s="22"/>
      <c r="DCW313" s="22"/>
      <c r="DCX313" s="22"/>
      <c r="DCY313" s="22"/>
      <c r="DCZ313" s="22"/>
      <c r="DDA313" s="22"/>
      <c r="DDB313" s="22"/>
      <c r="DDC313" s="22"/>
      <c r="DDD313" s="22"/>
      <c r="DDE313" s="22"/>
      <c r="DDF313" s="22"/>
      <c r="DDG313" s="22"/>
      <c r="DDH313" s="22"/>
      <c r="DDI313" s="22"/>
      <c r="DDJ313" s="22"/>
      <c r="DDK313" s="22"/>
      <c r="DDL313" s="22"/>
      <c r="DDM313" s="22"/>
      <c r="DDN313" s="22"/>
      <c r="DDO313" s="22"/>
      <c r="DDP313" s="22"/>
      <c r="DDQ313" s="22"/>
      <c r="DDR313" s="22"/>
      <c r="DDS313" s="22"/>
      <c r="DDT313" s="22"/>
      <c r="DDU313" s="22"/>
      <c r="DDV313" s="22"/>
      <c r="DDW313" s="22"/>
      <c r="DDX313" s="22"/>
      <c r="DDY313" s="22"/>
      <c r="DDZ313" s="22"/>
      <c r="DEA313" s="22"/>
      <c r="DEB313" s="22"/>
      <c r="DEC313" s="22"/>
      <c r="DED313" s="22"/>
      <c r="DEE313" s="22"/>
      <c r="DEF313" s="22"/>
      <c r="DEG313" s="22"/>
      <c r="DEH313" s="22"/>
      <c r="DEI313" s="22"/>
      <c r="DEJ313" s="22"/>
      <c r="DEK313" s="22"/>
      <c r="DEL313" s="22"/>
      <c r="DEM313" s="22"/>
      <c r="DEN313" s="22"/>
      <c r="DEO313" s="22"/>
      <c r="DEP313" s="22"/>
      <c r="DEQ313" s="22"/>
      <c r="DER313" s="22"/>
      <c r="DES313" s="22"/>
      <c r="DET313" s="22"/>
      <c r="DEU313" s="22"/>
      <c r="DEV313" s="22"/>
      <c r="DEW313" s="22"/>
      <c r="DEX313" s="22"/>
      <c r="DEY313" s="22"/>
      <c r="DEZ313" s="22"/>
      <c r="DFA313" s="22"/>
      <c r="DFB313" s="22"/>
      <c r="DFC313" s="22"/>
      <c r="DFD313" s="22"/>
      <c r="DFE313" s="22"/>
      <c r="DFF313" s="22"/>
      <c r="DFG313" s="22"/>
      <c r="DFH313" s="22"/>
      <c r="DFI313" s="22"/>
      <c r="DFJ313" s="22"/>
      <c r="DFK313" s="22"/>
      <c r="DFL313" s="22"/>
      <c r="DFM313" s="22"/>
      <c r="DFN313" s="22"/>
      <c r="DFO313" s="22"/>
      <c r="DFP313" s="22"/>
      <c r="DFQ313" s="22"/>
      <c r="DFR313" s="22"/>
      <c r="DFS313" s="22"/>
      <c r="DFT313" s="22"/>
      <c r="DFU313" s="22"/>
      <c r="DFV313" s="22"/>
      <c r="DFW313" s="22"/>
      <c r="DFX313" s="22"/>
      <c r="DFY313" s="22"/>
      <c r="DFZ313" s="22"/>
      <c r="DGA313" s="22"/>
      <c r="DGB313" s="22"/>
      <c r="DGC313" s="22"/>
      <c r="DGD313" s="22"/>
      <c r="DGE313" s="22"/>
      <c r="DGF313" s="22"/>
      <c r="DGG313" s="22"/>
      <c r="DGH313" s="22"/>
      <c r="DGI313" s="22"/>
      <c r="DGJ313" s="22"/>
      <c r="DGK313" s="22"/>
      <c r="DGL313" s="22"/>
      <c r="DGM313" s="22"/>
      <c r="DGN313" s="22"/>
      <c r="DGO313" s="22"/>
      <c r="DGP313" s="22"/>
      <c r="DGQ313" s="22"/>
      <c r="DGR313" s="22"/>
      <c r="DGS313" s="22"/>
      <c r="DGT313" s="22"/>
      <c r="DGU313" s="22"/>
      <c r="DGV313" s="22"/>
      <c r="DGW313" s="22"/>
      <c r="DGX313" s="22"/>
      <c r="DGY313" s="22"/>
      <c r="DGZ313" s="22"/>
      <c r="DHA313" s="22"/>
      <c r="DHB313" s="22"/>
      <c r="DHC313" s="22"/>
      <c r="DHD313" s="22"/>
      <c r="DHE313" s="22"/>
      <c r="DHF313" s="22"/>
      <c r="DHG313" s="22"/>
      <c r="DHH313" s="22"/>
      <c r="DHI313" s="22"/>
      <c r="DHJ313" s="22"/>
      <c r="DHK313" s="22"/>
      <c r="DHL313" s="22"/>
      <c r="DHM313" s="22"/>
      <c r="DHN313" s="22"/>
      <c r="DHO313" s="22"/>
      <c r="DHP313" s="22"/>
      <c r="DHQ313" s="22"/>
      <c r="DHR313" s="22"/>
      <c r="DHS313" s="22"/>
      <c r="DHT313" s="22"/>
      <c r="DHU313" s="22"/>
      <c r="DHV313" s="22"/>
      <c r="DHW313" s="22"/>
      <c r="DHX313" s="22"/>
      <c r="DHY313" s="22"/>
      <c r="DHZ313" s="22"/>
      <c r="DIA313" s="22"/>
      <c r="DIB313" s="22"/>
      <c r="DIC313" s="22"/>
      <c r="DID313" s="22"/>
      <c r="DIE313" s="22"/>
      <c r="DIF313" s="22"/>
      <c r="DIG313" s="22"/>
      <c r="DIH313" s="22"/>
      <c r="DII313" s="22"/>
      <c r="DIJ313" s="22"/>
      <c r="DIK313" s="22"/>
      <c r="DIL313" s="22"/>
      <c r="DIM313" s="22"/>
      <c r="DIN313" s="22"/>
      <c r="DIO313" s="22"/>
      <c r="DIP313" s="22"/>
      <c r="DIQ313" s="22"/>
      <c r="DIR313" s="22"/>
      <c r="DIS313" s="22"/>
      <c r="DIT313" s="22"/>
      <c r="DIU313" s="22"/>
      <c r="DIV313" s="22"/>
      <c r="DIW313" s="22"/>
      <c r="DIX313" s="22"/>
      <c r="DIY313" s="22"/>
      <c r="DIZ313" s="22"/>
      <c r="DJA313" s="22"/>
      <c r="DJB313" s="22"/>
      <c r="DJC313" s="22"/>
      <c r="DJD313" s="22"/>
      <c r="DJE313" s="22"/>
      <c r="DJF313" s="22"/>
      <c r="DJG313" s="22"/>
      <c r="DJH313" s="22"/>
      <c r="DJI313" s="22"/>
      <c r="DJJ313" s="22"/>
      <c r="DJK313" s="22"/>
      <c r="DJL313" s="22"/>
      <c r="DJM313" s="22"/>
      <c r="DJN313" s="22"/>
      <c r="DJO313" s="22"/>
      <c r="DJP313" s="22"/>
      <c r="DJQ313" s="22"/>
      <c r="DJR313" s="22"/>
      <c r="DJS313" s="22"/>
      <c r="DJT313" s="22"/>
      <c r="DJU313" s="22"/>
      <c r="DJV313" s="22"/>
      <c r="DJW313" s="22"/>
      <c r="DJX313" s="22"/>
      <c r="DJY313" s="22"/>
      <c r="DJZ313" s="22"/>
      <c r="DKA313" s="22"/>
      <c r="DKB313" s="22"/>
      <c r="DKC313" s="22"/>
      <c r="DKD313" s="22"/>
      <c r="DKE313" s="22"/>
      <c r="DKF313" s="22"/>
      <c r="DKG313" s="22"/>
      <c r="DKH313" s="22"/>
      <c r="DKI313" s="22"/>
      <c r="DKJ313" s="22"/>
      <c r="DKK313" s="22"/>
      <c r="DKL313" s="22"/>
      <c r="DKM313" s="22"/>
      <c r="DKN313" s="22"/>
      <c r="DKO313" s="22"/>
      <c r="DKP313" s="22"/>
      <c r="DKQ313" s="22"/>
      <c r="DKR313" s="22"/>
      <c r="DKS313" s="22"/>
      <c r="DKT313" s="22"/>
      <c r="DKU313" s="22"/>
      <c r="DKV313" s="22"/>
      <c r="DKW313" s="22"/>
      <c r="DKX313" s="22"/>
      <c r="DKY313" s="22"/>
      <c r="DKZ313" s="22"/>
      <c r="DLA313" s="22"/>
      <c r="DLB313" s="22"/>
      <c r="DLC313" s="22"/>
      <c r="DLD313" s="22"/>
      <c r="DLE313" s="22"/>
      <c r="DLF313" s="22"/>
      <c r="DLG313" s="22"/>
      <c r="DLH313" s="22"/>
      <c r="DLI313" s="22"/>
      <c r="DLJ313" s="22"/>
      <c r="DLK313" s="22"/>
      <c r="DLL313" s="22"/>
      <c r="DLM313" s="22"/>
      <c r="DLN313" s="22"/>
      <c r="DLO313" s="22"/>
      <c r="DLP313" s="22"/>
      <c r="DLQ313" s="22"/>
      <c r="DLR313" s="22"/>
      <c r="DLS313" s="22"/>
      <c r="DLT313" s="22"/>
      <c r="DLU313" s="22"/>
      <c r="DLV313" s="22"/>
      <c r="DLW313" s="22"/>
      <c r="DLX313" s="22"/>
      <c r="DLY313" s="22"/>
      <c r="DLZ313" s="22"/>
      <c r="DMA313" s="22"/>
      <c r="DMB313" s="22"/>
      <c r="DMC313" s="22"/>
      <c r="DMD313" s="22"/>
      <c r="DME313" s="22"/>
      <c r="DMF313" s="22"/>
      <c r="DMG313" s="22"/>
      <c r="DMH313" s="22"/>
      <c r="DMI313" s="22"/>
      <c r="DMJ313" s="22"/>
      <c r="DMK313" s="22"/>
      <c r="DML313" s="22"/>
      <c r="DMM313" s="22"/>
      <c r="DMN313" s="22"/>
      <c r="DMO313" s="22"/>
      <c r="DMP313" s="22"/>
      <c r="DMQ313" s="22"/>
      <c r="DMR313" s="22"/>
      <c r="DMS313" s="22"/>
      <c r="DMT313" s="22"/>
      <c r="DMU313" s="22"/>
      <c r="DMV313" s="22"/>
      <c r="DMW313" s="22"/>
      <c r="DMX313" s="22"/>
      <c r="DMY313" s="22"/>
      <c r="DMZ313" s="22"/>
      <c r="DNA313" s="22"/>
      <c r="DNB313" s="22"/>
      <c r="DNC313" s="22"/>
      <c r="DND313" s="22"/>
      <c r="DNE313" s="22"/>
      <c r="DNF313" s="22"/>
      <c r="DNG313" s="22"/>
      <c r="DNH313" s="22"/>
      <c r="DNI313" s="22"/>
      <c r="DNJ313" s="22"/>
      <c r="DNK313" s="22"/>
      <c r="DNL313" s="22"/>
      <c r="DNM313" s="22"/>
      <c r="DNN313" s="22"/>
      <c r="DNO313" s="22"/>
      <c r="DNP313" s="22"/>
      <c r="DNQ313" s="22"/>
      <c r="DNR313" s="22"/>
      <c r="DNS313" s="22"/>
      <c r="DNT313" s="22"/>
      <c r="DNU313" s="22"/>
      <c r="DNV313" s="22"/>
      <c r="DNW313" s="22"/>
      <c r="DNX313" s="22"/>
      <c r="DNY313" s="22"/>
      <c r="DNZ313" s="22"/>
      <c r="DOA313" s="22"/>
      <c r="DOB313" s="22"/>
      <c r="DOC313" s="22"/>
      <c r="DOD313" s="22"/>
      <c r="DOE313" s="22"/>
      <c r="DOF313" s="22"/>
      <c r="DOG313" s="22"/>
      <c r="DOH313" s="22"/>
      <c r="DOI313" s="22"/>
      <c r="DOJ313" s="22"/>
      <c r="DOK313" s="22"/>
      <c r="DOL313" s="22"/>
      <c r="DOM313" s="22"/>
      <c r="DON313" s="22"/>
      <c r="DOO313" s="22"/>
      <c r="DOP313" s="22"/>
      <c r="DOQ313" s="22"/>
      <c r="DOR313" s="22"/>
      <c r="DOS313" s="22"/>
      <c r="DOT313" s="22"/>
      <c r="DOU313" s="22"/>
      <c r="DOV313" s="22"/>
      <c r="DOW313" s="22"/>
      <c r="DOX313" s="22"/>
      <c r="DOY313" s="22"/>
      <c r="DOZ313" s="22"/>
      <c r="DPA313" s="22"/>
      <c r="DPB313" s="22"/>
      <c r="DPC313" s="22"/>
      <c r="DPD313" s="22"/>
      <c r="DPE313" s="22"/>
      <c r="DPF313" s="22"/>
      <c r="DPG313" s="22"/>
      <c r="DPH313" s="22"/>
      <c r="DPI313" s="22"/>
      <c r="DPJ313" s="22"/>
      <c r="DPK313" s="22"/>
      <c r="DPL313" s="22"/>
      <c r="DPM313" s="22"/>
      <c r="DPN313" s="22"/>
      <c r="DPO313" s="22"/>
      <c r="DPP313" s="22"/>
      <c r="DPQ313" s="22"/>
      <c r="DPR313" s="22"/>
      <c r="DPS313" s="22"/>
      <c r="DPT313" s="22"/>
      <c r="DPU313" s="22"/>
      <c r="DPV313" s="22"/>
      <c r="DPW313" s="22"/>
      <c r="DPX313" s="22"/>
      <c r="DPY313" s="22"/>
      <c r="DPZ313" s="22"/>
      <c r="DQA313" s="22"/>
      <c r="DQB313" s="22"/>
      <c r="DQC313" s="22"/>
      <c r="DQD313" s="22"/>
      <c r="DQE313" s="22"/>
      <c r="DQF313" s="22"/>
      <c r="DQG313" s="22"/>
      <c r="DQH313" s="22"/>
      <c r="DQI313" s="22"/>
      <c r="DQJ313" s="22"/>
      <c r="DQK313" s="22"/>
      <c r="DQL313" s="22"/>
      <c r="DQM313" s="22"/>
      <c r="DQN313" s="22"/>
      <c r="DQO313" s="22"/>
      <c r="DQP313" s="22"/>
      <c r="DQQ313" s="22"/>
      <c r="DQR313" s="22"/>
      <c r="DQS313" s="22"/>
      <c r="DQT313" s="22"/>
      <c r="DQU313" s="22"/>
      <c r="DQV313" s="22"/>
      <c r="DQW313" s="22"/>
      <c r="DQX313" s="22"/>
      <c r="DQY313" s="22"/>
      <c r="DQZ313" s="22"/>
      <c r="DRA313" s="22"/>
      <c r="DRB313" s="22"/>
      <c r="DRC313" s="22"/>
      <c r="DRD313" s="22"/>
      <c r="DRE313" s="22"/>
      <c r="DRF313" s="22"/>
      <c r="DRG313" s="22"/>
      <c r="DRH313" s="22"/>
      <c r="DRI313" s="22"/>
      <c r="DRJ313" s="22"/>
      <c r="DRK313" s="22"/>
      <c r="DRL313" s="22"/>
      <c r="DRM313" s="22"/>
      <c r="DRN313" s="22"/>
      <c r="DRO313" s="22"/>
      <c r="DRP313" s="22"/>
      <c r="DRQ313" s="22"/>
      <c r="DRR313" s="22"/>
      <c r="DRS313" s="22"/>
      <c r="DRT313" s="22"/>
      <c r="DRU313" s="22"/>
      <c r="DRV313" s="22"/>
      <c r="DRW313" s="22"/>
      <c r="DRX313" s="22"/>
      <c r="DRY313" s="22"/>
      <c r="DRZ313" s="22"/>
      <c r="DSA313" s="22"/>
      <c r="DSB313" s="22"/>
      <c r="DSC313" s="22"/>
      <c r="DSD313" s="22"/>
      <c r="DSE313" s="22"/>
      <c r="DSF313" s="22"/>
      <c r="DSG313" s="22"/>
      <c r="DSH313" s="22"/>
      <c r="DSI313" s="22"/>
      <c r="DSJ313" s="22"/>
      <c r="DSK313" s="22"/>
      <c r="DSL313" s="22"/>
      <c r="DSM313" s="22"/>
      <c r="DSN313" s="22"/>
      <c r="DSO313" s="22"/>
      <c r="DSP313" s="22"/>
      <c r="DSQ313" s="22"/>
      <c r="DSR313" s="22"/>
      <c r="DSS313" s="22"/>
      <c r="DST313" s="22"/>
      <c r="DSU313" s="22"/>
      <c r="DSV313" s="22"/>
      <c r="DSW313" s="22"/>
      <c r="DSX313" s="22"/>
      <c r="DSY313" s="22"/>
      <c r="DSZ313" s="22"/>
      <c r="DTA313" s="22"/>
      <c r="DTB313" s="22"/>
      <c r="DTC313" s="22"/>
      <c r="DTD313" s="22"/>
      <c r="DTE313" s="22"/>
      <c r="DTF313" s="22"/>
      <c r="DTG313" s="22"/>
      <c r="DTH313" s="22"/>
      <c r="DTI313" s="22"/>
      <c r="DTJ313" s="22"/>
      <c r="DTK313" s="22"/>
      <c r="DTL313" s="22"/>
      <c r="DTM313" s="22"/>
      <c r="DTN313" s="22"/>
      <c r="DTO313" s="22"/>
      <c r="DTP313" s="22"/>
      <c r="DTQ313" s="22"/>
      <c r="DTR313" s="22"/>
      <c r="DTS313" s="22"/>
      <c r="DTT313" s="22"/>
      <c r="DTU313" s="22"/>
      <c r="DTV313" s="22"/>
      <c r="DTW313" s="22"/>
      <c r="DTX313" s="22"/>
      <c r="DTY313" s="22"/>
      <c r="DTZ313" s="22"/>
      <c r="DUA313" s="22"/>
      <c r="DUB313" s="22"/>
      <c r="DUC313" s="22"/>
      <c r="DUD313" s="22"/>
      <c r="DUE313" s="22"/>
      <c r="DUF313" s="22"/>
      <c r="DUG313" s="22"/>
      <c r="DUH313" s="22"/>
      <c r="DUI313" s="22"/>
      <c r="DUJ313" s="22"/>
      <c r="DUK313" s="22"/>
      <c r="DUL313" s="22"/>
      <c r="DUM313" s="22"/>
      <c r="DUN313" s="22"/>
      <c r="DUO313" s="22"/>
      <c r="DUP313" s="22"/>
      <c r="DUQ313" s="22"/>
      <c r="DUR313" s="22"/>
      <c r="DUS313" s="22"/>
      <c r="DUT313" s="22"/>
      <c r="DUU313" s="22"/>
      <c r="DUV313" s="22"/>
      <c r="DUW313" s="22"/>
      <c r="DUX313" s="22"/>
      <c r="DUY313" s="22"/>
      <c r="DUZ313" s="22"/>
      <c r="DVA313" s="22"/>
      <c r="DVB313" s="22"/>
      <c r="DVC313" s="22"/>
      <c r="DVD313" s="22"/>
      <c r="DVE313" s="22"/>
      <c r="DVF313" s="22"/>
      <c r="DVG313" s="22"/>
      <c r="DVH313" s="22"/>
      <c r="DVI313" s="22"/>
      <c r="DVJ313" s="22"/>
      <c r="DVK313" s="22"/>
      <c r="DVL313" s="22"/>
      <c r="DVM313" s="22"/>
      <c r="DVN313" s="22"/>
      <c r="DVO313" s="22"/>
      <c r="DVP313" s="22"/>
      <c r="DVQ313" s="22"/>
      <c r="DVR313" s="22"/>
      <c r="DVS313" s="22"/>
      <c r="DVT313" s="22"/>
      <c r="DVU313" s="22"/>
      <c r="DVV313" s="22"/>
      <c r="DVW313" s="22"/>
      <c r="DVX313" s="22"/>
      <c r="DVY313" s="22"/>
      <c r="DVZ313" s="22"/>
      <c r="DWA313" s="22"/>
      <c r="DWB313" s="22"/>
      <c r="DWC313" s="22"/>
      <c r="DWD313" s="22"/>
      <c r="DWE313" s="22"/>
      <c r="DWF313" s="22"/>
      <c r="DWG313" s="22"/>
      <c r="DWH313" s="22"/>
      <c r="DWI313" s="22"/>
      <c r="DWJ313" s="22"/>
      <c r="DWK313" s="22"/>
      <c r="DWL313" s="22"/>
      <c r="DWM313" s="22"/>
      <c r="DWN313" s="22"/>
      <c r="DWO313" s="22"/>
      <c r="DWP313" s="22"/>
      <c r="DWQ313" s="22"/>
      <c r="DWR313" s="22"/>
      <c r="DWS313" s="22"/>
      <c r="DWT313" s="22"/>
      <c r="DWU313" s="22"/>
      <c r="DWV313" s="22"/>
      <c r="DWW313" s="22"/>
      <c r="DWX313" s="22"/>
      <c r="DWY313" s="22"/>
      <c r="DWZ313" s="22"/>
      <c r="DXA313" s="22"/>
      <c r="DXB313" s="22"/>
      <c r="DXC313" s="22"/>
      <c r="DXD313" s="22"/>
      <c r="DXE313" s="22"/>
      <c r="DXF313" s="22"/>
      <c r="DXG313" s="22"/>
      <c r="DXH313" s="22"/>
      <c r="DXI313" s="22"/>
      <c r="DXJ313" s="22"/>
      <c r="DXK313" s="22"/>
      <c r="DXL313" s="22"/>
      <c r="DXM313" s="22"/>
      <c r="DXN313" s="22"/>
      <c r="DXO313" s="22"/>
      <c r="DXP313" s="22"/>
      <c r="DXQ313" s="22"/>
      <c r="DXR313" s="22"/>
      <c r="DXS313" s="22"/>
      <c r="DXT313" s="22"/>
      <c r="DXU313" s="22"/>
      <c r="DXV313" s="22"/>
      <c r="DXW313" s="22"/>
      <c r="DXX313" s="22"/>
      <c r="DXY313" s="22"/>
      <c r="DXZ313" s="22"/>
      <c r="DYA313" s="22"/>
      <c r="DYB313" s="22"/>
      <c r="DYC313" s="22"/>
      <c r="DYD313" s="22"/>
      <c r="DYE313" s="22"/>
      <c r="DYF313" s="22"/>
      <c r="DYG313" s="22"/>
      <c r="DYH313" s="22"/>
      <c r="DYI313" s="22"/>
      <c r="DYJ313" s="22"/>
      <c r="DYK313" s="22"/>
      <c r="DYL313" s="22"/>
      <c r="DYM313" s="22"/>
      <c r="DYN313" s="22"/>
      <c r="DYO313" s="22"/>
      <c r="DYP313" s="22"/>
      <c r="DYQ313" s="22"/>
      <c r="DYR313" s="22"/>
      <c r="DYS313" s="22"/>
      <c r="DYT313" s="22"/>
      <c r="DYU313" s="22"/>
      <c r="DYV313" s="22"/>
      <c r="DYW313" s="22"/>
      <c r="DYX313" s="22"/>
      <c r="DYY313" s="22"/>
      <c r="DYZ313" s="22"/>
      <c r="DZA313" s="22"/>
      <c r="DZB313" s="22"/>
      <c r="DZC313" s="22"/>
      <c r="DZD313" s="22"/>
      <c r="DZE313" s="22"/>
      <c r="DZF313" s="22"/>
      <c r="DZG313" s="22"/>
      <c r="DZH313" s="22"/>
      <c r="DZI313" s="22"/>
      <c r="DZJ313" s="22"/>
      <c r="DZK313" s="22"/>
      <c r="DZL313" s="22"/>
      <c r="DZM313" s="22"/>
      <c r="DZN313" s="22"/>
      <c r="DZO313" s="22"/>
      <c r="DZP313" s="22"/>
      <c r="DZQ313" s="22"/>
      <c r="DZR313" s="22"/>
      <c r="DZS313" s="22"/>
      <c r="DZT313" s="22"/>
      <c r="DZU313" s="22"/>
      <c r="DZV313" s="22"/>
      <c r="DZW313" s="22"/>
      <c r="DZX313" s="22"/>
      <c r="DZY313" s="22"/>
      <c r="DZZ313" s="22"/>
      <c r="EAA313" s="22"/>
      <c r="EAB313" s="22"/>
      <c r="EAC313" s="22"/>
      <c r="EAD313" s="22"/>
      <c r="EAE313" s="22"/>
      <c r="EAF313" s="22"/>
      <c r="EAG313" s="22"/>
      <c r="EAH313" s="22"/>
      <c r="EAI313" s="22"/>
      <c r="EAJ313" s="22"/>
      <c r="EAK313" s="22"/>
      <c r="EAL313" s="22"/>
      <c r="EAM313" s="22"/>
      <c r="EAN313" s="22"/>
      <c r="EAO313" s="22"/>
      <c r="EAP313" s="22"/>
      <c r="EAQ313" s="22"/>
      <c r="EAR313" s="22"/>
      <c r="EAS313" s="22"/>
      <c r="EAT313" s="22"/>
      <c r="EAU313" s="22"/>
      <c r="EAV313" s="22"/>
      <c r="EAW313" s="22"/>
      <c r="EAX313" s="22"/>
      <c r="EAY313" s="22"/>
      <c r="EAZ313" s="22"/>
      <c r="EBA313" s="22"/>
      <c r="EBB313" s="22"/>
      <c r="EBC313" s="22"/>
      <c r="EBD313" s="22"/>
      <c r="EBE313" s="22"/>
      <c r="EBF313" s="22"/>
      <c r="EBG313" s="22"/>
      <c r="EBH313" s="22"/>
      <c r="EBI313" s="22"/>
      <c r="EBJ313" s="22"/>
      <c r="EBK313" s="22"/>
      <c r="EBL313" s="22"/>
      <c r="EBM313" s="22"/>
      <c r="EBN313" s="22"/>
      <c r="EBO313" s="22"/>
      <c r="EBP313" s="22"/>
      <c r="EBQ313" s="22"/>
      <c r="EBR313" s="22"/>
      <c r="EBS313" s="22"/>
      <c r="EBT313" s="22"/>
      <c r="EBU313" s="22"/>
      <c r="EBV313" s="22"/>
      <c r="EBW313" s="22"/>
      <c r="EBX313" s="22"/>
      <c r="EBY313" s="22"/>
      <c r="EBZ313" s="22"/>
      <c r="ECA313" s="22"/>
      <c r="ECB313" s="22"/>
      <c r="ECC313" s="22"/>
      <c r="ECD313" s="22"/>
      <c r="ECE313" s="22"/>
      <c r="ECF313" s="22"/>
      <c r="ECG313" s="22"/>
      <c r="ECH313" s="22"/>
      <c r="ECI313" s="22"/>
      <c r="ECJ313" s="22"/>
      <c r="ECK313" s="22"/>
      <c r="ECL313" s="22"/>
      <c r="ECM313" s="22"/>
      <c r="ECN313" s="22"/>
      <c r="ECO313" s="22"/>
      <c r="ECP313" s="22"/>
      <c r="ECQ313" s="22"/>
      <c r="ECR313" s="22"/>
      <c r="ECS313" s="22"/>
      <c r="ECT313" s="22"/>
      <c r="ECU313" s="22"/>
      <c r="ECV313" s="22"/>
      <c r="ECW313" s="22"/>
      <c r="ECX313" s="22"/>
      <c r="ECY313" s="22"/>
      <c r="ECZ313" s="22"/>
      <c r="EDA313" s="22"/>
      <c r="EDB313" s="22"/>
      <c r="EDC313" s="22"/>
      <c r="EDD313" s="22"/>
      <c r="EDE313" s="22"/>
      <c r="EDF313" s="22"/>
      <c r="EDG313" s="22"/>
      <c r="EDH313" s="22"/>
      <c r="EDI313" s="22"/>
      <c r="EDJ313" s="22"/>
      <c r="EDK313" s="22"/>
      <c r="EDL313" s="22"/>
      <c r="EDM313" s="22"/>
      <c r="EDN313" s="22"/>
      <c r="EDO313" s="22"/>
      <c r="EDP313" s="22"/>
      <c r="EDQ313" s="22"/>
      <c r="EDR313" s="22"/>
      <c r="EDS313" s="22"/>
      <c r="EDT313" s="22"/>
      <c r="EDU313" s="22"/>
      <c r="EDV313" s="22"/>
      <c r="EDW313" s="22"/>
      <c r="EDX313" s="22"/>
      <c r="EDY313" s="22"/>
      <c r="EDZ313" s="22"/>
      <c r="EEA313" s="22"/>
      <c r="EEB313" s="22"/>
      <c r="EEC313" s="22"/>
      <c r="EED313" s="22"/>
      <c r="EEE313" s="22"/>
      <c r="EEF313" s="22"/>
      <c r="EEG313" s="22"/>
      <c r="EEH313" s="22"/>
      <c r="EEI313" s="22"/>
      <c r="EEJ313" s="22"/>
      <c r="EEK313" s="22"/>
      <c r="EEL313" s="22"/>
      <c r="EEM313" s="22"/>
      <c r="EEN313" s="22"/>
      <c r="EEO313" s="22"/>
      <c r="EEP313" s="22"/>
      <c r="EEQ313" s="22"/>
      <c r="EER313" s="22"/>
      <c r="EES313" s="22"/>
      <c r="EET313" s="22"/>
      <c r="EEU313" s="22"/>
      <c r="EEV313" s="22"/>
      <c r="EEW313" s="22"/>
      <c r="EEX313" s="22"/>
      <c r="EEY313" s="22"/>
      <c r="EEZ313" s="22"/>
      <c r="EFA313" s="22"/>
      <c r="EFB313" s="22"/>
      <c r="EFC313" s="22"/>
      <c r="EFD313" s="22"/>
      <c r="EFE313" s="22"/>
      <c r="EFF313" s="22"/>
      <c r="EFG313" s="22"/>
      <c r="EFH313" s="22"/>
      <c r="EFI313" s="22"/>
      <c r="EFJ313" s="22"/>
      <c r="EFK313" s="22"/>
      <c r="EFL313" s="22"/>
      <c r="EFM313" s="22"/>
      <c r="EFN313" s="22"/>
      <c r="EFO313" s="22"/>
      <c r="EFP313" s="22"/>
      <c r="EFQ313" s="22"/>
      <c r="EFR313" s="22"/>
      <c r="EFS313" s="22"/>
      <c r="EFT313" s="22"/>
      <c r="EFU313" s="22"/>
      <c r="EFV313" s="22"/>
      <c r="EFW313" s="22"/>
      <c r="EFX313" s="22"/>
      <c r="EFY313" s="22"/>
      <c r="EFZ313" s="22"/>
      <c r="EGA313" s="22"/>
      <c r="EGB313" s="22"/>
      <c r="EGC313" s="22"/>
      <c r="EGD313" s="22"/>
      <c r="EGE313" s="22"/>
      <c r="EGF313" s="22"/>
      <c r="EGG313" s="22"/>
      <c r="EGH313" s="22"/>
      <c r="EGI313" s="22"/>
      <c r="EGJ313" s="22"/>
      <c r="EGK313" s="22"/>
      <c r="EGL313" s="22"/>
      <c r="EGM313" s="22"/>
      <c r="EGN313" s="22"/>
      <c r="EGO313" s="22"/>
      <c r="EGP313" s="22"/>
      <c r="EGQ313" s="22"/>
      <c r="EGR313" s="22"/>
      <c r="EGS313" s="22"/>
      <c r="EGT313" s="22"/>
      <c r="EGU313" s="22"/>
      <c r="EGV313" s="22"/>
      <c r="EGW313" s="22"/>
      <c r="EGX313" s="22"/>
      <c r="EGY313" s="22"/>
      <c r="EGZ313" s="22"/>
      <c r="EHA313" s="22"/>
      <c r="EHB313" s="22"/>
      <c r="EHC313" s="22"/>
      <c r="EHD313" s="22"/>
      <c r="EHE313" s="22"/>
      <c r="EHF313" s="22"/>
      <c r="EHG313" s="22"/>
      <c r="EHH313" s="22"/>
      <c r="EHI313" s="22"/>
      <c r="EHJ313" s="22"/>
      <c r="EHK313" s="22"/>
      <c r="EHL313" s="22"/>
      <c r="EHM313" s="22"/>
      <c r="EHN313" s="22"/>
      <c r="EHO313" s="22"/>
      <c r="EHP313" s="22"/>
      <c r="EHQ313" s="22"/>
      <c r="EHR313" s="22"/>
      <c r="EHS313" s="22"/>
      <c r="EHT313" s="22"/>
      <c r="EHU313" s="22"/>
      <c r="EHV313" s="22"/>
      <c r="EHW313" s="22"/>
      <c r="EHX313" s="22"/>
      <c r="EHY313" s="22"/>
      <c r="EHZ313" s="22"/>
      <c r="EIA313" s="22"/>
      <c r="EIB313" s="22"/>
      <c r="EIC313" s="22"/>
      <c r="EID313" s="22"/>
      <c r="EIE313" s="22"/>
      <c r="EIF313" s="22"/>
      <c r="EIG313" s="22"/>
      <c r="EIH313" s="22"/>
      <c r="EII313" s="22"/>
      <c r="EIJ313" s="22"/>
      <c r="EIK313" s="22"/>
      <c r="EIL313" s="22"/>
      <c r="EIM313" s="22"/>
      <c r="EIN313" s="22"/>
      <c r="EIO313" s="22"/>
      <c r="EIP313" s="22"/>
      <c r="EIQ313" s="22"/>
      <c r="EIR313" s="22"/>
      <c r="EIS313" s="22"/>
      <c r="EIT313" s="22"/>
      <c r="EIU313" s="22"/>
      <c r="EIV313" s="22"/>
      <c r="EIW313" s="22"/>
      <c r="EIX313" s="22"/>
      <c r="EIY313" s="22"/>
      <c r="EIZ313" s="22"/>
      <c r="EJA313" s="22"/>
      <c r="EJB313" s="22"/>
      <c r="EJC313" s="22"/>
      <c r="EJD313" s="22"/>
      <c r="EJE313" s="22"/>
      <c r="EJF313" s="22"/>
      <c r="EJG313" s="22"/>
      <c r="EJH313" s="22"/>
      <c r="EJI313" s="22"/>
      <c r="EJJ313" s="22"/>
      <c r="EJK313" s="22"/>
      <c r="EJL313" s="22"/>
      <c r="EJM313" s="22"/>
      <c r="EJN313" s="22"/>
      <c r="EJO313" s="22"/>
      <c r="EJP313" s="22"/>
      <c r="EJQ313" s="22"/>
      <c r="EJR313" s="22"/>
      <c r="EJS313" s="22"/>
      <c r="EJT313" s="22"/>
      <c r="EJU313" s="22"/>
      <c r="EJV313" s="22"/>
      <c r="EJW313" s="22"/>
      <c r="EJX313" s="22"/>
      <c r="EJY313" s="22"/>
      <c r="EJZ313" s="22"/>
      <c r="EKA313" s="22"/>
      <c r="EKB313" s="22"/>
      <c r="EKC313" s="22"/>
      <c r="EKD313" s="22"/>
      <c r="EKE313" s="22"/>
      <c r="EKF313" s="22"/>
      <c r="EKG313" s="22"/>
      <c r="EKH313" s="22"/>
      <c r="EKI313" s="22"/>
      <c r="EKJ313" s="22"/>
      <c r="EKK313" s="22"/>
      <c r="EKL313" s="22"/>
      <c r="EKM313" s="22"/>
      <c r="EKN313" s="22"/>
      <c r="EKO313" s="22"/>
      <c r="EKP313" s="22"/>
      <c r="EKQ313" s="22"/>
      <c r="EKR313" s="22"/>
      <c r="EKS313" s="22"/>
      <c r="EKT313" s="22"/>
      <c r="EKU313" s="22"/>
      <c r="EKV313" s="22"/>
      <c r="EKW313" s="22"/>
      <c r="EKX313" s="22"/>
      <c r="EKY313" s="22"/>
      <c r="EKZ313" s="22"/>
      <c r="ELA313" s="22"/>
      <c r="ELB313" s="22"/>
      <c r="ELC313" s="22"/>
      <c r="ELD313" s="22"/>
      <c r="ELE313" s="22"/>
      <c r="ELF313" s="22"/>
      <c r="ELG313" s="22"/>
      <c r="ELH313" s="22"/>
      <c r="ELI313" s="22"/>
      <c r="ELJ313" s="22"/>
      <c r="ELK313" s="22"/>
      <c r="ELL313" s="22"/>
      <c r="ELM313" s="22"/>
      <c r="ELN313" s="22"/>
      <c r="ELO313" s="22"/>
      <c r="ELP313" s="22"/>
      <c r="ELQ313" s="22"/>
      <c r="ELR313" s="22"/>
      <c r="ELS313" s="22"/>
      <c r="ELT313" s="22"/>
      <c r="ELU313" s="22"/>
      <c r="ELV313" s="22"/>
      <c r="ELW313" s="22"/>
      <c r="ELX313" s="22"/>
      <c r="ELY313" s="22"/>
      <c r="ELZ313" s="22"/>
      <c r="EMA313" s="22"/>
      <c r="EMB313" s="22"/>
      <c r="EMC313" s="22"/>
      <c r="EMD313" s="22"/>
      <c r="EME313" s="22"/>
      <c r="EMF313" s="22"/>
      <c r="EMG313" s="22"/>
      <c r="EMH313" s="22"/>
      <c r="EMI313" s="22"/>
      <c r="EMJ313" s="22"/>
      <c r="EMK313" s="22"/>
      <c r="EML313" s="22"/>
      <c r="EMM313" s="22"/>
      <c r="EMN313" s="22"/>
      <c r="EMO313" s="22"/>
      <c r="EMP313" s="22"/>
      <c r="EMQ313" s="22"/>
      <c r="EMR313" s="22"/>
      <c r="EMS313" s="22"/>
      <c r="EMT313" s="22"/>
      <c r="EMU313" s="22"/>
      <c r="EMV313" s="22"/>
      <c r="EMW313" s="22"/>
      <c r="EMX313" s="22"/>
      <c r="EMY313" s="22"/>
      <c r="EMZ313" s="22"/>
      <c r="ENA313" s="22"/>
      <c r="ENB313" s="22"/>
      <c r="ENC313" s="22"/>
      <c r="END313" s="22"/>
      <c r="ENE313" s="22"/>
      <c r="ENF313" s="22"/>
      <c r="ENG313" s="22"/>
      <c r="ENH313" s="22"/>
      <c r="ENI313" s="22"/>
      <c r="ENJ313" s="22"/>
      <c r="ENK313" s="22"/>
      <c r="ENL313" s="22"/>
      <c r="ENM313" s="22"/>
      <c r="ENN313" s="22"/>
      <c r="ENO313" s="22"/>
      <c r="ENP313" s="22"/>
      <c r="ENQ313" s="22"/>
      <c r="ENR313" s="22"/>
      <c r="ENS313" s="22"/>
      <c r="ENT313" s="22"/>
      <c r="ENU313" s="22"/>
      <c r="ENV313" s="22"/>
      <c r="ENW313" s="22"/>
      <c r="ENX313" s="22"/>
      <c r="ENY313" s="22"/>
      <c r="ENZ313" s="22"/>
      <c r="EOA313" s="22"/>
      <c r="EOB313" s="22"/>
      <c r="EOC313" s="22"/>
      <c r="EOD313" s="22"/>
      <c r="EOE313" s="22"/>
      <c r="EOF313" s="22"/>
      <c r="EOG313" s="22"/>
      <c r="EOH313" s="22"/>
      <c r="EOI313" s="22"/>
      <c r="EOJ313" s="22"/>
      <c r="EOK313" s="22"/>
      <c r="EOL313" s="22"/>
      <c r="EOM313" s="22"/>
      <c r="EON313" s="22"/>
      <c r="EOO313" s="22"/>
      <c r="EOP313" s="22"/>
      <c r="EOQ313" s="22"/>
      <c r="EOR313" s="22"/>
      <c r="EOS313" s="22"/>
      <c r="EOT313" s="22"/>
      <c r="EOU313" s="22"/>
      <c r="EOV313" s="22"/>
      <c r="EOW313" s="22"/>
      <c r="EOX313" s="22"/>
      <c r="EOY313" s="22"/>
      <c r="EOZ313" s="22"/>
      <c r="EPA313" s="22"/>
      <c r="EPB313" s="22"/>
      <c r="EPC313" s="22"/>
      <c r="EPD313" s="22"/>
      <c r="EPE313" s="22"/>
      <c r="EPF313" s="22"/>
      <c r="EPG313" s="22"/>
      <c r="EPH313" s="22"/>
      <c r="EPI313" s="22"/>
      <c r="EPJ313" s="22"/>
      <c r="EPK313" s="22"/>
      <c r="EPL313" s="22"/>
      <c r="EPM313" s="22"/>
      <c r="EPN313" s="22"/>
      <c r="EPO313" s="22"/>
      <c r="EPP313" s="22"/>
      <c r="EPQ313" s="22"/>
      <c r="EPR313" s="22"/>
      <c r="EPS313" s="22"/>
      <c r="EPT313" s="22"/>
      <c r="EPU313" s="22"/>
      <c r="EPV313" s="22"/>
      <c r="EPW313" s="22"/>
      <c r="EPX313" s="22"/>
      <c r="EPY313" s="22"/>
      <c r="EPZ313" s="22"/>
      <c r="EQA313" s="22"/>
      <c r="EQB313" s="22"/>
      <c r="EQC313" s="22"/>
      <c r="EQD313" s="22"/>
      <c r="EQE313" s="22"/>
      <c r="EQF313" s="22"/>
      <c r="EQG313" s="22"/>
      <c r="EQH313" s="22"/>
      <c r="EQI313" s="22"/>
      <c r="EQJ313" s="22"/>
      <c r="EQK313" s="22"/>
      <c r="EQL313" s="22"/>
      <c r="EQM313" s="22"/>
      <c r="EQN313" s="22"/>
      <c r="EQO313" s="22"/>
      <c r="EQP313" s="22"/>
      <c r="EQQ313" s="22"/>
      <c r="EQR313" s="22"/>
      <c r="EQS313" s="22"/>
      <c r="EQT313" s="22"/>
      <c r="EQU313" s="22"/>
      <c r="EQV313" s="22"/>
      <c r="EQW313" s="22"/>
      <c r="EQX313" s="22"/>
      <c r="EQY313" s="22"/>
      <c r="EQZ313" s="22"/>
      <c r="ERA313" s="22"/>
      <c r="ERB313" s="22"/>
      <c r="ERC313" s="22"/>
      <c r="ERD313" s="22"/>
      <c r="ERE313" s="22"/>
      <c r="ERF313" s="22"/>
      <c r="ERG313" s="22"/>
      <c r="ERH313" s="22"/>
      <c r="ERI313" s="22"/>
      <c r="ERJ313" s="22"/>
      <c r="ERK313" s="22"/>
      <c r="ERL313" s="22"/>
      <c r="ERM313" s="22"/>
      <c r="ERN313" s="22"/>
      <c r="ERO313" s="22"/>
      <c r="ERP313" s="22"/>
      <c r="ERQ313" s="22"/>
      <c r="ERR313" s="22"/>
      <c r="ERS313" s="22"/>
      <c r="ERT313" s="22"/>
      <c r="ERU313" s="22"/>
      <c r="ERV313" s="22"/>
      <c r="ERW313" s="22"/>
      <c r="ERX313" s="22"/>
      <c r="ERY313" s="22"/>
      <c r="ERZ313" s="22"/>
      <c r="ESA313" s="22"/>
      <c r="ESB313" s="22"/>
      <c r="ESC313" s="22"/>
      <c r="ESD313" s="22"/>
      <c r="ESE313" s="22"/>
      <c r="ESF313" s="22"/>
      <c r="ESG313" s="22"/>
      <c r="ESH313" s="22"/>
      <c r="ESI313" s="22"/>
      <c r="ESJ313" s="22"/>
      <c r="ESK313" s="22"/>
      <c r="ESL313" s="22"/>
      <c r="ESM313" s="22"/>
      <c r="ESN313" s="22"/>
      <c r="ESO313" s="22"/>
      <c r="ESP313" s="22"/>
      <c r="ESQ313" s="22"/>
      <c r="ESR313" s="22"/>
      <c r="ESS313" s="22"/>
      <c r="EST313" s="22"/>
      <c r="ESU313" s="22"/>
      <c r="ESV313" s="22"/>
      <c r="ESW313" s="22"/>
      <c r="ESX313" s="22"/>
      <c r="ESY313" s="22"/>
      <c r="ESZ313" s="22"/>
      <c r="ETA313" s="22"/>
      <c r="ETB313" s="22"/>
      <c r="ETC313" s="22"/>
      <c r="ETD313" s="22"/>
      <c r="ETE313" s="22"/>
      <c r="ETF313" s="22"/>
      <c r="ETG313" s="22"/>
      <c r="ETH313" s="22"/>
      <c r="ETI313" s="22"/>
      <c r="ETJ313" s="22"/>
      <c r="ETK313" s="22"/>
      <c r="ETL313" s="22"/>
      <c r="ETM313" s="22"/>
      <c r="ETN313" s="22"/>
      <c r="ETO313" s="22"/>
      <c r="ETP313" s="22"/>
      <c r="ETQ313" s="22"/>
      <c r="ETR313" s="22"/>
      <c r="ETS313" s="22"/>
      <c r="ETT313" s="22"/>
      <c r="ETU313" s="22"/>
      <c r="ETV313" s="22"/>
      <c r="ETW313" s="22"/>
      <c r="ETX313" s="22"/>
      <c r="ETY313" s="22"/>
      <c r="ETZ313" s="22"/>
      <c r="EUA313" s="22"/>
      <c r="EUB313" s="22"/>
      <c r="EUC313" s="22"/>
      <c r="EUD313" s="22"/>
      <c r="EUE313" s="22"/>
      <c r="EUF313" s="22"/>
      <c r="EUG313" s="22"/>
      <c r="EUH313" s="22"/>
      <c r="EUI313" s="22"/>
      <c r="EUJ313" s="22"/>
      <c r="EUK313" s="22"/>
      <c r="EUL313" s="22"/>
      <c r="EUM313" s="22"/>
      <c r="EUN313" s="22"/>
      <c r="EUO313" s="22"/>
      <c r="EUP313" s="22"/>
      <c r="EUQ313" s="22"/>
      <c r="EUR313" s="22"/>
      <c r="EUS313" s="22"/>
      <c r="EUT313" s="22"/>
      <c r="EUU313" s="22"/>
      <c r="EUV313" s="22"/>
      <c r="EUW313" s="22"/>
      <c r="EUX313" s="22"/>
      <c r="EUY313" s="22"/>
      <c r="EUZ313" s="22"/>
      <c r="EVA313" s="22"/>
      <c r="EVB313" s="22"/>
      <c r="EVC313" s="22"/>
      <c r="EVD313" s="22"/>
      <c r="EVE313" s="22"/>
      <c r="EVF313" s="22"/>
      <c r="EVG313" s="22"/>
      <c r="EVH313" s="22"/>
      <c r="EVI313" s="22"/>
      <c r="EVJ313" s="22"/>
      <c r="EVK313" s="22"/>
      <c r="EVL313" s="22"/>
      <c r="EVM313" s="22"/>
      <c r="EVN313" s="22"/>
      <c r="EVO313" s="22"/>
      <c r="EVP313" s="22"/>
      <c r="EVQ313" s="22"/>
      <c r="EVR313" s="22"/>
      <c r="EVS313" s="22"/>
      <c r="EVT313" s="22"/>
      <c r="EVU313" s="22"/>
      <c r="EVV313" s="22"/>
      <c r="EVW313" s="22"/>
      <c r="EVX313" s="22"/>
      <c r="EVY313" s="22"/>
      <c r="EVZ313" s="22"/>
      <c r="EWA313" s="22"/>
      <c r="EWB313" s="22"/>
      <c r="EWC313" s="22"/>
      <c r="EWD313" s="22"/>
      <c r="EWE313" s="22"/>
      <c r="EWF313" s="22"/>
      <c r="EWG313" s="22"/>
      <c r="EWH313" s="22"/>
      <c r="EWI313" s="22"/>
      <c r="EWJ313" s="22"/>
      <c r="EWK313" s="22"/>
      <c r="EWL313" s="22"/>
      <c r="EWM313" s="22"/>
      <c r="EWN313" s="22"/>
      <c r="EWO313" s="22"/>
      <c r="EWP313" s="22"/>
      <c r="EWQ313" s="22"/>
      <c r="EWR313" s="22"/>
      <c r="EWS313" s="22"/>
      <c r="EWT313" s="22"/>
      <c r="EWU313" s="22"/>
      <c r="EWV313" s="22"/>
      <c r="EWW313" s="22"/>
      <c r="EWX313" s="22"/>
      <c r="EWY313" s="22"/>
      <c r="EWZ313" s="22"/>
      <c r="EXA313" s="22"/>
      <c r="EXB313" s="22"/>
      <c r="EXC313" s="22"/>
      <c r="EXD313" s="22"/>
      <c r="EXE313" s="22"/>
      <c r="EXF313" s="22"/>
      <c r="EXG313" s="22"/>
      <c r="EXH313" s="22"/>
      <c r="EXI313" s="22"/>
      <c r="EXJ313" s="22"/>
      <c r="EXK313" s="22"/>
      <c r="EXL313" s="22"/>
      <c r="EXM313" s="22"/>
      <c r="EXN313" s="22"/>
      <c r="EXO313" s="22"/>
      <c r="EXP313" s="22"/>
      <c r="EXQ313" s="22"/>
      <c r="EXR313" s="22"/>
      <c r="EXS313" s="22"/>
      <c r="EXT313" s="22"/>
      <c r="EXU313" s="22"/>
      <c r="EXV313" s="22"/>
      <c r="EXW313" s="22"/>
      <c r="EXX313" s="22"/>
      <c r="EXY313" s="22"/>
      <c r="EXZ313" s="22"/>
      <c r="EYA313" s="22"/>
      <c r="EYB313" s="22"/>
      <c r="EYC313" s="22"/>
      <c r="EYD313" s="22"/>
      <c r="EYE313" s="22"/>
      <c r="EYF313" s="22"/>
      <c r="EYG313" s="22"/>
      <c r="EYH313" s="22"/>
      <c r="EYI313" s="22"/>
      <c r="EYJ313" s="22"/>
      <c r="EYK313" s="22"/>
      <c r="EYL313" s="22"/>
      <c r="EYM313" s="22"/>
      <c r="EYN313" s="22"/>
      <c r="EYO313" s="22"/>
      <c r="EYP313" s="22"/>
      <c r="EYQ313" s="22"/>
      <c r="EYR313" s="22"/>
      <c r="EYS313" s="22"/>
      <c r="EYT313" s="22"/>
      <c r="EYU313" s="22"/>
      <c r="EYV313" s="22"/>
      <c r="EYW313" s="22"/>
      <c r="EYX313" s="22"/>
      <c r="EYY313" s="22"/>
      <c r="EYZ313" s="22"/>
      <c r="EZA313" s="22"/>
      <c r="EZB313" s="22"/>
      <c r="EZC313" s="22"/>
      <c r="EZD313" s="22"/>
      <c r="EZE313" s="22"/>
      <c r="EZF313" s="22"/>
      <c r="EZG313" s="22"/>
      <c r="EZH313" s="22"/>
      <c r="EZI313" s="22"/>
      <c r="EZJ313" s="22"/>
      <c r="EZK313" s="22"/>
      <c r="EZL313" s="22"/>
      <c r="EZM313" s="22"/>
      <c r="EZN313" s="22"/>
      <c r="EZO313" s="22"/>
      <c r="EZP313" s="22"/>
      <c r="EZQ313" s="22"/>
      <c r="EZR313" s="22"/>
      <c r="EZS313" s="22"/>
      <c r="EZT313" s="22"/>
      <c r="EZU313" s="22"/>
      <c r="EZV313" s="22"/>
      <c r="EZW313" s="22"/>
      <c r="EZX313" s="22"/>
      <c r="EZY313" s="22"/>
      <c r="EZZ313" s="22"/>
      <c r="FAA313" s="22"/>
      <c r="FAB313" s="22"/>
      <c r="FAC313" s="22"/>
      <c r="FAD313" s="22"/>
      <c r="FAE313" s="22"/>
      <c r="FAF313" s="22"/>
      <c r="FAG313" s="22"/>
      <c r="FAH313" s="22"/>
      <c r="FAI313" s="22"/>
      <c r="FAJ313" s="22"/>
      <c r="FAK313" s="22"/>
      <c r="FAL313" s="22"/>
      <c r="FAM313" s="22"/>
      <c r="FAN313" s="22"/>
      <c r="FAO313" s="22"/>
      <c r="FAP313" s="22"/>
      <c r="FAQ313" s="22"/>
      <c r="FAR313" s="22"/>
      <c r="FAS313" s="22"/>
      <c r="FAT313" s="22"/>
      <c r="FAU313" s="22"/>
      <c r="FAV313" s="22"/>
      <c r="FAW313" s="22"/>
      <c r="FAX313" s="22"/>
      <c r="FAY313" s="22"/>
      <c r="FAZ313" s="22"/>
      <c r="FBA313" s="22"/>
      <c r="FBB313" s="22"/>
      <c r="FBC313" s="22"/>
      <c r="FBD313" s="22"/>
      <c r="FBE313" s="22"/>
      <c r="FBF313" s="22"/>
      <c r="FBG313" s="22"/>
      <c r="FBH313" s="22"/>
      <c r="FBI313" s="22"/>
      <c r="FBJ313" s="22"/>
      <c r="FBK313" s="22"/>
      <c r="FBL313" s="22"/>
      <c r="FBM313" s="22"/>
      <c r="FBN313" s="22"/>
      <c r="FBO313" s="22"/>
      <c r="FBP313" s="22"/>
      <c r="FBQ313" s="22"/>
      <c r="FBR313" s="22"/>
      <c r="FBS313" s="22"/>
      <c r="FBT313" s="22"/>
      <c r="FBU313" s="22"/>
      <c r="FBV313" s="22"/>
      <c r="FBW313" s="22"/>
      <c r="FBX313" s="22"/>
      <c r="FBY313" s="22"/>
      <c r="FBZ313" s="22"/>
      <c r="FCA313" s="22"/>
      <c r="FCB313" s="22"/>
      <c r="FCC313" s="22"/>
      <c r="FCD313" s="22"/>
      <c r="FCE313" s="22"/>
      <c r="FCF313" s="22"/>
      <c r="FCG313" s="22"/>
      <c r="FCH313" s="22"/>
      <c r="FCI313" s="22"/>
      <c r="FCJ313" s="22"/>
      <c r="FCK313" s="22"/>
      <c r="FCL313" s="22"/>
      <c r="FCM313" s="22"/>
      <c r="FCN313" s="22"/>
      <c r="FCO313" s="22"/>
      <c r="FCP313" s="22"/>
      <c r="FCQ313" s="22"/>
      <c r="FCR313" s="22"/>
      <c r="FCS313" s="22"/>
      <c r="FCT313" s="22"/>
      <c r="FCU313" s="22"/>
      <c r="FCV313" s="22"/>
      <c r="FCW313" s="22"/>
      <c r="FCX313" s="22"/>
      <c r="FCY313" s="22"/>
      <c r="FCZ313" s="22"/>
      <c r="FDA313" s="22"/>
      <c r="FDB313" s="22"/>
      <c r="FDC313" s="22"/>
      <c r="FDD313" s="22"/>
      <c r="FDE313" s="22"/>
      <c r="FDF313" s="22"/>
      <c r="FDG313" s="22"/>
      <c r="FDH313" s="22"/>
      <c r="FDI313" s="22"/>
      <c r="FDJ313" s="22"/>
      <c r="FDK313" s="22"/>
      <c r="FDL313" s="22"/>
      <c r="FDM313" s="22"/>
      <c r="FDN313" s="22"/>
      <c r="FDO313" s="22"/>
      <c r="FDP313" s="22"/>
      <c r="FDQ313" s="22"/>
      <c r="FDR313" s="22"/>
      <c r="FDS313" s="22"/>
      <c r="FDT313" s="22"/>
      <c r="FDU313" s="22"/>
      <c r="FDV313" s="22"/>
      <c r="FDW313" s="22"/>
      <c r="FDX313" s="22"/>
      <c r="FDY313" s="22"/>
      <c r="FDZ313" s="22"/>
      <c r="FEA313" s="22"/>
      <c r="FEB313" s="22"/>
      <c r="FEC313" s="22"/>
      <c r="FED313" s="22"/>
      <c r="FEE313" s="22"/>
      <c r="FEF313" s="22"/>
      <c r="FEG313" s="22"/>
      <c r="FEH313" s="22"/>
      <c r="FEI313" s="22"/>
      <c r="FEJ313" s="22"/>
      <c r="FEK313" s="22"/>
      <c r="FEL313" s="22"/>
      <c r="FEM313" s="22"/>
      <c r="FEN313" s="22"/>
      <c r="FEO313" s="22"/>
      <c r="FEP313" s="22"/>
      <c r="FEQ313" s="22"/>
      <c r="FER313" s="22"/>
      <c r="FES313" s="22"/>
      <c r="FET313" s="22"/>
      <c r="FEU313" s="22"/>
      <c r="FEV313" s="22"/>
      <c r="FEW313" s="22"/>
      <c r="FEX313" s="22"/>
      <c r="FEY313" s="22"/>
      <c r="FEZ313" s="22"/>
      <c r="FFA313" s="22"/>
      <c r="FFB313" s="22"/>
      <c r="FFC313" s="22"/>
      <c r="FFD313" s="22"/>
      <c r="FFE313" s="22"/>
      <c r="FFF313" s="22"/>
      <c r="FFG313" s="22"/>
      <c r="FFH313" s="22"/>
      <c r="FFI313" s="22"/>
      <c r="FFJ313" s="22"/>
      <c r="FFK313" s="22"/>
      <c r="FFL313" s="22"/>
      <c r="FFM313" s="22"/>
      <c r="FFN313" s="22"/>
      <c r="FFO313" s="22"/>
      <c r="FFP313" s="22"/>
      <c r="FFQ313" s="22"/>
      <c r="FFR313" s="22"/>
      <c r="FFS313" s="22"/>
      <c r="FFT313" s="22"/>
      <c r="FFU313" s="22"/>
      <c r="FFV313" s="22"/>
      <c r="FFW313" s="22"/>
      <c r="FFX313" s="22"/>
      <c r="FFY313" s="22"/>
      <c r="FFZ313" s="22"/>
      <c r="FGA313" s="22"/>
      <c r="FGB313" s="22"/>
      <c r="FGC313" s="22"/>
      <c r="FGD313" s="22"/>
      <c r="FGE313" s="22"/>
      <c r="FGF313" s="22"/>
      <c r="FGG313" s="22"/>
      <c r="FGH313" s="22"/>
      <c r="FGI313" s="22"/>
      <c r="FGJ313" s="22"/>
      <c r="FGK313" s="22"/>
      <c r="FGL313" s="22"/>
      <c r="FGM313" s="22"/>
      <c r="FGN313" s="22"/>
      <c r="FGO313" s="22"/>
      <c r="FGP313" s="22"/>
      <c r="FGQ313" s="22"/>
      <c r="FGR313" s="22"/>
      <c r="FGS313" s="22"/>
      <c r="FGT313" s="22"/>
      <c r="FGU313" s="22"/>
      <c r="FGV313" s="22"/>
      <c r="FGW313" s="22"/>
      <c r="FGX313" s="22"/>
      <c r="FGY313" s="22"/>
      <c r="FGZ313" s="22"/>
      <c r="FHA313" s="22"/>
      <c r="FHB313" s="22"/>
      <c r="FHC313" s="22"/>
      <c r="FHD313" s="22"/>
      <c r="FHE313" s="22"/>
      <c r="FHF313" s="22"/>
      <c r="FHG313" s="22"/>
      <c r="FHH313" s="22"/>
      <c r="FHI313" s="22"/>
      <c r="FHJ313" s="22"/>
      <c r="FHK313" s="22"/>
      <c r="FHL313" s="22"/>
      <c r="FHM313" s="22"/>
      <c r="FHN313" s="22"/>
      <c r="FHO313" s="22"/>
      <c r="FHP313" s="22"/>
      <c r="FHQ313" s="22"/>
      <c r="FHR313" s="22"/>
      <c r="FHS313" s="22"/>
      <c r="FHT313" s="22"/>
      <c r="FHU313" s="22"/>
      <c r="FHV313" s="22"/>
      <c r="FHW313" s="22"/>
      <c r="FHX313" s="22"/>
      <c r="FHY313" s="22"/>
      <c r="FHZ313" s="22"/>
      <c r="FIA313" s="22"/>
      <c r="FIB313" s="22"/>
      <c r="FIC313" s="22"/>
      <c r="FID313" s="22"/>
      <c r="FIE313" s="22"/>
      <c r="FIF313" s="22"/>
      <c r="FIG313" s="22"/>
      <c r="FIH313" s="22"/>
      <c r="FII313" s="22"/>
      <c r="FIJ313" s="22"/>
      <c r="FIK313" s="22"/>
      <c r="FIL313" s="22"/>
      <c r="FIM313" s="22"/>
      <c r="FIN313" s="22"/>
      <c r="FIO313" s="22"/>
      <c r="FIP313" s="22"/>
      <c r="FIQ313" s="22"/>
      <c r="FIR313" s="22"/>
      <c r="FIS313" s="22"/>
      <c r="FIT313" s="22"/>
      <c r="FIU313" s="22"/>
      <c r="FIV313" s="22"/>
      <c r="FIW313" s="22"/>
      <c r="FIX313" s="22"/>
      <c r="FIY313" s="22"/>
      <c r="FIZ313" s="22"/>
      <c r="FJA313" s="22"/>
      <c r="FJB313" s="22"/>
      <c r="FJC313" s="22"/>
      <c r="FJD313" s="22"/>
      <c r="FJE313" s="22"/>
      <c r="FJF313" s="22"/>
      <c r="FJG313" s="22"/>
      <c r="FJH313" s="22"/>
      <c r="FJI313" s="22"/>
      <c r="FJJ313" s="22"/>
      <c r="FJK313" s="22"/>
      <c r="FJL313" s="22"/>
      <c r="FJM313" s="22"/>
      <c r="FJN313" s="22"/>
      <c r="FJO313" s="22"/>
      <c r="FJP313" s="22"/>
      <c r="FJQ313" s="22"/>
      <c r="FJR313" s="22"/>
      <c r="FJS313" s="22"/>
      <c r="FJT313" s="22"/>
      <c r="FJU313" s="22"/>
      <c r="FJV313" s="22"/>
      <c r="FJW313" s="22"/>
      <c r="FJX313" s="22"/>
      <c r="FJY313" s="22"/>
      <c r="FJZ313" s="22"/>
      <c r="FKA313" s="22"/>
      <c r="FKB313" s="22"/>
      <c r="FKC313" s="22"/>
      <c r="FKD313" s="22"/>
      <c r="FKE313" s="22"/>
      <c r="FKF313" s="22"/>
      <c r="FKG313" s="22"/>
      <c r="FKH313" s="22"/>
      <c r="FKI313" s="22"/>
      <c r="FKJ313" s="22"/>
      <c r="FKK313" s="22"/>
      <c r="FKL313" s="22"/>
      <c r="FKM313" s="22"/>
      <c r="FKN313" s="22"/>
      <c r="FKO313" s="22"/>
      <c r="FKP313" s="22"/>
      <c r="FKQ313" s="22"/>
      <c r="FKR313" s="22"/>
      <c r="FKS313" s="22"/>
      <c r="FKT313" s="22"/>
      <c r="FKU313" s="22"/>
      <c r="FKV313" s="22"/>
      <c r="FKW313" s="22"/>
      <c r="FKX313" s="22"/>
      <c r="FKY313" s="22"/>
      <c r="FKZ313" s="22"/>
      <c r="FLA313" s="22"/>
      <c r="FLB313" s="22"/>
      <c r="FLC313" s="22"/>
      <c r="FLD313" s="22"/>
      <c r="FLE313" s="22"/>
      <c r="FLF313" s="22"/>
      <c r="FLG313" s="22"/>
      <c r="FLH313" s="22"/>
      <c r="FLI313" s="22"/>
      <c r="FLJ313" s="22"/>
      <c r="FLK313" s="22"/>
      <c r="FLL313" s="22"/>
      <c r="FLM313" s="22"/>
      <c r="FLN313" s="22"/>
      <c r="FLO313" s="22"/>
      <c r="FLP313" s="22"/>
      <c r="FLQ313" s="22"/>
      <c r="FLR313" s="22"/>
      <c r="FLS313" s="22"/>
      <c r="FLT313" s="22"/>
      <c r="FLU313" s="22"/>
      <c r="FLV313" s="22"/>
      <c r="FLW313" s="22"/>
      <c r="FLX313" s="22"/>
      <c r="FLY313" s="22"/>
      <c r="FLZ313" s="22"/>
      <c r="FMA313" s="22"/>
      <c r="FMB313" s="22"/>
      <c r="FMC313" s="22"/>
      <c r="FMD313" s="22"/>
      <c r="FME313" s="22"/>
      <c r="FMF313" s="22"/>
      <c r="FMG313" s="22"/>
      <c r="FMH313" s="22"/>
      <c r="FMI313" s="22"/>
      <c r="FMJ313" s="22"/>
      <c r="FMK313" s="22"/>
      <c r="FML313" s="22"/>
      <c r="FMM313" s="22"/>
      <c r="FMN313" s="22"/>
      <c r="FMO313" s="22"/>
      <c r="FMP313" s="22"/>
      <c r="FMQ313" s="22"/>
      <c r="FMR313" s="22"/>
      <c r="FMS313" s="22"/>
      <c r="FMT313" s="22"/>
      <c r="FMU313" s="22"/>
      <c r="FMV313" s="22"/>
      <c r="FMW313" s="22"/>
      <c r="FMX313" s="22"/>
      <c r="FMY313" s="22"/>
      <c r="FMZ313" s="22"/>
      <c r="FNA313" s="22"/>
      <c r="FNB313" s="22"/>
      <c r="FNC313" s="22"/>
      <c r="FND313" s="22"/>
      <c r="FNE313" s="22"/>
      <c r="FNF313" s="22"/>
      <c r="FNG313" s="22"/>
      <c r="FNH313" s="22"/>
      <c r="FNI313" s="22"/>
      <c r="FNJ313" s="22"/>
      <c r="FNK313" s="22"/>
      <c r="FNL313" s="22"/>
      <c r="FNM313" s="22"/>
      <c r="FNN313" s="22"/>
      <c r="FNO313" s="22"/>
      <c r="FNP313" s="22"/>
      <c r="FNQ313" s="22"/>
      <c r="FNR313" s="22"/>
      <c r="FNS313" s="22"/>
      <c r="FNT313" s="22"/>
      <c r="FNU313" s="22"/>
      <c r="FNV313" s="22"/>
      <c r="FNW313" s="22"/>
      <c r="FNX313" s="22"/>
      <c r="FNY313" s="22"/>
      <c r="FNZ313" s="22"/>
      <c r="FOA313" s="22"/>
      <c r="FOB313" s="22"/>
      <c r="FOC313" s="22"/>
      <c r="FOD313" s="22"/>
      <c r="FOE313" s="22"/>
      <c r="FOF313" s="22"/>
      <c r="FOG313" s="22"/>
      <c r="FOH313" s="22"/>
      <c r="FOI313" s="22"/>
      <c r="FOJ313" s="22"/>
      <c r="FOK313" s="22"/>
      <c r="FOL313" s="22"/>
      <c r="FOM313" s="22"/>
      <c r="FON313" s="22"/>
      <c r="FOO313" s="22"/>
      <c r="FOP313" s="22"/>
      <c r="FOQ313" s="22"/>
      <c r="FOR313" s="22"/>
      <c r="FOS313" s="22"/>
      <c r="FOT313" s="22"/>
      <c r="FOU313" s="22"/>
      <c r="FOV313" s="22"/>
      <c r="FOW313" s="22"/>
      <c r="FOX313" s="22"/>
      <c r="FOY313" s="22"/>
      <c r="FOZ313" s="22"/>
      <c r="FPA313" s="22"/>
      <c r="FPB313" s="22"/>
      <c r="FPC313" s="22"/>
      <c r="FPD313" s="22"/>
      <c r="FPE313" s="22"/>
      <c r="FPF313" s="22"/>
      <c r="FPG313" s="22"/>
      <c r="FPH313" s="22"/>
      <c r="FPI313" s="22"/>
      <c r="FPJ313" s="22"/>
      <c r="FPK313" s="22"/>
      <c r="FPL313" s="22"/>
      <c r="FPM313" s="22"/>
      <c r="FPN313" s="22"/>
      <c r="FPO313" s="22"/>
      <c r="FPP313" s="22"/>
      <c r="FPQ313" s="22"/>
      <c r="FPR313" s="22"/>
      <c r="FPS313" s="22"/>
      <c r="FPT313" s="22"/>
      <c r="FPU313" s="22"/>
      <c r="FPV313" s="22"/>
      <c r="FPW313" s="22"/>
      <c r="FPX313" s="22"/>
      <c r="FPY313" s="22"/>
      <c r="FPZ313" s="22"/>
      <c r="FQA313" s="22"/>
      <c r="FQB313" s="22"/>
      <c r="FQC313" s="22"/>
      <c r="FQD313" s="22"/>
      <c r="FQE313" s="22"/>
      <c r="FQF313" s="22"/>
      <c r="FQG313" s="22"/>
      <c r="FQH313" s="22"/>
      <c r="FQI313" s="22"/>
      <c r="FQJ313" s="22"/>
      <c r="FQK313" s="22"/>
      <c r="FQL313" s="22"/>
      <c r="FQM313" s="22"/>
      <c r="FQN313" s="22"/>
      <c r="FQO313" s="22"/>
      <c r="FQP313" s="22"/>
      <c r="FQQ313" s="22"/>
      <c r="FQR313" s="22"/>
      <c r="FQS313" s="22"/>
      <c r="FQT313" s="22"/>
      <c r="FQU313" s="22"/>
      <c r="FQV313" s="22"/>
      <c r="FQW313" s="22"/>
      <c r="FQX313" s="22"/>
      <c r="FQY313" s="22"/>
      <c r="FQZ313" s="22"/>
      <c r="FRA313" s="22"/>
      <c r="FRB313" s="22"/>
      <c r="FRC313" s="22"/>
      <c r="FRD313" s="22"/>
      <c r="FRE313" s="22"/>
      <c r="FRF313" s="22"/>
      <c r="FRG313" s="22"/>
      <c r="FRH313" s="22"/>
      <c r="FRI313" s="22"/>
      <c r="FRJ313" s="22"/>
      <c r="FRK313" s="22"/>
      <c r="FRL313" s="22"/>
      <c r="FRM313" s="22"/>
      <c r="FRN313" s="22"/>
      <c r="FRO313" s="22"/>
      <c r="FRP313" s="22"/>
      <c r="FRQ313" s="22"/>
      <c r="FRR313" s="22"/>
      <c r="FRS313" s="22"/>
      <c r="FRT313" s="22"/>
      <c r="FRU313" s="22"/>
      <c r="FRV313" s="22"/>
      <c r="FRW313" s="22"/>
      <c r="FRX313" s="22"/>
      <c r="FRY313" s="22"/>
      <c r="FRZ313" s="22"/>
      <c r="FSA313" s="22"/>
      <c r="FSB313" s="22"/>
      <c r="FSC313" s="22"/>
      <c r="FSD313" s="22"/>
      <c r="FSE313" s="22"/>
      <c r="FSF313" s="22"/>
      <c r="FSG313" s="22"/>
      <c r="FSH313" s="22"/>
      <c r="FSI313" s="22"/>
      <c r="FSJ313" s="22"/>
      <c r="FSK313" s="22"/>
      <c r="FSL313" s="22"/>
      <c r="FSM313" s="22"/>
      <c r="FSN313" s="22"/>
      <c r="FSO313" s="22"/>
      <c r="FSP313" s="22"/>
      <c r="FSQ313" s="22"/>
      <c r="FSR313" s="22"/>
      <c r="FSS313" s="22"/>
      <c r="FST313" s="22"/>
      <c r="FSU313" s="22"/>
      <c r="FSV313" s="22"/>
      <c r="FSW313" s="22"/>
      <c r="FSX313" s="22"/>
      <c r="FSY313" s="22"/>
      <c r="FSZ313" s="22"/>
      <c r="FTA313" s="22"/>
      <c r="FTB313" s="22"/>
      <c r="FTC313" s="22"/>
      <c r="FTD313" s="22"/>
      <c r="FTE313" s="22"/>
      <c r="FTF313" s="22"/>
      <c r="FTG313" s="22"/>
      <c r="FTH313" s="22"/>
      <c r="FTI313" s="22"/>
      <c r="FTJ313" s="22"/>
      <c r="FTK313" s="22"/>
      <c r="FTL313" s="22"/>
      <c r="FTM313" s="22"/>
      <c r="FTN313" s="22"/>
      <c r="FTO313" s="22"/>
      <c r="FTP313" s="22"/>
      <c r="FTQ313" s="22"/>
      <c r="FTR313" s="22"/>
      <c r="FTS313" s="22"/>
      <c r="FTT313" s="22"/>
      <c r="FTU313" s="22"/>
      <c r="FTV313" s="22"/>
      <c r="FTW313" s="22"/>
      <c r="FTX313" s="22"/>
      <c r="FTY313" s="22"/>
      <c r="FTZ313" s="22"/>
      <c r="FUA313" s="22"/>
      <c r="FUB313" s="22"/>
      <c r="FUC313" s="22"/>
      <c r="FUD313" s="22"/>
      <c r="FUE313" s="22"/>
      <c r="FUF313" s="22"/>
      <c r="FUG313" s="22"/>
      <c r="FUH313" s="22"/>
      <c r="FUI313" s="22"/>
      <c r="FUJ313" s="22"/>
      <c r="FUK313" s="22"/>
      <c r="FUL313" s="22"/>
      <c r="FUM313" s="22"/>
      <c r="FUN313" s="22"/>
      <c r="FUO313" s="22"/>
      <c r="FUP313" s="22"/>
      <c r="FUQ313" s="22"/>
      <c r="FUR313" s="22"/>
      <c r="FUS313" s="22"/>
      <c r="FUT313" s="22"/>
      <c r="FUU313" s="22"/>
      <c r="FUV313" s="22"/>
      <c r="FUW313" s="22"/>
      <c r="FUX313" s="22"/>
      <c r="FUY313" s="22"/>
      <c r="FUZ313" s="22"/>
      <c r="FVA313" s="22"/>
      <c r="FVB313" s="22"/>
      <c r="FVC313" s="22"/>
      <c r="FVD313" s="22"/>
      <c r="FVE313" s="22"/>
      <c r="FVF313" s="22"/>
      <c r="FVG313" s="22"/>
      <c r="FVH313" s="22"/>
      <c r="FVI313" s="22"/>
      <c r="FVJ313" s="22"/>
      <c r="FVK313" s="22"/>
      <c r="FVL313" s="22"/>
      <c r="FVM313" s="22"/>
      <c r="FVN313" s="22"/>
      <c r="FVO313" s="22"/>
      <c r="FVP313" s="22"/>
      <c r="FVQ313" s="22"/>
      <c r="FVR313" s="22"/>
      <c r="FVS313" s="22"/>
      <c r="FVT313" s="22"/>
      <c r="FVU313" s="22"/>
      <c r="FVV313" s="22"/>
      <c r="FVW313" s="22"/>
      <c r="FVX313" s="22"/>
      <c r="FVY313" s="22"/>
      <c r="FVZ313" s="22"/>
      <c r="FWA313" s="22"/>
      <c r="FWB313" s="22"/>
      <c r="FWC313" s="22"/>
      <c r="FWD313" s="22"/>
      <c r="FWE313" s="22"/>
      <c r="FWF313" s="22"/>
      <c r="FWG313" s="22"/>
      <c r="FWH313" s="22"/>
      <c r="FWI313" s="22"/>
      <c r="FWJ313" s="22"/>
      <c r="FWK313" s="22"/>
      <c r="FWL313" s="22"/>
      <c r="FWM313" s="22"/>
      <c r="FWN313" s="22"/>
      <c r="FWO313" s="22"/>
      <c r="FWP313" s="22"/>
      <c r="FWQ313" s="22"/>
      <c r="FWR313" s="22"/>
      <c r="FWS313" s="22"/>
      <c r="FWT313" s="22"/>
      <c r="FWU313" s="22"/>
      <c r="FWV313" s="22"/>
      <c r="FWW313" s="22"/>
      <c r="FWX313" s="22"/>
      <c r="FWY313" s="22"/>
      <c r="FWZ313" s="22"/>
      <c r="FXA313" s="22"/>
      <c r="FXB313" s="22"/>
      <c r="FXC313" s="22"/>
      <c r="FXD313" s="22"/>
      <c r="FXE313" s="22"/>
      <c r="FXF313" s="22"/>
      <c r="FXG313" s="22"/>
      <c r="FXH313" s="22"/>
      <c r="FXI313" s="22"/>
      <c r="FXJ313" s="22"/>
      <c r="FXK313" s="22"/>
      <c r="FXL313" s="22"/>
      <c r="FXM313" s="22"/>
      <c r="FXN313" s="22"/>
      <c r="FXO313" s="22"/>
      <c r="FXP313" s="22"/>
      <c r="FXQ313" s="22"/>
      <c r="FXR313" s="22"/>
      <c r="FXS313" s="22"/>
      <c r="FXT313" s="22"/>
      <c r="FXU313" s="22"/>
      <c r="FXV313" s="22"/>
      <c r="FXW313" s="22"/>
      <c r="FXX313" s="22"/>
      <c r="FXY313" s="22"/>
      <c r="FXZ313" s="22"/>
      <c r="FYA313" s="22"/>
      <c r="FYB313" s="22"/>
      <c r="FYC313" s="22"/>
      <c r="FYD313" s="22"/>
      <c r="FYE313" s="22"/>
      <c r="FYF313" s="22"/>
      <c r="FYG313" s="22"/>
      <c r="FYH313" s="22"/>
      <c r="FYI313" s="22"/>
      <c r="FYJ313" s="22"/>
      <c r="FYK313" s="22"/>
      <c r="FYL313" s="22"/>
      <c r="FYM313" s="22"/>
      <c r="FYN313" s="22"/>
      <c r="FYO313" s="22"/>
      <c r="FYP313" s="22"/>
      <c r="FYQ313" s="22"/>
      <c r="FYR313" s="22"/>
      <c r="FYS313" s="22"/>
      <c r="FYT313" s="22"/>
      <c r="FYU313" s="22"/>
      <c r="FYV313" s="22"/>
      <c r="FYW313" s="22"/>
      <c r="FYX313" s="22"/>
      <c r="FYY313" s="22"/>
      <c r="FYZ313" s="22"/>
      <c r="FZA313" s="22"/>
      <c r="FZB313" s="22"/>
      <c r="FZC313" s="22"/>
      <c r="FZD313" s="22"/>
      <c r="FZE313" s="22"/>
      <c r="FZF313" s="22"/>
      <c r="FZG313" s="22"/>
      <c r="FZH313" s="22"/>
      <c r="FZI313" s="22"/>
      <c r="FZJ313" s="22"/>
      <c r="FZK313" s="22"/>
      <c r="FZL313" s="22"/>
      <c r="FZM313" s="22"/>
      <c r="FZN313" s="22"/>
      <c r="FZO313" s="22"/>
      <c r="FZP313" s="22"/>
      <c r="FZQ313" s="22"/>
      <c r="FZR313" s="22"/>
      <c r="FZS313" s="22"/>
      <c r="FZT313" s="22"/>
      <c r="FZU313" s="22"/>
      <c r="FZV313" s="22"/>
      <c r="FZW313" s="22"/>
      <c r="FZX313" s="22"/>
      <c r="FZY313" s="22"/>
      <c r="FZZ313" s="22"/>
      <c r="GAA313" s="22"/>
      <c r="GAB313" s="22"/>
      <c r="GAC313" s="22"/>
      <c r="GAD313" s="22"/>
      <c r="GAE313" s="22"/>
      <c r="GAF313" s="22"/>
      <c r="GAG313" s="22"/>
      <c r="GAH313" s="22"/>
      <c r="GAI313" s="22"/>
      <c r="GAJ313" s="22"/>
      <c r="GAK313" s="22"/>
      <c r="GAL313" s="22"/>
      <c r="GAM313" s="22"/>
      <c r="GAN313" s="22"/>
      <c r="GAO313" s="22"/>
      <c r="GAP313" s="22"/>
      <c r="GAQ313" s="22"/>
      <c r="GAR313" s="22"/>
      <c r="GAS313" s="22"/>
      <c r="GAT313" s="22"/>
      <c r="GAU313" s="22"/>
      <c r="GAV313" s="22"/>
      <c r="GAW313" s="22"/>
      <c r="GAX313" s="22"/>
      <c r="GAY313" s="22"/>
      <c r="GAZ313" s="22"/>
      <c r="GBA313" s="22"/>
      <c r="GBB313" s="22"/>
      <c r="GBC313" s="22"/>
      <c r="GBD313" s="22"/>
      <c r="GBE313" s="22"/>
      <c r="GBF313" s="22"/>
      <c r="GBG313" s="22"/>
      <c r="GBH313" s="22"/>
      <c r="GBI313" s="22"/>
      <c r="GBJ313" s="22"/>
      <c r="GBK313" s="22"/>
      <c r="GBL313" s="22"/>
      <c r="GBM313" s="22"/>
      <c r="GBN313" s="22"/>
      <c r="GBO313" s="22"/>
      <c r="GBP313" s="22"/>
      <c r="GBQ313" s="22"/>
      <c r="GBR313" s="22"/>
      <c r="GBS313" s="22"/>
      <c r="GBT313" s="22"/>
      <c r="GBU313" s="22"/>
      <c r="GBV313" s="22"/>
      <c r="GBW313" s="22"/>
      <c r="GBX313" s="22"/>
      <c r="GBY313" s="22"/>
      <c r="GBZ313" s="22"/>
      <c r="GCA313" s="22"/>
      <c r="GCB313" s="22"/>
      <c r="GCC313" s="22"/>
      <c r="GCD313" s="22"/>
      <c r="GCE313" s="22"/>
      <c r="GCF313" s="22"/>
      <c r="GCG313" s="22"/>
      <c r="GCH313" s="22"/>
      <c r="GCI313" s="22"/>
      <c r="GCJ313" s="22"/>
      <c r="GCK313" s="22"/>
      <c r="GCL313" s="22"/>
      <c r="GCM313" s="22"/>
      <c r="GCN313" s="22"/>
      <c r="GCO313" s="22"/>
      <c r="GCP313" s="22"/>
      <c r="GCQ313" s="22"/>
      <c r="GCR313" s="22"/>
      <c r="GCS313" s="22"/>
      <c r="GCT313" s="22"/>
      <c r="GCU313" s="22"/>
      <c r="GCV313" s="22"/>
      <c r="GCW313" s="22"/>
      <c r="GCX313" s="22"/>
      <c r="GCY313" s="22"/>
      <c r="GCZ313" s="22"/>
      <c r="GDA313" s="22"/>
      <c r="GDB313" s="22"/>
      <c r="GDC313" s="22"/>
      <c r="GDD313" s="22"/>
      <c r="GDE313" s="22"/>
      <c r="GDF313" s="22"/>
      <c r="GDG313" s="22"/>
      <c r="GDH313" s="22"/>
      <c r="GDI313" s="22"/>
      <c r="GDJ313" s="22"/>
      <c r="GDK313" s="22"/>
      <c r="GDL313" s="22"/>
      <c r="GDM313" s="22"/>
      <c r="GDN313" s="22"/>
      <c r="GDO313" s="22"/>
      <c r="GDP313" s="22"/>
      <c r="GDQ313" s="22"/>
      <c r="GDR313" s="22"/>
      <c r="GDS313" s="22"/>
      <c r="GDT313" s="22"/>
      <c r="GDU313" s="22"/>
      <c r="GDV313" s="22"/>
      <c r="GDW313" s="22"/>
      <c r="GDX313" s="22"/>
      <c r="GDY313" s="22"/>
      <c r="GDZ313" s="22"/>
      <c r="GEA313" s="22"/>
      <c r="GEB313" s="22"/>
      <c r="GEC313" s="22"/>
      <c r="GED313" s="22"/>
      <c r="GEE313" s="22"/>
      <c r="GEF313" s="22"/>
      <c r="GEG313" s="22"/>
      <c r="GEH313" s="22"/>
      <c r="GEI313" s="22"/>
      <c r="GEJ313" s="22"/>
      <c r="GEK313" s="22"/>
      <c r="GEL313" s="22"/>
      <c r="GEM313" s="22"/>
      <c r="GEN313" s="22"/>
      <c r="GEO313" s="22"/>
      <c r="GEP313" s="22"/>
      <c r="GEQ313" s="22"/>
      <c r="GER313" s="22"/>
      <c r="GES313" s="22"/>
      <c r="GET313" s="22"/>
      <c r="GEU313" s="22"/>
      <c r="GEV313" s="22"/>
      <c r="GEW313" s="22"/>
      <c r="GEX313" s="22"/>
      <c r="GEY313" s="22"/>
      <c r="GEZ313" s="22"/>
      <c r="GFA313" s="22"/>
      <c r="GFB313" s="22"/>
      <c r="GFC313" s="22"/>
      <c r="GFD313" s="22"/>
      <c r="GFE313" s="22"/>
      <c r="GFF313" s="22"/>
      <c r="GFG313" s="22"/>
      <c r="GFH313" s="22"/>
      <c r="GFI313" s="22"/>
      <c r="GFJ313" s="22"/>
      <c r="GFK313" s="22"/>
      <c r="GFL313" s="22"/>
      <c r="GFM313" s="22"/>
      <c r="GFN313" s="22"/>
      <c r="GFO313" s="22"/>
      <c r="GFP313" s="22"/>
      <c r="GFQ313" s="22"/>
      <c r="GFR313" s="22"/>
      <c r="GFS313" s="22"/>
      <c r="GFT313" s="22"/>
      <c r="GFU313" s="22"/>
      <c r="GFV313" s="22"/>
      <c r="GFW313" s="22"/>
      <c r="GFX313" s="22"/>
      <c r="GFY313" s="22"/>
      <c r="GFZ313" s="22"/>
      <c r="GGA313" s="22"/>
      <c r="GGB313" s="22"/>
      <c r="GGC313" s="22"/>
      <c r="GGD313" s="22"/>
      <c r="GGE313" s="22"/>
      <c r="GGF313" s="22"/>
      <c r="GGG313" s="22"/>
      <c r="GGH313" s="22"/>
      <c r="GGI313" s="22"/>
      <c r="GGJ313" s="22"/>
      <c r="GGK313" s="22"/>
      <c r="GGL313" s="22"/>
      <c r="GGM313" s="22"/>
      <c r="GGN313" s="22"/>
      <c r="GGO313" s="22"/>
      <c r="GGP313" s="22"/>
      <c r="GGQ313" s="22"/>
      <c r="GGR313" s="22"/>
      <c r="GGS313" s="22"/>
      <c r="GGT313" s="22"/>
      <c r="GGU313" s="22"/>
      <c r="GGV313" s="22"/>
      <c r="GGW313" s="22"/>
      <c r="GGX313" s="22"/>
      <c r="GGY313" s="22"/>
      <c r="GGZ313" s="22"/>
      <c r="GHA313" s="22"/>
      <c r="GHB313" s="22"/>
      <c r="GHC313" s="22"/>
      <c r="GHD313" s="22"/>
      <c r="GHE313" s="22"/>
      <c r="GHF313" s="22"/>
      <c r="GHG313" s="22"/>
      <c r="GHH313" s="22"/>
      <c r="GHI313" s="22"/>
      <c r="GHJ313" s="22"/>
      <c r="GHK313" s="22"/>
      <c r="GHL313" s="22"/>
      <c r="GHM313" s="22"/>
      <c r="GHN313" s="22"/>
      <c r="GHO313" s="22"/>
      <c r="GHP313" s="22"/>
      <c r="GHQ313" s="22"/>
      <c r="GHR313" s="22"/>
      <c r="GHS313" s="22"/>
      <c r="GHT313" s="22"/>
      <c r="GHU313" s="22"/>
      <c r="GHV313" s="22"/>
      <c r="GHW313" s="22"/>
      <c r="GHX313" s="22"/>
      <c r="GHY313" s="22"/>
      <c r="GHZ313" s="22"/>
      <c r="GIA313" s="22"/>
      <c r="GIB313" s="22"/>
      <c r="GIC313" s="22"/>
      <c r="GID313" s="22"/>
      <c r="GIE313" s="22"/>
      <c r="GIF313" s="22"/>
      <c r="GIG313" s="22"/>
      <c r="GIH313" s="22"/>
      <c r="GII313" s="22"/>
      <c r="GIJ313" s="22"/>
      <c r="GIK313" s="22"/>
      <c r="GIL313" s="22"/>
      <c r="GIM313" s="22"/>
      <c r="GIN313" s="22"/>
      <c r="GIO313" s="22"/>
      <c r="GIP313" s="22"/>
      <c r="GIQ313" s="22"/>
      <c r="GIR313" s="22"/>
      <c r="GIS313" s="22"/>
      <c r="GIT313" s="22"/>
      <c r="GIU313" s="22"/>
      <c r="GIV313" s="22"/>
      <c r="GIW313" s="22"/>
      <c r="GIX313" s="22"/>
      <c r="GIY313" s="22"/>
      <c r="GIZ313" s="22"/>
      <c r="GJA313" s="22"/>
      <c r="GJB313" s="22"/>
      <c r="GJC313" s="22"/>
      <c r="GJD313" s="22"/>
      <c r="GJE313" s="22"/>
      <c r="GJF313" s="22"/>
      <c r="GJG313" s="22"/>
      <c r="GJH313" s="22"/>
      <c r="GJI313" s="22"/>
      <c r="GJJ313" s="22"/>
      <c r="GJK313" s="22"/>
      <c r="GJL313" s="22"/>
      <c r="GJM313" s="22"/>
      <c r="GJN313" s="22"/>
      <c r="GJO313" s="22"/>
      <c r="GJP313" s="22"/>
      <c r="GJQ313" s="22"/>
      <c r="GJR313" s="22"/>
      <c r="GJS313" s="22"/>
      <c r="GJT313" s="22"/>
      <c r="GJU313" s="22"/>
      <c r="GJV313" s="22"/>
      <c r="GJW313" s="22"/>
      <c r="GJX313" s="22"/>
      <c r="GJY313" s="22"/>
      <c r="GJZ313" s="22"/>
      <c r="GKA313" s="22"/>
      <c r="GKB313" s="22"/>
      <c r="GKC313" s="22"/>
      <c r="GKD313" s="22"/>
      <c r="GKE313" s="22"/>
      <c r="GKF313" s="22"/>
      <c r="GKG313" s="22"/>
      <c r="GKH313" s="22"/>
      <c r="GKI313" s="22"/>
      <c r="GKJ313" s="22"/>
      <c r="GKK313" s="22"/>
      <c r="GKL313" s="22"/>
      <c r="GKM313" s="22"/>
      <c r="GKN313" s="22"/>
      <c r="GKO313" s="22"/>
      <c r="GKP313" s="22"/>
      <c r="GKQ313" s="22"/>
      <c r="GKR313" s="22"/>
      <c r="GKS313" s="22"/>
      <c r="GKT313" s="22"/>
      <c r="GKU313" s="22"/>
      <c r="GKV313" s="22"/>
      <c r="GKW313" s="22"/>
      <c r="GKX313" s="22"/>
      <c r="GKY313" s="22"/>
      <c r="GKZ313" s="22"/>
      <c r="GLA313" s="22"/>
      <c r="GLB313" s="22"/>
      <c r="GLC313" s="22"/>
      <c r="GLD313" s="22"/>
      <c r="GLE313" s="22"/>
      <c r="GLF313" s="22"/>
      <c r="GLG313" s="22"/>
      <c r="GLH313" s="22"/>
      <c r="GLI313" s="22"/>
      <c r="GLJ313" s="22"/>
      <c r="GLK313" s="22"/>
      <c r="GLL313" s="22"/>
      <c r="GLM313" s="22"/>
      <c r="GLN313" s="22"/>
      <c r="GLO313" s="22"/>
      <c r="GLP313" s="22"/>
      <c r="GLQ313" s="22"/>
      <c r="GLR313" s="22"/>
      <c r="GLS313" s="22"/>
      <c r="GLT313" s="22"/>
      <c r="GLU313" s="22"/>
      <c r="GLV313" s="22"/>
      <c r="GLW313" s="22"/>
      <c r="GLX313" s="22"/>
      <c r="GLY313" s="22"/>
      <c r="GLZ313" s="22"/>
      <c r="GMA313" s="22"/>
      <c r="GMB313" s="22"/>
      <c r="GMC313" s="22"/>
      <c r="GMD313" s="22"/>
      <c r="GME313" s="22"/>
      <c r="GMF313" s="22"/>
      <c r="GMG313" s="22"/>
      <c r="GMH313" s="22"/>
      <c r="GMI313" s="22"/>
      <c r="GMJ313" s="22"/>
      <c r="GMK313" s="22"/>
      <c r="GML313" s="22"/>
      <c r="GMM313" s="22"/>
      <c r="GMN313" s="22"/>
      <c r="GMO313" s="22"/>
      <c r="GMP313" s="22"/>
      <c r="GMQ313" s="22"/>
      <c r="GMR313" s="22"/>
      <c r="GMS313" s="22"/>
      <c r="GMT313" s="22"/>
      <c r="GMU313" s="22"/>
      <c r="GMV313" s="22"/>
      <c r="GMW313" s="22"/>
      <c r="GMX313" s="22"/>
      <c r="GMY313" s="22"/>
      <c r="GMZ313" s="22"/>
      <c r="GNA313" s="22"/>
      <c r="GNB313" s="22"/>
      <c r="GNC313" s="22"/>
      <c r="GND313" s="22"/>
      <c r="GNE313" s="22"/>
      <c r="GNF313" s="22"/>
      <c r="GNG313" s="22"/>
      <c r="GNH313" s="22"/>
      <c r="GNI313" s="22"/>
      <c r="GNJ313" s="22"/>
      <c r="GNK313" s="22"/>
      <c r="GNL313" s="22"/>
      <c r="GNM313" s="22"/>
      <c r="GNN313" s="22"/>
      <c r="GNO313" s="22"/>
      <c r="GNP313" s="22"/>
      <c r="GNQ313" s="22"/>
      <c r="GNR313" s="22"/>
      <c r="GNS313" s="22"/>
      <c r="GNT313" s="22"/>
      <c r="GNU313" s="22"/>
      <c r="GNV313" s="22"/>
      <c r="GNW313" s="22"/>
      <c r="GNX313" s="22"/>
      <c r="GNY313" s="22"/>
      <c r="GNZ313" s="22"/>
      <c r="GOA313" s="22"/>
      <c r="GOB313" s="22"/>
      <c r="GOC313" s="22"/>
      <c r="GOD313" s="22"/>
      <c r="GOE313" s="22"/>
      <c r="GOF313" s="22"/>
      <c r="GOG313" s="22"/>
      <c r="GOH313" s="22"/>
      <c r="GOI313" s="22"/>
      <c r="GOJ313" s="22"/>
      <c r="GOK313" s="22"/>
      <c r="GOL313" s="22"/>
      <c r="GOM313" s="22"/>
      <c r="GON313" s="22"/>
      <c r="GOO313" s="22"/>
      <c r="GOP313" s="22"/>
      <c r="GOQ313" s="22"/>
      <c r="GOR313" s="22"/>
      <c r="GOS313" s="22"/>
      <c r="GOT313" s="22"/>
      <c r="GOU313" s="22"/>
      <c r="GOV313" s="22"/>
      <c r="GOW313" s="22"/>
      <c r="GOX313" s="22"/>
      <c r="GOY313" s="22"/>
      <c r="GOZ313" s="22"/>
      <c r="GPA313" s="22"/>
      <c r="GPB313" s="22"/>
      <c r="GPC313" s="22"/>
      <c r="GPD313" s="22"/>
      <c r="GPE313" s="22"/>
      <c r="GPF313" s="22"/>
      <c r="GPG313" s="22"/>
      <c r="GPH313" s="22"/>
      <c r="GPI313" s="22"/>
      <c r="GPJ313" s="22"/>
      <c r="GPK313" s="22"/>
      <c r="GPL313" s="22"/>
      <c r="GPM313" s="22"/>
      <c r="GPN313" s="22"/>
      <c r="GPO313" s="22"/>
      <c r="GPP313" s="22"/>
      <c r="GPQ313" s="22"/>
      <c r="GPR313" s="22"/>
      <c r="GPS313" s="22"/>
      <c r="GPT313" s="22"/>
      <c r="GPU313" s="22"/>
      <c r="GPV313" s="22"/>
      <c r="GPW313" s="22"/>
      <c r="GPX313" s="22"/>
      <c r="GPY313" s="22"/>
      <c r="GPZ313" s="22"/>
      <c r="GQA313" s="22"/>
      <c r="GQB313" s="22"/>
      <c r="GQC313" s="22"/>
      <c r="GQD313" s="22"/>
      <c r="GQE313" s="22"/>
      <c r="GQF313" s="22"/>
      <c r="GQG313" s="22"/>
      <c r="GQH313" s="22"/>
      <c r="GQI313" s="22"/>
      <c r="GQJ313" s="22"/>
      <c r="GQK313" s="22"/>
      <c r="GQL313" s="22"/>
      <c r="GQM313" s="22"/>
      <c r="GQN313" s="22"/>
      <c r="GQO313" s="22"/>
      <c r="GQP313" s="22"/>
      <c r="GQQ313" s="22"/>
      <c r="GQR313" s="22"/>
      <c r="GQS313" s="22"/>
      <c r="GQT313" s="22"/>
      <c r="GQU313" s="22"/>
      <c r="GQV313" s="22"/>
      <c r="GQW313" s="22"/>
      <c r="GQX313" s="22"/>
      <c r="GQY313" s="22"/>
      <c r="GQZ313" s="22"/>
      <c r="GRA313" s="22"/>
      <c r="GRB313" s="22"/>
      <c r="GRC313" s="22"/>
      <c r="GRD313" s="22"/>
      <c r="GRE313" s="22"/>
      <c r="GRF313" s="22"/>
      <c r="GRG313" s="22"/>
      <c r="GRH313" s="22"/>
      <c r="GRI313" s="22"/>
      <c r="GRJ313" s="22"/>
      <c r="GRK313" s="22"/>
      <c r="GRL313" s="22"/>
      <c r="GRM313" s="22"/>
      <c r="GRN313" s="22"/>
      <c r="GRO313" s="22"/>
      <c r="GRP313" s="22"/>
      <c r="GRQ313" s="22"/>
      <c r="GRR313" s="22"/>
      <c r="GRS313" s="22"/>
      <c r="GRT313" s="22"/>
      <c r="GRU313" s="22"/>
      <c r="GRV313" s="22"/>
      <c r="GRW313" s="22"/>
      <c r="GRX313" s="22"/>
      <c r="GRY313" s="22"/>
      <c r="GRZ313" s="22"/>
      <c r="GSA313" s="22"/>
      <c r="GSB313" s="22"/>
      <c r="GSC313" s="22"/>
      <c r="GSD313" s="22"/>
      <c r="GSE313" s="22"/>
      <c r="GSF313" s="22"/>
      <c r="GSG313" s="22"/>
      <c r="GSH313" s="22"/>
      <c r="GSI313" s="22"/>
      <c r="GSJ313" s="22"/>
      <c r="GSK313" s="22"/>
      <c r="GSL313" s="22"/>
      <c r="GSM313" s="22"/>
      <c r="GSN313" s="22"/>
      <c r="GSO313" s="22"/>
      <c r="GSP313" s="22"/>
      <c r="GSQ313" s="22"/>
      <c r="GSR313" s="22"/>
      <c r="GSS313" s="22"/>
      <c r="GST313" s="22"/>
      <c r="GSU313" s="22"/>
      <c r="GSV313" s="22"/>
      <c r="GSW313" s="22"/>
      <c r="GSX313" s="22"/>
      <c r="GSY313" s="22"/>
      <c r="GSZ313" s="22"/>
      <c r="GTA313" s="22"/>
      <c r="GTB313" s="22"/>
      <c r="GTC313" s="22"/>
      <c r="GTD313" s="22"/>
      <c r="GTE313" s="22"/>
      <c r="GTF313" s="22"/>
      <c r="GTG313" s="22"/>
      <c r="GTH313" s="22"/>
      <c r="GTI313" s="22"/>
      <c r="GTJ313" s="22"/>
      <c r="GTK313" s="22"/>
      <c r="GTL313" s="22"/>
      <c r="GTM313" s="22"/>
      <c r="GTN313" s="22"/>
      <c r="GTO313" s="22"/>
      <c r="GTP313" s="22"/>
      <c r="GTQ313" s="22"/>
      <c r="GTR313" s="22"/>
      <c r="GTS313" s="22"/>
      <c r="GTT313" s="22"/>
      <c r="GTU313" s="22"/>
      <c r="GTV313" s="22"/>
      <c r="GTW313" s="22"/>
      <c r="GTX313" s="22"/>
      <c r="GTY313" s="22"/>
      <c r="GTZ313" s="22"/>
      <c r="GUA313" s="22"/>
      <c r="GUB313" s="22"/>
      <c r="GUC313" s="22"/>
      <c r="GUD313" s="22"/>
      <c r="GUE313" s="22"/>
      <c r="GUF313" s="22"/>
      <c r="GUG313" s="22"/>
      <c r="GUH313" s="22"/>
      <c r="GUI313" s="22"/>
      <c r="GUJ313" s="22"/>
      <c r="GUK313" s="22"/>
      <c r="GUL313" s="22"/>
      <c r="GUM313" s="22"/>
      <c r="GUN313" s="22"/>
      <c r="GUO313" s="22"/>
      <c r="GUP313" s="22"/>
      <c r="GUQ313" s="22"/>
      <c r="GUR313" s="22"/>
      <c r="GUS313" s="22"/>
      <c r="GUT313" s="22"/>
      <c r="GUU313" s="22"/>
      <c r="GUV313" s="22"/>
      <c r="GUW313" s="22"/>
      <c r="GUX313" s="22"/>
      <c r="GUY313" s="22"/>
      <c r="GUZ313" s="22"/>
      <c r="GVA313" s="22"/>
      <c r="GVB313" s="22"/>
      <c r="GVC313" s="22"/>
      <c r="GVD313" s="22"/>
      <c r="GVE313" s="22"/>
      <c r="GVF313" s="22"/>
      <c r="GVG313" s="22"/>
      <c r="GVH313" s="22"/>
      <c r="GVI313" s="22"/>
      <c r="GVJ313" s="22"/>
      <c r="GVK313" s="22"/>
      <c r="GVL313" s="22"/>
      <c r="GVM313" s="22"/>
      <c r="GVN313" s="22"/>
      <c r="GVO313" s="22"/>
      <c r="GVP313" s="22"/>
      <c r="GVQ313" s="22"/>
      <c r="GVR313" s="22"/>
      <c r="GVS313" s="22"/>
      <c r="GVT313" s="22"/>
      <c r="GVU313" s="22"/>
      <c r="GVV313" s="22"/>
      <c r="GVW313" s="22"/>
      <c r="GVX313" s="22"/>
      <c r="GVY313" s="22"/>
      <c r="GVZ313" s="22"/>
      <c r="GWA313" s="22"/>
      <c r="GWB313" s="22"/>
      <c r="GWC313" s="22"/>
      <c r="GWD313" s="22"/>
      <c r="GWE313" s="22"/>
      <c r="GWF313" s="22"/>
      <c r="GWG313" s="22"/>
      <c r="GWH313" s="22"/>
      <c r="GWI313" s="22"/>
      <c r="GWJ313" s="22"/>
      <c r="GWK313" s="22"/>
      <c r="GWL313" s="22"/>
      <c r="GWM313" s="22"/>
      <c r="GWN313" s="22"/>
      <c r="GWO313" s="22"/>
      <c r="GWP313" s="22"/>
      <c r="GWQ313" s="22"/>
      <c r="GWR313" s="22"/>
      <c r="GWS313" s="22"/>
      <c r="GWT313" s="22"/>
      <c r="GWU313" s="22"/>
      <c r="GWV313" s="22"/>
      <c r="GWW313" s="22"/>
      <c r="GWX313" s="22"/>
      <c r="GWY313" s="22"/>
      <c r="GWZ313" s="22"/>
      <c r="GXA313" s="22"/>
      <c r="GXB313" s="22"/>
      <c r="GXC313" s="22"/>
      <c r="GXD313" s="22"/>
      <c r="GXE313" s="22"/>
      <c r="GXF313" s="22"/>
      <c r="GXG313" s="22"/>
      <c r="GXH313" s="22"/>
      <c r="GXI313" s="22"/>
      <c r="GXJ313" s="22"/>
      <c r="GXK313" s="22"/>
      <c r="GXL313" s="22"/>
      <c r="GXM313" s="22"/>
      <c r="GXN313" s="22"/>
      <c r="GXO313" s="22"/>
      <c r="GXP313" s="22"/>
      <c r="GXQ313" s="22"/>
      <c r="GXR313" s="22"/>
      <c r="GXS313" s="22"/>
      <c r="GXT313" s="22"/>
      <c r="GXU313" s="22"/>
      <c r="GXV313" s="22"/>
      <c r="GXW313" s="22"/>
      <c r="GXX313" s="22"/>
      <c r="GXY313" s="22"/>
      <c r="GXZ313" s="22"/>
      <c r="GYA313" s="22"/>
      <c r="GYB313" s="22"/>
      <c r="GYC313" s="22"/>
      <c r="GYD313" s="22"/>
      <c r="GYE313" s="22"/>
      <c r="GYF313" s="22"/>
      <c r="GYG313" s="22"/>
      <c r="GYH313" s="22"/>
      <c r="GYI313" s="22"/>
      <c r="GYJ313" s="22"/>
      <c r="GYK313" s="22"/>
      <c r="GYL313" s="22"/>
      <c r="GYM313" s="22"/>
      <c r="GYN313" s="22"/>
      <c r="GYO313" s="22"/>
      <c r="GYP313" s="22"/>
      <c r="GYQ313" s="22"/>
      <c r="GYR313" s="22"/>
      <c r="GYS313" s="22"/>
      <c r="GYT313" s="22"/>
      <c r="GYU313" s="22"/>
      <c r="GYV313" s="22"/>
      <c r="GYW313" s="22"/>
      <c r="GYX313" s="22"/>
      <c r="GYY313" s="22"/>
      <c r="GYZ313" s="22"/>
      <c r="GZA313" s="22"/>
      <c r="GZB313" s="22"/>
      <c r="GZC313" s="22"/>
      <c r="GZD313" s="22"/>
      <c r="GZE313" s="22"/>
      <c r="GZF313" s="22"/>
      <c r="GZG313" s="22"/>
      <c r="GZH313" s="22"/>
      <c r="GZI313" s="22"/>
      <c r="GZJ313" s="22"/>
      <c r="GZK313" s="22"/>
      <c r="GZL313" s="22"/>
      <c r="GZM313" s="22"/>
      <c r="GZN313" s="22"/>
      <c r="GZO313" s="22"/>
      <c r="GZP313" s="22"/>
      <c r="GZQ313" s="22"/>
      <c r="GZR313" s="22"/>
      <c r="GZS313" s="22"/>
      <c r="GZT313" s="22"/>
      <c r="GZU313" s="22"/>
      <c r="GZV313" s="22"/>
      <c r="GZW313" s="22"/>
      <c r="GZX313" s="22"/>
      <c r="GZY313" s="22"/>
      <c r="GZZ313" s="22"/>
      <c r="HAA313" s="22"/>
      <c r="HAB313" s="22"/>
      <c r="HAC313" s="22"/>
      <c r="HAD313" s="22"/>
      <c r="HAE313" s="22"/>
      <c r="HAF313" s="22"/>
      <c r="HAG313" s="22"/>
      <c r="HAH313" s="22"/>
      <c r="HAI313" s="22"/>
      <c r="HAJ313" s="22"/>
      <c r="HAK313" s="22"/>
      <c r="HAL313" s="22"/>
      <c r="HAM313" s="22"/>
      <c r="HAN313" s="22"/>
      <c r="HAO313" s="22"/>
      <c r="HAP313" s="22"/>
      <c r="HAQ313" s="22"/>
      <c r="HAR313" s="22"/>
      <c r="HAS313" s="22"/>
      <c r="HAT313" s="22"/>
      <c r="HAU313" s="22"/>
      <c r="HAV313" s="22"/>
      <c r="HAW313" s="22"/>
      <c r="HAX313" s="22"/>
      <c r="HAY313" s="22"/>
      <c r="HAZ313" s="22"/>
      <c r="HBA313" s="22"/>
      <c r="HBB313" s="22"/>
      <c r="HBC313" s="22"/>
      <c r="HBD313" s="22"/>
      <c r="HBE313" s="22"/>
      <c r="HBF313" s="22"/>
      <c r="HBG313" s="22"/>
      <c r="HBH313" s="22"/>
      <c r="HBI313" s="22"/>
      <c r="HBJ313" s="22"/>
      <c r="HBK313" s="22"/>
      <c r="HBL313" s="22"/>
      <c r="HBM313" s="22"/>
      <c r="HBN313" s="22"/>
      <c r="HBO313" s="22"/>
      <c r="HBP313" s="22"/>
      <c r="HBQ313" s="22"/>
      <c r="HBR313" s="22"/>
      <c r="HBS313" s="22"/>
      <c r="HBT313" s="22"/>
      <c r="HBU313" s="22"/>
      <c r="HBV313" s="22"/>
      <c r="HBW313" s="22"/>
      <c r="HBX313" s="22"/>
      <c r="HBY313" s="22"/>
      <c r="HBZ313" s="22"/>
      <c r="HCA313" s="22"/>
      <c r="HCB313" s="22"/>
      <c r="HCC313" s="22"/>
      <c r="HCD313" s="22"/>
      <c r="HCE313" s="22"/>
      <c r="HCF313" s="22"/>
      <c r="HCG313" s="22"/>
      <c r="HCH313" s="22"/>
      <c r="HCI313" s="22"/>
      <c r="HCJ313" s="22"/>
      <c r="HCK313" s="22"/>
      <c r="HCL313" s="22"/>
      <c r="HCM313" s="22"/>
      <c r="HCN313" s="22"/>
      <c r="HCO313" s="22"/>
      <c r="HCP313" s="22"/>
      <c r="HCQ313" s="22"/>
      <c r="HCR313" s="22"/>
      <c r="HCS313" s="22"/>
      <c r="HCT313" s="22"/>
      <c r="HCU313" s="22"/>
      <c r="HCV313" s="22"/>
      <c r="HCW313" s="22"/>
      <c r="HCX313" s="22"/>
      <c r="HCY313" s="22"/>
      <c r="HCZ313" s="22"/>
      <c r="HDA313" s="22"/>
      <c r="HDB313" s="22"/>
      <c r="HDC313" s="22"/>
      <c r="HDD313" s="22"/>
      <c r="HDE313" s="22"/>
      <c r="HDF313" s="22"/>
      <c r="HDG313" s="22"/>
      <c r="HDH313" s="22"/>
      <c r="HDI313" s="22"/>
      <c r="HDJ313" s="22"/>
      <c r="HDK313" s="22"/>
      <c r="HDL313" s="22"/>
      <c r="HDM313" s="22"/>
      <c r="HDN313" s="22"/>
      <c r="HDO313" s="22"/>
      <c r="HDP313" s="22"/>
      <c r="HDQ313" s="22"/>
      <c r="HDR313" s="22"/>
      <c r="HDS313" s="22"/>
      <c r="HDT313" s="22"/>
      <c r="HDU313" s="22"/>
      <c r="HDV313" s="22"/>
      <c r="HDW313" s="22"/>
      <c r="HDX313" s="22"/>
      <c r="HDY313" s="22"/>
      <c r="HDZ313" s="22"/>
      <c r="HEA313" s="22"/>
      <c r="HEB313" s="22"/>
      <c r="HEC313" s="22"/>
      <c r="HED313" s="22"/>
      <c r="HEE313" s="22"/>
      <c r="HEF313" s="22"/>
      <c r="HEG313" s="22"/>
      <c r="HEH313" s="22"/>
      <c r="HEI313" s="22"/>
      <c r="HEJ313" s="22"/>
      <c r="HEK313" s="22"/>
      <c r="HEL313" s="22"/>
      <c r="HEM313" s="22"/>
      <c r="HEN313" s="22"/>
      <c r="HEO313" s="22"/>
      <c r="HEP313" s="22"/>
      <c r="HEQ313" s="22"/>
      <c r="HER313" s="22"/>
      <c r="HES313" s="22"/>
      <c r="HET313" s="22"/>
      <c r="HEU313" s="22"/>
      <c r="HEV313" s="22"/>
      <c r="HEW313" s="22"/>
      <c r="HEX313" s="22"/>
      <c r="HEY313" s="22"/>
      <c r="HEZ313" s="22"/>
      <c r="HFA313" s="22"/>
      <c r="HFB313" s="22"/>
      <c r="HFC313" s="22"/>
      <c r="HFD313" s="22"/>
      <c r="HFE313" s="22"/>
      <c r="HFF313" s="22"/>
      <c r="HFG313" s="22"/>
      <c r="HFH313" s="22"/>
      <c r="HFI313" s="22"/>
      <c r="HFJ313" s="22"/>
      <c r="HFK313" s="22"/>
      <c r="HFL313" s="22"/>
      <c r="HFM313" s="22"/>
      <c r="HFN313" s="22"/>
      <c r="HFO313" s="22"/>
      <c r="HFP313" s="22"/>
      <c r="HFQ313" s="22"/>
      <c r="HFR313" s="22"/>
      <c r="HFS313" s="22"/>
      <c r="HFT313" s="22"/>
      <c r="HFU313" s="22"/>
      <c r="HFV313" s="22"/>
      <c r="HFW313" s="22"/>
      <c r="HFX313" s="22"/>
      <c r="HFY313" s="22"/>
      <c r="HFZ313" s="22"/>
      <c r="HGA313" s="22"/>
      <c r="HGB313" s="22"/>
      <c r="HGC313" s="22"/>
      <c r="HGD313" s="22"/>
      <c r="HGE313" s="22"/>
      <c r="HGF313" s="22"/>
      <c r="HGG313" s="22"/>
      <c r="HGH313" s="22"/>
      <c r="HGI313" s="22"/>
      <c r="HGJ313" s="22"/>
      <c r="HGK313" s="22"/>
      <c r="HGL313" s="22"/>
      <c r="HGM313" s="22"/>
      <c r="HGN313" s="22"/>
      <c r="HGO313" s="22"/>
      <c r="HGP313" s="22"/>
      <c r="HGQ313" s="22"/>
      <c r="HGR313" s="22"/>
      <c r="HGS313" s="22"/>
      <c r="HGT313" s="22"/>
      <c r="HGU313" s="22"/>
      <c r="HGV313" s="22"/>
      <c r="HGW313" s="22"/>
      <c r="HGX313" s="22"/>
      <c r="HGY313" s="22"/>
      <c r="HGZ313" s="22"/>
      <c r="HHA313" s="22"/>
      <c r="HHB313" s="22"/>
      <c r="HHC313" s="22"/>
      <c r="HHD313" s="22"/>
      <c r="HHE313" s="22"/>
      <c r="HHF313" s="22"/>
      <c r="HHG313" s="22"/>
      <c r="HHH313" s="22"/>
      <c r="HHI313" s="22"/>
      <c r="HHJ313" s="22"/>
      <c r="HHK313" s="22"/>
      <c r="HHL313" s="22"/>
      <c r="HHM313" s="22"/>
      <c r="HHN313" s="22"/>
      <c r="HHO313" s="22"/>
      <c r="HHP313" s="22"/>
      <c r="HHQ313" s="22"/>
      <c r="HHR313" s="22"/>
      <c r="HHS313" s="22"/>
      <c r="HHT313" s="22"/>
      <c r="HHU313" s="22"/>
      <c r="HHV313" s="22"/>
      <c r="HHW313" s="22"/>
      <c r="HHX313" s="22"/>
      <c r="HHY313" s="22"/>
      <c r="HHZ313" s="22"/>
      <c r="HIA313" s="22"/>
      <c r="HIB313" s="22"/>
      <c r="HIC313" s="22"/>
      <c r="HID313" s="22"/>
      <c r="HIE313" s="22"/>
      <c r="HIF313" s="22"/>
      <c r="HIG313" s="22"/>
      <c r="HIH313" s="22"/>
      <c r="HII313" s="22"/>
      <c r="HIJ313" s="22"/>
      <c r="HIK313" s="22"/>
      <c r="HIL313" s="22"/>
      <c r="HIM313" s="22"/>
      <c r="HIN313" s="22"/>
      <c r="HIO313" s="22"/>
      <c r="HIP313" s="22"/>
      <c r="HIQ313" s="22"/>
      <c r="HIR313" s="22"/>
      <c r="HIS313" s="22"/>
      <c r="HIT313" s="22"/>
      <c r="HIU313" s="22"/>
      <c r="HIV313" s="22"/>
      <c r="HIW313" s="22"/>
      <c r="HIX313" s="22"/>
      <c r="HIY313" s="22"/>
      <c r="HIZ313" s="22"/>
      <c r="HJA313" s="22"/>
      <c r="HJB313" s="22"/>
      <c r="HJC313" s="22"/>
      <c r="HJD313" s="22"/>
      <c r="HJE313" s="22"/>
      <c r="HJF313" s="22"/>
      <c r="HJG313" s="22"/>
      <c r="HJH313" s="22"/>
      <c r="HJI313" s="22"/>
      <c r="HJJ313" s="22"/>
      <c r="HJK313" s="22"/>
      <c r="HJL313" s="22"/>
      <c r="HJM313" s="22"/>
      <c r="HJN313" s="22"/>
      <c r="HJO313" s="22"/>
      <c r="HJP313" s="22"/>
      <c r="HJQ313" s="22"/>
      <c r="HJR313" s="22"/>
      <c r="HJS313" s="22"/>
      <c r="HJT313" s="22"/>
      <c r="HJU313" s="22"/>
      <c r="HJV313" s="22"/>
      <c r="HJW313" s="22"/>
      <c r="HJX313" s="22"/>
      <c r="HJY313" s="22"/>
      <c r="HJZ313" s="22"/>
      <c r="HKA313" s="22"/>
      <c r="HKB313" s="22"/>
      <c r="HKC313" s="22"/>
      <c r="HKD313" s="22"/>
      <c r="HKE313" s="22"/>
      <c r="HKF313" s="22"/>
      <c r="HKG313" s="22"/>
      <c r="HKH313" s="22"/>
      <c r="HKI313" s="22"/>
      <c r="HKJ313" s="22"/>
      <c r="HKK313" s="22"/>
      <c r="HKL313" s="22"/>
      <c r="HKM313" s="22"/>
      <c r="HKN313" s="22"/>
      <c r="HKO313" s="22"/>
      <c r="HKP313" s="22"/>
      <c r="HKQ313" s="22"/>
      <c r="HKR313" s="22"/>
      <c r="HKS313" s="22"/>
      <c r="HKT313" s="22"/>
      <c r="HKU313" s="22"/>
      <c r="HKV313" s="22"/>
      <c r="HKW313" s="22"/>
      <c r="HKX313" s="22"/>
      <c r="HKY313" s="22"/>
      <c r="HKZ313" s="22"/>
      <c r="HLA313" s="22"/>
      <c r="HLB313" s="22"/>
      <c r="HLC313" s="22"/>
      <c r="HLD313" s="22"/>
      <c r="HLE313" s="22"/>
      <c r="HLF313" s="22"/>
      <c r="HLG313" s="22"/>
      <c r="HLH313" s="22"/>
      <c r="HLI313" s="22"/>
      <c r="HLJ313" s="22"/>
      <c r="HLK313" s="22"/>
      <c r="HLL313" s="22"/>
      <c r="HLM313" s="22"/>
      <c r="HLN313" s="22"/>
      <c r="HLO313" s="22"/>
      <c r="HLP313" s="22"/>
      <c r="HLQ313" s="22"/>
      <c r="HLR313" s="22"/>
      <c r="HLS313" s="22"/>
      <c r="HLT313" s="22"/>
      <c r="HLU313" s="22"/>
      <c r="HLV313" s="22"/>
      <c r="HLW313" s="22"/>
      <c r="HLX313" s="22"/>
      <c r="HLY313" s="22"/>
      <c r="HLZ313" s="22"/>
      <c r="HMA313" s="22"/>
      <c r="HMB313" s="22"/>
      <c r="HMC313" s="22"/>
      <c r="HMD313" s="22"/>
      <c r="HME313" s="22"/>
      <c r="HMF313" s="22"/>
      <c r="HMG313" s="22"/>
      <c r="HMH313" s="22"/>
      <c r="HMI313" s="22"/>
      <c r="HMJ313" s="22"/>
      <c r="HMK313" s="22"/>
      <c r="HML313" s="22"/>
      <c r="HMM313" s="22"/>
      <c r="HMN313" s="22"/>
      <c r="HMO313" s="22"/>
      <c r="HMP313" s="22"/>
      <c r="HMQ313" s="22"/>
      <c r="HMR313" s="22"/>
      <c r="HMS313" s="22"/>
      <c r="HMT313" s="22"/>
      <c r="HMU313" s="22"/>
      <c r="HMV313" s="22"/>
      <c r="HMW313" s="22"/>
      <c r="HMX313" s="22"/>
      <c r="HMY313" s="22"/>
      <c r="HMZ313" s="22"/>
      <c r="HNA313" s="22"/>
      <c r="HNB313" s="22"/>
      <c r="HNC313" s="22"/>
      <c r="HND313" s="22"/>
      <c r="HNE313" s="22"/>
      <c r="HNF313" s="22"/>
      <c r="HNG313" s="22"/>
      <c r="HNH313" s="22"/>
      <c r="HNI313" s="22"/>
      <c r="HNJ313" s="22"/>
      <c r="HNK313" s="22"/>
      <c r="HNL313" s="22"/>
      <c r="HNM313" s="22"/>
      <c r="HNN313" s="22"/>
      <c r="HNO313" s="22"/>
      <c r="HNP313" s="22"/>
      <c r="HNQ313" s="22"/>
      <c r="HNR313" s="22"/>
      <c r="HNS313" s="22"/>
      <c r="HNT313" s="22"/>
      <c r="HNU313" s="22"/>
      <c r="HNV313" s="22"/>
      <c r="HNW313" s="22"/>
      <c r="HNX313" s="22"/>
      <c r="HNY313" s="22"/>
      <c r="HNZ313" s="22"/>
      <c r="HOA313" s="22"/>
      <c r="HOB313" s="22"/>
      <c r="HOC313" s="22"/>
      <c r="HOD313" s="22"/>
      <c r="HOE313" s="22"/>
      <c r="HOF313" s="22"/>
      <c r="HOG313" s="22"/>
      <c r="HOH313" s="22"/>
      <c r="HOI313" s="22"/>
      <c r="HOJ313" s="22"/>
      <c r="HOK313" s="22"/>
      <c r="HOL313" s="22"/>
      <c r="HOM313" s="22"/>
      <c r="HON313" s="22"/>
      <c r="HOO313" s="22"/>
      <c r="HOP313" s="22"/>
      <c r="HOQ313" s="22"/>
      <c r="HOR313" s="22"/>
      <c r="HOS313" s="22"/>
      <c r="HOT313" s="22"/>
      <c r="HOU313" s="22"/>
      <c r="HOV313" s="22"/>
      <c r="HOW313" s="22"/>
      <c r="HOX313" s="22"/>
      <c r="HOY313" s="22"/>
      <c r="HOZ313" s="22"/>
      <c r="HPA313" s="22"/>
      <c r="HPB313" s="22"/>
      <c r="HPC313" s="22"/>
      <c r="HPD313" s="22"/>
      <c r="HPE313" s="22"/>
      <c r="HPF313" s="22"/>
      <c r="HPG313" s="22"/>
      <c r="HPH313" s="22"/>
      <c r="HPI313" s="22"/>
      <c r="HPJ313" s="22"/>
      <c r="HPK313" s="22"/>
      <c r="HPL313" s="22"/>
      <c r="HPM313" s="22"/>
      <c r="HPN313" s="22"/>
      <c r="HPO313" s="22"/>
      <c r="HPP313" s="22"/>
      <c r="HPQ313" s="22"/>
      <c r="HPR313" s="22"/>
      <c r="HPS313" s="22"/>
      <c r="HPT313" s="22"/>
      <c r="HPU313" s="22"/>
      <c r="HPV313" s="22"/>
      <c r="HPW313" s="22"/>
      <c r="HPX313" s="22"/>
      <c r="HPY313" s="22"/>
      <c r="HPZ313" s="22"/>
      <c r="HQA313" s="22"/>
      <c r="HQB313" s="22"/>
      <c r="HQC313" s="22"/>
      <c r="HQD313" s="22"/>
      <c r="HQE313" s="22"/>
      <c r="HQF313" s="22"/>
      <c r="HQG313" s="22"/>
      <c r="HQH313" s="22"/>
      <c r="HQI313" s="22"/>
      <c r="HQJ313" s="22"/>
      <c r="HQK313" s="22"/>
      <c r="HQL313" s="22"/>
      <c r="HQM313" s="22"/>
      <c r="HQN313" s="22"/>
      <c r="HQO313" s="22"/>
      <c r="HQP313" s="22"/>
      <c r="HQQ313" s="22"/>
      <c r="HQR313" s="22"/>
      <c r="HQS313" s="22"/>
      <c r="HQT313" s="22"/>
      <c r="HQU313" s="22"/>
      <c r="HQV313" s="22"/>
      <c r="HQW313" s="22"/>
      <c r="HQX313" s="22"/>
      <c r="HQY313" s="22"/>
      <c r="HQZ313" s="22"/>
      <c r="HRA313" s="22"/>
      <c r="HRB313" s="22"/>
      <c r="HRC313" s="22"/>
      <c r="HRD313" s="22"/>
      <c r="HRE313" s="22"/>
      <c r="HRF313" s="22"/>
      <c r="HRG313" s="22"/>
      <c r="HRH313" s="22"/>
      <c r="HRI313" s="22"/>
      <c r="HRJ313" s="22"/>
      <c r="HRK313" s="22"/>
      <c r="HRL313" s="22"/>
      <c r="HRM313" s="22"/>
      <c r="HRN313" s="22"/>
      <c r="HRO313" s="22"/>
      <c r="HRP313" s="22"/>
      <c r="HRQ313" s="22"/>
      <c r="HRR313" s="22"/>
      <c r="HRS313" s="22"/>
      <c r="HRT313" s="22"/>
      <c r="HRU313" s="22"/>
      <c r="HRV313" s="22"/>
      <c r="HRW313" s="22"/>
      <c r="HRX313" s="22"/>
      <c r="HRY313" s="22"/>
      <c r="HRZ313" s="22"/>
      <c r="HSA313" s="22"/>
      <c r="HSB313" s="22"/>
      <c r="HSC313" s="22"/>
      <c r="HSD313" s="22"/>
      <c r="HSE313" s="22"/>
      <c r="HSF313" s="22"/>
      <c r="HSG313" s="22"/>
      <c r="HSH313" s="22"/>
      <c r="HSI313" s="22"/>
      <c r="HSJ313" s="22"/>
      <c r="HSK313" s="22"/>
      <c r="HSL313" s="22"/>
      <c r="HSM313" s="22"/>
      <c r="HSN313" s="22"/>
      <c r="HSO313" s="22"/>
      <c r="HSP313" s="22"/>
      <c r="HSQ313" s="22"/>
      <c r="HSR313" s="22"/>
      <c r="HSS313" s="22"/>
      <c r="HST313" s="22"/>
      <c r="HSU313" s="22"/>
      <c r="HSV313" s="22"/>
      <c r="HSW313" s="22"/>
      <c r="HSX313" s="22"/>
      <c r="HSY313" s="22"/>
      <c r="HSZ313" s="22"/>
      <c r="HTA313" s="22"/>
      <c r="HTB313" s="22"/>
      <c r="HTC313" s="22"/>
      <c r="HTD313" s="22"/>
      <c r="HTE313" s="22"/>
      <c r="HTF313" s="22"/>
      <c r="HTG313" s="22"/>
      <c r="HTH313" s="22"/>
      <c r="HTI313" s="22"/>
      <c r="HTJ313" s="22"/>
      <c r="HTK313" s="22"/>
      <c r="HTL313" s="22"/>
      <c r="HTM313" s="22"/>
      <c r="HTN313" s="22"/>
      <c r="HTO313" s="22"/>
      <c r="HTP313" s="22"/>
      <c r="HTQ313" s="22"/>
      <c r="HTR313" s="22"/>
      <c r="HTS313" s="22"/>
      <c r="HTT313" s="22"/>
      <c r="HTU313" s="22"/>
      <c r="HTV313" s="22"/>
      <c r="HTW313" s="22"/>
      <c r="HTX313" s="22"/>
      <c r="HTY313" s="22"/>
      <c r="HTZ313" s="22"/>
      <c r="HUA313" s="22"/>
      <c r="HUB313" s="22"/>
      <c r="HUC313" s="22"/>
      <c r="HUD313" s="22"/>
      <c r="HUE313" s="22"/>
      <c r="HUF313" s="22"/>
      <c r="HUG313" s="22"/>
      <c r="HUH313" s="22"/>
      <c r="HUI313" s="22"/>
      <c r="HUJ313" s="22"/>
      <c r="HUK313" s="22"/>
      <c r="HUL313" s="22"/>
      <c r="HUM313" s="22"/>
      <c r="HUN313" s="22"/>
      <c r="HUO313" s="22"/>
      <c r="HUP313" s="22"/>
      <c r="HUQ313" s="22"/>
      <c r="HUR313" s="22"/>
      <c r="HUS313" s="22"/>
      <c r="HUT313" s="22"/>
      <c r="HUU313" s="22"/>
      <c r="HUV313" s="22"/>
      <c r="HUW313" s="22"/>
      <c r="HUX313" s="22"/>
      <c r="HUY313" s="22"/>
      <c r="HUZ313" s="22"/>
      <c r="HVA313" s="22"/>
      <c r="HVB313" s="22"/>
      <c r="HVC313" s="22"/>
      <c r="HVD313" s="22"/>
      <c r="HVE313" s="22"/>
      <c r="HVF313" s="22"/>
      <c r="HVG313" s="22"/>
      <c r="HVH313" s="22"/>
      <c r="HVI313" s="22"/>
      <c r="HVJ313" s="22"/>
      <c r="HVK313" s="22"/>
      <c r="HVL313" s="22"/>
      <c r="HVM313" s="22"/>
      <c r="HVN313" s="22"/>
      <c r="HVO313" s="22"/>
      <c r="HVP313" s="22"/>
      <c r="HVQ313" s="22"/>
      <c r="HVR313" s="22"/>
      <c r="HVS313" s="22"/>
      <c r="HVT313" s="22"/>
      <c r="HVU313" s="22"/>
      <c r="HVV313" s="22"/>
      <c r="HVW313" s="22"/>
      <c r="HVX313" s="22"/>
      <c r="HVY313" s="22"/>
      <c r="HVZ313" s="22"/>
      <c r="HWA313" s="22"/>
      <c r="HWB313" s="22"/>
      <c r="HWC313" s="22"/>
      <c r="HWD313" s="22"/>
      <c r="HWE313" s="22"/>
      <c r="HWF313" s="22"/>
      <c r="HWG313" s="22"/>
      <c r="HWH313" s="22"/>
      <c r="HWI313" s="22"/>
      <c r="HWJ313" s="22"/>
      <c r="HWK313" s="22"/>
      <c r="HWL313" s="22"/>
      <c r="HWM313" s="22"/>
      <c r="HWN313" s="22"/>
      <c r="HWO313" s="22"/>
      <c r="HWP313" s="22"/>
      <c r="HWQ313" s="22"/>
      <c r="HWR313" s="22"/>
      <c r="HWS313" s="22"/>
      <c r="HWT313" s="22"/>
      <c r="HWU313" s="22"/>
      <c r="HWV313" s="22"/>
      <c r="HWW313" s="22"/>
      <c r="HWX313" s="22"/>
      <c r="HWY313" s="22"/>
      <c r="HWZ313" s="22"/>
      <c r="HXA313" s="22"/>
      <c r="HXB313" s="22"/>
      <c r="HXC313" s="22"/>
      <c r="HXD313" s="22"/>
      <c r="HXE313" s="22"/>
      <c r="HXF313" s="22"/>
      <c r="HXG313" s="22"/>
      <c r="HXH313" s="22"/>
      <c r="HXI313" s="22"/>
      <c r="HXJ313" s="22"/>
      <c r="HXK313" s="22"/>
      <c r="HXL313" s="22"/>
      <c r="HXM313" s="22"/>
      <c r="HXN313" s="22"/>
      <c r="HXO313" s="22"/>
      <c r="HXP313" s="22"/>
      <c r="HXQ313" s="22"/>
      <c r="HXR313" s="22"/>
      <c r="HXS313" s="22"/>
      <c r="HXT313" s="22"/>
      <c r="HXU313" s="22"/>
      <c r="HXV313" s="22"/>
      <c r="HXW313" s="22"/>
      <c r="HXX313" s="22"/>
      <c r="HXY313" s="22"/>
      <c r="HXZ313" s="22"/>
      <c r="HYA313" s="22"/>
      <c r="HYB313" s="22"/>
      <c r="HYC313" s="22"/>
      <c r="HYD313" s="22"/>
      <c r="HYE313" s="22"/>
      <c r="HYF313" s="22"/>
      <c r="HYG313" s="22"/>
      <c r="HYH313" s="22"/>
      <c r="HYI313" s="22"/>
      <c r="HYJ313" s="22"/>
      <c r="HYK313" s="22"/>
      <c r="HYL313" s="22"/>
      <c r="HYM313" s="22"/>
      <c r="HYN313" s="22"/>
      <c r="HYO313" s="22"/>
      <c r="HYP313" s="22"/>
      <c r="HYQ313" s="22"/>
      <c r="HYR313" s="22"/>
      <c r="HYS313" s="22"/>
      <c r="HYT313" s="22"/>
      <c r="HYU313" s="22"/>
      <c r="HYV313" s="22"/>
      <c r="HYW313" s="22"/>
      <c r="HYX313" s="22"/>
      <c r="HYY313" s="22"/>
      <c r="HYZ313" s="22"/>
      <c r="HZA313" s="22"/>
      <c r="HZB313" s="22"/>
      <c r="HZC313" s="22"/>
      <c r="HZD313" s="22"/>
      <c r="HZE313" s="22"/>
      <c r="HZF313" s="22"/>
      <c r="HZG313" s="22"/>
      <c r="HZH313" s="22"/>
      <c r="HZI313" s="22"/>
      <c r="HZJ313" s="22"/>
      <c r="HZK313" s="22"/>
      <c r="HZL313" s="22"/>
      <c r="HZM313" s="22"/>
      <c r="HZN313" s="22"/>
      <c r="HZO313" s="22"/>
      <c r="HZP313" s="22"/>
      <c r="HZQ313" s="22"/>
      <c r="HZR313" s="22"/>
      <c r="HZS313" s="22"/>
      <c r="HZT313" s="22"/>
      <c r="HZU313" s="22"/>
      <c r="HZV313" s="22"/>
      <c r="HZW313" s="22"/>
      <c r="HZX313" s="22"/>
      <c r="HZY313" s="22"/>
      <c r="HZZ313" s="22"/>
      <c r="IAA313" s="22"/>
      <c r="IAB313" s="22"/>
      <c r="IAC313" s="22"/>
      <c r="IAD313" s="22"/>
      <c r="IAE313" s="22"/>
      <c r="IAF313" s="22"/>
      <c r="IAG313" s="22"/>
      <c r="IAH313" s="22"/>
      <c r="IAI313" s="22"/>
      <c r="IAJ313" s="22"/>
      <c r="IAK313" s="22"/>
      <c r="IAL313" s="22"/>
      <c r="IAM313" s="22"/>
      <c r="IAN313" s="22"/>
      <c r="IAO313" s="22"/>
      <c r="IAP313" s="22"/>
      <c r="IAQ313" s="22"/>
      <c r="IAR313" s="22"/>
      <c r="IAS313" s="22"/>
      <c r="IAT313" s="22"/>
      <c r="IAU313" s="22"/>
      <c r="IAV313" s="22"/>
      <c r="IAW313" s="22"/>
      <c r="IAX313" s="22"/>
      <c r="IAY313" s="22"/>
      <c r="IAZ313" s="22"/>
      <c r="IBA313" s="22"/>
      <c r="IBB313" s="22"/>
      <c r="IBC313" s="22"/>
      <c r="IBD313" s="22"/>
      <c r="IBE313" s="22"/>
      <c r="IBF313" s="22"/>
      <c r="IBG313" s="22"/>
      <c r="IBH313" s="22"/>
      <c r="IBI313" s="22"/>
      <c r="IBJ313" s="22"/>
      <c r="IBK313" s="22"/>
      <c r="IBL313" s="22"/>
      <c r="IBM313" s="22"/>
      <c r="IBN313" s="22"/>
      <c r="IBO313" s="22"/>
      <c r="IBP313" s="22"/>
      <c r="IBQ313" s="22"/>
      <c r="IBR313" s="22"/>
      <c r="IBS313" s="22"/>
      <c r="IBT313" s="22"/>
      <c r="IBU313" s="22"/>
      <c r="IBV313" s="22"/>
      <c r="IBW313" s="22"/>
      <c r="IBX313" s="22"/>
      <c r="IBY313" s="22"/>
      <c r="IBZ313" s="22"/>
      <c r="ICA313" s="22"/>
      <c r="ICB313" s="22"/>
      <c r="ICC313" s="22"/>
      <c r="ICD313" s="22"/>
      <c r="ICE313" s="22"/>
      <c r="ICF313" s="22"/>
      <c r="ICG313" s="22"/>
      <c r="ICH313" s="22"/>
      <c r="ICI313" s="22"/>
      <c r="ICJ313" s="22"/>
      <c r="ICK313" s="22"/>
      <c r="ICL313" s="22"/>
      <c r="ICM313" s="22"/>
      <c r="ICN313" s="22"/>
      <c r="ICO313" s="22"/>
      <c r="ICP313" s="22"/>
      <c r="ICQ313" s="22"/>
      <c r="ICR313" s="22"/>
      <c r="ICS313" s="22"/>
      <c r="ICT313" s="22"/>
      <c r="ICU313" s="22"/>
      <c r="ICV313" s="22"/>
      <c r="ICW313" s="22"/>
      <c r="ICX313" s="22"/>
      <c r="ICY313" s="22"/>
      <c r="ICZ313" s="22"/>
      <c r="IDA313" s="22"/>
      <c r="IDB313" s="22"/>
      <c r="IDC313" s="22"/>
      <c r="IDD313" s="22"/>
      <c r="IDE313" s="22"/>
      <c r="IDF313" s="22"/>
      <c r="IDG313" s="22"/>
      <c r="IDH313" s="22"/>
      <c r="IDI313" s="22"/>
      <c r="IDJ313" s="22"/>
      <c r="IDK313" s="22"/>
      <c r="IDL313" s="22"/>
      <c r="IDM313" s="22"/>
      <c r="IDN313" s="22"/>
      <c r="IDO313" s="22"/>
      <c r="IDP313" s="22"/>
      <c r="IDQ313" s="22"/>
      <c r="IDR313" s="22"/>
      <c r="IDS313" s="22"/>
      <c r="IDT313" s="22"/>
      <c r="IDU313" s="22"/>
      <c r="IDV313" s="22"/>
      <c r="IDW313" s="22"/>
      <c r="IDX313" s="22"/>
      <c r="IDY313" s="22"/>
      <c r="IDZ313" s="22"/>
      <c r="IEA313" s="22"/>
      <c r="IEB313" s="22"/>
      <c r="IEC313" s="22"/>
      <c r="IED313" s="22"/>
      <c r="IEE313" s="22"/>
      <c r="IEF313" s="22"/>
      <c r="IEG313" s="22"/>
      <c r="IEH313" s="22"/>
      <c r="IEI313" s="22"/>
      <c r="IEJ313" s="22"/>
      <c r="IEK313" s="22"/>
      <c r="IEL313" s="22"/>
      <c r="IEM313" s="22"/>
      <c r="IEN313" s="22"/>
      <c r="IEO313" s="22"/>
      <c r="IEP313" s="22"/>
      <c r="IEQ313" s="22"/>
      <c r="IER313" s="22"/>
      <c r="IES313" s="22"/>
      <c r="IET313" s="22"/>
      <c r="IEU313" s="22"/>
      <c r="IEV313" s="22"/>
      <c r="IEW313" s="22"/>
      <c r="IEX313" s="22"/>
      <c r="IEY313" s="22"/>
      <c r="IEZ313" s="22"/>
      <c r="IFA313" s="22"/>
      <c r="IFB313" s="22"/>
      <c r="IFC313" s="22"/>
      <c r="IFD313" s="22"/>
      <c r="IFE313" s="22"/>
      <c r="IFF313" s="22"/>
      <c r="IFG313" s="22"/>
      <c r="IFH313" s="22"/>
      <c r="IFI313" s="22"/>
      <c r="IFJ313" s="22"/>
      <c r="IFK313" s="22"/>
      <c r="IFL313" s="22"/>
      <c r="IFM313" s="22"/>
      <c r="IFN313" s="22"/>
      <c r="IFO313" s="22"/>
      <c r="IFP313" s="22"/>
      <c r="IFQ313" s="22"/>
      <c r="IFR313" s="22"/>
      <c r="IFS313" s="22"/>
      <c r="IFT313" s="22"/>
      <c r="IFU313" s="22"/>
      <c r="IFV313" s="22"/>
      <c r="IFW313" s="22"/>
      <c r="IFX313" s="22"/>
      <c r="IFY313" s="22"/>
      <c r="IFZ313" s="22"/>
      <c r="IGA313" s="22"/>
      <c r="IGB313" s="22"/>
      <c r="IGC313" s="22"/>
      <c r="IGD313" s="22"/>
      <c r="IGE313" s="22"/>
      <c r="IGF313" s="22"/>
      <c r="IGG313" s="22"/>
      <c r="IGH313" s="22"/>
      <c r="IGI313" s="22"/>
      <c r="IGJ313" s="22"/>
      <c r="IGK313" s="22"/>
      <c r="IGL313" s="22"/>
      <c r="IGM313" s="22"/>
      <c r="IGN313" s="22"/>
      <c r="IGO313" s="22"/>
      <c r="IGP313" s="22"/>
      <c r="IGQ313" s="22"/>
      <c r="IGR313" s="22"/>
      <c r="IGS313" s="22"/>
      <c r="IGT313" s="22"/>
      <c r="IGU313" s="22"/>
      <c r="IGV313" s="22"/>
      <c r="IGW313" s="22"/>
      <c r="IGX313" s="22"/>
      <c r="IGY313" s="22"/>
      <c r="IGZ313" s="22"/>
      <c r="IHA313" s="22"/>
      <c r="IHB313" s="22"/>
      <c r="IHC313" s="22"/>
      <c r="IHD313" s="22"/>
      <c r="IHE313" s="22"/>
      <c r="IHF313" s="22"/>
      <c r="IHG313" s="22"/>
      <c r="IHH313" s="22"/>
      <c r="IHI313" s="22"/>
      <c r="IHJ313" s="22"/>
      <c r="IHK313" s="22"/>
      <c r="IHL313" s="22"/>
      <c r="IHM313" s="22"/>
      <c r="IHN313" s="22"/>
      <c r="IHO313" s="22"/>
      <c r="IHP313" s="22"/>
      <c r="IHQ313" s="22"/>
      <c r="IHR313" s="22"/>
      <c r="IHS313" s="22"/>
      <c r="IHT313" s="22"/>
      <c r="IHU313" s="22"/>
      <c r="IHV313" s="22"/>
      <c r="IHW313" s="22"/>
      <c r="IHX313" s="22"/>
      <c r="IHY313" s="22"/>
      <c r="IHZ313" s="22"/>
      <c r="IIA313" s="22"/>
      <c r="IIB313" s="22"/>
      <c r="IIC313" s="22"/>
      <c r="IID313" s="22"/>
      <c r="IIE313" s="22"/>
      <c r="IIF313" s="22"/>
      <c r="IIG313" s="22"/>
      <c r="IIH313" s="22"/>
      <c r="III313" s="22"/>
      <c r="IIJ313" s="22"/>
      <c r="IIK313" s="22"/>
      <c r="IIL313" s="22"/>
      <c r="IIM313" s="22"/>
      <c r="IIN313" s="22"/>
      <c r="IIO313" s="22"/>
      <c r="IIP313" s="22"/>
      <c r="IIQ313" s="22"/>
      <c r="IIR313" s="22"/>
      <c r="IIS313" s="22"/>
      <c r="IIT313" s="22"/>
      <c r="IIU313" s="22"/>
      <c r="IIV313" s="22"/>
      <c r="IIW313" s="22"/>
      <c r="IIX313" s="22"/>
      <c r="IIY313" s="22"/>
      <c r="IIZ313" s="22"/>
      <c r="IJA313" s="22"/>
      <c r="IJB313" s="22"/>
      <c r="IJC313" s="22"/>
      <c r="IJD313" s="22"/>
      <c r="IJE313" s="22"/>
      <c r="IJF313" s="22"/>
      <c r="IJG313" s="22"/>
      <c r="IJH313" s="22"/>
      <c r="IJI313" s="22"/>
      <c r="IJJ313" s="22"/>
      <c r="IJK313" s="22"/>
      <c r="IJL313" s="22"/>
      <c r="IJM313" s="22"/>
      <c r="IJN313" s="22"/>
      <c r="IJO313" s="22"/>
      <c r="IJP313" s="22"/>
      <c r="IJQ313" s="22"/>
      <c r="IJR313" s="22"/>
      <c r="IJS313" s="22"/>
      <c r="IJT313" s="22"/>
      <c r="IJU313" s="22"/>
      <c r="IJV313" s="22"/>
      <c r="IJW313" s="22"/>
      <c r="IJX313" s="22"/>
      <c r="IJY313" s="22"/>
      <c r="IJZ313" s="22"/>
      <c r="IKA313" s="22"/>
      <c r="IKB313" s="22"/>
      <c r="IKC313" s="22"/>
      <c r="IKD313" s="22"/>
      <c r="IKE313" s="22"/>
      <c r="IKF313" s="22"/>
      <c r="IKG313" s="22"/>
      <c r="IKH313" s="22"/>
      <c r="IKI313" s="22"/>
      <c r="IKJ313" s="22"/>
      <c r="IKK313" s="22"/>
      <c r="IKL313" s="22"/>
      <c r="IKM313" s="22"/>
      <c r="IKN313" s="22"/>
      <c r="IKO313" s="22"/>
      <c r="IKP313" s="22"/>
      <c r="IKQ313" s="22"/>
      <c r="IKR313" s="22"/>
      <c r="IKS313" s="22"/>
      <c r="IKT313" s="22"/>
      <c r="IKU313" s="22"/>
      <c r="IKV313" s="22"/>
      <c r="IKW313" s="22"/>
      <c r="IKX313" s="22"/>
      <c r="IKY313" s="22"/>
      <c r="IKZ313" s="22"/>
      <c r="ILA313" s="22"/>
      <c r="ILB313" s="22"/>
      <c r="ILC313" s="22"/>
      <c r="ILD313" s="22"/>
      <c r="ILE313" s="22"/>
      <c r="ILF313" s="22"/>
      <c r="ILG313" s="22"/>
      <c r="ILH313" s="22"/>
      <c r="ILI313" s="22"/>
      <c r="ILJ313" s="22"/>
      <c r="ILK313" s="22"/>
      <c r="ILL313" s="22"/>
      <c r="ILM313" s="22"/>
      <c r="ILN313" s="22"/>
      <c r="ILO313" s="22"/>
      <c r="ILP313" s="22"/>
      <c r="ILQ313" s="22"/>
      <c r="ILR313" s="22"/>
      <c r="ILS313" s="22"/>
      <c r="ILT313" s="22"/>
      <c r="ILU313" s="22"/>
      <c r="ILV313" s="22"/>
      <c r="ILW313" s="22"/>
      <c r="ILX313" s="22"/>
      <c r="ILY313" s="22"/>
      <c r="ILZ313" s="22"/>
      <c r="IMA313" s="22"/>
      <c r="IMB313" s="22"/>
      <c r="IMC313" s="22"/>
      <c r="IMD313" s="22"/>
      <c r="IME313" s="22"/>
      <c r="IMF313" s="22"/>
      <c r="IMG313" s="22"/>
      <c r="IMH313" s="22"/>
      <c r="IMI313" s="22"/>
      <c r="IMJ313" s="22"/>
      <c r="IMK313" s="22"/>
      <c r="IML313" s="22"/>
      <c r="IMM313" s="22"/>
      <c r="IMN313" s="22"/>
      <c r="IMO313" s="22"/>
      <c r="IMP313" s="22"/>
      <c r="IMQ313" s="22"/>
      <c r="IMR313" s="22"/>
      <c r="IMS313" s="22"/>
      <c r="IMT313" s="22"/>
      <c r="IMU313" s="22"/>
      <c r="IMV313" s="22"/>
      <c r="IMW313" s="22"/>
      <c r="IMX313" s="22"/>
      <c r="IMY313" s="22"/>
      <c r="IMZ313" s="22"/>
      <c r="INA313" s="22"/>
      <c r="INB313" s="22"/>
      <c r="INC313" s="22"/>
      <c r="IND313" s="22"/>
      <c r="INE313" s="22"/>
      <c r="INF313" s="22"/>
      <c r="ING313" s="22"/>
      <c r="INH313" s="22"/>
      <c r="INI313" s="22"/>
      <c r="INJ313" s="22"/>
      <c r="INK313" s="22"/>
      <c r="INL313" s="22"/>
      <c r="INM313" s="22"/>
      <c r="INN313" s="22"/>
      <c r="INO313" s="22"/>
      <c r="INP313" s="22"/>
      <c r="INQ313" s="22"/>
      <c r="INR313" s="22"/>
      <c r="INS313" s="22"/>
      <c r="INT313" s="22"/>
      <c r="INU313" s="22"/>
      <c r="INV313" s="22"/>
      <c r="INW313" s="22"/>
      <c r="INX313" s="22"/>
      <c r="INY313" s="22"/>
      <c r="INZ313" s="22"/>
      <c r="IOA313" s="22"/>
      <c r="IOB313" s="22"/>
      <c r="IOC313" s="22"/>
      <c r="IOD313" s="22"/>
      <c r="IOE313" s="22"/>
      <c r="IOF313" s="22"/>
      <c r="IOG313" s="22"/>
      <c r="IOH313" s="22"/>
      <c r="IOI313" s="22"/>
      <c r="IOJ313" s="22"/>
      <c r="IOK313" s="22"/>
      <c r="IOL313" s="22"/>
      <c r="IOM313" s="22"/>
      <c r="ION313" s="22"/>
      <c r="IOO313" s="22"/>
      <c r="IOP313" s="22"/>
      <c r="IOQ313" s="22"/>
      <c r="IOR313" s="22"/>
      <c r="IOS313" s="22"/>
      <c r="IOT313" s="22"/>
      <c r="IOU313" s="22"/>
      <c r="IOV313" s="22"/>
      <c r="IOW313" s="22"/>
      <c r="IOX313" s="22"/>
      <c r="IOY313" s="22"/>
      <c r="IOZ313" s="22"/>
      <c r="IPA313" s="22"/>
      <c r="IPB313" s="22"/>
      <c r="IPC313" s="22"/>
      <c r="IPD313" s="22"/>
      <c r="IPE313" s="22"/>
      <c r="IPF313" s="22"/>
      <c r="IPG313" s="22"/>
      <c r="IPH313" s="22"/>
      <c r="IPI313" s="22"/>
      <c r="IPJ313" s="22"/>
      <c r="IPK313" s="22"/>
      <c r="IPL313" s="22"/>
      <c r="IPM313" s="22"/>
      <c r="IPN313" s="22"/>
      <c r="IPO313" s="22"/>
      <c r="IPP313" s="22"/>
      <c r="IPQ313" s="22"/>
      <c r="IPR313" s="22"/>
      <c r="IPS313" s="22"/>
      <c r="IPT313" s="22"/>
      <c r="IPU313" s="22"/>
      <c r="IPV313" s="22"/>
      <c r="IPW313" s="22"/>
      <c r="IPX313" s="22"/>
      <c r="IPY313" s="22"/>
      <c r="IPZ313" s="22"/>
      <c r="IQA313" s="22"/>
      <c r="IQB313" s="22"/>
      <c r="IQC313" s="22"/>
      <c r="IQD313" s="22"/>
      <c r="IQE313" s="22"/>
      <c r="IQF313" s="22"/>
      <c r="IQG313" s="22"/>
      <c r="IQH313" s="22"/>
      <c r="IQI313" s="22"/>
      <c r="IQJ313" s="22"/>
      <c r="IQK313" s="22"/>
      <c r="IQL313" s="22"/>
      <c r="IQM313" s="22"/>
      <c r="IQN313" s="22"/>
      <c r="IQO313" s="22"/>
      <c r="IQP313" s="22"/>
      <c r="IQQ313" s="22"/>
      <c r="IQR313" s="22"/>
      <c r="IQS313" s="22"/>
      <c r="IQT313" s="22"/>
      <c r="IQU313" s="22"/>
      <c r="IQV313" s="22"/>
      <c r="IQW313" s="22"/>
      <c r="IQX313" s="22"/>
      <c r="IQY313" s="22"/>
      <c r="IQZ313" s="22"/>
      <c r="IRA313" s="22"/>
      <c r="IRB313" s="22"/>
      <c r="IRC313" s="22"/>
      <c r="IRD313" s="22"/>
      <c r="IRE313" s="22"/>
      <c r="IRF313" s="22"/>
      <c r="IRG313" s="22"/>
      <c r="IRH313" s="22"/>
      <c r="IRI313" s="22"/>
      <c r="IRJ313" s="22"/>
      <c r="IRK313" s="22"/>
      <c r="IRL313" s="22"/>
      <c r="IRM313" s="22"/>
      <c r="IRN313" s="22"/>
      <c r="IRO313" s="22"/>
      <c r="IRP313" s="22"/>
      <c r="IRQ313" s="22"/>
      <c r="IRR313" s="22"/>
      <c r="IRS313" s="22"/>
      <c r="IRT313" s="22"/>
      <c r="IRU313" s="22"/>
      <c r="IRV313" s="22"/>
      <c r="IRW313" s="22"/>
      <c r="IRX313" s="22"/>
      <c r="IRY313" s="22"/>
      <c r="IRZ313" s="22"/>
      <c r="ISA313" s="22"/>
      <c r="ISB313" s="22"/>
      <c r="ISC313" s="22"/>
      <c r="ISD313" s="22"/>
      <c r="ISE313" s="22"/>
      <c r="ISF313" s="22"/>
      <c r="ISG313" s="22"/>
      <c r="ISH313" s="22"/>
      <c r="ISI313" s="22"/>
      <c r="ISJ313" s="22"/>
      <c r="ISK313" s="22"/>
      <c r="ISL313" s="22"/>
      <c r="ISM313" s="22"/>
      <c r="ISN313" s="22"/>
      <c r="ISO313" s="22"/>
      <c r="ISP313" s="22"/>
      <c r="ISQ313" s="22"/>
      <c r="ISR313" s="22"/>
      <c r="ISS313" s="22"/>
      <c r="IST313" s="22"/>
      <c r="ISU313" s="22"/>
      <c r="ISV313" s="22"/>
      <c r="ISW313" s="22"/>
      <c r="ISX313" s="22"/>
      <c r="ISY313" s="22"/>
      <c r="ISZ313" s="22"/>
      <c r="ITA313" s="22"/>
      <c r="ITB313" s="22"/>
      <c r="ITC313" s="22"/>
      <c r="ITD313" s="22"/>
      <c r="ITE313" s="22"/>
      <c r="ITF313" s="22"/>
      <c r="ITG313" s="22"/>
      <c r="ITH313" s="22"/>
      <c r="ITI313" s="22"/>
      <c r="ITJ313" s="22"/>
      <c r="ITK313" s="22"/>
      <c r="ITL313" s="22"/>
      <c r="ITM313" s="22"/>
      <c r="ITN313" s="22"/>
      <c r="ITO313" s="22"/>
      <c r="ITP313" s="22"/>
      <c r="ITQ313" s="22"/>
      <c r="ITR313" s="22"/>
      <c r="ITS313" s="22"/>
      <c r="ITT313" s="22"/>
      <c r="ITU313" s="22"/>
      <c r="ITV313" s="22"/>
      <c r="ITW313" s="22"/>
      <c r="ITX313" s="22"/>
      <c r="ITY313" s="22"/>
      <c r="ITZ313" s="22"/>
      <c r="IUA313" s="22"/>
      <c r="IUB313" s="22"/>
      <c r="IUC313" s="22"/>
      <c r="IUD313" s="22"/>
      <c r="IUE313" s="22"/>
      <c r="IUF313" s="22"/>
      <c r="IUG313" s="22"/>
      <c r="IUH313" s="22"/>
      <c r="IUI313" s="22"/>
      <c r="IUJ313" s="22"/>
      <c r="IUK313" s="22"/>
      <c r="IUL313" s="22"/>
      <c r="IUM313" s="22"/>
      <c r="IUN313" s="22"/>
      <c r="IUO313" s="22"/>
      <c r="IUP313" s="22"/>
      <c r="IUQ313" s="22"/>
      <c r="IUR313" s="22"/>
      <c r="IUS313" s="22"/>
      <c r="IUT313" s="22"/>
      <c r="IUU313" s="22"/>
      <c r="IUV313" s="22"/>
      <c r="IUW313" s="22"/>
      <c r="IUX313" s="22"/>
      <c r="IUY313" s="22"/>
      <c r="IUZ313" s="22"/>
      <c r="IVA313" s="22"/>
      <c r="IVB313" s="22"/>
      <c r="IVC313" s="22"/>
      <c r="IVD313" s="22"/>
      <c r="IVE313" s="22"/>
      <c r="IVF313" s="22"/>
      <c r="IVG313" s="22"/>
      <c r="IVH313" s="22"/>
      <c r="IVI313" s="22"/>
      <c r="IVJ313" s="22"/>
      <c r="IVK313" s="22"/>
      <c r="IVL313" s="22"/>
      <c r="IVM313" s="22"/>
      <c r="IVN313" s="22"/>
      <c r="IVO313" s="22"/>
      <c r="IVP313" s="22"/>
      <c r="IVQ313" s="22"/>
      <c r="IVR313" s="22"/>
      <c r="IVS313" s="22"/>
      <c r="IVT313" s="22"/>
      <c r="IVU313" s="22"/>
      <c r="IVV313" s="22"/>
      <c r="IVW313" s="22"/>
      <c r="IVX313" s="22"/>
      <c r="IVY313" s="22"/>
      <c r="IVZ313" s="22"/>
      <c r="IWA313" s="22"/>
      <c r="IWB313" s="22"/>
      <c r="IWC313" s="22"/>
      <c r="IWD313" s="22"/>
      <c r="IWE313" s="22"/>
      <c r="IWF313" s="22"/>
      <c r="IWG313" s="22"/>
      <c r="IWH313" s="22"/>
      <c r="IWI313" s="22"/>
      <c r="IWJ313" s="22"/>
      <c r="IWK313" s="22"/>
      <c r="IWL313" s="22"/>
      <c r="IWM313" s="22"/>
      <c r="IWN313" s="22"/>
      <c r="IWO313" s="22"/>
      <c r="IWP313" s="22"/>
      <c r="IWQ313" s="22"/>
      <c r="IWR313" s="22"/>
      <c r="IWS313" s="22"/>
      <c r="IWT313" s="22"/>
      <c r="IWU313" s="22"/>
      <c r="IWV313" s="22"/>
      <c r="IWW313" s="22"/>
      <c r="IWX313" s="22"/>
      <c r="IWY313" s="22"/>
      <c r="IWZ313" s="22"/>
      <c r="IXA313" s="22"/>
      <c r="IXB313" s="22"/>
      <c r="IXC313" s="22"/>
      <c r="IXD313" s="22"/>
      <c r="IXE313" s="22"/>
      <c r="IXF313" s="22"/>
      <c r="IXG313" s="22"/>
      <c r="IXH313" s="22"/>
      <c r="IXI313" s="22"/>
      <c r="IXJ313" s="22"/>
      <c r="IXK313" s="22"/>
      <c r="IXL313" s="22"/>
      <c r="IXM313" s="22"/>
      <c r="IXN313" s="22"/>
      <c r="IXO313" s="22"/>
      <c r="IXP313" s="22"/>
      <c r="IXQ313" s="22"/>
      <c r="IXR313" s="22"/>
      <c r="IXS313" s="22"/>
      <c r="IXT313" s="22"/>
      <c r="IXU313" s="22"/>
      <c r="IXV313" s="22"/>
      <c r="IXW313" s="22"/>
      <c r="IXX313" s="22"/>
      <c r="IXY313" s="22"/>
      <c r="IXZ313" s="22"/>
      <c r="IYA313" s="22"/>
      <c r="IYB313" s="22"/>
      <c r="IYC313" s="22"/>
      <c r="IYD313" s="22"/>
      <c r="IYE313" s="22"/>
      <c r="IYF313" s="22"/>
      <c r="IYG313" s="22"/>
      <c r="IYH313" s="22"/>
      <c r="IYI313" s="22"/>
      <c r="IYJ313" s="22"/>
      <c r="IYK313" s="22"/>
      <c r="IYL313" s="22"/>
      <c r="IYM313" s="22"/>
      <c r="IYN313" s="22"/>
      <c r="IYO313" s="22"/>
      <c r="IYP313" s="22"/>
      <c r="IYQ313" s="22"/>
      <c r="IYR313" s="22"/>
      <c r="IYS313" s="22"/>
      <c r="IYT313" s="22"/>
      <c r="IYU313" s="22"/>
      <c r="IYV313" s="22"/>
      <c r="IYW313" s="22"/>
      <c r="IYX313" s="22"/>
      <c r="IYY313" s="22"/>
      <c r="IYZ313" s="22"/>
      <c r="IZA313" s="22"/>
      <c r="IZB313" s="22"/>
      <c r="IZC313" s="22"/>
      <c r="IZD313" s="22"/>
      <c r="IZE313" s="22"/>
      <c r="IZF313" s="22"/>
      <c r="IZG313" s="22"/>
      <c r="IZH313" s="22"/>
      <c r="IZI313" s="22"/>
      <c r="IZJ313" s="22"/>
      <c r="IZK313" s="22"/>
      <c r="IZL313" s="22"/>
      <c r="IZM313" s="22"/>
      <c r="IZN313" s="22"/>
      <c r="IZO313" s="22"/>
      <c r="IZP313" s="22"/>
      <c r="IZQ313" s="22"/>
      <c r="IZR313" s="22"/>
      <c r="IZS313" s="22"/>
      <c r="IZT313" s="22"/>
      <c r="IZU313" s="22"/>
      <c r="IZV313" s="22"/>
      <c r="IZW313" s="22"/>
      <c r="IZX313" s="22"/>
      <c r="IZY313" s="22"/>
      <c r="IZZ313" s="22"/>
      <c r="JAA313" s="22"/>
      <c r="JAB313" s="22"/>
      <c r="JAC313" s="22"/>
      <c r="JAD313" s="22"/>
      <c r="JAE313" s="22"/>
      <c r="JAF313" s="22"/>
      <c r="JAG313" s="22"/>
      <c r="JAH313" s="22"/>
      <c r="JAI313" s="22"/>
      <c r="JAJ313" s="22"/>
      <c r="JAK313" s="22"/>
      <c r="JAL313" s="22"/>
      <c r="JAM313" s="22"/>
      <c r="JAN313" s="22"/>
      <c r="JAO313" s="22"/>
      <c r="JAP313" s="22"/>
      <c r="JAQ313" s="22"/>
      <c r="JAR313" s="22"/>
      <c r="JAS313" s="22"/>
      <c r="JAT313" s="22"/>
      <c r="JAU313" s="22"/>
      <c r="JAV313" s="22"/>
      <c r="JAW313" s="22"/>
      <c r="JAX313" s="22"/>
      <c r="JAY313" s="22"/>
      <c r="JAZ313" s="22"/>
      <c r="JBA313" s="22"/>
      <c r="JBB313" s="22"/>
      <c r="JBC313" s="22"/>
      <c r="JBD313" s="22"/>
      <c r="JBE313" s="22"/>
      <c r="JBF313" s="22"/>
      <c r="JBG313" s="22"/>
      <c r="JBH313" s="22"/>
      <c r="JBI313" s="22"/>
      <c r="JBJ313" s="22"/>
      <c r="JBK313" s="22"/>
      <c r="JBL313" s="22"/>
      <c r="JBM313" s="22"/>
      <c r="JBN313" s="22"/>
      <c r="JBO313" s="22"/>
      <c r="JBP313" s="22"/>
      <c r="JBQ313" s="22"/>
      <c r="JBR313" s="22"/>
      <c r="JBS313" s="22"/>
      <c r="JBT313" s="22"/>
      <c r="JBU313" s="22"/>
      <c r="JBV313" s="22"/>
      <c r="JBW313" s="22"/>
      <c r="JBX313" s="22"/>
      <c r="JBY313" s="22"/>
      <c r="JBZ313" s="22"/>
      <c r="JCA313" s="22"/>
      <c r="JCB313" s="22"/>
      <c r="JCC313" s="22"/>
      <c r="JCD313" s="22"/>
      <c r="JCE313" s="22"/>
      <c r="JCF313" s="22"/>
      <c r="JCG313" s="22"/>
      <c r="JCH313" s="22"/>
      <c r="JCI313" s="22"/>
      <c r="JCJ313" s="22"/>
      <c r="JCK313" s="22"/>
      <c r="JCL313" s="22"/>
      <c r="JCM313" s="22"/>
      <c r="JCN313" s="22"/>
      <c r="JCO313" s="22"/>
      <c r="JCP313" s="22"/>
      <c r="JCQ313" s="22"/>
      <c r="JCR313" s="22"/>
      <c r="JCS313" s="22"/>
      <c r="JCT313" s="22"/>
      <c r="JCU313" s="22"/>
      <c r="JCV313" s="22"/>
      <c r="JCW313" s="22"/>
      <c r="JCX313" s="22"/>
      <c r="JCY313" s="22"/>
      <c r="JCZ313" s="22"/>
      <c r="JDA313" s="22"/>
      <c r="JDB313" s="22"/>
      <c r="JDC313" s="22"/>
      <c r="JDD313" s="22"/>
      <c r="JDE313" s="22"/>
      <c r="JDF313" s="22"/>
      <c r="JDG313" s="22"/>
      <c r="JDH313" s="22"/>
      <c r="JDI313" s="22"/>
      <c r="JDJ313" s="22"/>
      <c r="JDK313" s="22"/>
      <c r="JDL313" s="22"/>
      <c r="JDM313" s="22"/>
      <c r="JDN313" s="22"/>
      <c r="JDO313" s="22"/>
      <c r="JDP313" s="22"/>
      <c r="JDQ313" s="22"/>
      <c r="JDR313" s="22"/>
      <c r="JDS313" s="22"/>
      <c r="JDT313" s="22"/>
      <c r="JDU313" s="22"/>
      <c r="JDV313" s="22"/>
      <c r="JDW313" s="22"/>
      <c r="JDX313" s="22"/>
      <c r="JDY313" s="22"/>
      <c r="JDZ313" s="22"/>
      <c r="JEA313" s="22"/>
      <c r="JEB313" s="22"/>
      <c r="JEC313" s="22"/>
      <c r="JED313" s="22"/>
      <c r="JEE313" s="22"/>
      <c r="JEF313" s="22"/>
      <c r="JEG313" s="22"/>
      <c r="JEH313" s="22"/>
      <c r="JEI313" s="22"/>
      <c r="JEJ313" s="22"/>
      <c r="JEK313" s="22"/>
      <c r="JEL313" s="22"/>
      <c r="JEM313" s="22"/>
      <c r="JEN313" s="22"/>
      <c r="JEO313" s="22"/>
      <c r="JEP313" s="22"/>
      <c r="JEQ313" s="22"/>
      <c r="JER313" s="22"/>
      <c r="JES313" s="22"/>
      <c r="JET313" s="22"/>
      <c r="JEU313" s="22"/>
      <c r="JEV313" s="22"/>
      <c r="JEW313" s="22"/>
      <c r="JEX313" s="22"/>
      <c r="JEY313" s="22"/>
      <c r="JEZ313" s="22"/>
      <c r="JFA313" s="22"/>
      <c r="JFB313" s="22"/>
      <c r="JFC313" s="22"/>
      <c r="JFD313" s="22"/>
      <c r="JFE313" s="22"/>
      <c r="JFF313" s="22"/>
      <c r="JFG313" s="22"/>
      <c r="JFH313" s="22"/>
      <c r="JFI313" s="22"/>
      <c r="JFJ313" s="22"/>
      <c r="JFK313" s="22"/>
      <c r="JFL313" s="22"/>
      <c r="JFM313" s="22"/>
      <c r="JFN313" s="22"/>
      <c r="JFO313" s="22"/>
      <c r="JFP313" s="22"/>
      <c r="JFQ313" s="22"/>
      <c r="JFR313" s="22"/>
      <c r="JFS313" s="22"/>
      <c r="JFT313" s="22"/>
      <c r="JFU313" s="22"/>
      <c r="JFV313" s="22"/>
      <c r="JFW313" s="22"/>
      <c r="JFX313" s="22"/>
      <c r="JFY313" s="22"/>
      <c r="JFZ313" s="22"/>
      <c r="JGA313" s="22"/>
      <c r="JGB313" s="22"/>
      <c r="JGC313" s="22"/>
      <c r="JGD313" s="22"/>
      <c r="JGE313" s="22"/>
      <c r="JGF313" s="22"/>
      <c r="JGG313" s="22"/>
      <c r="JGH313" s="22"/>
      <c r="JGI313" s="22"/>
      <c r="JGJ313" s="22"/>
      <c r="JGK313" s="22"/>
      <c r="JGL313" s="22"/>
      <c r="JGM313" s="22"/>
      <c r="JGN313" s="22"/>
      <c r="JGO313" s="22"/>
      <c r="JGP313" s="22"/>
      <c r="JGQ313" s="22"/>
      <c r="JGR313" s="22"/>
      <c r="JGS313" s="22"/>
      <c r="JGT313" s="22"/>
      <c r="JGU313" s="22"/>
      <c r="JGV313" s="22"/>
      <c r="JGW313" s="22"/>
      <c r="JGX313" s="22"/>
      <c r="JGY313" s="22"/>
      <c r="JGZ313" s="22"/>
      <c r="JHA313" s="22"/>
      <c r="JHB313" s="22"/>
      <c r="JHC313" s="22"/>
      <c r="JHD313" s="22"/>
      <c r="JHE313" s="22"/>
      <c r="JHF313" s="22"/>
      <c r="JHG313" s="22"/>
      <c r="JHH313" s="22"/>
      <c r="JHI313" s="22"/>
      <c r="JHJ313" s="22"/>
      <c r="JHK313" s="22"/>
      <c r="JHL313" s="22"/>
      <c r="JHM313" s="22"/>
      <c r="JHN313" s="22"/>
      <c r="JHO313" s="22"/>
      <c r="JHP313" s="22"/>
      <c r="JHQ313" s="22"/>
      <c r="JHR313" s="22"/>
      <c r="JHS313" s="22"/>
      <c r="JHT313" s="22"/>
      <c r="JHU313" s="22"/>
      <c r="JHV313" s="22"/>
      <c r="JHW313" s="22"/>
      <c r="JHX313" s="22"/>
      <c r="JHY313" s="22"/>
      <c r="JHZ313" s="22"/>
      <c r="JIA313" s="22"/>
      <c r="JIB313" s="22"/>
      <c r="JIC313" s="22"/>
      <c r="JID313" s="22"/>
      <c r="JIE313" s="22"/>
      <c r="JIF313" s="22"/>
      <c r="JIG313" s="22"/>
      <c r="JIH313" s="22"/>
      <c r="JII313" s="22"/>
      <c r="JIJ313" s="22"/>
      <c r="JIK313" s="22"/>
      <c r="JIL313" s="22"/>
      <c r="JIM313" s="22"/>
      <c r="JIN313" s="22"/>
      <c r="JIO313" s="22"/>
      <c r="JIP313" s="22"/>
      <c r="JIQ313" s="22"/>
      <c r="JIR313" s="22"/>
      <c r="JIS313" s="22"/>
      <c r="JIT313" s="22"/>
      <c r="JIU313" s="22"/>
      <c r="JIV313" s="22"/>
      <c r="JIW313" s="22"/>
      <c r="JIX313" s="22"/>
      <c r="JIY313" s="22"/>
      <c r="JIZ313" s="22"/>
      <c r="JJA313" s="22"/>
      <c r="JJB313" s="22"/>
      <c r="JJC313" s="22"/>
      <c r="JJD313" s="22"/>
      <c r="JJE313" s="22"/>
      <c r="JJF313" s="22"/>
      <c r="JJG313" s="22"/>
      <c r="JJH313" s="22"/>
      <c r="JJI313" s="22"/>
      <c r="JJJ313" s="22"/>
      <c r="JJK313" s="22"/>
      <c r="JJL313" s="22"/>
      <c r="JJM313" s="22"/>
      <c r="JJN313" s="22"/>
      <c r="JJO313" s="22"/>
      <c r="JJP313" s="22"/>
      <c r="JJQ313" s="22"/>
      <c r="JJR313" s="22"/>
      <c r="JJS313" s="22"/>
      <c r="JJT313" s="22"/>
      <c r="JJU313" s="22"/>
      <c r="JJV313" s="22"/>
      <c r="JJW313" s="22"/>
      <c r="JJX313" s="22"/>
      <c r="JJY313" s="22"/>
      <c r="JJZ313" s="22"/>
      <c r="JKA313" s="22"/>
      <c r="JKB313" s="22"/>
      <c r="JKC313" s="22"/>
      <c r="JKD313" s="22"/>
      <c r="JKE313" s="22"/>
      <c r="JKF313" s="22"/>
      <c r="JKG313" s="22"/>
      <c r="JKH313" s="22"/>
      <c r="JKI313" s="22"/>
      <c r="JKJ313" s="22"/>
      <c r="JKK313" s="22"/>
      <c r="JKL313" s="22"/>
      <c r="JKM313" s="22"/>
      <c r="JKN313" s="22"/>
      <c r="JKO313" s="22"/>
      <c r="JKP313" s="22"/>
      <c r="JKQ313" s="22"/>
      <c r="JKR313" s="22"/>
      <c r="JKS313" s="22"/>
      <c r="JKT313" s="22"/>
      <c r="JKU313" s="22"/>
      <c r="JKV313" s="22"/>
      <c r="JKW313" s="22"/>
      <c r="JKX313" s="22"/>
      <c r="JKY313" s="22"/>
      <c r="JKZ313" s="22"/>
      <c r="JLA313" s="22"/>
      <c r="JLB313" s="22"/>
      <c r="JLC313" s="22"/>
      <c r="JLD313" s="22"/>
      <c r="JLE313" s="22"/>
      <c r="JLF313" s="22"/>
      <c r="JLG313" s="22"/>
      <c r="JLH313" s="22"/>
      <c r="JLI313" s="22"/>
      <c r="JLJ313" s="22"/>
      <c r="JLK313" s="22"/>
      <c r="JLL313" s="22"/>
      <c r="JLM313" s="22"/>
      <c r="JLN313" s="22"/>
      <c r="JLO313" s="22"/>
      <c r="JLP313" s="22"/>
      <c r="JLQ313" s="22"/>
      <c r="JLR313" s="22"/>
      <c r="JLS313" s="22"/>
      <c r="JLT313" s="22"/>
      <c r="JLU313" s="22"/>
      <c r="JLV313" s="22"/>
      <c r="JLW313" s="22"/>
      <c r="JLX313" s="22"/>
      <c r="JLY313" s="22"/>
      <c r="JLZ313" s="22"/>
      <c r="JMA313" s="22"/>
      <c r="JMB313" s="22"/>
      <c r="JMC313" s="22"/>
      <c r="JMD313" s="22"/>
      <c r="JME313" s="22"/>
      <c r="JMF313" s="22"/>
      <c r="JMG313" s="22"/>
      <c r="JMH313" s="22"/>
      <c r="JMI313" s="22"/>
      <c r="JMJ313" s="22"/>
      <c r="JMK313" s="22"/>
      <c r="JML313" s="22"/>
      <c r="JMM313" s="22"/>
      <c r="JMN313" s="22"/>
      <c r="JMO313" s="22"/>
      <c r="JMP313" s="22"/>
      <c r="JMQ313" s="22"/>
      <c r="JMR313" s="22"/>
      <c r="JMS313" s="22"/>
      <c r="JMT313" s="22"/>
      <c r="JMU313" s="22"/>
      <c r="JMV313" s="22"/>
      <c r="JMW313" s="22"/>
      <c r="JMX313" s="22"/>
      <c r="JMY313" s="22"/>
      <c r="JMZ313" s="22"/>
      <c r="JNA313" s="22"/>
      <c r="JNB313" s="22"/>
      <c r="JNC313" s="22"/>
      <c r="JND313" s="22"/>
      <c r="JNE313" s="22"/>
      <c r="JNF313" s="22"/>
      <c r="JNG313" s="22"/>
      <c r="JNH313" s="22"/>
      <c r="JNI313" s="22"/>
      <c r="JNJ313" s="22"/>
      <c r="JNK313" s="22"/>
      <c r="JNL313" s="22"/>
      <c r="JNM313" s="22"/>
      <c r="JNN313" s="22"/>
      <c r="JNO313" s="22"/>
      <c r="JNP313" s="22"/>
      <c r="JNQ313" s="22"/>
      <c r="JNR313" s="22"/>
      <c r="JNS313" s="22"/>
      <c r="JNT313" s="22"/>
      <c r="JNU313" s="22"/>
      <c r="JNV313" s="22"/>
      <c r="JNW313" s="22"/>
      <c r="JNX313" s="22"/>
      <c r="JNY313" s="22"/>
      <c r="JNZ313" s="22"/>
      <c r="JOA313" s="22"/>
      <c r="JOB313" s="22"/>
      <c r="JOC313" s="22"/>
      <c r="JOD313" s="22"/>
      <c r="JOE313" s="22"/>
      <c r="JOF313" s="22"/>
      <c r="JOG313" s="22"/>
      <c r="JOH313" s="22"/>
      <c r="JOI313" s="22"/>
      <c r="JOJ313" s="22"/>
      <c r="JOK313" s="22"/>
      <c r="JOL313" s="22"/>
      <c r="JOM313" s="22"/>
      <c r="JON313" s="22"/>
      <c r="JOO313" s="22"/>
      <c r="JOP313" s="22"/>
      <c r="JOQ313" s="22"/>
      <c r="JOR313" s="22"/>
      <c r="JOS313" s="22"/>
      <c r="JOT313" s="22"/>
      <c r="JOU313" s="22"/>
      <c r="JOV313" s="22"/>
      <c r="JOW313" s="22"/>
      <c r="JOX313" s="22"/>
      <c r="JOY313" s="22"/>
      <c r="JOZ313" s="22"/>
      <c r="JPA313" s="22"/>
      <c r="JPB313" s="22"/>
      <c r="JPC313" s="22"/>
      <c r="JPD313" s="22"/>
      <c r="JPE313" s="22"/>
      <c r="JPF313" s="22"/>
      <c r="JPG313" s="22"/>
      <c r="JPH313" s="22"/>
      <c r="JPI313" s="22"/>
      <c r="JPJ313" s="22"/>
      <c r="JPK313" s="22"/>
      <c r="JPL313" s="22"/>
      <c r="JPM313" s="22"/>
      <c r="JPN313" s="22"/>
      <c r="JPO313" s="22"/>
      <c r="JPP313" s="22"/>
      <c r="JPQ313" s="22"/>
      <c r="JPR313" s="22"/>
      <c r="JPS313" s="22"/>
      <c r="JPT313" s="22"/>
      <c r="JPU313" s="22"/>
      <c r="JPV313" s="22"/>
      <c r="JPW313" s="22"/>
      <c r="JPX313" s="22"/>
      <c r="JPY313" s="22"/>
      <c r="JPZ313" s="22"/>
      <c r="JQA313" s="22"/>
      <c r="JQB313" s="22"/>
      <c r="JQC313" s="22"/>
      <c r="JQD313" s="22"/>
      <c r="JQE313" s="22"/>
      <c r="JQF313" s="22"/>
      <c r="JQG313" s="22"/>
      <c r="JQH313" s="22"/>
      <c r="JQI313" s="22"/>
      <c r="JQJ313" s="22"/>
      <c r="JQK313" s="22"/>
      <c r="JQL313" s="22"/>
      <c r="JQM313" s="22"/>
      <c r="JQN313" s="22"/>
      <c r="JQO313" s="22"/>
      <c r="JQP313" s="22"/>
      <c r="JQQ313" s="22"/>
      <c r="JQR313" s="22"/>
      <c r="JQS313" s="22"/>
      <c r="JQT313" s="22"/>
      <c r="JQU313" s="22"/>
      <c r="JQV313" s="22"/>
      <c r="JQW313" s="22"/>
      <c r="JQX313" s="22"/>
      <c r="JQY313" s="22"/>
      <c r="JQZ313" s="22"/>
      <c r="JRA313" s="22"/>
      <c r="JRB313" s="22"/>
      <c r="JRC313" s="22"/>
      <c r="JRD313" s="22"/>
      <c r="JRE313" s="22"/>
      <c r="JRF313" s="22"/>
      <c r="JRG313" s="22"/>
      <c r="JRH313" s="22"/>
      <c r="JRI313" s="22"/>
      <c r="JRJ313" s="22"/>
      <c r="JRK313" s="22"/>
      <c r="JRL313" s="22"/>
      <c r="JRM313" s="22"/>
      <c r="JRN313" s="22"/>
      <c r="JRO313" s="22"/>
      <c r="JRP313" s="22"/>
      <c r="JRQ313" s="22"/>
      <c r="JRR313" s="22"/>
      <c r="JRS313" s="22"/>
      <c r="JRT313" s="22"/>
      <c r="JRU313" s="22"/>
      <c r="JRV313" s="22"/>
      <c r="JRW313" s="22"/>
      <c r="JRX313" s="22"/>
      <c r="JRY313" s="22"/>
      <c r="JRZ313" s="22"/>
      <c r="JSA313" s="22"/>
      <c r="JSB313" s="22"/>
      <c r="JSC313" s="22"/>
      <c r="JSD313" s="22"/>
      <c r="JSE313" s="22"/>
      <c r="JSF313" s="22"/>
      <c r="JSG313" s="22"/>
      <c r="JSH313" s="22"/>
      <c r="JSI313" s="22"/>
      <c r="JSJ313" s="22"/>
      <c r="JSK313" s="22"/>
      <c r="JSL313" s="22"/>
      <c r="JSM313" s="22"/>
      <c r="JSN313" s="22"/>
      <c r="JSO313" s="22"/>
      <c r="JSP313" s="22"/>
      <c r="JSQ313" s="22"/>
      <c r="JSR313" s="22"/>
      <c r="JSS313" s="22"/>
      <c r="JST313" s="22"/>
      <c r="JSU313" s="22"/>
      <c r="JSV313" s="22"/>
      <c r="JSW313" s="22"/>
      <c r="JSX313" s="22"/>
      <c r="JSY313" s="22"/>
      <c r="JSZ313" s="22"/>
      <c r="JTA313" s="22"/>
      <c r="JTB313" s="22"/>
      <c r="JTC313" s="22"/>
      <c r="JTD313" s="22"/>
      <c r="JTE313" s="22"/>
      <c r="JTF313" s="22"/>
      <c r="JTG313" s="22"/>
      <c r="JTH313" s="22"/>
      <c r="JTI313" s="22"/>
      <c r="JTJ313" s="22"/>
      <c r="JTK313" s="22"/>
      <c r="JTL313" s="22"/>
      <c r="JTM313" s="22"/>
      <c r="JTN313" s="22"/>
      <c r="JTO313" s="22"/>
      <c r="JTP313" s="22"/>
      <c r="JTQ313" s="22"/>
      <c r="JTR313" s="22"/>
      <c r="JTS313" s="22"/>
      <c r="JTT313" s="22"/>
      <c r="JTU313" s="22"/>
      <c r="JTV313" s="22"/>
      <c r="JTW313" s="22"/>
      <c r="JTX313" s="22"/>
      <c r="JTY313" s="22"/>
      <c r="JTZ313" s="22"/>
      <c r="JUA313" s="22"/>
      <c r="JUB313" s="22"/>
      <c r="JUC313" s="22"/>
      <c r="JUD313" s="22"/>
      <c r="JUE313" s="22"/>
      <c r="JUF313" s="22"/>
      <c r="JUG313" s="22"/>
      <c r="JUH313" s="22"/>
      <c r="JUI313" s="22"/>
      <c r="JUJ313" s="22"/>
      <c r="JUK313" s="22"/>
      <c r="JUL313" s="22"/>
      <c r="JUM313" s="22"/>
      <c r="JUN313" s="22"/>
      <c r="JUO313" s="22"/>
      <c r="JUP313" s="22"/>
      <c r="JUQ313" s="22"/>
      <c r="JUR313" s="22"/>
      <c r="JUS313" s="22"/>
      <c r="JUT313" s="22"/>
      <c r="JUU313" s="22"/>
      <c r="JUV313" s="22"/>
      <c r="JUW313" s="22"/>
      <c r="JUX313" s="22"/>
      <c r="JUY313" s="22"/>
      <c r="JUZ313" s="22"/>
      <c r="JVA313" s="22"/>
      <c r="JVB313" s="22"/>
      <c r="JVC313" s="22"/>
      <c r="JVD313" s="22"/>
      <c r="JVE313" s="22"/>
      <c r="JVF313" s="22"/>
      <c r="JVG313" s="22"/>
      <c r="JVH313" s="22"/>
      <c r="JVI313" s="22"/>
      <c r="JVJ313" s="22"/>
      <c r="JVK313" s="22"/>
      <c r="JVL313" s="22"/>
      <c r="JVM313" s="22"/>
      <c r="JVN313" s="22"/>
      <c r="JVO313" s="22"/>
      <c r="JVP313" s="22"/>
      <c r="JVQ313" s="22"/>
      <c r="JVR313" s="22"/>
      <c r="JVS313" s="22"/>
      <c r="JVT313" s="22"/>
      <c r="JVU313" s="22"/>
      <c r="JVV313" s="22"/>
      <c r="JVW313" s="22"/>
      <c r="JVX313" s="22"/>
      <c r="JVY313" s="22"/>
      <c r="JVZ313" s="22"/>
      <c r="JWA313" s="22"/>
      <c r="JWB313" s="22"/>
      <c r="JWC313" s="22"/>
      <c r="JWD313" s="22"/>
      <c r="JWE313" s="22"/>
      <c r="JWF313" s="22"/>
      <c r="JWG313" s="22"/>
      <c r="JWH313" s="22"/>
      <c r="JWI313" s="22"/>
      <c r="JWJ313" s="22"/>
      <c r="JWK313" s="22"/>
      <c r="JWL313" s="22"/>
      <c r="JWM313" s="22"/>
      <c r="JWN313" s="22"/>
      <c r="JWO313" s="22"/>
      <c r="JWP313" s="22"/>
      <c r="JWQ313" s="22"/>
      <c r="JWR313" s="22"/>
      <c r="JWS313" s="22"/>
      <c r="JWT313" s="22"/>
      <c r="JWU313" s="22"/>
      <c r="JWV313" s="22"/>
      <c r="JWW313" s="22"/>
      <c r="JWX313" s="22"/>
      <c r="JWY313" s="22"/>
      <c r="JWZ313" s="22"/>
      <c r="JXA313" s="22"/>
      <c r="JXB313" s="22"/>
      <c r="JXC313" s="22"/>
      <c r="JXD313" s="22"/>
      <c r="JXE313" s="22"/>
      <c r="JXF313" s="22"/>
      <c r="JXG313" s="22"/>
      <c r="JXH313" s="22"/>
      <c r="JXI313" s="22"/>
      <c r="JXJ313" s="22"/>
      <c r="JXK313" s="22"/>
      <c r="JXL313" s="22"/>
      <c r="JXM313" s="22"/>
      <c r="JXN313" s="22"/>
      <c r="JXO313" s="22"/>
      <c r="JXP313" s="22"/>
      <c r="JXQ313" s="22"/>
      <c r="JXR313" s="22"/>
      <c r="JXS313" s="22"/>
      <c r="JXT313" s="22"/>
      <c r="JXU313" s="22"/>
      <c r="JXV313" s="22"/>
      <c r="JXW313" s="22"/>
      <c r="JXX313" s="22"/>
      <c r="JXY313" s="22"/>
      <c r="JXZ313" s="22"/>
      <c r="JYA313" s="22"/>
      <c r="JYB313" s="22"/>
      <c r="JYC313" s="22"/>
      <c r="JYD313" s="22"/>
      <c r="JYE313" s="22"/>
      <c r="JYF313" s="22"/>
      <c r="JYG313" s="22"/>
      <c r="JYH313" s="22"/>
      <c r="JYI313" s="22"/>
      <c r="JYJ313" s="22"/>
      <c r="JYK313" s="22"/>
      <c r="JYL313" s="22"/>
      <c r="JYM313" s="22"/>
      <c r="JYN313" s="22"/>
      <c r="JYO313" s="22"/>
      <c r="JYP313" s="22"/>
      <c r="JYQ313" s="22"/>
      <c r="JYR313" s="22"/>
      <c r="JYS313" s="22"/>
      <c r="JYT313" s="22"/>
      <c r="JYU313" s="22"/>
      <c r="JYV313" s="22"/>
      <c r="JYW313" s="22"/>
      <c r="JYX313" s="22"/>
      <c r="JYY313" s="22"/>
      <c r="JYZ313" s="22"/>
      <c r="JZA313" s="22"/>
      <c r="JZB313" s="22"/>
      <c r="JZC313" s="22"/>
      <c r="JZD313" s="22"/>
      <c r="JZE313" s="22"/>
      <c r="JZF313" s="22"/>
      <c r="JZG313" s="22"/>
      <c r="JZH313" s="22"/>
      <c r="JZI313" s="22"/>
      <c r="JZJ313" s="22"/>
      <c r="JZK313" s="22"/>
      <c r="JZL313" s="22"/>
      <c r="JZM313" s="22"/>
      <c r="JZN313" s="22"/>
      <c r="JZO313" s="22"/>
      <c r="JZP313" s="22"/>
      <c r="JZQ313" s="22"/>
      <c r="JZR313" s="22"/>
      <c r="JZS313" s="22"/>
      <c r="JZT313" s="22"/>
      <c r="JZU313" s="22"/>
      <c r="JZV313" s="22"/>
      <c r="JZW313" s="22"/>
      <c r="JZX313" s="22"/>
      <c r="JZY313" s="22"/>
      <c r="JZZ313" s="22"/>
      <c r="KAA313" s="22"/>
      <c r="KAB313" s="22"/>
      <c r="KAC313" s="22"/>
      <c r="KAD313" s="22"/>
      <c r="KAE313" s="22"/>
      <c r="KAF313" s="22"/>
      <c r="KAG313" s="22"/>
      <c r="KAH313" s="22"/>
      <c r="KAI313" s="22"/>
      <c r="KAJ313" s="22"/>
      <c r="KAK313" s="22"/>
      <c r="KAL313" s="22"/>
      <c r="KAM313" s="22"/>
      <c r="KAN313" s="22"/>
      <c r="KAO313" s="22"/>
      <c r="KAP313" s="22"/>
      <c r="KAQ313" s="22"/>
      <c r="KAR313" s="22"/>
      <c r="KAS313" s="22"/>
      <c r="KAT313" s="22"/>
      <c r="KAU313" s="22"/>
      <c r="KAV313" s="22"/>
      <c r="KAW313" s="22"/>
      <c r="KAX313" s="22"/>
      <c r="KAY313" s="22"/>
      <c r="KAZ313" s="22"/>
      <c r="KBA313" s="22"/>
      <c r="KBB313" s="22"/>
      <c r="KBC313" s="22"/>
      <c r="KBD313" s="22"/>
      <c r="KBE313" s="22"/>
      <c r="KBF313" s="22"/>
      <c r="KBG313" s="22"/>
      <c r="KBH313" s="22"/>
      <c r="KBI313" s="22"/>
      <c r="KBJ313" s="22"/>
      <c r="KBK313" s="22"/>
      <c r="KBL313" s="22"/>
      <c r="KBM313" s="22"/>
      <c r="KBN313" s="22"/>
      <c r="KBO313" s="22"/>
      <c r="KBP313" s="22"/>
      <c r="KBQ313" s="22"/>
      <c r="KBR313" s="22"/>
      <c r="KBS313" s="22"/>
      <c r="KBT313" s="22"/>
      <c r="KBU313" s="22"/>
      <c r="KBV313" s="22"/>
      <c r="KBW313" s="22"/>
      <c r="KBX313" s="22"/>
      <c r="KBY313" s="22"/>
      <c r="KBZ313" s="22"/>
      <c r="KCA313" s="22"/>
      <c r="KCB313" s="22"/>
      <c r="KCC313" s="22"/>
      <c r="KCD313" s="22"/>
      <c r="KCE313" s="22"/>
      <c r="KCF313" s="22"/>
      <c r="KCG313" s="22"/>
      <c r="KCH313" s="22"/>
      <c r="KCI313" s="22"/>
      <c r="KCJ313" s="22"/>
      <c r="KCK313" s="22"/>
      <c r="KCL313" s="22"/>
      <c r="KCM313" s="22"/>
      <c r="KCN313" s="22"/>
      <c r="KCO313" s="22"/>
      <c r="KCP313" s="22"/>
      <c r="KCQ313" s="22"/>
      <c r="KCR313" s="22"/>
      <c r="KCS313" s="22"/>
      <c r="KCT313" s="22"/>
      <c r="KCU313" s="22"/>
      <c r="KCV313" s="22"/>
      <c r="KCW313" s="22"/>
      <c r="KCX313" s="22"/>
      <c r="KCY313" s="22"/>
      <c r="KCZ313" s="22"/>
      <c r="KDA313" s="22"/>
      <c r="KDB313" s="22"/>
      <c r="KDC313" s="22"/>
      <c r="KDD313" s="22"/>
      <c r="KDE313" s="22"/>
      <c r="KDF313" s="22"/>
      <c r="KDG313" s="22"/>
      <c r="KDH313" s="22"/>
      <c r="KDI313" s="22"/>
      <c r="KDJ313" s="22"/>
      <c r="KDK313" s="22"/>
      <c r="KDL313" s="22"/>
      <c r="KDM313" s="22"/>
      <c r="KDN313" s="22"/>
      <c r="KDO313" s="22"/>
      <c r="KDP313" s="22"/>
      <c r="KDQ313" s="22"/>
      <c r="KDR313" s="22"/>
      <c r="KDS313" s="22"/>
      <c r="KDT313" s="22"/>
      <c r="KDU313" s="22"/>
      <c r="KDV313" s="22"/>
      <c r="KDW313" s="22"/>
      <c r="KDX313" s="22"/>
      <c r="KDY313" s="22"/>
      <c r="KDZ313" s="22"/>
      <c r="KEA313" s="22"/>
      <c r="KEB313" s="22"/>
      <c r="KEC313" s="22"/>
      <c r="KED313" s="22"/>
      <c r="KEE313" s="22"/>
      <c r="KEF313" s="22"/>
      <c r="KEG313" s="22"/>
      <c r="KEH313" s="22"/>
      <c r="KEI313" s="22"/>
      <c r="KEJ313" s="22"/>
      <c r="KEK313" s="22"/>
      <c r="KEL313" s="22"/>
      <c r="KEM313" s="22"/>
      <c r="KEN313" s="22"/>
      <c r="KEO313" s="22"/>
      <c r="KEP313" s="22"/>
      <c r="KEQ313" s="22"/>
      <c r="KER313" s="22"/>
      <c r="KES313" s="22"/>
      <c r="KET313" s="22"/>
      <c r="KEU313" s="22"/>
      <c r="KEV313" s="22"/>
      <c r="KEW313" s="22"/>
      <c r="KEX313" s="22"/>
      <c r="KEY313" s="22"/>
      <c r="KEZ313" s="22"/>
      <c r="KFA313" s="22"/>
      <c r="KFB313" s="22"/>
      <c r="KFC313" s="22"/>
      <c r="KFD313" s="22"/>
      <c r="KFE313" s="22"/>
      <c r="KFF313" s="22"/>
      <c r="KFG313" s="22"/>
      <c r="KFH313" s="22"/>
      <c r="KFI313" s="22"/>
      <c r="KFJ313" s="22"/>
      <c r="KFK313" s="22"/>
      <c r="KFL313" s="22"/>
      <c r="KFM313" s="22"/>
      <c r="KFN313" s="22"/>
      <c r="KFO313" s="22"/>
      <c r="KFP313" s="22"/>
      <c r="KFQ313" s="22"/>
      <c r="KFR313" s="22"/>
      <c r="KFS313" s="22"/>
      <c r="KFT313" s="22"/>
      <c r="KFU313" s="22"/>
      <c r="KFV313" s="22"/>
      <c r="KFW313" s="22"/>
      <c r="KFX313" s="22"/>
      <c r="KFY313" s="22"/>
      <c r="KFZ313" s="22"/>
      <c r="KGA313" s="22"/>
      <c r="KGB313" s="22"/>
      <c r="KGC313" s="22"/>
      <c r="KGD313" s="22"/>
      <c r="KGE313" s="22"/>
      <c r="KGF313" s="22"/>
      <c r="KGG313" s="22"/>
      <c r="KGH313" s="22"/>
      <c r="KGI313" s="22"/>
      <c r="KGJ313" s="22"/>
      <c r="KGK313" s="22"/>
      <c r="KGL313" s="22"/>
      <c r="KGM313" s="22"/>
      <c r="KGN313" s="22"/>
      <c r="KGO313" s="22"/>
      <c r="KGP313" s="22"/>
      <c r="KGQ313" s="22"/>
      <c r="KGR313" s="22"/>
      <c r="KGS313" s="22"/>
      <c r="KGT313" s="22"/>
      <c r="KGU313" s="22"/>
      <c r="KGV313" s="22"/>
      <c r="KGW313" s="22"/>
      <c r="KGX313" s="22"/>
      <c r="KGY313" s="22"/>
      <c r="KGZ313" s="22"/>
      <c r="KHA313" s="22"/>
      <c r="KHB313" s="22"/>
      <c r="KHC313" s="22"/>
      <c r="KHD313" s="22"/>
      <c r="KHE313" s="22"/>
      <c r="KHF313" s="22"/>
      <c r="KHG313" s="22"/>
      <c r="KHH313" s="22"/>
      <c r="KHI313" s="22"/>
      <c r="KHJ313" s="22"/>
      <c r="KHK313" s="22"/>
      <c r="KHL313" s="22"/>
      <c r="KHM313" s="22"/>
      <c r="KHN313" s="22"/>
      <c r="KHO313" s="22"/>
      <c r="KHP313" s="22"/>
      <c r="KHQ313" s="22"/>
      <c r="KHR313" s="22"/>
      <c r="KHS313" s="22"/>
      <c r="KHT313" s="22"/>
      <c r="KHU313" s="22"/>
      <c r="KHV313" s="22"/>
      <c r="KHW313" s="22"/>
      <c r="KHX313" s="22"/>
      <c r="KHY313" s="22"/>
      <c r="KHZ313" s="22"/>
      <c r="KIA313" s="22"/>
      <c r="KIB313" s="22"/>
      <c r="KIC313" s="22"/>
      <c r="KID313" s="22"/>
      <c r="KIE313" s="22"/>
      <c r="KIF313" s="22"/>
      <c r="KIG313" s="22"/>
      <c r="KIH313" s="22"/>
      <c r="KII313" s="22"/>
      <c r="KIJ313" s="22"/>
      <c r="KIK313" s="22"/>
      <c r="KIL313" s="22"/>
      <c r="KIM313" s="22"/>
      <c r="KIN313" s="22"/>
      <c r="KIO313" s="22"/>
      <c r="KIP313" s="22"/>
      <c r="KIQ313" s="22"/>
      <c r="KIR313" s="22"/>
      <c r="KIS313" s="22"/>
      <c r="KIT313" s="22"/>
      <c r="KIU313" s="22"/>
      <c r="KIV313" s="22"/>
      <c r="KIW313" s="22"/>
      <c r="KIX313" s="22"/>
      <c r="KIY313" s="22"/>
      <c r="KIZ313" s="22"/>
      <c r="KJA313" s="22"/>
      <c r="KJB313" s="22"/>
      <c r="KJC313" s="22"/>
      <c r="KJD313" s="22"/>
      <c r="KJE313" s="22"/>
      <c r="KJF313" s="22"/>
      <c r="KJG313" s="22"/>
      <c r="KJH313" s="22"/>
      <c r="KJI313" s="22"/>
      <c r="KJJ313" s="22"/>
      <c r="KJK313" s="22"/>
      <c r="KJL313" s="22"/>
      <c r="KJM313" s="22"/>
      <c r="KJN313" s="22"/>
      <c r="KJO313" s="22"/>
      <c r="KJP313" s="22"/>
      <c r="KJQ313" s="22"/>
      <c r="KJR313" s="22"/>
      <c r="KJS313" s="22"/>
      <c r="KJT313" s="22"/>
      <c r="KJU313" s="22"/>
      <c r="KJV313" s="22"/>
      <c r="KJW313" s="22"/>
      <c r="KJX313" s="22"/>
      <c r="KJY313" s="22"/>
      <c r="KJZ313" s="22"/>
      <c r="KKA313" s="22"/>
      <c r="KKB313" s="22"/>
      <c r="KKC313" s="22"/>
      <c r="KKD313" s="22"/>
      <c r="KKE313" s="22"/>
      <c r="KKF313" s="22"/>
      <c r="KKG313" s="22"/>
      <c r="KKH313" s="22"/>
      <c r="KKI313" s="22"/>
      <c r="KKJ313" s="22"/>
      <c r="KKK313" s="22"/>
      <c r="KKL313" s="22"/>
      <c r="KKM313" s="22"/>
      <c r="KKN313" s="22"/>
      <c r="KKO313" s="22"/>
      <c r="KKP313" s="22"/>
      <c r="KKQ313" s="22"/>
      <c r="KKR313" s="22"/>
      <c r="KKS313" s="22"/>
      <c r="KKT313" s="22"/>
      <c r="KKU313" s="22"/>
      <c r="KKV313" s="22"/>
      <c r="KKW313" s="22"/>
      <c r="KKX313" s="22"/>
      <c r="KKY313" s="22"/>
      <c r="KKZ313" s="22"/>
      <c r="KLA313" s="22"/>
      <c r="KLB313" s="22"/>
      <c r="KLC313" s="22"/>
      <c r="KLD313" s="22"/>
      <c r="KLE313" s="22"/>
      <c r="KLF313" s="22"/>
      <c r="KLG313" s="22"/>
      <c r="KLH313" s="22"/>
      <c r="KLI313" s="22"/>
      <c r="KLJ313" s="22"/>
      <c r="KLK313" s="22"/>
      <c r="KLL313" s="22"/>
      <c r="KLM313" s="22"/>
      <c r="KLN313" s="22"/>
      <c r="KLO313" s="22"/>
      <c r="KLP313" s="22"/>
      <c r="KLQ313" s="22"/>
      <c r="KLR313" s="22"/>
      <c r="KLS313" s="22"/>
      <c r="KLT313" s="22"/>
      <c r="KLU313" s="22"/>
      <c r="KLV313" s="22"/>
      <c r="KLW313" s="22"/>
      <c r="KLX313" s="22"/>
      <c r="KLY313" s="22"/>
      <c r="KLZ313" s="22"/>
      <c r="KMA313" s="22"/>
      <c r="KMB313" s="22"/>
      <c r="KMC313" s="22"/>
      <c r="KMD313" s="22"/>
      <c r="KME313" s="22"/>
      <c r="KMF313" s="22"/>
      <c r="KMG313" s="22"/>
      <c r="KMH313" s="22"/>
      <c r="KMI313" s="22"/>
      <c r="KMJ313" s="22"/>
      <c r="KMK313" s="22"/>
      <c r="KML313" s="22"/>
      <c r="KMM313" s="22"/>
      <c r="KMN313" s="22"/>
      <c r="KMO313" s="22"/>
      <c r="KMP313" s="22"/>
      <c r="KMQ313" s="22"/>
      <c r="KMR313" s="22"/>
      <c r="KMS313" s="22"/>
      <c r="KMT313" s="22"/>
      <c r="KMU313" s="22"/>
      <c r="KMV313" s="22"/>
      <c r="KMW313" s="22"/>
      <c r="KMX313" s="22"/>
      <c r="KMY313" s="22"/>
      <c r="KMZ313" s="22"/>
      <c r="KNA313" s="22"/>
      <c r="KNB313" s="22"/>
      <c r="KNC313" s="22"/>
      <c r="KND313" s="22"/>
      <c r="KNE313" s="22"/>
      <c r="KNF313" s="22"/>
      <c r="KNG313" s="22"/>
      <c r="KNH313" s="22"/>
      <c r="KNI313" s="22"/>
      <c r="KNJ313" s="22"/>
      <c r="KNK313" s="22"/>
      <c r="KNL313" s="22"/>
      <c r="KNM313" s="22"/>
      <c r="KNN313" s="22"/>
      <c r="KNO313" s="22"/>
      <c r="KNP313" s="22"/>
      <c r="KNQ313" s="22"/>
      <c r="KNR313" s="22"/>
      <c r="KNS313" s="22"/>
      <c r="KNT313" s="22"/>
      <c r="KNU313" s="22"/>
      <c r="KNV313" s="22"/>
      <c r="KNW313" s="22"/>
      <c r="KNX313" s="22"/>
      <c r="KNY313" s="22"/>
      <c r="KNZ313" s="22"/>
      <c r="KOA313" s="22"/>
      <c r="KOB313" s="22"/>
      <c r="KOC313" s="22"/>
      <c r="KOD313" s="22"/>
      <c r="KOE313" s="22"/>
      <c r="KOF313" s="22"/>
      <c r="KOG313" s="22"/>
      <c r="KOH313" s="22"/>
      <c r="KOI313" s="22"/>
      <c r="KOJ313" s="22"/>
      <c r="KOK313" s="22"/>
      <c r="KOL313" s="22"/>
      <c r="KOM313" s="22"/>
      <c r="KON313" s="22"/>
      <c r="KOO313" s="22"/>
      <c r="KOP313" s="22"/>
      <c r="KOQ313" s="22"/>
      <c r="KOR313" s="22"/>
      <c r="KOS313" s="22"/>
      <c r="KOT313" s="22"/>
      <c r="KOU313" s="22"/>
      <c r="KOV313" s="22"/>
      <c r="KOW313" s="22"/>
      <c r="KOX313" s="22"/>
      <c r="KOY313" s="22"/>
      <c r="KOZ313" s="22"/>
      <c r="KPA313" s="22"/>
      <c r="KPB313" s="22"/>
      <c r="KPC313" s="22"/>
      <c r="KPD313" s="22"/>
      <c r="KPE313" s="22"/>
      <c r="KPF313" s="22"/>
      <c r="KPG313" s="22"/>
      <c r="KPH313" s="22"/>
      <c r="KPI313" s="22"/>
      <c r="KPJ313" s="22"/>
      <c r="KPK313" s="22"/>
      <c r="KPL313" s="22"/>
      <c r="KPM313" s="22"/>
      <c r="KPN313" s="22"/>
      <c r="KPO313" s="22"/>
      <c r="KPP313" s="22"/>
      <c r="KPQ313" s="22"/>
      <c r="KPR313" s="22"/>
      <c r="KPS313" s="22"/>
      <c r="KPT313" s="22"/>
      <c r="KPU313" s="22"/>
      <c r="KPV313" s="22"/>
      <c r="KPW313" s="22"/>
      <c r="KPX313" s="22"/>
      <c r="KPY313" s="22"/>
      <c r="KPZ313" s="22"/>
      <c r="KQA313" s="22"/>
      <c r="KQB313" s="22"/>
      <c r="KQC313" s="22"/>
      <c r="KQD313" s="22"/>
      <c r="KQE313" s="22"/>
      <c r="KQF313" s="22"/>
      <c r="KQG313" s="22"/>
      <c r="KQH313" s="22"/>
      <c r="KQI313" s="22"/>
      <c r="KQJ313" s="22"/>
      <c r="KQK313" s="22"/>
      <c r="KQL313" s="22"/>
      <c r="KQM313" s="22"/>
      <c r="KQN313" s="22"/>
      <c r="KQO313" s="22"/>
      <c r="KQP313" s="22"/>
      <c r="KQQ313" s="22"/>
      <c r="KQR313" s="22"/>
      <c r="KQS313" s="22"/>
      <c r="KQT313" s="22"/>
      <c r="KQU313" s="22"/>
      <c r="KQV313" s="22"/>
      <c r="KQW313" s="22"/>
      <c r="KQX313" s="22"/>
      <c r="KQY313" s="22"/>
      <c r="KQZ313" s="22"/>
      <c r="KRA313" s="22"/>
      <c r="KRB313" s="22"/>
      <c r="KRC313" s="22"/>
      <c r="KRD313" s="22"/>
      <c r="KRE313" s="22"/>
      <c r="KRF313" s="22"/>
      <c r="KRG313" s="22"/>
      <c r="KRH313" s="22"/>
      <c r="KRI313" s="22"/>
      <c r="KRJ313" s="22"/>
      <c r="KRK313" s="22"/>
      <c r="KRL313" s="22"/>
      <c r="KRM313" s="22"/>
      <c r="KRN313" s="22"/>
      <c r="KRO313" s="22"/>
      <c r="KRP313" s="22"/>
      <c r="KRQ313" s="22"/>
      <c r="KRR313" s="22"/>
      <c r="KRS313" s="22"/>
      <c r="KRT313" s="22"/>
      <c r="KRU313" s="22"/>
      <c r="KRV313" s="22"/>
      <c r="KRW313" s="22"/>
      <c r="KRX313" s="22"/>
      <c r="KRY313" s="22"/>
      <c r="KRZ313" s="22"/>
      <c r="KSA313" s="22"/>
      <c r="KSB313" s="22"/>
      <c r="KSC313" s="22"/>
      <c r="KSD313" s="22"/>
      <c r="KSE313" s="22"/>
      <c r="KSF313" s="22"/>
      <c r="KSG313" s="22"/>
      <c r="KSH313" s="22"/>
      <c r="KSI313" s="22"/>
      <c r="KSJ313" s="22"/>
      <c r="KSK313" s="22"/>
      <c r="KSL313" s="22"/>
      <c r="KSM313" s="22"/>
      <c r="KSN313" s="22"/>
      <c r="KSO313" s="22"/>
      <c r="KSP313" s="22"/>
      <c r="KSQ313" s="22"/>
      <c r="KSR313" s="22"/>
      <c r="KSS313" s="22"/>
      <c r="KST313" s="22"/>
      <c r="KSU313" s="22"/>
      <c r="KSV313" s="22"/>
      <c r="KSW313" s="22"/>
      <c r="KSX313" s="22"/>
      <c r="KSY313" s="22"/>
      <c r="KSZ313" s="22"/>
      <c r="KTA313" s="22"/>
      <c r="KTB313" s="22"/>
      <c r="KTC313" s="22"/>
      <c r="KTD313" s="22"/>
      <c r="KTE313" s="22"/>
      <c r="KTF313" s="22"/>
      <c r="KTG313" s="22"/>
      <c r="KTH313" s="22"/>
      <c r="KTI313" s="22"/>
      <c r="KTJ313" s="22"/>
      <c r="KTK313" s="22"/>
      <c r="KTL313" s="22"/>
      <c r="KTM313" s="22"/>
      <c r="KTN313" s="22"/>
      <c r="KTO313" s="22"/>
      <c r="KTP313" s="22"/>
      <c r="KTQ313" s="22"/>
      <c r="KTR313" s="22"/>
      <c r="KTS313" s="22"/>
      <c r="KTT313" s="22"/>
      <c r="KTU313" s="22"/>
      <c r="KTV313" s="22"/>
      <c r="KTW313" s="22"/>
      <c r="KTX313" s="22"/>
      <c r="KTY313" s="22"/>
      <c r="KTZ313" s="22"/>
      <c r="KUA313" s="22"/>
      <c r="KUB313" s="22"/>
      <c r="KUC313" s="22"/>
      <c r="KUD313" s="22"/>
      <c r="KUE313" s="22"/>
      <c r="KUF313" s="22"/>
      <c r="KUG313" s="22"/>
      <c r="KUH313" s="22"/>
      <c r="KUI313" s="22"/>
      <c r="KUJ313" s="22"/>
      <c r="KUK313" s="22"/>
      <c r="KUL313" s="22"/>
      <c r="KUM313" s="22"/>
      <c r="KUN313" s="22"/>
      <c r="KUO313" s="22"/>
      <c r="KUP313" s="22"/>
      <c r="KUQ313" s="22"/>
      <c r="KUR313" s="22"/>
      <c r="KUS313" s="22"/>
      <c r="KUT313" s="22"/>
      <c r="KUU313" s="22"/>
      <c r="KUV313" s="22"/>
      <c r="KUW313" s="22"/>
      <c r="KUX313" s="22"/>
      <c r="KUY313" s="22"/>
      <c r="KUZ313" s="22"/>
      <c r="KVA313" s="22"/>
      <c r="KVB313" s="22"/>
      <c r="KVC313" s="22"/>
      <c r="KVD313" s="22"/>
      <c r="KVE313" s="22"/>
      <c r="KVF313" s="22"/>
      <c r="KVG313" s="22"/>
      <c r="KVH313" s="22"/>
      <c r="KVI313" s="22"/>
      <c r="KVJ313" s="22"/>
      <c r="KVK313" s="22"/>
      <c r="KVL313" s="22"/>
      <c r="KVM313" s="22"/>
      <c r="KVN313" s="22"/>
      <c r="KVO313" s="22"/>
      <c r="KVP313" s="22"/>
      <c r="KVQ313" s="22"/>
      <c r="KVR313" s="22"/>
      <c r="KVS313" s="22"/>
      <c r="KVT313" s="22"/>
      <c r="KVU313" s="22"/>
      <c r="KVV313" s="22"/>
      <c r="KVW313" s="22"/>
      <c r="KVX313" s="22"/>
      <c r="KVY313" s="22"/>
      <c r="KVZ313" s="22"/>
      <c r="KWA313" s="22"/>
      <c r="KWB313" s="22"/>
      <c r="KWC313" s="22"/>
      <c r="KWD313" s="22"/>
      <c r="KWE313" s="22"/>
      <c r="KWF313" s="22"/>
      <c r="KWG313" s="22"/>
      <c r="KWH313" s="22"/>
      <c r="KWI313" s="22"/>
      <c r="KWJ313" s="22"/>
      <c r="KWK313" s="22"/>
      <c r="KWL313" s="22"/>
      <c r="KWM313" s="22"/>
      <c r="KWN313" s="22"/>
      <c r="KWO313" s="22"/>
      <c r="KWP313" s="22"/>
      <c r="KWQ313" s="22"/>
      <c r="KWR313" s="22"/>
      <c r="KWS313" s="22"/>
      <c r="KWT313" s="22"/>
      <c r="KWU313" s="22"/>
      <c r="KWV313" s="22"/>
      <c r="KWW313" s="22"/>
      <c r="KWX313" s="22"/>
      <c r="KWY313" s="22"/>
      <c r="KWZ313" s="22"/>
      <c r="KXA313" s="22"/>
      <c r="KXB313" s="22"/>
      <c r="KXC313" s="22"/>
      <c r="KXD313" s="22"/>
      <c r="KXE313" s="22"/>
      <c r="KXF313" s="22"/>
      <c r="KXG313" s="22"/>
      <c r="KXH313" s="22"/>
      <c r="KXI313" s="22"/>
      <c r="KXJ313" s="22"/>
      <c r="KXK313" s="22"/>
      <c r="KXL313" s="22"/>
      <c r="KXM313" s="22"/>
      <c r="KXN313" s="22"/>
      <c r="KXO313" s="22"/>
      <c r="KXP313" s="22"/>
      <c r="KXQ313" s="22"/>
      <c r="KXR313" s="22"/>
      <c r="KXS313" s="22"/>
      <c r="KXT313" s="22"/>
      <c r="KXU313" s="22"/>
      <c r="KXV313" s="22"/>
      <c r="KXW313" s="22"/>
      <c r="KXX313" s="22"/>
      <c r="KXY313" s="22"/>
      <c r="KXZ313" s="22"/>
      <c r="KYA313" s="22"/>
      <c r="KYB313" s="22"/>
      <c r="KYC313" s="22"/>
      <c r="KYD313" s="22"/>
      <c r="KYE313" s="22"/>
      <c r="KYF313" s="22"/>
      <c r="KYG313" s="22"/>
      <c r="KYH313" s="22"/>
      <c r="KYI313" s="22"/>
      <c r="KYJ313" s="22"/>
      <c r="KYK313" s="22"/>
      <c r="KYL313" s="22"/>
      <c r="KYM313" s="22"/>
      <c r="KYN313" s="22"/>
      <c r="KYO313" s="22"/>
      <c r="KYP313" s="22"/>
      <c r="KYQ313" s="22"/>
      <c r="KYR313" s="22"/>
      <c r="KYS313" s="22"/>
      <c r="KYT313" s="22"/>
      <c r="KYU313" s="22"/>
      <c r="KYV313" s="22"/>
      <c r="KYW313" s="22"/>
      <c r="KYX313" s="22"/>
      <c r="KYY313" s="22"/>
      <c r="KYZ313" s="22"/>
      <c r="KZA313" s="22"/>
      <c r="KZB313" s="22"/>
      <c r="KZC313" s="22"/>
      <c r="KZD313" s="22"/>
      <c r="KZE313" s="22"/>
      <c r="KZF313" s="22"/>
      <c r="KZG313" s="22"/>
      <c r="KZH313" s="22"/>
      <c r="KZI313" s="22"/>
      <c r="KZJ313" s="22"/>
      <c r="KZK313" s="22"/>
      <c r="KZL313" s="22"/>
      <c r="KZM313" s="22"/>
      <c r="KZN313" s="22"/>
      <c r="KZO313" s="22"/>
      <c r="KZP313" s="22"/>
      <c r="KZQ313" s="22"/>
      <c r="KZR313" s="22"/>
      <c r="KZS313" s="22"/>
      <c r="KZT313" s="22"/>
      <c r="KZU313" s="22"/>
      <c r="KZV313" s="22"/>
      <c r="KZW313" s="22"/>
      <c r="KZX313" s="22"/>
      <c r="KZY313" s="22"/>
      <c r="KZZ313" s="22"/>
      <c r="LAA313" s="22"/>
      <c r="LAB313" s="22"/>
      <c r="LAC313" s="22"/>
      <c r="LAD313" s="22"/>
      <c r="LAE313" s="22"/>
      <c r="LAF313" s="22"/>
      <c r="LAG313" s="22"/>
      <c r="LAH313" s="22"/>
      <c r="LAI313" s="22"/>
      <c r="LAJ313" s="22"/>
      <c r="LAK313" s="22"/>
      <c r="LAL313" s="22"/>
      <c r="LAM313" s="22"/>
      <c r="LAN313" s="22"/>
      <c r="LAO313" s="22"/>
      <c r="LAP313" s="22"/>
      <c r="LAQ313" s="22"/>
      <c r="LAR313" s="22"/>
      <c r="LAS313" s="22"/>
      <c r="LAT313" s="22"/>
      <c r="LAU313" s="22"/>
      <c r="LAV313" s="22"/>
      <c r="LAW313" s="22"/>
      <c r="LAX313" s="22"/>
      <c r="LAY313" s="22"/>
      <c r="LAZ313" s="22"/>
      <c r="LBA313" s="22"/>
      <c r="LBB313" s="22"/>
      <c r="LBC313" s="22"/>
      <c r="LBD313" s="22"/>
      <c r="LBE313" s="22"/>
      <c r="LBF313" s="22"/>
      <c r="LBG313" s="22"/>
      <c r="LBH313" s="22"/>
      <c r="LBI313" s="22"/>
      <c r="LBJ313" s="22"/>
      <c r="LBK313" s="22"/>
      <c r="LBL313" s="22"/>
      <c r="LBM313" s="22"/>
      <c r="LBN313" s="22"/>
      <c r="LBO313" s="22"/>
      <c r="LBP313" s="22"/>
      <c r="LBQ313" s="22"/>
      <c r="LBR313" s="22"/>
      <c r="LBS313" s="22"/>
      <c r="LBT313" s="22"/>
      <c r="LBU313" s="22"/>
      <c r="LBV313" s="22"/>
      <c r="LBW313" s="22"/>
      <c r="LBX313" s="22"/>
      <c r="LBY313" s="22"/>
      <c r="LBZ313" s="22"/>
      <c r="LCA313" s="22"/>
      <c r="LCB313" s="22"/>
      <c r="LCC313" s="22"/>
      <c r="LCD313" s="22"/>
      <c r="LCE313" s="22"/>
      <c r="LCF313" s="22"/>
      <c r="LCG313" s="22"/>
      <c r="LCH313" s="22"/>
      <c r="LCI313" s="22"/>
      <c r="LCJ313" s="22"/>
      <c r="LCK313" s="22"/>
      <c r="LCL313" s="22"/>
      <c r="LCM313" s="22"/>
      <c r="LCN313" s="22"/>
      <c r="LCO313" s="22"/>
      <c r="LCP313" s="22"/>
      <c r="LCQ313" s="22"/>
      <c r="LCR313" s="22"/>
      <c r="LCS313" s="22"/>
      <c r="LCT313" s="22"/>
      <c r="LCU313" s="22"/>
      <c r="LCV313" s="22"/>
      <c r="LCW313" s="22"/>
      <c r="LCX313" s="22"/>
      <c r="LCY313" s="22"/>
      <c r="LCZ313" s="22"/>
      <c r="LDA313" s="22"/>
      <c r="LDB313" s="22"/>
      <c r="LDC313" s="22"/>
      <c r="LDD313" s="22"/>
      <c r="LDE313" s="22"/>
      <c r="LDF313" s="22"/>
      <c r="LDG313" s="22"/>
      <c r="LDH313" s="22"/>
      <c r="LDI313" s="22"/>
      <c r="LDJ313" s="22"/>
      <c r="LDK313" s="22"/>
      <c r="LDL313" s="22"/>
      <c r="LDM313" s="22"/>
      <c r="LDN313" s="22"/>
      <c r="LDO313" s="22"/>
      <c r="LDP313" s="22"/>
      <c r="LDQ313" s="22"/>
      <c r="LDR313" s="22"/>
      <c r="LDS313" s="22"/>
      <c r="LDT313" s="22"/>
      <c r="LDU313" s="22"/>
      <c r="LDV313" s="22"/>
      <c r="LDW313" s="22"/>
      <c r="LDX313" s="22"/>
      <c r="LDY313" s="22"/>
      <c r="LDZ313" s="22"/>
      <c r="LEA313" s="22"/>
      <c r="LEB313" s="22"/>
      <c r="LEC313" s="22"/>
      <c r="LED313" s="22"/>
      <c r="LEE313" s="22"/>
      <c r="LEF313" s="22"/>
      <c r="LEG313" s="22"/>
      <c r="LEH313" s="22"/>
      <c r="LEI313" s="22"/>
      <c r="LEJ313" s="22"/>
      <c r="LEK313" s="22"/>
      <c r="LEL313" s="22"/>
      <c r="LEM313" s="22"/>
      <c r="LEN313" s="22"/>
      <c r="LEO313" s="22"/>
      <c r="LEP313" s="22"/>
      <c r="LEQ313" s="22"/>
      <c r="LER313" s="22"/>
      <c r="LES313" s="22"/>
      <c r="LET313" s="22"/>
      <c r="LEU313" s="22"/>
      <c r="LEV313" s="22"/>
      <c r="LEW313" s="22"/>
      <c r="LEX313" s="22"/>
      <c r="LEY313" s="22"/>
      <c r="LEZ313" s="22"/>
      <c r="LFA313" s="22"/>
      <c r="LFB313" s="22"/>
      <c r="LFC313" s="22"/>
      <c r="LFD313" s="22"/>
      <c r="LFE313" s="22"/>
      <c r="LFF313" s="22"/>
      <c r="LFG313" s="22"/>
      <c r="LFH313" s="22"/>
      <c r="LFI313" s="22"/>
      <c r="LFJ313" s="22"/>
      <c r="LFK313" s="22"/>
      <c r="LFL313" s="22"/>
      <c r="LFM313" s="22"/>
      <c r="LFN313" s="22"/>
      <c r="LFO313" s="22"/>
      <c r="LFP313" s="22"/>
      <c r="LFQ313" s="22"/>
      <c r="LFR313" s="22"/>
      <c r="LFS313" s="22"/>
      <c r="LFT313" s="22"/>
      <c r="LFU313" s="22"/>
      <c r="LFV313" s="22"/>
      <c r="LFW313" s="22"/>
      <c r="LFX313" s="22"/>
      <c r="LFY313" s="22"/>
      <c r="LFZ313" s="22"/>
      <c r="LGA313" s="22"/>
      <c r="LGB313" s="22"/>
      <c r="LGC313" s="22"/>
      <c r="LGD313" s="22"/>
      <c r="LGE313" s="22"/>
      <c r="LGF313" s="22"/>
      <c r="LGG313" s="22"/>
      <c r="LGH313" s="22"/>
      <c r="LGI313" s="22"/>
      <c r="LGJ313" s="22"/>
      <c r="LGK313" s="22"/>
      <c r="LGL313" s="22"/>
      <c r="LGM313" s="22"/>
      <c r="LGN313" s="22"/>
      <c r="LGO313" s="22"/>
      <c r="LGP313" s="22"/>
      <c r="LGQ313" s="22"/>
      <c r="LGR313" s="22"/>
      <c r="LGS313" s="22"/>
      <c r="LGT313" s="22"/>
      <c r="LGU313" s="22"/>
      <c r="LGV313" s="22"/>
      <c r="LGW313" s="22"/>
      <c r="LGX313" s="22"/>
      <c r="LGY313" s="22"/>
      <c r="LGZ313" s="22"/>
      <c r="LHA313" s="22"/>
      <c r="LHB313" s="22"/>
      <c r="LHC313" s="22"/>
      <c r="LHD313" s="22"/>
      <c r="LHE313" s="22"/>
      <c r="LHF313" s="22"/>
      <c r="LHG313" s="22"/>
      <c r="LHH313" s="22"/>
      <c r="LHI313" s="22"/>
      <c r="LHJ313" s="22"/>
      <c r="LHK313" s="22"/>
      <c r="LHL313" s="22"/>
      <c r="LHM313" s="22"/>
      <c r="LHN313" s="22"/>
      <c r="LHO313" s="22"/>
      <c r="LHP313" s="22"/>
      <c r="LHQ313" s="22"/>
      <c r="LHR313" s="22"/>
      <c r="LHS313" s="22"/>
      <c r="LHT313" s="22"/>
      <c r="LHU313" s="22"/>
      <c r="LHV313" s="22"/>
      <c r="LHW313" s="22"/>
      <c r="LHX313" s="22"/>
      <c r="LHY313" s="22"/>
      <c r="LHZ313" s="22"/>
      <c r="LIA313" s="22"/>
      <c r="LIB313" s="22"/>
      <c r="LIC313" s="22"/>
      <c r="LID313" s="22"/>
      <c r="LIE313" s="22"/>
      <c r="LIF313" s="22"/>
      <c r="LIG313" s="22"/>
      <c r="LIH313" s="22"/>
      <c r="LII313" s="22"/>
      <c r="LIJ313" s="22"/>
      <c r="LIK313" s="22"/>
      <c r="LIL313" s="22"/>
      <c r="LIM313" s="22"/>
      <c r="LIN313" s="22"/>
      <c r="LIO313" s="22"/>
      <c r="LIP313" s="22"/>
      <c r="LIQ313" s="22"/>
      <c r="LIR313" s="22"/>
      <c r="LIS313" s="22"/>
      <c r="LIT313" s="22"/>
      <c r="LIU313" s="22"/>
      <c r="LIV313" s="22"/>
      <c r="LIW313" s="22"/>
      <c r="LIX313" s="22"/>
      <c r="LIY313" s="22"/>
      <c r="LIZ313" s="22"/>
      <c r="LJA313" s="22"/>
      <c r="LJB313" s="22"/>
      <c r="LJC313" s="22"/>
      <c r="LJD313" s="22"/>
      <c r="LJE313" s="22"/>
      <c r="LJF313" s="22"/>
      <c r="LJG313" s="22"/>
      <c r="LJH313" s="22"/>
      <c r="LJI313" s="22"/>
      <c r="LJJ313" s="22"/>
      <c r="LJK313" s="22"/>
      <c r="LJL313" s="22"/>
      <c r="LJM313" s="22"/>
      <c r="LJN313" s="22"/>
      <c r="LJO313" s="22"/>
      <c r="LJP313" s="22"/>
      <c r="LJQ313" s="22"/>
      <c r="LJR313" s="22"/>
      <c r="LJS313" s="22"/>
      <c r="LJT313" s="22"/>
      <c r="LJU313" s="22"/>
      <c r="LJV313" s="22"/>
      <c r="LJW313" s="22"/>
      <c r="LJX313" s="22"/>
      <c r="LJY313" s="22"/>
      <c r="LJZ313" s="22"/>
      <c r="LKA313" s="22"/>
      <c r="LKB313" s="22"/>
      <c r="LKC313" s="22"/>
      <c r="LKD313" s="22"/>
      <c r="LKE313" s="22"/>
      <c r="LKF313" s="22"/>
      <c r="LKG313" s="22"/>
      <c r="LKH313" s="22"/>
      <c r="LKI313" s="22"/>
      <c r="LKJ313" s="22"/>
      <c r="LKK313" s="22"/>
      <c r="LKL313" s="22"/>
      <c r="LKM313" s="22"/>
      <c r="LKN313" s="22"/>
      <c r="LKO313" s="22"/>
      <c r="LKP313" s="22"/>
      <c r="LKQ313" s="22"/>
      <c r="LKR313" s="22"/>
      <c r="LKS313" s="22"/>
      <c r="LKT313" s="22"/>
      <c r="LKU313" s="22"/>
      <c r="LKV313" s="22"/>
      <c r="LKW313" s="22"/>
      <c r="LKX313" s="22"/>
      <c r="LKY313" s="22"/>
      <c r="LKZ313" s="22"/>
      <c r="LLA313" s="22"/>
      <c r="LLB313" s="22"/>
      <c r="LLC313" s="22"/>
      <c r="LLD313" s="22"/>
      <c r="LLE313" s="22"/>
      <c r="LLF313" s="22"/>
      <c r="LLG313" s="22"/>
      <c r="LLH313" s="22"/>
      <c r="LLI313" s="22"/>
      <c r="LLJ313" s="22"/>
      <c r="LLK313" s="22"/>
      <c r="LLL313" s="22"/>
      <c r="LLM313" s="22"/>
      <c r="LLN313" s="22"/>
      <c r="LLO313" s="22"/>
      <c r="LLP313" s="22"/>
      <c r="LLQ313" s="22"/>
      <c r="LLR313" s="22"/>
      <c r="LLS313" s="22"/>
      <c r="LLT313" s="22"/>
      <c r="LLU313" s="22"/>
      <c r="LLV313" s="22"/>
      <c r="LLW313" s="22"/>
      <c r="LLX313" s="22"/>
      <c r="LLY313" s="22"/>
      <c r="LLZ313" s="22"/>
      <c r="LMA313" s="22"/>
      <c r="LMB313" s="22"/>
      <c r="LMC313" s="22"/>
      <c r="LMD313" s="22"/>
      <c r="LME313" s="22"/>
      <c r="LMF313" s="22"/>
      <c r="LMG313" s="22"/>
      <c r="LMH313" s="22"/>
      <c r="LMI313" s="22"/>
      <c r="LMJ313" s="22"/>
      <c r="LMK313" s="22"/>
      <c r="LML313" s="22"/>
      <c r="LMM313" s="22"/>
      <c r="LMN313" s="22"/>
      <c r="LMO313" s="22"/>
      <c r="LMP313" s="22"/>
      <c r="LMQ313" s="22"/>
      <c r="LMR313" s="22"/>
      <c r="LMS313" s="22"/>
      <c r="LMT313" s="22"/>
      <c r="LMU313" s="22"/>
      <c r="LMV313" s="22"/>
      <c r="LMW313" s="22"/>
      <c r="LMX313" s="22"/>
      <c r="LMY313" s="22"/>
      <c r="LMZ313" s="22"/>
      <c r="LNA313" s="22"/>
      <c r="LNB313" s="22"/>
      <c r="LNC313" s="22"/>
      <c r="LND313" s="22"/>
      <c r="LNE313" s="22"/>
      <c r="LNF313" s="22"/>
      <c r="LNG313" s="22"/>
      <c r="LNH313" s="22"/>
      <c r="LNI313" s="22"/>
      <c r="LNJ313" s="22"/>
      <c r="LNK313" s="22"/>
      <c r="LNL313" s="22"/>
      <c r="LNM313" s="22"/>
      <c r="LNN313" s="22"/>
      <c r="LNO313" s="22"/>
      <c r="LNP313" s="22"/>
      <c r="LNQ313" s="22"/>
      <c r="LNR313" s="22"/>
      <c r="LNS313" s="22"/>
      <c r="LNT313" s="22"/>
      <c r="LNU313" s="22"/>
      <c r="LNV313" s="22"/>
      <c r="LNW313" s="22"/>
      <c r="LNX313" s="22"/>
      <c r="LNY313" s="22"/>
      <c r="LNZ313" s="22"/>
      <c r="LOA313" s="22"/>
      <c r="LOB313" s="22"/>
      <c r="LOC313" s="22"/>
      <c r="LOD313" s="22"/>
      <c r="LOE313" s="22"/>
      <c r="LOF313" s="22"/>
      <c r="LOG313" s="22"/>
      <c r="LOH313" s="22"/>
      <c r="LOI313" s="22"/>
      <c r="LOJ313" s="22"/>
      <c r="LOK313" s="22"/>
      <c r="LOL313" s="22"/>
      <c r="LOM313" s="22"/>
      <c r="LON313" s="22"/>
      <c r="LOO313" s="22"/>
      <c r="LOP313" s="22"/>
      <c r="LOQ313" s="22"/>
      <c r="LOR313" s="22"/>
      <c r="LOS313" s="22"/>
      <c r="LOT313" s="22"/>
      <c r="LOU313" s="22"/>
      <c r="LOV313" s="22"/>
      <c r="LOW313" s="22"/>
      <c r="LOX313" s="22"/>
      <c r="LOY313" s="22"/>
      <c r="LOZ313" s="22"/>
      <c r="LPA313" s="22"/>
      <c r="LPB313" s="22"/>
      <c r="LPC313" s="22"/>
      <c r="LPD313" s="22"/>
      <c r="LPE313" s="22"/>
      <c r="LPF313" s="22"/>
      <c r="LPG313" s="22"/>
      <c r="LPH313" s="22"/>
      <c r="LPI313" s="22"/>
      <c r="LPJ313" s="22"/>
      <c r="LPK313" s="22"/>
      <c r="LPL313" s="22"/>
      <c r="LPM313" s="22"/>
      <c r="LPN313" s="22"/>
      <c r="LPO313" s="22"/>
      <c r="LPP313" s="22"/>
      <c r="LPQ313" s="22"/>
      <c r="LPR313" s="22"/>
      <c r="LPS313" s="22"/>
      <c r="LPT313" s="22"/>
      <c r="LPU313" s="22"/>
      <c r="LPV313" s="22"/>
      <c r="LPW313" s="22"/>
      <c r="LPX313" s="22"/>
      <c r="LPY313" s="22"/>
      <c r="LPZ313" s="22"/>
      <c r="LQA313" s="22"/>
      <c r="LQB313" s="22"/>
      <c r="LQC313" s="22"/>
      <c r="LQD313" s="22"/>
      <c r="LQE313" s="22"/>
      <c r="LQF313" s="22"/>
      <c r="LQG313" s="22"/>
      <c r="LQH313" s="22"/>
      <c r="LQI313" s="22"/>
      <c r="LQJ313" s="22"/>
      <c r="LQK313" s="22"/>
      <c r="LQL313" s="22"/>
      <c r="LQM313" s="22"/>
      <c r="LQN313" s="22"/>
      <c r="LQO313" s="22"/>
      <c r="LQP313" s="22"/>
      <c r="LQQ313" s="22"/>
      <c r="LQR313" s="22"/>
      <c r="LQS313" s="22"/>
      <c r="LQT313" s="22"/>
      <c r="LQU313" s="22"/>
      <c r="LQV313" s="22"/>
      <c r="LQW313" s="22"/>
      <c r="LQX313" s="22"/>
      <c r="LQY313" s="22"/>
      <c r="LQZ313" s="22"/>
      <c r="LRA313" s="22"/>
      <c r="LRB313" s="22"/>
      <c r="LRC313" s="22"/>
      <c r="LRD313" s="22"/>
      <c r="LRE313" s="22"/>
      <c r="LRF313" s="22"/>
      <c r="LRG313" s="22"/>
      <c r="LRH313" s="22"/>
      <c r="LRI313" s="22"/>
      <c r="LRJ313" s="22"/>
      <c r="LRK313" s="22"/>
      <c r="LRL313" s="22"/>
      <c r="LRM313" s="22"/>
      <c r="LRN313" s="22"/>
      <c r="LRO313" s="22"/>
      <c r="LRP313" s="22"/>
      <c r="LRQ313" s="22"/>
      <c r="LRR313" s="22"/>
      <c r="LRS313" s="22"/>
      <c r="LRT313" s="22"/>
      <c r="LRU313" s="22"/>
      <c r="LRV313" s="22"/>
      <c r="LRW313" s="22"/>
      <c r="LRX313" s="22"/>
      <c r="LRY313" s="22"/>
      <c r="LRZ313" s="22"/>
      <c r="LSA313" s="22"/>
      <c r="LSB313" s="22"/>
      <c r="LSC313" s="22"/>
      <c r="LSD313" s="22"/>
      <c r="LSE313" s="22"/>
      <c r="LSF313" s="22"/>
      <c r="LSG313" s="22"/>
      <c r="LSH313" s="22"/>
      <c r="LSI313" s="22"/>
      <c r="LSJ313" s="22"/>
      <c r="LSK313" s="22"/>
      <c r="LSL313" s="22"/>
      <c r="LSM313" s="22"/>
      <c r="LSN313" s="22"/>
      <c r="LSO313" s="22"/>
      <c r="LSP313" s="22"/>
      <c r="LSQ313" s="22"/>
      <c r="LSR313" s="22"/>
      <c r="LSS313" s="22"/>
      <c r="LST313" s="22"/>
      <c r="LSU313" s="22"/>
      <c r="LSV313" s="22"/>
      <c r="LSW313" s="22"/>
      <c r="LSX313" s="22"/>
      <c r="LSY313" s="22"/>
      <c r="LSZ313" s="22"/>
      <c r="LTA313" s="22"/>
      <c r="LTB313" s="22"/>
      <c r="LTC313" s="22"/>
      <c r="LTD313" s="22"/>
      <c r="LTE313" s="22"/>
      <c r="LTF313" s="22"/>
      <c r="LTG313" s="22"/>
      <c r="LTH313" s="22"/>
      <c r="LTI313" s="22"/>
      <c r="LTJ313" s="22"/>
      <c r="LTK313" s="22"/>
      <c r="LTL313" s="22"/>
      <c r="LTM313" s="22"/>
      <c r="LTN313" s="22"/>
      <c r="LTO313" s="22"/>
      <c r="LTP313" s="22"/>
      <c r="LTQ313" s="22"/>
      <c r="LTR313" s="22"/>
      <c r="LTS313" s="22"/>
      <c r="LTT313" s="22"/>
      <c r="LTU313" s="22"/>
      <c r="LTV313" s="22"/>
      <c r="LTW313" s="22"/>
      <c r="LTX313" s="22"/>
      <c r="LTY313" s="22"/>
      <c r="LTZ313" s="22"/>
      <c r="LUA313" s="22"/>
      <c r="LUB313" s="22"/>
      <c r="LUC313" s="22"/>
      <c r="LUD313" s="22"/>
      <c r="LUE313" s="22"/>
      <c r="LUF313" s="22"/>
      <c r="LUG313" s="22"/>
      <c r="LUH313" s="22"/>
      <c r="LUI313" s="22"/>
      <c r="LUJ313" s="22"/>
      <c r="LUK313" s="22"/>
      <c r="LUL313" s="22"/>
      <c r="LUM313" s="22"/>
      <c r="LUN313" s="22"/>
      <c r="LUO313" s="22"/>
      <c r="LUP313" s="22"/>
      <c r="LUQ313" s="22"/>
      <c r="LUR313" s="22"/>
      <c r="LUS313" s="22"/>
      <c r="LUT313" s="22"/>
      <c r="LUU313" s="22"/>
      <c r="LUV313" s="22"/>
      <c r="LUW313" s="22"/>
      <c r="LUX313" s="22"/>
      <c r="LUY313" s="22"/>
      <c r="LUZ313" s="22"/>
      <c r="LVA313" s="22"/>
      <c r="LVB313" s="22"/>
      <c r="LVC313" s="22"/>
      <c r="LVD313" s="22"/>
      <c r="LVE313" s="22"/>
      <c r="LVF313" s="22"/>
      <c r="LVG313" s="22"/>
      <c r="LVH313" s="22"/>
      <c r="LVI313" s="22"/>
      <c r="LVJ313" s="22"/>
      <c r="LVK313" s="22"/>
      <c r="LVL313" s="22"/>
      <c r="LVM313" s="22"/>
      <c r="LVN313" s="22"/>
      <c r="LVO313" s="22"/>
      <c r="LVP313" s="22"/>
      <c r="LVQ313" s="22"/>
      <c r="LVR313" s="22"/>
      <c r="LVS313" s="22"/>
      <c r="LVT313" s="22"/>
      <c r="LVU313" s="22"/>
      <c r="LVV313" s="22"/>
      <c r="LVW313" s="22"/>
      <c r="LVX313" s="22"/>
      <c r="LVY313" s="22"/>
      <c r="LVZ313" s="22"/>
      <c r="LWA313" s="22"/>
      <c r="LWB313" s="22"/>
      <c r="LWC313" s="22"/>
      <c r="LWD313" s="22"/>
      <c r="LWE313" s="22"/>
      <c r="LWF313" s="22"/>
      <c r="LWG313" s="22"/>
      <c r="LWH313" s="22"/>
      <c r="LWI313" s="22"/>
      <c r="LWJ313" s="22"/>
      <c r="LWK313" s="22"/>
      <c r="LWL313" s="22"/>
      <c r="LWM313" s="22"/>
      <c r="LWN313" s="22"/>
      <c r="LWO313" s="22"/>
      <c r="LWP313" s="22"/>
      <c r="LWQ313" s="22"/>
      <c r="LWR313" s="22"/>
      <c r="LWS313" s="22"/>
      <c r="LWT313" s="22"/>
      <c r="LWU313" s="22"/>
      <c r="LWV313" s="22"/>
      <c r="LWW313" s="22"/>
      <c r="LWX313" s="22"/>
      <c r="LWY313" s="22"/>
      <c r="LWZ313" s="22"/>
      <c r="LXA313" s="22"/>
      <c r="LXB313" s="22"/>
      <c r="LXC313" s="22"/>
      <c r="LXD313" s="22"/>
      <c r="LXE313" s="22"/>
      <c r="LXF313" s="22"/>
      <c r="LXG313" s="22"/>
      <c r="LXH313" s="22"/>
      <c r="LXI313" s="22"/>
      <c r="LXJ313" s="22"/>
      <c r="LXK313" s="22"/>
      <c r="LXL313" s="22"/>
      <c r="LXM313" s="22"/>
      <c r="LXN313" s="22"/>
      <c r="LXO313" s="22"/>
      <c r="LXP313" s="22"/>
      <c r="LXQ313" s="22"/>
      <c r="LXR313" s="22"/>
      <c r="LXS313" s="22"/>
      <c r="LXT313" s="22"/>
      <c r="LXU313" s="22"/>
      <c r="LXV313" s="22"/>
      <c r="LXW313" s="22"/>
      <c r="LXX313" s="22"/>
      <c r="LXY313" s="22"/>
      <c r="LXZ313" s="22"/>
      <c r="LYA313" s="22"/>
      <c r="LYB313" s="22"/>
      <c r="LYC313" s="22"/>
      <c r="LYD313" s="22"/>
      <c r="LYE313" s="22"/>
      <c r="LYF313" s="22"/>
      <c r="LYG313" s="22"/>
      <c r="LYH313" s="22"/>
      <c r="LYI313" s="22"/>
      <c r="LYJ313" s="22"/>
      <c r="LYK313" s="22"/>
      <c r="LYL313" s="22"/>
      <c r="LYM313" s="22"/>
      <c r="LYN313" s="22"/>
      <c r="LYO313" s="22"/>
      <c r="LYP313" s="22"/>
      <c r="LYQ313" s="22"/>
      <c r="LYR313" s="22"/>
      <c r="LYS313" s="22"/>
      <c r="LYT313" s="22"/>
      <c r="LYU313" s="22"/>
      <c r="LYV313" s="22"/>
      <c r="LYW313" s="22"/>
      <c r="LYX313" s="22"/>
      <c r="LYY313" s="22"/>
      <c r="LYZ313" s="22"/>
      <c r="LZA313" s="22"/>
      <c r="LZB313" s="22"/>
      <c r="LZC313" s="22"/>
      <c r="LZD313" s="22"/>
      <c r="LZE313" s="22"/>
      <c r="LZF313" s="22"/>
      <c r="LZG313" s="22"/>
      <c r="LZH313" s="22"/>
      <c r="LZI313" s="22"/>
      <c r="LZJ313" s="22"/>
      <c r="LZK313" s="22"/>
      <c r="LZL313" s="22"/>
      <c r="LZM313" s="22"/>
      <c r="LZN313" s="22"/>
      <c r="LZO313" s="22"/>
      <c r="LZP313" s="22"/>
      <c r="LZQ313" s="22"/>
      <c r="LZR313" s="22"/>
      <c r="LZS313" s="22"/>
      <c r="LZT313" s="22"/>
      <c r="LZU313" s="22"/>
      <c r="LZV313" s="22"/>
      <c r="LZW313" s="22"/>
      <c r="LZX313" s="22"/>
      <c r="LZY313" s="22"/>
      <c r="LZZ313" s="22"/>
      <c r="MAA313" s="22"/>
      <c r="MAB313" s="22"/>
      <c r="MAC313" s="22"/>
      <c r="MAD313" s="22"/>
      <c r="MAE313" s="22"/>
      <c r="MAF313" s="22"/>
      <c r="MAG313" s="22"/>
      <c r="MAH313" s="22"/>
      <c r="MAI313" s="22"/>
      <c r="MAJ313" s="22"/>
      <c r="MAK313" s="22"/>
      <c r="MAL313" s="22"/>
      <c r="MAM313" s="22"/>
      <c r="MAN313" s="22"/>
      <c r="MAO313" s="22"/>
      <c r="MAP313" s="22"/>
      <c r="MAQ313" s="22"/>
      <c r="MAR313" s="22"/>
      <c r="MAS313" s="22"/>
      <c r="MAT313" s="22"/>
      <c r="MAU313" s="22"/>
      <c r="MAV313" s="22"/>
      <c r="MAW313" s="22"/>
      <c r="MAX313" s="22"/>
      <c r="MAY313" s="22"/>
      <c r="MAZ313" s="22"/>
      <c r="MBA313" s="22"/>
      <c r="MBB313" s="22"/>
      <c r="MBC313" s="22"/>
      <c r="MBD313" s="22"/>
      <c r="MBE313" s="22"/>
      <c r="MBF313" s="22"/>
      <c r="MBG313" s="22"/>
      <c r="MBH313" s="22"/>
      <c r="MBI313" s="22"/>
      <c r="MBJ313" s="22"/>
      <c r="MBK313" s="22"/>
      <c r="MBL313" s="22"/>
      <c r="MBM313" s="22"/>
      <c r="MBN313" s="22"/>
      <c r="MBO313" s="22"/>
      <c r="MBP313" s="22"/>
      <c r="MBQ313" s="22"/>
      <c r="MBR313" s="22"/>
      <c r="MBS313" s="22"/>
      <c r="MBT313" s="22"/>
      <c r="MBU313" s="22"/>
      <c r="MBV313" s="22"/>
      <c r="MBW313" s="22"/>
      <c r="MBX313" s="22"/>
      <c r="MBY313" s="22"/>
      <c r="MBZ313" s="22"/>
      <c r="MCA313" s="22"/>
      <c r="MCB313" s="22"/>
      <c r="MCC313" s="22"/>
      <c r="MCD313" s="22"/>
      <c r="MCE313" s="22"/>
      <c r="MCF313" s="22"/>
      <c r="MCG313" s="22"/>
      <c r="MCH313" s="22"/>
      <c r="MCI313" s="22"/>
      <c r="MCJ313" s="22"/>
      <c r="MCK313" s="22"/>
      <c r="MCL313" s="22"/>
      <c r="MCM313" s="22"/>
      <c r="MCN313" s="22"/>
      <c r="MCO313" s="22"/>
      <c r="MCP313" s="22"/>
      <c r="MCQ313" s="22"/>
      <c r="MCR313" s="22"/>
      <c r="MCS313" s="22"/>
      <c r="MCT313" s="22"/>
      <c r="MCU313" s="22"/>
      <c r="MCV313" s="22"/>
      <c r="MCW313" s="22"/>
      <c r="MCX313" s="22"/>
      <c r="MCY313" s="22"/>
      <c r="MCZ313" s="22"/>
      <c r="MDA313" s="22"/>
      <c r="MDB313" s="22"/>
      <c r="MDC313" s="22"/>
      <c r="MDD313" s="22"/>
      <c r="MDE313" s="22"/>
      <c r="MDF313" s="22"/>
      <c r="MDG313" s="22"/>
      <c r="MDH313" s="22"/>
      <c r="MDI313" s="22"/>
      <c r="MDJ313" s="22"/>
      <c r="MDK313" s="22"/>
      <c r="MDL313" s="22"/>
      <c r="MDM313" s="22"/>
      <c r="MDN313" s="22"/>
      <c r="MDO313" s="22"/>
      <c r="MDP313" s="22"/>
      <c r="MDQ313" s="22"/>
      <c r="MDR313" s="22"/>
      <c r="MDS313" s="22"/>
      <c r="MDT313" s="22"/>
      <c r="MDU313" s="22"/>
      <c r="MDV313" s="22"/>
      <c r="MDW313" s="22"/>
      <c r="MDX313" s="22"/>
      <c r="MDY313" s="22"/>
      <c r="MDZ313" s="22"/>
      <c r="MEA313" s="22"/>
      <c r="MEB313" s="22"/>
      <c r="MEC313" s="22"/>
      <c r="MED313" s="22"/>
      <c r="MEE313" s="22"/>
      <c r="MEF313" s="22"/>
      <c r="MEG313" s="22"/>
      <c r="MEH313" s="22"/>
      <c r="MEI313" s="22"/>
      <c r="MEJ313" s="22"/>
      <c r="MEK313" s="22"/>
      <c r="MEL313" s="22"/>
      <c r="MEM313" s="22"/>
      <c r="MEN313" s="22"/>
      <c r="MEO313" s="22"/>
      <c r="MEP313" s="22"/>
      <c r="MEQ313" s="22"/>
      <c r="MER313" s="22"/>
      <c r="MES313" s="22"/>
      <c r="MET313" s="22"/>
      <c r="MEU313" s="22"/>
      <c r="MEV313" s="22"/>
      <c r="MEW313" s="22"/>
      <c r="MEX313" s="22"/>
      <c r="MEY313" s="22"/>
      <c r="MEZ313" s="22"/>
      <c r="MFA313" s="22"/>
      <c r="MFB313" s="22"/>
      <c r="MFC313" s="22"/>
      <c r="MFD313" s="22"/>
      <c r="MFE313" s="22"/>
      <c r="MFF313" s="22"/>
      <c r="MFG313" s="22"/>
      <c r="MFH313" s="22"/>
      <c r="MFI313" s="22"/>
      <c r="MFJ313" s="22"/>
      <c r="MFK313" s="22"/>
      <c r="MFL313" s="22"/>
      <c r="MFM313" s="22"/>
      <c r="MFN313" s="22"/>
      <c r="MFO313" s="22"/>
      <c r="MFP313" s="22"/>
      <c r="MFQ313" s="22"/>
      <c r="MFR313" s="22"/>
      <c r="MFS313" s="22"/>
      <c r="MFT313" s="22"/>
      <c r="MFU313" s="22"/>
      <c r="MFV313" s="22"/>
      <c r="MFW313" s="22"/>
      <c r="MFX313" s="22"/>
      <c r="MFY313" s="22"/>
      <c r="MFZ313" s="22"/>
      <c r="MGA313" s="22"/>
      <c r="MGB313" s="22"/>
      <c r="MGC313" s="22"/>
      <c r="MGD313" s="22"/>
      <c r="MGE313" s="22"/>
      <c r="MGF313" s="22"/>
      <c r="MGG313" s="22"/>
      <c r="MGH313" s="22"/>
      <c r="MGI313" s="22"/>
      <c r="MGJ313" s="22"/>
      <c r="MGK313" s="22"/>
      <c r="MGL313" s="22"/>
      <c r="MGM313" s="22"/>
      <c r="MGN313" s="22"/>
      <c r="MGO313" s="22"/>
      <c r="MGP313" s="22"/>
      <c r="MGQ313" s="22"/>
      <c r="MGR313" s="22"/>
      <c r="MGS313" s="22"/>
      <c r="MGT313" s="22"/>
      <c r="MGU313" s="22"/>
      <c r="MGV313" s="22"/>
      <c r="MGW313" s="22"/>
      <c r="MGX313" s="22"/>
      <c r="MGY313" s="22"/>
      <c r="MGZ313" s="22"/>
      <c r="MHA313" s="22"/>
      <c r="MHB313" s="22"/>
      <c r="MHC313" s="22"/>
      <c r="MHD313" s="22"/>
      <c r="MHE313" s="22"/>
      <c r="MHF313" s="22"/>
      <c r="MHG313" s="22"/>
      <c r="MHH313" s="22"/>
      <c r="MHI313" s="22"/>
      <c r="MHJ313" s="22"/>
      <c r="MHK313" s="22"/>
      <c r="MHL313" s="22"/>
      <c r="MHM313" s="22"/>
      <c r="MHN313" s="22"/>
      <c r="MHO313" s="22"/>
      <c r="MHP313" s="22"/>
      <c r="MHQ313" s="22"/>
      <c r="MHR313" s="22"/>
      <c r="MHS313" s="22"/>
      <c r="MHT313" s="22"/>
      <c r="MHU313" s="22"/>
      <c r="MHV313" s="22"/>
      <c r="MHW313" s="22"/>
      <c r="MHX313" s="22"/>
      <c r="MHY313" s="22"/>
      <c r="MHZ313" s="22"/>
      <c r="MIA313" s="22"/>
      <c r="MIB313" s="22"/>
      <c r="MIC313" s="22"/>
      <c r="MID313" s="22"/>
      <c r="MIE313" s="22"/>
      <c r="MIF313" s="22"/>
      <c r="MIG313" s="22"/>
      <c r="MIH313" s="22"/>
      <c r="MII313" s="22"/>
      <c r="MIJ313" s="22"/>
      <c r="MIK313" s="22"/>
      <c r="MIL313" s="22"/>
      <c r="MIM313" s="22"/>
      <c r="MIN313" s="22"/>
      <c r="MIO313" s="22"/>
      <c r="MIP313" s="22"/>
      <c r="MIQ313" s="22"/>
      <c r="MIR313" s="22"/>
      <c r="MIS313" s="22"/>
      <c r="MIT313" s="22"/>
      <c r="MIU313" s="22"/>
      <c r="MIV313" s="22"/>
      <c r="MIW313" s="22"/>
      <c r="MIX313" s="22"/>
      <c r="MIY313" s="22"/>
      <c r="MIZ313" s="22"/>
      <c r="MJA313" s="22"/>
      <c r="MJB313" s="22"/>
      <c r="MJC313" s="22"/>
      <c r="MJD313" s="22"/>
      <c r="MJE313" s="22"/>
      <c r="MJF313" s="22"/>
      <c r="MJG313" s="22"/>
      <c r="MJH313" s="22"/>
      <c r="MJI313" s="22"/>
      <c r="MJJ313" s="22"/>
      <c r="MJK313" s="22"/>
      <c r="MJL313" s="22"/>
      <c r="MJM313" s="22"/>
      <c r="MJN313" s="22"/>
      <c r="MJO313" s="22"/>
      <c r="MJP313" s="22"/>
      <c r="MJQ313" s="22"/>
      <c r="MJR313" s="22"/>
      <c r="MJS313" s="22"/>
      <c r="MJT313" s="22"/>
      <c r="MJU313" s="22"/>
      <c r="MJV313" s="22"/>
      <c r="MJW313" s="22"/>
      <c r="MJX313" s="22"/>
      <c r="MJY313" s="22"/>
      <c r="MJZ313" s="22"/>
      <c r="MKA313" s="22"/>
      <c r="MKB313" s="22"/>
      <c r="MKC313" s="22"/>
      <c r="MKD313" s="22"/>
      <c r="MKE313" s="22"/>
      <c r="MKF313" s="22"/>
      <c r="MKG313" s="22"/>
      <c r="MKH313" s="22"/>
      <c r="MKI313" s="22"/>
      <c r="MKJ313" s="22"/>
      <c r="MKK313" s="22"/>
      <c r="MKL313" s="22"/>
      <c r="MKM313" s="22"/>
      <c r="MKN313" s="22"/>
      <c r="MKO313" s="22"/>
      <c r="MKP313" s="22"/>
      <c r="MKQ313" s="22"/>
      <c r="MKR313" s="22"/>
      <c r="MKS313" s="22"/>
      <c r="MKT313" s="22"/>
      <c r="MKU313" s="22"/>
      <c r="MKV313" s="22"/>
      <c r="MKW313" s="22"/>
      <c r="MKX313" s="22"/>
      <c r="MKY313" s="22"/>
      <c r="MKZ313" s="22"/>
      <c r="MLA313" s="22"/>
      <c r="MLB313" s="22"/>
      <c r="MLC313" s="22"/>
      <c r="MLD313" s="22"/>
      <c r="MLE313" s="22"/>
      <c r="MLF313" s="22"/>
      <c r="MLG313" s="22"/>
      <c r="MLH313" s="22"/>
      <c r="MLI313" s="22"/>
      <c r="MLJ313" s="22"/>
      <c r="MLK313" s="22"/>
      <c r="MLL313" s="22"/>
      <c r="MLM313" s="22"/>
      <c r="MLN313" s="22"/>
      <c r="MLO313" s="22"/>
      <c r="MLP313" s="22"/>
      <c r="MLQ313" s="22"/>
      <c r="MLR313" s="22"/>
      <c r="MLS313" s="22"/>
      <c r="MLT313" s="22"/>
      <c r="MLU313" s="22"/>
      <c r="MLV313" s="22"/>
      <c r="MLW313" s="22"/>
      <c r="MLX313" s="22"/>
      <c r="MLY313" s="22"/>
      <c r="MLZ313" s="22"/>
      <c r="MMA313" s="22"/>
      <c r="MMB313" s="22"/>
      <c r="MMC313" s="22"/>
      <c r="MMD313" s="22"/>
      <c r="MME313" s="22"/>
      <c r="MMF313" s="22"/>
      <c r="MMG313" s="22"/>
      <c r="MMH313" s="22"/>
      <c r="MMI313" s="22"/>
      <c r="MMJ313" s="22"/>
      <c r="MMK313" s="22"/>
      <c r="MML313" s="22"/>
      <c r="MMM313" s="22"/>
      <c r="MMN313" s="22"/>
      <c r="MMO313" s="22"/>
      <c r="MMP313" s="22"/>
      <c r="MMQ313" s="22"/>
      <c r="MMR313" s="22"/>
      <c r="MMS313" s="22"/>
      <c r="MMT313" s="22"/>
      <c r="MMU313" s="22"/>
      <c r="MMV313" s="22"/>
      <c r="MMW313" s="22"/>
      <c r="MMX313" s="22"/>
      <c r="MMY313" s="22"/>
      <c r="MMZ313" s="22"/>
      <c r="MNA313" s="22"/>
      <c r="MNB313" s="22"/>
      <c r="MNC313" s="22"/>
      <c r="MND313" s="22"/>
      <c r="MNE313" s="22"/>
      <c r="MNF313" s="22"/>
      <c r="MNG313" s="22"/>
      <c r="MNH313" s="22"/>
      <c r="MNI313" s="22"/>
      <c r="MNJ313" s="22"/>
      <c r="MNK313" s="22"/>
      <c r="MNL313" s="22"/>
      <c r="MNM313" s="22"/>
      <c r="MNN313" s="22"/>
      <c r="MNO313" s="22"/>
      <c r="MNP313" s="22"/>
      <c r="MNQ313" s="22"/>
      <c r="MNR313" s="22"/>
      <c r="MNS313" s="22"/>
      <c r="MNT313" s="22"/>
      <c r="MNU313" s="22"/>
      <c r="MNV313" s="22"/>
      <c r="MNW313" s="22"/>
      <c r="MNX313" s="22"/>
      <c r="MNY313" s="22"/>
      <c r="MNZ313" s="22"/>
      <c r="MOA313" s="22"/>
      <c r="MOB313" s="22"/>
      <c r="MOC313" s="22"/>
      <c r="MOD313" s="22"/>
      <c r="MOE313" s="22"/>
      <c r="MOF313" s="22"/>
      <c r="MOG313" s="22"/>
      <c r="MOH313" s="22"/>
      <c r="MOI313" s="22"/>
      <c r="MOJ313" s="22"/>
      <c r="MOK313" s="22"/>
      <c r="MOL313" s="22"/>
      <c r="MOM313" s="22"/>
      <c r="MON313" s="22"/>
      <c r="MOO313" s="22"/>
      <c r="MOP313" s="22"/>
      <c r="MOQ313" s="22"/>
      <c r="MOR313" s="22"/>
      <c r="MOS313" s="22"/>
      <c r="MOT313" s="22"/>
      <c r="MOU313" s="22"/>
      <c r="MOV313" s="22"/>
      <c r="MOW313" s="22"/>
      <c r="MOX313" s="22"/>
      <c r="MOY313" s="22"/>
      <c r="MOZ313" s="22"/>
      <c r="MPA313" s="22"/>
      <c r="MPB313" s="22"/>
      <c r="MPC313" s="22"/>
      <c r="MPD313" s="22"/>
      <c r="MPE313" s="22"/>
      <c r="MPF313" s="22"/>
      <c r="MPG313" s="22"/>
      <c r="MPH313" s="22"/>
      <c r="MPI313" s="22"/>
      <c r="MPJ313" s="22"/>
      <c r="MPK313" s="22"/>
      <c r="MPL313" s="22"/>
      <c r="MPM313" s="22"/>
      <c r="MPN313" s="22"/>
      <c r="MPO313" s="22"/>
      <c r="MPP313" s="22"/>
      <c r="MPQ313" s="22"/>
      <c r="MPR313" s="22"/>
      <c r="MPS313" s="22"/>
      <c r="MPT313" s="22"/>
      <c r="MPU313" s="22"/>
      <c r="MPV313" s="22"/>
      <c r="MPW313" s="22"/>
      <c r="MPX313" s="22"/>
      <c r="MPY313" s="22"/>
      <c r="MPZ313" s="22"/>
      <c r="MQA313" s="22"/>
      <c r="MQB313" s="22"/>
      <c r="MQC313" s="22"/>
      <c r="MQD313" s="22"/>
      <c r="MQE313" s="22"/>
      <c r="MQF313" s="22"/>
      <c r="MQG313" s="22"/>
      <c r="MQH313" s="22"/>
      <c r="MQI313" s="22"/>
      <c r="MQJ313" s="22"/>
      <c r="MQK313" s="22"/>
      <c r="MQL313" s="22"/>
      <c r="MQM313" s="22"/>
      <c r="MQN313" s="22"/>
      <c r="MQO313" s="22"/>
      <c r="MQP313" s="22"/>
      <c r="MQQ313" s="22"/>
      <c r="MQR313" s="22"/>
      <c r="MQS313" s="22"/>
      <c r="MQT313" s="22"/>
      <c r="MQU313" s="22"/>
      <c r="MQV313" s="22"/>
      <c r="MQW313" s="22"/>
      <c r="MQX313" s="22"/>
      <c r="MQY313" s="22"/>
      <c r="MQZ313" s="22"/>
      <c r="MRA313" s="22"/>
      <c r="MRB313" s="22"/>
      <c r="MRC313" s="22"/>
      <c r="MRD313" s="22"/>
      <c r="MRE313" s="22"/>
      <c r="MRF313" s="22"/>
      <c r="MRG313" s="22"/>
      <c r="MRH313" s="22"/>
      <c r="MRI313" s="22"/>
      <c r="MRJ313" s="22"/>
      <c r="MRK313" s="22"/>
      <c r="MRL313" s="22"/>
      <c r="MRM313" s="22"/>
      <c r="MRN313" s="22"/>
      <c r="MRO313" s="22"/>
      <c r="MRP313" s="22"/>
      <c r="MRQ313" s="22"/>
      <c r="MRR313" s="22"/>
      <c r="MRS313" s="22"/>
      <c r="MRT313" s="22"/>
      <c r="MRU313" s="22"/>
      <c r="MRV313" s="22"/>
      <c r="MRW313" s="22"/>
      <c r="MRX313" s="22"/>
      <c r="MRY313" s="22"/>
      <c r="MRZ313" s="22"/>
      <c r="MSA313" s="22"/>
      <c r="MSB313" s="22"/>
      <c r="MSC313" s="22"/>
      <c r="MSD313" s="22"/>
      <c r="MSE313" s="22"/>
      <c r="MSF313" s="22"/>
      <c r="MSG313" s="22"/>
      <c r="MSH313" s="22"/>
      <c r="MSI313" s="22"/>
      <c r="MSJ313" s="22"/>
      <c r="MSK313" s="22"/>
      <c r="MSL313" s="22"/>
      <c r="MSM313" s="22"/>
      <c r="MSN313" s="22"/>
      <c r="MSO313" s="22"/>
      <c r="MSP313" s="22"/>
      <c r="MSQ313" s="22"/>
      <c r="MSR313" s="22"/>
      <c r="MSS313" s="22"/>
      <c r="MST313" s="22"/>
      <c r="MSU313" s="22"/>
      <c r="MSV313" s="22"/>
      <c r="MSW313" s="22"/>
      <c r="MSX313" s="22"/>
      <c r="MSY313" s="22"/>
      <c r="MSZ313" s="22"/>
      <c r="MTA313" s="22"/>
      <c r="MTB313" s="22"/>
      <c r="MTC313" s="22"/>
      <c r="MTD313" s="22"/>
      <c r="MTE313" s="22"/>
      <c r="MTF313" s="22"/>
      <c r="MTG313" s="22"/>
      <c r="MTH313" s="22"/>
      <c r="MTI313" s="22"/>
      <c r="MTJ313" s="22"/>
      <c r="MTK313" s="22"/>
      <c r="MTL313" s="22"/>
      <c r="MTM313" s="22"/>
      <c r="MTN313" s="22"/>
      <c r="MTO313" s="22"/>
      <c r="MTP313" s="22"/>
      <c r="MTQ313" s="22"/>
      <c r="MTR313" s="22"/>
      <c r="MTS313" s="22"/>
      <c r="MTT313" s="22"/>
      <c r="MTU313" s="22"/>
      <c r="MTV313" s="22"/>
      <c r="MTW313" s="22"/>
      <c r="MTX313" s="22"/>
      <c r="MTY313" s="22"/>
      <c r="MTZ313" s="22"/>
      <c r="MUA313" s="22"/>
      <c r="MUB313" s="22"/>
      <c r="MUC313" s="22"/>
      <c r="MUD313" s="22"/>
      <c r="MUE313" s="22"/>
      <c r="MUF313" s="22"/>
      <c r="MUG313" s="22"/>
      <c r="MUH313" s="22"/>
      <c r="MUI313" s="22"/>
      <c r="MUJ313" s="22"/>
      <c r="MUK313" s="22"/>
      <c r="MUL313" s="22"/>
      <c r="MUM313" s="22"/>
      <c r="MUN313" s="22"/>
      <c r="MUO313" s="22"/>
      <c r="MUP313" s="22"/>
      <c r="MUQ313" s="22"/>
      <c r="MUR313" s="22"/>
      <c r="MUS313" s="22"/>
      <c r="MUT313" s="22"/>
      <c r="MUU313" s="22"/>
      <c r="MUV313" s="22"/>
      <c r="MUW313" s="22"/>
      <c r="MUX313" s="22"/>
      <c r="MUY313" s="22"/>
      <c r="MUZ313" s="22"/>
      <c r="MVA313" s="22"/>
      <c r="MVB313" s="22"/>
      <c r="MVC313" s="22"/>
      <c r="MVD313" s="22"/>
      <c r="MVE313" s="22"/>
      <c r="MVF313" s="22"/>
      <c r="MVG313" s="22"/>
      <c r="MVH313" s="22"/>
      <c r="MVI313" s="22"/>
      <c r="MVJ313" s="22"/>
      <c r="MVK313" s="22"/>
      <c r="MVL313" s="22"/>
      <c r="MVM313" s="22"/>
      <c r="MVN313" s="22"/>
      <c r="MVO313" s="22"/>
      <c r="MVP313" s="22"/>
      <c r="MVQ313" s="22"/>
      <c r="MVR313" s="22"/>
      <c r="MVS313" s="22"/>
      <c r="MVT313" s="22"/>
      <c r="MVU313" s="22"/>
      <c r="MVV313" s="22"/>
      <c r="MVW313" s="22"/>
      <c r="MVX313" s="22"/>
      <c r="MVY313" s="22"/>
      <c r="MVZ313" s="22"/>
      <c r="MWA313" s="22"/>
      <c r="MWB313" s="22"/>
      <c r="MWC313" s="22"/>
      <c r="MWD313" s="22"/>
      <c r="MWE313" s="22"/>
      <c r="MWF313" s="22"/>
      <c r="MWG313" s="22"/>
      <c r="MWH313" s="22"/>
      <c r="MWI313" s="22"/>
      <c r="MWJ313" s="22"/>
      <c r="MWK313" s="22"/>
      <c r="MWL313" s="22"/>
      <c r="MWM313" s="22"/>
      <c r="MWN313" s="22"/>
      <c r="MWO313" s="22"/>
      <c r="MWP313" s="22"/>
      <c r="MWQ313" s="22"/>
      <c r="MWR313" s="22"/>
      <c r="MWS313" s="22"/>
      <c r="MWT313" s="22"/>
      <c r="MWU313" s="22"/>
      <c r="MWV313" s="22"/>
      <c r="MWW313" s="22"/>
      <c r="MWX313" s="22"/>
      <c r="MWY313" s="22"/>
      <c r="MWZ313" s="22"/>
      <c r="MXA313" s="22"/>
      <c r="MXB313" s="22"/>
      <c r="MXC313" s="22"/>
      <c r="MXD313" s="22"/>
      <c r="MXE313" s="22"/>
      <c r="MXF313" s="22"/>
      <c r="MXG313" s="22"/>
      <c r="MXH313" s="22"/>
      <c r="MXI313" s="22"/>
      <c r="MXJ313" s="22"/>
      <c r="MXK313" s="22"/>
      <c r="MXL313" s="22"/>
      <c r="MXM313" s="22"/>
      <c r="MXN313" s="22"/>
      <c r="MXO313" s="22"/>
      <c r="MXP313" s="22"/>
      <c r="MXQ313" s="22"/>
      <c r="MXR313" s="22"/>
      <c r="MXS313" s="22"/>
      <c r="MXT313" s="22"/>
      <c r="MXU313" s="22"/>
      <c r="MXV313" s="22"/>
      <c r="MXW313" s="22"/>
      <c r="MXX313" s="22"/>
      <c r="MXY313" s="22"/>
      <c r="MXZ313" s="22"/>
      <c r="MYA313" s="22"/>
      <c r="MYB313" s="22"/>
      <c r="MYC313" s="22"/>
      <c r="MYD313" s="22"/>
      <c r="MYE313" s="22"/>
      <c r="MYF313" s="22"/>
      <c r="MYG313" s="22"/>
      <c r="MYH313" s="22"/>
      <c r="MYI313" s="22"/>
      <c r="MYJ313" s="22"/>
      <c r="MYK313" s="22"/>
      <c r="MYL313" s="22"/>
      <c r="MYM313" s="22"/>
      <c r="MYN313" s="22"/>
      <c r="MYO313" s="22"/>
      <c r="MYP313" s="22"/>
      <c r="MYQ313" s="22"/>
      <c r="MYR313" s="22"/>
      <c r="MYS313" s="22"/>
      <c r="MYT313" s="22"/>
      <c r="MYU313" s="22"/>
      <c r="MYV313" s="22"/>
      <c r="MYW313" s="22"/>
      <c r="MYX313" s="22"/>
      <c r="MYY313" s="22"/>
      <c r="MYZ313" s="22"/>
      <c r="MZA313" s="22"/>
      <c r="MZB313" s="22"/>
      <c r="MZC313" s="22"/>
      <c r="MZD313" s="22"/>
      <c r="MZE313" s="22"/>
      <c r="MZF313" s="22"/>
      <c r="MZG313" s="22"/>
      <c r="MZH313" s="22"/>
      <c r="MZI313" s="22"/>
      <c r="MZJ313" s="22"/>
      <c r="MZK313" s="22"/>
      <c r="MZL313" s="22"/>
      <c r="MZM313" s="22"/>
      <c r="MZN313" s="22"/>
      <c r="MZO313" s="22"/>
      <c r="MZP313" s="22"/>
      <c r="MZQ313" s="22"/>
      <c r="MZR313" s="22"/>
      <c r="MZS313" s="22"/>
      <c r="MZT313" s="22"/>
      <c r="MZU313" s="22"/>
      <c r="MZV313" s="22"/>
      <c r="MZW313" s="22"/>
      <c r="MZX313" s="22"/>
      <c r="MZY313" s="22"/>
      <c r="MZZ313" s="22"/>
      <c r="NAA313" s="22"/>
      <c r="NAB313" s="22"/>
      <c r="NAC313" s="22"/>
      <c r="NAD313" s="22"/>
      <c r="NAE313" s="22"/>
      <c r="NAF313" s="22"/>
      <c r="NAG313" s="22"/>
      <c r="NAH313" s="22"/>
      <c r="NAI313" s="22"/>
      <c r="NAJ313" s="22"/>
      <c r="NAK313" s="22"/>
      <c r="NAL313" s="22"/>
      <c r="NAM313" s="22"/>
      <c r="NAN313" s="22"/>
      <c r="NAO313" s="22"/>
      <c r="NAP313" s="22"/>
      <c r="NAQ313" s="22"/>
      <c r="NAR313" s="22"/>
      <c r="NAS313" s="22"/>
      <c r="NAT313" s="22"/>
      <c r="NAU313" s="22"/>
      <c r="NAV313" s="22"/>
      <c r="NAW313" s="22"/>
      <c r="NAX313" s="22"/>
      <c r="NAY313" s="22"/>
      <c r="NAZ313" s="22"/>
      <c r="NBA313" s="22"/>
      <c r="NBB313" s="22"/>
      <c r="NBC313" s="22"/>
      <c r="NBD313" s="22"/>
      <c r="NBE313" s="22"/>
      <c r="NBF313" s="22"/>
      <c r="NBG313" s="22"/>
      <c r="NBH313" s="22"/>
      <c r="NBI313" s="22"/>
      <c r="NBJ313" s="22"/>
      <c r="NBK313" s="22"/>
      <c r="NBL313" s="22"/>
      <c r="NBM313" s="22"/>
      <c r="NBN313" s="22"/>
      <c r="NBO313" s="22"/>
      <c r="NBP313" s="22"/>
      <c r="NBQ313" s="22"/>
      <c r="NBR313" s="22"/>
      <c r="NBS313" s="22"/>
      <c r="NBT313" s="22"/>
      <c r="NBU313" s="22"/>
      <c r="NBV313" s="22"/>
      <c r="NBW313" s="22"/>
      <c r="NBX313" s="22"/>
      <c r="NBY313" s="22"/>
      <c r="NBZ313" s="22"/>
      <c r="NCA313" s="22"/>
      <c r="NCB313" s="22"/>
      <c r="NCC313" s="22"/>
      <c r="NCD313" s="22"/>
      <c r="NCE313" s="22"/>
      <c r="NCF313" s="22"/>
      <c r="NCG313" s="22"/>
      <c r="NCH313" s="22"/>
      <c r="NCI313" s="22"/>
      <c r="NCJ313" s="22"/>
      <c r="NCK313" s="22"/>
      <c r="NCL313" s="22"/>
      <c r="NCM313" s="22"/>
      <c r="NCN313" s="22"/>
      <c r="NCO313" s="22"/>
      <c r="NCP313" s="22"/>
      <c r="NCQ313" s="22"/>
      <c r="NCR313" s="22"/>
      <c r="NCS313" s="22"/>
      <c r="NCT313" s="22"/>
      <c r="NCU313" s="22"/>
      <c r="NCV313" s="22"/>
      <c r="NCW313" s="22"/>
      <c r="NCX313" s="22"/>
      <c r="NCY313" s="22"/>
      <c r="NCZ313" s="22"/>
      <c r="NDA313" s="22"/>
      <c r="NDB313" s="22"/>
      <c r="NDC313" s="22"/>
      <c r="NDD313" s="22"/>
      <c r="NDE313" s="22"/>
      <c r="NDF313" s="22"/>
      <c r="NDG313" s="22"/>
      <c r="NDH313" s="22"/>
      <c r="NDI313" s="22"/>
      <c r="NDJ313" s="22"/>
      <c r="NDK313" s="22"/>
      <c r="NDL313" s="22"/>
      <c r="NDM313" s="22"/>
      <c r="NDN313" s="22"/>
      <c r="NDO313" s="22"/>
      <c r="NDP313" s="22"/>
      <c r="NDQ313" s="22"/>
      <c r="NDR313" s="22"/>
      <c r="NDS313" s="22"/>
      <c r="NDT313" s="22"/>
      <c r="NDU313" s="22"/>
      <c r="NDV313" s="22"/>
      <c r="NDW313" s="22"/>
      <c r="NDX313" s="22"/>
      <c r="NDY313" s="22"/>
      <c r="NDZ313" s="22"/>
      <c r="NEA313" s="22"/>
      <c r="NEB313" s="22"/>
      <c r="NEC313" s="22"/>
      <c r="NED313" s="22"/>
      <c r="NEE313" s="22"/>
      <c r="NEF313" s="22"/>
      <c r="NEG313" s="22"/>
      <c r="NEH313" s="22"/>
      <c r="NEI313" s="22"/>
      <c r="NEJ313" s="22"/>
      <c r="NEK313" s="22"/>
      <c r="NEL313" s="22"/>
      <c r="NEM313" s="22"/>
      <c r="NEN313" s="22"/>
      <c r="NEO313" s="22"/>
      <c r="NEP313" s="22"/>
      <c r="NEQ313" s="22"/>
      <c r="NER313" s="22"/>
      <c r="NES313" s="22"/>
      <c r="NET313" s="22"/>
      <c r="NEU313" s="22"/>
      <c r="NEV313" s="22"/>
      <c r="NEW313" s="22"/>
      <c r="NEX313" s="22"/>
      <c r="NEY313" s="22"/>
      <c r="NEZ313" s="22"/>
      <c r="NFA313" s="22"/>
      <c r="NFB313" s="22"/>
      <c r="NFC313" s="22"/>
      <c r="NFD313" s="22"/>
      <c r="NFE313" s="22"/>
      <c r="NFF313" s="22"/>
      <c r="NFG313" s="22"/>
      <c r="NFH313" s="22"/>
      <c r="NFI313" s="22"/>
      <c r="NFJ313" s="22"/>
      <c r="NFK313" s="22"/>
      <c r="NFL313" s="22"/>
      <c r="NFM313" s="22"/>
      <c r="NFN313" s="22"/>
      <c r="NFO313" s="22"/>
      <c r="NFP313" s="22"/>
      <c r="NFQ313" s="22"/>
      <c r="NFR313" s="22"/>
      <c r="NFS313" s="22"/>
      <c r="NFT313" s="22"/>
      <c r="NFU313" s="22"/>
      <c r="NFV313" s="22"/>
      <c r="NFW313" s="22"/>
      <c r="NFX313" s="22"/>
      <c r="NFY313" s="22"/>
      <c r="NFZ313" s="22"/>
      <c r="NGA313" s="22"/>
      <c r="NGB313" s="22"/>
      <c r="NGC313" s="22"/>
      <c r="NGD313" s="22"/>
      <c r="NGE313" s="22"/>
      <c r="NGF313" s="22"/>
      <c r="NGG313" s="22"/>
      <c r="NGH313" s="22"/>
      <c r="NGI313" s="22"/>
      <c r="NGJ313" s="22"/>
      <c r="NGK313" s="22"/>
      <c r="NGL313" s="22"/>
      <c r="NGM313" s="22"/>
      <c r="NGN313" s="22"/>
      <c r="NGO313" s="22"/>
      <c r="NGP313" s="22"/>
      <c r="NGQ313" s="22"/>
      <c r="NGR313" s="22"/>
      <c r="NGS313" s="22"/>
      <c r="NGT313" s="22"/>
      <c r="NGU313" s="22"/>
      <c r="NGV313" s="22"/>
      <c r="NGW313" s="22"/>
      <c r="NGX313" s="22"/>
      <c r="NGY313" s="22"/>
      <c r="NGZ313" s="22"/>
      <c r="NHA313" s="22"/>
      <c r="NHB313" s="22"/>
      <c r="NHC313" s="22"/>
      <c r="NHD313" s="22"/>
      <c r="NHE313" s="22"/>
      <c r="NHF313" s="22"/>
      <c r="NHG313" s="22"/>
      <c r="NHH313" s="22"/>
      <c r="NHI313" s="22"/>
      <c r="NHJ313" s="22"/>
      <c r="NHK313" s="22"/>
      <c r="NHL313" s="22"/>
      <c r="NHM313" s="22"/>
      <c r="NHN313" s="22"/>
      <c r="NHO313" s="22"/>
      <c r="NHP313" s="22"/>
      <c r="NHQ313" s="22"/>
      <c r="NHR313" s="22"/>
      <c r="NHS313" s="22"/>
      <c r="NHT313" s="22"/>
      <c r="NHU313" s="22"/>
      <c r="NHV313" s="22"/>
      <c r="NHW313" s="22"/>
      <c r="NHX313" s="22"/>
      <c r="NHY313" s="22"/>
      <c r="NHZ313" s="22"/>
      <c r="NIA313" s="22"/>
      <c r="NIB313" s="22"/>
      <c r="NIC313" s="22"/>
      <c r="NID313" s="22"/>
      <c r="NIE313" s="22"/>
      <c r="NIF313" s="22"/>
      <c r="NIG313" s="22"/>
      <c r="NIH313" s="22"/>
      <c r="NII313" s="22"/>
      <c r="NIJ313" s="22"/>
      <c r="NIK313" s="22"/>
      <c r="NIL313" s="22"/>
      <c r="NIM313" s="22"/>
      <c r="NIN313" s="22"/>
      <c r="NIO313" s="22"/>
      <c r="NIP313" s="22"/>
      <c r="NIQ313" s="22"/>
      <c r="NIR313" s="22"/>
      <c r="NIS313" s="22"/>
      <c r="NIT313" s="22"/>
      <c r="NIU313" s="22"/>
      <c r="NIV313" s="22"/>
      <c r="NIW313" s="22"/>
      <c r="NIX313" s="22"/>
      <c r="NIY313" s="22"/>
      <c r="NIZ313" s="22"/>
      <c r="NJA313" s="22"/>
      <c r="NJB313" s="22"/>
      <c r="NJC313" s="22"/>
      <c r="NJD313" s="22"/>
      <c r="NJE313" s="22"/>
      <c r="NJF313" s="22"/>
      <c r="NJG313" s="22"/>
      <c r="NJH313" s="22"/>
      <c r="NJI313" s="22"/>
      <c r="NJJ313" s="22"/>
      <c r="NJK313" s="22"/>
      <c r="NJL313" s="22"/>
      <c r="NJM313" s="22"/>
      <c r="NJN313" s="22"/>
      <c r="NJO313" s="22"/>
      <c r="NJP313" s="22"/>
      <c r="NJQ313" s="22"/>
      <c r="NJR313" s="22"/>
      <c r="NJS313" s="22"/>
      <c r="NJT313" s="22"/>
      <c r="NJU313" s="22"/>
      <c r="NJV313" s="22"/>
      <c r="NJW313" s="22"/>
      <c r="NJX313" s="22"/>
      <c r="NJY313" s="22"/>
      <c r="NJZ313" s="22"/>
      <c r="NKA313" s="22"/>
      <c r="NKB313" s="22"/>
      <c r="NKC313" s="22"/>
      <c r="NKD313" s="22"/>
      <c r="NKE313" s="22"/>
      <c r="NKF313" s="22"/>
      <c r="NKG313" s="22"/>
      <c r="NKH313" s="22"/>
      <c r="NKI313" s="22"/>
      <c r="NKJ313" s="22"/>
      <c r="NKK313" s="22"/>
      <c r="NKL313" s="22"/>
      <c r="NKM313" s="22"/>
      <c r="NKN313" s="22"/>
      <c r="NKO313" s="22"/>
      <c r="NKP313" s="22"/>
      <c r="NKQ313" s="22"/>
      <c r="NKR313" s="22"/>
      <c r="NKS313" s="22"/>
      <c r="NKT313" s="22"/>
      <c r="NKU313" s="22"/>
      <c r="NKV313" s="22"/>
      <c r="NKW313" s="22"/>
      <c r="NKX313" s="22"/>
      <c r="NKY313" s="22"/>
      <c r="NKZ313" s="22"/>
      <c r="NLA313" s="22"/>
      <c r="NLB313" s="22"/>
      <c r="NLC313" s="22"/>
      <c r="NLD313" s="22"/>
      <c r="NLE313" s="22"/>
      <c r="NLF313" s="22"/>
      <c r="NLG313" s="22"/>
      <c r="NLH313" s="22"/>
      <c r="NLI313" s="22"/>
      <c r="NLJ313" s="22"/>
      <c r="NLK313" s="22"/>
      <c r="NLL313" s="22"/>
      <c r="NLM313" s="22"/>
      <c r="NLN313" s="22"/>
      <c r="NLO313" s="22"/>
      <c r="NLP313" s="22"/>
      <c r="NLQ313" s="22"/>
      <c r="NLR313" s="22"/>
      <c r="NLS313" s="22"/>
      <c r="NLT313" s="22"/>
      <c r="NLU313" s="22"/>
      <c r="NLV313" s="22"/>
      <c r="NLW313" s="22"/>
      <c r="NLX313" s="22"/>
      <c r="NLY313" s="22"/>
      <c r="NLZ313" s="22"/>
      <c r="NMA313" s="22"/>
      <c r="NMB313" s="22"/>
      <c r="NMC313" s="22"/>
      <c r="NMD313" s="22"/>
      <c r="NME313" s="22"/>
      <c r="NMF313" s="22"/>
      <c r="NMG313" s="22"/>
      <c r="NMH313" s="22"/>
      <c r="NMI313" s="22"/>
      <c r="NMJ313" s="22"/>
      <c r="NMK313" s="22"/>
      <c r="NML313" s="22"/>
      <c r="NMM313" s="22"/>
      <c r="NMN313" s="22"/>
      <c r="NMO313" s="22"/>
      <c r="NMP313" s="22"/>
      <c r="NMQ313" s="22"/>
      <c r="NMR313" s="22"/>
      <c r="NMS313" s="22"/>
      <c r="NMT313" s="22"/>
      <c r="NMU313" s="22"/>
      <c r="NMV313" s="22"/>
      <c r="NMW313" s="22"/>
      <c r="NMX313" s="22"/>
      <c r="NMY313" s="22"/>
      <c r="NMZ313" s="22"/>
      <c r="NNA313" s="22"/>
      <c r="NNB313" s="22"/>
      <c r="NNC313" s="22"/>
      <c r="NND313" s="22"/>
      <c r="NNE313" s="22"/>
      <c r="NNF313" s="22"/>
      <c r="NNG313" s="22"/>
      <c r="NNH313" s="22"/>
      <c r="NNI313" s="22"/>
      <c r="NNJ313" s="22"/>
      <c r="NNK313" s="22"/>
      <c r="NNL313" s="22"/>
      <c r="NNM313" s="22"/>
      <c r="NNN313" s="22"/>
      <c r="NNO313" s="22"/>
      <c r="NNP313" s="22"/>
      <c r="NNQ313" s="22"/>
      <c r="NNR313" s="22"/>
      <c r="NNS313" s="22"/>
      <c r="NNT313" s="22"/>
      <c r="NNU313" s="22"/>
      <c r="NNV313" s="22"/>
      <c r="NNW313" s="22"/>
      <c r="NNX313" s="22"/>
      <c r="NNY313" s="22"/>
      <c r="NNZ313" s="22"/>
      <c r="NOA313" s="22"/>
      <c r="NOB313" s="22"/>
      <c r="NOC313" s="22"/>
      <c r="NOD313" s="22"/>
      <c r="NOE313" s="22"/>
      <c r="NOF313" s="22"/>
      <c r="NOG313" s="22"/>
      <c r="NOH313" s="22"/>
      <c r="NOI313" s="22"/>
      <c r="NOJ313" s="22"/>
      <c r="NOK313" s="22"/>
      <c r="NOL313" s="22"/>
      <c r="NOM313" s="22"/>
      <c r="NON313" s="22"/>
      <c r="NOO313" s="22"/>
      <c r="NOP313" s="22"/>
      <c r="NOQ313" s="22"/>
      <c r="NOR313" s="22"/>
      <c r="NOS313" s="22"/>
      <c r="NOT313" s="22"/>
      <c r="NOU313" s="22"/>
      <c r="NOV313" s="22"/>
      <c r="NOW313" s="22"/>
      <c r="NOX313" s="22"/>
      <c r="NOY313" s="22"/>
      <c r="NOZ313" s="22"/>
      <c r="NPA313" s="22"/>
      <c r="NPB313" s="22"/>
      <c r="NPC313" s="22"/>
      <c r="NPD313" s="22"/>
      <c r="NPE313" s="22"/>
      <c r="NPF313" s="22"/>
      <c r="NPG313" s="22"/>
      <c r="NPH313" s="22"/>
      <c r="NPI313" s="22"/>
      <c r="NPJ313" s="22"/>
      <c r="NPK313" s="22"/>
      <c r="NPL313" s="22"/>
      <c r="NPM313" s="22"/>
      <c r="NPN313" s="22"/>
      <c r="NPO313" s="22"/>
      <c r="NPP313" s="22"/>
      <c r="NPQ313" s="22"/>
      <c r="NPR313" s="22"/>
      <c r="NPS313" s="22"/>
      <c r="NPT313" s="22"/>
      <c r="NPU313" s="22"/>
      <c r="NPV313" s="22"/>
      <c r="NPW313" s="22"/>
      <c r="NPX313" s="22"/>
      <c r="NPY313" s="22"/>
      <c r="NPZ313" s="22"/>
      <c r="NQA313" s="22"/>
      <c r="NQB313" s="22"/>
      <c r="NQC313" s="22"/>
      <c r="NQD313" s="22"/>
      <c r="NQE313" s="22"/>
      <c r="NQF313" s="22"/>
      <c r="NQG313" s="22"/>
      <c r="NQH313" s="22"/>
      <c r="NQI313" s="22"/>
      <c r="NQJ313" s="22"/>
      <c r="NQK313" s="22"/>
      <c r="NQL313" s="22"/>
      <c r="NQM313" s="22"/>
      <c r="NQN313" s="22"/>
      <c r="NQO313" s="22"/>
      <c r="NQP313" s="22"/>
      <c r="NQQ313" s="22"/>
      <c r="NQR313" s="22"/>
      <c r="NQS313" s="22"/>
      <c r="NQT313" s="22"/>
      <c r="NQU313" s="22"/>
      <c r="NQV313" s="22"/>
      <c r="NQW313" s="22"/>
      <c r="NQX313" s="22"/>
      <c r="NQY313" s="22"/>
      <c r="NQZ313" s="22"/>
      <c r="NRA313" s="22"/>
      <c r="NRB313" s="22"/>
      <c r="NRC313" s="22"/>
      <c r="NRD313" s="22"/>
      <c r="NRE313" s="22"/>
      <c r="NRF313" s="22"/>
      <c r="NRG313" s="22"/>
      <c r="NRH313" s="22"/>
      <c r="NRI313" s="22"/>
      <c r="NRJ313" s="22"/>
      <c r="NRK313" s="22"/>
      <c r="NRL313" s="22"/>
      <c r="NRM313" s="22"/>
      <c r="NRN313" s="22"/>
      <c r="NRO313" s="22"/>
      <c r="NRP313" s="22"/>
      <c r="NRQ313" s="22"/>
      <c r="NRR313" s="22"/>
      <c r="NRS313" s="22"/>
      <c r="NRT313" s="22"/>
      <c r="NRU313" s="22"/>
      <c r="NRV313" s="22"/>
      <c r="NRW313" s="22"/>
      <c r="NRX313" s="22"/>
      <c r="NRY313" s="22"/>
      <c r="NRZ313" s="22"/>
      <c r="NSA313" s="22"/>
      <c r="NSB313" s="22"/>
      <c r="NSC313" s="22"/>
      <c r="NSD313" s="22"/>
      <c r="NSE313" s="22"/>
      <c r="NSF313" s="22"/>
      <c r="NSG313" s="22"/>
      <c r="NSH313" s="22"/>
      <c r="NSI313" s="22"/>
      <c r="NSJ313" s="22"/>
      <c r="NSK313" s="22"/>
      <c r="NSL313" s="22"/>
      <c r="NSM313" s="22"/>
      <c r="NSN313" s="22"/>
      <c r="NSO313" s="22"/>
      <c r="NSP313" s="22"/>
      <c r="NSQ313" s="22"/>
      <c r="NSR313" s="22"/>
      <c r="NSS313" s="22"/>
      <c r="NST313" s="22"/>
      <c r="NSU313" s="22"/>
      <c r="NSV313" s="22"/>
      <c r="NSW313" s="22"/>
      <c r="NSX313" s="22"/>
      <c r="NSY313" s="22"/>
      <c r="NSZ313" s="22"/>
      <c r="NTA313" s="22"/>
      <c r="NTB313" s="22"/>
      <c r="NTC313" s="22"/>
      <c r="NTD313" s="22"/>
      <c r="NTE313" s="22"/>
      <c r="NTF313" s="22"/>
      <c r="NTG313" s="22"/>
      <c r="NTH313" s="22"/>
      <c r="NTI313" s="22"/>
      <c r="NTJ313" s="22"/>
      <c r="NTK313" s="22"/>
      <c r="NTL313" s="22"/>
      <c r="NTM313" s="22"/>
      <c r="NTN313" s="22"/>
      <c r="NTO313" s="22"/>
      <c r="NTP313" s="22"/>
      <c r="NTQ313" s="22"/>
      <c r="NTR313" s="22"/>
      <c r="NTS313" s="22"/>
      <c r="NTT313" s="22"/>
      <c r="NTU313" s="22"/>
      <c r="NTV313" s="22"/>
      <c r="NTW313" s="22"/>
      <c r="NTX313" s="22"/>
      <c r="NTY313" s="22"/>
      <c r="NTZ313" s="22"/>
      <c r="NUA313" s="22"/>
      <c r="NUB313" s="22"/>
      <c r="NUC313" s="22"/>
      <c r="NUD313" s="22"/>
      <c r="NUE313" s="22"/>
      <c r="NUF313" s="22"/>
      <c r="NUG313" s="22"/>
      <c r="NUH313" s="22"/>
      <c r="NUI313" s="22"/>
      <c r="NUJ313" s="22"/>
      <c r="NUK313" s="22"/>
      <c r="NUL313" s="22"/>
      <c r="NUM313" s="22"/>
      <c r="NUN313" s="22"/>
      <c r="NUO313" s="22"/>
      <c r="NUP313" s="22"/>
      <c r="NUQ313" s="22"/>
      <c r="NUR313" s="22"/>
      <c r="NUS313" s="22"/>
      <c r="NUT313" s="22"/>
      <c r="NUU313" s="22"/>
      <c r="NUV313" s="22"/>
      <c r="NUW313" s="22"/>
      <c r="NUX313" s="22"/>
      <c r="NUY313" s="22"/>
      <c r="NUZ313" s="22"/>
      <c r="NVA313" s="22"/>
      <c r="NVB313" s="22"/>
      <c r="NVC313" s="22"/>
      <c r="NVD313" s="22"/>
      <c r="NVE313" s="22"/>
      <c r="NVF313" s="22"/>
      <c r="NVG313" s="22"/>
      <c r="NVH313" s="22"/>
      <c r="NVI313" s="22"/>
      <c r="NVJ313" s="22"/>
      <c r="NVK313" s="22"/>
      <c r="NVL313" s="22"/>
      <c r="NVM313" s="22"/>
      <c r="NVN313" s="22"/>
      <c r="NVO313" s="22"/>
      <c r="NVP313" s="22"/>
      <c r="NVQ313" s="22"/>
      <c r="NVR313" s="22"/>
      <c r="NVS313" s="22"/>
      <c r="NVT313" s="22"/>
      <c r="NVU313" s="22"/>
      <c r="NVV313" s="22"/>
      <c r="NVW313" s="22"/>
      <c r="NVX313" s="22"/>
      <c r="NVY313" s="22"/>
      <c r="NVZ313" s="22"/>
      <c r="NWA313" s="22"/>
      <c r="NWB313" s="22"/>
      <c r="NWC313" s="22"/>
      <c r="NWD313" s="22"/>
      <c r="NWE313" s="22"/>
      <c r="NWF313" s="22"/>
      <c r="NWG313" s="22"/>
      <c r="NWH313" s="22"/>
      <c r="NWI313" s="22"/>
      <c r="NWJ313" s="22"/>
      <c r="NWK313" s="22"/>
      <c r="NWL313" s="22"/>
      <c r="NWM313" s="22"/>
      <c r="NWN313" s="22"/>
      <c r="NWO313" s="22"/>
      <c r="NWP313" s="22"/>
      <c r="NWQ313" s="22"/>
      <c r="NWR313" s="22"/>
      <c r="NWS313" s="22"/>
      <c r="NWT313" s="22"/>
      <c r="NWU313" s="22"/>
      <c r="NWV313" s="22"/>
      <c r="NWW313" s="22"/>
      <c r="NWX313" s="22"/>
      <c r="NWY313" s="22"/>
      <c r="NWZ313" s="22"/>
      <c r="NXA313" s="22"/>
      <c r="NXB313" s="22"/>
      <c r="NXC313" s="22"/>
      <c r="NXD313" s="22"/>
      <c r="NXE313" s="22"/>
      <c r="NXF313" s="22"/>
      <c r="NXG313" s="22"/>
      <c r="NXH313" s="22"/>
      <c r="NXI313" s="22"/>
      <c r="NXJ313" s="22"/>
      <c r="NXK313" s="22"/>
      <c r="NXL313" s="22"/>
      <c r="NXM313" s="22"/>
      <c r="NXN313" s="22"/>
      <c r="NXO313" s="22"/>
      <c r="NXP313" s="22"/>
      <c r="NXQ313" s="22"/>
      <c r="NXR313" s="22"/>
      <c r="NXS313" s="22"/>
      <c r="NXT313" s="22"/>
      <c r="NXU313" s="22"/>
      <c r="NXV313" s="22"/>
      <c r="NXW313" s="22"/>
      <c r="NXX313" s="22"/>
      <c r="NXY313" s="22"/>
      <c r="NXZ313" s="22"/>
      <c r="NYA313" s="22"/>
      <c r="NYB313" s="22"/>
      <c r="NYC313" s="22"/>
      <c r="NYD313" s="22"/>
      <c r="NYE313" s="22"/>
      <c r="NYF313" s="22"/>
      <c r="NYG313" s="22"/>
      <c r="NYH313" s="22"/>
      <c r="NYI313" s="22"/>
      <c r="NYJ313" s="22"/>
      <c r="NYK313" s="22"/>
      <c r="NYL313" s="22"/>
      <c r="NYM313" s="22"/>
      <c r="NYN313" s="22"/>
      <c r="NYO313" s="22"/>
      <c r="NYP313" s="22"/>
      <c r="NYQ313" s="22"/>
      <c r="NYR313" s="22"/>
      <c r="NYS313" s="22"/>
      <c r="NYT313" s="22"/>
      <c r="NYU313" s="22"/>
      <c r="NYV313" s="22"/>
      <c r="NYW313" s="22"/>
      <c r="NYX313" s="22"/>
      <c r="NYY313" s="22"/>
      <c r="NYZ313" s="22"/>
      <c r="NZA313" s="22"/>
      <c r="NZB313" s="22"/>
      <c r="NZC313" s="22"/>
      <c r="NZD313" s="22"/>
      <c r="NZE313" s="22"/>
      <c r="NZF313" s="22"/>
      <c r="NZG313" s="22"/>
      <c r="NZH313" s="22"/>
      <c r="NZI313" s="22"/>
      <c r="NZJ313" s="22"/>
      <c r="NZK313" s="22"/>
      <c r="NZL313" s="22"/>
      <c r="NZM313" s="22"/>
      <c r="NZN313" s="22"/>
      <c r="NZO313" s="22"/>
      <c r="NZP313" s="22"/>
      <c r="NZQ313" s="22"/>
      <c r="NZR313" s="22"/>
      <c r="NZS313" s="22"/>
      <c r="NZT313" s="22"/>
      <c r="NZU313" s="22"/>
      <c r="NZV313" s="22"/>
      <c r="NZW313" s="22"/>
      <c r="NZX313" s="22"/>
      <c r="NZY313" s="22"/>
      <c r="NZZ313" s="22"/>
      <c r="OAA313" s="22"/>
      <c r="OAB313" s="22"/>
      <c r="OAC313" s="22"/>
      <c r="OAD313" s="22"/>
      <c r="OAE313" s="22"/>
      <c r="OAF313" s="22"/>
      <c r="OAG313" s="22"/>
      <c r="OAH313" s="22"/>
      <c r="OAI313" s="22"/>
      <c r="OAJ313" s="22"/>
      <c r="OAK313" s="22"/>
      <c r="OAL313" s="22"/>
      <c r="OAM313" s="22"/>
      <c r="OAN313" s="22"/>
      <c r="OAO313" s="22"/>
      <c r="OAP313" s="22"/>
      <c r="OAQ313" s="22"/>
      <c r="OAR313" s="22"/>
      <c r="OAS313" s="22"/>
      <c r="OAT313" s="22"/>
      <c r="OAU313" s="22"/>
      <c r="OAV313" s="22"/>
      <c r="OAW313" s="22"/>
      <c r="OAX313" s="22"/>
      <c r="OAY313" s="22"/>
      <c r="OAZ313" s="22"/>
      <c r="OBA313" s="22"/>
      <c r="OBB313" s="22"/>
      <c r="OBC313" s="22"/>
      <c r="OBD313" s="22"/>
      <c r="OBE313" s="22"/>
      <c r="OBF313" s="22"/>
      <c r="OBG313" s="22"/>
      <c r="OBH313" s="22"/>
      <c r="OBI313" s="22"/>
      <c r="OBJ313" s="22"/>
      <c r="OBK313" s="22"/>
      <c r="OBL313" s="22"/>
      <c r="OBM313" s="22"/>
      <c r="OBN313" s="22"/>
      <c r="OBO313" s="22"/>
      <c r="OBP313" s="22"/>
      <c r="OBQ313" s="22"/>
      <c r="OBR313" s="22"/>
      <c r="OBS313" s="22"/>
      <c r="OBT313" s="22"/>
      <c r="OBU313" s="22"/>
      <c r="OBV313" s="22"/>
      <c r="OBW313" s="22"/>
      <c r="OBX313" s="22"/>
      <c r="OBY313" s="22"/>
      <c r="OBZ313" s="22"/>
      <c r="OCA313" s="22"/>
      <c r="OCB313" s="22"/>
      <c r="OCC313" s="22"/>
      <c r="OCD313" s="22"/>
      <c r="OCE313" s="22"/>
      <c r="OCF313" s="22"/>
      <c r="OCG313" s="22"/>
      <c r="OCH313" s="22"/>
      <c r="OCI313" s="22"/>
      <c r="OCJ313" s="22"/>
      <c r="OCK313" s="22"/>
      <c r="OCL313" s="22"/>
      <c r="OCM313" s="22"/>
      <c r="OCN313" s="22"/>
      <c r="OCO313" s="22"/>
      <c r="OCP313" s="22"/>
      <c r="OCQ313" s="22"/>
      <c r="OCR313" s="22"/>
      <c r="OCS313" s="22"/>
      <c r="OCT313" s="22"/>
      <c r="OCU313" s="22"/>
      <c r="OCV313" s="22"/>
      <c r="OCW313" s="22"/>
      <c r="OCX313" s="22"/>
      <c r="OCY313" s="22"/>
      <c r="OCZ313" s="22"/>
      <c r="ODA313" s="22"/>
      <c r="ODB313" s="22"/>
      <c r="ODC313" s="22"/>
      <c r="ODD313" s="22"/>
      <c r="ODE313" s="22"/>
      <c r="ODF313" s="22"/>
      <c r="ODG313" s="22"/>
      <c r="ODH313" s="22"/>
      <c r="ODI313" s="22"/>
      <c r="ODJ313" s="22"/>
      <c r="ODK313" s="22"/>
      <c r="ODL313" s="22"/>
      <c r="ODM313" s="22"/>
      <c r="ODN313" s="22"/>
      <c r="ODO313" s="22"/>
      <c r="ODP313" s="22"/>
      <c r="ODQ313" s="22"/>
      <c r="ODR313" s="22"/>
      <c r="ODS313" s="22"/>
      <c r="ODT313" s="22"/>
      <c r="ODU313" s="22"/>
      <c r="ODV313" s="22"/>
      <c r="ODW313" s="22"/>
      <c r="ODX313" s="22"/>
      <c r="ODY313" s="22"/>
      <c r="ODZ313" s="22"/>
      <c r="OEA313" s="22"/>
      <c r="OEB313" s="22"/>
      <c r="OEC313" s="22"/>
      <c r="OED313" s="22"/>
      <c r="OEE313" s="22"/>
      <c r="OEF313" s="22"/>
      <c r="OEG313" s="22"/>
      <c r="OEH313" s="22"/>
      <c r="OEI313" s="22"/>
      <c r="OEJ313" s="22"/>
      <c r="OEK313" s="22"/>
      <c r="OEL313" s="22"/>
      <c r="OEM313" s="22"/>
      <c r="OEN313" s="22"/>
      <c r="OEO313" s="22"/>
      <c r="OEP313" s="22"/>
      <c r="OEQ313" s="22"/>
      <c r="OER313" s="22"/>
      <c r="OES313" s="22"/>
      <c r="OET313" s="22"/>
      <c r="OEU313" s="22"/>
      <c r="OEV313" s="22"/>
      <c r="OEW313" s="22"/>
      <c r="OEX313" s="22"/>
      <c r="OEY313" s="22"/>
      <c r="OEZ313" s="22"/>
      <c r="OFA313" s="22"/>
      <c r="OFB313" s="22"/>
      <c r="OFC313" s="22"/>
      <c r="OFD313" s="22"/>
      <c r="OFE313" s="22"/>
      <c r="OFF313" s="22"/>
      <c r="OFG313" s="22"/>
      <c r="OFH313" s="22"/>
      <c r="OFI313" s="22"/>
      <c r="OFJ313" s="22"/>
      <c r="OFK313" s="22"/>
      <c r="OFL313" s="22"/>
      <c r="OFM313" s="22"/>
      <c r="OFN313" s="22"/>
      <c r="OFO313" s="22"/>
      <c r="OFP313" s="22"/>
      <c r="OFQ313" s="22"/>
      <c r="OFR313" s="22"/>
      <c r="OFS313" s="22"/>
      <c r="OFT313" s="22"/>
      <c r="OFU313" s="22"/>
      <c r="OFV313" s="22"/>
      <c r="OFW313" s="22"/>
      <c r="OFX313" s="22"/>
      <c r="OFY313" s="22"/>
      <c r="OFZ313" s="22"/>
      <c r="OGA313" s="22"/>
      <c r="OGB313" s="22"/>
      <c r="OGC313" s="22"/>
      <c r="OGD313" s="22"/>
      <c r="OGE313" s="22"/>
      <c r="OGF313" s="22"/>
      <c r="OGG313" s="22"/>
      <c r="OGH313" s="22"/>
      <c r="OGI313" s="22"/>
      <c r="OGJ313" s="22"/>
      <c r="OGK313" s="22"/>
      <c r="OGL313" s="22"/>
      <c r="OGM313" s="22"/>
      <c r="OGN313" s="22"/>
      <c r="OGO313" s="22"/>
      <c r="OGP313" s="22"/>
      <c r="OGQ313" s="22"/>
      <c r="OGR313" s="22"/>
      <c r="OGS313" s="22"/>
      <c r="OGT313" s="22"/>
      <c r="OGU313" s="22"/>
      <c r="OGV313" s="22"/>
      <c r="OGW313" s="22"/>
      <c r="OGX313" s="22"/>
      <c r="OGY313" s="22"/>
      <c r="OGZ313" s="22"/>
      <c r="OHA313" s="22"/>
      <c r="OHB313" s="22"/>
      <c r="OHC313" s="22"/>
      <c r="OHD313" s="22"/>
      <c r="OHE313" s="22"/>
      <c r="OHF313" s="22"/>
      <c r="OHG313" s="22"/>
      <c r="OHH313" s="22"/>
      <c r="OHI313" s="22"/>
      <c r="OHJ313" s="22"/>
      <c r="OHK313" s="22"/>
      <c r="OHL313" s="22"/>
      <c r="OHM313" s="22"/>
      <c r="OHN313" s="22"/>
      <c r="OHO313" s="22"/>
      <c r="OHP313" s="22"/>
      <c r="OHQ313" s="22"/>
      <c r="OHR313" s="22"/>
      <c r="OHS313" s="22"/>
      <c r="OHT313" s="22"/>
      <c r="OHU313" s="22"/>
      <c r="OHV313" s="22"/>
      <c r="OHW313" s="22"/>
      <c r="OHX313" s="22"/>
      <c r="OHY313" s="22"/>
      <c r="OHZ313" s="22"/>
      <c r="OIA313" s="22"/>
      <c r="OIB313" s="22"/>
      <c r="OIC313" s="22"/>
      <c r="OID313" s="22"/>
      <c r="OIE313" s="22"/>
      <c r="OIF313" s="22"/>
      <c r="OIG313" s="22"/>
      <c r="OIH313" s="22"/>
      <c r="OII313" s="22"/>
      <c r="OIJ313" s="22"/>
      <c r="OIK313" s="22"/>
      <c r="OIL313" s="22"/>
      <c r="OIM313" s="22"/>
      <c r="OIN313" s="22"/>
      <c r="OIO313" s="22"/>
      <c r="OIP313" s="22"/>
      <c r="OIQ313" s="22"/>
      <c r="OIR313" s="22"/>
      <c r="OIS313" s="22"/>
      <c r="OIT313" s="22"/>
      <c r="OIU313" s="22"/>
      <c r="OIV313" s="22"/>
      <c r="OIW313" s="22"/>
      <c r="OIX313" s="22"/>
      <c r="OIY313" s="22"/>
      <c r="OIZ313" s="22"/>
      <c r="OJA313" s="22"/>
      <c r="OJB313" s="22"/>
      <c r="OJC313" s="22"/>
      <c r="OJD313" s="22"/>
      <c r="OJE313" s="22"/>
      <c r="OJF313" s="22"/>
      <c r="OJG313" s="22"/>
      <c r="OJH313" s="22"/>
      <c r="OJI313" s="22"/>
      <c r="OJJ313" s="22"/>
      <c r="OJK313" s="22"/>
      <c r="OJL313" s="22"/>
      <c r="OJM313" s="22"/>
      <c r="OJN313" s="22"/>
      <c r="OJO313" s="22"/>
      <c r="OJP313" s="22"/>
      <c r="OJQ313" s="22"/>
      <c r="OJR313" s="22"/>
      <c r="OJS313" s="22"/>
      <c r="OJT313" s="22"/>
      <c r="OJU313" s="22"/>
      <c r="OJV313" s="22"/>
      <c r="OJW313" s="22"/>
      <c r="OJX313" s="22"/>
      <c r="OJY313" s="22"/>
      <c r="OJZ313" s="22"/>
      <c r="OKA313" s="22"/>
      <c r="OKB313" s="22"/>
      <c r="OKC313" s="22"/>
      <c r="OKD313" s="22"/>
      <c r="OKE313" s="22"/>
      <c r="OKF313" s="22"/>
      <c r="OKG313" s="22"/>
      <c r="OKH313" s="22"/>
      <c r="OKI313" s="22"/>
      <c r="OKJ313" s="22"/>
      <c r="OKK313" s="22"/>
      <c r="OKL313" s="22"/>
      <c r="OKM313" s="22"/>
      <c r="OKN313" s="22"/>
      <c r="OKO313" s="22"/>
      <c r="OKP313" s="22"/>
      <c r="OKQ313" s="22"/>
      <c r="OKR313" s="22"/>
      <c r="OKS313" s="22"/>
      <c r="OKT313" s="22"/>
      <c r="OKU313" s="22"/>
      <c r="OKV313" s="22"/>
      <c r="OKW313" s="22"/>
      <c r="OKX313" s="22"/>
      <c r="OKY313" s="22"/>
      <c r="OKZ313" s="22"/>
      <c r="OLA313" s="22"/>
      <c r="OLB313" s="22"/>
      <c r="OLC313" s="22"/>
      <c r="OLD313" s="22"/>
      <c r="OLE313" s="22"/>
      <c r="OLF313" s="22"/>
      <c r="OLG313" s="22"/>
      <c r="OLH313" s="22"/>
      <c r="OLI313" s="22"/>
      <c r="OLJ313" s="22"/>
      <c r="OLK313" s="22"/>
      <c r="OLL313" s="22"/>
      <c r="OLM313" s="22"/>
      <c r="OLN313" s="22"/>
      <c r="OLO313" s="22"/>
      <c r="OLP313" s="22"/>
      <c r="OLQ313" s="22"/>
      <c r="OLR313" s="22"/>
      <c r="OLS313" s="22"/>
      <c r="OLT313" s="22"/>
      <c r="OLU313" s="22"/>
      <c r="OLV313" s="22"/>
      <c r="OLW313" s="22"/>
      <c r="OLX313" s="22"/>
      <c r="OLY313" s="22"/>
      <c r="OLZ313" s="22"/>
      <c r="OMA313" s="22"/>
      <c r="OMB313" s="22"/>
      <c r="OMC313" s="22"/>
      <c r="OMD313" s="22"/>
      <c r="OME313" s="22"/>
      <c r="OMF313" s="22"/>
      <c r="OMG313" s="22"/>
      <c r="OMH313" s="22"/>
      <c r="OMI313" s="22"/>
      <c r="OMJ313" s="22"/>
      <c r="OMK313" s="22"/>
      <c r="OML313" s="22"/>
      <c r="OMM313" s="22"/>
      <c r="OMN313" s="22"/>
      <c r="OMO313" s="22"/>
      <c r="OMP313" s="22"/>
      <c r="OMQ313" s="22"/>
      <c r="OMR313" s="22"/>
      <c r="OMS313" s="22"/>
      <c r="OMT313" s="22"/>
      <c r="OMU313" s="22"/>
      <c r="OMV313" s="22"/>
      <c r="OMW313" s="22"/>
      <c r="OMX313" s="22"/>
      <c r="OMY313" s="22"/>
      <c r="OMZ313" s="22"/>
      <c r="ONA313" s="22"/>
      <c r="ONB313" s="22"/>
      <c r="ONC313" s="22"/>
      <c r="OND313" s="22"/>
      <c r="ONE313" s="22"/>
      <c r="ONF313" s="22"/>
      <c r="ONG313" s="22"/>
      <c r="ONH313" s="22"/>
      <c r="ONI313" s="22"/>
      <c r="ONJ313" s="22"/>
      <c r="ONK313" s="22"/>
      <c r="ONL313" s="22"/>
      <c r="ONM313" s="22"/>
      <c r="ONN313" s="22"/>
      <c r="ONO313" s="22"/>
      <c r="ONP313" s="22"/>
      <c r="ONQ313" s="22"/>
      <c r="ONR313" s="22"/>
      <c r="ONS313" s="22"/>
      <c r="ONT313" s="22"/>
      <c r="ONU313" s="22"/>
      <c r="ONV313" s="22"/>
      <c r="ONW313" s="22"/>
      <c r="ONX313" s="22"/>
      <c r="ONY313" s="22"/>
      <c r="ONZ313" s="22"/>
      <c r="OOA313" s="22"/>
      <c r="OOB313" s="22"/>
      <c r="OOC313" s="22"/>
      <c r="OOD313" s="22"/>
      <c r="OOE313" s="22"/>
      <c r="OOF313" s="22"/>
      <c r="OOG313" s="22"/>
      <c r="OOH313" s="22"/>
      <c r="OOI313" s="22"/>
      <c r="OOJ313" s="22"/>
      <c r="OOK313" s="22"/>
      <c r="OOL313" s="22"/>
      <c r="OOM313" s="22"/>
      <c r="OON313" s="22"/>
      <c r="OOO313" s="22"/>
      <c r="OOP313" s="22"/>
      <c r="OOQ313" s="22"/>
      <c r="OOR313" s="22"/>
      <c r="OOS313" s="22"/>
      <c r="OOT313" s="22"/>
      <c r="OOU313" s="22"/>
      <c r="OOV313" s="22"/>
      <c r="OOW313" s="22"/>
      <c r="OOX313" s="22"/>
      <c r="OOY313" s="22"/>
      <c r="OOZ313" s="22"/>
      <c r="OPA313" s="22"/>
      <c r="OPB313" s="22"/>
      <c r="OPC313" s="22"/>
      <c r="OPD313" s="22"/>
      <c r="OPE313" s="22"/>
      <c r="OPF313" s="22"/>
      <c r="OPG313" s="22"/>
      <c r="OPH313" s="22"/>
      <c r="OPI313" s="22"/>
      <c r="OPJ313" s="22"/>
      <c r="OPK313" s="22"/>
      <c r="OPL313" s="22"/>
      <c r="OPM313" s="22"/>
      <c r="OPN313" s="22"/>
      <c r="OPO313" s="22"/>
      <c r="OPP313" s="22"/>
      <c r="OPQ313" s="22"/>
      <c r="OPR313" s="22"/>
      <c r="OPS313" s="22"/>
      <c r="OPT313" s="22"/>
      <c r="OPU313" s="22"/>
      <c r="OPV313" s="22"/>
      <c r="OPW313" s="22"/>
      <c r="OPX313" s="22"/>
      <c r="OPY313" s="22"/>
      <c r="OPZ313" s="22"/>
      <c r="OQA313" s="22"/>
      <c r="OQB313" s="22"/>
      <c r="OQC313" s="22"/>
      <c r="OQD313" s="22"/>
      <c r="OQE313" s="22"/>
      <c r="OQF313" s="22"/>
      <c r="OQG313" s="22"/>
      <c r="OQH313" s="22"/>
      <c r="OQI313" s="22"/>
      <c r="OQJ313" s="22"/>
      <c r="OQK313" s="22"/>
      <c r="OQL313" s="22"/>
      <c r="OQM313" s="22"/>
      <c r="OQN313" s="22"/>
      <c r="OQO313" s="22"/>
      <c r="OQP313" s="22"/>
      <c r="OQQ313" s="22"/>
      <c r="OQR313" s="22"/>
      <c r="OQS313" s="22"/>
      <c r="OQT313" s="22"/>
      <c r="OQU313" s="22"/>
      <c r="OQV313" s="22"/>
      <c r="OQW313" s="22"/>
      <c r="OQX313" s="22"/>
      <c r="OQY313" s="22"/>
      <c r="OQZ313" s="22"/>
      <c r="ORA313" s="22"/>
      <c r="ORB313" s="22"/>
      <c r="ORC313" s="22"/>
      <c r="ORD313" s="22"/>
      <c r="ORE313" s="22"/>
      <c r="ORF313" s="22"/>
      <c r="ORG313" s="22"/>
      <c r="ORH313" s="22"/>
      <c r="ORI313" s="22"/>
      <c r="ORJ313" s="22"/>
      <c r="ORK313" s="22"/>
      <c r="ORL313" s="22"/>
      <c r="ORM313" s="22"/>
      <c r="ORN313" s="22"/>
      <c r="ORO313" s="22"/>
      <c r="ORP313" s="22"/>
      <c r="ORQ313" s="22"/>
      <c r="ORR313" s="22"/>
      <c r="ORS313" s="22"/>
      <c r="ORT313" s="22"/>
      <c r="ORU313" s="22"/>
      <c r="ORV313" s="22"/>
      <c r="ORW313" s="22"/>
      <c r="ORX313" s="22"/>
      <c r="ORY313" s="22"/>
      <c r="ORZ313" s="22"/>
      <c r="OSA313" s="22"/>
      <c r="OSB313" s="22"/>
      <c r="OSC313" s="22"/>
      <c r="OSD313" s="22"/>
      <c r="OSE313" s="22"/>
      <c r="OSF313" s="22"/>
      <c r="OSG313" s="22"/>
      <c r="OSH313" s="22"/>
      <c r="OSI313" s="22"/>
      <c r="OSJ313" s="22"/>
      <c r="OSK313" s="22"/>
      <c r="OSL313" s="22"/>
      <c r="OSM313" s="22"/>
      <c r="OSN313" s="22"/>
      <c r="OSO313" s="22"/>
      <c r="OSP313" s="22"/>
      <c r="OSQ313" s="22"/>
      <c r="OSR313" s="22"/>
      <c r="OSS313" s="22"/>
      <c r="OST313" s="22"/>
      <c r="OSU313" s="22"/>
      <c r="OSV313" s="22"/>
      <c r="OSW313" s="22"/>
      <c r="OSX313" s="22"/>
      <c r="OSY313" s="22"/>
      <c r="OSZ313" s="22"/>
      <c r="OTA313" s="22"/>
      <c r="OTB313" s="22"/>
      <c r="OTC313" s="22"/>
      <c r="OTD313" s="22"/>
      <c r="OTE313" s="22"/>
      <c r="OTF313" s="22"/>
      <c r="OTG313" s="22"/>
      <c r="OTH313" s="22"/>
      <c r="OTI313" s="22"/>
      <c r="OTJ313" s="22"/>
      <c r="OTK313" s="22"/>
      <c r="OTL313" s="22"/>
      <c r="OTM313" s="22"/>
      <c r="OTN313" s="22"/>
      <c r="OTO313" s="22"/>
      <c r="OTP313" s="22"/>
      <c r="OTQ313" s="22"/>
      <c r="OTR313" s="22"/>
      <c r="OTS313" s="22"/>
      <c r="OTT313" s="22"/>
      <c r="OTU313" s="22"/>
      <c r="OTV313" s="22"/>
      <c r="OTW313" s="22"/>
      <c r="OTX313" s="22"/>
      <c r="OTY313" s="22"/>
      <c r="OTZ313" s="22"/>
      <c r="OUA313" s="22"/>
      <c r="OUB313" s="22"/>
      <c r="OUC313" s="22"/>
      <c r="OUD313" s="22"/>
      <c r="OUE313" s="22"/>
      <c r="OUF313" s="22"/>
      <c r="OUG313" s="22"/>
      <c r="OUH313" s="22"/>
      <c r="OUI313" s="22"/>
      <c r="OUJ313" s="22"/>
      <c r="OUK313" s="22"/>
      <c r="OUL313" s="22"/>
      <c r="OUM313" s="22"/>
      <c r="OUN313" s="22"/>
      <c r="OUO313" s="22"/>
      <c r="OUP313" s="22"/>
      <c r="OUQ313" s="22"/>
      <c r="OUR313" s="22"/>
      <c r="OUS313" s="22"/>
      <c r="OUT313" s="22"/>
      <c r="OUU313" s="22"/>
      <c r="OUV313" s="22"/>
      <c r="OUW313" s="22"/>
      <c r="OUX313" s="22"/>
      <c r="OUY313" s="22"/>
      <c r="OUZ313" s="22"/>
      <c r="OVA313" s="22"/>
      <c r="OVB313" s="22"/>
      <c r="OVC313" s="22"/>
      <c r="OVD313" s="22"/>
      <c r="OVE313" s="22"/>
      <c r="OVF313" s="22"/>
      <c r="OVG313" s="22"/>
      <c r="OVH313" s="22"/>
      <c r="OVI313" s="22"/>
      <c r="OVJ313" s="22"/>
      <c r="OVK313" s="22"/>
      <c r="OVL313" s="22"/>
      <c r="OVM313" s="22"/>
      <c r="OVN313" s="22"/>
      <c r="OVO313" s="22"/>
      <c r="OVP313" s="22"/>
      <c r="OVQ313" s="22"/>
      <c r="OVR313" s="22"/>
      <c r="OVS313" s="22"/>
      <c r="OVT313" s="22"/>
      <c r="OVU313" s="22"/>
      <c r="OVV313" s="22"/>
      <c r="OVW313" s="22"/>
      <c r="OVX313" s="22"/>
      <c r="OVY313" s="22"/>
      <c r="OVZ313" s="22"/>
      <c r="OWA313" s="22"/>
      <c r="OWB313" s="22"/>
      <c r="OWC313" s="22"/>
      <c r="OWD313" s="22"/>
      <c r="OWE313" s="22"/>
      <c r="OWF313" s="22"/>
      <c r="OWG313" s="22"/>
      <c r="OWH313" s="22"/>
      <c r="OWI313" s="22"/>
      <c r="OWJ313" s="22"/>
      <c r="OWK313" s="22"/>
      <c r="OWL313" s="22"/>
      <c r="OWM313" s="22"/>
      <c r="OWN313" s="22"/>
      <c r="OWO313" s="22"/>
      <c r="OWP313" s="22"/>
      <c r="OWQ313" s="22"/>
      <c r="OWR313" s="22"/>
      <c r="OWS313" s="22"/>
      <c r="OWT313" s="22"/>
      <c r="OWU313" s="22"/>
      <c r="OWV313" s="22"/>
      <c r="OWW313" s="22"/>
      <c r="OWX313" s="22"/>
      <c r="OWY313" s="22"/>
      <c r="OWZ313" s="22"/>
      <c r="OXA313" s="22"/>
      <c r="OXB313" s="22"/>
      <c r="OXC313" s="22"/>
      <c r="OXD313" s="22"/>
      <c r="OXE313" s="22"/>
      <c r="OXF313" s="22"/>
      <c r="OXG313" s="22"/>
      <c r="OXH313" s="22"/>
      <c r="OXI313" s="22"/>
      <c r="OXJ313" s="22"/>
      <c r="OXK313" s="22"/>
      <c r="OXL313" s="22"/>
      <c r="OXM313" s="22"/>
      <c r="OXN313" s="22"/>
      <c r="OXO313" s="22"/>
      <c r="OXP313" s="22"/>
      <c r="OXQ313" s="22"/>
      <c r="OXR313" s="22"/>
      <c r="OXS313" s="22"/>
      <c r="OXT313" s="22"/>
      <c r="OXU313" s="22"/>
      <c r="OXV313" s="22"/>
      <c r="OXW313" s="22"/>
      <c r="OXX313" s="22"/>
      <c r="OXY313" s="22"/>
      <c r="OXZ313" s="22"/>
      <c r="OYA313" s="22"/>
      <c r="OYB313" s="22"/>
      <c r="OYC313" s="22"/>
      <c r="OYD313" s="22"/>
      <c r="OYE313" s="22"/>
      <c r="OYF313" s="22"/>
      <c r="OYG313" s="22"/>
      <c r="OYH313" s="22"/>
      <c r="OYI313" s="22"/>
      <c r="OYJ313" s="22"/>
      <c r="OYK313" s="22"/>
      <c r="OYL313" s="22"/>
      <c r="OYM313" s="22"/>
      <c r="OYN313" s="22"/>
      <c r="OYO313" s="22"/>
      <c r="OYP313" s="22"/>
      <c r="OYQ313" s="22"/>
      <c r="OYR313" s="22"/>
      <c r="OYS313" s="22"/>
      <c r="OYT313" s="22"/>
      <c r="OYU313" s="22"/>
      <c r="OYV313" s="22"/>
      <c r="OYW313" s="22"/>
      <c r="OYX313" s="22"/>
      <c r="OYY313" s="22"/>
      <c r="OYZ313" s="22"/>
      <c r="OZA313" s="22"/>
      <c r="OZB313" s="22"/>
      <c r="OZC313" s="22"/>
      <c r="OZD313" s="22"/>
      <c r="OZE313" s="22"/>
      <c r="OZF313" s="22"/>
      <c r="OZG313" s="22"/>
      <c r="OZH313" s="22"/>
      <c r="OZI313" s="22"/>
      <c r="OZJ313" s="22"/>
      <c r="OZK313" s="22"/>
      <c r="OZL313" s="22"/>
      <c r="OZM313" s="22"/>
      <c r="OZN313" s="22"/>
      <c r="OZO313" s="22"/>
      <c r="OZP313" s="22"/>
      <c r="OZQ313" s="22"/>
      <c r="OZR313" s="22"/>
      <c r="OZS313" s="22"/>
      <c r="OZT313" s="22"/>
      <c r="OZU313" s="22"/>
      <c r="OZV313" s="22"/>
      <c r="OZW313" s="22"/>
      <c r="OZX313" s="22"/>
      <c r="OZY313" s="22"/>
      <c r="OZZ313" s="22"/>
      <c r="PAA313" s="22"/>
      <c r="PAB313" s="22"/>
      <c r="PAC313" s="22"/>
      <c r="PAD313" s="22"/>
      <c r="PAE313" s="22"/>
      <c r="PAF313" s="22"/>
      <c r="PAG313" s="22"/>
      <c r="PAH313" s="22"/>
      <c r="PAI313" s="22"/>
      <c r="PAJ313" s="22"/>
      <c r="PAK313" s="22"/>
      <c r="PAL313" s="22"/>
      <c r="PAM313" s="22"/>
      <c r="PAN313" s="22"/>
      <c r="PAO313" s="22"/>
      <c r="PAP313" s="22"/>
      <c r="PAQ313" s="22"/>
      <c r="PAR313" s="22"/>
      <c r="PAS313" s="22"/>
      <c r="PAT313" s="22"/>
      <c r="PAU313" s="22"/>
      <c r="PAV313" s="22"/>
      <c r="PAW313" s="22"/>
      <c r="PAX313" s="22"/>
      <c r="PAY313" s="22"/>
      <c r="PAZ313" s="22"/>
      <c r="PBA313" s="22"/>
      <c r="PBB313" s="22"/>
      <c r="PBC313" s="22"/>
      <c r="PBD313" s="22"/>
      <c r="PBE313" s="22"/>
      <c r="PBF313" s="22"/>
      <c r="PBG313" s="22"/>
      <c r="PBH313" s="22"/>
      <c r="PBI313" s="22"/>
      <c r="PBJ313" s="22"/>
      <c r="PBK313" s="22"/>
      <c r="PBL313" s="22"/>
      <c r="PBM313" s="22"/>
      <c r="PBN313" s="22"/>
      <c r="PBO313" s="22"/>
      <c r="PBP313" s="22"/>
      <c r="PBQ313" s="22"/>
      <c r="PBR313" s="22"/>
      <c r="PBS313" s="22"/>
      <c r="PBT313" s="22"/>
      <c r="PBU313" s="22"/>
      <c r="PBV313" s="22"/>
      <c r="PBW313" s="22"/>
      <c r="PBX313" s="22"/>
      <c r="PBY313" s="22"/>
      <c r="PBZ313" s="22"/>
      <c r="PCA313" s="22"/>
      <c r="PCB313" s="22"/>
      <c r="PCC313" s="22"/>
      <c r="PCD313" s="22"/>
      <c r="PCE313" s="22"/>
      <c r="PCF313" s="22"/>
      <c r="PCG313" s="22"/>
      <c r="PCH313" s="22"/>
      <c r="PCI313" s="22"/>
      <c r="PCJ313" s="22"/>
      <c r="PCK313" s="22"/>
      <c r="PCL313" s="22"/>
      <c r="PCM313" s="22"/>
      <c r="PCN313" s="22"/>
      <c r="PCO313" s="22"/>
      <c r="PCP313" s="22"/>
      <c r="PCQ313" s="22"/>
      <c r="PCR313" s="22"/>
      <c r="PCS313" s="22"/>
      <c r="PCT313" s="22"/>
      <c r="PCU313" s="22"/>
      <c r="PCV313" s="22"/>
      <c r="PCW313" s="22"/>
      <c r="PCX313" s="22"/>
      <c r="PCY313" s="22"/>
      <c r="PCZ313" s="22"/>
      <c r="PDA313" s="22"/>
      <c r="PDB313" s="22"/>
      <c r="PDC313" s="22"/>
      <c r="PDD313" s="22"/>
      <c r="PDE313" s="22"/>
      <c r="PDF313" s="22"/>
      <c r="PDG313" s="22"/>
      <c r="PDH313" s="22"/>
      <c r="PDI313" s="22"/>
      <c r="PDJ313" s="22"/>
      <c r="PDK313" s="22"/>
      <c r="PDL313" s="22"/>
      <c r="PDM313" s="22"/>
      <c r="PDN313" s="22"/>
      <c r="PDO313" s="22"/>
      <c r="PDP313" s="22"/>
      <c r="PDQ313" s="22"/>
      <c r="PDR313" s="22"/>
      <c r="PDS313" s="22"/>
      <c r="PDT313" s="22"/>
      <c r="PDU313" s="22"/>
      <c r="PDV313" s="22"/>
      <c r="PDW313" s="22"/>
      <c r="PDX313" s="22"/>
      <c r="PDY313" s="22"/>
      <c r="PDZ313" s="22"/>
      <c r="PEA313" s="22"/>
      <c r="PEB313" s="22"/>
      <c r="PEC313" s="22"/>
      <c r="PED313" s="22"/>
      <c r="PEE313" s="22"/>
      <c r="PEF313" s="22"/>
      <c r="PEG313" s="22"/>
      <c r="PEH313" s="22"/>
      <c r="PEI313" s="22"/>
      <c r="PEJ313" s="22"/>
      <c r="PEK313" s="22"/>
      <c r="PEL313" s="22"/>
      <c r="PEM313" s="22"/>
      <c r="PEN313" s="22"/>
      <c r="PEO313" s="22"/>
      <c r="PEP313" s="22"/>
      <c r="PEQ313" s="22"/>
      <c r="PER313" s="22"/>
      <c r="PES313" s="22"/>
      <c r="PET313" s="22"/>
      <c r="PEU313" s="22"/>
      <c r="PEV313" s="22"/>
      <c r="PEW313" s="22"/>
      <c r="PEX313" s="22"/>
      <c r="PEY313" s="22"/>
      <c r="PEZ313" s="22"/>
      <c r="PFA313" s="22"/>
      <c r="PFB313" s="22"/>
      <c r="PFC313" s="22"/>
      <c r="PFD313" s="22"/>
      <c r="PFE313" s="22"/>
      <c r="PFF313" s="22"/>
      <c r="PFG313" s="22"/>
      <c r="PFH313" s="22"/>
      <c r="PFI313" s="22"/>
      <c r="PFJ313" s="22"/>
      <c r="PFK313" s="22"/>
      <c r="PFL313" s="22"/>
      <c r="PFM313" s="22"/>
      <c r="PFN313" s="22"/>
      <c r="PFO313" s="22"/>
      <c r="PFP313" s="22"/>
      <c r="PFQ313" s="22"/>
      <c r="PFR313" s="22"/>
      <c r="PFS313" s="22"/>
      <c r="PFT313" s="22"/>
      <c r="PFU313" s="22"/>
      <c r="PFV313" s="22"/>
      <c r="PFW313" s="22"/>
      <c r="PFX313" s="22"/>
      <c r="PFY313" s="22"/>
      <c r="PFZ313" s="22"/>
      <c r="PGA313" s="22"/>
      <c r="PGB313" s="22"/>
      <c r="PGC313" s="22"/>
      <c r="PGD313" s="22"/>
      <c r="PGE313" s="22"/>
      <c r="PGF313" s="22"/>
      <c r="PGG313" s="22"/>
      <c r="PGH313" s="22"/>
      <c r="PGI313" s="22"/>
      <c r="PGJ313" s="22"/>
      <c r="PGK313" s="22"/>
      <c r="PGL313" s="22"/>
      <c r="PGM313" s="22"/>
      <c r="PGN313" s="22"/>
      <c r="PGO313" s="22"/>
      <c r="PGP313" s="22"/>
      <c r="PGQ313" s="22"/>
      <c r="PGR313" s="22"/>
      <c r="PGS313" s="22"/>
      <c r="PGT313" s="22"/>
      <c r="PGU313" s="22"/>
      <c r="PGV313" s="22"/>
      <c r="PGW313" s="22"/>
      <c r="PGX313" s="22"/>
      <c r="PGY313" s="22"/>
      <c r="PGZ313" s="22"/>
      <c r="PHA313" s="22"/>
      <c r="PHB313" s="22"/>
      <c r="PHC313" s="22"/>
      <c r="PHD313" s="22"/>
      <c r="PHE313" s="22"/>
      <c r="PHF313" s="22"/>
      <c r="PHG313" s="22"/>
      <c r="PHH313" s="22"/>
      <c r="PHI313" s="22"/>
      <c r="PHJ313" s="22"/>
      <c r="PHK313" s="22"/>
      <c r="PHL313" s="22"/>
      <c r="PHM313" s="22"/>
      <c r="PHN313" s="22"/>
      <c r="PHO313" s="22"/>
      <c r="PHP313" s="22"/>
      <c r="PHQ313" s="22"/>
      <c r="PHR313" s="22"/>
      <c r="PHS313" s="22"/>
      <c r="PHT313" s="22"/>
      <c r="PHU313" s="22"/>
      <c r="PHV313" s="22"/>
      <c r="PHW313" s="22"/>
      <c r="PHX313" s="22"/>
      <c r="PHY313" s="22"/>
      <c r="PHZ313" s="22"/>
      <c r="PIA313" s="22"/>
      <c r="PIB313" s="22"/>
      <c r="PIC313" s="22"/>
      <c r="PID313" s="22"/>
      <c r="PIE313" s="22"/>
      <c r="PIF313" s="22"/>
      <c r="PIG313" s="22"/>
      <c r="PIH313" s="22"/>
      <c r="PII313" s="22"/>
      <c r="PIJ313" s="22"/>
      <c r="PIK313" s="22"/>
      <c r="PIL313" s="22"/>
      <c r="PIM313" s="22"/>
      <c r="PIN313" s="22"/>
      <c r="PIO313" s="22"/>
      <c r="PIP313" s="22"/>
      <c r="PIQ313" s="22"/>
      <c r="PIR313" s="22"/>
      <c r="PIS313" s="22"/>
      <c r="PIT313" s="22"/>
      <c r="PIU313" s="22"/>
      <c r="PIV313" s="22"/>
      <c r="PIW313" s="22"/>
      <c r="PIX313" s="22"/>
      <c r="PIY313" s="22"/>
      <c r="PIZ313" s="22"/>
      <c r="PJA313" s="22"/>
      <c r="PJB313" s="22"/>
      <c r="PJC313" s="22"/>
      <c r="PJD313" s="22"/>
      <c r="PJE313" s="22"/>
      <c r="PJF313" s="22"/>
      <c r="PJG313" s="22"/>
      <c r="PJH313" s="22"/>
      <c r="PJI313" s="22"/>
      <c r="PJJ313" s="22"/>
      <c r="PJK313" s="22"/>
      <c r="PJL313" s="22"/>
      <c r="PJM313" s="22"/>
      <c r="PJN313" s="22"/>
      <c r="PJO313" s="22"/>
      <c r="PJP313" s="22"/>
      <c r="PJQ313" s="22"/>
      <c r="PJR313" s="22"/>
      <c r="PJS313" s="22"/>
      <c r="PJT313" s="22"/>
      <c r="PJU313" s="22"/>
      <c r="PJV313" s="22"/>
      <c r="PJW313" s="22"/>
      <c r="PJX313" s="22"/>
      <c r="PJY313" s="22"/>
      <c r="PJZ313" s="22"/>
      <c r="PKA313" s="22"/>
      <c r="PKB313" s="22"/>
      <c r="PKC313" s="22"/>
      <c r="PKD313" s="22"/>
      <c r="PKE313" s="22"/>
      <c r="PKF313" s="22"/>
      <c r="PKG313" s="22"/>
      <c r="PKH313" s="22"/>
      <c r="PKI313" s="22"/>
      <c r="PKJ313" s="22"/>
      <c r="PKK313" s="22"/>
      <c r="PKL313" s="22"/>
      <c r="PKM313" s="22"/>
      <c r="PKN313" s="22"/>
      <c r="PKO313" s="22"/>
      <c r="PKP313" s="22"/>
      <c r="PKQ313" s="22"/>
      <c r="PKR313" s="22"/>
      <c r="PKS313" s="22"/>
      <c r="PKT313" s="22"/>
      <c r="PKU313" s="22"/>
      <c r="PKV313" s="22"/>
      <c r="PKW313" s="22"/>
      <c r="PKX313" s="22"/>
      <c r="PKY313" s="22"/>
      <c r="PKZ313" s="22"/>
      <c r="PLA313" s="22"/>
      <c r="PLB313" s="22"/>
      <c r="PLC313" s="22"/>
      <c r="PLD313" s="22"/>
      <c r="PLE313" s="22"/>
      <c r="PLF313" s="22"/>
      <c r="PLG313" s="22"/>
      <c r="PLH313" s="22"/>
      <c r="PLI313" s="22"/>
      <c r="PLJ313" s="22"/>
      <c r="PLK313" s="22"/>
      <c r="PLL313" s="22"/>
      <c r="PLM313" s="22"/>
      <c r="PLN313" s="22"/>
      <c r="PLO313" s="22"/>
      <c r="PLP313" s="22"/>
      <c r="PLQ313" s="22"/>
      <c r="PLR313" s="22"/>
      <c r="PLS313" s="22"/>
      <c r="PLT313" s="22"/>
      <c r="PLU313" s="22"/>
      <c r="PLV313" s="22"/>
      <c r="PLW313" s="22"/>
      <c r="PLX313" s="22"/>
      <c r="PLY313" s="22"/>
      <c r="PLZ313" s="22"/>
      <c r="PMA313" s="22"/>
      <c r="PMB313" s="22"/>
      <c r="PMC313" s="22"/>
      <c r="PMD313" s="22"/>
      <c r="PME313" s="22"/>
      <c r="PMF313" s="22"/>
      <c r="PMG313" s="22"/>
      <c r="PMH313" s="22"/>
      <c r="PMI313" s="22"/>
      <c r="PMJ313" s="22"/>
      <c r="PMK313" s="22"/>
      <c r="PML313" s="22"/>
      <c r="PMM313" s="22"/>
      <c r="PMN313" s="22"/>
      <c r="PMO313" s="22"/>
      <c r="PMP313" s="22"/>
      <c r="PMQ313" s="22"/>
      <c r="PMR313" s="22"/>
      <c r="PMS313" s="22"/>
      <c r="PMT313" s="22"/>
      <c r="PMU313" s="22"/>
      <c r="PMV313" s="22"/>
      <c r="PMW313" s="22"/>
      <c r="PMX313" s="22"/>
      <c r="PMY313" s="22"/>
      <c r="PMZ313" s="22"/>
      <c r="PNA313" s="22"/>
      <c r="PNB313" s="22"/>
      <c r="PNC313" s="22"/>
      <c r="PND313" s="22"/>
      <c r="PNE313" s="22"/>
      <c r="PNF313" s="22"/>
      <c r="PNG313" s="22"/>
      <c r="PNH313" s="22"/>
      <c r="PNI313" s="22"/>
      <c r="PNJ313" s="22"/>
      <c r="PNK313" s="22"/>
      <c r="PNL313" s="22"/>
      <c r="PNM313" s="22"/>
      <c r="PNN313" s="22"/>
      <c r="PNO313" s="22"/>
      <c r="PNP313" s="22"/>
      <c r="PNQ313" s="22"/>
      <c r="PNR313" s="22"/>
      <c r="PNS313" s="22"/>
      <c r="PNT313" s="22"/>
      <c r="PNU313" s="22"/>
      <c r="PNV313" s="22"/>
      <c r="PNW313" s="22"/>
      <c r="PNX313" s="22"/>
      <c r="PNY313" s="22"/>
      <c r="PNZ313" s="22"/>
      <c r="POA313" s="22"/>
      <c r="POB313" s="22"/>
      <c r="POC313" s="22"/>
      <c r="POD313" s="22"/>
      <c r="POE313" s="22"/>
      <c r="POF313" s="22"/>
      <c r="POG313" s="22"/>
      <c r="POH313" s="22"/>
      <c r="POI313" s="22"/>
      <c r="POJ313" s="22"/>
      <c r="POK313" s="22"/>
      <c r="POL313" s="22"/>
      <c r="POM313" s="22"/>
      <c r="PON313" s="22"/>
      <c r="POO313" s="22"/>
      <c r="POP313" s="22"/>
      <c r="POQ313" s="22"/>
      <c r="POR313" s="22"/>
      <c r="POS313" s="22"/>
      <c r="POT313" s="22"/>
      <c r="POU313" s="22"/>
      <c r="POV313" s="22"/>
      <c r="POW313" s="22"/>
      <c r="POX313" s="22"/>
      <c r="POY313" s="22"/>
      <c r="POZ313" s="22"/>
      <c r="PPA313" s="22"/>
      <c r="PPB313" s="22"/>
      <c r="PPC313" s="22"/>
      <c r="PPD313" s="22"/>
      <c r="PPE313" s="22"/>
      <c r="PPF313" s="22"/>
      <c r="PPG313" s="22"/>
      <c r="PPH313" s="22"/>
      <c r="PPI313" s="22"/>
      <c r="PPJ313" s="22"/>
      <c r="PPK313" s="22"/>
      <c r="PPL313" s="22"/>
      <c r="PPM313" s="22"/>
      <c r="PPN313" s="22"/>
      <c r="PPO313" s="22"/>
      <c r="PPP313" s="22"/>
      <c r="PPQ313" s="22"/>
      <c r="PPR313" s="22"/>
      <c r="PPS313" s="22"/>
      <c r="PPT313" s="22"/>
      <c r="PPU313" s="22"/>
      <c r="PPV313" s="22"/>
      <c r="PPW313" s="22"/>
      <c r="PPX313" s="22"/>
      <c r="PPY313" s="22"/>
      <c r="PPZ313" s="22"/>
      <c r="PQA313" s="22"/>
      <c r="PQB313" s="22"/>
      <c r="PQC313" s="22"/>
      <c r="PQD313" s="22"/>
      <c r="PQE313" s="22"/>
      <c r="PQF313" s="22"/>
      <c r="PQG313" s="22"/>
      <c r="PQH313" s="22"/>
      <c r="PQI313" s="22"/>
      <c r="PQJ313" s="22"/>
      <c r="PQK313" s="22"/>
      <c r="PQL313" s="22"/>
      <c r="PQM313" s="22"/>
      <c r="PQN313" s="22"/>
      <c r="PQO313" s="22"/>
      <c r="PQP313" s="22"/>
      <c r="PQQ313" s="22"/>
      <c r="PQR313" s="22"/>
      <c r="PQS313" s="22"/>
      <c r="PQT313" s="22"/>
      <c r="PQU313" s="22"/>
      <c r="PQV313" s="22"/>
      <c r="PQW313" s="22"/>
      <c r="PQX313" s="22"/>
      <c r="PQY313" s="22"/>
      <c r="PQZ313" s="22"/>
      <c r="PRA313" s="22"/>
      <c r="PRB313" s="22"/>
      <c r="PRC313" s="22"/>
      <c r="PRD313" s="22"/>
      <c r="PRE313" s="22"/>
      <c r="PRF313" s="22"/>
      <c r="PRG313" s="22"/>
      <c r="PRH313" s="22"/>
      <c r="PRI313" s="22"/>
      <c r="PRJ313" s="22"/>
      <c r="PRK313" s="22"/>
      <c r="PRL313" s="22"/>
      <c r="PRM313" s="22"/>
      <c r="PRN313" s="22"/>
      <c r="PRO313" s="22"/>
      <c r="PRP313" s="22"/>
      <c r="PRQ313" s="22"/>
      <c r="PRR313" s="22"/>
      <c r="PRS313" s="22"/>
      <c r="PRT313" s="22"/>
      <c r="PRU313" s="22"/>
      <c r="PRV313" s="22"/>
      <c r="PRW313" s="22"/>
      <c r="PRX313" s="22"/>
      <c r="PRY313" s="22"/>
      <c r="PRZ313" s="22"/>
      <c r="PSA313" s="22"/>
      <c r="PSB313" s="22"/>
      <c r="PSC313" s="22"/>
      <c r="PSD313" s="22"/>
      <c r="PSE313" s="22"/>
      <c r="PSF313" s="22"/>
      <c r="PSG313" s="22"/>
      <c r="PSH313" s="22"/>
      <c r="PSI313" s="22"/>
      <c r="PSJ313" s="22"/>
      <c r="PSK313" s="22"/>
      <c r="PSL313" s="22"/>
      <c r="PSM313" s="22"/>
      <c r="PSN313" s="22"/>
      <c r="PSO313" s="22"/>
      <c r="PSP313" s="22"/>
      <c r="PSQ313" s="22"/>
      <c r="PSR313" s="22"/>
      <c r="PSS313" s="22"/>
      <c r="PST313" s="22"/>
      <c r="PSU313" s="22"/>
      <c r="PSV313" s="22"/>
      <c r="PSW313" s="22"/>
      <c r="PSX313" s="22"/>
      <c r="PSY313" s="22"/>
      <c r="PSZ313" s="22"/>
      <c r="PTA313" s="22"/>
      <c r="PTB313" s="22"/>
      <c r="PTC313" s="22"/>
      <c r="PTD313" s="22"/>
      <c r="PTE313" s="22"/>
      <c r="PTF313" s="22"/>
      <c r="PTG313" s="22"/>
      <c r="PTH313" s="22"/>
      <c r="PTI313" s="22"/>
      <c r="PTJ313" s="22"/>
      <c r="PTK313" s="22"/>
      <c r="PTL313" s="22"/>
      <c r="PTM313" s="22"/>
      <c r="PTN313" s="22"/>
      <c r="PTO313" s="22"/>
      <c r="PTP313" s="22"/>
      <c r="PTQ313" s="22"/>
      <c r="PTR313" s="22"/>
      <c r="PTS313" s="22"/>
      <c r="PTT313" s="22"/>
      <c r="PTU313" s="22"/>
      <c r="PTV313" s="22"/>
      <c r="PTW313" s="22"/>
      <c r="PTX313" s="22"/>
      <c r="PTY313" s="22"/>
      <c r="PTZ313" s="22"/>
      <c r="PUA313" s="22"/>
      <c r="PUB313" s="22"/>
      <c r="PUC313" s="22"/>
      <c r="PUD313" s="22"/>
      <c r="PUE313" s="22"/>
      <c r="PUF313" s="22"/>
      <c r="PUG313" s="22"/>
      <c r="PUH313" s="22"/>
      <c r="PUI313" s="22"/>
      <c r="PUJ313" s="22"/>
      <c r="PUK313" s="22"/>
      <c r="PUL313" s="22"/>
      <c r="PUM313" s="22"/>
      <c r="PUN313" s="22"/>
      <c r="PUO313" s="22"/>
      <c r="PUP313" s="22"/>
      <c r="PUQ313" s="22"/>
      <c r="PUR313" s="22"/>
      <c r="PUS313" s="22"/>
      <c r="PUT313" s="22"/>
      <c r="PUU313" s="22"/>
      <c r="PUV313" s="22"/>
      <c r="PUW313" s="22"/>
      <c r="PUX313" s="22"/>
      <c r="PUY313" s="22"/>
      <c r="PUZ313" s="22"/>
      <c r="PVA313" s="22"/>
      <c r="PVB313" s="22"/>
      <c r="PVC313" s="22"/>
      <c r="PVD313" s="22"/>
      <c r="PVE313" s="22"/>
      <c r="PVF313" s="22"/>
      <c r="PVG313" s="22"/>
      <c r="PVH313" s="22"/>
      <c r="PVI313" s="22"/>
      <c r="PVJ313" s="22"/>
      <c r="PVK313" s="22"/>
      <c r="PVL313" s="22"/>
      <c r="PVM313" s="22"/>
      <c r="PVN313" s="22"/>
      <c r="PVO313" s="22"/>
      <c r="PVP313" s="22"/>
      <c r="PVQ313" s="22"/>
      <c r="PVR313" s="22"/>
      <c r="PVS313" s="22"/>
      <c r="PVT313" s="22"/>
      <c r="PVU313" s="22"/>
      <c r="PVV313" s="22"/>
      <c r="PVW313" s="22"/>
      <c r="PVX313" s="22"/>
      <c r="PVY313" s="22"/>
      <c r="PVZ313" s="22"/>
      <c r="PWA313" s="22"/>
      <c r="PWB313" s="22"/>
      <c r="PWC313" s="22"/>
      <c r="PWD313" s="22"/>
      <c r="PWE313" s="22"/>
      <c r="PWF313" s="22"/>
      <c r="PWG313" s="22"/>
      <c r="PWH313" s="22"/>
      <c r="PWI313" s="22"/>
      <c r="PWJ313" s="22"/>
      <c r="PWK313" s="22"/>
      <c r="PWL313" s="22"/>
      <c r="PWM313" s="22"/>
      <c r="PWN313" s="22"/>
      <c r="PWO313" s="22"/>
      <c r="PWP313" s="22"/>
      <c r="PWQ313" s="22"/>
      <c r="PWR313" s="22"/>
      <c r="PWS313" s="22"/>
      <c r="PWT313" s="22"/>
      <c r="PWU313" s="22"/>
      <c r="PWV313" s="22"/>
      <c r="PWW313" s="22"/>
      <c r="PWX313" s="22"/>
      <c r="PWY313" s="22"/>
      <c r="PWZ313" s="22"/>
      <c r="PXA313" s="22"/>
      <c r="PXB313" s="22"/>
      <c r="PXC313" s="22"/>
      <c r="PXD313" s="22"/>
      <c r="PXE313" s="22"/>
      <c r="PXF313" s="22"/>
      <c r="PXG313" s="22"/>
      <c r="PXH313" s="22"/>
      <c r="PXI313" s="22"/>
      <c r="PXJ313" s="22"/>
      <c r="PXK313" s="22"/>
      <c r="PXL313" s="22"/>
      <c r="PXM313" s="22"/>
      <c r="PXN313" s="22"/>
      <c r="PXO313" s="22"/>
      <c r="PXP313" s="22"/>
      <c r="PXQ313" s="22"/>
      <c r="PXR313" s="22"/>
      <c r="PXS313" s="22"/>
      <c r="PXT313" s="22"/>
      <c r="PXU313" s="22"/>
      <c r="PXV313" s="22"/>
      <c r="PXW313" s="22"/>
      <c r="PXX313" s="22"/>
      <c r="PXY313" s="22"/>
      <c r="PXZ313" s="22"/>
      <c r="PYA313" s="22"/>
      <c r="PYB313" s="22"/>
      <c r="PYC313" s="22"/>
      <c r="PYD313" s="22"/>
      <c r="PYE313" s="22"/>
      <c r="PYF313" s="22"/>
      <c r="PYG313" s="22"/>
      <c r="PYH313" s="22"/>
      <c r="PYI313" s="22"/>
      <c r="PYJ313" s="22"/>
      <c r="PYK313" s="22"/>
      <c r="PYL313" s="22"/>
      <c r="PYM313" s="22"/>
      <c r="PYN313" s="22"/>
      <c r="PYO313" s="22"/>
      <c r="PYP313" s="22"/>
      <c r="PYQ313" s="22"/>
      <c r="PYR313" s="22"/>
      <c r="PYS313" s="22"/>
      <c r="PYT313" s="22"/>
      <c r="PYU313" s="22"/>
      <c r="PYV313" s="22"/>
      <c r="PYW313" s="22"/>
      <c r="PYX313" s="22"/>
      <c r="PYY313" s="22"/>
      <c r="PYZ313" s="22"/>
      <c r="PZA313" s="22"/>
      <c r="PZB313" s="22"/>
      <c r="PZC313" s="22"/>
      <c r="PZD313" s="22"/>
      <c r="PZE313" s="22"/>
      <c r="PZF313" s="22"/>
      <c r="PZG313" s="22"/>
      <c r="PZH313" s="22"/>
      <c r="PZI313" s="22"/>
      <c r="PZJ313" s="22"/>
      <c r="PZK313" s="22"/>
      <c r="PZL313" s="22"/>
      <c r="PZM313" s="22"/>
      <c r="PZN313" s="22"/>
      <c r="PZO313" s="22"/>
      <c r="PZP313" s="22"/>
      <c r="PZQ313" s="22"/>
      <c r="PZR313" s="22"/>
      <c r="PZS313" s="22"/>
      <c r="PZT313" s="22"/>
      <c r="PZU313" s="22"/>
      <c r="PZV313" s="22"/>
      <c r="PZW313" s="22"/>
      <c r="PZX313" s="22"/>
      <c r="PZY313" s="22"/>
      <c r="PZZ313" s="22"/>
      <c r="QAA313" s="22"/>
      <c r="QAB313" s="22"/>
      <c r="QAC313" s="22"/>
      <c r="QAD313" s="22"/>
      <c r="QAE313" s="22"/>
      <c r="QAF313" s="22"/>
      <c r="QAG313" s="22"/>
      <c r="QAH313" s="22"/>
      <c r="QAI313" s="22"/>
      <c r="QAJ313" s="22"/>
      <c r="QAK313" s="22"/>
      <c r="QAL313" s="22"/>
      <c r="QAM313" s="22"/>
      <c r="QAN313" s="22"/>
      <c r="QAO313" s="22"/>
      <c r="QAP313" s="22"/>
      <c r="QAQ313" s="22"/>
      <c r="QAR313" s="22"/>
      <c r="QAS313" s="22"/>
      <c r="QAT313" s="22"/>
      <c r="QAU313" s="22"/>
      <c r="QAV313" s="22"/>
      <c r="QAW313" s="22"/>
      <c r="QAX313" s="22"/>
      <c r="QAY313" s="22"/>
      <c r="QAZ313" s="22"/>
      <c r="QBA313" s="22"/>
      <c r="QBB313" s="22"/>
      <c r="QBC313" s="22"/>
      <c r="QBD313" s="22"/>
      <c r="QBE313" s="22"/>
      <c r="QBF313" s="22"/>
      <c r="QBG313" s="22"/>
      <c r="QBH313" s="22"/>
      <c r="QBI313" s="22"/>
      <c r="QBJ313" s="22"/>
      <c r="QBK313" s="22"/>
      <c r="QBL313" s="22"/>
      <c r="QBM313" s="22"/>
      <c r="QBN313" s="22"/>
      <c r="QBO313" s="22"/>
      <c r="QBP313" s="22"/>
      <c r="QBQ313" s="22"/>
      <c r="QBR313" s="22"/>
      <c r="QBS313" s="22"/>
      <c r="QBT313" s="22"/>
      <c r="QBU313" s="22"/>
      <c r="QBV313" s="22"/>
      <c r="QBW313" s="22"/>
      <c r="QBX313" s="22"/>
      <c r="QBY313" s="22"/>
      <c r="QBZ313" s="22"/>
      <c r="QCA313" s="22"/>
      <c r="QCB313" s="22"/>
      <c r="QCC313" s="22"/>
      <c r="QCD313" s="22"/>
      <c r="QCE313" s="22"/>
      <c r="QCF313" s="22"/>
      <c r="QCG313" s="22"/>
      <c r="QCH313" s="22"/>
      <c r="QCI313" s="22"/>
      <c r="QCJ313" s="22"/>
      <c r="QCK313" s="22"/>
      <c r="QCL313" s="22"/>
      <c r="QCM313" s="22"/>
      <c r="QCN313" s="22"/>
      <c r="QCO313" s="22"/>
      <c r="QCP313" s="22"/>
      <c r="QCQ313" s="22"/>
      <c r="QCR313" s="22"/>
      <c r="QCS313" s="22"/>
      <c r="QCT313" s="22"/>
      <c r="QCU313" s="22"/>
      <c r="QCV313" s="22"/>
      <c r="QCW313" s="22"/>
      <c r="QCX313" s="22"/>
      <c r="QCY313" s="22"/>
      <c r="QCZ313" s="22"/>
      <c r="QDA313" s="22"/>
      <c r="QDB313" s="22"/>
      <c r="QDC313" s="22"/>
      <c r="QDD313" s="22"/>
      <c r="QDE313" s="22"/>
      <c r="QDF313" s="22"/>
      <c r="QDG313" s="22"/>
      <c r="QDH313" s="22"/>
      <c r="QDI313" s="22"/>
      <c r="QDJ313" s="22"/>
      <c r="QDK313" s="22"/>
      <c r="QDL313" s="22"/>
      <c r="QDM313" s="22"/>
      <c r="QDN313" s="22"/>
      <c r="QDO313" s="22"/>
      <c r="QDP313" s="22"/>
      <c r="QDQ313" s="22"/>
      <c r="QDR313" s="22"/>
      <c r="QDS313" s="22"/>
      <c r="QDT313" s="22"/>
      <c r="QDU313" s="22"/>
      <c r="QDV313" s="22"/>
      <c r="QDW313" s="22"/>
      <c r="QDX313" s="22"/>
      <c r="QDY313" s="22"/>
      <c r="QDZ313" s="22"/>
      <c r="QEA313" s="22"/>
      <c r="QEB313" s="22"/>
      <c r="QEC313" s="22"/>
      <c r="QED313" s="22"/>
      <c r="QEE313" s="22"/>
      <c r="QEF313" s="22"/>
      <c r="QEG313" s="22"/>
      <c r="QEH313" s="22"/>
      <c r="QEI313" s="22"/>
      <c r="QEJ313" s="22"/>
      <c r="QEK313" s="22"/>
      <c r="QEL313" s="22"/>
      <c r="QEM313" s="22"/>
      <c r="QEN313" s="22"/>
      <c r="QEO313" s="22"/>
      <c r="QEP313" s="22"/>
      <c r="QEQ313" s="22"/>
      <c r="QER313" s="22"/>
      <c r="QES313" s="22"/>
      <c r="QET313" s="22"/>
      <c r="QEU313" s="22"/>
      <c r="QEV313" s="22"/>
      <c r="QEW313" s="22"/>
      <c r="QEX313" s="22"/>
      <c r="QEY313" s="22"/>
      <c r="QEZ313" s="22"/>
      <c r="QFA313" s="22"/>
      <c r="QFB313" s="22"/>
      <c r="QFC313" s="22"/>
      <c r="QFD313" s="22"/>
      <c r="QFE313" s="22"/>
      <c r="QFF313" s="22"/>
      <c r="QFG313" s="22"/>
      <c r="QFH313" s="22"/>
      <c r="QFI313" s="22"/>
      <c r="QFJ313" s="22"/>
      <c r="QFK313" s="22"/>
      <c r="QFL313" s="22"/>
      <c r="QFM313" s="22"/>
      <c r="QFN313" s="22"/>
      <c r="QFO313" s="22"/>
      <c r="QFP313" s="22"/>
      <c r="QFQ313" s="22"/>
      <c r="QFR313" s="22"/>
      <c r="QFS313" s="22"/>
      <c r="QFT313" s="22"/>
      <c r="QFU313" s="22"/>
      <c r="QFV313" s="22"/>
      <c r="QFW313" s="22"/>
      <c r="QFX313" s="22"/>
      <c r="QFY313" s="22"/>
      <c r="QFZ313" s="22"/>
      <c r="QGA313" s="22"/>
      <c r="QGB313" s="22"/>
      <c r="QGC313" s="22"/>
      <c r="QGD313" s="22"/>
      <c r="QGE313" s="22"/>
      <c r="QGF313" s="22"/>
      <c r="QGG313" s="22"/>
      <c r="QGH313" s="22"/>
      <c r="QGI313" s="22"/>
      <c r="QGJ313" s="22"/>
      <c r="QGK313" s="22"/>
      <c r="QGL313" s="22"/>
      <c r="QGM313" s="22"/>
      <c r="QGN313" s="22"/>
      <c r="QGO313" s="22"/>
      <c r="QGP313" s="22"/>
      <c r="QGQ313" s="22"/>
      <c r="QGR313" s="22"/>
      <c r="QGS313" s="22"/>
      <c r="QGT313" s="22"/>
      <c r="QGU313" s="22"/>
      <c r="QGV313" s="22"/>
      <c r="QGW313" s="22"/>
      <c r="QGX313" s="22"/>
      <c r="QGY313" s="22"/>
      <c r="QGZ313" s="22"/>
      <c r="QHA313" s="22"/>
      <c r="QHB313" s="22"/>
      <c r="QHC313" s="22"/>
      <c r="QHD313" s="22"/>
      <c r="QHE313" s="22"/>
      <c r="QHF313" s="22"/>
      <c r="QHG313" s="22"/>
      <c r="QHH313" s="22"/>
      <c r="QHI313" s="22"/>
      <c r="QHJ313" s="22"/>
      <c r="QHK313" s="22"/>
      <c r="QHL313" s="22"/>
      <c r="QHM313" s="22"/>
      <c r="QHN313" s="22"/>
      <c r="QHO313" s="22"/>
      <c r="QHP313" s="22"/>
      <c r="QHQ313" s="22"/>
      <c r="QHR313" s="22"/>
      <c r="QHS313" s="22"/>
      <c r="QHT313" s="22"/>
      <c r="QHU313" s="22"/>
      <c r="QHV313" s="22"/>
      <c r="QHW313" s="22"/>
      <c r="QHX313" s="22"/>
      <c r="QHY313" s="22"/>
      <c r="QHZ313" s="22"/>
      <c r="QIA313" s="22"/>
      <c r="QIB313" s="22"/>
      <c r="QIC313" s="22"/>
      <c r="QID313" s="22"/>
      <c r="QIE313" s="22"/>
      <c r="QIF313" s="22"/>
      <c r="QIG313" s="22"/>
      <c r="QIH313" s="22"/>
      <c r="QII313" s="22"/>
      <c r="QIJ313" s="22"/>
      <c r="QIK313" s="22"/>
      <c r="QIL313" s="22"/>
      <c r="QIM313" s="22"/>
      <c r="QIN313" s="22"/>
      <c r="QIO313" s="22"/>
      <c r="QIP313" s="22"/>
      <c r="QIQ313" s="22"/>
      <c r="QIR313" s="22"/>
      <c r="QIS313" s="22"/>
      <c r="QIT313" s="22"/>
      <c r="QIU313" s="22"/>
      <c r="QIV313" s="22"/>
      <c r="QIW313" s="22"/>
      <c r="QIX313" s="22"/>
      <c r="QIY313" s="22"/>
      <c r="QIZ313" s="22"/>
      <c r="QJA313" s="22"/>
      <c r="QJB313" s="22"/>
      <c r="QJC313" s="22"/>
      <c r="QJD313" s="22"/>
      <c r="QJE313" s="22"/>
      <c r="QJF313" s="22"/>
      <c r="QJG313" s="22"/>
      <c r="QJH313" s="22"/>
      <c r="QJI313" s="22"/>
      <c r="QJJ313" s="22"/>
      <c r="QJK313" s="22"/>
      <c r="QJL313" s="22"/>
      <c r="QJM313" s="22"/>
      <c r="QJN313" s="22"/>
      <c r="QJO313" s="22"/>
      <c r="QJP313" s="22"/>
      <c r="QJQ313" s="22"/>
      <c r="QJR313" s="22"/>
      <c r="QJS313" s="22"/>
      <c r="QJT313" s="22"/>
      <c r="QJU313" s="22"/>
      <c r="QJV313" s="22"/>
      <c r="QJW313" s="22"/>
      <c r="QJX313" s="22"/>
      <c r="QJY313" s="22"/>
      <c r="QJZ313" s="22"/>
      <c r="QKA313" s="22"/>
      <c r="QKB313" s="22"/>
      <c r="QKC313" s="22"/>
      <c r="QKD313" s="22"/>
      <c r="QKE313" s="22"/>
      <c r="QKF313" s="22"/>
      <c r="QKG313" s="22"/>
      <c r="QKH313" s="22"/>
      <c r="QKI313" s="22"/>
      <c r="QKJ313" s="22"/>
      <c r="QKK313" s="22"/>
      <c r="QKL313" s="22"/>
      <c r="QKM313" s="22"/>
      <c r="QKN313" s="22"/>
      <c r="QKO313" s="22"/>
      <c r="QKP313" s="22"/>
      <c r="QKQ313" s="22"/>
      <c r="QKR313" s="22"/>
      <c r="QKS313" s="22"/>
      <c r="QKT313" s="22"/>
      <c r="QKU313" s="22"/>
      <c r="QKV313" s="22"/>
      <c r="QKW313" s="22"/>
      <c r="QKX313" s="22"/>
      <c r="QKY313" s="22"/>
      <c r="QKZ313" s="22"/>
      <c r="QLA313" s="22"/>
      <c r="QLB313" s="22"/>
      <c r="QLC313" s="22"/>
      <c r="QLD313" s="22"/>
      <c r="QLE313" s="22"/>
      <c r="QLF313" s="22"/>
      <c r="QLG313" s="22"/>
      <c r="QLH313" s="22"/>
      <c r="QLI313" s="22"/>
      <c r="QLJ313" s="22"/>
      <c r="QLK313" s="22"/>
      <c r="QLL313" s="22"/>
      <c r="QLM313" s="22"/>
      <c r="QLN313" s="22"/>
      <c r="QLO313" s="22"/>
      <c r="QLP313" s="22"/>
      <c r="QLQ313" s="22"/>
      <c r="QLR313" s="22"/>
      <c r="QLS313" s="22"/>
      <c r="QLT313" s="22"/>
      <c r="QLU313" s="22"/>
      <c r="QLV313" s="22"/>
      <c r="QLW313" s="22"/>
      <c r="QLX313" s="22"/>
      <c r="QLY313" s="22"/>
      <c r="QLZ313" s="22"/>
      <c r="QMA313" s="22"/>
      <c r="QMB313" s="22"/>
      <c r="QMC313" s="22"/>
      <c r="QMD313" s="22"/>
      <c r="QME313" s="22"/>
      <c r="QMF313" s="22"/>
      <c r="QMG313" s="22"/>
      <c r="QMH313" s="22"/>
      <c r="QMI313" s="22"/>
      <c r="QMJ313" s="22"/>
      <c r="QMK313" s="22"/>
      <c r="QML313" s="22"/>
      <c r="QMM313" s="22"/>
      <c r="QMN313" s="22"/>
      <c r="QMO313" s="22"/>
      <c r="QMP313" s="22"/>
      <c r="QMQ313" s="22"/>
      <c r="QMR313" s="22"/>
      <c r="QMS313" s="22"/>
      <c r="QMT313" s="22"/>
      <c r="QMU313" s="22"/>
      <c r="QMV313" s="22"/>
      <c r="QMW313" s="22"/>
      <c r="QMX313" s="22"/>
      <c r="QMY313" s="22"/>
      <c r="QMZ313" s="22"/>
      <c r="QNA313" s="22"/>
      <c r="QNB313" s="22"/>
      <c r="QNC313" s="22"/>
      <c r="QND313" s="22"/>
      <c r="QNE313" s="22"/>
      <c r="QNF313" s="22"/>
      <c r="QNG313" s="22"/>
      <c r="QNH313" s="22"/>
      <c r="QNI313" s="22"/>
      <c r="QNJ313" s="22"/>
      <c r="QNK313" s="22"/>
      <c r="QNL313" s="22"/>
      <c r="QNM313" s="22"/>
      <c r="QNN313" s="22"/>
      <c r="QNO313" s="22"/>
      <c r="QNP313" s="22"/>
      <c r="QNQ313" s="22"/>
      <c r="QNR313" s="22"/>
      <c r="QNS313" s="22"/>
      <c r="QNT313" s="22"/>
      <c r="QNU313" s="22"/>
      <c r="QNV313" s="22"/>
      <c r="QNW313" s="22"/>
      <c r="QNX313" s="22"/>
      <c r="QNY313" s="22"/>
      <c r="QNZ313" s="22"/>
      <c r="QOA313" s="22"/>
      <c r="QOB313" s="22"/>
      <c r="QOC313" s="22"/>
      <c r="QOD313" s="22"/>
      <c r="QOE313" s="22"/>
      <c r="QOF313" s="22"/>
      <c r="QOG313" s="22"/>
      <c r="QOH313" s="22"/>
      <c r="QOI313" s="22"/>
      <c r="QOJ313" s="22"/>
      <c r="QOK313" s="22"/>
      <c r="QOL313" s="22"/>
      <c r="QOM313" s="22"/>
      <c r="QON313" s="22"/>
      <c r="QOO313" s="22"/>
      <c r="QOP313" s="22"/>
      <c r="QOQ313" s="22"/>
      <c r="QOR313" s="22"/>
      <c r="QOS313" s="22"/>
      <c r="QOT313" s="22"/>
      <c r="QOU313" s="22"/>
      <c r="QOV313" s="22"/>
      <c r="QOW313" s="22"/>
      <c r="QOX313" s="22"/>
      <c r="QOY313" s="22"/>
      <c r="QOZ313" s="22"/>
      <c r="QPA313" s="22"/>
      <c r="QPB313" s="22"/>
      <c r="QPC313" s="22"/>
      <c r="QPD313" s="22"/>
      <c r="QPE313" s="22"/>
      <c r="QPF313" s="22"/>
      <c r="QPG313" s="22"/>
      <c r="QPH313" s="22"/>
      <c r="QPI313" s="22"/>
      <c r="QPJ313" s="22"/>
      <c r="QPK313" s="22"/>
      <c r="QPL313" s="22"/>
      <c r="QPM313" s="22"/>
      <c r="QPN313" s="22"/>
      <c r="QPO313" s="22"/>
      <c r="QPP313" s="22"/>
      <c r="QPQ313" s="22"/>
      <c r="QPR313" s="22"/>
      <c r="QPS313" s="22"/>
      <c r="QPT313" s="22"/>
      <c r="QPU313" s="22"/>
      <c r="QPV313" s="22"/>
      <c r="QPW313" s="22"/>
      <c r="QPX313" s="22"/>
      <c r="QPY313" s="22"/>
      <c r="QPZ313" s="22"/>
      <c r="QQA313" s="22"/>
      <c r="QQB313" s="22"/>
      <c r="QQC313" s="22"/>
      <c r="QQD313" s="22"/>
      <c r="QQE313" s="22"/>
      <c r="QQF313" s="22"/>
      <c r="QQG313" s="22"/>
      <c r="QQH313" s="22"/>
      <c r="QQI313" s="22"/>
      <c r="QQJ313" s="22"/>
      <c r="QQK313" s="22"/>
      <c r="QQL313" s="22"/>
      <c r="QQM313" s="22"/>
      <c r="QQN313" s="22"/>
      <c r="QQO313" s="22"/>
      <c r="QQP313" s="22"/>
      <c r="QQQ313" s="22"/>
      <c r="QQR313" s="22"/>
      <c r="QQS313" s="22"/>
      <c r="QQT313" s="22"/>
      <c r="QQU313" s="22"/>
      <c r="QQV313" s="22"/>
      <c r="QQW313" s="22"/>
      <c r="QQX313" s="22"/>
      <c r="QQY313" s="22"/>
      <c r="QQZ313" s="22"/>
      <c r="QRA313" s="22"/>
      <c r="QRB313" s="22"/>
      <c r="QRC313" s="22"/>
      <c r="QRD313" s="22"/>
      <c r="QRE313" s="22"/>
      <c r="QRF313" s="22"/>
      <c r="QRG313" s="22"/>
      <c r="QRH313" s="22"/>
      <c r="QRI313" s="22"/>
      <c r="QRJ313" s="22"/>
      <c r="QRK313" s="22"/>
      <c r="QRL313" s="22"/>
      <c r="QRM313" s="22"/>
      <c r="QRN313" s="22"/>
      <c r="QRO313" s="22"/>
      <c r="QRP313" s="22"/>
      <c r="QRQ313" s="22"/>
      <c r="QRR313" s="22"/>
      <c r="QRS313" s="22"/>
      <c r="QRT313" s="22"/>
      <c r="QRU313" s="22"/>
      <c r="QRV313" s="22"/>
      <c r="QRW313" s="22"/>
      <c r="QRX313" s="22"/>
      <c r="QRY313" s="22"/>
      <c r="QRZ313" s="22"/>
      <c r="QSA313" s="22"/>
      <c r="QSB313" s="22"/>
      <c r="QSC313" s="22"/>
      <c r="QSD313" s="22"/>
      <c r="QSE313" s="22"/>
      <c r="QSF313" s="22"/>
      <c r="QSG313" s="22"/>
      <c r="QSH313" s="22"/>
      <c r="QSI313" s="22"/>
      <c r="QSJ313" s="22"/>
      <c r="QSK313" s="22"/>
      <c r="QSL313" s="22"/>
      <c r="QSM313" s="22"/>
      <c r="QSN313" s="22"/>
      <c r="QSO313" s="22"/>
      <c r="QSP313" s="22"/>
      <c r="QSQ313" s="22"/>
      <c r="QSR313" s="22"/>
      <c r="QSS313" s="22"/>
      <c r="QST313" s="22"/>
      <c r="QSU313" s="22"/>
      <c r="QSV313" s="22"/>
      <c r="QSW313" s="22"/>
      <c r="QSX313" s="22"/>
      <c r="QSY313" s="22"/>
      <c r="QSZ313" s="22"/>
      <c r="QTA313" s="22"/>
      <c r="QTB313" s="22"/>
      <c r="QTC313" s="22"/>
      <c r="QTD313" s="22"/>
      <c r="QTE313" s="22"/>
      <c r="QTF313" s="22"/>
      <c r="QTG313" s="22"/>
      <c r="QTH313" s="22"/>
      <c r="QTI313" s="22"/>
      <c r="QTJ313" s="22"/>
      <c r="QTK313" s="22"/>
      <c r="QTL313" s="22"/>
      <c r="QTM313" s="22"/>
      <c r="QTN313" s="22"/>
      <c r="QTO313" s="22"/>
      <c r="QTP313" s="22"/>
      <c r="QTQ313" s="22"/>
      <c r="QTR313" s="22"/>
      <c r="QTS313" s="22"/>
      <c r="QTT313" s="22"/>
      <c r="QTU313" s="22"/>
      <c r="QTV313" s="22"/>
      <c r="QTW313" s="22"/>
      <c r="QTX313" s="22"/>
      <c r="QTY313" s="22"/>
      <c r="QTZ313" s="22"/>
      <c r="QUA313" s="22"/>
      <c r="QUB313" s="22"/>
      <c r="QUC313" s="22"/>
      <c r="QUD313" s="22"/>
      <c r="QUE313" s="22"/>
      <c r="QUF313" s="22"/>
      <c r="QUG313" s="22"/>
      <c r="QUH313" s="22"/>
      <c r="QUI313" s="22"/>
      <c r="QUJ313" s="22"/>
      <c r="QUK313" s="22"/>
      <c r="QUL313" s="22"/>
      <c r="QUM313" s="22"/>
      <c r="QUN313" s="22"/>
      <c r="QUO313" s="22"/>
      <c r="QUP313" s="22"/>
      <c r="QUQ313" s="22"/>
      <c r="QUR313" s="22"/>
      <c r="QUS313" s="22"/>
      <c r="QUT313" s="22"/>
      <c r="QUU313" s="22"/>
      <c r="QUV313" s="22"/>
      <c r="QUW313" s="22"/>
      <c r="QUX313" s="22"/>
      <c r="QUY313" s="22"/>
      <c r="QUZ313" s="22"/>
      <c r="QVA313" s="22"/>
      <c r="QVB313" s="22"/>
      <c r="QVC313" s="22"/>
      <c r="QVD313" s="22"/>
      <c r="QVE313" s="22"/>
      <c r="QVF313" s="22"/>
      <c r="QVG313" s="22"/>
      <c r="QVH313" s="22"/>
      <c r="QVI313" s="22"/>
      <c r="QVJ313" s="22"/>
      <c r="QVK313" s="22"/>
      <c r="QVL313" s="22"/>
      <c r="QVM313" s="22"/>
      <c r="QVN313" s="22"/>
      <c r="QVO313" s="22"/>
      <c r="QVP313" s="22"/>
      <c r="QVQ313" s="22"/>
      <c r="QVR313" s="22"/>
      <c r="QVS313" s="22"/>
      <c r="QVT313" s="22"/>
      <c r="QVU313" s="22"/>
      <c r="QVV313" s="22"/>
      <c r="QVW313" s="22"/>
      <c r="QVX313" s="22"/>
      <c r="QVY313" s="22"/>
      <c r="QVZ313" s="22"/>
      <c r="QWA313" s="22"/>
      <c r="QWB313" s="22"/>
      <c r="QWC313" s="22"/>
      <c r="QWD313" s="22"/>
      <c r="QWE313" s="22"/>
      <c r="QWF313" s="22"/>
      <c r="QWG313" s="22"/>
      <c r="QWH313" s="22"/>
      <c r="QWI313" s="22"/>
      <c r="QWJ313" s="22"/>
      <c r="QWK313" s="22"/>
      <c r="QWL313" s="22"/>
      <c r="QWM313" s="22"/>
      <c r="QWN313" s="22"/>
      <c r="QWO313" s="22"/>
      <c r="QWP313" s="22"/>
      <c r="QWQ313" s="22"/>
      <c r="QWR313" s="22"/>
      <c r="QWS313" s="22"/>
      <c r="QWT313" s="22"/>
      <c r="QWU313" s="22"/>
      <c r="QWV313" s="22"/>
      <c r="QWW313" s="22"/>
      <c r="QWX313" s="22"/>
      <c r="QWY313" s="22"/>
      <c r="QWZ313" s="22"/>
      <c r="QXA313" s="22"/>
      <c r="QXB313" s="22"/>
      <c r="QXC313" s="22"/>
      <c r="QXD313" s="22"/>
      <c r="QXE313" s="22"/>
      <c r="QXF313" s="22"/>
      <c r="QXG313" s="22"/>
      <c r="QXH313" s="22"/>
      <c r="QXI313" s="22"/>
      <c r="QXJ313" s="22"/>
      <c r="QXK313" s="22"/>
      <c r="QXL313" s="22"/>
      <c r="QXM313" s="22"/>
      <c r="QXN313" s="22"/>
      <c r="QXO313" s="22"/>
      <c r="QXP313" s="22"/>
      <c r="QXQ313" s="22"/>
      <c r="QXR313" s="22"/>
      <c r="QXS313" s="22"/>
      <c r="QXT313" s="22"/>
      <c r="QXU313" s="22"/>
      <c r="QXV313" s="22"/>
      <c r="QXW313" s="22"/>
      <c r="QXX313" s="22"/>
      <c r="QXY313" s="22"/>
      <c r="QXZ313" s="22"/>
      <c r="QYA313" s="22"/>
      <c r="QYB313" s="22"/>
      <c r="QYC313" s="22"/>
      <c r="QYD313" s="22"/>
      <c r="QYE313" s="22"/>
      <c r="QYF313" s="22"/>
      <c r="QYG313" s="22"/>
      <c r="QYH313" s="22"/>
      <c r="QYI313" s="22"/>
      <c r="QYJ313" s="22"/>
      <c r="QYK313" s="22"/>
      <c r="QYL313" s="22"/>
      <c r="QYM313" s="22"/>
      <c r="QYN313" s="22"/>
      <c r="QYO313" s="22"/>
      <c r="QYP313" s="22"/>
      <c r="QYQ313" s="22"/>
      <c r="QYR313" s="22"/>
      <c r="QYS313" s="22"/>
      <c r="QYT313" s="22"/>
      <c r="QYU313" s="22"/>
      <c r="QYV313" s="22"/>
      <c r="QYW313" s="22"/>
      <c r="QYX313" s="22"/>
      <c r="QYY313" s="22"/>
      <c r="QYZ313" s="22"/>
      <c r="QZA313" s="22"/>
      <c r="QZB313" s="22"/>
      <c r="QZC313" s="22"/>
      <c r="QZD313" s="22"/>
      <c r="QZE313" s="22"/>
      <c r="QZF313" s="22"/>
      <c r="QZG313" s="22"/>
      <c r="QZH313" s="22"/>
      <c r="QZI313" s="22"/>
      <c r="QZJ313" s="22"/>
      <c r="QZK313" s="22"/>
      <c r="QZL313" s="22"/>
      <c r="QZM313" s="22"/>
      <c r="QZN313" s="22"/>
      <c r="QZO313" s="22"/>
      <c r="QZP313" s="22"/>
      <c r="QZQ313" s="22"/>
      <c r="QZR313" s="22"/>
      <c r="QZS313" s="22"/>
      <c r="QZT313" s="22"/>
      <c r="QZU313" s="22"/>
      <c r="QZV313" s="22"/>
      <c r="QZW313" s="22"/>
      <c r="QZX313" s="22"/>
      <c r="QZY313" s="22"/>
      <c r="QZZ313" s="22"/>
      <c r="RAA313" s="22"/>
      <c r="RAB313" s="22"/>
      <c r="RAC313" s="22"/>
      <c r="RAD313" s="22"/>
      <c r="RAE313" s="22"/>
      <c r="RAF313" s="22"/>
      <c r="RAG313" s="22"/>
      <c r="RAH313" s="22"/>
      <c r="RAI313" s="22"/>
      <c r="RAJ313" s="22"/>
      <c r="RAK313" s="22"/>
      <c r="RAL313" s="22"/>
      <c r="RAM313" s="22"/>
      <c r="RAN313" s="22"/>
      <c r="RAO313" s="22"/>
      <c r="RAP313" s="22"/>
      <c r="RAQ313" s="22"/>
      <c r="RAR313" s="22"/>
      <c r="RAS313" s="22"/>
      <c r="RAT313" s="22"/>
      <c r="RAU313" s="22"/>
      <c r="RAV313" s="22"/>
      <c r="RAW313" s="22"/>
      <c r="RAX313" s="22"/>
      <c r="RAY313" s="22"/>
      <c r="RAZ313" s="22"/>
      <c r="RBA313" s="22"/>
      <c r="RBB313" s="22"/>
      <c r="RBC313" s="22"/>
      <c r="RBD313" s="22"/>
      <c r="RBE313" s="22"/>
      <c r="RBF313" s="22"/>
      <c r="RBG313" s="22"/>
      <c r="RBH313" s="22"/>
      <c r="RBI313" s="22"/>
      <c r="RBJ313" s="22"/>
      <c r="RBK313" s="22"/>
      <c r="RBL313" s="22"/>
      <c r="RBM313" s="22"/>
      <c r="RBN313" s="22"/>
      <c r="RBO313" s="22"/>
      <c r="RBP313" s="22"/>
      <c r="RBQ313" s="22"/>
      <c r="RBR313" s="22"/>
      <c r="RBS313" s="22"/>
      <c r="RBT313" s="22"/>
      <c r="RBU313" s="22"/>
      <c r="RBV313" s="22"/>
      <c r="RBW313" s="22"/>
      <c r="RBX313" s="22"/>
      <c r="RBY313" s="22"/>
      <c r="RBZ313" s="22"/>
      <c r="RCA313" s="22"/>
      <c r="RCB313" s="22"/>
      <c r="RCC313" s="22"/>
      <c r="RCD313" s="22"/>
      <c r="RCE313" s="22"/>
      <c r="RCF313" s="22"/>
      <c r="RCG313" s="22"/>
      <c r="RCH313" s="22"/>
      <c r="RCI313" s="22"/>
      <c r="RCJ313" s="22"/>
      <c r="RCK313" s="22"/>
      <c r="RCL313" s="22"/>
      <c r="RCM313" s="22"/>
      <c r="RCN313" s="22"/>
      <c r="RCO313" s="22"/>
      <c r="RCP313" s="22"/>
      <c r="RCQ313" s="22"/>
      <c r="RCR313" s="22"/>
      <c r="RCS313" s="22"/>
      <c r="RCT313" s="22"/>
      <c r="RCU313" s="22"/>
      <c r="RCV313" s="22"/>
      <c r="RCW313" s="22"/>
      <c r="RCX313" s="22"/>
      <c r="RCY313" s="22"/>
      <c r="RCZ313" s="22"/>
      <c r="RDA313" s="22"/>
      <c r="RDB313" s="22"/>
      <c r="RDC313" s="22"/>
      <c r="RDD313" s="22"/>
      <c r="RDE313" s="22"/>
      <c r="RDF313" s="22"/>
      <c r="RDG313" s="22"/>
      <c r="RDH313" s="22"/>
      <c r="RDI313" s="22"/>
      <c r="RDJ313" s="22"/>
      <c r="RDK313" s="22"/>
      <c r="RDL313" s="22"/>
      <c r="RDM313" s="22"/>
      <c r="RDN313" s="22"/>
      <c r="RDO313" s="22"/>
      <c r="RDP313" s="22"/>
      <c r="RDQ313" s="22"/>
      <c r="RDR313" s="22"/>
      <c r="RDS313" s="22"/>
      <c r="RDT313" s="22"/>
      <c r="RDU313" s="22"/>
      <c r="RDV313" s="22"/>
      <c r="RDW313" s="22"/>
      <c r="RDX313" s="22"/>
      <c r="RDY313" s="22"/>
      <c r="RDZ313" s="22"/>
      <c r="REA313" s="22"/>
      <c r="REB313" s="22"/>
      <c r="REC313" s="22"/>
      <c r="RED313" s="22"/>
      <c r="REE313" s="22"/>
      <c r="REF313" s="22"/>
      <c r="REG313" s="22"/>
      <c r="REH313" s="22"/>
      <c r="REI313" s="22"/>
      <c r="REJ313" s="22"/>
      <c r="REK313" s="22"/>
      <c r="REL313" s="22"/>
      <c r="REM313" s="22"/>
      <c r="REN313" s="22"/>
      <c r="REO313" s="22"/>
      <c r="REP313" s="22"/>
      <c r="REQ313" s="22"/>
      <c r="RER313" s="22"/>
      <c r="RES313" s="22"/>
      <c r="RET313" s="22"/>
      <c r="REU313" s="22"/>
      <c r="REV313" s="22"/>
      <c r="REW313" s="22"/>
      <c r="REX313" s="22"/>
      <c r="REY313" s="22"/>
      <c r="REZ313" s="22"/>
      <c r="RFA313" s="22"/>
      <c r="RFB313" s="22"/>
      <c r="RFC313" s="22"/>
      <c r="RFD313" s="22"/>
      <c r="RFE313" s="22"/>
      <c r="RFF313" s="22"/>
      <c r="RFG313" s="22"/>
      <c r="RFH313" s="22"/>
      <c r="RFI313" s="22"/>
      <c r="RFJ313" s="22"/>
      <c r="RFK313" s="22"/>
      <c r="RFL313" s="22"/>
      <c r="RFM313" s="22"/>
      <c r="RFN313" s="22"/>
      <c r="RFO313" s="22"/>
      <c r="RFP313" s="22"/>
      <c r="RFQ313" s="22"/>
      <c r="RFR313" s="22"/>
      <c r="RFS313" s="22"/>
      <c r="RFT313" s="22"/>
      <c r="RFU313" s="22"/>
      <c r="RFV313" s="22"/>
      <c r="RFW313" s="22"/>
      <c r="RFX313" s="22"/>
      <c r="RFY313" s="22"/>
      <c r="RFZ313" s="22"/>
      <c r="RGA313" s="22"/>
      <c r="RGB313" s="22"/>
      <c r="RGC313" s="22"/>
      <c r="RGD313" s="22"/>
      <c r="RGE313" s="22"/>
      <c r="RGF313" s="22"/>
      <c r="RGG313" s="22"/>
      <c r="RGH313" s="22"/>
      <c r="RGI313" s="22"/>
      <c r="RGJ313" s="22"/>
      <c r="RGK313" s="22"/>
      <c r="RGL313" s="22"/>
      <c r="RGM313" s="22"/>
      <c r="RGN313" s="22"/>
      <c r="RGO313" s="22"/>
      <c r="RGP313" s="22"/>
      <c r="RGQ313" s="22"/>
      <c r="RGR313" s="22"/>
      <c r="RGS313" s="22"/>
      <c r="RGT313" s="22"/>
      <c r="RGU313" s="22"/>
      <c r="RGV313" s="22"/>
      <c r="RGW313" s="22"/>
      <c r="RGX313" s="22"/>
      <c r="RGY313" s="22"/>
      <c r="RGZ313" s="22"/>
      <c r="RHA313" s="22"/>
      <c r="RHB313" s="22"/>
      <c r="RHC313" s="22"/>
      <c r="RHD313" s="22"/>
      <c r="RHE313" s="22"/>
      <c r="RHF313" s="22"/>
      <c r="RHG313" s="22"/>
      <c r="RHH313" s="22"/>
      <c r="RHI313" s="22"/>
      <c r="RHJ313" s="22"/>
      <c r="RHK313" s="22"/>
      <c r="RHL313" s="22"/>
      <c r="RHM313" s="22"/>
      <c r="RHN313" s="22"/>
      <c r="RHO313" s="22"/>
      <c r="RHP313" s="22"/>
      <c r="RHQ313" s="22"/>
      <c r="RHR313" s="22"/>
      <c r="RHS313" s="22"/>
      <c r="RHT313" s="22"/>
      <c r="RHU313" s="22"/>
      <c r="RHV313" s="22"/>
      <c r="RHW313" s="22"/>
      <c r="RHX313" s="22"/>
      <c r="RHY313" s="22"/>
      <c r="RHZ313" s="22"/>
      <c r="RIA313" s="22"/>
      <c r="RIB313" s="22"/>
      <c r="RIC313" s="22"/>
      <c r="RID313" s="22"/>
      <c r="RIE313" s="22"/>
      <c r="RIF313" s="22"/>
      <c r="RIG313" s="22"/>
      <c r="RIH313" s="22"/>
      <c r="RII313" s="22"/>
      <c r="RIJ313" s="22"/>
      <c r="RIK313" s="22"/>
      <c r="RIL313" s="22"/>
      <c r="RIM313" s="22"/>
      <c r="RIN313" s="22"/>
      <c r="RIO313" s="22"/>
      <c r="RIP313" s="22"/>
      <c r="RIQ313" s="22"/>
      <c r="RIR313" s="22"/>
      <c r="RIS313" s="22"/>
      <c r="RIT313" s="22"/>
      <c r="RIU313" s="22"/>
      <c r="RIV313" s="22"/>
      <c r="RIW313" s="22"/>
      <c r="RIX313" s="22"/>
      <c r="RIY313" s="22"/>
      <c r="RIZ313" s="22"/>
      <c r="RJA313" s="22"/>
      <c r="RJB313" s="22"/>
      <c r="RJC313" s="22"/>
      <c r="RJD313" s="22"/>
      <c r="RJE313" s="22"/>
      <c r="RJF313" s="22"/>
      <c r="RJG313" s="22"/>
      <c r="RJH313" s="22"/>
      <c r="RJI313" s="22"/>
      <c r="RJJ313" s="22"/>
      <c r="RJK313" s="22"/>
      <c r="RJL313" s="22"/>
      <c r="RJM313" s="22"/>
      <c r="RJN313" s="22"/>
      <c r="RJO313" s="22"/>
      <c r="RJP313" s="22"/>
      <c r="RJQ313" s="22"/>
      <c r="RJR313" s="22"/>
      <c r="RJS313" s="22"/>
      <c r="RJT313" s="22"/>
      <c r="RJU313" s="22"/>
      <c r="RJV313" s="22"/>
      <c r="RJW313" s="22"/>
      <c r="RJX313" s="22"/>
      <c r="RJY313" s="22"/>
      <c r="RJZ313" s="22"/>
      <c r="RKA313" s="22"/>
      <c r="RKB313" s="22"/>
      <c r="RKC313" s="22"/>
      <c r="RKD313" s="22"/>
      <c r="RKE313" s="22"/>
      <c r="RKF313" s="22"/>
      <c r="RKG313" s="22"/>
      <c r="RKH313" s="22"/>
      <c r="RKI313" s="22"/>
      <c r="RKJ313" s="22"/>
      <c r="RKK313" s="22"/>
      <c r="RKL313" s="22"/>
      <c r="RKM313" s="22"/>
      <c r="RKN313" s="22"/>
      <c r="RKO313" s="22"/>
      <c r="RKP313" s="22"/>
      <c r="RKQ313" s="22"/>
      <c r="RKR313" s="22"/>
      <c r="RKS313" s="22"/>
      <c r="RKT313" s="22"/>
      <c r="RKU313" s="22"/>
      <c r="RKV313" s="22"/>
      <c r="RKW313" s="22"/>
      <c r="RKX313" s="22"/>
      <c r="RKY313" s="22"/>
      <c r="RKZ313" s="22"/>
      <c r="RLA313" s="22"/>
      <c r="RLB313" s="22"/>
      <c r="RLC313" s="22"/>
      <c r="RLD313" s="22"/>
      <c r="RLE313" s="22"/>
      <c r="RLF313" s="22"/>
      <c r="RLG313" s="22"/>
      <c r="RLH313" s="22"/>
      <c r="RLI313" s="22"/>
      <c r="RLJ313" s="22"/>
      <c r="RLK313" s="22"/>
      <c r="RLL313" s="22"/>
      <c r="RLM313" s="22"/>
      <c r="RLN313" s="22"/>
      <c r="RLO313" s="22"/>
      <c r="RLP313" s="22"/>
      <c r="RLQ313" s="22"/>
      <c r="RLR313" s="22"/>
      <c r="RLS313" s="22"/>
      <c r="RLT313" s="22"/>
      <c r="RLU313" s="22"/>
      <c r="RLV313" s="22"/>
      <c r="RLW313" s="22"/>
      <c r="RLX313" s="22"/>
      <c r="RLY313" s="22"/>
      <c r="RLZ313" s="22"/>
      <c r="RMA313" s="22"/>
      <c r="RMB313" s="22"/>
      <c r="RMC313" s="22"/>
      <c r="RMD313" s="22"/>
      <c r="RME313" s="22"/>
      <c r="RMF313" s="22"/>
      <c r="RMG313" s="22"/>
      <c r="RMH313" s="22"/>
      <c r="RMI313" s="22"/>
      <c r="RMJ313" s="22"/>
      <c r="RMK313" s="22"/>
      <c r="RML313" s="22"/>
      <c r="RMM313" s="22"/>
      <c r="RMN313" s="22"/>
      <c r="RMO313" s="22"/>
      <c r="RMP313" s="22"/>
      <c r="RMQ313" s="22"/>
      <c r="RMR313" s="22"/>
      <c r="RMS313" s="22"/>
      <c r="RMT313" s="22"/>
      <c r="RMU313" s="22"/>
      <c r="RMV313" s="22"/>
      <c r="RMW313" s="22"/>
      <c r="RMX313" s="22"/>
      <c r="RMY313" s="22"/>
      <c r="RMZ313" s="22"/>
      <c r="RNA313" s="22"/>
      <c r="RNB313" s="22"/>
      <c r="RNC313" s="22"/>
      <c r="RND313" s="22"/>
      <c r="RNE313" s="22"/>
      <c r="RNF313" s="22"/>
      <c r="RNG313" s="22"/>
      <c r="RNH313" s="22"/>
      <c r="RNI313" s="22"/>
      <c r="RNJ313" s="22"/>
      <c r="RNK313" s="22"/>
      <c r="RNL313" s="22"/>
      <c r="RNM313" s="22"/>
      <c r="RNN313" s="22"/>
      <c r="RNO313" s="22"/>
      <c r="RNP313" s="22"/>
      <c r="RNQ313" s="22"/>
      <c r="RNR313" s="22"/>
      <c r="RNS313" s="22"/>
      <c r="RNT313" s="22"/>
      <c r="RNU313" s="22"/>
      <c r="RNV313" s="22"/>
      <c r="RNW313" s="22"/>
      <c r="RNX313" s="22"/>
      <c r="RNY313" s="22"/>
      <c r="RNZ313" s="22"/>
      <c r="ROA313" s="22"/>
      <c r="ROB313" s="22"/>
      <c r="ROC313" s="22"/>
      <c r="ROD313" s="22"/>
      <c r="ROE313" s="22"/>
      <c r="ROF313" s="22"/>
      <c r="ROG313" s="22"/>
      <c r="ROH313" s="22"/>
      <c r="ROI313" s="22"/>
      <c r="ROJ313" s="22"/>
      <c r="ROK313" s="22"/>
      <c r="ROL313" s="22"/>
      <c r="ROM313" s="22"/>
      <c r="RON313" s="22"/>
      <c r="ROO313" s="22"/>
      <c r="ROP313" s="22"/>
      <c r="ROQ313" s="22"/>
      <c r="ROR313" s="22"/>
      <c r="ROS313" s="22"/>
      <c r="ROT313" s="22"/>
      <c r="ROU313" s="22"/>
      <c r="ROV313" s="22"/>
      <c r="ROW313" s="22"/>
      <c r="ROX313" s="22"/>
      <c r="ROY313" s="22"/>
      <c r="ROZ313" s="22"/>
      <c r="RPA313" s="22"/>
      <c r="RPB313" s="22"/>
      <c r="RPC313" s="22"/>
      <c r="RPD313" s="22"/>
      <c r="RPE313" s="22"/>
      <c r="RPF313" s="22"/>
      <c r="RPG313" s="22"/>
      <c r="RPH313" s="22"/>
      <c r="RPI313" s="22"/>
      <c r="RPJ313" s="22"/>
      <c r="RPK313" s="22"/>
      <c r="RPL313" s="22"/>
      <c r="RPM313" s="22"/>
      <c r="RPN313" s="22"/>
      <c r="RPO313" s="22"/>
      <c r="RPP313" s="22"/>
      <c r="RPQ313" s="22"/>
      <c r="RPR313" s="22"/>
      <c r="RPS313" s="22"/>
      <c r="RPT313" s="22"/>
      <c r="RPU313" s="22"/>
      <c r="RPV313" s="22"/>
      <c r="RPW313" s="22"/>
      <c r="RPX313" s="22"/>
      <c r="RPY313" s="22"/>
      <c r="RPZ313" s="22"/>
      <c r="RQA313" s="22"/>
      <c r="RQB313" s="22"/>
      <c r="RQC313" s="22"/>
      <c r="RQD313" s="22"/>
      <c r="RQE313" s="22"/>
      <c r="RQF313" s="22"/>
      <c r="RQG313" s="22"/>
      <c r="RQH313" s="22"/>
      <c r="RQI313" s="22"/>
      <c r="RQJ313" s="22"/>
      <c r="RQK313" s="22"/>
      <c r="RQL313" s="22"/>
      <c r="RQM313" s="22"/>
      <c r="RQN313" s="22"/>
      <c r="RQO313" s="22"/>
      <c r="RQP313" s="22"/>
      <c r="RQQ313" s="22"/>
      <c r="RQR313" s="22"/>
      <c r="RQS313" s="22"/>
      <c r="RQT313" s="22"/>
      <c r="RQU313" s="22"/>
      <c r="RQV313" s="22"/>
      <c r="RQW313" s="22"/>
      <c r="RQX313" s="22"/>
      <c r="RQY313" s="22"/>
      <c r="RQZ313" s="22"/>
      <c r="RRA313" s="22"/>
      <c r="RRB313" s="22"/>
      <c r="RRC313" s="22"/>
      <c r="RRD313" s="22"/>
      <c r="RRE313" s="22"/>
      <c r="RRF313" s="22"/>
      <c r="RRG313" s="22"/>
      <c r="RRH313" s="22"/>
      <c r="RRI313" s="22"/>
      <c r="RRJ313" s="22"/>
      <c r="RRK313" s="22"/>
      <c r="RRL313" s="22"/>
      <c r="RRM313" s="22"/>
      <c r="RRN313" s="22"/>
      <c r="RRO313" s="22"/>
      <c r="RRP313" s="22"/>
      <c r="RRQ313" s="22"/>
      <c r="RRR313" s="22"/>
      <c r="RRS313" s="22"/>
      <c r="RRT313" s="22"/>
      <c r="RRU313" s="22"/>
      <c r="RRV313" s="22"/>
      <c r="RRW313" s="22"/>
      <c r="RRX313" s="22"/>
      <c r="RRY313" s="22"/>
      <c r="RRZ313" s="22"/>
      <c r="RSA313" s="22"/>
      <c r="RSB313" s="22"/>
      <c r="RSC313" s="22"/>
      <c r="RSD313" s="22"/>
      <c r="RSE313" s="22"/>
      <c r="RSF313" s="22"/>
      <c r="RSG313" s="22"/>
      <c r="RSH313" s="22"/>
      <c r="RSI313" s="22"/>
      <c r="RSJ313" s="22"/>
      <c r="RSK313" s="22"/>
      <c r="RSL313" s="22"/>
      <c r="RSM313" s="22"/>
      <c r="RSN313" s="22"/>
      <c r="RSO313" s="22"/>
      <c r="RSP313" s="22"/>
      <c r="RSQ313" s="22"/>
      <c r="RSR313" s="22"/>
      <c r="RSS313" s="22"/>
      <c r="RST313" s="22"/>
      <c r="RSU313" s="22"/>
      <c r="RSV313" s="22"/>
      <c r="RSW313" s="22"/>
      <c r="RSX313" s="22"/>
      <c r="RSY313" s="22"/>
      <c r="RSZ313" s="22"/>
      <c r="RTA313" s="22"/>
      <c r="RTB313" s="22"/>
      <c r="RTC313" s="22"/>
      <c r="RTD313" s="22"/>
      <c r="RTE313" s="22"/>
      <c r="RTF313" s="22"/>
      <c r="RTG313" s="22"/>
      <c r="RTH313" s="22"/>
      <c r="RTI313" s="22"/>
      <c r="RTJ313" s="22"/>
      <c r="RTK313" s="22"/>
      <c r="RTL313" s="22"/>
      <c r="RTM313" s="22"/>
      <c r="RTN313" s="22"/>
      <c r="RTO313" s="22"/>
      <c r="RTP313" s="22"/>
      <c r="RTQ313" s="22"/>
      <c r="RTR313" s="22"/>
      <c r="RTS313" s="22"/>
      <c r="RTT313" s="22"/>
      <c r="RTU313" s="22"/>
      <c r="RTV313" s="22"/>
      <c r="RTW313" s="22"/>
      <c r="RTX313" s="22"/>
      <c r="RTY313" s="22"/>
      <c r="RTZ313" s="22"/>
      <c r="RUA313" s="22"/>
      <c r="RUB313" s="22"/>
      <c r="RUC313" s="22"/>
      <c r="RUD313" s="22"/>
      <c r="RUE313" s="22"/>
      <c r="RUF313" s="22"/>
      <c r="RUG313" s="22"/>
      <c r="RUH313" s="22"/>
      <c r="RUI313" s="22"/>
      <c r="RUJ313" s="22"/>
      <c r="RUK313" s="22"/>
      <c r="RUL313" s="22"/>
      <c r="RUM313" s="22"/>
      <c r="RUN313" s="22"/>
      <c r="RUO313" s="22"/>
      <c r="RUP313" s="22"/>
      <c r="RUQ313" s="22"/>
      <c r="RUR313" s="22"/>
      <c r="RUS313" s="22"/>
      <c r="RUT313" s="22"/>
      <c r="RUU313" s="22"/>
      <c r="RUV313" s="22"/>
      <c r="RUW313" s="22"/>
      <c r="RUX313" s="22"/>
      <c r="RUY313" s="22"/>
      <c r="RUZ313" s="22"/>
      <c r="RVA313" s="22"/>
      <c r="RVB313" s="22"/>
      <c r="RVC313" s="22"/>
      <c r="RVD313" s="22"/>
      <c r="RVE313" s="22"/>
      <c r="RVF313" s="22"/>
      <c r="RVG313" s="22"/>
      <c r="RVH313" s="22"/>
      <c r="RVI313" s="22"/>
      <c r="RVJ313" s="22"/>
      <c r="RVK313" s="22"/>
      <c r="RVL313" s="22"/>
      <c r="RVM313" s="22"/>
      <c r="RVN313" s="22"/>
      <c r="RVO313" s="22"/>
      <c r="RVP313" s="22"/>
      <c r="RVQ313" s="22"/>
      <c r="RVR313" s="22"/>
      <c r="RVS313" s="22"/>
      <c r="RVT313" s="22"/>
      <c r="RVU313" s="22"/>
      <c r="RVV313" s="22"/>
      <c r="RVW313" s="22"/>
      <c r="RVX313" s="22"/>
      <c r="RVY313" s="22"/>
      <c r="RVZ313" s="22"/>
      <c r="RWA313" s="22"/>
      <c r="RWB313" s="22"/>
      <c r="RWC313" s="22"/>
      <c r="RWD313" s="22"/>
      <c r="RWE313" s="22"/>
      <c r="RWF313" s="22"/>
      <c r="RWG313" s="22"/>
      <c r="RWH313" s="22"/>
      <c r="RWI313" s="22"/>
      <c r="RWJ313" s="22"/>
      <c r="RWK313" s="22"/>
      <c r="RWL313" s="22"/>
      <c r="RWM313" s="22"/>
      <c r="RWN313" s="22"/>
      <c r="RWO313" s="22"/>
      <c r="RWP313" s="22"/>
      <c r="RWQ313" s="22"/>
      <c r="RWR313" s="22"/>
      <c r="RWS313" s="22"/>
      <c r="RWT313" s="22"/>
      <c r="RWU313" s="22"/>
      <c r="RWV313" s="22"/>
      <c r="RWW313" s="22"/>
      <c r="RWX313" s="22"/>
      <c r="RWY313" s="22"/>
      <c r="RWZ313" s="22"/>
      <c r="RXA313" s="22"/>
      <c r="RXB313" s="22"/>
      <c r="RXC313" s="22"/>
      <c r="RXD313" s="22"/>
      <c r="RXE313" s="22"/>
      <c r="RXF313" s="22"/>
      <c r="RXG313" s="22"/>
      <c r="RXH313" s="22"/>
      <c r="RXI313" s="22"/>
      <c r="RXJ313" s="22"/>
      <c r="RXK313" s="22"/>
      <c r="RXL313" s="22"/>
      <c r="RXM313" s="22"/>
      <c r="RXN313" s="22"/>
      <c r="RXO313" s="22"/>
      <c r="RXP313" s="22"/>
      <c r="RXQ313" s="22"/>
      <c r="RXR313" s="22"/>
      <c r="RXS313" s="22"/>
      <c r="RXT313" s="22"/>
      <c r="RXU313" s="22"/>
      <c r="RXV313" s="22"/>
      <c r="RXW313" s="22"/>
      <c r="RXX313" s="22"/>
      <c r="RXY313" s="22"/>
      <c r="RXZ313" s="22"/>
      <c r="RYA313" s="22"/>
      <c r="RYB313" s="22"/>
      <c r="RYC313" s="22"/>
      <c r="RYD313" s="22"/>
      <c r="RYE313" s="22"/>
      <c r="RYF313" s="22"/>
      <c r="RYG313" s="22"/>
      <c r="RYH313" s="22"/>
      <c r="RYI313" s="22"/>
      <c r="RYJ313" s="22"/>
      <c r="RYK313" s="22"/>
      <c r="RYL313" s="22"/>
      <c r="RYM313" s="22"/>
      <c r="RYN313" s="22"/>
      <c r="RYO313" s="22"/>
      <c r="RYP313" s="22"/>
      <c r="RYQ313" s="22"/>
      <c r="RYR313" s="22"/>
      <c r="RYS313" s="22"/>
      <c r="RYT313" s="22"/>
      <c r="RYU313" s="22"/>
      <c r="RYV313" s="22"/>
      <c r="RYW313" s="22"/>
      <c r="RYX313" s="22"/>
      <c r="RYY313" s="22"/>
      <c r="RYZ313" s="22"/>
      <c r="RZA313" s="22"/>
      <c r="RZB313" s="22"/>
      <c r="RZC313" s="22"/>
      <c r="RZD313" s="22"/>
      <c r="RZE313" s="22"/>
      <c r="RZF313" s="22"/>
      <c r="RZG313" s="22"/>
      <c r="RZH313" s="22"/>
      <c r="RZI313" s="22"/>
      <c r="RZJ313" s="22"/>
      <c r="RZK313" s="22"/>
      <c r="RZL313" s="22"/>
      <c r="RZM313" s="22"/>
      <c r="RZN313" s="22"/>
      <c r="RZO313" s="22"/>
      <c r="RZP313" s="22"/>
      <c r="RZQ313" s="22"/>
      <c r="RZR313" s="22"/>
      <c r="RZS313" s="22"/>
      <c r="RZT313" s="22"/>
      <c r="RZU313" s="22"/>
      <c r="RZV313" s="22"/>
      <c r="RZW313" s="22"/>
      <c r="RZX313" s="22"/>
      <c r="RZY313" s="22"/>
      <c r="RZZ313" s="22"/>
      <c r="SAA313" s="22"/>
      <c r="SAB313" s="22"/>
      <c r="SAC313" s="22"/>
      <c r="SAD313" s="22"/>
      <c r="SAE313" s="22"/>
      <c r="SAF313" s="22"/>
      <c r="SAG313" s="22"/>
      <c r="SAH313" s="22"/>
      <c r="SAI313" s="22"/>
      <c r="SAJ313" s="22"/>
      <c r="SAK313" s="22"/>
      <c r="SAL313" s="22"/>
      <c r="SAM313" s="22"/>
      <c r="SAN313" s="22"/>
      <c r="SAO313" s="22"/>
      <c r="SAP313" s="22"/>
      <c r="SAQ313" s="22"/>
      <c r="SAR313" s="22"/>
      <c r="SAS313" s="22"/>
      <c r="SAT313" s="22"/>
      <c r="SAU313" s="22"/>
      <c r="SAV313" s="22"/>
      <c r="SAW313" s="22"/>
      <c r="SAX313" s="22"/>
      <c r="SAY313" s="22"/>
      <c r="SAZ313" s="22"/>
      <c r="SBA313" s="22"/>
      <c r="SBB313" s="22"/>
      <c r="SBC313" s="22"/>
      <c r="SBD313" s="22"/>
      <c r="SBE313" s="22"/>
      <c r="SBF313" s="22"/>
      <c r="SBG313" s="22"/>
      <c r="SBH313" s="22"/>
      <c r="SBI313" s="22"/>
      <c r="SBJ313" s="22"/>
      <c r="SBK313" s="22"/>
      <c r="SBL313" s="22"/>
      <c r="SBM313" s="22"/>
      <c r="SBN313" s="22"/>
      <c r="SBO313" s="22"/>
      <c r="SBP313" s="22"/>
      <c r="SBQ313" s="22"/>
      <c r="SBR313" s="22"/>
      <c r="SBS313" s="22"/>
      <c r="SBT313" s="22"/>
      <c r="SBU313" s="22"/>
      <c r="SBV313" s="22"/>
      <c r="SBW313" s="22"/>
      <c r="SBX313" s="22"/>
      <c r="SBY313" s="22"/>
      <c r="SBZ313" s="22"/>
      <c r="SCA313" s="22"/>
      <c r="SCB313" s="22"/>
      <c r="SCC313" s="22"/>
      <c r="SCD313" s="22"/>
      <c r="SCE313" s="22"/>
      <c r="SCF313" s="22"/>
      <c r="SCG313" s="22"/>
      <c r="SCH313" s="22"/>
      <c r="SCI313" s="22"/>
      <c r="SCJ313" s="22"/>
      <c r="SCK313" s="22"/>
      <c r="SCL313" s="22"/>
      <c r="SCM313" s="22"/>
      <c r="SCN313" s="22"/>
      <c r="SCO313" s="22"/>
      <c r="SCP313" s="22"/>
      <c r="SCQ313" s="22"/>
      <c r="SCR313" s="22"/>
      <c r="SCS313" s="22"/>
      <c r="SCT313" s="22"/>
      <c r="SCU313" s="22"/>
      <c r="SCV313" s="22"/>
      <c r="SCW313" s="22"/>
      <c r="SCX313" s="22"/>
      <c r="SCY313" s="22"/>
      <c r="SCZ313" s="22"/>
      <c r="SDA313" s="22"/>
      <c r="SDB313" s="22"/>
      <c r="SDC313" s="22"/>
      <c r="SDD313" s="22"/>
      <c r="SDE313" s="22"/>
      <c r="SDF313" s="22"/>
      <c r="SDG313" s="22"/>
      <c r="SDH313" s="22"/>
      <c r="SDI313" s="22"/>
      <c r="SDJ313" s="22"/>
      <c r="SDK313" s="22"/>
      <c r="SDL313" s="22"/>
      <c r="SDM313" s="22"/>
      <c r="SDN313" s="22"/>
      <c r="SDO313" s="22"/>
      <c r="SDP313" s="22"/>
      <c r="SDQ313" s="22"/>
      <c r="SDR313" s="22"/>
      <c r="SDS313" s="22"/>
      <c r="SDT313" s="22"/>
      <c r="SDU313" s="22"/>
      <c r="SDV313" s="22"/>
      <c r="SDW313" s="22"/>
      <c r="SDX313" s="22"/>
      <c r="SDY313" s="22"/>
      <c r="SDZ313" s="22"/>
      <c r="SEA313" s="22"/>
      <c r="SEB313" s="22"/>
      <c r="SEC313" s="22"/>
      <c r="SED313" s="22"/>
      <c r="SEE313" s="22"/>
      <c r="SEF313" s="22"/>
      <c r="SEG313" s="22"/>
      <c r="SEH313" s="22"/>
      <c r="SEI313" s="22"/>
      <c r="SEJ313" s="22"/>
      <c r="SEK313" s="22"/>
      <c r="SEL313" s="22"/>
      <c r="SEM313" s="22"/>
      <c r="SEN313" s="22"/>
      <c r="SEO313" s="22"/>
      <c r="SEP313" s="22"/>
      <c r="SEQ313" s="22"/>
      <c r="SER313" s="22"/>
      <c r="SES313" s="22"/>
      <c r="SET313" s="22"/>
      <c r="SEU313" s="22"/>
      <c r="SEV313" s="22"/>
      <c r="SEW313" s="22"/>
      <c r="SEX313" s="22"/>
      <c r="SEY313" s="22"/>
      <c r="SEZ313" s="22"/>
      <c r="SFA313" s="22"/>
      <c r="SFB313" s="22"/>
      <c r="SFC313" s="22"/>
      <c r="SFD313" s="22"/>
      <c r="SFE313" s="22"/>
      <c r="SFF313" s="22"/>
      <c r="SFG313" s="22"/>
      <c r="SFH313" s="22"/>
      <c r="SFI313" s="22"/>
      <c r="SFJ313" s="22"/>
      <c r="SFK313" s="22"/>
      <c r="SFL313" s="22"/>
      <c r="SFM313" s="22"/>
      <c r="SFN313" s="22"/>
      <c r="SFO313" s="22"/>
      <c r="SFP313" s="22"/>
      <c r="SFQ313" s="22"/>
      <c r="SFR313" s="22"/>
      <c r="SFS313" s="22"/>
      <c r="SFT313" s="22"/>
      <c r="SFU313" s="22"/>
      <c r="SFV313" s="22"/>
      <c r="SFW313" s="22"/>
      <c r="SFX313" s="22"/>
      <c r="SFY313" s="22"/>
      <c r="SFZ313" s="22"/>
      <c r="SGA313" s="22"/>
      <c r="SGB313" s="22"/>
      <c r="SGC313" s="22"/>
      <c r="SGD313" s="22"/>
      <c r="SGE313" s="22"/>
      <c r="SGF313" s="22"/>
      <c r="SGG313" s="22"/>
      <c r="SGH313" s="22"/>
      <c r="SGI313" s="22"/>
      <c r="SGJ313" s="22"/>
      <c r="SGK313" s="22"/>
      <c r="SGL313" s="22"/>
      <c r="SGM313" s="22"/>
      <c r="SGN313" s="22"/>
      <c r="SGO313" s="22"/>
      <c r="SGP313" s="22"/>
      <c r="SGQ313" s="22"/>
      <c r="SGR313" s="22"/>
      <c r="SGS313" s="22"/>
      <c r="SGT313" s="22"/>
      <c r="SGU313" s="22"/>
      <c r="SGV313" s="22"/>
      <c r="SGW313" s="22"/>
      <c r="SGX313" s="22"/>
      <c r="SGY313" s="22"/>
      <c r="SGZ313" s="22"/>
      <c r="SHA313" s="22"/>
      <c r="SHB313" s="22"/>
      <c r="SHC313" s="22"/>
      <c r="SHD313" s="22"/>
      <c r="SHE313" s="22"/>
      <c r="SHF313" s="22"/>
      <c r="SHG313" s="22"/>
      <c r="SHH313" s="22"/>
      <c r="SHI313" s="22"/>
      <c r="SHJ313" s="22"/>
      <c r="SHK313" s="22"/>
      <c r="SHL313" s="22"/>
      <c r="SHM313" s="22"/>
      <c r="SHN313" s="22"/>
      <c r="SHO313" s="22"/>
      <c r="SHP313" s="22"/>
      <c r="SHQ313" s="22"/>
      <c r="SHR313" s="22"/>
      <c r="SHS313" s="22"/>
      <c r="SHT313" s="22"/>
      <c r="SHU313" s="22"/>
      <c r="SHV313" s="22"/>
      <c r="SHW313" s="22"/>
      <c r="SHX313" s="22"/>
      <c r="SHY313" s="22"/>
      <c r="SHZ313" s="22"/>
      <c r="SIA313" s="22"/>
      <c r="SIB313" s="22"/>
      <c r="SIC313" s="22"/>
      <c r="SID313" s="22"/>
      <c r="SIE313" s="22"/>
      <c r="SIF313" s="22"/>
      <c r="SIG313" s="22"/>
      <c r="SIH313" s="22"/>
      <c r="SII313" s="22"/>
      <c r="SIJ313" s="22"/>
      <c r="SIK313" s="22"/>
      <c r="SIL313" s="22"/>
      <c r="SIM313" s="22"/>
      <c r="SIN313" s="22"/>
      <c r="SIO313" s="22"/>
      <c r="SIP313" s="22"/>
      <c r="SIQ313" s="22"/>
      <c r="SIR313" s="22"/>
      <c r="SIS313" s="22"/>
      <c r="SIT313" s="22"/>
      <c r="SIU313" s="22"/>
      <c r="SIV313" s="22"/>
      <c r="SIW313" s="22"/>
      <c r="SIX313" s="22"/>
      <c r="SIY313" s="22"/>
      <c r="SIZ313" s="22"/>
      <c r="SJA313" s="22"/>
      <c r="SJB313" s="22"/>
      <c r="SJC313" s="22"/>
      <c r="SJD313" s="22"/>
      <c r="SJE313" s="22"/>
      <c r="SJF313" s="22"/>
      <c r="SJG313" s="22"/>
      <c r="SJH313" s="22"/>
      <c r="SJI313" s="22"/>
      <c r="SJJ313" s="22"/>
      <c r="SJK313" s="22"/>
      <c r="SJL313" s="22"/>
      <c r="SJM313" s="22"/>
      <c r="SJN313" s="22"/>
      <c r="SJO313" s="22"/>
      <c r="SJP313" s="22"/>
      <c r="SJQ313" s="22"/>
      <c r="SJR313" s="22"/>
      <c r="SJS313" s="22"/>
      <c r="SJT313" s="22"/>
      <c r="SJU313" s="22"/>
      <c r="SJV313" s="22"/>
      <c r="SJW313" s="22"/>
      <c r="SJX313" s="22"/>
      <c r="SJY313" s="22"/>
      <c r="SJZ313" s="22"/>
      <c r="SKA313" s="22"/>
      <c r="SKB313" s="22"/>
      <c r="SKC313" s="22"/>
      <c r="SKD313" s="22"/>
      <c r="SKE313" s="22"/>
      <c r="SKF313" s="22"/>
      <c r="SKG313" s="22"/>
      <c r="SKH313" s="22"/>
      <c r="SKI313" s="22"/>
      <c r="SKJ313" s="22"/>
      <c r="SKK313" s="22"/>
      <c r="SKL313" s="22"/>
      <c r="SKM313" s="22"/>
      <c r="SKN313" s="22"/>
      <c r="SKO313" s="22"/>
      <c r="SKP313" s="22"/>
      <c r="SKQ313" s="22"/>
      <c r="SKR313" s="22"/>
      <c r="SKS313" s="22"/>
      <c r="SKT313" s="22"/>
      <c r="SKU313" s="22"/>
      <c r="SKV313" s="22"/>
      <c r="SKW313" s="22"/>
      <c r="SKX313" s="22"/>
      <c r="SKY313" s="22"/>
      <c r="SKZ313" s="22"/>
      <c r="SLA313" s="22"/>
      <c r="SLB313" s="22"/>
      <c r="SLC313" s="22"/>
      <c r="SLD313" s="22"/>
      <c r="SLE313" s="22"/>
      <c r="SLF313" s="22"/>
      <c r="SLG313" s="22"/>
      <c r="SLH313" s="22"/>
      <c r="SLI313" s="22"/>
      <c r="SLJ313" s="22"/>
      <c r="SLK313" s="22"/>
      <c r="SLL313" s="22"/>
      <c r="SLM313" s="22"/>
      <c r="SLN313" s="22"/>
      <c r="SLO313" s="22"/>
      <c r="SLP313" s="22"/>
      <c r="SLQ313" s="22"/>
      <c r="SLR313" s="22"/>
      <c r="SLS313" s="22"/>
      <c r="SLT313" s="22"/>
      <c r="SLU313" s="22"/>
      <c r="SLV313" s="22"/>
      <c r="SLW313" s="22"/>
      <c r="SLX313" s="22"/>
      <c r="SLY313" s="22"/>
      <c r="SLZ313" s="22"/>
      <c r="SMA313" s="22"/>
      <c r="SMB313" s="22"/>
      <c r="SMC313" s="22"/>
      <c r="SMD313" s="22"/>
      <c r="SME313" s="22"/>
      <c r="SMF313" s="22"/>
      <c r="SMG313" s="22"/>
      <c r="SMH313" s="22"/>
      <c r="SMI313" s="22"/>
      <c r="SMJ313" s="22"/>
      <c r="SMK313" s="22"/>
      <c r="SML313" s="22"/>
      <c r="SMM313" s="22"/>
      <c r="SMN313" s="22"/>
      <c r="SMO313" s="22"/>
      <c r="SMP313" s="22"/>
      <c r="SMQ313" s="22"/>
      <c r="SMR313" s="22"/>
      <c r="SMS313" s="22"/>
      <c r="SMT313" s="22"/>
      <c r="SMU313" s="22"/>
      <c r="SMV313" s="22"/>
      <c r="SMW313" s="22"/>
      <c r="SMX313" s="22"/>
      <c r="SMY313" s="22"/>
      <c r="SMZ313" s="22"/>
      <c r="SNA313" s="22"/>
      <c r="SNB313" s="22"/>
      <c r="SNC313" s="22"/>
      <c r="SND313" s="22"/>
      <c r="SNE313" s="22"/>
      <c r="SNF313" s="22"/>
      <c r="SNG313" s="22"/>
      <c r="SNH313" s="22"/>
      <c r="SNI313" s="22"/>
      <c r="SNJ313" s="22"/>
      <c r="SNK313" s="22"/>
      <c r="SNL313" s="22"/>
      <c r="SNM313" s="22"/>
      <c r="SNN313" s="22"/>
      <c r="SNO313" s="22"/>
      <c r="SNP313" s="22"/>
      <c r="SNQ313" s="22"/>
      <c r="SNR313" s="22"/>
      <c r="SNS313" s="22"/>
      <c r="SNT313" s="22"/>
      <c r="SNU313" s="22"/>
      <c r="SNV313" s="22"/>
      <c r="SNW313" s="22"/>
      <c r="SNX313" s="22"/>
      <c r="SNY313" s="22"/>
      <c r="SNZ313" s="22"/>
      <c r="SOA313" s="22"/>
      <c r="SOB313" s="22"/>
      <c r="SOC313" s="22"/>
      <c r="SOD313" s="22"/>
      <c r="SOE313" s="22"/>
      <c r="SOF313" s="22"/>
      <c r="SOG313" s="22"/>
      <c r="SOH313" s="22"/>
      <c r="SOI313" s="22"/>
      <c r="SOJ313" s="22"/>
      <c r="SOK313" s="22"/>
      <c r="SOL313" s="22"/>
      <c r="SOM313" s="22"/>
      <c r="SON313" s="22"/>
      <c r="SOO313" s="22"/>
      <c r="SOP313" s="22"/>
      <c r="SOQ313" s="22"/>
      <c r="SOR313" s="22"/>
      <c r="SOS313" s="22"/>
      <c r="SOT313" s="22"/>
      <c r="SOU313" s="22"/>
      <c r="SOV313" s="22"/>
      <c r="SOW313" s="22"/>
      <c r="SOX313" s="22"/>
      <c r="SOY313" s="22"/>
      <c r="SOZ313" s="22"/>
      <c r="SPA313" s="22"/>
      <c r="SPB313" s="22"/>
      <c r="SPC313" s="22"/>
      <c r="SPD313" s="22"/>
      <c r="SPE313" s="22"/>
      <c r="SPF313" s="22"/>
      <c r="SPG313" s="22"/>
      <c r="SPH313" s="22"/>
      <c r="SPI313" s="22"/>
      <c r="SPJ313" s="22"/>
      <c r="SPK313" s="22"/>
      <c r="SPL313" s="22"/>
      <c r="SPM313" s="22"/>
      <c r="SPN313" s="22"/>
      <c r="SPO313" s="22"/>
      <c r="SPP313" s="22"/>
      <c r="SPQ313" s="22"/>
      <c r="SPR313" s="22"/>
      <c r="SPS313" s="22"/>
      <c r="SPT313" s="22"/>
      <c r="SPU313" s="22"/>
      <c r="SPV313" s="22"/>
      <c r="SPW313" s="22"/>
      <c r="SPX313" s="22"/>
      <c r="SPY313" s="22"/>
      <c r="SPZ313" s="22"/>
      <c r="SQA313" s="22"/>
      <c r="SQB313" s="22"/>
      <c r="SQC313" s="22"/>
      <c r="SQD313" s="22"/>
      <c r="SQE313" s="22"/>
      <c r="SQF313" s="22"/>
      <c r="SQG313" s="22"/>
      <c r="SQH313" s="22"/>
      <c r="SQI313" s="22"/>
      <c r="SQJ313" s="22"/>
      <c r="SQK313" s="22"/>
      <c r="SQL313" s="22"/>
      <c r="SQM313" s="22"/>
      <c r="SQN313" s="22"/>
      <c r="SQO313" s="22"/>
      <c r="SQP313" s="22"/>
      <c r="SQQ313" s="22"/>
      <c r="SQR313" s="22"/>
      <c r="SQS313" s="22"/>
      <c r="SQT313" s="22"/>
      <c r="SQU313" s="22"/>
      <c r="SQV313" s="22"/>
      <c r="SQW313" s="22"/>
      <c r="SQX313" s="22"/>
      <c r="SQY313" s="22"/>
      <c r="SQZ313" s="22"/>
      <c r="SRA313" s="22"/>
      <c r="SRB313" s="22"/>
      <c r="SRC313" s="22"/>
      <c r="SRD313" s="22"/>
      <c r="SRE313" s="22"/>
      <c r="SRF313" s="22"/>
      <c r="SRG313" s="22"/>
      <c r="SRH313" s="22"/>
      <c r="SRI313" s="22"/>
      <c r="SRJ313" s="22"/>
      <c r="SRK313" s="22"/>
      <c r="SRL313" s="22"/>
      <c r="SRM313" s="22"/>
      <c r="SRN313" s="22"/>
      <c r="SRO313" s="22"/>
      <c r="SRP313" s="22"/>
      <c r="SRQ313" s="22"/>
      <c r="SRR313" s="22"/>
      <c r="SRS313" s="22"/>
      <c r="SRT313" s="22"/>
      <c r="SRU313" s="22"/>
      <c r="SRV313" s="22"/>
      <c r="SRW313" s="22"/>
      <c r="SRX313" s="22"/>
      <c r="SRY313" s="22"/>
      <c r="SRZ313" s="22"/>
      <c r="SSA313" s="22"/>
      <c r="SSB313" s="22"/>
      <c r="SSC313" s="22"/>
      <c r="SSD313" s="22"/>
      <c r="SSE313" s="22"/>
      <c r="SSF313" s="22"/>
      <c r="SSG313" s="22"/>
      <c r="SSH313" s="22"/>
      <c r="SSI313" s="22"/>
      <c r="SSJ313" s="22"/>
      <c r="SSK313" s="22"/>
      <c r="SSL313" s="22"/>
      <c r="SSM313" s="22"/>
      <c r="SSN313" s="22"/>
      <c r="SSO313" s="22"/>
      <c r="SSP313" s="22"/>
      <c r="SSQ313" s="22"/>
      <c r="SSR313" s="22"/>
      <c r="SSS313" s="22"/>
      <c r="SST313" s="22"/>
      <c r="SSU313" s="22"/>
      <c r="SSV313" s="22"/>
      <c r="SSW313" s="22"/>
      <c r="SSX313" s="22"/>
      <c r="SSY313" s="22"/>
      <c r="SSZ313" s="22"/>
      <c r="STA313" s="22"/>
      <c r="STB313" s="22"/>
      <c r="STC313" s="22"/>
      <c r="STD313" s="22"/>
      <c r="STE313" s="22"/>
      <c r="STF313" s="22"/>
      <c r="STG313" s="22"/>
      <c r="STH313" s="22"/>
      <c r="STI313" s="22"/>
      <c r="STJ313" s="22"/>
      <c r="STK313" s="22"/>
      <c r="STL313" s="22"/>
      <c r="STM313" s="22"/>
      <c r="STN313" s="22"/>
      <c r="STO313" s="22"/>
      <c r="STP313" s="22"/>
      <c r="STQ313" s="22"/>
      <c r="STR313" s="22"/>
      <c r="STS313" s="22"/>
      <c r="STT313" s="22"/>
      <c r="STU313" s="22"/>
      <c r="STV313" s="22"/>
      <c r="STW313" s="22"/>
      <c r="STX313" s="22"/>
      <c r="STY313" s="22"/>
      <c r="STZ313" s="22"/>
      <c r="SUA313" s="22"/>
      <c r="SUB313" s="22"/>
      <c r="SUC313" s="22"/>
      <c r="SUD313" s="22"/>
      <c r="SUE313" s="22"/>
      <c r="SUF313" s="22"/>
      <c r="SUG313" s="22"/>
      <c r="SUH313" s="22"/>
      <c r="SUI313" s="22"/>
      <c r="SUJ313" s="22"/>
      <c r="SUK313" s="22"/>
      <c r="SUL313" s="22"/>
      <c r="SUM313" s="22"/>
      <c r="SUN313" s="22"/>
      <c r="SUO313" s="22"/>
      <c r="SUP313" s="22"/>
      <c r="SUQ313" s="22"/>
      <c r="SUR313" s="22"/>
      <c r="SUS313" s="22"/>
      <c r="SUT313" s="22"/>
      <c r="SUU313" s="22"/>
      <c r="SUV313" s="22"/>
      <c r="SUW313" s="22"/>
      <c r="SUX313" s="22"/>
      <c r="SUY313" s="22"/>
      <c r="SUZ313" s="22"/>
      <c r="SVA313" s="22"/>
      <c r="SVB313" s="22"/>
      <c r="SVC313" s="22"/>
      <c r="SVD313" s="22"/>
      <c r="SVE313" s="22"/>
      <c r="SVF313" s="22"/>
      <c r="SVG313" s="22"/>
      <c r="SVH313" s="22"/>
      <c r="SVI313" s="22"/>
      <c r="SVJ313" s="22"/>
      <c r="SVK313" s="22"/>
      <c r="SVL313" s="22"/>
      <c r="SVM313" s="22"/>
      <c r="SVN313" s="22"/>
      <c r="SVO313" s="22"/>
      <c r="SVP313" s="22"/>
      <c r="SVQ313" s="22"/>
      <c r="SVR313" s="22"/>
      <c r="SVS313" s="22"/>
      <c r="SVT313" s="22"/>
      <c r="SVU313" s="22"/>
      <c r="SVV313" s="22"/>
      <c r="SVW313" s="22"/>
      <c r="SVX313" s="22"/>
      <c r="SVY313" s="22"/>
      <c r="SVZ313" s="22"/>
      <c r="SWA313" s="22"/>
      <c r="SWB313" s="22"/>
      <c r="SWC313" s="22"/>
      <c r="SWD313" s="22"/>
      <c r="SWE313" s="22"/>
      <c r="SWF313" s="22"/>
      <c r="SWG313" s="22"/>
      <c r="SWH313" s="22"/>
      <c r="SWI313" s="22"/>
      <c r="SWJ313" s="22"/>
      <c r="SWK313" s="22"/>
      <c r="SWL313" s="22"/>
      <c r="SWM313" s="22"/>
      <c r="SWN313" s="22"/>
      <c r="SWO313" s="22"/>
      <c r="SWP313" s="22"/>
      <c r="SWQ313" s="22"/>
      <c r="SWR313" s="22"/>
      <c r="SWS313" s="22"/>
      <c r="SWT313" s="22"/>
      <c r="SWU313" s="22"/>
      <c r="SWV313" s="22"/>
      <c r="SWW313" s="22"/>
      <c r="SWX313" s="22"/>
      <c r="SWY313" s="22"/>
      <c r="SWZ313" s="22"/>
      <c r="SXA313" s="22"/>
      <c r="SXB313" s="22"/>
      <c r="SXC313" s="22"/>
      <c r="SXD313" s="22"/>
      <c r="SXE313" s="22"/>
      <c r="SXF313" s="22"/>
      <c r="SXG313" s="22"/>
      <c r="SXH313" s="22"/>
      <c r="SXI313" s="22"/>
      <c r="SXJ313" s="22"/>
      <c r="SXK313" s="22"/>
      <c r="SXL313" s="22"/>
      <c r="SXM313" s="22"/>
      <c r="SXN313" s="22"/>
      <c r="SXO313" s="22"/>
      <c r="SXP313" s="22"/>
      <c r="SXQ313" s="22"/>
      <c r="SXR313" s="22"/>
      <c r="SXS313" s="22"/>
      <c r="SXT313" s="22"/>
      <c r="SXU313" s="22"/>
      <c r="SXV313" s="22"/>
      <c r="SXW313" s="22"/>
      <c r="SXX313" s="22"/>
      <c r="SXY313" s="22"/>
      <c r="SXZ313" s="22"/>
      <c r="SYA313" s="22"/>
      <c r="SYB313" s="22"/>
      <c r="SYC313" s="22"/>
      <c r="SYD313" s="22"/>
      <c r="SYE313" s="22"/>
      <c r="SYF313" s="22"/>
      <c r="SYG313" s="22"/>
      <c r="SYH313" s="22"/>
      <c r="SYI313" s="22"/>
      <c r="SYJ313" s="22"/>
      <c r="SYK313" s="22"/>
      <c r="SYL313" s="22"/>
      <c r="SYM313" s="22"/>
      <c r="SYN313" s="22"/>
      <c r="SYO313" s="22"/>
      <c r="SYP313" s="22"/>
      <c r="SYQ313" s="22"/>
      <c r="SYR313" s="22"/>
      <c r="SYS313" s="22"/>
      <c r="SYT313" s="22"/>
      <c r="SYU313" s="22"/>
      <c r="SYV313" s="22"/>
      <c r="SYW313" s="22"/>
      <c r="SYX313" s="22"/>
      <c r="SYY313" s="22"/>
      <c r="SYZ313" s="22"/>
      <c r="SZA313" s="22"/>
      <c r="SZB313" s="22"/>
      <c r="SZC313" s="22"/>
      <c r="SZD313" s="22"/>
      <c r="SZE313" s="22"/>
      <c r="SZF313" s="22"/>
      <c r="SZG313" s="22"/>
      <c r="SZH313" s="22"/>
      <c r="SZI313" s="22"/>
      <c r="SZJ313" s="22"/>
      <c r="SZK313" s="22"/>
      <c r="SZL313" s="22"/>
      <c r="SZM313" s="22"/>
      <c r="SZN313" s="22"/>
      <c r="SZO313" s="22"/>
      <c r="SZP313" s="22"/>
      <c r="SZQ313" s="22"/>
      <c r="SZR313" s="22"/>
      <c r="SZS313" s="22"/>
      <c r="SZT313" s="22"/>
      <c r="SZU313" s="22"/>
      <c r="SZV313" s="22"/>
      <c r="SZW313" s="22"/>
      <c r="SZX313" s="22"/>
      <c r="SZY313" s="22"/>
      <c r="SZZ313" s="22"/>
      <c r="TAA313" s="22"/>
      <c r="TAB313" s="22"/>
      <c r="TAC313" s="22"/>
      <c r="TAD313" s="22"/>
      <c r="TAE313" s="22"/>
      <c r="TAF313" s="22"/>
      <c r="TAG313" s="22"/>
      <c r="TAH313" s="22"/>
      <c r="TAI313" s="22"/>
      <c r="TAJ313" s="22"/>
      <c r="TAK313" s="22"/>
      <c r="TAL313" s="22"/>
      <c r="TAM313" s="22"/>
      <c r="TAN313" s="22"/>
      <c r="TAO313" s="22"/>
      <c r="TAP313" s="22"/>
      <c r="TAQ313" s="22"/>
      <c r="TAR313" s="22"/>
      <c r="TAS313" s="22"/>
      <c r="TAT313" s="22"/>
      <c r="TAU313" s="22"/>
      <c r="TAV313" s="22"/>
      <c r="TAW313" s="22"/>
      <c r="TAX313" s="22"/>
      <c r="TAY313" s="22"/>
      <c r="TAZ313" s="22"/>
      <c r="TBA313" s="22"/>
      <c r="TBB313" s="22"/>
      <c r="TBC313" s="22"/>
      <c r="TBD313" s="22"/>
      <c r="TBE313" s="22"/>
      <c r="TBF313" s="22"/>
      <c r="TBG313" s="22"/>
      <c r="TBH313" s="22"/>
      <c r="TBI313" s="22"/>
      <c r="TBJ313" s="22"/>
      <c r="TBK313" s="22"/>
      <c r="TBL313" s="22"/>
      <c r="TBM313" s="22"/>
      <c r="TBN313" s="22"/>
      <c r="TBO313" s="22"/>
      <c r="TBP313" s="22"/>
      <c r="TBQ313" s="22"/>
      <c r="TBR313" s="22"/>
      <c r="TBS313" s="22"/>
      <c r="TBT313" s="22"/>
      <c r="TBU313" s="22"/>
      <c r="TBV313" s="22"/>
      <c r="TBW313" s="22"/>
      <c r="TBX313" s="22"/>
      <c r="TBY313" s="22"/>
      <c r="TBZ313" s="22"/>
      <c r="TCA313" s="22"/>
      <c r="TCB313" s="22"/>
      <c r="TCC313" s="22"/>
      <c r="TCD313" s="22"/>
      <c r="TCE313" s="22"/>
      <c r="TCF313" s="22"/>
      <c r="TCG313" s="22"/>
      <c r="TCH313" s="22"/>
      <c r="TCI313" s="22"/>
      <c r="TCJ313" s="22"/>
      <c r="TCK313" s="22"/>
      <c r="TCL313" s="22"/>
      <c r="TCM313" s="22"/>
      <c r="TCN313" s="22"/>
      <c r="TCO313" s="22"/>
      <c r="TCP313" s="22"/>
      <c r="TCQ313" s="22"/>
      <c r="TCR313" s="22"/>
      <c r="TCS313" s="22"/>
      <c r="TCT313" s="22"/>
      <c r="TCU313" s="22"/>
      <c r="TCV313" s="22"/>
      <c r="TCW313" s="22"/>
      <c r="TCX313" s="22"/>
      <c r="TCY313" s="22"/>
      <c r="TCZ313" s="22"/>
      <c r="TDA313" s="22"/>
      <c r="TDB313" s="22"/>
      <c r="TDC313" s="22"/>
      <c r="TDD313" s="22"/>
      <c r="TDE313" s="22"/>
      <c r="TDF313" s="22"/>
      <c r="TDG313" s="22"/>
      <c r="TDH313" s="22"/>
      <c r="TDI313" s="22"/>
      <c r="TDJ313" s="22"/>
      <c r="TDK313" s="22"/>
      <c r="TDL313" s="22"/>
      <c r="TDM313" s="22"/>
      <c r="TDN313" s="22"/>
      <c r="TDO313" s="22"/>
      <c r="TDP313" s="22"/>
      <c r="TDQ313" s="22"/>
      <c r="TDR313" s="22"/>
      <c r="TDS313" s="22"/>
      <c r="TDT313" s="22"/>
      <c r="TDU313" s="22"/>
      <c r="TDV313" s="22"/>
      <c r="TDW313" s="22"/>
      <c r="TDX313" s="22"/>
      <c r="TDY313" s="22"/>
      <c r="TDZ313" s="22"/>
      <c r="TEA313" s="22"/>
      <c r="TEB313" s="22"/>
      <c r="TEC313" s="22"/>
      <c r="TED313" s="22"/>
      <c r="TEE313" s="22"/>
      <c r="TEF313" s="22"/>
      <c r="TEG313" s="22"/>
      <c r="TEH313" s="22"/>
      <c r="TEI313" s="22"/>
      <c r="TEJ313" s="22"/>
      <c r="TEK313" s="22"/>
      <c r="TEL313" s="22"/>
      <c r="TEM313" s="22"/>
      <c r="TEN313" s="22"/>
      <c r="TEO313" s="22"/>
      <c r="TEP313" s="22"/>
      <c r="TEQ313" s="22"/>
      <c r="TER313" s="22"/>
      <c r="TES313" s="22"/>
      <c r="TET313" s="22"/>
      <c r="TEU313" s="22"/>
      <c r="TEV313" s="22"/>
      <c r="TEW313" s="22"/>
      <c r="TEX313" s="22"/>
      <c r="TEY313" s="22"/>
      <c r="TEZ313" s="22"/>
      <c r="TFA313" s="22"/>
      <c r="TFB313" s="22"/>
      <c r="TFC313" s="22"/>
      <c r="TFD313" s="22"/>
      <c r="TFE313" s="22"/>
      <c r="TFF313" s="22"/>
      <c r="TFG313" s="22"/>
      <c r="TFH313" s="22"/>
      <c r="TFI313" s="22"/>
      <c r="TFJ313" s="22"/>
      <c r="TFK313" s="22"/>
      <c r="TFL313" s="22"/>
      <c r="TFM313" s="22"/>
      <c r="TFN313" s="22"/>
      <c r="TFO313" s="22"/>
      <c r="TFP313" s="22"/>
      <c r="TFQ313" s="22"/>
      <c r="TFR313" s="22"/>
      <c r="TFS313" s="22"/>
      <c r="TFT313" s="22"/>
      <c r="TFU313" s="22"/>
      <c r="TFV313" s="22"/>
      <c r="TFW313" s="22"/>
      <c r="TFX313" s="22"/>
      <c r="TFY313" s="22"/>
      <c r="TFZ313" s="22"/>
      <c r="TGA313" s="22"/>
      <c r="TGB313" s="22"/>
      <c r="TGC313" s="22"/>
      <c r="TGD313" s="22"/>
      <c r="TGE313" s="22"/>
      <c r="TGF313" s="22"/>
      <c r="TGG313" s="22"/>
      <c r="TGH313" s="22"/>
      <c r="TGI313" s="22"/>
      <c r="TGJ313" s="22"/>
      <c r="TGK313" s="22"/>
      <c r="TGL313" s="22"/>
      <c r="TGM313" s="22"/>
      <c r="TGN313" s="22"/>
      <c r="TGO313" s="22"/>
      <c r="TGP313" s="22"/>
      <c r="TGQ313" s="22"/>
      <c r="TGR313" s="22"/>
      <c r="TGS313" s="22"/>
      <c r="TGT313" s="22"/>
      <c r="TGU313" s="22"/>
      <c r="TGV313" s="22"/>
      <c r="TGW313" s="22"/>
      <c r="TGX313" s="22"/>
      <c r="TGY313" s="22"/>
      <c r="TGZ313" s="22"/>
      <c r="THA313" s="22"/>
      <c r="THB313" s="22"/>
      <c r="THC313" s="22"/>
      <c r="THD313" s="22"/>
      <c r="THE313" s="22"/>
      <c r="THF313" s="22"/>
      <c r="THG313" s="22"/>
      <c r="THH313" s="22"/>
      <c r="THI313" s="22"/>
      <c r="THJ313" s="22"/>
      <c r="THK313" s="22"/>
      <c r="THL313" s="22"/>
      <c r="THM313" s="22"/>
      <c r="THN313" s="22"/>
      <c r="THO313" s="22"/>
      <c r="THP313" s="22"/>
      <c r="THQ313" s="22"/>
      <c r="THR313" s="22"/>
      <c r="THS313" s="22"/>
      <c r="THT313" s="22"/>
      <c r="THU313" s="22"/>
      <c r="THV313" s="22"/>
      <c r="THW313" s="22"/>
      <c r="THX313" s="22"/>
      <c r="THY313" s="22"/>
      <c r="THZ313" s="22"/>
      <c r="TIA313" s="22"/>
      <c r="TIB313" s="22"/>
      <c r="TIC313" s="22"/>
      <c r="TID313" s="22"/>
      <c r="TIE313" s="22"/>
      <c r="TIF313" s="22"/>
      <c r="TIG313" s="22"/>
      <c r="TIH313" s="22"/>
      <c r="TII313" s="22"/>
      <c r="TIJ313" s="22"/>
      <c r="TIK313" s="22"/>
      <c r="TIL313" s="22"/>
      <c r="TIM313" s="22"/>
      <c r="TIN313" s="22"/>
      <c r="TIO313" s="22"/>
      <c r="TIP313" s="22"/>
      <c r="TIQ313" s="22"/>
      <c r="TIR313" s="22"/>
      <c r="TIS313" s="22"/>
      <c r="TIT313" s="22"/>
      <c r="TIU313" s="22"/>
      <c r="TIV313" s="22"/>
      <c r="TIW313" s="22"/>
      <c r="TIX313" s="22"/>
      <c r="TIY313" s="22"/>
      <c r="TIZ313" s="22"/>
      <c r="TJA313" s="22"/>
      <c r="TJB313" s="22"/>
      <c r="TJC313" s="22"/>
      <c r="TJD313" s="22"/>
      <c r="TJE313" s="22"/>
      <c r="TJF313" s="22"/>
      <c r="TJG313" s="22"/>
      <c r="TJH313" s="22"/>
      <c r="TJI313" s="22"/>
      <c r="TJJ313" s="22"/>
      <c r="TJK313" s="22"/>
      <c r="TJL313" s="22"/>
      <c r="TJM313" s="22"/>
      <c r="TJN313" s="22"/>
      <c r="TJO313" s="22"/>
      <c r="TJP313" s="22"/>
      <c r="TJQ313" s="22"/>
      <c r="TJR313" s="22"/>
      <c r="TJS313" s="22"/>
      <c r="TJT313" s="22"/>
      <c r="TJU313" s="22"/>
      <c r="TJV313" s="22"/>
      <c r="TJW313" s="22"/>
      <c r="TJX313" s="22"/>
      <c r="TJY313" s="22"/>
      <c r="TJZ313" s="22"/>
      <c r="TKA313" s="22"/>
      <c r="TKB313" s="22"/>
      <c r="TKC313" s="22"/>
      <c r="TKD313" s="22"/>
      <c r="TKE313" s="22"/>
      <c r="TKF313" s="22"/>
      <c r="TKG313" s="22"/>
      <c r="TKH313" s="22"/>
      <c r="TKI313" s="22"/>
      <c r="TKJ313" s="22"/>
      <c r="TKK313" s="22"/>
      <c r="TKL313" s="22"/>
      <c r="TKM313" s="22"/>
      <c r="TKN313" s="22"/>
      <c r="TKO313" s="22"/>
      <c r="TKP313" s="22"/>
      <c r="TKQ313" s="22"/>
      <c r="TKR313" s="22"/>
      <c r="TKS313" s="22"/>
      <c r="TKT313" s="22"/>
      <c r="TKU313" s="22"/>
      <c r="TKV313" s="22"/>
      <c r="TKW313" s="22"/>
      <c r="TKX313" s="22"/>
      <c r="TKY313" s="22"/>
      <c r="TKZ313" s="22"/>
      <c r="TLA313" s="22"/>
      <c r="TLB313" s="22"/>
      <c r="TLC313" s="22"/>
      <c r="TLD313" s="22"/>
      <c r="TLE313" s="22"/>
      <c r="TLF313" s="22"/>
      <c r="TLG313" s="22"/>
      <c r="TLH313" s="22"/>
      <c r="TLI313" s="22"/>
      <c r="TLJ313" s="22"/>
      <c r="TLK313" s="22"/>
      <c r="TLL313" s="22"/>
      <c r="TLM313" s="22"/>
      <c r="TLN313" s="22"/>
      <c r="TLO313" s="22"/>
      <c r="TLP313" s="22"/>
      <c r="TLQ313" s="22"/>
      <c r="TLR313" s="22"/>
      <c r="TLS313" s="22"/>
      <c r="TLT313" s="22"/>
      <c r="TLU313" s="22"/>
      <c r="TLV313" s="22"/>
      <c r="TLW313" s="22"/>
      <c r="TLX313" s="22"/>
      <c r="TLY313" s="22"/>
      <c r="TLZ313" s="22"/>
      <c r="TMA313" s="22"/>
      <c r="TMB313" s="22"/>
      <c r="TMC313" s="22"/>
      <c r="TMD313" s="22"/>
      <c r="TME313" s="22"/>
      <c r="TMF313" s="22"/>
      <c r="TMG313" s="22"/>
      <c r="TMH313" s="22"/>
      <c r="TMI313" s="22"/>
      <c r="TMJ313" s="22"/>
      <c r="TMK313" s="22"/>
      <c r="TML313" s="22"/>
      <c r="TMM313" s="22"/>
      <c r="TMN313" s="22"/>
      <c r="TMO313" s="22"/>
      <c r="TMP313" s="22"/>
      <c r="TMQ313" s="22"/>
      <c r="TMR313" s="22"/>
      <c r="TMS313" s="22"/>
      <c r="TMT313" s="22"/>
      <c r="TMU313" s="22"/>
      <c r="TMV313" s="22"/>
      <c r="TMW313" s="22"/>
      <c r="TMX313" s="22"/>
      <c r="TMY313" s="22"/>
      <c r="TMZ313" s="22"/>
      <c r="TNA313" s="22"/>
      <c r="TNB313" s="22"/>
      <c r="TNC313" s="22"/>
      <c r="TND313" s="22"/>
      <c r="TNE313" s="22"/>
      <c r="TNF313" s="22"/>
      <c r="TNG313" s="22"/>
      <c r="TNH313" s="22"/>
      <c r="TNI313" s="22"/>
      <c r="TNJ313" s="22"/>
      <c r="TNK313" s="22"/>
      <c r="TNL313" s="22"/>
      <c r="TNM313" s="22"/>
      <c r="TNN313" s="22"/>
      <c r="TNO313" s="22"/>
      <c r="TNP313" s="22"/>
      <c r="TNQ313" s="22"/>
      <c r="TNR313" s="22"/>
      <c r="TNS313" s="22"/>
      <c r="TNT313" s="22"/>
      <c r="TNU313" s="22"/>
      <c r="TNV313" s="22"/>
      <c r="TNW313" s="22"/>
      <c r="TNX313" s="22"/>
      <c r="TNY313" s="22"/>
      <c r="TNZ313" s="22"/>
      <c r="TOA313" s="22"/>
      <c r="TOB313" s="22"/>
      <c r="TOC313" s="22"/>
      <c r="TOD313" s="22"/>
      <c r="TOE313" s="22"/>
      <c r="TOF313" s="22"/>
      <c r="TOG313" s="22"/>
      <c r="TOH313" s="22"/>
      <c r="TOI313" s="22"/>
      <c r="TOJ313" s="22"/>
      <c r="TOK313" s="22"/>
      <c r="TOL313" s="22"/>
      <c r="TOM313" s="22"/>
      <c r="TON313" s="22"/>
      <c r="TOO313" s="22"/>
      <c r="TOP313" s="22"/>
      <c r="TOQ313" s="22"/>
      <c r="TOR313" s="22"/>
      <c r="TOS313" s="22"/>
      <c r="TOT313" s="22"/>
      <c r="TOU313" s="22"/>
      <c r="TOV313" s="22"/>
      <c r="TOW313" s="22"/>
      <c r="TOX313" s="22"/>
      <c r="TOY313" s="22"/>
      <c r="TOZ313" s="22"/>
      <c r="TPA313" s="22"/>
      <c r="TPB313" s="22"/>
      <c r="TPC313" s="22"/>
      <c r="TPD313" s="22"/>
      <c r="TPE313" s="22"/>
      <c r="TPF313" s="22"/>
      <c r="TPG313" s="22"/>
      <c r="TPH313" s="22"/>
      <c r="TPI313" s="22"/>
      <c r="TPJ313" s="22"/>
      <c r="TPK313" s="22"/>
      <c r="TPL313" s="22"/>
      <c r="TPM313" s="22"/>
      <c r="TPN313" s="22"/>
      <c r="TPO313" s="22"/>
      <c r="TPP313" s="22"/>
      <c r="TPQ313" s="22"/>
      <c r="TPR313" s="22"/>
      <c r="TPS313" s="22"/>
      <c r="TPT313" s="22"/>
      <c r="TPU313" s="22"/>
      <c r="TPV313" s="22"/>
      <c r="TPW313" s="22"/>
      <c r="TPX313" s="22"/>
      <c r="TPY313" s="22"/>
      <c r="TPZ313" s="22"/>
      <c r="TQA313" s="22"/>
      <c r="TQB313" s="22"/>
      <c r="TQC313" s="22"/>
      <c r="TQD313" s="22"/>
      <c r="TQE313" s="22"/>
      <c r="TQF313" s="22"/>
      <c r="TQG313" s="22"/>
      <c r="TQH313" s="22"/>
      <c r="TQI313" s="22"/>
      <c r="TQJ313" s="22"/>
      <c r="TQK313" s="22"/>
      <c r="TQL313" s="22"/>
      <c r="TQM313" s="22"/>
      <c r="TQN313" s="22"/>
      <c r="TQO313" s="22"/>
      <c r="TQP313" s="22"/>
      <c r="TQQ313" s="22"/>
      <c r="TQR313" s="22"/>
      <c r="TQS313" s="22"/>
      <c r="TQT313" s="22"/>
      <c r="TQU313" s="22"/>
      <c r="TQV313" s="22"/>
      <c r="TQW313" s="22"/>
      <c r="TQX313" s="22"/>
      <c r="TQY313" s="22"/>
      <c r="TQZ313" s="22"/>
      <c r="TRA313" s="22"/>
      <c r="TRB313" s="22"/>
      <c r="TRC313" s="22"/>
      <c r="TRD313" s="22"/>
      <c r="TRE313" s="22"/>
      <c r="TRF313" s="22"/>
      <c r="TRG313" s="22"/>
      <c r="TRH313" s="22"/>
      <c r="TRI313" s="22"/>
      <c r="TRJ313" s="22"/>
      <c r="TRK313" s="22"/>
      <c r="TRL313" s="22"/>
      <c r="TRM313" s="22"/>
      <c r="TRN313" s="22"/>
      <c r="TRO313" s="22"/>
      <c r="TRP313" s="22"/>
      <c r="TRQ313" s="22"/>
      <c r="TRR313" s="22"/>
      <c r="TRS313" s="22"/>
      <c r="TRT313" s="22"/>
      <c r="TRU313" s="22"/>
      <c r="TRV313" s="22"/>
      <c r="TRW313" s="22"/>
      <c r="TRX313" s="22"/>
      <c r="TRY313" s="22"/>
      <c r="TRZ313" s="22"/>
      <c r="TSA313" s="22"/>
      <c r="TSB313" s="22"/>
      <c r="TSC313" s="22"/>
      <c r="TSD313" s="22"/>
      <c r="TSE313" s="22"/>
      <c r="TSF313" s="22"/>
      <c r="TSG313" s="22"/>
      <c r="TSH313" s="22"/>
      <c r="TSI313" s="22"/>
      <c r="TSJ313" s="22"/>
      <c r="TSK313" s="22"/>
      <c r="TSL313" s="22"/>
      <c r="TSM313" s="22"/>
      <c r="TSN313" s="22"/>
      <c r="TSO313" s="22"/>
      <c r="TSP313" s="22"/>
      <c r="TSQ313" s="22"/>
      <c r="TSR313" s="22"/>
      <c r="TSS313" s="22"/>
      <c r="TST313" s="22"/>
      <c r="TSU313" s="22"/>
      <c r="TSV313" s="22"/>
      <c r="TSW313" s="22"/>
      <c r="TSX313" s="22"/>
      <c r="TSY313" s="22"/>
      <c r="TSZ313" s="22"/>
      <c r="TTA313" s="22"/>
      <c r="TTB313" s="22"/>
      <c r="TTC313" s="22"/>
      <c r="TTD313" s="22"/>
      <c r="TTE313" s="22"/>
      <c r="TTF313" s="22"/>
      <c r="TTG313" s="22"/>
      <c r="TTH313" s="22"/>
      <c r="TTI313" s="22"/>
      <c r="TTJ313" s="22"/>
      <c r="TTK313" s="22"/>
      <c r="TTL313" s="22"/>
      <c r="TTM313" s="22"/>
      <c r="TTN313" s="22"/>
      <c r="TTO313" s="22"/>
      <c r="TTP313" s="22"/>
      <c r="TTQ313" s="22"/>
      <c r="TTR313" s="22"/>
      <c r="TTS313" s="22"/>
      <c r="TTT313" s="22"/>
      <c r="TTU313" s="22"/>
      <c r="TTV313" s="22"/>
      <c r="TTW313" s="22"/>
      <c r="TTX313" s="22"/>
      <c r="TTY313" s="22"/>
      <c r="TTZ313" s="22"/>
      <c r="TUA313" s="22"/>
      <c r="TUB313" s="22"/>
      <c r="TUC313" s="22"/>
      <c r="TUD313" s="22"/>
      <c r="TUE313" s="22"/>
      <c r="TUF313" s="22"/>
      <c r="TUG313" s="22"/>
      <c r="TUH313" s="22"/>
      <c r="TUI313" s="22"/>
      <c r="TUJ313" s="22"/>
      <c r="TUK313" s="22"/>
      <c r="TUL313" s="22"/>
      <c r="TUM313" s="22"/>
      <c r="TUN313" s="22"/>
      <c r="TUO313" s="22"/>
      <c r="TUP313" s="22"/>
      <c r="TUQ313" s="22"/>
      <c r="TUR313" s="22"/>
      <c r="TUS313" s="22"/>
      <c r="TUT313" s="22"/>
      <c r="TUU313" s="22"/>
      <c r="TUV313" s="22"/>
      <c r="TUW313" s="22"/>
      <c r="TUX313" s="22"/>
      <c r="TUY313" s="22"/>
      <c r="TUZ313" s="22"/>
      <c r="TVA313" s="22"/>
      <c r="TVB313" s="22"/>
      <c r="TVC313" s="22"/>
      <c r="TVD313" s="22"/>
      <c r="TVE313" s="22"/>
      <c r="TVF313" s="22"/>
      <c r="TVG313" s="22"/>
      <c r="TVH313" s="22"/>
      <c r="TVI313" s="22"/>
      <c r="TVJ313" s="22"/>
      <c r="TVK313" s="22"/>
      <c r="TVL313" s="22"/>
      <c r="TVM313" s="22"/>
      <c r="TVN313" s="22"/>
      <c r="TVO313" s="22"/>
      <c r="TVP313" s="22"/>
      <c r="TVQ313" s="22"/>
      <c r="TVR313" s="22"/>
      <c r="TVS313" s="22"/>
      <c r="TVT313" s="22"/>
      <c r="TVU313" s="22"/>
      <c r="TVV313" s="22"/>
      <c r="TVW313" s="22"/>
      <c r="TVX313" s="22"/>
      <c r="TVY313" s="22"/>
      <c r="TVZ313" s="22"/>
      <c r="TWA313" s="22"/>
      <c r="TWB313" s="22"/>
      <c r="TWC313" s="22"/>
      <c r="TWD313" s="22"/>
      <c r="TWE313" s="22"/>
      <c r="TWF313" s="22"/>
      <c r="TWG313" s="22"/>
      <c r="TWH313" s="22"/>
      <c r="TWI313" s="22"/>
      <c r="TWJ313" s="22"/>
      <c r="TWK313" s="22"/>
      <c r="TWL313" s="22"/>
      <c r="TWM313" s="22"/>
      <c r="TWN313" s="22"/>
      <c r="TWO313" s="22"/>
      <c r="TWP313" s="22"/>
      <c r="TWQ313" s="22"/>
      <c r="TWR313" s="22"/>
      <c r="TWS313" s="22"/>
      <c r="TWT313" s="22"/>
      <c r="TWU313" s="22"/>
      <c r="TWV313" s="22"/>
      <c r="TWW313" s="22"/>
      <c r="TWX313" s="22"/>
      <c r="TWY313" s="22"/>
      <c r="TWZ313" s="22"/>
      <c r="TXA313" s="22"/>
      <c r="TXB313" s="22"/>
      <c r="TXC313" s="22"/>
      <c r="TXD313" s="22"/>
      <c r="TXE313" s="22"/>
      <c r="TXF313" s="22"/>
      <c r="TXG313" s="22"/>
      <c r="TXH313" s="22"/>
      <c r="TXI313" s="22"/>
      <c r="TXJ313" s="22"/>
      <c r="TXK313" s="22"/>
      <c r="TXL313" s="22"/>
      <c r="TXM313" s="22"/>
      <c r="TXN313" s="22"/>
      <c r="TXO313" s="22"/>
      <c r="TXP313" s="22"/>
      <c r="TXQ313" s="22"/>
      <c r="TXR313" s="22"/>
      <c r="TXS313" s="22"/>
      <c r="TXT313" s="22"/>
      <c r="TXU313" s="22"/>
      <c r="TXV313" s="22"/>
      <c r="TXW313" s="22"/>
      <c r="TXX313" s="22"/>
      <c r="TXY313" s="22"/>
      <c r="TXZ313" s="22"/>
      <c r="TYA313" s="22"/>
      <c r="TYB313" s="22"/>
      <c r="TYC313" s="22"/>
      <c r="TYD313" s="22"/>
      <c r="TYE313" s="22"/>
      <c r="TYF313" s="22"/>
      <c r="TYG313" s="22"/>
      <c r="TYH313" s="22"/>
      <c r="TYI313" s="22"/>
      <c r="TYJ313" s="22"/>
      <c r="TYK313" s="22"/>
      <c r="TYL313" s="22"/>
      <c r="TYM313" s="22"/>
      <c r="TYN313" s="22"/>
      <c r="TYO313" s="22"/>
      <c r="TYP313" s="22"/>
      <c r="TYQ313" s="22"/>
      <c r="TYR313" s="22"/>
      <c r="TYS313" s="22"/>
      <c r="TYT313" s="22"/>
      <c r="TYU313" s="22"/>
      <c r="TYV313" s="22"/>
      <c r="TYW313" s="22"/>
      <c r="TYX313" s="22"/>
      <c r="TYY313" s="22"/>
      <c r="TYZ313" s="22"/>
      <c r="TZA313" s="22"/>
      <c r="TZB313" s="22"/>
      <c r="TZC313" s="22"/>
      <c r="TZD313" s="22"/>
      <c r="TZE313" s="22"/>
      <c r="TZF313" s="22"/>
      <c r="TZG313" s="22"/>
      <c r="TZH313" s="22"/>
      <c r="TZI313" s="22"/>
      <c r="TZJ313" s="22"/>
      <c r="TZK313" s="22"/>
      <c r="TZL313" s="22"/>
      <c r="TZM313" s="22"/>
      <c r="TZN313" s="22"/>
      <c r="TZO313" s="22"/>
      <c r="TZP313" s="22"/>
      <c r="TZQ313" s="22"/>
      <c r="TZR313" s="22"/>
      <c r="TZS313" s="22"/>
      <c r="TZT313" s="22"/>
      <c r="TZU313" s="22"/>
      <c r="TZV313" s="22"/>
      <c r="TZW313" s="22"/>
      <c r="TZX313" s="22"/>
      <c r="TZY313" s="22"/>
      <c r="TZZ313" s="22"/>
      <c r="UAA313" s="22"/>
      <c r="UAB313" s="22"/>
      <c r="UAC313" s="22"/>
      <c r="UAD313" s="22"/>
      <c r="UAE313" s="22"/>
      <c r="UAF313" s="22"/>
      <c r="UAG313" s="22"/>
      <c r="UAH313" s="22"/>
      <c r="UAI313" s="22"/>
      <c r="UAJ313" s="22"/>
      <c r="UAK313" s="22"/>
      <c r="UAL313" s="22"/>
      <c r="UAM313" s="22"/>
      <c r="UAN313" s="22"/>
      <c r="UAO313" s="22"/>
      <c r="UAP313" s="22"/>
      <c r="UAQ313" s="22"/>
      <c r="UAR313" s="22"/>
      <c r="UAS313" s="22"/>
      <c r="UAT313" s="22"/>
      <c r="UAU313" s="22"/>
      <c r="UAV313" s="22"/>
      <c r="UAW313" s="22"/>
      <c r="UAX313" s="22"/>
      <c r="UAY313" s="22"/>
      <c r="UAZ313" s="22"/>
      <c r="UBA313" s="22"/>
      <c r="UBB313" s="22"/>
      <c r="UBC313" s="22"/>
      <c r="UBD313" s="22"/>
      <c r="UBE313" s="22"/>
      <c r="UBF313" s="22"/>
      <c r="UBG313" s="22"/>
      <c r="UBH313" s="22"/>
      <c r="UBI313" s="22"/>
      <c r="UBJ313" s="22"/>
      <c r="UBK313" s="22"/>
      <c r="UBL313" s="22"/>
      <c r="UBM313" s="22"/>
      <c r="UBN313" s="22"/>
      <c r="UBO313" s="22"/>
      <c r="UBP313" s="22"/>
      <c r="UBQ313" s="22"/>
      <c r="UBR313" s="22"/>
      <c r="UBS313" s="22"/>
      <c r="UBT313" s="22"/>
      <c r="UBU313" s="22"/>
      <c r="UBV313" s="22"/>
      <c r="UBW313" s="22"/>
      <c r="UBX313" s="22"/>
      <c r="UBY313" s="22"/>
      <c r="UBZ313" s="22"/>
      <c r="UCA313" s="22"/>
      <c r="UCB313" s="22"/>
      <c r="UCC313" s="22"/>
      <c r="UCD313" s="22"/>
      <c r="UCE313" s="22"/>
      <c r="UCF313" s="22"/>
      <c r="UCG313" s="22"/>
      <c r="UCH313" s="22"/>
      <c r="UCI313" s="22"/>
      <c r="UCJ313" s="22"/>
      <c r="UCK313" s="22"/>
      <c r="UCL313" s="22"/>
      <c r="UCM313" s="22"/>
      <c r="UCN313" s="22"/>
      <c r="UCO313" s="22"/>
      <c r="UCP313" s="22"/>
      <c r="UCQ313" s="22"/>
      <c r="UCR313" s="22"/>
      <c r="UCS313" s="22"/>
      <c r="UCT313" s="22"/>
      <c r="UCU313" s="22"/>
      <c r="UCV313" s="22"/>
      <c r="UCW313" s="22"/>
      <c r="UCX313" s="22"/>
      <c r="UCY313" s="22"/>
      <c r="UCZ313" s="22"/>
      <c r="UDA313" s="22"/>
      <c r="UDB313" s="22"/>
      <c r="UDC313" s="22"/>
      <c r="UDD313" s="22"/>
      <c r="UDE313" s="22"/>
      <c r="UDF313" s="22"/>
      <c r="UDG313" s="22"/>
      <c r="UDH313" s="22"/>
      <c r="UDI313" s="22"/>
      <c r="UDJ313" s="22"/>
      <c r="UDK313" s="22"/>
      <c r="UDL313" s="22"/>
      <c r="UDM313" s="22"/>
      <c r="UDN313" s="22"/>
      <c r="UDO313" s="22"/>
      <c r="UDP313" s="22"/>
      <c r="UDQ313" s="22"/>
      <c r="UDR313" s="22"/>
      <c r="UDS313" s="22"/>
      <c r="UDT313" s="22"/>
      <c r="UDU313" s="22"/>
      <c r="UDV313" s="22"/>
      <c r="UDW313" s="22"/>
      <c r="UDX313" s="22"/>
      <c r="UDY313" s="22"/>
      <c r="UDZ313" s="22"/>
      <c r="UEA313" s="22"/>
      <c r="UEB313" s="22"/>
      <c r="UEC313" s="22"/>
      <c r="UED313" s="22"/>
      <c r="UEE313" s="22"/>
      <c r="UEF313" s="22"/>
      <c r="UEG313" s="22"/>
      <c r="UEH313" s="22"/>
      <c r="UEI313" s="22"/>
      <c r="UEJ313" s="22"/>
      <c r="UEK313" s="22"/>
      <c r="UEL313" s="22"/>
      <c r="UEM313" s="22"/>
      <c r="UEN313" s="22"/>
      <c r="UEO313" s="22"/>
      <c r="UEP313" s="22"/>
      <c r="UEQ313" s="22"/>
      <c r="UER313" s="22"/>
      <c r="UES313" s="22"/>
      <c r="UET313" s="22"/>
      <c r="UEU313" s="22"/>
      <c r="UEV313" s="22"/>
      <c r="UEW313" s="22"/>
      <c r="UEX313" s="22"/>
      <c r="UEY313" s="22"/>
      <c r="UEZ313" s="22"/>
      <c r="UFA313" s="22"/>
      <c r="UFB313" s="22"/>
      <c r="UFC313" s="22"/>
      <c r="UFD313" s="22"/>
      <c r="UFE313" s="22"/>
      <c r="UFF313" s="22"/>
      <c r="UFG313" s="22"/>
      <c r="UFH313" s="22"/>
      <c r="UFI313" s="22"/>
      <c r="UFJ313" s="22"/>
      <c r="UFK313" s="22"/>
      <c r="UFL313" s="22"/>
      <c r="UFM313" s="22"/>
      <c r="UFN313" s="22"/>
      <c r="UFO313" s="22"/>
      <c r="UFP313" s="22"/>
      <c r="UFQ313" s="22"/>
      <c r="UFR313" s="22"/>
      <c r="UFS313" s="22"/>
      <c r="UFT313" s="22"/>
      <c r="UFU313" s="22"/>
      <c r="UFV313" s="22"/>
      <c r="UFW313" s="22"/>
      <c r="UFX313" s="22"/>
      <c r="UFY313" s="22"/>
      <c r="UFZ313" s="22"/>
      <c r="UGA313" s="22"/>
      <c r="UGB313" s="22"/>
      <c r="UGC313" s="22"/>
      <c r="UGD313" s="22"/>
      <c r="UGE313" s="22"/>
      <c r="UGF313" s="22"/>
      <c r="UGG313" s="22"/>
      <c r="UGH313" s="22"/>
      <c r="UGI313" s="22"/>
      <c r="UGJ313" s="22"/>
      <c r="UGK313" s="22"/>
      <c r="UGL313" s="22"/>
      <c r="UGM313" s="22"/>
      <c r="UGN313" s="22"/>
      <c r="UGO313" s="22"/>
      <c r="UGP313" s="22"/>
      <c r="UGQ313" s="22"/>
      <c r="UGR313" s="22"/>
      <c r="UGS313" s="22"/>
      <c r="UGT313" s="22"/>
      <c r="UGU313" s="22"/>
      <c r="UGV313" s="22"/>
      <c r="UGW313" s="22"/>
      <c r="UGX313" s="22"/>
      <c r="UGY313" s="22"/>
      <c r="UGZ313" s="22"/>
      <c r="UHA313" s="22"/>
      <c r="UHB313" s="22"/>
      <c r="UHC313" s="22"/>
      <c r="UHD313" s="22"/>
      <c r="UHE313" s="22"/>
      <c r="UHF313" s="22"/>
      <c r="UHG313" s="22"/>
      <c r="UHH313" s="22"/>
      <c r="UHI313" s="22"/>
      <c r="UHJ313" s="22"/>
      <c r="UHK313" s="22"/>
      <c r="UHL313" s="22"/>
      <c r="UHM313" s="22"/>
      <c r="UHN313" s="22"/>
      <c r="UHO313" s="22"/>
      <c r="UHP313" s="22"/>
      <c r="UHQ313" s="22"/>
      <c r="UHR313" s="22"/>
      <c r="UHS313" s="22"/>
      <c r="UHT313" s="22"/>
      <c r="UHU313" s="22"/>
      <c r="UHV313" s="22"/>
      <c r="UHW313" s="22"/>
      <c r="UHX313" s="22"/>
      <c r="UHY313" s="22"/>
      <c r="UHZ313" s="22"/>
      <c r="UIA313" s="22"/>
      <c r="UIB313" s="22"/>
      <c r="UIC313" s="22"/>
      <c r="UID313" s="22"/>
      <c r="UIE313" s="22"/>
      <c r="UIF313" s="22"/>
      <c r="UIG313" s="22"/>
      <c r="UIH313" s="22"/>
      <c r="UII313" s="22"/>
      <c r="UIJ313" s="22"/>
      <c r="UIK313" s="22"/>
      <c r="UIL313" s="22"/>
      <c r="UIM313" s="22"/>
      <c r="UIN313" s="22"/>
      <c r="UIO313" s="22"/>
      <c r="UIP313" s="22"/>
      <c r="UIQ313" s="22"/>
      <c r="UIR313" s="22"/>
      <c r="UIS313" s="22"/>
      <c r="UIT313" s="22"/>
      <c r="UIU313" s="22"/>
      <c r="UIV313" s="22"/>
      <c r="UIW313" s="22"/>
      <c r="UIX313" s="22"/>
      <c r="UIY313" s="22"/>
      <c r="UIZ313" s="22"/>
      <c r="UJA313" s="22"/>
      <c r="UJB313" s="22"/>
      <c r="UJC313" s="22"/>
      <c r="UJD313" s="22"/>
      <c r="UJE313" s="22"/>
      <c r="UJF313" s="22"/>
      <c r="UJG313" s="22"/>
      <c r="UJH313" s="22"/>
      <c r="UJI313" s="22"/>
      <c r="UJJ313" s="22"/>
      <c r="UJK313" s="22"/>
      <c r="UJL313" s="22"/>
      <c r="UJM313" s="22"/>
      <c r="UJN313" s="22"/>
      <c r="UJO313" s="22"/>
      <c r="UJP313" s="22"/>
      <c r="UJQ313" s="22"/>
      <c r="UJR313" s="22"/>
      <c r="UJS313" s="22"/>
      <c r="UJT313" s="22"/>
      <c r="UJU313" s="22"/>
      <c r="UJV313" s="22"/>
      <c r="UJW313" s="22"/>
      <c r="UJX313" s="22"/>
      <c r="UJY313" s="22"/>
      <c r="UJZ313" s="22"/>
      <c r="UKA313" s="22"/>
      <c r="UKB313" s="22"/>
      <c r="UKC313" s="22"/>
      <c r="UKD313" s="22"/>
      <c r="UKE313" s="22"/>
      <c r="UKF313" s="22"/>
      <c r="UKG313" s="22"/>
      <c r="UKH313" s="22"/>
      <c r="UKI313" s="22"/>
      <c r="UKJ313" s="22"/>
      <c r="UKK313" s="22"/>
      <c r="UKL313" s="22"/>
      <c r="UKM313" s="22"/>
      <c r="UKN313" s="22"/>
      <c r="UKO313" s="22"/>
      <c r="UKP313" s="22"/>
      <c r="UKQ313" s="22"/>
      <c r="UKR313" s="22"/>
      <c r="UKS313" s="22"/>
      <c r="UKT313" s="22"/>
      <c r="UKU313" s="22"/>
      <c r="UKV313" s="22"/>
      <c r="UKW313" s="22"/>
      <c r="UKX313" s="22"/>
      <c r="UKY313" s="22"/>
      <c r="UKZ313" s="22"/>
      <c r="ULA313" s="22"/>
      <c r="ULB313" s="22"/>
      <c r="ULC313" s="22"/>
      <c r="ULD313" s="22"/>
      <c r="ULE313" s="22"/>
      <c r="ULF313" s="22"/>
      <c r="ULG313" s="22"/>
      <c r="ULH313" s="22"/>
      <c r="ULI313" s="22"/>
      <c r="ULJ313" s="22"/>
      <c r="ULK313" s="22"/>
      <c r="ULL313" s="22"/>
      <c r="ULM313" s="22"/>
      <c r="ULN313" s="22"/>
      <c r="ULO313" s="22"/>
      <c r="ULP313" s="22"/>
      <c r="ULQ313" s="22"/>
      <c r="ULR313" s="22"/>
      <c r="ULS313" s="22"/>
      <c r="ULT313" s="22"/>
      <c r="ULU313" s="22"/>
      <c r="ULV313" s="22"/>
      <c r="ULW313" s="22"/>
      <c r="ULX313" s="22"/>
      <c r="ULY313" s="22"/>
      <c r="ULZ313" s="22"/>
      <c r="UMA313" s="22"/>
      <c r="UMB313" s="22"/>
      <c r="UMC313" s="22"/>
      <c r="UMD313" s="22"/>
      <c r="UME313" s="22"/>
      <c r="UMF313" s="22"/>
      <c r="UMG313" s="22"/>
      <c r="UMH313" s="22"/>
      <c r="UMI313" s="22"/>
      <c r="UMJ313" s="22"/>
      <c r="UMK313" s="22"/>
      <c r="UML313" s="22"/>
      <c r="UMM313" s="22"/>
      <c r="UMN313" s="22"/>
      <c r="UMO313" s="22"/>
      <c r="UMP313" s="22"/>
      <c r="UMQ313" s="22"/>
      <c r="UMR313" s="22"/>
      <c r="UMS313" s="22"/>
      <c r="UMT313" s="22"/>
      <c r="UMU313" s="22"/>
      <c r="UMV313" s="22"/>
      <c r="UMW313" s="22"/>
      <c r="UMX313" s="22"/>
      <c r="UMY313" s="22"/>
      <c r="UMZ313" s="22"/>
      <c r="UNA313" s="22"/>
      <c r="UNB313" s="22"/>
      <c r="UNC313" s="22"/>
      <c r="UND313" s="22"/>
      <c r="UNE313" s="22"/>
      <c r="UNF313" s="22"/>
      <c r="UNG313" s="22"/>
      <c r="UNH313" s="22"/>
      <c r="UNI313" s="22"/>
      <c r="UNJ313" s="22"/>
      <c r="UNK313" s="22"/>
      <c r="UNL313" s="22"/>
      <c r="UNM313" s="22"/>
      <c r="UNN313" s="22"/>
      <c r="UNO313" s="22"/>
      <c r="UNP313" s="22"/>
      <c r="UNQ313" s="22"/>
      <c r="UNR313" s="22"/>
      <c r="UNS313" s="22"/>
      <c r="UNT313" s="22"/>
      <c r="UNU313" s="22"/>
      <c r="UNV313" s="22"/>
      <c r="UNW313" s="22"/>
      <c r="UNX313" s="22"/>
      <c r="UNY313" s="22"/>
      <c r="UNZ313" s="22"/>
      <c r="UOA313" s="22"/>
      <c r="UOB313" s="22"/>
      <c r="UOC313" s="22"/>
      <c r="UOD313" s="22"/>
      <c r="UOE313" s="22"/>
      <c r="UOF313" s="22"/>
      <c r="UOG313" s="22"/>
      <c r="UOH313" s="22"/>
      <c r="UOI313" s="22"/>
      <c r="UOJ313" s="22"/>
      <c r="UOK313" s="22"/>
      <c r="UOL313" s="22"/>
      <c r="UOM313" s="22"/>
      <c r="UON313" s="22"/>
      <c r="UOO313" s="22"/>
      <c r="UOP313" s="22"/>
      <c r="UOQ313" s="22"/>
      <c r="UOR313" s="22"/>
      <c r="UOS313" s="22"/>
      <c r="UOT313" s="22"/>
      <c r="UOU313" s="22"/>
      <c r="UOV313" s="22"/>
      <c r="UOW313" s="22"/>
      <c r="UOX313" s="22"/>
      <c r="UOY313" s="22"/>
      <c r="UOZ313" s="22"/>
      <c r="UPA313" s="22"/>
      <c r="UPB313" s="22"/>
      <c r="UPC313" s="22"/>
      <c r="UPD313" s="22"/>
      <c r="UPE313" s="22"/>
      <c r="UPF313" s="22"/>
      <c r="UPG313" s="22"/>
      <c r="UPH313" s="22"/>
      <c r="UPI313" s="22"/>
      <c r="UPJ313" s="22"/>
      <c r="UPK313" s="22"/>
      <c r="UPL313" s="22"/>
      <c r="UPM313" s="22"/>
      <c r="UPN313" s="22"/>
      <c r="UPO313" s="22"/>
      <c r="UPP313" s="22"/>
      <c r="UPQ313" s="22"/>
      <c r="UPR313" s="22"/>
      <c r="UPS313" s="22"/>
      <c r="UPT313" s="22"/>
      <c r="UPU313" s="22"/>
      <c r="UPV313" s="22"/>
      <c r="UPW313" s="22"/>
      <c r="UPX313" s="22"/>
      <c r="UPY313" s="22"/>
      <c r="UPZ313" s="22"/>
      <c r="UQA313" s="22"/>
      <c r="UQB313" s="22"/>
      <c r="UQC313" s="22"/>
      <c r="UQD313" s="22"/>
      <c r="UQE313" s="22"/>
      <c r="UQF313" s="22"/>
      <c r="UQG313" s="22"/>
      <c r="UQH313" s="22"/>
      <c r="UQI313" s="22"/>
      <c r="UQJ313" s="22"/>
      <c r="UQK313" s="22"/>
      <c r="UQL313" s="22"/>
      <c r="UQM313" s="22"/>
      <c r="UQN313" s="22"/>
      <c r="UQO313" s="22"/>
      <c r="UQP313" s="22"/>
      <c r="UQQ313" s="22"/>
      <c r="UQR313" s="22"/>
      <c r="UQS313" s="22"/>
      <c r="UQT313" s="22"/>
      <c r="UQU313" s="22"/>
      <c r="UQV313" s="22"/>
      <c r="UQW313" s="22"/>
      <c r="UQX313" s="22"/>
      <c r="UQY313" s="22"/>
      <c r="UQZ313" s="22"/>
      <c r="URA313" s="22"/>
      <c r="URB313" s="22"/>
      <c r="URC313" s="22"/>
      <c r="URD313" s="22"/>
      <c r="URE313" s="22"/>
      <c r="URF313" s="22"/>
      <c r="URG313" s="22"/>
      <c r="URH313" s="22"/>
      <c r="URI313" s="22"/>
      <c r="URJ313" s="22"/>
      <c r="URK313" s="22"/>
      <c r="URL313" s="22"/>
      <c r="URM313" s="22"/>
      <c r="URN313" s="22"/>
      <c r="URO313" s="22"/>
      <c r="URP313" s="22"/>
      <c r="URQ313" s="22"/>
      <c r="URR313" s="22"/>
      <c r="URS313" s="22"/>
      <c r="URT313" s="22"/>
      <c r="URU313" s="22"/>
      <c r="URV313" s="22"/>
      <c r="URW313" s="22"/>
      <c r="URX313" s="22"/>
      <c r="URY313" s="22"/>
      <c r="URZ313" s="22"/>
      <c r="USA313" s="22"/>
      <c r="USB313" s="22"/>
      <c r="USC313" s="22"/>
      <c r="USD313" s="22"/>
      <c r="USE313" s="22"/>
      <c r="USF313" s="22"/>
      <c r="USG313" s="22"/>
      <c r="USH313" s="22"/>
      <c r="USI313" s="22"/>
      <c r="USJ313" s="22"/>
      <c r="USK313" s="22"/>
      <c r="USL313" s="22"/>
      <c r="USM313" s="22"/>
      <c r="USN313" s="22"/>
      <c r="USO313" s="22"/>
      <c r="USP313" s="22"/>
      <c r="USQ313" s="22"/>
      <c r="USR313" s="22"/>
      <c r="USS313" s="22"/>
      <c r="UST313" s="22"/>
      <c r="USU313" s="22"/>
      <c r="USV313" s="22"/>
      <c r="USW313" s="22"/>
      <c r="USX313" s="22"/>
      <c r="USY313" s="22"/>
      <c r="USZ313" s="22"/>
      <c r="UTA313" s="22"/>
      <c r="UTB313" s="22"/>
      <c r="UTC313" s="22"/>
      <c r="UTD313" s="22"/>
      <c r="UTE313" s="22"/>
      <c r="UTF313" s="22"/>
      <c r="UTG313" s="22"/>
      <c r="UTH313" s="22"/>
      <c r="UTI313" s="22"/>
      <c r="UTJ313" s="22"/>
      <c r="UTK313" s="22"/>
      <c r="UTL313" s="22"/>
      <c r="UTM313" s="22"/>
      <c r="UTN313" s="22"/>
      <c r="UTO313" s="22"/>
      <c r="UTP313" s="22"/>
      <c r="UTQ313" s="22"/>
      <c r="UTR313" s="22"/>
      <c r="UTS313" s="22"/>
      <c r="UTT313" s="22"/>
      <c r="UTU313" s="22"/>
      <c r="UTV313" s="22"/>
      <c r="UTW313" s="22"/>
      <c r="UTX313" s="22"/>
      <c r="UTY313" s="22"/>
      <c r="UTZ313" s="22"/>
      <c r="UUA313" s="22"/>
      <c r="UUB313" s="22"/>
      <c r="UUC313" s="22"/>
      <c r="UUD313" s="22"/>
      <c r="UUE313" s="22"/>
      <c r="UUF313" s="22"/>
      <c r="UUG313" s="22"/>
      <c r="UUH313" s="22"/>
      <c r="UUI313" s="22"/>
      <c r="UUJ313" s="22"/>
      <c r="UUK313" s="22"/>
      <c r="UUL313" s="22"/>
      <c r="UUM313" s="22"/>
      <c r="UUN313" s="22"/>
      <c r="UUO313" s="22"/>
      <c r="UUP313" s="22"/>
      <c r="UUQ313" s="22"/>
      <c r="UUR313" s="22"/>
      <c r="UUS313" s="22"/>
      <c r="UUT313" s="22"/>
      <c r="UUU313" s="22"/>
      <c r="UUV313" s="22"/>
      <c r="UUW313" s="22"/>
      <c r="UUX313" s="22"/>
      <c r="UUY313" s="22"/>
      <c r="UUZ313" s="22"/>
      <c r="UVA313" s="22"/>
      <c r="UVB313" s="22"/>
      <c r="UVC313" s="22"/>
      <c r="UVD313" s="22"/>
      <c r="UVE313" s="22"/>
      <c r="UVF313" s="22"/>
      <c r="UVG313" s="22"/>
      <c r="UVH313" s="22"/>
      <c r="UVI313" s="22"/>
      <c r="UVJ313" s="22"/>
      <c r="UVK313" s="22"/>
      <c r="UVL313" s="22"/>
      <c r="UVM313" s="22"/>
      <c r="UVN313" s="22"/>
      <c r="UVO313" s="22"/>
      <c r="UVP313" s="22"/>
      <c r="UVQ313" s="22"/>
      <c r="UVR313" s="22"/>
      <c r="UVS313" s="22"/>
      <c r="UVT313" s="22"/>
      <c r="UVU313" s="22"/>
      <c r="UVV313" s="22"/>
      <c r="UVW313" s="22"/>
      <c r="UVX313" s="22"/>
      <c r="UVY313" s="22"/>
      <c r="UVZ313" s="22"/>
      <c r="UWA313" s="22"/>
      <c r="UWB313" s="22"/>
      <c r="UWC313" s="22"/>
      <c r="UWD313" s="22"/>
      <c r="UWE313" s="22"/>
      <c r="UWF313" s="22"/>
      <c r="UWG313" s="22"/>
      <c r="UWH313" s="22"/>
      <c r="UWI313" s="22"/>
      <c r="UWJ313" s="22"/>
      <c r="UWK313" s="22"/>
      <c r="UWL313" s="22"/>
      <c r="UWM313" s="22"/>
      <c r="UWN313" s="22"/>
      <c r="UWO313" s="22"/>
      <c r="UWP313" s="22"/>
      <c r="UWQ313" s="22"/>
      <c r="UWR313" s="22"/>
      <c r="UWS313" s="22"/>
      <c r="UWT313" s="22"/>
      <c r="UWU313" s="22"/>
      <c r="UWV313" s="22"/>
      <c r="UWW313" s="22"/>
      <c r="UWX313" s="22"/>
      <c r="UWY313" s="22"/>
      <c r="UWZ313" s="22"/>
      <c r="UXA313" s="22"/>
      <c r="UXB313" s="22"/>
      <c r="UXC313" s="22"/>
      <c r="UXD313" s="22"/>
      <c r="UXE313" s="22"/>
      <c r="UXF313" s="22"/>
      <c r="UXG313" s="22"/>
      <c r="UXH313" s="22"/>
      <c r="UXI313" s="22"/>
      <c r="UXJ313" s="22"/>
      <c r="UXK313" s="22"/>
      <c r="UXL313" s="22"/>
      <c r="UXM313" s="22"/>
      <c r="UXN313" s="22"/>
      <c r="UXO313" s="22"/>
      <c r="UXP313" s="22"/>
      <c r="UXQ313" s="22"/>
      <c r="UXR313" s="22"/>
      <c r="UXS313" s="22"/>
      <c r="UXT313" s="22"/>
      <c r="UXU313" s="22"/>
      <c r="UXV313" s="22"/>
      <c r="UXW313" s="22"/>
      <c r="UXX313" s="22"/>
      <c r="UXY313" s="22"/>
      <c r="UXZ313" s="22"/>
      <c r="UYA313" s="22"/>
      <c r="UYB313" s="22"/>
      <c r="UYC313" s="22"/>
      <c r="UYD313" s="22"/>
      <c r="UYE313" s="22"/>
      <c r="UYF313" s="22"/>
      <c r="UYG313" s="22"/>
      <c r="UYH313" s="22"/>
      <c r="UYI313" s="22"/>
      <c r="UYJ313" s="22"/>
      <c r="UYK313" s="22"/>
      <c r="UYL313" s="22"/>
      <c r="UYM313" s="22"/>
      <c r="UYN313" s="22"/>
      <c r="UYO313" s="22"/>
      <c r="UYP313" s="22"/>
      <c r="UYQ313" s="22"/>
      <c r="UYR313" s="22"/>
      <c r="UYS313" s="22"/>
      <c r="UYT313" s="22"/>
      <c r="UYU313" s="22"/>
      <c r="UYV313" s="22"/>
      <c r="UYW313" s="22"/>
      <c r="UYX313" s="22"/>
      <c r="UYY313" s="22"/>
      <c r="UYZ313" s="22"/>
      <c r="UZA313" s="22"/>
      <c r="UZB313" s="22"/>
      <c r="UZC313" s="22"/>
      <c r="UZD313" s="22"/>
      <c r="UZE313" s="22"/>
      <c r="UZF313" s="22"/>
      <c r="UZG313" s="22"/>
      <c r="UZH313" s="22"/>
      <c r="UZI313" s="22"/>
      <c r="UZJ313" s="22"/>
      <c r="UZK313" s="22"/>
      <c r="UZL313" s="22"/>
      <c r="UZM313" s="22"/>
      <c r="UZN313" s="22"/>
      <c r="UZO313" s="22"/>
      <c r="UZP313" s="22"/>
      <c r="UZQ313" s="22"/>
      <c r="UZR313" s="22"/>
      <c r="UZS313" s="22"/>
      <c r="UZT313" s="22"/>
      <c r="UZU313" s="22"/>
      <c r="UZV313" s="22"/>
      <c r="UZW313" s="22"/>
      <c r="UZX313" s="22"/>
      <c r="UZY313" s="22"/>
      <c r="UZZ313" s="22"/>
      <c r="VAA313" s="22"/>
      <c r="VAB313" s="22"/>
      <c r="VAC313" s="22"/>
      <c r="VAD313" s="22"/>
      <c r="VAE313" s="22"/>
      <c r="VAF313" s="22"/>
      <c r="VAG313" s="22"/>
      <c r="VAH313" s="22"/>
      <c r="VAI313" s="22"/>
      <c r="VAJ313" s="22"/>
      <c r="VAK313" s="22"/>
      <c r="VAL313" s="22"/>
      <c r="VAM313" s="22"/>
      <c r="VAN313" s="22"/>
      <c r="VAO313" s="22"/>
      <c r="VAP313" s="22"/>
      <c r="VAQ313" s="22"/>
      <c r="VAR313" s="22"/>
      <c r="VAS313" s="22"/>
      <c r="VAT313" s="22"/>
      <c r="VAU313" s="22"/>
      <c r="VAV313" s="22"/>
      <c r="VAW313" s="22"/>
      <c r="VAX313" s="22"/>
      <c r="VAY313" s="22"/>
      <c r="VAZ313" s="22"/>
      <c r="VBA313" s="22"/>
      <c r="VBB313" s="22"/>
      <c r="VBC313" s="22"/>
      <c r="VBD313" s="22"/>
      <c r="VBE313" s="22"/>
      <c r="VBF313" s="22"/>
      <c r="VBG313" s="22"/>
      <c r="VBH313" s="22"/>
      <c r="VBI313" s="22"/>
      <c r="VBJ313" s="22"/>
      <c r="VBK313" s="22"/>
      <c r="VBL313" s="22"/>
      <c r="VBM313" s="22"/>
      <c r="VBN313" s="22"/>
      <c r="VBO313" s="22"/>
      <c r="VBP313" s="22"/>
      <c r="VBQ313" s="22"/>
      <c r="VBR313" s="22"/>
      <c r="VBS313" s="22"/>
      <c r="VBT313" s="22"/>
      <c r="VBU313" s="22"/>
      <c r="VBV313" s="22"/>
      <c r="VBW313" s="22"/>
      <c r="VBX313" s="22"/>
      <c r="VBY313" s="22"/>
      <c r="VBZ313" s="22"/>
      <c r="VCA313" s="22"/>
      <c r="VCB313" s="22"/>
      <c r="VCC313" s="22"/>
      <c r="VCD313" s="22"/>
      <c r="VCE313" s="22"/>
      <c r="VCF313" s="22"/>
      <c r="VCG313" s="22"/>
      <c r="VCH313" s="22"/>
      <c r="VCI313" s="22"/>
      <c r="VCJ313" s="22"/>
      <c r="VCK313" s="22"/>
      <c r="VCL313" s="22"/>
      <c r="VCM313" s="22"/>
      <c r="VCN313" s="22"/>
      <c r="VCO313" s="22"/>
      <c r="VCP313" s="22"/>
      <c r="VCQ313" s="22"/>
      <c r="VCR313" s="22"/>
      <c r="VCS313" s="22"/>
      <c r="VCT313" s="22"/>
      <c r="VCU313" s="22"/>
      <c r="VCV313" s="22"/>
      <c r="VCW313" s="22"/>
      <c r="VCX313" s="22"/>
      <c r="VCY313" s="22"/>
      <c r="VCZ313" s="22"/>
      <c r="VDA313" s="22"/>
      <c r="VDB313" s="22"/>
      <c r="VDC313" s="22"/>
      <c r="VDD313" s="22"/>
      <c r="VDE313" s="22"/>
      <c r="VDF313" s="22"/>
      <c r="VDG313" s="22"/>
      <c r="VDH313" s="22"/>
      <c r="VDI313" s="22"/>
      <c r="VDJ313" s="22"/>
      <c r="VDK313" s="22"/>
      <c r="VDL313" s="22"/>
      <c r="VDM313" s="22"/>
      <c r="VDN313" s="22"/>
      <c r="VDO313" s="22"/>
      <c r="VDP313" s="22"/>
      <c r="VDQ313" s="22"/>
      <c r="VDR313" s="22"/>
      <c r="VDS313" s="22"/>
      <c r="VDT313" s="22"/>
      <c r="VDU313" s="22"/>
      <c r="VDV313" s="22"/>
      <c r="VDW313" s="22"/>
      <c r="VDX313" s="22"/>
      <c r="VDY313" s="22"/>
      <c r="VDZ313" s="22"/>
      <c r="VEA313" s="22"/>
      <c r="VEB313" s="22"/>
      <c r="VEC313" s="22"/>
      <c r="VED313" s="22"/>
      <c r="VEE313" s="22"/>
      <c r="VEF313" s="22"/>
      <c r="VEG313" s="22"/>
      <c r="VEH313" s="22"/>
      <c r="VEI313" s="22"/>
      <c r="VEJ313" s="22"/>
      <c r="VEK313" s="22"/>
      <c r="VEL313" s="22"/>
      <c r="VEM313" s="22"/>
      <c r="VEN313" s="22"/>
      <c r="VEO313" s="22"/>
      <c r="VEP313" s="22"/>
      <c r="VEQ313" s="22"/>
      <c r="VER313" s="22"/>
      <c r="VES313" s="22"/>
      <c r="VET313" s="22"/>
      <c r="VEU313" s="22"/>
      <c r="VEV313" s="22"/>
      <c r="VEW313" s="22"/>
      <c r="VEX313" s="22"/>
      <c r="VEY313" s="22"/>
      <c r="VEZ313" s="22"/>
      <c r="VFA313" s="22"/>
      <c r="VFB313" s="22"/>
      <c r="VFC313" s="22"/>
      <c r="VFD313" s="22"/>
      <c r="VFE313" s="22"/>
      <c r="VFF313" s="22"/>
      <c r="VFG313" s="22"/>
      <c r="VFH313" s="22"/>
      <c r="VFI313" s="22"/>
      <c r="VFJ313" s="22"/>
      <c r="VFK313" s="22"/>
      <c r="VFL313" s="22"/>
      <c r="VFM313" s="22"/>
      <c r="VFN313" s="22"/>
      <c r="VFO313" s="22"/>
      <c r="VFP313" s="22"/>
      <c r="VFQ313" s="22"/>
      <c r="VFR313" s="22"/>
      <c r="VFS313" s="22"/>
      <c r="VFT313" s="22"/>
      <c r="VFU313" s="22"/>
      <c r="VFV313" s="22"/>
      <c r="VFW313" s="22"/>
      <c r="VFX313" s="22"/>
      <c r="VFY313" s="22"/>
      <c r="VFZ313" s="22"/>
      <c r="VGA313" s="22"/>
      <c r="VGB313" s="22"/>
      <c r="VGC313" s="22"/>
      <c r="VGD313" s="22"/>
      <c r="VGE313" s="22"/>
      <c r="VGF313" s="22"/>
      <c r="VGG313" s="22"/>
      <c r="VGH313" s="22"/>
      <c r="VGI313" s="22"/>
      <c r="VGJ313" s="22"/>
      <c r="VGK313" s="22"/>
      <c r="VGL313" s="22"/>
      <c r="VGM313" s="22"/>
      <c r="VGN313" s="22"/>
      <c r="VGO313" s="22"/>
      <c r="VGP313" s="22"/>
      <c r="VGQ313" s="22"/>
      <c r="VGR313" s="22"/>
      <c r="VGS313" s="22"/>
      <c r="VGT313" s="22"/>
      <c r="VGU313" s="22"/>
      <c r="VGV313" s="22"/>
      <c r="VGW313" s="22"/>
      <c r="VGX313" s="22"/>
      <c r="VGY313" s="22"/>
      <c r="VGZ313" s="22"/>
      <c r="VHA313" s="22"/>
      <c r="VHB313" s="22"/>
      <c r="VHC313" s="22"/>
      <c r="VHD313" s="22"/>
      <c r="VHE313" s="22"/>
      <c r="VHF313" s="22"/>
      <c r="VHG313" s="22"/>
      <c r="VHH313" s="22"/>
      <c r="VHI313" s="22"/>
      <c r="VHJ313" s="22"/>
      <c r="VHK313" s="22"/>
      <c r="VHL313" s="22"/>
      <c r="VHM313" s="22"/>
      <c r="VHN313" s="22"/>
      <c r="VHO313" s="22"/>
      <c r="VHP313" s="22"/>
      <c r="VHQ313" s="22"/>
      <c r="VHR313" s="22"/>
      <c r="VHS313" s="22"/>
      <c r="VHT313" s="22"/>
      <c r="VHU313" s="22"/>
      <c r="VHV313" s="22"/>
      <c r="VHW313" s="22"/>
      <c r="VHX313" s="22"/>
      <c r="VHY313" s="22"/>
      <c r="VHZ313" s="22"/>
      <c r="VIA313" s="22"/>
      <c r="VIB313" s="22"/>
      <c r="VIC313" s="22"/>
      <c r="VID313" s="22"/>
      <c r="VIE313" s="22"/>
      <c r="VIF313" s="22"/>
      <c r="VIG313" s="22"/>
      <c r="VIH313" s="22"/>
      <c r="VII313" s="22"/>
      <c r="VIJ313" s="22"/>
      <c r="VIK313" s="22"/>
      <c r="VIL313" s="22"/>
      <c r="VIM313" s="22"/>
      <c r="VIN313" s="22"/>
      <c r="VIO313" s="22"/>
      <c r="VIP313" s="22"/>
      <c r="VIQ313" s="22"/>
      <c r="VIR313" s="22"/>
      <c r="VIS313" s="22"/>
      <c r="VIT313" s="22"/>
      <c r="VIU313" s="22"/>
      <c r="VIV313" s="22"/>
      <c r="VIW313" s="22"/>
      <c r="VIX313" s="22"/>
      <c r="VIY313" s="22"/>
      <c r="VIZ313" s="22"/>
      <c r="VJA313" s="22"/>
      <c r="VJB313" s="22"/>
      <c r="VJC313" s="22"/>
      <c r="VJD313" s="22"/>
      <c r="VJE313" s="22"/>
      <c r="VJF313" s="22"/>
      <c r="VJG313" s="22"/>
      <c r="VJH313" s="22"/>
      <c r="VJI313" s="22"/>
      <c r="VJJ313" s="22"/>
      <c r="VJK313" s="22"/>
      <c r="VJL313" s="22"/>
      <c r="VJM313" s="22"/>
      <c r="VJN313" s="22"/>
      <c r="VJO313" s="22"/>
      <c r="VJP313" s="22"/>
      <c r="VJQ313" s="22"/>
      <c r="VJR313" s="22"/>
      <c r="VJS313" s="22"/>
      <c r="VJT313" s="22"/>
      <c r="VJU313" s="22"/>
      <c r="VJV313" s="22"/>
      <c r="VJW313" s="22"/>
      <c r="VJX313" s="22"/>
      <c r="VJY313" s="22"/>
      <c r="VJZ313" s="22"/>
      <c r="VKA313" s="22"/>
      <c r="VKB313" s="22"/>
      <c r="VKC313" s="22"/>
      <c r="VKD313" s="22"/>
      <c r="VKE313" s="22"/>
      <c r="VKF313" s="22"/>
      <c r="VKG313" s="22"/>
      <c r="VKH313" s="22"/>
      <c r="VKI313" s="22"/>
      <c r="VKJ313" s="22"/>
      <c r="VKK313" s="22"/>
      <c r="VKL313" s="22"/>
      <c r="VKM313" s="22"/>
      <c r="VKN313" s="22"/>
      <c r="VKO313" s="22"/>
      <c r="VKP313" s="22"/>
      <c r="VKQ313" s="22"/>
      <c r="VKR313" s="22"/>
      <c r="VKS313" s="22"/>
      <c r="VKT313" s="22"/>
      <c r="VKU313" s="22"/>
      <c r="VKV313" s="22"/>
      <c r="VKW313" s="22"/>
      <c r="VKX313" s="22"/>
      <c r="VKY313" s="22"/>
      <c r="VKZ313" s="22"/>
      <c r="VLA313" s="22"/>
      <c r="VLB313" s="22"/>
      <c r="VLC313" s="22"/>
      <c r="VLD313" s="22"/>
      <c r="VLE313" s="22"/>
      <c r="VLF313" s="22"/>
      <c r="VLG313" s="22"/>
      <c r="VLH313" s="22"/>
      <c r="VLI313" s="22"/>
      <c r="VLJ313" s="22"/>
      <c r="VLK313" s="22"/>
      <c r="VLL313" s="22"/>
      <c r="VLM313" s="22"/>
      <c r="VLN313" s="22"/>
      <c r="VLO313" s="22"/>
      <c r="VLP313" s="22"/>
      <c r="VLQ313" s="22"/>
      <c r="VLR313" s="22"/>
      <c r="VLS313" s="22"/>
      <c r="VLT313" s="22"/>
      <c r="VLU313" s="22"/>
      <c r="VLV313" s="22"/>
      <c r="VLW313" s="22"/>
      <c r="VLX313" s="22"/>
      <c r="VLY313" s="22"/>
      <c r="VLZ313" s="22"/>
      <c r="VMA313" s="22"/>
      <c r="VMB313" s="22"/>
      <c r="VMC313" s="22"/>
      <c r="VMD313" s="22"/>
      <c r="VME313" s="22"/>
      <c r="VMF313" s="22"/>
      <c r="VMG313" s="22"/>
      <c r="VMH313" s="22"/>
      <c r="VMI313" s="22"/>
      <c r="VMJ313" s="22"/>
      <c r="VMK313" s="22"/>
      <c r="VML313" s="22"/>
      <c r="VMM313" s="22"/>
      <c r="VMN313" s="22"/>
      <c r="VMO313" s="22"/>
      <c r="VMP313" s="22"/>
      <c r="VMQ313" s="22"/>
      <c r="VMR313" s="22"/>
      <c r="VMS313" s="22"/>
      <c r="VMT313" s="22"/>
      <c r="VMU313" s="22"/>
      <c r="VMV313" s="22"/>
      <c r="VMW313" s="22"/>
      <c r="VMX313" s="22"/>
      <c r="VMY313" s="22"/>
      <c r="VMZ313" s="22"/>
      <c r="VNA313" s="22"/>
      <c r="VNB313" s="22"/>
      <c r="VNC313" s="22"/>
      <c r="VND313" s="22"/>
      <c r="VNE313" s="22"/>
      <c r="VNF313" s="22"/>
      <c r="VNG313" s="22"/>
      <c r="VNH313" s="22"/>
      <c r="VNI313" s="22"/>
      <c r="VNJ313" s="22"/>
      <c r="VNK313" s="22"/>
      <c r="VNL313" s="22"/>
      <c r="VNM313" s="22"/>
      <c r="VNN313" s="22"/>
      <c r="VNO313" s="22"/>
      <c r="VNP313" s="22"/>
      <c r="VNQ313" s="22"/>
      <c r="VNR313" s="22"/>
      <c r="VNS313" s="22"/>
      <c r="VNT313" s="22"/>
      <c r="VNU313" s="22"/>
      <c r="VNV313" s="22"/>
      <c r="VNW313" s="22"/>
      <c r="VNX313" s="22"/>
      <c r="VNY313" s="22"/>
      <c r="VNZ313" s="22"/>
      <c r="VOA313" s="22"/>
      <c r="VOB313" s="22"/>
      <c r="VOC313" s="22"/>
      <c r="VOD313" s="22"/>
      <c r="VOE313" s="22"/>
      <c r="VOF313" s="22"/>
      <c r="VOG313" s="22"/>
      <c r="VOH313" s="22"/>
      <c r="VOI313" s="22"/>
      <c r="VOJ313" s="22"/>
      <c r="VOK313" s="22"/>
      <c r="VOL313" s="22"/>
      <c r="VOM313" s="22"/>
      <c r="VON313" s="22"/>
      <c r="VOO313" s="22"/>
      <c r="VOP313" s="22"/>
      <c r="VOQ313" s="22"/>
      <c r="VOR313" s="22"/>
      <c r="VOS313" s="22"/>
      <c r="VOT313" s="22"/>
      <c r="VOU313" s="22"/>
      <c r="VOV313" s="22"/>
      <c r="VOW313" s="22"/>
      <c r="VOX313" s="22"/>
      <c r="VOY313" s="22"/>
      <c r="VOZ313" s="22"/>
      <c r="VPA313" s="22"/>
      <c r="VPB313" s="22"/>
      <c r="VPC313" s="22"/>
      <c r="VPD313" s="22"/>
      <c r="VPE313" s="22"/>
      <c r="VPF313" s="22"/>
      <c r="VPG313" s="22"/>
      <c r="VPH313" s="22"/>
      <c r="VPI313" s="22"/>
      <c r="VPJ313" s="22"/>
      <c r="VPK313" s="22"/>
      <c r="VPL313" s="22"/>
      <c r="VPM313" s="22"/>
      <c r="VPN313" s="22"/>
      <c r="VPO313" s="22"/>
      <c r="VPP313" s="22"/>
      <c r="VPQ313" s="22"/>
      <c r="VPR313" s="22"/>
      <c r="VPS313" s="22"/>
      <c r="VPT313" s="22"/>
      <c r="VPU313" s="22"/>
      <c r="VPV313" s="22"/>
      <c r="VPW313" s="22"/>
      <c r="VPX313" s="22"/>
      <c r="VPY313" s="22"/>
      <c r="VPZ313" s="22"/>
      <c r="VQA313" s="22"/>
      <c r="VQB313" s="22"/>
      <c r="VQC313" s="22"/>
      <c r="VQD313" s="22"/>
      <c r="VQE313" s="22"/>
      <c r="VQF313" s="22"/>
      <c r="VQG313" s="22"/>
      <c r="VQH313" s="22"/>
      <c r="VQI313" s="22"/>
      <c r="VQJ313" s="22"/>
      <c r="VQK313" s="22"/>
      <c r="VQL313" s="22"/>
      <c r="VQM313" s="22"/>
      <c r="VQN313" s="22"/>
      <c r="VQO313" s="22"/>
      <c r="VQP313" s="22"/>
      <c r="VQQ313" s="22"/>
      <c r="VQR313" s="22"/>
      <c r="VQS313" s="22"/>
      <c r="VQT313" s="22"/>
      <c r="VQU313" s="22"/>
      <c r="VQV313" s="22"/>
      <c r="VQW313" s="22"/>
      <c r="VQX313" s="22"/>
      <c r="VQY313" s="22"/>
      <c r="VQZ313" s="22"/>
      <c r="VRA313" s="22"/>
      <c r="VRB313" s="22"/>
      <c r="VRC313" s="22"/>
      <c r="VRD313" s="22"/>
      <c r="VRE313" s="22"/>
      <c r="VRF313" s="22"/>
      <c r="VRG313" s="22"/>
      <c r="VRH313" s="22"/>
      <c r="VRI313" s="22"/>
      <c r="VRJ313" s="22"/>
      <c r="VRK313" s="22"/>
      <c r="VRL313" s="22"/>
      <c r="VRM313" s="22"/>
      <c r="VRN313" s="22"/>
      <c r="VRO313" s="22"/>
      <c r="VRP313" s="22"/>
      <c r="VRQ313" s="22"/>
      <c r="VRR313" s="22"/>
      <c r="VRS313" s="22"/>
      <c r="VRT313" s="22"/>
      <c r="VRU313" s="22"/>
      <c r="VRV313" s="22"/>
      <c r="VRW313" s="22"/>
      <c r="VRX313" s="22"/>
      <c r="VRY313" s="22"/>
      <c r="VRZ313" s="22"/>
      <c r="VSA313" s="22"/>
      <c r="VSB313" s="22"/>
      <c r="VSC313" s="22"/>
      <c r="VSD313" s="22"/>
      <c r="VSE313" s="22"/>
      <c r="VSF313" s="22"/>
      <c r="VSG313" s="22"/>
      <c r="VSH313" s="22"/>
      <c r="VSI313" s="22"/>
      <c r="VSJ313" s="22"/>
      <c r="VSK313" s="22"/>
      <c r="VSL313" s="22"/>
      <c r="VSM313" s="22"/>
      <c r="VSN313" s="22"/>
      <c r="VSO313" s="22"/>
      <c r="VSP313" s="22"/>
      <c r="VSQ313" s="22"/>
      <c r="VSR313" s="22"/>
      <c r="VSS313" s="22"/>
      <c r="VST313" s="22"/>
      <c r="VSU313" s="22"/>
      <c r="VSV313" s="22"/>
      <c r="VSW313" s="22"/>
      <c r="VSX313" s="22"/>
      <c r="VSY313" s="22"/>
      <c r="VSZ313" s="22"/>
      <c r="VTA313" s="22"/>
      <c r="VTB313" s="22"/>
      <c r="VTC313" s="22"/>
      <c r="VTD313" s="22"/>
      <c r="VTE313" s="22"/>
      <c r="VTF313" s="22"/>
      <c r="VTG313" s="22"/>
      <c r="VTH313" s="22"/>
      <c r="VTI313" s="22"/>
      <c r="VTJ313" s="22"/>
      <c r="VTK313" s="22"/>
      <c r="VTL313" s="22"/>
      <c r="VTM313" s="22"/>
      <c r="VTN313" s="22"/>
      <c r="VTO313" s="22"/>
      <c r="VTP313" s="22"/>
      <c r="VTQ313" s="22"/>
      <c r="VTR313" s="22"/>
      <c r="VTS313" s="22"/>
      <c r="VTT313" s="22"/>
      <c r="VTU313" s="22"/>
      <c r="VTV313" s="22"/>
      <c r="VTW313" s="22"/>
      <c r="VTX313" s="22"/>
      <c r="VTY313" s="22"/>
      <c r="VTZ313" s="22"/>
      <c r="VUA313" s="22"/>
      <c r="VUB313" s="22"/>
      <c r="VUC313" s="22"/>
      <c r="VUD313" s="22"/>
      <c r="VUE313" s="22"/>
      <c r="VUF313" s="22"/>
      <c r="VUG313" s="22"/>
      <c r="VUH313" s="22"/>
      <c r="VUI313" s="22"/>
      <c r="VUJ313" s="22"/>
      <c r="VUK313" s="22"/>
      <c r="VUL313" s="22"/>
      <c r="VUM313" s="22"/>
      <c r="VUN313" s="22"/>
      <c r="VUO313" s="22"/>
      <c r="VUP313" s="22"/>
      <c r="VUQ313" s="22"/>
      <c r="VUR313" s="22"/>
      <c r="VUS313" s="22"/>
      <c r="VUT313" s="22"/>
      <c r="VUU313" s="22"/>
      <c r="VUV313" s="22"/>
      <c r="VUW313" s="22"/>
      <c r="VUX313" s="22"/>
      <c r="VUY313" s="22"/>
      <c r="VUZ313" s="22"/>
      <c r="VVA313" s="22"/>
      <c r="VVB313" s="22"/>
      <c r="VVC313" s="22"/>
      <c r="VVD313" s="22"/>
      <c r="VVE313" s="22"/>
      <c r="VVF313" s="22"/>
      <c r="VVG313" s="22"/>
      <c r="VVH313" s="22"/>
      <c r="VVI313" s="22"/>
      <c r="VVJ313" s="22"/>
      <c r="VVK313" s="22"/>
      <c r="VVL313" s="22"/>
      <c r="VVM313" s="22"/>
      <c r="VVN313" s="22"/>
      <c r="VVO313" s="22"/>
      <c r="VVP313" s="22"/>
      <c r="VVQ313" s="22"/>
      <c r="VVR313" s="22"/>
      <c r="VVS313" s="22"/>
      <c r="VVT313" s="22"/>
      <c r="VVU313" s="22"/>
      <c r="VVV313" s="22"/>
      <c r="VVW313" s="22"/>
      <c r="VVX313" s="22"/>
      <c r="VVY313" s="22"/>
      <c r="VVZ313" s="22"/>
      <c r="VWA313" s="22"/>
      <c r="VWB313" s="22"/>
      <c r="VWC313" s="22"/>
      <c r="VWD313" s="22"/>
      <c r="VWE313" s="22"/>
      <c r="VWF313" s="22"/>
      <c r="VWG313" s="22"/>
      <c r="VWH313" s="22"/>
      <c r="VWI313" s="22"/>
      <c r="VWJ313" s="22"/>
      <c r="VWK313" s="22"/>
      <c r="VWL313" s="22"/>
      <c r="VWM313" s="22"/>
      <c r="VWN313" s="22"/>
      <c r="VWO313" s="22"/>
      <c r="VWP313" s="22"/>
      <c r="VWQ313" s="22"/>
      <c r="VWR313" s="22"/>
      <c r="VWS313" s="22"/>
      <c r="VWT313" s="22"/>
      <c r="VWU313" s="22"/>
      <c r="VWV313" s="22"/>
      <c r="VWW313" s="22"/>
      <c r="VWX313" s="22"/>
      <c r="VWY313" s="22"/>
      <c r="VWZ313" s="22"/>
      <c r="VXA313" s="22"/>
      <c r="VXB313" s="22"/>
      <c r="VXC313" s="22"/>
      <c r="VXD313" s="22"/>
      <c r="VXE313" s="22"/>
      <c r="VXF313" s="22"/>
      <c r="VXG313" s="22"/>
      <c r="VXH313" s="22"/>
      <c r="VXI313" s="22"/>
      <c r="VXJ313" s="22"/>
      <c r="VXK313" s="22"/>
      <c r="VXL313" s="22"/>
      <c r="VXM313" s="22"/>
      <c r="VXN313" s="22"/>
      <c r="VXO313" s="22"/>
      <c r="VXP313" s="22"/>
      <c r="VXQ313" s="22"/>
      <c r="VXR313" s="22"/>
      <c r="VXS313" s="22"/>
      <c r="VXT313" s="22"/>
      <c r="VXU313" s="22"/>
      <c r="VXV313" s="22"/>
      <c r="VXW313" s="22"/>
      <c r="VXX313" s="22"/>
      <c r="VXY313" s="22"/>
      <c r="VXZ313" s="22"/>
      <c r="VYA313" s="22"/>
      <c r="VYB313" s="22"/>
      <c r="VYC313" s="22"/>
      <c r="VYD313" s="22"/>
      <c r="VYE313" s="22"/>
      <c r="VYF313" s="22"/>
      <c r="VYG313" s="22"/>
      <c r="VYH313" s="22"/>
      <c r="VYI313" s="22"/>
      <c r="VYJ313" s="22"/>
      <c r="VYK313" s="22"/>
      <c r="VYL313" s="22"/>
      <c r="VYM313" s="22"/>
      <c r="VYN313" s="22"/>
      <c r="VYO313" s="22"/>
      <c r="VYP313" s="22"/>
      <c r="VYQ313" s="22"/>
      <c r="VYR313" s="22"/>
      <c r="VYS313" s="22"/>
      <c r="VYT313" s="22"/>
      <c r="VYU313" s="22"/>
      <c r="VYV313" s="22"/>
      <c r="VYW313" s="22"/>
      <c r="VYX313" s="22"/>
      <c r="VYY313" s="22"/>
      <c r="VYZ313" s="22"/>
      <c r="VZA313" s="22"/>
      <c r="VZB313" s="22"/>
      <c r="VZC313" s="22"/>
      <c r="VZD313" s="22"/>
      <c r="VZE313" s="22"/>
      <c r="VZF313" s="22"/>
      <c r="VZG313" s="22"/>
      <c r="VZH313" s="22"/>
      <c r="VZI313" s="22"/>
      <c r="VZJ313" s="22"/>
      <c r="VZK313" s="22"/>
      <c r="VZL313" s="22"/>
      <c r="VZM313" s="22"/>
      <c r="VZN313" s="22"/>
      <c r="VZO313" s="22"/>
      <c r="VZP313" s="22"/>
      <c r="VZQ313" s="22"/>
      <c r="VZR313" s="22"/>
      <c r="VZS313" s="22"/>
      <c r="VZT313" s="22"/>
      <c r="VZU313" s="22"/>
      <c r="VZV313" s="22"/>
      <c r="VZW313" s="22"/>
      <c r="VZX313" s="22"/>
      <c r="VZY313" s="22"/>
      <c r="VZZ313" s="22"/>
      <c r="WAA313" s="22"/>
      <c r="WAB313" s="22"/>
      <c r="WAC313" s="22"/>
      <c r="WAD313" s="22"/>
      <c r="WAE313" s="22"/>
      <c r="WAF313" s="22"/>
      <c r="WAG313" s="22"/>
      <c r="WAH313" s="22"/>
      <c r="WAI313" s="22"/>
      <c r="WAJ313" s="22"/>
      <c r="WAK313" s="22"/>
      <c r="WAL313" s="22"/>
      <c r="WAM313" s="22"/>
      <c r="WAN313" s="22"/>
      <c r="WAO313" s="22"/>
      <c r="WAP313" s="22"/>
      <c r="WAQ313" s="22"/>
      <c r="WAR313" s="22"/>
      <c r="WAS313" s="22"/>
      <c r="WAT313" s="22"/>
      <c r="WAU313" s="22"/>
      <c r="WAV313" s="22"/>
      <c r="WAW313" s="22"/>
      <c r="WAX313" s="22"/>
      <c r="WAY313" s="22"/>
      <c r="WAZ313" s="22"/>
      <c r="WBA313" s="22"/>
      <c r="WBB313" s="22"/>
      <c r="WBC313" s="22"/>
      <c r="WBD313" s="22"/>
      <c r="WBE313" s="22"/>
      <c r="WBF313" s="22"/>
      <c r="WBG313" s="22"/>
      <c r="WBH313" s="22"/>
      <c r="WBI313" s="22"/>
      <c r="WBJ313" s="22"/>
      <c r="WBK313" s="22"/>
      <c r="WBL313" s="22"/>
      <c r="WBM313" s="22"/>
      <c r="WBN313" s="22"/>
      <c r="WBO313" s="22"/>
      <c r="WBP313" s="22"/>
      <c r="WBQ313" s="22"/>
      <c r="WBR313" s="22"/>
      <c r="WBS313" s="22"/>
      <c r="WBT313" s="22"/>
      <c r="WBU313" s="22"/>
      <c r="WBV313" s="22"/>
      <c r="WBW313" s="22"/>
      <c r="WBX313" s="22"/>
      <c r="WBY313" s="22"/>
      <c r="WBZ313" s="22"/>
      <c r="WCA313" s="22"/>
      <c r="WCB313" s="22"/>
      <c r="WCC313" s="22"/>
      <c r="WCD313" s="22"/>
      <c r="WCE313" s="22"/>
      <c r="WCF313" s="22"/>
      <c r="WCG313" s="22"/>
      <c r="WCH313" s="22"/>
      <c r="WCI313" s="22"/>
      <c r="WCJ313" s="22"/>
      <c r="WCK313" s="22"/>
      <c r="WCL313" s="22"/>
      <c r="WCM313" s="22"/>
      <c r="WCN313" s="22"/>
      <c r="WCO313" s="22"/>
      <c r="WCP313" s="22"/>
      <c r="WCQ313" s="22"/>
      <c r="WCR313" s="22"/>
      <c r="WCS313" s="22"/>
      <c r="WCT313" s="22"/>
      <c r="WCU313" s="22"/>
      <c r="WCV313" s="22"/>
      <c r="WCW313" s="22"/>
      <c r="WCX313" s="22"/>
      <c r="WCY313" s="22"/>
      <c r="WCZ313" s="22"/>
      <c r="WDA313" s="22"/>
      <c r="WDB313" s="22"/>
      <c r="WDC313" s="22"/>
      <c r="WDD313" s="22"/>
      <c r="WDE313" s="22"/>
      <c r="WDF313" s="22"/>
      <c r="WDG313" s="22"/>
      <c r="WDH313" s="22"/>
      <c r="WDI313" s="22"/>
      <c r="WDJ313" s="22"/>
      <c r="WDK313" s="22"/>
      <c r="WDL313" s="22"/>
      <c r="WDM313" s="22"/>
      <c r="WDN313" s="22"/>
      <c r="WDO313" s="22"/>
      <c r="WDP313" s="22"/>
      <c r="WDQ313" s="22"/>
      <c r="WDR313" s="22"/>
      <c r="WDS313" s="22"/>
      <c r="WDT313" s="22"/>
      <c r="WDU313" s="22"/>
      <c r="WDV313" s="22"/>
      <c r="WDW313" s="22"/>
      <c r="WDX313" s="22"/>
      <c r="WDY313" s="22"/>
      <c r="WDZ313" s="22"/>
      <c r="WEA313" s="22"/>
      <c r="WEB313" s="22"/>
      <c r="WEC313" s="22"/>
      <c r="WED313" s="22"/>
      <c r="WEE313" s="22"/>
      <c r="WEF313" s="22"/>
      <c r="WEG313" s="22"/>
      <c r="WEH313" s="22"/>
      <c r="WEI313" s="22"/>
      <c r="WEJ313" s="22"/>
      <c r="WEK313" s="22"/>
      <c r="WEL313" s="22"/>
      <c r="WEM313" s="22"/>
      <c r="WEN313" s="22"/>
      <c r="WEO313" s="22"/>
      <c r="WEP313" s="22"/>
      <c r="WEQ313" s="22"/>
      <c r="WER313" s="22"/>
      <c r="WES313" s="22"/>
      <c r="WET313" s="22"/>
      <c r="WEU313" s="22"/>
      <c r="WEV313" s="22"/>
      <c r="WEW313" s="22"/>
      <c r="WEX313" s="22"/>
      <c r="WEY313" s="22"/>
      <c r="WEZ313" s="22"/>
      <c r="WFA313" s="22"/>
      <c r="WFB313" s="22"/>
      <c r="WFC313" s="22"/>
      <c r="WFD313" s="22"/>
      <c r="WFE313" s="22"/>
      <c r="WFF313" s="22"/>
      <c r="WFG313" s="22"/>
      <c r="WFH313" s="22"/>
      <c r="WFI313" s="22"/>
      <c r="WFJ313" s="22"/>
      <c r="WFK313" s="22"/>
      <c r="WFL313" s="22"/>
      <c r="WFM313" s="22"/>
      <c r="WFN313" s="22"/>
      <c r="WFO313" s="22"/>
      <c r="WFP313" s="22"/>
      <c r="WFQ313" s="22"/>
      <c r="WFR313" s="22"/>
      <c r="WFS313" s="22"/>
      <c r="WFT313" s="22"/>
      <c r="WFU313" s="22"/>
      <c r="WFV313" s="22"/>
      <c r="WFW313" s="22"/>
      <c r="WFX313" s="22"/>
      <c r="WFY313" s="22"/>
      <c r="WFZ313" s="22"/>
      <c r="WGA313" s="22"/>
      <c r="WGB313" s="22"/>
      <c r="WGC313" s="22"/>
      <c r="WGD313" s="22"/>
      <c r="WGE313" s="22"/>
      <c r="WGF313" s="22"/>
      <c r="WGG313" s="22"/>
      <c r="WGH313" s="22"/>
      <c r="WGI313" s="22"/>
      <c r="WGJ313" s="22"/>
      <c r="WGK313" s="22"/>
      <c r="WGL313" s="22"/>
      <c r="WGM313" s="22"/>
      <c r="WGN313" s="22"/>
      <c r="WGO313" s="22"/>
      <c r="WGP313" s="22"/>
      <c r="WGQ313" s="22"/>
      <c r="WGR313" s="22"/>
      <c r="WGS313" s="22"/>
      <c r="WGT313" s="22"/>
      <c r="WGU313" s="22"/>
      <c r="WGV313" s="22"/>
      <c r="WGW313" s="22"/>
      <c r="WGX313" s="22"/>
      <c r="WGY313" s="22"/>
      <c r="WGZ313" s="22"/>
      <c r="WHA313" s="22"/>
      <c r="WHB313" s="22"/>
      <c r="WHC313" s="22"/>
      <c r="WHD313" s="22"/>
      <c r="WHE313" s="22"/>
      <c r="WHF313" s="22"/>
      <c r="WHG313" s="22"/>
      <c r="WHH313" s="22"/>
      <c r="WHI313" s="22"/>
      <c r="WHJ313" s="22"/>
      <c r="WHK313" s="22"/>
      <c r="WHL313" s="22"/>
      <c r="WHM313" s="22"/>
      <c r="WHN313" s="22"/>
      <c r="WHO313" s="22"/>
      <c r="WHP313" s="22"/>
      <c r="WHQ313" s="22"/>
      <c r="WHR313" s="22"/>
      <c r="WHS313" s="22"/>
      <c r="WHT313" s="22"/>
      <c r="WHU313" s="22"/>
      <c r="WHV313" s="22"/>
      <c r="WHW313" s="22"/>
      <c r="WHX313" s="22"/>
      <c r="WHY313" s="22"/>
      <c r="WHZ313" s="22"/>
      <c r="WIA313" s="22"/>
      <c r="WIB313" s="22"/>
      <c r="WIC313" s="22"/>
      <c r="WID313" s="22"/>
      <c r="WIE313" s="22"/>
      <c r="WIF313" s="22"/>
      <c r="WIG313" s="22"/>
      <c r="WIH313" s="22"/>
      <c r="WII313" s="22"/>
      <c r="WIJ313" s="22"/>
      <c r="WIK313" s="22"/>
      <c r="WIL313" s="22"/>
      <c r="WIM313" s="22"/>
      <c r="WIN313" s="22"/>
      <c r="WIO313" s="22"/>
      <c r="WIP313" s="22"/>
      <c r="WIQ313" s="22"/>
      <c r="WIR313" s="22"/>
      <c r="WIS313" s="22"/>
      <c r="WIT313" s="22"/>
      <c r="WIU313" s="22"/>
      <c r="WIV313" s="22"/>
      <c r="WIW313" s="22"/>
      <c r="WIX313" s="22"/>
      <c r="WIY313" s="22"/>
      <c r="WIZ313" s="22"/>
      <c r="WJA313" s="22"/>
      <c r="WJB313" s="22"/>
      <c r="WJC313" s="22"/>
      <c r="WJD313" s="22"/>
      <c r="WJE313" s="22"/>
      <c r="WJF313" s="22"/>
      <c r="WJG313" s="22"/>
      <c r="WJH313" s="22"/>
      <c r="WJI313" s="22"/>
      <c r="WJJ313" s="22"/>
      <c r="WJK313" s="22"/>
      <c r="WJL313" s="22"/>
      <c r="WJM313" s="22"/>
      <c r="WJN313" s="22"/>
      <c r="WJO313" s="22"/>
      <c r="WJP313" s="22"/>
      <c r="WJQ313" s="22"/>
      <c r="WJR313" s="22"/>
      <c r="WJS313" s="22"/>
      <c r="WJT313" s="22"/>
      <c r="WJU313" s="22"/>
      <c r="WJV313" s="22"/>
      <c r="WJW313" s="22"/>
      <c r="WJX313" s="22"/>
      <c r="WJY313" s="22"/>
      <c r="WJZ313" s="22"/>
      <c r="WKA313" s="22"/>
      <c r="WKB313" s="22"/>
      <c r="WKC313" s="22"/>
      <c r="WKD313" s="22"/>
      <c r="WKE313" s="22"/>
      <c r="WKF313" s="22"/>
      <c r="WKG313" s="22"/>
      <c r="WKH313" s="22"/>
      <c r="WKI313" s="22"/>
      <c r="WKJ313" s="22"/>
      <c r="WKK313" s="22"/>
      <c r="WKL313" s="22"/>
      <c r="WKM313" s="22"/>
      <c r="WKN313" s="22"/>
      <c r="WKO313" s="22"/>
      <c r="WKP313" s="22"/>
      <c r="WKQ313" s="22"/>
      <c r="WKR313" s="22"/>
      <c r="WKS313" s="22"/>
      <c r="WKT313" s="22"/>
      <c r="WKU313" s="22"/>
      <c r="WKV313" s="22"/>
      <c r="WKW313" s="22"/>
      <c r="WKX313" s="22"/>
      <c r="WKY313" s="22"/>
      <c r="WKZ313" s="22"/>
      <c r="WLA313" s="22"/>
      <c r="WLB313" s="22"/>
      <c r="WLC313" s="22"/>
      <c r="WLD313" s="22"/>
      <c r="WLE313" s="22"/>
      <c r="WLF313" s="22"/>
      <c r="WLG313" s="22"/>
      <c r="WLH313" s="22"/>
      <c r="WLI313" s="22"/>
      <c r="WLJ313" s="22"/>
      <c r="WLK313" s="22"/>
      <c r="WLL313" s="22"/>
      <c r="WLM313" s="22"/>
      <c r="WLN313" s="22"/>
      <c r="WLO313" s="22"/>
      <c r="WLP313" s="22"/>
      <c r="WLQ313" s="22"/>
      <c r="WLR313" s="22"/>
      <c r="WLS313" s="22"/>
      <c r="WLT313" s="22"/>
      <c r="WLU313" s="22"/>
      <c r="WLV313" s="22"/>
      <c r="WLW313" s="22"/>
      <c r="WLX313" s="22"/>
      <c r="WLY313" s="22"/>
      <c r="WLZ313" s="22"/>
      <c r="WMA313" s="22"/>
      <c r="WMB313" s="22"/>
      <c r="WMC313" s="22"/>
      <c r="WMD313" s="22"/>
      <c r="WME313" s="22"/>
      <c r="WMF313" s="22"/>
      <c r="WMG313" s="22"/>
      <c r="WMH313" s="22"/>
      <c r="WMI313" s="22"/>
      <c r="WMJ313" s="22"/>
      <c r="WMK313" s="22"/>
      <c r="WML313" s="22"/>
      <c r="WMM313" s="22"/>
      <c r="WMN313" s="22"/>
      <c r="WMO313" s="22"/>
      <c r="WMP313" s="22"/>
      <c r="WMQ313" s="22"/>
      <c r="WMR313" s="22"/>
      <c r="WMS313" s="22"/>
      <c r="WMT313" s="22"/>
      <c r="WMU313" s="22"/>
      <c r="WMV313" s="22"/>
      <c r="WMW313" s="22"/>
      <c r="WMX313" s="22"/>
      <c r="WMY313" s="22"/>
      <c r="WMZ313" s="22"/>
      <c r="WNA313" s="22"/>
      <c r="WNB313" s="22"/>
      <c r="WNC313" s="22"/>
      <c r="WND313" s="22"/>
      <c r="WNE313" s="22"/>
      <c r="WNF313" s="22"/>
      <c r="WNG313" s="22"/>
      <c r="WNH313" s="22"/>
      <c r="WNI313" s="22"/>
      <c r="WNJ313" s="22"/>
      <c r="WNK313" s="22"/>
      <c r="WNL313" s="22"/>
      <c r="WNM313" s="22"/>
      <c r="WNN313" s="22"/>
      <c r="WNO313" s="22"/>
      <c r="WNP313" s="22"/>
      <c r="WNQ313" s="22"/>
      <c r="WNR313" s="22"/>
      <c r="WNS313" s="22"/>
      <c r="WNT313" s="22"/>
      <c r="WNU313" s="22"/>
      <c r="WNV313" s="22"/>
      <c r="WNW313" s="22"/>
      <c r="WNX313" s="22"/>
      <c r="WNY313" s="22"/>
      <c r="WNZ313" s="22"/>
      <c r="WOA313" s="22"/>
      <c r="WOB313" s="22"/>
      <c r="WOC313" s="22"/>
      <c r="WOD313" s="22"/>
      <c r="WOE313" s="22"/>
      <c r="WOF313" s="22"/>
      <c r="WOG313" s="22"/>
      <c r="WOH313" s="22"/>
      <c r="WOI313" s="22"/>
      <c r="WOJ313" s="22"/>
      <c r="WOK313" s="22"/>
      <c r="WOL313" s="22"/>
      <c r="WOM313" s="22"/>
      <c r="WON313" s="22"/>
      <c r="WOO313" s="22"/>
      <c r="WOP313" s="22"/>
      <c r="WOQ313" s="22"/>
      <c r="WOR313" s="22"/>
      <c r="WOS313" s="22"/>
      <c r="WOT313" s="22"/>
      <c r="WOU313" s="22"/>
      <c r="WOV313" s="22"/>
      <c r="WOW313" s="22"/>
      <c r="WOX313" s="22"/>
      <c r="WOY313" s="22"/>
      <c r="WOZ313" s="22"/>
      <c r="WPA313" s="22"/>
      <c r="WPB313" s="22"/>
      <c r="WPC313" s="22"/>
      <c r="WPD313" s="22"/>
      <c r="WPE313" s="22"/>
      <c r="WPF313" s="22"/>
      <c r="WPG313" s="22"/>
      <c r="WPH313" s="22"/>
      <c r="WPI313" s="22"/>
      <c r="WPJ313" s="22"/>
      <c r="WPK313" s="22"/>
      <c r="WPL313" s="22"/>
      <c r="WPM313" s="22"/>
      <c r="WPN313" s="22"/>
      <c r="WPO313" s="22"/>
      <c r="WPP313" s="22"/>
      <c r="WPQ313" s="22"/>
      <c r="WPR313" s="22"/>
      <c r="WPS313" s="22"/>
      <c r="WPT313" s="22"/>
      <c r="WPU313" s="22"/>
      <c r="WPV313" s="22"/>
      <c r="WPW313" s="22"/>
      <c r="WPX313" s="22"/>
      <c r="WPY313" s="22"/>
      <c r="WPZ313" s="22"/>
      <c r="WQA313" s="22"/>
      <c r="WQB313" s="22"/>
      <c r="WQC313" s="22"/>
      <c r="WQD313" s="22"/>
      <c r="WQE313" s="22"/>
      <c r="WQF313" s="22"/>
      <c r="WQG313" s="22"/>
      <c r="WQH313" s="22"/>
      <c r="WQI313" s="22"/>
      <c r="WQJ313" s="22"/>
      <c r="WQK313" s="22"/>
      <c r="WQL313" s="22"/>
      <c r="WQM313" s="22"/>
      <c r="WQN313" s="22"/>
      <c r="WQO313" s="22"/>
      <c r="WQP313" s="22"/>
      <c r="WQQ313" s="22"/>
      <c r="WQR313" s="22"/>
      <c r="WQS313" s="22"/>
      <c r="WQT313" s="22"/>
      <c r="WQU313" s="22"/>
      <c r="WQV313" s="22"/>
      <c r="WQW313" s="22"/>
      <c r="WQX313" s="22"/>
      <c r="WQY313" s="22"/>
      <c r="WQZ313" s="22"/>
      <c r="WRA313" s="22"/>
      <c r="WRB313" s="22"/>
      <c r="WRC313" s="22"/>
      <c r="WRD313" s="22"/>
      <c r="WRE313" s="22"/>
      <c r="WRF313" s="22"/>
      <c r="WRG313" s="22"/>
      <c r="WRH313" s="22"/>
      <c r="WRI313" s="22"/>
      <c r="WRJ313" s="22"/>
      <c r="WRK313" s="22"/>
      <c r="WRL313" s="22"/>
      <c r="WRM313" s="22"/>
      <c r="WRN313" s="22"/>
      <c r="WRO313" s="22"/>
      <c r="WRP313" s="22"/>
      <c r="WRQ313" s="22"/>
      <c r="WRR313" s="22"/>
      <c r="WRS313" s="22"/>
      <c r="WRT313" s="22"/>
      <c r="WRU313" s="22"/>
      <c r="WRV313" s="22"/>
      <c r="WRW313" s="22"/>
      <c r="WRX313" s="22"/>
      <c r="WRY313" s="22"/>
      <c r="WRZ313" s="22"/>
      <c r="WSA313" s="22"/>
      <c r="WSB313" s="22"/>
      <c r="WSC313" s="22"/>
      <c r="WSD313" s="22"/>
      <c r="WSE313" s="22"/>
      <c r="WSF313" s="22"/>
      <c r="WSG313" s="22"/>
      <c r="WSH313" s="22"/>
      <c r="WSI313" s="22"/>
      <c r="WSJ313" s="22"/>
      <c r="WSK313" s="22"/>
      <c r="WSL313" s="22"/>
      <c r="WSM313" s="22"/>
      <c r="WSN313" s="22"/>
      <c r="WSO313" s="22"/>
      <c r="WSP313" s="22"/>
      <c r="WSQ313" s="22"/>
      <c r="WSR313" s="22"/>
      <c r="WSS313" s="22"/>
      <c r="WST313" s="22"/>
      <c r="WSU313" s="22"/>
      <c r="WSV313" s="22"/>
      <c r="WSW313" s="22"/>
      <c r="WSX313" s="22"/>
      <c r="WSY313" s="22"/>
      <c r="WSZ313" s="22"/>
      <c r="WTA313" s="22"/>
      <c r="WTB313" s="22"/>
      <c r="WTC313" s="22"/>
      <c r="WTD313" s="22"/>
      <c r="WTE313" s="22"/>
      <c r="WTF313" s="22"/>
      <c r="WTG313" s="22"/>
      <c r="WTH313" s="22"/>
      <c r="WTI313" s="22"/>
      <c r="WTJ313" s="22"/>
      <c r="WTK313" s="22"/>
      <c r="WTL313" s="22"/>
      <c r="WTM313" s="22"/>
      <c r="WTN313" s="22"/>
      <c r="WTO313" s="22"/>
      <c r="WTP313" s="22"/>
      <c r="WTQ313" s="22"/>
      <c r="WTR313" s="22"/>
      <c r="WTS313" s="22"/>
      <c r="WTT313" s="22"/>
      <c r="WTU313" s="22"/>
      <c r="WTV313" s="22"/>
      <c r="WTW313" s="22"/>
      <c r="WTX313" s="22"/>
      <c r="WTY313" s="22"/>
      <c r="WTZ313" s="22"/>
      <c r="WUA313" s="22"/>
      <c r="WUB313" s="22"/>
      <c r="WUC313" s="22"/>
      <c r="WUD313" s="22"/>
      <c r="WUE313" s="22"/>
      <c r="WUF313" s="22"/>
      <c r="WUG313" s="22"/>
      <c r="WUH313" s="22"/>
      <c r="WUI313" s="22"/>
      <c r="WUJ313" s="22"/>
      <c r="WUK313" s="22"/>
      <c r="WUL313" s="22"/>
      <c r="WUM313" s="22"/>
      <c r="WUN313" s="22"/>
      <c r="WUO313" s="22"/>
      <c r="WUP313" s="22"/>
      <c r="WUQ313" s="22"/>
      <c r="WUR313" s="22"/>
      <c r="WUS313" s="22"/>
      <c r="WUT313" s="22"/>
      <c r="WUU313" s="22"/>
      <c r="WUV313" s="22"/>
      <c r="WUW313" s="22"/>
      <c r="WUX313" s="22"/>
      <c r="WUY313" s="22"/>
      <c r="WUZ313" s="22"/>
      <c r="WVA313" s="22"/>
      <c r="WVB313" s="22"/>
      <c r="WVC313" s="22"/>
      <c r="WVD313" s="22"/>
      <c r="WVE313" s="22"/>
      <c r="WVF313" s="22"/>
      <c r="WVG313" s="22"/>
      <c r="WVH313" s="22"/>
      <c r="WVI313" s="22"/>
      <c r="WVJ313" s="22"/>
      <c r="WVK313" s="22"/>
      <c r="WVL313" s="22"/>
      <c r="WVM313" s="22"/>
      <c r="WVN313" s="22"/>
      <c r="WVO313" s="22"/>
      <c r="WVP313" s="22"/>
      <c r="WVQ313" s="22"/>
      <c r="WVR313" s="22"/>
      <c r="WVS313" s="22"/>
      <c r="WVT313" s="22"/>
      <c r="WVU313" s="22"/>
      <c r="WVV313" s="22"/>
      <c r="WVW313" s="22"/>
      <c r="WVX313" s="22"/>
      <c r="WVY313" s="22"/>
      <c r="WVZ313" s="22"/>
      <c r="WWA313" s="22"/>
      <c r="WWB313" s="22"/>
      <c r="WWC313" s="22"/>
      <c r="WWD313" s="22"/>
      <c r="WWE313" s="22"/>
      <c r="WWF313" s="22"/>
      <c r="WWG313" s="22"/>
      <c r="WWH313" s="22"/>
      <c r="WWI313" s="22"/>
      <c r="WWJ313" s="22"/>
      <c r="WWK313" s="22"/>
      <c r="WWL313" s="22"/>
      <c r="WWM313" s="22"/>
      <c r="WWN313" s="22"/>
      <c r="WWO313" s="22"/>
      <c r="WWP313" s="22"/>
      <c r="WWQ313" s="22"/>
      <c r="WWR313" s="22"/>
      <c r="WWS313" s="22"/>
      <c r="WWT313" s="22"/>
      <c r="WWU313" s="22"/>
      <c r="WWV313" s="22"/>
      <c r="WWW313" s="22"/>
      <c r="WWX313" s="22"/>
      <c r="WWY313" s="22"/>
      <c r="WWZ313" s="22"/>
      <c r="WXA313" s="22"/>
      <c r="WXB313" s="22"/>
      <c r="WXC313" s="22"/>
      <c r="WXD313" s="22"/>
      <c r="WXE313" s="22"/>
      <c r="WXF313" s="22"/>
      <c r="WXG313" s="22"/>
      <c r="WXH313" s="22"/>
      <c r="WXI313" s="22"/>
      <c r="WXJ313" s="22"/>
      <c r="WXK313" s="22"/>
      <c r="WXL313" s="22"/>
      <c r="WXM313" s="22"/>
      <c r="WXN313" s="22"/>
      <c r="WXO313" s="22"/>
      <c r="WXP313" s="22"/>
      <c r="WXQ313" s="22"/>
      <c r="WXR313" s="22"/>
      <c r="WXS313" s="22"/>
      <c r="WXT313" s="22"/>
      <c r="WXU313" s="22"/>
      <c r="WXV313" s="22"/>
      <c r="WXW313" s="22"/>
      <c r="WXX313" s="22"/>
      <c r="WXY313" s="22"/>
      <c r="WXZ313" s="22"/>
      <c r="WYA313" s="22"/>
      <c r="WYB313" s="22"/>
      <c r="WYC313" s="22"/>
      <c r="WYD313" s="22"/>
      <c r="WYE313" s="22"/>
      <c r="WYF313" s="22"/>
      <c r="WYG313" s="22"/>
      <c r="WYH313" s="22"/>
      <c r="WYI313" s="22"/>
      <c r="WYJ313" s="22"/>
      <c r="WYK313" s="22"/>
      <c r="WYL313" s="22"/>
      <c r="WYM313" s="22"/>
      <c r="WYN313" s="22"/>
      <c r="WYO313" s="22"/>
      <c r="WYP313" s="22"/>
      <c r="WYQ313" s="22"/>
      <c r="WYR313" s="22"/>
      <c r="WYS313" s="22"/>
      <c r="WYT313" s="22"/>
      <c r="WYU313" s="22"/>
      <c r="WYV313" s="22"/>
      <c r="WYW313" s="22"/>
      <c r="WYX313" s="22"/>
      <c r="WYY313" s="22"/>
      <c r="WYZ313" s="22"/>
      <c r="WZA313" s="22"/>
      <c r="WZB313" s="22"/>
      <c r="WZC313" s="22"/>
      <c r="WZD313" s="22"/>
      <c r="WZE313" s="22"/>
      <c r="WZF313" s="22"/>
      <c r="WZG313" s="22"/>
      <c r="WZH313" s="22"/>
      <c r="WZI313" s="22"/>
      <c r="WZJ313" s="22"/>
      <c r="WZK313" s="22"/>
      <c r="WZL313" s="22"/>
      <c r="WZM313" s="22"/>
      <c r="WZN313" s="22"/>
      <c r="WZO313" s="22"/>
      <c r="WZP313" s="22"/>
      <c r="WZQ313" s="22"/>
      <c r="WZR313" s="22"/>
      <c r="WZS313" s="22"/>
      <c r="WZT313" s="22"/>
      <c r="WZU313" s="22"/>
      <c r="WZV313" s="22"/>
      <c r="WZW313" s="22"/>
      <c r="WZX313" s="22"/>
      <c r="WZY313" s="22"/>
      <c r="WZZ313" s="22"/>
      <c r="XAA313" s="22"/>
      <c r="XAB313" s="22"/>
      <c r="XAC313" s="22"/>
      <c r="XAD313" s="22"/>
      <c r="XAE313" s="22"/>
      <c r="XAF313" s="22"/>
      <c r="XAG313" s="22"/>
      <c r="XAH313" s="22"/>
      <c r="XAI313" s="22"/>
      <c r="XAJ313" s="22"/>
      <c r="XAK313" s="22"/>
      <c r="XAL313" s="22"/>
      <c r="XAM313" s="22"/>
      <c r="XAN313" s="22"/>
      <c r="XAO313" s="22"/>
      <c r="XAP313" s="22"/>
      <c r="XAQ313" s="22"/>
      <c r="XAR313" s="22"/>
      <c r="XAS313" s="22"/>
      <c r="XAT313" s="22"/>
      <c r="XAU313" s="22"/>
      <c r="XAV313" s="22"/>
      <c r="XAW313" s="22"/>
      <c r="XAX313" s="22"/>
      <c r="XAY313" s="22"/>
      <c r="XAZ313" s="22"/>
      <c r="XBA313" s="22"/>
      <c r="XBB313" s="22"/>
      <c r="XBC313" s="22"/>
      <c r="XBD313" s="22"/>
      <c r="XBE313" s="22"/>
      <c r="XBF313" s="22"/>
      <c r="XBG313" s="22"/>
      <c r="XBH313" s="22"/>
      <c r="XBI313" s="22"/>
      <c r="XBJ313" s="22"/>
      <c r="XBK313" s="22"/>
      <c r="XBL313" s="22"/>
      <c r="XBM313" s="22"/>
      <c r="XBN313" s="22"/>
      <c r="XBO313" s="22"/>
      <c r="XBP313" s="22"/>
      <c r="XBQ313" s="22"/>
      <c r="XBR313" s="22"/>
      <c r="XBS313" s="22"/>
      <c r="XBT313" s="22"/>
      <c r="XBU313" s="22"/>
      <c r="XBV313" s="22"/>
      <c r="XBW313" s="22"/>
      <c r="XBX313" s="22"/>
      <c r="XBY313" s="22"/>
      <c r="XBZ313" s="22"/>
      <c r="XCA313" s="22"/>
      <c r="XCB313" s="22"/>
      <c r="XCC313" s="22"/>
      <c r="XCD313" s="22"/>
      <c r="XCE313" s="22"/>
      <c r="XCF313" s="22"/>
      <c r="XCG313" s="22"/>
      <c r="XCH313" s="22"/>
      <c r="XCI313" s="22"/>
      <c r="XCJ313" s="22"/>
      <c r="XCK313" s="22"/>
      <c r="XCL313" s="22"/>
      <c r="XCM313" s="22"/>
      <c r="XCN313" s="22"/>
      <c r="XCO313" s="22"/>
    </row>
    <row r="314" spans="1:16317" ht="100.5" customHeight="1">
      <c r="A314" s="503"/>
      <c r="B314" s="48" t="s">
        <v>2179</v>
      </c>
      <c r="C314" s="44" t="s">
        <v>2261</v>
      </c>
      <c r="D314" s="47" t="s">
        <v>2262</v>
      </c>
      <c r="E314" s="46" t="s">
        <v>2203</v>
      </c>
      <c r="F314" s="46" t="s">
        <v>2263</v>
      </c>
      <c r="G314" s="46" t="s">
        <v>2264</v>
      </c>
      <c r="H314" s="210" t="s">
        <v>235</v>
      </c>
      <c r="I314" s="178"/>
      <c r="J314" s="178"/>
      <c r="K314" s="201"/>
      <c r="L314" s="90"/>
      <c r="M314" s="107"/>
      <c r="N314" s="106"/>
      <c r="O314" s="107"/>
      <c r="P314" s="201"/>
      <c r="Q314" s="90"/>
      <c r="R314" s="107"/>
      <c r="S314" s="106"/>
      <c r="T314" s="107"/>
      <c r="U314" s="201"/>
      <c r="V314" s="90"/>
      <c r="W314" s="350"/>
      <c r="X314" s="329"/>
      <c r="Y314" s="350"/>
      <c r="Z314" s="273"/>
      <c r="AA314" s="90"/>
      <c r="AB314" s="350"/>
      <c r="AC314" s="329"/>
      <c r="AD314" s="350"/>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c r="CA314" s="22"/>
      <c r="CB314" s="22"/>
      <c r="CC314" s="22"/>
      <c r="CD314" s="22"/>
      <c r="CE314" s="22"/>
      <c r="CF314" s="22"/>
      <c r="CG314" s="22"/>
      <c r="CH314" s="22"/>
      <c r="CI314" s="22"/>
      <c r="CJ314" s="22"/>
      <c r="CK314" s="22"/>
      <c r="CL314" s="22"/>
      <c r="CM314" s="22"/>
      <c r="CN314" s="22"/>
      <c r="CO314" s="22"/>
      <c r="CP314" s="22"/>
      <c r="CQ314" s="22"/>
      <c r="CR314" s="22"/>
      <c r="CS314" s="22"/>
      <c r="CT314" s="22"/>
      <c r="CU314" s="22"/>
      <c r="CV314" s="22"/>
      <c r="CW314" s="22"/>
      <c r="CX314" s="22"/>
      <c r="CY314" s="22"/>
      <c r="CZ314" s="22"/>
      <c r="DA314" s="22"/>
      <c r="DB314" s="22"/>
      <c r="DC314" s="22"/>
      <c r="DD314" s="22"/>
      <c r="DE314" s="22"/>
      <c r="DF314" s="22"/>
      <c r="DG314" s="22"/>
      <c r="DH314" s="22"/>
      <c r="DI314" s="22"/>
      <c r="DJ314" s="22"/>
      <c r="DK314" s="22"/>
      <c r="DL314" s="22"/>
      <c r="DM314" s="22"/>
      <c r="DN314" s="22"/>
      <c r="DO314" s="22"/>
      <c r="DP314" s="22"/>
      <c r="DQ314" s="22"/>
      <c r="DR314" s="22"/>
      <c r="DS314" s="22"/>
      <c r="DT314" s="22"/>
      <c r="DU314" s="22"/>
      <c r="DV314" s="22"/>
      <c r="DW314" s="22"/>
      <c r="DX314" s="22"/>
      <c r="DY314" s="22"/>
      <c r="DZ314" s="22"/>
      <c r="EA314" s="22"/>
      <c r="EB314" s="22"/>
      <c r="EC314" s="22"/>
      <c r="ED314" s="22"/>
      <c r="EE314" s="22"/>
      <c r="EF314" s="22"/>
      <c r="EG314" s="22"/>
      <c r="EH314" s="22"/>
      <c r="EI314" s="22"/>
      <c r="EJ314" s="22"/>
      <c r="EK314" s="22"/>
      <c r="EL314" s="22"/>
      <c r="EM314" s="22"/>
      <c r="EN314" s="22"/>
      <c r="EO314" s="22"/>
      <c r="EP314" s="22"/>
      <c r="EQ314" s="22"/>
      <c r="ER314" s="22"/>
      <c r="ES314" s="22"/>
      <c r="ET314" s="22"/>
      <c r="EU314" s="22"/>
      <c r="EV314" s="22"/>
      <c r="EW314" s="22"/>
      <c r="EX314" s="22"/>
      <c r="EY314" s="22"/>
      <c r="EZ314" s="22"/>
      <c r="FA314" s="22"/>
      <c r="FB314" s="22"/>
      <c r="FC314" s="22"/>
      <c r="FD314" s="22"/>
      <c r="FE314" s="22"/>
      <c r="FF314" s="22"/>
      <c r="FG314" s="22"/>
      <c r="FH314" s="22"/>
      <c r="FI314" s="22"/>
      <c r="FJ314" s="22"/>
      <c r="FK314" s="22"/>
      <c r="FL314" s="22"/>
      <c r="FM314" s="22"/>
      <c r="FN314" s="22"/>
      <c r="FO314" s="22"/>
      <c r="FP314" s="22"/>
      <c r="FQ314" s="22"/>
      <c r="FR314" s="22"/>
      <c r="FS314" s="22"/>
      <c r="FT314" s="22"/>
      <c r="FU314" s="22"/>
      <c r="FV314" s="22"/>
      <c r="FW314" s="22"/>
      <c r="FX314" s="22"/>
      <c r="FY314" s="22"/>
      <c r="FZ314" s="22"/>
      <c r="GA314" s="22"/>
      <c r="GB314" s="22"/>
      <c r="GC314" s="22"/>
      <c r="GD314" s="22"/>
      <c r="GE314" s="22"/>
      <c r="GF314" s="22"/>
      <c r="GG314" s="22"/>
      <c r="GH314" s="22"/>
      <c r="GI314" s="22"/>
      <c r="GJ314" s="22"/>
      <c r="GK314" s="22"/>
      <c r="GL314" s="22"/>
      <c r="GM314" s="22"/>
      <c r="GN314" s="22"/>
      <c r="GO314" s="22"/>
      <c r="GP314" s="22"/>
      <c r="GQ314" s="22"/>
      <c r="GR314" s="22"/>
      <c r="GS314" s="22"/>
      <c r="GT314" s="22"/>
      <c r="GU314" s="22"/>
      <c r="GV314" s="22"/>
      <c r="GW314" s="22"/>
      <c r="GX314" s="22"/>
      <c r="GY314" s="22"/>
      <c r="GZ314" s="22"/>
      <c r="HA314" s="22"/>
      <c r="HB314" s="22"/>
      <c r="HC314" s="22"/>
      <c r="HD314" s="22"/>
      <c r="HE314" s="22"/>
      <c r="HF314" s="22"/>
      <c r="HG314" s="22"/>
      <c r="HH314" s="22"/>
      <c r="HI314" s="22"/>
      <c r="HJ314" s="22"/>
      <c r="HK314" s="22"/>
      <c r="HL314" s="22"/>
      <c r="HM314" s="22"/>
      <c r="HN314" s="22"/>
      <c r="HO314" s="22"/>
      <c r="HP314" s="22"/>
      <c r="HQ314" s="22"/>
      <c r="HR314" s="22"/>
      <c r="HS314" s="22"/>
      <c r="HT314" s="22"/>
      <c r="HU314" s="22"/>
      <c r="HV314" s="22"/>
      <c r="HW314" s="22"/>
      <c r="HX314" s="22"/>
      <c r="HY314" s="22"/>
      <c r="HZ314" s="22"/>
      <c r="IA314" s="22"/>
      <c r="IB314" s="22"/>
      <c r="IC314" s="22"/>
      <c r="ID314" s="22"/>
      <c r="IE314" s="22"/>
      <c r="IF314" s="22"/>
      <c r="IG314" s="22"/>
      <c r="IH314" s="22"/>
      <c r="II314" s="22"/>
      <c r="IJ314" s="22"/>
      <c r="IK314" s="22"/>
      <c r="IL314" s="22"/>
      <c r="IM314" s="22"/>
      <c r="IN314" s="22"/>
      <c r="IO314" s="22"/>
      <c r="IP314" s="22"/>
      <c r="IQ314" s="22"/>
      <c r="IR314" s="22"/>
      <c r="IS314" s="22"/>
      <c r="IT314" s="22"/>
      <c r="IU314" s="22"/>
      <c r="IV314" s="22"/>
      <c r="IW314" s="22"/>
      <c r="IX314" s="22"/>
      <c r="IY314" s="22"/>
      <c r="IZ314" s="22"/>
      <c r="JA314" s="22"/>
      <c r="JB314" s="22"/>
      <c r="JC314" s="22"/>
      <c r="JD314" s="22"/>
      <c r="JE314" s="22"/>
      <c r="JF314" s="22"/>
      <c r="JG314" s="22"/>
      <c r="JH314" s="22"/>
      <c r="JI314" s="22"/>
      <c r="JJ314" s="22"/>
      <c r="JK314" s="22"/>
      <c r="JL314" s="22"/>
      <c r="JM314" s="22"/>
      <c r="JN314" s="22"/>
      <c r="JO314" s="22"/>
      <c r="JP314" s="22"/>
      <c r="JQ314" s="22"/>
      <c r="JR314" s="22"/>
      <c r="JS314" s="22"/>
      <c r="JT314" s="22"/>
      <c r="JU314" s="22"/>
      <c r="JV314" s="22"/>
      <c r="JW314" s="22"/>
      <c r="JX314" s="22"/>
      <c r="JY314" s="22"/>
      <c r="JZ314" s="22"/>
      <c r="KA314" s="22"/>
      <c r="KB314" s="22"/>
      <c r="KC314" s="22"/>
      <c r="KD314" s="22"/>
      <c r="KE314" s="22"/>
      <c r="KF314" s="22"/>
      <c r="KG314" s="22"/>
      <c r="KH314" s="22"/>
      <c r="KI314" s="22"/>
      <c r="KJ314" s="22"/>
      <c r="KK314" s="22"/>
      <c r="KL314" s="22"/>
      <c r="KM314" s="22"/>
      <c r="KN314" s="22"/>
      <c r="KO314" s="22"/>
      <c r="KP314" s="22"/>
      <c r="KQ314" s="22"/>
      <c r="KR314" s="22"/>
      <c r="KS314" s="22"/>
      <c r="KT314" s="22"/>
      <c r="KU314" s="22"/>
      <c r="KV314" s="22"/>
      <c r="KW314" s="22"/>
      <c r="KX314" s="22"/>
      <c r="KY314" s="22"/>
      <c r="KZ314" s="22"/>
      <c r="LA314" s="22"/>
      <c r="LB314" s="22"/>
      <c r="LC314" s="22"/>
      <c r="LD314" s="22"/>
      <c r="LE314" s="22"/>
      <c r="LF314" s="22"/>
      <c r="LG314" s="22"/>
      <c r="LH314" s="22"/>
      <c r="LI314" s="22"/>
      <c r="LJ314" s="22"/>
      <c r="LK314" s="22"/>
      <c r="LL314" s="22"/>
      <c r="LM314" s="22"/>
      <c r="LN314" s="22"/>
      <c r="LO314" s="22"/>
      <c r="LP314" s="22"/>
      <c r="LQ314" s="22"/>
      <c r="LR314" s="22"/>
      <c r="LS314" s="22"/>
      <c r="LT314" s="22"/>
      <c r="LU314" s="22"/>
      <c r="LV314" s="22"/>
      <c r="LW314" s="22"/>
      <c r="LX314" s="22"/>
      <c r="LY314" s="22"/>
      <c r="LZ314" s="22"/>
      <c r="MA314" s="22"/>
      <c r="MB314" s="22"/>
      <c r="MC314" s="22"/>
      <c r="MD314" s="22"/>
      <c r="ME314" s="22"/>
      <c r="MF314" s="22"/>
      <c r="MG314" s="22"/>
      <c r="MH314" s="22"/>
      <c r="MI314" s="22"/>
      <c r="MJ314" s="22"/>
      <c r="MK314" s="22"/>
      <c r="ML314" s="22"/>
      <c r="MM314" s="22"/>
      <c r="MN314" s="22"/>
      <c r="MO314" s="22"/>
      <c r="MP314" s="22"/>
      <c r="MQ314" s="22"/>
      <c r="MR314" s="22"/>
      <c r="MS314" s="22"/>
      <c r="MT314" s="22"/>
      <c r="MU314" s="22"/>
      <c r="MV314" s="22"/>
      <c r="MW314" s="22"/>
      <c r="MX314" s="22"/>
      <c r="MY314" s="22"/>
      <c r="MZ314" s="22"/>
      <c r="NA314" s="22"/>
      <c r="NB314" s="22"/>
      <c r="NC314" s="22"/>
      <c r="ND314" s="22"/>
      <c r="NE314" s="22"/>
      <c r="NF314" s="22"/>
      <c r="NG314" s="22"/>
      <c r="NH314" s="22"/>
      <c r="NI314" s="22"/>
      <c r="NJ314" s="22"/>
      <c r="NK314" s="22"/>
      <c r="NL314" s="22"/>
      <c r="NM314" s="22"/>
      <c r="NN314" s="22"/>
      <c r="NO314" s="22"/>
      <c r="NP314" s="22"/>
      <c r="NQ314" s="22"/>
      <c r="NR314" s="22"/>
      <c r="NS314" s="22"/>
      <c r="NT314" s="22"/>
      <c r="NU314" s="22"/>
      <c r="NV314" s="22"/>
      <c r="NW314" s="22"/>
      <c r="NX314" s="22"/>
      <c r="NY314" s="22"/>
      <c r="NZ314" s="22"/>
      <c r="OA314" s="22"/>
      <c r="OB314" s="22"/>
      <c r="OC314" s="22"/>
      <c r="OD314" s="22"/>
      <c r="OE314" s="22"/>
      <c r="OF314" s="22"/>
      <c r="OG314" s="22"/>
      <c r="OH314" s="22"/>
      <c r="OI314" s="22"/>
      <c r="OJ314" s="22"/>
      <c r="OK314" s="22"/>
      <c r="OL314" s="22"/>
      <c r="OM314" s="22"/>
      <c r="ON314" s="22"/>
      <c r="OO314" s="22"/>
      <c r="OP314" s="22"/>
      <c r="OQ314" s="22"/>
      <c r="OR314" s="22"/>
      <c r="OS314" s="22"/>
      <c r="OT314" s="22"/>
      <c r="OU314" s="22"/>
      <c r="OV314" s="22"/>
      <c r="OW314" s="22"/>
      <c r="OX314" s="22"/>
      <c r="OY314" s="22"/>
      <c r="OZ314" s="22"/>
      <c r="PA314" s="22"/>
      <c r="PB314" s="22"/>
      <c r="PC314" s="22"/>
      <c r="PD314" s="22"/>
      <c r="PE314" s="22"/>
      <c r="PF314" s="22"/>
      <c r="PG314" s="22"/>
      <c r="PH314" s="22"/>
      <c r="PI314" s="22"/>
      <c r="PJ314" s="22"/>
      <c r="PK314" s="22"/>
      <c r="PL314" s="22"/>
      <c r="PM314" s="22"/>
      <c r="PN314" s="22"/>
      <c r="PO314" s="22"/>
      <c r="PP314" s="22"/>
      <c r="PQ314" s="22"/>
      <c r="PR314" s="22"/>
      <c r="PS314" s="22"/>
      <c r="PT314" s="22"/>
      <c r="PU314" s="22"/>
      <c r="PV314" s="22"/>
      <c r="PW314" s="22"/>
      <c r="PX314" s="22"/>
      <c r="PY314" s="22"/>
      <c r="PZ314" s="22"/>
      <c r="QA314" s="22"/>
      <c r="QB314" s="22"/>
      <c r="QC314" s="22"/>
      <c r="QD314" s="22"/>
      <c r="QE314" s="22"/>
      <c r="QF314" s="22"/>
      <c r="QG314" s="22"/>
      <c r="QH314" s="22"/>
      <c r="QI314" s="22"/>
      <c r="QJ314" s="22"/>
      <c r="QK314" s="22"/>
      <c r="QL314" s="22"/>
      <c r="QM314" s="22"/>
      <c r="QN314" s="22"/>
      <c r="QO314" s="22"/>
      <c r="QP314" s="22"/>
      <c r="QQ314" s="22"/>
      <c r="QR314" s="22"/>
      <c r="QS314" s="22"/>
      <c r="QT314" s="22"/>
      <c r="QU314" s="22"/>
      <c r="QV314" s="22"/>
      <c r="QW314" s="22"/>
      <c r="QX314" s="22"/>
      <c r="QY314" s="22"/>
      <c r="QZ314" s="22"/>
      <c r="RA314" s="22"/>
      <c r="RB314" s="22"/>
      <c r="RC314" s="22"/>
      <c r="RD314" s="22"/>
      <c r="RE314" s="22"/>
      <c r="RF314" s="22"/>
      <c r="RG314" s="22"/>
      <c r="RH314" s="22"/>
      <c r="RI314" s="22"/>
      <c r="RJ314" s="22"/>
      <c r="RK314" s="22"/>
      <c r="RL314" s="22"/>
      <c r="RM314" s="22"/>
      <c r="RN314" s="22"/>
      <c r="RO314" s="22"/>
      <c r="RP314" s="22"/>
      <c r="RQ314" s="22"/>
      <c r="RR314" s="22"/>
      <c r="RS314" s="22"/>
      <c r="RT314" s="22"/>
      <c r="RU314" s="22"/>
      <c r="RV314" s="22"/>
      <c r="RW314" s="22"/>
      <c r="RX314" s="22"/>
      <c r="RY314" s="22"/>
      <c r="RZ314" s="22"/>
      <c r="SA314" s="22"/>
      <c r="SB314" s="22"/>
      <c r="SC314" s="22"/>
      <c r="SD314" s="22"/>
      <c r="SE314" s="22"/>
      <c r="SF314" s="22"/>
      <c r="SG314" s="22"/>
      <c r="SH314" s="22"/>
      <c r="SI314" s="22"/>
      <c r="SJ314" s="22"/>
      <c r="SK314" s="22"/>
      <c r="SL314" s="22"/>
      <c r="SM314" s="22"/>
      <c r="SN314" s="22"/>
      <c r="SO314" s="22"/>
      <c r="SP314" s="22"/>
      <c r="SQ314" s="22"/>
      <c r="SR314" s="22"/>
      <c r="SS314" s="22"/>
      <c r="ST314" s="22"/>
      <c r="SU314" s="22"/>
      <c r="SV314" s="22"/>
      <c r="SW314" s="22"/>
      <c r="SX314" s="22"/>
      <c r="SY314" s="22"/>
      <c r="SZ314" s="22"/>
      <c r="TA314" s="22"/>
      <c r="TB314" s="22"/>
      <c r="TC314" s="22"/>
      <c r="TD314" s="22"/>
      <c r="TE314" s="22"/>
      <c r="TF314" s="22"/>
      <c r="TG314" s="22"/>
      <c r="TH314" s="22"/>
      <c r="TI314" s="22"/>
      <c r="TJ314" s="22"/>
      <c r="TK314" s="22"/>
      <c r="TL314" s="22"/>
      <c r="TM314" s="22"/>
      <c r="TN314" s="22"/>
      <c r="TO314" s="22"/>
      <c r="TP314" s="22"/>
      <c r="TQ314" s="22"/>
      <c r="TR314" s="22"/>
      <c r="TS314" s="22"/>
      <c r="TT314" s="22"/>
      <c r="TU314" s="22"/>
      <c r="TV314" s="22"/>
      <c r="TW314" s="22"/>
      <c r="TX314" s="22"/>
      <c r="TY314" s="22"/>
      <c r="TZ314" s="22"/>
      <c r="UA314" s="22"/>
      <c r="UB314" s="22"/>
      <c r="UC314" s="22"/>
      <c r="UD314" s="22"/>
      <c r="UE314" s="22"/>
      <c r="UF314" s="22"/>
      <c r="UG314" s="22"/>
      <c r="UH314" s="22"/>
      <c r="UI314" s="22"/>
      <c r="UJ314" s="22"/>
      <c r="UK314" s="22"/>
      <c r="UL314" s="22"/>
      <c r="UM314" s="22"/>
      <c r="UN314" s="22"/>
      <c r="UO314" s="22"/>
      <c r="UP314" s="22"/>
      <c r="UQ314" s="22"/>
      <c r="UR314" s="22"/>
      <c r="US314" s="22"/>
      <c r="UT314" s="22"/>
      <c r="UU314" s="22"/>
      <c r="UV314" s="22"/>
      <c r="UW314" s="22"/>
      <c r="UX314" s="22"/>
      <c r="UY314" s="22"/>
      <c r="UZ314" s="22"/>
      <c r="VA314" s="22"/>
      <c r="VB314" s="22"/>
      <c r="VC314" s="22"/>
      <c r="VD314" s="22"/>
      <c r="VE314" s="22"/>
      <c r="VF314" s="22"/>
      <c r="VG314" s="22"/>
      <c r="VH314" s="22"/>
      <c r="VI314" s="22"/>
      <c r="VJ314" s="22"/>
      <c r="VK314" s="22"/>
      <c r="VL314" s="22"/>
      <c r="VM314" s="22"/>
      <c r="VN314" s="22"/>
      <c r="VO314" s="22"/>
      <c r="VP314" s="22"/>
      <c r="VQ314" s="22"/>
      <c r="VR314" s="22"/>
      <c r="VS314" s="22"/>
      <c r="VT314" s="22"/>
      <c r="VU314" s="22"/>
      <c r="VV314" s="22"/>
      <c r="VW314" s="22"/>
      <c r="VX314" s="22"/>
      <c r="VY314" s="22"/>
      <c r="VZ314" s="22"/>
      <c r="WA314" s="22"/>
      <c r="WB314" s="22"/>
      <c r="WC314" s="22"/>
      <c r="WD314" s="22"/>
      <c r="WE314" s="22"/>
      <c r="WF314" s="22"/>
      <c r="WG314" s="22"/>
      <c r="WH314" s="22"/>
      <c r="WI314" s="22"/>
      <c r="WJ314" s="22"/>
      <c r="WK314" s="22"/>
      <c r="WL314" s="22"/>
      <c r="WM314" s="22"/>
      <c r="WN314" s="22"/>
      <c r="WO314" s="22"/>
      <c r="WP314" s="22"/>
      <c r="WQ314" s="22"/>
      <c r="WR314" s="22"/>
      <c r="WS314" s="22"/>
      <c r="WT314" s="22"/>
      <c r="WU314" s="22"/>
      <c r="WV314" s="22"/>
      <c r="WW314" s="22"/>
      <c r="WX314" s="22"/>
      <c r="WY314" s="22"/>
      <c r="WZ314" s="22"/>
      <c r="XA314" s="22"/>
      <c r="XB314" s="22"/>
      <c r="XC314" s="22"/>
      <c r="XD314" s="22"/>
      <c r="XE314" s="22"/>
      <c r="XF314" s="22"/>
      <c r="XG314" s="22"/>
      <c r="XH314" s="22"/>
      <c r="XI314" s="22"/>
      <c r="XJ314" s="22"/>
      <c r="XK314" s="22"/>
      <c r="XL314" s="22"/>
      <c r="XM314" s="22"/>
      <c r="XN314" s="22"/>
      <c r="XO314" s="22"/>
      <c r="XP314" s="22"/>
      <c r="XQ314" s="22"/>
      <c r="XR314" s="22"/>
      <c r="XS314" s="22"/>
      <c r="XT314" s="22"/>
      <c r="XU314" s="22"/>
      <c r="XV314" s="22"/>
      <c r="XW314" s="22"/>
      <c r="XX314" s="22"/>
      <c r="XY314" s="22"/>
      <c r="XZ314" s="22"/>
      <c r="YA314" s="22"/>
      <c r="YB314" s="22"/>
      <c r="YC314" s="22"/>
      <c r="YD314" s="22"/>
      <c r="YE314" s="22"/>
      <c r="YF314" s="22"/>
      <c r="YG314" s="22"/>
      <c r="YH314" s="22"/>
      <c r="YI314" s="22"/>
      <c r="YJ314" s="22"/>
      <c r="YK314" s="22"/>
      <c r="YL314" s="22"/>
      <c r="YM314" s="22"/>
      <c r="YN314" s="22"/>
      <c r="YO314" s="22"/>
      <c r="YP314" s="22"/>
      <c r="YQ314" s="22"/>
      <c r="YR314" s="22"/>
      <c r="YS314" s="22"/>
      <c r="YT314" s="22"/>
      <c r="YU314" s="22"/>
      <c r="YV314" s="22"/>
      <c r="YW314" s="22"/>
      <c r="YX314" s="22"/>
      <c r="YY314" s="22"/>
      <c r="YZ314" s="22"/>
      <c r="ZA314" s="22"/>
      <c r="ZB314" s="22"/>
      <c r="ZC314" s="22"/>
      <c r="ZD314" s="22"/>
      <c r="ZE314" s="22"/>
      <c r="ZF314" s="22"/>
      <c r="ZG314" s="22"/>
      <c r="ZH314" s="22"/>
      <c r="ZI314" s="22"/>
      <c r="ZJ314" s="22"/>
      <c r="ZK314" s="22"/>
      <c r="ZL314" s="22"/>
      <c r="ZM314" s="22"/>
      <c r="ZN314" s="22"/>
      <c r="ZO314" s="22"/>
      <c r="ZP314" s="22"/>
      <c r="ZQ314" s="22"/>
      <c r="ZR314" s="22"/>
      <c r="ZS314" s="22"/>
      <c r="ZT314" s="22"/>
      <c r="ZU314" s="22"/>
      <c r="ZV314" s="22"/>
      <c r="ZW314" s="22"/>
      <c r="ZX314" s="22"/>
      <c r="ZY314" s="22"/>
      <c r="ZZ314" s="22"/>
      <c r="AAA314" s="22"/>
      <c r="AAB314" s="22"/>
      <c r="AAC314" s="22"/>
      <c r="AAD314" s="22"/>
      <c r="AAE314" s="22"/>
      <c r="AAF314" s="22"/>
      <c r="AAG314" s="22"/>
      <c r="AAH314" s="22"/>
      <c r="AAI314" s="22"/>
      <c r="AAJ314" s="22"/>
      <c r="AAK314" s="22"/>
      <c r="AAL314" s="22"/>
      <c r="AAM314" s="22"/>
      <c r="AAN314" s="22"/>
      <c r="AAO314" s="22"/>
      <c r="AAP314" s="22"/>
      <c r="AAQ314" s="22"/>
      <c r="AAR314" s="22"/>
      <c r="AAS314" s="22"/>
      <c r="AAT314" s="22"/>
      <c r="AAU314" s="22"/>
      <c r="AAV314" s="22"/>
      <c r="AAW314" s="22"/>
      <c r="AAX314" s="22"/>
      <c r="AAY314" s="22"/>
      <c r="AAZ314" s="22"/>
      <c r="ABA314" s="22"/>
      <c r="ABB314" s="22"/>
      <c r="ABC314" s="22"/>
      <c r="ABD314" s="22"/>
      <c r="ABE314" s="22"/>
      <c r="ABF314" s="22"/>
      <c r="ABG314" s="22"/>
      <c r="ABH314" s="22"/>
      <c r="ABI314" s="22"/>
      <c r="ABJ314" s="22"/>
      <c r="ABK314" s="22"/>
      <c r="ABL314" s="22"/>
      <c r="ABM314" s="22"/>
      <c r="ABN314" s="22"/>
      <c r="ABO314" s="22"/>
      <c r="ABP314" s="22"/>
      <c r="ABQ314" s="22"/>
      <c r="ABR314" s="22"/>
      <c r="ABS314" s="22"/>
      <c r="ABT314" s="22"/>
      <c r="ABU314" s="22"/>
      <c r="ABV314" s="22"/>
      <c r="ABW314" s="22"/>
      <c r="ABX314" s="22"/>
      <c r="ABY314" s="22"/>
      <c r="ABZ314" s="22"/>
      <c r="ACA314" s="22"/>
      <c r="ACB314" s="22"/>
      <c r="ACC314" s="22"/>
      <c r="ACD314" s="22"/>
      <c r="ACE314" s="22"/>
      <c r="ACF314" s="22"/>
      <c r="ACG314" s="22"/>
      <c r="ACH314" s="22"/>
      <c r="ACI314" s="22"/>
      <c r="ACJ314" s="22"/>
      <c r="ACK314" s="22"/>
      <c r="ACL314" s="22"/>
      <c r="ACM314" s="22"/>
      <c r="ACN314" s="22"/>
      <c r="ACO314" s="22"/>
      <c r="ACP314" s="22"/>
      <c r="ACQ314" s="22"/>
      <c r="ACR314" s="22"/>
      <c r="ACS314" s="22"/>
      <c r="ACT314" s="22"/>
      <c r="ACU314" s="22"/>
      <c r="ACV314" s="22"/>
      <c r="ACW314" s="22"/>
      <c r="ACX314" s="22"/>
      <c r="ACY314" s="22"/>
      <c r="ACZ314" s="22"/>
      <c r="ADA314" s="22"/>
      <c r="ADB314" s="22"/>
      <c r="ADC314" s="22"/>
      <c r="ADD314" s="22"/>
      <c r="ADE314" s="22"/>
      <c r="ADF314" s="22"/>
      <c r="ADG314" s="22"/>
      <c r="ADH314" s="22"/>
      <c r="ADI314" s="22"/>
      <c r="ADJ314" s="22"/>
      <c r="ADK314" s="22"/>
      <c r="ADL314" s="22"/>
      <c r="ADM314" s="22"/>
      <c r="ADN314" s="22"/>
      <c r="ADO314" s="22"/>
      <c r="ADP314" s="22"/>
      <c r="ADQ314" s="22"/>
      <c r="ADR314" s="22"/>
      <c r="ADS314" s="22"/>
      <c r="ADT314" s="22"/>
      <c r="ADU314" s="22"/>
      <c r="ADV314" s="22"/>
      <c r="ADW314" s="22"/>
      <c r="ADX314" s="22"/>
      <c r="ADY314" s="22"/>
      <c r="ADZ314" s="22"/>
      <c r="AEA314" s="22"/>
      <c r="AEB314" s="22"/>
      <c r="AEC314" s="22"/>
      <c r="AED314" s="22"/>
      <c r="AEE314" s="22"/>
      <c r="AEF314" s="22"/>
      <c r="AEG314" s="22"/>
      <c r="AEH314" s="22"/>
      <c r="AEI314" s="22"/>
      <c r="AEJ314" s="22"/>
      <c r="AEK314" s="22"/>
      <c r="AEL314" s="22"/>
      <c r="AEM314" s="22"/>
      <c r="AEN314" s="22"/>
      <c r="AEO314" s="22"/>
      <c r="AEP314" s="22"/>
      <c r="AEQ314" s="22"/>
      <c r="AER314" s="22"/>
      <c r="AES314" s="22"/>
      <c r="AET314" s="22"/>
      <c r="AEU314" s="22"/>
      <c r="AEV314" s="22"/>
      <c r="AEW314" s="22"/>
      <c r="AEX314" s="22"/>
      <c r="AEY314" s="22"/>
      <c r="AEZ314" s="22"/>
      <c r="AFA314" s="22"/>
      <c r="AFB314" s="22"/>
      <c r="AFC314" s="22"/>
      <c r="AFD314" s="22"/>
      <c r="AFE314" s="22"/>
      <c r="AFF314" s="22"/>
      <c r="AFG314" s="22"/>
      <c r="AFH314" s="22"/>
      <c r="AFI314" s="22"/>
      <c r="AFJ314" s="22"/>
      <c r="AFK314" s="22"/>
      <c r="AFL314" s="22"/>
      <c r="AFM314" s="22"/>
      <c r="AFN314" s="22"/>
      <c r="AFO314" s="22"/>
      <c r="AFP314" s="22"/>
      <c r="AFQ314" s="22"/>
      <c r="AFR314" s="22"/>
      <c r="AFS314" s="22"/>
      <c r="AFT314" s="22"/>
      <c r="AFU314" s="22"/>
      <c r="AFV314" s="22"/>
      <c r="AFW314" s="22"/>
      <c r="AFX314" s="22"/>
      <c r="AFY314" s="22"/>
      <c r="AFZ314" s="22"/>
      <c r="AGA314" s="22"/>
      <c r="AGB314" s="22"/>
      <c r="AGC314" s="22"/>
      <c r="AGD314" s="22"/>
      <c r="AGE314" s="22"/>
      <c r="AGF314" s="22"/>
      <c r="AGG314" s="22"/>
      <c r="AGH314" s="22"/>
      <c r="AGI314" s="22"/>
      <c r="AGJ314" s="22"/>
      <c r="AGK314" s="22"/>
      <c r="AGL314" s="22"/>
      <c r="AGM314" s="22"/>
      <c r="AGN314" s="22"/>
      <c r="AGO314" s="22"/>
      <c r="AGP314" s="22"/>
      <c r="AGQ314" s="22"/>
      <c r="AGR314" s="22"/>
      <c r="AGS314" s="22"/>
      <c r="AGT314" s="22"/>
      <c r="AGU314" s="22"/>
      <c r="AGV314" s="22"/>
      <c r="AGW314" s="22"/>
      <c r="AGX314" s="22"/>
      <c r="AGY314" s="22"/>
      <c r="AGZ314" s="22"/>
      <c r="AHA314" s="22"/>
      <c r="AHB314" s="22"/>
      <c r="AHC314" s="22"/>
      <c r="AHD314" s="22"/>
      <c r="AHE314" s="22"/>
      <c r="AHF314" s="22"/>
      <c r="AHG314" s="22"/>
      <c r="AHH314" s="22"/>
      <c r="AHI314" s="22"/>
      <c r="AHJ314" s="22"/>
      <c r="AHK314" s="22"/>
      <c r="AHL314" s="22"/>
      <c r="AHM314" s="22"/>
      <c r="AHN314" s="22"/>
      <c r="AHO314" s="22"/>
      <c r="AHP314" s="22"/>
      <c r="AHQ314" s="22"/>
      <c r="AHR314" s="22"/>
      <c r="AHS314" s="22"/>
      <c r="AHT314" s="22"/>
      <c r="AHU314" s="22"/>
      <c r="AHV314" s="22"/>
      <c r="AHW314" s="22"/>
      <c r="AHX314" s="22"/>
      <c r="AHY314" s="22"/>
      <c r="AHZ314" s="22"/>
      <c r="AIA314" s="22"/>
      <c r="AIB314" s="22"/>
      <c r="AIC314" s="22"/>
      <c r="AID314" s="22"/>
      <c r="AIE314" s="22"/>
      <c r="AIF314" s="22"/>
      <c r="AIG314" s="22"/>
      <c r="AIH314" s="22"/>
      <c r="AII314" s="22"/>
      <c r="AIJ314" s="22"/>
      <c r="AIK314" s="22"/>
      <c r="AIL314" s="22"/>
      <c r="AIM314" s="22"/>
      <c r="AIN314" s="22"/>
      <c r="AIO314" s="22"/>
      <c r="AIP314" s="22"/>
      <c r="AIQ314" s="22"/>
      <c r="AIR314" s="22"/>
      <c r="AIS314" s="22"/>
      <c r="AIT314" s="22"/>
      <c r="AIU314" s="22"/>
      <c r="AIV314" s="22"/>
      <c r="AIW314" s="22"/>
      <c r="AIX314" s="22"/>
      <c r="AIY314" s="22"/>
      <c r="AIZ314" s="22"/>
      <c r="AJA314" s="22"/>
      <c r="AJB314" s="22"/>
      <c r="AJC314" s="22"/>
      <c r="AJD314" s="22"/>
      <c r="AJE314" s="22"/>
      <c r="AJF314" s="22"/>
      <c r="AJG314" s="22"/>
      <c r="AJH314" s="22"/>
      <c r="AJI314" s="22"/>
      <c r="AJJ314" s="22"/>
      <c r="AJK314" s="22"/>
      <c r="AJL314" s="22"/>
      <c r="AJM314" s="22"/>
      <c r="AJN314" s="22"/>
      <c r="AJO314" s="22"/>
      <c r="AJP314" s="22"/>
      <c r="AJQ314" s="22"/>
      <c r="AJR314" s="22"/>
      <c r="AJS314" s="22"/>
      <c r="AJT314" s="22"/>
      <c r="AJU314" s="22"/>
      <c r="AJV314" s="22"/>
      <c r="AJW314" s="22"/>
      <c r="AJX314" s="22"/>
      <c r="AJY314" s="22"/>
      <c r="AJZ314" s="22"/>
      <c r="AKA314" s="22"/>
      <c r="AKB314" s="22"/>
      <c r="AKC314" s="22"/>
      <c r="AKD314" s="22"/>
      <c r="AKE314" s="22"/>
      <c r="AKF314" s="22"/>
      <c r="AKG314" s="22"/>
      <c r="AKH314" s="22"/>
      <c r="AKI314" s="22"/>
      <c r="AKJ314" s="22"/>
      <c r="AKK314" s="22"/>
      <c r="AKL314" s="22"/>
      <c r="AKM314" s="22"/>
      <c r="AKN314" s="22"/>
      <c r="AKO314" s="22"/>
      <c r="AKP314" s="22"/>
      <c r="AKQ314" s="22"/>
      <c r="AKR314" s="22"/>
      <c r="AKS314" s="22"/>
      <c r="AKT314" s="22"/>
      <c r="AKU314" s="22"/>
      <c r="AKV314" s="22"/>
      <c r="AKW314" s="22"/>
      <c r="AKX314" s="22"/>
      <c r="AKY314" s="22"/>
      <c r="AKZ314" s="22"/>
      <c r="ALA314" s="22"/>
      <c r="ALB314" s="22"/>
      <c r="ALC314" s="22"/>
      <c r="ALD314" s="22"/>
      <c r="ALE314" s="22"/>
      <c r="ALF314" s="22"/>
      <c r="ALG314" s="22"/>
      <c r="ALH314" s="22"/>
      <c r="ALI314" s="22"/>
      <c r="ALJ314" s="22"/>
      <c r="ALK314" s="22"/>
      <c r="ALL314" s="22"/>
      <c r="ALM314" s="22"/>
      <c r="ALN314" s="22"/>
      <c r="ALO314" s="22"/>
      <c r="ALP314" s="22"/>
      <c r="ALQ314" s="22"/>
      <c r="ALR314" s="22"/>
      <c r="ALS314" s="22"/>
      <c r="ALT314" s="22"/>
      <c r="ALU314" s="22"/>
      <c r="ALV314" s="22"/>
      <c r="ALW314" s="22"/>
      <c r="ALX314" s="22"/>
      <c r="ALY314" s="22"/>
      <c r="ALZ314" s="22"/>
      <c r="AMA314" s="22"/>
      <c r="AMB314" s="22"/>
      <c r="AMC314" s="22"/>
      <c r="AMD314" s="22"/>
      <c r="AME314" s="22"/>
      <c r="AMF314" s="22"/>
      <c r="AMG314" s="22"/>
      <c r="AMH314" s="22"/>
      <c r="AMI314" s="22"/>
      <c r="AMJ314" s="22"/>
      <c r="AMK314" s="22"/>
      <c r="AML314" s="22"/>
      <c r="AMM314" s="22"/>
      <c r="AMN314" s="22"/>
      <c r="AMO314" s="22"/>
      <c r="AMP314" s="22"/>
      <c r="AMQ314" s="22"/>
      <c r="AMR314" s="22"/>
      <c r="AMS314" s="22"/>
      <c r="AMT314" s="22"/>
      <c r="AMU314" s="22"/>
      <c r="AMV314" s="22"/>
      <c r="AMW314" s="22"/>
      <c r="AMX314" s="22"/>
      <c r="AMY314" s="22"/>
      <c r="AMZ314" s="22"/>
      <c r="ANA314" s="22"/>
      <c r="ANB314" s="22"/>
      <c r="ANC314" s="22"/>
      <c r="AND314" s="22"/>
      <c r="ANE314" s="22"/>
      <c r="ANF314" s="22"/>
      <c r="ANG314" s="22"/>
      <c r="ANH314" s="22"/>
      <c r="ANI314" s="22"/>
      <c r="ANJ314" s="22"/>
      <c r="ANK314" s="22"/>
      <c r="ANL314" s="22"/>
      <c r="ANM314" s="22"/>
      <c r="ANN314" s="22"/>
      <c r="ANO314" s="22"/>
      <c r="ANP314" s="22"/>
      <c r="ANQ314" s="22"/>
      <c r="ANR314" s="22"/>
      <c r="ANS314" s="22"/>
      <c r="ANT314" s="22"/>
      <c r="ANU314" s="22"/>
      <c r="ANV314" s="22"/>
      <c r="ANW314" s="22"/>
      <c r="ANX314" s="22"/>
      <c r="ANY314" s="22"/>
      <c r="ANZ314" s="22"/>
      <c r="AOA314" s="22"/>
      <c r="AOB314" s="22"/>
      <c r="AOC314" s="22"/>
      <c r="AOD314" s="22"/>
      <c r="AOE314" s="22"/>
      <c r="AOF314" s="22"/>
      <c r="AOG314" s="22"/>
      <c r="AOH314" s="22"/>
      <c r="AOI314" s="22"/>
      <c r="AOJ314" s="22"/>
      <c r="AOK314" s="22"/>
      <c r="AOL314" s="22"/>
      <c r="AOM314" s="22"/>
      <c r="AON314" s="22"/>
      <c r="AOO314" s="22"/>
      <c r="AOP314" s="22"/>
      <c r="AOQ314" s="22"/>
      <c r="AOR314" s="22"/>
      <c r="AOS314" s="22"/>
      <c r="AOT314" s="22"/>
      <c r="AOU314" s="22"/>
      <c r="AOV314" s="22"/>
      <c r="AOW314" s="22"/>
      <c r="AOX314" s="22"/>
      <c r="AOY314" s="22"/>
      <c r="AOZ314" s="22"/>
      <c r="APA314" s="22"/>
      <c r="APB314" s="22"/>
      <c r="APC314" s="22"/>
      <c r="APD314" s="22"/>
      <c r="APE314" s="22"/>
      <c r="APF314" s="22"/>
      <c r="APG314" s="22"/>
      <c r="APH314" s="22"/>
      <c r="API314" s="22"/>
      <c r="APJ314" s="22"/>
      <c r="APK314" s="22"/>
      <c r="APL314" s="22"/>
      <c r="APM314" s="22"/>
      <c r="APN314" s="22"/>
      <c r="APO314" s="22"/>
      <c r="APP314" s="22"/>
      <c r="APQ314" s="22"/>
      <c r="APR314" s="22"/>
      <c r="APS314" s="22"/>
      <c r="APT314" s="22"/>
      <c r="APU314" s="22"/>
      <c r="APV314" s="22"/>
      <c r="APW314" s="22"/>
      <c r="APX314" s="22"/>
      <c r="APY314" s="22"/>
      <c r="APZ314" s="22"/>
      <c r="AQA314" s="22"/>
      <c r="AQB314" s="22"/>
      <c r="AQC314" s="22"/>
      <c r="AQD314" s="22"/>
      <c r="AQE314" s="22"/>
      <c r="AQF314" s="22"/>
      <c r="AQG314" s="22"/>
      <c r="AQH314" s="22"/>
      <c r="AQI314" s="22"/>
      <c r="AQJ314" s="22"/>
      <c r="AQK314" s="22"/>
      <c r="AQL314" s="22"/>
      <c r="AQM314" s="22"/>
      <c r="AQN314" s="22"/>
      <c r="AQO314" s="22"/>
      <c r="AQP314" s="22"/>
      <c r="AQQ314" s="22"/>
      <c r="AQR314" s="22"/>
      <c r="AQS314" s="22"/>
      <c r="AQT314" s="22"/>
      <c r="AQU314" s="22"/>
      <c r="AQV314" s="22"/>
      <c r="AQW314" s="22"/>
      <c r="AQX314" s="22"/>
      <c r="AQY314" s="22"/>
      <c r="AQZ314" s="22"/>
      <c r="ARA314" s="22"/>
      <c r="ARB314" s="22"/>
      <c r="ARC314" s="22"/>
      <c r="ARD314" s="22"/>
      <c r="ARE314" s="22"/>
      <c r="ARF314" s="22"/>
      <c r="ARG314" s="22"/>
      <c r="ARH314" s="22"/>
      <c r="ARI314" s="22"/>
      <c r="ARJ314" s="22"/>
      <c r="ARK314" s="22"/>
      <c r="ARL314" s="22"/>
      <c r="ARM314" s="22"/>
      <c r="ARN314" s="22"/>
      <c r="ARO314" s="22"/>
      <c r="ARP314" s="22"/>
      <c r="ARQ314" s="22"/>
      <c r="ARR314" s="22"/>
      <c r="ARS314" s="22"/>
      <c r="ART314" s="22"/>
      <c r="ARU314" s="22"/>
      <c r="ARV314" s="22"/>
      <c r="ARW314" s="22"/>
      <c r="ARX314" s="22"/>
      <c r="ARY314" s="22"/>
      <c r="ARZ314" s="22"/>
      <c r="ASA314" s="22"/>
      <c r="ASB314" s="22"/>
      <c r="ASC314" s="22"/>
      <c r="ASD314" s="22"/>
      <c r="ASE314" s="22"/>
      <c r="ASF314" s="22"/>
      <c r="ASG314" s="22"/>
      <c r="ASH314" s="22"/>
      <c r="ASI314" s="22"/>
      <c r="ASJ314" s="22"/>
      <c r="ASK314" s="22"/>
      <c r="ASL314" s="22"/>
      <c r="ASM314" s="22"/>
      <c r="ASN314" s="22"/>
      <c r="ASO314" s="22"/>
      <c r="ASP314" s="22"/>
      <c r="ASQ314" s="22"/>
      <c r="ASR314" s="22"/>
      <c r="ASS314" s="22"/>
      <c r="AST314" s="22"/>
      <c r="ASU314" s="22"/>
      <c r="ASV314" s="22"/>
      <c r="ASW314" s="22"/>
      <c r="ASX314" s="22"/>
      <c r="ASY314" s="22"/>
      <c r="ASZ314" s="22"/>
      <c r="ATA314" s="22"/>
      <c r="ATB314" s="22"/>
      <c r="ATC314" s="22"/>
      <c r="ATD314" s="22"/>
      <c r="ATE314" s="22"/>
      <c r="ATF314" s="22"/>
      <c r="ATG314" s="22"/>
      <c r="ATH314" s="22"/>
      <c r="ATI314" s="22"/>
      <c r="ATJ314" s="22"/>
      <c r="ATK314" s="22"/>
      <c r="ATL314" s="22"/>
      <c r="ATM314" s="22"/>
      <c r="ATN314" s="22"/>
      <c r="ATO314" s="22"/>
      <c r="ATP314" s="22"/>
      <c r="ATQ314" s="22"/>
      <c r="ATR314" s="22"/>
      <c r="ATS314" s="22"/>
      <c r="ATT314" s="22"/>
      <c r="ATU314" s="22"/>
      <c r="ATV314" s="22"/>
      <c r="ATW314" s="22"/>
      <c r="ATX314" s="22"/>
      <c r="ATY314" s="22"/>
      <c r="ATZ314" s="22"/>
      <c r="AUA314" s="22"/>
      <c r="AUB314" s="22"/>
      <c r="AUC314" s="22"/>
      <c r="AUD314" s="22"/>
      <c r="AUE314" s="22"/>
      <c r="AUF314" s="22"/>
      <c r="AUG314" s="22"/>
      <c r="AUH314" s="22"/>
      <c r="AUI314" s="22"/>
      <c r="AUJ314" s="22"/>
      <c r="AUK314" s="22"/>
      <c r="AUL314" s="22"/>
      <c r="AUM314" s="22"/>
      <c r="AUN314" s="22"/>
      <c r="AUO314" s="22"/>
      <c r="AUP314" s="22"/>
      <c r="AUQ314" s="22"/>
      <c r="AUR314" s="22"/>
      <c r="AUS314" s="22"/>
      <c r="AUT314" s="22"/>
      <c r="AUU314" s="22"/>
      <c r="AUV314" s="22"/>
      <c r="AUW314" s="22"/>
      <c r="AUX314" s="22"/>
      <c r="AUY314" s="22"/>
      <c r="AUZ314" s="22"/>
      <c r="AVA314" s="22"/>
      <c r="AVB314" s="22"/>
      <c r="AVC314" s="22"/>
      <c r="AVD314" s="22"/>
      <c r="AVE314" s="22"/>
      <c r="AVF314" s="22"/>
      <c r="AVG314" s="22"/>
      <c r="AVH314" s="22"/>
      <c r="AVI314" s="22"/>
      <c r="AVJ314" s="22"/>
      <c r="AVK314" s="22"/>
      <c r="AVL314" s="22"/>
      <c r="AVM314" s="22"/>
      <c r="AVN314" s="22"/>
      <c r="AVO314" s="22"/>
      <c r="AVP314" s="22"/>
      <c r="AVQ314" s="22"/>
      <c r="AVR314" s="22"/>
      <c r="AVS314" s="22"/>
      <c r="AVT314" s="22"/>
      <c r="AVU314" s="22"/>
      <c r="AVV314" s="22"/>
      <c r="AVW314" s="22"/>
      <c r="AVX314" s="22"/>
      <c r="AVY314" s="22"/>
      <c r="AVZ314" s="22"/>
      <c r="AWA314" s="22"/>
      <c r="AWB314" s="22"/>
      <c r="AWC314" s="22"/>
      <c r="AWD314" s="22"/>
      <c r="AWE314" s="22"/>
      <c r="AWF314" s="22"/>
      <c r="AWG314" s="22"/>
      <c r="AWH314" s="22"/>
      <c r="AWI314" s="22"/>
      <c r="AWJ314" s="22"/>
      <c r="AWK314" s="22"/>
      <c r="AWL314" s="22"/>
      <c r="AWM314" s="22"/>
      <c r="AWN314" s="22"/>
      <c r="AWO314" s="22"/>
      <c r="AWP314" s="22"/>
      <c r="AWQ314" s="22"/>
      <c r="AWR314" s="22"/>
      <c r="AWS314" s="22"/>
      <c r="AWT314" s="22"/>
      <c r="AWU314" s="22"/>
      <c r="AWV314" s="22"/>
      <c r="AWW314" s="22"/>
      <c r="AWX314" s="22"/>
      <c r="AWY314" s="22"/>
      <c r="AWZ314" s="22"/>
      <c r="AXA314" s="22"/>
      <c r="AXB314" s="22"/>
      <c r="AXC314" s="22"/>
      <c r="AXD314" s="22"/>
      <c r="AXE314" s="22"/>
      <c r="AXF314" s="22"/>
      <c r="AXG314" s="22"/>
      <c r="AXH314" s="22"/>
      <c r="AXI314" s="22"/>
      <c r="AXJ314" s="22"/>
      <c r="AXK314" s="22"/>
      <c r="AXL314" s="22"/>
      <c r="AXM314" s="22"/>
      <c r="AXN314" s="22"/>
      <c r="AXO314" s="22"/>
      <c r="AXP314" s="22"/>
      <c r="AXQ314" s="22"/>
      <c r="AXR314" s="22"/>
      <c r="AXS314" s="22"/>
      <c r="AXT314" s="22"/>
      <c r="AXU314" s="22"/>
      <c r="AXV314" s="22"/>
      <c r="AXW314" s="22"/>
      <c r="AXX314" s="22"/>
      <c r="AXY314" s="22"/>
      <c r="AXZ314" s="22"/>
      <c r="AYA314" s="22"/>
      <c r="AYB314" s="22"/>
      <c r="AYC314" s="22"/>
      <c r="AYD314" s="22"/>
      <c r="AYE314" s="22"/>
      <c r="AYF314" s="22"/>
      <c r="AYG314" s="22"/>
      <c r="AYH314" s="22"/>
      <c r="AYI314" s="22"/>
      <c r="AYJ314" s="22"/>
      <c r="AYK314" s="22"/>
      <c r="AYL314" s="22"/>
      <c r="AYM314" s="22"/>
      <c r="AYN314" s="22"/>
      <c r="AYO314" s="22"/>
      <c r="AYP314" s="22"/>
      <c r="AYQ314" s="22"/>
      <c r="AYR314" s="22"/>
      <c r="AYS314" s="22"/>
      <c r="AYT314" s="22"/>
      <c r="AYU314" s="22"/>
      <c r="AYV314" s="22"/>
      <c r="AYW314" s="22"/>
      <c r="AYX314" s="22"/>
      <c r="AYY314" s="22"/>
      <c r="AYZ314" s="22"/>
      <c r="AZA314" s="22"/>
      <c r="AZB314" s="22"/>
      <c r="AZC314" s="22"/>
      <c r="AZD314" s="22"/>
      <c r="AZE314" s="22"/>
      <c r="AZF314" s="22"/>
      <c r="AZG314" s="22"/>
      <c r="AZH314" s="22"/>
      <c r="AZI314" s="22"/>
      <c r="AZJ314" s="22"/>
      <c r="AZK314" s="22"/>
      <c r="AZL314" s="22"/>
      <c r="AZM314" s="22"/>
      <c r="AZN314" s="22"/>
      <c r="AZO314" s="22"/>
      <c r="AZP314" s="22"/>
      <c r="AZQ314" s="22"/>
      <c r="AZR314" s="22"/>
      <c r="AZS314" s="22"/>
      <c r="AZT314" s="22"/>
      <c r="AZU314" s="22"/>
      <c r="AZV314" s="22"/>
      <c r="AZW314" s="22"/>
      <c r="AZX314" s="22"/>
      <c r="AZY314" s="22"/>
      <c r="AZZ314" s="22"/>
      <c r="BAA314" s="22"/>
      <c r="BAB314" s="22"/>
      <c r="BAC314" s="22"/>
      <c r="BAD314" s="22"/>
      <c r="BAE314" s="22"/>
      <c r="BAF314" s="22"/>
      <c r="BAG314" s="22"/>
      <c r="BAH314" s="22"/>
      <c r="BAI314" s="22"/>
      <c r="BAJ314" s="22"/>
      <c r="BAK314" s="22"/>
      <c r="BAL314" s="22"/>
      <c r="BAM314" s="22"/>
      <c r="BAN314" s="22"/>
      <c r="BAO314" s="22"/>
      <c r="BAP314" s="22"/>
      <c r="BAQ314" s="22"/>
      <c r="BAR314" s="22"/>
      <c r="BAS314" s="22"/>
      <c r="BAT314" s="22"/>
      <c r="BAU314" s="22"/>
      <c r="BAV314" s="22"/>
      <c r="BAW314" s="22"/>
      <c r="BAX314" s="22"/>
      <c r="BAY314" s="22"/>
      <c r="BAZ314" s="22"/>
      <c r="BBA314" s="22"/>
      <c r="BBB314" s="22"/>
      <c r="BBC314" s="22"/>
      <c r="BBD314" s="22"/>
      <c r="BBE314" s="22"/>
      <c r="BBF314" s="22"/>
      <c r="BBG314" s="22"/>
      <c r="BBH314" s="22"/>
      <c r="BBI314" s="22"/>
      <c r="BBJ314" s="22"/>
      <c r="BBK314" s="22"/>
      <c r="BBL314" s="22"/>
      <c r="BBM314" s="22"/>
      <c r="BBN314" s="22"/>
      <c r="BBO314" s="22"/>
      <c r="BBP314" s="22"/>
      <c r="BBQ314" s="22"/>
      <c r="BBR314" s="22"/>
      <c r="BBS314" s="22"/>
      <c r="BBT314" s="22"/>
      <c r="BBU314" s="22"/>
      <c r="BBV314" s="22"/>
      <c r="BBW314" s="22"/>
      <c r="BBX314" s="22"/>
      <c r="BBY314" s="22"/>
      <c r="BBZ314" s="22"/>
      <c r="BCA314" s="22"/>
      <c r="BCB314" s="22"/>
      <c r="BCC314" s="22"/>
      <c r="BCD314" s="22"/>
      <c r="BCE314" s="22"/>
      <c r="BCF314" s="22"/>
      <c r="BCG314" s="22"/>
      <c r="BCH314" s="22"/>
      <c r="BCI314" s="22"/>
      <c r="BCJ314" s="22"/>
      <c r="BCK314" s="22"/>
      <c r="BCL314" s="22"/>
      <c r="BCM314" s="22"/>
      <c r="BCN314" s="22"/>
      <c r="BCO314" s="22"/>
      <c r="BCP314" s="22"/>
      <c r="BCQ314" s="22"/>
      <c r="BCR314" s="22"/>
      <c r="BCS314" s="22"/>
      <c r="BCT314" s="22"/>
      <c r="BCU314" s="22"/>
      <c r="BCV314" s="22"/>
      <c r="BCW314" s="22"/>
      <c r="BCX314" s="22"/>
      <c r="BCY314" s="22"/>
      <c r="BCZ314" s="22"/>
      <c r="BDA314" s="22"/>
      <c r="BDB314" s="22"/>
      <c r="BDC314" s="22"/>
      <c r="BDD314" s="22"/>
      <c r="BDE314" s="22"/>
      <c r="BDF314" s="22"/>
      <c r="BDG314" s="22"/>
      <c r="BDH314" s="22"/>
      <c r="BDI314" s="22"/>
      <c r="BDJ314" s="22"/>
      <c r="BDK314" s="22"/>
      <c r="BDL314" s="22"/>
      <c r="BDM314" s="22"/>
      <c r="BDN314" s="22"/>
      <c r="BDO314" s="22"/>
      <c r="BDP314" s="22"/>
      <c r="BDQ314" s="22"/>
      <c r="BDR314" s="22"/>
      <c r="BDS314" s="22"/>
      <c r="BDT314" s="22"/>
      <c r="BDU314" s="22"/>
      <c r="BDV314" s="22"/>
      <c r="BDW314" s="22"/>
      <c r="BDX314" s="22"/>
      <c r="BDY314" s="22"/>
      <c r="BDZ314" s="22"/>
      <c r="BEA314" s="22"/>
      <c r="BEB314" s="22"/>
      <c r="BEC314" s="22"/>
      <c r="BED314" s="22"/>
      <c r="BEE314" s="22"/>
      <c r="BEF314" s="22"/>
      <c r="BEG314" s="22"/>
      <c r="BEH314" s="22"/>
      <c r="BEI314" s="22"/>
      <c r="BEJ314" s="22"/>
      <c r="BEK314" s="22"/>
      <c r="BEL314" s="22"/>
      <c r="BEM314" s="22"/>
      <c r="BEN314" s="22"/>
      <c r="BEO314" s="22"/>
      <c r="BEP314" s="22"/>
      <c r="BEQ314" s="22"/>
      <c r="BER314" s="22"/>
      <c r="BES314" s="22"/>
      <c r="BET314" s="22"/>
      <c r="BEU314" s="22"/>
      <c r="BEV314" s="22"/>
      <c r="BEW314" s="22"/>
      <c r="BEX314" s="22"/>
      <c r="BEY314" s="22"/>
      <c r="BEZ314" s="22"/>
      <c r="BFA314" s="22"/>
      <c r="BFB314" s="22"/>
      <c r="BFC314" s="22"/>
      <c r="BFD314" s="22"/>
      <c r="BFE314" s="22"/>
      <c r="BFF314" s="22"/>
      <c r="BFG314" s="22"/>
      <c r="BFH314" s="22"/>
      <c r="BFI314" s="22"/>
      <c r="BFJ314" s="22"/>
      <c r="BFK314" s="22"/>
      <c r="BFL314" s="22"/>
      <c r="BFM314" s="22"/>
      <c r="BFN314" s="22"/>
      <c r="BFO314" s="22"/>
      <c r="BFP314" s="22"/>
      <c r="BFQ314" s="22"/>
      <c r="BFR314" s="22"/>
      <c r="BFS314" s="22"/>
      <c r="BFT314" s="22"/>
      <c r="BFU314" s="22"/>
      <c r="BFV314" s="22"/>
      <c r="BFW314" s="22"/>
      <c r="BFX314" s="22"/>
      <c r="BFY314" s="22"/>
      <c r="BFZ314" s="22"/>
      <c r="BGA314" s="22"/>
      <c r="BGB314" s="22"/>
      <c r="BGC314" s="22"/>
      <c r="BGD314" s="22"/>
      <c r="BGE314" s="22"/>
      <c r="BGF314" s="22"/>
      <c r="BGG314" s="22"/>
      <c r="BGH314" s="22"/>
      <c r="BGI314" s="22"/>
      <c r="BGJ314" s="22"/>
      <c r="BGK314" s="22"/>
      <c r="BGL314" s="22"/>
      <c r="BGM314" s="22"/>
      <c r="BGN314" s="22"/>
      <c r="BGO314" s="22"/>
      <c r="BGP314" s="22"/>
      <c r="BGQ314" s="22"/>
      <c r="BGR314" s="22"/>
      <c r="BGS314" s="22"/>
      <c r="BGT314" s="22"/>
      <c r="BGU314" s="22"/>
      <c r="BGV314" s="22"/>
      <c r="BGW314" s="22"/>
      <c r="BGX314" s="22"/>
      <c r="BGY314" s="22"/>
      <c r="BGZ314" s="22"/>
      <c r="BHA314" s="22"/>
      <c r="BHB314" s="22"/>
      <c r="BHC314" s="22"/>
      <c r="BHD314" s="22"/>
      <c r="BHE314" s="22"/>
      <c r="BHF314" s="22"/>
      <c r="BHG314" s="22"/>
      <c r="BHH314" s="22"/>
      <c r="BHI314" s="22"/>
      <c r="BHJ314" s="22"/>
      <c r="BHK314" s="22"/>
      <c r="BHL314" s="22"/>
      <c r="BHM314" s="22"/>
      <c r="BHN314" s="22"/>
      <c r="BHO314" s="22"/>
      <c r="BHP314" s="22"/>
      <c r="BHQ314" s="22"/>
      <c r="BHR314" s="22"/>
      <c r="BHS314" s="22"/>
      <c r="BHT314" s="22"/>
      <c r="BHU314" s="22"/>
      <c r="BHV314" s="22"/>
      <c r="BHW314" s="22"/>
      <c r="BHX314" s="22"/>
      <c r="BHY314" s="22"/>
      <c r="BHZ314" s="22"/>
      <c r="BIA314" s="22"/>
      <c r="BIB314" s="22"/>
      <c r="BIC314" s="22"/>
      <c r="BID314" s="22"/>
      <c r="BIE314" s="22"/>
      <c r="BIF314" s="22"/>
      <c r="BIG314" s="22"/>
      <c r="BIH314" s="22"/>
      <c r="BII314" s="22"/>
      <c r="BIJ314" s="22"/>
      <c r="BIK314" s="22"/>
      <c r="BIL314" s="22"/>
      <c r="BIM314" s="22"/>
      <c r="BIN314" s="22"/>
      <c r="BIO314" s="22"/>
      <c r="BIP314" s="22"/>
      <c r="BIQ314" s="22"/>
      <c r="BIR314" s="22"/>
      <c r="BIS314" s="22"/>
      <c r="BIT314" s="22"/>
      <c r="BIU314" s="22"/>
      <c r="BIV314" s="22"/>
      <c r="BIW314" s="22"/>
      <c r="BIX314" s="22"/>
      <c r="BIY314" s="22"/>
      <c r="BIZ314" s="22"/>
      <c r="BJA314" s="22"/>
      <c r="BJB314" s="22"/>
      <c r="BJC314" s="22"/>
      <c r="BJD314" s="22"/>
      <c r="BJE314" s="22"/>
      <c r="BJF314" s="22"/>
      <c r="BJG314" s="22"/>
      <c r="BJH314" s="22"/>
      <c r="BJI314" s="22"/>
      <c r="BJJ314" s="22"/>
      <c r="BJK314" s="22"/>
      <c r="BJL314" s="22"/>
      <c r="BJM314" s="22"/>
      <c r="BJN314" s="22"/>
      <c r="BJO314" s="22"/>
      <c r="BJP314" s="22"/>
      <c r="BJQ314" s="22"/>
      <c r="BJR314" s="22"/>
      <c r="BJS314" s="22"/>
      <c r="BJT314" s="22"/>
      <c r="BJU314" s="22"/>
      <c r="BJV314" s="22"/>
      <c r="BJW314" s="22"/>
      <c r="BJX314" s="22"/>
      <c r="BJY314" s="22"/>
      <c r="BJZ314" s="22"/>
      <c r="BKA314" s="22"/>
      <c r="BKB314" s="22"/>
      <c r="BKC314" s="22"/>
      <c r="BKD314" s="22"/>
      <c r="BKE314" s="22"/>
      <c r="BKF314" s="22"/>
      <c r="BKG314" s="22"/>
      <c r="BKH314" s="22"/>
      <c r="BKI314" s="22"/>
      <c r="BKJ314" s="22"/>
      <c r="BKK314" s="22"/>
      <c r="BKL314" s="22"/>
      <c r="BKM314" s="22"/>
      <c r="BKN314" s="22"/>
      <c r="BKO314" s="22"/>
      <c r="BKP314" s="22"/>
      <c r="BKQ314" s="22"/>
      <c r="BKR314" s="22"/>
      <c r="BKS314" s="22"/>
      <c r="BKT314" s="22"/>
      <c r="BKU314" s="22"/>
      <c r="BKV314" s="22"/>
      <c r="BKW314" s="22"/>
      <c r="BKX314" s="22"/>
      <c r="BKY314" s="22"/>
      <c r="BKZ314" s="22"/>
      <c r="BLA314" s="22"/>
      <c r="BLB314" s="22"/>
      <c r="BLC314" s="22"/>
      <c r="BLD314" s="22"/>
      <c r="BLE314" s="22"/>
      <c r="BLF314" s="22"/>
      <c r="BLG314" s="22"/>
      <c r="BLH314" s="22"/>
      <c r="BLI314" s="22"/>
      <c r="BLJ314" s="22"/>
      <c r="BLK314" s="22"/>
      <c r="BLL314" s="22"/>
      <c r="BLM314" s="22"/>
      <c r="BLN314" s="22"/>
      <c r="BLO314" s="22"/>
      <c r="BLP314" s="22"/>
      <c r="BLQ314" s="22"/>
      <c r="BLR314" s="22"/>
      <c r="BLS314" s="22"/>
      <c r="BLT314" s="22"/>
      <c r="BLU314" s="22"/>
      <c r="BLV314" s="22"/>
      <c r="BLW314" s="22"/>
      <c r="BLX314" s="22"/>
      <c r="BLY314" s="22"/>
      <c r="BLZ314" s="22"/>
      <c r="BMA314" s="22"/>
      <c r="BMB314" s="22"/>
      <c r="BMC314" s="22"/>
      <c r="BMD314" s="22"/>
      <c r="BME314" s="22"/>
      <c r="BMF314" s="22"/>
      <c r="BMG314" s="22"/>
      <c r="BMH314" s="22"/>
      <c r="BMI314" s="22"/>
      <c r="BMJ314" s="22"/>
      <c r="BMK314" s="22"/>
      <c r="BML314" s="22"/>
      <c r="BMM314" s="22"/>
      <c r="BMN314" s="22"/>
      <c r="BMO314" s="22"/>
      <c r="BMP314" s="22"/>
      <c r="BMQ314" s="22"/>
      <c r="BMR314" s="22"/>
      <c r="BMS314" s="22"/>
      <c r="BMT314" s="22"/>
      <c r="BMU314" s="22"/>
      <c r="BMV314" s="22"/>
      <c r="BMW314" s="22"/>
      <c r="BMX314" s="22"/>
      <c r="BMY314" s="22"/>
      <c r="BMZ314" s="22"/>
      <c r="BNA314" s="22"/>
      <c r="BNB314" s="22"/>
      <c r="BNC314" s="22"/>
      <c r="BND314" s="22"/>
      <c r="BNE314" s="22"/>
      <c r="BNF314" s="22"/>
      <c r="BNG314" s="22"/>
      <c r="BNH314" s="22"/>
      <c r="BNI314" s="22"/>
      <c r="BNJ314" s="22"/>
      <c r="BNK314" s="22"/>
      <c r="BNL314" s="22"/>
      <c r="BNM314" s="22"/>
      <c r="BNN314" s="22"/>
      <c r="BNO314" s="22"/>
      <c r="BNP314" s="22"/>
      <c r="BNQ314" s="22"/>
      <c r="BNR314" s="22"/>
      <c r="BNS314" s="22"/>
      <c r="BNT314" s="22"/>
      <c r="BNU314" s="22"/>
      <c r="BNV314" s="22"/>
      <c r="BNW314" s="22"/>
      <c r="BNX314" s="22"/>
      <c r="BNY314" s="22"/>
      <c r="BNZ314" s="22"/>
      <c r="BOA314" s="22"/>
      <c r="BOB314" s="22"/>
      <c r="BOC314" s="22"/>
      <c r="BOD314" s="22"/>
      <c r="BOE314" s="22"/>
      <c r="BOF314" s="22"/>
      <c r="BOG314" s="22"/>
      <c r="BOH314" s="22"/>
      <c r="BOI314" s="22"/>
      <c r="BOJ314" s="22"/>
      <c r="BOK314" s="22"/>
      <c r="BOL314" s="22"/>
      <c r="BOM314" s="22"/>
      <c r="BON314" s="22"/>
      <c r="BOO314" s="22"/>
      <c r="BOP314" s="22"/>
      <c r="BOQ314" s="22"/>
      <c r="BOR314" s="22"/>
      <c r="BOS314" s="22"/>
      <c r="BOT314" s="22"/>
      <c r="BOU314" s="22"/>
      <c r="BOV314" s="22"/>
      <c r="BOW314" s="22"/>
      <c r="BOX314" s="22"/>
      <c r="BOY314" s="22"/>
      <c r="BOZ314" s="22"/>
      <c r="BPA314" s="22"/>
      <c r="BPB314" s="22"/>
      <c r="BPC314" s="22"/>
      <c r="BPD314" s="22"/>
      <c r="BPE314" s="22"/>
      <c r="BPF314" s="22"/>
      <c r="BPG314" s="22"/>
      <c r="BPH314" s="22"/>
      <c r="BPI314" s="22"/>
      <c r="BPJ314" s="22"/>
      <c r="BPK314" s="22"/>
      <c r="BPL314" s="22"/>
      <c r="BPM314" s="22"/>
      <c r="BPN314" s="22"/>
      <c r="BPO314" s="22"/>
      <c r="BPP314" s="22"/>
      <c r="BPQ314" s="22"/>
      <c r="BPR314" s="22"/>
      <c r="BPS314" s="22"/>
      <c r="BPT314" s="22"/>
      <c r="BPU314" s="22"/>
      <c r="BPV314" s="22"/>
      <c r="BPW314" s="22"/>
      <c r="BPX314" s="22"/>
      <c r="BPY314" s="22"/>
      <c r="BPZ314" s="22"/>
      <c r="BQA314" s="22"/>
      <c r="BQB314" s="22"/>
      <c r="BQC314" s="22"/>
      <c r="BQD314" s="22"/>
      <c r="BQE314" s="22"/>
      <c r="BQF314" s="22"/>
      <c r="BQG314" s="22"/>
      <c r="BQH314" s="22"/>
      <c r="BQI314" s="22"/>
      <c r="BQJ314" s="22"/>
      <c r="BQK314" s="22"/>
      <c r="BQL314" s="22"/>
      <c r="BQM314" s="22"/>
      <c r="BQN314" s="22"/>
      <c r="BQO314" s="22"/>
      <c r="BQP314" s="22"/>
      <c r="BQQ314" s="22"/>
      <c r="BQR314" s="22"/>
      <c r="BQS314" s="22"/>
      <c r="BQT314" s="22"/>
      <c r="BQU314" s="22"/>
      <c r="BQV314" s="22"/>
      <c r="BQW314" s="22"/>
      <c r="BQX314" s="22"/>
      <c r="BQY314" s="22"/>
      <c r="BQZ314" s="22"/>
      <c r="BRA314" s="22"/>
      <c r="BRB314" s="22"/>
      <c r="BRC314" s="22"/>
      <c r="BRD314" s="22"/>
      <c r="BRE314" s="22"/>
      <c r="BRF314" s="22"/>
      <c r="BRG314" s="22"/>
      <c r="BRH314" s="22"/>
      <c r="BRI314" s="22"/>
      <c r="BRJ314" s="22"/>
      <c r="BRK314" s="22"/>
      <c r="BRL314" s="22"/>
      <c r="BRM314" s="22"/>
      <c r="BRN314" s="22"/>
      <c r="BRO314" s="22"/>
      <c r="BRP314" s="22"/>
      <c r="BRQ314" s="22"/>
      <c r="BRR314" s="22"/>
      <c r="BRS314" s="22"/>
      <c r="BRT314" s="22"/>
      <c r="BRU314" s="22"/>
      <c r="BRV314" s="22"/>
      <c r="BRW314" s="22"/>
      <c r="BRX314" s="22"/>
      <c r="BRY314" s="22"/>
      <c r="BRZ314" s="22"/>
      <c r="BSA314" s="22"/>
      <c r="BSB314" s="22"/>
      <c r="BSC314" s="22"/>
      <c r="BSD314" s="22"/>
      <c r="BSE314" s="22"/>
      <c r="BSF314" s="22"/>
      <c r="BSG314" s="22"/>
      <c r="BSH314" s="22"/>
      <c r="BSI314" s="22"/>
      <c r="BSJ314" s="22"/>
      <c r="BSK314" s="22"/>
      <c r="BSL314" s="22"/>
      <c r="BSM314" s="22"/>
      <c r="BSN314" s="22"/>
      <c r="BSO314" s="22"/>
      <c r="BSP314" s="22"/>
      <c r="BSQ314" s="22"/>
      <c r="BSR314" s="22"/>
      <c r="BSS314" s="22"/>
      <c r="BST314" s="22"/>
      <c r="BSU314" s="22"/>
      <c r="BSV314" s="22"/>
      <c r="BSW314" s="22"/>
      <c r="BSX314" s="22"/>
      <c r="BSY314" s="22"/>
      <c r="BSZ314" s="22"/>
      <c r="BTA314" s="22"/>
      <c r="BTB314" s="22"/>
      <c r="BTC314" s="22"/>
      <c r="BTD314" s="22"/>
      <c r="BTE314" s="22"/>
      <c r="BTF314" s="22"/>
      <c r="BTG314" s="22"/>
      <c r="BTH314" s="22"/>
      <c r="BTI314" s="22"/>
      <c r="BTJ314" s="22"/>
      <c r="BTK314" s="22"/>
      <c r="BTL314" s="22"/>
      <c r="BTM314" s="22"/>
      <c r="BTN314" s="22"/>
      <c r="BTO314" s="22"/>
      <c r="BTP314" s="22"/>
      <c r="BTQ314" s="22"/>
      <c r="BTR314" s="22"/>
      <c r="BTS314" s="22"/>
      <c r="BTT314" s="22"/>
      <c r="BTU314" s="22"/>
      <c r="BTV314" s="22"/>
      <c r="BTW314" s="22"/>
      <c r="BTX314" s="22"/>
      <c r="BTY314" s="22"/>
      <c r="BTZ314" s="22"/>
      <c r="BUA314" s="22"/>
      <c r="BUB314" s="22"/>
      <c r="BUC314" s="22"/>
      <c r="BUD314" s="22"/>
      <c r="BUE314" s="22"/>
      <c r="BUF314" s="22"/>
      <c r="BUG314" s="22"/>
      <c r="BUH314" s="22"/>
      <c r="BUI314" s="22"/>
      <c r="BUJ314" s="22"/>
      <c r="BUK314" s="22"/>
      <c r="BUL314" s="22"/>
      <c r="BUM314" s="22"/>
      <c r="BUN314" s="22"/>
      <c r="BUO314" s="22"/>
      <c r="BUP314" s="22"/>
      <c r="BUQ314" s="22"/>
      <c r="BUR314" s="22"/>
      <c r="BUS314" s="22"/>
      <c r="BUT314" s="22"/>
      <c r="BUU314" s="22"/>
      <c r="BUV314" s="22"/>
      <c r="BUW314" s="22"/>
      <c r="BUX314" s="22"/>
      <c r="BUY314" s="22"/>
      <c r="BUZ314" s="22"/>
      <c r="BVA314" s="22"/>
      <c r="BVB314" s="22"/>
      <c r="BVC314" s="22"/>
      <c r="BVD314" s="22"/>
      <c r="BVE314" s="22"/>
      <c r="BVF314" s="22"/>
      <c r="BVG314" s="22"/>
      <c r="BVH314" s="22"/>
      <c r="BVI314" s="22"/>
      <c r="BVJ314" s="22"/>
      <c r="BVK314" s="22"/>
      <c r="BVL314" s="22"/>
      <c r="BVM314" s="22"/>
      <c r="BVN314" s="22"/>
      <c r="BVO314" s="22"/>
      <c r="BVP314" s="22"/>
      <c r="BVQ314" s="22"/>
      <c r="BVR314" s="22"/>
      <c r="BVS314" s="22"/>
      <c r="BVT314" s="22"/>
      <c r="BVU314" s="22"/>
      <c r="BVV314" s="22"/>
      <c r="BVW314" s="22"/>
      <c r="BVX314" s="22"/>
      <c r="BVY314" s="22"/>
      <c r="BVZ314" s="22"/>
      <c r="BWA314" s="22"/>
      <c r="BWB314" s="22"/>
      <c r="BWC314" s="22"/>
      <c r="BWD314" s="22"/>
      <c r="BWE314" s="22"/>
      <c r="BWF314" s="22"/>
      <c r="BWG314" s="22"/>
      <c r="BWH314" s="22"/>
      <c r="BWI314" s="22"/>
      <c r="BWJ314" s="22"/>
      <c r="BWK314" s="22"/>
      <c r="BWL314" s="22"/>
      <c r="BWM314" s="22"/>
      <c r="BWN314" s="22"/>
      <c r="BWO314" s="22"/>
      <c r="BWP314" s="22"/>
      <c r="BWQ314" s="22"/>
      <c r="BWR314" s="22"/>
      <c r="BWS314" s="22"/>
      <c r="BWT314" s="22"/>
      <c r="BWU314" s="22"/>
      <c r="BWV314" s="22"/>
      <c r="BWW314" s="22"/>
      <c r="BWX314" s="22"/>
      <c r="BWY314" s="22"/>
      <c r="BWZ314" s="22"/>
      <c r="BXA314" s="22"/>
      <c r="BXB314" s="22"/>
      <c r="BXC314" s="22"/>
      <c r="BXD314" s="22"/>
      <c r="BXE314" s="22"/>
      <c r="BXF314" s="22"/>
      <c r="BXG314" s="22"/>
      <c r="BXH314" s="22"/>
      <c r="BXI314" s="22"/>
      <c r="BXJ314" s="22"/>
      <c r="BXK314" s="22"/>
      <c r="BXL314" s="22"/>
      <c r="BXM314" s="22"/>
      <c r="BXN314" s="22"/>
      <c r="BXO314" s="22"/>
      <c r="BXP314" s="22"/>
      <c r="BXQ314" s="22"/>
      <c r="BXR314" s="22"/>
      <c r="BXS314" s="22"/>
      <c r="BXT314" s="22"/>
      <c r="BXU314" s="22"/>
      <c r="BXV314" s="22"/>
      <c r="BXW314" s="22"/>
      <c r="BXX314" s="22"/>
      <c r="BXY314" s="22"/>
      <c r="BXZ314" s="22"/>
      <c r="BYA314" s="22"/>
      <c r="BYB314" s="22"/>
      <c r="BYC314" s="22"/>
      <c r="BYD314" s="22"/>
      <c r="BYE314" s="22"/>
      <c r="BYF314" s="22"/>
      <c r="BYG314" s="22"/>
      <c r="BYH314" s="22"/>
      <c r="BYI314" s="22"/>
      <c r="BYJ314" s="22"/>
      <c r="BYK314" s="22"/>
      <c r="BYL314" s="22"/>
      <c r="BYM314" s="22"/>
      <c r="BYN314" s="22"/>
      <c r="BYO314" s="22"/>
      <c r="BYP314" s="22"/>
      <c r="BYQ314" s="22"/>
      <c r="BYR314" s="22"/>
      <c r="BYS314" s="22"/>
      <c r="BYT314" s="22"/>
      <c r="BYU314" s="22"/>
      <c r="BYV314" s="22"/>
      <c r="BYW314" s="22"/>
      <c r="BYX314" s="22"/>
      <c r="BYY314" s="22"/>
      <c r="BYZ314" s="22"/>
      <c r="BZA314" s="22"/>
      <c r="BZB314" s="22"/>
      <c r="BZC314" s="22"/>
      <c r="BZD314" s="22"/>
      <c r="BZE314" s="22"/>
      <c r="BZF314" s="22"/>
      <c r="BZG314" s="22"/>
      <c r="BZH314" s="22"/>
      <c r="BZI314" s="22"/>
      <c r="BZJ314" s="22"/>
      <c r="BZK314" s="22"/>
      <c r="BZL314" s="22"/>
      <c r="BZM314" s="22"/>
      <c r="BZN314" s="22"/>
      <c r="BZO314" s="22"/>
      <c r="BZP314" s="22"/>
      <c r="BZQ314" s="22"/>
      <c r="BZR314" s="22"/>
      <c r="BZS314" s="22"/>
      <c r="BZT314" s="22"/>
      <c r="BZU314" s="22"/>
      <c r="BZV314" s="22"/>
      <c r="BZW314" s="22"/>
      <c r="BZX314" s="22"/>
      <c r="BZY314" s="22"/>
      <c r="BZZ314" s="22"/>
      <c r="CAA314" s="22"/>
      <c r="CAB314" s="22"/>
      <c r="CAC314" s="22"/>
      <c r="CAD314" s="22"/>
      <c r="CAE314" s="22"/>
      <c r="CAF314" s="22"/>
      <c r="CAG314" s="22"/>
      <c r="CAH314" s="22"/>
      <c r="CAI314" s="22"/>
      <c r="CAJ314" s="22"/>
      <c r="CAK314" s="22"/>
      <c r="CAL314" s="22"/>
      <c r="CAM314" s="22"/>
      <c r="CAN314" s="22"/>
      <c r="CAO314" s="22"/>
      <c r="CAP314" s="22"/>
      <c r="CAQ314" s="22"/>
      <c r="CAR314" s="22"/>
      <c r="CAS314" s="22"/>
      <c r="CAT314" s="22"/>
      <c r="CAU314" s="22"/>
      <c r="CAV314" s="22"/>
      <c r="CAW314" s="22"/>
      <c r="CAX314" s="22"/>
      <c r="CAY314" s="22"/>
      <c r="CAZ314" s="22"/>
      <c r="CBA314" s="22"/>
      <c r="CBB314" s="22"/>
      <c r="CBC314" s="22"/>
      <c r="CBD314" s="22"/>
      <c r="CBE314" s="22"/>
      <c r="CBF314" s="22"/>
      <c r="CBG314" s="22"/>
      <c r="CBH314" s="22"/>
      <c r="CBI314" s="22"/>
      <c r="CBJ314" s="22"/>
      <c r="CBK314" s="22"/>
      <c r="CBL314" s="22"/>
      <c r="CBM314" s="22"/>
      <c r="CBN314" s="22"/>
      <c r="CBO314" s="22"/>
      <c r="CBP314" s="22"/>
      <c r="CBQ314" s="22"/>
      <c r="CBR314" s="22"/>
      <c r="CBS314" s="22"/>
      <c r="CBT314" s="22"/>
      <c r="CBU314" s="22"/>
      <c r="CBV314" s="22"/>
      <c r="CBW314" s="22"/>
      <c r="CBX314" s="22"/>
      <c r="CBY314" s="22"/>
      <c r="CBZ314" s="22"/>
      <c r="CCA314" s="22"/>
      <c r="CCB314" s="22"/>
      <c r="CCC314" s="22"/>
      <c r="CCD314" s="22"/>
      <c r="CCE314" s="22"/>
      <c r="CCF314" s="22"/>
      <c r="CCG314" s="22"/>
      <c r="CCH314" s="22"/>
      <c r="CCI314" s="22"/>
      <c r="CCJ314" s="22"/>
      <c r="CCK314" s="22"/>
      <c r="CCL314" s="22"/>
      <c r="CCM314" s="22"/>
      <c r="CCN314" s="22"/>
      <c r="CCO314" s="22"/>
      <c r="CCP314" s="22"/>
      <c r="CCQ314" s="22"/>
      <c r="CCR314" s="22"/>
      <c r="CCS314" s="22"/>
      <c r="CCT314" s="22"/>
      <c r="CCU314" s="22"/>
      <c r="CCV314" s="22"/>
      <c r="CCW314" s="22"/>
      <c r="CCX314" s="22"/>
      <c r="CCY314" s="22"/>
      <c r="CCZ314" s="22"/>
      <c r="CDA314" s="22"/>
      <c r="CDB314" s="22"/>
      <c r="CDC314" s="22"/>
      <c r="CDD314" s="22"/>
      <c r="CDE314" s="22"/>
      <c r="CDF314" s="22"/>
      <c r="CDG314" s="22"/>
      <c r="CDH314" s="22"/>
      <c r="CDI314" s="22"/>
      <c r="CDJ314" s="22"/>
      <c r="CDK314" s="22"/>
      <c r="CDL314" s="22"/>
      <c r="CDM314" s="22"/>
      <c r="CDN314" s="22"/>
      <c r="CDO314" s="22"/>
      <c r="CDP314" s="22"/>
      <c r="CDQ314" s="22"/>
      <c r="CDR314" s="22"/>
      <c r="CDS314" s="22"/>
      <c r="CDT314" s="22"/>
      <c r="CDU314" s="22"/>
      <c r="CDV314" s="22"/>
      <c r="CDW314" s="22"/>
      <c r="CDX314" s="22"/>
      <c r="CDY314" s="22"/>
      <c r="CDZ314" s="22"/>
      <c r="CEA314" s="22"/>
      <c r="CEB314" s="22"/>
      <c r="CEC314" s="22"/>
      <c r="CED314" s="22"/>
      <c r="CEE314" s="22"/>
      <c r="CEF314" s="22"/>
      <c r="CEG314" s="22"/>
      <c r="CEH314" s="22"/>
      <c r="CEI314" s="22"/>
      <c r="CEJ314" s="22"/>
      <c r="CEK314" s="22"/>
      <c r="CEL314" s="22"/>
      <c r="CEM314" s="22"/>
      <c r="CEN314" s="22"/>
      <c r="CEO314" s="22"/>
      <c r="CEP314" s="22"/>
      <c r="CEQ314" s="22"/>
      <c r="CER314" s="22"/>
      <c r="CES314" s="22"/>
      <c r="CET314" s="22"/>
      <c r="CEU314" s="22"/>
      <c r="CEV314" s="22"/>
      <c r="CEW314" s="22"/>
      <c r="CEX314" s="22"/>
      <c r="CEY314" s="22"/>
      <c r="CEZ314" s="22"/>
      <c r="CFA314" s="22"/>
      <c r="CFB314" s="22"/>
      <c r="CFC314" s="22"/>
      <c r="CFD314" s="22"/>
      <c r="CFE314" s="22"/>
      <c r="CFF314" s="22"/>
      <c r="CFG314" s="22"/>
      <c r="CFH314" s="22"/>
      <c r="CFI314" s="22"/>
      <c r="CFJ314" s="22"/>
      <c r="CFK314" s="22"/>
      <c r="CFL314" s="22"/>
      <c r="CFM314" s="22"/>
      <c r="CFN314" s="22"/>
      <c r="CFO314" s="22"/>
      <c r="CFP314" s="22"/>
      <c r="CFQ314" s="22"/>
      <c r="CFR314" s="22"/>
      <c r="CFS314" s="22"/>
      <c r="CFT314" s="22"/>
      <c r="CFU314" s="22"/>
      <c r="CFV314" s="22"/>
      <c r="CFW314" s="22"/>
      <c r="CFX314" s="22"/>
      <c r="CFY314" s="22"/>
      <c r="CFZ314" s="22"/>
      <c r="CGA314" s="22"/>
      <c r="CGB314" s="22"/>
      <c r="CGC314" s="22"/>
      <c r="CGD314" s="22"/>
      <c r="CGE314" s="22"/>
      <c r="CGF314" s="22"/>
      <c r="CGG314" s="22"/>
      <c r="CGH314" s="22"/>
      <c r="CGI314" s="22"/>
      <c r="CGJ314" s="22"/>
      <c r="CGK314" s="22"/>
      <c r="CGL314" s="22"/>
      <c r="CGM314" s="22"/>
      <c r="CGN314" s="22"/>
      <c r="CGO314" s="22"/>
      <c r="CGP314" s="22"/>
      <c r="CGQ314" s="22"/>
      <c r="CGR314" s="22"/>
      <c r="CGS314" s="22"/>
      <c r="CGT314" s="22"/>
      <c r="CGU314" s="22"/>
      <c r="CGV314" s="22"/>
      <c r="CGW314" s="22"/>
      <c r="CGX314" s="22"/>
      <c r="CGY314" s="22"/>
      <c r="CGZ314" s="22"/>
      <c r="CHA314" s="22"/>
      <c r="CHB314" s="22"/>
      <c r="CHC314" s="22"/>
      <c r="CHD314" s="22"/>
      <c r="CHE314" s="22"/>
      <c r="CHF314" s="22"/>
      <c r="CHG314" s="22"/>
      <c r="CHH314" s="22"/>
      <c r="CHI314" s="22"/>
      <c r="CHJ314" s="22"/>
      <c r="CHK314" s="22"/>
      <c r="CHL314" s="22"/>
      <c r="CHM314" s="22"/>
      <c r="CHN314" s="22"/>
      <c r="CHO314" s="22"/>
      <c r="CHP314" s="22"/>
      <c r="CHQ314" s="22"/>
      <c r="CHR314" s="22"/>
      <c r="CHS314" s="22"/>
      <c r="CHT314" s="22"/>
      <c r="CHU314" s="22"/>
      <c r="CHV314" s="22"/>
      <c r="CHW314" s="22"/>
      <c r="CHX314" s="22"/>
      <c r="CHY314" s="22"/>
      <c r="CHZ314" s="22"/>
      <c r="CIA314" s="22"/>
      <c r="CIB314" s="22"/>
      <c r="CIC314" s="22"/>
      <c r="CID314" s="22"/>
      <c r="CIE314" s="22"/>
      <c r="CIF314" s="22"/>
      <c r="CIG314" s="22"/>
      <c r="CIH314" s="22"/>
      <c r="CII314" s="22"/>
      <c r="CIJ314" s="22"/>
      <c r="CIK314" s="22"/>
      <c r="CIL314" s="22"/>
      <c r="CIM314" s="22"/>
      <c r="CIN314" s="22"/>
      <c r="CIO314" s="22"/>
      <c r="CIP314" s="22"/>
      <c r="CIQ314" s="22"/>
      <c r="CIR314" s="22"/>
      <c r="CIS314" s="22"/>
      <c r="CIT314" s="22"/>
      <c r="CIU314" s="22"/>
      <c r="CIV314" s="22"/>
      <c r="CIW314" s="22"/>
      <c r="CIX314" s="22"/>
      <c r="CIY314" s="22"/>
      <c r="CIZ314" s="22"/>
      <c r="CJA314" s="22"/>
      <c r="CJB314" s="22"/>
      <c r="CJC314" s="22"/>
      <c r="CJD314" s="22"/>
      <c r="CJE314" s="22"/>
      <c r="CJF314" s="22"/>
      <c r="CJG314" s="22"/>
      <c r="CJH314" s="22"/>
      <c r="CJI314" s="22"/>
      <c r="CJJ314" s="22"/>
      <c r="CJK314" s="22"/>
      <c r="CJL314" s="22"/>
      <c r="CJM314" s="22"/>
      <c r="CJN314" s="22"/>
      <c r="CJO314" s="22"/>
      <c r="CJP314" s="22"/>
      <c r="CJQ314" s="22"/>
      <c r="CJR314" s="22"/>
      <c r="CJS314" s="22"/>
      <c r="CJT314" s="22"/>
      <c r="CJU314" s="22"/>
      <c r="CJV314" s="22"/>
      <c r="CJW314" s="22"/>
      <c r="CJX314" s="22"/>
      <c r="CJY314" s="22"/>
      <c r="CJZ314" s="22"/>
      <c r="CKA314" s="22"/>
      <c r="CKB314" s="22"/>
      <c r="CKC314" s="22"/>
      <c r="CKD314" s="22"/>
      <c r="CKE314" s="22"/>
      <c r="CKF314" s="22"/>
      <c r="CKG314" s="22"/>
      <c r="CKH314" s="22"/>
      <c r="CKI314" s="22"/>
      <c r="CKJ314" s="22"/>
      <c r="CKK314" s="22"/>
      <c r="CKL314" s="22"/>
      <c r="CKM314" s="22"/>
      <c r="CKN314" s="22"/>
      <c r="CKO314" s="22"/>
      <c r="CKP314" s="22"/>
      <c r="CKQ314" s="22"/>
      <c r="CKR314" s="22"/>
      <c r="CKS314" s="22"/>
      <c r="CKT314" s="22"/>
      <c r="CKU314" s="22"/>
      <c r="CKV314" s="22"/>
      <c r="CKW314" s="22"/>
      <c r="CKX314" s="22"/>
      <c r="CKY314" s="22"/>
      <c r="CKZ314" s="22"/>
      <c r="CLA314" s="22"/>
      <c r="CLB314" s="22"/>
      <c r="CLC314" s="22"/>
      <c r="CLD314" s="22"/>
      <c r="CLE314" s="22"/>
      <c r="CLF314" s="22"/>
      <c r="CLG314" s="22"/>
      <c r="CLH314" s="22"/>
      <c r="CLI314" s="22"/>
      <c r="CLJ314" s="22"/>
      <c r="CLK314" s="22"/>
      <c r="CLL314" s="22"/>
      <c r="CLM314" s="22"/>
      <c r="CLN314" s="22"/>
      <c r="CLO314" s="22"/>
      <c r="CLP314" s="22"/>
      <c r="CLQ314" s="22"/>
      <c r="CLR314" s="22"/>
      <c r="CLS314" s="22"/>
      <c r="CLT314" s="22"/>
      <c r="CLU314" s="22"/>
      <c r="CLV314" s="22"/>
      <c r="CLW314" s="22"/>
      <c r="CLX314" s="22"/>
      <c r="CLY314" s="22"/>
      <c r="CLZ314" s="22"/>
      <c r="CMA314" s="22"/>
      <c r="CMB314" s="22"/>
      <c r="CMC314" s="22"/>
      <c r="CMD314" s="22"/>
      <c r="CME314" s="22"/>
      <c r="CMF314" s="22"/>
      <c r="CMG314" s="22"/>
      <c r="CMH314" s="22"/>
      <c r="CMI314" s="22"/>
      <c r="CMJ314" s="22"/>
      <c r="CMK314" s="22"/>
      <c r="CML314" s="22"/>
      <c r="CMM314" s="22"/>
      <c r="CMN314" s="22"/>
      <c r="CMO314" s="22"/>
      <c r="CMP314" s="22"/>
      <c r="CMQ314" s="22"/>
      <c r="CMR314" s="22"/>
      <c r="CMS314" s="22"/>
      <c r="CMT314" s="22"/>
      <c r="CMU314" s="22"/>
      <c r="CMV314" s="22"/>
      <c r="CMW314" s="22"/>
      <c r="CMX314" s="22"/>
      <c r="CMY314" s="22"/>
      <c r="CMZ314" s="22"/>
      <c r="CNA314" s="22"/>
      <c r="CNB314" s="22"/>
      <c r="CNC314" s="22"/>
      <c r="CND314" s="22"/>
      <c r="CNE314" s="22"/>
      <c r="CNF314" s="22"/>
      <c r="CNG314" s="22"/>
      <c r="CNH314" s="22"/>
      <c r="CNI314" s="22"/>
      <c r="CNJ314" s="22"/>
      <c r="CNK314" s="22"/>
      <c r="CNL314" s="22"/>
      <c r="CNM314" s="22"/>
      <c r="CNN314" s="22"/>
      <c r="CNO314" s="22"/>
      <c r="CNP314" s="22"/>
      <c r="CNQ314" s="22"/>
      <c r="CNR314" s="22"/>
      <c r="CNS314" s="22"/>
      <c r="CNT314" s="22"/>
      <c r="CNU314" s="22"/>
      <c r="CNV314" s="22"/>
      <c r="CNW314" s="22"/>
      <c r="CNX314" s="22"/>
      <c r="CNY314" s="22"/>
      <c r="CNZ314" s="22"/>
      <c r="COA314" s="22"/>
      <c r="COB314" s="22"/>
      <c r="COC314" s="22"/>
      <c r="COD314" s="22"/>
      <c r="COE314" s="22"/>
      <c r="COF314" s="22"/>
      <c r="COG314" s="22"/>
      <c r="COH314" s="22"/>
      <c r="COI314" s="22"/>
      <c r="COJ314" s="22"/>
      <c r="COK314" s="22"/>
      <c r="COL314" s="22"/>
      <c r="COM314" s="22"/>
      <c r="CON314" s="22"/>
      <c r="COO314" s="22"/>
      <c r="COP314" s="22"/>
      <c r="COQ314" s="22"/>
      <c r="COR314" s="22"/>
      <c r="COS314" s="22"/>
      <c r="COT314" s="22"/>
      <c r="COU314" s="22"/>
      <c r="COV314" s="22"/>
      <c r="COW314" s="22"/>
      <c r="COX314" s="22"/>
      <c r="COY314" s="22"/>
      <c r="COZ314" s="22"/>
      <c r="CPA314" s="22"/>
      <c r="CPB314" s="22"/>
      <c r="CPC314" s="22"/>
      <c r="CPD314" s="22"/>
      <c r="CPE314" s="22"/>
      <c r="CPF314" s="22"/>
      <c r="CPG314" s="22"/>
      <c r="CPH314" s="22"/>
      <c r="CPI314" s="22"/>
      <c r="CPJ314" s="22"/>
      <c r="CPK314" s="22"/>
      <c r="CPL314" s="22"/>
      <c r="CPM314" s="22"/>
      <c r="CPN314" s="22"/>
      <c r="CPO314" s="22"/>
      <c r="CPP314" s="22"/>
      <c r="CPQ314" s="22"/>
      <c r="CPR314" s="22"/>
      <c r="CPS314" s="22"/>
      <c r="CPT314" s="22"/>
      <c r="CPU314" s="22"/>
      <c r="CPV314" s="22"/>
      <c r="CPW314" s="22"/>
      <c r="CPX314" s="22"/>
      <c r="CPY314" s="22"/>
      <c r="CPZ314" s="22"/>
      <c r="CQA314" s="22"/>
      <c r="CQB314" s="22"/>
      <c r="CQC314" s="22"/>
      <c r="CQD314" s="22"/>
      <c r="CQE314" s="22"/>
      <c r="CQF314" s="22"/>
      <c r="CQG314" s="22"/>
      <c r="CQH314" s="22"/>
      <c r="CQI314" s="22"/>
      <c r="CQJ314" s="22"/>
      <c r="CQK314" s="22"/>
      <c r="CQL314" s="22"/>
      <c r="CQM314" s="22"/>
      <c r="CQN314" s="22"/>
      <c r="CQO314" s="22"/>
      <c r="CQP314" s="22"/>
      <c r="CQQ314" s="22"/>
      <c r="CQR314" s="22"/>
      <c r="CQS314" s="22"/>
      <c r="CQT314" s="22"/>
      <c r="CQU314" s="22"/>
      <c r="CQV314" s="22"/>
      <c r="CQW314" s="22"/>
      <c r="CQX314" s="22"/>
      <c r="CQY314" s="22"/>
      <c r="CQZ314" s="22"/>
      <c r="CRA314" s="22"/>
      <c r="CRB314" s="22"/>
      <c r="CRC314" s="22"/>
      <c r="CRD314" s="22"/>
      <c r="CRE314" s="22"/>
      <c r="CRF314" s="22"/>
      <c r="CRG314" s="22"/>
      <c r="CRH314" s="22"/>
      <c r="CRI314" s="22"/>
      <c r="CRJ314" s="22"/>
      <c r="CRK314" s="22"/>
      <c r="CRL314" s="22"/>
      <c r="CRM314" s="22"/>
      <c r="CRN314" s="22"/>
      <c r="CRO314" s="22"/>
      <c r="CRP314" s="22"/>
      <c r="CRQ314" s="22"/>
      <c r="CRR314" s="22"/>
      <c r="CRS314" s="22"/>
      <c r="CRT314" s="22"/>
      <c r="CRU314" s="22"/>
      <c r="CRV314" s="22"/>
      <c r="CRW314" s="22"/>
      <c r="CRX314" s="22"/>
      <c r="CRY314" s="22"/>
      <c r="CRZ314" s="22"/>
      <c r="CSA314" s="22"/>
      <c r="CSB314" s="22"/>
      <c r="CSC314" s="22"/>
      <c r="CSD314" s="22"/>
      <c r="CSE314" s="22"/>
      <c r="CSF314" s="22"/>
      <c r="CSG314" s="22"/>
      <c r="CSH314" s="22"/>
      <c r="CSI314" s="22"/>
      <c r="CSJ314" s="22"/>
      <c r="CSK314" s="22"/>
      <c r="CSL314" s="22"/>
      <c r="CSM314" s="22"/>
      <c r="CSN314" s="22"/>
      <c r="CSO314" s="22"/>
      <c r="CSP314" s="22"/>
      <c r="CSQ314" s="22"/>
      <c r="CSR314" s="22"/>
      <c r="CSS314" s="22"/>
      <c r="CST314" s="22"/>
      <c r="CSU314" s="22"/>
      <c r="CSV314" s="22"/>
      <c r="CSW314" s="22"/>
      <c r="CSX314" s="22"/>
      <c r="CSY314" s="22"/>
      <c r="CSZ314" s="22"/>
      <c r="CTA314" s="22"/>
      <c r="CTB314" s="22"/>
      <c r="CTC314" s="22"/>
      <c r="CTD314" s="22"/>
      <c r="CTE314" s="22"/>
      <c r="CTF314" s="22"/>
      <c r="CTG314" s="22"/>
      <c r="CTH314" s="22"/>
      <c r="CTI314" s="22"/>
      <c r="CTJ314" s="22"/>
      <c r="CTK314" s="22"/>
      <c r="CTL314" s="22"/>
      <c r="CTM314" s="22"/>
      <c r="CTN314" s="22"/>
      <c r="CTO314" s="22"/>
      <c r="CTP314" s="22"/>
      <c r="CTQ314" s="22"/>
      <c r="CTR314" s="22"/>
      <c r="CTS314" s="22"/>
      <c r="CTT314" s="22"/>
      <c r="CTU314" s="22"/>
      <c r="CTV314" s="22"/>
      <c r="CTW314" s="22"/>
      <c r="CTX314" s="22"/>
      <c r="CTY314" s="22"/>
      <c r="CTZ314" s="22"/>
      <c r="CUA314" s="22"/>
      <c r="CUB314" s="22"/>
      <c r="CUC314" s="22"/>
      <c r="CUD314" s="22"/>
      <c r="CUE314" s="22"/>
      <c r="CUF314" s="22"/>
      <c r="CUG314" s="22"/>
      <c r="CUH314" s="22"/>
      <c r="CUI314" s="22"/>
      <c r="CUJ314" s="22"/>
      <c r="CUK314" s="22"/>
      <c r="CUL314" s="22"/>
      <c r="CUM314" s="22"/>
      <c r="CUN314" s="22"/>
      <c r="CUO314" s="22"/>
      <c r="CUP314" s="22"/>
      <c r="CUQ314" s="22"/>
      <c r="CUR314" s="22"/>
      <c r="CUS314" s="22"/>
      <c r="CUT314" s="22"/>
      <c r="CUU314" s="22"/>
      <c r="CUV314" s="22"/>
      <c r="CUW314" s="22"/>
      <c r="CUX314" s="22"/>
      <c r="CUY314" s="22"/>
      <c r="CUZ314" s="22"/>
      <c r="CVA314" s="22"/>
      <c r="CVB314" s="22"/>
      <c r="CVC314" s="22"/>
      <c r="CVD314" s="22"/>
      <c r="CVE314" s="22"/>
      <c r="CVF314" s="22"/>
      <c r="CVG314" s="22"/>
      <c r="CVH314" s="22"/>
      <c r="CVI314" s="22"/>
      <c r="CVJ314" s="22"/>
      <c r="CVK314" s="22"/>
      <c r="CVL314" s="22"/>
      <c r="CVM314" s="22"/>
      <c r="CVN314" s="22"/>
      <c r="CVO314" s="22"/>
      <c r="CVP314" s="22"/>
      <c r="CVQ314" s="22"/>
      <c r="CVR314" s="22"/>
      <c r="CVS314" s="22"/>
      <c r="CVT314" s="22"/>
      <c r="CVU314" s="22"/>
      <c r="CVV314" s="22"/>
      <c r="CVW314" s="22"/>
      <c r="CVX314" s="22"/>
      <c r="CVY314" s="22"/>
      <c r="CVZ314" s="22"/>
      <c r="CWA314" s="22"/>
      <c r="CWB314" s="22"/>
      <c r="CWC314" s="22"/>
      <c r="CWD314" s="22"/>
      <c r="CWE314" s="22"/>
      <c r="CWF314" s="22"/>
      <c r="CWG314" s="22"/>
      <c r="CWH314" s="22"/>
      <c r="CWI314" s="22"/>
      <c r="CWJ314" s="22"/>
      <c r="CWK314" s="22"/>
      <c r="CWL314" s="22"/>
      <c r="CWM314" s="22"/>
      <c r="CWN314" s="22"/>
      <c r="CWO314" s="22"/>
      <c r="CWP314" s="22"/>
      <c r="CWQ314" s="22"/>
      <c r="CWR314" s="22"/>
      <c r="CWS314" s="22"/>
      <c r="CWT314" s="22"/>
      <c r="CWU314" s="22"/>
      <c r="CWV314" s="22"/>
      <c r="CWW314" s="22"/>
      <c r="CWX314" s="22"/>
      <c r="CWY314" s="22"/>
      <c r="CWZ314" s="22"/>
      <c r="CXA314" s="22"/>
      <c r="CXB314" s="22"/>
      <c r="CXC314" s="22"/>
      <c r="CXD314" s="22"/>
      <c r="CXE314" s="22"/>
      <c r="CXF314" s="22"/>
      <c r="CXG314" s="22"/>
      <c r="CXH314" s="22"/>
      <c r="CXI314" s="22"/>
      <c r="CXJ314" s="22"/>
      <c r="CXK314" s="22"/>
      <c r="CXL314" s="22"/>
      <c r="CXM314" s="22"/>
      <c r="CXN314" s="22"/>
      <c r="CXO314" s="22"/>
      <c r="CXP314" s="22"/>
      <c r="CXQ314" s="22"/>
      <c r="CXR314" s="22"/>
      <c r="CXS314" s="22"/>
      <c r="CXT314" s="22"/>
      <c r="CXU314" s="22"/>
      <c r="CXV314" s="22"/>
      <c r="CXW314" s="22"/>
      <c r="CXX314" s="22"/>
      <c r="CXY314" s="22"/>
      <c r="CXZ314" s="22"/>
      <c r="CYA314" s="22"/>
      <c r="CYB314" s="22"/>
      <c r="CYC314" s="22"/>
      <c r="CYD314" s="22"/>
      <c r="CYE314" s="22"/>
      <c r="CYF314" s="22"/>
      <c r="CYG314" s="22"/>
      <c r="CYH314" s="22"/>
      <c r="CYI314" s="22"/>
      <c r="CYJ314" s="22"/>
      <c r="CYK314" s="22"/>
      <c r="CYL314" s="22"/>
      <c r="CYM314" s="22"/>
      <c r="CYN314" s="22"/>
      <c r="CYO314" s="22"/>
      <c r="CYP314" s="22"/>
      <c r="CYQ314" s="22"/>
      <c r="CYR314" s="22"/>
      <c r="CYS314" s="22"/>
      <c r="CYT314" s="22"/>
      <c r="CYU314" s="22"/>
      <c r="CYV314" s="22"/>
      <c r="CYW314" s="22"/>
      <c r="CYX314" s="22"/>
      <c r="CYY314" s="22"/>
      <c r="CYZ314" s="22"/>
      <c r="CZA314" s="22"/>
      <c r="CZB314" s="22"/>
      <c r="CZC314" s="22"/>
      <c r="CZD314" s="22"/>
      <c r="CZE314" s="22"/>
      <c r="CZF314" s="22"/>
      <c r="CZG314" s="22"/>
      <c r="CZH314" s="22"/>
      <c r="CZI314" s="22"/>
      <c r="CZJ314" s="22"/>
      <c r="CZK314" s="22"/>
      <c r="CZL314" s="22"/>
      <c r="CZM314" s="22"/>
      <c r="CZN314" s="22"/>
      <c r="CZO314" s="22"/>
      <c r="CZP314" s="22"/>
      <c r="CZQ314" s="22"/>
      <c r="CZR314" s="22"/>
      <c r="CZS314" s="22"/>
      <c r="CZT314" s="22"/>
      <c r="CZU314" s="22"/>
      <c r="CZV314" s="22"/>
      <c r="CZW314" s="22"/>
      <c r="CZX314" s="22"/>
      <c r="CZY314" s="22"/>
      <c r="CZZ314" s="22"/>
      <c r="DAA314" s="22"/>
      <c r="DAB314" s="22"/>
      <c r="DAC314" s="22"/>
      <c r="DAD314" s="22"/>
      <c r="DAE314" s="22"/>
      <c r="DAF314" s="22"/>
      <c r="DAG314" s="22"/>
      <c r="DAH314" s="22"/>
      <c r="DAI314" s="22"/>
      <c r="DAJ314" s="22"/>
      <c r="DAK314" s="22"/>
      <c r="DAL314" s="22"/>
      <c r="DAM314" s="22"/>
      <c r="DAN314" s="22"/>
      <c r="DAO314" s="22"/>
      <c r="DAP314" s="22"/>
      <c r="DAQ314" s="22"/>
      <c r="DAR314" s="22"/>
      <c r="DAS314" s="22"/>
      <c r="DAT314" s="22"/>
      <c r="DAU314" s="22"/>
      <c r="DAV314" s="22"/>
      <c r="DAW314" s="22"/>
      <c r="DAX314" s="22"/>
      <c r="DAY314" s="22"/>
      <c r="DAZ314" s="22"/>
      <c r="DBA314" s="22"/>
      <c r="DBB314" s="22"/>
      <c r="DBC314" s="22"/>
      <c r="DBD314" s="22"/>
      <c r="DBE314" s="22"/>
      <c r="DBF314" s="22"/>
      <c r="DBG314" s="22"/>
      <c r="DBH314" s="22"/>
      <c r="DBI314" s="22"/>
      <c r="DBJ314" s="22"/>
      <c r="DBK314" s="22"/>
      <c r="DBL314" s="22"/>
      <c r="DBM314" s="22"/>
      <c r="DBN314" s="22"/>
      <c r="DBO314" s="22"/>
      <c r="DBP314" s="22"/>
      <c r="DBQ314" s="22"/>
      <c r="DBR314" s="22"/>
      <c r="DBS314" s="22"/>
      <c r="DBT314" s="22"/>
      <c r="DBU314" s="22"/>
      <c r="DBV314" s="22"/>
      <c r="DBW314" s="22"/>
      <c r="DBX314" s="22"/>
      <c r="DBY314" s="22"/>
      <c r="DBZ314" s="22"/>
      <c r="DCA314" s="22"/>
      <c r="DCB314" s="22"/>
      <c r="DCC314" s="22"/>
      <c r="DCD314" s="22"/>
      <c r="DCE314" s="22"/>
      <c r="DCF314" s="22"/>
      <c r="DCG314" s="22"/>
      <c r="DCH314" s="22"/>
      <c r="DCI314" s="22"/>
      <c r="DCJ314" s="22"/>
      <c r="DCK314" s="22"/>
      <c r="DCL314" s="22"/>
      <c r="DCM314" s="22"/>
      <c r="DCN314" s="22"/>
      <c r="DCO314" s="22"/>
      <c r="DCP314" s="22"/>
      <c r="DCQ314" s="22"/>
      <c r="DCR314" s="22"/>
      <c r="DCS314" s="22"/>
      <c r="DCT314" s="22"/>
      <c r="DCU314" s="22"/>
      <c r="DCV314" s="22"/>
      <c r="DCW314" s="22"/>
      <c r="DCX314" s="22"/>
      <c r="DCY314" s="22"/>
      <c r="DCZ314" s="22"/>
      <c r="DDA314" s="22"/>
      <c r="DDB314" s="22"/>
      <c r="DDC314" s="22"/>
      <c r="DDD314" s="22"/>
      <c r="DDE314" s="22"/>
      <c r="DDF314" s="22"/>
      <c r="DDG314" s="22"/>
      <c r="DDH314" s="22"/>
      <c r="DDI314" s="22"/>
      <c r="DDJ314" s="22"/>
      <c r="DDK314" s="22"/>
      <c r="DDL314" s="22"/>
      <c r="DDM314" s="22"/>
      <c r="DDN314" s="22"/>
      <c r="DDO314" s="22"/>
      <c r="DDP314" s="22"/>
      <c r="DDQ314" s="22"/>
      <c r="DDR314" s="22"/>
      <c r="DDS314" s="22"/>
      <c r="DDT314" s="22"/>
      <c r="DDU314" s="22"/>
      <c r="DDV314" s="22"/>
      <c r="DDW314" s="22"/>
      <c r="DDX314" s="22"/>
      <c r="DDY314" s="22"/>
      <c r="DDZ314" s="22"/>
      <c r="DEA314" s="22"/>
      <c r="DEB314" s="22"/>
      <c r="DEC314" s="22"/>
      <c r="DED314" s="22"/>
      <c r="DEE314" s="22"/>
      <c r="DEF314" s="22"/>
      <c r="DEG314" s="22"/>
      <c r="DEH314" s="22"/>
      <c r="DEI314" s="22"/>
      <c r="DEJ314" s="22"/>
      <c r="DEK314" s="22"/>
      <c r="DEL314" s="22"/>
      <c r="DEM314" s="22"/>
      <c r="DEN314" s="22"/>
      <c r="DEO314" s="22"/>
      <c r="DEP314" s="22"/>
      <c r="DEQ314" s="22"/>
      <c r="DER314" s="22"/>
      <c r="DES314" s="22"/>
      <c r="DET314" s="22"/>
      <c r="DEU314" s="22"/>
      <c r="DEV314" s="22"/>
      <c r="DEW314" s="22"/>
      <c r="DEX314" s="22"/>
      <c r="DEY314" s="22"/>
      <c r="DEZ314" s="22"/>
      <c r="DFA314" s="22"/>
      <c r="DFB314" s="22"/>
      <c r="DFC314" s="22"/>
      <c r="DFD314" s="22"/>
      <c r="DFE314" s="22"/>
      <c r="DFF314" s="22"/>
      <c r="DFG314" s="22"/>
      <c r="DFH314" s="22"/>
      <c r="DFI314" s="22"/>
      <c r="DFJ314" s="22"/>
      <c r="DFK314" s="22"/>
      <c r="DFL314" s="22"/>
      <c r="DFM314" s="22"/>
      <c r="DFN314" s="22"/>
      <c r="DFO314" s="22"/>
      <c r="DFP314" s="22"/>
      <c r="DFQ314" s="22"/>
      <c r="DFR314" s="22"/>
      <c r="DFS314" s="22"/>
      <c r="DFT314" s="22"/>
      <c r="DFU314" s="22"/>
      <c r="DFV314" s="22"/>
      <c r="DFW314" s="22"/>
      <c r="DFX314" s="22"/>
      <c r="DFY314" s="22"/>
      <c r="DFZ314" s="22"/>
      <c r="DGA314" s="22"/>
      <c r="DGB314" s="22"/>
      <c r="DGC314" s="22"/>
      <c r="DGD314" s="22"/>
      <c r="DGE314" s="22"/>
      <c r="DGF314" s="22"/>
      <c r="DGG314" s="22"/>
      <c r="DGH314" s="22"/>
      <c r="DGI314" s="22"/>
      <c r="DGJ314" s="22"/>
      <c r="DGK314" s="22"/>
      <c r="DGL314" s="22"/>
      <c r="DGM314" s="22"/>
      <c r="DGN314" s="22"/>
      <c r="DGO314" s="22"/>
      <c r="DGP314" s="22"/>
      <c r="DGQ314" s="22"/>
      <c r="DGR314" s="22"/>
      <c r="DGS314" s="22"/>
      <c r="DGT314" s="22"/>
      <c r="DGU314" s="22"/>
      <c r="DGV314" s="22"/>
      <c r="DGW314" s="22"/>
      <c r="DGX314" s="22"/>
      <c r="DGY314" s="22"/>
      <c r="DGZ314" s="22"/>
      <c r="DHA314" s="22"/>
      <c r="DHB314" s="22"/>
      <c r="DHC314" s="22"/>
      <c r="DHD314" s="22"/>
      <c r="DHE314" s="22"/>
      <c r="DHF314" s="22"/>
      <c r="DHG314" s="22"/>
      <c r="DHH314" s="22"/>
      <c r="DHI314" s="22"/>
      <c r="DHJ314" s="22"/>
      <c r="DHK314" s="22"/>
      <c r="DHL314" s="22"/>
      <c r="DHM314" s="22"/>
      <c r="DHN314" s="22"/>
      <c r="DHO314" s="22"/>
      <c r="DHP314" s="22"/>
      <c r="DHQ314" s="22"/>
      <c r="DHR314" s="22"/>
      <c r="DHS314" s="22"/>
      <c r="DHT314" s="22"/>
      <c r="DHU314" s="22"/>
      <c r="DHV314" s="22"/>
      <c r="DHW314" s="22"/>
      <c r="DHX314" s="22"/>
      <c r="DHY314" s="22"/>
      <c r="DHZ314" s="22"/>
      <c r="DIA314" s="22"/>
      <c r="DIB314" s="22"/>
      <c r="DIC314" s="22"/>
      <c r="DID314" s="22"/>
      <c r="DIE314" s="22"/>
      <c r="DIF314" s="22"/>
      <c r="DIG314" s="22"/>
      <c r="DIH314" s="22"/>
      <c r="DII314" s="22"/>
      <c r="DIJ314" s="22"/>
      <c r="DIK314" s="22"/>
      <c r="DIL314" s="22"/>
      <c r="DIM314" s="22"/>
      <c r="DIN314" s="22"/>
      <c r="DIO314" s="22"/>
      <c r="DIP314" s="22"/>
      <c r="DIQ314" s="22"/>
      <c r="DIR314" s="22"/>
      <c r="DIS314" s="22"/>
      <c r="DIT314" s="22"/>
      <c r="DIU314" s="22"/>
      <c r="DIV314" s="22"/>
      <c r="DIW314" s="22"/>
      <c r="DIX314" s="22"/>
      <c r="DIY314" s="22"/>
      <c r="DIZ314" s="22"/>
      <c r="DJA314" s="22"/>
      <c r="DJB314" s="22"/>
      <c r="DJC314" s="22"/>
      <c r="DJD314" s="22"/>
      <c r="DJE314" s="22"/>
      <c r="DJF314" s="22"/>
      <c r="DJG314" s="22"/>
      <c r="DJH314" s="22"/>
      <c r="DJI314" s="22"/>
      <c r="DJJ314" s="22"/>
      <c r="DJK314" s="22"/>
      <c r="DJL314" s="22"/>
      <c r="DJM314" s="22"/>
      <c r="DJN314" s="22"/>
      <c r="DJO314" s="22"/>
      <c r="DJP314" s="22"/>
      <c r="DJQ314" s="22"/>
      <c r="DJR314" s="22"/>
      <c r="DJS314" s="22"/>
      <c r="DJT314" s="22"/>
      <c r="DJU314" s="22"/>
      <c r="DJV314" s="22"/>
      <c r="DJW314" s="22"/>
      <c r="DJX314" s="22"/>
      <c r="DJY314" s="22"/>
      <c r="DJZ314" s="22"/>
      <c r="DKA314" s="22"/>
      <c r="DKB314" s="22"/>
      <c r="DKC314" s="22"/>
      <c r="DKD314" s="22"/>
      <c r="DKE314" s="22"/>
      <c r="DKF314" s="22"/>
      <c r="DKG314" s="22"/>
      <c r="DKH314" s="22"/>
      <c r="DKI314" s="22"/>
      <c r="DKJ314" s="22"/>
      <c r="DKK314" s="22"/>
      <c r="DKL314" s="22"/>
      <c r="DKM314" s="22"/>
      <c r="DKN314" s="22"/>
      <c r="DKO314" s="22"/>
      <c r="DKP314" s="22"/>
      <c r="DKQ314" s="22"/>
      <c r="DKR314" s="22"/>
      <c r="DKS314" s="22"/>
      <c r="DKT314" s="22"/>
      <c r="DKU314" s="22"/>
      <c r="DKV314" s="22"/>
      <c r="DKW314" s="22"/>
      <c r="DKX314" s="22"/>
      <c r="DKY314" s="22"/>
      <c r="DKZ314" s="22"/>
      <c r="DLA314" s="22"/>
      <c r="DLB314" s="22"/>
      <c r="DLC314" s="22"/>
      <c r="DLD314" s="22"/>
      <c r="DLE314" s="22"/>
      <c r="DLF314" s="22"/>
      <c r="DLG314" s="22"/>
      <c r="DLH314" s="22"/>
      <c r="DLI314" s="22"/>
      <c r="DLJ314" s="22"/>
      <c r="DLK314" s="22"/>
      <c r="DLL314" s="22"/>
      <c r="DLM314" s="22"/>
      <c r="DLN314" s="22"/>
      <c r="DLO314" s="22"/>
      <c r="DLP314" s="22"/>
      <c r="DLQ314" s="22"/>
      <c r="DLR314" s="22"/>
      <c r="DLS314" s="22"/>
      <c r="DLT314" s="22"/>
      <c r="DLU314" s="22"/>
      <c r="DLV314" s="22"/>
      <c r="DLW314" s="22"/>
      <c r="DLX314" s="22"/>
      <c r="DLY314" s="22"/>
      <c r="DLZ314" s="22"/>
      <c r="DMA314" s="22"/>
      <c r="DMB314" s="22"/>
      <c r="DMC314" s="22"/>
      <c r="DMD314" s="22"/>
      <c r="DME314" s="22"/>
      <c r="DMF314" s="22"/>
      <c r="DMG314" s="22"/>
      <c r="DMH314" s="22"/>
      <c r="DMI314" s="22"/>
      <c r="DMJ314" s="22"/>
      <c r="DMK314" s="22"/>
      <c r="DML314" s="22"/>
      <c r="DMM314" s="22"/>
      <c r="DMN314" s="22"/>
      <c r="DMO314" s="22"/>
      <c r="DMP314" s="22"/>
      <c r="DMQ314" s="22"/>
      <c r="DMR314" s="22"/>
      <c r="DMS314" s="22"/>
      <c r="DMT314" s="22"/>
      <c r="DMU314" s="22"/>
      <c r="DMV314" s="22"/>
      <c r="DMW314" s="22"/>
      <c r="DMX314" s="22"/>
      <c r="DMY314" s="22"/>
      <c r="DMZ314" s="22"/>
      <c r="DNA314" s="22"/>
      <c r="DNB314" s="22"/>
      <c r="DNC314" s="22"/>
      <c r="DND314" s="22"/>
      <c r="DNE314" s="22"/>
      <c r="DNF314" s="22"/>
      <c r="DNG314" s="22"/>
      <c r="DNH314" s="22"/>
      <c r="DNI314" s="22"/>
      <c r="DNJ314" s="22"/>
      <c r="DNK314" s="22"/>
      <c r="DNL314" s="22"/>
      <c r="DNM314" s="22"/>
      <c r="DNN314" s="22"/>
      <c r="DNO314" s="22"/>
      <c r="DNP314" s="22"/>
      <c r="DNQ314" s="22"/>
      <c r="DNR314" s="22"/>
      <c r="DNS314" s="22"/>
      <c r="DNT314" s="22"/>
      <c r="DNU314" s="22"/>
      <c r="DNV314" s="22"/>
      <c r="DNW314" s="22"/>
      <c r="DNX314" s="22"/>
      <c r="DNY314" s="22"/>
      <c r="DNZ314" s="22"/>
      <c r="DOA314" s="22"/>
      <c r="DOB314" s="22"/>
      <c r="DOC314" s="22"/>
      <c r="DOD314" s="22"/>
      <c r="DOE314" s="22"/>
      <c r="DOF314" s="22"/>
      <c r="DOG314" s="22"/>
      <c r="DOH314" s="22"/>
      <c r="DOI314" s="22"/>
      <c r="DOJ314" s="22"/>
      <c r="DOK314" s="22"/>
      <c r="DOL314" s="22"/>
      <c r="DOM314" s="22"/>
      <c r="DON314" s="22"/>
      <c r="DOO314" s="22"/>
      <c r="DOP314" s="22"/>
      <c r="DOQ314" s="22"/>
      <c r="DOR314" s="22"/>
      <c r="DOS314" s="22"/>
      <c r="DOT314" s="22"/>
      <c r="DOU314" s="22"/>
      <c r="DOV314" s="22"/>
      <c r="DOW314" s="22"/>
      <c r="DOX314" s="22"/>
      <c r="DOY314" s="22"/>
      <c r="DOZ314" s="22"/>
      <c r="DPA314" s="22"/>
      <c r="DPB314" s="22"/>
      <c r="DPC314" s="22"/>
      <c r="DPD314" s="22"/>
      <c r="DPE314" s="22"/>
      <c r="DPF314" s="22"/>
      <c r="DPG314" s="22"/>
      <c r="DPH314" s="22"/>
      <c r="DPI314" s="22"/>
      <c r="DPJ314" s="22"/>
      <c r="DPK314" s="22"/>
      <c r="DPL314" s="22"/>
      <c r="DPM314" s="22"/>
      <c r="DPN314" s="22"/>
      <c r="DPO314" s="22"/>
      <c r="DPP314" s="22"/>
      <c r="DPQ314" s="22"/>
      <c r="DPR314" s="22"/>
      <c r="DPS314" s="22"/>
      <c r="DPT314" s="22"/>
      <c r="DPU314" s="22"/>
      <c r="DPV314" s="22"/>
      <c r="DPW314" s="22"/>
      <c r="DPX314" s="22"/>
      <c r="DPY314" s="22"/>
      <c r="DPZ314" s="22"/>
      <c r="DQA314" s="22"/>
      <c r="DQB314" s="22"/>
      <c r="DQC314" s="22"/>
      <c r="DQD314" s="22"/>
      <c r="DQE314" s="22"/>
      <c r="DQF314" s="22"/>
      <c r="DQG314" s="22"/>
      <c r="DQH314" s="22"/>
      <c r="DQI314" s="22"/>
      <c r="DQJ314" s="22"/>
      <c r="DQK314" s="22"/>
      <c r="DQL314" s="22"/>
      <c r="DQM314" s="22"/>
      <c r="DQN314" s="22"/>
      <c r="DQO314" s="22"/>
      <c r="DQP314" s="22"/>
      <c r="DQQ314" s="22"/>
      <c r="DQR314" s="22"/>
      <c r="DQS314" s="22"/>
      <c r="DQT314" s="22"/>
      <c r="DQU314" s="22"/>
      <c r="DQV314" s="22"/>
      <c r="DQW314" s="22"/>
      <c r="DQX314" s="22"/>
      <c r="DQY314" s="22"/>
      <c r="DQZ314" s="22"/>
      <c r="DRA314" s="22"/>
      <c r="DRB314" s="22"/>
      <c r="DRC314" s="22"/>
      <c r="DRD314" s="22"/>
      <c r="DRE314" s="22"/>
      <c r="DRF314" s="22"/>
      <c r="DRG314" s="22"/>
      <c r="DRH314" s="22"/>
      <c r="DRI314" s="22"/>
      <c r="DRJ314" s="22"/>
      <c r="DRK314" s="22"/>
      <c r="DRL314" s="22"/>
      <c r="DRM314" s="22"/>
      <c r="DRN314" s="22"/>
      <c r="DRO314" s="22"/>
      <c r="DRP314" s="22"/>
      <c r="DRQ314" s="22"/>
      <c r="DRR314" s="22"/>
      <c r="DRS314" s="22"/>
      <c r="DRT314" s="22"/>
      <c r="DRU314" s="22"/>
      <c r="DRV314" s="22"/>
      <c r="DRW314" s="22"/>
      <c r="DRX314" s="22"/>
      <c r="DRY314" s="22"/>
      <c r="DRZ314" s="22"/>
      <c r="DSA314" s="22"/>
      <c r="DSB314" s="22"/>
      <c r="DSC314" s="22"/>
      <c r="DSD314" s="22"/>
      <c r="DSE314" s="22"/>
      <c r="DSF314" s="22"/>
      <c r="DSG314" s="22"/>
      <c r="DSH314" s="22"/>
      <c r="DSI314" s="22"/>
      <c r="DSJ314" s="22"/>
      <c r="DSK314" s="22"/>
      <c r="DSL314" s="22"/>
      <c r="DSM314" s="22"/>
      <c r="DSN314" s="22"/>
      <c r="DSO314" s="22"/>
      <c r="DSP314" s="22"/>
      <c r="DSQ314" s="22"/>
      <c r="DSR314" s="22"/>
      <c r="DSS314" s="22"/>
      <c r="DST314" s="22"/>
      <c r="DSU314" s="22"/>
      <c r="DSV314" s="22"/>
      <c r="DSW314" s="22"/>
      <c r="DSX314" s="22"/>
      <c r="DSY314" s="22"/>
      <c r="DSZ314" s="22"/>
      <c r="DTA314" s="22"/>
      <c r="DTB314" s="22"/>
      <c r="DTC314" s="22"/>
      <c r="DTD314" s="22"/>
      <c r="DTE314" s="22"/>
      <c r="DTF314" s="22"/>
      <c r="DTG314" s="22"/>
      <c r="DTH314" s="22"/>
      <c r="DTI314" s="22"/>
      <c r="DTJ314" s="22"/>
      <c r="DTK314" s="22"/>
      <c r="DTL314" s="22"/>
      <c r="DTM314" s="22"/>
      <c r="DTN314" s="22"/>
      <c r="DTO314" s="22"/>
      <c r="DTP314" s="22"/>
      <c r="DTQ314" s="22"/>
      <c r="DTR314" s="22"/>
      <c r="DTS314" s="22"/>
      <c r="DTT314" s="22"/>
      <c r="DTU314" s="22"/>
      <c r="DTV314" s="22"/>
      <c r="DTW314" s="22"/>
      <c r="DTX314" s="22"/>
      <c r="DTY314" s="22"/>
      <c r="DTZ314" s="22"/>
      <c r="DUA314" s="22"/>
      <c r="DUB314" s="22"/>
      <c r="DUC314" s="22"/>
      <c r="DUD314" s="22"/>
      <c r="DUE314" s="22"/>
      <c r="DUF314" s="22"/>
      <c r="DUG314" s="22"/>
      <c r="DUH314" s="22"/>
      <c r="DUI314" s="22"/>
      <c r="DUJ314" s="22"/>
      <c r="DUK314" s="22"/>
      <c r="DUL314" s="22"/>
      <c r="DUM314" s="22"/>
      <c r="DUN314" s="22"/>
      <c r="DUO314" s="22"/>
      <c r="DUP314" s="22"/>
      <c r="DUQ314" s="22"/>
      <c r="DUR314" s="22"/>
      <c r="DUS314" s="22"/>
      <c r="DUT314" s="22"/>
      <c r="DUU314" s="22"/>
      <c r="DUV314" s="22"/>
      <c r="DUW314" s="22"/>
      <c r="DUX314" s="22"/>
      <c r="DUY314" s="22"/>
      <c r="DUZ314" s="22"/>
      <c r="DVA314" s="22"/>
      <c r="DVB314" s="22"/>
      <c r="DVC314" s="22"/>
      <c r="DVD314" s="22"/>
      <c r="DVE314" s="22"/>
      <c r="DVF314" s="22"/>
      <c r="DVG314" s="22"/>
      <c r="DVH314" s="22"/>
      <c r="DVI314" s="22"/>
      <c r="DVJ314" s="22"/>
      <c r="DVK314" s="22"/>
      <c r="DVL314" s="22"/>
      <c r="DVM314" s="22"/>
      <c r="DVN314" s="22"/>
      <c r="DVO314" s="22"/>
      <c r="DVP314" s="22"/>
      <c r="DVQ314" s="22"/>
      <c r="DVR314" s="22"/>
      <c r="DVS314" s="22"/>
      <c r="DVT314" s="22"/>
      <c r="DVU314" s="22"/>
      <c r="DVV314" s="22"/>
      <c r="DVW314" s="22"/>
      <c r="DVX314" s="22"/>
      <c r="DVY314" s="22"/>
      <c r="DVZ314" s="22"/>
      <c r="DWA314" s="22"/>
      <c r="DWB314" s="22"/>
      <c r="DWC314" s="22"/>
      <c r="DWD314" s="22"/>
      <c r="DWE314" s="22"/>
      <c r="DWF314" s="22"/>
      <c r="DWG314" s="22"/>
      <c r="DWH314" s="22"/>
      <c r="DWI314" s="22"/>
      <c r="DWJ314" s="22"/>
      <c r="DWK314" s="22"/>
      <c r="DWL314" s="22"/>
      <c r="DWM314" s="22"/>
      <c r="DWN314" s="22"/>
      <c r="DWO314" s="22"/>
      <c r="DWP314" s="22"/>
      <c r="DWQ314" s="22"/>
      <c r="DWR314" s="22"/>
      <c r="DWS314" s="22"/>
      <c r="DWT314" s="22"/>
      <c r="DWU314" s="22"/>
      <c r="DWV314" s="22"/>
      <c r="DWW314" s="22"/>
      <c r="DWX314" s="22"/>
      <c r="DWY314" s="22"/>
      <c r="DWZ314" s="22"/>
      <c r="DXA314" s="22"/>
      <c r="DXB314" s="22"/>
      <c r="DXC314" s="22"/>
      <c r="DXD314" s="22"/>
      <c r="DXE314" s="22"/>
      <c r="DXF314" s="22"/>
      <c r="DXG314" s="22"/>
      <c r="DXH314" s="22"/>
      <c r="DXI314" s="22"/>
      <c r="DXJ314" s="22"/>
      <c r="DXK314" s="22"/>
      <c r="DXL314" s="22"/>
      <c r="DXM314" s="22"/>
      <c r="DXN314" s="22"/>
      <c r="DXO314" s="22"/>
      <c r="DXP314" s="22"/>
      <c r="DXQ314" s="22"/>
      <c r="DXR314" s="22"/>
      <c r="DXS314" s="22"/>
      <c r="DXT314" s="22"/>
      <c r="DXU314" s="22"/>
      <c r="DXV314" s="22"/>
      <c r="DXW314" s="22"/>
      <c r="DXX314" s="22"/>
      <c r="DXY314" s="22"/>
      <c r="DXZ314" s="22"/>
      <c r="DYA314" s="22"/>
      <c r="DYB314" s="22"/>
      <c r="DYC314" s="22"/>
      <c r="DYD314" s="22"/>
      <c r="DYE314" s="22"/>
      <c r="DYF314" s="22"/>
      <c r="DYG314" s="22"/>
      <c r="DYH314" s="22"/>
      <c r="DYI314" s="22"/>
      <c r="DYJ314" s="22"/>
      <c r="DYK314" s="22"/>
      <c r="DYL314" s="22"/>
      <c r="DYM314" s="22"/>
      <c r="DYN314" s="22"/>
      <c r="DYO314" s="22"/>
      <c r="DYP314" s="22"/>
      <c r="DYQ314" s="22"/>
      <c r="DYR314" s="22"/>
      <c r="DYS314" s="22"/>
      <c r="DYT314" s="22"/>
      <c r="DYU314" s="22"/>
      <c r="DYV314" s="22"/>
      <c r="DYW314" s="22"/>
      <c r="DYX314" s="22"/>
      <c r="DYY314" s="22"/>
      <c r="DYZ314" s="22"/>
      <c r="DZA314" s="22"/>
      <c r="DZB314" s="22"/>
      <c r="DZC314" s="22"/>
      <c r="DZD314" s="22"/>
      <c r="DZE314" s="22"/>
      <c r="DZF314" s="22"/>
      <c r="DZG314" s="22"/>
      <c r="DZH314" s="22"/>
      <c r="DZI314" s="22"/>
      <c r="DZJ314" s="22"/>
      <c r="DZK314" s="22"/>
      <c r="DZL314" s="22"/>
      <c r="DZM314" s="22"/>
      <c r="DZN314" s="22"/>
      <c r="DZO314" s="22"/>
      <c r="DZP314" s="22"/>
      <c r="DZQ314" s="22"/>
      <c r="DZR314" s="22"/>
      <c r="DZS314" s="22"/>
      <c r="DZT314" s="22"/>
      <c r="DZU314" s="22"/>
      <c r="DZV314" s="22"/>
      <c r="DZW314" s="22"/>
      <c r="DZX314" s="22"/>
      <c r="DZY314" s="22"/>
      <c r="DZZ314" s="22"/>
      <c r="EAA314" s="22"/>
      <c r="EAB314" s="22"/>
      <c r="EAC314" s="22"/>
      <c r="EAD314" s="22"/>
      <c r="EAE314" s="22"/>
      <c r="EAF314" s="22"/>
      <c r="EAG314" s="22"/>
      <c r="EAH314" s="22"/>
      <c r="EAI314" s="22"/>
      <c r="EAJ314" s="22"/>
      <c r="EAK314" s="22"/>
      <c r="EAL314" s="22"/>
      <c r="EAM314" s="22"/>
      <c r="EAN314" s="22"/>
      <c r="EAO314" s="22"/>
      <c r="EAP314" s="22"/>
      <c r="EAQ314" s="22"/>
      <c r="EAR314" s="22"/>
      <c r="EAS314" s="22"/>
      <c r="EAT314" s="22"/>
      <c r="EAU314" s="22"/>
      <c r="EAV314" s="22"/>
      <c r="EAW314" s="22"/>
      <c r="EAX314" s="22"/>
      <c r="EAY314" s="22"/>
      <c r="EAZ314" s="22"/>
      <c r="EBA314" s="22"/>
      <c r="EBB314" s="22"/>
      <c r="EBC314" s="22"/>
      <c r="EBD314" s="22"/>
      <c r="EBE314" s="22"/>
      <c r="EBF314" s="22"/>
      <c r="EBG314" s="22"/>
      <c r="EBH314" s="22"/>
      <c r="EBI314" s="22"/>
      <c r="EBJ314" s="22"/>
      <c r="EBK314" s="22"/>
      <c r="EBL314" s="22"/>
      <c r="EBM314" s="22"/>
      <c r="EBN314" s="22"/>
      <c r="EBO314" s="22"/>
      <c r="EBP314" s="22"/>
      <c r="EBQ314" s="22"/>
      <c r="EBR314" s="22"/>
      <c r="EBS314" s="22"/>
      <c r="EBT314" s="22"/>
      <c r="EBU314" s="22"/>
      <c r="EBV314" s="22"/>
      <c r="EBW314" s="22"/>
      <c r="EBX314" s="22"/>
      <c r="EBY314" s="22"/>
      <c r="EBZ314" s="22"/>
      <c r="ECA314" s="22"/>
      <c r="ECB314" s="22"/>
      <c r="ECC314" s="22"/>
      <c r="ECD314" s="22"/>
      <c r="ECE314" s="22"/>
      <c r="ECF314" s="22"/>
      <c r="ECG314" s="22"/>
      <c r="ECH314" s="22"/>
      <c r="ECI314" s="22"/>
      <c r="ECJ314" s="22"/>
      <c r="ECK314" s="22"/>
      <c r="ECL314" s="22"/>
      <c r="ECM314" s="22"/>
      <c r="ECN314" s="22"/>
      <c r="ECO314" s="22"/>
      <c r="ECP314" s="22"/>
      <c r="ECQ314" s="22"/>
      <c r="ECR314" s="22"/>
      <c r="ECS314" s="22"/>
      <c r="ECT314" s="22"/>
      <c r="ECU314" s="22"/>
      <c r="ECV314" s="22"/>
      <c r="ECW314" s="22"/>
      <c r="ECX314" s="22"/>
      <c r="ECY314" s="22"/>
      <c r="ECZ314" s="22"/>
      <c r="EDA314" s="22"/>
      <c r="EDB314" s="22"/>
      <c r="EDC314" s="22"/>
      <c r="EDD314" s="22"/>
      <c r="EDE314" s="22"/>
      <c r="EDF314" s="22"/>
      <c r="EDG314" s="22"/>
      <c r="EDH314" s="22"/>
      <c r="EDI314" s="22"/>
      <c r="EDJ314" s="22"/>
      <c r="EDK314" s="22"/>
      <c r="EDL314" s="22"/>
      <c r="EDM314" s="22"/>
      <c r="EDN314" s="22"/>
      <c r="EDO314" s="22"/>
      <c r="EDP314" s="22"/>
      <c r="EDQ314" s="22"/>
      <c r="EDR314" s="22"/>
      <c r="EDS314" s="22"/>
      <c r="EDT314" s="22"/>
      <c r="EDU314" s="22"/>
      <c r="EDV314" s="22"/>
      <c r="EDW314" s="22"/>
      <c r="EDX314" s="22"/>
      <c r="EDY314" s="22"/>
      <c r="EDZ314" s="22"/>
      <c r="EEA314" s="22"/>
      <c r="EEB314" s="22"/>
      <c r="EEC314" s="22"/>
      <c r="EED314" s="22"/>
      <c r="EEE314" s="22"/>
      <c r="EEF314" s="22"/>
      <c r="EEG314" s="22"/>
      <c r="EEH314" s="22"/>
      <c r="EEI314" s="22"/>
      <c r="EEJ314" s="22"/>
      <c r="EEK314" s="22"/>
      <c r="EEL314" s="22"/>
      <c r="EEM314" s="22"/>
      <c r="EEN314" s="22"/>
      <c r="EEO314" s="22"/>
      <c r="EEP314" s="22"/>
      <c r="EEQ314" s="22"/>
      <c r="EER314" s="22"/>
      <c r="EES314" s="22"/>
      <c r="EET314" s="22"/>
      <c r="EEU314" s="22"/>
      <c r="EEV314" s="22"/>
      <c r="EEW314" s="22"/>
      <c r="EEX314" s="22"/>
      <c r="EEY314" s="22"/>
      <c r="EEZ314" s="22"/>
      <c r="EFA314" s="22"/>
      <c r="EFB314" s="22"/>
      <c r="EFC314" s="22"/>
      <c r="EFD314" s="22"/>
      <c r="EFE314" s="22"/>
      <c r="EFF314" s="22"/>
      <c r="EFG314" s="22"/>
      <c r="EFH314" s="22"/>
      <c r="EFI314" s="22"/>
      <c r="EFJ314" s="22"/>
      <c r="EFK314" s="22"/>
      <c r="EFL314" s="22"/>
      <c r="EFM314" s="22"/>
      <c r="EFN314" s="22"/>
      <c r="EFO314" s="22"/>
      <c r="EFP314" s="22"/>
      <c r="EFQ314" s="22"/>
      <c r="EFR314" s="22"/>
      <c r="EFS314" s="22"/>
      <c r="EFT314" s="22"/>
      <c r="EFU314" s="22"/>
      <c r="EFV314" s="22"/>
      <c r="EFW314" s="22"/>
      <c r="EFX314" s="22"/>
      <c r="EFY314" s="22"/>
      <c r="EFZ314" s="22"/>
      <c r="EGA314" s="22"/>
      <c r="EGB314" s="22"/>
      <c r="EGC314" s="22"/>
      <c r="EGD314" s="22"/>
      <c r="EGE314" s="22"/>
      <c r="EGF314" s="22"/>
      <c r="EGG314" s="22"/>
      <c r="EGH314" s="22"/>
      <c r="EGI314" s="22"/>
      <c r="EGJ314" s="22"/>
      <c r="EGK314" s="22"/>
      <c r="EGL314" s="22"/>
      <c r="EGM314" s="22"/>
      <c r="EGN314" s="22"/>
      <c r="EGO314" s="22"/>
      <c r="EGP314" s="22"/>
      <c r="EGQ314" s="22"/>
      <c r="EGR314" s="22"/>
      <c r="EGS314" s="22"/>
      <c r="EGT314" s="22"/>
      <c r="EGU314" s="22"/>
      <c r="EGV314" s="22"/>
      <c r="EGW314" s="22"/>
      <c r="EGX314" s="22"/>
      <c r="EGY314" s="22"/>
      <c r="EGZ314" s="22"/>
      <c r="EHA314" s="22"/>
      <c r="EHB314" s="22"/>
      <c r="EHC314" s="22"/>
      <c r="EHD314" s="22"/>
      <c r="EHE314" s="22"/>
      <c r="EHF314" s="22"/>
      <c r="EHG314" s="22"/>
      <c r="EHH314" s="22"/>
      <c r="EHI314" s="22"/>
      <c r="EHJ314" s="22"/>
      <c r="EHK314" s="22"/>
      <c r="EHL314" s="22"/>
      <c r="EHM314" s="22"/>
      <c r="EHN314" s="22"/>
      <c r="EHO314" s="22"/>
      <c r="EHP314" s="22"/>
      <c r="EHQ314" s="22"/>
      <c r="EHR314" s="22"/>
      <c r="EHS314" s="22"/>
      <c r="EHT314" s="22"/>
      <c r="EHU314" s="22"/>
      <c r="EHV314" s="22"/>
      <c r="EHW314" s="22"/>
      <c r="EHX314" s="22"/>
      <c r="EHY314" s="22"/>
      <c r="EHZ314" s="22"/>
      <c r="EIA314" s="22"/>
      <c r="EIB314" s="22"/>
      <c r="EIC314" s="22"/>
      <c r="EID314" s="22"/>
      <c r="EIE314" s="22"/>
      <c r="EIF314" s="22"/>
      <c r="EIG314" s="22"/>
      <c r="EIH314" s="22"/>
      <c r="EII314" s="22"/>
      <c r="EIJ314" s="22"/>
      <c r="EIK314" s="22"/>
      <c r="EIL314" s="22"/>
      <c r="EIM314" s="22"/>
      <c r="EIN314" s="22"/>
      <c r="EIO314" s="22"/>
      <c r="EIP314" s="22"/>
      <c r="EIQ314" s="22"/>
      <c r="EIR314" s="22"/>
      <c r="EIS314" s="22"/>
      <c r="EIT314" s="22"/>
      <c r="EIU314" s="22"/>
      <c r="EIV314" s="22"/>
      <c r="EIW314" s="22"/>
      <c r="EIX314" s="22"/>
      <c r="EIY314" s="22"/>
      <c r="EIZ314" s="22"/>
      <c r="EJA314" s="22"/>
      <c r="EJB314" s="22"/>
      <c r="EJC314" s="22"/>
      <c r="EJD314" s="22"/>
      <c r="EJE314" s="22"/>
      <c r="EJF314" s="22"/>
      <c r="EJG314" s="22"/>
      <c r="EJH314" s="22"/>
      <c r="EJI314" s="22"/>
      <c r="EJJ314" s="22"/>
      <c r="EJK314" s="22"/>
      <c r="EJL314" s="22"/>
      <c r="EJM314" s="22"/>
      <c r="EJN314" s="22"/>
      <c r="EJO314" s="22"/>
      <c r="EJP314" s="22"/>
      <c r="EJQ314" s="22"/>
      <c r="EJR314" s="22"/>
      <c r="EJS314" s="22"/>
      <c r="EJT314" s="22"/>
      <c r="EJU314" s="22"/>
      <c r="EJV314" s="22"/>
      <c r="EJW314" s="22"/>
      <c r="EJX314" s="22"/>
      <c r="EJY314" s="22"/>
      <c r="EJZ314" s="22"/>
      <c r="EKA314" s="22"/>
      <c r="EKB314" s="22"/>
      <c r="EKC314" s="22"/>
      <c r="EKD314" s="22"/>
      <c r="EKE314" s="22"/>
      <c r="EKF314" s="22"/>
      <c r="EKG314" s="22"/>
      <c r="EKH314" s="22"/>
      <c r="EKI314" s="22"/>
      <c r="EKJ314" s="22"/>
      <c r="EKK314" s="22"/>
      <c r="EKL314" s="22"/>
      <c r="EKM314" s="22"/>
      <c r="EKN314" s="22"/>
      <c r="EKO314" s="22"/>
      <c r="EKP314" s="22"/>
      <c r="EKQ314" s="22"/>
      <c r="EKR314" s="22"/>
      <c r="EKS314" s="22"/>
      <c r="EKT314" s="22"/>
      <c r="EKU314" s="22"/>
      <c r="EKV314" s="22"/>
      <c r="EKW314" s="22"/>
      <c r="EKX314" s="22"/>
      <c r="EKY314" s="22"/>
      <c r="EKZ314" s="22"/>
      <c r="ELA314" s="22"/>
      <c r="ELB314" s="22"/>
      <c r="ELC314" s="22"/>
      <c r="ELD314" s="22"/>
      <c r="ELE314" s="22"/>
      <c r="ELF314" s="22"/>
      <c r="ELG314" s="22"/>
      <c r="ELH314" s="22"/>
      <c r="ELI314" s="22"/>
      <c r="ELJ314" s="22"/>
      <c r="ELK314" s="22"/>
      <c r="ELL314" s="22"/>
      <c r="ELM314" s="22"/>
      <c r="ELN314" s="22"/>
      <c r="ELO314" s="22"/>
      <c r="ELP314" s="22"/>
      <c r="ELQ314" s="22"/>
      <c r="ELR314" s="22"/>
      <c r="ELS314" s="22"/>
      <c r="ELT314" s="22"/>
      <c r="ELU314" s="22"/>
      <c r="ELV314" s="22"/>
      <c r="ELW314" s="22"/>
      <c r="ELX314" s="22"/>
      <c r="ELY314" s="22"/>
      <c r="ELZ314" s="22"/>
      <c r="EMA314" s="22"/>
      <c r="EMB314" s="22"/>
      <c r="EMC314" s="22"/>
      <c r="EMD314" s="22"/>
      <c r="EME314" s="22"/>
      <c r="EMF314" s="22"/>
      <c r="EMG314" s="22"/>
      <c r="EMH314" s="22"/>
      <c r="EMI314" s="22"/>
      <c r="EMJ314" s="22"/>
      <c r="EMK314" s="22"/>
      <c r="EML314" s="22"/>
      <c r="EMM314" s="22"/>
      <c r="EMN314" s="22"/>
      <c r="EMO314" s="22"/>
      <c r="EMP314" s="22"/>
      <c r="EMQ314" s="22"/>
      <c r="EMR314" s="22"/>
      <c r="EMS314" s="22"/>
      <c r="EMT314" s="22"/>
      <c r="EMU314" s="22"/>
      <c r="EMV314" s="22"/>
      <c r="EMW314" s="22"/>
      <c r="EMX314" s="22"/>
      <c r="EMY314" s="22"/>
      <c r="EMZ314" s="22"/>
      <c r="ENA314" s="22"/>
      <c r="ENB314" s="22"/>
      <c r="ENC314" s="22"/>
      <c r="END314" s="22"/>
      <c r="ENE314" s="22"/>
      <c r="ENF314" s="22"/>
      <c r="ENG314" s="22"/>
      <c r="ENH314" s="22"/>
      <c r="ENI314" s="22"/>
      <c r="ENJ314" s="22"/>
      <c r="ENK314" s="22"/>
      <c r="ENL314" s="22"/>
      <c r="ENM314" s="22"/>
      <c r="ENN314" s="22"/>
      <c r="ENO314" s="22"/>
      <c r="ENP314" s="22"/>
      <c r="ENQ314" s="22"/>
      <c r="ENR314" s="22"/>
      <c r="ENS314" s="22"/>
      <c r="ENT314" s="22"/>
      <c r="ENU314" s="22"/>
      <c r="ENV314" s="22"/>
      <c r="ENW314" s="22"/>
      <c r="ENX314" s="22"/>
      <c r="ENY314" s="22"/>
      <c r="ENZ314" s="22"/>
      <c r="EOA314" s="22"/>
      <c r="EOB314" s="22"/>
      <c r="EOC314" s="22"/>
      <c r="EOD314" s="22"/>
      <c r="EOE314" s="22"/>
      <c r="EOF314" s="22"/>
      <c r="EOG314" s="22"/>
      <c r="EOH314" s="22"/>
      <c r="EOI314" s="22"/>
      <c r="EOJ314" s="22"/>
      <c r="EOK314" s="22"/>
      <c r="EOL314" s="22"/>
      <c r="EOM314" s="22"/>
      <c r="EON314" s="22"/>
      <c r="EOO314" s="22"/>
      <c r="EOP314" s="22"/>
      <c r="EOQ314" s="22"/>
      <c r="EOR314" s="22"/>
      <c r="EOS314" s="22"/>
      <c r="EOT314" s="22"/>
      <c r="EOU314" s="22"/>
      <c r="EOV314" s="22"/>
      <c r="EOW314" s="22"/>
      <c r="EOX314" s="22"/>
      <c r="EOY314" s="22"/>
      <c r="EOZ314" s="22"/>
      <c r="EPA314" s="22"/>
      <c r="EPB314" s="22"/>
      <c r="EPC314" s="22"/>
      <c r="EPD314" s="22"/>
      <c r="EPE314" s="22"/>
      <c r="EPF314" s="22"/>
      <c r="EPG314" s="22"/>
      <c r="EPH314" s="22"/>
      <c r="EPI314" s="22"/>
      <c r="EPJ314" s="22"/>
      <c r="EPK314" s="22"/>
      <c r="EPL314" s="22"/>
      <c r="EPM314" s="22"/>
      <c r="EPN314" s="22"/>
      <c r="EPO314" s="22"/>
      <c r="EPP314" s="22"/>
      <c r="EPQ314" s="22"/>
      <c r="EPR314" s="22"/>
      <c r="EPS314" s="22"/>
      <c r="EPT314" s="22"/>
      <c r="EPU314" s="22"/>
      <c r="EPV314" s="22"/>
      <c r="EPW314" s="22"/>
      <c r="EPX314" s="22"/>
      <c r="EPY314" s="22"/>
      <c r="EPZ314" s="22"/>
      <c r="EQA314" s="22"/>
      <c r="EQB314" s="22"/>
      <c r="EQC314" s="22"/>
      <c r="EQD314" s="22"/>
      <c r="EQE314" s="22"/>
      <c r="EQF314" s="22"/>
      <c r="EQG314" s="22"/>
      <c r="EQH314" s="22"/>
      <c r="EQI314" s="22"/>
      <c r="EQJ314" s="22"/>
      <c r="EQK314" s="22"/>
      <c r="EQL314" s="22"/>
      <c r="EQM314" s="22"/>
      <c r="EQN314" s="22"/>
      <c r="EQO314" s="22"/>
      <c r="EQP314" s="22"/>
      <c r="EQQ314" s="22"/>
      <c r="EQR314" s="22"/>
      <c r="EQS314" s="22"/>
      <c r="EQT314" s="22"/>
      <c r="EQU314" s="22"/>
      <c r="EQV314" s="22"/>
      <c r="EQW314" s="22"/>
      <c r="EQX314" s="22"/>
      <c r="EQY314" s="22"/>
      <c r="EQZ314" s="22"/>
      <c r="ERA314" s="22"/>
      <c r="ERB314" s="22"/>
      <c r="ERC314" s="22"/>
      <c r="ERD314" s="22"/>
      <c r="ERE314" s="22"/>
      <c r="ERF314" s="22"/>
      <c r="ERG314" s="22"/>
      <c r="ERH314" s="22"/>
      <c r="ERI314" s="22"/>
      <c r="ERJ314" s="22"/>
      <c r="ERK314" s="22"/>
      <c r="ERL314" s="22"/>
      <c r="ERM314" s="22"/>
      <c r="ERN314" s="22"/>
      <c r="ERO314" s="22"/>
      <c r="ERP314" s="22"/>
      <c r="ERQ314" s="22"/>
      <c r="ERR314" s="22"/>
      <c r="ERS314" s="22"/>
      <c r="ERT314" s="22"/>
      <c r="ERU314" s="22"/>
      <c r="ERV314" s="22"/>
      <c r="ERW314" s="22"/>
      <c r="ERX314" s="22"/>
      <c r="ERY314" s="22"/>
      <c r="ERZ314" s="22"/>
      <c r="ESA314" s="22"/>
      <c r="ESB314" s="22"/>
      <c r="ESC314" s="22"/>
      <c r="ESD314" s="22"/>
      <c r="ESE314" s="22"/>
      <c r="ESF314" s="22"/>
      <c r="ESG314" s="22"/>
      <c r="ESH314" s="22"/>
      <c r="ESI314" s="22"/>
      <c r="ESJ314" s="22"/>
      <c r="ESK314" s="22"/>
      <c r="ESL314" s="22"/>
      <c r="ESM314" s="22"/>
      <c r="ESN314" s="22"/>
      <c r="ESO314" s="22"/>
      <c r="ESP314" s="22"/>
      <c r="ESQ314" s="22"/>
      <c r="ESR314" s="22"/>
      <c r="ESS314" s="22"/>
      <c r="EST314" s="22"/>
      <c r="ESU314" s="22"/>
      <c r="ESV314" s="22"/>
      <c r="ESW314" s="22"/>
      <c r="ESX314" s="22"/>
      <c r="ESY314" s="22"/>
      <c r="ESZ314" s="22"/>
      <c r="ETA314" s="22"/>
      <c r="ETB314" s="22"/>
      <c r="ETC314" s="22"/>
      <c r="ETD314" s="22"/>
      <c r="ETE314" s="22"/>
      <c r="ETF314" s="22"/>
      <c r="ETG314" s="22"/>
      <c r="ETH314" s="22"/>
      <c r="ETI314" s="22"/>
      <c r="ETJ314" s="22"/>
      <c r="ETK314" s="22"/>
      <c r="ETL314" s="22"/>
      <c r="ETM314" s="22"/>
      <c r="ETN314" s="22"/>
      <c r="ETO314" s="22"/>
      <c r="ETP314" s="22"/>
      <c r="ETQ314" s="22"/>
      <c r="ETR314" s="22"/>
      <c r="ETS314" s="22"/>
      <c r="ETT314" s="22"/>
      <c r="ETU314" s="22"/>
      <c r="ETV314" s="22"/>
      <c r="ETW314" s="22"/>
      <c r="ETX314" s="22"/>
      <c r="ETY314" s="22"/>
      <c r="ETZ314" s="22"/>
      <c r="EUA314" s="22"/>
      <c r="EUB314" s="22"/>
      <c r="EUC314" s="22"/>
      <c r="EUD314" s="22"/>
      <c r="EUE314" s="22"/>
      <c r="EUF314" s="22"/>
      <c r="EUG314" s="22"/>
      <c r="EUH314" s="22"/>
      <c r="EUI314" s="22"/>
      <c r="EUJ314" s="22"/>
      <c r="EUK314" s="22"/>
      <c r="EUL314" s="22"/>
      <c r="EUM314" s="22"/>
      <c r="EUN314" s="22"/>
      <c r="EUO314" s="22"/>
      <c r="EUP314" s="22"/>
      <c r="EUQ314" s="22"/>
      <c r="EUR314" s="22"/>
      <c r="EUS314" s="22"/>
      <c r="EUT314" s="22"/>
      <c r="EUU314" s="22"/>
      <c r="EUV314" s="22"/>
      <c r="EUW314" s="22"/>
      <c r="EUX314" s="22"/>
      <c r="EUY314" s="22"/>
      <c r="EUZ314" s="22"/>
      <c r="EVA314" s="22"/>
      <c r="EVB314" s="22"/>
      <c r="EVC314" s="22"/>
      <c r="EVD314" s="22"/>
      <c r="EVE314" s="22"/>
      <c r="EVF314" s="22"/>
      <c r="EVG314" s="22"/>
      <c r="EVH314" s="22"/>
      <c r="EVI314" s="22"/>
      <c r="EVJ314" s="22"/>
      <c r="EVK314" s="22"/>
      <c r="EVL314" s="22"/>
      <c r="EVM314" s="22"/>
      <c r="EVN314" s="22"/>
      <c r="EVO314" s="22"/>
      <c r="EVP314" s="22"/>
      <c r="EVQ314" s="22"/>
      <c r="EVR314" s="22"/>
      <c r="EVS314" s="22"/>
      <c r="EVT314" s="22"/>
      <c r="EVU314" s="22"/>
      <c r="EVV314" s="22"/>
      <c r="EVW314" s="22"/>
      <c r="EVX314" s="22"/>
      <c r="EVY314" s="22"/>
      <c r="EVZ314" s="22"/>
      <c r="EWA314" s="22"/>
      <c r="EWB314" s="22"/>
      <c r="EWC314" s="22"/>
      <c r="EWD314" s="22"/>
      <c r="EWE314" s="22"/>
      <c r="EWF314" s="22"/>
      <c r="EWG314" s="22"/>
      <c r="EWH314" s="22"/>
      <c r="EWI314" s="22"/>
      <c r="EWJ314" s="22"/>
      <c r="EWK314" s="22"/>
      <c r="EWL314" s="22"/>
      <c r="EWM314" s="22"/>
      <c r="EWN314" s="22"/>
      <c r="EWO314" s="22"/>
      <c r="EWP314" s="22"/>
      <c r="EWQ314" s="22"/>
      <c r="EWR314" s="22"/>
      <c r="EWS314" s="22"/>
      <c r="EWT314" s="22"/>
      <c r="EWU314" s="22"/>
      <c r="EWV314" s="22"/>
      <c r="EWW314" s="22"/>
      <c r="EWX314" s="22"/>
      <c r="EWY314" s="22"/>
      <c r="EWZ314" s="22"/>
      <c r="EXA314" s="22"/>
      <c r="EXB314" s="22"/>
      <c r="EXC314" s="22"/>
      <c r="EXD314" s="22"/>
      <c r="EXE314" s="22"/>
      <c r="EXF314" s="22"/>
      <c r="EXG314" s="22"/>
      <c r="EXH314" s="22"/>
      <c r="EXI314" s="22"/>
      <c r="EXJ314" s="22"/>
      <c r="EXK314" s="22"/>
      <c r="EXL314" s="22"/>
      <c r="EXM314" s="22"/>
      <c r="EXN314" s="22"/>
      <c r="EXO314" s="22"/>
      <c r="EXP314" s="22"/>
      <c r="EXQ314" s="22"/>
      <c r="EXR314" s="22"/>
      <c r="EXS314" s="22"/>
      <c r="EXT314" s="22"/>
      <c r="EXU314" s="22"/>
      <c r="EXV314" s="22"/>
      <c r="EXW314" s="22"/>
      <c r="EXX314" s="22"/>
      <c r="EXY314" s="22"/>
      <c r="EXZ314" s="22"/>
      <c r="EYA314" s="22"/>
      <c r="EYB314" s="22"/>
      <c r="EYC314" s="22"/>
      <c r="EYD314" s="22"/>
      <c r="EYE314" s="22"/>
      <c r="EYF314" s="22"/>
      <c r="EYG314" s="22"/>
      <c r="EYH314" s="22"/>
      <c r="EYI314" s="22"/>
      <c r="EYJ314" s="22"/>
      <c r="EYK314" s="22"/>
      <c r="EYL314" s="22"/>
      <c r="EYM314" s="22"/>
      <c r="EYN314" s="22"/>
      <c r="EYO314" s="22"/>
      <c r="EYP314" s="22"/>
      <c r="EYQ314" s="22"/>
      <c r="EYR314" s="22"/>
      <c r="EYS314" s="22"/>
      <c r="EYT314" s="22"/>
      <c r="EYU314" s="22"/>
      <c r="EYV314" s="22"/>
      <c r="EYW314" s="22"/>
      <c r="EYX314" s="22"/>
      <c r="EYY314" s="22"/>
      <c r="EYZ314" s="22"/>
      <c r="EZA314" s="22"/>
      <c r="EZB314" s="22"/>
      <c r="EZC314" s="22"/>
      <c r="EZD314" s="22"/>
      <c r="EZE314" s="22"/>
      <c r="EZF314" s="22"/>
      <c r="EZG314" s="22"/>
      <c r="EZH314" s="22"/>
      <c r="EZI314" s="22"/>
      <c r="EZJ314" s="22"/>
      <c r="EZK314" s="22"/>
      <c r="EZL314" s="22"/>
      <c r="EZM314" s="22"/>
      <c r="EZN314" s="22"/>
      <c r="EZO314" s="22"/>
      <c r="EZP314" s="22"/>
      <c r="EZQ314" s="22"/>
      <c r="EZR314" s="22"/>
      <c r="EZS314" s="22"/>
      <c r="EZT314" s="22"/>
      <c r="EZU314" s="22"/>
      <c r="EZV314" s="22"/>
      <c r="EZW314" s="22"/>
      <c r="EZX314" s="22"/>
      <c r="EZY314" s="22"/>
      <c r="EZZ314" s="22"/>
      <c r="FAA314" s="22"/>
      <c r="FAB314" s="22"/>
      <c r="FAC314" s="22"/>
      <c r="FAD314" s="22"/>
      <c r="FAE314" s="22"/>
      <c r="FAF314" s="22"/>
      <c r="FAG314" s="22"/>
      <c r="FAH314" s="22"/>
      <c r="FAI314" s="22"/>
      <c r="FAJ314" s="22"/>
      <c r="FAK314" s="22"/>
      <c r="FAL314" s="22"/>
      <c r="FAM314" s="22"/>
      <c r="FAN314" s="22"/>
      <c r="FAO314" s="22"/>
      <c r="FAP314" s="22"/>
      <c r="FAQ314" s="22"/>
      <c r="FAR314" s="22"/>
      <c r="FAS314" s="22"/>
      <c r="FAT314" s="22"/>
      <c r="FAU314" s="22"/>
      <c r="FAV314" s="22"/>
      <c r="FAW314" s="22"/>
      <c r="FAX314" s="22"/>
      <c r="FAY314" s="22"/>
      <c r="FAZ314" s="22"/>
      <c r="FBA314" s="22"/>
      <c r="FBB314" s="22"/>
      <c r="FBC314" s="22"/>
      <c r="FBD314" s="22"/>
      <c r="FBE314" s="22"/>
      <c r="FBF314" s="22"/>
      <c r="FBG314" s="22"/>
      <c r="FBH314" s="22"/>
      <c r="FBI314" s="22"/>
      <c r="FBJ314" s="22"/>
      <c r="FBK314" s="22"/>
      <c r="FBL314" s="22"/>
      <c r="FBM314" s="22"/>
      <c r="FBN314" s="22"/>
      <c r="FBO314" s="22"/>
      <c r="FBP314" s="22"/>
      <c r="FBQ314" s="22"/>
      <c r="FBR314" s="22"/>
      <c r="FBS314" s="22"/>
      <c r="FBT314" s="22"/>
      <c r="FBU314" s="22"/>
      <c r="FBV314" s="22"/>
      <c r="FBW314" s="22"/>
      <c r="FBX314" s="22"/>
      <c r="FBY314" s="22"/>
      <c r="FBZ314" s="22"/>
      <c r="FCA314" s="22"/>
      <c r="FCB314" s="22"/>
      <c r="FCC314" s="22"/>
      <c r="FCD314" s="22"/>
      <c r="FCE314" s="22"/>
      <c r="FCF314" s="22"/>
      <c r="FCG314" s="22"/>
      <c r="FCH314" s="22"/>
      <c r="FCI314" s="22"/>
      <c r="FCJ314" s="22"/>
      <c r="FCK314" s="22"/>
      <c r="FCL314" s="22"/>
      <c r="FCM314" s="22"/>
      <c r="FCN314" s="22"/>
      <c r="FCO314" s="22"/>
      <c r="FCP314" s="22"/>
      <c r="FCQ314" s="22"/>
      <c r="FCR314" s="22"/>
      <c r="FCS314" s="22"/>
      <c r="FCT314" s="22"/>
      <c r="FCU314" s="22"/>
      <c r="FCV314" s="22"/>
      <c r="FCW314" s="22"/>
      <c r="FCX314" s="22"/>
      <c r="FCY314" s="22"/>
      <c r="FCZ314" s="22"/>
      <c r="FDA314" s="22"/>
      <c r="FDB314" s="22"/>
      <c r="FDC314" s="22"/>
      <c r="FDD314" s="22"/>
      <c r="FDE314" s="22"/>
      <c r="FDF314" s="22"/>
      <c r="FDG314" s="22"/>
      <c r="FDH314" s="22"/>
      <c r="FDI314" s="22"/>
      <c r="FDJ314" s="22"/>
      <c r="FDK314" s="22"/>
      <c r="FDL314" s="22"/>
      <c r="FDM314" s="22"/>
      <c r="FDN314" s="22"/>
      <c r="FDO314" s="22"/>
      <c r="FDP314" s="22"/>
      <c r="FDQ314" s="22"/>
      <c r="FDR314" s="22"/>
      <c r="FDS314" s="22"/>
      <c r="FDT314" s="22"/>
      <c r="FDU314" s="22"/>
      <c r="FDV314" s="22"/>
      <c r="FDW314" s="22"/>
      <c r="FDX314" s="22"/>
      <c r="FDY314" s="22"/>
      <c r="FDZ314" s="22"/>
      <c r="FEA314" s="22"/>
      <c r="FEB314" s="22"/>
      <c r="FEC314" s="22"/>
      <c r="FED314" s="22"/>
      <c r="FEE314" s="22"/>
      <c r="FEF314" s="22"/>
      <c r="FEG314" s="22"/>
      <c r="FEH314" s="22"/>
      <c r="FEI314" s="22"/>
      <c r="FEJ314" s="22"/>
      <c r="FEK314" s="22"/>
      <c r="FEL314" s="22"/>
      <c r="FEM314" s="22"/>
      <c r="FEN314" s="22"/>
      <c r="FEO314" s="22"/>
      <c r="FEP314" s="22"/>
      <c r="FEQ314" s="22"/>
      <c r="FER314" s="22"/>
      <c r="FES314" s="22"/>
      <c r="FET314" s="22"/>
      <c r="FEU314" s="22"/>
      <c r="FEV314" s="22"/>
      <c r="FEW314" s="22"/>
      <c r="FEX314" s="22"/>
      <c r="FEY314" s="22"/>
      <c r="FEZ314" s="22"/>
      <c r="FFA314" s="22"/>
      <c r="FFB314" s="22"/>
      <c r="FFC314" s="22"/>
      <c r="FFD314" s="22"/>
      <c r="FFE314" s="22"/>
      <c r="FFF314" s="22"/>
      <c r="FFG314" s="22"/>
      <c r="FFH314" s="22"/>
      <c r="FFI314" s="22"/>
      <c r="FFJ314" s="22"/>
      <c r="FFK314" s="22"/>
      <c r="FFL314" s="22"/>
      <c r="FFM314" s="22"/>
      <c r="FFN314" s="22"/>
      <c r="FFO314" s="22"/>
      <c r="FFP314" s="22"/>
      <c r="FFQ314" s="22"/>
      <c r="FFR314" s="22"/>
      <c r="FFS314" s="22"/>
      <c r="FFT314" s="22"/>
      <c r="FFU314" s="22"/>
      <c r="FFV314" s="22"/>
      <c r="FFW314" s="22"/>
      <c r="FFX314" s="22"/>
      <c r="FFY314" s="22"/>
      <c r="FFZ314" s="22"/>
      <c r="FGA314" s="22"/>
      <c r="FGB314" s="22"/>
      <c r="FGC314" s="22"/>
      <c r="FGD314" s="22"/>
      <c r="FGE314" s="22"/>
      <c r="FGF314" s="22"/>
      <c r="FGG314" s="22"/>
      <c r="FGH314" s="22"/>
      <c r="FGI314" s="22"/>
      <c r="FGJ314" s="22"/>
      <c r="FGK314" s="22"/>
      <c r="FGL314" s="22"/>
      <c r="FGM314" s="22"/>
      <c r="FGN314" s="22"/>
      <c r="FGO314" s="22"/>
      <c r="FGP314" s="22"/>
      <c r="FGQ314" s="22"/>
      <c r="FGR314" s="22"/>
      <c r="FGS314" s="22"/>
      <c r="FGT314" s="22"/>
      <c r="FGU314" s="22"/>
      <c r="FGV314" s="22"/>
      <c r="FGW314" s="22"/>
      <c r="FGX314" s="22"/>
      <c r="FGY314" s="22"/>
      <c r="FGZ314" s="22"/>
      <c r="FHA314" s="22"/>
      <c r="FHB314" s="22"/>
      <c r="FHC314" s="22"/>
      <c r="FHD314" s="22"/>
      <c r="FHE314" s="22"/>
      <c r="FHF314" s="22"/>
      <c r="FHG314" s="22"/>
      <c r="FHH314" s="22"/>
      <c r="FHI314" s="22"/>
      <c r="FHJ314" s="22"/>
      <c r="FHK314" s="22"/>
      <c r="FHL314" s="22"/>
      <c r="FHM314" s="22"/>
      <c r="FHN314" s="22"/>
      <c r="FHO314" s="22"/>
      <c r="FHP314" s="22"/>
      <c r="FHQ314" s="22"/>
      <c r="FHR314" s="22"/>
      <c r="FHS314" s="22"/>
      <c r="FHT314" s="22"/>
      <c r="FHU314" s="22"/>
      <c r="FHV314" s="22"/>
      <c r="FHW314" s="22"/>
      <c r="FHX314" s="22"/>
      <c r="FHY314" s="22"/>
      <c r="FHZ314" s="22"/>
      <c r="FIA314" s="22"/>
      <c r="FIB314" s="22"/>
      <c r="FIC314" s="22"/>
      <c r="FID314" s="22"/>
      <c r="FIE314" s="22"/>
      <c r="FIF314" s="22"/>
      <c r="FIG314" s="22"/>
      <c r="FIH314" s="22"/>
      <c r="FII314" s="22"/>
      <c r="FIJ314" s="22"/>
      <c r="FIK314" s="22"/>
      <c r="FIL314" s="22"/>
      <c r="FIM314" s="22"/>
      <c r="FIN314" s="22"/>
      <c r="FIO314" s="22"/>
      <c r="FIP314" s="22"/>
      <c r="FIQ314" s="22"/>
      <c r="FIR314" s="22"/>
      <c r="FIS314" s="22"/>
      <c r="FIT314" s="22"/>
      <c r="FIU314" s="22"/>
      <c r="FIV314" s="22"/>
      <c r="FIW314" s="22"/>
      <c r="FIX314" s="22"/>
      <c r="FIY314" s="22"/>
      <c r="FIZ314" s="22"/>
      <c r="FJA314" s="22"/>
      <c r="FJB314" s="22"/>
      <c r="FJC314" s="22"/>
      <c r="FJD314" s="22"/>
      <c r="FJE314" s="22"/>
      <c r="FJF314" s="22"/>
      <c r="FJG314" s="22"/>
      <c r="FJH314" s="22"/>
      <c r="FJI314" s="22"/>
      <c r="FJJ314" s="22"/>
      <c r="FJK314" s="22"/>
      <c r="FJL314" s="22"/>
      <c r="FJM314" s="22"/>
      <c r="FJN314" s="22"/>
      <c r="FJO314" s="22"/>
      <c r="FJP314" s="22"/>
      <c r="FJQ314" s="22"/>
      <c r="FJR314" s="22"/>
      <c r="FJS314" s="22"/>
      <c r="FJT314" s="22"/>
      <c r="FJU314" s="22"/>
      <c r="FJV314" s="22"/>
      <c r="FJW314" s="22"/>
      <c r="FJX314" s="22"/>
      <c r="FJY314" s="22"/>
      <c r="FJZ314" s="22"/>
      <c r="FKA314" s="22"/>
      <c r="FKB314" s="22"/>
      <c r="FKC314" s="22"/>
      <c r="FKD314" s="22"/>
      <c r="FKE314" s="22"/>
      <c r="FKF314" s="22"/>
      <c r="FKG314" s="22"/>
      <c r="FKH314" s="22"/>
      <c r="FKI314" s="22"/>
      <c r="FKJ314" s="22"/>
      <c r="FKK314" s="22"/>
      <c r="FKL314" s="22"/>
      <c r="FKM314" s="22"/>
      <c r="FKN314" s="22"/>
      <c r="FKO314" s="22"/>
      <c r="FKP314" s="22"/>
      <c r="FKQ314" s="22"/>
      <c r="FKR314" s="22"/>
      <c r="FKS314" s="22"/>
      <c r="FKT314" s="22"/>
      <c r="FKU314" s="22"/>
      <c r="FKV314" s="22"/>
      <c r="FKW314" s="22"/>
      <c r="FKX314" s="22"/>
      <c r="FKY314" s="22"/>
      <c r="FKZ314" s="22"/>
      <c r="FLA314" s="22"/>
      <c r="FLB314" s="22"/>
      <c r="FLC314" s="22"/>
      <c r="FLD314" s="22"/>
      <c r="FLE314" s="22"/>
      <c r="FLF314" s="22"/>
      <c r="FLG314" s="22"/>
      <c r="FLH314" s="22"/>
      <c r="FLI314" s="22"/>
      <c r="FLJ314" s="22"/>
      <c r="FLK314" s="22"/>
      <c r="FLL314" s="22"/>
      <c r="FLM314" s="22"/>
      <c r="FLN314" s="22"/>
      <c r="FLO314" s="22"/>
      <c r="FLP314" s="22"/>
      <c r="FLQ314" s="22"/>
      <c r="FLR314" s="22"/>
      <c r="FLS314" s="22"/>
      <c r="FLT314" s="22"/>
      <c r="FLU314" s="22"/>
      <c r="FLV314" s="22"/>
      <c r="FLW314" s="22"/>
      <c r="FLX314" s="22"/>
      <c r="FLY314" s="22"/>
      <c r="FLZ314" s="22"/>
      <c r="FMA314" s="22"/>
      <c r="FMB314" s="22"/>
      <c r="FMC314" s="22"/>
      <c r="FMD314" s="22"/>
      <c r="FME314" s="22"/>
      <c r="FMF314" s="22"/>
      <c r="FMG314" s="22"/>
      <c r="FMH314" s="22"/>
      <c r="FMI314" s="22"/>
      <c r="FMJ314" s="22"/>
      <c r="FMK314" s="22"/>
      <c r="FML314" s="22"/>
      <c r="FMM314" s="22"/>
      <c r="FMN314" s="22"/>
      <c r="FMO314" s="22"/>
      <c r="FMP314" s="22"/>
      <c r="FMQ314" s="22"/>
      <c r="FMR314" s="22"/>
      <c r="FMS314" s="22"/>
      <c r="FMT314" s="22"/>
      <c r="FMU314" s="22"/>
      <c r="FMV314" s="22"/>
      <c r="FMW314" s="22"/>
      <c r="FMX314" s="22"/>
      <c r="FMY314" s="22"/>
      <c r="FMZ314" s="22"/>
      <c r="FNA314" s="22"/>
      <c r="FNB314" s="22"/>
      <c r="FNC314" s="22"/>
      <c r="FND314" s="22"/>
      <c r="FNE314" s="22"/>
      <c r="FNF314" s="22"/>
      <c r="FNG314" s="22"/>
      <c r="FNH314" s="22"/>
      <c r="FNI314" s="22"/>
      <c r="FNJ314" s="22"/>
      <c r="FNK314" s="22"/>
      <c r="FNL314" s="22"/>
      <c r="FNM314" s="22"/>
      <c r="FNN314" s="22"/>
      <c r="FNO314" s="22"/>
      <c r="FNP314" s="22"/>
      <c r="FNQ314" s="22"/>
      <c r="FNR314" s="22"/>
      <c r="FNS314" s="22"/>
      <c r="FNT314" s="22"/>
      <c r="FNU314" s="22"/>
      <c r="FNV314" s="22"/>
      <c r="FNW314" s="22"/>
      <c r="FNX314" s="22"/>
      <c r="FNY314" s="22"/>
      <c r="FNZ314" s="22"/>
      <c r="FOA314" s="22"/>
      <c r="FOB314" s="22"/>
      <c r="FOC314" s="22"/>
      <c r="FOD314" s="22"/>
      <c r="FOE314" s="22"/>
      <c r="FOF314" s="22"/>
      <c r="FOG314" s="22"/>
      <c r="FOH314" s="22"/>
      <c r="FOI314" s="22"/>
      <c r="FOJ314" s="22"/>
      <c r="FOK314" s="22"/>
      <c r="FOL314" s="22"/>
      <c r="FOM314" s="22"/>
      <c r="FON314" s="22"/>
      <c r="FOO314" s="22"/>
      <c r="FOP314" s="22"/>
      <c r="FOQ314" s="22"/>
      <c r="FOR314" s="22"/>
      <c r="FOS314" s="22"/>
      <c r="FOT314" s="22"/>
      <c r="FOU314" s="22"/>
      <c r="FOV314" s="22"/>
      <c r="FOW314" s="22"/>
      <c r="FOX314" s="22"/>
      <c r="FOY314" s="22"/>
      <c r="FOZ314" s="22"/>
      <c r="FPA314" s="22"/>
      <c r="FPB314" s="22"/>
      <c r="FPC314" s="22"/>
      <c r="FPD314" s="22"/>
      <c r="FPE314" s="22"/>
      <c r="FPF314" s="22"/>
      <c r="FPG314" s="22"/>
      <c r="FPH314" s="22"/>
      <c r="FPI314" s="22"/>
      <c r="FPJ314" s="22"/>
      <c r="FPK314" s="22"/>
      <c r="FPL314" s="22"/>
      <c r="FPM314" s="22"/>
      <c r="FPN314" s="22"/>
      <c r="FPO314" s="22"/>
      <c r="FPP314" s="22"/>
      <c r="FPQ314" s="22"/>
      <c r="FPR314" s="22"/>
      <c r="FPS314" s="22"/>
      <c r="FPT314" s="22"/>
      <c r="FPU314" s="22"/>
      <c r="FPV314" s="22"/>
      <c r="FPW314" s="22"/>
      <c r="FPX314" s="22"/>
      <c r="FPY314" s="22"/>
      <c r="FPZ314" s="22"/>
      <c r="FQA314" s="22"/>
      <c r="FQB314" s="22"/>
      <c r="FQC314" s="22"/>
      <c r="FQD314" s="22"/>
      <c r="FQE314" s="22"/>
      <c r="FQF314" s="22"/>
      <c r="FQG314" s="22"/>
      <c r="FQH314" s="22"/>
      <c r="FQI314" s="22"/>
      <c r="FQJ314" s="22"/>
      <c r="FQK314" s="22"/>
      <c r="FQL314" s="22"/>
      <c r="FQM314" s="22"/>
      <c r="FQN314" s="22"/>
      <c r="FQO314" s="22"/>
      <c r="FQP314" s="22"/>
      <c r="FQQ314" s="22"/>
      <c r="FQR314" s="22"/>
      <c r="FQS314" s="22"/>
      <c r="FQT314" s="22"/>
      <c r="FQU314" s="22"/>
      <c r="FQV314" s="22"/>
      <c r="FQW314" s="22"/>
      <c r="FQX314" s="22"/>
      <c r="FQY314" s="22"/>
      <c r="FQZ314" s="22"/>
      <c r="FRA314" s="22"/>
      <c r="FRB314" s="22"/>
      <c r="FRC314" s="22"/>
      <c r="FRD314" s="22"/>
      <c r="FRE314" s="22"/>
      <c r="FRF314" s="22"/>
      <c r="FRG314" s="22"/>
      <c r="FRH314" s="22"/>
      <c r="FRI314" s="22"/>
      <c r="FRJ314" s="22"/>
      <c r="FRK314" s="22"/>
      <c r="FRL314" s="22"/>
      <c r="FRM314" s="22"/>
      <c r="FRN314" s="22"/>
      <c r="FRO314" s="22"/>
      <c r="FRP314" s="22"/>
      <c r="FRQ314" s="22"/>
      <c r="FRR314" s="22"/>
      <c r="FRS314" s="22"/>
      <c r="FRT314" s="22"/>
      <c r="FRU314" s="22"/>
      <c r="FRV314" s="22"/>
      <c r="FRW314" s="22"/>
      <c r="FRX314" s="22"/>
      <c r="FRY314" s="22"/>
      <c r="FRZ314" s="22"/>
      <c r="FSA314" s="22"/>
      <c r="FSB314" s="22"/>
      <c r="FSC314" s="22"/>
      <c r="FSD314" s="22"/>
      <c r="FSE314" s="22"/>
      <c r="FSF314" s="22"/>
      <c r="FSG314" s="22"/>
      <c r="FSH314" s="22"/>
      <c r="FSI314" s="22"/>
      <c r="FSJ314" s="22"/>
      <c r="FSK314" s="22"/>
      <c r="FSL314" s="22"/>
      <c r="FSM314" s="22"/>
      <c r="FSN314" s="22"/>
      <c r="FSO314" s="22"/>
      <c r="FSP314" s="22"/>
      <c r="FSQ314" s="22"/>
      <c r="FSR314" s="22"/>
      <c r="FSS314" s="22"/>
      <c r="FST314" s="22"/>
      <c r="FSU314" s="22"/>
      <c r="FSV314" s="22"/>
      <c r="FSW314" s="22"/>
      <c r="FSX314" s="22"/>
      <c r="FSY314" s="22"/>
      <c r="FSZ314" s="22"/>
      <c r="FTA314" s="22"/>
      <c r="FTB314" s="22"/>
      <c r="FTC314" s="22"/>
      <c r="FTD314" s="22"/>
      <c r="FTE314" s="22"/>
      <c r="FTF314" s="22"/>
      <c r="FTG314" s="22"/>
      <c r="FTH314" s="22"/>
      <c r="FTI314" s="22"/>
      <c r="FTJ314" s="22"/>
      <c r="FTK314" s="22"/>
      <c r="FTL314" s="22"/>
      <c r="FTM314" s="22"/>
      <c r="FTN314" s="22"/>
      <c r="FTO314" s="22"/>
      <c r="FTP314" s="22"/>
      <c r="FTQ314" s="22"/>
      <c r="FTR314" s="22"/>
      <c r="FTS314" s="22"/>
      <c r="FTT314" s="22"/>
      <c r="FTU314" s="22"/>
      <c r="FTV314" s="22"/>
      <c r="FTW314" s="22"/>
      <c r="FTX314" s="22"/>
      <c r="FTY314" s="22"/>
      <c r="FTZ314" s="22"/>
      <c r="FUA314" s="22"/>
      <c r="FUB314" s="22"/>
      <c r="FUC314" s="22"/>
      <c r="FUD314" s="22"/>
      <c r="FUE314" s="22"/>
      <c r="FUF314" s="22"/>
      <c r="FUG314" s="22"/>
      <c r="FUH314" s="22"/>
      <c r="FUI314" s="22"/>
      <c r="FUJ314" s="22"/>
      <c r="FUK314" s="22"/>
      <c r="FUL314" s="22"/>
      <c r="FUM314" s="22"/>
      <c r="FUN314" s="22"/>
      <c r="FUO314" s="22"/>
      <c r="FUP314" s="22"/>
      <c r="FUQ314" s="22"/>
      <c r="FUR314" s="22"/>
      <c r="FUS314" s="22"/>
      <c r="FUT314" s="22"/>
      <c r="FUU314" s="22"/>
      <c r="FUV314" s="22"/>
      <c r="FUW314" s="22"/>
      <c r="FUX314" s="22"/>
      <c r="FUY314" s="22"/>
      <c r="FUZ314" s="22"/>
      <c r="FVA314" s="22"/>
      <c r="FVB314" s="22"/>
      <c r="FVC314" s="22"/>
      <c r="FVD314" s="22"/>
      <c r="FVE314" s="22"/>
      <c r="FVF314" s="22"/>
      <c r="FVG314" s="22"/>
      <c r="FVH314" s="22"/>
      <c r="FVI314" s="22"/>
      <c r="FVJ314" s="22"/>
      <c r="FVK314" s="22"/>
      <c r="FVL314" s="22"/>
      <c r="FVM314" s="22"/>
      <c r="FVN314" s="22"/>
      <c r="FVO314" s="22"/>
      <c r="FVP314" s="22"/>
      <c r="FVQ314" s="22"/>
      <c r="FVR314" s="22"/>
      <c r="FVS314" s="22"/>
      <c r="FVT314" s="22"/>
      <c r="FVU314" s="22"/>
      <c r="FVV314" s="22"/>
      <c r="FVW314" s="22"/>
      <c r="FVX314" s="22"/>
      <c r="FVY314" s="22"/>
      <c r="FVZ314" s="22"/>
      <c r="FWA314" s="22"/>
      <c r="FWB314" s="22"/>
      <c r="FWC314" s="22"/>
      <c r="FWD314" s="22"/>
      <c r="FWE314" s="22"/>
      <c r="FWF314" s="22"/>
      <c r="FWG314" s="22"/>
      <c r="FWH314" s="22"/>
      <c r="FWI314" s="22"/>
      <c r="FWJ314" s="22"/>
      <c r="FWK314" s="22"/>
      <c r="FWL314" s="22"/>
      <c r="FWM314" s="22"/>
      <c r="FWN314" s="22"/>
      <c r="FWO314" s="22"/>
      <c r="FWP314" s="22"/>
      <c r="FWQ314" s="22"/>
      <c r="FWR314" s="22"/>
      <c r="FWS314" s="22"/>
      <c r="FWT314" s="22"/>
      <c r="FWU314" s="22"/>
      <c r="FWV314" s="22"/>
      <c r="FWW314" s="22"/>
      <c r="FWX314" s="22"/>
      <c r="FWY314" s="22"/>
      <c r="FWZ314" s="22"/>
      <c r="FXA314" s="22"/>
      <c r="FXB314" s="22"/>
      <c r="FXC314" s="22"/>
      <c r="FXD314" s="22"/>
      <c r="FXE314" s="22"/>
      <c r="FXF314" s="22"/>
      <c r="FXG314" s="22"/>
      <c r="FXH314" s="22"/>
      <c r="FXI314" s="22"/>
      <c r="FXJ314" s="22"/>
      <c r="FXK314" s="22"/>
      <c r="FXL314" s="22"/>
      <c r="FXM314" s="22"/>
      <c r="FXN314" s="22"/>
      <c r="FXO314" s="22"/>
      <c r="FXP314" s="22"/>
      <c r="FXQ314" s="22"/>
      <c r="FXR314" s="22"/>
      <c r="FXS314" s="22"/>
      <c r="FXT314" s="22"/>
      <c r="FXU314" s="22"/>
      <c r="FXV314" s="22"/>
      <c r="FXW314" s="22"/>
      <c r="FXX314" s="22"/>
      <c r="FXY314" s="22"/>
      <c r="FXZ314" s="22"/>
      <c r="FYA314" s="22"/>
      <c r="FYB314" s="22"/>
      <c r="FYC314" s="22"/>
      <c r="FYD314" s="22"/>
      <c r="FYE314" s="22"/>
      <c r="FYF314" s="22"/>
      <c r="FYG314" s="22"/>
      <c r="FYH314" s="22"/>
      <c r="FYI314" s="22"/>
      <c r="FYJ314" s="22"/>
      <c r="FYK314" s="22"/>
      <c r="FYL314" s="22"/>
      <c r="FYM314" s="22"/>
      <c r="FYN314" s="22"/>
      <c r="FYO314" s="22"/>
      <c r="FYP314" s="22"/>
      <c r="FYQ314" s="22"/>
      <c r="FYR314" s="22"/>
      <c r="FYS314" s="22"/>
      <c r="FYT314" s="22"/>
      <c r="FYU314" s="22"/>
      <c r="FYV314" s="22"/>
      <c r="FYW314" s="22"/>
      <c r="FYX314" s="22"/>
      <c r="FYY314" s="22"/>
      <c r="FYZ314" s="22"/>
      <c r="FZA314" s="22"/>
      <c r="FZB314" s="22"/>
      <c r="FZC314" s="22"/>
      <c r="FZD314" s="22"/>
      <c r="FZE314" s="22"/>
      <c r="FZF314" s="22"/>
      <c r="FZG314" s="22"/>
      <c r="FZH314" s="22"/>
      <c r="FZI314" s="22"/>
      <c r="FZJ314" s="22"/>
      <c r="FZK314" s="22"/>
      <c r="FZL314" s="22"/>
      <c r="FZM314" s="22"/>
      <c r="FZN314" s="22"/>
      <c r="FZO314" s="22"/>
      <c r="FZP314" s="22"/>
      <c r="FZQ314" s="22"/>
      <c r="FZR314" s="22"/>
      <c r="FZS314" s="22"/>
      <c r="FZT314" s="22"/>
      <c r="FZU314" s="22"/>
      <c r="FZV314" s="22"/>
      <c r="FZW314" s="22"/>
      <c r="FZX314" s="22"/>
      <c r="FZY314" s="22"/>
      <c r="FZZ314" s="22"/>
      <c r="GAA314" s="22"/>
      <c r="GAB314" s="22"/>
      <c r="GAC314" s="22"/>
      <c r="GAD314" s="22"/>
      <c r="GAE314" s="22"/>
      <c r="GAF314" s="22"/>
      <c r="GAG314" s="22"/>
      <c r="GAH314" s="22"/>
      <c r="GAI314" s="22"/>
      <c r="GAJ314" s="22"/>
      <c r="GAK314" s="22"/>
      <c r="GAL314" s="22"/>
      <c r="GAM314" s="22"/>
      <c r="GAN314" s="22"/>
      <c r="GAO314" s="22"/>
      <c r="GAP314" s="22"/>
      <c r="GAQ314" s="22"/>
      <c r="GAR314" s="22"/>
      <c r="GAS314" s="22"/>
      <c r="GAT314" s="22"/>
      <c r="GAU314" s="22"/>
      <c r="GAV314" s="22"/>
      <c r="GAW314" s="22"/>
      <c r="GAX314" s="22"/>
      <c r="GAY314" s="22"/>
      <c r="GAZ314" s="22"/>
      <c r="GBA314" s="22"/>
      <c r="GBB314" s="22"/>
      <c r="GBC314" s="22"/>
      <c r="GBD314" s="22"/>
      <c r="GBE314" s="22"/>
      <c r="GBF314" s="22"/>
      <c r="GBG314" s="22"/>
      <c r="GBH314" s="22"/>
      <c r="GBI314" s="22"/>
      <c r="GBJ314" s="22"/>
      <c r="GBK314" s="22"/>
      <c r="GBL314" s="22"/>
      <c r="GBM314" s="22"/>
      <c r="GBN314" s="22"/>
      <c r="GBO314" s="22"/>
      <c r="GBP314" s="22"/>
      <c r="GBQ314" s="22"/>
      <c r="GBR314" s="22"/>
      <c r="GBS314" s="22"/>
      <c r="GBT314" s="22"/>
      <c r="GBU314" s="22"/>
      <c r="GBV314" s="22"/>
      <c r="GBW314" s="22"/>
      <c r="GBX314" s="22"/>
      <c r="GBY314" s="22"/>
      <c r="GBZ314" s="22"/>
      <c r="GCA314" s="22"/>
      <c r="GCB314" s="22"/>
      <c r="GCC314" s="22"/>
      <c r="GCD314" s="22"/>
      <c r="GCE314" s="22"/>
      <c r="GCF314" s="22"/>
      <c r="GCG314" s="22"/>
      <c r="GCH314" s="22"/>
      <c r="GCI314" s="22"/>
      <c r="GCJ314" s="22"/>
      <c r="GCK314" s="22"/>
      <c r="GCL314" s="22"/>
      <c r="GCM314" s="22"/>
      <c r="GCN314" s="22"/>
      <c r="GCO314" s="22"/>
      <c r="GCP314" s="22"/>
      <c r="GCQ314" s="22"/>
      <c r="GCR314" s="22"/>
      <c r="GCS314" s="22"/>
      <c r="GCT314" s="22"/>
      <c r="GCU314" s="22"/>
      <c r="GCV314" s="22"/>
      <c r="GCW314" s="22"/>
      <c r="GCX314" s="22"/>
      <c r="GCY314" s="22"/>
      <c r="GCZ314" s="22"/>
      <c r="GDA314" s="22"/>
      <c r="GDB314" s="22"/>
      <c r="GDC314" s="22"/>
      <c r="GDD314" s="22"/>
      <c r="GDE314" s="22"/>
      <c r="GDF314" s="22"/>
      <c r="GDG314" s="22"/>
      <c r="GDH314" s="22"/>
      <c r="GDI314" s="22"/>
      <c r="GDJ314" s="22"/>
      <c r="GDK314" s="22"/>
      <c r="GDL314" s="22"/>
      <c r="GDM314" s="22"/>
      <c r="GDN314" s="22"/>
      <c r="GDO314" s="22"/>
      <c r="GDP314" s="22"/>
      <c r="GDQ314" s="22"/>
      <c r="GDR314" s="22"/>
      <c r="GDS314" s="22"/>
      <c r="GDT314" s="22"/>
      <c r="GDU314" s="22"/>
      <c r="GDV314" s="22"/>
      <c r="GDW314" s="22"/>
      <c r="GDX314" s="22"/>
      <c r="GDY314" s="22"/>
      <c r="GDZ314" s="22"/>
      <c r="GEA314" s="22"/>
      <c r="GEB314" s="22"/>
      <c r="GEC314" s="22"/>
      <c r="GED314" s="22"/>
      <c r="GEE314" s="22"/>
      <c r="GEF314" s="22"/>
      <c r="GEG314" s="22"/>
      <c r="GEH314" s="22"/>
      <c r="GEI314" s="22"/>
      <c r="GEJ314" s="22"/>
      <c r="GEK314" s="22"/>
      <c r="GEL314" s="22"/>
      <c r="GEM314" s="22"/>
      <c r="GEN314" s="22"/>
      <c r="GEO314" s="22"/>
      <c r="GEP314" s="22"/>
      <c r="GEQ314" s="22"/>
      <c r="GER314" s="22"/>
      <c r="GES314" s="22"/>
      <c r="GET314" s="22"/>
      <c r="GEU314" s="22"/>
      <c r="GEV314" s="22"/>
      <c r="GEW314" s="22"/>
      <c r="GEX314" s="22"/>
      <c r="GEY314" s="22"/>
      <c r="GEZ314" s="22"/>
      <c r="GFA314" s="22"/>
      <c r="GFB314" s="22"/>
      <c r="GFC314" s="22"/>
      <c r="GFD314" s="22"/>
      <c r="GFE314" s="22"/>
      <c r="GFF314" s="22"/>
      <c r="GFG314" s="22"/>
      <c r="GFH314" s="22"/>
      <c r="GFI314" s="22"/>
      <c r="GFJ314" s="22"/>
      <c r="GFK314" s="22"/>
      <c r="GFL314" s="22"/>
      <c r="GFM314" s="22"/>
      <c r="GFN314" s="22"/>
      <c r="GFO314" s="22"/>
      <c r="GFP314" s="22"/>
      <c r="GFQ314" s="22"/>
      <c r="GFR314" s="22"/>
      <c r="GFS314" s="22"/>
      <c r="GFT314" s="22"/>
      <c r="GFU314" s="22"/>
      <c r="GFV314" s="22"/>
      <c r="GFW314" s="22"/>
      <c r="GFX314" s="22"/>
      <c r="GFY314" s="22"/>
      <c r="GFZ314" s="22"/>
      <c r="GGA314" s="22"/>
      <c r="GGB314" s="22"/>
      <c r="GGC314" s="22"/>
      <c r="GGD314" s="22"/>
      <c r="GGE314" s="22"/>
      <c r="GGF314" s="22"/>
      <c r="GGG314" s="22"/>
      <c r="GGH314" s="22"/>
      <c r="GGI314" s="22"/>
      <c r="GGJ314" s="22"/>
      <c r="GGK314" s="22"/>
      <c r="GGL314" s="22"/>
      <c r="GGM314" s="22"/>
      <c r="GGN314" s="22"/>
      <c r="GGO314" s="22"/>
      <c r="GGP314" s="22"/>
      <c r="GGQ314" s="22"/>
      <c r="GGR314" s="22"/>
      <c r="GGS314" s="22"/>
      <c r="GGT314" s="22"/>
      <c r="GGU314" s="22"/>
      <c r="GGV314" s="22"/>
      <c r="GGW314" s="22"/>
      <c r="GGX314" s="22"/>
      <c r="GGY314" s="22"/>
      <c r="GGZ314" s="22"/>
      <c r="GHA314" s="22"/>
      <c r="GHB314" s="22"/>
      <c r="GHC314" s="22"/>
      <c r="GHD314" s="22"/>
      <c r="GHE314" s="22"/>
      <c r="GHF314" s="22"/>
      <c r="GHG314" s="22"/>
      <c r="GHH314" s="22"/>
      <c r="GHI314" s="22"/>
      <c r="GHJ314" s="22"/>
      <c r="GHK314" s="22"/>
      <c r="GHL314" s="22"/>
      <c r="GHM314" s="22"/>
      <c r="GHN314" s="22"/>
      <c r="GHO314" s="22"/>
      <c r="GHP314" s="22"/>
      <c r="GHQ314" s="22"/>
      <c r="GHR314" s="22"/>
      <c r="GHS314" s="22"/>
      <c r="GHT314" s="22"/>
      <c r="GHU314" s="22"/>
      <c r="GHV314" s="22"/>
      <c r="GHW314" s="22"/>
      <c r="GHX314" s="22"/>
      <c r="GHY314" s="22"/>
      <c r="GHZ314" s="22"/>
      <c r="GIA314" s="22"/>
      <c r="GIB314" s="22"/>
      <c r="GIC314" s="22"/>
      <c r="GID314" s="22"/>
      <c r="GIE314" s="22"/>
      <c r="GIF314" s="22"/>
      <c r="GIG314" s="22"/>
      <c r="GIH314" s="22"/>
      <c r="GII314" s="22"/>
      <c r="GIJ314" s="22"/>
      <c r="GIK314" s="22"/>
      <c r="GIL314" s="22"/>
      <c r="GIM314" s="22"/>
      <c r="GIN314" s="22"/>
      <c r="GIO314" s="22"/>
      <c r="GIP314" s="22"/>
      <c r="GIQ314" s="22"/>
      <c r="GIR314" s="22"/>
      <c r="GIS314" s="22"/>
      <c r="GIT314" s="22"/>
      <c r="GIU314" s="22"/>
      <c r="GIV314" s="22"/>
      <c r="GIW314" s="22"/>
      <c r="GIX314" s="22"/>
      <c r="GIY314" s="22"/>
      <c r="GIZ314" s="22"/>
      <c r="GJA314" s="22"/>
      <c r="GJB314" s="22"/>
      <c r="GJC314" s="22"/>
      <c r="GJD314" s="22"/>
      <c r="GJE314" s="22"/>
      <c r="GJF314" s="22"/>
      <c r="GJG314" s="22"/>
      <c r="GJH314" s="22"/>
      <c r="GJI314" s="22"/>
      <c r="GJJ314" s="22"/>
      <c r="GJK314" s="22"/>
      <c r="GJL314" s="22"/>
      <c r="GJM314" s="22"/>
      <c r="GJN314" s="22"/>
      <c r="GJO314" s="22"/>
      <c r="GJP314" s="22"/>
      <c r="GJQ314" s="22"/>
      <c r="GJR314" s="22"/>
      <c r="GJS314" s="22"/>
      <c r="GJT314" s="22"/>
      <c r="GJU314" s="22"/>
      <c r="GJV314" s="22"/>
      <c r="GJW314" s="22"/>
      <c r="GJX314" s="22"/>
      <c r="GJY314" s="22"/>
      <c r="GJZ314" s="22"/>
      <c r="GKA314" s="22"/>
      <c r="GKB314" s="22"/>
      <c r="GKC314" s="22"/>
      <c r="GKD314" s="22"/>
      <c r="GKE314" s="22"/>
      <c r="GKF314" s="22"/>
      <c r="GKG314" s="22"/>
      <c r="GKH314" s="22"/>
      <c r="GKI314" s="22"/>
      <c r="GKJ314" s="22"/>
      <c r="GKK314" s="22"/>
      <c r="GKL314" s="22"/>
      <c r="GKM314" s="22"/>
      <c r="GKN314" s="22"/>
      <c r="GKO314" s="22"/>
      <c r="GKP314" s="22"/>
      <c r="GKQ314" s="22"/>
      <c r="GKR314" s="22"/>
      <c r="GKS314" s="22"/>
      <c r="GKT314" s="22"/>
      <c r="GKU314" s="22"/>
      <c r="GKV314" s="22"/>
      <c r="GKW314" s="22"/>
      <c r="GKX314" s="22"/>
      <c r="GKY314" s="22"/>
      <c r="GKZ314" s="22"/>
      <c r="GLA314" s="22"/>
      <c r="GLB314" s="22"/>
      <c r="GLC314" s="22"/>
      <c r="GLD314" s="22"/>
      <c r="GLE314" s="22"/>
      <c r="GLF314" s="22"/>
      <c r="GLG314" s="22"/>
      <c r="GLH314" s="22"/>
      <c r="GLI314" s="22"/>
      <c r="GLJ314" s="22"/>
      <c r="GLK314" s="22"/>
      <c r="GLL314" s="22"/>
      <c r="GLM314" s="22"/>
      <c r="GLN314" s="22"/>
      <c r="GLO314" s="22"/>
      <c r="GLP314" s="22"/>
      <c r="GLQ314" s="22"/>
      <c r="GLR314" s="22"/>
      <c r="GLS314" s="22"/>
      <c r="GLT314" s="22"/>
      <c r="GLU314" s="22"/>
      <c r="GLV314" s="22"/>
      <c r="GLW314" s="22"/>
      <c r="GLX314" s="22"/>
      <c r="GLY314" s="22"/>
      <c r="GLZ314" s="22"/>
      <c r="GMA314" s="22"/>
      <c r="GMB314" s="22"/>
      <c r="GMC314" s="22"/>
      <c r="GMD314" s="22"/>
      <c r="GME314" s="22"/>
      <c r="GMF314" s="22"/>
      <c r="GMG314" s="22"/>
      <c r="GMH314" s="22"/>
      <c r="GMI314" s="22"/>
      <c r="GMJ314" s="22"/>
      <c r="GMK314" s="22"/>
      <c r="GML314" s="22"/>
      <c r="GMM314" s="22"/>
      <c r="GMN314" s="22"/>
      <c r="GMO314" s="22"/>
      <c r="GMP314" s="22"/>
      <c r="GMQ314" s="22"/>
      <c r="GMR314" s="22"/>
      <c r="GMS314" s="22"/>
      <c r="GMT314" s="22"/>
      <c r="GMU314" s="22"/>
      <c r="GMV314" s="22"/>
      <c r="GMW314" s="22"/>
      <c r="GMX314" s="22"/>
      <c r="GMY314" s="22"/>
      <c r="GMZ314" s="22"/>
      <c r="GNA314" s="22"/>
      <c r="GNB314" s="22"/>
      <c r="GNC314" s="22"/>
      <c r="GND314" s="22"/>
      <c r="GNE314" s="22"/>
      <c r="GNF314" s="22"/>
      <c r="GNG314" s="22"/>
      <c r="GNH314" s="22"/>
      <c r="GNI314" s="22"/>
      <c r="GNJ314" s="22"/>
      <c r="GNK314" s="22"/>
      <c r="GNL314" s="22"/>
      <c r="GNM314" s="22"/>
      <c r="GNN314" s="22"/>
      <c r="GNO314" s="22"/>
      <c r="GNP314" s="22"/>
      <c r="GNQ314" s="22"/>
      <c r="GNR314" s="22"/>
      <c r="GNS314" s="22"/>
      <c r="GNT314" s="22"/>
      <c r="GNU314" s="22"/>
      <c r="GNV314" s="22"/>
      <c r="GNW314" s="22"/>
      <c r="GNX314" s="22"/>
      <c r="GNY314" s="22"/>
      <c r="GNZ314" s="22"/>
      <c r="GOA314" s="22"/>
      <c r="GOB314" s="22"/>
      <c r="GOC314" s="22"/>
      <c r="GOD314" s="22"/>
      <c r="GOE314" s="22"/>
      <c r="GOF314" s="22"/>
      <c r="GOG314" s="22"/>
      <c r="GOH314" s="22"/>
      <c r="GOI314" s="22"/>
      <c r="GOJ314" s="22"/>
      <c r="GOK314" s="22"/>
      <c r="GOL314" s="22"/>
      <c r="GOM314" s="22"/>
      <c r="GON314" s="22"/>
      <c r="GOO314" s="22"/>
      <c r="GOP314" s="22"/>
      <c r="GOQ314" s="22"/>
      <c r="GOR314" s="22"/>
      <c r="GOS314" s="22"/>
      <c r="GOT314" s="22"/>
      <c r="GOU314" s="22"/>
      <c r="GOV314" s="22"/>
      <c r="GOW314" s="22"/>
      <c r="GOX314" s="22"/>
      <c r="GOY314" s="22"/>
      <c r="GOZ314" s="22"/>
      <c r="GPA314" s="22"/>
      <c r="GPB314" s="22"/>
      <c r="GPC314" s="22"/>
      <c r="GPD314" s="22"/>
      <c r="GPE314" s="22"/>
      <c r="GPF314" s="22"/>
      <c r="GPG314" s="22"/>
      <c r="GPH314" s="22"/>
      <c r="GPI314" s="22"/>
      <c r="GPJ314" s="22"/>
      <c r="GPK314" s="22"/>
      <c r="GPL314" s="22"/>
      <c r="GPM314" s="22"/>
      <c r="GPN314" s="22"/>
      <c r="GPO314" s="22"/>
      <c r="GPP314" s="22"/>
      <c r="GPQ314" s="22"/>
      <c r="GPR314" s="22"/>
      <c r="GPS314" s="22"/>
      <c r="GPT314" s="22"/>
      <c r="GPU314" s="22"/>
      <c r="GPV314" s="22"/>
      <c r="GPW314" s="22"/>
      <c r="GPX314" s="22"/>
      <c r="GPY314" s="22"/>
      <c r="GPZ314" s="22"/>
      <c r="GQA314" s="22"/>
      <c r="GQB314" s="22"/>
      <c r="GQC314" s="22"/>
      <c r="GQD314" s="22"/>
      <c r="GQE314" s="22"/>
      <c r="GQF314" s="22"/>
      <c r="GQG314" s="22"/>
      <c r="GQH314" s="22"/>
      <c r="GQI314" s="22"/>
      <c r="GQJ314" s="22"/>
      <c r="GQK314" s="22"/>
      <c r="GQL314" s="22"/>
      <c r="GQM314" s="22"/>
      <c r="GQN314" s="22"/>
      <c r="GQO314" s="22"/>
      <c r="GQP314" s="22"/>
      <c r="GQQ314" s="22"/>
      <c r="GQR314" s="22"/>
      <c r="GQS314" s="22"/>
      <c r="GQT314" s="22"/>
      <c r="GQU314" s="22"/>
      <c r="GQV314" s="22"/>
      <c r="GQW314" s="22"/>
      <c r="GQX314" s="22"/>
      <c r="GQY314" s="22"/>
      <c r="GQZ314" s="22"/>
      <c r="GRA314" s="22"/>
      <c r="GRB314" s="22"/>
      <c r="GRC314" s="22"/>
      <c r="GRD314" s="22"/>
      <c r="GRE314" s="22"/>
      <c r="GRF314" s="22"/>
      <c r="GRG314" s="22"/>
      <c r="GRH314" s="22"/>
      <c r="GRI314" s="22"/>
      <c r="GRJ314" s="22"/>
      <c r="GRK314" s="22"/>
      <c r="GRL314" s="22"/>
      <c r="GRM314" s="22"/>
      <c r="GRN314" s="22"/>
      <c r="GRO314" s="22"/>
      <c r="GRP314" s="22"/>
      <c r="GRQ314" s="22"/>
      <c r="GRR314" s="22"/>
      <c r="GRS314" s="22"/>
      <c r="GRT314" s="22"/>
      <c r="GRU314" s="22"/>
      <c r="GRV314" s="22"/>
      <c r="GRW314" s="22"/>
      <c r="GRX314" s="22"/>
      <c r="GRY314" s="22"/>
      <c r="GRZ314" s="22"/>
      <c r="GSA314" s="22"/>
      <c r="GSB314" s="22"/>
      <c r="GSC314" s="22"/>
      <c r="GSD314" s="22"/>
      <c r="GSE314" s="22"/>
      <c r="GSF314" s="22"/>
      <c r="GSG314" s="22"/>
      <c r="GSH314" s="22"/>
      <c r="GSI314" s="22"/>
      <c r="GSJ314" s="22"/>
      <c r="GSK314" s="22"/>
      <c r="GSL314" s="22"/>
      <c r="GSM314" s="22"/>
      <c r="GSN314" s="22"/>
      <c r="GSO314" s="22"/>
      <c r="GSP314" s="22"/>
      <c r="GSQ314" s="22"/>
      <c r="GSR314" s="22"/>
      <c r="GSS314" s="22"/>
      <c r="GST314" s="22"/>
      <c r="GSU314" s="22"/>
      <c r="GSV314" s="22"/>
      <c r="GSW314" s="22"/>
      <c r="GSX314" s="22"/>
      <c r="GSY314" s="22"/>
      <c r="GSZ314" s="22"/>
      <c r="GTA314" s="22"/>
      <c r="GTB314" s="22"/>
      <c r="GTC314" s="22"/>
      <c r="GTD314" s="22"/>
      <c r="GTE314" s="22"/>
      <c r="GTF314" s="22"/>
      <c r="GTG314" s="22"/>
      <c r="GTH314" s="22"/>
      <c r="GTI314" s="22"/>
      <c r="GTJ314" s="22"/>
      <c r="GTK314" s="22"/>
      <c r="GTL314" s="22"/>
      <c r="GTM314" s="22"/>
      <c r="GTN314" s="22"/>
      <c r="GTO314" s="22"/>
      <c r="GTP314" s="22"/>
      <c r="GTQ314" s="22"/>
      <c r="GTR314" s="22"/>
      <c r="GTS314" s="22"/>
      <c r="GTT314" s="22"/>
      <c r="GTU314" s="22"/>
      <c r="GTV314" s="22"/>
      <c r="GTW314" s="22"/>
      <c r="GTX314" s="22"/>
      <c r="GTY314" s="22"/>
      <c r="GTZ314" s="22"/>
      <c r="GUA314" s="22"/>
      <c r="GUB314" s="22"/>
      <c r="GUC314" s="22"/>
      <c r="GUD314" s="22"/>
      <c r="GUE314" s="22"/>
      <c r="GUF314" s="22"/>
      <c r="GUG314" s="22"/>
      <c r="GUH314" s="22"/>
      <c r="GUI314" s="22"/>
      <c r="GUJ314" s="22"/>
      <c r="GUK314" s="22"/>
      <c r="GUL314" s="22"/>
      <c r="GUM314" s="22"/>
      <c r="GUN314" s="22"/>
      <c r="GUO314" s="22"/>
      <c r="GUP314" s="22"/>
      <c r="GUQ314" s="22"/>
      <c r="GUR314" s="22"/>
      <c r="GUS314" s="22"/>
      <c r="GUT314" s="22"/>
      <c r="GUU314" s="22"/>
      <c r="GUV314" s="22"/>
      <c r="GUW314" s="22"/>
      <c r="GUX314" s="22"/>
      <c r="GUY314" s="22"/>
      <c r="GUZ314" s="22"/>
      <c r="GVA314" s="22"/>
      <c r="GVB314" s="22"/>
      <c r="GVC314" s="22"/>
      <c r="GVD314" s="22"/>
      <c r="GVE314" s="22"/>
      <c r="GVF314" s="22"/>
      <c r="GVG314" s="22"/>
      <c r="GVH314" s="22"/>
      <c r="GVI314" s="22"/>
      <c r="GVJ314" s="22"/>
      <c r="GVK314" s="22"/>
      <c r="GVL314" s="22"/>
      <c r="GVM314" s="22"/>
      <c r="GVN314" s="22"/>
      <c r="GVO314" s="22"/>
      <c r="GVP314" s="22"/>
      <c r="GVQ314" s="22"/>
      <c r="GVR314" s="22"/>
      <c r="GVS314" s="22"/>
      <c r="GVT314" s="22"/>
      <c r="GVU314" s="22"/>
      <c r="GVV314" s="22"/>
      <c r="GVW314" s="22"/>
      <c r="GVX314" s="22"/>
      <c r="GVY314" s="22"/>
      <c r="GVZ314" s="22"/>
      <c r="GWA314" s="22"/>
      <c r="GWB314" s="22"/>
      <c r="GWC314" s="22"/>
      <c r="GWD314" s="22"/>
      <c r="GWE314" s="22"/>
      <c r="GWF314" s="22"/>
      <c r="GWG314" s="22"/>
      <c r="GWH314" s="22"/>
      <c r="GWI314" s="22"/>
      <c r="GWJ314" s="22"/>
      <c r="GWK314" s="22"/>
      <c r="GWL314" s="22"/>
      <c r="GWM314" s="22"/>
      <c r="GWN314" s="22"/>
      <c r="GWO314" s="22"/>
      <c r="GWP314" s="22"/>
      <c r="GWQ314" s="22"/>
      <c r="GWR314" s="22"/>
      <c r="GWS314" s="22"/>
      <c r="GWT314" s="22"/>
      <c r="GWU314" s="22"/>
      <c r="GWV314" s="22"/>
      <c r="GWW314" s="22"/>
      <c r="GWX314" s="22"/>
      <c r="GWY314" s="22"/>
      <c r="GWZ314" s="22"/>
      <c r="GXA314" s="22"/>
      <c r="GXB314" s="22"/>
      <c r="GXC314" s="22"/>
      <c r="GXD314" s="22"/>
      <c r="GXE314" s="22"/>
      <c r="GXF314" s="22"/>
      <c r="GXG314" s="22"/>
      <c r="GXH314" s="22"/>
      <c r="GXI314" s="22"/>
      <c r="GXJ314" s="22"/>
      <c r="GXK314" s="22"/>
      <c r="GXL314" s="22"/>
      <c r="GXM314" s="22"/>
      <c r="GXN314" s="22"/>
      <c r="GXO314" s="22"/>
      <c r="GXP314" s="22"/>
      <c r="GXQ314" s="22"/>
      <c r="GXR314" s="22"/>
      <c r="GXS314" s="22"/>
      <c r="GXT314" s="22"/>
      <c r="GXU314" s="22"/>
      <c r="GXV314" s="22"/>
      <c r="GXW314" s="22"/>
      <c r="GXX314" s="22"/>
      <c r="GXY314" s="22"/>
      <c r="GXZ314" s="22"/>
      <c r="GYA314" s="22"/>
      <c r="GYB314" s="22"/>
      <c r="GYC314" s="22"/>
      <c r="GYD314" s="22"/>
      <c r="GYE314" s="22"/>
      <c r="GYF314" s="22"/>
      <c r="GYG314" s="22"/>
      <c r="GYH314" s="22"/>
      <c r="GYI314" s="22"/>
      <c r="GYJ314" s="22"/>
      <c r="GYK314" s="22"/>
      <c r="GYL314" s="22"/>
      <c r="GYM314" s="22"/>
      <c r="GYN314" s="22"/>
      <c r="GYO314" s="22"/>
      <c r="GYP314" s="22"/>
      <c r="GYQ314" s="22"/>
      <c r="GYR314" s="22"/>
      <c r="GYS314" s="22"/>
      <c r="GYT314" s="22"/>
      <c r="GYU314" s="22"/>
      <c r="GYV314" s="22"/>
      <c r="GYW314" s="22"/>
      <c r="GYX314" s="22"/>
      <c r="GYY314" s="22"/>
      <c r="GYZ314" s="22"/>
      <c r="GZA314" s="22"/>
      <c r="GZB314" s="22"/>
      <c r="GZC314" s="22"/>
      <c r="GZD314" s="22"/>
      <c r="GZE314" s="22"/>
      <c r="GZF314" s="22"/>
      <c r="GZG314" s="22"/>
      <c r="GZH314" s="22"/>
      <c r="GZI314" s="22"/>
      <c r="GZJ314" s="22"/>
      <c r="GZK314" s="22"/>
      <c r="GZL314" s="22"/>
      <c r="GZM314" s="22"/>
      <c r="GZN314" s="22"/>
      <c r="GZO314" s="22"/>
      <c r="GZP314" s="22"/>
      <c r="GZQ314" s="22"/>
      <c r="GZR314" s="22"/>
      <c r="GZS314" s="22"/>
      <c r="GZT314" s="22"/>
      <c r="GZU314" s="22"/>
      <c r="GZV314" s="22"/>
      <c r="GZW314" s="22"/>
      <c r="GZX314" s="22"/>
      <c r="GZY314" s="22"/>
      <c r="GZZ314" s="22"/>
      <c r="HAA314" s="22"/>
      <c r="HAB314" s="22"/>
      <c r="HAC314" s="22"/>
      <c r="HAD314" s="22"/>
      <c r="HAE314" s="22"/>
      <c r="HAF314" s="22"/>
      <c r="HAG314" s="22"/>
      <c r="HAH314" s="22"/>
      <c r="HAI314" s="22"/>
      <c r="HAJ314" s="22"/>
      <c r="HAK314" s="22"/>
      <c r="HAL314" s="22"/>
      <c r="HAM314" s="22"/>
      <c r="HAN314" s="22"/>
      <c r="HAO314" s="22"/>
      <c r="HAP314" s="22"/>
      <c r="HAQ314" s="22"/>
      <c r="HAR314" s="22"/>
      <c r="HAS314" s="22"/>
      <c r="HAT314" s="22"/>
      <c r="HAU314" s="22"/>
      <c r="HAV314" s="22"/>
      <c r="HAW314" s="22"/>
      <c r="HAX314" s="22"/>
      <c r="HAY314" s="22"/>
      <c r="HAZ314" s="22"/>
      <c r="HBA314" s="22"/>
      <c r="HBB314" s="22"/>
      <c r="HBC314" s="22"/>
      <c r="HBD314" s="22"/>
      <c r="HBE314" s="22"/>
      <c r="HBF314" s="22"/>
      <c r="HBG314" s="22"/>
      <c r="HBH314" s="22"/>
      <c r="HBI314" s="22"/>
      <c r="HBJ314" s="22"/>
      <c r="HBK314" s="22"/>
      <c r="HBL314" s="22"/>
      <c r="HBM314" s="22"/>
      <c r="HBN314" s="22"/>
      <c r="HBO314" s="22"/>
      <c r="HBP314" s="22"/>
      <c r="HBQ314" s="22"/>
      <c r="HBR314" s="22"/>
      <c r="HBS314" s="22"/>
      <c r="HBT314" s="22"/>
      <c r="HBU314" s="22"/>
      <c r="HBV314" s="22"/>
      <c r="HBW314" s="22"/>
      <c r="HBX314" s="22"/>
      <c r="HBY314" s="22"/>
      <c r="HBZ314" s="22"/>
      <c r="HCA314" s="22"/>
      <c r="HCB314" s="22"/>
      <c r="HCC314" s="22"/>
      <c r="HCD314" s="22"/>
      <c r="HCE314" s="22"/>
      <c r="HCF314" s="22"/>
      <c r="HCG314" s="22"/>
      <c r="HCH314" s="22"/>
      <c r="HCI314" s="22"/>
      <c r="HCJ314" s="22"/>
      <c r="HCK314" s="22"/>
      <c r="HCL314" s="22"/>
      <c r="HCM314" s="22"/>
      <c r="HCN314" s="22"/>
      <c r="HCO314" s="22"/>
      <c r="HCP314" s="22"/>
      <c r="HCQ314" s="22"/>
      <c r="HCR314" s="22"/>
      <c r="HCS314" s="22"/>
      <c r="HCT314" s="22"/>
      <c r="HCU314" s="22"/>
      <c r="HCV314" s="22"/>
      <c r="HCW314" s="22"/>
      <c r="HCX314" s="22"/>
      <c r="HCY314" s="22"/>
      <c r="HCZ314" s="22"/>
      <c r="HDA314" s="22"/>
      <c r="HDB314" s="22"/>
      <c r="HDC314" s="22"/>
      <c r="HDD314" s="22"/>
      <c r="HDE314" s="22"/>
      <c r="HDF314" s="22"/>
      <c r="HDG314" s="22"/>
      <c r="HDH314" s="22"/>
      <c r="HDI314" s="22"/>
      <c r="HDJ314" s="22"/>
      <c r="HDK314" s="22"/>
      <c r="HDL314" s="22"/>
      <c r="HDM314" s="22"/>
      <c r="HDN314" s="22"/>
      <c r="HDO314" s="22"/>
      <c r="HDP314" s="22"/>
      <c r="HDQ314" s="22"/>
      <c r="HDR314" s="22"/>
      <c r="HDS314" s="22"/>
      <c r="HDT314" s="22"/>
      <c r="HDU314" s="22"/>
      <c r="HDV314" s="22"/>
      <c r="HDW314" s="22"/>
      <c r="HDX314" s="22"/>
      <c r="HDY314" s="22"/>
      <c r="HDZ314" s="22"/>
      <c r="HEA314" s="22"/>
      <c r="HEB314" s="22"/>
      <c r="HEC314" s="22"/>
      <c r="HED314" s="22"/>
      <c r="HEE314" s="22"/>
      <c r="HEF314" s="22"/>
      <c r="HEG314" s="22"/>
      <c r="HEH314" s="22"/>
      <c r="HEI314" s="22"/>
      <c r="HEJ314" s="22"/>
      <c r="HEK314" s="22"/>
      <c r="HEL314" s="22"/>
      <c r="HEM314" s="22"/>
      <c r="HEN314" s="22"/>
      <c r="HEO314" s="22"/>
      <c r="HEP314" s="22"/>
      <c r="HEQ314" s="22"/>
      <c r="HER314" s="22"/>
      <c r="HES314" s="22"/>
      <c r="HET314" s="22"/>
      <c r="HEU314" s="22"/>
      <c r="HEV314" s="22"/>
      <c r="HEW314" s="22"/>
      <c r="HEX314" s="22"/>
      <c r="HEY314" s="22"/>
      <c r="HEZ314" s="22"/>
      <c r="HFA314" s="22"/>
      <c r="HFB314" s="22"/>
      <c r="HFC314" s="22"/>
      <c r="HFD314" s="22"/>
      <c r="HFE314" s="22"/>
      <c r="HFF314" s="22"/>
      <c r="HFG314" s="22"/>
      <c r="HFH314" s="22"/>
      <c r="HFI314" s="22"/>
      <c r="HFJ314" s="22"/>
      <c r="HFK314" s="22"/>
      <c r="HFL314" s="22"/>
      <c r="HFM314" s="22"/>
      <c r="HFN314" s="22"/>
      <c r="HFO314" s="22"/>
      <c r="HFP314" s="22"/>
      <c r="HFQ314" s="22"/>
      <c r="HFR314" s="22"/>
      <c r="HFS314" s="22"/>
      <c r="HFT314" s="22"/>
      <c r="HFU314" s="22"/>
      <c r="HFV314" s="22"/>
      <c r="HFW314" s="22"/>
      <c r="HFX314" s="22"/>
      <c r="HFY314" s="22"/>
      <c r="HFZ314" s="22"/>
      <c r="HGA314" s="22"/>
      <c r="HGB314" s="22"/>
      <c r="HGC314" s="22"/>
      <c r="HGD314" s="22"/>
      <c r="HGE314" s="22"/>
      <c r="HGF314" s="22"/>
      <c r="HGG314" s="22"/>
      <c r="HGH314" s="22"/>
      <c r="HGI314" s="22"/>
      <c r="HGJ314" s="22"/>
      <c r="HGK314" s="22"/>
      <c r="HGL314" s="22"/>
      <c r="HGM314" s="22"/>
      <c r="HGN314" s="22"/>
      <c r="HGO314" s="22"/>
      <c r="HGP314" s="22"/>
      <c r="HGQ314" s="22"/>
      <c r="HGR314" s="22"/>
      <c r="HGS314" s="22"/>
      <c r="HGT314" s="22"/>
      <c r="HGU314" s="22"/>
      <c r="HGV314" s="22"/>
      <c r="HGW314" s="22"/>
      <c r="HGX314" s="22"/>
      <c r="HGY314" s="22"/>
      <c r="HGZ314" s="22"/>
      <c r="HHA314" s="22"/>
      <c r="HHB314" s="22"/>
      <c r="HHC314" s="22"/>
      <c r="HHD314" s="22"/>
      <c r="HHE314" s="22"/>
      <c r="HHF314" s="22"/>
      <c r="HHG314" s="22"/>
      <c r="HHH314" s="22"/>
      <c r="HHI314" s="22"/>
      <c r="HHJ314" s="22"/>
      <c r="HHK314" s="22"/>
      <c r="HHL314" s="22"/>
      <c r="HHM314" s="22"/>
      <c r="HHN314" s="22"/>
      <c r="HHO314" s="22"/>
      <c r="HHP314" s="22"/>
      <c r="HHQ314" s="22"/>
      <c r="HHR314" s="22"/>
      <c r="HHS314" s="22"/>
      <c r="HHT314" s="22"/>
      <c r="HHU314" s="22"/>
      <c r="HHV314" s="22"/>
      <c r="HHW314" s="22"/>
      <c r="HHX314" s="22"/>
      <c r="HHY314" s="22"/>
      <c r="HHZ314" s="22"/>
      <c r="HIA314" s="22"/>
      <c r="HIB314" s="22"/>
      <c r="HIC314" s="22"/>
      <c r="HID314" s="22"/>
      <c r="HIE314" s="22"/>
      <c r="HIF314" s="22"/>
      <c r="HIG314" s="22"/>
      <c r="HIH314" s="22"/>
      <c r="HII314" s="22"/>
      <c r="HIJ314" s="22"/>
      <c r="HIK314" s="22"/>
      <c r="HIL314" s="22"/>
      <c r="HIM314" s="22"/>
      <c r="HIN314" s="22"/>
      <c r="HIO314" s="22"/>
      <c r="HIP314" s="22"/>
      <c r="HIQ314" s="22"/>
      <c r="HIR314" s="22"/>
      <c r="HIS314" s="22"/>
      <c r="HIT314" s="22"/>
      <c r="HIU314" s="22"/>
      <c r="HIV314" s="22"/>
      <c r="HIW314" s="22"/>
      <c r="HIX314" s="22"/>
      <c r="HIY314" s="22"/>
      <c r="HIZ314" s="22"/>
      <c r="HJA314" s="22"/>
      <c r="HJB314" s="22"/>
      <c r="HJC314" s="22"/>
      <c r="HJD314" s="22"/>
      <c r="HJE314" s="22"/>
      <c r="HJF314" s="22"/>
      <c r="HJG314" s="22"/>
      <c r="HJH314" s="22"/>
      <c r="HJI314" s="22"/>
      <c r="HJJ314" s="22"/>
      <c r="HJK314" s="22"/>
      <c r="HJL314" s="22"/>
      <c r="HJM314" s="22"/>
      <c r="HJN314" s="22"/>
      <c r="HJO314" s="22"/>
      <c r="HJP314" s="22"/>
      <c r="HJQ314" s="22"/>
      <c r="HJR314" s="22"/>
      <c r="HJS314" s="22"/>
      <c r="HJT314" s="22"/>
      <c r="HJU314" s="22"/>
      <c r="HJV314" s="22"/>
      <c r="HJW314" s="22"/>
      <c r="HJX314" s="22"/>
      <c r="HJY314" s="22"/>
      <c r="HJZ314" s="22"/>
      <c r="HKA314" s="22"/>
      <c r="HKB314" s="22"/>
      <c r="HKC314" s="22"/>
      <c r="HKD314" s="22"/>
      <c r="HKE314" s="22"/>
      <c r="HKF314" s="22"/>
      <c r="HKG314" s="22"/>
      <c r="HKH314" s="22"/>
      <c r="HKI314" s="22"/>
      <c r="HKJ314" s="22"/>
      <c r="HKK314" s="22"/>
      <c r="HKL314" s="22"/>
      <c r="HKM314" s="22"/>
      <c r="HKN314" s="22"/>
      <c r="HKO314" s="22"/>
      <c r="HKP314" s="22"/>
      <c r="HKQ314" s="22"/>
      <c r="HKR314" s="22"/>
      <c r="HKS314" s="22"/>
      <c r="HKT314" s="22"/>
      <c r="HKU314" s="22"/>
      <c r="HKV314" s="22"/>
      <c r="HKW314" s="22"/>
      <c r="HKX314" s="22"/>
      <c r="HKY314" s="22"/>
      <c r="HKZ314" s="22"/>
      <c r="HLA314" s="22"/>
      <c r="HLB314" s="22"/>
      <c r="HLC314" s="22"/>
      <c r="HLD314" s="22"/>
      <c r="HLE314" s="22"/>
      <c r="HLF314" s="22"/>
      <c r="HLG314" s="22"/>
      <c r="HLH314" s="22"/>
      <c r="HLI314" s="22"/>
      <c r="HLJ314" s="22"/>
      <c r="HLK314" s="22"/>
      <c r="HLL314" s="22"/>
      <c r="HLM314" s="22"/>
      <c r="HLN314" s="22"/>
      <c r="HLO314" s="22"/>
      <c r="HLP314" s="22"/>
      <c r="HLQ314" s="22"/>
      <c r="HLR314" s="22"/>
      <c r="HLS314" s="22"/>
      <c r="HLT314" s="22"/>
      <c r="HLU314" s="22"/>
      <c r="HLV314" s="22"/>
      <c r="HLW314" s="22"/>
      <c r="HLX314" s="22"/>
      <c r="HLY314" s="22"/>
      <c r="HLZ314" s="22"/>
      <c r="HMA314" s="22"/>
      <c r="HMB314" s="22"/>
      <c r="HMC314" s="22"/>
      <c r="HMD314" s="22"/>
      <c r="HME314" s="22"/>
      <c r="HMF314" s="22"/>
      <c r="HMG314" s="22"/>
      <c r="HMH314" s="22"/>
      <c r="HMI314" s="22"/>
      <c r="HMJ314" s="22"/>
      <c r="HMK314" s="22"/>
      <c r="HML314" s="22"/>
      <c r="HMM314" s="22"/>
      <c r="HMN314" s="22"/>
      <c r="HMO314" s="22"/>
      <c r="HMP314" s="22"/>
      <c r="HMQ314" s="22"/>
      <c r="HMR314" s="22"/>
      <c r="HMS314" s="22"/>
      <c r="HMT314" s="22"/>
      <c r="HMU314" s="22"/>
      <c r="HMV314" s="22"/>
      <c r="HMW314" s="22"/>
      <c r="HMX314" s="22"/>
      <c r="HMY314" s="22"/>
      <c r="HMZ314" s="22"/>
      <c r="HNA314" s="22"/>
      <c r="HNB314" s="22"/>
      <c r="HNC314" s="22"/>
      <c r="HND314" s="22"/>
      <c r="HNE314" s="22"/>
      <c r="HNF314" s="22"/>
      <c r="HNG314" s="22"/>
      <c r="HNH314" s="22"/>
      <c r="HNI314" s="22"/>
      <c r="HNJ314" s="22"/>
      <c r="HNK314" s="22"/>
      <c r="HNL314" s="22"/>
      <c r="HNM314" s="22"/>
      <c r="HNN314" s="22"/>
      <c r="HNO314" s="22"/>
      <c r="HNP314" s="22"/>
      <c r="HNQ314" s="22"/>
      <c r="HNR314" s="22"/>
      <c r="HNS314" s="22"/>
      <c r="HNT314" s="22"/>
      <c r="HNU314" s="22"/>
      <c r="HNV314" s="22"/>
      <c r="HNW314" s="22"/>
      <c r="HNX314" s="22"/>
      <c r="HNY314" s="22"/>
      <c r="HNZ314" s="22"/>
      <c r="HOA314" s="22"/>
      <c r="HOB314" s="22"/>
      <c r="HOC314" s="22"/>
      <c r="HOD314" s="22"/>
      <c r="HOE314" s="22"/>
      <c r="HOF314" s="22"/>
      <c r="HOG314" s="22"/>
      <c r="HOH314" s="22"/>
      <c r="HOI314" s="22"/>
      <c r="HOJ314" s="22"/>
      <c r="HOK314" s="22"/>
      <c r="HOL314" s="22"/>
      <c r="HOM314" s="22"/>
      <c r="HON314" s="22"/>
      <c r="HOO314" s="22"/>
      <c r="HOP314" s="22"/>
      <c r="HOQ314" s="22"/>
      <c r="HOR314" s="22"/>
      <c r="HOS314" s="22"/>
      <c r="HOT314" s="22"/>
      <c r="HOU314" s="22"/>
      <c r="HOV314" s="22"/>
      <c r="HOW314" s="22"/>
      <c r="HOX314" s="22"/>
      <c r="HOY314" s="22"/>
      <c r="HOZ314" s="22"/>
      <c r="HPA314" s="22"/>
      <c r="HPB314" s="22"/>
      <c r="HPC314" s="22"/>
      <c r="HPD314" s="22"/>
      <c r="HPE314" s="22"/>
      <c r="HPF314" s="22"/>
      <c r="HPG314" s="22"/>
      <c r="HPH314" s="22"/>
      <c r="HPI314" s="22"/>
      <c r="HPJ314" s="22"/>
      <c r="HPK314" s="22"/>
      <c r="HPL314" s="22"/>
      <c r="HPM314" s="22"/>
      <c r="HPN314" s="22"/>
      <c r="HPO314" s="22"/>
      <c r="HPP314" s="22"/>
      <c r="HPQ314" s="22"/>
      <c r="HPR314" s="22"/>
      <c r="HPS314" s="22"/>
      <c r="HPT314" s="22"/>
      <c r="HPU314" s="22"/>
      <c r="HPV314" s="22"/>
      <c r="HPW314" s="22"/>
      <c r="HPX314" s="22"/>
      <c r="HPY314" s="22"/>
      <c r="HPZ314" s="22"/>
      <c r="HQA314" s="22"/>
      <c r="HQB314" s="22"/>
      <c r="HQC314" s="22"/>
      <c r="HQD314" s="22"/>
      <c r="HQE314" s="22"/>
      <c r="HQF314" s="22"/>
      <c r="HQG314" s="22"/>
      <c r="HQH314" s="22"/>
      <c r="HQI314" s="22"/>
      <c r="HQJ314" s="22"/>
      <c r="HQK314" s="22"/>
      <c r="HQL314" s="22"/>
      <c r="HQM314" s="22"/>
      <c r="HQN314" s="22"/>
      <c r="HQO314" s="22"/>
      <c r="HQP314" s="22"/>
      <c r="HQQ314" s="22"/>
      <c r="HQR314" s="22"/>
      <c r="HQS314" s="22"/>
      <c r="HQT314" s="22"/>
      <c r="HQU314" s="22"/>
      <c r="HQV314" s="22"/>
      <c r="HQW314" s="22"/>
      <c r="HQX314" s="22"/>
      <c r="HQY314" s="22"/>
      <c r="HQZ314" s="22"/>
      <c r="HRA314" s="22"/>
      <c r="HRB314" s="22"/>
      <c r="HRC314" s="22"/>
      <c r="HRD314" s="22"/>
      <c r="HRE314" s="22"/>
      <c r="HRF314" s="22"/>
      <c r="HRG314" s="22"/>
      <c r="HRH314" s="22"/>
      <c r="HRI314" s="22"/>
      <c r="HRJ314" s="22"/>
      <c r="HRK314" s="22"/>
      <c r="HRL314" s="22"/>
      <c r="HRM314" s="22"/>
      <c r="HRN314" s="22"/>
      <c r="HRO314" s="22"/>
      <c r="HRP314" s="22"/>
      <c r="HRQ314" s="22"/>
      <c r="HRR314" s="22"/>
      <c r="HRS314" s="22"/>
      <c r="HRT314" s="22"/>
      <c r="HRU314" s="22"/>
      <c r="HRV314" s="22"/>
      <c r="HRW314" s="22"/>
      <c r="HRX314" s="22"/>
      <c r="HRY314" s="22"/>
      <c r="HRZ314" s="22"/>
      <c r="HSA314" s="22"/>
      <c r="HSB314" s="22"/>
      <c r="HSC314" s="22"/>
      <c r="HSD314" s="22"/>
      <c r="HSE314" s="22"/>
      <c r="HSF314" s="22"/>
      <c r="HSG314" s="22"/>
      <c r="HSH314" s="22"/>
      <c r="HSI314" s="22"/>
      <c r="HSJ314" s="22"/>
      <c r="HSK314" s="22"/>
      <c r="HSL314" s="22"/>
      <c r="HSM314" s="22"/>
      <c r="HSN314" s="22"/>
      <c r="HSO314" s="22"/>
      <c r="HSP314" s="22"/>
      <c r="HSQ314" s="22"/>
      <c r="HSR314" s="22"/>
      <c r="HSS314" s="22"/>
      <c r="HST314" s="22"/>
      <c r="HSU314" s="22"/>
      <c r="HSV314" s="22"/>
      <c r="HSW314" s="22"/>
      <c r="HSX314" s="22"/>
      <c r="HSY314" s="22"/>
      <c r="HSZ314" s="22"/>
      <c r="HTA314" s="22"/>
      <c r="HTB314" s="22"/>
      <c r="HTC314" s="22"/>
      <c r="HTD314" s="22"/>
      <c r="HTE314" s="22"/>
      <c r="HTF314" s="22"/>
      <c r="HTG314" s="22"/>
      <c r="HTH314" s="22"/>
      <c r="HTI314" s="22"/>
      <c r="HTJ314" s="22"/>
      <c r="HTK314" s="22"/>
      <c r="HTL314" s="22"/>
      <c r="HTM314" s="22"/>
      <c r="HTN314" s="22"/>
      <c r="HTO314" s="22"/>
      <c r="HTP314" s="22"/>
      <c r="HTQ314" s="22"/>
      <c r="HTR314" s="22"/>
      <c r="HTS314" s="22"/>
      <c r="HTT314" s="22"/>
      <c r="HTU314" s="22"/>
      <c r="HTV314" s="22"/>
      <c r="HTW314" s="22"/>
      <c r="HTX314" s="22"/>
      <c r="HTY314" s="22"/>
      <c r="HTZ314" s="22"/>
      <c r="HUA314" s="22"/>
      <c r="HUB314" s="22"/>
      <c r="HUC314" s="22"/>
      <c r="HUD314" s="22"/>
      <c r="HUE314" s="22"/>
      <c r="HUF314" s="22"/>
      <c r="HUG314" s="22"/>
      <c r="HUH314" s="22"/>
      <c r="HUI314" s="22"/>
      <c r="HUJ314" s="22"/>
      <c r="HUK314" s="22"/>
      <c r="HUL314" s="22"/>
      <c r="HUM314" s="22"/>
      <c r="HUN314" s="22"/>
      <c r="HUO314" s="22"/>
      <c r="HUP314" s="22"/>
      <c r="HUQ314" s="22"/>
      <c r="HUR314" s="22"/>
      <c r="HUS314" s="22"/>
      <c r="HUT314" s="22"/>
      <c r="HUU314" s="22"/>
      <c r="HUV314" s="22"/>
      <c r="HUW314" s="22"/>
      <c r="HUX314" s="22"/>
      <c r="HUY314" s="22"/>
      <c r="HUZ314" s="22"/>
      <c r="HVA314" s="22"/>
      <c r="HVB314" s="22"/>
      <c r="HVC314" s="22"/>
      <c r="HVD314" s="22"/>
      <c r="HVE314" s="22"/>
      <c r="HVF314" s="22"/>
      <c r="HVG314" s="22"/>
      <c r="HVH314" s="22"/>
      <c r="HVI314" s="22"/>
      <c r="HVJ314" s="22"/>
      <c r="HVK314" s="22"/>
      <c r="HVL314" s="22"/>
      <c r="HVM314" s="22"/>
      <c r="HVN314" s="22"/>
      <c r="HVO314" s="22"/>
      <c r="HVP314" s="22"/>
      <c r="HVQ314" s="22"/>
      <c r="HVR314" s="22"/>
      <c r="HVS314" s="22"/>
      <c r="HVT314" s="22"/>
      <c r="HVU314" s="22"/>
      <c r="HVV314" s="22"/>
      <c r="HVW314" s="22"/>
      <c r="HVX314" s="22"/>
      <c r="HVY314" s="22"/>
      <c r="HVZ314" s="22"/>
      <c r="HWA314" s="22"/>
      <c r="HWB314" s="22"/>
      <c r="HWC314" s="22"/>
      <c r="HWD314" s="22"/>
      <c r="HWE314" s="22"/>
      <c r="HWF314" s="22"/>
      <c r="HWG314" s="22"/>
      <c r="HWH314" s="22"/>
      <c r="HWI314" s="22"/>
      <c r="HWJ314" s="22"/>
      <c r="HWK314" s="22"/>
      <c r="HWL314" s="22"/>
      <c r="HWM314" s="22"/>
      <c r="HWN314" s="22"/>
      <c r="HWO314" s="22"/>
      <c r="HWP314" s="22"/>
      <c r="HWQ314" s="22"/>
      <c r="HWR314" s="22"/>
      <c r="HWS314" s="22"/>
      <c r="HWT314" s="22"/>
      <c r="HWU314" s="22"/>
      <c r="HWV314" s="22"/>
      <c r="HWW314" s="22"/>
      <c r="HWX314" s="22"/>
      <c r="HWY314" s="22"/>
      <c r="HWZ314" s="22"/>
      <c r="HXA314" s="22"/>
      <c r="HXB314" s="22"/>
      <c r="HXC314" s="22"/>
      <c r="HXD314" s="22"/>
      <c r="HXE314" s="22"/>
      <c r="HXF314" s="22"/>
      <c r="HXG314" s="22"/>
      <c r="HXH314" s="22"/>
      <c r="HXI314" s="22"/>
      <c r="HXJ314" s="22"/>
      <c r="HXK314" s="22"/>
      <c r="HXL314" s="22"/>
      <c r="HXM314" s="22"/>
      <c r="HXN314" s="22"/>
      <c r="HXO314" s="22"/>
      <c r="HXP314" s="22"/>
      <c r="HXQ314" s="22"/>
      <c r="HXR314" s="22"/>
      <c r="HXS314" s="22"/>
      <c r="HXT314" s="22"/>
      <c r="HXU314" s="22"/>
      <c r="HXV314" s="22"/>
      <c r="HXW314" s="22"/>
      <c r="HXX314" s="22"/>
      <c r="HXY314" s="22"/>
      <c r="HXZ314" s="22"/>
      <c r="HYA314" s="22"/>
      <c r="HYB314" s="22"/>
      <c r="HYC314" s="22"/>
      <c r="HYD314" s="22"/>
      <c r="HYE314" s="22"/>
      <c r="HYF314" s="22"/>
      <c r="HYG314" s="22"/>
      <c r="HYH314" s="22"/>
      <c r="HYI314" s="22"/>
      <c r="HYJ314" s="22"/>
      <c r="HYK314" s="22"/>
      <c r="HYL314" s="22"/>
      <c r="HYM314" s="22"/>
      <c r="HYN314" s="22"/>
      <c r="HYO314" s="22"/>
      <c r="HYP314" s="22"/>
      <c r="HYQ314" s="22"/>
      <c r="HYR314" s="22"/>
      <c r="HYS314" s="22"/>
      <c r="HYT314" s="22"/>
      <c r="HYU314" s="22"/>
      <c r="HYV314" s="22"/>
      <c r="HYW314" s="22"/>
      <c r="HYX314" s="22"/>
      <c r="HYY314" s="22"/>
      <c r="HYZ314" s="22"/>
      <c r="HZA314" s="22"/>
      <c r="HZB314" s="22"/>
      <c r="HZC314" s="22"/>
      <c r="HZD314" s="22"/>
      <c r="HZE314" s="22"/>
      <c r="HZF314" s="22"/>
      <c r="HZG314" s="22"/>
      <c r="HZH314" s="22"/>
      <c r="HZI314" s="22"/>
      <c r="HZJ314" s="22"/>
      <c r="HZK314" s="22"/>
      <c r="HZL314" s="22"/>
      <c r="HZM314" s="22"/>
      <c r="HZN314" s="22"/>
      <c r="HZO314" s="22"/>
      <c r="HZP314" s="22"/>
      <c r="HZQ314" s="22"/>
      <c r="HZR314" s="22"/>
      <c r="HZS314" s="22"/>
      <c r="HZT314" s="22"/>
      <c r="HZU314" s="22"/>
      <c r="HZV314" s="22"/>
      <c r="HZW314" s="22"/>
      <c r="HZX314" s="22"/>
      <c r="HZY314" s="22"/>
      <c r="HZZ314" s="22"/>
      <c r="IAA314" s="22"/>
      <c r="IAB314" s="22"/>
      <c r="IAC314" s="22"/>
      <c r="IAD314" s="22"/>
      <c r="IAE314" s="22"/>
      <c r="IAF314" s="22"/>
      <c r="IAG314" s="22"/>
      <c r="IAH314" s="22"/>
      <c r="IAI314" s="22"/>
      <c r="IAJ314" s="22"/>
      <c r="IAK314" s="22"/>
      <c r="IAL314" s="22"/>
      <c r="IAM314" s="22"/>
      <c r="IAN314" s="22"/>
      <c r="IAO314" s="22"/>
      <c r="IAP314" s="22"/>
      <c r="IAQ314" s="22"/>
      <c r="IAR314" s="22"/>
      <c r="IAS314" s="22"/>
      <c r="IAT314" s="22"/>
      <c r="IAU314" s="22"/>
      <c r="IAV314" s="22"/>
      <c r="IAW314" s="22"/>
      <c r="IAX314" s="22"/>
      <c r="IAY314" s="22"/>
      <c r="IAZ314" s="22"/>
      <c r="IBA314" s="22"/>
      <c r="IBB314" s="22"/>
      <c r="IBC314" s="22"/>
      <c r="IBD314" s="22"/>
      <c r="IBE314" s="22"/>
      <c r="IBF314" s="22"/>
      <c r="IBG314" s="22"/>
      <c r="IBH314" s="22"/>
      <c r="IBI314" s="22"/>
      <c r="IBJ314" s="22"/>
      <c r="IBK314" s="22"/>
      <c r="IBL314" s="22"/>
      <c r="IBM314" s="22"/>
      <c r="IBN314" s="22"/>
      <c r="IBO314" s="22"/>
      <c r="IBP314" s="22"/>
      <c r="IBQ314" s="22"/>
      <c r="IBR314" s="22"/>
      <c r="IBS314" s="22"/>
      <c r="IBT314" s="22"/>
      <c r="IBU314" s="22"/>
      <c r="IBV314" s="22"/>
      <c r="IBW314" s="22"/>
      <c r="IBX314" s="22"/>
      <c r="IBY314" s="22"/>
      <c r="IBZ314" s="22"/>
      <c r="ICA314" s="22"/>
      <c r="ICB314" s="22"/>
      <c r="ICC314" s="22"/>
      <c r="ICD314" s="22"/>
      <c r="ICE314" s="22"/>
      <c r="ICF314" s="22"/>
      <c r="ICG314" s="22"/>
      <c r="ICH314" s="22"/>
      <c r="ICI314" s="22"/>
      <c r="ICJ314" s="22"/>
      <c r="ICK314" s="22"/>
      <c r="ICL314" s="22"/>
      <c r="ICM314" s="22"/>
      <c r="ICN314" s="22"/>
      <c r="ICO314" s="22"/>
      <c r="ICP314" s="22"/>
      <c r="ICQ314" s="22"/>
      <c r="ICR314" s="22"/>
      <c r="ICS314" s="22"/>
      <c r="ICT314" s="22"/>
      <c r="ICU314" s="22"/>
      <c r="ICV314" s="22"/>
      <c r="ICW314" s="22"/>
      <c r="ICX314" s="22"/>
      <c r="ICY314" s="22"/>
      <c r="ICZ314" s="22"/>
      <c r="IDA314" s="22"/>
      <c r="IDB314" s="22"/>
      <c r="IDC314" s="22"/>
      <c r="IDD314" s="22"/>
      <c r="IDE314" s="22"/>
      <c r="IDF314" s="22"/>
      <c r="IDG314" s="22"/>
      <c r="IDH314" s="22"/>
      <c r="IDI314" s="22"/>
      <c r="IDJ314" s="22"/>
      <c r="IDK314" s="22"/>
      <c r="IDL314" s="22"/>
      <c r="IDM314" s="22"/>
      <c r="IDN314" s="22"/>
      <c r="IDO314" s="22"/>
      <c r="IDP314" s="22"/>
      <c r="IDQ314" s="22"/>
      <c r="IDR314" s="22"/>
      <c r="IDS314" s="22"/>
      <c r="IDT314" s="22"/>
      <c r="IDU314" s="22"/>
      <c r="IDV314" s="22"/>
      <c r="IDW314" s="22"/>
      <c r="IDX314" s="22"/>
      <c r="IDY314" s="22"/>
      <c r="IDZ314" s="22"/>
      <c r="IEA314" s="22"/>
      <c r="IEB314" s="22"/>
      <c r="IEC314" s="22"/>
      <c r="IED314" s="22"/>
      <c r="IEE314" s="22"/>
      <c r="IEF314" s="22"/>
      <c r="IEG314" s="22"/>
      <c r="IEH314" s="22"/>
      <c r="IEI314" s="22"/>
      <c r="IEJ314" s="22"/>
      <c r="IEK314" s="22"/>
      <c r="IEL314" s="22"/>
      <c r="IEM314" s="22"/>
      <c r="IEN314" s="22"/>
      <c r="IEO314" s="22"/>
      <c r="IEP314" s="22"/>
      <c r="IEQ314" s="22"/>
      <c r="IER314" s="22"/>
      <c r="IES314" s="22"/>
      <c r="IET314" s="22"/>
      <c r="IEU314" s="22"/>
      <c r="IEV314" s="22"/>
      <c r="IEW314" s="22"/>
      <c r="IEX314" s="22"/>
      <c r="IEY314" s="22"/>
      <c r="IEZ314" s="22"/>
      <c r="IFA314" s="22"/>
      <c r="IFB314" s="22"/>
      <c r="IFC314" s="22"/>
      <c r="IFD314" s="22"/>
      <c r="IFE314" s="22"/>
      <c r="IFF314" s="22"/>
      <c r="IFG314" s="22"/>
      <c r="IFH314" s="22"/>
      <c r="IFI314" s="22"/>
      <c r="IFJ314" s="22"/>
      <c r="IFK314" s="22"/>
      <c r="IFL314" s="22"/>
      <c r="IFM314" s="22"/>
      <c r="IFN314" s="22"/>
      <c r="IFO314" s="22"/>
      <c r="IFP314" s="22"/>
      <c r="IFQ314" s="22"/>
      <c r="IFR314" s="22"/>
      <c r="IFS314" s="22"/>
      <c r="IFT314" s="22"/>
      <c r="IFU314" s="22"/>
      <c r="IFV314" s="22"/>
      <c r="IFW314" s="22"/>
      <c r="IFX314" s="22"/>
      <c r="IFY314" s="22"/>
      <c r="IFZ314" s="22"/>
      <c r="IGA314" s="22"/>
      <c r="IGB314" s="22"/>
      <c r="IGC314" s="22"/>
      <c r="IGD314" s="22"/>
      <c r="IGE314" s="22"/>
      <c r="IGF314" s="22"/>
      <c r="IGG314" s="22"/>
      <c r="IGH314" s="22"/>
      <c r="IGI314" s="22"/>
      <c r="IGJ314" s="22"/>
      <c r="IGK314" s="22"/>
      <c r="IGL314" s="22"/>
      <c r="IGM314" s="22"/>
      <c r="IGN314" s="22"/>
      <c r="IGO314" s="22"/>
      <c r="IGP314" s="22"/>
      <c r="IGQ314" s="22"/>
      <c r="IGR314" s="22"/>
      <c r="IGS314" s="22"/>
      <c r="IGT314" s="22"/>
      <c r="IGU314" s="22"/>
      <c r="IGV314" s="22"/>
      <c r="IGW314" s="22"/>
      <c r="IGX314" s="22"/>
      <c r="IGY314" s="22"/>
      <c r="IGZ314" s="22"/>
      <c r="IHA314" s="22"/>
      <c r="IHB314" s="22"/>
      <c r="IHC314" s="22"/>
      <c r="IHD314" s="22"/>
      <c r="IHE314" s="22"/>
      <c r="IHF314" s="22"/>
      <c r="IHG314" s="22"/>
      <c r="IHH314" s="22"/>
      <c r="IHI314" s="22"/>
      <c r="IHJ314" s="22"/>
      <c r="IHK314" s="22"/>
      <c r="IHL314" s="22"/>
      <c r="IHM314" s="22"/>
      <c r="IHN314" s="22"/>
      <c r="IHO314" s="22"/>
      <c r="IHP314" s="22"/>
      <c r="IHQ314" s="22"/>
      <c r="IHR314" s="22"/>
      <c r="IHS314" s="22"/>
      <c r="IHT314" s="22"/>
      <c r="IHU314" s="22"/>
      <c r="IHV314" s="22"/>
      <c r="IHW314" s="22"/>
      <c r="IHX314" s="22"/>
      <c r="IHY314" s="22"/>
      <c r="IHZ314" s="22"/>
      <c r="IIA314" s="22"/>
      <c r="IIB314" s="22"/>
      <c r="IIC314" s="22"/>
      <c r="IID314" s="22"/>
      <c r="IIE314" s="22"/>
      <c r="IIF314" s="22"/>
      <c r="IIG314" s="22"/>
      <c r="IIH314" s="22"/>
      <c r="III314" s="22"/>
      <c r="IIJ314" s="22"/>
      <c r="IIK314" s="22"/>
      <c r="IIL314" s="22"/>
      <c r="IIM314" s="22"/>
      <c r="IIN314" s="22"/>
      <c r="IIO314" s="22"/>
      <c r="IIP314" s="22"/>
      <c r="IIQ314" s="22"/>
      <c r="IIR314" s="22"/>
      <c r="IIS314" s="22"/>
      <c r="IIT314" s="22"/>
      <c r="IIU314" s="22"/>
      <c r="IIV314" s="22"/>
      <c r="IIW314" s="22"/>
      <c r="IIX314" s="22"/>
      <c r="IIY314" s="22"/>
      <c r="IIZ314" s="22"/>
      <c r="IJA314" s="22"/>
      <c r="IJB314" s="22"/>
      <c r="IJC314" s="22"/>
      <c r="IJD314" s="22"/>
      <c r="IJE314" s="22"/>
      <c r="IJF314" s="22"/>
      <c r="IJG314" s="22"/>
      <c r="IJH314" s="22"/>
      <c r="IJI314" s="22"/>
      <c r="IJJ314" s="22"/>
      <c r="IJK314" s="22"/>
      <c r="IJL314" s="22"/>
      <c r="IJM314" s="22"/>
      <c r="IJN314" s="22"/>
      <c r="IJO314" s="22"/>
      <c r="IJP314" s="22"/>
      <c r="IJQ314" s="22"/>
      <c r="IJR314" s="22"/>
      <c r="IJS314" s="22"/>
      <c r="IJT314" s="22"/>
      <c r="IJU314" s="22"/>
      <c r="IJV314" s="22"/>
      <c r="IJW314" s="22"/>
      <c r="IJX314" s="22"/>
      <c r="IJY314" s="22"/>
      <c r="IJZ314" s="22"/>
      <c r="IKA314" s="22"/>
      <c r="IKB314" s="22"/>
      <c r="IKC314" s="22"/>
      <c r="IKD314" s="22"/>
      <c r="IKE314" s="22"/>
      <c r="IKF314" s="22"/>
      <c r="IKG314" s="22"/>
      <c r="IKH314" s="22"/>
      <c r="IKI314" s="22"/>
      <c r="IKJ314" s="22"/>
      <c r="IKK314" s="22"/>
      <c r="IKL314" s="22"/>
      <c r="IKM314" s="22"/>
      <c r="IKN314" s="22"/>
      <c r="IKO314" s="22"/>
      <c r="IKP314" s="22"/>
      <c r="IKQ314" s="22"/>
      <c r="IKR314" s="22"/>
      <c r="IKS314" s="22"/>
      <c r="IKT314" s="22"/>
      <c r="IKU314" s="22"/>
      <c r="IKV314" s="22"/>
      <c r="IKW314" s="22"/>
      <c r="IKX314" s="22"/>
      <c r="IKY314" s="22"/>
      <c r="IKZ314" s="22"/>
      <c r="ILA314" s="22"/>
      <c r="ILB314" s="22"/>
      <c r="ILC314" s="22"/>
      <c r="ILD314" s="22"/>
      <c r="ILE314" s="22"/>
      <c r="ILF314" s="22"/>
      <c r="ILG314" s="22"/>
      <c r="ILH314" s="22"/>
      <c r="ILI314" s="22"/>
      <c r="ILJ314" s="22"/>
      <c r="ILK314" s="22"/>
      <c r="ILL314" s="22"/>
      <c r="ILM314" s="22"/>
      <c r="ILN314" s="22"/>
      <c r="ILO314" s="22"/>
      <c r="ILP314" s="22"/>
      <c r="ILQ314" s="22"/>
      <c r="ILR314" s="22"/>
      <c r="ILS314" s="22"/>
      <c r="ILT314" s="22"/>
      <c r="ILU314" s="22"/>
      <c r="ILV314" s="22"/>
      <c r="ILW314" s="22"/>
      <c r="ILX314" s="22"/>
      <c r="ILY314" s="22"/>
      <c r="ILZ314" s="22"/>
      <c r="IMA314" s="22"/>
      <c r="IMB314" s="22"/>
      <c r="IMC314" s="22"/>
      <c r="IMD314" s="22"/>
      <c r="IME314" s="22"/>
      <c r="IMF314" s="22"/>
      <c r="IMG314" s="22"/>
      <c r="IMH314" s="22"/>
      <c r="IMI314" s="22"/>
      <c r="IMJ314" s="22"/>
      <c r="IMK314" s="22"/>
      <c r="IML314" s="22"/>
      <c r="IMM314" s="22"/>
      <c r="IMN314" s="22"/>
      <c r="IMO314" s="22"/>
      <c r="IMP314" s="22"/>
      <c r="IMQ314" s="22"/>
      <c r="IMR314" s="22"/>
      <c r="IMS314" s="22"/>
      <c r="IMT314" s="22"/>
      <c r="IMU314" s="22"/>
      <c r="IMV314" s="22"/>
      <c r="IMW314" s="22"/>
      <c r="IMX314" s="22"/>
      <c r="IMY314" s="22"/>
      <c r="IMZ314" s="22"/>
      <c r="INA314" s="22"/>
      <c r="INB314" s="22"/>
      <c r="INC314" s="22"/>
      <c r="IND314" s="22"/>
      <c r="INE314" s="22"/>
      <c r="INF314" s="22"/>
      <c r="ING314" s="22"/>
      <c r="INH314" s="22"/>
      <c r="INI314" s="22"/>
      <c r="INJ314" s="22"/>
      <c r="INK314" s="22"/>
      <c r="INL314" s="22"/>
      <c r="INM314" s="22"/>
      <c r="INN314" s="22"/>
      <c r="INO314" s="22"/>
      <c r="INP314" s="22"/>
      <c r="INQ314" s="22"/>
      <c r="INR314" s="22"/>
      <c r="INS314" s="22"/>
      <c r="INT314" s="22"/>
      <c r="INU314" s="22"/>
      <c r="INV314" s="22"/>
      <c r="INW314" s="22"/>
      <c r="INX314" s="22"/>
      <c r="INY314" s="22"/>
      <c r="INZ314" s="22"/>
      <c r="IOA314" s="22"/>
      <c r="IOB314" s="22"/>
      <c r="IOC314" s="22"/>
      <c r="IOD314" s="22"/>
      <c r="IOE314" s="22"/>
      <c r="IOF314" s="22"/>
      <c r="IOG314" s="22"/>
      <c r="IOH314" s="22"/>
      <c r="IOI314" s="22"/>
      <c r="IOJ314" s="22"/>
      <c r="IOK314" s="22"/>
      <c r="IOL314" s="22"/>
      <c r="IOM314" s="22"/>
      <c r="ION314" s="22"/>
      <c r="IOO314" s="22"/>
      <c r="IOP314" s="22"/>
      <c r="IOQ314" s="22"/>
      <c r="IOR314" s="22"/>
      <c r="IOS314" s="22"/>
      <c r="IOT314" s="22"/>
      <c r="IOU314" s="22"/>
      <c r="IOV314" s="22"/>
      <c r="IOW314" s="22"/>
      <c r="IOX314" s="22"/>
      <c r="IOY314" s="22"/>
      <c r="IOZ314" s="22"/>
      <c r="IPA314" s="22"/>
      <c r="IPB314" s="22"/>
      <c r="IPC314" s="22"/>
      <c r="IPD314" s="22"/>
      <c r="IPE314" s="22"/>
      <c r="IPF314" s="22"/>
      <c r="IPG314" s="22"/>
      <c r="IPH314" s="22"/>
      <c r="IPI314" s="22"/>
      <c r="IPJ314" s="22"/>
      <c r="IPK314" s="22"/>
      <c r="IPL314" s="22"/>
      <c r="IPM314" s="22"/>
      <c r="IPN314" s="22"/>
      <c r="IPO314" s="22"/>
      <c r="IPP314" s="22"/>
      <c r="IPQ314" s="22"/>
      <c r="IPR314" s="22"/>
      <c r="IPS314" s="22"/>
      <c r="IPT314" s="22"/>
      <c r="IPU314" s="22"/>
      <c r="IPV314" s="22"/>
      <c r="IPW314" s="22"/>
      <c r="IPX314" s="22"/>
      <c r="IPY314" s="22"/>
      <c r="IPZ314" s="22"/>
      <c r="IQA314" s="22"/>
      <c r="IQB314" s="22"/>
      <c r="IQC314" s="22"/>
      <c r="IQD314" s="22"/>
      <c r="IQE314" s="22"/>
      <c r="IQF314" s="22"/>
      <c r="IQG314" s="22"/>
      <c r="IQH314" s="22"/>
      <c r="IQI314" s="22"/>
      <c r="IQJ314" s="22"/>
      <c r="IQK314" s="22"/>
      <c r="IQL314" s="22"/>
      <c r="IQM314" s="22"/>
      <c r="IQN314" s="22"/>
      <c r="IQO314" s="22"/>
      <c r="IQP314" s="22"/>
      <c r="IQQ314" s="22"/>
      <c r="IQR314" s="22"/>
      <c r="IQS314" s="22"/>
      <c r="IQT314" s="22"/>
      <c r="IQU314" s="22"/>
      <c r="IQV314" s="22"/>
      <c r="IQW314" s="22"/>
      <c r="IQX314" s="22"/>
      <c r="IQY314" s="22"/>
      <c r="IQZ314" s="22"/>
      <c r="IRA314" s="22"/>
      <c r="IRB314" s="22"/>
      <c r="IRC314" s="22"/>
      <c r="IRD314" s="22"/>
      <c r="IRE314" s="22"/>
      <c r="IRF314" s="22"/>
      <c r="IRG314" s="22"/>
      <c r="IRH314" s="22"/>
      <c r="IRI314" s="22"/>
      <c r="IRJ314" s="22"/>
      <c r="IRK314" s="22"/>
      <c r="IRL314" s="22"/>
      <c r="IRM314" s="22"/>
      <c r="IRN314" s="22"/>
      <c r="IRO314" s="22"/>
      <c r="IRP314" s="22"/>
      <c r="IRQ314" s="22"/>
      <c r="IRR314" s="22"/>
      <c r="IRS314" s="22"/>
      <c r="IRT314" s="22"/>
      <c r="IRU314" s="22"/>
      <c r="IRV314" s="22"/>
      <c r="IRW314" s="22"/>
      <c r="IRX314" s="22"/>
      <c r="IRY314" s="22"/>
      <c r="IRZ314" s="22"/>
      <c r="ISA314" s="22"/>
      <c r="ISB314" s="22"/>
      <c r="ISC314" s="22"/>
      <c r="ISD314" s="22"/>
      <c r="ISE314" s="22"/>
      <c r="ISF314" s="22"/>
      <c r="ISG314" s="22"/>
      <c r="ISH314" s="22"/>
      <c r="ISI314" s="22"/>
      <c r="ISJ314" s="22"/>
      <c r="ISK314" s="22"/>
      <c r="ISL314" s="22"/>
      <c r="ISM314" s="22"/>
      <c r="ISN314" s="22"/>
      <c r="ISO314" s="22"/>
      <c r="ISP314" s="22"/>
      <c r="ISQ314" s="22"/>
      <c r="ISR314" s="22"/>
      <c r="ISS314" s="22"/>
      <c r="IST314" s="22"/>
      <c r="ISU314" s="22"/>
      <c r="ISV314" s="22"/>
      <c r="ISW314" s="22"/>
      <c r="ISX314" s="22"/>
      <c r="ISY314" s="22"/>
      <c r="ISZ314" s="22"/>
      <c r="ITA314" s="22"/>
      <c r="ITB314" s="22"/>
      <c r="ITC314" s="22"/>
      <c r="ITD314" s="22"/>
      <c r="ITE314" s="22"/>
      <c r="ITF314" s="22"/>
      <c r="ITG314" s="22"/>
      <c r="ITH314" s="22"/>
      <c r="ITI314" s="22"/>
      <c r="ITJ314" s="22"/>
      <c r="ITK314" s="22"/>
      <c r="ITL314" s="22"/>
      <c r="ITM314" s="22"/>
      <c r="ITN314" s="22"/>
      <c r="ITO314" s="22"/>
      <c r="ITP314" s="22"/>
      <c r="ITQ314" s="22"/>
      <c r="ITR314" s="22"/>
      <c r="ITS314" s="22"/>
      <c r="ITT314" s="22"/>
      <c r="ITU314" s="22"/>
      <c r="ITV314" s="22"/>
      <c r="ITW314" s="22"/>
      <c r="ITX314" s="22"/>
      <c r="ITY314" s="22"/>
      <c r="ITZ314" s="22"/>
      <c r="IUA314" s="22"/>
      <c r="IUB314" s="22"/>
      <c r="IUC314" s="22"/>
      <c r="IUD314" s="22"/>
      <c r="IUE314" s="22"/>
      <c r="IUF314" s="22"/>
      <c r="IUG314" s="22"/>
      <c r="IUH314" s="22"/>
      <c r="IUI314" s="22"/>
      <c r="IUJ314" s="22"/>
      <c r="IUK314" s="22"/>
      <c r="IUL314" s="22"/>
      <c r="IUM314" s="22"/>
      <c r="IUN314" s="22"/>
      <c r="IUO314" s="22"/>
      <c r="IUP314" s="22"/>
      <c r="IUQ314" s="22"/>
      <c r="IUR314" s="22"/>
      <c r="IUS314" s="22"/>
      <c r="IUT314" s="22"/>
      <c r="IUU314" s="22"/>
      <c r="IUV314" s="22"/>
      <c r="IUW314" s="22"/>
      <c r="IUX314" s="22"/>
      <c r="IUY314" s="22"/>
      <c r="IUZ314" s="22"/>
      <c r="IVA314" s="22"/>
      <c r="IVB314" s="22"/>
      <c r="IVC314" s="22"/>
      <c r="IVD314" s="22"/>
      <c r="IVE314" s="22"/>
      <c r="IVF314" s="22"/>
      <c r="IVG314" s="22"/>
      <c r="IVH314" s="22"/>
      <c r="IVI314" s="22"/>
      <c r="IVJ314" s="22"/>
      <c r="IVK314" s="22"/>
      <c r="IVL314" s="22"/>
      <c r="IVM314" s="22"/>
      <c r="IVN314" s="22"/>
      <c r="IVO314" s="22"/>
      <c r="IVP314" s="22"/>
      <c r="IVQ314" s="22"/>
      <c r="IVR314" s="22"/>
      <c r="IVS314" s="22"/>
      <c r="IVT314" s="22"/>
      <c r="IVU314" s="22"/>
      <c r="IVV314" s="22"/>
      <c r="IVW314" s="22"/>
      <c r="IVX314" s="22"/>
      <c r="IVY314" s="22"/>
      <c r="IVZ314" s="22"/>
      <c r="IWA314" s="22"/>
      <c r="IWB314" s="22"/>
      <c r="IWC314" s="22"/>
      <c r="IWD314" s="22"/>
      <c r="IWE314" s="22"/>
      <c r="IWF314" s="22"/>
      <c r="IWG314" s="22"/>
      <c r="IWH314" s="22"/>
      <c r="IWI314" s="22"/>
      <c r="IWJ314" s="22"/>
      <c r="IWK314" s="22"/>
      <c r="IWL314" s="22"/>
      <c r="IWM314" s="22"/>
      <c r="IWN314" s="22"/>
      <c r="IWO314" s="22"/>
      <c r="IWP314" s="22"/>
      <c r="IWQ314" s="22"/>
      <c r="IWR314" s="22"/>
      <c r="IWS314" s="22"/>
      <c r="IWT314" s="22"/>
      <c r="IWU314" s="22"/>
      <c r="IWV314" s="22"/>
      <c r="IWW314" s="22"/>
      <c r="IWX314" s="22"/>
      <c r="IWY314" s="22"/>
      <c r="IWZ314" s="22"/>
      <c r="IXA314" s="22"/>
      <c r="IXB314" s="22"/>
      <c r="IXC314" s="22"/>
      <c r="IXD314" s="22"/>
      <c r="IXE314" s="22"/>
      <c r="IXF314" s="22"/>
      <c r="IXG314" s="22"/>
      <c r="IXH314" s="22"/>
      <c r="IXI314" s="22"/>
      <c r="IXJ314" s="22"/>
      <c r="IXK314" s="22"/>
      <c r="IXL314" s="22"/>
      <c r="IXM314" s="22"/>
      <c r="IXN314" s="22"/>
      <c r="IXO314" s="22"/>
      <c r="IXP314" s="22"/>
      <c r="IXQ314" s="22"/>
      <c r="IXR314" s="22"/>
      <c r="IXS314" s="22"/>
      <c r="IXT314" s="22"/>
      <c r="IXU314" s="22"/>
      <c r="IXV314" s="22"/>
      <c r="IXW314" s="22"/>
      <c r="IXX314" s="22"/>
      <c r="IXY314" s="22"/>
      <c r="IXZ314" s="22"/>
      <c r="IYA314" s="22"/>
      <c r="IYB314" s="22"/>
      <c r="IYC314" s="22"/>
      <c r="IYD314" s="22"/>
      <c r="IYE314" s="22"/>
      <c r="IYF314" s="22"/>
      <c r="IYG314" s="22"/>
      <c r="IYH314" s="22"/>
      <c r="IYI314" s="22"/>
      <c r="IYJ314" s="22"/>
      <c r="IYK314" s="22"/>
      <c r="IYL314" s="22"/>
      <c r="IYM314" s="22"/>
      <c r="IYN314" s="22"/>
      <c r="IYO314" s="22"/>
      <c r="IYP314" s="22"/>
      <c r="IYQ314" s="22"/>
      <c r="IYR314" s="22"/>
      <c r="IYS314" s="22"/>
      <c r="IYT314" s="22"/>
      <c r="IYU314" s="22"/>
      <c r="IYV314" s="22"/>
      <c r="IYW314" s="22"/>
      <c r="IYX314" s="22"/>
      <c r="IYY314" s="22"/>
      <c r="IYZ314" s="22"/>
      <c r="IZA314" s="22"/>
      <c r="IZB314" s="22"/>
      <c r="IZC314" s="22"/>
      <c r="IZD314" s="22"/>
      <c r="IZE314" s="22"/>
      <c r="IZF314" s="22"/>
      <c r="IZG314" s="22"/>
      <c r="IZH314" s="22"/>
      <c r="IZI314" s="22"/>
      <c r="IZJ314" s="22"/>
      <c r="IZK314" s="22"/>
      <c r="IZL314" s="22"/>
      <c r="IZM314" s="22"/>
      <c r="IZN314" s="22"/>
      <c r="IZO314" s="22"/>
      <c r="IZP314" s="22"/>
      <c r="IZQ314" s="22"/>
      <c r="IZR314" s="22"/>
      <c r="IZS314" s="22"/>
      <c r="IZT314" s="22"/>
      <c r="IZU314" s="22"/>
      <c r="IZV314" s="22"/>
      <c r="IZW314" s="22"/>
      <c r="IZX314" s="22"/>
      <c r="IZY314" s="22"/>
      <c r="IZZ314" s="22"/>
      <c r="JAA314" s="22"/>
      <c r="JAB314" s="22"/>
      <c r="JAC314" s="22"/>
      <c r="JAD314" s="22"/>
      <c r="JAE314" s="22"/>
      <c r="JAF314" s="22"/>
      <c r="JAG314" s="22"/>
      <c r="JAH314" s="22"/>
      <c r="JAI314" s="22"/>
      <c r="JAJ314" s="22"/>
      <c r="JAK314" s="22"/>
      <c r="JAL314" s="22"/>
      <c r="JAM314" s="22"/>
      <c r="JAN314" s="22"/>
      <c r="JAO314" s="22"/>
      <c r="JAP314" s="22"/>
      <c r="JAQ314" s="22"/>
      <c r="JAR314" s="22"/>
      <c r="JAS314" s="22"/>
      <c r="JAT314" s="22"/>
      <c r="JAU314" s="22"/>
      <c r="JAV314" s="22"/>
      <c r="JAW314" s="22"/>
      <c r="JAX314" s="22"/>
      <c r="JAY314" s="22"/>
      <c r="JAZ314" s="22"/>
      <c r="JBA314" s="22"/>
      <c r="JBB314" s="22"/>
      <c r="JBC314" s="22"/>
      <c r="JBD314" s="22"/>
      <c r="JBE314" s="22"/>
      <c r="JBF314" s="22"/>
      <c r="JBG314" s="22"/>
      <c r="JBH314" s="22"/>
      <c r="JBI314" s="22"/>
      <c r="JBJ314" s="22"/>
      <c r="JBK314" s="22"/>
      <c r="JBL314" s="22"/>
      <c r="JBM314" s="22"/>
      <c r="JBN314" s="22"/>
      <c r="JBO314" s="22"/>
      <c r="JBP314" s="22"/>
      <c r="JBQ314" s="22"/>
      <c r="JBR314" s="22"/>
      <c r="JBS314" s="22"/>
      <c r="JBT314" s="22"/>
      <c r="JBU314" s="22"/>
      <c r="JBV314" s="22"/>
      <c r="JBW314" s="22"/>
      <c r="JBX314" s="22"/>
      <c r="JBY314" s="22"/>
      <c r="JBZ314" s="22"/>
      <c r="JCA314" s="22"/>
      <c r="JCB314" s="22"/>
      <c r="JCC314" s="22"/>
      <c r="JCD314" s="22"/>
      <c r="JCE314" s="22"/>
      <c r="JCF314" s="22"/>
      <c r="JCG314" s="22"/>
      <c r="JCH314" s="22"/>
      <c r="JCI314" s="22"/>
      <c r="JCJ314" s="22"/>
      <c r="JCK314" s="22"/>
      <c r="JCL314" s="22"/>
      <c r="JCM314" s="22"/>
      <c r="JCN314" s="22"/>
      <c r="JCO314" s="22"/>
      <c r="JCP314" s="22"/>
      <c r="JCQ314" s="22"/>
      <c r="JCR314" s="22"/>
      <c r="JCS314" s="22"/>
      <c r="JCT314" s="22"/>
      <c r="JCU314" s="22"/>
      <c r="JCV314" s="22"/>
      <c r="JCW314" s="22"/>
      <c r="JCX314" s="22"/>
      <c r="JCY314" s="22"/>
      <c r="JCZ314" s="22"/>
      <c r="JDA314" s="22"/>
      <c r="JDB314" s="22"/>
      <c r="JDC314" s="22"/>
      <c r="JDD314" s="22"/>
      <c r="JDE314" s="22"/>
      <c r="JDF314" s="22"/>
      <c r="JDG314" s="22"/>
      <c r="JDH314" s="22"/>
      <c r="JDI314" s="22"/>
      <c r="JDJ314" s="22"/>
      <c r="JDK314" s="22"/>
      <c r="JDL314" s="22"/>
      <c r="JDM314" s="22"/>
      <c r="JDN314" s="22"/>
      <c r="JDO314" s="22"/>
      <c r="JDP314" s="22"/>
      <c r="JDQ314" s="22"/>
      <c r="JDR314" s="22"/>
      <c r="JDS314" s="22"/>
      <c r="JDT314" s="22"/>
      <c r="JDU314" s="22"/>
      <c r="JDV314" s="22"/>
      <c r="JDW314" s="22"/>
      <c r="JDX314" s="22"/>
      <c r="JDY314" s="22"/>
      <c r="JDZ314" s="22"/>
      <c r="JEA314" s="22"/>
      <c r="JEB314" s="22"/>
      <c r="JEC314" s="22"/>
      <c r="JED314" s="22"/>
      <c r="JEE314" s="22"/>
      <c r="JEF314" s="22"/>
      <c r="JEG314" s="22"/>
      <c r="JEH314" s="22"/>
      <c r="JEI314" s="22"/>
      <c r="JEJ314" s="22"/>
      <c r="JEK314" s="22"/>
      <c r="JEL314" s="22"/>
      <c r="JEM314" s="22"/>
      <c r="JEN314" s="22"/>
      <c r="JEO314" s="22"/>
      <c r="JEP314" s="22"/>
      <c r="JEQ314" s="22"/>
      <c r="JER314" s="22"/>
      <c r="JES314" s="22"/>
      <c r="JET314" s="22"/>
      <c r="JEU314" s="22"/>
      <c r="JEV314" s="22"/>
      <c r="JEW314" s="22"/>
      <c r="JEX314" s="22"/>
      <c r="JEY314" s="22"/>
      <c r="JEZ314" s="22"/>
      <c r="JFA314" s="22"/>
      <c r="JFB314" s="22"/>
      <c r="JFC314" s="22"/>
      <c r="JFD314" s="22"/>
      <c r="JFE314" s="22"/>
      <c r="JFF314" s="22"/>
      <c r="JFG314" s="22"/>
      <c r="JFH314" s="22"/>
      <c r="JFI314" s="22"/>
      <c r="JFJ314" s="22"/>
      <c r="JFK314" s="22"/>
      <c r="JFL314" s="22"/>
      <c r="JFM314" s="22"/>
      <c r="JFN314" s="22"/>
      <c r="JFO314" s="22"/>
      <c r="JFP314" s="22"/>
      <c r="JFQ314" s="22"/>
      <c r="JFR314" s="22"/>
      <c r="JFS314" s="22"/>
      <c r="JFT314" s="22"/>
      <c r="JFU314" s="22"/>
      <c r="JFV314" s="22"/>
      <c r="JFW314" s="22"/>
      <c r="JFX314" s="22"/>
      <c r="JFY314" s="22"/>
      <c r="JFZ314" s="22"/>
      <c r="JGA314" s="22"/>
      <c r="JGB314" s="22"/>
      <c r="JGC314" s="22"/>
      <c r="JGD314" s="22"/>
      <c r="JGE314" s="22"/>
      <c r="JGF314" s="22"/>
      <c r="JGG314" s="22"/>
      <c r="JGH314" s="22"/>
      <c r="JGI314" s="22"/>
      <c r="JGJ314" s="22"/>
      <c r="JGK314" s="22"/>
      <c r="JGL314" s="22"/>
      <c r="JGM314" s="22"/>
      <c r="JGN314" s="22"/>
      <c r="JGO314" s="22"/>
      <c r="JGP314" s="22"/>
      <c r="JGQ314" s="22"/>
      <c r="JGR314" s="22"/>
      <c r="JGS314" s="22"/>
      <c r="JGT314" s="22"/>
      <c r="JGU314" s="22"/>
      <c r="JGV314" s="22"/>
      <c r="JGW314" s="22"/>
      <c r="JGX314" s="22"/>
      <c r="JGY314" s="22"/>
      <c r="JGZ314" s="22"/>
      <c r="JHA314" s="22"/>
      <c r="JHB314" s="22"/>
      <c r="JHC314" s="22"/>
      <c r="JHD314" s="22"/>
      <c r="JHE314" s="22"/>
      <c r="JHF314" s="22"/>
      <c r="JHG314" s="22"/>
      <c r="JHH314" s="22"/>
      <c r="JHI314" s="22"/>
      <c r="JHJ314" s="22"/>
      <c r="JHK314" s="22"/>
      <c r="JHL314" s="22"/>
      <c r="JHM314" s="22"/>
      <c r="JHN314" s="22"/>
      <c r="JHO314" s="22"/>
      <c r="JHP314" s="22"/>
      <c r="JHQ314" s="22"/>
      <c r="JHR314" s="22"/>
      <c r="JHS314" s="22"/>
      <c r="JHT314" s="22"/>
      <c r="JHU314" s="22"/>
      <c r="JHV314" s="22"/>
      <c r="JHW314" s="22"/>
      <c r="JHX314" s="22"/>
      <c r="JHY314" s="22"/>
      <c r="JHZ314" s="22"/>
      <c r="JIA314" s="22"/>
      <c r="JIB314" s="22"/>
      <c r="JIC314" s="22"/>
      <c r="JID314" s="22"/>
      <c r="JIE314" s="22"/>
      <c r="JIF314" s="22"/>
      <c r="JIG314" s="22"/>
      <c r="JIH314" s="22"/>
      <c r="JII314" s="22"/>
      <c r="JIJ314" s="22"/>
      <c r="JIK314" s="22"/>
      <c r="JIL314" s="22"/>
      <c r="JIM314" s="22"/>
      <c r="JIN314" s="22"/>
      <c r="JIO314" s="22"/>
      <c r="JIP314" s="22"/>
      <c r="JIQ314" s="22"/>
      <c r="JIR314" s="22"/>
      <c r="JIS314" s="22"/>
      <c r="JIT314" s="22"/>
      <c r="JIU314" s="22"/>
      <c r="JIV314" s="22"/>
      <c r="JIW314" s="22"/>
      <c r="JIX314" s="22"/>
      <c r="JIY314" s="22"/>
      <c r="JIZ314" s="22"/>
      <c r="JJA314" s="22"/>
      <c r="JJB314" s="22"/>
      <c r="JJC314" s="22"/>
      <c r="JJD314" s="22"/>
      <c r="JJE314" s="22"/>
      <c r="JJF314" s="22"/>
      <c r="JJG314" s="22"/>
      <c r="JJH314" s="22"/>
      <c r="JJI314" s="22"/>
      <c r="JJJ314" s="22"/>
      <c r="JJK314" s="22"/>
      <c r="JJL314" s="22"/>
      <c r="JJM314" s="22"/>
      <c r="JJN314" s="22"/>
      <c r="JJO314" s="22"/>
      <c r="JJP314" s="22"/>
      <c r="JJQ314" s="22"/>
      <c r="JJR314" s="22"/>
      <c r="JJS314" s="22"/>
      <c r="JJT314" s="22"/>
      <c r="JJU314" s="22"/>
      <c r="JJV314" s="22"/>
      <c r="JJW314" s="22"/>
      <c r="JJX314" s="22"/>
      <c r="JJY314" s="22"/>
      <c r="JJZ314" s="22"/>
      <c r="JKA314" s="22"/>
      <c r="JKB314" s="22"/>
      <c r="JKC314" s="22"/>
      <c r="JKD314" s="22"/>
      <c r="JKE314" s="22"/>
      <c r="JKF314" s="22"/>
      <c r="JKG314" s="22"/>
      <c r="JKH314" s="22"/>
      <c r="JKI314" s="22"/>
      <c r="JKJ314" s="22"/>
      <c r="JKK314" s="22"/>
      <c r="JKL314" s="22"/>
      <c r="JKM314" s="22"/>
      <c r="JKN314" s="22"/>
      <c r="JKO314" s="22"/>
      <c r="JKP314" s="22"/>
      <c r="JKQ314" s="22"/>
      <c r="JKR314" s="22"/>
      <c r="JKS314" s="22"/>
      <c r="JKT314" s="22"/>
      <c r="JKU314" s="22"/>
      <c r="JKV314" s="22"/>
      <c r="JKW314" s="22"/>
      <c r="JKX314" s="22"/>
      <c r="JKY314" s="22"/>
      <c r="JKZ314" s="22"/>
      <c r="JLA314" s="22"/>
      <c r="JLB314" s="22"/>
      <c r="JLC314" s="22"/>
      <c r="JLD314" s="22"/>
      <c r="JLE314" s="22"/>
      <c r="JLF314" s="22"/>
      <c r="JLG314" s="22"/>
      <c r="JLH314" s="22"/>
      <c r="JLI314" s="22"/>
      <c r="JLJ314" s="22"/>
      <c r="JLK314" s="22"/>
      <c r="JLL314" s="22"/>
      <c r="JLM314" s="22"/>
      <c r="JLN314" s="22"/>
      <c r="JLO314" s="22"/>
      <c r="JLP314" s="22"/>
      <c r="JLQ314" s="22"/>
      <c r="JLR314" s="22"/>
      <c r="JLS314" s="22"/>
      <c r="JLT314" s="22"/>
      <c r="JLU314" s="22"/>
      <c r="JLV314" s="22"/>
      <c r="JLW314" s="22"/>
      <c r="JLX314" s="22"/>
      <c r="JLY314" s="22"/>
      <c r="JLZ314" s="22"/>
      <c r="JMA314" s="22"/>
      <c r="JMB314" s="22"/>
      <c r="JMC314" s="22"/>
      <c r="JMD314" s="22"/>
      <c r="JME314" s="22"/>
      <c r="JMF314" s="22"/>
      <c r="JMG314" s="22"/>
      <c r="JMH314" s="22"/>
      <c r="JMI314" s="22"/>
      <c r="JMJ314" s="22"/>
      <c r="JMK314" s="22"/>
      <c r="JML314" s="22"/>
      <c r="JMM314" s="22"/>
      <c r="JMN314" s="22"/>
      <c r="JMO314" s="22"/>
      <c r="JMP314" s="22"/>
      <c r="JMQ314" s="22"/>
      <c r="JMR314" s="22"/>
      <c r="JMS314" s="22"/>
      <c r="JMT314" s="22"/>
      <c r="JMU314" s="22"/>
      <c r="JMV314" s="22"/>
      <c r="JMW314" s="22"/>
      <c r="JMX314" s="22"/>
      <c r="JMY314" s="22"/>
      <c r="JMZ314" s="22"/>
      <c r="JNA314" s="22"/>
      <c r="JNB314" s="22"/>
      <c r="JNC314" s="22"/>
      <c r="JND314" s="22"/>
      <c r="JNE314" s="22"/>
      <c r="JNF314" s="22"/>
      <c r="JNG314" s="22"/>
      <c r="JNH314" s="22"/>
      <c r="JNI314" s="22"/>
      <c r="JNJ314" s="22"/>
      <c r="JNK314" s="22"/>
      <c r="JNL314" s="22"/>
      <c r="JNM314" s="22"/>
      <c r="JNN314" s="22"/>
      <c r="JNO314" s="22"/>
      <c r="JNP314" s="22"/>
      <c r="JNQ314" s="22"/>
      <c r="JNR314" s="22"/>
      <c r="JNS314" s="22"/>
      <c r="JNT314" s="22"/>
      <c r="JNU314" s="22"/>
      <c r="JNV314" s="22"/>
      <c r="JNW314" s="22"/>
      <c r="JNX314" s="22"/>
      <c r="JNY314" s="22"/>
      <c r="JNZ314" s="22"/>
      <c r="JOA314" s="22"/>
      <c r="JOB314" s="22"/>
      <c r="JOC314" s="22"/>
      <c r="JOD314" s="22"/>
      <c r="JOE314" s="22"/>
      <c r="JOF314" s="22"/>
      <c r="JOG314" s="22"/>
      <c r="JOH314" s="22"/>
      <c r="JOI314" s="22"/>
      <c r="JOJ314" s="22"/>
      <c r="JOK314" s="22"/>
      <c r="JOL314" s="22"/>
      <c r="JOM314" s="22"/>
      <c r="JON314" s="22"/>
      <c r="JOO314" s="22"/>
      <c r="JOP314" s="22"/>
      <c r="JOQ314" s="22"/>
      <c r="JOR314" s="22"/>
      <c r="JOS314" s="22"/>
      <c r="JOT314" s="22"/>
      <c r="JOU314" s="22"/>
      <c r="JOV314" s="22"/>
      <c r="JOW314" s="22"/>
      <c r="JOX314" s="22"/>
      <c r="JOY314" s="22"/>
      <c r="JOZ314" s="22"/>
      <c r="JPA314" s="22"/>
      <c r="JPB314" s="22"/>
      <c r="JPC314" s="22"/>
      <c r="JPD314" s="22"/>
      <c r="JPE314" s="22"/>
      <c r="JPF314" s="22"/>
      <c r="JPG314" s="22"/>
      <c r="JPH314" s="22"/>
      <c r="JPI314" s="22"/>
      <c r="JPJ314" s="22"/>
      <c r="JPK314" s="22"/>
      <c r="JPL314" s="22"/>
      <c r="JPM314" s="22"/>
      <c r="JPN314" s="22"/>
      <c r="JPO314" s="22"/>
      <c r="JPP314" s="22"/>
      <c r="JPQ314" s="22"/>
      <c r="JPR314" s="22"/>
      <c r="JPS314" s="22"/>
      <c r="JPT314" s="22"/>
      <c r="JPU314" s="22"/>
      <c r="JPV314" s="22"/>
      <c r="JPW314" s="22"/>
      <c r="JPX314" s="22"/>
      <c r="JPY314" s="22"/>
      <c r="JPZ314" s="22"/>
      <c r="JQA314" s="22"/>
      <c r="JQB314" s="22"/>
      <c r="JQC314" s="22"/>
      <c r="JQD314" s="22"/>
      <c r="JQE314" s="22"/>
      <c r="JQF314" s="22"/>
      <c r="JQG314" s="22"/>
      <c r="JQH314" s="22"/>
      <c r="JQI314" s="22"/>
      <c r="JQJ314" s="22"/>
      <c r="JQK314" s="22"/>
      <c r="JQL314" s="22"/>
      <c r="JQM314" s="22"/>
      <c r="JQN314" s="22"/>
      <c r="JQO314" s="22"/>
      <c r="JQP314" s="22"/>
      <c r="JQQ314" s="22"/>
      <c r="JQR314" s="22"/>
      <c r="JQS314" s="22"/>
      <c r="JQT314" s="22"/>
      <c r="JQU314" s="22"/>
      <c r="JQV314" s="22"/>
      <c r="JQW314" s="22"/>
      <c r="JQX314" s="22"/>
      <c r="JQY314" s="22"/>
      <c r="JQZ314" s="22"/>
      <c r="JRA314" s="22"/>
      <c r="JRB314" s="22"/>
      <c r="JRC314" s="22"/>
      <c r="JRD314" s="22"/>
      <c r="JRE314" s="22"/>
      <c r="JRF314" s="22"/>
      <c r="JRG314" s="22"/>
      <c r="JRH314" s="22"/>
      <c r="JRI314" s="22"/>
      <c r="JRJ314" s="22"/>
      <c r="JRK314" s="22"/>
      <c r="JRL314" s="22"/>
      <c r="JRM314" s="22"/>
      <c r="JRN314" s="22"/>
      <c r="JRO314" s="22"/>
      <c r="JRP314" s="22"/>
      <c r="JRQ314" s="22"/>
      <c r="JRR314" s="22"/>
      <c r="JRS314" s="22"/>
      <c r="JRT314" s="22"/>
      <c r="JRU314" s="22"/>
      <c r="JRV314" s="22"/>
      <c r="JRW314" s="22"/>
      <c r="JRX314" s="22"/>
      <c r="JRY314" s="22"/>
      <c r="JRZ314" s="22"/>
      <c r="JSA314" s="22"/>
      <c r="JSB314" s="22"/>
      <c r="JSC314" s="22"/>
      <c r="JSD314" s="22"/>
      <c r="JSE314" s="22"/>
      <c r="JSF314" s="22"/>
      <c r="JSG314" s="22"/>
      <c r="JSH314" s="22"/>
      <c r="JSI314" s="22"/>
      <c r="JSJ314" s="22"/>
      <c r="JSK314" s="22"/>
      <c r="JSL314" s="22"/>
      <c r="JSM314" s="22"/>
      <c r="JSN314" s="22"/>
      <c r="JSO314" s="22"/>
      <c r="JSP314" s="22"/>
      <c r="JSQ314" s="22"/>
      <c r="JSR314" s="22"/>
      <c r="JSS314" s="22"/>
      <c r="JST314" s="22"/>
      <c r="JSU314" s="22"/>
      <c r="JSV314" s="22"/>
      <c r="JSW314" s="22"/>
      <c r="JSX314" s="22"/>
      <c r="JSY314" s="22"/>
      <c r="JSZ314" s="22"/>
      <c r="JTA314" s="22"/>
      <c r="JTB314" s="22"/>
      <c r="JTC314" s="22"/>
      <c r="JTD314" s="22"/>
      <c r="JTE314" s="22"/>
      <c r="JTF314" s="22"/>
      <c r="JTG314" s="22"/>
      <c r="JTH314" s="22"/>
      <c r="JTI314" s="22"/>
      <c r="JTJ314" s="22"/>
      <c r="JTK314" s="22"/>
      <c r="JTL314" s="22"/>
      <c r="JTM314" s="22"/>
      <c r="JTN314" s="22"/>
      <c r="JTO314" s="22"/>
      <c r="JTP314" s="22"/>
      <c r="JTQ314" s="22"/>
      <c r="JTR314" s="22"/>
      <c r="JTS314" s="22"/>
      <c r="JTT314" s="22"/>
      <c r="JTU314" s="22"/>
      <c r="JTV314" s="22"/>
      <c r="JTW314" s="22"/>
      <c r="JTX314" s="22"/>
      <c r="JTY314" s="22"/>
      <c r="JTZ314" s="22"/>
      <c r="JUA314" s="22"/>
      <c r="JUB314" s="22"/>
      <c r="JUC314" s="22"/>
      <c r="JUD314" s="22"/>
      <c r="JUE314" s="22"/>
      <c r="JUF314" s="22"/>
      <c r="JUG314" s="22"/>
      <c r="JUH314" s="22"/>
      <c r="JUI314" s="22"/>
      <c r="JUJ314" s="22"/>
      <c r="JUK314" s="22"/>
      <c r="JUL314" s="22"/>
      <c r="JUM314" s="22"/>
      <c r="JUN314" s="22"/>
      <c r="JUO314" s="22"/>
      <c r="JUP314" s="22"/>
      <c r="JUQ314" s="22"/>
      <c r="JUR314" s="22"/>
      <c r="JUS314" s="22"/>
      <c r="JUT314" s="22"/>
      <c r="JUU314" s="22"/>
      <c r="JUV314" s="22"/>
      <c r="JUW314" s="22"/>
      <c r="JUX314" s="22"/>
      <c r="JUY314" s="22"/>
      <c r="JUZ314" s="22"/>
      <c r="JVA314" s="22"/>
      <c r="JVB314" s="22"/>
      <c r="JVC314" s="22"/>
      <c r="JVD314" s="22"/>
      <c r="JVE314" s="22"/>
      <c r="JVF314" s="22"/>
      <c r="JVG314" s="22"/>
      <c r="JVH314" s="22"/>
      <c r="JVI314" s="22"/>
      <c r="JVJ314" s="22"/>
      <c r="JVK314" s="22"/>
      <c r="JVL314" s="22"/>
      <c r="JVM314" s="22"/>
      <c r="JVN314" s="22"/>
      <c r="JVO314" s="22"/>
      <c r="JVP314" s="22"/>
      <c r="JVQ314" s="22"/>
      <c r="JVR314" s="22"/>
      <c r="JVS314" s="22"/>
      <c r="JVT314" s="22"/>
      <c r="JVU314" s="22"/>
      <c r="JVV314" s="22"/>
      <c r="JVW314" s="22"/>
      <c r="JVX314" s="22"/>
      <c r="JVY314" s="22"/>
      <c r="JVZ314" s="22"/>
      <c r="JWA314" s="22"/>
      <c r="JWB314" s="22"/>
      <c r="JWC314" s="22"/>
      <c r="JWD314" s="22"/>
      <c r="JWE314" s="22"/>
      <c r="JWF314" s="22"/>
      <c r="JWG314" s="22"/>
      <c r="JWH314" s="22"/>
      <c r="JWI314" s="22"/>
      <c r="JWJ314" s="22"/>
      <c r="JWK314" s="22"/>
      <c r="JWL314" s="22"/>
      <c r="JWM314" s="22"/>
      <c r="JWN314" s="22"/>
      <c r="JWO314" s="22"/>
      <c r="JWP314" s="22"/>
      <c r="JWQ314" s="22"/>
      <c r="JWR314" s="22"/>
      <c r="JWS314" s="22"/>
      <c r="JWT314" s="22"/>
      <c r="JWU314" s="22"/>
      <c r="JWV314" s="22"/>
      <c r="JWW314" s="22"/>
      <c r="JWX314" s="22"/>
      <c r="JWY314" s="22"/>
      <c r="JWZ314" s="22"/>
      <c r="JXA314" s="22"/>
      <c r="JXB314" s="22"/>
      <c r="JXC314" s="22"/>
      <c r="JXD314" s="22"/>
      <c r="JXE314" s="22"/>
      <c r="JXF314" s="22"/>
      <c r="JXG314" s="22"/>
      <c r="JXH314" s="22"/>
      <c r="JXI314" s="22"/>
      <c r="JXJ314" s="22"/>
      <c r="JXK314" s="22"/>
      <c r="JXL314" s="22"/>
      <c r="JXM314" s="22"/>
      <c r="JXN314" s="22"/>
      <c r="JXO314" s="22"/>
      <c r="JXP314" s="22"/>
      <c r="JXQ314" s="22"/>
      <c r="JXR314" s="22"/>
      <c r="JXS314" s="22"/>
      <c r="JXT314" s="22"/>
      <c r="JXU314" s="22"/>
      <c r="JXV314" s="22"/>
      <c r="JXW314" s="22"/>
      <c r="JXX314" s="22"/>
      <c r="JXY314" s="22"/>
      <c r="JXZ314" s="22"/>
      <c r="JYA314" s="22"/>
      <c r="JYB314" s="22"/>
      <c r="JYC314" s="22"/>
      <c r="JYD314" s="22"/>
      <c r="JYE314" s="22"/>
      <c r="JYF314" s="22"/>
      <c r="JYG314" s="22"/>
      <c r="JYH314" s="22"/>
      <c r="JYI314" s="22"/>
      <c r="JYJ314" s="22"/>
      <c r="JYK314" s="22"/>
      <c r="JYL314" s="22"/>
      <c r="JYM314" s="22"/>
      <c r="JYN314" s="22"/>
      <c r="JYO314" s="22"/>
      <c r="JYP314" s="22"/>
      <c r="JYQ314" s="22"/>
      <c r="JYR314" s="22"/>
      <c r="JYS314" s="22"/>
      <c r="JYT314" s="22"/>
      <c r="JYU314" s="22"/>
      <c r="JYV314" s="22"/>
      <c r="JYW314" s="22"/>
      <c r="JYX314" s="22"/>
      <c r="JYY314" s="22"/>
      <c r="JYZ314" s="22"/>
      <c r="JZA314" s="22"/>
      <c r="JZB314" s="22"/>
      <c r="JZC314" s="22"/>
      <c r="JZD314" s="22"/>
      <c r="JZE314" s="22"/>
      <c r="JZF314" s="22"/>
      <c r="JZG314" s="22"/>
      <c r="JZH314" s="22"/>
      <c r="JZI314" s="22"/>
      <c r="JZJ314" s="22"/>
      <c r="JZK314" s="22"/>
      <c r="JZL314" s="22"/>
      <c r="JZM314" s="22"/>
      <c r="JZN314" s="22"/>
      <c r="JZO314" s="22"/>
      <c r="JZP314" s="22"/>
      <c r="JZQ314" s="22"/>
      <c r="JZR314" s="22"/>
      <c r="JZS314" s="22"/>
      <c r="JZT314" s="22"/>
      <c r="JZU314" s="22"/>
      <c r="JZV314" s="22"/>
      <c r="JZW314" s="22"/>
      <c r="JZX314" s="22"/>
      <c r="JZY314" s="22"/>
      <c r="JZZ314" s="22"/>
      <c r="KAA314" s="22"/>
      <c r="KAB314" s="22"/>
      <c r="KAC314" s="22"/>
      <c r="KAD314" s="22"/>
      <c r="KAE314" s="22"/>
      <c r="KAF314" s="22"/>
      <c r="KAG314" s="22"/>
      <c r="KAH314" s="22"/>
      <c r="KAI314" s="22"/>
      <c r="KAJ314" s="22"/>
      <c r="KAK314" s="22"/>
      <c r="KAL314" s="22"/>
      <c r="KAM314" s="22"/>
      <c r="KAN314" s="22"/>
      <c r="KAO314" s="22"/>
      <c r="KAP314" s="22"/>
      <c r="KAQ314" s="22"/>
      <c r="KAR314" s="22"/>
      <c r="KAS314" s="22"/>
      <c r="KAT314" s="22"/>
      <c r="KAU314" s="22"/>
      <c r="KAV314" s="22"/>
      <c r="KAW314" s="22"/>
      <c r="KAX314" s="22"/>
      <c r="KAY314" s="22"/>
      <c r="KAZ314" s="22"/>
      <c r="KBA314" s="22"/>
      <c r="KBB314" s="22"/>
      <c r="KBC314" s="22"/>
      <c r="KBD314" s="22"/>
      <c r="KBE314" s="22"/>
      <c r="KBF314" s="22"/>
      <c r="KBG314" s="22"/>
      <c r="KBH314" s="22"/>
      <c r="KBI314" s="22"/>
      <c r="KBJ314" s="22"/>
      <c r="KBK314" s="22"/>
      <c r="KBL314" s="22"/>
      <c r="KBM314" s="22"/>
      <c r="KBN314" s="22"/>
      <c r="KBO314" s="22"/>
      <c r="KBP314" s="22"/>
      <c r="KBQ314" s="22"/>
      <c r="KBR314" s="22"/>
      <c r="KBS314" s="22"/>
      <c r="KBT314" s="22"/>
      <c r="KBU314" s="22"/>
      <c r="KBV314" s="22"/>
      <c r="KBW314" s="22"/>
      <c r="KBX314" s="22"/>
      <c r="KBY314" s="22"/>
      <c r="KBZ314" s="22"/>
      <c r="KCA314" s="22"/>
      <c r="KCB314" s="22"/>
      <c r="KCC314" s="22"/>
      <c r="KCD314" s="22"/>
      <c r="KCE314" s="22"/>
      <c r="KCF314" s="22"/>
      <c r="KCG314" s="22"/>
      <c r="KCH314" s="22"/>
      <c r="KCI314" s="22"/>
      <c r="KCJ314" s="22"/>
      <c r="KCK314" s="22"/>
      <c r="KCL314" s="22"/>
      <c r="KCM314" s="22"/>
      <c r="KCN314" s="22"/>
      <c r="KCO314" s="22"/>
      <c r="KCP314" s="22"/>
      <c r="KCQ314" s="22"/>
      <c r="KCR314" s="22"/>
      <c r="KCS314" s="22"/>
      <c r="KCT314" s="22"/>
      <c r="KCU314" s="22"/>
      <c r="KCV314" s="22"/>
      <c r="KCW314" s="22"/>
      <c r="KCX314" s="22"/>
      <c r="KCY314" s="22"/>
      <c r="KCZ314" s="22"/>
      <c r="KDA314" s="22"/>
      <c r="KDB314" s="22"/>
      <c r="KDC314" s="22"/>
      <c r="KDD314" s="22"/>
      <c r="KDE314" s="22"/>
      <c r="KDF314" s="22"/>
      <c r="KDG314" s="22"/>
      <c r="KDH314" s="22"/>
      <c r="KDI314" s="22"/>
      <c r="KDJ314" s="22"/>
      <c r="KDK314" s="22"/>
      <c r="KDL314" s="22"/>
      <c r="KDM314" s="22"/>
      <c r="KDN314" s="22"/>
      <c r="KDO314" s="22"/>
      <c r="KDP314" s="22"/>
      <c r="KDQ314" s="22"/>
      <c r="KDR314" s="22"/>
      <c r="KDS314" s="22"/>
      <c r="KDT314" s="22"/>
      <c r="KDU314" s="22"/>
      <c r="KDV314" s="22"/>
      <c r="KDW314" s="22"/>
      <c r="KDX314" s="22"/>
      <c r="KDY314" s="22"/>
      <c r="KDZ314" s="22"/>
      <c r="KEA314" s="22"/>
      <c r="KEB314" s="22"/>
      <c r="KEC314" s="22"/>
      <c r="KED314" s="22"/>
      <c r="KEE314" s="22"/>
      <c r="KEF314" s="22"/>
      <c r="KEG314" s="22"/>
      <c r="KEH314" s="22"/>
      <c r="KEI314" s="22"/>
      <c r="KEJ314" s="22"/>
      <c r="KEK314" s="22"/>
      <c r="KEL314" s="22"/>
      <c r="KEM314" s="22"/>
      <c r="KEN314" s="22"/>
      <c r="KEO314" s="22"/>
      <c r="KEP314" s="22"/>
      <c r="KEQ314" s="22"/>
      <c r="KER314" s="22"/>
      <c r="KES314" s="22"/>
      <c r="KET314" s="22"/>
      <c r="KEU314" s="22"/>
      <c r="KEV314" s="22"/>
      <c r="KEW314" s="22"/>
      <c r="KEX314" s="22"/>
      <c r="KEY314" s="22"/>
      <c r="KEZ314" s="22"/>
      <c r="KFA314" s="22"/>
      <c r="KFB314" s="22"/>
      <c r="KFC314" s="22"/>
      <c r="KFD314" s="22"/>
      <c r="KFE314" s="22"/>
      <c r="KFF314" s="22"/>
      <c r="KFG314" s="22"/>
      <c r="KFH314" s="22"/>
      <c r="KFI314" s="22"/>
      <c r="KFJ314" s="22"/>
      <c r="KFK314" s="22"/>
      <c r="KFL314" s="22"/>
      <c r="KFM314" s="22"/>
      <c r="KFN314" s="22"/>
      <c r="KFO314" s="22"/>
      <c r="KFP314" s="22"/>
      <c r="KFQ314" s="22"/>
      <c r="KFR314" s="22"/>
      <c r="KFS314" s="22"/>
      <c r="KFT314" s="22"/>
      <c r="KFU314" s="22"/>
      <c r="KFV314" s="22"/>
      <c r="KFW314" s="22"/>
      <c r="KFX314" s="22"/>
      <c r="KFY314" s="22"/>
      <c r="KFZ314" s="22"/>
      <c r="KGA314" s="22"/>
      <c r="KGB314" s="22"/>
      <c r="KGC314" s="22"/>
      <c r="KGD314" s="22"/>
      <c r="KGE314" s="22"/>
      <c r="KGF314" s="22"/>
      <c r="KGG314" s="22"/>
      <c r="KGH314" s="22"/>
      <c r="KGI314" s="22"/>
      <c r="KGJ314" s="22"/>
      <c r="KGK314" s="22"/>
      <c r="KGL314" s="22"/>
      <c r="KGM314" s="22"/>
      <c r="KGN314" s="22"/>
      <c r="KGO314" s="22"/>
      <c r="KGP314" s="22"/>
      <c r="KGQ314" s="22"/>
      <c r="KGR314" s="22"/>
      <c r="KGS314" s="22"/>
      <c r="KGT314" s="22"/>
      <c r="KGU314" s="22"/>
      <c r="KGV314" s="22"/>
      <c r="KGW314" s="22"/>
      <c r="KGX314" s="22"/>
      <c r="KGY314" s="22"/>
      <c r="KGZ314" s="22"/>
      <c r="KHA314" s="22"/>
      <c r="KHB314" s="22"/>
      <c r="KHC314" s="22"/>
      <c r="KHD314" s="22"/>
      <c r="KHE314" s="22"/>
      <c r="KHF314" s="22"/>
      <c r="KHG314" s="22"/>
      <c r="KHH314" s="22"/>
      <c r="KHI314" s="22"/>
      <c r="KHJ314" s="22"/>
      <c r="KHK314" s="22"/>
      <c r="KHL314" s="22"/>
      <c r="KHM314" s="22"/>
      <c r="KHN314" s="22"/>
      <c r="KHO314" s="22"/>
      <c r="KHP314" s="22"/>
      <c r="KHQ314" s="22"/>
      <c r="KHR314" s="22"/>
      <c r="KHS314" s="22"/>
      <c r="KHT314" s="22"/>
      <c r="KHU314" s="22"/>
      <c r="KHV314" s="22"/>
      <c r="KHW314" s="22"/>
      <c r="KHX314" s="22"/>
      <c r="KHY314" s="22"/>
      <c r="KHZ314" s="22"/>
      <c r="KIA314" s="22"/>
      <c r="KIB314" s="22"/>
      <c r="KIC314" s="22"/>
      <c r="KID314" s="22"/>
      <c r="KIE314" s="22"/>
      <c r="KIF314" s="22"/>
      <c r="KIG314" s="22"/>
      <c r="KIH314" s="22"/>
      <c r="KII314" s="22"/>
      <c r="KIJ314" s="22"/>
      <c r="KIK314" s="22"/>
      <c r="KIL314" s="22"/>
      <c r="KIM314" s="22"/>
      <c r="KIN314" s="22"/>
      <c r="KIO314" s="22"/>
      <c r="KIP314" s="22"/>
      <c r="KIQ314" s="22"/>
      <c r="KIR314" s="22"/>
      <c r="KIS314" s="22"/>
      <c r="KIT314" s="22"/>
      <c r="KIU314" s="22"/>
      <c r="KIV314" s="22"/>
      <c r="KIW314" s="22"/>
      <c r="KIX314" s="22"/>
      <c r="KIY314" s="22"/>
      <c r="KIZ314" s="22"/>
      <c r="KJA314" s="22"/>
      <c r="KJB314" s="22"/>
      <c r="KJC314" s="22"/>
      <c r="KJD314" s="22"/>
      <c r="KJE314" s="22"/>
      <c r="KJF314" s="22"/>
      <c r="KJG314" s="22"/>
      <c r="KJH314" s="22"/>
      <c r="KJI314" s="22"/>
      <c r="KJJ314" s="22"/>
      <c r="KJK314" s="22"/>
      <c r="KJL314" s="22"/>
      <c r="KJM314" s="22"/>
      <c r="KJN314" s="22"/>
      <c r="KJO314" s="22"/>
      <c r="KJP314" s="22"/>
      <c r="KJQ314" s="22"/>
      <c r="KJR314" s="22"/>
      <c r="KJS314" s="22"/>
      <c r="KJT314" s="22"/>
      <c r="KJU314" s="22"/>
      <c r="KJV314" s="22"/>
      <c r="KJW314" s="22"/>
      <c r="KJX314" s="22"/>
      <c r="KJY314" s="22"/>
      <c r="KJZ314" s="22"/>
      <c r="KKA314" s="22"/>
      <c r="KKB314" s="22"/>
      <c r="KKC314" s="22"/>
      <c r="KKD314" s="22"/>
      <c r="KKE314" s="22"/>
      <c r="KKF314" s="22"/>
      <c r="KKG314" s="22"/>
      <c r="KKH314" s="22"/>
      <c r="KKI314" s="22"/>
      <c r="KKJ314" s="22"/>
      <c r="KKK314" s="22"/>
      <c r="KKL314" s="22"/>
      <c r="KKM314" s="22"/>
      <c r="KKN314" s="22"/>
      <c r="KKO314" s="22"/>
      <c r="KKP314" s="22"/>
      <c r="KKQ314" s="22"/>
      <c r="KKR314" s="22"/>
      <c r="KKS314" s="22"/>
      <c r="KKT314" s="22"/>
      <c r="KKU314" s="22"/>
      <c r="KKV314" s="22"/>
      <c r="KKW314" s="22"/>
      <c r="KKX314" s="22"/>
      <c r="KKY314" s="22"/>
      <c r="KKZ314" s="22"/>
      <c r="KLA314" s="22"/>
      <c r="KLB314" s="22"/>
      <c r="KLC314" s="22"/>
      <c r="KLD314" s="22"/>
      <c r="KLE314" s="22"/>
      <c r="KLF314" s="22"/>
      <c r="KLG314" s="22"/>
      <c r="KLH314" s="22"/>
      <c r="KLI314" s="22"/>
      <c r="KLJ314" s="22"/>
      <c r="KLK314" s="22"/>
      <c r="KLL314" s="22"/>
      <c r="KLM314" s="22"/>
      <c r="KLN314" s="22"/>
      <c r="KLO314" s="22"/>
      <c r="KLP314" s="22"/>
      <c r="KLQ314" s="22"/>
      <c r="KLR314" s="22"/>
      <c r="KLS314" s="22"/>
      <c r="KLT314" s="22"/>
      <c r="KLU314" s="22"/>
      <c r="KLV314" s="22"/>
      <c r="KLW314" s="22"/>
      <c r="KLX314" s="22"/>
      <c r="KLY314" s="22"/>
      <c r="KLZ314" s="22"/>
      <c r="KMA314" s="22"/>
      <c r="KMB314" s="22"/>
      <c r="KMC314" s="22"/>
      <c r="KMD314" s="22"/>
      <c r="KME314" s="22"/>
      <c r="KMF314" s="22"/>
      <c r="KMG314" s="22"/>
      <c r="KMH314" s="22"/>
      <c r="KMI314" s="22"/>
      <c r="KMJ314" s="22"/>
      <c r="KMK314" s="22"/>
      <c r="KML314" s="22"/>
      <c r="KMM314" s="22"/>
      <c r="KMN314" s="22"/>
      <c r="KMO314" s="22"/>
      <c r="KMP314" s="22"/>
      <c r="KMQ314" s="22"/>
      <c r="KMR314" s="22"/>
      <c r="KMS314" s="22"/>
      <c r="KMT314" s="22"/>
      <c r="KMU314" s="22"/>
      <c r="KMV314" s="22"/>
      <c r="KMW314" s="22"/>
      <c r="KMX314" s="22"/>
      <c r="KMY314" s="22"/>
      <c r="KMZ314" s="22"/>
      <c r="KNA314" s="22"/>
      <c r="KNB314" s="22"/>
      <c r="KNC314" s="22"/>
      <c r="KND314" s="22"/>
      <c r="KNE314" s="22"/>
      <c r="KNF314" s="22"/>
      <c r="KNG314" s="22"/>
      <c r="KNH314" s="22"/>
      <c r="KNI314" s="22"/>
      <c r="KNJ314" s="22"/>
      <c r="KNK314" s="22"/>
      <c r="KNL314" s="22"/>
      <c r="KNM314" s="22"/>
      <c r="KNN314" s="22"/>
      <c r="KNO314" s="22"/>
      <c r="KNP314" s="22"/>
      <c r="KNQ314" s="22"/>
      <c r="KNR314" s="22"/>
      <c r="KNS314" s="22"/>
      <c r="KNT314" s="22"/>
      <c r="KNU314" s="22"/>
      <c r="KNV314" s="22"/>
      <c r="KNW314" s="22"/>
      <c r="KNX314" s="22"/>
      <c r="KNY314" s="22"/>
      <c r="KNZ314" s="22"/>
      <c r="KOA314" s="22"/>
      <c r="KOB314" s="22"/>
      <c r="KOC314" s="22"/>
      <c r="KOD314" s="22"/>
      <c r="KOE314" s="22"/>
      <c r="KOF314" s="22"/>
      <c r="KOG314" s="22"/>
      <c r="KOH314" s="22"/>
      <c r="KOI314" s="22"/>
      <c r="KOJ314" s="22"/>
      <c r="KOK314" s="22"/>
      <c r="KOL314" s="22"/>
      <c r="KOM314" s="22"/>
      <c r="KON314" s="22"/>
      <c r="KOO314" s="22"/>
      <c r="KOP314" s="22"/>
      <c r="KOQ314" s="22"/>
      <c r="KOR314" s="22"/>
      <c r="KOS314" s="22"/>
      <c r="KOT314" s="22"/>
      <c r="KOU314" s="22"/>
      <c r="KOV314" s="22"/>
      <c r="KOW314" s="22"/>
      <c r="KOX314" s="22"/>
      <c r="KOY314" s="22"/>
      <c r="KOZ314" s="22"/>
      <c r="KPA314" s="22"/>
      <c r="KPB314" s="22"/>
      <c r="KPC314" s="22"/>
      <c r="KPD314" s="22"/>
      <c r="KPE314" s="22"/>
      <c r="KPF314" s="22"/>
      <c r="KPG314" s="22"/>
      <c r="KPH314" s="22"/>
      <c r="KPI314" s="22"/>
      <c r="KPJ314" s="22"/>
      <c r="KPK314" s="22"/>
      <c r="KPL314" s="22"/>
      <c r="KPM314" s="22"/>
      <c r="KPN314" s="22"/>
      <c r="KPO314" s="22"/>
      <c r="KPP314" s="22"/>
      <c r="KPQ314" s="22"/>
      <c r="KPR314" s="22"/>
      <c r="KPS314" s="22"/>
      <c r="KPT314" s="22"/>
      <c r="KPU314" s="22"/>
      <c r="KPV314" s="22"/>
      <c r="KPW314" s="22"/>
      <c r="KPX314" s="22"/>
      <c r="KPY314" s="22"/>
      <c r="KPZ314" s="22"/>
      <c r="KQA314" s="22"/>
      <c r="KQB314" s="22"/>
      <c r="KQC314" s="22"/>
      <c r="KQD314" s="22"/>
      <c r="KQE314" s="22"/>
      <c r="KQF314" s="22"/>
      <c r="KQG314" s="22"/>
      <c r="KQH314" s="22"/>
      <c r="KQI314" s="22"/>
      <c r="KQJ314" s="22"/>
      <c r="KQK314" s="22"/>
      <c r="KQL314" s="22"/>
      <c r="KQM314" s="22"/>
      <c r="KQN314" s="22"/>
      <c r="KQO314" s="22"/>
      <c r="KQP314" s="22"/>
      <c r="KQQ314" s="22"/>
      <c r="KQR314" s="22"/>
      <c r="KQS314" s="22"/>
      <c r="KQT314" s="22"/>
      <c r="KQU314" s="22"/>
      <c r="KQV314" s="22"/>
      <c r="KQW314" s="22"/>
      <c r="KQX314" s="22"/>
      <c r="KQY314" s="22"/>
      <c r="KQZ314" s="22"/>
      <c r="KRA314" s="22"/>
      <c r="KRB314" s="22"/>
      <c r="KRC314" s="22"/>
      <c r="KRD314" s="22"/>
      <c r="KRE314" s="22"/>
      <c r="KRF314" s="22"/>
      <c r="KRG314" s="22"/>
      <c r="KRH314" s="22"/>
      <c r="KRI314" s="22"/>
      <c r="KRJ314" s="22"/>
      <c r="KRK314" s="22"/>
      <c r="KRL314" s="22"/>
      <c r="KRM314" s="22"/>
      <c r="KRN314" s="22"/>
      <c r="KRO314" s="22"/>
      <c r="KRP314" s="22"/>
      <c r="KRQ314" s="22"/>
      <c r="KRR314" s="22"/>
      <c r="KRS314" s="22"/>
      <c r="KRT314" s="22"/>
      <c r="KRU314" s="22"/>
      <c r="KRV314" s="22"/>
      <c r="KRW314" s="22"/>
      <c r="KRX314" s="22"/>
      <c r="KRY314" s="22"/>
      <c r="KRZ314" s="22"/>
      <c r="KSA314" s="22"/>
      <c r="KSB314" s="22"/>
      <c r="KSC314" s="22"/>
      <c r="KSD314" s="22"/>
      <c r="KSE314" s="22"/>
      <c r="KSF314" s="22"/>
      <c r="KSG314" s="22"/>
      <c r="KSH314" s="22"/>
      <c r="KSI314" s="22"/>
      <c r="KSJ314" s="22"/>
      <c r="KSK314" s="22"/>
      <c r="KSL314" s="22"/>
      <c r="KSM314" s="22"/>
      <c r="KSN314" s="22"/>
      <c r="KSO314" s="22"/>
      <c r="KSP314" s="22"/>
      <c r="KSQ314" s="22"/>
      <c r="KSR314" s="22"/>
      <c r="KSS314" s="22"/>
      <c r="KST314" s="22"/>
      <c r="KSU314" s="22"/>
      <c r="KSV314" s="22"/>
      <c r="KSW314" s="22"/>
      <c r="KSX314" s="22"/>
      <c r="KSY314" s="22"/>
      <c r="KSZ314" s="22"/>
      <c r="KTA314" s="22"/>
      <c r="KTB314" s="22"/>
      <c r="KTC314" s="22"/>
      <c r="KTD314" s="22"/>
      <c r="KTE314" s="22"/>
      <c r="KTF314" s="22"/>
      <c r="KTG314" s="22"/>
      <c r="KTH314" s="22"/>
      <c r="KTI314" s="22"/>
      <c r="KTJ314" s="22"/>
      <c r="KTK314" s="22"/>
      <c r="KTL314" s="22"/>
      <c r="KTM314" s="22"/>
      <c r="KTN314" s="22"/>
      <c r="KTO314" s="22"/>
      <c r="KTP314" s="22"/>
      <c r="KTQ314" s="22"/>
      <c r="KTR314" s="22"/>
      <c r="KTS314" s="22"/>
      <c r="KTT314" s="22"/>
      <c r="KTU314" s="22"/>
      <c r="KTV314" s="22"/>
      <c r="KTW314" s="22"/>
      <c r="KTX314" s="22"/>
      <c r="KTY314" s="22"/>
      <c r="KTZ314" s="22"/>
      <c r="KUA314" s="22"/>
      <c r="KUB314" s="22"/>
      <c r="KUC314" s="22"/>
      <c r="KUD314" s="22"/>
      <c r="KUE314" s="22"/>
      <c r="KUF314" s="22"/>
      <c r="KUG314" s="22"/>
      <c r="KUH314" s="22"/>
      <c r="KUI314" s="22"/>
      <c r="KUJ314" s="22"/>
      <c r="KUK314" s="22"/>
      <c r="KUL314" s="22"/>
      <c r="KUM314" s="22"/>
      <c r="KUN314" s="22"/>
      <c r="KUO314" s="22"/>
      <c r="KUP314" s="22"/>
      <c r="KUQ314" s="22"/>
      <c r="KUR314" s="22"/>
      <c r="KUS314" s="22"/>
      <c r="KUT314" s="22"/>
      <c r="KUU314" s="22"/>
      <c r="KUV314" s="22"/>
      <c r="KUW314" s="22"/>
      <c r="KUX314" s="22"/>
      <c r="KUY314" s="22"/>
      <c r="KUZ314" s="22"/>
      <c r="KVA314" s="22"/>
      <c r="KVB314" s="22"/>
      <c r="KVC314" s="22"/>
      <c r="KVD314" s="22"/>
      <c r="KVE314" s="22"/>
      <c r="KVF314" s="22"/>
      <c r="KVG314" s="22"/>
      <c r="KVH314" s="22"/>
      <c r="KVI314" s="22"/>
      <c r="KVJ314" s="22"/>
      <c r="KVK314" s="22"/>
      <c r="KVL314" s="22"/>
      <c r="KVM314" s="22"/>
      <c r="KVN314" s="22"/>
      <c r="KVO314" s="22"/>
      <c r="KVP314" s="22"/>
      <c r="KVQ314" s="22"/>
      <c r="KVR314" s="22"/>
      <c r="KVS314" s="22"/>
      <c r="KVT314" s="22"/>
      <c r="KVU314" s="22"/>
      <c r="KVV314" s="22"/>
      <c r="KVW314" s="22"/>
      <c r="KVX314" s="22"/>
      <c r="KVY314" s="22"/>
      <c r="KVZ314" s="22"/>
      <c r="KWA314" s="22"/>
      <c r="KWB314" s="22"/>
      <c r="KWC314" s="22"/>
      <c r="KWD314" s="22"/>
      <c r="KWE314" s="22"/>
      <c r="KWF314" s="22"/>
      <c r="KWG314" s="22"/>
      <c r="KWH314" s="22"/>
      <c r="KWI314" s="22"/>
      <c r="KWJ314" s="22"/>
      <c r="KWK314" s="22"/>
      <c r="KWL314" s="22"/>
      <c r="KWM314" s="22"/>
      <c r="KWN314" s="22"/>
      <c r="KWO314" s="22"/>
      <c r="KWP314" s="22"/>
      <c r="KWQ314" s="22"/>
      <c r="KWR314" s="22"/>
      <c r="KWS314" s="22"/>
      <c r="KWT314" s="22"/>
      <c r="KWU314" s="22"/>
      <c r="KWV314" s="22"/>
      <c r="KWW314" s="22"/>
      <c r="KWX314" s="22"/>
      <c r="KWY314" s="22"/>
      <c r="KWZ314" s="22"/>
      <c r="KXA314" s="22"/>
      <c r="KXB314" s="22"/>
      <c r="KXC314" s="22"/>
      <c r="KXD314" s="22"/>
      <c r="KXE314" s="22"/>
      <c r="KXF314" s="22"/>
      <c r="KXG314" s="22"/>
      <c r="KXH314" s="22"/>
      <c r="KXI314" s="22"/>
      <c r="KXJ314" s="22"/>
      <c r="KXK314" s="22"/>
      <c r="KXL314" s="22"/>
      <c r="KXM314" s="22"/>
      <c r="KXN314" s="22"/>
      <c r="KXO314" s="22"/>
      <c r="KXP314" s="22"/>
      <c r="KXQ314" s="22"/>
      <c r="KXR314" s="22"/>
      <c r="KXS314" s="22"/>
      <c r="KXT314" s="22"/>
      <c r="KXU314" s="22"/>
      <c r="KXV314" s="22"/>
      <c r="KXW314" s="22"/>
      <c r="KXX314" s="22"/>
      <c r="KXY314" s="22"/>
      <c r="KXZ314" s="22"/>
      <c r="KYA314" s="22"/>
      <c r="KYB314" s="22"/>
      <c r="KYC314" s="22"/>
      <c r="KYD314" s="22"/>
      <c r="KYE314" s="22"/>
      <c r="KYF314" s="22"/>
      <c r="KYG314" s="22"/>
      <c r="KYH314" s="22"/>
      <c r="KYI314" s="22"/>
      <c r="KYJ314" s="22"/>
      <c r="KYK314" s="22"/>
      <c r="KYL314" s="22"/>
      <c r="KYM314" s="22"/>
      <c r="KYN314" s="22"/>
      <c r="KYO314" s="22"/>
      <c r="KYP314" s="22"/>
      <c r="KYQ314" s="22"/>
      <c r="KYR314" s="22"/>
      <c r="KYS314" s="22"/>
      <c r="KYT314" s="22"/>
      <c r="KYU314" s="22"/>
      <c r="KYV314" s="22"/>
      <c r="KYW314" s="22"/>
      <c r="KYX314" s="22"/>
      <c r="KYY314" s="22"/>
      <c r="KYZ314" s="22"/>
      <c r="KZA314" s="22"/>
      <c r="KZB314" s="22"/>
      <c r="KZC314" s="22"/>
      <c r="KZD314" s="22"/>
      <c r="KZE314" s="22"/>
      <c r="KZF314" s="22"/>
      <c r="KZG314" s="22"/>
      <c r="KZH314" s="22"/>
      <c r="KZI314" s="22"/>
      <c r="KZJ314" s="22"/>
      <c r="KZK314" s="22"/>
      <c r="KZL314" s="22"/>
      <c r="KZM314" s="22"/>
      <c r="KZN314" s="22"/>
      <c r="KZO314" s="22"/>
      <c r="KZP314" s="22"/>
      <c r="KZQ314" s="22"/>
      <c r="KZR314" s="22"/>
      <c r="KZS314" s="22"/>
      <c r="KZT314" s="22"/>
      <c r="KZU314" s="22"/>
      <c r="KZV314" s="22"/>
      <c r="KZW314" s="22"/>
      <c r="KZX314" s="22"/>
      <c r="KZY314" s="22"/>
      <c r="KZZ314" s="22"/>
      <c r="LAA314" s="22"/>
      <c r="LAB314" s="22"/>
      <c r="LAC314" s="22"/>
      <c r="LAD314" s="22"/>
      <c r="LAE314" s="22"/>
      <c r="LAF314" s="22"/>
      <c r="LAG314" s="22"/>
      <c r="LAH314" s="22"/>
      <c r="LAI314" s="22"/>
      <c r="LAJ314" s="22"/>
      <c r="LAK314" s="22"/>
      <c r="LAL314" s="22"/>
      <c r="LAM314" s="22"/>
      <c r="LAN314" s="22"/>
      <c r="LAO314" s="22"/>
      <c r="LAP314" s="22"/>
      <c r="LAQ314" s="22"/>
      <c r="LAR314" s="22"/>
      <c r="LAS314" s="22"/>
      <c r="LAT314" s="22"/>
      <c r="LAU314" s="22"/>
      <c r="LAV314" s="22"/>
      <c r="LAW314" s="22"/>
      <c r="LAX314" s="22"/>
      <c r="LAY314" s="22"/>
      <c r="LAZ314" s="22"/>
      <c r="LBA314" s="22"/>
      <c r="LBB314" s="22"/>
      <c r="LBC314" s="22"/>
      <c r="LBD314" s="22"/>
      <c r="LBE314" s="22"/>
      <c r="LBF314" s="22"/>
      <c r="LBG314" s="22"/>
      <c r="LBH314" s="22"/>
      <c r="LBI314" s="22"/>
      <c r="LBJ314" s="22"/>
      <c r="LBK314" s="22"/>
      <c r="LBL314" s="22"/>
      <c r="LBM314" s="22"/>
      <c r="LBN314" s="22"/>
      <c r="LBO314" s="22"/>
      <c r="LBP314" s="22"/>
      <c r="LBQ314" s="22"/>
      <c r="LBR314" s="22"/>
      <c r="LBS314" s="22"/>
      <c r="LBT314" s="22"/>
      <c r="LBU314" s="22"/>
      <c r="LBV314" s="22"/>
      <c r="LBW314" s="22"/>
      <c r="LBX314" s="22"/>
      <c r="LBY314" s="22"/>
      <c r="LBZ314" s="22"/>
      <c r="LCA314" s="22"/>
      <c r="LCB314" s="22"/>
      <c r="LCC314" s="22"/>
      <c r="LCD314" s="22"/>
      <c r="LCE314" s="22"/>
      <c r="LCF314" s="22"/>
      <c r="LCG314" s="22"/>
      <c r="LCH314" s="22"/>
      <c r="LCI314" s="22"/>
      <c r="LCJ314" s="22"/>
      <c r="LCK314" s="22"/>
      <c r="LCL314" s="22"/>
      <c r="LCM314" s="22"/>
      <c r="LCN314" s="22"/>
      <c r="LCO314" s="22"/>
      <c r="LCP314" s="22"/>
      <c r="LCQ314" s="22"/>
      <c r="LCR314" s="22"/>
      <c r="LCS314" s="22"/>
      <c r="LCT314" s="22"/>
      <c r="LCU314" s="22"/>
      <c r="LCV314" s="22"/>
      <c r="LCW314" s="22"/>
      <c r="LCX314" s="22"/>
      <c r="LCY314" s="22"/>
      <c r="LCZ314" s="22"/>
      <c r="LDA314" s="22"/>
      <c r="LDB314" s="22"/>
      <c r="LDC314" s="22"/>
      <c r="LDD314" s="22"/>
      <c r="LDE314" s="22"/>
      <c r="LDF314" s="22"/>
      <c r="LDG314" s="22"/>
      <c r="LDH314" s="22"/>
      <c r="LDI314" s="22"/>
      <c r="LDJ314" s="22"/>
      <c r="LDK314" s="22"/>
      <c r="LDL314" s="22"/>
      <c r="LDM314" s="22"/>
      <c r="LDN314" s="22"/>
      <c r="LDO314" s="22"/>
      <c r="LDP314" s="22"/>
      <c r="LDQ314" s="22"/>
      <c r="LDR314" s="22"/>
      <c r="LDS314" s="22"/>
      <c r="LDT314" s="22"/>
      <c r="LDU314" s="22"/>
      <c r="LDV314" s="22"/>
      <c r="LDW314" s="22"/>
      <c r="LDX314" s="22"/>
      <c r="LDY314" s="22"/>
      <c r="LDZ314" s="22"/>
      <c r="LEA314" s="22"/>
      <c r="LEB314" s="22"/>
      <c r="LEC314" s="22"/>
      <c r="LED314" s="22"/>
      <c r="LEE314" s="22"/>
      <c r="LEF314" s="22"/>
      <c r="LEG314" s="22"/>
      <c r="LEH314" s="22"/>
      <c r="LEI314" s="22"/>
      <c r="LEJ314" s="22"/>
      <c r="LEK314" s="22"/>
      <c r="LEL314" s="22"/>
      <c r="LEM314" s="22"/>
      <c r="LEN314" s="22"/>
      <c r="LEO314" s="22"/>
      <c r="LEP314" s="22"/>
      <c r="LEQ314" s="22"/>
      <c r="LER314" s="22"/>
      <c r="LES314" s="22"/>
      <c r="LET314" s="22"/>
      <c r="LEU314" s="22"/>
      <c r="LEV314" s="22"/>
      <c r="LEW314" s="22"/>
      <c r="LEX314" s="22"/>
      <c r="LEY314" s="22"/>
      <c r="LEZ314" s="22"/>
      <c r="LFA314" s="22"/>
      <c r="LFB314" s="22"/>
      <c r="LFC314" s="22"/>
      <c r="LFD314" s="22"/>
      <c r="LFE314" s="22"/>
      <c r="LFF314" s="22"/>
      <c r="LFG314" s="22"/>
      <c r="LFH314" s="22"/>
      <c r="LFI314" s="22"/>
      <c r="LFJ314" s="22"/>
      <c r="LFK314" s="22"/>
      <c r="LFL314" s="22"/>
      <c r="LFM314" s="22"/>
      <c r="LFN314" s="22"/>
      <c r="LFO314" s="22"/>
      <c r="LFP314" s="22"/>
      <c r="LFQ314" s="22"/>
      <c r="LFR314" s="22"/>
      <c r="LFS314" s="22"/>
      <c r="LFT314" s="22"/>
      <c r="LFU314" s="22"/>
      <c r="LFV314" s="22"/>
      <c r="LFW314" s="22"/>
      <c r="LFX314" s="22"/>
      <c r="LFY314" s="22"/>
      <c r="LFZ314" s="22"/>
      <c r="LGA314" s="22"/>
      <c r="LGB314" s="22"/>
      <c r="LGC314" s="22"/>
      <c r="LGD314" s="22"/>
      <c r="LGE314" s="22"/>
      <c r="LGF314" s="22"/>
      <c r="LGG314" s="22"/>
      <c r="LGH314" s="22"/>
      <c r="LGI314" s="22"/>
      <c r="LGJ314" s="22"/>
      <c r="LGK314" s="22"/>
      <c r="LGL314" s="22"/>
      <c r="LGM314" s="22"/>
      <c r="LGN314" s="22"/>
      <c r="LGO314" s="22"/>
      <c r="LGP314" s="22"/>
      <c r="LGQ314" s="22"/>
      <c r="LGR314" s="22"/>
      <c r="LGS314" s="22"/>
      <c r="LGT314" s="22"/>
      <c r="LGU314" s="22"/>
      <c r="LGV314" s="22"/>
      <c r="LGW314" s="22"/>
      <c r="LGX314" s="22"/>
      <c r="LGY314" s="22"/>
      <c r="LGZ314" s="22"/>
      <c r="LHA314" s="22"/>
      <c r="LHB314" s="22"/>
      <c r="LHC314" s="22"/>
      <c r="LHD314" s="22"/>
      <c r="LHE314" s="22"/>
      <c r="LHF314" s="22"/>
      <c r="LHG314" s="22"/>
      <c r="LHH314" s="22"/>
      <c r="LHI314" s="22"/>
      <c r="LHJ314" s="22"/>
      <c r="LHK314" s="22"/>
      <c r="LHL314" s="22"/>
      <c r="LHM314" s="22"/>
      <c r="LHN314" s="22"/>
      <c r="LHO314" s="22"/>
      <c r="LHP314" s="22"/>
      <c r="LHQ314" s="22"/>
      <c r="LHR314" s="22"/>
      <c r="LHS314" s="22"/>
      <c r="LHT314" s="22"/>
      <c r="LHU314" s="22"/>
      <c r="LHV314" s="22"/>
      <c r="LHW314" s="22"/>
      <c r="LHX314" s="22"/>
      <c r="LHY314" s="22"/>
      <c r="LHZ314" s="22"/>
      <c r="LIA314" s="22"/>
      <c r="LIB314" s="22"/>
      <c r="LIC314" s="22"/>
      <c r="LID314" s="22"/>
      <c r="LIE314" s="22"/>
      <c r="LIF314" s="22"/>
      <c r="LIG314" s="22"/>
      <c r="LIH314" s="22"/>
      <c r="LII314" s="22"/>
      <c r="LIJ314" s="22"/>
      <c r="LIK314" s="22"/>
      <c r="LIL314" s="22"/>
      <c r="LIM314" s="22"/>
      <c r="LIN314" s="22"/>
      <c r="LIO314" s="22"/>
      <c r="LIP314" s="22"/>
      <c r="LIQ314" s="22"/>
      <c r="LIR314" s="22"/>
      <c r="LIS314" s="22"/>
      <c r="LIT314" s="22"/>
      <c r="LIU314" s="22"/>
      <c r="LIV314" s="22"/>
      <c r="LIW314" s="22"/>
      <c r="LIX314" s="22"/>
      <c r="LIY314" s="22"/>
      <c r="LIZ314" s="22"/>
      <c r="LJA314" s="22"/>
      <c r="LJB314" s="22"/>
      <c r="LJC314" s="22"/>
      <c r="LJD314" s="22"/>
      <c r="LJE314" s="22"/>
      <c r="LJF314" s="22"/>
      <c r="LJG314" s="22"/>
      <c r="LJH314" s="22"/>
      <c r="LJI314" s="22"/>
      <c r="LJJ314" s="22"/>
      <c r="LJK314" s="22"/>
      <c r="LJL314" s="22"/>
      <c r="LJM314" s="22"/>
      <c r="LJN314" s="22"/>
      <c r="LJO314" s="22"/>
      <c r="LJP314" s="22"/>
      <c r="LJQ314" s="22"/>
      <c r="LJR314" s="22"/>
      <c r="LJS314" s="22"/>
      <c r="LJT314" s="22"/>
      <c r="LJU314" s="22"/>
      <c r="LJV314" s="22"/>
      <c r="LJW314" s="22"/>
      <c r="LJX314" s="22"/>
      <c r="LJY314" s="22"/>
      <c r="LJZ314" s="22"/>
      <c r="LKA314" s="22"/>
      <c r="LKB314" s="22"/>
      <c r="LKC314" s="22"/>
      <c r="LKD314" s="22"/>
      <c r="LKE314" s="22"/>
      <c r="LKF314" s="22"/>
      <c r="LKG314" s="22"/>
      <c r="LKH314" s="22"/>
      <c r="LKI314" s="22"/>
      <c r="LKJ314" s="22"/>
      <c r="LKK314" s="22"/>
      <c r="LKL314" s="22"/>
      <c r="LKM314" s="22"/>
      <c r="LKN314" s="22"/>
      <c r="LKO314" s="22"/>
      <c r="LKP314" s="22"/>
      <c r="LKQ314" s="22"/>
      <c r="LKR314" s="22"/>
      <c r="LKS314" s="22"/>
      <c r="LKT314" s="22"/>
      <c r="LKU314" s="22"/>
      <c r="LKV314" s="22"/>
      <c r="LKW314" s="22"/>
      <c r="LKX314" s="22"/>
      <c r="LKY314" s="22"/>
      <c r="LKZ314" s="22"/>
      <c r="LLA314" s="22"/>
      <c r="LLB314" s="22"/>
      <c r="LLC314" s="22"/>
      <c r="LLD314" s="22"/>
      <c r="LLE314" s="22"/>
      <c r="LLF314" s="22"/>
      <c r="LLG314" s="22"/>
      <c r="LLH314" s="22"/>
      <c r="LLI314" s="22"/>
      <c r="LLJ314" s="22"/>
      <c r="LLK314" s="22"/>
      <c r="LLL314" s="22"/>
      <c r="LLM314" s="22"/>
      <c r="LLN314" s="22"/>
      <c r="LLO314" s="22"/>
      <c r="LLP314" s="22"/>
      <c r="LLQ314" s="22"/>
      <c r="LLR314" s="22"/>
      <c r="LLS314" s="22"/>
      <c r="LLT314" s="22"/>
      <c r="LLU314" s="22"/>
      <c r="LLV314" s="22"/>
      <c r="LLW314" s="22"/>
      <c r="LLX314" s="22"/>
      <c r="LLY314" s="22"/>
      <c r="LLZ314" s="22"/>
      <c r="LMA314" s="22"/>
      <c r="LMB314" s="22"/>
      <c r="LMC314" s="22"/>
      <c r="LMD314" s="22"/>
      <c r="LME314" s="22"/>
      <c r="LMF314" s="22"/>
      <c r="LMG314" s="22"/>
      <c r="LMH314" s="22"/>
      <c r="LMI314" s="22"/>
      <c r="LMJ314" s="22"/>
      <c r="LMK314" s="22"/>
      <c r="LML314" s="22"/>
      <c r="LMM314" s="22"/>
      <c r="LMN314" s="22"/>
      <c r="LMO314" s="22"/>
      <c r="LMP314" s="22"/>
      <c r="LMQ314" s="22"/>
      <c r="LMR314" s="22"/>
      <c r="LMS314" s="22"/>
      <c r="LMT314" s="22"/>
      <c r="LMU314" s="22"/>
      <c r="LMV314" s="22"/>
      <c r="LMW314" s="22"/>
      <c r="LMX314" s="22"/>
      <c r="LMY314" s="22"/>
      <c r="LMZ314" s="22"/>
      <c r="LNA314" s="22"/>
      <c r="LNB314" s="22"/>
      <c r="LNC314" s="22"/>
      <c r="LND314" s="22"/>
      <c r="LNE314" s="22"/>
      <c r="LNF314" s="22"/>
      <c r="LNG314" s="22"/>
      <c r="LNH314" s="22"/>
      <c r="LNI314" s="22"/>
      <c r="LNJ314" s="22"/>
      <c r="LNK314" s="22"/>
      <c r="LNL314" s="22"/>
      <c r="LNM314" s="22"/>
      <c r="LNN314" s="22"/>
      <c r="LNO314" s="22"/>
      <c r="LNP314" s="22"/>
      <c r="LNQ314" s="22"/>
      <c r="LNR314" s="22"/>
      <c r="LNS314" s="22"/>
      <c r="LNT314" s="22"/>
      <c r="LNU314" s="22"/>
      <c r="LNV314" s="22"/>
      <c r="LNW314" s="22"/>
      <c r="LNX314" s="22"/>
      <c r="LNY314" s="22"/>
      <c r="LNZ314" s="22"/>
      <c r="LOA314" s="22"/>
      <c r="LOB314" s="22"/>
      <c r="LOC314" s="22"/>
      <c r="LOD314" s="22"/>
      <c r="LOE314" s="22"/>
      <c r="LOF314" s="22"/>
      <c r="LOG314" s="22"/>
      <c r="LOH314" s="22"/>
      <c r="LOI314" s="22"/>
      <c r="LOJ314" s="22"/>
      <c r="LOK314" s="22"/>
      <c r="LOL314" s="22"/>
      <c r="LOM314" s="22"/>
      <c r="LON314" s="22"/>
      <c r="LOO314" s="22"/>
      <c r="LOP314" s="22"/>
      <c r="LOQ314" s="22"/>
      <c r="LOR314" s="22"/>
      <c r="LOS314" s="22"/>
      <c r="LOT314" s="22"/>
      <c r="LOU314" s="22"/>
      <c r="LOV314" s="22"/>
      <c r="LOW314" s="22"/>
      <c r="LOX314" s="22"/>
      <c r="LOY314" s="22"/>
      <c r="LOZ314" s="22"/>
      <c r="LPA314" s="22"/>
      <c r="LPB314" s="22"/>
      <c r="LPC314" s="22"/>
      <c r="LPD314" s="22"/>
      <c r="LPE314" s="22"/>
      <c r="LPF314" s="22"/>
      <c r="LPG314" s="22"/>
      <c r="LPH314" s="22"/>
      <c r="LPI314" s="22"/>
      <c r="LPJ314" s="22"/>
      <c r="LPK314" s="22"/>
      <c r="LPL314" s="22"/>
      <c r="LPM314" s="22"/>
      <c r="LPN314" s="22"/>
      <c r="LPO314" s="22"/>
      <c r="LPP314" s="22"/>
      <c r="LPQ314" s="22"/>
      <c r="LPR314" s="22"/>
      <c r="LPS314" s="22"/>
      <c r="LPT314" s="22"/>
      <c r="LPU314" s="22"/>
      <c r="LPV314" s="22"/>
      <c r="LPW314" s="22"/>
      <c r="LPX314" s="22"/>
      <c r="LPY314" s="22"/>
      <c r="LPZ314" s="22"/>
      <c r="LQA314" s="22"/>
      <c r="LQB314" s="22"/>
      <c r="LQC314" s="22"/>
      <c r="LQD314" s="22"/>
      <c r="LQE314" s="22"/>
      <c r="LQF314" s="22"/>
      <c r="LQG314" s="22"/>
      <c r="LQH314" s="22"/>
      <c r="LQI314" s="22"/>
      <c r="LQJ314" s="22"/>
      <c r="LQK314" s="22"/>
      <c r="LQL314" s="22"/>
      <c r="LQM314" s="22"/>
      <c r="LQN314" s="22"/>
      <c r="LQO314" s="22"/>
      <c r="LQP314" s="22"/>
      <c r="LQQ314" s="22"/>
      <c r="LQR314" s="22"/>
      <c r="LQS314" s="22"/>
      <c r="LQT314" s="22"/>
      <c r="LQU314" s="22"/>
      <c r="LQV314" s="22"/>
      <c r="LQW314" s="22"/>
      <c r="LQX314" s="22"/>
      <c r="LQY314" s="22"/>
      <c r="LQZ314" s="22"/>
      <c r="LRA314" s="22"/>
      <c r="LRB314" s="22"/>
      <c r="LRC314" s="22"/>
      <c r="LRD314" s="22"/>
      <c r="LRE314" s="22"/>
      <c r="LRF314" s="22"/>
      <c r="LRG314" s="22"/>
      <c r="LRH314" s="22"/>
      <c r="LRI314" s="22"/>
      <c r="LRJ314" s="22"/>
      <c r="LRK314" s="22"/>
      <c r="LRL314" s="22"/>
      <c r="LRM314" s="22"/>
      <c r="LRN314" s="22"/>
      <c r="LRO314" s="22"/>
      <c r="LRP314" s="22"/>
      <c r="LRQ314" s="22"/>
      <c r="LRR314" s="22"/>
      <c r="LRS314" s="22"/>
      <c r="LRT314" s="22"/>
      <c r="LRU314" s="22"/>
      <c r="LRV314" s="22"/>
      <c r="LRW314" s="22"/>
      <c r="LRX314" s="22"/>
      <c r="LRY314" s="22"/>
      <c r="LRZ314" s="22"/>
      <c r="LSA314" s="22"/>
      <c r="LSB314" s="22"/>
      <c r="LSC314" s="22"/>
      <c r="LSD314" s="22"/>
      <c r="LSE314" s="22"/>
      <c r="LSF314" s="22"/>
      <c r="LSG314" s="22"/>
      <c r="LSH314" s="22"/>
      <c r="LSI314" s="22"/>
      <c r="LSJ314" s="22"/>
      <c r="LSK314" s="22"/>
      <c r="LSL314" s="22"/>
      <c r="LSM314" s="22"/>
      <c r="LSN314" s="22"/>
      <c r="LSO314" s="22"/>
      <c r="LSP314" s="22"/>
      <c r="LSQ314" s="22"/>
      <c r="LSR314" s="22"/>
      <c r="LSS314" s="22"/>
      <c r="LST314" s="22"/>
      <c r="LSU314" s="22"/>
      <c r="LSV314" s="22"/>
      <c r="LSW314" s="22"/>
      <c r="LSX314" s="22"/>
      <c r="LSY314" s="22"/>
      <c r="LSZ314" s="22"/>
      <c r="LTA314" s="22"/>
      <c r="LTB314" s="22"/>
      <c r="LTC314" s="22"/>
      <c r="LTD314" s="22"/>
      <c r="LTE314" s="22"/>
      <c r="LTF314" s="22"/>
      <c r="LTG314" s="22"/>
      <c r="LTH314" s="22"/>
      <c r="LTI314" s="22"/>
      <c r="LTJ314" s="22"/>
      <c r="LTK314" s="22"/>
      <c r="LTL314" s="22"/>
      <c r="LTM314" s="22"/>
      <c r="LTN314" s="22"/>
      <c r="LTO314" s="22"/>
      <c r="LTP314" s="22"/>
      <c r="LTQ314" s="22"/>
      <c r="LTR314" s="22"/>
      <c r="LTS314" s="22"/>
      <c r="LTT314" s="22"/>
      <c r="LTU314" s="22"/>
      <c r="LTV314" s="22"/>
      <c r="LTW314" s="22"/>
      <c r="LTX314" s="22"/>
      <c r="LTY314" s="22"/>
      <c r="LTZ314" s="22"/>
      <c r="LUA314" s="22"/>
      <c r="LUB314" s="22"/>
      <c r="LUC314" s="22"/>
      <c r="LUD314" s="22"/>
      <c r="LUE314" s="22"/>
      <c r="LUF314" s="22"/>
      <c r="LUG314" s="22"/>
      <c r="LUH314" s="22"/>
      <c r="LUI314" s="22"/>
      <c r="LUJ314" s="22"/>
      <c r="LUK314" s="22"/>
      <c r="LUL314" s="22"/>
      <c r="LUM314" s="22"/>
      <c r="LUN314" s="22"/>
      <c r="LUO314" s="22"/>
      <c r="LUP314" s="22"/>
      <c r="LUQ314" s="22"/>
      <c r="LUR314" s="22"/>
      <c r="LUS314" s="22"/>
      <c r="LUT314" s="22"/>
      <c r="LUU314" s="22"/>
      <c r="LUV314" s="22"/>
      <c r="LUW314" s="22"/>
      <c r="LUX314" s="22"/>
      <c r="LUY314" s="22"/>
      <c r="LUZ314" s="22"/>
      <c r="LVA314" s="22"/>
      <c r="LVB314" s="22"/>
      <c r="LVC314" s="22"/>
      <c r="LVD314" s="22"/>
      <c r="LVE314" s="22"/>
      <c r="LVF314" s="22"/>
      <c r="LVG314" s="22"/>
      <c r="LVH314" s="22"/>
      <c r="LVI314" s="22"/>
      <c r="LVJ314" s="22"/>
      <c r="LVK314" s="22"/>
      <c r="LVL314" s="22"/>
      <c r="LVM314" s="22"/>
      <c r="LVN314" s="22"/>
      <c r="LVO314" s="22"/>
      <c r="LVP314" s="22"/>
      <c r="LVQ314" s="22"/>
      <c r="LVR314" s="22"/>
      <c r="LVS314" s="22"/>
      <c r="LVT314" s="22"/>
      <c r="LVU314" s="22"/>
      <c r="LVV314" s="22"/>
      <c r="LVW314" s="22"/>
      <c r="LVX314" s="22"/>
      <c r="LVY314" s="22"/>
      <c r="LVZ314" s="22"/>
      <c r="LWA314" s="22"/>
      <c r="LWB314" s="22"/>
      <c r="LWC314" s="22"/>
      <c r="LWD314" s="22"/>
      <c r="LWE314" s="22"/>
      <c r="LWF314" s="22"/>
      <c r="LWG314" s="22"/>
      <c r="LWH314" s="22"/>
      <c r="LWI314" s="22"/>
      <c r="LWJ314" s="22"/>
      <c r="LWK314" s="22"/>
      <c r="LWL314" s="22"/>
      <c r="LWM314" s="22"/>
      <c r="LWN314" s="22"/>
      <c r="LWO314" s="22"/>
      <c r="LWP314" s="22"/>
      <c r="LWQ314" s="22"/>
      <c r="LWR314" s="22"/>
      <c r="LWS314" s="22"/>
      <c r="LWT314" s="22"/>
      <c r="LWU314" s="22"/>
      <c r="LWV314" s="22"/>
      <c r="LWW314" s="22"/>
      <c r="LWX314" s="22"/>
      <c r="LWY314" s="22"/>
      <c r="LWZ314" s="22"/>
      <c r="LXA314" s="22"/>
      <c r="LXB314" s="22"/>
      <c r="LXC314" s="22"/>
      <c r="LXD314" s="22"/>
      <c r="LXE314" s="22"/>
      <c r="LXF314" s="22"/>
      <c r="LXG314" s="22"/>
      <c r="LXH314" s="22"/>
      <c r="LXI314" s="22"/>
      <c r="LXJ314" s="22"/>
      <c r="LXK314" s="22"/>
      <c r="LXL314" s="22"/>
      <c r="LXM314" s="22"/>
      <c r="LXN314" s="22"/>
      <c r="LXO314" s="22"/>
      <c r="LXP314" s="22"/>
      <c r="LXQ314" s="22"/>
      <c r="LXR314" s="22"/>
      <c r="LXS314" s="22"/>
      <c r="LXT314" s="22"/>
      <c r="LXU314" s="22"/>
      <c r="LXV314" s="22"/>
      <c r="LXW314" s="22"/>
      <c r="LXX314" s="22"/>
      <c r="LXY314" s="22"/>
      <c r="LXZ314" s="22"/>
      <c r="LYA314" s="22"/>
      <c r="LYB314" s="22"/>
      <c r="LYC314" s="22"/>
      <c r="LYD314" s="22"/>
      <c r="LYE314" s="22"/>
      <c r="LYF314" s="22"/>
      <c r="LYG314" s="22"/>
      <c r="LYH314" s="22"/>
      <c r="LYI314" s="22"/>
      <c r="LYJ314" s="22"/>
      <c r="LYK314" s="22"/>
      <c r="LYL314" s="22"/>
      <c r="LYM314" s="22"/>
      <c r="LYN314" s="22"/>
      <c r="LYO314" s="22"/>
      <c r="LYP314" s="22"/>
      <c r="LYQ314" s="22"/>
      <c r="LYR314" s="22"/>
      <c r="LYS314" s="22"/>
      <c r="LYT314" s="22"/>
      <c r="LYU314" s="22"/>
      <c r="LYV314" s="22"/>
      <c r="LYW314" s="22"/>
      <c r="LYX314" s="22"/>
      <c r="LYY314" s="22"/>
      <c r="LYZ314" s="22"/>
      <c r="LZA314" s="22"/>
      <c r="LZB314" s="22"/>
      <c r="LZC314" s="22"/>
      <c r="LZD314" s="22"/>
      <c r="LZE314" s="22"/>
      <c r="LZF314" s="22"/>
      <c r="LZG314" s="22"/>
      <c r="LZH314" s="22"/>
      <c r="LZI314" s="22"/>
      <c r="LZJ314" s="22"/>
      <c r="LZK314" s="22"/>
      <c r="LZL314" s="22"/>
      <c r="LZM314" s="22"/>
      <c r="LZN314" s="22"/>
      <c r="LZO314" s="22"/>
      <c r="LZP314" s="22"/>
      <c r="LZQ314" s="22"/>
      <c r="LZR314" s="22"/>
      <c r="LZS314" s="22"/>
      <c r="LZT314" s="22"/>
      <c r="LZU314" s="22"/>
      <c r="LZV314" s="22"/>
      <c r="LZW314" s="22"/>
      <c r="LZX314" s="22"/>
      <c r="LZY314" s="22"/>
      <c r="LZZ314" s="22"/>
      <c r="MAA314" s="22"/>
      <c r="MAB314" s="22"/>
      <c r="MAC314" s="22"/>
      <c r="MAD314" s="22"/>
      <c r="MAE314" s="22"/>
      <c r="MAF314" s="22"/>
      <c r="MAG314" s="22"/>
      <c r="MAH314" s="22"/>
      <c r="MAI314" s="22"/>
      <c r="MAJ314" s="22"/>
      <c r="MAK314" s="22"/>
      <c r="MAL314" s="22"/>
      <c r="MAM314" s="22"/>
      <c r="MAN314" s="22"/>
      <c r="MAO314" s="22"/>
      <c r="MAP314" s="22"/>
      <c r="MAQ314" s="22"/>
      <c r="MAR314" s="22"/>
      <c r="MAS314" s="22"/>
      <c r="MAT314" s="22"/>
      <c r="MAU314" s="22"/>
      <c r="MAV314" s="22"/>
      <c r="MAW314" s="22"/>
      <c r="MAX314" s="22"/>
      <c r="MAY314" s="22"/>
      <c r="MAZ314" s="22"/>
      <c r="MBA314" s="22"/>
      <c r="MBB314" s="22"/>
      <c r="MBC314" s="22"/>
      <c r="MBD314" s="22"/>
      <c r="MBE314" s="22"/>
      <c r="MBF314" s="22"/>
      <c r="MBG314" s="22"/>
      <c r="MBH314" s="22"/>
      <c r="MBI314" s="22"/>
      <c r="MBJ314" s="22"/>
      <c r="MBK314" s="22"/>
      <c r="MBL314" s="22"/>
      <c r="MBM314" s="22"/>
      <c r="MBN314" s="22"/>
      <c r="MBO314" s="22"/>
      <c r="MBP314" s="22"/>
      <c r="MBQ314" s="22"/>
      <c r="MBR314" s="22"/>
      <c r="MBS314" s="22"/>
      <c r="MBT314" s="22"/>
      <c r="MBU314" s="22"/>
      <c r="MBV314" s="22"/>
      <c r="MBW314" s="22"/>
      <c r="MBX314" s="22"/>
      <c r="MBY314" s="22"/>
      <c r="MBZ314" s="22"/>
      <c r="MCA314" s="22"/>
      <c r="MCB314" s="22"/>
      <c r="MCC314" s="22"/>
      <c r="MCD314" s="22"/>
      <c r="MCE314" s="22"/>
      <c r="MCF314" s="22"/>
      <c r="MCG314" s="22"/>
      <c r="MCH314" s="22"/>
      <c r="MCI314" s="22"/>
      <c r="MCJ314" s="22"/>
      <c r="MCK314" s="22"/>
      <c r="MCL314" s="22"/>
      <c r="MCM314" s="22"/>
      <c r="MCN314" s="22"/>
      <c r="MCO314" s="22"/>
      <c r="MCP314" s="22"/>
      <c r="MCQ314" s="22"/>
      <c r="MCR314" s="22"/>
      <c r="MCS314" s="22"/>
      <c r="MCT314" s="22"/>
      <c r="MCU314" s="22"/>
      <c r="MCV314" s="22"/>
      <c r="MCW314" s="22"/>
      <c r="MCX314" s="22"/>
      <c r="MCY314" s="22"/>
      <c r="MCZ314" s="22"/>
      <c r="MDA314" s="22"/>
      <c r="MDB314" s="22"/>
      <c r="MDC314" s="22"/>
      <c r="MDD314" s="22"/>
      <c r="MDE314" s="22"/>
      <c r="MDF314" s="22"/>
      <c r="MDG314" s="22"/>
      <c r="MDH314" s="22"/>
      <c r="MDI314" s="22"/>
      <c r="MDJ314" s="22"/>
      <c r="MDK314" s="22"/>
      <c r="MDL314" s="22"/>
      <c r="MDM314" s="22"/>
      <c r="MDN314" s="22"/>
      <c r="MDO314" s="22"/>
      <c r="MDP314" s="22"/>
      <c r="MDQ314" s="22"/>
      <c r="MDR314" s="22"/>
      <c r="MDS314" s="22"/>
      <c r="MDT314" s="22"/>
      <c r="MDU314" s="22"/>
      <c r="MDV314" s="22"/>
      <c r="MDW314" s="22"/>
      <c r="MDX314" s="22"/>
      <c r="MDY314" s="22"/>
      <c r="MDZ314" s="22"/>
      <c r="MEA314" s="22"/>
      <c r="MEB314" s="22"/>
      <c r="MEC314" s="22"/>
      <c r="MED314" s="22"/>
      <c r="MEE314" s="22"/>
      <c r="MEF314" s="22"/>
      <c r="MEG314" s="22"/>
      <c r="MEH314" s="22"/>
      <c r="MEI314" s="22"/>
      <c r="MEJ314" s="22"/>
      <c r="MEK314" s="22"/>
      <c r="MEL314" s="22"/>
      <c r="MEM314" s="22"/>
      <c r="MEN314" s="22"/>
      <c r="MEO314" s="22"/>
      <c r="MEP314" s="22"/>
      <c r="MEQ314" s="22"/>
      <c r="MER314" s="22"/>
      <c r="MES314" s="22"/>
      <c r="MET314" s="22"/>
      <c r="MEU314" s="22"/>
      <c r="MEV314" s="22"/>
      <c r="MEW314" s="22"/>
      <c r="MEX314" s="22"/>
      <c r="MEY314" s="22"/>
      <c r="MEZ314" s="22"/>
      <c r="MFA314" s="22"/>
      <c r="MFB314" s="22"/>
      <c r="MFC314" s="22"/>
      <c r="MFD314" s="22"/>
      <c r="MFE314" s="22"/>
      <c r="MFF314" s="22"/>
      <c r="MFG314" s="22"/>
      <c r="MFH314" s="22"/>
      <c r="MFI314" s="22"/>
      <c r="MFJ314" s="22"/>
      <c r="MFK314" s="22"/>
      <c r="MFL314" s="22"/>
      <c r="MFM314" s="22"/>
      <c r="MFN314" s="22"/>
      <c r="MFO314" s="22"/>
      <c r="MFP314" s="22"/>
      <c r="MFQ314" s="22"/>
      <c r="MFR314" s="22"/>
      <c r="MFS314" s="22"/>
      <c r="MFT314" s="22"/>
      <c r="MFU314" s="22"/>
      <c r="MFV314" s="22"/>
      <c r="MFW314" s="22"/>
      <c r="MFX314" s="22"/>
      <c r="MFY314" s="22"/>
      <c r="MFZ314" s="22"/>
      <c r="MGA314" s="22"/>
      <c r="MGB314" s="22"/>
      <c r="MGC314" s="22"/>
      <c r="MGD314" s="22"/>
      <c r="MGE314" s="22"/>
      <c r="MGF314" s="22"/>
      <c r="MGG314" s="22"/>
      <c r="MGH314" s="22"/>
      <c r="MGI314" s="22"/>
      <c r="MGJ314" s="22"/>
      <c r="MGK314" s="22"/>
      <c r="MGL314" s="22"/>
      <c r="MGM314" s="22"/>
      <c r="MGN314" s="22"/>
      <c r="MGO314" s="22"/>
      <c r="MGP314" s="22"/>
      <c r="MGQ314" s="22"/>
      <c r="MGR314" s="22"/>
      <c r="MGS314" s="22"/>
      <c r="MGT314" s="22"/>
      <c r="MGU314" s="22"/>
      <c r="MGV314" s="22"/>
      <c r="MGW314" s="22"/>
      <c r="MGX314" s="22"/>
      <c r="MGY314" s="22"/>
      <c r="MGZ314" s="22"/>
      <c r="MHA314" s="22"/>
      <c r="MHB314" s="22"/>
      <c r="MHC314" s="22"/>
      <c r="MHD314" s="22"/>
      <c r="MHE314" s="22"/>
      <c r="MHF314" s="22"/>
      <c r="MHG314" s="22"/>
      <c r="MHH314" s="22"/>
      <c r="MHI314" s="22"/>
      <c r="MHJ314" s="22"/>
      <c r="MHK314" s="22"/>
      <c r="MHL314" s="22"/>
      <c r="MHM314" s="22"/>
      <c r="MHN314" s="22"/>
      <c r="MHO314" s="22"/>
      <c r="MHP314" s="22"/>
      <c r="MHQ314" s="22"/>
      <c r="MHR314" s="22"/>
      <c r="MHS314" s="22"/>
      <c r="MHT314" s="22"/>
      <c r="MHU314" s="22"/>
      <c r="MHV314" s="22"/>
      <c r="MHW314" s="22"/>
      <c r="MHX314" s="22"/>
      <c r="MHY314" s="22"/>
      <c r="MHZ314" s="22"/>
      <c r="MIA314" s="22"/>
      <c r="MIB314" s="22"/>
      <c r="MIC314" s="22"/>
      <c r="MID314" s="22"/>
      <c r="MIE314" s="22"/>
      <c r="MIF314" s="22"/>
      <c r="MIG314" s="22"/>
      <c r="MIH314" s="22"/>
      <c r="MII314" s="22"/>
      <c r="MIJ314" s="22"/>
      <c r="MIK314" s="22"/>
      <c r="MIL314" s="22"/>
      <c r="MIM314" s="22"/>
      <c r="MIN314" s="22"/>
      <c r="MIO314" s="22"/>
      <c r="MIP314" s="22"/>
      <c r="MIQ314" s="22"/>
      <c r="MIR314" s="22"/>
      <c r="MIS314" s="22"/>
      <c r="MIT314" s="22"/>
      <c r="MIU314" s="22"/>
      <c r="MIV314" s="22"/>
      <c r="MIW314" s="22"/>
      <c r="MIX314" s="22"/>
      <c r="MIY314" s="22"/>
      <c r="MIZ314" s="22"/>
      <c r="MJA314" s="22"/>
      <c r="MJB314" s="22"/>
      <c r="MJC314" s="22"/>
      <c r="MJD314" s="22"/>
      <c r="MJE314" s="22"/>
      <c r="MJF314" s="22"/>
      <c r="MJG314" s="22"/>
      <c r="MJH314" s="22"/>
      <c r="MJI314" s="22"/>
      <c r="MJJ314" s="22"/>
      <c r="MJK314" s="22"/>
      <c r="MJL314" s="22"/>
      <c r="MJM314" s="22"/>
      <c r="MJN314" s="22"/>
      <c r="MJO314" s="22"/>
      <c r="MJP314" s="22"/>
      <c r="MJQ314" s="22"/>
      <c r="MJR314" s="22"/>
      <c r="MJS314" s="22"/>
      <c r="MJT314" s="22"/>
      <c r="MJU314" s="22"/>
      <c r="MJV314" s="22"/>
      <c r="MJW314" s="22"/>
      <c r="MJX314" s="22"/>
      <c r="MJY314" s="22"/>
      <c r="MJZ314" s="22"/>
      <c r="MKA314" s="22"/>
      <c r="MKB314" s="22"/>
      <c r="MKC314" s="22"/>
      <c r="MKD314" s="22"/>
      <c r="MKE314" s="22"/>
      <c r="MKF314" s="22"/>
      <c r="MKG314" s="22"/>
      <c r="MKH314" s="22"/>
      <c r="MKI314" s="22"/>
      <c r="MKJ314" s="22"/>
      <c r="MKK314" s="22"/>
      <c r="MKL314" s="22"/>
      <c r="MKM314" s="22"/>
      <c r="MKN314" s="22"/>
      <c r="MKO314" s="22"/>
      <c r="MKP314" s="22"/>
      <c r="MKQ314" s="22"/>
      <c r="MKR314" s="22"/>
      <c r="MKS314" s="22"/>
      <c r="MKT314" s="22"/>
      <c r="MKU314" s="22"/>
      <c r="MKV314" s="22"/>
      <c r="MKW314" s="22"/>
      <c r="MKX314" s="22"/>
      <c r="MKY314" s="22"/>
      <c r="MKZ314" s="22"/>
      <c r="MLA314" s="22"/>
      <c r="MLB314" s="22"/>
      <c r="MLC314" s="22"/>
      <c r="MLD314" s="22"/>
      <c r="MLE314" s="22"/>
      <c r="MLF314" s="22"/>
      <c r="MLG314" s="22"/>
      <c r="MLH314" s="22"/>
      <c r="MLI314" s="22"/>
      <c r="MLJ314" s="22"/>
      <c r="MLK314" s="22"/>
      <c r="MLL314" s="22"/>
      <c r="MLM314" s="22"/>
      <c r="MLN314" s="22"/>
      <c r="MLO314" s="22"/>
      <c r="MLP314" s="22"/>
      <c r="MLQ314" s="22"/>
      <c r="MLR314" s="22"/>
      <c r="MLS314" s="22"/>
      <c r="MLT314" s="22"/>
      <c r="MLU314" s="22"/>
      <c r="MLV314" s="22"/>
      <c r="MLW314" s="22"/>
      <c r="MLX314" s="22"/>
      <c r="MLY314" s="22"/>
      <c r="MLZ314" s="22"/>
      <c r="MMA314" s="22"/>
      <c r="MMB314" s="22"/>
      <c r="MMC314" s="22"/>
      <c r="MMD314" s="22"/>
      <c r="MME314" s="22"/>
      <c r="MMF314" s="22"/>
      <c r="MMG314" s="22"/>
      <c r="MMH314" s="22"/>
      <c r="MMI314" s="22"/>
      <c r="MMJ314" s="22"/>
      <c r="MMK314" s="22"/>
      <c r="MML314" s="22"/>
      <c r="MMM314" s="22"/>
      <c r="MMN314" s="22"/>
      <c r="MMO314" s="22"/>
      <c r="MMP314" s="22"/>
      <c r="MMQ314" s="22"/>
      <c r="MMR314" s="22"/>
      <c r="MMS314" s="22"/>
      <c r="MMT314" s="22"/>
      <c r="MMU314" s="22"/>
      <c r="MMV314" s="22"/>
      <c r="MMW314" s="22"/>
      <c r="MMX314" s="22"/>
      <c r="MMY314" s="22"/>
      <c r="MMZ314" s="22"/>
      <c r="MNA314" s="22"/>
      <c r="MNB314" s="22"/>
      <c r="MNC314" s="22"/>
      <c r="MND314" s="22"/>
      <c r="MNE314" s="22"/>
      <c r="MNF314" s="22"/>
      <c r="MNG314" s="22"/>
      <c r="MNH314" s="22"/>
      <c r="MNI314" s="22"/>
      <c r="MNJ314" s="22"/>
      <c r="MNK314" s="22"/>
      <c r="MNL314" s="22"/>
      <c r="MNM314" s="22"/>
      <c r="MNN314" s="22"/>
      <c r="MNO314" s="22"/>
      <c r="MNP314" s="22"/>
      <c r="MNQ314" s="22"/>
      <c r="MNR314" s="22"/>
      <c r="MNS314" s="22"/>
      <c r="MNT314" s="22"/>
      <c r="MNU314" s="22"/>
      <c r="MNV314" s="22"/>
      <c r="MNW314" s="22"/>
      <c r="MNX314" s="22"/>
      <c r="MNY314" s="22"/>
      <c r="MNZ314" s="22"/>
      <c r="MOA314" s="22"/>
      <c r="MOB314" s="22"/>
      <c r="MOC314" s="22"/>
      <c r="MOD314" s="22"/>
      <c r="MOE314" s="22"/>
      <c r="MOF314" s="22"/>
      <c r="MOG314" s="22"/>
      <c r="MOH314" s="22"/>
      <c r="MOI314" s="22"/>
      <c r="MOJ314" s="22"/>
      <c r="MOK314" s="22"/>
      <c r="MOL314" s="22"/>
      <c r="MOM314" s="22"/>
      <c r="MON314" s="22"/>
      <c r="MOO314" s="22"/>
      <c r="MOP314" s="22"/>
      <c r="MOQ314" s="22"/>
      <c r="MOR314" s="22"/>
      <c r="MOS314" s="22"/>
      <c r="MOT314" s="22"/>
      <c r="MOU314" s="22"/>
      <c r="MOV314" s="22"/>
      <c r="MOW314" s="22"/>
      <c r="MOX314" s="22"/>
      <c r="MOY314" s="22"/>
      <c r="MOZ314" s="22"/>
      <c r="MPA314" s="22"/>
      <c r="MPB314" s="22"/>
      <c r="MPC314" s="22"/>
      <c r="MPD314" s="22"/>
      <c r="MPE314" s="22"/>
      <c r="MPF314" s="22"/>
      <c r="MPG314" s="22"/>
      <c r="MPH314" s="22"/>
      <c r="MPI314" s="22"/>
      <c r="MPJ314" s="22"/>
      <c r="MPK314" s="22"/>
      <c r="MPL314" s="22"/>
      <c r="MPM314" s="22"/>
      <c r="MPN314" s="22"/>
      <c r="MPO314" s="22"/>
      <c r="MPP314" s="22"/>
      <c r="MPQ314" s="22"/>
      <c r="MPR314" s="22"/>
      <c r="MPS314" s="22"/>
      <c r="MPT314" s="22"/>
      <c r="MPU314" s="22"/>
      <c r="MPV314" s="22"/>
      <c r="MPW314" s="22"/>
      <c r="MPX314" s="22"/>
      <c r="MPY314" s="22"/>
      <c r="MPZ314" s="22"/>
      <c r="MQA314" s="22"/>
      <c r="MQB314" s="22"/>
      <c r="MQC314" s="22"/>
      <c r="MQD314" s="22"/>
      <c r="MQE314" s="22"/>
      <c r="MQF314" s="22"/>
      <c r="MQG314" s="22"/>
      <c r="MQH314" s="22"/>
      <c r="MQI314" s="22"/>
      <c r="MQJ314" s="22"/>
      <c r="MQK314" s="22"/>
      <c r="MQL314" s="22"/>
      <c r="MQM314" s="22"/>
      <c r="MQN314" s="22"/>
      <c r="MQO314" s="22"/>
      <c r="MQP314" s="22"/>
      <c r="MQQ314" s="22"/>
      <c r="MQR314" s="22"/>
      <c r="MQS314" s="22"/>
      <c r="MQT314" s="22"/>
      <c r="MQU314" s="22"/>
      <c r="MQV314" s="22"/>
      <c r="MQW314" s="22"/>
      <c r="MQX314" s="22"/>
      <c r="MQY314" s="22"/>
      <c r="MQZ314" s="22"/>
      <c r="MRA314" s="22"/>
      <c r="MRB314" s="22"/>
      <c r="MRC314" s="22"/>
      <c r="MRD314" s="22"/>
      <c r="MRE314" s="22"/>
      <c r="MRF314" s="22"/>
      <c r="MRG314" s="22"/>
      <c r="MRH314" s="22"/>
      <c r="MRI314" s="22"/>
      <c r="MRJ314" s="22"/>
      <c r="MRK314" s="22"/>
      <c r="MRL314" s="22"/>
      <c r="MRM314" s="22"/>
      <c r="MRN314" s="22"/>
      <c r="MRO314" s="22"/>
      <c r="MRP314" s="22"/>
      <c r="MRQ314" s="22"/>
      <c r="MRR314" s="22"/>
      <c r="MRS314" s="22"/>
      <c r="MRT314" s="22"/>
      <c r="MRU314" s="22"/>
      <c r="MRV314" s="22"/>
      <c r="MRW314" s="22"/>
      <c r="MRX314" s="22"/>
      <c r="MRY314" s="22"/>
      <c r="MRZ314" s="22"/>
      <c r="MSA314" s="22"/>
      <c r="MSB314" s="22"/>
      <c r="MSC314" s="22"/>
      <c r="MSD314" s="22"/>
      <c r="MSE314" s="22"/>
      <c r="MSF314" s="22"/>
      <c r="MSG314" s="22"/>
      <c r="MSH314" s="22"/>
      <c r="MSI314" s="22"/>
      <c r="MSJ314" s="22"/>
      <c r="MSK314" s="22"/>
      <c r="MSL314" s="22"/>
      <c r="MSM314" s="22"/>
      <c r="MSN314" s="22"/>
      <c r="MSO314" s="22"/>
      <c r="MSP314" s="22"/>
      <c r="MSQ314" s="22"/>
      <c r="MSR314" s="22"/>
      <c r="MSS314" s="22"/>
      <c r="MST314" s="22"/>
      <c r="MSU314" s="22"/>
      <c r="MSV314" s="22"/>
      <c r="MSW314" s="22"/>
      <c r="MSX314" s="22"/>
      <c r="MSY314" s="22"/>
      <c r="MSZ314" s="22"/>
      <c r="MTA314" s="22"/>
      <c r="MTB314" s="22"/>
      <c r="MTC314" s="22"/>
      <c r="MTD314" s="22"/>
      <c r="MTE314" s="22"/>
      <c r="MTF314" s="22"/>
      <c r="MTG314" s="22"/>
      <c r="MTH314" s="22"/>
      <c r="MTI314" s="22"/>
      <c r="MTJ314" s="22"/>
      <c r="MTK314" s="22"/>
      <c r="MTL314" s="22"/>
      <c r="MTM314" s="22"/>
      <c r="MTN314" s="22"/>
      <c r="MTO314" s="22"/>
      <c r="MTP314" s="22"/>
      <c r="MTQ314" s="22"/>
      <c r="MTR314" s="22"/>
      <c r="MTS314" s="22"/>
      <c r="MTT314" s="22"/>
      <c r="MTU314" s="22"/>
      <c r="MTV314" s="22"/>
      <c r="MTW314" s="22"/>
      <c r="MTX314" s="22"/>
      <c r="MTY314" s="22"/>
      <c r="MTZ314" s="22"/>
      <c r="MUA314" s="22"/>
      <c r="MUB314" s="22"/>
      <c r="MUC314" s="22"/>
      <c r="MUD314" s="22"/>
      <c r="MUE314" s="22"/>
      <c r="MUF314" s="22"/>
      <c r="MUG314" s="22"/>
      <c r="MUH314" s="22"/>
      <c r="MUI314" s="22"/>
      <c r="MUJ314" s="22"/>
      <c r="MUK314" s="22"/>
      <c r="MUL314" s="22"/>
      <c r="MUM314" s="22"/>
      <c r="MUN314" s="22"/>
      <c r="MUO314" s="22"/>
      <c r="MUP314" s="22"/>
      <c r="MUQ314" s="22"/>
      <c r="MUR314" s="22"/>
      <c r="MUS314" s="22"/>
      <c r="MUT314" s="22"/>
      <c r="MUU314" s="22"/>
      <c r="MUV314" s="22"/>
      <c r="MUW314" s="22"/>
      <c r="MUX314" s="22"/>
      <c r="MUY314" s="22"/>
      <c r="MUZ314" s="22"/>
      <c r="MVA314" s="22"/>
      <c r="MVB314" s="22"/>
      <c r="MVC314" s="22"/>
      <c r="MVD314" s="22"/>
      <c r="MVE314" s="22"/>
      <c r="MVF314" s="22"/>
      <c r="MVG314" s="22"/>
      <c r="MVH314" s="22"/>
      <c r="MVI314" s="22"/>
      <c r="MVJ314" s="22"/>
      <c r="MVK314" s="22"/>
      <c r="MVL314" s="22"/>
      <c r="MVM314" s="22"/>
      <c r="MVN314" s="22"/>
      <c r="MVO314" s="22"/>
      <c r="MVP314" s="22"/>
      <c r="MVQ314" s="22"/>
      <c r="MVR314" s="22"/>
      <c r="MVS314" s="22"/>
      <c r="MVT314" s="22"/>
      <c r="MVU314" s="22"/>
      <c r="MVV314" s="22"/>
      <c r="MVW314" s="22"/>
      <c r="MVX314" s="22"/>
      <c r="MVY314" s="22"/>
      <c r="MVZ314" s="22"/>
      <c r="MWA314" s="22"/>
      <c r="MWB314" s="22"/>
      <c r="MWC314" s="22"/>
      <c r="MWD314" s="22"/>
      <c r="MWE314" s="22"/>
      <c r="MWF314" s="22"/>
      <c r="MWG314" s="22"/>
      <c r="MWH314" s="22"/>
      <c r="MWI314" s="22"/>
      <c r="MWJ314" s="22"/>
      <c r="MWK314" s="22"/>
      <c r="MWL314" s="22"/>
      <c r="MWM314" s="22"/>
      <c r="MWN314" s="22"/>
      <c r="MWO314" s="22"/>
      <c r="MWP314" s="22"/>
      <c r="MWQ314" s="22"/>
      <c r="MWR314" s="22"/>
      <c r="MWS314" s="22"/>
      <c r="MWT314" s="22"/>
      <c r="MWU314" s="22"/>
      <c r="MWV314" s="22"/>
      <c r="MWW314" s="22"/>
      <c r="MWX314" s="22"/>
      <c r="MWY314" s="22"/>
      <c r="MWZ314" s="22"/>
      <c r="MXA314" s="22"/>
      <c r="MXB314" s="22"/>
      <c r="MXC314" s="22"/>
      <c r="MXD314" s="22"/>
      <c r="MXE314" s="22"/>
      <c r="MXF314" s="22"/>
      <c r="MXG314" s="22"/>
      <c r="MXH314" s="22"/>
      <c r="MXI314" s="22"/>
      <c r="MXJ314" s="22"/>
      <c r="MXK314" s="22"/>
      <c r="MXL314" s="22"/>
      <c r="MXM314" s="22"/>
      <c r="MXN314" s="22"/>
      <c r="MXO314" s="22"/>
      <c r="MXP314" s="22"/>
      <c r="MXQ314" s="22"/>
      <c r="MXR314" s="22"/>
      <c r="MXS314" s="22"/>
      <c r="MXT314" s="22"/>
      <c r="MXU314" s="22"/>
      <c r="MXV314" s="22"/>
      <c r="MXW314" s="22"/>
      <c r="MXX314" s="22"/>
      <c r="MXY314" s="22"/>
      <c r="MXZ314" s="22"/>
      <c r="MYA314" s="22"/>
      <c r="MYB314" s="22"/>
      <c r="MYC314" s="22"/>
      <c r="MYD314" s="22"/>
      <c r="MYE314" s="22"/>
      <c r="MYF314" s="22"/>
      <c r="MYG314" s="22"/>
      <c r="MYH314" s="22"/>
      <c r="MYI314" s="22"/>
      <c r="MYJ314" s="22"/>
      <c r="MYK314" s="22"/>
      <c r="MYL314" s="22"/>
      <c r="MYM314" s="22"/>
      <c r="MYN314" s="22"/>
      <c r="MYO314" s="22"/>
      <c r="MYP314" s="22"/>
      <c r="MYQ314" s="22"/>
      <c r="MYR314" s="22"/>
      <c r="MYS314" s="22"/>
      <c r="MYT314" s="22"/>
      <c r="MYU314" s="22"/>
      <c r="MYV314" s="22"/>
      <c r="MYW314" s="22"/>
      <c r="MYX314" s="22"/>
      <c r="MYY314" s="22"/>
      <c r="MYZ314" s="22"/>
      <c r="MZA314" s="22"/>
      <c r="MZB314" s="22"/>
      <c r="MZC314" s="22"/>
      <c r="MZD314" s="22"/>
      <c r="MZE314" s="22"/>
      <c r="MZF314" s="22"/>
      <c r="MZG314" s="22"/>
      <c r="MZH314" s="22"/>
      <c r="MZI314" s="22"/>
      <c r="MZJ314" s="22"/>
      <c r="MZK314" s="22"/>
      <c r="MZL314" s="22"/>
      <c r="MZM314" s="22"/>
      <c r="MZN314" s="22"/>
      <c r="MZO314" s="22"/>
      <c r="MZP314" s="22"/>
      <c r="MZQ314" s="22"/>
      <c r="MZR314" s="22"/>
      <c r="MZS314" s="22"/>
      <c r="MZT314" s="22"/>
      <c r="MZU314" s="22"/>
      <c r="MZV314" s="22"/>
      <c r="MZW314" s="22"/>
      <c r="MZX314" s="22"/>
      <c r="MZY314" s="22"/>
      <c r="MZZ314" s="22"/>
      <c r="NAA314" s="22"/>
      <c r="NAB314" s="22"/>
      <c r="NAC314" s="22"/>
      <c r="NAD314" s="22"/>
      <c r="NAE314" s="22"/>
      <c r="NAF314" s="22"/>
      <c r="NAG314" s="22"/>
      <c r="NAH314" s="22"/>
      <c r="NAI314" s="22"/>
      <c r="NAJ314" s="22"/>
      <c r="NAK314" s="22"/>
      <c r="NAL314" s="22"/>
      <c r="NAM314" s="22"/>
      <c r="NAN314" s="22"/>
      <c r="NAO314" s="22"/>
      <c r="NAP314" s="22"/>
      <c r="NAQ314" s="22"/>
      <c r="NAR314" s="22"/>
      <c r="NAS314" s="22"/>
      <c r="NAT314" s="22"/>
      <c r="NAU314" s="22"/>
      <c r="NAV314" s="22"/>
      <c r="NAW314" s="22"/>
      <c r="NAX314" s="22"/>
      <c r="NAY314" s="22"/>
      <c r="NAZ314" s="22"/>
      <c r="NBA314" s="22"/>
      <c r="NBB314" s="22"/>
      <c r="NBC314" s="22"/>
      <c r="NBD314" s="22"/>
      <c r="NBE314" s="22"/>
      <c r="NBF314" s="22"/>
      <c r="NBG314" s="22"/>
      <c r="NBH314" s="22"/>
      <c r="NBI314" s="22"/>
      <c r="NBJ314" s="22"/>
      <c r="NBK314" s="22"/>
      <c r="NBL314" s="22"/>
      <c r="NBM314" s="22"/>
      <c r="NBN314" s="22"/>
      <c r="NBO314" s="22"/>
      <c r="NBP314" s="22"/>
      <c r="NBQ314" s="22"/>
      <c r="NBR314" s="22"/>
      <c r="NBS314" s="22"/>
      <c r="NBT314" s="22"/>
      <c r="NBU314" s="22"/>
      <c r="NBV314" s="22"/>
      <c r="NBW314" s="22"/>
      <c r="NBX314" s="22"/>
      <c r="NBY314" s="22"/>
      <c r="NBZ314" s="22"/>
      <c r="NCA314" s="22"/>
      <c r="NCB314" s="22"/>
      <c r="NCC314" s="22"/>
      <c r="NCD314" s="22"/>
      <c r="NCE314" s="22"/>
      <c r="NCF314" s="22"/>
      <c r="NCG314" s="22"/>
      <c r="NCH314" s="22"/>
      <c r="NCI314" s="22"/>
      <c r="NCJ314" s="22"/>
      <c r="NCK314" s="22"/>
      <c r="NCL314" s="22"/>
      <c r="NCM314" s="22"/>
      <c r="NCN314" s="22"/>
      <c r="NCO314" s="22"/>
      <c r="NCP314" s="22"/>
      <c r="NCQ314" s="22"/>
      <c r="NCR314" s="22"/>
      <c r="NCS314" s="22"/>
      <c r="NCT314" s="22"/>
      <c r="NCU314" s="22"/>
      <c r="NCV314" s="22"/>
      <c r="NCW314" s="22"/>
      <c r="NCX314" s="22"/>
      <c r="NCY314" s="22"/>
      <c r="NCZ314" s="22"/>
      <c r="NDA314" s="22"/>
      <c r="NDB314" s="22"/>
      <c r="NDC314" s="22"/>
      <c r="NDD314" s="22"/>
      <c r="NDE314" s="22"/>
      <c r="NDF314" s="22"/>
      <c r="NDG314" s="22"/>
      <c r="NDH314" s="22"/>
      <c r="NDI314" s="22"/>
      <c r="NDJ314" s="22"/>
      <c r="NDK314" s="22"/>
      <c r="NDL314" s="22"/>
      <c r="NDM314" s="22"/>
      <c r="NDN314" s="22"/>
      <c r="NDO314" s="22"/>
      <c r="NDP314" s="22"/>
      <c r="NDQ314" s="22"/>
      <c r="NDR314" s="22"/>
      <c r="NDS314" s="22"/>
      <c r="NDT314" s="22"/>
      <c r="NDU314" s="22"/>
      <c r="NDV314" s="22"/>
      <c r="NDW314" s="22"/>
      <c r="NDX314" s="22"/>
      <c r="NDY314" s="22"/>
      <c r="NDZ314" s="22"/>
      <c r="NEA314" s="22"/>
      <c r="NEB314" s="22"/>
      <c r="NEC314" s="22"/>
      <c r="NED314" s="22"/>
      <c r="NEE314" s="22"/>
      <c r="NEF314" s="22"/>
      <c r="NEG314" s="22"/>
      <c r="NEH314" s="22"/>
      <c r="NEI314" s="22"/>
      <c r="NEJ314" s="22"/>
      <c r="NEK314" s="22"/>
      <c r="NEL314" s="22"/>
      <c r="NEM314" s="22"/>
      <c r="NEN314" s="22"/>
      <c r="NEO314" s="22"/>
      <c r="NEP314" s="22"/>
      <c r="NEQ314" s="22"/>
      <c r="NER314" s="22"/>
      <c r="NES314" s="22"/>
      <c r="NET314" s="22"/>
      <c r="NEU314" s="22"/>
      <c r="NEV314" s="22"/>
      <c r="NEW314" s="22"/>
      <c r="NEX314" s="22"/>
      <c r="NEY314" s="22"/>
      <c r="NEZ314" s="22"/>
      <c r="NFA314" s="22"/>
      <c r="NFB314" s="22"/>
      <c r="NFC314" s="22"/>
      <c r="NFD314" s="22"/>
      <c r="NFE314" s="22"/>
      <c r="NFF314" s="22"/>
      <c r="NFG314" s="22"/>
      <c r="NFH314" s="22"/>
      <c r="NFI314" s="22"/>
      <c r="NFJ314" s="22"/>
      <c r="NFK314" s="22"/>
      <c r="NFL314" s="22"/>
      <c r="NFM314" s="22"/>
      <c r="NFN314" s="22"/>
      <c r="NFO314" s="22"/>
      <c r="NFP314" s="22"/>
      <c r="NFQ314" s="22"/>
      <c r="NFR314" s="22"/>
      <c r="NFS314" s="22"/>
      <c r="NFT314" s="22"/>
      <c r="NFU314" s="22"/>
      <c r="NFV314" s="22"/>
      <c r="NFW314" s="22"/>
      <c r="NFX314" s="22"/>
      <c r="NFY314" s="22"/>
      <c r="NFZ314" s="22"/>
      <c r="NGA314" s="22"/>
      <c r="NGB314" s="22"/>
      <c r="NGC314" s="22"/>
      <c r="NGD314" s="22"/>
      <c r="NGE314" s="22"/>
      <c r="NGF314" s="22"/>
      <c r="NGG314" s="22"/>
      <c r="NGH314" s="22"/>
      <c r="NGI314" s="22"/>
      <c r="NGJ314" s="22"/>
      <c r="NGK314" s="22"/>
      <c r="NGL314" s="22"/>
      <c r="NGM314" s="22"/>
      <c r="NGN314" s="22"/>
      <c r="NGO314" s="22"/>
      <c r="NGP314" s="22"/>
      <c r="NGQ314" s="22"/>
      <c r="NGR314" s="22"/>
      <c r="NGS314" s="22"/>
      <c r="NGT314" s="22"/>
      <c r="NGU314" s="22"/>
      <c r="NGV314" s="22"/>
      <c r="NGW314" s="22"/>
      <c r="NGX314" s="22"/>
      <c r="NGY314" s="22"/>
      <c r="NGZ314" s="22"/>
      <c r="NHA314" s="22"/>
      <c r="NHB314" s="22"/>
      <c r="NHC314" s="22"/>
      <c r="NHD314" s="22"/>
      <c r="NHE314" s="22"/>
      <c r="NHF314" s="22"/>
      <c r="NHG314" s="22"/>
      <c r="NHH314" s="22"/>
      <c r="NHI314" s="22"/>
      <c r="NHJ314" s="22"/>
      <c r="NHK314" s="22"/>
      <c r="NHL314" s="22"/>
      <c r="NHM314" s="22"/>
      <c r="NHN314" s="22"/>
      <c r="NHO314" s="22"/>
      <c r="NHP314" s="22"/>
      <c r="NHQ314" s="22"/>
      <c r="NHR314" s="22"/>
      <c r="NHS314" s="22"/>
      <c r="NHT314" s="22"/>
      <c r="NHU314" s="22"/>
      <c r="NHV314" s="22"/>
      <c r="NHW314" s="22"/>
      <c r="NHX314" s="22"/>
      <c r="NHY314" s="22"/>
      <c r="NHZ314" s="22"/>
      <c r="NIA314" s="22"/>
      <c r="NIB314" s="22"/>
      <c r="NIC314" s="22"/>
      <c r="NID314" s="22"/>
      <c r="NIE314" s="22"/>
      <c r="NIF314" s="22"/>
      <c r="NIG314" s="22"/>
      <c r="NIH314" s="22"/>
      <c r="NII314" s="22"/>
      <c r="NIJ314" s="22"/>
      <c r="NIK314" s="22"/>
      <c r="NIL314" s="22"/>
      <c r="NIM314" s="22"/>
      <c r="NIN314" s="22"/>
      <c r="NIO314" s="22"/>
      <c r="NIP314" s="22"/>
      <c r="NIQ314" s="22"/>
      <c r="NIR314" s="22"/>
      <c r="NIS314" s="22"/>
      <c r="NIT314" s="22"/>
      <c r="NIU314" s="22"/>
      <c r="NIV314" s="22"/>
      <c r="NIW314" s="22"/>
      <c r="NIX314" s="22"/>
      <c r="NIY314" s="22"/>
      <c r="NIZ314" s="22"/>
      <c r="NJA314" s="22"/>
      <c r="NJB314" s="22"/>
      <c r="NJC314" s="22"/>
      <c r="NJD314" s="22"/>
      <c r="NJE314" s="22"/>
      <c r="NJF314" s="22"/>
      <c r="NJG314" s="22"/>
      <c r="NJH314" s="22"/>
      <c r="NJI314" s="22"/>
      <c r="NJJ314" s="22"/>
      <c r="NJK314" s="22"/>
      <c r="NJL314" s="22"/>
      <c r="NJM314" s="22"/>
      <c r="NJN314" s="22"/>
      <c r="NJO314" s="22"/>
      <c r="NJP314" s="22"/>
      <c r="NJQ314" s="22"/>
      <c r="NJR314" s="22"/>
      <c r="NJS314" s="22"/>
      <c r="NJT314" s="22"/>
      <c r="NJU314" s="22"/>
      <c r="NJV314" s="22"/>
      <c r="NJW314" s="22"/>
      <c r="NJX314" s="22"/>
      <c r="NJY314" s="22"/>
      <c r="NJZ314" s="22"/>
      <c r="NKA314" s="22"/>
      <c r="NKB314" s="22"/>
      <c r="NKC314" s="22"/>
      <c r="NKD314" s="22"/>
      <c r="NKE314" s="22"/>
      <c r="NKF314" s="22"/>
      <c r="NKG314" s="22"/>
      <c r="NKH314" s="22"/>
      <c r="NKI314" s="22"/>
      <c r="NKJ314" s="22"/>
      <c r="NKK314" s="22"/>
      <c r="NKL314" s="22"/>
      <c r="NKM314" s="22"/>
      <c r="NKN314" s="22"/>
      <c r="NKO314" s="22"/>
      <c r="NKP314" s="22"/>
      <c r="NKQ314" s="22"/>
      <c r="NKR314" s="22"/>
      <c r="NKS314" s="22"/>
      <c r="NKT314" s="22"/>
      <c r="NKU314" s="22"/>
      <c r="NKV314" s="22"/>
      <c r="NKW314" s="22"/>
      <c r="NKX314" s="22"/>
      <c r="NKY314" s="22"/>
      <c r="NKZ314" s="22"/>
      <c r="NLA314" s="22"/>
      <c r="NLB314" s="22"/>
      <c r="NLC314" s="22"/>
      <c r="NLD314" s="22"/>
      <c r="NLE314" s="22"/>
      <c r="NLF314" s="22"/>
      <c r="NLG314" s="22"/>
      <c r="NLH314" s="22"/>
      <c r="NLI314" s="22"/>
      <c r="NLJ314" s="22"/>
      <c r="NLK314" s="22"/>
      <c r="NLL314" s="22"/>
      <c r="NLM314" s="22"/>
      <c r="NLN314" s="22"/>
      <c r="NLO314" s="22"/>
      <c r="NLP314" s="22"/>
      <c r="NLQ314" s="22"/>
      <c r="NLR314" s="22"/>
      <c r="NLS314" s="22"/>
      <c r="NLT314" s="22"/>
      <c r="NLU314" s="22"/>
      <c r="NLV314" s="22"/>
      <c r="NLW314" s="22"/>
      <c r="NLX314" s="22"/>
      <c r="NLY314" s="22"/>
      <c r="NLZ314" s="22"/>
      <c r="NMA314" s="22"/>
      <c r="NMB314" s="22"/>
      <c r="NMC314" s="22"/>
      <c r="NMD314" s="22"/>
      <c r="NME314" s="22"/>
      <c r="NMF314" s="22"/>
      <c r="NMG314" s="22"/>
      <c r="NMH314" s="22"/>
      <c r="NMI314" s="22"/>
      <c r="NMJ314" s="22"/>
      <c r="NMK314" s="22"/>
      <c r="NML314" s="22"/>
      <c r="NMM314" s="22"/>
      <c r="NMN314" s="22"/>
      <c r="NMO314" s="22"/>
      <c r="NMP314" s="22"/>
      <c r="NMQ314" s="22"/>
      <c r="NMR314" s="22"/>
      <c r="NMS314" s="22"/>
      <c r="NMT314" s="22"/>
      <c r="NMU314" s="22"/>
      <c r="NMV314" s="22"/>
      <c r="NMW314" s="22"/>
      <c r="NMX314" s="22"/>
      <c r="NMY314" s="22"/>
      <c r="NMZ314" s="22"/>
      <c r="NNA314" s="22"/>
      <c r="NNB314" s="22"/>
      <c r="NNC314" s="22"/>
      <c r="NND314" s="22"/>
      <c r="NNE314" s="22"/>
      <c r="NNF314" s="22"/>
      <c r="NNG314" s="22"/>
      <c r="NNH314" s="22"/>
      <c r="NNI314" s="22"/>
      <c r="NNJ314" s="22"/>
      <c r="NNK314" s="22"/>
      <c r="NNL314" s="22"/>
      <c r="NNM314" s="22"/>
      <c r="NNN314" s="22"/>
      <c r="NNO314" s="22"/>
      <c r="NNP314" s="22"/>
      <c r="NNQ314" s="22"/>
      <c r="NNR314" s="22"/>
      <c r="NNS314" s="22"/>
      <c r="NNT314" s="22"/>
      <c r="NNU314" s="22"/>
      <c r="NNV314" s="22"/>
      <c r="NNW314" s="22"/>
      <c r="NNX314" s="22"/>
      <c r="NNY314" s="22"/>
      <c r="NNZ314" s="22"/>
      <c r="NOA314" s="22"/>
      <c r="NOB314" s="22"/>
      <c r="NOC314" s="22"/>
      <c r="NOD314" s="22"/>
      <c r="NOE314" s="22"/>
      <c r="NOF314" s="22"/>
      <c r="NOG314" s="22"/>
      <c r="NOH314" s="22"/>
      <c r="NOI314" s="22"/>
      <c r="NOJ314" s="22"/>
      <c r="NOK314" s="22"/>
      <c r="NOL314" s="22"/>
      <c r="NOM314" s="22"/>
      <c r="NON314" s="22"/>
      <c r="NOO314" s="22"/>
      <c r="NOP314" s="22"/>
      <c r="NOQ314" s="22"/>
      <c r="NOR314" s="22"/>
      <c r="NOS314" s="22"/>
      <c r="NOT314" s="22"/>
      <c r="NOU314" s="22"/>
      <c r="NOV314" s="22"/>
      <c r="NOW314" s="22"/>
      <c r="NOX314" s="22"/>
      <c r="NOY314" s="22"/>
      <c r="NOZ314" s="22"/>
      <c r="NPA314" s="22"/>
      <c r="NPB314" s="22"/>
      <c r="NPC314" s="22"/>
      <c r="NPD314" s="22"/>
      <c r="NPE314" s="22"/>
      <c r="NPF314" s="22"/>
      <c r="NPG314" s="22"/>
      <c r="NPH314" s="22"/>
      <c r="NPI314" s="22"/>
      <c r="NPJ314" s="22"/>
      <c r="NPK314" s="22"/>
      <c r="NPL314" s="22"/>
      <c r="NPM314" s="22"/>
      <c r="NPN314" s="22"/>
      <c r="NPO314" s="22"/>
      <c r="NPP314" s="22"/>
      <c r="NPQ314" s="22"/>
      <c r="NPR314" s="22"/>
      <c r="NPS314" s="22"/>
      <c r="NPT314" s="22"/>
      <c r="NPU314" s="22"/>
      <c r="NPV314" s="22"/>
      <c r="NPW314" s="22"/>
      <c r="NPX314" s="22"/>
      <c r="NPY314" s="22"/>
      <c r="NPZ314" s="22"/>
      <c r="NQA314" s="22"/>
      <c r="NQB314" s="22"/>
      <c r="NQC314" s="22"/>
      <c r="NQD314" s="22"/>
      <c r="NQE314" s="22"/>
      <c r="NQF314" s="22"/>
      <c r="NQG314" s="22"/>
      <c r="NQH314" s="22"/>
      <c r="NQI314" s="22"/>
      <c r="NQJ314" s="22"/>
      <c r="NQK314" s="22"/>
      <c r="NQL314" s="22"/>
      <c r="NQM314" s="22"/>
      <c r="NQN314" s="22"/>
      <c r="NQO314" s="22"/>
      <c r="NQP314" s="22"/>
      <c r="NQQ314" s="22"/>
      <c r="NQR314" s="22"/>
      <c r="NQS314" s="22"/>
      <c r="NQT314" s="22"/>
      <c r="NQU314" s="22"/>
      <c r="NQV314" s="22"/>
      <c r="NQW314" s="22"/>
      <c r="NQX314" s="22"/>
      <c r="NQY314" s="22"/>
      <c r="NQZ314" s="22"/>
      <c r="NRA314" s="22"/>
      <c r="NRB314" s="22"/>
      <c r="NRC314" s="22"/>
      <c r="NRD314" s="22"/>
      <c r="NRE314" s="22"/>
      <c r="NRF314" s="22"/>
      <c r="NRG314" s="22"/>
      <c r="NRH314" s="22"/>
      <c r="NRI314" s="22"/>
      <c r="NRJ314" s="22"/>
      <c r="NRK314" s="22"/>
      <c r="NRL314" s="22"/>
      <c r="NRM314" s="22"/>
      <c r="NRN314" s="22"/>
      <c r="NRO314" s="22"/>
      <c r="NRP314" s="22"/>
      <c r="NRQ314" s="22"/>
      <c r="NRR314" s="22"/>
      <c r="NRS314" s="22"/>
      <c r="NRT314" s="22"/>
      <c r="NRU314" s="22"/>
      <c r="NRV314" s="22"/>
      <c r="NRW314" s="22"/>
      <c r="NRX314" s="22"/>
      <c r="NRY314" s="22"/>
      <c r="NRZ314" s="22"/>
      <c r="NSA314" s="22"/>
      <c r="NSB314" s="22"/>
      <c r="NSC314" s="22"/>
      <c r="NSD314" s="22"/>
      <c r="NSE314" s="22"/>
      <c r="NSF314" s="22"/>
      <c r="NSG314" s="22"/>
      <c r="NSH314" s="22"/>
      <c r="NSI314" s="22"/>
      <c r="NSJ314" s="22"/>
      <c r="NSK314" s="22"/>
      <c r="NSL314" s="22"/>
      <c r="NSM314" s="22"/>
      <c r="NSN314" s="22"/>
      <c r="NSO314" s="22"/>
      <c r="NSP314" s="22"/>
      <c r="NSQ314" s="22"/>
      <c r="NSR314" s="22"/>
      <c r="NSS314" s="22"/>
      <c r="NST314" s="22"/>
      <c r="NSU314" s="22"/>
      <c r="NSV314" s="22"/>
      <c r="NSW314" s="22"/>
      <c r="NSX314" s="22"/>
      <c r="NSY314" s="22"/>
      <c r="NSZ314" s="22"/>
      <c r="NTA314" s="22"/>
      <c r="NTB314" s="22"/>
      <c r="NTC314" s="22"/>
      <c r="NTD314" s="22"/>
      <c r="NTE314" s="22"/>
      <c r="NTF314" s="22"/>
      <c r="NTG314" s="22"/>
      <c r="NTH314" s="22"/>
      <c r="NTI314" s="22"/>
      <c r="NTJ314" s="22"/>
      <c r="NTK314" s="22"/>
      <c r="NTL314" s="22"/>
      <c r="NTM314" s="22"/>
      <c r="NTN314" s="22"/>
      <c r="NTO314" s="22"/>
      <c r="NTP314" s="22"/>
      <c r="NTQ314" s="22"/>
      <c r="NTR314" s="22"/>
      <c r="NTS314" s="22"/>
      <c r="NTT314" s="22"/>
      <c r="NTU314" s="22"/>
      <c r="NTV314" s="22"/>
      <c r="NTW314" s="22"/>
      <c r="NTX314" s="22"/>
      <c r="NTY314" s="22"/>
      <c r="NTZ314" s="22"/>
      <c r="NUA314" s="22"/>
      <c r="NUB314" s="22"/>
      <c r="NUC314" s="22"/>
      <c r="NUD314" s="22"/>
      <c r="NUE314" s="22"/>
      <c r="NUF314" s="22"/>
      <c r="NUG314" s="22"/>
      <c r="NUH314" s="22"/>
      <c r="NUI314" s="22"/>
      <c r="NUJ314" s="22"/>
      <c r="NUK314" s="22"/>
      <c r="NUL314" s="22"/>
      <c r="NUM314" s="22"/>
      <c r="NUN314" s="22"/>
      <c r="NUO314" s="22"/>
      <c r="NUP314" s="22"/>
      <c r="NUQ314" s="22"/>
      <c r="NUR314" s="22"/>
      <c r="NUS314" s="22"/>
      <c r="NUT314" s="22"/>
      <c r="NUU314" s="22"/>
      <c r="NUV314" s="22"/>
      <c r="NUW314" s="22"/>
      <c r="NUX314" s="22"/>
      <c r="NUY314" s="22"/>
      <c r="NUZ314" s="22"/>
      <c r="NVA314" s="22"/>
      <c r="NVB314" s="22"/>
      <c r="NVC314" s="22"/>
      <c r="NVD314" s="22"/>
      <c r="NVE314" s="22"/>
      <c r="NVF314" s="22"/>
      <c r="NVG314" s="22"/>
      <c r="NVH314" s="22"/>
      <c r="NVI314" s="22"/>
      <c r="NVJ314" s="22"/>
      <c r="NVK314" s="22"/>
      <c r="NVL314" s="22"/>
      <c r="NVM314" s="22"/>
      <c r="NVN314" s="22"/>
      <c r="NVO314" s="22"/>
      <c r="NVP314" s="22"/>
      <c r="NVQ314" s="22"/>
      <c r="NVR314" s="22"/>
      <c r="NVS314" s="22"/>
      <c r="NVT314" s="22"/>
      <c r="NVU314" s="22"/>
      <c r="NVV314" s="22"/>
      <c r="NVW314" s="22"/>
      <c r="NVX314" s="22"/>
      <c r="NVY314" s="22"/>
      <c r="NVZ314" s="22"/>
      <c r="NWA314" s="22"/>
      <c r="NWB314" s="22"/>
      <c r="NWC314" s="22"/>
      <c r="NWD314" s="22"/>
      <c r="NWE314" s="22"/>
      <c r="NWF314" s="22"/>
      <c r="NWG314" s="22"/>
      <c r="NWH314" s="22"/>
      <c r="NWI314" s="22"/>
      <c r="NWJ314" s="22"/>
      <c r="NWK314" s="22"/>
      <c r="NWL314" s="22"/>
      <c r="NWM314" s="22"/>
      <c r="NWN314" s="22"/>
      <c r="NWO314" s="22"/>
      <c r="NWP314" s="22"/>
      <c r="NWQ314" s="22"/>
      <c r="NWR314" s="22"/>
      <c r="NWS314" s="22"/>
      <c r="NWT314" s="22"/>
      <c r="NWU314" s="22"/>
      <c r="NWV314" s="22"/>
      <c r="NWW314" s="22"/>
      <c r="NWX314" s="22"/>
      <c r="NWY314" s="22"/>
      <c r="NWZ314" s="22"/>
      <c r="NXA314" s="22"/>
      <c r="NXB314" s="22"/>
      <c r="NXC314" s="22"/>
      <c r="NXD314" s="22"/>
      <c r="NXE314" s="22"/>
      <c r="NXF314" s="22"/>
      <c r="NXG314" s="22"/>
      <c r="NXH314" s="22"/>
      <c r="NXI314" s="22"/>
      <c r="NXJ314" s="22"/>
      <c r="NXK314" s="22"/>
      <c r="NXL314" s="22"/>
      <c r="NXM314" s="22"/>
      <c r="NXN314" s="22"/>
      <c r="NXO314" s="22"/>
      <c r="NXP314" s="22"/>
      <c r="NXQ314" s="22"/>
      <c r="NXR314" s="22"/>
      <c r="NXS314" s="22"/>
      <c r="NXT314" s="22"/>
      <c r="NXU314" s="22"/>
      <c r="NXV314" s="22"/>
      <c r="NXW314" s="22"/>
      <c r="NXX314" s="22"/>
      <c r="NXY314" s="22"/>
      <c r="NXZ314" s="22"/>
      <c r="NYA314" s="22"/>
      <c r="NYB314" s="22"/>
      <c r="NYC314" s="22"/>
      <c r="NYD314" s="22"/>
      <c r="NYE314" s="22"/>
      <c r="NYF314" s="22"/>
      <c r="NYG314" s="22"/>
      <c r="NYH314" s="22"/>
      <c r="NYI314" s="22"/>
      <c r="NYJ314" s="22"/>
      <c r="NYK314" s="22"/>
      <c r="NYL314" s="22"/>
      <c r="NYM314" s="22"/>
      <c r="NYN314" s="22"/>
      <c r="NYO314" s="22"/>
      <c r="NYP314" s="22"/>
      <c r="NYQ314" s="22"/>
      <c r="NYR314" s="22"/>
      <c r="NYS314" s="22"/>
      <c r="NYT314" s="22"/>
      <c r="NYU314" s="22"/>
      <c r="NYV314" s="22"/>
      <c r="NYW314" s="22"/>
      <c r="NYX314" s="22"/>
      <c r="NYY314" s="22"/>
      <c r="NYZ314" s="22"/>
      <c r="NZA314" s="22"/>
      <c r="NZB314" s="22"/>
      <c r="NZC314" s="22"/>
      <c r="NZD314" s="22"/>
      <c r="NZE314" s="22"/>
      <c r="NZF314" s="22"/>
      <c r="NZG314" s="22"/>
      <c r="NZH314" s="22"/>
      <c r="NZI314" s="22"/>
      <c r="NZJ314" s="22"/>
      <c r="NZK314" s="22"/>
      <c r="NZL314" s="22"/>
      <c r="NZM314" s="22"/>
      <c r="NZN314" s="22"/>
      <c r="NZO314" s="22"/>
      <c r="NZP314" s="22"/>
      <c r="NZQ314" s="22"/>
      <c r="NZR314" s="22"/>
      <c r="NZS314" s="22"/>
      <c r="NZT314" s="22"/>
      <c r="NZU314" s="22"/>
      <c r="NZV314" s="22"/>
      <c r="NZW314" s="22"/>
      <c r="NZX314" s="22"/>
      <c r="NZY314" s="22"/>
      <c r="NZZ314" s="22"/>
      <c r="OAA314" s="22"/>
      <c r="OAB314" s="22"/>
      <c r="OAC314" s="22"/>
      <c r="OAD314" s="22"/>
      <c r="OAE314" s="22"/>
      <c r="OAF314" s="22"/>
      <c r="OAG314" s="22"/>
      <c r="OAH314" s="22"/>
      <c r="OAI314" s="22"/>
      <c r="OAJ314" s="22"/>
      <c r="OAK314" s="22"/>
      <c r="OAL314" s="22"/>
      <c r="OAM314" s="22"/>
      <c r="OAN314" s="22"/>
      <c r="OAO314" s="22"/>
      <c r="OAP314" s="22"/>
      <c r="OAQ314" s="22"/>
      <c r="OAR314" s="22"/>
      <c r="OAS314" s="22"/>
      <c r="OAT314" s="22"/>
      <c r="OAU314" s="22"/>
      <c r="OAV314" s="22"/>
      <c r="OAW314" s="22"/>
      <c r="OAX314" s="22"/>
      <c r="OAY314" s="22"/>
      <c r="OAZ314" s="22"/>
      <c r="OBA314" s="22"/>
      <c r="OBB314" s="22"/>
      <c r="OBC314" s="22"/>
      <c r="OBD314" s="22"/>
      <c r="OBE314" s="22"/>
      <c r="OBF314" s="22"/>
      <c r="OBG314" s="22"/>
      <c r="OBH314" s="22"/>
      <c r="OBI314" s="22"/>
      <c r="OBJ314" s="22"/>
      <c r="OBK314" s="22"/>
      <c r="OBL314" s="22"/>
      <c r="OBM314" s="22"/>
      <c r="OBN314" s="22"/>
      <c r="OBO314" s="22"/>
      <c r="OBP314" s="22"/>
      <c r="OBQ314" s="22"/>
      <c r="OBR314" s="22"/>
      <c r="OBS314" s="22"/>
      <c r="OBT314" s="22"/>
      <c r="OBU314" s="22"/>
      <c r="OBV314" s="22"/>
      <c r="OBW314" s="22"/>
      <c r="OBX314" s="22"/>
      <c r="OBY314" s="22"/>
      <c r="OBZ314" s="22"/>
      <c r="OCA314" s="22"/>
      <c r="OCB314" s="22"/>
      <c r="OCC314" s="22"/>
      <c r="OCD314" s="22"/>
      <c r="OCE314" s="22"/>
      <c r="OCF314" s="22"/>
      <c r="OCG314" s="22"/>
      <c r="OCH314" s="22"/>
      <c r="OCI314" s="22"/>
      <c r="OCJ314" s="22"/>
      <c r="OCK314" s="22"/>
      <c r="OCL314" s="22"/>
      <c r="OCM314" s="22"/>
      <c r="OCN314" s="22"/>
      <c r="OCO314" s="22"/>
      <c r="OCP314" s="22"/>
      <c r="OCQ314" s="22"/>
      <c r="OCR314" s="22"/>
      <c r="OCS314" s="22"/>
      <c r="OCT314" s="22"/>
      <c r="OCU314" s="22"/>
      <c r="OCV314" s="22"/>
      <c r="OCW314" s="22"/>
      <c r="OCX314" s="22"/>
      <c r="OCY314" s="22"/>
      <c r="OCZ314" s="22"/>
      <c r="ODA314" s="22"/>
      <c r="ODB314" s="22"/>
      <c r="ODC314" s="22"/>
      <c r="ODD314" s="22"/>
      <c r="ODE314" s="22"/>
      <c r="ODF314" s="22"/>
      <c r="ODG314" s="22"/>
      <c r="ODH314" s="22"/>
      <c r="ODI314" s="22"/>
      <c r="ODJ314" s="22"/>
      <c r="ODK314" s="22"/>
      <c r="ODL314" s="22"/>
      <c r="ODM314" s="22"/>
      <c r="ODN314" s="22"/>
      <c r="ODO314" s="22"/>
      <c r="ODP314" s="22"/>
      <c r="ODQ314" s="22"/>
      <c r="ODR314" s="22"/>
      <c r="ODS314" s="22"/>
      <c r="ODT314" s="22"/>
      <c r="ODU314" s="22"/>
      <c r="ODV314" s="22"/>
      <c r="ODW314" s="22"/>
      <c r="ODX314" s="22"/>
      <c r="ODY314" s="22"/>
      <c r="ODZ314" s="22"/>
      <c r="OEA314" s="22"/>
      <c r="OEB314" s="22"/>
      <c r="OEC314" s="22"/>
      <c r="OED314" s="22"/>
      <c r="OEE314" s="22"/>
      <c r="OEF314" s="22"/>
      <c r="OEG314" s="22"/>
      <c r="OEH314" s="22"/>
      <c r="OEI314" s="22"/>
      <c r="OEJ314" s="22"/>
      <c r="OEK314" s="22"/>
      <c r="OEL314" s="22"/>
      <c r="OEM314" s="22"/>
      <c r="OEN314" s="22"/>
      <c r="OEO314" s="22"/>
      <c r="OEP314" s="22"/>
      <c r="OEQ314" s="22"/>
      <c r="OER314" s="22"/>
      <c r="OES314" s="22"/>
      <c r="OET314" s="22"/>
      <c r="OEU314" s="22"/>
      <c r="OEV314" s="22"/>
      <c r="OEW314" s="22"/>
      <c r="OEX314" s="22"/>
      <c r="OEY314" s="22"/>
      <c r="OEZ314" s="22"/>
      <c r="OFA314" s="22"/>
      <c r="OFB314" s="22"/>
      <c r="OFC314" s="22"/>
      <c r="OFD314" s="22"/>
      <c r="OFE314" s="22"/>
      <c r="OFF314" s="22"/>
      <c r="OFG314" s="22"/>
      <c r="OFH314" s="22"/>
      <c r="OFI314" s="22"/>
      <c r="OFJ314" s="22"/>
      <c r="OFK314" s="22"/>
      <c r="OFL314" s="22"/>
      <c r="OFM314" s="22"/>
      <c r="OFN314" s="22"/>
      <c r="OFO314" s="22"/>
      <c r="OFP314" s="22"/>
      <c r="OFQ314" s="22"/>
      <c r="OFR314" s="22"/>
      <c r="OFS314" s="22"/>
      <c r="OFT314" s="22"/>
      <c r="OFU314" s="22"/>
      <c r="OFV314" s="22"/>
      <c r="OFW314" s="22"/>
      <c r="OFX314" s="22"/>
      <c r="OFY314" s="22"/>
      <c r="OFZ314" s="22"/>
      <c r="OGA314" s="22"/>
      <c r="OGB314" s="22"/>
      <c r="OGC314" s="22"/>
      <c r="OGD314" s="22"/>
      <c r="OGE314" s="22"/>
      <c r="OGF314" s="22"/>
      <c r="OGG314" s="22"/>
      <c r="OGH314" s="22"/>
      <c r="OGI314" s="22"/>
      <c r="OGJ314" s="22"/>
      <c r="OGK314" s="22"/>
      <c r="OGL314" s="22"/>
      <c r="OGM314" s="22"/>
      <c r="OGN314" s="22"/>
      <c r="OGO314" s="22"/>
      <c r="OGP314" s="22"/>
      <c r="OGQ314" s="22"/>
      <c r="OGR314" s="22"/>
      <c r="OGS314" s="22"/>
      <c r="OGT314" s="22"/>
      <c r="OGU314" s="22"/>
      <c r="OGV314" s="22"/>
      <c r="OGW314" s="22"/>
      <c r="OGX314" s="22"/>
      <c r="OGY314" s="22"/>
      <c r="OGZ314" s="22"/>
      <c r="OHA314" s="22"/>
      <c r="OHB314" s="22"/>
      <c r="OHC314" s="22"/>
      <c r="OHD314" s="22"/>
      <c r="OHE314" s="22"/>
      <c r="OHF314" s="22"/>
      <c r="OHG314" s="22"/>
      <c r="OHH314" s="22"/>
      <c r="OHI314" s="22"/>
      <c r="OHJ314" s="22"/>
      <c r="OHK314" s="22"/>
      <c r="OHL314" s="22"/>
      <c r="OHM314" s="22"/>
      <c r="OHN314" s="22"/>
      <c r="OHO314" s="22"/>
      <c r="OHP314" s="22"/>
      <c r="OHQ314" s="22"/>
      <c r="OHR314" s="22"/>
      <c r="OHS314" s="22"/>
      <c r="OHT314" s="22"/>
      <c r="OHU314" s="22"/>
      <c r="OHV314" s="22"/>
      <c r="OHW314" s="22"/>
      <c r="OHX314" s="22"/>
      <c r="OHY314" s="22"/>
      <c r="OHZ314" s="22"/>
      <c r="OIA314" s="22"/>
      <c r="OIB314" s="22"/>
      <c r="OIC314" s="22"/>
      <c r="OID314" s="22"/>
      <c r="OIE314" s="22"/>
      <c r="OIF314" s="22"/>
      <c r="OIG314" s="22"/>
      <c r="OIH314" s="22"/>
      <c r="OII314" s="22"/>
      <c r="OIJ314" s="22"/>
      <c r="OIK314" s="22"/>
      <c r="OIL314" s="22"/>
      <c r="OIM314" s="22"/>
      <c r="OIN314" s="22"/>
      <c r="OIO314" s="22"/>
      <c r="OIP314" s="22"/>
      <c r="OIQ314" s="22"/>
      <c r="OIR314" s="22"/>
      <c r="OIS314" s="22"/>
      <c r="OIT314" s="22"/>
      <c r="OIU314" s="22"/>
      <c r="OIV314" s="22"/>
      <c r="OIW314" s="22"/>
      <c r="OIX314" s="22"/>
      <c r="OIY314" s="22"/>
      <c r="OIZ314" s="22"/>
      <c r="OJA314" s="22"/>
      <c r="OJB314" s="22"/>
      <c r="OJC314" s="22"/>
      <c r="OJD314" s="22"/>
      <c r="OJE314" s="22"/>
      <c r="OJF314" s="22"/>
      <c r="OJG314" s="22"/>
      <c r="OJH314" s="22"/>
      <c r="OJI314" s="22"/>
      <c r="OJJ314" s="22"/>
      <c r="OJK314" s="22"/>
      <c r="OJL314" s="22"/>
      <c r="OJM314" s="22"/>
      <c r="OJN314" s="22"/>
      <c r="OJO314" s="22"/>
      <c r="OJP314" s="22"/>
      <c r="OJQ314" s="22"/>
      <c r="OJR314" s="22"/>
      <c r="OJS314" s="22"/>
      <c r="OJT314" s="22"/>
      <c r="OJU314" s="22"/>
      <c r="OJV314" s="22"/>
      <c r="OJW314" s="22"/>
      <c r="OJX314" s="22"/>
      <c r="OJY314" s="22"/>
      <c r="OJZ314" s="22"/>
      <c r="OKA314" s="22"/>
      <c r="OKB314" s="22"/>
      <c r="OKC314" s="22"/>
      <c r="OKD314" s="22"/>
      <c r="OKE314" s="22"/>
      <c r="OKF314" s="22"/>
      <c r="OKG314" s="22"/>
      <c r="OKH314" s="22"/>
      <c r="OKI314" s="22"/>
      <c r="OKJ314" s="22"/>
      <c r="OKK314" s="22"/>
      <c r="OKL314" s="22"/>
      <c r="OKM314" s="22"/>
      <c r="OKN314" s="22"/>
      <c r="OKO314" s="22"/>
      <c r="OKP314" s="22"/>
      <c r="OKQ314" s="22"/>
      <c r="OKR314" s="22"/>
      <c r="OKS314" s="22"/>
      <c r="OKT314" s="22"/>
      <c r="OKU314" s="22"/>
      <c r="OKV314" s="22"/>
      <c r="OKW314" s="22"/>
      <c r="OKX314" s="22"/>
      <c r="OKY314" s="22"/>
      <c r="OKZ314" s="22"/>
      <c r="OLA314" s="22"/>
      <c r="OLB314" s="22"/>
      <c r="OLC314" s="22"/>
      <c r="OLD314" s="22"/>
      <c r="OLE314" s="22"/>
      <c r="OLF314" s="22"/>
      <c r="OLG314" s="22"/>
      <c r="OLH314" s="22"/>
      <c r="OLI314" s="22"/>
      <c r="OLJ314" s="22"/>
      <c r="OLK314" s="22"/>
      <c r="OLL314" s="22"/>
      <c r="OLM314" s="22"/>
      <c r="OLN314" s="22"/>
      <c r="OLO314" s="22"/>
      <c r="OLP314" s="22"/>
      <c r="OLQ314" s="22"/>
      <c r="OLR314" s="22"/>
      <c r="OLS314" s="22"/>
      <c r="OLT314" s="22"/>
      <c r="OLU314" s="22"/>
      <c r="OLV314" s="22"/>
      <c r="OLW314" s="22"/>
      <c r="OLX314" s="22"/>
      <c r="OLY314" s="22"/>
      <c r="OLZ314" s="22"/>
      <c r="OMA314" s="22"/>
      <c r="OMB314" s="22"/>
      <c r="OMC314" s="22"/>
      <c r="OMD314" s="22"/>
      <c r="OME314" s="22"/>
      <c r="OMF314" s="22"/>
      <c r="OMG314" s="22"/>
      <c r="OMH314" s="22"/>
      <c r="OMI314" s="22"/>
      <c r="OMJ314" s="22"/>
      <c r="OMK314" s="22"/>
      <c r="OML314" s="22"/>
      <c r="OMM314" s="22"/>
      <c r="OMN314" s="22"/>
      <c r="OMO314" s="22"/>
      <c r="OMP314" s="22"/>
      <c r="OMQ314" s="22"/>
      <c r="OMR314" s="22"/>
      <c r="OMS314" s="22"/>
      <c r="OMT314" s="22"/>
      <c r="OMU314" s="22"/>
      <c r="OMV314" s="22"/>
      <c r="OMW314" s="22"/>
      <c r="OMX314" s="22"/>
      <c r="OMY314" s="22"/>
      <c r="OMZ314" s="22"/>
      <c r="ONA314" s="22"/>
      <c r="ONB314" s="22"/>
      <c r="ONC314" s="22"/>
      <c r="OND314" s="22"/>
      <c r="ONE314" s="22"/>
      <c r="ONF314" s="22"/>
      <c r="ONG314" s="22"/>
      <c r="ONH314" s="22"/>
      <c r="ONI314" s="22"/>
      <c r="ONJ314" s="22"/>
      <c r="ONK314" s="22"/>
      <c r="ONL314" s="22"/>
      <c r="ONM314" s="22"/>
      <c r="ONN314" s="22"/>
      <c r="ONO314" s="22"/>
      <c r="ONP314" s="22"/>
      <c r="ONQ314" s="22"/>
      <c r="ONR314" s="22"/>
      <c r="ONS314" s="22"/>
      <c r="ONT314" s="22"/>
      <c r="ONU314" s="22"/>
      <c r="ONV314" s="22"/>
      <c r="ONW314" s="22"/>
      <c r="ONX314" s="22"/>
      <c r="ONY314" s="22"/>
      <c r="ONZ314" s="22"/>
      <c r="OOA314" s="22"/>
      <c r="OOB314" s="22"/>
      <c r="OOC314" s="22"/>
      <c r="OOD314" s="22"/>
      <c r="OOE314" s="22"/>
      <c r="OOF314" s="22"/>
      <c r="OOG314" s="22"/>
      <c r="OOH314" s="22"/>
      <c r="OOI314" s="22"/>
      <c r="OOJ314" s="22"/>
      <c r="OOK314" s="22"/>
      <c r="OOL314" s="22"/>
      <c r="OOM314" s="22"/>
      <c r="OON314" s="22"/>
      <c r="OOO314" s="22"/>
      <c r="OOP314" s="22"/>
      <c r="OOQ314" s="22"/>
      <c r="OOR314" s="22"/>
      <c r="OOS314" s="22"/>
      <c r="OOT314" s="22"/>
      <c r="OOU314" s="22"/>
      <c r="OOV314" s="22"/>
      <c r="OOW314" s="22"/>
      <c r="OOX314" s="22"/>
      <c r="OOY314" s="22"/>
      <c r="OOZ314" s="22"/>
      <c r="OPA314" s="22"/>
      <c r="OPB314" s="22"/>
      <c r="OPC314" s="22"/>
      <c r="OPD314" s="22"/>
      <c r="OPE314" s="22"/>
      <c r="OPF314" s="22"/>
      <c r="OPG314" s="22"/>
      <c r="OPH314" s="22"/>
      <c r="OPI314" s="22"/>
      <c r="OPJ314" s="22"/>
      <c r="OPK314" s="22"/>
      <c r="OPL314" s="22"/>
      <c r="OPM314" s="22"/>
      <c r="OPN314" s="22"/>
      <c r="OPO314" s="22"/>
      <c r="OPP314" s="22"/>
      <c r="OPQ314" s="22"/>
      <c r="OPR314" s="22"/>
      <c r="OPS314" s="22"/>
      <c r="OPT314" s="22"/>
      <c r="OPU314" s="22"/>
      <c r="OPV314" s="22"/>
      <c r="OPW314" s="22"/>
      <c r="OPX314" s="22"/>
      <c r="OPY314" s="22"/>
      <c r="OPZ314" s="22"/>
      <c r="OQA314" s="22"/>
      <c r="OQB314" s="22"/>
      <c r="OQC314" s="22"/>
      <c r="OQD314" s="22"/>
      <c r="OQE314" s="22"/>
      <c r="OQF314" s="22"/>
      <c r="OQG314" s="22"/>
      <c r="OQH314" s="22"/>
      <c r="OQI314" s="22"/>
      <c r="OQJ314" s="22"/>
      <c r="OQK314" s="22"/>
      <c r="OQL314" s="22"/>
      <c r="OQM314" s="22"/>
      <c r="OQN314" s="22"/>
      <c r="OQO314" s="22"/>
      <c r="OQP314" s="22"/>
      <c r="OQQ314" s="22"/>
      <c r="OQR314" s="22"/>
      <c r="OQS314" s="22"/>
      <c r="OQT314" s="22"/>
      <c r="OQU314" s="22"/>
      <c r="OQV314" s="22"/>
      <c r="OQW314" s="22"/>
      <c r="OQX314" s="22"/>
      <c r="OQY314" s="22"/>
      <c r="OQZ314" s="22"/>
      <c r="ORA314" s="22"/>
      <c r="ORB314" s="22"/>
      <c r="ORC314" s="22"/>
      <c r="ORD314" s="22"/>
      <c r="ORE314" s="22"/>
      <c r="ORF314" s="22"/>
      <c r="ORG314" s="22"/>
      <c r="ORH314" s="22"/>
      <c r="ORI314" s="22"/>
      <c r="ORJ314" s="22"/>
      <c r="ORK314" s="22"/>
      <c r="ORL314" s="22"/>
      <c r="ORM314" s="22"/>
      <c r="ORN314" s="22"/>
      <c r="ORO314" s="22"/>
      <c r="ORP314" s="22"/>
      <c r="ORQ314" s="22"/>
      <c r="ORR314" s="22"/>
      <c r="ORS314" s="22"/>
      <c r="ORT314" s="22"/>
      <c r="ORU314" s="22"/>
      <c r="ORV314" s="22"/>
      <c r="ORW314" s="22"/>
      <c r="ORX314" s="22"/>
      <c r="ORY314" s="22"/>
      <c r="ORZ314" s="22"/>
      <c r="OSA314" s="22"/>
      <c r="OSB314" s="22"/>
      <c r="OSC314" s="22"/>
      <c r="OSD314" s="22"/>
      <c r="OSE314" s="22"/>
      <c r="OSF314" s="22"/>
      <c r="OSG314" s="22"/>
      <c r="OSH314" s="22"/>
      <c r="OSI314" s="22"/>
      <c r="OSJ314" s="22"/>
      <c r="OSK314" s="22"/>
      <c r="OSL314" s="22"/>
      <c r="OSM314" s="22"/>
      <c r="OSN314" s="22"/>
      <c r="OSO314" s="22"/>
      <c r="OSP314" s="22"/>
      <c r="OSQ314" s="22"/>
      <c r="OSR314" s="22"/>
      <c r="OSS314" s="22"/>
      <c r="OST314" s="22"/>
      <c r="OSU314" s="22"/>
      <c r="OSV314" s="22"/>
      <c r="OSW314" s="22"/>
      <c r="OSX314" s="22"/>
      <c r="OSY314" s="22"/>
      <c r="OSZ314" s="22"/>
      <c r="OTA314" s="22"/>
      <c r="OTB314" s="22"/>
      <c r="OTC314" s="22"/>
      <c r="OTD314" s="22"/>
      <c r="OTE314" s="22"/>
      <c r="OTF314" s="22"/>
      <c r="OTG314" s="22"/>
      <c r="OTH314" s="22"/>
      <c r="OTI314" s="22"/>
      <c r="OTJ314" s="22"/>
      <c r="OTK314" s="22"/>
      <c r="OTL314" s="22"/>
      <c r="OTM314" s="22"/>
      <c r="OTN314" s="22"/>
      <c r="OTO314" s="22"/>
      <c r="OTP314" s="22"/>
      <c r="OTQ314" s="22"/>
      <c r="OTR314" s="22"/>
      <c r="OTS314" s="22"/>
      <c r="OTT314" s="22"/>
      <c r="OTU314" s="22"/>
      <c r="OTV314" s="22"/>
      <c r="OTW314" s="22"/>
      <c r="OTX314" s="22"/>
      <c r="OTY314" s="22"/>
      <c r="OTZ314" s="22"/>
      <c r="OUA314" s="22"/>
      <c r="OUB314" s="22"/>
      <c r="OUC314" s="22"/>
      <c r="OUD314" s="22"/>
      <c r="OUE314" s="22"/>
      <c r="OUF314" s="22"/>
      <c r="OUG314" s="22"/>
      <c r="OUH314" s="22"/>
      <c r="OUI314" s="22"/>
      <c r="OUJ314" s="22"/>
      <c r="OUK314" s="22"/>
      <c r="OUL314" s="22"/>
      <c r="OUM314" s="22"/>
      <c r="OUN314" s="22"/>
      <c r="OUO314" s="22"/>
      <c r="OUP314" s="22"/>
      <c r="OUQ314" s="22"/>
      <c r="OUR314" s="22"/>
      <c r="OUS314" s="22"/>
      <c r="OUT314" s="22"/>
      <c r="OUU314" s="22"/>
      <c r="OUV314" s="22"/>
      <c r="OUW314" s="22"/>
      <c r="OUX314" s="22"/>
      <c r="OUY314" s="22"/>
      <c r="OUZ314" s="22"/>
      <c r="OVA314" s="22"/>
      <c r="OVB314" s="22"/>
      <c r="OVC314" s="22"/>
      <c r="OVD314" s="22"/>
      <c r="OVE314" s="22"/>
      <c r="OVF314" s="22"/>
      <c r="OVG314" s="22"/>
      <c r="OVH314" s="22"/>
      <c r="OVI314" s="22"/>
      <c r="OVJ314" s="22"/>
      <c r="OVK314" s="22"/>
      <c r="OVL314" s="22"/>
      <c r="OVM314" s="22"/>
      <c r="OVN314" s="22"/>
      <c r="OVO314" s="22"/>
      <c r="OVP314" s="22"/>
      <c r="OVQ314" s="22"/>
      <c r="OVR314" s="22"/>
      <c r="OVS314" s="22"/>
      <c r="OVT314" s="22"/>
      <c r="OVU314" s="22"/>
      <c r="OVV314" s="22"/>
      <c r="OVW314" s="22"/>
      <c r="OVX314" s="22"/>
      <c r="OVY314" s="22"/>
      <c r="OVZ314" s="22"/>
      <c r="OWA314" s="22"/>
      <c r="OWB314" s="22"/>
      <c r="OWC314" s="22"/>
      <c r="OWD314" s="22"/>
      <c r="OWE314" s="22"/>
      <c r="OWF314" s="22"/>
      <c r="OWG314" s="22"/>
      <c r="OWH314" s="22"/>
      <c r="OWI314" s="22"/>
      <c r="OWJ314" s="22"/>
      <c r="OWK314" s="22"/>
      <c r="OWL314" s="22"/>
      <c r="OWM314" s="22"/>
      <c r="OWN314" s="22"/>
      <c r="OWO314" s="22"/>
      <c r="OWP314" s="22"/>
      <c r="OWQ314" s="22"/>
      <c r="OWR314" s="22"/>
      <c r="OWS314" s="22"/>
      <c r="OWT314" s="22"/>
      <c r="OWU314" s="22"/>
      <c r="OWV314" s="22"/>
      <c r="OWW314" s="22"/>
      <c r="OWX314" s="22"/>
      <c r="OWY314" s="22"/>
      <c r="OWZ314" s="22"/>
      <c r="OXA314" s="22"/>
      <c r="OXB314" s="22"/>
      <c r="OXC314" s="22"/>
      <c r="OXD314" s="22"/>
      <c r="OXE314" s="22"/>
      <c r="OXF314" s="22"/>
      <c r="OXG314" s="22"/>
      <c r="OXH314" s="22"/>
      <c r="OXI314" s="22"/>
      <c r="OXJ314" s="22"/>
      <c r="OXK314" s="22"/>
      <c r="OXL314" s="22"/>
      <c r="OXM314" s="22"/>
      <c r="OXN314" s="22"/>
      <c r="OXO314" s="22"/>
      <c r="OXP314" s="22"/>
      <c r="OXQ314" s="22"/>
      <c r="OXR314" s="22"/>
      <c r="OXS314" s="22"/>
      <c r="OXT314" s="22"/>
      <c r="OXU314" s="22"/>
      <c r="OXV314" s="22"/>
      <c r="OXW314" s="22"/>
      <c r="OXX314" s="22"/>
      <c r="OXY314" s="22"/>
      <c r="OXZ314" s="22"/>
      <c r="OYA314" s="22"/>
      <c r="OYB314" s="22"/>
      <c r="OYC314" s="22"/>
      <c r="OYD314" s="22"/>
      <c r="OYE314" s="22"/>
      <c r="OYF314" s="22"/>
      <c r="OYG314" s="22"/>
      <c r="OYH314" s="22"/>
      <c r="OYI314" s="22"/>
      <c r="OYJ314" s="22"/>
      <c r="OYK314" s="22"/>
      <c r="OYL314" s="22"/>
      <c r="OYM314" s="22"/>
      <c r="OYN314" s="22"/>
      <c r="OYO314" s="22"/>
      <c r="OYP314" s="22"/>
      <c r="OYQ314" s="22"/>
      <c r="OYR314" s="22"/>
      <c r="OYS314" s="22"/>
      <c r="OYT314" s="22"/>
      <c r="OYU314" s="22"/>
      <c r="OYV314" s="22"/>
      <c r="OYW314" s="22"/>
      <c r="OYX314" s="22"/>
      <c r="OYY314" s="22"/>
      <c r="OYZ314" s="22"/>
      <c r="OZA314" s="22"/>
      <c r="OZB314" s="22"/>
      <c r="OZC314" s="22"/>
      <c r="OZD314" s="22"/>
      <c r="OZE314" s="22"/>
      <c r="OZF314" s="22"/>
      <c r="OZG314" s="22"/>
      <c r="OZH314" s="22"/>
      <c r="OZI314" s="22"/>
      <c r="OZJ314" s="22"/>
      <c r="OZK314" s="22"/>
      <c r="OZL314" s="22"/>
      <c r="OZM314" s="22"/>
      <c r="OZN314" s="22"/>
      <c r="OZO314" s="22"/>
      <c r="OZP314" s="22"/>
      <c r="OZQ314" s="22"/>
      <c r="OZR314" s="22"/>
      <c r="OZS314" s="22"/>
      <c r="OZT314" s="22"/>
      <c r="OZU314" s="22"/>
      <c r="OZV314" s="22"/>
      <c r="OZW314" s="22"/>
      <c r="OZX314" s="22"/>
      <c r="OZY314" s="22"/>
      <c r="OZZ314" s="22"/>
      <c r="PAA314" s="22"/>
      <c r="PAB314" s="22"/>
      <c r="PAC314" s="22"/>
      <c r="PAD314" s="22"/>
      <c r="PAE314" s="22"/>
      <c r="PAF314" s="22"/>
      <c r="PAG314" s="22"/>
      <c r="PAH314" s="22"/>
      <c r="PAI314" s="22"/>
      <c r="PAJ314" s="22"/>
      <c r="PAK314" s="22"/>
      <c r="PAL314" s="22"/>
      <c r="PAM314" s="22"/>
      <c r="PAN314" s="22"/>
      <c r="PAO314" s="22"/>
      <c r="PAP314" s="22"/>
      <c r="PAQ314" s="22"/>
      <c r="PAR314" s="22"/>
      <c r="PAS314" s="22"/>
      <c r="PAT314" s="22"/>
      <c r="PAU314" s="22"/>
      <c r="PAV314" s="22"/>
      <c r="PAW314" s="22"/>
      <c r="PAX314" s="22"/>
      <c r="PAY314" s="22"/>
      <c r="PAZ314" s="22"/>
      <c r="PBA314" s="22"/>
      <c r="PBB314" s="22"/>
      <c r="PBC314" s="22"/>
      <c r="PBD314" s="22"/>
      <c r="PBE314" s="22"/>
      <c r="PBF314" s="22"/>
      <c r="PBG314" s="22"/>
      <c r="PBH314" s="22"/>
      <c r="PBI314" s="22"/>
      <c r="PBJ314" s="22"/>
      <c r="PBK314" s="22"/>
      <c r="PBL314" s="22"/>
      <c r="PBM314" s="22"/>
      <c r="PBN314" s="22"/>
      <c r="PBO314" s="22"/>
      <c r="PBP314" s="22"/>
      <c r="PBQ314" s="22"/>
      <c r="PBR314" s="22"/>
      <c r="PBS314" s="22"/>
      <c r="PBT314" s="22"/>
      <c r="PBU314" s="22"/>
      <c r="PBV314" s="22"/>
      <c r="PBW314" s="22"/>
      <c r="PBX314" s="22"/>
      <c r="PBY314" s="22"/>
      <c r="PBZ314" s="22"/>
      <c r="PCA314" s="22"/>
      <c r="PCB314" s="22"/>
      <c r="PCC314" s="22"/>
      <c r="PCD314" s="22"/>
      <c r="PCE314" s="22"/>
      <c r="PCF314" s="22"/>
      <c r="PCG314" s="22"/>
      <c r="PCH314" s="22"/>
      <c r="PCI314" s="22"/>
      <c r="PCJ314" s="22"/>
      <c r="PCK314" s="22"/>
      <c r="PCL314" s="22"/>
      <c r="PCM314" s="22"/>
      <c r="PCN314" s="22"/>
      <c r="PCO314" s="22"/>
      <c r="PCP314" s="22"/>
      <c r="PCQ314" s="22"/>
      <c r="PCR314" s="22"/>
      <c r="PCS314" s="22"/>
      <c r="PCT314" s="22"/>
      <c r="PCU314" s="22"/>
      <c r="PCV314" s="22"/>
      <c r="PCW314" s="22"/>
      <c r="PCX314" s="22"/>
      <c r="PCY314" s="22"/>
      <c r="PCZ314" s="22"/>
      <c r="PDA314" s="22"/>
      <c r="PDB314" s="22"/>
      <c r="PDC314" s="22"/>
      <c r="PDD314" s="22"/>
      <c r="PDE314" s="22"/>
      <c r="PDF314" s="22"/>
      <c r="PDG314" s="22"/>
      <c r="PDH314" s="22"/>
      <c r="PDI314" s="22"/>
      <c r="PDJ314" s="22"/>
      <c r="PDK314" s="22"/>
      <c r="PDL314" s="22"/>
      <c r="PDM314" s="22"/>
      <c r="PDN314" s="22"/>
      <c r="PDO314" s="22"/>
      <c r="PDP314" s="22"/>
      <c r="PDQ314" s="22"/>
      <c r="PDR314" s="22"/>
      <c r="PDS314" s="22"/>
      <c r="PDT314" s="22"/>
      <c r="PDU314" s="22"/>
      <c r="PDV314" s="22"/>
      <c r="PDW314" s="22"/>
      <c r="PDX314" s="22"/>
      <c r="PDY314" s="22"/>
      <c r="PDZ314" s="22"/>
      <c r="PEA314" s="22"/>
      <c r="PEB314" s="22"/>
      <c r="PEC314" s="22"/>
      <c r="PED314" s="22"/>
      <c r="PEE314" s="22"/>
      <c r="PEF314" s="22"/>
      <c r="PEG314" s="22"/>
      <c r="PEH314" s="22"/>
      <c r="PEI314" s="22"/>
      <c r="PEJ314" s="22"/>
      <c r="PEK314" s="22"/>
      <c r="PEL314" s="22"/>
      <c r="PEM314" s="22"/>
      <c r="PEN314" s="22"/>
      <c r="PEO314" s="22"/>
      <c r="PEP314" s="22"/>
      <c r="PEQ314" s="22"/>
      <c r="PER314" s="22"/>
      <c r="PES314" s="22"/>
      <c r="PET314" s="22"/>
      <c r="PEU314" s="22"/>
      <c r="PEV314" s="22"/>
      <c r="PEW314" s="22"/>
      <c r="PEX314" s="22"/>
      <c r="PEY314" s="22"/>
      <c r="PEZ314" s="22"/>
      <c r="PFA314" s="22"/>
      <c r="PFB314" s="22"/>
      <c r="PFC314" s="22"/>
      <c r="PFD314" s="22"/>
      <c r="PFE314" s="22"/>
      <c r="PFF314" s="22"/>
      <c r="PFG314" s="22"/>
      <c r="PFH314" s="22"/>
      <c r="PFI314" s="22"/>
      <c r="PFJ314" s="22"/>
      <c r="PFK314" s="22"/>
      <c r="PFL314" s="22"/>
      <c r="PFM314" s="22"/>
      <c r="PFN314" s="22"/>
      <c r="PFO314" s="22"/>
      <c r="PFP314" s="22"/>
      <c r="PFQ314" s="22"/>
      <c r="PFR314" s="22"/>
      <c r="PFS314" s="22"/>
      <c r="PFT314" s="22"/>
      <c r="PFU314" s="22"/>
      <c r="PFV314" s="22"/>
      <c r="PFW314" s="22"/>
      <c r="PFX314" s="22"/>
      <c r="PFY314" s="22"/>
      <c r="PFZ314" s="22"/>
      <c r="PGA314" s="22"/>
      <c r="PGB314" s="22"/>
      <c r="PGC314" s="22"/>
      <c r="PGD314" s="22"/>
      <c r="PGE314" s="22"/>
      <c r="PGF314" s="22"/>
      <c r="PGG314" s="22"/>
      <c r="PGH314" s="22"/>
      <c r="PGI314" s="22"/>
      <c r="PGJ314" s="22"/>
      <c r="PGK314" s="22"/>
      <c r="PGL314" s="22"/>
      <c r="PGM314" s="22"/>
      <c r="PGN314" s="22"/>
      <c r="PGO314" s="22"/>
      <c r="PGP314" s="22"/>
      <c r="PGQ314" s="22"/>
      <c r="PGR314" s="22"/>
      <c r="PGS314" s="22"/>
      <c r="PGT314" s="22"/>
      <c r="PGU314" s="22"/>
      <c r="PGV314" s="22"/>
      <c r="PGW314" s="22"/>
      <c r="PGX314" s="22"/>
      <c r="PGY314" s="22"/>
      <c r="PGZ314" s="22"/>
      <c r="PHA314" s="22"/>
      <c r="PHB314" s="22"/>
      <c r="PHC314" s="22"/>
      <c r="PHD314" s="22"/>
      <c r="PHE314" s="22"/>
      <c r="PHF314" s="22"/>
      <c r="PHG314" s="22"/>
      <c r="PHH314" s="22"/>
      <c r="PHI314" s="22"/>
      <c r="PHJ314" s="22"/>
      <c r="PHK314" s="22"/>
      <c r="PHL314" s="22"/>
      <c r="PHM314" s="22"/>
      <c r="PHN314" s="22"/>
      <c r="PHO314" s="22"/>
      <c r="PHP314" s="22"/>
      <c r="PHQ314" s="22"/>
      <c r="PHR314" s="22"/>
      <c r="PHS314" s="22"/>
      <c r="PHT314" s="22"/>
      <c r="PHU314" s="22"/>
      <c r="PHV314" s="22"/>
      <c r="PHW314" s="22"/>
      <c r="PHX314" s="22"/>
      <c r="PHY314" s="22"/>
      <c r="PHZ314" s="22"/>
      <c r="PIA314" s="22"/>
      <c r="PIB314" s="22"/>
      <c r="PIC314" s="22"/>
      <c r="PID314" s="22"/>
      <c r="PIE314" s="22"/>
      <c r="PIF314" s="22"/>
      <c r="PIG314" s="22"/>
      <c r="PIH314" s="22"/>
      <c r="PII314" s="22"/>
      <c r="PIJ314" s="22"/>
      <c r="PIK314" s="22"/>
      <c r="PIL314" s="22"/>
      <c r="PIM314" s="22"/>
      <c r="PIN314" s="22"/>
      <c r="PIO314" s="22"/>
      <c r="PIP314" s="22"/>
      <c r="PIQ314" s="22"/>
      <c r="PIR314" s="22"/>
      <c r="PIS314" s="22"/>
      <c r="PIT314" s="22"/>
      <c r="PIU314" s="22"/>
      <c r="PIV314" s="22"/>
      <c r="PIW314" s="22"/>
      <c r="PIX314" s="22"/>
      <c r="PIY314" s="22"/>
      <c r="PIZ314" s="22"/>
      <c r="PJA314" s="22"/>
      <c r="PJB314" s="22"/>
      <c r="PJC314" s="22"/>
      <c r="PJD314" s="22"/>
      <c r="PJE314" s="22"/>
      <c r="PJF314" s="22"/>
      <c r="PJG314" s="22"/>
      <c r="PJH314" s="22"/>
      <c r="PJI314" s="22"/>
      <c r="PJJ314" s="22"/>
      <c r="PJK314" s="22"/>
      <c r="PJL314" s="22"/>
      <c r="PJM314" s="22"/>
      <c r="PJN314" s="22"/>
      <c r="PJO314" s="22"/>
      <c r="PJP314" s="22"/>
      <c r="PJQ314" s="22"/>
      <c r="PJR314" s="22"/>
      <c r="PJS314" s="22"/>
      <c r="PJT314" s="22"/>
      <c r="PJU314" s="22"/>
      <c r="PJV314" s="22"/>
      <c r="PJW314" s="22"/>
      <c r="PJX314" s="22"/>
      <c r="PJY314" s="22"/>
      <c r="PJZ314" s="22"/>
      <c r="PKA314" s="22"/>
      <c r="PKB314" s="22"/>
      <c r="PKC314" s="22"/>
      <c r="PKD314" s="22"/>
      <c r="PKE314" s="22"/>
      <c r="PKF314" s="22"/>
      <c r="PKG314" s="22"/>
      <c r="PKH314" s="22"/>
      <c r="PKI314" s="22"/>
      <c r="PKJ314" s="22"/>
      <c r="PKK314" s="22"/>
      <c r="PKL314" s="22"/>
      <c r="PKM314" s="22"/>
      <c r="PKN314" s="22"/>
      <c r="PKO314" s="22"/>
      <c r="PKP314" s="22"/>
      <c r="PKQ314" s="22"/>
      <c r="PKR314" s="22"/>
      <c r="PKS314" s="22"/>
      <c r="PKT314" s="22"/>
      <c r="PKU314" s="22"/>
      <c r="PKV314" s="22"/>
      <c r="PKW314" s="22"/>
      <c r="PKX314" s="22"/>
      <c r="PKY314" s="22"/>
      <c r="PKZ314" s="22"/>
      <c r="PLA314" s="22"/>
      <c r="PLB314" s="22"/>
      <c r="PLC314" s="22"/>
      <c r="PLD314" s="22"/>
      <c r="PLE314" s="22"/>
      <c r="PLF314" s="22"/>
      <c r="PLG314" s="22"/>
      <c r="PLH314" s="22"/>
      <c r="PLI314" s="22"/>
      <c r="PLJ314" s="22"/>
      <c r="PLK314" s="22"/>
      <c r="PLL314" s="22"/>
      <c r="PLM314" s="22"/>
      <c r="PLN314" s="22"/>
      <c r="PLO314" s="22"/>
      <c r="PLP314" s="22"/>
      <c r="PLQ314" s="22"/>
      <c r="PLR314" s="22"/>
      <c r="PLS314" s="22"/>
      <c r="PLT314" s="22"/>
      <c r="PLU314" s="22"/>
      <c r="PLV314" s="22"/>
      <c r="PLW314" s="22"/>
      <c r="PLX314" s="22"/>
      <c r="PLY314" s="22"/>
      <c r="PLZ314" s="22"/>
      <c r="PMA314" s="22"/>
      <c r="PMB314" s="22"/>
      <c r="PMC314" s="22"/>
      <c r="PMD314" s="22"/>
      <c r="PME314" s="22"/>
      <c r="PMF314" s="22"/>
      <c r="PMG314" s="22"/>
      <c r="PMH314" s="22"/>
      <c r="PMI314" s="22"/>
      <c r="PMJ314" s="22"/>
      <c r="PMK314" s="22"/>
      <c r="PML314" s="22"/>
      <c r="PMM314" s="22"/>
      <c r="PMN314" s="22"/>
      <c r="PMO314" s="22"/>
      <c r="PMP314" s="22"/>
      <c r="PMQ314" s="22"/>
      <c r="PMR314" s="22"/>
      <c r="PMS314" s="22"/>
      <c r="PMT314" s="22"/>
      <c r="PMU314" s="22"/>
      <c r="PMV314" s="22"/>
      <c r="PMW314" s="22"/>
      <c r="PMX314" s="22"/>
      <c r="PMY314" s="22"/>
      <c r="PMZ314" s="22"/>
      <c r="PNA314" s="22"/>
      <c r="PNB314" s="22"/>
      <c r="PNC314" s="22"/>
      <c r="PND314" s="22"/>
      <c r="PNE314" s="22"/>
      <c r="PNF314" s="22"/>
      <c r="PNG314" s="22"/>
      <c r="PNH314" s="22"/>
      <c r="PNI314" s="22"/>
      <c r="PNJ314" s="22"/>
      <c r="PNK314" s="22"/>
      <c r="PNL314" s="22"/>
      <c r="PNM314" s="22"/>
      <c r="PNN314" s="22"/>
      <c r="PNO314" s="22"/>
      <c r="PNP314" s="22"/>
      <c r="PNQ314" s="22"/>
      <c r="PNR314" s="22"/>
      <c r="PNS314" s="22"/>
      <c r="PNT314" s="22"/>
      <c r="PNU314" s="22"/>
      <c r="PNV314" s="22"/>
      <c r="PNW314" s="22"/>
      <c r="PNX314" s="22"/>
      <c r="PNY314" s="22"/>
      <c r="PNZ314" s="22"/>
      <c r="POA314" s="22"/>
      <c r="POB314" s="22"/>
      <c r="POC314" s="22"/>
      <c r="POD314" s="22"/>
      <c r="POE314" s="22"/>
      <c r="POF314" s="22"/>
      <c r="POG314" s="22"/>
      <c r="POH314" s="22"/>
      <c r="POI314" s="22"/>
      <c r="POJ314" s="22"/>
      <c r="POK314" s="22"/>
      <c r="POL314" s="22"/>
      <c r="POM314" s="22"/>
      <c r="PON314" s="22"/>
      <c r="POO314" s="22"/>
      <c r="POP314" s="22"/>
      <c r="POQ314" s="22"/>
      <c r="POR314" s="22"/>
      <c r="POS314" s="22"/>
      <c r="POT314" s="22"/>
      <c r="POU314" s="22"/>
      <c r="POV314" s="22"/>
      <c r="POW314" s="22"/>
      <c r="POX314" s="22"/>
      <c r="POY314" s="22"/>
      <c r="POZ314" s="22"/>
      <c r="PPA314" s="22"/>
      <c r="PPB314" s="22"/>
      <c r="PPC314" s="22"/>
      <c r="PPD314" s="22"/>
      <c r="PPE314" s="22"/>
      <c r="PPF314" s="22"/>
      <c r="PPG314" s="22"/>
      <c r="PPH314" s="22"/>
      <c r="PPI314" s="22"/>
      <c r="PPJ314" s="22"/>
      <c r="PPK314" s="22"/>
      <c r="PPL314" s="22"/>
      <c r="PPM314" s="22"/>
      <c r="PPN314" s="22"/>
      <c r="PPO314" s="22"/>
      <c r="PPP314" s="22"/>
      <c r="PPQ314" s="22"/>
      <c r="PPR314" s="22"/>
      <c r="PPS314" s="22"/>
      <c r="PPT314" s="22"/>
      <c r="PPU314" s="22"/>
      <c r="PPV314" s="22"/>
      <c r="PPW314" s="22"/>
      <c r="PPX314" s="22"/>
      <c r="PPY314" s="22"/>
      <c r="PPZ314" s="22"/>
      <c r="PQA314" s="22"/>
      <c r="PQB314" s="22"/>
      <c r="PQC314" s="22"/>
      <c r="PQD314" s="22"/>
      <c r="PQE314" s="22"/>
      <c r="PQF314" s="22"/>
      <c r="PQG314" s="22"/>
      <c r="PQH314" s="22"/>
      <c r="PQI314" s="22"/>
      <c r="PQJ314" s="22"/>
      <c r="PQK314" s="22"/>
      <c r="PQL314" s="22"/>
      <c r="PQM314" s="22"/>
      <c r="PQN314" s="22"/>
      <c r="PQO314" s="22"/>
      <c r="PQP314" s="22"/>
      <c r="PQQ314" s="22"/>
      <c r="PQR314" s="22"/>
      <c r="PQS314" s="22"/>
      <c r="PQT314" s="22"/>
      <c r="PQU314" s="22"/>
      <c r="PQV314" s="22"/>
      <c r="PQW314" s="22"/>
      <c r="PQX314" s="22"/>
      <c r="PQY314" s="22"/>
      <c r="PQZ314" s="22"/>
      <c r="PRA314" s="22"/>
      <c r="PRB314" s="22"/>
      <c r="PRC314" s="22"/>
      <c r="PRD314" s="22"/>
      <c r="PRE314" s="22"/>
      <c r="PRF314" s="22"/>
      <c r="PRG314" s="22"/>
      <c r="PRH314" s="22"/>
      <c r="PRI314" s="22"/>
      <c r="PRJ314" s="22"/>
      <c r="PRK314" s="22"/>
      <c r="PRL314" s="22"/>
      <c r="PRM314" s="22"/>
      <c r="PRN314" s="22"/>
      <c r="PRO314" s="22"/>
      <c r="PRP314" s="22"/>
      <c r="PRQ314" s="22"/>
      <c r="PRR314" s="22"/>
      <c r="PRS314" s="22"/>
      <c r="PRT314" s="22"/>
      <c r="PRU314" s="22"/>
      <c r="PRV314" s="22"/>
      <c r="PRW314" s="22"/>
      <c r="PRX314" s="22"/>
      <c r="PRY314" s="22"/>
      <c r="PRZ314" s="22"/>
      <c r="PSA314" s="22"/>
      <c r="PSB314" s="22"/>
      <c r="PSC314" s="22"/>
      <c r="PSD314" s="22"/>
      <c r="PSE314" s="22"/>
      <c r="PSF314" s="22"/>
      <c r="PSG314" s="22"/>
      <c r="PSH314" s="22"/>
      <c r="PSI314" s="22"/>
      <c r="PSJ314" s="22"/>
      <c r="PSK314" s="22"/>
      <c r="PSL314" s="22"/>
      <c r="PSM314" s="22"/>
      <c r="PSN314" s="22"/>
      <c r="PSO314" s="22"/>
      <c r="PSP314" s="22"/>
      <c r="PSQ314" s="22"/>
      <c r="PSR314" s="22"/>
      <c r="PSS314" s="22"/>
      <c r="PST314" s="22"/>
      <c r="PSU314" s="22"/>
      <c r="PSV314" s="22"/>
      <c r="PSW314" s="22"/>
      <c r="PSX314" s="22"/>
      <c r="PSY314" s="22"/>
      <c r="PSZ314" s="22"/>
      <c r="PTA314" s="22"/>
      <c r="PTB314" s="22"/>
      <c r="PTC314" s="22"/>
      <c r="PTD314" s="22"/>
      <c r="PTE314" s="22"/>
      <c r="PTF314" s="22"/>
      <c r="PTG314" s="22"/>
      <c r="PTH314" s="22"/>
      <c r="PTI314" s="22"/>
      <c r="PTJ314" s="22"/>
      <c r="PTK314" s="22"/>
      <c r="PTL314" s="22"/>
      <c r="PTM314" s="22"/>
      <c r="PTN314" s="22"/>
      <c r="PTO314" s="22"/>
      <c r="PTP314" s="22"/>
      <c r="PTQ314" s="22"/>
      <c r="PTR314" s="22"/>
      <c r="PTS314" s="22"/>
      <c r="PTT314" s="22"/>
      <c r="PTU314" s="22"/>
      <c r="PTV314" s="22"/>
      <c r="PTW314" s="22"/>
      <c r="PTX314" s="22"/>
      <c r="PTY314" s="22"/>
      <c r="PTZ314" s="22"/>
      <c r="PUA314" s="22"/>
      <c r="PUB314" s="22"/>
      <c r="PUC314" s="22"/>
      <c r="PUD314" s="22"/>
      <c r="PUE314" s="22"/>
      <c r="PUF314" s="22"/>
      <c r="PUG314" s="22"/>
      <c r="PUH314" s="22"/>
      <c r="PUI314" s="22"/>
      <c r="PUJ314" s="22"/>
      <c r="PUK314" s="22"/>
      <c r="PUL314" s="22"/>
      <c r="PUM314" s="22"/>
      <c r="PUN314" s="22"/>
      <c r="PUO314" s="22"/>
      <c r="PUP314" s="22"/>
      <c r="PUQ314" s="22"/>
      <c r="PUR314" s="22"/>
      <c r="PUS314" s="22"/>
      <c r="PUT314" s="22"/>
      <c r="PUU314" s="22"/>
      <c r="PUV314" s="22"/>
      <c r="PUW314" s="22"/>
      <c r="PUX314" s="22"/>
      <c r="PUY314" s="22"/>
      <c r="PUZ314" s="22"/>
      <c r="PVA314" s="22"/>
      <c r="PVB314" s="22"/>
      <c r="PVC314" s="22"/>
      <c r="PVD314" s="22"/>
      <c r="PVE314" s="22"/>
      <c r="PVF314" s="22"/>
      <c r="PVG314" s="22"/>
      <c r="PVH314" s="22"/>
      <c r="PVI314" s="22"/>
      <c r="PVJ314" s="22"/>
      <c r="PVK314" s="22"/>
      <c r="PVL314" s="22"/>
      <c r="PVM314" s="22"/>
      <c r="PVN314" s="22"/>
      <c r="PVO314" s="22"/>
      <c r="PVP314" s="22"/>
      <c r="PVQ314" s="22"/>
      <c r="PVR314" s="22"/>
      <c r="PVS314" s="22"/>
      <c r="PVT314" s="22"/>
      <c r="PVU314" s="22"/>
      <c r="PVV314" s="22"/>
      <c r="PVW314" s="22"/>
      <c r="PVX314" s="22"/>
      <c r="PVY314" s="22"/>
      <c r="PVZ314" s="22"/>
      <c r="PWA314" s="22"/>
      <c r="PWB314" s="22"/>
      <c r="PWC314" s="22"/>
      <c r="PWD314" s="22"/>
      <c r="PWE314" s="22"/>
      <c r="PWF314" s="22"/>
      <c r="PWG314" s="22"/>
      <c r="PWH314" s="22"/>
      <c r="PWI314" s="22"/>
      <c r="PWJ314" s="22"/>
      <c r="PWK314" s="22"/>
      <c r="PWL314" s="22"/>
      <c r="PWM314" s="22"/>
      <c r="PWN314" s="22"/>
      <c r="PWO314" s="22"/>
      <c r="PWP314" s="22"/>
      <c r="PWQ314" s="22"/>
      <c r="PWR314" s="22"/>
      <c r="PWS314" s="22"/>
      <c r="PWT314" s="22"/>
      <c r="PWU314" s="22"/>
      <c r="PWV314" s="22"/>
      <c r="PWW314" s="22"/>
      <c r="PWX314" s="22"/>
      <c r="PWY314" s="22"/>
      <c r="PWZ314" s="22"/>
      <c r="PXA314" s="22"/>
      <c r="PXB314" s="22"/>
      <c r="PXC314" s="22"/>
      <c r="PXD314" s="22"/>
      <c r="PXE314" s="22"/>
      <c r="PXF314" s="22"/>
      <c r="PXG314" s="22"/>
      <c r="PXH314" s="22"/>
      <c r="PXI314" s="22"/>
      <c r="PXJ314" s="22"/>
      <c r="PXK314" s="22"/>
      <c r="PXL314" s="22"/>
      <c r="PXM314" s="22"/>
      <c r="PXN314" s="22"/>
      <c r="PXO314" s="22"/>
      <c r="PXP314" s="22"/>
      <c r="PXQ314" s="22"/>
      <c r="PXR314" s="22"/>
      <c r="PXS314" s="22"/>
      <c r="PXT314" s="22"/>
      <c r="PXU314" s="22"/>
      <c r="PXV314" s="22"/>
      <c r="PXW314" s="22"/>
      <c r="PXX314" s="22"/>
      <c r="PXY314" s="22"/>
      <c r="PXZ314" s="22"/>
      <c r="PYA314" s="22"/>
      <c r="PYB314" s="22"/>
      <c r="PYC314" s="22"/>
      <c r="PYD314" s="22"/>
      <c r="PYE314" s="22"/>
      <c r="PYF314" s="22"/>
      <c r="PYG314" s="22"/>
      <c r="PYH314" s="22"/>
      <c r="PYI314" s="22"/>
      <c r="PYJ314" s="22"/>
      <c r="PYK314" s="22"/>
      <c r="PYL314" s="22"/>
      <c r="PYM314" s="22"/>
      <c r="PYN314" s="22"/>
      <c r="PYO314" s="22"/>
      <c r="PYP314" s="22"/>
      <c r="PYQ314" s="22"/>
      <c r="PYR314" s="22"/>
      <c r="PYS314" s="22"/>
      <c r="PYT314" s="22"/>
      <c r="PYU314" s="22"/>
      <c r="PYV314" s="22"/>
      <c r="PYW314" s="22"/>
      <c r="PYX314" s="22"/>
      <c r="PYY314" s="22"/>
      <c r="PYZ314" s="22"/>
      <c r="PZA314" s="22"/>
      <c r="PZB314" s="22"/>
      <c r="PZC314" s="22"/>
      <c r="PZD314" s="22"/>
      <c r="PZE314" s="22"/>
      <c r="PZF314" s="22"/>
      <c r="PZG314" s="22"/>
      <c r="PZH314" s="22"/>
      <c r="PZI314" s="22"/>
      <c r="PZJ314" s="22"/>
      <c r="PZK314" s="22"/>
      <c r="PZL314" s="22"/>
      <c r="PZM314" s="22"/>
      <c r="PZN314" s="22"/>
      <c r="PZO314" s="22"/>
      <c r="PZP314" s="22"/>
      <c r="PZQ314" s="22"/>
      <c r="PZR314" s="22"/>
      <c r="PZS314" s="22"/>
      <c r="PZT314" s="22"/>
      <c r="PZU314" s="22"/>
      <c r="PZV314" s="22"/>
      <c r="PZW314" s="22"/>
      <c r="PZX314" s="22"/>
      <c r="PZY314" s="22"/>
      <c r="PZZ314" s="22"/>
      <c r="QAA314" s="22"/>
      <c r="QAB314" s="22"/>
      <c r="QAC314" s="22"/>
      <c r="QAD314" s="22"/>
      <c r="QAE314" s="22"/>
      <c r="QAF314" s="22"/>
      <c r="QAG314" s="22"/>
      <c r="QAH314" s="22"/>
      <c r="QAI314" s="22"/>
      <c r="QAJ314" s="22"/>
      <c r="QAK314" s="22"/>
      <c r="QAL314" s="22"/>
      <c r="QAM314" s="22"/>
      <c r="QAN314" s="22"/>
      <c r="QAO314" s="22"/>
      <c r="QAP314" s="22"/>
      <c r="QAQ314" s="22"/>
      <c r="QAR314" s="22"/>
      <c r="QAS314" s="22"/>
      <c r="QAT314" s="22"/>
      <c r="QAU314" s="22"/>
      <c r="QAV314" s="22"/>
      <c r="QAW314" s="22"/>
      <c r="QAX314" s="22"/>
      <c r="QAY314" s="22"/>
      <c r="QAZ314" s="22"/>
      <c r="QBA314" s="22"/>
      <c r="QBB314" s="22"/>
      <c r="QBC314" s="22"/>
      <c r="QBD314" s="22"/>
      <c r="QBE314" s="22"/>
      <c r="QBF314" s="22"/>
      <c r="QBG314" s="22"/>
      <c r="QBH314" s="22"/>
      <c r="QBI314" s="22"/>
      <c r="QBJ314" s="22"/>
      <c r="QBK314" s="22"/>
      <c r="QBL314" s="22"/>
      <c r="QBM314" s="22"/>
      <c r="QBN314" s="22"/>
      <c r="QBO314" s="22"/>
      <c r="QBP314" s="22"/>
      <c r="QBQ314" s="22"/>
      <c r="QBR314" s="22"/>
      <c r="QBS314" s="22"/>
      <c r="QBT314" s="22"/>
      <c r="QBU314" s="22"/>
      <c r="QBV314" s="22"/>
      <c r="QBW314" s="22"/>
      <c r="QBX314" s="22"/>
      <c r="QBY314" s="22"/>
      <c r="QBZ314" s="22"/>
      <c r="QCA314" s="22"/>
      <c r="QCB314" s="22"/>
      <c r="QCC314" s="22"/>
      <c r="QCD314" s="22"/>
      <c r="QCE314" s="22"/>
      <c r="QCF314" s="22"/>
      <c r="QCG314" s="22"/>
      <c r="QCH314" s="22"/>
      <c r="QCI314" s="22"/>
      <c r="QCJ314" s="22"/>
      <c r="QCK314" s="22"/>
      <c r="QCL314" s="22"/>
      <c r="QCM314" s="22"/>
      <c r="QCN314" s="22"/>
      <c r="QCO314" s="22"/>
      <c r="QCP314" s="22"/>
      <c r="QCQ314" s="22"/>
      <c r="QCR314" s="22"/>
      <c r="QCS314" s="22"/>
      <c r="QCT314" s="22"/>
      <c r="QCU314" s="22"/>
      <c r="QCV314" s="22"/>
      <c r="QCW314" s="22"/>
      <c r="QCX314" s="22"/>
      <c r="QCY314" s="22"/>
      <c r="QCZ314" s="22"/>
      <c r="QDA314" s="22"/>
      <c r="QDB314" s="22"/>
      <c r="QDC314" s="22"/>
      <c r="QDD314" s="22"/>
      <c r="QDE314" s="22"/>
      <c r="QDF314" s="22"/>
      <c r="QDG314" s="22"/>
      <c r="QDH314" s="22"/>
      <c r="QDI314" s="22"/>
      <c r="QDJ314" s="22"/>
      <c r="QDK314" s="22"/>
      <c r="QDL314" s="22"/>
      <c r="QDM314" s="22"/>
      <c r="QDN314" s="22"/>
      <c r="QDO314" s="22"/>
      <c r="QDP314" s="22"/>
      <c r="QDQ314" s="22"/>
      <c r="QDR314" s="22"/>
      <c r="QDS314" s="22"/>
      <c r="QDT314" s="22"/>
      <c r="QDU314" s="22"/>
      <c r="QDV314" s="22"/>
      <c r="QDW314" s="22"/>
      <c r="QDX314" s="22"/>
      <c r="QDY314" s="22"/>
      <c r="QDZ314" s="22"/>
      <c r="QEA314" s="22"/>
      <c r="QEB314" s="22"/>
      <c r="QEC314" s="22"/>
      <c r="QED314" s="22"/>
      <c r="QEE314" s="22"/>
      <c r="QEF314" s="22"/>
      <c r="QEG314" s="22"/>
      <c r="QEH314" s="22"/>
      <c r="QEI314" s="22"/>
      <c r="QEJ314" s="22"/>
      <c r="QEK314" s="22"/>
      <c r="QEL314" s="22"/>
      <c r="QEM314" s="22"/>
      <c r="QEN314" s="22"/>
      <c r="QEO314" s="22"/>
      <c r="QEP314" s="22"/>
      <c r="QEQ314" s="22"/>
      <c r="QER314" s="22"/>
      <c r="QES314" s="22"/>
      <c r="QET314" s="22"/>
      <c r="QEU314" s="22"/>
      <c r="QEV314" s="22"/>
      <c r="QEW314" s="22"/>
      <c r="QEX314" s="22"/>
      <c r="QEY314" s="22"/>
      <c r="QEZ314" s="22"/>
      <c r="QFA314" s="22"/>
      <c r="QFB314" s="22"/>
      <c r="QFC314" s="22"/>
      <c r="QFD314" s="22"/>
      <c r="QFE314" s="22"/>
      <c r="QFF314" s="22"/>
      <c r="QFG314" s="22"/>
      <c r="QFH314" s="22"/>
      <c r="QFI314" s="22"/>
      <c r="QFJ314" s="22"/>
      <c r="QFK314" s="22"/>
      <c r="QFL314" s="22"/>
      <c r="QFM314" s="22"/>
      <c r="QFN314" s="22"/>
      <c r="QFO314" s="22"/>
      <c r="QFP314" s="22"/>
      <c r="QFQ314" s="22"/>
      <c r="QFR314" s="22"/>
      <c r="QFS314" s="22"/>
      <c r="QFT314" s="22"/>
      <c r="QFU314" s="22"/>
      <c r="QFV314" s="22"/>
      <c r="QFW314" s="22"/>
      <c r="QFX314" s="22"/>
      <c r="QFY314" s="22"/>
      <c r="QFZ314" s="22"/>
      <c r="QGA314" s="22"/>
      <c r="QGB314" s="22"/>
      <c r="QGC314" s="22"/>
      <c r="QGD314" s="22"/>
      <c r="QGE314" s="22"/>
      <c r="QGF314" s="22"/>
      <c r="QGG314" s="22"/>
      <c r="QGH314" s="22"/>
      <c r="QGI314" s="22"/>
      <c r="QGJ314" s="22"/>
      <c r="QGK314" s="22"/>
      <c r="QGL314" s="22"/>
      <c r="QGM314" s="22"/>
      <c r="QGN314" s="22"/>
      <c r="QGO314" s="22"/>
      <c r="QGP314" s="22"/>
      <c r="QGQ314" s="22"/>
      <c r="QGR314" s="22"/>
      <c r="QGS314" s="22"/>
      <c r="QGT314" s="22"/>
      <c r="QGU314" s="22"/>
      <c r="QGV314" s="22"/>
      <c r="QGW314" s="22"/>
      <c r="QGX314" s="22"/>
      <c r="QGY314" s="22"/>
      <c r="QGZ314" s="22"/>
      <c r="QHA314" s="22"/>
      <c r="QHB314" s="22"/>
      <c r="QHC314" s="22"/>
      <c r="QHD314" s="22"/>
      <c r="QHE314" s="22"/>
      <c r="QHF314" s="22"/>
      <c r="QHG314" s="22"/>
      <c r="QHH314" s="22"/>
      <c r="QHI314" s="22"/>
      <c r="QHJ314" s="22"/>
      <c r="QHK314" s="22"/>
      <c r="QHL314" s="22"/>
      <c r="QHM314" s="22"/>
      <c r="QHN314" s="22"/>
      <c r="QHO314" s="22"/>
      <c r="QHP314" s="22"/>
      <c r="QHQ314" s="22"/>
      <c r="QHR314" s="22"/>
      <c r="QHS314" s="22"/>
      <c r="QHT314" s="22"/>
      <c r="QHU314" s="22"/>
      <c r="QHV314" s="22"/>
      <c r="QHW314" s="22"/>
      <c r="QHX314" s="22"/>
      <c r="QHY314" s="22"/>
      <c r="QHZ314" s="22"/>
      <c r="QIA314" s="22"/>
      <c r="QIB314" s="22"/>
      <c r="QIC314" s="22"/>
      <c r="QID314" s="22"/>
      <c r="QIE314" s="22"/>
      <c r="QIF314" s="22"/>
      <c r="QIG314" s="22"/>
      <c r="QIH314" s="22"/>
      <c r="QII314" s="22"/>
      <c r="QIJ314" s="22"/>
      <c r="QIK314" s="22"/>
      <c r="QIL314" s="22"/>
      <c r="QIM314" s="22"/>
      <c r="QIN314" s="22"/>
      <c r="QIO314" s="22"/>
      <c r="QIP314" s="22"/>
      <c r="QIQ314" s="22"/>
      <c r="QIR314" s="22"/>
      <c r="QIS314" s="22"/>
      <c r="QIT314" s="22"/>
      <c r="QIU314" s="22"/>
      <c r="QIV314" s="22"/>
      <c r="QIW314" s="22"/>
      <c r="QIX314" s="22"/>
      <c r="QIY314" s="22"/>
      <c r="QIZ314" s="22"/>
      <c r="QJA314" s="22"/>
      <c r="QJB314" s="22"/>
      <c r="QJC314" s="22"/>
      <c r="QJD314" s="22"/>
      <c r="QJE314" s="22"/>
      <c r="QJF314" s="22"/>
      <c r="QJG314" s="22"/>
      <c r="QJH314" s="22"/>
      <c r="QJI314" s="22"/>
      <c r="QJJ314" s="22"/>
      <c r="QJK314" s="22"/>
      <c r="QJL314" s="22"/>
      <c r="QJM314" s="22"/>
      <c r="QJN314" s="22"/>
      <c r="QJO314" s="22"/>
      <c r="QJP314" s="22"/>
      <c r="QJQ314" s="22"/>
      <c r="QJR314" s="22"/>
      <c r="QJS314" s="22"/>
      <c r="QJT314" s="22"/>
      <c r="QJU314" s="22"/>
      <c r="QJV314" s="22"/>
      <c r="QJW314" s="22"/>
      <c r="QJX314" s="22"/>
      <c r="QJY314" s="22"/>
      <c r="QJZ314" s="22"/>
      <c r="QKA314" s="22"/>
      <c r="QKB314" s="22"/>
      <c r="QKC314" s="22"/>
      <c r="QKD314" s="22"/>
      <c r="QKE314" s="22"/>
      <c r="QKF314" s="22"/>
      <c r="QKG314" s="22"/>
      <c r="QKH314" s="22"/>
      <c r="QKI314" s="22"/>
      <c r="QKJ314" s="22"/>
      <c r="QKK314" s="22"/>
      <c r="QKL314" s="22"/>
      <c r="QKM314" s="22"/>
      <c r="QKN314" s="22"/>
      <c r="QKO314" s="22"/>
      <c r="QKP314" s="22"/>
      <c r="QKQ314" s="22"/>
      <c r="QKR314" s="22"/>
      <c r="QKS314" s="22"/>
      <c r="QKT314" s="22"/>
      <c r="QKU314" s="22"/>
      <c r="QKV314" s="22"/>
      <c r="QKW314" s="22"/>
      <c r="QKX314" s="22"/>
      <c r="QKY314" s="22"/>
      <c r="QKZ314" s="22"/>
      <c r="QLA314" s="22"/>
      <c r="QLB314" s="22"/>
      <c r="QLC314" s="22"/>
      <c r="QLD314" s="22"/>
      <c r="QLE314" s="22"/>
      <c r="QLF314" s="22"/>
      <c r="QLG314" s="22"/>
      <c r="QLH314" s="22"/>
      <c r="QLI314" s="22"/>
      <c r="QLJ314" s="22"/>
      <c r="QLK314" s="22"/>
      <c r="QLL314" s="22"/>
      <c r="QLM314" s="22"/>
      <c r="QLN314" s="22"/>
      <c r="QLO314" s="22"/>
      <c r="QLP314" s="22"/>
      <c r="QLQ314" s="22"/>
      <c r="QLR314" s="22"/>
      <c r="QLS314" s="22"/>
      <c r="QLT314" s="22"/>
      <c r="QLU314" s="22"/>
      <c r="QLV314" s="22"/>
      <c r="QLW314" s="22"/>
      <c r="QLX314" s="22"/>
      <c r="QLY314" s="22"/>
      <c r="QLZ314" s="22"/>
      <c r="QMA314" s="22"/>
      <c r="QMB314" s="22"/>
      <c r="QMC314" s="22"/>
      <c r="QMD314" s="22"/>
      <c r="QME314" s="22"/>
      <c r="QMF314" s="22"/>
      <c r="QMG314" s="22"/>
      <c r="QMH314" s="22"/>
      <c r="QMI314" s="22"/>
      <c r="QMJ314" s="22"/>
      <c r="QMK314" s="22"/>
      <c r="QML314" s="22"/>
      <c r="QMM314" s="22"/>
      <c r="QMN314" s="22"/>
      <c r="QMO314" s="22"/>
      <c r="QMP314" s="22"/>
      <c r="QMQ314" s="22"/>
      <c r="QMR314" s="22"/>
      <c r="QMS314" s="22"/>
      <c r="QMT314" s="22"/>
      <c r="QMU314" s="22"/>
      <c r="QMV314" s="22"/>
      <c r="QMW314" s="22"/>
      <c r="QMX314" s="22"/>
      <c r="QMY314" s="22"/>
      <c r="QMZ314" s="22"/>
      <c r="QNA314" s="22"/>
      <c r="QNB314" s="22"/>
      <c r="QNC314" s="22"/>
      <c r="QND314" s="22"/>
      <c r="QNE314" s="22"/>
      <c r="QNF314" s="22"/>
      <c r="QNG314" s="22"/>
      <c r="QNH314" s="22"/>
      <c r="QNI314" s="22"/>
      <c r="QNJ314" s="22"/>
      <c r="QNK314" s="22"/>
      <c r="QNL314" s="22"/>
      <c r="QNM314" s="22"/>
      <c r="QNN314" s="22"/>
      <c r="QNO314" s="22"/>
      <c r="QNP314" s="22"/>
      <c r="QNQ314" s="22"/>
      <c r="QNR314" s="22"/>
      <c r="QNS314" s="22"/>
      <c r="QNT314" s="22"/>
      <c r="QNU314" s="22"/>
      <c r="QNV314" s="22"/>
      <c r="QNW314" s="22"/>
      <c r="QNX314" s="22"/>
      <c r="QNY314" s="22"/>
      <c r="QNZ314" s="22"/>
      <c r="QOA314" s="22"/>
      <c r="QOB314" s="22"/>
      <c r="QOC314" s="22"/>
      <c r="QOD314" s="22"/>
      <c r="QOE314" s="22"/>
      <c r="QOF314" s="22"/>
      <c r="QOG314" s="22"/>
      <c r="QOH314" s="22"/>
      <c r="QOI314" s="22"/>
      <c r="QOJ314" s="22"/>
      <c r="QOK314" s="22"/>
      <c r="QOL314" s="22"/>
      <c r="QOM314" s="22"/>
      <c r="QON314" s="22"/>
      <c r="QOO314" s="22"/>
      <c r="QOP314" s="22"/>
      <c r="QOQ314" s="22"/>
      <c r="QOR314" s="22"/>
      <c r="QOS314" s="22"/>
      <c r="QOT314" s="22"/>
      <c r="QOU314" s="22"/>
      <c r="QOV314" s="22"/>
      <c r="QOW314" s="22"/>
      <c r="QOX314" s="22"/>
      <c r="QOY314" s="22"/>
      <c r="QOZ314" s="22"/>
      <c r="QPA314" s="22"/>
      <c r="QPB314" s="22"/>
      <c r="QPC314" s="22"/>
      <c r="QPD314" s="22"/>
      <c r="QPE314" s="22"/>
      <c r="QPF314" s="22"/>
      <c r="QPG314" s="22"/>
      <c r="QPH314" s="22"/>
      <c r="QPI314" s="22"/>
      <c r="QPJ314" s="22"/>
      <c r="QPK314" s="22"/>
      <c r="QPL314" s="22"/>
      <c r="QPM314" s="22"/>
      <c r="QPN314" s="22"/>
      <c r="QPO314" s="22"/>
      <c r="QPP314" s="22"/>
      <c r="QPQ314" s="22"/>
      <c r="QPR314" s="22"/>
      <c r="QPS314" s="22"/>
      <c r="QPT314" s="22"/>
      <c r="QPU314" s="22"/>
      <c r="QPV314" s="22"/>
      <c r="QPW314" s="22"/>
      <c r="QPX314" s="22"/>
      <c r="QPY314" s="22"/>
      <c r="QPZ314" s="22"/>
      <c r="QQA314" s="22"/>
      <c r="QQB314" s="22"/>
      <c r="QQC314" s="22"/>
      <c r="QQD314" s="22"/>
      <c r="QQE314" s="22"/>
      <c r="QQF314" s="22"/>
      <c r="QQG314" s="22"/>
      <c r="QQH314" s="22"/>
      <c r="QQI314" s="22"/>
      <c r="QQJ314" s="22"/>
      <c r="QQK314" s="22"/>
      <c r="QQL314" s="22"/>
      <c r="QQM314" s="22"/>
      <c r="QQN314" s="22"/>
      <c r="QQO314" s="22"/>
      <c r="QQP314" s="22"/>
      <c r="QQQ314" s="22"/>
      <c r="QQR314" s="22"/>
      <c r="QQS314" s="22"/>
      <c r="QQT314" s="22"/>
      <c r="QQU314" s="22"/>
      <c r="QQV314" s="22"/>
      <c r="QQW314" s="22"/>
      <c r="QQX314" s="22"/>
      <c r="QQY314" s="22"/>
      <c r="QQZ314" s="22"/>
      <c r="QRA314" s="22"/>
      <c r="QRB314" s="22"/>
      <c r="QRC314" s="22"/>
      <c r="QRD314" s="22"/>
      <c r="QRE314" s="22"/>
      <c r="QRF314" s="22"/>
      <c r="QRG314" s="22"/>
      <c r="QRH314" s="22"/>
      <c r="QRI314" s="22"/>
      <c r="QRJ314" s="22"/>
      <c r="QRK314" s="22"/>
      <c r="QRL314" s="22"/>
      <c r="QRM314" s="22"/>
      <c r="QRN314" s="22"/>
      <c r="QRO314" s="22"/>
      <c r="QRP314" s="22"/>
      <c r="QRQ314" s="22"/>
      <c r="QRR314" s="22"/>
      <c r="QRS314" s="22"/>
      <c r="QRT314" s="22"/>
      <c r="QRU314" s="22"/>
      <c r="QRV314" s="22"/>
      <c r="QRW314" s="22"/>
      <c r="QRX314" s="22"/>
      <c r="QRY314" s="22"/>
      <c r="QRZ314" s="22"/>
      <c r="QSA314" s="22"/>
      <c r="QSB314" s="22"/>
      <c r="QSC314" s="22"/>
      <c r="QSD314" s="22"/>
      <c r="QSE314" s="22"/>
      <c r="QSF314" s="22"/>
      <c r="QSG314" s="22"/>
      <c r="QSH314" s="22"/>
      <c r="QSI314" s="22"/>
      <c r="QSJ314" s="22"/>
      <c r="QSK314" s="22"/>
      <c r="QSL314" s="22"/>
      <c r="QSM314" s="22"/>
      <c r="QSN314" s="22"/>
      <c r="QSO314" s="22"/>
      <c r="QSP314" s="22"/>
      <c r="QSQ314" s="22"/>
      <c r="QSR314" s="22"/>
      <c r="QSS314" s="22"/>
      <c r="QST314" s="22"/>
      <c r="QSU314" s="22"/>
      <c r="QSV314" s="22"/>
      <c r="QSW314" s="22"/>
      <c r="QSX314" s="22"/>
      <c r="QSY314" s="22"/>
      <c r="QSZ314" s="22"/>
      <c r="QTA314" s="22"/>
      <c r="QTB314" s="22"/>
      <c r="QTC314" s="22"/>
      <c r="QTD314" s="22"/>
      <c r="QTE314" s="22"/>
      <c r="QTF314" s="22"/>
      <c r="QTG314" s="22"/>
      <c r="QTH314" s="22"/>
      <c r="QTI314" s="22"/>
      <c r="QTJ314" s="22"/>
      <c r="QTK314" s="22"/>
      <c r="QTL314" s="22"/>
      <c r="QTM314" s="22"/>
      <c r="QTN314" s="22"/>
      <c r="QTO314" s="22"/>
      <c r="QTP314" s="22"/>
      <c r="QTQ314" s="22"/>
      <c r="QTR314" s="22"/>
      <c r="QTS314" s="22"/>
      <c r="QTT314" s="22"/>
      <c r="QTU314" s="22"/>
      <c r="QTV314" s="22"/>
      <c r="QTW314" s="22"/>
      <c r="QTX314" s="22"/>
      <c r="QTY314" s="22"/>
      <c r="QTZ314" s="22"/>
      <c r="QUA314" s="22"/>
      <c r="QUB314" s="22"/>
      <c r="QUC314" s="22"/>
      <c r="QUD314" s="22"/>
      <c r="QUE314" s="22"/>
      <c r="QUF314" s="22"/>
      <c r="QUG314" s="22"/>
      <c r="QUH314" s="22"/>
      <c r="QUI314" s="22"/>
      <c r="QUJ314" s="22"/>
      <c r="QUK314" s="22"/>
      <c r="QUL314" s="22"/>
      <c r="QUM314" s="22"/>
      <c r="QUN314" s="22"/>
      <c r="QUO314" s="22"/>
      <c r="QUP314" s="22"/>
      <c r="QUQ314" s="22"/>
      <c r="QUR314" s="22"/>
      <c r="QUS314" s="22"/>
      <c r="QUT314" s="22"/>
      <c r="QUU314" s="22"/>
      <c r="QUV314" s="22"/>
      <c r="QUW314" s="22"/>
      <c r="QUX314" s="22"/>
      <c r="QUY314" s="22"/>
      <c r="QUZ314" s="22"/>
      <c r="QVA314" s="22"/>
      <c r="QVB314" s="22"/>
      <c r="QVC314" s="22"/>
      <c r="QVD314" s="22"/>
      <c r="QVE314" s="22"/>
      <c r="QVF314" s="22"/>
      <c r="QVG314" s="22"/>
      <c r="QVH314" s="22"/>
      <c r="QVI314" s="22"/>
      <c r="QVJ314" s="22"/>
      <c r="QVK314" s="22"/>
      <c r="QVL314" s="22"/>
      <c r="QVM314" s="22"/>
      <c r="QVN314" s="22"/>
      <c r="QVO314" s="22"/>
      <c r="QVP314" s="22"/>
      <c r="QVQ314" s="22"/>
      <c r="QVR314" s="22"/>
      <c r="QVS314" s="22"/>
      <c r="QVT314" s="22"/>
      <c r="QVU314" s="22"/>
      <c r="QVV314" s="22"/>
      <c r="QVW314" s="22"/>
      <c r="QVX314" s="22"/>
      <c r="QVY314" s="22"/>
      <c r="QVZ314" s="22"/>
      <c r="QWA314" s="22"/>
      <c r="QWB314" s="22"/>
      <c r="QWC314" s="22"/>
      <c r="QWD314" s="22"/>
      <c r="QWE314" s="22"/>
      <c r="QWF314" s="22"/>
      <c r="QWG314" s="22"/>
      <c r="QWH314" s="22"/>
      <c r="QWI314" s="22"/>
      <c r="QWJ314" s="22"/>
      <c r="QWK314" s="22"/>
      <c r="QWL314" s="22"/>
      <c r="QWM314" s="22"/>
      <c r="QWN314" s="22"/>
      <c r="QWO314" s="22"/>
      <c r="QWP314" s="22"/>
      <c r="QWQ314" s="22"/>
      <c r="QWR314" s="22"/>
      <c r="QWS314" s="22"/>
      <c r="QWT314" s="22"/>
      <c r="QWU314" s="22"/>
      <c r="QWV314" s="22"/>
      <c r="QWW314" s="22"/>
      <c r="QWX314" s="22"/>
      <c r="QWY314" s="22"/>
      <c r="QWZ314" s="22"/>
      <c r="QXA314" s="22"/>
      <c r="QXB314" s="22"/>
      <c r="QXC314" s="22"/>
      <c r="QXD314" s="22"/>
      <c r="QXE314" s="22"/>
      <c r="QXF314" s="22"/>
      <c r="QXG314" s="22"/>
      <c r="QXH314" s="22"/>
      <c r="QXI314" s="22"/>
      <c r="QXJ314" s="22"/>
      <c r="QXK314" s="22"/>
      <c r="QXL314" s="22"/>
      <c r="QXM314" s="22"/>
      <c r="QXN314" s="22"/>
      <c r="QXO314" s="22"/>
      <c r="QXP314" s="22"/>
      <c r="QXQ314" s="22"/>
      <c r="QXR314" s="22"/>
      <c r="QXS314" s="22"/>
      <c r="QXT314" s="22"/>
      <c r="QXU314" s="22"/>
      <c r="QXV314" s="22"/>
      <c r="QXW314" s="22"/>
      <c r="QXX314" s="22"/>
      <c r="QXY314" s="22"/>
      <c r="QXZ314" s="22"/>
      <c r="QYA314" s="22"/>
      <c r="QYB314" s="22"/>
      <c r="QYC314" s="22"/>
      <c r="QYD314" s="22"/>
      <c r="QYE314" s="22"/>
      <c r="QYF314" s="22"/>
      <c r="QYG314" s="22"/>
      <c r="QYH314" s="22"/>
      <c r="QYI314" s="22"/>
      <c r="QYJ314" s="22"/>
      <c r="QYK314" s="22"/>
      <c r="QYL314" s="22"/>
      <c r="QYM314" s="22"/>
      <c r="QYN314" s="22"/>
      <c r="QYO314" s="22"/>
      <c r="QYP314" s="22"/>
      <c r="QYQ314" s="22"/>
      <c r="QYR314" s="22"/>
      <c r="QYS314" s="22"/>
      <c r="QYT314" s="22"/>
      <c r="QYU314" s="22"/>
      <c r="QYV314" s="22"/>
      <c r="QYW314" s="22"/>
      <c r="QYX314" s="22"/>
      <c r="QYY314" s="22"/>
      <c r="QYZ314" s="22"/>
      <c r="QZA314" s="22"/>
      <c r="QZB314" s="22"/>
      <c r="QZC314" s="22"/>
      <c r="QZD314" s="22"/>
      <c r="QZE314" s="22"/>
      <c r="QZF314" s="22"/>
      <c r="QZG314" s="22"/>
      <c r="QZH314" s="22"/>
      <c r="QZI314" s="22"/>
      <c r="QZJ314" s="22"/>
      <c r="QZK314" s="22"/>
      <c r="QZL314" s="22"/>
      <c r="QZM314" s="22"/>
      <c r="QZN314" s="22"/>
      <c r="QZO314" s="22"/>
      <c r="QZP314" s="22"/>
      <c r="QZQ314" s="22"/>
      <c r="QZR314" s="22"/>
      <c r="QZS314" s="22"/>
      <c r="QZT314" s="22"/>
      <c r="QZU314" s="22"/>
      <c r="QZV314" s="22"/>
      <c r="QZW314" s="22"/>
      <c r="QZX314" s="22"/>
      <c r="QZY314" s="22"/>
      <c r="QZZ314" s="22"/>
      <c r="RAA314" s="22"/>
      <c r="RAB314" s="22"/>
      <c r="RAC314" s="22"/>
      <c r="RAD314" s="22"/>
      <c r="RAE314" s="22"/>
      <c r="RAF314" s="22"/>
      <c r="RAG314" s="22"/>
      <c r="RAH314" s="22"/>
      <c r="RAI314" s="22"/>
      <c r="RAJ314" s="22"/>
      <c r="RAK314" s="22"/>
      <c r="RAL314" s="22"/>
      <c r="RAM314" s="22"/>
      <c r="RAN314" s="22"/>
      <c r="RAO314" s="22"/>
      <c r="RAP314" s="22"/>
      <c r="RAQ314" s="22"/>
      <c r="RAR314" s="22"/>
      <c r="RAS314" s="22"/>
      <c r="RAT314" s="22"/>
      <c r="RAU314" s="22"/>
      <c r="RAV314" s="22"/>
      <c r="RAW314" s="22"/>
      <c r="RAX314" s="22"/>
      <c r="RAY314" s="22"/>
      <c r="RAZ314" s="22"/>
      <c r="RBA314" s="22"/>
      <c r="RBB314" s="22"/>
      <c r="RBC314" s="22"/>
      <c r="RBD314" s="22"/>
      <c r="RBE314" s="22"/>
      <c r="RBF314" s="22"/>
      <c r="RBG314" s="22"/>
      <c r="RBH314" s="22"/>
      <c r="RBI314" s="22"/>
      <c r="RBJ314" s="22"/>
      <c r="RBK314" s="22"/>
      <c r="RBL314" s="22"/>
      <c r="RBM314" s="22"/>
      <c r="RBN314" s="22"/>
      <c r="RBO314" s="22"/>
      <c r="RBP314" s="22"/>
      <c r="RBQ314" s="22"/>
      <c r="RBR314" s="22"/>
      <c r="RBS314" s="22"/>
      <c r="RBT314" s="22"/>
      <c r="RBU314" s="22"/>
      <c r="RBV314" s="22"/>
      <c r="RBW314" s="22"/>
      <c r="RBX314" s="22"/>
      <c r="RBY314" s="22"/>
      <c r="RBZ314" s="22"/>
      <c r="RCA314" s="22"/>
      <c r="RCB314" s="22"/>
      <c r="RCC314" s="22"/>
      <c r="RCD314" s="22"/>
      <c r="RCE314" s="22"/>
      <c r="RCF314" s="22"/>
      <c r="RCG314" s="22"/>
      <c r="RCH314" s="22"/>
      <c r="RCI314" s="22"/>
      <c r="RCJ314" s="22"/>
      <c r="RCK314" s="22"/>
      <c r="RCL314" s="22"/>
      <c r="RCM314" s="22"/>
      <c r="RCN314" s="22"/>
      <c r="RCO314" s="22"/>
      <c r="RCP314" s="22"/>
      <c r="RCQ314" s="22"/>
      <c r="RCR314" s="22"/>
      <c r="RCS314" s="22"/>
      <c r="RCT314" s="22"/>
      <c r="RCU314" s="22"/>
      <c r="RCV314" s="22"/>
      <c r="RCW314" s="22"/>
      <c r="RCX314" s="22"/>
      <c r="RCY314" s="22"/>
      <c r="RCZ314" s="22"/>
      <c r="RDA314" s="22"/>
      <c r="RDB314" s="22"/>
      <c r="RDC314" s="22"/>
      <c r="RDD314" s="22"/>
      <c r="RDE314" s="22"/>
      <c r="RDF314" s="22"/>
      <c r="RDG314" s="22"/>
      <c r="RDH314" s="22"/>
      <c r="RDI314" s="22"/>
      <c r="RDJ314" s="22"/>
      <c r="RDK314" s="22"/>
      <c r="RDL314" s="22"/>
      <c r="RDM314" s="22"/>
      <c r="RDN314" s="22"/>
      <c r="RDO314" s="22"/>
      <c r="RDP314" s="22"/>
      <c r="RDQ314" s="22"/>
      <c r="RDR314" s="22"/>
      <c r="RDS314" s="22"/>
      <c r="RDT314" s="22"/>
      <c r="RDU314" s="22"/>
      <c r="RDV314" s="22"/>
      <c r="RDW314" s="22"/>
      <c r="RDX314" s="22"/>
      <c r="RDY314" s="22"/>
      <c r="RDZ314" s="22"/>
      <c r="REA314" s="22"/>
      <c r="REB314" s="22"/>
      <c r="REC314" s="22"/>
      <c r="RED314" s="22"/>
      <c r="REE314" s="22"/>
      <c r="REF314" s="22"/>
      <c r="REG314" s="22"/>
      <c r="REH314" s="22"/>
      <c r="REI314" s="22"/>
      <c r="REJ314" s="22"/>
      <c r="REK314" s="22"/>
      <c r="REL314" s="22"/>
      <c r="REM314" s="22"/>
      <c r="REN314" s="22"/>
      <c r="REO314" s="22"/>
      <c r="REP314" s="22"/>
      <c r="REQ314" s="22"/>
      <c r="RER314" s="22"/>
      <c r="RES314" s="22"/>
      <c r="RET314" s="22"/>
      <c r="REU314" s="22"/>
      <c r="REV314" s="22"/>
      <c r="REW314" s="22"/>
      <c r="REX314" s="22"/>
      <c r="REY314" s="22"/>
      <c r="REZ314" s="22"/>
      <c r="RFA314" s="22"/>
      <c r="RFB314" s="22"/>
      <c r="RFC314" s="22"/>
      <c r="RFD314" s="22"/>
      <c r="RFE314" s="22"/>
      <c r="RFF314" s="22"/>
      <c r="RFG314" s="22"/>
      <c r="RFH314" s="22"/>
      <c r="RFI314" s="22"/>
      <c r="RFJ314" s="22"/>
      <c r="RFK314" s="22"/>
      <c r="RFL314" s="22"/>
      <c r="RFM314" s="22"/>
      <c r="RFN314" s="22"/>
      <c r="RFO314" s="22"/>
      <c r="RFP314" s="22"/>
      <c r="RFQ314" s="22"/>
      <c r="RFR314" s="22"/>
      <c r="RFS314" s="22"/>
      <c r="RFT314" s="22"/>
      <c r="RFU314" s="22"/>
      <c r="RFV314" s="22"/>
      <c r="RFW314" s="22"/>
      <c r="RFX314" s="22"/>
      <c r="RFY314" s="22"/>
      <c r="RFZ314" s="22"/>
      <c r="RGA314" s="22"/>
      <c r="RGB314" s="22"/>
      <c r="RGC314" s="22"/>
      <c r="RGD314" s="22"/>
      <c r="RGE314" s="22"/>
      <c r="RGF314" s="22"/>
      <c r="RGG314" s="22"/>
      <c r="RGH314" s="22"/>
      <c r="RGI314" s="22"/>
      <c r="RGJ314" s="22"/>
      <c r="RGK314" s="22"/>
      <c r="RGL314" s="22"/>
      <c r="RGM314" s="22"/>
      <c r="RGN314" s="22"/>
      <c r="RGO314" s="22"/>
      <c r="RGP314" s="22"/>
      <c r="RGQ314" s="22"/>
      <c r="RGR314" s="22"/>
      <c r="RGS314" s="22"/>
      <c r="RGT314" s="22"/>
      <c r="RGU314" s="22"/>
      <c r="RGV314" s="22"/>
      <c r="RGW314" s="22"/>
      <c r="RGX314" s="22"/>
      <c r="RGY314" s="22"/>
      <c r="RGZ314" s="22"/>
      <c r="RHA314" s="22"/>
      <c r="RHB314" s="22"/>
      <c r="RHC314" s="22"/>
      <c r="RHD314" s="22"/>
      <c r="RHE314" s="22"/>
      <c r="RHF314" s="22"/>
      <c r="RHG314" s="22"/>
      <c r="RHH314" s="22"/>
      <c r="RHI314" s="22"/>
      <c r="RHJ314" s="22"/>
      <c r="RHK314" s="22"/>
      <c r="RHL314" s="22"/>
      <c r="RHM314" s="22"/>
      <c r="RHN314" s="22"/>
      <c r="RHO314" s="22"/>
      <c r="RHP314" s="22"/>
      <c r="RHQ314" s="22"/>
      <c r="RHR314" s="22"/>
      <c r="RHS314" s="22"/>
      <c r="RHT314" s="22"/>
      <c r="RHU314" s="22"/>
      <c r="RHV314" s="22"/>
      <c r="RHW314" s="22"/>
      <c r="RHX314" s="22"/>
      <c r="RHY314" s="22"/>
      <c r="RHZ314" s="22"/>
      <c r="RIA314" s="22"/>
      <c r="RIB314" s="22"/>
      <c r="RIC314" s="22"/>
      <c r="RID314" s="22"/>
      <c r="RIE314" s="22"/>
      <c r="RIF314" s="22"/>
      <c r="RIG314" s="22"/>
      <c r="RIH314" s="22"/>
      <c r="RII314" s="22"/>
      <c r="RIJ314" s="22"/>
      <c r="RIK314" s="22"/>
      <c r="RIL314" s="22"/>
      <c r="RIM314" s="22"/>
      <c r="RIN314" s="22"/>
      <c r="RIO314" s="22"/>
      <c r="RIP314" s="22"/>
      <c r="RIQ314" s="22"/>
      <c r="RIR314" s="22"/>
      <c r="RIS314" s="22"/>
      <c r="RIT314" s="22"/>
      <c r="RIU314" s="22"/>
      <c r="RIV314" s="22"/>
      <c r="RIW314" s="22"/>
      <c r="RIX314" s="22"/>
      <c r="RIY314" s="22"/>
      <c r="RIZ314" s="22"/>
      <c r="RJA314" s="22"/>
      <c r="RJB314" s="22"/>
      <c r="RJC314" s="22"/>
      <c r="RJD314" s="22"/>
      <c r="RJE314" s="22"/>
      <c r="RJF314" s="22"/>
      <c r="RJG314" s="22"/>
      <c r="RJH314" s="22"/>
      <c r="RJI314" s="22"/>
      <c r="RJJ314" s="22"/>
      <c r="RJK314" s="22"/>
      <c r="RJL314" s="22"/>
      <c r="RJM314" s="22"/>
      <c r="RJN314" s="22"/>
      <c r="RJO314" s="22"/>
      <c r="RJP314" s="22"/>
      <c r="RJQ314" s="22"/>
      <c r="RJR314" s="22"/>
      <c r="RJS314" s="22"/>
      <c r="RJT314" s="22"/>
      <c r="RJU314" s="22"/>
      <c r="RJV314" s="22"/>
      <c r="RJW314" s="22"/>
      <c r="RJX314" s="22"/>
      <c r="RJY314" s="22"/>
      <c r="RJZ314" s="22"/>
      <c r="RKA314" s="22"/>
      <c r="RKB314" s="22"/>
      <c r="RKC314" s="22"/>
      <c r="RKD314" s="22"/>
      <c r="RKE314" s="22"/>
      <c r="RKF314" s="22"/>
      <c r="RKG314" s="22"/>
      <c r="RKH314" s="22"/>
      <c r="RKI314" s="22"/>
      <c r="RKJ314" s="22"/>
      <c r="RKK314" s="22"/>
      <c r="RKL314" s="22"/>
      <c r="RKM314" s="22"/>
      <c r="RKN314" s="22"/>
      <c r="RKO314" s="22"/>
      <c r="RKP314" s="22"/>
      <c r="RKQ314" s="22"/>
      <c r="RKR314" s="22"/>
      <c r="RKS314" s="22"/>
      <c r="RKT314" s="22"/>
      <c r="RKU314" s="22"/>
      <c r="RKV314" s="22"/>
      <c r="RKW314" s="22"/>
      <c r="RKX314" s="22"/>
      <c r="RKY314" s="22"/>
      <c r="RKZ314" s="22"/>
      <c r="RLA314" s="22"/>
      <c r="RLB314" s="22"/>
      <c r="RLC314" s="22"/>
      <c r="RLD314" s="22"/>
      <c r="RLE314" s="22"/>
      <c r="RLF314" s="22"/>
      <c r="RLG314" s="22"/>
      <c r="RLH314" s="22"/>
      <c r="RLI314" s="22"/>
      <c r="RLJ314" s="22"/>
      <c r="RLK314" s="22"/>
      <c r="RLL314" s="22"/>
      <c r="RLM314" s="22"/>
      <c r="RLN314" s="22"/>
      <c r="RLO314" s="22"/>
      <c r="RLP314" s="22"/>
      <c r="RLQ314" s="22"/>
      <c r="RLR314" s="22"/>
      <c r="RLS314" s="22"/>
      <c r="RLT314" s="22"/>
      <c r="RLU314" s="22"/>
      <c r="RLV314" s="22"/>
      <c r="RLW314" s="22"/>
      <c r="RLX314" s="22"/>
      <c r="RLY314" s="22"/>
      <c r="RLZ314" s="22"/>
      <c r="RMA314" s="22"/>
      <c r="RMB314" s="22"/>
      <c r="RMC314" s="22"/>
      <c r="RMD314" s="22"/>
      <c r="RME314" s="22"/>
      <c r="RMF314" s="22"/>
      <c r="RMG314" s="22"/>
      <c r="RMH314" s="22"/>
      <c r="RMI314" s="22"/>
      <c r="RMJ314" s="22"/>
      <c r="RMK314" s="22"/>
      <c r="RML314" s="22"/>
      <c r="RMM314" s="22"/>
      <c r="RMN314" s="22"/>
      <c r="RMO314" s="22"/>
      <c r="RMP314" s="22"/>
      <c r="RMQ314" s="22"/>
      <c r="RMR314" s="22"/>
      <c r="RMS314" s="22"/>
      <c r="RMT314" s="22"/>
      <c r="RMU314" s="22"/>
      <c r="RMV314" s="22"/>
      <c r="RMW314" s="22"/>
      <c r="RMX314" s="22"/>
      <c r="RMY314" s="22"/>
      <c r="RMZ314" s="22"/>
      <c r="RNA314" s="22"/>
      <c r="RNB314" s="22"/>
      <c r="RNC314" s="22"/>
      <c r="RND314" s="22"/>
      <c r="RNE314" s="22"/>
      <c r="RNF314" s="22"/>
      <c r="RNG314" s="22"/>
      <c r="RNH314" s="22"/>
      <c r="RNI314" s="22"/>
      <c r="RNJ314" s="22"/>
      <c r="RNK314" s="22"/>
      <c r="RNL314" s="22"/>
      <c r="RNM314" s="22"/>
      <c r="RNN314" s="22"/>
      <c r="RNO314" s="22"/>
      <c r="RNP314" s="22"/>
      <c r="RNQ314" s="22"/>
      <c r="RNR314" s="22"/>
      <c r="RNS314" s="22"/>
      <c r="RNT314" s="22"/>
      <c r="RNU314" s="22"/>
      <c r="RNV314" s="22"/>
      <c r="RNW314" s="22"/>
      <c r="RNX314" s="22"/>
      <c r="RNY314" s="22"/>
      <c r="RNZ314" s="22"/>
      <c r="ROA314" s="22"/>
      <c r="ROB314" s="22"/>
      <c r="ROC314" s="22"/>
      <c r="ROD314" s="22"/>
      <c r="ROE314" s="22"/>
      <c r="ROF314" s="22"/>
      <c r="ROG314" s="22"/>
      <c r="ROH314" s="22"/>
      <c r="ROI314" s="22"/>
      <c r="ROJ314" s="22"/>
      <c r="ROK314" s="22"/>
      <c r="ROL314" s="22"/>
      <c r="ROM314" s="22"/>
      <c r="RON314" s="22"/>
      <c r="ROO314" s="22"/>
      <c r="ROP314" s="22"/>
      <c r="ROQ314" s="22"/>
      <c r="ROR314" s="22"/>
      <c r="ROS314" s="22"/>
      <c r="ROT314" s="22"/>
      <c r="ROU314" s="22"/>
      <c r="ROV314" s="22"/>
      <c r="ROW314" s="22"/>
      <c r="ROX314" s="22"/>
      <c r="ROY314" s="22"/>
      <c r="ROZ314" s="22"/>
      <c r="RPA314" s="22"/>
      <c r="RPB314" s="22"/>
      <c r="RPC314" s="22"/>
      <c r="RPD314" s="22"/>
      <c r="RPE314" s="22"/>
      <c r="RPF314" s="22"/>
      <c r="RPG314" s="22"/>
      <c r="RPH314" s="22"/>
      <c r="RPI314" s="22"/>
      <c r="RPJ314" s="22"/>
      <c r="RPK314" s="22"/>
      <c r="RPL314" s="22"/>
      <c r="RPM314" s="22"/>
      <c r="RPN314" s="22"/>
      <c r="RPO314" s="22"/>
      <c r="RPP314" s="22"/>
      <c r="RPQ314" s="22"/>
      <c r="RPR314" s="22"/>
      <c r="RPS314" s="22"/>
      <c r="RPT314" s="22"/>
      <c r="RPU314" s="22"/>
      <c r="RPV314" s="22"/>
      <c r="RPW314" s="22"/>
      <c r="RPX314" s="22"/>
      <c r="RPY314" s="22"/>
      <c r="RPZ314" s="22"/>
      <c r="RQA314" s="22"/>
      <c r="RQB314" s="22"/>
      <c r="RQC314" s="22"/>
      <c r="RQD314" s="22"/>
      <c r="RQE314" s="22"/>
      <c r="RQF314" s="22"/>
      <c r="RQG314" s="22"/>
      <c r="RQH314" s="22"/>
      <c r="RQI314" s="22"/>
      <c r="RQJ314" s="22"/>
      <c r="RQK314" s="22"/>
      <c r="RQL314" s="22"/>
      <c r="RQM314" s="22"/>
      <c r="RQN314" s="22"/>
      <c r="RQO314" s="22"/>
      <c r="RQP314" s="22"/>
      <c r="RQQ314" s="22"/>
      <c r="RQR314" s="22"/>
      <c r="RQS314" s="22"/>
      <c r="RQT314" s="22"/>
      <c r="RQU314" s="22"/>
      <c r="RQV314" s="22"/>
      <c r="RQW314" s="22"/>
      <c r="RQX314" s="22"/>
      <c r="RQY314" s="22"/>
      <c r="RQZ314" s="22"/>
      <c r="RRA314" s="22"/>
      <c r="RRB314" s="22"/>
      <c r="RRC314" s="22"/>
      <c r="RRD314" s="22"/>
      <c r="RRE314" s="22"/>
      <c r="RRF314" s="22"/>
      <c r="RRG314" s="22"/>
      <c r="RRH314" s="22"/>
      <c r="RRI314" s="22"/>
      <c r="RRJ314" s="22"/>
      <c r="RRK314" s="22"/>
      <c r="RRL314" s="22"/>
      <c r="RRM314" s="22"/>
      <c r="RRN314" s="22"/>
      <c r="RRO314" s="22"/>
      <c r="RRP314" s="22"/>
      <c r="RRQ314" s="22"/>
      <c r="RRR314" s="22"/>
      <c r="RRS314" s="22"/>
      <c r="RRT314" s="22"/>
      <c r="RRU314" s="22"/>
      <c r="RRV314" s="22"/>
      <c r="RRW314" s="22"/>
      <c r="RRX314" s="22"/>
      <c r="RRY314" s="22"/>
      <c r="RRZ314" s="22"/>
      <c r="RSA314" s="22"/>
      <c r="RSB314" s="22"/>
      <c r="RSC314" s="22"/>
      <c r="RSD314" s="22"/>
      <c r="RSE314" s="22"/>
      <c r="RSF314" s="22"/>
      <c r="RSG314" s="22"/>
      <c r="RSH314" s="22"/>
      <c r="RSI314" s="22"/>
      <c r="RSJ314" s="22"/>
      <c r="RSK314" s="22"/>
      <c r="RSL314" s="22"/>
      <c r="RSM314" s="22"/>
      <c r="RSN314" s="22"/>
      <c r="RSO314" s="22"/>
      <c r="RSP314" s="22"/>
      <c r="RSQ314" s="22"/>
      <c r="RSR314" s="22"/>
      <c r="RSS314" s="22"/>
      <c r="RST314" s="22"/>
      <c r="RSU314" s="22"/>
      <c r="RSV314" s="22"/>
      <c r="RSW314" s="22"/>
      <c r="RSX314" s="22"/>
      <c r="RSY314" s="22"/>
      <c r="RSZ314" s="22"/>
      <c r="RTA314" s="22"/>
      <c r="RTB314" s="22"/>
      <c r="RTC314" s="22"/>
      <c r="RTD314" s="22"/>
      <c r="RTE314" s="22"/>
      <c r="RTF314" s="22"/>
      <c r="RTG314" s="22"/>
      <c r="RTH314" s="22"/>
      <c r="RTI314" s="22"/>
      <c r="RTJ314" s="22"/>
      <c r="RTK314" s="22"/>
      <c r="RTL314" s="22"/>
      <c r="RTM314" s="22"/>
      <c r="RTN314" s="22"/>
      <c r="RTO314" s="22"/>
      <c r="RTP314" s="22"/>
      <c r="RTQ314" s="22"/>
      <c r="RTR314" s="22"/>
      <c r="RTS314" s="22"/>
      <c r="RTT314" s="22"/>
      <c r="RTU314" s="22"/>
      <c r="RTV314" s="22"/>
      <c r="RTW314" s="22"/>
      <c r="RTX314" s="22"/>
      <c r="RTY314" s="22"/>
      <c r="RTZ314" s="22"/>
      <c r="RUA314" s="22"/>
      <c r="RUB314" s="22"/>
      <c r="RUC314" s="22"/>
      <c r="RUD314" s="22"/>
      <c r="RUE314" s="22"/>
      <c r="RUF314" s="22"/>
      <c r="RUG314" s="22"/>
      <c r="RUH314" s="22"/>
      <c r="RUI314" s="22"/>
      <c r="RUJ314" s="22"/>
      <c r="RUK314" s="22"/>
      <c r="RUL314" s="22"/>
      <c r="RUM314" s="22"/>
      <c r="RUN314" s="22"/>
      <c r="RUO314" s="22"/>
      <c r="RUP314" s="22"/>
      <c r="RUQ314" s="22"/>
      <c r="RUR314" s="22"/>
      <c r="RUS314" s="22"/>
      <c r="RUT314" s="22"/>
      <c r="RUU314" s="22"/>
      <c r="RUV314" s="22"/>
      <c r="RUW314" s="22"/>
      <c r="RUX314" s="22"/>
      <c r="RUY314" s="22"/>
      <c r="RUZ314" s="22"/>
      <c r="RVA314" s="22"/>
      <c r="RVB314" s="22"/>
      <c r="RVC314" s="22"/>
      <c r="RVD314" s="22"/>
      <c r="RVE314" s="22"/>
      <c r="RVF314" s="22"/>
      <c r="RVG314" s="22"/>
      <c r="RVH314" s="22"/>
      <c r="RVI314" s="22"/>
      <c r="RVJ314" s="22"/>
      <c r="RVK314" s="22"/>
      <c r="RVL314" s="22"/>
      <c r="RVM314" s="22"/>
      <c r="RVN314" s="22"/>
      <c r="RVO314" s="22"/>
      <c r="RVP314" s="22"/>
      <c r="RVQ314" s="22"/>
      <c r="RVR314" s="22"/>
      <c r="RVS314" s="22"/>
      <c r="RVT314" s="22"/>
      <c r="RVU314" s="22"/>
      <c r="RVV314" s="22"/>
      <c r="RVW314" s="22"/>
      <c r="RVX314" s="22"/>
      <c r="RVY314" s="22"/>
      <c r="RVZ314" s="22"/>
      <c r="RWA314" s="22"/>
      <c r="RWB314" s="22"/>
      <c r="RWC314" s="22"/>
      <c r="RWD314" s="22"/>
      <c r="RWE314" s="22"/>
      <c r="RWF314" s="22"/>
      <c r="RWG314" s="22"/>
      <c r="RWH314" s="22"/>
      <c r="RWI314" s="22"/>
      <c r="RWJ314" s="22"/>
      <c r="RWK314" s="22"/>
      <c r="RWL314" s="22"/>
      <c r="RWM314" s="22"/>
      <c r="RWN314" s="22"/>
      <c r="RWO314" s="22"/>
      <c r="RWP314" s="22"/>
      <c r="RWQ314" s="22"/>
      <c r="RWR314" s="22"/>
      <c r="RWS314" s="22"/>
      <c r="RWT314" s="22"/>
      <c r="RWU314" s="22"/>
      <c r="RWV314" s="22"/>
      <c r="RWW314" s="22"/>
      <c r="RWX314" s="22"/>
      <c r="RWY314" s="22"/>
      <c r="RWZ314" s="22"/>
      <c r="RXA314" s="22"/>
      <c r="RXB314" s="22"/>
      <c r="RXC314" s="22"/>
      <c r="RXD314" s="22"/>
      <c r="RXE314" s="22"/>
      <c r="RXF314" s="22"/>
      <c r="RXG314" s="22"/>
      <c r="RXH314" s="22"/>
      <c r="RXI314" s="22"/>
      <c r="RXJ314" s="22"/>
      <c r="RXK314" s="22"/>
      <c r="RXL314" s="22"/>
      <c r="RXM314" s="22"/>
      <c r="RXN314" s="22"/>
      <c r="RXO314" s="22"/>
      <c r="RXP314" s="22"/>
      <c r="RXQ314" s="22"/>
      <c r="RXR314" s="22"/>
      <c r="RXS314" s="22"/>
      <c r="RXT314" s="22"/>
      <c r="RXU314" s="22"/>
      <c r="RXV314" s="22"/>
      <c r="RXW314" s="22"/>
      <c r="RXX314" s="22"/>
      <c r="RXY314" s="22"/>
      <c r="RXZ314" s="22"/>
      <c r="RYA314" s="22"/>
      <c r="RYB314" s="22"/>
      <c r="RYC314" s="22"/>
      <c r="RYD314" s="22"/>
      <c r="RYE314" s="22"/>
      <c r="RYF314" s="22"/>
      <c r="RYG314" s="22"/>
      <c r="RYH314" s="22"/>
      <c r="RYI314" s="22"/>
      <c r="RYJ314" s="22"/>
      <c r="RYK314" s="22"/>
      <c r="RYL314" s="22"/>
      <c r="RYM314" s="22"/>
      <c r="RYN314" s="22"/>
      <c r="RYO314" s="22"/>
      <c r="RYP314" s="22"/>
      <c r="RYQ314" s="22"/>
      <c r="RYR314" s="22"/>
      <c r="RYS314" s="22"/>
      <c r="RYT314" s="22"/>
      <c r="RYU314" s="22"/>
      <c r="RYV314" s="22"/>
      <c r="RYW314" s="22"/>
      <c r="RYX314" s="22"/>
      <c r="RYY314" s="22"/>
      <c r="RYZ314" s="22"/>
      <c r="RZA314" s="22"/>
      <c r="RZB314" s="22"/>
      <c r="RZC314" s="22"/>
      <c r="RZD314" s="22"/>
      <c r="RZE314" s="22"/>
      <c r="RZF314" s="22"/>
      <c r="RZG314" s="22"/>
      <c r="RZH314" s="22"/>
      <c r="RZI314" s="22"/>
      <c r="RZJ314" s="22"/>
      <c r="RZK314" s="22"/>
      <c r="RZL314" s="22"/>
      <c r="RZM314" s="22"/>
      <c r="RZN314" s="22"/>
      <c r="RZO314" s="22"/>
      <c r="RZP314" s="22"/>
      <c r="RZQ314" s="22"/>
      <c r="RZR314" s="22"/>
      <c r="RZS314" s="22"/>
      <c r="RZT314" s="22"/>
      <c r="RZU314" s="22"/>
      <c r="RZV314" s="22"/>
      <c r="RZW314" s="22"/>
      <c r="RZX314" s="22"/>
      <c r="RZY314" s="22"/>
      <c r="RZZ314" s="22"/>
      <c r="SAA314" s="22"/>
      <c r="SAB314" s="22"/>
      <c r="SAC314" s="22"/>
      <c r="SAD314" s="22"/>
      <c r="SAE314" s="22"/>
      <c r="SAF314" s="22"/>
      <c r="SAG314" s="22"/>
      <c r="SAH314" s="22"/>
      <c r="SAI314" s="22"/>
      <c r="SAJ314" s="22"/>
      <c r="SAK314" s="22"/>
      <c r="SAL314" s="22"/>
      <c r="SAM314" s="22"/>
      <c r="SAN314" s="22"/>
      <c r="SAO314" s="22"/>
      <c r="SAP314" s="22"/>
      <c r="SAQ314" s="22"/>
      <c r="SAR314" s="22"/>
      <c r="SAS314" s="22"/>
      <c r="SAT314" s="22"/>
      <c r="SAU314" s="22"/>
      <c r="SAV314" s="22"/>
      <c r="SAW314" s="22"/>
      <c r="SAX314" s="22"/>
      <c r="SAY314" s="22"/>
      <c r="SAZ314" s="22"/>
      <c r="SBA314" s="22"/>
      <c r="SBB314" s="22"/>
      <c r="SBC314" s="22"/>
      <c r="SBD314" s="22"/>
      <c r="SBE314" s="22"/>
      <c r="SBF314" s="22"/>
      <c r="SBG314" s="22"/>
      <c r="SBH314" s="22"/>
      <c r="SBI314" s="22"/>
      <c r="SBJ314" s="22"/>
      <c r="SBK314" s="22"/>
      <c r="SBL314" s="22"/>
      <c r="SBM314" s="22"/>
      <c r="SBN314" s="22"/>
      <c r="SBO314" s="22"/>
      <c r="SBP314" s="22"/>
      <c r="SBQ314" s="22"/>
      <c r="SBR314" s="22"/>
      <c r="SBS314" s="22"/>
      <c r="SBT314" s="22"/>
      <c r="SBU314" s="22"/>
      <c r="SBV314" s="22"/>
      <c r="SBW314" s="22"/>
      <c r="SBX314" s="22"/>
      <c r="SBY314" s="22"/>
      <c r="SBZ314" s="22"/>
      <c r="SCA314" s="22"/>
      <c r="SCB314" s="22"/>
      <c r="SCC314" s="22"/>
      <c r="SCD314" s="22"/>
      <c r="SCE314" s="22"/>
      <c r="SCF314" s="22"/>
      <c r="SCG314" s="22"/>
      <c r="SCH314" s="22"/>
      <c r="SCI314" s="22"/>
      <c r="SCJ314" s="22"/>
      <c r="SCK314" s="22"/>
      <c r="SCL314" s="22"/>
      <c r="SCM314" s="22"/>
      <c r="SCN314" s="22"/>
      <c r="SCO314" s="22"/>
      <c r="SCP314" s="22"/>
      <c r="SCQ314" s="22"/>
      <c r="SCR314" s="22"/>
      <c r="SCS314" s="22"/>
      <c r="SCT314" s="22"/>
      <c r="SCU314" s="22"/>
      <c r="SCV314" s="22"/>
      <c r="SCW314" s="22"/>
      <c r="SCX314" s="22"/>
      <c r="SCY314" s="22"/>
      <c r="SCZ314" s="22"/>
      <c r="SDA314" s="22"/>
      <c r="SDB314" s="22"/>
      <c r="SDC314" s="22"/>
      <c r="SDD314" s="22"/>
      <c r="SDE314" s="22"/>
      <c r="SDF314" s="22"/>
      <c r="SDG314" s="22"/>
      <c r="SDH314" s="22"/>
      <c r="SDI314" s="22"/>
      <c r="SDJ314" s="22"/>
      <c r="SDK314" s="22"/>
      <c r="SDL314" s="22"/>
      <c r="SDM314" s="22"/>
      <c r="SDN314" s="22"/>
      <c r="SDO314" s="22"/>
      <c r="SDP314" s="22"/>
      <c r="SDQ314" s="22"/>
      <c r="SDR314" s="22"/>
      <c r="SDS314" s="22"/>
      <c r="SDT314" s="22"/>
      <c r="SDU314" s="22"/>
      <c r="SDV314" s="22"/>
      <c r="SDW314" s="22"/>
      <c r="SDX314" s="22"/>
      <c r="SDY314" s="22"/>
      <c r="SDZ314" s="22"/>
      <c r="SEA314" s="22"/>
      <c r="SEB314" s="22"/>
      <c r="SEC314" s="22"/>
      <c r="SED314" s="22"/>
      <c r="SEE314" s="22"/>
      <c r="SEF314" s="22"/>
      <c r="SEG314" s="22"/>
      <c r="SEH314" s="22"/>
      <c r="SEI314" s="22"/>
      <c r="SEJ314" s="22"/>
      <c r="SEK314" s="22"/>
      <c r="SEL314" s="22"/>
      <c r="SEM314" s="22"/>
      <c r="SEN314" s="22"/>
      <c r="SEO314" s="22"/>
      <c r="SEP314" s="22"/>
      <c r="SEQ314" s="22"/>
      <c r="SER314" s="22"/>
      <c r="SES314" s="22"/>
      <c r="SET314" s="22"/>
      <c r="SEU314" s="22"/>
      <c r="SEV314" s="22"/>
      <c r="SEW314" s="22"/>
      <c r="SEX314" s="22"/>
      <c r="SEY314" s="22"/>
      <c r="SEZ314" s="22"/>
      <c r="SFA314" s="22"/>
      <c r="SFB314" s="22"/>
      <c r="SFC314" s="22"/>
      <c r="SFD314" s="22"/>
      <c r="SFE314" s="22"/>
      <c r="SFF314" s="22"/>
      <c r="SFG314" s="22"/>
      <c r="SFH314" s="22"/>
      <c r="SFI314" s="22"/>
      <c r="SFJ314" s="22"/>
      <c r="SFK314" s="22"/>
      <c r="SFL314" s="22"/>
      <c r="SFM314" s="22"/>
      <c r="SFN314" s="22"/>
      <c r="SFO314" s="22"/>
      <c r="SFP314" s="22"/>
      <c r="SFQ314" s="22"/>
      <c r="SFR314" s="22"/>
      <c r="SFS314" s="22"/>
      <c r="SFT314" s="22"/>
      <c r="SFU314" s="22"/>
      <c r="SFV314" s="22"/>
      <c r="SFW314" s="22"/>
      <c r="SFX314" s="22"/>
      <c r="SFY314" s="22"/>
      <c r="SFZ314" s="22"/>
      <c r="SGA314" s="22"/>
      <c r="SGB314" s="22"/>
      <c r="SGC314" s="22"/>
      <c r="SGD314" s="22"/>
      <c r="SGE314" s="22"/>
      <c r="SGF314" s="22"/>
      <c r="SGG314" s="22"/>
      <c r="SGH314" s="22"/>
      <c r="SGI314" s="22"/>
      <c r="SGJ314" s="22"/>
      <c r="SGK314" s="22"/>
      <c r="SGL314" s="22"/>
      <c r="SGM314" s="22"/>
      <c r="SGN314" s="22"/>
      <c r="SGO314" s="22"/>
      <c r="SGP314" s="22"/>
      <c r="SGQ314" s="22"/>
      <c r="SGR314" s="22"/>
      <c r="SGS314" s="22"/>
      <c r="SGT314" s="22"/>
      <c r="SGU314" s="22"/>
      <c r="SGV314" s="22"/>
      <c r="SGW314" s="22"/>
      <c r="SGX314" s="22"/>
      <c r="SGY314" s="22"/>
      <c r="SGZ314" s="22"/>
      <c r="SHA314" s="22"/>
      <c r="SHB314" s="22"/>
      <c r="SHC314" s="22"/>
      <c r="SHD314" s="22"/>
      <c r="SHE314" s="22"/>
      <c r="SHF314" s="22"/>
      <c r="SHG314" s="22"/>
      <c r="SHH314" s="22"/>
      <c r="SHI314" s="22"/>
      <c r="SHJ314" s="22"/>
      <c r="SHK314" s="22"/>
      <c r="SHL314" s="22"/>
      <c r="SHM314" s="22"/>
      <c r="SHN314" s="22"/>
      <c r="SHO314" s="22"/>
      <c r="SHP314" s="22"/>
      <c r="SHQ314" s="22"/>
      <c r="SHR314" s="22"/>
      <c r="SHS314" s="22"/>
      <c r="SHT314" s="22"/>
      <c r="SHU314" s="22"/>
      <c r="SHV314" s="22"/>
      <c r="SHW314" s="22"/>
      <c r="SHX314" s="22"/>
      <c r="SHY314" s="22"/>
      <c r="SHZ314" s="22"/>
      <c r="SIA314" s="22"/>
      <c r="SIB314" s="22"/>
      <c r="SIC314" s="22"/>
      <c r="SID314" s="22"/>
      <c r="SIE314" s="22"/>
      <c r="SIF314" s="22"/>
      <c r="SIG314" s="22"/>
      <c r="SIH314" s="22"/>
      <c r="SII314" s="22"/>
      <c r="SIJ314" s="22"/>
      <c r="SIK314" s="22"/>
      <c r="SIL314" s="22"/>
      <c r="SIM314" s="22"/>
      <c r="SIN314" s="22"/>
      <c r="SIO314" s="22"/>
      <c r="SIP314" s="22"/>
      <c r="SIQ314" s="22"/>
      <c r="SIR314" s="22"/>
      <c r="SIS314" s="22"/>
      <c r="SIT314" s="22"/>
      <c r="SIU314" s="22"/>
      <c r="SIV314" s="22"/>
      <c r="SIW314" s="22"/>
      <c r="SIX314" s="22"/>
      <c r="SIY314" s="22"/>
      <c r="SIZ314" s="22"/>
      <c r="SJA314" s="22"/>
      <c r="SJB314" s="22"/>
      <c r="SJC314" s="22"/>
      <c r="SJD314" s="22"/>
      <c r="SJE314" s="22"/>
      <c r="SJF314" s="22"/>
      <c r="SJG314" s="22"/>
      <c r="SJH314" s="22"/>
      <c r="SJI314" s="22"/>
      <c r="SJJ314" s="22"/>
      <c r="SJK314" s="22"/>
      <c r="SJL314" s="22"/>
      <c r="SJM314" s="22"/>
      <c r="SJN314" s="22"/>
      <c r="SJO314" s="22"/>
      <c r="SJP314" s="22"/>
      <c r="SJQ314" s="22"/>
      <c r="SJR314" s="22"/>
      <c r="SJS314" s="22"/>
      <c r="SJT314" s="22"/>
      <c r="SJU314" s="22"/>
      <c r="SJV314" s="22"/>
      <c r="SJW314" s="22"/>
      <c r="SJX314" s="22"/>
      <c r="SJY314" s="22"/>
      <c r="SJZ314" s="22"/>
      <c r="SKA314" s="22"/>
      <c r="SKB314" s="22"/>
      <c r="SKC314" s="22"/>
      <c r="SKD314" s="22"/>
      <c r="SKE314" s="22"/>
      <c r="SKF314" s="22"/>
      <c r="SKG314" s="22"/>
      <c r="SKH314" s="22"/>
      <c r="SKI314" s="22"/>
      <c r="SKJ314" s="22"/>
      <c r="SKK314" s="22"/>
      <c r="SKL314" s="22"/>
      <c r="SKM314" s="22"/>
      <c r="SKN314" s="22"/>
      <c r="SKO314" s="22"/>
      <c r="SKP314" s="22"/>
      <c r="SKQ314" s="22"/>
      <c r="SKR314" s="22"/>
      <c r="SKS314" s="22"/>
      <c r="SKT314" s="22"/>
      <c r="SKU314" s="22"/>
      <c r="SKV314" s="22"/>
      <c r="SKW314" s="22"/>
      <c r="SKX314" s="22"/>
      <c r="SKY314" s="22"/>
      <c r="SKZ314" s="22"/>
      <c r="SLA314" s="22"/>
      <c r="SLB314" s="22"/>
      <c r="SLC314" s="22"/>
      <c r="SLD314" s="22"/>
      <c r="SLE314" s="22"/>
      <c r="SLF314" s="22"/>
      <c r="SLG314" s="22"/>
      <c r="SLH314" s="22"/>
      <c r="SLI314" s="22"/>
      <c r="SLJ314" s="22"/>
      <c r="SLK314" s="22"/>
      <c r="SLL314" s="22"/>
      <c r="SLM314" s="22"/>
      <c r="SLN314" s="22"/>
      <c r="SLO314" s="22"/>
      <c r="SLP314" s="22"/>
      <c r="SLQ314" s="22"/>
      <c r="SLR314" s="22"/>
      <c r="SLS314" s="22"/>
      <c r="SLT314" s="22"/>
      <c r="SLU314" s="22"/>
      <c r="SLV314" s="22"/>
      <c r="SLW314" s="22"/>
      <c r="SLX314" s="22"/>
      <c r="SLY314" s="22"/>
      <c r="SLZ314" s="22"/>
      <c r="SMA314" s="22"/>
      <c r="SMB314" s="22"/>
      <c r="SMC314" s="22"/>
      <c r="SMD314" s="22"/>
      <c r="SME314" s="22"/>
      <c r="SMF314" s="22"/>
      <c r="SMG314" s="22"/>
      <c r="SMH314" s="22"/>
      <c r="SMI314" s="22"/>
      <c r="SMJ314" s="22"/>
      <c r="SMK314" s="22"/>
      <c r="SML314" s="22"/>
      <c r="SMM314" s="22"/>
      <c r="SMN314" s="22"/>
      <c r="SMO314" s="22"/>
      <c r="SMP314" s="22"/>
      <c r="SMQ314" s="22"/>
      <c r="SMR314" s="22"/>
      <c r="SMS314" s="22"/>
      <c r="SMT314" s="22"/>
      <c r="SMU314" s="22"/>
      <c r="SMV314" s="22"/>
      <c r="SMW314" s="22"/>
      <c r="SMX314" s="22"/>
      <c r="SMY314" s="22"/>
      <c r="SMZ314" s="22"/>
      <c r="SNA314" s="22"/>
      <c r="SNB314" s="22"/>
      <c r="SNC314" s="22"/>
      <c r="SND314" s="22"/>
      <c r="SNE314" s="22"/>
      <c r="SNF314" s="22"/>
      <c r="SNG314" s="22"/>
      <c r="SNH314" s="22"/>
      <c r="SNI314" s="22"/>
      <c r="SNJ314" s="22"/>
      <c r="SNK314" s="22"/>
      <c r="SNL314" s="22"/>
      <c r="SNM314" s="22"/>
      <c r="SNN314" s="22"/>
      <c r="SNO314" s="22"/>
      <c r="SNP314" s="22"/>
      <c r="SNQ314" s="22"/>
      <c r="SNR314" s="22"/>
      <c r="SNS314" s="22"/>
      <c r="SNT314" s="22"/>
      <c r="SNU314" s="22"/>
      <c r="SNV314" s="22"/>
      <c r="SNW314" s="22"/>
      <c r="SNX314" s="22"/>
      <c r="SNY314" s="22"/>
      <c r="SNZ314" s="22"/>
      <c r="SOA314" s="22"/>
      <c r="SOB314" s="22"/>
      <c r="SOC314" s="22"/>
      <c r="SOD314" s="22"/>
      <c r="SOE314" s="22"/>
      <c r="SOF314" s="22"/>
      <c r="SOG314" s="22"/>
      <c r="SOH314" s="22"/>
      <c r="SOI314" s="22"/>
      <c r="SOJ314" s="22"/>
      <c r="SOK314" s="22"/>
      <c r="SOL314" s="22"/>
      <c r="SOM314" s="22"/>
      <c r="SON314" s="22"/>
      <c r="SOO314" s="22"/>
      <c r="SOP314" s="22"/>
      <c r="SOQ314" s="22"/>
      <c r="SOR314" s="22"/>
      <c r="SOS314" s="22"/>
      <c r="SOT314" s="22"/>
      <c r="SOU314" s="22"/>
      <c r="SOV314" s="22"/>
      <c r="SOW314" s="22"/>
      <c r="SOX314" s="22"/>
      <c r="SOY314" s="22"/>
      <c r="SOZ314" s="22"/>
      <c r="SPA314" s="22"/>
      <c r="SPB314" s="22"/>
      <c r="SPC314" s="22"/>
      <c r="SPD314" s="22"/>
      <c r="SPE314" s="22"/>
      <c r="SPF314" s="22"/>
      <c r="SPG314" s="22"/>
      <c r="SPH314" s="22"/>
      <c r="SPI314" s="22"/>
      <c r="SPJ314" s="22"/>
      <c r="SPK314" s="22"/>
      <c r="SPL314" s="22"/>
      <c r="SPM314" s="22"/>
      <c r="SPN314" s="22"/>
      <c r="SPO314" s="22"/>
      <c r="SPP314" s="22"/>
      <c r="SPQ314" s="22"/>
      <c r="SPR314" s="22"/>
      <c r="SPS314" s="22"/>
      <c r="SPT314" s="22"/>
      <c r="SPU314" s="22"/>
      <c r="SPV314" s="22"/>
      <c r="SPW314" s="22"/>
      <c r="SPX314" s="22"/>
      <c r="SPY314" s="22"/>
      <c r="SPZ314" s="22"/>
      <c r="SQA314" s="22"/>
      <c r="SQB314" s="22"/>
      <c r="SQC314" s="22"/>
      <c r="SQD314" s="22"/>
      <c r="SQE314" s="22"/>
      <c r="SQF314" s="22"/>
      <c r="SQG314" s="22"/>
      <c r="SQH314" s="22"/>
      <c r="SQI314" s="22"/>
      <c r="SQJ314" s="22"/>
      <c r="SQK314" s="22"/>
      <c r="SQL314" s="22"/>
      <c r="SQM314" s="22"/>
      <c r="SQN314" s="22"/>
      <c r="SQO314" s="22"/>
      <c r="SQP314" s="22"/>
      <c r="SQQ314" s="22"/>
      <c r="SQR314" s="22"/>
      <c r="SQS314" s="22"/>
      <c r="SQT314" s="22"/>
      <c r="SQU314" s="22"/>
      <c r="SQV314" s="22"/>
      <c r="SQW314" s="22"/>
      <c r="SQX314" s="22"/>
      <c r="SQY314" s="22"/>
      <c r="SQZ314" s="22"/>
      <c r="SRA314" s="22"/>
      <c r="SRB314" s="22"/>
      <c r="SRC314" s="22"/>
      <c r="SRD314" s="22"/>
      <c r="SRE314" s="22"/>
      <c r="SRF314" s="22"/>
      <c r="SRG314" s="22"/>
      <c r="SRH314" s="22"/>
      <c r="SRI314" s="22"/>
      <c r="SRJ314" s="22"/>
      <c r="SRK314" s="22"/>
      <c r="SRL314" s="22"/>
      <c r="SRM314" s="22"/>
      <c r="SRN314" s="22"/>
      <c r="SRO314" s="22"/>
      <c r="SRP314" s="22"/>
      <c r="SRQ314" s="22"/>
      <c r="SRR314" s="22"/>
      <c r="SRS314" s="22"/>
      <c r="SRT314" s="22"/>
      <c r="SRU314" s="22"/>
      <c r="SRV314" s="22"/>
      <c r="SRW314" s="22"/>
      <c r="SRX314" s="22"/>
      <c r="SRY314" s="22"/>
      <c r="SRZ314" s="22"/>
      <c r="SSA314" s="22"/>
      <c r="SSB314" s="22"/>
      <c r="SSC314" s="22"/>
      <c r="SSD314" s="22"/>
      <c r="SSE314" s="22"/>
      <c r="SSF314" s="22"/>
      <c r="SSG314" s="22"/>
      <c r="SSH314" s="22"/>
      <c r="SSI314" s="22"/>
      <c r="SSJ314" s="22"/>
      <c r="SSK314" s="22"/>
      <c r="SSL314" s="22"/>
      <c r="SSM314" s="22"/>
      <c r="SSN314" s="22"/>
      <c r="SSO314" s="22"/>
      <c r="SSP314" s="22"/>
      <c r="SSQ314" s="22"/>
      <c r="SSR314" s="22"/>
      <c r="SSS314" s="22"/>
      <c r="SST314" s="22"/>
      <c r="SSU314" s="22"/>
      <c r="SSV314" s="22"/>
      <c r="SSW314" s="22"/>
      <c r="SSX314" s="22"/>
      <c r="SSY314" s="22"/>
      <c r="SSZ314" s="22"/>
      <c r="STA314" s="22"/>
      <c r="STB314" s="22"/>
      <c r="STC314" s="22"/>
      <c r="STD314" s="22"/>
      <c r="STE314" s="22"/>
      <c r="STF314" s="22"/>
      <c r="STG314" s="22"/>
      <c r="STH314" s="22"/>
      <c r="STI314" s="22"/>
      <c r="STJ314" s="22"/>
      <c r="STK314" s="22"/>
      <c r="STL314" s="22"/>
      <c r="STM314" s="22"/>
      <c r="STN314" s="22"/>
      <c r="STO314" s="22"/>
      <c r="STP314" s="22"/>
      <c r="STQ314" s="22"/>
      <c r="STR314" s="22"/>
      <c r="STS314" s="22"/>
      <c r="STT314" s="22"/>
      <c r="STU314" s="22"/>
      <c r="STV314" s="22"/>
      <c r="STW314" s="22"/>
      <c r="STX314" s="22"/>
      <c r="STY314" s="22"/>
      <c r="STZ314" s="22"/>
      <c r="SUA314" s="22"/>
      <c r="SUB314" s="22"/>
      <c r="SUC314" s="22"/>
      <c r="SUD314" s="22"/>
      <c r="SUE314" s="22"/>
      <c r="SUF314" s="22"/>
      <c r="SUG314" s="22"/>
      <c r="SUH314" s="22"/>
      <c r="SUI314" s="22"/>
      <c r="SUJ314" s="22"/>
      <c r="SUK314" s="22"/>
      <c r="SUL314" s="22"/>
      <c r="SUM314" s="22"/>
      <c r="SUN314" s="22"/>
      <c r="SUO314" s="22"/>
      <c r="SUP314" s="22"/>
      <c r="SUQ314" s="22"/>
      <c r="SUR314" s="22"/>
      <c r="SUS314" s="22"/>
      <c r="SUT314" s="22"/>
      <c r="SUU314" s="22"/>
      <c r="SUV314" s="22"/>
      <c r="SUW314" s="22"/>
      <c r="SUX314" s="22"/>
      <c r="SUY314" s="22"/>
      <c r="SUZ314" s="22"/>
      <c r="SVA314" s="22"/>
      <c r="SVB314" s="22"/>
      <c r="SVC314" s="22"/>
      <c r="SVD314" s="22"/>
      <c r="SVE314" s="22"/>
      <c r="SVF314" s="22"/>
      <c r="SVG314" s="22"/>
      <c r="SVH314" s="22"/>
      <c r="SVI314" s="22"/>
      <c r="SVJ314" s="22"/>
      <c r="SVK314" s="22"/>
      <c r="SVL314" s="22"/>
      <c r="SVM314" s="22"/>
      <c r="SVN314" s="22"/>
      <c r="SVO314" s="22"/>
      <c r="SVP314" s="22"/>
      <c r="SVQ314" s="22"/>
      <c r="SVR314" s="22"/>
      <c r="SVS314" s="22"/>
      <c r="SVT314" s="22"/>
      <c r="SVU314" s="22"/>
      <c r="SVV314" s="22"/>
      <c r="SVW314" s="22"/>
      <c r="SVX314" s="22"/>
      <c r="SVY314" s="22"/>
      <c r="SVZ314" s="22"/>
      <c r="SWA314" s="22"/>
      <c r="SWB314" s="22"/>
      <c r="SWC314" s="22"/>
      <c r="SWD314" s="22"/>
      <c r="SWE314" s="22"/>
      <c r="SWF314" s="22"/>
      <c r="SWG314" s="22"/>
      <c r="SWH314" s="22"/>
      <c r="SWI314" s="22"/>
      <c r="SWJ314" s="22"/>
      <c r="SWK314" s="22"/>
      <c r="SWL314" s="22"/>
      <c r="SWM314" s="22"/>
      <c r="SWN314" s="22"/>
      <c r="SWO314" s="22"/>
      <c r="SWP314" s="22"/>
      <c r="SWQ314" s="22"/>
      <c r="SWR314" s="22"/>
      <c r="SWS314" s="22"/>
      <c r="SWT314" s="22"/>
      <c r="SWU314" s="22"/>
      <c r="SWV314" s="22"/>
      <c r="SWW314" s="22"/>
      <c r="SWX314" s="22"/>
      <c r="SWY314" s="22"/>
      <c r="SWZ314" s="22"/>
      <c r="SXA314" s="22"/>
      <c r="SXB314" s="22"/>
      <c r="SXC314" s="22"/>
      <c r="SXD314" s="22"/>
      <c r="SXE314" s="22"/>
      <c r="SXF314" s="22"/>
      <c r="SXG314" s="22"/>
      <c r="SXH314" s="22"/>
      <c r="SXI314" s="22"/>
      <c r="SXJ314" s="22"/>
      <c r="SXK314" s="22"/>
      <c r="SXL314" s="22"/>
      <c r="SXM314" s="22"/>
      <c r="SXN314" s="22"/>
      <c r="SXO314" s="22"/>
      <c r="SXP314" s="22"/>
      <c r="SXQ314" s="22"/>
      <c r="SXR314" s="22"/>
      <c r="SXS314" s="22"/>
      <c r="SXT314" s="22"/>
      <c r="SXU314" s="22"/>
      <c r="SXV314" s="22"/>
      <c r="SXW314" s="22"/>
      <c r="SXX314" s="22"/>
      <c r="SXY314" s="22"/>
      <c r="SXZ314" s="22"/>
      <c r="SYA314" s="22"/>
      <c r="SYB314" s="22"/>
      <c r="SYC314" s="22"/>
      <c r="SYD314" s="22"/>
      <c r="SYE314" s="22"/>
      <c r="SYF314" s="22"/>
      <c r="SYG314" s="22"/>
      <c r="SYH314" s="22"/>
      <c r="SYI314" s="22"/>
      <c r="SYJ314" s="22"/>
      <c r="SYK314" s="22"/>
      <c r="SYL314" s="22"/>
      <c r="SYM314" s="22"/>
      <c r="SYN314" s="22"/>
      <c r="SYO314" s="22"/>
      <c r="SYP314" s="22"/>
      <c r="SYQ314" s="22"/>
      <c r="SYR314" s="22"/>
      <c r="SYS314" s="22"/>
      <c r="SYT314" s="22"/>
      <c r="SYU314" s="22"/>
      <c r="SYV314" s="22"/>
      <c r="SYW314" s="22"/>
      <c r="SYX314" s="22"/>
      <c r="SYY314" s="22"/>
      <c r="SYZ314" s="22"/>
      <c r="SZA314" s="22"/>
      <c r="SZB314" s="22"/>
      <c r="SZC314" s="22"/>
      <c r="SZD314" s="22"/>
      <c r="SZE314" s="22"/>
      <c r="SZF314" s="22"/>
      <c r="SZG314" s="22"/>
      <c r="SZH314" s="22"/>
      <c r="SZI314" s="22"/>
      <c r="SZJ314" s="22"/>
      <c r="SZK314" s="22"/>
      <c r="SZL314" s="22"/>
      <c r="SZM314" s="22"/>
      <c r="SZN314" s="22"/>
      <c r="SZO314" s="22"/>
      <c r="SZP314" s="22"/>
      <c r="SZQ314" s="22"/>
      <c r="SZR314" s="22"/>
      <c r="SZS314" s="22"/>
      <c r="SZT314" s="22"/>
      <c r="SZU314" s="22"/>
      <c r="SZV314" s="22"/>
      <c r="SZW314" s="22"/>
      <c r="SZX314" s="22"/>
      <c r="SZY314" s="22"/>
      <c r="SZZ314" s="22"/>
      <c r="TAA314" s="22"/>
      <c r="TAB314" s="22"/>
      <c r="TAC314" s="22"/>
      <c r="TAD314" s="22"/>
      <c r="TAE314" s="22"/>
      <c r="TAF314" s="22"/>
      <c r="TAG314" s="22"/>
      <c r="TAH314" s="22"/>
      <c r="TAI314" s="22"/>
      <c r="TAJ314" s="22"/>
      <c r="TAK314" s="22"/>
      <c r="TAL314" s="22"/>
      <c r="TAM314" s="22"/>
      <c r="TAN314" s="22"/>
      <c r="TAO314" s="22"/>
      <c r="TAP314" s="22"/>
      <c r="TAQ314" s="22"/>
      <c r="TAR314" s="22"/>
      <c r="TAS314" s="22"/>
      <c r="TAT314" s="22"/>
      <c r="TAU314" s="22"/>
      <c r="TAV314" s="22"/>
      <c r="TAW314" s="22"/>
      <c r="TAX314" s="22"/>
      <c r="TAY314" s="22"/>
      <c r="TAZ314" s="22"/>
      <c r="TBA314" s="22"/>
      <c r="TBB314" s="22"/>
      <c r="TBC314" s="22"/>
      <c r="TBD314" s="22"/>
      <c r="TBE314" s="22"/>
      <c r="TBF314" s="22"/>
      <c r="TBG314" s="22"/>
      <c r="TBH314" s="22"/>
      <c r="TBI314" s="22"/>
      <c r="TBJ314" s="22"/>
      <c r="TBK314" s="22"/>
      <c r="TBL314" s="22"/>
      <c r="TBM314" s="22"/>
      <c r="TBN314" s="22"/>
      <c r="TBO314" s="22"/>
      <c r="TBP314" s="22"/>
      <c r="TBQ314" s="22"/>
      <c r="TBR314" s="22"/>
      <c r="TBS314" s="22"/>
      <c r="TBT314" s="22"/>
      <c r="TBU314" s="22"/>
      <c r="TBV314" s="22"/>
      <c r="TBW314" s="22"/>
      <c r="TBX314" s="22"/>
      <c r="TBY314" s="22"/>
      <c r="TBZ314" s="22"/>
      <c r="TCA314" s="22"/>
      <c r="TCB314" s="22"/>
      <c r="TCC314" s="22"/>
      <c r="TCD314" s="22"/>
      <c r="TCE314" s="22"/>
      <c r="TCF314" s="22"/>
      <c r="TCG314" s="22"/>
      <c r="TCH314" s="22"/>
      <c r="TCI314" s="22"/>
      <c r="TCJ314" s="22"/>
      <c r="TCK314" s="22"/>
      <c r="TCL314" s="22"/>
      <c r="TCM314" s="22"/>
      <c r="TCN314" s="22"/>
      <c r="TCO314" s="22"/>
      <c r="TCP314" s="22"/>
      <c r="TCQ314" s="22"/>
      <c r="TCR314" s="22"/>
      <c r="TCS314" s="22"/>
      <c r="TCT314" s="22"/>
      <c r="TCU314" s="22"/>
      <c r="TCV314" s="22"/>
      <c r="TCW314" s="22"/>
      <c r="TCX314" s="22"/>
      <c r="TCY314" s="22"/>
      <c r="TCZ314" s="22"/>
      <c r="TDA314" s="22"/>
      <c r="TDB314" s="22"/>
      <c r="TDC314" s="22"/>
      <c r="TDD314" s="22"/>
      <c r="TDE314" s="22"/>
      <c r="TDF314" s="22"/>
      <c r="TDG314" s="22"/>
      <c r="TDH314" s="22"/>
      <c r="TDI314" s="22"/>
      <c r="TDJ314" s="22"/>
      <c r="TDK314" s="22"/>
      <c r="TDL314" s="22"/>
      <c r="TDM314" s="22"/>
      <c r="TDN314" s="22"/>
      <c r="TDO314" s="22"/>
      <c r="TDP314" s="22"/>
      <c r="TDQ314" s="22"/>
      <c r="TDR314" s="22"/>
      <c r="TDS314" s="22"/>
      <c r="TDT314" s="22"/>
      <c r="TDU314" s="22"/>
      <c r="TDV314" s="22"/>
      <c r="TDW314" s="22"/>
      <c r="TDX314" s="22"/>
      <c r="TDY314" s="22"/>
      <c r="TDZ314" s="22"/>
      <c r="TEA314" s="22"/>
      <c r="TEB314" s="22"/>
      <c r="TEC314" s="22"/>
      <c r="TED314" s="22"/>
      <c r="TEE314" s="22"/>
      <c r="TEF314" s="22"/>
      <c r="TEG314" s="22"/>
      <c r="TEH314" s="22"/>
      <c r="TEI314" s="22"/>
      <c r="TEJ314" s="22"/>
      <c r="TEK314" s="22"/>
      <c r="TEL314" s="22"/>
      <c r="TEM314" s="22"/>
      <c r="TEN314" s="22"/>
      <c r="TEO314" s="22"/>
      <c r="TEP314" s="22"/>
      <c r="TEQ314" s="22"/>
      <c r="TER314" s="22"/>
      <c r="TES314" s="22"/>
      <c r="TET314" s="22"/>
      <c r="TEU314" s="22"/>
      <c r="TEV314" s="22"/>
      <c r="TEW314" s="22"/>
      <c r="TEX314" s="22"/>
      <c r="TEY314" s="22"/>
      <c r="TEZ314" s="22"/>
      <c r="TFA314" s="22"/>
      <c r="TFB314" s="22"/>
      <c r="TFC314" s="22"/>
      <c r="TFD314" s="22"/>
      <c r="TFE314" s="22"/>
      <c r="TFF314" s="22"/>
      <c r="TFG314" s="22"/>
      <c r="TFH314" s="22"/>
      <c r="TFI314" s="22"/>
      <c r="TFJ314" s="22"/>
      <c r="TFK314" s="22"/>
      <c r="TFL314" s="22"/>
      <c r="TFM314" s="22"/>
      <c r="TFN314" s="22"/>
      <c r="TFO314" s="22"/>
      <c r="TFP314" s="22"/>
      <c r="TFQ314" s="22"/>
      <c r="TFR314" s="22"/>
      <c r="TFS314" s="22"/>
      <c r="TFT314" s="22"/>
      <c r="TFU314" s="22"/>
      <c r="TFV314" s="22"/>
      <c r="TFW314" s="22"/>
      <c r="TFX314" s="22"/>
      <c r="TFY314" s="22"/>
      <c r="TFZ314" s="22"/>
      <c r="TGA314" s="22"/>
      <c r="TGB314" s="22"/>
      <c r="TGC314" s="22"/>
      <c r="TGD314" s="22"/>
      <c r="TGE314" s="22"/>
      <c r="TGF314" s="22"/>
      <c r="TGG314" s="22"/>
      <c r="TGH314" s="22"/>
      <c r="TGI314" s="22"/>
      <c r="TGJ314" s="22"/>
      <c r="TGK314" s="22"/>
      <c r="TGL314" s="22"/>
      <c r="TGM314" s="22"/>
      <c r="TGN314" s="22"/>
      <c r="TGO314" s="22"/>
      <c r="TGP314" s="22"/>
      <c r="TGQ314" s="22"/>
      <c r="TGR314" s="22"/>
      <c r="TGS314" s="22"/>
      <c r="TGT314" s="22"/>
      <c r="TGU314" s="22"/>
      <c r="TGV314" s="22"/>
      <c r="TGW314" s="22"/>
      <c r="TGX314" s="22"/>
      <c r="TGY314" s="22"/>
      <c r="TGZ314" s="22"/>
      <c r="THA314" s="22"/>
      <c r="THB314" s="22"/>
      <c r="THC314" s="22"/>
      <c r="THD314" s="22"/>
      <c r="THE314" s="22"/>
      <c r="THF314" s="22"/>
      <c r="THG314" s="22"/>
      <c r="THH314" s="22"/>
      <c r="THI314" s="22"/>
      <c r="THJ314" s="22"/>
      <c r="THK314" s="22"/>
      <c r="THL314" s="22"/>
      <c r="THM314" s="22"/>
      <c r="THN314" s="22"/>
      <c r="THO314" s="22"/>
      <c r="THP314" s="22"/>
      <c r="THQ314" s="22"/>
      <c r="THR314" s="22"/>
      <c r="THS314" s="22"/>
      <c r="THT314" s="22"/>
      <c r="THU314" s="22"/>
      <c r="THV314" s="22"/>
      <c r="THW314" s="22"/>
      <c r="THX314" s="22"/>
      <c r="THY314" s="22"/>
      <c r="THZ314" s="22"/>
      <c r="TIA314" s="22"/>
      <c r="TIB314" s="22"/>
      <c r="TIC314" s="22"/>
      <c r="TID314" s="22"/>
      <c r="TIE314" s="22"/>
      <c r="TIF314" s="22"/>
      <c r="TIG314" s="22"/>
      <c r="TIH314" s="22"/>
      <c r="TII314" s="22"/>
      <c r="TIJ314" s="22"/>
      <c r="TIK314" s="22"/>
      <c r="TIL314" s="22"/>
      <c r="TIM314" s="22"/>
      <c r="TIN314" s="22"/>
      <c r="TIO314" s="22"/>
      <c r="TIP314" s="22"/>
      <c r="TIQ314" s="22"/>
      <c r="TIR314" s="22"/>
      <c r="TIS314" s="22"/>
      <c r="TIT314" s="22"/>
      <c r="TIU314" s="22"/>
      <c r="TIV314" s="22"/>
      <c r="TIW314" s="22"/>
      <c r="TIX314" s="22"/>
      <c r="TIY314" s="22"/>
      <c r="TIZ314" s="22"/>
      <c r="TJA314" s="22"/>
      <c r="TJB314" s="22"/>
      <c r="TJC314" s="22"/>
      <c r="TJD314" s="22"/>
      <c r="TJE314" s="22"/>
      <c r="TJF314" s="22"/>
      <c r="TJG314" s="22"/>
      <c r="TJH314" s="22"/>
      <c r="TJI314" s="22"/>
      <c r="TJJ314" s="22"/>
      <c r="TJK314" s="22"/>
      <c r="TJL314" s="22"/>
      <c r="TJM314" s="22"/>
      <c r="TJN314" s="22"/>
      <c r="TJO314" s="22"/>
      <c r="TJP314" s="22"/>
      <c r="TJQ314" s="22"/>
      <c r="TJR314" s="22"/>
      <c r="TJS314" s="22"/>
      <c r="TJT314" s="22"/>
      <c r="TJU314" s="22"/>
      <c r="TJV314" s="22"/>
      <c r="TJW314" s="22"/>
      <c r="TJX314" s="22"/>
      <c r="TJY314" s="22"/>
      <c r="TJZ314" s="22"/>
      <c r="TKA314" s="22"/>
      <c r="TKB314" s="22"/>
      <c r="TKC314" s="22"/>
      <c r="TKD314" s="22"/>
      <c r="TKE314" s="22"/>
      <c r="TKF314" s="22"/>
      <c r="TKG314" s="22"/>
      <c r="TKH314" s="22"/>
      <c r="TKI314" s="22"/>
      <c r="TKJ314" s="22"/>
      <c r="TKK314" s="22"/>
      <c r="TKL314" s="22"/>
      <c r="TKM314" s="22"/>
      <c r="TKN314" s="22"/>
      <c r="TKO314" s="22"/>
      <c r="TKP314" s="22"/>
      <c r="TKQ314" s="22"/>
      <c r="TKR314" s="22"/>
      <c r="TKS314" s="22"/>
      <c r="TKT314" s="22"/>
      <c r="TKU314" s="22"/>
      <c r="TKV314" s="22"/>
      <c r="TKW314" s="22"/>
      <c r="TKX314" s="22"/>
      <c r="TKY314" s="22"/>
      <c r="TKZ314" s="22"/>
      <c r="TLA314" s="22"/>
      <c r="TLB314" s="22"/>
      <c r="TLC314" s="22"/>
      <c r="TLD314" s="22"/>
      <c r="TLE314" s="22"/>
      <c r="TLF314" s="22"/>
      <c r="TLG314" s="22"/>
      <c r="TLH314" s="22"/>
      <c r="TLI314" s="22"/>
      <c r="TLJ314" s="22"/>
      <c r="TLK314" s="22"/>
      <c r="TLL314" s="22"/>
      <c r="TLM314" s="22"/>
      <c r="TLN314" s="22"/>
      <c r="TLO314" s="22"/>
      <c r="TLP314" s="22"/>
      <c r="TLQ314" s="22"/>
      <c r="TLR314" s="22"/>
      <c r="TLS314" s="22"/>
      <c r="TLT314" s="22"/>
      <c r="TLU314" s="22"/>
      <c r="TLV314" s="22"/>
      <c r="TLW314" s="22"/>
      <c r="TLX314" s="22"/>
      <c r="TLY314" s="22"/>
      <c r="TLZ314" s="22"/>
      <c r="TMA314" s="22"/>
      <c r="TMB314" s="22"/>
      <c r="TMC314" s="22"/>
      <c r="TMD314" s="22"/>
      <c r="TME314" s="22"/>
      <c r="TMF314" s="22"/>
      <c r="TMG314" s="22"/>
      <c r="TMH314" s="22"/>
      <c r="TMI314" s="22"/>
      <c r="TMJ314" s="22"/>
      <c r="TMK314" s="22"/>
      <c r="TML314" s="22"/>
      <c r="TMM314" s="22"/>
      <c r="TMN314" s="22"/>
      <c r="TMO314" s="22"/>
      <c r="TMP314" s="22"/>
      <c r="TMQ314" s="22"/>
      <c r="TMR314" s="22"/>
      <c r="TMS314" s="22"/>
      <c r="TMT314" s="22"/>
      <c r="TMU314" s="22"/>
      <c r="TMV314" s="22"/>
      <c r="TMW314" s="22"/>
      <c r="TMX314" s="22"/>
      <c r="TMY314" s="22"/>
      <c r="TMZ314" s="22"/>
      <c r="TNA314" s="22"/>
      <c r="TNB314" s="22"/>
      <c r="TNC314" s="22"/>
      <c r="TND314" s="22"/>
      <c r="TNE314" s="22"/>
      <c r="TNF314" s="22"/>
      <c r="TNG314" s="22"/>
      <c r="TNH314" s="22"/>
      <c r="TNI314" s="22"/>
      <c r="TNJ314" s="22"/>
      <c r="TNK314" s="22"/>
      <c r="TNL314" s="22"/>
      <c r="TNM314" s="22"/>
      <c r="TNN314" s="22"/>
      <c r="TNO314" s="22"/>
      <c r="TNP314" s="22"/>
      <c r="TNQ314" s="22"/>
      <c r="TNR314" s="22"/>
      <c r="TNS314" s="22"/>
      <c r="TNT314" s="22"/>
      <c r="TNU314" s="22"/>
      <c r="TNV314" s="22"/>
      <c r="TNW314" s="22"/>
      <c r="TNX314" s="22"/>
      <c r="TNY314" s="22"/>
      <c r="TNZ314" s="22"/>
      <c r="TOA314" s="22"/>
      <c r="TOB314" s="22"/>
      <c r="TOC314" s="22"/>
      <c r="TOD314" s="22"/>
      <c r="TOE314" s="22"/>
      <c r="TOF314" s="22"/>
      <c r="TOG314" s="22"/>
      <c r="TOH314" s="22"/>
      <c r="TOI314" s="22"/>
      <c r="TOJ314" s="22"/>
      <c r="TOK314" s="22"/>
      <c r="TOL314" s="22"/>
      <c r="TOM314" s="22"/>
      <c r="TON314" s="22"/>
      <c r="TOO314" s="22"/>
      <c r="TOP314" s="22"/>
      <c r="TOQ314" s="22"/>
      <c r="TOR314" s="22"/>
      <c r="TOS314" s="22"/>
      <c r="TOT314" s="22"/>
      <c r="TOU314" s="22"/>
      <c r="TOV314" s="22"/>
      <c r="TOW314" s="22"/>
      <c r="TOX314" s="22"/>
      <c r="TOY314" s="22"/>
      <c r="TOZ314" s="22"/>
      <c r="TPA314" s="22"/>
      <c r="TPB314" s="22"/>
      <c r="TPC314" s="22"/>
      <c r="TPD314" s="22"/>
      <c r="TPE314" s="22"/>
      <c r="TPF314" s="22"/>
      <c r="TPG314" s="22"/>
      <c r="TPH314" s="22"/>
      <c r="TPI314" s="22"/>
      <c r="TPJ314" s="22"/>
      <c r="TPK314" s="22"/>
      <c r="TPL314" s="22"/>
      <c r="TPM314" s="22"/>
      <c r="TPN314" s="22"/>
      <c r="TPO314" s="22"/>
      <c r="TPP314" s="22"/>
      <c r="TPQ314" s="22"/>
      <c r="TPR314" s="22"/>
      <c r="TPS314" s="22"/>
      <c r="TPT314" s="22"/>
      <c r="TPU314" s="22"/>
      <c r="TPV314" s="22"/>
      <c r="TPW314" s="22"/>
      <c r="TPX314" s="22"/>
      <c r="TPY314" s="22"/>
      <c r="TPZ314" s="22"/>
      <c r="TQA314" s="22"/>
      <c r="TQB314" s="22"/>
      <c r="TQC314" s="22"/>
      <c r="TQD314" s="22"/>
      <c r="TQE314" s="22"/>
      <c r="TQF314" s="22"/>
      <c r="TQG314" s="22"/>
      <c r="TQH314" s="22"/>
      <c r="TQI314" s="22"/>
      <c r="TQJ314" s="22"/>
      <c r="TQK314" s="22"/>
      <c r="TQL314" s="22"/>
      <c r="TQM314" s="22"/>
      <c r="TQN314" s="22"/>
      <c r="TQO314" s="22"/>
      <c r="TQP314" s="22"/>
      <c r="TQQ314" s="22"/>
      <c r="TQR314" s="22"/>
      <c r="TQS314" s="22"/>
      <c r="TQT314" s="22"/>
      <c r="TQU314" s="22"/>
      <c r="TQV314" s="22"/>
      <c r="TQW314" s="22"/>
      <c r="TQX314" s="22"/>
      <c r="TQY314" s="22"/>
      <c r="TQZ314" s="22"/>
      <c r="TRA314" s="22"/>
      <c r="TRB314" s="22"/>
      <c r="TRC314" s="22"/>
      <c r="TRD314" s="22"/>
      <c r="TRE314" s="22"/>
      <c r="TRF314" s="22"/>
      <c r="TRG314" s="22"/>
      <c r="TRH314" s="22"/>
      <c r="TRI314" s="22"/>
      <c r="TRJ314" s="22"/>
      <c r="TRK314" s="22"/>
      <c r="TRL314" s="22"/>
      <c r="TRM314" s="22"/>
      <c r="TRN314" s="22"/>
      <c r="TRO314" s="22"/>
      <c r="TRP314" s="22"/>
      <c r="TRQ314" s="22"/>
      <c r="TRR314" s="22"/>
      <c r="TRS314" s="22"/>
      <c r="TRT314" s="22"/>
      <c r="TRU314" s="22"/>
      <c r="TRV314" s="22"/>
      <c r="TRW314" s="22"/>
      <c r="TRX314" s="22"/>
      <c r="TRY314" s="22"/>
      <c r="TRZ314" s="22"/>
      <c r="TSA314" s="22"/>
      <c r="TSB314" s="22"/>
      <c r="TSC314" s="22"/>
      <c r="TSD314" s="22"/>
      <c r="TSE314" s="22"/>
      <c r="TSF314" s="22"/>
      <c r="TSG314" s="22"/>
      <c r="TSH314" s="22"/>
      <c r="TSI314" s="22"/>
      <c r="TSJ314" s="22"/>
      <c r="TSK314" s="22"/>
      <c r="TSL314" s="22"/>
      <c r="TSM314" s="22"/>
      <c r="TSN314" s="22"/>
      <c r="TSO314" s="22"/>
      <c r="TSP314" s="22"/>
      <c r="TSQ314" s="22"/>
      <c r="TSR314" s="22"/>
      <c r="TSS314" s="22"/>
      <c r="TST314" s="22"/>
      <c r="TSU314" s="22"/>
      <c r="TSV314" s="22"/>
      <c r="TSW314" s="22"/>
      <c r="TSX314" s="22"/>
      <c r="TSY314" s="22"/>
      <c r="TSZ314" s="22"/>
      <c r="TTA314" s="22"/>
      <c r="TTB314" s="22"/>
      <c r="TTC314" s="22"/>
      <c r="TTD314" s="22"/>
      <c r="TTE314" s="22"/>
      <c r="TTF314" s="22"/>
      <c r="TTG314" s="22"/>
      <c r="TTH314" s="22"/>
      <c r="TTI314" s="22"/>
      <c r="TTJ314" s="22"/>
      <c r="TTK314" s="22"/>
      <c r="TTL314" s="22"/>
      <c r="TTM314" s="22"/>
      <c r="TTN314" s="22"/>
      <c r="TTO314" s="22"/>
      <c r="TTP314" s="22"/>
      <c r="TTQ314" s="22"/>
      <c r="TTR314" s="22"/>
      <c r="TTS314" s="22"/>
      <c r="TTT314" s="22"/>
      <c r="TTU314" s="22"/>
      <c r="TTV314" s="22"/>
      <c r="TTW314" s="22"/>
      <c r="TTX314" s="22"/>
      <c r="TTY314" s="22"/>
      <c r="TTZ314" s="22"/>
      <c r="TUA314" s="22"/>
      <c r="TUB314" s="22"/>
      <c r="TUC314" s="22"/>
      <c r="TUD314" s="22"/>
      <c r="TUE314" s="22"/>
      <c r="TUF314" s="22"/>
      <c r="TUG314" s="22"/>
      <c r="TUH314" s="22"/>
      <c r="TUI314" s="22"/>
      <c r="TUJ314" s="22"/>
      <c r="TUK314" s="22"/>
      <c r="TUL314" s="22"/>
      <c r="TUM314" s="22"/>
      <c r="TUN314" s="22"/>
      <c r="TUO314" s="22"/>
      <c r="TUP314" s="22"/>
      <c r="TUQ314" s="22"/>
      <c r="TUR314" s="22"/>
      <c r="TUS314" s="22"/>
      <c r="TUT314" s="22"/>
      <c r="TUU314" s="22"/>
      <c r="TUV314" s="22"/>
      <c r="TUW314" s="22"/>
      <c r="TUX314" s="22"/>
      <c r="TUY314" s="22"/>
      <c r="TUZ314" s="22"/>
      <c r="TVA314" s="22"/>
      <c r="TVB314" s="22"/>
      <c r="TVC314" s="22"/>
      <c r="TVD314" s="22"/>
      <c r="TVE314" s="22"/>
      <c r="TVF314" s="22"/>
      <c r="TVG314" s="22"/>
      <c r="TVH314" s="22"/>
      <c r="TVI314" s="22"/>
      <c r="TVJ314" s="22"/>
      <c r="TVK314" s="22"/>
      <c r="TVL314" s="22"/>
      <c r="TVM314" s="22"/>
      <c r="TVN314" s="22"/>
      <c r="TVO314" s="22"/>
      <c r="TVP314" s="22"/>
      <c r="TVQ314" s="22"/>
      <c r="TVR314" s="22"/>
      <c r="TVS314" s="22"/>
      <c r="TVT314" s="22"/>
      <c r="TVU314" s="22"/>
      <c r="TVV314" s="22"/>
      <c r="TVW314" s="22"/>
      <c r="TVX314" s="22"/>
      <c r="TVY314" s="22"/>
      <c r="TVZ314" s="22"/>
      <c r="TWA314" s="22"/>
      <c r="TWB314" s="22"/>
      <c r="TWC314" s="22"/>
      <c r="TWD314" s="22"/>
      <c r="TWE314" s="22"/>
      <c r="TWF314" s="22"/>
      <c r="TWG314" s="22"/>
      <c r="TWH314" s="22"/>
      <c r="TWI314" s="22"/>
      <c r="TWJ314" s="22"/>
      <c r="TWK314" s="22"/>
      <c r="TWL314" s="22"/>
      <c r="TWM314" s="22"/>
      <c r="TWN314" s="22"/>
      <c r="TWO314" s="22"/>
      <c r="TWP314" s="22"/>
      <c r="TWQ314" s="22"/>
      <c r="TWR314" s="22"/>
      <c r="TWS314" s="22"/>
      <c r="TWT314" s="22"/>
      <c r="TWU314" s="22"/>
      <c r="TWV314" s="22"/>
      <c r="TWW314" s="22"/>
      <c r="TWX314" s="22"/>
      <c r="TWY314" s="22"/>
      <c r="TWZ314" s="22"/>
      <c r="TXA314" s="22"/>
      <c r="TXB314" s="22"/>
      <c r="TXC314" s="22"/>
      <c r="TXD314" s="22"/>
      <c r="TXE314" s="22"/>
      <c r="TXF314" s="22"/>
      <c r="TXG314" s="22"/>
      <c r="TXH314" s="22"/>
      <c r="TXI314" s="22"/>
      <c r="TXJ314" s="22"/>
      <c r="TXK314" s="22"/>
      <c r="TXL314" s="22"/>
      <c r="TXM314" s="22"/>
      <c r="TXN314" s="22"/>
      <c r="TXO314" s="22"/>
      <c r="TXP314" s="22"/>
      <c r="TXQ314" s="22"/>
      <c r="TXR314" s="22"/>
      <c r="TXS314" s="22"/>
      <c r="TXT314" s="22"/>
      <c r="TXU314" s="22"/>
      <c r="TXV314" s="22"/>
      <c r="TXW314" s="22"/>
      <c r="TXX314" s="22"/>
      <c r="TXY314" s="22"/>
      <c r="TXZ314" s="22"/>
      <c r="TYA314" s="22"/>
      <c r="TYB314" s="22"/>
      <c r="TYC314" s="22"/>
      <c r="TYD314" s="22"/>
      <c r="TYE314" s="22"/>
      <c r="TYF314" s="22"/>
      <c r="TYG314" s="22"/>
      <c r="TYH314" s="22"/>
      <c r="TYI314" s="22"/>
      <c r="TYJ314" s="22"/>
      <c r="TYK314" s="22"/>
      <c r="TYL314" s="22"/>
      <c r="TYM314" s="22"/>
      <c r="TYN314" s="22"/>
      <c r="TYO314" s="22"/>
      <c r="TYP314" s="22"/>
      <c r="TYQ314" s="22"/>
      <c r="TYR314" s="22"/>
      <c r="TYS314" s="22"/>
      <c r="TYT314" s="22"/>
      <c r="TYU314" s="22"/>
      <c r="TYV314" s="22"/>
      <c r="TYW314" s="22"/>
      <c r="TYX314" s="22"/>
      <c r="TYY314" s="22"/>
      <c r="TYZ314" s="22"/>
      <c r="TZA314" s="22"/>
      <c r="TZB314" s="22"/>
      <c r="TZC314" s="22"/>
      <c r="TZD314" s="22"/>
      <c r="TZE314" s="22"/>
      <c r="TZF314" s="22"/>
      <c r="TZG314" s="22"/>
      <c r="TZH314" s="22"/>
      <c r="TZI314" s="22"/>
      <c r="TZJ314" s="22"/>
      <c r="TZK314" s="22"/>
      <c r="TZL314" s="22"/>
      <c r="TZM314" s="22"/>
      <c r="TZN314" s="22"/>
      <c r="TZO314" s="22"/>
      <c r="TZP314" s="22"/>
      <c r="TZQ314" s="22"/>
      <c r="TZR314" s="22"/>
      <c r="TZS314" s="22"/>
      <c r="TZT314" s="22"/>
      <c r="TZU314" s="22"/>
      <c r="TZV314" s="22"/>
      <c r="TZW314" s="22"/>
      <c r="TZX314" s="22"/>
      <c r="TZY314" s="22"/>
      <c r="TZZ314" s="22"/>
      <c r="UAA314" s="22"/>
      <c r="UAB314" s="22"/>
      <c r="UAC314" s="22"/>
      <c r="UAD314" s="22"/>
      <c r="UAE314" s="22"/>
      <c r="UAF314" s="22"/>
      <c r="UAG314" s="22"/>
      <c r="UAH314" s="22"/>
      <c r="UAI314" s="22"/>
      <c r="UAJ314" s="22"/>
      <c r="UAK314" s="22"/>
      <c r="UAL314" s="22"/>
      <c r="UAM314" s="22"/>
      <c r="UAN314" s="22"/>
      <c r="UAO314" s="22"/>
      <c r="UAP314" s="22"/>
      <c r="UAQ314" s="22"/>
      <c r="UAR314" s="22"/>
      <c r="UAS314" s="22"/>
      <c r="UAT314" s="22"/>
      <c r="UAU314" s="22"/>
      <c r="UAV314" s="22"/>
      <c r="UAW314" s="22"/>
      <c r="UAX314" s="22"/>
      <c r="UAY314" s="22"/>
      <c r="UAZ314" s="22"/>
      <c r="UBA314" s="22"/>
      <c r="UBB314" s="22"/>
      <c r="UBC314" s="22"/>
      <c r="UBD314" s="22"/>
      <c r="UBE314" s="22"/>
      <c r="UBF314" s="22"/>
      <c r="UBG314" s="22"/>
      <c r="UBH314" s="22"/>
      <c r="UBI314" s="22"/>
      <c r="UBJ314" s="22"/>
      <c r="UBK314" s="22"/>
      <c r="UBL314" s="22"/>
      <c r="UBM314" s="22"/>
      <c r="UBN314" s="22"/>
      <c r="UBO314" s="22"/>
      <c r="UBP314" s="22"/>
      <c r="UBQ314" s="22"/>
      <c r="UBR314" s="22"/>
      <c r="UBS314" s="22"/>
      <c r="UBT314" s="22"/>
      <c r="UBU314" s="22"/>
      <c r="UBV314" s="22"/>
      <c r="UBW314" s="22"/>
      <c r="UBX314" s="22"/>
      <c r="UBY314" s="22"/>
      <c r="UBZ314" s="22"/>
      <c r="UCA314" s="22"/>
      <c r="UCB314" s="22"/>
      <c r="UCC314" s="22"/>
      <c r="UCD314" s="22"/>
      <c r="UCE314" s="22"/>
      <c r="UCF314" s="22"/>
      <c r="UCG314" s="22"/>
      <c r="UCH314" s="22"/>
      <c r="UCI314" s="22"/>
      <c r="UCJ314" s="22"/>
      <c r="UCK314" s="22"/>
      <c r="UCL314" s="22"/>
      <c r="UCM314" s="22"/>
      <c r="UCN314" s="22"/>
      <c r="UCO314" s="22"/>
      <c r="UCP314" s="22"/>
      <c r="UCQ314" s="22"/>
      <c r="UCR314" s="22"/>
      <c r="UCS314" s="22"/>
      <c r="UCT314" s="22"/>
      <c r="UCU314" s="22"/>
      <c r="UCV314" s="22"/>
      <c r="UCW314" s="22"/>
      <c r="UCX314" s="22"/>
      <c r="UCY314" s="22"/>
      <c r="UCZ314" s="22"/>
      <c r="UDA314" s="22"/>
      <c r="UDB314" s="22"/>
      <c r="UDC314" s="22"/>
      <c r="UDD314" s="22"/>
      <c r="UDE314" s="22"/>
      <c r="UDF314" s="22"/>
      <c r="UDG314" s="22"/>
      <c r="UDH314" s="22"/>
      <c r="UDI314" s="22"/>
      <c r="UDJ314" s="22"/>
      <c r="UDK314" s="22"/>
      <c r="UDL314" s="22"/>
      <c r="UDM314" s="22"/>
      <c r="UDN314" s="22"/>
      <c r="UDO314" s="22"/>
      <c r="UDP314" s="22"/>
      <c r="UDQ314" s="22"/>
      <c r="UDR314" s="22"/>
      <c r="UDS314" s="22"/>
      <c r="UDT314" s="22"/>
      <c r="UDU314" s="22"/>
      <c r="UDV314" s="22"/>
      <c r="UDW314" s="22"/>
      <c r="UDX314" s="22"/>
      <c r="UDY314" s="22"/>
      <c r="UDZ314" s="22"/>
      <c r="UEA314" s="22"/>
      <c r="UEB314" s="22"/>
      <c r="UEC314" s="22"/>
      <c r="UED314" s="22"/>
      <c r="UEE314" s="22"/>
      <c r="UEF314" s="22"/>
      <c r="UEG314" s="22"/>
      <c r="UEH314" s="22"/>
      <c r="UEI314" s="22"/>
      <c r="UEJ314" s="22"/>
      <c r="UEK314" s="22"/>
      <c r="UEL314" s="22"/>
      <c r="UEM314" s="22"/>
      <c r="UEN314" s="22"/>
      <c r="UEO314" s="22"/>
      <c r="UEP314" s="22"/>
      <c r="UEQ314" s="22"/>
      <c r="UER314" s="22"/>
      <c r="UES314" s="22"/>
      <c r="UET314" s="22"/>
      <c r="UEU314" s="22"/>
      <c r="UEV314" s="22"/>
      <c r="UEW314" s="22"/>
      <c r="UEX314" s="22"/>
      <c r="UEY314" s="22"/>
      <c r="UEZ314" s="22"/>
      <c r="UFA314" s="22"/>
      <c r="UFB314" s="22"/>
      <c r="UFC314" s="22"/>
      <c r="UFD314" s="22"/>
      <c r="UFE314" s="22"/>
      <c r="UFF314" s="22"/>
      <c r="UFG314" s="22"/>
      <c r="UFH314" s="22"/>
      <c r="UFI314" s="22"/>
      <c r="UFJ314" s="22"/>
      <c r="UFK314" s="22"/>
      <c r="UFL314" s="22"/>
      <c r="UFM314" s="22"/>
      <c r="UFN314" s="22"/>
      <c r="UFO314" s="22"/>
      <c r="UFP314" s="22"/>
      <c r="UFQ314" s="22"/>
      <c r="UFR314" s="22"/>
      <c r="UFS314" s="22"/>
      <c r="UFT314" s="22"/>
      <c r="UFU314" s="22"/>
      <c r="UFV314" s="22"/>
      <c r="UFW314" s="22"/>
      <c r="UFX314" s="22"/>
      <c r="UFY314" s="22"/>
      <c r="UFZ314" s="22"/>
      <c r="UGA314" s="22"/>
      <c r="UGB314" s="22"/>
      <c r="UGC314" s="22"/>
      <c r="UGD314" s="22"/>
      <c r="UGE314" s="22"/>
      <c r="UGF314" s="22"/>
      <c r="UGG314" s="22"/>
      <c r="UGH314" s="22"/>
      <c r="UGI314" s="22"/>
      <c r="UGJ314" s="22"/>
      <c r="UGK314" s="22"/>
      <c r="UGL314" s="22"/>
      <c r="UGM314" s="22"/>
      <c r="UGN314" s="22"/>
      <c r="UGO314" s="22"/>
      <c r="UGP314" s="22"/>
      <c r="UGQ314" s="22"/>
      <c r="UGR314" s="22"/>
      <c r="UGS314" s="22"/>
      <c r="UGT314" s="22"/>
      <c r="UGU314" s="22"/>
      <c r="UGV314" s="22"/>
      <c r="UGW314" s="22"/>
      <c r="UGX314" s="22"/>
      <c r="UGY314" s="22"/>
      <c r="UGZ314" s="22"/>
      <c r="UHA314" s="22"/>
      <c r="UHB314" s="22"/>
      <c r="UHC314" s="22"/>
      <c r="UHD314" s="22"/>
      <c r="UHE314" s="22"/>
      <c r="UHF314" s="22"/>
      <c r="UHG314" s="22"/>
      <c r="UHH314" s="22"/>
      <c r="UHI314" s="22"/>
      <c r="UHJ314" s="22"/>
      <c r="UHK314" s="22"/>
      <c r="UHL314" s="22"/>
      <c r="UHM314" s="22"/>
      <c r="UHN314" s="22"/>
      <c r="UHO314" s="22"/>
      <c r="UHP314" s="22"/>
      <c r="UHQ314" s="22"/>
      <c r="UHR314" s="22"/>
      <c r="UHS314" s="22"/>
      <c r="UHT314" s="22"/>
      <c r="UHU314" s="22"/>
      <c r="UHV314" s="22"/>
      <c r="UHW314" s="22"/>
      <c r="UHX314" s="22"/>
      <c r="UHY314" s="22"/>
      <c r="UHZ314" s="22"/>
      <c r="UIA314" s="22"/>
      <c r="UIB314" s="22"/>
      <c r="UIC314" s="22"/>
      <c r="UID314" s="22"/>
      <c r="UIE314" s="22"/>
      <c r="UIF314" s="22"/>
      <c r="UIG314" s="22"/>
      <c r="UIH314" s="22"/>
      <c r="UII314" s="22"/>
      <c r="UIJ314" s="22"/>
      <c r="UIK314" s="22"/>
      <c r="UIL314" s="22"/>
      <c r="UIM314" s="22"/>
      <c r="UIN314" s="22"/>
      <c r="UIO314" s="22"/>
      <c r="UIP314" s="22"/>
      <c r="UIQ314" s="22"/>
      <c r="UIR314" s="22"/>
      <c r="UIS314" s="22"/>
      <c r="UIT314" s="22"/>
      <c r="UIU314" s="22"/>
      <c r="UIV314" s="22"/>
      <c r="UIW314" s="22"/>
      <c r="UIX314" s="22"/>
      <c r="UIY314" s="22"/>
      <c r="UIZ314" s="22"/>
      <c r="UJA314" s="22"/>
      <c r="UJB314" s="22"/>
      <c r="UJC314" s="22"/>
      <c r="UJD314" s="22"/>
      <c r="UJE314" s="22"/>
      <c r="UJF314" s="22"/>
      <c r="UJG314" s="22"/>
      <c r="UJH314" s="22"/>
      <c r="UJI314" s="22"/>
      <c r="UJJ314" s="22"/>
      <c r="UJK314" s="22"/>
      <c r="UJL314" s="22"/>
      <c r="UJM314" s="22"/>
      <c r="UJN314" s="22"/>
      <c r="UJO314" s="22"/>
      <c r="UJP314" s="22"/>
      <c r="UJQ314" s="22"/>
      <c r="UJR314" s="22"/>
      <c r="UJS314" s="22"/>
      <c r="UJT314" s="22"/>
      <c r="UJU314" s="22"/>
      <c r="UJV314" s="22"/>
      <c r="UJW314" s="22"/>
      <c r="UJX314" s="22"/>
      <c r="UJY314" s="22"/>
      <c r="UJZ314" s="22"/>
      <c r="UKA314" s="22"/>
      <c r="UKB314" s="22"/>
      <c r="UKC314" s="22"/>
      <c r="UKD314" s="22"/>
      <c r="UKE314" s="22"/>
      <c r="UKF314" s="22"/>
      <c r="UKG314" s="22"/>
      <c r="UKH314" s="22"/>
      <c r="UKI314" s="22"/>
      <c r="UKJ314" s="22"/>
      <c r="UKK314" s="22"/>
      <c r="UKL314" s="22"/>
      <c r="UKM314" s="22"/>
      <c r="UKN314" s="22"/>
      <c r="UKO314" s="22"/>
      <c r="UKP314" s="22"/>
      <c r="UKQ314" s="22"/>
      <c r="UKR314" s="22"/>
      <c r="UKS314" s="22"/>
      <c r="UKT314" s="22"/>
      <c r="UKU314" s="22"/>
      <c r="UKV314" s="22"/>
      <c r="UKW314" s="22"/>
      <c r="UKX314" s="22"/>
      <c r="UKY314" s="22"/>
      <c r="UKZ314" s="22"/>
      <c r="ULA314" s="22"/>
      <c r="ULB314" s="22"/>
      <c r="ULC314" s="22"/>
      <c r="ULD314" s="22"/>
      <c r="ULE314" s="22"/>
      <c r="ULF314" s="22"/>
      <c r="ULG314" s="22"/>
      <c r="ULH314" s="22"/>
      <c r="ULI314" s="22"/>
      <c r="ULJ314" s="22"/>
      <c r="ULK314" s="22"/>
      <c r="ULL314" s="22"/>
      <c r="ULM314" s="22"/>
      <c r="ULN314" s="22"/>
      <c r="ULO314" s="22"/>
      <c r="ULP314" s="22"/>
      <c r="ULQ314" s="22"/>
      <c r="ULR314" s="22"/>
      <c r="ULS314" s="22"/>
      <c r="ULT314" s="22"/>
      <c r="ULU314" s="22"/>
      <c r="ULV314" s="22"/>
      <c r="ULW314" s="22"/>
      <c r="ULX314" s="22"/>
      <c r="ULY314" s="22"/>
      <c r="ULZ314" s="22"/>
      <c r="UMA314" s="22"/>
      <c r="UMB314" s="22"/>
      <c r="UMC314" s="22"/>
      <c r="UMD314" s="22"/>
      <c r="UME314" s="22"/>
      <c r="UMF314" s="22"/>
      <c r="UMG314" s="22"/>
      <c r="UMH314" s="22"/>
      <c r="UMI314" s="22"/>
      <c r="UMJ314" s="22"/>
      <c r="UMK314" s="22"/>
      <c r="UML314" s="22"/>
      <c r="UMM314" s="22"/>
      <c r="UMN314" s="22"/>
      <c r="UMO314" s="22"/>
      <c r="UMP314" s="22"/>
      <c r="UMQ314" s="22"/>
      <c r="UMR314" s="22"/>
      <c r="UMS314" s="22"/>
      <c r="UMT314" s="22"/>
      <c r="UMU314" s="22"/>
      <c r="UMV314" s="22"/>
      <c r="UMW314" s="22"/>
      <c r="UMX314" s="22"/>
      <c r="UMY314" s="22"/>
      <c r="UMZ314" s="22"/>
      <c r="UNA314" s="22"/>
      <c r="UNB314" s="22"/>
      <c r="UNC314" s="22"/>
      <c r="UND314" s="22"/>
      <c r="UNE314" s="22"/>
      <c r="UNF314" s="22"/>
      <c r="UNG314" s="22"/>
      <c r="UNH314" s="22"/>
      <c r="UNI314" s="22"/>
      <c r="UNJ314" s="22"/>
      <c r="UNK314" s="22"/>
      <c r="UNL314" s="22"/>
      <c r="UNM314" s="22"/>
      <c r="UNN314" s="22"/>
      <c r="UNO314" s="22"/>
      <c r="UNP314" s="22"/>
      <c r="UNQ314" s="22"/>
      <c r="UNR314" s="22"/>
      <c r="UNS314" s="22"/>
      <c r="UNT314" s="22"/>
      <c r="UNU314" s="22"/>
      <c r="UNV314" s="22"/>
      <c r="UNW314" s="22"/>
      <c r="UNX314" s="22"/>
      <c r="UNY314" s="22"/>
      <c r="UNZ314" s="22"/>
      <c r="UOA314" s="22"/>
      <c r="UOB314" s="22"/>
      <c r="UOC314" s="22"/>
      <c r="UOD314" s="22"/>
      <c r="UOE314" s="22"/>
      <c r="UOF314" s="22"/>
      <c r="UOG314" s="22"/>
      <c r="UOH314" s="22"/>
      <c r="UOI314" s="22"/>
      <c r="UOJ314" s="22"/>
      <c r="UOK314" s="22"/>
      <c r="UOL314" s="22"/>
      <c r="UOM314" s="22"/>
      <c r="UON314" s="22"/>
      <c r="UOO314" s="22"/>
      <c r="UOP314" s="22"/>
      <c r="UOQ314" s="22"/>
      <c r="UOR314" s="22"/>
      <c r="UOS314" s="22"/>
      <c r="UOT314" s="22"/>
      <c r="UOU314" s="22"/>
      <c r="UOV314" s="22"/>
      <c r="UOW314" s="22"/>
      <c r="UOX314" s="22"/>
      <c r="UOY314" s="22"/>
      <c r="UOZ314" s="22"/>
      <c r="UPA314" s="22"/>
      <c r="UPB314" s="22"/>
      <c r="UPC314" s="22"/>
      <c r="UPD314" s="22"/>
      <c r="UPE314" s="22"/>
      <c r="UPF314" s="22"/>
      <c r="UPG314" s="22"/>
      <c r="UPH314" s="22"/>
      <c r="UPI314" s="22"/>
      <c r="UPJ314" s="22"/>
      <c r="UPK314" s="22"/>
      <c r="UPL314" s="22"/>
      <c r="UPM314" s="22"/>
      <c r="UPN314" s="22"/>
      <c r="UPO314" s="22"/>
      <c r="UPP314" s="22"/>
      <c r="UPQ314" s="22"/>
      <c r="UPR314" s="22"/>
      <c r="UPS314" s="22"/>
      <c r="UPT314" s="22"/>
      <c r="UPU314" s="22"/>
      <c r="UPV314" s="22"/>
      <c r="UPW314" s="22"/>
      <c r="UPX314" s="22"/>
      <c r="UPY314" s="22"/>
      <c r="UPZ314" s="22"/>
      <c r="UQA314" s="22"/>
      <c r="UQB314" s="22"/>
      <c r="UQC314" s="22"/>
      <c r="UQD314" s="22"/>
      <c r="UQE314" s="22"/>
      <c r="UQF314" s="22"/>
      <c r="UQG314" s="22"/>
      <c r="UQH314" s="22"/>
      <c r="UQI314" s="22"/>
      <c r="UQJ314" s="22"/>
      <c r="UQK314" s="22"/>
      <c r="UQL314" s="22"/>
      <c r="UQM314" s="22"/>
      <c r="UQN314" s="22"/>
      <c r="UQO314" s="22"/>
      <c r="UQP314" s="22"/>
      <c r="UQQ314" s="22"/>
      <c r="UQR314" s="22"/>
      <c r="UQS314" s="22"/>
      <c r="UQT314" s="22"/>
      <c r="UQU314" s="22"/>
      <c r="UQV314" s="22"/>
      <c r="UQW314" s="22"/>
      <c r="UQX314" s="22"/>
      <c r="UQY314" s="22"/>
      <c r="UQZ314" s="22"/>
      <c r="URA314" s="22"/>
      <c r="URB314" s="22"/>
      <c r="URC314" s="22"/>
      <c r="URD314" s="22"/>
      <c r="URE314" s="22"/>
      <c r="URF314" s="22"/>
      <c r="URG314" s="22"/>
      <c r="URH314" s="22"/>
      <c r="URI314" s="22"/>
      <c r="URJ314" s="22"/>
      <c r="URK314" s="22"/>
      <c r="URL314" s="22"/>
      <c r="URM314" s="22"/>
      <c r="URN314" s="22"/>
      <c r="URO314" s="22"/>
      <c r="URP314" s="22"/>
      <c r="URQ314" s="22"/>
      <c r="URR314" s="22"/>
      <c r="URS314" s="22"/>
      <c r="URT314" s="22"/>
      <c r="URU314" s="22"/>
      <c r="URV314" s="22"/>
      <c r="URW314" s="22"/>
      <c r="URX314" s="22"/>
      <c r="URY314" s="22"/>
      <c r="URZ314" s="22"/>
      <c r="USA314" s="22"/>
      <c r="USB314" s="22"/>
      <c r="USC314" s="22"/>
      <c r="USD314" s="22"/>
      <c r="USE314" s="22"/>
      <c r="USF314" s="22"/>
      <c r="USG314" s="22"/>
      <c r="USH314" s="22"/>
      <c r="USI314" s="22"/>
      <c r="USJ314" s="22"/>
      <c r="USK314" s="22"/>
      <c r="USL314" s="22"/>
      <c r="USM314" s="22"/>
      <c r="USN314" s="22"/>
      <c r="USO314" s="22"/>
      <c r="USP314" s="22"/>
      <c r="USQ314" s="22"/>
      <c r="USR314" s="22"/>
      <c r="USS314" s="22"/>
      <c r="UST314" s="22"/>
      <c r="USU314" s="22"/>
      <c r="USV314" s="22"/>
      <c r="USW314" s="22"/>
      <c r="USX314" s="22"/>
      <c r="USY314" s="22"/>
      <c r="USZ314" s="22"/>
      <c r="UTA314" s="22"/>
      <c r="UTB314" s="22"/>
      <c r="UTC314" s="22"/>
      <c r="UTD314" s="22"/>
      <c r="UTE314" s="22"/>
      <c r="UTF314" s="22"/>
      <c r="UTG314" s="22"/>
      <c r="UTH314" s="22"/>
      <c r="UTI314" s="22"/>
      <c r="UTJ314" s="22"/>
      <c r="UTK314" s="22"/>
      <c r="UTL314" s="22"/>
      <c r="UTM314" s="22"/>
      <c r="UTN314" s="22"/>
      <c r="UTO314" s="22"/>
      <c r="UTP314" s="22"/>
      <c r="UTQ314" s="22"/>
      <c r="UTR314" s="22"/>
      <c r="UTS314" s="22"/>
      <c r="UTT314" s="22"/>
      <c r="UTU314" s="22"/>
      <c r="UTV314" s="22"/>
      <c r="UTW314" s="22"/>
      <c r="UTX314" s="22"/>
      <c r="UTY314" s="22"/>
      <c r="UTZ314" s="22"/>
      <c r="UUA314" s="22"/>
      <c r="UUB314" s="22"/>
      <c r="UUC314" s="22"/>
      <c r="UUD314" s="22"/>
      <c r="UUE314" s="22"/>
      <c r="UUF314" s="22"/>
      <c r="UUG314" s="22"/>
      <c r="UUH314" s="22"/>
      <c r="UUI314" s="22"/>
      <c r="UUJ314" s="22"/>
      <c r="UUK314" s="22"/>
      <c r="UUL314" s="22"/>
      <c r="UUM314" s="22"/>
      <c r="UUN314" s="22"/>
      <c r="UUO314" s="22"/>
      <c r="UUP314" s="22"/>
      <c r="UUQ314" s="22"/>
      <c r="UUR314" s="22"/>
      <c r="UUS314" s="22"/>
      <c r="UUT314" s="22"/>
      <c r="UUU314" s="22"/>
      <c r="UUV314" s="22"/>
      <c r="UUW314" s="22"/>
      <c r="UUX314" s="22"/>
      <c r="UUY314" s="22"/>
      <c r="UUZ314" s="22"/>
      <c r="UVA314" s="22"/>
      <c r="UVB314" s="22"/>
      <c r="UVC314" s="22"/>
      <c r="UVD314" s="22"/>
      <c r="UVE314" s="22"/>
      <c r="UVF314" s="22"/>
      <c r="UVG314" s="22"/>
      <c r="UVH314" s="22"/>
      <c r="UVI314" s="22"/>
      <c r="UVJ314" s="22"/>
      <c r="UVK314" s="22"/>
      <c r="UVL314" s="22"/>
      <c r="UVM314" s="22"/>
      <c r="UVN314" s="22"/>
      <c r="UVO314" s="22"/>
      <c r="UVP314" s="22"/>
      <c r="UVQ314" s="22"/>
      <c r="UVR314" s="22"/>
      <c r="UVS314" s="22"/>
      <c r="UVT314" s="22"/>
      <c r="UVU314" s="22"/>
      <c r="UVV314" s="22"/>
      <c r="UVW314" s="22"/>
      <c r="UVX314" s="22"/>
      <c r="UVY314" s="22"/>
      <c r="UVZ314" s="22"/>
      <c r="UWA314" s="22"/>
      <c r="UWB314" s="22"/>
      <c r="UWC314" s="22"/>
      <c r="UWD314" s="22"/>
      <c r="UWE314" s="22"/>
      <c r="UWF314" s="22"/>
      <c r="UWG314" s="22"/>
      <c r="UWH314" s="22"/>
      <c r="UWI314" s="22"/>
      <c r="UWJ314" s="22"/>
      <c r="UWK314" s="22"/>
      <c r="UWL314" s="22"/>
      <c r="UWM314" s="22"/>
      <c r="UWN314" s="22"/>
      <c r="UWO314" s="22"/>
      <c r="UWP314" s="22"/>
      <c r="UWQ314" s="22"/>
      <c r="UWR314" s="22"/>
      <c r="UWS314" s="22"/>
      <c r="UWT314" s="22"/>
      <c r="UWU314" s="22"/>
      <c r="UWV314" s="22"/>
      <c r="UWW314" s="22"/>
      <c r="UWX314" s="22"/>
      <c r="UWY314" s="22"/>
      <c r="UWZ314" s="22"/>
      <c r="UXA314" s="22"/>
      <c r="UXB314" s="22"/>
      <c r="UXC314" s="22"/>
      <c r="UXD314" s="22"/>
      <c r="UXE314" s="22"/>
      <c r="UXF314" s="22"/>
      <c r="UXG314" s="22"/>
      <c r="UXH314" s="22"/>
      <c r="UXI314" s="22"/>
      <c r="UXJ314" s="22"/>
      <c r="UXK314" s="22"/>
      <c r="UXL314" s="22"/>
      <c r="UXM314" s="22"/>
      <c r="UXN314" s="22"/>
      <c r="UXO314" s="22"/>
      <c r="UXP314" s="22"/>
      <c r="UXQ314" s="22"/>
      <c r="UXR314" s="22"/>
      <c r="UXS314" s="22"/>
      <c r="UXT314" s="22"/>
      <c r="UXU314" s="22"/>
      <c r="UXV314" s="22"/>
      <c r="UXW314" s="22"/>
      <c r="UXX314" s="22"/>
      <c r="UXY314" s="22"/>
      <c r="UXZ314" s="22"/>
      <c r="UYA314" s="22"/>
      <c r="UYB314" s="22"/>
      <c r="UYC314" s="22"/>
      <c r="UYD314" s="22"/>
      <c r="UYE314" s="22"/>
      <c r="UYF314" s="22"/>
      <c r="UYG314" s="22"/>
      <c r="UYH314" s="22"/>
      <c r="UYI314" s="22"/>
      <c r="UYJ314" s="22"/>
      <c r="UYK314" s="22"/>
      <c r="UYL314" s="22"/>
      <c r="UYM314" s="22"/>
      <c r="UYN314" s="22"/>
      <c r="UYO314" s="22"/>
      <c r="UYP314" s="22"/>
      <c r="UYQ314" s="22"/>
      <c r="UYR314" s="22"/>
      <c r="UYS314" s="22"/>
      <c r="UYT314" s="22"/>
      <c r="UYU314" s="22"/>
      <c r="UYV314" s="22"/>
      <c r="UYW314" s="22"/>
      <c r="UYX314" s="22"/>
      <c r="UYY314" s="22"/>
      <c r="UYZ314" s="22"/>
      <c r="UZA314" s="22"/>
      <c r="UZB314" s="22"/>
      <c r="UZC314" s="22"/>
      <c r="UZD314" s="22"/>
      <c r="UZE314" s="22"/>
      <c r="UZF314" s="22"/>
      <c r="UZG314" s="22"/>
      <c r="UZH314" s="22"/>
      <c r="UZI314" s="22"/>
      <c r="UZJ314" s="22"/>
      <c r="UZK314" s="22"/>
      <c r="UZL314" s="22"/>
      <c r="UZM314" s="22"/>
      <c r="UZN314" s="22"/>
      <c r="UZO314" s="22"/>
      <c r="UZP314" s="22"/>
      <c r="UZQ314" s="22"/>
      <c r="UZR314" s="22"/>
      <c r="UZS314" s="22"/>
      <c r="UZT314" s="22"/>
      <c r="UZU314" s="22"/>
      <c r="UZV314" s="22"/>
      <c r="UZW314" s="22"/>
      <c r="UZX314" s="22"/>
      <c r="UZY314" s="22"/>
      <c r="UZZ314" s="22"/>
      <c r="VAA314" s="22"/>
      <c r="VAB314" s="22"/>
      <c r="VAC314" s="22"/>
      <c r="VAD314" s="22"/>
      <c r="VAE314" s="22"/>
      <c r="VAF314" s="22"/>
      <c r="VAG314" s="22"/>
      <c r="VAH314" s="22"/>
      <c r="VAI314" s="22"/>
      <c r="VAJ314" s="22"/>
      <c r="VAK314" s="22"/>
      <c r="VAL314" s="22"/>
      <c r="VAM314" s="22"/>
      <c r="VAN314" s="22"/>
      <c r="VAO314" s="22"/>
      <c r="VAP314" s="22"/>
      <c r="VAQ314" s="22"/>
      <c r="VAR314" s="22"/>
      <c r="VAS314" s="22"/>
      <c r="VAT314" s="22"/>
      <c r="VAU314" s="22"/>
      <c r="VAV314" s="22"/>
      <c r="VAW314" s="22"/>
      <c r="VAX314" s="22"/>
      <c r="VAY314" s="22"/>
      <c r="VAZ314" s="22"/>
      <c r="VBA314" s="22"/>
      <c r="VBB314" s="22"/>
      <c r="VBC314" s="22"/>
      <c r="VBD314" s="22"/>
      <c r="VBE314" s="22"/>
      <c r="VBF314" s="22"/>
      <c r="VBG314" s="22"/>
      <c r="VBH314" s="22"/>
      <c r="VBI314" s="22"/>
      <c r="VBJ314" s="22"/>
      <c r="VBK314" s="22"/>
      <c r="VBL314" s="22"/>
      <c r="VBM314" s="22"/>
      <c r="VBN314" s="22"/>
      <c r="VBO314" s="22"/>
      <c r="VBP314" s="22"/>
      <c r="VBQ314" s="22"/>
      <c r="VBR314" s="22"/>
      <c r="VBS314" s="22"/>
      <c r="VBT314" s="22"/>
      <c r="VBU314" s="22"/>
      <c r="VBV314" s="22"/>
      <c r="VBW314" s="22"/>
      <c r="VBX314" s="22"/>
      <c r="VBY314" s="22"/>
      <c r="VBZ314" s="22"/>
      <c r="VCA314" s="22"/>
      <c r="VCB314" s="22"/>
      <c r="VCC314" s="22"/>
      <c r="VCD314" s="22"/>
      <c r="VCE314" s="22"/>
      <c r="VCF314" s="22"/>
      <c r="VCG314" s="22"/>
      <c r="VCH314" s="22"/>
      <c r="VCI314" s="22"/>
      <c r="VCJ314" s="22"/>
      <c r="VCK314" s="22"/>
      <c r="VCL314" s="22"/>
      <c r="VCM314" s="22"/>
      <c r="VCN314" s="22"/>
      <c r="VCO314" s="22"/>
      <c r="VCP314" s="22"/>
      <c r="VCQ314" s="22"/>
      <c r="VCR314" s="22"/>
      <c r="VCS314" s="22"/>
      <c r="VCT314" s="22"/>
      <c r="VCU314" s="22"/>
      <c r="VCV314" s="22"/>
      <c r="VCW314" s="22"/>
      <c r="VCX314" s="22"/>
      <c r="VCY314" s="22"/>
      <c r="VCZ314" s="22"/>
      <c r="VDA314" s="22"/>
      <c r="VDB314" s="22"/>
      <c r="VDC314" s="22"/>
      <c r="VDD314" s="22"/>
      <c r="VDE314" s="22"/>
      <c r="VDF314" s="22"/>
      <c r="VDG314" s="22"/>
      <c r="VDH314" s="22"/>
      <c r="VDI314" s="22"/>
      <c r="VDJ314" s="22"/>
      <c r="VDK314" s="22"/>
      <c r="VDL314" s="22"/>
      <c r="VDM314" s="22"/>
      <c r="VDN314" s="22"/>
      <c r="VDO314" s="22"/>
      <c r="VDP314" s="22"/>
      <c r="VDQ314" s="22"/>
      <c r="VDR314" s="22"/>
      <c r="VDS314" s="22"/>
      <c r="VDT314" s="22"/>
      <c r="VDU314" s="22"/>
      <c r="VDV314" s="22"/>
      <c r="VDW314" s="22"/>
      <c r="VDX314" s="22"/>
      <c r="VDY314" s="22"/>
      <c r="VDZ314" s="22"/>
      <c r="VEA314" s="22"/>
      <c r="VEB314" s="22"/>
      <c r="VEC314" s="22"/>
      <c r="VED314" s="22"/>
      <c r="VEE314" s="22"/>
      <c r="VEF314" s="22"/>
      <c r="VEG314" s="22"/>
      <c r="VEH314" s="22"/>
      <c r="VEI314" s="22"/>
      <c r="VEJ314" s="22"/>
      <c r="VEK314" s="22"/>
      <c r="VEL314" s="22"/>
      <c r="VEM314" s="22"/>
      <c r="VEN314" s="22"/>
      <c r="VEO314" s="22"/>
      <c r="VEP314" s="22"/>
      <c r="VEQ314" s="22"/>
      <c r="VER314" s="22"/>
      <c r="VES314" s="22"/>
      <c r="VET314" s="22"/>
      <c r="VEU314" s="22"/>
      <c r="VEV314" s="22"/>
      <c r="VEW314" s="22"/>
      <c r="VEX314" s="22"/>
      <c r="VEY314" s="22"/>
      <c r="VEZ314" s="22"/>
      <c r="VFA314" s="22"/>
      <c r="VFB314" s="22"/>
      <c r="VFC314" s="22"/>
      <c r="VFD314" s="22"/>
      <c r="VFE314" s="22"/>
      <c r="VFF314" s="22"/>
      <c r="VFG314" s="22"/>
      <c r="VFH314" s="22"/>
      <c r="VFI314" s="22"/>
      <c r="VFJ314" s="22"/>
      <c r="VFK314" s="22"/>
      <c r="VFL314" s="22"/>
      <c r="VFM314" s="22"/>
      <c r="VFN314" s="22"/>
      <c r="VFO314" s="22"/>
      <c r="VFP314" s="22"/>
      <c r="VFQ314" s="22"/>
      <c r="VFR314" s="22"/>
      <c r="VFS314" s="22"/>
      <c r="VFT314" s="22"/>
      <c r="VFU314" s="22"/>
      <c r="VFV314" s="22"/>
      <c r="VFW314" s="22"/>
      <c r="VFX314" s="22"/>
      <c r="VFY314" s="22"/>
      <c r="VFZ314" s="22"/>
      <c r="VGA314" s="22"/>
      <c r="VGB314" s="22"/>
      <c r="VGC314" s="22"/>
      <c r="VGD314" s="22"/>
      <c r="VGE314" s="22"/>
      <c r="VGF314" s="22"/>
      <c r="VGG314" s="22"/>
      <c r="VGH314" s="22"/>
      <c r="VGI314" s="22"/>
      <c r="VGJ314" s="22"/>
      <c r="VGK314" s="22"/>
      <c r="VGL314" s="22"/>
      <c r="VGM314" s="22"/>
      <c r="VGN314" s="22"/>
      <c r="VGO314" s="22"/>
      <c r="VGP314" s="22"/>
      <c r="VGQ314" s="22"/>
      <c r="VGR314" s="22"/>
      <c r="VGS314" s="22"/>
      <c r="VGT314" s="22"/>
      <c r="VGU314" s="22"/>
      <c r="VGV314" s="22"/>
      <c r="VGW314" s="22"/>
      <c r="VGX314" s="22"/>
      <c r="VGY314" s="22"/>
      <c r="VGZ314" s="22"/>
      <c r="VHA314" s="22"/>
      <c r="VHB314" s="22"/>
      <c r="VHC314" s="22"/>
      <c r="VHD314" s="22"/>
      <c r="VHE314" s="22"/>
      <c r="VHF314" s="22"/>
      <c r="VHG314" s="22"/>
      <c r="VHH314" s="22"/>
      <c r="VHI314" s="22"/>
      <c r="VHJ314" s="22"/>
      <c r="VHK314" s="22"/>
      <c r="VHL314" s="22"/>
      <c r="VHM314" s="22"/>
      <c r="VHN314" s="22"/>
      <c r="VHO314" s="22"/>
      <c r="VHP314" s="22"/>
      <c r="VHQ314" s="22"/>
      <c r="VHR314" s="22"/>
      <c r="VHS314" s="22"/>
      <c r="VHT314" s="22"/>
      <c r="VHU314" s="22"/>
      <c r="VHV314" s="22"/>
      <c r="VHW314" s="22"/>
      <c r="VHX314" s="22"/>
      <c r="VHY314" s="22"/>
      <c r="VHZ314" s="22"/>
      <c r="VIA314" s="22"/>
      <c r="VIB314" s="22"/>
      <c r="VIC314" s="22"/>
      <c r="VID314" s="22"/>
      <c r="VIE314" s="22"/>
      <c r="VIF314" s="22"/>
      <c r="VIG314" s="22"/>
      <c r="VIH314" s="22"/>
      <c r="VII314" s="22"/>
      <c r="VIJ314" s="22"/>
      <c r="VIK314" s="22"/>
      <c r="VIL314" s="22"/>
      <c r="VIM314" s="22"/>
      <c r="VIN314" s="22"/>
      <c r="VIO314" s="22"/>
      <c r="VIP314" s="22"/>
      <c r="VIQ314" s="22"/>
      <c r="VIR314" s="22"/>
      <c r="VIS314" s="22"/>
      <c r="VIT314" s="22"/>
      <c r="VIU314" s="22"/>
      <c r="VIV314" s="22"/>
      <c r="VIW314" s="22"/>
      <c r="VIX314" s="22"/>
      <c r="VIY314" s="22"/>
      <c r="VIZ314" s="22"/>
      <c r="VJA314" s="22"/>
      <c r="VJB314" s="22"/>
      <c r="VJC314" s="22"/>
      <c r="VJD314" s="22"/>
      <c r="VJE314" s="22"/>
      <c r="VJF314" s="22"/>
      <c r="VJG314" s="22"/>
      <c r="VJH314" s="22"/>
      <c r="VJI314" s="22"/>
      <c r="VJJ314" s="22"/>
      <c r="VJK314" s="22"/>
      <c r="VJL314" s="22"/>
      <c r="VJM314" s="22"/>
      <c r="VJN314" s="22"/>
      <c r="VJO314" s="22"/>
      <c r="VJP314" s="22"/>
      <c r="VJQ314" s="22"/>
      <c r="VJR314" s="22"/>
      <c r="VJS314" s="22"/>
      <c r="VJT314" s="22"/>
      <c r="VJU314" s="22"/>
      <c r="VJV314" s="22"/>
      <c r="VJW314" s="22"/>
      <c r="VJX314" s="22"/>
      <c r="VJY314" s="22"/>
      <c r="VJZ314" s="22"/>
      <c r="VKA314" s="22"/>
      <c r="VKB314" s="22"/>
      <c r="VKC314" s="22"/>
      <c r="VKD314" s="22"/>
      <c r="VKE314" s="22"/>
      <c r="VKF314" s="22"/>
      <c r="VKG314" s="22"/>
      <c r="VKH314" s="22"/>
      <c r="VKI314" s="22"/>
      <c r="VKJ314" s="22"/>
      <c r="VKK314" s="22"/>
      <c r="VKL314" s="22"/>
      <c r="VKM314" s="22"/>
      <c r="VKN314" s="22"/>
      <c r="VKO314" s="22"/>
      <c r="VKP314" s="22"/>
      <c r="VKQ314" s="22"/>
      <c r="VKR314" s="22"/>
      <c r="VKS314" s="22"/>
      <c r="VKT314" s="22"/>
      <c r="VKU314" s="22"/>
      <c r="VKV314" s="22"/>
      <c r="VKW314" s="22"/>
      <c r="VKX314" s="22"/>
      <c r="VKY314" s="22"/>
      <c r="VKZ314" s="22"/>
      <c r="VLA314" s="22"/>
      <c r="VLB314" s="22"/>
      <c r="VLC314" s="22"/>
      <c r="VLD314" s="22"/>
      <c r="VLE314" s="22"/>
      <c r="VLF314" s="22"/>
      <c r="VLG314" s="22"/>
      <c r="VLH314" s="22"/>
      <c r="VLI314" s="22"/>
      <c r="VLJ314" s="22"/>
      <c r="VLK314" s="22"/>
      <c r="VLL314" s="22"/>
      <c r="VLM314" s="22"/>
      <c r="VLN314" s="22"/>
      <c r="VLO314" s="22"/>
      <c r="VLP314" s="22"/>
      <c r="VLQ314" s="22"/>
      <c r="VLR314" s="22"/>
      <c r="VLS314" s="22"/>
      <c r="VLT314" s="22"/>
      <c r="VLU314" s="22"/>
      <c r="VLV314" s="22"/>
      <c r="VLW314" s="22"/>
      <c r="VLX314" s="22"/>
      <c r="VLY314" s="22"/>
      <c r="VLZ314" s="22"/>
      <c r="VMA314" s="22"/>
      <c r="VMB314" s="22"/>
      <c r="VMC314" s="22"/>
      <c r="VMD314" s="22"/>
      <c r="VME314" s="22"/>
      <c r="VMF314" s="22"/>
      <c r="VMG314" s="22"/>
      <c r="VMH314" s="22"/>
      <c r="VMI314" s="22"/>
      <c r="VMJ314" s="22"/>
      <c r="VMK314" s="22"/>
      <c r="VML314" s="22"/>
      <c r="VMM314" s="22"/>
      <c r="VMN314" s="22"/>
      <c r="VMO314" s="22"/>
      <c r="VMP314" s="22"/>
      <c r="VMQ314" s="22"/>
      <c r="VMR314" s="22"/>
      <c r="VMS314" s="22"/>
      <c r="VMT314" s="22"/>
      <c r="VMU314" s="22"/>
      <c r="VMV314" s="22"/>
      <c r="VMW314" s="22"/>
      <c r="VMX314" s="22"/>
      <c r="VMY314" s="22"/>
      <c r="VMZ314" s="22"/>
      <c r="VNA314" s="22"/>
      <c r="VNB314" s="22"/>
      <c r="VNC314" s="22"/>
      <c r="VND314" s="22"/>
      <c r="VNE314" s="22"/>
      <c r="VNF314" s="22"/>
      <c r="VNG314" s="22"/>
      <c r="VNH314" s="22"/>
      <c r="VNI314" s="22"/>
      <c r="VNJ314" s="22"/>
      <c r="VNK314" s="22"/>
      <c r="VNL314" s="22"/>
      <c r="VNM314" s="22"/>
      <c r="VNN314" s="22"/>
      <c r="VNO314" s="22"/>
      <c r="VNP314" s="22"/>
      <c r="VNQ314" s="22"/>
      <c r="VNR314" s="22"/>
      <c r="VNS314" s="22"/>
      <c r="VNT314" s="22"/>
      <c r="VNU314" s="22"/>
      <c r="VNV314" s="22"/>
      <c r="VNW314" s="22"/>
      <c r="VNX314" s="22"/>
      <c r="VNY314" s="22"/>
      <c r="VNZ314" s="22"/>
      <c r="VOA314" s="22"/>
      <c r="VOB314" s="22"/>
      <c r="VOC314" s="22"/>
      <c r="VOD314" s="22"/>
      <c r="VOE314" s="22"/>
      <c r="VOF314" s="22"/>
      <c r="VOG314" s="22"/>
      <c r="VOH314" s="22"/>
      <c r="VOI314" s="22"/>
      <c r="VOJ314" s="22"/>
      <c r="VOK314" s="22"/>
      <c r="VOL314" s="22"/>
      <c r="VOM314" s="22"/>
      <c r="VON314" s="22"/>
      <c r="VOO314" s="22"/>
      <c r="VOP314" s="22"/>
      <c r="VOQ314" s="22"/>
      <c r="VOR314" s="22"/>
      <c r="VOS314" s="22"/>
      <c r="VOT314" s="22"/>
      <c r="VOU314" s="22"/>
      <c r="VOV314" s="22"/>
      <c r="VOW314" s="22"/>
      <c r="VOX314" s="22"/>
      <c r="VOY314" s="22"/>
      <c r="VOZ314" s="22"/>
      <c r="VPA314" s="22"/>
      <c r="VPB314" s="22"/>
      <c r="VPC314" s="22"/>
      <c r="VPD314" s="22"/>
      <c r="VPE314" s="22"/>
      <c r="VPF314" s="22"/>
      <c r="VPG314" s="22"/>
      <c r="VPH314" s="22"/>
      <c r="VPI314" s="22"/>
      <c r="VPJ314" s="22"/>
      <c r="VPK314" s="22"/>
      <c r="VPL314" s="22"/>
      <c r="VPM314" s="22"/>
      <c r="VPN314" s="22"/>
      <c r="VPO314" s="22"/>
      <c r="VPP314" s="22"/>
      <c r="VPQ314" s="22"/>
      <c r="VPR314" s="22"/>
      <c r="VPS314" s="22"/>
      <c r="VPT314" s="22"/>
      <c r="VPU314" s="22"/>
      <c r="VPV314" s="22"/>
      <c r="VPW314" s="22"/>
      <c r="VPX314" s="22"/>
      <c r="VPY314" s="22"/>
      <c r="VPZ314" s="22"/>
      <c r="VQA314" s="22"/>
      <c r="VQB314" s="22"/>
      <c r="VQC314" s="22"/>
      <c r="VQD314" s="22"/>
      <c r="VQE314" s="22"/>
      <c r="VQF314" s="22"/>
      <c r="VQG314" s="22"/>
      <c r="VQH314" s="22"/>
      <c r="VQI314" s="22"/>
      <c r="VQJ314" s="22"/>
      <c r="VQK314" s="22"/>
      <c r="VQL314" s="22"/>
      <c r="VQM314" s="22"/>
      <c r="VQN314" s="22"/>
      <c r="VQO314" s="22"/>
      <c r="VQP314" s="22"/>
      <c r="VQQ314" s="22"/>
      <c r="VQR314" s="22"/>
      <c r="VQS314" s="22"/>
      <c r="VQT314" s="22"/>
      <c r="VQU314" s="22"/>
      <c r="VQV314" s="22"/>
      <c r="VQW314" s="22"/>
      <c r="VQX314" s="22"/>
      <c r="VQY314" s="22"/>
      <c r="VQZ314" s="22"/>
      <c r="VRA314" s="22"/>
      <c r="VRB314" s="22"/>
      <c r="VRC314" s="22"/>
      <c r="VRD314" s="22"/>
      <c r="VRE314" s="22"/>
      <c r="VRF314" s="22"/>
      <c r="VRG314" s="22"/>
      <c r="VRH314" s="22"/>
      <c r="VRI314" s="22"/>
      <c r="VRJ314" s="22"/>
      <c r="VRK314" s="22"/>
      <c r="VRL314" s="22"/>
      <c r="VRM314" s="22"/>
      <c r="VRN314" s="22"/>
      <c r="VRO314" s="22"/>
      <c r="VRP314" s="22"/>
      <c r="VRQ314" s="22"/>
      <c r="VRR314" s="22"/>
      <c r="VRS314" s="22"/>
      <c r="VRT314" s="22"/>
      <c r="VRU314" s="22"/>
      <c r="VRV314" s="22"/>
      <c r="VRW314" s="22"/>
      <c r="VRX314" s="22"/>
      <c r="VRY314" s="22"/>
      <c r="VRZ314" s="22"/>
      <c r="VSA314" s="22"/>
      <c r="VSB314" s="22"/>
      <c r="VSC314" s="22"/>
      <c r="VSD314" s="22"/>
      <c r="VSE314" s="22"/>
      <c r="VSF314" s="22"/>
      <c r="VSG314" s="22"/>
      <c r="VSH314" s="22"/>
      <c r="VSI314" s="22"/>
      <c r="VSJ314" s="22"/>
      <c r="VSK314" s="22"/>
      <c r="VSL314" s="22"/>
      <c r="VSM314" s="22"/>
      <c r="VSN314" s="22"/>
      <c r="VSO314" s="22"/>
      <c r="VSP314" s="22"/>
      <c r="VSQ314" s="22"/>
      <c r="VSR314" s="22"/>
      <c r="VSS314" s="22"/>
      <c r="VST314" s="22"/>
      <c r="VSU314" s="22"/>
      <c r="VSV314" s="22"/>
      <c r="VSW314" s="22"/>
      <c r="VSX314" s="22"/>
      <c r="VSY314" s="22"/>
      <c r="VSZ314" s="22"/>
      <c r="VTA314" s="22"/>
      <c r="VTB314" s="22"/>
      <c r="VTC314" s="22"/>
      <c r="VTD314" s="22"/>
      <c r="VTE314" s="22"/>
      <c r="VTF314" s="22"/>
      <c r="VTG314" s="22"/>
      <c r="VTH314" s="22"/>
      <c r="VTI314" s="22"/>
      <c r="VTJ314" s="22"/>
      <c r="VTK314" s="22"/>
      <c r="VTL314" s="22"/>
      <c r="VTM314" s="22"/>
      <c r="VTN314" s="22"/>
      <c r="VTO314" s="22"/>
      <c r="VTP314" s="22"/>
      <c r="VTQ314" s="22"/>
      <c r="VTR314" s="22"/>
      <c r="VTS314" s="22"/>
      <c r="VTT314" s="22"/>
      <c r="VTU314" s="22"/>
      <c r="VTV314" s="22"/>
      <c r="VTW314" s="22"/>
      <c r="VTX314" s="22"/>
      <c r="VTY314" s="22"/>
      <c r="VTZ314" s="22"/>
      <c r="VUA314" s="22"/>
      <c r="VUB314" s="22"/>
      <c r="VUC314" s="22"/>
      <c r="VUD314" s="22"/>
      <c r="VUE314" s="22"/>
      <c r="VUF314" s="22"/>
      <c r="VUG314" s="22"/>
      <c r="VUH314" s="22"/>
      <c r="VUI314" s="22"/>
      <c r="VUJ314" s="22"/>
      <c r="VUK314" s="22"/>
      <c r="VUL314" s="22"/>
      <c r="VUM314" s="22"/>
      <c r="VUN314" s="22"/>
      <c r="VUO314" s="22"/>
      <c r="VUP314" s="22"/>
      <c r="VUQ314" s="22"/>
      <c r="VUR314" s="22"/>
      <c r="VUS314" s="22"/>
      <c r="VUT314" s="22"/>
      <c r="VUU314" s="22"/>
      <c r="VUV314" s="22"/>
      <c r="VUW314" s="22"/>
      <c r="VUX314" s="22"/>
      <c r="VUY314" s="22"/>
      <c r="VUZ314" s="22"/>
      <c r="VVA314" s="22"/>
      <c r="VVB314" s="22"/>
      <c r="VVC314" s="22"/>
      <c r="VVD314" s="22"/>
      <c r="VVE314" s="22"/>
      <c r="VVF314" s="22"/>
      <c r="VVG314" s="22"/>
      <c r="VVH314" s="22"/>
      <c r="VVI314" s="22"/>
      <c r="VVJ314" s="22"/>
      <c r="VVK314" s="22"/>
      <c r="VVL314" s="22"/>
      <c r="VVM314" s="22"/>
      <c r="VVN314" s="22"/>
      <c r="VVO314" s="22"/>
      <c r="VVP314" s="22"/>
      <c r="VVQ314" s="22"/>
      <c r="VVR314" s="22"/>
      <c r="VVS314" s="22"/>
      <c r="VVT314" s="22"/>
      <c r="VVU314" s="22"/>
      <c r="VVV314" s="22"/>
      <c r="VVW314" s="22"/>
      <c r="VVX314" s="22"/>
      <c r="VVY314" s="22"/>
      <c r="VVZ314" s="22"/>
      <c r="VWA314" s="22"/>
      <c r="VWB314" s="22"/>
      <c r="VWC314" s="22"/>
      <c r="VWD314" s="22"/>
      <c r="VWE314" s="22"/>
      <c r="VWF314" s="22"/>
      <c r="VWG314" s="22"/>
      <c r="VWH314" s="22"/>
      <c r="VWI314" s="22"/>
      <c r="VWJ314" s="22"/>
      <c r="VWK314" s="22"/>
      <c r="VWL314" s="22"/>
      <c r="VWM314" s="22"/>
      <c r="VWN314" s="22"/>
      <c r="VWO314" s="22"/>
      <c r="VWP314" s="22"/>
      <c r="VWQ314" s="22"/>
      <c r="VWR314" s="22"/>
      <c r="VWS314" s="22"/>
      <c r="VWT314" s="22"/>
      <c r="VWU314" s="22"/>
      <c r="VWV314" s="22"/>
      <c r="VWW314" s="22"/>
      <c r="VWX314" s="22"/>
      <c r="VWY314" s="22"/>
      <c r="VWZ314" s="22"/>
      <c r="VXA314" s="22"/>
      <c r="VXB314" s="22"/>
      <c r="VXC314" s="22"/>
      <c r="VXD314" s="22"/>
      <c r="VXE314" s="22"/>
      <c r="VXF314" s="22"/>
      <c r="VXG314" s="22"/>
      <c r="VXH314" s="22"/>
      <c r="VXI314" s="22"/>
      <c r="VXJ314" s="22"/>
      <c r="VXK314" s="22"/>
      <c r="VXL314" s="22"/>
      <c r="VXM314" s="22"/>
      <c r="VXN314" s="22"/>
      <c r="VXO314" s="22"/>
      <c r="VXP314" s="22"/>
      <c r="VXQ314" s="22"/>
      <c r="VXR314" s="22"/>
      <c r="VXS314" s="22"/>
      <c r="VXT314" s="22"/>
      <c r="VXU314" s="22"/>
      <c r="VXV314" s="22"/>
      <c r="VXW314" s="22"/>
      <c r="VXX314" s="22"/>
      <c r="VXY314" s="22"/>
      <c r="VXZ314" s="22"/>
      <c r="VYA314" s="22"/>
      <c r="VYB314" s="22"/>
      <c r="VYC314" s="22"/>
      <c r="VYD314" s="22"/>
      <c r="VYE314" s="22"/>
      <c r="VYF314" s="22"/>
      <c r="VYG314" s="22"/>
      <c r="VYH314" s="22"/>
      <c r="VYI314" s="22"/>
      <c r="VYJ314" s="22"/>
      <c r="VYK314" s="22"/>
      <c r="VYL314" s="22"/>
      <c r="VYM314" s="22"/>
      <c r="VYN314" s="22"/>
      <c r="VYO314" s="22"/>
      <c r="VYP314" s="22"/>
      <c r="VYQ314" s="22"/>
      <c r="VYR314" s="22"/>
      <c r="VYS314" s="22"/>
      <c r="VYT314" s="22"/>
      <c r="VYU314" s="22"/>
      <c r="VYV314" s="22"/>
      <c r="VYW314" s="22"/>
      <c r="VYX314" s="22"/>
      <c r="VYY314" s="22"/>
      <c r="VYZ314" s="22"/>
      <c r="VZA314" s="22"/>
      <c r="VZB314" s="22"/>
      <c r="VZC314" s="22"/>
      <c r="VZD314" s="22"/>
      <c r="VZE314" s="22"/>
      <c r="VZF314" s="22"/>
      <c r="VZG314" s="22"/>
      <c r="VZH314" s="22"/>
      <c r="VZI314" s="22"/>
      <c r="VZJ314" s="22"/>
      <c r="VZK314" s="22"/>
      <c r="VZL314" s="22"/>
      <c r="VZM314" s="22"/>
      <c r="VZN314" s="22"/>
      <c r="VZO314" s="22"/>
      <c r="VZP314" s="22"/>
      <c r="VZQ314" s="22"/>
      <c r="VZR314" s="22"/>
      <c r="VZS314" s="22"/>
      <c r="VZT314" s="22"/>
      <c r="VZU314" s="22"/>
      <c r="VZV314" s="22"/>
      <c r="VZW314" s="22"/>
      <c r="VZX314" s="22"/>
      <c r="VZY314" s="22"/>
      <c r="VZZ314" s="22"/>
      <c r="WAA314" s="22"/>
      <c r="WAB314" s="22"/>
      <c r="WAC314" s="22"/>
      <c r="WAD314" s="22"/>
      <c r="WAE314" s="22"/>
      <c r="WAF314" s="22"/>
      <c r="WAG314" s="22"/>
      <c r="WAH314" s="22"/>
      <c r="WAI314" s="22"/>
      <c r="WAJ314" s="22"/>
      <c r="WAK314" s="22"/>
      <c r="WAL314" s="22"/>
      <c r="WAM314" s="22"/>
      <c r="WAN314" s="22"/>
      <c r="WAO314" s="22"/>
      <c r="WAP314" s="22"/>
      <c r="WAQ314" s="22"/>
      <c r="WAR314" s="22"/>
      <c r="WAS314" s="22"/>
      <c r="WAT314" s="22"/>
      <c r="WAU314" s="22"/>
      <c r="WAV314" s="22"/>
      <c r="WAW314" s="22"/>
      <c r="WAX314" s="22"/>
      <c r="WAY314" s="22"/>
      <c r="WAZ314" s="22"/>
      <c r="WBA314" s="22"/>
      <c r="WBB314" s="22"/>
      <c r="WBC314" s="22"/>
      <c r="WBD314" s="22"/>
      <c r="WBE314" s="22"/>
      <c r="WBF314" s="22"/>
      <c r="WBG314" s="22"/>
      <c r="WBH314" s="22"/>
      <c r="WBI314" s="22"/>
      <c r="WBJ314" s="22"/>
      <c r="WBK314" s="22"/>
      <c r="WBL314" s="22"/>
      <c r="WBM314" s="22"/>
      <c r="WBN314" s="22"/>
      <c r="WBO314" s="22"/>
      <c r="WBP314" s="22"/>
      <c r="WBQ314" s="22"/>
      <c r="WBR314" s="22"/>
      <c r="WBS314" s="22"/>
      <c r="WBT314" s="22"/>
      <c r="WBU314" s="22"/>
      <c r="WBV314" s="22"/>
      <c r="WBW314" s="22"/>
      <c r="WBX314" s="22"/>
      <c r="WBY314" s="22"/>
      <c r="WBZ314" s="22"/>
      <c r="WCA314" s="22"/>
      <c r="WCB314" s="22"/>
      <c r="WCC314" s="22"/>
      <c r="WCD314" s="22"/>
      <c r="WCE314" s="22"/>
      <c r="WCF314" s="22"/>
      <c r="WCG314" s="22"/>
      <c r="WCH314" s="22"/>
      <c r="WCI314" s="22"/>
      <c r="WCJ314" s="22"/>
      <c r="WCK314" s="22"/>
      <c r="WCL314" s="22"/>
      <c r="WCM314" s="22"/>
      <c r="WCN314" s="22"/>
      <c r="WCO314" s="22"/>
      <c r="WCP314" s="22"/>
      <c r="WCQ314" s="22"/>
      <c r="WCR314" s="22"/>
      <c r="WCS314" s="22"/>
      <c r="WCT314" s="22"/>
      <c r="WCU314" s="22"/>
      <c r="WCV314" s="22"/>
      <c r="WCW314" s="22"/>
      <c r="WCX314" s="22"/>
      <c r="WCY314" s="22"/>
      <c r="WCZ314" s="22"/>
      <c r="WDA314" s="22"/>
      <c r="WDB314" s="22"/>
      <c r="WDC314" s="22"/>
      <c r="WDD314" s="22"/>
      <c r="WDE314" s="22"/>
      <c r="WDF314" s="22"/>
      <c r="WDG314" s="22"/>
      <c r="WDH314" s="22"/>
      <c r="WDI314" s="22"/>
      <c r="WDJ314" s="22"/>
      <c r="WDK314" s="22"/>
      <c r="WDL314" s="22"/>
      <c r="WDM314" s="22"/>
      <c r="WDN314" s="22"/>
      <c r="WDO314" s="22"/>
      <c r="WDP314" s="22"/>
      <c r="WDQ314" s="22"/>
      <c r="WDR314" s="22"/>
      <c r="WDS314" s="22"/>
      <c r="WDT314" s="22"/>
      <c r="WDU314" s="22"/>
      <c r="WDV314" s="22"/>
      <c r="WDW314" s="22"/>
      <c r="WDX314" s="22"/>
      <c r="WDY314" s="22"/>
      <c r="WDZ314" s="22"/>
      <c r="WEA314" s="22"/>
      <c r="WEB314" s="22"/>
      <c r="WEC314" s="22"/>
      <c r="WED314" s="22"/>
      <c r="WEE314" s="22"/>
      <c r="WEF314" s="22"/>
      <c r="WEG314" s="22"/>
      <c r="WEH314" s="22"/>
      <c r="WEI314" s="22"/>
      <c r="WEJ314" s="22"/>
      <c r="WEK314" s="22"/>
      <c r="WEL314" s="22"/>
      <c r="WEM314" s="22"/>
      <c r="WEN314" s="22"/>
      <c r="WEO314" s="22"/>
      <c r="WEP314" s="22"/>
      <c r="WEQ314" s="22"/>
      <c r="WER314" s="22"/>
      <c r="WES314" s="22"/>
      <c r="WET314" s="22"/>
      <c r="WEU314" s="22"/>
      <c r="WEV314" s="22"/>
      <c r="WEW314" s="22"/>
      <c r="WEX314" s="22"/>
      <c r="WEY314" s="22"/>
      <c r="WEZ314" s="22"/>
      <c r="WFA314" s="22"/>
      <c r="WFB314" s="22"/>
      <c r="WFC314" s="22"/>
      <c r="WFD314" s="22"/>
      <c r="WFE314" s="22"/>
      <c r="WFF314" s="22"/>
      <c r="WFG314" s="22"/>
      <c r="WFH314" s="22"/>
      <c r="WFI314" s="22"/>
      <c r="WFJ314" s="22"/>
      <c r="WFK314" s="22"/>
      <c r="WFL314" s="22"/>
      <c r="WFM314" s="22"/>
      <c r="WFN314" s="22"/>
      <c r="WFO314" s="22"/>
      <c r="WFP314" s="22"/>
      <c r="WFQ314" s="22"/>
      <c r="WFR314" s="22"/>
      <c r="WFS314" s="22"/>
      <c r="WFT314" s="22"/>
      <c r="WFU314" s="22"/>
      <c r="WFV314" s="22"/>
      <c r="WFW314" s="22"/>
      <c r="WFX314" s="22"/>
      <c r="WFY314" s="22"/>
      <c r="WFZ314" s="22"/>
      <c r="WGA314" s="22"/>
      <c r="WGB314" s="22"/>
      <c r="WGC314" s="22"/>
      <c r="WGD314" s="22"/>
      <c r="WGE314" s="22"/>
      <c r="WGF314" s="22"/>
      <c r="WGG314" s="22"/>
      <c r="WGH314" s="22"/>
      <c r="WGI314" s="22"/>
      <c r="WGJ314" s="22"/>
      <c r="WGK314" s="22"/>
      <c r="WGL314" s="22"/>
      <c r="WGM314" s="22"/>
      <c r="WGN314" s="22"/>
      <c r="WGO314" s="22"/>
      <c r="WGP314" s="22"/>
      <c r="WGQ314" s="22"/>
      <c r="WGR314" s="22"/>
      <c r="WGS314" s="22"/>
      <c r="WGT314" s="22"/>
      <c r="WGU314" s="22"/>
      <c r="WGV314" s="22"/>
      <c r="WGW314" s="22"/>
      <c r="WGX314" s="22"/>
      <c r="WGY314" s="22"/>
      <c r="WGZ314" s="22"/>
      <c r="WHA314" s="22"/>
      <c r="WHB314" s="22"/>
      <c r="WHC314" s="22"/>
      <c r="WHD314" s="22"/>
      <c r="WHE314" s="22"/>
      <c r="WHF314" s="22"/>
      <c r="WHG314" s="22"/>
      <c r="WHH314" s="22"/>
      <c r="WHI314" s="22"/>
      <c r="WHJ314" s="22"/>
      <c r="WHK314" s="22"/>
      <c r="WHL314" s="22"/>
      <c r="WHM314" s="22"/>
      <c r="WHN314" s="22"/>
      <c r="WHO314" s="22"/>
      <c r="WHP314" s="22"/>
      <c r="WHQ314" s="22"/>
      <c r="WHR314" s="22"/>
      <c r="WHS314" s="22"/>
      <c r="WHT314" s="22"/>
      <c r="WHU314" s="22"/>
      <c r="WHV314" s="22"/>
      <c r="WHW314" s="22"/>
      <c r="WHX314" s="22"/>
      <c r="WHY314" s="22"/>
      <c r="WHZ314" s="22"/>
      <c r="WIA314" s="22"/>
      <c r="WIB314" s="22"/>
      <c r="WIC314" s="22"/>
      <c r="WID314" s="22"/>
      <c r="WIE314" s="22"/>
      <c r="WIF314" s="22"/>
      <c r="WIG314" s="22"/>
      <c r="WIH314" s="22"/>
      <c r="WII314" s="22"/>
      <c r="WIJ314" s="22"/>
      <c r="WIK314" s="22"/>
      <c r="WIL314" s="22"/>
      <c r="WIM314" s="22"/>
      <c r="WIN314" s="22"/>
      <c r="WIO314" s="22"/>
      <c r="WIP314" s="22"/>
      <c r="WIQ314" s="22"/>
      <c r="WIR314" s="22"/>
      <c r="WIS314" s="22"/>
      <c r="WIT314" s="22"/>
      <c r="WIU314" s="22"/>
      <c r="WIV314" s="22"/>
      <c r="WIW314" s="22"/>
      <c r="WIX314" s="22"/>
      <c r="WIY314" s="22"/>
      <c r="WIZ314" s="22"/>
      <c r="WJA314" s="22"/>
      <c r="WJB314" s="22"/>
      <c r="WJC314" s="22"/>
      <c r="WJD314" s="22"/>
      <c r="WJE314" s="22"/>
      <c r="WJF314" s="22"/>
      <c r="WJG314" s="22"/>
      <c r="WJH314" s="22"/>
      <c r="WJI314" s="22"/>
      <c r="WJJ314" s="22"/>
      <c r="WJK314" s="22"/>
      <c r="WJL314" s="22"/>
      <c r="WJM314" s="22"/>
      <c r="WJN314" s="22"/>
      <c r="WJO314" s="22"/>
      <c r="WJP314" s="22"/>
      <c r="WJQ314" s="22"/>
      <c r="WJR314" s="22"/>
      <c r="WJS314" s="22"/>
      <c r="WJT314" s="22"/>
      <c r="WJU314" s="22"/>
      <c r="WJV314" s="22"/>
      <c r="WJW314" s="22"/>
      <c r="WJX314" s="22"/>
      <c r="WJY314" s="22"/>
      <c r="WJZ314" s="22"/>
      <c r="WKA314" s="22"/>
      <c r="WKB314" s="22"/>
      <c r="WKC314" s="22"/>
      <c r="WKD314" s="22"/>
      <c r="WKE314" s="22"/>
      <c r="WKF314" s="22"/>
      <c r="WKG314" s="22"/>
      <c r="WKH314" s="22"/>
      <c r="WKI314" s="22"/>
      <c r="WKJ314" s="22"/>
      <c r="WKK314" s="22"/>
      <c r="WKL314" s="22"/>
      <c r="WKM314" s="22"/>
      <c r="WKN314" s="22"/>
      <c r="WKO314" s="22"/>
      <c r="WKP314" s="22"/>
      <c r="WKQ314" s="22"/>
      <c r="WKR314" s="22"/>
      <c r="WKS314" s="22"/>
      <c r="WKT314" s="22"/>
      <c r="WKU314" s="22"/>
      <c r="WKV314" s="22"/>
      <c r="WKW314" s="22"/>
      <c r="WKX314" s="22"/>
      <c r="WKY314" s="22"/>
      <c r="WKZ314" s="22"/>
      <c r="WLA314" s="22"/>
      <c r="WLB314" s="22"/>
      <c r="WLC314" s="22"/>
      <c r="WLD314" s="22"/>
      <c r="WLE314" s="22"/>
      <c r="WLF314" s="22"/>
      <c r="WLG314" s="22"/>
      <c r="WLH314" s="22"/>
      <c r="WLI314" s="22"/>
      <c r="WLJ314" s="22"/>
      <c r="WLK314" s="22"/>
      <c r="WLL314" s="22"/>
      <c r="WLM314" s="22"/>
      <c r="WLN314" s="22"/>
      <c r="WLO314" s="22"/>
      <c r="WLP314" s="22"/>
      <c r="WLQ314" s="22"/>
      <c r="WLR314" s="22"/>
      <c r="WLS314" s="22"/>
      <c r="WLT314" s="22"/>
      <c r="WLU314" s="22"/>
      <c r="WLV314" s="22"/>
      <c r="WLW314" s="22"/>
      <c r="WLX314" s="22"/>
      <c r="WLY314" s="22"/>
      <c r="WLZ314" s="22"/>
      <c r="WMA314" s="22"/>
      <c r="WMB314" s="22"/>
      <c r="WMC314" s="22"/>
      <c r="WMD314" s="22"/>
      <c r="WME314" s="22"/>
      <c r="WMF314" s="22"/>
      <c r="WMG314" s="22"/>
      <c r="WMH314" s="22"/>
      <c r="WMI314" s="22"/>
      <c r="WMJ314" s="22"/>
      <c r="WMK314" s="22"/>
      <c r="WML314" s="22"/>
      <c r="WMM314" s="22"/>
      <c r="WMN314" s="22"/>
      <c r="WMO314" s="22"/>
      <c r="WMP314" s="22"/>
      <c r="WMQ314" s="22"/>
      <c r="WMR314" s="22"/>
      <c r="WMS314" s="22"/>
      <c r="WMT314" s="22"/>
      <c r="WMU314" s="22"/>
      <c r="WMV314" s="22"/>
      <c r="WMW314" s="22"/>
      <c r="WMX314" s="22"/>
      <c r="WMY314" s="22"/>
      <c r="WMZ314" s="22"/>
      <c r="WNA314" s="22"/>
      <c r="WNB314" s="22"/>
      <c r="WNC314" s="22"/>
      <c r="WND314" s="22"/>
      <c r="WNE314" s="22"/>
      <c r="WNF314" s="22"/>
      <c r="WNG314" s="22"/>
      <c r="WNH314" s="22"/>
      <c r="WNI314" s="22"/>
      <c r="WNJ314" s="22"/>
      <c r="WNK314" s="22"/>
      <c r="WNL314" s="22"/>
      <c r="WNM314" s="22"/>
      <c r="WNN314" s="22"/>
      <c r="WNO314" s="22"/>
      <c r="WNP314" s="22"/>
      <c r="WNQ314" s="22"/>
      <c r="WNR314" s="22"/>
      <c r="WNS314" s="22"/>
      <c r="WNT314" s="22"/>
      <c r="WNU314" s="22"/>
      <c r="WNV314" s="22"/>
      <c r="WNW314" s="22"/>
      <c r="WNX314" s="22"/>
      <c r="WNY314" s="22"/>
      <c r="WNZ314" s="22"/>
      <c r="WOA314" s="22"/>
      <c r="WOB314" s="22"/>
      <c r="WOC314" s="22"/>
      <c r="WOD314" s="22"/>
      <c r="WOE314" s="22"/>
      <c r="WOF314" s="22"/>
      <c r="WOG314" s="22"/>
      <c r="WOH314" s="22"/>
      <c r="WOI314" s="22"/>
      <c r="WOJ314" s="22"/>
      <c r="WOK314" s="22"/>
      <c r="WOL314" s="22"/>
      <c r="WOM314" s="22"/>
      <c r="WON314" s="22"/>
      <c r="WOO314" s="22"/>
      <c r="WOP314" s="22"/>
      <c r="WOQ314" s="22"/>
      <c r="WOR314" s="22"/>
      <c r="WOS314" s="22"/>
      <c r="WOT314" s="22"/>
      <c r="WOU314" s="22"/>
      <c r="WOV314" s="22"/>
      <c r="WOW314" s="22"/>
      <c r="WOX314" s="22"/>
      <c r="WOY314" s="22"/>
      <c r="WOZ314" s="22"/>
      <c r="WPA314" s="22"/>
      <c r="WPB314" s="22"/>
      <c r="WPC314" s="22"/>
      <c r="WPD314" s="22"/>
      <c r="WPE314" s="22"/>
      <c r="WPF314" s="22"/>
      <c r="WPG314" s="22"/>
      <c r="WPH314" s="22"/>
      <c r="WPI314" s="22"/>
      <c r="WPJ314" s="22"/>
      <c r="WPK314" s="22"/>
      <c r="WPL314" s="22"/>
      <c r="WPM314" s="22"/>
      <c r="WPN314" s="22"/>
      <c r="WPO314" s="22"/>
      <c r="WPP314" s="22"/>
      <c r="WPQ314" s="22"/>
      <c r="WPR314" s="22"/>
      <c r="WPS314" s="22"/>
      <c r="WPT314" s="22"/>
      <c r="WPU314" s="22"/>
      <c r="WPV314" s="22"/>
      <c r="WPW314" s="22"/>
      <c r="WPX314" s="22"/>
      <c r="WPY314" s="22"/>
      <c r="WPZ314" s="22"/>
      <c r="WQA314" s="22"/>
      <c r="WQB314" s="22"/>
      <c r="WQC314" s="22"/>
      <c r="WQD314" s="22"/>
      <c r="WQE314" s="22"/>
      <c r="WQF314" s="22"/>
      <c r="WQG314" s="22"/>
      <c r="WQH314" s="22"/>
      <c r="WQI314" s="22"/>
      <c r="WQJ314" s="22"/>
      <c r="WQK314" s="22"/>
      <c r="WQL314" s="22"/>
      <c r="WQM314" s="22"/>
      <c r="WQN314" s="22"/>
      <c r="WQO314" s="22"/>
      <c r="WQP314" s="22"/>
      <c r="WQQ314" s="22"/>
      <c r="WQR314" s="22"/>
      <c r="WQS314" s="22"/>
      <c r="WQT314" s="22"/>
      <c r="WQU314" s="22"/>
      <c r="WQV314" s="22"/>
      <c r="WQW314" s="22"/>
      <c r="WQX314" s="22"/>
      <c r="WQY314" s="22"/>
      <c r="WQZ314" s="22"/>
      <c r="WRA314" s="22"/>
      <c r="WRB314" s="22"/>
      <c r="WRC314" s="22"/>
      <c r="WRD314" s="22"/>
      <c r="WRE314" s="22"/>
      <c r="WRF314" s="22"/>
      <c r="WRG314" s="22"/>
      <c r="WRH314" s="22"/>
      <c r="WRI314" s="22"/>
      <c r="WRJ314" s="22"/>
      <c r="WRK314" s="22"/>
      <c r="WRL314" s="22"/>
      <c r="WRM314" s="22"/>
      <c r="WRN314" s="22"/>
      <c r="WRO314" s="22"/>
      <c r="WRP314" s="22"/>
      <c r="WRQ314" s="22"/>
      <c r="WRR314" s="22"/>
      <c r="WRS314" s="22"/>
      <c r="WRT314" s="22"/>
      <c r="WRU314" s="22"/>
      <c r="WRV314" s="22"/>
      <c r="WRW314" s="22"/>
      <c r="WRX314" s="22"/>
      <c r="WRY314" s="22"/>
      <c r="WRZ314" s="22"/>
      <c r="WSA314" s="22"/>
      <c r="WSB314" s="22"/>
      <c r="WSC314" s="22"/>
      <c r="WSD314" s="22"/>
      <c r="WSE314" s="22"/>
      <c r="WSF314" s="22"/>
      <c r="WSG314" s="22"/>
      <c r="WSH314" s="22"/>
      <c r="WSI314" s="22"/>
      <c r="WSJ314" s="22"/>
      <c r="WSK314" s="22"/>
      <c r="WSL314" s="22"/>
      <c r="WSM314" s="22"/>
      <c r="WSN314" s="22"/>
      <c r="WSO314" s="22"/>
      <c r="WSP314" s="22"/>
      <c r="WSQ314" s="22"/>
      <c r="WSR314" s="22"/>
      <c r="WSS314" s="22"/>
      <c r="WST314" s="22"/>
      <c r="WSU314" s="22"/>
      <c r="WSV314" s="22"/>
      <c r="WSW314" s="22"/>
      <c r="WSX314" s="22"/>
      <c r="WSY314" s="22"/>
      <c r="WSZ314" s="22"/>
      <c r="WTA314" s="22"/>
      <c r="WTB314" s="22"/>
      <c r="WTC314" s="22"/>
      <c r="WTD314" s="22"/>
      <c r="WTE314" s="22"/>
      <c r="WTF314" s="22"/>
      <c r="WTG314" s="22"/>
      <c r="WTH314" s="22"/>
      <c r="WTI314" s="22"/>
      <c r="WTJ314" s="22"/>
      <c r="WTK314" s="22"/>
      <c r="WTL314" s="22"/>
      <c r="WTM314" s="22"/>
      <c r="WTN314" s="22"/>
      <c r="WTO314" s="22"/>
      <c r="WTP314" s="22"/>
      <c r="WTQ314" s="22"/>
      <c r="WTR314" s="22"/>
      <c r="WTS314" s="22"/>
      <c r="WTT314" s="22"/>
      <c r="WTU314" s="22"/>
      <c r="WTV314" s="22"/>
      <c r="WTW314" s="22"/>
      <c r="WTX314" s="22"/>
      <c r="WTY314" s="22"/>
      <c r="WTZ314" s="22"/>
      <c r="WUA314" s="22"/>
      <c r="WUB314" s="22"/>
      <c r="WUC314" s="22"/>
      <c r="WUD314" s="22"/>
      <c r="WUE314" s="22"/>
      <c r="WUF314" s="22"/>
      <c r="WUG314" s="22"/>
      <c r="WUH314" s="22"/>
      <c r="WUI314" s="22"/>
      <c r="WUJ314" s="22"/>
      <c r="WUK314" s="22"/>
      <c r="WUL314" s="22"/>
      <c r="WUM314" s="22"/>
      <c r="WUN314" s="22"/>
      <c r="WUO314" s="22"/>
      <c r="WUP314" s="22"/>
      <c r="WUQ314" s="22"/>
      <c r="WUR314" s="22"/>
      <c r="WUS314" s="22"/>
      <c r="WUT314" s="22"/>
      <c r="WUU314" s="22"/>
      <c r="WUV314" s="22"/>
      <c r="WUW314" s="22"/>
      <c r="WUX314" s="22"/>
      <c r="WUY314" s="22"/>
      <c r="WUZ314" s="22"/>
      <c r="WVA314" s="22"/>
      <c r="WVB314" s="22"/>
      <c r="WVC314" s="22"/>
      <c r="WVD314" s="22"/>
      <c r="WVE314" s="22"/>
      <c r="WVF314" s="22"/>
      <c r="WVG314" s="22"/>
      <c r="WVH314" s="22"/>
      <c r="WVI314" s="22"/>
      <c r="WVJ314" s="22"/>
      <c r="WVK314" s="22"/>
      <c r="WVL314" s="22"/>
      <c r="WVM314" s="22"/>
      <c r="WVN314" s="22"/>
      <c r="WVO314" s="22"/>
      <c r="WVP314" s="22"/>
      <c r="WVQ314" s="22"/>
      <c r="WVR314" s="22"/>
      <c r="WVS314" s="22"/>
      <c r="WVT314" s="22"/>
      <c r="WVU314" s="22"/>
      <c r="WVV314" s="22"/>
      <c r="WVW314" s="22"/>
      <c r="WVX314" s="22"/>
      <c r="WVY314" s="22"/>
      <c r="WVZ314" s="22"/>
      <c r="WWA314" s="22"/>
      <c r="WWB314" s="22"/>
      <c r="WWC314" s="22"/>
      <c r="WWD314" s="22"/>
      <c r="WWE314" s="22"/>
      <c r="WWF314" s="22"/>
      <c r="WWG314" s="22"/>
      <c r="WWH314" s="22"/>
      <c r="WWI314" s="22"/>
      <c r="WWJ314" s="22"/>
      <c r="WWK314" s="22"/>
      <c r="WWL314" s="22"/>
      <c r="WWM314" s="22"/>
      <c r="WWN314" s="22"/>
      <c r="WWO314" s="22"/>
      <c r="WWP314" s="22"/>
      <c r="WWQ314" s="22"/>
      <c r="WWR314" s="22"/>
      <c r="WWS314" s="22"/>
      <c r="WWT314" s="22"/>
      <c r="WWU314" s="22"/>
      <c r="WWV314" s="22"/>
      <c r="WWW314" s="22"/>
      <c r="WWX314" s="22"/>
      <c r="WWY314" s="22"/>
      <c r="WWZ314" s="22"/>
      <c r="WXA314" s="22"/>
      <c r="WXB314" s="22"/>
      <c r="WXC314" s="22"/>
      <c r="WXD314" s="22"/>
      <c r="WXE314" s="22"/>
      <c r="WXF314" s="22"/>
      <c r="WXG314" s="22"/>
      <c r="WXH314" s="22"/>
      <c r="WXI314" s="22"/>
      <c r="WXJ314" s="22"/>
      <c r="WXK314" s="22"/>
      <c r="WXL314" s="22"/>
      <c r="WXM314" s="22"/>
      <c r="WXN314" s="22"/>
      <c r="WXO314" s="22"/>
      <c r="WXP314" s="22"/>
      <c r="WXQ314" s="22"/>
      <c r="WXR314" s="22"/>
      <c r="WXS314" s="22"/>
      <c r="WXT314" s="22"/>
      <c r="WXU314" s="22"/>
      <c r="WXV314" s="22"/>
      <c r="WXW314" s="22"/>
      <c r="WXX314" s="22"/>
      <c r="WXY314" s="22"/>
      <c r="WXZ314" s="22"/>
      <c r="WYA314" s="22"/>
      <c r="WYB314" s="22"/>
      <c r="WYC314" s="22"/>
      <c r="WYD314" s="22"/>
      <c r="WYE314" s="22"/>
      <c r="WYF314" s="22"/>
      <c r="WYG314" s="22"/>
      <c r="WYH314" s="22"/>
      <c r="WYI314" s="22"/>
      <c r="WYJ314" s="22"/>
      <c r="WYK314" s="22"/>
      <c r="WYL314" s="22"/>
      <c r="WYM314" s="22"/>
      <c r="WYN314" s="22"/>
      <c r="WYO314" s="22"/>
      <c r="WYP314" s="22"/>
      <c r="WYQ314" s="22"/>
      <c r="WYR314" s="22"/>
      <c r="WYS314" s="22"/>
      <c r="WYT314" s="22"/>
      <c r="WYU314" s="22"/>
      <c r="WYV314" s="22"/>
      <c r="WYW314" s="22"/>
      <c r="WYX314" s="22"/>
      <c r="WYY314" s="22"/>
      <c r="WYZ314" s="22"/>
      <c r="WZA314" s="22"/>
      <c r="WZB314" s="22"/>
      <c r="WZC314" s="22"/>
      <c r="WZD314" s="22"/>
      <c r="WZE314" s="22"/>
      <c r="WZF314" s="22"/>
      <c r="WZG314" s="22"/>
      <c r="WZH314" s="22"/>
      <c r="WZI314" s="22"/>
      <c r="WZJ314" s="22"/>
      <c r="WZK314" s="22"/>
      <c r="WZL314" s="22"/>
      <c r="WZM314" s="22"/>
      <c r="WZN314" s="22"/>
      <c r="WZO314" s="22"/>
      <c r="WZP314" s="22"/>
      <c r="WZQ314" s="22"/>
      <c r="WZR314" s="22"/>
      <c r="WZS314" s="22"/>
      <c r="WZT314" s="22"/>
      <c r="WZU314" s="22"/>
      <c r="WZV314" s="22"/>
      <c r="WZW314" s="22"/>
      <c r="WZX314" s="22"/>
      <c r="WZY314" s="22"/>
      <c r="WZZ314" s="22"/>
      <c r="XAA314" s="22"/>
      <c r="XAB314" s="22"/>
      <c r="XAC314" s="22"/>
      <c r="XAD314" s="22"/>
      <c r="XAE314" s="22"/>
      <c r="XAF314" s="22"/>
      <c r="XAG314" s="22"/>
      <c r="XAH314" s="22"/>
      <c r="XAI314" s="22"/>
      <c r="XAJ314" s="22"/>
      <c r="XAK314" s="22"/>
      <c r="XAL314" s="22"/>
      <c r="XAM314" s="22"/>
      <c r="XAN314" s="22"/>
      <c r="XAO314" s="22"/>
      <c r="XAP314" s="22"/>
      <c r="XAQ314" s="22"/>
      <c r="XAR314" s="22"/>
      <c r="XAS314" s="22"/>
      <c r="XAT314" s="22"/>
      <c r="XAU314" s="22"/>
      <c r="XAV314" s="22"/>
      <c r="XAW314" s="22"/>
      <c r="XAX314" s="22"/>
      <c r="XAY314" s="22"/>
      <c r="XAZ314" s="22"/>
      <c r="XBA314" s="22"/>
      <c r="XBB314" s="22"/>
      <c r="XBC314" s="22"/>
      <c r="XBD314" s="22"/>
      <c r="XBE314" s="22"/>
      <c r="XBF314" s="22"/>
      <c r="XBG314" s="22"/>
      <c r="XBH314" s="22"/>
      <c r="XBI314" s="22"/>
      <c r="XBJ314" s="22"/>
      <c r="XBK314" s="22"/>
      <c r="XBL314" s="22"/>
      <c r="XBM314" s="22"/>
      <c r="XBN314" s="22"/>
      <c r="XBO314" s="22"/>
      <c r="XBP314" s="22"/>
      <c r="XBQ314" s="22"/>
      <c r="XBR314" s="22"/>
      <c r="XBS314" s="22"/>
      <c r="XBT314" s="22"/>
      <c r="XBU314" s="22"/>
      <c r="XBV314" s="22"/>
      <c r="XBW314" s="22"/>
      <c r="XBX314" s="22"/>
      <c r="XBY314" s="22"/>
      <c r="XBZ314" s="22"/>
      <c r="XCA314" s="22"/>
      <c r="XCB314" s="22"/>
      <c r="XCC314" s="22"/>
      <c r="XCD314" s="22"/>
      <c r="XCE314" s="22"/>
      <c r="XCF314" s="22"/>
      <c r="XCG314" s="22"/>
      <c r="XCH314" s="22"/>
      <c r="XCI314" s="22"/>
      <c r="XCJ314" s="22"/>
      <c r="XCK314" s="22"/>
      <c r="XCL314" s="22"/>
      <c r="XCM314" s="22"/>
      <c r="XCN314" s="22"/>
      <c r="XCO314" s="22"/>
    </row>
    <row r="315" spans="1:16317" ht="100.5" customHeight="1">
      <c r="A315" s="503"/>
      <c r="B315" s="99" t="s">
        <v>2265</v>
      </c>
      <c r="C315" s="100" t="s">
        <v>2266</v>
      </c>
      <c r="D315" s="101" t="s">
        <v>2267</v>
      </c>
      <c r="E315" s="181" t="s">
        <v>924</v>
      </c>
      <c r="F315" s="181" t="s">
        <v>2268</v>
      </c>
      <c r="G315" s="182" t="s">
        <v>2269</v>
      </c>
      <c r="H315" s="183" t="s">
        <v>5</v>
      </c>
      <c r="I315" s="178"/>
      <c r="J315" s="178"/>
      <c r="K315" s="255" t="s">
        <v>904</v>
      </c>
      <c r="L315" s="90" t="s">
        <v>357</v>
      </c>
      <c r="M315" s="107" t="s">
        <v>905</v>
      </c>
      <c r="N315" s="106" t="s">
        <v>2270</v>
      </c>
      <c r="O315" s="105"/>
      <c r="P315" s="201" t="s">
        <v>907</v>
      </c>
      <c r="Q315" s="90" t="s">
        <v>357</v>
      </c>
      <c r="R315" s="107" t="s">
        <v>905</v>
      </c>
      <c r="S315" s="106" t="s">
        <v>2271</v>
      </c>
      <c r="T315" s="105"/>
      <c r="U315" s="201" t="s">
        <v>908</v>
      </c>
      <c r="V315" s="90" t="s">
        <v>356</v>
      </c>
      <c r="W315" s="248" t="s">
        <v>1702</v>
      </c>
      <c r="X315" s="329"/>
      <c r="Y315" s="383"/>
      <c r="Z315" s="273" t="s">
        <v>339</v>
      </c>
      <c r="AA315" s="90" t="s">
        <v>356</v>
      </c>
      <c r="AB315" s="248" t="s">
        <v>422</v>
      </c>
      <c r="AC315" s="329"/>
      <c r="AD315" s="383"/>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c r="CA315" s="22"/>
      <c r="CB315" s="22"/>
      <c r="CC315" s="22"/>
      <c r="CD315" s="22"/>
      <c r="CE315" s="22"/>
      <c r="CF315" s="22"/>
      <c r="CG315" s="22"/>
      <c r="CH315" s="22"/>
      <c r="CI315" s="22"/>
      <c r="CJ315" s="22"/>
      <c r="CK315" s="22"/>
      <c r="CL315" s="22"/>
      <c r="CM315" s="22"/>
      <c r="CN315" s="22"/>
      <c r="CO315" s="22"/>
      <c r="CP315" s="22"/>
      <c r="CQ315" s="22"/>
      <c r="CR315" s="22"/>
      <c r="CS315" s="22"/>
      <c r="CT315" s="22"/>
      <c r="CU315" s="22"/>
      <c r="CV315" s="22"/>
      <c r="CW315" s="22"/>
      <c r="CX315" s="22"/>
      <c r="CY315" s="22"/>
      <c r="CZ315" s="22"/>
      <c r="DA315" s="22"/>
      <c r="DB315" s="22"/>
      <c r="DC315" s="22"/>
      <c r="DD315" s="22"/>
      <c r="DE315" s="22"/>
      <c r="DF315" s="22"/>
      <c r="DG315" s="22"/>
      <c r="DH315" s="22"/>
      <c r="DI315" s="22"/>
      <c r="DJ315" s="22"/>
      <c r="DK315" s="22"/>
      <c r="DL315" s="22"/>
      <c r="DM315" s="22"/>
      <c r="DN315" s="22"/>
      <c r="DO315" s="22"/>
      <c r="DP315" s="22"/>
      <c r="DQ315" s="22"/>
      <c r="DR315" s="22"/>
      <c r="DS315" s="22"/>
      <c r="DT315" s="22"/>
      <c r="DU315" s="22"/>
      <c r="DV315" s="22"/>
      <c r="DW315" s="22"/>
      <c r="DX315" s="22"/>
      <c r="DY315" s="22"/>
      <c r="DZ315" s="22"/>
      <c r="EA315" s="22"/>
      <c r="EB315" s="22"/>
      <c r="EC315" s="22"/>
      <c r="ED315" s="22"/>
      <c r="EE315" s="22"/>
      <c r="EF315" s="22"/>
      <c r="EG315" s="22"/>
      <c r="EH315" s="22"/>
      <c r="EI315" s="22"/>
      <c r="EJ315" s="22"/>
      <c r="EK315" s="22"/>
      <c r="EL315" s="22"/>
      <c r="EM315" s="22"/>
      <c r="EN315" s="22"/>
      <c r="EO315" s="22"/>
      <c r="EP315" s="22"/>
      <c r="EQ315" s="22"/>
      <c r="ER315" s="22"/>
      <c r="ES315" s="22"/>
      <c r="ET315" s="22"/>
      <c r="EU315" s="22"/>
      <c r="EV315" s="22"/>
      <c r="EW315" s="22"/>
      <c r="EX315" s="22"/>
      <c r="EY315" s="22"/>
      <c r="EZ315" s="22"/>
      <c r="FA315" s="22"/>
      <c r="FB315" s="22"/>
      <c r="FC315" s="22"/>
      <c r="FD315" s="22"/>
      <c r="FE315" s="22"/>
      <c r="FF315" s="22"/>
      <c r="FG315" s="22"/>
      <c r="FH315" s="22"/>
      <c r="FI315" s="22"/>
      <c r="FJ315" s="22"/>
      <c r="FK315" s="22"/>
      <c r="FL315" s="22"/>
      <c r="FM315" s="22"/>
      <c r="FN315" s="22"/>
      <c r="FO315" s="22"/>
      <c r="FP315" s="22"/>
      <c r="FQ315" s="22"/>
      <c r="FR315" s="22"/>
      <c r="FS315" s="22"/>
      <c r="FT315" s="22"/>
      <c r="FU315" s="22"/>
      <c r="FV315" s="22"/>
      <c r="FW315" s="22"/>
      <c r="FX315" s="22"/>
      <c r="FY315" s="22"/>
      <c r="FZ315" s="22"/>
      <c r="GA315" s="22"/>
      <c r="GB315" s="22"/>
      <c r="GC315" s="22"/>
      <c r="GD315" s="22"/>
      <c r="GE315" s="22"/>
      <c r="GF315" s="22"/>
      <c r="GG315" s="22"/>
      <c r="GH315" s="22"/>
      <c r="GI315" s="22"/>
      <c r="GJ315" s="22"/>
      <c r="GK315" s="22"/>
      <c r="GL315" s="22"/>
      <c r="GM315" s="22"/>
      <c r="GN315" s="22"/>
      <c r="GO315" s="22"/>
      <c r="GP315" s="22"/>
      <c r="GQ315" s="22"/>
      <c r="GR315" s="22"/>
      <c r="GS315" s="22"/>
      <c r="GT315" s="22"/>
      <c r="GU315" s="22"/>
      <c r="GV315" s="22"/>
      <c r="GW315" s="22"/>
      <c r="GX315" s="22"/>
      <c r="GY315" s="22"/>
      <c r="GZ315" s="22"/>
      <c r="HA315" s="22"/>
      <c r="HB315" s="22"/>
      <c r="HC315" s="22"/>
      <c r="HD315" s="22"/>
      <c r="HE315" s="22"/>
      <c r="HF315" s="22"/>
      <c r="HG315" s="22"/>
      <c r="HH315" s="22"/>
      <c r="HI315" s="22"/>
      <c r="HJ315" s="22"/>
      <c r="HK315" s="22"/>
      <c r="HL315" s="22"/>
      <c r="HM315" s="22"/>
      <c r="HN315" s="22"/>
      <c r="HO315" s="22"/>
      <c r="HP315" s="22"/>
      <c r="HQ315" s="22"/>
      <c r="HR315" s="22"/>
      <c r="HS315" s="22"/>
      <c r="HT315" s="22"/>
      <c r="HU315" s="22"/>
      <c r="HV315" s="22"/>
      <c r="HW315" s="22"/>
      <c r="HX315" s="22"/>
      <c r="HY315" s="22"/>
      <c r="HZ315" s="22"/>
      <c r="IA315" s="22"/>
      <c r="IB315" s="22"/>
      <c r="IC315" s="22"/>
      <c r="ID315" s="22"/>
      <c r="IE315" s="22"/>
      <c r="IF315" s="22"/>
      <c r="IG315" s="22"/>
      <c r="IH315" s="22"/>
      <c r="II315" s="22"/>
      <c r="IJ315" s="22"/>
      <c r="IK315" s="22"/>
      <c r="IL315" s="22"/>
      <c r="IM315" s="22"/>
      <c r="IN315" s="22"/>
      <c r="IO315" s="22"/>
      <c r="IP315" s="22"/>
      <c r="IQ315" s="22"/>
      <c r="IR315" s="22"/>
      <c r="IS315" s="22"/>
      <c r="IT315" s="22"/>
      <c r="IU315" s="22"/>
      <c r="IV315" s="22"/>
      <c r="IW315" s="22"/>
      <c r="IX315" s="22"/>
      <c r="IY315" s="22"/>
      <c r="IZ315" s="22"/>
      <c r="JA315" s="22"/>
      <c r="JB315" s="22"/>
      <c r="JC315" s="22"/>
      <c r="JD315" s="22"/>
      <c r="JE315" s="22"/>
      <c r="JF315" s="22"/>
      <c r="JG315" s="22"/>
      <c r="JH315" s="22"/>
      <c r="JI315" s="22"/>
      <c r="JJ315" s="22"/>
      <c r="JK315" s="22"/>
      <c r="JL315" s="22"/>
      <c r="JM315" s="22"/>
      <c r="JN315" s="22"/>
      <c r="JO315" s="22"/>
      <c r="JP315" s="22"/>
      <c r="JQ315" s="22"/>
      <c r="JR315" s="22"/>
      <c r="JS315" s="22"/>
      <c r="JT315" s="22"/>
      <c r="JU315" s="22"/>
      <c r="JV315" s="22"/>
      <c r="JW315" s="22"/>
      <c r="JX315" s="22"/>
      <c r="JY315" s="22"/>
      <c r="JZ315" s="22"/>
      <c r="KA315" s="22"/>
      <c r="KB315" s="22"/>
      <c r="KC315" s="22"/>
      <c r="KD315" s="22"/>
      <c r="KE315" s="22"/>
      <c r="KF315" s="22"/>
      <c r="KG315" s="22"/>
      <c r="KH315" s="22"/>
      <c r="KI315" s="22"/>
      <c r="KJ315" s="22"/>
      <c r="KK315" s="22"/>
      <c r="KL315" s="22"/>
      <c r="KM315" s="22"/>
      <c r="KN315" s="22"/>
      <c r="KO315" s="22"/>
      <c r="KP315" s="22"/>
      <c r="KQ315" s="22"/>
      <c r="KR315" s="22"/>
      <c r="KS315" s="22"/>
      <c r="KT315" s="22"/>
      <c r="KU315" s="22"/>
      <c r="KV315" s="22"/>
      <c r="KW315" s="22"/>
      <c r="KX315" s="22"/>
      <c r="KY315" s="22"/>
      <c r="KZ315" s="22"/>
      <c r="LA315" s="22"/>
      <c r="LB315" s="22"/>
      <c r="LC315" s="22"/>
      <c r="LD315" s="22"/>
      <c r="LE315" s="22"/>
      <c r="LF315" s="22"/>
      <c r="LG315" s="22"/>
      <c r="LH315" s="22"/>
      <c r="LI315" s="22"/>
      <c r="LJ315" s="22"/>
      <c r="LK315" s="22"/>
      <c r="LL315" s="22"/>
      <c r="LM315" s="22"/>
      <c r="LN315" s="22"/>
      <c r="LO315" s="22"/>
      <c r="LP315" s="22"/>
      <c r="LQ315" s="22"/>
      <c r="LR315" s="22"/>
      <c r="LS315" s="22"/>
      <c r="LT315" s="22"/>
      <c r="LU315" s="22"/>
      <c r="LV315" s="22"/>
      <c r="LW315" s="22"/>
      <c r="LX315" s="22"/>
      <c r="LY315" s="22"/>
      <c r="LZ315" s="22"/>
      <c r="MA315" s="22"/>
      <c r="MB315" s="22"/>
      <c r="MC315" s="22"/>
      <c r="MD315" s="22"/>
      <c r="ME315" s="22"/>
      <c r="MF315" s="22"/>
      <c r="MG315" s="22"/>
      <c r="MH315" s="22"/>
      <c r="MI315" s="22"/>
      <c r="MJ315" s="22"/>
      <c r="MK315" s="22"/>
      <c r="ML315" s="22"/>
      <c r="MM315" s="22"/>
      <c r="MN315" s="22"/>
      <c r="MO315" s="22"/>
      <c r="MP315" s="22"/>
      <c r="MQ315" s="22"/>
      <c r="MR315" s="22"/>
      <c r="MS315" s="22"/>
      <c r="MT315" s="22"/>
      <c r="MU315" s="22"/>
      <c r="MV315" s="22"/>
      <c r="MW315" s="22"/>
      <c r="MX315" s="22"/>
      <c r="MY315" s="22"/>
      <c r="MZ315" s="22"/>
      <c r="NA315" s="22"/>
      <c r="NB315" s="22"/>
      <c r="NC315" s="22"/>
      <c r="ND315" s="22"/>
      <c r="NE315" s="22"/>
      <c r="NF315" s="22"/>
      <c r="NG315" s="22"/>
      <c r="NH315" s="22"/>
      <c r="NI315" s="22"/>
      <c r="NJ315" s="22"/>
      <c r="NK315" s="22"/>
      <c r="NL315" s="22"/>
      <c r="NM315" s="22"/>
      <c r="NN315" s="22"/>
      <c r="NO315" s="22"/>
      <c r="NP315" s="22"/>
      <c r="NQ315" s="22"/>
      <c r="NR315" s="22"/>
      <c r="NS315" s="22"/>
      <c r="NT315" s="22"/>
      <c r="NU315" s="22"/>
      <c r="NV315" s="22"/>
      <c r="NW315" s="22"/>
      <c r="NX315" s="22"/>
      <c r="NY315" s="22"/>
      <c r="NZ315" s="22"/>
      <c r="OA315" s="22"/>
      <c r="OB315" s="22"/>
      <c r="OC315" s="22"/>
      <c r="OD315" s="22"/>
      <c r="OE315" s="22"/>
      <c r="OF315" s="22"/>
      <c r="OG315" s="22"/>
      <c r="OH315" s="22"/>
      <c r="OI315" s="22"/>
      <c r="OJ315" s="22"/>
      <c r="OK315" s="22"/>
      <c r="OL315" s="22"/>
      <c r="OM315" s="22"/>
      <c r="ON315" s="22"/>
      <c r="OO315" s="22"/>
      <c r="OP315" s="22"/>
      <c r="OQ315" s="22"/>
      <c r="OR315" s="22"/>
      <c r="OS315" s="22"/>
      <c r="OT315" s="22"/>
      <c r="OU315" s="22"/>
      <c r="OV315" s="22"/>
      <c r="OW315" s="22"/>
      <c r="OX315" s="22"/>
      <c r="OY315" s="22"/>
      <c r="OZ315" s="22"/>
      <c r="PA315" s="22"/>
      <c r="PB315" s="22"/>
      <c r="PC315" s="22"/>
      <c r="PD315" s="22"/>
      <c r="PE315" s="22"/>
      <c r="PF315" s="22"/>
      <c r="PG315" s="22"/>
      <c r="PH315" s="22"/>
      <c r="PI315" s="22"/>
      <c r="PJ315" s="22"/>
      <c r="PK315" s="22"/>
      <c r="PL315" s="22"/>
      <c r="PM315" s="22"/>
      <c r="PN315" s="22"/>
      <c r="PO315" s="22"/>
      <c r="PP315" s="22"/>
      <c r="PQ315" s="22"/>
      <c r="PR315" s="22"/>
      <c r="PS315" s="22"/>
      <c r="PT315" s="22"/>
      <c r="PU315" s="22"/>
      <c r="PV315" s="22"/>
      <c r="PW315" s="22"/>
      <c r="PX315" s="22"/>
      <c r="PY315" s="22"/>
      <c r="PZ315" s="22"/>
      <c r="QA315" s="22"/>
      <c r="QB315" s="22"/>
      <c r="QC315" s="22"/>
      <c r="QD315" s="22"/>
      <c r="QE315" s="22"/>
      <c r="QF315" s="22"/>
      <c r="QG315" s="22"/>
      <c r="QH315" s="22"/>
      <c r="QI315" s="22"/>
      <c r="QJ315" s="22"/>
      <c r="QK315" s="22"/>
      <c r="QL315" s="22"/>
      <c r="QM315" s="22"/>
      <c r="QN315" s="22"/>
      <c r="QO315" s="22"/>
      <c r="QP315" s="22"/>
      <c r="QQ315" s="22"/>
      <c r="QR315" s="22"/>
      <c r="QS315" s="22"/>
      <c r="QT315" s="22"/>
      <c r="QU315" s="22"/>
      <c r="QV315" s="22"/>
      <c r="QW315" s="22"/>
      <c r="QX315" s="22"/>
      <c r="QY315" s="22"/>
      <c r="QZ315" s="22"/>
      <c r="RA315" s="22"/>
      <c r="RB315" s="22"/>
      <c r="RC315" s="22"/>
      <c r="RD315" s="22"/>
      <c r="RE315" s="22"/>
      <c r="RF315" s="22"/>
      <c r="RG315" s="22"/>
      <c r="RH315" s="22"/>
      <c r="RI315" s="22"/>
      <c r="RJ315" s="22"/>
      <c r="RK315" s="22"/>
      <c r="RL315" s="22"/>
      <c r="RM315" s="22"/>
      <c r="RN315" s="22"/>
      <c r="RO315" s="22"/>
      <c r="RP315" s="22"/>
      <c r="RQ315" s="22"/>
      <c r="RR315" s="22"/>
      <c r="RS315" s="22"/>
      <c r="RT315" s="22"/>
      <c r="RU315" s="22"/>
      <c r="RV315" s="22"/>
      <c r="RW315" s="22"/>
      <c r="RX315" s="22"/>
      <c r="RY315" s="22"/>
      <c r="RZ315" s="22"/>
      <c r="SA315" s="22"/>
      <c r="SB315" s="22"/>
      <c r="SC315" s="22"/>
      <c r="SD315" s="22"/>
      <c r="SE315" s="22"/>
      <c r="SF315" s="22"/>
      <c r="SG315" s="22"/>
      <c r="SH315" s="22"/>
      <c r="SI315" s="22"/>
      <c r="SJ315" s="22"/>
      <c r="SK315" s="22"/>
      <c r="SL315" s="22"/>
      <c r="SM315" s="22"/>
      <c r="SN315" s="22"/>
      <c r="SO315" s="22"/>
      <c r="SP315" s="22"/>
      <c r="SQ315" s="22"/>
      <c r="SR315" s="22"/>
      <c r="SS315" s="22"/>
      <c r="ST315" s="22"/>
      <c r="SU315" s="22"/>
      <c r="SV315" s="22"/>
      <c r="SW315" s="22"/>
      <c r="SX315" s="22"/>
      <c r="SY315" s="22"/>
      <c r="SZ315" s="22"/>
      <c r="TA315" s="22"/>
      <c r="TB315" s="22"/>
      <c r="TC315" s="22"/>
      <c r="TD315" s="22"/>
      <c r="TE315" s="22"/>
      <c r="TF315" s="22"/>
      <c r="TG315" s="22"/>
      <c r="TH315" s="22"/>
      <c r="TI315" s="22"/>
      <c r="TJ315" s="22"/>
      <c r="TK315" s="22"/>
      <c r="TL315" s="22"/>
      <c r="TM315" s="22"/>
      <c r="TN315" s="22"/>
      <c r="TO315" s="22"/>
      <c r="TP315" s="22"/>
      <c r="TQ315" s="22"/>
      <c r="TR315" s="22"/>
      <c r="TS315" s="22"/>
      <c r="TT315" s="22"/>
      <c r="TU315" s="22"/>
      <c r="TV315" s="22"/>
      <c r="TW315" s="22"/>
      <c r="TX315" s="22"/>
      <c r="TY315" s="22"/>
      <c r="TZ315" s="22"/>
      <c r="UA315" s="22"/>
      <c r="UB315" s="22"/>
      <c r="UC315" s="22"/>
      <c r="UD315" s="22"/>
      <c r="UE315" s="22"/>
      <c r="UF315" s="22"/>
      <c r="UG315" s="22"/>
      <c r="UH315" s="22"/>
      <c r="UI315" s="22"/>
      <c r="UJ315" s="22"/>
      <c r="UK315" s="22"/>
      <c r="UL315" s="22"/>
      <c r="UM315" s="22"/>
      <c r="UN315" s="22"/>
      <c r="UO315" s="22"/>
      <c r="UP315" s="22"/>
      <c r="UQ315" s="22"/>
      <c r="UR315" s="22"/>
      <c r="US315" s="22"/>
      <c r="UT315" s="22"/>
      <c r="UU315" s="22"/>
      <c r="UV315" s="22"/>
      <c r="UW315" s="22"/>
      <c r="UX315" s="22"/>
      <c r="UY315" s="22"/>
      <c r="UZ315" s="22"/>
      <c r="VA315" s="22"/>
      <c r="VB315" s="22"/>
      <c r="VC315" s="22"/>
      <c r="VD315" s="22"/>
      <c r="VE315" s="22"/>
      <c r="VF315" s="22"/>
      <c r="VG315" s="22"/>
      <c r="VH315" s="22"/>
      <c r="VI315" s="22"/>
      <c r="VJ315" s="22"/>
      <c r="VK315" s="22"/>
      <c r="VL315" s="22"/>
      <c r="VM315" s="22"/>
      <c r="VN315" s="22"/>
      <c r="VO315" s="22"/>
      <c r="VP315" s="22"/>
      <c r="VQ315" s="22"/>
      <c r="VR315" s="22"/>
      <c r="VS315" s="22"/>
      <c r="VT315" s="22"/>
      <c r="VU315" s="22"/>
      <c r="VV315" s="22"/>
      <c r="VW315" s="22"/>
      <c r="VX315" s="22"/>
      <c r="VY315" s="22"/>
      <c r="VZ315" s="22"/>
      <c r="WA315" s="22"/>
      <c r="WB315" s="22"/>
      <c r="WC315" s="22"/>
      <c r="WD315" s="22"/>
      <c r="WE315" s="22"/>
      <c r="WF315" s="22"/>
      <c r="WG315" s="22"/>
      <c r="WH315" s="22"/>
      <c r="WI315" s="22"/>
      <c r="WJ315" s="22"/>
      <c r="WK315" s="22"/>
      <c r="WL315" s="22"/>
      <c r="WM315" s="22"/>
      <c r="WN315" s="22"/>
      <c r="WO315" s="22"/>
      <c r="WP315" s="22"/>
      <c r="WQ315" s="22"/>
      <c r="WR315" s="22"/>
      <c r="WS315" s="22"/>
      <c r="WT315" s="22"/>
      <c r="WU315" s="22"/>
      <c r="WV315" s="22"/>
      <c r="WW315" s="22"/>
      <c r="WX315" s="22"/>
      <c r="WY315" s="22"/>
      <c r="WZ315" s="22"/>
      <c r="XA315" s="22"/>
      <c r="XB315" s="22"/>
      <c r="XC315" s="22"/>
      <c r="XD315" s="22"/>
      <c r="XE315" s="22"/>
      <c r="XF315" s="22"/>
      <c r="XG315" s="22"/>
      <c r="XH315" s="22"/>
      <c r="XI315" s="22"/>
      <c r="XJ315" s="22"/>
      <c r="XK315" s="22"/>
      <c r="XL315" s="22"/>
      <c r="XM315" s="22"/>
      <c r="XN315" s="22"/>
      <c r="XO315" s="22"/>
      <c r="XP315" s="22"/>
      <c r="XQ315" s="22"/>
      <c r="XR315" s="22"/>
      <c r="XS315" s="22"/>
      <c r="XT315" s="22"/>
      <c r="XU315" s="22"/>
      <c r="XV315" s="22"/>
      <c r="XW315" s="22"/>
      <c r="XX315" s="22"/>
      <c r="XY315" s="22"/>
      <c r="XZ315" s="22"/>
      <c r="YA315" s="22"/>
      <c r="YB315" s="22"/>
      <c r="YC315" s="22"/>
      <c r="YD315" s="22"/>
      <c r="YE315" s="22"/>
      <c r="YF315" s="22"/>
      <c r="YG315" s="22"/>
      <c r="YH315" s="22"/>
      <c r="YI315" s="22"/>
      <c r="YJ315" s="22"/>
      <c r="YK315" s="22"/>
      <c r="YL315" s="22"/>
      <c r="YM315" s="22"/>
      <c r="YN315" s="22"/>
      <c r="YO315" s="22"/>
      <c r="YP315" s="22"/>
      <c r="YQ315" s="22"/>
      <c r="YR315" s="22"/>
      <c r="YS315" s="22"/>
      <c r="YT315" s="22"/>
      <c r="YU315" s="22"/>
      <c r="YV315" s="22"/>
      <c r="YW315" s="22"/>
      <c r="YX315" s="22"/>
      <c r="YY315" s="22"/>
      <c r="YZ315" s="22"/>
      <c r="ZA315" s="22"/>
      <c r="ZB315" s="22"/>
      <c r="ZC315" s="22"/>
      <c r="ZD315" s="22"/>
      <c r="ZE315" s="22"/>
      <c r="ZF315" s="22"/>
      <c r="ZG315" s="22"/>
      <c r="ZH315" s="22"/>
      <c r="ZI315" s="22"/>
      <c r="ZJ315" s="22"/>
      <c r="ZK315" s="22"/>
      <c r="ZL315" s="22"/>
      <c r="ZM315" s="22"/>
      <c r="ZN315" s="22"/>
      <c r="ZO315" s="22"/>
      <c r="ZP315" s="22"/>
      <c r="ZQ315" s="22"/>
      <c r="ZR315" s="22"/>
      <c r="ZS315" s="22"/>
      <c r="ZT315" s="22"/>
      <c r="ZU315" s="22"/>
      <c r="ZV315" s="22"/>
      <c r="ZW315" s="22"/>
      <c r="ZX315" s="22"/>
      <c r="ZY315" s="22"/>
      <c r="ZZ315" s="22"/>
      <c r="AAA315" s="22"/>
      <c r="AAB315" s="22"/>
      <c r="AAC315" s="22"/>
      <c r="AAD315" s="22"/>
      <c r="AAE315" s="22"/>
      <c r="AAF315" s="22"/>
      <c r="AAG315" s="22"/>
      <c r="AAH315" s="22"/>
      <c r="AAI315" s="22"/>
      <c r="AAJ315" s="22"/>
      <c r="AAK315" s="22"/>
      <c r="AAL315" s="22"/>
      <c r="AAM315" s="22"/>
      <c r="AAN315" s="22"/>
      <c r="AAO315" s="22"/>
      <c r="AAP315" s="22"/>
      <c r="AAQ315" s="22"/>
      <c r="AAR315" s="22"/>
      <c r="AAS315" s="22"/>
      <c r="AAT315" s="22"/>
      <c r="AAU315" s="22"/>
      <c r="AAV315" s="22"/>
      <c r="AAW315" s="22"/>
      <c r="AAX315" s="22"/>
      <c r="AAY315" s="22"/>
      <c r="AAZ315" s="22"/>
      <c r="ABA315" s="22"/>
      <c r="ABB315" s="22"/>
      <c r="ABC315" s="22"/>
      <c r="ABD315" s="22"/>
      <c r="ABE315" s="22"/>
      <c r="ABF315" s="22"/>
      <c r="ABG315" s="22"/>
      <c r="ABH315" s="22"/>
      <c r="ABI315" s="22"/>
      <c r="ABJ315" s="22"/>
      <c r="ABK315" s="22"/>
      <c r="ABL315" s="22"/>
      <c r="ABM315" s="22"/>
      <c r="ABN315" s="22"/>
      <c r="ABO315" s="22"/>
      <c r="ABP315" s="22"/>
      <c r="ABQ315" s="22"/>
      <c r="ABR315" s="22"/>
      <c r="ABS315" s="22"/>
      <c r="ABT315" s="22"/>
      <c r="ABU315" s="22"/>
      <c r="ABV315" s="22"/>
      <c r="ABW315" s="22"/>
      <c r="ABX315" s="22"/>
      <c r="ABY315" s="22"/>
      <c r="ABZ315" s="22"/>
      <c r="ACA315" s="22"/>
      <c r="ACB315" s="22"/>
      <c r="ACC315" s="22"/>
      <c r="ACD315" s="22"/>
      <c r="ACE315" s="22"/>
      <c r="ACF315" s="22"/>
      <c r="ACG315" s="22"/>
      <c r="ACH315" s="22"/>
      <c r="ACI315" s="22"/>
      <c r="ACJ315" s="22"/>
      <c r="ACK315" s="22"/>
      <c r="ACL315" s="22"/>
      <c r="ACM315" s="22"/>
      <c r="ACN315" s="22"/>
      <c r="ACO315" s="22"/>
      <c r="ACP315" s="22"/>
      <c r="ACQ315" s="22"/>
      <c r="ACR315" s="22"/>
      <c r="ACS315" s="22"/>
      <c r="ACT315" s="22"/>
      <c r="ACU315" s="22"/>
      <c r="ACV315" s="22"/>
      <c r="ACW315" s="22"/>
      <c r="ACX315" s="22"/>
      <c r="ACY315" s="22"/>
      <c r="ACZ315" s="22"/>
      <c r="ADA315" s="22"/>
      <c r="ADB315" s="22"/>
      <c r="ADC315" s="22"/>
      <c r="ADD315" s="22"/>
      <c r="ADE315" s="22"/>
      <c r="ADF315" s="22"/>
      <c r="ADG315" s="22"/>
      <c r="ADH315" s="22"/>
      <c r="ADI315" s="22"/>
      <c r="ADJ315" s="22"/>
      <c r="ADK315" s="22"/>
      <c r="ADL315" s="22"/>
      <c r="ADM315" s="22"/>
      <c r="ADN315" s="22"/>
      <c r="ADO315" s="22"/>
      <c r="ADP315" s="22"/>
      <c r="ADQ315" s="22"/>
      <c r="ADR315" s="22"/>
      <c r="ADS315" s="22"/>
      <c r="ADT315" s="22"/>
      <c r="ADU315" s="22"/>
      <c r="ADV315" s="22"/>
      <c r="ADW315" s="22"/>
      <c r="ADX315" s="22"/>
      <c r="ADY315" s="22"/>
      <c r="ADZ315" s="22"/>
      <c r="AEA315" s="22"/>
      <c r="AEB315" s="22"/>
      <c r="AEC315" s="22"/>
      <c r="AED315" s="22"/>
      <c r="AEE315" s="22"/>
      <c r="AEF315" s="22"/>
      <c r="AEG315" s="22"/>
      <c r="AEH315" s="22"/>
      <c r="AEI315" s="22"/>
      <c r="AEJ315" s="22"/>
      <c r="AEK315" s="22"/>
      <c r="AEL315" s="22"/>
      <c r="AEM315" s="22"/>
      <c r="AEN315" s="22"/>
      <c r="AEO315" s="22"/>
      <c r="AEP315" s="22"/>
      <c r="AEQ315" s="22"/>
      <c r="AER315" s="22"/>
      <c r="AES315" s="22"/>
      <c r="AET315" s="22"/>
      <c r="AEU315" s="22"/>
      <c r="AEV315" s="22"/>
      <c r="AEW315" s="22"/>
      <c r="AEX315" s="22"/>
      <c r="AEY315" s="22"/>
      <c r="AEZ315" s="22"/>
      <c r="AFA315" s="22"/>
      <c r="AFB315" s="22"/>
      <c r="AFC315" s="22"/>
      <c r="AFD315" s="22"/>
      <c r="AFE315" s="22"/>
      <c r="AFF315" s="22"/>
      <c r="AFG315" s="22"/>
      <c r="AFH315" s="22"/>
      <c r="AFI315" s="22"/>
      <c r="AFJ315" s="22"/>
      <c r="AFK315" s="22"/>
      <c r="AFL315" s="22"/>
      <c r="AFM315" s="22"/>
      <c r="AFN315" s="22"/>
      <c r="AFO315" s="22"/>
      <c r="AFP315" s="22"/>
      <c r="AFQ315" s="22"/>
      <c r="AFR315" s="22"/>
      <c r="AFS315" s="22"/>
      <c r="AFT315" s="22"/>
      <c r="AFU315" s="22"/>
      <c r="AFV315" s="22"/>
      <c r="AFW315" s="22"/>
      <c r="AFX315" s="22"/>
      <c r="AFY315" s="22"/>
      <c r="AFZ315" s="22"/>
      <c r="AGA315" s="22"/>
      <c r="AGB315" s="22"/>
      <c r="AGC315" s="22"/>
      <c r="AGD315" s="22"/>
      <c r="AGE315" s="22"/>
      <c r="AGF315" s="22"/>
      <c r="AGG315" s="22"/>
      <c r="AGH315" s="22"/>
      <c r="AGI315" s="22"/>
      <c r="AGJ315" s="22"/>
      <c r="AGK315" s="22"/>
      <c r="AGL315" s="22"/>
      <c r="AGM315" s="22"/>
      <c r="AGN315" s="22"/>
      <c r="AGO315" s="22"/>
      <c r="AGP315" s="22"/>
      <c r="AGQ315" s="22"/>
      <c r="AGR315" s="22"/>
      <c r="AGS315" s="22"/>
      <c r="AGT315" s="22"/>
      <c r="AGU315" s="22"/>
      <c r="AGV315" s="22"/>
      <c r="AGW315" s="22"/>
      <c r="AGX315" s="22"/>
      <c r="AGY315" s="22"/>
      <c r="AGZ315" s="22"/>
      <c r="AHA315" s="22"/>
      <c r="AHB315" s="22"/>
      <c r="AHC315" s="22"/>
      <c r="AHD315" s="22"/>
      <c r="AHE315" s="22"/>
      <c r="AHF315" s="22"/>
      <c r="AHG315" s="22"/>
      <c r="AHH315" s="22"/>
      <c r="AHI315" s="22"/>
      <c r="AHJ315" s="22"/>
      <c r="AHK315" s="22"/>
      <c r="AHL315" s="22"/>
      <c r="AHM315" s="22"/>
      <c r="AHN315" s="22"/>
      <c r="AHO315" s="22"/>
      <c r="AHP315" s="22"/>
      <c r="AHQ315" s="22"/>
      <c r="AHR315" s="22"/>
      <c r="AHS315" s="22"/>
      <c r="AHT315" s="22"/>
      <c r="AHU315" s="22"/>
      <c r="AHV315" s="22"/>
      <c r="AHW315" s="22"/>
      <c r="AHX315" s="22"/>
      <c r="AHY315" s="22"/>
      <c r="AHZ315" s="22"/>
      <c r="AIA315" s="22"/>
      <c r="AIB315" s="22"/>
      <c r="AIC315" s="22"/>
      <c r="AID315" s="22"/>
      <c r="AIE315" s="22"/>
      <c r="AIF315" s="22"/>
      <c r="AIG315" s="22"/>
      <c r="AIH315" s="22"/>
      <c r="AII315" s="22"/>
      <c r="AIJ315" s="22"/>
      <c r="AIK315" s="22"/>
      <c r="AIL315" s="22"/>
      <c r="AIM315" s="22"/>
      <c r="AIN315" s="22"/>
      <c r="AIO315" s="22"/>
      <c r="AIP315" s="22"/>
      <c r="AIQ315" s="22"/>
      <c r="AIR315" s="22"/>
      <c r="AIS315" s="22"/>
      <c r="AIT315" s="22"/>
      <c r="AIU315" s="22"/>
      <c r="AIV315" s="22"/>
      <c r="AIW315" s="22"/>
      <c r="AIX315" s="22"/>
      <c r="AIY315" s="22"/>
      <c r="AIZ315" s="22"/>
      <c r="AJA315" s="22"/>
      <c r="AJB315" s="22"/>
      <c r="AJC315" s="22"/>
      <c r="AJD315" s="22"/>
      <c r="AJE315" s="22"/>
      <c r="AJF315" s="22"/>
      <c r="AJG315" s="22"/>
      <c r="AJH315" s="22"/>
      <c r="AJI315" s="22"/>
      <c r="AJJ315" s="22"/>
      <c r="AJK315" s="22"/>
      <c r="AJL315" s="22"/>
      <c r="AJM315" s="22"/>
      <c r="AJN315" s="22"/>
      <c r="AJO315" s="22"/>
      <c r="AJP315" s="22"/>
      <c r="AJQ315" s="22"/>
      <c r="AJR315" s="22"/>
      <c r="AJS315" s="22"/>
      <c r="AJT315" s="22"/>
      <c r="AJU315" s="22"/>
      <c r="AJV315" s="22"/>
      <c r="AJW315" s="22"/>
      <c r="AJX315" s="22"/>
      <c r="AJY315" s="22"/>
      <c r="AJZ315" s="22"/>
      <c r="AKA315" s="22"/>
      <c r="AKB315" s="22"/>
      <c r="AKC315" s="22"/>
      <c r="AKD315" s="22"/>
      <c r="AKE315" s="22"/>
      <c r="AKF315" s="22"/>
      <c r="AKG315" s="22"/>
      <c r="AKH315" s="22"/>
      <c r="AKI315" s="22"/>
      <c r="AKJ315" s="22"/>
      <c r="AKK315" s="22"/>
      <c r="AKL315" s="22"/>
      <c r="AKM315" s="22"/>
      <c r="AKN315" s="22"/>
      <c r="AKO315" s="22"/>
      <c r="AKP315" s="22"/>
      <c r="AKQ315" s="22"/>
      <c r="AKR315" s="22"/>
      <c r="AKS315" s="22"/>
      <c r="AKT315" s="22"/>
      <c r="AKU315" s="22"/>
      <c r="AKV315" s="22"/>
      <c r="AKW315" s="22"/>
      <c r="AKX315" s="22"/>
      <c r="AKY315" s="22"/>
      <c r="AKZ315" s="22"/>
      <c r="ALA315" s="22"/>
      <c r="ALB315" s="22"/>
      <c r="ALC315" s="22"/>
      <c r="ALD315" s="22"/>
      <c r="ALE315" s="22"/>
      <c r="ALF315" s="22"/>
      <c r="ALG315" s="22"/>
      <c r="ALH315" s="22"/>
      <c r="ALI315" s="22"/>
      <c r="ALJ315" s="22"/>
      <c r="ALK315" s="22"/>
      <c r="ALL315" s="22"/>
      <c r="ALM315" s="22"/>
      <c r="ALN315" s="22"/>
      <c r="ALO315" s="22"/>
      <c r="ALP315" s="22"/>
      <c r="ALQ315" s="22"/>
      <c r="ALR315" s="22"/>
      <c r="ALS315" s="22"/>
      <c r="ALT315" s="22"/>
      <c r="ALU315" s="22"/>
      <c r="ALV315" s="22"/>
      <c r="ALW315" s="22"/>
      <c r="ALX315" s="22"/>
      <c r="ALY315" s="22"/>
      <c r="ALZ315" s="22"/>
      <c r="AMA315" s="22"/>
      <c r="AMB315" s="22"/>
      <c r="AMC315" s="22"/>
      <c r="AMD315" s="22"/>
      <c r="AME315" s="22"/>
      <c r="AMF315" s="22"/>
      <c r="AMG315" s="22"/>
      <c r="AMH315" s="22"/>
      <c r="AMI315" s="22"/>
      <c r="AMJ315" s="22"/>
      <c r="AMK315" s="22"/>
      <c r="AML315" s="22"/>
      <c r="AMM315" s="22"/>
      <c r="AMN315" s="22"/>
      <c r="AMO315" s="22"/>
      <c r="AMP315" s="22"/>
      <c r="AMQ315" s="22"/>
      <c r="AMR315" s="22"/>
      <c r="AMS315" s="22"/>
      <c r="AMT315" s="22"/>
      <c r="AMU315" s="22"/>
      <c r="AMV315" s="22"/>
      <c r="AMW315" s="22"/>
      <c r="AMX315" s="22"/>
      <c r="AMY315" s="22"/>
      <c r="AMZ315" s="22"/>
      <c r="ANA315" s="22"/>
      <c r="ANB315" s="22"/>
      <c r="ANC315" s="22"/>
      <c r="AND315" s="22"/>
      <c r="ANE315" s="22"/>
      <c r="ANF315" s="22"/>
      <c r="ANG315" s="22"/>
      <c r="ANH315" s="22"/>
      <c r="ANI315" s="22"/>
      <c r="ANJ315" s="22"/>
      <c r="ANK315" s="22"/>
      <c r="ANL315" s="22"/>
      <c r="ANM315" s="22"/>
      <c r="ANN315" s="22"/>
      <c r="ANO315" s="22"/>
      <c r="ANP315" s="22"/>
      <c r="ANQ315" s="22"/>
      <c r="ANR315" s="22"/>
      <c r="ANS315" s="22"/>
      <c r="ANT315" s="22"/>
      <c r="ANU315" s="22"/>
      <c r="ANV315" s="22"/>
      <c r="ANW315" s="22"/>
      <c r="ANX315" s="22"/>
      <c r="ANY315" s="22"/>
      <c r="ANZ315" s="22"/>
      <c r="AOA315" s="22"/>
      <c r="AOB315" s="22"/>
      <c r="AOC315" s="22"/>
      <c r="AOD315" s="22"/>
      <c r="AOE315" s="22"/>
      <c r="AOF315" s="22"/>
      <c r="AOG315" s="22"/>
      <c r="AOH315" s="22"/>
      <c r="AOI315" s="22"/>
      <c r="AOJ315" s="22"/>
      <c r="AOK315" s="22"/>
      <c r="AOL315" s="22"/>
      <c r="AOM315" s="22"/>
      <c r="AON315" s="22"/>
      <c r="AOO315" s="22"/>
      <c r="AOP315" s="22"/>
      <c r="AOQ315" s="22"/>
      <c r="AOR315" s="22"/>
      <c r="AOS315" s="22"/>
      <c r="AOT315" s="22"/>
      <c r="AOU315" s="22"/>
      <c r="AOV315" s="22"/>
      <c r="AOW315" s="22"/>
      <c r="AOX315" s="22"/>
      <c r="AOY315" s="22"/>
      <c r="AOZ315" s="22"/>
      <c r="APA315" s="22"/>
      <c r="APB315" s="22"/>
      <c r="APC315" s="22"/>
      <c r="APD315" s="22"/>
      <c r="APE315" s="22"/>
      <c r="APF315" s="22"/>
      <c r="APG315" s="22"/>
      <c r="APH315" s="22"/>
      <c r="API315" s="22"/>
      <c r="APJ315" s="22"/>
      <c r="APK315" s="22"/>
      <c r="APL315" s="22"/>
      <c r="APM315" s="22"/>
      <c r="APN315" s="22"/>
      <c r="APO315" s="22"/>
      <c r="APP315" s="22"/>
      <c r="APQ315" s="22"/>
      <c r="APR315" s="22"/>
      <c r="APS315" s="22"/>
      <c r="APT315" s="22"/>
      <c r="APU315" s="22"/>
      <c r="APV315" s="22"/>
      <c r="APW315" s="22"/>
      <c r="APX315" s="22"/>
      <c r="APY315" s="22"/>
      <c r="APZ315" s="22"/>
      <c r="AQA315" s="22"/>
      <c r="AQB315" s="22"/>
      <c r="AQC315" s="22"/>
      <c r="AQD315" s="22"/>
      <c r="AQE315" s="22"/>
      <c r="AQF315" s="22"/>
      <c r="AQG315" s="22"/>
      <c r="AQH315" s="22"/>
      <c r="AQI315" s="22"/>
      <c r="AQJ315" s="22"/>
      <c r="AQK315" s="22"/>
      <c r="AQL315" s="22"/>
      <c r="AQM315" s="22"/>
      <c r="AQN315" s="22"/>
      <c r="AQO315" s="22"/>
      <c r="AQP315" s="22"/>
      <c r="AQQ315" s="22"/>
      <c r="AQR315" s="22"/>
      <c r="AQS315" s="22"/>
      <c r="AQT315" s="22"/>
      <c r="AQU315" s="22"/>
      <c r="AQV315" s="22"/>
      <c r="AQW315" s="22"/>
      <c r="AQX315" s="22"/>
      <c r="AQY315" s="22"/>
      <c r="AQZ315" s="22"/>
      <c r="ARA315" s="22"/>
      <c r="ARB315" s="22"/>
      <c r="ARC315" s="22"/>
      <c r="ARD315" s="22"/>
      <c r="ARE315" s="22"/>
      <c r="ARF315" s="22"/>
      <c r="ARG315" s="22"/>
      <c r="ARH315" s="22"/>
      <c r="ARI315" s="22"/>
      <c r="ARJ315" s="22"/>
      <c r="ARK315" s="22"/>
      <c r="ARL315" s="22"/>
      <c r="ARM315" s="22"/>
      <c r="ARN315" s="22"/>
      <c r="ARO315" s="22"/>
      <c r="ARP315" s="22"/>
      <c r="ARQ315" s="22"/>
      <c r="ARR315" s="22"/>
      <c r="ARS315" s="22"/>
      <c r="ART315" s="22"/>
      <c r="ARU315" s="22"/>
      <c r="ARV315" s="22"/>
      <c r="ARW315" s="22"/>
      <c r="ARX315" s="22"/>
      <c r="ARY315" s="22"/>
      <c r="ARZ315" s="22"/>
      <c r="ASA315" s="22"/>
      <c r="ASB315" s="22"/>
      <c r="ASC315" s="22"/>
      <c r="ASD315" s="22"/>
      <c r="ASE315" s="22"/>
      <c r="ASF315" s="22"/>
      <c r="ASG315" s="22"/>
      <c r="ASH315" s="22"/>
      <c r="ASI315" s="22"/>
      <c r="ASJ315" s="22"/>
      <c r="ASK315" s="22"/>
      <c r="ASL315" s="22"/>
      <c r="ASM315" s="22"/>
      <c r="ASN315" s="22"/>
      <c r="ASO315" s="22"/>
      <c r="ASP315" s="22"/>
      <c r="ASQ315" s="22"/>
      <c r="ASR315" s="22"/>
      <c r="ASS315" s="22"/>
      <c r="AST315" s="22"/>
      <c r="ASU315" s="22"/>
      <c r="ASV315" s="22"/>
      <c r="ASW315" s="22"/>
      <c r="ASX315" s="22"/>
      <c r="ASY315" s="22"/>
      <c r="ASZ315" s="22"/>
      <c r="ATA315" s="22"/>
      <c r="ATB315" s="22"/>
      <c r="ATC315" s="22"/>
      <c r="ATD315" s="22"/>
      <c r="ATE315" s="22"/>
      <c r="ATF315" s="22"/>
      <c r="ATG315" s="22"/>
      <c r="ATH315" s="22"/>
      <c r="ATI315" s="22"/>
      <c r="ATJ315" s="22"/>
      <c r="ATK315" s="22"/>
      <c r="ATL315" s="22"/>
      <c r="ATM315" s="22"/>
      <c r="ATN315" s="22"/>
      <c r="ATO315" s="22"/>
      <c r="ATP315" s="22"/>
      <c r="ATQ315" s="22"/>
      <c r="ATR315" s="22"/>
      <c r="ATS315" s="22"/>
      <c r="ATT315" s="22"/>
      <c r="ATU315" s="22"/>
      <c r="ATV315" s="22"/>
      <c r="ATW315" s="22"/>
      <c r="ATX315" s="22"/>
      <c r="ATY315" s="22"/>
      <c r="ATZ315" s="22"/>
      <c r="AUA315" s="22"/>
      <c r="AUB315" s="22"/>
      <c r="AUC315" s="22"/>
      <c r="AUD315" s="22"/>
      <c r="AUE315" s="22"/>
      <c r="AUF315" s="22"/>
      <c r="AUG315" s="22"/>
      <c r="AUH315" s="22"/>
      <c r="AUI315" s="22"/>
      <c r="AUJ315" s="22"/>
      <c r="AUK315" s="22"/>
      <c r="AUL315" s="22"/>
      <c r="AUM315" s="22"/>
      <c r="AUN315" s="22"/>
      <c r="AUO315" s="22"/>
      <c r="AUP315" s="22"/>
      <c r="AUQ315" s="22"/>
      <c r="AUR315" s="22"/>
      <c r="AUS315" s="22"/>
      <c r="AUT315" s="22"/>
      <c r="AUU315" s="22"/>
      <c r="AUV315" s="22"/>
      <c r="AUW315" s="22"/>
      <c r="AUX315" s="22"/>
      <c r="AUY315" s="22"/>
      <c r="AUZ315" s="22"/>
      <c r="AVA315" s="22"/>
      <c r="AVB315" s="22"/>
      <c r="AVC315" s="22"/>
      <c r="AVD315" s="22"/>
      <c r="AVE315" s="22"/>
      <c r="AVF315" s="22"/>
      <c r="AVG315" s="22"/>
      <c r="AVH315" s="22"/>
      <c r="AVI315" s="22"/>
      <c r="AVJ315" s="22"/>
      <c r="AVK315" s="22"/>
      <c r="AVL315" s="22"/>
      <c r="AVM315" s="22"/>
      <c r="AVN315" s="22"/>
      <c r="AVO315" s="22"/>
      <c r="AVP315" s="22"/>
      <c r="AVQ315" s="22"/>
      <c r="AVR315" s="22"/>
      <c r="AVS315" s="22"/>
      <c r="AVT315" s="22"/>
      <c r="AVU315" s="22"/>
      <c r="AVV315" s="22"/>
      <c r="AVW315" s="22"/>
      <c r="AVX315" s="22"/>
      <c r="AVY315" s="22"/>
      <c r="AVZ315" s="22"/>
      <c r="AWA315" s="22"/>
      <c r="AWB315" s="22"/>
      <c r="AWC315" s="22"/>
      <c r="AWD315" s="22"/>
      <c r="AWE315" s="22"/>
      <c r="AWF315" s="22"/>
      <c r="AWG315" s="22"/>
      <c r="AWH315" s="22"/>
      <c r="AWI315" s="22"/>
      <c r="AWJ315" s="22"/>
      <c r="AWK315" s="22"/>
      <c r="AWL315" s="22"/>
      <c r="AWM315" s="22"/>
      <c r="AWN315" s="22"/>
      <c r="AWO315" s="22"/>
      <c r="AWP315" s="22"/>
      <c r="AWQ315" s="22"/>
      <c r="AWR315" s="22"/>
      <c r="AWS315" s="22"/>
      <c r="AWT315" s="22"/>
      <c r="AWU315" s="22"/>
      <c r="AWV315" s="22"/>
      <c r="AWW315" s="22"/>
      <c r="AWX315" s="22"/>
      <c r="AWY315" s="22"/>
      <c r="AWZ315" s="22"/>
      <c r="AXA315" s="22"/>
      <c r="AXB315" s="22"/>
      <c r="AXC315" s="22"/>
      <c r="AXD315" s="22"/>
      <c r="AXE315" s="22"/>
      <c r="AXF315" s="22"/>
      <c r="AXG315" s="22"/>
      <c r="AXH315" s="22"/>
      <c r="AXI315" s="22"/>
      <c r="AXJ315" s="22"/>
      <c r="AXK315" s="22"/>
      <c r="AXL315" s="22"/>
      <c r="AXM315" s="22"/>
      <c r="AXN315" s="22"/>
      <c r="AXO315" s="22"/>
      <c r="AXP315" s="22"/>
      <c r="AXQ315" s="22"/>
      <c r="AXR315" s="22"/>
      <c r="AXS315" s="22"/>
      <c r="AXT315" s="22"/>
      <c r="AXU315" s="22"/>
      <c r="AXV315" s="22"/>
      <c r="AXW315" s="22"/>
      <c r="AXX315" s="22"/>
      <c r="AXY315" s="22"/>
      <c r="AXZ315" s="22"/>
      <c r="AYA315" s="22"/>
      <c r="AYB315" s="22"/>
      <c r="AYC315" s="22"/>
      <c r="AYD315" s="22"/>
      <c r="AYE315" s="22"/>
      <c r="AYF315" s="22"/>
      <c r="AYG315" s="22"/>
      <c r="AYH315" s="22"/>
      <c r="AYI315" s="22"/>
      <c r="AYJ315" s="22"/>
      <c r="AYK315" s="22"/>
      <c r="AYL315" s="22"/>
      <c r="AYM315" s="22"/>
      <c r="AYN315" s="22"/>
      <c r="AYO315" s="22"/>
      <c r="AYP315" s="22"/>
      <c r="AYQ315" s="22"/>
      <c r="AYR315" s="22"/>
      <c r="AYS315" s="22"/>
      <c r="AYT315" s="22"/>
      <c r="AYU315" s="22"/>
      <c r="AYV315" s="22"/>
      <c r="AYW315" s="22"/>
      <c r="AYX315" s="22"/>
      <c r="AYY315" s="22"/>
      <c r="AYZ315" s="22"/>
      <c r="AZA315" s="22"/>
      <c r="AZB315" s="22"/>
      <c r="AZC315" s="22"/>
      <c r="AZD315" s="22"/>
      <c r="AZE315" s="22"/>
      <c r="AZF315" s="22"/>
      <c r="AZG315" s="22"/>
      <c r="AZH315" s="22"/>
      <c r="AZI315" s="22"/>
      <c r="AZJ315" s="22"/>
      <c r="AZK315" s="22"/>
      <c r="AZL315" s="22"/>
      <c r="AZM315" s="22"/>
      <c r="AZN315" s="22"/>
      <c r="AZO315" s="22"/>
      <c r="AZP315" s="22"/>
      <c r="AZQ315" s="22"/>
      <c r="AZR315" s="22"/>
      <c r="AZS315" s="22"/>
      <c r="AZT315" s="22"/>
      <c r="AZU315" s="22"/>
      <c r="AZV315" s="22"/>
      <c r="AZW315" s="22"/>
      <c r="AZX315" s="22"/>
      <c r="AZY315" s="22"/>
      <c r="AZZ315" s="22"/>
      <c r="BAA315" s="22"/>
      <c r="BAB315" s="22"/>
      <c r="BAC315" s="22"/>
      <c r="BAD315" s="22"/>
      <c r="BAE315" s="22"/>
      <c r="BAF315" s="22"/>
      <c r="BAG315" s="22"/>
      <c r="BAH315" s="22"/>
      <c r="BAI315" s="22"/>
      <c r="BAJ315" s="22"/>
      <c r="BAK315" s="22"/>
      <c r="BAL315" s="22"/>
      <c r="BAM315" s="22"/>
      <c r="BAN315" s="22"/>
      <c r="BAO315" s="22"/>
      <c r="BAP315" s="22"/>
      <c r="BAQ315" s="22"/>
      <c r="BAR315" s="22"/>
      <c r="BAS315" s="22"/>
      <c r="BAT315" s="22"/>
      <c r="BAU315" s="22"/>
      <c r="BAV315" s="22"/>
      <c r="BAW315" s="22"/>
      <c r="BAX315" s="22"/>
      <c r="BAY315" s="22"/>
      <c r="BAZ315" s="22"/>
      <c r="BBA315" s="22"/>
      <c r="BBB315" s="22"/>
      <c r="BBC315" s="22"/>
      <c r="BBD315" s="22"/>
      <c r="BBE315" s="22"/>
      <c r="BBF315" s="22"/>
      <c r="BBG315" s="22"/>
      <c r="BBH315" s="22"/>
      <c r="BBI315" s="22"/>
      <c r="BBJ315" s="22"/>
      <c r="BBK315" s="22"/>
      <c r="BBL315" s="22"/>
      <c r="BBM315" s="22"/>
      <c r="BBN315" s="22"/>
      <c r="BBO315" s="22"/>
      <c r="BBP315" s="22"/>
      <c r="BBQ315" s="22"/>
      <c r="BBR315" s="22"/>
      <c r="BBS315" s="22"/>
      <c r="BBT315" s="22"/>
      <c r="BBU315" s="22"/>
      <c r="BBV315" s="22"/>
      <c r="BBW315" s="22"/>
      <c r="BBX315" s="22"/>
      <c r="BBY315" s="22"/>
      <c r="BBZ315" s="22"/>
      <c r="BCA315" s="22"/>
      <c r="BCB315" s="22"/>
      <c r="BCC315" s="22"/>
      <c r="BCD315" s="22"/>
      <c r="BCE315" s="22"/>
      <c r="BCF315" s="22"/>
      <c r="BCG315" s="22"/>
      <c r="BCH315" s="22"/>
      <c r="BCI315" s="22"/>
      <c r="BCJ315" s="22"/>
      <c r="BCK315" s="22"/>
      <c r="BCL315" s="22"/>
      <c r="BCM315" s="22"/>
      <c r="BCN315" s="22"/>
      <c r="BCO315" s="22"/>
      <c r="BCP315" s="22"/>
      <c r="BCQ315" s="22"/>
      <c r="BCR315" s="22"/>
      <c r="BCS315" s="22"/>
      <c r="BCT315" s="22"/>
      <c r="BCU315" s="22"/>
      <c r="BCV315" s="22"/>
      <c r="BCW315" s="22"/>
      <c r="BCX315" s="22"/>
      <c r="BCY315" s="22"/>
      <c r="BCZ315" s="22"/>
      <c r="BDA315" s="22"/>
      <c r="BDB315" s="22"/>
      <c r="BDC315" s="22"/>
      <c r="BDD315" s="22"/>
      <c r="BDE315" s="22"/>
      <c r="BDF315" s="22"/>
      <c r="BDG315" s="22"/>
      <c r="BDH315" s="22"/>
      <c r="BDI315" s="22"/>
      <c r="BDJ315" s="22"/>
      <c r="BDK315" s="22"/>
      <c r="BDL315" s="22"/>
      <c r="BDM315" s="22"/>
      <c r="BDN315" s="22"/>
      <c r="BDO315" s="22"/>
      <c r="BDP315" s="22"/>
      <c r="BDQ315" s="22"/>
      <c r="BDR315" s="22"/>
      <c r="BDS315" s="22"/>
      <c r="BDT315" s="22"/>
      <c r="BDU315" s="22"/>
      <c r="BDV315" s="22"/>
      <c r="BDW315" s="22"/>
      <c r="BDX315" s="22"/>
      <c r="BDY315" s="22"/>
      <c r="BDZ315" s="22"/>
      <c r="BEA315" s="22"/>
      <c r="BEB315" s="22"/>
      <c r="BEC315" s="22"/>
      <c r="BED315" s="22"/>
      <c r="BEE315" s="22"/>
      <c r="BEF315" s="22"/>
      <c r="BEG315" s="22"/>
      <c r="BEH315" s="22"/>
      <c r="BEI315" s="22"/>
      <c r="BEJ315" s="22"/>
      <c r="BEK315" s="22"/>
      <c r="BEL315" s="22"/>
      <c r="BEM315" s="22"/>
      <c r="BEN315" s="22"/>
      <c r="BEO315" s="22"/>
      <c r="BEP315" s="22"/>
      <c r="BEQ315" s="22"/>
      <c r="BER315" s="22"/>
      <c r="BES315" s="22"/>
      <c r="BET315" s="22"/>
      <c r="BEU315" s="22"/>
      <c r="BEV315" s="22"/>
      <c r="BEW315" s="22"/>
      <c r="BEX315" s="22"/>
      <c r="BEY315" s="22"/>
      <c r="BEZ315" s="22"/>
      <c r="BFA315" s="22"/>
      <c r="BFB315" s="22"/>
      <c r="BFC315" s="22"/>
      <c r="BFD315" s="22"/>
      <c r="BFE315" s="22"/>
      <c r="BFF315" s="22"/>
      <c r="BFG315" s="22"/>
      <c r="BFH315" s="22"/>
      <c r="BFI315" s="22"/>
      <c r="BFJ315" s="22"/>
      <c r="BFK315" s="22"/>
      <c r="BFL315" s="22"/>
      <c r="BFM315" s="22"/>
      <c r="BFN315" s="22"/>
      <c r="BFO315" s="22"/>
      <c r="BFP315" s="22"/>
      <c r="BFQ315" s="22"/>
      <c r="BFR315" s="22"/>
      <c r="BFS315" s="22"/>
      <c r="BFT315" s="22"/>
      <c r="BFU315" s="22"/>
      <c r="BFV315" s="22"/>
      <c r="BFW315" s="22"/>
      <c r="BFX315" s="22"/>
      <c r="BFY315" s="22"/>
      <c r="BFZ315" s="22"/>
      <c r="BGA315" s="22"/>
      <c r="BGB315" s="22"/>
      <c r="BGC315" s="22"/>
      <c r="BGD315" s="22"/>
      <c r="BGE315" s="22"/>
      <c r="BGF315" s="22"/>
      <c r="BGG315" s="22"/>
      <c r="BGH315" s="22"/>
      <c r="BGI315" s="22"/>
      <c r="BGJ315" s="22"/>
      <c r="BGK315" s="22"/>
      <c r="BGL315" s="22"/>
      <c r="BGM315" s="22"/>
      <c r="BGN315" s="22"/>
      <c r="BGO315" s="22"/>
      <c r="BGP315" s="22"/>
      <c r="BGQ315" s="22"/>
      <c r="BGR315" s="22"/>
      <c r="BGS315" s="22"/>
      <c r="BGT315" s="22"/>
      <c r="BGU315" s="22"/>
      <c r="BGV315" s="22"/>
      <c r="BGW315" s="22"/>
      <c r="BGX315" s="22"/>
      <c r="BGY315" s="22"/>
      <c r="BGZ315" s="22"/>
      <c r="BHA315" s="22"/>
      <c r="BHB315" s="22"/>
      <c r="BHC315" s="22"/>
      <c r="BHD315" s="22"/>
      <c r="BHE315" s="22"/>
      <c r="BHF315" s="22"/>
      <c r="BHG315" s="22"/>
      <c r="BHH315" s="22"/>
      <c r="BHI315" s="22"/>
      <c r="BHJ315" s="22"/>
      <c r="BHK315" s="22"/>
      <c r="BHL315" s="22"/>
      <c r="BHM315" s="22"/>
      <c r="BHN315" s="22"/>
      <c r="BHO315" s="22"/>
      <c r="BHP315" s="22"/>
      <c r="BHQ315" s="22"/>
      <c r="BHR315" s="22"/>
      <c r="BHS315" s="22"/>
      <c r="BHT315" s="22"/>
      <c r="BHU315" s="22"/>
      <c r="BHV315" s="22"/>
      <c r="BHW315" s="22"/>
      <c r="BHX315" s="22"/>
      <c r="BHY315" s="22"/>
      <c r="BHZ315" s="22"/>
      <c r="BIA315" s="22"/>
      <c r="BIB315" s="22"/>
      <c r="BIC315" s="22"/>
      <c r="BID315" s="22"/>
      <c r="BIE315" s="22"/>
      <c r="BIF315" s="22"/>
      <c r="BIG315" s="22"/>
      <c r="BIH315" s="22"/>
      <c r="BII315" s="22"/>
      <c r="BIJ315" s="22"/>
      <c r="BIK315" s="22"/>
      <c r="BIL315" s="22"/>
      <c r="BIM315" s="22"/>
      <c r="BIN315" s="22"/>
      <c r="BIO315" s="22"/>
      <c r="BIP315" s="22"/>
      <c r="BIQ315" s="22"/>
      <c r="BIR315" s="22"/>
      <c r="BIS315" s="22"/>
      <c r="BIT315" s="22"/>
      <c r="BIU315" s="22"/>
      <c r="BIV315" s="22"/>
      <c r="BIW315" s="22"/>
      <c r="BIX315" s="22"/>
      <c r="BIY315" s="22"/>
      <c r="BIZ315" s="22"/>
      <c r="BJA315" s="22"/>
      <c r="BJB315" s="22"/>
      <c r="BJC315" s="22"/>
      <c r="BJD315" s="22"/>
      <c r="BJE315" s="22"/>
      <c r="BJF315" s="22"/>
      <c r="BJG315" s="22"/>
      <c r="BJH315" s="22"/>
      <c r="BJI315" s="22"/>
      <c r="BJJ315" s="22"/>
      <c r="BJK315" s="22"/>
      <c r="BJL315" s="22"/>
      <c r="BJM315" s="22"/>
      <c r="BJN315" s="22"/>
      <c r="BJO315" s="22"/>
      <c r="BJP315" s="22"/>
      <c r="BJQ315" s="22"/>
      <c r="BJR315" s="22"/>
      <c r="BJS315" s="22"/>
      <c r="BJT315" s="22"/>
      <c r="BJU315" s="22"/>
      <c r="BJV315" s="22"/>
      <c r="BJW315" s="22"/>
      <c r="BJX315" s="22"/>
      <c r="BJY315" s="22"/>
      <c r="BJZ315" s="22"/>
      <c r="BKA315" s="22"/>
      <c r="BKB315" s="22"/>
      <c r="BKC315" s="22"/>
      <c r="BKD315" s="22"/>
      <c r="BKE315" s="22"/>
      <c r="BKF315" s="22"/>
      <c r="BKG315" s="22"/>
      <c r="BKH315" s="22"/>
      <c r="BKI315" s="22"/>
      <c r="BKJ315" s="22"/>
      <c r="BKK315" s="22"/>
      <c r="BKL315" s="22"/>
      <c r="BKM315" s="22"/>
      <c r="BKN315" s="22"/>
      <c r="BKO315" s="22"/>
      <c r="BKP315" s="22"/>
      <c r="BKQ315" s="22"/>
      <c r="BKR315" s="22"/>
      <c r="BKS315" s="22"/>
      <c r="BKT315" s="22"/>
      <c r="BKU315" s="22"/>
      <c r="BKV315" s="22"/>
      <c r="BKW315" s="22"/>
      <c r="BKX315" s="22"/>
      <c r="BKY315" s="22"/>
      <c r="BKZ315" s="22"/>
      <c r="BLA315" s="22"/>
      <c r="BLB315" s="22"/>
      <c r="BLC315" s="22"/>
      <c r="BLD315" s="22"/>
      <c r="BLE315" s="22"/>
      <c r="BLF315" s="22"/>
      <c r="BLG315" s="22"/>
      <c r="BLH315" s="22"/>
      <c r="BLI315" s="22"/>
      <c r="BLJ315" s="22"/>
      <c r="BLK315" s="22"/>
      <c r="BLL315" s="22"/>
      <c r="BLM315" s="22"/>
      <c r="BLN315" s="22"/>
      <c r="BLO315" s="22"/>
      <c r="BLP315" s="22"/>
      <c r="BLQ315" s="22"/>
      <c r="BLR315" s="22"/>
      <c r="BLS315" s="22"/>
      <c r="BLT315" s="22"/>
      <c r="BLU315" s="22"/>
      <c r="BLV315" s="22"/>
      <c r="BLW315" s="22"/>
      <c r="BLX315" s="22"/>
      <c r="BLY315" s="22"/>
      <c r="BLZ315" s="22"/>
      <c r="BMA315" s="22"/>
      <c r="BMB315" s="22"/>
      <c r="BMC315" s="22"/>
      <c r="BMD315" s="22"/>
      <c r="BME315" s="22"/>
      <c r="BMF315" s="22"/>
      <c r="BMG315" s="22"/>
      <c r="BMH315" s="22"/>
      <c r="BMI315" s="22"/>
      <c r="BMJ315" s="22"/>
      <c r="BMK315" s="22"/>
      <c r="BML315" s="22"/>
      <c r="BMM315" s="22"/>
      <c r="BMN315" s="22"/>
      <c r="BMO315" s="22"/>
      <c r="BMP315" s="22"/>
      <c r="BMQ315" s="22"/>
      <c r="BMR315" s="22"/>
      <c r="BMS315" s="22"/>
      <c r="BMT315" s="22"/>
      <c r="BMU315" s="22"/>
      <c r="BMV315" s="22"/>
      <c r="BMW315" s="22"/>
      <c r="BMX315" s="22"/>
      <c r="BMY315" s="22"/>
      <c r="BMZ315" s="22"/>
      <c r="BNA315" s="22"/>
      <c r="BNB315" s="22"/>
      <c r="BNC315" s="22"/>
      <c r="BND315" s="22"/>
      <c r="BNE315" s="22"/>
      <c r="BNF315" s="22"/>
      <c r="BNG315" s="22"/>
      <c r="BNH315" s="22"/>
      <c r="BNI315" s="22"/>
      <c r="BNJ315" s="22"/>
      <c r="BNK315" s="22"/>
      <c r="BNL315" s="22"/>
      <c r="BNM315" s="22"/>
      <c r="BNN315" s="22"/>
      <c r="BNO315" s="22"/>
      <c r="BNP315" s="22"/>
      <c r="BNQ315" s="22"/>
      <c r="BNR315" s="22"/>
      <c r="BNS315" s="22"/>
      <c r="BNT315" s="22"/>
      <c r="BNU315" s="22"/>
      <c r="BNV315" s="22"/>
      <c r="BNW315" s="22"/>
      <c r="BNX315" s="22"/>
      <c r="BNY315" s="22"/>
      <c r="BNZ315" s="22"/>
      <c r="BOA315" s="22"/>
      <c r="BOB315" s="22"/>
      <c r="BOC315" s="22"/>
      <c r="BOD315" s="22"/>
      <c r="BOE315" s="22"/>
      <c r="BOF315" s="22"/>
      <c r="BOG315" s="22"/>
      <c r="BOH315" s="22"/>
      <c r="BOI315" s="22"/>
      <c r="BOJ315" s="22"/>
      <c r="BOK315" s="22"/>
      <c r="BOL315" s="22"/>
      <c r="BOM315" s="22"/>
      <c r="BON315" s="22"/>
      <c r="BOO315" s="22"/>
      <c r="BOP315" s="22"/>
      <c r="BOQ315" s="22"/>
      <c r="BOR315" s="22"/>
      <c r="BOS315" s="22"/>
      <c r="BOT315" s="22"/>
      <c r="BOU315" s="22"/>
      <c r="BOV315" s="22"/>
      <c r="BOW315" s="22"/>
      <c r="BOX315" s="22"/>
      <c r="BOY315" s="22"/>
      <c r="BOZ315" s="22"/>
      <c r="BPA315" s="22"/>
      <c r="BPB315" s="22"/>
      <c r="BPC315" s="22"/>
      <c r="BPD315" s="22"/>
      <c r="BPE315" s="22"/>
      <c r="BPF315" s="22"/>
      <c r="BPG315" s="22"/>
      <c r="BPH315" s="22"/>
      <c r="BPI315" s="22"/>
      <c r="BPJ315" s="22"/>
      <c r="BPK315" s="22"/>
      <c r="BPL315" s="22"/>
      <c r="BPM315" s="22"/>
      <c r="BPN315" s="22"/>
      <c r="BPO315" s="22"/>
      <c r="BPP315" s="22"/>
      <c r="BPQ315" s="22"/>
      <c r="BPR315" s="22"/>
      <c r="BPS315" s="22"/>
      <c r="BPT315" s="22"/>
      <c r="BPU315" s="22"/>
      <c r="BPV315" s="22"/>
      <c r="BPW315" s="22"/>
      <c r="BPX315" s="22"/>
      <c r="BPY315" s="22"/>
      <c r="BPZ315" s="22"/>
      <c r="BQA315" s="22"/>
      <c r="BQB315" s="22"/>
      <c r="BQC315" s="22"/>
      <c r="BQD315" s="22"/>
      <c r="BQE315" s="22"/>
      <c r="BQF315" s="22"/>
      <c r="BQG315" s="22"/>
      <c r="BQH315" s="22"/>
      <c r="BQI315" s="22"/>
      <c r="BQJ315" s="22"/>
      <c r="BQK315" s="22"/>
      <c r="BQL315" s="22"/>
      <c r="BQM315" s="22"/>
      <c r="BQN315" s="22"/>
      <c r="BQO315" s="22"/>
      <c r="BQP315" s="22"/>
      <c r="BQQ315" s="22"/>
      <c r="BQR315" s="22"/>
      <c r="BQS315" s="22"/>
      <c r="BQT315" s="22"/>
      <c r="BQU315" s="22"/>
      <c r="BQV315" s="22"/>
      <c r="BQW315" s="22"/>
      <c r="BQX315" s="22"/>
      <c r="BQY315" s="22"/>
      <c r="BQZ315" s="22"/>
      <c r="BRA315" s="22"/>
      <c r="BRB315" s="22"/>
      <c r="BRC315" s="22"/>
      <c r="BRD315" s="22"/>
      <c r="BRE315" s="22"/>
      <c r="BRF315" s="22"/>
      <c r="BRG315" s="22"/>
      <c r="BRH315" s="22"/>
      <c r="BRI315" s="22"/>
      <c r="BRJ315" s="22"/>
      <c r="BRK315" s="22"/>
      <c r="BRL315" s="22"/>
      <c r="BRM315" s="22"/>
      <c r="BRN315" s="22"/>
      <c r="BRO315" s="22"/>
      <c r="BRP315" s="22"/>
      <c r="BRQ315" s="22"/>
      <c r="BRR315" s="22"/>
      <c r="BRS315" s="22"/>
      <c r="BRT315" s="22"/>
      <c r="BRU315" s="22"/>
      <c r="BRV315" s="22"/>
      <c r="BRW315" s="22"/>
      <c r="BRX315" s="22"/>
      <c r="BRY315" s="22"/>
      <c r="BRZ315" s="22"/>
      <c r="BSA315" s="22"/>
      <c r="BSB315" s="22"/>
      <c r="BSC315" s="22"/>
      <c r="BSD315" s="22"/>
      <c r="BSE315" s="22"/>
      <c r="BSF315" s="22"/>
      <c r="BSG315" s="22"/>
      <c r="BSH315" s="22"/>
      <c r="BSI315" s="22"/>
      <c r="BSJ315" s="22"/>
      <c r="BSK315" s="22"/>
      <c r="BSL315" s="22"/>
      <c r="BSM315" s="22"/>
      <c r="BSN315" s="22"/>
      <c r="BSO315" s="22"/>
      <c r="BSP315" s="22"/>
      <c r="BSQ315" s="22"/>
      <c r="BSR315" s="22"/>
      <c r="BSS315" s="22"/>
      <c r="BST315" s="22"/>
      <c r="BSU315" s="22"/>
      <c r="BSV315" s="22"/>
      <c r="BSW315" s="22"/>
      <c r="BSX315" s="22"/>
      <c r="BSY315" s="22"/>
      <c r="BSZ315" s="22"/>
      <c r="BTA315" s="22"/>
      <c r="BTB315" s="22"/>
      <c r="BTC315" s="22"/>
      <c r="BTD315" s="22"/>
      <c r="BTE315" s="22"/>
      <c r="BTF315" s="22"/>
      <c r="BTG315" s="22"/>
      <c r="BTH315" s="22"/>
      <c r="BTI315" s="22"/>
      <c r="BTJ315" s="22"/>
      <c r="BTK315" s="22"/>
      <c r="BTL315" s="22"/>
      <c r="BTM315" s="22"/>
      <c r="BTN315" s="22"/>
      <c r="BTO315" s="22"/>
      <c r="BTP315" s="22"/>
      <c r="BTQ315" s="22"/>
      <c r="BTR315" s="22"/>
      <c r="BTS315" s="22"/>
      <c r="BTT315" s="22"/>
      <c r="BTU315" s="22"/>
      <c r="BTV315" s="22"/>
      <c r="BTW315" s="22"/>
      <c r="BTX315" s="22"/>
      <c r="BTY315" s="22"/>
      <c r="BTZ315" s="22"/>
      <c r="BUA315" s="22"/>
      <c r="BUB315" s="22"/>
      <c r="BUC315" s="22"/>
      <c r="BUD315" s="22"/>
      <c r="BUE315" s="22"/>
      <c r="BUF315" s="22"/>
      <c r="BUG315" s="22"/>
      <c r="BUH315" s="22"/>
      <c r="BUI315" s="22"/>
      <c r="BUJ315" s="22"/>
      <c r="BUK315" s="22"/>
      <c r="BUL315" s="22"/>
      <c r="BUM315" s="22"/>
      <c r="BUN315" s="22"/>
      <c r="BUO315" s="22"/>
      <c r="BUP315" s="22"/>
      <c r="BUQ315" s="22"/>
      <c r="BUR315" s="22"/>
      <c r="BUS315" s="22"/>
      <c r="BUT315" s="22"/>
      <c r="BUU315" s="22"/>
      <c r="BUV315" s="22"/>
      <c r="BUW315" s="22"/>
      <c r="BUX315" s="22"/>
      <c r="BUY315" s="22"/>
      <c r="BUZ315" s="22"/>
      <c r="BVA315" s="22"/>
      <c r="BVB315" s="22"/>
      <c r="BVC315" s="22"/>
      <c r="BVD315" s="22"/>
      <c r="BVE315" s="22"/>
      <c r="BVF315" s="22"/>
      <c r="BVG315" s="22"/>
      <c r="BVH315" s="22"/>
      <c r="BVI315" s="22"/>
      <c r="BVJ315" s="22"/>
      <c r="BVK315" s="22"/>
      <c r="BVL315" s="22"/>
      <c r="BVM315" s="22"/>
      <c r="BVN315" s="22"/>
      <c r="BVO315" s="22"/>
      <c r="BVP315" s="22"/>
      <c r="BVQ315" s="22"/>
      <c r="BVR315" s="22"/>
      <c r="BVS315" s="22"/>
      <c r="BVT315" s="22"/>
      <c r="BVU315" s="22"/>
      <c r="BVV315" s="22"/>
      <c r="BVW315" s="22"/>
      <c r="BVX315" s="22"/>
      <c r="BVY315" s="22"/>
      <c r="BVZ315" s="22"/>
      <c r="BWA315" s="22"/>
      <c r="BWB315" s="22"/>
      <c r="BWC315" s="22"/>
      <c r="BWD315" s="22"/>
      <c r="BWE315" s="22"/>
      <c r="BWF315" s="22"/>
      <c r="BWG315" s="22"/>
      <c r="BWH315" s="22"/>
      <c r="BWI315" s="22"/>
      <c r="BWJ315" s="22"/>
      <c r="BWK315" s="22"/>
      <c r="BWL315" s="22"/>
      <c r="BWM315" s="22"/>
      <c r="BWN315" s="22"/>
      <c r="BWO315" s="22"/>
      <c r="BWP315" s="22"/>
      <c r="BWQ315" s="22"/>
      <c r="BWR315" s="22"/>
      <c r="BWS315" s="22"/>
      <c r="BWT315" s="22"/>
      <c r="BWU315" s="22"/>
      <c r="BWV315" s="22"/>
      <c r="BWW315" s="22"/>
      <c r="BWX315" s="22"/>
      <c r="BWY315" s="22"/>
      <c r="BWZ315" s="22"/>
      <c r="BXA315" s="22"/>
      <c r="BXB315" s="22"/>
      <c r="BXC315" s="22"/>
      <c r="BXD315" s="22"/>
      <c r="BXE315" s="22"/>
      <c r="BXF315" s="22"/>
      <c r="BXG315" s="22"/>
      <c r="BXH315" s="22"/>
      <c r="BXI315" s="22"/>
      <c r="BXJ315" s="22"/>
      <c r="BXK315" s="22"/>
      <c r="BXL315" s="22"/>
      <c r="BXM315" s="22"/>
      <c r="BXN315" s="22"/>
      <c r="BXO315" s="22"/>
      <c r="BXP315" s="22"/>
      <c r="BXQ315" s="22"/>
      <c r="BXR315" s="22"/>
      <c r="BXS315" s="22"/>
      <c r="BXT315" s="22"/>
      <c r="BXU315" s="22"/>
      <c r="BXV315" s="22"/>
      <c r="BXW315" s="22"/>
      <c r="BXX315" s="22"/>
      <c r="BXY315" s="22"/>
      <c r="BXZ315" s="22"/>
      <c r="BYA315" s="22"/>
      <c r="BYB315" s="22"/>
      <c r="BYC315" s="22"/>
      <c r="BYD315" s="22"/>
      <c r="BYE315" s="22"/>
      <c r="BYF315" s="22"/>
      <c r="BYG315" s="22"/>
      <c r="BYH315" s="22"/>
      <c r="BYI315" s="22"/>
      <c r="BYJ315" s="22"/>
      <c r="BYK315" s="22"/>
      <c r="BYL315" s="22"/>
      <c r="BYM315" s="22"/>
      <c r="BYN315" s="22"/>
      <c r="BYO315" s="22"/>
      <c r="BYP315" s="22"/>
      <c r="BYQ315" s="22"/>
      <c r="BYR315" s="22"/>
      <c r="BYS315" s="22"/>
      <c r="BYT315" s="22"/>
      <c r="BYU315" s="22"/>
      <c r="BYV315" s="22"/>
      <c r="BYW315" s="22"/>
      <c r="BYX315" s="22"/>
      <c r="BYY315" s="22"/>
      <c r="BYZ315" s="22"/>
      <c r="BZA315" s="22"/>
      <c r="BZB315" s="22"/>
      <c r="BZC315" s="22"/>
      <c r="BZD315" s="22"/>
      <c r="BZE315" s="22"/>
      <c r="BZF315" s="22"/>
      <c r="BZG315" s="22"/>
      <c r="BZH315" s="22"/>
      <c r="BZI315" s="22"/>
      <c r="BZJ315" s="22"/>
      <c r="BZK315" s="22"/>
      <c r="BZL315" s="22"/>
      <c r="BZM315" s="22"/>
      <c r="BZN315" s="22"/>
      <c r="BZO315" s="22"/>
      <c r="BZP315" s="22"/>
      <c r="BZQ315" s="22"/>
      <c r="BZR315" s="22"/>
      <c r="BZS315" s="22"/>
      <c r="BZT315" s="22"/>
      <c r="BZU315" s="22"/>
      <c r="BZV315" s="22"/>
      <c r="BZW315" s="22"/>
      <c r="BZX315" s="22"/>
      <c r="BZY315" s="22"/>
      <c r="BZZ315" s="22"/>
      <c r="CAA315" s="22"/>
      <c r="CAB315" s="22"/>
      <c r="CAC315" s="22"/>
      <c r="CAD315" s="22"/>
      <c r="CAE315" s="22"/>
      <c r="CAF315" s="22"/>
      <c r="CAG315" s="22"/>
      <c r="CAH315" s="22"/>
      <c r="CAI315" s="22"/>
      <c r="CAJ315" s="22"/>
      <c r="CAK315" s="22"/>
      <c r="CAL315" s="22"/>
      <c r="CAM315" s="22"/>
      <c r="CAN315" s="22"/>
      <c r="CAO315" s="22"/>
      <c r="CAP315" s="22"/>
      <c r="CAQ315" s="22"/>
      <c r="CAR315" s="22"/>
      <c r="CAS315" s="22"/>
      <c r="CAT315" s="22"/>
      <c r="CAU315" s="22"/>
      <c r="CAV315" s="22"/>
      <c r="CAW315" s="22"/>
      <c r="CAX315" s="22"/>
      <c r="CAY315" s="22"/>
      <c r="CAZ315" s="22"/>
      <c r="CBA315" s="22"/>
      <c r="CBB315" s="22"/>
      <c r="CBC315" s="22"/>
      <c r="CBD315" s="22"/>
      <c r="CBE315" s="22"/>
      <c r="CBF315" s="22"/>
      <c r="CBG315" s="22"/>
      <c r="CBH315" s="22"/>
      <c r="CBI315" s="22"/>
      <c r="CBJ315" s="22"/>
      <c r="CBK315" s="22"/>
      <c r="CBL315" s="22"/>
      <c r="CBM315" s="22"/>
      <c r="CBN315" s="22"/>
      <c r="CBO315" s="22"/>
      <c r="CBP315" s="22"/>
      <c r="CBQ315" s="22"/>
      <c r="CBR315" s="22"/>
      <c r="CBS315" s="22"/>
      <c r="CBT315" s="22"/>
      <c r="CBU315" s="22"/>
      <c r="CBV315" s="22"/>
      <c r="CBW315" s="22"/>
      <c r="CBX315" s="22"/>
      <c r="CBY315" s="22"/>
      <c r="CBZ315" s="22"/>
      <c r="CCA315" s="22"/>
      <c r="CCB315" s="22"/>
      <c r="CCC315" s="22"/>
      <c r="CCD315" s="22"/>
      <c r="CCE315" s="22"/>
      <c r="CCF315" s="22"/>
      <c r="CCG315" s="22"/>
      <c r="CCH315" s="22"/>
      <c r="CCI315" s="22"/>
      <c r="CCJ315" s="22"/>
      <c r="CCK315" s="22"/>
      <c r="CCL315" s="22"/>
      <c r="CCM315" s="22"/>
      <c r="CCN315" s="22"/>
      <c r="CCO315" s="22"/>
      <c r="CCP315" s="22"/>
      <c r="CCQ315" s="22"/>
      <c r="CCR315" s="22"/>
      <c r="CCS315" s="22"/>
      <c r="CCT315" s="22"/>
      <c r="CCU315" s="22"/>
      <c r="CCV315" s="22"/>
      <c r="CCW315" s="22"/>
      <c r="CCX315" s="22"/>
      <c r="CCY315" s="22"/>
      <c r="CCZ315" s="22"/>
      <c r="CDA315" s="22"/>
      <c r="CDB315" s="22"/>
      <c r="CDC315" s="22"/>
      <c r="CDD315" s="22"/>
      <c r="CDE315" s="22"/>
      <c r="CDF315" s="22"/>
      <c r="CDG315" s="22"/>
      <c r="CDH315" s="22"/>
      <c r="CDI315" s="22"/>
      <c r="CDJ315" s="22"/>
      <c r="CDK315" s="22"/>
      <c r="CDL315" s="22"/>
      <c r="CDM315" s="22"/>
      <c r="CDN315" s="22"/>
      <c r="CDO315" s="22"/>
      <c r="CDP315" s="22"/>
      <c r="CDQ315" s="22"/>
      <c r="CDR315" s="22"/>
      <c r="CDS315" s="22"/>
      <c r="CDT315" s="22"/>
      <c r="CDU315" s="22"/>
      <c r="CDV315" s="22"/>
      <c r="CDW315" s="22"/>
      <c r="CDX315" s="22"/>
      <c r="CDY315" s="22"/>
      <c r="CDZ315" s="22"/>
      <c r="CEA315" s="22"/>
      <c r="CEB315" s="22"/>
      <c r="CEC315" s="22"/>
      <c r="CED315" s="22"/>
      <c r="CEE315" s="22"/>
      <c r="CEF315" s="22"/>
      <c r="CEG315" s="22"/>
      <c r="CEH315" s="22"/>
      <c r="CEI315" s="22"/>
      <c r="CEJ315" s="22"/>
      <c r="CEK315" s="22"/>
      <c r="CEL315" s="22"/>
      <c r="CEM315" s="22"/>
      <c r="CEN315" s="22"/>
      <c r="CEO315" s="22"/>
      <c r="CEP315" s="22"/>
      <c r="CEQ315" s="22"/>
      <c r="CER315" s="22"/>
      <c r="CES315" s="22"/>
      <c r="CET315" s="22"/>
      <c r="CEU315" s="22"/>
      <c r="CEV315" s="22"/>
      <c r="CEW315" s="22"/>
      <c r="CEX315" s="22"/>
      <c r="CEY315" s="22"/>
      <c r="CEZ315" s="22"/>
      <c r="CFA315" s="22"/>
      <c r="CFB315" s="22"/>
      <c r="CFC315" s="22"/>
      <c r="CFD315" s="22"/>
      <c r="CFE315" s="22"/>
      <c r="CFF315" s="22"/>
      <c r="CFG315" s="22"/>
      <c r="CFH315" s="22"/>
      <c r="CFI315" s="22"/>
      <c r="CFJ315" s="22"/>
      <c r="CFK315" s="22"/>
      <c r="CFL315" s="22"/>
      <c r="CFM315" s="22"/>
      <c r="CFN315" s="22"/>
      <c r="CFO315" s="22"/>
      <c r="CFP315" s="22"/>
      <c r="CFQ315" s="22"/>
      <c r="CFR315" s="22"/>
      <c r="CFS315" s="22"/>
      <c r="CFT315" s="22"/>
      <c r="CFU315" s="22"/>
      <c r="CFV315" s="22"/>
      <c r="CFW315" s="22"/>
      <c r="CFX315" s="22"/>
      <c r="CFY315" s="22"/>
      <c r="CFZ315" s="22"/>
      <c r="CGA315" s="22"/>
      <c r="CGB315" s="22"/>
      <c r="CGC315" s="22"/>
      <c r="CGD315" s="22"/>
      <c r="CGE315" s="22"/>
      <c r="CGF315" s="22"/>
      <c r="CGG315" s="22"/>
      <c r="CGH315" s="22"/>
      <c r="CGI315" s="22"/>
      <c r="CGJ315" s="22"/>
      <c r="CGK315" s="22"/>
      <c r="CGL315" s="22"/>
      <c r="CGM315" s="22"/>
      <c r="CGN315" s="22"/>
      <c r="CGO315" s="22"/>
      <c r="CGP315" s="22"/>
      <c r="CGQ315" s="22"/>
      <c r="CGR315" s="22"/>
      <c r="CGS315" s="22"/>
      <c r="CGT315" s="22"/>
      <c r="CGU315" s="22"/>
      <c r="CGV315" s="22"/>
      <c r="CGW315" s="22"/>
      <c r="CGX315" s="22"/>
      <c r="CGY315" s="22"/>
      <c r="CGZ315" s="22"/>
      <c r="CHA315" s="22"/>
      <c r="CHB315" s="22"/>
      <c r="CHC315" s="22"/>
      <c r="CHD315" s="22"/>
      <c r="CHE315" s="22"/>
      <c r="CHF315" s="22"/>
      <c r="CHG315" s="22"/>
      <c r="CHH315" s="22"/>
      <c r="CHI315" s="22"/>
      <c r="CHJ315" s="22"/>
      <c r="CHK315" s="22"/>
      <c r="CHL315" s="22"/>
      <c r="CHM315" s="22"/>
      <c r="CHN315" s="22"/>
      <c r="CHO315" s="22"/>
      <c r="CHP315" s="22"/>
      <c r="CHQ315" s="22"/>
      <c r="CHR315" s="22"/>
      <c r="CHS315" s="22"/>
      <c r="CHT315" s="22"/>
      <c r="CHU315" s="22"/>
      <c r="CHV315" s="22"/>
      <c r="CHW315" s="22"/>
      <c r="CHX315" s="22"/>
      <c r="CHY315" s="22"/>
      <c r="CHZ315" s="22"/>
      <c r="CIA315" s="22"/>
      <c r="CIB315" s="22"/>
      <c r="CIC315" s="22"/>
      <c r="CID315" s="22"/>
      <c r="CIE315" s="22"/>
      <c r="CIF315" s="22"/>
      <c r="CIG315" s="22"/>
      <c r="CIH315" s="22"/>
      <c r="CII315" s="22"/>
      <c r="CIJ315" s="22"/>
      <c r="CIK315" s="22"/>
      <c r="CIL315" s="22"/>
      <c r="CIM315" s="22"/>
      <c r="CIN315" s="22"/>
      <c r="CIO315" s="22"/>
      <c r="CIP315" s="22"/>
      <c r="CIQ315" s="22"/>
      <c r="CIR315" s="22"/>
      <c r="CIS315" s="22"/>
      <c r="CIT315" s="22"/>
      <c r="CIU315" s="22"/>
      <c r="CIV315" s="22"/>
      <c r="CIW315" s="22"/>
      <c r="CIX315" s="22"/>
      <c r="CIY315" s="22"/>
      <c r="CIZ315" s="22"/>
      <c r="CJA315" s="22"/>
      <c r="CJB315" s="22"/>
      <c r="CJC315" s="22"/>
      <c r="CJD315" s="22"/>
      <c r="CJE315" s="22"/>
      <c r="CJF315" s="22"/>
      <c r="CJG315" s="22"/>
      <c r="CJH315" s="22"/>
      <c r="CJI315" s="22"/>
      <c r="CJJ315" s="22"/>
      <c r="CJK315" s="22"/>
      <c r="CJL315" s="22"/>
      <c r="CJM315" s="22"/>
      <c r="CJN315" s="22"/>
      <c r="CJO315" s="22"/>
      <c r="CJP315" s="22"/>
      <c r="CJQ315" s="22"/>
      <c r="CJR315" s="22"/>
      <c r="CJS315" s="22"/>
      <c r="CJT315" s="22"/>
      <c r="CJU315" s="22"/>
      <c r="CJV315" s="22"/>
      <c r="CJW315" s="22"/>
      <c r="CJX315" s="22"/>
      <c r="CJY315" s="22"/>
      <c r="CJZ315" s="22"/>
      <c r="CKA315" s="22"/>
      <c r="CKB315" s="22"/>
      <c r="CKC315" s="22"/>
      <c r="CKD315" s="22"/>
      <c r="CKE315" s="22"/>
      <c r="CKF315" s="22"/>
      <c r="CKG315" s="22"/>
      <c r="CKH315" s="22"/>
      <c r="CKI315" s="22"/>
      <c r="CKJ315" s="22"/>
      <c r="CKK315" s="22"/>
      <c r="CKL315" s="22"/>
      <c r="CKM315" s="22"/>
      <c r="CKN315" s="22"/>
      <c r="CKO315" s="22"/>
      <c r="CKP315" s="22"/>
      <c r="CKQ315" s="22"/>
      <c r="CKR315" s="22"/>
      <c r="CKS315" s="22"/>
      <c r="CKT315" s="22"/>
      <c r="CKU315" s="22"/>
      <c r="CKV315" s="22"/>
      <c r="CKW315" s="22"/>
      <c r="CKX315" s="22"/>
      <c r="CKY315" s="22"/>
      <c r="CKZ315" s="22"/>
      <c r="CLA315" s="22"/>
      <c r="CLB315" s="22"/>
      <c r="CLC315" s="22"/>
      <c r="CLD315" s="22"/>
      <c r="CLE315" s="22"/>
      <c r="CLF315" s="22"/>
      <c r="CLG315" s="22"/>
      <c r="CLH315" s="22"/>
      <c r="CLI315" s="22"/>
      <c r="CLJ315" s="22"/>
      <c r="CLK315" s="22"/>
      <c r="CLL315" s="22"/>
      <c r="CLM315" s="22"/>
      <c r="CLN315" s="22"/>
      <c r="CLO315" s="22"/>
      <c r="CLP315" s="22"/>
      <c r="CLQ315" s="22"/>
      <c r="CLR315" s="22"/>
      <c r="CLS315" s="22"/>
      <c r="CLT315" s="22"/>
      <c r="CLU315" s="22"/>
      <c r="CLV315" s="22"/>
      <c r="CLW315" s="22"/>
      <c r="CLX315" s="22"/>
      <c r="CLY315" s="22"/>
      <c r="CLZ315" s="22"/>
      <c r="CMA315" s="22"/>
      <c r="CMB315" s="22"/>
      <c r="CMC315" s="22"/>
      <c r="CMD315" s="22"/>
      <c r="CME315" s="22"/>
      <c r="CMF315" s="22"/>
      <c r="CMG315" s="22"/>
      <c r="CMH315" s="22"/>
      <c r="CMI315" s="22"/>
      <c r="CMJ315" s="22"/>
      <c r="CMK315" s="22"/>
      <c r="CML315" s="22"/>
      <c r="CMM315" s="22"/>
      <c r="CMN315" s="22"/>
      <c r="CMO315" s="22"/>
      <c r="CMP315" s="22"/>
      <c r="CMQ315" s="22"/>
      <c r="CMR315" s="22"/>
      <c r="CMS315" s="22"/>
      <c r="CMT315" s="22"/>
      <c r="CMU315" s="22"/>
      <c r="CMV315" s="22"/>
      <c r="CMW315" s="22"/>
      <c r="CMX315" s="22"/>
      <c r="CMY315" s="22"/>
      <c r="CMZ315" s="22"/>
      <c r="CNA315" s="22"/>
      <c r="CNB315" s="22"/>
      <c r="CNC315" s="22"/>
      <c r="CND315" s="22"/>
      <c r="CNE315" s="22"/>
      <c r="CNF315" s="22"/>
      <c r="CNG315" s="22"/>
      <c r="CNH315" s="22"/>
      <c r="CNI315" s="22"/>
      <c r="CNJ315" s="22"/>
      <c r="CNK315" s="22"/>
      <c r="CNL315" s="22"/>
      <c r="CNM315" s="22"/>
      <c r="CNN315" s="22"/>
      <c r="CNO315" s="22"/>
      <c r="CNP315" s="22"/>
      <c r="CNQ315" s="22"/>
      <c r="CNR315" s="22"/>
      <c r="CNS315" s="22"/>
      <c r="CNT315" s="22"/>
      <c r="CNU315" s="22"/>
      <c r="CNV315" s="22"/>
      <c r="CNW315" s="22"/>
      <c r="CNX315" s="22"/>
      <c r="CNY315" s="22"/>
      <c r="CNZ315" s="22"/>
      <c r="COA315" s="22"/>
      <c r="COB315" s="22"/>
      <c r="COC315" s="22"/>
      <c r="COD315" s="22"/>
      <c r="COE315" s="22"/>
      <c r="COF315" s="22"/>
      <c r="COG315" s="22"/>
      <c r="COH315" s="22"/>
      <c r="COI315" s="22"/>
      <c r="COJ315" s="22"/>
      <c r="COK315" s="22"/>
      <c r="COL315" s="22"/>
      <c r="COM315" s="22"/>
      <c r="CON315" s="22"/>
      <c r="COO315" s="22"/>
      <c r="COP315" s="22"/>
      <c r="COQ315" s="22"/>
      <c r="COR315" s="22"/>
      <c r="COS315" s="22"/>
      <c r="COT315" s="22"/>
      <c r="COU315" s="22"/>
      <c r="COV315" s="22"/>
      <c r="COW315" s="22"/>
      <c r="COX315" s="22"/>
      <c r="COY315" s="22"/>
      <c r="COZ315" s="22"/>
      <c r="CPA315" s="22"/>
      <c r="CPB315" s="22"/>
      <c r="CPC315" s="22"/>
      <c r="CPD315" s="22"/>
      <c r="CPE315" s="22"/>
      <c r="CPF315" s="22"/>
      <c r="CPG315" s="22"/>
      <c r="CPH315" s="22"/>
      <c r="CPI315" s="22"/>
      <c r="CPJ315" s="22"/>
      <c r="CPK315" s="22"/>
      <c r="CPL315" s="22"/>
      <c r="CPM315" s="22"/>
      <c r="CPN315" s="22"/>
      <c r="CPO315" s="22"/>
      <c r="CPP315" s="22"/>
      <c r="CPQ315" s="22"/>
      <c r="CPR315" s="22"/>
      <c r="CPS315" s="22"/>
      <c r="CPT315" s="22"/>
      <c r="CPU315" s="22"/>
      <c r="CPV315" s="22"/>
      <c r="CPW315" s="22"/>
      <c r="CPX315" s="22"/>
      <c r="CPY315" s="22"/>
      <c r="CPZ315" s="22"/>
      <c r="CQA315" s="22"/>
      <c r="CQB315" s="22"/>
      <c r="CQC315" s="22"/>
      <c r="CQD315" s="22"/>
      <c r="CQE315" s="22"/>
      <c r="CQF315" s="22"/>
      <c r="CQG315" s="22"/>
      <c r="CQH315" s="22"/>
      <c r="CQI315" s="22"/>
      <c r="CQJ315" s="22"/>
      <c r="CQK315" s="22"/>
      <c r="CQL315" s="22"/>
      <c r="CQM315" s="22"/>
      <c r="CQN315" s="22"/>
      <c r="CQO315" s="22"/>
      <c r="CQP315" s="22"/>
      <c r="CQQ315" s="22"/>
      <c r="CQR315" s="22"/>
      <c r="CQS315" s="22"/>
      <c r="CQT315" s="22"/>
      <c r="CQU315" s="22"/>
      <c r="CQV315" s="22"/>
      <c r="CQW315" s="22"/>
      <c r="CQX315" s="22"/>
      <c r="CQY315" s="22"/>
      <c r="CQZ315" s="22"/>
      <c r="CRA315" s="22"/>
      <c r="CRB315" s="22"/>
      <c r="CRC315" s="22"/>
      <c r="CRD315" s="22"/>
      <c r="CRE315" s="22"/>
      <c r="CRF315" s="22"/>
      <c r="CRG315" s="22"/>
      <c r="CRH315" s="22"/>
      <c r="CRI315" s="22"/>
      <c r="CRJ315" s="22"/>
      <c r="CRK315" s="22"/>
      <c r="CRL315" s="22"/>
      <c r="CRM315" s="22"/>
      <c r="CRN315" s="22"/>
      <c r="CRO315" s="22"/>
      <c r="CRP315" s="22"/>
      <c r="CRQ315" s="22"/>
      <c r="CRR315" s="22"/>
      <c r="CRS315" s="22"/>
      <c r="CRT315" s="22"/>
      <c r="CRU315" s="22"/>
      <c r="CRV315" s="22"/>
      <c r="CRW315" s="22"/>
      <c r="CRX315" s="22"/>
      <c r="CRY315" s="22"/>
      <c r="CRZ315" s="22"/>
      <c r="CSA315" s="22"/>
      <c r="CSB315" s="22"/>
      <c r="CSC315" s="22"/>
      <c r="CSD315" s="22"/>
      <c r="CSE315" s="22"/>
      <c r="CSF315" s="22"/>
      <c r="CSG315" s="22"/>
      <c r="CSH315" s="22"/>
      <c r="CSI315" s="22"/>
      <c r="CSJ315" s="22"/>
      <c r="CSK315" s="22"/>
      <c r="CSL315" s="22"/>
      <c r="CSM315" s="22"/>
      <c r="CSN315" s="22"/>
      <c r="CSO315" s="22"/>
      <c r="CSP315" s="22"/>
      <c r="CSQ315" s="22"/>
      <c r="CSR315" s="22"/>
      <c r="CSS315" s="22"/>
      <c r="CST315" s="22"/>
      <c r="CSU315" s="22"/>
      <c r="CSV315" s="22"/>
      <c r="CSW315" s="22"/>
      <c r="CSX315" s="22"/>
      <c r="CSY315" s="22"/>
      <c r="CSZ315" s="22"/>
      <c r="CTA315" s="22"/>
      <c r="CTB315" s="22"/>
      <c r="CTC315" s="22"/>
      <c r="CTD315" s="22"/>
      <c r="CTE315" s="22"/>
      <c r="CTF315" s="22"/>
      <c r="CTG315" s="22"/>
      <c r="CTH315" s="22"/>
      <c r="CTI315" s="22"/>
      <c r="CTJ315" s="22"/>
      <c r="CTK315" s="22"/>
      <c r="CTL315" s="22"/>
      <c r="CTM315" s="22"/>
      <c r="CTN315" s="22"/>
      <c r="CTO315" s="22"/>
      <c r="CTP315" s="22"/>
      <c r="CTQ315" s="22"/>
      <c r="CTR315" s="22"/>
      <c r="CTS315" s="22"/>
      <c r="CTT315" s="22"/>
      <c r="CTU315" s="22"/>
      <c r="CTV315" s="22"/>
      <c r="CTW315" s="22"/>
      <c r="CTX315" s="22"/>
      <c r="CTY315" s="22"/>
      <c r="CTZ315" s="22"/>
      <c r="CUA315" s="22"/>
      <c r="CUB315" s="22"/>
      <c r="CUC315" s="22"/>
      <c r="CUD315" s="22"/>
      <c r="CUE315" s="22"/>
      <c r="CUF315" s="22"/>
      <c r="CUG315" s="22"/>
      <c r="CUH315" s="22"/>
      <c r="CUI315" s="22"/>
      <c r="CUJ315" s="22"/>
      <c r="CUK315" s="22"/>
      <c r="CUL315" s="22"/>
      <c r="CUM315" s="22"/>
      <c r="CUN315" s="22"/>
      <c r="CUO315" s="22"/>
      <c r="CUP315" s="22"/>
      <c r="CUQ315" s="22"/>
      <c r="CUR315" s="22"/>
      <c r="CUS315" s="22"/>
      <c r="CUT315" s="22"/>
      <c r="CUU315" s="22"/>
      <c r="CUV315" s="22"/>
      <c r="CUW315" s="22"/>
      <c r="CUX315" s="22"/>
      <c r="CUY315" s="22"/>
      <c r="CUZ315" s="22"/>
      <c r="CVA315" s="22"/>
      <c r="CVB315" s="22"/>
      <c r="CVC315" s="22"/>
      <c r="CVD315" s="22"/>
      <c r="CVE315" s="22"/>
      <c r="CVF315" s="22"/>
      <c r="CVG315" s="22"/>
      <c r="CVH315" s="22"/>
      <c r="CVI315" s="22"/>
      <c r="CVJ315" s="22"/>
      <c r="CVK315" s="22"/>
      <c r="CVL315" s="22"/>
      <c r="CVM315" s="22"/>
      <c r="CVN315" s="22"/>
      <c r="CVO315" s="22"/>
      <c r="CVP315" s="22"/>
      <c r="CVQ315" s="22"/>
      <c r="CVR315" s="22"/>
      <c r="CVS315" s="22"/>
      <c r="CVT315" s="22"/>
      <c r="CVU315" s="22"/>
      <c r="CVV315" s="22"/>
      <c r="CVW315" s="22"/>
      <c r="CVX315" s="22"/>
      <c r="CVY315" s="22"/>
      <c r="CVZ315" s="22"/>
      <c r="CWA315" s="22"/>
      <c r="CWB315" s="22"/>
      <c r="CWC315" s="22"/>
      <c r="CWD315" s="22"/>
      <c r="CWE315" s="22"/>
      <c r="CWF315" s="22"/>
      <c r="CWG315" s="22"/>
      <c r="CWH315" s="22"/>
      <c r="CWI315" s="22"/>
      <c r="CWJ315" s="22"/>
      <c r="CWK315" s="22"/>
      <c r="CWL315" s="22"/>
      <c r="CWM315" s="22"/>
      <c r="CWN315" s="22"/>
      <c r="CWO315" s="22"/>
      <c r="CWP315" s="22"/>
      <c r="CWQ315" s="22"/>
      <c r="CWR315" s="22"/>
      <c r="CWS315" s="22"/>
      <c r="CWT315" s="22"/>
      <c r="CWU315" s="22"/>
      <c r="CWV315" s="22"/>
      <c r="CWW315" s="22"/>
      <c r="CWX315" s="22"/>
      <c r="CWY315" s="22"/>
      <c r="CWZ315" s="22"/>
      <c r="CXA315" s="22"/>
      <c r="CXB315" s="22"/>
      <c r="CXC315" s="22"/>
      <c r="CXD315" s="22"/>
      <c r="CXE315" s="22"/>
      <c r="CXF315" s="22"/>
      <c r="CXG315" s="22"/>
      <c r="CXH315" s="22"/>
      <c r="CXI315" s="22"/>
      <c r="CXJ315" s="22"/>
      <c r="CXK315" s="22"/>
      <c r="CXL315" s="22"/>
      <c r="CXM315" s="22"/>
      <c r="CXN315" s="22"/>
      <c r="CXO315" s="22"/>
      <c r="CXP315" s="22"/>
      <c r="CXQ315" s="22"/>
      <c r="CXR315" s="22"/>
      <c r="CXS315" s="22"/>
      <c r="CXT315" s="22"/>
      <c r="CXU315" s="22"/>
      <c r="CXV315" s="22"/>
      <c r="CXW315" s="22"/>
      <c r="CXX315" s="22"/>
      <c r="CXY315" s="22"/>
      <c r="CXZ315" s="22"/>
      <c r="CYA315" s="22"/>
      <c r="CYB315" s="22"/>
      <c r="CYC315" s="22"/>
      <c r="CYD315" s="22"/>
      <c r="CYE315" s="22"/>
      <c r="CYF315" s="22"/>
      <c r="CYG315" s="22"/>
      <c r="CYH315" s="22"/>
      <c r="CYI315" s="22"/>
      <c r="CYJ315" s="22"/>
      <c r="CYK315" s="22"/>
      <c r="CYL315" s="22"/>
      <c r="CYM315" s="22"/>
      <c r="CYN315" s="22"/>
      <c r="CYO315" s="22"/>
      <c r="CYP315" s="22"/>
      <c r="CYQ315" s="22"/>
      <c r="CYR315" s="22"/>
      <c r="CYS315" s="22"/>
      <c r="CYT315" s="22"/>
      <c r="CYU315" s="22"/>
      <c r="CYV315" s="22"/>
      <c r="CYW315" s="22"/>
      <c r="CYX315" s="22"/>
      <c r="CYY315" s="22"/>
      <c r="CYZ315" s="22"/>
      <c r="CZA315" s="22"/>
      <c r="CZB315" s="22"/>
      <c r="CZC315" s="22"/>
      <c r="CZD315" s="22"/>
      <c r="CZE315" s="22"/>
      <c r="CZF315" s="22"/>
      <c r="CZG315" s="22"/>
      <c r="CZH315" s="22"/>
      <c r="CZI315" s="22"/>
      <c r="CZJ315" s="22"/>
      <c r="CZK315" s="22"/>
      <c r="CZL315" s="22"/>
      <c r="CZM315" s="22"/>
      <c r="CZN315" s="22"/>
      <c r="CZO315" s="22"/>
      <c r="CZP315" s="22"/>
      <c r="CZQ315" s="22"/>
      <c r="CZR315" s="22"/>
      <c r="CZS315" s="22"/>
      <c r="CZT315" s="22"/>
      <c r="CZU315" s="22"/>
      <c r="CZV315" s="22"/>
      <c r="CZW315" s="22"/>
      <c r="CZX315" s="22"/>
      <c r="CZY315" s="22"/>
      <c r="CZZ315" s="22"/>
      <c r="DAA315" s="22"/>
      <c r="DAB315" s="22"/>
      <c r="DAC315" s="22"/>
      <c r="DAD315" s="22"/>
      <c r="DAE315" s="22"/>
      <c r="DAF315" s="22"/>
      <c r="DAG315" s="22"/>
      <c r="DAH315" s="22"/>
      <c r="DAI315" s="22"/>
      <c r="DAJ315" s="22"/>
      <c r="DAK315" s="22"/>
      <c r="DAL315" s="22"/>
      <c r="DAM315" s="22"/>
      <c r="DAN315" s="22"/>
      <c r="DAO315" s="22"/>
      <c r="DAP315" s="22"/>
      <c r="DAQ315" s="22"/>
      <c r="DAR315" s="22"/>
      <c r="DAS315" s="22"/>
      <c r="DAT315" s="22"/>
      <c r="DAU315" s="22"/>
      <c r="DAV315" s="22"/>
      <c r="DAW315" s="22"/>
      <c r="DAX315" s="22"/>
      <c r="DAY315" s="22"/>
      <c r="DAZ315" s="22"/>
      <c r="DBA315" s="22"/>
      <c r="DBB315" s="22"/>
      <c r="DBC315" s="22"/>
      <c r="DBD315" s="22"/>
      <c r="DBE315" s="22"/>
      <c r="DBF315" s="22"/>
      <c r="DBG315" s="22"/>
      <c r="DBH315" s="22"/>
      <c r="DBI315" s="22"/>
      <c r="DBJ315" s="22"/>
      <c r="DBK315" s="22"/>
      <c r="DBL315" s="22"/>
      <c r="DBM315" s="22"/>
      <c r="DBN315" s="22"/>
      <c r="DBO315" s="22"/>
      <c r="DBP315" s="22"/>
      <c r="DBQ315" s="22"/>
      <c r="DBR315" s="22"/>
      <c r="DBS315" s="22"/>
      <c r="DBT315" s="22"/>
      <c r="DBU315" s="22"/>
      <c r="DBV315" s="22"/>
      <c r="DBW315" s="22"/>
      <c r="DBX315" s="22"/>
      <c r="DBY315" s="22"/>
      <c r="DBZ315" s="22"/>
      <c r="DCA315" s="22"/>
      <c r="DCB315" s="22"/>
      <c r="DCC315" s="22"/>
      <c r="DCD315" s="22"/>
      <c r="DCE315" s="22"/>
      <c r="DCF315" s="22"/>
      <c r="DCG315" s="22"/>
      <c r="DCH315" s="22"/>
      <c r="DCI315" s="22"/>
      <c r="DCJ315" s="22"/>
      <c r="DCK315" s="22"/>
      <c r="DCL315" s="22"/>
      <c r="DCM315" s="22"/>
      <c r="DCN315" s="22"/>
      <c r="DCO315" s="22"/>
      <c r="DCP315" s="22"/>
      <c r="DCQ315" s="22"/>
      <c r="DCR315" s="22"/>
      <c r="DCS315" s="22"/>
      <c r="DCT315" s="22"/>
      <c r="DCU315" s="22"/>
      <c r="DCV315" s="22"/>
      <c r="DCW315" s="22"/>
      <c r="DCX315" s="22"/>
      <c r="DCY315" s="22"/>
      <c r="DCZ315" s="22"/>
      <c r="DDA315" s="22"/>
      <c r="DDB315" s="22"/>
      <c r="DDC315" s="22"/>
      <c r="DDD315" s="22"/>
      <c r="DDE315" s="22"/>
      <c r="DDF315" s="22"/>
      <c r="DDG315" s="22"/>
      <c r="DDH315" s="22"/>
      <c r="DDI315" s="22"/>
      <c r="DDJ315" s="22"/>
      <c r="DDK315" s="22"/>
      <c r="DDL315" s="22"/>
      <c r="DDM315" s="22"/>
      <c r="DDN315" s="22"/>
      <c r="DDO315" s="22"/>
      <c r="DDP315" s="22"/>
      <c r="DDQ315" s="22"/>
      <c r="DDR315" s="22"/>
      <c r="DDS315" s="22"/>
      <c r="DDT315" s="22"/>
      <c r="DDU315" s="22"/>
      <c r="DDV315" s="22"/>
      <c r="DDW315" s="22"/>
      <c r="DDX315" s="22"/>
      <c r="DDY315" s="22"/>
      <c r="DDZ315" s="22"/>
      <c r="DEA315" s="22"/>
      <c r="DEB315" s="22"/>
      <c r="DEC315" s="22"/>
      <c r="DED315" s="22"/>
      <c r="DEE315" s="22"/>
      <c r="DEF315" s="22"/>
      <c r="DEG315" s="22"/>
      <c r="DEH315" s="22"/>
      <c r="DEI315" s="22"/>
      <c r="DEJ315" s="22"/>
      <c r="DEK315" s="22"/>
      <c r="DEL315" s="22"/>
      <c r="DEM315" s="22"/>
      <c r="DEN315" s="22"/>
      <c r="DEO315" s="22"/>
      <c r="DEP315" s="22"/>
      <c r="DEQ315" s="22"/>
      <c r="DER315" s="22"/>
      <c r="DES315" s="22"/>
      <c r="DET315" s="22"/>
      <c r="DEU315" s="22"/>
      <c r="DEV315" s="22"/>
      <c r="DEW315" s="22"/>
      <c r="DEX315" s="22"/>
      <c r="DEY315" s="22"/>
      <c r="DEZ315" s="22"/>
      <c r="DFA315" s="22"/>
      <c r="DFB315" s="22"/>
      <c r="DFC315" s="22"/>
      <c r="DFD315" s="22"/>
      <c r="DFE315" s="22"/>
      <c r="DFF315" s="22"/>
      <c r="DFG315" s="22"/>
      <c r="DFH315" s="22"/>
      <c r="DFI315" s="22"/>
      <c r="DFJ315" s="22"/>
      <c r="DFK315" s="22"/>
      <c r="DFL315" s="22"/>
      <c r="DFM315" s="22"/>
      <c r="DFN315" s="22"/>
      <c r="DFO315" s="22"/>
      <c r="DFP315" s="22"/>
      <c r="DFQ315" s="22"/>
      <c r="DFR315" s="22"/>
      <c r="DFS315" s="22"/>
      <c r="DFT315" s="22"/>
      <c r="DFU315" s="22"/>
      <c r="DFV315" s="22"/>
      <c r="DFW315" s="22"/>
      <c r="DFX315" s="22"/>
      <c r="DFY315" s="22"/>
      <c r="DFZ315" s="22"/>
      <c r="DGA315" s="22"/>
      <c r="DGB315" s="22"/>
      <c r="DGC315" s="22"/>
      <c r="DGD315" s="22"/>
      <c r="DGE315" s="22"/>
      <c r="DGF315" s="22"/>
      <c r="DGG315" s="22"/>
      <c r="DGH315" s="22"/>
      <c r="DGI315" s="22"/>
      <c r="DGJ315" s="22"/>
      <c r="DGK315" s="22"/>
      <c r="DGL315" s="22"/>
      <c r="DGM315" s="22"/>
      <c r="DGN315" s="22"/>
      <c r="DGO315" s="22"/>
      <c r="DGP315" s="22"/>
      <c r="DGQ315" s="22"/>
      <c r="DGR315" s="22"/>
      <c r="DGS315" s="22"/>
      <c r="DGT315" s="22"/>
      <c r="DGU315" s="22"/>
      <c r="DGV315" s="22"/>
      <c r="DGW315" s="22"/>
      <c r="DGX315" s="22"/>
      <c r="DGY315" s="22"/>
      <c r="DGZ315" s="22"/>
      <c r="DHA315" s="22"/>
      <c r="DHB315" s="22"/>
      <c r="DHC315" s="22"/>
      <c r="DHD315" s="22"/>
      <c r="DHE315" s="22"/>
      <c r="DHF315" s="22"/>
      <c r="DHG315" s="22"/>
      <c r="DHH315" s="22"/>
      <c r="DHI315" s="22"/>
      <c r="DHJ315" s="22"/>
      <c r="DHK315" s="22"/>
      <c r="DHL315" s="22"/>
      <c r="DHM315" s="22"/>
      <c r="DHN315" s="22"/>
      <c r="DHO315" s="22"/>
      <c r="DHP315" s="22"/>
      <c r="DHQ315" s="22"/>
      <c r="DHR315" s="22"/>
      <c r="DHS315" s="22"/>
      <c r="DHT315" s="22"/>
      <c r="DHU315" s="22"/>
      <c r="DHV315" s="22"/>
      <c r="DHW315" s="22"/>
      <c r="DHX315" s="22"/>
      <c r="DHY315" s="22"/>
      <c r="DHZ315" s="22"/>
      <c r="DIA315" s="22"/>
      <c r="DIB315" s="22"/>
      <c r="DIC315" s="22"/>
      <c r="DID315" s="22"/>
      <c r="DIE315" s="22"/>
      <c r="DIF315" s="22"/>
      <c r="DIG315" s="22"/>
      <c r="DIH315" s="22"/>
      <c r="DII315" s="22"/>
      <c r="DIJ315" s="22"/>
      <c r="DIK315" s="22"/>
      <c r="DIL315" s="22"/>
      <c r="DIM315" s="22"/>
      <c r="DIN315" s="22"/>
      <c r="DIO315" s="22"/>
      <c r="DIP315" s="22"/>
      <c r="DIQ315" s="22"/>
      <c r="DIR315" s="22"/>
      <c r="DIS315" s="22"/>
      <c r="DIT315" s="22"/>
      <c r="DIU315" s="22"/>
      <c r="DIV315" s="22"/>
      <c r="DIW315" s="22"/>
      <c r="DIX315" s="22"/>
      <c r="DIY315" s="22"/>
      <c r="DIZ315" s="22"/>
      <c r="DJA315" s="22"/>
      <c r="DJB315" s="22"/>
      <c r="DJC315" s="22"/>
      <c r="DJD315" s="22"/>
      <c r="DJE315" s="22"/>
      <c r="DJF315" s="22"/>
      <c r="DJG315" s="22"/>
      <c r="DJH315" s="22"/>
      <c r="DJI315" s="22"/>
      <c r="DJJ315" s="22"/>
      <c r="DJK315" s="22"/>
      <c r="DJL315" s="22"/>
      <c r="DJM315" s="22"/>
      <c r="DJN315" s="22"/>
      <c r="DJO315" s="22"/>
      <c r="DJP315" s="22"/>
      <c r="DJQ315" s="22"/>
      <c r="DJR315" s="22"/>
      <c r="DJS315" s="22"/>
      <c r="DJT315" s="22"/>
      <c r="DJU315" s="22"/>
      <c r="DJV315" s="22"/>
      <c r="DJW315" s="22"/>
      <c r="DJX315" s="22"/>
      <c r="DJY315" s="22"/>
      <c r="DJZ315" s="22"/>
      <c r="DKA315" s="22"/>
      <c r="DKB315" s="22"/>
      <c r="DKC315" s="22"/>
      <c r="DKD315" s="22"/>
      <c r="DKE315" s="22"/>
      <c r="DKF315" s="22"/>
      <c r="DKG315" s="22"/>
      <c r="DKH315" s="22"/>
      <c r="DKI315" s="22"/>
      <c r="DKJ315" s="22"/>
      <c r="DKK315" s="22"/>
      <c r="DKL315" s="22"/>
      <c r="DKM315" s="22"/>
      <c r="DKN315" s="22"/>
      <c r="DKO315" s="22"/>
      <c r="DKP315" s="22"/>
      <c r="DKQ315" s="22"/>
      <c r="DKR315" s="22"/>
      <c r="DKS315" s="22"/>
      <c r="DKT315" s="22"/>
      <c r="DKU315" s="22"/>
      <c r="DKV315" s="22"/>
      <c r="DKW315" s="22"/>
      <c r="DKX315" s="22"/>
      <c r="DKY315" s="22"/>
      <c r="DKZ315" s="22"/>
      <c r="DLA315" s="22"/>
      <c r="DLB315" s="22"/>
      <c r="DLC315" s="22"/>
      <c r="DLD315" s="22"/>
      <c r="DLE315" s="22"/>
      <c r="DLF315" s="22"/>
      <c r="DLG315" s="22"/>
      <c r="DLH315" s="22"/>
      <c r="DLI315" s="22"/>
      <c r="DLJ315" s="22"/>
      <c r="DLK315" s="22"/>
      <c r="DLL315" s="22"/>
      <c r="DLM315" s="22"/>
      <c r="DLN315" s="22"/>
      <c r="DLO315" s="22"/>
      <c r="DLP315" s="22"/>
      <c r="DLQ315" s="22"/>
      <c r="DLR315" s="22"/>
      <c r="DLS315" s="22"/>
      <c r="DLT315" s="22"/>
      <c r="DLU315" s="22"/>
      <c r="DLV315" s="22"/>
      <c r="DLW315" s="22"/>
      <c r="DLX315" s="22"/>
      <c r="DLY315" s="22"/>
      <c r="DLZ315" s="22"/>
      <c r="DMA315" s="22"/>
      <c r="DMB315" s="22"/>
      <c r="DMC315" s="22"/>
      <c r="DMD315" s="22"/>
      <c r="DME315" s="22"/>
      <c r="DMF315" s="22"/>
      <c r="DMG315" s="22"/>
      <c r="DMH315" s="22"/>
      <c r="DMI315" s="22"/>
      <c r="DMJ315" s="22"/>
      <c r="DMK315" s="22"/>
      <c r="DML315" s="22"/>
      <c r="DMM315" s="22"/>
      <c r="DMN315" s="22"/>
      <c r="DMO315" s="22"/>
      <c r="DMP315" s="22"/>
      <c r="DMQ315" s="22"/>
      <c r="DMR315" s="22"/>
      <c r="DMS315" s="22"/>
      <c r="DMT315" s="22"/>
      <c r="DMU315" s="22"/>
      <c r="DMV315" s="22"/>
      <c r="DMW315" s="22"/>
      <c r="DMX315" s="22"/>
      <c r="DMY315" s="22"/>
      <c r="DMZ315" s="22"/>
      <c r="DNA315" s="22"/>
      <c r="DNB315" s="22"/>
      <c r="DNC315" s="22"/>
      <c r="DND315" s="22"/>
      <c r="DNE315" s="22"/>
      <c r="DNF315" s="22"/>
      <c r="DNG315" s="22"/>
      <c r="DNH315" s="22"/>
      <c r="DNI315" s="22"/>
      <c r="DNJ315" s="22"/>
      <c r="DNK315" s="22"/>
      <c r="DNL315" s="22"/>
      <c r="DNM315" s="22"/>
      <c r="DNN315" s="22"/>
      <c r="DNO315" s="22"/>
      <c r="DNP315" s="22"/>
      <c r="DNQ315" s="22"/>
      <c r="DNR315" s="22"/>
      <c r="DNS315" s="22"/>
      <c r="DNT315" s="22"/>
      <c r="DNU315" s="22"/>
      <c r="DNV315" s="22"/>
      <c r="DNW315" s="22"/>
      <c r="DNX315" s="22"/>
      <c r="DNY315" s="22"/>
      <c r="DNZ315" s="22"/>
      <c r="DOA315" s="22"/>
      <c r="DOB315" s="22"/>
      <c r="DOC315" s="22"/>
      <c r="DOD315" s="22"/>
      <c r="DOE315" s="22"/>
      <c r="DOF315" s="22"/>
      <c r="DOG315" s="22"/>
      <c r="DOH315" s="22"/>
      <c r="DOI315" s="22"/>
      <c r="DOJ315" s="22"/>
      <c r="DOK315" s="22"/>
      <c r="DOL315" s="22"/>
      <c r="DOM315" s="22"/>
      <c r="DON315" s="22"/>
      <c r="DOO315" s="22"/>
      <c r="DOP315" s="22"/>
      <c r="DOQ315" s="22"/>
      <c r="DOR315" s="22"/>
      <c r="DOS315" s="22"/>
      <c r="DOT315" s="22"/>
      <c r="DOU315" s="22"/>
      <c r="DOV315" s="22"/>
      <c r="DOW315" s="22"/>
      <c r="DOX315" s="22"/>
      <c r="DOY315" s="22"/>
      <c r="DOZ315" s="22"/>
      <c r="DPA315" s="22"/>
      <c r="DPB315" s="22"/>
      <c r="DPC315" s="22"/>
      <c r="DPD315" s="22"/>
      <c r="DPE315" s="22"/>
      <c r="DPF315" s="22"/>
      <c r="DPG315" s="22"/>
      <c r="DPH315" s="22"/>
      <c r="DPI315" s="22"/>
      <c r="DPJ315" s="22"/>
      <c r="DPK315" s="22"/>
      <c r="DPL315" s="22"/>
      <c r="DPM315" s="22"/>
      <c r="DPN315" s="22"/>
      <c r="DPO315" s="22"/>
      <c r="DPP315" s="22"/>
      <c r="DPQ315" s="22"/>
      <c r="DPR315" s="22"/>
      <c r="DPS315" s="22"/>
      <c r="DPT315" s="22"/>
      <c r="DPU315" s="22"/>
      <c r="DPV315" s="22"/>
      <c r="DPW315" s="22"/>
      <c r="DPX315" s="22"/>
      <c r="DPY315" s="22"/>
      <c r="DPZ315" s="22"/>
      <c r="DQA315" s="22"/>
      <c r="DQB315" s="22"/>
      <c r="DQC315" s="22"/>
      <c r="DQD315" s="22"/>
      <c r="DQE315" s="22"/>
      <c r="DQF315" s="22"/>
      <c r="DQG315" s="22"/>
      <c r="DQH315" s="22"/>
      <c r="DQI315" s="22"/>
      <c r="DQJ315" s="22"/>
      <c r="DQK315" s="22"/>
      <c r="DQL315" s="22"/>
      <c r="DQM315" s="22"/>
      <c r="DQN315" s="22"/>
      <c r="DQO315" s="22"/>
      <c r="DQP315" s="22"/>
      <c r="DQQ315" s="22"/>
      <c r="DQR315" s="22"/>
      <c r="DQS315" s="22"/>
      <c r="DQT315" s="22"/>
      <c r="DQU315" s="22"/>
      <c r="DQV315" s="22"/>
      <c r="DQW315" s="22"/>
      <c r="DQX315" s="22"/>
      <c r="DQY315" s="22"/>
      <c r="DQZ315" s="22"/>
      <c r="DRA315" s="22"/>
      <c r="DRB315" s="22"/>
      <c r="DRC315" s="22"/>
      <c r="DRD315" s="22"/>
      <c r="DRE315" s="22"/>
      <c r="DRF315" s="22"/>
      <c r="DRG315" s="22"/>
      <c r="DRH315" s="22"/>
      <c r="DRI315" s="22"/>
      <c r="DRJ315" s="22"/>
      <c r="DRK315" s="22"/>
      <c r="DRL315" s="22"/>
      <c r="DRM315" s="22"/>
      <c r="DRN315" s="22"/>
      <c r="DRO315" s="22"/>
      <c r="DRP315" s="22"/>
      <c r="DRQ315" s="22"/>
      <c r="DRR315" s="22"/>
      <c r="DRS315" s="22"/>
      <c r="DRT315" s="22"/>
      <c r="DRU315" s="22"/>
      <c r="DRV315" s="22"/>
      <c r="DRW315" s="22"/>
      <c r="DRX315" s="22"/>
      <c r="DRY315" s="22"/>
      <c r="DRZ315" s="22"/>
      <c r="DSA315" s="22"/>
      <c r="DSB315" s="22"/>
      <c r="DSC315" s="22"/>
      <c r="DSD315" s="22"/>
      <c r="DSE315" s="22"/>
      <c r="DSF315" s="22"/>
      <c r="DSG315" s="22"/>
      <c r="DSH315" s="22"/>
      <c r="DSI315" s="22"/>
      <c r="DSJ315" s="22"/>
      <c r="DSK315" s="22"/>
      <c r="DSL315" s="22"/>
      <c r="DSM315" s="22"/>
      <c r="DSN315" s="22"/>
      <c r="DSO315" s="22"/>
      <c r="DSP315" s="22"/>
      <c r="DSQ315" s="22"/>
      <c r="DSR315" s="22"/>
      <c r="DSS315" s="22"/>
      <c r="DST315" s="22"/>
      <c r="DSU315" s="22"/>
      <c r="DSV315" s="22"/>
      <c r="DSW315" s="22"/>
      <c r="DSX315" s="22"/>
      <c r="DSY315" s="22"/>
      <c r="DSZ315" s="22"/>
      <c r="DTA315" s="22"/>
      <c r="DTB315" s="22"/>
      <c r="DTC315" s="22"/>
      <c r="DTD315" s="22"/>
      <c r="DTE315" s="22"/>
      <c r="DTF315" s="22"/>
      <c r="DTG315" s="22"/>
      <c r="DTH315" s="22"/>
      <c r="DTI315" s="22"/>
      <c r="DTJ315" s="22"/>
      <c r="DTK315" s="22"/>
      <c r="DTL315" s="22"/>
      <c r="DTM315" s="22"/>
      <c r="DTN315" s="22"/>
      <c r="DTO315" s="22"/>
      <c r="DTP315" s="22"/>
      <c r="DTQ315" s="22"/>
      <c r="DTR315" s="22"/>
      <c r="DTS315" s="22"/>
      <c r="DTT315" s="22"/>
      <c r="DTU315" s="22"/>
      <c r="DTV315" s="22"/>
      <c r="DTW315" s="22"/>
      <c r="DTX315" s="22"/>
      <c r="DTY315" s="22"/>
      <c r="DTZ315" s="22"/>
      <c r="DUA315" s="22"/>
      <c r="DUB315" s="22"/>
      <c r="DUC315" s="22"/>
      <c r="DUD315" s="22"/>
      <c r="DUE315" s="22"/>
      <c r="DUF315" s="22"/>
      <c r="DUG315" s="22"/>
      <c r="DUH315" s="22"/>
      <c r="DUI315" s="22"/>
      <c r="DUJ315" s="22"/>
      <c r="DUK315" s="22"/>
      <c r="DUL315" s="22"/>
      <c r="DUM315" s="22"/>
      <c r="DUN315" s="22"/>
      <c r="DUO315" s="22"/>
      <c r="DUP315" s="22"/>
      <c r="DUQ315" s="22"/>
      <c r="DUR315" s="22"/>
      <c r="DUS315" s="22"/>
      <c r="DUT315" s="22"/>
      <c r="DUU315" s="22"/>
      <c r="DUV315" s="22"/>
      <c r="DUW315" s="22"/>
      <c r="DUX315" s="22"/>
      <c r="DUY315" s="22"/>
      <c r="DUZ315" s="22"/>
      <c r="DVA315" s="22"/>
      <c r="DVB315" s="22"/>
      <c r="DVC315" s="22"/>
      <c r="DVD315" s="22"/>
      <c r="DVE315" s="22"/>
      <c r="DVF315" s="22"/>
      <c r="DVG315" s="22"/>
      <c r="DVH315" s="22"/>
      <c r="DVI315" s="22"/>
      <c r="DVJ315" s="22"/>
      <c r="DVK315" s="22"/>
      <c r="DVL315" s="22"/>
      <c r="DVM315" s="22"/>
      <c r="DVN315" s="22"/>
      <c r="DVO315" s="22"/>
      <c r="DVP315" s="22"/>
      <c r="DVQ315" s="22"/>
      <c r="DVR315" s="22"/>
      <c r="DVS315" s="22"/>
      <c r="DVT315" s="22"/>
      <c r="DVU315" s="22"/>
      <c r="DVV315" s="22"/>
      <c r="DVW315" s="22"/>
      <c r="DVX315" s="22"/>
      <c r="DVY315" s="22"/>
      <c r="DVZ315" s="22"/>
      <c r="DWA315" s="22"/>
      <c r="DWB315" s="22"/>
      <c r="DWC315" s="22"/>
      <c r="DWD315" s="22"/>
      <c r="DWE315" s="22"/>
      <c r="DWF315" s="22"/>
      <c r="DWG315" s="22"/>
      <c r="DWH315" s="22"/>
      <c r="DWI315" s="22"/>
      <c r="DWJ315" s="22"/>
      <c r="DWK315" s="22"/>
      <c r="DWL315" s="22"/>
      <c r="DWM315" s="22"/>
      <c r="DWN315" s="22"/>
      <c r="DWO315" s="22"/>
      <c r="DWP315" s="22"/>
      <c r="DWQ315" s="22"/>
      <c r="DWR315" s="22"/>
      <c r="DWS315" s="22"/>
      <c r="DWT315" s="22"/>
      <c r="DWU315" s="22"/>
      <c r="DWV315" s="22"/>
      <c r="DWW315" s="22"/>
      <c r="DWX315" s="22"/>
      <c r="DWY315" s="22"/>
      <c r="DWZ315" s="22"/>
      <c r="DXA315" s="22"/>
      <c r="DXB315" s="22"/>
      <c r="DXC315" s="22"/>
      <c r="DXD315" s="22"/>
      <c r="DXE315" s="22"/>
      <c r="DXF315" s="22"/>
      <c r="DXG315" s="22"/>
      <c r="DXH315" s="22"/>
      <c r="DXI315" s="22"/>
      <c r="DXJ315" s="22"/>
      <c r="DXK315" s="22"/>
      <c r="DXL315" s="22"/>
      <c r="DXM315" s="22"/>
      <c r="DXN315" s="22"/>
      <c r="DXO315" s="22"/>
      <c r="DXP315" s="22"/>
      <c r="DXQ315" s="22"/>
      <c r="DXR315" s="22"/>
      <c r="DXS315" s="22"/>
      <c r="DXT315" s="22"/>
      <c r="DXU315" s="22"/>
      <c r="DXV315" s="22"/>
      <c r="DXW315" s="22"/>
      <c r="DXX315" s="22"/>
      <c r="DXY315" s="22"/>
      <c r="DXZ315" s="22"/>
      <c r="DYA315" s="22"/>
      <c r="DYB315" s="22"/>
      <c r="DYC315" s="22"/>
      <c r="DYD315" s="22"/>
      <c r="DYE315" s="22"/>
      <c r="DYF315" s="22"/>
      <c r="DYG315" s="22"/>
      <c r="DYH315" s="22"/>
      <c r="DYI315" s="22"/>
      <c r="DYJ315" s="22"/>
      <c r="DYK315" s="22"/>
      <c r="DYL315" s="22"/>
      <c r="DYM315" s="22"/>
      <c r="DYN315" s="22"/>
      <c r="DYO315" s="22"/>
      <c r="DYP315" s="22"/>
      <c r="DYQ315" s="22"/>
      <c r="DYR315" s="22"/>
      <c r="DYS315" s="22"/>
      <c r="DYT315" s="22"/>
      <c r="DYU315" s="22"/>
      <c r="DYV315" s="22"/>
      <c r="DYW315" s="22"/>
      <c r="DYX315" s="22"/>
      <c r="DYY315" s="22"/>
      <c r="DYZ315" s="22"/>
      <c r="DZA315" s="22"/>
      <c r="DZB315" s="22"/>
      <c r="DZC315" s="22"/>
      <c r="DZD315" s="22"/>
      <c r="DZE315" s="22"/>
      <c r="DZF315" s="22"/>
      <c r="DZG315" s="22"/>
      <c r="DZH315" s="22"/>
      <c r="DZI315" s="22"/>
      <c r="DZJ315" s="22"/>
      <c r="DZK315" s="22"/>
      <c r="DZL315" s="22"/>
      <c r="DZM315" s="22"/>
      <c r="DZN315" s="22"/>
      <c r="DZO315" s="22"/>
      <c r="DZP315" s="22"/>
      <c r="DZQ315" s="22"/>
      <c r="DZR315" s="22"/>
      <c r="DZS315" s="22"/>
      <c r="DZT315" s="22"/>
      <c r="DZU315" s="22"/>
      <c r="DZV315" s="22"/>
      <c r="DZW315" s="22"/>
      <c r="DZX315" s="22"/>
      <c r="DZY315" s="22"/>
      <c r="DZZ315" s="22"/>
      <c r="EAA315" s="22"/>
      <c r="EAB315" s="22"/>
      <c r="EAC315" s="22"/>
      <c r="EAD315" s="22"/>
      <c r="EAE315" s="22"/>
      <c r="EAF315" s="22"/>
      <c r="EAG315" s="22"/>
      <c r="EAH315" s="22"/>
      <c r="EAI315" s="22"/>
      <c r="EAJ315" s="22"/>
      <c r="EAK315" s="22"/>
      <c r="EAL315" s="22"/>
      <c r="EAM315" s="22"/>
      <c r="EAN315" s="22"/>
      <c r="EAO315" s="22"/>
      <c r="EAP315" s="22"/>
      <c r="EAQ315" s="22"/>
      <c r="EAR315" s="22"/>
      <c r="EAS315" s="22"/>
      <c r="EAT315" s="22"/>
      <c r="EAU315" s="22"/>
      <c r="EAV315" s="22"/>
      <c r="EAW315" s="22"/>
      <c r="EAX315" s="22"/>
      <c r="EAY315" s="22"/>
      <c r="EAZ315" s="22"/>
      <c r="EBA315" s="22"/>
      <c r="EBB315" s="22"/>
      <c r="EBC315" s="22"/>
      <c r="EBD315" s="22"/>
      <c r="EBE315" s="22"/>
      <c r="EBF315" s="22"/>
      <c r="EBG315" s="22"/>
      <c r="EBH315" s="22"/>
      <c r="EBI315" s="22"/>
      <c r="EBJ315" s="22"/>
      <c r="EBK315" s="22"/>
      <c r="EBL315" s="22"/>
      <c r="EBM315" s="22"/>
      <c r="EBN315" s="22"/>
      <c r="EBO315" s="22"/>
      <c r="EBP315" s="22"/>
      <c r="EBQ315" s="22"/>
      <c r="EBR315" s="22"/>
      <c r="EBS315" s="22"/>
      <c r="EBT315" s="22"/>
      <c r="EBU315" s="22"/>
      <c r="EBV315" s="22"/>
      <c r="EBW315" s="22"/>
      <c r="EBX315" s="22"/>
      <c r="EBY315" s="22"/>
      <c r="EBZ315" s="22"/>
      <c r="ECA315" s="22"/>
      <c r="ECB315" s="22"/>
      <c r="ECC315" s="22"/>
      <c r="ECD315" s="22"/>
      <c r="ECE315" s="22"/>
      <c r="ECF315" s="22"/>
      <c r="ECG315" s="22"/>
      <c r="ECH315" s="22"/>
      <c r="ECI315" s="22"/>
      <c r="ECJ315" s="22"/>
      <c r="ECK315" s="22"/>
      <c r="ECL315" s="22"/>
      <c r="ECM315" s="22"/>
      <c r="ECN315" s="22"/>
      <c r="ECO315" s="22"/>
      <c r="ECP315" s="22"/>
      <c r="ECQ315" s="22"/>
      <c r="ECR315" s="22"/>
      <c r="ECS315" s="22"/>
      <c r="ECT315" s="22"/>
      <c r="ECU315" s="22"/>
      <c r="ECV315" s="22"/>
      <c r="ECW315" s="22"/>
      <c r="ECX315" s="22"/>
      <c r="ECY315" s="22"/>
      <c r="ECZ315" s="22"/>
      <c r="EDA315" s="22"/>
      <c r="EDB315" s="22"/>
      <c r="EDC315" s="22"/>
      <c r="EDD315" s="22"/>
      <c r="EDE315" s="22"/>
      <c r="EDF315" s="22"/>
      <c r="EDG315" s="22"/>
      <c r="EDH315" s="22"/>
      <c r="EDI315" s="22"/>
      <c r="EDJ315" s="22"/>
      <c r="EDK315" s="22"/>
      <c r="EDL315" s="22"/>
      <c r="EDM315" s="22"/>
      <c r="EDN315" s="22"/>
      <c r="EDO315" s="22"/>
      <c r="EDP315" s="22"/>
      <c r="EDQ315" s="22"/>
      <c r="EDR315" s="22"/>
      <c r="EDS315" s="22"/>
      <c r="EDT315" s="22"/>
      <c r="EDU315" s="22"/>
      <c r="EDV315" s="22"/>
      <c r="EDW315" s="22"/>
      <c r="EDX315" s="22"/>
      <c r="EDY315" s="22"/>
      <c r="EDZ315" s="22"/>
      <c r="EEA315" s="22"/>
      <c r="EEB315" s="22"/>
      <c r="EEC315" s="22"/>
      <c r="EED315" s="22"/>
      <c r="EEE315" s="22"/>
      <c r="EEF315" s="22"/>
      <c r="EEG315" s="22"/>
      <c r="EEH315" s="22"/>
      <c r="EEI315" s="22"/>
      <c r="EEJ315" s="22"/>
      <c r="EEK315" s="22"/>
      <c r="EEL315" s="22"/>
      <c r="EEM315" s="22"/>
      <c r="EEN315" s="22"/>
      <c r="EEO315" s="22"/>
      <c r="EEP315" s="22"/>
      <c r="EEQ315" s="22"/>
      <c r="EER315" s="22"/>
      <c r="EES315" s="22"/>
      <c r="EET315" s="22"/>
      <c r="EEU315" s="22"/>
      <c r="EEV315" s="22"/>
      <c r="EEW315" s="22"/>
      <c r="EEX315" s="22"/>
      <c r="EEY315" s="22"/>
      <c r="EEZ315" s="22"/>
      <c r="EFA315" s="22"/>
      <c r="EFB315" s="22"/>
      <c r="EFC315" s="22"/>
      <c r="EFD315" s="22"/>
      <c r="EFE315" s="22"/>
      <c r="EFF315" s="22"/>
      <c r="EFG315" s="22"/>
      <c r="EFH315" s="22"/>
      <c r="EFI315" s="22"/>
      <c r="EFJ315" s="22"/>
      <c r="EFK315" s="22"/>
      <c r="EFL315" s="22"/>
      <c r="EFM315" s="22"/>
      <c r="EFN315" s="22"/>
      <c r="EFO315" s="22"/>
      <c r="EFP315" s="22"/>
      <c r="EFQ315" s="22"/>
      <c r="EFR315" s="22"/>
      <c r="EFS315" s="22"/>
      <c r="EFT315" s="22"/>
      <c r="EFU315" s="22"/>
      <c r="EFV315" s="22"/>
      <c r="EFW315" s="22"/>
      <c r="EFX315" s="22"/>
      <c r="EFY315" s="22"/>
      <c r="EFZ315" s="22"/>
      <c r="EGA315" s="22"/>
      <c r="EGB315" s="22"/>
      <c r="EGC315" s="22"/>
      <c r="EGD315" s="22"/>
      <c r="EGE315" s="22"/>
      <c r="EGF315" s="22"/>
      <c r="EGG315" s="22"/>
      <c r="EGH315" s="22"/>
      <c r="EGI315" s="22"/>
      <c r="EGJ315" s="22"/>
      <c r="EGK315" s="22"/>
      <c r="EGL315" s="22"/>
      <c r="EGM315" s="22"/>
      <c r="EGN315" s="22"/>
      <c r="EGO315" s="22"/>
      <c r="EGP315" s="22"/>
      <c r="EGQ315" s="22"/>
      <c r="EGR315" s="22"/>
      <c r="EGS315" s="22"/>
      <c r="EGT315" s="22"/>
      <c r="EGU315" s="22"/>
      <c r="EGV315" s="22"/>
      <c r="EGW315" s="22"/>
      <c r="EGX315" s="22"/>
      <c r="EGY315" s="22"/>
      <c r="EGZ315" s="22"/>
      <c r="EHA315" s="22"/>
      <c r="EHB315" s="22"/>
      <c r="EHC315" s="22"/>
      <c r="EHD315" s="22"/>
      <c r="EHE315" s="22"/>
      <c r="EHF315" s="22"/>
      <c r="EHG315" s="22"/>
      <c r="EHH315" s="22"/>
      <c r="EHI315" s="22"/>
      <c r="EHJ315" s="22"/>
      <c r="EHK315" s="22"/>
      <c r="EHL315" s="22"/>
      <c r="EHM315" s="22"/>
      <c r="EHN315" s="22"/>
      <c r="EHO315" s="22"/>
      <c r="EHP315" s="22"/>
      <c r="EHQ315" s="22"/>
      <c r="EHR315" s="22"/>
      <c r="EHS315" s="22"/>
      <c r="EHT315" s="22"/>
      <c r="EHU315" s="22"/>
      <c r="EHV315" s="22"/>
      <c r="EHW315" s="22"/>
      <c r="EHX315" s="22"/>
      <c r="EHY315" s="22"/>
      <c r="EHZ315" s="22"/>
      <c r="EIA315" s="22"/>
      <c r="EIB315" s="22"/>
      <c r="EIC315" s="22"/>
      <c r="EID315" s="22"/>
      <c r="EIE315" s="22"/>
      <c r="EIF315" s="22"/>
      <c r="EIG315" s="22"/>
      <c r="EIH315" s="22"/>
      <c r="EII315" s="22"/>
      <c r="EIJ315" s="22"/>
      <c r="EIK315" s="22"/>
      <c r="EIL315" s="22"/>
      <c r="EIM315" s="22"/>
      <c r="EIN315" s="22"/>
      <c r="EIO315" s="22"/>
      <c r="EIP315" s="22"/>
      <c r="EIQ315" s="22"/>
      <c r="EIR315" s="22"/>
      <c r="EIS315" s="22"/>
      <c r="EIT315" s="22"/>
      <c r="EIU315" s="22"/>
      <c r="EIV315" s="22"/>
      <c r="EIW315" s="22"/>
      <c r="EIX315" s="22"/>
      <c r="EIY315" s="22"/>
      <c r="EIZ315" s="22"/>
      <c r="EJA315" s="22"/>
      <c r="EJB315" s="22"/>
      <c r="EJC315" s="22"/>
      <c r="EJD315" s="22"/>
      <c r="EJE315" s="22"/>
      <c r="EJF315" s="22"/>
      <c r="EJG315" s="22"/>
      <c r="EJH315" s="22"/>
      <c r="EJI315" s="22"/>
      <c r="EJJ315" s="22"/>
      <c r="EJK315" s="22"/>
      <c r="EJL315" s="22"/>
      <c r="EJM315" s="22"/>
      <c r="EJN315" s="22"/>
      <c r="EJO315" s="22"/>
      <c r="EJP315" s="22"/>
      <c r="EJQ315" s="22"/>
      <c r="EJR315" s="22"/>
      <c r="EJS315" s="22"/>
      <c r="EJT315" s="22"/>
      <c r="EJU315" s="22"/>
      <c r="EJV315" s="22"/>
      <c r="EJW315" s="22"/>
      <c r="EJX315" s="22"/>
      <c r="EJY315" s="22"/>
      <c r="EJZ315" s="22"/>
      <c r="EKA315" s="22"/>
      <c r="EKB315" s="22"/>
      <c r="EKC315" s="22"/>
      <c r="EKD315" s="22"/>
      <c r="EKE315" s="22"/>
      <c r="EKF315" s="22"/>
      <c r="EKG315" s="22"/>
      <c r="EKH315" s="22"/>
      <c r="EKI315" s="22"/>
      <c r="EKJ315" s="22"/>
      <c r="EKK315" s="22"/>
      <c r="EKL315" s="22"/>
      <c r="EKM315" s="22"/>
      <c r="EKN315" s="22"/>
      <c r="EKO315" s="22"/>
      <c r="EKP315" s="22"/>
      <c r="EKQ315" s="22"/>
      <c r="EKR315" s="22"/>
      <c r="EKS315" s="22"/>
      <c r="EKT315" s="22"/>
      <c r="EKU315" s="22"/>
      <c r="EKV315" s="22"/>
      <c r="EKW315" s="22"/>
      <c r="EKX315" s="22"/>
      <c r="EKY315" s="22"/>
      <c r="EKZ315" s="22"/>
      <c r="ELA315" s="22"/>
      <c r="ELB315" s="22"/>
      <c r="ELC315" s="22"/>
      <c r="ELD315" s="22"/>
      <c r="ELE315" s="22"/>
      <c r="ELF315" s="22"/>
      <c r="ELG315" s="22"/>
      <c r="ELH315" s="22"/>
      <c r="ELI315" s="22"/>
      <c r="ELJ315" s="22"/>
      <c r="ELK315" s="22"/>
      <c r="ELL315" s="22"/>
      <c r="ELM315" s="22"/>
      <c r="ELN315" s="22"/>
      <c r="ELO315" s="22"/>
      <c r="ELP315" s="22"/>
      <c r="ELQ315" s="22"/>
      <c r="ELR315" s="22"/>
      <c r="ELS315" s="22"/>
      <c r="ELT315" s="22"/>
      <c r="ELU315" s="22"/>
      <c r="ELV315" s="22"/>
      <c r="ELW315" s="22"/>
      <c r="ELX315" s="22"/>
      <c r="ELY315" s="22"/>
      <c r="ELZ315" s="22"/>
      <c r="EMA315" s="22"/>
      <c r="EMB315" s="22"/>
      <c r="EMC315" s="22"/>
      <c r="EMD315" s="22"/>
      <c r="EME315" s="22"/>
      <c r="EMF315" s="22"/>
      <c r="EMG315" s="22"/>
      <c r="EMH315" s="22"/>
      <c r="EMI315" s="22"/>
      <c r="EMJ315" s="22"/>
      <c r="EMK315" s="22"/>
      <c r="EML315" s="22"/>
      <c r="EMM315" s="22"/>
      <c r="EMN315" s="22"/>
      <c r="EMO315" s="22"/>
      <c r="EMP315" s="22"/>
      <c r="EMQ315" s="22"/>
      <c r="EMR315" s="22"/>
      <c r="EMS315" s="22"/>
      <c r="EMT315" s="22"/>
      <c r="EMU315" s="22"/>
      <c r="EMV315" s="22"/>
      <c r="EMW315" s="22"/>
      <c r="EMX315" s="22"/>
      <c r="EMY315" s="22"/>
      <c r="EMZ315" s="22"/>
      <c r="ENA315" s="22"/>
      <c r="ENB315" s="22"/>
      <c r="ENC315" s="22"/>
      <c r="END315" s="22"/>
      <c r="ENE315" s="22"/>
      <c r="ENF315" s="22"/>
      <c r="ENG315" s="22"/>
      <c r="ENH315" s="22"/>
      <c r="ENI315" s="22"/>
      <c r="ENJ315" s="22"/>
      <c r="ENK315" s="22"/>
      <c r="ENL315" s="22"/>
      <c r="ENM315" s="22"/>
      <c r="ENN315" s="22"/>
      <c r="ENO315" s="22"/>
      <c r="ENP315" s="22"/>
      <c r="ENQ315" s="22"/>
      <c r="ENR315" s="22"/>
      <c r="ENS315" s="22"/>
      <c r="ENT315" s="22"/>
      <c r="ENU315" s="22"/>
      <c r="ENV315" s="22"/>
      <c r="ENW315" s="22"/>
      <c r="ENX315" s="22"/>
      <c r="ENY315" s="22"/>
      <c r="ENZ315" s="22"/>
      <c r="EOA315" s="22"/>
      <c r="EOB315" s="22"/>
      <c r="EOC315" s="22"/>
      <c r="EOD315" s="22"/>
      <c r="EOE315" s="22"/>
      <c r="EOF315" s="22"/>
      <c r="EOG315" s="22"/>
      <c r="EOH315" s="22"/>
      <c r="EOI315" s="22"/>
      <c r="EOJ315" s="22"/>
      <c r="EOK315" s="22"/>
      <c r="EOL315" s="22"/>
      <c r="EOM315" s="22"/>
      <c r="EON315" s="22"/>
      <c r="EOO315" s="22"/>
      <c r="EOP315" s="22"/>
      <c r="EOQ315" s="22"/>
      <c r="EOR315" s="22"/>
      <c r="EOS315" s="22"/>
      <c r="EOT315" s="22"/>
      <c r="EOU315" s="22"/>
      <c r="EOV315" s="22"/>
      <c r="EOW315" s="22"/>
      <c r="EOX315" s="22"/>
      <c r="EOY315" s="22"/>
      <c r="EOZ315" s="22"/>
      <c r="EPA315" s="22"/>
      <c r="EPB315" s="22"/>
      <c r="EPC315" s="22"/>
      <c r="EPD315" s="22"/>
      <c r="EPE315" s="22"/>
      <c r="EPF315" s="22"/>
      <c r="EPG315" s="22"/>
      <c r="EPH315" s="22"/>
      <c r="EPI315" s="22"/>
      <c r="EPJ315" s="22"/>
      <c r="EPK315" s="22"/>
      <c r="EPL315" s="22"/>
      <c r="EPM315" s="22"/>
      <c r="EPN315" s="22"/>
      <c r="EPO315" s="22"/>
      <c r="EPP315" s="22"/>
      <c r="EPQ315" s="22"/>
      <c r="EPR315" s="22"/>
      <c r="EPS315" s="22"/>
      <c r="EPT315" s="22"/>
      <c r="EPU315" s="22"/>
      <c r="EPV315" s="22"/>
      <c r="EPW315" s="22"/>
      <c r="EPX315" s="22"/>
      <c r="EPY315" s="22"/>
      <c r="EPZ315" s="22"/>
      <c r="EQA315" s="22"/>
      <c r="EQB315" s="22"/>
      <c r="EQC315" s="22"/>
      <c r="EQD315" s="22"/>
      <c r="EQE315" s="22"/>
      <c r="EQF315" s="22"/>
      <c r="EQG315" s="22"/>
      <c r="EQH315" s="22"/>
      <c r="EQI315" s="22"/>
      <c r="EQJ315" s="22"/>
      <c r="EQK315" s="22"/>
      <c r="EQL315" s="22"/>
      <c r="EQM315" s="22"/>
      <c r="EQN315" s="22"/>
      <c r="EQO315" s="22"/>
      <c r="EQP315" s="22"/>
      <c r="EQQ315" s="22"/>
      <c r="EQR315" s="22"/>
      <c r="EQS315" s="22"/>
      <c r="EQT315" s="22"/>
      <c r="EQU315" s="22"/>
      <c r="EQV315" s="22"/>
      <c r="EQW315" s="22"/>
      <c r="EQX315" s="22"/>
      <c r="EQY315" s="22"/>
      <c r="EQZ315" s="22"/>
      <c r="ERA315" s="22"/>
      <c r="ERB315" s="22"/>
      <c r="ERC315" s="22"/>
      <c r="ERD315" s="22"/>
      <c r="ERE315" s="22"/>
      <c r="ERF315" s="22"/>
      <c r="ERG315" s="22"/>
      <c r="ERH315" s="22"/>
      <c r="ERI315" s="22"/>
      <c r="ERJ315" s="22"/>
      <c r="ERK315" s="22"/>
      <c r="ERL315" s="22"/>
      <c r="ERM315" s="22"/>
      <c r="ERN315" s="22"/>
      <c r="ERO315" s="22"/>
      <c r="ERP315" s="22"/>
      <c r="ERQ315" s="22"/>
      <c r="ERR315" s="22"/>
      <c r="ERS315" s="22"/>
      <c r="ERT315" s="22"/>
      <c r="ERU315" s="22"/>
      <c r="ERV315" s="22"/>
      <c r="ERW315" s="22"/>
      <c r="ERX315" s="22"/>
      <c r="ERY315" s="22"/>
      <c r="ERZ315" s="22"/>
      <c r="ESA315" s="22"/>
      <c r="ESB315" s="22"/>
      <c r="ESC315" s="22"/>
      <c r="ESD315" s="22"/>
      <c r="ESE315" s="22"/>
      <c r="ESF315" s="22"/>
      <c r="ESG315" s="22"/>
      <c r="ESH315" s="22"/>
      <c r="ESI315" s="22"/>
      <c r="ESJ315" s="22"/>
      <c r="ESK315" s="22"/>
      <c r="ESL315" s="22"/>
      <c r="ESM315" s="22"/>
      <c r="ESN315" s="22"/>
      <c r="ESO315" s="22"/>
      <c r="ESP315" s="22"/>
      <c r="ESQ315" s="22"/>
      <c r="ESR315" s="22"/>
      <c r="ESS315" s="22"/>
      <c r="EST315" s="22"/>
      <c r="ESU315" s="22"/>
      <c r="ESV315" s="22"/>
      <c r="ESW315" s="22"/>
      <c r="ESX315" s="22"/>
      <c r="ESY315" s="22"/>
      <c r="ESZ315" s="22"/>
      <c r="ETA315" s="22"/>
      <c r="ETB315" s="22"/>
      <c r="ETC315" s="22"/>
      <c r="ETD315" s="22"/>
      <c r="ETE315" s="22"/>
      <c r="ETF315" s="22"/>
      <c r="ETG315" s="22"/>
      <c r="ETH315" s="22"/>
      <c r="ETI315" s="22"/>
      <c r="ETJ315" s="22"/>
      <c r="ETK315" s="22"/>
      <c r="ETL315" s="22"/>
      <c r="ETM315" s="22"/>
      <c r="ETN315" s="22"/>
      <c r="ETO315" s="22"/>
      <c r="ETP315" s="22"/>
      <c r="ETQ315" s="22"/>
      <c r="ETR315" s="22"/>
      <c r="ETS315" s="22"/>
      <c r="ETT315" s="22"/>
      <c r="ETU315" s="22"/>
      <c r="ETV315" s="22"/>
      <c r="ETW315" s="22"/>
      <c r="ETX315" s="22"/>
      <c r="ETY315" s="22"/>
      <c r="ETZ315" s="22"/>
      <c r="EUA315" s="22"/>
      <c r="EUB315" s="22"/>
      <c r="EUC315" s="22"/>
      <c r="EUD315" s="22"/>
      <c r="EUE315" s="22"/>
      <c r="EUF315" s="22"/>
      <c r="EUG315" s="22"/>
      <c r="EUH315" s="22"/>
      <c r="EUI315" s="22"/>
      <c r="EUJ315" s="22"/>
      <c r="EUK315" s="22"/>
      <c r="EUL315" s="22"/>
      <c r="EUM315" s="22"/>
      <c r="EUN315" s="22"/>
      <c r="EUO315" s="22"/>
      <c r="EUP315" s="22"/>
      <c r="EUQ315" s="22"/>
      <c r="EUR315" s="22"/>
      <c r="EUS315" s="22"/>
      <c r="EUT315" s="22"/>
      <c r="EUU315" s="22"/>
      <c r="EUV315" s="22"/>
      <c r="EUW315" s="22"/>
      <c r="EUX315" s="22"/>
      <c r="EUY315" s="22"/>
      <c r="EUZ315" s="22"/>
      <c r="EVA315" s="22"/>
      <c r="EVB315" s="22"/>
      <c r="EVC315" s="22"/>
      <c r="EVD315" s="22"/>
      <c r="EVE315" s="22"/>
      <c r="EVF315" s="22"/>
      <c r="EVG315" s="22"/>
      <c r="EVH315" s="22"/>
      <c r="EVI315" s="22"/>
      <c r="EVJ315" s="22"/>
      <c r="EVK315" s="22"/>
      <c r="EVL315" s="22"/>
      <c r="EVM315" s="22"/>
      <c r="EVN315" s="22"/>
      <c r="EVO315" s="22"/>
      <c r="EVP315" s="22"/>
      <c r="EVQ315" s="22"/>
      <c r="EVR315" s="22"/>
      <c r="EVS315" s="22"/>
      <c r="EVT315" s="22"/>
      <c r="EVU315" s="22"/>
      <c r="EVV315" s="22"/>
      <c r="EVW315" s="22"/>
      <c r="EVX315" s="22"/>
      <c r="EVY315" s="22"/>
      <c r="EVZ315" s="22"/>
      <c r="EWA315" s="22"/>
      <c r="EWB315" s="22"/>
      <c r="EWC315" s="22"/>
      <c r="EWD315" s="22"/>
      <c r="EWE315" s="22"/>
      <c r="EWF315" s="22"/>
      <c r="EWG315" s="22"/>
      <c r="EWH315" s="22"/>
      <c r="EWI315" s="22"/>
      <c r="EWJ315" s="22"/>
      <c r="EWK315" s="22"/>
      <c r="EWL315" s="22"/>
      <c r="EWM315" s="22"/>
      <c r="EWN315" s="22"/>
      <c r="EWO315" s="22"/>
      <c r="EWP315" s="22"/>
      <c r="EWQ315" s="22"/>
      <c r="EWR315" s="22"/>
      <c r="EWS315" s="22"/>
      <c r="EWT315" s="22"/>
      <c r="EWU315" s="22"/>
      <c r="EWV315" s="22"/>
      <c r="EWW315" s="22"/>
      <c r="EWX315" s="22"/>
      <c r="EWY315" s="22"/>
      <c r="EWZ315" s="22"/>
      <c r="EXA315" s="22"/>
      <c r="EXB315" s="22"/>
      <c r="EXC315" s="22"/>
      <c r="EXD315" s="22"/>
      <c r="EXE315" s="22"/>
      <c r="EXF315" s="22"/>
      <c r="EXG315" s="22"/>
      <c r="EXH315" s="22"/>
      <c r="EXI315" s="22"/>
      <c r="EXJ315" s="22"/>
      <c r="EXK315" s="22"/>
      <c r="EXL315" s="22"/>
      <c r="EXM315" s="22"/>
      <c r="EXN315" s="22"/>
      <c r="EXO315" s="22"/>
      <c r="EXP315" s="22"/>
      <c r="EXQ315" s="22"/>
      <c r="EXR315" s="22"/>
      <c r="EXS315" s="22"/>
      <c r="EXT315" s="22"/>
      <c r="EXU315" s="22"/>
      <c r="EXV315" s="22"/>
      <c r="EXW315" s="22"/>
      <c r="EXX315" s="22"/>
      <c r="EXY315" s="22"/>
      <c r="EXZ315" s="22"/>
      <c r="EYA315" s="22"/>
      <c r="EYB315" s="22"/>
      <c r="EYC315" s="22"/>
      <c r="EYD315" s="22"/>
      <c r="EYE315" s="22"/>
      <c r="EYF315" s="22"/>
      <c r="EYG315" s="22"/>
      <c r="EYH315" s="22"/>
      <c r="EYI315" s="22"/>
      <c r="EYJ315" s="22"/>
      <c r="EYK315" s="22"/>
      <c r="EYL315" s="22"/>
      <c r="EYM315" s="22"/>
      <c r="EYN315" s="22"/>
      <c r="EYO315" s="22"/>
      <c r="EYP315" s="22"/>
      <c r="EYQ315" s="22"/>
      <c r="EYR315" s="22"/>
      <c r="EYS315" s="22"/>
      <c r="EYT315" s="22"/>
      <c r="EYU315" s="22"/>
      <c r="EYV315" s="22"/>
      <c r="EYW315" s="22"/>
      <c r="EYX315" s="22"/>
      <c r="EYY315" s="22"/>
      <c r="EYZ315" s="22"/>
      <c r="EZA315" s="22"/>
      <c r="EZB315" s="22"/>
      <c r="EZC315" s="22"/>
      <c r="EZD315" s="22"/>
      <c r="EZE315" s="22"/>
      <c r="EZF315" s="22"/>
      <c r="EZG315" s="22"/>
      <c r="EZH315" s="22"/>
      <c r="EZI315" s="22"/>
      <c r="EZJ315" s="22"/>
      <c r="EZK315" s="22"/>
      <c r="EZL315" s="22"/>
      <c r="EZM315" s="22"/>
      <c r="EZN315" s="22"/>
      <c r="EZO315" s="22"/>
      <c r="EZP315" s="22"/>
      <c r="EZQ315" s="22"/>
      <c r="EZR315" s="22"/>
      <c r="EZS315" s="22"/>
      <c r="EZT315" s="22"/>
      <c r="EZU315" s="22"/>
      <c r="EZV315" s="22"/>
      <c r="EZW315" s="22"/>
      <c r="EZX315" s="22"/>
      <c r="EZY315" s="22"/>
      <c r="EZZ315" s="22"/>
      <c r="FAA315" s="22"/>
      <c r="FAB315" s="22"/>
      <c r="FAC315" s="22"/>
      <c r="FAD315" s="22"/>
      <c r="FAE315" s="22"/>
      <c r="FAF315" s="22"/>
      <c r="FAG315" s="22"/>
      <c r="FAH315" s="22"/>
      <c r="FAI315" s="22"/>
      <c r="FAJ315" s="22"/>
      <c r="FAK315" s="22"/>
      <c r="FAL315" s="22"/>
      <c r="FAM315" s="22"/>
      <c r="FAN315" s="22"/>
      <c r="FAO315" s="22"/>
      <c r="FAP315" s="22"/>
      <c r="FAQ315" s="22"/>
      <c r="FAR315" s="22"/>
      <c r="FAS315" s="22"/>
      <c r="FAT315" s="22"/>
      <c r="FAU315" s="22"/>
      <c r="FAV315" s="22"/>
      <c r="FAW315" s="22"/>
      <c r="FAX315" s="22"/>
      <c r="FAY315" s="22"/>
      <c r="FAZ315" s="22"/>
      <c r="FBA315" s="22"/>
      <c r="FBB315" s="22"/>
      <c r="FBC315" s="22"/>
      <c r="FBD315" s="22"/>
      <c r="FBE315" s="22"/>
      <c r="FBF315" s="22"/>
      <c r="FBG315" s="22"/>
      <c r="FBH315" s="22"/>
      <c r="FBI315" s="22"/>
      <c r="FBJ315" s="22"/>
      <c r="FBK315" s="22"/>
      <c r="FBL315" s="22"/>
      <c r="FBM315" s="22"/>
      <c r="FBN315" s="22"/>
      <c r="FBO315" s="22"/>
      <c r="FBP315" s="22"/>
      <c r="FBQ315" s="22"/>
      <c r="FBR315" s="22"/>
      <c r="FBS315" s="22"/>
      <c r="FBT315" s="22"/>
      <c r="FBU315" s="22"/>
      <c r="FBV315" s="22"/>
      <c r="FBW315" s="22"/>
      <c r="FBX315" s="22"/>
      <c r="FBY315" s="22"/>
      <c r="FBZ315" s="22"/>
      <c r="FCA315" s="22"/>
      <c r="FCB315" s="22"/>
      <c r="FCC315" s="22"/>
      <c r="FCD315" s="22"/>
      <c r="FCE315" s="22"/>
      <c r="FCF315" s="22"/>
      <c r="FCG315" s="22"/>
      <c r="FCH315" s="22"/>
      <c r="FCI315" s="22"/>
      <c r="FCJ315" s="22"/>
      <c r="FCK315" s="22"/>
      <c r="FCL315" s="22"/>
      <c r="FCM315" s="22"/>
      <c r="FCN315" s="22"/>
      <c r="FCO315" s="22"/>
      <c r="FCP315" s="22"/>
      <c r="FCQ315" s="22"/>
      <c r="FCR315" s="22"/>
      <c r="FCS315" s="22"/>
      <c r="FCT315" s="22"/>
      <c r="FCU315" s="22"/>
      <c r="FCV315" s="22"/>
      <c r="FCW315" s="22"/>
      <c r="FCX315" s="22"/>
      <c r="FCY315" s="22"/>
      <c r="FCZ315" s="22"/>
      <c r="FDA315" s="22"/>
      <c r="FDB315" s="22"/>
      <c r="FDC315" s="22"/>
      <c r="FDD315" s="22"/>
      <c r="FDE315" s="22"/>
      <c r="FDF315" s="22"/>
      <c r="FDG315" s="22"/>
      <c r="FDH315" s="22"/>
      <c r="FDI315" s="22"/>
      <c r="FDJ315" s="22"/>
      <c r="FDK315" s="22"/>
      <c r="FDL315" s="22"/>
      <c r="FDM315" s="22"/>
      <c r="FDN315" s="22"/>
      <c r="FDO315" s="22"/>
      <c r="FDP315" s="22"/>
      <c r="FDQ315" s="22"/>
      <c r="FDR315" s="22"/>
      <c r="FDS315" s="22"/>
      <c r="FDT315" s="22"/>
      <c r="FDU315" s="22"/>
      <c r="FDV315" s="22"/>
      <c r="FDW315" s="22"/>
      <c r="FDX315" s="22"/>
      <c r="FDY315" s="22"/>
      <c r="FDZ315" s="22"/>
      <c r="FEA315" s="22"/>
      <c r="FEB315" s="22"/>
      <c r="FEC315" s="22"/>
      <c r="FED315" s="22"/>
      <c r="FEE315" s="22"/>
      <c r="FEF315" s="22"/>
      <c r="FEG315" s="22"/>
      <c r="FEH315" s="22"/>
      <c r="FEI315" s="22"/>
      <c r="FEJ315" s="22"/>
      <c r="FEK315" s="22"/>
      <c r="FEL315" s="22"/>
      <c r="FEM315" s="22"/>
      <c r="FEN315" s="22"/>
      <c r="FEO315" s="22"/>
      <c r="FEP315" s="22"/>
      <c r="FEQ315" s="22"/>
      <c r="FER315" s="22"/>
      <c r="FES315" s="22"/>
      <c r="FET315" s="22"/>
      <c r="FEU315" s="22"/>
      <c r="FEV315" s="22"/>
      <c r="FEW315" s="22"/>
      <c r="FEX315" s="22"/>
      <c r="FEY315" s="22"/>
      <c r="FEZ315" s="22"/>
      <c r="FFA315" s="22"/>
      <c r="FFB315" s="22"/>
      <c r="FFC315" s="22"/>
      <c r="FFD315" s="22"/>
      <c r="FFE315" s="22"/>
      <c r="FFF315" s="22"/>
      <c r="FFG315" s="22"/>
      <c r="FFH315" s="22"/>
      <c r="FFI315" s="22"/>
      <c r="FFJ315" s="22"/>
      <c r="FFK315" s="22"/>
      <c r="FFL315" s="22"/>
      <c r="FFM315" s="22"/>
      <c r="FFN315" s="22"/>
      <c r="FFO315" s="22"/>
      <c r="FFP315" s="22"/>
      <c r="FFQ315" s="22"/>
      <c r="FFR315" s="22"/>
      <c r="FFS315" s="22"/>
      <c r="FFT315" s="22"/>
      <c r="FFU315" s="22"/>
      <c r="FFV315" s="22"/>
      <c r="FFW315" s="22"/>
      <c r="FFX315" s="22"/>
      <c r="FFY315" s="22"/>
      <c r="FFZ315" s="22"/>
      <c r="FGA315" s="22"/>
      <c r="FGB315" s="22"/>
      <c r="FGC315" s="22"/>
      <c r="FGD315" s="22"/>
      <c r="FGE315" s="22"/>
      <c r="FGF315" s="22"/>
      <c r="FGG315" s="22"/>
      <c r="FGH315" s="22"/>
      <c r="FGI315" s="22"/>
      <c r="FGJ315" s="22"/>
      <c r="FGK315" s="22"/>
      <c r="FGL315" s="22"/>
      <c r="FGM315" s="22"/>
      <c r="FGN315" s="22"/>
      <c r="FGO315" s="22"/>
      <c r="FGP315" s="22"/>
      <c r="FGQ315" s="22"/>
      <c r="FGR315" s="22"/>
      <c r="FGS315" s="22"/>
      <c r="FGT315" s="22"/>
      <c r="FGU315" s="22"/>
      <c r="FGV315" s="22"/>
      <c r="FGW315" s="22"/>
      <c r="FGX315" s="22"/>
      <c r="FGY315" s="22"/>
      <c r="FGZ315" s="22"/>
      <c r="FHA315" s="22"/>
      <c r="FHB315" s="22"/>
      <c r="FHC315" s="22"/>
      <c r="FHD315" s="22"/>
      <c r="FHE315" s="22"/>
      <c r="FHF315" s="22"/>
      <c r="FHG315" s="22"/>
      <c r="FHH315" s="22"/>
      <c r="FHI315" s="22"/>
      <c r="FHJ315" s="22"/>
      <c r="FHK315" s="22"/>
      <c r="FHL315" s="22"/>
      <c r="FHM315" s="22"/>
      <c r="FHN315" s="22"/>
      <c r="FHO315" s="22"/>
      <c r="FHP315" s="22"/>
      <c r="FHQ315" s="22"/>
      <c r="FHR315" s="22"/>
      <c r="FHS315" s="22"/>
      <c r="FHT315" s="22"/>
      <c r="FHU315" s="22"/>
      <c r="FHV315" s="22"/>
      <c r="FHW315" s="22"/>
      <c r="FHX315" s="22"/>
      <c r="FHY315" s="22"/>
      <c r="FHZ315" s="22"/>
      <c r="FIA315" s="22"/>
      <c r="FIB315" s="22"/>
      <c r="FIC315" s="22"/>
      <c r="FID315" s="22"/>
      <c r="FIE315" s="22"/>
      <c r="FIF315" s="22"/>
      <c r="FIG315" s="22"/>
      <c r="FIH315" s="22"/>
      <c r="FII315" s="22"/>
      <c r="FIJ315" s="22"/>
      <c r="FIK315" s="22"/>
      <c r="FIL315" s="22"/>
      <c r="FIM315" s="22"/>
      <c r="FIN315" s="22"/>
      <c r="FIO315" s="22"/>
      <c r="FIP315" s="22"/>
      <c r="FIQ315" s="22"/>
      <c r="FIR315" s="22"/>
      <c r="FIS315" s="22"/>
      <c r="FIT315" s="22"/>
      <c r="FIU315" s="22"/>
      <c r="FIV315" s="22"/>
      <c r="FIW315" s="22"/>
      <c r="FIX315" s="22"/>
      <c r="FIY315" s="22"/>
      <c r="FIZ315" s="22"/>
      <c r="FJA315" s="22"/>
      <c r="FJB315" s="22"/>
      <c r="FJC315" s="22"/>
      <c r="FJD315" s="22"/>
      <c r="FJE315" s="22"/>
      <c r="FJF315" s="22"/>
      <c r="FJG315" s="22"/>
      <c r="FJH315" s="22"/>
      <c r="FJI315" s="22"/>
      <c r="FJJ315" s="22"/>
      <c r="FJK315" s="22"/>
      <c r="FJL315" s="22"/>
      <c r="FJM315" s="22"/>
      <c r="FJN315" s="22"/>
      <c r="FJO315" s="22"/>
      <c r="FJP315" s="22"/>
      <c r="FJQ315" s="22"/>
      <c r="FJR315" s="22"/>
      <c r="FJS315" s="22"/>
      <c r="FJT315" s="22"/>
      <c r="FJU315" s="22"/>
      <c r="FJV315" s="22"/>
      <c r="FJW315" s="22"/>
      <c r="FJX315" s="22"/>
      <c r="FJY315" s="22"/>
      <c r="FJZ315" s="22"/>
      <c r="FKA315" s="22"/>
      <c r="FKB315" s="22"/>
      <c r="FKC315" s="22"/>
      <c r="FKD315" s="22"/>
      <c r="FKE315" s="22"/>
      <c r="FKF315" s="22"/>
      <c r="FKG315" s="22"/>
      <c r="FKH315" s="22"/>
      <c r="FKI315" s="22"/>
      <c r="FKJ315" s="22"/>
      <c r="FKK315" s="22"/>
      <c r="FKL315" s="22"/>
      <c r="FKM315" s="22"/>
      <c r="FKN315" s="22"/>
      <c r="FKO315" s="22"/>
      <c r="FKP315" s="22"/>
      <c r="FKQ315" s="22"/>
      <c r="FKR315" s="22"/>
      <c r="FKS315" s="22"/>
      <c r="FKT315" s="22"/>
      <c r="FKU315" s="22"/>
      <c r="FKV315" s="22"/>
      <c r="FKW315" s="22"/>
      <c r="FKX315" s="22"/>
      <c r="FKY315" s="22"/>
      <c r="FKZ315" s="22"/>
      <c r="FLA315" s="22"/>
      <c r="FLB315" s="22"/>
      <c r="FLC315" s="22"/>
      <c r="FLD315" s="22"/>
      <c r="FLE315" s="22"/>
      <c r="FLF315" s="22"/>
      <c r="FLG315" s="22"/>
      <c r="FLH315" s="22"/>
      <c r="FLI315" s="22"/>
      <c r="FLJ315" s="22"/>
      <c r="FLK315" s="22"/>
      <c r="FLL315" s="22"/>
      <c r="FLM315" s="22"/>
      <c r="FLN315" s="22"/>
      <c r="FLO315" s="22"/>
      <c r="FLP315" s="22"/>
      <c r="FLQ315" s="22"/>
      <c r="FLR315" s="22"/>
      <c r="FLS315" s="22"/>
      <c r="FLT315" s="22"/>
      <c r="FLU315" s="22"/>
      <c r="FLV315" s="22"/>
      <c r="FLW315" s="22"/>
      <c r="FLX315" s="22"/>
      <c r="FLY315" s="22"/>
      <c r="FLZ315" s="22"/>
      <c r="FMA315" s="22"/>
      <c r="FMB315" s="22"/>
      <c r="FMC315" s="22"/>
      <c r="FMD315" s="22"/>
      <c r="FME315" s="22"/>
      <c r="FMF315" s="22"/>
      <c r="FMG315" s="22"/>
      <c r="FMH315" s="22"/>
      <c r="FMI315" s="22"/>
      <c r="FMJ315" s="22"/>
      <c r="FMK315" s="22"/>
      <c r="FML315" s="22"/>
      <c r="FMM315" s="22"/>
      <c r="FMN315" s="22"/>
      <c r="FMO315" s="22"/>
      <c r="FMP315" s="22"/>
      <c r="FMQ315" s="22"/>
      <c r="FMR315" s="22"/>
      <c r="FMS315" s="22"/>
      <c r="FMT315" s="22"/>
      <c r="FMU315" s="22"/>
      <c r="FMV315" s="22"/>
      <c r="FMW315" s="22"/>
      <c r="FMX315" s="22"/>
      <c r="FMY315" s="22"/>
      <c r="FMZ315" s="22"/>
      <c r="FNA315" s="22"/>
      <c r="FNB315" s="22"/>
      <c r="FNC315" s="22"/>
      <c r="FND315" s="22"/>
      <c r="FNE315" s="22"/>
      <c r="FNF315" s="22"/>
      <c r="FNG315" s="22"/>
      <c r="FNH315" s="22"/>
      <c r="FNI315" s="22"/>
      <c r="FNJ315" s="22"/>
      <c r="FNK315" s="22"/>
      <c r="FNL315" s="22"/>
      <c r="FNM315" s="22"/>
      <c r="FNN315" s="22"/>
      <c r="FNO315" s="22"/>
      <c r="FNP315" s="22"/>
      <c r="FNQ315" s="22"/>
      <c r="FNR315" s="22"/>
      <c r="FNS315" s="22"/>
      <c r="FNT315" s="22"/>
      <c r="FNU315" s="22"/>
      <c r="FNV315" s="22"/>
      <c r="FNW315" s="22"/>
      <c r="FNX315" s="22"/>
      <c r="FNY315" s="22"/>
      <c r="FNZ315" s="22"/>
      <c r="FOA315" s="22"/>
      <c r="FOB315" s="22"/>
      <c r="FOC315" s="22"/>
      <c r="FOD315" s="22"/>
      <c r="FOE315" s="22"/>
      <c r="FOF315" s="22"/>
      <c r="FOG315" s="22"/>
      <c r="FOH315" s="22"/>
      <c r="FOI315" s="22"/>
      <c r="FOJ315" s="22"/>
      <c r="FOK315" s="22"/>
      <c r="FOL315" s="22"/>
      <c r="FOM315" s="22"/>
      <c r="FON315" s="22"/>
      <c r="FOO315" s="22"/>
      <c r="FOP315" s="22"/>
      <c r="FOQ315" s="22"/>
      <c r="FOR315" s="22"/>
      <c r="FOS315" s="22"/>
      <c r="FOT315" s="22"/>
      <c r="FOU315" s="22"/>
      <c r="FOV315" s="22"/>
      <c r="FOW315" s="22"/>
      <c r="FOX315" s="22"/>
      <c r="FOY315" s="22"/>
      <c r="FOZ315" s="22"/>
      <c r="FPA315" s="22"/>
      <c r="FPB315" s="22"/>
      <c r="FPC315" s="22"/>
      <c r="FPD315" s="22"/>
      <c r="FPE315" s="22"/>
      <c r="FPF315" s="22"/>
      <c r="FPG315" s="22"/>
      <c r="FPH315" s="22"/>
      <c r="FPI315" s="22"/>
      <c r="FPJ315" s="22"/>
      <c r="FPK315" s="22"/>
      <c r="FPL315" s="22"/>
      <c r="FPM315" s="22"/>
      <c r="FPN315" s="22"/>
      <c r="FPO315" s="22"/>
      <c r="FPP315" s="22"/>
      <c r="FPQ315" s="22"/>
      <c r="FPR315" s="22"/>
      <c r="FPS315" s="22"/>
      <c r="FPT315" s="22"/>
      <c r="FPU315" s="22"/>
      <c r="FPV315" s="22"/>
      <c r="FPW315" s="22"/>
      <c r="FPX315" s="22"/>
      <c r="FPY315" s="22"/>
      <c r="FPZ315" s="22"/>
      <c r="FQA315" s="22"/>
      <c r="FQB315" s="22"/>
      <c r="FQC315" s="22"/>
      <c r="FQD315" s="22"/>
      <c r="FQE315" s="22"/>
      <c r="FQF315" s="22"/>
      <c r="FQG315" s="22"/>
      <c r="FQH315" s="22"/>
      <c r="FQI315" s="22"/>
      <c r="FQJ315" s="22"/>
      <c r="FQK315" s="22"/>
      <c r="FQL315" s="22"/>
      <c r="FQM315" s="22"/>
      <c r="FQN315" s="22"/>
      <c r="FQO315" s="22"/>
      <c r="FQP315" s="22"/>
      <c r="FQQ315" s="22"/>
      <c r="FQR315" s="22"/>
      <c r="FQS315" s="22"/>
      <c r="FQT315" s="22"/>
      <c r="FQU315" s="22"/>
      <c r="FQV315" s="22"/>
      <c r="FQW315" s="22"/>
      <c r="FQX315" s="22"/>
      <c r="FQY315" s="22"/>
      <c r="FQZ315" s="22"/>
      <c r="FRA315" s="22"/>
      <c r="FRB315" s="22"/>
      <c r="FRC315" s="22"/>
      <c r="FRD315" s="22"/>
      <c r="FRE315" s="22"/>
      <c r="FRF315" s="22"/>
      <c r="FRG315" s="22"/>
      <c r="FRH315" s="22"/>
      <c r="FRI315" s="22"/>
      <c r="FRJ315" s="22"/>
      <c r="FRK315" s="22"/>
      <c r="FRL315" s="22"/>
      <c r="FRM315" s="22"/>
      <c r="FRN315" s="22"/>
      <c r="FRO315" s="22"/>
      <c r="FRP315" s="22"/>
      <c r="FRQ315" s="22"/>
      <c r="FRR315" s="22"/>
      <c r="FRS315" s="22"/>
      <c r="FRT315" s="22"/>
      <c r="FRU315" s="22"/>
      <c r="FRV315" s="22"/>
      <c r="FRW315" s="22"/>
      <c r="FRX315" s="22"/>
      <c r="FRY315" s="22"/>
      <c r="FRZ315" s="22"/>
      <c r="FSA315" s="22"/>
      <c r="FSB315" s="22"/>
      <c r="FSC315" s="22"/>
      <c r="FSD315" s="22"/>
      <c r="FSE315" s="22"/>
      <c r="FSF315" s="22"/>
      <c r="FSG315" s="22"/>
      <c r="FSH315" s="22"/>
      <c r="FSI315" s="22"/>
      <c r="FSJ315" s="22"/>
      <c r="FSK315" s="22"/>
      <c r="FSL315" s="22"/>
      <c r="FSM315" s="22"/>
      <c r="FSN315" s="22"/>
      <c r="FSO315" s="22"/>
      <c r="FSP315" s="22"/>
      <c r="FSQ315" s="22"/>
      <c r="FSR315" s="22"/>
      <c r="FSS315" s="22"/>
      <c r="FST315" s="22"/>
      <c r="FSU315" s="22"/>
      <c r="FSV315" s="22"/>
      <c r="FSW315" s="22"/>
      <c r="FSX315" s="22"/>
      <c r="FSY315" s="22"/>
      <c r="FSZ315" s="22"/>
      <c r="FTA315" s="22"/>
      <c r="FTB315" s="22"/>
      <c r="FTC315" s="22"/>
      <c r="FTD315" s="22"/>
      <c r="FTE315" s="22"/>
      <c r="FTF315" s="22"/>
      <c r="FTG315" s="22"/>
      <c r="FTH315" s="22"/>
      <c r="FTI315" s="22"/>
      <c r="FTJ315" s="22"/>
      <c r="FTK315" s="22"/>
      <c r="FTL315" s="22"/>
      <c r="FTM315" s="22"/>
      <c r="FTN315" s="22"/>
      <c r="FTO315" s="22"/>
      <c r="FTP315" s="22"/>
      <c r="FTQ315" s="22"/>
      <c r="FTR315" s="22"/>
      <c r="FTS315" s="22"/>
      <c r="FTT315" s="22"/>
      <c r="FTU315" s="22"/>
      <c r="FTV315" s="22"/>
      <c r="FTW315" s="22"/>
      <c r="FTX315" s="22"/>
      <c r="FTY315" s="22"/>
      <c r="FTZ315" s="22"/>
      <c r="FUA315" s="22"/>
      <c r="FUB315" s="22"/>
      <c r="FUC315" s="22"/>
      <c r="FUD315" s="22"/>
      <c r="FUE315" s="22"/>
      <c r="FUF315" s="22"/>
      <c r="FUG315" s="22"/>
      <c r="FUH315" s="22"/>
      <c r="FUI315" s="22"/>
      <c r="FUJ315" s="22"/>
      <c r="FUK315" s="22"/>
      <c r="FUL315" s="22"/>
      <c r="FUM315" s="22"/>
      <c r="FUN315" s="22"/>
      <c r="FUO315" s="22"/>
      <c r="FUP315" s="22"/>
      <c r="FUQ315" s="22"/>
      <c r="FUR315" s="22"/>
      <c r="FUS315" s="22"/>
      <c r="FUT315" s="22"/>
      <c r="FUU315" s="22"/>
      <c r="FUV315" s="22"/>
      <c r="FUW315" s="22"/>
      <c r="FUX315" s="22"/>
      <c r="FUY315" s="22"/>
      <c r="FUZ315" s="22"/>
      <c r="FVA315" s="22"/>
      <c r="FVB315" s="22"/>
      <c r="FVC315" s="22"/>
      <c r="FVD315" s="22"/>
      <c r="FVE315" s="22"/>
      <c r="FVF315" s="22"/>
      <c r="FVG315" s="22"/>
      <c r="FVH315" s="22"/>
      <c r="FVI315" s="22"/>
      <c r="FVJ315" s="22"/>
      <c r="FVK315" s="22"/>
      <c r="FVL315" s="22"/>
      <c r="FVM315" s="22"/>
      <c r="FVN315" s="22"/>
      <c r="FVO315" s="22"/>
      <c r="FVP315" s="22"/>
      <c r="FVQ315" s="22"/>
      <c r="FVR315" s="22"/>
      <c r="FVS315" s="22"/>
      <c r="FVT315" s="22"/>
      <c r="FVU315" s="22"/>
      <c r="FVV315" s="22"/>
      <c r="FVW315" s="22"/>
      <c r="FVX315" s="22"/>
      <c r="FVY315" s="22"/>
      <c r="FVZ315" s="22"/>
      <c r="FWA315" s="22"/>
      <c r="FWB315" s="22"/>
      <c r="FWC315" s="22"/>
      <c r="FWD315" s="22"/>
      <c r="FWE315" s="22"/>
      <c r="FWF315" s="22"/>
      <c r="FWG315" s="22"/>
      <c r="FWH315" s="22"/>
      <c r="FWI315" s="22"/>
      <c r="FWJ315" s="22"/>
      <c r="FWK315" s="22"/>
      <c r="FWL315" s="22"/>
      <c r="FWM315" s="22"/>
      <c r="FWN315" s="22"/>
      <c r="FWO315" s="22"/>
      <c r="FWP315" s="22"/>
      <c r="FWQ315" s="22"/>
      <c r="FWR315" s="22"/>
      <c r="FWS315" s="22"/>
      <c r="FWT315" s="22"/>
      <c r="FWU315" s="22"/>
      <c r="FWV315" s="22"/>
      <c r="FWW315" s="22"/>
      <c r="FWX315" s="22"/>
      <c r="FWY315" s="22"/>
      <c r="FWZ315" s="22"/>
      <c r="FXA315" s="22"/>
      <c r="FXB315" s="22"/>
      <c r="FXC315" s="22"/>
      <c r="FXD315" s="22"/>
      <c r="FXE315" s="22"/>
      <c r="FXF315" s="22"/>
      <c r="FXG315" s="22"/>
      <c r="FXH315" s="22"/>
      <c r="FXI315" s="22"/>
      <c r="FXJ315" s="22"/>
      <c r="FXK315" s="22"/>
      <c r="FXL315" s="22"/>
      <c r="FXM315" s="22"/>
      <c r="FXN315" s="22"/>
      <c r="FXO315" s="22"/>
      <c r="FXP315" s="22"/>
      <c r="FXQ315" s="22"/>
      <c r="FXR315" s="22"/>
      <c r="FXS315" s="22"/>
      <c r="FXT315" s="22"/>
      <c r="FXU315" s="22"/>
      <c r="FXV315" s="22"/>
      <c r="FXW315" s="22"/>
      <c r="FXX315" s="22"/>
      <c r="FXY315" s="22"/>
      <c r="FXZ315" s="22"/>
      <c r="FYA315" s="22"/>
      <c r="FYB315" s="22"/>
      <c r="FYC315" s="22"/>
      <c r="FYD315" s="22"/>
      <c r="FYE315" s="22"/>
      <c r="FYF315" s="22"/>
      <c r="FYG315" s="22"/>
      <c r="FYH315" s="22"/>
      <c r="FYI315" s="22"/>
      <c r="FYJ315" s="22"/>
      <c r="FYK315" s="22"/>
      <c r="FYL315" s="22"/>
      <c r="FYM315" s="22"/>
      <c r="FYN315" s="22"/>
      <c r="FYO315" s="22"/>
      <c r="FYP315" s="22"/>
      <c r="FYQ315" s="22"/>
      <c r="FYR315" s="22"/>
      <c r="FYS315" s="22"/>
      <c r="FYT315" s="22"/>
      <c r="FYU315" s="22"/>
      <c r="FYV315" s="22"/>
      <c r="FYW315" s="22"/>
      <c r="FYX315" s="22"/>
      <c r="FYY315" s="22"/>
      <c r="FYZ315" s="22"/>
      <c r="FZA315" s="22"/>
      <c r="FZB315" s="22"/>
      <c r="FZC315" s="22"/>
      <c r="FZD315" s="22"/>
      <c r="FZE315" s="22"/>
      <c r="FZF315" s="22"/>
      <c r="FZG315" s="22"/>
      <c r="FZH315" s="22"/>
      <c r="FZI315" s="22"/>
      <c r="FZJ315" s="22"/>
      <c r="FZK315" s="22"/>
      <c r="FZL315" s="22"/>
      <c r="FZM315" s="22"/>
      <c r="FZN315" s="22"/>
      <c r="FZO315" s="22"/>
      <c r="FZP315" s="22"/>
      <c r="FZQ315" s="22"/>
      <c r="FZR315" s="22"/>
      <c r="FZS315" s="22"/>
      <c r="FZT315" s="22"/>
      <c r="FZU315" s="22"/>
      <c r="FZV315" s="22"/>
      <c r="FZW315" s="22"/>
      <c r="FZX315" s="22"/>
      <c r="FZY315" s="22"/>
      <c r="FZZ315" s="22"/>
      <c r="GAA315" s="22"/>
      <c r="GAB315" s="22"/>
      <c r="GAC315" s="22"/>
      <c r="GAD315" s="22"/>
      <c r="GAE315" s="22"/>
      <c r="GAF315" s="22"/>
      <c r="GAG315" s="22"/>
      <c r="GAH315" s="22"/>
      <c r="GAI315" s="22"/>
      <c r="GAJ315" s="22"/>
      <c r="GAK315" s="22"/>
      <c r="GAL315" s="22"/>
      <c r="GAM315" s="22"/>
      <c r="GAN315" s="22"/>
      <c r="GAO315" s="22"/>
      <c r="GAP315" s="22"/>
      <c r="GAQ315" s="22"/>
      <c r="GAR315" s="22"/>
      <c r="GAS315" s="22"/>
      <c r="GAT315" s="22"/>
      <c r="GAU315" s="22"/>
      <c r="GAV315" s="22"/>
      <c r="GAW315" s="22"/>
      <c r="GAX315" s="22"/>
      <c r="GAY315" s="22"/>
      <c r="GAZ315" s="22"/>
      <c r="GBA315" s="22"/>
      <c r="GBB315" s="22"/>
      <c r="GBC315" s="22"/>
      <c r="GBD315" s="22"/>
      <c r="GBE315" s="22"/>
      <c r="GBF315" s="22"/>
      <c r="GBG315" s="22"/>
      <c r="GBH315" s="22"/>
      <c r="GBI315" s="22"/>
      <c r="GBJ315" s="22"/>
      <c r="GBK315" s="22"/>
      <c r="GBL315" s="22"/>
      <c r="GBM315" s="22"/>
      <c r="GBN315" s="22"/>
      <c r="GBO315" s="22"/>
      <c r="GBP315" s="22"/>
      <c r="GBQ315" s="22"/>
      <c r="GBR315" s="22"/>
      <c r="GBS315" s="22"/>
      <c r="GBT315" s="22"/>
      <c r="GBU315" s="22"/>
      <c r="GBV315" s="22"/>
      <c r="GBW315" s="22"/>
      <c r="GBX315" s="22"/>
      <c r="GBY315" s="22"/>
      <c r="GBZ315" s="22"/>
      <c r="GCA315" s="22"/>
      <c r="GCB315" s="22"/>
      <c r="GCC315" s="22"/>
      <c r="GCD315" s="22"/>
      <c r="GCE315" s="22"/>
      <c r="GCF315" s="22"/>
      <c r="GCG315" s="22"/>
      <c r="GCH315" s="22"/>
      <c r="GCI315" s="22"/>
      <c r="GCJ315" s="22"/>
      <c r="GCK315" s="22"/>
      <c r="GCL315" s="22"/>
      <c r="GCM315" s="22"/>
      <c r="GCN315" s="22"/>
      <c r="GCO315" s="22"/>
      <c r="GCP315" s="22"/>
      <c r="GCQ315" s="22"/>
      <c r="GCR315" s="22"/>
      <c r="GCS315" s="22"/>
      <c r="GCT315" s="22"/>
      <c r="GCU315" s="22"/>
      <c r="GCV315" s="22"/>
      <c r="GCW315" s="22"/>
      <c r="GCX315" s="22"/>
      <c r="GCY315" s="22"/>
      <c r="GCZ315" s="22"/>
      <c r="GDA315" s="22"/>
      <c r="GDB315" s="22"/>
      <c r="GDC315" s="22"/>
      <c r="GDD315" s="22"/>
      <c r="GDE315" s="22"/>
      <c r="GDF315" s="22"/>
      <c r="GDG315" s="22"/>
      <c r="GDH315" s="22"/>
      <c r="GDI315" s="22"/>
      <c r="GDJ315" s="22"/>
      <c r="GDK315" s="22"/>
      <c r="GDL315" s="22"/>
      <c r="GDM315" s="22"/>
      <c r="GDN315" s="22"/>
      <c r="GDO315" s="22"/>
      <c r="GDP315" s="22"/>
      <c r="GDQ315" s="22"/>
      <c r="GDR315" s="22"/>
      <c r="GDS315" s="22"/>
      <c r="GDT315" s="22"/>
      <c r="GDU315" s="22"/>
      <c r="GDV315" s="22"/>
      <c r="GDW315" s="22"/>
      <c r="GDX315" s="22"/>
      <c r="GDY315" s="22"/>
      <c r="GDZ315" s="22"/>
      <c r="GEA315" s="22"/>
      <c r="GEB315" s="22"/>
      <c r="GEC315" s="22"/>
      <c r="GED315" s="22"/>
      <c r="GEE315" s="22"/>
      <c r="GEF315" s="22"/>
      <c r="GEG315" s="22"/>
      <c r="GEH315" s="22"/>
      <c r="GEI315" s="22"/>
      <c r="GEJ315" s="22"/>
      <c r="GEK315" s="22"/>
      <c r="GEL315" s="22"/>
      <c r="GEM315" s="22"/>
      <c r="GEN315" s="22"/>
      <c r="GEO315" s="22"/>
      <c r="GEP315" s="22"/>
      <c r="GEQ315" s="22"/>
      <c r="GER315" s="22"/>
      <c r="GES315" s="22"/>
      <c r="GET315" s="22"/>
      <c r="GEU315" s="22"/>
      <c r="GEV315" s="22"/>
      <c r="GEW315" s="22"/>
      <c r="GEX315" s="22"/>
      <c r="GEY315" s="22"/>
      <c r="GEZ315" s="22"/>
      <c r="GFA315" s="22"/>
      <c r="GFB315" s="22"/>
      <c r="GFC315" s="22"/>
      <c r="GFD315" s="22"/>
      <c r="GFE315" s="22"/>
      <c r="GFF315" s="22"/>
      <c r="GFG315" s="22"/>
      <c r="GFH315" s="22"/>
      <c r="GFI315" s="22"/>
      <c r="GFJ315" s="22"/>
      <c r="GFK315" s="22"/>
      <c r="GFL315" s="22"/>
      <c r="GFM315" s="22"/>
      <c r="GFN315" s="22"/>
      <c r="GFO315" s="22"/>
      <c r="GFP315" s="22"/>
      <c r="GFQ315" s="22"/>
      <c r="GFR315" s="22"/>
      <c r="GFS315" s="22"/>
      <c r="GFT315" s="22"/>
      <c r="GFU315" s="22"/>
      <c r="GFV315" s="22"/>
      <c r="GFW315" s="22"/>
      <c r="GFX315" s="22"/>
      <c r="GFY315" s="22"/>
      <c r="GFZ315" s="22"/>
      <c r="GGA315" s="22"/>
      <c r="GGB315" s="22"/>
      <c r="GGC315" s="22"/>
      <c r="GGD315" s="22"/>
      <c r="GGE315" s="22"/>
      <c r="GGF315" s="22"/>
      <c r="GGG315" s="22"/>
      <c r="GGH315" s="22"/>
      <c r="GGI315" s="22"/>
      <c r="GGJ315" s="22"/>
      <c r="GGK315" s="22"/>
      <c r="GGL315" s="22"/>
      <c r="GGM315" s="22"/>
      <c r="GGN315" s="22"/>
      <c r="GGO315" s="22"/>
      <c r="GGP315" s="22"/>
      <c r="GGQ315" s="22"/>
      <c r="GGR315" s="22"/>
      <c r="GGS315" s="22"/>
      <c r="GGT315" s="22"/>
      <c r="GGU315" s="22"/>
      <c r="GGV315" s="22"/>
      <c r="GGW315" s="22"/>
      <c r="GGX315" s="22"/>
      <c r="GGY315" s="22"/>
      <c r="GGZ315" s="22"/>
      <c r="GHA315" s="22"/>
      <c r="GHB315" s="22"/>
      <c r="GHC315" s="22"/>
      <c r="GHD315" s="22"/>
      <c r="GHE315" s="22"/>
      <c r="GHF315" s="22"/>
      <c r="GHG315" s="22"/>
      <c r="GHH315" s="22"/>
      <c r="GHI315" s="22"/>
      <c r="GHJ315" s="22"/>
      <c r="GHK315" s="22"/>
      <c r="GHL315" s="22"/>
      <c r="GHM315" s="22"/>
      <c r="GHN315" s="22"/>
      <c r="GHO315" s="22"/>
      <c r="GHP315" s="22"/>
      <c r="GHQ315" s="22"/>
      <c r="GHR315" s="22"/>
      <c r="GHS315" s="22"/>
      <c r="GHT315" s="22"/>
      <c r="GHU315" s="22"/>
      <c r="GHV315" s="22"/>
      <c r="GHW315" s="22"/>
      <c r="GHX315" s="22"/>
      <c r="GHY315" s="22"/>
      <c r="GHZ315" s="22"/>
      <c r="GIA315" s="22"/>
      <c r="GIB315" s="22"/>
      <c r="GIC315" s="22"/>
      <c r="GID315" s="22"/>
      <c r="GIE315" s="22"/>
      <c r="GIF315" s="22"/>
      <c r="GIG315" s="22"/>
      <c r="GIH315" s="22"/>
      <c r="GII315" s="22"/>
      <c r="GIJ315" s="22"/>
      <c r="GIK315" s="22"/>
      <c r="GIL315" s="22"/>
      <c r="GIM315" s="22"/>
      <c r="GIN315" s="22"/>
      <c r="GIO315" s="22"/>
      <c r="GIP315" s="22"/>
      <c r="GIQ315" s="22"/>
      <c r="GIR315" s="22"/>
      <c r="GIS315" s="22"/>
      <c r="GIT315" s="22"/>
      <c r="GIU315" s="22"/>
      <c r="GIV315" s="22"/>
      <c r="GIW315" s="22"/>
      <c r="GIX315" s="22"/>
      <c r="GIY315" s="22"/>
      <c r="GIZ315" s="22"/>
      <c r="GJA315" s="22"/>
      <c r="GJB315" s="22"/>
      <c r="GJC315" s="22"/>
      <c r="GJD315" s="22"/>
      <c r="GJE315" s="22"/>
      <c r="GJF315" s="22"/>
      <c r="GJG315" s="22"/>
      <c r="GJH315" s="22"/>
      <c r="GJI315" s="22"/>
      <c r="GJJ315" s="22"/>
      <c r="GJK315" s="22"/>
      <c r="GJL315" s="22"/>
      <c r="GJM315" s="22"/>
      <c r="GJN315" s="22"/>
      <c r="GJO315" s="22"/>
      <c r="GJP315" s="22"/>
      <c r="GJQ315" s="22"/>
      <c r="GJR315" s="22"/>
      <c r="GJS315" s="22"/>
      <c r="GJT315" s="22"/>
      <c r="GJU315" s="22"/>
      <c r="GJV315" s="22"/>
      <c r="GJW315" s="22"/>
      <c r="GJX315" s="22"/>
      <c r="GJY315" s="22"/>
      <c r="GJZ315" s="22"/>
      <c r="GKA315" s="22"/>
      <c r="GKB315" s="22"/>
      <c r="GKC315" s="22"/>
      <c r="GKD315" s="22"/>
      <c r="GKE315" s="22"/>
      <c r="GKF315" s="22"/>
      <c r="GKG315" s="22"/>
      <c r="GKH315" s="22"/>
      <c r="GKI315" s="22"/>
      <c r="GKJ315" s="22"/>
      <c r="GKK315" s="22"/>
      <c r="GKL315" s="22"/>
      <c r="GKM315" s="22"/>
      <c r="GKN315" s="22"/>
      <c r="GKO315" s="22"/>
      <c r="GKP315" s="22"/>
      <c r="GKQ315" s="22"/>
      <c r="GKR315" s="22"/>
      <c r="GKS315" s="22"/>
      <c r="GKT315" s="22"/>
      <c r="GKU315" s="22"/>
      <c r="GKV315" s="22"/>
      <c r="GKW315" s="22"/>
      <c r="GKX315" s="22"/>
      <c r="GKY315" s="22"/>
      <c r="GKZ315" s="22"/>
      <c r="GLA315" s="22"/>
      <c r="GLB315" s="22"/>
      <c r="GLC315" s="22"/>
      <c r="GLD315" s="22"/>
      <c r="GLE315" s="22"/>
      <c r="GLF315" s="22"/>
      <c r="GLG315" s="22"/>
      <c r="GLH315" s="22"/>
      <c r="GLI315" s="22"/>
      <c r="GLJ315" s="22"/>
      <c r="GLK315" s="22"/>
      <c r="GLL315" s="22"/>
      <c r="GLM315" s="22"/>
      <c r="GLN315" s="22"/>
      <c r="GLO315" s="22"/>
      <c r="GLP315" s="22"/>
      <c r="GLQ315" s="22"/>
      <c r="GLR315" s="22"/>
      <c r="GLS315" s="22"/>
      <c r="GLT315" s="22"/>
      <c r="GLU315" s="22"/>
      <c r="GLV315" s="22"/>
      <c r="GLW315" s="22"/>
      <c r="GLX315" s="22"/>
      <c r="GLY315" s="22"/>
      <c r="GLZ315" s="22"/>
      <c r="GMA315" s="22"/>
      <c r="GMB315" s="22"/>
      <c r="GMC315" s="22"/>
      <c r="GMD315" s="22"/>
      <c r="GME315" s="22"/>
      <c r="GMF315" s="22"/>
      <c r="GMG315" s="22"/>
      <c r="GMH315" s="22"/>
      <c r="GMI315" s="22"/>
      <c r="GMJ315" s="22"/>
      <c r="GMK315" s="22"/>
      <c r="GML315" s="22"/>
      <c r="GMM315" s="22"/>
      <c r="GMN315" s="22"/>
      <c r="GMO315" s="22"/>
      <c r="GMP315" s="22"/>
      <c r="GMQ315" s="22"/>
      <c r="GMR315" s="22"/>
      <c r="GMS315" s="22"/>
      <c r="GMT315" s="22"/>
      <c r="GMU315" s="22"/>
      <c r="GMV315" s="22"/>
      <c r="GMW315" s="22"/>
      <c r="GMX315" s="22"/>
      <c r="GMY315" s="22"/>
      <c r="GMZ315" s="22"/>
      <c r="GNA315" s="22"/>
      <c r="GNB315" s="22"/>
      <c r="GNC315" s="22"/>
      <c r="GND315" s="22"/>
      <c r="GNE315" s="22"/>
      <c r="GNF315" s="22"/>
      <c r="GNG315" s="22"/>
      <c r="GNH315" s="22"/>
      <c r="GNI315" s="22"/>
      <c r="GNJ315" s="22"/>
      <c r="GNK315" s="22"/>
      <c r="GNL315" s="22"/>
      <c r="GNM315" s="22"/>
      <c r="GNN315" s="22"/>
      <c r="GNO315" s="22"/>
      <c r="GNP315" s="22"/>
      <c r="GNQ315" s="22"/>
      <c r="GNR315" s="22"/>
      <c r="GNS315" s="22"/>
      <c r="GNT315" s="22"/>
      <c r="GNU315" s="22"/>
      <c r="GNV315" s="22"/>
      <c r="GNW315" s="22"/>
      <c r="GNX315" s="22"/>
      <c r="GNY315" s="22"/>
      <c r="GNZ315" s="22"/>
      <c r="GOA315" s="22"/>
      <c r="GOB315" s="22"/>
      <c r="GOC315" s="22"/>
      <c r="GOD315" s="22"/>
      <c r="GOE315" s="22"/>
      <c r="GOF315" s="22"/>
      <c r="GOG315" s="22"/>
      <c r="GOH315" s="22"/>
      <c r="GOI315" s="22"/>
      <c r="GOJ315" s="22"/>
      <c r="GOK315" s="22"/>
      <c r="GOL315" s="22"/>
      <c r="GOM315" s="22"/>
      <c r="GON315" s="22"/>
      <c r="GOO315" s="22"/>
      <c r="GOP315" s="22"/>
      <c r="GOQ315" s="22"/>
      <c r="GOR315" s="22"/>
      <c r="GOS315" s="22"/>
      <c r="GOT315" s="22"/>
      <c r="GOU315" s="22"/>
      <c r="GOV315" s="22"/>
      <c r="GOW315" s="22"/>
      <c r="GOX315" s="22"/>
      <c r="GOY315" s="22"/>
      <c r="GOZ315" s="22"/>
      <c r="GPA315" s="22"/>
      <c r="GPB315" s="22"/>
      <c r="GPC315" s="22"/>
      <c r="GPD315" s="22"/>
      <c r="GPE315" s="22"/>
      <c r="GPF315" s="22"/>
      <c r="GPG315" s="22"/>
      <c r="GPH315" s="22"/>
      <c r="GPI315" s="22"/>
      <c r="GPJ315" s="22"/>
      <c r="GPK315" s="22"/>
      <c r="GPL315" s="22"/>
      <c r="GPM315" s="22"/>
      <c r="GPN315" s="22"/>
      <c r="GPO315" s="22"/>
      <c r="GPP315" s="22"/>
      <c r="GPQ315" s="22"/>
      <c r="GPR315" s="22"/>
      <c r="GPS315" s="22"/>
      <c r="GPT315" s="22"/>
      <c r="GPU315" s="22"/>
      <c r="GPV315" s="22"/>
      <c r="GPW315" s="22"/>
      <c r="GPX315" s="22"/>
      <c r="GPY315" s="22"/>
      <c r="GPZ315" s="22"/>
      <c r="GQA315" s="22"/>
      <c r="GQB315" s="22"/>
      <c r="GQC315" s="22"/>
      <c r="GQD315" s="22"/>
      <c r="GQE315" s="22"/>
      <c r="GQF315" s="22"/>
      <c r="GQG315" s="22"/>
      <c r="GQH315" s="22"/>
      <c r="GQI315" s="22"/>
      <c r="GQJ315" s="22"/>
      <c r="GQK315" s="22"/>
      <c r="GQL315" s="22"/>
      <c r="GQM315" s="22"/>
      <c r="GQN315" s="22"/>
      <c r="GQO315" s="22"/>
      <c r="GQP315" s="22"/>
      <c r="GQQ315" s="22"/>
      <c r="GQR315" s="22"/>
      <c r="GQS315" s="22"/>
      <c r="GQT315" s="22"/>
      <c r="GQU315" s="22"/>
      <c r="GQV315" s="22"/>
      <c r="GQW315" s="22"/>
      <c r="GQX315" s="22"/>
      <c r="GQY315" s="22"/>
      <c r="GQZ315" s="22"/>
      <c r="GRA315" s="22"/>
      <c r="GRB315" s="22"/>
      <c r="GRC315" s="22"/>
      <c r="GRD315" s="22"/>
      <c r="GRE315" s="22"/>
      <c r="GRF315" s="22"/>
      <c r="GRG315" s="22"/>
      <c r="GRH315" s="22"/>
      <c r="GRI315" s="22"/>
      <c r="GRJ315" s="22"/>
      <c r="GRK315" s="22"/>
      <c r="GRL315" s="22"/>
      <c r="GRM315" s="22"/>
      <c r="GRN315" s="22"/>
      <c r="GRO315" s="22"/>
      <c r="GRP315" s="22"/>
      <c r="GRQ315" s="22"/>
      <c r="GRR315" s="22"/>
      <c r="GRS315" s="22"/>
      <c r="GRT315" s="22"/>
      <c r="GRU315" s="22"/>
      <c r="GRV315" s="22"/>
      <c r="GRW315" s="22"/>
      <c r="GRX315" s="22"/>
      <c r="GRY315" s="22"/>
      <c r="GRZ315" s="22"/>
      <c r="GSA315" s="22"/>
      <c r="GSB315" s="22"/>
      <c r="GSC315" s="22"/>
      <c r="GSD315" s="22"/>
      <c r="GSE315" s="22"/>
      <c r="GSF315" s="22"/>
      <c r="GSG315" s="22"/>
      <c r="GSH315" s="22"/>
      <c r="GSI315" s="22"/>
      <c r="GSJ315" s="22"/>
      <c r="GSK315" s="22"/>
      <c r="GSL315" s="22"/>
      <c r="GSM315" s="22"/>
      <c r="GSN315" s="22"/>
      <c r="GSO315" s="22"/>
      <c r="GSP315" s="22"/>
      <c r="GSQ315" s="22"/>
      <c r="GSR315" s="22"/>
      <c r="GSS315" s="22"/>
      <c r="GST315" s="22"/>
      <c r="GSU315" s="22"/>
      <c r="GSV315" s="22"/>
      <c r="GSW315" s="22"/>
      <c r="GSX315" s="22"/>
      <c r="GSY315" s="22"/>
      <c r="GSZ315" s="22"/>
      <c r="GTA315" s="22"/>
      <c r="GTB315" s="22"/>
      <c r="GTC315" s="22"/>
      <c r="GTD315" s="22"/>
      <c r="GTE315" s="22"/>
      <c r="GTF315" s="22"/>
      <c r="GTG315" s="22"/>
      <c r="GTH315" s="22"/>
      <c r="GTI315" s="22"/>
      <c r="GTJ315" s="22"/>
      <c r="GTK315" s="22"/>
      <c r="GTL315" s="22"/>
      <c r="GTM315" s="22"/>
      <c r="GTN315" s="22"/>
      <c r="GTO315" s="22"/>
      <c r="GTP315" s="22"/>
      <c r="GTQ315" s="22"/>
      <c r="GTR315" s="22"/>
      <c r="GTS315" s="22"/>
      <c r="GTT315" s="22"/>
      <c r="GTU315" s="22"/>
      <c r="GTV315" s="22"/>
      <c r="GTW315" s="22"/>
      <c r="GTX315" s="22"/>
      <c r="GTY315" s="22"/>
      <c r="GTZ315" s="22"/>
      <c r="GUA315" s="22"/>
      <c r="GUB315" s="22"/>
      <c r="GUC315" s="22"/>
      <c r="GUD315" s="22"/>
      <c r="GUE315" s="22"/>
      <c r="GUF315" s="22"/>
      <c r="GUG315" s="22"/>
      <c r="GUH315" s="22"/>
      <c r="GUI315" s="22"/>
      <c r="GUJ315" s="22"/>
      <c r="GUK315" s="22"/>
      <c r="GUL315" s="22"/>
      <c r="GUM315" s="22"/>
      <c r="GUN315" s="22"/>
      <c r="GUO315" s="22"/>
      <c r="GUP315" s="22"/>
      <c r="GUQ315" s="22"/>
      <c r="GUR315" s="22"/>
      <c r="GUS315" s="22"/>
      <c r="GUT315" s="22"/>
      <c r="GUU315" s="22"/>
      <c r="GUV315" s="22"/>
      <c r="GUW315" s="22"/>
      <c r="GUX315" s="22"/>
      <c r="GUY315" s="22"/>
      <c r="GUZ315" s="22"/>
      <c r="GVA315" s="22"/>
      <c r="GVB315" s="22"/>
      <c r="GVC315" s="22"/>
      <c r="GVD315" s="22"/>
      <c r="GVE315" s="22"/>
      <c r="GVF315" s="22"/>
      <c r="GVG315" s="22"/>
      <c r="GVH315" s="22"/>
      <c r="GVI315" s="22"/>
      <c r="GVJ315" s="22"/>
      <c r="GVK315" s="22"/>
      <c r="GVL315" s="22"/>
      <c r="GVM315" s="22"/>
      <c r="GVN315" s="22"/>
      <c r="GVO315" s="22"/>
      <c r="GVP315" s="22"/>
      <c r="GVQ315" s="22"/>
      <c r="GVR315" s="22"/>
      <c r="GVS315" s="22"/>
      <c r="GVT315" s="22"/>
      <c r="GVU315" s="22"/>
      <c r="GVV315" s="22"/>
      <c r="GVW315" s="22"/>
      <c r="GVX315" s="22"/>
      <c r="GVY315" s="22"/>
      <c r="GVZ315" s="22"/>
      <c r="GWA315" s="22"/>
      <c r="GWB315" s="22"/>
      <c r="GWC315" s="22"/>
      <c r="GWD315" s="22"/>
      <c r="GWE315" s="22"/>
      <c r="GWF315" s="22"/>
      <c r="GWG315" s="22"/>
      <c r="GWH315" s="22"/>
      <c r="GWI315" s="22"/>
      <c r="GWJ315" s="22"/>
      <c r="GWK315" s="22"/>
      <c r="GWL315" s="22"/>
      <c r="GWM315" s="22"/>
      <c r="GWN315" s="22"/>
      <c r="GWO315" s="22"/>
      <c r="GWP315" s="22"/>
      <c r="GWQ315" s="22"/>
      <c r="GWR315" s="22"/>
      <c r="GWS315" s="22"/>
      <c r="GWT315" s="22"/>
      <c r="GWU315" s="22"/>
      <c r="GWV315" s="22"/>
      <c r="GWW315" s="22"/>
      <c r="GWX315" s="22"/>
      <c r="GWY315" s="22"/>
      <c r="GWZ315" s="22"/>
      <c r="GXA315" s="22"/>
      <c r="GXB315" s="22"/>
      <c r="GXC315" s="22"/>
      <c r="GXD315" s="22"/>
      <c r="GXE315" s="22"/>
      <c r="GXF315" s="22"/>
      <c r="GXG315" s="22"/>
      <c r="GXH315" s="22"/>
      <c r="GXI315" s="22"/>
      <c r="GXJ315" s="22"/>
      <c r="GXK315" s="22"/>
      <c r="GXL315" s="22"/>
      <c r="GXM315" s="22"/>
      <c r="GXN315" s="22"/>
      <c r="GXO315" s="22"/>
      <c r="GXP315" s="22"/>
      <c r="GXQ315" s="22"/>
      <c r="GXR315" s="22"/>
      <c r="GXS315" s="22"/>
      <c r="GXT315" s="22"/>
      <c r="GXU315" s="22"/>
      <c r="GXV315" s="22"/>
      <c r="GXW315" s="22"/>
      <c r="GXX315" s="22"/>
      <c r="GXY315" s="22"/>
      <c r="GXZ315" s="22"/>
      <c r="GYA315" s="22"/>
      <c r="GYB315" s="22"/>
      <c r="GYC315" s="22"/>
      <c r="GYD315" s="22"/>
      <c r="GYE315" s="22"/>
      <c r="GYF315" s="22"/>
      <c r="GYG315" s="22"/>
      <c r="GYH315" s="22"/>
      <c r="GYI315" s="22"/>
      <c r="GYJ315" s="22"/>
      <c r="GYK315" s="22"/>
      <c r="GYL315" s="22"/>
      <c r="GYM315" s="22"/>
      <c r="GYN315" s="22"/>
      <c r="GYO315" s="22"/>
      <c r="GYP315" s="22"/>
      <c r="GYQ315" s="22"/>
      <c r="GYR315" s="22"/>
      <c r="GYS315" s="22"/>
      <c r="GYT315" s="22"/>
      <c r="GYU315" s="22"/>
      <c r="GYV315" s="22"/>
      <c r="GYW315" s="22"/>
      <c r="GYX315" s="22"/>
      <c r="GYY315" s="22"/>
      <c r="GYZ315" s="22"/>
      <c r="GZA315" s="22"/>
      <c r="GZB315" s="22"/>
      <c r="GZC315" s="22"/>
      <c r="GZD315" s="22"/>
      <c r="GZE315" s="22"/>
      <c r="GZF315" s="22"/>
      <c r="GZG315" s="22"/>
      <c r="GZH315" s="22"/>
      <c r="GZI315" s="22"/>
      <c r="GZJ315" s="22"/>
      <c r="GZK315" s="22"/>
      <c r="GZL315" s="22"/>
      <c r="GZM315" s="22"/>
      <c r="GZN315" s="22"/>
      <c r="GZO315" s="22"/>
      <c r="GZP315" s="22"/>
      <c r="GZQ315" s="22"/>
      <c r="GZR315" s="22"/>
      <c r="GZS315" s="22"/>
      <c r="GZT315" s="22"/>
      <c r="GZU315" s="22"/>
      <c r="GZV315" s="22"/>
      <c r="GZW315" s="22"/>
      <c r="GZX315" s="22"/>
      <c r="GZY315" s="22"/>
      <c r="GZZ315" s="22"/>
      <c r="HAA315" s="22"/>
      <c r="HAB315" s="22"/>
      <c r="HAC315" s="22"/>
      <c r="HAD315" s="22"/>
      <c r="HAE315" s="22"/>
      <c r="HAF315" s="22"/>
      <c r="HAG315" s="22"/>
      <c r="HAH315" s="22"/>
      <c r="HAI315" s="22"/>
      <c r="HAJ315" s="22"/>
      <c r="HAK315" s="22"/>
      <c r="HAL315" s="22"/>
      <c r="HAM315" s="22"/>
      <c r="HAN315" s="22"/>
      <c r="HAO315" s="22"/>
      <c r="HAP315" s="22"/>
      <c r="HAQ315" s="22"/>
      <c r="HAR315" s="22"/>
      <c r="HAS315" s="22"/>
      <c r="HAT315" s="22"/>
      <c r="HAU315" s="22"/>
      <c r="HAV315" s="22"/>
      <c r="HAW315" s="22"/>
      <c r="HAX315" s="22"/>
      <c r="HAY315" s="22"/>
      <c r="HAZ315" s="22"/>
      <c r="HBA315" s="22"/>
      <c r="HBB315" s="22"/>
      <c r="HBC315" s="22"/>
      <c r="HBD315" s="22"/>
      <c r="HBE315" s="22"/>
      <c r="HBF315" s="22"/>
      <c r="HBG315" s="22"/>
      <c r="HBH315" s="22"/>
      <c r="HBI315" s="22"/>
      <c r="HBJ315" s="22"/>
      <c r="HBK315" s="22"/>
      <c r="HBL315" s="22"/>
      <c r="HBM315" s="22"/>
      <c r="HBN315" s="22"/>
      <c r="HBO315" s="22"/>
      <c r="HBP315" s="22"/>
      <c r="HBQ315" s="22"/>
      <c r="HBR315" s="22"/>
      <c r="HBS315" s="22"/>
      <c r="HBT315" s="22"/>
      <c r="HBU315" s="22"/>
      <c r="HBV315" s="22"/>
      <c r="HBW315" s="22"/>
      <c r="HBX315" s="22"/>
      <c r="HBY315" s="22"/>
      <c r="HBZ315" s="22"/>
      <c r="HCA315" s="22"/>
      <c r="HCB315" s="22"/>
      <c r="HCC315" s="22"/>
      <c r="HCD315" s="22"/>
      <c r="HCE315" s="22"/>
      <c r="HCF315" s="22"/>
      <c r="HCG315" s="22"/>
      <c r="HCH315" s="22"/>
      <c r="HCI315" s="22"/>
      <c r="HCJ315" s="22"/>
      <c r="HCK315" s="22"/>
      <c r="HCL315" s="22"/>
      <c r="HCM315" s="22"/>
      <c r="HCN315" s="22"/>
      <c r="HCO315" s="22"/>
      <c r="HCP315" s="22"/>
      <c r="HCQ315" s="22"/>
      <c r="HCR315" s="22"/>
      <c r="HCS315" s="22"/>
      <c r="HCT315" s="22"/>
      <c r="HCU315" s="22"/>
      <c r="HCV315" s="22"/>
      <c r="HCW315" s="22"/>
      <c r="HCX315" s="22"/>
      <c r="HCY315" s="22"/>
      <c r="HCZ315" s="22"/>
      <c r="HDA315" s="22"/>
      <c r="HDB315" s="22"/>
      <c r="HDC315" s="22"/>
      <c r="HDD315" s="22"/>
      <c r="HDE315" s="22"/>
      <c r="HDF315" s="22"/>
      <c r="HDG315" s="22"/>
      <c r="HDH315" s="22"/>
      <c r="HDI315" s="22"/>
      <c r="HDJ315" s="22"/>
      <c r="HDK315" s="22"/>
      <c r="HDL315" s="22"/>
      <c r="HDM315" s="22"/>
      <c r="HDN315" s="22"/>
      <c r="HDO315" s="22"/>
      <c r="HDP315" s="22"/>
      <c r="HDQ315" s="22"/>
      <c r="HDR315" s="22"/>
      <c r="HDS315" s="22"/>
      <c r="HDT315" s="22"/>
      <c r="HDU315" s="22"/>
      <c r="HDV315" s="22"/>
      <c r="HDW315" s="22"/>
      <c r="HDX315" s="22"/>
      <c r="HDY315" s="22"/>
      <c r="HDZ315" s="22"/>
      <c r="HEA315" s="22"/>
      <c r="HEB315" s="22"/>
      <c r="HEC315" s="22"/>
      <c r="HED315" s="22"/>
      <c r="HEE315" s="22"/>
      <c r="HEF315" s="22"/>
      <c r="HEG315" s="22"/>
      <c r="HEH315" s="22"/>
      <c r="HEI315" s="22"/>
      <c r="HEJ315" s="22"/>
      <c r="HEK315" s="22"/>
      <c r="HEL315" s="22"/>
      <c r="HEM315" s="22"/>
      <c r="HEN315" s="22"/>
      <c r="HEO315" s="22"/>
      <c r="HEP315" s="22"/>
      <c r="HEQ315" s="22"/>
      <c r="HER315" s="22"/>
      <c r="HES315" s="22"/>
      <c r="HET315" s="22"/>
      <c r="HEU315" s="22"/>
      <c r="HEV315" s="22"/>
      <c r="HEW315" s="22"/>
      <c r="HEX315" s="22"/>
      <c r="HEY315" s="22"/>
      <c r="HEZ315" s="22"/>
      <c r="HFA315" s="22"/>
      <c r="HFB315" s="22"/>
      <c r="HFC315" s="22"/>
      <c r="HFD315" s="22"/>
      <c r="HFE315" s="22"/>
      <c r="HFF315" s="22"/>
      <c r="HFG315" s="22"/>
      <c r="HFH315" s="22"/>
      <c r="HFI315" s="22"/>
      <c r="HFJ315" s="22"/>
      <c r="HFK315" s="22"/>
      <c r="HFL315" s="22"/>
      <c r="HFM315" s="22"/>
      <c r="HFN315" s="22"/>
      <c r="HFO315" s="22"/>
      <c r="HFP315" s="22"/>
      <c r="HFQ315" s="22"/>
      <c r="HFR315" s="22"/>
      <c r="HFS315" s="22"/>
      <c r="HFT315" s="22"/>
      <c r="HFU315" s="22"/>
      <c r="HFV315" s="22"/>
      <c r="HFW315" s="22"/>
      <c r="HFX315" s="22"/>
      <c r="HFY315" s="22"/>
      <c r="HFZ315" s="22"/>
      <c r="HGA315" s="22"/>
      <c r="HGB315" s="22"/>
      <c r="HGC315" s="22"/>
      <c r="HGD315" s="22"/>
      <c r="HGE315" s="22"/>
      <c r="HGF315" s="22"/>
      <c r="HGG315" s="22"/>
      <c r="HGH315" s="22"/>
      <c r="HGI315" s="22"/>
      <c r="HGJ315" s="22"/>
      <c r="HGK315" s="22"/>
      <c r="HGL315" s="22"/>
      <c r="HGM315" s="22"/>
      <c r="HGN315" s="22"/>
      <c r="HGO315" s="22"/>
      <c r="HGP315" s="22"/>
      <c r="HGQ315" s="22"/>
      <c r="HGR315" s="22"/>
      <c r="HGS315" s="22"/>
      <c r="HGT315" s="22"/>
      <c r="HGU315" s="22"/>
      <c r="HGV315" s="22"/>
      <c r="HGW315" s="22"/>
      <c r="HGX315" s="22"/>
      <c r="HGY315" s="22"/>
      <c r="HGZ315" s="22"/>
      <c r="HHA315" s="22"/>
      <c r="HHB315" s="22"/>
      <c r="HHC315" s="22"/>
      <c r="HHD315" s="22"/>
      <c r="HHE315" s="22"/>
      <c r="HHF315" s="22"/>
      <c r="HHG315" s="22"/>
      <c r="HHH315" s="22"/>
      <c r="HHI315" s="22"/>
      <c r="HHJ315" s="22"/>
      <c r="HHK315" s="22"/>
      <c r="HHL315" s="22"/>
      <c r="HHM315" s="22"/>
      <c r="HHN315" s="22"/>
      <c r="HHO315" s="22"/>
      <c r="HHP315" s="22"/>
      <c r="HHQ315" s="22"/>
      <c r="HHR315" s="22"/>
      <c r="HHS315" s="22"/>
      <c r="HHT315" s="22"/>
      <c r="HHU315" s="22"/>
      <c r="HHV315" s="22"/>
      <c r="HHW315" s="22"/>
      <c r="HHX315" s="22"/>
      <c r="HHY315" s="22"/>
      <c r="HHZ315" s="22"/>
      <c r="HIA315" s="22"/>
      <c r="HIB315" s="22"/>
      <c r="HIC315" s="22"/>
      <c r="HID315" s="22"/>
      <c r="HIE315" s="22"/>
      <c r="HIF315" s="22"/>
      <c r="HIG315" s="22"/>
      <c r="HIH315" s="22"/>
      <c r="HII315" s="22"/>
      <c r="HIJ315" s="22"/>
      <c r="HIK315" s="22"/>
      <c r="HIL315" s="22"/>
      <c r="HIM315" s="22"/>
      <c r="HIN315" s="22"/>
      <c r="HIO315" s="22"/>
      <c r="HIP315" s="22"/>
      <c r="HIQ315" s="22"/>
      <c r="HIR315" s="22"/>
      <c r="HIS315" s="22"/>
      <c r="HIT315" s="22"/>
      <c r="HIU315" s="22"/>
      <c r="HIV315" s="22"/>
      <c r="HIW315" s="22"/>
      <c r="HIX315" s="22"/>
      <c r="HIY315" s="22"/>
      <c r="HIZ315" s="22"/>
      <c r="HJA315" s="22"/>
      <c r="HJB315" s="22"/>
      <c r="HJC315" s="22"/>
      <c r="HJD315" s="22"/>
      <c r="HJE315" s="22"/>
      <c r="HJF315" s="22"/>
      <c r="HJG315" s="22"/>
      <c r="HJH315" s="22"/>
      <c r="HJI315" s="22"/>
      <c r="HJJ315" s="22"/>
      <c r="HJK315" s="22"/>
      <c r="HJL315" s="22"/>
      <c r="HJM315" s="22"/>
      <c r="HJN315" s="22"/>
      <c r="HJO315" s="22"/>
      <c r="HJP315" s="22"/>
      <c r="HJQ315" s="22"/>
      <c r="HJR315" s="22"/>
      <c r="HJS315" s="22"/>
      <c r="HJT315" s="22"/>
      <c r="HJU315" s="22"/>
      <c r="HJV315" s="22"/>
      <c r="HJW315" s="22"/>
      <c r="HJX315" s="22"/>
      <c r="HJY315" s="22"/>
      <c r="HJZ315" s="22"/>
      <c r="HKA315" s="22"/>
      <c r="HKB315" s="22"/>
      <c r="HKC315" s="22"/>
      <c r="HKD315" s="22"/>
      <c r="HKE315" s="22"/>
      <c r="HKF315" s="22"/>
      <c r="HKG315" s="22"/>
      <c r="HKH315" s="22"/>
      <c r="HKI315" s="22"/>
      <c r="HKJ315" s="22"/>
      <c r="HKK315" s="22"/>
      <c r="HKL315" s="22"/>
      <c r="HKM315" s="22"/>
      <c r="HKN315" s="22"/>
      <c r="HKO315" s="22"/>
      <c r="HKP315" s="22"/>
      <c r="HKQ315" s="22"/>
      <c r="HKR315" s="22"/>
      <c r="HKS315" s="22"/>
      <c r="HKT315" s="22"/>
      <c r="HKU315" s="22"/>
      <c r="HKV315" s="22"/>
      <c r="HKW315" s="22"/>
      <c r="HKX315" s="22"/>
      <c r="HKY315" s="22"/>
      <c r="HKZ315" s="22"/>
      <c r="HLA315" s="22"/>
      <c r="HLB315" s="22"/>
      <c r="HLC315" s="22"/>
      <c r="HLD315" s="22"/>
      <c r="HLE315" s="22"/>
      <c r="HLF315" s="22"/>
      <c r="HLG315" s="22"/>
      <c r="HLH315" s="22"/>
      <c r="HLI315" s="22"/>
      <c r="HLJ315" s="22"/>
      <c r="HLK315" s="22"/>
      <c r="HLL315" s="22"/>
      <c r="HLM315" s="22"/>
      <c r="HLN315" s="22"/>
      <c r="HLO315" s="22"/>
      <c r="HLP315" s="22"/>
      <c r="HLQ315" s="22"/>
      <c r="HLR315" s="22"/>
      <c r="HLS315" s="22"/>
      <c r="HLT315" s="22"/>
      <c r="HLU315" s="22"/>
      <c r="HLV315" s="22"/>
      <c r="HLW315" s="22"/>
      <c r="HLX315" s="22"/>
      <c r="HLY315" s="22"/>
      <c r="HLZ315" s="22"/>
      <c r="HMA315" s="22"/>
      <c r="HMB315" s="22"/>
      <c r="HMC315" s="22"/>
      <c r="HMD315" s="22"/>
      <c r="HME315" s="22"/>
      <c r="HMF315" s="22"/>
      <c r="HMG315" s="22"/>
      <c r="HMH315" s="22"/>
      <c r="HMI315" s="22"/>
      <c r="HMJ315" s="22"/>
      <c r="HMK315" s="22"/>
      <c r="HML315" s="22"/>
      <c r="HMM315" s="22"/>
      <c r="HMN315" s="22"/>
      <c r="HMO315" s="22"/>
      <c r="HMP315" s="22"/>
      <c r="HMQ315" s="22"/>
      <c r="HMR315" s="22"/>
      <c r="HMS315" s="22"/>
      <c r="HMT315" s="22"/>
      <c r="HMU315" s="22"/>
      <c r="HMV315" s="22"/>
      <c r="HMW315" s="22"/>
      <c r="HMX315" s="22"/>
      <c r="HMY315" s="22"/>
      <c r="HMZ315" s="22"/>
      <c r="HNA315" s="22"/>
      <c r="HNB315" s="22"/>
      <c r="HNC315" s="22"/>
      <c r="HND315" s="22"/>
      <c r="HNE315" s="22"/>
      <c r="HNF315" s="22"/>
      <c r="HNG315" s="22"/>
      <c r="HNH315" s="22"/>
      <c r="HNI315" s="22"/>
      <c r="HNJ315" s="22"/>
      <c r="HNK315" s="22"/>
      <c r="HNL315" s="22"/>
      <c r="HNM315" s="22"/>
      <c r="HNN315" s="22"/>
      <c r="HNO315" s="22"/>
      <c r="HNP315" s="22"/>
      <c r="HNQ315" s="22"/>
      <c r="HNR315" s="22"/>
      <c r="HNS315" s="22"/>
      <c r="HNT315" s="22"/>
      <c r="HNU315" s="22"/>
      <c r="HNV315" s="22"/>
      <c r="HNW315" s="22"/>
      <c r="HNX315" s="22"/>
      <c r="HNY315" s="22"/>
      <c r="HNZ315" s="22"/>
      <c r="HOA315" s="22"/>
      <c r="HOB315" s="22"/>
      <c r="HOC315" s="22"/>
      <c r="HOD315" s="22"/>
      <c r="HOE315" s="22"/>
      <c r="HOF315" s="22"/>
      <c r="HOG315" s="22"/>
      <c r="HOH315" s="22"/>
      <c r="HOI315" s="22"/>
      <c r="HOJ315" s="22"/>
      <c r="HOK315" s="22"/>
      <c r="HOL315" s="22"/>
      <c r="HOM315" s="22"/>
      <c r="HON315" s="22"/>
      <c r="HOO315" s="22"/>
      <c r="HOP315" s="22"/>
      <c r="HOQ315" s="22"/>
      <c r="HOR315" s="22"/>
      <c r="HOS315" s="22"/>
      <c r="HOT315" s="22"/>
      <c r="HOU315" s="22"/>
      <c r="HOV315" s="22"/>
      <c r="HOW315" s="22"/>
      <c r="HOX315" s="22"/>
      <c r="HOY315" s="22"/>
      <c r="HOZ315" s="22"/>
      <c r="HPA315" s="22"/>
      <c r="HPB315" s="22"/>
      <c r="HPC315" s="22"/>
      <c r="HPD315" s="22"/>
      <c r="HPE315" s="22"/>
      <c r="HPF315" s="22"/>
      <c r="HPG315" s="22"/>
      <c r="HPH315" s="22"/>
      <c r="HPI315" s="22"/>
      <c r="HPJ315" s="22"/>
      <c r="HPK315" s="22"/>
      <c r="HPL315" s="22"/>
      <c r="HPM315" s="22"/>
      <c r="HPN315" s="22"/>
      <c r="HPO315" s="22"/>
      <c r="HPP315" s="22"/>
      <c r="HPQ315" s="22"/>
      <c r="HPR315" s="22"/>
      <c r="HPS315" s="22"/>
      <c r="HPT315" s="22"/>
      <c r="HPU315" s="22"/>
      <c r="HPV315" s="22"/>
      <c r="HPW315" s="22"/>
      <c r="HPX315" s="22"/>
      <c r="HPY315" s="22"/>
      <c r="HPZ315" s="22"/>
      <c r="HQA315" s="22"/>
      <c r="HQB315" s="22"/>
      <c r="HQC315" s="22"/>
      <c r="HQD315" s="22"/>
      <c r="HQE315" s="22"/>
      <c r="HQF315" s="22"/>
      <c r="HQG315" s="22"/>
      <c r="HQH315" s="22"/>
      <c r="HQI315" s="22"/>
      <c r="HQJ315" s="22"/>
      <c r="HQK315" s="22"/>
      <c r="HQL315" s="22"/>
      <c r="HQM315" s="22"/>
      <c r="HQN315" s="22"/>
      <c r="HQO315" s="22"/>
      <c r="HQP315" s="22"/>
      <c r="HQQ315" s="22"/>
      <c r="HQR315" s="22"/>
      <c r="HQS315" s="22"/>
      <c r="HQT315" s="22"/>
      <c r="HQU315" s="22"/>
      <c r="HQV315" s="22"/>
      <c r="HQW315" s="22"/>
      <c r="HQX315" s="22"/>
      <c r="HQY315" s="22"/>
      <c r="HQZ315" s="22"/>
      <c r="HRA315" s="22"/>
      <c r="HRB315" s="22"/>
      <c r="HRC315" s="22"/>
      <c r="HRD315" s="22"/>
      <c r="HRE315" s="22"/>
      <c r="HRF315" s="22"/>
      <c r="HRG315" s="22"/>
      <c r="HRH315" s="22"/>
      <c r="HRI315" s="22"/>
      <c r="HRJ315" s="22"/>
      <c r="HRK315" s="22"/>
      <c r="HRL315" s="22"/>
      <c r="HRM315" s="22"/>
      <c r="HRN315" s="22"/>
      <c r="HRO315" s="22"/>
      <c r="HRP315" s="22"/>
      <c r="HRQ315" s="22"/>
      <c r="HRR315" s="22"/>
      <c r="HRS315" s="22"/>
      <c r="HRT315" s="22"/>
      <c r="HRU315" s="22"/>
      <c r="HRV315" s="22"/>
      <c r="HRW315" s="22"/>
      <c r="HRX315" s="22"/>
      <c r="HRY315" s="22"/>
      <c r="HRZ315" s="22"/>
      <c r="HSA315" s="22"/>
      <c r="HSB315" s="22"/>
      <c r="HSC315" s="22"/>
      <c r="HSD315" s="22"/>
      <c r="HSE315" s="22"/>
      <c r="HSF315" s="22"/>
      <c r="HSG315" s="22"/>
      <c r="HSH315" s="22"/>
      <c r="HSI315" s="22"/>
      <c r="HSJ315" s="22"/>
      <c r="HSK315" s="22"/>
      <c r="HSL315" s="22"/>
      <c r="HSM315" s="22"/>
      <c r="HSN315" s="22"/>
      <c r="HSO315" s="22"/>
      <c r="HSP315" s="22"/>
      <c r="HSQ315" s="22"/>
      <c r="HSR315" s="22"/>
      <c r="HSS315" s="22"/>
      <c r="HST315" s="22"/>
      <c r="HSU315" s="22"/>
      <c r="HSV315" s="22"/>
      <c r="HSW315" s="22"/>
      <c r="HSX315" s="22"/>
      <c r="HSY315" s="22"/>
      <c r="HSZ315" s="22"/>
      <c r="HTA315" s="22"/>
      <c r="HTB315" s="22"/>
      <c r="HTC315" s="22"/>
      <c r="HTD315" s="22"/>
      <c r="HTE315" s="22"/>
      <c r="HTF315" s="22"/>
      <c r="HTG315" s="22"/>
      <c r="HTH315" s="22"/>
      <c r="HTI315" s="22"/>
      <c r="HTJ315" s="22"/>
      <c r="HTK315" s="22"/>
      <c r="HTL315" s="22"/>
      <c r="HTM315" s="22"/>
      <c r="HTN315" s="22"/>
      <c r="HTO315" s="22"/>
      <c r="HTP315" s="22"/>
      <c r="HTQ315" s="22"/>
      <c r="HTR315" s="22"/>
      <c r="HTS315" s="22"/>
      <c r="HTT315" s="22"/>
      <c r="HTU315" s="22"/>
      <c r="HTV315" s="22"/>
      <c r="HTW315" s="22"/>
      <c r="HTX315" s="22"/>
      <c r="HTY315" s="22"/>
      <c r="HTZ315" s="22"/>
      <c r="HUA315" s="22"/>
      <c r="HUB315" s="22"/>
      <c r="HUC315" s="22"/>
      <c r="HUD315" s="22"/>
      <c r="HUE315" s="22"/>
      <c r="HUF315" s="22"/>
      <c r="HUG315" s="22"/>
      <c r="HUH315" s="22"/>
      <c r="HUI315" s="22"/>
      <c r="HUJ315" s="22"/>
      <c r="HUK315" s="22"/>
      <c r="HUL315" s="22"/>
      <c r="HUM315" s="22"/>
      <c r="HUN315" s="22"/>
      <c r="HUO315" s="22"/>
      <c r="HUP315" s="22"/>
      <c r="HUQ315" s="22"/>
      <c r="HUR315" s="22"/>
      <c r="HUS315" s="22"/>
      <c r="HUT315" s="22"/>
      <c r="HUU315" s="22"/>
      <c r="HUV315" s="22"/>
      <c r="HUW315" s="22"/>
      <c r="HUX315" s="22"/>
      <c r="HUY315" s="22"/>
      <c r="HUZ315" s="22"/>
      <c r="HVA315" s="22"/>
      <c r="HVB315" s="22"/>
      <c r="HVC315" s="22"/>
      <c r="HVD315" s="22"/>
      <c r="HVE315" s="22"/>
      <c r="HVF315" s="22"/>
      <c r="HVG315" s="22"/>
      <c r="HVH315" s="22"/>
      <c r="HVI315" s="22"/>
      <c r="HVJ315" s="22"/>
      <c r="HVK315" s="22"/>
      <c r="HVL315" s="22"/>
      <c r="HVM315" s="22"/>
      <c r="HVN315" s="22"/>
      <c r="HVO315" s="22"/>
      <c r="HVP315" s="22"/>
      <c r="HVQ315" s="22"/>
      <c r="HVR315" s="22"/>
      <c r="HVS315" s="22"/>
      <c r="HVT315" s="22"/>
      <c r="HVU315" s="22"/>
      <c r="HVV315" s="22"/>
      <c r="HVW315" s="22"/>
      <c r="HVX315" s="22"/>
      <c r="HVY315" s="22"/>
      <c r="HVZ315" s="22"/>
      <c r="HWA315" s="22"/>
      <c r="HWB315" s="22"/>
      <c r="HWC315" s="22"/>
      <c r="HWD315" s="22"/>
      <c r="HWE315" s="22"/>
      <c r="HWF315" s="22"/>
      <c r="HWG315" s="22"/>
      <c r="HWH315" s="22"/>
      <c r="HWI315" s="22"/>
      <c r="HWJ315" s="22"/>
      <c r="HWK315" s="22"/>
      <c r="HWL315" s="22"/>
      <c r="HWM315" s="22"/>
      <c r="HWN315" s="22"/>
      <c r="HWO315" s="22"/>
      <c r="HWP315" s="22"/>
      <c r="HWQ315" s="22"/>
      <c r="HWR315" s="22"/>
      <c r="HWS315" s="22"/>
      <c r="HWT315" s="22"/>
      <c r="HWU315" s="22"/>
      <c r="HWV315" s="22"/>
      <c r="HWW315" s="22"/>
      <c r="HWX315" s="22"/>
      <c r="HWY315" s="22"/>
      <c r="HWZ315" s="22"/>
      <c r="HXA315" s="22"/>
      <c r="HXB315" s="22"/>
      <c r="HXC315" s="22"/>
      <c r="HXD315" s="22"/>
      <c r="HXE315" s="22"/>
      <c r="HXF315" s="22"/>
      <c r="HXG315" s="22"/>
      <c r="HXH315" s="22"/>
      <c r="HXI315" s="22"/>
      <c r="HXJ315" s="22"/>
      <c r="HXK315" s="22"/>
      <c r="HXL315" s="22"/>
      <c r="HXM315" s="22"/>
      <c r="HXN315" s="22"/>
      <c r="HXO315" s="22"/>
      <c r="HXP315" s="22"/>
      <c r="HXQ315" s="22"/>
      <c r="HXR315" s="22"/>
      <c r="HXS315" s="22"/>
      <c r="HXT315" s="22"/>
      <c r="HXU315" s="22"/>
      <c r="HXV315" s="22"/>
      <c r="HXW315" s="22"/>
      <c r="HXX315" s="22"/>
      <c r="HXY315" s="22"/>
      <c r="HXZ315" s="22"/>
      <c r="HYA315" s="22"/>
      <c r="HYB315" s="22"/>
      <c r="HYC315" s="22"/>
      <c r="HYD315" s="22"/>
      <c r="HYE315" s="22"/>
      <c r="HYF315" s="22"/>
      <c r="HYG315" s="22"/>
      <c r="HYH315" s="22"/>
      <c r="HYI315" s="22"/>
      <c r="HYJ315" s="22"/>
      <c r="HYK315" s="22"/>
      <c r="HYL315" s="22"/>
      <c r="HYM315" s="22"/>
      <c r="HYN315" s="22"/>
      <c r="HYO315" s="22"/>
      <c r="HYP315" s="22"/>
      <c r="HYQ315" s="22"/>
      <c r="HYR315" s="22"/>
      <c r="HYS315" s="22"/>
      <c r="HYT315" s="22"/>
      <c r="HYU315" s="22"/>
      <c r="HYV315" s="22"/>
      <c r="HYW315" s="22"/>
      <c r="HYX315" s="22"/>
      <c r="HYY315" s="22"/>
      <c r="HYZ315" s="22"/>
      <c r="HZA315" s="22"/>
      <c r="HZB315" s="22"/>
      <c r="HZC315" s="22"/>
      <c r="HZD315" s="22"/>
      <c r="HZE315" s="22"/>
      <c r="HZF315" s="22"/>
      <c r="HZG315" s="22"/>
      <c r="HZH315" s="22"/>
      <c r="HZI315" s="22"/>
      <c r="HZJ315" s="22"/>
      <c r="HZK315" s="22"/>
      <c r="HZL315" s="22"/>
      <c r="HZM315" s="22"/>
      <c r="HZN315" s="22"/>
      <c r="HZO315" s="22"/>
      <c r="HZP315" s="22"/>
      <c r="HZQ315" s="22"/>
      <c r="HZR315" s="22"/>
      <c r="HZS315" s="22"/>
      <c r="HZT315" s="22"/>
      <c r="HZU315" s="22"/>
      <c r="HZV315" s="22"/>
      <c r="HZW315" s="22"/>
      <c r="HZX315" s="22"/>
      <c r="HZY315" s="22"/>
      <c r="HZZ315" s="22"/>
      <c r="IAA315" s="22"/>
      <c r="IAB315" s="22"/>
      <c r="IAC315" s="22"/>
      <c r="IAD315" s="22"/>
      <c r="IAE315" s="22"/>
      <c r="IAF315" s="22"/>
      <c r="IAG315" s="22"/>
      <c r="IAH315" s="22"/>
      <c r="IAI315" s="22"/>
      <c r="IAJ315" s="22"/>
      <c r="IAK315" s="22"/>
      <c r="IAL315" s="22"/>
      <c r="IAM315" s="22"/>
      <c r="IAN315" s="22"/>
      <c r="IAO315" s="22"/>
      <c r="IAP315" s="22"/>
      <c r="IAQ315" s="22"/>
      <c r="IAR315" s="22"/>
      <c r="IAS315" s="22"/>
      <c r="IAT315" s="22"/>
      <c r="IAU315" s="22"/>
      <c r="IAV315" s="22"/>
      <c r="IAW315" s="22"/>
      <c r="IAX315" s="22"/>
      <c r="IAY315" s="22"/>
      <c r="IAZ315" s="22"/>
      <c r="IBA315" s="22"/>
      <c r="IBB315" s="22"/>
      <c r="IBC315" s="22"/>
      <c r="IBD315" s="22"/>
      <c r="IBE315" s="22"/>
      <c r="IBF315" s="22"/>
      <c r="IBG315" s="22"/>
      <c r="IBH315" s="22"/>
      <c r="IBI315" s="22"/>
      <c r="IBJ315" s="22"/>
      <c r="IBK315" s="22"/>
      <c r="IBL315" s="22"/>
      <c r="IBM315" s="22"/>
      <c r="IBN315" s="22"/>
      <c r="IBO315" s="22"/>
      <c r="IBP315" s="22"/>
      <c r="IBQ315" s="22"/>
      <c r="IBR315" s="22"/>
      <c r="IBS315" s="22"/>
      <c r="IBT315" s="22"/>
      <c r="IBU315" s="22"/>
      <c r="IBV315" s="22"/>
      <c r="IBW315" s="22"/>
      <c r="IBX315" s="22"/>
      <c r="IBY315" s="22"/>
      <c r="IBZ315" s="22"/>
      <c r="ICA315" s="22"/>
      <c r="ICB315" s="22"/>
      <c r="ICC315" s="22"/>
      <c r="ICD315" s="22"/>
      <c r="ICE315" s="22"/>
      <c r="ICF315" s="22"/>
      <c r="ICG315" s="22"/>
      <c r="ICH315" s="22"/>
      <c r="ICI315" s="22"/>
      <c r="ICJ315" s="22"/>
      <c r="ICK315" s="22"/>
      <c r="ICL315" s="22"/>
      <c r="ICM315" s="22"/>
      <c r="ICN315" s="22"/>
      <c r="ICO315" s="22"/>
      <c r="ICP315" s="22"/>
      <c r="ICQ315" s="22"/>
      <c r="ICR315" s="22"/>
      <c r="ICS315" s="22"/>
      <c r="ICT315" s="22"/>
      <c r="ICU315" s="22"/>
      <c r="ICV315" s="22"/>
      <c r="ICW315" s="22"/>
      <c r="ICX315" s="22"/>
      <c r="ICY315" s="22"/>
      <c r="ICZ315" s="22"/>
      <c r="IDA315" s="22"/>
      <c r="IDB315" s="22"/>
      <c r="IDC315" s="22"/>
      <c r="IDD315" s="22"/>
      <c r="IDE315" s="22"/>
      <c r="IDF315" s="22"/>
      <c r="IDG315" s="22"/>
      <c r="IDH315" s="22"/>
      <c r="IDI315" s="22"/>
      <c r="IDJ315" s="22"/>
      <c r="IDK315" s="22"/>
      <c r="IDL315" s="22"/>
      <c r="IDM315" s="22"/>
      <c r="IDN315" s="22"/>
      <c r="IDO315" s="22"/>
      <c r="IDP315" s="22"/>
      <c r="IDQ315" s="22"/>
      <c r="IDR315" s="22"/>
      <c r="IDS315" s="22"/>
      <c r="IDT315" s="22"/>
      <c r="IDU315" s="22"/>
      <c r="IDV315" s="22"/>
      <c r="IDW315" s="22"/>
      <c r="IDX315" s="22"/>
      <c r="IDY315" s="22"/>
      <c r="IDZ315" s="22"/>
      <c r="IEA315" s="22"/>
      <c r="IEB315" s="22"/>
      <c r="IEC315" s="22"/>
      <c r="IED315" s="22"/>
      <c r="IEE315" s="22"/>
      <c r="IEF315" s="22"/>
      <c r="IEG315" s="22"/>
      <c r="IEH315" s="22"/>
      <c r="IEI315" s="22"/>
      <c r="IEJ315" s="22"/>
      <c r="IEK315" s="22"/>
      <c r="IEL315" s="22"/>
      <c r="IEM315" s="22"/>
      <c r="IEN315" s="22"/>
      <c r="IEO315" s="22"/>
      <c r="IEP315" s="22"/>
      <c r="IEQ315" s="22"/>
      <c r="IER315" s="22"/>
      <c r="IES315" s="22"/>
      <c r="IET315" s="22"/>
      <c r="IEU315" s="22"/>
      <c r="IEV315" s="22"/>
      <c r="IEW315" s="22"/>
      <c r="IEX315" s="22"/>
      <c r="IEY315" s="22"/>
      <c r="IEZ315" s="22"/>
      <c r="IFA315" s="22"/>
      <c r="IFB315" s="22"/>
      <c r="IFC315" s="22"/>
      <c r="IFD315" s="22"/>
      <c r="IFE315" s="22"/>
      <c r="IFF315" s="22"/>
      <c r="IFG315" s="22"/>
      <c r="IFH315" s="22"/>
      <c r="IFI315" s="22"/>
      <c r="IFJ315" s="22"/>
      <c r="IFK315" s="22"/>
      <c r="IFL315" s="22"/>
      <c r="IFM315" s="22"/>
      <c r="IFN315" s="22"/>
      <c r="IFO315" s="22"/>
      <c r="IFP315" s="22"/>
      <c r="IFQ315" s="22"/>
      <c r="IFR315" s="22"/>
      <c r="IFS315" s="22"/>
      <c r="IFT315" s="22"/>
      <c r="IFU315" s="22"/>
      <c r="IFV315" s="22"/>
      <c r="IFW315" s="22"/>
      <c r="IFX315" s="22"/>
      <c r="IFY315" s="22"/>
      <c r="IFZ315" s="22"/>
      <c r="IGA315" s="22"/>
      <c r="IGB315" s="22"/>
      <c r="IGC315" s="22"/>
      <c r="IGD315" s="22"/>
      <c r="IGE315" s="22"/>
      <c r="IGF315" s="22"/>
      <c r="IGG315" s="22"/>
      <c r="IGH315" s="22"/>
      <c r="IGI315" s="22"/>
      <c r="IGJ315" s="22"/>
      <c r="IGK315" s="22"/>
      <c r="IGL315" s="22"/>
      <c r="IGM315" s="22"/>
      <c r="IGN315" s="22"/>
      <c r="IGO315" s="22"/>
      <c r="IGP315" s="22"/>
      <c r="IGQ315" s="22"/>
      <c r="IGR315" s="22"/>
      <c r="IGS315" s="22"/>
      <c r="IGT315" s="22"/>
      <c r="IGU315" s="22"/>
      <c r="IGV315" s="22"/>
      <c r="IGW315" s="22"/>
      <c r="IGX315" s="22"/>
      <c r="IGY315" s="22"/>
      <c r="IGZ315" s="22"/>
      <c r="IHA315" s="22"/>
      <c r="IHB315" s="22"/>
      <c r="IHC315" s="22"/>
      <c r="IHD315" s="22"/>
      <c r="IHE315" s="22"/>
      <c r="IHF315" s="22"/>
      <c r="IHG315" s="22"/>
      <c r="IHH315" s="22"/>
      <c r="IHI315" s="22"/>
      <c r="IHJ315" s="22"/>
      <c r="IHK315" s="22"/>
      <c r="IHL315" s="22"/>
      <c r="IHM315" s="22"/>
      <c r="IHN315" s="22"/>
      <c r="IHO315" s="22"/>
      <c r="IHP315" s="22"/>
      <c r="IHQ315" s="22"/>
      <c r="IHR315" s="22"/>
      <c r="IHS315" s="22"/>
      <c r="IHT315" s="22"/>
      <c r="IHU315" s="22"/>
      <c r="IHV315" s="22"/>
      <c r="IHW315" s="22"/>
      <c r="IHX315" s="22"/>
      <c r="IHY315" s="22"/>
      <c r="IHZ315" s="22"/>
      <c r="IIA315" s="22"/>
      <c r="IIB315" s="22"/>
      <c r="IIC315" s="22"/>
      <c r="IID315" s="22"/>
      <c r="IIE315" s="22"/>
      <c r="IIF315" s="22"/>
      <c r="IIG315" s="22"/>
      <c r="IIH315" s="22"/>
      <c r="III315" s="22"/>
      <c r="IIJ315" s="22"/>
      <c r="IIK315" s="22"/>
      <c r="IIL315" s="22"/>
      <c r="IIM315" s="22"/>
      <c r="IIN315" s="22"/>
      <c r="IIO315" s="22"/>
      <c r="IIP315" s="22"/>
      <c r="IIQ315" s="22"/>
      <c r="IIR315" s="22"/>
      <c r="IIS315" s="22"/>
      <c r="IIT315" s="22"/>
      <c r="IIU315" s="22"/>
      <c r="IIV315" s="22"/>
      <c r="IIW315" s="22"/>
      <c r="IIX315" s="22"/>
      <c r="IIY315" s="22"/>
      <c r="IIZ315" s="22"/>
      <c r="IJA315" s="22"/>
      <c r="IJB315" s="22"/>
      <c r="IJC315" s="22"/>
      <c r="IJD315" s="22"/>
      <c r="IJE315" s="22"/>
      <c r="IJF315" s="22"/>
      <c r="IJG315" s="22"/>
      <c r="IJH315" s="22"/>
      <c r="IJI315" s="22"/>
      <c r="IJJ315" s="22"/>
      <c r="IJK315" s="22"/>
      <c r="IJL315" s="22"/>
      <c r="IJM315" s="22"/>
      <c r="IJN315" s="22"/>
      <c r="IJO315" s="22"/>
      <c r="IJP315" s="22"/>
      <c r="IJQ315" s="22"/>
      <c r="IJR315" s="22"/>
      <c r="IJS315" s="22"/>
      <c r="IJT315" s="22"/>
      <c r="IJU315" s="22"/>
      <c r="IJV315" s="22"/>
      <c r="IJW315" s="22"/>
      <c r="IJX315" s="22"/>
      <c r="IJY315" s="22"/>
      <c r="IJZ315" s="22"/>
      <c r="IKA315" s="22"/>
      <c r="IKB315" s="22"/>
      <c r="IKC315" s="22"/>
      <c r="IKD315" s="22"/>
      <c r="IKE315" s="22"/>
      <c r="IKF315" s="22"/>
      <c r="IKG315" s="22"/>
      <c r="IKH315" s="22"/>
      <c r="IKI315" s="22"/>
      <c r="IKJ315" s="22"/>
      <c r="IKK315" s="22"/>
      <c r="IKL315" s="22"/>
      <c r="IKM315" s="22"/>
      <c r="IKN315" s="22"/>
      <c r="IKO315" s="22"/>
      <c r="IKP315" s="22"/>
      <c r="IKQ315" s="22"/>
      <c r="IKR315" s="22"/>
      <c r="IKS315" s="22"/>
      <c r="IKT315" s="22"/>
      <c r="IKU315" s="22"/>
      <c r="IKV315" s="22"/>
      <c r="IKW315" s="22"/>
      <c r="IKX315" s="22"/>
      <c r="IKY315" s="22"/>
      <c r="IKZ315" s="22"/>
      <c r="ILA315" s="22"/>
      <c r="ILB315" s="22"/>
      <c r="ILC315" s="22"/>
      <c r="ILD315" s="22"/>
      <c r="ILE315" s="22"/>
      <c r="ILF315" s="22"/>
      <c r="ILG315" s="22"/>
      <c r="ILH315" s="22"/>
      <c r="ILI315" s="22"/>
      <c r="ILJ315" s="22"/>
      <c r="ILK315" s="22"/>
      <c r="ILL315" s="22"/>
      <c r="ILM315" s="22"/>
      <c r="ILN315" s="22"/>
      <c r="ILO315" s="22"/>
      <c r="ILP315" s="22"/>
      <c r="ILQ315" s="22"/>
      <c r="ILR315" s="22"/>
      <c r="ILS315" s="22"/>
      <c r="ILT315" s="22"/>
      <c r="ILU315" s="22"/>
      <c r="ILV315" s="22"/>
      <c r="ILW315" s="22"/>
      <c r="ILX315" s="22"/>
      <c r="ILY315" s="22"/>
      <c r="ILZ315" s="22"/>
      <c r="IMA315" s="22"/>
      <c r="IMB315" s="22"/>
      <c r="IMC315" s="22"/>
      <c r="IMD315" s="22"/>
      <c r="IME315" s="22"/>
      <c r="IMF315" s="22"/>
      <c r="IMG315" s="22"/>
      <c r="IMH315" s="22"/>
      <c r="IMI315" s="22"/>
      <c r="IMJ315" s="22"/>
      <c r="IMK315" s="22"/>
      <c r="IML315" s="22"/>
      <c r="IMM315" s="22"/>
      <c r="IMN315" s="22"/>
      <c r="IMO315" s="22"/>
      <c r="IMP315" s="22"/>
      <c r="IMQ315" s="22"/>
      <c r="IMR315" s="22"/>
      <c r="IMS315" s="22"/>
      <c r="IMT315" s="22"/>
      <c r="IMU315" s="22"/>
      <c r="IMV315" s="22"/>
      <c r="IMW315" s="22"/>
      <c r="IMX315" s="22"/>
      <c r="IMY315" s="22"/>
      <c r="IMZ315" s="22"/>
      <c r="INA315" s="22"/>
      <c r="INB315" s="22"/>
      <c r="INC315" s="22"/>
      <c r="IND315" s="22"/>
      <c r="INE315" s="22"/>
      <c r="INF315" s="22"/>
      <c r="ING315" s="22"/>
      <c r="INH315" s="22"/>
      <c r="INI315" s="22"/>
      <c r="INJ315" s="22"/>
      <c r="INK315" s="22"/>
      <c r="INL315" s="22"/>
      <c r="INM315" s="22"/>
      <c r="INN315" s="22"/>
      <c r="INO315" s="22"/>
      <c r="INP315" s="22"/>
      <c r="INQ315" s="22"/>
      <c r="INR315" s="22"/>
      <c r="INS315" s="22"/>
      <c r="INT315" s="22"/>
      <c r="INU315" s="22"/>
      <c r="INV315" s="22"/>
      <c r="INW315" s="22"/>
      <c r="INX315" s="22"/>
      <c r="INY315" s="22"/>
      <c r="INZ315" s="22"/>
      <c r="IOA315" s="22"/>
      <c r="IOB315" s="22"/>
      <c r="IOC315" s="22"/>
      <c r="IOD315" s="22"/>
      <c r="IOE315" s="22"/>
      <c r="IOF315" s="22"/>
      <c r="IOG315" s="22"/>
      <c r="IOH315" s="22"/>
      <c r="IOI315" s="22"/>
      <c r="IOJ315" s="22"/>
      <c r="IOK315" s="22"/>
      <c r="IOL315" s="22"/>
      <c r="IOM315" s="22"/>
      <c r="ION315" s="22"/>
      <c r="IOO315" s="22"/>
      <c r="IOP315" s="22"/>
      <c r="IOQ315" s="22"/>
      <c r="IOR315" s="22"/>
      <c r="IOS315" s="22"/>
      <c r="IOT315" s="22"/>
      <c r="IOU315" s="22"/>
      <c r="IOV315" s="22"/>
      <c r="IOW315" s="22"/>
      <c r="IOX315" s="22"/>
      <c r="IOY315" s="22"/>
      <c r="IOZ315" s="22"/>
      <c r="IPA315" s="22"/>
      <c r="IPB315" s="22"/>
      <c r="IPC315" s="22"/>
      <c r="IPD315" s="22"/>
      <c r="IPE315" s="22"/>
      <c r="IPF315" s="22"/>
      <c r="IPG315" s="22"/>
      <c r="IPH315" s="22"/>
      <c r="IPI315" s="22"/>
      <c r="IPJ315" s="22"/>
      <c r="IPK315" s="22"/>
      <c r="IPL315" s="22"/>
      <c r="IPM315" s="22"/>
      <c r="IPN315" s="22"/>
      <c r="IPO315" s="22"/>
      <c r="IPP315" s="22"/>
      <c r="IPQ315" s="22"/>
      <c r="IPR315" s="22"/>
      <c r="IPS315" s="22"/>
      <c r="IPT315" s="22"/>
      <c r="IPU315" s="22"/>
      <c r="IPV315" s="22"/>
      <c r="IPW315" s="22"/>
      <c r="IPX315" s="22"/>
      <c r="IPY315" s="22"/>
      <c r="IPZ315" s="22"/>
      <c r="IQA315" s="22"/>
      <c r="IQB315" s="22"/>
      <c r="IQC315" s="22"/>
      <c r="IQD315" s="22"/>
      <c r="IQE315" s="22"/>
      <c r="IQF315" s="22"/>
      <c r="IQG315" s="22"/>
      <c r="IQH315" s="22"/>
      <c r="IQI315" s="22"/>
      <c r="IQJ315" s="22"/>
      <c r="IQK315" s="22"/>
      <c r="IQL315" s="22"/>
      <c r="IQM315" s="22"/>
      <c r="IQN315" s="22"/>
      <c r="IQO315" s="22"/>
      <c r="IQP315" s="22"/>
      <c r="IQQ315" s="22"/>
      <c r="IQR315" s="22"/>
      <c r="IQS315" s="22"/>
      <c r="IQT315" s="22"/>
      <c r="IQU315" s="22"/>
      <c r="IQV315" s="22"/>
      <c r="IQW315" s="22"/>
      <c r="IQX315" s="22"/>
      <c r="IQY315" s="22"/>
      <c r="IQZ315" s="22"/>
      <c r="IRA315" s="22"/>
      <c r="IRB315" s="22"/>
      <c r="IRC315" s="22"/>
      <c r="IRD315" s="22"/>
      <c r="IRE315" s="22"/>
      <c r="IRF315" s="22"/>
      <c r="IRG315" s="22"/>
      <c r="IRH315" s="22"/>
      <c r="IRI315" s="22"/>
      <c r="IRJ315" s="22"/>
      <c r="IRK315" s="22"/>
      <c r="IRL315" s="22"/>
      <c r="IRM315" s="22"/>
      <c r="IRN315" s="22"/>
      <c r="IRO315" s="22"/>
      <c r="IRP315" s="22"/>
      <c r="IRQ315" s="22"/>
      <c r="IRR315" s="22"/>
      <c r="IRS315" s="22"/>
      <c r="IRT315" s="22"/>
      <c r="IRU315" s="22"/>
      <c r="IRV315" s="22"/>
      <c r="IRW315" s="22"/>
      <c r="IRX315" s="22"/>
      <c r="IRY315" s="22"/>
      <c r="IRZ315" s="22"/>
      <c r="ISA315" s="22"/>
      <c r="ISB315" s="22"/>
      <c r="ISC315" s="22"/>
      <c r="ISD315" s="22"/>
      <c r="ISE315" s="22"/>
      <c r="ISF315" s="22"/>
      <c r="ISG315" s="22"/>
      <c r="ISH315" s="22"/>
      <c r="ISI315" s="22"/>
      <c r="ISJ315" s="22"/>
      <c r="ISK315" s="22"/>
      <c r="ISL315" s="22"/>
      <c r="ISM315" s="22"/>
      <c r="ISN315" s="22"/>
      <c r="ISO315" s="22"/>
      <c r="ISP315" s="22"/>
      <c r="ISQ315" s="22"/>
      <c r="ISR315" s="22"/>
      <c r="ISS315" s="22"/>
      <c r="IST315" s="22"/>
      <c r="ISU315" s="22"/>
      <c r="ISV315" s="22"/>
      <c r="ISW315" s="22"/>
      <c r="ISX315" s="22"/>
      <c r="ISY315" s="22"/>
      <c r="ISZ315" s="22"/>
      <c r="ITA315" s="22"/>
      <c r="ITB315" s="22"/>
      <c r="ITC315" s="22"/>
      <c r="ITD315" s="22"/>
      <c r="ITE315" s="22"/>
      <c r="ITF315" s="22"/>
      <c r="ITG315" s="22"/>
      <c r="ITH315" s="22"/>
      <c r="ITI315" s="22"/>
      <c r="ITJ315" s="22"/>
      <c r="ITK315" s="22"/>
      <c r="ITL315" s="22"/>
      <c r="ITM315" s="22"/>
      <c r="ITN315" s="22"/>
      <c r="ITO315" s="22"/>
      <c r="ITP315" s="22"/>
      <c r="ITQ315" s="22"/>
      <c r="ITR315" s="22"/>
      <c r="ITS315" s="22"/>
      <c r="ITT315" s="22"/>
      <c r="ITU315" s="22"/>
      <c r="ITV315" s="22"/>
      <c r="ITW315" s="22"/>
      <c r="ITX315" s="22"/>
      <c r="ITY315" s="22"/>
      <c r="ITZ315" s="22"/>
      <c r="IUA315" s="22"/>
      <c r="IUB315" s="22"/>
      <c r="IUC315" s="22"/>
      <c r="IUD315" s="22"/>
      <c r="IUE315" s="22"/>
      <c r="IUF315" s="22"/>
      <c r="IUG315" s="22"/>
      <c r="IUH315" s="22"/>
      <c r="IUI315" s="22"/>
      <c r="IUJ315" s="22"/>
      <c r="IUK315" s="22"/>
      <c r="IUL315" s="22"/>
      <c r="IUM315" s="22"/>
      <c r="IUN315" s="22"/>
      <c r="IUO315" s="22"/>
      <c r="IUP315" s="22"/>
      <c r="IUQ315" s="22"/>
      <c r="IUR315" s="22"/>
      <c r="IUS315" s="22"/>
      <c r="IUT315" s="22"/>
      <c r="IUU315" s="22"/>
      <c r="IUV315" s="22"/>
      <c r="IUW315" s="22"/>
      <c r="IUX315" s="22"/>
      <c r="IUY315" s="22"/>
      <c r="IUZ315" s="22"/>
      <c r="IVA315" s="22"/>
      <c r="IVB315" s="22"/>
      <c r="IVC315" s="22"/>
      <c r="IVD315" s="22"/>
      <c r="IVE315" s="22"/>
      <c r="IVF315" s="22"/>
      <c r="IVG315" s="22"/>
      <c r="IVH315" s="22"/>
      <c r="IVI315" s="22"/>
      <c r="IVJ315" s="22"/>
      <c r="IVK315" s="22"/>
      <c r="IVL315" s="22"/>
      <c r="IVM315" s="22"/>
      <c r="IVN315" s="22"/>
      <c r="IVO315" s="22"/>
      <c r="IVP315" s="22"/>
      <c r="IVQ315" s="22"/>
      <c r="IVR315" s="22"/>
      <c r="IVS315" s="22"/>
      <c r="IVT315" s="22"/>
      <c r="IVU315" s="22"/>
      <c r="IVV315" s="22"/>
      <c r="IVW315" s="22"/>
      <c r="IVX315" s="22"/>
      <c r="IVY315" s="22"/>
      <c r="IVZ315" s="22"/>
      <c r="IWA315" s="22"/>
      <c r="IWB315" s="22"/>
      <c r="IWC315" s="22"/>
      <c r="IWD315" s="22"/>
      <c r="IWE315" s="22"/>
      <c r="IWF315" s="22"/>
      <c r="IWG315" s="22"/>
      <c r="IWH315" s="22"/>
      <c r="IWI315" s="22"/>
      <c r="IWJ315" s="22"/>
      <c r="IWK315" s="22"/>
      <c r="IWL315" s="22"/>
      <c r="IWM315" s="22"/>
      <c r="IWN315" s="22"/>
      <c r="IWO315" s="22"/>
      <c r="IWP315" s="22"/>
      <c r="IWQ315" s="22"/>
      <c r="IWR315" s="22"/>
      <c r="IWS315" s="22"/>
      <c r="IWT315" s="22"/>
      <c r="IWU315" s="22"/>
      <c r="IWV315" s="22"/>
      <c r="IWW315" s="22"/>
      <c r="IWX315" s="22"/>
      <c r="IWY315" s="22"/>
      <c r="IWZ315" s="22"/>
      <c r="IXA315" s="22"/>
      <c r="IXB315" s="22"/>
      <c r="IXC315" s="22"/>
      <c r="IXD315" s="22"/>
      <c r="IXE315" s="22"/>
      <c r="IXF315" s="22"/>
      <c r="IXG315" s="22"/>
      <c r="IXH315" s="22"/>
      <c r="IXI315" s="22"/>
      <c r="IXJ315" s="22"/>
      <c r="IXK315" s="22"/>
      <c r="IXL315" s="22"/>
      <c r="IXM315" s="22"/>
      <c r="IXN315" s="22"/>
      <c r="IXO315" s="22"/>
      <c r="IXP315" s="22"/>
      <c r="IXQ315" s="22"/>
      <c r="IXR315" s="22"/>
      <c r="IXS315" s="22"/>
      <c r="IXT315" s="22"/>
      <c r="IXU315" s="22"/>
      <c r="IXV315" s="22"/>
      <c r="IXW315" s="22"/>
      <c r="IXX315" s="22"/>
      <c r="IXY315" s="22"/>
      <c r="IXZ315" s="22"/>
      <c r="IYA315" s="22"/>
      <c r="IYB315" s="22"/>
      <c r="IYC315" s="22"/>
      <c r="IYD315" s="22"/>
      <c r="IYE315" s="22"/>
      <c r="IYF315" s="22"/>
      <c r="IYG315" s="22"/>
      <c r="IYH315" s="22"/>
      <c r="IYI315" s="22"/>
      <c r="IYJ315" s="22"/>
      <c r="IYK315" s="22"/>
      <c r="IYL315" s="22"/>
      <c r="IYM315" s="22"/>
      <c r="IYN315" s="22"/>
      <c r="IYO315" s="22"/>
      <c r="IYP315" s="22"/>
      <c r="IYQ315" s="22"/>
      <c r="IYR315" s="22"/>
      <c r="IYS315" s="22"/>
      <c r="IYT315" s="22"/>
      <c r="IYU315" s="22"/>
      <c r="IYV315" s="22"/>
      <c r="IYW315" s="22"/>
      <c r="IYX315" s="22"/>
      <c r="IYY315" s="22"/>
      <c r="IYZ315" s="22"/>
      <c r="IZA315" s="22"/>
      <c r="IZB315" s="22"/>
      <c r="IZC315" s="22"/>
      <c r="IZD315" s="22"/>
      <c r="IZE315" s="22"/>
      <c r="IZF315" s="22"/>
      <c r="IZG315" s="22"/>
      <c r="IZH315" s="22"/>
      <c r="IZI315" s="22"/>
      <c r="IZJ315" s="22"/>
      <c r="IZK315" s="22"/>
      <c r="IZL315" s="22"/>
      <c r="IZM315" s="22"/>
      <c r="IZN315" s="22"/>
      <c r="IZO315" s="22"/>
      <c r="IZP315" s="22"/>
      <c r="IZQ315" s="22"/>
      <c r="IZR315" s="22"/>
      <c r="IZS315" s="22"/>
      <c r="IZT315" s="22"/>
      <c r="IZU315" s="22"/>
      <c r="IZV315" s="22"/>
      <c r="IZW315" s="22"/>
      <c r="IZX315" s="22"/>
      <c r="IZY315" s="22"/>
      <c r="IZZ315" s="22"/>
      <c r="JAA315" s="22"/>
      <c r="JAB315" s="22"/>
      <c r="JAC315" s="22"/>
      <c r="JAD315" s="22"/>
      <c r="JAE315" s="22"/>
      <c r="JAF315" s="22"/>
      <c r="JAG315" s="22"/>
      <c r="JAH315" s="22"/>
      <c r="JAI315" s="22"/>
      <c r="JAJ315" s="22"/>
      <c r="JAK315" s="22"/>
      <c r="JAL315" s="22"/>
      <c r="JAM315" s="22"/>
      <c r="JAN315" s="22"/>
      <c r="JAO315" s="22"/>
      <c r="JAP315" s="22"/>
      <c r="JAQ315" s="22"/>
      <c r="JAR315" s="22"/>
      <c r="JAS315" s="22"/>
      <c r="JAT315" s="22"/>
      <c r="JAU315" s="22"/>
      <c r="JAV315" s="22"/>
      <c r="JAW315" s="22"/>
      <c r="JAX315" s="22"/>
      <c r="JAY315" s="22"/>
      <c r="JAZ315" s="22"/>
      <c r="JBA315" s="22"/>
      <c r="JBB315" s="22"/>
      <c r="JBC315" s="22"/>
      <c r="JBD315" s="22"/>
      <c r="JBE315" s="22"/>
      <c r="JBF315" s="22"/>
      <c r="JBG315" s="22"/>
      <c r="JBH315" s="22"/>
      <c r="JBI315" s="22"/>
      <c r="JBJ315" s="22"/>
      <c r="JBK315" s="22"/>
      <c r="JBL315" s="22"/>
      <c r="JBM315" s="22"/>
      <c r="JBN315" s="22"/>
      <c r="JBO315" s="22"/>
      <c r="JBP315" s="22"/>
      <c r="JBQ315" s="22"/>
      <c r="JBR315" s="22"/>
      <c r="JBS315" s="22"/>
      <c r="JBT315" s="22"/>
      <c r="JBU315" s="22"/>
      <c r="JBV315" s="22"/>
      <c r="JBW315" s="22"/>
      <c r="JBX315" s="22"/>
      <c r="JBY315" s="22"/>
      <c r="JBZ315" s="22"/>
      <c r="JCA315" s="22"/>
      <c r="JCB315" s="22"/>
      <c r="JCC315" s="22"/>
      <c r="JCD315" s="22"/>
      <c r="JCE315" s="22"/>
      <c r="JCF315" s="22"/>
      <c r="JCG315" s="22"/>
      <c r="JCH315" s="22"/>
      <c r="JCI315" s="22"/>
      <c r="JCJ315" s="22"/>
      <c r="JCK315" s="22"/>
      <c r="JCL315" s="22"/>
      <c r="JCM315" s="22"/>
      <c r="JCN315" s="22"/>
      <c r="JCO315" s="22"/>
      <c r="JCP315" s="22"/>
      <c r="JCQ315" s="22"/>
      <c r="JCR315" s="22"/>
      <c r="JCS315" s="22"/>
      <c r="JCT315" s="22"/>
      <c r="JCU315" s="22"/>
      <c r="JCV315" s="22"/>
      <c r="JCW315" s="22"/>
      <c r="JCX315" s="22"/>
      <c r="JCY315" s="22"/>
      <c r="JCZ315" s="22"/>
      <c r="JDA315" s="22"/>
      <c r="JDB315" s="22"/>
      <c r="JDC315" s="22"/>
      <c r="JDD315" s="22"/>
      <c r="JDE315" s="22"/>
      <c r="JDF315" s="22"/>
      <c r="JDG315" s="22"/>
      <c r="JDH315" s="22"/>
      <c r="JDI315" s="22"/>
      <c r="JDJ315" s="22"/>
      <c r="JDK315" s="22"/>
      <c r="JDL315" s="22"/>
      <c r="JDM315" s="22"/>
      <c r="JDN315" s="22"/>
      <c r="JDO315" s="22"/>
      <c r="JDP315" s="22"/>
      <c r="JDQ315" s="22"/>
      <c r="JDR315" s="22"/>
      <c r="JDS315" s="22"/>
      <c r="JDT315" s="22"/>
      <c r="JDU315" s="22"/>
      <c r="JDV315" s="22"/>
      <c r="JDW315" s="22"/>
      <c r="JDX315" s="22"/>
      <c r="JDY315" s="22"/>
      <c r="JDZ315" s="22"/>
      <c r="JEA315" s="22"/>
      <c r="JEB315" s="22"/>
      <c r="JEC315" s="22"/>
      <c r="JED315" s="22"/>
      <c r="JEE315" s="22"/>
      <c r="JEF315" s="22"/>
      <c r="JEG315" s="22"/>
      <c r="JEH315" s="22"/>
      <c r="JEI315" s="22"/>
      <c r="JEJ315" s="22"/>
      <c r="JEK315" s="22"/>
      <c r="JEL315" s="22"/>
      <c r="JEM315" s="22"/>
      <c r="JEN315" s="22"/>
      <c r="JEO315" s="22"/>
      <c r="JEP315" s="22"/>
      <c r="JEQ315" s="22"/>
      <c r="JER315" s="22"/>
      <c r="JES315" s="22"/>
      <c r="JET315" s="22"/>
      <c r="JEU315" s="22"/>
      <c r="JEV315" s="22"/>
      <c r="JEW315" s="22"/>
      <c r="JEX315" s="22"/>
      <c r="JEY315" s="22"/>
      <c r="JEZ315" s="22"/>
      <c r="JFA315" s="22"/>
      <c r="JFB315" s="22"/>
      <c r="JFC315" s="22"/>
      <c r="JFD315" s="22"/>
      <c r="JFE315" s="22"/>
      <c r="JFF315" s="22"/>
      <c r="JFG315" s="22"/>
      <c r="JFH315" s="22"/>
      <c r="JFI315" s="22"/>
      <c r="JFJ315" s="22"/>
      <c r="JFK315" s="22"/>
      <c r="JFL315" s="22"/>
      <c r="JFM315" s="22"/>
      <c r="JFN315" s="22"/>
      <c r="JFO315" s="22"/>
      <c r="JFP315" s="22"/>
      <c r="JFQ315" s="22"/>
      <c r="JFR315" s="22"/>
      <c r="JFS315" s="22"/>
      <c r="JFT315" s="22"/>
      <c r="JFU315" s="22"/>
      <c r="JFV315" s="22"/>
      <c r="JFW315" s="22"/>
      <c r="JFX315" s="22"/>
      <c r="JFY315" s="22"/>
      <c r="JFZ315" s="22"/>
      <c r="JGA315" s="22"/>
      <c r="JGB315" s="22"/>
      <c r="JGC315" s="22"/>
      <c r="JGD315" s="22"/>
      <c r="JGE315" s="22"/>
      <c r="JGF315" s="22"/>
      <c r="JGG315" s="22"/>
      <c r="JGH315" s="22"/>
      <c r="JGI315" s="22"/>
      <c r="JGJ315" s="22"/>
      <c r="JGK315" s="22"/>
      <c r="JGL315" s="22"/>
      <c r="JGM315" s="22"/>
      <c r="JGN315" s="22"/>
      <c r="JGO315" s="22"/>
      <c r="JGP315" s="22"/>
      <c r="JGQ315" s="22"/>
      <c r="JGR315" s="22"/>
      <c r="JGS315" s="22"/>
      <c r="JGT315" s="22"/>
      <c r="JGU315" s="22"/>
      <c r="JGV315" s="22"/>
      <c r="JGW315" s="22"/>
      <c r="JGX315" s="22"/>
      <c r="JGY315" s="22"/>
      <c r="JGZ315" s="22"/>
      <c r="JHA315" s="22"/>
      <c r="JHB315" s="22"/>
      <c r="JHC315" s="22"/>
      <c r="JHD315" s="22"/>
      <c r="JHE315" s="22"/>
      <c r="JHF315" s="22"/>
      <c r="JHG315" s="22"/>
      <c r="JHH315" s="22"/>
      <c r="JHI315" s="22"/>
      <c r="JHJ315" s="22"/>
      <c r="JHK315" s="22"/>
      <c r="JHL315" s="22"/>
      <c r="JHM315" s="22"/>
      <c r="JHN315" s="22"/>
      <c r="JHO315" s="22"/>
      <c r="JHP315" s="22"/>
      <c r="JHQ315" s="22"/>
      <c r="JHR315" s="22"/>
      <c r="JHS315" s="22"/>
      <c r="JHT315" s="22"/>
      <c r="JHU315" s="22"/>
      <c r="JHV315" s="22"/>
      <c r="JHW315" s="22"/>
      <c r="JHX315" s="22"/>
      <c r="JHY315" s="22"/>
      <c r="JHZ315" s="22"/>
      <c r="JIA315" s="22"/>
      <c r="JIB315" s="22"/>
      <c r="JIC315" s="22"/>
      <c r="JID315" s="22"/>
      <c r="JIE315" s="22"/>
      <c r="JIF315" s="22"/>
      <c r="JIG315" s="22"/>
      <c r="JIH315" s="22"/>
      <c r="JII315" s="22"/>
      <c r="JIJ315" s="22"/>
      <c r="JIK315" s="22"/>
      <c r="JIL315" s="22"/>
      <c r="JIM315" s="22"/>
      <c r="JIN315" s="22"/>
      <c r="JIO315" s="22"/>
      <c r="JIP315" s="22"/>
      <c r="JIQ315" s="22"/>
      <c r="JIR315" s="22"/>
      <c r="JIS315" s="22"/>
      <c r="JIT315" s="22"/>
      <c r="JIU315" s="22"/>
      <c r="JIV315" s="22"/>
      <c r="JIW315" s="22"/>
      <c r="JIX315" s="22"/>
      <c r="JIY315" s="22"/>
      <c r="JIZ315" s="22"/>
      <c r="JJA315" s="22"/>
      <c r="JJB315" s="22"/>
      <c r="JJC315" s="22"/>
      <c r="JJD315" s="22"/>
      <c r="JJE315" s="22"/>
      <c r="JJF315" s="22"/>
      <c r="JJG315" s="22"/>
      <c r="JJH315" s="22"/>
      <c r="JJI315" s="22"/>
      <c r="JJJ315" s="22"/>
      <c r="JJK315" s="22"/>
      <c r="JJL315" s="22"/>
      <c r="JJM315" s="22"/>
      <c r="JJN315" s="22"/>
      <c r="JJO315" s="22"/>
      <c r="JJP315" s="22"/>
      <c r="JJQ315" s="22"/>
      <c r="JJR315" s="22"/>
      <c r="JJS315" s="22"/>
      <c r="JJT315" s="22"/>
      <c r="JJU315" s="22"/>
      <c r="JJV315" s="22"/>
      <c r="JJW315" s="22"/>
      <c r="JJX315" s="22"/>
      <c r="JJY315" s="22"/>
      <c r="JJZ315" s="22"/>
      <c r="JKA315" s="22"/>
      <c r="JKB315" s="22"/>
      <c r="JKC315" s="22"/>
      <c r="JKD315" s="22"/>
      <c r="JKE315" s="22"/>
      <c r="JKF315" s="22"/>
      <c r="JKG315" s="22"/>
      <c r="JKH315" s="22"/>
      <c r="JKI315" s="22"/>
      <c r="JKJ315" s="22"/>
      <c r="JKK315" s="22"/>
      <c r="JKL315" s="22"/>
      <c r="JKM315" s="22"/>
      <c r="JKN315" s="22"/>
      <c r="JKO315" s="22"/>
      <c r="JKP315" s="22"/>
      <c r="JKQ315" s="22"/>
      <c r="JKR315" s="22"/>
      <c r="JKS315" s="22"/>
      <c r="JKT315" s="22"/>
      <c r="JKU315" s="22"/>
      <c r="JKV315" s="22"/>
      <c r="JKW315" s="22"/>
      <c r="JKX315" s="22"/>
      <c r="JKY315" s="22"/>
      <c r="JKZ315" s="22"/>
      <c r="JLA315" s="22"/>
      <c r="JLB315" s="22"/>
      <c r="JLC315" s="22"/>
      <c r="JLD315" s="22"/>
      <c r="JLE315" s="22"/>
      <c r="JLF315" s="22"/>
      <c r="JLG315" s="22"/>
      <c r="JLH315" s="22"/>
      <c r="JLI315" s="22"/>
      <c r="JLJ315" s="22"/>
      <c r="JLK315" s="22"/>
      <c r="JLL315" s="22"/>
      <c r="JLM315" s="22"/>
      <c r="JLN315" s="22"/>
      <c r="JLO315" s="22"/>
      <c r="JLP315" s="22"/>
      <c r="JLQ315" s="22"/>
      <c r="JLR315" s="22"/>
      <c r="JLS315" s="22"/>
      <c r="JLT315" s="22"/>
      <c r="JLU315" s="22"/>
      <c r="JLV315" s="22"/>
      <c r="JLW315" s="22"/>
      <c r="JLX315" s="22"/>
      <c r="JLY315" s="22"/>
      <c r="JLZ315" s="22"/>
      <c r="JMA315" s="22"/>
      <c r="JMB315" s="22"/>
      <c r="JMC315" s="22"/>
      <c r="JMD315" s="22"/>
      <c r="JME315" s="22"/>
      <c r="JMF315" s="22"/>
      <c r="JMG315" s="22"/>
      <c r="JMH315" s="22"/>
      <c r="JMI315" s="22"/>
      <c r="JMJ315" s="22"/>
      <c r="JMK315" s="22"/>
      <c r="JML315" s="22"/>
      <c r="JMM315" s="22"/>
      <c r="JMN315" s="22"/>
      <c r="JMO315" s="22"/>
      <c r="JMP315" s="22"/>
      <c r="JMQ315" s="22"/>
      <c r="JMR315" s="22"/>
      <c r="JMS315" s="22"/>
      <c r="JMT315" s="22"/>
      <c r="JMU315" s="22"/>
      <c r="JMV315" s="22"/>
      <c r="JMW315" s="22"/>
      <c r="JMX315" s="22"/>
      <c r="JMY315" s="22"/>
      <c r="JMZ315" s="22"/>
      <c r="JNA315" s="22"/>
      <c r="JNB315" s="22"/>
      <c r="JNC315" s="22"/>
      <c r="JND315" s="22"/>
      <c r="JNE315" s="22"/>
      <c r="JNF315" s="22"/>
      <c r="JNG315" s="22"/>
      <c r="JNH315" s="22"/>
      <c r="JNI315" s="22"/>
      <c r="JNJ315" s="22"/>
      <c r="JNK315" s="22"/>
      <c r="JNL315" s="22"/>
      <c r="JNM315" s="22"/>
      <c r="JNN315" s="22"/>
      <c r="JNO315" s="22"/>
      <c r="JNP315" s="22"/>
      <c r="JNQ315" s="22"/>
      <c r="JNR315" s="22"/>
      <c r="JNS315" s="22"/>
      <c r="JNT315" s="22"/>
      <c r="JNU315" s="22"/>
      <c r="JNV315" s="22"/>
      <c r="JNW315" s="22"/>
      <c r="JNX315" s="22"/>
      <c r="JNY315" s="22"/>
      <c r="JNZ315" s="22"/>
      <c r="JOA315" s="22"/>
      <c r="JOB315" s="22"/>
      <c r="JOC315" s="22"/>
      <c r="JOD315" s="22"/>
      <c r="JOE315" s="22"/>
      <c r="JOF315" s="22"/>
      <c r="JOG315" s="22"/>
      <c r="JOH315" s="22"/>
      <c r="JOI315" s="22"/>
      <c r="JOJ315" s="22"/>
      <c r="JOK315" s="22"/>
      <c r="JOL315" s="22"/>
      <c r="JOM315" s="22"/>
      <c r="JON315" s="22"/>
      <c r="JOO315" s="22"/>
      <c r="JOP315" s="22"/>
      <c r="JOQ315" s="22"/>
      <c r="JOR315" s="22"/>
      <c r="JOS315" s="22"/>
      <c r="JOT315" s="22"/>
      <c r="JOU315" s="22"/>
      <c r="JOV315" s="22"/>
      <c r="JOW315" s="22"/>
      <c r="JOX315" s="22"/>
      <c r="JOY315" s="22"/>
      <c r="JOZ315" s="22"/>
      <c r="JPA315" s="22"/>
      <c r="JPB315" s="22"/>
      <c r="JPC315" s="22"/>
      <c r="JPD315" s="22"/>
      <c r="JPE315" s="22"/>
      <c r="JPF315" s="22"/>
      <c r="JPG315" s="22"/>
      <c r="JPH315" s="22"/>
      <c r="JPI315" s="22"/>
      <c r="JPJ315" s="22"/>
      <c r="JPK315" s="22"/>
      <c r="JPL315" s="22"/>
      <c r="JPM315" s="22"/>
      <c r="JPN315" s="22"/>
      <c r="JPO315" s="22"/>
      <c r="JPP315" s="22"/>
      <c r="JPQ315" s="22"/>
      <c r="JPR315" s="22"/>
      <c r="JPS315" s="22"/>
      <c r="JPT315" s="22"/>
      <c r="JPU315" s="22"/>
      <c r="JPV315" s="22"/>
      <c r="JPW315" s="22"/>
      <c r="JPX315" s="22"/>
      <c r="JPY315" s="22"/>
      <c r="JPZ315" s="22"/>
      <c r="JQA315" s="22"/>
      <c r="JQB315" s="22"/>
      <c r="JQC315" s="22"/>
      <c r="JQD315" s="22"/>
      <c r="JQE315" s="22"/>
      <c r="JQF315" s="22"/>
      <c r="JQG315" s="22"/>
      <c r="JQH315" s="22"/>
      <c r="JQI315" s="22"/>
      <c r="JQJ315" s="22"/>
      <c r="JQK315" s="22"/>
      <c r="JQL315" s="22"/>
      <c r="JQM315" s="22"/>
      <c r="JQN315" s="22"/>
      <c r="JQO315" s="22"/>
      <c r="JQP315" s="22"/>
      <c r="JQQ315" s="22"/>
      <c r="JQR315" s="22"/>
      <c r="JQS315" s="22"/>
      <c r="JQT315" s="22"/>
      <c r="JQU315" s="22"/>
      <c r="JQV315" s="22"/>
      <c r="JQW315" s="22"/>
      <c r="JQX315" s="22"/>
      <c r="JQY315" s="22"/>
      <c r="JQZ315" s="22"/>
      <c r="JRA315" s="22"/>
      <c r="JRB315" s="22"/>
      <c r="JRC315" s="22"/>
      <c r="JRD315" s="22"/>
      <c r="JRE315" s="22"/>
      <c r="JRF315" s="22"/>
      <c r="JRG315" s="22"/>
      <c r="JRH315" s="22"/>
      <c r="JRI315" s="22"/>
      <c r="JRJ315" s="22"/>
      <c r="JRK315" s="22"/>
      <c r="JRL315" s="22"/>
      <c r="JRM315" s="22"/>
      <c r="JRN315" s="22"/>
      <c r="JRO315" s="22"/>
      <c r="JRP315" s="22"/>
      <c r="JRQ315" s="22"/>
      <c r="JRR315" s="22"/>
      <c r="JRS315" s="22"/>
      <c r="JRT315" s="22"/>
      <c r="JRU315" s="22"/>
      <c r="JRV315" s="22"/>
      <c r="JRW315" s="22"/>
      <c r="JRX315" s="22"/>
      <c r="JRY315" s="22"/>
      <c r="JRZ315" s="22"/>
      <c r="JSA315" s="22"/>
      <c r="JSB315" s="22"/>
      <c r="JSC315" s="22"/>
      <c r="JSD315" s="22"/>
      <c r="JSE315" s="22"/>
      <c r="JSF315" s="22"/>
      <c r="JSG315" s="22"/>
      <c r="JSH315" s="22"/>
      <c r="JSI315" s="22"/>
      <c r="JSJ315" s="22"/>
      <c r="JSK315" s="22"/>
      <c r="JSL315" s="22"/>
      <c r="JSM315" s="22"/>
      <c r="JSN315" s="22"/>
      <c r="JSO315" s="22"/>
      <c r="JSP315" s="22"/>
      <c r="JSQ315" s="22"/>
      <c r="JSR315" s="22"/>
      <c r="JSS315" s="22"/>
      <c r="JST315" s="22"/>
      <c r="JSU315" s="22"/>
      <c r="JSV315" s="22"/>
      <c r="JSW315" s="22"/>
      <c r="JSX315" s="22"/>
      <c r="JSY315" s="22"/>
      <c r="JSZ315" s="22"/>
      <c r="JTA315" s="22"/>
      <c r="JTB315" s="22"/>
      <c r="JTC315" s="22"/>
      <c r="JTD315" s="22"/>
      <c r="JTE315" s="22"/>
      <c r="JTF315" s="22"/>
      <c r="JTG315" s="22"/>
      <c r="JTH315" s="22"/>
      <c r="JTI315" s="22"/>
      <c r="JTJ315" s="22"/>
      <c r="JTK315" s="22"/>
      <c r="JTL315" s="22"/>
      <c r="JTM315" s="22"/>
      <c r="JTN315" s="22"/>
      <c r="JTO315" s="22"/>
      <c r="JTP315" s="22"/>
      <c r="JTQ315" s="22"/>
      <c r="JTR315" s="22"/>
      <c r="JTS315" s="22"/>
      <c r="JTT315" s="22"/>
      <c r="JTU315" s="22"/>
      <c r="JTV315" s="22"/>
      <c r="JTW315" s="22"/>
      <c r="JTX315" s="22"/>
      <c r="JTY315" s="22"/>
      <c r="JTZ315" s="22"/>
      <c r="JUA315" s="22"/>
      <c r="JUB315" s="22"/>
      <c r="JUC315" s="22"/>
      <c r="JUD315" s="22"/>
      <c r="JUE315" s="22"/>
      <c r="JUF315" s="22"/>
      <c r="JUG315" s="22"/>
      <c r="JUH315" s="22"/>
      <c r="JUI315" s="22"/>
      <c r="JUJ315" s="22"/>
      <c r="JUK315" s="22"/>
      <c r="JUL315" s="22"/>
      <c r="JUM315" s="22"/>
      <c r="JUN315" s="22"/>
      <c r="JUO315" s="22"/>
      <c r="JUP315" s="22"/>
      <c r="JUQ315" s="22"/>
      <c r="JUR315" s="22"/>
      <c r="JUS315" s="22"/>
      <c r="JUT315" s="22"/>
      <c r="JUU315" s="22"/>
      <c r="JUV315" s="22"/>
      <c r="JUW315" s="22"/>
      <c r="JUX315" s="22"/>
      <c r="JUY315" s="22"/>
      <c r="JUZ315" s="22"/>
      <c r="JVA315" s="22"/>
      <c r="JVB315" s="22"/>
      <c r="JVC315" s="22"/>
      <c r="JVD315" s="22"/>
      <c r="JVE315" s="22"/>
      <c r="JVF315" s="22"/>
      <c r="JVG315" s="22"/>
      <c r="JVH315" s="22"/>
      <c r="JVI315" s="22"/>
      <c r="JVJ315" s="22"/>
      <c r="JVK315" s="22"/>
      <c r="JVL315" s="22"/>
      <c r="JVM315" s="22"/>
      <c r="JVN315" s="22"/>
      <c r="JVO315" s="22"/>
      <c r="JVP315" s="22"/>
      <c r="JVQ315" s="22"/>
      <c r="JVR315" s="22"/>
      <c r="JVS315" s="22"/>
      <c r="JVT315" s="22"/>
      <c r="JVU315" s="22"/>
      <c r="JVV315" s="22"/>
      <c r="JVW315" s="22"/>
      <c r="JVX315" s="22"/>
      <c r="JVY315" s="22"/>
      <c r="JVZ315" s="22"/>
      <c r="JWA315" s="22"/>
      <c r="JWB315" s="22"/>
      <c r="JWC315" s="22"/>
      <c r="JWD315" s="22"/>
      <c r="JWE315" s="22"/>
      <c r="JWF315" s="22"/>
      <c r="JWG315" s="22"/>
      <c r="JWH315" s="22"/>
      <c r="JWI315" s="22"/>
      <c r="JWJ315" s="22"/>
      <c r="JWK315" s="22"/>
      <c r="JWL315" s="22"/>
      <c r="JWM315" s="22"/>
      <c r="JWN315" s="22"/>
      <c r="JWO315" s="22"/>
      <c r="JWP315" s="22"/>
      <c r="JWQ315" s="22"/>
      <c r="JWR315" s="22"/>
      <c r="JWS315" s="22"/>
      <c r="JWT315" s="22"/>
      <c r="JWU315" s="22"/>
      <c r="JWV315" s="22"/>
      <c r="JWW315" s="22"/>
      <c r="JWX315" s="22"/>
      <c r="JWY315" s="22"/>
      <c r="JWZ315" s="22"/>
      <c r="JXA315" s="22"/>
      <c r="JXB315" s="22"/>
      <c r="JXC315" s="22"/>
      <c r="JXD315" s="22"/>
      <c r="JXE315" s="22"/>
      <c r="JXF315" s="22"/>
      <c r="JXG315" s="22"/>
      <c r="JXH315" s="22"/>
      <c r="JXI315" s="22"/>
      <c r="JXJ315" s="22"/>
      <c r="JXK315" s="22"/>
      <c r="JXL315" s="22"/>
      <c r="JXM315" s="22"/>
      <c r="JXN315" s="22"/>
      <c r="JXO315" s="22"/>
      <c r="JXP315" s="22"/>
      <c r="JXQ315" s="22"/>
      <c r="JXR315" s="22"/>
      <c r="JXS315" s="22"/>
      <c r="JXT315" s="22"/>
      <c r="JXU315" s="22"/>
      <c r="JXV315" s="22"/>
      <c r="JXW315" s="22"/>
      <c r="JXX315" s="22"/>
      <c r="JXY315" s="22"/>
      <c r="JXZ315" s="22"/>
      <c r="JYA315" s="22"/>
      <c r="JYB315" s="22"/>
      <c r="JYC315" s="22"/>
      <c r="JYD315" s="22"/>
      <c r="JYE315" s="22"/>
      <c r="JYF315" s="22"/>
      <c r="JYG315" s="22"/>
      <c r="JYH315" s="22"/>
      <c r="JYI315" s="22"/>
      <c r="JYJ315" s="22"/>
      <c r="JYK315" s="22"/>
      <c r="JYL315" s="22"/>
      <c r="JYM315" s="22"/>
      <c r="JYN315" s="22"/>
      <c r="JYO315" s="22"/>
      <c r="JYP315" s="22"/>
      <c r="JYQ315" s="22"/>
      <c r="JYR315" s="22"/>
      <c r="JYS315" s="22"/>
      <c r="JYT315" s="22"/>
      <c r="JYU315" s="22"/>
      <c r="JYV315" s="22"/>
      <c r="JYW315" s="22"/>
      <c r="JYX315" s="22"/>
      <c r="JYY315" s="22"/>
      <c r="JYZ315" s="22"/>
      <c r="JZA315" s="22"/>
      <c r="JZB315" s="22"/>
      <c r="JZC315" s="22"/>
      <c r="JZD315" s="22"/>
      <c r="JZE315" s="22"/>
      <c r="JZF315" s="22"/>
      <c r="JZG315" s="22"/>
      <c r="JZH315" s="22"/>
      <c r="JZI315" s="22"/>
      <c r="JZJ315" s="22"/>
      <c r="JZK315" s="22"/>
      <c r="JZL315" s="22"/>
      <c r="JZM315" s="22"/>
      <c r="JZN315" s="22"/>
      <c r="JZO315" s="22"/>
      <c r="JZP315" s="22"/>
      <c r="JZQ315" s="22"/>
      <c r="JZR315" s="22"/>
      <c r="JZS315" s="22"/>
      <c r="JZT315" s="22"/>
      <c r="JZU315" s="22"/>
      <c r="JZV315" s="22"/>
      <c r="JZW315" s="22"/>
      <c r="JZX315" s="22"/>
      <c r="JZY315" s="22"/>
      <c r="JZZ315" s="22"/>
      <c r="KAA315" s="22"/>
      <c r="KAB315" s="22"/>
      <c r="KAC315" s="22"/>
      <c r="KAD315" s="22"/>
      <c r="KAE315" s="22"/>
      <c r="KAF315" s="22"/>
      <c r="KAG315" s="22"/>
      <c r="KAH315" s="22"/>
      <c r="KAI315" s="22"/>
      <c r="KAJ315" s="22"/>
      <c r="KAK315" s="22"/>
      <c r="KAL315" s="22"/>
      <c r="KAM315" s="22"/>
      <c r="KAN315" s="22"/>
      <c r="KAO315" s="22"/>
      <c r="KAP315" s="22"/>
      <c r="KAQ315" s="22"/>
      <c r="KAR315" s="22"/>
      <c r="KAS315" s="22"/>
      <c r="KAT315" s="22"/>
      <c r="KAU315" s="22"/>
      <c r="KAV315" s="22"/>
      <c r="KAW315" s="22"/>
      <c r="KAX315" s="22"/>
      <c r="KAY315" s="22"/>
      <c r="KAZ315" s="22"/>
      <c r="KBA315" s="22"/>
      <c r="KBB315" s="22"/>
      <c r="KBC315" s="22"/>
      <c r="KBD315" s="22"/>
      <c r="KBE315" s="22"/>
      <c r="KBF315" s="22"/>
      <c r="KBG315" s="22"/>
      <c r="KBH315" s="22"/>
      <c r="KBI315" s="22"/>
      <c r="KBJ315" s="22"/>
      <c r="KBK315" s="22"/>
      <c r="KBL315" s="22"/>
      <c r="KBM315" s="22"/>
      <c r="KBN315" s="22"/>
      <c r="KBO315" s="22"/>
      <c r="KBP315" s="22"/>
      <c r="KBQ315" s="22"/>
      <c r="KBR315" s="22"/>
      <c r="KBS315" s="22"/>
      <c r="KBT315" s="22"/>
      <c r="KBU315" s="22"/>
      <c r="KBV315" s="22"/>
      <c r="KBW315" s="22"/>
      <c r="KBX315" s="22"/>
      <c r="KBY315" s="22"/>
      <c r="KBZ315" s="22"/>
      <c r="KCA315" s="22"/>
      <c r="KCB315" s="22"/>
      <c r="KCC315" s="22"/>
      <c r="KCD315" s="22"/>
      <c r="KCE315" s="22"/>
      <c r="KCF315" s="22"/>
      <c r="KCG315" s="22"/>
      <c r="KCH315" s="22"/>
      <c r="KCI315" s="22"/>
      <c r="KCJ315" s="22"/>
      <c r="KCK315" s="22"/>
      <c r="KCL315" s="22"/>
      <c r="KCM315" s="22"/>
      <c r="KCN315" s="22"/>
      <c r="KCO315" s="22"/>
      <c r="KCP315" s="22"/>
      <c r="KCQ315" s="22"/>
      <c r="KCR315" s="22"/>
      <c r="KCS315" s="22"/>
      <c r="KCT315" s="22"/>
      <c r="KCU315" s="22"/>
      <c r="KCV315" s="22"/>
      <c r="KCW315" s="22"/>
      <c r="KCX315" s="22"/>
      <c r="KCY315" s="22"/>
      <c r="KCZ315" s="22"/>
      <c r="KDA315" s="22"/>
      <c r="KDB315" s="22"/>
      <c r="KDC315" s="22"/>
      <c r="KDD315" s="22"/>
      <c r="KDE315" s="22"/>
      <c r="KDF315" s="22"/>
      <c r="KDG315" s="22"/>
      <c r="KDH315" s="22"/>
      <c r="KDI315" s="22"/>
      <c r="KDJ315" s="22"/>
      <c r="KDK315" s="22"/>
      <c r="KDL315" s="22"/>
      <c r="KDM315" s="22"/>
      <c r="KDN315" s="22"/>
      <c r="KDO315" s="22"/>
      <c r="KDP315" s="22"/>
      <c r="KDQ315" s="22"/>
      <c r="KDR315" s="22"/>
      <c r="KDS315" s="22"/>
      <c r="KDT315" s="22"/>
      <c r="KDU315" s="22"/>
      <c r="KDV315" s="22"/>
      <c r="KDW315" s="22"/>
      <c r="KDX315" s="22"/>
      <c r="KDY315" s="22"/>
      <c r="KDZ315" s="22"/>
      <c r="KEA315" s="22"/>
      <c r="KEB315" s="22"/>
      <c r="KEC315" s="22"/>
      <c r="KED315" s="22"/>
      <c r="KEE315" s="22"/>
      <c r="KEF315" s="22"/>
      <c r="KEG315" s="22"/>
      <c r="KEH315" s="22"/>
      <c r="KEI315" s="22"/>
      <c r="KEJ315" s="22"/>
      <c r="KEK315" s="22"/>
      <c r="KEL315" s="22"/>
      <c r="KEM315" s="22"/>
      <c r="KEN315" s="22"/>
      <c r="KEO315" s="22"/>
      <c r="KEP315" s="22"/>
      <c r="KEQ315" s="22"/>
      <c r="KER315" s="22"/>
      <c r="KES315" s="22"/>
      <c r="KET315" s="22"/>
      <c r="KEU315" s="22"/>
      <c r="KEV315" s="22"/>
      <c r="KEW315" s="22"/>
      <c r="KEX315" s="22"/>
      <c r="KEY315" s="22"/>
      <c r="KEZ315" s="22"/>
      <c r="KFA315" s="22"/>
      <c r="KFB315" s="22"/>
      <c r="KFC315" s="22"/>
      <c r="KFD315" s="22"/>
      <c r="KFE315" s="22"/>
      <c r="KFF315" s="22"/>
      <c r="KFG315" s="22"/>
      <c r="KFH315" s="22"/>
      <c r="KFI315" s="22"/>
      <c r="KFJ315" s="22"/>
      <c r="KFK315" s="22"/>
      <c r="KFL315" s="22"/>
      <c r="KFM315" s="22"/>
      <c r="KFN315" s="22"/>
      <c r="KFO315" s="22"/>
      <c r="KFP315" s="22"/>
      <c r="KFQ315" s="22"/>
      <c r="KFR315" s="22"/>
      <c r="KFS315" s="22"/>
      <c r="KFT315" s="22"/>
      <c r="KFU315" s="22"/>
      <c r="KFV315" s="22"/>
      <c r="KFW315" s="22"/>
      <c r="KFX315" s="22"/>
      <c r="KFY315" s="22"/>
      <c r="KFZ315" s="22"/>
      <c r="KGA315" s="22"/>
      <c r="KGB315" s="22"/>
      <c r="KGC315" s="22"/>
      <c r="KGD315" s="22"/>
      <c r="KGE315" s="22"/>
      <c r="KGF315" s="22"/>
      <c r="KGG315" s="22"/>
      <c r="KGH315" s="22"/>
      <c r="KGI315" s="22"/>
      <c r="KGJ315" s="22"/>
      <c r="KGK315" s="22"/>
      <c r="KGL315" s="22"/>
      <c r="KGM315" s="22"/>
      <c r="KGN315" s="22"/>
      <c r="KGO315" s="22"/>
      <c r="KGP315" s="22"/>
      <c r="KGQ315" s="22"/>
      <c r="KGR315" s="22"/>
      <c r="KGS315" s="22"/>
      <c r="KGT315" s="22"/>
      <c r="KGU315" s="22"/>
      <c r="KGV315" s="22"/>
      <c r="KGW315" s="22"/>
      <c r="KGX315" s="22"/>
      <c r="KGY315" s="22"/>
      <c r="KGZ315" s="22"/>
      <c r="KHA315" s="22"/>
      <c r="KHB315" s="22"/>
      <c r="KHC315" s="22"/>
      <c r="KHD315" s="22"/>
      <c r="KHE315" s="22"/>
      <c r="KHF315" s="22"/>
      <c r="KHG315" s="22"/>
      <c r="KHH315" s="22"/>
      <c r="KHI315" s="22"/>
      <c r="KHJ315" s="22"/>
      <c r="KHK315" s="22"/>
      <c r="KHL315" s="22"/>
      <c r="KHM315" s="22"/>
      <c r="KHN315" s="22"/>
      <c r="KHO315" s="22"/>
      <c r="KHP315" s="22"/>
      <c r="KHQ315" s="22"/>
      <c r="KHR315" s="22"/>
      <c r="KHS315" s="22"/>
      <c r="KHT315" s="22"/>
      <c r="KHU315" s="22"/>
      <c r="KHV315" s="22"/>
      <c r="KHW315" s="22"/>
      <c r="KHX315" s="22"/>
      <c r="KHY315" s="22"/>
      <c r="KHZ315" s="22"/>
      <c r="KIA315" s="22"/>
      <c r="KIB315" s="22"/>
      <c r="KIC315" s="22"/>
      <c r="KID315" s="22"/>
      <c r="KIE315" s="22"/>
      <c r="KIF315" s="22"/>
      <c r="KIG315" s="22"/>
      <c r="KIH315" s="22"/>
      <c r="KII315" s="22"/>
      <c r="KIJ315" s="22"/>
      <c r="KIK315" s="22"/>
      <c r="KIL315" s="22"/>
      <c r="KIM315" s="22"/>
      <c r="KIN315" s="22"/>
      <c r="KIO315" s="22"/>
      <c r="KIP315" s="22"/>
      <c r="KIQ315" s="22"/>
      <c r="KIR315" s="22"/>
      <c r="KIS315" s="22"/>
      <c r="KIT315" s="22"/>
      <c r="KIU315" s="22"/>
      <c r="KIV315" s="22"/>
      <c r="KIW315" s="22"/>
      <c r="KIX315" s="22"/>
      <c r="KIY315" s="22"/>
      <c r="KIZ315" s="22"/>
      <c r="KJA315" s="22"/>
      <c r="KJB315" s="22"/>
      <c r="KJC315" s="22"/>
      <c r="KJD315" s="22"/>
      <c r="KJE315" s="22"/>
      <c r="KJF315" s="22"/>
      <c r="KJG315" s="22"/>
      <c r="KJH315" s="22"/>
      <c r="KJI315" s="22"/>
      <c r="KJJ315" s="22"/>
      <c r="KJK315" s="22"/>
      <c r="KJL315" s="22"/>
      <c r="KJM315" s="22"/>
      <c r="KJN315" s="22"/>
      <c r="KJO315" s="22"/>
      <c r="KJP315" s="22"/>
      <c r="KJQ315" s="22"/>
      <c r="KJR315" s="22"/>
      <c r="KJS315" s="22"/>
      <c r="KJT315" s="22"/>
      <c r="KJU315" s="22"/>
      <c r="KJV315" s="22"/>
      <c r="KJW315" s="22"/>
      <c r="KJX315" s="22"/>
      <c r="KJY315" s="22"/>
      <c r="KJZ315" s="22"/>
      <c r="KKA315" s="22"/>
      <c r="KKB315" s="22"/>
      <c r="KKC315" s="22"/>
      <c r="KKD315" s="22"/>
      <c r="KKE315" s="22"/>
      <c r="KKF315" s="22"/>
      <c r="KKG315" s="22"/>
      <c r="KKH315" s="22"/>
      <c r="KKI315" s="22"/>
      <c r="KKJ315" s="22"/>
      <c r="KKK315" s="22"/>
      <c r="KKL315" s="22"/>
      <c r="KKM315" s="22"/>
      <c r="KKN315" s="22"/>
      <c r="KKO315" s="22"/>
      <c r="KKP315" s="22"/>
      <c r="KKQ315" s="22"/>
      <c r="KKR315" s="22"/>
      <c r="KKS315" s="22"/>
      <c r="KKT315" s="22"/>
      <c r="KKU315" s="22"/>
      <c r="KKV315" s="22"/>
      <c r="KKW315" s="22"/>
      <c r="KKX315" s="22"/>
      <c r="KKY315" s="22"/>
      <c r="KKZ315" s="22"/>
      <c r="KLA315" s="22"/>
      <c r="KLB315" s="22"/>
      <c r="KLC315" s="22"/>
      <c r="KLD315" s="22"/>
      <c r="KLE315" s="22"/>
      <c r="KLF315" s="22"/>
      <c r="KLG315" s="22"/>
      <c r="KLH315" s="22"/>
      <c r="KLI315" s="22"/>
      <c r="KLJ315" s="22"/>
      <c r="KLK315" s="22"/>
      <c r="KLL315" s="22"/>
      <c r="KLM315" s="22"/>
      <c r="KLN315" s="22"/>
      <c r="KLO315" s="22"/>
      <c r="KLP315" s="22"/>
      <c r="KLQ315" s="22"/>
      <c r="KLR315" s="22"/>
      <c r="KLS315" s="22"/>
      <c r="KLT315" s="22"/>
      <c r="KLU315" s="22"/>
      <c r="KLV315" s="22"/>
      <c r="KLW315" s="22"/>
      <c r="KLX315" s="22"/>
      <c r="KLY315" s="22"/>
      <c r="KLZ315" s="22"/>
      <c r="KMA315" s="22"/>
      <c r="KMB315" s="22"/>
      <c r="KMC315" s="22"/>
      <c r="KMD315" s="22"/>
      <c r="KME315" s="22"/>
      <c r="KMF315" s="22"/>
      <c r="KMG315" s="22"/>
      <c r="KMH315" s="22"/>
      <c r="KMI315" s="22"/>
      <c r="KMJ315" s="22"/>
      <c r="KMK315" s="22"/>
      <c r="KML315" s="22"/>
      <c r="KMM315" s="22"/>
      <c r="KMN315" s="22"/>
      <c r="KMO315" s="22"/>
      <c r="KMP315" s="22"/>
      <c r="KMQ315" s="22"/>
      <c r="KMR315" s="22"/>
      <c r="KMS315" s="22"/>
      <c r="KMT315" s="22"/>
      <c r="KMU315" s="22"/>
      <c r="KMV315" s="22"/>
      <c r="KMW315" s="22"/>
      <c r="KMX315" s="22"/>
      <c r="KMY315" s="22"/>
      <c r="KMZ315" s="22"/>
      <c r="KNA315" s="22"/>
      <c r="KNB315" s="22"/>
      <c r="KNC315" s="22"/>
      <c r="KND315" s="22"/>
      <c r="KNE315" s="22"/>
      <c r="KNF315" s="22"/>
      <c r="KNG315" s="22"/>
      <c r="KNH315" s="22"/>
      <c r="KNI315" s="22"/>
      <c r="KNJ315" s="22"/>
      <c r="KNK315" s="22"/>
      <c r="KNL315" s="22"/>
      <c r="KNM315" s="22"/>
      <c r="KNN315" s="22"/>
      <c r="KNO315" s="22"/>
      <c r="KNP315" s="22"/>
      <c r="KNQ315" s="22"/>
      <c r="KNR315" s="22"/>
      <c r="KNS315" s="22"/>
      <c r="KNT315" s="22"/>
      <c r="KNU315" s="22"/>
      <c r="KNV315" s="22"/>
      <c r="KNW315" s="22"/>
      <c r="KNX315" s="22"/>
      <c r="KNY315" s="22"/>
      <c r="KNZ315" s="22"/>
      <c r="KOA315" s="22"/>
      <c r="KOB315" s="22"/>
      <c r="KOC315" s="22"/>
      <c r="KOD315" s="22"/>
      <c r="KOE315" s="22"/>
      <c r="KOF315" s="22"/>
      <c r="KOG315" s="22"/>
      <c r="KOH315" s="22"/>
      <c r="KOI315" s="22"/>
      <c r="KOJ315" s="22"/>
      <c r="KOK315" s="22"/>
      <c r="KOL315" s="22"/>
      <c r="KOM315" s="22"/>
      <c r="KON315" s="22"/>
      <c r="KOO315" s="22"/>
      <c r="KOP315" s="22"/>
      <c r="KOQ315" s="22"/>
      <c r="KOR315" s="22"/>
      <c r="KOS315" s="22"/>
      <c r="KOT315" s="22"/>
      <c r="KOU315" s="22"/>
      <c r="KOV315" s="22"/>
      <c r="KOW315" s="22"/>
      <c r="KOX315" s="22"/>
      <c r="KOY315" s="22"/>
      <c r="KOZ315" s="22"/>
      <c r="KPA315" s="22"/>
      <c r="KPB315" s="22"/>
      <c r="KPC315" s="22"/>
      <c r="KPD315" s="22"/>
      <c r="KPE315" s="22"/>
      <c r="KPF315" s="22"/>
      <c r="KPG315" s="22"/>
      <c r="KPH315" s="22"/>
      <c r="KPI315" s="22"/>
      <c r="KPJ315" s="22"/>
      <c r="KPK315" s="22"/>
      <c r="KPL315" s="22"/>
      <c r="KPM315" s="22"/>
      <c r="KPN315" s="22"/>
      <c r="KPO315" s="22"/>
      <c r="KPP315" s="22"/>
      <c r="KPQ315" s="22"/>
      <c r="KPR315" s="22"/>
      <c r="KPS315" s="22"/>
      <c r="KPT315" s="22"/>
      <c r="KPU315" s="22"/>
      <c r="KPV315" s="22"/>
      <c r="KPW315" s="22"/>
      <c r="KPX315" s="22"/>
      <c r="KPY315" s="22"/>
      <c r="KPZ315" s="22"/>
      <c r="KQA315" s="22"/>
      <c r="KQB315" s="22"/>
      <c r="KQC315" s="22"/>
      <c r="KQD315" s="22"/>
      <c r="KQE315" s="22"/>
      <c r="KQF315" s="22"/>
      <c r="KQG315" s="22"/>
      <c r="KQH315" s="22"/>
      <c r="KQI315" s="22"/>
      <c r="KQJ315" s="22"/>
      <c r="KQK315" s="22"/>
      <c r="KQL315" s="22"/>
      <c r="KQM315" s="22"/>
      <c r="KQN315" s="22"/>
      <c r="KQO315" s="22"/>
      <c r="KQP315" s="22"/>
      <c r="KQQ315" s="22"/>
      <c r="KQR315" s="22"/>
      <c r="KQS315" s="22"/>
      <c r="KQT315" s="22"/>
      <c r="KQU315" s="22"/>
      <c r="KQV315" s="22"/>
      <c r="KQW315" s="22"/>
      <c r="KQX315" s="22"/>
      <c r="KQY315" s="22"/>
      <c r="KQZ315" s="22"/>
      <c r="KRA315" s="22"/>
      <c r="KRB315" s="22"/>
      <c r="KRC315" s="22"/>
      <c r="KRD315" s="22"/>
      <c r="KRE315" s="22"/>
      <c r="KRF315" s="22"/>
      <c r="KRG315" s="22"/>
      <c r="KRH315" s="22"/>
      <c r="KRI315" s="22"/>
      <c r="KRJ315" s="22"/>
      <c r="KRK315" s="22"/>
      <c r="KRL315" s="22"/>
      <c r="KRM315" s="22"/>
      <c r="KRN315" s="22"/>
      <c r="KRO315" s="22"/>
      <c r="KRP315" s="22"/>
      <c r="KRQ315" s="22"/>
      <c r="KRR315" s="22"/>
      <c r="KRS315" s="22"/>
      <c r="KRT315" s="22"/>
      <c r="KRU315" s="22"/>
      <c r="KRV315" s="22"/>
      <c r="KRW315" s="22"/>
      <c r="KRX315" s="22"/>
      <c r="KRY315" s="22"/>
      <c r="KRZ315" s="22"/>
      <c r="KSA315" s="22"/>
      <c r="KSB315" s="22"/>
      <c r="KSC315" s="22"/>
      <c r="KSD315" s="22"/>
      <c r="KSE315" s="22"/>
      <c r="KSF315" s="22"/>
      <c r="KSG315" s="22"/>
      <c r="KSH315" s="22"/>
      <c r="KSI315" s="22"/>
      <c r="KSJ315" s="22"/>
      <c r="KSK315" s="22"/>
      <c r="KSL315" s="22"/>
      <c r="KSM315" s="22"/>
      <c r="KSN315" s="22"/>
      <c r="KSO315" s="22"/>
      <c r="KSP315" s="22"/>
      <c r="KSQ315" s="22"/>
      <c r="KSR315" s="22"/>
      <c r="KSS315" s="22"/>
      <c r="KST315" s="22"/>
      <c r="KSU315" s="22"/>
      <c r="KSV315" s="22"/>
      <c r="KSW315" s="22"/>
      <c r="KSX315" s="22"/>
      <c r="KSY315" s="22"/>
      <c r="KSZ315" s="22"/>
      <c r="KTA315" s="22"/>
      <c r="KTB315" s="22"/>
      <c r="KTC315" s="22"/>
      <c r="KTD315" s="22"/>
      <c r="KTE315" s="22"/>
      <c r="KTF315" s="22"/>
      <c r="KTG315" s="22"/>
      <c r="KTH315" s="22"/>
      <c r="KTI315" s="22"/>
      <c r="KTJ315" s="22"/>
      <c r="KTK315" s="22"/>
      <c r="KTL315" s="22"/>
      <c r="KTM315" s="22"/>
      <c r="KTN315" s="22"/>
      <c r="KTO315" s="22"/>
      <c r="KTP315" s="22"/>
      <c r="KTQ315" s="22"/>
      <c r="KTR315" s="22"/>
      <c r="KTS315" s="22"/>
      <c r="KTT315" s="22"/>
      <c r="KTU315" s="22"/>
      <c r="KTV315" s="22"/>
      <c r="KTW315" s="22"/>
      <c r="KTX315" s="22"/>
      <c r="KTY315" s="22"/>
      <c r="KTZ315" s="22"/>
      <c r="KUA315" s="22"/>
      <c r="KUB315" s="22"/>
      <c r="KUC315" s="22"/>
      <c r="KUD315" s="22"/>
      <c r="KUE315" s="22"/>
      <c r="KUF315" s="22"/>
      <c r="KUG315" s="22"/>
      <c r="KUH315" s="22"/>
      <c r="KUI315" s="22"/>
      <c r="KUJ315" s="22"/>
      <c r="KUK315" s="22"/>
      <c r="KUL315" s="22"/>
      <c r="KUM315" s="22"/>
      <c r="KUN315" s="22"/>
      <c r="KUO315" s="22"/>
      <c r="KUP315" s="22"/>
      <c r="KUQ315" s="22"/>
      <c r="KUR315" s="22"/>
      <c r="KUS315" s="22"/>
      <c r="KUT315" s="22"/>
      <c r="KUU315" s="22"/>
      <c r="KUV315" s="22"/>
      <c r="KUW315" s="22"/>
      <c r="KUX315" s="22"/>
      <c r="KUY315" s="22"/>
      <c r="KUZ315" s="22"/>
      <c r="KVA315" s="22"/>
      <c r="KVB315" s="22"/>
      <c r="KVC315" s="22"/>
      <c r="KVD315" s="22"/>
      <c r="KVE315" s="22"/>
      <c r="KVF315" s="22"/>
      <c r="KVG315" s="22"/>
      <c r="KVH315" s="22"/>
      <c r="KVI315" s="22"/>
      <c r="KVJ315" s="22"/>
      <c r="KVK315" s="22"/>
      <c r="KVL315" s="22"/>
      <c r="KVM315" s="22"/>
      <c r="KVN315" s="22"/>
      <c r="KVO315" s="22"/>
      <c r="KVP315" s="22"/>
      <c r="KVQ315" s="22"/>
      <c r="KVR315" s="22"/>
      <c r="KVS315" s="22"/>
      <c r="KVT315" s="22"/>
      <c r="KVU315" s="22"/>
      <c r="KVV315" s="22"/>
      <c r="KVW315" s="22"/>
      <c r="KVX315" s="22"/>
      <c r="KVY315" s="22"/>
      <c r="KVZ315" s="22"/>
      <c r="KWA315" s="22"/>
      <c r="KWB315" s="22"/>
      <c r="KWC315" s="22"/>
      <c r="KWD315" s="22"/>
      <c r="KWE315" s="22"/>
      <c r="KWF315" s="22"/>
      <c r="KWG315" s="22"/>
      <c r="KWH315" s="22"/>
      <c r="KWI315" s="22"/>
      <c r="KWJ315" s="22"/>
      <c r="KWK315" s="22"/>
      <c r="KWL315" s="22"/>
      <c r="KWM315" s="22"/>
      <c r="KWN315" s="22"/>
      <c r="KWO315" s="22"/>
      <c r="KWP315" s="22"/>
      <c r="KWQ315" s="22"/>
      <c r="KWR315" s="22"/>
      <c r="KWS315" s="22"/>
      <c r="KWT315" s="22"/>
      <c r="KWU315" s="22"/>
      <c r="KWV315" s="22"/>
      <c r="KWW315" s="22"/>
      <c r="KWX315" s="22"/>
      <c r="KWY315" s="22"/>
      <c r="KWZ315" s="22"/>
      <c r="KXA315" s="22"/>
      <c r="KXB315" s="22"/>
      <c r="KXC315" s="22"/>
      <c r="KXD315" s="22"/>
      <c r="KXE315" s="22"/>
      <c r="KXF315" s="22"/>
      <c r="KXG315" s="22"/>
      <c r="KXH315" s="22"/>
      <c r="KXI315" s="22"/>
      <c r="KXJ315" s="22"/>
      <c r="KXK315" s="22"/>
      <c r="KXL315" s="22"/>
      <c r="KXM315" s="22"/>
      <c r="KXN315" s="22"/>
      <c r="KXO315" s="22"/>
      <c r="KXP315" s="22"/>
      <c r="KXQ315" s="22"/>
      <c r="KXR315" s="22"/>
      <c r="KXS315" s="22"/>
      <c r="KXT315" s="22"/>
      <c r="KXU315" s="22"/>
      <c r="KXV315" s="22"/>
      <c r="KXW315" s="22"/>
      <c r="KXX315" s="22"/>
      <c r="KXY315" s="22"/>
      <c r="KXZ315" s="22"/>
      <c r="KYA315" s="22"/>
      <c r="KYB315" s="22"/>
      <c r="KYC315" s="22"/>
      <c r="KYD315" s="22"/>
      <c r="KYE315" s="22"/>
      <c r="KYF315" s="22"/>
      <c r="KYG315" s="22"/>
      <c r="KYH315" s="22"/>
      <c r="KYI315" s="22"/>
      <c r="KYJ315" s="22"/>
      <c r="KYK315" s="22"/>
      <c r="KYL315" s="22"/>
      <c r="KYM315" s="22"/>
      <c r="KYN315" s="22"/>
      <c r="KYO315" s="22"/>
      <c r="KYP315" s="22"/>
      <c r="KYQ315" s="22"/>
      <c r="KYR315" s="22"/>
      <c r="KYS315" s="22"/>
      <c r="KYT315" s="22"/>
      <c r="KYU315" s="22"/>
      <c r="KYV315" s="22"/>
      <c r="KYW315" s="22"/>
      <c r="KYX315" s="22"/>
      <c r="KYY315" s="22"/>
      <c r="KYZ315" s="22"/>
      <c r="KZA315" s="22"/>
      <c r="KZB315" s="22"/>
      <c r="KZC315" s="22"/>
      <c r="KZD315" s="22"/>
      <c r="KZE315" s="22"/>
      <c r="KZF315" s="22"/>
      <c r="KZG315" s="22"/>
      <c r="KZH315" s="22"/>
      <c r="KZI315" s="22"/>
      <c r="KZJ315" s="22"/>
      <c r="KZK315" s="22"/>
      <c r="KZL315" s="22"/>
      <c r="KZM315" s="22"/>
      <c r="KZN315" s="22"/>
      <c r="KZO315" s="22"/>
      <c r="KZP315" s="22"/>
      <c r="KZQ315" s="22"/>
      <c r="KZR315" s="22"/>
      <c r="KZS315" s="22"/>
      <c r="KZT315" s="22"/>
      <c r="KZU315" s="22"/>
      <c r="KZV315" s="22"/>
      <c r="KZW315" s="22"/>
      <c r="KZX315" s="22"/>
      <c r="KZY315" s="22"/>
      <c r="KZZ315" s="22"/>
      <c r="LAA315" s="22"/>
      <c r="LAB315" s="22"/>
      <c r="LAC315" s="22"/>
      <c r="LAD315" s="22"/>
      <c r="LAE315" s="22"/>
      <c r="LAF315" s="22"/>
      <c r="LAG315" s="22"/>
      <c r="LAH315" s="22"/>
      <c r="LAI315" s="22"/>
      <c r="LAJ315" s="22"/>
      <c r="LAK315" s="22"/>
      <c r="LAL315" s="22"/>
      <c r="LAM315" s="22"/>
      <c r="LAN315" s="22"/>
      <c r="LAO315" s="22"/>
      <c r="LAP315" s="22"/>
      <c r="LAQ315" s="22"/>
      <c r="LAR315" s="22"/>
      <c r="LAS315" s="22"/>
      <c r="LAT315" s="22"/>
      <c r="LAU315" s="22"/>
      <c r="LAV315" s="22"/>
      <c r="LAW315" s="22"/>
      <c r="LAX315" s="22"/>
      <c r="LAY315" s="22"/>
      <c r="LAZ315" s="22"/>
      <c r="LBA315" s="22"/>
      <c r="LBB315" s="22"/>
      <c r="LBC315" s="22"/>
      <c r="LBD315" s="22"/>
      <c r="LBE315" s="22"/>
      <c r="LBF315" s="22"/>
      <c r="LBG315" s="22"/>
      <c r="LBH315" s="22"/>
      <c r="LBI315" s="22"/>
      <c r="LBJ315" s="22"/>
      <c r="LBK315" s="22"/>
      <c r="LBL315" s="22"/>
      <c r="LBM315" s="22"/>
      <c r="LBN315" s="22"/>
      <c r="LBO315" s="22"/>
      <c r="LBP315" s="22"/>
      <c r="LBQ315" s="22"/>
      <c r="LBR315" s="22"/>
      <c r="LBS315" s="22"/>
      <c r="LBT315" s="22"/>
      <c r="LBU315" s="22"/>
      <c r="LBV315" s="22"/>
      <c r="LBW315" s="22"/>
      <c r="LBX315" s="22"/>
      <c r="LBY315" s="22"/>
      <c r="LBZ315" s="22"/>
      <c r="LCA315" s="22"/>
      <c r="LCB315" s="22"/>
      <c r="LCC315" s="22"/>
      <c r="LCD315" s="22"/>
      <c r="LCE315" s="22"/>
      <c r="LCF315" s="22"/>
      <c r="LCG315" s="22"/>
      <c r="LCH315" s="22"/>
      <c r="LCI315" s="22"/>
      <c r="LCJ315" s="22"/>
      <c r="LCK315" s="22"/>
      <c r="LCL315" s="22"/>
      <c r="LCM315" s="22"/>
      <c r="LCN315" s="22"/>
      <c r="LCO315" s="22"/>
      <c r="LCP315" s="22"/>
      <c r="LCQ315" s="22"/>
      <c r="LCR315" s="22"/>
      <c r="LCS315" s="22"/>
      <c r="LCT315" s="22"/>
      <c r="LCU315" s="22"/>
      <c r="LCV315" s="22"/>
      <c r="LCW315" s="22"/>
      <c r="LCX315" s="22"/>
      <c r="LCY315" s="22"/>
      <c r="LCZ315" s="22"/>
      <c r="LDA315" s="22"/>
      <c r="LDB315" s="22"/>
      <c r="LDC315" s="22"/>
      <c r="LDD315" s="22"/>
      <c r="LDE315" s="22"/>
      <c r="LDF315" s="22"/>
      <c r="LDG315" s="22"/>
      <c r="LDH315" s="22"/>
      <c r="LDI315" s="22"/>
      <c r="LDJ315" s="22"/>
      <c r="LDK315" s="22"/>
      <c r="LDL315" s="22"/>
      <c r="LDM315" s="22"/>
      <c r="LDN315" s="22"/>
      <c r="LDO315" s="22"/>
      <c r="LDP315" s="22"/>
      <c r="LDQ315" s="22"/>
      <c r="LDR315" s="22"/>
      <c r="LDS315" s="22"/>
      <c r="LDT315" s="22"/>
      <c r="LDU315" s="22"/>
      <c r="LDV315" s="22"/>
      <c r="LDW315" s="22"/>
      <c r="LDX315" s="22"/>
      <c r="LDY315" s="22"/>
      <c r="LDZ315" s="22"/>
      <c r="LEA315" s="22"/>
      <c r="LEB315" s="22"/>
      <c r="LEC315" s="22"/>
      <c r="LED315" s="22"/>
      <c r="LEE315" s="22"/>
      <c r="LEF315" s="22"/>
      <c r="LEG315" s="22"/>
      <c r="LEH315" s="22"/>
      <c r="LEI315" s="22"/>
      <c r="LEJ315" s="22"/>
      <c r="LEK315" s="22"/>
      <c r="LEL315" s="22"/>
      <c r="LEM315" s="22"/>
      <c r="LEN315" s="22"/>
      <c r="LEO315" s="22"/>
      <c r="LEP315" s="22"/>
      <c r="LEQ315" s="22"/>
      <c r="LER315" s="22"/>
      <c r="LES315" s="22"/>
      <c r="LET315" s="22"/>
      <c r="LEU315" s="22"/>
      <c r="LEV315" s="22"/>
      <c r="LEW315" s="22"/>
      <c r="LEX315" s="22"/>
      <c r="LEY315" s="22"/>
      <c r="LEZ315" s="22"/>
      <c r="LFA315" s="22"/>
      <c r="LFB315" s="22"/>
      <c r="LFC315" s="22"/>
      <c r="LFD315" s="22"/>
      <c r="LFE315" s="22"/>
      <c r="LFF315" s="22"/>
      <c r="LFG315" s="22"/>
      <c r="LFH315" s="22"/>
      <c r="LFI315" s="22"/>
      <c r="LFJ315" s="22"/>
      <c r="LFK315" s="22"/>
      <c r="LFL315" s="22"/>
      <c r="LFM315" s="22"/>
      <c r="LFN315" s="22"/>
      <c r="LFO315" s="22"/>
      <c r="LFP315" s="22"/>
      <c r="LFQ315" s="22"/>
      <c r="LFR315" s="22"/>
      <c r="LFS315" s="22"/>
      <c r="LFT315" s="22"/>
      <c r="LFU315" s="22"/>
      <c r="LFV315" s="22"/>
      <c r="LFW315" s="22"/>
      <c r="LFX315" s="22"/>
      <c r="LFY315" s="22"/>
      <c r="LFZ315" s="22"/>
      <c r="LGA315" s="22"/>
      <c r="LGB315" s="22"/>
      <c r="LGC315" s="22"/>
      <c r="LGD315" s="22"/>
      <c r="LGE315" s="22"/>
      <c r="LGF315" s="22"/>
      <c r="LGG315" s="22"/>
      <c r="LGH315" s="22"/>
      <c r="LGI315" s="22"/>
      <c r="LGJ315" s="22"/>
      <c r="LGK315" s="22"/>
      <c r="LGL315" s="22"/>
      <c r="LGM315" s="22"/>
      <c r="LGN315" s="22"/>
      <c r="LGO315" s="22"/>
      <c r="LGP315" s="22"/>
      <c r="LGQ315" s="22"/>
      <c r="LGR315" s="22"/>
      <c r="LGS315" s="22"/>
      <c r="LGT315" s="22"/>
      <c r="LGU315" s="22"/>
      <c r="LGV315" s="22"/>
      <c r="LGW315" s="22"/>
      <c r="LGX315" s="22"/>
      <c r="LGY315" s="22"/>
      <c r="LGZ315" s="22"/>
      <c r="LHA315" s="22"/>
      <c r="LHB315" s="22"/>
      <c r="LHC315" s="22"/>
      <c r="LHD315" s="22"/>
      <c r="LHE315" s="22"/>
      <c r="LHF315" s="22"/>
      <c r="LHG315" s="22"/>
      <c r="LHH315" s="22"/>
      <c r="LHI315" s="22"/>
      <c r="LHJ315" s="22"/>
      <c r="LHK315" s="22"/>
      <c r="LHL315" s="22"/>
      <c r="LHM315" s="22"/>
      <c r="LHN315" s="22"/>
      <c r="LHO315" s="22"/>
      <c r="LHP315" s="22"/>
      <c r="LHQ315" s="22"/>
      <c r="LHR315" s="22"/>
      <c r="LHS315" s="22"/>
      <c r="LHT315" s="22"/>
      <c r="LHU315" s="22"/>
      <c r="LHV315" s="22"/>
      <c r="LHW315" s="22"/>
      <c r="LHX315" s="22"/>
      <c r="LHY315" s="22"/>
      <c r="LHZ315" s="22"/>
      <c r="LIA315" s="22"/>
      <c r="LIB315" s="22"/>
      <c r="LIC315" s="22"/>
      <c r="LID315" s="22"/>
      <c r="LIE315" s="22"/>
      <c r="LIF315" s="22"/>
      <c r="LIG315" s="22"/>
      <c r="LIH315" s="22"/>
      <c r="LII315" s="22"/>
      <c r="LIJ315" s="22"/>
      <c r="LIK315" s="22"/>
      <c r="LIL315" s="22"/>
      <c r="LIM315" s="22"/>
      <c r="LIN315" s="22"/>
      <c r="LIO315" s="22"/>
      <c r="LIP315" s="22"/>
      <c r="LIQ315" s="22"/>
      <c r="LIR315" s="22"/>
      <c r="LIS315" s="22"/>
      <c r="LIT315" s="22"/>
      <c r="LIU315" s="22"/>
      <c r="LIV315" s="22"/>
      <c r="LIW315" s="22"/>
      <c r="LIX315" s="22"/>
      <c r="LIY315" s="22"/>
      <c r="LIZ315" s="22"/>
      <c r="LJA315" s="22"/>
      <c r="LJB315" s="22"/>
      <c r="LJC315" s="22"/>
      <c r="LJD315" s="22"/>
      <c r="LJE315" s="22"/>
      <c r="LJF315" s="22"/>
      <c r="LJG315" s="22"/>
      <c r="LJH315" s="22"/>
      <c r="LJI315" s="22"/>
      <c r="LJJ315" s="22"/>
      <c r="LJK315" s="22"/>
      <c r="LJL315" s="22"/>
      <c r="LJM315" s="22"/>
      <c r="LJN315" s="22"/>
      <c r="LJO315" s="22"/>
      <c r="LJP315" s="22"/>
      <c r="LJQ315" s="22"/>
      <c r="LJR315" s="22"/>
      <c r="LJS315" s="22"/>
      <c r="LJT315" s="22"/>
      <c r="LJU315" s="22"/>
      <c r="LJV315" s="22"/>
      <c r="LJW315" s="22"/>
      <c r="LJX315" s="22"/>
      <c r="LJY315" s="22"/>
      <c r="LJZ315" s="22"/>
      <c r="LKA315" s="22"/>
      <c r="LKB315" s="22"/>
      <c r="LKC315" s="22"/>
      <c r="LKD315" s="22"/>
      <c r="LKE315" s="22"/>
      <c r="LKF315" s="22"/>
      <c r="LKG315" s="22"/>
      <c r="LKH315" s="22"/>
      <c r="LKI315" s="22"/>
      <c r="LKJ315" s="22"/>
      <c r="LKK315" s="22"/>
      <c r="LKL315" s="22"/>
      <c r="LKM315" s="22"/>
      <c r="LKN315" s="22"/>
      <c r="LKO315" s="22"/>
      <c r="LKP315" s="22"/>
      <c r="LKQ315" s="22"/>
      <c r="LKR315" s="22"/>
      <c r="LKS315" s="22"/>
      <c r="LKT315" s="22"/>
      <c r="LKU315" s="22"/>
      <c r="LKV315" s="22"/>
      <c r="LKW315" s="22"/>
      <c r="LKX315" s="22"/>
      <c r="LKY315" s="22"/>
      <c r="LKZ315" s="22"/>
      <c r="LLA315" s="22"/>
      <c r="LLB315" s="22"/>
      <c r="LLC315" s="22"/>
      <c r="LLD315" s="22"/>
      <c r="LLE315" s="22"/>
      <c r="LLF315" s="22"/>
      <c r="LLG315" s="22"/>
      <c r="LLH315" s="22"/>
      <c r="LLI315" s="22"/>
      <c r="LLJ315" s="22"/>
      <c r="LLK315" s="22"/>
      <c r="LLL315" s="22"/>
      <c r="LLM315" s="22"/>
      <c r="LLN315" s="22"/>
      <c r="LLO315" s="22"/>
      <c r="LLP315" s="22"/>
      <c r="LLQ315" s="22"/>
      <c r="LLR315" s="22"/>
      <c r="LLS315" s="22"/>
      <c r="LLT315" s="22"/>
      <c r="LLU315" s="22"/>
      <c r="LLV315" s="22"/>
      <c r="LLW315" s="22"/>
      <c r="LLX315" s="22"/>
      <c r="LLY315" s="22"/>
      <c r="LLZ315" s="22"/>
      <c r="LMA315" s="22"/>
      <c r="LMB315" s="22"/>
      <c r="LMC315" s="22"/>
      <c r="LMD315" s="22"/>
      <c r="LME315" s="22"/>
      <c r="LMF315" s="22"/>
      <c r="LMG315" s="22"/>
      <c r="LMH315" s="22"/>
      <c r="LMI315" s="22"/>
      <c r="LMJ315" s="22"/>
      <c r="LMK315" s="22"/>
      <c r="LML315" s="22"/>
      <c r="LMM315" s="22"/>
      <c r="LMN315" s="22"/>
      <c r="LMO315" s="22"/>
      <c r="LMP315" s="22"/>
      <c r="LMQ315" s="22"/>
      <c r="LMR315" s="22"/>
      <c r="LMS315" s="22"/>
      <c r="LMT315" s="22"/>
      <c r="LMU315" s="22"/>
      <c r="LMV315" s="22"/>
      <c r="LMW315" s="22"/>
      <c r="LMX315" s="22"/>
      <c r="LMY315" s="22"/>
      <c r="LMZ315" s="22"/>
      <c r="LNA315" s="22"/>
      <c r="LNB315" s="22"/>
      <c r="LNC315" s="22"/>
      <c r="LND315" s="22"/>
      <c r="LNE315" s="22"/>
      <c r="LNF315" s="22"/>
      <c r="LNG315" s="22"/>
      <c r="LNH315" s="22"/>
      <c r="LNI315" s="22"/>
      <c r="LNJ315" s="22"/>
      <c r="LNK315" s="22"/>
      <c r="LNL315" s="22"/>
      <c r="LNM315" s="22"/>
      <c r="LNN315" s="22"/>
      <c r="LNO315" s="22"/>
      <c r="LNP315" s="22"/>
      <c r="LNQ315" s="22"/>
      <c r="LNR315" s="22"/>
      <c r="LNS315" s="22"/>
      <c r="LNT315" s="22"/>
      <c r="LNU315" s="22"/>
      <c r="LNV315" s="22"/>
      <c r="LNW315" s="22"/>
      <c r="LNX315" s="22"/>
      <c r="LNY315" s="22"/>
      <c r="LNZ315" s="22"/>
      <c r="LOA315" s="22"/>
      <c r="LOB315" s="22"/>
      <c r="LOC315" s="22"/>
      <c r="LOD315" s="22"/>
      <c r="LOE315" s="22"/>
      <c r="LOF315" s="22"/>
      <c r="LOG315" s="22"/>
      <c r="LOH315" s="22"/>
      <c r="LOI315" s="22"/>
      <c r="LOJ315" s="22"/>
      <c r="LOK315" s="22"/>
      <c r="LOL315" s="22"/>
      <c r="LOM315" s="22"/>
      <c r="LON315" s="22"/>
      <c r="LOO315" s="22"/>
      <c r="LOP315" s="22"/>
      <c r="LOQ315" s="22"/>
      <c r="LOR315" s="22"/>
      <c r="LOS315" s="22"/>
      <c r="LOT315" s="22"/>
      <c r="LOU315" s="22"/>
      <c r="LOV315" s="22"/>
      <c r="LOW315" s="22"/>
      <c r="LOX315" s="22"/>
      <c r="LOY315" s="22"/>
      <c r="LOZ315" s="22"/>
      <c r="LPA315" s="22"/>
      <c r="LPB315" s="22"/>
      <c r="LPC315" s="22"/>
      <c r="LPD315" s="22"/>
      <c r="LPE315" s="22"/>
      <c r="LPF315" s="22"/>
      <c r="LPG315" s="22"/>
      <c r="LPH315" s="22"/>
      <c r="LPI315" s="22"/>
      <c r="LPJ315" s="22"/>
      <c r="LPK315" s="22"/>
      <c r="LPL315" s="22"/>
      <c r="LPM315" s="22"/>
      <c r="LPN315" s="22"/>
      <c r="LPO315" s="22"/>
      <c r="LPP315" s="22"/>
      <c r="LPQ315" s="22"/>
      <c r="LPR315" s="22"/>
      <c r="LPS315" s="22"/>
      <c r="LPT315" s="22"/>
      <c r="LPU315" s="22"/>
      <c r="LPV315" s="22"/>
      <c r="LPW315" s="22"/>
      <c r="LPX315" s="22"/>
      <c r="LPY315" s="22"/>
      <c r="LPZ315" s="22"/>
      <c r="LQA315" s="22"/>
      <c r="LQB315" s="22"/>
      <c r="LQC315" s="22"/>
      <c r="LQD315" s="22"/>
      <c r="LQE315" s="22"/>
      <c r="LQF315" s="22"/>
      <c r="LQG315" s="22"/>
      <c r="LQH315" s="22"/>
      <c r="LQI315" s="22"/>
      <c r="LQJ315" s="22"/>
      <c r="LQK315" s="22"/>
      <c r="LQL315" s="22"/>
      <c r="LQM315" s="22"/>
      <c r="LQN315" s="22"/>
      <c r="LQO315" s="22"/>
      <c r="LQP315" s="22"/>
      <c r="LQQ315" s="22"/>
      <c r="LQR315" s="22"/>
      <c r="LQS315" s="22"/>
      <c r="LQT315" s="22"/>
      <c r="LQU315" s="22"/>
      <c r="LQV315" s="22"/>
      <c r="LQW315" s="22"/>
      <c r="LQX315" s="22"/>
      <c r="LQY315" s="22"/>
      <c r="LQZ315" s="22"/>
      <c r="LRA315" s="22"/>
      <c r="LRB315" s="22"/>
      <c r="LRC315" s="22"/>
      <c r="LRD315" s="22"/>
      <c r="LRE315" s="22"/>
      <c r="LRF315" s="22"/>
      <c r="LRG315" s="22"/>
      <c r="LRH315" s="22"/>
      <c r="LRI315" s="22"/>
      <c r="LRJ315" s="22"/>
      <c r="LRK315" s="22"/>
      <c r="LRL315" s="22"/>
      <c r="LRM315" s="22"/>
      <c r="LRN315" s="22"/>
      <c r="LRO315" s="22"/>
      <c r="LRP315" s="22"/>
      <c r="LRQ315" s="22"/>
      <c r="LRR315" s="22"/>
      <c r="LRS315" s="22"/>
      <c r="LRT315" s="22"/>
      <c r="LRU315" s="22"/>
      <c r="LRV315" s="22"/>
      <c r="LRW315" s="22"/>
      <c r="LRX315" s="22"/>
      <c r="LRY315" s="22"/>
      <c r="LRZ315" s="22"/>
      <c r="LSA315" s="22"/>
      <c r="LSB315" s="22"/>
      <c r="LSC315" s="22"/>
      <c r="LSD315" s="22"/>
      <c r="LSE315" s="22"/>
      <c r="LSF315" s="22"/>
      <c r="LSG315" s="22"/>
      <c r="LSH315" s="22"/>
      <c r="LSI315" s="22"/>
      <c r="LSJ315" s="22"/>
      <c r="LSK315" s="22"/>
      <c r="LSL315" s="22"/>
      <c r="LSM315" s="22"/>
      <c r="LSN315" s="22"/>
      <c r="LSO315" s="22"/>
      <c r="LSP315" s="22"/>
      <c r="LSQ315" s="22"/>
      <c r="LSR315" s="22"/>
      <c r="LSS315" s="22"/>
      <c r="LST315" s="22"/>
      <c r="LSU315" s="22"/>
      <c r="LSV315" s="22"/>
      <c r="LSW315" s="22"/>
      <c r="LSX315" s="22"/>
      <c r="LSY315" s="22"/>
      <c r="LSZ315" s="22"/>
      <c r="LTA315" s="22"/>
      <c r="LTB315" s="22"/>
      <c r="LTC315" s="22"/>
      <c r="LTD315" s="22"/>
      <c r="LTE315" s="22"/>
      <c r="LTF315" s="22"/>
      <c r="LTG315" s="22"/>
      <c r="LTH315" s="22"/>
      <c r="LTI315" s="22"/>
      <c r="LTJ315" s="22"/>
      <c r="LTK315" s="22"/>
      <c r="LTL315" s="22"/>
      <c r="LTM315" s="22"/>
      <c r="LTN315" s="22"/>
      <c r="LTO315" s="22"/>
      <c r="LTP315" s="22"/>
      <c r="LTQ315" s="22"/>
      <c r="LTR315" s="22"/>
      <c r="LTS315" s="22"/>
      <c r="LTT315" s="22"/>
      <c r="LTU315" s="22"/>
      <c r="LTV315" s="22"/>
      <c r="LTW315" s="22"/>
      <c r="LTX315" s="22"/>
      <c r="LTY315" s="22"/>
      <c r="LTZ315" s="22"/>
      <c r="LUA315" s="22"/>
      <c r="LUB315" s="22"/>
      <c r="LUC315" s="22"/>
      <c r="LUD315" s="22"/>
      <c r="LUE315" s="22"/>
      <c r="LUF315" s="22"/>
      <c r="LUG315" s="22"/>
      <c r="LUH315" s="22"/>
      <c r="LUI315" s="22"/>
      <c r="LUJ315" s="22"/>
      <c r="LUK315" s="22"/>
      <c r="LUL315" s="22"/>
      <c r="LUM315" s="22"/>
      <c r="LUN315" s="22"/>
      <c r="LUO315" s="22"/>
      <c r="LUP315" s="22"/>
      <c r="LUQ315" s="22"/>
      <c r="LUR315" s="22"/>
      <c r="LUS315" s="22"/>
      <c r="LUT315" s="22"/>
      <c r="LUU315" s="22"/>
      <c r="LUV315" s="22"/>
      <c r="LUW315" s="22"/>
      <c r="LUX315" s="22"/>
      <c r="LUY315" s="22"/>
      <c r="LUZ315" s="22"/>
      <c r="LVA315" s="22"/>
      <c r="LVB315" s="22"/>
      <c r="LVC315" s="22"/>
      <c r="LVD315" s="22"/>
      <c r="LVE315" s="22"/>
      <c r="LVF315" s="22"/>
      <c r="LVG315" s="22"/>
      <c r="LVH315" s="22"/>
      <c r="LVI315" s="22"/>
      <c r="LVJ315" s="22"/>
      <c r="LVK315" s="22"/>
      <c r="LVL315" s="22"/>
      <c r="LVM315" s="22"/>
      <c r="LVN315" s="22"/>
      <c r="LVO315" s="22"/>
      <c r="LVP315" s="22"/>
      <c r="LVQ315" s="22"/>
      <c r="LVR315" s="22"/>
      <c r="LVS315" s="22"/>
      <c r="LVT315" s="22"/>
      <c r="LVU315" s="22"/>
      <c r="LVV315" s="22"/>
      <c r="LVW315" s="22"/>
      <c r="LVX315" s="22"/>
      <c r="LVY315" s="22"/>
      <c r="LVZ315" s="22"/>
      <c r="LWA315" s="22"/>
      <c r="LWB315" s="22"/>
      <c r="LWC315" s="22"/>
      <c r="LWD315" s="22"/>
      <c r="LWE315" s="22"/>
      <c r="LWF315" s="22"/>
      <c r="LWG315" s="22"/>
      <c r="LWH315" s="22"/>
      <c r="LWI315" s="22"/>
      <c r="LWJ315" s="22"/>
      <c r="LWK315" s="22"/>
      <c r="LWL315" s="22"/>
      <c r="LWM315" s="22"/>
      <c r="LWN315" s="22"/>
      <c r="LWO315" s="22"/>
      <c r="LWP315" s="22"/>
      <c r="LWQ315" s="22"/>
      <c r="LWR315" s="22"/>
      <c r="LWS315" s="22"/>
      <c r="LWT315" s="22"/>
      <c r="LWU315" s="22"/>
      <c r="LWV315" s="22"/>
      <c r="LWW315" s="22"/>
      <c r="LWX315" s="22"/>
      <c r="LWY315" s="22"/>
      <c r="LWZ315" s="22"/>
      <c r="LXA315" s="22"/>
      <c r="LXB315" s="22"/>
      <c r="LXC315" s="22"/>
      <c r="LXD315" s="22"/>
      <c r="LXE315" s="22"/>
      <c r="LXF315" s="22"/>
      <c r="LXG315" s="22"/>
      <c r="LXH315" s="22"/>
      <c r="LXI315" s="22"/>
      <c r="LXJ315" s="22"/>
      <c r="LXK315" s="22"/>
      <c r="LXL315" s="22"/>
      <c r="LXM315" s="22"/>
      <c r="LXN315" s="22"/>
      <c r="LXO315" s="22"/>
      <c r="LXP315" s="22"/>
      <c r="LXQ315" s="22"/>
      <c r="LXR315" s="22"/>
      <c r="LXS315" s="22"/>
      <c r="LXT315" s="22"/>
      <c r="LXU315" s="22"/>
      <c r="LXV315" s="22"/>
      <c r="LXW315" s="22"/>
      <c r="LXX315" s="22"/>
      <c r="LXY315" s="22"/>
      <c r="LXZ315" s="22"/>
      <c r="LYA315" s="22"/>
      <c r="LYB315" s="22"/>
      <c r="LYC315" s="22"/>
      <c r="LYD315" s="22"/>
      <c r="LYE315" s="22"/>
      <c r="LYF315" s="22"/>
      <c r="LYG315" s="22"/>
      <c r="LYH315" s="22"/>
      <c r="LYI315" s="22"/>
      <c r="LYJ315" s="22"/>
      <c r="LYK315" s="22"/>
      <c r="LYL315" s="22"/>
      <c r="LYM315" s="22"/>
      <c r="LYN315" s="22"/>
      <c r="LYO315" s="22"/>
      <c r="LYP315" s="22"/>
      <c r="LYQ315" s="22"/>
      <c r="LYR315" s="22"/>
      <c r="LYS315" s="22"/>
      <c r="LYT315" s="22"/>
      <c r="LYU315" s="22"/>
      <c r="LYV315" s="22"/>
      <c r="LYW315" s="22"/>
      <c r="LYX315" s="22"/>
      <c r="LYY315" s="22"/>
      <c r="LYZ315" s="22"/>
      <c r="LZA315" s="22"/>
      <c r="LZB315" s="22"/>
      <c r="LZC315" s="22"/>
      <c r="LZD315" s="22"/>
      <c r="LZE315" s="22"/>
      <c r="LZF315" s="22"/>
      <c r="LZG315" s="22"/>
      <c r="LZH315" s="22"/>
      <c r="LZI315" s="22"/>
      <c r="LZJ315" s="22"/>
      <c r="LZK315" s="22"/>
      <c r="LZL315" s="22"/>
      <c r="LZM315" s="22"/>
      <c r="LZN315" s="22"/>
      <c r="LZO315" s="22"/>
      <c r="LZP315" s="22"/>
      <c r="LZQ315" s="22"/>
      <c r="LZR315" s="22"/>
      <c r="LZS315" s="22"/>
      <c r="LZT315" s="22"/>
      <c r="LZU315" s="22"/>
      <c r="LZV315" s="22"/>
      <c r="LZW315" s="22"/>
      <c r="LZX315" s="22"/>
      <c r="LZY315" s="22"/>
      <c r="LZZ315" s="22"/>
      <c r="MAA315" s="22"/>
      <c r="MAB315" s="22"/>
      <c r="MAC315" s="22"/>
      <c r="MAD315" s="22"/>
      <c r="MAE315" s="22"/>
      <c r="MAF315" s="22"/>
      <c r="MAG315" s="22"/>
      <c r="MAH315" s="22"/>
      <c r="MAI315" s="22"/>
      <c r="MAJ315" s="22"/>
      <c r="MAK315" s="22"/>
      <c r="MAL315" s="22"/>
      <c r="MAM315" s="22"/>
      <c r="MAN315" s="22"/>
      <c r="MAO315" s="22"/>
      <c r="MAP315" s="22"/>
      <c r="MAQ315" s="22"/>
      <c r="MAR315" s="22"/>
      <c r="MAS315" s="22"/>
      <c r="MAT315" s="22"/>
      <c r="MAU315" s="22"/>
      <c r="MAV315" s="22"/>
      <c r="MAW315" s="22"/>
      <c r="MAX315" s="22"/>
      <c r="MAY315" s="22"/>
      <c r="MAZ315" s="22"/>
      <c r="MBA315" s="22"/>
      <c r="MBB315" s="22"/>
      <c r="MBC315" s="22"/>
      <c r="MBD315" s="22"/>
      <c r="MBE315" s="22"/>
      <c r="MBF315" s="22"/>
      <c r="MBG315" s="22"/>
      <c r="MBH315" s="22"/>
      <c r="MBI315" s="22"/>
      <c r="MBJ315" s="22"/>
      <c r="MBK315" s="22"/>
      <c r="MBL315" s="22"/>
      <c r="MBM315" s="22"/>
      <c r="MBN315" s="22"/>
      <c r="MBO315" s="22"/>
      <c r="MBP315" s="22"/>
      <c r="MBQ315" s="22"/>
      <c r="MBR315" s="22"/>
      <c r="MBS315" s="22"/>
      <c r="MBT315" s="22"/>
      <c r="MBU315" s="22"/>
      <c r="MBV315" s="22"/>
      <c r="MBW315" s="22"/>
      <c r="MBX315" s="22"/>
      <c r="MBY315" s="22"/>
      <c r="MBZ315" s="22"/>
      <c r="MCA315" s="22"/>
      <c r="MCB315" s="22"/>
      <c r="MCC315" s="22"/>
      <c r="MCD315" s="22"/>
      <c r="MCE315" s="22"/>
      <c r="MCF315" s="22"/>
      <c r="MCG315" s="22"/>
      <c r="MCH315" s="22"/>
      <c r="MCI315" s="22"/>
      <c r="MCJ315" s="22"/>
      <c r="MCK315" s="22"/>
      <c r="MCL315" s="22"/>
      <c r="MCM315" s="22"/>
      <c r="MCN315" s="22"/>
      <c r="MCO315" s="22"/>
      <c r="MCP315" s="22"/>
      <c r="MCQ315" s="22"/>
      <c r="MCR315" s="22"/>
      <c r="MCS315" s="22"/>
      <c r="MCT315" s="22"/>
      <c r="MCU315" s="22"/>
      <c r="MCV315" s="22"/>
      <c r="MCW315" s="22"/>
      <c r="MCX315" s="22"/>
      <c r="MCY315" s="22"/>
      <c r="MCZ315" s="22"/>
      <c r="MDA315" s="22"/>
      <c r="MDB315" s="22"/>
      <c r="MDC315" s="22"/>
      <c r="MDD315" s="22"/>
      <c r="MDE315" s="22"/>
      <c r="MDF315" s="22"/>
      <c r="MDG315" s="22"/>
      <c r="MDH315" s="22"/>
      <c r="MDI315" s="22"/>
      <c r="MDJ315" s="22"/>
      <c r="MDK315" s="22"/>
      <c r="MDL315" s="22"/>
      <c r="MDM315" s="22"/>
      <c r="MDN315" s="22"/>
      <c r="MDO315" s="22"/>
      <c r="MDP315" s="22"/>
      <c r="MDQ315" s="22"/>
      <c r="MDR315" s="22"/>
      <c r="MDS315" s="22"/>
      <c r="MDT315" s="22"/>
      <c r="MDU315" s="22"/>
      <c r="MDV315" s="22"/>
      <c r="MDW315" s="22"/>
      <c r="MDX315" s="22"/>
      <c r="MDY315" s="22"/>
      <c r="MDZ315" s="22"/>
      <c r="MEA315" s="22"/>
      <c r="MEB315" s="22"/>
      <c r="MEC315" s="22"/>
      <c r="MED315" s="22"/>
      <c r="MEE315" s="22"/>
      <c r="MEF315" s="22"/>
      <c r="MEG315" s="22"/>
      <c r="MEH315" s="22"/>
      <c r="MEI315" s="22"/>
      <c r="MEJ315" s="22"/>
      <c r="MEK315" s="22"/>
      <c r="MEL315" s="22"/>
      <c r="MEM315" s="22"/>
      <c r="MEN315" s="22"/>
      <c r="MEO315" s="22"/>
      <c r="MEP315" s="22"/>
      <c r="MEQ315" s="22"/>
      <c r="MER315" s="22"/>
      <c r="MES315" s="22"/>
      <c r="MET315" s="22"/>
      <c r="MEU315" s="22"/>
      <c r="MEV315" s="22"/>
      <c r="MEW315" s="22"/>
      <c r="MEX315" s="22"/>
      <c r="MEY315" s="22"/>
      <c r="MEZ315" s="22"/>
      <c r="MFA315" s="22"/>
      <c r="MFB315" s="22"/>
      <c r="MFC315" s="22"/>
      <c r="MFD315" s="22"/>
      <c r="MFE315" s="22"/>
      <c r="MFF315" s="22"/>
      <c r="MFG315" s="22"/>
      <c r="MFH315" s="22"/>
      <c r="MFI315" s="22"/>
      <c r="MFJ315" s="22"/>
      <c r="MFK315" s="22"/>
      <c r="MFL315" s="22"/>
      <c r="MFM315" s="22"/>
      <c r="MFN315" s="22"/>
      <c r="MFO315" s="22"/>
      <c r="MFP315" s="22"/>
      <c r="MFQ315" s="22"/>
      <c r="MFR315" s="22"/>
      <c r="MFS315" s="22"/>
      <c r="MFT315" s="22"/>
      <c r="MFU315" s="22"/>
      <c r="MFV315" s="22"/>
      <c r="MFW315" s="22"/>
      <c r="MFX315" s="22"/>
      <c r="MFY315" s="22"/>
      <c r="MFZ315" s="22"/>
      <c r="MGA315" s="22"/>
      <c r="MGB315" s="22"/>
      <c r="MGC315" s="22"/>
      <c r="MGD315" s="22"/>
      <c r="MGE315" s="22"/>
      <c r="MGF315" s="22"/>
      <c r="MGG315" s="22"/>
      <c r="MGH315" s="22"/>
      <c r="MGI315" s="22"/>
      <c r="MGJ315" s="22"/>
      <c r="MGK315" s="22"/>
      <c r="MGL315" s="22"/>
      <c r="MGM315" s="22"/>
      <c r="MGN315" s="22"/>
      <c r="MGO315" s="22"/>
      <c r="MGP315" s="22"/>
      <c r="MGQ315" s="22"/>
      <c r="MGR315" s="22"/>
      <c r="MGS315" s="22"/>
      <c r="MGT315" s="22"/>
      <c r="MGU315" s="22"/>
      <c r="MGV315" s="22"/>
      <c r="MGW315" s="22"/>
      <c r="MGX315" s="22"/>
      <c r="MGY315" s="22"/>
      <c r="MGZ315" s="22"/>
      <c r="MHA315" s="22"/>
      <c r="MHB315" s="22"/>
      <c r="MHC315" s="22"/>
      <c r="MHD315" s="22"/>
      <c r="MHE315" s="22"/>
      <c r="MHF315" s="22"/>
      <c r="MHG315" s="22"/>
      <c r="MHH315" s="22"/>
      <c r="MHI315" s="22"/>
      <c r="MHJ315" s="22"/>
      <c r="MHK315" s="22"/>
      <c r="MHL315" s="22"/>
      <c r="MHM315" s="22"/>
      <c r="MHN315" s="22"/>
      <c r="MHO315" s="22"/>
      <c r="MHP315" s="22"/>
      <c r="MHQ315" s="22"/>
      <c r="MHR315" s="22"/>
      <c r="MHS315" s="22"/>
      <c r="MHT315" s="22"/>
      <c r="MHU315" s="22"/>
      <c r="MHV315" s="22"/>
      <c r="MHW315" s="22"/>
      <c r="MHX315" s="22"/>
      <c r="MHY315" s="22"/>
      <c r="MHZ315" s="22"/>
      <c r="MIA315" s="22"/>
      <c r="MIB315" s="22"/>
      <c r="MIC315" s="22"/>
      <c r="MID315" s="22"/>
      <c r="MIE315" s="22"/>
      <c r="MIF315" s="22"/>
      <c r="MIG315" s="22"/>
      <c r="MIH315" s="22"/>
      <c r="MII315" s="22"/>
      <c r="MIJ315" s="22"/>
      <c r="MIK315" s="22"/>
      <c r="MIL315" s="22"/>
      <c r="MIM315" s="22"/>
      <c r="MIN315" s="22"/>
      <c r="MIO315" s="22"/>
      <c r="MIP315" s="22"/>
      <c r="MIQ315" s="22"/>
      <c r="MIR315" s="22"/>
      <c r="MIS315" s="22"/>
      <c r="MIT315" s="22"/>
      <c r="MIU315" s="22"/>
      <c r="MIV315" s="22"/>
      <c r="MIW315" s="22"/>
      <c r="MIX315" s="22"/>
      <c r="MIY315" s="22"/>
      <c r="MIZ315" s="22"/>
      <c r="MJA315" s="22"/>
      <c r="MJB315" s="22"/>
      <c r="MJC315" s="22"/>
      <c r="MJD315" s="22"/>
      <c r="MJE315" s="22"/>
      <c r="MJF315" s="22"/>
      <c r="MJG315" s="22"/>
      <c r="MJH315" s="22"/>
      <c r="MJI315" s="22"/>
      <c r="MJJ315" s="22"/>
      <c r="MJK315" s="22"/>
      <c r="MJL315" s="22"/>
      <c r="MJM315" s="22"/>
      <c r="MJN315" s="22"/>
      <c r="MJO315" s="22"/>
      <c r="MJP315" s="22"/>
      <c r="MJQ315" s="22"/>
      <c r="MJR315" s="22"/>
      <c r="MJS315" s="22"/>
      <c r="MJT315" s="22"/>
      <c r="MJU315" s="22"/>
      <c r="MJV315" s="22"/>
      <c r="MJW315" s="22"/>
      <c r="MJX315" s="22"/>
      <c r="MJY315" s="22"/>
      <c r="MJZ315" s="22"/>
      <c r="MKA315" s="22"/>
      <c r="MKB315" s="22"/>
      <c r="MKC315" s="22"/>
      <c r="MKD315" s="22"/>
      <c r="MKE315" s="22"/>
      <c r="MKF315" s="22"/>
      <c r="MKG315" s="22"/>
      <c r="MKH315" s="22"/>
      <c r="MKI315" s="22"/>
      <c r="MKJ315" s="22"/>
      <c r="MKK315" s="22"/>
      <c r="MKL315" s="22"/>
      <c r="MKM315" s="22"/>
      <c r="MKN315" s="22"/>
      <c r="MKO315" s="22"/>
      <c r="MKP315" s="22"/>
      <c r="MKQ315" s="22"/>
      <c r="MKR315" s="22"/>
      <c r="MKS315" s="22"/>
      <c r="MKT315" s="22"/>
      <c r="MKU315" s="22"/>
      <c r="MKV315" s="22"/>
      <c r="MKW315" s="22"/>
      <c r="MKX315" s="22"/>
      <c r="MKY315" s="22"/>
      <c r="MKZ315" s="22"/>
      <c r="MLA315" s="22"/>
      <c r="MLB315" s="22"/>
      <c r="MLC315" s="22"/>
      <c r="MLD315" s="22"/>
      <c r="MLE315" s="22"/>
      <c r="MLF315" s="22"/>
      <c r="MLG315" s="22"/>
      <c r="MLH315" s="22"/>
      <c r="MLI315" s="22"/>
      <c r="MLJ315" s="22"/>
      <c r="MLK315" s="22"/>
      <c r="MLL315" s="22"/>
      <c r="MLM315" s="22"/>
      <c r="MLN315" s="22"/>
      <c r="MLO315" s="22"/>
      <c r="MLP315" s="22"/>
      <c r="MLQ315" s="22"/>
      <c r="MLR315" s="22"/>
      <c r="MLS315" s="22"/>
      <c r="MLT315" s="22"/>
      <c r="MLU315" s="22"/>
      <c r="MLV315" s="22"/>
      <c r="MLW315" s="22"/>
      <c r="MLX315" s="22"/>
      <c r="MLY315" s="22"/>
      <c r="MLZ315" s="22"/>
      <c r="MMA315" s="22"/>
      <c r="MMB315" s="22"/>
      <c r="MMC315" s="22"/>
      <c r="MMD315" s="22"/>
      <c r="MME315" s="22"/>
      <c r="MMF315" s="22"/>
      <c r="MMG315" s="22"/>
      <c r="MMH315" s="22"/>
      <c r="MMI315" s="22"/>
      <c r="MMJ315" s="22"/>
      <c r="MMK315" s="22"/>
      <c r="MML315" s="22"/>
      <c r="MMM315" s="22"/>
      <c r="MMN315" s="22"/>
      <c r="MMO315" s="22"/>
      <c r="MMP315" s="22"/>
      <c r="MMQ315" s="22"/>
      <c r="MMR315" s="22"/>
      <c r="MMS315" s="22"/>
      <c r="MMT315" s="22"/>
      <c r="MMU315" s="22"/>
      <c r="MMV315" s="22"/>
      <c r="MMW315" s="22"/>
      <c r="MMX315" s="22"/>
      <c r="MMY315" s="22"/>
      <c r="MMZ315" s="22"/>
      <c r="MNA315" s="22"/>
      <c r="MNB315" s="22"/>
      <c r="MNC315" s="22"/>
      <c r="MND315" s="22"/>
      <c r="MNE315" s="22"/>
      <c r="MNF315" s="22"/>
      <c r="MNG315" s="22"/>
      <c r="MNH315" s="22"/>
      <c r="MNI315" s="22"/>
      <c r="MNJ315" s="22"/>
      <c r="MNK315" s="22"/>
      <c r="MNL315" s="22"/>
      <c r="MNM315" s="22"/>
      <c r="MNN315" s="22"/>
      <c r="MNO315" s="22"/>
      <c r="MNP315" s="22"/>
      <c r="MNQ315" s="22"/>
      <c r="MNR315" s="22"/>
      <c r="MNS315" s="22"/>
      <c r="MNT315" s="22"/>
      <c r="MNU315" s="22"/>
      <c r="MNV315" s="22"/>
      <c r="MNW315" s="22"/>
      <c r="MNX315" s="22"/>
      <c r="MNY315" s="22"/>
      <c r="MNZ315" s="22"/>
      <c r="MOA315" s="22"/>
      <c r="MOB315" s="22"/>
      <c r="MOC315" s="22"/>
      <c r="MOD315" s="22"/>
      <c r="MOE315" s="22"/>
      <c r="MOF315" s="22"/>
      <c r="MOG315" s="22"/>
      <c r="MOH315" s="22"/>
      <c r="MOI315" s="22"/>
      <c r="MOJ315" s="22"/>
      <c r="MOK315" s="22"/>
      <c r="MOL315" s="22"/>
      <c r="MOM315" s="22"/>
      <c r="MON315" s="22"/>
      <c r="MOO315" s="22"/>
      <c r="MOP315" s="22"/>
      <c r="MOQ315" s="22"/>
      <c r="MOR315" s="22"/>
      <c r="MOS315" s="22"/>
      <c r="MOT315" s="22"/>
      <c r="MOU315" s="22"/>
      <c r="MOV315" s="22"/>
      <c r="MOW315" s="22"/>
      <c r="MOX315" s="22"/>
      <c r="MOY315" s="22"/>
      <c r="MOZ315" s="22"/>
      <c r="MPA315" s="22"/>
      <c r="MPB315" s="22"/>
      <c r="MPC315" s="22"/>
      <c r="MPD315" s="22"/>
      <c r="MPE315" s="22"/>
      <c r="MPF315" s="22"/>
      <c r="MPG315" s="22"/>
      <c r="MPH315" s="22"/>
      <c r="MPI315" s="22"/>
      <c r="MPJ315" s="22"/>
      <c r="MPK315" s="22"/>
      <c r="MPL315" s="22"/>
      <c r="MPM315" s="22"/>
      <c r="MPN315" s="22"/>
      <c r="MPO315" s="22"/>
      <c r="MPP315" s="22"/>
      <c r="MPQ315" s="22"/>
      <c r="MPR315" s="22"/>
      <c r="MPS315" s="22"/>
      <c r="MPT315" s="22"/>
      <c r="MPU315" s="22"/>
      <c r="MPV315" s="22"/>
      <c r="MPW315" s="22"/>
      <c r="MPX315" s="22"/>
      <c r="MPY315" s="22"/>
      <c r="MPZ315" s="22"/>
      <c r="MQA315" s="22"/>
      <c r="MQB315" s="22"/>
      <c r="MQC315" s="22"/>
      <c r="MQD315" s="22"/>
      <c r="MQE315" s="22"/>
      <c r="MQF315" s="22"/>
      <c r="MQG315" s="22"/>
      <c r="MQH315" s="22"/>
      <c r="MQI315" s="22"/>
      <c r="MQJ315" s="22"/>
      <c r="MQK315" s="22"/>
      <c r="MQL315" s="22"/>
      <c r="MQM315" s="22"/>
      <c r="MQN315" s="22"/>
      <c r="MQO315" s="22"/>
      <c r="MQP315" s="22"/>
      <c r="MQQ315" s="22"/>
      <c r="MQR315" s="22"/>
      <c r="MQS315" s="22"/>
      <c r="MQT315" s="22"/>
      <c r="MQU315" s="22"/>
      <c r="MQV315" s="22"/>
      <c r="MQW315" s="22"/>
      <c r="MQX315" s="22"/>
      <c r="MQY315" s="22"/>
      <c r="MQZ315" s="22"/>
      <c r="MRA315" s="22"/>
      <c r="MRB315" s="22"/>
      <c r="MRC315" s="22"/>
      <c r="MRD315" s="22"/>
      <c r="MRE315" s="22"/>
      <c r="MRF315" s="22"/>
      <c r="MRG315" s="22"/>
      <c r="MRH315" s="22"/>
      <c r="MRI315" s="22"/>
      <c r="MRJ315" s="22"/>
      <c r="MRK315" s="22"/>
      <c r="MRL315" s="22"/>
      <c r="MRM315" s="22"/>
      <c r="MRN315" s="22"/>
      <c r="MRO315" s="22"/>
      <c r="MRP315" s="22"/>
      <c r="MRQ315" s="22"/>
      <c r="MRR315" s="22"/>
      <c r="MRS315" s="22"/>
      <c r="MRT315" s="22"/>
      <c r="MRU315" s="22"/>
      <c r="MRV315" s="22"/>
      <c r="MRW315" s="22"/>
      <c r="MRX315" s="22"/>
      <c r="MRY315" s="22"/>
      <c r="MRZ315" s="22"/>
      <c r="MSA315" s="22"/>
      <c r="MSB315" s="22"/>
      <c r="MSC315" s="22"/>
      <c r="MSD315" s="22"/>
      <c r="MSE315" s="22"/>
      <c r="MSF315" s="22"/>
      <c r="MSG315" s="22"/>
      <c r="MSH315" s="22"/>
      <c r="MSI315" s="22"/>
      <c r="MSJ315" s="22"/>
      <c r="MSK315" s="22"/>
      <c r="MSL315" s="22"/>
      <c r="MSM315" s="22"/>
      <c r="MSN315" s="22"/>
      <c r="MSO315" s="22"/>
      <c r="MSP315" s="22"/>
      <c r="MSQ315" s="22"/>
      <c r="MSR315" s="22"/>
      <c r="MSS315" s="22"/>
      <c r="MST315" s="22"/>
      <c r="MSU315" s="22"/>
      <c r="MSV315" s="22"/>
      <c r="MSW315" s="22"/>
      <c r="MSX315" s="22"/>
      <c r="MSY315" s="22"/>
      <c r="MSZ315" s="22"/>
      <c r="MTA315" s="22"/>
      <c r="MTB315" s="22"/>
      <c r="MTC315" s="22"/>
      <c r="MTD315" s="22"/>
      <c r="MTE315" s="22"/>
      <c r="MTF315" s="22"/>
      <c r="MTG315" s="22"/>
      <c r="MTH315" s="22"/>
      <c r="MTI315" s="22"/>
      <c r="MTJ315" s="22"/>
      <c r="MTK315" s="22"/>
      <c r="MTL315" s="22"/>
      <c r="MTM315" s="22"/>
      <c r="MTN315" s="22"/>
      <c r="MTO315" s="22"/>
      <c r="MTP315" s="22"/>
      <c r="MTQ315" s="22"/>
      <c r="MTR315" s="22"/>
      <c r="MTS315" s="22"/>
      <c r="MTT315" s="22"/>
      <c r="MTU315" s="22"/>
      <c r="MTV315" s="22"/>
      <c r="MTW315" s="22"/>
      <c r="MTX315" s="22"/>
      <c r="MTY315" s="22"/>
      <c r="MTZ315" s="22"/>
      <c r="MUA315" s="22"/>
      <c r="MUB315" s="22"/>
      <c r="MUC315" s="22"/>
      <c r="MUD315" s="22"/>
      <c r="MUE315" s="22"/>
      <c r="MUF315" s="22"/>
      <c r="MUG315" s="22"/>
      <c r="MUH315" s="22"/>
      <c r="MUI315" s="22"/>
      <c r="MUJ315" s="22"/>
      <c r="MUK315" s="22"/>
      <c r="MUL315" s="22"/>
      <c r="MUM315" s="22"/>
      <c r="MUN315" s="22"/>
      <c r="MUO315" s="22"/>
      <c r="MUP315" s="22"/>
      <c r="MUQ315" s="22"/>
      <c r="MUR315" s="22"/>
      <c r="MUS315" s="22"/>
      <c r="MUT315" s="22"/>
      <c r="MUU315" s="22"/>
      <c r="MUV315" s="22"/>
      <c r="MUW315" s="22"/>
      <c r="MUX315" s="22"/>
      <c r="MUY315" s="22"/>
      <c r="MUZ315" s="22"/>
      <c r="MVA315" s="22"/>
      <c r="MVB315" s="22"/>
      <c r="MVC315" s="22"/>
      <c r="MVD315" s="22"/>
      <c r="MVE315" s="22"/>
      <c r="MVF315" s="22"/>
      <c r="MVG315" s="22"/>
      <c r="MVH315" s="22"/>
      <c r="MVI315" s="22"/>
      <c r="MVJ315" s="22"/>
      <c r="MVK315" s="22"/>
      <c r="MVL315" s="22"/>
      <c r="MVM315" s="22"/>
      <c r="MVN315" s="22"/>
      <c r="MVO315" s="22"/>
      <c r="MVP315" s="22"/>
      <c r="MVQ315" s="22"/>
      <c r="MVR315" s="22"/>
      <c r="MVS315" s="22"/>
      <c r="MVT315" s="22"/>
      <c r="MVU315" s="22"/>
      <c r="MVV315" s="22"/>
      <c r="MVW315" s="22"/>
      <c r="MVX315" s="22"/>
      <c r="MVY315" s="22"/>
      <c r="MVZ315" s="22"/>
      <c r="MWA315" s="22"/>
      <c r="MWB315" s="22"/>
      <c r="MWC315" s="22"/>
      <c r="MWD315" s="22"/>
      <c r="MWE315" s="22"/>
      <c r="MWF315" s="22"/>
      <c r="MWG315" s="22"/>
      <c r="MWH315" s="22"/>
      <c r="MWI315" s="22"/>
      <c r="MWJ315" s="22"/>
      <c r="MWK315" s="22"/>
      <c r="MWL315" s="22"/>
      <c r="MWM315" s="22"/>
      <c r="MWN315" s="22"/>
      <c r="MWO315" s="22"/>
      <c r="MWP315" s="22"/>
      <c r="MWQ315" s="22"/>
      <c r="MWR315" s="22"/>
      <c r="MWS315" s="22"/>
      <c r="MWT315" s="22"/>
      <c r="MWU315" s="22"/>
      <c r="MWV315" s="22"/>
      <c r="MWW315" s="22"/>
      <c r="MWX315" s="22"/>
      <c r="MWY315" s="22"/>
      <c r="MWZ315" s="22"/>
      <c r="MXA315" s="22"/>
      <c r="MXB315" s="22"/>
      <c r="MXC315" s="22"/>
      <c r="MXD315" s="22"/>
      <c r="MXE315" s="22"/>
      <c r="MXF315" s="22"/>
      <c r="MXG315" s="22"/>
      <c r="MXH315" s="22"/>
      <c r="MXI315" s="22"/>
      <c r="MXJ315" s="22"/>
      <c r="MXK315" s="22"/>
      <c r="MXL315" s="22"/>
      <c r="MXM315" s="22"/>
      <c r="MXN315" s="22"/>
      <c r="MXO315" s="22"/>
      <c r="MXP315" s="22"/>
      <c r="MXQ315" s="22"/>
      <c r="MXR315" s="22"/>
      <c r="MXS315" s="22"/>
      <c r="MXT315" s="22"/>
      <c r="MXU315" s="22"/>
      <c r="MXV315" s="22"/>
      <c r="MXW315" s="22"/>
      <c r="MXX315" s="22"/>
      <c r="MXY315" s="22"/>
      <c r="MXZ315" s="22"/>
      <c r="MYA315" s="22"/>
      <c r="MYB315" s="22"/>
      <c r="MYC315" s="22"/>
      <c r="MYD315" s="22"/>
      <c r="MYE315" s="22"/>
      <c r="MYF315" s="22"/>
      <c r="MYG315" s="22"/>
      <c r="MYH315" s="22"/>
      <c r="MYI315" s="22"/>
      <c r="MYJ315" s="22"/>
      <c r="MYK315" s="22"/>
      <c r="MYL315" s="22"/>
      <c r="MYM315" s="22"/>
      <c r="MYN315" s="22"/>
      <c r="MYO315" s="22"/>
      <c r="MYP315" s="22"/>
      <c r="MYQ315" s="22"/>
      <c r="MYR315" s="22"/>
      <c r="MYS315" s="22"/>
      <c r="MYT315" s="22"/>
      <c r="MYU315" s="22"/>
      <c r="MYV315" s="22"/>
      <c r="MYW315" s="22"/>
      <c r="MYX315" s="22"/>
      <c r="MYY315" s="22"/>
      <c r="MYZ315" s="22"/>
      <c r="MZA315" s="22"/>
      <c r="MZB315" s="22"/>
      <c r="MZC315" s="22"/>
      <c r="MZD315" s="22"/>
      <c r="MZE315" s="22"/>
      <c r="MZF315" s="22"/>
      <c r="MZG315" s="22"/>
      <c r="MZH315" s="22"/>
      <c r="MZI315" s="22"/>
      <c r="MZJ315" s="22"/>
      <c r="MZK315" s="22"/>
      <c r="MZL315" s="22"/>
      <c r="MZM315" s="22"/>
      <c r="MZN315" s="22"/>
      <c r="MZO315" s="22"/>
      <c r="MZP315" s="22"/>
      <c r="MZQ315" s="22"/>
      <c r="MZR315" s="22"/>
      <c r="MZS315" s="22"/>
      <c r="MZT315" s="22"/>
      <c r="MZU315" s="22"/>
      <c r="MZV315" s="22"/>
      <c r="MZW315" s="22"/>
      <c r="MZX315" s="22"/>
      <c r="MZY315" s="22"/>
      <c r="MZZ315" s="22"/>
      <c r="NAA315" s="22"/>
      <c r="NAB315" s="22"/>
      <c r="NAC315" s="22"/>
      <c r="NAD315" s="22"/>
      <c r="NAE315" s="22"/>
      <c r="NAF315" s="22"/>
      <c r="NAG315" s="22"/>
      <c r="NAH315" s="22"/>
      <c r="NAI315" s="22"/>
      <c r="NAJ315" s="22"/>
      <c r="NAK315" s="22"/>
      <c r="NAL315" s="22"/>
      <c r="NAM315" s="22"/>
      <c r="NAN315" s="22"/>
      <c r="NAO315" s="22"/>
      <c r="NAP315" s="22"/>
      <c r="NAQ315" s="22"/>
      <c r="NAR315" s="22"/>
      <c r="NAS315" s="22"/>
      <c r="NAT315" s="22"/>
      <c r="NAU315" s="22"/>
      <c r="NAV315" s="22"/>
      <c r="NAW315" s="22"/>
      <c r="NAX315" s="22"/>
      <c r="NAY315" s="22"/>
      <c r="NAZ315" s="22"/>
      <c r="NBA315" s="22"/>
      <c r="NBB315" s="22"/>
      <c r="NBC315" s="22"/>
      <c r="NBD315" s="22"/>
      <c r="NBE315" s="22"/>
      <c r="NBF315" s="22"/>
      <c r="NBG315" s="22"/>
      <c r="NBH315" s="22"/>
      <c r="NBI315" s="22"/>
      <c r="NBJ315" s="22"/>
      <c r="NBK315" s="22"/>
      <c r="NBL315" s="22"/>
      <c r="NBM315" s="22"/>
      <c r="NBN315" s="22"/>
      <c r="NBO315" s="22"/>
      <c r="NBP315" s="22"/>
      <c r="NBQ315" s="22"/>
      <c r="NBR315" s="22"/>
      <c r="NBS315" s="22"/>
      <c r="NBT315" s="22"/>
      <c r="NBU315" s="22"/>
      <c r="NBV315" s="22"/>
      <c r="NBW315" s="22"/>
      <c r="NBX315" s="22"/>
      <c r="NBY315" s="22"/>
      <c r="NBZ315" s="22"/>
      <c r="NCA315" s="22"/>
      <c r="NCB315" s="22"/>
      <c r="NCC315" s="22"/>
      <c r="NCD315" s="22"/>
      <c r="NCE315" s="22"/>
      <c r="NCF315" s="22"/>
      <c r="NCG315" s="22"/>
      <c r="NCH315" s="22"/>
      <c r="NCI315" s="22"/>
      <c r="NCJ315" s="22"/>
      <c r="NCK315" s="22"/>
      <c r="NCL315" s="22"/>
      <c r="NCM315" s="22"/>
      <c r="NCN315" s="22"/>
      <c r="NCO315" s="22"/>
      <c r="NCP315" s="22"/>
      <c r="NCQ315" s="22"/>
      <c r="NCR315" s="22"/>
      <c r="NCS315" s="22"/>
      <c r="NCT315" s="22"/>
      <c r="NCU315" s="22"/>
      <c r="NCV315" s="22"/>
      <c r="NCW315" s="22"/>
      <c r="NCX315" s="22"/>
      <c r="NCY315" s="22"/>
      <c r="NCZ315" s="22"/>
      <c r="NDA315" s="22"/>
      <c r="NDB315" s="22"/>
      <c r="NDC315" s="22"/>
      <c r="NDD315" s="22"/>
      <c r="NDE315" s="22"/>
      <c r="NDF315" s="22"/>
      <c r="NDG315" s="22"/>
      <c r="NDH315" s="22"/>
      <c r="NDI315" s="22"/>
      <c r="NDJ315" s="22"/>
      <c r="NDK315" s="22"/>
      <c r="NDL315" s="22"/>
      <c r="NDM315" s="22"/>
      <c r="NDN315" s="22"/>
      <c r="NDO315" s="22"/>
      <c r="NDP315" s="22"/>
      <c r="NDQ315" s="22"/>
      <c r="NDR315" s="22"/>
      <c r="NDS315" s="22"/>
      <c r="NDT315" s="22"/>
      <c r="NDU315" s="22"/>
      <c r="NDV315" s="22"/>
      <c r="NDW315" s="22"/>
      <c r="NDX315" s="22"/>
      <c r="NDY315" s="22"/>
      <c r="NDZ315" s="22"/>
      <c r="NEA315" s="22"/>
      <c r="NEB315" s="22"/>
      <c r="NEC315" s="22"/>
      <c r="NED315" s="22"/>
      <c r="NEE315" s="22"/>
      <c r="NEF315" s="22"/>
      <c r="NEG315" s="22"/>
      <c r="NEH315" s="22"/>
      <c r="NEI315" s="22"/>
      <c r="NEJ315" s="22"/>
      <c r="NEK315" s="22"/>
      <c r="NEL315" s="22"/>
      <c r="NEM315" s="22"/>
      <c r="NEN315" s="22"/>
      <c r="NEO315" s="22"/>
      <c r="NEP315" s="22"/>
      <c r="NEQ315" s="22"/>
      <c r="NER315" s="22"/>
      <c r="NES315" s="22"/>
      <c r="NET315" s="22"/>
      <c r="NEU315" s="22"/>
      <c r="NEV315" s="22"/>
      <c r="NEW315" s="22"/>
      <c r="NEX315" s="22"/>
      <c r="NEY315" s="22"/>
      <c r="NEZ315" s="22"/>
      <c r="NFA315" s="22"/>
      <c r="NFB315" s="22"/>
      <c r="NFC315" s="22"/>
      <c r="NFD315" s="22"/>
      <c r="NFE315" s="22"/>
      <c r="NFF315" s="22"/>
      <c r="NFG315" s="22"/>
      <c r="NFH315" s="22"/>
      <c r="NFI315" s="22"/>
      <c r="NFJ315" s="22"/>
      <c r="NFK315" s="22"/>
      <c r="NFL315" s="22"/>
      <c r="NFM315" s="22"/>
      <c r="NFN315" s="22"/>
      <c r="NFO315" s="22"/>
      <c r="NFP315" s="22"/>
      <c r="NFQ315" s="22"/>
      <c r="NFR315" s="22"/>
      <c r="NFS315" s="22"/>
      <c r="NFT315" s="22"/>
      <c r="NFU315" s="22"/>
      <c r="NFV315" s="22"/>
      <c r="NFW315" s="22"/>
      <c r="NFX315" s="22"/>
      <c r="NFY315" s="22"/>
      <c r="NFZ315" s="22"/>
      <c r="NGA315" s="22"/>
      <c r="NGB315" s="22"/>
      <c r="NGC315" s="22"/>
      <c r="NGD315" s="22"/>
      <c r="NGE315" s="22"/>
      <c r="NGF315" s="22"/>
      <c r="NGG315" s="22"/>
      <c r="NGH315" s="22"/>
      <c r="NGI315" s="22"/>
      <c r="NGJ315" s="22"/>
      <c r="NGK315" s="22"/>
      <c r="NGL315" s="22"/>
      <c r="NGM315" s="22"/>
      <c r="NGN315" s="22"/>
      <c r="NGO315" s="22"/>
      <c r="NGP315" s="22"/>
      <c r="NGQ315" s="22"/>
      <c r="NGR315" s="22"/>
      <c r="NGS315" s="22"/>
      <c r="NGT315" s="22"/>
      <c r="NGU315" s="22"/>
      <c r="NGV315" s="22"/>
      <c r="NGW315" s="22"/>
      <c r="NGX315" s="22"/>
      <c r="NGY315" s="22"/>
      <c r="NGZ315" s="22"/>
      <c r="NHA315" s="22"/>
      <c r="NHB315" s="22"/>
      <c r="NHC315" s="22"/>
      <c r="NHD315" s="22"/>
      <c r="NHE315" s="22"/>
      <c r="NHF315" s="22"/>
      <c r="NHG315" s="22"/>
      <c r="NHH315" s="22"/>
      <c r="NHI315" s="22"/>
      <c r="NHJ315" s="22"/>
      <c r="NHK315" s="22"/>
      <c r="NHL315" s="22"/>
      <c r="NHM315" s="22"/>
      <c r="NHN315" s="22"/>
      <c r="NHO315" s="22"/>
      <c r="NHP315" s="22"/>
      <c r="NHQ315" s="22"/>
      <c r="NHR315" s="22"/>
      <c r="NHS315" s="22"/>
      <c r="NHT315" s="22"/>
      <c r="NHU315" s="22"/>
      <c r="NHV315" s="22"/>
      <c r="NHW315" s="22"/>
      <c r="NHX315" s="22"/>
      <c r="NHY315" s="22"/>
      <c r="NHZ315" s="22"/>
      <c r="NIA315" s="22"/>
      <c r="NIB315" s="22"/>
      <c r="NIC315" s="22"/>
      <c r="NID315" s="22"/>
      <c r="NIE315" s="22"/>
      <c r="NIF315" s="22"/>
      <c r="NIG315" s="22"/>
      <c r="NIH315" s="22"/>
      <c r="NII315" s="22"/>
      <c r="NIJ315" s="22"/>
      <c r="NIK315" s="22"/>
      <c r="NIL315" s="22"/>
      <c r="NIM315" s="22"/>
      <c r="NIN315" s="22"/>
      <c r="NIO315" s="22"/>
      <c r="NIP315" s="22"/>
      <c r="NIQ315" s="22"/>
      <c r="NIR315" s="22"/>
      <c r="NIS315" s="22"/>
      <c r="NIT315" s="22"/>
      <c r="NIU315" s="22"/>
      <c r="NIV315" s="22"/>
      <c r="NIW315" s="22"/>
      <c r="NIX315" s="22"/>
      <c r="NIY315" s="22"/>
      <c r="NIZ315" s="22"/>
      <c r="NJA315" s="22"/>
      <c r="NJB315" s="22"/>
      <c r="NJC315" s="22"/>
      <c r="NJD315" s="22"/>
      <c r="NJE315" s="22"/>
      <c r="NJF315" s="22"/>
      <c r="NJG315" s="22"/>
      <c r="NJH315" s="22"/>
      <c r="NJI315" s="22"/>
      <c r="NJJ315" s="22"/>
      <c r="NJK315" s="22"/>
      <c r="NJL315" s="22"/>
      <c r="NJM315" s="22"/>
      <c r="NJN315" s="22"/>
      <c r="NJO315" s="22"/>
      <c r="NJP315" s="22"/>
      <c r="NJQ315" s="22"/>
      <c r="NJR315" s="22"/>
      <c r="NJS315" s="22"/>
      <c r="NJT315" s="22"/>
      <c r="NJU315" s="22"/>
      <c r="NJV315" s="22"/>
      <c r="NJW315" s="22"/>
      <c r="NJX315" s="22"/>
      <c r="NJY315" s="22"/>
      <c r="NJZ315" s="22"/>
      <c r="NKA315" s="22"/>
      <c r="NKB315" s="22"/>
      <c r="NKC315" s="22"/>
      <c r="NKD315" s="22"/>
      <c r="NKE315" s="22"/>
      <c r="NKF315" s="22"/>
      <c r="NKG315" s="22"/>
      <c r="NKH315" s="22"/>
      <c r="NKI315" s="22"/>
      <c r="NKJ315" s="22"/>
      <c r="NKK315" s="22"/>
      <c r="NKL315" s="22"/>
      <c r="NKM315" s="22"/>
      <c r="NKN315" s="22"/>
      <c r="NKO315" s="22"/>
      <c r="NKP315" s="22"/>
      <c r="NKQ315" s="22"/>
      <c r="NKR315" s="22"/>
      <c r="NKS315" s="22"/>
      <c r="NKT315" s="22"/>
      <c r="NKU315" s="22"/>
      <c r="NKV315" s="22"/>
      <c r="NKW315" s="22"/>
      <c r="NKX315" s="22"/>
      <c r="NKY315" s="22"/>
      <c r="NKZ315" s="22"/>
      <c r="NLA315" s="22"/>
      <c r="NLB315" s="22"/>
      <c r="NLC315" s="22"/>
      <c r="NLD315" s="22"/>
      <c r="NLE315" s="22"/>
      <c r="NLF315" s="22"/>
      <c r="NLG315" s="22"/>
      <c r="NLH315" s="22"/>
      <c r="NLI315" s="22"/>
      <c r="NLJ315" s="22"/>
      <c r="NLK315" s="22"/>
      <c r="NLL315" s="22"/>
      <c r="NLM315" s="22"/>
      <c r="NLN315" s="22"/>
      <c r="NLO315" s="22"/>
      <c r="NLP315" s="22"/>
      <c r="NLQ315" s="22"/>
      <c r="NLR315" s="22"/>
      <c r="NLS315" s="22"/>
      <c r="NLT315" s="22"/>
      <c r="NLU315" s="22"/>
      <c r="NLV315" s="22"/>
      <c r="NLW315" s="22"/>
      <c r="NLX315" s="22"/>
      <c r="NLY315" s="22"/>
      <c r="NLZ315" s="22"/>
      <c r="NMA315" s="22"/>
      <c r="NMB315" s="22"/>
      <c r="NMC315" s="22"/>
      <c r="NMD315" s="22"/>
      <c r="NME315" s="22"/>
      <c r="NMF315" s="22"/>
      <c r="NMG315" s="22"/>
      <c r="NMH315" s="22"/>
      <c r="NMI315" s="22"/>
      <c r="NMJ315" s="22"/>
      <c r="NMK315" s="22"/>
      <c r="NML315" s="22"/>
      <c r="NMM315" s="22"/>
      <c r="NMN315" s="22"/>
      <c r="NMO315" s="22"/>
      <c r="NMP315" s="22"/>
      <c r="NMQ315" s="22"/>
      <c r="NMR315" s="22"/>
      <c r="NMS315" s="22"/>
      <c r="NMT315" s="22"/>
      <c r="NMU315" s="22"/>
      <c r="NMV315" s="22"/>
      <c r="NMW315" s="22"/>
      <c r="NMX315" s="22"/>
      <c r="NMY315" s="22"/>
      <c r="NMZ315" s="22"/>
      <c r="NNA315" s="22"/>
      <c r="NNB315" s="22"/>
      <c r="NNC315" s="22"/>
      <c r="NND315" s="22"/>
      <c r="NNE315" s="22"/>
      <c r="NNF315" s="22"/>
      <c r="NNG315" s="22"/>
      <c r="NNH315" s="22"/>
      <c r="NNI315" s="22"/>
      <c r="NNJ315" s="22"/>
      <c r="NNK315" s="22"/>
      <c r="NNL315" s="22"/>
      <c r="NNM315" s="22"/>
      <c r="NNN315" s="22"/>
      <c r="NNO315" s="22"/>
      <c r="NNP315" s="22"/>
      <c r="NNQ315" s="22"/>
      <c r="NNR315" s="22"/>
      <c r="NNS315" s="22"/>
      <c r="NNT315" s="22"/>
      <c r="NNU315" s="22"/>
      <c r="NNV315" s="22"/>
      <c r="NNW315" s="22"/>
      <c r="NNX315" s="22"/>
      <c r="NNY315" s="22"/>
      <c r="NNZ315" s="22"/>
      <c r="NOA315" s="22"/>
      <c r="NOB315" s="22"/>
      <c r="NOC315" s="22"/>
      <c r="NOD315" s="22"/>
      <c r="NOE315" s="22"/>
      <c r="NOF315" s="22"/>
      <c r="NOG315" s="22"/>
      <c r="NOH315" s="22"/>
      <c r="NOI315" s="22"/>
      <c r="NOJ315" s="22"/>
      <c r="NOK315" s="22"/>
      <c r="NOL315" s="22"/>
      <c r="NOM315" s="22"/>
      <c r="NON315" s="22"/>
      <c r="NOO315" s="22"/>
      <c r="NOP315" s="22"/>
      <c r="NOQ315" s="22"/>
      <c r="NOR315" s="22"/>
      <c r="NOS315" s="22"/>
      <c r="NOT315" s="22"/>
      <c r="NOU315" s="22"/>
      <c r="NOV315" s="22"/>
      <c r="NOW315" s="22"/>
      <c r="NOX315" s="22"/>
      <c r="NOY315" s="22"/>
      <c r="NOZ315" s="22"/>
      <c r="NPA315" s="22"/>
      <c r="NPB315" s="22"/>
      <c r="NPC315" s="22"/>
      <c r="NPD315" s="22"/>
      <c r="NPE315" s="22"/>
      <c r="NPF315" s="22"/>
      <c r="NPG315" s="22"/>
      <c r="NPH315" s="22"/>
      <c r="NPI315" s="22"/>
      <c r="NPJ315" s="22"/>
      <c r="NPK315" s="22"/>
      <c r="NPL315" s="22"/>
      <c r="NPM315" s="22"/>
      <c r="NPN315" s="22"/>
      <c r="NPO315" s="22"/>
      <c r="NPP315" s="22"/>
      <c r="NPQ315" s="22"/>
      <c r="NPR315" s="22"/>
      <c r="NPS315" s="22"/>
      <c r="NPT315" s="22"/>
      <c r="NPU315" s="22"/>
      <c r="NPV315" s="22"/>
      <c r="NPW315" s="22"/>
      <c r="NPX315" s="22"/>
      <c r="NPY315" s="22"/>
      <c r="NPZ315" s="22"/>
      <c r="NQA315" s="22"/>
      <c r="NQB315" s="22"/>
      <c r="NQC315" s="22"/>
      <c r="NQD315" s="22"/>
      <c r="NQE315" s="22"/>
      <c r="NQF315" s="22"/>
      <c r="NQG315" s="22"/>
      <c r="NQH315" s="22"/>
      <c r="NQI315" s="22"/>
      <c r="NQJ315" s="22"/>
      <c r="NQK315" s="22"/>
      <c r="NQL315" s="22"/>
      <c r="NQM315" s="22"/>
      <c r="NQN315" s="22"/>
      <c r="NQO315" s="22"/>
      <c r="NQP315" s="22"/>
      <c r="NQQ315" s="22"/>
      <c r="NQR315" s="22"/>
      <c r="NQS315" s="22"/>
      <c r="NQT315" s="22"/>
      <c r="NQU315" s="22"/>
      <c r="NQV315" s="22"/>
      <c r="NQW315" s="22"/>
      <c r="NQX315" s="22"/>
      <c r="NQY315" s="22"/>
      <c r="NQZ315" s="22"/>
      <c r="NRA315" s="22"/>
      <c r="NRB315" s="22"/>
      <c r="NRC315" s="22"/>
      <c r="NRD315" s="22"/>
      <c r="NRE315" s="22"/>
      <c r="NRF315" s="22"/>
      <c r="NRG315" s="22"/>
      <c r="NRH315" s="22"/>
      <c r="NRI315" s="22"/>
      <c r="NRJ315" s="22"/>
      <c r="NRK315" s="22"/>
      <c r="NRL315" s="22"/>
      <c r="NRM315" s="22"/>
      <c r="NRN315" s="22"/>
      <c r="NRO315" s="22"/>
      <c r="NRP315" s="22"/>
      <c r="NRQ315" s="22"/>
      <c r="NRR315" s="22"/>
      <c r="NRS315" s="22"/>
      <c r="NRT315" s="22"/>
      <c r="NRU315" s="22"/>
      <c r="NRV315" s="22"/>
      <c r="NRW315" s="22"/>
      <c r="NRX315" s="22"/>
      <c r="NRY315" s="22"/>
      <c r="NRZ315" s="22"/>
      <c r="NSA315" s="22"/>
      <c r="NSB315" s="22"/>
      <c r="NSC315" s="22"/>
      <c r="NSD315" s="22"/>
      <c r="NSE315" s="22"/>
      <c r="NSF315" s="22"/>
      <c r="NSG315" s="22"/>
      <c r="NSH315" s="22"/>
      <c r="NSI315" s="22"/>
      <c r="NSJ315" s="22"/>
      <c r="NSK315" s="22"/>
      <c r="NSL315" s="22"/>
      <c r="NSM315" s="22"/>
      <c r="NSN315" s="22"/>
      <c r="NSO315" s="22"/>
      <c r="NSP315" s="22"/>
      <c r="NSQ315" s="22"/>
      <c r="NSR315" s="22"/>
      <c r="NSS315" s="22"/>
      <c r="NST315" s="22"/>
      <c r="NSU315" s="22"/>
      <c r="NSV315" s="22"/>
      <c r="NSW315" s="22"/>
      <c r="NSX315" s="22"/>
      <c r="NSY315" s="22"/>
      <c r="NSZ315" s="22"/>
      <c r="NTA315" s="22"/>
      <c r="NTB315" s="22"/>
      <c r="NTC315" s="22"/>
      <c r="NTD315" s="22"/>
      <c r="NTE315" s="22"/>
      <c r="NTF315" s="22"/>
      <c r="NTG315" s="22"/>
      <c r="NTH315" s="22"/>
      <c r="NTI315" s="22"/>
      <c r="NTJ315" s="22"/>
      <c r="NTK315" s="22"/>
      <c r="NTL315" s="22"/>
      <c r="NTM315" s="22"/>
      <c r="NTN315" s="22"/>
      <c r="NTO315" s="22"/>
      <c r="NTP315" s="22"/>
      <c r="NTQ315" s="22"/>
      <c r="NTR315" s="22"/>
      <c r="NTS315" s="22"/>
      <c r="NTT315" s="22"/>
      <c r="NTU315" s="22"/>
      <c r="NTV315" s="22"/>
      <c r="NTW315" s="22"/>
      <c r="NTX315" s="22"/>
      <c r="NTY315" s="22"/>
      <c r="NTZ315" s="22"/>
      <c r="NUA315" s="22"/>
      <c r="NUB315" s="22"/>
      <c r="NUC315" s="22"/>
      <c r="NUD315" s="22"/>
      <c r="NUE315" s="22"/>
      <c r="NUF315" s="22"/>
      <c r="NUG315" s="22"/>
      <c r="NUH315" s="22"/>
      <c r="NUI315" s="22"/>
      <c r="NUJ315" s="22"/>
      <c r="NUK315" s="22"/>
      <c r="NUL315" s="22"/>
      <c r="NUM315" s="22"/>
      <c r="NUN315" s="22"/>
      <c r="NUO315" s="22"/>
      <c r="NUP315" s="22"/>
      <c r="NUQ315" s="22"/>
      <c r="NUR315" s="22"/>
      <c r="NUS315" s="22"/>
      <c r="NUT315" s="22"/>
      <c r="NUU315" s="22"/>
      <c r="NUV315" s="22"/>
      <c r="NUW315" s="22"/>
      <c r="NUX315" s="22"/>
      <c r="NUY315" s="22"/>
      <c r="NUZ315" s="22"/>
      <c r="NVA315" s="22"/>
      <c r="NVB315" s="22"/>
      <c r="NVC315" s="22"/>
      <c r="NVD315" s="22"/>
      <c r="NVE315" s="22"/>
      <c r="NVF315" s="22"/>
      <c r="NVG315" s="22"/>
      <c r="NVH315" s="22"/>
      <c r="NVI315" s="22"/>
      <c r="NVJ315" s="22"/>
      <c r="NVK315" s="22"/>
      <c r="NVL315" s="22"/>
      <c r="NVM315" s="22"/>
      <c r="NVN315" s="22"/>
      <c r="NVO315" s="22"/>
      <c r="NVP315" s="22"/>
      <c r="NVQ315" s="22"/>
      <c r="NVR315" s="22"/>
      <c r="NVS315" s="22"/>
      <c r="NVT315" s="22"/>
      <c r="NVU315" s="22"/>
      <c r="NVV315" s="22"/>
      <c r="NVW315" s="22"/>
      <c r="NVX315" s="22"/>
      <c r="NVY315" s="22"/>
      <c r="NVZ315" s="22"/>
      <c r="NWA315" s="22"/>
      <c r="NWB315" s="22"/>
      <c r="NWC315" s="22"/>
      <c r="NWD315" s="22"/>
      <c r="NWE315" s="22"/>
      <c r="NWF315" s="22"/>
      <c r="NWG315" s="22"/>
      <c r="NWH315" s="22"/>
      <c r="NWI315" s="22"/>
      <c r="NWJ315" s="22"/>
      <c r="NWK315" s="22"/>
      <c r="NWL315" s="22"/>
      <c r="NWM315" s="22"/>
      <c r="NWN315" s="22"/>
      <c r="NWO315" s="22"/>
      <c r="NWP315" s="22"/>
      <c r="NWQ315" s="22"/>
      <c r="NWR315" s="22"/>
      <c r="NWS315" s="22"/>
      <c r="NWT315" s="22"/>
      <c r="NWU315" s="22"/>
      <c r="NWV315" s="22"/>
      <c r="NWW315" s="22"/>
      <c r="NWX315" s="22"/>
      <c r="NWY315" s="22"/>
      <c r="NWZ315" s="22"/>
      <c r="NXA315" s="22"/>
      <c r="NXB315" s="22"/>
      <c r="NXC315" s="22"/>
      <c r="NXD315" s="22"/>
      <c r="NXE315" s="22"/>
      <c r="NXF315" s="22"/>
      <c r="NXG315" s="22"/>
      <c r="NXH315" s="22"/>
      <c r="NXI315" s="22"/>
      <c r="NXJ315" s="22"/>
      <c r="NXK315" s="22"/>
      <c r="NXL315" s="22"/>
      <c r="NXM315" s="22"/>
      <c r="NXN315" s="22"/>
      <c r="NXO315" s="22"/>
      <c r="NXP315" s="22"/>
      <c r="NXQ315" s="22"/>
      <c r="NXR315" s="22"/>
      <c r="NXS315" s="22"/>
      <c r="NXT315" s="22"/>
      <c r="NXU315" s="22"/>
      <c r="NXV315" s="22"/>
      <c r="NXW315" s="22"/>
      <c r="NXX315" s="22"/>
      <c r="NXY315" s="22"/>
      <c r="NXZ315" s="22"/>
      <c r="NYA315" s="22"/>
      <c r="NYB315" s="22"/>
      <c r="NYC315" s="22"/>
      <c r="NYD315" s="22"/>
      <c r="NYE315" s="22"/>
      <c r="NYF315" s="22"/>
      <c r="NYG315" s="22"/>
      <c r="NYH315" s="22"/>
      <c r="NYI315" s="22"/>
      <c r="NYJ315" s="22"/>
      <c r="NYK315" s="22"/>
      <c r="NYL315" s="22"/>
      <c r="NYM315" s="22"/>
      <c r="NYN315" s="22"/>
      <c r="NYO315" s="22"/>
      <c r="NYP315" s="22"/>
      <c r="NYQ315" s="22"/>
      <c r="NYR315" s="22"/>
      <c r="NYS315" s="22"/>
      <c r="NYT315" s="22"/>
      <c r="NYU315" s="22"/>
      <c r="NYV315" s="22"/>
      <c r="NYW315" s="22"/>
      <c r="NYX315" s="22"/>
      <c r="NYY315" s="22"/>
      <c r="NYZ315" s="22"/>
      <c r="NZA315" s="22"/>
      <c r="NZB315" s="22"/>
      <c r="NZC315" s="22"/>
      <c r="NZD315" s="22"/>
      <c r="NZE315" s="22"/>
      <c r="NZF315" s="22"/>
      <c r="NZG315" s="22"/>
      <c r="NZH315" s="22"/>
      <c r="NZI315" s="22"/>
      <c r="NZJ315" s="22"/>
      <c r="NZK315" s="22"/>
      <c r="NZL315" s="22"/>
      <c r="NZM315" s="22"/>
      <c r="NZN315" s="22"/>
      <c r="NZO315" s="22"/>
      <c r="NZP315" s="22"/>
      <c r="NZQ315" s="22"/>
      <c r="NZR315" s="22"/>
      <c r="NZS315" s="22"/>
      <c r="NZT315" s="22"/>
      <c r="NZU315" s="22"/>
      <c r="NZV315" s="22"/>
      <c r="NZW315" s="22"/>
      <c r="NZX315" s="22"/>
      <c r="NZY315" s="22"/>
      <c r="NZZ315" s="22"/>
      <c r="OAA315" s="22"/>
      <c r="OAB315" s="22"/>
      <c r="OAC315" s="22"/>
      <c r="OAD315" s="22"/>
      <c r="OAE315" s="22"/>
      <c r="OAF315" s="22"/>
      <c r="OAG315" s="22"/>
      <c r="OAH315" s="22"/>
      <c r="OAI315" s="22"/>
      <c r="OAJ315" s="22"/>
      <c r="OAK315" s="22"/>
      <c r="OAL315" s="22"/>
      <c r="OAM315" s="22"/>
      <c r="OAN315" s="22"/>
      <c r="OAO315" s="22"/>
      <c r="OAP315" s="22"/>
      <c r="OAQ315" s="22"/>
      <c r="OAR315" s="22"/>
      <c r="OAS315" s="22"/>
      <c r="OAT315" s="22"/>
      <c r="OAU315" s="22"/>
      <c r="OAV315" s="22"/>
      <c r="OAW315" s="22"/>
      <c r="OAX315" s="22"/>
      <c r="OAY315" s="22"/>
      <c r="OAZ315" s="22"/>
      <c r="OBA315" s="22"/>
      <c r="OBB315" s="22"/>
      <c r="OBC315" s="22"/>
      <c r="OBD315" s="22"/>
      <c r="OBE315" s="22"/>
      <c r="OBF315" s="22"/>
      <c r="OBG315" s="22"/>
      <c r="OBH315" s="22"/>
      <c r="OBI315" s="22"/>
      <c r="OBJ315" s="22"/>
      <c r="OBK315" s="22"/>
      <c r="OBL315" s="22"/>
      <c r="OBM315" s="22"/>
      <c r="OBN315" s="22"/>
      <c r="OBO315" s="22"/>
      <c r="OBP315" s="22"/>
      <c r="OBQ315" s="22"/>
      <c r="OBR315" s="22"/>
      <c r="OBS315" s="22"/>
      <c r="OBT315" s="22"/>
      <c r="OBU315" s="22"/>
      <c r="OBV315" s="22"/>
      <c r="OBW315" s="22"/>
      <c r="OBX315" s="22"/>
      <c r="OBY315" s="22"/>
      <c r="OBZ315" s="22"/>
      <c r="OCA315" s="22"/>
      <c r="OCB315" s="22"/>
      <c r="OCC315" s="22"/>
      <c r="OCD315" s="22"/>
      <c r="OCE315" s="22"/>
      <c r="OCF315" s="22"/>
      <c r="OCG315" s="22"/>
      <c r="OCH315" s="22"/>
      <c r="OCI315" s="22"/>
      <c r="OCJ315" s="22"/>
      <c r="OCK315" s="22"/>
      <c r="OCL315" s="22"/>
      <c r="OCM315" s="22"/>
      <c r="OCN315" s="22"/>
      <c r="OCO315" s="22"/>
      <c r="OCP315" s="22"/>
      <c r="OCQ315" s="22"/>
      <c r="OCR315" s="22"/>
      <c r="OCS315" s="22"/>
      <c r="OCT315" s="22"/>
      <c r="OCU315" s="22"/>
      <c r="OCV315" s="22"/>
      <c r="OCW315" s="22"/>
      <c r="OCX315" s="22"/>
      <c r="OCY315" s="22"/>
      <c r="OCZ315" s="22"/>
      <c r="ODA315" s="22"/>
      <c r="ODB315" s="22"/>
      <c r="ODC315" s="22"/>
      <c r="ODD315" s="22"/>
      <c r="ODE315" s="22"/>
      <c r="ODF315" s="22"/>
      <c r="ODG315" s="22"/>
      <c r="ODH315" s="22"/>
      <c r="ODI315" s="22"/>
      <c r="ODJ315" s="22"/>
      <c r="ODK315" s="22"/>
      <c r="ODL315" s="22"/>
      <c r="ODM315" s="22"/>
      <c r="ODN315" s="22"/>
      <c r="ODO315" s="22"/>
      <c r="ODP315" s="22"/>
      <c r="ODQ315" s="22"/>
      <c r="ODR315" s="22"/>
      <c r="ODS315" s="22"/>
      <c r="ODT315" s="22"/>
      <c r="ODU315" s="22"/>
      <c r="ODV315" s="22"/>
      <c r="ODW315" s="22"/>
      <c r="ODX315" s="22"/>
      <c r="ODY315" s="22"/>
      <c r="ODZ315" s="22"/>
      <c r="OEA315" s="22"/>
      <c r="OEB315" s="22"/>
      <c r="OEC315" s="22"/>
      <c r="OED315" s="22"/>
      <c r="OEE315" s="22"/>
      <c r="OEF315" s="22"/>
      <c r="OEG315" s="22"/>
      <c r="OEH315" s="22"/>
      <c r="OEI315" s="22"/>
      <c r="OEJ315" s="22"/>
      <c r="OEK315" s="22"/>
      <c r="OEL315" s="22"/>
      <c r="OEM315" s="22"/>
      <c r="OEN315" s="22"/>
      <c r="OEO315" s="22"/>
      <c r="OEP315" s="22"/>
      <c r="OEQ315" s="22"/>
      <c r="OER315" s="22"/>
      <c r="OES315" s="22"/>
      <c r="OET315" s="22"/>
      <c r="OEU315" s="22"/>
      <c r="OEV315" s="22"/>
      <c r="OEW315" s="22"/>
      <c r="OEX315" s="22"/>
      <c r="OEY315" s="22"/>
      <c r="OEZ315" s="22"/>
      <c r="OFA315" s="22"/>
      <c r="OFB315" s="22"/>
      <c r="OFC315" s="22"/>
      <c r="OFD315" s="22"/>
      <c r="OFE315" s="22"/>
      <c r="OFF315" s="22"/>
      <c r="OFG315" s="22"/>
      <c r="OFH315" s="22"/>
      <c r="OFI315" s="22"/>
      <c r="OFJ315" s="22"/>
      <c r="OFK315" s="22"/>
      <c r="OFL315" s="22"/>
      <c r="OFM315" s="22"/>
      <c r="OFN315" s="22"/>
      <c r="OFO315" s="22"/>
      <c r="OFP315" s="22"/>
      <c r="OFQ315" s="22"/>
      <c r="OFR315" s="22"/>
      <c r="OFS315" s="22"/>
      <c r="OFT315" s="22"/>
      <c r="OFU315" s="22"/>
      <c r="OFV315" s="22"/>
      <c r="OFW315" s="22"/>
      <c r="OFX315" s="22"/>
      <c r="OFY315" s="22"/>
      <c r="OFZ315" s="22"/>
      <c r="OGA315" s="22"/>
      <c r="OGB315" s="22"/>
      <c r="OGC315" s="22"/>
      <c r="OGD315" s="22"/>
      <c r="OGE315" s="22"/>
      <c r="OGF315" s="22"/>
      <c r="OGG315" s="22"/>
      <c r="OGH315" s="22"/>
      <c r="OGI315" s="22"/>
      <c r="OGJ315" s="22"/>
      <c r="OGK315" s="22"/>
      <c r="OGL315" s="22"/>
      <c r="OGM315" s="22"/>
      <c r="OGN315" s="22"/>
      <c r="OGO315" s="22"/>
      <c r="OGP315" s="22"/>
      <c r="OGQ315" s="22"/>
      <c r="OGR315" s="22"/>
      <c r="OGS315" s="22"/>
      <c r="OGT315" s="22"/>
      <c r="OGU315" s="22"/>
      <c r="OGV315" s="22"/>
      <c r="OGW315" s="22"/>
      <c r="OGX315" s="22"/>
      <c r="OGY315" s="22"/>
      <c r="OGZ315" s="22"/>
      <c r="OHA315" s="22"/>
      <c r="OHB315" s="22"/>
      <c r="OHC315" s="22"/>
      <c r="OHD315" s="22"/>
      <c r="OHE315" s="22"/>
      <c r="OHF315" s="22"/>
      <c r="OHG315" s="22"/>
      <c r="OHH315" s="22"/>
      <c r="OHI315" s="22"/>
      <c r="OHJ315" s="22"/>
      <c r="OHK315" s="22"/>
      <c r="OHL315" s="22"/>
      <c r="OHM315" s="22"/>
      <c r="OHN315" s="22"/>
      <c r="OHO315" s="22"/>
      <c r="OHP315" s="22"/>
      <c r="OHQ315" s="22"/>
      <c r="OHR315" s="22"/>
      <c r="OHS315" s="22"/>
      <c r="OHT315" s="22"/>
      <c r="OHU315" s="22"/>
      <c r="OHV315" s="22"/>
      <c r="OHW315" s="22"/>
      <c r="OHX315" s="22"/>
      <c r="OHY315" s="22"/>
      <c r="OHZ315" s="22"/>
      <c r="OIA315" s="22"/>
      <c r="OIB315" s="22"/>
      <c r="OIC315" s="22"/>
      <c r="OID315" s="22"/>
      <c r="OIE315" s="22"/>
      <c r="OIF315" s="22"/>
      <c r="OIG315" s="22"/>
      <c r="OIH315" s="22"/>
      <c r="OII315" s="22"/>
      <c r="OIJ315" s="22"/>
      <c r="OIK315" s="22"/>
      <c r="OIL315" s="22"/>
      <c r="OIM315" s="22"/>
      <c r="OIN315" s="22"/>
      <c r="OIO315" s="22"/>
      <c r="OIP315" s="22"/>
      <c r="OIQ315" s="22"/>
      <c r="OIR315" s="22"/>
      <c r="OIS315" s="22"/>
      <c r="OIT315" s="22"/>
      <c r="OIU315" s="22"/>
      <c r="OIV315" s="22"/>
      <c r="OIW315" s="22"/>
      <c r="OIX315" s="22"/>
      <c r="OIY315" s="22"/>
      <c r="OIZ315" s="22"/>
      <c r="OJA315" s="22"/>
      <c r="OJB315" s="22"/>
      <c r="OJC315" s="22"/>
      <c r="OJD315" s="22"/>
      <c r="OJE315" s="22"/>
      <c r="OJF315" s="22"/>
      <c r="OJG315" s="22"/>
      <c r="OJH315" s="22"/>
      <c r="OJI315" s="22"/>
      <c r="OJJ315" s="22"/>
      <c r="OJK315" s="22"/>
      <c r="OJL315" s="22"/>
      <c r="OJM315" s="22"/>
      <c r="OJN315" s="22"/>
      <c r="OJO315" s="22"/>
      <c r="OJP315" s="22"/>
      <c r="OJQ315" s="22"/>
      <c r="OJR315" s="22"/>
      <c r="OJS315" s="22"/>
      <c r="OJT315" s="22"/>
      <c r="OJU315" s="22"/>
      <c r="OJV315" s="22"/>
      <c r="OJW315" s="22"/>
      <c r="OJX315" s="22"/>
      <c r="OJY315" s="22"/>
      <c r="OJZ315" s="22"/>
      <c r="OKA315" s="22"/>
      <c r="OKB315" s="22"/>
      <c r="OKC315" s="22"/>
      <c r="OKD315" s="22"/>
      <c r="OKE315" s="22"/>
      <c r="OKF315" s="22"/>
      <c r="OKG315" s="22"/>
      <c r="OKH315" s="22"/>
      <c r="OKI315" s="22"/>
      <c r="OKJ315" s="22"/>
      <c r="OKK315" s="22"/>
      <c r="OKL315" s="22"/>
      <c r="OKM315" s="22"/>
      <c r="OKN315" s="22"/>
      <c r="OKO315" s="22"/>
      <c r="OKP315" s="22"/>
      <c r="OKQ315" s="22"/>
      <c r="OKR315" s="22"/>
      <c r="OKS315" s="22"/>
      <c r="OKT315" s="22"/>
      <c r="OKU315" s="22"/>
      <c r="OKV315" s="22"/>
      <c r="OKW315" s="22"/>
      <c r="OKX315" s="22"/>
      <c r="OKY315" s="22"/>
      <c r="OKZ315" s="22"/>
      <c r="OLA315" s="22"/>
      <c r="OLB315" s="22"/>
      <c r="OLC315" s="22"/>
      <c r="OLD315" s="22"/>
      <c r="OLE315" s="22"/>
      <c r="OLF315" s="22"/>
      <c r="OLG315" s="22"/>
      <c r="OLH315" s="22"/>
      <c r="OLI315" s="22"/>
      <c r="OLJ315" s="22"/>
      <c r="OLK315" s="22"/>
      <c r="OLL315" s="22"/>
      <c r="OLM315" s="22"/>
      <c r="OLN315" s="22"/>
      <c r="OLO315" s="22"/>
      <c r="OLP315" s="22"/>
      <c r="OLQ315" s="22"/>
      <c r="OLR315" s="22"/>
      <c r="OLS315" s="22"/>
      <c r="OLT315" s="22"/>
      <c r="OLU315" s="22"/>
      <c r="OLV315" s="22"/>
      <c r="OLW315" s="22"/>
      <c r="OLX315" s="22"/>
      <c r="OLY315" s="22"/>
      <c r="OLZ315" s="22"/>
      <c r="OMA315" s="22"/>
      <c r="OMB315" s="22"/>
      <c r="OMC315" s="22"/>
      <c r="OMD315" s="22"/>
      <c r="OME315" s="22"/>
      <c r="OMF315" s="22"/>
      <c r="OMG315" s="22"/>
      <c r="OMH315" s="22"/>
      <c r="OMI315" s="22"/>
      <c r="OMJ315" s="22"/>
      <c r="OMK315" s="22"/>
      <c r="OML315" s="22"/>
      <c r="OMM315" s="22"/>
      <c r="OMN315" s="22"/>
      <c r="OMO315" s="22"/>
      <c r="OMP315" s="22"/>
      <c r="OMQ315" s="22"/>
      <c r="OMR315" s="22"/>
      <c r="OMS315" s="22"/>
      <c r="OMT315" s="22"/>
      <c r="OMU315" s="22"/>
      <c r="OMV315" s="22"/>
      <c r="OMW315" s="22"/>
      <c r="OMX315" s="22"/>
      <c r="OMY315" s="22"/>
      <c r="OMZ315" s="22"/>
      <c r="ONA315" s="22"/>
      <c r="ONB315" s="22"/>
      <c r="ONC315" s="22"/>
      <c r="OND315" s="22"/>
      <c r="ONE315" s="22"/>
      <c r="ONF315" s="22"/>
      <c r="ONG315" s="22"/>
      <c r="ONH315" s="22"/>
      <c r="ONI315" s="22"/>
      <c r="ONJ315" s="22"/>
      <c r="ONK315" s="22"/>
      <c r="ONL315" s="22"/>
      <c r="ONM315" s="22"/>
      <c r="ONN315" s="22"/>
      <c r="ONO315" s="22"/>
      <c r="ONP315" s="22"/>
      <c r="ONQ315" s="22"/>
      <c r="ONR315" s="22"/>
      <c r="ONS315" s="22"/>
      <c r="ONT315" s="22"/>
      <c r="ONU315" s="22"/>
      <c r="ONV315" s="22"/>
      <c r="ONW315" s="22"/>
      <c r="ONX315" s="22"/>
      <c r="ONY315" s="22"/>
      <c r="ONZ315" s="22"/>
      <c r="OOA315" s="22"/>
      <c r="OOB315" s="22"/>
      <c r="OOC315" s="22"/>
      <c r="OOD315" s="22"/>
      <c r="OOE315" s="22"/>
      <c r="OOF315" s="22"/>
      <c r="OOG315" s="22"/>
      <c r="OOH315" s="22"/>
      <c r="OOI315" s="22"/>
      <c r="OOJ315" s="22"/>
      <c r="OOK315" s="22"/>
      <c r="OOL315" s="22"/>
      <c r="OOM315" s="22"/>
      <c r="OON315" s="22"/>
      <c r="OOO315" s="22"/>
      <c r="OOP315" s="22"/>
      <c r="OOQ315" s="22"/>
      <c r="OOR315" s="22"/>
      <c r="OOS315" s="22"/>
      <c r="OOT315" s="22"/>
      <c r="OOU315" s="22"/>
      <c r="OOV315" s="22"/>
      <c r="OOW315" s="22"/>
      <c r="OOX315" s="22"/>
      <c r="OOY315" s="22"/>
      <c r="OOZ315" s="22"/>
      <c r="OPA315" s="22"/>
      <c r="OPB315" s="22"/>
      <c r="OPC315" s="22"/>
      <c r="OPD315" s="22"/>
      <c r="OPE315" s="22"/>
      <c r="OPF315" s="22"/>
      <c r="OPG315" s="22"/>
      <c r="OPH315" s="22"/>
      <c r="OPI315" s="22"/>
      <c r="OPJ315" s="22"/>
      <c r="OPK315" s="22"/>
      <c r="OPL315" s="22"/>
      <c r="OPM315" s="22"/>
      <c r="OPN315" s="22"/>
      <c r="OPO315" s="22"/>
      <c r="OPP315" s="22"/>
      <c r="OPQ315" s="22"/>
      <c r="OPR315" s="22"/>
      <c r="OPS315" s="22"/>
      <c r="OPT315" s="22"/>
      <c r="OPU315" s="22"/>
      <c r="OPV315" s="22"/>
      <c r="OPW315" s="22"/>
      <c r="OPX315" s="22"/>
      <c r="OPY315" s="22"/>
      <c r="OPZ315" s="22"/>
      <c r="OQA315" s="22"/>
      <c r="OQB315" s="22"/>
      <c r="OQC315" s="22"/>
      <c r="OQD315" s="22"/>
      <c r="OQE315" s="22"/>
      <c r="OQF315" s="22"/>
      <c r="OQG315" s="22"/>
      <c r="OQH315" s="22"/>
      <c r="OQI315" s="22"/>
      <c r="OQJ315" s="22"/>
      <c r="OQK315" s="22"/>
      <c r="OQL315" s="22"/>
      <c r="OQM315" s="22"/>
      <c r="OQN315" s="22"/>
      <c r="OQO315" s="22"/>
      <c r="OQP315" s="22"/>
      <c r="OQQ315" s="22"/>
      <c r="OQR315" s="22"/>
      <c r="OQS315" s="22"/>
      <c r="OQT315" s="22"/>
      <c r="OQU315" s="22"/>
      <c r="OQV315" s="22"/>
      <c r="OQW315" s="22"/>
      <c r="OQX315" s="22"/>
      <c r="OQY315" s="22"/>
      <c r="OQZ315" s="22"/>
      <c r="ORA315" s="22"/>
      <c r="ORB315" s="22"/>
      <c r="ORC315" s="22"/>
      <c r="ORD315" s="22"/>
      <c r="ORE315" s="22"/>
      <c r="ORF315" s="22"/>
      <c r="ORG315" s="22"/>
      <c r="ORH315" s="22"/>
      <c r="ORI315" s="22"/>
      <c r="ORJ315" s="22"/>
      <c r="ORK315" s="22"/>
      <c r="ORL315" s="22"/>
      <c r="ORM315" s="22"/>
      <c r="ORN315" s="22"/>
      <c r="ORO315" s="22"/>
      <c r="ORP315" s="22"/>
      <c r="ORQ315" s="22"/>
      <c r="ORR315" s="22"/>
      <c r="ORS315" s="22"/>
      <c r="ORT315" s="22"/>
      <c r="ORU315" s="22"/>
      <c r="ORV315" s="22"/>
      <c r="ORW315" s="22"/>
      <c r="ORX315" s="22"/>
      <c r="ORY315" s="22"/>
      <c r="ORZ315" s="22"/>
      <c r="OSA315" s="22"/>
      <c r="OSB315" s="22"/>
      <c r="OSC315" s="22"/>
      <c r="OSD315" s="22"/>
      <c r="OSE315" s="22"/>
      <c r="OSF315" s="22"/>
      <c r="OSG315" s="22"/>
      <c r="OSH315" s="22"/>
      <c r="OSI315" s="22"/>
      <c r="OSJ315" s="22"/>
      <c r="OSK315" s="22"/>
      <c r="OSL315" s="22"/>
      <c r="OSM315" s="22"/>
      <c r="OSN315" s="22"/>
      <c r="OSO315" s="22"/>
      <c r="OSP315" s="22"/>
      <c r="OSQ315" s="22"/>
      <c r="OSR315" s="22"/>
      <c r="OSS315" s="22"/>
      <c r="OST315" s="22"/>
      <c r="OSU315" s="22"/>
      <c r="OSV315" s="22"/>
      <c r="OSW315" s="22"/>
      <c r="OSX315" s="22"/>
      <c r="OSY315" s="22"/>
      <c r="OSZ315" s="22"/>
      <c r="OTA315" s="22"/>
      <c r="OTB315" s="22"/>
      <c r="OTC315" s="22"/>
      <c r="OTD315" s="22"/>
      <c r="OTE315" s="22"/>
      <c r="OTF315" s="22"/>
      <c r="OTG315" s="22"/>
      <c r="OTH315" s="22"/>
      <c r="OTI315" s="22"/>
      <c r="OTJ315" s="22"/>
      <c r="OTK315" s="22"/>
      <c r="OTL315" s="22"/>
      <c r="OTM315" s="22"/>
      <c r="OTN315" s="22"/>
      <c r="OTO315" s="22"/>
      <c r="OTP315" s="22"/>
      <c r="OTQ315" s="22"/>
      <c r="OTR315" s="22"/>
      <c r="OTS315" s="22"/>
      <c r="OTT315" s="22"/>
      <c r="OTU315" s="22"/>
      <c r="OTV315" s="22"/>
      <c r="OTW315" s="22"/>
      <c r="OTX315" s="22"/>
      <c r="OTY315" s="22"/>
      <c r="OTZ315" s="22"/>
      <c r="OUA315" s="22"/>
      <c r="OUB315" s="22"/>
      <c r="OUC315" s="22"/>
      <c r="OUD315" s="22"/>
      <c r="OUE315" s="22"/>
      <c r="OUF315" s="22"/>
      <c r="OUG315" s="22"/>
      <c r="OUH315" s="22"/>
      <c r="OUI315" s="22"/>
      <c r="OUJ315" s="22"/>
      <c r="OUK315" s="22"/>
      <c r="OUL315" s="22"/>
      <c r="OUM315" s="22"/>
      <c r="OUN315" s="22"/>
      <c r="OUO315" s="22"/>
      <c r="OUP315" s="22"/>
      <c r="OUQ315" s="22"/>
      <c r="OUR315" s="22"/>
      <c r="OUS315" s="22"/>
      <c r="OUT315" s="22"/>
      <c r="OUU315" s="22"/>
      <c r="OUV315" s="22"/>
      <c r="OUW315" s="22"/>
      <c r="OUX315" s="22"/>
      <c r="OUY315" s="22"/>
      <c r="OUZ315" s="22"/>
      <c r="OVA315" s="22"/>
      <c r="OVB315" s="22"/>
      <c r="OVC315" s="22"/>
      <c r="OVD315" s="22"/>
      <c r="OVE315" s="22"/>
      <c r="OVF315" s="22"/>
      <c r="OVG315" s="22"/>
      <c r="OVH315" s="22"/>
      <c r="OVI315" s="22"/>
      <c r="OVJ315" s="22"/>
      <c r="OVK315" s="22"/>
      <c r="OVL315" s="22"/>
      <c r="OVM315" s="22"/>
      <c r="OVN315" s="22"/>
      <c r="OVO315" s="22"/>
      <c r="OVP315" s="22"/>
      <c r="OVQ315" s="22"/>
      <c r="OVR315" s="22"/>
      <c r="OVS315" s="22"/>
      <c r="OVT315" s="22"/>
      <c r="OVU315" s="22"/>
      <c r="OVV315" s="22"/>
      <c r="OVW315" s="22"/>
      <c r="OVX315" s="22"/>
      <c r="OVY315" s="22"/>
      <c r="OVZ315" s="22"/>
      <c r="OWA315" s="22"/>
      <c r="OWB315" s="22"/>
      <c r="OWC315" s="22"/>
      <c r="OWD315" s="22"/>
      <c r="OWE315" s="22"/>
      <c r="OWF315" s="22"/>
      <c r="OWG315" s="22"/>
      <c r="OWH315" s="22"/>
      <c r="OWI315" s="22"/>
      <c r="OWJ315" s="22"/>
      <c r="OWK315" s="22"/>
      <c r="OWL315" s="22"/>
      <c r="OWM315" s="22"/>
      <c r="OWN315" s="22"/>
      <c r="OWO315" s="22"/>
      <c r="OWP315" s="22"/>
      <c r="OWQ315" s="22"/>
      <c r="OWR315" s="22"/>
      <c r="OWS315" s="22"/>
      <c r="OWT315" s="22"/>
      <c r="OWU315" s="22"/>
      <c r="OWV315" s="22"/>
      <c r="OWW315" s="22"/>
      <c r="OWX315" s="22"/>
      <c r="OWY315" s="22"/>
      <c r="OWZ315" s="22"/>
      <c r="OXA315" s="22"/>
      <c r="OXB315" s="22"/>
      <c r="OXC315" s="22"/>
      <c r="OXD315" s="22"/>
      <c r="OXE315" s="22"/>
      <c r="OXF315" s="22"/>
      <c r="OXG315" s="22"/>
      <c r="OXH315" s="22"/>
      <c r="OXI315" s="22"/>
      <c r="OXJ315" s="22"/>
      <c r="OXK315" s="22"/>
      <c r="OXL315" s="22"/>
      <c r="OXM315" s="22"/>
      <c r="OXN315" s="22"/>
      <c r="OXO315" s="22"/>
      <c r="OXP315" s="22"/>
      <c r="OXQ315" s="22"/>
      <c r="OXR315" s="22"/>
      <c r="OXS315" s="22"/>
      <c r="OXT315" s="22"/>
      <c r="OXU315" s="22"/>
      <c r="OXV315" s="22"/>
      <c r="OXW315" s="22"/>
      <c r="OXX315" s="22"/>
      <c r="OXY315" s="22"/>
      <c r="OXZ315" s="22"/>
      <c r="OYA315" s="22"/>
      <c r="OYB315" s="22"/>
      <c r="OYC315" s="22"/>
      <c r="OYD315" s="22"/>
      <c r="OYE315" s="22"/>
      <c r="OYF315" s="22"/>
      <c r="OYG315" s="22"/>
      <c r="OYH315" s="22"/>
      <c r="OYI315" s="22"/>
      <c r="OYJ315" s="22"/>
      <c r="OYK315" s="22"/>
      <c r="OYL315" s="22"/>
      <c r="OYM315" s="22"/>
      <c r="OYN315" s="22"/>
      <c r="OYO315" s="22"/>
      <c r="OYP315" s="22"/>
      <c r="OYQ315" s="22"/>
      <c r="OYR315" s="22"/>
      <c r="OYS315" s="22"/>
      <c r="OYT315" s="22"/>
      <c r="OYU315" s="22"/>
      <c r="OYV315" s="22"/>
      <c r="OYW315" s="22"/>
      <c r="OYX315" s="22"/>
      <c r="OYY315" s="22"/>
      <c r="OYZ315" s="22"/>
      <c r="OZA315" s="22"/>
      <c r="OZB315" s="22"/>
      <c r="OZC315" s="22"/>
      <c r="OZD315" s="22"/>
      <c r="OZE315" s="22"/>
      <c r="OZF315" s="22"/>
      <c r="OZG315" s="22"/>
      <c r="OZH315" s="22"/>
      <c r="OZI315" s="22"/>
      <c r="OZJ315" s="22"/>
      <c r="OZK315" s="22"/>
      <c r="OZL315" s="22"/>
      <c r="OZM315" s="22"/>
      <c r="OZN315" s="22"/>
      <c r="OZO315" s="22"/>
      <c r="OZP315" s="22"/>
      <c r="OZQ315" s="22"/>
      <c r="OZR315" s="22"/>
      <c r="OZS315" s="22"/>
      <c r="OZT315" s="22"/>
      <c r="OZU315" s="22"/>
      <c r="OZV315" s="22"/>
      <c r="OZW315" s="22"/>
      <c r="OZX315" s="22"/>
      <c r="OZY315" s="22"/>
      <c r="OZZ315" s="22"/>
      <c r="PAA315" s="22"/>
      <c r="PAB315" s="22"/>
      <c r="PAC315" s="22"/>
      <c r="PAD315" s="22"/>
      <c r="PAE315" s="22"/>
      <c r="PAF315" s="22"/>
      <c r="PAG315" s="22"/>
      <c r="PAH315" s="22"/>
      <c r="PAI315" s="22"/>
      <c r="PAJ315" s="22"/>
      <c r="PAK315" s="22"/>
      <c r="PAL315" s="22"/>
      <c r="PAM315" s="22"/>
      <c r="PAN315" s="22"/>
      <c r="PAO315" s="22"/>
      <c r="PAP315" s="22"/>
      <c r="PAQ315" s="22"/>
      <c r="PAR315" s="22"/>
      <c r="PAS315" s="22"/>
      <c r="PAT315" s="22"/>
      <c r="PAU315" s="22"/>
      <c r="PAV315" s="22"/>
      <c r="PAW315" s="22"/>
      <c r="PAX315" s="22"/>
      <c r="PAY315" s="22"/>
      <c r="PAZ315" s="22"/>
      <c r="PBA315" s="22"/>
      <c r="PBB315" s="22"/>
      <c r="PBC315" s="22"/>
      <c r="PBD315" s="22"/>
      <c r="PBE315" s="22"/>
      <c r="PBF315" s="22"/>
      <c r="PBG315" s="22"/>
      <c r="PBH315" s="22"/>
      <c r="PBI315" s="22"/>
      <c r="PBJ315" s="22"/>
      <c r="PBK315" s="22"/>
      <c r="PBL315" s="22"/>
      <c r="PBM315" s="22"/>
      <c r="PBN315" s="22"/>
      <c r="PBO315" s="22"/>
      <c r="PBP315" s="22"/>
      <c r="PBQ315" s="22"/>
      <c r="PBR315" s="22"/>
      <c r="PBS315" s="22"/>
      <c r="PBT315" s="22"/>
      <c r="PBU315" s="22"/>
      <c r="PBV315" s="22"/>
      <c r="PBW315" s="22"/>
      <c r="PBX315" s="22"/>
      <c r="PBY315" s="22"/>
      <c r="PBZ315" s="22"/>
      <c r="PCA315" s="22"/>
      <c r="PCB315" s="22"/>
      <c r="PCC315" s="22"/>
      <c r="PCD315" s="22"/>
      <c r="PCE315" s="22"/>
      <c r="PCF315" s="22"/>
      <c r="PCG315" s="22"/>
      <c r="PCH315" s="22"/>
      <c r="PCI315" s="22"/>
      <c r="PCJ315" s="22"/>
      <c r="PCK315" s="22"/>
      <c r="PCL315" s="22"/>
      <c r="PCM315" s="22"/>
      <c r="PCN315" s="22"/>
      <c r="PCO315" s="22"/>
      <c r="PCP315" s="22"/>
      <c r="PCQ315" s="22"/>
      <c r="PCR315" s="22"/>
      <c r="PCS315" s="22"/>
      <c r="PCT315" s="22"/>
      <c r="PCU315" s="22"/>
      <c r="PCV315" s="22"/>
      <c r="PCW315" s="22"/>
      <c r="PCX315" s="22"/>
      <c r="PCY315" s="22"/>
      <c r="PCZ315" s="22"/>
      <c r="PDA315" s="22"/>
      <c r="PDB315" s="22"/>
      <c r="PDC315" s="22"/>
      <c r="PDD315" s="22"/>
      <c r="PDE315" s="22"/>
      <c r="PDF315" s="22"/>
      <c r="PDG315" s="22"/>
      <c r="PDH315" s="22"/>
      <c r="PDI315" s="22"/>
      <c r="PDJ315" s="22"/>
      <c r="PDK315" s="22"/>
      <c r="PDL315" s="22"/>
      <c r="PDM315" s="22"/>
      <c r="PDN315" s="22"/>
      <c r="PDO315" s="22"/>
      <c r="PDP315" s="22"/>
      <c r="PDQ315" s="22"/>
      <c r="PDR315" s="22"/>
      <c r="PDS315" s="22"/>
      <c r="PDT315" s="22"/>
      <c r="PDU315" s="22"/>
      <c r="PDV315" s="22"/>
      <c r="PDW315" s="22"/>
      <c r="PDX315" s="22"/>
      <c r="PDY315" s="22"/>
      <c r="PDZ315" s="22"/>
      <c r="PEA315" s="22"/>
      <c r="PEB315" s="22"/>
      <c r="PEC315" s="22"/>
      <c r="PED315" s="22"/>
      <c r="PEE315" s="22"/>
      <c r="PEF315" s="22"/>
      <c r="PEG315" s="22"/>
      <c r="PEH315" s="22"/>
      <c r="PEI315" s="22"/>
      <c r="PEJ315" s="22"/>
      <c r="PEK315" s="22"/>
      <c r="PEL315" s="22"/>
      <c r="PEM315" s="22"/>
      <c r="PEN315" s="22"/>
      <c r="PEO315" s="22"/>
      <c r="PEP315" s="22"/>
      <c r="PEQ315" s="22"/>
      <c r="PER315" s="22"/>
      <c r="PES315" s="22"/>
      <c r="PET315" s="22"/>
      <c r="PEU315" s="22"/>
      <c r="PEV315" s="22"/>
      <c r="PEW315" s="22"/>
      <c r="PEX315" s="22"/>
      <c r="PEY315" s="22"/>
      <c r="PEZ315" s="22"/>
      <c r="PFA315" s="22"/>
      <c r="PFB315" s="22"/>
      <c r="PFC315" s="22"/>
      <c r="PFD315" s="22"/>
      <c r="PFE315" s="22"/>
      <c r="PFF315" s="22"/>
      <c r="PFG315" s="22"/>
      <c r="PFH315" s="22"/>
      <c r="PFI315" s="22"/>
      <c r="PFJ315" s="22"/>
      <c r="PFK315" s="22"/>
      <c r="PFL315" s="22"/>
      <c r="PFM315" s="22"/>
      <c r="PFN315" s="22"/>
      <c r="PFO315" s="22"/>
      <c r="PFP315" s="22"/>
      <c r="PFQ315" s="22"/>
      <c r="PFR315" s="22"/>
      <c r="PFS315" s="22"/>
      <c r="PFT315" s="22"/>
      <c r="PFU315" s="22"/>
      <c r="PFV315" s="22"/>
      <c r="PFW315" s="22"/>
      <c r="PFX315" s="22"/>
      <c r="PFY315" s="22"/>
      <c r="PFZ315" s="22"/>
      <c r="PGA315" s="22"/>
      <c r="PGB315" s="22"/>
      <c r="PGC315" s="22"/>
      <c r="PGD315" s="22"/>
      <c r="PGE315" s="22"/>
      <c r="PGF315" s="22"/>
      <c r="PGG315" s="22"/>
      <c r="PGH315" s="22"/>
      <c r="PGI315" s="22"/>
      <c r="PGJ315" s="22"/>
      <c r="PGK315" s="22"/>
      <c r="PGL315" s="22"/>
      <c r="PGM315" s="22"/>
      <c r="PGN315" s="22"/>
      <c r="PGO315" s="22"/>
      <c r="PGP315" s="22"/>
      <c r="PGQ315" s="22"/>
      <c r="PGR315" s="22"/>
      <c r="PGS315" s="22"/>
      <c r="PGT315" s="22"/>
      <c r="PGU315" s="22"/>
      <c r="PGV315" s="22"/>
      <c r="PGW315" s="22"/>
      <c r="PGX315" s="22"/>
      <c r="PGY315" s="22"/>
      <c r="PGZ315" s="22"/>
      <c r="PHA315" s="22"/>
      <c r="PHB315" s="22"/>
      <c r="PHC315" s="22"/>
      <c r="PHD315" s="22"/>
      <c r="PHE315" s="22"/>
      <c r="PHF315" s="22"/>
      <c r="PHG315" s="22"/>
      <c r="PHH315" s="22"/>
      <c r="PHI315" s="22"/>
      <c r="PHJ315" s="22"/>
      <c r="PHK315" s="22"/>
      <c r="PHL315" s="22"/>
      <c r="PHM315" s="22"/>
      <c r="PHN315" s="22"/>
      <c r="PHO315" s="22"/>
      <c r="PHP315" s="22"/>
      <c r="PHQ315" s="22"/>
      <c r="PHR315" s="22"/>
      <c r="PHS315" s="22"/>
      <c r="PHT315" s="22"/>
      <c r="PHU315" s="22"/>
      <c r="PHV315" s="22"/>
      <c r="PHW315" s="22"/>
      <c r="PHX315" s="22"/>
      <c r="PHY315" s="22"/>
      <c r="PHZ315" s="22"/>
      <c r="PIA315" s="22"/>
      <c r="PIB315" s="22"/>
      <c r="PIC315" s="22"/>
      <c r="PID315" s="22"/>
      <c r="PIE315" s="22"/>
      <c r="PIF315" s="22"/>
      <c r="PIG315" s="22"/>
      <c r="PIH315" s="22"/>
      <c r="PII315" s="22"/>
      <c r="PIJ315" s="22"/>
      <c r="PIK315" s="22"/>
      <c r="PIL315" s="22"/>
      <c r="PIM315" s="22"/>
      <c r="PIN315" s="22"/>
      <c r="PIO315" s="22"/>
      <c r="PIP315" s="22"/>
      <c r="PIQ315" s="22"/>
      <c r="PIR315" s="22"/>
      <c r="PIS315" s="22"/>
      <c r="PIT315" s="22"/>
      <c r="PIU315" s="22"/>
      <c r="PIV315" s="22"/>
      <c r="PIW315" s="22"/>
      <c r="PIX315" s="22"/>
      <c r="PIY315" s="22"/>
      <c r="PIZ315" s="22"/>
      <c r="PJA315" s="22"/>
      <c r="PJB315" s="22"/>
      <c r="PJC315" s="22"/>
      <c r="PJD315" s="22"/>
      <c r="PJE315" s="22"/>
      <c r="PJF315" s="22"/>
      <c r="PJG315" s="22"/>
      <c r="PJH315" s="22"/>
      <c r="PJI315" s="22"/>
      <c r="PJJ315" s="22"/>
      <c r="PJK315" s="22"/>
      <c r="PJL315" s="22"/>
      <c r="PJM315" s="22"/>
      <c r="PJN315" s="22"/>
      <c r="PJO315" s="22"/>
      <c r="PJP315" s="22"/>
      <c r="PJQ315" s="22"/>
      <c r="PJR315" s="22"/>
      <c r="PJS315" s="22"/>
      <c r="PJT315" s="22"/>
      <c r="PJU315" s="22"/>
      <c r="PJV315" s="22"/>
      <c r="PJW315" s="22"/>
      <c r="PJX315" s="22"/>
      <c r="PJY315" s="22"/>
      <c r="PJZ315" s="22"/>
      <c r="PKA315" s="22"/>
      <c r="PKB315" s="22"/>
      <c r="PKC315" s="22"/>
      <c r="PKD315" s="22"/>
      <c r="PKE315" s="22"/>
      <c r="PKF315" s="22"/>
      <c r="PKG315" s="22"/>
      <c r="PKH315" s="22"/>
      <c r="PKI315" s="22"/>
      <c r="PKJ315" s="22"/>
      <c r="PKK315" s="22"/>
      <c r="PKL315" s="22"/>
      <c r="PKM315" s="22"/>
      <c r="PKN315" s="22"/>
      <c r="PKO315" s="22"/>
      <c r="PKP315" s="22"/>
      <c r="PKQ315" s="22"/>
      <c r="PKR315" s="22"/>
      <c r="PKS315" s="22"/>
      <c r="PKT315" s="22"/>
      <c r="PKU315" s="22"/>
      <c r="PKV315" s="22"/>
      <c r="PKW315" s="22"/>
      <c r="PKX315" s="22"/>
      <c r="PKY315" s="22"/>
      <c r="PKZ315" s="22"/>
      <c r="PLA315" s="22"/>
      <c r="PLB315" s="22"/>
      <c r="PLC315" s="22"/>
      <c r="PLD315" s="22"/>
      <c r="PLE315" s="22"/>
      <c r="PLF315" s="22"/>
      <c r="PLG315" s="22"/>
      <c r="PLH315" s="22"/>
      <c r="PLI315" s="22"/>
      <c r="PLJ315" s="22"/>
      <c r="PLK315" s="22"/>
      <c r="PLL315" s="22"/>
      <c r="PLM315" s="22"/>
      <c r="PLN315" s="22"/>
      <c r="PLO315" s="22"/>
      <c r="PLP315" s="22"/>
      <c r="PLQ315" s="22"/>
      <c r="PLR315" s="22"/>
      <c r="PLS315" s="22"/>
      <c r="PLT315" s="22"/>
      <c r="PLU315" s="22"/>
      <c r="PLV315" s="22"/>
      <c r="PLW315" s="22"/>
      <c r="PLX315" s="22"/>
      <c r="PLY315" s="22"/>
      <c r="PLZ315" s="22"/>
      <c r="PMA315" s="22"/>
      <c r="PMB315" s="22"/>
      <c r="PMC315" s="22"/>
      <c r="PMD315" s="22"/>
      <c r="PME315" s="22"/>
      <c r="PMF315" s="22"/>
      <c r="PMG315" s="22"/>
      <c r="PMH315" s="22"/>
      <c r="PMI315" s="22"/>
      <c r="PMJ315" s="22"/>
      <c r="PMK315" s="22"/>
      <c r="PML315" s="22"/>
      <c r="PMM315" s="22"/>
      <c r="PMN315" s="22"/>
      <c r="PMO315" s="22"/>
      <c r="PMP315" s="22"/>
      <c r="PMQ315" s="22"/>
      <c r="PMR315" s="22"/>
      <c r="PMS315" s="22"/>
      <c r="PMT315" s="22"/>
      <c r="PMU315" s="22"/>
      <c r="PMV315" s="22"/>
      <c r="PMW315" s="22"/>
      <c r="PMX315" s="22"/>
      <c r="PMY315" s="22"/>
      <c r="PMZ315" s="22"/>
      <c r="PNA315" s="22"/>
      <c r="PNB315" s="22"/>
      <c r="PNC315" s="22"/>
      <c r="PND315" s="22"/>
      <c r="PNE315" s="22"/>
      <c r="PNF315" s="22"/>
      <c r="PNG315" s="22"/>
      <c r="PNH315" s="22"/>
      <c r="PNI315" s="22"/>
      <c r="PNJ315" s="22"/>
      <c r="PNK315" s="22"/>
      <c r="PNL315" s="22"/>
      <c r="PNM315" s="22"/>
      <c r="PNN315" s="22"/>
      <c r="PNO315" s="22"/>
      <c r="PNP315" s="22"/>
      <c r="PNQ315" s="22"/>
      <c r="PNR315" s="22"/>
      <c r="PNS315" s="22"/>
      <c r="PNT315" s="22"/>
      <c r="PNU315" s="22"/>
      <c r="PNV315" s="22"/>
      <c r="PNW315" s="22"/>
      <c r="PNX315" s="22"/>
      <c r="PNY315" s="22"/>
      <c r="PNZ315" s="22"/>
      <c r="POA315" s="22"/>
      <c r="POB315" s="22"/>
      <c r="POC315" s="22"/>
      <c r="POD315" s="22"/>
      <c r="POE315" s="22"/>
      <c r="POF315" s="22"/>
      <c r="POG315" s="22"/>
      <c r="POH315" s="22"/>
      <c r="POI315" s="22"/>
      <c r="POJ315" s="22"/>
      <c r="POK315" s="22"/>
      <c r="POL315" s="22"/>
      <c r="POM315" s="22"/>
      <c r="PON315" s="22"/>
      <c r="POO315" s="22"/>
      <c r="POP315" s="22"/>
      <c r="POQ315" s="22"/>
      <c r="POR315" s="22"/>
      <c r="POS315" s="22"/>
      <c r="POT315" s="22"/>
      <c r="POU315" s="22"/>
      <c r="POV315" s="22"/>
      <c r="POW315" s="22"/>
      <c r="POX315" s="22"/>
      <c r="POY315" s="22"/>
      <c r="POZ315" s="22"/>
      <c r="PPA315" s="22"/>
      <c r="PPB315" s="22"/>
      <c r="PPC315" s="22"/>
      <c r="PPD315" s="22"/>
      <c r="PPE315" s="22"/>
      <c r="PPF315" s="22"/>
      <c r="PPG315" s="22"/>
      <c r="PPH315" s="22"/>
      <c r="PPI315" s="22"/>
      <c r="PPJ315" s="22"/>
      <c r="PPK315" s="22"/>
      <c r="PPL315" s="22"/>
      <c r="PPM315" s="22"/>
      <c r="PPN315" s="22"/>
      <c r="PPO315" s="22"/>
      <c r="PPP315" s="22"/>
      <c r="PPQ315" s="22"/>
      <c r="PPR315" s="22"/>
      <c r="PPS315" s="22"/>
      <c r="PPT315" s="22"/>
      <c r="PPU315" s="22"/>
      <c r="PPV315" s="22"/>
      <c r="PPW315" s="22"/>
      <c r="PPX315" s="22"/>
      <c r="PPY315" s="22"/>
      <c r="PPZ315" s="22"/>
      <c r="PQA315" s="22"/>
      <c r="PQB315" s="22"/>
      <c r="PQC315" s="22"/>
      <c r="PQD315" s="22"/>
      <c r="PQE315" s="22"/>
      <c r="PQF315" s="22"/>
      <c r="PQG315" s="22"/>
      <c r="PQH315" s="22"/>
      <c r="PQI315" s="22"/>
      <c r="PQJ315" s="22"/>
      <c r="PQK315" s="22"/>
      <c r="PQL315" s="22"/>
      <c r="PQM315" s="22"/>
      <c r="PQN315" s="22"/>
      <c r="PQO315" s="22"/>
      <c r="PQP315" s="22"/>
      <c r="PQQ315" s="22"/>
      <c r="PQR315" s="22"/>
      <c r="PQS315" s="22"/>
      <c r="PQT315" s="22"/>
      <c r="PQU315" s="22"/>
      <c r="PQV315" s="22"/>
      <c r="PQW315" s="22"/>
      <c r="PQX315" s="22"/>
      <c r="PQY315" s="22"/>
      <c r="PQZ315" s="22"/>
      <c r="PRA315" s="22"/>
      <c r="PRB315" s="22"/>
      <c r="PRC315" s="22"/>
      <c r="PRD315" s="22"/>
      <c r="PRE315" s="22"/>
      <c r="PRF315" s="22"/>
      <c r="PRG315" s="22"/>
      <c r="PRH315" s="22"/>
      <c r="PRI315" s="22"/>
      <c r="PRJ315" s="22"/>
      <c r="PRK315" s="22"/>
      <c r="PRL315" s="22"/>
      <c r="PRM315" s="22"/>
      <c r="PRN315" s="22"/>
      <c r="PRO315" s="22"/>
      <c r="PRP315" s="22"/>
      <c r="PRQ315" s="22"/>
      <c r="PRR315" s="22"/>
      <c r="PRS315" s="22"/>
      <c r="PRT315" s="22"/>
      <c r="PRU315" s="22"/>
      <c r="PRV315" s="22"/>
      <c r="PRW315" s="22"/>
      <c r="PRX315" s="22"/>
      <c r="PRY315" s="22"/>
      <c r="PRZ315" s="22"/>
      <c r="PSA315" s="22"/>
      <c r="PSB315" s="22"/>
      <c r="PSC315" s="22"/>
      <c r="PSD315" s="22"/>
      <c r="PSE315" s="22"/>
      <c r="PSF315" s="22"/>
      <c r="PSG315" s="22"/>
      <c r="PSH315" s="22"/>
      <c r="PSI315" s="22"/>
      <c r="PSJ315" s="22"/>
      <c r="PSK315" s="22"/>
      <c r="PSL315" s="22"/>
      <c r="PSM315" s="22"/>
      <c r="PSN315" s="22"/>
      <c r="PSO315" s="22"/>
      <c r="PSP315" s="22"/>
      <c r="PSQ315" s="22"/>
      <c r="PSR315" s="22"/>
      <c r="PSS315" s="22"/>
      <c r="PST315" s="22"/>
      <c r="PSU315" s="22"/>
      <c r="PSV315" s="22"/>
      <c r="PSW315" s="22"/>
      <c r="PSX315" s="22"/>
      <c r="PSY315" s="22"/>
      <c r="PSZ315" s="22"/>
      <c r="PTA315" s="22"/>
      <c r="PTB315" s="22"/>
      <c r="PTC315" s="22"/>
      <c r="PTD315" s="22"/>
      <c r="PTE315" s="22"/>
      <c r="PTF315" s="22"/>
      <c r="PTG315" s="22"/>
      <c r="PTH315" s="22"/>
      <c r="PTI315" s="22"/>
      <c r="PTJ315" s="22"/>
      <c r="PTK315" s="22"/>
      <c r="PTL315" s="22"/>
      <c r="PTM315" s="22"/>
      <c r="PTN315" s="22"/>
      <c r="PTO315" s="22"/>
      <c r="PTP315" s="22"/>
      <c r="PTQ315" s="22"/>
      <c r="PTR315" s="22"/>
      <c r="PTS315" s="22"/>
      <c r="PTT315" s="22"/>
      <c r="PTU315" s="22"/>
      <c r="PTV315" s="22"/>
      <c r="PTW315" s="22"/>
      <c r="PTX315" s="22"/>
      <c r="PTY315" s="22"/>
      <c r="PTZ315" s="22"/>
      <c r="PUA315" s="22"/>
      <c r="PUB315" s="22"/>
      <c r="PUC315" s="22"/>
      <c r="PUD315" s="22"/>
      <c r="PUE315" s="22"/>
      <c r="PUF315" s="22"/>
      <c r="PUG315" s="22"/>
      <c r="PUH315" s="22"/>
      <c r="PUI315" s="22"/>
      <c r="PUJ315" s="22"/>
      <c r="PUK315" s="22"/>
      <c r="PUL315" s="22"/>
      <c r="PUM315" s="22"/>
      <c r="PUN315" s="22"/>
      <c r="PUO315" s="22"/>
      <c r="PUP315" s="22"/>
      <c r="PUQ315" s="22"/>
      <c r="PUR315" s="22"/>
      <c r="PUS315" s="22"/>
      <c r="PUT315" s="22"/>
      <c r="PUU315" s="22"/>
      <c r="PUV315" s="22"/>
      <c r="PUW315" s="22"/>
      <c r="PUX315" s="22"/>
      <c r="PUY315" s="22"/>
      <c r="PUZ315" s="22"/>
      <c r="PVA315" s="22"/>
      <c r="PVB315" s="22"/>
      <c r="PVC315" s="22"/>
      <c r="PVD315" s="22"/>
      <c r="PVE315" s="22"/>
      <c r="PVF315" s="22"/>
      <c r="PVG315" s="22"/>
      <c r="PVH315" s="22"/>
      <c r="PVI315" s="22"/>
      <c r="PVJ315" s="22"/>
      <c r="PVK315" s="22"/>
      <c r="PVL315" s="22"/>
      <c r="PVM315" s="22"/>
      <c r="PVN315" s="22"/>
      <c r="PVO315" s="22"/>
      <c r="PVP315" s="22"/>
      <c r="PVQ315" s="22"/>
      <c r="PVR315" s="22"/>
      <c r="PVS315" s="22"/>
      <c r="PVT315" s="22"/>
      <c r="PVU315" s="22"/>
      <c r="PVV315" s="22"/>
      <c r="PVW315" s="22"/>
      <c r="PVX315" s="22"/>
      <c r="PVY315" s="22"/>
      <c r="PVZ315" s="22"/>
      <c r="PWA315" s="22"/>
      <c r="PWB315" s="22"/>
      <c r="PWC315" s="22"/>
      <c r="PWD315" s="22"/>
      <c r="PWE315" s="22"/>
      <c r="PWF315" s="22"/>
      <c r="PWG315" s="22"/>
      <c r="PWH315" s="22"/>
      <c r="PWI315" s="22"/>
      <c r="PWJ315" s="22"/>
      <c r="PWK315" s="22"/>
      <c r="PWL315" s="22"/>
      <c r="PWM315" s="22"/>
      <c r="PWN315" s="22"/>
      <c r="PWO315" s="22"/>
      <c r="PWP315" s="22"/>
      <c r="PWQ315" s="22"/>
      <c r="PWR315" s="22"/>
      <c r="PWS315" s="22"/>
      <c r="PWT315" s="22"/>
      <c r="PWU315" s="22"/>
      <c r="PWV315" s="22"/>
      <c r="PWW315" s="22"/>
      <c r="PWX315" s="22"/>
      <c r="PWY315" s="22"/>
      <c r="PWZ315" s="22"/>
      <c r="PXA315" s="22"/>
      <c r="PXB315" s="22"/>
      <c r="PXC315" s="22"/>
      <c r="PXD315" s="22"/>
      <c r="PXE315" s="22"/>
      <c r="PXF315" s="22"/>
      <c r="PXG315" s="22"/>
      <c r="PXH315" s="22"/>
      <c r="PXI315" s="22"/>
      <c r="PXJ315" s="22"/>
      <c r="PXK315" s="22"/>
      <c r="PXL315" s="22"/>
      <c r="PXM315" s="22"/>
      <c r="PXN315" s="22"/>
      <c r="PXO315" s="22"/>
      <c r="PXP315" s="22"/>
      <c r="PXQ315" s="22"/>
      <c r="PXR315" s="22"/>
      <c r="PXS315" s="22"/>
      <c r="PXT315" s="22"/>
      <c r="PXU315" s="22"/>
      <c r="PXV315" s="22"/>
      <c r="PXW315" s="22"/>
      <c r="PXX315" s="22"/>
      <c r="PXY315" s="22"/>
      <c r="PXZ315" s="22"/>
      <c r="PYA315" s="22"/>
      <c r="PYB315" s="22"/>
      <c r="PYC315" s="22"/>
      <c r="PYD315" s="22"/>
      <c r="PYE315" s="22"/>
      <c r="PYF315" s="22"/>
      <c r="PYG315" s="22"/>
      <c r="PYH315" s="22"/>
      <c r="PYI315" s="22"/>
      <c r="PYJ315" s="22"/>
      <c r="PYK315" s="22"/>
      <c r="PYL315" s="22"/>
      <c r="PYM315" s="22"/>
      <c r="PYN315" s="22"/>
      <c r="PYO315" s="22"/>
      <c r="PYP315" s="22"/>
      <c r="PYQ315" s="22"/>
      <c r="PYR315" s="22"/>
      <c r="PYS315" s="22"/>
      <c r="PYT315" s="22"/>
      <c r="PYU315" s="22"/>
      <c r="PYV315" s="22"/>
      <c r="PYW315" s="22"/>
      <c r="PYX315" s="22"/>
      <c r="PYY315" s="22"/>
      <c r="PYZ315" s="22"/>
      <c r="PZA315" s="22"/>
      <c r="PZB315" s="22"/>
      <c r="PZC315" s="22"/>
      <c r="PZD315" s="22"/>
      <c r="PZE315" s="22"/>
      <c r="PZF315" s="22"/>
      <c r="PZG315" s="22"/>
      <c r="PZH315" s="22"/>
      <c r="PZI315" s="22"/>
      <c r="PZJ315" s="22"/>
      <c r="PZK315" s="22"/>
      <c r="PZL315" s="22"/>
      <c r="PZM315" s="22"/>
      <c r="PZN315" s="22"/>
      <c r="PZO315" s="22"/>
      <c r="PZP315" s="22"/>
      <c r="PZQ315" s="22"/>
      <c r="PZR315" s="22"/>
      <c r="PZS315" s="22"/>
      <c r="PZT315" s="22"/>
      <c r="PZU315" s="22"/>
      <c r="PZV315" s="22"/>
      <c r="PZW315" s="22"/>
      <c r="PZX315" s="22"/>
      <c r="PZY315" s="22"/>
      <c r="PZZ315" s="22"/>
      <c r="QAA315" s="22"/>
      <c r="QAB315" s="22"/>
      <c r="QAC315" s="22"/>
      <c r="QAD315" s="22"/>
      <c r="QAE315" s="22"/>
      <c r="QAF315" s="22"/>
      <c r="QAG315" s="22"/>
      <c r="QAH315" s="22"/>
      <c r="QAI315" s="22"/>
      <c r="QAJ315" s="22"/>
      <c r="QAK315" s="22"/>
      <c r="QAL315" s="22"/>
      <c r="QAM315" s="22"/>
      <c r="QAN315" s="22"/>
      <c r="QAO315" s="22"/>
      <c r="QAP315" s="22"/>
      <c r="QAQ315" s="22"/>
      <c r="QAR315" s="22"/>
      <c r="QAS315" s="22"/>
      <c r="QAT315" s="22"/>
      <c r="QAU315" s="22"/>
      <c r="QAV315" s="22"/>
      <c r="QAW315" s="22"/>
      <c r="QAX315" s="22"/>
      <c r="QAY315" s="22"/>
      <c r="QAZ315" s="22"/>
      <c r="QBA315" s="22"/>
      <c r="QBB315" s="22"/>
      <c r="QBC315" s="22"/>
      <c r="QBD315" s="22"/>
      <c r="QBE315" s="22"/>
      <c r="QBF315" s="22"/>
      <c r="QBG315" s="22"/>
      <c r="QBH315" s="22"/>
      <c r="QBI315" s="22"/>
      <c r="QBJ315" s="22"/>
      <c r="QBK315" s="22"/>
      <c r="QBL315" s="22"/>
      <c r="QBM315" s="22"/>
      <c r="QBN315" s="22"/>
      <c r="QBO315" s="22"/>
      <c r="QBP315" s="22"/>
      <c r="QBQ315" s="22"/>
      <c r="QBR315" s="22"/>
      <c r="QBS315" s="22"/>
      <c r="QBT315" s="22"/>
      <c r="QBU315" s="22"/>
      <c r="QBV315" s="22"/>
      <c r="QBW315" s="22"/>
      <c r="QBX315" s="22"/>
      <c r="QBY315" s="22"/>
      <c r="QBZ315" s="22"/>
      <c r="QCA315" s="22"/>
      <c r="QCB315" s="22"/>
      <c r="QCC315" s="22"/>
      <c r="QCD315" s="22"/>
      <c r="QCE315" s="22"/>
      <c r="QCF315" s="22"/>
      <c r="QCG315" s="22"/>
      <c r="QCH315" s="22"/>
      <c r="QCI315" s="22"/>
      <c r="QCJ315" s="22"/>
      <c r="QCK315" s="22"/>
      <c r="QCL315" s="22"/>
      <c r="QCM315" s="22"/>
      <c r="QCN315" s="22"/>
      <c r="QCO315" s="22"/>
      <c r="QCP315" s="22"/>
      <c r="QCQ315" s="22"/>
      <c r="QCR315" s="22"/>
      <c r="QCS315" s="22"/>
      <c r="QCT315" s="22"/>
      <c r="QCU315" s="22"/>
      <c r="QCV315" s="22"/>
      <c r="QCW315" s="22"/>
      <c r="QCX315" s="22"/>
      <c r="QCY315" s="22"/>
      <c r="QCZ315" s="22"/>
      <c r="QDA315" s="22"/>
      <c r="QDB315" s="22"/>
      <c r="QDC315" s="22"/>
      <c r="QDD315" s="22"/>
      <c r="QDE315" s="22"/>
      <c r="QDF315" s="22"/>
      <c r="QDG315" s="22"/>
      <c r="QDH315" s="22"/>
      <c r="QDI315" s="22"/>
      <c r="QDJ315" s="22"/>
      <c r="QDK315" s="22"/>
      <c r="QDL315" s="22"/>
      <c r="QDM315" s="22"/>
      <c r="QDN315" s="22"/>
      <c r="QDO315" s="22"/>
      <c r="QDP315" s="22"/>
      <c r="QDQ315" s="22"/>
      <c r="QDR315" s="22"/>
      <c r="QDS315" s="22"/>
      <c r="QDT315" s="22"/>
      <c r="QDU315" s="22"/>
      <c r="QDV315" s="22"/>
      <c r="QDW315" s="22"/>
      <c r="QDX315" s="22"/>
      <c r="QDY315" s="22"/>
      <c r="QDZ315" s="22"/>
      <c r="QEA315" s="22"/>
      <c r="QEB315" s="22"/>
      <c r="QEC315" s="22"/>
      <c r="QED315" s="22"/>
      <c r="QEE315" s="22"/>
      <c r="QEF315" s="22"/>
      <c r="QEG315" s="22"/>
      <c r="QEH315" s="22"/>
      <c r="QEI315" s="22"/>
      <c r="QEJ315" s="22"/>
      <c r="QEK315" s="22"/>
      <c r="QEL315" s="22"/>
      <c r="QEM315" s="22"/>
      <c r="QEN315" s="22"/>
      <c r="QEO315" s="22"/>
      <c r="QEP315" s="22"/>
      <c r="QEQ315" s="22"/>
      <c r="QER315" s="22"/>
      <c r="QES315" s="22"/>
      <c r="QET315" s="22"/>
      <c r="QEU315" s="22"/>
      <c r="QEV315" s="22"/>
      <c r="QEW315" s="22"/>
      <c r="QEX315" s="22"/>
      <c r="QEY315" s="22"/>
      <c r="QEZ315" s="22"/>
      <c r="QFA315" s="22"/>
      <c r="QFB315" s="22"/>
      <c r="QFC315" s="22"/>
      <c r="QFD315" s="22"/>
      <c r="QFE315" s="22"/>
      <c r="QFF315" s="22"/>
      <c r="QFG315" s="22"/>
      <c r="QFH315" s="22"/>
      <c r="QFI315" s="22"/>
      <c r="QFJ315" s="22"/>
      <c r="QFK315" s="22"/>
      <c r="QFL315" s="22"/>
      <c r="QFM315" s="22"/>
      <c r="QFN315" s="22"/>
      <c r="QFO315" s="22"/>
      <c r="QFP315" s="22"/>
      <c r="QFQ315" s="22"/>
      <c r="QFR315" s="22"/>
      <c r="QFS315" s="22"/>
      <c r="QFT315" s="22"/>
      <c r="QFU315" s="22"/>
      <c r="QFV315" s="22"/>
      <c r="QFW315" s="22"/>
      <c r="QFX315" s="22"/>
      <c r="QFY315" s="22"/>
      <c r="QFZ315" s="22"/>
      <c r="QGA315" s="22"/>
      <c r="QGB315" s="22"/>
      <c r="QGC315" s="22"/>
      <c r="QGD315" s="22"/>
      <c r="QGE315" s="22"/>
      <c r="QGF315" s="22"/>
      <c r="QGG315" s="22"/>
      <c r="QGH315" s="22"/>
      <c r="QGI315" s="22"/>
      <c r="QGJ315" s="22"/>
      <c r="QGK315" s="22"/>
      <c r="QGL315" s="22"/>
      <c r="QGM315" s="22"/>
      <c r="QGN315" s="22"/>
      <c r="QGO315" s="22"/>
      <c r="QGP315" s="22"/>
      <c r="QGQ315" s="22"/>
      <c r="QGR315" s="22"/>
      <c r="QGS315" s="22"/>
      <c r="QGT315" s="22"/>
      <c r="QGU315" s="22"/>
      <c r="QGV315" s="22"/>
      <c r="QGW315" s="22"/>
      <c r="QGX315" s="22"/>
      <c r="QGY315" s="22"/>
      <c r="QGZ315" s="22"/>
      <c r="QHA315" s="22"/>
      <c r="QHB315" s="22"/>
      <c r="QHC315" s="22"/>
      <c r="QHD315" s="22"/>
      <c r="QHE315" s="22"/>
      <c r="QHF315" s="22"/>
      <c r="QHG315" s="22"/>
      <c r="QHH315" s="22"/>
      <c r="QHI315" s="22"/>
      <c r="QHJ315" s="22"/>
      <c r="QHK315" s="22"/>
      <c r="QHL315" s="22"/>
      <c r="QHM315" s="22"/>
      <c r="QHN315" s="22"/>
      <c r="QHO315" s="22"/>
      <c r="QHP315" s="22"/>
      <c r="QHQ315" s="22"/>
      <c r="QHR315" s="22"/>
      <c r="QHS315" s="22"/>
      <c r="QHT315" s="22"/>
      <c r="QHU315" s="22"/>
      <c r="QHV315" s="22"/>
      <c r="QHW315" s="22"/>
      <c r="QHX315" s="22"/>
      <c r="QHY315" s="22"/>
      <c r="QHZ315" s="22"/>
      <c r="QIA315" s="22"/>
      <c r="QIB315" s="22"/>
      <c r="QIC315" s="22"/>
      <c r="QID315" s="22"/>
      <c r="QIE315" s="22"/>
      <c r="QIF315" s="22"/>
      <c r="QIG315" s="22"/>
      <c r="QIH315" s="22"/>
      <c r="QII315" s="22"/>
      <c r="QIJ315" s="22"/>
      <c r="QIK315" s="22"/>
      <c r="QIL315" s="22"/>
      <c r="QIM315" s="22"/>
      <c r="QIN315" s="22"/>
      <c r="QIO315" s="22"/>
      <c r="QIP315" s="22"/>
      <c r="QIQ315" s="22"/>
      <c r="QIR315" s="22"/>
      <c r="QIS315" s="22"/>
      <c r="QIT315" s="22"/>
      <c r="QIU315" s="22"/>
      <c r="QIV315" s="22"/>
      <c r="QIW315" s="22"/>
      <c r="QIX315" s="22"/>
      <c r="QIY315" s="22"/>
      <c r="QIZ315" s="22"/>
      <c r="QJA315" s="22"/>
      <c r="QJB315" s="22"/>
      <c r="QJC315" s="22"/>
      <c r="QJD315" s="22"/>
      <c r="QJE315" s="22"/>
      <c r="QJF315" s="22"/>
      <c r="QJG315" s="22"/>
      <c r="QJH315" s="22"/>
      <c r="QJI315" s="22"/>
      <c r="QJJ315" s="22"/>
      <c r="QJK315" s="22"/>
      <c r="QJL315" s="22"/>
      <c r="QJM315" s="22"/>
      <c r="QJN315" s="22"/>
      <c r="QJO315" s="22"/>
      <c r="QJP315" s="22"/>
      <c r="QJQ315" s="22"/>
      <c r="QJR315" s="22"/>
      <c r="QJS315" s="22"/>
      <c r="QJT315" s="22"/>
      <c r="QJU315" s="22"/>
      <c r="QJV315" s="22"/>
      <c r="QJW315" s="22"/>
      <c r="QJX315" s="22"/>
      <c r="QJY315" s="22"/>
      <c r="QJZ315" s="22"/>
      <c r="QKA315" s="22"/>
      <c r="QKB315" s="22"/>
      <c r="QKC315" s="22"/>
      <c r="QKD315" s="22"/>
      <c r="QKE315" s="22"/>
      <c r="QKF315" s="22"/>
      <c r="QKG315" s="22"/>
      <c r="QKH315" s="22"/>
      <c r="QKI315" s="22"/>
      <c r="QKJ315" s="22"/>
      <c r="QKK315" s="22"/>
      <c r="QKL315" s="22"/>
      <c r="QKM315" s="22"/>
      <c r="QKN315" s="22"/>
      <c r="QKO315" s="22"/>
      <c r="QKP315" s="22"/>
      <c r="QKQ315" s="22"/>
      <c r="QKR315" s="22"/>
      <c r="QKS315" s="22"/>
      <c r="QKT315" s="22"/>
      <c r="QKU315" s="22"/>
      <c r="QKV315" s="22"/>
      <c r="QKW315" s="22"/>
      <c r="QKX315" s="22"/>
      <c r="QKY315" s="22"/>
      <c r="QKZ315" s="22"/>
      <c r="QLA315" s="22"/>
      <c r="QLB315" s="22"/>
      <c r="QLC315" s="22"/>
      <c r="QLD315" s="22"/>
      <c r="QLE315" s="22"/>
      <c r="QLF315" s="22"/>
      <c r="QLG315" s="22"/>
      <c r="QLH315" s="22"/>
      <c r="QLI315" s="22"/>
      <c r="QLJ315" s="22"/>
      <c r="QLK315" s="22"/>
      <c r="QLL315" s="22"/>
      <c r="QLM315" s="22"/>
      <c r="QLN315" s="22"/>
      <c r="QLO315" s="22"/>
      <c r="QLP315" s="22"/>
      <c r="QLQ315" s="22"/>
      <c r="QLR315" s="22"/>
      <c r="QLS315" s="22"/>
      <c r="QLT315" s="22"/>
      <c r="QLU315" s="22"/>
      <c r="QLV315" s="22"/>
      <c r="QLW315" s="22"/>
      <c r="QLX315" s="22"/>
      <c r="QLY315" s="22"/>
      <c r="QLZ315" s="22"/>
      <c r="QMA315" s="22"/>
      <c r="QMB315" s="22"/>
      <c r="QMC315" s="22"/>
      <c r="QMD315" s="22"/>
      <c r="QME315" s="22"/>
      <c r="QMF315" s="22"/>
      <c r="QMG315" s="22"/>
      <c r="QMH315" s="22"/>
      <c r="QMI315" s="22"/>
      <c r="QMJ315" s="22"/>
      <c r="QMK315" s="22"/>
      <c r="QML315" s="22"/>
      <c r="QMM315" s="22"/>
      <c r="QMN315" s="22"/>
      <c r="QMO315" s="22"/>
      <c r="QMP315" s="22"/>
      <c r="QMQ315" s="22"/>
      <c r="QMR315" s="22"/>
      <c r="QMS315" s="22"/>
      <c r="QMT315" s="22"/>
      <c r="QMU315" s="22"/>
      <c r="QMV315" s="22"/>
      <c r="QMW315" s="22"/>
      <c r="QMX315" s="22"/>
      <c r="QMY315" s="22"/>
      <c r="QMZ315" s="22"/>
      <c r="QNA315" s="22"/>
      <c r="QNB315" s="22"/>
      <c r="QNC315" s="22"/>
      <c r="QND315" s="22"/>
      <c r="QNE315" s="22"/>
      <c r="QNF315" s="22"/>
      <c r="QNG315" s="22"/>
      <c r="QNH315" s="22"/>
      <c r="QNI315" s="22"/>
      <c r="QNJ315" s="22"/>
      <c r="QNK315" s="22"/>
      <c r="QNL315" s="22"/>
      <c r="QNM315" s="22"/>
      <c r="QNN315" s="22"/>
      <c r="QNO315" s="22"/>
      <c r="QNP315" s="22"/>
      <c r="QNQ315" s="22"/>
      <c r="QNR315" s="22"/>
      <c r="QNS315" s="22"/>
      <c r="QNT315" s="22"/>
      <c r="QNU315" s="22"/>
      <c r="QNV315" s="22"/>
      <c r="QNW315" s="22"/>
      <c r="QNX315" s="22"/>
      <c r="QNY315" s="22"/>
      <c r="QNZ315" s="22"/>
      <c r="QOA315" s="22"/>
      <c r="QOB315" s="22"/>
      <c r="QOC315" s="22"/>
      <c r="QOD315" s="22"/>
      <c r="QOE315" s="22"/>
      <c r="QOF315" s="22"/>
      <c r="QOG315" s="22"/>
      <c r="QOH315" s="22"/>
      <c r="QOI315" s="22"/>
      <c r="QOJ315" s="22"/>
      <c r="QOK315" s="22"/>
      <c r="QOL315" s="22"/>
      <c r="QOM315" s="22"/>
      <c r="QON315" s="22"/>
      <c r="QOO315" s="22"/>
      <c r="QOP315" s="22"/>
      <c r="QOQ315" s="22"/>
      <c r="QOR315" s="22"/>
      <c r="QOS315" s="22"/>
      <c r="QOT315" s="22"/>
      <c r="QOU315" s="22"/>
      <c r="QOV315" s="22"/>
      <c r="QOW315" s="22"/>
      <c r="QOX315" s="22"/>
      <c r="QOY315" s="22"/>
      <c r="QOZ315" s="22"/>
      <c r="QPA315" s="22"/>
      <c r="QPB315" s="22"/>
      <c r="QPC315" s="22"/>
      <c r="QPD315" s="22"/>
      <c r="QPE315" s="22"/>
      <c r="QPF315" s="22"/>
      <c r="QPG315" s="22"/>
      <c r="QPH315" s="22"/>
      <c r="QPI315" s="22"/>
      <c r="QPJ315" s="22"/>
      <c r="QPK315" s="22"/>
      <c r="QPL315" s="22"/>
      <c r="QPM315" s="22"/>
      <c r="QPN315" s="22"/>
      <c r="QPO315" s="22"/>
      <c r="QPP315" s="22"/>
      <c r="QPQ315" s="22"/>
      <c r="QPR315" s="22"/>
      <c r="QPS315" s="22"/>
      <c r="QPT315" s="22"/>
      <c r="QPU315" s="22"/>
      <c r="QPV315" s="22"/>
      <c r="QPW315" s="22"/>
      <c r="QPX315" s="22"/>
      <c r="QPY315" s="22"/>
      <c r="QPZ315" s="22"/>
      <c r="QQA315" s="22"/>
      <c r="QQB315" s="22"/>
      <c r="QQC315" s="22"/>
      <c r="QQD315" s="22"/>
      <c r="QQE315" s="22"/>
      <c r="QQF315" s="22"/>
      <c r="QQG315" s="22"/>
      <c r="QQH315" s="22"/>
      <c r="QQI315" s="22"/>
      <c r="QQJ315" s="22"/>
      <c r="QQK315" s="22"/>
      <c r="QQL315" s="22"/>
      <c r="QQM315" s="22"/>
      <c r="QQN315" s="22"/>
      <c r="QQO315" s="22"/>
      <c r="QQP315" s="22"/>
      <c r="QQQ315" s="22"/>
      <c r="QQR315" s="22"/>
      <c r="QQS315" s="22"/>
      <c r="QQT315" s="22"/>
      <c r="QQU315" s="22"/>
      <c r="QQV315" s="22"/>
      <c r="QQW315" s="22"/>
      <c r="QQX315" s="22"/>
      <c r="QQY315" s="22"/>
      <c r="QQZ315" s="22"/>
      <c r="QRA315" s="22"/>
      <c r="QRB315" s="22"/>
      <c r="QRC315" s="22"/>
      <c r="QRD315" s="22"/>
      <c r="QRE315" s="22"/>
      <c r="QRF315" s="22"/>
      <c r="QRG315" s="22"/>
      <c r="QRH315" s="22"/>
      <c r="QRI315" s="22"/>
      <c r="QRJ315" s="22"/>
      <c r="QRK315" s="22"/>
      <c r="QRL315" s="22"/>
      <c r="QRM315" s="22"/>
      <c r="QRN315" s="22"/>
      <c r="QRO315" s="22"/>
      <c r="QRP315" s="22"/>
      <c r="QRQ315" s="22"/>
      <c r="QRR315" s="22"/>
      <c r="QRS315" s="22"/>
      <c r="QRT315" s="22"/>
      <c r="QRU315" s="22"/>
      <c r="QRV315" s="22"/>
      <c r="QRW315" s="22"/>
      <c r="QRX315" s="22"/>
      <c r="QRY315" s="22"/>
      <c r="QRZ315" s="22"/>
      <c r="QSA315" s="22"/>
      <c r="QSB315" s="22"/>
      <c r="QSC315" s="22"/>
      <c r="QSD315" s="22"/>
      <c r="QSE315" s="22"/>
      <c r="QSF315" s="22"/>
      <c r="QSG315" s="22"/>
      <c r="QSH315" s="22"/>
      <c r="QSI315" s="22"/>
      <c r="QSJ315" s="22"/>
      <c r="QSK315" s="22"/>
      <c r="QSL315" s="22"/>
      <c r="QSM315" s="22"/>
      <c r="QSN315" s="22"/>
      <c r="QSO315" s="22"/>
      <c r="QSP315" s="22"/>
      <c r="QSQ315" s="22"/>
      <c r="QSR315" s="22"/>
      <c r="QSS315" s="22"/>
      <c r="QST315" s="22"/>
      <c r="QSU315" s="22"/>
      <c r="QSV315" s="22"/>
      <c r="QSW315" s="22"/>
      <c r="QSX315" s="22"/>
      <c r="QSY315" s="22"/>
      <c r="QSZ315" s="22"/>
      <c r="QTA315" s="22"/>
      <c r="QTB315" s="22"/>
      <c r="QTC315" s="22"/>
      <c r="QTD315" s="22"/>
      <c r="QTE315" s="22"/>
      <c r="QTF315" s="22"/>
      <c r="QTG315" s="22"/>
      <c r="QTH315" s="22"/>
      <c r="QTI315" s="22"/>
      <c r="QTJ315" s="22"/>
      <c r="QTK315" s="22"/>
      <c r="QTL315" s="22"/>
      <c r="QTM315" s="22"/>
      <c r="QTN315" s="22"/>
      <c r="QTO315" s="22"/>
      <c r="QTP315" s="22"/>
      <c r="QTQ315" s="22"/>
      <c r="QTR315" s="22"/>
      <c r="QTS315" s="22"/>
      <c r="QTT315" s="22"/>
      <c r="QTU315" s="22"/>
      <c r="QTV315" s="22"/>
      <c r="QTW315" s="22"/>
      <c r="QTX315" s="22"/>
      <c r="QTY315" s="22"/>
      <c r="QTZ315" s="22"/>
      <c r="QUA315" s="22"/>
      <c r="QUB315" s="22"/>
      <c r="QUC315" s="22"/>
      <c r="QUD315" s="22"/>
      <c r="QUE315" s="22"/>
      <c r="QUF315" s="22"/>
      <c r="QUG315" s="22"/>
      <c r="QUH315" s="22"/>
      <c r="QUI315" s="22"/>
      <c r="QUJ315" s="22"/>
      <c r="QUK315" s="22"/>
      <c r="QUL315" s="22"/>
      <c r="QUM315" s="22"/>
      <c r="QUN315" s="22"/>
      <c r="QUO315" s="22"/>
      <c r="QUP315" s="22"/>
      <c r="QUQ315" s="22"/>
      <c r="QUR315" s="22"/>
      <c r="QUS315" s="22"/>
      <c r="QUT315" s="22"/>
      <c r="QUU315" s="22"/>
      <c r="QUV315" s="22"/>
      <c r="QUW315" s="22"/>
      <c r="QUX315" s="22"/>
      <c r="QUY315" s="22"/>
      <c r="QUZ315" s="22"/>
      <c r="QVA315" s="22"/>
      <c r="QVB315" s="22"/>
      <c r="QVC315" s="22"/>
      <c r="QVD315" s="22"/>
      <c r="QVE315" s="22"/>
      <c r="QVF315" s="22"/>
      <c r="QVG315" s="22"/>
      <c r="QVH315" s="22"/>
      <c r="QVI315" s="22"/>
      <c r="QVJ315" s="22"/>
      <c r="QVK315" s="22"/>
      <c r="QVL315" s="22"/>
      <c r="QVM315" s="22"/>
      <c r="QVN315" s="22"/>
      <c r="QVO315" s="22"/>
      <c r="QVP315" s="22"/>
      <c r="QVQ315" s="22"/>
      <c r="QVR315" s="22"/>
      <c r="QVS315" s="22"/>
      <c r="QVT315" s="22"/>
      <c r="QVU315" s="22"/>
      <c r="QVV315" s="22"/>
      <c r="QVW315" s="22"/>
      <c r="QVX315" s="22"/>
      <c r="QVY315" s="22"/>
      <c r="QVZ315" s="22"/>
      <c r="QWA315" s="22"/>
      <c r="QWB315" s="22"/>
      <c r="QWC315" s="22"/>
      <c r="QWD315" s="22"/>
      <c r="QWE315" s="22"/>
      <c r="QWF315" s="22"/>
      <c r="QWG315" s="22"/>
      <c r="QWH315" s="22"/>
      <c r="QWI315" s="22"/>
      <c r="QWJ315" s="22"/>
      <c r="QWK315" s="22"/>
      <c r="QWL315" s="22"/>
      <c r="QWM315" s="22"/>
      <c r="QWN315" s="22"/>
      <c r="QWO315" s="22"/>
      <c r="QWP315" s="22"/>
      <c r="QWQ315" s="22"/>
      <c r="QWR315" s="22"/>
      <c r="QWS315" s="22"/>
      <c r="QWT315" s="22"/>
      <c r="QWU315" s="22"/>
      <c r="QWV315" s="22"/>
      <c r="QWW315" s="22"/>
      <c r="QWX315" s="22"/>
      <c r="QWY315" s="22"/>
      <c r="QWZ315" s="22"/>
      <c r="QXA315" s="22"/>
      <c r="QXB315" s="22"/>
      <c r="QXC315" s="22"/>
      <c r="QXD315" s="22"/>
      <c r="QXE315" s="22"/>
      <c r="QXF315" s="22"/>
      <c r="QXG315" s="22"/>
      <c r="QXH315" s="22"/>
      <c r="QXI315" s="22"/>
      <c r="QXJ315" s="22"/>
      <c r="QXK315" s="22"/>
      <c r="QXL315" s="22"/>
      <c r="QXM315" s="22"/>
      <c r="QXN315" s="22"/>
      <c r="QXO315" s="22"/>
      <c r="QXP315" s="22"/>
      <c r="QXQ315" s="22"/>
      <c r="QXR315" s="22"/>
      <c r="QXS315" s="22"/>
      <c r="QXT315" s="22"/>
      <c r="QXU315" s="22"/>
      <c r="QXV315" s="22"/>
      <c r="QXW315" s="22"/>
      <c r="QXX315" s="22"/>
      <c r="QXY315" s="22"/>
      <c r="QXZ315" s="22"/>
      <c r="QYA315" s="22"/>
      <c r="QYB315" s="22"/>
      <c r="QYC315" s="22"/>
      <c r="QYD315" s="22"/>
      <c r="QYE315" s="22"/>
      <c r="QYF315" s="22"/>
      <c r="QYG315" s="22"/>
      <c r="QYH315" s="22"/>
      <c r="QYI315" s="22"/>
      <c r="QYJ315" s="22"/>
      <c r="QYK315" s="22"/>
      <c r="QYL315" s="22"/>
      <c r="QYM315" s="22"/>
      <c r="QYN315" s="22"/>
      <c r="QYO315" s="22"/>
      <c r="QYP315" s="22"/>
      <c r="QYQ315" s="22"/>
      <c r="QYR315" s="22"/>
      <c r="QYS315" s="22"/>
      <c r="QYT315" s="22"/>
      <c r="QYU315" s="22"/>
      <c r="QYV315" s="22"/>
      <c r="QYW315" s="22"/>
      <c r="QYX315" s="22"/>
      <c r="QYY315" s="22"/>
      <c r="QYZ315" s="22"/>
      <c r="QZA315" s="22"/>
      <c r="QZB315" s="22"/>
      <c r="QZC315" s="22"/>
      <c r="QZD315" s="22"/>
      <c r="QZE315" s="22"/>
      <c r="QZF315" s="22"/>
      <c r="QZG315" s="22"/>
      <c r="QZH315" s="22"/>
      <c r="QZI315" s="22"/>
      <c r="QZJ315" s="22"/>
      <c r="QZK315" s="22"/>
      <c r="QZL315" s="22"/>
      <c r="QZM315" s="22"/>
      <c r="QZN315" s="22"/>
      <c r="QZO315" s="22"/>
      <c r="QZP315" s="22"/>
      <c r="QZQ315" s="22"/>
      <c r="QZR315" s="22"/>
      <c r="QZS315" s="22"/>
      <c r="QZT315" s="22"/>
      <c r="QZU315" s="22"/>
      <c r="QZV315" s="22"/>
      <c r="QZW315" s="22"/>
      <c r="QZX315" s="22"/>
      <c r="QZY315" s="22"/>
      <c r="QZZ315" s="22"/>
      <c r="RAA315" s="22"/>
      <c r="RAB315" s="22"/>
      <c r="RAC315" s="22"/>
      <c r="RAD315" s="22"/>
      <c r="RAE315" s="22"/>
      <c r="RAF315" s="22"/>
      <c r="RAG315" s="22"/>
      <c r="RAH315" s="22"/>
      <c r="RAI315" s="22"/>
      <c r="RAJ315" s="22"/>
      <c r="RAK315" s="22"/>
      <c r="RAL315" s="22"/>
      <c r="RAM315" s="22"/>
      <c r="RAN315" s="22"/>
      <c r="RAO315" s="22"/>
      <c r="RAP315" s="22"/>
      <c r="RAQ315" s="22"/>
      <c r="RAR315" s="22"/>
      <c r="RAS315" s="22"/>
      <c r="RAT315" s="22"/>
      <c r="RAU315" s="22"/>
      <c r="RAV315" s="22"/>
      <c r="RAW315" s="22"/>
      <c r="RAX315" s="22"/>
      <c r="RAY315" s="22"/>
      <c r="RAZ315" s="22"/>
      <c r="RBA315" s="22"/>
      <c r="RBB315" s="22"/>
      <c r="RBC315" s="22"/>
      <c r="RBD315" s="22"/>
      <c r="RBE315" s="22"/>
      <c r="RBF315" s="22"/>
      <c r="RBG315" s="22"/>
      <c r="RBH315" s="22"/>
      <c r="RBI315" s="22"/>
      <c r="RBJ315" s="22"/>
      <c r="RBK315" s="22"/>
      <c r="RBL315" s="22"/>
      <c r="RBM315" s="22"/>
      <c r="RBN315" s="22"/>
      <c r="RBO315" s="22"/>
      <c r="RBP315" s="22"/>
      <c r="RBQ315" s="22"/>
      <c r="RBR315" s="22"/>
      <c r="RBS315" s="22"/>
      <c r="RBT315" s="22"/>
      <c r="RBU315" s="22"/>
      <c r="RBV315" s="22"/>
      <c r="RBW315" s="22"/>
      <c r="RBX315" s="22"/>
      <c r="RBY315" s="22"/>
      <c r="RBZ315" s="22"/>
      <c r="RCA315" s="22"/>
      <c r="RCB315" s="22"/>
      <c r="RCC315" s="22"/>
      <c r="RCD315" s="22"/>
      <c r="RCE315" s="22"/>
      <c r="RCF315" s="22"/>
      <c r="RCG315" s="22"/>
      <c r="RCH315" s="22"/>
      <c r="RCI315" s="22"/>
      <c r="RCJ315" s="22"/>
      <c r="RCK315" s="22"/>
      <c r="RCL315" s="22"/>
      <c r="RCM315" s="22"/>
      <c r="RCN315" s="22"/>
      <c r="RCO315" s="22"/>
      <c r="RCP315" s="22"/>
      <c r="RCQ315" s="22"/>
      <c r="RCR315" s="22"/>
      <c r="RCS315" s="22"/>
      <c r="RCT315" s="22"/>
      <c r="RCU315" s="22"/>
      <c r="RCV315" s="22"/>
      <c r="RCW315" s="22"/>
      <c r="RCX315" s="22"/>
      <c r="RCY315" s="22"/>
      <c r="RCZ315" s="22"/>
      <c r="RDA315" s="22"/>
      <c r="RDB315" s="22"/>
      <c r="RDC315" s="22"/>
      <c r="RDD315" s="22"/>
      <c r="RDE315" s="22"/>
      <c r="RDF315" s="22"/>
      <c r="RDG315" s="22"/>
      <c r="RDH315" s="22"/>
      <c r="RDI315" s="22"/>
      <c r="RDJ315" s="22"/>
      <c r="RDK315" s="22"/>
      <c r="RDL315" s="22"/>
      <c r="RDM315" s="22"/>
      <c r="RDN315" s="22"/>
      <c r="RDO315" s="22"/>
      <c r="RDP315" s="22"/>
      <c r="RDQ315" s="22"/>
      <c r="RDR315" s="22"/>
      <c r="RDS315" s="22"/>
      <c r="RDT315" s="22"/>
      <c r="RDU315" s="22"/>
      <c r="RDV315" s="22"/>
      <c r="RDW315" s="22"/>
      <c r="RDX315" s="22"/>
      <c r="RDY315" s="22"/>
      <c r="RDZ315" s="22"/>
      <c r="REA315" s="22"/>
      <c r="REB315" s="22"/>
      <c r="REC315" s="22"/>
      <c r="RED315" s="22"/>
      <c r="REE315" s="22"/>
      <c r="REF315" s="22"/>
      <c r="REG315" s="22"/>
      <c r="REH315" s="22"/>
      <c r="REI315" s="22"/>
      <c r="REJ315" s="22"/>
      <c r="REK315" s="22"/>
      <c r="REL315" s="22"/>
      <c r="REM315" s="22"/>
      <c r="REN315" s="22"/>
      <c r="REO315" s="22"/>
      <c r="REP315" s="22"/>
      <c r="REQ315" s="22"/>
      <c r="RER315" s="22"/>
      <c r="RES315" s="22"/>
      <c r="RET315" s="22"/>
      <c r="REU315" s="22"/>
      <c r="REV315" s="22"/>
      <c r="REW315" s="22"/>
      <c r="REX315" s="22"/>
      <c r="REY315" s="22"/>
      <c r="REZ315" s="22"/>
      <c r="RFA315" s="22"/>
      <c r="RFB315" s="22"/>
      <c r="RFC315" s="22"/>
      <c r="RFD315" s="22"/>
      <c r="RFE315" s="22"/>
      <c r="RFF315" s="22"/>
      <c r="RFG315" s="22"/>
      <c r="RFH315" s="22"/>
      <c r="RFI315" s="22"/>
      <c r="RFJ315" s="22"/>
      <c r="RFK315" s="22"/>
      <c r="RFL315" s="22"/>
      <c r="RFM315" s="22"/>
      <c r="RFN315" s="22"/>
      <c r="RFO315" s="22"/>
      <c r="RFP315" s="22"/>
      <c r="RFQ315" s="22"/>
      <c r="RFR315" s="22"/>
      <c r="RFS315" s="22"/>
      <c r="RFT315" s="22"/>
      <c r="RFU315" s="22"/>
      <c r="RFV315" s="22"/>
      <c r="RFW315" s="22"/>
      <c r="RFX315" s="22"/>
      <c r="RFY315" s="22"/>
      <c r="RFZ315" s="22"/>
      <c r="RGA315" s="22"/>
      <c r="RGB315" s="22"/>
      <c r="RGC315" s="22"/>
      <c r="RGD315" s="22"/>
      <c r="RGE315" s="22"/>
      <c r="RGF315" s="22"/>
      <c r="RGG315" s="22"/>
      <c r="RGH315" s="22"/>
      <c r="RGI315" s="22"/>
      <c r="RGJ315" s="22"/>
      <c r="RGK315" s="22"/>
      <c r="RGL315" s="22"/>
      <c r="RGM315" s="22"/>
      <c r="RGN315" s="22"/>
      <c r="RGO315" s="22"/>
      <c r="RGP315" s="22"/>
      <c r="RGQ315" s="22"/>
      <c r="RGR315" s="22"/>
      <c r="RGS315" s="22"/>
      <c r="RGT315" s="22"/>
      <c r="RGU315" s="22"/>
      <c r="RGV315" s="22"/>
      <c r="RGW315" s="22"/>
      <c r="RGX315" s="22"/>
      <c r="RGY315" s="22"/>
      <c r="RGZ315" s="22"/>
      <c r="RHA315" s="22"/>
      <c r="RHB315" s="22"/>
      <c r="RHC315" s="22"/>
      <c r="RHD315" s="22"/>
      <c r="RHE315" s="22"/>
      <c r="RHF315" s="22"/>
      <c r="RHG315" s="22"/>
      <c r="RHH315" s="22"/>
      <c r="RHI315" s="22"/>
      <c r="RHJ315" s="22"/>
      <c r="RHK315" s="22"/>
      <c r="RHL315" s="22"/>
      <c r="RHM315" s="22"/>
      <c r="RHN315" s="22"/>
      <c r="RHO315" s="22"/>
      <c r="RHP315" s="22"/>
      <c r="RHQ315" s="22"/>
      <c r="RHR315" s="22"/>
      <c r="RHS315" s="22"/>
      <c r="RHT315" s="22"/>
      <c r="RHU315" s="22"/>
      <c r="RHV315" s="22"/>
      <c r="RHW315" s="22"/>
      <c r="RHX315" s="22"/>
      <c r="RHY315" s="22"/>
      <c r="RHZ315" s="22"/>
      <c r="RIA315" s="22"/>
      <c r="RIB315" s="22"/>
      <c r="RIC315" s="22"/>
      <c r="RID315" s="22"/>
      <c r="RIE315" s="22"/>
      <c r="RIF315" s="22"/>
      <c r="RIG315" s="22"/>
      <c r="RIH315" s="22"/>
      <c r="RII315" s="22"/>
      <c r="RIJ315" s="22"/>
      <c r="RIK315" s="22"/>
      <c r="RIL315" s="22"/>
      <c r="RIM315" s="22"/>
      <c r="RIN315" s="22"/>
      <c r="RIO315" s="22"/>
      <c r="RIP315" s="22"/>
      <c r="RIQ315" s="22"/>
      <c r="RIR315" s="22"/>
      <c r="RIS315" s="22"/>
      <c r="RIT315" s="22"/>
      <c r="RIU315" s="22"/>
      <c r="RIV315" s="22"/>
      <c r="RIW315" s="22"/>
      <c r="RIX315" s="22"/>
      <c r="RIY315" s="22"/>
      <c r="RIZ315" s="22"/>
      <c r="RJA315" s="22"/>
      <c r="RJB315" s="22"/>
      <c r="RJC315" s="22"/>
      <c r="RJD315" s="22"/>
      <c r="RJE315" s="22"/>
      <c r="RJF315" s="22"/>
      <c r="RJG315" s="22"/>
      <c r="RJH315" s="22"/>
      <c r="RJI315" s="22"/>
      <c r="RJJ315" s="22"/>
      <c r="RJK315" s="22"/>
      <c r="RJL315" s="22"/>
      <c r="RJM315" s="22"/>
      <c r="RJN315" s="22"/>
      <c r="RJO315" s="22"/>
      <c r="RJP315" s="22"/>
      <c r="RJQ315" s="22"/>
      <c r="RJR315" s="22"/>
      <c r="RJS315" s="22"/>
      <c r="RJT315" s="22"/>
      <c r="RJU315" s="22"/>
      <c r="RJV315" s="22"/>
      <c r="RJW315" s="22"/>
      <c r="RJX315" s="22"/>
      <c r="RJY315" s="22"/>
      <c r="RJZ315" s="22"/>
      <c r="RKA315" s="22"/>
      <c r="RKB315" s="22"/>
      <c r="RKC315" s="22"/>
      <c r="RKD315" s="22"/>
      <c r="RKE315" s="22"/>
      <c r="RKF315" s="22"/>
      <c r="RKG315" s="22"/>
      <c r="RKH315" s="22"/>
      <c r="RKI315" s="22"/>
      <c r="RKJ315" s="22"/>
      <c r="RKK315" s="22"/>
      <c r="RKL315" s="22"/>
      <c r="RKM315" s="22"/>
      <c r="RKN315" s="22"/>
      <c r="RKO315" s="22"/>
      <c r="RKP315" s="22"/>
      <c r="RKQ315" s="22"/>
      <c r="RKR315" s="22"/>
      <c r="RKS315" s="22"/>
      <c r="RKT315" s="22"/>
      <c r="RKU315" s="22"/>
      <c r="RKV315" s="22"/>
      <c r="RKW315" s="22"/>
      <c r="RKX315" s="22"/>
      <c r="RKY315" s="22"/>
      <c r="RKZ315" s="22"/>
      <c r="RLA315" s="22"/>
      <c r="RLB315" s="22"/>
      <c r="RLC315" s="22"/>
      <c r="RLD315" s="22"/>
      <c r="RLE315" s="22"/>
      <c r="RLF315" s="22"/>
      <c r="RLG315" s="22"/>
      <c r="RLH315" s="22"/>
      <c r="RLI315" s="22"/>
      <c r="RLJ315" s="22"/>
      <c r="RLK315" s="22"/>
      <c r="RLL315" s="22"/>
      <c r="RLM315" s="22"/>
      <c r="RLN315" s="22"/>
      <c r="RLO315" s="22"/>
      <c r="RLP315" s="22"/>
      <c r="RLQ315" s="22"/>
      <c r="RLR315" s="22"/>
      <c r="RLS315" s="22"/>
      <c r="RLT315" s="22"/>
      <c r="RLU315" s="22"/>
      <c r="RLV315" s="22"/>
      <c r="RLW315" s="22"/>
      <c r="RLX315" s="22"/>
      <c r="RLY315" s="22"/>
      <c r="RLZ315" s="22"/>
      <c r="RMA315" s="22"/>
      <c r="RMB315" s="22"/>
      <c r="RMC315" s="22"/>
      <c r="RMD315" s="22"/>
      <c r="RME315" s="22"/>
      <c r="RMF315" s="22"/>
      <c r="RMG315" s="22"/>
      <c r="RMH315" s="22"/>
      <c r="RMI315" s="22"/>
      <c r="RMJ315" s="22"/>
      <c r="RMK315" s="22"/>
      <c r="RML315" s="22"/>
      <c r="RMM315" s="22"/>
      <c r="RMN315" s="22"/>
      <c r="RMO315" s="22"/>
      <c r="RMP315" s="22"/>
      <c r="RMQ315" s="22"/>
      <c r="RMR315" s="22"/>
      <c r="RMS315" s="22"/>
      <c r="RMT315" s="22"/>
      <c r="RMU315" s="22"/>
      <c r="RMV315" s="22"/>
      <c r="RMW315" s="22"/>
      <c r="RMX315" s="22"/>
      <c r="RMY315" s="22"/>
      <c r="RMZ315" s="22"/>
      <c r="RNA315" s="22"/>
      <c r="RNB315" s="22"/>
      <c r="RNC315" s="22"/>
      <c r="RND315" s="22"/>
      <c r="RNE315" s="22"/>
      <c r="RNF315" s="22"/>
      <c r="RNG315" s="22"/>
      <c r="RNH315" s="22"/>
      <c r="RNI315" s="22"/>
      <c r="RNJ315" s="22"/>
      <c r="RNK315" s="22"/>
      <c r="RNL315" s="22"/>
      <c r="RNM315" s="22"/>
      <c r="RNN315" s="22"/>
      <c r="RNO315" s="22"/>
      <c r="RNP315" s="22"/>
      <c r="RNQ315" s="22"/>
      <c r="RNR315" s="22"/>
      <c r="RNS315" s="22"/>
      <c r="RNT315" s="22"/>
      <c r="RNU315" s="22"/>
      <c r="RNV315" s="22"/>
      <c r="RNW315" s="22"/>
      <c r="RNX315" s="22"/>
      <c r="RNY315" s="22"/>
      <c r="RNZ315" s="22"/>
      <c r="ROA315" s="22"/>
      <c r="ROB315" s="22"/>
      <c r="ROC315" s="22"/>
      <c r="ROD315" s="22"/>
      <c r="ROE315" s="22"/>
      <c r="ROF315" s="22"/>
      <c r="ROG315" s="22"/>
      <c r="ROH315" s="22"/>
      <c r="ROI315" s="22"/>
      <c r="ROJ315" s="22"/>
      <c r="ROK315" s="22"/>
      <c r="ROL315" s="22"/>
      <c r="ROM315" s="22"/>
      <c r="RON315" s="22"/>
      <c r="ROO315" s="22"/>
      <c r="ROP315" s="22"/>
      <c r="ROQ315" s="22"/>
      <c r="ROR315" s="22"/>
      <c r="ROS315" s="22"/>
      <c r="ROT315" s="22"/>
      <c r="ROU315" s="22"/>
      <c r="ROV315" s="22"/>
      <c r="ROW315" s="22"/>
      <c r="ROX315" s="22"/>
      <c r="ROY315" s="22"/>
      <c r="ROZ315" s="22"/>
      <c r="RPA315" s="22"/>
      <c r="RPB315" s="22"/>
      <c r="RPC315" s="22"/>
      <c r="RPD315" s="22"/>
      <c r="RPE315" s="22"/>
      <c r="RPF315" s="22"/>
      <c r="RPG315" s="22"/>
      <c r="RPH315" s="22"/>
      <c r="RPI315" s="22"/>
      <c r="RPJ315" s="22"/>
      <c r="RPK315" s="22"/>
      <c r="RPL315" s="22"/>
      <c r="RPM315" s="22"/>
      <c r="RPN315" s="22"/>
      <c r="RPO315" s="22"/>
      <c r="RPP315" s="22"/>
      <c r="RPQ315" s="22"/>
      <c r="RPR315" s="22"/>
      <c r="RPS315" s="22"/>
      <c r="RPT315" s="22"/>
      <c r="RPU315" s="22"/>
      <c r="RPV315" s="22"/>
      <c r="RPW315" s="22"/>
      <c r="RPX315" s="22"/>
      <c r="RPY315" s="22"/>
      <c r="RPZ315" s="22"/>
      <c r="RQA315" s="22"/>
      <c r="RQB315" s="22"/>
      <c r="RQC315" s="22"/>
      <c r="RQD315" s="22"/>
      <c r="RQE315" s="22"/>
      <c r="RQF315" s="22"/>
      <c r="RQG315" s="22"/>
      <c r="RQH315" s="22"/>
      <c r="RQI315" s="22"/>
      <c r="RQJ315" s="22"/>
      <c r="RQK315" s="22"/>
      <c r="RQL315" s="22"/>
      <c r="RQM315" s="22"/>
      <c r="RQN315" s="22"/>
      <c r="RQO315" s="22"/>
      <c r="RQP315" s="22"/>
      <c r="RQQ315" s="22"/>
      <c r="RQR315" s="22"/>
      <c r="RQS315" s="22"/>
      <c r="RQT315" s="22"/>
      <c r="RQU315" s="22"/>
      <c r="RQV315" s="22"/>
      <c r="RQW315" s="22"/>
      <c r="RQX315" s="22"/>
      <c r="RQY315" s="22"/>
      <c r="RQZ315" s="22"/>
      <c r="RRA315" s="22"/>
      <c r="RRB315" s="22"/>
      <c r="RRC315" s="22"/>
      <c r="RRD315" s="22"/>
      <c r="RRE315" s="22"/>
      <c r="RRF315" s="22"/>
      <c r="RRG315" s="22"/>
      <c r="RRH315" s="22"/>
      <c r="RRI315" s="22"/>
      <c r="RRJ315" s="22"/>
      <c r="RRK315" s="22"/>
      <c r="RRL315" s="22"/>
      <c r="RRM315" s="22"/>
      <c r="RRN315" s="22"/>
      <c r="RRO315" s="22"/>
      <c r="RRP315" s="22"/>
      <c r="RRQ315" s="22"/>
      <c r="RRR315" s="22"/>
      <c r="RRS315" s="22"/>
      <c r="RRT315" s="22"/>
      <c r="RRU315" s="22"/>
      <c r="RRV315" s="22"/>
      <c r="RRW315" s="22"/>
      <c r="RRX315" s="22"/>
      <c r="RRY315" s="22"/>
      <c r="RRZ315" s="22"/>
      <c r="RSA315" s="22"/>
      <c r="RSB315" s="22"/>
      <c r="RSC315" s="22"/>
      <c r="RSD315" s="22"/>
      <c r="RSE315" s="22"/>
      <c r="RSF315" s="22"/>
      <c r="RSG315" s="22"/>
      <c r="RSH315" s="22"/>
      <c r="RSI315" s="22"/>
      <c r="RSJ315" s="22"/>
      <c r="RSK315" s="22"/>
      <c r="RSL315" s="22"/>
      <c r="RSM315" s="22"/>
      <c r="RSN315" s="22"/>
      <c r="RSO315" s="22"/>
      <c r="RSP315" s="22"/>
      <c r="RSQ315" s="22"/>
      <c r="RSR315" s="22"/>
      <c r="RSS315" s="22"/>
      <c r="RST315" s="22"/>
      <c r="RSU315" s="22"/>
      <c r="RSV315" s="22"/>
      <c r="RSW315" s="22"/>
      <c r="RSX315" s="22"/>
      <c r="RSY315" s="22"/>
      <c r="RSZ315" s="22"/>
      <c r="RTA315" s="22"/>
      <c r="RTB315" s="22"/>
      <c r="RTC315" s="22"/>
      <c r="RTD315" s="22"/>
      <c r="RTE315" s="22"/>
      <c r="RTF315" s="22"/>
      <c r="RTG315" s="22"/>
      <c r="RTH315" s="22"/>
      <c r="RTI315" s="22"/>
      <c r="RTJ315" s="22"/>
      <c r="RTK315" s="22"/>
      <c r="RTL315" s="22"/>
      <c r="RTM315" s="22"/>
      <c r="RTN315" s="22"/>
      <c r="RTO315" s="22"/>
      <c r="RTP315" s="22"/>
      <c r="RTQ315" s="22"/>
      <c r="RTR315" s="22"/>
      <c r="RTS315" s="22"/>
      <c r="RTT315" s="22"/>
      <c r="RTU315" s="22"/>
      <c r="RTV315" s="22"/>
      <c r="RTW315" s="22"/>
      <c r="RTX315" s="22"/>
      <c r="RTY315" s="22"/>
      <c r="RTZ315" s="22"/>
      <c r="RUA315" s="22"/>
      <c r="RUB315" s="22"/>
      <c r="RUC315" s="22"/>
      <c r="RUD315" s="22"/>
      <c r="RUE315" s="22"/>
      <c r="RUF315" s="22"/>
      <c r="RUG315" s="22"/>
      <c r="RUH315" s="22"/>
      <c r="RUI315" s="22"/>
      <c r="RUJ315" s="22"/>
      <c r="RUK315" s="22"/>
      <c r="RUL315" s="22"/>
      <c r="RUM315" s="22"/>
      <c r="RUN315" s="22"/>
      <c r="RUO315" s="22"/>
      <c r="RUP315" s="22"/>
      <c r="RUQ315" s="22"/>
      <c r="RUR315" s="22"/>
      <c r="RUS315" s="22"/>
      <c r="RUT315" s="22"/>
      <c r="RUU315" s="22"/>
      <c r="RUV315" s="22"/>
      <c r="RUW315" s="22"/>
      <c r="RUX315" s="22"/>
      <c r="RUY315" s="22"/>
      <c r="RUZ315" s="22"/>
      <c r="RVA315" s="22"/>
      <c r="RVB315" s="22"/>
      <c r="RVC315" s="22"/>
      <c r="RVD315" s="22"/>
      <c r="RVE315" s="22"/>
      <c r="RVF315" s="22"/>
      <c r="RVG315" s="22"/>
      <c r="RVH315" s="22"/>
      <c r="RVI315" s="22"/>
      <c r="RVJ315" s="22"/>
      <c r="RVK315" s="22"/>
      <c r="RVL315" s="22"/>
      <c r="RVM315" s="22"/>
      <c r="RVN315" s="22"/>
      <c r="RVO315" s="22"/>
      <c r="RVP315" s="22"/>
      <c r="RVQ315" s="22"/>
      <c r="RVR315" s="22"/>
      <c r="RVS315" s="22"/>
      <c r="RVT315" s="22"/>
      <c r="RVU315" s="22"/>
      <c r="RVV315" s="22"/>
      <c r="RVW315" s="22"/>
      <c r="RVX315" s="22"/>
      <c r="RVY315" s="22"/>
      <c r="RVZ315" s="22"/>
      <c r="RWA315" s="22"/>
      <c r="RWB315" s="22"/>
      <c r="RWC315" s="22"/>
      <c r="RWD315" s="22"/>
      <c r="RWE315" s="22"/>
      <c r="RWF315" s="22"/>
      <c r="RWG315" s="22"/>
      <c r="RWH315" s="22"/>
      <c r="RWI315" s="22"/>
      <c r="RWJ315" s="22"/>
      <c r="RWK315" s="22"/>
      <c r="RWL315" s="22"/>
      <c r="RWM315" s="22"/>
      <c r="RWN315" s="22"/>
      <c r="RWO315" s="22"/>
      <c r="RWP315" s="22"/>
      <c r="RWQ315" s="22"/>
      <c r="RWR315" s="22"/>
      <c r="RWS315" s="22"/>
      <c r="RWT315" s="22"/>
      <c r="RWU315" s="22"/>
      <c r="RWV315" s="22"/>
      <c r="RWW315" s="22"/>
      <c r="RWX315" s="22"/>
      <c r="RWY315" s="22"/>
      <c r="RWZ315" s="22"/>
      <c r="RXA315" s="22"/>
      <c r="RXB315" s="22"/>
      <c r="RXC315" s="22"/>
      <c r="RXD315" s="22"/>
      <c r="RXE315" s="22"/>
      <c r="RXF315" s="22"/>
      <c r="RXG315" s="22"/>
      <c r="RXH315" s="22"/>
      <c r="RXI315" s="22"/>
      <c r="RXJ315" s="22"/>
      <c r="RXK315" s="22"/>
      <c r="RXL315" s="22"/>
      <c r="RXM315" s="22"/>
      <c r="RXN315" s="22"/>
      <c r="RXO315" s="22"/>
      <c r="RXP315" s="22"/>
      <c r="RXQ315" s="22"/>
      <c r="RXR315" s="22"/>
      <c r="RXS315" s="22"/>
      <c r="RXT315" s="22"/>
      <c r="RXU315" s="22"/>
      <c r="RXV315" s="22"/>
      <c r="RXW315" s="22"/>
      <c r="RXX315" s="22"/>
      <c r="RXY315" s="22"/>
      <c r="RXZ315" s="22"/>
      <c r="RYA315" s="22"/>
      <c r="RYB315" s="22"/>
      <c r="RYC315" s="22"/>
      <c r="RYD315" s="22"/>
      <c r="RYE315" s="22"/>
      <c r="RYF315" s="22"/>
      <c r="RYG315" s="22"/>
      <c r="RYH315" s="22"/>
      <c r="RYI315" s="22"/>
      <c r="RYJ315" s="22"/>
      <c r="RYK315" s="22"/>
      <c r="RYL315" s="22"/>
      <c r="RYM315" s="22"/>
      <c r="RYN315" s="22"/>
      <c r="RYO315" s="22"/>
      <c r="RYP315" s="22"/>
      <c r="RYQ315" s="22"/>
      <c r="RYR315" s="22"/>
      <c r="RYS315" s="22"/>
      <c r="RYT315" s="22"/>
      <c r="RYU315" s="22"/>
      <c r="RYV315" s="22"/>
      <c r="RYW315" s="22"/>
      <c r="RYX315" s="22"/>
      <c r="RYY315" s="22"/>
      <c r="RYZ315" s="22"/>
      <c r="RZA315" s="22"/>
      <c r="RZB315" s="22"/>
      <c r="RZC315" s="22"/>
      <c r="RZD315" s="22"/>
      <c r="RZE315" s="22"/>
      <c r="RZF315" s="22"/>
      <c r="RZG315" s="22"/>
      <c r="RZH315" s="22"/>
      <c r="RZI315" s="22"/>
      <c r="RZJ315" s="22"/>
      <c r="RZK315" s="22"/>
      <c r="RZL315" s="22"/>
      <c r="RZM315" s="22"/>
      <c r="RZN315" s="22"/>
      <c r="RZO315" s="22"/>
      <c r="RZP315" s="22"/>
      <c r="RZQ315" s="22"/>
      <c r="RZR315" s="22"/>
      <c r="RZS315" s="22"/>
      <c r="RZT315" s="22"/>
      <c r="RZU315" s="22"/>
      <c r="RZV315" s="22"/>
      <c r="RZW315" s="22"/>
      <c r="RZX315" s="22"/>
      <c r="RZY315" s="22"/>
      <c r="RZZ315" s="22"/>
      <c r="SAA315" s="22"/>
      <c r="SAB315" s="22"/>
      <c r="SAC315" s="22"/>
      <c r="SAD315" s="22"/>
      <c r="SAE315" s="22"/>
      <c r="SAF315" s="22"/>
      <c r="SAG315" s="22"/>
      <c r="SAH315" s="22"/>
      <c r="SAI315" s="22"/>
      <c r="SAJ315" s="22"/>
      <c r="SAK315" s="22"/>
      <c r="SAL315" s="22"/>
      <c r="SAM315" s="22"/>
      <c r="SAN315" s="22"/>
      <c r="SAO315" s="22"/>
      <c r="SAP315" s="22"/>
      <c r="SAQ315" s="22"/>
      <c r="SAR315" s="22"/>
      <c r="SAS315" s="22"/>
      <c r="SAT315" s="22"/>
      <c r="SAU315" s="22"/>
      <c r="SAV315" s="22"/>
      <c r="SAW315" s="22"/>
      <c r="SAX315" s="22"/>
      <c r="SAY315" s="22"/>
      <c r="SAZ315" s="22"/>
      <c r="SBA315" s="22"/>
      <c r="SBB315" s="22"/>
      <c r="SBC315" s="22"/>
      <c r="SBD315" s="22"/>
      <c r="SBE315" s="22"/>
      <c r="SBF315" s="22"/>
      <c r="SBG315" s="22"/>
      <c r="SBH315" s="22"/>
      <c r="SBI315" s="22"/>
      <c r="SBJ315" s="22"/>
      <c r="SBK315" s="22"/>
      <c r="SBL315" s="22"/>
      <c r="SBM315" s="22"/>
      <c r="SBN315" s="22"/>
      <c r="SBO315" s="22"/>
      <c r="SBP315" s="22"/>
      <c r="SBQ315" s="22"/>
      <c r="SBR315" s="22"/>
      <c r="SBS315" s="22"/>
      <c r="SBT315" s="22"/>
      <c r="SBU315" s="22"/>
      <c r="SBV315" s="22"/>
      <c r="SBW315" s="22"/>
      <c r="SBX315" s="22"/>
      <c r="SBY315" s="22"/>
      <c r="SBZ315" s="22"/>
      <c r="SCA315" s="22"/>
      <c r="SCB315" s="22"/>
      <c r="SCC315" s="22"/>
      <c r="SCD315" s="22"/>
      <c r="SCE315" s="22"/>
      <c r="SCF315" s="22"/>
      <c r="SCG315" s="22"/>
      <c r="SCH315" s="22"/>
      <c r="SCI315" s="22"/>
      <c r="SCJ315" s="22"/>
      <c r="SCK315" s="22"/>
      <c r="SCL315" s="22"/>
      <c r="SCM315" s="22"/>
      <c r="SCN315" s="22"/>
      <c r="SCO315" s="22"/>
      <c r="SCP315" s="22"/>
      <c r="SCQ315" s="22"/>
      <c r="SCR315" s="22"/>
      <c r="SCS315" s="22"/>
      <c r="SCT315" s="22"/>
      <c r="SCU315" s="22"/>
      <c r="SCV315" s="22"/>
      <c r="SCW315" s="22"/>
      <c r="SCX315" s="22"/>
      <c r="SCY315" s="22"/>
      <c r="SCZ315" s="22"/>
      <c r="SDA315" s="22"/>
      <c r="SDB315" s="22"/>
      <c r="SDC315" s="22"/>
      <c r="SDD315" s="22"/>
      <c r="SDE315" s="22"/>
      <c r="SDF315" s="22"/>
      <c r="SDG315" s="22"/>
      <c r="SDH315" s="22"/>
      <c r="SDI315" s="22"/>
      <c r="SDJ315" s="22"/>
      <c r="SDK315" s="22"/>
      <c r="SDL315" s="22"/>
      <c r="SDM315" s="22"/>
      <c r="SDN315" s="22"/>
      <c r="SDO315" s="22"/>
      <c r="SDP315" s="22"/>
      <c r="SDQ315" s="22"/>
      <c r="SDR315" s="22"/>
      <c r="SDS315" s="22"/>
      <c r="SDT315" s="22"/>
      <c r="SDU315" s="22"/>
      <c r="SDV315" s="22"/>
      <c r="SDW315" s="22"/>
      <c r="SDX315" s="22"/>
      <c r="SDY315" s="22"/>
      <c r="SDZ315" s="22"/>
      <c r="SEA315" s="22"/>
      <c r="SEB315" s="22"/>
      <c r="SEC315" s="22"/>
      <c r="SED315" s="22"/>
      <c r="SEE315" s="22"/>
      <c r="SEF315" s="22"/>
      <c r="SEG315" s="22"/>
      <c r="SEH315" s="22"/>
      <c r="SEI315" s="22"/>
      <c r="SEJ315" s="22"/>
      <c r="SEK315" s="22"/>
      <c r="SEL315" s="22"/>
      <c r="SEM315" s="22"/>
      <c r="SEN315" s="22"/>
      <c r="SEO315" s="22"/>
      <c r="SEP315" s="22"/>
      <c r="SEQ315" s="22"/>
      <c r="SER315" s="22"/>
      <c r="SES315" s="22"/>
      <c r="SET315" s="22"/>
      <c r="SEU315" s="22"/>
      <c r="SEV315" s="22"/>
      <c r="SEW315" s="22"/>
      <c r="SEX315" s="22"/>
      <c r="SEY315" s="22"/>
      <c r="SEZ315" s="22"/>
      <c r="SFA315" s="22"/>
      <c r="SFB315" s="22"/>
      <c r="SFC315" s="22"/>
      <c r="SFD315" s="22"/>
      <c r="SFE315" s="22"/>
      <c r="SFF315" s="22"/>
      <c r="SFG315" s="22"/>
      <c r="SFH315" s="22"/>
      <c r="SFI315" s="22"/>
      <c r="SFJ315" s="22"/>
      <c r="SFK315" s="22"/>
      <c r="SFL315" s="22"/>
      <c r="SFM315" s="22"/>
      <c r="SFN315" s="22"/>
      <c r="SFO315" s="22"/>
      <c r="SFP315" s="22"/>
      <c r="SFQ315" s="22"/>
      <c r="SFR315" s="22"/>
      <c r="SFS315" s="22"/>
      <c r="SFT315" s="22"/>
      <c r="SFU315" s="22"/>
      <c r="SFV315" s="22"/>
      <c r="SFW315" s="22"/>
      <c r="SFX315" s="22"/>
      <c r="SFY315" s="22"/>
      <c r="SFZ315" s="22"/>
      <c r="SGA315" s="22"/>
      <c r="SGB315" s="22"/>
      <c r="SGC315" s="22"/>
      <c r="SGD315" s="22"/>
      <c r="SGE315" s="22"/>
      <c r="SGF315" s="22"/>
      <c r="SGG315" s="22"/>
      <c r="SGH315" s="22"/>
      <c r="SGI315" s="22"/>
      <c r="SGJ315" s="22"/>
      <c r="SGK315" s="22"/>
      <c r="SGL315" s="22"/>
      <c r="SGM315" s="22"/>
      <c r="SGN315" s="22"/>
      <c r="SGO315" s="22"/>
      <c r="SGP315" s="22"/>
      <c r="SGQ315" s="22"/>
      <c r="SGR315" s="22"/>
      <c r="SGS315" s="22"/>
      <c r="SGT315" s="22"/>
      <c r="SGU315" s="22"/>
      <c r="SGV315" s="22"/>
      <c r="SGW315" s="22"/>
      <c r="SGX315" s="22"/>
      <c r="SGY315" s="22"/>
      <c r="SGZ315" s="22"/>
      <c r="SHA315" s="22"/>
      <c r="SHB315" s="22"/>
      <c r="SHC315" s="22"/>
      <c r="SHD315" s="22"/>
      <c r="SHE315" s="22"/>
      <c r="SHF315" s="22"/>
      <c r="SHG315" s="22"/>
      <c r="SHH315" s="22"/>
      <c r="SHI315" s="22"/>
      <c r="SHJ315" s="22"/>
      <c r="SHK315" s="22"/>
      <c r="SHL315" s="22"/>
      <c r="SHM315" s="22"/>
      <c r="SHN315" s="22"/>
      <c r="SHO315" s="22"/>
      <c r="SHP315" s="22"/>
      <c r="SHQ315" s="22"/>
      <c r="SHR315" s="22"/>
      <c r="SHS315" s="22"/>
      <c r="SHT315" s="22"/>
      <c r="SHU315" s="22"/>
      <c r="SHV315" s="22"/>
      <c r="SHW315" s="22"/>
      <c r="SHX315" s="22"/>
      <c r="SHY315" s="22"/>
      <c r="SHZ315" s="22"/>
      <c r="SIA315" s="22"/>
      <c r="SIB315" s="22"/>
      <c r="SIC315" s="22"/>
      <c r="SID315" s="22"/>
      <c r="SIE315" s="22"/>
      <c r="SIF315" s="22"/>
      <c r="SIG315" s="22"/>
      <c r="SIH315" s="22"/>
      <c r="SII315" s="22"/>
      <c r="SIJ315" s="22"/>
      <c r="SIK315" s="22"/>
      <c r="SIL315" s="22"/>
      <c r="SIM315" s="22"/>
      <c r="SIN315" s="22"/>
      <c r="SIO315" s="22"/>
      <c r="SIP315" s="22"/>
      <c r="SIQ315" s="22"/>
      <c r="SIR315" s="22"/>
      <c r="SIS315" s="22"/>
      <c r="SIT315" s="22"/>
      <c r="SIU315" s="22"/>
      <c r="SIV315" s="22"/>
      <c r="SIW315" s="22"/>
      <c r="SIX315" s="22"/>
      <c r="SIY315" s="22"/>
      <c r="SIZ315" s="22"/>
      <c r="SJA315" s="22"/>
      <c r="SJB315" s="22"/>
      <c r="SJC315" s="22"/>
      <c r="SJD315" s="22"/>
      <c r="SJE315" s="22"/>
      <c r="SJF315" s="22"/>
      <c r="SJG315" s="22"/>
      <c r="SJH315" s="22"/>
      <c r="SJI315" s="22"/>
      <c r="SJJ315" s="22"/>
      <c r="SJK315" s="22"/>
      <c r="SJL315" s="22"/>
      <c r="SJM315" s="22"/>
      <c r="SJN315" s="22"/>
      <c r="SJO315" s="22"/>
      <c r="SJP315" s="22"/>
      <c r="SJQ315" s="22"/>
      <c r="SJR315" s="22"/>
      <c r="SJS315" s="22"/>
      <c r="SJT315" s="22"/>
      <c r="SJU315" s="22"/>
      <c r="SJV315" s="22"/>
      <c r="SJW315" s="22"/>
      <c r="SJX315" s="22"/>
      <c r="SJY315" s="22"/>
      <c r="SJZ315" s="22"/>
      <c r="SKA315" s="22"/>
      <c r="SKB315" s="22"/>
      <c r="SKC315" s="22"/>
      <c r="SKD315" s="22"/>
      <c r="SKE315" s="22"/>
      <c r="SKF315" s="22"/>
      <c r="SKG315" s="22"/>
      <c r="SKH315" s="22"/>
      <c r="SKI315" s="22"/>
      <c r="SKJ315" s="22"/>
      <c r="SKK315" s="22"/>
      <c r="SKL315" s="22"/>
      <c r="SKM315" s="22"/>
      <c r="SKN315" s="22"/>
      <c r="SKO315" s="22"/>
      <c r="SKP315" s="22"/>
      <c r="SKQ315" s="22"/>
      <c r="SKR315" s="22"/>
      <c r="SKS315" s="22"/>
      <c r="SKT315" s="22"/>
      <c r="SKU315" s="22"/>
      <c r="SKV315" s="22"/>
      <c r="SKW315" s="22"/>
      <c r="SKX315" s="22"/>
      <c r="SKY315" s="22"/>
      <c r="SKZ315" s="22"/>
      <c r="SLA315" s="22"/>
      <c r="SLB315" s="22"/>
      <c r="SLC315" s="22"/>
      <c r="SLD315" s="22"/>
      <c r="SLE315" s="22"/>
      <c r="SLF315" s="22"/>
      <c r="SLG315" s="22"/>
      <c r="SLH315" s="22"/>
      <c r="SLI315" s="22"/>
      <c r="SLJ315" s="22"/>
      <c r="SLK315" s="22"/>
      <c r="SLL315" s="22"/>
      <c r="SLM315" s="22"/>
      <c r="SLN315" s="22"/>
      <c r="SLO315" s="22"/>
      <c r="SLP315" s="22"/>
      <c r="SLQ315" s="22"/>
      <c r="SLR315" s="22"/>
      <c r="SLS315" s="22"/>
      <c r="SLT315" s="22"/>
      <c r="SLU315" s="22"/>
      <c r="SLV315" s="22"/>
      <c r="SLW315" s="22"/>
      <c r="SLX315" s="22"/>
      <c r="SLY315" s="22"/>
      <c r="SLZ315" s="22"/>
      <c r="SMA315" s="22"/>
      <c r="SMB315" s="22"/>
      <c r="SMC315" s="22"/>
      <c r="SMD315" s="22"/>
      <c r="SME315" s="22"/>
      <c r="SMF315" s="22"/>
      <c r="SMG315" s="22"/>
      <c r="SMH315" s="22"/>
      <c r="SMI315" s="22"/>
      <c r="SMJ315" s="22"/>
      <c r="SMK315" s="22"/>
      <c r="SML315" s="22"/>
      <c r="SMM315" s="22"/>
      <c r="SMN315" s="22"/>
      <c r="SMO315" s="22"/>
      <c r="SMP315" s="22"/>
      <c r="SMQ315" s="22"/>
      <c r="SMR315" s="22"/>
      <c r="SMS315" s="22"/>
      <c r="SMT315" s="22"/>
      <c r="SMU315" s="22"/>
      <c r="SMV315" s="22"/>
      <c r="SMW315" s="22"/>
      <c r="SMX315" s="22"/>
      <c r="SMY315" s="22"/>
      <c r="SMZ315" s="22"/>
      <c r="SNA315" s="22"/>
      <c r="SNB315" s="22"/>
      <c r="SNC315" s="22"/>
      <c r="SND315" s="22"/>
      <c r="SNE315" s="22"/>
      <c r="SNF315" s="22"/>
      <c r="SNG315" s="22"/>
      <c r="SNH315" s="22"/>
      <c r="SNI315" s="22"/>
      <c r="SNJ315" s="22"/>
      <c r="SNK315" s="22"/>
      <c r="SNL315" s="22"/>
      <c r="SNM315" s="22"/>
      <c r="SNN315" s="22"/>
      <c r="SNO315" s="22"/>
      <c r="SNP315" s="22"/>
      <c r="SNQ315" s="22"/>
      <c r="SNR315" s="22"/>
      <c r="SNS315" s="22"/>
      <c r="SNT315" s="22"/>
      <c r="SNU315" s="22"/>
      <c r="SNV315" s="22"/>
      <c r="SNW315" s="22"/>
      <c r="SNX315" s="22"/>
      <c r="SNY315" s="22"/>
      <c r="SNZ315" s="22"/>
      <c r="SOA315" s="22"/>
      <c r="SOB315" s="22"/>
      <c r="SOC315" s="22"/>
      <c r="SOD315" s="22"/>
      <c r="SOE315" s="22"/>
      <c r="SOF315" s="22"/>
      <c r="SOG315" s="22"/>
      <c r="SOH315" s="22"/>
      <c r="SOI315" s="22"/>
      <c r="SOJ315" s="22"/>
      <c r="SOK315" s="22"/>
      <c r="SOL315" s="22"/>
      <c r="SOM315" s="22"/>
      <c r="SON315" s="22"/>
      <c r="SOO315" s="22"/>
      <c r="SOP315" s="22"/>
      <c r="SOQ315" s="22"/>
      <c r="SOR315" s="22"/>
      <c r="SOS315" s="22"/>
      <c r="SOT315" s="22"/>
      <c r="SOU315" s="22"/>
      <c r="SOV315" s="22"/>
      <c r="SOW315" s="22"/>
      <c r="SOX315" s="22"/>
      <c r="SOY315" s="22"/>
      <c r="SOZ315" s="22"/>
      <c r="SPA315" s="22"/>
      <c r="SPB315" s="22"/>
      <c r="SPC315" s="22"/>
      <c r="SPD315" s="22"/>
      <c r="SPE315" s="22"/>
      <c r="SPF315" s="22"/>
      <c r="SPG315" s="22"/>
      <c r="SPH315" s="22"/>
      <c r="SPI315" s="22"/>
      <c r="SPJ315" s="22"/>
      <c r="SPK315" s="22"/>
      <c r="SPL315" s="22"/>
      <c r="SPM315" s="22"/>
      <c r="SPN315" s="22"/>
      <c r="SPO315" s="22"/>
      <c r="SPP315" s="22"/>
      <c r="SPQ315" s="22"/>
      <c r="SPR315" s="22"/>
      <c r="SPS315" s="22"/>
      <c r="SPT315" s="22"/>
      <c r="SPU315" s="22"/>
      <c r="SPV315" s="22"/>
      <c r="SPW315" s="22"/>
      <c r="SPX315" s="22"/>
      <c r="SPY315" s="22"/>
      <c r="SPZ315" s="22"/>
      <c r="SQA315" s="22"/>
      <c r="SQB315" s="22"/>
      <c r="SQC315" s="22"/>
      <c r="SQD315" s="22"/>
      <c r="SQE315" s="22"/>
      <c r="SQF315" s="22"/>
      <c r="SQG315" s="22"/>
      <c r="SQH315" s="22"/>
      <c r="SQI315" s="22"/>
      <c r="SQJ315" s="22"/>
      <c r="SQK315" s="22"/>
      <c r="SQL315" s="22"/>
      <c r="SQM315" s="22"/>
      <c r="SQN315" s="22"/>
      <c r="SQO315" s="22"/>
      <c r="SQP315" s="22"/>
      <c r="SQQ315" s="22"/>
      <c r="SQR315" s="22"/>
      <c r="SQS315" s="22"/>
      <c r="SQT315" s="22"/>
      <c r="SQU315" s="22"/>
      <c r="SQV315" s="22"/>
      <c r="SQW315" s="22"/>
      <c r="SQX315" s="22"/>
      <c r="SQY315" s="22"/>
      <c r="SQZ315" s="22"/>
      <c r="SRA315" s="22"/>
      <c r="SRB315" s="22"/>
      <c r="SRC315" s="22"/>
      <c r="SRD315" s="22"/>
      <c r="SRE315" s="22"/>
      <c r="SRF315" s="22"/>
      <c r="SRG315" s="22"/>
      <c r="SRH315" s="22"/>
      <c r="SRI315" s="22"/>
      <c r="SRJ315" s="22"/>
      <c r="SRK315" s="22"/>
      <c r="SRL315" s="22"/>
      <c r="SRM315" s="22"/>
      <c r="SRN315" s="22"/>
      <c r="SRO315" s="22"/>
      <c r="SRP315" s="22"/>
      <c r="SRQ315" s="22"/>
      <c r="SRR315" s="22"/>
      <c r="SRS315" s="22"/>
      <c r="SRT315" s="22"/>
      <c r="SRU315" s="22"/>
      <c r="SRV315" s="22"/>
      <c r="SRW315" s="22"/>
      <c r="SRX315" s="22"/>
      <c r="SRY315" s="22"/>
      <c r="SRZ315" s="22"/>
      <c r="SSA315" s="22"/>
      <c r="SSB315" s="22"/>
      <c r="SSC315" s="22"/>
      <c r="SSD315" s="22"/>
      <c r="SSE315" s="22"/>
      <c r="SSF315" s="22"/>
      <c r="SSG315" s="22"/>
      <c r="SSH315" s="22"/>
      <c r="SSI315" s="22"/>
      <c r="SSJ315" s="22"/>
      <c r="SSK315" s="22"/>
      <c r="SSL315" s="22"/>
      <c r="SSM315" s="22"/>
      <c r="SSN315" s="22"/>
      <c r="SSO315" s="22"/>
      <c r="SSP315" s="22"/>
      <c r="SSQ315" s="22"/>
      <c r="SSR315" s="22"/>
      <c r="SSS315" s="22"/>
      <c r="SST315" s="22"/>
      <c r="SSU315" s="22"/>
      <c r="SSV315" s="22"/>
      <c r="SSW315" s="22"/>
      <c r="SSX315" s="22"/>
      <c r="SSY315" s="22"/>
      <c r="SSZ315" s="22"/>
      <c r="STA315" s="22"/>
      <c r="STB315" s="22"/>
      <c r="STC315" s="22"/>
      <c r="STD315" s="22"/>
      <c r="STE315" s="22"/>
      <c r="STF315" s="22"/>
      <c r="STG315" s="22"/>
      <c r="STH315" s="22"/>
      <c r="STI315" s="22"/>
      <c r="STJ315" s="22"/>
      <c r="STK315" s="22"/>
      <c r="STL315" s="22"/>
      <c r="STM315" s="22"/>
      <c r="STN315" s="22"/>
      <c r="STO315" s="22"/>
      <c r="STP315" s="22"/>
      <c r="STQ315" s="22"/>
      <c r="STR315" s="22"/>
      <c r="STS315" s="22"/>
      <c r="STT315" s="22"/>
      <c r="STU315" s="22"/>
      <c r="STV315" s="22"/>
      <c r="STW315" s="22"/>
      <c r="STX315" s="22"/>
      <c r="STY315" s="22"/>
      <c r="STZ315" s="22"/>
      <c r="SUA315" s="22"/>
      <c r="SUB315" s="22"/>
      <c r="SUC315" s="22"/>
      <c r="SUD315" s="22"/>
      <c r="SUE315" s="22"/>
      <c r="SUF315" s="22"/>
      <c r="SUG315" s="22"/>
      <c r="SUH315" s="22"/>
      <c r="SUI315" s="22"/>
      <c r="SUJ315" s="22"/>
      <c r="SUK315" s="22"/>
      <c r="SUL315" s="22"/>
      <c r="SUM315" s="22"/>
      <c r="SUN315" s="22"/>
      <c r="SUO315" s="22"/>
      <c r="SUP315" s="22"/>
      <c r="SUQ315" s="22"/>
      <c r="SUR315" s="22"/>
      <c r="SUS315" s="22"/>
      <c r="SUT315" s="22"/>
      <c r="SUU315" s="22"/>
      <c r="SUV315" s="22"/>
      <c r="SUW315" s="22"/>
      <c r="SUX315" s="22"/>
      <c r="SUY315" s="22"/>
      <c r="SUZ315" s="22"/>
      <c r="SVA315" s="22"/>
      <c r="SVB315" s="22"/>
      <c r="SVC315" s="22"/>
      <c r="SVD315" s="22"/>
      <c r="SVE315" s="22"/>
      <c r="SVF315" s="22"/>
      <c r="SVG315" s="22"/>
      <c r="SVH315" s="22"/>
      <c r="SVI315" s="22"/>
      <c r="SVJ315" s="22"/>
      <c r="SVK315" s="22"/>
      <c r="SVL315" s="22"/>
      <c r="SVM315" s="22"/>
      <c r="SVN315" s="22"/>
      <c r="SVO315" s="22"/>
      <c r="SVP315" s="22"/>
      <c r="SVQ315" s="22"/>
      <c r="SVR315" s="22"/>
      <c r="SVS315" s="22"/>
      <c r="SVT315" s="22"/>
      <c r="SVU315" s="22"/>
      <c r="SVV315" s="22"/>
      <c r="SVW315" s="22"/>
      <c r="SVX315" s="22"/>
      <c r="SVY315" s="22"/>
      <c r="SVZ315" s="22"/>
      <c r="SWA315" s="22"/>
      <c r="SWB315" s="22"/>
      <c r="SWC315" s="22"/>
      <c r="SWD315" s="22"/>
      <c r="SWE315" s="22"/>
      <c r="SWF315" s="22"/>
      <c r="SWG315" s="22"/>
      <c r="SWH315" s="22"/>
      <c r="SWI315" s="22"/>
      <c r="SWJ315" s="22"/>
      <c r="SWK315" s="22"/>
      <c r="SWL315" s="22"/>
      <c r="SWM315" s="22"/>
      <c r="SWN315" s="22"/>
      <c r="SWO315" s="22"/>
      <c r="SWP315" s="22"/>
      <c r="SWQ315" s="22"/>
      <c r="SWR315" s="22"/>
      <c r="SWS315" s="22"/>
      <c r="SWT315" s="22"/>
      <c r="SWU315" s="22"/>
      <c r="SWV315" s="22"/>
      <c r="SWW315" s="22"/>
      <c r="SWX315" s="22"/>
      <c r="SWY315" s="22"/>
      <c r="SWZ315" s="22"/>
      <c r="SXA315" s="22"/>
      <c r="SXB315" s="22"/>
      <c r="SXC315" s="22"/>
      <c r="SXD315" s="22"/>
      <c r="SXE315" s="22"/>
      <c r="SXF315" s="22"/>
      <c r="SXG315" s="22"/>
      <c r="SXH315" s="22"/>
      <c r="SXI315" s="22"/>
      <c r="SXJ315" s="22"/>
      <c r="SXK315" s="22"/>
      <c r="SXL315" s="22"/>
      <c r="SXM315" s="22"/>
      <c r="SXN315" s="22"/>
      <c r="SXO315" s="22"/>
      <c r="SXP315" s="22"/>
      <c r="SXQ315" s="22"/>
      <c r="SXR315" s="22"/>
      <c r="SXS315" s="22"/>
      <c r="SXT315" s="22"/>
      <c r="SXU315" s="22"/>
      <c r="SXV315" s="22"/>
      <c r="SXW315" s="22"/>
      <c r="SXX315" s="22"/>
      <c r="SXY315" s="22"/>
      <c r="SXZ315" s="22"/>
      <c r="SYA315" s="22"/>
      <c r="SYB315" s="22"/>
      <c r="SYC315" s="22"/>
      <c r="SYD315" s="22"/>
      <c r="SYE315" s="22"/>
      <c r="SYF315" s="22"/>
      <c r="SYG315" s="22"/>
      <c r="SYH315" s="22"/>
      <c r="SYI315" s="22"/>
      <c r="SYJ315" s="22"/>
      <c r="SYK315" s="22"/>
      <c r="SYL315" s="22"/>
      <c r="SYM315" s="22"/>
      <c r="SYN315" s="22"/>
      <c r="SYO315" s="22"/>
      <c r="SYP315" s="22"/>
      <c r="SYQ315" s="22"/>
      <c r="SYR315" s="22"/>
      <c r="SYS315" s="22"/>
      <c r="SYT315" s="22"/>
      <c r="SYU315" s="22"/>
      <c r="SYV315" s="22"/>
      <c r="SYW315" s="22"/>
      <c r="SYX315" s="22"/>
      <c r="SYY315" s="22"/>
      <c r="SYZ315" s="22"/>
      <c r="SZA315" s="22"/>
      <c r="SZB315" s="22"/>
      <c r="SZC315" s="22"/>
      <c r="SZD315" s="22"/>
      <c r="SZE315" s="22"/>
      <c r="SZF315" s="22"/>
      <c r="SZG315" s="22"/>
      <c r="SZH315" s="22"/>
      <c r="SZI315" s="22"/>
      <c r="SZJ315" s="22"/>
      <c r="SZK315" s="22"/>
      <c r="SZL315" s="22"/>
      <c r="SZM315" s="22"/>
      <c r="SZN315" s="22"/>
      <c r="SZO315" s="22"/>
      <c r="SZP315" s="22"/>
      <c r="SZQ315" s="22"/>
      <c r="SZR315" s="22"/>
      <c r="SZS315" s="22"/>
      <c r="SZT315" s="22"/>
      <c r="SZU315" s="22"/>
      <c r="SZV315" s="22"/>
      <c r="SZW315" s="22"/>
      <c r="SZX315" s="22"/>
      <c r="SZY315" s="22"/>
      <c r="SZZ315" s="22"/>
      <c r="TAA315" s="22"/>
      <c r="TAB315" s="22"/>
      <c r="TAC315" s="22"/>
      <c r="TAD315" s="22"/>
      <c r="TAE315" s="22"/>
      <c r="TAF315" s="22"/>
      <c r="TAG315" s="22"/>
      <c r="TAH315" s="22"/>
      <c r="TAI315" s="22"/>
      <c r="TAJ315" s="22"/>
      <c r="TAK315" s="22"/>
      <c r="TAL315" s="22"/>
      <c r="TAM315" s="22"/>
      <c r="TAN315" s="22"/>
      <c r="TAO315" s="22"/>
      <c r="TAP315" s="22"/>
      <c r="TAQ315" s="22"/>
      <c r="TAR315" s="22"/>
      <c r="TAS315" s="22"/>
      <c r="TAT315" s="22"/>
      <c r="TAU315" s="22"/>
      <c r="TAV315" s="22"/>
      <c r="TAW315" s="22"/>
      <c r="TAX315" s="22"/>
      <c r="TAY315" s="22"/>
      <c r="TAZ315" s="22"/>
      <c r="TBA315" s="22"/>
      <c r="TBB315" s="22"/>
      <c r="TBC315" s="22"/>
      <c r="TBD315" s="22"/>
      <c r="TBE315" s="22"/>
      <c r="TBF315" s="22"/>
      <c r="TBG315" s="22"/>
      <c r="TBH315" s="22"/>
      <c r="TBI315" s="22"/>
      <c r="TBJ315" s="22"/>
      <c r="TBK315" s="22"/>
      <c r="TBL315" s="22"/>
      <c r="TBM315" s="22"/>
      <c r="TBN315" s="22"/>
      <c r="TBO315" s="22"/>
      <c r="TBP315" s="22"/>
      <c r="TBQ315" s="22"/>
      <c r="TBR315" s="22"/>
      <c r="TBS315" s="22"/>
      <c r="TBT315" s="22"/>
      <c r="TBU315" s="22"/>
      <c r="TBV315" s="22"/>
      <c r="TBW315" s="22"/>
      <c r="TBX315" s="22"/>
      <c r="TBY315" s="22"/>
      <c r="TBZ315" s="22"/>
      <c r="TCA315" s="22"/>
      <c r="TCB315" s="22"/>
      <c r="TCC315" s="22"/>
      <c r="TCD315" s="22"/>
      <c r="TCE315" s="22"/>
      <c r="TCF315" s="22"/>
      <c r="TCG315" s="22"/>
      <c r="TCH315" s="22"/>
      <c r="TCI315" s="22"/>
      <c r="TCJ315" s="22"/>
      <c r="TCK315" s="22"/>
      <c r="TCL315" s="22"/>
      <c r="TCM315" s="22"/>
      <c r="TCN315" s="22"/>
      <c r="TCO315" s="22"/>
      <c r="TCP315" s="22"/>
      <c r="TCQ315" s="22"/>
      <c r="TCR315" s="22"/>
      <c r="TCS315" s="22"/>
      <c r="TCT315" s="22"/>
      <c r="TCU315" s="22"/>
      <c r="TCV315" s="22"/>
      <c r="TCW315" s="22"/>
      <c r="TCX315" s="22"/>
      <c r="TCY315" s="22"/>
      <c r="TCZ315" s="22"/>
      <c r="TDA315" s="22"/>
      <c r="TDB315" s="22"/>
      <c r="TDC315" s="22"/>
      <c r="TDD315" s="22"/>
      <c r="TDE315" s="22"/>
      <c r="TDF315" s="22"/>
      <c r="TDG315" s="22"/>
      <c r="TDH315" s="22"/>
      <c r="TDI315" s="22"/>
      <c r="TDJ315" s="22"/>
      <c r="TDK315" s="22"/>
      <c r="TDL315" s="22"/>
      <c r="TDM315" s="22"/>
      <c r="TDN315" s="22"/>
      <c r="TDO315" s="22"/>
      <c r="TDP315" s="22"/>
      <c r="TDQ315" s="22"/>
      <c r="TDR315" s="22"/>
      <c r="TDS315" s="22"/>
      <c r="TDT315" s="22"/>
      <c r="TDU315" s="22"/>
      <c r="TDV315" s="22"/>
      <c r="TDW315" s="22"/>
      <c r="TDX315" s="22"/>
      <c r="TDY315" s="22"/>
      <c r="TDZ315" s="22"/>
      <c r="TEA315" s="22"/>
      <c r="TEB315" s="22"/>
      <c r="TEC315" s="22"/>
      <c r="TED315" s="22"/>
      <c r="TEE315" s="22"/>
      <c r="TEF315" s="22"/>
      <c r="TEG315" s="22"/>
      <c r="TEH315" s="22"/>
      <c r="TEI315" s="22"/>
      <c r="TEJ315" s="22"/>
      <c r="TEK315" s="22"/>
      <c r="TEL315" s="22"/>
      <c r="TEM315" s="22"/>
      <c r="TEN315" s="22"/>
      <c r="TEO315" s="22"/>
      <c r="TEP315" s="22"/>
      <c r="TEQ315" s="22"/>
      <c r="TER315" s="22"/>
      <c r="TES315" s="22"/>
      <c r="TET315" s="22"/>
      <c r="TEU315" s="22"/>
      <c r="TEV315" s="22"/>
      <c r="TEW315" s="22"/>
      <c r="TEX315" s="22"/>
      <c r="TEY315" s="22"/>
      <c r="TEZ315" s="22"/>
      <c r="TFA315" s="22"/>
      <c r="TFB315" s="22"/>
      <c r="TFC315" s="22"/>
      <c r="TFD315" s="22"/>
      <c r="TFE315" s="22"/>
      <c r="TFF315" s="22"/>
      <c r="TFG315" s="22"/>
      <c r="TFH315" s="22"/>
      <c r="TFI315" s="22"/>
      <c r="TFJ315" s="22"/>
      <c r="TFK315" s="22"/>
      <c r="TFL315" s="22"/>
      <c r="TFM315" s="22"/>
      <c r="TFN315" s="22"/>
      <c r="TFO315" s="22"/>
      <c r="TFP315" s="22"/>
      <c r="TFQ315" s="22"/>
      <c r="TFR315" s="22"/>
      <c r="TFS315" s="22"/>
      <c r="TFT315" s="22"/>
      <c r="TFU315" s="22"/>
      <c r="TFV315" s="22"/>
      <c r="TFW315" s="22"/>
      <c r="TFX315" s="22"/>
      <c r="TFY315" s="22"/>
      <c r="TFZ315" s="22"/>
      <c r="TGA315" s="22"/>
      <c r="TGB315" s="22"/>
      <c r="TGC315" s="22"/>
      <c r="TGD315" s="22"/>
      <c r="TGE315" s="22"/>
      <c r="TGF315" s="22"/>
      <c r="TGG315" s="22"/>
      <c r="TGH315" s="22"/>
      <c r="TGI315" s="22"/>
      <c r="TGJ315" s="22"/>
      <c r="TGK315" s="22"/>
      <c r="TGL315" s="22"/>
      <c r="TGM315" s="22"/>
      <c r="TGN315" s="22"/>
      <c r="TGO315" s="22"/>
      <c r="TGP315" s="22"/>
      <c r="TGQ315" s="22"/>
      <c r="TGR315" s="22"/>
      <c r="TGS315" s="22"/>
      <c r="TGT315" s="22"/>
      <c r="TGU315" s="22"/>
      <c r="TGV315" s="22"/>
      <c r="TGW315" s="22"/>
      <c r="TGX315" s="22"/>
      <c r="TGY315" s="22"/>
      <c r="TGZ315" s="22"/>
      <c r="THA315" s="22"/>
      <c r="THB315" s="22"/>
      <c r="THC315" s="22"/>
      <c r="THD315" s="22"/>
      <c r="THE315" s="22"/>
      <c r="THF315" s="22"/>
      <c r="THG315" s="22"/>
      <c r="THH315" s="22"/>
      <c r="THI315" s="22"/>
      <c r="THJ315" s="22"/>
      <c r="THK315" s="22"/>
      <c r="THL315" s="22"/>
      <c r="THM315" s="22"/>
      <c r="THN315" s="22"/>
      <c r="THO315" s="22"/>
      <c r="THP315" s="22"/>
      <c r="THQ315" s="22"/>
      <c r="THR315" s="22"/>
      <c r="THS315" s="22"/>
      <c r="THT315" s="22"/>
      <c r="THU315" s="22"/>
      <c r="THV315" s="22"/>
      <c r="THW315" s="22"/>
      <c r="THX315" s="22"/>
      <c r="THY315" s="22"/>
      <c r="THZ315" s="22"/>
      <c r="TIA315" s="22"/>
      <c r="TIB315" s="22"/>
      <c r="TIC315" s="22"/>
      <c r="TID315" s="22"/>
      <c r="TIE315" s="22"/>
      <c r="TIF315" s="22"/>
      <c r="TIG315" s="22"/>
      <c r="TIH315" s="22"/>
      <c r="TII315" s="22"/>
      <c r="TIJ315" s="22"/>
      <c r="TIK315" s="22"/>
      <c r="TIL315" s="22"/>
      <c r="TIM315" s="22"/>
      <c r="TIN315" s="22"/>
      <c r="TIO315" s="22"/>
      <c r="TIP315" s="22"/>
      <c r="TIQ315" s="22"/>
      <c r="TIR315" s="22"/>
      <c r="TIS315" s="22"/>
      <c r="TIT315" s="22"/>
      <c r="TIU315" s="22"/>
      <c r="TIV315" s="22"/>
      <c r="TIW315" s="22"/>
      <c r="TIX315" s="22"/>
      <c r="TIY315" s="22"/>
      <c r="TIZ315" s="22"/>
      <c r="TJA315" s="22"/>
      <c r="TJB315" s="22"/>
      <c r="TJC315" s="22"/>
      <c r="TJD315" s="22"/>
      <c r="TJE315" s="22"/>
      <c r="TJF315" s="22"/>
      <c r="TJG315" s="22"/>
      <c r="TJH315" s="22"/>
      <c r="TJI315" s="22"/>
      <c r="TJJ315" s="22"/>
      <c r="TJK315" s="22"/>
      <c r="TJL315" s="22"/>
      <c r="TJM315" s="22"/>
      <c r="TJN315" s="22"/>
      <c r="TJO315" s="22"/>
      <c r="TJP315" s="22"/>
      <c r="TJQ315" s="22"/>
      <c r="TJR315" s="22"/>
      <c r="TJS315" s="22"/>
      <c r="TJT315" s="22"/>
      <c r="TJU315" s="22"/>
      <c r="TJV315" s="22"/>
      <c r="TJW315" s="22"/>
      <c r="TJX315" s="22"/>
      <c r="TJY315" s="22"/>
      <c r="TJZ315" s="22"/>
      <c r="TKA315" s="22"/>
      <c r="TKB315" s="22"/>
      <c r="TKC315" s="22"/>
      <c r="TKD315" s="22"/>
      <c r="TKE315" s="22"/>
      <c r="TKF315" s="22"/>
      <c r="TKG315" s="22"/>
      <c r="TKH315" s="22"/>
      <c r="TKI315" s="22"/>
      <c r="TKJ315" s="22"/>
      <c r="TKK315" s="22"/>
      <c r="TKL315" s="22"/>
      <c r="TKM315" s="22"/>
      <c r="TKN315" s="22"/>
      <c r="TKO315" s="22"/>
      <c r="TKP315" s="22"/>
      <c r="TKQ315" s="22"/>
      <c r="TKR315" s="22"/>
      <c r="TKS315" s="22"/>
      <c r="TKT315" s="22"/>
      <c r="TKU315" s="22"/>
      <c r="TKV315" s="22"/>
      <c r="TKW315" s="22"/>
      <c r="TKX315" s="22"/>
      <c r="TKY315" s="22"/>
      <c r="TKZ315" s="22"/>
      <c r="TLA315" s="22"/>
      <c r="TLB315" s="22"/>
      <c r="TLC315" s="22"/>
      <c r="TLD315" s="22"/>
      <c r="TLE315" s="22"/>
      <c r="TLF315" s="22"/>
      <c r="TLG315" s="22"/>
      <c r="TLH315" s="22"/>
      <c r="TLI315" s="22"/>
      <c r="TLJ315" s="22"/>
      <c r="TLK315" s="22"/>
      <c r="TLL315" s="22"/>
      <c r="TLM315" s="22"/>
      <c r="TLN315" s="22"/>
      <c r="TLO315" s="22"/>
      <c r="TLP315" s="22"/>
      <c r="TLQ315" s="22"/>
      <c r="TLR315" s="22"/>
      <c r="TLS315" s="22"/>
      <c r="TLT315" s="22"/>
      <c r="TLU315" s="22"/>
      <c r="TLV315" s="22"/>
      <c r="TLW315" s="22"/>
      <c r="TLX315" s="22"/>
      <c r="TLY315" s="22"/>
      <c r="TLZ315" s="22"/>
      <c r="TMA315" s="22"/>
      <c r="TMB315" s="22"/>
      <c r="TMC315" s="22"/>
      <c r="TMD315" s="22"/>
      <c r="TME315" s="22"/>
      <c r="TMF315" s="22"/>
      <c r="TMG315" s="22"/>
      <c r="TMH315" s="22"/>
      <c r="TMI315" s="22"/>
      <c r="TMJ315" s="22"/>
      <c r="TMK315" s="22"/>
      <c r="TML315" s="22"/>
      <c r="TMM315" s="22"/>
      <c r="TMN315" s="22"/>
      <c r="TMO315" s="22"/>
      <c r="TMP315" s="22"/>
      <c r="TMQ315" s="22"/>
      <c r="TMR315" s="22"/>
      <c r="TMS315" s="22"/>
      <c r="TMT315" s="22"/>
      <c r="TMU315" s="22"/>
      <c r="TMV315" s="22"/>
      <c r="TMW315" s="22"/>
      <c r="TMX315" s="22"/>
      <c r="TMY315" s="22"/>
      <c r="TMZ315" s="22"/>
      <c r="TNA315" s="22"/>
      <c r="TNB315" s="22"/>
      <c r="TNC315" s="22"/>
      <c r="TND315" s="22"/>
      <c r="TNE315" s="22"/>
      <c r="TNF315" s="22"/>
      <c r="TNG315" s="22"/>
      <c r="TNH315" s="22"/>
      <c r="TNI315" s="22"/>
      <c r="TNJ315" s="22"/>
      <c r="TNK315" s="22"/>
      <c r="TNL315" s="22"/>
      <c r="TNM315" s="22"/>
      <c r="TNN315" s="22"/>
      <c r="TNO315" s="22"/>
      <c r="TNP315" s="22"/>
      <c r="TNQ315" s="22"/>
      <c r="TNR315" s="22"/>
      <c r="TNS315" s="22"/>
      <c r="TNT315" s="22"/>
      <c r="TNU315" s="22"/>
      <c r="TNV315" s="22"/>
      <c r="TNW315" s="22"/>
      <c r="TNX315" s="22"/>
      <c r="TNY315" s="22"/>
      <c r="TNZ315" s="22"/>
      <c r="TOA315" s="22"/>
      <c r="TOB315" s="22"/>
      <c r="TOC315" s="22"/>
      <c r="TOD315" s="22"/>
      <c r="TOE315" s="22"/>
      <c r="TOF315" s="22"/>
      <c r="TOG315" s="22"/>
      <c r="TOH315" s="22"/>
      <c r="TOI315" s="22"/>
      <c r="TOJ315" s="22"/>
      <c r="TOK315" s="22"/>
      <c r="TOL315" s="22"/>
      <c r="TOM315" s="22"/>
      <c r="TON315" s="22"/>
      <c r="TOO315" s="22"/>
      <c r="TOP315" s="22"/>
      <c r="TOQ315" s="22"/>
      <c r="TOR315" s="22"/>
      <c r="TOS315" s="22"/>
      <c r="TOT315" s="22"/>
      <c r="TOU315" s="22"/>
      <c r="TOV315" s="22"/>
      <c r="TOW315" s="22"/>
      <c r="TOX315" s="22"/>
      <c r="TOY315" s="22"/>
      <c r="TOZ315" s="22"/>
      <c r="TPA315" s="22"/>
      <c r="TPB315" s="22"/>
      <c r="TPC315" s="22"/>
      <c r="TPD315" s="22"/>
      <c r="TPE315" s="22"/>
      <c r="TPF315" s="22"/>
      <c r="TPG315" s="22"/>
      <c r="TPH315" s="22"/>
      <c r="TPI315" s="22"/>
      <c r="TPJ315" s="22"/>
      <c r="TPK315" s="22"/>
      <c r="TPL315" s="22"/>
      <c r="TPM315" s="22"/>
      <c r="TPN315" s="22"/>
      <c r="TPO315" s="22"/>
      <c r="TPP315" s="22"/>
      <c r="TPQ315" s="22"/>
      <c r="TPR315" s="22"/>
      <c r="TPS315" s="22"/>
      <c r="TPT315" s="22"/>
      <c r="TPU315" s="22"/>
      <c r="TPV315" s="22"/>
      <c r="TPW315" s="22"/>
      <c r="TPX315" s="22"/>
      <c r="TPY315" s="22"/>
      <c r="TPZ315" s="22"/>
      <c r="TQA315" s="22"/>
      <c r="TQB315" s="22"/>
      <c r="TQC315" s="22"/>
      <c r="TQD315" s="22"/>
      <c r="TQE315" s="22"/>
      <c r="TQF315" s="22"/>
      <c r="TQG315" s="22"/>
      <c r="TQH315" s="22"/>
      <c r="TQI315" s="22"/>
      <c r="TQJ315" s="22"/>
      <c r="TQK315" s="22"/>
      <c r="TQL315" s="22"/>
      <c r="TQM315" s="22"/>
      <c r="TQN315" s="22"/>
      <c r="TQO315" s="22"/>
      <c r="TQP315" s="22"/>
      <c r="TQQ315" s="22"/>
      <c r="TQR315" s="22"/>
      <c r="TQS315" s="22"/>
      <c r="TQT315" s="22"/>
      <c r="TQU315" s="22"/>
      <c r="TQV315" s="22"/>
      <c r="TQW315" s="22"/>
      <c r="TQX315" s="22"/>
      <c r="TQY315" s="22"/>
      <c r="TQZ315" s="22"/>
      <c r="TRA315" s="22"/>
      <c r="TRB315" s="22"/>
      <c r="TRC315" s="22"/>
      <c r="TRD315" s="22"/>
      <c r="TRE315" s="22"/>
      <c r="TRF315" s="22"/>
      <c r="TRG315" s="22"/>
      <c r="TRH315" s="22"/>
      <c r="TRI315" s="22"/>
      <c r="TRJ315" s="22"/>
      <c r="TRK315" s="22"/>
      <c r="TRL315" s="22"/>
      <c r="TRM315" s="22"/>
      <c r="TRN315" s="22"/>
      <c r="TRO315" s="22"/>
      <c r="TRP315" s="22"/>
      <c r="TRQ315" s="22"/>
      <c r="TRR315" s="22"/>
      <c r="TRS315" s="22"/>
      <c r="TRT315" s="22"/>
      <c r="TRU315" s="22"/>
      <c r="TRV315" s="22"/>
      <c r="TRW315" s="22"/>
      <c r="TRX315" s="22"/>
      <c r="TRY315" s="22"/>
      <c r="TRZ315" s="22"/>
      <c r="TSA315" s="22"/>
      <c r="TSB315" s="22"/>
      <c r="TSC315" s="22"/>
      <c r="TSD315" s="22"/>
      <c r="TSE315" s="22"/>
      <c r="TSF315" s="22"/>
      <c r="TSG315" s="22"/>
      <c r="TSH315" s="22"/>
      <c r="TSI315" s="22"/>
      <c r="TSJ315" s="22"/>
      <c r="TSK315" s="22"/>
      <c r="TSL315" s="22"/>
      <c r="TSM315" s="22"/>
      <c r="TSN315" s="22"/>
      <c r="TSO315" s="22"/>
      <c r="TSP315" s="22"/>
      <c r="TSQ315" s="22"/>
      <c r="TSR315" s="22"/>
      <c r="TSS315" s="22"/>
      <c r="TST315" s="22"/>
      <c r="TSU315" s="22"/>
      <c r="TSV315" s="22"/>
      <c r="TSW315" s="22"/>
      <c r="TSX315" s="22"/>
      <c r="TSY315" s="22"/>
      <c r="TSZ315" s="22"/>
      <c r="TTA315" s="22"/>
      <c r="TTB315" s="22"/>
      <c r="TTC315" s="22"/>
      <c r="TTD315" s="22"/>
      <c r="TTE315" s="22"/>
      <c r="TTF315" s="22"/>
      <c r="TTG315" s="22"/>
      <c r="TTH315" s="22"/>
      <c r="TTI315" s="22"/>
      <c r="TTJ315" s="22"/>
      <c r="TTK315" s="22"/>
      <c r="TTL315" s="22"/>
      <c r="TTM315" s="22"/>
      <c r="TTN315" s="22"/>
      <c r="TTO315" s="22"/>
      <c r="TTP315" s="22"/>
      <c r="TTQ315" s="22"/>
      <c r="TTR315" s="22"/>
      <c r="TTS315" s="22"/>
      <c r="TTT315" s="22"/>
      <c r="TTU315" s="22"/>
      <c r="TTV315" s="22"/>
      <c r="TTW315" s="22"/>
      <c r="TTX315" s="22"/>
      <c r="TTY315" s="22"/>
      <c r="TTZ315" s="22"/>
      <c r="TUA315" s="22"/>
      <c r="TUB315" s="22"/>
      <c r="TUC315" s="22"/>
      <c r="TUD315" s="22"/>
      <c r="TUE315" s="22"/>
      <c r="TUF315" s="22"/>
      <c r="TUG315" s="22"/>
      <c r="TUH315" s="22"/>
      <c r="TUI315" s="22"/>
      <c r="TUJ315" s="22"/>
      <c r="TUK315" s="22"/>
      <c r="TUL315" s="22"/>
      <c r="TUM315" s="22"/>
      <c r="TUN315" s="22"/>
      <c r="TUO315" s="22"/>
      <c r="TUP315" s="22"/>
      <c r="TUQ315" s="22"/>
      <c r="TUR315" s="22"/>
      <c r="TUS315" s="22"/>
      <c r="TUT315" s="22"/>
      <c r="TUU315" s="22"/>
      <c r="TUV315" s="22"/>
      <c r="TUW315" s="22"/>
      <c r="TUX315" s="22"/>
      <c r="TUY315" s="22"/>
      <c r="TUZ315" s="22"/>
      <c r="TVA315" s="22"/>
      <c r="TVB315" s="22"/>
      <c r="TVC315" s="22"/>
      <c r="TVD315" s="22"/>
      <c r="TVE315" s="22"/>
      <c r="TVF315" s="22"/>
      <c r="TVG315" s="22"/>
      <c r="TVH315" s="22"/>
      <c r="TVI315" s="22"/>
      <c r="TVJ315" s="22"/>
      <c r="TVK315" s="22"/>
      <c r="TVL315" s="22"/>
      <c r="TVM315" s="22"/>
      <c r="TVN315" s="22"/>
      <c r="TVO315" s="22"/>
      <c r="TVP315" s="22"/>
      <c r="TVQ315" s="22"/>
      <c r="TVR315" s="22"/>
      <c r="TVS315" s="22"/>
      <c r="TVT315" s="22"/>
      <c r="TVU315" s="22"/>
      <c r="TVV315" s="22"/>
      <c r="TVW315" s="22"/>
      <c r="TVX315" s="22"/>
      <c r="TVY315" s="22"/>
      <c r="TVZ315" s="22"/>
      <c r="TWA315" s="22"/>
      <c r="TWB315" s="22"/>
      <c r="TWC315" s="22"/>
      <c r="TWD315" s="22"/>
      <c r="TWE315" s="22"/>
      <c r="TWF315" s="22"/>
      <c r="TWG315" s="22"/>
      <c r="TWH315" s="22"/>
      <c r="TWI315" s="22"/>
      <c r="TWJ315" s="22"/>
      <c r="TWK315" s="22"/>
      <c r="TWL315" s="22"/>
      <c r="TWM315" s="22"/>
      <c r="TWN315" s="22"/>
      <c r="TWO315" s="22"/>
      <c r="TWP315" s="22"/>
      <c r="TWQ315" s="22"/>
      <c r="TWR315" s="22"/>
      <c r="TWS315" s="22"/>
      <c r="TWT315" s="22"/>
      <c r="TWU315" s="22"/>
      <c r="TWV315" s="22"/>
      <c r="TWW315" s="22"/>
      <c r="TWX315" s="22"/>
      <c r="TWY315" s="22"/>
      <c r="TWZ315" s="22"/>
      <c r="TXA315" s="22"/>
      <c r="TXB315" s="22"/>
      <c r="TXC315" s="22"/>
      <c r="TXD315" s="22"/>
      <c r="TXE315" s="22"/>
      <c r="TXF315" s="22"/>
      <c r="TXG315" s="22"/>
      <c r="TXH315" s="22"/>
      <c r="TXI315" s="22"/>
      <c r="TXJ315" s="22"/>
      <c r="TXK315" s="22"/>
      <c r="TXL315" s="22"/>
      <c r="TXM315" s="22"/>
      <c r="TXN315" s="22"/>
      <c r="TXO315" s="22"/>
      <c r="TXP315" s="22"/>
      <c r="TXQ315" s="22"/>
      <c r="TXR315" s="22"/>
      <c r="TXS315" s="22"/>
      <c r="TXT315" s="22"/>
      <c r="TXU315" s="22"/>
      <c r="TXV315" s="22"/>
      <c r="TXW315" s="22"/>
      <c r="TXX315" s="22"/>
      <c r="TXY315" s="22"/>
      <c r="TXZ315" s="22"/>
      <c r="TYA315" s="22"/>
      <c r="TYB315" s="22"/>
      <c r="TYC315" s="22"/>
      <c r="TYD315" s="22"/>
      <c r="TYE315" s="22"/>
      <c r="TYF315" s="22"/>
      <c r="TYG315" s="22"/>
      <c r="TYH315" s="22"/>
      <c r="TYI315" s="22"/>
      <c r="TYJ315" s="22"/>
      <c r="TYK315" s="22"/>
      <c r="TYL315" s="22"/>
      <c r="TYM315" s="22"/>
      <c r="TYN315" s="22"/>
      <c r="TYO315" s="22"/>
      <c r="TYP315" s="22"/>
      <c r="TYQ315" s="22"/>
      <c r="TYR315" s="22"/>
      <c r="TYS315" s="22"/>
      <c r="TYT315" s="22"/>
      <c r="TYU315" s="22"/>
      <c r="TYV315" s="22"/>
      <c r="TYW315" s="22"/>
      <c r="TYX315" s="22"/>
      <c r="TYY315" s="22"/>
      <c r="TYZ315" s="22"/>
      <c r="TZA315" s="22"/>
      <c r="TZB315" s="22"/>
      <c r="TZC315" s="22"/>
      <c r="TZD315" s="22"/>
      <c r="TZE315" s="22"/>
      <c r="TZF315" s="22"/>
      <c r="TZG315" s="22"/>
      <c r="TZH315" s="22"/>
      <c r="TZI315" s="22"/>
      <c r="TZJ315" s="22"/>
      <c r="TZK315" s="22"/>
      <c r="TZL315" s="22"/>
      <c r="TZM315" s="22"/>
      <c r="TZN315" s="22"/>
      <c r="TZO315" s="22"/>
      <c r="TZP315" s="22"/>
      <c r="TZQ315" s="22"/>
      <c r="TZR315" s="22"/>
      <c r="TZS315" s="22"/>
      <c r="TZT315" s="22"/>
      <c r="TZU315" s="22"/>
      <c r="TZV315" s="22"/>
      <c r="TZW315" s="22"/>
      <c r="TZX315" s="22"/>
      <c r="TZY315" s="22"/>
      <c r="TZZ315" s="22"/>
      <c r="UAA315" s="22"/>
      <c r="UAB315" s="22"/>
      <c r="UAC315" s="22"/>
      <c r="UAD315" s="22"/>
      <c r="UAE315" s="22"/>
      <c r="UAF315" s="22"/>
      <c r="UAG315" s="22"/>
      <c r="UAH315" s="22"/>
      <c r="UAI315" s="22"/>
      <c r="UAJ315" s="22"/>
      <c r="UAK315" s="22"/>
      <c r="UAL315" s="22"/>
      <c r="UAM315" s="22"/>
      <c r="UAN315" s="22"/>
      <c r="UAO315" s="22"/>
      <c r="UAP315" s="22"/>
      <c r="UAQ315" s="22"/>
      <c r="UAR315" s="22"/>
      <c r="UAS315" s="22"/>
      <c r="UAT315" s="22"/>
      <c r="UAU315" s="22"/>
      <c r="UAV315" s="22"/>
      <c r="UAW315" s="22"/>
      <c r="UAX315" s="22"/>
      <c r="UAY315" s="22"/>
      <c r="UAZ315" s="22"/>
      <c r="UBA315" s="22"/>
      <c r="UBB315" s="22"/>
      <c r="UBC315" s="22"/>
      <c r="UBD315" s="22"/>
      <c r="UBE315" s="22"/>
      <c r="UBF315" s="22"/>
      <c r="UBG315" s="22"/>
      <c r="UBH315" s="22"/>
      <c r="UBI315" s="22"/>
      <c r="UBJ315" s="22"/>
      <c r="UBK315" s="22"/>
      <c r="UBL315" s="22"/>
      <c r="UBM315" s="22"/>
      <c r="UBN315" s="22"/>
      <c r="UBO315" s="22"/>
      <c r="UBP315" s="22"/>
      <c r="UBQ315" s="22"/>
      <c r="UBR315" s="22"/>
      <c r="UBS315" s="22"/>
      <c r="UBT315" s="22"/>
      <c r="UBU315" s="22"/>
      <c r="UBV315" s="22"/>
      <c r="UBW315" s="22"/>
      <c r="UBX315" s="22"/>
      <c r="UBY315" s="22"/>
      <c r="UBZ315" s="22"/>
      <c r="UCA315" s="22"/>
      <c r="UCB315" s="22"/>
      <c r="UCC315" s="22"/>
      <c r="UCD315" s="22"/>
      <c r="UCE315" s="22"/>
      <c r="UCF315" s="22"/>
      <c r="UCG315" s="22"/>
      <c r="UCH315" s="22"/>
      <c r="UCI315" s="22"/>
      <c r="UCJ315" s="22"/>
      <c r="UCK315" s="22"/>
      <c r="UCL315" s="22"/>
      <c r="UCM315" s="22"/>
      <c r="UCN315" s="22"/>
      <c r="UCO315" s="22"/>
      <c r="UCP315" s="22"/>
      <c r="UCQ315" s="22"/>
      <c r="UCR315" s="22"/>
      <c r="UCS315" s="22"/>
      <c r="UCT315" s="22"/>
      <c r="UCU315" s="22"/>
      <c r="UCV315" s="22"/>
      <c r="UCW315" s="22"/>
      <c r="UCX315" s="22"/>
      <c r="UCY315" s="22"/>
      <c r="UCZ315" s="22"/>
      <c r="UDA315" s="22"/>
      <c r="UDB315" s="22"/>
      <c r="UDC315" s="22"/>
      <c r="UDD315" s="22"/>
      <c r="UDE315" s="22"/>
      <c r="UDF315" s="22"/>
      <c r="UDG315" s="22"/>
      <c r="UDH315" s="22"/>
      <c r="UDI315" s="22"/>
      <c r="UDJ315" s="22"/>
      <c r="UDK315" s="22"/>
      <c r="UDL315" s="22"/>
      <c r="UDM315" s="22"/>
      <c r="UDN315" s="22"/>
      <c r="UDO315" s="22"/>
      <c r="UDP315" s="22"/>
      <c r="UDQ315" s="22"/>
      <c r="UDR315" s="22"/>
      <c r="UDS315" s="22"/>
      <c r="UDT315" s="22"/>
      <c r="UDU315" s="22"/>
      <c r="UDV315" s="22"/>
      <c r="UDW315" s="22"/>
      <c r="UDX315" s="22"/>
      <c r="UDY315" s="22"/>
      <c r="UDZ315" s="22"/>
      <c r="UEA315" s="22"/>
      <c r="UEB315" s="22"/>
      <c r="UEC315" s="22"/>
      <c r="UED315" s="22"/>
      <c r="UEE315" s="22"/>
      <c r="UEF315" s="22"/>
      <c r="UEG315" s="22"/>
      <c r="UEH315" s="22"/>
      <c r="UEI315" s="22"/>
      <c r="UEJ315" s="22"/>
      <c r="UEK315" s="22"/>
      <c r="UEL315" s="22"/>
      <c r="UEM315" s="22"/>
      <c r="UEN315" s="22"/>
      <c r="UEO315" s="22"/>
      <c r="UEP315" s="22"/>
      <c r="UEQ315" s="22"/>
      <c r="UER315" s="22"/>
      <c r="UES315" s="22"/>
      <c r="UET315" s="22"/>
      <c r="UEU315" s="22"/>
      <c r="UEV315" s="22"/>
      <c r="UEW315" s="22"/>
      <c r="UEX315" s="22"/>
      <c r="UEY315" s="22"/>
      <c r="UEZ315" s="22"/>
      <c r="UFA315" s="22"/>
      <c r="UFB315" s="22"/>
      <c r="UFC315" s="22"/>
      <c r="UFD315" s="22"/>
      <c r="UFE315" s="22"/>
      <c r="UFF315" s="22"/>
      <c r="UFG315" s="22"/>
      <c r="UFH315" s="22"/>
      <c r="UFI315" s="22"/>
      <c r="UFJ315" s="22"/>
      <c r="UFK315" s="22"/>
      <c r="UFL315" s="22"/>
      <c r="UFM315" s="22"/>
      <c r="UFN315" s="22"/>
      <c r="UFO315" s="22"/>
      <c r="UFP315" s="22"/>
      <c r="UFQ315" s="22"/>
      <c r="UFR315" s="22"/>
      <c r="UFS315" s="22"/>
      <c r="UFT315" s="22"/>
      <c r="UFU315" s="22"/>
      <c r="UFV315" s="22"/>
      <c r="UFW315" s="22"/>
      <c r="UFX315" s="22"/>
      <c r="UFY315" s="22"/>
      <c r="UFZ315" s="22"/>
      <c r="UGA315" s="22"/>
      <c r="UGB315" s="22"/>
      <c r="UGC315" s="22"/>
      <c r="UGD315" s="22"/>
      <c r="UGE315" s="22"/>
      <c r="UGF315" s="22"/>
      <c r="UGG315" s="22"/>
      <c r="UGH315" s="22"/>
      <c r="UGI315" s="22"/>
      <c r="UGJ315" s="22"/>
      <c r="UGK315" s="22"/>
      <c r="UGL315" s="22"/>
      <c r="UGM315" s="22"/>
      <c r="UGN315" s="22"/>
      <c r="UGO315" s="22"/>
      <c r="UGP315" s="22"/>
      <c r="UGQ315" s="22"/>
      <c r="UGR315" s="22"/>
      <c r="UGS315" s="22"/>
      <c r="UGT315" s="22"/>
      <c r="UGU315" s="22"/>
      <c r="UGV315" s="22"/>
      <c r="UGW315" s="22"/>
      <c r="UGX315" s="22"/>
      <c r="UGY315" s="22"/>
      <c r="UGZ315" s="22"/>
      <c r="UHA315" s="22"/>
      <c r="UHB315" s="22"/>
      <c r="UHC315" s="22"/>
      <c r="UHD315" s="22"/>
      <c r="UHE315" s="22"/>
      <c r="UHF315" s="22"/>
      <c r="UHG315" s="22"/>
      <c r="UHH315" s="22"/>
      <c r="UHI315" s="22"/>
      <c r="UHJ315" s="22"/>
      <c r="UHK315" s="22"/>
      <c r="UHL315" s="22"/>
      <c r="UHM315" s="22"/>
      <c r="UHN315" s="22"/>
      <c r="UHO315" s="22"/>
      <c r="UHP315" s="22"/>
      <c r="UHQ315" s="22"/>
      <c r="UHR315" s="22"/>
      <c r="UHS315" s="22"/>
      <c r="UHT315" s="22"/>
      <c r="UHU315" s="22"/>
      <c r="UHV315" s="22"/>
      <c r="UHW315" s="22"/>
      <c r="UHX315" s="22"/>
      <c r="UHY315" s="22"/>
      <c r="UHZ315" s="22"/>
      <c r="UIA315" s="22"/>
      <c r="UIB315" s="22"/>
      <c r="UIC315" s="22"/>
      <c r="UID315" s="22"/>
      <c r="UIE315" s="22"/>
      <c r="UIF315" s="22"/>
      <c r="UIG315" s="22"/>
      <c r="UIH315" s="22"/>
      <c r="UII315" s="22"/>
      <c r="UIJ315" s="22"/>
      <c r="UIK315" s="22"/>
      <c r="UIL315" s="22"/>
      <c r="UIM315" s="22"/>
      <c r="UIN315" s="22"/>
      <c r="UIO315" s="22"/>
      <c r="UIP315" s="22"/>
      <c r="UIQ315" s="22"/>
      <c r="UIR315" s="22"/>
      <c r="UIS315" s="22"/>
      <c r="UIT315" s="22"/>
      <c r="UIU315" s="22"/>
      <c r="UIV315" s="22"/>
      <c r="UIW315" s="22"/>
      <c r="UIX315" s="22"/>
      <c r="UIY315" s="22"/>
      <c r="UIZ315" s="22"/>
      <c r="UJA315" s="22"/>
      <c r="UJB315" s="22"/>
      <c r="UJC315" s="22"/>
      <c r="UJD315" s="22"/>
      <c r="UJE315" s="22"/>
      <c r="UJF315" s="22"/>
      <c r="UJG315" s="22"/>
      <c r="UJH315" s="22"/>
      <c r="UJI315" s="22"/>
      <c r="UJJ315" s="22"/>
      <c r="UJK315" s="22"/>
      <c r="UJL315" s="22"/>
      <c r="UJM315" s="22"/>
      <c r="UJN315" s="22"/>
      <c r="UJO315" s="22"/>
      <c r="UJP315" s="22"/>
      <c r="UJQ315" s="22"/>
      <c r="UJR315" s="22"/>
      <c r="UJS315" s="22"/>
      <c r="UJT315" s="22"/>
      <c r="UJU315" s="22"/>
      <c r="UJV315" s="22"/>
      <c r="UJW315" s="22"/>
      <c r="UJX315" s="22"/>
      <c r="UJY315" s="22"/>
      <c r="UJZ315" s="22"/>
      <c r="UKA315" s="22"/>
      <c r="UKB315" s="22"/>
      <c r="UKC315" s="22"/>
      <c r="UKD315" s="22"/>
      <c r="UKE315" s="22"/>
      <c r="UKF315" s="22"/>
      <c r="UKG315" s="22"/>
      <c r="UKH315" s="22"/>
      <c r="UKI315" s="22"/>
      <c r="UKJ315" s="22"/>
      <c r="UKK315" s="22"/>
      <c r="UKL315" s="22"/>
      <c r="UKM315" s="22"/>
      <c r="UKN315" s="22"/>
      <c r="UKO315" s="22"/>
      <c r="UKP315" s="22"/>
      <c r="UKQ315" s="22"/>
      <c r="UKR315" s="22"/>
      <c r="UKS315" s="22"/>
      <c r="UKT315" s="22"/>
      <c r="UKU315" s="22"/>
      <c r="UKV315" s="22"/>
      <c r="UKW315" s="22"/>
      <c r="UKX315" s="22"/>
      <c r="UKY315" s="22"/>
      <c r="UKZ315" s="22"/>
      <c r="ULA315" s="22"/>
      <c r="ULB315" s="22"/>
      <c r="ULC315" s="22"/>
      <c r="ULD315" s="22"/>
      <c r="ULE315" s="22"/>
      <c r="ULF315" s="22"/>
      <c r="ULG315" s="22"/>
      <c r="ULH315" s="22"/>
      <c r="ULI315" s="22"/>
      <c r="ULJ315" s="22"/>
      <c r="ULK315" s="22"/>
      <c r="ULL315" s="22"/>
      <c r="ULM315" s="22"/>
      <c r="ULN315" s="22"/>
      <c r="ULO315" s="22"/>
      <c r="ULP315" s="22"/>
      <c r="ULQ315" s="22"/>
      <c r="ULR315" s="22"/>
      <c r="ULS315" s="22"/>
      <c r="ULT315" s="22"/>
      <c r="ULU315" s="22"/>
      <c r="ULV315" s="22"/>
      <c r="ULW315" s="22"/>
      <c r="ULX315" s="22"/>
      <c r="ULY315" s="22"/>
      <c r="ULZ315" s="22"/>
      <c r="UMA315" s="22"/>
      <c r="UMB315" s="22"/>
      <c r="UMC315" s="22"/>
      <c r="UMD315" s="22"/>
      <c r="UME315" s="22"/>
      <c r="UMF315" s="22"/>
      <c r="UMG315" s="22"/>
      <c r="UMH315" s="22"/>
      <c r="UMI315" s="22"/>
      <c r="UMJ315" s="22"/>
      <c r="UMK315" s="22"/>
      <c r="UML315" s="22"/>
      <c r="UMM315" s="22"/>
      <c r="UMN315" s="22"/>
      <c r="UMO315" s="22"/>
      <c r="UMP315" s="22"/>
      <c r="UMQ315" s="22"/>
      <c r="UMR315" s="22"/>
      <c r="UMS315" s="22"/>
      <c r="UMT315" s="22"/>
      <c r="UMU315" s="22"/>
      <c r="UMV315" s="22"/>
      <c r="UMW315" s="22"/>
      <c r="UMX315" s="22"/>
      <c r="UMY315" s="22"/>
      <c r="UMZ315" s="22"/>
      <c r="UNA315" s="22"/>
      <c r="UNB315" s="22"/>
      <c r="UNC315" s="22"/>
      <c r="UND315" s="22"/>
      <c r="UNE315" s="22"/>
      <c r="UNF315" s="22"/>
      <c r="UNG315" s="22"/>
      <c r="UNH315" s="22"/>
      <c r="UNI315" s="22"/>
      <c r="UNJ315" s="22"/>
      <c r="UNK315" s="22"/>
      <c r="UNL315" s="22"/>
      <c r="UNM315" s="22"/>
      <c r="UNN315" s="22"/>
      <c r="UNO315" s="22"/>
      <c r="UNP315" s="22"/>
      <c r="UNQ315" s="22"/>
      <c r="UNR315" s="22"/>
      <c r="UNS315" s="22"/>
      <c r="UNT315" s="22"/>
      <c r="UNU315" s="22"/>
      <c r="UNV315" s="22"/>
      <c r="UNW315" s="22"/>
      <c r="UNX315" s="22"/>
      <c r="UNY315" s="22"/>
      <c r="UNZ315" s="22"/>
      <c r="UOA315" s="22"/>
      <c r="UOB315" s="22"/>
      <c r="UOC315" s="22"/>
      <c r="UOD315" s="22"/>
      <c r="UOE315" s="22"/>
      <c r="UOF315" s="22"/>
      <c r="UOG315" s="22"/>
      <c r="UOH315" s="22"/>
      <c r="UOI315" s="22"/>
      <c r="UOJ315" s="22"/>
      <c r="UOK315" s="22"/>
      <c r="UOL315" s="22"/>
      <c r="UOM315" s="22"/>
      <c r="UON315" s="22"/>
      <c r="UOO315" s="22"/>
      <c r="UOP315" s="22"/>
      <c r="UOQ315" s="22"/>
      <c r="UOR315" s="22"/>
      <c r="UOS315" s="22"/>
      <c r="UOT315" s="22"/>
      <c r="UOU315" s="22"/>
      <c r="UOV315" s="22"/>
      <c r="UOW315" s="22"/>
      <c r="UOX315" s="22"/>
      <c r="UOY315" s="22"/>
      <c r="UOZ315" s="22"/>
      <c r="UPA315" s="22"/>
      <c r="UPB315" s="22"/>
      <c r="UPC315" s="22"/>
      <c r="UPD315" s="22"/>
      <c r="UPE315" s="22"/>
      <c r="UPF315" s="22"/>
      <c r="UPG315" s="22"/>
      <c r="UPH315" s="22"/>
      <c r="UPI315" s="22"/>
      <c r="UPJ315" s="22"/>
      <c r="UPK315" s="22"/>
      <c r="UPL315" s="22"/>
      <c r="UPM315" s="22"/>
      <c r="UPN315" s="22"/>
      <c r="UPO315" s="22"/>
      <c r="UPP315" s="22"/>
      <c r="UPQ315" s="22"/>
      <c r="UPR315" s="22"/>
      <c r="UPS315" s="22"/>
      <c r="UPT315" s="22"/>
      <c r="UPU315" s="22"/>
      <c r="UPV315" s="22"/>
      <c r="UPW315" s="22"/>
      <c r="UPX315" s="22"/>
      <c r="UPY315" s="22"/>
      <c r="UPZ315" s="22"/>
      <c r="UQA315" s="22"/>
      <c r="UQB315" s="22"/>
      <c r="UQC315" s="22"/>
      <c r="UQD315" s="22"/>
      <c r="UQE315" s="22"/>
      <c r="UQF315" s="22"/>
      <c r="UQG315" s="22"/>
      <c r="UQH315" s="22"/>
      <c r="UQI315" s="22"/>
      <c r="UQJ315" s="22"/>
      <c r="UQK315" s="22"/>
      <c r="UQL315" s="22"/>
      <c r="UQM315" s="22"/>
      <c r="UQN315" s="22"/>
      <c r="UQO315" s="22"/>
      <c r="UQP315" s="22"/>
      <c r="UQQ315" s="22"/>
      <c r="UQR315" s="22"/>
      <c r="UQS315" s="22"/>
      <c r="UQT315" s="22"/>
      <c r="UQU315" s="22"/>
      <c r="UQV315" s="22"/>
      <c r="UQW315" s="22"/>
      <c r="UQX315" s="22"/>
      <c r="UQY315" s="22"/>
      <c r="UQZ315" s="22"/>
      <c r="URA315" s="22"/>
      <c r="URB315" s="22"/>
      <c r="URC315" s="22"/>
      <c r="URD315" s="22"/>
      <c r="URE315" s="22"/>
      <c r="URF315" s="22"/>
      <c r="URG315" s="22"/>
      <c r="URH315" s="22"/>
      <c r="URI315" s="22"/>
      <c r="URJ315" s="22"/>
      <c r="URK315" s="22"/>
      <c r="URL315" s="22"/>
      <c r="URM315" s="22"/>
      <c r="URN315" s="22"/>
      <c r="URO315" s="22"/>
      <c r="URP315" s="22"/>
      <c r="URQ315" s="22"/>
      <c r="URR315" s="22"/>
      <c r="URS315" s="22"/>
      <c r="URT315" s="22"/>
      <c r="URU315" s="22"/>
      <c r="URV315" s="22"/>
      <c r="URW315" s="22"/>
      <c r="URX315" s="22"/>
      <c r="URY315" s="22"/>
      <c r="URZ315" s="22"/>
      <c r="USA315" s="22"/>
      <c r="USB315" s="22"/>
      <c r="USC315" s="22"/>
      <c r="USD315" s="22"/>
      <c r="USE315" s="22"/>
      <c r="USF315" s="22"/>
      <c r="USG315" s="22"/>
      <c r="USH315" s="22"/>
      <c r="USI315" s="22"/>
      <c r="USJ315" s="22"/>
      <c r="USK315" s="22"/>
      <c r="USL315" s="22"/>
      <c r="USM315" s="22"/>
      <c r="USN315" s="22"/>
      <c r="USO315" s="22"/>
      <c r="USP315" s="22"/>
      <c r="USQ315" s="22"/>
      <c r="USR315" s="22"/>
      <c r="USS315" s="22"/>
      <c r="UST315" s="22"/>
      <c r="USU315" s="22"/>
      <c r="USV315" s="22"/>
      <c r="USW315" s="22"/>
      <c r="USX315" s="22"/>
      <c r="USY315" s="22"/>
      <c r="USZ315" s="22"/>
      <c r="UTA315" s="22"/>
      <c r="UTB315" s="22"/>
      <c r="UTC315" s="22"/>
      <c r="UTD315" s="22"/>
      <c r="UTE315" s="22"/>
      <c r="UTF315" s="22"/>
      <c r="UTG315" s="22"/>
      <c r="UTH315" s="22"/>
      <c r="UTI315" s="22"/>
      <c r="UTJ315" s="22"/>
      <c r="UTK315" s="22"/>
      <c r="UTL315" s="22"/>
      <c r="UTM315" s="22"/>
      <c r="UTN315" s="22"/>
      <c r="UTO315" s="22"/>
      <c r="UTP315" s="22"/>
      <c r="UTQ315" s="22"/>
      <c r="UTR315" s="22"/>
      <c r="UTS315" s="22"/>
      <c r="UTT315" s="22"/>
      <c r="UTU315" s="22"/>
      <c r="UTV315" s="22"/>
      <c r="UTW315" s="22"/>
      <c r="UTX315" s="22"/>
      <c r="UTY315" s="22"/>
      <c r="UTZ315" s="22"/>
      <c r="UUA315" s="22"/>
      <c r="UUB315" s="22"/>
      <c r="UUC315" s="22"/>
      <c r="UUD315" s="22"/>
      <c r="UUE315" s="22"/>
      <c r="UUF315" s="22"/>
      <c r="UUG315" s="22"/>
      <c r="UUH315" s="22"/>
      <c r="UUI315" s="22"/>
      <c r="UUJ315" s="22"/>
      <c r="UUK315" s="22"/>
      <c r="UUL315" s="22"/>
      <c r="UUM315" s="22"/>
      <c r="UUN315" s="22"/>
      <c r="UUO315" s="22"/>
      <c r="UUP315" s="22"/>
      <c r="UUQ315" s="22"/>
      <c r="UUR315" s="22"/>
      <c r="UUS315" s="22"/>
      <c r="UUT315" s="22"/>
      <c r="UUU315" s="22"/>
      <c r="UUV315" s="22"/>
      <c r="UUW315" s="22"/>
      <c r="UUX315" s="22"/>
      <c r="UUY315" s="22"/>
      <c r="UUZ315" s="22"/>
      <c r="UVA315" s="22"/>
      <c r="UVB315" s="22"/>
      <c r="UVC315" s="22"/>
      <c r="UVD315" s="22"/>
      <c r="UVE315" s="22"/>
      <c r="UVF315" s="22"/>
      <c r="UVG315" s="22"/>
      <c r="UVH315" s="22"/>
      <c r="UVI315" s="22"/>
      <c r="UVJ315" s="22"/>
      <c r="UVK315" s="22"/>
      <c r="UVL315" s="22"/>
      <c r="UVM315" s="22"/>
      <c r="UVN315" s="22"/>
      <c r="UVO315" s="22"/>
      <c r="UVP315" s="22"/>
      <c r="UVQ315" s="22"/>
      <c r="UVR315" s="22"/>
      <c r="UVS315" s="22"/>
      <c r="UVT315" s="22"/>
      <c r="UVU315" s="22"/>
      <c r="UVV315" s="22"/>
      <c r="UVW315" s="22"/>
      <c r="UVX315" s="22"/>
      <c r="UVY315" s="22"/>
      <c r="UVZ315" s="22"/>
      <c r="UWA315" s="22"/>
      <c r="UWB315" s="22"/>
      <c r="UWC315" s="22"/>
      <c r="UWD315" s="22"/>
      <c r="UWE315" s="22"/>
      <c r="UWF315" s="22"/>
      <c r="UWG315" s="22"/>
      <c r="UWH315" s="22"/>
      <c r="UWI315" s="22"/>
      <c r="UWJ315" s="22"/>
      <c r="UWK315" s="22"/>
      <c r="UWL315" s="22"/>
      <c r="UWM315" s="22"/>
      <c r="UWN315" s="22"/>
      <c r="UWO315" s="22"/>
      <c r="UWP315" s="22"/>
      <c r="UWQ315" s="22"/>
      <c r="UWR315" s="22"/>
      <c r="UWS315" s="22"/>
      <c r="UWT315" s="22"/>
      <c r="UWU315" s="22"/>
      <c r="UWV315" s="22"/>
      <c r="UWW315" s="22"/>
      <c r="UWX315" s="22"/>
      <c r="UWY315" s="22"/>
      <c r="UWZ315" s="22"/>
      <c r="UXA315" s="22"/>
      <c r="UXB315" s="22"/>
      <c r="UXC315" s="22"/>
      <c r="UXD315" s="22"/>
      <c r="UXE315" s="22"/>
      <c r="UXF315" s="22"/>
      <c r="UXG315" s="22"/>
      <c r="UXH315" s="22"/>
      <c r="UXI315" s="22"/>
      <c r="UXJ315" s="22"/>
      <c r="UXK315" s="22"/>
      <c r="UXL315" s="22"/>
      <c r="UXM315" s="22"/>
      <c r="UXN315" s="22"/>
      <c r="UXO315" s="22"/>
      <c r="UXP315" s="22"/>
      <c r="UXQ315" s="22"/>
      <c r="UXR315" s="22"/>
      <c r="UXS315" s="22"/>
      <c r="UXT315" s="22"/>
      <c r="UXU315" s="22"/>
      <c r="UXV315" s="22"/>
      <c r="UXW315" s="22"/>
      <c r="UXX315" s="22"/>
      <c r="UXY315" s="22"/>
      <c r="UXZ315" s="22"/>
      <c r="UYA315" s="22"/>
      <c r="UYB315" s="22"/>
      <c r="UYC315" s="22"/>
      <c r="UYD315" s="22"/>
      <c r="UYE315" s="22"/>
      <c r="UYF315" s="22"/>
      <c r="UYG315" s="22"/>
      <c r="UYH315" s="22"/>
      <c r="UYI315" s="22"/>
      <c r="UYJ315" s="22"/>
      <c r="UYK315" s="22"/>
      <c r="UYL315" s="22"/>
      <c r="UYM315" s="22"/>
      <c r="UYN315" s="22"/>
      <c r="UYO315" s="22"/>
      <c r="UYP315" s="22"/>
      <c r="UYQ315" s="22"/>
      <c r="UYR315" s="22"/>
      <c r="UYS315" s="22"/>
      <c r="UYT315" s="22"/>
      <c r="UYU315" s="22"/>
      <c r="UYV315" s="22"/>
      <c r="UYW315" s="22"/>
      <c r="UYX315" s="22"/>
      <c r="UYY315" s="22"/>
      <c r="UYZ315" s="22"/>
      <c r="UZA315" s="22"/>
      <c r="UZB315" s="22"/>
      <c r="UZC315" s="22"/>
      <c r="UZD315" s="22"/>
      <c r="UZE315" s="22"/>
      <c r="UZF315" s="22"/>
      <c r="UZG315" s="22"/>
      <c r="UZH315" s="22"/>
      <c r="UZI315" s="22"/>
      <c r="UZJ315" s="22"/>
      <c r="UZK315" s="22"/>
      <c r="UZL315" s="22"/>
      <c r="UZM315" s="22"/>
      <c r="UZN315" s="22"/>
      <c r="UZO315" s="22"/>
      <c r="UZP315" s="22"/>
      <c r="UZQ315" s="22"/>
      <c r="UZR315" s="22"/>
      <c r="UZS315" s="22"/>
      <c r="UZT315" s="22"/>
      <c r="UZU315" s="22"/>
      <c r="UZV315" s="22"/>
      <c r="UZW315" s="22"/>
      <c r="UZX315" s="22"/>
      <c r="UZY315" s="22"/>
      <c r="UZZ315" s="22"/>
      <c r="VAA315" s="22"/>
      <c r="VAB315" s="22"/>
      <c r="VAC315" s="22"/>
      <c r="VAD315" s="22"/>
      <c r="VAE315" s="22"/>
      <c r="VAF315" s="22"/>
      <c r="VAG315" s="22"/>
      <c r="VAH315" s="22"/>
      <c r="VAI315" s="22"/>
      <c r="VAJ315" s="22"/>
      <c r="VAK315" s="22"/>
      <c r="VAL315" s="22"/>
      <c r="VAM315" s="22"/>
      <c r="VAN315" s="22"/>
      <c r="VAO315" s="22"/>
      <c r="VAP315" s="22"/>
      <c r="VAQ315" s="22"/>
      <c r="VAR315" s="22"/>
      <c r="VAS315" s="22"/>
      <c r="VAT315" s="22"/>
      <c r="VAU315" s="22"/>
      <c r="VAV315" s="22"/>
      <c r="VAW315" s="22"/>
      <c r="VAX315" s="22"/>
      <c r="VAY315" s="22"/>
      <c r="VAZ315" s="22"/>
      <c r="VBA315" s="22"/>
      <c r="VBB315" s="22"/>
      <c r="VBC315" s="22"/>
      <c r="VBD315" s="22"/>
      <c r="VBE315" s="22"/>
      <c r="VBF315" s="22"/>
      <c r="VBG315" s="22"/>
      <c r="VBH315" s="22"/>
      <c r="VBI315" s="22"/>
      <c r="VBJ315" s="22"/>
      <c r="VBK315" s="22"/>
      <c r="VBL315" s="22"/>
      <c r="VBM315" s="22"/>
      <c r="VBN315" s="22"/>
      <c r="VBO315" s="22"/>
      <c r="VBP315" s="22"/>
      <c r="VBQ315" s="22"/>
      <c r="VBR315" s="22"/>
      <c r="VBS315" s="22"/>
      <c r="VBT315" s="22"/>
      <c r="VBU315" s="22"/>
      <c r="VBV315" s="22"/>
      <c r="VBW315" s="22"/>
      <c r="VBX315" s="22"/>
      <c r="VBY315" s="22"/>
      <c r="VBZ315" s="22"/>
      <c r="VCA315" s="22"/>
      <c r="VCB315" s="22"/>
      <c r="VCC315" s="22"/>
      <c r="VCD315" s="22"/>
      <c r="VCE315" s="22"/>
      <c r="VCF315" s="22"/>
      <c r="VCG315" s="22"/>
      <c r="VCH315" s="22"/>
      <c r="VCI315" s="22"/>
      <c r="VCJ315" s="22"/>
      <c r="VCK315" s="22"/>
      <c r="VCL315" s="22"/>
      <c r="VCM315" s="22"/>
      <c r="VCN315" s="22"/>
      <c r="VCO315" s="22"/>
      <c r="VCP315" s="22"/>
      <c r="VCQ315" s="22"/>
      <c r="VCR315" s="22"/>
      <c r="VCS315" s="22"/>
      <c r="VCT315" s="22"/>
      <c r="VCU315" s="22"/>
      <c r="VCV315" s="22"/>
      <c r="VCW315" s="22"/>
      <c r="VCX315" s="22"/>
      <c r="VCY315" s="22"/>
      <c r="VCZ315" s="22"/>
      <c r="VDA315" s="22"/>
      <c r="VDB315" s="22"/>
      <c r="VDC315" s="22"/>
      <c r="VDD315" s="22"/>
      <c r="VDE315" s="22"/>
      <c r="VDF315" s="22"/>
      <c r="VDG315" s="22"/>
      <c r="VDH315" s="22"/>
      <c r="VDI315" s="22"/>
      <c r="VDJ315" s="22"/>
      <c r="VDK315" s="22"/>
      <c r="VDL315" s="22"/>
      <c r="VDM315" s="22"/>
      <c r="VDN315" s="22"/>
      <c r="VDO315" s="22"/>
      <c r="VDP315" s="22"/>
      <c r="VDQ315" s="22"/>
      <c r="VDR315" s="22"/>
      <c r="VDS315" s="22"/>
      <c r="VDT315" s="22"/>
      <c r="VDU315" s="22"/>
      <c r="VDV315" s="22"/>
      <c r="VDW315" s="22"/>
      <c r="VDX315" s="22"/>
      <c r="VDY315" s="22"/>
      <c r="VDZ315" s="22"/>
      <c r="VEA315" s="22"/>
      <c r="VEB315" s="22"/>
      <c r="VEC315" s="22"/>
      <c r="VED315" s="22"/>
      <c r="VEE315" s="22"/>
      <c r="VEF315" s="22"/>
      <c r="VEG315" s="22"/>
      <c r="VEH315" s="22"/>
      <c r="VEI315" s="22"/>
      <c r="VEJ315" s="22"/>
      <c r="VEK315" s="22"/>
      <c r="VEL315" s="22"/>
      <c r="VEM315" s="22"/>
      <c r="VEN315" s="22"/>
      <c r="VEO315" s="22"/>
      <c r="VEP315" s="22"/>
      <c r="VEQ315" s="22"/>
      <c r="VER315" s="22"/>
      <c r="VES315" s="22"/>
      <c r="VET315" s="22"/>
      <c r="VEU315" s="22"/>
      <c r="VEV315" s="22"/>
      <c r="VEW315" s="22"/>
      <c r="VEX315" s="22"/>
      <c r="VEY315" s="22"/>
      <c r="VEZ315" s="22"/>
      <c r="VFA315" s="22"/>
      <c r="VFB315" s="22"/>
      <c r="VFC315" s="22"/>
      <c r="VFD315" s="22"/>
      <c r="VFE315" s="22"/>
      <c r="VFF315" s="22"/>
      <c r="VFG315" s="22"/>
      <c r="VFH315" s="22"/>
      <c r="VFI315" s="22"/>
      <c r="VFJ315" s="22"/>
      <c r="VFK315" s="22"/>
      <c r="VFL315" s="22"/>
      <c r="VFM315" s="22"/>
      <c r="VFN315" s="22"/>
      <c r="VFO315" s="22"/>
      <c r="VFP315" s="22"/>
      <c r="VFQ315" s="22"/>
      <c r="VFR315" s="22"/>
      <c r="VFS315" s="22"/>
      <c r="VFT315" s="22"/>
      <c r="VFU315" s="22"/>
      <c r="VFV315" s="22"/>
      <c r="VFW315" s="22"/>
      <c r="VFX315" s="22"/>
      <c r="VFY315" s="22"/>
      <c r="VFZ315" s="22"/>
      <c r="VGA315" s="22"/>
      <c r="VGB315" s="22"/>
      <c r="VGC315" s="22"/>
      <c r="VGD315" s="22"/>
      <c r="VGE315" s="22"/>
      <c r="VGF315" s="22"/>
      <c r="VGG315" s="22"/>
      <c r="VGH315" s="22"/>
      <c r="VGI315" s="22"/>
      <c r="VGJ315" s="22"/>
      <c r="VGK315" s="22"/>
      <c r="VGL315" s="22"/>
      <c r="VGM315" s="22"/>
      <c r="VGN315" s="22"/>
      <c r="VGO315" s="22"/>
      <c r="VGP315" s="22"/>
      <c r="VGQ315" s="22"/>
      <c r="VGR315" s="22"/>
      <c r="VGS315" s="22"/>
      <c r="VGT315" s="22"/>
      <c r="VGU315" s="22"/>
      <c r="VGV315" s="22"/>
      <c r="VGW315" s="22"/>
      <c r="VGX315" s="22"/>
      <c r="VGY315" s="22"/>
      <c r="VGZ315" s="22"/>
      <c r="VHA315" s="22"/>
      <c r="VHB315" s="22"/>
      <c r="VHC315" s="22"/>
      <c r="VHD315" s="22"/>
      <c r="VHE315" s="22"/>
      <c r="VHF315" s="22"/>
      <c r="VHG315" s="22"/>
      <c r="VHH315" s="22"/>
      <c r="VHI315" s="22"/>
      <c r="VHJ315" s="22"/>
      <c r="VHK315" s="22"/>
      <c r="VHL315" s="22"/>
      <c r="VHM315" s="22"/>
      <c r="VHN315" s="22"/>
      <c r="VHO315" s="22"/>
      <c r="VHP315" s="22"/>
      <c r="VHQ315" s="22"/>
      <c r="VHR315" s="22"/>
      <c r="VHS315" s="22"/>
      <c r="VHT315" s="22"/>
      <c r="VHU315" s="22"/>
      <c r="VHV315" s="22"/>
      <c r="VHW315" s="22"/>
      <c r="VHX315" s="22"/>
      <c r="VHY315" s="22"/>
      <c r="VHZ315" s="22"/>
      <c r="VIA315" s="22"/>
      <c r="VIB315" s="22"/>
      <c r="VIC315" s="22"/>
      <c r="VID315" s="22"/>
      <c r="VIE315" s="22"/>
      <c r="VIF315" s="22"/>
      <c r="VIG315" s="22"/>
      <c r="VIH315" s="22"/>
      <c r="VII315" s="22"/>
      <c r="VIJ315" s="22"/>
      <c r="VIK315" s="22"/>
      <c r="VIL315" s="22"/>
      <c r="VIM315" s="22"/>
      <c r="VIN315" s="22"/>
      <c r="VIO315" s="22"/>
      <c r="VIP315" s="22"/>
      <c r="VIQ315" s="22"/>
      <c r="VIR315" s="22"/>
      <c r="VIS315" s="22"/>
      <c r="VIT315" s="22"/>
      <c r="VIU315" s="22"/>
      <c r="VIV315" s="22"/>
      <c r="VIW315" s="22"/>
      <c r="VIX315" s="22"/>
      <c r="VIY315" s="22"/>
      <c r="VIZ315" s="22"/>
      <c r="VJA315" s="22"/>
      <c r="VJB315" s="22"/>
      <c r="VJC315" s="22"/>
      <c r="VJD315" s="22"/>
      <c r="VJE315" s="22"/>
      <c r="VJF315" s="22"/>
      <c r="VJG315" s="22"/>
      <c r="VJH315" s="22"/>
      <c r="VJI315" s="22"/>
      <c r="VJJ315" s="22"/>
      <c r="VJK315" s="22"/>
      <c r="VJL315" s="22"/>
      <c r="VJM315" s="22"/>
      <c r="VJN315" s="22"/>
      <c r="VJO315" s="22"/>
      <c r="VJP315" s="22"/>
      <c r="VJQ315" s="22"/>
      <c r="VJR315" s="22"/>
      <c r="VJS315" s="22"/>
      <c r="VJT315" s="22"/>
      <c r="VJU315" s="22"/>
      <c r="VJV315" s="22"/>
      <c r="VJW315" s="22"/>
      <c r="VJX315" s="22"/>
      <c r="VJY315" s="22"/>
      <c r="VJZ315" s="22"/>
      <c r="VKA315" s="22"/>
      <c r="VKB315" s="22"/>
      <c r="VKC315" s="22"/>
      <c r="VKD315" s="22"/>
      <c r="VKE315" s="22"/>
      <c r="VKF315" s="22"/>
      <c r="VKG315" s="22"/>
      <c r="VKH315" s="22"/>
      <c r="VKI315" s="22"/>
      <c r="VKJ315" s="22"/>
      <c r="VKK315" s="22"/>
      <c r="VKL315" s="22"/>
      <c r="VKM315" s="22"/>
      <c r="VKN315" s="22"/>
      <c r="VKO315" s="22"/>
      <c r="VKP315" s="22"/>
      <c r="VKQ315" s="22"/>
      <c r="VKR315" s="22"/>
      <c r="VKS315" s="22"/>
      <c r="VKT315" s="22"/>
      <c r="VKU315" s="22"/>
      <c r="VKV315" s="22"/>
      <c r="VKW315" s="22"/>
      <c r="VKX315" s="22"/>
      <c r="VKY315" s="22"/>
      <c r="VKZ315" s="22"/>
      <c r="VLA315" s="22"/>
      <c r="VLB315" s="22"/>
      <c r="VLC315" s="22"/>
      <c r="VLD315" s="22"/>
      <c r="VLE315" s="22"/>
      <c r="VLF315" s="22"/>
      <c r="VLG315" s="22"/>
      <c r="VLH315" s="22"/>
      <c r="VLI315" s="22"/>
      <c r="VLJ315" s="22"/>
      <c r="VLK315" s="22"/>
      <c r="VLL315" s="22"/>
      <c r="VLM315" s="22"/>
      <c r="VLN315" s="22"/>
      <c r="VLO315" s="22"/>
      <c r="VLP315" s="22"/>
      <c r="VLQ315" s="22"/>
      <c r="VLR315" s="22"/>
      <c r="VLS315" s="22"/>
      <c r="VLT315" s="22"/>
      <c r="VLU315" s="22"/>
      <c r="VLV315" s="22"/>
      <c r="VLW315" s="22"/>
      <c r="VLX315" s="22"/>
      <c r="VLY315" s="22"/>
      <c r="VLZ315" s="22"/>
      <c r="VMA315" s="22"/>
      <c r="VMB315" s="22"/>
      <c r="VMC315" s="22"/>
      <c r="VMD315" s="22"/>
      <c r="VME315" s="22"/>
      <c r="VMF315" s="22"/>
      <c r="VMG315" s="22"/>
      <c r="VMH315" s="22"/>
      <c r="VMI315" s="22"/>
      <c r="VMJ315" s="22"/>
      <c r="VMK315" s="22"/>
      <c r="VML315" s="22"/>
      <c r="VMM315" s="22"/>
      <c r="VMN315" s="22"/>
      <c r="VMO315" s="22"/>
      <c r="VMP315" s="22"/>
      <c r="VMQ315" s="22"/>
      <c r="VMR315" s="22"/>
      <c r="VMS315" s="22"/>
      <c r="VMT315" s="22"/>
      <c r="VMU315" s="22"/>
      <c r="VMV315" s="22"/>
      <c r="VMW315" s="22"/>
      <c r="VMX315" s="22"/>
      <c r="VMY315" s="22"/>
      <c r="VMZ315" s="22"/>
      <c r="VNA315" s="22"/>
      <c r="VNB315" s="22"/>
      <c r="VNC315" s="22"/>
      <c r="VND315" s="22"/>
      <c r="VNE315" s="22"/>
      <c r="VNF315" s="22"/>
      <c r="VNG315" s="22"/>
      <c r="VNH315" s="22"/>
      <c r="VNI315" s="22"/>
      <c r="VNJ315" s="22"/>
      <c r="VNK315" s="22"/>
      <c r="VNL315" s="22"/>
      <c r="VNM315" s="22"/>
      <c r="VNN315" s="22"/>
      <c r="VNO315" s="22"/>
      <c r="VNP315" s="22"/>
      <c r="VNQ315" s="22"/>
      <c r="VNR315" s="22"/>
      <c r="VNS315" s="22"/>
      <c r="VNT315" s="22"/>
      <c r="VNU315" s="22"/>
      <c r="VNV315" s="22"/>
      <c r="VNW315" s="22"/>
      <c r="VNX315" s="22"/>
      <c r="VNY315" s="22"/>
      <c r="VNZ315" s="22"/>
      <c r="VOA315" s="22"/>
      <c r="VOB315" s="22"/>
      <c r="VOC315" s="22"/>
      <c r="VOD315" s="22"/>
      <c r="VOE315" s="22"/>
      <c r="VOF315" s="22"/>
      <c r="VOG315" s="22"/>
      <c r="VOH315" s="22"/>
      <c r="VOI315" s="22"/>
      <c r="VOJ315" s="22"/>
      <c r="VOK315" s="22"/>
      <c r="VOL315" s="22"/>
      <c r="VOM315" s="22"/>
      <c r="VON315" s="22"/>
      <c r="VOO315" s="22"/>
      <c r="VOP315" s="22"/>
      <c r="VOQ315" s="22"/>
      <c r="VOR315" s="22"/>
      <c r="VOS315" s="22"/>
      <c r="VOT315" s="22"/>
      <c r="VOU315" s="22"/>
      <c r="VOV315" s="22"/>
      <c r="VOW315" s="22"/>
      <c r="VOX315" s="22"/>
      <c r="VOY315" s="22"/>
      <c r="VOZ315" s="22"/>
      <c r="VPA315" s="22"/>
      <c r="VPB315" s="22"/>
      <c r="VPC315" s="22"/>
      <c r="VPD315" s="22"/>
      <c r="VPE315" s="22"/>
      <c r="VPF315" s="22"/>
      <c r="VPG315" s="22"/>
      <c r="VPH315" s="22"/>
      <c r="VPI315" s="22"/>
      <c r="VPJ315" s="22"/>
      <c r="VPK315" s="22"/>
      <c r="VPL315" s="22"/>
      <c r="VPM315" s="22"/>
      <c r="VPN315" s="22"/>
      <c r="VPO315" s="22"/>
      <c r="VPP315" s="22"/>
      <c r="VPQ315" s="22"/>
      <c r="VPR315" s="22"/>
      <c r="VPS315" s="22"/>
      <c r="VPT315" s="22"/>
      <c r="VPU315" s="22"/>
      <c r="VPV315" s="22"/>
      <c r="VPW315" s="22"/>
      <c r="VPX315" s="22"/>
      <c r="VPY315" s="22"/>
      <c r="VPZ315" s="22"/>
      <c r="VQA315" s="22"/>
      <c r="VQB315" s="22"/>
      <c r="VQC315" s="22"/>
      <c r="VQD315" s="22"/>
      <c r="VQE315" s="22"/>
      <c r="VQF315" s="22"/>
      <c r="VQG315" s="22"/>
      <c r="VQH315" s="22"/>
      <c r="VQI315" s="22"/>
      <c r="VQJ315" s="22"/>
      <c r="VQK315" s="22"/>
      <c r="VQL315" s="22"/>
      <c r="VQM315" s="22"/>
      <c r="VQN315" s="22"/>
      <c r="VQO315" s="22"/>
      <c r="VQP315" s="22"/>
      <c r="VQQ315" s="22"/>
      <c r="VQR315" s="22"/>
      <c r="VQS315" s="22"/>
      <c r="VQT315" s="22"/>
      <c r="VQU315" s="22"/>
      <c r="VQV315" s="22"/>
      <c r="VQW315" s="22"/>
      <c r="VQX315" s="22"/>
      <c r="VQY315" s="22"/>
      <c r="VQZ315" s="22"/>
      <c r="VRA315" s="22"/>
      <c r="VRB315" s="22"/>
      <c r="VRC315" s="22"/>
      <c r="VRD315" s="22"/>
      <c r="VRE315" s="22"/>
      <c r="VRF315" s="22"/>
      <c r="VRG315" s="22"/>
      <c r="VRH315" s="22"/>
      <c r="VRI315" s="22"/>
      <c r="VRJ315" s="22"/>
      <c r="VRK315" s="22"/>
      <c r="VRL315" s="22"/>
      <c r="VRM315" s="22"/>
      <c r="VRN315" s="22"/>
      <c r="VRO315" s="22"/>
      <c r="VRP315" s="22"/>
      <c r="VRQ315" s="22"/>
      <c r="VRR315" s="22"/>
      <c r="VRS315" s="22"/>
      <c r="VRT315" s="22"/>
      <c r="VRU315" s="22"/>
      <c r="VRV315" s="22"/>
      <c r="VRW315" s="22"/>
      <c r="VRX315" s="22"/>
      <c r="VRY315" s="22"/>
      <c r="VRZ315" s="22"/>
      <c r="VSA315" s="22"/>
      <c r="VSB315" s="22"/>
      <c r="VSC315" s="22"/>
      <c r="VSD315" s="22"/>
      <c r="VSE315" s="22"/>
      <c r="VSF315" s="22"/>
      <c r="VSG315" s="22"/>
      <c r="VSH315" s="22"/>
      <c r="VSI315" s="22"/>
      <c r="VSJ315" s="22"/>
      <c r="VSK315" s="22"/>
      <c r="VSL315" s="22"/>
      <c r="VSM315" s="22"/>
      <c r="VSN315" s="22"/>
      <c r="VSO315" s="22"/>
      <c r="VSP315" s="22"/>
      <c r="VSQ315" s="22"/>
      <c r="VSR315" s="22"/>
      <c r="VSS315" s="22"/>
      <c r="VST315" s="22"/>
      <c r="VSU315" s="22"/>
      <c r="VSV315" s="22"/>
      <c r="VSW315" s="22"/>
      <c r="VSX315" s="22"/>
      <c r="VSY315" s="22"/>
      <c r="VSZ315" s="22"/>
      <c r="VTA315" s="22"/>
      <c r="VTB315" s="22"/>
      <c r="VTC315" s="22"/>
      <c r="VTD315" s="22"/>
      <c r="VTE315" s="22"/>
      <c r="VTF315" s="22"/>
      <c r="VTG315" s="22"/>
      <c r="VTH315" s="22"/>
      <c r="VTI315" s="22"/>
      <c r="VTJ315" s="22"/>
      <c r="VTK315" s="22"/>
      <c r="VTL315" s="22"/>
      <c r="VTM315" s="22"/>
      <c r="VTN315" s="22"/>
      <c r="VTO315" s="22"/>
      <c r="VTP315" s="22"/>
      <c r="VTQ315" s="22"/>
      <c r="VTR315" s="22"/>
      <c r="VTS315" s="22"/>
      <c r="VTT315" s="22"/>
      <c r="VTU315" s="22"/>
      <c r="VTV315" s="22"/>
      <c r="VTW315" s="22"/>
      <c r="VTX315" s="22"/>
      <c r="VTY315" s="22"/>
      <c r="VTZ315" s="22"/>
      <c r="VUA315" s="22"/>
      <c r="VUB315" s="22"/>
      <c r="VUC315" s="22"/>
      <c r="VUD315" s="22"/>
      <c r="VUE315" s="22"/>
      <c r="VUF315" s="22"/>
      <c r="VUG315" s="22"/>
      <c r="VUH315" s="22"/>
      <c r="VUI315" s="22"/>
      <c r="VUJ315" s="22"/>
      <c r="VUK315" s="22"/>
      <c r="VUL315" s="22"/>
      <c r="VUM315" s="22"/>
      <c r="VUN315" s="22"/>
      <c r="VUO315" s="22"/>
      <c r="VUP315" s="22"/>
      <c r="VUQ315" s="22"/>
      <c r="VUR315" s="22"/>
      <c r="VUS315" s="22"/>
      <c r="VUT315" s="22"/>
      <c r="VUU315" s="22"/>
      <c r="VUV315" s="22"/>
      <c r="VUW315" s="22"/>
      <c r="VUX315" s="22"/>
      <c r="VUY315" s="22"/>
      <c r="VUZ315" s="22"/>
      <c r="VVA315" s="22"/>
      <c r="VVB315" s="22"/>
      <c r="VVC315" s="22"/>
      <c r="VVD315" s="22"/>
      <c r="VVE315" s="22"/>
      <c r="VVF315" s="22"/>
      <c r="VVG315" s="22"/>
      <c r="VVH315" s="22"/>
      <c r="VVI315" s="22"/>
      <c r="VVJ315" s="22"/>
      <c r="VVK315" s="22"/>
      <c r="VVL315" s="22"/>
      <c r="VVM315" s="22"/>
      <c r="VVN315" s="22"/>
      <c r="VVO315" s="22"/>
      <c r="VVP315" s="22"/>
      <c r="VVQ315" s="22"/>
      <c r="VVR315" s="22"/>
      <c r="VVS315" s="22"/>
      <c r="VVT315" s="22"/>
      <c r="VVU315" s="22"/>
      <c r="VVV315" s="22"/>
      <c r="VVW315" s="22"/>
      <c r="VVX315" s="22"/>
      <c r="VVY315" s="22"/>
      <c r="VVZ315" s="22"/>
      <c r="VWA315" s="22"/>
      <c r="VWB315" s="22"/>
      <c r="VWC315" s="22"/>
      <c r="VWD315" s="22"/>
      <c r="VWE315" s="22"/>
      <c r="VWF315" s="22"/>
      <c r="VWG315" s="22"/>
      <c r="VWH315" s="22"/>
      <c r="VWI315" s="22"/>
      <c r="VWJ315" s="22"/>
      <c r="VWK315" s="22"/>
      <c r="VWL315" s="22"/>
      <c r="VWM315" s="22"/>
      <c r="VWN315" s="22"/>
      <c r="VWO315" s="22"/>
      <c r="VWP315" s="22"/>
      <c r="VWQ315" s="22"/>
      <c r="VWR315" s="22"/>
      <c r="VWS315" s="22"/>
      <c r="VWT315" s="22"/>
      <c r="VWU315" s="22"/>
      <c r="VWV315" s="22"/>
      <c r="VWW315" s="22"/>
      <c r="VWX315" s="22"/>
      <c r="VWY315" s="22"/>
      <c r="VWZ315" s="22"/>
      <c r="VXA315" s="22"/>
      <c r="VXB315" s="22"/>
      <c r="VXC315" s="22"/>
      <c r="VXD315" s="22"/>
      <c r="VXE315" s="22"/>
      <c r="VXF315" s="22"/>
      <c r="VXG315" s="22"/>
      <c r="VXH315" s="22"/>
      <c r="VXI315" s="22"/>
      <c r="VXJ315" s="22"/>
      <c r="VXK315" s="22"/>
      <c r="VXL315" s="22"/>
      <c r="VXM315" s="22"/>
      <c r="VXN315" s="22"/>
      <c r="VXO315" s="22"/>
      <c r="VXP315" s="22"/>
      <c r="VXQ315" s="22"/>
      <c r="VXR315" s="22"/>
      <c r="VXS315" s="22"/>
      <c r="VXT315" s="22"/>
      <c r="VXU315" s="22"/>
      <c r="VXV315" s="22"/>
      <c r="VXW315" s="22"/>
      <c r="VXX315" s="22"/>
      <c r="VXY315" s="22"/>
      <c r="VXZ315" s="22"/>
      <c r="VYA315" s="22"/>
      <c r="VYB315" s="22"/>
      <c r="VYC315" s="22"/>
      <c r="VYD315" s="22"/>
      <c r="VYE315" s="22"/>
      <c r="VYF315" s="22"/>
      <c r="VYG315" s="22"/>
      <c r="VYH315" s="22"/>
      <c r="VYI315" s="22"/>
      <c r="VYJ315" s="22"/>
      <c r="VYK315" s="22"/>
      <c r="VYL315" s="22"/>
      <c r="VYM315" s="22"/>
      <c r="VYN315" s="22"/>
      <c r="VYO315" s="22"/>
      <c r="VYP315" s="22"/>
      <c r="VYQ315" s="22"/>
      <c r="VYR315" s="22"/>
      <c r="VYS315" s="22"/>
      <c r="VYT315" s="22"/>
      <c r="VYU315" s="22"/>
      <c r="VYV315" s="22"/>
      <c r="VYW315" s="22"/>
      <c r="VYX315" s="22"/>
      <c r="VYY315" s="22"/>
      <c r="VYZ315" s="22"/>
      <c r="VZA315" s="22"/>
      <c r="VZB315" s="22"/>
      <c r="VZC315" s="22"/>
      <c r="VZD315" s="22"/>
      <c r="VZE315" s="22"/>
      <c r="VZF315" s="22"/>
      <c r="VZG315" s="22"/>
      <c r="VZH315" s="22"/>
      <c r="VZI315" s="22"/>
      <c r="VZJ315" s="22"/>
      <c r="VZK315" s="22"/>
      <c r="VZL315" s="22"/>
      <c r="VZM315" s="22"/>
      <c r="VZN315" s="22"/>
      <c r="VZO315" s="22"/>
      <c r="VZP315" s="22"/>
      <c r="VZQ315" s="22"/>
      <c r="VZR315" s="22"/>
      <c r="VZS315" s="22"/>
      <c r="VZT315" s="22"/>
      <c r="VZU315" s="22"/>
      <c r="VZV315" s="22"/>
      <c r="VZW315" s="22"/>
      <c r="VZX315" s="22"/>
      <c r="VZY315" s="22"/>
      <c r="VZZ315" s="22"/>
      <c r="WAA315" s="22"/>
      <c r="WAB315" s="22"/>
      <c r="WAC315" s="22"/>
      <c r="WAD315" s="22"/>
      <c r="WAE315" s="22"/>
      <c r="WAF315" s="22"/>
      <c r="WAG315" s="22"/>
      <c r="WAH315" s="22"/>
      <c r="WAI315" s="22"/>
      <c r="WAJ315" s="22"/>
      <c r="WAK315" s="22"/>
      <c r="WAL315" s="22"/>
      <c r="WAM315" s="22"/>
      <c r="WAN315" s="22"/>
      <c r="WAO315" s="22"/>
      <c r="WAP315" s="22"/>
      <c r="WAQ315" s="22"/>
      <c r="WAR315" s="22"/>
      <c r="WAS315" s="22"/>
      <c r="WAT315" s="22"/>
      <c r="WAU315" s="22"/>
      <c r="WAV315" s="22"/>
      <c r="WAW315" s="22"/>
      <c r="WAX315" s="22"/>
      <c r="WAY315" s="22"/>
      <c r="WAZ315" s="22"/>
      <c r="WBA315" s="22"/>
      <c r="WBB315" s="22"/>
      <c r="WBC315" s="22"/>
      <c r="WBD315" s="22"/>
      <c r="WBE315" s="22"/>
      <c r="WBF315" s="22"/>
      <c r="WBG315" s="22"/>
      <c r="WBH315" s="22"/>
      <c r="WBI315" s="22"/>
      <c r="WBJ315" s="22"/>
      <c r="WBK315" s="22"/>
      <c r="WBL315" s="22"/>
      <c r="WBM315" s="22"/>
      <c r="WBN315" s="22"/>
      <c r="WBO315" s="22"/>
      <c r="WBP315" s="22"/>
      <c r="WBQ315" s="22"/>
      <c r="WBR315" s="22"/>
      <c r="WBS315" s="22"/>
      <c r="WBT315" s="22"/>
      <c r="WBU315" s="22"/>
      <c r="WBV315" s="22"/>
      <c r="WBW315" s="22"/>
      <c r="WBX315" s="22"/>
      <c r="WBY315" s="22"/>
      <c r="WBZ315" s="22"/>
      <c r="WCA315" s="22"/>
      <c r="WCB315" s="22"/>
      <c r="WCC315" s="22"/>
      <c r="WCD315" s="22"/>
      <c r="WCE315" s="22"/>
      <c r="WCF315" s="22"/>
      <c r="WCG315" s="22"/>
      <c r="WCH315" s="22"/>
      <c r="WCI315" s="22"/>
      <c r="WCJ315" s="22"/>
      <c r="WCK315" s="22"/>
      <c r="WCL315" s="22"/>
      <c r="WCM315" s="22"/>
      <c r="WCN315" s="22"/>
      <c r="WCO315" s="22"/>
      <c r="WCP315" s="22"/>
      <c r="WCQ315" s="22"/>
      <c r="WCR315" s="22"/>
      <c r="WCS315" s="22"/>
      <c r="WCT315" s="22"/>
      <c r="WCU315" s="22"/>
      <c r="WCV315" s="22"/>
      <c r="WCW315" s="22"/>
      <c r="WCX315" s="22"/>
      <c r="WCY315" s="22"/>
      <c r="WCZ315" s="22"/>
      <c r="WDA315" s="22"/>
      <c r="WDB315" s="22"/>
      <c r="WDC315" s="22"/>
      <c r="WDD315" s="22"/>
      <c r="WDE315" s="22"/>
      <c r="WDF315" s="22"/>
      <c r="WDG315" s="22"/>
      <c r="WDH315" s="22"/>
      <c r="WDI315" s="22"/>
      <c r="WDJ315" s="22"/>
      <c r="WDK315" s="22"/>
      <c r="WDL315" s="22"/>
      <c r="WDM315" s="22"/>
      <c r="WDN315" s="22"/>
      <c r="WDO315" s="22"/>
      <c r="WDP315" s="22"/>
      <c r="WDQ315" s="22"/>
      <c r="WDR315" s="22"/>
      <c r="WDS315" s="22"/>
      <c r="WDT315" s="22"/>
      <c r="WDU315" s="22"/>
      <c r="WDV315" s="22"/>
      <c r="WDW315" s="22"/>
      <c r="WDX315" s="22"/>
      <c r="WDY315" s="22"/>
      <c r="WDZ315" s="22"/>
      <c r="WEA315" s="22"/>
      <c r="WEB315" s="22"/>
      <c r="WEC315" s="22"/>
      <c r="WED315" s="22"/>
      <c r="WEE315" s="22"/>
      <c r="WEF315" s="22"/>
      <c r="WEG315" s="22"/>
      <c r="WEH315" s="22"/>
      <c r="WEI315" s="22"/>
      <c r="WEJ315" s="22"/>
      <c r="WEK315" s="22"/>
      <c r="WEL315" s="22"/>
      <c r="WEM315" s="22"/>
      <c r="WEN315" s="22"/>
      <c r="WEO315" s="22"/>
      <c r="WEP315" s="22"/>
      <c r="WEQ315" s="22"/>
      <c r="WER315" s="22"/>
      <c r="WES315" s="22"/>
      <c r="WET315" s="22"/>
      <c r="WEU315" s="22"/>
      <c r="WEV315" s="22"/>
      <c r="WEW315" s="22"/>
      <c r="WEX315" s="22"/>
      <c r="WEY315" s="22"/>
      <c r="WEZ315" s="22"/>
      <c r="WFA315" s="22"/>
      <c r="WFB315" s="22"/>
      <c r="WFC315" s="22"/>
      <c r="WFD315" s="22"/>
      <c r="WFE315" s="22"/>
      <c r="WFF315" s="22"/>
      <c r="WFG315" s="22"/>
      <c r="WFH315" s="22"/>
      <c r="WFI315" s="22"/>
      <c r="WFJ315" s="22"/>
      <c r="WFK315" s="22"/>
      <c r="WFL315" s="22"/>
      <c r="WFM315" s="22"/>
      <c r="WFN315" s="22"/>
      <c r="WFO315" s="22"/>
      <c r="WFP315" s="22"/>
      <c r="WFQ315" s="22"/>
      <c r="WFR315" s="22"/>
      <c r="WFS315" s="22"/>
      <c r="WFT315" s="22"/>
      <c r="WFU315" s="22"/>
      <c r="WFV315" s="22"/>
      <c r="WFW315" s="22"/>
      <c r="WFX315" s="22"/>
      <c r="WFY315" s="22"/>
      <c r="WFZ315" s="22"/>
      <c r="WGA315" s="22"/>
      <c r="WGB315" s="22"/>
      <c r="WGC315" s="22"/>
      <c r="WGD315" s="22"/>
      <c r="WGE315" s="22"/>
      <c r="WGF315" s="22"/>
      <c r="WGG315" s="22"/>
      <c r="WGH315" s="22"/>
      <c r="WGI315" s="22"/>
      <c r="WGJ315" s="22"/>
      <c r="WGK315" s="22"/>
      <c r="WGL315" s="22"/>
      <c r="WGM315" s="22"/>
      <c r="WGN315" s="22"/>
      <c r="WGO315" s="22"/>
      <c r="WGP315" s="22"/>
      <c r="WGQ315" s="22"/>
      <c r="WGR315" s="22"/>
      <c r="WGS315" s="22"/>
      <c r="WGT315" s="22"/>
      <c r="WGU315" s="22"/>
      <c r="WGV315" s="22"/>
      <c r="WGW315" s="22"/>
      <c r="WGX315" s="22"/>
      <c r="WGY315" s="22"/>
      <c r="WGZ315" s="22"/>
      <c r="WHA315" s="22"/>
      <c r="WHB315" s="22"/>
      <c r="WHC315" s="22"/>
      <c r="WHD315" s="22"/>
      <c r="WHE315" s="22"/>
      <c r="WHF315" s="22"/>
      <c r="WHG315" s="22"/>
      <c r="WHH315" s="22"/>
      <c r="WHI315" s="22"/>
      <c r="WHJ315" s="22"/>
      <c r="WHK315" s="22"/>
      <c r="WHL315" s="22"/>
      <c r="WHM315" s="22"/>
      <c r="WHN315" s="22"/>
      <c r="WHO315" s="22"/>
      <c r="WHP315" s="22"/>
      <c r="WHQ315" s="22"/>
      <c r="WHR315" s="22"/>
      <c r="WHS315" s="22"/>
      <c r="WHT315" s="22"/>
      <c r="WHU315" s="22"/>
      <c r="WHV315" s="22"/>
      <c r="WHW315" s="22"/>
      <c r="WHX315" s="22"/>
      <c r="WHY315" s="22"/>
      <c r="WHZ315" s="22"/>
      <c r="WIA315" s="22"/>
      <c r="WIB315" s="22"/>
      <c r="WIC315" s="22"/>
      <c r="WID315" s="22"/>
      <c r="WIE315" s="22"/>
      <c r="WIF315" s="22"/>
      <c r="WIG315" s="22"/>
      <c r="WIH315" s="22"/>
      <c r="WII315" s="22"/>
      <c r="WIJ315" s="22"/>
      <c r="WIK315" s="22"/>
      <c r="WIL315" s="22"/>
      <c r="WIM315" s="22"/>
      <c r="WIN315" s="22"/>
      <c r="WIO315" s="22"/>
      <c r="WIP315" s="22"/>
      <c r="WIQ315" s="22"/>
      <c r="WIR315" s="22"/>
      <c r="WIS315" s="22"/>
      <c r="WIT315" s="22"/>
      <c r="WIU315" s="22"/>
      <c r="WIV315" s="22"/>
      <c r="WIW315" s="22"/>
      <c r="WIX315" s="22"/>
      <c r="WIY315" s="22"/>
      <c r="WIZ315" s="22"/>
      <c r="WJA315" s="22"/>
      <c r="WJB315" s="22"/>
      <c r="WJC315" s="22"/>
      <c r="WJD315" s="22"/>
      <c r="WJE315" s="22"/>
      <c r="WJF315" s="22"/>
      <c r="WJG315" s="22"/>
      <c r="WJH315" s="22"/>
      <c r="WJI315" s="22"/>
      <c r="WJJ315" s="22"/>
      <c r="WJK315" s="22"/>
      <c r="WJL315" s="22"/>
      <c r="WJM315" s="22"/>
      <c r="WJN315" s="22"/>
      <c r="WJO315" s="22"/>
      <c r="WJP315" s="22"/>
      <c r="WJQ315" s="22"/>
      <c r="WJR315" s="22"/>
      <c r="WJS315" s="22"/>
      <c r="WJT315" s="22"/>
      <c r="WJU315" s="22"/>
      <c r="WJV315" s="22"/>
      <c r="WJW315" s="22"/>
      <c r="WJX315" s="22"/>
      <c r="WJY315" s="22"/>
      <c r="WJZ315" s="22"/>
      <c r="WKA315" s="22"/>
      <c r="WKB315" s="22"/>
      <c r="WKC315" s="22"/>
      <c r="WKD315" s="22"/>
      <c r="WKE315" s="22"/>
      <c r="WKF315" s="22"/>
      <c r="WKG315" s="22"/>
      <c r="WKH315" s="22"/>
      <c r="WKI315" s="22"/>
      <c r="WKJ315" s="22"/>
      <c r="WKK315" s="22"/>
      <c r="WKL315" s="22"/>
      <c r="WKM315" s="22"/>
      <c r="WKN315" s="22"/>
      <c r="WKO315" s="22"/>
      <c r="WKP315" s="22"/>
      <c r="WKQ315" s="22"/>
      <c r="WKR315" s="22"/>
      <c r="WKS315" s="22"/>
      <c r="WKT315" s="22"/>
      <c r="WKU315" s="22"/>
      <c r="WKV315" s="22"/>
      <c r="WKW315" s="22"/>
      <c r="WKX315" s="22"/>
      <c r="WKY315" s="22"/>
      <c r="WKZ315" s="22"/>
      <c r="WLA315" s="22"/>
      <c r="WLB315" s="22"/>
      <c r="WLC315" s="22"/>
      <c r="WLD315" s="22"/>
      <c r="WLE315" s="22"/>
      <c r="WLF315" s="22"/>
      <c r="WLG315" s="22"/>
      <c r="WLH315" s="22"/>
      <c r="WLI315" s="22"/>
      <c r="WLJ315" s="22"/>
      <c r="WLK315" s="22"/>
      <c r="WLL315" s="22"/>
      <c r="WLM315" s="22"/>
      <c r="WLN315" s="22"/>
      <c r="WLO315" s="22"/>
      <c r="WLP315" s="22"/>
      <c r="WLQ315" s="22"/>
      <c r="WLR315" s="22"/>
      <c r="WLS315" s="22"/>
      <c r="WLT315" s="22"/>
      <c r="WLU315" s="22"/>
      <c r="WLV315" s="22"/>
      <c r="WLW315" s="22"/>
      <c r="WLX315" s="22"/>
      <c r="WLY315" s="22"/>
      <c r="WLZ315" s="22"/>
      <c r="WMA315" s="22"/>
      <c r="WMB315" s="22"/>
      <c r="WMC315" s="22"/>
      <c r="WMD315" s="22"/>
      <c r="WME315" s="22"/>
      <c r="WMF315" s="22"/>
      <c r="WMG315" s="22"/>
      <c r="WMH315" s="22"/>
      <c r="WMI315" s="22"/>
      <c r="WMJ315" s="22"/>
      <c r="WMK315" s="22"/>
      <c r="WML315" s="22"/>
      <c r="WMM315" s="22"/>
      <c r="WMN315" s="22"/>
      <c r="WMO315" s="22"/>
      <c r="WMP315" s="22"/>
      <c r="WMQ315" s="22"/>
      <c r="WMR315" s="22"/>
      <c r="WMS315" s="22"/>
      <c r="WMT315" s="22"/>
      <c r="WMU315" s="22"/>
      <c r="WMV315" s="22"/>
      <c r="WMW315" s="22"/>
      <c r="WMX315" s="22"/>
      <c r="WMY315" s="22"/>
      <c r="WMZ315" s="22"/>
      <c r="WNA315" s="22"/>
      <c r="WNB315" s="22"/>
      <c r="WNC315" s="22"/>
      <c r="WND315" s="22"/>
      <c r="WNE315" s="22"/>
      <c r="WNF315" s="22"/>
      <c r="WNG315" s="22"/>
      <c r="WNH315" s="22"/>
      <c r="WNI315" s="22"/>
      <c r="WNJ315" s="22"/>
      <c r="WNK315" s="22"/>
      <c r="WNL315" s="22"/>
      <c r="WNM315" s="22"/>
      <c r="WNN315" s="22"/>
      <c r="WNO315" s="22"/>
      <c r="WNP315" s="22"/>
      <c r="WNQ315" s="22"/>
      <c r="WNR315" s="22"/>
      <c r="WNS315" s="22"/>
      <c r="WNT315" s="22"/>
      <c r="WNU315" s="22"/>
      <c r="WNV315" s="22"/>
      <c r="WNW315" s="22"/>
      <c r="WNX315" s="22"/>
      <c r="WNY315" s="22"/>
      <c r="WNZ315" s="22"/>
      <c r="WOA315" s="22"/>
      <c r="WOB315" s="22"/>
      <c r="WOC315" s="22"/>
      <c r="WOD315" s="22"/>
      <c r="WOE315" s="22"/>
      <c r="WOF315" s="22"/>
      <c r="WOG315" s="22"/>
      <c r="WOH315" s="22"/>
      <c r="WOI315" s="22"/>
      <c r="WOJ315" s="22"/>
      <c r="WOK315" s="22"/>
      <c r="WOL315" s="22"/>
      <c r="WOM315" s="22"/>
      <c r="WON315" s="22"/>
      <c r="WOO315" s="22"/>
      <c r="WOP315" s="22"/>
      <c r="WOQ315" s="22"/>
      <c r="WOR315" s="22"/>
      <c r="WOS315" s="22"/>
      <c r="WOT315" s="22"/>
      <c r="WOU315" s="22"/>
      <c r="WOV315" s="22"/>
      <c r="WOW315" s="22"/>
      <c r="WOX315" s="22"/>
      <c r="WOY315" s="22"/>
      <c r="WOZ315" s="22"/>
      <c r="WPA315" s="22"/>
      <c r="WPB315" s="22"/>
      <c r="WPC315" s="22"/>
      <c r="WPD315" s="22"/>
      <c r="WPE315" s="22"/>
      <c r="WPF315" s="22"/>
      <c r="WPG315" s="22"/>
      <c r="WPH315" s="22"/>
      <c r="WPI315" s="22"/>
      <c r="WPJ315" s="22"/>
      <c r="WPK315" s="22"/>
      <c r="WPL315" s="22"/>
      <c r="WPM315" s="22"/>
      <c r="WPN315" s="22"/>
      <c r="WPO315" s="22"/>
      <c r="WPP315" s="22"/>
      <c r="WPQ315" s="22"/>
      <c r="WPR315" s="22"/>
      <c r="WPS315" s="22"/>
      <c r="WPT315" s="22"/>
      <c r="WPU315" s="22"/>
      <c r="WPV315" s="22"/>
      <c r="WPW315" s="22"/>
      <c r="WPX315" s="22"/>
      <c r="WPY315" s="22"/>
      <c r="WPZ315" s="22"/>
      <c r="WQA315" s="22"/>
      <c r="WQB315" s="22"/>
      <c r="WQC315" s="22"/>
      <c r="WQD315" s="22"/>
      <c r="WQE315" s="22"/>
      <c r="WQF315" s="22"/>
      <c r="WQG315" s="22"/>
      <c r="WQH315" s="22"/>
      <c r="WQI315" s="22"/>
      <c r="WQJ315" s="22"/>
      <c r="WQK315" s="22"/>
      <c r="WQL315" s="22"/>
      <c r="WQM315" s="22"/>
      <c r="WQN315" s="22"/>
      <c r="WQO315" s="22"/>
      <c r="WQP315" s="22"/>
      <c r="WQQ315" s="22"/>
      <c r="WQR315" s="22"/>
      <c r="WQS315" s="22"/>
      <c r="WQT315" s="22"/>
      <c r="WQU315" s="22"/>
      <c r="WQV315" s="22"/>
      <c r="WQW315" s="22"/>
      <c r="WQX315" s="22"/>
      <c r="WQY315" s="22"/>
      <c r="WQZ315" s="22"/>
      <c r="WRA315" s="22"/>
      <c r="WRB315" s="22"/>
      <c r="WRC315" s="22"/>
      <c r="WRD315" s="22"/>
      <c r="WRE315" s="22"/>
      <c r="WRF315" s="22"/>
      <c r="WRG315" s="22"/>
      <c r="WRH315" s="22"/>
      <c r="WRI315" s="22"/>
      <c r="WRJ315" s="22"/>
      <c r="WRK315" s="22"/>
      <c r="WRL315" s="22"/>
      <c r="WRM315" s="22"/>
      <c r="WRN315" s="22"/>
      <c r="WRO315" s="22"/>
      <c r="WRP315" s="22"/>
      <c r="WRQ315" s="22"/>
      <c r="WRR315" s="22"/>
      <c r="WRS315" s="22"/>
      <c r="WRT315" s="22"/>
      <c r="WRU315" s="22"/>
      <c r="WRV315" s="22"/>
      <c r="WRW315" s="22"/>
      <c r="WRX315" s="22"/>
      <c r="WRY315" s="22"/>
      <c r="WRZ315" s="22"/>
      <c r="WSA315" s="22"/>
      <c r="WSB315" s="22"/>
      <c r="WSC315" s="22"/>
      <c r="WSD315" s="22"/>
      <c r="WSE315" s="22"/>
      <c r="WSF315" s="22"/>
      <c r="WSG315" s="22"/>
      <c r="WSH315" s="22"/>
      <c r="WSI315" s="22"/>
      <c r="WSJ315" s="22"/>
      <c r="WSK315" s="22"/>
      <c r="WSL315" s="22"/>
      <c r="WSM315" s="22"/>
      <c r="WSN315" s="22"/>
      <c r="WSO315" s="22"/>
      <c r="WSP315" s="22"/>
      <c r="WSQ315" s="22"/>
      <c r="WSR315" s="22"/>
      <c r="WSS315" s="22"/>
      <c r="WST315" s="22"/>
      <c r="WSU315" s="22"/>
      <c r="WSV315" s="22"/>
      <c r="WSW315" s="22"/>
      <c r="WSX315" s="22"/>
      <c r="WSY315" s="22"/>
      <c r="WSZ315" s="22"/>
      <c r="WTA315" s="22"/>
      <c r="WTB315" s="22"/>
      <c r="WTC315" s="22"/>
      <c r="WTD315" s="22"/>
      <c r="WTE315" s="22"/>
      <c r="WTF315" s="22"/>
      <c r="WTG315" s="22"/>
      <c r="WTH315" s="22"/>
      <c r="WTI315" s="22"/>
      <c r="WTJ315" s="22"/>
      <c r="WTK315" s="22"/>
      <c r="WTL315" s="22"/>
      <c r="WTM315" s="22"/>
      <c r="WTN315" s="22"/>
      <c r="WTO315" s="22"/>
      <c r="WTP315" s="22"/>
      <c r="WTQ315" s="22"/>
      <c r="WTR315" s="22"/>
      <c r="WTS315" s="22"/>
      <c r="WTT315" s="22"/>
      <c r="WTU315" s="22"/>
      <c r="WTV315" s="22"/>
      <c r="WTW315" s="22"/>
      <c r="WTX315" s="22"/>
      <c r="WTY315" s="22"/>
      <c r="WTZ315" s="22"/>
      <c r="WUA315" s="22"/>
      <c r="WUB315" s="22"/>
      <c r="WUC315" s="22"/>
      <c r="WUD315" s="22"/>
      <c r="WUE315" s="22"/>
      <c r="WUF315" s="22"/>
      <c r="WUG315" s="22"/>
      <c r="WUH315" s="22"/>
      <c r="WUI315" s="22"/>
      <c r="WUJ315" s="22"/>
      <c r="WUK315" s="22"/>
      <c r="WUL315" s="22"/>
      <c r="WUM315" s="22"/>
      <c r="WUN315" s="22"/>
      <c r="WUO315" s="22"/>
      <c r="WUP315" s="22"/>
      <c r="WUQ315" s="22"/>
      <c r="WUR315" s="22"/>
      <c r="WUS315" s="22"/>
      <c r="WUT315" s="22"/>
      <c r="WUU315" s="22"/>
      <c r="WUV315" s="22"/>
      <c r="WUW315" s="22"/>
      <c r="WUX315" s="22"/>
      <c r="WUY315" s="22"/>
      <c r="WUZ315" s="22"/>
      <c r="WVA315" s="22"/>
      <c r="WVB315" s="22"/>
      <c r="WVC315" s="22"/>
      <c r="WVD315" s="22"/>
      <c r="WVE315" s="22"/>
      <c r="WVF315" s="22"/>
      <c r="WVG315" s="22"/>
      <c r="WVH315" s="22"/>
      <c r="WVI315" s="22"/>
      <c r="WVJ315" s="22"/>
      <c r="WVK315" s="22"/>
      <c r="WVL315" s="22"/>
      <c r="WVM315" s="22"/>
      <c r="WVN315" s="22"/>
      <c r="WVO315" s="22"/>
      <c r="WVP315" s="22"/>
      <c r="WVQ315" s="22"/>
      <c r="WVR315" s="22"/>
      <c r="WVS315" s="22"/>
      <c r="WVT315" s="22"/>
      <c r="WVU315" s="22"/>
      <c r="WVV315" s="22"/>
      <c r="WVW315" s="22"/>
      <c r="WVX315" s="22"/>
      <c r="WVY315" s="22"/>
      <c r="WVZ315" s="22"/>
      <c r="WWA315" s="22"/>
      <c r="WWB315" s="22"/>
      <c r="WWC315" s="22"/>
      <c r="WWD315" s="22"/>
      <c r="WWE315" s="22"/>
      <c r="WWF315" s="22"/>
      <c r="WWG315" s="22"/>
      <c r="WWH315" s="22"/>
      <c r="WWI315" s="22"/>
      <c r="WWJ315" s="22"/>
      <c r="WWK315" s="22"/>
      <c r="WWL315" s="22"/>
      <c r="WWM315" s="22"/>
      <c r="WWN315" s="22"/>
      <c r="WWO315" s="22"/>
      <c r="WWP315" s="22"/>
      <c r="WWQ315" s="22"/>
      <c r="WWR315" s="22"/>
      <c r="WWS315" s="22"/>
      <c r="WWT315" s="22"/>
      <c r="WWU315" s="22"/>
      <c r="WWV315" s="22"/>
      <c r="WWW315" s="22"/>
      <c r="WWX315" s="22"/>
      <c r="WWY315" s="22"/>
      <c r="WWZ315" s="22"/>
      <c r="WXA315" s="22"/>
      <c r="WXB315" s="22"/>
      <c r="WXC315" s="22"/>
      <c r="WXD315" s="22"/>
      <c r="WXE315" s="22"/>
      <c r="WXF315" s="22"/>
      <c r="WXG315" s="22"/>
      <c r="WXH315" s="22"/>
      <c r="WXI315" s="22"/>
      <c r="WXJ315" s="22"/>
      <c r="WXK315" s="22"/>
      <c r="WXL315" s="22"/>
      <c r="WXM315" s="22"/>
      <c r="WXN315" s="22"/>
      <c r="WXO315" s="22"/>
      <c r="WXP315" s="22"/>
      <c r="WXQ315" s="22"/>
      <c r="WXR315" s="22"/>
      <c r="WXS315" s="22"/>
      <c r="WXT315" s="22"/>
      <c r="WXU315" s="22"/>
      <c r="WXV315" s="22"/>
      <c r="WXW315" s="22"/>
      <c r="WXX315" s="22"/>
      <c r="WXY315" s="22"/>
      <c r="WXZ315" s="22"/>
      <c r="WYA315" s="22"/>
      <c r="WYB315" s="22"/>
      <c r="WYC315" s="22"/>
      <c r="WYD315" s="22"/>
      <c r="WYE315" s="22"/>
      <c r="WYF315" s="22"/>
      <c r="WYG315" s="22"/>
      <c r="WYH315" s="22"/>
      <c r="WYI315" s="22"/>
      <c r="WYJ315" s="22"/>
      <c r="WYK315" s="22"/>
      <c r="WYL315" s="22"/>
      <c r="WYM315" s="22"/>
      <c r="WYN315" s="22"/>
      <c r="WYO315" s="22"/>
      <c r="WYP315" s="22"/>
      <c r="WYQ315" s="22"/>
      <c r="WYR315" s="22"/>
      <c r="WYS315" s="22"/>
      <c r="WYT315" s="22"/>
      <c r="WYU315" s="22"/>
      <c r="WYV315" s="22"/>
      <c r="WYW315" s="22"/>
      <c r="WYX315" s="22"/>
      <c r="WYY315" s="22"/>
      <c r="WYZ315" s="22"/>
      <c r="WZA315" s="22"/>
      <c r="WZB315" s="22"/>
      <c r="WZC315" s="22"/>
      <c r="WZD315" s="22"/>
      <c r="WZE315" s="22"/>
      <c r="WZF315" s="22"/>
      <c r="WZG315" s="22"/>
      <c r="WZH315" s="22"/>
      <c r="WZI315" s="22"/>
      <c r="WZJ315" s="22"/>
      <c r="WZK315" s="22"/>
      <c r="WZL315" s="22"/>
      <c r="WZM315" s="22"/>
      <c r="WZN315" s="22"/>
      <c r="WZO315" s="22"/>
      <c r="WZP315" s="22"/>
      <c r="WZQ315" s="22"/>
      <c r="WZR315" s="22"/>
      <c r="WZS315" s="22"/>
      <c r="WZT315" s="22"/>
      <c r="WZU315" s="22"/>
      <c r="WZV315" s="22"/>
      <c r="WZW315" s="22"/>
      <c r="WZX315" s="22"/>
      <c r="WZY315" s="22"/>
      <c r="WZZ315" s="22"/>
      <c r="XAA315" s="22"/>
      <c r="XAB315" s="22"/>
      <c r="XAC315" s="22"/>
      <c r="XAD315" s="22"/>
      <c r="XAE315" s="22"/>
      <c r="XAF315" s="22"/>
      <c r="XAG315" s="22"/>
      <c r="XAH315" s="22"/>
      <c r="XAI315" s="22"/>
      <c r="XAJ315" s="22"/>
      <c r="XAK315" s="22"/>
      <c r="XAL315" s="22"/>
      <c r="XAM315" s="22"/>
      <c r="XAN315" s="22"/>
      <c r="XAO315" s="22"/>
      <c r="XAP315" s="22"/>
      <c r="XAQ315" s="22"/>
      <c r="XAR315" s="22"/>
      <c r="XAS315" s="22"/>
      <c r="XAT315" s="22"/>
      <c r="XAU315" s="22"/>
      <c r="XAV315" s="22"/>
      <c r="XAW315" s="22"/>
      <c r="XAX315" s="22"/>
      <c r="XAY315" s="22"/>
      <c r="XAZ315" s="22"/>
      <c r="XBA315" s="22"/>
      <c r="XBB315" s="22"/>
      <c r="XBC315" s="22"/>
      <c r="XBD315" s="22"/>
      <c r="XBE315" s="22"/>
      <c r="XBF315" s="22"/>
      <c r="XBG315" s="22"/>
      <c r="XBH315" s="22"/>
      <c r="XBI315" s="22"/>
      <c r="XBJ315" s="22"/>
      <c r="XBK315" s="22"/>
      <c r="XBL315" s="22"/>
      <c r="XBM315" s="22"/>
      <c r="XBN315" s="22"/>
      <c r="XBO315" s="22"/>
      <c r="XBP315" s="22"/>
      <c r="XBQ315" s="22"/>
      <c r="XBR315" s="22"/>
      <c r="XBS315" s="22"/>
      <c r="XBT315" s="22"/>
      <c r="XBU315" s="22"/>
      <c r="XBV315" s="22"/>
      <c r="XBW315" s="22"/>
      <c r="XBX315" s="22"/>
      <c r="XBY315" s="22"/>
      <c r="XBZ315" s="22"/>
      <c r="XCA315" s="22"/>
      <c r="XCB315" s="22"/>
      <c r="XCC315" s="22"/>
      <c r="XCD315" s="22"/>
      <c r="XCE315" s="22"/>
      <c r="XCF315" s="22"/>
      <c r="XCG315" s="22"/>
      <c r="XCH315" s="22"/>
      <c r="XCI315" s="22"/>
      <c r="XCJ315" s="22"/>
      <c r="XCK315" s="22"/>
      <c r="XCL315" s="22"/>
      <c r="XCM315" s="22"/>
      <c r="XCN315" s="22"/>
      <c r="XCO315" s="22"/>
    </row>
    <row r="316" spans="1:16317" ht="100.5" customHeight="1">
      <c r="A316" s="503"/>
      <c r="B316" s="99" t="s">
        <v>2265</v>
      </c>
      <c r="C316" s="100" t="s">
        <v>2272</v>
      </c>
      <c r="D316" s="101" t="s">
        <v>2273</v>
      </c>
      <c r="E316" s="181" t="s">
        <v>924</v>
      </c>
      <c r="F316" s="181" t="s">
        <v>2274</v>
      </c>
      <c r="G316" s="182" t="s">
        <v>2275</v>
      </c>
      <c r="H316" s="183" t="s">
        <v>5</v>
      </c>
      <c r="I316" s="178"/>
      <c r="J316" s="178"/>
      <c r="K316" s="255" t="s">
        <v>904</v>
      </c>
      <c r="L316" s="90" t="s">
        <v>356</v>
      </c>
      <c r="M316" s="107" t="s">
        <v>905</v>
      </c>
      <c r="N316" s="106"/>
      <c r="O316" s="105"/>
      <c r="P316" s="201" t="s">
        <v>907</v>
      </c>
      <c r="Q316" s="90" t="s">
        <v>356</v>
      </c>
      <c r="R316" s="107" t="s">
        <v>905</v>
      </c>
      <c r="S316" s="106"/>
      <c r="T316" s="105"/>
      <c r="U316" s="201" t="s">
        <v>908</v>
      </c>
      <c r="V316" s="90" t="s">
        <v>356</v>
      </c>
      <c r="W316" s="248" t="s">
        <v>1702</v>
      </c>
      <c r="X316" s="329"/>
      <c r="Y316" s="383"/>
      <c r="Z316" s="273" t="s">
        <v>339</v>
      </c>
      <c r="AA316" s="90" t="s">
        <v>356</v>
      </c>
      <c r="AB316" s="248" t="s">
        <v>422</v>
      </c>
      <c r="AC316" s="329"/>
      <c r="AD316" s="383"/>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c r="BZ316" s="22"/>
      <c r="CA316" s="22"/>
      <c r="CB316" s="22"/>
      <c r="CC316" s="22"/>
      <c r="CD316" s="22"/>
      <c r="CE316" s="22"/>
      <c r="CF316" s="22"/>
      <c r="CG316" s="22"/>
      <c r="CH316" s="22"/>
      <c r="CI316" s="22"/>
      <c r="CJ316" s="22"/>
      <c r="CK316" s="22"/>
      <c r="CL316" s="22"/>
      <c r="CM316" s="22"/>
      <c r="CN316" s="22"/>
      <c r="CO316" s="22"/>
      <c r="CP316" s="22"/>
      <c r="CQ316" s="22"/>
      <c r="CR316" s="22"/>
      <c r="CS316" s="22"/>
      <c r="CT316" s="22"/>
      <c r="CU316" s="22"/>
      <c r="CV316" s="22"/>
      <c r="CW316" s="22"/>
      <c r="CX316" s="22"/>
      <c r="CY316" s="22"/>
      <c r="CZ316" s="22"/>
      <c r="DA316" s="22"/>
      <c r="DB316" s="22"/>
      <c r="DC316" s="22"/>
      <c r="DD316" s="22"/>
      <c r="DE316" s="22"/>
      <c r="DF316" s="22"/>
      <c r="DG316" s="22"/>
      <c r="DH316" s="22"/>
      <c r="DI316" s="22"/>
      <c r="DJ316" s="22"/>
      <c r="DK316" s="22"/>
      <c r="DL316" s="22"/>
      <c r="DM316" s="22"/>
      <c r="DN316" s="22"/>
      <c r="DO316" s="22"/>
      <c r="DP316" s="22"/>
      <c r="DQ316" s="22"/>
      <c r="DR316" s="22"/>
      <c r="DS316" s="22"/>
      <c r="DT316" s="22"/>
      <c r="DU316" s="22"/>
      <c r="DV316" s="22"/>
      <c r="DW316" s="22"/>
      <c r="DX316" s="22"/>
      <c r="DY316" s="22"/>
      <c r="DZ316" s="22"/>
      <c r="EA316" s="22"/>
      <c r="EB316" s="22"/>
      <c r="EC316" s="22"/>
      <c r="ED316" s="22"/>
      <c r="EE316" s="22"/>
      <c r="EF316" s="22"/>
      <c r="EG316" s="22"/>
      <c r="EH316" s="22"/>
      <c r="EI316" s="22"/>
      <c r="EJ316" s="22"/>
      <c r="EK316" s="22"/>
      <c r="EL316" s="22"/>
      <c r="EM316" s="22"/>
      <c r="EN316" s="22"/>
      <c r="EO316" s="22"/>
      <c r="EP316" s="22"/>
      <c r="EQ316" s="22"/>
      <c r="ER316" s="22"/>
      <c r="ES316" s="22"/>
      <c r="ET316" s="22"/>
      <c r="EU316" s="22"/>
      <c r="EV316" s="22"/>
      <c r="EW316" s="22"/>
      <c r="EX316" s="22"/>
      <c r="EY316" s="22"/>
      <c r="EZ316" s="22"/>
      <c r="FA316" s="22"/>
      <c r="FB316" s="22"/>
      <c r="FC316" s="22"/>
      <c r="FD316" s="22"/>
      <c r="FE316" s="22"/>
      <c r="FF316" s="22"/>
      <c r="FG316" s="22"/>
      <c r="FH316" s="22"/>
      <c r="FI316" s="22"/>
      <c r="FJ316" s="22"/>
      <c r="FK316" s="22"/>
      <c r="FL316" s="22"/>
      <c r="FM316" s="22"/>
      <c r="FN316" s="22"/>
      <c r="FO316" s="22"/>
      <c r="FP316" s="22"/>
      <c r="FQ316" s="22"/>
      <c r="FR316" s="22"/>
      <c r="FS316" s="22"/>
      <c r="FT316" s="22"/>
      <c r="FU316" s="22"/>
      <c r="FV316" s="22"/>
      <c r="FW316" s="22"/>
      <c r="FX316" s="22"/>
      <c r="FY316" s="22"/>
      <c r="FZ316" s="22"/>
      <c r="GA316" s="22"/>
      <c r="GB316" s="22"/>
      <c r="GC316" s="22"/>
      <c r="GD316" s="22"/>
      <c r="GE316" s="22"/>
      <c r="GF316" s="22"/>
      <c r="GG316" s="22"/>
      <c r="GH316" s="22"/>
      <c r="GI316" s="22"/>
      <c r="GJ316" s="22"/>
      <c r="GK316" s="22"/>
      <c r="GL316" s="22"/>
      <c r="GM316" s="22"/>
      <c r="GN316" s="22"/>
      <c r="GO316" s="22"/>
      <c r="GP316" s="22"/>
      <c r="GQ316" s="22"/>
      <c r="GR316" s="22"/>
      <c r="GS316" s="22"/>
      <c r="GT316" s="22"/>
      <c r="GU316" s="22"/>
      <c r="GV316" s="22"/>
      <c r="GW316" s="22"/>
      <c r="GX316" s="22"/>
      <c r="GY316" s="22"/>
      <c r="GZ316" s="22"/>
      <c r="HA316" s="22"/>
      <c r="HB316" s="22"/>
      <c r="HC316" s="22"/>
      <c r="HD316" s="22"/>
      <c r="HE316" s="22"/>
      <c r="HF316" s="22"/>
      <c r="HG316" s="22"/>
      <c r="HH316" s="22"/>
      <c r="HI316" s="22"/>
      <c r="HJ316" s="22"/>
      <c r="HK316" s="22"/>
      <c r="HL316" s="22"/>
      <c r="HM316" s="22"/>
      <c r="HN316" s="22"/>
      <c r="HO316" s="22"/>
      <c r="HP316" s="22"/>
      <c r="HQ316" s="22"/>
      <c r="HR316" s="22"/>
      <c r="HS316" s="22"/>
      <c r="HT316" s="22"/>
      <c r="HU316" s="22"/>
      <c r="HV316" s="22"/>
      <c r="HW316" s="22"/>
      <c r="HX316" s="22"/>
      <c r="HY316" s="22"/>
      <c r="HZ316" s="22"/>
      <c r="IA316" s="22"/>
      <c r="IB316" s="22"/>
      <c r="IC316" s="22"/>
      <c r="ID316" s="22"/>
      <c r="IE316" s="22"/>
      <c r="IF316" s="22"/>
      <c r="IG316" s="22"/>
      <c r="IH316" s="22"/>
      <c r="II316" s="22"/>
      <c r="IJ316" s="22"/>
      <c r="IK316" s="22"/>
      <c r="IL316" s="22"/>
      <c r="IM316" s="22"/>
      <c r="IN316" s="22"/>
      <c r="IO316" s="22"/>
      <c r="IP316" s="22"/>
      <c r="IQ316" s="22"/>
      <c r="IR316" s="22"/>
      <c r="IS316" s="22"/>
      <c r="IT316" s="22"/>
      <c r="IU316" s="22"/>
      <c r="IV316" s="22"/>
      <c r="IW316" s="22"/>
      <c r="IX316" s="22"/>
      <c r="IY316" s="22"/>
      <c r="IZ316" s="22"/>
      <c r="JA316" s="22"/>
      <c r="JB316" s="22"/>
      <c r="JC316" s="22"/>
      <c r="JD316" s="22"/>
      <c r="JE316" s="22"/>
      <c r="JF316" s="22"/>
      <c r="JG316" s="22"/>
      <c r="JH316" s="22"/>
      <c r="JI316" s="22"/>
      <c r="JJ316" s="22"/>
      <c r="JK316" s="22"/>
      <c r="JL316" s="22"/>
      <c r="JM316" s="22"/>
      <c r="JN316" s="22"/>
      <c r="JO316" s="22"/>
      <c r="JP316" s="22"/>
      <c r="JQ316" s="22"/>
      <c r="JR316" s="22"/>
      <c r="JS316" s="22"/>
      <c r="JT316" s="22"/>
      <c r="JU316" s="22"/>
      <c r="JV316" s="22"/>
      <c r="JW316" s="22"/>
      <c r="JX316" s="22"/>
      <c r="JY316" s="22"/>
      <c r="JZ316" s="22"/>
      <c r="KA316" s="22"/>
      <c r="KB316" s="22"/>
      <c r="KC316" s="22"/>
      <c r="KD316" s="22"/>
      <c r="KE316" s="22"/>
      <c r="KF316" s="22"/>
      <c r="KG316" s="22"/>
      <c r="KH316" s="22"/>
      <c r="KI316" s="22"/>
      <c r="KJ316" s="22"/>
      <c r="KK316" s="22"/>
      <c r="KL316" s="22"/>
      <c r="KM316" s="22"/>
      <c r="KN316" s="22"/>
      <c r="KO316" s="22"/>
      <c r="KP316" s="22"/>
      <c r="KQ316" s="22"/>
      <c r="KR316" s="22"/>
      <c r="KS316" s="22"/>
      <c r="KT316" s="22"/>
      <c r="KU316" s="22"/>
      <c r="KV316" s="22"/>
      <c r="KW316" s="22"/>
      <c r="KX316" s="22"/>
      <c r="KY316" s="22"/>
      <c r="KZ316" s="22"/>
      <c r="LA316" s="22"/>
      <c r="LB316" s="22"/>
      <c r="LC316" s="22"/>
      <c r="LD316" s="22"/>
      <c r="LE316" s="22"/>
      <c r="LF316" s="22"/>
      <c r="LG316" s="22"/>
      <c r="LH316" s="22"/>
      <c r="LI316" s="22"/>
      <c r="LJ316" s="22"/>
      <c r="LK316" s="22"/>
      <c r="LL316" s="22"/>
      <c r="LM316" s="22"/>
      <c r="LN316" s="22"/>
      <c r="LO316" s="22"/>
      <c r="LP316" s="22"/>
      <c r="LQ316" s="22"/>
      <c r="LR316" s="22"/>
      <c r="LS316" s="22"/>
      <c r="LT316" s="22"/>
      <c r="LU316" s="22"/>
      <c r="LV316" s="22"/>
      <c r="LW316" s="22"/>
      <c r="LX316" s="22"/>
      <c r="LY316" s="22"/>
      <c r="LZ316" s="22"/>
      <c r="MA316" s="22"/>
      <c r="MB316" s="22"/>
      <c r="MC316" s="22"/>
      <c r="MD316" s="22"/>
      <c r="ME316" s="22"/>
      <c r="MF316" s="22"/>
      <c r="MG316" s="22"/>
      <c r="MH316" s="22"/>
      <c r="MI316" s="22"/>
      <c r="MJ316" s="22"/>
      <c r="MK316" s="22"/>
      <c r="ML316" s="22"/>
      <c r="MM316" s="22"/>
      <c r="MN316" s="22"/>
      <c r="MO316" s="22"/>
      <c r="MP316" s="22"/>
      <c r="MQ316" s="22"/>
      <c r="MR316" s="22"/>
      <c r="MS316" s="22"/>
      <c r="MT316" s="22"/>
      <c r="MU316" s="22"/>
      <c r="MV316" s="22"/>
      <c r="MW316" s="22"/>
      <c r="MX316" s="22"/>
      <c r="MY316" s="22"/>
      <c r="MZ316" s="22"/>
      <c r="NA316" s="22"/>
      <c r="NB316" s="22"/>
      <c r="NC316" s="22"/>
      <c r="ND316" s="22"/>
      <c r="NE316" s="22"/>
      <c r="NF316" s="22"/>
      <c r="NG316" s="22"/>
      <c r="NH316" s="22"/>
      <c r="NI316" s="22"/>
      <c r="NJ316" s="22"/>
      <c r="NK316" s="22"/>
      <c r="NL316" s="22"/>
      <c r="NM316" s="22"/>
      <c r="NN316" s="22"/>
      <c r="NO316" s="22"/>
      <c r="NP316" s="22"/>
      <c r="NQ316" s="22"/>
      <c r="NR316" s="22"/>
      <c r="NS316" s="22"/>
      <c r="NT316" s="22"/>
      <c r="NU316" s="22"/>
      <c r="NV316" s="22"/>
      <c r="NW316" s="22"/>
      <c r="NX316" s="22"/>
      <c r="NY316" s="22"/>
      <c r="NZ316" s="22"/>
      <c r="OA316" s="22"/>
      <c r="OB316" s="22"/>
      <c r="OC316" s="22"/>
      <c r="OD316" s="22"/>
      <c r="OE316" s="22"/>
      <c r="OF316" s="22"/>
      <c r="OG316" s="22"/>
      <c r="OH316" s="22"/>
      <c r="OI316" s="22"/>
      <c r="OJ316" s="22"/>
      <c r="OK316" s="22"/>
      <c r="OL316" s="22"/>
      <c r="OM316" s="22"/>
      <c r="ON316" s="22"/>
      <c r="OO316" s="22"/>
      <c r="OP316" s="22"/>
      <c r="OQ316" s="22"/>
      <c r="OR316" s="22"/>
      <c r="OS316" s="22"/>
      <c r="OT316" s="22"/>
      <c r="OU316" s="22"/>
      <c r="OV316" s="22"/>
      <c r="OW316" s="22"/>
      <c r="OX316" s="22"/>
      <c r="OY316" s="22"/>
      <c r="OZ316" s="22"/>
      <c r="PA316" s="22"/>
      <c r="PB316" s="22"/>
      <c r="PC316" s="22"/>
      <c r="PD316" s="22"/>
      <c r="PE316" s="22"/>
      <c r="PF316" s="22"/>
      <c r="PG316" s="22"/>
      <c r="PH316" s="22"/>
      <c r="PI316" s="22"/>
      <c r="PJ316" s="22"/>
      <c r="PK316" s="22"/>
      <c r="PL316" s="22"/>
      <c r="PM316" s="22"/>
      <c r="PN316" s="22"/>
      <c r="PO316" s="22"/>
      <c r="PP316" s="22"/>
      <c r="PQ316" s="22"/>
      <c r="PR316" s="22"/>
      <c r="PS316" s="22"/>
      <c r="PT316" s="22"/>
      <c r="PU316" s="22"/>
      <c r="PV316" s="22"/>
      <c r="PW316" s="22"/>
      <c r="PX316" s="22"/>
      <c r="PY316" s="22"/>
      <c r="PZ316" s="22"/>
      <c r="QA316" s="22"/>
      <c r="QB316" s="22"/>
      <c r="QC316" s="22"/>
      <c r="QD316" s="22"/>
      <c r="QE316" s="22"/>
      <c r="QF316" s="22"/>
      <c r="QG316" s="22"/>
      <c r="QH316" s="22"/>
      <c r="QI316" s="22"/>
      <c r="QJ316" s="22"/>
      <c r="QK316" s="22"/>
      <c r="QL316" s="22"/>
      <c r="QM316" s="22"/>
      <c r="QN316" s="22"/>
      <c r="QO316" s="22"/>
      <c r="QP316" s="22"/>
      <c r="QQ316" s="22"/>
      <c r="QR316" s="22"/>
      <c r="QS316" s="22"/>
      <c r="QT316" s="22"/>
      <c r="QU316" s="22"/>
      <c r="QV316" s="22"/>
      <c r="QW316" s="22"/>
      <c r="QX316" s="22"/>
      <c r="QY316" s="22"/>
      <c r="QZ316" s="22"/>
      <c r="RA316" s="22"/>
      <c r="RB316" s="22"/>
      <c r="RC316" s="22"/>
      <c r="RD316" s="22"/>
      <c r="RE316" s="22"/>
      <c r="RF316" s="22"/>
      <c r="RG316" s="22"/>
      <c r="RH316" s="22"/>
      <c r="RI316" s="22"/>
      <c r="RJ316" s="22"/>
      <c r="RK316" s="22"/>
      <c r="RL316" s="22"/>
      <c r="RM316" s="22"/>
      <c r="RN316" s="22"/>
      <c r="RO316" s="22"/>
      <c r="RP316" s="22"/>
      <c r="RQ316" s="22"/>
      <c r="RR316" s="22"/>
      <c r="RS316" s="22"/>
      <c r="RT316" s="22"/>
      <c r="RU316" s="22"/>
      <c r="RV316" s="22"/>
      <c r="RW316" s="22"/>
      <c r="RX316" s="22"/>
      <c r="RY316" s="22"/>
      <c r="RZ316" s="22"/>
      <c r="SA316" s="22"/>
      <c r="SB316" s="22"/>
      <c r="SC316" s="22"/>
      <c r="SD316" s="22"/>
      <c r="SE316" s="22"/>
      <c r="SF316" s="22"/>
      <c r="SG316" s="22"/>
      <c r="SH316" s="22"/>
      <c r="SI316" s="22"/>
      <c r="SJ316" s="22"/>
      <c r="SK316" s="22"/>
      <c r="SL316" s="22"/>
      <c r="SM316" s="22"/>
      <c r="SN316" s="22"/>
      <c r="SO316" s="22"/>
      <c r="SP316" s="22"/>
      <c r="SQ316" s="22"/>
      <c r="SR316" s="22"/>
      <c r="SS316" s="22"/>
      <c r="ST316" s="22"/>
      <c r="SU316" s="22"/>
      <c r="SV316" s="22"/>
      <c r="SW316" s="22"/>
      <c r="SX316" s="22"/>
      <c r="SY316" s="22"/>
      <c r="SZ316" s="22"/>
      <c r="TA316" s="22"/>
      <c r="TB316" s="22"/>
      <c r="TC316" s="22"/>
      <c r="TD316" s="22"/>
      <c r="TE316" s="22"/>
      <c r="TF316" s="22"/>
      <c r="TG316" s="22"/>
      <c r="TH316" s="22"/>
      <c r="TI316" s="22"/>
      <c r="TJ316" s="22"/>
      <c r="TK316" s="22"/>
      <c r="TL316" s="22"/>
      <c r="TM316" s="22"/>
      <c r="TN316" s="22"/>
      <c r="TO316" s="22"/>
      <c r="TP316" s="22"/>
      <c r="TQ316" s="22"/>
      <c r="TR316" s="22"/>
      <c r="TS316" s="22"/>
      <c r="TT316" s="22"/>
      <c r="TU316" s="22"/>
      <c r="TV316" s="22"/>
      <c r="TW316" s="22"/>
      <c r="TX316" s="22"/>
      <c r="TY316" s="22"/>
      <c r="TZ316" s="22"/>
      <c r="UA316" s="22"/>
      <c r="UB316" s="22"/>
      <c r="UC316" s="22"/>
      <c r="UD316" s="22"/>
      <c r="UE316" s="22"/>
      <c r="UF316" s="22"/>
      <c r="UG316" s="22"/>
      <c r="UH316" s="22"/>
      <c r="UI316" s="22"/>
      <c r="UJ316" s="22"/>
      <c r="UK316" s="22"/>
      <c r="UL316" s="22"/>
      <c r="UM316" s="22"/>
      <c r="UN316" s="22"/>
      <c r="UO316" s="22"/>
      <c r="UP316" s="22"/>
      <c r="UQ316" s="22"/>
      <c r="UR316" s="22"/>
      <c r="US316" s="22"/>
      <c r="UT316" s="22"/>
      <c r="UU316" s="22"/>
      <c r="UV316" s="22"/>
      <c r="UW316" s="22"/>
      <c r="UX316" s="22"/>
      <c r="UY316" s="22"/>
      <c r="UZ316" s="22"/>
      <c r="VA316" s="22"/>
      <c r="VB316" s="22"/>
      <c r="VC316" s="22"/>
      <c r="VD316" s="22"/>
      <c r="VE316" s="22"/>
      <c r="VF316" s="22"/>
      <c r="VG316" s="22"/>
      <c r="VH316" s="22"/>
      <c r="VI316" s="22"/>
      <c r="VJ316" s="22"/>
      <c r="VK316" s="22"/>
      <c r="VL316" s="22"/>
      <c r="VM316" s="22"/>
      <c r="VN316" s="22"/>
      <c r="VO316" s="22"/>
      <c r="VP316" s="22"/>
      <c r="VQ316" s="22"/>
      <c r="VR316" s="22"/>
      <c r="VS316" s="22"/>
      <c r="VT316" s="22"/>
      <c r="VU316" s="22"/>
      <c r="VV316" s="22"/>
      <c r="VW316" s="22"/>
      <c r="VX316" s="22"/>
      <c r="VY316" s="22"/>
      <c r="VZ316" s="22"/>
      <c r="WA316" s="22"/>
      <c r="WB316" s="22"/>
      <c r="WC316" s="22"/>
      <c r="WD316" s="22"/>
      <c r="WE316" s="22"/>
      <c r="WF316" s="22"/>
      <c r="WG316" s="22"/>
      <c r="WH316" s="22"/>
      <c r="WI316" s="22"/>
      <c r="WJ316" s="22"/>
      <c r="WK316" s="22"/>
      <c r="WL316" s="22"/>
      <c r="WM316" s="22"/>
      <c r="WN316" s="22"/>
      <c r="WO316" s="22"/>
      <c r="WP316" s="22"/>
      <c r="WQ316" s="22"/>
      <c r="WR316" s="22"/>
      <c r="WS316" s="22"/>
      <c r="WT316" s="22"/>
      <c r="WU316" s="22"/>
      <c r="WV316" s="22"/>
      <c r="WW316" s="22"/>
      <c r="WX316" s="22"/>
      <c r="WY316" s="22"/>
      <c r="WZ316" s="22"/>
      <c r="XA316" s="22"/>
      <c r="XB316" s="22"/>
      <c r="XC316" s="22"/>
      <c r="XD316" s="22"/>
      <c r="XE316" s="22"/>
      <c r="XF316" s="22"/>
      <c r="XG316" s="22"/>
      <c r="XH316" s="22"/>
      <c r="XI316" s="22"/>
      <c r="XJ316" s="22"/>
      <c r="XK316" s="22"/>
      <c r="XL316" s="22"/>
      <c r="XM316" s="22"/>
      <c r="XN316" s="22"/>
      <c r="XO316" s="22"/>
      <c r="XP316" s="22"/>
      <c r="XQ316" s="22"/>
      <c r="XR316" s="22"/>
      <c r="XS316" s="22"/>
      <c r="XT316" s="22"/>
      <c r="XU316" s="22"/>
      <c r="XV316" s="22"/>
      <c r="XW316" s="22"/>
      <c r="XX316" s="22"/>
      <c r="XY316" s="22"/>
      <c r="XZ316" s="22"/>
      <c r="YA316" s="22"/>
      <c r="YB316" s="22"/>
      <c r="YC316" s="22"/>
      <c r="YD316" s="22"/>
      <c r="YE316" s="22"/>
      <c r="YF316" s="22"/>
      <c r="YG316" s="22"/>
      <c r="YH316" s="22"/>
      <c r="YI316" s="22"/>
      <c r="YJ316" s="22"/>
      <c r="YK316" s="22"/>
      <c r="YL316" s="22"/>
      <c r="YM316" s="22"/>
      <c r="YN316" s="22"/>
      <c r="YO316" s="22"/>
      <c r="YP316" s="22"/>
      <c r="YQ316" s="22"/>
      <c r="YR316" s="22"/>
      <c r="YS316" s="22"/>
      <c r="YT316" s="22"/>
      <c r="YU316" s="22"/>
      <c r="YV316" s="22"/>
      <c r="YW316" s="22"/>
      <c r="YX316" s="22"/>
      <c r="YY316" s="22"/>
      <c r="YZ316" s="22"/>
      <c r="ZA316" s="22"/>
      <c r="ZB316" s="22"/>
      <c r="ZC316" s="22"/>
      <c r="ZD316" s="22"/>
      <c r="ZE316" s="22"/>
      <c r="ZF316" s="22"/>
      <c r="ZG316" s="22"/>
      <c r="ZH316" s="22"/>
      <c r="ZI316" s="22"/>
      <c r="ZJ316" s="22"/>
      <c r="ZK316" s="22"/>
      <c r="ZL316" s="22"/>
      <c r="ZM316" s="22"/>
      <c r="ZN316" s="22"/>
      <c r="ZO316" s="22"/>
      <c r="ZP316" s="22"/>
      <c r="ZQ316" s="22"/>
      <c r="ZR316" s="22"/>
      <c r="ZS316" s="22"/>
      <c r="ZT316" s="22"/>
      <c r="ZU316" s="22"/>
      <c r="ZV316" s="22"/>
      <c r="ZW316" s="22"/>
      <c r="ZX316" s="22"/>
      <c r="ZY316" s="22"/>
      <c r="ZZ316" s="22"/>
      <c r="AAA316" s="22"/>
      <c r="AAB316" s="22"/>
      <c r="AAC316" s="22"/>
      <c r="AAD316" s="22"/>
      <c r="AAE316" s="22"/>
      <c r="AAF316" s="22"/>
      <c r="AAG316" s="22"/>
      <c r="AAH316" s="22"/>
      <c r="AAI316" s="22"/>
      <c r="AAJ316" s="22"/>
      <c r="AAK316" s="22"/>
      <c r="AAL316" s="22"/>
      <c r="AAM316" s="22"/>
      <c r="AAN316" s="22"/>
      <c r="AAO316" s="22"/>
      <c r="AAP316" s="22"/>
      <c r="AAQ316" s="22"/>
      <c r="AAR316" s="22"/>
      <c r="AAS316" s="22"/>
      <c r="AAT316" s="22"/>
      <c r="AAU316" s="22"/>
      <c r="AAV316" s="22"/>
      <c r="AAW316" s="22"/>
      <c r="AAX316" s="22"/>
      <c r="AAY316" s="22"/>
      <c r="AAZ316" s="22"/>
      <c r="ABA316" s="22"/>
      <c r="ABB316" s="22"/>
      <c r="ABC316" s="22"/>
      <c r="ABD316" s="22"/>
      <c r="ABE316" s="22"/>
      <c r="ABF316" s="22"/>
      <c r="ABG316" s="22"/>
      <c r="ABH316" s="22"/>
      <c r="ABI316" s="22"/>
      <c r="ABJ316" s="22"/>
      <c r="ABK316" s="22"/>
      <c r="ABL316" s="22"/>
      <c r="ABM316" s="22"/>
      <c r="ABN316" s="22"/>
      <c r="ABO316" s="22"/>
      <c r="ABP316" s="22"/>
      <c r="ABQ316" s="22"/>
      <c r="ABR316" s="22"/>
      <c r="ABS316" s="22"/>
      <c r="ABT316" s="22"/>
      <c r="ABU316" s="22"/>
      <c r="ABV316" s="22"/>
      <c r="ABW316" s="22"/>
      <c r="ABX316" s="22"/>
      <c r="ABY316" s="22"/>
      <c r="ABZ316" s="22"/>
      <c r="ACA316" s="22"/>
      <c r="ACB316" s="22"/>
      <c r="ACC316" s="22"/>
      <c r="ACD316" s="22"/>
      <c r="ACE316" s="22"/>
      <c r="ACF316" s="22"/>
      <c r="ACG316" s="22"/>
      <c r="ACH316" s="22"/>
      <c r="ACI316" s="22"/>
      <c r="ACJ316" s="22"/>
      <c r="ACK316" s="22"/>
      <c r="ACL316" s="22"/>
      <c r="ACM316" s="22"/>
      <c r="ACN316" s="22"/>
      <c r="ACO316" s="22"/>
      <c r="ACP316" s="22"/>
      <c r="ACQ316" s="22"/>
      <c r="ACR316" s="22"/>
      <c r="ACS316" s="22"/>
      <c r="ACT316" s="22"/>
      <c r="ACU316" s="22"/>
      <c r="ACV316" s="22"/>
      <c r="ACW316" s="22"/>
      <c r="ACX316" s="22"/>
      <c r="ACY316" s="22"/>
      <c r="ACZ316" s="22"/>
      <c r="ADA316" s="22"/>
      <c r="ADB316" s="22"/>
      <c r="ADC316" s="22"/>
      <c r="ADD316" s="22"/>
      <c r="ADE316" s="22"/>
      <c r="ADF316" s="22"/>
      <c r="ADG316" s="22"/>
      <c r="ADH316" s="22"/>
      <c r="ADI316" s="22"/>
      <c r="ADJ316" s="22"/>
      <c r="ADK316" s="22"/>
      <c r="ADL316" s="22"/>
      <c r="ADM316" s="22"/>
      <c r="ADN316" s="22"/>
      <c r="ADO316" s="22"/>
      <c r="ADP316" s="22"/>
      <c r="ADQ316" s="22"/>
      <c r="ADR316" s="22"/>
      <c r="ADS316" s="22"/>
      <c r="ADT316" s="22"/>
      <c r="ADU316" s="22"/>
      <c r="ADV316" s="22"/>
      <c r="ADW316" s="22"/>
      <c r="ADX316" s="22"/>
      <c r="ADY316" s="22"/>
      <c r="ADZ316" s="22"/>
      <c r="AEA316" s="22"/>
      <c r="AEB316" s="22"/>
      <c r="AEC316" s="22"/>
      <c r="AED316" s="22"/>
      <c r="AEE316" s="22"/>
      <c r="AEF316" s="22"/>
      <c r="AEG316" s="22"/>
      <c r="AEH316" s="22"/>
      <c r="AEI316" s="22"/>
      <c r="AEJ316" s="22"/>
      <c r="AEK316" s="22"/>
      <c r="AEL316" s="22"/>
      <c r="AEM316" s="22"/>
      <c r="AEN316" s="22"/>
      <c r="AEO316" s="22"/>
      <c r="AEP316" s="22"/>
      <c r="AEQ316" s="22"/>
      <c r="AER316" s="22"/>
      <c r="AES316" s="22"/>
      <c r="AET316" s="22"/>
      <c r="AEU316" s="22"/>
      <c r="AEV316" s="22"/>
      <c r="AEW316" s="22"/>
      <c r="AEX316" s="22"/>
      <c r="AEY316" s="22"/>
      <c r="AEZ316" s="22"/>
      <c r="AFA316" s="22"/>
      <c r="AFB316" s="22"/>
      <c r="AFC316" s="22"/>
      <c r="AFD316" s="22"/>
      <c r="AFE316" s="22"/>
      <c r="AFF316" s="22"/>
      <c r="AFG316" s="22"/>
      <c r="AFH316" s="22"/>
      <c r="AFI316" s="22"/>
      <c r="AFJ316" s="22"/>
      <c r="AFK316" s="22"/>
      <c r="AFL316" s="22"/>
      <c r="AFM316" s="22"/>
      <c r="AFN316" s="22"/>
      <c r="AFO316" s="22"/>
      <c r="AFP316" s="22"/>
      <c r="AFQ316" s="22"/>
      <c r="AFR316" s="22"/>
      <c r="AFS316" s="22"/>
      <c r="AFT316" s="22"/>
      <c r="AFU316" s="22"/>
      <c r="AFV316" s="22"/>
      <c r="AFW316" s="22"/>
      <c r="AFX316" s="22"/>
      <c r="AFY316" s="22"/>
      <c r="AFZ316" s="22"/>
      <c r="AGA316" s="22"/>
      <c r="AGB316" s="22"/>
      <c r="AGC316" s="22"/>
      <c r="AGD316" s="22"/>
      <c r="AGE316" s="22"/>
      <c r="AGF316" s="22"/>
      <c r="AGG316" s="22"/>
      <c r="AGH316" s="22"/>
      <c r="AGI316" s="22"/>
      <c r="AGJ316" s="22"/>
      <c r="AGK316" s="22"/>
      <c r="AGL316" s="22"/>
      <c r="AGM316" s="22"/>
      <c r="AGN316" s="22"/>
      <c r="AGO316" s="22"/>
      <c r="AGP316" s="22"/>
      <c r="AGQ316" s="22"/>
      <c r="AGR316" s="22"/>
      <c r="AGS316" s="22"/>
      <c r="AGT316" s="22"/>
      <c r="AGU316" s="22"/>
      <c r="AGV316" s="22"/>
      <c r="AGW316" s="22"/>
      <c r="AGX316" s="22"/>
      <c r="AGY316" s="22"/>
      <c r="AGZ316" s="22"/>
      <c r="AHA316" s="22"/>
      <c r="AHB316" s="22"/>
      <c r="AHC316" s="22"/>
      <c r="AHD316" s="22"/>
      <c r="AHE316" s="22"/>
      <c r="AHF316" s="22"/>
      <c r="AHG316" s="22"/>
      <c r="AHH316" s="22"/>
      <c r="AHI316" s="22"/>
      <c r="AHJ316" s="22"/>
      <c r="AHK316" s="22"/>
      <c r="AHL316" s="22"/>
      <c r="AHM316" s="22"/>
      <c r="AHN316" s="22"/>
      <c r="AHO316" s="22"/>
      <c r="AHP316" s="22"/>
      <c r="AHQ316" s="22"/>
      <c r="AHR316" s="22"/>
      <c r="AHS316" s="22"/>
      <c r="AHT316" s="22"/>
      <c r="AHU316" s="22"/>
      <c r="AHV316" s="22"/>
      <c r="AHW316" s="22"/>
      <c r="AHX316" s="22"/>
      <c r="AHY316" s="22"/>
      <c r="AHZ316" s="22"/>
      <c r="AIA316" s="22"/>
      <c r="AIB316" s="22"/>
      <c r="AIC316" s="22"/>
      <c r="AID316" s="22"/>
      <c r="AIE316" s="22"/>
      <c r="AIF316" s="22"/>
      <c r="AIG316" s="22"/>
      <c r="AIH316" s="22"/>
      <c r="AII316" s="22"/>
      <c r="AIJ316" s="22"/>
      <c r="AIK316" s="22"/>
      <c r="AIL316" s="22"/>
      <c r="AIM316" s="22"/>
      <c r="AIN316" s="22"/>
      <c r="AIO316" s="22"/>
      <c r="AIP316" s="22"/>
      <c r="AIQ316" s="22"/>
      <c r="AIR316" s="22"/>
      <c r="AIS316" s="22"/>
      <c r="AIT316" s="22"/>
      <c r="AIU316" s="22"/>
      <c r="AIV316" s="22"/>
      <c r="AIW316" s="22"/>
      <c r="AIX316" s="22"/>
      <c r="AIY316" s="22"/>
      <c r="AIZ316" s="22"/>
      <c r="AJA316" s="22"/>
      <c r="AJB316" s="22"/>
      <c r="AJC316" s="22"/>
      <c r="AJD316" s="22"/>
      <c r="AJE316" s="22"/>
      <c r="AJF316" s="22"/>
      <c r="AJG316" s="22"/>
      <c r="AJH316" s="22"/>
      <c r="AJI316" s="22"/>
      <c r="AJJ316" s="22"/>
      <c r="AJK316" s="22"/>
      <c r="AJL316" s="22"/>
      <c r="AJM316" s="22"/>
      <c r="AJN316" s="22"/>
      <c r="AJO316" s="22"/>
      <c r="AJP316" s="22"/>
      <c r="AJQ316" s="22"/>
      <c r="AJR316" s="22"/>
      <c r="AJS316" s="22"/>
      <c r="AJT316" s="22"/>
      <c r="AJU316" s="22"/>
      <c r="AJV316" s="22"/>
      <c r="AJW316" s="22"/>
      <c r="AJX316" s="22"/>
      <c r="AJY316" s="22"/>
      <c r="AJZ316" s="22"/>
      <c r="AKA316" s="22"/>
      <c r="AKB316" s="22"/>
      <c r="AKC316" s="22"/>
      <c r="AKD316" s="22"/>
      <c r="AKE316" s="22"/>
      <c r="AKF316" s="22"/>
      <c r="AKG316" s="22"/>
      <c r="AKH316" s="22"/>
      <c r="AKI316" s="22"/>
      <c r="AKJ316" s="22"/>
      <c r="AKK316" s="22"/>
      <c r="AKL316" s="22"/>
      <c r="AKM316" s="22"/>
      <c r="AKN316" s="22"/>
      <c r="AKO316" s="22"/>
      <c r="AKP316" s="22"/>
      <c r="AKQ316" s="22"/>
      <c r="AKR316" s="22"/>
      <c r="AKS316" s="22"/>
      <c r="AKT316" s="22"/>
      <c r="AKU316" s="22"/>
      <c r="AKV316" s="22"/>
      <c r="AKW316" s="22"/>
      <c r="AKX316" s="22"/>
      <c r="AKY316" s="22"/>
      <c r="AKZ316" s="22"/>
      <c r="ALA316" s="22"/>
      <c r="ALB316" s="22"/>
      <c r="ALC316" s="22"/>
      <c r="ALD316" s="22"/>
      <c r="ALE316" s="22"/>
      <c r="ALF316" s="22"/>
      <c r="ALG316" s="22"/>
      <c r="ALH316" s="22"/>
      <c r="ALI316" s="22"/>
      <c r="ALJ316" s="22"/>
      <c r="ALK316" s="22"/>
      <c r="ALL316" s="22"/>
      <c r="ALM316" s="22"/>
      <c r="ALN316" s="22"/>
      <c r="ALO316" s="22"/>
      <c r="ALP316" s="22"/>
      <c r="ALQ316" s="22"/>
      <c r="ALR316" s="22"/>
      <c r="ALS316" s="22"/>
      <c r="ALT316" s="22"/>
      <c r="ALU316" s="22"/>
      <c r="ALV316" s="22"/>
      <c r="ALW316" s="22"/>
      <c r="ALX316" s="22"/>
      <c r="ALY316" s="22"/>
      <c r="ALZ316" s="22"/>
      <c r="AMA316" s="22"/>
      <c r="AMB316" s="22"/>
      <c r="AMC316" s="22"/>
      <c r="AMD316" s="22"/>
      <c r="AME316" s="22"/>
      <c r="AMF316" s="22"/>
      <c r="AMG316" s="22"/>
      <c r="AMH316" s="22"/>
      <c r="AMI316" s="22"/>
      <c r="AMJ316" s="22"/>
      <c r="AMK316" s="22"/>
      <c r="AML316" s="22"/>
      <c r="AMM316" s="22"/>
      <c r="AMN316" s="22"/>
      <c r="AMO316" s="22"/>
      <c r="AMP316" s="22"/>
      <c r="AMQ316" s="22"/>
      <c r="AMR316" s="22"/>
      <c r="AMS316" s="22"/>
      <c r="AMT316" s="22"/>
      <c r="AMU316" s="22"/>
      <c r="AMV316" s="22"/>
      <c r="AMW316" s="22"/>
      <c r="AMX316" s="22"/>
      <c r="AMY316" s="22"/>
      <c r="AMZ316" s="22"/>
      <c r="ANA316" s="22"/>
      <c r="ANB316" s="22"/>
      <c r="ANC316" s="22"/>
      <c r="AND316" s="22"/>
      <c r="ANE316" s="22"/>
      <c r="ANF316" s="22"/>
      <c r="ANG316" s="22"/>
      <c r="ANH316" s="22"/>
      <c r="ANI316" s="22"/>
      <c r="ANJ316" s="22"/>
      <c r="ANK316" s="22"/>
      <c r="ANL316" s="22"/>
      <c r="ANM316" s="22"/>
      <c r="ANN316" s="22"/>
      <c r="ANO316" s="22"/>
      <c r="ANP316" s="22"/>
      <c r="ANQ316" s="22"/>
      <c r="ANR316" s="22"/>
      <c r="ANS316" s="22"/>
      <c r="ANT316" s="22"/>
      <c r="ANU316" s="22"/>
      <c r="ANV316" s="22"/>
      <c r="ANW316" s="22"/>
      <c r="ANX316" s="22"/>
      <c r="ANY316" s="22"/>
      <c r="ANZ316" s="22"/>
      <c r="AOA316" s="22"/>
      <c r="AOB316" s="22"/>
      <c r="AOC316" s="22"/>
      <c r="AOD316" s="22"/>
      <c r="AOE316" s="22"/>
      <c r="AOF316" s="22"/>
      <c r="AOG316" s="22"/>
      <c r="AOH316" s="22"/>
      <c r="AOI316" s="22"/>
      <c r="AOJ316" s="22"/>
      <c r="AOK316" s="22"/>
      <c r="AOL316" s="22"/>
      <c r="AOM316" s="22"/>
      <c r="AON316" s="22"/>
      <c r="AOO316" s="22"/>
      <c r="AOP316" s="22"/>
      <c r="AOQ316" s="22"/>
      <c r="AOR316" s="22"/>
      <c r="AOS316" s="22"/>
      <c r="AOT316" s="22"/>
      <c r="AOU316" s="22"/>
      <c r="AOV316" s="22"/>
      <c r="AOW316" s="22"/>
      <c r="AOX316" s="22"/>
      <c r="AOY316" s="22"/>
      <c r="AOZ316" s="22"/>
      <c r="APA316" s="22"/>
      <c r="APB316" s="22"/>
      <c r="APC316" s="22"/>
      <c r="APD316" s="22"/>
      <c r="APE316" s="22"/>
      <c r="APF316" s="22"/>
      <c r="APG316" s="22"/>
      <c r="APH316" s="22"/>
      <c r="API316" s="22"/>
      <c r="APJ316" s="22"/>
      <c r="APK316" s="22"/>
      <c r="APL316" s="22"/>
      <c r="APM316" s="22"/>
      <c r="APN316" s="22"/>
      <c r="APO316" s="22"/>
      <c r="APP316" s="22"/>
      <c r="APQ316" s="22"/>
      <c r="APR316" s="22"/>
      <c r="APS316" s="22"/>
      <c r="APT316" s="22"/>
      <c r="APU316" s="22"/>
      <c r="APV316" s="22"/>
      <c r="APW316" s="22"/>
      <c r="APX316" s="22"/>
      <c r="APY316" s="22"/>
      <c r="APZ316" s="22"/>
      <c r="AQA316" s="22"/>
      <c r="AQB316" s="22"/>
      <c r="AQC316" s="22"/>
      <c r="AQD316" s="22"/>
      <c r="AQE316" s="22"/>
      <c r="AQF316" s="22"/>
      <c r="AQG316" s="22"/>
      <c r="AQH316" s="22"/>
      <c r="AQI316" s="22"/>
      <c r="AQJ316" s="22"/>
      <c r="AQK316" s="22"/>
      <c r="AQL316" s="22"/>
      <c r="AQM316" s="22"/>
      <c r="AQN316" s="22"/>
      <c r="AQO316" s="22"/>
      <c r="AQP316" s="22"/>
      <c r="AQQ316" s="22"/>
      <c r="AQR316" s="22"/>
      <c r="AQS316" s="22"/>
      <c r="AQT316" s="22"/>
      <c r="AQU316" s="22"/>
      <c r="AQV316" s="22"/>
      <c r="AQW316" s="22"/>
      <c r="AQX316" s="22"/>
      <c r="AQY316" s="22"/>
      <c r="AQZ316" s="22"/>
      <c r="ARA316" s="22"/>
      <c r="ARB316" s="22"/>
      <c r="ARC316" s="22"/>
      <c r="ARD316" s="22"/>
      <c r="ARE316" s="22"/>
      <c r="ARF316" s="22"/>
      <c r="ARG316" s="22"/>
      <c r="ARH316" s="22"/>
      <c r="ARI316" s="22"/>
      <c r="ARJ316" s="22"/>
      <c r="ARK316" s="22"/>
      <c r="ARL316" s="22"/>
      <c r="ARM316" s="22"/>
      <c r="ARN316" s="22"/>
      <c r="ARO316" s="22"/>
      <c r="ARP316" s="22"/>
      <c r="ARQ316" s="22"/>
      <c r="ARR316" s="22"/>
      <c r="ARS316" s="22"/>
      <c r="ART316" s="22"/>
      <c r="ARU316" s="22"/>
      <c r="ARV316" s="22"/>
      <c r="ARW316" s="22"/>
      <c r="ARX316" s="22"/>
      <c r="ARY316" s="22"/>
      <c r="ARZ316" s="22"/>
      <c r="ASA316" s="22"/>
      <c r="ASB316" s="22"/>
      <c r="ASC316" s="22"/>
      <c r="ASD316" s="22"/>
      <c r="ASE316" s="22"/>
      <c r="ASF316" s="22"/>
      <c r="ASG316" s="22"/>
      <c r="ASH316" s="22"/>
      <c r="ASI316" s="22"/>
      <c r="ASJ316" s="22"/>
      <c r="ASK316" s="22"/>
      <c r="ASL316" s="22"/>
      <c r="ASM316" s="22"/>
      <c r="ASN316" s="22"/>
      <c r="ASO316" s="22"/>
      <c r="ASP316" s="22"/>
      <c r="ASQ316" s="22"/>
      <c r="ASR316" s="22"/>
      <c r="ASS316" s="22"/>
      <c r="AST316" s="22"/>
      <c r="ASU316" s="22"/>
      <c r="ASV316" s="22"/>
      <c r="ASW316" s="22"/>
      <c r="ASX316" s="22"/>
      <c r="ASY316" s="22"/>
      <c r="ASZ316" s="22"/>
      <c r="ATA316" s="22"/>
      <c r="ATB316" s="22"/>
      <c r="ATC316" s="22"/>
      <c r="ATD316" s="22"/>
      <c r="ATE316" s="22"/>
      <c r="ATF316" s="22"/>
      <c r="ATG316" s="22"/>
      <c r="ATH316" s="22"/>
      <c r="ATI316" s="22"/>
      <c r="ATJ316" s="22"/>
      <c r="ATK316" s="22"/>
      <c r="ATL316" s="22"/>
      <c r="ATM316" s="22"/>
      <c r="ATN316" s="22"/>
      <c r="ATO316" s="22"/>
      <c r="ATP316" s="22"/>
      <c r="ATQ316" s="22"/>
      <c r="ATR316" s="22"/>
      <c r="ATS316" s="22"/>
      <c r="ATT316" s="22"/>
      <c r="ATU316" s="22"/>
      <c r="ATV316" s="22"/>
      <c r="ATW316" s="22"/>
      <c r="ATX316" s="22"/>
      <c r="ATY316" s="22"/>
      <c r="ATZ316" s="22"/>
      <c r="AUA316" s="22"/>
      <c r="AUB316" s="22"/>
      <c r="AUC316" s="22"/>
      <c r="AUD316" s="22"/>
      <c r="AUE316" s="22"/>
      <c r="AUF316" s="22"/>
      <c r="AUG316" s="22"/>
      <c r="AUH316" s="22"/>
      <c r="AUI316" s="22"/>
      <c r="AUJ316" s="22"/>
      <c r="AUK316" s="22"/>
      <c r="AUL316" s="22"/>
      <c r="AUM316" s="22"/>
      <c r="AUN316" s="22"/>
      <c r="AUO316" s="22"/>
      <c r="AUP316" s="22"/>
      <c r="AUQ316" s="22"/>
      <c r="AUR316" s="22"/>
      <c r="AUS316" s="22"/>
      <c r="AUT316" s="22"/>
      <c r="AUU316" s="22"/>
      <c r="AUV316" s="22"/>
      <c r="AUW316" s="22"/>
      <c r="AUX316" s="22"/>
      <c r="AUY316" s="22"/>
      <c r="AUZ316" s="22"/>
      <c r="AVA316" s="22"/>
      <c r="AVB316" s="22"/>
      <c r="AVC316" s="22"/>
      <c r="AVD316" s="22"/>
      <c r="AVE316" s="22"/>
      <c r="AVF316" s="22"/>
      <c r="AVG316" s="22"/>
      <c r="AVH316" s="22"/>
      <c r="AVI316" s="22"/>
      <c r="AVJ316" s="22"/>
      <c r="AVK316" s="22"/>
      <c r="AVL316" s="22"/>
      <c r="AVM316" s="22"/>
      <c r="AVN316" s="22"/>
      <c r="AVO316" s="22"/>
      <c r="AVP316" s="22"/>
      <c r="AVQ316" s="22"/>
      <c r="AVR316" s="22"/>
      <c r="AVS316" s="22"/>
      <c r="AVT316" s="22"/>
      <c r="AVU316" s="22"/>
      <c r="AVV316" s="22"/>
      <c r="AVW316" s="22"/>
      <c r="AVX316" s="22"/>
      <c r="AVY316" s="22"/>
      <c r="AVZ316" s="22"/>
      <c r="AWA316" s="22"/>
      <c r="AWB316" s="22"/>
      <c r="AWC316" s="22"/>
      <c r="AWD316" s="22"/>
      <c r="AWE316" s="22"/>
      <c r="AWF316" s="22"/>
      <c r="AWG316" s="22"/>
      <c r="AWH316" s="22"/>
      <c r="AWI316" s="22"/>
      <c r="AWJ316" s="22"/>
      <c r="AWK316" s="22"/>
      <c r="AWL316" s="22"/>
      <c r="AWM316" s="22"/>
      <c r="AWN316" s="22"/>
      <c r="AWO316" s="22"/>
      <c r="AWP316" s="22"/>
      <c r="AWQ316" s="22"/>
      <c r="AWR316" s="22"/>
      <c r="AWS316" s="22"/>
      <c r="AWT316" s="22"/>
      <c r="AWU316" s="22"/>
      <c r="AWV316" s="22"/>
      <c r="AWW316" s="22"/>
      <c r="AWX316" s="22"/>
      <c r="AWY316" s="22"/>
      <c r="AWZ316" s="22"/>
      <c r="AXA316" s="22"/>
      <c r="AXB316" s="22"/>
      <c r="AXC316" s="22"/>
      <c r="AXD316" s="22"/>
      <c r="AXE316" s="22"/>
      <c r="AXF316" s="22"/>
      <c r="AXG316" s="22"/>
      <c r="AXH316" s="22"/>
      <c r="AXI316" s="22"/>
      <c r="AXJ316" s="22"/>
      <c r="AXK316" s="22"/>
      <c r="AXL316" s="22"/>
      <c r="AXM316" s="22"/>
      <c r="AXN316" s="22"/>
      <c r="AXO316" s="22"/>
      <c r="AXP316" s="22"/>
      <c r="AXQ316" s="22"/>
      <c r="AXR316" s="22"/>
      <c r="AXS316" s="22"/>
      <c r="AXT316" s="22"/>
      <c r="AXU316" s="22"/>
      <c r="AXV316" s="22"/>
      <c r="AXW316" s="22"/>
      <c r="AXX316" s="22"/>
      <c r="AXY316" s="22"/>
      <c r="AXZ316" s="22"/>
      <c r="AYA316" s="22"/>
      <c r="AYB316" s="22"/>
      <c r="AYC316" s="22"/>
      <c r="AYD316" s="22"/>
      <c r="AYE316" s="22"/>
      <c r="AYF316" s="22"/>
      <c r="AYG316" s="22"/>
      <c r="AYH316" s="22"/>
      <c r="AYI316" s="22"/>
      <c r="AYJ316" s="22"/>
      <c r="AYK316" s="22"/>
      <c r="AYL316" s="22"/>
      <c r="AYM316" s="22"/>
      <c r="AYN316" s="22"/>
      <c r="AYO316" s="22"/>
      <c r="AYP316" s="22"/>
      <c r="AYQ316" s="22"/>
      <c r="AYR316" s="22"/>
      <c r="AYS316" s="22"/>
      <c r="AYT316" s="22"/>
      <c r="AYU316" s="22"/>
      <c r="AYV316" s="22"/>
      <c r="AYW316" s="22"/>
      <c r="AYX316" s="22"/>
      <c r="AYY316" s="22"/>
      <c r="AYZ316" s="22"/>
      <c r="AZA316" s="22"/>
      <c r="AZB316" s="22"/>
      <c r="AZC316" s="22"/>
      <c r="AZD316" s="22"/>
      <c r="AZE316" s="22"/>
      <c r="AZF316" s="22"/>
      <c r="AZG316" s="22"/>
      <c r="AZH316" s="22"/>
      <c r="AZI316" s="22"/>
      <c r="AZJ316" s="22"/>
      <c r="AZK316" s="22"/>
      <c r="AZL316" s="22"/>
      <c r="AZM316" s="22"/>
      <c r="AZN316" s="22"/>
      <c r="AZO316" s="22"/>
      <c r="AZP316" s="22"/>
      <c r="AZQ316" s="22"/>
      <c r="AZR316" s="22"/>
      <c r="AZS316" s="22"/>
      <c r="AZT316" s="22"/>
      <c r="AZU316" s="22"/>
      <c r="AZV316" s="22"/>
      <c r="AZW316" s="22"/>
      <c r="AZX316" s="22"/>
      <c r="AZY316" s="22"/>
      <c r="AZZ316" s="22"/>
      <c r="BAA316" s="22"/>
      <c r="BAB316" s="22"/>
      <c r="BAC316" s="22"/>
      <c r="BAD316" s="22"/>
      <c r="BAE316" s="22"/>
      <c r="BAF316" s="22"/>
      <c r="BAG316" s="22"/>
      <c r="BAH316" s="22"/>
      <c r="BAI316" s="22"/>
      <c r="BAJ316" s="22"/>
      <c r="BAK316" s="22"/>
      <c r="BAL316" s="22"/>
      <c r="BAM316" s="22"/>
      <c r="BAN316" s="22"/>
      <c r="BAO316" s="22"/>
      <c r="BAP316" s="22"/>
      <c r="BAQ316" s="22"/>
      <c r="BAR316" s="22"/>
      <c r="BAS316" s="22"/>
      <c r="BAT316" s="22"/>
      <c r="BAU316" s="22"/>
      <c r="BAV316" s="22"/>
      <c r="BAW316" s="22"/>
      <c r="BAX316" s="22"/>
      <c r="BAY316" s="22"/>
      <c r="BAZ316" s="22"/>
      <c r="BBA316" s="22"/>
      <c r="BBB316" s="22"/>
      <c r="BBC316" s="22"/>
      <c r="BBD316" s="22"/>
      <c r="BBE316" s="22"/>
      <c r="BBF316" s="22"/>
      <c r="BBG316" s="22"/>
      <c r="BBH316" s="22"/>
      <c r="BBI316" s="22"/>
      <c r="BBJ316" s="22"/>
      <c r="BBK316" s="22"/>
      <c r="BBL316" s="22"/>
      <c r="BBM316" s="22"/>
      <c r="BBN316" s="22"/>
      <c r="BBO316" s="22"/>
      <c r="BBP316" s="22"/>
      <c r="BBQ316" s="22"/>
      <c r="BBR316" s="22"/>
      <c r="BBS316" s="22"/>
      <c r="BBT316" s="22"/>
      <c r="BBU316" s="22"/>
      <c r="BBV316" s="22"/>
      <c r="BBW316" s="22"/>
      <c r="BBX316" s="22"/>
      <c r="BBY316" s="22"/>
      <c r="BBZ316" s="22"/>
      <c r="BCA316" s="22"/>
      <c r="BCB316" s="22"/>
      <c r="BCC316" s="22"/>
      <c r="BCD316" s="22"/>
      <c r="BCE316" s="22"/>
      <c r="BCF316" s="22"/>
      <c r="BCG316" s="22"/>
      <c r="BCH316" s="22"/>
      <c r="BCI316" s="22"/>
      <c r="BCJ316" s="22"/>
      <c r="BCK316" s="22"/>
      <c r="BCL316" s="22"/>
      <c r="BCM316" s="22"/>
      <c r="BCN316" s="22"/>
      <c r="BCO316" s="22"/>
      <c r="BCP316" s="22"/>
      <c r="BCQ316" s="22"/>
      <c r="BCR316" s="22"/>
      <c r="BCS316" s="22"/>
      <c r="BCT316" s="22"/>
      <c r="BCU316" s="22"/>
      <c r="BCV316" s="22"/>
      <c r="BCW316" s="22"/>
      <c r="BCX316" s="22"/>
      <c r="BCY316" s="22"/>
      <c r="BCZ316" s="22"/>
      <c r="BDA316" s="22"/>
      <c r="BDB316" s="22"/>
      <c r="BDC316" s="22"/>
      <c r="BDD316" s="22"/>
      <c r="BDE316" s="22"/>
      <c r="BDF316" s="22"/>
      <c r="BDG316" s="22"/>
      <c r="BDH316" s="22"/>
      <c r="BDI316" s="22"/>
      <c r="BDJ316" s="22"/>
      <c r="BDK316" s="22"/>
      <c r="BDL316" s="22"/>
      <c r="BDM316" s="22"/>
      <c r="BDN316" s="22"/>
      <c r="BDO316" s="22"/>
      <c r="BDP316" s="22"/>
      <c r="BDQ316" s="22"/>
      <c r="BDR316" s="22"/>
      <c r="BDS316" s="22"/>
      <c r="BDT316" s="22"/>
      <c r="BDU316" s="22"/>
      <c r="BDV316" s="22"/>
      <c r="BDW316" s="22"/>
      <c r="BDX316" s="22"/>
      <c r="BDY316" s="22"/>
      <c r="BDZ316" s="22"/>
      <c r="BEA316" s="22"/>
      <c r="BEB316" s="22"/>
      <c r="BEC316" s="22"/>
      <c r="BED316" s="22"/>
      <c r="BEE316" s="22"/>
      <c r="BEF316" s="22"/>
      <c r="BEG316" s="22"/>
      <c r="BEH316" s="22"/>
      <c r="BEI316" s="22"/>
      <c r="BEJ316" s="22"/>
      <c r="BEK316" s="22"/>
      <c r="BEL316" s="22"/>
      <c r="BEM316" s="22"/>
      <c r="BEN316" s="22"/>
      <c r="BEO316" s="22"/>
      <c r="BEP316" s="22"/>
      <c r="BEQ316" s="22"/>
      <c r="BER316" s="22"/>
      <c r="BES316" s="22"/>
      <c r="BET316" s="22"/>
      <c r="BEU316" s="22"/>
      <c r="BEV316" s="22"/>
      <c r="BEW316" s="22"/>
      <c r="BEX316" s="22"/>
      <c r="BEY316" s="22"/>
      <c r="BEZ316" s="22"/>
      <c r="BFA316" s="22"/>
      <c r="BFB316" s="22"/>
      <c r="BFC316" s="22"/>
      <c r="BFD316" s="22"/>
      <c r="BFE316" s="22"/>
      <c r="BFF316" s="22"/>
      <c r="BFG316" s="22"/>
      <c r="BFH316" s="22"/>
      <c r="BFI316" s="22"/>
      <c r="BFJ316" s="22"/>
      <c r="BFK316" s="22"/>
      <c r="BFL316" s="22"/>
      <c r="BFM316" s="22"/>
      <c r="BFN316" s="22"/>
      <c r="BFO316" s="22"/>
      <c r="BFP316" s="22"/>
      <c r="BFQ316" s="22"/>
      <c r="BFR316" s="22"/>
      <c r="BFS316" s="22"/>
      <c r="BFT316" s="22"/>
      <c r="BFU316" s="22"/>
      <c r="BFV316" s="22"/>
      <c r="BFW316" s="22"/>
      <c r="BFX316" s="22"/>
      <c r="BFY316" s="22"/>
      <c r="BFZ316" s="22"/>
      <c r="BGA316" s="22"/>
      <c r="BGB316" s="22"/>
      <c r="BGC316" s="22"/>
      <c r="BGD316" s="22"/>
      <c r="BGE316" s="22"/>
      <c r="BGF316" s="22"/>
      <c r="BGG316" s="22"/>
      <c r="BGH316" s="22"/>
      <c r="BGI316" s="22"/>
      <c r="BGJ316" s="22"/>
      <c r="BGK316" s="22"/>
      <c r="BGL316" s="22"/>
      <c r="BGM316" s="22"/>
      <c r="BGN316" s="22"/>
      <c r="BGO316" s="22"/>
      <c r="BGP316" s="22"/>
      <c r="BGQ316" s="22"/>
      <c r="BGR316" s="22"/>
      <c r="BGS316" s="22"/>
      <c r="BGT316" s="22"/>
      <c r="BGU316" s="22"/>
      <c r="BGV316" s="22"/>
      <c r="BGW316" s="22"/>
      <c r="BGX316" s="22"/>
      <c r="BGY316" s="22"/>
      <c r="BGZ316" s="22"/>
      <c r="BHA316" s="22"/>
      <c r="BHB316" s="22"/>
      <c r="BHC316" s="22"/>
      <c r="BHD316" s="22"/>
      <c r="BHE316" s="22"/>
      <c r="BHF316" s="22"/>
      <c r="BHG316" s="22"/>
      <c r="BHH316" s="22"/>
      <c r="BHI316" s="22"/>
      <c r="BHJ316" s="22"/>
      <c r="BHK316" s="22"/>
      <c r="BHL316" s="22"/>
      <c r="BHM316" s="22"/>
      <c r="BHN316" s="22"/>
      <c r="BHO316" s="22"/>
      <c r="BHP316" s="22"/>
      <c r="BHQ316" s="22"/>
      <c r="BHR316" s="22"/>
      <c r="BHS316" s="22"/>
      <c r="BHT316" s="22"/>
      <c r="BHU316" s="22"/>
      <c r="BHV316" s="22"/>
      <c r="BHW316" s="22"/>
      <c r="BHX316" s="22"/>
      <c r="BHY316" s="22"/>
      <c r="BHZ316" s="22"/>
      <c r="BIA316" s="22"/>
      <c r="BIB316" s="22"/>
      <c r="BIC316" s="22"/>
      <c r="BID316" s="22"/>
      <c r="BIE316" s="22"/>
      <c r="BIF316" s="22"/>
      <c r="BIG316" s="22"/>
      <c r="BIH316" s="22"/>
      <c r="BII316" s="22"/>
      <c r="BIJ316" s="22"/>
      <c r="BIK316" s="22"/>
      <c r="BIL316" s="22"/>
      <c r="BIM316" s="22"/>
      <c r="BIN316" s="22"/>
      <c r="BIO316" s="22"/>
      <c r="BIP316" s="22"/>
      <c r="BIQ316" s="22"/>
      <c r="BIR316" s="22"/>
      <c r="BIS316" s="22"/>
      <c r="BIT316" s="22"/>
      <c r="BIU316" s="22"/>
      <c r="BIV316" s="22"/>
      <c r="BIW316" s="22"/>
      <c r="BIX316" s="22"/>
      <c r="BIY316" s="22"/>
      <c r="BIZ316" s="22"/>
      <c r="BJA316" s="22"/>
      <c r="BJB316" s="22"/>
      <c r="BJC316" s="22"/>
      <c r="BJD316" s="22"/>
      <c r="BJE316" s="22"/>
      <c r="BJF316" s="22"/>
      <c r="BJG316" s="22"/>
      <c r="BJH316" s="22"/>
      <c r="BJI316" s="22"/>
      <c r="BJJ316" s="22"/>
      <c r="BJK316" s="22"/>
      <c r="BJL316" s="22"/>
      <c r="BJM316" s="22"/>
      <c r="BJN316" s="22"/>
      <c r="BJO316" s="22"/>
      <c r="BJP316" s="22"/>
      <c r="BJQ316" s="22"/>
      <c r="BJR316" s="22"/>
      <c r="BJS316" s="22"/>
      <c r="BJT316" s="22"/>
      <c r="BJU316" s="22"/>
      <c r="BJV316" s="22"/>
      <c r="BJW316" s="22"/>
      <c r="BJX316" s="22"/>
      <c r="BJY316" s="22"/>
      <c r="BJZ316" s="22"/>
      <c r="BKA316" s="22"/>
      <c r="BKB316" s="22"/>
      <c r="BKC316" s="22"/>
      <c r="BKD316" s="22"/>
      <c r="BKE316" s="22"/>
      <c r="BKF316" s="22"/>
      <c r="BKG316" s="22"/>
      <c r="BKH316" s="22"/>
      <c r="BKI316" s="22"/>
      <c r="BKJ316" s="22"/>
      <c r="BKK316" s="22"/>
      <c r="BKL316" s="22"/>
      <c r="BKM316" s="22"/>
      <c r="BKN316" s="22"/>
      <c r="BKO316" s="22"/>
      <c r="BKP316" s="22"/>
      <c r="BKQ316" s="22"/>
      <c r="BKR316" s="22"/>
      <c r="BKS316" s="22"/>
      <c r="BKT316" s="22"/>
      <c r="BKU316" s="22"/>
      <c r="BKV316" s="22"/>
      <c r="BKW316" s="22"/>
      <c r="BKX316" s="22"/>
      <c r="BKY316" s="22"/>
      <c r="BKZ316" s="22"/>
      <c r="BLA316" s="22"/>
      <c r="BLB316" s="22"/>
      <c r="BLC316" s="22"/>
      <c r="BLD316" s="22"/>
      <c r="BLE316" s="22"/>
      <c r="BLF316" s="22"/>
      <c r="BLG316" s="22"/>
      <c r="BLH316" s="22"/>
      <c r="BLI316" s="22"/>
      <c r="BLJ316" s="22"/>
      <c r="BLK316" s="22"/>
      <c r="BLL316" s="22"/>
      <c r="BLM316" s="22"/>
      <c r="BLN316" s="22"/>
      <c r="BLO316" s="22"/>
      <c r="BLP316" s="22"/>
      <c r="BLQ316" s="22"/>
      <c r="BLR316" s="22"/>
      <c r="BLS316" s="22"/>
      <c r="BLT316" s="22"/>
      <c r="BLU316" s="22"/>
      <c r="BLV316" s="22"/>
      <c r="BLW316" s="22"/>
      <c r="BLX316" s="22"/>
      <c r="BLY316" s="22"/>
      <c r="BLZ316" s="22"/>
      <c r="BMA316" s="22"/>
      <c r="BMB316" s="22"/>
      <c r="BMC316" s="22"/>
      <c r="BMD316" s="22"/>
      <c r="BME316" s="22"/>
      <c r="BMF316" s="22"/>
      <c r="BMG316" s="22"/>
      <c r="BMH316" s="22"/>
      <c r="BMI316" s="22"/>
      <c r="BMJ316" s="22"/>
      <c r="BMK316" s="22"/>
      <c r="BML316" s="22"/>
      <c r="BMM316" s="22"/>
      <c r="BMN316" s="22"/>
      <c r="BMO316" s="22"/>
      <c r="BMP316" s="22"/>
      <c r="BMQ316" s="22"/>
      <c r="BMR316" s="22"/>
      <c r="BMS316" s="22"/>
      <c r="BMT316" s="22"/>
      <c r="BMU316" s="22"/>
      <c r="BMV316" s="22"/>
      <c r="BMW316" s="22"/>
      <c r="BMX316" s="22"/>
      <c r="BMY316" s="22"/>
      <c r="BMZ316" s="22"/>
      <c r="BNA316" s="22"/>
      <c r="BNB316" s="22"/>
      <c r="BNC316" s="22"/>
      <c r="BND316" s="22"/>
      <c r="BNE316" s="22"/>
      <c r="BNF316" s="22"/>
      <c r="BNG316" s="22"/>
      <c r="BNH316" s="22"/>
      <c r="BNI316" s="22"/>
      <c r="BNJ316" s="22"/>
      <c r="BNK316" s="22"/>
      <c r="BNL316" s="22"/>
      <c r="BNM316" s="22"/>
      <c r="BNN316" s="22"/>
      <c r="BNO316" s="22"/>
      <c r="BNP316" s="22"/>
      <c r="BNQ316" s="22"/>
      <c r="BNR316" s="22"/>
      <c r="BNS316" s="22"/>
      <c r="BNT316" s="22"/>
      <c r="BNU316" s="22"/>
      <c r="BNV316" s="22"/>
      <c r="BNW316" s="22"/>
      <c r="BNX316" s="22"/>
      <c r="BNY316" s="22"/>
      <c r="BNZ316" s="22"/>
      <c r="BOA316" s="22"/>
      <c r="BOB316" s="22"/>
      <c r="BOC316" s="22"/>
      <c r="BOD316" s="22"/>
      <c r="BOE316" s="22"/>
      <c r="BOF316" s="22"/>
      <c r="BOG316" s="22"/>
      <c r="BOH316" s="22"/>
      <c r="BOI316" s="22"/>
      <c r="BOJ316" s="22"/>
      <c r="BOK316" s="22"/>
      <c r="BOL316" s="22"/>
      <c r="BOM316" s="22"/>
      <c r="BON316" s="22"/>
      <c r="BOO316" s="22"/>
      <c r="BOP316" s="22"/>
      <c r="BOQ316" s="22"/>
      <c r="BOR316" s="22"/>
      <c r="BOS316" s="22"/>
      <c r="BOT316" s="22"/>
      <c r="BOU316" s="22"/>
      <c r="BOV316" s="22"/>
      <c r="BOW316" s="22"/>
      <c r="BOX316" s="22"/>
      <c r="BOY316" s="22"/>
      <c r="BOZ316" s="22"/>
      <c r="BPA316" s="22"/>
      <c r="BPB316" s="22"/>
      <c r="BPC316" s="22"/>
      <c r="BPD316" s="22"/>
      <c r="BPE316" s="22"/>
      <c r="BPF316" s="22"/>
      <c r="BPG316" s="22"/>
      <c r="BPH316" s="22"/>
      <c r="BPI316" s="22"/>
      <c r="BPJ316" s="22"/>
      <c r="BPK316" s="22"/>
      <c r="BPL316" s="22"/>
      <c r="BPM316" s="22"/>
      <c r="BPN316" s="22"/>
      <c r="BPO316" s="22"/>
      <c r="BPP316" s="22"/>
      <c r="BPQ316" s="22"/>
      <c r="BPR316" s="22"/>
      <c r="BPS316" s="22"/>
      <c r="BPT316" s="22"/>
      <c r="BPU316" s="22"/>
      <c r="BPV316" s="22"/>
      <c r="BPW316" s="22"/>
      <c r="BPX316" s="22"/>
      <c r="BPY316" s="22"/>
      <c r="BPZ316" s="22"/>
      <c r="BQA316" s="22"/>
      <c r="BQB316" s="22"/>
      <c r="BQC316" s="22"/>
      <c r="BQD316" s="22"/>
      <c r="BQE316" s="22"/>
      <c r="BQF316" s="22"/>
      <c r="BQG316" s="22"/>
      <c r="BQH316" s="22"/>
      <c r="BQI316" s="22"/>
      <c r="BQJ316" s="22"/>
      <c r="BQK316" s="22"/>
      <c r="BQL316" s="22"/>
      <c r="BQM316" s="22"/>
      <c r="BQN316" s="22"/>
      <c r="BQO316" s="22"/>
      <c r="BQP316" s="22"/>
      <c r="BQQ316" s="22"/>
      <c r="BQR316" s="22"/>
      <c r="BQS316" s="22"/>
      <c r="BQT316" s="22"/>
      <c r="BQU316" s="22"/>
      <c r="BQV316" s="22"/>
      <c r="BQW316" s="22"/>
      <c r="BQX316" s="22"/>
      <c r="BQY316" s="22"/>
      <c r="BQZ316" s="22"/>
      <c r="BRA316" s="22"/>
      <c r="BRB316" s="22"/>
      <c r="BRC316" s="22"/>
      <c r="BRD316" s="22"/>
      <c r="BRE316" s="22"/>
      <c r="BRF316" s="22"/>
      <c r="BRG316" s="22"/>
      <c r="BRH316" s="22"/>
      <c r="BRI316" s="22"/>
      <c r="BRJ316" s="22"/>
      <c r="BRK316" s="22"/>
      <c r="BRL316" s="22"/>
      <c r="BRM316" s="22"/>
      <c r="BRN316" s="22"/>
      <c r="BRO316" s="22"/>
      <c r="BRP316" s="22"/>
      <c r="BRQ316" s="22"/>
      <c r="BRR316" s="22"/>
      <c r="BRS316" s="22"/>
      <c r="BRT316" s="22"/>
      <c r="BRU316" s="22"/>
      <c r="BRV316" s="22"/>
      <c r="BRW316" s="22"/>
      <c r="BRX316" s="22"/>
      <c r="BRY316" s="22"/>
      <c r="BRZ316" s="22"/>
      <c r="BSA316" s="22"/>
      <c r="BSB316" s="22"/>
      <c r="BSC316" s="22"/>
      <c r="BSD316" s="22"/>
      <c r="BSE316" s="22"/>
      <c r="BSF316" s="22"/>
      <c r="BSG316" s="22"/>
      <c r="BSH316" s="22"/>
      <c r="BSI316" s="22"/>
      <c r="BSJ316" s="22"/>
      <c r="BSK316" s="22"/>
      <c r="BSL316" s="22"/>
      <c r="BSM316" s="22"/>
      <c r="BSN316" s="22"/>
      <c r="BSO316" s="22"/>
      <c r="BSP316" s="22"/>
      <c r="BSQ316" s="22"/>
      <c r="BSR316" s="22"/>
      <c r="BSS316" s="22"/>
      <c r="BST316" s="22"/>
      <c r="BSU316" s="22"/>
      <c r="BSV316" s="22"/>
      <c r="BSW316" s="22"/>
      <c r="BSX316" s="22"/>
      <c r="BSY316" s="22"/>
      <c r="BSZ316" s="22"/>
      <c r="BTA316" s="22"/>
      <c r="BTB316" s="22"/>
      <c r="BTC316" s="22"/>
      <c r="BTD316" s="22"/>
      <c r="BTE316" s="22"/>
      <c r="BTF316" s="22"/>
      <c r="BTG316" s="22"/>
      <c r="BTH316" s="22"/>
      <c r="BTI316" s="22"/>
      <c r="BTJ316" s="22"/>
      <c r="BTK316" s="22"/>
      <c r="BTL316" s="22"/>
      <c r="BTM316" s="22"/>
      <c r="BTN316" s="22"/>
      <c r="BTO316" s="22"/>
      <c r="BTP316" s="22"/>
      <c r="BTQ316" s="22"/>
      <c r="BTR316" s="22"/>
      <c r="BTS316" s="22"/>
      <c r="BTT316" s="22"/>
      <c r="BTU316" s="22"/>
      <c r="BTV316" s="22"/>
      <c r="BTW316" s="22"/>
      <c r="BTX316" s="22"/>
      <c r="BTY316" s="22"/>
      <c r="BTZ316" s="22"/>
      <c r="BUA316" s="22"/>
      <c r="BUB316" s="22"/>
      <c r="BUC316" s="22"/>
      <c r="BUD316" s="22"/>
      <c r="BUE316" s="22"/>
      <c r="BUF316" s="22"/>
      <c r="BUG316" s="22"/>
      <c r="BUH316" s="22"/>
      <c r="BUI316" s="22"/>
      <c r="BUJ316" s="22"/>
      <c r="BUK316" s="22"/>
      <c r="BUL316" s="22"/>
      <c r="BUM316" s="22"/>
      <c r="BUN316" s="22"/>
      <c r="BUO316" s="22"/>
      <c r="BUP316" s="22"/>
      <c r="BUQ316" s="22"/>
      <c r="BUR316" s="22"/>
      <c r="BUS316" s="22"/>
      <c r="BUT316" s="22"/>
      <c r="BUU316" s="22"/>
      <c r="BUV316" s="22"/>
      <c r="BUW316" s="22"/>
      <c r="BUX316" s="22"/>
      <c r="BUY316" s="22"/>
      <c r="BUZ316" s="22"/>
      <c r="BVA316" s="22"/>
      <c r="BVB316" s="22"/>
      <c r="BVC316" s="22"/>
      <c r="BVD316" s="22"/>
      <c r="BVE316" s="22"/>
      <c r="BVF316" s="22"/>
      <c r="BVG316" s="22"/>
      <c r="BVH316" s="22"/>
      <c r="BVI316" s="22"/>
      <c r="BVJ316" s="22"/>
      <c r="BVK316" s="22"/>
      <c r="BVL316" s="22"/>
      <c r="BVM316" s="22"/>
      <c r="BVN316" s="22"/>
      <c r="BVO316" s="22"/>
      <c r="BVP316" s="22"/>
      <c r="BVQ316" s="22"/>
      <c r="BVR316" s="22"/>
      <c r="BVS316" s="22"/>
      <c r="BVT316" s="22"/>
      <c r="BVU316" s="22"/>
      <c r="BVV316" s="22"/>
      <c r="BVW316" s="22"/>
      <c r="BVX316" s="22"/>
      <c r="BVY316" s="22"/>
      <c r="BVZ316" s="22"/>
      <c r="BWA316" s="22"/>
      <c r="BWB316" s="22"/>
      <c r="BWC316" s="22"/>
      <c r="BWD316" s="22"/>
      <c r="BWE316" s="22"/>
      <c r="BWF316" s="22"/>
      <c r="BWG316" s="22"/>
      <c r="BWH316" s="22"/>
      <c r="BWI316" s="22"/>
      <c r="BWJ316" s="22"/>
      <c r="BWK316" s="22"/>
      <c r="BWL316" s="22"/>
      <c r="BWM316" s="22"/>
      <c r="BWN316" s="22"/>
      <c r="BWO316" s="22"/>
      <c r="BWP316" s="22"/>
      <c r="BWQ316" s="22"/>
      <c r="BWR316" s="22"/>
      <c r="BWS316" s="22"/>
      <c r="BWT316" s="22"/>
      <c r="BWU316" s="22"/>
      <c r="BWV316" s="22"/>
      <c r="BWW316" s="22"/>
      <c r="BWX316" s="22"/>
      <c r="BWY316" s="22"/>
      <c r="BWZ316" s="22"/>
      <c r="BXA316" s="22"/>
      <c r="BXB316" s="22"/>
      <c r="BXC316" s="22"/>
      <c r="BXD316" s="22"/>
      <c r="BXE316" s="22"/>
      <c r="BXF316" s="22"/>
      <c r="BXG316" s="22"/>
      <c r="BXH316" s="22"/>
      <c r="BXI316" s="22"/>
      <c r="BXJ316" s="22"/>
      <c r="BXK316" s="22"/>
      <c r="BXL316" s="22"/>
      <c r="BXM316" s="22"/>
      <c r="BXN316" s="22"/>
      <c r="BXO316" s="22"/>
      <c r="BXP316" s="22"/>
      <c r="BXQ316" s="22"/>
      <c r="BXR316" s="22"/>
      <c r="BXS316" s="22"/>
      <c r="BXT316" s="22"/>
      <c r="BXU316" s="22"/>
      <c r="BXV316" s="22"/>
      <c r="BXW316" s="22"/>
      <c r="BXX316" s="22"/>
      <c r="BXY316" s="22"/>
      <c r="BXZ316" s="22"/>
      <c r="BYA316" s="22"/>
      <c r="BYB316" s="22"/>
      <c r="BYC316" s="22"/>
      <c r="BYD316" s="22"/>
      <c r="BYE316" s="22"/>
      <c r="BYF316" s="22"/>
      <c r="BYG316" s="22"/>
      <c r="BYH316" s="22"/>
      <c r="BYI316" s="22"/>
      <c r="BYJ316" s="22"/>
      <c r="BYK316" s="22"/>
      <c r="BYL316" s="22"/>
      <c r="BYM316" s="22"/>
      <c r="BYN316" s="22"/>
      <c r="BYO316" s="22"/>
      <c r="BYP316" s="22"/>
      <c r="BYQ316" s="22"/>
      <c r="BYR316" s="22"/>
      <c r="BYS316" s="22"/>
      <c r="BYT316" s="22"/>
      <c r="BYU316" s="22"/>
      <c r="BYV316" s="22"/>
      <c r="BYW316" s="22"/>
      <c r="BYX316" s="22"/>
      <c r="BYY316" s="22"/>
      <c r="BYZ316" s="22"/>
      <c r="BZA316" s="22"/>
      <c r="BZB316" s="22"/>
      <c r="BZC316" s="22"/>
      <c r="BZD316" s="22"/>
      <c r="BZE316" s="22"/>
      <c r="BZF316" s="22"/>
      <c r="BZG316" s="22"/>
      <c r="BZH316" s="22"/>
      <c r="BZI316" s="22"/>
      <c r="BZJ316" s="22"/>
      <c r="BZK316" s="22"/>
      <c r="BZL316" s="22"/>
      <c r="BZM316" s="22"/>
      <c r="BZN316" s="22"/>
      <c r="BZO316" s="22"/>
      <c r="BZP316" s="22"/>
      <c r="BZQ316" s="22"/>
      <c r="BZR316" s="22"/>
      <c r="BZS316" s="22"/>
      <c r="BZT316" s="22"/>
      <c r="BZU316" s="22"/>
      <c r="BZV316" s="22"/>
      <c r="BZW316" s="22"/>
      <c r="BZX316" s="22"/>
      <c r="BZY316" s="22"/>
      <c r="BZZ316" s="22"/>
      <c r="CAA316" s="22"/>
      <c r="CAB316" s="22"/>
      <c r="CAC316" s="22"/>
      <c r="CAD316" s="22"/>
      <c r="CAE316" s="22"/>
      <c r="CAF316" s="22"/>
      <c r="CAG316" s="22"/>
      <c r="CAH316" s="22"/>
      <c r="CAI316" s="22"/>
      <c r="CAJ316" s="22"/>
      <c r="CAK316" s="22"/>
      <c r="CAL316" s="22"/>
      <c r="CAM316" s="22"/>
      <c r="CAN316" s="22"/>
      <c r="CAO316" s="22"/>
      <c r="CAP316" s="22"/>
      <c r="CAQ316" s="22"/>
      <c r="CAR316" s="22"/>
      <c r="CAS316" s="22"/>
      <c r="CAT316" s="22"/>
      <c r="CAU316" s="22"/>
      <c r="CAV316" s="22"/>
      <c r="CAW316" s="22"/>
      <c r="CAX316" s="22"/>
      <c r="CAY316" s="22"/>
      <c r="CAZ316" s="22"/>
      <c r="CBA316" s="22"/>
      <c r="CBB316" s="22"/>
      <c r="CBC316" s="22"/>
      <c r="CBD316" s="22"/>
      <c r="CBE316" s="22"/>
      <c r="CBF316" s="22"/>
      <c r="CBG316" s="22"/>
      <c r="CBH316" s="22"/>
      <c r="CBI316" s="22"/>
      <c r="CBJ316" s="22"/>
      <c r="CBK316" s="22"/>
      <c r="CBL316" s="22"/>
      <c r="CBM316" s="22"/>
      <c r="CBN316" s="22"/>
      <c r="CBO316" s="22"/>
      <c r="CBP316" s="22"/>
      <c r="CBQ316" s="22"/>
      <c r="CBR316" s="22"/>
      <c r="CBS316" s="22"/>
      <c r="CBT316" s="22"/>
      <c r="CBU316" s="22"/>
      <c r="CBV316" s="22"/>
      <c r="CBW316" s="22"/>
      <c r="CBX316" s="22"/>
      <c r="CBY316" s="22"/>
      <c r="CBZ316" s="22"/>
      <c r="CCA316" s="22"/>
      <c r="CCB316" s="22"/>
      <c r="CCC316" s="22"/>
      <c r="CCD316" s="22"/>
      <c r="CCE316" s="22"/>
      <c r="CCF316" s="22"/>
      <c r="CCG316" s="22"/>
      <c r="CCH316" s="22"/>
      <c r="CCI316" s="22"/>
      <c r="CCJ316" s="22"/>
      <c r="CCK316" s="22"/>
      <c r="CCL316" s="22"/>
      <c r="CCM316" s="22"/>
      <c r="CCN316" s="22"/>
      <c r="CCO316" s="22"/>
      <c r="CCP316" s="22"/>
      <c r="CCQ316" s="22"/>
      <c r="CCR316" s="22"/>
      <c r="CCS316" s="22"/>
      <c r="CCT316" s="22"/>
      <c r="CCU316" s="22"/>
      <c r="CCV316" s="22"/>
      <c r="CCW316" s="22"/>
      <c r="CCX316" s="22"/>
      <c r="CCY316" s="22"/>
      <c r="CCZ316" s="22"/>
      <c r="CDA316" s="22"/>
      <c r="CDB316" s="22"/>
      <c r="CDC316" s="22"/>
      <c r="CDD316" s="22"/>
      <c r="CDE316" s="22"/>
      <c r="CDF316" s="22"/>
      <c r="CDG316" s="22"/>
      <c r="CDH316" s="22"/>
      <c r="CDI316" s="22"/>
      <c r="CDJ316" s="22"/>
      <c r="CDK316" s="22"/>
      <c r="CDL316" s="22"/>
      <c r="CDM316" s="22"/>
      <c r="CDN316" s="22"/>
      <c r="CDO316" s="22"/>
      <c r="CDP316" s="22"/>
      <c r="CDQ316" s="22"/>
      <c r="CDR316" s="22"/>
      <c r="CDS316" s="22"/>
      <c r="CDT316" s="22"/>
      <c r="CDU316" s="22"/>
      <c r="CDV316" s="22"/>
      <c r="CDW316" s="22"/>
      <c r="CDX316" s="22"/>
      <c r="CDY316" s="22"/>
      <c r="CDZ316" s="22"/>
      <c r="CEA316" s="22"/>
      <c r="CEB316" s="22"/>
      <c r="CEC316" s="22"/>
      <c r="CED316" s="22"/>
      <c r="CEE316" s="22"/>
      <c r="CEF316" s="22"/>
      <c r="CEG316" s="22"/>
      <c r="CEH316" s="22"/>
      <c r="CEI316" s="22"/>
      <c r="CEJ316" s="22"/>
      <c r="CEK316" s="22"/>
      <c r="CEL316" s="22"/>
      <c r="CEM316" s="22"/>
      <c r="CEN316" s="22"/>
      <c r="CEO316" s="22"/>
      <c r="CEP316" s="22"/>
      <c r="CEQ316" s="22"/>
      <c r="CER316" s="22"/>
      <c r="CES316" s="22"/>
      <c r="CET316" s="22"/>
      <c r="CEU316" s="22"/>
      <c r="CEV316" s="22"/>
      <c r="CEW316" s="22"/>
      <c r="CEX316" s="22"/>
      <c r="CEY316" s="22"/>
      <c r="CEZ316" s="22"/>
      <c r="CFA316" s="22"/>
      <c r="CFB316" s="22"/>
      <c r="CFC316" s="22"/>
      <c r="CFD316" s="22"/>
      <c r="CFE316" s="22"/>
      <c r="CFF316" s="22"/>
      <c r="CFG316" s="22"/>
      <c r="CFH316" s="22"/>
      <c r="CFI316" s="22"/>
      <c r="CFJ316" s="22"/>
      <c r="CFK316" s="22"/>
      <c r="CFL316" s="22"/>
      <c r="CFM316" s="22"/>
      <c r="CFN316" s="22"/>
      <c r="CFO316" s="22"/>
      <c r="CFP316" s="22"/>
      <c r="CFQ316" s="22"/>
      <c r="CFR316" s="22"/>
      <c r="CFS316" s="22"/>
      <c r="CFT316" s="22"/>
      <c r="CFU316" s="22"/>
      <c r="CFV316" s="22"/>
      <c r="CFW316" s="22"/>
      <c r="CFX316" s="22"/>
      <c r="CFY316" s="22"/>
      <c r="CFZ316" s="22"/>
      <c r="CGA316" s="22"/>
      <c r="CGB316" s="22"/>
      <c r="CGC316" s="22"/>
      <c r="CGD316" s="22"/>
      <c r="CGE316" s="22"/>
      <c r="CGF316" s="22"/>
      <c r="CGG316" s="22"/>
      <c r="CGH316" s="22"/>
      <c r="CGI316" s="22"/>
      <c r="CGJ316" s="22"/>
      <c r="CGK316" s="22"/>
      <c r="CGL316" s="22"/>
      <c r="CGM316" s="22"/>
      <c r="CGN316" s="22"/>
      <c r="CGO316" s="22"/>
      <c r="CGP316" s="22"/>
      <c r="CGQ316" s="22"/>
      <c r="CGR316" s="22"/>
      <c r="CGS316" s="22"/>
      <c r="CGT316" s="22"/>
      <c r="CGU316" s="22"/>
      <c r="CGV316" s="22"/>
      <c r="CGW316" s="22"/>
      <c r="CGX316" s="22"/>
      <c r="CGY316" s="22"/>
      <c r="CGZ316" s="22"/>
      <c r="CHA316" s="22"/>
      <c r="CHB316" s="22"/>
      <c r="CHC316" s="22"/>
      <c r="CHD316" s="22"/>
      <c r="CHE316" s="22"/>
      <c r="CHF316" s="22"/>
      <c r="CHG316" s="22"/>
      <c r="CHH316" s="22"/>
      <c r="CHI316" s="22"/>
      <c r="CHJ316" s="22"/>
      <c r="CHK316" s="22"/>
      <c r="CHL316" s="22"/>
      <c r="CHM316" s="22"/>
      <c r="CHN316" s="22"/>
      <c r="CHO316" s="22"/>
      <c r="CHP316" s="22"/>
      <c r="CHQ316" s="22"/>
      <c r="CHR316" s="22"/>
      <c r="CHS316" s="22"/>
      <c r="CHT316" s="22"/>
      <c r="CHU316" s="22"/>
      <c r="CHV316" s="22"/>
      <c r="CHW316" s="22"/>
      <c r="CHX316" s="22"/>
      <c r="CHY316" s="22"/>
      <c r="CHZ316" s="22"/>
      <c r="CIA316" s="22"/>
      <c r="CIB316" s="22"/>
      <c r="CIC316" s="22"/>
      <c r="CID316" s="22"/>
      <c r="CIE316" s="22"/>
      <c r="CIF316" s="22"/>
      <c r="CIG316" s="22"/>
      <c r="CIH316" s="22"/>
      <c r="CII316" s="22"/>
      <c r="CIJ316" s="22"/>
      <c r="CIK316" s="22"/>
      <c r="CIL316" s="22"/>
      <c r="CIM316" s="22"/>
      <c r="CIN316" s="22"/>
      <c r="CIO316" s="22"/>
      <c r="CIP316" s="22"/>
      <c r="CIQ316" s="22"/>
      <c r="CIR316" s="22"/>
      <c r="CIS316" s="22"/>
      <c r="CIT316" s="22"/>
      <c r="CIU316" s="22"/>
      <c r="CIV316" s="22"/>
      <c r="CIW316" s="22"/>
      <c r="CIX316" s="22"/>
      <c r="CIY316" s="22"/>
      <c r="CIZ316" s="22"/>
      <c r="CJA316" s="22"/>
      <c r="CJB316" s="22"/>
      <c r="CJC316" s="22"/>
      <c r="CJD316" s="22"/>
      <c r="CJE316" s="22"/>
      <c r="CJF316" s="22"/>
      <c r="CJG316" s="22"/>
      <c r="CJH316" s="22"/>
      <c r="CJI316" s="22"/>
      <c r="CJJ316" s="22"/>
      <c r="CJK316" s="22"/>
      <c r="CJL316" s="22"/>
      <c r="CJM316" s="22"/>
      <c r="CJN316" s="22"/>
      <c r="CJO316" s="22"/>
      <c r="CJP316" s="22"/>
      <c r="CJQ316" s="22"/>
      <c r="CJR316" s="22"/>
      <c r="CJS316" s="22"/>
      <c r="CJT316" s="22"/>
      <c r="CJU316" s="22"/>
      <c r="CJV316" s="22"/>
      <c r="CJW316" s="22"/>
      <c r="CJX316" s="22"/>
      <c r="CJY316" s="22"/>
      <c r="CJZ316" s="22"/>
      <c r="CKA316" s="22"/>
      <c r="CKB316" s="22"/>
      <c r="CKC316" s="22"/>
      <c r="CKD316" s="22"/>
      <c r="CKE316" s="22"/>
      <c r="CKF316" s="22"/>
      <c r="CKG316" s="22"/>
      <c r="CKH316" s="22"/>
      <c r="CKI316" s="22"/>
      <c r="CKJ316" s="22"/>
      <c r="CKK316" s="22"/>
      <c r="CKL316" s="22"/>
      <c r="CKM316" s="22"/>
      <c r="CKN316" s="22"/>
      <c r="CKO316" s="22"/>
      <c r="CKP316" s="22"/>
      <c r="CKQ316" s="22"/>
      <c r="CKR316" s="22"/>
      <c r="CKS316" s="22"/>
      <c r="CKT316" s="22"/>
      <c r="CKU316" s="22"/>
      <c r="CKV316" s="22"/>
      <c r="CKW316" s="22"/>
      <c r="CKX316" s="22"/>
      <c r="CKY316" s="22"/>
      <c r="CKZ316" s="22"/>
      <c r="CLA316" s="22"/>
      <c r="CLB316" s="22"/>
      <c r="CLC316" s="22"/>
      <c r="CLD316" s="22"/>
      <c r="CLE316" s="22"/>
      <c r="CLF316" s="22"/>
      <c r="CLG316" s="22"/>
      <c r="CLH316" s="22"/>
      <c r="CLI316" s="22"/>
      <c r="CLJ316" s="22"/>
      <c r="CLK316" s="22"/>
      <c r="CLL316" s="22"/>
      <c r="CLM316" s="22"/>
      <c r="CLN316" s="22"/>
      <c r="CLO316" s="22"/>
      <c r="CLP316" s="22"/>
      <c r="CLQ316" s="22"/>
      <c r="CLR316" s="22"/>
      <c r="CLS316" s="22"/>
      <c r="CLT316" s="22"/>
      <c r="CLU316" s="22"/>
      <c r="CLV316" s="22"/>
      <c r="CLW316" s="22"/>
      <c r="CLX316" s="22"/>
      <c r="CLY316" s="22"/>
      <c r="CLZ316" s="22"/>
      <c r="CMA316" s="22"/>
      <c r="CMB316" s="22"/>
      <c r="CMC316" s="22"/>
      <c r="CMD316" s="22"/>
      <c r="CME316" s="22"/>
      <c r="CMF316" s="22"/>
      <c r="CMG316" s="22"/>
      <c r="CMH316" s="22"/>
      <c r="CMI316" s="22"/>
      <c r="CMJ316" s="22"/>
      <c r="CMK316" s="22"/>
      <c r="CML316" s="22"/>
      <c r="CMM316" s="22"/>
      <c r="CMN316" s="22"/>
      <c r="CMO316" s="22"/>
      <c r="CMP316" s="22"/>
      <c r="CMQ316" s="22"/>
      <c r="CMR316" s="22"/>
      <c r="CMS316" s="22"/>
      <c r="CMT316" s="22"/>
      <c r="CMU316" s="22"/>
      <c r="CMV316" s="22"/>
      <c r="CMW316" s="22"/>
      <c r="CMX316" s="22"/>
      <c r="CMY316" s="22"/>
      <c r="CMZ316" s="22"/>
      <c r="CNA316" s="22"/>
      <c r="CNB316" s="22"/>
      <c r="CNC316" s="22"/>
      <c r="CND316" s="22"/>
      <c r="CNE316" s="22"/>
      <c r="CNF316" s="22"/>
      <c r="CNG316" s="22"/>
      <c r="CNH316" s="22"/>
      <c r="CNI316" s="22"/>
      <c r="CNJ316" s="22"/>
      <c r="CNK316" s="22"/>
      <c r="CNL316" s="22"/>
      <c r="CNM316" s="22"/>
      <c r="CNN316" s="22"/>
      <c r="CNO316" s="22"/>
      <c r="CNP316" s="22"/>
      <c r="CNQ316" s="22"/>
      <c r="CNR316" s="22"/>
      <c r="CNS316" s="22"/>
      <c r="CNT316" s="22"/>
      <c r="CNU316" s="22"/>
      <c r="CNV316" s="22"/>
      <c r="CNW316" s="22"/>
      <c r="CNX316" s="22"/>
      <c r="CNY316" s="22"/>
      <c r="CNZ316" s="22"/>
      <c r="COA316" s="22"/>
      <c r="COB316" s="22"/>
      <c r="COC316" s="22"/>
      <c r="COD316" s="22"/>
      <c r="COE316" s="22"/>
      <c r="COF316" s="22"/>
      <c r="COG316" s="22"/>
      <c r="COH316" s="22"/>
      <c r="COI316" s="22"/>
      <c r="COJ316" s="22"/>
      <c r="COK316" s="22"/>
      <c r="COL316" s="22"/>
      <c r="COM316" s="22"/>
      <c r="CON316" s="22"/>
      <c r="COO316" s="22"/>
      <c r="COP316" s="22"/>
      <c r="COQ316" s="22"/>
      <c r="COR316" s="22"/>
      <c r="COS316" s="22"/>
      <c r="COT316" s="22"/>
      <c r="COU316" s="22"/>
      <c r="COV316" s="22"/>
      <c r="COW316" s="22"/>
      <c r="COX316" s="22"/>
      <c r="COY316" s="22"/>
      <c r="COZ316" s="22"/>
      <c r="CPA316" s="22"/>
      <c r="CPB316" s="22"/>
      <c r="CPC316" s="22"/>
      <c r="CPD316" s="22"/>
      <c r="CPE316" s="22"/>
      <c r="CPF316" s="22"/>
      <c r="CPG316" s="22"/>
      <c r="CPH316" s="22"/>
      <c r="CPI316" s="22"/>
      <c r="CPJ316" s="22"/>
      <c r="CPK316" s="22"/>
      <c r="CPL316" s="22"/>
      <c r="CPM316" s="22"/>
      <c r="CPN316" s="22"/>
      <c r="CPO316" s="22"/>
      <c r="CPP316" s="22"/>
      <c r="CPQ316" s="22"/>
      <c r="CPR316" s="22"/>
      <c r="CPS316" s="22"/>
      <c r="CPT316" s="22"/>
      <c r="CPU316" s="22"/>
      <c r="CPV316" s="22"/>
      <c r="CPW316" s="22"/>
      <c r="CPX316" s="22"/>
      <c r="CPY316" s="22"/>
      <c r="CPZ316" s="22"/>
      <c r="CQA316" s="22"/>
      <c r="CQB316" s="22"/>
      <c r="CQC316" s="22"/>
      <c r="CQD316" s="22"/>
      <c r="CQE316" s="22"/>
      <c r="CQF316" s="22"/>
      <c r="CQG316" s="22"/>
      <c r="CQH316" s="22"/>
      <c r="CQI316" s="22"/>
      <c r="CQJ316" s="22"/>
      <c r="CQK316" s="22"/>
      <c r="CQL316" s="22"/>
      <c r="CQM316" s="22"/>
      <c r="CQN316" s="22"/>
      <c r="CQO316" s="22"/>
      <c r="CQP316" s="22"/>
      <c r="CQQ316" s="22"/>
      <c r="CQR316" s="22"/>
      <c r="CQS316" s="22"/>
      <c r="CQT316" s="22"/>
      <c r="CQU316" s="22"/>
      <c r="CQV316" s="22"/>
      <c r="CQW316" s="22"/>
      <c r="CQX316" s="22"/>
      <c r="CQY316" s="22"/>
      <c r="CQZ316" s="22"/>
      <c r="CRA316" s="22"/>
      <c r="CRB316" s="22"/>
      <c r="CRC316" s="22"/>
      <c r="CRD316" s="22"/>
      <c r="CRE316" s="22"/>
      <c r="CRF316" s="22"/>
      <c r="CRG316" s="22"/>
      <c r="CRH316" s="22"/>
      <c r="CRI316" s="22"/>
      <c r="CRJ316" s="22"/>
      <c r="CRK316" s="22"/>
      <c r="CRL316" s="22"/>
      <c r="CRM316" s="22"/>
      <c r="CRN316" s="22"/>
      <c r="CRO316" s="22"/>
      <c r="CRP316" s="22"/>
      <c r="CRQ316" s="22"/>
      <c r="CRR316" s="22"/>
      <c r="CRS316" s="22"/>
      <c r="CRT316" s="22"/>
      <c r="CRU316" s="22"/>
      <c r="CRV316" s="22"/>
      <c r="CRW316" s="22"/>
      <c r="CRX316" s="22"/>
      <c r="CRY316" s="22"/>
      <c r="CRZ316" s="22"/>
      <c r="CSA316" s="22"/>
      <c r="CSB316" s="22"/>
      <c r="CSC316" s="22"/>
      <c r="CSD316" s="22"/>
      <c r="CSE316" s="22"/>
      <c r="CSF316" s="22"/>
      <c r="CSG316" s="22"/>
      <c r="CSH316" s="22"/>
      <c r="CSI316" s="22"/>
      <c r="CSJ316" s="22"/>
      <c r="CSK316" s="22"/>
      <c r="CSL316" s="22"/>
      <c r="CSM316" s="22"/>
      <c r="CSN316" s="22"/>
      <c r="CSO316" s="22"/>
      <c r="CSP316" s="22"/>
      <c r="CSQ316" s="22"/>
      <c r="CSR316" s="22"/>
      <c r="CSS316" s="22"/>
      <c r="CST316" s="22"/>
      <c r="CSU316" s="22"/>
      <c r="CSV316" s="22"/>
      <c r="CSW316" s="22"/>
      <c r="CSX316" s="22"/>
      <c r="CSY316" s="22"/>
      <c r="CSZ316" s="22"/>
      <c r="CTA316" s="22"/>
      <c r="CTB316" s="22"/>
      <c r="CTC316" s="22"/>
      <c r="CTD316" s="22"/>
      <c r="CTE316" s="22"/>
      <c r="CTF316" s="22"/>
      <c r="CTG316" s="22"/>
      <c r="CTH316" s="22"/>
      <c r="CTI316" s="22"/>
      <c r="CTJ316" s="22"/>
      <c r="CTK316" s="22"/>
      <c r="CTL316" s="22"/>
      <c r="CTM316" s="22"/>
      <c r="CTN316" s="22"/>
      <c r="CTO316" s="22"/>
      <c r="CTP316" s="22"/>
      <c r="CTQ316" s="22"/>
      <c r="CTR316" s="22"/>
      <c r="CTS316" s="22"/>
      <c r="CTT316" s="22"/>
      <c r="CTU316" s="22"/>
      <c r="CTV316" s="22"/>
      <c r="CTW316" s="22"/>
      <c r="CTX316" s="22"/>
      <c r="CTY316" s="22"/>
      <c r="CTZ316" s="22"/>
      <c r="CUA316" s="22"/>
      <c r="CUB316" s="22"/>
      <c r="CUC316" s="22"/>
      <c r="CUD316" s="22"/>
      <c r="CUE316" s="22"/>
      <c r="CUF316" s="22"/>
      <c r="CUG316" s="22"/>
      <c r="CUH316" s="22"/>
      <c r="CUI316" s="22"/>
      <c r="CUJ316" s="22"/>
      <c r="CUK316" s="22"/>
      <c r="CUL316" s="22"/>
      <c r="CUM316" s="22"/>
      <c r="CUN316" s="22"/>
      <c r="CUO316" s="22"/>
      <c r="CUP316" s="22"/>
      <c r="CUQ316" s="22"/>
      <c r="CUR316" s="22"/>
      <c r="CUS316" s="22"/>
      <c r="CUT316" s="22"/>
      <c r="CUU316" s="22"/>
      <c r="CUV316" s="22"/>
      <c r="CUW316" s="22"/>
      <c r="CUX316" s="22"/>
      <c r="CUY316" s="22"/>
      <c r="CUZ316" s="22"/>
      <c r="CVA316" s="22"/>
      <c r="CVB316" s="22"/>
      <c r="CVC316" s="22"/>
      <c r="CVD316" s="22"/>
      <c r="CVE316" s="22"/>
      <c r="CVF316" s="22"/>
      <c r="CVG316" s="22"/>
      <c r="CVH316" s="22"/>
      <c r="CVI316" s="22"/>
      <c r="CVJ316" s="22"/>
      <c r="CVK316" s="22"/>
      <c r="CVL316" s="22"/>
      <c r="CVM316" s="22"/>
      <c r="CVN316" s="22"/>
      <c r="CVO316" s="22"/>
      <c r="CVP316" s="22"/>
      <c r="CVQ316" s="22"/>
      <c r="CVR316" s="22"/>
      <c r="CVS316" s="22"/>
      <c r="CVT316" s="22"/>
      <c r="CVU316" s="22"/>
      <c r="CVV316" s="22"/>
      <c r="CVW316" s="22"/>
      <c r="CVX316" s="22"/>
      <c r="CVY316" s="22"/>
      <c r="CVZ316" s="22"/>
      <c r="CWA316" s="22"/>
      <c r="CWB316" s="22"/>
      <c r="CWC316" s="22"/>
      <c r="CWD316" s="22"/>
      <c r="CWE316" s="22"/>
      <c r="CWF316" s="22"/>
      <c r="CWG316" s="22"/>
      <c r="CWH316" s="22"/>
      <c r="CWI316" s="22"/>
      <c r="CWJ316" s="22"/>
      <c r="CWK316" s="22"/>
      <c r="CWL316" s="22"/>
      <c r="CWM316" s="22"/>
      <c r="CWN316" s="22"/>
      <c r="CWO316" s="22"/>
      <c r="CWP316" s="22"/>
      <c r="CWQ316" s="22"/>
      <c r="CWR316" s="22"/>
      <c r="CWS316" s="22"/>
      <c r="CWT316" s="22"/>
      <c r="CWU316" s="22"/>
      <c r="CWV316" s="22"/>
      <c r="CWW316" s="22"/>
      <c r="CWX316" s="22"/>
      <c r="CWY316" s="22"/>
      <c r="CWZ316" s="22"/>
      <c r="CXA316" s="22"/>
      <c r="CXB316" s="22"/>
      <c r="CXC316" s="22"/>
      <c r="CXD316" s="22"/>
      <c r="CXE316" s="22"/>
      <c r="CXF316" s="22"/>
      <c r="CXG316" s="22"/>
      <c r="CXH316" s="22"/>
      <c r="CXI316" s="22"/>
      <c r="CXJ316" s="22"/>
      <c r="CXK316" s="22"/>
      <c r="CXL316" s="22"/>
      <c r="CXM316" s="22"/>
      <c r="CXN316" s="22"/>
      <c r="CXO316" s="22"/>
      <c r="CXP316" s="22"/>
      <c r="CXQ316" s="22"/>
      <c r="CXR316" s="22"/>
      <c r="CXS316" s="22"/>
      <c r="CXT316" s="22"/>
      <c r="CXU316" s="22"/>
      <c r="CXV316" s="22"/>
      <c r="CXW316" s="22"/>
      <c r="CXX316" s="22"/>
      <c r="CXY316" s="22"/>
      <c r="CXZ316" s="22"/>
      <c r="CYA316" s="22"/>
      <c r="CYB316" s="22"/>
      <c r="CYC316" s="22"/>
      <c r="CYD316" s="22"/>
      <c r="CYE316" s="22"/>
      <c r="CYF316" s="22"/>
      <c r="CYG316" s="22"/>
      <c r="CYH316" s="22"/>
      <c r="CYI316" s="22"/>
      <c r="CYJ316" s="22"/>
      <c r="CYK316" s="22"/>
      <c r="CYL316" s="22"/>
      <c r="CYM316" s="22"/>
      <c r="CYN316" s="22"/>
      <c r="CYO316" s="22"/>
      <c r="CYP316" s="22"/>
      <c r="CYQ316" s="22"/>
      <c r="CYR316" s="22"/>
      <c r="CYS316" s="22"/>
      <c r="CYT316" s="22"/>
      <c r="CYU316" s="22"/>
      <c r="CYV316" s="22"/>
      <c r="CYW316" s="22"/>
      <c r="CYX316" s="22"/>
      <c r="CYY316" s="22"/>
      <c r="CYZ316" s="22"/>
      <c r="CZA316" s="22"/>
      <c r="CZB316" s="22"/>
      <c r="CZC316" s="22"/>
      <c r="CZD316" s="22"/>
      <c r="CZE316" s="22"/>
      <c r="CZF316" s="22"/>
      <c r="CZG316" s="22"/>
      <c r="CZH316" s="22"/>
      <c r="CZI316" s="22"/>
      <c r="CZJ316" s="22"/>
      <c r="CZK316" s="22"/>
      <c r="CZL316" s="22"/>
      <c r="CZM316" s="22"/>
      <c r="CZN316" s="22"/>
      <c r="CZO316" s="22"/>
      <c r="CZP316" s="22"/>
      <c r="CZQ316" s="22"/>
      <c r="CZR316" s="22"/>
      <c r="CZS316" s="22"/>
      <c r="CZT316" s="22"/>
      <c r="CZU316" s="22"/>
      <c r="CZV316" s="22"/>
      <c r="CZW316" s="22"/>
      <c r="CZX316" s="22"/>
      <c r="CZY316" s="22"/>
      <c r="CZZ316" s="22"/>
      <c r="DAA316" s="22"/>
      <c r="DAB316" s="22"/>
      <c r="DAC316" s="22"/>
      <c r="DAD316" s="22"/>
      <c r="DAE316" s="22"/>
      <c r="DAF316" s="22"/>
      <c r="DAG316" s="22"/>
      <c r="DAH316" s="22"/>
      <c r="DAI316" s="22"/>
      <c r="DAJ316" s="22"/>
      <c r="DAK316" s="22"/>
      <c r="DAL316" s="22"/>
      <c r="DAM316" s="22"/>
      <c r="DAN316" s="22"/>
      <c r="DAO316" s="22"/>
      <c r="DAP316" s="22"/>
      <c r="DAQ316" s="22"/>
      <c r="DAR316" s="22"/>
      <c r="DAS316" s="22"/>
      <c r="DAT316" s="22"/>
      <c r="DAU316" s="22"/>
      <c r="DAV316" s="22"/>
      <c r="DAW316" s="22"/>
      <c r="DAX316" s="22"/>
      <c r="DAY316" s="22"/>
      <c r="DAZ316" s="22"/>
      <c r="DBA316" s="22"/>
      <c r="DBB316" s="22"/>
      <c r="DBC316" s="22"/>
      <c r="DBD316" s="22"/>
      <c r="DBE316" s="22"/>
      <c r="DBF316" s="22"/>
      <c r="DBG316" s="22"/>
      <c r="DBH316" s="22"/>
      <c r="DBI316" s="22"/>
      <c r="DBJ316" s="22"/>
      <c r="DBK316" s="22"/>
      <c r="DBL316" s="22"/>
      <c r="DBM316" s="22"/>
      <c r="DBN316" s="22"/>
      <c r="DBO316" s="22"/>
      <c r="DBP316" s="22"/>
      <c r="DBQ316" s="22"/>
      <c r="DBR316" s="22"/>
      <c r="DBS316" s="22"/>
      <c r="DBT316" s="22"/>
      <c r="DBU316" s="22"/>
      <c r="DBV316" s="22"/>
      <c r="DBW316" s="22"/>
      <c r="DBX316" s="22"/>
      <c r="DBY316" s="22"/>
      <c r="DBZ316" s="22"/>
      <c r="DCA316" s="22"/>
      <c r="DCB316" s="22"/>
      <c r="DCC316" s="22"/>
      <c r="DCD316" s="22"/>
      <c r="DCE316" s="22"/>
      <c r="DCF316" s="22"/>
      <c r="DCG316" s="22"/>
      <c r="DCH316" s="22"/>
      <c r="DCI316" s="22"/>
      <c r="DCJ316" s="22"/>
      <c r="DCK316" s="22"/>
      <c r="DCL316" s="22"/>
      <c r="DCM316" s="22"/>
      <c r="DCN316" s="22"/>
      <c r="DCO316" s="22"/>
      <c r="DCP316" s="22"/>
      <c r="DCQ316" s="22"/>
      <c r="DCR316" s="22"/>
      <c r="DCS316" s="22"/>
      <c r="DCT316" s="22"/>
      <c r="DCU316" s="22"/>
      <c r="DCV316" s="22"/>
      <c r="DCW316" s="22"/>
      <c r="DCX316" s="22"/>
      <c r="DCY316" s="22"/>
      <c r="DCZ316" s="22"/>
      <c r="DDA316" s="22"/>
      <c r="DDB316" s="22"/>
      <c r="DDC316" s="22"/>
      <c r="DDD316" s="22"/>
      <c r="DDE316" s="22"/>
      <c r="DDF316" s="22"/>
      <c r="DDG316" s="22"/>
      <c r="DDH316" s="22"/>
      <c r="DDI316" s="22"/>
      <c r="DDJ316" s="22"/>
      <c r="DDK316" s="22"/>
      <c r="DDL316" s="22"/>
      <c r="DDM316" s="22"/>
      <c r="DDN316" s="22"/>
      <c r="DDO316" s="22"/>
      <c r="DDP316" s="22"/>
      <c r="DDQ316" s="22"/>
      <c r="DDR316" s="22"/>
      <c r="DDS316" s="22"/>
      <c r="DDT316" s="22"/>
      <c r="DDU316" s="22"/>
      <c r="DDV316" s="22"/>
      <c r="DDW316" s="22"/>
      <c r="DDX316" s="22"/>
      <c r="DDY316" s="22"/>
      <c r="DDZ316" s="22"/>
      <c r="DEA316" s="22"/>
      <c r="DEB316" s="22"/>
      <c r="DEC316" s="22"/>
      <c r="DED316" s="22"/>
      <c r="DEE316" s="22"/>
      <c r="DEF316" s="22"/>
      <c r="DEG316" s="22"/>
      <c r="DEH316" s="22"/>
      <c r="DEI316" s="22"/>
      <c r="DEJ316" s="22"/>
      <c r="DEK316" s="22"/>
      <c r="DEL316" s="22"/>
      <c r="DEM316" s="22"/>
      <c r="DEN316" s="22"/>
      <c r="DEO316" s="22"/>
      <c r="DEP316" s="22"/>
      <c r="DEQ316" s="22"/>
      <c r="DER316" s="22"/>
      <c r="DES316" s="22"/>
      <c r="DET316" s="22"/>
      <c r="DEU316" s="22"/>
      <c r="DEV316" s="22"/>
      <c r="DEW316" s="22"/>
      <c r="DEX316" s="22"/>
      <c r="DEY316" s="22"/>
      <c r="DEZ316" s="22"/>
      <c r="DFA316" s="22"/>
      <c r="DFB316" s="22"/>
      <c r="DFC316" s="22"/>
      <c r="DFD316" s="22"/>
      <c r="DFE316" s="22"/>
      <c r="DFF316" s="22"/>
      <c r="DFG316" s="22"/>
      <c r="DFH316" s="22"/>
      <c r="DFI316" s="22"/>
      <c r="DFJ316" s="22"/>
      <c r="DFK316" s="22"/>
      <c r="DFL316" s="22"/>
      <c r="DFM316" s="22"/>
      <c r="DFN316" s="22"/>
      <c r="DFO316" s="22"/>
      <c r="DFP316" s="22"/>
      <c r="DFQ316" s="22"/>
      <c r="DFR316" s="22"/>
      <c r="DFS316" s="22"/>
      <c r="DFT316" s="22"/>
      <c r="DFU316" s="22"/>
      <c r="DFV316" s="22"/>
      <c r="DFW316" s="22"/>
      <c r="DFX316" s="22"/>
      <c r="DFY316" s="22"/>
      <c r="DFZ316" s="22"/>
      <c r="DGA316" s="22"/>
      <c r="DGB316" s="22"/>
      <c r="DGC316" s="22"/>
      <c r="DGD316" s="22"/>
      <c r="DGE316" s="22"/>
      <c r="DGF316" s="22"/>
      <c r="DGG316" s="22"/>
      <c r="DGH316" s="22"/>
      <c r="DGI316" s="22"/>
      <c r="DGJ316" s="22"/>
      <c r="DGK316" s="22"/>
      <c r="DGL316" s="22"/>
      <c r="DGM316" s="22"/>
      <c r="DGN316" s="22"/>
      <c r="DGO316" s="22"/>
      <c r="DGP316" s="22"/>
      <c r="DGQ316" s="22"/>
      <c r="DGR316" s="22"/>
      <c r="DGS316" s="22"/>
      <c r="DGT316" s="22"/>
      <c r="DGU316" s="22"/>
      <c r="DGV316" s="22"/>
      <c r="DGW316" s="22"/>
      <c r="DGX316" s="22"/>
      <c r="DGY316" s="22"/>
      <c r="DGZ316" s="22"/>
      <c r="DHA316" s="22"/>
      <c r="DHB316" s="22"/>
      <c r="DHC316" s="22"/>
      <c r="DHD316" s="22"/>
      <c r="DHE316" s="22"/>
      <c r="DHF316" s="22"/>
      <c r="DHG316" s="22"/>
      <c r="DHH316" s="22"/>
      <c r="DHI316" s="22"/>
      <c r="DHJ316" s="22"/>
      <c r="DHK316" s="22"/>
      <c r="DHL316" s="22"/>
      <c r="DHM316" s="22"/>
      <c r="DHN316" s="22"/>
      <c r="DHO316" s="22"/>
      <c r="DHP316" s="22"/>
      <c r="DHQ316" s="22"/>
      <c r="DHR316" s="22"/>
      <c r="DHS316" s="22"/>
      <c r="DHT316" s="22"/>
      <c r="DHU316" s="22"/>
      <c r="DHV316" s="22"/>
      <c r="DHW316" s="22"/>
      <c r="DHX316" s="22"/>
      <c r="DHY316" s="22"/>
      <c r="DHZ316" s="22"/>
      <c r="DIA316" s="22"/>
      <c r="DIB316" s="22"/>
      <c r="DIC316" s="22"/>
      <c r="DID316" s="22"/>
      <c r="DIE316" s="22"/>
      <c r="DIF316" s="22"/>
      <c r="DIG316" s="22"/>
      <c r="DIH316" s="22"/>
      <c r="DII316" s="22"/>
      <c r="DIJ316" s="22"/>
      <c r="DIK316" s="22"/>
      <c r="DIL316" s="22"/>
      <c r="DIM316" s="22"/>
      <c r="DIN316" s="22"/>
      <c r="DIO316" s="22"/>
      <c r="DIP316" s="22"/>
      <c r="DIQ316" s="22"/>
      <c r="DIR316" s="22"/>
      <c r="DIS316" s="22"/>
      <c r="DIT316" s="22"/>
      <c r="DIU316" s="22"/>
      <c r="DIV316" s="22"/>
      <c r="DIW316" s="22"/>
      <c r="DIX316" s="22"/>
      <c r="DIY316" s="22"/>
      <c r="DIZ316" s="22"/>
      <c r="DJA316" s="22"/>
      <c r="DJB316" s="22"/>
      <c r="DJC316" s="22"/>
      <c r="DJD316" s="22"/>
      <c r="DJE316" s="22"/>
      <c r="DJF316" s="22"/>
      <c r="DJG316" s="22"/>
      <c r="DJH316" s="22"/>
      <c r="DJI316" s="22"/>
      <c r="DJJ316" s="22"/>
      <c r="DJK316" s="22"/>
      <c r="DJL316" s="22"/>
      <c r="DJM316" s="22"/>
      <c r="DJN316" s="22"/>
      <c r="DJO316" s="22"/>
      <c r="DJP316" s="22"/>
      <c r="DJQ316" s="22"/>
      <c r="DJR316" s="22"/>
      <c r="DJS316" s="22"/>
      <c r="DJT316" s="22"/>
      <c r="DJU316" s="22"/>
      <c r="DJV316" s="22"/>
      <c r="DJW316" s="22"/>
      <c r="DJX316" s="22"/>
      <c r="DJY316" s="22"/>
      <c r="DJZ316" s="22"/>
      <c r="DKA316" s="22"/>
      <c r="DKB316" s="22"/>
      <c r="DKC316" s="22"/>
      <c r="DKD316" s="22"/>
      <c r="DKE316" s="22"/>
      <c r="DKF316" s="22"/>
      <c r="DKG316" s="22"/>
      <c r="DKH316" s="22"/>
      <c r="DKI316" s="22"/>
      <c r="DKJ316" s="22"/>
      <c r="DKK316" s="22"/>
      <c r="DKL316" s="22"/>
      <c r="DKM316" s="22"/>
      <c r="DKN316" s="22"/>
      <c r="DKO316" s="22"/>
      <c r="DKP316" s="22"/>
      <c r="DKQ316" s="22"/>
      <c r="DKR316" s="22"/>
      <c r="DKS316" s="22"/>
      <c r="DKT316" s="22"/>
      <c r="DKU316" s="22"/>
      <c r="DKV316" s="22"/>
      <c r="DKW316" s="22"/>
      <c r="DKX316" s="22"/>
      <c r="DKY316" s="22"/>
      <c r="DKZ316" s="22"/>
      <c r="DLA316" s="22"/>
      <c r="DLB316" s="22"/>
      <c r="DLC316" s="22"/>
      <c r="DLD316" s="22"/>
      <c r="DLE316" s="22"/>
      <c r="DLF316" s="22"/>
      <c r="DLG316" s="22"/>
      <c r="DLH316" s="22"/>
      <c r="DLI316" s="22"/>
      <c r="DLJ316" s="22"/>
      <c r="DLK316" s="22"/>
      <c r="DLL316" s="22"/>
      <c r="DLM316" s="22"/>
      <c r="DLN316" s="22"/>
      <c r="DLO316" s="22"/>
      <c r="DLP316" s="22"/>
      <c r="DLQ316" s="22"/>
      <c r="DLR316" s="22"/>
      <c r="DLS316" s="22"/>
      <c r="DLT316" s="22"/>
      <c r="DLU316" s="22"/>
      <c r="DLV316" s="22"/>
      <c r="DLW316" s="22"/>
      <c r="DLX316" s="22"/>
      <c r="DLY316" s="22"/>
      <c r="DLZ316" s="22"/>
      <c r="DMA316" s="22"/>
      <c r="DMB316" s="22"/>
      <c r="DMC316" s="22"/>
      <c r="DMD316" s="22"/>
      <c r="DME316" s="22"/>
      <c r="DMF316" s="22"/>
      <c r="DMG316" s="22"/>
      <c r="DMH316" s="22"/>
      <c r="DMI316" s="22"/>
      <c r="DMJ316" s="22"/>
      <c r="DMK316" s="22"/>
      <c r="DML316" s="22"/>
      <c r="DMM316" s="22"/>
      <c r="DMN316" s="22"/>
      <c r="DMO316" s="22"/>
      <c r="DMP316" s="22"/>
      <c r="DMQ316" s="22"/>
      <c r="DMR316" s="22"/>
      <c r="DMS316" s="22"/>
      <c r="DMT316" s="22"/>
      <c r="DMU316" s="22"/>
      <c r="DMV316" s="22"/>
      <c r="DMW316" s="22"/>
      <c r="DMX316" s="22"/>
      <c r="DMY316" s="22"/>
      <c r="DMZ316" s="22"/>
      <c r="DNA316" s="22"/>
      <c r="DNB316" s="22"/>
      <c r="DNC316" s="22"/>
      <c r="DND316" s="22"/>
      <c r="DNE316" s="22"/>
      <c r="DNF316" s="22"/>
      <c r="DNG316" s="22"/>
      <c r="DNH316" s="22"/>
      <c r="DNI316" s="22"/>
      <c r="DNJ316" s="22"/>
      <c r="DNK316" s="22"/>
      <c r="DNL316" s="22"/>
      <c r="DNM316" s="22"/>
      <c r="DNN316" s="22"/>
      <c r="DNO316" s="22"/>
      <c r="DNP316" s="22"/>
      <c r="DNQ316" s="22"/>
      <c r="DNR316" s="22"/>
      <c r="DNS316" s="22"/>
      <c r="DNT316" s="22"/>
      <c r="DNU316" s="22"/>
      <c r="DNV316" s="22"/>
      <c r="DNW316" s="22"/>
      <c r="DNX316" s="22"/>
      <c r="DNY316" s="22"/>
      <c r="DNZ316" s="22"/>
      <c r="DOA316" s="22"/>
      <c r="DOB316" s="22"/>
      <c r="DOC316" s="22"/>
      <c r="DOD316" s="22"/>
      <c r="DOE316" s="22"/>
      <c r="DOF316" s="22"/>
      <c r="DOG316" s="22"/>
      <c r="DOH316" s="22"/>
      <c r="DOI316" s="22"/>
      <c r="DOJ316" s="22"/>
      <c r="DOK316" s="22"/>
      <c r="DOL316" s="22"/>
      <c r="DOM316" s="22"/>
      <c r="DON316" s="22"/>
      <c r="DOO316" s="22"/>
      <c r="DOP316" s="22"/>
      <c r="DOQ316" s="22"/>
      <c r="DOR316" s="22"/>
      <c r="DOS316" s="22"/>
      <c r="DOT316" s="22"/>
      <c r="DOU316" s="22"/>
      <c r="DOV316" s="22"/>
      <c r="DOW316" s="22"/>
      <c r="DOX316" s="22"/>
      <c r="DOY316" s="22"/>
      <c r="DOZ316" s="22"/>
      <c r="DPA316" s="22"/>
      <c r="DPB316" s="22"/>
      <c r="DPC316" s="22"/>
      <c r="DPD316" s="22"/>
      <c r="DPE316" s="22"/>
      <c r="DPF316" s="22"/>
      <c r="DPG316" s="22"/>
      <c r="DPH316" s="22"/>
      <c r="DPI316" s="22"/>
      <c r="DPJ316" s="22"/>
      <c r="DPK316" s="22"/>
      <c r="DPL316" s="22"/>
      <c r="DPM316" s="22"/>
      <c r="DPN316" s="22"/>
      <c r="DPO316" s="22"/>
      <c r="DPP316" s="22"/>
      <c r="DPQ316" s="22"/>
      <c r="DPR316" s="22"/>
      <c r="DPS316" s="22"/>
      <c r="DPT316" s="22"/>
      <c r="DPU316" s="22"/>
      <c r="DPV316" s="22"/>
      <c r="DPW316" s="22"/>
      <c r="DPX316" s="22"/>
      <c r="DPY316" s="22"/>
      <c r="DPZ316" s="22"/>
      <c r="DQA316" s="22"/>
      <c r="DQB316" s="22"/>
      <c r="DQC316" s="22"/>
      <c r="DQD316" s="22"/>
      <c r="DQE316" s="22"/>
      <c r="DQF316" s="22"/>
      <c r="DQG316" s="22"/>
      <c r="DQH316" s="22"/>
      <c r="DQI316" s="22"/>
      <c r="DQJ316" s="22"/>
      <c r="DQK316" s="22"/>
      <c r="DQL316" s="22"/>
      <c r="DQM316" s="22"/>
      <c r="DQN316" s="22"/>
      <c r="DQO316" s="22"/>
      <c r="DQP316" s="22"/>
      <c r="DQQ316" s="22"/>
      <c r="DQR316" s="22"/>
      <c r="DQS316" s="22"/>
      <c r="DQT316" s="22"/>
      <c r="DQU316" s="22"/>
      <c r="DQV316" s="22"/>
      <c r="DQW316" s="22"/>
      <c r="DQX316" s="22"/>
      <c r="DQY316" s="22"/>
      <c r="DQZ316" s="22"/>
      <c r="DRA316" s="22"/>
      <c r="DRB316" s="22"/>
      <c r="DRC316" s="22"/>
      <c r="DRD316" s="22"/>
      <c r="DRE316" s="22"/>
      <c r="DRF316" s="22"/>
      <c r="DRG316" s="22"/>
      <c r="DRH316" s="22"/>
      <c r="DRI316" s="22"/>
      <c r="DRJ316" s="22"/>
      <c r="DRK316" s="22"/>
      <c r="DRL316" s="22"/>
      <c r="DRM316" s="22"/>
      <c r="DRN316" s="22"/>
      <c r="DRO316" s="22"/>
      <c r="DRP316" s="22"/>
      <c r="DRQ316" s="22"/>
      <c r="DRR316" s="22"/>
      <c r="DRS316" s="22"/>
      <c r="DRT316" s="22"/>
      <c r="DRU316" s="22"/>
      <c r="DRV316" s="22"/>
      <c r="DRW316" s="22"/>
      <c r="DRX316" s="22"/>
      <c r="DRY316" s="22"/>
      <c r="DRZ316" s="22"/>
      <c r="DSA316" s="22"/>
      <c r="DSB316" s="22"/>
      <c r="DSC316" s="22"/>
      <c r="DSD316" s="22"/>
      <c r="DSE316" s="22"/>
      <c r="DSF316" s="22"/>
      <c r="DSG316" s="22"/>
      <c r="DSH316" s="22"/>
      <c r="DSI316" s="22"/>
      <c r="DSJ316" s="22"/>
      <c r="DSK316" s="22"/>
      <c r="DSL316" s="22"/>
      <c r="DSM316" s="22"/>
      <c r="DSN316" s="22"/>
      <c r="DSO316" s="22"/>
      <c r="DSP316" s="22"/>
      <c r="DSQ316" s="22"/>
      <c r="DSR316" s="22"/>
      <c r="DSS316" s="22"/>
      <c r="DST316" s="22"/>
      <c r="DSU316" s="22"/>
      <c r="DSV316" s="22"/>
      <c r="DSW316" s="22"/>
      <c r="DSX316" s="22"/>
      <c r="DSY316" s="22"/>
      <c r="DSZ316" s="22"/>
      <c r="DTA316" s="22"/>
      <c r="DTB316" s="22"/>
      <c r="DTC316" s="22"/>
      <c r="DTD316" s="22"/>
      <c r="DTE316" s="22"/>
      <c r="DTF316" s="22"/>
      <c r="DTG316" s="22"/>
      <c r="DTH316" s="22"/>
      <c r="DTI316" s="22"/>
      <c r="DTJ316" s="22"/>
      <c r="DTK316" s="22"/>
      <c r="DTL316" s="22"/>
      <c r="DTM316" s="22"/>
      <c r="DTN316" s="22"/>
      <c r="DTO316" s="22"/>
      <c r="DTP316" s="22"/>
      <c r="DTQ316" s="22"/>
      <c r="DTR316" s="22"/>
      <c r="DTS316" s="22"/>
      <c r="DTT316" s="22"/>
      <c r="DTU316" s="22"/>
      <c r="DTV316" s="22"/>
      <c r="DTW316" s="22"/>
      <c r="DTX316" s="22"/>
      <c r="DTY316" s="22"/>
      <c r="DTZ316" s="22"/>
      <c r="DUA316" s="22"/>
      <c r="DUB316" s="22"/>
      <c r="DUC316" s="22"/>
      <c r="DUD316" s="22"/>
      <c r="DUE316" s="22"/>
      <c r="DUF316" s="22"/>
      <c r="DUG316" s="22"/>
      <c r="DUH316" s="22"/>
      <c r="DUI316" s="22"/>
      <c r="DUJ316" s="22"/>
      <c r="DUK316" s="22"/>
      <c r="DUL316" s="22"/>
      <c r="DUM316" s="22"/>
      <c r="DUN316" s="22"/>
      <c r="DUO316" s="22"/>
      <c r="DUP316" s="22"/>
      <c r="DUQ316" s="22"/>
      <c r="DUR316" s="22"/>
      <c r="DUS316" s="22"/>
      <c r="DUT316" s="22"/>
      <c r="DUU316" s="22"/>
      <c r="DUV316" s="22"/>
      <c r="DUW316" s="22"/>
      <c r="DUX316" s="22"/>
      <c r="DUY316" s="22"/>
      <c r="DUZ316" s="22"/>
      <c r="DVA316" s="22"/>
      <c r="DVB316" s="22"/>
      <c r="DVC316" s="22"/>
      <c r="DVD316" s="22"/>
      <c r="DVE316" s="22"/>
      <c r="DVF316" s="22"/>
      <c r="DVG316" s="22"/>
      <c r="DVH316" s="22"/>
      <c r="DVI316" s="22"/>
      <c r="DVJ316" s="22"/>
      <c r="DVK316" s="22"/>
      <c r="DVL316" s="22"/>
      <c r="DVM316" s="22"/>
      <c r="DVN316" s="22"/>
      <c r="DVO316" s="22"/>
      <c r="DVP316" s="22"/>
      <c r="DVQ316" s="22"/>
      <c r="DVR316" s="22"/>
      <c r="DVS316" s="22"/>
      <c r="DVT316" s="22"/>
      <c r="DVU316" s="22"/>
      <c r="DVV316" s="22"/>
      <c r="DVW316" s="22"/>
      <c r="DVX316" s="22"/>
      <c r="DVY316" s="22"/>
      <c r="DVZ316" s="22"/>
      <c r="DWA316" s="22"/>
      <c r="DWB316" s="22"/>
      <c r="DWC316" s="22"/>
      <c r="DWD316" s="22"/>
      <c r="DWE316" s="22"/>
      <c r="DWF316" s="22"/>
      <c r="DWG316" s="22"/>
      <c r="DWH316" s="22"/>
      <c r="DWI316" s="22"/>
      <c r="DWJ316" s="22"/>
      <c r="DWK316" s="22"/>
      <c r="DWL316" s="22"/>
      <c r="DWM316" s="22"/>
      <c r="DWN316" s="22"/>
      <c r="DWO316" s="22"/>
      <c r="DWP316" s="22"/>
      <c r="DWQ316" s="22"/>
      <c r="DWR316" s="22"/>
      <c r="DWS316" s="22"/>
      <c r="DWT316" s="22"/>
      <c r="DWU316" s="22"/>
      <c r="DWV316" s="22"/>
      <c r="DWW316" s="22"/>
      <c r="DWX316" s="22"/>
      <c r="DWY316" s="22"/>
      <c r="DWZ316" s="22"/>
      <c r="DXA316" s="22"/>
      <c r="DXB316" s="22"/>
      <c r="DXC316" s="22"/>
      <c r="DXD316" s="22"/>
      <c r="DXE316" s="22"/>
      <c r="DXF316" s="22"/>
      <c r="DXG316" s="22"/>
      <c r="DXH316" s="22"/>
      <c r="DXI316" s="22"/>
      <c r="DXJ316" s="22"/>
      <c r="DXK316" s="22"/>
      <c r="DXL316" s="22"/>
      <c r="DXM316" s="22"/>
      <c r="DXN316" s="22"/>
      <c r="DXO316" s="22"/>
      <c r="DXP316" s="22"/>
      <c r="DXQ316" s="22"/>
      <c r="DXR316" s="22"/>
      <c r="DXS316" s="22"/>
      <c r="DXT316" s="22"/>
      <c r="DXU316" s="22"/>
      <c r="DXV316" s="22"/>
      <c r="DXW316" s="22"/>
      <c r="DXX316" s="22"/>
      <c r="DXY316" s="22"/>
      <c r="DXZ316" s="22"/>
      <c r="DYA316" s="22"/>
      <c r="DYB316" s="22"/>
      <c r="DYC316" s="22"/>
      <c r="DYD316" s="22"/>
      <c r="DYE316" s="22"/>
      <c r="DYF316" s="22"/>
      <c r="DYG316" s="22"/>
      <c r="DYH316" s="22"/>
      <c r="DYI316" s="22"/>
      <c r="DYJ316" s="22"/>
      <c r="DYK316" s="22"/>
      <c r="DYL316" s="22"/>
      <c r="DYM316" s="22"/>
      <c r="DYN316" s="22"/>
      <c r="DYO316" s="22"/>
      <c r="DYP316" s="22"/>
      <c r="DYQ316" s="22"/>
      <c r="DYR316" s="22"/>
      <c r="DYS316" s="22"/>
      <c r="DYT316" s="22"/>
      <c r="DYU316" s="22"/>
      <c r="DYV316" s="22"/>
      <c r="DYW316" s="22"/>
      <c r="DYX316" s="22"/>
      <c r="DYY316" s="22"/>
      <c r="DYZ316" s="22"/>
      <c r="DZA316" s="22"/>
      <c r="DZB316" s="22"/>
      <c r="DZC316" s="22"/>
      <c r="DZD316" s="22"/>
      <c r="DZE316" s="22"/>
      <c r="DZF316" s="22"/>
      <c r="DZG316" s="22"/>
      <c r="DZH316" s="22"/>
      <c r="DZI316" s="22"/>
      <c r="DZJ316" s="22"/>
      <c r="DZK316" s="22"/>
      <c r="DZL316" s="22"/>
      <c r="DZM316" s="22"/>
      <c r="DZN316" s="22"/>
      <c r="DZO316" s="22"/>
      <c r="DZP316" s="22"/>
      <c r="DZQ316" s="22"/>
      <c r="DZR316" s="22"/>
      <c r="DZS316" s="22"/>
      <c r="DZT316" s="22"/>
      <c r="DZU316" s="22"/>
      <c r="DZV316" s="22"/>
      <c r="DZW316" s="22"/>
      <c r="DZX316" s="22"/>
      <c r="DZY316" s="22"/>
      <c r="DZZ316" s="22"/>
      <c r="EAA316" s="22"/>
      <c r="EAB316" s="22"/>
      <c r="EAC316" s="22"/>
      <c r="EAD316" s="22"/>
      <c r="EAE316" s="22"/>
      <c r="EAF316" s="22"/>
      <c r="EAG316" s="22"/>
      <c r="EAH316" s="22"/>
      <c r="EAI316" s="22"/>
      <c r="EAJ316" s="22"/>
      <c r="EAK316" s="22"/>
      <c r="EAL316" s="22"/>
      <c r="EAM316" s="22"/>
      <c r="EAN316" s="22"/>
      <c r="EAO316" s="22"/>
      <c r="EAP316" s="22"/>
      <c r="EAQ316" s="22"/>
      <c r="EAR316" s="22"/>
      <c r="EAS316" s="22"/>
      <c r="EAT316" s="22"/>
      <c r="EAU316" s="22"/>
      <c r="EAV316" s="22"/>
      <c r="EAW316" s="22"/>
      <c r="EAX316" s="22"/>
      <c r="EAY316" s="22"/>
      <c r="EAZ316" s="22"/>
      <c r="EBA316" s="22"/>
      <c r="EBB316" s="22"/>
      <c r="EBC316" s="22"/>
      <c r="EBD316" s="22"/>
      <c r="EBE316" s="22"/>
      <c r="EBF316" s="22"/>
      <c r="EBG316" s="22"/>
      <c r="EBH316" s="22"/>
      <c r="EBI316" s="22"/>
      <c r="EBJ316" s="22"/>
      <c r="EBK316" s="22"/>
      <c r="EBL316" s="22"/>
      <c r="EBM316" s="22"/>
      <c r="EBN316" s="22"/>
      <c r="EBO316" s="22"/>
      <c r="EBP316" s="22"/>
      <c r="EBQ316" s="22"/>
      <c r="EBR316" s="22"/>
      <c r="EBS316" s="22"/>
      <c r="EBT316" s="22"/>
      <c r="EBU316" s="22"/>
      <c r="EBV316" s="22"/>
      <c r="EBW316" s="22"/>
      <c r="EBX316" s="22"/>
      <c r="EBY316" s="22"/>
      <c r="EBZ316" s="22"/>
      <c r="ECA316" s="22"/>
      <c r="ECB316" s="22"/>
      <c r="ECC316" s="22"/>
      <c r="ECD316" s="22"/>
      <c r="ECE316" s="22"/>
      <c r="ECF316" s="22"/>
      <c r="ECG316" s="22"/>
      <c r="ECH316" s="22"/>
      <c r="ECI316" s="22"/>
      <c r="ECJ316" s="22"/>
      <c r="ECK316" s="22"/>
      <c r="ECL316" s="22"/>
      <c r="ECM316" s="22"/>
      <c r="ECN316" s="22"/>
      <c r="ECO316" s="22"/>
      <c r="ECP316" s="22"/>
      <c r="ECQ316" s="22"/>
      <c r="ECR316" s="22"/>
      <c r="ECS316" s="22"/>
      <c r="ECT316" s="22"/>
      <c r="ECU316" s="22"/>
      <c r="ECV316" s="22"/>
      <c r="ECW316" s="22"/>
      <c r="ECX316" s="22"/>
      <c r="ECY316" s="22"/>
      <c r="ECZ316" s="22"/>
      <c r="EDA316" s="22"/>
      <c r="EDB316" s="22"/>
      <c r="EDC316" s="22"/>
      <c r="EDD316" s="22"/>
      <c r="EDE316" s="22"/>
      <c r="EDF316" s="22"/>
      <c r="EDG316" s="22"/>
      <c r="EDH316" s="22"/>
      <c r="EDI316" s="22"/>
      <c r="EDJ316" s="22"/>
      <c r="EDK316" s="22"/>
      <c r="EDL316" s="22"/>
      <c r="EDM316" s="22"/>
      <c r="EDN316" s="22"/>
      <c r="EDO316" s="22"/>
      <c r="EDP316" s="22"/>
      <c r="EDQ316" s="22"/>
      <c r="EDR316" s="22"/>
      <c r="EDS316" s="22"/>
      <c r="EDT316" s="22"/>
      <c r="EDU316" s="22"/>
      <c r="EDV316" s="22"/>
      <c r="EDW316" s="22"/>
      <c r="EDX316" s="22"/>
      <c r="EDY316" s="22"/>
      <c r="EDZ316" s="22"/>
      <c r="EEA316" s="22"/>
      <c r="EEB316" s="22"/>
      <c r="EEC316" s="22"/>
      <c r="EED316" s="22"/>
      <c r="EEE316" s="22"/>
      <c r="EEF316" s="22"/>
      <c r="EEG316" s="22"/>
      <c r="EEH316" s="22"/>
      <c r="EEI316" s="22"/>
      <c r="EEJ316" s="22"/>
      <c r="EEK316" s="22"/>
      <c r="EEL316" s="22"/>
      <c r="EEM316" s="22"/>
      <c r="EEN316" s="22"/>
      <c r="EEO316" s="22"/>
      <c r="EEP316" s="22"/>
      <c r="EEQ316" s="22"/>
      <c r="EER316" s="22"/>
      <c r="EES316" s="22"/>
      <c r="EET316" s="22"/>
      <c r="EEU316" s="22"/>
      <c r="EEV316" s="22"/>
      <c r="EEW316" s="22"/>
      <c r="EEX316" s="22"/>
      <c r="EEY316" s="22"/>
      <c r="EEZ316" s="22"/>
      <c r="EFA316" s="22"/>
      <c r="EFB316" s="22"/>
      <c r="EFC316" s="22"/>
      <c r="EFD316" s="22"/>
      <c r="EFE316" s="22"/>
      <c r="EFF316" s="22"/>
      <c r="EFG316" s="22"/>
      <c r="EFH316" s="22"/>
      <c r="EFI316" s="22"/>
      <c r="EFJ316" s="22"/>
      <c r="EFK316" s="22"/>
      <c r="EFL316" s="22"/>
      <c r="EFM316" s="22"/>
      <c r="EFN316" s="22"/>
      <c r="EFO316" s="22"/>
      <c r="EFP316" s="22"/>
      <c r="EFQ316" s="22"/>
      <c r="EFR316" s="22"/>
      <c r="EFS316" s="22"/>
      <c r="EFT316" s="22"/>
      <c r="EFU316" s="22"/>
      <c r="EFV316" s="22"/>
      <c r="EFW316" s="22"/>
      <c r="EFX316" s="22"/>
      <c r="EFY316" s="22"/>
      <c r="EFZ316" s="22"/>
      <c r="EGA316" s="22"/>
      <c r="EGB316" s="22"/>
      <c r="EGC316" s="22"/>
      <c r="EGD316" s="22"/>
      <c r="EGE316" s="22"/>
      <c r="EGF316" s="22"/>
      <c r="EGG316" s="22"/>
      <c r="EGH316" s="22"/>
      <c r="EGI316" s="22"/>
      <c r="EGJ316" s="22"/>
      <c r="EGK316" s="22"/>
      <c r="EGL316" s="22"/>
      <c r="EGM316" s="22"/>
      <c r="EGN316" s="22"/>
      <c r="EGO316" s="22"/>
      <c r="EGP316" s="22"/>
      <c r="EGQ316" s="22"/>
      <c r="EGR316" s="22"/>
      <c r="EGS316" s="22"/>
      <c r="EGT316" s="22"/>
      <c r="EGU316" s="22"/>
      <c r="EGV316" s="22"/>
      <c r="EGW316" s="22"/>
      <c r="EGX316" s="22"/>
      <c r="EGY316" s="22"/>
      <c r="EGZ316" s="22"/>
      <c r="EHA316" s="22"/>
      <c r="EHB316" s="22"/>
      <c r="EHC316" s="22"/>
      <c r="EHD316" s="22"/>
      <c r="EHE316" s="22"/>
      <c r="EHF316" s="22"/>
      <c r="EHG316" s="22"/>
      <c r="EHH316" s="22"/>
      <c r="EHI316" s="22"/>
      <c r="EHJ316" s="22"/>
      <c r="EHK316" s="22"/>
      <c r="EHL316" s="22"/>
      <c r="EHM316" s="22"/>
      <c r="EHN316" s="22"/>
      <c r="EHO316" s="22"/>
      <c r="EHP316" s="22"/>
      <c r="EHQ316" s="22"/>
      <c r="EHR316" s="22"/>
      <c r="EHS316" s="22"/>
      <c r="EHT316" s="22"/>
      <c r="EHU316" s="22"/>
      <c r="EHV316" s="22"/>
      <c r="EHW316" s="22"/>
      <c r="EHX316" s="22"/>
      <c r="EHY316" s="22"/>
      <c r="EHZ316" s="22"/>
      <c r="EIA316" s="22"/>
      <c r="EIB316" s="22"/>
      <c r="EIC316" s="22"/>
      <c r="EID316" s="22"/>
      <c r="EIE316" s="22"/>
      <c r="EIF316" s="22"/>
      <c r="EIG316" s="22"/>
      <c r="EIH316" s="22"/>
      <c r="EII316" s="22"/>
      <c r="EIJ316" s="22"/>
      <c r="EIK316" s="22"/>
      <c r="EIL316" s="22"/>
      <c r="EIM316" s="22"/>
      <c r="EIN316" s="22"/>
      <c r="EIO316" s="22"/>
      <c r="EIP316" s="22"/>
      <c r="EIQ316" s="22"/>
      <c r="EIR316" s="22"/>
      <c r="EIS316" s="22"/>
      <c r="EIT316" s="22"/>
      <c r="EIU316" s="22"/>
      <c r="EIV316" s="22"/>
      <c r="EIW316" s="22"/>
      <c r="EIX316" s="22"/>
      <c r="EIY316" s="22"/>
      <c r="EIZ316" s="22"/>
      <c r="EJA316" s="22"/>
      <c r="EJB316" s="22"/>
      <c r="EJC316" s="22"/>
      <c r="EJD316" s="22"/>
      <c r="EJE316" s="22"/>
      <c r="EJF316" s="22"/>
      <c r="EJG316" s="22"/>
      <c r="EJH316" s="22"/>
      <c r="EJI316" s="22"/>
      <c r="EJJ316" s="22"/>
      <c r="EJK316" s="22"/>
      <c r="EJL316" s="22"/>
      <c r="EJM316" s="22"/>
      <c r="EJN316" s="22"/>
      <c r="EJO316" s="22"/>
      <c r="EJP316" s="22"/>
      <c r="EJQ316" s="22"/>
      <c r="EJR316" s="22"/>
      <c r="EJS316" s="22"/>
      <c r="EJT316" s="22"/>
      <c r="EJU316" s="22"/>
      <c r="EJV316" s="22"/>
      <c r="EJW316" s="22"/>
      <c r="EJX316" s="22"/>
      <c r="EJY316" s="22"/>
      <c r="EJZ316" s="22"/>
      <c r="EKA316" s="22"/>
      <c r="EKB316" s="22"/>
      <c r="EKC316" s="22"/>
      <c r="EKD316" s="22"/>
      <c r="EKE316" s="22"/>
      <c r="EKF316" s="22"/>
      <c r="EKG316" s="22"/>
      <c r="EKH316" s="22"/>
      <c r="EKI316" s="22"/>
      <c r="EKJ316" s="22"/>
      <c r="EKK316" s="22"/>
      <c r="EKL316" s="22"/>
      <c r="EKM316" s="22"/>
      <c r="EKN316" s="22"/>
      <c r="EKO316" s="22"/>
      <c r="EKP316" s="22"/>
      <c r="EKQ316" s="22"/>
      <c r="EKR316" s="22"/>
      <c r="EKS316" s="22"/>
      <c r="EKT316" s="22"/>
      <c r="EKU316" s="22"/>
      <c r="EKV316" s="22"/>
      <c r="EKW316" s="22"/>
      <c r="EKX316" s="22"/>
      <c r="EKY316" s="22"/>
      <c r="EKZ316" s="22"/>
      <c r="ELA316" s="22"/>
      <c r="ELB316" s="22"/>
      <c r="ELC316" s="22"/>
      <c r="ELD316" s="22"/>
      <c r="ELE316" s="22"/>
      <c r="ELF316" s="22"/>
      <c r="ELG316" s="22"/>
      <c r="ELH316" s="22"/>
      <c r="ELI316" s="22"/>
      <c r="ELJ316" s="22"/>
      <c r="ELK316" s="22"/>
      <c r="ELL316" s="22"/>
      <c r="ELM316" s="22"/>
      <c r="ELN316" s="22"/>
      <c r="ELO316" s="22"/>
      <c r="ELP316" s="22"/>
      <c r="ELQ316" s="22"/>
      <c r="ELR316" s="22"/>
      <c r="ELS316" s="22"/>
      <c r="ELT316" s="22"/>
      <c r="ELU316" s="22"/>
      <c r="ELV316" s="22"/>
      <c r="ELW316" s="22"/>
      <c r="ELX316" s="22"/>
      <c r="ELY316" s="22"/>
      <c r="ELZ316" s="22"/>
      <c r="EMA316" s="22"/>
      <c r="EMB316" s="22"/>
      <c r="EMC316" s="22"/>
      <c r="EMD316" s="22"/>
      <c r="EME316" s="22"/>
      <c r="EMF316" s="22"/>
      <c r="EMG316" s="22"/>
      <c r="EMH316" s="22"/>
      <c r="EMI316" s="22"/>
      <c r="EMJ316" s="22"/>
      <c r="EMK316" s="22"/>
      <c r="EML316" s="22"/>
      <c r="EMM316" s="22"/>
      <c r="EMN316" s="22"/>
      <c r="EMO316" s="22"/>
      <c r="EMP316" s="22"/>
      <c r="EMQ316" s="22"/>
      <c r="EMR316" s="22"/>
      <c r="EMS316" s="22"/>
      <c r="EMT316" s="22"/>
      <c r="EMU316" s="22"/>
      <c r="EMV316" s="22"/>
      <c r="EMW316" s="22"/>
      <c r="EMX316" s="22"/>
      <c r="EMY316" s="22"/>
      <c r="EMZ316" s="22"/>
      <c r="ENA316" s="22"/>
      <c r="ENB316" s="22"/>
      <c r="ENC316" s="22"/>
      <c r="END316" s="22"/>
      <c r="ENE316" s="22"/>
      <c r="ENF316" s="22"/>
      <c r="ENG316" s="22"/>
      <c r="ENH316" s="22"/>
      <c r="ENI316" s="22"/>
      <c r="ENJ316" s="22"/>
      <c r="ENK316" s="22"/>
      <c r="ENL316" s="22"/>
      <c r="ENM316" s="22"/>
      <c r="ENN316" s="22"/>
      <c r="ENO316" s="22"/>
      <c r="ENP316" s="22"/>
      <c r="ENQ316" s="22"/>
      <c r="ENR316" s="22"/>
      <c r="ENS316" s="22"/>
      <c r="ENT316" s="22"/>
      <c r="ENU316" s="22"/>
      <c r="ENV316" s="22"/>
      <c r="ENW316" s="22"/>
      <c r="ENX316" s="22"/>
      <c r="ENY316" s="22"/>
      <c r="ENZ316" s="22"/>
      <c r="EOA316" s="22"/>
      <c r="EOB316" s="22"/>
      <c r="EOC316" s="22"/>
      <c r="EOD316" s="22"/>
      <c r="EOE316" s="22"/>
      <c r="EOF316" s="22"/>
      <c r="EOG316" s="22"/>
      <c r="EOH316" s="22"/>
      <c r="EOI316" s="22"/>
      <c r="EOJ316" s="22"/>
      <c r="EOK316" s="22"/>
      <c r="EOL316" s="22"/>
      <c r="EOM316" s="22"/>
      <c r="EON316" s="22"/>
      <c r="EOO316" s="22"/>
      <c r="EOP316" s="22"/>
      <c r="EOQ316" s="22"/>
      <c r="EOR316" s="22"/>
      <c r="EOS316" s="22"/>
      <c r="EOT316" s="22"/>
      <c r="EOU316" s="22"/>
      <c r="EOV316" s="22"/>
      <c r="EOW316" s="22"/>
      <c r="EOX316" s="22"/>
      <c r="EOY316" s="22"/>
      <c r="EOZ316" s="22"/>
      <c r="EPA316" s="22"/>
      <c r="EPB316" s="22"/>
      <c r="EPC316" s="22"/>
      <c r="EPD316" s="22"/>
      <c r="EPE316" s="22"/>
      <c r="EPF316" s="22"/>
      <c r="EPG316" s="22"/>
      <c r="EPH316" s="22"/>
      <c r="EPI316" s="22"/>
      <c r="EPJ316" s="22"/>
      <c r="EPK316" s="22"/>
      <c r="EPL316" s="22"/>
      <c r="EPM316" s="22"/>
      <c r="EPN316" s="22"/>
      <c r="EPO316" s="22"/>
      <c r="EPP316" s="22"/>
      <c r="EPQ316" s="22"/>
      <c r="EPR316" s="22"/>
      <c r="EPS316" s="22"/>
      <c r="EPT316" s="22"/>
      <c r="EPU316" s="22"/>
      <c r="EPV316" s="22"/>
      <c r="EPW316" s="22"/>
      <c r="EPX316" s="22"/>
      <c r="EPY316" s="22"/>
      <c r="EPZ316" s="22"/>
      <c r="EQA316" s="22"/>
      <c r="EQB316" s="22"/>
      <c r="EQC316" s="22"/>
      <c r="EQD316" s="22"/>
      <c r="EQE316" s="22"/>
      <c r="EQF316" s="22"/>
      <c r="EQG316" s="22"/>
      <c r="EQH316" s="22"/>
      <c r="EQI316" s="22"/>
      <c r="EQJ316" s="22"/>
      <c r="EQK316" s="22"/>
      <c r="EQL316" s="22"/>
      <c r="EQM316" s="22"/>
      <c r="EQN316" s="22"/>
      <c r="EQO316" s="22"/>
      <c r="EQP316" s="22"/>
      <c r="EQQ316" s="22"/>
      <c r="EQR316" s="22"/>
      <c r="EQS316" s="22"/>
      <c r="EQT316" s="22"/>
      <c r="EQU316" s="22"/>
      <c r="EQV316" s="22"/>
      <c r="EQW316" s="22"/>
      <c r="EQX316" s="22"/>
      <c r="EQY316" s="22"/>
      <c r="EQZ316" s="22"/>
      <c r="ERA316" s="22"/>
      <c r="ERB316" s="22"/>
      <c r="ERC316" s="22"/>
      <c r="ERD316" s="22"/>
      <c r="ERE316" s="22"/>
      <c r="ERF316" s="22"/>
      <c r="ERG316" s="22"/>
      <c r="ERH316" s="22"/>
      <c r="ERI316" s="22"/>
      <c r="ERJ316" s="22"/>
      <c r="ERK316" s="22"/>
      <c r="ERL316" s="22"/>
      <c r="ERM316" s="22"/>
      <c r="ERN316" s="22"/>
      <c r="ERO316" s="22"/>
      <c r="ERP316" s="22"/>
      <c r="ERQ316" s="22"/>
      <c r="ERR316" s="22"/>
      <c r="ERS316" s="22"/>
      <c r="ERT316" s="22"/>
      <c r="ERU316" s="22"/>
      <c r="ERV316" s="22"/>
      <c r="ERW316" s="22"/>
      <c r="ERX316" s="22"/>
      <c r="ERY316" s="22"/>
      <c r="ERZ316" s="22"/>
      <c r="ESA316" s="22"/>
      <c r="ESB316" s="22"/>
      <c r="ESC316" s="22"/>
      <c r="ESD316" s="22"/>
      <c r="ESE316" s="22"/>
      <c r="ESF316" s="22"/>
      <c r="ESG316" s="22"/>
      <c r="ESH316" s="22"/>
      <c r="ESI316" s="22"/>
      <c r="ESJ316" s="22"/>
      <c r="ESK316" s="22"/>
      <c r="ESL316" s="22"/>
      <c r="ESM316" s="22"/>
      <c r="ESN316" s="22"/>
      <c r="ESO316" s="22"/>
      <c r="ESP316" s="22"/>
      <c r="ESQ316" s="22"/>
      <c r="ESR316" s="22"/>
      <c r="ESS316" s="22"/>
      <c r="EST316" s="22"/>
      <c r="ESU316" s="22"/>
      <c r="ESV316" s="22"/>
      <c r="ESW316" s="22"/>
      <c r="ESX316" s="22"/>
      <c r="ESY316" s="22"/>
      <c r="ESZ316" s="22"/>
      <c r="ETA316" s="22"/>
      <c r="ETB316" s="22"/>
      <c r="ETC316" s="22"/>
      <c r="ETD316" s="22"/>
      <c r="ETE316" s="22"/>
      <c r="ETF316" s="22"/>
      <c r="ETG316" s="22"/>
      <c r="ETH316" s="22"/>
      <c r="ETI316" s="22"/>
      <c r="ETJ316" s="22"/>
      <c r="ETK316" s="22"/>
      <c r="ETL316" s="22"/>
      <c r="ETM316" s="22"/>
      <c r="ETN316" s="22"/>
      <c r="ETO316" s="22"/>
      <c r="ETP316" s="22"/>
      <c r="ETQ316" s="22"/>
      <c r="ETR316" s="22"/>
      <c r="ETS316" s="22"/>
      <c r="ETT316" s="22"/>
      <c r="ETU316" s="22"/>
      <c r="ETV316" s="22"/>
      <c r="ETW316" s="22"/>
      <c r="ETX316" s="22"/>
      <c r="ETY316" s="22"/>
      <c r="ETZ316" s="22"/>
      <c r="EUA316" s="22"/>
      <c r="EUB316" s="22"/>
      <c r="EUC316" s="22"/>
      <c r="EUD316" s="22"/>
      <c r="EUE316" s="22"/>
      <c r="EUF316" s="22"/>
      <c r="EUG316" s="22"/>
      <c r="EUH316" s="22"/>
      <c r="EUI316" s="22"/>
      <c r="EUJ316" s="22"/>
      <c r="EUK316" s="22"/>
      <c r="EUL316" s="22"/>
      <c r="EUM316" s="22"/>
      <c r="EUN316" s="22"/>
      <c r="EUO316" s="22"/>
      <c r="EUP316" s="22"/>
      <c r="EUQ316" s="22"/>
      <c r="EUR316" s="22"/>
      <c r="EUS316" s="22"/>
      <c r="EUT316" s="22"/>
      <c r="EUU316" s="22"/>
      <c r="EUV316" s="22"/>
      <c r="EUW316" s="22"/>
      <c r="EUX316" s="22"/>
      <c r="EUY316" s="22"/>
      <c r="EUZ316" s="22"/>
      <c r="EVA316" s="22"/>
      <c r="EVB316" s="22"/>
      <c r="EVC316" s="22"/>
      <c r="EVD316" s="22"/>
      <c r="EVE316" s="22"/>
      <c r="EVF316" s="22"/>
      <c r="EVG316" s="22"/>
      <c r="EVH316" s="22"/>
      <c r="EVI316" s="22"/>
      <c r="EVJ316" s="22"/>
      <c r="EVK316" s="22"/>
      <c r="EVL316" s="22"/>
      <c r="EVM316" s="22"/>
      <c r="EVN316" s="22"/>
      <c r="EVO316" s="22"/>
      <c r="EVP316" s="22"/>
      <c r="EVQ316" s="22"/>
      <c r="EVR316" s="22"/>
      <c r="EVS316" s="22"/>
      <c r="EVT316" s="22"/>
      <c r="EVU316" s="22"/>
      <c r="EVV316" s="22"/>
      <c r="EVW316" s="22"/>
      <c r="EVX316" s="22"/>
      <c r="EVY316" s="22"/>
      <c r="EVZ316" s="22"/>
      <c r="EWA316" s="22"/>
      <c r="EWB316" s="22"/>
      <c r="EWC316" s="22"/>
      <c r="EWD316" s="22"/>
      <c r="EWE316" s="22"/>
      <c r="EWF316" s="22"/>
      <c r="EWG316" s="22"/>
      <c r="EWH316" s="22"/>
      <c r="EWI316" s="22"/>
      <c r="EWJ316" s="22"/>
      <c r="EWK316" s="22"/>
      <c r="EWL316" s="22"/>
      <c r="EWM316" s="22"/>
      <c r="EWN316" s="22"/>
      <c r="EWO316" s="22"/>
      <c r="EWP316" s="22"/>
      <c r="EWQ316" s="22"/>
      <c r="EWR316" s="22"/>
      <c r="EWS316" s="22"/>
      <c r="EWT316" s="22"/>
      <c r="EWU316" s="22"/>
      <c r="EWV316" s="22"/>
      <c r="EWW316" s="22"/>
      <c r="EWX316" s="22"/>
      <c r="EWY316" s="22"/>
      <c r="EWZ316" s="22"/>
      <c r="EXA316" s="22"/>
      <c r="EXB316" s="22"/>
      <c r="EXC316" s="22"/>
      <c r="EXD316" s="22"/>
      <c r="EXE316" s="22"/>
      <c r="EXF316" s="22"/>
      <c r="EXG316" s="22"/>
      <c r="EXH316" s="22"/>
      <c r="EXI316" s="22"/>
      <c r="EXJ316" s="22"/>
      <c r="EXK316" s="22"/>
      <c r="EXL316" s="22"/>
      <c r="EXM316" s="22"/>
      <c r="EXN316" s="22"/>
      <c r="EXO316" s="22"/>
      <c r="EXP316" s="22"/>
      <c r="EXQ316" s="22"/>
      <c r="EXR316" s="22"/>
      <c r="EXS316" s="22"/>
      <c r="EXT316" s="22"/>
      <c r="EXU316" s="22"/>
      <c r="EXV316" s="22"/>
      <c r="EXW316" s="22"/>
      <c r="EXX316" s="22"/>
      <c r="EXY316" s="22"/>
      <c r="EXZ316" s="22"/>
      <c r="EYA316" s="22"/>
      <c r="EYB316" s="22"/>
      <c r="EYC316" s="22"/>
      <c r="EYD316" s="22"/>
      <c r="EYE316" s="22"/>
      <c r="EYF316" s="22"/>
      <c r="EYG316" s="22"/>
      <c r="EYH316" s="22"/>
      <c r="EYI316" s="22"/>
      <c r="EYJ316" s="22"/>
      <c r="EYK316" s="22"/>
      <c r="EYL316" s="22"/>
      <c r="EYM316" s="22"/>
      <c r="EYN316" s="22"/>
      <c r="EYO316" s="22"/>
      <c r="EYP316" s="22"/>
      <c r="EYQ316" s="22"/>
      <c r="EYR316" s="22"/>
      <c r="EYS316" s="22"/>
      <c r="EYT316" s="22"/>
      <c r="EYU316" s="22"/>
      <c r="EYV316" s="22"/>
      <c r="EYW316" s="22"/>
      <c r="EYX316" s="22"/>
      <c r="EYY316" s="22"/>
      <c r="EYZ316" s="22"/>
      <c r="EZA316" s="22"/>
      <c r="EZB316" s="22"/>
      <c r="EZC316" s="22"/>
      <c r="EZD316" s="22"/>
      <c r="EZE316" s="22"/>
      <c r="EZF316" s="22"/>
      <c r="EZG316" s="22"/>
      <c r="EZH316" s="22"/>
      <c r="EZI316" s="22"/>
      <c r="EZJ316" s="22"/>
      <c r="EZK316" s="22"/>
      <c r="EZL316" s="22"/>
      <c r="EZM316" s="22"/>
      <c r="EZN316" s="22"/>
      <c r="EZO316" s="22"/>
      <c r="EZP316" s="22"/>
      <c r="EZQ316" s="22"/>
      <c r="EZR316" s="22"/>
      <c r="EZS316" s="22"/>
      <c r="EZT316" s="22"/>
      <c r="EZU316" s="22"/>
      <c r="EZV316" s="22"/>
      <c r="EZW316" s="22"/>
      <c r="EZX316" s="22"/>
      <c r="EZY316" s="22"/>
      <c r="EZZ316" s="22"/>
      <c r="FAA316" s="22"/>
      <c r="FAB316" s="22"/>
      <c r="FAC316" s="22"/>
      <c r="FAD316" s="22"/>
      <c r="FAE316" s="22"/>
      <c r="FAF316" s="22"/>
      <c r="FAG316" s="22"/>
      <c r="FAH316" s="22"/>
      <c r="FAI316" s="22"/>
      <c r="FAJ316" s="22"/>
      <c r="FAK316" s="22"/>
      <c r="FAL316" s="22"/>
      <c r="FAM316" s="22"/>
      <c r="FAN316" s="22"/>
      <c r="FAO316" s="22"/>
      <c r="FAP316" s="22"/>
      <c r="FAQ316" s="22"/>
      <c r="FAR316" s="22"/>
      <c r="FAS316" s="22"/>
      <c r="FAT316" s="22"/>
      <c r="FAU316" s="22"/>
      <c r="FAV316" s="22"/>
      <c r="FAW316" s="22"/>
      <c r="FAX316" s="22"/>
      <c r="FAY316" s="22"/>
      <c r="FAZ316" s="22"/>
      <c r="FBA316" s="22"/>
      <c r="FBB316" s="22"/>
      <c r="FBC316" s="22"/>
      <c r="FBD316" s="22"/>
      <c r="FBE316" s="22"/>
      <c r="FBF316" s="22"/>
      <c r="FBG316" s="22"/>
      <c r="FBH316" s="22"/>
      <c r="FBI316" s="22"/>
      <c r="FBJ316" s="22"/>
      <c r="FBK316" s="22"/>
      <c r="FBL316" s="22"/>
      <c r="FBM316" s="22"/>
      <c r="FBN316" s="22"/>
      <c r="FBO316" s="22"/>
      <c r="FBP316" s="22"/>
      <c r="FBQ316" s="22"/>
      <c r="FBR316" s="22"/>
      <c r="FBS316" s="22"/>
      <c r="FBT316" s="22"/>
      <c r="FBU316" s="22"/>
      <c r="FBV316" s="22"/>
      <c r="FBW316" s="22"/>
      <c r="FBX316" s="22"/>
      <c r="FBY316" s="22"/>
      <c r="FBZ316" s="22"/>
      <c r="FCA316" s="22"/>
      <c r="FCB316" s="22"/>
      <c r="FCC316" s="22"/>
      <c r="FCD316" s="22"/>
      <c r="FCE316" s="22"/>
      <c r="FCF316" s="22"/>
      <c r="FCG316" s="22"/>
      <c r="FCH316" s="22"/>
      <c r="FCI316" s="22"/>
      <c r="FCJ316" s="22"/>
      <c r="FCK316" s="22"/>
      <c r="FCL316" s="22"/>
      <c r="FCM316" s="22"/>
      <c r="FCN316" s="22"/>
      <c r="FCO316" s="22"/>
      <c r="FCP316" s="22"/>
      <c r="FCQ316" s="22"/>
      <c r="FCR316" s="22"/>
      <c r="FCS316" s="22"/>
      <c r="FCT316" s="22"/>
      <c r="FCU316" s="22"/>
      <c r="FCV316" s="22"/>
      <c r="FCW316" s="22"/>
      <c r="FCX316" s="22"/>
      <c r="FCY316" s="22"/>
      <c r="FCZ316" s="22"/>
      <c r="FDA316" s="22"/>
      <c r="FDB316" s="22"/>
      <c r="FDC316" s="22"/>
      <c r="FDD316" s="22"/>
      <c r="FDE316" s="22"/>
      <c r="FDF316" s="22"/>
      <c r="FDG316" s="22"/>
      <c r="FDH316" s="22"/>
      <c r="FDI316" s="22"/>
      <c r="FDJ316" s="22"/>
      <c r="FDK316" s="22"/>
      <c r="FDL316" s="22"/>
      <c r="FDM316" s="22"/>
      <c r="FDN316" s="22"/>
      <c r="FDO316" s="22"/>
      <c r="FDP316" s="22"/>
      <c r="FDQ316" s="22"/>
      <c r="FDR316" s="22"/>
      <c r="FDS316" s="22"/>
      <c r="FDT316" s="22"/>
      <c r="FDU316" s="22"/>
      <c r="FDV316" s="22"/>
      <c r="FDW316" s="22"/>
      <c r="FDX316" s="22"/>
      <c r="FDY316" s="22"/>
      <c r="FDZ316" s="22"/>
      <c r="FEA316" s="22"/>
      <c r="FEB316" s="22"/>
      <c r="FEC316" s="22"/>
      <c r="FED316" s="22"/>
      <c r="FEE316" s="22"/>
      <c r="FEF316" s="22"/>
      <c r="FEG316" s="22"/>
      <c r="FEH316" s="22"/>
      <c r="FEI316" s="22"/>
      <c r="FEJ316" s="22"/>
      <c r="FEK316" s="22"/>
      <c r="FEL316" s="22"/>
      <c r="FEM316" s="22"/>
      <c r="FEN316" s="22"/>
      <c r="FEO316" s="22"/>
      <c r="FEP316" s="22"/>
      <c r="FEQ316" s="22"/>
      <c r="FER316" s="22"/>
      <c r="FES316" s="22"/>
      <c r="FET316" s="22"/>
      <c r="FEU316" s="22"/>
      <c r="FEV316" s="22"/>
      <c r="FEW316" s="22"/>
      <c r="FEX316" s="22"/>
      <c r="FEY316" s="22"/>
      <c r="FEZ316" s="22"/>
      <c r="FFA316" s="22"/>
      <c r="FFB316" s="22"/>
      <c r="FFC316" s="22"/>
      <c r="FFD316" s="22"/>
      <c r="FFE316" s="22"/>
      <c r="FFF316" s="22"/>
      <c r="FFG316" s="22"/>
      <c r="FFH316" s="22"/>
      <c r="FFI316" s="22"/>
      <c r="FFJ316" s="22"/>
      <c r="FFK316" s="22"/>
      <c r="FFL316" s="22"/>
      <c r="FFM316" s="22"/>
      <c r="FFN316" s="22"/>
      <c r="FFO316" s="22"/>
      <c r="FFP316" s="22"/>
      <c r="FFQ316" s="22"/>
      <c r="FFR316" s="22"/>
      <c r="FFS316" s="22"/>
      <c r="FFT316" s="22"/>
      <c r="FFU316" s="22"/>
      <c r="FFV316" s="22"/>
      <c r="FFW316" s="22"/>
      <c r="FFX316" s="22"/>
      <c r="FFY316" s="22"/>
      <c r="FFZ316" s="22"/>
      <c r="FGA316" s="22"/>
      <c r="FGB316" s="22"/>
      <c r="FGC316" s="22"/>
      <c r="FGD316" s="22"/>
      <c r="FGE316" s="22"/>
      <c r="FGF316" s="22"/>
      <c r="FGG316" s="22"/>
      <c r="FGH316" s="22"/>
      <c r="FGI316" s="22"/>
      <c r="FGJ316" s="22"/>
      <c r="FGK316" s="22"/>
      <c r="FGL316" s="22"/>
      <c r="FGM316" s="22"/>
      <c r="FGN316" s="22"/>
      <c r="FGO316" s="22"/>
      <c r="FGP316" s="22"/>
      <c r="FGQ316" s="22"/>
      <c r="FGR316" s="22"/>
      <c r="FGS316" s="22"/>
      <c r="FGT316" s="22"/>
      <c r="FGU316" s="22"/>
      <c r="FGV316" s="22"/>
      <c r="FGW316" s="22"/>
      <c r="FGX316" s="22"/>
      <c r="FGY316" s="22"/>
      <c r="FGZ316" s="22"/>
      <c r="FHA316" s="22"/>
      <c r="FHB316" s="22"/>
      <c r="FHC316" s="22"/>
      <c r="FHD316" s="22"/>
      <c r="FHE316" s="22"/>
      <c r="FHF316" s="22"/>
      <c r="FHG316" s="22"/>
      <c r="FHH316" s="22"/>
      <c r="FHI316" s="22"/>
      <c r="FHJ316" s="22"/>
      <c r="FHK316" s="22"/>
      <c r="FHL316" s="22"/>
      <c r="FHM316" s="22"/>
      <c r="FHN316" s="22"/>
      <c r="FHO316" s="22"/>
      <c r="FHP316" s="22"/>
      <c r="FHQ316" s="22"/>
      <c r="FHR316" s="22"/>
      <c r="FHS316" s="22"/>
      <c r="FHT316" s="22"/>
      <c r="FHU316" s="22"/>
      <c r="FHV316" s="22"/>
      <c r="FHW316" s="22"/>
      <c r="FHX316" s="22"/>
      <c r="FHY316" s="22"/>
      <c r="FHZ316" s="22"/>
      <c r="FIA316" s="22"/>
      <c r="FIB316" s="22"/>
      <c r="FIC316" s="22"/>
      <c r="FID316" s="22"/>
      <c r="FIE316" s="22"/>
      <c r="FIF316" s="22"/>
      <c r="FIG316" s="22"/>
      <c r="FIH316" s="22"/>
      <c r="FII316" s="22"/>
      <c r="FIJ316" s="22"/>
      <c r="FIK316" s="22"/>
      <c r="FIL316" s="22"/>
      <c r="FIM316" s="22"/>
      <c r="FIN316" s="22"/>
      <c r="FIO316" s="22"/>
      <c r="FIP316" s="22"/>
      <c r="FIQ316" s="22"/>
      <c r="FIR316" s="22"/>
      <c r="FIS316" s="22"/>
      <c r="FIT316" s="22"/>
      <c r="FIU316" s="22"/>
      <c r="FIV316" s="22"/>
      <c r="FIW316" s="22"/>
      <c r="FIX316" s="22"/>
      <c r="FIY316" s="22"/>
      <c r="FIZ316" s="22"/>
      <c r="FJA316" s="22"/>
      <c r="FJB316" s="22"/>
      <c r="FJC316" s="22"/>
      <c r="FJD316" s="22"/>
      <c r="FJE316" s="22"/>
      <c r="FJF316" s="22"/>
      <c r="FJG316" s="22"/>
      <c r="FJH316" s="22"/>
      <c r="FJI316" s="22"/>
      <c r="FJJ316" s="22"/>
      <c r="FJK316" s="22"/>
      <c r="FJL316" s="22"/>
      <c r="FJM316" s="22"/>
      <c r="FJN316" s="22"/>
      <c r="FJO316" s="22"/>
      <c r="FJP316" s="22"/>
      <c r="FJQ316" s="22"/>
      <c r="FJR316" s="22"/>
      <c r="FJS316" s="22"/>
      <c r="FJT316" s="22"/>
      <c r="FJU316" s="22"/>
      <c r="FJV316" s="22"/>
      <c r="FJW316" s="22"/>
      <c r="FJX316" s="22"/>
      <c r="FJY316" s="22"/>
      <c r="FJZ316" s="22"/>
      <c r="FKA316" s="22"/>
      <c r="FKB316" s="22"/>
      <c r="FKC316" s="22"/>
      <c r="FKD316" s="22"/>
      <c r="FKE316" s="22"/>
      <c r="FKF316" s="22"/>
      <c r="FKG316" s="22"/>
      <c r="FKH316" s="22"/>
      <c r="FKI316" s="22"/>
      <c r="FKJ316" s="22"/>
      <c r="FKK316" s="22"/>
      <c r="FKL316" s="22"/>
      <c r="FKM316" s="22"/>
      <c r="FKN316" s="22"/>
      <c r="FKO316" s="22"/>
      <c r="FKP316" s="22"/>
      <c r="FKQ316" s="22"/>
      <c r="FKR316" s="22"/>
      <c r="FKS316" s="22"/>
      <c r="FKT316" s="22"/>
      <c r="FKU316" s="22"/>
      <c r="FKV316" s="22"/>
      <c r="FKW316" s="22"/>
      <c r="FKX316" s="22"/>
      <c r="FKY316" s="22"/>
      <c r="FKZ316" s="22"/>
      <c r="FLA316" s="22"/>
      <c r="FLB316" s="22"/>
      <c r="FLC316" s="22"/>
      <c r="FLD316" s="22"/>
      <c r="FLE316" s="22"/>
      <c r="FLF316" s="22"/>
      <c r="FLG316" s="22"/>
      <c r="FLH316" s="22"/>
      <c r="FLI316" s="22"/>
      <c r="FLJ316" s="22"/>
      <c r="FLK316" s="22"/>
      <c r="FLL316" s="22"/>
      <c r="FLM316" s="22"/>
      <c r="FLN316" s="22"/>
      <c r="FLO316" s="22"/>
      <c r="FLP316" s="22"/>
      <c r="FLQ316" s="22"/>
      <c r="FLR316" s="22"/>
      <c r="FLS316" s="22"/>
      <c r="FLT316" s="22"/>
      <c r="FLU316" s="22"/>
      <c r="FLV316" s="22"/>
      <c r="FLW316" s="22"/>
      <c r="FLX316" s="22"/>
      <c r="FLY316" s="22"/>
      <c r="FLZ316" s="22"/>
      <c r="FMA316" s="22"/>
      <c r="FMB316" s="22"/>
      <c r="FMC316" s="22"/>
      <c r="FMD316" s="22"/>
      <c r="FME316" s="22"/>
      <c r="FMF316" s="22"/>
      <c r="FMG316" s="22"/>
      <c r="FMH316" s="22"/>
      <c r="FMI316" s="22"/>
      <c r="FMJ316" s="22"/>
      <c r="FMK316" s="22"/>
      <c r="FML316" s="22"/>
      <c r="FMM316" s="22"/>
      <c r="FMN316" s="22"/>
      <c r="FMO316" s="22"/>
      <c r="FMP316" s="22"/>
      <c r="FMQ316" s="22"/>
      <c r="FMR316" s="22"/>
      <c r="FMS316" s="22"/>
      <c r="FMT316" s="22"/>
      <c r="FMU316" s="22"/>
      <c r="FMV316" s="22"/>
      <c r="FMW316" s="22"/>
      <c r="FMX316" s="22"/>
      <c r="FMY316" s="22"/>
      <c r="FMZ316" s="22"/>
      <c r="FNA316" s="22"/>
      <c r="FNB316" s="22"/>
      <c r="FNC316" s="22"/>
      <c r="FND316" s="22"/>
      <c r="FNE316" s="22"/>
      <c r="FNF316" s="22"/>
      <c r="FNG316" s="22"/>
      <c r="FNH316" s="22"/>
      <c r="FNI316" s="22"/>
      <c r="FNJ316" s="22"/>
      <c r="FNK316" s="22"/>
      <c r="FNL316" s="22"/>
      <c r="FNM316" s="22"/>
      <c r="FNN316" s="22"/>
      <c r="FNO316" s="22"/>
      <c r="FNP316" s="22"/>
      <c r="FNQ316" s="22"/>
      <c r="FNR316" s="22"/>
      <c r="FNS316" s="22"/>
      <c r="FNT316" s="22"/>
      <c r="FNU316" s="22"/>
      <c r="FNV316" s="22"/>
      <c r="FNW316" s="22"/>
      <c r="FNX316" s="22"/>
      <c r="FNY316" s="22"/>
      <c r="FNZ316" s="22"/>
      <c r="FOA316" s="22"/>
      <c r="FOB316" s="22"/>
      <c r="FOC316" s="22"/>
      <c r="FOD316" s="22"/>
      <c r="FOE316" s="22"/>
      <c r="FOF316" s="22"/>
      <c r="FOG316" s="22"/>
      <c r="FOH316" s="22"/>
      <c r="FOI316" s="22"/>
      <c r="FOJ316" s="22"/>
      <c r="FOK316" s="22"/>
      <c r="FOL316" s="22"/>
      <c r="FOM316" s="22"/>
      <c r="FON316" s="22"/>
      <c r="FOO316" s="22"/>
      <c r="FOP316" s="22"/>
      <c r="FOQ316" s="22"/>
      <c r="FOR316" s="22"/>
      <c r="FOS316" s="22"/>
      <c r="FOT316" s="22"/>
      <c r="FOU316" s="22"/>
      <c r="FOV316" s="22"/>
      <c r="FOW316" s="22"/>
      <c r="FOX316" s="22"/>
      <c r="FOY316" s="22"/>
      <c r="FOZ316" s="22"/>
      <c r="FPA316" s="22"/>
      <c r="FPB316" s="22"/>
      <c r="FPC316" s="22"/>
      <c r="FPD316" s="22"/>
      <c r="FPE316" s="22"/>
      <c r="FPF316" s="22"/>
      <c r="FPG316" s="22"/>
      <c r="FPH316" s="22"/>
      <c r="FPI316" s="22"/>
      <c r="FPJ316" s="22"/>
      <c r="FPK316" s="22"/>
      <c r="FPL316" s="22"/>
      <c r="FPM316" s="22"/>
      <c r="FPN316" s="22"/>
      <c r="FPO316" s="22"/>
      <c r="FPP316" s="22"/>
      <c r="FPQ316" s="22"/>
      <c r="FPR316" s="22"/>
      <c r="FPS316" s="22"/>
      <c r="FPT316" s="22"/>
      <c r="FPU316" s="22"/>
      <c r="FPV316" s="22"/>
      <c r="FPW316" s="22"/>
      <c r="FPX316" s="22"/>
      <c r="FPY316" s="22"/>
      <c r="FPZ316" s="22"/>
      <c r="FQA316" s="22"/>
      <c r="FQB316" s="22"/>
      <c r="FQC316" s="22"/>
      <c r="FQD316" s="22"/>
      <c r="FQE316" s="22"/>
      <c r="FQF316" s="22"/>
      <c r="FQG316" s="22"/>
      <c r="FQH316" s="22"/>
      <c r="FQI316" s="22"/>
      <c r="FQJ316" s="22"/>
      <c r="FQK316" s="22"/>
      <c r="FQL316" s="22"/>
      <c r="FQM316" s="22"/>
      <c r="FQN316" s="22"/>
      <c r="FQO316" s="22"/>
      <c r="FQP316" s="22"/>
      <c r="FQQ316" s="22"/>
      <c r="FQR316" s="22"/>
      <c r="FQS316" s="22"/>
      <c r="FQT316" s="22"/>
      <c r="FQU316" s="22"/>
      <c r="FQV316" s="22"/>
      <c r="FQW316" s="22"/>
      <c r="FQX316" s="22"/>
      <c r="FQY316" s="22"/>
      <c r="FQZ316" s="22"/>
      <c r="FRA316" s="22"/>
      <c r="FRB316" s="22"/>
      <c r="FRC316" s="22"/>
      <c r="FRD316" s="22"/>
      <c r="FRE316" s="22"/>
      <c r="FRF316" s="22"/>
      <c r="FRG316" s="22"/>
      <c r="FRH316" s="22"/>
      <c r="FRI316" s="22"/>
      <c r="FRJ316" s="22"/>
      <c r="FRK316" s="22"/>
      <c r="FRL316" s="22"/>
      <c r="FRM316" s="22"/>
      <c r="FRN316" s="22"/>
      <c r="FRO316" s="22"/>
      <c r="FRP316" s="22"/>
      <c r="FRQ316" s="22"/>
      <c r="FRR316" s="22"/>
      <c r="FRS316" s="22"/>
      <c r="FRT316" s="22"/>
      <c r="FRU316" s="22"/>
      <c r="FRV316" s="22"/>
      <c r="FRW316" s="22"/>
      <c r="FRX316" s="22"/>
      <c r="FRY316" s="22"/>
      <c r="FRZ316" s="22"/>
      <c r="FSA316" s="22"/>
      <c r="FSB316" s="22"/>
      <c r="FSC316" s="22"/>
      <c r="FSD316" s="22"/>
      <c r="FSE316" s="22"/>
      <c r="FSF316" s="22"/>
      <c r="FSG316" s="22"/>
      <c r="FSH316" s="22"/>
      <c r="FSI316" s="22"/>
      <c r="FSJ316" s="22"/>
      <c r="FSK316" s="22"/>
      <c r="FSL316" s="22"/>
      <c r="FSM316" s="22"/>
      <c r="FSN316" s="22"/>
      <c r="FSO316" s="22"/>
      <c r="FSP316" s="22"/>
      <c r="FSQ316" s="22"/>
      <c r="FSR316" s="22"/>
      <c r="FSS316" s="22"/>
      <c r="FST316" s="22"/>
      <c r="FSU316" s="22"/>
      <c r="FSV316" s="22"/>
      <c r="FSW316" s="22"/>
      <c r="FSX316" s="22"/>
      <c r="FSY316" s="22"/>
      <c r="FSZ316" s="22"/>
      <c r="FTA316" s="22"/>
      <c r="FTB316" s="22"/>
      <c r="FTC316" s="22"/>
      <c r="FTD316" s="22"/>
      <c r="FTE316" s="22"/>
      <c r="FTF316" s="22"/>
      <c r="FTG316" s="22"/>
      <c r="FTH316" s="22"/>
      <c r="FTI316" s="22"/>
      <c r="FTJ316" s="22"/>
      <c r="FTK316" s="22"/>
      <c r="FTL316" s="22"/>
      <c r="FTM316" s="22"/>
      <c r="FTN316" s="22"/>
      <c r="FTO316" s="22"/>
      <c r="FTP316" s="22"/>
      <c r="FTQ316" s="22"/>
      <c r="FTR316" s="22"/>
      <c r="FTS316" s="22"/>
      <c r="FTT316" s="22"/>
      <c r="FTU316" s="22"/>
      <c r="FTV316" s="22"/>
      <c r="FTW316" s="22"/>
      <c r="FTX316" s="22"/>
      <c r="FTY316" s="22"/>
      <c r="FTZ316" s="22"/>
      <c r="FUA316" s="22"/>
      <c r="FUB316" s="22"/>
      <c r="FUC316" s="22"/>
      <c r="FUD316" s="22"/>
      <c r="FUE316" s="22"/>
      <c r="FUF316" s="22"/>
      <c r="FUG316" s="22"/>
      <c r="FUH316" s="22"/>
      <c r="FUI316" s="22"/>
      <c r="FUJ316" s="22"/>
      <c r="FUK316" s="22"/>
      <c r="FUL316" s="22"/>
      <c r="FUM316" s="22"/>
      <c r="FUN316" s="22"/>
      <c r="FUO316" s="22"/>
      <c r="FUP316" s="22"/>
      <c r="FUQ316" s="22"/>
      <c r="FUR316" s="22"/>
      <c r="FUS316" s="22"/>
      <c r="FUT316" s="22"/>
      <c r="FUU316" s="22"/>
      <c r="FUV316" s="22"/>
      <c r="FUW316" s="22"/>
      <c r="FUX316" s="22"/>
      <c r="FUY316" s="22"/>
      <c r="FUZ316" s="22"/>
      <c r="FVA316" s="22"/>
      <c r="FVB316" s="22"/>
      <c r="FVC316" s="22"/>
      <c r="FVD316" s="22"/>
      <c r="FVE316" s="22"/>
      <c r="FVF316" s="22"/>
      <c r="FVG316" s="22"/>
      <c r="FVH316" s="22"/>
      <c r="FVI316" s="22"/>
      <c r="FVJ316" s="22"/>
      <c r="FVK316" s="22"/>
      <c r="FVL316" s="22"/>
      <c r="FVM316" s="22"/>
      <c r="FVN316" s="22"/>
      <c r="FVO316" s="22"/>
      <c r="FVP316" s="22"/>
      <c r="FVQ316" s="22"/>
      <c r="FVR316" s="22"/>
      <c r="FVS316" s="22"/>
      <c r="FVT316" s="22"/>
      <c r="FVU316" s="22"/>
      <c r="FVV316" s="22"/>
      <c r="FVW316" s="22"/>
      <c r="FVX316" s="22"/>
      <c r="FVY316" s="22"/>
      <c r="FVZ316" s="22"/>
      <c r="FWA316" s="22"/>
      <c r="FWB316" s="22"/>
      <c r="FWC316" s="22"/>
      <c r="FWD316" s="22"/>
      <c r="FWE316" s="22"/>
      <c r="FWF316" s="22"/>
      <c r="FWG316" s="22"/>
      <c r="FWH316" s="22"/>
      <c r="FWI316" s="22"/>
      <c r="FWJ316" s="22"/>
      <c r="FWK316" s="22"/>
      <c r="FWL316" s="22"/>
      <c r="FWM316" s="22"/>
      <c r="FWN316" s="22"/>
      <c r="FWO316" s="22"/>
      <c r="FWP316" s="22"/>
      <c r="FWQ316" s="22"/>
      <c r="FWR316" s="22"/>
      <c r="FWS316" s="22"/>
      <c r="FWT316" s="22"/>
      <c r="FWU316" s="22"/>
      <c r="FWV316" s="22"/>
      <c r="FWW316" s="22"/>
      <c r="FWX316" s="22"/>
      <c r="FWY316" s="22"/>
      <c r="FWZ316" s="22"/>
      <c r="FXA316" s="22"/>
      <c r="FXB316" s="22"/>
      <c r="FXC316" s="22"/>
      <c r="FXD316" s="22"/>
      <c r="FXE316" s="22"/>
      <c r="FXF316" s="22"/>
      <c r="FXG316" s="22"/>
      <c r="FXH316" s="22"/>
      <c r="FXI316" s="22"/>
      <c r="FXJ316" s="22"/>
      <c r="FXK316" s="22"/>
      <c r="FXL316" s="22"/>
      <c r="FXM316" s="22"/>
      <c r="FXN316" s="22"/>
      <c r="FXO316" s="22"/>
      <c r="FXP316" s="22"/>
      <c r="FXQ316" s="22"/>
      <c r="FXR316" s="22"/>
      <c r="FXS316" s="22"/>
      <c r="FXT316" s="22"/>
      <c r="FXU316" s="22"/>
      <c r="FXV316" s="22"/>
      <c r="FXW316" s="22"/>
      <c r="FXX316" s="22"/>
      <c r="FXY316" s="22"/>
      <c r="FXZ316" s="22"/>
      <c r="FYA316" s="22"/>
      <c r="FYB316" s="22"/>
      <c r="FYC316" s="22"/>
      <c r="FYD316" s="22"/>
      <c r="FYE316" s="22"/>
      <c r="FYF316" s="22"/>
      <c r="FYG316" s="22"/>
      <c r="FYH316" s="22"/>
      <c r="FYI316" s="22"/>
      <c r="FYJ316" s="22"/>
      <c r="FYK316" s="22"/>
      <c r="FYL316" s="22"/>
      <c r="FYM316" s="22"/>
      <c r="FYN316" s="22"/>
      <c r="FYO316" s="22"/>
      <c r="FYP316" s="22"/>
      <c r="FYQ316" s="22"/>
      <c r="FYR316" s="22"/>
      <c r="FYS316" s="22"/>
      <c r="FYT316" s="22"/>
      <c r="FYU316" s="22"/>
      <c r="FYV316" s="22"/>
      <c r="FYW316" s="22"/>
      <c r="FYX316" s="22"/>
      <c r="FYY316" s="22"/>
      <c r="FYZ316" s="22"/>
      <c r="FZA316" s="22"/>
      <c r="FZB316" s="22"/>
      <c r="FZC316" s="22"/>
      <c r="FZD316" s="22"/>
      <c r="FZE316" s="22"/>
      <c r="FZF316" s="22"/>
      <c r="FZG316" s="22"/>
      <c r="FZH316" s="22"/>
      <c r="FZI316" s="22"/>
      <c r="FZJ316" s="22"/>
      <c r="FZK316" s="22"/>
      <c r="FZL316" s="22"/>
      <c r="FZM316" s="22"/>
      <c r="FZN316" s="22"/>
      <c r="FZO316" s="22"/>
      <c r="FZP316" s="22"/>
      <c r="FZQ316" s="22"/>
      <c r="FZR316" s="22"/>
      <c r="FZS316" s="22"/>
      <c r="FZT316" s="22"/>
      <c r="FZU316" s="22"/>
      <c r="FZV316" s="22"/>
      <c r="FZW316" s="22"/>
      <c r="FZX316" s="22"/>
      <c r="FZY316" s="22"/>
      <c r="FZZ316" s="22"/>
      <c r="GAA316" s="22"/>
      <c r="GAB316" s="22"/>
      <c r="GAC316" s="22"/>
      <c r="GAD316" s="22"/>
      <c r="GAE316" s="22"/>
      <c r="GAF316" s="22"/>
      <c r="GAG316" s="22"/>
      <c r="GAH316" s="22"/>
      <c r="GAI316" s="22"/>
      <c r="GAJ316" s="22"/>
      <c r="GAK316" s="22"/>
      <c r="GAL316" s="22"/>
      <c r="GAM316" s="22"/>
      <c r="GAN316" s="22"/>
      <c r="GAO316" s="22"/>
      <c r="GAP316" s="22"/>
      <c r="GAQ316" s="22"/>
      <c r="GAR316" s="22"/>
      <c r="GAS316" s="22"/>
      <c r="GAT316" s="22"/>
      <c r="GAU316" s="22"/>
      <c r="GAV316" s="22"/>
      <c r="GAW316" s="22"/>
      <c r="GAX316" s="22"/>
      <c r="GAY316" s="22"/>
      <c r="GAZ316" s="22"/>
      <c r="GBA316" s="22"/>
      <c r="GBB316" s="22"/>
      <c r="GBC316" s="22"/>
      <c r="GBD316" s="22"/>
      <c r="GBE316" s="22"/>
      <c r="GBF316" s="22"/>
      <c r="GBG316" s="22"/>
      <c r="GBH316" s="22"/>
      <c r="GBI316" s="22"/>
      <c r="GBJ316" s="22"/>
      <c r="GBK316" s="22"/>
      <c r="GBL316" s="22"/>
      <c r="GBM316" s="22"/>
      <c r="GBN316" s="22"/>
      <c r="GBO316" s="22"/>
      <c r="GBP316" s="22"/>
      <c r="GBQ316" s="22"/>
      <c r="GBR316" s="22"/>
      <c r="GBS316" s="22"/>
      <c r="GBT316" s="22"/>
      <c r="GBU316" s="22"/>
      <c r="GBV316" s="22"/>
      <c r="GBW316" s="22"/>
      <c r="GBX316" s="22"/>
      <c r="GBY316" s="22"/>
      <c r="GBZ316" s="22"/>
      <c r="GCA316" s="22"/>
      <c r="GCB316" s="22"/>
      <c r="GCC316" s="22"/>
      <c r="GCD316" s="22"/>
      <c r="GCE316" s="22"/>
      <c r="GCF316" s="22"/>
      <c r="GCG316" s="22"/>
      <c r="GCH316" s="22"/>
      <c r="GCI316" s="22"/>
      <c r="GCJ316" s="22"/>
      <c r="GCK316" s="22"/>
      <c r="GCL316" s="22"/>
      <c r="GCM316" s="22"/>
      <c r="GCN316" s="22"/>
      <c r="GCO316" s="22"/>
      <c r="GCP316" s="22"/>
      <c r="GCQ316" s="22"/>
      <c r="GCR316" s="22"/>
      <c r="GCS316" s="22"/>
      <c r="GCT316" s="22"/>
      <c r="GCU316" s="22"/>
      <c r="GCV316" s="22"/>
      <c r="GCW316" s="22"/>
      <c r="GCX316" s="22"/>
      <c r="GCY316" s="22"/>
      <c r="GCZ316" s="22"/>
      <c r="GDA316" s="22"/>
      <c r="GDB316" s="22"/>
      <c r="GDC316" s="22"/>
      <c r="GDD316" s="22"/>
      <c r="GDE316" s="22"/>
      <c r="GDF316" s="22"/>
      <c r="GDG316" s="22"/>
      <c r="GDH316" s="22"/>
      <c r="GDI316" s="22"/>
      <c r="GDJ316" s="22"/>
      <c r="GDK316" s="22"/>
      <c r="GDL316" s="22"/>
      <c r="GDM316" s="22"/>
      <c r="GDN316" s="22"/>
      <c r="GDO316" s="22"/>
      <c r="GDP316" s="22"/>
      <c r="GDQ316" s="22"/>
      <c r="GDR316" s="22"/>
      <c r="GDS316" s="22"/>
      <c r="GDT316" s="22"/>
      <c r="GDU316" s="22"/>
      <c r="GDV316" s="22"/>
      <c r="GDW316" s="22"/>
      <c r="GDX316" s="22"/>
      <c r="GDY316" s="22"/>
      <c r="GDZ316" s="22"/>
      <c r="GEA316" s="22"/>
      <c r="GEB316" s="22"/>
      <c r="GEC316" s="22"/>
      <c r="GED316" s="22"/>
      <c r="GEE316" s="22"/>
      <c r="GEF316" s="22"/>
      <c r="GEG316" s="22"/>
      <c r="GEH316" s="22"/>
      <c r="GEI316" s="22"/>
      <c r="GEJ316" s="22"/>
      <c r="GEK316" s="22"/>
      <c r="GEL316" s="22"/>
      <c r="GEM316" s="22"/>
      <c r="GEN316" s="22"/>
      <c r="GEO316" s="22"/>
      <c r="GEP316" s="22"/>
      <c r="GEQ316" s="22"/>
      <c r="GER316" s="22"/>
      <c r="GES316" s="22"/>
      <c r="GET316" s="22"/>
      <c r="GEU316" s="22"/>
      <c r="GEV316" s="22"/>
      <c r="GEW316" s="22"/>
      <c r="GEX316" s="22"/>
      <c r="GEY316" s="22"/>
      <c r="GEZ316" s="22"/>
      <c r="GFA316" s="22"/>
      <c r="GFB316" s="22"/>
      <c r="GFC316" s="22"/>
      <c r="GFD316" s="22"/>
      <c r="GFE316" s="22"/>
      <c r="GFF316" s="22"/>
      <c r="GFG316" s="22"/>
      <c r="GFH316" s="22"/>
      <c r="GFI316" s="22"/>
      <c r="GFJ316" s="22"/>
      <c r="GFK316" s="22"/>
      <c r="GFL316" s="22"/>
      <c r="GFM316" s="22"/>
      <c r="GFN316" s="22"/>
      <c r="GFO316" s="22"/>
      <c r="GFP316" s="22"/>
      <c r="GFQ316" s="22"/>
      <c r="GFR316" s="22"/>
      <c r="GFS316" s="22"/>
      <c r="GFT316" s="22"/>
      <c r="GFU316" s="22"/>
      <c r="GFV316" s="22"/>
      <c r="GFW316" s="22"/>
      <c r="GFX316" s="22"/>
      <c r="GFY316" s="22"/>
      <c r="GFZ316" s="22"/>
      <c r="GGA316" s="22"/>
      <c r="GGB316" s="22"/>
      <c r="GGC316" s="22"/>
      <c r="GGD316" s="22"/>
      <c r="GGE316" s="22"/>
      <c r="GGF316" s="22"/>
      <c r="GGG316" s="22"/>
      <c r="GGH316" s="22"/>
      <c r="GGI316" s="22"/>
      <c r="GGJ316" s="22"/>
      <c r="GGK316" s="22"/>
      <c r="GGL316" s="22"/>
      <c r="GGM316" s="22"/>
      <c r="GGN316" s="22"/>
      <c r="GGO316" s="22"/>
      <c r="GGP316" s="22"/>
      <c r="GGQ316" s="22"/>
      <c r="GGR316" s="22"/>
      <c r="GGS316" s="22"/>
      <c r="GGT316" s="22"/>
      <c r="GGU316" s="22"/>
      <c r="GGV316" s="22"/>
      <c r="GGW316" s="22"/>
      <c r="GGX316" s="22"/>
      <c r="GGY316" s="22"/>
      <c r="GGZ316" s="22"/>
      <c r="GHA316" s="22"/>
      <c r="GHB316" s="22"/>
      <c r="GHC316" s="22"/>
      <c r="GHD316" s="22"/>
      <c r="GHE316" s="22"/>
      <c r="GHF316" s="22"/>
      <c r="GHG316" s="22"/>
      <c r="GHH316" s="22"/>
      <c r="GHI316" s="22"/>
      <c r="GHJ316" s="22"/>
      <c r="GHK316" s="22"/>
      <c r="GHL316" s="22"/>
      <c r="GHM316" s="22"/>
      <c r="GHN316" s="22"/>
      <c r="GHO316" s="22"/>
      <c r="GHP316" s="22"/>
      <c r="GHQ316" s="22"/>
      <c r="GHR316" s="22"/>
      <c r="GHS316" s="22"/>
      <c r="GHT316" s="22"/>
      <c r="GHU316" s="22"/>
      <c r="GHV316" s="22"/>
      <c r="GHW316" s="22"/>
      <c r="GHX316" s="22"/>
      <c r="GHY316" s="22"/>
      <c r="GHZ316" s="22"/>
      <c r="GIA316" s="22"/>
      <c r="GIB316" s="22"/>
      <c r="GIC316" s="22"/>
      <c r="GID316" s="22"/>
      <c r="GIE316" s="22"/>
      <c r="GIF316" s="22"/>
      <c r="GIG316" s="22"/>
      <c r="GIH316" s="22"/>
      <c r="GII316" s="22"/>
      <c r="GIJ316" s="22"/>
      <c r="GIK316" s="22"/>
      <c r="GIL316" s="22"/>
      <c r="GIM316" s="22"/>
      <c r="GIN316" s="22"/>
      <c r="GIO316" s="22"/>
      <c r="GIP316" s="22"/>
      <c r="GIQ316" s="22"/>
      <c r="GIR316" s="22"/>
      <c r="GIS316" s="22"/>
      <c r="GIT316" s="22"/>
      <c r="GIU316" s="22"/>
      <c r="GIV316" s="22"/>
      <c r="GIW316" s="22"/>
      <c r="GIX316" s="22"/>
      <c r="GIY316" s="22"/>
      <c r="GIZ316" s="22"/>
      <c r="GJA316" s="22"/>
      <c r="GJB316" s="22"/>
      <c r="GJC316" s="22"/>
      <c r="GJD316" s="22"/>
      <c r="GJE316" s="22"/>
      <c r="GJF316" s="22"/>
      <c r="GJG316" s="22"/>
      <c r="GJH316" s="22"/>
      <c r="GJI316" s="22"/>
      <c r="GJJ316" s="22"/>
      <c r="GJK316" s="22"/>
      <c r="GJL316" s="22"/>
      <c r="GJM316" s="22"/>
      <c r="GJN316" s="22"/>
      <c r="GJO316" s="22"/>
      <c r="GJP316" s="22"/>
      <c r="GJQ316" s="22"/>
      <c r="GJR316" s="22"/>
      <c r="GJS316" s="22"/>
      <c r="GJT316" s="22"/>
      <c r="GJU316" s="22"/>
      <c r="GJV316" s="22"/>
      <c r="GJW316" s="22"/>
      <c r="GJX316" s="22"/>
      <c r="GJY316" s="22"/>
      <c r="GJZ316" s="22"/>
      <c r="GKA316" s="22"/>
      <c r="GKB316" s="22"/>
      <c r="GKC316" s="22"/>
      <c r="GKD316" s="22"/>
      <c r="GKE316" s="22"/>
      <c r="GKF316" s="22"/>
      <c r="GKG316" s="22"/>
      <c r="GKH316" s="22"/>
      <c r="GKI316" s="22"/>
      <c r="GKJ316" s="22"/>
      <c r="GKK316" s="22"/>
      <c r="GKL316" s="22"/>
      <c r="GKM316" s="22"/>
      <c r="GKN316" s="22"/>
      <c r="GKO316" s="22"/>
      <c r="GKP316" s="22"/>
      <c r="GKQ316" s="22"/>
      <c r="GKR316" s="22"/>
      <c r="GKS316" s="22"/>
      <c r="GKT316" s="22"/>
      <c r="GKU316" s="22"/>
      <c r="GKV316" s="22"/>
      <c r="GKW316" s="22"/>
      <c r="GKX316" s="22"/>
      <c r="GKY316" s="22"/>
      <c r="GKZ316" s="22"/>
      <c r="GLA316" s="22"/>
      <c r="GLB316" s="22"/>
      <c r="GLC316" s="22"/>
      <c r="GLD316" s="22"/>
      <c r="GLE316" s="22"/>
      <c r="GLF316" s="22"/>
      <c r="GLG316" s="22"/>
      <c r="GLH316" s="22"/>
      <c r="GLI316" s="22"/>
      <c r="GLJ316" s="22"/>
      <c r="GLK316" s="22"/>
      <c r="GLL316" s="22"/>
      <c r="GLM316" s="22"/>
      <c r="GLN316" s="22"/>
      <c r="GLO316" s="22"/>
      <c r="GLP316" s="22"/>
      <c r="GLQ316" s="22"/>
      <c r="GLR316" s="22"/>
      <c r="GLS316" s="22"/>
      <c r="GLT316" s="22"/>
      <c r="GLU316" s="22"/>
      <c r="GLV316" s="22"/>
      <c r="GLW316" s="22"/>
      <c r="GLX316" s="22"/>
      <c r="GLY316" s="22"/>
      <c r="GLZ316" s="22"/>
      <c r="GMA316" s="22"/>
      <c r="GMB316" s="22"/>
      <c r="GMC316" s="22"/>
      <c r="GMD316" s="22"/>
      <c r="GME316" s="22"/>
      <c r="GMF316" s="22"/>
      <c r="GMG316" s="22"/>
      <c r="GMH316" s="22"/>
      <c r="GMI316" s="22"/>
      <c r="GMJ316" s="22"/>
      <c r="GMK316" s="22"/>
      <c r="GML316" s="22"/>
      <c r="GMM316" s="22"/>
      <c r="GMN316" s="22"/>
      <c r="GMO316" s="22"/>
      <c r="GMP316" s="22"/>
      <c r="GMQ316" s="22"/>
      <c r="GMR316" s="22"/>
      <c r="GMS316" s="22"/>
      <c r="GMT316" s="22"/>
      <c r="GMU316" s="22"/>
      <c r="GMV316" s="22"/>
      <c r="GMW316" s="22"/>
      <c r="GMX316" s="22"/>
      <c r="GMY316" s="22"/>
      <c r="GMZ316" s="22"/>
      <c r="GNA316" s="22"/>
      <c r="GNB316" s="22"/>
      <c r="GNC316" s="22"/>
      <c r="GND316" s="22"/>
      <c r="GNE316" s="22"/>
      <c r="GNF316" s="22"/>
      <c r="GNG316" s="22"/>
      <c r="GNH316" s="22"/>
      <c r="GNI316" s="22"/>
      <c r="GNJ316" s="22"/>
      <c r="GNK316" s="22"/>
      <c r="GNL316" s="22"/>
      <c r="GNM316" s="22"/>
      <c r="GNN316" s="22"/>
      <c r="GNO316" s="22"/>
      <c r="GNP316" s="22"/>
      <c r="GNQ316" s="22"/>
      <c r="GNR316" s="22"/>
      <c r="GNS316" s="22"/>
      <c r="GNT316" s="22"/>
      <c r="GNU316" s="22"/>
      <c r="GNV316" s="22"/>
      <c r="GNW316" s="22"/>
      <c r="GNX316" s="22"/>
      <c r="GNY316" s="22"/>
      <c r="GNZ316" s="22"/>
      <c r="GOA316" s="22"/>
      <c r="GOB316" s="22"/>
      <c r="GOC316" s="22"/>
      <c r="GOD316" s="22"/>
      <c r="GOE316" s="22"/>
      <c r="GOF316" s="22"/>
      <c r="GOG316" s="22"/>
      <c r="GOH316" s="22"/>
      <c r="GOI316" s="22"/>
      <c r="GOJ316" s="22"/>
      <c r="GOK316" s="22"/>
      <c r="GOL316" s="22"/>
      <c r="GOM316" s="22"/>
      <c r="GON316" s="22"/>
      <c r="GOO316" s="22"/>
      <c r="GOP316" s="22"/>
      <c r="GOQ316" s="22"/>
      <c r="GOR316" s="22"/>
      <c r="GOS316" s="22"/>
      <c r="GOT316" s="22"/>
      <c r="GOU316" s="22"/>
      <c r="GOV316" s="22"/>
      <c r="GOW316" s="22"/>
      <c r="GOX316" s="22"/>
      <c r="GOY316" s="22"/>
      <c r="GOZ316" s="22"/>
      <c r="GPA316" s="22"/>
      <c r="GPB316" s="22"/>
      <c r="GPC316" s="22"/>
      <c r="GPD316" s="22"/>
      <c r="GPE316" s="22"/>
      <c r="GPF316" s="22"/>
      <c r="GPG316" s="22"/>
      <c r="GPH316" s="22"/>
      <c r="GPI316" s="22"/>
      <c r="GPJ316" s="22"/>
      <c r="GPK316" s="22"/>
      <c r="GPL316" s="22"/>
      <c r="GPM316" s="22"/>
      <c r="GPN316" s="22"/>
      <c r="GPO316" s="22"/>
      <c r="GPP316" s="22"/>
      <c r="GPQ316" s="22"/>
      <c r="GPR316" s="22"/>
      <c r="GPS316" s="22"/>
      <c r="GPT316" s="22"/>
      <c r="GPU316" s="22"/>
      <c r="GPV316" s="22"/>
      <c r="GPW316" s="22"/>
      <c r="GPX316" s="22"/>
      <c r="GPY316" s="22"/>
      <c r="GPZ316" s="22"/>
      <c r="GQA316" s="22"/>
      <c r="GQB316" s="22"/>
      <c r="GQC316" s="22"/>
      <c r="GQD316" s="22"/>
      <c r="GQE316" s="22"/>
      <c r="GQF316" s="22"/>
      <c r="GQG316" s="22"/>
      <c r="GQH316" s="22"/>
      <c r="GQI316" s="22"/>
      <c r="GQJ316" s="22"/>
      <c r="GQK316" s="22"/>
      <c r="GQL316" s="22"/>
      <c r="GQM316" s="22"/>
      <c r="GQN316" s="22"/>
      <c r="GQO316" s="22"/>
      <c r="GQP316" s="22"/>
      <c r="GQQ316" s="22"/>
      <c r="GQR316" s="22"/>
      <c r="GQS316" s="22"/>
      <c r="GQT316" s="22"/>
      <c r="GQU316" s="22"/>
      <c r="GQV316" s="22"/>
      <c r="GQW316" s="22"/>
      <c r="GQX316" s="22"/>
      <c r="GQY316" s="22"/>
      <c r="GQZ316" s="22"/>
      <c r="GRA316" s="22"/>
      <c r="GRB316" s="22"/>
      <c r="GRC316" s="22"/>
      <c r="GRD316" s="22"/>
      <c r="GRE316" s="22"/>
      <c r="GRF316" s="22"/>
      <c r="GRG316" s="22"/>
      <c r="GRH316" s="22"/>
      <c r="GRI316" s="22"/>
      <c r="GRJ316" s="22"/>
      <c r="GRK316" s="22"/>
      <c r="GRL316" s="22"/>
      <c r="GRM316" s="22"/>
      <c r="GRN316" s="22"/>
      <c r="GRO316" s="22"/>
      <c r="GRP316" s="22"/>
      <c r="GRQ316" s="22"/>
      <c r="GRR316" s="22"/>
      <c r="GRS316" s="22"/>
      <c r="GRT316" s="22"/>
      <c r="GRU316" s="22"/>
      <c r="GRV316" s="22"/>
      <c r="GRW316" s="22"/>
      <c r="GRX316" s="22"/>
      <c r="GRY316" s="22"/>
      <c r="GRZ316" s="22"/>
      <c r="GSA316" s="22"/>
      <c r="GSB316" s="22"/>
      <c r="GSC316" s="22"/>
      <c r="GSD316" s="22"/>
      <c r="GSE316" s="22"/>
      <c r="GSF316" s="22"/>
      <c r="GSG316" s="22"/>
      <c r="GSH316" s="22"/>
      <c r="GSI316" s="22"/>
      <c r="GSJ316" s="22"/>
      <c r="GSK316" s="22"/>
      <c r="GSL316" s="22"/>
      <c r="GSM316" s="22"/>
      <c r="GSN316" s="22"/>
      <c r="GSO316" s="22"/>
      <c r="GSP316" s="22"/>
      <c r="GSQ316" s="22"/>
      <c r="GSR316" s="22"/>
      <c r="GSS316" s="22"/>
      <c r="GST316" s="22"/>
      <c r="GSU316" s="22"/>
      <c r="GSV316" s="22"/>
      <c r="GSW316" s="22"/>
      <c r="GSX316" s="22"/>
      <c r="GSY316" s="22"/>
      <c r="GSZ316" s="22"/>
      <c r="GTA316" s="22"/>
      <c r="GTB316" s="22"/>
      <c r="GTC316" s="22"/>
      <c r="GTD316" s="22"/>
      <c r="GTE316" s="22"/>
      <c r="GTF316" s="22"/>
      <c r="GTG316" s="22"/>
      <c r="GTH316" s="22"/>
      <c r="GTI316" s="22"/>
      <c r="GTJ316" s="22"/>
      <c r="GTK316" s="22"/>
      <c r="GTL316" s="22"/>
      <c r="GTM316" s="22"/>
      <c r="GTN316" s="22"/>
      <c r="GTO316" s="22"/>
      <c r="GTP316" s="22"/>
      <c r="GTQ316" s="22"/>
      <c r="GTR316" s="22"/>
      <c r="GTS316" s="22"/>
      <c r="GTT316" s="22"/>
      <c r="GTU316" s="22"/>
      <c r="GTV316" s="22"/>
      <c r="GTW316" s="22"/>
      <c r="GTX316" s="22"/>
      <c r="GTY316" s="22"/>
      <c r="GTZ316" s="22"/>
      <c r="GUA316" s="22"/>
      <c r="GUB316" s="22"/>
      <c r="GUC316" s="22"/>
      <c r="GUD316" s="22"/>
      <c r="GUE316" s="22"/>
      <c r="GUF316" s="22"/>
      <c r="GUG316" s="22"/>
      <c r="GUH316" s="22"/>
      <c r="GUI316" s="22"/>
      <c r="GUJ316" s="22"/>
      <c r="GUK316" s="22"/>
      <c r="GUL316" s="22"/>
      <c r="GUM316" s="22"/>
      <c r="GUN316" s="22"/>
      <c r="GUO316" s="22"/>
      <c r="GUP316" s="22"/>
      <c r="GUQ316" s="22"/>
      <c r="GUR316" s="22"/>
      <c r="GUS316" s="22"/>
      <c r="GUT316" s="22"/>
      <c r="GUU316" s="22"/>
      <c r="GUV316" s="22"/>
      <c r="GUW316" s="22"/>
      <c r="GUX316" s="22"/>
      <c r="GUY316" s="22"/>
      <c r="GUZ316" s="22"/>
      <c r="GVA316" s="22"/>
      <c r="GVB316" s="22"/>
      <c r="GVC316" s="22"/>
      <c r="GVD316" s="22"/>
      <c r="GVE316" s="22"/>
      <c r="GVF316" s="22"/>
      <c r="GVG316" s="22"/>
      <c r="GVH316" s="22"/>
      <c r="GVI316" s="22"/>
      <c r="GVJ316" s="22"/>
      <c r="GVK316" s="22"/>
      <c r="GVL316" s="22"/>
      <c r="GVM316" s="22"/>
      <c r="GVN316" s="22"/>
      <c r="GVO316" s="22"/>
      <c r="GVP316" s="22"/>
      <c r="GVQ316" s="22"/>
      <c r="GVR316" s="22"/>
      <c r="GVS316" s="22"/>
      <c r="GVT316" s="22"/>
      <c r="GVU316" s="22"/>
      <c r="GVV316" s="22"/>
      <c r="GVW316" s="22"/>
      <c r="GVX316" s="22"/>
      <c r="GVY316" s="22"/>
      <c r="GVZ316" s="22"/>
      <c r="GWA316" s="22"/>
      <c r="GWB316" s="22"/>
      <c r="GWC316" s="22"/>
      <c r="GWD316" s="22"/>
      <c r="GWE316" s="22"/>
      <c r="GWF316" s="22"/>
      <c r="GWG316" s="22"/>
      <c r="GWH316" s="22"/>
      <c r="GWI316" s="22"/>
      <c r="GWJ316" s="22"/>
      <c r="GWK316" s="22"/>
      <c r="GWL316" s="22"/>
      <c r="GWM316" s="22"/>
      <c r="GWN316" s="22"/>
      <c r="GWO316" s="22"/>
      <c r="GWP316" s="22"/>
      <c r="GWQ316" s="22"/>
      <c r="GWR316" s="22"/>
      <c r="GWS316" s="22"/>
      <c r="GWT316" s="22"/>
      <c r="GWU316" s="22"/>
      <c r="GWV316" s="22"/>
      <c r="GWW316" s="22"/>
      <c r="GWX316" s="22"/>
      <c r="GWY316" s="22"/>
      <c r="GWZ316" s="22"/>
      <c r="GXA316" s="22"/>
      <c r="GXB316" s="22"/>
      <c r="GXC316" s="22"/>
      <c r="GXD316" s="22"/>
      <c r="GXE316" s="22"/>
      <c r="GXF316" s="22"/>
      <c r="GXG316" s="22"/>
      <c r="GXH316" s="22"/>
      <c r="GXI316" s="22"/>
      <c r="GXJ316" s="22"/>
      <c r="GXK316" s="22"/>
      <c r="GXL316" s="22"/>
      <c r="GXM316" s="22"/>
      <c r="GXN316" s="22"/>
      <c r="GXO316" s="22"/>
      <c r="GXP316" s="22"/>
      <c r="GXQ316" s="22"/>
      <c r="GXR316" s="22"/>
      <c r="GXS316" s="22"/>
      <c r="GXT316" s="22"/>
      <c r="GXU316" s="22"/>
      <c r="GXV316" s="22"/>
      <c r="GXW316" s="22"/>
      <c r="GXX316" s="22"/>
      <c r="GXY316" s="22"/>
      <c r="GXZ316" s="22"/>
      <c r="GYA316" s="22"/>
      <c r="GYB316" s="22"/>
      <c r="GYC316" s="22"/>
      <c r="GYD316" s="22"/>
      <c r="GYE316" s="22"/>
      <c r="GYF316" s="22"/>
      <c r="GYG316" s="22"/>
      <c r="GYH316" s="22"/>
      <c r="GYI316" s="22"/>
      <c r="GYJ316" s="22"/>
      <c r="GYK316" s="22"/>
      <c r="GYL316" s="22"/>
      <c r="GYM316" s="22"/>
      <c r="GYN316" s="22"/>
      <c r="GYO316" s="22"/>
      <c r="GYP316" s="22"/>
      <c r="GYQ316" s="22"/>
      <c r="GYR316" s="22"/>
      <c r="GYS316" s="22"/>
      <c r="GYT316" s="22"/>
      <c r="GYU316" s="22"/>
      <c r="GYV316" s="22"/>
      <c r="GYW316" s="22"/>
      <c r="GYX316" s="22"/>
      <c r="GYY316" s="22"/>
      <c r="GYZ316" s="22"/>
      <c r="GZA316" s="22"/>
      <c r="GZB316" s="22"/>
      <c r="GZC316" s="22"/>
      <c r="GZD316" s="22"/>
      <c r="GZE316" s="22"/>
      <c r="GZF316" s="22"/>
      <c r="GZG316" s="22"/>
      <c r="GZH316" s="22"/>
      <c r="GZI316" s="22"/>
      <c r="GZJ316" s="22"/>
      <c r="GZK316" s="22"/>
      <c r="GZL316" s="22"/>
      <c r="GZM316" s="22"/>
      <c r="GZN316" s="22"/>
      <c r="GZO316" s="22"/>
      <c r="GZP316" s="22"/>
      <c r="GZQ316" s="22"/>
      <c r="GZR316" s="22"/>
      <c r="GZS316" s="22"/>
      <c r="GZT316" s="22"/>
      <c r="GZU316" s="22"/>
      <c r="GZV316" s="22"/>
      <c r="GZW316" s="22"/>
      <c r="GZX316" s="22"/>
      <c r="GZY316" s="22"/>
      <c r="GZZ316" s="22"/>
      <c r="HAA316" s="22"/>
      <c r="HAB316" s="22"/>
      <c r="HAC316" s="22"/>
      <c r="HAD316" s="22"/>
      <c r="HAE316" s="22"/>
      <c r="HAF316" s="22"/>
      <c r="HAG316" s="22"/>
      <c r="HAH316" s="22"/>
      <c r="HAI316" s="22"/>
      <c r="HAJ316" s="22"/>
      <c r="HAK316" s="22"/>
      <c r="HAL316" s="22"/>
      <c r="HAM316" s="22"/>
      <c r="HAN316" s="22"/>
      <c r="HAO316" s="22"/>
      <c r="HAP316" s="22"/>
      <c r="HAQ316" s="22"/>
      <c r="HAR316" s="22"/>
      <c r="HAS316" s="22"/>
      <c r="HAT316" s="22"/>
      <c r="HAU316" s="22"/>
      <c r="HAV316" s="22"/>
      <c r="HAW316" s="22"/>
      <c r="HAX316" s="22"/>
      <c r="HAY316" s="22"/>
      <c r="HAZ316" s="22"/>
      <c r="HBA316" s="22"/>
      <c r="HBB316" s="22"/>
      <c r="HBC316" s="22"/>
      <c r="HBD316" s="22"/>
      <c r="HBE316" s="22"/>
      <c r="HBF316" s="22"/>
      <c r="HBG316" s="22"/>
      <c r="HBH316" s="22"/>
      <c r="HBI316" s="22"/>
      <c r="HBJ316" s="22"/>
      <c r="HBK316" s="22"/>
      <c r="HBL316" s="22"/>
      <c r="HBM316" s="22"/>
      <c r="HBN316" s="22"/>
      <c r="HBO316" s="22"/>
      <c r="HBP316" s="22"/>
      <c r="HBQ316" s="22"/>
      <c r="HBR316" s="22"/>
      <c r="HBS316" s="22"/>
      <c r="HBT316" s="22"/>
      <c r="HBU316" s="22"/>
      <c r="HBV316" s="22"/>
      <c r="HBW316" s="22"/>
      <c r="HBX316" s="22"/>
      <c r="HBY316" s="22"/>
      <c r="HBZ316" s="22"/>
      <c r="HCA316" s="22"/>
      <c r="HCB316" s="22"/>
      <c r="HCC316" s="22"/>
      <c r="HCD316" s="22"/>
      <c r="HCE316" s="22"/>
      <c r="HCF316" s="22"/>
      <c r="HCG316" s="22"/>
      <c r="HCH316" s="22"/>
      <c r="HCI316" s="22"/>
      <c r="HCJ316" s="22"/>
      <c r="HCK316" s="22"/>
      <c r="HCL316" s="22"/>
      <c r="HCM316" s="22"/>
      <c r="HCN316" s="22"/>
      <c r="HCO316" s="22"/>
      <c r="HCP316" s="22"/>
      <c r="HCQ316" s="22"/>
      <c r="HCR316" s="22"/>
      <c r="HCS316" s="22"/>
      <c r="HCT316" s="22"/>
      <c r="HCU316" s="22"/>
      <c r="HCV316" s="22"/>
      <c r="HCW316" s="22"/>
      <c r="HCX316" s="22"/>
      <c r="HCY316" s="22"/>
      <c r="HCZ316" s="22"/>
      <c r="HDA316" s="22"/>
      <c r="HDB316" s="22"/>
      <c r="HDC316" s="22"/>
      <c r="HDD316" s="22"/>
      <c r="HDE316" s="22"/>
      <c r="HDF316" s="22"/>
      <c r="HDG316" s="22"/>
      <c r="HDH316" s="22"/>
      <c r="HDI316" s="22"/>
      <c r="HDJ316" s="22"/>
      <c r="HDK316" s="22"/>
      <c r="HDL316" s="22"/>
      <c r="HDM316" s="22"/>
      <c r="HDN316" s="22"/>
      <c r="HDO316" s="22"/>
      <c r="HDP316" s="22"/>
      <c r="HDQ316" s="22"/>
      <c r="HDR316" s="22"/>
      <c r="HDS316" s="22"/>
      <c r="HDT316" s="22"/>
      <c r="HDU316" s="22"/>
      <c r="HDV316" s="22"/>
      <c r="HDW316" s="22"/>
      <c r="HDX316" s="22"/>
      <c r="HDY316" s="22"/>
      <c r="HDZ316" s="22"/>
      <c r="HEA316" s="22"/>
      <c r="HEB316" s="22"/>
      <c r="HEC316" s="22"/>
      <c r="HED316" s="22"/>
      <c r="HEE316" s="22"/>
      <c r="HEF316" s="22"/>
      <c r="HEG316" s="22"/>
      <c r="HEH316" s="22"/>
      <c r="HEI316" s="22"/>
      <c r="HEJ316" s="22"/>
      <c r="HEK316" s="22"/>
      <c r="HEL316" s="22"/>
      <c r="HEM316" s="22"/>
      <c r="HEN316" s="22"/>
      <c r="HEO316" s="22"/>
      <c r="HEP316" s="22"/>
      <c r="HEQ316" s="22"/>
      <c r="HER316" s="22"/>
      <c r="HES316" s="22"/>
      <c r="HET316" s="22"/>
      <c r="HEU316" s="22"/>
      <c r="HEV316" s="22"/>
      <c r="HEW316" s="22"/>
      <c r="HEX316" s="22"/>
      <c r="HEY316" s="22"/>
      <c r="HEZ316" s="22"/>
      <c r="HFA316" s="22"/>
      <c r="HFB316" s="22"/>
      <c r="HFC316" s="22"/>
      <c r="HFD316" s="22"/>
      <c r="HFE316" s="22"/>
      <c r="HFF316" s="22"/>
      <c r="HFG316" s="22"/>
      <c r="HFH316" s="22"/>
      <c r="HFI316" s="22"/>
      <c r="HFJ316" s="22"/>
      <c r="HFK316" s="22"/>
      <c r="HFL316" s="22"/>
      <c r="HFM316" s="22"/>
      <c r="HFN316" s="22"/>
      <c r="HFO316" s="22"/>
      <c r="HFP316" s="22"/>
      <c r="HFQ316" s="22"/>
      <c r="HFR316" s="22"/>
      <c r="HFS316" s="22"/>
      <c r="HFT316" s="22"/>
      <c r="HFU316" s="22"/>
      <c r="HFV316" s="22"/>
      <c r="HFW316" s="22"/>
      <c r="HFX316" s="22"/>
      <c r="HFY316" s="22"/>
      <c r="HFZ316" s="22"/>
      <c r="HGA316" s="22"/>
      <c r="HGB316" s="22"/>
      <c r="HGC316" s="22"/>
      <c r="HGD316" s="22"/>
      <c r="HGE316" s="22"/>
      <c r="HGF316" s="22"/>
      <c r="HGG316" s="22"/>
      <c r="HGH316" s="22"/>
      <c r="HGI316" s="22"/>
      <c r="HGJ316" s="22"/>
      <c r="HGK316" s="22"/>
      <c r="HGL316" s="22"/>
      <c r="HGM316" s="22"/>
      <c r="HGN316" s="22"/>
      <c r="HGO316" s="22"/>
      <c r="HGP316" s="22"/>
      <c r="HGQ316" s="22"/>
      <c r="HGR316" s="22"/>
      <c r="HGS316" s="22"/>
      <c r="HGT316" s="22"/>
      <c r="HGU316" s="22"/>
      <c r="HGV316" s="22"/>
      <c r="HGW316" s="22"/>
      <c r="HGX316" s="22"/>
      <c r="HGY316" s="22"/>
      <c r="HGZ316" s="22"/>
      <c r="HHA316" s="22"/>
      <c r="HHB316" s="22"/>
      <c r="HHC316" s="22"/>
      <c r="HHD316" s="22"/>
      <c r="HHE316" s="22"/>
      <c r="HHF316" s="22"/>
      <c r="HHG316" s="22"/>
      <c r="HHH316" s="22"/>
      <c r="HHI316" s="22"/>
      <c r="HHJ316" s="22"/>
      <c r="HHK316" s="22"/>
      <c r="HHL316" s="22"/>
      <c r="HHM316" s="22"/>
      <c r="HHN316" s="22"/>
      <c r="HHO316" s="22"/>
      <c r="HHP316" s="22"/>
      <c r="HHQ316" s="22"/>
      <c r="HHR316" s="22"/>
      <c r="HHS316" s="22"/>
      <c r="HHT316" s="22"/>
      <c r="HHU316" s="22"/>
      <c r="HHV316" s="22"/>
      <c r="HHW316" s="22"/>
      <c r="HHX316" s="22"/>
      <c r="HHY316" s="22"/>
      <c r="HHZ316" s="22"/>
      <c r="HIA316" s="22"/>
      <c r="HIB316" s="22"/>
      <c r="HIC316" s="22"/>
      <c r="HID316" s="22"/>
      <c r="HIE316" s="22"/>
      <c r="HIF316" s="22"/>
      <c r="HIG316" s="22"/>
      <c r="HIH316" s="22"/>
      <c r="HII316" s="22"/>
      <c r="HIJ316" s="22"/>
      <c r="HIK316" s="22"/>
      <c r="HIL316" s="22"/>
      <c r="HIM316" s="22"/>
      <c r="HIN316" s="22"/>
      <c r="HIO316" s="22"/>
      <c r="HIP316" s="22"/>
      <c r="HIQ316" s="22"/>
      <c r="HIR316" s="22"/>
      <c r="HIS316" s="22"/>
      <c r="HIT316" s="22"/>
      <c r="HIU316" s="22"/>
      <c r="HIV316" s="22"/>
      <c r="HIW316" s="22"/>
      <c r="HIX316" s="22"/>
      <c r="HIY316" s="22"/>
      <c r="HIZ316" s="22"/>
      <c r="HJA316" s="22"/>
      <c r="HJB316" s="22"/>
      <c r="HJC316" s="22"/>
      <c r="HJD316" s="22"/>
      <c r="HJE316" s="22"/>
      <c r="HJF316" s="22"/>
      <c r="HJG316" s="22"/>
      <c r="HJH316" s="22"/>
      <c r="HJI316" s="22"/>
      <c r="HJJ316" s="22"/>
      <c r="HJK316" s="22"/>
      <c r="HJL316" s="22"/>
      <c r="HJM316" s="22"/>
      <c r="HJN316" s="22"/>
      <c r="HJO316" s="22"/>
      <c r="HJP316" s="22"/>
      <c r="HJQ316" s="22"/>
      <c r="HJR316" s="22"/>
      <c r="HJS316" s="22"/>
      <c r="HJT316" s="22"/>
      <c r="HJU316" s="22"/>
      <c r="HJV316" s="22"/>
      <c r="HJW316" s="22"/>
      <c r="HJX316" s="22"/>
      <c r="HJY316" s="22"/>
      <c r="HJZ316" s="22"/>
      <c r="HKA316" s="22"/>
      <c r="HKB316" s="22"/>
      <c r="HKC316" s="22"/>
      <c r="HKD316" s="22"/>
      <c r="HKE316" s="22"/>
      <c r="HKF316" s="22"/>
      <c r="HKG316" s="22"/>
      <c r="HKH316" s="22"/>
      <c r="HKI316" s="22"/>
      <c r="HKJ316" s="22"/>
      <c r="HKK316" s="22"/>
      <c r="HKL316" s="22"/>
      <c r="HKM316" s="22"/>
      <c r="HKN316" s="22"/>
      <c r="HKO316" s="22"/>
      <c r="HKP316" s="22"/>
      <c r="HKQ316" s="22"/>
      <c r="HKR316" s="22"/>
      <c r="HKS316" s="22"/>
      <c r="HKT316" s="22"/>
      <c r="HKU316" s="22"/>
      <c r="HKV316" s="22"/>
      <c r="HKW316" s="22"/>
      <c r="HKX316" s="22"/>
      <c r="HKY316" s="22"/>
      <c r="HKZ316" s="22"/>
      <c r="HLA316" s="22"/>
      <c r="HLB316" s="22"/>
      <c r="HLC316" s="22"/>
      <c r="HLD316" s="22"/>
      <c r="HLE316" s="22"/>
      <c r="HLF316" s="22"/>
      <c r="HLG316" s="22"/>
      <c r="HLH316" s="22"/>
      <c r="HLI316" s="22"/>
      <c r="HLJ316" s="22"/>
      <c r="HLK316" s="22"/>
      <c r="HLL316" s="22"/>
      <c r="HLM316" s="22"/>
      <c r="HLN316" s="22"/>
      <c r="HLO316" s="22"/>
      <c r="HLP316" s="22"/>
      <c r="HLQ316" s="22"/>
      <c r="HLR316" s="22"/>
      <c r="HLS316" s="22"/>
      <c r="HLT316" s="22"/>
      <c r="HLU316" s="22"/>
      <c r="HLV316" s="22"/>
      <c r="HLW316" s="22"/>
      <c r="HLX316" s="22"/>
      <c r="HLY316" s="22"/>
      <c r="HLZ316" s="22"/>
      <c r="HMA316" s="22"/>
      <c r="HMB316" s="22"/>
      <c r="HMC316" s="22"/>
      <c r="HMD316" s="22"/>
      <c r="HME316" s="22"/>
      <c r="HMF316" s="22"/>
      <c r="HMG316" s="22"/>
      <c r="HMH316" s="22"/>
      <c r="HMI316" s="22"/>
      <c r="HMJ316" s="22"/>
      <c r="HMK316" s="22"/>
      <c r="HML316" s="22"/>
      <c r="HMM316" s="22"/>
      <c r="HMN316" s="22"/>
      <c r="HMO316" s="22"/>
      <c r="HMP316" s="22"/>
      <c r="HMQ316" s="22"/>
      <c r="HMR316" s="22"/>
      <c r="HMS316" s="22"/>
      <c r="HMT316" s="22"/>
      <c r="HMU316" s="22"/>
      <c r="HMV316" s="22"/>
      <c r="HMW316" s="22"/>
      <c r="HMX316" s="22"/>
      <c r="HMY316" s="22"/>
      <c r="HMZ316" s="22"/>
      <c r="HNA316" s="22"/>
      <c r="HNB316" s="22"/>
      <c r="HNC316" s="22"/>
      <c r="HND316" s="22"/>
      <c r="HNE316" s="22"/>
      <c r="HNF316" s="22"/>
      <c r="HNG316" s="22"/>
      <c r="HNH316" s="22"/>
      <c r="HNI316" s="22"/>
      <c r="HNJ316" s="22"/>
      <c r="HNK316" s="22"/>
      <c r="HNL316" s="22"/>
      <c r="HNM316" s="22"/>
      <c r="HNN316" s="22"/>
      <c r="HNO316" s="22"/>
      <c r="HNP316" s="22"/>
      <c r="HNQ316" s="22"/>
      <c r="HNR316" s="22"/>
      <c r="HNS316" s="22"/>
      <c r="HNT316" s="22"/>
      <c r="HNU316" s="22"/>
      <c r="HNV316" s="22"/>
      <c r="HNW316" s="22"/>
      <c r="HNX316" s="22"/>
      <c r="HNY316" s="22"/>
      <c r="HNZ316" s="22"/>
      <c r="HOA316" s="22"/>
      <c r="HOB316" s="22"/>
      <c r="HOC316" s="22"/>
      <c r="HOD316" s="22"/>
      <c r="HOE316" s="22"/>
      <c r="HOF316" s="22"/>
      <c r="HOG316" s="22"/>
      <c r="HOH316" s="22"/>
      <c r="HOI316" s="22"/>
      <c r="HOJ316" s="22"/>
      <c r="HOK316" s="22"/>
      <c r="HOL316" s="22"/>
      <c r="HOM316" s="22"/>
      <c r="HON316" s="22"/>
      <c r="HOO316" s="22"/>
      <c r="HOP316" s="22"/>
      <c r="HOQ316" s="22"/>
      <c r="HOR316" s="22"/>
      <c r="HOS316" s="22"/>
      <c r="HOT316" s="22"/>
      <c r="HOU316" s="22"/>
      <c r="HOV316" s="22"/>
      <c r="HOW316" s="22"/>
      <c r="HOX316" s="22"/>
      <c r="HOY316" s="22"/>
      <c r="HOZ316" s="22"/>
      <c r="HPA316" s="22"/>
      <c r="HPB316" s="22"/>
      <c r="HPC316" s="22"/>
      <c r="HPD316" s="22"/>
      <c r="HPE316" s="22"/>
      <c r="HPF316" s="22"/>
      <c r="HPG316" s="22"/>
      <c r="HPH316" s="22"/>
      <c r="HPI316" s="22"/>
      <c r="HPJ316" s="22"/>
      <c r="HPK316" s="22"/>
      <c r="HPL316" s="22"/>
      <c r="HPM316" s="22"/>
      <c r="HPN316" s="22"/>
      <c r="HPO316" s="22"/>
      <c r="HPP316" s="22"/>
      <c r="HPQ316" s="22"/>
      <c r="HPR316" s="22"/>
      <c r="HPS316" s="22"/>
      <c r="HPT316" s="22"/>
      <c r="HPU316" s="22"/>
      <c r="HPV316" s="22"/>
      <c r="HPW316" s="22"/>
      <c r="HPX316" s="22"/>
      <c r="HPY316" s="22"/>
      <c r="HPZ316" s="22"/>
      <c r="HQA316" s="22"/>
      <c r="HQB316" s="22"/>
      <c r="HQC316" s="22"/>
      <c r="HQD316" s="22"/>
      <c r="HQE316" s="22"/>
      <c r="HQF316" s="22"/>
      <c r="HQG316" s="22"/>
      <c r="HQH316" s="22"/>
      <c r="HQI316" s="22"/>
      <c r="HQJ316" s="22"/>
      <c r="HQK316" s="22"/>
      <c r="HQL316" s="22"/>
      <c r="HQM316" s="22"/>
      <c r="HQN316" s="22"/>
      <c r="HQO316" s="22"/>
      <c r="HQP316" s="22"/>
      <c r="HQQ316" s="22"/>
      <c r="HQR316" s="22"/>
      <c r="HQS316" s="22"/>
      <c r="HQT316" s="22"/>
      <c r="HQU316" s="22"/>
      <c r="HQV316" s="22"/>
      <c r="HQW316" s="22"/>
      <c r="HQX316" s="22"/>
      <c r="HQY316" s="22"/>
      <c r="HQZ316" s="22"/>
      <c r="HRA316" s="22"/>
      <c r="HRB316" s="22"/>
      <c r="HRC316" s="22"/>
      <c r="HRD316" s="22"/>
      <c r="HRE316" s="22"/>
      <c r="HRF316" s="22"/>
      <c r="HRG316" s="22"/>
      <c r="HRH316" s="22"/>
      <c r="HRI316" s="22"/>
      <c r="HRJ316" s="22"/>
      <c r="HRK316" s="22"/>
      <c r="HRL316" s="22"/>
      <c r="HRM316" s="22"/>
      <c r="HRN316" s="22"/>
      <c r="HRO316" s="22"/>
      <c r="HRP316" s="22"/>
      <c r="HRQ316" s="22"/>
      <c r="HRR316" s="22"/>
      <c r="HRS316" s="22"/>
      <c r="HRT316" s="22"/>
      <c r="HRU316" s="22"/>
      <c r="HRV316" s="22"/>
      <c r="HRW316" s="22"/>
      <c r="HRX316" s="22"/>
      <c r="HRY316" s="22"/>
      <c r="HRZ316" s="22"/>
      <c r="HSA316" s="22"/>
      <c r="HSB316" s="22"/>
      <c r="HSC316" s="22"/>
      <c r="HSD316" s="22"/>
      <c r="HSE316" s="22"/>
      <c r="HSF316" s="22"/>
      <c r="HSG316" s="22"/>
      <c r="HSH316" s="22"/>
      <c r="HSI316" s="22"/>
      <c r="HSJ316" s="22"/>
      <c r="HSK316" s="22"/>
      <c r="HSL316" s="22"/>
      <c r="HSM316" s="22"/>
      <c r="HSN316" s="22"/>
      <c r="HSO316" s="22"/>
      <c r="HSP316" s="22"/>
      <c r="HSQ316" s="22"/>
      <c r="HSR316" s="22"/>
      <c r="HSS316" s="22"/>
      <c r="HST316" s="22"/>
      <c r="HSU316" s="22"/>
      <c r="HSV316" s="22"/>
      <c r="HSW316" s="22"/>
      <c r="HSX316" s="22"/>
      <c r="HSY316" s="22"/>
      <c r="HSZ316" s="22"/>
      <c r="HTA316" s="22"/>
      <c r="HTB316" s="22"/>
      <c r="HTC316" s="22"/>
      <c r="HTD316" s="22"/>
      <c r="HTE316" s="22"/>
      <c r="HTF316" s="22"/>
      <c r="HTG316" s="22"/>
      <c r="HTH316" s="22"/>
      <c r="HTI316" s="22"/>
      <c r="HTJ316" s="22"/>
      <c r="HTK316" s="22"/>
      <c r="HTL316" s="22"/>
      <c r="HTM316" s="22"/>
      <c r="HTN316" s="22"/>
      <c r="HTO316" s="22"/>
      <c r="HTP316" s="22"/>
      <c r="HTQ316" s="22"/>
      <c r="HTR316" s="22"/>
      <c r="HTS316" s="22"/>
      <c r="HTT316" s="22"/>
      <c r="HTU316" s="22"/>
      <c r="HTV316" s="22"/>
      <c r="HTW316" s="22"/>
      <c r="HTX316" s="22"/>
      <c r="HTY316" s="22"/>
      <c r="HTZ316" s="22"/>
      <c r="HUA316" s="22"/>
      <c r="HUB316" s="22"/>
      <c r="HUC316" s="22"/>
      <c r="HUD316" s="22"/>
      <c r="HUE316" s="22"/>
      <c r="HUF316" s="22"/>
      <c r="HUG316" s="22"/>
      <c r="HUH316" s="22"/>
      <c r="HUI316" s="22"/>
      <c r="HUJ316" s="22"/>
      <c r="HUK316" s="22"/>
      <c r="HUL316" s="22"/>
      <c r="HUM316" s="22"/>
      <c r="HUN316" s="22"/>
      <c r="HUO316" s="22"/>
      <c r="HUP316" s="22"/>
      <c r="HUQ316" s="22"/>
      <c r="HUR316" s="22"/>
      <c r="HUS316" s="22"/>
      <c r="HUT316" s="22"/>
      <c r="HUU316" s="22"/>
      <c r="HUV316" s="22"/>
      <c r="HUW316" s="22"/>
      <c r="HUX316" s="22"/>
      <c r="HUY316" s="22"/>
      <c r="HUZ316" s="22"/>
      <c r="HVA316" s="22"/>
      <c r="HVB316" s="22"/>
      <c r="HVC316" s="22"/>
      <c r="HVD316" s="22"/>
      <c r="HVE316" s="22"/>
      <c r="HVF316" s="22"/>
      <c r="HVG316" s="22"/>
      <c r="HVH316" s="22"/>
      <c r="HVI316" s="22"/>
      <c r="HVJ316" s="22"/>
      <c r="HVK316" s="22"/>
      <c r="HVL316" s="22"/>
      <c r="HVM316" s="22"/>
      <c r="HVN316" s="22"/>
      <c r="HVO316" s="22"/>
      <c r="HVP316" s="22"/>
      <c r="HVQ316" s="22"/>
      <c r="HVR316" s="22"/>
      <c r="HVS316" s="22"/>
      <c r="HVT316" s="22"/>
      <c r="HVU316" s="22"/>
      <c r="HVV316" s="22"/>
      <c r="HVW316" s="22"/>
      <c r="HVX316" s="22"/>
      <c r="HVY316" s="22"/>
      <c r="HVZ316" s="22"/>
      <c r="HWA316" s="22"/>
      <c r="HWB316" s="22"/>
      <c r="HWC316" s="22"/>
      <c r="HWD316" s="22"/>
      <c r="HWE316" s="22"/>
      <c r="HWF316" s="22"/>
      <c r="HWG316" s="22"/>
      <c r="HWH316" s="22"/>
      <c r="HWI316" s="22"/>
      <c r="HWJ316" s="22"/>
      <c r="HWK316" s="22"/>
      <c r="HWL316" s="22"/>
      <c r="HWM316" s="22"/>
      <c r="HWN316" s="22"/>
      <c r="HWO316" s="22"/>
      <c r="HWP316" s="22"/>
      <c r="HWQ316" s="22"/>
      <c r="HWR316" s="22"/>
      <c r="HWS316" s="22"/>
      <c r="HWT316" s="22"/>
      <c r="HWU316" s="22"/>
      <c r="HWV316" s="22"/>
      <c r="HWW316" s="22"/>
      <c r="HWX316" s="22"/>
      <c r="HWY316" s="22"/>
      <c r="HWZ316" s="22"/>
      <c r="HXA316" s="22"/>
      <c r="HXB316" s="22"/>
      <c r="HXC316" s="22"/>
      <c r="HXD316" s="22"/>
      <c r="HXE316" s="22"/>
      <c r="HXF316" s="22"/>
      <c r="HXG316" s="22"/>
      <c r="HXH316" s="22"/>
      <c r="HXI316" s="22"/>
      <c r="HXJ316" s="22"/>
      <c r="HXK316" s="22"/>
      <c r="HXL316" s="22"/>
      <c r="HXM316" s="22"/>
      <c r="HXN316" s="22"/>
      <c r="HXO316" s="22"/>
      <c r="HXP316" s="22"/>
      <c r="HXQ316" s="22"/>
      <c r="HXR316" s="22"/>
      <c r="HXS316" s="22"/>
      <c r="HXT316" s="22"/>
      <c r="HXU316" s="22"/>
      <c r="HXV316" s="22"/>
      <c r="HXW316" s="22"/>
      <c r="HXX316" s="22"/>
      <c r="HXY316" s="22"/>
      <c r="HXZ316" s="22"/>
      <c r="HYA316" s="22"/>
      <c r="HYB316" s="22"/>
      <c r="HYC316" s="22"/>
      <c r="HYD316" s="22"/>
      <c r="HYE316" s="22"/>
      <c r="HYF316" s="22"/>
      <c r="HYG316" s="22"/>
      <c r="HYH316" s="22"/>
      <c r="HYI316" s="22"/>
      <c r="HYJ316" s="22"/>
      <c r="HYK316" s="22"/>
      <c r="HYL316" s="22"/>
      <c r="HYM316" s="22"/>
      <c r="HYN316" s="22"/>
      <c r="HYO316" s="22"/>
      <c r="HYP316" s="22"/>
      <c r="HYQ316" s="22"/>
      <c r="HYR316" s="22"/>
      <c r="HYS316" s="22"/>
      <c r="HYT316" s="22"/>
      <c r="HYU316" s="22"/>
      <c r="HYV316" s="22"/>
      <c r="HYW316" s="22"/>
      <c r="HYX316" s="22"/>
      <c r="HYY316" s="22"/>
      <c r="HYZ316" s="22"/>
      <c r="HZA316" s="22"/>
      <c r="HZB316" s="22"/>
      <c r="HZC316" s="22"/>
      <c r="HZD316" s="22"/>
      <c r="HZE316" s="22"/>
      <c r="HZF316" s="22"/>
      <c r="HZG316" s="22"/>
      <c r="HZH316" s="22"/>
      <c r="HZI316" s="22"/>
      <c r="HZJ316" s="22"/>
      <c r="HZK316" s="22"/>
      <c r="HZL316" s="22"/>
      <c r="HZM316" s="22"/>
      <c r="HZN316" s="22"/>
      <c r="HZO316" s="22"/>
      <c r="HZP316" s="22"/>
      <c r="HZQ316" s="22"/>
      <c r="HZR316" s="22"/>
      <c r="HZS316" s="22"/>
      <c r="HZT316" s="22"/>
      <c r="HZU316" s="22"/>
      <c r="HZV316" s="22"/>
      <c r="HZW316" s="22"/>
      <c r="HZX316" s="22"/>
      <c r="HZY316" s="22"/>
      <c r="HZZ316" s="22"/>
      <c r="IAA316" s="22"/>
      <c r="IAB316" s="22"/>
      <c r="IAC316" s="22"/>
      <c r="IAD316" s="22"/>
      <c r="IAE316" s="22"/>
      <c r="IAF316" s="22"/>
      <c r="IAG316" s="22"/>
      <c r="IAH316" s="22"/>
      <c r="IAI316" s="22"/>
      <c r="IAJ316" s="22"/>
      <c r="IAK316" s="22"/>
      <c r="IAL316" s="22"/>
      <c r="IAM316" s="22"/>
      <c r="IAN316" s="22"/>
      <c r="IAO316" s="22"/>
      <c r="IAP316" s="22"/>
      <c r="IAQ316" s="22"/>
      <c r="IAR316" s="22"/>
      <c r="IAS316" s="22"/>
      <c r="IAT316" s="22"/>
      <c r="IAU316" s="22"/>
      <c r="IAV316" s="22"/>
      <c r="IAW316" s="22"/>
      <c r="IAX316" s="22"/>
      <c r="IAY316" s="22"/>
      <c r="IAZ316" s="22"/>
      <c r="IBA316" s="22"/>
      <c r="IBB316" s="22"/>
      <c r="IBC316" s="22"/>
      <c r="IBD316" s="22"/>
      <c r="IBE316" s="22"/>
      <c r="IBF316" s="22"/>
      <c r="IBG316" s="22"/>
      <c r="IBH316" s="22"/>
      <c r="IBI316" s="22"/>
      <c r="IBJ316" s="22"/>
      <c r="IBK316" s="22"/>
      <c r="IBL316" s="22"/>
      <c r="IBM316" s="22"/>
      <c r="IBN316" s="22"/>
      <c r="IBO316" s="22"/>
      <c r="IBP316" s="22"/>
      <c r="IBQ316" s="22"/>
      <c r="IBR316" s="22"/>
      <c r="IBS316" s="22"/>
      <c r="IBT316" s="22"/>
      <c r="IBU316" s="22"/>
      <c r="IBV316" s="22"/>
      <c r="IBW316" s="22"/>
      <c r="IBX316" s="22"/>
      <c r="IBY316" s="22"/>
      <c r="IBZ316" s="22"/>
      <c r="ICA316" s="22"/>
      <c r="ICB316" s="22"/>
      <c r="ICC316" s="22"/>
      <c r="ICD316" s="22"/>
      <c r="ICE316" s="22"/>
      <c r="ICF316" s="22"/>
      <c r="ICG316" s="22"/>
      <c r="ICH316" s="22"/>
      <c r="ICI316" s="22"/>
      <c r="ICJ316" s="22"/>
      <c r="ICK316" s="22"/>
      <c r="ICL316" s="22"/>
      <c r="ICM316" s="22"/>
      <c r="ICN316" s="22"/>
      <c r="ICO316" s="22"/>
      <c r="ICP316" s="22"/>
      <c r="ICQ316" s="22"/>
      <c r="ICR316" s="22"/>
      <c r="ICS316" s="22"/>
      <c r="ICT316" s="22"/>
      <c r="ICU316" s="22"/>
      <c r="ICV316" s="22"/>
      <c r="ICW316" s="22"/>
      <c r="ICX316" s="22"/>
      <c r="ICY316" s="22"/>
      <c r="ICZ316" s="22"/>
      <c r="IDA316" s="22"/>
      <c r="IDB316" s="22"/>
      <c r="IDC316" s="22"/>
      <c r="IDD316" s="22"/>
      <c r="IDE316" s="22"/>
      <c r="IDF316" s="22"/>
      <c r="IDG316" s="22"/>
      <c r="IDH316" s="22"/>
      <c r="IDI316" s="22"/>
      <c r="IDJ316" s="22"/>
      <c r="IDK316" s="22"/>
      <c r="IDL316" s="22"/>
      <c r="IDM316" s="22"/>
      <c r="IDN316" s="22"/>
      <c r="IDO316" s="22"/>
      <c r="IDP316" s="22"/>
      <c r="IDQ316" s="22"/>
      <c r="IDR316" s="22"/>
      <c r="IDS316" s="22"/>
      <c r="IDT316" s="22"/>
      <c r="IDU316" s="22"/>
      <c r="IDV316" s="22"/>
      <c r="IDW316" s="22"/>
      <c r="IDX316" s="22"/>
      <c r="IDY316" s="22"/>
      <c r="IDZ316" s="22"/>
      <c r="IEA316" s="22"/>
      <c r="IEB316" s="22"/>
      <c r="IEC316" s="22"/>
      <c r="IED316" s="22"/>
      <c r="IEE316" s="22"/>
      <c r="IEF316" s="22"/>
      <c r="IEG316" s="22"/>
      <c r="IEH316" s="22"/>
      <c r="IEI316" s="22"/>
      <c r="IEJ316" s="22"/>
      <c r="IEK316" s="22"/>
      <c r="IEL316" s="22"/>
      <c r="IEM316" s="22"/>
      <c r="IEN316" s="22"/>
      <c r="IEO316" s="22"/>
      <c r="IEP316" s="22"/>
      <c r="IEQ316" s="22"/>
      <c r="IER316" s="22"/>
      <c r="IES316" s="22"/>
      <c r="IET316" s="22"/>
      <c r="IEU316" s="22"/>
      <c r="IEV316" s="22"/>
      <c r="IEW316" s="22"/>
      <c r="IEX316" s="22"/>
      <c r="IEY316" s="22"/>
      <c r="IEZ316" s="22"/>
      <c r="IFA316" s="22"/>
      <c r="IFB316" s="22"/>
      <c r="IFC316" s="22"/>
      <c r="IFD316" s="22"/>
      <c r="IFE316" s="22"/>
      <c r="IFF316" s="22"/>
      <c r="IFG316" s="22"/>
      <c r="IFH316" s="22"/>
      <c r="IFI316" s="22"/>
      <c r="IFJ316" s="22"/>
      <c r="IFK316" s="22"/>
      <c r="IFL316" s="22"/>
      <c r="IFM316" s="22"/>
      <c r="IFN316" s="22"/>
      <c r="IFO316" s="22"/>
      <c r="IFP316" s="22"/>
      <c r="IFQ316" s="22"/>
      <c r="IFR316" s="22"/>
      <c r="IFS316" s="22"/>
      <c r="IFT316" s="22"/>
      <c r="IFU316" s="22"/>
      <c r="IFV316" s="22"/>
      <c r="IFW316" s="22"/>
      <c r="IFX316" s="22"/>
      <c r="IFY316" s="22"/>
      <c r="IFZ316" s="22"/>
      <c r="IGA316" s="22"/>
      <c r="IGB316" s="22"/>
      <c r="IGC316" s="22"/>
      <c r="IGD316" s="22"/>
      <c r="IGE316" s="22"/>
      <c r="IGF316" s="22"/>
      <c r="IGG316" s="22"/>
      <c r="IGH316" s="22"/>
      <c r="IGI316" s="22"/>
      <c r="IGJ316" s="22"/>
      <c r="IGK316" s="22"/>
      <c r="IGL316" s="22"/>
      <c r="IGM316" s="22"/>
      <c r="IGN316" s="22"/>
      <c r="IGO316" s="22"/>
      <c r="IGP316" s="22"/>
      <c r="IGQ316" s="22"/>
      <c r="IGR316" s="22"/>
      <c r="IGS316" s="22"/>
      <c r="IGT316" s="22"/>
      <c r="IGU316" s="22"/>
      <c r="IGV316" s="22"/>
      <c r="IGW316" s="22"/>
      <c r="IGX316" s="22"/>
      <c r="IGY316" s="22"/>
      <c r="IGZ316" s="22"/>
      <c r="IHA316" s="22"/>
      <c r="IHB316" s="22"/>
      <c r="IHC316" s="22"/>
      <c r="IHD316" s="22"/>
      <c r="IHE316" s="22"/>
      <c r="IHF316" s="22"/>
      <c r="IHG316" s="22"/>
      <c r="IHH316" s="22"/>
      <c r="IHI316" s="22"/>
      <c r="IHJ316" s="22"/>
      <c r="IHK316" s="22"/>
      <c r="IHL316" s="22"/>
      <c r="IHM316" s="22"/>
      <c r="IHN316" s="22"/>
      <c r="IHO316" s="22"/>
      <c r="IHP316" s="22"/>
      <c r="IHQ316" s="22"/>
      <c r="IHR316" s="22"/>
      <c r="IHS316" s="22"/>
      <c r="IHT316" s="22"/>
      <c r="IHU316" s="22"/>
      <c r="IHV316" s="22"/>
      <c r="IHW316" s="22"/>
      <c r="IHX316" s="22"/>
      <c r="IHY316" s="22"/>
      <c r="IHZ316" s="22"/>
      <c r="IIA316" s="22"/>
      <c r="IIB316" s="22"/>
      <c r="IIC316" s="22"/>
      <c r="IID316" s="22"/>
      <c r="IIE316" s="22"/>
      <c r="IIF316" s="22"/>
      <c r="IIG316" s="22"/>
      <c r="IIH316" s="22"/>
      <c r="III316" s="22"/>
      <c r="IIJ316" s="22"/>
      <c r="IIK316" s="22"/>
      <c r="IIL316" s="22"/>
      <c r="IIM316" s="22"/>
      <c r="IIN316" s="22"/>
      <c r="IIO316" s="22"/>
      <c r="IIP316" s="22"/>
      <c r="IIQ316" s="22"/>
      <c r="IIR316" s="22"/>
      <c r="IIS316" s="22"/>
      <c r="IIT316" s="22"/>
      <c r="IIU316" s="22"/>
      <c r="IIV316" s="22"/>
      <c r="IIW316" s="22"/>
      <c r="IIX316" s="22"/>
      <c r="IIY316" s="22"/>
      <c r="IIZ316" s="22"/>
      <c r="IJA316" s="22"/>
      <c r="IJB316" s="22"/>
      <c r="IJC316" s="22"/>
      <c r="IJD316" s="22"/>
      <c r="IJE316" s="22"/>
      <c r="IJF316" s="22"/>
      <c r="IJG316" s="22"/>
      <c r="IJH316" s="22"/>
      <c r="IJI316" s="22"/>
      <c r="IJJ316" s="22"/>
      <c r="IJK316" s="22"/>
      <c r="IJL316" s="22"/>
      <c r="IJM316" s="22"/>
      <c r="IJN316" s="22"/>
      <c r="IJO316" s="22"/>
      <c r="IJP316" s="22"/>
      <c r="IJQ316" s="22"/>
      <c r="IJR316" s="22"/>
      <c r="IJS316" s="22"/>
      <c r="IJT316" s="22"/>
      <c r="IJU316" s="22"/>
      <c r="IJV316" s="22"/>
      <c r="IJW316" s="22"/>
      <c r="IJX316" s="22"/>
      <c r="IJY316" s="22"/>
      <c r="IJZ316" s="22"/>
      <c r="IKA316" s="22"/>
      <c r="IKB316" s="22"/>
      <c r="IKC316" s="22"/>
      <c r="IKD316" s="22"/>
      <c r="IKE316" s="22"/>
      <c r="IKF316" s="22"/>
      <c r="IKG316" s="22"/>
      <c r="IKH316" s="22"/>
      <c r="IKI316" s="22"/>
      <c r="IKJ316" s="22"/>
      <c r="IKK316" s="22"/>
      <c r="IKL316" s="22"/>
      <c r="IKM316" s="22"/>
      <c r="IKN316" s="22"/>
      <c r="IKO316" s="22"/>
      <c r="IKP316" s="22"/>
      <c r="IKQ316" s="22"/>
      <c r="IKR316" s="22"/>
      <c r="IKS316" s="22"/>
      <c r="IKT316" s="22"/>
      <c r="IKU316" s="22"/>
      <c r="IKV316" s="22"/>
      <c r="IKW316" s="22"/>
      <c r="IKX316" s="22"/>
      <c r="IKY316" s="22"/>
      <c r="IKZ316" s="22"/>
      <c r="ILA316" s="22"/>
      <c r="ILB316" s="22"/>
      <c r="ILC316" s="22"/>
      <c r="ILD316" s="22"/>
      <c r="ILE316" s="22"/>
      <c r="ILF316" s="22"/>
      <c r="ILG316" s="22"/>
      <c r="ILH316" s="22"/>
      <c r="ILI316" s="22"/>
      <c r="ILJ316" s="22"/>
      <c r="ILK316" s="22"/>
      <c r="ILL316" s="22"/>
      <c r="ILM316" s="22"/>
      <c r="ILN316" s="22"/>
      <c r="ILO316" s="22"/>
      <c r="ILP316" s="22"/>
      <c r="ILQ316" s="22"/>
      <c r="ILR316" s="22"/>
      <c r="ILS316" s="22"/>
      <c r="ILT316" s="22"/>
      <c r="ILU316" s="22"/>
      <c r="ILV316" s="22"/>
      <c r="ILW316" s="22"/>
      <c r="ILX316" s="22"/>
      <c r="ILY316" s="22"/>
      <c r="ILZ316" s="22"/>
      <c r="IMA316" s="22"/>
      <c r="IMB316" s="22"/>
      <c r="IMC316" s="22"/>
      <c r="IMD316" s="22"/>
      <c r="IME316" s="22"/>
      <c r="IMF316" s="22"/>
      <c r="IMG316" s="22"/>
      <c r="IMH316" s="22"/>
      <c r="IMI316" s="22"/>
      <c r="IMJ316" s="22"/>
      <c r="IMK316" s="22"/>
      <c r="IML316" s="22"/>
      <c r="IMM316" s="22"/>
      <c r="IMN316" s="22"/>
      <c r="IMO316" s="22"/>
      <c r="IMP316" s="22"/>
      <c r="IMQ316" s="22"/>
      <c r="IMR316" s="22"/>
      <c r="IMS316" s="22"/>
      <c r="IMT316" s="22"/>
      <c r="IMU316" s="22"/>
      <c r="IMV316" s="22"/>
      <c r="IMW316" s="22"/>
      <c r="IMX316" s="22"/>
      <c r="IMY316" s="22"/>
      <c r="IMZ316" s="22"/>
      <c r="INA316" s="22"/>
      <c r="INB316" s="22"/>
      <c r="INC316" s="22"/>
      <c r="IND316" s="22"/>
      <c r="INE316" s="22"/>
      <c r="INF316" s="22"/>
      <c r="ING316" s="22"/>
      <c r="INH316" s="22"/>
      <c r="INI316" s="22"/>
      <c r="INJ316" s="22"/>
      <c r="INK316" s="22"/>
      <c r="INL316" s="22"/>
      <c r="INM316" s="22"/>
      <c r="INN316" s="22"/>
      <c r="INO316" s="22"/>
      <c r="INP316" s="22"/>
      <c r="INQ316" s="22"/>
      <c r="INR316" s="22"/>
      <c r="INS316" s="22"/>
      <c r="INT316" s="22"/>
      <c r="INU316" s="22"/>
      <c r="INV316" s="22"/>
      <c r="INW316" s="22"/>
      <c r="INX316" s="22"/>
      <c r="INY316" s="22"/>
      <c r="INZ316" s="22"/>
      <c r="IOA316" s="22"/>
      <c r="IOB316" s="22"/>
      <c r="IOC316" s="22"/>
      <c r="IOD316" s="22"/>
      <c r="IOE316" s="22"/>
      <c r="IOF316" s="22"/>
      <c r="IOG316" s="22"/>
      <c r="IOH316" s="22"/>
      <c r="IOI316" s="22"/>
      <c r="IOJ316" s="22"/>
      <c r="IOK316" s="22"/>
      <c r="IOL316" s="22"/>
      <c r="IOM316" s="22"/>
      <c r="ION316" s="22"/>
      <c r="IOO316" s="22"/>
      <c r="IOP316" s="22"/>
      <c r="IOQ316" s="22"/>
      <c r="IOR316" s="22"/>
      <c r="IOS316" s="22"/>
      <c r="IOT316" s="22"/>
      <c r="IOU316" s="22"/>
      <c r="IOV316" s="22"/>
      <c r="IOW316" s="22"/>
      <c r="IOX316" s="22"/>
      <c r="IOY316" s="22"/>
      <c r="IOZ316" s="22"/>
      <c r="IPA316" s="22"/>
      <c r="IPB316" s="22"/>
      <c r="IPC316" s="22"/>
      <c r="IPD316" s="22"/>
      <c r="IPE316" s="22"/>
      <c r="IPF316" s="22"/>
      <c r="IPG316" s="22"/>
      <c r="IPH316" s="22"/>
      <c r="IPI316" s="22"/>
      <c r="IPJ316" s="22"/>
      <c r="IPK316" s="22"/>
      <c r="IPL316" s="22"/>
      <c r="IPM316" s="22"/>
      <c r="IPN316" s="22"/>
      <c r="IPO316" s="22"/>
      <c r="IPP316" s="22"/>
      <c r="IPQ316" s="22"/>
      <c r="IPR316" s="22"/>
      <c r="IPS316" s="22"/>
      <c r="IPT316" s="22"/>
      <c r="IPU316" s="22"/>
      <c r="IPV316" s="22"/>
      <c r="IPW316" s="22"/>
      <c r="IPX316" s="22"/>
      <c r="IPY316" s="22"/>
      <c r="IPZ316" s="22"/>
      <c r="IQA316" s="22"/>
      <c r="IQB316" s="22"/>
      <c r="IQC316" s="22"/>
      <c r="IQD316" s="22"/>
      <c r="IQE316" s="22"/>
      <c r="IQF316" s="22"/>
      <c r="IQG316" s="22"/>
      <c r="IQH316" s="22"/>
      <c r="IQI316" s="22"/>
      <c r="IQJ316" s="22"/>
      <c r="IQK316" s="22"/>
      <c r="IQL316" s="22"/>
      <c r="IQM316" s="22"/>
      <c r="IQN316" s="22"/>
      <c r="IQO316" s="22"/>
      <c r="IQP316" s="22"/>
      <c r="IQQ316" s="22"/>
      <c r="IQR316" s="22"/>
      <c r="IQS316" s="22"/>
      <c r="IQT316" s="22"/>
      <c r="IQU316" s="22"/>
      <c r="IQV316" s="22"/>
      <c r="IQW316" s="22"/>
      <c r="IQX316" s="22"/>
      <c r="IQY316" s="22"/>
      <c r="IQZ316" s="22"/>
      <c r="IRA316" s="22"/>
      <c r="IRB316" s="22"/>
      <c r="IRC316" s="22"/>
      <c r="IRD316" s="22"/>
      <c r="IRE316" s="22"/>
      <c r="IRF316" s="22"/>
      <c r="IRG316" s="22"/>
      <c r="IRH316" s="22"/>
      <c r="IRI316" s="22"/>
      <c r="IRJ316" s="22"/>
      <c r="IRK316" s="22"/>
      <c r="IRL316" s="22"/>
      <c r="IRM316" s="22"/>
      <c r="IRN316" s="22"/>
      <c r="IRO316" s="22"/>
      <c r="IRP316" s="22"/>
      <c r="IRQ316" s="22"/>
      <c r="IRR316" s="22"/>
      <c r="IRS316" s="22"/>
      <c r="IRT316" s="22"/>
      <c r="IRU316" s="22"/>
      <c r="IRV316" s="22"/>
      <c r="IRW316" s="22"/>
      <c r="IRX316" s="22"/>
      <c r="IRY316" s="22"/>
      <c r="IRZ316" s="22"/>
      <c r="ISA316" s="22"/>
      <c r="ISB316" s="22"/>
      <c r="ISC316" s="22"/>
      <c r="ISD316" s="22"/>
      <c r="ISE316" s="22"/>
      <c r="ISF316" s="22"/>
      <c r="ISG316" s="22"/>
      <c r="ISH316" s="22"/>
      <c r="ISI316" s="22"/>
      <c r="ISJ316" s="22"/>
      <c r="ISK316" s="22"/>
      <c r="ISL316" s="22"/>
      <c r="ISM316" s="22"/>
      <c r="ISN316" s="22"/>
      <c r="ISO316" s="22"/>
      <c r="ISP316" s="22"/>
      <c r="ISQ316" s="22"/>
      <c r="ISR316" s="22"/>
      <c r="ISS316" s="22"/>
      <c r="IST316" s="22"/>
      <c r="ISU316" s="22"/>
      <c r="ISV316" s="22"/>
      <c r="ISW316" s="22"/>
      <c r="ISX316" s="22"/>
      <c r="ISY316" s="22"/>
      <c r="ISZ316" s="22"/>
      <c r="ITA316" s="22"/>
      <c r="ITB316" s="22"/>
      <c r="ITC316" s="22"/>
      <c r="ITD316" s="22"/>
      <c r="ITE316" s="22"/>
      <c r="ITF316" s="22"/>
      <c r="ITG316" s="22"/>
      <c r="ITH316" s="22"/>
      <c r="ITI316" s="22"/>
      <c r="ITJ316" s="22"/>
      <c r="ITK316" s="22"/>
      <c r="ITL316" s="22"/>
      <c r="ITM316" s="22"/>
      <c r="ITN316" s="22"/>
      <c r="ITO316" s="22"/>
      <c r="ITP316" s="22"/>
      <c r="ITQ316" s="22"/>
      <c r="ITR316" s="22"/>
      <c r="ITS316" s="22"/>
      <c r="ITT316" s="22"/>
      <c r="ITU316" s="22"/>
      <c r="ITV316" s="22"/>
      <c r="ITW316" s="22"/>
      <c r="ITX316" s="22"/>
      <c r="ITY316" s="22"/>
      <c r="ITZ316" s="22"/>
      <c r="IUA316" s="22"/>
      <c r="IUB316" s="22"/>
      <c r="IUC316" s="22"/>
      <c r="IUD316" s="22"/>
      <c r="IUE316" s="22"/>
      <c r="IUF316" s="22"/>
      <c r="IUG316" s="22"/>
      <c r="IUH316" s="22"/>
      <c r="IUI316" s="22"/>
      <c r="IUJ316" s="22"/>
      <c r="IUK316" s="22"/>
      <c r="IUL316" s="22"/>
      <c r="IUM316" s="22"/>
      <c r="IUN316" s="22"/>
      <c r="IUO316" s="22"/>
      <c r="IUP316" s="22"/>
      <c r="IUQ316" s="22"/>
      <c r="IUR316" s="22"/>
      <c r="IUS316" s="22"/>
      <c r="IUT316" s="22"/>
      <c r="IUU316" s="22"/>
      <c r="IUV316" s="22"/>
      <c r="IUW316" s="22"/>
      <c r="IUX316" s="22"/>
      <c r="IUY316" s="22"/>
      <c r="IUZ316" s="22"/>
      <c r="IVA316" s="22"/>
      <c r="IVB316" s="22"/>
      <c r="IVC316" s="22"/>
      <c r="IVD316" s="22"/>
      <c r="IVE316" s="22"/>
      <c r="IVF316" s="22"/>
      <c r="IVG316" s="22"/>
      <c r="IVH316" s="22"/>
      <c r="IVI316" s="22"/>
      <c r="IVJ316" s="22"/>
      <c r="IVK316" s="22"/>
      <c r="IVL316" s="22"/>
      <c r="IVM316" s="22"/>
      <c r="IVN316" s="22"/>
      <c r="IVO316" s="22"/>
      <c r="IVP316" s="22"/>
      <c r="IVQ316" s="22"/>
      <c r="IVR316" s="22"/>
      <c r="IVS316" s="22"/>
      <c r="IVT316" s="22"/>
      <c r="IVU316" s="22"/>
      <c r="IVV316" s="22"/>
      <c r="IVW316" s="22"/>
      <c r="IVX316" s="22"/>
      <c r="IVY316" s="22"/>
      <c r="IVZ316" s="22"/>
      <c r="IWA316" s="22"/>
      <c r="IWB316" s="22"/>
      <c r="IWC316" s="22"/>
      <c r="IWD316" s="22"/>
      <c r="IWE316" s="22"/>
      <c r="IWF316" s="22"/>
      <c r="IWG316" s="22"/>
      <c r="IWH316" s="22"/>
      <c r="IWI316" s="22"/>
      <c r="IWJ316" s="22"/>
      <c r="IWK316" s="22"/>
      <c r="IWL316" s="22"/>
      <c r="IWM316" s="22"/>
      <c r="IWN316" s="22"/>
      <c r="IWO316" s="22"/>
      <c r="IWP316" s="22"/>
      <c r="IWQ316" s="22"/>
      <c r="IWR316" s="22"/>
      <c r="IWS316" s="22"/>
      <c r="IWT316" s="22"/>
      <c r="IWU316" s="22"/>
      <c r="IWV316" s="22"/>
      <c r="IWW316" s="22"/>
      <c r="IWX316" s="22"/>
      <c r="IWY316" s="22"/>
      <c r="IWZ316" s="22"/>
      <c r="IXA316" s="22"/>
      <c r="IXB316" s="22"/>
      <c r="IXC316" s="22"/>
      <c r="IXD316" s="22"/>
      <c r="IXE316" s="22"/>
      <c r="IXF316" s="22"/>
      <c r="IXG316" s="22"/>
      <c r="IXH316" s="22"/>
      <c r="IXI316" s="22"/>
      <c r="IXJ316" s="22"/>
      <c r="IXK316" s="22"/>
      <c r="IXL316" s="22"/>
      <c r="IXM316" s="22"/>
      <c r="IXN316" s="22"/>
      <c r="IXO316" s="22"/>
      <c r="IXP316" s="22"/>
      <c r="IXQ316" s="22"/>
      <c r="IXR316" s="22"/>
      <c r="IXS316" s="22"/>
      <c r="IXT316" s="22"/>
      <c r="IXU316" s="22"/>
      <c r="IXV316" s="22"/>
      <c r="IXW316" s="22"/>
      <c r="IXX316" s="22"/>
      <c r="IXY316" s="22"/>
      <c r="IXZ316" s="22"/>
      <c r="IYA316" s="22"/>
      <c r="IYB316" s="22"/>
      <c r="IYC316" s="22"/>
      <c r="IYD316" s="22"/>
      <c r="IYE316" s="22"/>
      <c r="IYF316" s="22"/>
      <c r="IYG316" s="22"/>
      <c r="IYH316" s="22"/>
      <c r="IYI316" s="22"/>
      <c r="IYJ316" s="22"/>
      <c r="IYK316" s="22"/>
      <c r="IYL316" s="22"/>
      <c r="IYM316" s="22"/>
      <c r="IYN316" s="22"/>
      <c r="IYO316" s="22"/>
      <c r="IYP316" s="22"/>
      <c r="IYQ316" s="22"/>
      <c r="IYR316" s="22"/>
      <c r="IYS316" s="22"/>
      <c r="IYT316" s="22"/>
      <c r="IYU316" s="22"/>
      <c r="IYV316" s="22"/>
      <c r="IYW316" s="22"/>
      <c r="IYX316" s="22"/>
      <c r="IYY316" s="22"/>
      <c r="IYZ316" s="22"/>
      <c r="IZA316" s="22"/>
      <c r="IZB316" s="22"/>
      <c r="IZC316" s="22"/>
      <c r="IZD316" s="22"/>
      <c r="IZE316" s="22"/>
      <c r="IZF316" s="22"/>
      <c r="IZG316" s="22"/>
      <c r="IZH316" s="22"/>
      <c r="IZI316" s="22"/>
      <c r="IZJ316" s="22"/>
      <c r="IZK316" s="22"/>
      <c r="IZL316" s="22"/>
      <c r="IZM316" s="22"/>
      <c r="IZN316" s="22"/>
      <c r="IZO316" s="22"/>
      <c r="IZP316" s="22"/>
      <c r="IZQ316" s="22"/>
      <c r="IZR316" s="22"/>
      <c r="IZS316" s="22"/>
      <c r="IZT316" s="22"/>
      <c r="IZU316" s="22"/>
      <c r="IZV316" s="22"/>
      <c r="IZW316" s="22"/>
      <c r="IZX316" s="22"/>
      <c r="IZY316" s="22"/>
      <c r="IZZ316" s="22"/>
      <c r="JAA316" s="22"/>
      <c r="JAB316" s="22"/>
      <c r="JAC316" s="22"/>
      <c r="JAD316" s="22"/>
      <c r="JAE316" s="22"/>
      <c r="JAF316" s="22"/>
      <c r="JAG316" s="22"/>
      <c r="JAH316" s="22"/>
      <c r="JAI316" s="22"/>
      <c r="JAJ316" s="22"/>
      <c r="JAK316" s="22"/>
      <c r="JAL316" s="22"/>
      <c r="JAM316" s="22"/>
      <c r="JAN316" s="22"/>
      <c r="JAO316" s="22"/>
      <c r="JAP316" s="22"/>
      <c r="JAQ316" s="22"/>
      <c r="JAR316" s="22"/>
      <c r="JAS316" s="22"/>
      <c r="JAT316" s="22"/>
      <c r="JAU316" s="22"/>
      <c r="JAV316" s="22"/>
      <c r="JAW316" s="22"/>
      <c r="JAX316" s="22"/>
      <c r="JAY316" s="22"/>
      <c r="JAZ316" s="22"/>
      <c r="JBA316" s="22"/>
      <c r="JBB316" s="22"/>
      <c r="JBC316" s="22"/>
      <c r="JBD316" s="22"/>
      <c r="JBE316" s="22"/>
      <c r="JBF316" s="22"/>
      <c r="JBG316" s="22"/>
      <c r="JBH316" s="22"/>
      <c r="JBI316" s="22"/>
      <c r="JBJ316" s="22"/>
      <c r="JBK316" s="22"/>
      <c r="JBL316" s="22"/>
      <c r="JBM316" s="22"/>
      <c r="JBN316" s="22"/>
      <c r="JBO316" s="22"/>
      <c r="JBP316" s="22"/>
      <c r="JBQ316" s="22"/>
      <c r="JBR316" s="22"/>
      <c r="JBS316" s="22"/>
      <c r="JBT316" s="22"/>
      <c r="JBU316" s="22"/>
      <c r="JBV316" s="22"/>
      <c r="JBW316" s="22"/>
      <c r="JBX316" s="22"/>
      <c r="JBY316" s="22"/>
      <c r="JBZ316" s="22"/>
      <c r="JCA316" s="22"/>
      <c r="JCB316" s="22"/>
      <c r="JCC316" s="22"/>
      <c r="JCD316" s="22"/>
      <c r="JCE316" s="22"/>
      <c r="JCF316" s="22"/>
      <c r="JCG316" s="22"/>
      <c r="JCH316" s="22"/>
      <c r="JCI316" s="22"/>
      <c r="JCJ316" s="22"/>
      <c r="JCK316" s="22"/>
      <c r="JCL316" s="22"/>
      <c r="JCM316" s="22"/>
      <c r="JCN316" s="22"/>
      <c r="JCO316" s="22"/>
      <c r="JCP316" s="22"/>
      <c r="JCQ316" s="22"/>
      <c r="JCR316" s="22"/>
      <c r="JCS316" s="22"/>
      <c r="JCT316" s="22"/>
      <c r="JCU316" s="22"/>
      <c r="JCV316" s="22"/>
      <c r="JCW316" s="22"/>
      <c r="JCX316" s="22"/>
      <c r="JCY316" s="22"/>
      <c r="JCZ316" s="22"/>
      <c r="JDA316" s="22"/>
      <c r="JDB316" s="22"/>
      <c r="JDC316" s="22"/>
      <c r="JDD316" s="22"/>
      <c r="JDE316" s="22"/>
      <c r="JDF316" s="22"/>
      <c r="JDG316" s="22"/>
      <c r="JDH316" s="22"/>
      <c r="JDI316" s="22"/>
      <c r="JDJ316" s="22"/>
      <c r="JDK316" s="22"/>
      <c r="JDL316" s="22"/>
      <c r="JDM316" s="22"/>
      <c r="JDN316" s="22"/>
      <c r="JDO316" s="22"/>
      <c r="JDP316" s="22"/>
      <c r="JDQ316" s="22"/>
      <c r="JDR316" s="22"/>
      <c r="JDS316" s="22"/>
      <c r="JDT316" s="22"/>
      <c r="JDU316" s="22"/>
      <c r="JDV316" s="22"/>
      <c r="JDW316" s="22"/>
      <c r="JDX316" s="22"/>
      <c r="JDY316" s="22"/>
      <c r="JDZ316" s="22"/>
      <c r="JEA316" s="22"/>
      <c r="JEB316" s="22"/>
      <c r="JEC316" s="22"/>
      <c r="JED316" s="22"/>
      <c r="JEE316" s="22"/>
      <c r="JEF316" s="22"/>
      <c r="JEG316" s="22"/>
      <c r="JEH316" s="22"/>
      <c r="JEI316" s="22"/>
      <c r="JEJ316" s="22"/>
      <c r="JEK316" s="22"/>
      <c r="JEL316" s="22"/>
      <c r="JEM316" s="22"/>
      <c r="JEN316" s="22"/>
      <c r="JEO316" s="22"/>
      <c r="JEP316" s="22"/>
      <c r="JEQ316" s="22"/>
      <c r="JER316" s="22"/>
      <c r="JES316" s="22"/>
      <c r="JET316" s="22"/>
      <c r="JEU316" s="22"/>
      <c r="JEV316" s="22"/>
      <c r="JEW316" s="22"/>
      <c r="JEX316" s="22"/>
      <c r="JEY316" s="22"/>
      <c r="JEZ316" s="22"/>
      <c r="JFA316" s="22"/>
      <c r="JFB316" s="22"/>
      <c r="JFC316" s="22"/>
      <c r="JFD316" s="22"/>
      <c r="JFE316" s="22"/>
      <c r="JFF316" s="22"/>
      <c r="JFG316" s="22"/>
      <c r="JFH316" s="22"/>
      <c r="JFI316" s="22"/>
      <c r="JFJ316" s="22"/>
      <c r="JFK316" s="22"/>
      <c r="JFL316" s="22"/>
      <c r="JFM316" s="22"/>
      <c r="JFN316" s="22"/>
      <c r="JFO316" s="22"/>
      <c r="JFP316" s="22"/>
      <c r="JFQ316" s="22"/>
      <c r="JFR316" s="22"/>
      <c r="JFS316" s="22"/>
      <c r="JFT316" s="22"/>
      <c r="JFU316" s="22"/>
      <c r="JFV316" s="22"/>
      <c r="JFW316" s="22"/>
      <c r="JFX316" s="22"/>
      <c r="JFY316" s="22"/>
      <c r="JFZ316" s="22"/>
      <c r="JGA316" s="22"/>
      <c r="JGB316" s="22"/>
      <c r="JGC316" s="22"/>
      <c r="JGD316" s="22"/>
      <c r="JGE316" s="22"/>
      <c r="JGF316" s="22"/>
      <c r="JGG316" s="22"/>
      <c r="JGH316" s="22"/>
      <c r="JGI316" s="22"/>
      <c r="JGJ316" s="22"/>
      <c r="JGK316" s="22"/>
      <c r="JGL316" s="22"/>
      <c r="JGM316" s="22"/>
      <c r="JGN316" s="22"/>
      <c r="JGO316" s="22"/>
      <c r="JGP316" s="22"/>
      <c r="JGQ316" s="22"/>
      <c r="JGR316" s="22"/>
      <c r="JGS316" s="22"/>
      <c r="JGT316" s="22"/>
      <c r="JGU316" s="22"/>
      <c r="JGV316" s="22"/>
      <c r="JGW316" s="22"/>
      <c r="JGX316" s="22"/>
      <c r="JGY316" s="22"/>
      <c r="JGZ316" s="22"/>
      <c r="JHA316" s="22"/>
      <c r="JHB316" s="22"/>
      <c r="JHC316" s="22"/>
      <c r="JHD316" s="22"/>
      <c r="JHE316" s="22"/>
      <c r="JHF316" s="22"/>
      <c r="JHG316" s="22"/>
      <c r="JHH316" s="22"/>
      <c r="JHI316" s="22"/>
      <c r="JHJ316" s="22"/>
      <c r="JHK316" s="22"/>
      <c r="JHL316" s="22"/>
      <c r="JHM316" s="22"/>
      <c r="JHN316" s="22"/>
      <c r="JHO316" s="22"/>
      <c r="JHP316" s="22"/>
      <c r="JHQ316" s="22"/>
      <c r="JHR316" s="22"/>
      <c r="JHS316" s="22"/>
      <c r="JHT316" s="22"/>
      <c r="JHU316" s="22"/>
      <c r="JHV316" s="22"/>
      <c r="JHW316" s="22"/>
      <c r="JHX316" s="22"/>
      <c r="JHY316" s="22"/>
      <c r="JHZ316" s="22"/>
      <c r="JIA316" s="22"/>
      <c r="JIB316" s="22"/>
      <c r="JIC316" s="22"/>
      <c r="JID316" s="22"/>
      <c r="JIE316" s="22"/>
      <c r="JIF316" s="22"/>
      <c r="JIG316" s="22"/>
      <c r="JIH316" s="22"/>
      <c r="JII316" s="22"/>
      <c r="JIJ316" s="22"/>
      <c r="JIK316" s="22"/>
      <c r="JIL316" s="22"/>
      <c r="JIM316" s="22"/>
      <c r="JIN316" s="22"/>
      <c r="JIO316" s="22"/>
      <c r="JIP316" s="22"/>
      <c r="JIQ316" s="22"/>
      <c r="JIR316" s="22"/>
      <c r="JIS316" s="22"/>
      <c r="JIT316" s="22"/>
      <c r="JIU316" s="22"/>
      <c r="JIV316" s="22"/>
      <c r="JIW316" s="22"/>
      <c r="JIX316" s="22"/>
      <c r="JIY316" s="22"/>
      <c r="JIZ316" s="22"/>
      <c r="JJA316" s="22"/>
      <c r="JJB316" s="22"/>
      <c r="JJC316" s="22"/>
      <c r="JJD316" s="22"/>
      <c r="JJE316" s="22"/>
      <c r="JJF316" s="22"/>
      <c r="JJG316" s="22"/>
      <c r="JJH316" s="22"/>
      <c r="JJI316" s="22"/>
      <c r="JJJ316" s="22"/>
      <c r="JJK316" s="22"/>
      <c r="JJL316" s="22"/>
      <c r="JJM316" s="22"/>
      <c r="JJN316" s="22"/>
      <c r="JJO316" s="22"/>
      <c r="JJP316" s="22"/>
      <c r="JJQ316" s="22"/>
      <c r="JJR316" s="22"/>
      <c r="JJS316" s="22"/>
      <c r="JJT316" s="22"/>
      <c r="JJU316" s="22"/>
      <c r="JJV316" s="22"/>
      <c r="JJW316" s="22"/>
      <c r="JJX316" s="22"/>
      <c r="JJY316" s="22"/>
      <c r="JJZ316" s="22"/>
      <c r="JKA316" s="22"/>
      <c r="JKB316" s="22"/>
      <c r="JKC316" s="22"/>
      <c r="JKD316" s="22"/>
      <c r="JKE316" s="22"/>
      <c r="JKF316" s="22"/>
      <c r="JKG316" s="22"/>
      <c r="JKH316" s="22"/>
      <c r="JKI316" s="22"/>
      <c r="JKJ316" s="22"/>
      <c r="JKK316" s="22"/>
      <c r="JKL316" s="22"/>
      <c r="JKM316" s="22"/>
      <c r="JKN316" s="22"/>
      <c r="JKO316" s="22"/>
      <c r="JKP316" s="22"/>
      <c r="JKQ316" s="22"/>
      <c r="JKR316" s="22"/>
      <c r="JKS316" s="22"/>
      <c r="JKT316" s="22"/>
      <c r="JKU316" s="22"/>
      <c r="JKV316" s="22"/>
      <c r="JKW316" s="22"/>
      <c r="JKX316" s="22"/>
      <c r="JKY316" s="22"/>
      <c r="JKZ316" s="22"/>
      <c r="JLA316" s="22"/>
      <c r="JLB316" s="22"/>
      <c r="JLC316" s="22"/>
      <c r="JLD316" s="22"/>
      <c r="JLE316" s="22"/>
      <c r="JLF316" s="22"/>
      <c r="JLG316" s="22"/>
      <c r="JLH316" s="22"/>
      <c r="JLI316" s="22"/>
      <c r="JLJ316" s="22"/>
      <c r="JLK316" s="22"/>
      <c r="JLL316" s="22"/>
      <c r="JLM316" s="22"/>
      <c r="JLN316" s="22"/>
      <c r="JLO316" s="22"/>
      <c r="JLP316" s="22"/>
      <c r="JLQ316" s="22"/>
      <c r="JLR316" s="22"/>
      <c r="JLS316" s="22"/>
      <c r="JLT316" s="22"/>
      <c r="JLU316" s="22"/>
      <c r="JLV316" s="22"/>
      <c r="JLW316" s="22"/>
      <c r="JLX316" s="22"/>
      <c r="JLY316" s="22"/>
      <c r="JLZ316" s="22"/>
      <c r="JMA316" s="22"/>
      <c r="JMB316" s="22"/>
      <c r="JMC316" s="22"/>
      <c r="JMD316" s="22"/>
      <c r="JME316" s="22"/>
      <c r="JMF316" s="22"/>
      <c r="JMG316" s="22"/>
      <c r="JMH316" s="22"/>
      <c r="JMI316" s="22"/>
      <c r="JMJ316" s="22"/>
      <c r="JMK316" s="22"/>
      <c r="JML316" s="22"/>
      <c r="JMM316" s="22"/>
      <c r="JMN316" s="22"/>
      <c r="JMO316" s="22"/>
      <c r="JMP316" s="22"/>
      <c r="JMQ316" s="22"/>
      <c r="JMR316" s="22"/>
      <c r="JMS316" s="22"/>
      <c r="JMT316" s="22"/>
      <c r="JMU316" s="22"/>
      <c r="JMV316" s="22"/>
      <c r="JMW316" s="22"/>
      <c r="JMX316" s="22"/>
      <c r="JMY316" s="22"/>
      <c r="JMZ316" s="22"/>
      <c r="JNA316" s="22"/>
      <c r="JNB316" s="22"/>
      <c r="JNC316" s="22"/>
      <c r="JND316" s="22"/>
      <c r="JNE316" s="22"/>
      <c r="JNF316" s="22"/>
      <c r="JNG316" s="22"/>
      <c r="JNH316" s="22"/>
      <c r="JNI316" s="22"/>
      <c r="JNJ316" s="22"/>
      <c r="JNK316" s="22"/>
      <c r="JNL316" s="22"/>
      <c r="JNM316" s="22"/>
      <c r="JNN316" s="22"/>
      <c r="JNO316" s="22"/>
      <c r="JNP316" s="22"/>
      <c r="JNQ316" s="22"/>
      <c r="JNR316" s="22"/>
      <c r="JNS316" s="22"/>
      <c r="JNT316" s="22"/>
      <c r="JNU316" s="22"/>
      <c r="JNV316" s="22"/>
      <c r="JNW316" s="22"/>
      <c r="JNX316" s="22"/>
      <c r="JNY316" s="22"/>
      <c r="JNZ316" s="22"/>
      <c r="JOA316" s="22"/>
      <c r="JOB316" s="22"/>
      <c r="JOC316" s="22"/>
      <c r="JOD316" s="22"/>
      <c r="JOE316" s="22"/>
      <c r="JOF316" s="22"/>
      <c r="JOG316" s="22"/>
      <c r="JOH316" s="22"/>
      <c r="JOI316" s="22"/>
      <c r="JOJ316" s="22"/>
      <c r="JOK316" s="22"/>
      <c r="JOL316" s="22"/>
      <c r="JOM316" s="22"/>
      <c r="JON316" s="22"/>
      <c r="JOO316" s="22"/>
      <c r="JOP316" s="22"/>
      <c r="JOQ316" s="22"/>
      <c r="JOR316" s="22"/>
      <c r="JOS316" s="22"/>
      <c r="JOT316" s="22"/>
      <c r="JOU316" s="22"/>
      <c r="JOV316" s="22"/>
      <c r="JOW316" s="22"/>
      <c r="JOX316" s="22"/>
      <c r="JOY316" s="22"/>
      <c r="JOZ316" s="22"/>
      <c r="JPA316" s="22"/>
      <c r="JPB316" s="22"/>
      <c r="JPC316" s="22"/>
      <c r="JPD316" s="22"/>
      <c r="JPE316" s="22"/>
      <c r="JPF316" s="22"/>
      <c r="JPG316" s="22"/>
      <c r="JPH316" s="22"/>
      <c r="JPI316" s="22"/>
      <c r="JPJ316" s="22"/>
      <c r="JPK316" s="22"/>
      <c r="JPL316" s="22"/>
      <c r="JPM316" s="22"/>
      <c r="JPN316" s="22"/>
      <c r="JPO316" s="22"/>
      <c r="JPP316" s="22"/>
      <c r="JPQ316" s="22"/>
      <c r="JPR316" s="22"/>
      <c r="JPS316" s="22"/>
      <c r="JPT316" s="22"/>
      <c r="JPU316" s="22"/>
      <c r="JPV316" s="22"/>
      <c r="JPW316" s="22"/>
      <c r="JPX316" s="22"/>
      <c r="JPY316" s="22"/>
      <c r="JPZ316" s="22"/>
      <c r="JQA316" s="22"/>
      <c r="JQB316" s="22"/>
      <c r="JQC316" s="22"/>
      <c r="JQD316" s="22"/>
      <c r="JQE316" s="22"/>
      <c r="JQF316" s="22"/>
      <c r="JQG316" s="22"/>
      <c r="JQH316" s="22"/>
      <c r="JQI316" s="22"/>
      <c r="JQJ316" s="22"/>
      <c r="JQK316" s="22"/>
      <c r="JQL316" s="22"/>
      <c r="JQM316" s="22"/>
      <c r="JQN316" s="22"/>
      <c r="JQO316" s="22"/>
      <c r="JQP316" s="22"/>
      <c r="JQQ316" s="22"/>
      <c r="JQR316" s="22"/>
      <c r="JQS316" s="22"/>
      <c r="JQT316" s="22"/>
      <c r="JQU316" s="22"/>
      <c r="JQV316" s="22"/>
      <c r="JQW316" s="22"/>
      <c r="JQX316" s="22"/>
      <c r="JQY316" s="22"/>
      <c r="JQZ316" s="22"/>
      <c r="JRA316" s="22"/>
      <c r="JRB316" s="22"/>
      <c r="JRC316" s="22"/>
      <c r="JRD316" s="22"/>
      <c r="JRE316" s="22"/>
      <c r="JRF316" s="22"/>
      <c r="JRG316" s="22"/>
      <c r="JRH316" s="22"/>
      <c r="JRI316" s="22"/>
      <c r="JRJ316" s="22"/>
      <c r="JRK316" s="22"/>
      <c r="JRL316" s="22"/>
      <c r="JRM316" s="22"/>
      <c r="JRN316" s="22"/>
      <c r="JRO316" s="22"/>
      <c r="JRP316" s="22"/>
      <c r="JRQ316" s="22"/>
      <c r="JRR316" s="22"/>
      <c r="JRS316" s="22"/>
      <c r="JRT316" s="22"/>
      <c r="JRU316" s="22"/>
      <c r="JRV316" s="22"/>
      <c r="JRW316" s="22"/>
      <c r="JRX316" s="22"/>
      <c r="JRY316" s="22"/>
      <c r="JRZ316" s="22"/>
      <c r="JSA316" s="22"/>
      <c r="JSB316" s="22"/>
      <c r="JSC316" s="22"/>
      <c r="JSD316" s="22"/>
      <c r="JSE316" s="22"/>
      <c r="JSF316" s="22"/>
      <c r="JSG316" s="22"/>
      <c r="JSH316" s="22"/>
      <c r="JSI316" s="22"/>
      <c r="JSJ316" s="22"/>
      <c r="JSK316" s="22"/>
      <c r="JSL316" s="22"/>
      <c r="JSM316" s="22"/>
      <c r="JSN316" s="22"/>
      <c r="JSO316" s="22"/>
      <c r="JSP316" s="22"/>
      <c r="JSQ316" s="22"/>
      <c r="JSR316" s="22"/>
      <c r="JSS316" s="22"/>
      <c r="JST316" s="22"/>
      <c r="JSU316" s="22"/>
      <c r="JSV316" s="22"/>
      <c r="JSW316" s="22"/>
      <c r="JSX316" s="22"/>
      <c r="JSY316" s="22"/>
      <c r="JSZ316" s="22"/>
      <c r="JTA316" s="22"/>
      <c r="JTB316" s="22"/>
      <c r="JTC316" s="22"/>
      <c r="JTD316" s="22"/>
      <c r="JTE316" s="22"/>
      <c r="JTF316" s="22"/>
      <c r="JTG316" s="22"/>
      <c r="JTH316" s="22"/>
      <c r="JTI316" s="22"/>
      <c r="JTJ316" s="22"/>
      <c r="JTK316" s="22"/>
      <c r="JTL316" s="22"/>
      <c r="JTM316" s="22"/>
      <c r="JTN316" s="22"/>
      <c r="JTO316" s="22"/>
      <c r="JTP316" s="22"/>
      <c r="JTQ316" s="22"/>
      <c r="JTR316" s="22"/>
      <c r="JTS316" s="22"/>
      <c r="JTT316" s="22"/>
      <c r="JTU316" s="22"/>
      <c r="JTV316" s="22"/>
      <c r="JTW316" s="22"/>
      <c r="JTX316" s="22"/>
      <c r="JTY316" s="22"/>
      <c r="JTZ316" s="22"/>
      <c r="JUA316" s="22"/>
      <c r="JUB316" s="22"/>
      <c r="JUC316" s="22"/>
      <c r="JUD316" s="22"/>
      <c r="JUE316" s="22"/>
      <c r="JUF316" s="22"/>
      <c r="JUG316" s="22"/>
      <c r="JUH316" s="22"/>
      <c r="JUI316" s="22"/>
      <c r="JUJ316" s="22"/>
      <c r="JUK316" s="22"/>
      <c r="JUL316" s="22"/>
      <c r="JUM316" s="22"/>
      <c r="JUN316" s="22"/>
      <c r="JUO316" s="22"/>
      <c r="JUP316" s="22"/>
      <c r="JUQ316" s="22"/>
      <c r="JUR316" s="22"/>
      <c r="JUS316" s="22"/>
      <c r="JUT316" s="22"/>
      <c r="JUU316" s="22"/>
      <c r="JUV316" s="22"/>
      <c r="JUW316" s="22"/>
      <c r="JUX316" s="22"/>
      <c r="JUY316" s="22"/>
      <c r="JUZ316" s="22"/>
      <c r="JVA316" s="22"/>
      <c r="JVB316" s="22"/>
      <c r="JVC316" s="22"/>
      <c r="JVD316" s="22"/>
      <c r="JVE316" s="22"/>
      <c r="JVF316" s="22"/>
      <c r="JVG316" s="22"/>
      <c r="JVH316" s="22"/>
      <c r="JVI316" s="22"/>
      <c r="JVJ316" s="22"/>
      <c r="JVK316" s="22"/>
      <c r="JVL316" s="22"/>
      <c r="JVM316" s="22"/>
      <c r="JVN316" s="22"/>
      <c r="JVO316" s="22"/>
      <c r="JVP316" s="22"/>
      <c r="JVQ316" s="22"/>
      <c r="JVR316" s="22"/>
      <c r="JVS316" s="22"/>
      <c r="JVT316" s="22"/>
      <c r="JVU316" s="22"/>
      <c r="JVV316" s="22"/>
      <c r="JVW316" s="22"/>
      <c r="JVX316" s="22"/>
      <c r="JVY316" s="22"/>
      <c r="JVZ316" s="22"/>
      <c r="JWA316" s="22"/>
      <c r="JWB316" s="22"/>
      <c r="JWC316" s="22"/>
      <c r="JWD316" s="22"/>
      <c r="JWE316" s="22"/>
      <c r="JWF316" s="22"/>
      <c r="JWG316" s="22"/>
      <c r="JWH316" s="22"/>
      <c r="JWI316" s="22"/>
      <c r="JWJ316" s="22"/>
      <c r="JWK316" s="22"/>
      <c r="JWL316" s="22"/>
      <c r="JWM316" s="22"/>
      <c r="JWN316" s="22"/>
      <c r="JWO316" s="22"/>
      <c r="JWP316" s="22"/>
      <c r="JWQ316" s="22"/>
      <c r="JWR316" s="22"/>
      <c r="JWS316" s="22"/>
      <c r="JWT316" s="22"/>
      <c r="JWU316" s="22"/>
      <c r="JWV316" s="22"/>
      <c r="JWW316" s="22"/>
      <c r="JWX316" s="22"/>
      <c r="JWY316" s="22"/>
      <c r="JWZ316" s="22"/>
      <c r="JXA316" s="22"/>
      <c r="JXB316" s="22"/>
      <c r="JXC316" s="22"/>
      <c r="JXD316" s="22"/>
      <c r="JXE316" s="22"/>
      <c r="JXF316" s="22"/>
      <c r="JXG316" s="22"/>
      <c r="JXH316" s="22"/>
      <c r="JXI316" s="22"/>
      <c r="JXJ316" s="22"/>
      <c r="JXK316" s="22"/>
      <c r="JXL316" s="22"/>
      <c r="JXM316" s="22"/>
      <c r="JXN316" s="22"/>
      <c r="JXO316" s="22"/>
      <c r="JXP316" s="22"/>
      <c r="JXQ316" s="22"/>
      <c r="JXR316" s="22"/>
      <c r="JXS316" s="22"/>
      <c r="JXT316" s="22"/>
      <c r="JXU316" s="22"/>
      <c r="JXV316" s="22"/>
      <c r="JXW316" s="22"/>
      <c r="JXX316" s="22"/>
      <c r="JXY316" s="22"/>
      <c r="JXZ316" s="22"/>
      <c r="JYA316" s="22"/>
      <c r="JYB316" s="22"/>
      <c r="JYC316" s="22"/>
      <c r="JYD316" s="22"/>
      <c r="JYE316" s="22"/>
      <c r="JYF316" s="22"/>
      <c r="JYG316" s="22"/>
      <c r="JYH316" s="22"/>
      <c r="JYI316" s="22"/>
      <c r="JYJ316" s="22"/>
      <c r="JYK316" s="22"/>
      <c r="JYL316" s="22"/>
      <c r="JYM316" s="22"/>
      <c r="JYN316" s="22"/>
      <c r="JYO316" s="22"/>
      <c r="JYP316" s="22"/>
      <c r="JYQ316" s="22"/>
      <c r="JYR316" s="22"/>
      <c r="JYS316" s="22"/>
      <c r="JYT316" s="22"/>
      <c r="JYU316" s="22"/>
      <c r="JYV316" s="22"/>
      <c r="JYW316" s="22"/>
      <c r="JYX316" s="22"/>
      <c r="JYY316" s="22"/>
      <c r="JYZ316" s="22"/>
      <c r="JZA316" s="22"/>
      <c r="JZB316" s="22"/>
      <c r="JZC316" s="22"/>
      <c r="JZD316" s="22"/>
      <c r="JZE316" s="22"/>
      <c r="JZF316" s="22"/>
      <c r="JZG316" s="22"/>
      <c r="JZH316" s="22"/>
      <c r="JZI316" s="22"/>
      <c r="JZJ316" s="22"/>
      <c r="JZK316" s="22"/>
      <c r="JZL316" s="22"/>
      <c r="JZM316" s="22"/>
      <c r="JZN316" s="22"/>
      <c r="JZO316" s="22"/>
      <c r="JZP316" s="22"/>
      <c r="JZQ316" s="22"/>
      <c r="JZR316" s="22"/>
      <c r="JZS316" s="22"/>
      <c r="JZT316" s="22"/>
      <c r="JZU316" s="22"/>
      <c r="JZV316" s="22"/>
      <c r="JZW316" s="22"/>
      <c r="JZX316" s="22"/>
      <c r="JZY316" s="22"/>
      <c r="JZZ316" s="22"/>
      <c r="KAA316" s="22"/>
      <c r="KAB316" s="22"/>
      <c r="KAC316" s="22"/>
      <c r="KAD316" s="22"/>
      <c r="KAE316" s="22"/>
      <c r="KAF316" s="22"/>
      <c r="KAG316" s="22"/>
      <c r="KAH316" s="22"/>
      <c r="KAI316" s="22"/>
      <c r="KAJ316" s="22"/>
      <c r="KAK316" s="22"/>
      <c r="KAL316" s="22"/>
      <c r="KAM316" s="22"/>
      <c r="KAN316" s="22"/>
      <c r="KAO316" s="22"/>
      <c r="KAP316" s="22"/>
      <c r="KAQ316" s="22"/>
      <c r="KAR316" s="22"/>
      <c r="KAS316" s="22"/>
      <c r="KAT316" s="22"/>
      <c r="KAU316" s="22"/>
      <c r="KAV316" s="22"/>
      <c r="KAW316" s="22"/>
      <c r="KAX316" s="22"/>
      <c r="KAY316" s="22"/>
      <c r="KAZ316" s="22"/>
      <c r="KBA316" s="22"/>
      <c r="KBB316" s="22"/>
      <c r="KBC316" s="22"/>
      <c r="KBD316" s="22"/>
      <c r="KBE316" s="22"/>
      <c r="KBF316" s="22"/>
      <c r="KBG316" s="22"/>
      <c r="KBH316" s="22"/>
      <c r="KBI316" s="22"/>
      <c r="KBJ316" s="22"/>
      <c r="KBK316" s="22"/>
      <c r="KBL316" s="22"/>
      <c r="KBM316" s="22"/>
      <c r="KBN316" s="22"/>
      <c r="KBO316" s="22"/>
      <c r="KBP316" s="22"/>
      <c r="KBQ316" s="22"/>
      <c r="KBR316" s="22"/>
      <c r="KBS316" s="22"/>
      <c r="KBT316" s="22"/>
      <c r="KBU316" s="22"/>
      <c r="KBV316" s="22"/>
      <c r="KBW316" s="22"/>
      <c r="KBX316" s="22"/>
      <c r="KBY316" s="22"/>
      <c r="KBZ316" s="22"/>
      <c r="KCA316" s="22"/>
      <c r="KCB316" s="22"/>
      <c r="KCC316" s="22"/>
      <c r="KCD316" s="22"/>
      <c r="KCE316" s="22"/>
      <c r="KCF316" s="22"/>
      <c r="KCG316" s="22"/>
      <c r="KCH316" s="22"/>
      <c r="KCI316" s="22"/>
      <c r="KCJ316" s="22"/>
      <c r="KCK316" s="22"/>
      <c r="KCL316" s="22"/>
      <c r="KCM316" s="22"/>
      <c r="KCN316" s="22"/>
      <c r="KCO316" s="22"/>
      <c r="KCP316" s="22"/>
      <c r="KCQ316" s="22"/>
      <c r="KCR316" s="22"/>
      <c r="KCS316" s="22"/>
      <c r="KCT316" s="22"/>
      <c r="KCU316" s="22"/>
      <c r="KCV316" s="22"/>
      <c r="KCW316" s="22"/>
      <c r="KCX316" s="22"/>
      <c r="KCY316" s="22"/>
      <c r="KCZ316" s="22"/>
      <c r="KDA316" s="22"/>
      <c r="KDB316" s="22"/>
      <c r="KDC316" s="22"/>
      <c r="KDD316" s="22"/>
      <c r="KDE316" s="22"/>
      <c r="KDF316" s="22"/>
      <c r="KDG316" s="22"/>
      <c r="KDH316" s="22"/>
      <c r="KDI316" s="22"/>
      <c r="KDJ316" s="22"/>
      <c r="KDK316" s="22"/>
      <c r="KDL316" s="22"/>
      <c r="KDM316" s="22"/>
      <c r="KDN316" s="22"/>
      <c r="KDO316" s="22"/>
      <c r="KDP316" s="22"/>
      <c r="KDQ316" s="22"/>
      <c r="KDR316" s="22"/>
      <c r="KDS316" s="22"/>
      <c r="KDT316" s="22"/>
      <c r="KDU316" s="22"/>
      <c r="KDV316" s="22"/>
      <c r="KDW316" s="22"/>
      <c r="KDX316" s="22"/>
      <c r="KDY316" s="22"/>
      <c r="KDZ316" s="22"/>
      <c r="KEA316" s="22"/>
      <c r="KEB316" s="22"/>
      <c r="KEC316" s="22"/>
      <c r="KED316" s="22"/>
      <c r="KEE316" s="22"/>
      <c r="KEF316" s="22"/>
      <c r="KEG316" s="22"/>
      <c r="KEH316" s="22"/>
      <c r="KEI316" s="22"/>
      <c r="KEJ316" s="22"/>
      <c r="KEK316" s="22"/>
      <c r="KEL316" s="22"/>
      <c r="KEM316" s="22"/>
      <c r="KEN316" s="22"/>
      <c r="KEO316" s="22"/>
      <c r="KEP316" s="22"/>
      <c r="KEQ316" s="22"/>
      <c r="KER316" s="22"/>
      <c r="KES316" s="22"/>
      <c r="KET316" s="22"/>
      <c r="KEU316" s="22"/>
      <c r="KEV316" s="22"/>
      <c r="KEW316" s="22"/>
      <c r="KEX316" s="22"/>
      <c r="KEY316" s="22"/>
      <c r="KEZ316" s="22"/>
      <c r="KFA316" s="22"/>
      <c r="KFB316" s="22"/>
      <c r="KFC316" s="22"/>
      <c r="KFD316" s="22"/>
      <c r="KFE316" s="22"/>
      <c r="KFF316" s="22"/>
      <c r="KFG316" s="22"/>
      <c r="KFH316" s="22"/>
      <c r="KFI316" s="22"/>
      <c r="KFJ316" s="22"/>
      <c r="KFK316" s="22"/>
      <c r="KFL316" s="22"/>
      <c r="KFM316" s="22"/>
      <c r="KFN316" s="22"/>
      <c r="KFO316" s="22"/>
      <c r="KFP316" s="22"/>
      <c r="KFQ316" s="22"/>
      <c r="KFR316" s="22"/>
      <c r="KFS316" s="22"/>
      <c r="KFT316" s="22"/>
      <c r="KFU316" s="22"/>
      <c r="KFV316" s="22"/>
      <c r="KFW316" s="22"/>
      <c r="KFX316" s="22"/>
      <c r="KFY316" s="22"/>
      <c r="KFZ316" s="22"/>
      <c r="KGA316" s="22"/>
      <c r="KGB316" s="22"/>
      <c r="KGC316" s="22"/>
      <c r="KGD316" s="22"/>
      <c r="KGE316" s="22"/>
      <c r="KGF316" s="22"/>
      <c r="KGG316" s="22"/>
      <c r="KGH316" s="22"/>
      <c r="KGI316" s="22"/>
      <c r="KGJ316" s="22"/>
      <c r="KGK316" s="22"/>
      <c r="KGL316" s="22"/>
      <c r="KGM316" s="22"/>
      <c r="KGN316" s="22"/>
      <c r="KGO316" s="22"/>
      <c r="KGP316" s="22"/>
      <c r="KGQ316" s="22"/>
      <c r="KGR316" s="22"/>
      <c r="KGS316" s="22"/>
      <c r="KGT316" s="22"/>
      <c r="KGU316" s="22"/>
      <c r="KGV316" s="22"/>
      <c r="KGW316" s="22"/>
      <c r="KGX316" s="22"/>
      <c r="KGY316" s="22"/>
      <c r="KGZ316" s="22"/>
      <c r="KHA316" s="22"/>
      <c r="KHB316" s="22"/>
      <c r="KHC316" s="22"/>
      <c r="KHD316" s="22"/>
      <c r="KHE316" s="22"/>
      <c r="KHF316" s="22"/>
      <c r="KHG316" s="22"/>
      <c r="KHH316" s="22"/>
      <c r="KHI316" s="22"/>
      <c r="KHJ316" s="22"/>
      <c r="KHK316" s="22"/>
      <c r="KHL316" s="22"/>
      <c r="KHM316" s="22"/>
      <c r="KHN316" s="22"/>
      <c r="KHO316" s="22"/>
      <c r="KHP316" s="22"/>
      <c r="KHQ316" s="22"/>
      <c r="KHR316" s="22"/>
      <c r="KHS316" s="22"/>
      <c r="KHT316" s="22"/>
      <c r="KHU316" s="22"/>
      <c r="KHV316" s="22"/>
      <c r="KHW316" s="22"/>
      <c r="KHX316" s="22"/>
      <c r="KHY316" s="22"/>
      <c r="KHZ316" s="22"/>
      <c r="KIA316" s="22"/>
      <c r="KIB316" s="22"/>
      <c r="KIC316" s="22"/>
      <c r="KID316" s="22"/>
      <c r="KIE316" s="22"/>
      <c r="KIF316" s="22"/>
      <c r="KIG316" s="22"/>
      <c r="KIH316" s="22"/>
      <c r="KII316" s="22"/>
      <c r="KIJ316" s="22"/>
      <c r="KIK316" s="22"/>
      <c r="KIL316" s="22"/>
      <c r="KIM316" s="22"/>
      <c r="KIN316" s="22"/>
      <c r="KIO316" s="22"/>
      <c r="KIP316" s="22"/>
      <c r="KIQ316" s="22"/>
      <c r="KIR316" s="22"/>
      <c r="KIS316" s="22"/>
      <c r="KIT316" s="22"/>
      <c r="KIU316" s="22"/>
      <c r="KIV316" s="22"/>
      <c r="KIW316" s="22"/>
      <c r="KIX316" s="22"/>
      <c r="KIY316" s="22"/>
      <c r="KIZ316" s="22"/>
      <c r="KJA316" s="22"/>
      <c r="KJB316" s="22"/>
      <c r="KJC316" s="22"/>
      <c r="KJD316" s="22"/>
      <c r="KJE316" s="22"/>
      <c r="KJF316" s="22"/>
      <c r="KJG316" s="22"/>
      <c r="KJH316" s="22"/>
      <c r="KJI316" s="22"/>
      <c r="KJJ316" s="22"/>
      <c r="KJK316" s="22"/>
      <c r="KJL316" s="22"/>
      <c r="KJM316" s="22"/>
      <c r="KJN316" s="22"/>
      <c r="KJO316" s="22"/>
      <c r="KJP316" s="22"/>
      <c r="KJQ316" s="22"/>
      <c r="KJR316" s="22"/>
      <c r="KJS316" s="22"/>
      <c r="KJT316" s="22"/>
      <c r="KJU316" s="22"/>
      <c r="KJV316" s="22"/>
      <c r="KJW316" s="22"/>
      <c r="KJX316" s="22"/>
      <c r="KJY316" s="22"/>
      <c r="KJZ316" s="22"/>
      <c r="KKA316" s="22"/>
      <c r="KKB316" s="22"/>
      <c r="KKC316" s="22"/>
      <c r="KKD316" s="22"/>
      <c r="KKE316" s="22"/>
      <c r="KKF316" s="22"/>
      <c r="KKG316" s="22"/>
      <c r="KKH316" s="22"/>
      <c r="KKI316" s="22"/>
      <c r="KKJ316" s="22"/>
      <c r="KKK316" s="22"/>
      <c r="KKL316" s="22"/>
      <c r="KKM316" s="22"/>
      <c r="KKN316" s="22"/>
      <c r="KKO316" s="22"/>
      <c r="KKP316" s="22"/>
      <c r="KKQ316" s="22"/>
      <c r="KKR316" s="22"/>
      <c r="KKS316" s="22"/>
      <c r="KKT316" s="22"/>
      <c r="KKU316" s="22"/>
      <c r="KKV316" s="22"/>
      <c r="KKW316" s="22"/>
      <c r="KKX316" s="22"/>
      <c r="KKY316" s="22"/>
      <c r="KKZ316" s="22"/>
      <c r="KLA316" s="22"/>
      <c r="KLB316" s="22"/>
      <c r="KLC316" s="22"/>
      <c r="KLD316" s="22"/>
      <c r="KLE316" s="22"/>
      <c r="KLF316" s="22"/>
      <c r="KLG316" s="22"/>
      <c r="KLH316" s="22"/>
      <c r="KLI316" s="22"/>
      <c r="KLJ316" s="22"/>
      <c r="KLK316" s="22"/>
      <c r="KLL316" s="22"/>
      <c r="KLM316" s="22"/>
      <c r="KLN316" s="22"/>
      <c r="KLO316" s="22"/>
      <c r="KLP316" s="22"/>
      <c r="KLQ316" s="22"/>
      <c r="KLR316" s="22"/>
      <c r="KLS316" s="22"/>
      <c r="KLT316" s="22"/>
      <c r="KLU316" s="22"/>
      <c r="KLV316" s="22"/>
      <c r="KLW316" s="22"/>
      <c r="KLX316" s="22"/>
      <c r="KLY316" s="22"/>
      <c r="KLZ316" s="22"/>
      <c r="KMA316" s="22"/>
      <c r="KMB316" s="22"/>
      <c r="KMC316" s="22"/>
      <c r="KMD316" s="22"/>
      <c r="KME316" s="22"/>
      <c r="KMF316" s="22"/>
      <c r="KMG316" s="22"/>
      <c r="KMH316" s="22"/>
      <c r="KMI316" s="22"/>
      <c r="KMJ316" s="22"/>
      <c r="KMK316" s="22"/>
      <c r="KML316" s="22"/>
      <c r="KMM316" s="22"/>
      <c r="KMN316" s="22"/>
      <c r="KMO316" s="22"/>
      <c r="KMP316" s="22"/>
      <c r="KMQ316" s="22"/>
      <c r="KMR316" s="22"/>
      <c r="KMS316" s="22"/>
      <c r="KMT316" s="22"/>
      <c r="KMU316" s="22"/>
      <c r="KMV316" s="22"/>
      <c r="KMW316" s="22"/>
      <c r="KMX316" s="22"/>
      <c r="KMY316" s="22"/>
      <c r="KMZ316" s="22"/>
      <c r="KNA316" s="22"/>
      <c r="KNB316" s="22"/>
      <c r="KNC316" s="22"/>
      <c r="KND316" s="22"/>
      <c r="KNE316" s="22"/>
      <c r="KNF316" s="22"/>
      <c r="KNG316" s="22"/>
      <c r="KNH316" s="22"/>
      <c r="KNI316" s="22"/>
      <c r="KNJ316" s="22"/>
      <c r="KNK316" s="22"/>
      <c r="KNL316" s="22"/>
      <c r="KNM316" s="22"/>
      <c r="KNN316" s="22"/>
      <c r="KNO316" s="22"/>
      <c r="KNP316" s="22"/>
      <c r="KNQ316" s="22"/>
      <c r="KNR316" s="22"/>
      <c r="KNS316" s="22"/>
      <c r="KNT316" s="22"/>
      <c r="KNU316" s="22"/>
      <c r="KNV316" s="22"/>
      <c r="KNW316" s="22"/>
      <c r="KNX316" s="22"/>
      <c r="KNY316" s="22"/>
      <c r="KNZ316" s="22"/>
      <c r="KOA316" s="22"/>
      <c r="KOB316" s="22"/>
      <c r="KOC316" s="22"/>
      <c r="KOD316" s="22"/>
      <c r="KOE316" s="22"/>
      <c r="KOF316" s="22"/>
      <c r="KOG316" s="22"/>
      <c r="KOH316" s="22"/>
      <c r="KOI316" s="22"/>
      <c r="KOJ316" s="22"/>
      <c r="KOK316" s="22"/>
      <c r="KOL316" s="22"/>
      <c r="KOM316" s="22"/>
      <c r="KON316" s="22"/>
      <c r="KOO316" s="22"/>
      <c r="KOP316" s="22"/>
      <c r="KOQ316" s="22"/>
      <c r="KOR316" s="22"/>
      <c r="KOS316" s="22"/>
      <c r="KOT316" s="22"/>
      <c r="KOU316" s="22"/>
      <c r="KOV316" s="22"/>
      <c r="KOW316" s="22"/>
      <c r="KOX316" s="22"/>
      <c r="KOY316" s="22"/>
      <c r="KOZ316" s="22"/>
      <c r="KPA316" s="22"/>
      <c r="KPB316" s="22"/>
      <c r="KPC316" s="22"/>
      <c r="KPD316" s="22"/>
      <c r="KPE316" s="22"/>
      <c r="KPF316" s="22"/>
      <c r="KPG316" s="22"/>
      <c r="KPH316" s="22"/>
      <c r="KPI316" s="22"/>
      <c r="KPJ316" s="22"/>
      <c r="KPK316" s="22"/>
      <c r="KPL316" s="22"/>
      <c r="KPM316" s="22"/>
      <c r="KPN316" s="22"/>
      <c r="KPO316" s="22"/>
      <c r="KPP316" s="22"/>
      <c r="KPQ316" s="22"/>
      <c r="KPR316" s="22"/>
      <c r="KPS316" s="22"/>
      <c r="KPT316" s="22"/>
      <c r="KPU316" s="22"/>
      <c r="KPV316" s="22"/>
      <c r="KPW316" s="22"/>
      <c r="KPX316" s="22"/>
      <c r="KPY316" s="22"/>
      <c r="KPZ316" s="22"/>
      <c r="KQA316" s="22"/>
      <c r="KQB316" s="22"/>
      <c r="KQC316" s="22"/>
      <c r="KQD316" s="22"/>
      <c r="KQE316" s="22"/>
      <c r="KQF316" s="22"/>
      <c r="KQG316" s="22"/>
      <c r="KQH316" s="22"/>
      <c r="KQI316" s="22"/>
      <c r="KQJ316" s="22"/>
      <c r="KQK316" s="22"/>
      <c r="KQL316" s="22"/>
      <c r="KQM316" s="22"/>
      <c r="KQN316" s="22"/>
      <c r="KQO316" s="22"/>
      <c r="KQP316" s="22"/>
      <c r="KQQ316" s="22"/>
      <c r="KQR316" s="22"/>
      <c r="KQS316" s="22"/>
      <c r="KQT316" s="22"/>
      <c r="KQU316" s="22"/>
      <c r="KQV316" s="22"/>
      <c r="KQW316" s="22"/>
      <c r="KQX316" s="22"/>
      <c r="KQY316" s="22"/>
      <c r="KQZ316" s="22"/>
      <c r="KRA316" s="22"/>
      <c r="KRB316" s="22"/>
      <c r="KRC316" s="22"/>
      <c r="KRD316" s="22"/>
      <c r="KRE316" s="22"/>
      <c r="KRF316" s="22"/>
      <c r="KRG316" s="22"/>
      <c r="KRH316" s="22"/>
      <c r="KRI316" s="22"/>
      <c r="KRJ316" s="22"/>
      <c r="KRK316" s="22"/>
      <c r="KRL316" s="22"/>
      <c r="KRM316" s="22"/>
      <c r="KRN316" s="22"/>
      <c r="KRO316" s="22"/>
      <c r="KRP316" s="22"/>
      <c r="KRQ316" s="22"/>
      <c r="KRR316" s="22"/>
      <c r="KRS316" s="22"/>
      <c r="KRT316" s="22"/>
      <c r="KRU316" s="22"/>
      <c r="KRV316" s="22"/>
      <c r="KRW316" s="22"/>
      <c r="KRX316" s="22"/>
      <c r="KRY316" s="22"/>
      <c r="KRZ316" s="22"/>
      <c r="KSA316" s="22"/>
      <c r="KSB316" s="22"/>
      <c r="KSC316" s="22"/>
      <c r="KSD316" s="22"/>
      <c r="KSE316" s="22"/>
      <c r="KSF316" s="22"/>
      <c r="KSG316" s="22"/>
      <c r="KSH316" s="22"/>
      <c r="KSI316" s="22"/>
      <c r="KSJ316" s="22"/>
      <c r="KSK316" s="22"/>
      <c r="KSL316" s="22"/>
      <c r="KSM316" s="22"/>
      <c r="KSN316" s="22"/>
      <c r="KSO316" s="22"/>
      <c r="KSP316" s="22"/>
      <c r="KSQ316" s="22"/>
      <c r="KSR316" s="22"/>
      <c r="KSS316" s="22"/>
      <c r="KST316" s="22"/>
      <c r="KSU316" s="22"/>
      <c r="KSV316" s="22"/>
      <c r="KSW316" s="22"/>
      <c r="KSX316" s="22"/>
      <c r="KSY316" s="22"/>
      <c r="KSZ316" s="22"/>
      <c r="KTA316" s="22"/>
      <c r="KTB316" s="22"/>
      <c r="KTC316" s="22"/>
      <c r="KTD316" s="22"/>
      <c r="KTE316" s="22"/>
      <c r="KTF316" s="22"/>
      <c r="KTG316" s="22"/>
      <c r="KTH316" s="22"/>
      <c r="KTI316" s="22"/>
      <c r="KTJ316" s="22"/>
      <c r="KTK316" s="22"/>
      <c r="KTL316" s="22"/>
      <c r="KTM316" s="22"/>
      <c r="KTN316" s="22"/>
      <c r="KTO316" s="22"/>
      <c r="KTP316" s="22"/>
      <c r="KTQ316" s="22"/>
      <c r="KTR316" s="22"/>
      <c r="KTS316" s="22"/>
      <c r="KTT316" s="22"/>
      <c r="KTU316" s="22"/>
      <c r="KTV316" s="22"/>
      <c r="KTW316" s="22"/>
      <c r="KTX316" s="22"/>
      <c r="KTY316" s="22"/>
      <c r="KTZ316" s="22"/>
      <c r="KUA316" s="22"/>
      <c r="KUB316" s="22"/>
      <c r="KUC316" s="22"/>
      <c r="KUD316" s="22"/>
      <c r="KUE316" s="22"/>
      <c r="KUF316" s="22"/>
      <c r="KUG316" s="22"/>
      <c r="KUH316" s="22"/>
      <c r="KUI316" s="22"/>
      <c r="KUJ316" s="22"/>
      <c r="KUK316" s="22"/>
      <c r="KUL316" s="22"/>
      <c r="KUM316" s="22"/>
      <c r="KUN316" s="22"/>
      <c r="KUO316" s="22"/>
      <c r="KUP316" s="22"/>
      <c r="KUQ316" s="22"/>
      <c r="KUR316" s="22"/>
      <c r="KUS316" s="22"/>
      <c r="KUT316" s="22"/>
      <c r="KUU316" s="22"/>
      <c r="KUV316" s="22"/>
      <c r="KUW316" s="22"/>
      <c r="KUX316" s="22"/>
      <c r="KUY316" s="22"/>
      <c r="KUZ316" s="22"/>
      <c r="KVA316" s="22"/>
      <c r="KVB316" s="22"/>
      <c r="KVC316" s="22"/>
      <c r="KVD316" s="22"/>
      <c r="KVE316" s="22"/>
      <c r="KVF316" s="22"/>
      <c r="KVG316" s="22"/>
      <c r="KVH316" s="22"/>
      <c r="KVI316" s="22"/>
      <c r="KVJ316" s="22"/>
      <c r="KVK316" s="22"/>
      <c r="KVL316" s="22"/>
      <c r="KVM316" s="22"/>
      <c r="KVN316" s="22"/>
      <c r="KVO316" s="22"/>
      <c r="KVP316" s="22"/>
      <c r="KVQ316" s="22"/>
      <c r="KVR316" s="22"/>
      <c r="KVS316" s="22"/>
      <c r="KVT316" s="22"/>
      <c r="KVU316" s="22"/>
      <c r="KVV316" s="22"/>
      <c r="KVW316" s="22"/>
      <c r="KVX316" s="22"/>
      <c r="KVY316" s="22"/>
      <c r="KVZ316" s="22"/>
      <c r="KWA316" s="22"/>
      <c r="KWB316" s="22"/>
      <c r="KWC316" s="22"/>
      <c r="KWD316" s="22"/>
      <c r="KWE316" s="22"/>
      <c r="KWF316" s="22"/>
      <c r="KWG316" s="22"/>
      <c r="KWH316" s="22"/>
      <c r="KWI316" s="22"/>
      <c r="KWJ316" s="22"/>
      <c r="KWK316" s="22"/>
      <c r="KWL316" s="22"/>
      <c r="KWM316" s="22"/>
      <c r="KWN316" s="22"/>
      <c r="KWO316" s="22"/>
      <c r="KWP316" s="22"/>
      <c r="KWQ316" s="22"/>
      <c r="KWR316" s="22"/>
      <c r="KWS316" s="22"/>
      <c r="KWT316" s="22"/>
      <c r="KWU316" s="22"/>
      <c r="KWV316" s="22"/>
      <c r="KWW316" s="22"/>
      <c r="KWX316" s="22"/>
      <c r="KWY316" s="22"/>
      <c r="KWZ316" s="22"/>
      <c r="KXA316" s="22"/>
      <c r="KXB316" s="22"/>
      <c r="KXC316" s="22"/>
      <c r="KXD316" s="22"/>
      <c r="KXE316" s="22"/>
      <c r="KXF316" s="22"/>
      <c r="KXG316" s="22"/>
      <c r="KXH316" s="22"/>
      <c r="KXI316" s="22"/>
      <c r="KXJ316" s="22"/>
      <c r="KXK316" s="22"/>
      <c r="KXL316" s="22"/>
      <c r="KXM316" s="22"/>
      <c r="KXN316" s="22"/>
      <c r="KXO316" s="22"/>
      <c r="KXP316" s="22"/>
      <c r="KXQ316" s="22"/>
      <c r="KXR316" s="22"/>
      <c r="KXS316" s="22"/>
      <c r="KXT316" s="22"/>
      <c r="KXU316" s="22"/>
      <c r="KXV316" s="22"/>
      <c r="KXW316" s="22"/>
      <c r="KXX316" s="22"/>
      <c r="KXY316" s="22"/>
      <c r="KXZ316" s="22"/>
      <c r="KYA316" s="22"/>
      <c r="KYB316" s="22"/>
      <c r="KYC316" s="22"/>
      <c r="KYD316" s="22"/>
      <c r="KYE316" s="22"/>
      <c r="KYF316" s="22"/>
      <c r="KYG316" s="22"/>
      <c r="KYH316" s="22"/>
      <c r="KYI316" s="22"/>
      <c r="KYJ316" s="22"/>
      <c r="KYK316" s="22"/>
      <c r="KYL316" s="22"/>
      <c r="KYM316" s="22"/>
      <c r="KYN316" s="22"/>
      <c r="KYO316" s="22"/>
      <c r="KYP316" s="22"/>
      <c r="KYQ316" s="22"/>
      <c r="KYR316" s="22"/>
      <c r="KYS316" s="22"/>
      <c r="KYT316" s="22"/>
      <c r="KYU316" s="22"/>
      <c r="KYV316" s="22"/>
      <c r="KYW316" s="22"/>
      <c r="KYX316" s="22"/>
      <c r="KYY316" s="22"/>
      <c r="KYZ316" s="22"/>
      <c r="KZA316" s="22"/>
      <c r="KZB316" s="22"/>
      <c r="KZC316" s="22"/>
      <c r="KZD316" s="22"/>
      <c r="KZE316" s="22"/>
      <c r="KZF316" s="22"/>
      <c r="KZG316" s="22"/>
      <c r="KZH316" s="22"/>
      <c r="KZI316" s="22"/>
      <c r="KZJ316" s="22"/>
      <c r="KZK316" s="22"/>
      <c r="KZL316" s="22"/>
      <c r="KZM316" s="22"/>
      <c r="KZN316" s="22"/>
      <c r="KZO316" s="22"/>
      <c r="KZP316" s="22"/>
      <c r="KZQ316" s="22"/>
      <c r="KZR316" s="22"/>
      <c r="KZS316" s="22"/>
      <c r="KZT316" s="22"/>
      <c r="KZU316" s="22"/>
      <c r="KZV316" s="22"/>
      <c r="KZW316" s="22"/>
      <c r="KZX316" s="22"/>
      <c r="KZY316" s="22"/>
      <c r="KZZ316" s="22"/>
      <c r="LAA316" s="22"/>
      <c r="LAB316" s="22"/>
      <c r="LAC316" s="22"/>
      <c r="LAD316" s="22"/>
      <c r="LAE316" s="22"/>
      <c r="LAF316" s="22"/>
      <c r="LAG316" s="22"/>
      <c r="LAH316" s="22"/>
      <c r="LAI316" s="22"/>
      <c r="LAJ316" s="22"/>
      <c r="LAK316" s="22"/>
      <c r="LAL316" s="22"/>
      <c r="LAM316" s="22"/>
      <c r="LAN316" s="22"/>
      <c r="LAO316" s="22"/>
      <c r="LAP316" s="22"/>
      <c r="LAQ316" s="22"/>
      <c r="LAR316" s="22"/>
      <c r="LAS316" s="22"/>
      <c r="LAT316" s="22"/>
      <c r="LAU316" s="22"/>
      <c r="LAV316" s="22"/>
      <c r="LAW316" s="22"/>
      <c r="LAX316" s="22"/>
      <c r="LAY316" s="22"/>
      <c r="LAZ316" s="22"/>
      <c r="LBA316" s="22"/>
      <c r="LBB316" s="22"/>
      <c r="LBC316" s="22"/>
      <c r="LBD316" s="22"/>
      <c r="LBE316" s="22"/>
      <c r="LBF316" s="22"/>
      <c r="LBG316" s="22"/>
      <c r="LBH316" s="22"/>
      <c r="LBI316" s="22"/>
      <c r="LBJ316" s="22"/>
      <c r="LBK316" s="22"/>
      <c r="LBL316" s="22"/>
      <c r="LBM316" s="22"/>
      <c r="LBN316" s="22"/>
      <c r="LBO316" s="22"/>
      <c r="LBP316" s="22"/>
      <c r="LBQ316" s="22"/>
      <c r="LBR316" s="22"/>
      <c r="LBS316" s="22"/>
      <c r="LBT316" s="22"/>
      <c r="LBU316" s="22"/>
      <c r="LBV316" s="22"/>
      <c r="LBW316" s="22"/>
      <c r="LBX316" s="22"/>
      <c r="LBY316" s="22"/>
      <c r="LBZ316" s="22"/>
      <c r="LCA316" s="22"/>
      <c r="LCB316" s="22"/>
      <c r="LCC316" s="22"/>
      <c r="LCD316" s="22"/>
      <c r="LCE316" s="22"/>
      <c r="LCF316" s="22"/>
      <c r="LCG316" s="22"/>
      <c r="LCH316" s="22"/>
      <c r="LCI316" s="22"/>
      <c r="LCJ316" s="22"/>
      <c r="LCK316" s="22"/>
      <c r="LCL316" s="22"/>
      <c r="LCM316" s="22"/>
      <c r="LCN316" s="22"/>
      <c r="LCO316" s="22"/>
      <c r="LCP316" s="22"/>
      <c r="LCQ316" s="22"/>
      <c r="LCR316" s="22"/>
      <c r="LCS316" s="22"/>
      <c r="LCT316" s="22"/>
      <c r="LCU316" s="22"/>
      <c r="LCV316" s="22"/>
      <c r="LCW316" s="22"/>
      <c r="LCX316" s="22"/>
      <c r="LCY316" s="22"/>
      <c r="LCZ316" s="22"/>
      <c r="LDA316" s="22"/>
      <c r="LDB316" s="22"/>
      <c r="LDC316" s="22"/>
      <c r="LDD316" s="22"/>
      <c r="LDE316" s="22"/>
      <c r="LDF316" s="22"/>
      <c r="LDG316" s="22"/>
      <c r="LDH316" s="22"/>
      <c r="LDI316" s="22"/>
      <c r="LDJ316" s="22"/>
      <c r="LDK316" s="22"/>
      <c r="LDL316" s="22"/>
      <c r="LDM316" s="22"/>
      <c r="LDN316" s="22"/>
      <c r="LDO316" s="22"/>
      <c r="LDP316" s="22"/>
      <c r="LDQ316" s="22"/>
      <c r="LDR316" s="22"/>
      <c r="LDS316" s="22"/>
      <c r="LDT316" s="22"/>
      <c r="LDU316" s="22"/>
      <c r="LDV316" s="22"/>
      <c r="LDW316" s="22"/>
      <c r="LDX316" s="22"/>
      <c r="LDY316" s="22"/>
      <c r="LDZ316" s="22"/>
      <c r="LEA316" s="22"/>
      <c r="LEB316" s="22"/>
      <c r="LEC316" s="22"/>
      <c r="LED316" s="22"/>
      <c r="LEE316" s="22"/>
      <c r="LEF316" s="22"/>
      <c r="LEG316" s="22"/>
      <c r="LEH316" s="22"/>
      <c r="LEI316" s="22"/>
      <c r="LEJ316" s="22"/>
      <c r="LEK316" s="22"/>
      <c r="LEL316" s="22"/>
      <c r="LEM316" s="22"/>
      <c r="LEN316" s="22"/>
      <c r="LEO316" s="22"/>
      <c r="LEP316" s="22"/>
      <c r="LEQ316" s="22"/>
      <c r="LER316" s="22"/>
      <c r="LES316" s="22"/>
      <c r="LET316" s="22"/>
      <c r="LEU316" s="22"/>
      <c r="LEV316" s="22"/>
      <c r="LEW316" s="22"/>
      <c r="LEX316" s="22"/>
      <c r="LEY316" s="22"/>
      <c r="LEZ316" s="22"/>
      <c r="LFA316" s="22"/>
      <c r="LFB316" s="22"/>
      <c r="LFC316" s="22"/>
      <c r="LFD316" s="22"/>
      <c r="LFE316" s="22"/>
      <c r="LFF316" s="22"/>
      <c r="LFG316" s="22"/>
      <c r="LFH316" s="22"/>
      <c r="LFI316" s="22"/>
      <c r="LFJ316" s="22"/>
      <c r="LFK316" s="22"/>
      <c r="LFL316" s="22"/>
      <c r="LFM316" s="22"/>
      <c r="LFN316" s="22"/>
      <c r="LFO316" s="22"/>
      <c r="LFP316" s="22"/>
      <c r="LFQ316" s="22"/>
      <c r="LFR316" s="22"/>
      <c r="LFS316" s="22"/>
      <c r="LFT316" s="22"/>
      <c r="LFU316" s="22"/>
      <c r="LFV316" s="22"/>
      <c r="LFW316" s="22"/>
      <c r="LFX316" s="22"/>
      <c r="LFY316" s="22"/>
      <c r="LFZ316" s="22"/>
      <c r="LGA316" s="22"/>
      <c r="LGB316" s="22"/>
      <c r="LGC316" s="22"/>
      <c r="LGD316" s="22"/>
      <c r="LGE316" s="22"/>
      <c r="LGF316" s="22"/>
      <c r="LGG316" s="22"/>
      <c r="LGH316" s="22"/>
      <c r="LGI316" s="22"/>
      <c r="LGJ316" s="22"/>
      <c r="LGK316" s="22"/>
      <c r="LGL316" s="22"/>
      <c r="LGM316" s="22"/>
      <c r="LGN316" s="22"/>
      <c r="LGO316" s="22"/>
      <c r="LGP316" s="22"/>
      <c r="LGQ316" s="22"/>
      <c r="LGR316" s="22"/>
      <c r="LGS316" s="22"/>
      <c r="LGT316" s="22"/>
      <c r="LGU316" s="22"/>
      <c r="LGV316" s="22"/>
      <c r="LGW316" s="22"/>
      <c r="LGX316" s="22"/>
      <c r="LGY316" s="22"/>
      <c r="LGZ316" s="22"/>
      <c r="LHA316" s="22"/>
      <c r="LHB316" s="22"/>
      <c r="LHC316" s="22"/>
      <c r="LHD316" s="22"/>
      <c r="LHE316" s="22"/>
      <c r="LHF316" s="22"/>
      <c r="LHG316" s="22"/>
      <c r="LHH316" s="22"/>
      <c r="LHI316" s="22"/>
      <c r="LHJ316" s="22"/>
      <c r="LHK316" s="22"/>
      <c r="LHL316" s="22"/>
      <c r="LHM316" s="22"/>
      <c r="LHN316" s="22"/>
      <c r="LHO316" s="22"/>
      <c r="LHP316" s="22"/>
      <c r="LHQ316" s="22"/>
      <c r="LHR316" s="22"/>
      <c r="LHS316" s="22"/>
      <c r="LHT316" s="22"/>
      <c r="LHU316" s="22"/>
      <c r="LHV316" s="22"/>
      <c r="LHW316" s="22"/>
      <c r="LHX316" s="22"/>
      <c r="LHY316" s="22"/>
      <c r="LHZ316" s="22"/>
      <c r="LIA316" s="22"/>
      <c r="LIB316" s="22"/>
      <c r="LIC316" s="22"/>
      <c r="LID316" s="22"/>
      <c r="LIE316" s="22"/>
      <c r="LIF316" s="22"/>
      <c r="LIG316" s="22"/>
      <c r="LIH316" s="22"/>
      <c r="LII316" s="22"/>
      <c r="LIJ316" s="22"/>
      <c r="LIK316" s="22"/>
      <c r="LIL316" s="22"/>
      <c r="LIM316" s="22"/>
      <c r="LIN316" s="22"/>
      <c r="LIO316" s="22"/>
      <c r="LIP316" s="22"/>
      <c r="LIQ316" s="22"/>
      <c r="LIR316" s="22"/>
      <c r="LIS316" s="22"/>
      <c r="LIT316" s="22"/>
      <c r="LIU316" s="22"/>
      <c r="LIV316" s="22"/>
      <c r="LIW316" s="22"/>
      <c r="LIX316" s="22"/>
      <c r="LIY316" s="22"/>
      <c r="LIZ316" s="22"/>
      <c r="LJA316" s="22"/>
      <c r="LJB316" s="22"/>
      <c r="LJC316" s="22"/>
      <c r="LJD316" s="22"/>
      <c r="LJE316" s="22"/>
      <c r="LJF316" s="22"/>
      <c r="LJG316" s="22"/>
      <c r="LJH316" s="22"/>
      <c r="LJI316" s="22"/>
      <c r="LJJ316" s="22"/>
      <c r="LJK316" s="22"/>
      <c r="LJL316" s="22"/>
      <c r="LJM316" s="22"/>
      <c r="LJN316" s="22"/>
      <c r="LJO316" s="22"/>
      <c r="LJP316" s="22"/>
      <c r="LJQ316" s="22"/>
      <c r="LJR316" s="22"/>
      <c r="LJS316" s="22"/>
      <c r="LJT316" s="22"/>
      <c r="LJU316" s="22"/>
      <c r="LJV316" s="22"/>
      <c r="LJW316" s="22"/>
      <c r="LJX316" s="22"/>
      <c r="LJY316" s="22"/>
      <c r="LJZ316" s="22"/>
      <c r="LKA316" s="22"/>
      <c r="LKB316" s="22"/>
      <c r="LKC316" s="22"/>
      <c r="LKD316" s="22"/>
      <c r="LKE316" s="22"/>
      <c r="LKF316" s="22"/>
      <c r="LKG316" s="22"/>
      <c r="LKH316" s="22"/>
      <c r="LKI316" s="22"/>
      <c r="LKJ316" s="22"/>
      <c r="LKK316" s="22"/>
      <c r="LKL316" s="22"/>
      <c r="LKM316" s="22"/>
      <c r="LKN316" s="22"/>
      <c r="LKO316" s="22"/>
      <c r="LKP316" s="22"/>
      <c r="LKQ316" s="22"/>
      <c r="LKR316" s="22"/>
      <c r="LKS316" s="22"/>
      <c r="LKT316" s="22"/>
      <c r="LKU316" s="22"/>
      <c r="LKV316" s="22"/>
      <c r="LKW316" s="22"/>
      <c r="LKX316" s="22"/>
      <c r="LKY316" s="22"/>
      <c r="LKZ316" s="22"/>
      <c r="LLA316" s="22"/>
      <c r="LLB316" s="22"/>
      <c r="LLC316" s="22"/>
      <c r="LLD316" s="22"/>
      <c r="LLE316" s="22"/>
      <c r="LLF316" s="22"/>
      <c r="LLG316" s="22"/>
      <c r="LLH316" s="22"/>
      <c r="LLI316" s="22"/>
      <c r="LLJ316" s="22"/>
      <c r="LLK316" s="22"/>
      <c r="LLL316" s="22"/>
      <c r="LLM316" s="22"/>
      <c r="LLN316" s="22"/>
      <c r="LLO316" s="22"/>
      <c r="LLP316" s="22"/>
      <c r="LLQ316" s="22"/>
      <c r="LLR316" s="22"/>
      <c r="LLS316" s="22"/>
      <c r="LLT316" s="22"/>
      <c r="LLU316" s="22"/>
      <c r="LLV316" s="22"/>
      <c r="LLW316" s="22"/>
      <c r="LLX316" s="22"/>
      <c r="LLY316" s="22"/>
      <c r="LLZ316" s="22"/>
      <c r="LMA316" s="22"/>
      <c r="LMB316" s="22"/>
      <c r="LMC316" s="22"/>
      <c r="LMD316" s="22"/>
      <c r="LME316" s="22"/>
      <c r="LMF316" s="22"/>
      <c r="LMG316" s="22"/>
      <c r="LMH316" s="22"/>
      <c r="LMI316" s="22"/>
      <c r="LMJ316" s="22"/>
      <c r="LMK316" s="22"/>
      <c r="LML316" s="22"/>
      <c r="LMM316" s="22"/>
      <c r="LMN316" s="22"/>
      <c r="LMO316" s="22"/>
      <c r="LMP316" s="22"/>
      <c r="LMQ316" s="22"/>
      <c r="LMR316" s="22"/>
      <c r="LMS316" s="22"/>
      <c r="LMT316" s="22"/>
      <c r="LMU316" s="22"/>
      <c r="LMV316" s="22"/>
      <c r="LMW316" s="22"/>
      <c r="LMX316" s="22"/>
      <c r="LMY316" s="22"/>
      <c r="LMZ316" s="22"/>
      <c r="LNA316" s="22"/>
      <c r="LNB316" s="22"/>
      <c r="LNC316" s="22"/>
      <c r="LND316" s="22"/>
      <c r="LNE316" s="22"/>
      <c r="LNF316" s="22"/>
      <c r="LNG316" s="22"/>
      <c r="LNH316" s="22"/>
      <c r="LNI316" s="22"/>
      <c r="LNJ316" s="22"/>
      <c r="LNK316" s="22"/>
      <c r="LNL316" s="22"/>
      <c r="LNM316" s="22"/>
      <c r="LNN316" s="22"/>
      <c r="LNO316" s="22"/>
      <c r="LNP316" s="22"/>
      <c r="LNQ316" s="22"/>
      <c r="LNR316" s="22"/>
      <c r="LNS316" s="22"/>
      <c r="LNT316" s="22"/>
      <c r="LNU316" s="22"/>
      <c r="LNV316" s="22"/>
      <c r="LNW316" s="22"/>
      <c r="LNX316" s="22"/>
      <c r="LNY316" s="22"/>
      <c r="LNZ316" s="22"/>
      <c r="LOA316" s="22"/>
      <c r="LOB316" s="22"/>
      <c r="LOC316" s="22"/>
      <c r="LOD316" s="22"/>
      <c r="LOE316" s="22"/>
      <c r="LOF316" s="22"/>
      <c r="LOG316" s="22"/>
      <c r="LOH316" s="22"/>
      <c r="LOI316" s="22"/>
      <c r="LOJ316" s="22"/>
      <c r="LOK316" s="22"/>
      <c r="LOL316" s="22"/>
      <c r="LOM316" s="22"/>
      <c r="LON316" s="22"/>
      <c r="LOO316" s="22"/>
      <c r="LOP316" s="22"/>
      <c r="LOQ316" s="22"/>
      <c r="LOR316" s="22"/>
      <c r="LOS316" s="22"/>
      <c r="LOT316" s="22"/>
      <c r="LOU316" s="22"/>
      <c r="LOV316" s="22"/>
      <c r="LOW316" s="22"/>
      <c r="LOX316" s="22"/>
      <c r="LOY316" s="22"/>
      <c r="LOZ316" s="22"/>
      <c r="LPA316" s="22"/>
      <c r="LPB316" s="22"/>
      <c r="LPC316" s="22"/>
      <c r="LPD316" s="22"/>
      <c r="LPE316" s="22"/>
      <c r="LPF316" s="22"/>
      <c r="LPG316" s="22"/>
      <c r="LPH316" s="22"/>
      <c r="LPI316" s="22"/>
      <c r="LPJ316" s="22"/>
      <c r="LPK316" s="22"/>
      <c r="LPL316" s="22"/>
      <c r="LPM316" s="22"/>
      <c r="LPN316" s="22"/>
      <c r="LPO316" s="22"/>
      <c r="LPP316" s="22"/>
      <c r="LPQ316" s="22"/>
      <c r="LPR316" s="22"/>
      <c r="LPS316" s="22"/>
      <c r="LPT316" s="22"/>
      <c r="LPU316" s="22"/>
      <c r="LPV316" s="22"/>
      <c r="LPW316" s="22"/>
      <c r="LPX316" s="22"/>
      <c r="LPY316" s="22"/>
      <c r="LPZ316" s="22"/>
      <c r="LQA316" s="22"/>
      <c r="LQB316" s="22"/>
      <c r="LQC316" s="22"/>
      <c r="LQD316" s="22"/>
      <c r="LQE316" s="22"/>
      <c r="LQF316" s="22"/>
      <c r="LQG316" s="22"/>
      <c r="LQH316" s="22"/>
      <c r="LQI316" s="22"/>
      <c r="LQJ316" s="22"/>
      <c r="LQK316" s="22"/>
      <c r="LQL316" s="22"/>
      <c r="LQM316" s="22"/>
      <c r="LQN316" s="22"/>
      <c r="LQO316" s="22"/>
      <c r="LQP316" s="22"/>
      <c r="LQQ316" s="22"/>
      <c r="LQR316" s="22"/>
      <c r="LQS316" s="22"/>
      <c r="LQT316" s="22"/>
      <c r="LQU316" s="22"/>
      <c r="LQV316" s="22"/>
      <c r="LQW316" s="22"/>
      <c r="LQX316" s="22"/>
      <c r="LQY316" s="22"/>
      <c r="LQZ316" s="22"/>
      <c r="LRA316" s="22"/>
      <c r="LRB316" s="22"/>
      <c r="LRC316" s="22"/>
      <c r="LRD316" s="22"/>
      <c r="LRE316" s="22"/>
      <c r="LRF316" s="22"/>
      <c r="LRG316" s="22"/>
      <c r="LRH316" s="22"/>
      <c r="LRI316" s="22"/>
      <c r="LRJ316" s="22"/>
      <c r="LRK316" s="22"/>
      <c r="LRL316" s="22"/>
      <c r="LRM316" s="22"/>
      <c r="LRN316" s="22"/>
      <c r="LRO316" s="22"/>
      <c r="LRP316" s="22"/>
      <c r="LRQ316" s="22"/>
      <c r="LRR316" s="22"/>
      <c r="LRS316" s="22"/>
      <c r="LRT316" s="22"/>
      <c r="LRU316" s="22"/>
      <c r="LRV316" s="22"/>
      <c r="LRW316" s="22"/>
      <c r="LRX316" s="22"/>
      <c r="LRY316" s="22"/>
      <c r="LRZ316" s="22"/>
      <c r="LSA316" s="22"/>
      <c r="LSB316" s="22"/>
      <c r="LSC316" s="22"/>
      <c r="LSD316" s="22"/>
      <c r="LSE316" s="22"/>
      <c r="LSF316" s="22"/>
      <c r="LSG316" s="22"/>
      <c r="LSH316" s="22"/>
      <c r="LSI316" s="22"/>
      <c r="LSJ316" s="22"/>
      <c r="LSK316" s="22"/>
      <c r="LSL316" s="22"/>
      <c r="LSM316" s="22"/>
      <c r="LSN316" s="22"/>
      <c r="LSO316" s="22"/>
      <c r="LSP316" s="22"/>
      <c r="LSQ316" s="22"/>
      <c r="LSR316" s="22"/>
      <c r="LSS316" s="22"/>
      <c r="LST316" s="22"/>
      <c r="LSU316" s="22"/>
      <c r="LSV316" s="22"/>
      <c r="LSW316" s="22"/>
      <c r="LSX316" s="22"/>
      <c r="LSY316" s="22"/>
      <c r="LSZ316" s="22"/>
      <c r="LTA316" s="22"/>
      <c r="LTB316" s="22"/>
      <c r="LTC316" s="22"/>
      <c r="LTD316" s="22"/>
      <c r="LTE316" s="22"/>
      <c r="LTF316" s="22"/>
      <c r="LTG316" s="22"/>
      <c r="LTH316" s="22"/>
      <c r="LTI316" s="22"/>
      <c r="LTJ316" s="22"/>
      <c r="LTK316" s="22"/>
      <c r="LTL316" s="22"/>
      <c r="LTM316" s="22"/>
      <c r="LTN316" s="22"/>
      <c r="LTO316" s="22"/>
      <c r="LTP316" s="22"/>
      <c r="LTQ316" s="22"/>
      <c r="LTR316" s="22"/>
      <c r="LTS316" s="22"/>
      <c r="LTT316" s="22"/>
      <c r="LTU316" s="22"/>
      <c r="LTV316" s="22"/>
      <c r="LTW316" s="22"/>
      <c r="LTX316" s="22"/>
      <c r="LTY316" s="22"/>
      <c r="LTZ316" s="22"/>
      <c r="LUA316" s="22"/>
      <c r="LUB316" s="22"/>
      <c r="LUC316" s="22"/>
      <c r="LUD316" s="22"/>
      <c r="LUE316" s="22"/>
      <c r="LUF316" s="22"/>
      <c r="LUG316" s="22"/>
      <c r="LUH316" s="22"/>
      <c r="LUI316" s="22"/>
      <c r="LUJ316" s="22"/>
      <c r="LUK316" s="22"/>
      <c r="LUL316" s="22"/>
      <c r="LUM316" s="22"/>
      <c r="LUN316" s="22"/>
      <c r="LUO316" s="22"/>
      <c r="LUP316" s="22"/>
      <c r="LUQ316" s="22"/>
      <c r="LUR316" s="22"/>
      <c r="LUS316" s="22"/>
      <c r="LUT316" s="22"/>
      <c r="LUU316" s="22"/>
      <c r="LUV316" s="22"/>
      <c r="LUW316" s="22"/>
      <c r="LUX316" s="22"/>
      <c r="LUY316" s="22"/>
      <c r="LUZ316" s="22"/>
      <c r="LVA316" s="22"/>
      <c r="LVB316" s="22"/>
      <c r="LVC316" s="22"/>
      <c r="LVD316" s="22"/>
      <c r="LVE316" s="22"/>
      <c r="LVF316" s="22"/>
      <c r="LVG316" s="22"/>
      <c r="LVH316" s="22"/>
      <c r="LVI316" s="22"/>
      <c r="LVJ316" s="22"/>
      <c r="LVK316" s="22"/>
      <c r="LVL316" s="22"/>
      <c r="LVM316" s="22"/>
      <c r="LVN316" s="22"/>
      <c r="LVO316" s="22"/>
      <c r="LVP316" s="22"/>
      <c r="LVQ316" s="22"/>
      <c r="LVR316" s="22"/>
      <c r="LVS316" s="22"/>
      <c r="LVT316" s="22"/>
      <c r="LVU316" s="22"/>
      <c r="LVV316" s="22"/>
      <c r="LVW316" s="22"/>
      <c r="LVX316" s="22"/>
      <c r="LVY316" s="22"/>
      <c r="LVZ316" s="22"/>
      <c r="LWA316" s="22"/>
      <c r="LWB316" s="22"/>
      <c r="LWC316" s="22"/>
      <c r="LWD316" s="22"/>
      <c r="LWE316" s="22"/>
      <c r="LWF316" s="22"/>
      <c r="LWG316" s="22"/>
      <c r="LWH316" s="22"/>
      <c r="LWI316" s="22"/>
      <c r="LWJ316" s="22"/>
      <c r="LWK316" s="22"/>
      <c r="LWL316" s="22"/>
      <c r="LWM316" s="22"/>
      <c r="LWN316" s="22"/>
      <c r="LWO316" s="22"/>
      <c r="LWP316" s="22"/>
      <c r="LWQ316" s="22"/>
      <c r="LWR316" s="22"/>
      <c r="LWS316" s="22"/>
      <c r="LWT316" s="22"/>
      <c r="LWU316" s="22"/>
      <c r="LWV316" s="22"/>
      <c r="LWW316" s="22"/>
      <c r="LWX316" s="22"/>
      <c r="LWY316" s="22"/>
      <c r="LWZ316" s="22"/>
      <c r="LXA316" s="22"/>
      <c r="LXB316" s="22"/>
      <c r="LXC316" s="22"/>
      <c r="LXD316" s="22"/>
      <c r="LXE316" s="22"/>
      <c r="LXF316" s="22"/>
      <c r="LXG316" s="22"/>
      <c r="LXH316" s="22"/>
      <c r="LXI316" s="22"/>
      <c r="LXJ316" s="22"/>
      <c r="LXK316" s="22"/>
      <c r="LXL316" s="22"/>
      <c r="LXM316" s="22"/>
      <c r="LXN316" s="22"/>
      <c r="LXO316" s="22"/>
      <c r="LXP316" s="22"/>
      <c r="LXQ316" s="22"/>
      <c r="LXR316" s="22"/>
      <c r="LXS316" s="22"/>
      <c r="LXT316" s="22"/>
      <c r="LXU316" s="22"/>
      <c r="LXV316" s="22"/>
      <c r="LXW316" s="22"/>
      <c r="LXX316" s="22"/>
      <c r="LXY316" s="22"/>
      <c r="LXZ316" s="22"/>
      <c r="LYA316" s="22"/>
      <c r="LYB316" s="22"/>
      <c r="LYC316" s="22"/>
      <c r="LYD316" s="22"/>
      <c r="LYE316" s="22"/>
      <c r="LYF316" s="22"/>
      <c r="LYG316" s="22"/>
      <c r="LYH316" s="22"/>
      <c r="LYI316" s="22"/>
      <c r="LYJ316" s="22"/>
      <c r="LYK316" s="22"/>
      <c r="LYL316" s="22"/>
      <c r="LYM316" s="22"/>
      <c r="LYN316" s="22"/>
      <c r="LYO316" s="22"/>
      <c r="LYP316" s="22"/>
      <c r="LYQ316" s="22"/>
      <c r="LYR316" s="22"/>
      <c r="LYS316" s="22"/>
      <c r="LYT316" s="22"/>
      <c r="LYU316" s="22"/>
      <c r="LYV316" s="22"/>
      <c r="LYW316" s="22"/>
      <c r="LYX316" s="22"/>
      <c r="LYY316" s="22"/>
      <c r="LYZ316" s="22"/>
      <c r="LZA316" s="22"/>
      <c r="LZB316" s="22"/>
      <c r="LZC316" s="22"/>
      <c r="LZD316" s="22"/>
      <c r="LZE316" s="22"/>
      <c r="LZF316" s="22"/>
      <c r="LZG316" s="22"/>
      <c r="LZH316" s="22"/>
      <c r="LZI316" s="22"/>
      <c r="LZJ316" s="22"/>
      <c r="LZK316" s="22"/>
      <c r="LZL316" s="22"/>
      <c r="LZM316" s="22"/>
      <c r="LZN316" s="22"/>
      <c r="LZO316" s="22"/>
      <c r="LZP316" s="22"/>
      <c r="LZQ316" s="22"/>
      <c r="LZR316" s="22"/>
      <c r="LZS316" s="22"/>
      <c r="LZT316" s="22"/>
      <c r="LZU316" s="22"/>
      <c r="LZV316" s="22"/>
      <c r="LZW316" s="22"/>
      <c r="LZX316" s="22"/>
      <c r="LZY316" s="22"/>
      <c r="LZZ316" s="22"/>
      <c r="MAA316" s="22"/>
      <c r="MAB316" s="22"/>
      <c r="MAC316" s="22"/>
      <c r="MAD316" s="22"/>
      <c r="MAE316" s="22"/>
      <c r="MAF316" s="22"/>
      <c r="MAG316" s="22"/>
      <c r="MAH316" s="22"/>
      <c r="MAI316" s="22"/>
      <c r="MAJ316" s="22"/>
      <c r="MAK316" s="22"/>
      <c r="MAL316" s="22"/>
      <c r="MAM316" s="22"/>
      <c r="MAN316" s="22"/>
      <c r="MAO316" s="22"/>
      <c r="MAP316" s="22"/>
      <c r="MAQ316" s="22"/>
      <c r="MAR316" s="22"/>
      <c r="MAS316" s="22"/>
      <c r="MAT316" s="22"/>
      <c r="MAU316" s="22"/>
      <c r="MAV316" s="22"/>
      <c r="MAW316" s="22"/>
      <c r="MAX316" s="22"/>
      <c r="MAY316" s="22"/>
      <c r="MAZ316" s="22"/>
      <c r="MBA316" s="22"/>
      <c r="MBB316" s="22"/>
      <c r="MBC316" s="22"/>
      <c r="MBD316" s="22"/>
      <c r="MBE316" s="22"/>
      <c r="MBF316" s="22"/>
      <c r="MBG316" s="22"/>
      <c r="MBH316" s="22"/>
      <c r="MBI316" s="22"/>
      <c r="MBJ316" s="22"/>
      <c r="MBK316" s="22"/>
      <c r="MBL316" s="22"/>
      <c r="MBM316" s="22"/>
      <c r="MBN316" s="22"/>
      <c r="MBO316" s="22"/>
      <c r="MBP316" s="22"/>
      <c r="MBQ316" s="22"/>
      <c r="MBR316" s="22"/>
      <c r="MBS316" s="22"/>
      <c r="MBT316" s="22"/>
      <c r="MBU316" s="22"/>
      <c r="MBV316" s="22"/>
      <c r="MBW316" s="22"/>
      <c r="MBX316" s="22"/>
      <c r="MBY316" s="22"/>
      <c r="MBZ316" s="22"/>
      <c r="MCA316" s="22"/>
      <c r="MCB316" s="22"/>
      <c r="MCC316" s="22"/>
      <c r="MCD316" s="22"/>
      <c r="MCE316" s="22"/>
      <c r="MCF316" s="22"/>
      <c r="MCG316" s="22"/>
      <c r="MCH316" s="22"/>
      <c r="MCI316" s="22"/>
      <c r="MCJ316" s="22"/>
      <c r="MCK316" s="22"/>
      <c r="MCL316" s="22"/>
      <c r="MCM316" s="22"/>
      <c r="MCN316" s="22"/>
      <c r="MCO316" s="22"/>
      <c r="MCP316" s="22"/>
      <c r="MCQ316" s="22"/>
      <c r="MCR316" s="22"/>
      <c r="MCS316" s="22"/>
      <c r="MCT316" s="22"/>
      <c r="MCU316" s="22"/>
      <c r="MCV316" s="22"/>
      <c r="MCW316" s="22"/>
      <c r="MCX316" s="22"/>
      <c r="MCY316" s="22"/>
      <c r="MCZ316" s="22"/>
      <c r="MDA316" s="22"/>
      <c r="MDB316" s="22"/>
      <c r="MDC316" s="22"/>
      <c r="MDD316" s="22"/>
      <c r="MDE316" s="22"/>
      <c r="MDF316" s="22"/>
      <c r="MDG316" s="22"/>
      <c r="MDH316" s="22"/>
      <c r="MDI316" s="22"/>
      <c r="MDJ316" s="22"/>
      <c r="MDK316" s="22"/>
      <c r="MDL316" s="22"/>
      <c r="MDM316" s="22"/>
      <c r="MDN316" s="22"/>
      <c r="MDO316" s="22"/>
      <c r="MDP316" s="22"/>
      <c r="MDQ316" s="22"/>
      <c r="MDR316" s="22"/>
      <c r="MDS316" s="22"/>
      <c r="MDT316" s="22"/>
      <c r="MDU316" s="22"/>
      <c r="MDV316" s="22"/>
      <c r="MDW316" s="22"/>
      <c r="MDX316" s="22"/>
      <c r="MDY316" s="22"/>
      <c r="MDZ316" s="22"/>
      <c r="MEA316" s="22"/>
      <c r="MEB316" s="22"/>
      <c r="MEC316" s="22"/>
      <c r="MED316" s="22"/>
      <c r="MEE316" s="22"/>
      <c r="MEF316" s="22"/>
      <c r="MEG316" s="22"/>
      <c r="MEH316" s="22"/>
      <c r="MEI316" s="22"/>
      <c r="MEJ316" s="22"/>
      <c r="MEK316" s="22"/>
      <c r="MEL316" s="22"/>
      <c r="MEM316" s="22"/>
      <c r="MEN316" s="22"/>
      <c r="MEO316" s="22"/>
      <c r="MEP316" s="22"/>
      <c r="MEQ316" s="22"/>
      <c r="MER316" s="22"/>
      <c r="MES316" s="22"/>
      <c r="MET316" s="22"/>
      <c r="MEU316" s="22"/>
      <c r="MEV316" s="22"/>
      <c r="MEW316" s="22"/>
      <c r="MEX316" s="22"/>
      <c r="MEY316" s="22"/>
      <c r="MEZ316" s="22"/>
      <c r="MFA316" s="22"/>
      <c r="MFB316" s="22"/>
      <c r="MFC316" s="22"/>
      <c r="MFD316" s="22"/>
      <c r="MFE316" s="22"/>
      <c r="MFF316" s="22"/>
      <c r="MFG316" s="22"/>
      <c r="MFH316" s="22"/>
      <c r="MFI316" s="22"/>
      <c r="MFJ316" s="22"/>
      <c r="MFK316" s="22"/>
      <c r="MFL316" s="22"/>
      <c r="MFM316" s="22"/>
      <c r="MFN316" s="22"/>
      <c r="MFO316" s="22"/>
      <c r="MFP316" s="22"/>
      <c r="MFQ316" s="22"/>
      <c r="MFR316" s="22"/>
      <c r="MFS316" s="22"/>
      <c r="MFT316" s="22"/>
      <c r="MFU316" s="22"/>
      <c r="MFV316" s="22"/>
      <c r="MFW316" s="22"/>
      <c r="MFX316" s="22"/>
      <c r="MFY316" s="22"/>
      <c r="MFZ316" s="22"/>
      <c r="MGA316" s="22"/>
      <c r="MGB316" s="22"/>
      <c r="MGC316" s="22"/>
      <c r="MGD316" s="22"/>
      <c r="MGE316" s="22"/>
      <c r="MGF316" s="22"/>
      <c r="MGG316" s="22"/>
      <c r="MGH316" s="22"/>
      <c r="MGI316" s="22"/>
      <c r="MGJ316" s="22"/>
      <c r="MGK316" s="22"/>
      <c r="MGL316" s="22"/>
      <c r="MGM316" s="22"/>
      <c r="MGN316" s="22"/>
      <c r="MGO316" s="22"/>
      <c r="MGP316" s="22"/>
      <c r="MGQ316" s="22"/>
      <c r="MGR316" s="22"/>
      <c r="MGS316" s="22"/>
      <c r="MGT316" s="22"/>
      <c r="MGU316" s="22"/>
      <c r="MGV316" s="22"/>
      <c r="MGW316" s="22"/>
      <c r="MGX316" s="22"/>
      <c r="MGY316" s="22"/>
      <c r="MGZ316" s="22"/>
      <c r="MHA316" s="22"/>
      <c r="MHB316" s="22"/>
      <c r="MHC316" s="22"/>
      <c r="MHD316" s="22"/>
      <c r="MHE316" s="22"/>
      <c r="MHF316" s="22"/>
      <c r="MHG316" s="22"/>
      <c r="MHH316" s="22"/>
      <c r="MHI316" s="22"/>
      <c r="MHJ316" s="22"/>
      <c r="MHK316" s="22"/>
      <c r="MHL316" s="22"/>
      <c r="MHM316" s="22"/>
      <c r="MHN316" s="22"/>
      <c r="MHO316" s="22"/>
      <c r="MHP316" s="22"/>
      <c r="MHQ316" s="22"/>
      <c r="MHR316" s="22"/>
      <c r="MHS316" s="22"/>
      <c r="MHT316" s="22"/>
      <c r="MHU316" s="22"/>
      <c r="MHV316" s="22"/>
      <c r="MHW316" s="22"/>
      <c r="MHX316" s="22"/>
      <c r="MHY316" s="22"/>
      <c r="MHZ316" s="22"/>
      <c r="MIA316" s="22"/>
      <c r="MIB316" s="22"/>
      <c r="MIC316" s="22"/>
      <c r="MID316" s="22"/>
      <c r="MIE316" s="22"/>
      <c r="MIF316" s="22"/>
      <c r="MIG316" s="22"/>
      <c r="MIH316" s="22"/>
      <c r="MII316" s="22"/>
      <c r="MIJ316" s="22"/>
      <c r="MIK316" s="22"/>
      <c r="MIL316" s="22"/>
      <c r="MIM316" s="22"/>
      <c r="MIN316" s="22"/>
      <c r="MIO316" s="22"/>
      <c r="MIP316" s="22"/>
      <c r="MIQ316" s="22"/>
      <c r="MIR316" s="22"/>
      <c r="MIS316" s="22"/>
      <c r="MIT316" s="22"/>
      <c r="MIU316" s="22"/>
      <c r="MIV316" s="22"/>
      <c r="MIW316" s="22"/>
      <c r="MIX316" s="22"/>
      <c r="MIY316" s="22"/>
      <c r="MIZ316" s="22"/>
      <c r="MJA316" s="22"/>
      <c r="MJB316" s="22"/>
      <c r="MJC316" s="22"/>
      <c r="MJD316" s="22"/>
      <c r="MJE316" s="22"/>
      <c r="MJF316" s="22"/>
      <c r="MJG316" s="22"/>
      <c r="MJH316" s="22"/>
      <c r="MJI316" s="22"/>
      <c r="MJJ316" s="22"/>
      <c r="MJK316" s="22"/>
      <c r="MJL316" s="22"/>
      <c r="MJM316" s="22"/>
      <c r="MJN316" s="22"/>
      <c r="MJO316" s="22"/>
      <c r="MJP316" s="22"/>
      <c r="MJQ316" s="22"/>
      <c r="MJR316" s="22"/>
      <c r="MJS316" s="22"/>
      <c r="MJT316" s="22"/>
      <c r="MJU316" s="22"/>
      <c r="MJV316" s="22"/>
      <c r="MJW316" s="22"/>
      <c r="MJX316" s="22"/>
      <c r="MJY316" s="22"/>
      <c r="MJZ316" s="22"/>
      <c r="MKA316" s="22"/>
      <c r="MKB316" s="22"/>
      <c r="MKC316" s="22"/>
      <c r="MKD316" s="22"/>
      <c r="MKE316" s="22"/>
      <c r="MKF316" s="22"/>
      <c r="MKG316" s="22"/>
      <c r="MKH316" s="22"/>
      <c r="MKI316" s="22"/>
      <c r="MKJ316" s="22"/>
      <c r="MKK316" s="22"/>
      <c r="MKL316" s="22"/>
      <c r="MKM316" s="22"/>
      <c r="MKN316" s="22"/>
      <c r="MKO316" s="22"/>
      <c r="MKP316" s="22"/>
      <c r="MKQ316" s="22"/>
      <c r="MKR316" s="22"/>
      <c r="MKS316" s="22"/>
      <c r="MKT316" s="22"/>
      <c r="MKU316" s="22"/>
      <c r="MKV316" s="22"/>
      <c r="MKW316" s="22"/>
      <c r="MKX316" s="22"/>
      <c r="MKY316" s="22"/>
      <c r="MKZ316" s="22"/>
      <c r="MLA316" s="22"/>
      <c r="MLB316" s="22"/>
      <c r="MLC316" s="22"/>
      <c r="MLD316" s="22"/>
      <c r="MLE316" s="22"/>
      <c r="MLF316" s="22"/>
      <c r="MLG316" s="22"/>
      <c r="MLH316" s="22"/>
      <c r="MLI316" s="22"/>
      <c r="MLJ316" s="22"/>
      <c r="MLK316" s="22"/>
      <c r="MLL316" s="22"/>
      <c r="MLM316" s="22"/>
      <c r="MLN316" s="22"/>
      <c r="MLO316" s="22"/>
      <c r="MLP316" s="22"/>
      <c r="MLQ316" s="22"/>
      <c r="MLR316" s="22"/>
      <c r="MLS316" s="22"/>
      <c r="MLT316" s="22"/>
      <c r="MLU316" s="22"/>
      <c r="MLV316" s="22"/>
      <c r="MLW316" s="22"/>
      <c r="MLX316" s="22"/>
      <c r="MLY316" s="22"/>
      <c r="MLZ316" s="22"/>
      <c r="MMA316" s="22"/>
      <c r="MMB316" s="22"/>
      <c r="MMC316" s="22"/>
      <c r="MMD316" s="22"/>
      <c r="MME316" s="22"/>
      <c r="MMF316" s="22"/>
      <c r="MMG316" s="22"/>
      <c r="MMH316" s="22"/>
      <c r="MMI316" s="22"/>
      <c r="MMJ316" s="22"/>
      <c r="MMK316" s="22"/>
      <c r="MML316" s="22"/>
      <c r="MMM316" s="22"/>
      <c r="MMN316" s="22"/>
      <c r="MMO316" s="22"/>
      <c r="MMP316" s="22"/>
      <c r="MMQ316" s="22"/>
      <c r="MMR316" s="22"/>
      <c r="MMS316" s="22"/>
      <c r="MMT316" s="22"/>
      <c r="MMU316" s="22"/>
      <c r="MMV316" s="22"/>
      <c r="MMW316" s="22"/>
      <c r="MMX316" s="22"/>
      <c r="MMY316" s="22"/>
      <c r="MMZ316" s="22"/>
      <c r="MNA316" s="22"/>
      <c r="MNB316" s="22"/>
      <c r="MNC316" s="22"/>
      <c r="MND316" s="22"/>
      <c r="MNE316" s="22"/>
      <c r="MNF316" s="22"/>
      <c r="MNG316" s="22"/>
      <c r="MNH316" s="22"/>
      <c r="MNI316" s="22"/>
      <c r="MNJ316" s="22"/>
      <c r="MNK316" s="22"/>
      <c r="MNL316" s="22"/>
      <c r="MNM316" s="22"/>
      <c r="MNN316" s="22"/>
      <c r="MNO316" s="22"/>
      <c r="MNP316" s="22"/>
      <c r="MNQ316" s="22"/>
      <c r="MNR316" s="22"/>
      <c r="MNS316" s="22"/>
      <c r="MNT316" s="22"/>
      <c r="MNU316" s="22"/>
      <c r="MNV316" s="22"/>
      <c r="MNW316" s="22"/>
      <c r="MNX316" s="22"/>
      <c r="MNY316" s="22"/>
      <c r="MNZ316" s="22"/>
      <c r="MOA316" s="22"/>
      <c r="MOB316" s="22"/>
      <c r="MOC316" s="22"/>
      <c r="MOD316" s="22"/>
      <c r="MOE316" s="22"/>
      <c r="MOF316" s="22"/>
      <c r="MOG316" s="22"/>
      <c r="MOH316" s="22"/>
      <c r="MOI316" s="22"/>
      <c r="MOJ316" s="22"/>
      <c r="MOK316" s="22"/>
      <c r="MOL316" s="22"/>
      <c r="MOM316" s="22"/>
      <c r="MON316" s="22"/>
      <c r="MOO316" s="22"/>
      <c r="MOP316" s="22"/>
      <c r="MOQ316" s="22"/>
      <c r="MOR316" s="22"/>
      <c r="MOS316" s="22"/>
      <c r="MOT316" s="22"/>
      <c r="MOU316" s="22"/>
      <c r="MOV316" s="22"/>
      <c r="MOW316" s="22"/>
      <c r="MOX316" s="22"/>
      <c r="MOY316" s="22"/>
      <c r="MOZ316" s="22"/>
      <c r="MPA316" s="22"/>
      <c r="MPB316" s="22"/>
      <c r="MPC316" s="22"/>
      <c r="MPD316" s="22"/>
      <c r="MPE316" s="22"/>
      <c r="MPF316" s="22"/>
      <c r="MPG316" s="22"/>
      <c r="MPH316" s="22"/>
      <c r="MPI316" s="22"/>
      <c r="MPJ316" s="22"/>
      <c r="MPK316" s="22"/>
      <c r="MPL316" s="22"/>
      <c r="MPM316" s="22"/>
      <c r="MPN316" s="22"/>
      <c r="MPO316" s="22"/>
      <c r="MPP316" s="22"/>
      <c r="MPQ316" s="22"/>
      <c r="MPR316" s="22"/>
      <c r="MPS316" s="22"/>
      <c r="MPT316" s="22"/>
      <c r="MPU316" s="22"/>
      <c r="MPV316" s="22"/>
      <c r="MPW316" s="22"/>
      <c r="MPX316" s="22"/>
      <c r="MPY316" s="22"/>
      <c r="MPZ316" s="22"/>
      <c r="MQA316" s="22"/>
      <c r="MQB316" s="22"/>
      <c r="MQC316" s="22"/>
      <c r="MQD316" s="22"/>
      <c r="MQE316" s="22"/>
      <c r="MQF316" s="22"/>
      <c r="MQG316" s="22"/>
      <c r="MQH316" s="22"/>
      <c r="MQI316" s="22"/>
      <c r="MQJ316" s="22"/>
      <c r="MQK316" s="22"/>
      <c r="MQL316" s="22"/>
      <c r="MQM316" s="22"/>
      <c r="MQN316" s="22"/>
      <c r="MQO316" s="22"/>
      <c r="MQP316" s="22"/>
      <c r="MQQ316" s="22"/>
      <c r="MQR316" s="22"/>
      <c r="MQS316" s="22"/>
      <c r="MQT316" s="22"/>
      <c r="MQU316" s="22"/>
      <c r="MQV316" s="22"/>
      <c r="MQW316" s="22"/>
      <c r="MQX316" s="22"/>
      <c r="MQY316" s="22"/>
      <c r="MQZ316" s="22"/>
      <c r="MRA316" s="22"/>
      <c r="MRB316" s="22"/>
      <c r="MRC316" s="22"/>
      <c r="MRD316" s="22"/>
      <c r="MRE316" s="22"/>
      <c r="MRF316" s="22"/>
      <c r="MRG316" s="22"/>
      <c r="MRH316" s="22"/>
      <c r="MRI316" s="22"/>
      <c r="MRJ316" s="22"/>
      <c r="MRK316" s="22"/>
      <c r="MRL316" s="22"/>
      <c r="MRM316" s="22"/>
      <c r="MRN316" s="22"/>
      <c r="MRO316" s="22"/>
      <c r="MRP316" s="22"/>
      <c r="MRQ316" s="22"/>
      <c r="MRR316" s="22"/>
      <c r="MRS316" s="22"/>
      <c r="MRT316" s="22"/>
      <c r="MRU316" s="22"/>
      <c r="MRV316" s="22"/>
      <c r="MRW316" s="22"/>
      <c r="MRX316" s="22"/>
      <c r="MRY316" s="22"/>
      <c r="MRZ316" s="22"/>
      <c r="MSA316" s="22"/>
      <c r="MSB316" s="22"/>
      <c r="MSC316" s="22"/>
      <c r="MSD316" s="22"/>
      <c r="MSE316" s="22"/>
      <c r="MSF316" s="22"/>
      <c r="MSG316" s="22"/>
      <c r="MSH316" s="22"/>
      <c r="MSI316" s="22"/>
      <c r="MSJ316" s="22"/>
      <c r="MSK316" s="22"/>
      <c r="MSL316" s="22"/>
      <c r="MSM316" s="22"/>
      <c r="MSN316" s="22"/>
      <c r="MSO316" s="22"/>
      <c r="MSP316" s="22"/>
      <c r="MSQ316" s="22"/>
      <c r="MSR316" s="22"/>
      <c r="MSS316" s="22"/>
      <c r="MST316" s="22"/>
      <c r="MSU316" s="22"/>
      <c r="MSV316" s="22"/>
      <c r="MSW316" s="22"/>
      <c r="MSX316" s="22"/>
      <c r="MSY316" s="22"/>
      <c r="MSZ316" s="22"/>
      <c r="MTA316" s="22"/>
      <c r="MTB316" s="22"/>
      <c r="MTC316" s="22"/>
      <c r="MTD316" s="22"/>
      <c r="MTE316" s="22"/>
      <c r="MTF316" s="22"/>
      <c r="MTG316" s="22"/>
      <c r="MTH316" s="22"/>
      <c r="MTI316" s="22"/>
      <c r="MTJ316" s="22"/>
      <c r="MTK316" s="22"/>
      <c r="MTL316" s="22"/>
      <c r="MTM316" s="22"/>
      <c r="MTN316" s="22"/>
      <c r="MTO316" s="22"/>
      <c r="MTP316" s="22"/>
      <c r="MTQ316" s="22"/>
      <c r="MTR316" s="22"/>
      <c r="MTS316" s="22"/>
      <c r="MTT316" s="22"/>
      <c r="MTU316" s="22"/>
      <c r="MTV316" s="22"/>
      <c r="MTW316" s="22"/>
      <c r="MTX316" s="22"/>
      <c r="MTY316" s="22"/>
      <c r="MTZ316" s="22"/>
      <c r="MUA316" s="22"/>
      <c r="MUB316" s="22"/>
      <c r="MUC316" s="22"/>
      <c r="MUD316" s="22"/>
      <c r="MUE316" s="22"/>
      <c r="MUF316" s="22"/>
      <c r="MUG316" s="22"/>
      <c r="MUH316" s="22"/>
      <c r="MUI316" s="22"/>
      <c r="MUJ316" s="22"/>
      <c r="MUK316" s="22"/>
      <c r="MUL316" s="22"/>
      <c r="MUM316" s="22"/>
      <c r="MUN316" s="22"/>
      <c r="MUO316" s="22"/>
      <c r="MUP316" s="22"/>
      <c r="MUQ316" s="22"/>
      <c r="MUR316" s="22"/>
      <c r="MUS316" s="22"/>
      <c r="MUT316" s="22"/>
      <c r="MUU316" s="22"/>
      <c r="MUV316" s="22"/>
      <c r="MUW316" s="22"/>
      <c r="MUX316" s="22"/>
      <c r="MUY316" s="22"/>
      <c r="MUZ316" s="22"/>
      <c r="MVA316" s="22"/>
      <c r="MVB316" s="22"/>
      <c r="MVC316" s="22"/>
      <c r="MVD316" s="22"/>
      <c r="MVE316" s="22"/>
      <c r="MVF316" s="22"/>
      <c r="MVG316" s="22"/>
      <c r="MVH316" s="22"/>
      <c r="MVI316" s="22"/>
      <c r="MVJ316" s="22"/>
      <c r="MVK316" s="22"/>
      <c r="MVL316" s="22"/>
      <c r="MVM316" s="22"/>
      <c r="MVN316" s="22"/>
      <c r="MVO316" s="22"/>
      <c r="MVP316" s="22"/>
      <c r="MVQ316" s="22"/>
      <c r="MVR316" s="22"/>
      <c r="MVS316" s="22"/>
      <c r="MVT316" s="22"/>
      <c r="MVU316" s="22"/>
      <c r="MVV316" s="22"/>
      <c r="MVW316" s="22"/>
      <c r="MVX316" s="22"/>
      <c r="MVY316" s="22"/>
      <c r="MVZ316" s="22"/>
      <c r="MWA316" s="22"/>
      <c r="MWB316" s="22"/>
      <c r="MWC316" s="22"/>
      <c r="MWD316" s="22"/>
      <c r="MWE316" s="22"/>
      <c r="MWF316" s="22"/>
      <c r="MWG316" s="22"/>
      <c r="MWH316" s="22"/>
      <c r="MWI316" s="22"/>
      <c r="MWJ316" s="22"/>
      <c r="MWK316" s="22"/>
      <c r="MWL316" s="22"/>
      <c r="MWM316" s="22"/>
      <c r="MWN316" s="22"/>
      <c r="MWO316" s="22"/>
      <c r="MWP316" s="22"/>
      <c r="MWQ316" s="22"/>
      <c r="MWR316" s="22"/>
      <c r="MWS316" s="22"/>
      <c r="MWT316" s="22"/>
      <c r="MWU316" s="22"/>
      <c r="MWV316" s="22"/>
      <c r="MWW316" s="22"/>
      <c r="MWX316" s="22"/>
      <c r="MWY316" s="22"/>
      <c r="MWZ316" s="22"/>
      <c r="MXA316" s="22"/>
      <c r="MXB316" s="22"/>
      <c r="MXC316" s="22"/>
      <c r="MXD316" s="22"/>
      <c r="MXE316" s="22"/>
      <c r="MXF316" s="22"/>
      <c r="MXG316" s="22"/>
      <c r="MXH316" s="22"/>
      <c r="MXI316" s="22"/>
      <c r="MXJ316" s="22"/>
      <c r="MXK316" s="22"/>
      <c r="MXL316" s="22"/>
      <c r="MXM316" s="22"/>
      <c r="MXN316" s="22"/>
      <c r="MXO316" s="22"/>
      <c r="MXP316" s="22"/>
      <c r="MXQ316" s="22"/>
      <c r="MXR316" s="22"/>
      <c r="MXS316" s="22"/>
      <c r="MXT316" s="22"/>
      <c r="MXU316" s="22"/>
      <c r="MXV316" s="22"/>
      <c r="MXW316" s="22"/>
      <c r="MXX316" s="22"/>
      <c r="MXY316" s="22"/>
      <c r="MXZ316" s="22"/>
      <c r="MYA316" s="22"/>
      <c r="MYB316" s="22"/>
      <c r="MYC316" s="22"/>
      <c r="MYD316" s="22"/>
      <c r="MYE316" s="22"/>
      <c r="MYF316" s="22"/>
      <c r="MYG316" s="22"/>
      <c r="MYH316" s="22"/>
      <c r="MYI316" s="22"/>
      <c r="MYJ316" s="22"/>
      <c r="MYK316" s="22"/>
      <c r="MYL316" s="22"/>
      <c r="MYM316" s="22"/>
      <c r="MYN316" s="22"/>
      <c r="MYO316" s="22"/>
      <c r="MYP316" s="22"/>
      <c r="MYQ316" s="22"/>
      <c r="MYR316" s="22"/>
      <c r="MYS316" s="22"/>
      <c r="MYT316" s="22"/>
      <c r="MYU316" s="22"/>
      <c r="MYV316" s="22"/>
      <c r="MYW316" s="22"/>
      <c r="MYX316" s="22"/>
      <c r="MYY316" s="22"/>
      <c r="MYZ316" s="22"/>
      <c r="MZA316" s="22"/>
      <c r="MZB316" s="22"/>
      <c r="MZC316" s="22"/>
      <c r="MZD316" s="22"/>
      <c r="MZE316" s="22"/>
      <c r="MZF316" s="22"/>
      <c r="MZG316" s="22"/>
      <c r="MZH316" s="22"/>
      <c r="MZI316" s="22"/>
      <c r="MZJ316" s="22"/>
      <c r="MZK316" s="22"/>
      <c r="MZL316" s="22"/>
      <c r="MZM316" s="22"/>
      <c r="MZN316" s="22"/>
      <c r="MZO316" s="22"/>
      <c r="MZP316" s="22"/>
      <c r="MZQ316" s="22"/>
      <c r="MZR316" s="22"/>
      <c r="MZS316" s="22"/>
      <c r="MZT316" s="22"/>
      <c r="MZU316" s="22"/>
      <c r="MZV316" s="22"/>
      <c r="MZW316" s="22"/>
      <c r="MZX316" s="22"/>
      <c r="MZY316" s="22"/>
      <c r="MZZ316" s="22"/>
      <c r="NAA316" s="22"/>
      <c r="NAB316" s="22"/>
      <c r="NAC316" s="22"/>
      <c r="NAD316" s="22"/>
      <c r="NAE316" s="22"/>
      <c r="NAF316" s="22"/>
      <c r="NAG316" s="22"/>
      <c r="NAH316" s="22"/>
      <c r="NAI316" s="22"/>
      <c r="NAJ316" s="22"/>
      <c r="NAK316" s="22"/>
      <c r="NAL316" s="22"/>
      <c r="NAM316" s="22"/>
      <c r="NAN316" s="22"/>
      <c r="NAO316" s="22"/>
      <c r="NAP316" s="22"/>
      <c r="NAQ316" s="22"/>
      <c r="NAR316" s="22"/>
      <c r="NAS316" s="22"/>
      <c r="NAT316" s="22"/>
      <c r="NAU316" s="22"/>
      <c r="NAV316" s="22"/>
      <c r="NAW316" s="22"/>
      <c r="NAX316" s="22"/>
      <c r="NAY316" s="22"/>
      <c r="NAZ316" s="22"/>
      <c r="NBA316" s="22"/>
      <c r="NBB316" s="22"/>
      <c r="NBC316" s="22"/>
      <c r="NBD316" s="22"/>
      <c r="NBE316" s="22"/>
      <c r="NBF316" s="22"/>
      <c r="NBG316" s="22"/>
      <c r="NBH316" s="22"/>
      <c r="NBI316" s="22"/>
      <c r="NBJ316" s="22"/>
      <c r="NBK316" s="22"/>
      <c r="NBL316" s="22"/>
      <c r="NBM316" s="22"/>
      <c r="NBN316" s="22"/>
      <c r="NBO316" s="22"/>
      <c r="NBP316" s="22"/>
      <c r="NBQ316" s="22"/>
      <c r="NBR316" s="22"/>
      <c r="NBS316" s="22"/>
      <c r="NBT316" s="22"/>
      <c r="NBU316" s="22"/>
      <c r="NBV316" s="22"/>
      <c r="NBW316" s="22"/>
      <c r="NBX316" s="22"/>
      <c r="NBY316" s="22"/>
      <c r="NBZ316" s="22"/>
      <c r="NCA316" s="22"/>
      <c r="NCB316" s="22"/>
      <c r="NCC316" s="22"/>
      <c r="NCD316" s="22"/>
      <c r="NCE316" s="22"/>
      <c r="NCF316" s="22"/>
      <c r="NCG316" s="22"/>
      <c r="NCH316" s="22"/>
      <c r="NCI316" s="22"/>
      <c r="NCJ316" s="22"/>
      <c r="NCK316" s="22"/>
      <c r="NCL316" s="22"/>
      <c r="NCM316" s="22"/>
      <c r="NCN316" s="22"/>
      <c r="NCO316" s="22"/>
      <c r="NCP316" s="22"/>
      <c r="NCQ316" s="22"/>
      <c r="NCR316" s="22"/>
      <c r="NCS316" s="22"/>
      <c r="NCT316" s="22"/>
      <c r="NCU316" s="22"/>
      <c r="NCV316" s="22"/>
      <c r="NCW316" s="22"/>
      <c r="NCX316" s="22"/>
      <c r="NCY316" s="22"/>
      <c r="NCZ316" s="22"/>
      <c r="NDA316" s="22"/>
      <c r="NDB316" s="22"/>
      <c r="NDC316" s="22"/>
      <c r="NDD316" s="22"/>
      <c r="NDE316" s="22"/>
      <c r="NDF316" s="22"/>
      <c r="NDG316" s="22"/>
      <c r="NDH316" s="22"/>
      <c r="NDI316" s="22"/>
      <c r="NDJ316" s="22"/>
      <c r="NDK316" s="22"/>
      <c r="NDL316" s="22"/>
      <c r="NDM316" s="22"/>
      <c r="NDN316" s="22"/>
      <c r="NDO316" s="22"/>
      <c r="NDP316" s="22"/>
      <c r="NDQ316" s="22"/>
      <c r="NDR316" s="22"/>
      <c r="NDS316" s="22"/>
      <c r="NDT316" s="22"/>
      <c r="NDU316" s="22"/>
      <c r="NDV316" s="22"/>
      <c r="NDW316" s="22"/>
      <c r="NDX316" s="22"/>
      <c r="NDY316" s="22"/>
      <c r="NDZ316" s="22"/>
      <c r="NEA316" s="22"/>
      <c r="NEB316" s="22"/>
      <c r="NEC316" s="22"/>
      <c r="NED316" s="22"/>
      <c r="NEE316" s="22"/>
      <c r="NEF316" s="22"/>
      <c r="NEG316" s="22"/>
      <c r="NEH316" s="22"/>
      <c r="NEI316" s="22"/>
      <c r="NEJ316" s="22"/>
      <c r="NEK316" s="22"/>
      <c r="NEL316" s="22"/>
      <c r="NEM316" s="22"/>
      <c r="NEN316" s="22"/>
      <c r="NEO316" s="22"/>
      <c r="NEP316" s="22"/>
      <c r="NEQ316" s="22"/>
      <c r="NER316" s="22"/>
      <c r="NES316" s="22"/>
      <c r="NET316" s="22"/>
      <c r="NEU316" s="22"/>
      <c r="NEV316" s="22"/>
      <c r="NEW316" s="22"/>
      <c r="NEX316" s="22"/>
      <c r="NEY316" s="22"/>
      <c r="NEZ316" s="22"/>
      <c r="NFA316" s="22"/>
      <c r="NFB316" s="22"/>
      <c r="NFC316" s="22"/>
      <c r="NFD316" s="22"/>
      <c r="NFE316" s="22"/>
      <c r="NFF316" s="22"/>
      <c r="NFG316" s="22"/>
      <c r="NFH316" s="22"/>
      <c r="NFI316" s="22"/>
      <c r="NFJ316" s="22"/>
      <c r="NFK316" s="22"/>
      <c r="NFL316" s="22"/>
      <c r="NFM316" s="22"/>
      <c r="NFN316" s="22"/>
      <c r="NFO316" s="22"/>
      <c r="NFP316" s="22"/>
      <c r="NFQ316" s="22"/>
      <c r="NFR316" s="22"/>
      <c r="NFS316" s="22"/>
      <c r="NFT316" s="22"/>
      <c r="NFU316" s="22"/>
      <c r="NFV316" s="22"/>
      <c r="NFW316" s="22"/>
      <c r="NFX316" s="22"/>
      <c r="NFY316" s="22"/>
      <c r="NFZ316" s="22"/>
      <c r="NGA316" s="22"/>
      <c r="NGB316" s="22"/>
      <c r="NGC316" s="22"/>
      <c r="NGD316" s="22"/>
      <c r="NGE316" s="22"/>
      <c r="NGF316" s="22"/>
      <c r="NGG316" s="22"/>
      <c r="NGH316" s="22"/>
      <c r="NGI316" s="22"/>
      <c r="NGJ316" s="22"/>
      <c r="NGK316" s="22"/>
      <c r="NGL316" s="22"/>
      <c r="NGM316" s="22"/>
      <c r="NGN316" s="22"/>
      <c r="NGO316" s="22"/>
      <c r="NGP316" s="22"/>
      <c r="NGQ316" s="22"/>
      <c r="NGR316" s="22"/>
      <c r="NGS316" s="22"/>
      <c r="NGT316" s="22"/>
      <c r="NGU316" s="22"/>
      <c r="NGV316" s="22"/>
      <c r="NGW316" s="22"/>
      <c r="NGX316" s="22"/>
      <c r="NGY316" s="22"/>
      <c r="NGZ316" s="22"/>
      <c r="NHA316" s="22"/>
      <c r="NHB316" s="22"/>
      <c r="NHC316" s="22"/>
      <c r="NHD316" s="22"/>
      <c r="NHE316" s="22"/>
      <c r="NHF316" s="22"/>
      <c r="NHG316" s="22"/>
      <c r="NHH316" s="22"/>
      <c r="NHI316" s="22"/>
      <c r="NHJ316" s="22"/>
      <c r="NHK316" s="22"/>
      <c r="NHL316" s="22"/>
      <c r="NHM316" s="22"/>
      <c r="NHN316" s="22"/>
      <c r="NHO316" s="22"/>
      <c r="NHP316" s="22"/>
      <c r="NHQ316" s="22"/>
      <c r="NHR316" s="22"/>
      <c r="NHS316" s="22"/>
      <c r="NHT316" s="22"/>
      <c r="NHU316" s="22"/>
      <c r="NHV316" s="22"/>
      <c r="NHW316" s="22"/>
      <c r="NHX316" s="22"/>
      <c r="NHY316" s="22"/>
      <c r="NHZ316" s="22"/>
      <c r="NIA316" s="22"/>
      <c r="NIB316" s="22"/>
      <c r="NIC316" s="22"/>
      <c r="NID316" s="22"/>
      <c r="NIE316" s="22"/>
      <c r="NIF316" s="22"/>
      <c r="NIG316" s="22"/>
      <c r="NIH316" s="22"/>
      <c r="NII316" s="22"/>
      <c r="NIJ316" s="22"/>
      <c r="NIK316" s="22"/>
      <c r="NIL316" s="22"/>
      <c r="NIM316" s="22"/>
      <c r="NIN316" s="22"/>
      <c r="NIO316" s="22"/>
      <c r="NIP316" s="22"/>
      <c r="NIQ316" s="22"/>
      <c r="NIR316" s="22"/>
      <c r="NIS316" s="22"/>
      <c r="NIT316" s="22"/>
      <c r="NIU316" s="22"/>
      <c r="NIV316" s="22"/>
      <c r="NIW316" s="22"/>
      <c r="NIX316" s="22"/>
      <c r="NIY316" s="22"/>
      <c r="NIZ316" s="22"/>
      <c r="NJA316" s="22"/>
      <c r="NJB316" s="22"/>
      <c r="NJC316" s="22"/>
      <c r="NJD316" s="22"/>
      <c r="NJE316" s="22"/>
      <c r="NJF316" s="22"/>
      <c r="NJG316" s="22"/>
      <c r="NJH316" s="22"/>
      <c r="NJI316" s="22"/>
      <c r="NJJ316" s="22"/>
      <c r="NJK316" s="22"/>
      <c r="NJL316" s="22"/>
      <c r="NJM316" s="22"/>
      <c r="NJN316" s="22"/>
      <c r="NJO316" s="22"/>
      <c r="NJP316" s="22"/>
      <c r="NJQ316" s="22"/>
      <c r="NJR316" s="22"/>
      <c r="NJS316" s="22"/>
      <c r="NJT316" s="22"/>
      <c r="NJU316" s="22"/>
      <c r="NJV316" s="22"/>
      <c r="NJW316" s="22"/>
      <c r="NJX316" s="22"/>
      <c r="NJY316" s="22"/>
      <c r="NJZ316" s="22"/>
      <c r="NKA316" s="22"/>
      <c r="NKB316" s="22"/>
      <c r="NKC316" s="22"/>
      <c r="NKD316" s="22"/>
      <c r="NKE316" s="22"/>
      <c r="NKF316" s="22"/>
      <c r="NKG316" s="22"/>
      <c r="NKH316" s="22"/>
      <c r="NKI316" s="22"/>
      <c r="NKJ316" s="22"/>
      <c r="NKK316" s="22"/>
      <c r="NKL316" s="22"/>
      <c r="NKM316" s="22"/>
      <c r="NKN316" s="22"/>
      <c r="NKO316" s="22"/>
      <c r="NKP316" s="22"/>
      <c r="NKQ316" s="22"/>
      <c r="NKR316" s="22"/>
      <c r="NKS316" s="22"/>
      <c r="NKT316" s="22"/>
      <c r="NKU316" s="22"/>
      <c r="NKV316" s="22"/>
      <c r="NKW316" s="22"/>
      <c r="NKX316" s="22"/>
      <c r="NKY316" s="22"/>
      <c r="NKZ316" s="22"/>
      <c r="NLA316" s="22"/>
      <c r="NLB316" s="22"/>
      <c r="NLC316" s="22"/>
      <c r="NLD316" s="22"/>
      <c r="NLE316" s="22"/>
      <c r="NLF316" s="22"/>
      <c r="NLG316" s="22"/>
      <c r="NLH316" s="22"/>
      <c r="NLI316" s="22"/>
      <c r="NLJ316" s="22"/>
      <c r="NLK316" s="22"/>
      <c r="NLL316" s="22"/>
      <c r="NLM316" s="22"/>
      <c r="NLN316" s="22"/>
      <c r="NLO316" s="22"/>
      <c r="NLP316" s="22"/>
      <c r="NLQ316" s="22"/>
      <c r="NLR316" s="22"/>
      <c r="NLS316" s="22"/>
      <c r="NLT316" s="22"/>
      <c r="NLU316" s="22"/>
      <c r="NLV316" s="22"/>
      <c r="NLW316" s="22"/>
      <c r="NLX316" s="22"/>
      <c r="NLY316" s="22"/>
      <c r="NLZ316" s="22"/>
      <c r="NMA316" s="22"/>
      <c r="NMB316" s="22"/>
      <c r="NMC316" s="22"/>
      <c r="NMD316" s="22"/>
      <c r="NME316" s="22"/>
      <c r="NMF316" s="22"/>
      <c r="NMG316" s="22"/>
      <c r="NMH316" s="22"/>
      <c r="NMI316" s="22"/>
      <c r="NMJ316" s="22"/>
      <c r="NMK316" s="22"/>
      <c r="NML316" s="22"/>
      <c r="NMM316" s="22"/>
      <c r="NMN316" s="22"/>
      <c r="NMO316" s="22"/>
      <c r="NMP316" s="22"/>
      <c r="NMQ316" s="22"/>
      <c r="NMR316" s="22"/>
      <c r="NMS316" s="22"/>
      <c r="NMT316" s="22"/>
      <c r="NMU316" s="22"/>
      <c r="NMV316" s="22"/>
      <c r="NMW316" s="22"/>
      <c r="NMX316" s="22"/>
      <c r="NMY316" s="22"/>
      <c r="NMZ316" s="22"/>
      <c r="NNA316" s="22"/>
      <c r="NNB316" s="22"/>
      <c r="NNC316" s="22"/>
      <c r="NND316" s="22"/>
      <c r="NNE316" s="22"/>
      <c r="NNF316" s="22"/>
      <c r="NNG316" s="22"/>
      <c r="NNH316" s="22"/>
      <c r="NNI316" s="22"/>
      <c r="NNJ316" s="22"/>
      <c r="NNK316" s="22"/>
      <c r="NNL316" s="22"/>
      <c r="NNM316" s="22"/>
      <c r="NNN316" s="22"/>
      <c r="NNO316" s="22"/>
      <c r="NNP316" s="22"/>
      <c r="NNQ316" s="22"/>
      <c r="NNR316" s="22"/>
      <c r="NNS316" s="22"/>
      <c r="NNT316" s="22"/>
      <c r="NNU316" s="22"/>
      <c r="NNV316" s="22"/>
      <c r="NNW316" s="22"/>
      <c r="NNX316" s="22"/>
      <c r="NNY316" s="22"/>
      <c r="NNZ316" s="22"/>
      <c r="NOA316" s="22"/>
      <c r="NOB316" s="22"/>
      <c r="NOC316" s="22"/>
      <c r="NOD316" s="22"/>
      <c r="NOE316" s="22"/>
      <c r="NOF316" s="22"/>
      <c r="NOG316" s="22"/>
      <c r="NOH316" s="22"/>
      <c r="NOI316" s="22"/>
      <c r="NOJ316" s="22"/>
      <c r="NOK316" s="22"/>
      <c r="NOL316" s="22"/>
      <c r="NOM316" s="22"/>
      <c r="NON316" s="22"/>
      <c r="NOO316" s="22"/>
      <c r="NOP316" s="22"/>
      <c r="NOQ316" s="22"/>
      <c r="NOR316" s="22"/>
      <c r="NOS316" s="22"/>
      <c r="NOT316" s="22"/>
      <c r="NOU316" s="22"/>
      <c r="NOV316" s="22"/>
      <c r="NOW316" s="22"/>
      <c r="NOX316" s="22"/>
      <c r="NOY316" s="22"/>
      <c r="NOZ316" s="22"/>
      <c r="NPA316" s="22"/>
      <c r="NPB316" s="22"/>
      <c r="NPC316" s="22"/>
      <c r="NPD316" s="22"/>
      <c r="NPE316" s="22"/>
      <c r="NPF316" s="22"/>
      <c r="NPG316" s="22"/>
      <c r="NPH316" s="22"/>
      <c r="NPI316" s="22"/>
      <c r="NPJ316" s="22"/>
      <c r="NPK316" s="22"/>
      <c r="NPL316" s="22"/>
      <c r="NPM316" s="22"/>
      <c r="NPN316" s="22"/>
      <c r="NPO316" s="22"/>
      <c r="NPP316" s="22"/>
      <c r="NPQ316" s="22"/>
      <c r="NPR316" s="22"/>
      <c r="NPS316" s="22"/>
      <c r="NPT316" s="22"/>
      <c r="NPU316" s="22"/>
      <c r="NPV316" s="22"/>
      <c r="NPW316" s="22"/>
      <c r="NPX316" s="22"/>
      <c r="NPY316" s="22"/>
      <c r="NPZ316" s="22"/>
      <c r="NQA316" s="22"/>
      <c r="NQB316" s="22"/>
      <c r="NQC316" s="22"/>
      <c r="NQD316" s="22"/>
      <c r="NQE316" s="22"/>
      <c r="NQF316" s="22"/>
      <c r="NQG316" s="22"/>
      <c r="NQH316" s="22"/>
      <c r="NQI316" s="22"/>
      <c r="NQJ316" s="22"/>
      <c r="NQK316" s="22"/>
      <c r="NQL316" s="22"/>
      <c r="NQM316" s="22"/>
      <c r="NQN316" s="22"/>
      <c r="NQO316" s="22"/>
      <c r="NQP316" s="22"/>
      <c r="NQQ316" s="22"/>
      <c r="NQR316" s="22"/>
      <c r="NQS316" s="22"/>
      <c r="NQT316" s="22"/>
      <c r="NQU316" s="22"/>
      <c r="NQV316" s="22"/>
      <c r="NQW316" s="22"/>
      <c r="NQX316" s="22"/>
      <c r="NQY316" s="22"/>
      <c r="NQZ316" s="22"/>
      <c r="NRA316" s="22"/>
      <c r="NRB316" s="22"/>
      <c r="NRC316" s="22"/>
      <c r="NRD316" s="22"/>
      <c r="NRE316" s="22"/>
      <c r="NRF316" s="22"/>
      <c r="NRG316" s="22"/>
      <c r="NRH316" s="22"/>
      <c r="NRI316" s="22"/>
      <c r="NRJ316" s="22"/>
      <c r="NRK316" s="22"/>
      <c r="NRL316" s="22"/>
      <c r="NRM316" s="22"/>
      <c r="NRN316" s="22"/>
      <c r="NRO316" s="22"/>
      <c r="NRP316" s="22"/>
      <c r="NRQ316" s="22"/>
      <c r="NRR316" s="22"/>
      <c r="NRS316" s="22"/>
      <c r="NRT316" s="22"/>
      <c r="NRU316" s="22"/>
      <c r="NRV316" s="22"/>
      <c r="NRW316" s="22"/>
      <c r="NRX316" s="22"/>
      <c r="NRY316" s="22"/>
      <c r="NRZ316" s="22"/>
      <c r="NSA316" s="22"/>
      <c r="NSB316" s="22"/>
      <c r="NSC316" s="22"/>
      <c r="NSD316" s="22"/>
      <c r="NSE316" s="22"/>
      <c r="NSF316" s="22"/>
      <c r="NSG316" s="22"/>
      <c r="NSH316" s="22"/>
      <c r="NSI316" s="22"/>
      <c r="NSJ316" s="22"/>
      <c r="NSK316" s="22"/>
      <c r="NSL316" s="22"/>
      <c r="NSM316" s="22"/>
      <c r="NSN316" s="22"/>
      <c r="NSO316" s="22"/>
      <c r="NSP316" s="22"/>
      <c r="NSQ316" s="22"/>
      <c r="NSR316" s="22"/>
      <c r="NSS316" s="22"/>
      <c r="NST316" s="22"/>
      <c r="NSU316" s="22"/>
      <c r="NSV316" s="22"/>
      <c r="NSW316" s="22"/>
      <c r="NSX316" s="22"/>
      <c r="NSY316" s="22"/>
      <c r="NSZ316" s="22"/>
      <c r="NTA316" s="22"/>
      <c r="NTB316" s="22"/>
      <c r="NTC316" s="22"/>
      <c r="NTD316" s="22"/>
      <c r="NTE316" s="22"/>
      <c r="NTF316" s="22"/>
      <c r="NTG316" s="22"/>
      <c r="NTH316" s="22"/>
      <c r="NTI316" s="22"/>
      <c r="NTJ316" s="22"/>
      <c r="NTK316" s="22"/>
      <c r="NTL316" s="22"/>
      <c r="NTM316" s="22"/>
      <c r="NTN316" s="22"/>
      <c r="NTO316" s="22"/>
      <c r="NTP316" s="22"/>
      <c r="NTQ316" s="22"/>
      <c r="NTR316" s="22"/>
      <c r="NTS316" s="22"/>
      <c r="NTT316" s="22"/>
      <c r="NTU316" s="22"/>
      <c r="NTV316" s="22"/>
      <c r="NTW316" s="22"/>
      <c r="NTX316" s="22"/>
      <c r="NTY316" s="22"/>
      <c r="NTZ316" s="22"/>
      <c r="NUA316" s="22"/>
      <c r="NUB316" s="22"/>
      <c r="NUC316" s="22"/>
      <c r="NUD316" s="22"/>
      <c r="NUE316" s="22"/>
      <c r="NUF316" s="22"/>
      <c r="NUG316" s="22"/>
      <c r="NUH316" s="22"/>
      <c r="NUI316" s="22"/>
      <c r="NUJ316" s="22"/>
      <c r="NUK316" s="22"/>
      <c r="NUL316" s="22"/>
      <c r="NUM316" s="22"/>
      <c r="NUN316" s="22"/>
      <c r="NUO316" s="22"/>
      <c r="NUP316" s="22"/>
      <c r="NUQ316" s="22"/>
      <c r="NUR316" s="22"/>
      <c r="NUS316" s="22"/>
      <c r="NUT316" s="22"/>
      <c r="NUU316" s="22"/>
      <c r="NUV316" s="22"/>
      <c r="NUW316" s="22"/>
      <c r="NUX316" s="22"/>
      <c r="NUY316" s="22"/>
      <c r="NUZ316" s="22"/>
      <c r="NVA316" s="22"/>
      <c r="NVB316" s="22"/>
      <c r="NVC316" s="22"/>
      <c r="NVD316" s="22"/>
      <c r="NVE316" s="22"/>
      <c r="NVF316" s="22"/>
      <c r="NVG316" s="22"/>
      <c r="NVH316" s="22"/>
      <c r="NVI316" s="22"/>
      <c r="NVJ316" s="22"/>
      <c r="NVK316" s="22"/>
      <c r="NVL316" s="22"/>
      <c r="NVM316" s="22"/>
      <c r="NVN316" s="22"/>
      <c r="NVO316" s="22"/>
      <c r="NVP316" s="22"/>
      <c r="NVQ316" s="22"/>
      <c r="NVR316" s="22"/>
      <c r="NVS316" s="22"/>
      <c r="NVT316" s="22"/>
      <c r="NVU316" s="22"/>
      <c r="NVV316" s="22"/>
      <c r="NVW316" s="22"/>
      <c r="NVX316" s="22"/>
      <c r="NVY316" s="22"/>
      <c r="NVZ316" s="22"/>
      <c r="NWA316" s="22"/>
      <c r="NWB316" s="22"/>
      <c r="NWC316" s="22"/>
      <c r="NWD316" s="22"/>
      <c r="NWE316" s="22"/>
      <c r="NWF316" s="22"/>
      <c r="NWG316" s="22"/>
      <c r="NWH316" s="22"/>
      <c r="NWI316" s="22"/>
      <c r="NWJ316" s="22"/>
      <c r="NWK316" s="22"/>
      <c r="NWL316" s="22"/>
      <c r="NWM316" s="22"/>
      <c r="NWN316" s="22"/>
      <c r="NWO316" s="22"/>
      <c r="NWP316" s="22"/>
      <c r="NWQ316" s="22"/>
      <c r="NWR316" s="22"/>
      <c r="NWS316" s="22"/>
      <c r="NWT316" s="22"/>
      <c r="NWU316" s="22"/>
      <c r="NWV316" s="22"/>
      <c r="NWW316" s="22"/>
      <c r="NWX316" s="22"/>
      <c r="NWY316" s="22"/>
      <c r="NWZ316" s="22"/>
      <c r="NXA316" s="22"/>
      <c r="NXB316" s="22"/>
      <c r="NXC316" s="22"/>
      <c r="NXD316" s="22"/>
      <c r="NXE316" s="22"/>
      <c r="NXF316" s="22"/>
      <c r="NXG316" s="22"/>
      <c r="NXH316" s="22"/>
      <c r="NXI316" s="22"/>
      <c r="NXJ316" s="22"/>
      <c r="NXK316" s="22"/>
      <c r="NXL316" s="22"/>
      <c r="NXM316" s="22"/>
      <c r="NXN316" s="22"/>
      <c r="NXO316" s="22"/>
      <c r="NXP316" s="22"/>
      <c r="NXQ316" s="22"/>
      <c r="NXR316" s="22"/>
      <c r="NXS316" s="22"/>
      <c r="NXT316" s="22"/>
      <c r="NXU316" s="22"/>
      <c r="NXV316" s="22"/>
      <c r="NXW316" s="22"/>
      <c r="NXX316" s="22"/>
      <c r="NXY316" s="22"/>
      <c r="NXZ316" s="22"/>
      <c r="NYA316" s="22"/>
      <c r="NYB316" s="22"/>
      <c r="NYC316" s="22"/>
      <c r="NYD316" s="22"/>
      <c r="NYE316" s="22"/>
      <c r="NYF316" s="22"/>
      <c r="NYG316" s="22"/>
      <c r="NYH316" s="22"/>
      <c r="NYI316" s="22"/>
      <c r="NYJ316" s="22"/>
      <c r="NYK316" s="22"/>
      <c r="NYL316" s="22"/>
      <c r="NYM316" s="22"/>
      <c r="NYN316" s="22"/>
      <c r="NYO316" s="22"/>
      <c r="NYP316" s="22"/>
      <c r="NYQ316" s="22"/>
      <c r="NYR316" s="22"/>
      <c r="NYS316" s="22"/>
      <c r="NYT316" s="22"/>
      <c r="NYU316" s="22"/>
      <c r="NYV316" s="22"/>
      <c r="NYW316" s="22"/>
      <c r="NYX316" s="22"/>
      <c r="NYY316" s="22"/>
      <c r="NYZ316" s="22"/>
      <c r="NZA316" s="22"/>
      <c r="NZB316" s="22"/>
      <c r="NZC316" s="22"/>
      <c r="NZD316" s="22"/>
      <c r="NZE316" s="22"/>
      <c r="NZF316" s="22"/>
      <c r="NZG316" s="22"/>
      <c r="NZH316" s="22"/>
      <c r="NZI316" s="22"/>
      <c r="NZJ316" s="22"/>
      <c r="NZK316" s="22"/>
      <c r="NZL316" s="22"/>
      <c r="NZM316" s="22"/>
      <c r="NZN316" s="22"/>
      <c r="NZO316" s="22"/>
      <c r="NZP316" s="22"/>
      <c r="NZQ316" s="22"/>
      <c r="NZR316" s="22"/>
      <c r="NZS316" s="22"/>
      <c r="NZT316" s="22"/>
      <c r="NZU316" s="22"/>
      <c r="NZV316" s="22"/>
      <c r="NZW316" s="22"/>
      <c r="NZX316" s="22"/>
      <c r="NZY316" s="22"/>
      <c r="NZZ316" s="22"/>
      <c r="OAA316" s="22"/>
      <c r="OAB316" s="22"/>
      <c r="OAC316" s="22"/>
      <c r="OAD316" s="22"/>
      <c r="OAE316" s="22"/>
      <c r="OAF316" s="22"/>
      <c r="OAG316" s="22"/>
      <c r="OAH316" s="22"/>
      <c r="OAI316" s="22"/>
      <c r="OAJ316" s="22"/>
      <c r="OAK316" s="22"/>
      <c r="OAL316" s="22"/>
      <c r="OAM316" s="22"/>
      <c r="OAN316" s="22"/>
      <c r="OAO316" s="22"/>
      <c r="OAP316" s="22"/>
      <c r="OAQ316" s="22"/>
      <c r="OAR316" s="22"/>
      <c r="OAS316" s="22"/>
      <c r="OAT316" s="22"/>
      <c r="OAU316" s="22"/>
      <c r="OAV316" s="22"/>
      <c r="OAW316" s="22"/>
      <c r="OAX316" s="22"/>
      <c r="OAY316" s="22"/>
      <c r="OAZ316" s="22"/>
      <c r="OBA316" s="22"/>
      <c r="OBB316" s="22"/>
      <c r="OBC316" s="22"/>
      <c r="OBD316" s="22"/>
      <c r="OBE316" s="22"/>
      <c r="OBF316" s="22"/>
      <c r="OBG316" s="22"/>
      <c r="OBH316" s="22"/>
      <c r="OBI316" s="22"/>
      <c r="OBJ316" s="22"/>
      <c r="OBK316" s="22"/>
      <c r="OBL316" s="22"/>
      <c r="OBM316" s="22"/>
      <c r="OBN316" s="22"/>
      <c r="OBO316" s="22"/>
      <c r="OBP316" s="22"/>
      <c r="OBQ316" s="22"/>
      <c r="OBR316" s="22"/>
      <c r="OBS316" s="22"/>
      <c r="OBT316" s="22"/>
      <c r="OBU316" s="22"/>
      <c r="OBV316" s="22"/>
      <c r="OBW316" s="22"/>
      <c r="OBX316" s="22"/>
      <c r="OBY316" s="22"/>
      <c r="OBZ316" s="22"/>
      <c r="OCA316" s="22"/>
      <c r="OCB316" s="22"/>
      <c r="OCC316" s="22"/>
      <c r="OCD316" s="22"/>
      <c r="OCE316" s="22"/>
      <c r="OCF316" s="22"/>
      <c r="OCG316" s="22"/>
      <c r="OCH316" s="22"/>
      <c r="OCI316" s="22"/>
      <c r="OCJ316" s="22"/>
      <c r="OCK316" s="22"/>
      <c r="OCL316" s="22"/>
      <c r="OCM316" s="22"/>
      <c r="OCN316" s="22"/>
      <c r="OCO316" s="22"/>
      <c r="OCP316" s="22"/>
      <c r="OCQ316" s="22"/>
      <c r="OCR316" s="22"/>
      <c r="OCS316" s="22"/>
      <c r="OCT316" s="22"/>
      <c r="OCU316" s="22"/>
      <c r="OCV316" s="22"/>
      <c r="OCW316" s="22"/>
      <c r="OCX316" s="22"/>
      <c r="OCY316" s="22"/>
      <c r="OCZ316" s="22"/>
      <c r="ODA316" s="22"/>
      <c r="ODB316" s="22"/>
      <c r="ODC316" s="22"/>
      <c r="ODD316" s="22"/>
      <c r="ODE316" s="22"/>
      <c r="ODF316" s="22"/>
      <c r="ODG316" s="22"/>
      <c r="ODH316" s="22"/>
      <c r="ODI316" s="22"/>
      <c r="ODJ316" s="22"/>
      <c r="ODK316" s="22"/>
      <c r="ODL316" s="22"/>
      <c r="ODM316" s="22"/>
      <c r="ODN316" s="22"/>
      <c r="ODO316" s="22"/>
      <c r="ODP316" s="22"/>
      <c r="ODQ316" s="22"/>
      <c r="ODR316" s="22"/>
      <c r="ODS316" s="22"/>
      <c r="ODT316" s="22"/>
      <c r="ODU316" s="22"/>
      <c r="ODV316" s="22"/>
      <c r="ODW316" s="22"/>
      <c r="ODX316" s="22"/>
      <c r="ODY316" s="22"/>
      <c r="ODZ316" s="22"/>
      <c r="OEA316" s="22"/>
      <c r="OEB316" s="22"/>
      <c r="OEC316" s="22"/>
      <c r="OED316" s="22"/>
      <c r="OEE316" s="22"/>
      <c r="OEF316" s="22"/>
      <c r="OEG316" s="22"/>
      <c r="OEH316" s="22"/>
      <c r="OEI316" s="22"/>
      <c r="OEJ316" s="22"/>
      <c r="OEK316" s="22"/>
      <c r="OEL316" s="22"/>
      <c r="OEM316" s="22"/>
      <c r="OEN316" s="22"/>
      <c r="OEO316" s="22"/>
      <c r="OEP316" s="22"/>
      <c r="OEQ316" s="22"/>
      <c r="OER316" s="22"/>
      <c r="OES316" s="22"/>
      <c r="OET316" s="22"/>
      <c r="OEU316" s="22"/>
      <c r="OEV316" s="22"/>
      <c r="OEW316" s="22"/>
      <c r="OEX316" s="22"/>
      <c r="OEY316" s="22"/>
      <c r="OEZ316" s="22"/>
      <c r="OFA316" s="22"/>
      <c r="OFB316" s="22"/>
      <c r="OFC316" s="22"/>
      <c r="OFD316" s="22"/>
      <c r="OFE316" s="22"/>
      <c r="OFF316" s="22"/>
      <c r="OFG316" s="22"/>
      <c r="OFH316" s="22"/>
      <c r="OFI316" s="22"/>
      <c r="OFJ316" s="22"/>
      <c r="OFK316" s="22"/>
      <c r="OFL316" s="22"/>
      <c r="OFM316" s="22"/>
      <c r="OFN316" s="22"/>
      <c r="OFO316" s="22"/>
      <c r="OFP316" s="22"/>
      <c r="OFQ316" s="22"/>
      <c r="OFR316" s="22"/>
      <c r="OFS316" s="22"/>
      <c r="OFT316" s="22"/>
      <c r="OFU316" s="22"/>
      <c r="OFV316" s="22"/>
      <c r="OFW316" s="22"/>
      <c r="OFX316" s="22"/>
      <c r="OFY316" s="22"/>
      <c r="OFZ316" s="22"/>
      <c r="OGA316" s="22"/>
      <c r="OGB316" s="22"/>
      <c r="OGC316" s="22"/>
      <c r="OGD316" s="22"/>
      <c r="OGE316" s="22"/>
      <c r="OGF316" s="22"/>
      <c r="OGG316" s="22"/>
      <c r="OGH316" s="22"/>
      <c r="OGI316" s="22"/>
      <c r="OGJ316" s="22"/>
      <c r="OGK316" s="22"/>
      <c r="OGL316" s="22"/>
      <c r="OGM316" s="22"/>
      <c r="OGN316" s="22"/>
      <c r="OGO316" s="22"/>
      <c r="OGP316" s="22"/>
      <c r="OGQ316" s="22"/>
      <c r="OGR316" s="22"/>
      <c r="OGS316" s="22"/>
      <c r="OGT316" s="22"/>
      <c r="OGU316" s="22"/>
      <c r="OGV316" s="22"/>
      <c r="OGW316" s="22"/>
      <c r="OGX316" s="22"/>
      <c r="OGY316" s="22"/>
      <c r="OGZ316" s="22"/>
      <c r="OHA316" s="22"/>
      <c r="OHB316" s="22"/>
      <c r="OHC316" s="22"/>
      <c r="OHD316" s="22"/>
      <c r="OHE316" s="22"/>
      <c r="OHF316" s="22"/>
      <c r="OHG316" s="22"/>
      <c r="OHH316" s="22"/>
      <c r="OHI316" s="22"/>
      <c r="OHJ316" s="22"/>
      <c r="OHK316" s="22"/>
      <c r="OHL316" s="22"/>
      <c r="OHM316" s="22"/>
      <c r="OHN316" s="22"/>
      <c r="OHO316" s="22"/>
      <c r="OHP316" s="22"/>
      <c r="OHQ316" s="22"/>
      <c r="OHR316" s="22"/>
      <c r="OHS316" s="22"/>
      <c r="OHT316" s="22"/>
      <c r="OHU316" s="22"/>
      <c r="OHV316" s="22"/>
      <c r="OHW316" s="22"/>
      <c r="OHX316" s="22"/>
      <c r="OHY316" s="22"/>
      <c r="OHZ316" s="22"/>
      <c r="OIA316" s="22"/>
      <c r="OIB316" s="22"/>
      <c r="OIC316" s="22"/>
      <c r="OID316" s="22"/>
      <c r="OIE316" s="22"/>
      <c r="OIF316" s="22"/>
      <c r="OIG316" s="22"/>
      <c r="OIH316" s="22"/>
      <c r="OII316" s="22"/>
      <c r="OIJ316" s="22"/>
      <c r="OIK316" s="22"/>
      <c r="OIL316" s="22"/>
      <c r="OIM316" s="22"/>
      <c r="OIN316" s="22"/>
      <c r="OIO316" s="22"/>
      <c r="OIP316" s="22"/>
      <c r="OIQ316" s="22"/>
      <c r="OIR316" s="22"/>
      <c r="OIS316" s="22"/>
      <c r="OIT316" s="22"/>
      <c r="OIU316" s="22"/>
      <c r="OIV316" s="22"/>
      <c r="OIW316" s="22"/>
      <c r="OIX316" s="22"/>
      <c r="OIY316" s="22"/>
      <c r="OIZ316" s="22"/>
      <c r="OJA316" s="22"/>
      <c r="OJB316" s="22"/>
      <c r="OJC316" s="22"/>
      <c r="OJD316" s="22"/>
      <c r="OJE316" s="22"/>
      <c r="OJF316" s="22"/>
      <c r="OJG316" s="22"/>
      <c r="OJH316" s="22"/>
      <c r="OJI316" s="22"/>
      <c r="OJJ316" s="22"/>
      <c r="OJK316" s="22"/>
      <c r="OJL316" s="22"/>
      <c r="OJM316" s="22"/>
      <c r="OJN316" s="22"/>
      <c r="OJO316" s="22"/>
      <c r="OJP316" s="22"/>
      <c r="OJQ316" s="22"/>
      <c r="OJR316" s="22"/>
      <c r="OJS316" s="22"/>
      <c r="OJT316" s="22"/>
      <c r="OJU316" s="22"/>
      <c r="OJV316" s="22"/>
      <c r="OJW316" s="22"/>
      <c r="OJX316" s="22"/>
      <c r="OJY316" s="22"/>
      <c r="OJZ316" s="22"/>
      <c r="OKA316" s="22"/>
      <c r="OKB316" s="22"/>
      <c r="OKC316" s="22"/>
      <c r="OKD316" s="22"/>
      <c r="OKE316" s="22"/>
      <c r="OKF316" s="22"/>
      <c r="OKG316" s="22"/>
      <c r="OKH316" s="22"/>
      <c r="OKI316" s="22"/>
      <c r="OKJ316" s="22"/>
      <c r="OKK316" s="22"/>
      <c r="OKL316" s="22"/>
      <c r="OKM316" s="22"/>
      <c r="OKN316" s="22"/>
      <c r="OKO316" s="22"/>
      <c r="OKP316" s="22"/>
      <c r="OKQ316" s="22"/>
      <c r="OKR316" s="22"/>
      <c r="OKS316" s="22"/>
      <c r="OKT316" s="22"/>
      <c r="OKU316" s="22"/>
      <c r="OKV316" s="22"/>
      <c r="OKW316" s="22"/>
      <c r="OKX316" s="22"/>
      <c r="OKY316" s="22"/>
      <c r="OKZ316" s="22"/>
      <c r="OLA316" s="22"/>
      <c r="OLB316" s="22"/>
      <c r="OLC316" s="22"/>
      <c r="OLD316" s="22"/>
      <c r="OLE316" s="22"/>
      <c r="OLF316" s="22"/>
      <c r="OLG316" s="22"/>
      <c r="OLH316" s="22"/>
      <c r="OLI316" s="22"/>
      <c r="OLJ316" s="22"/>
      <c r="OLK316" s="22"/>
      <c r="OLL316" s="22"/>
      <c r="OLM316" s="22"/>
      <c r="OLN316" s="22"/>
      <c r="OLO316" s="22"/>
      <c r="OLP316" s="22"/>
      <c r="OLQ316" s="22"/>
      <c r="OLR316" s="22"/>
      <c r="OLS316" s="22"/>
      <c r="OLT316" s="22"/>
      <c r="OLU316" s="22"/>
      <c r="OLV316" s="22"/>
      <c r="OLW316" s="22"/>
      <c r="OLX316" s="22"/>
      <c r="OLY316" s="22"/>
      <c r="OLZ316" s="22"/>
      <c r="OMA316" s="22"/>
      <c r="OMB316" s="22"/>
      <c r="OMC316" s="22"/>
      <c r="OMD316" s="22"/>
      <c r="OME316" s="22"/>
      <c r="OMF316" s="22"/>
      <c r="OMG316" s="22"/>
      <c r="OMH316" s="22"/>
      <c r="OMI316" s="22"/>
      <c r="OMJ316" s="22"/>
      <c r="OMK316" s="22"/>
      <c r="OML316" s="22"/>
      <c r="OMM316" s="22"/>
      <c r="OMN316" s="22"/>
      <c r="OMO316" s="22"/>
      <c r="OMP316" s="22"/>
      <c r="OMQ316" s="22"/>
      <c r="OMR316" s="22"/>
      <c r="OMS316" s="22"/>
      <c r="OMT316" s="22"/>
      <c r="OMU316" s="22"/>
      <c r="OMV316" s="22"/>
      <c r="OMW316" s="22"/>
      <c r="OMX316" s="22"/>
      <c r="OMY316" s="22"/>
      <c r="OMZ316" s="22"/>
      <c r="ONA316" s="22"/>
      <c r="ONB316" s="22"/>
      <c r="ONC316" s="22"/>
      <c r="OND316" s="22"/>
      <c r="ONE316" s="22"/>
      <c r="ONF316" s="22"/>
      <c r="ONG316" s="22"/>
      <c r="ONH316" s="22"/>
      <c r="ONI316" s="22"/>
      <c r="ONJ316" s="22"/>
      <c r="ONK316" s="22"/>
      <c r="ONL316" s="22"/>
      <c r="ONM316" s="22"/>
      <c r="ONN316" s="22"/>
      <c r="ONO316" s="22"/>
      <c r="ONP316" s="22"/>
      <c r="ONQ316" s="22"/>
      <c r="ONR316" s="22"/>
      <c r="ONS316" s="22"/>
      <c r="ONT316" s="22"/>
      <c r="ONU316" s="22"/>
      <c r="ONV316" s="22"/>
      <c r="ONW316" s="22"/>
      <c r="ONX316" s="22"/>
      <c r="ONY316" s="22"/>
      <c r="ONZ316" s="22"/>
      <c r="OOA316" s="22"/>
      <c r="OOB316" s="22"/>
      <c r="OOC316" s="22"/>
      <c r="OOD316" s="22"/>
      <c r="OOE316" s="22"/>
      <c r="OOF316" s="22"/>
      <c r="OOG316" s="22"/>
      <c r="OOH316" s="22"/>
      <c r="OOI316" s="22"/>
      <c r="OOJ316" s="22"/>
      <c r="OOK316" s="22"/>
      <c r="OOL316" s="22"/>
      <c r="OOM316" s="22"/>
      <c r="OON316" s="22"/>
      <c r="OOO316" s="22"/>
      <c r="OOP316" s="22"/>
      <c r="OOQ316" s="22"/>
      <c r="OOR316" s="22"/>
      <c r="OOS316" s="22"/>
      <c r="OOT316" s="22"/>
      <c r="OOU316" s="22"/>
      <c r="OOV316" s="22"/>
      <c r="OOW316" s="22"/>
      <c r="OOX316" s="22"/>
      <c r="OOY316" s="22"/>
      <c r="OOZ316" s="22"/>
      <c r="OPA316" s="22"/>
      <c r="OPB316" s="22"/>
      <c r="OPC316" s="22"/>
      <c r="OPD316" s="22"/>
      <c r="OPE316" s="22"/>
      <c r="OPF316" s="22"/>
      <c r="OPG316" s="22"/>
      <c r="OPH316" s="22"/>
      <c r="OPI316" s="22"/>
      <c r="OPJ316" s="22"/>
      <c r="OPK316" s="22"/>
      <c r="OPL316" s="22"/>
      <c r="OPM316" s="22"/>
      <c r="OPN316" s="22"/>
      <c r="OPO316" s="22"/>
      <c r="OPP316" s="22"/>
      <c r="OPQ316" s="22"/>
      <c r="OPR316" s="22"/>
      <c r="OPS316" s="22"/>
      <c r="OPT316" s="22"/>
      <c r="OPU316" s="22"/>
      <c r="OPV316" s="22"/>
      <c r="OPW316" s="22"/>
      <c r="OPX316" s="22"/>
      <c r="OPY316" s="22"/>
      <c r="OPZ316" s="22"/>
      <c r="OQA316" s="22"/>
      <c r="OQB316" s="22"/>
      <c r="OQC316" s="22"/>
      <c r="OQD316" s="22"/>
      <c r="OQE316" s="22"/>
      <c r="OQF316" s="22"/>
      <c r="OQG316" s="22"/>
      <c r="OQH316" s="22"/>
      <c r="OQI316" s="22"/>
      <c r="OQJ316" s="22"/>
      <c r="OQK316" s="22"/>
      <c r="OQL316" s="22"/>
      <c r="OQM316" s="22"/>
      <c r="OQN316" s="22"/>
      <c r="OQO316" s="22"/>
      <c r="OQP316" s="22"/>
      <c r="OQQ316" s="22"/>
      <c r="OQR316" s="22"/>
      <c r="OQS316" s="22"/>
      <c r="OQT316" s="22"/>
      <c r="OQU316" s="22"/>
      <c r="OQV316" s="22"/>
      <c r="OQW316" s="22"/>
      <c r="OQX316" s="22"/>
      <c r="OQY316" s="22"/>
      <c r="OQZ316" s="22"/>
      <c r="ORA316" s="22"/>
      <c r="ORB316" s="22"/>
      <c r="ORC316" s="22"/>
      <c r="ORD316" s="22"/>
      <c r="ORE316" s="22"/>
      <c r="ORF316" s="22"/>
      <c r="ORG316" s="22"/>
      <c r="ORH316" s="22"/>
      <c r="ORI316" s="22"/>
      <c r="ORJ316" s="22"/>
      <c r="ORK316" s="22"/>
      <c r="ORL316" s="22"/>
      <c r="ORM316" s="22"/>
      <c r="ORN316" s="22"/>
      <c r="ORO316" s="22"/>
      <c r="ORP316" s="22"/>
      <c r="ORQ316" s="22"/>
      <c r="ORR316" s="22"/>
      <c r="ORS316" s="22"/>
      <c r="ORT316" s="22"/>
      <c r="ORU316" s="22"/>
      <c r="ORV316" s="22"/>
      <c r="ORW316" s="22"/>
      <c r="ORX316" s="22"/>
      <c r="ORY316" s="22"/>
      <c r="ORZ316" s="22"/>
      <c r="OSA316" s="22"/>
      <c r="OSB316" s="22"/>
      <c r="OSC316" s="22"/>
      <c r="OSD316" s="22"/>
      <c r="OSE316" s="22"/>
      <c r="OSF316" s="22"/>
      <c r="OSG316" s="22"/>
      <c r="OSH316" s="22"/>
      <c r="OSI316" s="22"/>
      <c r="OSJ316" s="22"/>
      <c r="OSK316" s="22"/>
      <c r="OSL316" s="22"/>
      <c r="OSM316" s="22"/>
      <c r="OSN316" s="22"/>
      <c r="OSO316" s="22"/>
      <c r="OSP316" s="22"/>
      <c r="OSQ316" s="22"/>
      <c r="OSR316" s="22"/>
      <c r="OSS316" s="22"/>
      <c r="OST316" s="22"/>
      <c r="OSU316" s="22"/>
      <c r="OSV316" s="22"/>
      <c r="OSW316" s="22"/>
      <c r="OSX316" s="22"/>
      <c r="OSY316" s="22"/>
      <c r="OSZ316" s="22"/>
      <c r="OTA316" s="22"/>
      <c r="OTB316" s="22"/>
      <c r="OTC316" s="22"/>
      <c r="OTD316" s="22"/>
      <c r="OTE316" s="22"/>
      <c r="OTF316" s="22"/>
      <c r="OTG316" s="22"/>
      <c r="OTH316" s="22"/>
      <c r="OTI316" s="22"/>
      <c r="OTJ316" s="22"/>
      <c r="OTK316" s="22"/>
      <c r="OTL316" s="22"/>
      <c r="OTM316" s="22"/>
      <c r="OTN316" s="22"/>
      <c r="OTO316" s="22"/>
      <c r="OTP316" s="22"/>
      <c r="OTQ316" s="22"/>
      <c r="OTR316" s="22"/>
      <c r="OTS316" s="22"/>
      <c r="OTT316" s="22"/>
      <c r="OTU316" s="22"/>
      <c r="OTV316" s="22"/>
      <c r="OTW316" s="22"/>
      <c r="OTX316" s="22"/>
      <c r="OTY316" s="22"/>
      <c r="OTZ316" s="22"/>
      <c r="OUA316" s="22"/>
      <c r="OUB316" s="22"/>
      <c r="OUC316" s="22"/>
      <c r="OUD316" s="22"/>
      <c r="OUE316" s="22"/>
      <c r="OUF316" s="22"/>
      <c r="OUG316" s="22"/>
      <c r="OUH316" s="22"/>
      <c r="OUI316" s="22"/>
      <c r="OUJ316" s="22"/>
      <c r="OUK316" s="22"/>
      <c r="OUL316" s="22"/>
      <c r="OUM316" s="22"/>
      <c r="OUN316" s="22"/>
      <c r="OUO316" s="22"/>
      <c r="OUP316" s="22"/>
      <c r="OUQ316" s="22"/>
      <c r="OUR316" s="22"/>
      <c r="OUS316" s="22"/>
      <c r="OUT316" s="22"/>
      <c r="OUU316" s="22"/>
      <c r="OUV316" s="22"/>
      <c r="OUW316" s="22"/>
      <c r="OUX316" s="22"/>
      <c r="OUY316" s="22"/>
      <c r="OUZ316" s="22"/>
      <c r="OVA316" s="22"/>
      <c r="OVB316" s="22"/>
      <c r="OVC316" s="22"/>
      <c r="OVD316" s="22"/>
      <c r="OVE316" s="22"/>
      <c r="OVF316" s="22"/>
      <c r="OVG316" s="22"/>
      <c r="OVH316" s="22"/>
      <c r="OVI316" s="22"/>
      <c r="OVJ316" s="22"/>
      <c r="OVK316" s="22"/>
      <c r="OVL316" s="22"/>
      <c r="OVM316" s="22"/>
      <c r="OVN316" s="22"/>
      <c r="OVO316" s="22"/>
      <c r="OVP316" s="22"/>
      <c r="OVQ316" s="22"/>
      <c r="OVR316" s="22"/>
      <c r="OVS316" s="22"/>
      <c r="OVT316" s="22"/>
      <c r="OVU316" s="22"/>
      <c r="OVV316" s="22"/>
      <c r="OVW316" s="22"/>
      <c r="OVX316" s="22"/>
      <c r="OVY316" s="22"/>
      <c r="OVZ316" s="22"/>
      <c r="OWA316" s="22"/>
      <c r="OWB316" s="22"/>
      <c r="OWC316" s="22"/>
      <c r="OWD316" s="22"/>
      <c r="OWE316" s="22"/>
      <c r="OWF316" s="22"/>
      <c r="OWG316" s="22"/>
      <c r="OWH316" s="22"/>
      <c r="OWI316" s="22"/>
      <c r="OWJ316" s="22"/>
      <c r="OWK316" s="22"/>
      <c r="OWL316" s="22"/>
      <c r="OWM316" s="22"/>
      <c r="OWN316" s="22"/>
      <c r="OWO316" s="22"/>
      <c r="OWP316" s="22"/>
      <c r="OWQ316" s="22"/>
      <c r="OWR316" s="22"/>
      <c r="OWS316" s="22"/>
      <c r="OWT316" s="22"/>
      <c r="OWU316" s="22"/>
      <c r="OWV316" s="22"/>
      <c r="OWW316" s="22"/>
      <c r="OWX316" s="22"/>
      <c r="OWY316" s="22"/>
      <c r="OWZ316" s="22"/>
      <c r="OXA316" s="22"/>
      <c r="OXB316" s="22"/>
      <c r="OXC316" s="22"/>
      <c r="OXD316" s="22"/>
      <c r="OXE316" s="22"/>
      <c r="OXF316" s="22"/>
      <c r="OXG316" s="22"/>
      <c r="OXH316" s="22"/>
      <c r="OXI316" s="22"/>
      <c r="OXJ316" s="22"/>
      <c r="OXK316" s="22"/>
      <c r="OXL316" s="22"/>
      <c r="OXM316" s="22"/>
      <c r="OXN316" s="22"/>
      <c r="OXO316" s="22"/>
      <c r="OXP316" s="22"/>
      <c r="OXQ316" s="22"/>
      <c r="OXR316" s="22"/>
      <c r="OXS316" s="22"/>
      <c r="OXT316" s="22"/>
      <c r="OXU316" s="22"/>
      <c r="OXV316" s="22"/>
      <c r="OXW316" s="22"/>
      <c r="OXX316" s="22"/>
      <c r="OXY316" s="22"/>
      <c r="OXZ316" s="22"/>
      <c r="OYA316" s="22"/>
      <c r="OYB316" s="22"/>
      <c r="OYC316" s="22"/>
      <c r="OYD316" s="22"/>
      <c r="OYE316" s="22"/>
      <c r="OYF316" s="22"/>
      <c r="OYG316" s="22"/>
      <c r="OYH316" s="22"/>
      <c r="OYI316" s="22"/>
      <c r="OYJ316" s="22"/>
      <c r="OYK316" s="22"/>
      <c r="OYL316" s="22"/>
      <c r="OYM316" s="22"/>
      <c r="OYN316" s="22"/>
      <c r="OYO316" s="22"/>
      <c r="OYP316" s="22"/>
      <c r="OYQ316" s="22"/>
      <c r="OYR316" s="22"/>
      <c r="OYS316" s="22"/>
      <c r="OYT316" s="22"/>
      <c r="OYU316" s="22"/>
      <c r="OYV316" s="22"/>
      <c r="OYW316" s="22"/>
      <c r="OYX316" s="22"/>
      <c r="OYY316" s="22"/>
      <c r="OYZ316" s="22"/>
      <c r="OZA316" s="22"/>
      <c r="OZB316" s="22"/>
      <c r="OZC316" s="22"/>
      <c r="OZD316" s="22"/>
      <c r="OZE316" s="22"/>
      <c r="OZF316" s="22"/>
      <c r="OZG316" s="22"/>
      <c r="OZH316" s="22"/>
      <c r="OZI316" s="22"/>
      <c r="OZJ316" s="22"/>
      <c r="OZK316" s="22"/>
      <c r="OZL316" s="22"/>
      <c r="OZM316" s="22"/>
      <c r="OZN316" s="22"/>
      <c r="OZO316" s="22"/>
      <c r="OZP316" s="22"/>
      <c r="OZQ316" s="22"/>
      <c r="OZR316" s="22"/>
      <c r="OZS316" s="22"/>
      <c r="OZT316" s="22"/>
      <c r="OZU316" s="22"/>
      <c r="OZV316" s="22"/>
      <c r="OZW316" s="22"/>
      <c r="OZX316" s="22"/>
      <c r="OZY316" s="22"/>
      <c r="OZZ316" s="22"/>
      <c r="PAA316" s="22"/>
      <c r="PAB316" s="22"/>
      <c r="PAC316" s="22"/>
      <c r="PAD316" s="22"/>
      <c r="PAE316" s="22"/>
      <c r="PAF316" s="22"/>
      <c r="PAG316" s="22"/>
      <c r="PAH316" s="22"/>
      <c r="PAI316" s="22"/>
      <c r="PAJ316" s="22"/>
      <c r="PAK316" s="22"/>
      <c r="PAL316" s="22"/>
      <c r="PAM316" s="22"/>
      <c r="PAN316" s="22"/>
      <c r="PAO316" s="22"/>
      <c r="PAP316" s="22"/>
      <c r="PAQ316" s="22"/>
      <c r="PAR316" s="22"/>
      <c r="PAS316" s="22"/>
      <c r="PAT316" s="22"/>
      <c r="PAU316" s="22"/>
      <c r="PAV316" s="22"/>
      <c r="PAW316" s="22"/>
      <c r="PAX316" s="22"/>
      <c r="PAY316" s="22"/>
      <c r="PAZ316" s="22"/>
      <c r="PBA316" s="22"/>
      <c r="PBB316" s="22"/>
      <c r="PBC316" s="22"/>
      <c r="PBD316" s="22"/>
      <c r="PBE316" s="22"/>
      <c r="PBF316" s="22"/>
      <c r="PBG316" s="22"/>
      <c r="PBH316" s="22"/>
      <c r="PBI316" s="22"/>
      <c r="PBJ316" s="22"/>
      <c r="PBK316" s="22"/>
      <c r="PBL316" s="22"/>
      <c r="PBM316" s="22"/>
      <c r="PBN316" s="22"/>
      <c r="PBO316" s="22"/>
      <c r="PBP316" s="22"/>
      <c r="PBQ316" s="22"/>
      <c r="PBR316" s="22"/>
      <c r="PBS316" s="22"/>
      <c r="PBT316" s="22"/>
      <c r="PBU316" s="22"/>
      <c r="PBV316" s="22"/>
      <c r="PBW316" s="22"/>
      <c r="PBX316" s="22"/>
      <c r="PBY316" s="22"/>
      <c r="PBZ316" s="22"/>
      <c r="PCA316" s="22"/>
      <c r="PCB316" s="22"/>
      <c r="PCC316" s="22"/>
      <c r="PCD316" s="22"/>
      <c r="PCE316" s="22"/>
      <c r="PCF316" s="22"/>
      <c r="PCG316" s="22"/>
      <c r="PCH316" s="22"/>
      <c r="PCI316" s="22"/>
      <c r="PCJ316" s="22"/>
      <c r="PCK316" s="22"/>
      <c r="PCL316" s="22"/>
      <c r="PCM316" s="22"/>
      <c r="PCN316" s="22"/>
      <c r="PCO316" s="22"/>
      <c r="PCP316" s="22"/>
      <c r="PCQ316" s="22"/>
      <c r="PCR316" s="22"/>
      <c r="PCS316" s="22"/>
      <c r="PCT316" s="22"/>
      <c r="PCU316" s="22"/>
      <c r="PCV316" s="22"/>
      <c r="PCW316" s="22"/>
      <c r="PCX316" s="22"/>
      <c r="PCY316" s="22"/>
      <c r="PCZ316" s="22"/>
      <c r="PDA316" s="22"/>
      <c r="PDB316" s="22"/>
      <c r="PDC316" s="22"/>
      <c r="PDD316" s="22"/>
      <c r="PDE316" s="22"/>
      <c r="PDF316" s="22"/>
      <c r="PDG316" s="22"/>
      <c r="PDH316" s="22"/>
      <c r="PDI316" s="22"/>
      <c r="PDJ316" s="22"/>
      <c r="PDK316" s="22"/>
      <c r="PDL316" s="22"/>
      <c r="PDM316" s="22"/>
      <c r="PDN316" s="22"/>
      <c r="PDO316" s="22"/>
      <c r="PDP316" s="22"/>
      <c r="PDQ316" s="22"/>
      <c r="PDR316" s="22"/>
      <c r="PDS316" s="22"/>
      <c r="PDT316" s="22"/>
      <c r="PDU316" s="22"/>
      <c r="PDV316" s="22"/>
      <c r="PDW316" s="22"/>
      <c r="PDX316" s="22"/>
      <c r="PDY316" s="22"/>
      <c r="PDZ316" s="22"/>
      <c r="PEA316" s="22"/>
      <c r="PEB316" s="22"/>
      <c r="PEC316" s="22"/>
      <c r="PED316" s="22"/>
      <c r="PEE316" s="22"/>
      <c r="PEF316" s="22"/>
      <c r="PEG316" s="22"/>
      <c r="PEH316" s="22"/>
      <c r="PEI316" s="22"/>
      <c r="PEJ316" s="22"/>
      <c r="PEK316" s="22"/>
      <c r="PEL316" s="22"/>
      <c r="PEM316" s="22"/>
      <c r="PEN316" s="22"/>
      <c r="PEO316" s="22"/>
      <c r="PEP316" s="22"/>
      <c r="PEQ316" s="22"/>
      <c r="PER316" s="22"/>
      <c r="PES316" s="22"/>
      <c r="PET316" s="22"/>
      <c r="PEU316" s="22"/>
      <c r="PEV316" s="22"/>
      <c r="PEW316" s="22"/>
      <c r="PEX316" s="22"/>
      <c r="PEY316" s="22"/>
      <c r="PEZ316" s="22"/>
      <c r="PFA316" s="22"/>
      <c r="PFB316" s="22"/>
      <c r="PFC316" s="22"/>
      <c r="PFD316" s="22"/>
      <c r="PFE316" s="22"/>
      <c r="PFF316" s="22"/>
      <c r="PFG316" s="22"/>
      <c r="PFH316" s="22"/>
      <c r="PFI316" s="22"/>
      <c r="PFJ316" s="22"/>
      <c r="PFK316" s="22"/>
      <c r="PFL316" s="22"/>
      <c r="PFM316" s="22"/>
      <c r="PFN316" s="22"/>
      <c r="PFO316" s="22"/>
      <c r="PFP316" s="22"/>
      <c r="PFQ316" s="22"/>
      <c r="PFR316" s="22"/>
      <c r="PFS316" s="22"/>
      <c r="PFT316" s="22"/>
      <c r="PFU316" s="22"/>
      <c r="PFV316" s="22"/>
      <c r="PFW316" s="22"/>
      <c r="PFX316" s="22"/>
      <c r="PFY316" s="22"/>
      <c r="PFZ316" s="22"/>
      <c r="PGA316" s="22"/>
      <c r="PGB316" s="22"/>
      <c r="PGC316" s="22"/>
      <c r="PGD316" s="22"/>
      <c r="PGE316" s="22"/>
      <c r="PGF316" s="22"/>
      <c r="PGG316" s="22"/>
      <c r="PGH316" s="22"/>
      <c r="PGI316" s="22"/>
      <c r="PGJ316" s="22"/>
      <c r="PGK316" s="22"/>
      <c r="PGL316" s="22"/>
      <c r="PGM316" s="22"/>
      <c r="PGN316" s="22"/>
      <c r="PGO316" s="22"/>
      <c r="PGP316" s="22"/>
      <c r="PGQ316" s="22"/>
      <c r="PGR316" s="22"/>
      <c r="PGS316" s="22"/>
      <c r="PGT316" s="22"/>
      <c r="PGU316" s="22"/>
      <c r="PGV316" s="22"/>
      <c r="PGW316" s="22"/>
      <c r="PGX316" s="22"/>
      <c r="PGY316" s="22"/>
      <c r="PGZ316" s="22"/>
      <c r="PHA316" s="22"/>
      <c r="PHB316" s="22"/>
      <c r="PHC316" s="22"/>
      <c r="PHD316" s="22"/>
      <c r="PHE316" s="22"/>
      <c r="PHF316" s="22"/>
      <c r="PHG316" s="22"/>
      <c r="PHH316" s="22"/>
      <c r="PHI316" s="22"/>
      <c r="PHJ316" s="22"/>
      <c r="PHK316" s="22"/>
      <c r="PHL316" s="22"/>
      <c r="PHM316" s="22"/>
      <c r="PHN316" s="22"/>
      <c r="PHO316" s="22"/>
      <c r="PHP316" s="22"/>
      <c r="PHQ316" s="22"/>
      <c r="PHR316" s="22"/>
      <c r="PHS316" s="22"/>
      <c r="PHT316" s="22"/>
      <c r="PHU316" s="22"/>
      <c r="PHV316" s="22"/>
      <c r="PHW316" s="22"/>
      <c r="PHX316" s="22"/>
      <c r="PHY316" s="22"/>
      <c r="PHZ316" s="22"/>
      <c r="PIA316" s="22"/>
      <c r="PIB316" s="22"/>
      <c r="PIC316" s="22"/>
      <c r="PID316" s="22"/>
      <c r="PIE316" s="22"/>
      <c r="PIF316" s="22"/>
      <c r="PIG316" s="22"/>
      <c r="PIH316" s="22"/>
      <c r="PII316" s="22"/>
      <c r="PIJ316" s="22"/>
      <c r="PIK316" s="22"/>
      <c r="PIL316" s="22"/>
      <c r="PIM316" s="22"/>
      <c r="PIN316" s="22"/>
      <c r="PIO316" s="22"/>
      <c r="PIP316" s="22"/>
      <c r="PIQ316" s="22"/>
      <c r="PIR316" s="22"/>
      <c r="PIS316" s="22"/>
      <c r="PIT316" s="22"/>
      <c r="PIU316" s="22"/>
      <c r="PIV316" s="22"/>
      <c r="PIW316" s="22"/>
      <c r="PIX316" s="22"/>
      <c r="PIY316" s="22"/>
      <c r="PIZ316" s="22"/>
      <c r="PJA316" s="22"/>
      <c r="PJB316" s="22"/>
      <c r="PJC316" s="22"/>
      <c r="PJD316" s="22"/>
      <c r="PJE316" s="22"/>
      <c r="PJF316" s="22"/>
      <c r="PJG316" s="22"/>
      <c r="PJH316" s="22"/>
      <c r="PJI316" s="22"/>
      <c r="PJJ316" s="22"/>
      <c r="PJK316" s="22"/>
      <c r="PJL316" s="22"/>
      <c r="PJM316" s="22"/>
      <c r="PJN316" s="22"/>
      <c r="PJO316" s="22"/>
      <c r="PJP316" s="22"/>
      <c r="PJQ316" s="22"/>
      <c r="PJR316" s="22"/>
      <c r="PJS316" s="22"/>
      <c r="PJT316" s="22"/>
      <c r="PJU316" s="22"/>
      <c r="PJV316" s="22"/>
      <c r="PJW316" s="22"/>
      <c r="PJX316" s="22"/>
      <c r="PJY316" s="22"/>
      <c r="PJZ316" s="22"/>
      <c r="PKA316" s="22"/>
      <c r="PKB316" s="22"/>
      <c r="PKC316" s="22"/>
      <c r="PKD316" s="22"/>
      <c r="PKE316" s="22"/>
      <c r="PKF316" s="22"/>
      <c r="PKG316" s="22"/>
      <c r="PKH316" s="22"/>
      <c r="PKI316" s="22"/>
      <c r="PKJ316" s="22"/>
      <c r="PKK316" s="22"/>
      <c r="PKL316" s="22"/>
      <c r="PKM316" s="22"/>
      <c r="PKN316" s="22"/>
      <c r="PKO316" s="22"/>
      <c r="PKP316" s="22"/>
      <c r="PKQ316" s="22"/>
      <c r="PKR316" s="22"/>
      <c r="PKS316" s="22"/>
      <c r="PKT316" s="22"/>
      <c r="PKU316" s="22"/>
      <c r="PKV316" s="22"/>
      <c r="PKW316" s="22"/>
      <c r="PKX316" s="22"/>
      <c r="PKY316" s="22"/>
      <c r="PKZ316" s="22"/>
      <c r="PLA316" s="22"/>
      <c r="PLB316" s="22"/>
      <c r="PLC316" s="22"/>
      <c r="PLD316" s="22"/>
      <c r="PLE316" s="22"/>
      <c r="PLF316" s="22"/>
      <c r="PLG316" s="22"/>
      <c r="PLH316" s="22"/>
      <c r="PLI316" s="22"/>
      <c r="PLJ316" s="22"/>
      <c r="PLK316" s="22"/>
      <c r="PLL316" s="22"/>
      <c r="PLM316" s="22"/>
      <c r="PLN316" s="22"/>
      <c r="PLO316" s="22"/>
      <c r="PLP316" s="22"/>
      <c r="PLQ316" s="22"/>
      <c r="PLR316" s="22"/>
      <c r="PLS316" s="22"/>
      <c r="PLT316" s="22"/>
      <c r="PLU316" s="22"/>
      <c r="PLV316" s="22"/>
      <c r="PLW316" s="22"/>
      <c r="PLX316" s="22"/>
      <c r="PLY316" s="22"/>
      <c r="PLZ316" s="22"/>
      <c r="PMA316" s="22"/>
      <c r="PMB316" s="22"/>
      <c r="PMC316" s="22"/>
      <c r="PMD316" s="22"/>
      <c r="PME316" s="22"/>
      <c r="PMF316" s="22"/>
      <c r="PMG316" s="22"/>
      <c r="PMH316" s="22"/>
      <c r="PMI316" s="22"/>
      <c r="PMJ316" s="22"/>
      <c r="PMK316" s="22"/>
      <c r="PML316" s="22"/>
      <c r="PMM316" s="22"/>
      <c r="PMN316" s="22"/>
      <c r="PMO316" s="22"/>
      <c r="PMP316" s="22"/>
      <c r="PMQ316" s="22"/>
      <c r="PMR316" s="22"/>
      <c r="PMS316" s="22"/>
      <c r="PMT316" s="22"/>
      <c r="PMU316" s="22"/>
      <c r="PMV316" s="22"/>
      <c r="PMW316" s="22"/>
      <c r="PMX316" s="22"/>
      <c r="PMY316" s="22"/>
      <c r="PMZ316" s="22"/>
      <c r="PNA316" s="22"/>
      <c r="PNB316" s="22"/>
      <c r="PNC316" s="22"/>
      <c r="PND316" s="22"/>
      <c r="PNE316" s="22"/>
      <c r="PNF316" s="22"/>
      <c r="PNG316" s="22"/>
      <c r="PNH316" s="22"/>
      <c r="PNI316" s="22"/>
      <c r="PNJ316" s="22"/>
      <c r="PNK316" s="22"/>
      <c r="PNL316" s="22"/>
      <c r="PNM316" s="22"/>
      <c r="PNN316" s="22"/>
      <c r="PNO316" s="22"/>
      <c r="PNP316" s="22"/>
      <c r="PNQ316" s="22"/>
      <c r="PNR316" s="22"/>
      <c r="PNS316" s="22"/>
      <c r="PNT316" s="22"/>
      <c r="PNU316" s="22"/>
      <c r="PNV316" s="22"/>
      <c r="PNW316" s="22"/>
      <c r="PNX316" s="22"/>
      <c r="PNY316" s="22"/>
      <c r="PNZ316" s="22"/>
      <c r="POA316" s="22"/>
      <c r="POB316" s="22"/>
      <c r="POC316" s="22"/>
      <c r="POD316" s="22"/>
      <c r="POE316" s="22"/>
      <c r="POF316" s="22"/>
      <c r="POG316" s="22"/>
      <c r="POH316" s="22"/>
      <c r="POI316" s="22"/>
      <c r="POJ316" s="22"/>
      <c r="POK316" s="22"/>
      <c r="POL316" s="22"/>
      <c r="POM316" s="22"/>
      <c r="PON316" s="22"/>
      <c r="POO316" s="22"/>
      <c r="POP316" s="22"/>
      <c r="POQ316" s="22"/>
      <c r="POR316" s="22"/>
      <c r="POS316" s="22"/>
      <c r="POT316" s="22"/>
      <c r="POU316" s="22"/>
      <c r="POV316" s="22"/>
      <c r="POW316" s="22"/>
      <c r="POX316" s="22"/>
      <c r="POY316" s="22"/>
      <c r="POZ316" s="22"/>
      <c r="PPA316" s="22"/>
      <c r="PPB316" s="22"/>
      <c r="PPC316" s="22"/>
      <c r="PPD316" s="22"/>
      <c r="PPE316" s="22"/>
      <c r="PPF316" s="22"/>
      <c r="PPG316" s="22"/>
      <c r="PPH316" s="22"/>
      <c r="PPI316" s="22"/>
      <c r="PPJ316" s="22"/>
      <c r="PPK316" s="22"/>
      <c r="PPL316" s="22"/>
      <c r="PPM316" s="22"/>
      <c r="PPN316" s="22"/>
      <c r="PPO316" s="22"/>
      <c r="PPP316" s="22"/>
      <c r="PPQ316" s="22"/>
      <c r="PPR316" s="22"/>
      <c r="PPS316" s="22"/>
      <c r="PPT316" s="22"/>
      <c r="PPU316" s="22"/>
      <c r="PPV316" s="22"/>
      <c r="PPW316" s="22"/>
      <c r="PPX316" s="22"/>
      <c r="PPY316" s="22"/>
      <c r="PPZ316" s="22"/>
      <c r="PQA316" s="22"/>
      <c r="PQB316" s="22"/>
      <c r="PQC316" s="22"/>
      <c r="PQD316" s="22"/>
      <c r="PQE316" s="22"/>
      <c r="PQF316" s="22"/>
      <c r="PQG316" s="22"/>
      <c r="PQH316" s="22"/>
      <c r="PQI316" s="22"/>
      <c r="PQJ316" s="22"/>
      <c r="PQK316" s="22"/>
      <c r="PQL316" s="22"/>
      <c r="PQM316" s="22"/>
      <c r="PQN316" s="22"/>
      <c r="PQO316" s="22"/>
      <c r="PQP316" s="22"/>
      <c r="PQQ316" s="22"/>
      <c r="PQR316" s="22"/>
      <c r="PQS316" s="22"/>
      <c r="PQT316" s="22"/>
      <c r="PQU316" s="22"/>
      <c r="PQV316" s="22"/>
      <c r="PQW316" s="22"/>
      <c r="PQX316" s="22"/>
      <c r="PQY316" s="22"/>
      <c r="PQZ316" s="22"/>
      <c r="PRA316" s="22"/>
      <c r="PRB316" s="22"/>
      <c r="PRC316" s="22"/>
      <c r="PRD316" s="22"/>
      <c r="PRE316" s="22"/>
      <c r="PRF316" s="22"/>
      <c r="PRG316" s="22"/>
      <c r="PRH316" s="22"/>
      <c r="PRI316" s="22"/>
      <c r="PRJ316" s="22"/>
      <c r="PRK316" s="22"/>
      <c r="PRL316" s="22"/>
      <c r="PRM316" s="22"/>
      <c r="PRN316" s="22"/>
      <c r="PRO316" s="22"/>
      <c r="PRP316" s="22"/>
      <c r="PRQ316" s="22"/>
      <c r="PRR316" s="22"/>
      <c r="PRS316" s="22"/>
      <c r="PRT316" s="22"/>
      <c r="PRU316" s="22"/>
      <c r="PRV316" s="22"/>
      <c r="PRW316" s="22"/>
      <c r="PRX316" s="22"/>
      <c r="PRY316" s="22"/>
      <c r="PRZ316" s="22"/>
      <c r="PSA316" s="22"/>
      <c r="PSB316" s="22"/>
      <c r="PSC316" s="22"/>
      <c r="PSD316" s="22"/>
      <c r="PSE316" s="22"/>
      <c r="PSF316" s="22"/>
      <c r="PSG316" s="22"/>
      <c r="PSH316" s="22"/>
      <c r="PSI316" s="22"/>
      <c r="PSJ316" s="22"/>
      <c r="PSK316" s="22"/>
      <c r="PSL316" s="22"/>
      <c r="PSM316" s="22"/>
      <c r="PSN316" s="22"/>
      <c r="PSO316" s="22"/>
      <c r="PSP316" s="22"/>
      <c r="PSQ316" s="22"/>
      <c r="PSR316" s="22"/>
      <c r="PSS316" s="22"/>
      <c r="PST316" s="22"/>
      <c r="PSU316" s="22"/>
      <c r="PSV316" s="22"/>
      <c r="PSW316" s="22"/>
      <c r="PSX316" s="22"/>
      <c r="PSY316" s="22"/>
      <c r="PSZ316" s="22"/>
      <c r="PTA316" s="22"/>
      <c r="PTB316" s="22"/>
      <c r="PTC316" s="22"/>
      <c r="PTD316" s="22"/>
      <c r="PTE316" s="22"/>
      <c r="PTF316" s="22"/>
      <c r="PTG316" s="22"/>
      <c r="PTH316" s="22"/>
      <c r="PTI316" s="22"/>
      <c r="PTJ316" s="22"/>
      <c r="PTK316" s="22"/>
      <c r="PTL316" s="22"/>
      <c r="PTM316" s="22"/>
      <c r="PTN316" s="22"/>
      <c r="PTO316" s="22"/>
      <c r="PTP316" s="22"/>
      <c r="PTQ316" s="22"/>
      <c r="PTR316" s="22"/>
      <c r="PTS316" s="22"/>
      <c r="PTT316" s="22"/>
      <c r="PTU316" s="22"/>
      <c r="PTV316" s="22"/>
      <c r="PTW316" s="22"/>
      <c r="PTX316" s="22"/>
      <c r="PTY316" s="22"/>
      <c r="PTZ316" s="22"/>
      <c r="PUA316" s="22"/>
      <c r="PUB316" s="22"/>
      <c r="PUC316" s="22"/>
      <c r="PUD316" s="22"/>
      <c r="PUE316" s="22"/>
      <c r="PUF316" s="22"/>
      <c r="PUG316" s="22"/>
      <c r="PUH316" s="22"/>
      <c r="PUI316" s="22"/>
      <c r="PUJ316" s="22"/>
      <c r="PUK316" s="22"/>
      <c r="PUL316" s="22"/>
      <c r="PUM316" s="22"/>
      <c r="PUN316" s="22"/>
      <c r="PUO316" s="22"/>
      <c r="PUP316" s="22"/>
      <c r="PUQ316" s="22"/>
      <c r="PUR316" s="22"/>
      <c r="PUS316" s="22"/>
      <c r="PUT316" s="22"/>
      <c r="PUU316" s="22"/>
      <c r="PUV316" s="22"/>
      <c r="PUW316" s="22"/>
      <c r="PUX316" s="22"/>
      <c r="PUY316" s="22"/>
      <c r="PUZ316" s="22"/>
      <c r="PVA316" s="22"/>
      <c r="PVB316" s="22"/>
      <c r="PVC316" s="22"/>
      <c r="PVD316" s="22"/>
      <c r="PVE316" s="22"/>
      <c r="PVF316" s="22"/>
      <c r="PVG316" s="22"/>
      <c r="PVH316" s="22"/>
      <c r="PVI316" s="22"/>
      <c r="PVJ316" s="22"/>
      <c r="PVK316" s="22"/>
      <c r="PVL316" s="22"/>
      <c r="PVM316" s="22"/>
      <c r="PVN316" s="22"/>
      <c r="PVO316" s="22"/>
      <c r="PVP316" s="22"/>
      <c r="PVQ316" s="22"/>
      <c r="PVR316" s="22"/>
      <c r="PVS316" s="22"/>
      <c r="PVT316" s="22"/>
      <c r="PVU316" s="22"/>
      <c r="PVV316" s="22"/>
      <c r="PVW316" s="22"/>
      <c r="PVX316" s="22"/>
      <c r="PVY316" s="22"/>
      <c r="PVZ316" s="22"/>
      <c r="PWA316" s="22"/>
      <c r="PWB316" s="22"/>
      <c r="PWC316" s="22"/>
      <c r="PWD316" s="22"/>
      <c r="PWE316" s="22"/>
      <c r="PWF316" s="22"/>
      <c r="PWG316" s="22"/>
      <c r="PWH316" s="22"/>
      <c r="PWI316" s="22"/>
      <c r="PWJ316" s="22"/>
      <c r="PWK316" s="22"/>
      <c r="PWL316" s="22"/>
      <c r="PWM316" s="22"/>
      <c r="PWN316" s="22"/>
      <c r="PWO316" s="22"/>
      <c r="PWP316" s="22"/>
      <c r="PWQ316" s="22"/>
      <c r="PWR316" s="22"/>
      <c r="PWS316" s="22"/>
      <c r="PWT316" s="22"/>
      <c r="PWU316" s="22"/>
      <c r="PWV316" s="22"/>
      <c r="PWW316" s="22"/>
      <c r="PWX316" s="22"/>
      <c r="PWY316" s="22"/>
      <c r="PWZ316" s="22"/>
      <c r="PXA316" s="22"/>
      <c r="PXB316" s="22"/>
      <c r="PXC316" s="22"/>
      <c r="PXD316" s="22"/>
      <c r="PXE316" s="22"/>
      <c r="PXF316" s="22"/>
      <c r="PXG316" s="22"/>
      <c r="PXH316" s="22"/>
      <c r="PXI316" s="22"/>
      <c r="PXJ316" s="22"/>
      <c r="PXK316" s="22"/>
      <c r="PXL316" s="22"/>
      <c r="PXM316" s="22"/>
      <c r="PXN316" s="22"/>
      <c r="PXO316" s="22"/>
      <c r="PXP316" s="22"/>
      <c r="PXQ316" s="22"/>
      <c r="PXR316" s="22"/>
      <c r="PXS316" s="22"/>
      <c r="PXT316" s="22"/>
      <c r="PXU316" s="22"/>
      <c r="PXV316" s="22"/>
      <c r="PXW316" s="22"/>
      <c r="PXX316" s="22"/>
      <c r="PXY316" s="22"/>
      <c r="PXZ316" s="22"/>
      <c r="PYA316" s="22"/>
      <c r="PYB316" s="22"/>
      <c r="PYC316" s="22"/>
      <c r="PYD316" s="22"/>
      <c r="PYE316" s="22"/>
      <c r="PYF316" s="22"/>
      <c r="PYG316" s="22"/>
      <c r="PYH316" s="22"/>
      <c r="PYI316" s="22"/>
      <c r="PYJ316" s="22"/>
      <c r="PYK316" s="22"/>
      <c r="PYL316" s="22"/>
      <c r="PYM316" s="22"/>
      <c r="PYN316" s="22"/>
      <c r="PYO316" s="22"/>
      <c r="PYP316" s="22"/>
      <c r="PYQ316" s="22"/>
      <c r="PYR316" s="22"/>
      <c r="PYS316" s="22"/>
      <c r="PYT316" s="22"/>
      <c r="PYU316" s="22"/>
      <c r="PYV316" s="22"/>
      <c r="PYW316" s="22"/>
      <c r="PYX316" s="22"/>
      <c r="PYY316" s="22"/>
      <c r="PYZ316" s="22"/>
      <c r="PZA316" s="22"/>
      <c r="PZB316" s="22"/>
      <c r="PZC316" s="22"/>
      <c r="PZD316" s="22"/>
      <c r="PZE316" s="22"/>
      <c r="PZF316" s="22"/>
      <c r="PZG316" s="22"/>
      <c r="PZH316" s="22"/>
      <c r="PZI316" s="22"/>
      <c r="PZJ316" s="22"/>
      <c r="PZK316" s="22"/>
      <c r="PZL316" s="22"/>
      <c r="PZM316" s="22"/>
      <c r="PZN316" s="22"/>
      <c r="PZO316" s="22"/>
      <c r="PZP316" s="22"/>
      <c r="PZQ316" s="22"/>
      <c r="PZR316" s="22"/>
      <c r="PZS316" s="22"/>
      <c r="PZT316" s="22"/>
      <c r="PZU316" s="22"/>
      <c r="PZV316" s="22"/>
      <c r="PZW316" s="22"/>
      <c r="PZX316" s="22"/>
      <c r="PZY316" s="22"/>
      <c r="PZZ316" s="22"/>
      <c r="QAA316" s="22"/>
      <c r="QAB316" s="22"/>
      <c r="QAC316" s="22"/>
      <c r="QAD316" s="22"/>
      <c r="QAE316" s="22"/>
      <c r="QAF316" s="22"/>
      <c r="QAG316" s="22"/>
      <c r="QAH316" s="22"/>
      <c r="QAI316" s="22"/>
      <c r="QAJ316" s="22"/>
      <c r="QAK316" s="22"/>
      <c r="QAL316" s="22"/>
      <c r="QAM316" s="22"/>
      <c r="QAN316" s="22"/>
      <c r="QAO316" s="22"/>
      <c r="QAP316" s="22"/>
      <c r="QAQ316" s="22"/>
      <c r="QAR316" s="22"/>
      <c r="QAS316" s="22"/>
      <c r="QAT316" s="22"/>
      <c r="QAU316" s="22"/>
      <c r="QAV316" s="22"/>
      <c r="QAW316" s="22"/>
      <c r="QAX316" s="22"/>
      <c r="QAY316" s="22"/>
      <c r="QAZ316" s="22"/>
      <c r="QBA316" s="22"/>
      <c r="QBB316" s="22"/>
      <c r="QBC316" s="22"/>
      <c r="QBD316" s="22"/>
      <c r="QBE316" s="22"/>
      <c r="QBF316" s="22"/>
      <c r="QBG316" s="22"/>
      <c r="QBH316" s="22"/>
      <c r="QBI316" s="22"/>
      <c r="QBJ316" s="22"/>
      <c r="QBK316" s="22"/>
      <c r="QBL316" s="22"/>
      <c r="QBM316" s="22"/>
      <c r="QBN316" s="22"/>
      <c r="QBO316" s="22"/>
      <c r="QBP316" s="22"/>
      <c r="QBQ316" s="22"/>
      <c r="QBR316" s="22"/>
      <c r="QBS316" s="22"/>
      <c r="QBT316" s="22"/>
      <c r="QBU316" s="22"/>
      <c r="QBV316" s="22"/>
      <c r="QBW316" s="22"/>
      <c r="QBX316" s="22"/>
      <c r="QBY316" s="22"/>
      <c r="QBZ316" s="22"/>
      <c r="QCA316" s="22"/>
      <c r="QCB316" s="22"/>
      <c r="QCC316" s="22"/>
      <c r="QCD316" s="22"/>
      <c r="QCE316" s="22"/>
      <c r="QCF316" s="22"/>
      <c r="QCG316" s="22"/>
      <c r="QCH316" s="22"/>
      <c r="QCI316" s="22"/>
      <c r="QCJ316" s="22"/>
      <c r="QCK316" s="22"/>
      <c r="QCL316" s="22"/>
      <c r="QCM316" s="22"/>
      <c r="QCN316" s="22"/>
      <c r="QCO316" s="22"/>
      <c r="QCP316" s="22"/>
      <c r="QCQ316" s="22"/>
      <c r="QCR316" s="22"/>
      <c r="QCS316" s="22"/>
      <c r="QCT316" s="22"/>
      <c r="QCU316" s="22"/>
      <c r="QCV316" s="22"/>
      <c r="QCW316" s="22"/>
      <c r="QCX316" s="22"/>
      <c r="QCY316" s="22"/>
      <c r="QCZ316" s="22"/>
      <c r="QDA316" s="22"/>
      <c r="QDB316" s="22"/>
      <c r="QDC316" s="22"/>
      <c r="QDD316" s="22"/>
      <c r="QDE316" s="22"/>
      <c r="QDF316" s="22"/>
      <c r="QDG316" s="22"/>
      <c r="QDH316" s="22"/>
      <c r="QDI316" s="22"/>
      <c r="QDJ316" s="22"/>
      <c r="QDK316" s="22"/>
      <c r="QDL316" s="22"/>
      <c r="QDM316" s="22"/>
      <c r="QDN316" s="22"/>
      <c r="QDO316" s="22"/>
      <c r="QDP316" s="22"/>
      <c r="QDQ316" s="22"/>
      <c r="QDR316" s="22"/>
      <c r="QDS316" s="22"/>
      <c r="QDT316" s="22"/>
      <c r="QDU316" s="22"/>
      <c r="QDV316" s="22"/>
      <c r="QDW316" s="22"/>
      <c r="QDX316" s="22"/>
      <c r="QDY316" s="22"/>
      <c r="QDZ316" s="22"/>
      <c r="QEA316" s="22"/>
      <c r="QEB316" s="22"/>
      <c r="QEC316" s="22"/>
      <c r="QED316" s="22"/>
      <c r="QEE316" s="22"/>
      <c r="QEF316" s="22"/>
      <c r="QEG316" s="22"/>
      <c r="QEH316" s="22"/>
      <c r="QEI316" s="22"/>
      <c r="QEJ316" s="22"/>
      <c r="QEK316" s="22"/>
      <c r="QEL316" s="22"/>
      <c r="QEM316" s="22"/>
      <c r="QEN316" s="22"/>
      <c r="QEO316" s="22"/>
      <c r="QEP316" s="22"/>
      <c r="QEQ316" s="22"/>
      <c r="QER316" s="22"/>
      <c r="QES316" s="22"/>
      <c r="QET316" s="22"/>
      <c r="QEU316" s="22"/>
      <c r="QEV316" s="22"/>
      <c r="QEW316" s="22"/>
      <c r="QEX316" s="22"/>
      <c r="QEY316" s="22"/>
      <c r="QEZ316" s="22"/>
      <c r="QFA316" s="22"/>
      <c r="QFB316" s="22"/>
      <c r="QFC316" s="22"/>
      <c r="QFD316" s="22"/>
      <c r="QFE316" s="22"/>
      <c r="QFF316" s="22"/>
      <c r="QFG316" s="22"/>
      <c r="QFH316" s="22"/>
      <c r="QFI316" s="22"/>
      <c r="QFJ316" s="22"/>
      <c r="QFK316" s="22"/>
      <c r="QFL316" s="22"/>
      <c r="QFM316" s="22"/>
      <c r="QFN316" s="22"/>
      <c r="QFO316" s="22"/>
      <c r="QFP316" s="22"/>
      <c r="QFQ316" s="22"/>
      <c r="QFR316" s="22"/>
      <c r="QFS316" s="22"/>
      <c r="QFT316" s="22"/>
      <c r="QFU316" s="22"/>
      <c r="QFV316" s="22"/>
      <c r="QFW316" s="22"/>
      <c r="QFX316" s="22"/>
      <c r="QFY316" s="22"/>
      <c r="QFZ316" s="22"/>
      <c r="QGA316" s="22"/>
      <c r="QGB316" s="22"/>
      <c r="QGC316" s="22"/>
      <c r="QGD316" s="22"/>
      <c r="QGE316" s="22"/>
      <c r="QGF316" s="22"/>
      <c r="QGG316" s="22"/>
      <c r="QGH316" s="22"/>
      <c r="QGI316" s="22"/>
      <c r="QGJ316" s="22"/>
      <c r="QGK316" s="22"/>
      <c r="QGL316" s="22"/>
      <c r="QGM316" s="22"/>
      <c r="QGN316" s="22"/>
      <c r="QGO316" s="22"/>
      <c r="QGP316" s="22"/>
      <c r="QGQ316" s="22"/>
      <c r="QGR316" s="22"/>
      <c r="QGS316" s="22"/>
      <c r="QGT316" s="22"/>
      <c r="QGU316" s="22"/>
      <c r="QGV316" s="22"/>
      <c r="QGW316" s="22"/>
      <c r="QGX316" s="22"/>
      <c r="QGY316" s="22"/>
      <c r="QGZ316" s="22"/>
      <c r="QHA316" s="22"/>
      <c r="QHB316" s="22"/>
      <c r="QHC316" s="22"/>
      <c r="QHD316" s="22"/>
      <c r="QHE316" s="22"/>
      <c r="QHF316" s="22"/>
      <c r="QHG316" s="22"/>
      <c r="QHH316" s="22"/>
      <c r="QHI316" s="22"/>
      <c r="QHJ316" s="22"/>
      <c r="QHK316" s="22"/>
      <c r="QHL316" s="22"/>
      <c r="QHM316" s="22"/>
      <c r="QHN316" s="22"/>
      <c r="QHO316" s="22"/>
      <c r="QHP316" s="22"/>
      <c r="QHQ316" s="22"/>
      <c r="QHR316" s="22"/>
      <c r="QHS316" s="22"/>
      <c r="QHT316" s="22"/>
      <c r="QHU316" s="22"/>
      <c r="QHV316" s="22"/>
      <c r="QHW316" s="22"/>
      <c r="QHX316" s="22"/>
      <c r="QHY316" s="22"/>
      <c r="QHZ316" s="22"/>
      <c r="QIA316" s="22"/>
      <c r="QIB316" s="22"/>
      <c r="QIC316" s="22"/>
      <c r="QID316" s="22"/>
      <c r="QIE316" s="22"/>
      <c r="QIF316" s="22"/>
      <c r="QIG316" s="22"/>
      <c r="QIH316" s="22"/>
      <c r="QII316" s="22"/>
      <c r="QIJ316" s="22"/>
      <c r="QIK316" s="22"/>
      <c r="QIL316" s="22"/>
      <c r="QIM316" s="22"/>
      <c r="QIN316" s="22"/>
      <c r="QIO316" s="22"/>
      <c r="QIP316" s="22"/>
      <c r="QIQ316" s="22"/>
      <c r="QIR316" s="22"/>
      <c r="QIS316" s="22"/>
      <c r="QIT316" s="22"/>
      <c r="QIU316" s="22"/>
      <c r="QIV316" s="22"/>
      <c r="QIW316" s="22"/>
      <c r="QIX316" s="22"/>
      <c r="QIY316" s="22"/>
      <c r="QIZ316" s="22"/>
      <c r="QJA316" s="22"/>
      <c r="QJB316" s="22"/>
      <c r="QJC316" s="22"/>
      <c r="QJD316" s="22"/>
      <c r="QJE316" s="22"/>
      <c r="QJF316" s="22"/>
      <c r="QJG316" s="22"/>
      <c r="QJH316" s="22"/>
      <c r="QJI316" s="22"/>
      <c r="QJJ316" s="22"/>
      <c r="QJK316" s="22"/>
      <c r="QJL316" s="22"/>
      <c r="QJM316" s="22"/>
      <c r="QJN316" s="22"/>
      <c r="QJO316" s="22"/>
      <c r="QJP316" s="22"/>
      <c r="QJQ316" s="22"/>
      <c r="QJR316" s="22"/>
      <c r="QJS316" s="22"/>
      <c r="QJT316" s="22"/>
      <c r="QJU316" s="22"/>
      <c r="QJV316" s="22"/>
      <c r="QJW316" s="22"/>
      <c r="QJX316" s="22"/>
      <c r="QJY316" s="22"/>
      <c r="QJZ316" s="22"/>
      <c r="QKA316" s="22"/>
      <c r="QKB316" s="22"/>
      <c r="QKC316" s="22"/>
      <c r="QKD316" s="22"/>
      <c r="QKE316" s="22"/>
      <c r="QKF316" s="22"/>
      <c r="QKG316" s="22"/>
      <c r="QKH316" s="22"/>
      <c r="QKI316" s="22"/>
      <c r="QKJ316" s="22"/>
      <c r="QKK316" s="22"/>
      <c r="QKL316" s="22"/>
      <c r="QKM316" s="22"/>
      <c r="QKN316" s="22"/>
      <c r="QKO316" s="22"/>
      <c r="QKP316" s="22"/>
      <c r="QKQ316" s="22"/>
      <c r="QKR316" s="22"/>
      <c r="QKS316" s="22"/>
      <c r="QKT316" s="22"/>
      <c r="QKU316" s="22"/>
      <c r="QKV316" s="22"/>
      <c r="QKW316" s="22"/>
      <c r="QKX316" s="22"/>
      <c r="QKY316" s="22"/>
      <c r="QKZ316" s="22"/>
      <c r="QLA316" s="22"/>
      <c r="QLB316" s="22"/>
      <c r="QLC316" s="22"/>
      <c r="QLD316" s="22"/>
      <c r="QLE316" s="22"/>
      <c r="QLF316" s="22"/>
      <c r="QLG316" s="22"/>
      <c r="QLH316" s="22"/>
      <c r="QLI316" s="22"/>
      <c r="QLJ316" s="22"/>
      <c r="QLK316" s="22"/>
      <c r="QLL316" s="22"/>
      <c r="QLM316" s="22"/>
      <c r="QLN316" s="22"/>
      <c r="QLO316" s="22"/>
      <c r="QLP316" s="22"/>
      <c r="QLQ316" s="22"/>
      <c r="QLR316" s="22"/>
      <c r="QLS316" s="22"/>
      <c r="QLT316" s="22"/>
      <c r="QLU316" s="22"/>
      <c r="QLV316" s="22"/>
      <c r="QLW316" s="22"/>
      <c r="QLX316" s="22"/>
      <c r="QLY316" s="22"/>
      <c r="QLZ316" s="22"/>
      <c r="QMA316" s="22"/>
      <c r="QMB316" s="22"/>
      <c r="QMC316" s="22"/>
      <c r="QMD316" s="22"/>
      <c r="QME316" s="22"/>
      <c r="QMF316" s="22"/>
      <c r="QMG316" s="22"/>
      <c r="QMH316" s="22"/>
      <c r="QMI316" s="22"/>
      <c r="QMJ316" s="22"/>
      <c r="QMK316" s="22"/>
      <c r="QML316" s="22"/>
      <c r="QMM316" s="22"/>
      <c r="QMN316" s="22"/>
      <c r="QMO316" s="22"/>
      <c r="QMP316" s="22"/>
      <c r="QMQ316" s="22"/>
      <c r="QMR316" s="22"/>
      <c r="QMS316" s="22"/>
      <c r="QMT316" s="22"/>
      <c r="QMU316" s="22"/>
      <c r="QMV316" s="22"/>
      <c r="QMW316" s="22"/>
      <c r="QMX316" s="22"/>
      <c r="QMY316" s="22"/>
      <c r="QMZ316" s="22"/>
      <c r="QNA316" s="22"/>
      <c r="QNB316" s="22"/>
      <c r="QNC316" s="22"/>
      <c r="QND316" s="22"/>
      <c r="QNE316" s="22"/>
      <c r="QNF316" s="22"/>
      <c r="QNG316" s="22"/>
      <c r="QNH316" s="22"/>
      <c r="QNI316" s="22"/>
      <c r="QNJ316" s="22"/>
      <c r="QNK316" s="22"/>
      <c r="QNL316" s="22"/>
      <c r="QNM316" s="22"/>
      <c r="QNN316" s="22"/>
      <c r="QNO316" s="22"/>
      <c r="QNP316" s="22"/>
      <c r="QNQ316" s="22"/>
      <c r="QNR316" s="22"/>
      <c r="QNS316" s="22"/>
      <c r="QNT316" s="22"/>
      <c r="QNU316" s="22"/>
      <c r="QNV316" s="22"/>
      <c r="QNW316" s="22"/>
      <c r="QNX316" s="22"/>
      <c r="QNY316" s="22"/>
      <c r="QNZ316" s="22"/>
      <c r="QOA316" s="22"/>
      <c r="QOB316" s="22"/>
      <c r="QOC316" s="22"/>
      <c r="QOD316" s="22"/>
      <c r="QOE316" s="22"/>
      <c r="QOF316" s="22"/>
      <c r="QOG316" s="22"/>
      <c r="QOH316" s="22"/>
      <c r="QOI316" s="22"/>
      <c r="QOJ316" s="22"/>
      <c r="QOK316" s="22"/>
      <c r="QOL316" s="22"/>
      <c r="QOM316" s="22"/>
      <c r="QON316" s="22"/>
      <c r="QOO316" s="22"/>
      <c r="QOP316" s="22"/>
      <c r="QOQ316" s="22"/>
      <c r="QOR316" s="22"/>
      <c r="QOS316" s="22"/>
      <c r="QOT316" s="22"/>
      <c r="QOU316" s="22"/>
      <c r="QOV316" s="22"/>
      <c r="QOW316" s="22"/>
      <c r="QOX316" s="22"/>
      <c r="QOY316" s="22"/>
      <c r="QOZ316" s="22"/>
      <c r="QPA316" s="22"/>
      <c r="QPB316" s="22"/>
      <c r="QPC316" s="22"/>
      <c r="QPD316" s="22"/>
      <c r="QPE316" s="22"/>
      <c r="QPF316" s="22"/>
      <c r="QPG316" s="22"/>
      <c r="QPH316" s="22"/>
      <c r="QPI316" s="22"/>
      <c r="QPJ316" s="22"/>
      <c r="QPK316" s="22"/>
      <c r="QPL316" s="22"/>
      <c r="QPM316" s="22"/>
      <c r="QPN316" s="22"/>
      <c r="QPO316" s="22"/>
      <c r="QPP316" s="22"/>
      <c r="QPQ316" s="22"/>
      <c r="QPR316" s="22"/>
      <c r="QPS316" s="22"/>
      <c r="QPT316" s="22"/>
      <c r="QPU316" s="22"/>
      <c r="QPV316" s="22"/>
      <c r="QPW316" s="22"/>
      <c r="QPX316" s="22"/>
      <c r="QPY316" s="22"/>
      <c r="QPZ316" s="22"/>
      <c r="QQA316" s="22"/>
      <c r="QQB316" s="22"/>
      <c r="QQC316" s="22"/>
      <c r="QQD316" s="22"/>
      <c r="QQE316" s="22"/>
      <c r="QQF316" s="22"/>
      <c r="QQG316" s="22"/>
      <c r="QQH316" s="22"/>
      <c r="QQI316" s="22"/>
      <c r="QQJ316" s="22"/>
      <c r="QQK316" s="22"/>
      <c r="QQL316" s="22"/>
      <c r="QQM316" s="22"/>
      <c r="QQN316" s="22"/>
      <c r="QQO316" s="22"/>
      <c r="QQP316" s="22"/>
      <c r="QQQ316" s="22"/>
      <c r="QQR316" s="22"/>
      <c r="QQS316" s="22"/>
      <c r="QQT316" s="22"/>
      <c r="QQU316" s="22"/>
      <c r="QQV316" s="22"/>
      <c r="QQW316" s="22"/>
      <c r="QQX316" s="22"/>
      <c r="QQY316" s="22"/>
      <c r="QQZ316" s="22"/>
      <c r="QRA316" s="22"/>
      <c r="QRB316" s="22"/>
      <c r="QRC316" s="22"/>
      <c r="QRD316" s="22"/>
      <c r="QRE316" s="22"/>
      <c r="QRF316" s="22"/>
      <c r="QRG316" s="22"/>
      <c r="QRH316" s="22"/>
      <c r="QRI316" s="22"/>
      <c r="QRJ316" s="22"/>
      <c r="QRK316" s="22"/>
      <c r="QRL316" s="22"/>
      <c r="QRM316" s="22"/>
      <c r="QRN316" s="22"/>
      <c r="QRO316" s="22"/>
      <c r="QRP316" s="22"/>
      <c r="QRQ316" s="22"/>
      <c r="QRR316" s="22"/>
      <c r="QRS316" s="22"/>
      <c r="QRT316" s="22"/>
      <c r="QRU316" s="22"/>
      <c r="QRV316" s="22"/>
      <c r="QRW316" s="22"/>
      <c r="QRX316" s="22"/>
      <c r="QRY316" s="22"/>
      <c r="QRZ316" s="22"/>
      <c r="QSA316" s="22"/>
      <c r="QSB316" s="22"/>
      <c r="QSC316" s="22"/>
      <c r="QSD316" s="22"/>
      <c r="QSE316" s="22"/>
      <c r="QSF316" s="22"/>
      <c r="QSG316" s="22"/>
      <c r="QSH316" s="22"/>
      <c r="QSI316" s="22"/>
      <c r="QSJ316" s="22"/>
      <c r="QSK316" s="22"/>
      <c r="QSL316" s="22"/>
      <c r="QSM316" s="22"/>
      <c r="QSN316" s="22"/>
      <c r="QSO316" s="22"/>
      <c r="QSP316" s="22"/>
      <c r="QSQ316" s="22"/>
      <c r="QSR316" s="22"/>
      <c r="QSS316" s="22"/>
      <c r="QST316" s="22"/>
      <c r="QSU316" s="22"/>
      <c r="QSV316" s="22"/>
      <c r="QSW316" s="22"/>
      <c r="QSX316" s="22"/>
      <c r="QSY316" s="22"/>
      <c r="QSZ316" s="22"/>
      <c r="QTA316" s="22"/>
      <c r="QTB316" s="22"/>
      <c r="QTC316" s="22"/>
      <c r="QTD316" s="22"/>
      <c r="QTE316" s="22"/>
      <c r="QTF316" s="22"/>
      <c r="QTG316" s="22"/>
      <c r="QTH316" s="22"/>
      <c r="QTI316" s="22"/>
      <c r="QTJ316" s="22"/>
      <c r="QTK316" s="22"/>
      <c r="QTL316" s="22"/>
      <c r="QTM316" s="22"/>
      <c r="QTN316" s="22"/>
      <c r="QTO316" s="22"/>
      <c r="QTP316" s="22"/>
      <c r="QTQ316" s="22"/>
      <c r="QTR316" s="22"/>
      <c r="QTS316" s="22"/>
      <c r="QTT316" s="22"/>
      <c r="QTU316" s="22"/>
      <c r="QTV316" s="22"/>
      <c r="QTW316" s="22"/>
      <c r="QTX316" s="22"/>
      <c r="QTY316" s="22"/>
      <c r="QTZ316" s="22"/>
      <c r="QUA316" s="22"/>
      <c r="QUB316" s="22"/>
      <c r="QUC316" s="22"/>
      <c r="QUD316" s="22"/>
      <c r="QUE316" s="22"/>
      <c r="QUF316" s="22"/>
      <c r="QUG316" s="22"/>
      <c r="QUH316" s="22"/>
      <c r="QUI316" s="22"/>
      <c r="QUJ316" s="22"/>
      <c r="QUK316" s="22"/>
      <c r="QUL316" s="22"/>
      <c r="QUM316" s="22"/>
      <c r="QUN316" s="22"/>
      <c r="QUO316" s="22"/>
      <c r="QUP316" s="22"/>
      <c r="QUQ316" s="22"/>
      <c r="QUR316" s="22"/>
      <c r="QUS316" s="22"/>
      <c r="QUT316" s="22"/>
      <c r="QUU316" s="22"/>
      <c r="QUV316" s="22"/>
      <c r="QUW316" s="22"/>
      <c r="QUX316" s="22"/>
      <c r="QUY316" s="22"/>
      <c r="QUZ316" s="22"/>
      <c r="QVA316" s="22"/>
      <c r="QVB316" s="22"/>
      <c r="QVC316" s="22"/>
      <c r="QVD316" s="22"/>
      <c r="QVE316" s="22"/>
      <c r="QVF316" s="22"/>
      <c r="QVG316" s="22"/>
      <c r="QVH316" s="22"/>
      <c r="QVI316" s="22"/>
      <c r="QVJ316" s="22"/>
      <c r="QVK316" s="22"/>
      <c r="QVL316" s="22"/>
      <c r="QVM316" s="22"/>
      <c r="QVN316" s="22"/>
      <c r="QVO316" s="22"/>
      <c r="QVP316" s="22"/>
      <c r="QVQ316" s="22"/>
      <c r="QVR316" s="22"/>
      <c r="QVS316" s="22"/>
      <c r="QVT316" s="22"/>
      <c r="QVU316" s="22"/>
      <c r="QVV316" s="22"/>
      <c r="QVW316" s="22"/>
      <c r="QVX316" s="22"/>
      <c r="QVY316" s="22"/>
      <c r="QVZ316" s="22"/>
      <c r="QWA316" s="22"/>
      <c r="QWB316" s="22"/>
      <c r="QWC316" s="22"/>
      <c r="QWD316" s="22"/>
      <c r="QWE316" s="22"/>
      <c r="QWF316" s="22"/>
      <c r="QWG316" s="22"/>
      <c r="QWH316" s="22"/>
      <c r="QWI316" s="22"/>
      <c r="QWJ316" s="22"/>
      <c r="QWK316" s="22"/>
      <c r="QWL316" s="22"/>
      <c r="QWM316" s="22"/>
      <c r="QWN316" s="22"/>
      <c r="QWO316" s="22"/>
      <c r="QWP316" s="22"/>
      <c r="QWQ316" s="22"/>
      <c r="QWR316" s="22"/>
      <c r="QWS316" s="22"/>
      <c r="QWT316" s="22"/>
      <c r="QWU316" s="22"/>
      <c r="QWV316" s="22"/>
      <c r="QWW316" s="22"/>
      <c r="QWX316" s="22"/>
      <c r="QWY316" s="22"/>
      <c r="QWZ316" s="22"/>
      <c r="QXA316" s="22"/>
      <c r="QXB316" s="22"/>
      <c r="QXC316" s="22"/>
      <c r="QXD316" s="22"/>
      <c r="QXE316" s="22"/>
      <c r="QXF316" s="22"/>
      <c r="QXG316" s="22"/>
      <c r="QXH316" s="22"/>
      <c r="QXI316" s="22"/>
      <c r="QXJ316" s="22"/>
      <c r="QXK316" s="22"/>
      <c r="QXL316" s="22"/>
      <c r="QXM316" s="22"/>
      <c r="QXN316" s="22"/>
      <c r="QXO316" s="22"/>
      <c r="QXP316" s="22"/>
      <c r="QXQ316" s="22"/>
      <c r="QXR316" s="22"/>
      <c r="QXS316" s="22"/>
      <c r="QXT316" s="22"/>
      <c r="QXU316" s="22"/>
      <c r="QXV316" s="22"/>
      <c r="QXW316" s="22"/>
      <c r="QXX316" s="22"/>
      <c r="QXY316" s="22"/>
      <c r="QXZ316" s="22"/>
      <c r="QYA316" s="22"/>
      <c r="QYB316" s="22"/>
      <c r="QYC316" s="22"/>
      <c r="QYD316" s="22"/>
      <c r="QYE316" s="22"/>
      <c r="QYF316" s="22"/>
      <c r="QYG316" s="22"/>
      <c r="QYH316" s="22"/>
      <c r="QYI316" s="22"/>
      <c r="QYJ316" s="22"/>
      <c r="QYK316" s="22"/>
      <c r="QYL316" s="22"/>
      <c r="QYM316" s="22"/>
      <c r="QYN316" s="22"/>
      <c r="QYO316" s="22"/>
      <c r="QYP316" s="22"/>
      <c r="QYQ316" s="22"/>
      <c r="QYR316" s="22"/>
      <c r="QYS316" s="22"/>
      <c r="QYT316" s="22"/>
      <c r="QYU316" s="22"/>
      <c r="QYV316" s="22"/>
      <c r="QYW316" s="22"/>
      <c r="QYX316" s="22"/>
      <c r="QYY316" s="22"/>
      <c r="QYZ316" s="22"/>
      <c r="QZA316" s="22"/>
      <c r="QZB316" s="22"/>
      <c r="QZC316" s="22"/>
      <c r="QZD316" s="22"/>
      <c r="QZE316" s="22"/>
      <c r="QZF316" s="22"/>
      <c r="QZG316" s="22"/>
      <c r="QZH316" s="22"/>
      <c r="QZI316" s="22"/>
      <c r="QZJ316" s="22"/>
      <c r="QZK316" s="22"/>
      <c r="QZL316" s="22"/>
      <c r="QZM316" s="22"/>
      <c r="QZN316" s="22"/>
      <c r="QZO316" s="22"/>
      <c r="QZP316" s="22"/>
      <c r="QZQ316" s="22"/>
      <c r="QZR316" s="22"/>
      <c r="QZS316" s="22"/>
      <c r="QZT316" s="22"/>
      <c r="QZU316" s="22"/>
      <c r="QZV316" s="22"/>
      <c r="QZW316" s="22"/>
      <c r="QZX316" s="22"/>
      <c r="QZY316" s="22"/>
      <c r="QZZ316" s="22"/>
      <c r="RAA316" s="22"/>
      <c r="RAB316" s="22"/>
      <c r="RAC316" s="22"/>
      <c r="RAD316" s="22"/>
      <c r="RAE316" s="22"/>
      <c r="RAF316" s="22"/>
      <c r="RAG316" s="22"/>
      <c r="RAH316" s="22"/>
      <c r="RAI316" s="22"/>
      <c r="RAJ316" s="22"/>
      <c r="RAK316" s="22"/>
      <c r="RAL316" s="22"/>
      <c r="RAM316" s="22"/>
      <c r="RAN316" s="22"/>
      <c r="RAO316" s="22"/>
      <c r="RAP316" s="22"/>
      <c r="RAQ316" s="22"/>
      <c r="RAR316" s="22"/>
      <c r="RAS316" s="22"/>
      <c r="RAT316" s="22"/>
      <c r="RAU316" s="22"/>
      <c r="RAV316" s="22"/>
      <c r="RAW316" s="22"/>
      <c r="RAX316" s="22"/>
      <c r="RAY316" s="22"/>
      <c r="RAZ316" s="22"/>
      <c r="RBA316" s="22"/>
      <c r="RBB316" s="22"/>
      <c r="RBC316" s="22"/>
      <c r="RBD316" s="22"/>
      <c r="RBE316" s="22"/>
      <c r="RBF316" s="22"/>
      <c r="RBG316" s="22"/>
      <c r="RBH316" s="22"/>
      <c r="RBI316" s="22"/>
      <c r="RBJ316" s="22"/>
      <c r="RBK316" s="22"/>
      <c r="RBL316" s="22"/>
      <c r="RBM316" s="22"/>
      <c r="RBN316" s="22"/>
      <c r="RBO316" s="22"/>
      <c r="RBP316" s="22"/>
      <c r="RBQ316" s="22"/>
      <c r="RBR316" s="22"/>
      <c r="RBS316" s="22"/>
      <c r="RBT316" s="22"/>
      <c r="RBU316" s="22"/>
      <c r="RBV316" s="22"/>
      <c r="RBW316" s="22"/>
      <c r="RBX316" s="22"/>
      <c r="RBY316" s="22"/>
      <c r="RBZ316" s="22"/>
      <c r="RCA316" s="22"/>
      <c r="RCB316" s="22"/>
      <c r="RCC316" s="22"/>
      <c r="RCD316" s="22"/>
      <c r="RCE316" s="22"/>
      <c r="RCF316" s="22"/>
      <c r="RCG316" s="22"/>
      <c r="RCH316" s="22"/>
      <c r="RCI316" s="22"/>
      <c r="RCJ316" s="22"/>
      <c r="RCK316" s="22"/>
      <c r="RCL316" s="22"/>
      <c r="RCM316" s="22"/>
      <c r="RCN316" s="22"/>
      <c r="RCO316" s="22"/>
      <c r="RCP316" s="22"/>
      <c r="RCQ316" s="22"/>
      <c r="RCR316" s="22"/>
      <c r="RCS316" s="22"/>
      <c r="RCT316" s="22"/>
      <c r="RCU316" s="22"/>
      <c r="RCV316" s="22"/>
      <c r="RCW316" s="22"/>
      <c r="RCX316" s="22"/>
      <c r="RCY316" s="22"/>
      <c r="RCZ316" s="22"/>
      <c r="RDA316" s="22"/>
      <c r="RDB316" s="22"/>
      <c r="RDC316" s="22"/>
      <c r="RDD316" s="22"/>
      <c r="RDE316" s="22"/>
      <c r="RDF316" s="22"/>
      <c r="RDG316" s="22"/>
      <c r="RDH316" s="22"/>
      <c r="RDI316" s="22"/>
      <c r="RDJ316" s="22"/>
      <c r="RDK316" s="22"/>
      <c r="RDL316" s="22"/>
      <c r="RDM316" s="22"/>
      <c r="RDN316" s="22"/>
      <c r="RDO316" s="22"/>
      <c r="RDP316" s="22"/>
      <c r="RDQ316" s="22"/>
      <c r="RDR316" s="22"/>
      <c r="RDS316" s="22"/>
      <c r="RDT316" s="22"/>
      <c r="RDU316" s="22"/>
      <c r="RDV316" s="22"/>
      <c r="RDW316" s="22"/>
      <c r="RDX316" s="22"/>
      <c r="RDY316" s="22"/>
      <c r="RDZ316" s="22"/>
      <c r="REA316" s="22"/>
      <c r="REB316" s="22"/>
      <c r="REC316" s="22"/>
      <c r="RED316" s="22"/>
      <c r="REE316" s="22"/>
      <c r="REF316" s="22"/>
      <c r="REG316" s="22"/>
      <c r="REH316" s="22"/>
      <c r="REI316" s="22"/>
      <c r="REJ316" s="22"/>
      <c r="REK316" s="22"/>
      <c r="REL316" s="22"/>
      <c r="REM316" s="22"/>
      <c r="REN316" s="22"/>
      <c r="REO316" s="22"/>
      <c r="REP316" s="22"/>
      <c r="REQ316" s="22"/>
      <c r="RER316" s="22"/>
      <c r="RES316" s="22"/>
      <c r="RET316" s="22"/>
      <c r="REU316" s="22"/>
      <c r="REV316" s="22"/>
      <c r="REW316" s="22"/>
      <c r="REX316" s="22"/>
      <c r="REY316" s="22"/>
      <c r="REZ316" s="22"/>
      <c r="RFA316" s="22"/>
      <c r="RFB316" s="22"/>
      <c r="RFC316" s="22"/>
      <c r="RFD316" s="22"/>
      <c r="RFE316" s="22"/>
      <c r="RFF316" s="22"/>
      <c r="RFG316" s="22"/>
      <c r="RFH316" s="22"/>
      <c r="RFI316" s="22"/>
      <c r="RFJ316" s="22"/>
      <c r="RFK316" s="22"/>
      <c r="RFL316" s="22"/>
      <c r="RFM316" s="22"/>
      <c r="RFN316" s="22"/>
      <c r="RFO316" s="22"/>
      <c r="RFP316" s="22"/>
      <c r="RFQ316" s="22"/>
      <c r="RFR316" s="22"/>
      <c r="RFS316" s="22"/>
      <c r="RFT316" s="22"/>
      <c r="RFU316" s="22"/>
      <c r="RFV316" s="22"/>
      <c r="RFW316" s="22"/>
      <c r="RFX316" s="22"/>
      <c r="RFY316" s="22"/>
      <c r="RFZ316" s="22"/>
      <c r="RGA316" s="22"/>
      <c r="RGB316" s="22"/>
      <c r="RGC316" s="22"/>
      <c r="RGD316" s="22"/>
      <c r="RGE316" s="22"/>
      <c r="RGF316" s="22"/>
      <c r="RGG316" s="22"/>
      <c r="RGH316" s="22"/>
      <c r="RGI316" s="22"/>
      <c r="RGJ316" s="22"/>
      <c r="RGK316" s="22"/>
      <c r="RGL316" s="22"/>
      <c r="RGM316" s="22"/>
      <c r="RGN316" s="22"/>
      <c r="RGO316" s="22"/>
      <c r="RGP316" s="22"/>
      <c r="RGQ316" s="22"/>
      <c r="RGR316" s="22"/>
      <c r="RGS316" s="22"/>
      <c r="RGT316" s="22"/>
      <c r="RGU316" s="22"/>
      <c r="RGV316" s="22"/>
      <c r="RGW316" s="22"/>
      <c r="RGX316" s="22"/>
      <c r="RGY316" s="22"/>
      <c r="RGZ316" s="22"/>
      <c r="RHA316" s="22"/>
      <c r="RHB316" s="22"/>
      <c r="RHC316" s="22"/>
      <c r="RHD316" s="22"/>
      <c r="RHE316" s="22"/>
      <c r="RHF316" s="22"/>
      <c r="RHG316" s="22"/>
      <c r="RHH316" s="22"/>
      <c r="RHI316" s="22"/>
      <c r="RHJ316" s="22"/>
      <c r="RHK316" s="22"/>
      <c r="RHL316" s="22"/>
      <c r="RHM316" s="22"/>
      <c r="RHN316" s="22"/>
      <c r="RHO316" s="22"/>
      <c r="RHP316" s="22"/>
      <c r="RHQ316" s="22"/>
      <c r="RHR316" s="22"/>
      <c r="RHS316" s="22"/>
      <c r="RHT316" s="22"/>
      <c r="RHU316" s="22"/>
      <c r="RHV316" s="22"/>
      <c r="RHW316" s="22"/>
      <c r="RHX316" s="22"/>
      <c r="RHY316" s="22"/>
      <c r="RHZ316" s="22"/>
      <c r="RIA316" s="22"/>
      <c r="RIB316" s="22"/>
      <c r="RIC316" s="22"/>
      <c r="RID316" s="22"/>
      <c r="RIE316" s="22"/>
      <c r="RIF316" s="22"/>
      <c r="RIG316" s="22"/>
      <c r="RIH316" s="22"/>
      <c r="RII316" s="22"/>
      <c r="RIJ316" s="22"/>
      <c r="RIK316" s="22"/>
      <c r="RIL316" s="22"/>
      <c r="RIM316" s="22"/>
      <c r="RIN316" s="22"/>
      <c r="RIO316" s="22"/>
      <c r="RIP316" s="22"/>
      <c r="RIQ316" s="22"/>
      <c r="RIR316" s="22"/>
      <c r="RIS316" s="22"/>
      <c r="RIT316" s="22"/>
      <c r="RIU316" s="22"/>
      <c r="RIV316" s="22"/>
      <c r="RIW316" s="22"/>
      <c r="RIX316" s="22"/>
      <c r="RIY316" s="22"/>
      <c r="RIZ316" s="22"/>
      <c r="RJA316" s="22"/>
      <c r="RJB316" s="22"/>
      <c r="RJC316" s="22"/>
      <c r="RJD316" s="22"/>
      <c r="RJE316" s="22"/>
      <c r="RJF316" s="22"/>
      <c r="RJG316" s="22"/>
      <c r="RJH316" s="22"/>
      <c r="RJI316" s="22"/>
      <c r="RJJ316" s="22"/>
      <c r="RJK316" s="22"/>
      <c r="RJL316" s="22"/>
      <c r="RJM316" s="22"/>
      <c r="RJN316" s="22"/>
      <c r="RJO316" s="22"/>
      <c r="RJP316" s="22"/>
      <c r="RJQ316" s="22"/>
      <c r="RJR316" s="22"/>
      <c r="RJS316" s="22"/>
      <c r="RJT316" s="22"/>
      <c r="RJU316" s="22"/>
      <c r="RJV316" s="22"/>
      <c r="RJW316" s="22"/>
      <c r="RJX316" s="22"/>
      <c r="RJY316" s="22"/>
      <c r="RJZ316" s="22"/>
      <c r="RKA316" s="22"/>
      <c r="RKB316" s="22"/>
      <c r="RKC316" s="22"/>
      <c r="RKD316" s="22"/>
      <c r="RKE316" s="22"/>
      <c r="RKF316" s="22"/>
      <c r="RKG316" s="22"/>
      <c r="RKH316" s="22"/>
      <c r="RKI316" s="22"/>
      <c r="RKJ316" s="22"/>
      <c r="RKK316" s="22"/>
      <c r="RKL316" s="22"/>
      <c r="RKM316" s="22"/>
      <c r="RKN316" s="22"/>
      <c r="RKO316" s="22"/>
      <c r="RKP316" s="22"/>
      <c r="RKQ316" s="22"/>
      <c r="RKR316" s="22"/>
      <c r="RKS316" s="22"/>
      <c r="RKT316" s="22"/>
      <c r="RKU316" s="22"/>
      <c r="RKV316" s="22"/>
      <c r="RKW316" s="22"/>
      <c r="RKX316" s="22"/>
      <c r="RKY316" s="22"/>
      <c r="RKZ316" s="22"/>
      <c r="RLA316" s="22"/>
      <c r="RLB316" s="22"/>
      <c r="RLC316" s="22"/>
      <c r="RLD316" s="22"/>
      <c r="RLE316" s="22"/>
      <c r="RLF316" s="22"/>
      <c r="RLG316" s="22"/>
      <c r="RLH316" s="22"/>
      <c r="RLI316" s="22"/>
      <c r="RLJ316" s="22"/>
      <c r="RLK316" s="22"/>
      <c r="RLL316" s="22"/>
      <c r="RLM316" s="22"/>
      <c r="RLN316" s="22"/>
      <c r="RLO316" s="22"/>
      <c r="RLP316" s="22"/>
      <c r="RLQ316" s="22"/>
      <c r="RLR316" s="22"/>
      <c r="RLS316" s="22"/>
      <c r="RLT316" s="22"/>
      <c r="RLU316" s="22"/>
      <c r="RLV316" s="22"/>
      <c r="RLW316" s="22"/>
      <c r="RLX316" s="22"/>
      <c r="RLY316" s="22"/>
      <c r="RLZ316" s="22"/>
      <c r="RMA316" s="22"/>
      <c r="RMB316" s="22"/>
      <c r="RMC316" s="22"/>
      <c r="RMD316" s="22"/>
      <c r="RME316" s="22"/>
      <c r="RMF316" s="22"/>
      <c r="RMG316" s="22"/>
      <c r="RMH316" s="22"/>
      <c r="RMI316" s="22"/>
      <c r="RMJ316" s="22"/>
      <c r="RMK316" s="22"/>
      <c r="RML316" s="22"/>
      <c r="RMM316" s="22"/>
      <c r="RMN316" s="22"/>
      <c r="RMO316" s="22"/>
      <c r="RMP316" s="22"/>
      <c r="RMQ316" s="22"/>
      <c r="RMR316" s="22"/>
      <c r="RMS316" s="22"/>
      <c r="RMT316" s="22"/>
      <c r="RMU316" s="22"/>
      <c r="RMV316" s="22"/>
      <c r="RMW316" s="22"/>
      <c r="RMX316" s="22"/>
      <c r="RMY316" s="22"/>
      <c r="RMZ316" s="22"/>
      <c r="RNA316" s="22"/>
      <c r="RNB316" s="22"/>
      <c r="RNC316" s="22"/>
      <c r="RND316" s="22"/>
      <c r="RNE316" s="22"/>
      <c r="RNF316" s="22"/>
      <c r="RNG316" s="22"/>
      <c r="RNH316" s="22"/>
      <c r="RNI316" s="22"/>
      <c r="RNJ316" s="22"/>
      <c r="RNK316" s="22"/>
      <c r="RNL316" s="22"/>
      <c r="RNM316" s="22"/>
      <c r="RNN316" s="22"/>
      <c r="RNO316" s="22"/>
      <c r="RNP316" s="22"/>
      <c r="RNQ316" s="22"/>
      <c r="RNR316" s="22"/>
      <c r="RNS316" s="22"/>
      <c r="RNT316" s="22"/>
      <c r="RNU316" s="22"/>
      <c r="RNV316" s="22"/>
      <c r="RNW316" s="22"/>
      <c r="RNX316" s="22"/>
      <c r="RNY316" s="22"/>
      <c r="RNZ316" s="22"/>
      <c r="ROA316" s="22"/>
      <c r="ROB316" s="22"/>
      <c r="ROC316" s="22"/>
      <c r="ROD316" s="22"/>
      <c r="ROE316" s="22"/>
      <c r="ROF316" s="22"/>
      <c r="ROG316" s="22"/>
      <c r="ROH316" s="22"/>
      <c r="ROI316" s="22"/>
      <c r="ROJ316" s="22"/>
      <c r="ROK316" s="22"/>
      <c r="ROL316" s="22"/>
      <c r="ROM316" s="22"/>
      <c r="RON316" s="22"/>
      <c r="ROO316" s="22"/>
      <c r="ROP316" s="22"/>
      <c r="ROQ316" s="22"/>
      <c r="ROR316" s="22"/>
      <c r="ROS316" s="22"/>
      <c r="ROT316" s="22"/>
      <c r="ROU316" s="22"/>
      <c r="ROV316" s="22"/>
      <c r="ROW316" s="22"/>
      <c r="ROX316" s="22"/>
      <c r="ROY316" s="22"/>
      <c r="ROZ316" s="22"/>
      <c r="RPA316" s="22"/>
      <c r="RPB316" s="22"/>
      <c r="RPC316" s="22"/>
      <c r="RPD316" s="22"/>
      <c r="RPE316" s="22"/>
      <c r="RPF316" s="22"/>
      <c r="RPG316" s="22"/>
      <c r="RPH316" s="22"/>
      <c r="RPI316" s="22"/>
      <c r="RPJ316" s="22"/>
      <c r="RPK316" s="22"/>
      <c r="RPL316" s="22"/>
      <c r="RPM316" s="22"/>
      <c r="RPN316" s="22"/>
      <c r="RPO316" s="22"/>
      <c r="RPP316" s="22"/>
      <c r="RPQ316" s="22"/>
      <c r="RPR316" s="22"/>
      <c r="RPS316" s="22"/>
      <c r="RPT316" s="22"/>
      <c r="RPU316" s="22"/>
      <c r="RPV316" s="22"/>
      <c r="RPW316" s="22"/>
      <c r="RPX316" s="22"/>
      <c r="RPY316" s="22"/>
      <c r="RPZ316" s="22"/>
      <c r="RQA316" s="22"/>
      <c r="RQB316" s="22"/>
      <c r="RQC316" s="22"/>
      <c r="RQD316" s="22"/>
      <c r="RQE316" s="22"/>
      <c r="RQF316" s="22"/>
      <c r="RQG316" s="22"/>
      <c r="RQH316" s="22"/>
      <c r="RQI316" s="22"/>
      <c r="RQJ316" s="22"/>
      <c r="RQK316" s="22"/>
      <c r="RQL316" s="22"/>
      <c r="RQM316" s="22"/>
      <c r="RQN316" s="22"/>
      <c r="RQO316" s="22"/>
      <c r="RQP316" s="22"/>
      <c r="RQQ316" s="22"/>
      <c r="RQR316" s="22"/>
      <c r="RQS316" s="22"/>
      <c r="RQT316" s="22"/>
      <c r="RQU316" s="22"/>
      <c r="RQV316" s="22"/>
      <c r="RQW316" s="22"/>
      <c r="RQX316" s="22"/>
      <c r="RQY316" s="22"/>
      <c r="RQZ316" s="22"/>
      <c r="RRA316" s="22"/>
      <c r="RRB316" s="22"/>
      <c r="RRC316" s="22"/>
      <c r="RRD316" s="22"/>
      <c r="RRE316" s="22"/>
      <c r="RRF316" s="22"/>
      <c r="RRG316" s="22"/>
      <c r="RRH316" s="22"/>
      <c r="RRI316" s="22"/>
      <c r="RRJ316" s="22"/>
      <c r="RRK316" s="22"/>
      <c r="RRL316" s="22"/>
      <c r="RRM316" s="22"/>
      <c r="RRN316" s="22"/>
      <c r="RRO316" s="22"/>
      <c r="RRP316" s="22"/>
      <c r="RRQ316" s="22"/>
      <c r="RRR316" s="22"/>
      <c r="RRS316" s="22"/>
      <c r="RRT316" s="22"/>
      <c r="RRU316" s="22"/>
      <c r="RRV316" s="22"/>
      <c r="RRW316" s="22"/>
      <c r="RRX316" s="22"/>
      <c r="RRY316" s="22"/>
      <c r="RRZ316" s="22"/>
      <c r="RSA316" s="22"/>
      <c r="RSB316" s="22"/>
      <c r="RSC316" s="22"/>
      <c r="RSD316" s="22"/>
      <c r="RSE316" s="22"/>
      <c r="RSF316" s="22"/>
      <c r="RSG316" s="22"/>
      <c r="RSH316" s="22"/>
      <c r="RSI316" s="22"/>
      <c r="RSJ316" s="22"/>
      <c r="RSK316" s="22"/>
      <c r="RSL316" s="22"/>
      <c r="RSM316" s="22"/>
      <c r="RSN316" s="22"/>
      <c r="RSO316" s="22"/>
      <c r="RSP316" s="22"/>
      <c r="RSQ316" s="22"/>
      <c r="RSR316" s="22"/>
      <c r="RSS316" s="22"/>
      <c r="RST316" s="22"/>
      <c r="RSU316" s="22"/>
      <c r="RSV316" s="22"/>
      <c r="RSW316" s="22"/>
      <c r="RSX316" s="22"/>
      <c r="RSY316" s="22"/>
      <c r="RSZ316" s="22"/>
      <c r="RTA316" s="22"/>
      <c r="RTB316" s="22"/>
      <c r="RTC316" s="22"/>
      <c r="RTD316" s="22"/>
      <c r="RTE316" s="22"/>
      <c r="RTF316" s="22"/>
      <c r="RTG316" s="22"/>
      <c r="RTH316" s="22"/>
      <c r="RTI316" s="22"/>
      <c r="RTJ316" s="22"/>
      <c r="RTK316" s="22"/>
      <c r="RTL316" s="22"/>
      <c r="RTM316" s="22"/>
      <c r="RTN316" s="22"/>
      <c r="RTO316" s="22"/>
      <c r="RTP316" s="22"/>
      <c r="RTQ316" s="22"/>
      <c r="RTR316" s="22"/>
      <c r="RTS316" s="22"/>
      <c r="RTT316" s="22"/>
      <c r="RTU316" s="22"/>
      <c r="RTV316" s="22"/>
      <c r="RTW316" s="22"/>
      <c r="RTX316" s="22"/>
      <c r="RTY316" s="22"/>
      <c r="RTZ316" s="22"/>
      <c r="RUA316" s="22"/>
      <c r="RUB316" s="22"/>
      <c r="RUC316" s="22"/>
      <c r="RUD316" s="22"/>
      <c r="RUE316" s="22"/>
      <c r="RUF316" s="22"/>
      <c r="RUG316" s="22"/>
      <c r="RUH316" s="22"/>
      <c r="RUI316" s="22"/>
      <c r="RUJ316" s="22"/>
      <c r="RUK316" s="22"/>
      <c r="RUL316" s="22"/>
      <c r="RUM316" s="22"/>
      <c r="RUN316" s="22"/>
      <c r="RUO316" s="22"/>
      <c r="RUP316" s="22"/>
      <c r="RUQ316" s="22"/>
      <c r="RUR316" s="22"/>
      <c r="RUS316" s="22"/>
      <c r="RUT316" s="22"/>
      <c r="RUU316" s="22"/>
      <c r="RUV316" s="22"/>
      <c r="RUW316" s="22"/>
      <c r="RUX316" s="22"/>
      <c r="RUY316" s="22"/>
      <c r="RUZ316" s="22"/>
      <c r="RVA316" s="22"/>
      <c r="RVB316" s="22"/>
      <c r="RVC316" s="22"/>
      <c r="RVD316" s="22"/>
      <c r="RVE316" s="22"/>
      <c r="RVF316" s="22"/>
      <c r="RVG316" s="22"/>
      <c r="RVH316" s="22"/>
      <c r="RVI316" s="22"/>
      <c r="RVJ316" s="22"/>
      <c r="RVK316" s="22"/>
      <c r="RVL316" s="22"/>
      <c r="RVM316" s="22"/>
      <c r="RVN316" s="22"/>
      <c r="RVO316" s="22"/>
      <c r="RVP316" s="22"/>
      <c r="RVQ316" s="22"/>
      <c r="RVR316" s="22"/>
      <c r="RVS316" s="22"/>
      <c r="RVT316" s="22"/>
      <c r="RVU316" s="22"/>
      <c r="RVV316" s="22"/>
      <c r="RVW316" s="22"/>
      <c r="RVX316" s="22"/>
      <c r="RVY316" s="22"/>
      <c r="RVZ316" s="22"/>
      <c r="RWA316" s="22"/>
      <c r="RWB316" s="22"/>
      <c r="RWC316" s="22"/>
      <c r="RWD316" s="22"/>
      <c r="RWE316" s="22"/>
      <c r="RWF316" s="22"/>
      <c r="RWG316" s="22"/>
      <c r="RWH316" s="22"/>
      <c r="RWI316" s="22"/>
      <c r="RWJ316" s="22"/>
      <c r="RWK316" s="22"/>
      <c r="RWL316" s="22"/>
      <c r="RWM316" s="22"/>
      <c r="RWN316" s="22"/>
      <c r="RWO316" s="22"/>
      <c r="RWP316" s="22"/>
      <c r="RWQ316" s="22"/>
      <c r="RWR316" s="22"/>
      <c r="RWS316" s="22"/>
      <c r="RWT316" s="22"/>
      <c r="RWU316" s="22"/>
      <c r="RWV316" s="22"/>
      <c r="RWW316" s="22"/>
      <c r="RWX316" s="22"/>
      <c r="RWY316" s="22"/>
      <c r="RWZ316" s="22"/>
      <c r="RXA316" s="22"/>
      <c r="RXB316" s="22"/>
      <c r="RXC316" s="22"/>
      <c r="RXD316" s="22"/>
      <c r="RXE316" s="22"/>
      <c r="RXF316" s="22"/>
      <c r="RXG316" s="22"/>
      <c r="RXH316" s="22"/>
      <c r="RXI316" s="22"/>
      <c r="RXJ316" s="22"/>
      <c r="RXK316" s="22"/>
      <c r="RXL316" s="22"/>
      <c r="RXM316" s="22"/>
      <c r="RXN316" s="22"/>
      <c r="RXO316" s="22"/>
      <c r="RXP316" s="22"/>
      <c r="RXQ316" s="22"/>
      <c r="RXR316" s="22"/>
      <c r="RXS316" s="22"/>
      <c r="RXT316" s="22"/>
      <c r="RXU316" s="22"/>
      <c r="RXV316" s="22"/>
      <c r="RXW316" s="22"/>
      <c r="RXX316" s="22"/>
      <c r="RXY316" s="22"/>
      <c r="RXZ316" s="22"/>
      <c r="RYA316" s="22"/>
      <c r="RYB316" s="22"/>
      <c r="RYC316" s="22"/>
      <c r="RYD316" s="22"/>
      <c r="RYE316" s="22"/>
      <c r="RYF316" s="22"/>
      <c r="RYG316" s="22"/>
      <c r="RYH316" s="22"/>
      <c r="RYI316" s="22"/>
      <c r="RYJ316" s="22"/>
      <c r="RYK316" s="22"/>
      <c r="RYL316" s="22"/>
      <c r="RYM316" s="22"/>
      <c r="RYN316" s="22"/>
      <c r="RYO316" s="22"/>
      <c r="RYP316" s="22"/>
      <c r="RYQ316" s="22"/>
      <c r="RYR316" s="22"/>
      <c r="RYS316" s="22"/>
      <c r="RYT316" s="22"/>
      <c r="RYU316" s="22"/>
      <c r="RYV316" s="22"/>
      <c r="RYW316" s="22"/>
      <c r="RYX316" s="22"/>
      <c r="RYY316" s="22"/>
      <c r="RYZ316" s="22"/>
      <c r="RZA316" s="22"/>
      <c r="RZB316" s="22"/>
      <c r="RZC316" s="22"/>
      <c r="RZD316" s="22"/>
      <c r="RZE316" s="22"/>
      <c r="RZF316" s="22"/>
      <c r="RZG316" s="22"/>
      <c r="RZH316" s="22"/>
      <c r="RZI316" s="22"/>
      <c r="RZJ316" s="22"/>
      <c r="RZK316" s="22"/>
      <c r="RZL316" s="22"/>
      <c r="RZM316" s="22"/>
      <c r="RZN316" s="22"/>
      <c r="RZO316" s="22"/>
      <c r="RZP316" s="22"/>
      <c r="RZQ316" s="22"/>
      <c r="RZR316" s="22"/>
      <c r="RZS316" s="22"/>
      <c r="RZT316" s="22"/>
      <c r="RZU316" s="22"/>
      <c r="RZV316" s="22"/>
      <c r="RZW316" s="22"/>
      <c r="RZX316" s="22"/>
      <c r="RZY316" s="22"/>
      <c r="RZZ316" s="22"/>
      <c r="SAA316" s="22"/>
      <c r="SAB316" s="22"/>
      <c r="SAC316" s="22"/>
      <c r="SAD316" s="22"/>
      <c r="SAE316" s="22"/>
      <c r="SAF316" s="22"/>
      <c r="SAG316" s="22"/>
      <c r="SAH316" s="22"/>
      <c r="SAI316" s="22"/>
      <c r="SAJ316" s="22"/>
      <c r="SAK316" s="22"/>
      <c r="SAL316" s="22"/>
      <c r="SAM316" s="22"/>
      <c r="SAN316" s="22"/>
      <c r="SAO316" s="22"/>
      <c r="SAP316" s="22"/>
      <c r="SAQ316" s="22"/>
      <c r="SAR316" s="22"/>
      <c r="SAS316" s="22"/>
      <c r="SAT316" s="22"/>
      <c r="SAU316" s="22"/>
      <c r="SAV316" s="22"/>
      <c r="SAW316" s="22"/>
      <c r="SAX316" s="22"/>
      <c r="SAY316" s="22"/>
      <c r="SAZ316" s="22"/>
      <c r="SBA316" s="22"/>
      <c r="SBB316" s="22"/>
      <c r="SBC316" s="22"/>
      <c r="SBD316" s="22"/>
      <c r="SBE316" s="22"/>
      <c r="SBF316" s="22"/>
      <c r="SBG316" s="22"/>
      <c r="SBH316" s="22"/>
      <c r="SBI316" s="22"/>
      <c r="SBJ316" s="22"/>
      <c r="SBK316" s="22"/>
      <c r="SBL316" s="22"/>
      <c r="SBM316" s="22"/>
      <c r="SBN316" s="22"/>
      <c r="SBO316" s="22"/>
      <c r="SBP316" s="22"/>
      <c r="SBQ316" s="22"/>
      <c r="SBR316" s="22"/>
      <c r="SBS316" s="22"/>
      <c r="SBT316" s="22"/>
      <c r="SBU316" s="22"/>
      <c r="SBV316" s="22"/>
      <c r="SBW316" s="22"/>
      <c r="SBX316" s="22"/>
      <c r="SBY316" s="22"/>
      <c r="SBZ316" s="22"/>
      <c r="SCA316" s="22"/>
      <c r="SCB316" s="22"/>
      <c r="SCC316" s="22"/>
      <c r="SCD316" s="22"/>
      <c r="SCE316" s="22"/>
      <c r="SCF316" s="22"/>
      <c r="SCG316" s="22"/>
      <c r="SCH316" s="22"/>
      <c r="SCI316" s="22"/>
      <c r="SCJ316" s="22"/>
      <c r="SCK316" s="22"/>
      <c r="SCL316" s="22"/>
      <c r="SCM316" s="22"/>
      <c r="SCN316" s="22"/>
      <c r="SCO316" s="22"/>
      <c r="SCP316" s="22"/>
      <c r="SCQ316" s="22"/>
      <c r="SCR316" s="22"/>
      <c r="SCS316" s="22"/>
      <c r="SCT316" s="22"/>
      <c r="SCU316" s="22"/>
      <c r="SCV316" s="22"/>
      <c r="SCW316" s="22"/>
      <c r="SCX316" s="22"/>
      <c r="SCY316" s="22"/>
      <c r="SCZ316" s="22"/>
      <c r="SDA316" s="22"/>
      <c r="SDB316" s="22"/>
      <c r="SDC316" s="22"/>
      <c r="SDD316" s="22"/>
      <c r="SDE316" s="22"/>
      <c r="SDF316" s="22"/>
      <c r="SDG316" s="22"/>
      <c r="SDH316" s="22"/>
      <c r="SDI316" s="22"/>
      <c r="SDJ316" s="22"/>
      <c r="SDK316" s="22"/>
      <c r="SDL316" s="22"/>
      <c r="SDM316" s="22"/>
      <c r="SDN316" s="22"/>
      <c r="SDO316" s="22"/>
      <c r="SDP316" s="22"/>
      <c r="SDQ316" s="22"/>
      <c r="SDR316" s="22"/>
      <c r="SDS316" s="22"/>
      <c r="SDT316" s="22"/>
      <c r="SDU316" s="22"/>
      <c r="SDV316" s="22"/>
      <c r="SDW316" s="22"/>
      <c r="SDX316" s="22"/>
      <c r="SDY316" s="22"/>
      <c r="SDZ316" s="22"/>
      <c r="SEA316" s="22"/>
      <c r="SEB316" s="22"/>
      <c r="SEC316" s="22"/>
      <c r="SED316" s="22"/>
      <c r="SEE316" s="22"/>
      <c r="SEF316" s="22"/>
      <c r="SEG316" s="22"/>
      <c r="SEH316" s="22"/>
      <c r="SEI316" s="22"/>
      <c r="SEJ316" s="22"/>
      <c r="SEK316" s="22"/>
      <c r="SEL316" s="22"/>
      <c r="SEM316" s="22"/>
      <c r="SEN316" s="22"/>
      <c r="SEO316" s="22"/>
      <c r="SEP316" s="22"/>
      <c r="SEQ316" s="22"/>
      <c r="SER316" s="22"/>
      <c r="SES316" s="22"/>
      <c r="SET316" s="22"/>
      <c r="SEU316" s="22"/>
      <c r="SEV316" s="22"/>
      <c r="SEW316" s="22"/>
      <c r="SEX316" s="22"/>
      <c r="SEY316" s="22"/>
      <c r="SEZ316" s="22"/>
      <c r="SFA316" s="22"/>
      <c r="SFB316" s="22"/>
      <c r="SFC316" s="22"/>
      <c r="SFD316" s="22"/>
      <c r="SFE316" s="22"/>
      <c r="SFF316" s="22"/>
      <c r="SFG316" s="22"/>
      <c r="SFH316" s="22"/>
      <c r="SFI316" s="22"/>
      <c r="SFJ316" s="22"/>
      <c r="SFK316" s="22"/>
      <c r="SFL316" s="22"/>
      <c r="SFM316" s="22"/>
      <c r="SFN316" s="22"/>
      <c r="SFO316" s="22"/>
      <c r="SFP316" s="22"/>
      <c r="SFQ316" s="22"/>
      <c r="SFR316" s="22"/>
      <c r="SFS316" s="22"/>
      <c r="SFT316" s="22"/>
      <c r="SFU316" s="22"/>
      <c r="SFV316" s="22"/>
      <c r="SFW316" s="22"/>
      <c r="SFX316" s="22"/>
      <c r="SFY316" s="22"/>
      <c r="SFZ316" s="22"/>
      <c r="SGA316" s="22"/>
      <c r="SGB316" s="22"/>
      <c r="SGC316" s="22"/>
      <c r="SGD316" s="22"/>
      <c r="SGE316" s="22"/>
      <c r="SGF316" s="22"/>
      <c r="SGG316" s="22"/>
      <c r="SGH316" s="22"/>
      <c r="SGI316" s="22"/>
      <c r="SGJ316" s="22"/>
      <c r="SGK316" s="22"/>
      <c r="SGL316" s="22"/>
      <c r="SGM316" s="22"/>
      <c r="SGN316" s="22"/>
      <c r="SGO316" s="22"/>
      <c r="SGP316" s="22"/>
      <c r="SGQ316" s="22"/>
      <c r="SGR316" s="22"/>
      <c r="SGS316" s="22"/>
      <c r="SGT316" s="22"/>
      <c r="SGU316" s="22"/>
      <c r="SGV316" s="22"/>
      <c r="SGW316" s="22"/>
      <c r="SGX316" s="22"/>
      <c r="SGY316" s="22"/>
      <c r="SGZ316" s="22"/>
      <c r="SHA316" s="22"/>
      <c r="SHB316" s="22"/>
      <c r="SHC316" s="22"/>
      <c r="SHD316" s="22"/>
      <c r="SHE316" s="22"/>
      <c r="SHF316" s="22"/>
      <c r="SHG316" s="22"/>
      <c r="SHH316" s="22"/>
      <c r="SHI316" s="22"/>
      <c r="SHJ316" s="22"/>
      <c r="SHK316" s="22"/>
      <c r="SHL316" s="22"/>
      <c r="SHM316" s="22"/>
      <c r="SHN316" s="22"/>
      <c r="SHO316" s="22"/>
      <c r="SHP316" s="22"/>
      <c r="SHQ316" s="22"/>
      <c r="SHR316" s="22"/>
      <c r="SHS316" s="22"/>
      <c r="SHT316" s="22"/>
      <c r="SHU316" s="22"/>
      <c r="SHV316" s="22"/>
      <c r="SHW316" s="22"/>
      <c r="SHX316" s="22"/>
      <c r="SHY316" s="22"/>
      <c r="SHZ316" s="22"/>
      <c r="SIA316" s="22"/>
      <c r="SIB316" s="22"/>
      <c r="SIC316" s="22"/>
      <c r="SID316" s="22"/>
      <c r="SIE316" s="22"/>
      <c r="SIF316" s="22"/>
      <c r="SIG316" s="22"/>
      <c r="SIH316" s="22"/>
      <c r="SII316" s="22"/>
      <c r="SIJ316" s="22"/>
      <c r="SIK316" s="22"/>
      <c r="SIL316" s="22"/>
      <c r="SIM316" s="22"/>
      <c r="SIN316" s="22"/>
      <c r="SIO316" s="22"/>
      <c r="SIP316" s="22"/>
      <c r="SIQ316" s="22"/>
      <c r="SIR316" s="22"/>
      <c r="SIS316" s="22"/>
      <c r="SIT316" s="22"/>
      <c r="SIU316" s="22"/>
      <c r="SIV316" s="22"/>
      <c r="SIW316" s="22"/>
      <c r="SIX316" s="22"/>
      <c r="SIY316" s="22"/>
      <c r="SIZ316" s="22"/>
      <c r="SJA316" s="22"/>
      <c r="SJB316" s="22"/>
      <c r="SJC316" s="22"/>
      <c r="SJD316" s="22"/>
      <c r="SJE316" s="22"/>
      <c r="SJF316" s="22"/>
      <c r="SJG316" s="22"/>
      <c r="SJH316" s="22"/>
      <c r="SJI316" s="22"/>
      <c r="SJJ316" s="22"/>
      <c r="SJK316" s="22"/>
      <c r="SJL316" s="22"/>
      <c r="SJM316" s="22"/>
      <c r="SJN316" s="22"/>
      <c r="SJO316" s="22"/>
      <c r="SJP316" s="22"/>
      <c r="SJQ316" s="22"/>
      <c r="SJR316" s="22"/>
      <c r="SJS316" s="22"/>
      <c r="SJT316" s="22"/>
      <c r="SJU316" s="22"/>
      <c r="SJV316" s="22"/>
      <c r="SJW316" s="22"/>
      <c r="SJX316" s="22"/>
      <c r="SJY316" s="22"/>
      <c r="SJZ316" s="22"/>
      <c r="SKA316" s="22"/>
      <c r="SKB316" s="22"/>
      <c r="SKC316" s="22"/>
      <c r="SKD316" s="22"/>
      <c r="SKE316" s="22"/>
      <c r="SKF316" s="22"/>
      <c r="SKG316" s="22"/>
      <c r="SKH316" s="22"/>
      <c r="SKI316" s="22"/>
      <c r="SKJ316" s="22"/>
      <c r="SKK316" s="22"/>
      <c r="SKL316" s="22"/>
      <c r="SKM316" s="22"/>
      <c r="SKN316" s="22"/>
      <c r="SKO316" s="22"/>
      <c r="SKP316" s="22"/>
      <c r="SKQ316" s="22"/>
      <c r="SKR316" s="22"/>
      <c r="SKS316" s="22"/>
      <c r="SKT316" s="22"/>
      <c r="SKU316" s="22"/>
      <c r="SKV316" s="22"/>
      <c r="SKW316" s="22"/>
      <c r="SKX316" s="22"/>
      <c r="SKY316" s="22"/>
      <c r="SKZ316" s="22"/>
      <c r="SLA316" s="22"/>
      <c r="SLB316" s="22"/>
      <c r="SLC316" s="22"/>
      <c r="SLD316" s="22"/>
      <c r="SLE316" s="22"/>
      <c r="SLF316" s="22"/>
      <c r="SLG316" s="22"/>
      <c r="SLH316" s="22"/>
      <c r="SLI316" s="22"/>
      <c r="SLJ316" s="22"/>
      <c r="SLK316" s="22"/>
      <c r="SLL316" s="22"/>
      <c r="SLM316" s="22"/>
      <c r="SLN316" s="22"/>
      <c r="SLO316" s="22"/>
      <c r="SLP316" s="22"/>
      <c r="SLQ316" s="22"/>
      <c r="SLR316" s="22"/>
      <c r="SLS316" s="22"/>
      <c r="SLT316" s="22"/>
      <c r="SLU316" s="22"/>
      <c r="SLV316" s="22"/>
      <c r="SLW316" s="22"/>
      <c r="SLX316" s="22"/>
      <c r="SLY316" s="22"/>
      <c r="SLZ316" s="22"/>
      <c r="SMA316" s="22"/>
      <c r="SMB316" s="22"/>
      <c r="SMC316" s="22"/>
      <c r="SMD316" s="22"/>
      <c r="SME316" s="22"/>
      <c r="SMF316" s="22"/>
      <c r="SMG316" s="22"/>
      <c r="SMH316" s="22"/>
      <c r="SMI316" s="22"/>
      <c r="SMJ316" s="22"/>
      <c r="SMK316" s="22"/>
      <c r="SML316" s="22"/>
      <c r="SMM316" s="22"/>
      <c r="SMN316" s="22"/>
      <c r="SMO316" s="22"/>
      <c r="SMP316" s="22"/>
      <c r="SMQ316" s="22"/>
      <c r="SMR316" s="22"/>
      <c r="SMS316" s="22"/>
      <c r="SMT316" s="22"/>
      <c r="SMU316" s="22"/>
      <c r="SMV316" s="22"/>
      <c r="SMW316" s="22"/>
      <c r="SMX316" s="22"/>
      <c r="SMY316" s="22"/>
      <c r="SMZ316" s="22"/>
      <c r="SNA316" s="22"/>
      <c r="SNB316" s="22"/>
      <c r="SNC316" s="22"/>
      <c r="SND316" s="22"/>
      <c r="SNE316" s="22"/>
      <c r="SNF316" s="22"/>
      <c r="SNG316" s="22"/>
      <c r="SNH316" s="22"/>
      <c r="SNI316" s="22"/>
      <c r="SNJ316" s="22"/>
      <c r="SNK316" s="22"/>
      <c r="SNL316" s="22"/>
      <c r="SNM316" s="22"/>
      <c r="SNN316" s="22"/>
      <c r="SNO316" s="22"/>
      <c r="SNP316" s="22"/>
      <c r="SNQ316" s="22"/>
      <c r="SNR316" s="22"/>
      <c r="SNS316" s="22"/>
      <c r="SNT316" s="22"/>
      <c r="SNU316" s="22"/>
      <c r="SNV316" s="22"/>
      <c r="SNW316" s="22"/>
      <c r="SNX316" s="22"/>
      <c r="SNY316" s="22"/>
      <c r="SNZ316" s="22"/>
      <c r="SOA316" s="22"/>
      <c r="SOB316" s="22"/>
      <c r="SOC316" s="22"/>
      <c r="SOD316" s="22"/>
      <c r="SOE316" s="22"/>
      <c r="SOF316" s="22"/>
      <c r="SOG316" s="22"/>
      <c r="SOH316" s="22"/>
      <c r="SOI316" s="22"/>
      <c r="SOJ316" s="22"/>
      <c r="SOK316" s="22"/>
      <c r="SOL316" s="22"/>
      <c r="SOM316" s="22"/>
      <c r="SON316" s="22"/>
      <c r="SOO316" s="22"/>
      <c r="SOP316" s="22"/>
      <c r="SOQ316" s="22"/>
      <c r="SOR316" s="22"/>
      <c r="SOS316" s="22"/>
      <c r="SOT316" s="22"/>
      <c r="SOU316" s="22"/>
      <c r="SOV316" s="22"/>
      <c r="SOW316" s="22"/>
      <c r="SOX316" s="22"/>
      <c r="SOY316" s="22"/>
      <c r="SOZ316" s="22"/>
      <c r="SPA316" s="22"/>
      <c r="SPB316" s="22"/>
      <c r="SPC316" s="22"/>
      <c r="SPD316" s="22"/>
      <c r="SPE316" s="22"/>
      <c r="SPF316" s="22"/>
      <c r="SPG316" s="22"/>
      <c r="SPH316" s="22"/>
      <c r="SPI316" s="22"/>
      <c r="SPJ316" s="22"/>
      <c r="SPK316" s="22"/>
      <c r="SPL316" s="22"/>
      <c r="SPM316" s="22"/>
      <c r="SPN316" s="22"/>
      <c r="SPO316" s="22"/>
      <c r="SPP316" s="22"/>
      <c r="SPQ316" s="22"/>
      <c r="SPR316" s="22"/>
      <c r="SPS316" s="22"/>
      <c r="SPT316" s="22"/>
      <c r="SPU316" s="22"/>
      <c r="SPV316" s="22"/>
      <c r="SPW316" s="22"/>
      <c r="SPX316" s="22"/>
      <c r="SPY316" s="22"/>
      <c r="SPZ316" s="22"/>
      <c r="SQA316" s="22"/>
      <c r="SQB316" s="22"/>
      <c r="SQC316" s="22"/>
      <c r="SQD316" s="22"/>
      <c r="SQE316" s="22"/>
      <c r="SQF316" s="22"/>
      <c r="SQG316" s="22"/>
      <c r="SQH316" s="22"/>
      <c r="SQI316" s="22"/>
      <c r="SQJ316" s="22"/>
      <c r="SQK316" s="22"/>
      <c r="SQL316" s="22"/>
      <c r="SQM316" s="22"/>
      <c r="SQN316" s="22"/>
      <c r="SQO316" s="22"/>
      <c r="SQP316" s="22"/>
      <c r="SQQ316" s="22"/>
      <c r="SQR316" s="22"/>
      <c r="SQS316" s="22"/>
      <c r="SQT316" s="22"/>
      <c r="SQU316" s="22"/>
      <c r="SQV316" s="22"/>
      <c r="SQW316" s="22"/>
      <c r="SQX316" s="22"/>
      <c r="SQY316" s="22"/>
      <c r="SQZ316" s="22"/>
      <c r="SRA316" s="22"/>
      <c r="SRB316" s="22"/>
      <c r="SRC316" s="22"/>
      <c r="SRD316" s="22"/>
      <c r="SRE316" s="22"/>
      <c r="SRF316" s="22"/>
      <c r="SRG316" s="22"/>
      <c r="SRH316" s="22"/>
      <c r="SRI316" s="22"/>
      <c r="SRJ316" s="22"/>
      <c r="SRK316" s="22"/>
      <c r="SRL316" s="22"/>
      <c r="SRM316" s="22"/>
      <c r="SRN316" s="22"/>
      <c r="SRO316" s="22"/>
      <c r="SRP316" s="22"/>
      <c r="SRQ316" s="22"/>
      <c r="SRR316" s="22"/>
      <c r="SRS316" s="22"/>
      <c r="SRT316" s="22"/>
      <c r="SRU316" s="22"/>
      <c r="SRV316" s="22"/>
      <c r="SRW316" s="22"/>
      <c r="SRX316" s="22"/>
      <c r="SRY316" s="22"/>
      <c r="SRZ316" s="22"/>
      <c r="SSA316" s="22"/>
      <c r="SSB316" s="22"/>
      <c r="SSC316" s="22"/>
      <c r="SSD316" s="22"/>
      <c r="SSE316" s="22"/>
      <c r="SSF316" s="22"/>
      <c r="SSG316" s="22"/>
      <c r="SSH316" s="22"/>
      <c r="SSI316" s="22"/>
      <c r="SSJ316" s="22"/>
      <c r="SSK316" s="22"/>
      <c r="SSL316" s="22"/>
      <c r="SSM316" s="22"/>
      <c r="SSN316" s="22"/>
      <c r="SSO316" s="22"/>
      <c r="SSP316" s="22"/>
      <c r="SSQ316" s="22"/>
      <c r="SSR316" s="22"/>
      <c r="SSS316" s="22"/>
      <c r="SST316" s="22"/>
      <c r="SSU316" s="22"/>
      <c r="SSV316" s="22"/>
      <c r="SSW316" s="22"/>
      <c r="SSX316" s="22"/>
      <c r="SSY316" s="22"/>
      <c r="SSZ316" s="22"/>
      <c r="STA316" s="22"/>
      <c r="STB316" s="22"/>
      <c r="STC316" s="22"/>
      <c r="STD316" s="22"/>
      <c r="STE316" s="22"/>
      <c r="STF316" s="22"/>
      <c r="STG316" s="22"/>
      <c r="STH316" s="22"/>
      <c r="STI316" s="22"/>
      <c r="STJ316" s="22"/>
      <c r="STK316" s="22"/>
      <c r="STL316" s="22"/>
      <c r="STM316" s="22"/>
      <c r="STN316" s="22"/>
      <c r="STO316" s="22"/>
      <c r="STP316" s="22"/>
      <c r="STQ316" s="22"/>
      <c r="STR316" s="22"/>
      <c r="STS316" s="22"/>
      <c r="STT316" s="22"/>
      <c r="STU316" s="22"/>
      <c r="STV316" s="22"/>
      <c r="STW316" s="22"/>
      <c r="STX316" s="22"/>
      <c r="STY316" s="22"/>
      <c r="STZ316" s="22"/>
      <c r="SUA316" s="22"/>
      <c r="SUB316" s="22"/>
      <c r="SUC316" s="22"/>
      <c r="SUD316" s="22"/>
      <c r="SUE316" s="22"/>
      <c r="SUF316" s="22"/>
      <c r="SUG316" s="22"/>
      <c r="SUH316" s="22"/>
      <c r="SUI316" s="22"/>
      <c r="SUJ316" s="22"/>
      <c r="SUK316" s="22"/>
      <c r="SUL316" s="22"/>
      <c r="SUM316" s="22"/>
      <c r="SUN316" s="22"/>
      <c r="SUO316" s="22"/>
      <c r="SUP316" s="22"/>
      <c r="SUQ316" s="22"/>
      <c r="SUR316" s="22"/>
      <c r="SUS316" s="22"/>
      <c r="SUT316" s="22"/>
      <c r="SUU316" s="22"/>
      <c r="SUV316" s="22"/>
      <c r="SUW316" s="22"/>
      <c r="SUX316" s="22"/>
      <c r="SUY316" s="22"/>
      <c r="SUZ316" s="22"/>
      <c r="SVA316" s="22"/>
      <c r="SVB316" s="22"/>
      <c r="SVC316" s="22"/>
      <c r="SVD316" s="22"/>
      <c r="SVE316" s="22"/>
      <c r="SVF316" s="22"/>
      <c r="SVG316" s="22"/>
      <c r="SVH316" s="22"/>
      <c r="SVI316" s="22"/>
      <c r="SVJ316" s="22"/>
      <c r="SVK316" s="22"/>
      <c r="SVL316" s="22"/>
      <c r="SVM316" s="22"/>
      <c r="SVN316" s="22"/>
      <c r="SVO316" s="22"/>
      <c r="SVP316" s="22"/>
      <c r="SVQ316" s="22"/>
      <c r="SVR316" s="22"/>
      <c r="SVS316" s="22"/>
      <c r="SVT316" s="22"/>
      <c r="SVU316" s="22"/>
      <c r="SVV316" s="22"/>
      <c r="SVW316" s="22"/>
      <c r="SVX316" s="22"/>
      <c r="SVY316" s="22"/>
      <c r="SVZ316" s="22"/>
      <c r="SWA316" s="22"/>
      <c r="SWB316" s="22"/>
      <c r="SWC316" s="22"/>
      <c r="SWD316" s="22"/>
      <c r="SWE316" s="22"/>
      <c r="SWF316" s="22"/>
      <c r="SWG316" s="22"/>
      <c r="SWH316" s="22"/>
      <c r="SWI316" s="22"/>
      <c r="SWJ316" s="22"/>
      <c r="SWK316" s="22"/>
      <c r="SWL316" s="22"/>
      <c r="SWM316" s="22"/>
      <c r="SWN316" s="22"/>
      <c r="SWO316" s="22"/>
      <c r="SWP316" s="22"/>
      <c r="SWQ316" s="22"/>
      <c r="SWR316" s="22"/>
      <c r="SWS316" s="22"/>
      <c r="SWT316" s="22"/>
      <c r="SWU316" s="22"/>
      <c r="SWV316" s="22"/>
      <c r="SWW316" s="22"/>
      <c r="SWX316" s="22"/>
      <c r="SWY316" s="22"/>
      <c r="SWZ316" s="22"/>
      <c r="SXA316" s="22"/>
      <c r="SXB316" s="22"/>
      <c r="SXC316" s="22"/>
      <c r="SXD316" s="22"/>
      <c r="SXE316" s="22"/>
      <c r="SXF316" s="22"/>
      <c r="SXG316" s="22"/>
      <c r="SXH316" s="22"/>
      <c r="SXI316" s="22"/>
      <c r="SXJ316" s="22"/>
      <c r="SXK316" s="22"/>
      <c r="SXL316" s="22"/>
      <c r="SXM316" s="22"/>
      <c r="SXN316" s="22"/>
      <c r="SXO316" s="22"/>
      <c r="SXP316" s="22"/>
      <c r="SXQ316" s="22"/>
      <c r="SXR316" s="22"/>
      <c r="SXS316" s="22"/>
      <c r="SXT316" s="22"/>
      <c r="SXU316" s="22"/>
      <c r="SXV316" s="22"/>
      <c r="SXW316" s="22"/>
      <c r="SXX316" s="22"/>
      <c r="SXY316" s="22"/>
      <c r="SXZ316" s="22"/>
      <c r="SYA316" s="22"/>
      <c r="SYB316" s="22"/>
      <c r="SYC316" s="22"/>
      <c r="SYD316" s="22"/>
      <c r="SYE316" s="22"/>
      <c r="SYF316" s="22"/>
      <c r="SYG316" s="22"/>
      <c r="SYH316" s="22"/>
      <c r="SYI316" s="22"/>
      <c r="SYJ316" s="22"/>
      <c r="SYK316" s="22"/>
      <c r="SYL316" s="22"/>
      <c r="SYM316" s="22"/>
      <c r="SYN316" s="22"/>
      <c r="SYO316" s="22"/>
      <c r="SYP316" s="22"/>
      <c r="SYQ316" s="22"/>
      <c r="SYR316" s="22"/>
      <c r="SYS316" s="22"/>
      <c r="SYT316" s="22"/>
      <c r="SYU316" s="22"/>
      <c r="SYV316" s="22"/>
      <c r="SYW316" s="22"/>
      <c r="SYX316" s="22"/>
      <c r="SYY316" s="22"/>
      <c r="SYZ316" s="22"/>
      <c r="SZA316" s="22"/>
      <c r="SZB316" s="22"/>
      <c r="SZC316" s="22"/>
      <c r="SZD316" s="22"/>
      <c r="SZE316" s="22"/>
      <c r="SZF316" s="22"/>
      <c r="SZG316" s="22"/>
      <c r="SZH316" s="22"/>
      <c r="SZI316" s="22"/>
      <c r="SZJ316" s="22"/>
      <c r="SZK316" s="22"/>
      <c r="SZL316" s="22"/>
      <c r="SZM316" s="22"/>
      <c r="SZN316" s="22"/>
      <c r="SZO316" s="22"/>
      <c r="SZP316" s="22"/>
      <c r="SZQ316" s="22"/>
      <c r="SZR316" s="22"/>
      <c r="SZS316" s="22"/>
      <c r="SZT316" s="22"/>
      <c r="SZU316" s="22"/>
      <c r="SZV316" s="22"/>
      <c r="SZW316" s="22"/>
      <c r="SZX316" s="22"/>
      <c r="SZY316" s="22"/>
      <c r="SZZ316" s="22"/>
      <c r="TAA316" s="22"/>
      <c r="TAB316" s="22"/>
      <c r="TAC316" s="22"/>
      <c r="TAD316" s="22"/>
      <c r="TAE316" s="22"/>
      <c r="TAF316" s="22"/>
      <c r="TAG316" s="22"/>
      <c r="TAH316" s="22"/>
      <c r="TAI316" s="22"/>
      <c r="TAJ316" s="22"/>
      <c r="TAK316" s="22"/>
      <c r="TAL316" s="22"/>
      <c r="TAM316" s="22"/>
      <c r="TAN316" s="22"/>
      <c r="TAO316" s="22"/>
      <c r="TAP316" s="22"/>
      <c r="TAQ316" s="22"/>
      <c r="TAR316" s="22"/>
      <c r="TAS316" s="22"/>
      <c r="TAT316" s="22"/>
      <c r="TAU316" s="22"/>
      <c r="TAV316" s="22"/>
      <c r="TAW316" s="22"/>
      <c r="TAX316" s="22"/>
      <c r="TAY316" s="22"/>
      <c r="TAZ316" s="22"/>
      <c r="TBA316" s="22"/>
      <c r="TBB316" s="22"/>
      <c r="TBC316" s="22"/>
      <c r="TBD316" s="22"/>
      <c r="TBE316" s="22"/>
      <c r="TBF316" s="22"/>
      <c r="TBG316" s="22"/>
      <c r="TBH316" s="22"/>
      <c r="TBI316" s="22"/>
      <c r="TBJ316" s="22"/>
      <c r="TBK316" s="22"/>
      <c r="TBL316" s="22"/>
      <c r="TBM316" s="22"/>
      <c r="TBN316" s="22"/>
      <c r="TBO316" s="22"/>
      <c r="TBP316" s="22"/>
      <c r="TBQ316" s="22"/>
      <c r="TBR316" s="22"/>
      <c r="TBS316" s="22"/>
      <c r="TBT316" s="22"/>
      <c r="TBU316" s="22"/>
      <c r="TBV316" s="22"/>
      <c r="TBW316" s="22"/>
      <c r="TBX316" s="22"/>
      <c r="TBY316" s="22"/>
      <c r="TBZ316" s="22"/>
      <c r="TCA316" s="22"/>
      <c r="TCB316" s="22"/>
      <c r="TCC316" s="22"/>
      <c r="TCD316" s="22"/>
      <c r="TCE316" s="22"/>
      <c r="TCF316" s="22"/>
      <c r="TCG316" s="22"/>
      <c r="TCH316" s="22"/>
      <c r="TCI316" s="22"/>
      <c r="TCJ316" s="22"/>
      <c r="TCK316" s="22"/>
      <c r="TCL316" s="22"/>
      <c r="TCM316" s="22"/>
      <c r="TCN316" s="22"/>
      <c r="TCO316" s="22"/>
      <c r="TCP316" s="22"/>
      <c r="TCQ316" s="22"/>
      <c r="TCR316" s="22"/>
      <c r="TCS316" s="22"/>
      <c r="TCT316" s="22"/>
      <c r="TCU316" s="22"/>
      <c r="TCV316" s="22"/>
      <c r="TCW316" s="22"/>
      <c r="TCX316" s="22"/>
      <c r="TCY316" s="22"/>
      <c r="TCZ316" s="22"/>
      <c r="TDA316" s="22"/>
      <c r="TDB316" s="22"/>
      <c r="TDC316" s="22"/>
      <c r="TDD316" s="22"/>
      <c r="TDE316" s="22"/>
      <c r="TDF316" s="22"/>
      <c r="TDG316" s="22"/>
      <c r="TDH316" s="22"/>
      <c r="TDI316" s="22"/>
      <c r="TDJ316" s="22"/>
      <c r="TDK316" s="22"/>
      <c r="TDL316" s="22"/>
      <c r="TDM316" s="22"/>
      <c r="TDN316" s="22"/>
      <c r="TDO316" s="22"/>
      <c r="TDP316" s="22"/>
      <c r="TDQ316" s="22"/>
      <c r="TDR316" s="22"/>
      <c r="TDS316" s="22"/>
      <c r="TDT316" s="22"/>
      <c r="TDU316" s="22"/>
      <c r="TDV316" s="22"/>
      <c r="TDW316" s="22"/>
      <c r="TDX316" s="22"/>
      <c r="TDY316" s="22"/>
      <c r="TDZ316" s="22"/>
      <c r="TEA316" s="22"/>
      <c r="TEB316" s="22"/>
      <c r="TEC316" s="22"/>
      <c r="TED316" s="22"/>
      <c r="TEE316" s="22"/>
      <c r="TEF316" s="22"/>
      <c r="TEG316" s="22"/>
      <c r="TEH316" s="22"/>
      <c r="TEI316" s="22"/>
      <c r="TEJ316" s="22"/>
      <c r="TEK316" s="22"/>
      <c r="TEL316" s="22"/>
      <c r="TEM316" s="22"/>
      <c r="TEN316" s="22"/>
      <c r="TEO316" s="22"/>
      <c r="TEP316" s="22"/>
      <c r="TEQ316" s="22"/>
      <c r="TER316" s="22"/>
      <c r="TES316" s="22"/>
      <c r="TET316" s="22"/>
      <c r="TEU316" s="22"/>
      <c r="TEV316" s="22"/>
      <c r="TEW316" s="22"/>
      <c r="TEX316" s="22"/>
      <c r="TEY316" s="22"/>
      <c r="TEZ316" s="22"/>
      <c r="TFA316" s="22"/>
      <c r="TFB316" s="22"/>
      <c r="TFC316" s="22"/>
      <c r="TFD316" s="22"/>
      <c r="TFE316" s="22"/>
      <c r="TFF316" s="22"/>
      <c r="TFG316" s="22"/>
      <c r="TFH316" s="22"/>
      <c r="TFI316" s="22"/>
      <c r="TFJ316" s="22"/>
      <c r="TFK316" s="22"/>
      <c r="TFL316" s="22"/>
      <c r="TFM316" s="22"/>
      <c r="TFN316" s="22"/>
      <c r="TFO316" s="22"/>
      <c r="TFP316" s="22"/>
      <c r="TFQ316" s="22"/>
      <c r="TFR316" s="22"/>
      <c r="TFS316" s="22"/>
      <c r="TFT316" s="22"/>
      <c r="TFU316" s="22"/>
      <c r="TFV316" s="22"/>
      <c r="TFW316" s="22"/>
      <c r="TFX316" s="22"/>
      <c r="TFY316" s="22"/>
      <c r="TFZ316" s="22"/>
      <c r="TGA316" s="22"/>
      <c r="TGB316" s="22"/>
      <c r="TGC316" s="22"/>
      <c r="TGD316" s="22"/>
      <c r="TGE316" s="22"/>
      <c r="TGF316" s="22"/>
      <c r="TGG316" s="22"/>
      <c r="TGH316" s="22"/>
      <c r="TGI316" s="22"/>
      <c r="TGJ316" s="22"/>
      <c r="TGK316" s="22"/>
      <c r="TGL316" s="22"/>
      <c r="TGM316" s="22"/>
      <c r="TGN316" s="22"/>
      <c r="TGO316" s="22"/>
      <c r="TGP316" s="22"/>
      <c r="TGQ316" s="22"/>
      <c r="TGR316" s="22"/>
      <c r="TGS316" s="22"/>
      <c r="TGT316" s="22"/>
      <c r="TGU316" s="22"/>
      <c r="TGV316" s="22"/>
      <c r="TGW316" s="22"/>
      <c r="TGX316" s="22"/>
      <c r="TGY316" s="22"/>
      <c r="TGZ316" s="22"/>
      <c r="THA316" s="22"/>
      <c r="THB316" s="22"/>
      <c r="THC316" s="22"/>
      <c r="THD316" s="22"/>
      <c r="THE316" s="22"/>
      <c r="THF316" s="22"/>
      <c r="THG316" s="22"/>
      <c r="THH316" s="22"/>
      <c r="THI316" s="22"/>
      <c r="THJ316" s="22"/>
      <c r="THK316" s="22"/>
      <c r="THL316" s="22"/>
      <c r="THM316" s="22"/>
      <c r="THN316" s="22"/>
      <c r="THO316" s="22"/>
      <c r="THP316" s="22"/>
      <c r="THQ316" s="22"/>
      <c r="THR316" s="22"/>
      <c r="THS316" s="22"/>
      <c r="THT316" s="22"/>
      <c r="THU316" s="22"/>
      <c r="THV316" s="22"/>
      <c r="THW316" s="22"/>
      <c r="THX316" s="22"/>
      <c r="THY316" s="22"/>
      <c r="THZ316" s="22"/>
      <c r="TIA316" s="22"/>
      <c r="TIB316" s="22"/>
      <c r="TIC316" s="22"/>
      <c r="TID316" s="22"/>
      <c r="TIE316" s="22"/>
      <c r="TIF316" s="22"/>
      <c r="TIG316" s="22"/>
      <c r="TIH316" s="22"/>
      <c r="TII316" s="22"/>
      <c r="TIJ316" s="22"/>
      <c r="TIK316" s="22"/>
      <c r="TIL316" s="22"/>
      <c r="TIM316" s="22"/>
      <c r="TIN316" s="22"/>
      <c r="TIO316" s="22"/>
      <c r="TIP316" s="22"/>
      <c r="TIQ316" s="22"/>
      <c r="TIR316" s="22"/>
      <c r="TIS316" s="22"/>
      <c r="TIT316" s="22"/>
      <c r="TIU316" s="22"/>
      <c r="TIV316" s="22"/>
      <c r="TIW316" s="22"/>
      <c r="TIX316" s="22"/>
      <c r="TIY316" s="22"/>
      <c r="TIZ316" s="22"/>
      <c r="TJA316" s="22"/>
      <c r="TJB316" s="22"/>
      <c r="TJC316" s="22"/>
      <c r="TJD316" s="22"/>
      <c r="TJE316" s="22"/>
      <c r="TJF316" s="22"/>
      <c r="TJG316" s="22"/>
      <c r="TJH316" s="22"/>
      <c r="TJI316" s="22"/>
      <c r="TJJ316" s="22"/>
      <c r="TJK316" s="22"/>
      <c r="TJL316" s="22"/>
      <c r="TJM316" s="22"/>
      <c r="TJN316" s="22"/>
      <c r="TJO316" s="22"/>
      <c r="TJP316" s="22"/>
      <c r="TJQ316" s="22"/>
      <c r="TJR316" s="22"/>
      <c r="TJS316" s="22"/>
      <c r="TJT316" s="22"/>
      <c r="TJU316" s="22"/>
      <c r="TJV316" s="22"/>
      <c r="TJW316" s="22"/>
      <c r="TJX316" s="22"/>
      <c r="TJY316" s="22"/>
      <c r="TJZ316" s="22"/>
      <c r="TKA316" s="22"/>
      <c r="TKB316" s="22"/>
      <c r="TKC316" s="22"/>
      <c r="TKD316" s="22"/>
      <c r="TKE316" s="22"/>
      <c r="TKF316" s="22"/>
      <c r="TKG316" s="22"/>
      <c r="TKH316" s="22"/>
      <c r="TKI316" s="22"/>
      <c r="TKJ316" s="22"/>
      <c r="TKK316" s="22"/>
      <c r="TKL316" s="22"/>
      <c r="TKM316" s="22"/>
      <c r="TKN316" s="22"/>
      <c r="TKO316" s="22"/>
      <c r="TKP316" s="22"/>
      <c r="TKQ316" s="22"/>
      <c r="TKR316" s="22"/>
      <c r="TKS316" s="22"/>
      <c r="TKT316" s="22"/>
      <c r="TKU316" s="22"/>
      <c r="TKV316" s="22"/>
      <c r="TKW316" s="22"/>
      <c r="TKX316" s="22"/>
      <c r="TKY316" s="22"/>
      <c r="TKZ316" s="22"/>
      <c r="TLA316" s="22"/>
      <c r="TLB316" s="22"/>
      <c r="TLC316" s="22"/>
      <c r="TLD316" s="22"/>
      <c r="TLE316" s="22"/>
      <c r="TLF316" s="22"/>
      <c r="TLG316" s="22"/>
      <c r="TLH316" s="22"/>
      <c r="TLI316" s="22"/>
      <c r="TLJ316" s="22"/>
      <c r="TLK316" s="22"/>
      <c r="TLL316" s="22"/>
      <c r="TLM316" s="22"/>
      <c r="TLN316" s="22"/>
      <c r="TLO316" s="22"/>
      <c r="TLP316" s="22"/>
      <c r="TLQ316" s="22"/>
      <c r="TLR316" s="22"/>
      <c r="TLS316" s="22"/>
      <c r="TLT316" s="22"/>
      <c r="TLU316" s="22"/>
      <c r="TLV316" s="22"/>
      <c r="TLW316" s="22"/>
      <c r="TLX316" s="22"/>
      <c r="TLY316" s="22"/>
      <c r="TLZ316" s="22"/>
      <c r="TMA316" s="22"/>
      <c r="TMB316" s="22"/>
      <c r="TMC316" s="22"/>
      <c r="TMD316" s="22"/>
      <c r="TME316" s="22"/>
      <c r="TMF316" s="22"/>
      <c r="TMG316" s="22"/>
      <c r="TMH316" s="22"/>
      <c r="TMI316" s="22"/>
      <c r="TMJ316" s="22"/>
      <c r="TMK316" s="22"/>
      <c r="TML316" s="22"/>
      <c r="TMM316" s="22"/>
      <c r="TMN316" s="22"/>
      <c r="TMO316" s="22"/>
      <c r="TMP316" s="22"/>
      <c r="TMQ316" s="22"/>
      <c r="TMR316" s="22"/>
      <c r="TMS316" s="22"/>
      <c r="TMT316" s="22"/>
      <c r="TMU316" s="22"/>
      <c r="TMV316" s="22"/>
      <c r="TMW316" s="22"/>
      <c r="TMX316" s="22"/>
      <c r="TMY316" s="22"/>
      <c r="TMZ316" s="22"/>
      <c r="TNA316" s="22"/>
      <c r="TNB316" s="22"/>
      <c r="TNC316" s="22"/>
      <c r="TND316" s="22"/>
      <c r="TNE316" s="22"/>
      <c r="TNF316" s="22"/>
      <c r="TNG316" s="22"/>
      <c r="TNH316" s="22"/>
      <c r="TNI316" s="22"/>
      <c r="TNJ316" s="22"/>
      <c r="TNK316" s="22"/>
      <c r="TNL316" s="22"/>
      <c r="TNM316" s="22"/>
      <c r="TNN316" s="22"/>
      <c r="TNO316" s="22"/>
      <c r="TNP316" s="22"/>
      <c r="TNQ316" s="22"/>
      <c r="TNR316" s="22"/>
      <c r="TNS316" s="22"/>
      <c r="TNT316" s="22"/>
      <c r="TNU316" s="22"/>
      <c r="TNV316" s="22"/>
      <c r="TNW316" s="22"/>
      <c r="TNX316" s="22"/>
      <c r="TNY316" s="22"/>
      <c r="TNZ316" s="22"/>
      <c r="TOA316" s="22"/>
      <c r="TOB316" s="22"/>
      <c r="TOC316" s="22"/>
      <c r="TOD316" s="22"/>
      <c r="TOE316" s="22"/>
      <c r="TOF316" s="22"/>
      <c r="TOG316" s="22"/>
      <c r="TOH316" s="22"/>
      <c r="TOI316" s="22"/>
      <c r="TOJ316" s="22"/>
      <c r="TOK316" s="22"/>
      <c r="TOL316" s="22"/>
      <c r="TOM316" s="22"/>
      <c r="TON316" s="22"/>
      <c r="TOO316" s="22"/>
      <c r="TOP316" s="22"/>
      <c r="TOQ316" s="22"/>
      <c r="TOR316" s="22"/>
      <c r="TOS316" s="22"/>
      <c r="TOT316" s="22"/>
      <c r="TOU316" s="22"/>
      <c r="TOV316" s="22"/>
      <c r="TOW316" s="22"/>
      <c r="TOX316" s="22"/>
      <c r="TOY316" s="22"/>
      <c r="TOZ316" s="22"/>
      <c r="TPA316" s="22"/>
      <c r="TPB316" s="22"/>
      <c r="TPC316" s="22"/>
      <c r="TPD316" s="22"/>
      <c r="TPE316" s="22"/>
      <c r="TPF316" s="22"/>
      <c r="TPG316" s="22"/>
      <c r="TPH316" s="22"/>
      <c r="TPI316" s="22"/>
      <c r="TPJ316" s="22"/>
      <c r="TPK316" s="22"/>
      <c r="TPL316" s="22"/>
      <c r="TPM316" s="22"/>
      <c r="TPN316" s="22"/>
      <c r="TPO316" s="22"/>
      <c r="TPP316" s="22"/>
      <c r="TPQ316" s="22"/>
      <c r="TPR316" s="22"/>
      <c r="TPS316" s="22"/>
      <c r="TPT316" s="22"/>
      <c r="TPU316" s="22"/>
      <c r="TPV316" s="22"/>
      <c r="TPW316" s="22"/>
      <c r="TPX316" s="22"/>
      <c r="TPY316" s="22"/>
      <c r="TPZ316" s="22"/>
      <c r="TQA316" s="22"/>
      <c r="TQB316" s="22"/>
      <c r="TQC316" s="22"/>
      <c r="TQD316" s="22"/>
      <c r="TQE316" s="22"/>
      <c r="TQF316" s="22"/>
      <c r="TQG316" s="22"/>
      <c r="TQH316" s="22"/>
      <c r="TQI316" s="22"/>
      <c r="TQJ316" s="22"/>
      <c r="TQK316" s="22"/>
      <c r="TQL316" s="22"/>
      <c r="TQM316" s="22"/>
      <c r="TQN316" s="22"/>
      <c r="TQO316" s="22"/>
      <c r="TQP316" s="22"/>
      <c r="TQQ316" s="22"/>
      <c r="TQR316" s="22"/>
      <c r="TQS316" s="22"/>
      <c r="TQT316" s="22"/>
      <c r="TQU316" s="22"/>
      <c r="TQV316" s="22"/>
      <c r="TQW316" s="22"/>
      <c r="TQX316" s="22"/>
      <c r="TQY316" s="22"/>
      <c r="TQZ316" s="22"/>
      <c r="TRA316" s="22"/>
      <c r="TRB316" s="22"/>
      <c r="TRC316" s="22"/>
      <c r="TRD316" s="22"/>
      <c r="TRE316" s="22"/>
      <c r="TRF316" s="22"/>
      <c r="TRG316" s="22"/>
      <c r="TRH316" s="22"/>
      <c r="TRI316" s="22"/>
      <c r="TRJ316" s="22"/>
      <c r="TRK316" s="22"/>
      <c r="TRL316" s="22"/>
      <c r="TRM316" s="22"/>
      <c r="TRN316" s="22"/>
      <c r="TRO316" s="22"/>
      <c r="TRP316" s="22"/>
      <c r="TRQ316" s="22"/>
      <c r="TRR316" s="22"/>
      <c r="TRS316" s="22"/>
      <c r="TRT316" s="22"/>
      <c r="TRU316" s="22"/>
      <c r="TRV316" s="22"/>
      <c r="TRW316" s="22"/>
      <c r="TRX316" s="22"/>
      <c r="TRY316" s="22"/>
      <c r="TRZ316" s="22"/>
      <c r="TSA316" s="22"/>
      <c r="TSB316" s="22"/>
      <c r="TSC316" s="22"/>
      <c r="TSD316" s="22"/>
      <c r="TSE316" s="22"/>
      <c r="TSF316" s="22"/>
      <c r="TSG316" s="22"/>
      <c r="TSH316" s="22"/>
      <c r="TSI316" s="22"/>
      <c r="TSJ316" s="22"/>
      <c r="TSK316" s="22"/>
      <c r="TSL316" s="22"/>
      <c r="TSM316" s="22"/>
      <c r="TSN316" s="22"/>
      <c r="TSO316" s="22"/>
      <c r="TSP316" s="22"/>
      <c r="TSQ316" s="22"/>
      <c r="TSR316" s="22"/>
      <c r="TSS316" s="22"/>
      <c r="TST316" s="22"/>
      <c r="TSU316" s="22"/>
      <c r="TSV316" s="22"/>
      <c r="TSW316" s="22"/>
      <c r="TSX316" s="22"/>
      <c r="TSY316" s="22"/>
      <c r="TSZ316" s="22"/>
      <c r="TTA316" s="22"/>
      <c r="TTB316" s="22"/>
      <c r="TTC316" s="22"/>
      <c r="TTD316" s="22"/>
      <c r="TTE316" s="22"/>
      <c r="TTF316" s="22"/>
      <c r="TTG316" s="22"/>
      <c r="TTH316" s="22"/>
      <c r="TTI316" s="22"/>
      <c r="TTJ316" s="22"/>
      <c r="TTK316" s="22"/>
      <c r="TTL316" s="22"/>
      <c r="TTM316" s="22"/>
      <c r="TTN316" s="22"/>
      <c r="TTO316" s="22"/>
      <c r="TTP316" s="22"/>
      <c r="TTQ316" s="22"/>
      <c r="TTR316" s="22"/>
      <c r="TTS316" s="22"/>
      <c r="TTT316" s="22"/>
      <c r="TTU316" s="22"/>
      <c r="TTV316" s="22"/>
      <c r="TTW316" s="22"/>
      <c r="TTX316" s="22"/>
      <c r="TTY316" s="22"/>
      <c r="TTZ316" s="22"/>
      <c r="TUA316" s="22"/>
      <c r="TUB316" s="22"/>
      <c r="TUC316" s="22"/>
      <c r="TUD316" s="22"/>
      <c r="TUE316" s="22"/>
      <c r="TUF316" s="22"/>
      <c r="TUG316" s="22"/>
      <c r="TUH316" s="22"/>
      <c r="TUI316" s="22"/>
      <c r="TUJ316" s="22"/>
      <c r="TUK316" s="22"/>
      <c r="TUL316" s="22"/>
      <c r="TUM316" s="22"/>
      <c r="TUN316" s="22"/>
      <c r="TUO316" s="22"/>
      <c r="TUP316" s="22"/>
      <c r="TUQ316" s="22"/>
      <c r="TUR316" s="22"/>
      <c r="TUS316" s="22"/>
      <c r="TUT316" s="22"/>
      <c r="TUU316" s="22"/>
      <c r="TUV316" s="22"/>
      <c r="TUW316" s="22"/>
      <c r="TUX316" s="22"/>
      <c r="TUY316" s="22"/>
      <c r="TUZ316" s="22"/>
      <c r="TVA316" s="22"/>
      <c r="TVB316" s="22"/>
      <c r="TVC316" s="22"/>
      <c r="TVD316" s="22"/>
      <c r="TVE316" s="22"/>
      <c r="TVF316" s="22"/>
      <c r="TVG316" s="22"/>
      <c r="TVH316" s="22"/>
      <c r="TVI316" s="22"/>
      <c r="TVJ316" s="22"/>
      <c r="TVK316" s="22"/>
      <c r="TVL316" s="22"/>
      <c r="TVM316" s="22"/>
      <c r="TVN316" s="22"/>
      <c r="TVO316" s="22"/>
      <c r="TVP316" s="22"/>
      <c r="TVQ316" s="22"/>
      <c r="TVR316" s="22"/>
      <c r="TVS316" s="22"/>
      <c r="TVT316" s="22"/>
      <c r="TVU316" s="22"/>
      <c r="TVV316" s="22"/>
      <c r="TVW316" s="22"/>
      <c r="TVX316" s="22"/>
      <c r="TVY316" s="22"/>
      <c r="TVZ316" s="22"/>
      <c r="TWA316" s="22"/>
      <c r="TWB316" s="22"/>
      <c r="TWC316" s="22"/>
      <c r="TWD316" s="22"/>
      <c r="TWE316" s="22"/>
      <c r="TWF316" s="22"/>
      <c r="TWG316" s="22"/>
      <c r="TWH316" s="22"/>
      <c r="TWI316" s="22"/>
      <c r="TWJ316" s="22"/>
      <c r="TWK316" s="22"/>
      <c r="TWL316" s="22"/>
      <c r="TWM316" s="22"/>
      <c r="TWN316" s="22"/>
      <c r="TWO316" s="22"/>
      <c r="TWP316" s="22"/>
      <c r="TWQ316" s="22"/>
      <c r="TWR316" s="22"/>
      <c r="TWS316" s="22"/>
      <c r="TWT316" s="22"/>
      <c r="TWU316" s="22"/>
      <c r="TWV316" s="22"/>
      <c r="TWW316" s="22"/>
      <c r="TWX316" s="22"/>
      <c r="TWY316" s="22"/>
      <c r="TWZ316" s="22"/>
      <c r="TXA316" s="22"/>
      <c r="TXB316" s="22"/>
      <c r="TXC316" s="22"/>
      <c r="TXD316" s="22"/>
      <c r="TXE316" s="22"/>
      <c r="TXF316" s="22"/>
      <c r="TXG316" s="22"/>
      <c r="TXH316" s="22"/>
      <c r="TXI316" s="22"/>
      <c r="TXJ316" s="22"/>
      <c r="TXK316" s="22"/>
      <c r="TXL316" s="22"/>
      <c r="TXM316" s="22"/>
      <c r="TXN316" s="22"/>
      <c r="TXO316" s="22"/>
      <c r="TXP316" s="22"/>
      <c r="TXQ316" s="22"/>
      <c r="TXR316" s="22"/>
      <c r="TXS316" s="22"/>
      <c r="TXT316" s="22"/>
      <c r="TXU316" s="22"/>
      <c r="TXV316" s="22"/>
      <c r="TXW316" s="22"/>
      <c r="TXX316" s="22"/>
      <c r="TXY316" s="22"/>
      <c r="TXZ316" s="22"/>
      <c r="TYA316" s="22"/>
      <c r="TYB316" s="22"/>
      <c r="TYC316" s="22"/>
      <c r="TYD316" s="22"/>
      <c r="TYE316" s="22"/>
      <c r="TYF316" s="22"/>
      <c r="TYG316" s="22"/>
      <c r="TYH316" s="22"/>
      <c r="TYI316" s="22"/>
      <c r="TYJ316" s="22"/>
      <c r="TYK316" s="22"/>
      <c r="TYL316" s="22"/>
      <c r="TYM316" s="22"/>
      <c r="TYN316" s="22"/>
      <c r="TYO316" s="22"/>
      <c r="TYP316" s="22"/>
      <c r="TYQ316" s="22"/>
      <c r="TYR316" s="22"/>
      <c r="TYS316" s="22"/>
      <c r="TYT316" s="22"/>
      <c r="TYU316" s="22"/>
      <c r="TYV316" s="22"/>
      <c r="TYW316" s="22"/>
      <c r="TYX316" s="22"/>
      <c r="TYY316" s="22"/>
      <c r="TYZ316" s="22"/>
      <c r="TZA316" s="22"/>
      <c r="TZB316" s="22"/>
      <c r="TZC316" s="22"/>
      <c r="TZD316" s="22"/>
      <c r="TZE316" s="22"/>
      <c r="TZF316" s="22"/>
      <c r="TZG316" s="22"/>
      <c r="TZH316" s="22"/>
      <c r="TZI316" s="22"/>
      <c r="TZJ316" s="22"/>
      <c r="TZK316" s="22"/>
      <c r="TZL316" s="22"/>
      <c r="TZM316" s="22"/>
      <c r="TZN316" s="22"/>
      <c r="TZO316" s="22"/>
      <c r="TZP316" s="22"/>
      <c r="TZQ316" s="22"/>
      <c r="TZR316" s="22"/>
      <c r="TZS316" s="22"/>
      <c r="TZT316" s="22"/>
      <c r="TZU316" s="22"/>
      <c r="TZV316" s="22"/>
      <c r="TZW316" s="22"/>
      <c r="TZX316" s="22"/>
      <c r="TZY316" s="22"/>
      <c r="TZZ316" s="22"/>
      <c r="UAA316" s="22"/>
      <c r="UAB316" s="22"/>
      <c r="UAC316" s="22"/>
      <c r="UAD316" s="22"/>
      <c r="UAE316" s="22"/>
      <c r="UAF316" s="22"/>
      <c r="UAG316" s="22"/>
      <c r="UAH316" s="22"/>
      <c r="UAI316" s="22"/>
      <c r="UAJ316" s="22"/>
      <c r="UAK316" s="22"/>
      <c r="UAL316" s="22"/>
      <c r="UAM316" s="22"/>
      <c r="UAN316" s="22"/>
      <c r="UAO316" s="22"/>
      <c r="UAP316" s="22"/>
      <c r="UAQ316" s="22"/>
      <c r="UAR316" s="22"/>
      <c r="UAS316" s="22"/>
      <c r="UAT316" s="22"/>
      <c r="UAU316" s="22"/>
      <c r="UAV316" s="22"/>
      <c r="UAW316" s="22"/>
      <c r="UAX316" s="22"/>
      <c r="UAY316" s="22"/>
      <c r="UAZ316" s="22"/>
      <c r="UBA316" s="22"/>
      <c r="UBB316" s="22"/>
      <c r="UBC316" s="22"/>
      <c r="UBD316" s="22"/>
      <c r="UBE316" s="22"/>
      <c r="UBF316" s="22"/>
      <c r="UBG316" s="22"/>
      <c r="UBH316" s="22"/>
      <c r="UBI316" s="22"/>
      <c r="UBJ316" s="22"/>
      <c r="UBK316" s="22"/>
      <c r="UBL316" s="22"/>
      <c r="UBM316" s="22"/>
      <c r="UBN316" s="22"/>
      <c r="UBO316" s="22"/>
      <c r="UBP316" s="22"/>
      <c r="UBQ316" s="22"/>
      <c r="UBR316" s="22"/>
      <c r="UBS316" s="22"/>
      <c r="UBT316" s="22"/>
      <c r="UBU316" s="22"/>
      <c r="UBV316" s="22"/>
      <c r="UBW316" s="22"/>
      <c r="UBX316" s="22"/>
      <c r="UBY316" s="22"/>
      <c r="UBZ316" s="22"/>
      <c r="UCA316" s="22"/>
      <c r="UCB316" s="22"/>
      <c r="UCC316" s="22"/>
      <c r="UCD316" s="22"/>
      <c r="UCE316" s="22"/>
      <c r="UCF316" s="22"/>
      <c r="UCG316" s="22"/>
      <c r="UCH316" s="22"/>
      <c r="UCI316" s="22"/>
      <c r="UCJ316" s="22"/>
      <c r="UCK316" s="22"/>
      <c r="UCL316" s="22"/>
      <c r="UCM316" s="22"/>
      <c r="UCN316" s="22"/>
      <c r="UCO316" s="22"/>
      <c r="UCP316" s="22"/>
      <c r="UCQ316" s="22"/>
      <c r="UCR316" s="22"/>
      <c r="UCS316" s="22"/>
      <c r="UCT316" s="22"/>
      <c r="UCU316" s="22"/>
      <c r="UCV316" s="22"/>
      <c r="UCW316" s="22"/>
      <c r="UCX316" s="22"/>
      <c r="UCY316" s="22"/>
      <c r="UCZ316" s="22"/>
      <c r="UDA316" s="22"/>
      <c r="UDB316" s="22"/>
      <c r="UDC316" s="22"/>
      <c r="UDD316" s="22"/>
      <c r="UDE316" s="22"/>
      <c r="UDF316" s="22"/>
      <c r="UDG316" s="22"/>
      <c r="UDH316" s="22"/>
      <c r="UDI316" s="22"/>
      <c r="UDJ316" s="22"/>
      <c r="UDK316" s="22"/>
      <c r="UDL316" s="22"/>
      <c r="UDM316" s="22"/>
      <c r="UDN316" s="22"/>
      <c r="UDO316" s="22"/>
      <c r="UDP316" s="22"/>
      <c r="UDQ316" s="22"/>
      <c r="UDR316" s="22"/>
      <c r="UDS316" s="22"/>
      <c r="UDT316" s="22"/>
      <c r="UDU316" s="22"/>
      <c r="UDV316" s="22"/>
      <c r="UDW316" s="22"/>
      <c r="UDX316" s="22"/>
      <c r="UDY316" s="22"/>
      <c r="UDZ316" s="22"/>
      <c r="UEA316" s="22"/>
      <c r="UEB316" s="22"/>
      <c r="UEC316" s="22"/>
      <c r="UED316" s="22"/>
      <c r="UEE316" s="22"/>
      <c r="UEF316" s="22"/>
      <c r="UEG316" s="22"/>
      <c r="UEH316" s="22"/>
      <c r="UEI316" s="22"/>
      <c r="UEJ316" s="22"/>
      <c r="UEK316" s="22"/>
      <c r="UEL316" s="22"/>
      <c r="UEM316" s="22"/>
      <c r="UEN316" s="22"/>
      <c r="UEO316" s="22"/>
      <c r="UEP316" s="22"/>
      <c r="UEQ316" s="22"/>
      <c r="UER316" s="22"/>
      <c r="UES316" s="22"/>
      <c r="UET316" s="22"/>
      <c r="UEU316" s="22"/>
      <c r="UEV316" s="22"/>
      <c r="UEW316" s="22"/>
      <c r="UEX316" s="22"/>
      <c r="UEY316" s="22"/>
      <c r="UEZ316" s="22"/>
      <c r="UFA316" s="22"/>
      <c r="UFB316" s="22"/>
      <c r="UFC316" s="22"/>
      <c r="UFD316" s="22"/>
      <c r="UFE316" s="22"/>
      <c r="UFF316" s="22"/>
      <c r="UFG316" s="22"/>
      <c r="UFH316" s="22"/>
      <c r="UFI316" s="22"/>
      <c r="UFJ316" s="22"/>
      <c r="UFK316" s="22"/>
      <c r="UFL316" s="22"/>
      <c r="UFM316" s="22"/>
      <c r="UFN316" s="22"/>
      <c r="UFO316" s="22"/>
      <c r="UFP316" s="22"/>
      <c r="UFQ316" s="22"/>
      <c r="UFR316" s="22"/>
      <c r="UFS316" s="22"/>
      <c r="UFT316" s="22"/>
      <c r="UFU316" s="22"/>
      <c r="UFV316" s="22"/>
      <c r="UFW316" s="22"/>
      <c r="UFX316" s="22"/>
      <c r="UFY316" s="22"/>
      <c r="UFZ316" s="22"/>
      <c r="UGA316" s="22"/>
      <c r="UGB316" s="22"/>
      <c r="UGC316" s="22"/>
      <c r="UGD316" s="22"/>
      <c r="UGE316" s="22"/>
      <c r="UGF316" s="22"/>
      <c r="UGG316" s="22"/>
      <c r="UGH316" s="22"/>
      <c r="UGI316" s="22"/>
      <c r="UGJ316" s="22"/>
      <c r="UGK316" s="22"/>
      <c r="UGL316" s="22"/>
      <c r="UGM316" s="22"/>
      <c r="UGN316" s="22"/>
      <c r="UGO316" s="22"/>
      <c r="UGP316" s="22"/>
      <c r="UGQ316" s="22"/>
      <c r="UGR316" s="22"/>
      <c r="UGS316" s="22"/>
      <c r="UGT316" s="22"/>
      <c r="UGU316" s="22"/>
      <c r="UGV316" s="22"/>
      <c r="UGW316" s="22"/>
      <c r="UGX316" s="22"/>
      <c r="UGY316" s="22"/>
      <c r="UGZ316" s="22"/>
      <c r="UHA316" s="22"/>
      <c r="UHB316" s="22"/>
      <c r="UHC316" s="22"/>
      <c r="UHD316" s="22"/>
      <c r="UHE316" s="22"/>
      <c r="UHF316" s="22"/>
      <c r="UHG316" s="22"/>
      <c r="UHH316" s="22"/>
      <c r="UHI316" s="22"/>
      <c r="UHJ316" s="22"/>
      <c r="UHK316" s="22"/>
      <c r="UHL316" s="22"/>
      <c r="UHM316" s="22"/>
      <c r="UHN316" s="22"/>
      <c r="UHO316" s="22"/>
      <c r="UHP316" s="22"/>
      <c r="UHQ316" s="22"/>
      <c r="UHR316" s="22"/>
      <c r="UHS316" s="22"/>
      <c r="UHT316" s="22"/>
      <c r="UHU316" s="22"/>
      <c r="UHV316" s="22"/>
      <c r="UHW316" s="22"/>
      <c r="UHX316" s="22"/>
      <c r="UHY316" s="22"/>
      <c r="UHZ316" s="22"/>
      <c r="UIA316" s="22"/>
      <c r="UIB316" s="22"/>
      <c r="UIC316" s="22"/>
      <c r="UID316" s="22"/>
      <c r="UIE316" s="22"/>
      <c r="UIF316" s="22"/>
      <c r="UIG316" s="22"/>
      <c r="UIH316" s="22"/>
      <c r="UII316" s="22"/>
      <c r="UIJ316" s="22"/>
      <c r="UIK316" s="22"/>
      <c r="UIL316" s="22"/>
      <c r="UIM316" s="22"/>
      <c r="UIN316" s="22"/>
      <c r="UIO316" s="22"/>
      <c r="UIP316" s="22"/>
      <c r="UIQ316" s="22"/>
      <c r="UIR316" s="22"/>
      <c r="UIS316" s="22"/>
      <c r="UIT316" s="22"/>
      <c r="UIU316" s="22"/>
      <c r="UIV316" s="22"/>
      <c r="UIW316" s="22"/>
      <c r="UIX316" s="22"/>
      <c r="UIY316" s="22"/>
      <c r="UIZ316" s="22"/>
      <c r="UJA316" s="22"/>
      <c r="UJB316" s="22"/>
      <c r="UJC316" s="22"/>
      <c r="UJD316" s="22"/>
      <c r="UJE316" s="22"/>
      <c r="UJF316" s="22"/>
      <c r="UJG316" s="22"/>
      <c r="UJH316" s="22"/>
      <c r="UJI316" s="22"/>
      <c r="UJJ316" s="22"/>
      <c r="UJK316" s="22"/>
      <c r="UJL316" s="22"/>
      <c r="UJM316" s="22"/>
      <c r="UJN316" s="22"/>
      <c r="UJO316" s="22"/>
      <c r="UJP316" s="22"/>
      <c r="UJQ316" s="22"/>
      <c r="UJR316" s="22"/>
      <c r="UJS316" s="22"/>
      <c r="UJT316" s="22"/>
      <c r="UJU316" s="22"/>
      <c r="UJV316" s="22"/>
      <c r="UJW316" s="22"/>
      <c r="UJX316" s="22"/>
      <c r="UJY316" s="22"/>
      <c r="UJZ316" s="22"/>
      <c r="UKA316" s="22"/>
      <c r="UKB316" s="22"/>
      <c r="UKC316" s="22"/>
      <c r="UKD316" s="22"/>
      <c r="UKE316" s="22"/>
      <c r="UKF316" s="22"/>
      <c r="UKG316" s="22"/>
      <c r="UKH316" s="22"/>
      <c r="UKI316" s="22"/>
      <c r="UKJ316" s="22"/>
      <c r="UKK316" s="22"/>
      <c r="UKL316" s="22"/>
      <c r="UKM316" s="22"/>
      <c r="UKN316" s="22"/>
      <c r="UKO316" s="22"/>
      <c r="UKP316" s="22"/>
      <c r="UKQ316" s="22"/>
      <c r="UKR316" s="22"/>
      <c r="UKS316" s="22"/>
      <c r="UKT316" s="22"/>
      <c r="UKU316" s="22"/>
      <c r="UKV316" s="22"/>
      <c r="UKW316" s="22"/>
      <c r="UKX316" s="22"/>
      <c r="UKY316" s="22"/>
      <c r="UKZ316" s="22"/>
      <c r="ULA316" s="22"/>
      <c r="ULB316" s="22"/>
      <c r="ULC316" s="22"/>
      <c r="ULD316" s="22"/>
      <c r="ULE316" s="22"/>
      <c r="ULF316" s="22"/>
      <c r="ULG316" s="22"/>
      <c r="ULH316" s="22"/>
      <c r="ULI316" s="22"/>
      <c r="ULJ316" s="22"/>
      <c r="ULK316" s="22"/>
      <c r="ULL316" s="22"/>
      <c r="ULM316" s="22"/>
      <c r="ULN316" s="22"/>
      <c r="ULO316" s="22"/>
      <c r="ULP316" s="22"/>
      <c r="ULQ316" s="22"/>
      <c r="ULR316" s="22"/>
      <c r="ULS316" s="22"/>
      <c r="ULT316" s="22"/>
      <c r="ULU316" s="22"/>
      <c r="ULV316" s="22"/>
      <c r="ULW316" s="22"/>
      <c r="ULX316" s="22"/>
      <c r="ULY316" s="22"/>
      <c r="ULZ316" s="22"/>
      <c r="UMA316" s="22"/>
      <c r="UMB316" s="22"/>
      <c r="UMC316" s="22"/>
      <c r="UMD316" s="22"/>
      <c r="UME316" s="22"/>
      <c r="UMF316" s="22"/>
      <c r="UMG316" s="22"/>
      <c r="UMH316" s="22"/>
      <c r="UMI316" s="22"/>
      <c r="UMJ316" s="22"/>
      <c r="UMK316" s="22"/>
      <c r="UML316" s="22"/>
      <c r="UMM316" s="22"/>
      <c r="UMN316" s="22"/>
      <c r="UMO316" s="22"/>
      <c r="UMP316" s="22"/>
      <c r="UMQ316" s="22"/>
      <c r="UMR316" s="22"/>
      <c r="UMS316" s="22"/>
      <c r="UMT316" s="22"/>
      <c r="UMU316" s="22"/>
      <c r="UMV316" s="22"/>
      <c r="UMW316" s="22"/>
      <c r="UMX316" s="22"/>
      <c r="UMY316" s="22"/>
      <c r="UMZ316" s="22"/>
      <c r="UNA316" s="22"/>
      <c r="UNB316" s="22"/>
      <c r="UNC316" s="22"/>
      <c r="UND316" s="22"/>
      <c r="UNE316" s="22"/>
      <c r="UNF316" s="22"/>
      <c r="UNG316" s="22"/>
      <c r="UNH316" s="22"/>
      <c r="UNI316" s="22"/>
      <c r="UNJ316" s="22"/>
      <c r="UNK316" s="22"/>
      <c r="UNL316" s="22"/>
      <c r="UNM316" s="22"/>
      <c r="UNN316" s="22"/>
      <c r="UNO316" s="22"/>
      <c r="UNP316" s="22"/>
      <c r="UNQ316" s="22"/>
      <c r="UNR316" s="22"/>
      <c r="UNS316" s="22"/>
      <c r="UNT316" s="22"/>
      <c r="UNU316" s="22"/>
      <c r="UNV316" s="22"/>
      <c r="UNW316" s="22"/>
      <c r="UNX316" s="22"/>
      <c r="UNY316" s="22"/>
      <c r="UNZ316" s="22"/>
      <c r="UOA316" s="22"/>
      <c r="UOB316" s="22"/>
      <c r="UOC316" s="22"/>
      <c r="UOD316" s="22"/>
      <c r="UOE316" s="22"/>
      <c r="UOF316" s="22"/>
      <c r="UOG316" s="22"/>
      <c r="UOH316" s="22"/>
      <c r="UOI316" s="22"/>
      <c r="UOJ316" s="22"/>
      <c r="UOK316" s="22"/>
      <c r="UOL316" s="22"/>
      <c r="UOM316" s="22"/>
      <c r="UON316" s="22"/>
      <c r="UOO316" s="22"/>
      <c r="UOP316" s="22"/>
      <c r="UOQ316" s="22"/>
      <c r="UOR316" s="22"/>
      <c r="UOS316" s="22"/>
      <c r="UOT316" s="22"/>
      <c r="UOU316" s="22"/>
      <c r="UOV316" s="22"/>
      <c r="UOW316" s="22"/>
      <c r="UOX316" s="22"/>
      <c r="UOY316" s="22"/>
      <c r="UOZ316" s="22"/>
      <c r="UPA316" s="22"/>
      <c r="UPB316" s="22"/>
      <c r="UPC316" s="22"/>
      <c r="UPD316" s="22"/>
      <c r="UPE316" s="22"/>
      <c r="UPF316" s="22"/>
      <c r="UPG316" s="22"/>
      <c r="UPH316" s="22"/>
      <c r="UPI316" s="22"/>
      <c r="UPJ316" s="22"/>
      <c r="UPK316" s="22"/>
      <c r="UPL316" s="22"/>
      <c r="UPM316" s="22"/>
      <c r="UPN316" s="22"/>
      <c r="UPO316" s="22"/>
      <c r="UPP316" s="22"/>
      <c r="UPQ316" s="22"/>
      <c r="UPR316" s="22"/>
      <c r="UPS316" s="22"/>
      <c r="UPT316" s="22"/>
      <c r="UPU316" s="22"/>
      <c r="UPV316" s="22"/>
      <c r="UPW316" s="22"/>
      <c r="UPX316" s="22"/>
      <c r="UPY316" s="22"/>
      <c r="UPZ316" s="22"/>
      <c r="UQA316" s="22"/>
      <c r="UQB316" s="22"/>
      <c r="UQC316" s="22"/>
      <c r="UQD316" s="22"/>
      <c r="UQE316" s="22"/>
      <c r="UQF316" s="22"/>
      <c r="UQG316" s="22"/>
      <c r="UQH316" s="22"/>
      <c r="UQI316" s="22"/>
      <c r="UQJ316" s="22"/>
      <c r="UQK316" s="22"/>
      <c r="UQL316" s="22"/>
      <c r="UQM316" s="22"/>
      <c r="UQN316" s="22"/>
      <c r="UQO316" s="22"/>
      <c r="UQP316" s="22"/>
      <c r="UQQ316" s="22"/>
      <c r="UQR316" s="22"/>
      <c r="UQS316" s="22"/>
      <c r="UQT316" s="22"/>
      <c r="UQU316" s="22"/>
      <c r="UQV316" s="22"/>
      <c r="UQW316" s="22"/>
      <c r="UQX316" s="22"/>
      <c r="UQY316" s="22"/>
      <c r="UQZ316" s="22"/>
      <c r="URA316" s="22"/>
      <c r="URB316" s="22"/>
      <c r="URC316" s="22"/>
      <c r="URD316" s="22"/>
      <c r="URE316" s="22"/>
      <c r="URF316" s="22"/>
      <c r="URG316" s="22"/>
      <c r="URH316" s="22"/>
      <c r="URI316" s="22"/>
      <c r="URJ316" s="22"/>
      <c r="URK316" s="22"/>
      <c r="URL316" s="22"/>
      <c r="URM316" s="22"/>
      <c r="URN316" s="22"/>
      <c r="URO316" s="22"/>
      <c r="URP316" s="22"/>
      <c r="URQ316" s="22"/>
      <c r="URR316" s="22"/>
      <c r="URS316" s="22"/>
      <c r="URT316" s="22"/>
      <c r="URU316" s="22"/>
      <c r="URV316" s="22"/>
      <c r="URW316" s="22"/>
      <c r="URX316" s="22"/>
      <c r="URY316" s="22"/>
      <c r="URZ316" s="22"/>
      <c r="USA316" s="22"/>
      <c r="USB316" s="22"/>
      <c r="USC316" s="22"/>
      <c r="USD316" s="22"/>
      <c r="USE316" s="22"/>
      <c r="USF316" s="22"/>
      <c r="USG316" s="22"/>
      <c r="USH316" s="22"/>
      <c r="USI316" s="22"/>
      <c r="USJ316" s="22"/>
      <c r="USK316" s="22"/>
      <c r="USL316" s="22"/>
      <c r="USM316" s="22"/>
      <c r="USN316" s="22"/>
      <c r="USO316" s="22"/>
      <c r="USP316" s="22"/>
      <c r="USQ316" s="22"/>
      <c r="USR316" s="22"/>
      <c r="USS316" s="22"/>
      <c r="UST316" s="22"/>
      <c r="USU316" s="22"/>
      <c r="USV316" s="22"/>
      <c r="USW316" s="22"/>
      <c r="USX316" s="22"/>
      <c r="USY316" s="22"/>
      <c r="USZ316" s="22"/>
      <c r="UTA316" s="22"/>
      <c r="UTB316" s="22"/>
      <c r="UTC316" s="22"/>
      <c r="UTD316" s="22"/>
      <c r="UTE316" s="22"/>
      <c r="UTF316" s="22"/>
      <c r="UTG316" s="22"/>
      <c r="UTH316" s="22"/>
      <c r="UTI316" s="22"/>
      <c r="UTJ316" s="22"/>
      <c r="UTK316" s="22"/>
      <c r="UTL316" s="22"/>
      <c r="UTM316" s="22"/>
      <c r="UTN316" s="22"/>
      <c r="UTO316" s="22"/>
      <c r="UTP316" s="22"/>
      <c r="UTQ316" s="22"/>
      <c r="UTR316" s="22"/>
      <c r="UTS316" s="22"/>
      <c r="UTT316" s="22"/>
      <c r="UTU316" s="22"/>
      <c r="UTV316" s="22"/>
      <c r="UTW316" s="22"/>
      <c r="UTX316" s="22"/>
      <c r="UTY316" s="22"/>
      <c r="UTZ316" s="22"/>
      <c r="UUA316" s="22"/>
      <c r="UUB316" s="22"/>
      <c r="UUC316" s="22"/>
      <c r="UUD316" s="22"/>
      <c r="UUE316" s="22"/>
      <c r="UUF316" s="22"/>
      <c r="UUG316" s="22"/>
      <c r="UUH316" s="22"/>
      <c r="UUI316" s="22"/>
      <c r="UUJ316" s="22"/>
      <c r="UUK316" s="22"/>
      <c r="UUL316" s="22"/>
      <c r="UUM316" s="22"/>
      <c r="UUN316" s="22"/>
      <c r="UUO316" s="22"/>
      <c r="UUP316" s="22"/>
      <c r="UUQ316" s="22"/>
      <c r="UUR316" s="22"/>
      <c r="UUS316" s="22"/>
      <c r="UUT316" s="22"/>
      <c r="UUU316" s="22"/>
      <c r="UUV316" s="22"/>
      <c r="UUW316" s="22"/>
      <c r="UUX316" s="22"/>
      <c r="UUY316" s="22"/>
      <c r="UUZ316" s="22"/>
      <c r="UVA316" s="22"/>
      <c r="UVB316" s="22"/>
      <c r="UVC316" s="22"/>
      <c r="UVD316" s="22"/>
      <c r="UVE316" s="22"/>
      <c r="UVF316" s="22"/>
      <c r="UVG316" s="22"/>
      <c r="UVH316" s="22"/>
      <c r="UVI316" s="22"/>
      <c r="UVJ316" s="22"/>
      <c r="UVK316" s="22"/>
      <c r="UVL316" s="22"/>
      <c r="UVM316" s="22"/>
      <c r="UVN316" s="22"/>
      <c r="UVO316" s="22"/>
      <c r="UVP316" s="22"/>
      <c r="UVQ316" s="22"/>
      <c r="UVR316" s="22"/>
      <c r="UVS316" s="22"/>
      <c r="UVT316" s="22"/>
      <c r="UVU316" s="22"/>
      <c r="UVV316" s="22"/>
      <c r="UVW316" s="22"/>
      <c r="UVX316" s="22"/>
      <c r="UVY316" s="22"/>
      <c r="UVZ316" s="22"/>
      <c r="UWA316" s="22"/>
      <c r="UWB316" s="22"/>
      <c r="UWC316" s="22"/>
      <c r="UWD316" s="22"/>
      <c r="UWE316" s="22"/>
      <c r="UWF316" s="22"/>
      <c r="UWG316" s="22"/>
      <c r="UWH316" s="22"/>
      <c r="UWI316" s="22"/>
      <c r="UWJ316" s="22"/>
      <c r="UWK316" s="22"/>
      <c r="UWL316" s="22"/>
      <c r="UWM316" s="22"/>
      <c r="UWN316" s="22"/>
      <c r="UWO316" s="22"/>
      <c r="UWP316" s="22"/>
      <c r="UWQ316" s="22"/>
      <c r="UWR316" s="22"/>
      <c r="UWS316" s="22"/>
      <c r="UWT316" s="22"/>
      <c r="UWU316" s="22"/>
      <c r="UWV316" s="22"/>
      <c r="UWW316" s="22"/>
      <c r="UWX316" s="22"/>
      <c r="UWY316" s="22"/>
      <c r="UWZ316" s="22"/>
      <c r="UXA316" s="22"/>
      <c r="UXB316" s="22"/>
      <c r="UXC316" s="22"/>
      <c r="UXD316" s="22"/>
      <c r="UXE316" s="22"/>
      <c r="UXF316" s="22"/>
      <c r="UXG316" s="22"/>
      <c r="UXH316" s="22"/>
      <c r="UXI316" s="22"/>
      <c r="UXJ316" s="22"/>
      <c r="UXK316" s="22"/>
      <c r="UXL316" s="22"/>
      <c r="UXM316" s="22"/>
      <c r="UXN316" s="22"/>
      <c r="UXO316" s="22"/>
      <c r="UXP316" s="22"/>
      <c r="UXQ316" s="22"/>
      <c r="UXR316" s="22"/>
      <c r="UXS316" s="22"/>
      <c r="UXT316" s="22"/>
      <c r="UXU316" s="22"/>
      <c r="UXV316" s="22"/>
      <c r="UXW316" s="22"/>
      <c r="UXX316" s="22"/>
      <c r="UXY316" s="22"/>
      <c r="UXZ316" s="22"/>
      <c r="UYA316" s="22"/>
      <c r="UYB316" s="22"/>
      <c r="UYC316" s="22"/>
      <c r="UYD316" s="22"/>
      <c r="UYE316" s="22"/>
      <c r="UYF316" s="22"/>
      <c r="UYG316" s="22"/>
      <c r="UYH316" s="22"/>
      <c r="UYI316" s="22"/>
      <c r="UYJ316" s="22"/>
      <c r="UYK316" s="22"/>
      <c r="UYL316" s="22"/>
      <c r="UYM316" s="22"/>
      <c r="UYN316" s="22"/>
      <c r="UYO316" s="22"/>
      <c r="UYP316" s="22"/>
      <c r="UYQ316" s="22"/>
      <c r="UYR316" s="22"/>
      <c r="UYS316" s="22"/>
      <c r="UYT316" s="22"/>
      <c r="UYU316" s="22"/>
      <c r="UYV316" s="22"/>
      <c r="UYW316" s="22"/>
      <c r="UYX316" s="22"/>
      <c r="UYY316" s="22"/>
      <c r="UYZ316" s="22"/>
      <c r="UZA316" s="22"/>
      <c r="UZB316" s="22"/>
      <c r="UZC316" s="22"/>
      <c r="UZD316" s="22"/>
      <c r="UZE316" s="22"/>
      <c r="UZF316" s="22"/>
      <c r="UZG316" s="22"/>
      <c r="UZH316" s="22"/>
      <c r="UZI316" s="22"/>
      <c r="UZJ316" s="22"/>
      <c r="UZK316" s="22"/>
      <c r="UZL316" s="22"/>
      <c r="UZM316" s="22"/>
      <c r="UZN316" s="22"/>
      <c r="UZO316" s="22"/>
      <c r="UZP316" s="22"/>
      <c r="UZQ316" s="22"/>
      <c r="UZR316" s="22"/>
      <c r="UZS316" s="22"/>
      <c r="UZT316" s="22"/>
      <c r="UZU316" s="22"/>
      <c r="UZV316" s="22"/>
      <c r="UZW316" s="22"/>
      <c r="UZX316" s="22"/>
      <c r="UZY316" s="22"/>
      <c r="UZZ316" s="22"/>
      <c r="VAA316" s="22"/>
      <c r="VAB316" s="22"/>
      <c r="VAC316" s="22"/>
      <c r="VAD316" s="22"/>
      <c r="VAE316" s="22"/>
      <c r="VAF316" s="22"/>
      <c r="VAG316" s="22"/>
      <c r="VAH316" s="22"/>
      <c r="VAI316" s="22"/>
      <c r="VAJ316" s="22"/>
      <c r="VAK316" s="22"/>
      <c r="VAL316" s="22"/>
      <c r="VAM316" s="22"/>
      <c r="VAN316" s="22"/>
      <c r="VAO316" s="22"/>
      <c r="VAP316" s="22"/>
      <c r="VAQ316" s="22"/>
      <c r="VAR316" s="22"/>
      <c r="VAS316" s="22"/>
      <c r="VAT316" s="22"/>
      <c r="VAU316" s="22"/>
      <c r="VAV316" s="22"/>
      <c r="VAW316" s="22"/>
      <c r="VAX316" s="22"/>
      <c r="VAY316" s="22"/>
      <c r="VAZ316" s="22"/>
      <c r="VBA316" s="22"/>
      <c r="VBB316" s="22"/>
      <c r="VBC316" s="22"/>
      <c r="VBD316" s="22"/>
      <c r="VBE316" s="22"/>
      <c r="VBF316" s="22"/>
      <c r="VBG316" s="22"/>
      <c r="VBH316" s="22"/>
      <c r="VBI316" s="22"/>
      <c r="VBJ316" s="22"/>
      <c r="VBK316" s="22"/>
      <c r="VBL316" s="22"/>
      <c r="VBM316" s="22"/>
      <c r="VBN316" s="22"/>
      <c r="VBO316" s="22"/>
      <c r="VBP316" s="22"/>
      <c r="VBQ316" s="22"/>
      <c r="VBR316" s="22"/>
      <c r="VBS316" s="22"/>
      <c r="VBT316" s="22"/>
      <c r="VBU316" s="22"/>
      <c r="VBV316" s="22"/>
      <c r="VBW316" s="22"/>
      <c r="VBX316" s="22"/>
      <c r="VBY316" s="22"/>
      <c r="VBZ316" s="22"/>
      <c r="VCA316" s="22"/>
      <c r="VCB316" s="22"/>
      <c r="VCC316" s="22"/>
      <c r="VCD316" s="22"/>
      <c r="VCE316" s="22"/>
      <c r="VCF316" s="22"/>
      <c r="VCG316" s="22"/>
      <c r="VCH316" s="22"/>
      <c r="VCI316" s="22"/>
      <c r="VCJ316" s="22"/>
      <c r="VCK316" s="22"/>
      <c r="VCL316" s="22"/>
      <c r="VCM316" s="22"/>
      <c r="VCN316" s="22"/>
      <c r="VCO316" s="22"/>
      <c r="VCP316" s="22"/>
      <c r="VCQ316" s="22"/>
      <c r="VCR316" s="22"/>
      <c r="VCS316" s="22"/>
      <c r="VCT316" s="22"/>
      <c r="VCU316" s="22"/>
      <c r="VCV316" s="22"/>
      <c r="VCW316" s="22"/>
      <c r="VCX316" s="22"/>
      <c r="VCY316" s="22"/>
      <c r="VCZ316" s="22"/>
      <c r="VDA316" s="22"/>
      <c r="VDB316" s="22"/>
      <c r="VDC316" s="22"/>
      <c r="VDD316" s="22"/>
      <c r="VDE316" s="22"/>
      <c r="VDF316" s="22"/>
      <c r="VDG316" s="22"/>
      <c r="VDH316" s="22"/>
      <c r="VDI316" s="22"/>
      <c r="VDJ316" s="22"/>
      <c r="VDK316" s="22"/>
      <c r="VDL316" s="22"/>
      <c r="VDM316" s="22"/>
      <c r="VDN316" s="22"/>
      <c r="VDO316" s="22"/>
      <c r="VDP316" s="22"/>
      <c r="VDQ316" s="22"/>
      <c r="VDR316" s="22"/>
      <c r="VDS316" s="22"/>
      <c r="VDT316" s="22"/>
      <c r="VDU316" s="22"/>
      <c r="VDV316" s="22"/>
      <c r="VDW316" s="22"/>
      <c r="VDX316" s="22"/>
      <c r="VDY316" s="22"/>
      <c r="VDZ316" s="22"/>
      <c r="VEA316" s="22"/>
      <c r="VEB316" s="22"/>
      <c r="VEC316" s="22"/>
      <c r="VED316" s="22"/>
      <c r="VEE316" s="22"/>
      <c r="VEF316" s="22"/>
      <c r="VEG316" s="22"/>
      <c r="VEH316" s="22"/>
      <c r="VEI316" s="22"/>
      <c r="VEJ316" s="22"/>
      <c r="VEK316" s="22"/>
      <c r="VEL316" s="22"/>
      <c r="VEM316" s="22"/>
      <c r="VEN316" s="22"/>
      <c r="VEO316" s="22"/>
      <c r="VEP316" s="22"/>
      <c r="VEQ316" s="22"/>
      <c r="VER316" s="22"/>
      <c r="VES316" s="22"/>
      <c r="VET316" s="22"/>
      <c r="VEU316" s="22"/>
      <c r="VEV316" s="22"/>
      <c r="VEW316" s="22"/>
      <c r="VEX316" s="22"/>
      <c r="VEY316" s="22"/>
      <c r="VEZ316" s="22"/>
      <c r="VFA316" s="22"/>
      <c r="VFB316" s="22"/>
      <c r="VFC316" s="22"/>
      <c r="VFD316" s="22"/>
      <c r="VFE316" s="22"/>
      <c r="VFF316" s="22"/>
      <c r="VFG316" s="22"/>
      <c r="VFH316" s="22"/>
      <c r="VFI316" s="22"/>
      <c r="VFJ316" s="22"/>
      <c r="VFK316" s="22"/>
      <c r="VFL316" s="22"/>
      <c r="VFM316" s="22"/>
      <c r="VFN316" s="22"/>
      <c r="VFO316" s="22"/>
      <c r="VFP316" s="22"/>
      <c r="VFQ316" s="22"/>
      <c r="VFR316" s="22"/>
      <c r="VFS316" s="22"/>
      <c r="VFT316" s="22"/>
      <c r="VFU316" s="22"/>
      <c r="VFV316" s="22"/>
      <c r="VFW316" s="22"/>
      <c r="VFX316" s="22"/>
      <c r="VFY316" s="22"/>
      <c r="VFZ316" s="22"/>
      <c r="VGA316" s="22"/>
      <c r="VGB316" s="22"/>
      <c r="VGC316" s="22"/>
      <c r="VGD316" s="22"/>
      <c r="VGE316" s="22"/>
      <c r="VGF316" s="22"/>
      <c r="VGG316" s="22"/>
      <c r="VGH316" s="22"/>
      <c r="VGI316" s="22"/>
      <c r="VGJ316" s="22"/>
      <c r="VGK316" s="22"/>
      <c r="VGL316" s="22"/>
      <c r="VGM316" s="22"/>
      <c r="VGN316" s="22"/>
      <c r="VGO316" s="22"/>
      <c r="VGP316" s="22"/>
      <c r="VGQ316" s="22"/>
      <c r="VGR316" s="22"/>
      <c r="VGS316" s="22"/>
      <c r="VGT316" s="22"/>
      <c r="VGU316" s="22"/>
      <c r="VGV316" s="22"/>
      <c r="VGW316" s="22"/>
      <c r="VGX316" s="22"/>
      <c r="VGY316" s="22"/>
      <c r="VGZ316" s="22"/>
      <c r="VHA316" s="22"/>
      <c r="VHB316" s="22"/>
      <c r="VHC316" s="22"/>
      <c r="VHD316" s="22"/>
      <c r="VHE316" s="22"/>
      <c r="VHF316" s="22"/>
      <c r="VHG316" s="22"/>
      <c r="VHH316" s="22"/>
      <c r="VHI316" s="22"/>
      <c r="VHJ316" s="22"/>
      <c r="VHK316" s="22"/>
      <c r="VHL316" s="22"/>
      <c r="VHM316" s="22"/>
      <c r="VHN316" s="22"/>
      <c r="VHO316" s="22"/>
      <c r="VHP316" s="22"/>
      <c r="VHQ316" s="22"/>
      <c r="VHR316" s="22"/>
      <c r="VHS316" s="22"/>
      <c r="VHT316" s="22"/>
      <c r="VHU316" s="22"/>
      <c r="VHV316" s="22"/>
      <c r="VHW316" s="22"/>
      <c r="VHX316" s="22"/>
      <c r="VHY316" s="22"/>
      <c r="VHZ316" s="22"/>
      <c r="VIA316" s="22"/>
      <c r="VIB316" s="22"/>
      <c r="VIC316" s="22"/>
      <c r="VID316" s="22"/>
      <c r="VIE316" s="22"/>
      <c r="VIF316" s="22"/>
      <c r="VIG316" s="22"/>
      <c r="VIH316" s="22"/>
      <c r="VII316" s="22"/>
      <c r="VIJ316" s="22"/>
      <c r="VIK316" s="22"/>
      <c r="VIL316" s="22"/>
      <c r="VIM316" s="22"/>
      <c r="VIN316" s="22"/>
      <c r="VIO316" s="22"/>
      <c r="VIP316" s="22"/>
      <c r="VIQ316" s="22"/>
      <c r="VIR316" s="22"/>
      <c r="VIS316" s="22"/>
      <c r="VIT316" s="22"/>
      <c r="VIU316" s="22"/>
      <c r="VIV316" s="22"/>
      <c r="VIW316" s="22"/>
      <c r="VIX316" s="22"/>
      <c r="VIY316" s="22"/>
      <c r="VIZ316" s="22"/>
      <c r="VJA316" s="22"/>
      <c r="VJB316" s="22"/>
      <c r="VJC316" s="22"/>
      <c r="VJD316" s="22"/>
      <c r="VJE316" s="22"/>
      <c r="VJF316" s="22"/>
      <c r="VJG316" s="22"/>
      <c r="VJH316" s="22"/>
      <c r="VJI316" s="22"/>
      <c r="VJJ316" s="22"/>
      <c r="VJK316" s="22"/>
      <c r="VJL316" s="22"/>
      <c r="VJM316" s="22"/>
      <c r="VJN316" s="22"/>
      <c r="VJO316" s="22"/>
      <c r="VJP316" s="22"/>
      <c r="VJQ316" s="22"/>
      <c r="VJR316" s="22"/>
      <c r="VJS316" s="22"/>
      <c r="VJT316" s="22"/>
      <c r="VJU316" s="22"/>
      <c r="VJV316" s="22"/>
      <c r="VJW316" s="22"/>
      <c r="VJX316" s="22"/>
      <c r="VJY316" s="22"/>
      <c r="VJZ316" s="22"/>
      <c r="VKA316" s="22"/>
      <c r="VKB316" s="22"/>
      <c r="VKC316" s="22"/>
      <c r="VKD316" s="22"/>
      <c r="VKE316" s="22"/>
      <c r="VKF316" s="22"/>
      <c r="VKG316" s="22"/>
      <c r="VKH316" s="22"/>
      <c r="VKI316" s="22"/>
      <c r="VKJ316" s="22"/>
      <c r="VKK316" s="22"/>
      <c r="VKL316" s="22"/>
      <c r="VKM316" s="22"/>
      <c r="VKN316" s="22"/>
      <c r="VKO316" s="22"/>
      <c r="VKP316" s="22"/>
      <c r="VKQ316" s="22"/>
      <c r="VKR316" s="22"/>
      <c r="VKS316" s="22"/>
      <c r="VKT316" s="22"/>
      <c r="VKU316" s="22"/>
      <c r="VKV316" s="22"/>
      <c r="VKW316" s="22"/>
      <c r="VKX316" s="22"/>
      <c r="VKY316" s="22"/>
      <c r="VKZ316" s="22"/>
      <c r="VLA316" s="22"/>
      <c r="VLB316" s="22"/>
      <c r="VLC316" s="22"/>
      <c r="VLD316" s="22"/>
      <c r="VLE316" s="22"/>
      <c r="VLF316" s="22"/>
      <c r="VLG316" s="22"/>
      <c r="VLH316" s="22"/>
      <c r="VLI316" s="22"/>
      <c r="VLJ316" s="22"/>
      <c r="VLK316" s="22"/>
      <c r="VLL316" s="22"/>
      <c r="VLM316" s="22"/>
      <c r="VLN316" s="22"/>
      <c r="VLO316" s="22"/>
      <c r="VLP316" s="22"/>
      <c r="VLQ316" s="22"/>
      <c r="VLR316" s="22"/>
      <c r="VLS316" s="22"/>
      <c r="VLT316" s="22"/>
      <c r="VLU316" s="22"/>
      <c r="VLV316" s="22"/>
      <c r="VLW316" s="22"/>
      <c r="VLX316" s="22"/>
      <c r="VLY316" s="22"/>
      <c r="VLZ316" s="22"/>
      <c r="VMA316" s="22"/>
      <c r="VMB316" s="22"/>
      <c r="VMC316" s="22"/>
      <c r="VMD316" s="22"/>
      <c r="VME316" s="22"/>
      <c r="VMF316" s="22"/>
      <c r="VMG316" s="22"/>
      <c r="VMH316" s="22"/>
      <c r="VMI316" s="22"/>
      <c r="VMJ316" s="22"/>
      <c r="VMK316" s="22"/>
      <c r="VML316" s="22"/>
      <c r="VMM316" s="22"/>
      <c r="VMN316" s="22"/>
      <c r="VMO316" s="22"/>
      <c r="VMP316" s="22"/>
      <c r="VMQ316" s="22"/>
      <c r="VMR316" s="22"/>
      <c r="VMS316" s="22"/>
      <c r="VMT316" s="22"/>
      <c r="VMU316" s="22"/>
      <c r="VMV316" s="22"/>
      <c r="VMW316" s="22"/>
      <c r="VMX316" s="22"/>
      <c r="VMY316" s="22"/>
      <c r="VMZ316" s="22"/>
      <c r="VNA316" s="22"/>
      <c r="VNB316" s="22"/>
      <c r="VNC316" s="22"/>
      <c r="VND316" s="22"/>
      <c r="VNE316" s="22"/>
      <c r="VNF316" s="22"/>
      <c r="VNG316" s="22"/>
      <c r="VNH316" s="22"/>
      <c r="VNI316" s="22"/>
      <c r="VNJ316" s="22"/>
      <c r="VNK316" s="22"/>
      <c r="VNL316" s="22"/>
      <c r="VNM316" s="22"/>
      <c r="VNN316" s="22"/>
      <c r="VNO316" s="22"/>
      <c r="VNP316" s="22"/>
      <c r="VNQ316" s="22"/>
      <c r="VNR316" s="22"/>
      <c r="VNS316" s="22"/>
      <c r="VNT316" s="22"/>
      <c r="VNU316" s="22"/>
      <c r="VNV316" s="22"/>
      <c r="VNW316" s="22"/>
      <c r="VNX316" s="22"/>
      <c r="VNY316" s="22"/>
      <c r="VNZ316" s="22"/>
      <c r="VOA316" s="22"/>
      <c r="VOB316" s="22"/>
      <c r="VOC316" s="22"/>
      <c r="VOD316" s="22"/>
      <c r="VOE316" s="22"/>
      <c r="VOF316" s="22"/>
      <c r="VOG316" s="22"/>
      <c r="VOH316" s="22"/>
      <c r="VOI316" s="22"/>
      <c r="VOJ316" s="22"/>
      <c r="VOK316" s="22"/>
      <c r="VOL316" s="22"/>
      <c r="VOM316" s="22"/>
      <c r="VON316" s="22"/>
      <c r="VOO316" s="22"/>
      <c r="VOP316" s="22"/>
      <c r="VOQ316" s="22"/>
      <c r="VOR316" s="22"/>
      <c r="VOS316" s="22"/>
      <c r="VOT316" s="22"/>
      <c r="VOU316" s="22"/>
      <c r="VOV316" s="22"/>
      <c r="VOW316" s="22"/>
      <c r="VOX316" s="22"/>
      <c r="VOY316" s="22"/>
      <c r="VOZ316" s="22"/>
      <c r="VPA316" s="22"/>
      <c r="VPB316" s="22"/>
      <c r="VPC316" s="22"/>
      <c r="VPD316" s="22"/>
      <c r="VPE316" s="22"/>
      <c r="VPF316" s="22"/>
      <c r="VPG316" s="22"/>
      <c r="VPH316" s="22"/>
      <c r="VPI316" s="22"/>
      <c r="VPJ316" s="22"/>
      <c r="VPK316" s="22"/>
      <c r="VPL316" s="22"/>
      <c r="VPM316" s="22"/>
      <c r="VPN316" s="22"/>
      <c r="VPO316" s="22"/>
      <c r="VPP316" s="22"/>
      <c r="VPQ316" s="22"/>
      <c r="VPR316" s="22"/>
      <c r="VPS316" s="22"/>
      <c r="VPT316" s="22"/>
      <c r="VPU316" s="22"/>
      <c r="VPV316" s="22"/>
      <c r="VPW316" s="22"/>
      <c r="VPX316" s="22"/>
      <c r="VPY316" s="22"/>
      <c r="VPZ316" s="22"/>
      <c r="VQA316" s="22"/>
      <c r="VQB316" s="22"/>
      <c r="VQC316" s="22"/>
      <c r="VQD316" s="22"/>
      <c r="VQE316" s="22"/>
      <c r="VQF316" s="22"/>
      <c r="VQG316" s="22"/>
      <c r="VQH316" s="22"/>
      <c r="VQI316" s="22"/>
      <c r="VQJ316" s="22"/>
      <c r="VQK316" s="22"/>
      <c r="VQL316" s="22"/>
      <c r="VQM316" s="22"/>
      <c r="VQN316" s="22"/>
      <c r="VQO316" s="22"/>
      <c r="VQP316" s="22"/>
      <c r="VQQ316" s="22"/>
      <c r="VQR316" s="22"/>
      <c r="VQS316" s="22"/>
      <c r="VQT316" s="22"/>
      <c r="VQU316" s="22"/>
      <c r="VQV316" s="22"/>
      <c r="VQW316" s="22"/>
      <c r="VQX316" s="22"/>
      <c r="VQY316" s="22"/>
      <c r="VQZ316" s="22"/>
      <c r="VRA316" s="22"/>
      <c r="VRB316" s="22"/>
      <c r="VRC316" s="22"/>
      <c r="VRD316" s="22"/>
      <c r="VRE316" s="22"/>
      <c r="VRF316" s="22"/>
      <c r="VRG316" s="22"/>
      <c r="VRH316" s="22"/>
      <c r="VRI316" s="22"/>
      <c r="VRJ316" s="22"/>
      <c r="VRK316" s="22"/>
      <c r="VRL316" s="22"/>
      <c r="VRM316" s="22"/>
      <c r="VRN316" s="22"/>
      <c r="VRO316" s="22"/>
      <c r="VRP316" s="22"/>
      <c r="VRQ316" s="22"/>
      <c r="VRR316" s="22"/>
      <c r="VRS316" s="22"/>
      <c r="VRT316" s="22"/>
      <c r="VRU316" s="22"/>
      <c r="VRV316" s="22"/>
      <c r="VRW316" s="22"/>
      <c r="VRX316" s="22"/>
      <c r="VRY316" s="22"/>
      <c r="VRZ316" s="22"/>
      <c r="VSA316" s="22"/>
      <c r="VSB316" s="22"/>
      <c r="VSC316" s="22"/>
      <c r="VSD316" s="22"/>
      <c r="VSE316" s="22"/>
      <c r="VSF316" s="22"/>
      <c r="VSG316" s="22"/>
      <c r="VSH316" s="22"/>
      <c r="VSI316" s="22"/>
      <c r="VSJ316" s="22"/>
      <c r="VSK316" s="22"/>
      <c r="VSL316" s="22"/>
      <c r="VSM316" s="22"/>
      <c r="VSN316" s="22"/>
      <c r="VSO316" s="22"/>
      <c r="VSP316" s="22"/>
      <c r="VSQ316" s="22"/>
      <c r="VSR316" s="22"/>
      <c r="VSS316" s="22"/>
      <c r="VST316" s="22"/>
      <c r="VSU316" s="22"/>
      <c r="VSV316" s="22"/>
      <c r="VSW316" s="22"/>
      <c r="VSX316" s="22"/>
      <c r="VSY316" s="22"/>
      <c r="VSZ316" s="22"/>
      <c r="VTA316" s="22"/>
      <c r="VTB316" s="22"/>
      <c r="VTC316" s="22"/>
      <c r="VTD316" s="22"/>
      <c r="VTE316" s="22"/>
      <c r="VTF316" s="22"/>
      <c r="VTG316" s="22"/>
      <c r="VTH316" s="22"/>
      <c r="VTI316" s="22"/>
      <c r="VTJ316" s="22"/>
      <c r="VTK316" s="22"/>
      <c r="VTL316" s="22"/>
      <c r="VTM316" s="22"/>
      <c r="VTN316" s="22"/>
      <c r="VTO316" s="22"/>
      <c r="VTP316" s="22"/>
      <c r="VTQ316" s="22"/>
      <c r="VTR316" s="22"/>
      <c r="VTS316" s="22"/>
      <c r="VTT316" s="22"/>
      <c r="VTU316" s="22"/>
      <c r="VTV316" s="22"/>
      <c r="VTW316" s="22"/>
      <c r="VTX316" s="22"/>
      <c r="VTY316" s="22"/>
      <c r="VTZ316" s="22"/>
      <c r="VUA316" s="22"/>
      <c r="VUB316" s="22"/>
      <c r="VUC316" s="22"/>
      <c r="VUD316" s="22"/>
      <c r="VUE316" s="22"/>
      <c r="VUF316" s="22"/>
      <c r="VUG316" s="22"/>
      <c r="VUH316" s="22"/>
      <c r="VUI316" s="22"/>
      <c r="VUJ316" s="22"/>
      <c r="VUK316" s="22"/>
      <c r="VUL316" s="22"/>
      <c r="VUM316" s="22"/>
      <c r="VUN316" s="22"/>
      <c r="VUO316" s="22"/>
      <c r="VUP316" s="22"/>
      <c r="VUQ316" s="22"/>
      <c r="VUR316" s="22"/>
      <c r="VUS316" s="22"/>
      <c r="VUT316" s="22"/>
      <c r="VUU316" s="22"/>
      <c r="VUV316" s="22"/>
      <c r="VUW316" s="22"/>
      <c r="VUX316" s="22"/>
      <c r="VUY316" s="22"/>
      <c r="VUZ316" s="22"/>
      <c r="VVA316" s="22"/>
      <c r="VVB316" s="22"/>
      <c r="VVC316" s="22"/>
      <c r="VVD316" s="22"/>
      <c r="VVE316" s="22"/>
      <c r="VVF316" s="22"/>
      <c r="VVG316" s="22"/>
      <c r="VVH316" s="22"/>
      <c r="VVI316" s="22"/>
      <c r="VVJ316" s="22"/>
      <c r="VVK316" s="22"/>
      <c r="VVL316" s="22"/>
      <c r="VVM316" s="22"/>
      <c r="VVN316" s="22"/>
      <c r="VVO316" s="22"/>
      <c r="VVP316" s="22"/>
      <c r="VVQ316" s="22"/>
      <c r="VVR316" s="22"/>
      <c r="VVS316" s="22"/>
      <c r="VVT316" s="22"/>
      <c r="VVU316" s="22"/>
      <c r="VVV316" s="22"/>
      <c r="VVW316" s="22"/>
      <c r="VVX316" s="22"/>
      <c r="VVY316" s="22"/>
      <c r="VVZ316" s="22"/>
      <c r="VWA316" s="22"/>
      <c r="VWB316" s="22"/>
      <c r="VWC316" s="22"/>
      <c r="VWD316" s="22"/>
      <c r="VWE316" s="22"/>
      <c r="VWF316" s="22"/>
      <c r="VWG316" s="22"/>
      <c r="VWH316" s="22"/>
      <c r="VWI316" s="22"/>
      <c r="VWJ316" s="22"/>
      <c r="VWK316" s="22"/>
      <c r="VWL316" s="22"/>
      <c r="VWM316" s="22"/>
      <c r="VWN316" s="22"/>
      <c r="VWO316" s="22"/>
      <c r="VWP316" s="22"/>
      <c r="VWQ316" s="22"/>
      <c r="VWR316" s="22"/>
      <c r="VWS316" s="22"/>
      <c r="VWT316" s="22"/>
      <c r="VWU316" s="22"/>
      <c r="VWV316" s="22"/>
      <c r="VWW316" s="22"/>
      <c r="VWX316" s="22"/>
      <c r="VWY316" s="22"/>
      <c r="VWZ316" s="22"/>
      <c r="VXA316" s="22"/>
      <c r="VXB316" s="22"/>
      <c r="VXC316" s="22"/>
      <c r="VXD316" s="22"/>
      <c r="VXE316" s="22"/>
      <c r="VXF316" s="22"/>
      <c r="VXG316" s="22"/>
      <c r="VXH316" s="22"/>
      <c r="VXI316" s="22"/>
      <c r="VXJ316" s="22"/>
      <c r="VXK316" s="22"/>
      <c r="VXL316" s="22"/>
      <c r="VXM316" s="22"/>
      <c r="VXN316" s="22"/>
      <c r="VXO316" s="22"/>
      <c r="VXP316" s="22"/>
      <c r="VXQ316" s="22"/>
      <c r="VXR316" s="22"/>
      <c r="VXS316" s="22"/>
      <c r="VXT316" s="22"/>
      <c r="VXU316" s="22"/>
      <c r="VXV316" s="22"/>
      <c r="VXW316" s="22"/>
      <c r="VXX316" s="22"/>
      <c r="VXY316" s="22"/>
      <c r="VXZ316" s="22"/>
      <c r="VYA316" s="22"/>
      <c r="VYB316" s="22"/>
      <c r="VYC316" s="22"/>
      <c r="VYD316" s="22"/>
      <c r="VYE316" s="22"/>
      <c r="VYF316" s="22"/>
      <c r="VYG316" s="22"/>
      <c r="VYH316" s="22"/>
      <c r="VYI316" s="22"/>
      <c r="VYJ316" s="22"/>
      <c r="VYK316" s="22"/>
      <c r="VYL316" s="22"/>
      <c r="VYM316" s="22"/>
      <c r="VYN316" s="22"/>
      <c r="VYO316" s="22"/>
      <c r="VYP316" s="22"/>
      <c r="VYQ316" s="22"/>
      <c r="VYR316" s="22"/>
      <c r="VYS316" s="22"/>
      <c r="VYT316" s="22"/>
      <c r="VYU316" s="22"/>
      <c r="VYV316" s="22"/>
      <c r="VYW316" s="22"/>
      <c r="VYX316" s="22"/>
      <c r="VYY316" s="22"/>
      <c r="VYZ316" s="22"/>
      <c r="VZA316" s="22"/>
      <c r="VZB316" s="22"/>
      <c r="VZC316" s="22"/>
      <c r="VZD316" s="22"/>
      <c r="VZE316" s="22"/>
      <c r="VZF316" s="22"/>
      <c r="VZG316" s="22"/>
      <c r="VZH316" s="22"/>
      <c r="VZI316" s="22"/>
      <c r="VZJ316" s="22"/>
      <c r="VZK316" s="22"/>
      <c r="VZL316" s="22"/>
      <c r="VZM316" s="22"/>
      <c r="VZN316" s="22"/>
      <c r="VZO316" s="22"/>
      <c r="VZP316" s="22"/>
      <c r="VZQ316" s="22"/>
      <c r="VZR316" s="22"/>
      <c r="VZS316" s="22"/>
      <c r="VZT316" s="22"/>
      <c r="VZU316" s="22"/>
      <c r="VZV316" s="22"/>
      <c r="VZW316" s="22"/>
      <c r="VZX316" s="22"/>
      <c r="VZY316" s="22"/>
      <c r="VZZ316" s="22"/>
      <c r="WAA316" s="22"/>
      <c r="WAB316" s="22"/>
      <c r="WAC316" s="22"/>
      <c r="WAD316" s="22"/>
      <c r="WAE316" s="22"/>
      <c r="WAF316" s="22"/>
      <c r="WAG316" s="22"/>
      <c r="WAH316" s="22"/>
      <c r="WAI316" s="22"/>
      <c r="WAJ316" s="22"/>
      <c r="WAK316" s="22"/>
      <c r="WAL316" s="22"/>
      <c r="WAM316" s="22"/>
      <c r="WAN316" s="22"/>
      <c r="WAO316" s="22"/>
      <c r="WAP316" s="22"/>
      <c r="WAQ316" s="22"/>
      <c r="WAR316" s="22"/>
      <c r="WAS316" s="22"/>
      <c r="WAT316" s="22"/>
      <c r="WAU316" s="22"/>
      <c r="WAV316" s="22"/>
      <c r="WAW316" s="22"/>
      <c r="WAX316" s="22"/>
      <c r="WAY316" s="22"/>
      <c r="WAZ316" s="22"/>
      <c r="WBA316" s="22"/>
      <c r="WBB316" s="22"/>
      <c r="WBC316" s="22"/>
      <c r="WBD316" s="22"/>
      <c r="WBE316" s="22"/>
      <c r="WBF316" s="22"/>
      <c r="WBG316" s="22"/>
      <c r="WBH316" s="22"/>
      <c r="WBI316" s="22"/>
      <c r="WBJ316" s="22"/>
      <c r="WBK316" s="22"/>
      <c r="WBL316" s="22"/>
      <c r="WBM316" s="22"/>
      <c r="WBN316" s="22"/>
      <c r="WBO316" s="22"/>
      <c r="WBP316" s="22"/>
      <c r="WBQ316" s="22"/>
      <c r="WBR316" s="22"/>
      <c r="WBS316" s="22"/>
      <c r="WBT316" s="22"/>
      <c r="WBU316" s="22"/>
      <c r="WBV316" s="22"/>
      <c r="WBW316" s="22"/>
      <c r="WBX316" s="22"/>
      <c r="WBY316" s="22"/>
      <c r="WBZ316" s="22"/>
      <c r="WCA316" s="22"/>
      <c r="WCB316" s="22"/>
      <c r="WCC316" s="22"/>
      <c r="WCD316" s="22"/>
      <c r="WCE316" s="22"/>
      <c r="WCF316" s="22"/>
      <c r="WCG316" s="22"/>
      <c r="WCH316" s="22"/>
      <c r="WCI316" s="22"/>
      <c r="WCJ316" s="22"/>
      <c r="WCK316" s="22"/>
      <c r="WCL316" s="22"/>
      <c r="WCM316" s="22"/>
      <c r="WCN316" s="22"/>
      <c r="WCO316" s="22"/>
      <c r="WCP316" s="22"/>
      <c r="WCQ316" s="22"/>
      <c r="WCR316" s="22"/>
      <c r="WCS316" s="22"/>
      <c r="WCT316" s="22"/>
      <c r="WCU316" s="22"/>
      <c r="WCV316" s="22"/>
      <c r="WCW316" s="22"/>
      <c r="WCX316" s="22"/>
      <c r="WCY316" s="22"/>
      <c r="WCZ316" s="22"/>
      <c r="WDA316" s="22"/>
      <c r="WDB316" s="22"/>
      <c r="WDC316" s="22"/>
      <c r="WDD316" s="22"/>
      <c r="WDE316" s="22"/>
      <c r="WDF316" s="22"/>
      <c r="WDG316" s="22"/>
      <c r="WDH316" s="22"/>
      <c r="WDI316" s="22"/>
      <c r="WDJ316" s="22"/>
      <c r="WDK316" s="22"/>
      <c r="WDL316" s="22"/>
      <c r="WDM316" s="22"/>
      <c r="WDN316" s="22"/>
      <c r="WDO316" s="22"/>
      <c r="WDP316" s="22"/>
      <c r="WDQ316" s="22"/>
      <c r="WDR316" s="22"/>
      <c r="WDS316" s="22"/>
      <c r="WDT316" s="22"/>
      <c r="WDU316" s="22"/>
      <c r="WDV316" s="22"/>
      <c r="WDW316" s="22"/>
      <c r="WDX316" s="22"/>
      <c r="WDY316" s="22"/>
      <c r="WDZ316" s="22"/>
      <c r="WEA316" s="22"/>
      <c r="WEB316" s="22"/>
      <c r="WEC316" s="22"/>
      <c r="WED316" s="22"/>
      <c r="WEE316" s="22"/>
      <c r="WEF316" s="22"/>
      <c r="WEG316" s="22"/>
      <c r="WEH316" s="22"/>
      <c r="WEI316" s="22"/>
      <c r="WEJ316" s="22"/>
      <c r="WEK316" s="22"/>
      <c r="WEL316" s="22"/>
      <c r="WEM316" s="22"/>
      <c r="WEN316" s="22"/>
      <c r="WEO316" s="22"/>
      <c r="WEP316" s="22"/>
      <c r="WEQ316" s="22"/>
      <c r="WER316" s="22"/>
      <c r="WES316" s="22"/>
      <c r="WET316" s="22"/>
      <c r="WEU316" s="22"/>
      <c r="WEV316" s="22"/>
      <c r="WEW316" s="22"/>
      <c r="WEX316" s="22"/>
      <c r="WEY316" s="22"/>
      <c r="WEZ316" s="22"/>
      <c r="WFA316" s="22"/>
      <c r="WFB316" s="22"/>
      <c r="WFC316" s="22"/>
      <c r="WFD316" s="22"/>
      <c r="WFE316" s="22"/>
      <c r="WFF316" s="22"/>
      <c r="WFG316" s="22"/>
      <c r="WFH316" s="22"/>
      <c r="WFI316" s="22"/>
      <c r="WFJ316" s="22"/>
      <c r="WFK316" s="22"/>
      <c r="WFL316" s="22"/>
      <c r="WFM316" s="22"/>
      <c r="WFN316" s="22"/>
      <c r="WFO316" s="22"/>
      <c r="WFP316" s="22"/>
      <c r="WFQ316" s="22"/>
      <c r="WFR316" s="22"/>
      <c r="WFS316" s="22"/>
      <c r="WFT316" s="22"/>
      <c r="WFU316" s="22"/>
      <c r="WFV316" s="22"/>
      <c r="WFW316" s="22"/>
      <c r="WFX316" s="22"/>
      <c r="WFY316" s="22"/>
      <c r="WFZ316" s="22"/>
      <c r="WGA316" s="22"/>
      <c r="WGB316" s="22"/>
      <c r="WGC316" s="22"/>
      <c r="WGD316" s="22"/>
      <c r="WGE316" s="22"/>
      <c r="WGF316" s="22"/>
      <c r="WGG316" s="22"/>
      <c r="WGH316" s="22"/>
      <c r="WGI316" s="22"/>
      <c r="WGJ316" s="22"/>
      <c r="WGK316" s="22"/>
      <c r="WGL316" s="22"/>
      <c r="WGM316" s="22"/>
      <c r="WGN316" s="22"/>
      <c r="WGO316" s="22"/>
      <c r="WGP316" s="22"/>
      <c r="WGQ316" s="22"/>
      <c r="WGR316" s="22"/>
      <c r="WGS316" s="22"/>
      <c r="WGT316" s="22"/>
      <c r="WGU316" s="22"/>
      <c r="WGV316" s="22"/>
      <c r="WGW316" s="22"/>
      <c r="WGX316" s="22"/>
      <c r="WGY316" s="22"/>
      <c r="WGZ316" s="22"/>
      <c r="WHA316" s="22"/>
      <c r="WHB316" s="22"/>
      <c r="WHC316" s="22"/>
      <c r="WHD316" s="22"/>
      <c r="WHE316" s="22"/>
      <c r="WHF316" s="22"/>
      <c r="WHG316" s="22"/>
      <c r="WHH316" s="22"/>
      <c r="WHI316" s="22"/>
      <c r="WHJ316" s="22"/>
      <c r="WHK316" s="22"/>
      <c r="WHL316" s="22"/>
      <c r="WHM316" s="22"/>
      <c r="WHN316" s="22"/>
      <c r="WHO316" s="22"/>
      <c r="WHP316" s="22"/>
      <c r="WHQ316" s="22"/>
      <c r="WHR316" s="22"/>
      <c r="WHS316" s="22"/>
      <c r="WHT316" s="22"/>
      <c r="WHU316" s="22"/>
      <c r="WHV316" s="22"/>
      <c r="WHW316" s="22"/>
      <c r="WHX316" s="22"/>
      <c r="WHY316" s="22"/>
      <c r="WHZ316" s="22"/>
      <c r="WIA316" s="22"/>
      <c r="WIB316" s="22"/>
      <c r="WIC316" s="22"/>
      <c r="WID316" s="22"/>
      <c r="WIE316" s="22"/>
      <c r="WIF316" s="22"/>
      <c r="WIG316" s="22"/>
      <c r="WIH316" s="22"/>
      <c r="WII316" s="22"/>
      <c r="WIJ316" s="22"/>
      <c r="WIK316" s="22"/>
      <c r="WIL316" s="22"/>
      <c r="WIM316" s="22"/>
      <c r="WIN316" s="22"/>
      <c r="WIO316" s="22"/>
      <c r="WIP316" s="22"/>
      <c r="WIQ316" s="22"/>
      <c r="WIR316" s="22"/>
      <c r="WIS316" s="22"/>
      <c r="WIT316" s="22"/>
      <c r="WIU316" s="22"/>
      <c r="WIV316" s="22"/>
      <c r="WIW316" s="22"/>
      <c r="WIX316" s="22"/>
      <c r="WIY316" s="22"/>
      <c r="WIZ316" s="22"/>
      <c r="WJA316" s="22"/>
      <c r="WJB316" s="22"/>
      <c r="WJC316" s="22"/>
      <c r="WJD316" s="22"/>
      <c r="WJE316" s="22"/>
      <c r="WJF316" s="22"/>
      <c r="WJG316" s="22"/>
      <c r="WJH316" s="22"/>
      <c r="WJI316" s="22"/>
      <c r="WJJ316" s="22"/>
      <c r="WJK316" s="22"/>
      <c r="WJL316" s="22"/>
      <c r="WJM316" s="22"/>
      <c r="WJN316" s="22"/>
      <c r="WJO316" s="22"/>
      <c r="WJP316" s="22"/>
      <c r="WJQ316" s="22"/>
      <c r="WJR316" s="22"/>
      <c r="WJS316" s="22"/>
      <c r="WJT316" s="22"/>
      <c r="WJU316" s="22"/>
      <c r="WJV316" s="22"/>
      <c r="WJW316" s="22"/>
      <c r="WJX316" s="22"/>
      <c r="WJY316" s="22"/>
      <c r="WJZ316" s="22"/>
      <c r="WKA316" s="22"/>
      <c r="WKB316" s="22"/>
      <c r="WKC316" s="22"/>
      <c r="WKD316" s="22"/>
      <c r="WKE316" s="22"/>
      <c r="WKF316" s="22"/>
      <c r="WKG316" s="22"/>
      <c r="WKH316" s="22"/>
      <c r="WKI316" s="22"/>
      <c r="WKJ316" s="22"/>
      <c r="WKK316" s="22"/>
      <c r="WKL316" s="22"/>
      <c r="WKM316" s="22"/>
      <c r="WKN316" s="22"/>
      <c r="WKO316" s="22"/>
      <c r="WKP316" s="22"/>
      <c r="WKQ316" s="22"/>
      <c r="WKR316" s="22"/>
      <c r="WKS316" s="22"/>
      <c r="WKT316" s="22"/>
      <c r="WKU316" s="22"/>
      <c r="WKV316" s="22"/>
      <c r="WKW316" s="22"/>
      <c r="WKX316" s="22"/>
      <c r="WKY316" s="22"/>
      <c r="WKZ316" s="22"/>
      <c r="WLA316" s="22"/>
      <c r="WLB316" s="22"/>
      <c r="WLC316" s="22"/>
      <c r="WLD316" s="22"/>
      <c r="WLE316" s="22"/>
      <c r="WLF316" s="22"/>
      <c r="WLG316" s="22"/>
      <c r="WLH316" s="22"/>
      <c r="WLI316" s="22"/>
      <c r="WLJ316" s="22"/>
      <c r="WLK316" s="22"/>
      <c r="WLL316" s="22"/>
      <c r="WLM316" s="22"/>
      <c r="WLN316" s="22"/>
      <c r="WLO316" s="22"/>
      <c r="WLP316" s="22"/>
      <c r="WLQ316" s="22"/>
      <c r="WLR316" s="22"/>
      <c r="WLS316" s="22"/>
      <c r="WLT316" s="22"/>
      <c r="WLU316" s="22"/>
      <c r="WLV316" s="22"/>
      <c r="WLW316" s="22"/>
      <c r="WLX316" s="22"/>
      <c r="WLY316" s="22"/>
      <c r="WLZ316" s="22"/>
      <c r="WMA316" s="22"/>
      <c r="WMB316" s="22"/>
      <c r="WMC316" s="22"/>
      <c r="WMD316" s="22"/>
      <c r="WME316" s="22"/>
      <c r="WMF316" s="22"/>
      <c r="WMG316" s="22"/>
      <c r="WMH316" s="22"/>
      <c r="WMI316" s="22"/>
      <c r="WMJ316" s="22"/>
      <c r="WMK316" s="22"/>
      <c r="WML316" s="22"/>
      <c r="WMM316" s="22"/>
      <c r="WMN316" s="22"/>
      <c r="WMO316" s="22"/>
      <c r="WMP316" s="22"/>
      <c r="WMQ316" s="22"/>
      <c r="WMR316" s="22"/>
      <c r="WMS316" s="22"/>
      <c r="WMT316" s="22"/>
      <c r="WMU316" s="22"/>
      <c r="WMV316" s="22"/>
      <c r="WMW316" s="22"/>
      <c r="WMX316" s="22"/>
      <c r="WMY316" s="22"/>
      <c r="WMZ316" s="22"/>
      <c r="WNA316" s="22"/>
      <c r="WNB316" s="22"/>
      <c r="WNC316" s="22"/>
      <c r="WND316" s="22"/>
      <c r="WNE316" s="22"/>
      <c r="WNF316" s="22"/>
      <c r="WNG316" s="22"/>
      <c r="WNH316" s="22"/>
      <c r="WNI316" s="22"/>
      <c r="WNJ316" s="22"/>
      <c r="WNK316" s="22"/>
      <c r="WNL316" s="22"/>
      <c r="WNM316" s="22"/>
      <c r="WNN316" s="22"/>
      <c r="WNO316" s="22"/>
      <c r="WNP316" s="22"/>
      <c r="WNQ316" s="22"/>
      <c r="WNR316" s="22"/>
      <c r="WNS316" s="22"/>
      <c r="WNT316" s="22"/>
      <c r="WNU316" s="22"/>
      <c r="WNV316" s="22"/>
      <c r="WNW316" s="22"/>
      <c r="WNX316" s="22"/>
      <c r="WNY316" s="22"/>
      <c r="WNZ316" s="22"/>
      <c r="WOA316" s="22"/>
      <c r="WOB316" s="22"/>
      <c r="WOC316" s="22"/>
      <c r="WOD316" s="22"/>
      <c r="WOE316" s="22"/>
      <c r="WOF316" s="22"/>
      <c r="WOG316" s="22"/>
      <c r="WOH316" s="22"/>
      <c r="WOI316" s="22"/>
      <c r="WOJ316" s="22"/>
      <c r="WOK316" s="22"/>
      <c r="WOL316" s="22"/>
      <c r="WOM316" s="22"/>
      <c r="WON316" s="22"/>
      <c r="WOO316" s="22"/>
      <c r="WOP316" s="22"/>
      <c r="WOQ316" s="22"/>
      <c r="WOR316" s="22"/>
      <c r="WOS316" s="22"/>
      <c r="WOT316" s="22"/>
      <c r="WOU316" s="22"/>
      <c r="WOV316" s="22"/>
      <c r="WOW316" s="22"/>
      <c r="WOX316" s="22"/>
      <c r="WOY316" s="22"/>
      <c r="WOZ316" s="22"/>
      <c r="WPA316" s="22"/>
      <c r="WPB316" s="22"/>
      <c r="WPC316" s="22"/>
      <c r="WPD316" s="22"/>
      <c r="WPE316" s="22"/>
      <c r="WPF316" s="22"/>
      <c r="WPG316" s="22"/>
      <c r="WPH316" s="22"/>
      <c r="WPI316" s="22"/>
      <c r="WPJ316" s="22"/>
      <c r="WPK316" s="22"/>
      <c r="WPL316" s="22"/>
      <c r="WPM316" s="22"/>
      <c r="WPN316" s="22"/>
      <c r="WPO316" s="22"/>
      <c r="WPP316" s="22"/>
      <c r="WPQ316" s="22"/>
      <c r="WPR316" s="22"/>
      <c r="WPS316" s="22"/>
      <c r="WPT316" s="22"/>
      <c r="WPU316" s="22"/>
      <c r="WPV316" s="22"/>
      <c r="WPW316" s="22"/>
      <c r="WPX316" s="22"/>
      <c r="WPY316" s="22"/>
      <c r="WPZ316" s="22"/>
      <c r="WQA316" s="22"/>
      <c r="WQB316" s="22"/>
      <c r="WQC316" s="22"/>
      <c r="WQD316" s="22"/>
      <c r="WQE316" s="22"/>
      <c r="WQF316" s="22"/>
      <c r="WQG316" s="22"/>
      <c r="WQH316" s="22"/>
      <c r="WQI316" s="22"/>
      <c r="WQJ316" s="22"/>
      <c r="WQK316" s="22"/>
      <c r="WQL316" s="22"/>
      <c r="WQM316" s="22"/>
      <c r="WQN316" s="22"/>
      <c r="WQO316" s="22"/>
      <c r="WQP316" s="22"/>
      <c r="WQQ316" s="22"/>
      <c r="WQR316" s="22"/>
      <c r="WQS316" s="22"/>
      <c r="WQT316" s="22"/>
      <c r="WQU316" s="22"/>
      <c r="WQV316" s="22"/>
      <c r="WQW316" s="22"/>
      <c r="WQX316" s="22"/>
      <c r="WQY316" s="22"/>
      <c r="WQZ316" s="22"/>
      <c r="WRA316" s="22"/>
      <c r="WRB316" s="22"/>
      <c r="WRC316" s="22"/>
      <c r="WRD316" s="22"/>
      <c r="WRE316" s="22"/>
      <c r="WRF316" s="22"/>
      <c r="WRG316" s="22"/>
      <c r="WRH316" s="22"/>
      <c r="WRI316" s="22"/>
      <c r="WRJ316" s="22"/>
      <c r="WRK316" s="22"/>
      <c r="WRL316" s="22"/>
      <c r="WRM316" s="22"/>
      <c r="WRN316" s="22"/>
      <c r="WRO316" s="22"/>
      <c r="WRP316" s="22"/>
      <c r="WRQ316" s="22"/>
      <c r="WRR316" s="22"/>
      <c r="WRS316" s="22"/>
      <c r="WRT316" s="22"/>
      <c r="WRU316" s="22"/>
      <c r="WRV316" s="22"/>
      <c r="WRW316" s="22"/>
      <c r="WRX316" s="22"/>
      <c r="WRY316" s="22"/>
      <c r="WRZ316" s="22"/>
      <c r="WSA316" s="22"/>
      <c r="WSB316" s="22"/>
      <c r="WSC316" s="22"/>
      <c r="WSD316" s="22"/>
      <c r="WSE316" s="22"/>
      <c r="WSF316" s="22"/>
      <c r="WSG316" s="22"/>
      <c r="WSH316" s="22"/>
      <c r="WSI316" s="22"/>
      <c r="WSJ316" s="22"/>
      <c r="WSK316" s="22"/>
      <c r="WSL316" s="22"/>
      <c r="WSM316" s="22"/>
      <c r="WSN316" s="22"/>
      <c r="WSO316" s="22"/>
      <c r="WSP316" s="22"/>
      <c r="WSQ316" s="22"/>
      <c r="WSR316" s="22"/>
      <c r="WSS316" s="22"/>
      <c r="WST316" s="22"/>
      <c r="WSU316" s="22"/>
      <c r="WSV316" s="22"/>
      <c r="WSW316" s="22"/>
      <c r="WSX316" s="22"/>
      <c r="WSY316" s="22"/>
      <c r="WSZ316" s="22"/>
      <c r="WTA316" s="22"/>
      <c r="WTB316" s="22"/>
      <c r="WTC316" s="22"/>
      <c r="WTD316" s="22"/>
      <c r="WTE316" s="22"/>
      <c r="WTF316" s="22"/>
      <c r="WTG316" s="22"/>
      <c r="WTH316" s="22"/>
      <c r="WTI316" s="22"/>
      <c r="WTJ316" s="22"/>
      <c r="WTK316" s="22"/>
      <c r="WTL316" s="22"/>
      <c r="WTM316" s="22"/>
      <c r="WTN316" s="22"/>
      <c r="WTO316" s="22"/>
      <c r="WTP316" s="22"/>
      <c r="WTQ316" s="22"/>
      <c r="WTR316" s="22"/>
      <c r="WTS316" s="22"/>
      <c r="WTT316" s="22"/>
      <c r="WTU316" s="22"/>
      <c r="WTV316" s="22"/>
      <c r="WTW316" s="22"/>
      <c r="WTX316" s="22"/>
      <c r="WTY316" s="22"/>
      <c r="WTZ316" s="22"/>
      <c r="WUA316" s="22"/>
      <c r="WUB316" s="22"/>
      <c r="WUC316" s="22"/>
      <c r="WUD316" s="22"/>
      <c r="WUE316" s="22"/>
      <c r="WUF316" s="22"/>
      <c r="WUG316" s="22"/>
      <c r="WUH316" s="22"/>
      <c r="WUI316" s="22"/>
      <c r="WUJ316" s="22"/>
      <c r="WUK316" s="22"/>
      <c r="WUL316" s="22"/>
      <c r="WUM316" s="22"/>
      <c r="WUN316" s="22"/>
      <c r="WUO316" s="22"/>
      <c r="WUP316" s="22"/>
      <c r="WUQ316" s="22"/>
      <c r="WUR316" s="22"/>
      <c r="WUS316" s="22"/>
      <c r="WUT316" s="22"/>
      <c r="WUU316" s="22"/>
      <c r="WUV316" s="22"/>
      <c r="WUW316" s="22"/>
      <c r="WUX316" s="22"/>
      <c r="WUY316" s="22"/>
      <c r="WUZ316" s="22"/>
      <c r="WVA316" s="22"/>
      <c r="WVB316" s="22"/>
      <c r="WVC316" s="22"/>
      <c r="WVD316" s="22"/>
      <c r="WVE316" s="22"/>
      <c r="WVF316" s="22"/>
      <c r="WVG316" s="22"/>
      <c r="WVH316" s="22"/>
      <c r="WVI316" s="22"/>
      <c r="WVJ316" s="22"/>
      <c r="WVK316" s="22"/>
      <c r="WVL316" s="22"/>
      <c r="WVM316" s="22"/>
      <c r="WVN316" s="22"/>
      <c r="WVO316" s="22"/>
      <c r="WVP316" s="22"/>
      <c r="WVQ316" s="22"/>
      <c r="WVR316" s="22"/>
      <c r="WVS316" s="22"/>
      <c r="WVT316" s="22"/>
      <c r="WVU316" s="22"/>
      <c r="WVV316" s="22"/>
      <c r="WVW316" s="22"/>
      <c r="WVX316" s="22"/>
      <c r="WVY316" s="22"/>
      <c r="WVZ316" s="22"/>
      <c r="WWA316" s="22"/>
      <c r="WWB316" s="22"/>
      <c r="WWC316" s="22"/>
      <c r="WWD316" s="22"/>
      <c r="WWE316" s="22"/>
      <c r="WWF316" s="22"/>
      <c r="WWG316" s="22"/>
      <c r="WWH316" s="22"/>
      <c r="WWI316" s="22"/>
      <c r="WWJ316" s="22"/>
      <c r="WWK316" s="22"/>
      <c r="WWL316" s="22"/>
      <c r="WWM316" s="22"/>
      <c r="WWN316" s="22"/>
      <c r="WWO316" s="22"/>
      <c r="WWP316" s="22"/>
      <c r="WWQ316" s="22"/>
      <c r="WWR316" s="22"/>
      <c r="WWS316" s="22"/>
      <c r="WWT316" s="22"/>
      <c r="WWU316" s="22"/>
      <c r="WWV316" s="22"/>
      <c r="WWW316" s="22"/>
      <c r="WWX316" s="22"/>
      <c r="WWY316" s="22"/>
      <c r="WWZ316" s="22"/>
      <c r="WXA316" s="22"/>
      <c r="WXB316" s="22"/>
      <c r="WXC316" s="22"/>
      <c r="WXD316" s="22"/>
      <c r="WXE316" s="22"/>
      <c r="WXF316" s="22"/>
      <c r="WXG316" s="22"/>
      <c r="WXH316" s="22"/>
      <c r="WXI316" s="22"/>
      <c r="WXJ316" s="22"/>
      <c r="WXK316" s="22"/>
      <c r="WXL316" s="22"/>
      <c r="WXM316" s="22"/>
      <c r="WXN316" s="22"/>
      <c r="WXO316" s="22"/>
      <c r="WXP316" s="22"/>
      <c r="WXQ316" s="22"/>
      <c r="WXR316" s="22"/>
      <c r="WXS316" s="22"/>
      <c r="WXT316" s="22"/>
      <c r="WXU316" s="22"/>
      <c r="WXV316" s="22"/>
      <c r="WXW316" s="22"/>
      <c r="WXX316" s="22"/>
      <c r="WXY316" s="22"/>
      <c r="WXZ316" s="22"/>
      <c r="WYA316" s="22"/>
      <c r="WYB316" s="22"/>
      <c r="WYC316" s="22"/>
      <c r="WYD316" s="22"/>
      <c r="WYE316" s="22"/>
      <c r="WYF316" s="22"/>
      <c r="WYG316" s="22"/>
      <c r="WYH316" s="22"/>
      <c r="WYI316" s="22"/>
      <c r="WYJ316" s="22"/>
      <c r="WYK316" s="22"/>
      <c r="WYL316" s="22"/>
      <c r="WYM316" s="22"/>
      <c r="WYN316" s="22"/>
      <c r="WYO316" s="22"/>
      <c r="WYP316" s="22"/>
      <c r="WYQ316" s="22"/>
      <c r="WYR316" s="22"/>
      <c r="WYS316" s="22"/>
      <c r="WYT316" s="22"/>
      <c r="WYU316" s="22"/>
      <c r="WYV316" s="22"/>
      <c r="WYW316" s="22"/>
      <c r="WYX316" s="22"/>
      <c r="WYY316" s="22"/>
      <c r="WYZ316" s="22"/>
      <c r="WZA316" s="22"/>
      <c r="WZB316" s="22"/>
      <c r="WZC316" s="22"/>
      <c r="WZD316" s="22"/>
      <c r="WZE316" s="22"/>
      <c r="WZF316" s="22"/>
      <c r="WZG316" s="22"/>
      <c r="WZH316" s="22"/>
      <c r="WZI316" s="22"/>
      <c r="WZJ316" s="22"/>
      <c r="WZK316" s="22"/>
      <c r="WZL316" s="22"/>
      <c r="WZM316" s="22"/>
      <c r="WZN316" s="22"/>
      <c r="WZO316" s="22"/>
      <c r="WZP316" s="22"/>
      <c r="WZQ316" s="22"/>
      <c r="WZR316" s="22"/>
      <c r="WZS316" s="22"/>
      <c r="WZT316" s="22"/>
      <c r="WZU316" s="22"/>
      <c r="WZV316" s="22"/>
      <c r="WZW316" s="22"/>
      <c r="WZX316" s="22"/>
      <c r="WZY316" s="22"/>
      <c r="WZZ316" s="22"/>
      <c r="XAA316" s="22"/>
      <c r="XAB316" s="22"/>
      <c r="XAC316" s="22"/>
      <c r="XAD316" s="22"/>
      <c r="XAE316" s="22"/>
      <c r="XAF316" s="22"/>
      <c r="XAG316" s="22"/>
      <c r="XAH316" s="22"/>
      <c r="XAI316" s="22"/>
      <c r="XAJ316" s="22"/>
      <c r="XAK316" s="22"/>
      <c r="XAL316" s="22"/>
      <c r="XAM316" s="22"/>
      <c r="XAN316" s="22"/>
      <c r="XAO316" s="22"/>
      <c r="XAP316" s="22"/>
      <c r="XAQ316" s="22"/>
      <c r="XAR316" s="22"/>
      <c r="XAS316" s="22"/>
      <c r="XAT316" s="22"/>
      <c r="XAU316" s="22"/>
      <c r="XAV316" s="22"/>
      <c r="XAW316" s="22"/>
      <c r="XAX316" s="22"/>
      <c r="XAY316" s="22"/>
      <c r="XAZ316" s="22"/>
      <c r="XBA316" s="22"/>
      <c r="XBB316" s="22"/>
      <c r="XBC316" s="22"/>
      <c r="XBD316" s="22"/>
      <c r="XBE316" s="22"/>
      <c r="XBF316" s="22"/>
      <c r="XBG316" s="22"/>
      <c r="XBH316" s="22"/>
      <c r="XBI316" s="22"/>
      <c r="XBJ316" s="22"/>
      <c r="XBK316" s="22"/>
      <c r="XBL316" s="22"/>
      <c r="XBM316" s="22"/>
      <c r="XBN316" s="22"/>
      <c r="XBO316" s="22"/>
      <c r="XBP316" s="22"/>
      <c r="XBQ316" s="22"/>
      <c r="XBR316" s="22"/>
      <c r="XBS316" s="22"/>
      <c r="XBT316" s="22"/>
      <c r="XBU316" s="22"/>
      <c r="XBV316" s="22"/>
      <c r="XBW316" s="22"/>
      <c r="XBX316" s="22"/>
      <c r="XBY316" s="22"/>
      <c r="XBZ316" s="22"/>
      <c r="XCA316" s="22"/>
      <c r="XCB316" s="22"/>
      <c r="XCC316" s="22"/>
      <c r="XCD316" s="22"/>
      <c r="XCE316" s="22"/>
      <c r="XCF316" s="22"/>
      <c r="XCG316" s="22"/>
      <c r="XCH316" s="22"/>
      <c r="XCI316" s="22"/>
      <c r="XCJ316" s="22"/>
      <c r="XCK316" s="22"/>
      <c r="XCL316" s="22"/>
      <c r="XCM316" s="22"/>
      <c r="XCN316" s="22"/>
      <c r="XCO316" s="22"/>
    </row>
    <row r="317" spans="1:16317" ht="100.5" customHeight="1">
      <c r="A317" s="503"/>
      <c r="B317" s="99" t="s">
        <v>2265</v>
      </c>
      <c r="C317" s="100" t="s">
        <v>2276</v>
      </c>
      <c r="D317" s="101" t="s">
        <v>2277</v>
      </c>
      <c r="E317" s="181" t="s">
        <v>924</v>
      </c>
      <c r="F317" s="181" t="s">
        <v>2278</v>
      </c>
      <c r="G317" s="182" t="s">
        <v>2279</v>
      </c>
      <c r="H317" s="183" t="s">
        <v>5</v>
      </c>
      <c r="I317" s="178"/>
      <c r="J317" s="178"/>
      <c r="K317" s="255" t="s">
        <v>904</v>
      </c>
      <c r="L317" s="90" t="s">
        <v>356</v>
      </c>
      <c r="M317" s="107" t="s">
        <v>905</v>
      </c>
      <c r="N317" s="106"/>
      <c r="O317" s="105"/>
      <c r="P317" s="201" t="s">
        <v>907</v>
      </c>
      <c r="Q317" s="90" t="s">
        <v>356</v>
      </c>
      <c r="R317" s="107" t="s">
        <v>905</v>
      </c>
      <c r="S317" s="106"/>
      <c r="T317" s="105"/>
      <c r="U317" s="201" t="s">
        <v>908</v>
      </c>
      <c r="V317" s="90" t="s">
        <v>356</v>
      </c>
      <c r="W317" s="248" t="s">
        <v>1702</v>
      </c>
      <c r="X317" s="329"/>
      <c r="Y317" s="383"/>
      <c r="Z317" s="273" t="s">
        <v>339</v>
      </c>
      <c r="AA317" s="90" t="s">
        <v>356</v>
      </c>
      <c r="AB317" s="248" t="s">
        <v>422</v>
      </c>
      <c r="AC317" s="329"/>
      <c r="AD317" s="383"/>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2"/>
      <c r="CQ317" s="22"/>
      <c r="CR317" s="22"/>
      <c r="CS317" s="22"/>
      <c r="CT317" s="22"/>
      <c r="CU317" s="22"/>
      <c r="CV317" s="22"/>
      <c r="CW317" s="22"/>
      <c r="CX317" s="22"/>
      <c r="CY317" s="22"/>
      <c r="CZ317" s="22"/>
      <c r="DA317" s="22"/>
      <c r="DB317" s="22"/>
      <c r="DC317" s="22"/>
      <c r="DD317" s="22"/>
      <c r="DE317" s="22"/>
      <c r="DF317" s="22"/>
      <c r="DG317" s="22"/>
      <c r="DH317" s="22"/>
      <c r="DI317" s="22"/>
      <c r="DJ317" s="22"/>
      <c r="DK317" s="22"/>
      <c r="DL317" s="22"/>
      <c r="DM317" s="22"/>
      <c r="DN317" s="22"/>
      <c r="DO317" s="22"/>
      <c r="DP317" s="22"/>
      <c r="DQ317" s="22"/>
      <c r="DR317" s="22"/>
      <c r="DS317" s="22"/>
      <c r="DT317" s="22"/>
      <c r="DU317" s="22"/>
      <c r="DV317" s="22"/>
      <c r="DW317" s="22"/>
      <c r="DX317" s="22"/>
      <c r="DY317" s="22"/>
      <c r="DZ317" s="22"/>
      <c r="EA317" s="22"/>
      <c r="EB317" s="22"/>
      <c r="EC317" s="22"/>
      <c r="ED317" s="22"/>
      <c r="EE317" s="22"/>
      <c r="EF317" s="22"/>
      <c r="EG317" s="22"/>
      <c r="EH317" s="22"/>
      <c r="EI317" s="22"/>
      <c r="EJ317" s="22"/>
      <c r="EK317" s="22"/>
      <c r="EL317" s="22"/>
      <c r="EM317" s="22"/>
      <c r="EN317" s="22"/>
      <c r="EO317" s="22"/>
      <c r="EP317" s="22"/>
      <c r="EQ317" s="22"/>
      <c r="ER317" s="22"/>
      <c r="ES317" s="22"/>
      <c r="ET317" s="22"/>
      <c r="EU317" s="22"/>
      <c r="EV317" s="22"/>
      <c r="EW317" s="22"/>
      <c r="EX317" s="22"/>
      <c r="EY317" s="22"/>
      <c r="EZ317" s="22"/>
      <c r="FA317" s="22"/>
      <c r="FB317" s="22"/>
      <c r="FC317" s="22"/>
      <c r="FD317" s="22"/>
      <c r="FE317" s="22"/>
      <c r="FF317" s="22"/>
      <c r="FG317" s="22"/>
      <c r="FH317" s="22"/>
      <c r="FI317" s="22"/>
      <c r="FJ317" s="22"/>
      <c r="FK317" s="22"/>
      <c r="FL317" s="22"/>
      <c r="FM317" s="22"/>
      <c r="FN317" s="22"/>
      <c r="FO317" s="22"/>
      <c r="FP317" s="22"/>
      <c r="FQ317" s="22"/>
      <c r="FR317" s="22"/>
      <c r="FS317" s="22"/>
      <c r="FT317" s="22"/>
      <c r="FU317" s="22"/>
      <c r="FV317" s="22"/>
      <c r="FW317" s="22"/>
      <c r="FX317" s="22"/>
      <c r="FY317" s="22"/>
      <c r="FZ317" s="22"/>
      <c r="GA317" s="22"/>
      <c r="GB317" s="22"/>
      <c r="GC317" s="22"/>
      <c r="GD317" s="22"/>
      <c r="GE317" s="22"/>
      <c r="GF317" s="22"/>
      <c r="GG317" s="22"/>
      <c r="GH317" s="22"/>
      <c r="GI317" s="22"/>
      <c r="GJ317" s="22"/>
      <c r="GK317" s="22"/>
      <c r="GL317" s="22"/>
      <c r="GM317" s="22"/>
      <c r="GN317" s="22"/>
      <c r="GO317" s="22"/>
      <c r="GP317" s="22"/>
      <c r="GQ317" s="22"/>
      <c r="GR317" s="22"/>
      <c r="GS317" s="22"/>
      <c r="GT317" s="22"/>
      <c r="GU317" s="22"/>
      <c r="GV317" s="22"/>
      <c r="GW317" s="22"/>
      <c r="GX317" s="22"/>
      <c r="GY317" s="22"/>
      <c r="GZ317" s="22"/>
      <c r="HA317" s="22"/>
      <c r="HB317" s="22"/>
      <c r="HC317" s="22"/>
      <c r="HD317" s="22"/>
      <c r="HE317" s="22"/>
      <c r="HF317" s="22"/>
      <c r="HG317" s="22"/>
      <c r="HH317" s="22"/>
      <c r="HI317" s="22"/>
      <c r="HJ317" s="22"/>
      <c r="HK317" s="22"/>
      <c r="HL317" s="22"/>
      <c r="HM317" s="22"/>
      <c r="HN317" s="22"/>
      <c r="HO317" s="22"/>
      <c r="HP317" s="22"/>
      <c r="HQ317" s="22"/>
      <c r="HR317" s="22"/>
      <c r="HS317" s="22"/>
      <c r="HT317" s="22"/>
      <c r="HU317" s="22"/>
      <c r="HV317" s="22"/>
      <c r="HW317" s="22"/>
      <c r="HX317" s="22"/>
      <c r="HY317" s="22"/>
      <c r="HZ317" s="22"/>
      <c r="IA317" s="22"/>
      <c r="IB317" s="22"/>
      <c r="IC317" s="22"/>
      <c r="ID317" s="22"/>
      <c r="IE317" s="22"/>
      <c r="IF317" s="22"/>
      <c r="IG317" s="22"/>
      <c r="IH317" s="22"/>
      <c r="II317" s="22"/>
      <c r="IJ317" s="22"/>
      <c r="IK317" s="22"/>
      <c r="IL317" s="22"/>
      <c r="IM317" s="22"/>
      <c r="IN317" s="22"/>
      <c r="IO317" s="22"/>
      <c r="IP317" s="22"/>
      <c r="IQ317" s="22"/>
      <c r="IR317" s="22"/>
      <c r="IS317" s="22"/>
      <c r="IT317" s="22"/>
      <c r="IU317" s="22"/>
      <c r="IV317" s="22"/>
      <c r="IW317" s="22"/>
      <c r="IX317" s="22"/>
      <c r="IY317" s="22"/>
      <c r="IZ317" s="22"/>
      <c r="JA317" s="22"/>
      <c r="JB317" s="22"/>
      <c r="JC317" s="22"/>
      <c r="JD317" s="22"/>
      <c r="JE317" s="22"/>
      <c r="JF317" s="22"/>
      <c r="JG317" s="22"/>
      <c r="JH317" s="22"/>
      <c r="JI317" s="22"/>
      <c r="JJ317" s="22"/>
      <c r="JK317" s="22"/>
      <c r="JL317" s="22"/>
      <c r="JM317" s="22"/>
      <c r="JN317" s="22"/>
      <c r="JO317" s="22"/>
      <c r="JP317" s="22"/>
      <c r="JQ317" s="22"/>
      <c r="JR317" s="22"/>
      <c r="JS317" s="22"/>
      <c r="JT317" s="22"/>
      <c r="JU317" s="22"/>
      <c r="JV317" s="22"/>
      <c r="JW317" s="22"/>
      <c r="JX317" s="22"/>
      <c r="JY317" s="22"/>
      <c r="JZ317" s="22"/>
      <c r="KA317" s="22"/>
      <c r="KB317" s="22"/>
      <c r="KC317" s="22"/>
      <c r="KD317" s="22"/>
      <c r="KE317" s="22"/>
      <c r="KF317" s="22"/>
      <c r="KG317" s="22"/>
      <c r="KH317" s="22"/>
      <c r="KI317" s="22"/>
      <c r="KJ317" s="22"/>
      <c r="KK317" s="22"/>
      <c r="KL317" s="22"/>
      <c r="KM317" s="22"/>
      <c r="KN317" s="22"/>
      <c r="KO317" s="22"/>
      <c r="KP317" s="22"/>
      <c r="KQ317" s="22"/>
      <c r="KR317" s="22"/>
      <c r="KS317" s="22"/>
      <c r="KT317" s="22"/>
      <c r="KU317" s="22"/>
      <c r="KV317" s="22"/>
      <c r="KW317" s="22"/>
      <c r="KX317" s="22"/>
      <c r="KY317" s="22"/>
      <c r="KZ317" s="22"/>
      <c r="LA317" s="22"/>
      <c r="LB317" s="22"/>
      <c r="LC317" s="22"/>
      <c r="LD317" s="22"/>
      <c r="LE317" s="22"/>
      <c r="LF317" s="22"/>
      <c r="LG317" s="22"/>
      <c r="LH317" s="22"/>
      <c r="LI317" s="22"/>
      <c r="LJ317" s="22"/>
      <c r="LK317" s="22"/>
      <c r="LL317" s="22"/>
      <c r="LM317" s="22"/>
      <c r="LN317" s="22"/>
      <c r="LO317" s="22"/>
      <c r="LP317" s="22"/>
      <c r="LQ317" s="22"/>
      <c r="LR317" s="22"/>
      <c r="LS317" s="22"/>
      <c r="LT317" s="22"/>
      <c r="LU317" s="22"/>
      <c r="LV317" s="22"/>
      <c r="LW317" s="22"/>
      <c r="LX317" s="22"/>
      <c r="LY317" s="22"/>
      <c r="LZ317" s="22"/>
      <c r="MA317" s="22"/>
      <c r="MB317" s="22"/>
      <c r="MC317" s="22"/>
      <c r="MD317" s="22"/>
      <c r="ME317" s="22"/>
      <c r="MF317" s="22"/>
      <c r="MG317" s="22"/>
      <c r="MH317" s="22"/>
      <c r="MI317" s="22"/>
      <c r="MJ317" s="22"/>
      <c r="MK317" s="22"/>
      <c r="ML317" s="22"/>
      <c r="MM317" s="22"/>
      <c r="MN317" s="22"/>
      <c r="MO317" s="22"/>
      <c r="MP317" s="22"/>
      <c r="MQ317" s="22"/>
      <c r="MR317" s="22"/>
      <c r="MS317" s="22"/>
      <c r="MT317" s="22"/>
      <c r="MU317" s="22"/>
      <c r="MV317" s="22"/>
      <c r="MW317" s="22"/>
      <c r="MX317" s="22"/>
      <c r="MY317" s="22"/>
      <c r="MZ317" s="22"/>
      <c r="NA317" s="22"/>
      <c r="NB317" s="22"/>
      <c r="NC317" s="22"/>
      <c r="ND317" s="22"/>
      <c r="NE317" s="22"/>
      <c r="NF317" s="22"/>
      <c r="NG317" s="22"/>
      <c r="NH317" s="22"/>
      <c r="NI317" s="22"/>
      <c r="NJ317" s="22"/>
      <c r="NK317" s="22"/>
      <c r="NL317" s="22"/>
      <c r="NM317" s="22"/>
      <c r="NN317" s="22"/>
      <c r="NO317" s="22"/>
      <c r="NP317" s="22"/>
      <c r="NQ317" s="22"/>
      <c r="NR317" s="22"/>
      <c r="NS317" s="22"/>
      <c r="NT317" s="22"/>
      <c r="NU317" s="22"/>
      <c r="NV317" s="22"/>
      <c r="NW317" s="22"/>
      <c r="NX317" s="22"/>
      <c r="NY317" s="22"/>
      <c r="NZ317" s="22"/>
      <c r="OA317" s="22"/>
      <c r="OB317" s="22"/>
      <c r="OC317" s="22"/>
      <c r="OD317" s="22"/>
      <c r="OE317" s="22"/>
      <c r="OF317" s="22"/>
      <c r="OG317" s="22"/>
      <c r="OH317" s="22"/>
      <c r="OI317" s="22"/>
      <c r="OJ317" s="22"/>
      <c r="OK317" s="22"/>
      <c r="OL317" s="22"/>
      <c r="OM317" s="22"/>
      <c r="ON317" s="22"/>
      <c r="OO317" s="22"/>
      <c r="OP317" s="22"/>
      <c r="OQ317" s="22"/>
      <c r="OR317" s="22"/>
      <c r="OS317" s="22"/>
      <c r="OT317" s="22"/>
      <c r="OU317" s="22"/>
      <c r="OV317" s="22"/>
      <c r="OW317" s="22"/>
      <c r="OX317" s="22"/>
      <c r="OY317" s="22"/>
      <c r="OZ317" s="22"/>
      <c r="PA317" s="22"/>
      <c r="PB317" s="22"/>
      <c r="PC317" s="22"/>
      <c r="PD317" s="22"/>
      <c r="PE317" s="22"/>
      <c r="PF317" s="22"/>
      <c r="PG317" s="22"/>
      <c r="PH317" s="22"/>
      <c r="PI317" s="22"/>
      <c r="PJ317" s="22"/>
      <c r="PK317" s="22"/>
      <c r="PL317" s="22"/>
      <c r="PM317" s="22"/>
      <c r="PN317" s="22"/>
      <c r="PO317" s="22"/>
      <c r="PP317" s="22"/>
      <c r="PQ317" s="22"/>
      <c r="PR317" s="22"/>
      <c r="PS317" s="22"/>
      <c r="PT317" s="22"/>
      <c r="PU317" s="22"/>
      <c r="PV317" s="22"/>
      <c r="PW317" s="22"/>
      <c r="PX317" s="22"/>
      <c r="PY317" s="22"/>
      <c r="PZ317" s="22"/>
      <c r="QA317" s="22"/>
      <c r="QB317" s="22"/>
      <c r="QC317" s="22"/>
      <c r="QD317" s="22"/>
      <c r="QE317" s="22"/>
      <c r="QF317" s="22"/>
      <c r="QG317" s="22"/>
      <c r="QH317" s="22"/>
      <c r="QI317" s="22"/>
      <c r="QJ317" s="22"/>
      <c r="QK317" s="22"/>
      <c r="QL317" s="22"/>
      <c r="QM317" s="22"/>
      <c r="QN317" s="22"/>
      <c r="QO317" s="22"/>
      <c r="QP317" s="22"/>
      <c r="QQ317" s="22"/>
      <c r="QR317" s="22"/>
      <c r="QS317" s="22"/>
      <c r="QT317" s="22"/>
      <c r="QU317" s="22"/>
      <c r="QV317" s="22"/>
      <c r="QW317" s="22"/>
      <c r="QX317" s="22"/>
      <c r="QY317" s="22"/>
      <c r="QZ317" s="22"/>
      <c r="RA317" s="22"/>
      <c r="RB317" s="22"/>
      <c r="RC317" s="22"/>
      <c r="RD317" s="22"/>
      <c r="RE317" s="22"/>
      <c r="RF317" s="22"/>
      <c r="RG317" s="22"/>
      <c r="RH317" s="22"/>
      <c r="RI317" s="22"/>
      <c r="RJ317" s="22"/>
      <c r="RK317" s="22"/>
      <c r="RL317" s="22"/>
      <c r="RM317" s="22"/>
      <c r="RN317" s="22"/>
      <c r="RO317" s="22"/>
      <c r="RP317" s="22"/>
      <c r="RQ317" s="22"/>
      <c r="RR317" s="22"/>
      <c r="RS317" s="22"/>
      <c r="RT317" s="22"/>
      <c r="RU317" s="22"/>
      <c r="RV317" s="22"/>
      <c r="RW317" s="22"/>
      <c r="RX317" s="22"/>
      <c r="RY317" s="22"/>
      <c r="RZ317" s="22"/>
      <c r="SA317" s="22"/>
      <c r="SB317" s="22"/>
      <c r="SC317" s="22"/>
      <c r="SD317" s="22"/>
      <c r="SE317" s="22"/>
      <c r="SF317" s="22"/>
      <c r="SG317" s="22"/>
      <c r="SH317" s="22"/>
      <c r="SI317" s="22"/>
      <c r="SJ317" s="22"/>
      <c r="SK317" s="22"/>
      <c r="SL317" s="22"/>
      <c r="SM317" s="22"/>
      <c r="SN317" s="22"/>
      <c r="SO317" s="22"/>
      <c r="SP317" s="22"/>
      <c r="SQ317" s="22"/>
      <c r="SR317" s="22"/>
      <c r="SS317" s="22"/>
      <c r="ST317" s="22"/>
      <c r="SU317" s="22"/>
      <c r="SV317" s="22"/>
      <c r="SW317" s="22"/>
      <c r="SX317" s="22"/>
      <c r="SY317" s="22"/>
      <c r="SZ317" s="22"/>
      <c r="TA317" s="22"/>
      <c r="TB317" s="22"/>
      <c r="TC317" s="22"/>
      <c r="TD317" s="22"/>
      <c r="TE317" s="22"/>
      <c r="TF317" s="22"/>
      <c r="TG317" s="22"/>
      <c r="TH317" s="22"/>
      <c r="TI317" s="22"/>
      <c r="TJ317" s="22"/>
      <c r="TK317" s="22"/>
      <c r="TL317" s="22"/>
      <c r="TM317" s="22"/>
      <c r="TN317" s="22"/>
      <c r="TO317" s="22"/>
      <c r="TP317" s="22"/>
      <c r="TQ317" s="22"/>
      <c r="TR317" s="22"/>
      <c r="TS317" s="22"/>
      <c r="TT317" s="22"/>
      <c r="TU317" s="22"/>
      <c r="TV317" s="22"/>
      <c r="TW317" s="22"/>
      <c r="TX317" s="22"/>
      <c r="TY317" s="22"/>
      <c r="TZ317" s="22"/>
      <c r="UA317" s="22"/>
      <c r="UB317" s="22"/>
      <c r="UC317" s="22"/>
      <c r="UD317" s="22"/>
      <c r="UE317" s="22"/>
      <c r="UF317" s="22"/>
      <c r="UG317" s="22"/>
      <c r="UH317" s="22"/>
      <c r="UI317" s="22"/>
      <c r="UJ317" s="22"/>
      <c r="UK317" s="22"/>
      <c r="UL317" s="22"/>
      <c r="UM317" s="22"/>
      <c r="UN317" s="22"/>
      <c r="UO317" s="22"/>
      <c r="UP317" s="22"/>
      <c r="UQ317" s="22"/>
      <c r="UR317" s="22"/>
      <c r="US317" s="22"/>
      <c r="UT317" s="22"/>
      <c r="UU317" s="22"/>
      <c r="UV317" s="22"/>
      <c r="UW317" s="22"/>
      <c r="UX317" s="22"/>
      <c r="UY317" s="22"/>
      <c r="UZ317" s="22"/>
      <c r="VA317" s="22"/>
      <c r="VB317" s="22"/>
      <c r="VC317" s="22"/>
      <c r="VD317" s="22"/>
      <c r="VE317" s="22"/>
      <c r="VF317" s="22"/>
      <c r="VG317" s="22"/>
      <c r="VH317" s="22"/>
      <c r="VI317" s="22"/>
      <c r="VJ317" s="22"/>
      <c r="VK317" s="22"/>
      <c r="VL317" s="22"/>
      <c r="VM317" s="22"/>
      <c r="VN317" s="22"/>
      <c r="VO317" s="22"/>
      <c r="VP317" s="22"/>
      <c r="VQ317" s="22"/>
      <c r="VR317" s="22"/>
      <c r="VS317" s="22"/>
      <c r="VT317" s="22"/>
      <c r="VU317" s="22"/>
      <c r="VV317" s="22"/>
      <c r="VW317" s="22"/>
      <c r="VX317" s="22"/>
      <c r="VY317" s="22"/>
      <c r="VZ317" s="22"/>
      <c r="WA317" s="22"/>
      <c r="WB317" s="22"/>
      <c r="WC317" s="22"/>
      <c r="WD317" s="22"/>
      <c r="WE317" s="22"/>
      <c r="WF317" s="22"/>
      <c r="WG317" s="22"/>
      <c r="WH317" s="22"/>
      <c r="WI317" s="22"/>
      <c r="WJ317" s="22"/>
      <c r="WK317" s="22"/>
      <c r="WL317" s="22"/>
      <c r="WM317" s="22"/>
      <c r="WN317" s="22"/>
      <c r="WO317" s="22"/>
      <c r="WP317" s="22"/>
      <c r="WQ317" s="22"/>
      <c r="WR317" s="22"/>
      <c r="WS317" s="22"/>
      <c r="WT317" s="22"/>
      <c r="WU317" s="22"/>
      <c r="WV317" s="22"/>
      <c r="WW317" s="22"/>
      <c r="WX317" s="22"/>
      <c r="WY317" s="22"/>
      <c r="WZ317" s="22"/>
      <c r="XA317" s="22"/>
      <c r="XB317" s="22"/>
      <c r="XC317" s="22"/>
      <c r="XD317" s="22"/>
      <c r="XE317" s="22"/>
      <c r="XF317" s="22"/>
      <c r="XG317" s="22"/>
      <c r="XH317" s="22"/>
      <c r="XI317" s="22"/>
      <c r="XJ317" s="22"/>
      <c r="XK317" s="22"/>
      <c r="XL317" s="22"/>
      <c r="XM317" s="22"/>
      <c r="XN317" s="22"/>
      <c r="XO317" s="22"/>
      <c r="XP317" s="22"/>
      <c r="XQ317" s="22"/>
      <c r="XR317" s="22"/>
      <c r="XS317" s="22"/>
      <c r="XT317" s="22"/>
      <c r="XU317" s="22"/>
      <c r="XV317" s="22"/>
      <c r="XW317" s="22"/>
      <c r="XX317" s="22"/>
      <c r="XY317" s="22"/>
      <c r="XZ317" s="22"/>
      <c r="YA317" s="22"/>
      <c r="YB317" s="22"/>
      <c r="YC317" s="22"/>
      <c r="YD317" s="22"/>
      <c r="YE317" s="22"/>
      <c r="YF317" s="22"/>
      <c r="YG317" s="22"/>
      <c r="YH317" s="22"/>
      <c r="YI317" s="22"/>
      <c r="YJ317" s="22"/>
      <c r="YK317" s="22"/>
      <c r="YL317" s="22"/>
      <c r="YM317" s="22"/>
      <c r="YN317" s="22"/>
      <c r="YO317" s="22"/>
      <c r="YP317" s="22"/>
      <c r="YQ317" s="22"/>
      <c r="YR317" s="22"/>
      <c r="YS317" s="22"/>
      <c r="YT317" s="22"/>
      <c r="YU317" s="22"/>
      <c r="YV317" s="22"/>
      <c r="YW317" s="22"/>
      <c r="YX317" s="22"/>
      <c r="YY317" s="22"/>
      <c r="YZ317" s="22"/>
      <c r="ZA317" s="22"/>
      <c r="ZB317" s="22"/>
      <c r="ZC317" s="22"/>
      <c r="ZD317" s="22"/>
      <c r="ZE317" s="22"/>
      <c r="ZF317" s="22"/>
      <c r="ZG317" s="22"/>
      <c r="ZH317" s="22"/>
      <c r="ZI317" s="22"/>
      <c r="ZJ317" s="22"/>
      <c r="ZK317" s="22"/>
      <c r="ZL317" s="22"/>
      <c r="ZM317" s="22"/>
      <c r="ZN317" s="22"/>
      <c r="ZO317" s="22"/>
      <c r="ZP317" s="22"/>
      <c r="ZQ317" s="22"/>
      <c r="ZR317" s="22"/>
      <c r="ZS317" s="22"/>
      <c r="ZT317" s="22"/>
      <c r="ZU317" s="22"/>
      <c r="ZV317" s="22"/>
      <c r="ZW317" s="22"/>
      <c r="ZX317" s="22"/>
      <c r="ZY317" s="22"/>
      <c r="ZZ317" s="22"/>
      <c r="AAA317" s="22"/>
      <c r="AAB317" s="22"/>
      <c r="AAC317" s="22"/>
      <c r="AAD317" s="22"/>
      <c r="AAE317" s="22"/>
      <c r="AAF317" s="22"/>
      <c r="AAG317" s="22"/>
      <c r="AAH317" s="22"/>
      <c r="AAI317" s="22"/>
      <c r="AAJ317" s="22"/>
      <c r="AAK317" s="22"/>
      <c r="AAL317" s="22"/>
      <c r="AAM317" s="22"/>
      <c r="AAN317" s="22"/>
      <c r="AAO317" s="22"/>
      <c r="AAP317" s="22"/>
      <c r="AAQ317" s="22"/>
      <c r="AAR317" s="22"/>
      <c r="AAS317" s="22"/>
      <c r="AAT317" s="22"/>
      <c r="AAU317" s="22"/>
      <c r="AAV317" s="22"/>
      <c r="AAW317" s="22"/>
      <c r="AAX317" s="22"/>
      <c r="AAY317" s="22"/>
      <c r="AAZ317" s="22"/>
      <c r="ABA317" s="22"/>
      <c r="ABB317" s="22"/>
      <c r="ABC317" s="22"/>
      <c r="ABD317" s="22"/>
      <c r="ABE317" s="22"/>
      <c r="ABF317" s="22"/>
      <c r="ABG317" s="22"/>
      <c r="ABH317" s="22"/>
      <c r="ABI317" s="22"/>
      <c r="ABJ317" s="22"/>
      <c r="ABK317" s="22"/>
      <c r="ABL317" s="22"/>
      <c r="ABM317" s="22"/>
      <c r="ABN317" s="22"/>
      <c r="ABO317" s="22"/>
      <c r="ABP317" s="22"/>
      <c r="ABQ317" s="22"/>
      <c r="ABR317" s="22"/>
      <c r="ABS317" s="22"/>
      <c r="ABT317" s="22"/>
      <c r="ABU317" s="22"/>
      <c r="ABV317" s="22"/>
      <c r="ABW317" s="22"/>
      <c r="ABX317" s="22"/>
      <c r="ABY317" s="22"/>
      <c r="ABZ317" s="22"/>
      <c r="ACA317" s="22"/>
      <c r="ACB317" s="22"/>
      <c r="ACC317" s="22"/>
      <c r="ACD317" s="22"/>
      <c r="ACE317" s="22"/>
      <c r="ACF317" s="22"/>
      <c r="ACG317" s="22"/>
      <c r="ACH317" s="22"/>
      <c r="ACI317" s="22"/>
      <c r="ACJ317" s="22"/>
      <c r="ACK317" s="22"/>
      <c r="ACL317" s="22"/>
      <c r="ACM317" s="22"/>
      <c r="ACN317" s="22"/>
      <c r="ACO317" s="22"/>
      <c r="ACP317" s="22"/>
      <c r="ACQ317" s="22"/>
      <c r="ACR317" s="22"/>
      <c r="ACS317" s="22"/>
      <c r="ACT317" s="22"/>
      <c r="ACU317" s="22"/>
      <c r="ACV317" s="22"/>
      <c r="ACW317" s="22"/>
      <c r="ACX317" s="22"/>
      <c r="ACY317" s="22"/>
      <c r="ACZ317" s="22"/>
      <c r="ADA317" s="22"/>
      <c r="ADB317" s="22"/>
      <c r="ADC317" s="22"/>
      <c r="ADD317" s="22"/>
      <c r="ADE317" s="22"/>
      <c r="ADF317" s="22"/>
      <c r="ADG317" s="22"/>
      <c r="ADH317" s="22"/>
      <c r="ADI317" s="22"/>
      <c r="ADJ317" s="22"/>
      <c r="ADK317" s="22"/>
      <c r="ADL317" s="22"/>
      <c r="ADM317" s="22"/>
      <c r="ADN317" s="22"/>
      <c r="ADO317" s="22"/>
      <c r="ADP317" s="22"/>
      <c r="ADQ317" s="22"/>
      <c r="ADR317" s="22"/>
      <c r="ADS317" s="22"/>
      <c r="ADT317" s="22"/>
      <c r="ADU317" s="22"/>
      <c r="ADV317" s="22"/>
      <c r="ADW317" s="22"/>
      <c r="ADX317" s="22"/>
      <c r="ADY317" s="22"/>
      <c r="ADZ317" s="22"/>
      <c r="AEA317" s="22"/>
      <c r="AEB317" s="22"/>
      <c r="AEC317" s="22"/>
      <c r="AED317" s="22"/>
      <c r="AEE317" s="22"/>
      <c r="AEF317" s="22"/>
      <c r="AEG317" s="22"/>
      <c r="AEH317" s="22"/>
      <c r="AEI317" s="22"/>
      <c r="AEJ317" s="22"/>
      <c r="AEK317" s="22"/>
      <c r="AEL317" s="22"/>
      <c r="AEM317" s="22"/>
      <c r="AEN317" s="22"/>
      <c r="AEO317" s="22"/>
      <c r="AEP317" s="22"/>
      <c r="AEQ317" s="22"/>
      <c r="AER317" s="22"/>
      <c r="AES317" s="22"/>
      <c r="AET317" s="22"/>
      <c r="AEU317" s="22"/>
      <c r="AEV317" s="22"/>
      <c r="AEW317" s="22"/>
      <c r="AEX317" s="22"/>
      <c r="AEY317" s="22"/>
      <c r="AEZ317" s="22"/>
      <c r="AFA317" s="22"/>
      <c r="AFB317" s="22"/>
      <c r="AFC317" s="22"/>
      <c r="AFD317" s="22"/>
      <c r="AFE317" s="22"/>
      <c r="AFF317" s="22"/>
      <c r="AFG317" s="22"/>
      <c r="AFH317" s="22"/>
      <c r="AFI317" s="22"/>
      <c r="AFJ317" s="22"/>
      <c r="AFK317" s="22"/>
      <c r="AFL317" s="22"/>
      <c r="AFM317" s="22"/>
      <c r="AFN317" s="22"/>
      <c r="AFO317" s="22"/>
      <c r="AFP317" s="22"/>
      <c r="AFQ317" s="22"/>
      <c r="AFR317" s="22"/>
      <c r="AFS317" s="22"/>
      <c r="AFT317" s="22"/>
      <c r="AFU317" s="22"/>
      <c r="AFV317" s="22"/>
      <c r="AFW317" s="22"/>
      <c r="AFX317" s="22"/>
      <c r="AFY317" s="22"/>
      <c r="AFZ317" s="22"/>
      <c r="AGA317" s="22"/>
      <c r="AGB317" s="22"/>
      <c r="AGC317" s="22"/>
      <c r="AGD317" s="22"/>
      <c r="AGE317" s="22"/>
      <c r="AGF317" s="22"/>
      <c r="AGG317" s="22"/>
      <c r="AGH317" s="22"/>
      <c r="AGI317" s="22"/>
      <c r="AGJ317" s="22"/>
      <c r="AGK317" s="22"/>
      <c r="AGL317" s="22"/>
      <c r="AGM317" s="22"/>
      <c r="AGN317" s="22"/>
      <c r="AGO317" s="22"/>
      <c r="AGP317" s="22"/>
      <c r="AGQ317" s="22"/>
      <c r="AGR317" s="22"/>
      <c r="AGS317" s="22"/>
      <c r="AGT317" s="22"/>
      <c r="AGU317" s="22"/>
      <c r="AGV317" s="22"/>
      <c r="AGW317" s="22"/>
      <c r="AGX317" s="22"/>
      <c r="AGY317" s="22"/>
      <c r="AGZ317" s="22"/>
      <c r="AHA317" s="22"/>
      <c r="AHB317" s="22"/>
      <c r="AHC317" s="22"/>
      <c r="AHD317" s="22"/>
      <c r="AHE317" s="22"/>
      <c r="AHF317" s="22"/>
      <c r="AHG317" s="22"/>
      <c r="AHH317" s="22"/>
      <c r="AHI317" s="22"/>
      <c r="AHJ317" s="22"/>
      <c r="AHK317" s="22"/>
      <c r="AHL317" s="22"/>
      <c r="AHM317" s="22"/>
      <c r="AHN317" s="22"/>
      <c r="AHO317" s="22"/>
      <c r="AHP317" s="22"/>
      <c r="AHQ317" s="22"/>
      <c r="AHR317" s="22"/>
      <c r="AHS317" s="22"/>
      <c r="AHT317" s="22"/>
      <c r="AHU317" s="22"/>
      <c r="AHV317" s="22"/>
      <c r="AHW317" s="22"/>
      <c r="AHX317" s="22"/>
      <c r="AHY317" s="22"/>
      <c r="AHZ317" s="22"/>
      <c r="AIA317" s="22"/>
      <c r="AIB317" s="22"/>
      <c r="AIC317" s="22"/>
      <c r="AID317" s="22"/>
      <c r="AIE317" s="22"/>
      <c r="AIF317" s="22"/>
      <c r="AIG317" s="22"/>
      <c r="AIH317" s="22"/>
      <c r="AII317" s="22"/>
      <c r="AIJ317" s="22"/>
      <c r="AIK317" s="22"/>
      <c r="AIL317" s="22"/>
      <c r="AIM317" s="22"/>
      <c r="AIN317" s="22"/>
      <c r="AIO317" s="22"/>
      <c r="AIP317" s="22"/>
      <c r="AIQ317" s="22"/>
      <c r="AIR317" s="22"/>
      <c r="AIS317" s="22"/>
      <c r="AIT317" s="22"/>
      <c r="AIU317" s="22"/>
      <c r="AIV317" s="22"/>
      <c r="AIW317" s="22"/>
      <c r="AIX317" s="22"/>
      <c r="AIY317" s="22"/>
      <c r="AIZ317" s="22"/>
      <c r="AJA317" s="22"/>
      <c r="AJB317" s="22"/>
      <c r="AJC317" s="22"/>
      <c r="AJD317" s="22"/>
      <c r="AJE317" s="22"/>
      <c r="AJF317" s="22"/>
      <c r="AJG317" s="22"/>
      <c r="AJH317" s="22"/>
      <c r="AJI317" s="22"/>
      <c r="AJJ317" s="22"/>
      <c r="AJK317" s="22"/>
      <c r="AJL317" s="22"/>
      <c r="AJM317" s="22"/>
      <c r="AJN317" s="22"/>
      <c r="AJO317" s="22"/>
      <c r="AJP317" s="22"/>
      <c r="AJQ317" s="22"/>
      <c r="AJR317" s="22"/>
      <c r="AJS317" s="22"/>
      <c r="AJT317" s="22"/>
      <c r="AJU317" s="22"/>
      <c r="AJV317" s="22"/>
      <c r="AJW317" s="22"/>
      <c r="AJX317" s="22"/>
      <c r="AJY317" s="22"/>
      <c r="AJZ317" s="22"/>
      <c r="AKA317" s="22"/>
      <c r="AKB317" s="22"/>
      <c r="AKC317" s="22"/>
      <c r="AKD317" s="22"/>
      <c r="AKE317" s="22"/>
      <c r="AKF317" s="22"/>
      <c r="AKG317" s="22"/>
      <c r="AKH317" s="22"/>
      <c r="AKI317" s="22"/>
      <c r="AKJ317" s="22"/>
      <c r="AKK317" s="22"/>
      <c r="AKL317" s="22"/>
      <c r="AKM317" s="22"/>
      <c r="AKN317" s="22"/>
      <c r="AKO317" s="22"/>
      <c r="AKP317" s="22"/>
      <c r="AKQ317" s="22"/>
      <c r="AKR317" s="22"/>
      <c r="AKS317" s="22"/>
      <c r="AKT317" s="22"/>
      <c r="AKU317" s="22"/>
      <c r="AKV317" s="22"/>
      <c r="AKW317" s="22"/>
      <c r="AKX317" s="22"/>
      <c r="AKY317" s="22"/>
      <c r="AKZ317" s="22"/>
      <c r="ALA317" s="22"/>
      <c r="ALB317" s="22"/>
      <c r="ALC317" s="22"/>
      <c r="ALD317" s="22"/>
      <c r="ALE317" s="22"/>
      <c r="ALF317" s="22"/>
      <c r="ALG317" s="22"/>
      <c r="ALH317" s="22"/>
      <c r="ALI317" s="22"/>
      <c r="ALJ317" s="22"/>
      <c r="ALK317" s="22"/>
      <c r="ALL317" s="22"/>
      <c r="ALM317" s="22"/>
      <c r="ALN317" s="22"/>
      <c r="ALO317" s="22"/>
      <c r="ALP317" s="22"/>
      <c r="ALQ317" s="22"/>
      <c r="ALR317" s="22"/>
      <c r="ALS317" s="22"/>
      <c r="ALT317" s="22"/>
      <c r="ALU317" s="22"/>
      <c r="ALV317" s="22"/>
      <c r="ALW317" s="22"/>
      <c r="ALX317" s="22"/>
      <c r="ALY317" s="22"/>
      <c r="ALZ317" s="22"/>
      <c r="AMA317" s="22"/>
      <c r="AMB317" s="22"/>
      <c r="AMC317" s="22"/>
      <c r="AMD317" s="22"/>
      <c r="AME317" s="22"/>
      <c r="AMF317" s="22"/>
      <c r="AMG317" s="22"/>
      <c r="AMH317" s="22"/>
      <c r="AMI317" s="22"/>
      <c r="AMJ317" s="22"/>
      <c r="AMK317" s="22"/>
      <c r="AML317" s="22"/>
      <c r="AMM317" s="22"/>
      <c r="AMN317" s="22"/>
      <c r="AMO317" s="22"/>
      <c r="AMP317" s="22"/>
      <c r="AMQ317" s="22"/>
      <c r="AMR317" s="22"/>
      <c r="AMS317" s="22"/>
      <c r="AMT317" s="22"/>
      <c r="AMU317" s="22"/>
      <c r="AMV317" s="22"/>
      <c r="AMW317" s="22"/>
      <c r="AMX317" s="22"/>
      <c r="AMY317" s="22"/>
      <c r="AMZ317" s="22"/>
      <c r="ANA317" s="22"/>
      <c r="ANB317" s="22"/>
      <c r="ANC317" s="22"/>
      <c r="AND317" s="22"/>
      <c r="ANE317" s="22"/>
      <c r="ANF317" s="22"/>
      <c r="ANG317" s="22"/>
      <c r="ANH317" s="22"/>
      <c r="ANI317" s="22"/>
      <c r="ANJ317" s="22"/>
      <c r="ANK317" s="22"/>
      <c r="ANL317" s="22"/>
      <c r="ANM317" s="22"/>
      <c r="ANN317" s="22"/>
      <c r="ANO317" s="22"/>
      <c r="ANP317" s="22"/>
      <c r="ANQ317" s="22"/>
      <c r="ANR317" s="22"/>
      <c r="ANS317" s="22"/>
      <c r="ANT317" s="22"/>
      <c r="ANU317" s="22"/>
      <c r="ANV317" s="22"/>
      <c r="ANW317" s="22"/>
      <c r="ANX317" s="22"/>
      <c r="ANY317" s="22"/>
      <c r="ANZ317" s="22"/>
      <c r="AOA317" s="22"/>
      <c r="AOB317" s="22"/>
      <c r="AOC317" s="22"/>
      <c r="AOD317" s="22"/>
      <c r="AOE317" s="22"/>
      <c r="AOF317" s="22"/>
      <c r="AOG317" s="22"/>
      <c r="AOH317" s="22"/>
      <c r="AOI317" s="22"/>
      <c r="AOJ317" s="22"/>
      <c r="AOK317" s="22"/>
      <c r="AOL317" s="22"/>
      <c r="AOM317" s="22"/>
      <c r="AON317" s="22"/>
      <c r="AOO317" s="22"/>
      <c r="AOP317" s="22"/>
      <c r="AOQ317" s="22"/>
      <c r="AOR317" s="22"/>
      <c r="AOS317" s="22"/>
      <c r="AOT317" s="22"/>
      <c r="AOU317" s="22"/>
      <c r="AOV317" s="22"/>
      <c r="AOW317" s="22"/>
      <c r="AOX317" s="22"/>
      <c r="AOY317" s="22"/>
      <c r="AOZ317" s="22"/>
      <c r="APA317" s="22"/>
      <c r="APB317" s="22"/>
      <c r="APC317" s="22"/>
      <c r="APD317" s="22"/>
      <c r="APE317" s="22"/>
      <c r="APF317" s="22"/>
      <c r="APG317" s="22"/>
      <c r="APH317" s="22"/>
      <c r="API317" s="22"/>
      <c r="APJ317" s="22"/>
      <c r="APK317" s="22"/>
      <c r="APL317" s="22"/>
      <c r="APM317" s="22"/>
      <c r="APN317" s="22"/>
      <c r="APO317" s="22"/>
      <c r="APP317" s="22"/>
      <c r="APQ317" s="22"/>
      <c r="APR317" s="22"/>
      <c r="APS317" s="22"/>
      <c r="APT317" s="22"/>
      <c r="APU317" s="22"/>
      <c r="APV317" s="22"/>
      <c r="APW317" s="22"/>
      <c r="APX317" s="22"/>
      <c r="APY317" s="22"/>
      <c r="APZ317" s="22"/>
      <c r="AQA317" s="22"/>
      <c r="AQB317" s="22"/>
      <c r="AQC317" s="22"/>
      <c r="AQD317" s="22"/>
      <c r="AQE317" s="22"/>
      <c r="AQF317" s="22"/>
      <c r="AQG317" s="22"/>
      <c r="AQH317" s="22"/>
      <c r="AQI317" s="22"/>
      <c r="AQJ317" s="22"/>
      <c r="AQK317" s="22"/>
      <c r="AQL317" s="22"/>
      <c r="AQM317" s="22"/>
      <c r="AQN317" s="22"/>
      <c r="AQO317" s="22"/>
      <c r="AQP317" s="22"/>
      <c r="AQQ317" s="22"/>
      <c r="AQR317" s="22"/>
      <c r="AQS317" s="22"/>
      <c r="AQT317" s="22"/>
      <c r="AQU317" s="22"/>
      <c r="AQV317" s="22"/>
      <c r="AQW317" s="22"/>
      <c r="AQX317" s="22"/>
      <c r="AQY317" s="22"/>
      <c r="AQZ317" s="22"/>
      <c r="ARA317" s="22"/>
      <c r="ARB317" s="22"/>
      <c r="ARC317" s="22"/>
      <c r="ARD317" s="22"/>
      <c r="ARE317" s="22"/>
      <c r="ARF317" s="22"/>
      <c r="ARG317" s="22"/>
      <c r="ARH317" s="22"/>
      <c r="ARI317" s="22"/>
      <c r="ARJ317" s="22"/>
      <c r="ARK317" s="22"/>
      <c r="ARL317" s="22"/>
      <c r="ARM317" s="22"/>
      <c r="ARN317" s="22"/>
      <c r="ARO317" s="22"/>
      <c r="ARP317" s="22"/>
      <c r="ARQ317" s="22"/>
      <c r="ARR317" s="22"/>
      <c r="ARS317" s="22"/>
      <c r="ART317" s="22"/>
      <c r="ARU317" s="22"/>
      <c r="ARV317" s="22"/>
      <c r="ARW317" s="22"/>
      <c r="ARX317" s="22"/>
      <c r="ARY317" s="22"/>
      <c r="ARZ317" s="22"/>
      <c r="ASA317" s="22"/>
      <c r="ASB317" s="22"/>
      <c r="ASC317" s="22"/>
      <c r="ASD317" s="22"/>
      <c r="ASE317" s="22"/>
      <c r="ASF317" s="22"/>
      <c r="ASG317" s="22"/>
      <c r="ASH317" s="22"/>
      <c r="ASI317" s="22"/>
      <c r="ASJ317" s="22"/>
      <c r="ASK317" s="22"/>
      <c r="ASL317" s="22"/>
      <c r="ASM317" s="22"/>
      <c r="ASN317" s="22"/>
      <c r="ASO317" s="22"/>
      <c r="ASP317" s="22"/>
      <c r="ASQ317" s="22"/>
      <c r="ASR317" s="22"/>
      <c r="ASS317" s="22"/>
      <c r="AST317" s="22"/>
      <c r="ASU317" s="22"/>
      <c r="ASV317" s="22"/>
      <c r="ASW317" s="22"/>
      <c r="ASX317" s="22"/>
      <c r="ASY317" s="22"/>
      <c r="ASZ317" s="22"/>
      <c r="ATA317" s="22"/>
      <c r="ATB317" s="22"/>
      <c r="ATC317" s="22"/>
      <c r="ATD317" s="22"/>
      <c r="ATE317" s="22"/>
      <c r="ATF317" s="22"/>
      <c r="ATG317" s="22"/>
      <c r="ATH317" s="22"/>
      <c r="ATI317" s="22"/>
      <c r="ATJ317" s="22"/>
      <c r="ATK317" s="22"/>
      <c r="ATL317" s="22"/>
      <c r="ATM317" s="22"/>
      <c r="ATN317" s="22"/>
      <c r="ATO317" s="22"/>
      <c r="ATP317" s="22"/>
      <c r="ATQ317" s="22"/>
      <c r="ATR317" s="22"/>
      <c r="ATS317" s="22"/>
      <c r="ATT317" s="22"/>
      <c r="ATU317" s="22"/>
      <c r="ATV317" s="22"/>
      <c r="ATW317" s="22"/>
      <c r="ATX317" s="22"/>
      <c r="ATY317" s="22"/>
      <c r="ATZ317" s="22"/>
      <c r="AUA317" s="22"/>
      <c r="AUB317" s="22"/>
      <c r="AUC317" s="22"/>
      <c r="AUD317" s="22"/>
      <c r="AUE317" s="22"/>
      <c r="AUF317" s="22"/>
      <c r="AUG317" s="22"/>
      <c r="AUH317" s="22"/>
      <c r="AUI317" s="22"/>
      <c r="AUJ317" s="22"/>
      <c r="AUK317" s="22"/>
      <c r="AUL317" s="22"/>
      <c r="AUM317" s="22"/>
      <c r="AUN317" s="22"/>
      <c r="AUO317" s="22"/>
      <c r="AUP317" s="22"/>
      <c r="AUQ317" s="22"/>
      <c r="AUR317" s="22"/>
      <c r="AUS317" s="22"/>
      <c r="AUT317" s="22"/>
      <c r="AUU317" s="22"/>
      <c r="AUV317" s="22"/>
      <c r="AUW317" s="22"/>
      <c r="AUX317" s="22"/>
      <c r="AUY317" s="22"/>
      <c r="AUZ317" s="22"/>
      <c r="AVA317" s="22"/>
      <c r="AVB317" s="22"/>
      <c r="AVC317" s="22"/>
      <c r="AVD317" s="22"/>
      <c r="AVE317" s="22"/>
      <c r="AVF317" s="22"/>
      <c r="AVG317" s="22"/>
      <c r="AVH317" s="22"/>
      <c r="AVI317" s="22"/>
      <c r="AVJ317" s="22"/>
      <c r="AVK317" s="22"/>
      <c r="AVL317" s="22"/>
      <c r="AVM317" s="22"/>
      <c r="AVN317" s="22"/>
      <c r="AVO317" s="22"/>
      <c r="AVP317" s="22"/>
      <c r="AVQ317" s="22"/>
      <c r="AVR317" s="22"/>
      <c r="AVS317" s="22"/>
      <c r="AVT317" s="22"/>
      <c r="AVU317" s="22"/>
      <c r="AVV317" s="22"/>
      <c r="AVW317" s="22"/>
      <c r="AVX317" s="22"/>
      <c r="AVY317" s="22"/>
      <c r="AVZ317" s="22"/>
      <c r="AWA317" s="22"/>
      <c r="AWB317" s="22"/>
      <c r="AWC317" s="22"/>
      <c r="AWD317" s="22"/>
      <c r="AWE317" s="22"/>
      <c r="AWF317" s="22"/>
      <c r="AWG317" s="22"/>
      <c r="AWH317" s="22"/>
      <c r="AWI317" s="22"/>
      <c r="AWJ317" s="22"/>
      <c r="AWK317" s="22"/>
      <c r="AWL317" s="22"/>
      <c r="AWM317" s="22"/>
      <c r="AWN317" s="22"/>
      <c r="AWO317" s="22"/>
      <c r="AWP317" s="22"/>
      <c r="AWQ317" s="22"/>
      <c r="AWR317" s="22"/>
      <c r="AWS317" s="22"/>
      <c r="AWT317" s="22"/>
      <c r="AWU317" s="22"/>
      <c r="AWV317" s="22"/>
      <c r="AWW317" s="22"/>
      <c r="AWX317" s="22"/>
      <c r="AWY317" s="22"/>
      <c r="AWZ317" s="22"/>
      <c r="AXA317" s="22"/>
      <c r="AXB317" s="22"/>
      <c r="AXC317" s="22"/>
      <c r="AXD317" s="22"/>
      <c r="AXE317" s="22"/>
      <c r="AXF317" s="22"/>
      <c r="AXG317" s="22"/>
      <c r="AXH317" s="22"/>
      <c r="AXI317" s="22"/>
      <c r="AXJ317" s="22"/>
      <c r="AXK317" s="22"/>
      <c r="AXL317" s="22"/>
      <c r="AXM317" s="22"/>
      <c r="AXN317" s="22"/>
      <c r="AXO317" s="22"/>
      <c r="AXP317" s="22"/>
      <c r="AXQ317" s="22"/>
      <c r="AXR317" s="22"/>
      <c r="AXS317" s="22"/>
      <c r="AXT317" s="22"/>
      <c r="AXU317" s="22"/>
      <c r="AXV317" s="22"/>
      <c r="AXW317" s="22"/>
      <c r="AXX317" s="22"/>
      <c r="AXY317" s="22"/>
      <c r="AXZ317" s="22"/>
      <c r="AYA317" s="22"/>
      <c r="AYB317" s="22"/>
      <c r="AYC317" s="22"/>
      <c r="AYD317" s="22"/>
      <c r="AYE317" s="22"/>
      <c r="AYF317" s="22"/>
      <c r="AYG317" s="22"/>
      <c r="AYH317" s="22"/>
      <c r="AYI317" s="22"/>
      <c r="AYJ317" s="22"/>
      <c r="AYK317" s="22"/>
      <c r="AYL317" s="22"/>
      <c r="AYM317" s="22"/>
      <c r="AYN317" s="22"/>
      <c r="AYO317" s="22"/>
      <c r="AYP317" s="22"/>
      <c r="AYQ317" s="22"/>
      <c r="AYR317" s="22"/>
      <c r="AYS317" s="22"/>
      <c r="AYT317" s="22"/>
      <c r="AYU317" s="22"/>
      <c r="AYV317" s="22"/>
      <c r="AYW317" s="22"/>
      <c r="AYX317" s="22"/>
      <c r="AYY317" s="22"/>
      <c r="AYZ317" s="22"/>
      <c r="AZA317" s="22"/>
      <c r="AZB317" s="22"/>
      <c r="AZC317" s="22"/>
      <c r="AZD317" s="22"/>
      <c r="AZE317" s="22"/>
      <c r="AZF317" s="22"/>
      <c r="AZG317" s="22"/>
      <c r="AZH317" s="22"/>
      <c r="AZI317" s="22"/>
      <c r="AZJ317" s="22"/>
      <c r="AZK317" s="22"/>
      <c r="AZL317" s="22"/>
      <c r="AZM317" s="22"/>
      <c r="AZN317" s="22"/>
      <c r="AZO317" s="22"/>
      <c r="AZP317" s="22"/>
      <c r="AZQ317" s="22"/>
      <c r="AZR317" s="22"/>
      <c r="AZS317" s="22"/>
      <c r="AZT317" s="22"/>
      <c r="AZU317" s="22"/>
      <c r="AZV317" s="22"/>
      <c r="AZW317" s="22"/>
      <c r="AZX317" s="22"/>
      <c r="AZY317" s="22"/>
      <c r="AZZ317" s="22"/>
      <c r="BAA317" s="22"/>
      <c r="BAB317" s="22"/>
      <c r="BAC317" s="22"/>
      <c r="BAD317" s="22"/>
      <c r="BAE317" s="22"/>
      <c r="BAF317" s="22"/>
      <c r="BAG317" s="22"/>
      <c r="BAH317" s="22"/>
      <c r="BAI317" s="22"/>
      <c r="BAJ317" s="22"/>
      <c r="BAK317" s="22"/>
      <c r="BAL317" s="22"/>
      <c r="BAM317" s="22"/>
      <c r="BAN317" s="22"/>
      <c r="BAO317" s="22"/>
      <c r="BAP317" s="22"/>
      <c r="BAQ317" s="22"/>
      <c r="BAR317" s="22"/>
      <c r="BAS317" s="22"/>
      <c r="BAT317" s="22"/>
      <c r="BAU317" s="22"/>
      <c r="BAV317" s="22"/>
      <c r="BAW317" s="22"/>
      <c r="BAX317" s="22"/>
      <c r="BAY317" s="22"/>
      <c r="BAZ317" s="22"/>
      <c r="BBA317" s="22"/>
      <c r="BBB317" s="22"/>
      <c r="BBC317" s="22"/>
      <c r="BBD317" s="22"/>
      <c r="BBE317" s="22"/>
      <c r="BBF317" s="22"/>
      <c r="BBG317" s="22"/>
      <c r="BBH317" s="22"/>
      <c r="BBI317" s="22"/>
      <c r="BBJ317" s="22"/>
      <c r="BBK317" s="22"/>
      <c r="BBL317" s="22"/>
      <c r="BBM317" s="22"/>
      <c r="BBN317" s="22"/>
      <c r="BBO317" s="22"/>
      <c r="BBP317" s="22"/>
      <c r="BBQ317" s="22"/>
      <c r="BBR317" s="22"/>
      <c r="BBS317" s="22"/>
      <c r="BBT317" s="22"/>
      <c r="BBU317" s="22"/>
      <c r="BBV317" s="22"/>
      <c r="BBW317" s="22"/>
      <c r="BBX317" s="22"/>
      <c r="BBY317" s="22"/>
      <c r="BBZ317" s="22"/>
      <c r="BCA317" s="22"/>
      <c r="BCB317" s="22"/>
      <c r="BCC317" s="22"/>
      <c r="BCD317" s="22"/>
      <c r="BCE317" s="22"/>
      <c r="BCF317" s="22"/>
      <c r="BCG317" s="22"/>
      <c r="BCH317" s="22"/>
      <c r="BCI317" s="22"/>
      <c r="BCJ317" s="22"/>
      <c r="BCK317" s="22"/>
      <c r="BCL317" s="22"/>
      <c r="BCM317" s="22"/>
      <c r="BCN317" s="22"/>
      <c r="BCO317" s="22"/>
      <c r="BCP317" s="22"/>
      <c r="BCQ317" s="22"/>
      <c r="BCR317" s="22"/>
      <c r="BCS317" s="22"/>
      <c r="BCT317" s="22"/>
      <c r="BCU317" s="22"/>
      <c r="BCV317" s="22"/>
      <c r="BCW317" s="22"/>
      <c r="BCX317" s="22"/>
      <c r="BCY317" s="22"/>
      <c r="BCZ317" s="22"/>
      <c r="BDA317" s="22"/>
      <c r="BDB317" s="22"/>
      <c r="BDC317" s="22"/>
      <c r="BDD317" s="22"/>
      <c r="BDE317" s="22"/>
      <c r="BDF317" s="22"/>
      <c r="BDG317" s="22"/>
      <c r="BDH317" s="22"/>
      <c r="BDI317" s="22"/>
      <c r="BDJ317" s="22"/>
      <c r="BDK317" s="22"/>
      <c r="BDL317" s="22"/>
      <c r="BDM317" s="22"/>
      <c r="BDN317" s="22"/>
      <c r="BDO317" s="22"/>
      <c r="BDP317" s="22"/>
      <c r="BDQ317" s="22"/>
      <c r="BDR317" s="22"/>
      <c r="BDS317" s="22"/>
      <c r="BDT317" s="22"/>
      <c r="BDU317" s="22"/>
      <c r="BDV317" s="22"/>
      <c r="BDW317" s="22"/>
      <c r="BDX317" s="22"/>
      <c r="BDY317" s="22"/>
      <c r="BDZ317" s="22"/>
      <c r="BEA317" s="22"/>
      <c r="BEB317" s="22"/>
      <c r="BEC317" s="22"/>
      <c r="BED317" s="22"/>
      <c r="BEE317" s="22"/>
      <c r="BEF317" s="22"/>
      <c r="BEG317" s="22"/>
      <c r="BEH317" s="22"/>
      <c r="BEI317" s="22"/>
      <c r="BEJ317" s="22"/>
      <c r="BEK317" s="22"/>
      <c r="BEL317" s="22"/>
      <c r="BEM317" s="22"/>
      <c r="BEN317" s="22"/>
      <c r="BEO317" s="22"/>
      <c r="BEP317" s="22"/>
      <c r="BEQ317" s="22"/>
      <c r="BER317" s="22"/>
      <c r="BES317" s="22"/>
      <c r="BET317" s="22"/>
      <c r="BEU317" s="22"/>
      <c r="BEV317" s="22"/>
      <c r="BEW317" s="22"/>
      <c r="BEX317" s="22"/>
      <c r="BEY317" s="22"/>
      <c r="BEZ317" s="22"/>
      <c r="BFA317" s="22"/>
      <c r="BFB317" s="22"/>
      <c r="BFC317" s="22"/>
      <c r="BFD317" s="22"/>
      <c r="BFE317" s="22"/>
      <c r="BFF317" s="22"/>
      <c r="BFG317" s="22"/>
      <c r="BFH317" s="22"/>
      <c r="BFI317" s="22"/>
      <c r="BFJ317" s="22"/>
      <c r="BFK317" s="22"/>
      <c r="BFL317" s="22"/>
      <c r="BFM317" s="22"/>
      <c r="BFN317" s="22"/>
      <c r="BFO317" s="22"/>
      <c r="BFP317" s="22"/>
      <c r="BFQ317" s="22"/>
      <c r="BFR317" s="22"/>
      <c r="BFS317" s="22"/>
      <c r="BFT317" s="22"/>
      <c r="BFU317" s="22"/>
      <c r="BFV317" s="22"/>
      <c r="BFW317" s="22"/>
      <c r="BFX317" s="22"/>
      <c r="BFY317" s="22"/>
      <c r="BFZ317" s="22"/>
      <c r="BGA317" s="22"/>
      <c r="BGB317" s="22"/>
      <c r="BGC317" s="22"/>
      <c r="BGD317" s="22"/>
      <c r="BGE317" s="22"/>
      <c r="BGF317" s="22"/>
      <c r="BGG317" s="22"/>
      <c r="BGH317" s="22"/>
      <c r="BGI317" s="22"/>
      <c r="BGJ317" s="22"/>
      <c r="BGK317" s="22"/>
      <c r="BGL317" s="22"/>
      <c r="BGM317" s="22"/>
      <c r="BGN317" s="22"/>
      <c r="BGO317" s="22"/>
      <c r="BGP317" s="22"/>
      <c r="BGQ317" s="22"/>
      <c r="BGR317" s="22"/>
      <c r="BGS317" s="22"/>
      <c r="BGT317" s="22"/>
      <c r="BGU317" s="22"/>
      <c r="BGV317" s="22"/>
      <c r="BGW317" s="22"/>
      <c r="BGX317" s="22"/>
      <c r="BGY317" s="22"/>
      <c r="BGZ317" s="22"/>
      <c r="BHA317" s="22"/>
      <c r="BHB317" s="22"/>
      <c r="BHC317" s="22"/>
      <c r="BHD317" s="22"/>
      <c r="BHE317" s="22"/>
      <c r="BHF317" s="22"/>
      <c r="BHG317" s="22"/>
      <c r="BHH317" s="22"/>
      <c r="BHI317" s="22"/>
      <c r="BHJ317" s="22"/>
      <c r="BHK317" s="22"/>
      <c r="BHL317" s="22"/>
      <c r="BHM317" s="22"/>
      <c r="BHN317" s="22"/>
      <c r="BHO317" s="22"/>
      <c r="BHP317" s="22"/>
      <c r="BHQ317" s="22"/>
      <c r="BHR317" s="22"/>
      <c r="BHS317" s="22"/>
      <c r="BHT317" s="22"/>
      <c r="BHU317" s="22"/>
      <c r="BHV317" s="22"/>
      <c r="BHW317" s="22"/>
      <c r="BHX317" s="22"/>
      <c r="BHY317" s="22"/>
      <c r="BHZ317" s="22"/>
      <c r="BIA317" s="22"/>
      <c r="BIB317" s="22"/>
      <c r="BIC317" s="22"/>
      <c r="BID317" s="22"/>
      <c r="BIE317" s="22"/>
      <c r="BIF317" s="22"/>
      <c r="BIG317" s="22"/>
      <c r="BIH317" s="22"/>
      <c r="BII317" s="22"/>
      <c r="BIJ317" s="22"/>
      <c r="BIK317" s="22"/>
      <c r="BIL317" s="22"/>
      <c r="BIM317" s="22"/>
      <c r="BIN317" s="22"/>
      <c r="BIO317" s="22"/>
      <c r="BIP317" s="22"/>
      <c r="BIQ317" s="22"/>
      <c r="BIR317" s="22"/>
      <c r="BIS317" s="22"/>
      <c r="BIT317" s="22"/>
      <c r="BIU317" s="22"/>
      <c r="BIV317" s="22"/>
      <c r="BIW317" s="22"/>
      <c r="BIX317" s="22"/>
      <c r="BIY317" s="22"/>
      <c r="BIZ317" s="22"/>
      <c r="BJA317" s="22"/>
      <c r="BJB317" s="22"/>
      <c r="BJC317" s="22"/>
      <c r="BJD317" s="22"/>
      <c r="BJE317" s="22"/>
      <c r="BJF317" s="22"/>
      <c r="BJG317" s="22"/>
      <c r="BJH317" s="22"/>
      <c r="BJI317" s="22"/>
      <c r="BJJ317" s="22"/>
      <c r="BJK317" s="22"/>
      <c r="BJL317" s="22"/>
      <c r="BJM317" s="22"/>
      <c r="BJN317" s="22"/>
      <c r="BJO317" s="22"/>
      <c r="BJP317" s="22"/>
      <c r="BJQ317" s="22"/>
      <c r="BJR317" s="22"/>
      <c r="BJS317" s="22"/>
      <c r="BJT317" s="22"/>
      <c r="BJU317" s="22"/>
      <c r="BJV317" s="22"/>
      <c r="BJW317" s="22"/>
      <c r="BJX317" s="22"/>
      <c r="BJY317" s="22"/>
      <c r="BJZ317" s="22"/>
      <c r="BKA317" s="22"/>
      <c r="BKB317" s="22"/>
      <c r="BKC317" s="22"/>
      <c r="BKD317" s="22"/>
      <c r="BKE317" s="22"/>
      <c r="BKF317" s="22"/>
      <c r="BKG317" s="22"/>
      <c r="BKH317" s="22"/>
      <c r="BKI317" s="22"/>
      <c r="BKJ317" s="22"/>
      <c r="BKK317" s="22"/>
      <c r="BKL317" s="22"/>
      <c r="BKM317" s="22"/>
      <c r="BKN317" s="22"/>
      <c r="BKO317" s="22"/>
      <c r="BKP317" s="22"/>
      <c r="BKQ317" s="22"/>
      <c r="BKR317" s="22"/>
      <c r="BKS317" s="22"/>
      <c r="BKT317" s="22"/>
      <c r="BKU317" s="22"/>
      <c r="BKV317" s="22"/>
      <c r="BKW317" s="22"/>
      <c r="BKX317" s="22"/>
      <c r="BKY317" s="22"/>
      <c r="BKZ317" s="22"/>
      <c r="BLA317" s="22"/>
      <c r="BLB317" s="22"/>
      <c r="BLC317" s="22"/>
      <c r="BLD317" s="22"/>
      <c r="BLE317" s="22"/>
      <c r="BLF317" s="22"/>
      <c r="BLG317" s="22"/>
      <c r="BLH317" s="22"/>
      <c r="BLI317" s="22"/>
      <c r="BLJ317" s="22"/>
      <c r="BLK317" s="22"/>
      <c r="BLL317" s="22"/>
      <c r="BLM317" s="22"/>
      <c r="BLN317" s="22"/>
      <c r="BLO317" s="22"/>
      <c r="BLP317" s="22"/>
      <c r="BLQ317" s="22"/>
      <c r="BLR317" s="22"/>
      <c r="BLS317" s="22"/>
      <c r="BLT317" s="22"/>
      <c r="BLU317" s="22"/>
      <c r="BLV317" s="22"/>
      <c r="BLW317" s="22"/>
      <c r="BLX317" s="22"/>
      <c r="BLY317" s="22"/>
      <c r="BLZ317" s="22"/>
      <c r="BMA317" s="22"/>
      <c r="BMB317" s="22"/>
      <c r="BMC317" s="22"/>
      <c r="BMD317" s="22"/>
      <c r="BME317" s="22"/>
      <c r="BMF317" s="22"/>
      <c r="BMG317" s="22"/>
      <c r="BMH317" s="22"/>
      <c r="BMI317" s="22"/>
      <c r="BMJ317" s="22"/>
      <c r="BMK317" s="22"/>
      <c r="BML317" s="22"/>
      <c r="BMM317" s="22"/>
      <c r="BMN317" s="22"/>
      <c r="BMO317" s="22"/>
      <c r="BMP317" s="22"/>
      <c r="BMQ317" s="22"/>
      <c r="BMR317" s="22"/>
      <c r="BMS317" s="22"/>
      <c r="BMT317" s="22"/>
      <c r="BMU317" s="22"/>
      <c r="BMV317" s="22"/>
      <c r="BMW317" s="22"/>
      <c r="BMX317" s="22"/>
      <c r="BMY317" s="22"/>
      <c r="BMZ317" s="22"/>
      <c r="BNA317" s="22"/>
      <c r="BNB317" s="22"/>
      <c r="BNC317" s="22"/>
      <c r="BND317" s="22"/>
      <c r="BNE317" s="22"/>
      <c r="BNF317" s="22"/>
      <c r="BNG317" s="22"/>
      <c r="BNH317" s="22"/>
      <c r="BNI317" s="22"/>
      <c r="BNJ317" s="22"/>
      <c r="BNK317" s="22"/>
      <c r="BNL317" s="22"/>
      <c r="BNM317" s="22"/>
      <c r="BNN317" s="22"/>
      <c r="BNO317" s="22"/>
      <c r="BNP317" s="22"/>
      <c r="BNQ317" s="22"/>
      <c r="BNR317" s="22"/>
      <c r="BNS317" s="22"/>
      <c r="BNT317" s="22"/>
      <c r="BNU317" s="22"/>
      <c r="BNV317" s="22"/>
      <c r="BNW317" s="22"/>
      <c r="BNX317" s="22"/>
      <c r="BNY317" s="22"/>
      <c r="BNZ317" s="22"/>
      <c r="BOA317" s="22"/>
      <c r="BOB317" s="22"/>
      <c r="BOC317" s="22"/>
      <c r="BOD317" s="22"/>
      <c r="BOE317" s="22"/>
      <c r="BOF317" s="22"/>
      <c r="BOG317" s="22"/>
      <c r="BOH317" s="22"/>
      <c r="BOI317" s="22"/>
      <c r="BOJ317" s="22"/>
      <c r="BOK317" s="22"/>
      <c r="BOL317" s="22"/>
      <c r="BOM317" s="22"/>
      <c r="BON317" s="22"/>
      <c r="BOO317" s="22"/>
      <c r="BOP317" s="22"/>
      <c r="BOQ317" s="22"/>
      <c r="BOR317" s="22"/>
      <c r="BOS317" s="22"/>
      <c r="BOT317" s="22"/>
      <c r="BOU317" s="22"/>
      <c r="BOV317" s="22"/>
      <c r="BOW317" s="22"/>
      <c r="BOX317" s="22"/>
      <c r="BOY317" s="22"/>
      <c r="BOZ317" s="22"/>
      <c r="BPA317" s="22"/>
      <c r="BPB317" s="22"/>
      <c r="BPC317" s="22"/>
      <c r="BPD317" s="22"/>
      <c r="BPE317" s="22"/>
      <c r="BPF317" s="22"/>
      <c r="BPG317" s="22"/>
      <c r="BPH317" s="22"/>
      <c r="BPI317" s="22"/>
      <c r="BPJ317" s="22"/>
      <c r="BPK317" s="22"/>
      <c r="BPL317" s="22"/>
      <c r="BPM317" s="22"/>
      <c r="BPN317" s="22"/>
      <c r="BPO317" s="22"/>
      <c r="BPP317" s="22"/>
      <c r="BPQ317" s="22"/>
      <c r="BPR317" s="22"/>
      <c r="BPS317" s="22"/>
      <c r="BPT317" s="22"/>
      <c r="BPU317" s="22"/>
      <c r="BPV317" s="22"/>
      <c r="BPW317" s="22"/>
      <c r="BPX317" s="22"/>
      <c r="BPY317" s="22"/>
      <c r="BPZ317" s="22"/>
      <c r="BQA317" s="22"/>
      <c r="BQB317" s="22"/>
      <c r="BQC317" s="22"/>
      <c r="BQD317" s="22"/>
      <c r="BQE317" s="22"/>
      <c r="BQF317" s="22"/>
      <c r="BQG317" s="22"/>
      <c r="BQH317" s="22"/>
      <c r="BQI317" s="22"/>
      <c r="BQJ317" s="22"/>
      <c r="BQK317" s="22"/>
      <c r="BQL317" s="22"/>
      <c r="BQM317" s="22"/>
      <c r="BQN317" s="22"/>
      <c r="BQO317" s="22"/>
      <c r="BQP317" s="22"/>
      <c r="BQQ317" s="22"/>
      <c r="BQR317" s="22"/>
      <c r="BQS317" s="22"/>
      <c r="BQT317" s="22"/>
      <c r="BQU317" s="22"/>
      <c r="BQV317" s="22"/>
      <c r="BQW317" s="22"/>
      <c r="BQX317" s="22"/>
      <c r="BQY317" s="22"/>
      <c r="BQZ317" s="22"/>
      <c r="BRA317" s="22"/>
      <c r="BRB317" s="22"/>
      <c r="BRC317" s="22"/>
      <c r="BRD317" s="22"/>
      <c r="BRE317" s="22"/>
      <c r="BRF317" s="22"/>
      <c r="BRG317" s="22"/>
      <c r="BRH317" s="22"/>
      <c r="BRI317" s="22"/>
      <c r="BRJ317" s="22"/>
      <c r="BRK317" s="22"/>
      <c r="BRL317" s="22"/>
      <c r="BRM317" s="22"/>
      <c r="BRN317" s="22"/>
      <c r="BRO317" s="22"/>
      <c r="BRP317" s="22"/>
      <c r="BRQ317" s="22"/>
      <c r="BRR317" s="22"/>
      <c r="BRS317" s="22"/>
      <c r="BRT317" s="22"/>
      <c r="BRU317" s="22"/>
      <c r="BRV317" s="22"/>
      <c r="BRW317" s="22"/>
      <c r="BRX317" s="22"/>
      <c r="BRY317" s="22"/>
      <c r="BRZ317" s="22"/>
      <c r="BSA317" s="22"/>
      <c r="BSB317" s="22"/>
      <c r="BSC317" s="22"/>
      <c r="BSD317" s="22"/>
      <c r="BSE317" s="22"/>
      <c r="BSF317" s="22"/>
      <c r="BSG317" s="22"/>
      <c r="BSH317" s="22"/>
      <c r="BSI317" s="22"/>
      <c r="BSJ317" s="22"/>
      <c r="BSK317" s="22"/>
      <c r="BSL317" s="22"/>
      <c r="BSM317" s="22"/>
      <c r="BSN317" s="22"/>
      <c r="BSO317" s="22"/>
      <c r="BSP317" s="22"/>
      <c r="BSQ317" s="22"/>
      <c r="BSR317" s="22"/>
      <c r="BSS317" s="22"/>
      <c r="BST317" s="22"/>
      <c r="BSU317" s="22"/>
      <c r="BSV317" s="22"/>
      <c r="BSW317" s="22"/>
      <c r="BSX317" s="22"/>
      <c r="BSY317" s="22"/>
      <c r="BSZ317" s="22"/>
      <c r="BTA317" s="22"/>
      <c r="BTB317" s="22"/>
      <c r="BTC317" s="22"/>
      <c r="BTD317" s="22"/>
      <c r="BTE317" s="22"/>
      <c r="BTF317" s="22"/>
      <c r="BTG317" s="22"/>
      <c r="BTH317" s="22"/>
      <c r="BTI317" s="22"/>
      <c r="BTJ317" s="22"/>
      <c r="BTK317" s="22"/>
      <c r="BTL317" s="22"/>
      <c r="BTM317" s="22"/>
      <c r="BTN317" s="22"/>
      <c r="BTO317" s="22"/>
      <c r="BTP317" s="22"/>
      <c r="BTQ317" s="22"/>
      <c r="BTR317" s="22"/>
      <c r="BTS317" s="22"/>
      <c r="BTT317" s="22"/>
      <c r="BTU317" s="22"/>
      <c r="BTV317" s="22"/>
      <c r="BTW317" s="22"/>
      <c r="BTX317" s="22"/>
      <c r="BTY317" s="22"/>
      <c r="BTZ317" s="22"/>
      <c r="BUA317" s="22"/>
      <c r="BUB317" s="22"/>
      <c r="BUC317" s="22"/>
      <c r="BUD317" s="22"/>
      <c r="BUE317" s="22"/>
      <c r="BUF317" s="22"/>
      <c r="BUG317" s="22"/>
      <c r="BUH317" s="22"/>
      <c r="BUI317" s="22"/>
      <c r="BUJ317" s="22"/>
      <c r="BUK317" s="22"/>
      <c r="BUL317" s="22"/>
      <c r="BUM317" s="22"/>
      <c r="BUN317" s="22"/>
      <c r="BUO317" s="22"/>
      <c r="BUP317" s="22"/>
      <c r="BUQ317" s="22"/>
      <c r="BUR317" s="22"/>
      <c r="BUS317" s="22"/>
      <c r="BUT317" s="22"/>
      <c r="BUU317" s="22"/>
      <c r="BUV317" s="22"/>
      <c r="BUW317" s="22"/>
      <c r="BUX317" s="22"/>
      <c r="BUY317" s="22"/>
      <c r="BUZ317" s="22"/>
      <c r="BVA317" s="22"/>
      <c r="BVB317" s="22"/>
      <c r="BVC317" s="22"/>
      <c r="BVD317" s="22"/>
      <c r="BVE317" s="22"/>
      <c r="BVF317" s="22"/>
      <c r="BVG317" s="22"/>
      <c r="BVH317" s="22"/>
      <c r="BVI317" s="22"/>
      <c r="BVJ317" s="22"/>
      <c r="BVK317" s="22"/>
      <c r="BVL317" s="22"/>
      <c r="BVM317" s="22"/>
      <c r="BVN317" s="22"/>
      <c r="BVO317" s="22"/>
      <c r="BVP317" s="22"/>
      <c r="BVQ317" s="22"/>
      <c r="BVR317" s="22"/>
      <c r="BVS317" s="22"/>
      <c r="BVT317" s="22"/>
      <c r="BVU317" s="22"/>
      <c r="BVV317" s="22"/>
      <c r="BVW317" s="22"/>
      <c r="BVX317" s="22"/>
      <c r="BVY317" s="22"/>
      <c r="BVZ317" s="22"/>
      <c r="BWA317" s="22"/>
      <c r="BWB317" s="22"/>
      <c r="BWC317" s="22"/>
      <c r="BWD317" s="22"/>
      <c r="BWE317" s="22"/>
      <c r="BWF317" s="22"/>
      <c r="BWG317" s="22"/>
      <c r="BWH317" s="22"/>
      <c r="BWI317" s="22"/>
      <c r="BWJ317" s="22"/>
      <c r="BWK317" s="22"/>
      <c r="BWL317" s="22"/>
      <c r="BWM317" s="22"/>
      <c r="BWN317" s="22"/>
      <c r="BWO317" s="22"/>
      <c r="BWP317" s="22"/>
      <c r="BWQ317" s="22"/>
      <c r="BWR317" s="22"/>
      <c r="BWS317" s="22"/>
      <c r="BWT317" s="22"/>
      <c r="BWU317" s="22"/>
      <c r="BWV317" s="22"/>
      <c r="BWW317" s="22"/>
      <c r="BWX317" s="22"/>
      <c r="BWY317" s="22"/>
      <c r="BWZ317" s="22"/>
      <c r="BXA317" s="22"/>
      <c r="BXB317" s="22"/>
      <c r="BXC317" s="22"/>
      <c r="BXD317" s="22"/>
      <c r="BXE317" s="22"/>
      <c r="BXF317" s="22"/>
      <c r="BXG317" s="22"/>
      <c r="BXH317" s="22"/>
      <c r="BXI317" s="22"/>
      <c r="BXJ317" s="22"/>
      <c r="BXK317" s="22"/>
      <c r="BXL317" s="22"/>
      <c r="BXM317" s="22"/>
      <c r="BXN317" s="22"/>
      <c r="BXO317" s="22"/>
      <c r="BXP317" s="22"/>
      <c r="BXQ317" s="22"/>
      <c r="BXR317" s="22"/>
      <c r="BXS317" s="22"/>
      <c r="BXT317" s="22"/>
      <c r="BXU317" s="22"/>
      <c r="BXV317" s="22"/>
      <c r="BXW317" s="22"/>
      <c r="BXX317" s="22"/>
      <c r="BXY317" s="22"/>
      <c r="BXZ317" s="22"/>
      <c r="BYA317" s="22"/>
      <c r="BYB317" s="22"/>
      <c r="BYC317" s="22"/>
      <c r="BYD317" s="22"/>
      <c r="BYE317" s="22"/>
      <c r="BYF317" s="22"/>
      <c r="BYG317" s="22"/>
      <c r="BYH317" s="22"/>
      <c r="BYI317" s="22"/>
      <c r="BYJ317" s="22"/>
      <c r="BYK317" s="22"/>
      <c r="BYL317" s="22"/>
      <c r="BYM317" s="22"/>
      <c r="BYN317" s="22"/>
      <c r="BYO317" s="22"/>
      <c r="BYP317" s="22"/>
      <c r="BYQ317" s="22"/>
      <c r="BYR317" s="22"/>
      <c r="BYS317" s="22"/>
      <c r="BYT317" s="22"/>
      <c r="BYU317" s="22"/>
      <c r="BYV317" s="22"/>
      <c r="BYW317" s="22"/>
      <c r="BYX317" s="22"/>
      <c r="BYY317" s="22"/>
      <c r="BYZ317" s="22"/>
      <c r="BZA317" s="22"/>
      <c r="BZB317" s="22"/>
      <c r="BZC317" s="22"/>
      <c r="BZD317" s="22"/>
      <c r="BZE317" s="22"/>
      <c r="BZF317" s="22"/>
      <c r="BZG317" s="22"/>
      <c r="BZH317" s="22"/>
      <c r="BZI317" s="22"/>
      <c r="BZJ317" s="22"/>
      <c r="BZK317" s="22"/>
      <c r="BZL317" s="22"/>
      <c r="BZM317" s="22"/>
      <c r="BZN317" s="22"/>
      <c r="BZO317" s="22"/>
      <c r="BZP317" s="22"/>
      <c r="BZQ317" s="22"/>
      <c r="BZR317" s="22"/>
      <c r="BZS317" s="22"/>
      <c r="BZT317" s="22"/>
      <c r="BZU317" s="22"/>
      <c r="BZV317" s="22"/>
      <c r="BZW317" s="22"/>
      <c r="BZX317" s="22"/>
      <c r="BZY317" s="22"/>
      <c r="BZZ317" s="22"/>
      <c r="CAA317" s="22"/>
      <c r="CAB317" s="22"/>
      <c r="CAC317" s="22"/>
      <c r="CAD317" s="22"/>
      <c r="CAE317" s="22"/>
      <c r="CAF317" s="22"/>
      <c r="CAG317" s="22"/>
      <c r="CAH317" s="22"/>
      <c r="CAI317" s="22"/>
      <c r="CAJ317" s="22"/>
      <c r="CAK317" s="22"/>
      <c r="CAL317" s="22"/>
      <c r="CAM317" s="22"/>
      <c r="CAN317" s="22"/>
      <c r="CAO317" s="22"/>
      <c r="CAP317" s="22"/>
      <c r="CAQ317" s="22"/>
      <c r="CAR317" s="22"/>
      <c r="CAS317" s="22"/>
      <c r="CAT317" s="22"/>
      <c r="CAU317" s="22"/>
      <c r="CAV317" s="22"/>
      <c r="CAW317" s="22"/>
      <c r="CAX317" s="22"/>
      <c r="CAY317" s="22"/>
      <c r="CAZ317" s="22"/>
      <c r="CBA317" s="22"/>
      <c r="CBB317" s="22"/>
      <c r="CBC317" s="22"/>
      <c r="CBD317" s="22"/>
      <c r="CBE317" s="22"/>
      <c r="CBF317" s="22"/>
      <c r="CBG317" s="22"/>
      <c r="CBH317" s="22"/>
      <c r="CBI317" s="22"/>
      <c r="CBJ317" s="22"/>
      <c r="CBK317" s="22"/>
      <c r="CBL317" s="22"/>
      <c r="CBM317" s="22"/>
      <c r="CBN317" s="22"/>
      <c r="CBO317" s="22"/>
      <c r="CBP317" s="22"/>
      <c r="CBQ317" s="22"/>
      <c r="CBR317" s="22"/>
      <c r="CBS317" s="22"/>
      <c r="CBT317" s="22"/>
      <c r="CBU317" s="22"/>
      <c r="CBV317" s="22"/>
      <c r="CBW317" s="22"/>
      <c r="CBX317" s="22"/>
      <c r="CBY317" s="22"/>
      <c r="CBZ317" s="22"/>
      <c r="CCA317" s="22"/>
      <c r="CCB317" s="22"/>
      <c r="CCC317" s="22"/>
      <c r="CCD317" s="22"/>
      <c r="CCE317" s="22"/>
      <c r="CCF317" s="22"/>
      <c r="CCG317" s="22"/>
      <c r="CCH317" s="22"/>
      <c r="CCI317" s="22"/>
      <c r="CCJ317" s="22"/>
      <c r="CCK317" s="22"/>
      <c r="CCL317" s="22"/>
      <c r="CCM317" s="22"/>
      <c r="CCN317" s="22"/>
      <c r="CCO317" s="22"/>
      <c r="CCP317" s="22"/>
      <c r="CCQ317" s="22"/>
      <c r="CCR317" s="22"/>
      <c r="CCS317" s="22"/>
      <c r="CCT317" s="22"/>
      <c r="CCU317" s="22"/>
      <c r="CCV317" s="22"/>
      <c r="CCW317" s="22"/>
      <c r="CCX317" s="22"/>
      <c r="CCY317" s="22"/>
      <c r="CCZ317" s="22"/>
      <c r="CDA317" s="22"/>
      <c r="CDB317" s="22"/>
      <c r="CDC317" s="22"/>
      <c r="CDD317" s="22"/>
      <c r="CDE317" s="22"/>
      <c r="CDF317" s="22"/>
      <c r="CDG317" s="22"/>
      <c r="CDH317" s="22"/>
      <c r="CDI317" s="22"/>
      <c r="CDJ317" s="22"/>
      <c r="CDK317" s="22"/>
      <c r="CDL317" s="22"/>
      <c r="CDM317" s="22"/>
      <c r="CDN317" s="22"/>
      <c r="CDO317" s="22"/>
      <c r="CDP317" s="22"/>
      <c r="CDQ317" s="22"/>
      <c r="CDR317" s="22"/>
      <c r="CDS317" s="22"/>
      <c r="CDT317" s="22"/>
      <c r="CDU317" s="22"/>
      <c r="CDV317" s="22"/>
      <c r="CDW317" s="22"/>
      <c r="CDX317" s="22"/>
      <c r="CDY317" s="22"/>
      <c r="CDZ317" s="22"/>
      <c r="CEA317" s="22"/>
      <c r="CEB317" s="22"/>
      <c r="CEC317" s="22"/>
      <c r="CED317" s="22"/>
      <c r="CEE317" s="22"/>
      <c r="CEF317" s="22"/>
      <c r="CEG317" s="22"/>
      <c r="CEH317" s="22"/>
      <c r="CEI317" s="22"/>
      <c r="CEJ317" s="22"/>
      <c r="CEK317" s="22"/>
      <c r="CEL317" s="22"/>
      <c r="CEM317" s="22"/>
      <c r="CEN317" s="22"/>
      <c r="CEO317" s="22"/>
      <c r="CEP317" s="22"/>
      <c r="CEQ317" s="22"/>
      <c r="CER317" s="22"/>
      <c r="CES317" s="22"/>
      <c r="CET317" s="22"/>
      <c r="CEU317" s="22"/>
      <c r="CEV317" s="22"/>
      <c r="CEW317" s="22"/>
      <c r="CEX317" s="22"/>
      <c r="CEY317" s="22"/>
      <c r="CEZ317" s="22"/>
      <c r="CFA317" s="22"/>
      <c r="CFB317" s="22"/>
      <c r="CFC317" s="22"/>
      <c r="CFD317" s="22"/>
      <c r="CFE317" s="22"/>
      <c r="CFF317" s="22"/>
      <c r="CFG317" s="22"/>
      <c r="CFH317" s="22"/>
      <c r="CFI317" s="22"/>
      <c r="CFJ317" s="22"/>
      <c r="CFK317" s="22"/>
      <c r="CFL317" s="22"/>
      <c r="CFM317" s="22"/>
      <c r="CFN317" s="22"/>
      <c r="CFO317" s="22"/>
      <c r="CFP317" s="22"/>
      <c r="CFQ317" s="22"/>
      <c r="CFR317" s="22"/>
      <c r="CFS317" s="22"/>
      <c r="CFT317" s="22"/>
      <c r="CFU317" s="22"/>
      <c r="CFV317" s="22"/>
      <c r="CFW317" s="22"/>
      <c r="CFX317" s="22"/>
      <c r="CFY317" s="22"/>
      <c r="CFZ317" s="22"/>
      <c r="CGA317" s="22"/>
      <c r="CGB317" s="22"/>
      <c r="CGC317" s="22"/>
      <c r="CGD317" s="22"/>
      <c r="CGE317" s="22"/>
      <c r="CGF317" s="22"/>
      <c r="CGG317" s="22"/>
      <c r="CGH317" s="22"/>
      <c r="CGI317" s="22"/>
      <c r="CGJ317" s="22"/>
      <c r="CGK317" s="22"/>
      <c r="CGL317" s="22"/>
      <c r="CGM317" s="22"/>
      <c r="CGN317" s="22"/>
      <c r="CGO317" s="22"/>
      <c r="CGP317" s="22"/>
      <c r="CGQ317" s="22"/>
      <c r="CGR317" s="22"/>
      <c r="CGS317" s="22"/>
      <c r="CGT317" s="22"/>
      <c r="CGU317" s="22"/>
      <c r="CGV317" s="22"/>
      <c r="CGW317" s="22"/>
      <c r="CGX317" s="22"/>
      <c r="CGY317" s="22"/>
      <c r="CGZ317" s="22"/>
      <c r="CHA317" s="22"/>
      <c r="CHB317" s="22"/>
      <c r="CHC317" s="22"/>
      <c r="CHD317" s="22"/>
      <c r="CHE317" s="22"/>
      <c r="CHF317" s="22"/>
      <c r="CHG317" s="22"/>
      <c r="CHH317" s="22"/>
      <c r="CHI317" s="22"/>
      <c r="CHJ317" s="22"/>
      <c r="CHK317" s="22"/>
      <c r="CHL317" s="22"/>
      <c r="CHM317" s="22"/>
      <c r="CHN317" s="22"/>
      <c r="CHO317" s="22"/>
      <c r="CHP317" s="22"/>
      <c r="CHQ317" s="22"/>
      <c r="CHR317" s="22"/>
      <c r="CHS317" s="22"/>
      <c r="CHT317" s="22"/>
      <c r="CHU317" s="22"/>
      <c r="CHV317" s="22"/>
      <c r="CHW317" s="22"/>
      <c r="CHX317" s="22"/>
      <c r="CHY317" s="22"/>
      <c r="CHZ317" s="22"/>
      <c r="CIA317" s="22"/>
      <c r="CIB317" s="22"/>
      <c r="CIC317" s="22"/>
      <c r="CID317" s="22"/>
      <c r="CIE317" s="22"/>
      <c r="CIF317" s="22"/>
      <c r="CIG317" s="22"/>
      <c r="CIH317" s="22"/>
      <c r="CII317" s="22"/>
      <c r="CIJ317" s="22"/>
      <c r="CIK317" s="22"/>
      <c r="CIL317" s="22"/>
      <c r="CIM317" s="22"/>
      <c r="CIN317" s="22"/>
      <c r="CIO317" s="22"/>
      <c r="CIP317" s="22"/>
      <c r="CIQ317" s="22"/>
      <c r="CIR317" s="22"/>
      <c r="CIS317" s="22"/>
      <c r="CIT317" s="22"/>
      <c r="CIU317" s="22"/>
      <c r="CIV317" s="22"/>
      <c r="CIW317" s="22"/>
      <c r="CIX317" s="22"/>
      <c r="CIY317" s="22"/>
      <c r="CIZ317" s="22"/>
      <c r="CJA317" s="22"/>
      <c r="CJB317" s="22"/>
      <c r="CJC317" s="22"/>
      <c r="CJD317" s="22"/>
      <c r="CJE317" s="22"/>
      <c r="CJF317" s="22"/>
      <c r="CJG317" s="22"/>
      <c r="CJH317" s="22"/>
      <c r="CJI317" s="22"/>
      <c r="CJJ317" s="22"/>
      <c r="CJK317" s="22"/>
      <c r="CJL317" s="22"/>
      <c r="CJM317" s="22"/>
      <c r="CJN317" s="22"/>
      <c r="CJO317" s="22"/>
      <c r="CJP317" s="22"/>
      <c r="CJQ317" s="22"/>
      <c r="CJR317" s="22"/>
      <c r="CJS317" s="22"/>
      <c r="CJT317" s="22"/>
      <c r="CJU317" s="22"/>
      <c r="CJV317" s="22"/>
      <c r="CJW317" s="22"/>
      <c r="CJX317" s="22"/>
      <c r="CJY317" s="22"/>
      <c r="CJZ317" s="22"/>
      <c r="CKA317" s="22"/>
      <c r="CKB317" s="22"/>
      <c r="CKC317" s="22"/>
      <c r="CKD317" s="22"/>
      <c r="CKE317" s="22"/>
      <c r="CKF317" s="22"/>
      <c r="CKG317" s="22"/>
      <c r="CKH317" s="22"/>
      <c r="CKI317" s="22"/>
      <c r="CKJ317" s="22"/>
      <c r="CKK317" s="22"/>
      <c r="CKL317" s="22"/>
      <c r="CKM317" s="22"/>
      <c r="CKN317" s="22"/>
      <c r="CKO317" s="22"/>
      <c r="CKP317" s="22"/>
      <c r="CKQ317" s="22"/>
      <c r="CKR317" s="22"/>
      <c r="CKS317" s="22"/>
      <c r="CKT317" s="22"/>
      <c r="CKU317" s="22"/>
      <c r="CKV317" s="22"/>
      <c r="CKW317" s="22"/>
      <c r="CKX317" s="22"/>
      <c r="CKY317" s="22"/>
      <c r="CKZ317" s="22"/>
      <c r="CLA317" s="22"/>
      <c r="CLB317" s="22"/>
      <c r="CLC317" s="22"/>
      <c r="CLD317" s="22"/>
      <c r="CLE317" s="22"/>
      <c r="CLF317" s="22"/>
      <c r="CLG317" s="22"/>
      <c r="CLH317" s="22"/>
      <c r="CLI317" s="22"/>
      <c r="CLJ317" s="22"/>
      <c r="CLK317" s="22"/>
      <c r="CLL317" s="22"/>
      <c r="CLM317" s="22"/>
      <c r="CLN317" s="22"/>
      <c r="CLO317" s="22"/>
      <c r="CLP317" s="22"/>
      <c r="CLQ317" s="22"/>
      <c r="CLR317" s="22"/>
      <c r="CLS317" s="22"/>
      <c r="CLT317" s="22"/>
      <c r="CLU317" s="22"/>
      <c r="CLV317" s="22"/>
      <c r="CLW317" s="22"/>
      <c r="CLX317" s="22"/>
      <c r="CLY317" s="22"/>
      <c r="CLZ317" s="22"/>
      <c r="CMA317" s="22"/>
      <c r="CMB317" s="22"/>
      <c r="CMC317" s="22"/>
      <c r="CMD317" s="22"/>
      <c r="CME317" s="22"/>
      <c r="CMF317" s="22"/>
      <c r="CMG317" s="22"/>
      <c r="CMH317" s="22"/>
      <c r="CMI317" s="22"/>
      <c r="CMJ317" s="22"/>
      <c r="CMK317" s="22"/>
      <c r="CML317" s="22"/>
      <c r="CMM317" s="22"/>
      <c r="CMN317" s="22"/>
      <c r="CMO317" s="22"/>
      <c r="CMP317" s="22"/>
      <c r="CMQ317" s="22"/>
      <c r="CMR317" s="22"/>
      <c r="CMS317" s="22"/>
      <c r="CMT317" s="22"/>
      <c r="CMU317" s="22"/>
      <c r="CMV317" s="22"/>
      <c r="CMW317" s="22"/>
      <c r="CMX317" s="22"/>
      <c r="CMY317" s="22"/>
      <c r="CMZ317" s="22"/>
      <c r="CNA317" s="22"/>
      <c r="CNB317" s="22"/>
      <c r="CNC317" s="22"/>
      <c r="CND317" s="22"/>
      <c r="CNE317" s="22"/>
      <c r="CNF317" s="22"/>
      <c r="CNG317" s="22"/>
      <c r="CNH317" s="22"/>
      <c r="CNI317" s="22"/>
      <c r="CNJ317" s="22"/>
      <c r="CNK317" s="22"/>
      <c r="CNL317" s="22"/>
      <c r="CNM317" s="22"/>
      <c r="CNN317" s="22"/>
      <c r="CNO317" s="22"/>
      <c r="CNP317" s="22"/>
      <c r="CNQ317" s="22"/>
      <c r="CNR317" s="22"/>
      <c r="CNS317" s="22"/>
      <c r="CNT317" s="22"/>
      <c r="CNU317" s="22"/>
      <c r="CNV317" s="22"/>
      <c r="CNW317" s="22"/>
      <c r="CNX317" s="22"/>
      <c r="CNY317" s="22"/>
      <c r="CNZ317" s="22"/>
      <c r="COA317" s="22"/>
      <c r="COB317" s="22"/>
      <c r="COC317" s="22"/>
      <c r="COD317" s="22"/>
      <c r="COE317" s="22"/>
      <c r="COF317" s="22"/>
      <c r="COG317" s="22"/>
      <c r="COH317" s="22"/>
      <c r="COI317" s="22"/>
      <c r="COJ317" s="22"/>
      <c r="COK317" s="22"/>
      <c r="COL317" s="22"/>
      <c r="COM317" s="22"/>
      <c r="CON317" s="22"/>
      <c r="COO317" s="22"/>
      <c r="COP317" s="22"/>
      <c r="COQ317" s="22"/>
      <c r="COR317" s="22"/>
      <c r="COS317" s="22"/>
      <c r="COT317" s="22"/>
      <c r="COU317" s="22"/>
      <c r="COV317" s="22"/>
      <c r="COW317" s="22"/>
      <c r="COX317" s="22"/>
      <c r="COY317" s="22"/>
      <c r="COZ317" s="22"/>
      <c r="CPA317" s="22"/>
      <c r="CPB317" s="22"/>
      <c r="CPC317" s="22"/>
      <c r="CPD317" s="22"/>
      <c r="CPE317" s="22"/>
      <c r="CPF317" s="22"/>
      <c r="CPG317" s="22"/>
      <c r="CPH317" s="22"/>
      <c r="CPI317" s="22"/>
      <c r="CPJ317" s="22"/>
      <c r="CPK317" s="22"/>
      <c r="CPL317" s="22"/>
      <c r="CPM317" s="22"/>
      <c r="CPN317" s="22"/>
      <c r="CPO317" s="22"/>
      <c r="CPP317" s="22"/>
      <c r="CPQ317" s="22"/>
      <c r="CPR317" s="22"/>
      <c r="CPS317" s="22"/>
      <c r="CPT317" s="22"/>
      <c r="CPU317" s="22"/>
      <c r="CPV317" s="22"/>
      <c r="CPW317" s="22"/>
      <c r="CPX317" s="22"/>
      <c r="CPY317" s="22"/>
      <c r="CPZ317" s="22"/>
      <c r="CQA317" s="22"/>
      <c r="CQB317" s="22"/>
      <c r="CQC317" s="22"/>
      <c r="CQD317" s="22"/>
      <c r="CQE317" s="22"/>
      <c r="CQF317" s="22"/>
      <c r="CQG317" s="22"/>
      <c r="CQH317" s="22"/>
      <c r="CQI317" s="22"/>
      <c r="CQJ317" s="22"/>
      <c r="CQK317" s="22"/>
      <c r="CQL317" s="22"/>
      <c r="CQM317" s="22"/>
      <c r="CQN317" s="22"/>
      <c r="CQO317" s="22"/>
      <c r="CQP317" s="22"/>
      <c r="CQQ317" s="22"/>
      <c r="CQR317" s="22"/>
      <c r="CQS317" s="22"/>
      <c r="CQT317" s="22"/>
      <c r="CQU317" s="22"/>
      <c r="CQV317" s="22"/>
      <c r="CQW317" s="22"/>
      <c r="CQX317" s="22"/>
      <c r="CQY317" s="22"/>
      <c r="CQZ317" s="22"/>
      <c r="CRA317" s="22"/>
      <c r="CRB317" s="22"/>
      <c r="CRC317" s="22"/>
      <c r="CRD317" s="22"/>
      <c r="CRE317" s="22"/>
      <c r="CRF317" s="22"/>
      <c r="CRG317" s="22"/>
      <c r="CRH317" s="22"/>
      <c r="CRI317" s="22"/>
      <c r="CRJ317" s="22"/>
      <c r="CRK317" s="22"/>
      <c r="CRL317" s="22"/>
      <c r="CRM317" s="22"/>
      <c r="CRN317" s="22"/>
      <c r="CRO317" s="22"/>
      <c r="CRP317" s="22"/>
      <c r="CRQ317" s="22"/>
      <c r="CRR317" s="22"/>
      <c r="CRS317" s="22"/>
      <c r="CRT317" s="22"/>
      <c r="CRU317" s="22"/>
      <c r="CRV317" s="22"/>
      <c r="CRW317" s="22"/>
      <c r="CRX317" s="22"/>
      <c r="CRY317" s="22"/>
      <c r="CRZ317" s="22"/>
      <c r="CSA317" s="22"/>
      <c r="CSB317" s="22"/>
      <c r="CSC317" s="22"/>
      <c r="CSD317" s="22"/>
      <c r="CSE317" s="22"/>
      <c r="CSF317" s="22"/>
      <c r="CSG317" s="22"/>
      <c r="CSH317" s="22"/>
      <c r="CSI317" s="22"/>
      <c r="CSJ317" s="22"/>
      <c r="CSK317" s="22"/>
      <c r="CSL317" s="22"/>
      <c r="CSM317" s="22"/>
      <c r="CSN317" s="22"/>
      <c r="CSO317" s="22"/>
      <c r="CSP317" s="22"/>
      <c r="CSQ317" s="22"/>
      <c r="CSR317" s="22"/>
      <c r="CSS317" s="22"/>
      <c r="CST317" s="22"/>
      <c r="CSU317" s="22"/>
      <c r="CSV317" s="22"/>
      <c r="CSW317" s="22"/>
      <c r="CSX317" s="22"/>
      <c r="CSY317" s="22"/>
      <c r="CSZ317" s="22"/>
      <c r="CTA317" s="22"/>
      <c r="CTB317" s="22"/>
      <c r="CTC317" s="22"/>
      <c r="CTD317" s="22"/>
      <c r="CTE317" s="22"/>
      <c r="CTF317" s="22"/>
      <c r="CTG317" s="22"/>
      <c r="CTH317" s="22"/>
      <c r="CTI317" s="22"/>
      <c r="CTJ317" s="22"/>
      <c r="CTK317" s="22"/>
      <c r="CTL317" s="22"/>
      <c r="CTM317" s="22"/>
      <c r="CTN317" s="22"/>
      <c r="CTO317" s="22"/>
      <c r="CTP317" s="22"/>
      <c r="CTQ317" s="22"/>
      <c r="CTR317" s="22"/>
      <c r="CTS317" s="22"/>
      <c r="CTT317" s="22"/>
      <c r="CTU317" s="22"/>
      <c r="CTV317" s="22"/>
      <c r="CTW317" s="22"/>
      <c r="CTX317" s="22"/>
      <c r="CTY317" s="22"/>
      <c r="CTZ317" s="22"/>
      <c r="CUA317" s="22"/>
      <c r="CUB317" s="22"/>
      <c r="CUC317" s="22"/>
      <c r="CUD317" s="22"/>
      <c r="CUE317" s="22"/>
      <c r="CUF317" s="22"/>
      <c r="CUG317" s="22"/>
      <c r="CUH317" s="22"/>
      <c r="CUI317" s="22"/>
      <c r="CUJ317" s="22"/>
      <c r="CUK317" s="22"/>
      <c r="CUL317" s="22"/>
      <c r="CUM317" s="22"/>
      <c r="CUN317" s="22"/>
      <c r="CUO317" s="22"/>
      <c r="CUP317" s="22"/>
      <c r="CUQ317" s="22"/>
      <c r="CUR317" s="22"/>
      <c r="CUS317" s="22"/>
      <c r="CUT317" s="22"/>
      <c r="CUU317" s="22"/>
      <c r="CUV317" s="22"/>
      <c r="CUW317" s="22"/>
      <c r="CUX317" s="22"/>
      <c r="CUY317" s="22"/>
      <c r="CUZ317" s="22"/>
      <c r="CVA317" s="22"/>
      <c r="CVB317" s="22"/>
      <c r="CVC317" s="22"/>
      <c r="CVD317" s="22"/>
      <c r="CVE317" s="22"/>
      <c r="CVF317" s="22"/>
      <c r="CVG317" s="22"/>
      <c r="CVH317" s="22"/>
      <c r="CVI317" s="22"/>
      <c r="CVJ317" s="22"/>
      <c r="CVK317" s="22"/>
      <c r="CVL317" s="22"/>
      <c r="CVM317" s="22"/>
      <c r="CVN317" s="22"/>
      <c r="CVO317" s="22"/>
      <c r="CVP317" s="22"/>
      <c r="CVQ317" s="22"/>
      <c r="CVR317" s="22"/>
      <c r="CVS317" s="22"/>
      <c r="CVT317" s="22"/>
      <c r="CVU317" s="22"/>
      <c r="CVV317" s="22"/>
      <c r="CVW317" s="22"/>
      <c r="CVX317" s="22"/>
      <c r="CVY317" s="22"/>
      <c r="CVZ317" s="22"/>
      <c r="CWA317" s="22"/>
      <c r="CWB317" s="22"/>
      <c r="CWC317" s="22"/>
      <c r="CWD317" s="22"/>
      <c r="CWE317" s="22"/>
      <c r="CWF317" s="22"/>
      <c r="CWG317" s="22"/>
      <c r="CWH317" s="22"/>
      <c r="CWI317" s="22"/>
      <c r="CWJ317" s="22"/>
      <c r="CWK317" s="22"/>
      <c r="CWL317" s="22"/>
      <c r="CWM317" s="22"/>
      <c r="CWN317" s="22"/>
      <c r="CWO317" s="22"/>
      <c r="CWP317" s="22"/>
      <c r="CWQ317" s="22"/>
      <c r="CWR317" s="22"/>
      <c r="CWS317" s="22"/>
      <c r="CWT317" s="22"/>
      <c r="CWU317" s="22"/>
      <c r="CWV317" s="22"/>
      <c r="CWW317" s="22"/>
      <c r="CWX317" s="22"/>
      <c r="CWY317" s="22"/>
      <c r="CWZ317" s="22"/>
      <c r="CXA317" s="22"/>
      <c r="CXB317" s="22"/>
      <c r="CXC317" s="22"/>
      <c r="CXD317" s="22"/>
      <c r="CXE317" s="22"/>
      <c r="CXF317" s="22"/>
      <c r="CXG317" s="22"/>
      <c r="CXH317" s="22"/>
      <c r="CXI317" s="22"/>
      <c r="CXJ317" s="22"/>
      <c r="CXK317" s="22"/>
      <c r="CXL317" s="22"/>
      <c r="CXM317" s="22"/>
      <c r="CXN317" s="22"/>
      <c r="CXO317" s="22"/>
      <c r="CXP317" s="22"/>
      <c r="CXQ317" s="22"/>
      <c r="CXR317" s="22"/>
      <c r="CXS317" s="22"/>
      <c r="CXT317" s="22"/>
      <c r="CXU317" s="22"/>
      <c r="CXV317" s="22"/>
      <c r="CXW317" s="22"/>
      <c r="CXX317" s="22"/>
      <c r="CXY317" s="22"/>
      <c r="CXZ317" s="22"/>
      <c r="CYA317" s="22"/>
      <c r="CYB317" s="22"/>
      <c r="CYC317" s="22"/>
      <c r="CYD317" s="22"/>
      <c r="CYE317" s="22"/>
      <c r="CYF317" s="22"/>
      <c r="CYG317" s="22"/>
      <c r="CYH317" s="22"/>
      <c r="CYI317" s="22"/>
      <c r="CYJ317" s="22"/>
      <c r="CYK317" s="22"/>
      <c r="CYL317" s="22"/>
      <c r="CYM317" s="22"/>
      <c r="CYN317" s="22"/>
      <c r="CYO317" s="22"/>
      <c r="CYP317" s="22"/>
      <c r="CYQ317" s="22"/>
      <c r="CYR317" s="22"/>
      <c r="CYS317" s="22"/>
      <c r="CYT317" s="22"/>
      <c r="CYU317" s="22"/>
      <c r="CYV317" s="22"/>
      <c r="CYW317" s="22"/>
      <c r="CYX317" s="22"/>
      <c r="CYY317" s="22"/>
      <c r="CYZ317" s="22"/>
      <c r="CZA317" s="22"/>
      <c r="CZB317" s="22"/>
      <c r="CZC317" s="22"/>
      <c r="CZD317" s="22"/>
      <c r="CZE317" s="22"/>
      <c r="CZF317" s="22"/>
      <c r="CZG317" s="22"/>
      <c r="CZH317" s="22"/>
      <c r="CZI317" s="22"/>
      <c r="CZJ317" s="22"/>
      <c r="CZK317" s="22"/>
      <c r="CZL317" s="22"/>
      <c r="CZM317" s="22"/>
      <c r="CZN317" s="22"/>
      <c r="CZO317" s="22"/>
      <c r="CZP317" s="22"/>
      <c r="CZQ317" s="22"/>
      <c r="CZR317" s="22"/>
      <c r="CZS317" s="22"/>
      <c r="CZT317" s="22"/>
      <c r="CZU317" s="22"/>
      <c r="CZV317" s="22"/>
      <c r="CZW317" s="22"/>
      <c r="CZX317" s="22"/>
      <c r="CZY317" s="22"/>
      <c r="CZZ317" s="22"/>
      <c r="DAA317" s="22"/>
      <c r="DAB317" s="22"/>
      <c r="DAC317" s="22"/>
      <c r="DAD317" s="22"/>
      <c r="DAE317" s="22"/>
      <c r="DAF317" s="22"/>
      <c r="DAG317" s="22"/>
      <c r="DAH317" s="22"/>
      <c r="DAI317" s="22"/>
      <c r="DAJ317" s="22"/>
      <c r="DAK317" s="22"/>
      <c r="DAL317" s="22"/>
      <c r="DAM317" s="22"/>
      <c r="DAN317" s="22"/>
      <c r="DAO317" s="22"/>
      <c r="DAP317" s="22"/>
      <c r="DAQ317" s="22"/>
      <c r="DAR317" s="22"/>
      <c r="DAS317" s="22"/>
      <c r="DAT317" s="22"/>
      <c r="DAU317" s="22"/>
      <c r="DAV317" s="22"/>
      <c r="DAW317" s="22"/>
      <c r="DAX317" s="22"/>
      <c r="DAY317" s="22"/>
      <c r="DAZ317" s="22"/>
      <c r="DBA317" s="22"/>
      <c r="DBB317" s="22"/>
      <c r="DBC317" s="22"/>
      <c r="DBD317" s="22"/>
      <c r="DBE317" s="22"/>
      <c r="DBF317" s="22"/>
      <c r="DBG317" s="22"/>
      <c r="DBH317" s="22"/>
      <c r="DBI317" s="22"/>
      <c r="DBJ317" s="22"/>
      <c r="DBK317" s="22"/>
      <c r="DBL317" s="22"/>
      <c r="DBM317" s="22"/>
      <c r="DBN317" s="22"/>
      <c r="DBO317" s="22"/>
      <c r="DBP317" s="22"/>
      <c r="DBQ317" s="22"/>
      <c r="DBR317" s="22"/>
      <c r="DBS317" s="22"/>
      <c r="DBT317" s="22"/>
      <c r="DBU317" s="22"/>
      <c r="DBV317" s="22"/>
      <c r="DBW317" s="22"/>
      <c r="DBX317" s="22"/>
      <c r="DBY317" s="22"/>
      <c r="DBZ317" s="22"/>
      <c r="DCA317" s="22"/>
      <c r="DCB317" s="22"/>
      <c r="DCC317" s="22"/>
      <c r="DCD317" s="22"/>
      <c r="DCE317" s="22"/>
      <c r="DCF317" s="22"/>
      <c r="DCG317" s="22"/>
      <c r="DCH317" s="22"/>
      <c r="DCI317" s="22"/>
      <c r="DCJ317" s="22"/>
      <c r="DCK317" s="22"/>
      <c r="DCL317" s="22"/>
      <c r="DCM317" s="22"/>
      <c r="DCN317" s="22"/>
      <c r="DCO317" s="22"/>
      <c r="DCP317" s="22"/>
      <c r="DCQ317" s="22"/>
      <c r="DCR317" s="22"/>
      <c r="DCS317" s="22"/>
      <c r="DCT317" s="22"/>
      <c r="DCU317" s="22"/>
      <c r="DCV317" s="22"/>
      <c r="DCW317" s="22"/>
      <c r="DCX317" s="22"/>
      <c r="DCY317" s="22"/>
      <c r="DCZ317" s="22"/>
      <c r="DDA317" s="22"/>
      <c r="DDB317" s="22"/>
      <c r="DDC317" s="22"/>
      <c r="DDD317" s="22"/>
      <c r="DDE317" s="22"/>
      <c r="DDF317" s="22"/>
      <c r="DDG317" s="22"/>
      <c r="DDH317" s="22"/>
      <c r="DDI317" s="22"/>
      <c r="DDJ317" s="22"/>
      <c r="DDK317" s="22"/>
      <c r="DDL317" s="22"/>
      <c r="DDM317" s="22"/>
      <c r="DDN317" s="22"/>
      <c r="DDO317" s="22"/>
      <c r="DDP317" s="22"/>
      <c r="DDQ317" s="22"/>
      <c r="DDR317" s="22"/>
      <c r="DDS317" s="22"/>
      <c r="DDT317" s="22"/>
      <c r="DDU317" s="22"/>
      <c r="DDV317" s="22"/>
      <c r="DDW317" s="22"/>
      <c r="DDX317" s="22"/>
      <c r="DDY317" s="22"/>
      <c r="DDZ317" s="22"/>
      <c r="DEA317" s="22"/>
      <c r="DEB317" s="22"/>
      <c r="DEC317" s="22"/>
      <c r="DED317" s="22"/>
      <c r="DEE317" s="22"/>
      <c r="DEF317" s="22"/>
      <c r="DEG317" s="22"/>
      <c r="DEH317" s="22"/>
      <c r="DEI317" s="22"/>
      <c r="DEJ317" s="22"/>
      <c r="DEK317" s="22"/>
      <c r="DEL317" s="22"/>
      <c r="DEM317" s="22"/>
      <c r="DEN317" s="22"/>
      <c r="DEO317" s="22"/>
      <c r="DEP317" s="22"/>
      <c r="DEQ317" s="22"/>
      <c r="DER317" s="22"/>
      <c r="DES317" s="22"/>
      <c r="DET317" s="22"/>
      <c r="DEU317" s="22"/>
      <c r="DEV317" s="22"/>
      <c r="DEW317" s="22"/>
      <c r="DEX317" s="22"/>
      <c r="DEY317" s="22"/>
      <c r="DEZ317" s="22"/>
      <c r="DFA317" s="22"/>
      <c r="DFB317" s="22"/>
      <c r="DFC317" s="22"/>
      <c r="DFD317" s="22"/>
      <c r="DFE317" s="22"/>
      <c r="DFF317" s="22"/>
      <c r="DFG317" s="22"/>
      <c r="DFH317" s="22"/>
      <c r="DFI317" s="22"/>
      <c r="DFJ317" s="22"/>
      <c r="DFK317" s="22"/>
      <c r="DFL317" s="22"/>
      <c r="DFM317" s="22"/>
      <c r="DFN317" s="22"/>
      <c r="DFO317" s="22"/>
      <c r="DFP317" s="22"/>
      <c r="DFQ317" s="22"/>
      <c r="DFR317" s="22"/>
      <c r="DFS317" s="22"/>
      <c r="DFT317" s="22"/>
      <c r="DFU317" s="22"/>
      <c r="DFV317" s="22"/>
      <c r="DFW317" s="22"/>
      <c r="DFX317" s="22"/>
      <c r="DFY317" s="22"/>
      <c r="DFZ317" s="22"/>
      <c r="DGA317" s="22"/>
      <c r="DGB317" s="22"/>
      <c r="DGC317" s="22"/>
      <c r="DGD317" s="22"/>
      <c r="DGE317" s="22"/>
      <c r="DGF317" s="22"/>
      <c r="DGG317" s="22"/>
      <c r="DGH317" s="22"/>
      <c r="DGI317" s="22"/>
      <c r="DGJ317" s="22"/>
      <c r="DGK317" s="22"/>
      <c r="DGL317" s="22"/>
      <c r="DGM317" s="22"/>
      <c r="DGN317" s="22"/>
      <c r="DGO317" s="22"/>
      <c r="DGP317" s="22"/>
      <c r="DGQ317" s="22"/>
      <c r="DGR317" s="22"/>
      <c r="DGS317" s="22"/>
      <c r="DGT317" s="22"/>
      <c r="DGU317" s="22"/>
      <c r="DGV317" s="22"/>
      <c r="DGW317" s="22"/>
      <c r="DGX317" s="22"/>
      <c r="DGY317" s="22"/>
      <c r="DGZ317" s="22"/>
      <c r="DHA317" s="22"/>
      <c r="DHB317" s="22"/>
      <c r="DHC317" s="22"/>
      <c r="DHD317" s="22"/>
      <c r="DHE317" s="22"/>
      <c r="DHF317" s="22"/>
      <c r="DHG317" s="22"/>
      <c r="DHH317" s="22"/>
      <c r="DHI317" s="22"/>
      <c r="DHJ317" s="22"/>
      <c r="DHK317" s="22"/>
      <c r="DHL317" s="22"/>
      <c r="DHM317" s="22"/>
      <c r="DHN317" s="22"/>
      <c r="DHO317" s="22"/>
      <c r="DHP317" s="22"/>
      <c r="DHQ317" s="22"/>
      <c r="DHR317" s="22"/>
      <c r="DHS317" s="22"/>
      <c r="DHT317" s="22"/>
      <c r="DHU317" s="22"/>
      <c r="DHV317" s="22"/>
      <c r="DHW317" s="22"/>
      <c r="DHX317" s="22"/>
      <c r="DHY317" s="22"/>
      <c r="DHZ317" s="22"/>
      <c r="DIA317" s="22"/>
      <c r="DIB317" s="22"/>
      <c r="DIC317" s="22"/>
      <c r="DID317" s="22"/>
      <c r="DIE317" s="22"/>
      <c r="DIF317" s="22"/>
      <c r="DIG317" s="22"/>
      <c r="DIH317" s="22"/>
      <c r="DII317" s="22"/>
      <c r="DIJ317" s="22"/>
      <c r="DIK317" s="22"/>
      <c r="DIL317" s="22"/>
      <c r="DIM317" s="22"/>
      <c r="DIN317" s="22"/>
      <c r="DIO317" s="22"/>
      <c r="DIP317" s="22"/>
      <c r="DIQ317" s="22"/>
      <c r="DIR317" s="22"/>
      <c r="DIS317" s="22"/>
      <c r="DIT317" s="22"/>
      <c r="DIU317" s="22"/>
      <c r="DIV317" s="22"/>
      <c r="DIW317" s="22"/>
      <c r="DIX317" s="22"/>
      <c r="DIY317" s="22"/>
      <c r="DIZ317" s="22"/>
      <c r="DJA317" s="22"/>
      <c r="DJB317" s="22"/>
      <c r="DJC317" s="22"/>
      <c r="DJD317" s="22"/>
      <c r="DJE317" s="22"/>
      <c r="DJF317" s="22"/>
      <c r="DJG317" s="22"/>
      <c r="DJH317" s="22"/>
      <c r="DJI317" s="22"/>
      <c r="DJJ317" s="22"/>
      <c r="DJK317" s="22"/>
      <c r="DJL317" s="22"/>
      <c r="DJM317" s="22"/>
      <c r="DJN317" s="22"/>
      <c r="DJO317" s="22"/>
      <c r="DJP317" s="22"/>
      <c r="DJQ317" s="22"/>
      <c r="DJR317" s="22"/>
      <c r="DJS317" s="22"/>
      <c r="DJT317" s="22"/>
      <c r="DJU317" s="22"/>
      <c r="DJV317" s="22"/>
      <c r="DJW317" s="22"/>
      <c r="DJX317" s="22"/>
      <c r="DJY317" s="22"/>
      <c r="DJZ317" s="22"/>
      <c r="DKA317" s="22"/>
      <c r="DKB317" s="22"/>
      <c r="DKC317" s="22"/>
      <c r="DKD317" s="22"/>
      <c r="DKE317" s="22"/>
      <c r="DKF317" s="22"/>
      <c r="DKG317" s="22"/>
      <c r="DKH317" s="22"/>
      <c r="DKI317" s="22"/>
      <c r="DKJ317" s="22"/>
      <c r="DKK317" s="22"/>
      <c r="DKL317" s="22"/>
      <c r="DKM317" s="22"/>
      <c r="DKN317" s="22"/>
      <c r="DKO317" s="22"/>
      <c r="DKP317" s="22"/>
      <c r="DKQ317" s="22"/>
      <c r="DKR317" s="22"/>
      <c r="DKS317" s="22"/>
      <c r="DKT317" s="22"/>
      <c r="DKU317" s="22"/>
      <c r="DKV317" s="22"/>
      <c r="DKW317" s="22"/>
      <c r="DKX317" s="22"/>
      <c r="DKY317" s="22"/>
      <c r="DKZ317" s="22"/>
      <c r="DLA317" s="22"/>
      <c r="DLB317" s="22"/>
      <c r="DLC317" s="22"/>
      <c r="DLD317" s="22"/>
      <c r="DLE317" s="22"/>
      <c r="DLF317" s="22"/>
      <c r="DLG317" s="22"/>
      <c r="DLH317" s="22"/>
      <c r="DLI317" s="22"/>
      <c r="DLJ317" s="22"/>
      <c r="DLK317" s="22"/>
      <c r="DLL317" s="22"/>
      <c r="DLM317" s="22"/>
      <c r="DLN317" s="22"/>
      <c r="DLO317" s="22"/>
      <c r="DLP317" s="22"/>
      <c r="DLQ317" s="22"/>
      <c r="DLR317" s="22"/>
      <c r="DLS317" s="22"/>
      <c r="DLT317" s="22"/>
      <c r="DLU317" s="22"/>
      <c r="DLV317" s="22"/>
      <c r="DLW317" s="22"/>
      <c r="DLX317" s="22"/>
      <c r="DLY317" s="22"/>
      <c r="DLZ317" s="22"/>
      <c r="DMA317" s="22"/>
      <c r="DMB317" s="22"/>
      <c r="DMC317" s="22"/>
      <c r="DMD317" s="22"/>
      <c r="DME317" s="22"/>
      <c r="DMF317" s="22"/>
      <c r="DMG317" s="22"/>
      <c r="DMH317" s="22"/>
      <c r="DMI317" s="22"/>
      <c r="DMJ317" s="22"/>
      <c r="DMK317" s="22"/>
      <c r="DML317" s="22"/>
      <c r="DMM317" s="22"/>
      <c r="DMN317" s="22"/>
      <c r="DMO317" s="22"/>
      <c r="DMP317" s="22"/>
      <c r="DMQ317" s="22"/>
      <c r="DMR317" s="22"/>
      <c r="DMS317" s="22"/>
      <c r="DMT317" s="22"/>
      <c r="DMU317" s="22"/>
      <c r="DMV317" s="22"/>
      <c r="DMW317" s="22"/>
      <c r="DMX317" s="22"/>
      <c r="DMY317" s="22"/>
      <c r="DMZ317" s="22"/>
      <c r="DNA317" s="22"/>
      <c r="DNB317" s="22"/>
      <c r="DNC317" s="22"/>
      <c r="DND317" s="22"/>
      <c r="DNE317" s="22"/>
      <c r="DNF317" s="22"/>
      <c r="DNG317" s="22"/>
      <c r="DNH317" s="22"/>
      <c r="DNI317" s="22"/>
      <c r="DNJ317" s="22"/>
      <c r="DNK317" s="22"/>
      <c r="DNL317" s="22"/>
      <c r="DNM317" s="22"/>
      <c r="DNN317" s="22"/>
      <c r="DNO317" s="22"/>
      <c r="DNP317" s="22"/>
      <c r="DNQ317" s="22"/>
      <c r="DNR317" s="22"/>
      <c r="DNS317" s="22"/>
      <c r="DNT317" s="22"/>
      <c r="DNU317" s="22"/>
      <c r="DNV317" s="22"/>
      <c r="DNW317" s="22"/>
      <c r="DNX317" s="22"/>
      <c r="DNY317" s="22"/>
      <c r="DNZ317" s="22"/>
      <c r="DOA317" s="22"/>
      <c r="DOB317" s="22"/>
      <c r="DOC317" s="22"/>
      <c r="DOD317" s="22"/>
      <c r="DOE317" s="22"/>
      <c r="DOF317" s="22"/>
      <c r="DOG317" s="22"/>
      <c r="DOH317" s="22"/>
      <c r="DOI317" s="22"/>
      <c r="DOJ317" s="22"/>
      <c r="DOK317" s="22"/>
      <c r="DOL317" s="22"/>
      <c r="DOM317" s="22"/>
      <c r="DON317" s="22"/>
      <c r="DOO317" s="22"/>
      <c r="DOP317" s="22"/>
      <c r="DOQ317" s="22"/>
      <c r="DOR317" s="22"/>
      <c r="DOS317" s="22"/>
      <c r="DOT317" s="22"/>
      <c r="DOU317" s="22"/>
      <c r="DOV317" s="22"/>
      <c r="DOW317" s="22"/>
      <c r="DOX317" s="22"/>
      <c r="DOY317" s="22"/>
      <c r="DOZ317" s="22"/>
      <c r="DPA317" s="22"/>
      <c r="DPB317" s="22"/>
      <c r="DPC317" s="22"/>
      <c r="DPD317" s="22"/>
      <c r="DPE317" s="22"/>
      <c r="DPF317" s="22"/>
      <c r="DPG317" s="22"/>
      <c r="DPH317" s="22"/>
      <c r="DPI317" s="22"/>
      <c r="DPJ317" s="22"/>
      <c r="DPK317" s="22"/>
      <c r="DPL317" s="22"/>
      <c r="DPM317" s="22"/>
      <c r="DPN317" s="22"/>
      <c r="DPO317" s="22"/>
      <c r="DPP317" s="22"/>
      <c r="DPQ317" s="22"/>
      <c r="DPR317" s="22"/>
      <c r="DPS317" s="22"/>
      <c r="DPT317" s="22"/>
      <c r="DPU317" s="22"/>
      <c r="DPV317" s="22"/>
      <c r="DPW317" s="22"/>
      <c r="DPX317" s="22"/>
      <c r="DPY317" s="22"/>
      <c r="DPZ317" s="22"/>
      <c r="DQA317" s="22"/>
      <c r="DQB317" s="22"/>
      <c r="DQC317" s="22"/>
      <c r="DQD317" s="22"/>
      <c r="DQE317" s="22"/>
      <c r="DQF317" s="22"/>
      <c r="DQG317" s="22"/>
      <c r="DQH317" s="22"/>
      <c r="DQI317" s="22"/>
      <c r="DQJ317" s="22"/>
      <c r="DQK317" s="22"/>
      <c r="DQL317" s="22"/>
      <c r="DQM317" s="22"/>
      <c r="DQN317" s="22"/>
      <c r="DQO317" s="22"/>
      <c r="DQP317" s="22"/>
      <c r="DQQ317" s="22"/>
      <c r="DQR317" s="22"/>
      <c r="DQS317" s="22"/>
      <c r="DQT317" s="22"/>
      <c r="DQU317" s="22"/>
      <c r="DQV317" s="22"/>
      <c r="DQW317" s="22"/>
      <c r="DQX317" s="22"/>
      <c r="DQY317" s="22"/>
      <c r="DQZ317" s="22"/>
      <c r="DRA317" s="22"/>
      <c r="DRB317" s="22"/>
      <c r="DRC317" s="22"/>
      <c r="DRD317" s="22"/>
      <c r="DRE317" s="22"/>
      <c r="DRF317" s="22"/>
      <c r="DRG317" s="22"/>
      <c r="DRH317" s="22"/>
      <c r="DRI317" s="22"/>
      <c r="DRJ317" s="22"/>
      <c r="DRK317" s="22"/>
      <c r="DRL317" s="22"/>
      <c r="DRM317" s="22"/>
      <c r="DRN317" s="22"/>
      <c r="DRO317" s="22"/>
      <c r="DRP317" s="22"/>
      <c r="DRQ317" s="22"/>
      <c r="DRR317" s="22"/>
      <c r="DRS317" s="22"/>
      <c r="DRT317" s="22"/>
      <c r="DRU317" s="22"/>
      <c r="DRV317" s="22"/>
      <c r="DRW317" s="22"/>
      <c r="DRX317" s="22"/>
      <c r="DRY317" s="22"/>
      <c r="DRZ317" s="22"/>
      <c r="DSA317" s="22"/>
      <c r="DSB317" s="22"/>
      <c r="DSC317" s="22"/>
      <c r="DSD317" s="22"/>
      <c r="DSE317" s="22"/>
      <c r="DSF317" s="22"/>
      <c r="DSG317" s="22"/>
      <c r="DSH317" s="22"/>
      <c r="DSI317" s="22"/>
      <c r="DSJ317" s="22"/>
      <c r="DSK317" s="22"/>
      <c r="DSL317" s="22"/>
      <c r="DSM317" s="22"/>
      <c r="DSN317" s="22"/>
      <c r="DSO317" s="22"/>
      <c r="DSP317" s="22"/>
      <c r="DSQ317" s="22"/>
      <c r="DSR317" s="22"/>
      <c r="DSS317" s="22"/>
      <c r="DST317" s="22"/>
      <c r="DSU317" s="22"/>
      <c r="DSV317" s="22"/>
      <c r="DSW317" s="22"/>
      <c r="DSX317" s="22"/>
      <c r="DSY317" s="22"/>
      <c r="DSZ317" s="22"/>
      <c r="DTA317" s="22"/>
      <c r="DTB317" s="22"/>
      <c r="DTC317" s="22"/>
      <c r="DTD317" s="22"/>
      <c r="DTE317" s="22"/>
      <c r="DTF317" s="22"/>
      <c r="DTG317" s="22"/>
      <c r="DTH317" s="22"/>
      <c r="DTI317" s="22"/>
      <c r="DTJ317" s="22"/>
      <c r="DTK317" s="22"/>
      <c r="DTL317" s="22"/>
      <c r="DTM317" s="22"/>
      <c r="DTN317" s="22"/>
      <c r="DTO317" s="22"/>
      <c r="DTP317" s="22"/>
      <c r="DTQ317" s="22"/>
      <c r="DTR317" s="22"/>
      <c r="DTS317" s="22"/>
      <c r="DTT317" s="22"/>
      <c r="DTU317" s="22"/>
      <c r="DTV317" s="22"/>
      <c r="DTW317" s="22"/>
      <c r="DTX317" s="22"/>
      <c r="DTY317" s="22"/>
      <c r="DTZ317" s="22"/>
      <c r="DUA317" s="22"/>
      <c r="DUB317" s="22"/>
      <c r="DUC317" s="22"/>
      <c r="DUD317" s="22"/>
      <c r="DUE317" s="22"/>
      <c r="DUF317" s="22"/>
      <c r="DUG317" s="22"/>
      <c r="DUH317" s="22"/>
      <c r="DUI317" s="22"/>
      <c r="DUJ317" s="22"/>
      <c r="DUK317" s="22"/>
      <c r="DUL317" s="22"/>
      <c r="DUM317" s="22"/>
      <c r="DUN317" s="22"/>
      <c r="DUO317" s="22"/>
      <c r="DUP317" s="22"/>
      <c r="DUQ317" s="22"/>
      <c r="DUR317" s="22"/>
      <c r="DUS317" s="22"/>
      <c r="DUT317" s="22"/>
      <c r="DUU317" s="22"/>
      <c r="DUV317" s="22"/>
      <c r="DUW317" s="22"/>
      <c r="DUX317" s="22"/>
      <c r="DUY317" s="22"/>
      <c r="DUZ317" s="22"/>
      <c r="DVA317" s="22"/>
      <c r="DVB317" s="22"/>
      <c r="DVC317" s="22"/>
      <c r="DVD317" s="22"/>
      <c r="DVE317" s="22"/>
      <c r="DVF317" s="22"/>
      <c r="DVG317" s="22"/>
      <c r="DVH317" s="22"/>
      <c r="DVI317" s="22"/>
      <c r="DVJ317" s="22"/>
      <c r="DVK317" s="22"/>
      <c r="DVL317" s="22"/>
      <c r="DVM317" s="22"/>
      <c r="DVN317" s="22"/>
      <c r="DVO317" s="22"/>
      <c r="DVP317" s="22"/>
      <c r="DVQ317" s="22"/>
      <c r="DVR317" s="22"/>
      <c r="DVS317" s="22"/>
      <c r="DVT317" s="22"/>
      <c r="DVU317" s="22"/>
      <c r="DVV317" s="22"/>
      <c r="DVW317" s="22"/>
      <c r="DVX317" s="22"/>
      <c r="DVY317" s="22"/>
      <c r="DVZ317" s="22"/>
      <c r="DWA317" s="22"/>
      <c r="DWB317" s="22"/>
      <c r="DWC317" s="22"/>
      <c r="DWD317" s="22"/>
      <c r="DWE317" s="22"/>
      <c r="DWF317" s="22"/>
      <c r="DWG317" s="22"/>
      <c r="DWH317" s="22"/>
      <c r="DWI317" s="22"/>
      <c r="DWJ317" s="22"/>
      <c r="DWK317" s="22"/>
      <c r="DWL317" s="22"/>
      <c r="DWM317" s="22"/>
      <c r="DWN317" s="22"/>
      <c r="DWO317" s="22"/>
      <c r="DWP317" s="22"/>
      <c r="DWQ317" s="22"/>
      <c r="DWR317" s="22"/>
      <c r="DWS317" s="22"/>
      <c r="DWT317" s="22"/>
      <c r="DWU317" s="22"/>
      <c r="DWV317" s="22"/>
      <c r="DWW317" s="22"/>
      <c r="DWX317" s="22"/>
      <c r="DWY317" s="22"/>
      <c r="DWZ317" s="22"/>
      <c r="DXA317" s="22"/>
      <c r="DXB317" s="22"/>
      <c r="DXC317" s="22"/>
      <c r="DXD317" s="22"/>
      <c r="DXE317" s="22"/>
      <c r="DXF317" s="22"/>
      <c r="DXG317" s="22"/>
      <c r="DXH317" s="22"/>
      <c r="DXI317" s="22"/>
      <c r="DXJ317" s="22"/>
      <c r="DXK317" s="22"/>
      <c r="DXL317" s="22"/>
      <c r="DXM317" s="22"/>
      <c r="DXN317" s="22"/>
      <c r="DXO317" s="22"/>
      <c r="DXP317" s="22"/>
      <c r="DXQ317" s="22"/>
      <c r="DXR317" s="22"/>
      <c r="DXS317" s="22"/>
      <c r="DXT317" s="22"/>
      <c r="DXU317" s="22"/>
      <c r="DXV317" s="22"/>
      <c r="DXW317" s="22"/>
      <c r="DXX317" s="22"/>
      <c r="DXY317" s="22"/>
      <c r="DXZ317" s="22"/>
      <c r="DYA317" s="22"/>
      <c r="DYB317" s="22"/>
      <c r="DYC317" s="22"/>
      <c r="DYD317" s="22"/>
      <c r="DYE317" s="22"/>
      <c r="DYF317" s="22"/>
      <c r="DYG317" s="22"/>
      <c r="DYH317" s="22"/>
      <c r="DYI317" s="22"/>
      <c r="DYJ317" s="22"/>
      <c r="DYK317" s="22"/>
      <c r="DYL317" s="22"/>
      <c r="DYM317" s="22"/>
      <c r="DYN317" s="22"/>
      <c r="DYO317" s="22"/>
      <c r="DYP317" s="22"/>
      <c r="DYQ317" s="22"/>
      <c r="DYR317" s="22"/>
      <c r="DYS317" s="22"/>
      <c r="DYT317" s="22"/>
      <c r="DYU317" s="22"/>
      <c r="DYV317" s="22"/>
      <c r="DYW317" s="22"/>
      <c r="DYX317" s="22"/>
      <c r="DYY317" s="22"/>
      <c r="DYZ317" s="22"/>
      <c r="DZA317" s="22"/>
      <c r="DZB317" s="22"/>
      <c r="DZC317" s="22"/>
      <c r="DZD317" s="22"/>
      <c r="DZE317" s="22"/>
      <c r="DZF317" s="22"/>
      <c r="DZG317" s="22"/>
      <c r="DZH317" s="22"/>
      <c r="DZI317" s="22"/>
      <c r="DZJ317" s="22"/>
      <c r="DZK317" s="22"/>
      <c r="DZL317" s="22"/>
      <c r="DZM317" s="22"/>
      <c r="DZN317" s="22"/>
      <c r="DZO317" s="22"/>
      <c r="DZP317" s="22"/>
      <c r="DZQ317" s="22"/>
      <c r="DZR317" s="22"/>
      <c r="DZS317" s="22"/>
      <c r="DZT317" s="22"/>
      <c r="DZU317" s="22"/>
      <c r="DZV317" s="22"/>
      <c r="DZW317" s="22"/>
      <c r="DZX317" s="22"/>
      <c r="DZY317" s="22"/>
      <c r="DZZ317" s="22"/>
      <c r="EAA317" s="22"/>
      <c r="EAB317" s="22"/>
      <c r="EAC317" s="22"/>
      <c r="EAD317" s="22"/>
      <c r="EAE317" s="22"/>
      <c r="EAF317" s="22"/>
      <c r="EAG317" s="22"/>
      <c r="EAH317" s="22"/>
      <c r="EAI317" s="22"/>
      <c r="EAJ317" s="22"/>
      <c r="EAK317" s="22"/>
      <c r="EAL317" s="22"/>
      <c r="EAM317" s="22"/>
      <c r="EAN317" s="22"/>
      <c r="EAO317" s="22"/>
      <c r="EAP317" s="22"/>
      <c r="EAQ317" s="22"/>
      <c r="EAR317" s="22"/>
      <c r="EAS317" s="22"/>
      <c r="EAT317" s="22"/>
      <c r="EAU317" s="22"/>
      <c r="EAV317" s="22"/>
      <c r="EAW317" s="22"/>
      <c r="EAX317" s="22"/>
      <c r="EAY317" s="22"/>
      <c r="EAZ317" s="22"/>
      <c r="EBA317" s="22"/>
      <c r="EBB317" s="22"/>
      <c r="EBC317" s="22"/>
      <c r="EBD317" s="22"/>
      <c r="EBE317" s="22"/>
      <c r="EBF317" s="22"/>
      <c r="EBG317" s="22"/>
      <c r="EBH317" s="22"/>
      <c r="EBI317" s="22"/>
      <c r="EBJ317" s="22"/>
      <c r="EBK317" s="22"/>
      <c r="EBL317" s="22"/>
      <c r="EBM317" s="22"/>
      <c r="EBN317" s="22"/>
      <c r="EBO317" s="22"/>
      <c r="EBP317" s="22"/>
      <c r="EBQ317" s="22"/>
      <c r="EBR317" s="22"/>
      <c r="EBS317" s="22"/>
      <c r="EBT317" s="22"/>
      <c r="EBU317" s="22"/>
      <c r="EBV317" s="22"/>
      <c r="EBW317" s="22"/>
      <c r="EBX317" s="22"/>
      <c r="EBY317" s="22"/>
      <c r="EBZ317" s="22"/>
      <c r="ECA317" s="22"/>
      <c r="ECB317" s="22"/>
      <c r="ECC317" s="22"/>
      <c r="ECD317" s="22"/>
      <c r="ECE317" s="22"/>
      <c r="ECF317" s="22"/>
      <c r="ECG317" s="22"/>
      <c r="ECH317" s="22"/>
      <c r="ECI317" s="22"/>
      <c r="ECJ317" s="22"/>
      <c r="ECK317" s="22"/>
      <c r="ECL317" s="22"/>
      <c r="ECM317" s="22"/>
      <c r="ECN317" s="22"/>
      <c r="ECO317" s="22"/>
      <c r="ECP317" s="22"/>
      <c r="ECQ317" s="22"/>
      <c r="ECR317" s="22"/>
      <c r="ECS317" s="22"/>
      <c r="ECT317" s="22"/>
      <c r="ECU317" s="22"/>
      <c r="ECV317" s="22"/>
      <c r="ECW317" s="22"/>
      <c r="ECX317" s="22"/>
      <c r="ECY317" s="22"/>
      <c r="ECZ317" s="22"/>
      <c r="EDA317" s="22"/>
      <c r="EDB317" s="22"/>
      <c r="EDC317" s="22"/>
      <c r="EDD317" s="22"/>
      <c r="EDE317" s="22"/>
      <c r="EDF317" s="22"/>
      <c r="EDG317" s="22"/>
      <c r="EDH317" s="22"/>
      <c r="EDI317" s="22"/>
      <c r="EDJ317" s="22"/>
      <c r="EDK317" s="22"/>
      <c r="EDL317" s="22"/>
      <c r="EDM317" s="22"/>
      <c r="EDN317" s="22"/>
      <c r="EDO317" s="22"/>
      <c r="EDP317" s="22"/>
      <c r="EDQ317" s="22"/>
      <c r="EDR317" s="22"/>
      <c r="EDS317" s="22"/>
      <c r="EDT317" s="22"/>
      <c r="EDU317" s="22"/>
      <c r="EDV317" s="22"/>
      <c r="EDW317" s="22"/>
      <c r="EDX317" s="22"/>
      <c r="EDY317" s="22"/>
      <c r="EDZ317" s="22"/>
      <c r="EEA317" s="22"/>
      <c r="EEB317" s="22"/>
      <c r="EEC317" s="22"/>
      <c r="EED317" s="22"/>
      <c r="EEE317" s="22"/>
      <c r="EEF317" s="22"/>
      <c r="EEG317" s="22"/>
      <c r="EEH317" s="22"/>
      <c r="EEI317" s="22"/>
      <c r="EEJ317" s="22"/>
      <c r="EEK317" s="22"/>
      <c r="EEL317" s="22"/>
      <c r="EEM317" s="22"/>
      <c r="EEN317" s="22"/>
      <c r="EEO317" s="22"/>
      <c r="EEP317" s="22"/>
      <c r="EEQ317" s="22"/>
      <c r="EER317" s="22"/>
      <c r="EES317" s="22"/>
      <c r="EET317" s="22"/>
      <c r="EEU317" s="22"/>
      <c r="EEV317" s="22"/>
      <c r="EEW317" s="22"/>
      <c r="EEX317" s="22"/>
      <c r="EEY317" s="22"/>
      <c r="EEZ317" s="22"/>
      <c r="EFA317" s="22"/>
      <c r="EFB317" s="22"/>
      <c r="EFC317" s="22"/>
      <c r="EFD317" s="22"/>
      <c r="EFE317" s="22"/>
      <c r="EFF317" s="22"/>
      <c r="EFG317" s="22"/>
      <c r="EFH317" s="22"/>
      <c r="EFI317" s="22"/>
      <c r="EFJ317" s="22"/>
      <c r="EFK317" s="22"/>
      <c r="EFL317" s="22"/>
      <c r="EFM317" s="22"/>
      <c r="EFN317" s="22"/>
      <c r="EFO317" s="22"/>
      <c r="EFP317" s="22"/>
      <c r="EFQ317" s="22"/>
      <c r="EFR317" s="22"/>
      <c r="EFS317" s="22"/>
      <c r="EFT317" s="22"/>
      <c r="EFU317" s="22"/>
      <c r="EFV317" s="22"/>
      <c r="EFW317" s="22"/>
      <c r="EFX317" s="22"/>
      <c r="EFY317" s="22"/>
      <c r="EFZ317" s="22"/>
      <c r="EGA317" s="22"/>
      <c r="EGB317" s="22"/>
      <c r="EGC317" s="22"/>
      <c r="EGD317" s="22"/>
      <c r="EGE317" s="22"/>
      <c r="EGF317" s="22"/>
      <c r="EGG317" s="22"/>
      <c r="EGH317" s="22"/>
      <c r="EGI317" s="22"/>
      <c r="EGJ317" s="22"/>
      <c r="EGK317" s="22"/>
      <c r="EGL317" s="22"/>
      <c r="EGM317" s="22"/>
      <c r="EGN317" s="22"/>
      <c r="EGO317" s="22"/>
      <c r="EGP317" s="22"/>
      <c r="EGQ317" s="22"/>
      <c r="EGR317" s="22"/>
      <c r="EGS317" s="22"/>
      <c r="EGT317" s="22"/>
      <c r="EGU317" s="22"/>
      <c r="EGV317" s="22"/>
      <c r="EGW317" s="22"/>
      <c r="EGX317" s="22"/>
      <c r="EGY317" s="22"/>
      <c r="EGZ317" s="22"/>
      <c r="EHA317" s="22"/>
      <c r="EHB317" s="22"/>
      <c r="EHC317" s="22"/>
      <c r="EHD317" s="22"/>
      <c r="EHE317" s="22"/>
      <c r="EHF317" s="22"/>
      <c r="EHG317" s="22"/>
      <c r="EHH317" s="22"/>
      <c r="EHI317" s="22"/>
      <c r="EHJ317" s="22"/>
      <c r="EHK317" s="22"/>
      <c r="EHL317" s="22"/>
      <c r="EHM317" s="22"/>
      <c r="EHN317" s="22"/>
      <c r="EHO317" s="22"/>
      <c r="EHP317" s="22"/>
      <c r="EHQ317" s="22"/>
      <c r="EHR317" s="22"/>
      <c r="EHS317" s="22"/>
      <c r="EHT317" s="22"/>
      <c r="EHU317" s="22"/>
      <c r="EHV317" s="22"/>
      <c r="EHW317" s="22"/>
      <c r="EHX317" s="22"/>
      <c r="EHY317" s="22"/>
      <c r="EHZ317" s="22"/>
      <c r="EIA317" s="22"/>
      <c r="EIB317" s="22"/>
      <c r="EIC317" s="22"/>
      <c r="EID317" s="22"/>
      <c r="EIE317" s="22"/>
      <c r="EIF317" s="22"/>
      <c r="EIG317" s="22"/>
      <c r="EIH317" s="22"/>
      <c r="EII317" s="22"/>
      <c r="EIJ317" s="22"/>
      <c r="EIK317" s="22"/>
      <c r="EIL317" s="22"/>
      <c r="EIM317" s="22"/>
      <c r="EIN317" s="22"/>
      <c r="EIO317" s="22"/>
      <c r="EIP317" s="22"/>
      <c r="EIQ317" s="22"/>
      <c r="EIR317" s="22"/>
      <c r="EIS317" s="22"/>
      <c r="EIT317" s="22"/>
      <c r="EIU317" s="22"/>
      <c r="EIV317" s="22"/>
      <c r="EIW317" s="22"/>
      <c r="EIX317" s="22"/>
      <c r="EIY317" s="22"/>
      <c r="EIZ317" s="22"/>
      <c r="EJA317" s="22"/>
      <c r="EJB317" s="22"/>
      <c r="EJC317" s="22"/>
      <c r="EJD317" s="22"/>
      <c r="EJE317" s="22"/>
      <c r="EJF317" s="22"/>
      <c r="EJG317" s="22"/>
      <c r="EJH317" s="22"/>
      <c r="EJI317" s="22"/>
      <c r="EJJ317" s="22"/>
      <c r="EJK317" s="22"/>
      <c r="EJL317" s="22"/>
      <c r="EJM317" s="22"/>
      <c r="EJN317" s="22"/>
      <c r="EJO317" s="22"/>
      <c r="EJP317" s="22"/>
      <c r="EJQ317" s="22"/>
      <c r="EJR317" s="22"/>
      <c r="EJS317" s="22"/>
      <c r="EJT317" s="22"/>
      <c r="EJU317" s="22"/>
      <c r="EJV317" s="22"/>
      <c r="EJW317" s="22"/>
      <c r="EJX317" s="22"/>
      <c r="EJY317" s="22"/>
      <c r="EJZ317" s="22"/>
      <c r="EKA317" s="22"/>
      <c r="EKB317" s="22"/>
      <c r="EKC317" s="22"/>
      <c r="EKD317" s="22"/>
      <c r="EKE317" s="22"/>
      <c r="EKF317" s="22"/>
      <c r="EKG317" s="22"/>
      <c r="EKH317" s="22"/>
      <c r="EKI317" s="22"/>
      <c r="EKJ317" s="22"/>
      <c r="EKK317" s="22"/>
      <c r="EKL317" s="22"/>
      <c r="EKM317" s="22"/>
      <c r="EKN317" s="22"/>
      <c r="EKO317" s="22"/>
      <c r="EKP317" s="22"/>
      <c r="EKQ317" s="22"/>
      <c r="EKR317" s="22"/>
      <c r="EKS317" s="22"/>
      <c r="EKT317" s="22"/>
      <c r="EKU317" s="22"/>
      <c r="EKV317" s="22"/>
      <c r="EKW317" s="22"/>
      <c r="EKX317" s="22"/>
      <c r="EKY317" s="22"/>
      <c r="EKZ317" s="22"/>
      <c r="ELA317" s="22"/>
      <c r="ELB317" s="22"/>
      <c r="ELC317" s="22"/>
      <c r="ELD317" s="22"/>
      <c r="ELE317" s="22"/>
      <c r="ELF317" s="22"/>
      <c r="ELG317" s="22"/>
      <c r="ELH317" s="22"/>
      <c r="ELI317" s="22"/>
      <c r="ELJ317" s="22"/>
      <c r="ELK317" s="22"/>
      <c r="ELL317" s="22"/>
      <c r="ELM317" s="22"/>
      <c r="ELN317" s="22"/>
      <c r="ELO317" s="22"/>
      <c r="ELP317" s="22"/>
      <c r="ELQ317" s="22"/>
      <c r="ELR317" s="22"/>
      <c r="ELS317" s="22"/>
      <c r="ELT317" s="22"/>
      <c r="ELU317" s="22"/>
      <c r="ELV317" s="22"/>
      <c r="ELW317" s="22"/>
      <c r="ELX317" s="22"/>
      <c r="ELY317" s="22"/>
      <c r="ELZ317" s="22"/>
      <c r="EMA317" s="22"/>
      <c r="EMB317" s="22"/>
      <c r="EMC317" s="22"/>
      <c r="EMD317" s="22"/>
      <c r="EME317" s="22"/>
      <c r="EMF317" s="22"/>
      <c r="EMG317" s="22"/>
      <c r="EMH317" s="22"/>
      <c r="EMI317" s="22"/>
      <c r="EMJ317" s="22"/>
      <c r="EMK317" s="22"/>
      <c r="EML317" s="22"/>
      <c r="EMM317" s="22"/>
      <c r="EMN317" s="22"/>
      <c r="EMO317" s="22"/>
      <c r="EMP317" s="22"/>
      <c r="EMQ317" s="22"/>
      <c r="EMR317" s="22"/>
      <c r="EMS317" s="22"/>
      <c r="EMT317" s="22"/>
      <c r="EMU317" s="22"/>
      <c r="EMV317" s="22"/>
      <c r="EMW317" s="22"/>
      <c r="EMX317" s="22"/>
      <c r="EMY317" s="22"/>
      <c r="EMZ317" s="22"/>
      <c r="ENA317" s="22"/>
      <c r="ENB317" s="22"/>
      <c r="ENC317" s="22"/>
      <c r="END317" s="22"/>
      <c r="ENE317" s="22"/>
      <c r="ENF317" s="22"/>
      <c r="ENG317" s="22"/>
      <c r="ENH317" s="22"/>
      <c r="ENI317" s="22"/>
      <c r="ENJ317" s="22"/>
      <c r="ENK317" s="22"/>
      <c r="ENL317" s="22"/>
      <c r="ENM317" s="22"/>
      <c r="ENN317" s="22"/>
      <c r="ENO317" s="22"/>
      <c r="ENP317" s="22"/>
      <c r="ENQ317" s="22"/>
      <c r="ENR317" s="22"/>
      <c r="ENS317" s="22"/>
      <c r="ENT317" s="22"/>
      <c r="ENU317" s="22"/>
      <c r="ENV317" s="22"/>
      <c r="ENW317" s="22"/>
      <c r="ENX317" s="22"/>
      <c r="ENY317" s="22"/>
      <c r="ENZ317" s="22"/>
      <c r="EOA317" s="22"/>
      <c r="EOB317" s="22"/>
      <c r="EOC317" s="22"/>
      <c r="EOD317" s="22"/>
      <c r="EOE317" s="22"/>
      <c r="EOF317" s="22"/>
      <c r="EOG317" s="22"/>
      <c r="EOH317" s="22"/>
      <c r="EOI317" s="22"/>
      <c r="EOJ317" s="22"/>
      <c r="EOK317" s="22"/>
      <c r="EOL317" s="22"/>
      <c r="EOM317" s="22"/>
      <c r="EON317" s="22"/>
      <c r="EOO317" s="22"/>
      <c r="EOP317" s="22"/>
      <c r="EOQ317" s="22"/>
      <c r="EOR317" s="22"/>
      <c r="EOS317" s="22"/>
      <c r="EOT317" s="22"/>
      <c r="EOU317" s="22"/>
      <c r="EOV317" s="22"/>
      <c r="EOW317" s="22"/>
      <c r="EOX317" s="22"/>
      <c r="EOY317" s="22"/>
      <c r="EOZ317" s="22"/>
      <c r="EPA317" s="22"/>
      <c r="EPB317" s="22"/>
      <c r="EPC317" s="22"/>
      <c r="EPD317" s="22"/>
      <c r="EPE317" s="22"/>
      <c r="EPF317" s="22"/>
      <c r="EPG317" s="22"/>
      <c r="EPH317" s="22"/>
      <c r="EPI317" s="22"/>
      <c r="EPJ317" s="22"/>
      <c r="EPK317" s="22"/>
      <c r="EPL317" s="22"/>
      <c r="EPM317" s="22"/>
      <c r="EPN317" s="22"/>
      <c r="EPO317" s="22"/>
      <c r="EPP317" s="22"/>
      <c r="EPQ317" s="22"/>
      <c r="EPR317" s="22"/>
      <c r="EPS317" s="22"/>
      <c r="EPT317" s="22"/>
      <c r="EPU317" s="22"/>
      <c r="EPV317" s="22"/>
      <c r="EPW317" s="22"/>
      <c r="EPX317" s="22"/>
      <c r="EPY317" s="22"/>
      <c r="EPZ317" s="22"/>
      <c r="EQA317" s="22"/>
      <c r="EQB317" s="22"/>
      <c r="EQC317" s="22"/>
      <c r="EQD317" s="22"/>
      <c r="EQE317" s="22"/>
      <c r="EQF317" s="22"/>
      <c r="EQG317" s="22"/>
      <c r="EQH317" s="22"/>
      <c r="EQI317" s="22"/>
      <c r="EQJ317" s="22"/>
      <c r="EQK317" s="22"/>
      <c r="EQL317" s="22"/>
      <c r="EQM317" s="22"/>
      <c r="EQN317" s="22"/>
      <c r="EQO317" s="22"/>
      <c r="EQP317" s="22"/>
      <c r="EQQ317" s="22"/>
      <c r="EQR317" s="22"/>
      <c r="EQS317" s="22"/>
      <c r="EQT317" s="22"/>
      <c r="EQU317" s="22"/>
      <c r="EQV317" s="22"/>
      <c r="EQW317" s="22"/>
      <c r="EQX317" s="22"/>
      <c r="EQY317" s="22"/>
      <c r="EQZ317" s="22"/>
      <c r="ERA317" s="22"/>
      <c r="ERB317" s="22"/>
      <c r="ERC317" s="22"/>
      <c r="ERD317" s="22"/>
      <c r="ERE317" s="22"/>
      <c r="ERF317" s="22"/>
      <c r="ERG317" s="22"/>
      <c r="ERH317" s="22"/>
      <c r="ERI317" s="22"/>
      <c r="ERJ317" s="22"/>
      <c r="ERK317" s="22"/>
      <c r="ERL317" s="22"/>
      <c r="ERM317" s="22"/>
      <c r="ERN317" s="22"/>
      <c r="ERO317" s="22"/>
      <c r="ERP317" s="22"/>
      <c r="ERQ317" s="22"/>
      <c r="ERR317" s="22"/>
      <c r="ERS317" s="22"/>
      <c r="ERT317" s="22"/>
      <c r="ERU317" s="22"/>
      <c r="ERV317" s="22"/>
      <c r="ERW317" s="22"/>
      <c r="ERX317" s="22"/>
      <c r="ERY317" s="22"/>
      <c r="ERZ317" s="22"/>
      <c r="ESA317" s="22"/>
      <c r="ESB317" s="22"/>
      <c r="ESC317" s="22"/>
      <c r="ESD317" s="22"/>
      <c r="ESE317" s="22"/>
      <c r="ESF317" s="22"/>
      <c r="ESG317" s="22"/>
      <c r="ESH317" s="22"/>
      <c r="ESI317" s="22"/>
      <c r="ESJ317" s="22"/>
      <c r="ESK317" s="22"/>
      <c r="ESL317" s="22"/>
      <c r="ESM317" s="22"/>
      <c r="ESN317" s="22"/>
      <c r="ESO317" s="22"/>
      <c r="ESP317" s="22"/>
      <c r="ESQ317" s="22"/>
      <c r="ESR317" s="22"/>
      <c r="ESS317" s="22"/>
      <c r="EST317" s="22"/>
      <c r="ESU317" s="22"/>
      <c r="ESV317" s="22"/>
      <c r="ESW317" s="22"/>
      <c r="ESX317" s="22"/>
      <c r="ESY317" s="22"/>
      <c r="ESZ317" s="22"/>
      <c r="ETA317" s="22"/>
      <c r="ETB317" s="22"/>
      <c r="ETC317" s="22"/>
      <c r="ETD317" s="22"/>
      <c r="ETE317" s="22"/>
      <c r="ETF317" s="22"/>
      <c r="ETG317" s="22"/>
      <c r="ETH317" s="22"/>
      <c r="ETI317" s="22"/>
      <c r="ETJ317" s="22"/>
      <c r="ETK317" s="22"/>
      <c r="ETL317" s="22"/>
      <c r="ETM317" s="22"/>
      <c r="ETN317" s="22"/>
      <c r="ETO317" s="22"/>
      <c r="ETP317" s="22"/>
      <c r="ETQ317" s="22"/>
      <c r="ETR317" s="22"/>
      <c r="ETS317" s="22"/>
      <c r="ETT317" s="22"/>
      <c r="ETU317" s="22"/>
      <c r="ETV317" s="22"/>
      <c r="ETW317" s="22"/>
      <c r="ETX317" s="22"/>
      <c r="ETY317" s="22"/>
      <c r="ETZ317" s="22"/>
      <c r="EUA317" s="22"/>
      <c r="EUB317" s="22"/>
      <c r="EUC317" s="22"/>
      <c r="EUD317" s="22"/>
      <c r="EUE317" s="22"/>
      <c r="EUF317" s="22"/>
      <c r="EUG317" s="22"/>
      <c r="EUH317" s="22"/>
      <c r="EUI317" s="22"/>
      <c r="EUJ317" s="22"/>
      <c r="EUK317" s="22"/>
      <c r="EUL317" s="22"/>
      <c r="EUM317" s="22"/>
      <c r="EUN317" s="22"/>
      <c r="EUO317" s="22"/>
      <c r="EUP317" s="22"/>
      <c r="EUQ317" s="22"/>
      <c r="EUR317" s="22"/>
      <c r="EUS317" s="22"/>
      <c r="EUT317" s="22"/>
      <c r="EUU317" s="22"/>
      <c r="EUV317" s="22"/>
      <c r="EUW317" s="22"/>
      <c r="EUX317" s="22"/>
      <c r="EUY317" s="22"/>
      <c r="EUZ317" s="22"/>
      <c r="EVA317" s="22"/>
      <c r="EVB317" s="22"/>
      <c r="EVC317" s="22"/>
      <c r="EVD317" s="22"/>
      <c r="EVE317" s="22"/>
      <c r="EVF317" s="22"/>
      <c r="EVG317" s="22"/>
      <c r="EVH317" s="22"/>
      <c r="EVI317" s="22"/>
      <c r="EVJ317" s="22"/>
      <c r="EVK317" s="22"/>
      <c r="EVL317" s="22"/>
      <c r="EVM317" s="22"/>
      <c r="EVN317" s="22"/>
      <c r="EVO317" s="22"/>
      <c r="EVP317" s="22"/>
      <c r="EVQ317" s="22"/>
      <c r="EVR317" s="22"/>
      <c r="EVS317" s="22"/>
      <c r="EVT317" s="22"/>
      <c r="EVU317" s="22"/>
      <c r="EVV317" s="22"/>
      <c r="EVW317" s="22"/>
      <c r="EVX317" s="22"/>
      <c r="EVY317" s="22"/>
      <c r="EVZ317" s="22"/>
      <c r="EWA317" s="22"/>
      <c r="EWB317" s="22"/>
      <c r="EWC317" s="22"/>
      <c r="EWD317" s="22"/>
      <c r="EWE317" s="22"/>
      <c r="EWF317" s="22"/>
      <c r="EWG317" s="22"/>
      <c r="EWH317" s="22"/>
      <c r="EWI317" s="22"/>
      <c r="EWJ317" s="22"/>
      <c r="EWK317" s="22"/>
      <c r="EWL317" s="22"/>
      <c r="EWM317" s="22"/>
      <c r="EWN317" s="22"/>
      <c r="EWO317" s="22"/>
      <c r="EWP317" s="22"/>
      <c r="EWQ317" s="22"/>
      <c r="EWR317" s="22"/>
      <c r="EWS317" s="22"/>
      <c r="EWT317" s="22"/>
      <c r="EWU317" s="22"/>
      <c r="EWV317" s="22"/>
      <c r="EWW317" s="22"/>
      <c r="EWX317" s="22"/>
      <c r="EWY317" s="22"/>
      <c r="EWZ317" s="22"/>
      <c r="EXA317" s="22"/>
      <c r="EXB317" s="22"/>
      <c r="EXC317" s="22"/>
      <c r="EXD317" s="22"/>
      <c r="EXE317" s="22"/>
      <c r="EXF317" s="22"/>
      <c r="EXG317" s="22"/>
      <c r="EXH317" s="22"/>
      <c r="EXI317" s="22"/>
      <c r="EXJ317" s="22"/>
      <c r="EXK317" s="22"/>
      <c r="EXL317" s="22"/>
      <c r="EXM317" s="22"/>
      <c r="EXN317" s="22"/>
      <c r="EXO317" s="22"/>
      <c r="EXP317" s="22"/>
      <c r="EXQ317" s="22"/>
      <c r="EXR317" s="22"/>
      <c r="EXS317" s="22"/>
      <c r="EXT317" s="22"/>
      <c r="EXU317" s="22"/>
      <c r="EXV317" s="22"/>
      <c r="EXW317" s="22"/>
      <c r="EXX317" s="22"/>
      <c r="EXY317" s="22"/>
      <c r="EXZ317" s="22"/>
      <c r="EYA317" s="22"/>
      <c r="EYB317" s="22"/>
      <c r="EYC317" s="22"/>
      <c r="EYD317" s="22"/>
      <c r="EYE317" s="22"/>
      <c r="EYF317" s="22"/>
      <c r="EYG317" s="22"/>
      <c r="EYH317" s="22"/>
      <c r="EYI317" s="22"/>
      <c r="EYJ317" s="22"/>
      <c r="EYK317" s="22"/>
      <c r="EYL317" s="22"/>
      <c r="EYM317" s="22"/>
      <c r="EYN317" s="22"/>
      <c r="EYO317" s="22"/>
      <c r="EYP317" s="22"/>
      <c r="EYQ317" s="22"/>
      <c r="EYR317" s="22"/>
      <c r="EYS317" s="22"/>
      <c r="EYT317" s="22"/>
      <c r="EYU317" s="22"/>
      <c r="EYV317" s="22"/>
      <c r="EYW317" s="22"/>
      <c r="EYX317" s="22"/>
      <c r="EYY317" s="22"/>
      <c r="EYZ317" s="22"/>
      <c r="EZA317" s="22"/>
      <c r="EZB317" s="22"/>
      <c r="EZC317" s="22"/>
      <c r="EZD317" s="22"/>
      <c r="EZE317" s="22"/>
      <c r="EZF317" s="22"/>
      <c r="EZG317" s="22"/>
      <c r="EZH317" s="22"/>
      <c r="EZI317" s="22"/>
      <c r="EZJ317" s="22"/>
      <c r="EZK317" s="22"/>
      <c r="EZL317" s="22"/>
      <c r="EZM317" s="22"/>
      <c r="EZN317" s="22"/>
      <c r="EZO317" s="22"/>
      <c r="EZP317" s="22"/>
      <c r="EZQ317" s="22"/>
      <c r="EZR317" s="22"/>
      <c r="EZS317" s="22"/>
      <c r="EZT317" s="22"/>
      <c r="EZU317" s="22"/>
      <c r="EZV317" s="22"/>
      <c r="EZW317" s="22"/>
      <c r="EZX317" s="22"/>
      <c r="EZY317" s="22"/>
      <c r="EZZ317" s="22"/>
      <c r="FAA317" s="22"/>
      <c r="FAB317" s="22"/>
      <c r="FAC317" s="22"/>
      <c r="FAD317" s="22"/>
      <c r="FAE317" s="22"/>
      <c r="FAF317" s="22"/>
      <c r="FAG317" s="22"/>
      <c r="FAH317" s="22"/>
      <c r="FAI317" s="22"/>
      <c r="FAJ317" s="22"/>
      <c r="FAK317" s="22"/>
      <c r="FAL317" s="22"/>
      <c r="FAM317" s="22"/>
      <c r="FAN317" s="22"/>
      <c r="FAO317" s="22"/>
      <c r="FAP317" s="22"/>
      <c r="FAQ317" s="22"/>
      <c r="FAR317" s="22"/>
      <c r="FAS317" s="22"/>
      <c r="FAT317" s="22"/>
      <c r="FAU317" s="22"/>
      <c r="FAV317" s="22"/>
      <c r="FAW317" s="22"/>
      <c r="FAX317" s="22"/>
      <c r="FAY317" s="22"/>
      <c r="FAZ317" s="22"/>
      <c r="FBA317" s="22"/>
      <c r="FBB317" s="22"/>
      <c r="FBC317" s="22"/>
      <c r="FBD317" s="22"/>
      <c r="FBE317" s="22"/>
      <c r="FBF317" s="22"/>
      <c r="FBG317" s="22"/>
      <c r="FBH317" s="22"/>
      <c r="FBI317" s="22"/>
      <c r="FBJ317" s="22"/>
      <c r="FBK317" s="22"/>
      <c r="FBL317" s="22"/>
      <c r="FBM317" s="22"/>
      <c r="FBN317" s="22"/>
      <c r="FBO317" s="22"/>
      <c r="FBP317" s="22"/>
      <c r="FBQ317" s="22"/>
      <c r="FBR317" s="22"/>
      <c r="FBS317" s="22"/>
      <c r="FBT317" s="22"/>
      <c r="FBU317" s="22"/>
      <c r="FBV317" s="22"/>
      <c r="FBW317" s="22"/>
      <c r="FBX317" s="22"/>
      <c r="FBY317" s="22"/>
      <c r="FBZ317" s="22"/>
      <c r="FCA317" s="22"/>
      <c r="FCB317" s="22"/>
      <c r="FCC317" s="22"/>
      <c r="FCD317" s="22"/>
      <c r="FCE317" s="22"/>
      <c r="FCF317" s="22"/>
      <c r="FCG317" s="22"/>
      <c r="FCH317" s="22"/>
      <c r="FCI317" s="22"/>
      <c r="FCJ317" s="22"/>
      <c r="FCK317" s="22"/>
      <c r="FCL317" s="22"/>
      <c r="FCM317" s="22"/>
      <c r="FCN317" s="22"/>
      <c r="FCO317" s="22"/>
      <c r="FCP317" s="22"/>
      <c r="FCQ317" s="22"/>
      <c r="FCR317" s="22"/>
      <c r="FCS317" s="22"/>
      <c r="FCT317" s="22"/>
      <c r="FCU317" s="22"/>
      <c r="FCV317" s="22"/>
      <c r="FCW317" s="22"/>
      <c r="FCX317" s="22"/>
      <c r="FCY317" s="22"/>
      <c r="FCZ317" s="22"/>
      <c r="FDA317" s="22"/>
      <c r="FDB317" s="22"/>
      <c r="FDC317" s="22"/>
      <c r="FDD317" s="22"/>
      <c r="FDE317" s="22"/>
      <c r="FDF317" s="22"/>
      <c r="FDG317" s="22"/>
      <c r="FDH317" s="22"/>
      <c r="FDI317" s="22"/>
      <c r="FDJ317" s="22"/>
      <c r="FDK317" s="22"/>
      <c r="FDL317" s="22"/>
      <c r="FDM317" s="22"/>
      <c r="FDN317" s="22"/>
      <c r="FDO317" s="22"/>
      <c r="FDP317" s="22"/>
      <c r="FDQ317" s="22"/>
      <c r="FDR317" s="22"/>
      <c r="FDS317" s="22"/>
      <c r="FDT317" s="22"/>
      <c r="FDU317" s="22"/>
      <c r="FDV317" s="22"/>
      <c r="FDW317" s="22"/>
      <c r="FDX317" s="22"/>
      <c r="FDY317" s="22"/>
      <c r="FDZ317" s="22"/>
      <c r="FEA317" s="22"/>
      <c r="FEB317" s="22"/>
      <c r="FEC317" s="22"/>
      <c r="FED317" s="22"/>
      <c r="FEE317" s="22"/>
      <c r="FEF317" s="22"/>
      <c r="FEG317" s="22"/>
      <c r="FEH317" s="22"/>
      <c r="FEI317" s="22"/>
      <c r="FEJ317" s="22"/>
      <c r="FEK317" s="22"/>
      <c r="FEL317" s="22"/>
      <c r="FEM317" s="22"/>
      <c r="FEN317" s="22"/>
      <c r="FEO317" s="22"/>
      <c r="FEP317" s="22"/>
      <c r="FEQ317" s="22"/>
      <c r="FER317" s="22"/>
      <c r="FES317" s="22"/>
      <c r="FET317" s="22"/>
      <c r="FEU317" s="22"/>
      <c r="FEV317" s="22"/>
      <c r="FEW317" s="22"/>
      <c r="FEX317" s="22"/>
      <c r="FEY317" s="22"/>
      <c r="FEZ317" s="22"/>
      <c r="FFA317" s="22"/>
      <c r="FFB317" s="22"/>
      <c r="FFC317" s="22"/>
      <c r="FFD317" s="22"/>
      <c r="FFE317" s="22"/>
      <c r="FFF317" s="22"/>
      <c r="FFG317" s="22"/>
      <c r="FFH317" s="22"/>
      <c r="FFI317" s="22"/>
      <c r="FFJ317" s="22"/>
      <c r="FFK317" s="22"/>
      <c r="FFL317" s="22"/>
      <c r="FFM317" s="22"/>
      <c r="FFN317" s="22"/>
      <c r="FFO317" s="22"/>
      <c r="FFP317" s="22"/>
      <c r="FFQ317" s="22"/>
      <c r="FFR317" s="22"/>
      <c r="FFS317" s="22"/>
      <c r="FFT317" s="22"/>
      <c r="FFU317" s="22"/>
      <c r="FFV317" s="22"/>
      <c r="FFW317" s="22"/>
      <c r="FFX317" s="22"/>
      <c r="FFY317" s="22"/>
      <c r="FFZ317" s="22"/>
      <c r="FGA317" s="22"/>
      <c r="FGB317" s="22"/>
      <c r="FGC317" s="22"/>
      <c r="FGD317" s="22"/>
      <c r="FGE317" s="22"/>
      <c r="FGF317" s="22"/>
      <c r="FGG317" s="22"/>
      <c r="FGH317" s="22"/>
      <c r="FGI317" s="22"/>
      <c r="FGJ317" s="22"/>
      <c r="FGK317" s="22"/>
      <c r="FGL317" s="22"/>
      <c r="FGM317" s="22"/>
      <c r="FGN317" s="22"/>
      <c r="FGO317" s="22"/>
      <c r="FGP317" s="22"/>
      <c r="FGQ317" s="22"/>
      <c r="FGR317" s="22"/>
      <c r="FGS317" s="22"/>
      <c r="FGT317" s="22"/>
      <c r="FGU317" s="22"/>
      <c r="FGV317" s="22"/>
      <c r="FGW317" s="22"/>
      <c r="FGX317" s="22"/>
      <c r="FGY317" s="22"/>
      <c r="FGZ317" s="22"/>
      <c r="FHA317" s="22"/>
      <c r="FHB317" s="22"/>
      <c r="FHC317" s="22"/>
      <c r="FHD317" s="22"/>
      <c r="FHE317" s="22"/>
      <c r="FHF317" s="22"/>
      <c r="FHG317" s="22"/>
      <c r="FHH317" s="22"/>
      <c r="FHI317" s="22"/>
      <c r="FHJ317" s="22"/>
      <c r="FHK317" s="22"/>
      <c r="FHL317" s="22"/>
      <c r="FHM317" s="22"/>
      <c r="FHN317" s="22"/>
      <c r="FHO317" s="22"/>
      <c r="FHP317" s="22"/>
      <c r="FHQ317" s="22"/>
      <c r="FHR317" s="22"/>
      <c r="FHS317" s="22"/>
      <c r="FHT317" s="22"/>
      <c r="FHU317" s="22"/>
      <c r="FHV317" s="22"/>
      <c r="FHW317" s="22"/>
      <c r="FHX317" s="22"/>
      <c r="FHY317" s="22"/>
      <c r="FHZ317" s="22"/>
      <c r="FIA317" s="22"/>
      <c r="FIB317" s="22"/>
      <c r="FIC317" s="22"/>
      <c r="FID317" s="22"/>
      <c r="FIE317" s="22"/>
      <c r="FIF317" s="22"/>
      <c r="FIG317" s="22"/>
      <c r="FIH317" s="22"/>
      <c r="FII317" s="22"/>
      <c r="FIJ317" s="22"/>
      <c r="FIK317" s="22"/>
      <c r="FIL317" s="22"/>
      <c r="FIM317" s="22"/>
      <c r="FIN317" s="22"/>
      <c r="FIO317" s="22"/>
      <c r="FIP317" s="22"/>
      <c r="FIQ317" s="22"/>
      <c r="FIR317" s="22"/>
      <c r="FIS317" s="22"/>
      <c r="FIT317" s="22"/>
      <c r="FIU317" s="22"/>
      <c r="FIV317" s="22"/>
      <c r="FIW317" s="22"/>
      <c r="FIX317" s="22"/>
      <c r="FIY317" s="22"/>
      <c r="FIZ317" s="22"/>
      <c r="FJA317" s="22"/>
      <c r="FJB317" s="22"/>
      <c r="FJC317" s="22"/>
      <c r="FJD317" s="22"/>
      <c r="FJE317" s="22"/>
      <c r="FJF317" s="22"/>
      <c r="FJG317" s="22"/>
      <c r="FJH317" s="22"/>
      <c r="FJI317" s="22"/>
      <c r="FJJ317" s="22"/>
      <c r="FJK317" s="22"/>
      <c r="FJL317" s="22"/>
      <c r="FJM317" s="22"/>
      <c r="FJN317" s="22"/>
      <c r="FJO317" s="22"/>
      <c r="FJP317" s="22"/>
      <c r="FJQ317" s="22"/>
      <c r="FJR317" s="22"/>
      <c r="FJS317" s="22"/>
      <c r="FJT317" s="22"/>
      <c r="FJU317" s="22"/>
      <c r="FJV317" s="22"/>
      <c r="FJW317" s="22"/>
      <c r="FJX317" s="22"/>
      <c r="FJY317" s="22"/>
      <c r="FJZ317" s="22"/>
      <c r="FKA317" s="22"/>
      <c r="FKB317" s="22"/>
      <c r="FKC317" s="22"/>
      <c r="FKD317" s="22"/>
      <c r="FKE317" s="22"/>
      <c r="FKF317" s="22"/>
      <c r="FKG317" s="22"/>
      <c r="FKH317" s="22"/>
      <c r="FKI317" s="22"/>
      <c r="FKJ317" s="22"/>
      <c r="FKK317" s="22"/>
      <c r="FKL317" s="22"/>
      <c r="FKM317" s="22"/>
      <c r="FKN317" s="22"/>
      <c r="FKO317" s="22"/>
      <c r="FKP317" s="22"/>
      <c r="FKQ317" s="22"/>
      <c r="FKR317" s="22"/>
      <c r="FKS317" s="22"/>
      <c r="FKT317" s="22"/>
      <c r="FKU317" s="22"/>
      <c r="FKV317" s="22"/>
      <c r="FKW317" s="22"/>
      <c r="FKX317" s="22"/>
      <c r="FKY317" s="22"/>
      <c r="FKZ317" s="22"/>
      <c r="FLA317" s="22"/>
      <c r="FLB317" s="22"/>
      <c r="FLC317" s="22"/>
      <c r="FLD317" s="22"/>
      <c r="FLE317" s="22"/>
      <c r="FLF317" s="22"/>
      <c r="FLG317" s="22"/>
      <c r="FLH317" s="22"/>
      <c r="FLI317" s="22"/>
      <c r="FLJ317" s="22"/>
      <c r="FLK317" s="22"/>
      <c r="FLL317" s="22"/>
      <c r="FLM317" s="22"/>
      <c r="FLN317" s="22"/>
      <c r="FLO317" s="22"/>
      <c r="FLP317" s="22"/>
      <c r="FLQ317" s="22"/>
      <c r="FLR317" s="22"/>
      <c r="FLS317" s="22"/>
      <c r="FLT317" s="22"/>
      <c r="FLU317" s="22"/>
      <c r="FLV317" s="22"/>
      <c r="FLW317" s="22"/>
      <c r="FLX317" s="22"/>
      <c r="FLY317" s="22"/>
      <c r="FLZ317" s="22"/>
      <c r="FMA317" s="22"/>
      <c r="FMB317" s="22"/>
      <c r="FMC317" s="22"/>
      <c r="FMD317" s="22"/>
      <c r="FME317" s="22"/>
      <c r="FMF317" s="22"/>
      <c r="FMG317" s="22"/>
      <c r="FMH317" s="22"/>
      <c r="FMI317" s="22"/>
      <c r="FMJ317" s="22"/>
      <c r="FMK317" s="22"/>
      <c r="FML317" s="22"/>
      <c r="FMM317" s="22"/>
      <c r="FMN317" s="22"/>
      <c r="FMO317" s="22"/>
      <c r="FMP317" s="22"/>
      <c r="FMQ317" s="22"/>
      <c r="FMR317" s="22"/>
      <c r="FMS317" s="22"/>
      <c r="FMT317" s="22"/>
      <c r="FMU317" s="22"/>
      <c r="FMV317" s="22"/>
      <c r="FMW317" s="22"/>
      <c r="FMX317" s="22"/>
      <c r="FMY317" s="22"/>
      <c r="FMZ317" s="22"/>
      <c r="FNA317" s="22"/>
      <c r="FNB317" s="22"/>
      <c r="FNC317" s="22"/>
      <c r="FND317" s="22"/>
      <c r="FNE317" s="22"/>
      <c r="FNF317" s="22"/>
      <c r="FNG317" s="22"/>
      <c r="FNH317" s="22"/>
      <c r="FNI317" s="22"/>
      <c r="FNJ317" s="22"/>
      <c r="FNK317" s="22"/>
      <c r="FNL317" s="22"/>
      <c r="FNM317" s="22"/>
      <c r="FNN317" s="22"/>
      <c r="FNO317" s="22"/>
      <c r="FNP317" s="22"/>
      <c r="FNQ317" s="22"/>
      <c r="FNR317" s="22"/>
      <c r="FNS317" s="22"/>
      <c r="FNT317" s="22"/>
      <c r="FNU317" s="22"/>
      <c r="FNV317" s="22"/>
      <c r="FNW317" s="22"/>
      <c r="FNX317" s="22"/>
      <c r="FNY317" s="22"/>
      <c r="FNZ317" s="22"/>
      <c r="FOA317" s="22"/>
      <c r="FOB317" s="22"/>
      <c r="FOC317" s="22"/>
      <c r="FOD317" s="22"/>
      <c r="FOE317" s="22"/>
      <c r="FOF317" s="22"/>
      <c r="FOG317" s="22"/>
      <c r="FOH317" s="22"/>
      <c r="FOI317" s="22"/>
      <c r="FOJ317" s="22"/>
      <c r="FOK317" s="22"/>
      <c r="FOL317" s="22"/>
      <c r="FOM317" s="22"/>
      <c r="FON317" s="22"/>
      <c r="FOO317" s="22"/>
      <c r="FOP317" s="22"/>
      <c r="FOQ317" s="22"/>
      <c r="FOR317" s="22"/>
      <c r="FOS317" s="22"/>
      <c r="FOT317" s="22"/>
      <c r="FOU317" s="22"/>
      <c r="FOV317" s="22"/>
      <c r="FOW317" s="22"/>
      <c r="FOX317" s="22"/>
      <c r="FOY317" s="22"/>
      <c r="FOZ317" s="22"/>
      <c r="FPA317" s="22"/>
      <c r="FPB317" s="22"/>
      <c r="FPC317" s="22"/>
      <c r="FPD317" s="22"/>
      <c r="FPE317" s="22"/>
      <c r="FPF317" s="22"/>
      <c r="FPG317" s="22"/>
      <c r="FPH317" s="22"/>
      <c r="FPI317" s="22"/>
      <c r="FPJ317" s="22"/>
      <c r="FPK317" s="22"/>
      <c r="FPL317" s="22"/>
      <c r="FPM317" s="22"/>
      <c r="FPN317" s="22"/>
      <c r="FPO317" s="22"/>
      <c r="FPP317" s="22"/>
      <c r="FPQ317" s="22"/>
      <c r="FPR317" s="22"/>
      <c r="FPS317" s="22"/>
      <c r="FPT317" s="22"/>
      <c r="FPU317" s="22"/>
      <c r="FPV317" s="22"/>
      <c r="FPW317" s="22"/>
      <c r="FPX317" s="22"/>
      <c r="FPY317" s="22"/>
      <c r="FPZ317" s="22"/>
      <c r="FQA317" s="22"/>
      <c r="FQB317" s="22"/>
      <c r="FQC317" s="22"/>
      <c r="FQD317" s="22"/>
      <c r="FQE317" s="22"/>
      <c r="FQF317" s="22"/>
      <c r="FQG317" s="22"/>
      <c r="FQH317" s="22"/>
      <c r="FQI317" s="22"/>
      <c r="FQJ317" s="22"/>
      <c r="FQK317" s="22"/>
      <c r="FQL317" s="22"/>
      <c r="FQM317" s="22"/>
      <c r="FQN317" s="22"/>
      <c r="FQO317" s="22"/>
      <c r="FQP317" s="22"/>
      <c r="FQQ317" s="22"/>
      <c r="FQR317" s="22"/>
      <c r="FQS317" s="22"/>
      <c r="FQT317" s="22"/>
      <c r="FQU317" s="22"/>
      <c r="FQV317" s="22"/>
      <c r="FQW317" s="22"/>
      <c r="FQX317" s="22"/>
      <c r="FQY317" s="22"/>
      <c r="FQZ317" s="22"/>
      <c r="FRA317" s="22"/>
      <c r="FRB317" s="22"/>
      <c r="FRC317" s="22"/>
      <c r="FRD317" s="22"/>
      <c r="FRE317" s="22"/>
      <c r="FRF317" s="22"/>
      <c r="FRG317" s="22"/>
      <c r="FRH317" s="22"/>
      <c r="FRI317" s="22"/>
      <c r="FRJ317" s="22"/>
      <c r="FRK317" s="22"/>
      <c r="FRL317" s="22"/>
      <c r="FRM317" s="22"/>
      <c r="FRN317" s="22"/>
      <c r="FRO317" s="22"/>
      <c r="FRP317" s="22"/>
      <c r="FRQ317" s="22"/>
      <c r="FRR317" s="22"/>
      <c r="FRS317" s="22"/>
      <c r="FRT317" s="22"/>
      <c r="FRU317" s="22"/>
      <c r="FRV317" s="22"/>
      <c r="FRW317" s="22"/>
      <c r="FRX317" s="22"/>
      <c r="FRY317" s="22"/>
      <c r="FRZ317" s="22"/>
      <c r="FSA317" s="22"/>
      <c r="FSB317" s="22"/>
      <c r="FSC317" s="22"/>
      <c r="FSD317" s="22"/>
      <c r="FSE317" s="22"/>
      <c r="FSF317" s="22"/>
      <c r="FSG317" s="22"/>
      <c r="FSH317" s="22"/>
      <c r="FSI317" s="22"/>
      <c r="FSJ317" s="22"/>
      <c r="FSK317" s="22"/>
      <c r="FSL317" s="22"/>
      <c r="FSM317" s="22"/>
      <c r="FSN317" s="22"/>
      <c r="FSO317" s="22"/>
      <c r="FSP317" s="22"/>
      <c r="FSQ317" s="22"/>
      <c r="FSR317" s="22"/>
      <c r="FSS317" s="22"/>
      <c r="FST317" s="22"/>
      <c r="FSU317" s="22"/>
      <c r="FSV317" s="22"/>
      <c r="FSW317" s="22"/>
      <c r="FSX317" s="22"/>
      <c r="FSY317" s="22"/>
      <c r="FSZ317" s="22"/>
      <c r="FTA317" s="22"/>
      <c r="FTB317" s="22"/>
      <c r="FTC317" s="22"/>
      <c r="FTD317" s="22"/>
      <c r="FTE317" s="22"/>
      <c r="FTF317" s="22"/>
      <c r="FTG317" s="22"/>
      <c r="FTH317" s="22"/>
      <c r="FTI317" s="22"/>
      <c r="FTJ317" s="22"/>
      <c r="FTK317" s="22"/>
      <c r="FTL317" s="22"/>
      <c r="FTM317" s="22"/>
      <c r="FTN317" s="22"/>
      <c r="FTO317" s="22"/>
      <c r="FTP317" s="22"/>
      <c r="FTQ317" s="22"/>
      <c r="FTR317" s="22"/>
      <c r="FTS317" s="22"/>
      <c r="FTT317" s="22"/>
      <c r="FTU317" s="22"/>
      <c r="FTV317" s="22"/>
      <c r="FTW317" s="22"/>
      <c r="FTX317" s="22"/>
      <c r="FTY317" s="22"/>
      <c r="FTZ317" s="22"/>
      <c r="FUA317" s="22"/>
      <c r="FUB317" s="22"/>
      <c r="FUC317" s="22"/>
      <c r="FUD317" s="22"/>
      <c r="FUE317" s="22"/>
      <c r="FUF317" s="22"/>
      <c r="FUG317" s="22"/>
      <c r="FUH317" s="22"/>
      <c r="FUI317" s="22"/>
      <c r="FUJ317" s="22"/>
      <c r="FUK317" s="22"/>
      <c r="FUL317" s="22"/>
      <c r="FUM317" s="22"/>
      <c r="FUN317" s="22"/>
      <c r="FUO317" s="22"/>
      <c r="FUP317" s="22"/>
      <c r="FUQ317" s="22"/>
      <c r="FUR317" s="22"/>
      <c r="FUS317" s="22"/>
      <c r="FUT317" s="22"/>
      <c r="FUU317" s="22"/>
      <c r="FUV317" s="22"/>
      <c r="FUW317" s="22"/>
      <c r="FUX317" s="22"/>
      <c r="FUY317" s="22"/>
      <c r="FUZ317" s="22"/>
      <c r="FVA317" s="22"/>
      <c r="FVB317" s="22"/>
      <c r="FVC317" s="22"/>
      <c r="FVD317" s="22"/>
      <c r="FVE317" s="22"/>
      <c r="FVF317" s="22"/>
      <c r="FVG317" s="22"/>
      <c r="FVH317" s="22"/>
      <c r="FVI317" s="22"/>
      <c r="FVJ317" s="22"/>
      <c r="FVK317" s="22"/>
      <c r="FVL317" s="22"/>
      <c r="FVM317" s="22"/>
      <c r="FVN317" s="22"/>
      <c r="FVO317" s="22"/>
      <c r="FVP317" s="22"/>
      <c r="FVQ317" s="22"/>
      <c r="FVR317" s="22"/>
      <c r="FVS317" s="22"/>
      <c r="FVT317" s="22"/>
      <c r="FVU317" s="22"/>
      <c r="FVV317" s="22"/>
      <c r="FVW317" s="22"/>
      <c r="FVX317" s="22"/>
      <c r="FVY317" s="22"/>
      <c r="FVZ317" s="22"/>
      <c r="FWA317" s="22"/>
      <c r="FWB317" s="22"/>
      <c r="FWC317" s="22"/>
      <c r="FWD317" s="22"/>
      <c r="FWE317" s="22"/>
      <c r="FWF317" s="22"/>
      <c r="FWG317" s="22"/>
      <c r="FWH317" s="22"/>
      <c r="FWI317" s="22"/>
      <c r="FWJ317" s="22"/>
      <c r="FWK317" s="22"/>
      <c r="FWL317" s="22"/>
      <c r="FWM317" s="22"/>
      <c r="FWN317" s="22"/>
      <c r="FWO317" s="22"/>
      <c r="FWP317" s="22"/>
      <c r="FWQ317" s="22"/>
      <c r="FWR317" s="22"/>
      <c r="FWS317" s="22"/>
      <c r="FWT317" s="22"/>
      <c r="FWU317" s="22"/>
      <c r="FWV317" s="22"/>
      <c r="FWW317" s="22"/>
      <c r="FWX317" s="22"/>
      <c r="FWY317" s="22"/>
      <c r="FWZ317" s="22"/>
      <c r="FXA317" s="22"/>
      <c r="FXB317" s="22"/>
      <c r="FXC317" s="22"/>
      <c r="FXD317" s="22"/>
      <c r="FXE317" s="22"/>
      <c r="FXF317" s="22"/>
      <c r="FXG317" s="22"/>
      <c r="FXH317" s="22"/>
      <c r="FXI317" s="22"/>
      <c r="FXJ317" s="22"/>
      <c r="FXK317" s="22"/>
      <c r="FXL317" s="22"/>
      <c r="FXM317" s="22"/>
      <c r="FXN317" s="22"/>
      <c r="FXO317" s="22"/>
      <c r="FXP317" s="22"/>
      <c r="FXQ317" s="22"/>
      <c r="FXR317" s="22"/>
      <c r="FXS317" s="22"/>
      <c r="FXT317" s="22"/>
      <c r="FXU317" s="22"/>
      <c r="FXV317" s="22"/>
      <c r="FXW317" s="22"/>
      <c r="FXX317" s="22"/>
      <c r="FXY317" s="22"/>
      <c r="FXZ317" s="22"/>
      <c r="FYA317" s="22"/>
      <c r="FYB317" s="22"/>
      <c r="FYC317" s="22"/>
      <c r="FYD317" s="22"/>
      <c r="FYE317" s="22"/>
      <c r="FYF317" s="22"/>
      <c r="FYG317" s="22"/>
      <c r="FYH317" s="22"/>
      <c r="FYI317" s="22"/>
      <c r="FYJ317" s="22"/>
      <c r="FYK317" s="22"/>
      <c r="FYL317" s="22"/>
      <c r="FYM317" s="22"/>
      <c r="FYN317" s="22"/>
      <c r="FYO317" s="22"/>
      <c r="FYP317" s="22"/>
      <c r="FYQ317" s="22"/>
      <c r="FYR317" s="22"/>
      <c r="FYS317" s="22"/>
      <c r="FYT317" s="22"/>
      <c r="FYU317" s="22"/>
      <c r="FYV317" s="22"/>
      <c r="FYW317" s="22"/>
      <c r="FYX317" s="22"/>
      <c r="FYY317" s="22"/>
      <c r="FYZ317" s="22"/>
      <c r="FZA317" s="22"/>
      <c r="FZB317" s="22"/>
      <c r="FZC317" s="22"/>
      <c r="FZD317" s="22"/>
      <c r="FZE317" s="22"/>
      <c r="FZF317" s="22"/>
      <c r="FZG317" s="22"/>
      <c r="FZH317" s="22"/>
      <c r="FZI317" s="22"/>
      <c r="FZJ317" s="22"/>
      <c r="FZK317" s="22"/>
      <c r="FZL317" s="22"/>
      <c r="FZM317" s="22"/>
      <c r="FZN317" s="22"/>
      <c r="FZO317" s="22"/>
      <c r="FZP317" s="22"/>
      <c r="FZQ317" s="22"/>
      <c r="FZR317" s="22"/>
      <c r="FZS317" s="22"/>
      <c r="FZT317" s="22"/>
      <c r="FZU317" s="22"/>
      <c r="FZV317" s="22"/>
      <c r="FZW317" s="22"/>
      <c r="FZX317" s="22"/>
      <c r="FZY317" s="22"/>
      <c r="FZZ317" s="22"/>
      <c r="GAA317" s="22"/>
      <c r="GAB317" s="22"/>
      <c r="GAC317" s="22"/>
      <c r="GAD317" s="22"/>
      <c r="GAE317" s="22"/>
      <c r="GAF317" s="22"/>
      <c r="GAG317" s="22"/>
      <c r="GAH317" s="22"/>
      <c r="GAI317" s="22"/>
      <c r="GAJ317" s="22"/>
      <c r="GAK317" s="22"/>
      <c r="GAL317" s="22"/>
      <c r="GAM317" s="22"/>
      <c r="GAN317" s="22"/>
      <c r="GAO317" s="22"/>
      <c r="GAP317" s="22"/>
      <c r="GAQ317" s="22"/>
      <c r="GAR317" s="22"/>
      <c r="GAS317" s="22"/>
      <c r="GAT317" s="22"/>
      <c r="GAU317" s="22"/>
      <c r="GAV317" s="22"/>
      <c r="GAW317" s="22"/>
      <c r="GAX317" s="22"/>
      <c r="GAY317" s="22"/>
      <c r="GAZ317" s="22"/>
      <c r="GBA317" s="22"/>
      <c r="GBB317" s="22"/>
      <c r="GBC317" s="22"/>
      <c r="GBD317" s="22"/>
      <c r="GBE317" s="22"/>
      <c r="GBF317" s="22"/>
      <c r="GBG317" s="22"/>
      <c r="GBH317" s="22"/>
      <c r="GBI317" s="22"/>
      <c r="GBJ317" s="22"/>
      <c r="GBK317" s="22"/>
      <c r="GBL317" s="22"/>
      <c r="GBM317" s="22"/>
      <c r="GBN317" s="22"/>
      <c r="GBO317" s="22"/>
      <c r="GBP317" s="22"/>
      <c r="GBQ317" s="22"/>
      <c r="GBR317" s="22"/>
      <c r="GBS317" s="22"/>
      <c r="GBT317" s="22"/>
      <c r="GBU317" s="22"/>
      <c r="GBV317" s="22"/>
      <c r="GBW317" s="22"/>
      <c r="GBX317" s="22"/>
      <c r="GBY317" s="22"/>
      <c r="GBZ317" s="22"/>
      <c r="GCA317" s="22"/>
      <c r="GCB317" s="22"/>
      <c r="GCC317" s="22"/>
      <c r="GCD317" s="22"/>
      <c r="GCE317" s="22"/>
      <c r="GCF317" s="22"/>
      <c r="GCG317" s="22"/>
      <c r="GCH317" s="22"/>
      <c r="GCI317" s="22"/>
      <c r="GCJ317" s="22"/>
      <c r="GCK317" s="22"/>
      <c r="GCL317" s="22"/>
      <c r="GCM317" s="22"/>
      <c r="GCN317" s="22"/>
      <c r="GCO317" s="22"/>
      <c r="GCP317" s="22"/>
      <c r="GCQ317" s="22"/>
      <c r="GCR317" s="22"/>
      <c r="GCS317" s="22"/>
      <c r="GCT317" s="22"/>
      <c r="GCU317" s="22"/>
      <c r="GCV317" s="22"/>
      <c r="GCW317" s="22"/>
      <c r="GCX317" s="22"/>
      <c r="GCY317" s="22"/>
      <c r="GCZ317" s="22"/>
      <c r="GDA317" s="22"/>
      <c r="GDB317" s="22"/>
      <c r="GDC317" s="22"/>
      <c r="GDD317" s="22"/>
      <c r="GDE317" s="22"/>
      <c r="GDF317" s="22"/>
      <c r="GDG317" s="22"/>
      <c r="GDH317" s="22"/>
      <c r="GDI317" s="22"/>
      <c r="GDJ317" s="22"/>
      <c r="GDK317" s="22"/>
      <c r="GDL317" s="22"/>
      <c r="GDM317" s="22"/>
      <c r="GDN317" s="22"/>
      <c r="GDO317" s="22"/>
      <c r="GDP317" s="22"/>
      <c r="GDQ317" s="22"/>
      <c r="GDR317" s="22"/>
      <c r="GDS317" s="22"/>
      <c r="GDT317" s="22"/>
      <c r="GDU317" s="22"/>
      <c r="GDV317" s="22"/>
      <c r="GDW317" s="22"/>
      <c r="GDX317" s="22"/>
      <c r="GDY317" s="22"/>
      <c r="GDZ317" s="22"/>
      <c r="GEA317" s="22"/>
      <c r="GEB317" s="22"/>
      <c r="GEC317" s="22"/>
      <c r="GED317" s="22"/>
      <c r="GEE317" s="22"/>
      <c r="GEF317" s="22"/>
      <c r="GEG317" s="22"/>
      <c r="GEH317" s="22"/>
      <c r="GEI317" s="22"/>
      <c r="GEJ317" s="22"/>
      <c r="GEK317" s="22"/>
      <c r="GEL317" s="22"/>
      <c r="GEM317" s="22"/>
      <c r="GEN317" s="22"/>
      <c r="GEO317" s="22"/>
      <c r="GEP317" s="22"/>
      <c r="GEQ317" s="22"/>
      <c r="GER317" s="22"/>
      <c r="GES317" s="22"/>
      <c r="GET317" s="22"/>
      <c r="GEU317" s="22"/>
      <c r="GEV317" s="22"/>
      <c r="GEW317" s="22"/>
      <c r="GEX317" s="22"/>
      <c r="GEY317" s="22"/>
      <c r="GEZ317" s="22"/>
      <c r="GFA317" s="22"/>
      <c r="GFB317" s="22"/>
      <c r="GFC317" s="22"/>
      <c r="GFD317" s="22"/>
      <c r="GFE317" s="22"/>
      <c r="GFF317" s="22"/>
      <c r="GFG317" s="22"/>
      <c r="GFH317" s="22"/>
      <c r="GFI317" s="22"/>
      <c r="GFJ317" s="22"/>
      <c r="GFK317" s="22"/>
      <c r="GFL317" s="22"/>
      <c r="GFM317" s="22"/>
      <c r="GFN317" s="22"/>
      <c r="GFO317" s="22"/>
      <c r="GFP317" s="22"/>
      <c r="GFQ317" s="22"/>
      <c r="GFR317" s="22"/>
      <c r="GFS317" s="22"/>
      <c r="GFT317" s="22"/>
      <c r="GFU317" s="22"/>
      <c r="GFV317" s="22"/>
      <c r="GFW317" s="22"/>
      <c r="GFX317" s="22"/>
      <c r="GFY317" s="22"/>
      <c r="GFZ317" s="22"/>
      <c r="GGA317" s="22"/>
      <c r="GGB317" s="22"/>
      <c r="GGC317" s="22"/>
      <c r="GGD317" s="22"/>
      <c r="GGE317" s="22"/>
      <c r="GGF317" s="22"/>
      <c r="GGG317" s="22"/>
      <c r="GGH317" s="22"/>
      <c r="GGI317" s="22"/>
      <c r="GGJ317" s="22"/>
      <c r="GGK317" s="22"/>
      <c r="GGL317" s="22"/>
      <c r="GGM317" s="22"/>
      <c r="GGN317" s="22"/>
      <c r="GGO317" s="22"/>
      <c r="GGP317" s="22"/>
      <c r="GGQ317" s="22"/>
      <c r="GGR317" s="22"/>
      <c r="GGS317" s="22"/>
      <c r="GGT317" s="22"/>
      <c r="GGU317" s="22"/>
      <c r="GGV317" s="22"/>
      <c r="GGW317" s="22"/>
      <c r="GGX317" s="22"/>
      <c r="GGY317" s="22"/>
      <c r="GGZ317" s="22"/>
      <c r="GHA317" s="22"/>
      <c r="GHB317" s="22"/>
      <c r="GHC317" s="22"/>
      <c r="GHD317" s="22"/>
      <c r="GHE317" s="22"/>
      <c r="GHF317" s="22"/>
      <c r="GHG317" s="22"/>
      <c r="GHH317" s="22"/>
      <c r="GHI317" s="22"/>
      <c r="GHJ317" s="22"/>
      <c r="GHK317" s="22"/>
      <c r="GHL317" s="22"/>
      <c r="GHM317" s="22"/>
      <c r="GHN317" s="22"/>
      <c r="GHO317" s="22"/>
      <c r="GHP317" s="22"/>
      <c r="GHQ317" s="22"/>
      <c r="GHR317" s="22"/>
      <c r="GHS317" s="22"/>
      <c r="GHT317" s="22"/>
      <c r="GHU317" s="22"/>
      <c r="GHV317" s="22"/>
      <c r="GHW317" s="22"/>
      <c r="GHX317" s="22"/>
      <c r="GHY317" s="22"/>
      <c r="GHZ317" s="22"/>
      <c r="GIA317" s="22"/>
      <c r="GIB317" s="22"/>
      <c r="GIC317" s="22"/>
      <c r="GID317" s="22"/>
      <c r="GIE317" s="22"/>
      <c r="GIF317" s="22"/>
      <c r="GIG317" s="22"/>
      <c r="GIH317" s="22"/>
      <c r="GII317" s="22"/>
      <c r="GIJ317" s="22"/>
      <c r="GIK317" s="22"/>
      <c r="GIL317" s="22"/>
      <c r="GIM317" s="22"/>
      <c r="GIN317" s="22"/>
      <c r="GIO317" s="22"/>
      <c r="GIP317" s="22"/>
      <c r="GIQ317" s="22"/>
      <c r="GIR317" s="22"/>
      <c r="GIS317" s="22"/>
      <c r="GIT317" s="22"/>
      <c r="GIU317" s="22"/>
      <c r="GIV317" s="22"/>
      <c r="GIW317" s="22"/>
      <c r="GIX317" s="22"/>
      <c r="GIY317" s="22"/>
      <c r="GIZ317" s="22"/>
      <c r="GJA317" s="22"/>
      <c r="GJB317" s="22"/>
      <c r="GJC317" s="22"/>
      <c r="GJD317" s="22"/>
      <c r="GJE317" s="22"/>
      <c r="GJF317" s="22"/>
      <c r="GJG317" s="22"/>
      <c r="GJH317" s="22"/>
      <c r="GJI317" s="22"/>
      <c r="GJJ317" s="22"/>
      <c r="GJK317" s="22"/>
      <c r="GJL317" s="22"/>
      <c r="GJM317" s="22"/>
      <c r="GJN317" s="22"/>
      <c r="GJO317" s="22"/>
      <c r="GJP317" s="22"/>
      <c r="GJQ317" s="22"/>
      <c r="GJR317" s="22"/>
      <c r="GJS317" s="22"/>
      <c r="GJT317" s="22"/>
      <c r="GJU317" s="22"/>
      <c r="GJV317" s="22"/>
      <c r="GJW317" s="22"/>
      <c r="GJX317" s="22"/>
      <c r="GJY317" s="22"/>
      <c r="GJZ317" s="22"/>
      <c r="GKA317" s="22"/>
      <c r="GKB317" s="22"/>
      <c r="GKC317" s="22"/>
      <c r="GKD317" s="22"/>
      <c r="GKE317" s="22"/>
      <c r="GKF317" s="22"/>
      <c r="GKG317" s="22"/>
      <c r="GKH317" s="22"/>
      <c r="GKI317" s="22"/>
      <c r="GKJ317" s="22"/>
      <c r="GKK317" s="22"/>
      <c r="GKL317" s="22"/>
      <c r="GKM317" s="22"/>
      <c r="GKN317" s="22"/>
      <c r="GKO317" s="22"/>
      <c r="GKP317" s="22"/>
      <c r="GKQ317" s="22"/>
      <c r="GKR317" s="22"/>
      <c r="GKS317" s="22"/>
      <c r="GKT317" s="22"/>
      <c r="GKU317" s="22"/>
      <c r="GKV317" s="22"/>
      <c r="GKW317" s="22"/>
      <c r="GKX317" s="22"/>
      <c r="GKY317" s="22"/>
      <c r="GKZ317" s="22"/>
      <c r="GLA317" s="22"/>
      <c r="GLB317" s="22"/>
      <c r="GLC317" s="22"/>
      <c r="GLD317" s="22"/>
      <c r="GLE317" s="22"/>
      <c r="GLF317" s="22"/>
      <c r="GLG317" s="22"/>
      <c r="GLH317" s="22"/>
      <c r="GLI317" s="22"/>
      <c r="GLJ317" s="22"/>
      <c r="GLK317" s="22"/>
      <c r="GLL317" s="22"/>
      <c r="GLM317" s="22"/>
      <c r="GLN317" s="22"/>
      <c r="GLO317" s="22"/>
      <c r="GLP317" s="22"/>
      <c r="GLQ317" s="22"/>
      <c r="GLR317" s="22"/>
      <c r="GLS317" s="22"/>
      <c r="GLT317" s="22"/>
      <c r="GLU317" s="22"/>
      <c r="GLV317" s="22"/>
      <c r="GLW317" s="22"/>
      <c r="GLX317" s="22"/>
      <c r="GLY317" s="22"/>
      <c r="GLZ317" s="22"/>
      <c r="GMA317" s="22"/>
      <c r="GMB317" s="22"/>
      <c r="GMC317" s="22"/>
      <c r="GMD317" s="22"/>
      <c r="GME317" s="22"/>
      <c r="GMF317" s="22"/>
      <c r="GMG317" s="22"/>
      <c r="GMH317" s="22"/>
      <c r="GMI317" s="22"/>
      <c r="GMJ317" s="22"/>
      <c r="GMK317" s="22"/>
      <c r="GML317" s="22"/>
      <c r="GMM317" s="22"/>
      <c r="GMN317" s="22"/>
      <c r="GMO317" s="22"/>
      <c r="GMP317" s="22"/>
      <c r="GMQ317" s="22"/>
      <c r="GMR317" s="22"/>
      <c r="GMS317" s="22"/>
      <c r="GMT317" s="22"/>
      <c r="GMU317" s="22"/>
      <c r="GMV317" s="22"/>
      <c r="GMW317" s="22"/>
      <c r="GMX317" s="22"/>
      <c r="GMY317" s="22"/>
      <c r="GMZ317" s="22"/>
      <c r="GNA317" s="22"/>
      <c r="GNB317" s="22"/>
      <c r="GNC317" s="22"/>
      <c r="GND317" s="22"/>
      <c r="GNE317" s="22"/>
      <c r="GNF317" s="22"/>
      <c r="GNG317" s="22"/>
      <c r="GNH317" s="22"/>
      <c r="GNI317" s="22"/>
      <c r="GNJ317" s="22"/>
      <c r="GNK317" s="22"/>
      <c r="GNL317" s="22"/>
      <c r="GNM317" s="22"/>
      <c r="GNN317" s="22"/>
      <c r="GNO317" s="22"/>
      <c r="GNP317" s="22"/>
      <c r="GNQ317" s="22"/>
      <c r="GNR317" s="22"/>
      <c r="GNS317" s="22"/>
      <c r="GNT317" s="22"/>
      <c r="GNU317" s="22"/>
      <c r="GNV317" s="22"/>
      <c r="GNW317" s="22"/>
      <c r="GNX317" s="22"/>
      <c r="GNY317" s="22"/>
      <c r="GNZ317" s="22"/>
      <c r="GOA317" s="22"/>
      <c r="GOB317" s="22"/>
      <c r="GOC317" s="22"/>
      <c r="GOD317" s="22"/>
      <c r="GOE317" s="22"/>
      <c r="GOF317" s="22"/>
      <c r="GOG317" s="22"/>
      <c r="GOH317" s="22"/>
      <c r="GOI317" s="22"/>
      <c r="GOJ317" s="22"/>
      <c r="GOK317" s="22"/>
      <c r="GOL317" s="22"/>
      <c r="GOM317" s="22"/>
      <c r="GON317" s="22"/>
      <c r="GOO317" s="22"/>
      <c r="GOP317" s="22"/>
      <c r="GOQ317" s="22"/>
      <c r="GOR317" s="22"/>
      <c r="GOS317" s="22"/>
      <c r="GOT317" s="22"/>
      <c r="GOU317" s="22"/>
      <c r="GOV317" s="22"/>
      <c r="GOW317" s="22"/>
      <c r="GOX317" s="22"/>
      <c r="GOY317" s="22"/>
      <c r="GOZ317" s="22"/>
      <c r="GPA317" s="22"/>
      <c r="GPB317" s="22"/>
      <c r="GPC317" s="22"/>
      <c r="GPD317" s="22"/>
      <c r="GPE317" s="22"/>
      <c r="GPF317" s="22"/>
      <c r="GPG317" s="22"/>
      <c r="GPH317" s="22"/>
      <c r="GPI317" s="22"/>
      <c r="GPJ317" s="22"/>
      <c r="GPK317" s="22"/>
      <c r="GPL317" s="22"/>
      <c r="GPM317" s="22"/>
      <c r="GPN317" s="22"/>
      <c r="GPO317" s="22"/>
      <c r="GPP317" s="22"/>
      <c r="GPQ317" s="22"/>
      <c r="GPR317" s="22"/>
      <c r="GPS317" s="22"/>
      <c r="GPT317" s="22"/>
      <c r="GPU317" s="22"/>
      <c r="GPV317" s="22"/>
      <c r="GPW317" s="22"/>
      <c r="GPX317" s="22"/>
      <c r="GPY317" s="22"/>
      <c r="GPZ317" s="22"/>
      <c r="GQA317" s="22"/>
      <c r="GQB317" s="22"/>
      <c r="GQC317" s="22"/>
      <c r="GQD317" s="22"/>
      <c r="GQE317" s="22"/>
      <c r="GQF317" s="22"/>
      <c r="GQG317" s="22"/>
      <c r="GQH317" s="22"/>
      <c r="GQI317" s="22"/>
      <c r="GQJ317" s="22"/>
      <c r="GQK317" s="22"/>
      <c r="GQL317" s="22"/>
      <c r="GQM317" s="22"/>
      <c r="GQN317" s="22"/>
      <c r="GQO317" s="22"/>
      <c r="GQP317" s="22"/>
      <c r="GQQ317" s="22"/>
      <c r="GQR317" s="22"/>
      <c r="GQS317" s="22"/>
      <c r="GQT317" s="22"/>
      <c r="GQU317" s="22"/>
      <c r="GQV317" s="22"/>
      <c r="GQW317" s="22"/>
      <c r="GQX317" s="22"/>
      <c r="GQY317" s="22"/>
      <c r="GQZ317" s="22"/>
      <c r="GRA317" s="22"/>
      <c r="GRB317" s="22"/>
      <c r="GRC317" s="22"/>
      <c r="GRD317" s="22"/>
      <c r="GRE317" s="22"/>
      <c r="GRF317" s="22"/>
      <c r="GRG317" s="22"/>
      <c r="GRH317" s="22"/>
      <c r="GRI317" s="22"/>
      <c r="GRJ317" s="22"/>
      <c r="GRK317" s="22"/>
      <c r="GRL317" s="22"/>
      <c r="GRM317" s="22"/>
      <c r="GRN317" s="22"/>
      <c r="GRO317" s="22"/>
      <c r="GRP317" s="22"/>
      <c r="GRQ317" s="22"/>
      <c r="GRR317" s="22"/>
      <c r="GRS317" s="22"/>
      <c r="GRT317" s="22"/>
      <c r="GRU317" s="22"/>
      <c r="GRV317" s="22"/>
      <c r="GRW317" s="22"/>
      <c r="GRX317" s="22"/>
      <c r="GRY317" s="22"/>
      <c r="GRZ317" s="22"/>
      <c r="GSA317" s="22"/>
      <c r="GSB317" s="22"/>
      <c r="GSC317" s="22"/>
      <c r="GSD317" s="22"/>
      <c r="GSE317" s="22"/>
      <c r="GSF317" s="22"/>
      <c r="GSG317" s="22"/>
      <c r="GSH317" s="22"/>
      <c r="GSI317" s="22"/>
      <c r="GSJ317" s="22"/>
      <c r="GSK317" s="22"/>
      <c r="GSL317" s="22"/>
      <c r="GSM317" s="22"/>
      <c r="GSN317" s="22"/>
      <c r="GSO317" s="22"/>
      <c r="GSP317" s="22"/>
      <c r="GSQ317" s="22"/>
      <c r="GSR317" s="22"/>
      <c r="GSS317" s="22"/>
      <c r="GST317" s="22"/>
      <c r="GSU317" s="22"/>
      <c r="GSV317" s="22"/>
      <c r="GSW317" s="22"/>
      <c r="GSX317" s="22"/>
      <c r="GSY317" s="22"/>
      <c r="GSZ317" s="22"/>
      <c r="GTA317" s="22"/>
      <c r="GTB317" s="22"/>
      <c r="GTC317" s="22"/>
      <c r="GTD317" s="22"/>
      <c r="GTE317" s="22"/>
      <c r="GTF317" s="22"/>
      <c r="GTG317" s="22"/>
      <c r="GTH317" s="22"/>
      <c r="GTI317" s="22"/>
      <c r="GTJ317" s="22"/>
      <c r="GTK317" s="22"/>
      <c r="GTL317" s="22"/>
      <c r="GTM317" s="22"/>
      <c r="GTN317" s="22"/>
      <c r="GTO317" s="22"/>
      <c r="GTP317" s="22"/>
      <c r="GTQ317" s="22"/>
      <c r="GTR317" s="22"/>
      <c r="GTS317" s="22"/>
      <c r="GTT317" s="22"/>
      <c r="GTU317" s="22"/>
      <c r="GTV317" s="22"/>
      <c r="GTW317" s="22"/>
      <c r="GTX317" s="22"/>
      <c r="GTY317" s="22"/>
      <c r="GTZ317" s="22"/>
      <c r="GUA317" s="22"/>
      <c r="GUB317" s="22"/>
      <c r="GUC317" s="22"/>
      <c r="GUD317" s="22"/>
      <c r="GUE317" s="22"/>
      <c r="GUF317" s="22"/>
      <c r="GUG317" s="22"/>
      <c r="GUH317" s="22"/>
      <c r="GUI317" s="22"/>
      <c r="GUJ317" s="22"/>
      <c r="GUK317" s="22"/>
      <c r="GUL317" s="22"/>
      <c r="GUM317" s="22"/>
      <c r="GUN317" s="22"/>
      <c r="GUO317" s="22"/>
      <c r="GUP317" s="22"/>
      <c r="GUQ317" s="22"/>
      <c r="GUR317" s="22"/>
      <c r="GUS317" s="22"/>
      <c r="GUT317" s="22"/>
      <c r="GUU317" s="22"/>
      <c r="GUV317" s="22"/>
      <c r="GUW317" s="22"/>
      <c r="GUX317" s="22"/>
      <c r="GUY317" s="22"/>
      <c r="GUZ317" s="22"/>
      <c r="GVA317" s="22"/>
      <c r="GVB317" s="22"/>
      <c r="GVC317" s="22"/>
      <c r="GVD317" s="22"/>
      <c r="GVE317" s="22"/>
      <c r="GVF317" s="22"/>
      <c r="GVG317" s="22"/>
      <c r="GVH317" s="22"/>
      <c r="GVI317" s="22"/>
      <c r="GVJ317" s="22"/>
      <c r="GVK317" s="22"/>
      <c r="GVL317" s="22"/>
      <c r="GVM317" s="22"/>
      <c r="GVN317" s="22"/>
      <c r="GVO317" s="22"/>
      <c r="GVP317" s="22"/>
      <c r="GVQ317" s="22"/>
      <c r="GVR317" s="22"/>
      <c r="GVS317" s="22"/>
      <c r="GVT317" s="22"/>
      <c r="GVU317" s="22"/>
      <c r="GVV317" s="22"/>
      <c r="GVW317" s="22"/>
      <c r="GVX317" s="22"/>
      <c r="GVY317" s="22"/>
      <c r="GVZ317" s="22"/>
      <c r="GWA317" s="22"/>
      <c r="GWB317" s="22"/>
      <c r="GWC317" s="22"/>
      <c r="GWD317" s="22"/>
      <c r="GWE317" s="22"/>
      <c r="GWF317" s="22"/>
      <c r="GWG317" s="22"/>
      <c r="GWH317" s="22"/>
      <c r="GWI317" s="22"/>
      <c r="GWJ317" s="22"/>
      <c r="GWK317" s="22"/>
      <c r="GWL317" s="22"/>
      <c r="GWM317" s="22"/>
      <c r="GWN317" s="22"/>
      <c r="GWO317" s="22"/>
      <c r="GWP317" s="22"/>
      <c r="GWQ317" s="22"/>
      <c r="GWR317" s="22"/>
      <c r="GWS317" s="22"/>
      <c r="GWT317" s="22"/>
      <c r="GWU317" s="22"/>
      <c r="GWV317" s="22"/>
      <c r="GWW317" s="22"/>
      <c r="GWX317" s="22"/>
      <c r="GWY317" s="22"/>
      <c r="GWZ317" s="22"/>
      <c r="GXA317" s="22"/>
      <c r="GXB317" s="22"/>
      <c r="GXC317" s="22"/>
      <c r="GXD317" s="22"/>
      <c r="GXE317" s="22"/>
      <c r="GXF317" s="22"/>
      <c r="GXG317" s="22"/>
      <c r="GXH317" s="22"/>
      <c r="GXI317" s="22"/>
      <c r="GXJ317" s="22"/>
      <c r="GXK317" s="22"/>
      <c r="GXL317" s="22"/>
      <c r="GXM317" s="22"/>
      <c r="GXN317" s="22"/>
      <c r="GXO317" s="22"/>
      <c r="GXP317" s="22"/>
      <c r="GXQ317" s="22"/>
      <c r="GXR317" s="22"/>
      <c r="GXS317" s="22"/>
      <c r="GXT317" s="22"/>
      <c r="GXU317" s="22"/>
      <c r="GXV317" s="22"/>
      <c r="GXW317" s="22"/>
      <c r="GXX317" s="22"/>
      <c r="GXY317" s="22"/>
      <c r="GXZ317" s="22"/>
      <c r="GYA317" s="22"/>
      <c r="GYB317" s="22"/>
      <c r="GYC317" s="22"/>
      <c r="GYD317" s="22"/>
      <c r="GYE317" s="22"/>
      <c r="GYF317" s="22"/>
      <c r="GYG317" s="22"/>
      <c r="GYH317" s="22"/>
      <c r="GYI317" s="22"/>
      <c r="GYJ317" s="22"/>
      <c r="GYK317" s="22"/>
      <c r="GYL317" s="22"/>
      <c r="GYM317" s="22"/>
      <c r="GYN317" s="22"/>
      <c r="GYO317" s="22"/>
      <c r="GYP317" s="22"/>
      <c r="GYQ317" s="22"/>
      <c r="GYR317" s="22"/>
      <c r="GYS317" s="22"/>
      <c r="GYT317" s="22"/>
      <c r="GYU317" s="22"/>
      <c r="GYV317" s="22"/>
      <c r="GYW317" s="22"/>
      <c r="GYX317" s="22"/>
      <c r="GYY317" s="22"/>
      <c r="GYZ317" s="22"/>
      <c r="GZA317" s="22"/>
      <c r="GZB317" s="22"/>
      <c r="GZC317" s="22"/>
      <c r="GZD317" s="22"/>
      <c r="GZE317" s="22"/>
      <c r="GZF317" s="22"/>
      <c r="GZG317" s="22"/>
      <c r="GZH317" s="22"/>
      <c r="GZI317" s="22"/>
      <c r="GZJ317" s="22"/>
      <c r="GZK317" s="22"/>
      <c r="GZL317" s="22"/>
      <c r="GZM317" s="22"/>
      <c r="GZN317" s="22"/>
      <c r="GZO317" s="22"/>
      <c r="GZP317" s="22"/>
      <c r="GZQ317" s="22"/>
      <c r="GZR317" s="22"/>
      <c r="GZS317" s="22"/>
      <c r="GZT317" s="22"/>
      <c r="GZU317" s="22"/>
      <c r="GZV317" s="22"/>
      <c r="GZW317" s="22"/>
      <c r="GZX317" s="22"/>
      <c r="GZY317" s="22"/>
      <c r="GZZ317" s="22"/>
      <c r="HAA317" s="22"/>
      <c r="HAB317" s="22"/>
      <c r="HAC317" s="22"/>
      <c r="HAD317" s="22"/>
      <c r="HAE317" s="22"/>
      <c r="HAF317" s="22"/>
      <c r="HAG317" s="22"/>
      <c r="HAH317" s="22"/>
      <c r="HAI317" s="22"/>
      <c r="HAJ317" s="22"/>
      <c r="HAK317" s="22"/>
      <c r="HAL317" s="22"/>
      <c r="HAM317" s="22"/>
      <c r="HAN317" s="22"/>
      <c r="HAO317" s="22"/>
      <c r="HAP317" s="22"/>
      <c r="HAQ317" s="22"/>
      <c r="HAR317" s="22"/>
      <c r="HAS317" s="22"/>
      <c r="HAT317" s="22"/>
      <c r="HAU317" s="22"/>
      <c r="HAV317" s="22"/>
      <c r="HAW317" s="22"/>
      <c r="HAX317" s="22"/>
      <c r="HAY317" s="22"/>
      <c r="HAZ317" s="22"/>
      <c r="HBA317" s="22"/>
      <c r="HBB317" s="22"/>
      <c r="HBC317" s="22"/>
      <c r="HBD317" s="22"/>
      <c r="HBE317" s="22"/>
      <c r="HBF317" s="22"/>
      <c r="HBG317" s="22"/>
      <c r="HBH317" s="22"/>
      <c r="HBI317" s="22"/>
      <c r="HBJ317" s="22"/>
      <c r="HBK317" s="22"/>
      <c r="HBL317" s="22"/>
      <c r="HBM317" s="22"/>
      <c r="HBN317" s="22"/>
      <c r="HBO317" s="22"/>
      <c r="HBP317" s="22"/>
      <c r="HBQ317" s="22"/>
      <c r="HBR317" s="22"/>
      <c r="HBS317" s="22"/>
      <c r="HBT317" s="22"/>
      <c r="HBU317" s="22"/>
      <c r="HBV317" s="22"/>
      <c r="HBW317" s="22"/>
      <c r="HBX317" s="22"/>
      <c r="HBY317" s="22"/>
      <c r="HBZ317" s="22"/>
      <c r="HCA317" s="22"/>
      <c r="HCB317" s="22"/>
      <c r="HCC317" s="22"/>
      <c r="HCD317" s="22"/>
      <c r="HCE317" s="22"/>
      <c r="HCF317" s="22"/>
      <c r="HCG317" s="22"/>
      <c r="HCH317" s="22"/>
      <c r="HCI317" s="22"/>
      <c r="HCJ317" s="22"/>
      <c r="HCK317" s="22"/>
      <c r="HCL317" s="22"/>
      <c r="HCM317" s="22"/>
      <c r="HCN317" s="22"/>
      <c r="HCO317" s="22"/>
      <c r="HCP317" s="22"/>
      <c r="HCQ317" s="22"/>
      <c r="HCR317" s="22"/>
      <c r="HCS317" s="22"/>
      <c r="HCT317" s="22"/>
      <c r="HCU317" s="22"/>
      <c r="HCV317" s="22"/>
      <c r="HCW317" s="22"/>
      <c r="HCX317" s="22"/>
      <c r="HCY317" s="22"/>
      <c r="HCZ317" s="22"/>
      <c r="HDA317" s="22"/>
      <c r="HDB317" s="22"/>
      <c r="HDC317" s="22"/>
      <c r="HDD317" s="22"/>
      <c r="HDE317" s="22"/>
      <c r="HDF317" s="22"/>
      <c r="HDG317" s="22"/>
      <c r="HDH317" s="22"/>
      <c r="HDI317" s="22"/>
      <c r="HDJ317" s="22"/>
      <c r="HDK317" s="22"/>
      <c r="HDL317" s="22"/>
      <c r="HDM317" s="22"/>
      <c r="HDN317" s="22"/>
      <c r="HDO317" s="22"/>
      <c r="HDP317" s="22"/>
      <c r="HDQ317" s="22"/>
      <c r="HDR317" s="22"/>
      <c r="HDS317" s="22"/>
      <c r="HDT317" s="22"/>
      <c r="HDU317" s="22"/>
      <c r="HDV317" s="22"/>
      <c r="HDW317" s="22"/>
      <c r="HDX317" s="22"/>
      <c r="HDY317" s="22"/>
      <c r="HDZ317" s="22"/>
      <c r="HEA317" s="22"/>
      <c r="HEB317" s="22"/>
      <c r="HEC317" s="22"/>
      <c r="HED317" s="22"/>
      <c r="HEE317" s="22"/>
      <c r="HEF317" s="22"/>
      <c r="HEG317" s="22"/>
      <c r="HEH317" s="22"/>
      <c r="HEI317" s="22"/>
      <c r="HEJ317" s="22"/>
      <c r="HEK317" s="22"/>
      <c r="HEL317" s="22"/>
      <c r="HEM317" s="22"/>
      <c r="HEN317" s="22"/>
      <c r="HEO317" s="22"/>
      <c r="HEP317" s="22"/>
      <c r="HEQ317" s="22"/>
      <c r="HER317" s="22"/>
      <c r="HES317" s="22"/>
      <c r="HET317" s="22"/>
      <c r="HEU317" s="22"/>
      <c r="HEV317" s="22"/>
      <c r="HEW317" s="22"/>
      <c r="HEX317" s="22"/>
      <c r="HEY317" s="22"/>
      <c r="HEZ317" s="22"/>
      <c r="HFA317" s="22"/>
      <c r="HFB317" s="22"/>
      <c r="HFC317" s="22"/>
      <c r="HFD317" s="22"/>
      <c r="HFE317" s="22"/>
      <c r="HFF317" s="22"/>
      <c r="HFG317" s="22"/>
      <c r="HFH317" s="22"/>
      <c r="HFI317" s="22"/>
      <c r="HFJ317" s="22"/>
      <c r="HFK317" s="22"/>
      <c r="HFL317" s="22"/>
      <c r="HFM317" s="22"/>
      <c r="HFN317" s="22"/>
      <c r="HFO317" s="22"/>
      <c r="HFP317" s="22"/>
      <c r="HFQ317" s="22"/>
      <c r="HFR317" s="22"/>
      <c r="HFS317" s="22"/>
      <c r="HFT317" s="22"/>
      <c r="HFU317" s="22"/>
      <c r="HFV317" s="22"/>
      <c r="HFW317" s="22"/>
      <c r="HFX317" s="22"/>
      <c r="HFY317" s="22"/>
      <c r="HFZ317" s="22"/>
      <c r="HGA317" s="22"/>
      <c r="HGB317" s="22"/>
      <c r="HGC317" s="22"/>
      <c r="HGD317" s="22"/>
      <c r="HGE317" s="22"/>
      <c r="HGF317" s="22"/>
      <c r="HGG317" s="22"/>
      <c r="HGH317" s="22"/>
      <c r="HGI317" s="22"/>
      <c r="HGJ317" s="22"/>
      <c r="HGK317" s="22"/>
      <c r="HGL317" s="22"/>
      <c r="HGM317" s="22"/>
      <c r="HGN317" s="22"/>
      <c r="HGO317" s="22"/>
      <c r="HGP317" s="22"/>
      <c r="HGQ317" s="22"/>
      <c r="HGR317" s="22"/>
      <c r="HGS317" s="22"/>
      <c r="HGT317" s="22"/>
      <c r="HGU317" s="22"/>
      <c r="HGV317" s="22"/>
      <c r="HGW317" s="22"/>
      <c r="HGX317" s="22"/>
      <c r="HGY317" s="22"/>
      <c r="HGZ317" s="22"/>
      <c r="HHA317" s="22"/>
      <c r="HHB317" s="22"/>
      <c r="HHC317" s="22"/>
      <c r="HHD317" s="22"/>
      <c r="HHE317" s="22"/>
      <c r="HHF317" s="22"/>
      <c r="HHG317" s="22"/>
      <c r="HHH317" s="22"/>
      <c r="HHI317" s="22"/>
      <c r="HHJ317" s="22"/>
      <c r="HHK317" s="22"/>
      <c r="HHL317" s="22"/>
      <c r="HHM317" s="22"/>
      <c r="HHN317" s="22"/>
      <c r="HHO317" s="22"/>
      <c r="HHP317" s="22"/>
      <c r="HHQ317" s="22"/>
      <c r="HHR317" s="22"/>
      <c r="HHS317" s="22"/>
      <c r="HHT317" s="22"/>
      <c r="HHU317" s="22"/>
      <c r="HHV317" s="22"/>
      <c r="HHW317" s="22"/>
      <c r="HHX317" s="22"/>
      <c r="HHY317" s="22"/>
      <c r="HHZ317" s="22"/>
      <c r="HIA317" s="22"/>
      <c r="HIB317" s="22"/>
      <c r="HIC317" s="22"/>
      <c r="HID317" s="22"/>
      <c r="HIE317" s="22"/>
      <c r="HIF317" s="22"/>
      <c r="HIG317" s="22"/>
      <c r="HIH317" s="22"/>
      <c r="HII317" s="22"/>
      <c r="HIJ317" s="22"/>
      <c r="HIK317" s="22"/>
      <c r="HIL317" s="22"/>
      <c r="HIM317" s="22"/>
      <c r="HIN317" s="22"/>
      <c r="HIO317" s="22"/>
      <c r="HIP317" s="22"/>
      <c r="HIQ317" s="22"/>
      <c r="HIR317" s="22"/>
      <c r="HIS317" s="22"/>
      <c r="HIT317" s="22"/>
      <c r="HIU317" s="22"/>
      <c r="HIV317" s="22"/>
      <c r="HIW317" s="22"/>
      <c r="HIX317" s="22"/>
      <c r="HIY317" s="22"/>
      <c r="HIZ317" s="22"/>
      <c r="HJA317" s="22"/>
      <c r="HJB317" s="22"/>
      <c r="HJC317" s="22"/>
      <c r="HJD317" s="22"/>
      <c r="HJE317" s="22"/>
      <c r="HJF317" s="22"/>
      <c r="HJG317" s="22"/>
      <c r="HJH317" s="22"/>
      <c r="HJI317" s="22"/>
      <c r="HJJ317" s="22"/>
      <c r="HJK317" s="22"/>
      <c r="HJL317" s="22"/>
      <c r="HJM317" s="22"/>
      <c r="HJN317" s="22"/>
      <c r="HJO317" s="22"/>
      <c r="HJP317" s="22"/>
      <c r="HJQ317" s="22"/>
      <c r="HJR317" s="22"/>
      <c r="HJS317" s="22"/>
      <c r="HJT317" s="22"/>
      <c r="HJU317" s="22"/>
      <c r="HJV317" s="22"/>
      <c r="HJW317" s="22"/>
      <c r="HJX317" s="22"/>
      <c r="HJY317" s="22"/>
      <c r="HJZ317" s="22"/>
      <c r="HKA317" s="22"/>
      <c r="HKB317" s="22"/>
      <c r="HKC317" s="22"/>
      <c r="HKD317" s="22"/>
      <c r="HKE317" s="22"/>
      <c r="HKF317" s="22"/>
      <c r="HKG317" s="22"/>
      <c r="HKH317" s="22"/>
      <c r="HKI317" s="22"/>
      <c r="HKJ317" s="22"/>
      <c r="HKK317" s="22"/>
      <c r="HKL317" s="22"/>
      <c r="HKM317" s="22"/>
      <c r="HKN317" s="22"/>
      <c r="HKO317" s="22"/>
      <c r="HKP317" s="22"/>
      <c r="HKQ317" s="22"/>
      <c r="HKR317" s="22"/>
      <c r="HKS317" s="22"/>
      <c r="HKT317" s="22"/>
      <c r="HKU317" s="22"/>
      <c r="HKV317" s="22"/>
      <c r="HKW317" s="22"/>
      <c r="HKX317" s="22"/>
      <c r="HKY317" s="22"/>
      <c r="HKZ317" s="22"/>
      <c r="HLA317" s="22"/>
      <c r="HLB317" s="22"/>
      <c r="HLC317" s="22"/>
      <c r="HLD317" s="22"/>
      <c r="HLE317" s="22"/>
      <c r="HLF317" s="22"/>
      <c r="HLG317" s="22"/>
      <c r="HLH317" s="22"/>
      <c r="HLI317" s="22"/>
      <c r="HLJ317" s="22"/>
      <c r="HLK317" s="22"/>
      <c r="HLL317" s="22"/>
      <c r="HLM317" s="22"/>
      <c r="HLN317" s="22"/>
      <c r="HLO317" s="22"/>
      <c r="HLP317" s="22"/>
      <c r="HLQ317" s="22"/>
      <c r="HLR317" s="22"/>
      <c r="HLS317" s="22"/>
      <c r="HLT317" s="22"/>
      <c r="HLU317" s="22"/>
      <c r="HLV317" s="22"/>
      <c r="HLW317" s="22"/>
      <c r="HLX317" s="22"/>
      <c r="HLY317" s="22"/>
      <c r="HLZ317" s="22"/>
      <c r="HMA317" s="22"/>
      <c r="HMB317" s="22"/>
      <c r="HMC317" s="22"/>
      <c r="HMD317" s="22"/>
      <c r="HME317" s="22"/>
      <c r="HMF317" s="22"/>
      <c r="HMG317" s="22"/>
      <c r="HMH317" s="22"/>
      <c r="HMI317" s="22"/>
      <c r="HMJ317" s="22"/>
      <c r="HMK317" s="22"/>
      <c r="HML317" s="22"/>
      <c r="HMM317" s="22"/>
      <c r="HMN317" s="22"/>
      <c r="HMO317" s="22"/>
      <c r="HMP317" s="22"/>
      <c r="HMQ317" s="22"/>
      <c r="HMR317" s="22"/>
      <c r="HMS317" s="22"/>
      <c r="HMT317" s="22"/>
      <c r="HMU317" s="22"/>
      <c r="HMV317" s="22"/>
      <c r="HMW317" s="22"/>
      <c r="HMX317" s="22"/>
      <c r="HMY317" s="22"/>
      <c r="HMZ317" s="22"/>
      <c r="HNA317" s="22"/>
      <c r="HNB317" s="22"/>
      <c r="HNC317" s="22"/>
      <c r="HND317" s="22"/>
      <c r="HNE317" s="22"/>
      <c r="HNF317" s="22"/>
      <c r="HNG317" s="22"/>
      <c r="HNH317" s="22"/>
      <c r="HNI317" s="22"/>
      <c r="HNJ317" s="22"/>
      <c r="HNK317" s="22"/>
      <c r="HNL317" s="22"/>
      <c r="HNM317" s="22"/>
      <c r="HNN317" s="22"/>
      <c r="HNO317" s="22"/>
      <c r="HNP317" s="22"/>
      <c r="HNQ317" s="22"/>
      <c r="HNR317" s="22"/>
      <c r="HNS317" s="22"/>
      <c r="HNT317" s="22"/>
      <c r="HNU317" s="22"/>
      <c r="HNV317" s="22"/>
      <c r="HNW317" s="22"/>
      <c r="HNX317" s="22"/>
      <c r="HNY317" s="22"/>
      <c r="HNZ317" s="22"/>
      <c r="HOA317" s="22"/>
      <c r="HOB317" s="22"/>
      <c r="HOC317" s="22"/>
      <c r="HOD317" s="22"/>
      <c r="HOE317" s="22"/>
      <c r="HOF317" s="22"/>
      <c r="HOG317" s="22"/>
      <c r="HOH317" s="22"/>
      <c r="HOI317" s="22"/>
      <c r="HOJ317" s="22"/>
      <c r="HOK317" s="22"/>
      <c r="HOL317" s="22"/>
      <c r="HOM317" s="22"/>
      <c r="HON317" s="22"/>
      <c r="HOO317" s="22"/>
      <c r="HOP317" s="22"/>
      <c r="HOQ317" s="22"/>
      <c r="HOR317" s="22"/>
      <c r="HOS317" s="22"/>
      <c r="HOT317" s="22"/>
      <c r="HOU317" s="22"/>
      <c r="HOV317" s="22"/>
      <c r="HOW317" s="22"/>
      <c r="HOX317" s="22"/>
      <c r="HOY317" s="22"/>
      <c r="HOZ317" s="22"/>
      <c r="HPA317" s="22"/>
      <c r="HPB317" s="22"/>
      <c r="HPC317" s="22"/>
      <c r="HPD317" s="22"/>
      <c r="HPE317" s="22"/>
      <c r="HPF317" s="22"/>
      <c r="HPG317" s="22"/>
      <c r="HPH317" s="22"/>
      <c r="HPI317" s="22"/>
      <c r="HPJ317" s="22"/>
      <c r="HPK317" s="22"/>
      <c r="HPL317" s="22"/>
      <c r="HPM317" s="22"/>
      <c r="HPN317" s="22"/>
      <c r="HPO317" s="22"/>
      <c r="HPP317" s="22"/>
      <c r="HPQ317" s="22"/>
      <c r="HPR317" s="22"/>
      <c r="HPS317" s="22"/>
      <c r="HPT317" s="22"/>
      <c r="HPU317" s="22"/>
      <c r="HPV317" s="22"/>
      <c r="HPW317" s="22"/>
      <c r="HPX317" s="22"/>
      <c r="HPY317" s="22"/>
      <c r="HPZ317" s="22"/>
      <c r="HQA317" s="22"/>
      <c r="HQB317" s="22"/>
      <c r="HQC317" s="22"/>
      <c r="HQD317" s="22"/>
      <c r="HQE317" s="22"/>
      <c r="HQF317" s="22"/>
      <c r="HQG317" s="22"/>
      <c r="HQH317" s="22"/>
      <c r="HQI317" s="22"/>
      <c r="HQJ317" s="22"/>
      <c r="HQK317" s="22"/>
      <c r="HQL317" s="22"/>
      <c r="HQM317" s="22"/>
      <c r="HQN317" s="22"/>
      <c r="HQO317" s="22"/>
      <c r="HQP317" s="22"/>
      <c r="HQQ317" s="22"/>
      <c r="HQR317" s="22"/>
      <c r="HQS317" s="22"/>
      <c r="HQT317" s="22"/>
      <c r="HQU317" s="22"/>
      <c r="HQV317" s="22"/>
      <c r="HQW317" s="22"/>
      <c r="HQX317" s="22"/>
      <c r="HQY317" s="22"/>
      <c r="HQZ317" s="22"/>
      <c r="HRA317" s="22"/>
      <c r="HRB317" s="22"/>
      <c r="HRC317" s="22"/>
      <c r="HRD317" s="22"/>
      <c r="HRE317" s="22"/>
      <c r="HRF317" s="22"/>
      <c r="HRG317" s="22"/>
      <c r="HRH317" s="22"/>
      <c r="HRI317" s="22"/>
      <c r="HRJ317" s="22"/>
      <c r="HRK317" s="22"/>
      <c r="HRL317" s="22"/>
      <c r="HRM317" s="22"/>
      <c r="HRN317" s="22"/>
      <c r="HRO317" s="22"/>
      <c r="HRP317" s="22"/>
      <c r="HRQ317" s="22"/>
      <c r="HRR317" s="22"/>
      <c r="HRS317" s="22"/>
      <c r="HRT317" s="22"/>
      <c r="HRU317" s="22"/>
      <c r="HRV317" s="22"/>
      <c r="HRW317" s="22"/>
      <c r="HRX317" s="22"/>
      <c r="HRY317" s="22"/>
      <c r="HRZ317" s="22"/>
      <c r="HSA317" s="22"/>
      <c r="HSB317" s="22"/>
      <c r="HSC317" s="22"/>
      <c r="HSD317" s="22"/>
      <c r="HSE317" s="22"/>
      <c r="HSF317" s="22"/>
      <c r="HSG317" s="22"/>
      <c r="HSH317" s="22"/>
      <c r="HSI317" s="22"/>
      <c r="HSJ317" s="22"/>
      <c r="HSK317" s="22"/>
      <c r="HSL317" s="22"/>
      <c r="HSM317" s="22"/>
      <c r="HSN317" s="22"/>
      <c r="HSO317" s="22"/>
      <c r="HSP317" s="22"/>
      <c r="HSQ317" s="22"/>
      <c r="HSR317" s="22"/>
      <c r="HSS317" s="22"/>
      <c r="HST317" s="22"/>
      <c r="HSU317" s="22"/>
      <c r="HSV317" s="22"/>
      <c r="HSW317" s="22"/>
      <c r="HSX317" s="22"/>
      <c r="HSY317" s="22"/>
      <c r="HSZ317" s="22"/>
      <c r="HTA317" s="22"/>
      <c r="HTB317" s="22"/>
      <c r="HTC317" s="22"/>
      <c r="HTD317" s="22"/>
      <c r="HTE317" s="22"/>
      <c r="HTF317" s="22"/>
      <c r="HTG317" s="22"/>
      <c r="HTH317" s="22"/>
      <c r="HTI317" s="22"/>
      <c r="HTJ317" s="22"/>
      <c r="HTK317" s="22"/>
      <c r="HTL317" s="22"/>
      <c r="HTM317" s="22"/>
      <c r="HTN317" s="22"/>
      <c r="HTO317" s="22"/>
      <c r="HTP317" s="22"/>
      <c r="HTQ317" s="22"/>
      <c r="HTR317" s="22"/>
      <c r="HTS317" s="22"/>
      <c r="HTT317" s="22"/>
      <c r="HTU317" s="22"/>
      <c r="HTV317" s="22"/>
      <c r="HTW317" s="22"/>
      <c r="HTX317" s="22"/>
      <c r="HTY317" s="22"/>
      <c r="HTZ317" s="22"/>
      <c r="HUA317" s="22"/>
      <c r="HUB317" s="22"/>
      <c r="HUC317" s="22"/>
      <c r="HUD317" s="22"/>
      <c r="HUE317" s="22"/>
      <c r="HUF317" s="22"/>
      <c r="HUG317" s="22"/>
      <c r="HUH317" s="22"/>
      <c r="HUI317" s="22"/>
      <c r="HUJ317" s="22"/>
      <c r="HUK317" s="22"/>
      <c r="HUL317" s="22"/>
      <c r="HUM317" s="22"/>
      <c r="HUN317" s="22"/>
      <c r="HUO317" s="22"/>
      <c r="HUP317" s="22"/>
      <c r="HUQ317" s="22"/>
      <c r="HUR317" s="22"/>
      <c r="HUS317" s="22"/>
      <c r="HUT317" s="22"/>
      <c r="HUU317" s="22"/>
      <c r="HUV317" s="22"/>
      <c r="HUW317" s="22"/>
      <c r="HUX317" s="22"/>
      <c r="HUY317" s="22"/>
      <c r="HUZ317" s="22"/>
      <c r="HVA317" s="22"/>
      <c r="HVB317" s="22"/>
      <c r="HVC317" s="22"/>
      <c r="HVD317" s="22"/>
      <c r="HVE317" s="22"/>
      <c r="HVF317" s="22"/>
      <c r="HVG317" s="22"/>
      <c r="HVH317" s="22"/>
      <c r="HVI317" s="22"/>
      <c r="HVJ317" s="22"/>
      <c r="HVK317" s="22"/>
      <c r="HVL317" s="22"/>
      <c r="HVM317" s="22"/>
      <c r="HVN317" s="22"/>
      <c r="HVO317" s="22"/>
      <c r="HVP317" s="22"/>
      <c r="HVQ317" s="22"/>
      <c r="HVR317" s="22"/>
      <c r="HVS317" s="22"/>
      <c r="HVT317" s="22"/>
      <c r="HVU317" s="22"/>
      <c r="HVV317" s="22"/>
      <c r="HVW317" s="22"/>
      <c r="HVX317" s="22"/>
      <c r="HVY317" s="22"/>
      <c r="HVZ317" s="22"/>
      <c r="HWA317" s="22"/>
      <c r="HWB317" s="22"/>
      <c r="HWC317" s="22"/>
      <c r="HWD317" s="22"/>
      <c r="HWE317" s="22"/>
      <c r="HWF317" s="22"/>
      <c r="HWG317" s="22"/>
      <c r="HWH317" s="22"/>
      <c r="HWI317" s="22"/>
      <c r="HWJ317" s="22"/>
      <c r="HWK317" s="22"/>
      <c r="HWL317" s="22"/>
      <c r="HWM317" s="22"/>
      <c r="HWN317" s="22"/>
      <c r="HWO317" s="22"/>
      <c r="HWP317" s="22"/>
      <c r="HWQ317" s="22"/>
      <c r="HWR317" s="22"/>
      <c r="HWS317" s="22"/>
      <c r="HWT317" s="22"/>
      <c r="HWU317" s="22"/>
      <c r="HWV317" s="22"/>
      <c r="HWW317" s="22"/>
      <c r="HWX317" s="22"/>
      <c r="HWY317" s="22"/>
      <c r="HWZ317" s="22"/>
      <c r="HXA317" s="22"/>
      <c r="HXB317" s="22"/>
      <c r="HXC317" s="22"/>
      <c r="HXD317" s="22"/>
      <c r="HXE317" s="22"/>
      <c r="HXF317" s="22"/>
      <c r="HXG317" s="22"/>
      <c r="HXH317" s="22"/>
      <c r="HXI317" s="22"/>
      <c r="HXJ317" s="22"/>
      <c r="HXK317" s="22"/>
      <c r="HXL317" s="22"/>
      <c r="HXM317" s="22"/>
      <c r="HXN317" s="22"/>
      <c r="HXO317" s="22"/>
      <c r="HXP317" s="22"/>
      <c r="HXQ317" s="22"/>
      <c r="HXR317" s="22"/>
      <c r="HXS317" s="22"/>
      <c r="HXT317" s="22"/>
      <c r="HXU317" s="22"/>
      <c r="HXV317" s="22"/>
      <c r="HXW317" s="22"/>
      <c r="HXX317" s="22"/>
      <c r="HXY317" s="22"/>
      <c r="HXZ317" s="22"/>
      <c r="HYA317" s="22"/>
      <c r="HYB317" s="22"/>
      <c r="HYC317" s="22"/>
      <c r="HYD317" s="22"/>
      <c r="HYE317" s="22"/>
      <c r="HYF317" s="22"/>
      <c r="HYG317" s="22"/>
      <c r="HYH317" s="22"/>
      <c r="HYI317" s="22"/>
      <c r="HYJ317" s="22"/>
      <c r="HYK317" s="22"/>
      <c r="HYL317" s="22"/>
      <c r="HYM317" s="22"/>
      <c r="HYN317" s="22"/>
      <c r="HYO317" s="22"/>
      <c r="HYP317" s="22"/>
      <c r="HYQ317" s="22"/>
      <c r="HYR317" s="22"/>
      <c r="HYS317" s="22"/>
      <c r="HYT317" s="22"/>
      <c r="HYU317" s="22"/>
      <c r="HYV317" s="22"/>
      <c r="HYW317" s="22"/>
      <c r="HYX317" s="22"/>
      <c r="HYY317" s="22"/>
      <c r="HYZ317" s="22"/>
      <c r="HZA317" s="22"/>
      <c r="HZB317" s="22"/>
      <c r="HZC317" s="22"/>
      <c r="HZD317" s="22"/>
      <c r="HZE317" s="22"/>
      <c r="HZF317" s="22"/>
      <c r="HZG317" s="22"/>
      <c r="HZH317" s="22"/>
      <c r="HZI317" s="22"/>
      <c r="HZJ317" s="22"/>
      <c r="HZK317" s="22"/>
      <c r="HZL317" s="22"/>
      <c r="HZM317" s="22"/>
      <c r="HZN317" s="22"/>
      <c r="HZO317" s="22"/>
      <c r="HZP317" s="22"/>
      <c r="HZQ317" s="22"/>
      <c r="HZR317" s="22"/>
      <c r="HZS317" s="22"/>
      <c r="HZT317" s="22"/>
      <c r="HZU317" s="22"/>
      <c r="HZV317" s="22"/>
      <c r="HZW317" s="22"/>
      <c r="HZX317" s="22"/>
      <c r="HZY317" s="22"/>
      <c r="HZZ317" s="22"/>
      <c r="IAA317" s="22"/>
      <c r="IAB317" s="22"/>
      <c r="IAC317" s="22"/>
      <c r="IAD317" s="22"/>
      <c r="IAE317" s="22"/>
      <c r="IAF317" s="22"/>
      <c r="IAG317" s="22"/>
      <c r="IAH317" s="22"/>
      <c r="IAI317" s="22"/>
      <c r="IAJ317" s="22"/>
      <c r="IAK317" s="22"/>
      <c r="IAL317" s="22"/>
      <c r="IAM317" s="22"/>
      <c r="IAN317" s="22"/>
      <c r="IAO317" s="22"/>
      <c r="IAP317" s="22"/>
      <c r="IAQ317" s="22"/>
      <c r="IAR317" s="22"/>
      <c r="IAS317" s="22"/>
      <c r="IAT317" s="22"/>
      <c r="IAU317" s="22"/>
      <c r="IAV317" s="22"/>
      <c r="IAW317" s="22"/>
      <c r="IAX317" s="22"/>
      <c r="IAY317" s="22"/>
      <c r="IAZ317" s="22"/>
      <c r="IBA317" s="22"/>
      <c r="IBB317" s="22"/>
      <c r="IBC317" s="22"/>
      <c r="IBD317" s="22"/>
      <c r="IBE317" s="22"/>
      <c r="IBF317" s="22"/>
      <c r="IBG317" s="22"/>
      <c r="IBH317" s="22"/>
      <c r="IBI317" s="22"/>
      <c r="IBJ317" s="22"/>
      <c r="IBK317" s="22"/>
      <c r="IBL317" s="22"/>
      <c r="IBM317" s="22"/>
      <c r="IBN317" s="22"/>
      <c r="IBO317" s="22"/>
      <c r="IBP317" s="22"/>
      <c r="IBQ317" s="22"/>
      <c r="IBR317" s="22"/>
      <c r="IBS317" s="22"/>
      <c r="IBT317" s="22"/>
      <c r="IBU317" s="22"/>
      <c r="IBV317" s="22"/>
      <c r="IBW317" s="22"/>
      <c r="IBX317" s="22"/>
      <c r="IBY317" s="22"/>
      <c r="IBZ317" s="22"/>
      <c r="ICA317" s="22"/>
      <c r="ICB317" s="22"/>
      <c r="ICC317" s="22"/>
      <c r="ICD317" s="22"/>
      <c r="ICE317" s="22"/>
      <c r="ICF317" s="22"/>
      <c r="ICG317" s="22"/>
      <c r="ICH317" s="22"/>
      <c r="ICI317" s="22"/>
      <c r="ICJ317" s="22"/>
      <c r="ICK317" s="22"/>
      <c r="ICL317" s="22"/>
      <c r="ICM317" s="22"/>
      <c r="ICN317" s="22"/>
      <c r="ICO317" s="22"/>
      <c r="ICP317" s="22"/>
      <c r="ICQ317" s="22"/>
      <c r="ICR317" s="22"/>
      <c r="ICS317" s="22"/>
      <c r="ICT317" s="22"/>
      <c r="ICU317" s="22"/>
      <c r="ICV317" s="22"/>
      <c r="ICW317" s="22"/>
      <c r="ICX317" s="22"/>
      <c r="ICY317" s="22"/>
      <c r="ICZ317" s="22"/>
      <c r="IDA317" s="22"/>
      <c r="IDB317" s="22"/>
      <c r="IDC317" s="22"/>
      <c r="IDD317" s="22"/>
      <c r="IDE317" s="22"/>
      <c r="IDF317" s="22"/>
      <c r="IDG317" s="22"/>
      <c r="IDH317" s="22"/>
      <c r="IDI317" s="22"/>
      <c r="IDJ317" s="22"/>
      <c r="IDK317" s="22"/>
      <c r="IDL317" s="22"/>
      <c r="IDM317" s="22"/>
      <c r="IDN317" s="22"/>
      <c r="IDO317" s="22"/>
      <c r="IDP317" s="22"/>
      <c r="IDQ317" s="22"/>
      <c r="IDR317" s="22"/>
      <c r="IDS317" s="22"/>
      <c r="IDT317" s="22"/>
      <c r="IDU317" s="22"/>
      <c r="IDV317" s="22"/>
      <c r="IDW317" s="22"/>
      <c r="IDX317" s="22"/>
      <c r="IDY317" s="22"/>
      <c r="IDZ317" s="22"/>
      <c r="IEA317" s="22"/>
      <c r="IEB317" s="22"/>
      <c r="IEC317" s="22"/>
      <c r="IED317" s="22"/>
      <c r="IEE317" s="22"/>
      <c r="IEF317" s="22"/>
      <c r="IEG317" s="22"/>
      <c r="IEH317" s="22"/>
      <c r="IEI317" s="22"/>
      <c r="IEJ317" s="22"/>
      <c r="IEK317" s="22"/>
      <c r="IEL317" s="22"/>
      <c r="IEM317" s="22"/>
      <c r="IEN317" s="22"/>
      <c r="IEO317" s="22"/>
      <c r="IEP317" s="22"/>
      <c r="IEQ317" s="22"/>
      <c r="IER317" s="22"/>
      <c r="IES317" s="22"/>
      <c r="IET317" s="22"/>
      <c r="IEU317" s="22"/>
      <c r="IEV317" s="22"/>
      <c r="IEW317" s="22"/>
      <c r="IEX317" s="22"/>
      <c r="IEY317" s="22"/>
      <c r="IEZ317" s="22"/>
      <c r="IFA317" s="22"/>
      <c r="IFB317" s="22"/>
      <c r="IFC317" s="22"/>
      <c r="IFD317" s="22"/>
      <c r="IFE317" s="22"/>
      <c r="IFF317" s="22"/>
      <c r="IFG317" s="22"/>
      <c r="IFH317" s="22"/>
      <c r="IFI317" s="22"/>
      <c r="IFJ317" s="22"/>
      <c r="IFK317" s="22"/>
      <c r="IFL317" s="22"/>
      <c r="IFM317" s="22"/>
      <c r="IFN317" s="22"/>
      <c r="IFO317" s="22"/>
      <c r="IFP317" s="22"/>
      <c r="IFQ317" s="22"/>
      <c r="IFR317" s="22"/>
      <c r="IFS317" s="22"/>
      <c r="IFT317" s="22"/>
      <c r="IFU317" s="22"/>
      <c r="IFV317" s="22"/>
      <c r="IFW317" s="22"/>
      <c r="IFX317" s="22"/>
      <c r="IFY317" s="22"/>
      <c r="IFZ317" s="22"/>
      <c r="IGA317" s="22"/>
      <c r="IGB317" s="22"/>
      <c r="IGC317" s="22"/>
      <c r="IGD317" s="22"/>
      <c r="IGE317" s="22"/>
      <c r="IGF317" s="22"/>
      <c r="IGG317" s="22"/>
      <c r="IGH317" s="22"/>
      <c r="IGI317" s="22"/>
      <c r="IGJ317" s="22"/>
      <c r="IGK317" s="22"/>
      <c r="IGL317" s="22"/>
      <c r="IGM317" s="22"/>
      <c r="IGN317" s="22"/>
      <c r="IGO317" s="22"/>
      <c r="IGP317" s="22"/>
      <c r="IGQ317" s="22"/>
      <c r="IGR317" s="22"/>
      <c r="IGS317" s="22"/>
      <c r="IGT317" s="22"/>
      <c r="IGU317" s="22"/>
      <c r="IGV317" s="22"/>
      <c r="IGW317" s="22"/>
      <c r="IGX317" s="22"/>
      <c r="IGY317" s="22"/>
      <c r="IGZ317" s="22"/>
      <c r="IHA317" s="22"/>
      <c r="IHB317" s="22"/>
      <c r="IHC317" s="22"/>
      <c r="IHD317" s="22"/>
      <c r="IHE317" s="22"/>
      <c r="IHF317" s="22"/>
      <c r="IHG317" s="22"/>
      <c r="IHH317" s="22"/>
      <c r="IHI317" s="22"/>
      <c r="IHJ317" s="22"/>
      <c r="IHK317" s="22"/>
      <c r="IHL317" s="22"/>
      <c r="IHM317" s="22"/>
      <c r="IHN317" s="22"/>
      <c r="IHO317" s="22"/>
      <c r="IHP317" s="22"/>
      <c r="IHQ317" s="22"/>
      <c r="IHR317" s="22"/>
      <c r="IHS317" s="22"/>
      <c r="IHT317" s="22"/>
      <c r="IHU317" s="22"/>
      <c r="IHV317" s="22"/>
      <c r="IHW317" s="22"/>
      <c r="IHX317" s="22"/>
      <c r="IHY317" s="22"/>
      <c r="IHZ317" s="22"/>
      <c r="IIA317" s="22"/>
      <c r="IIB317" s="22"/>
      <c r="IIC317" s="22"/>
      <c r="IID317" s="22"/>
      <c r="IIE317" s="22"/>
      <c r="IIF317" s="22"/>
      <c r="IIG317" s="22"/>
      <c r="IIH317" s="22"/>
      <c r="III317" s="22"/>
      <c r="IIJ317" s="22"/>
      <c r="IIK317" s="22"/>
      <c r="IIL317" s="22"/>
      <c r="IIM317" s="22"/>
      <c r="IIN317" s="22"/>
      <c r="IIO317" s="22"/>
      <c r="IIP317" s="22"/>
      <c r="IIQ317" s="22"/>
      <c r="IIR317" s="22"/>
      <c r="IIS317" s="22"/>
      <c r="IIT317" s="22"/>
      <c r="IIU317" s="22"/>
      <c r="IIV317" s="22"/>
      <c r="IIW317" s="22"/>
      <c r="IIX317" s="22"/>
      <c r="IIY317" s="22"/>
      <c r="IIZ317" s="22"/>
      <c r="IJA317" s="22"/>
      <c r="IJB317" s="22"/>
      <c r="IJC317" s="22"/>
      <c r="IJD317" s="22"/>
      <c r="IJE317" s="22"/>
      <c r="IJF317" s="22"/>
      <c r="IJG317" s="22"/>
      <c r="IJH317" s="22"/>
      <c r="IJI317" s="22"/>
      <c r="IJJ317" s="22"/>
      <c r="IJK317" s="22"/>
      <c r="IJL317" s="22"/>
      <c r="IJM317" s="22"/>
      <c r="IJN317" s="22"/>
      <c r="IJO317" s="22"/>
      <c r="IJP317" s="22"/>
      <c r="IJQ317" s="22"/>
      <c r="IJR317" s="22"/>
      <c r="IJS317" s="22"/>
      <c r="IJT317" s="22"/>
      <c r="IJU317" s="22"/>
      <c r="IJV317" s="22"/>
      <c r="IJW317" s="22"/>
      <c r="IJX317" s="22"/>
      <c r="IJY317" s="22"/>
      <c r="IJZ317" s="22"/>
      <c r="IKA317" s="22"/>
      <c r="IKB317" s="22"/>
      <c r="IKC317" s="22"/>
      <c r="IKD317" s="22"/>
      <c r="IKE317" s="22"/>
      <c r="IKF317" s="22"/>
      <c r="IKG317" s="22"/>
      <c r="IKH317" s="22"/>
      <c r="IKI317" s="22"/>
      <c r="IKJ317" s="22"/>
      <c r="IKK317" s="22"/>
      <c r="IKL317" s="22"/>
      <c r="IKM317" s="22"/>
      <c r="IKN317" s="22"/>
      <c r="IKO317" s="22"/>
      <c r="IKP317" s="22"/>
      <c r="IKQ317" s="22"/>
      <c r="IKR317" s="22"/>
      <c r="IKS317" s="22"/>
      <c r="IKT317" s="22"/>
      <c r="IKU317" s="22"/>
      <c r="IKV317" s="22"/>
      <c r="IKW317" s="22"/>
      <c r="IKX317" s="22"/>
      <c r="IKY317" s="22"/>
      <c r="IKZ317" s="22"/>
      <c r="ILA317" s="22"/>
      <c r="ILB317" s="22"/>
      <c r="ILC317" s="22"/>
      <c r="ILD317" s="22"/>
      <c r="ILE317" s="22"/>
      <c r="ILF317" s="22"/>
      <c r="ILG317" s="22"/>
      <c r="ILH317" s="22"/>
      <c r="ILI317" s="22"/>
      <c r="ILJ317" s="22"/>
      <c r="ILK317" s="22"/>
      <c r="ILL317" s="22"/>
      <c r="ILM317" s="22"/>
      <c r="ILN317" s="22"/>
      <c r="ILO317" s="22"/>
      <c r="ILP317" s="22"/>
      <c r="ILQ317" s="22"/>
      <c r="ILR317" s="22"/>
      <c r="ILS317" s="22"/>
      <c r="ILT317" s="22"/>
      <c r="ILU317" s="22"/>
      <c r="ILV317" s="22"/>
      <c r="ILW317" s="22"/>
      <c r="ILX317" s="22"/>
      <c r="ILY317" s="22"/>
      <c r="ILZ317" s="22"/>
      <c r="IMA317" s="22"/>
      <c r="IMB317" s="22"/>
      <c r="IMC317" s="22"/>
      <c r="IMD317" s="22"/>
      <c r="IME317" s="22"/>
      <c r="IMF317" s="22"/>
      <c r="IMG317" s="22"/>
      <c r="IMH317" s="22"/>
      <c r="IMI317" s="22"/>
      <c r="IMJ317" s="22"/>
      <c r="IMK317" s="22"/>
      <c r="IML317" s="22"/>
      <c r="IMM317" s="22"/>
      <c r="IMN317" s="22"/>
      <c r="IMO317" s="22"/>
      <c r="IMP317" s="22"/>
      <c r="IMQ317" s="22"/>
      <c r="IMR317" s="22"/>
      <c r="IMS317" s="22"/>
      <c r="IMT317" s="22"/>
      <c r="IMU317" s="22"/>
      <c r="IMV317" s="22"/>
      <c r="IMW317" s="22"/>
      <c r="IMX317" s="22"/>
      <c r="IMY317" s="22"/>
      <c r="IMZ317" s="22"/>
      <c r="INA317" s="22"/>
      <c r="INB317" s="22"/>
      <c r="INC317" s="22"/>
      <c r="IND317" s="22"/>
      <c r="INE317" s="22"/>
      <c r="INF317" s="22"/>
      <c r="ING317" s="22"/>
      <c r="INH317" s="22"/>
      <c r="INI317" s="22"/>
      <c r="INJ317" s="22"/>
      <c r="INK317" s="22"/>
      <c r="INL317" s="22"/>
      <c r="INM317" s="22"/>
      <c r="INN317" s="22"/>
      <c r="INO317" s="22"/>
      <c r="INP317" s="22"/>
      <c r="INQ317" s="22"/>
      <c r="INR317" s="22"/>
      <c r="INS317" s="22"/>
      <c r="INT317" s="22"/>
      <c r="INU317" s="22"/>
      <c r="INV317" s="22"/>
      <c r="INW317" s="22"/>
      <c r="INX317" s="22"/>
      <c r="INY317" s="22"/>
      <c r="INZ317" s="22"/>
      <c r="IOA317" s="22"/>
      <c r="IOB317" s="22"/>
      <c r="IOC317" s="22"/>
      <c r="IOD317" s="22"/>
      <c r="IOE317" s="22"/>
      <c r="IOF317" s="22"/>
      <c r="IOG317" s="22"/>
      <c r="IOH317" s="22"/>
      <c r="IOI317" s="22"/>
      <c r="IOJ317" s="22"/>
      <c r="IOK317" s="22"/>
      <c r="IOL317" s="22"/>
      <c r="IOM317" s="22"/>
      <c r="ION317" s="22"/>
      <c r="IOO317" s="22"/>
      <c r="IOP317" s="22"/>
      <c r="IOQ317" s="22"/>
      <c r="IOR317" s="22"/>
      <c r="IOS317" s="22"/>
      <c r="IOT317" s="22"/>
      <c r="IOU317" s="22"/>
      <c r="IOV317" s="22"/>
      <c r="IOW317" s="22"/>
      <c r="IOX317" s="22"/>
      <c r="IOY317" s="22"/>
      <c r="IOZ317" s="22"/>
      <c r="IPA317" s="22"/>
      <c r="IPB317" s="22"/>
      <c r="IPC317" s="22"/>
      <c r="IPD317" s="22"/>
      <c r="IPE317" s="22"/>
      <c r="IPF317" s="22"/>
      <c r="IPG317" s="22"/>
      <c r="IPH317" s="22"/>
      <c r="IPI317" s="22"/>
      <c r="IPJ317" s="22"/>
      <c r="IPK317" s="22"/>
      <c r="IPL317" s="22"/>
      <c r="IPM317" s="22"/>
      <c r="IPN317" s="22"/>
      <c r="IPO317" s="22"/>
      <c r="IPP317" s="22"/>
      <c r="IPQ317" s="22"/>
      <c r="IPR317" s="22"/>
      <c r="IPS317" s="22"/>
      <c r="IPT317" s="22"/>
      <c r="IPU317" s="22"/>
      <c r="IPV317" s="22"/>
      <c r="IPW317" s="22"/>
      <c r="IPX317" s="22"/>
      <c r="IPY317" s="22"/>
      <c r="IPZ317" s="22"/>
      <c r="IQA317" s="22"/>
      <c r="IQB317" s="22"/>
      <c r="IQC317" s="22"/>
      <c r="IQD317" s="22"/>
      <c r="IQE317" s="22"/>
      <c r="IQF317" s="22"/>
      <c r="IQG317" s="22"/>
      <c r="IQH317" s="22"/>
      <c r="IQI317" s="22"/>
      <c r="IQJ317" s="22"/>
      <c r="IQK317" s="22"/>
      <c r="IQL317" s="22"/>
      <c r="IQM317" s="22"/>
      <c r="IQN317" s="22"/>
      <c r="IQO317" s="22"/>
      <c r="IQP317" s="22"/>
      <c r="IQQ317" s="22"/>
      <c r="IQR317" s="22"/>
      <c r="IQS317" s="22"/>
      <c r="IQT317" s="22"/>
      <c r="IQU317" s="22"/>
      <c r="IQV317" s="22"/>
      <c r="IQW317" s="22"/>
      <c r="IQX317" s="22"/>
      <c r="IQY317" s="22"/>
      <c r="IQZ317" s="22"/>
      <c r="IRA317" s="22"/>
      <c r="IRB317" s="22"/>
      <c r="IRC317" s="22"/>
      <c r="IRD317" s="22"/>
      <c r="IRE317" s="22"/>
      <c r="IRF317" s="22"/>
      <c r="IRG317" s="22"/>
      <c r="IRH317" s="22"/>
      <c r="IRI317" s="22"/>
      <c r="IRJ317" s="22"/>
      <c r="IRK317" s="22"/>
      <c r="IRL317" s="22"/>
      <c r="IRM317" s="22"/>
      <c r="IRN317" s="22"/>
      <c r="IRO317" s="22"/>
      <c r="IRP317" s="22"/>
      <c r="IRQ317" s="22"/>
      <c r="IRR317" s="22"/>
      <c r="IRS317" s="22"/>
      <c r="IRT317" s="22"/>
      <c r="IRU317" s="22"/>
      <c r="IRV317" s="22"/>
      <c r="IRW317" s="22"/>
      <c r="IRX317" s="22"/>
      <c r="IRY317" s="22"/>
      <c r="IRZ317" s="22"/>
      <c r="ISA317" s="22"/>
      <c r="ISB317" s="22"/>
      <c r="ISC317" s="22"/>
      <c r="ISD317" s="22"/>
      <c r="ISE317" s="22"/>
      <c r="ISF317" s="22"/>
      <c r="ISG317" s="22"/>
      <c r="ISH317" s="22"/>
      <c r="ISI317" s="22"/>
      <c r="ISJ317" s="22"/>
      <c r="ISK317" s="22"/>
      <c r="ISL317" s="22"/>
      <c r="ISM317" s="22"/>
      <c r="ISN317" s="22"/>
      <c r="ISO317" s="22"/>
      <c r="ISP317" s="22"/>
      <c r="ISQ317" s="22"/>
      <c r="ISR317" s="22"/>
      <c r="ISS317" s="22"/>
      <c r="IST317" s="22"/>
      <c r="ISU317" s="22"/>
      <c r="ISV317" s="22"/>
      <c r="ISW317" s="22"/>
      <c r="ISX317" s="22"/>
      <c r="ISY317" s="22"/>
      <c r="ISZ317" s="22"/>
      <c r="ITA317" s="22"/>
      <c r="ITB317" s="22"/>
      <c r="ITC317" s="22"/>
      <c r="ITD317" s="22"/>
      <c r="ITE317" s="22"/>
      <c r="ITF317" s="22"/>
      <c r="ITG317" s="22"/>
      <c r="ITH317" s="22"/>
      <c r="ITI317" s="22"/>
      <c r="ITJ317" s="22"/>
      <c r="ITK317" s="22"/>
      <c r="ITL317" s="22"/>
      <c r="ITM317" s="22"/>
      <c r="ITN317" s="22"/>
      <c r="ITO317" s="22"/>
      <c r="ITP317" s="22"/>
      <c r="ITQ317" s="22"/>
      <c r="ITR317" s="22"/>
      <c r="ITS317" s="22"/>
      <c r="ITT317" s="22"/>
      <c r="ITU317" s="22"/>
      <c r="ITV317" s="22"/>
      <c r="ITW317" s="22"/>
      <c r="ITX317" s="22"/>
      <c r="ITY317" s="22"/>
      <c r="ITZ317" s="22"/>
      <c r="IUA317" s="22"/>
      <c r="IUB317" s="22"/>
      <c r="IUC317" s="22"/>
      <c r="IUD317" s="22"/>
      <c r="IUE317" s="22"/>
      <c r="IUF317" s="22"/>
      <c r="IUG317" s="22"/>
      <c r="IUH317" s="22"/>
      <c r="IUI317" s="22"/>
      <c r="IUJ317" s="22"/>
      <c r="IUK317" s="22"/>
      <c r="IUL317" s="22"/>
      <c r="IUM317" s="22"/>
      <c r="IUN317" s="22"/>
      <c r="IUO317" s="22"/>
      <c r="IUP317" s="22"/>
      <c r="IUQ317" s="22"/>
      <c r="IUR317" s="22"/>
      <c r="IUS317" s="22"/>
      <c r="IUT317" s="22"/>
      <c r="IUU317" s="22"/>
      <c r="IUV317" s="22"/>
      <c r="IUW317" s="22"/>
      <c r="IUX317" s="22"/>
      <c r="IUY317" s="22"/>
      <c r="IUZ317" s="22"/>
      <c r="IVA317" s="22"/>
      <c r="IVB317" s="22"/>
      <c r="IVC317" s="22"/>
      <c r="IVD317" s="22"/>
      <c r="IVE317" s="22"/>
      <c r="IVF317" s="22"/>
      <c r="IVG317" s="22"/>
      <c r="IVH317" s="22"/>
      <c r="IVI317" s="22"/>
      <c r="IVJ317" s="22"/>
      <c r="IVK317" s="22"/>
      <c r="IVL317" s="22"/>
      <c r="IVM317" s="22"/>
      <c r="IVN317" s="22"/>
      <c r="IVO317" s="22"/>
      <c r="IVP317" s="22"/>
      <c r="IVQ317" s="22"/>
      <c r="IVR317" s="22"/>
      <c r="IVS317" s="22"/>
      <c r="IVT317" s="22"/>
      <c r="IVU317" s="22"/>
      <c r="IVV317" s="22"/>
      <c r="IVW317" s="22"/>
      <c r="IVX317" s="22"/>
      <c r="IVY317" s="22"/>
      <c r="IVZ317" s="22"/>
      <c r="IWA317" s="22"/>
      <c r="IWB317" s="22"/>
      <c r="IWC317" s="22"/>
      <c r="IWD317" s="22"/>
      <c r="IWE317" s="22"/>
      <c r="IWF317" s="22"/>
      <c r="IWG317" s="22"/>
      <c r="IWH317" s="22"/>
      <c r="IWI317" s="22"/>
      <c r="IWJ317" s="22"/>
      <c r="IWK317" s="22"/>
      <c r="IWL317" s="22"/>
      <c r="IWM317" s="22"/>
      <c r="IWN317" s="22"/>
      <c r="IWO317" s="22"/>
      <c r="IWP317" s="22"/>
      <c r="IWQ317" s="22"/>
      <c r="IWR317" s="22"/>
      <c r="IWS317" s="22"/>
      <c r="IWT317" s="22"/>
      <c r="IWU317" s="22"/>
      <c r="IWV317" s="22"/>
      <c r="IWW317" s="22"/>
      <c r="IWX317" s="22"/>
      <c r="IWY317" s="22"/>
      <c r="IWZ317" s="22"/>
      <c r="IXA317" s="22"/>
      <c r="IXB317" s="22"/>
      <c r="IXC317" s="22"/>
      <c r="IXD317" s="22"/>
      <c r="IXE317" s="22"/>
      <c r="IXF317" s="22"/>
      <c r="IXG317" s="22"/>
      <c r="IXH317" s="22"/>
      <c r="IXI317" s="22"/>
      <c r="IXJ317" s="22"/>
      <c r="IXK317" s="22"/>
      <c r="IXL317" s="22"/>
      <c r="IXM317" s="22"/>
      <c r="IXN317" s="22"/>
      <c r="IXO317" s="22"/>
      <c r="IXP317" s="22"/>
      <c r="IXQ317" s="22"/>
      <c r="IXR317" s="22"/>
      <c r="IXS317" s="22"/>
      <c r="IXT317" s="22"/>
      <c r="IXU317" s="22"/>
      <c r="IXV317" s="22"/>
      <c r="IXW317" s="22"/>
      <c r="IXX317" s="22"/>
      <c r="IXY317" s="22"/>
      <c r="IXZ317" s="22"/>
      <c r="IYA317" s="22"/>
      <c r="IYB317" s="22"/>
      <c r="IYC317" s="22"/>
      <c r="IYD317" s="22"/>
      <c r="IYE317" s="22"/>
      <c r="IYF317" s="22"/>
      <c r="IYG317" s="22"/>
      <c r="IYH317" s="22"/>
      <c r="IYI317" s="22"/>
      <c r="IYJ317" s="22"/>
      <c r="IYK317" s="22"/>
      <c r="IYL317" s="22"/>
      <c r="IYM317" s="22"/>
      <c r="IYN317" s="22"/>
      <c r="IYO317" s="22"/>
      <c r="IYP317" s="22"/>
      <c r="IYQ317" s="22"/>
      <c r="IYR317" s="22"/>
      <c r="IYS317" s="22"/>
      <c r="IYT317" s="22"/>
      <c r="IYU317" s="22"/>
      <c r="IYV317" s="22"/>
      <c r="IYW317" s="22"/>
      <c r="IYX317" s="22"/>
      <c r="IYY317" s="22"/>
      <c r="IYZ317" s="22"/>
      <c r="IZA317" s="22"/>
      <c r="IZB317" s="22"/>
      <c r="IZC317" s="22"/>
      <c r="IZD317" s="22"/>
      <c r="IZE317" s="22"/>
      <c r="IZF317" s="22"/>
      <c r="IZG317" s="22"/>
      <c r="IZH317" s="22"/>
      <c r="IZI317" s="22"/>
      <c r="IZJ317" s="22"/>
      <c r="IZK317" s="22"/>
      <c r="IZL317" s="22"/>
      <c r="IZM317" s="22"/>
      <c r="IZN317" s="22"/>
      <c r="IZO317" s="22"/>
      <c r="IZP317" s="22"/>
      <c r="IZQ317" s="22"/>
      <c r="IZR317" s="22"/>
      <c r="IZS317" s="22"/>
      <c r="IZT317" s="22"/>
      <c r="IZU317" s="22"/>
      <c r="IZV317" s="22"/>
      <c r="IZW317" s="22"/>
      <c r="IZX317" s="22"/>
      <c r="IZY317" s="22"/>
      <c r="IZZ317" s="22"/>
      <c r="JAA317" s="22"/>
      <c r="JAB317" s="22"/>
      <c r="JAC317" s="22"/>
      <c r="JAD317" s="22"/>
      <c r="JAE317" s="22"/>
      <c r="JAF317" s="22"/>
      <c r="JAG317" s="22"/>
      <c r="JAH317" s="22"/>
      <c r="JAI317" s="22"/>
      <c r="JAJ317" s="22"/>
      <c r="JAK317" s="22"/>
      <c r="JAL317" s="22"/>
      <c r="JAM317" s="22"/>
      <c r="JAN317" s="22"/>
      <c r="JAO317" s="22"/>
      <c r="JAP317" s="22"/>
      <c r="JAQ317" s="22"/>
      <c r="JAR317" s="22"/>
      <c r="JAS317" s="22"/>
      <c r="JAT317" s="22"/>
      <c r="JAU317" s="22"/>
      <c r="JAV317" s="22"/>
      <c r="JAW317" s="22"/>
      <c r="JAX317" s="22"/>
      <c r="JAY317" s="22"/>
      <c r="JAZ317" s="22"/>
      <c r="JBA317" s="22"/>
      <c r="JBB317" s="22"/>
      <c r="JBC317" s="22"/>
      <c r="JBD317" s="22"/>
      <c r="JBE317" s="22"/>
      <c r="JBF317" s="22"/>
      <c r="JBG317" s="22"/>
      <c r="JBH317" s="22"/>
      <c r="JBI317" s="22"/>
      <c r="JBJ317" s="22"/>
      <c r="JBK317" s="22"/>
      <c r="JBL317" s="22"/>
      <c r="JBM317" s="22"/>
      <c r="JBN317" s="22"/>
      <c r="JBO317" s="22"/>
      <c r="JBP317" s="22"/>
      <c r="JBQ317" s="22"/>
      <c r="JBR317" s="22"/>
      <c r="JBS317" s="22"/>
      <c r="JBT317" s="22"/>
      <c r="JBU317" s="22"/>
      <c r="JBV317" s="22"/>
      <c r="JBW317" s="22"/>
      <c r="JBX317" s="22"/>
      <c r="JBY317" s="22"/>
      <c r="JBZ317" s="22"/>
      <c r="JCA317" s="22"/>
      <c r="JCB317" s="22"/>
      <c r="JCC317" s="22"/>
      <c r="JCD317" s="22"/>
      <c r="JCE317" s="22"/>
      <c r="JCF317" s="22"/>
      <c r="JCG317" s="22"/>
      <c r="JCH317" s="22"/>
      <c r="JCI317" s="22"/>
      <c r="JCJ317" s="22"/>
      <c r="JCK317" s="22"/>
      <c r="JCL317" s="22"/>
      <c r="JCM317" s="22"/>
      <c r="JCN317" s="22"/>
      <c r="JCO317" s="22"/>
      <c r="JCP317" s="22"/>
      <c r="JCQ317" s="22"/>
      <c r="JCR317" s="22"/>
      <c r="JCS317" s="22"/>
      <c r="JCT317" s="22"/>
      <c r="JCU317" s="22"/>
      <c r="JCV317" s="22"/>
      <c r="JCW317" s="22"/>
      <c r="JCX317" s="22"/>
      <c r="JCY317" s="22"/>
      <c r="JCZ317" s="22"/>
      <c r="JDA317" s="22"/>
      <c r="JDB317" s="22"/>
      <c r="JDC317" s="22"/>
      <c r="JDD317" s="22"/>
      <c r="JDE317" s="22"/>
      <c r="JDF317" s="22"/>
      <c r="JDG317" s="22"/>
      <c r="JDH317" s="22"/>
      <c r="JDI317" s="22"/>
      <c r="JDJ317" s="22"/>
      <c r="JDK317" s="22"/>
      <c r="JDL317" s="22"/>
      <c r="JDM317" s="22"/>
      <c r="JDN317" s="22"/>
      <c r="JDO317" s="22"/>
      <c r="JDP317" s="22"/>
      <c r="JDQ317" s="22"/>
      <c r="JDR317" s="22"/>
      <c r="JDS317" s="22"/>
      <c r="JDT317" s="22"/>
      <c r="JDU317" s="22"/>
      <c r="JDV317" s="22"/>
      <c r="JDW317" s="22"/>
      <c r="JDX317" s="22"/>
      <c r="JDY317" s="22"/>
      <c r="JDZ317" s="22"/>
      <c r="JEA317" s="22"/>
      <c r="JEB317" s="22"/>
      <c r="JEC317" s="22"/>
      <c r="JED317" s="22"/>
      <c r="JEE317" s="22"/>
      <c r="JEF317" s="22"/>
      <c r="JEG317" s="22"/>
      <c r="JEH317" s="22"/>
      <c r="JEI317" s="22"/>
      <c r="JEJ317" s="22"/>
      <c r="JEK317" s="22"/>
      <c r="JEL317" s="22"/>
      <c r="JEM317" s="22"/>
      <c r="JEN317" s="22"/>
      <c r="JEO317" s="22"/>
      <c r="JEP317" s="22"/>
      <c r="JEQ317" s="22"/>
      <c r="JER317" s="22"/>
      <c r="JES317" s="22"/>
      <c r="JET317" s="22"/>
      <c r="JEU317" s="22"/>
      <c r="JEV317" s="22"/>
      <c r="JEW317" s="22"/>
      <c r="JEX317" s="22"/>
      <c r="JEY317" s="22"/>
      <c r="JEZ317" s="22"/>
      <c r="JFA317" s="22"/>
      <c r="JFB317" s="22"/>
      <c r="JFC317" s="22"/>
      <c r="JFD317" s="22"/>
      <c r="JFE317" s="22"/>
      <c r="JFF317" s="22"/>
      <c r="JFG317" s="22"/>
      <c r="JFH317" s="22"/>
      <c r="JFI317" s="22"/>
      <c r="JFJ317" s="22"/>
      <c r="JFK317" s="22"/>
      <c r="JFL317" s="22"/>
      <c r="JFM317" s="22"/>
      <c r="JFN317" s="22"/>
      <c r="JFO317" s="22"/>
      <c r="JFP317" s="22"/>
      <c r="JFQ317" s="22"/>
      <c r="JFR317" s="22"/>
      <c r="JFS317" s="22"/>
      <c r="JFT317" s="22"/>
      <c r="JFU317" s="22"/>
      <c r="JFV317" s="22"/>
      <c r="JFW317" s="22"/>
      <c r="JFX317" s="22"/>
      <c r="JFY317" s="22"/>
      <c r="JFZ317" s="22"/>
      <c r="JGA317" s="22"/>
      <c r="JGB317" s="22"/>
      <c r="JGC317" s="22"/>
      <c r="JGD317" s="22"/>
      <c r="JGE317" s="22"/>
      <c r="JGF317" s="22"/>
      <c r="JGG317" s="22"/>
      <c r="JGH317" s="22"/>
      <c r="JGI317" s="22"/>
      <c r="JGJ317" s="22"/>
      <c r="JGK317" s="22"/>
      <c r="JGL317" s="22"/>
      <c r="JGM317" s="22"/>
      <c r="JGN317" s="22"/>
      <c r="JGO317" s="22"/>
      <c r="JGP317" s="22"/>
      <c r="JGQ317" s="22"/>
      <c r="JGR317" s="22"/>
      <c r="JGS317" s="22"/>
      <c r="JGT317" s="22"/>
      <c r="JGU317" s="22"/>
      <c r="JGV317" s="22"/>
      <c r="JGW317" s="22"/>
      <c r="JGX317" s="22"/>
      <c r="JGY317" s="22"/>
      <c r="JGZ317" s="22"/>
      <c r="JHA317" s="22"/>
      <c r="JHB317" s="22"/>
      <c r="JHC317" s="22"/>
      <c r="JHD317" s="22"/>
      <c r="JHE317" s="22"/>
      <c r="JHF317" s="22"/>
      <c r="JHG317" s="22"/>
      <c r="JHH317" s="22"/>
      <c r="JHI317" s="22"/>
      <c r="JHJ317" s="22"/>
      <c r="JHK317" s="22"/>
      <c r="JHL317" s="22"/>
      <c r="JHM317" s="22"/>
      <c r="JHN317" s="22"/>
      <c r="JHO317" s="22"/>
      <c r="JHP317" s="22"/>
      <c r="JHQ317" s="22"/>
      <c r="JHR317" s="22"/>
      <c r="JHS317" s="22"/>
      <c r="JHT317" s="22"/>
      <c r="JHU317" s="22"/>
      <c r="JHV317" s="22"/>
      <c r="JHW317" s="22"/>
      <c r="JHX317" s="22"/>
      <c r="JHY317" s="22"/>
      <c r="JHZ317" s="22"/>
      <c r="JIA317" s="22"/>
      <c r="JIB317" s="22"/>
      <c r="JIC317" s="22"/>
      <c r="JID317" s="22"/>
      <c r="JIE317" s="22"/>
      <c r="JIF317" s="22"/>
      <c r="JIG317" s="22"/>
      <c r="JIH317" s="22"/>
      <c r="JII317" s="22"/>
      <c r="JIJ317" s="22"/>
      <c r="JIK317" s="22"/>
      <c r="JIL317" s="22"/>
      <c r="JIM317" s="22"/>
      <c r="JIN317" s="22"/>
      <c r="JIO317" s="22"/>
      <c r="JIP317" s="22"/>
      <c r="JIQ317" s="22"/>
      <c r="JIR317" s="22"/>
      <c r="JIS317" s="22"/>
      <c r="JIT317" s="22"/>
      <c r="JIU317" s="22"/>
      <c r="JIV317" s="22"/>
      <c r="JIW317" s="22"/>
      <c r="JIX317" s="22"/>
      <c r="JIY317" s="22"/>
      <c r="JIZ317" s="22"/>
      <c r="JJA317" s="22"/>
      <c r="JJB317" s="22"/>
      <c r="JJC317" s="22"/>
      <c r="JJD317" s="22"/>
      <c r="JJE317" s="22"/>
      <c r="JJF317" s="22"/>
      <c r="JJG317" s="22"/>
      <c r="JJH317" s="22"/>
      <c r="JJI317" s="22"/>
      <c r="JJJ317" s="22"/>
      <c r="JJK317" s="22"/>
      <c r="JJL317" s="22"/>
      <c r="JJM317" s="22"/>
      <c r="JJN317" s="22"/>
      <c r="JJO317" s="22"/>
      <c r="JJP317" s="22"/>
      <c r="JJQ317" s="22"/>
      <c r="JJR317" s="22"/>
      <c r="JJS317" s="22"/>
      <c r="JJT317" s="22"/>
      <c r="JJU317" s="22"/>
      <c r="JJV317" s="22"/>
      <c r="JJW317" s="22"/>
      <c r="JJX317" s="22"/>
      <c r="JJY317" s="22"/>
      <c r="JJZ317" s="22"/>
      <c r="JKA317" s="22"/>
      <c r="JKB317" s="22"/>
      <c r="JKC317" s="22"/>
      <c r="JKD317" s="22"/>
      <c r="JKE317" s="22"/>
      <c r="JKF317" s="22"/>
      <c r="JKG317" s="22"/>
      <c r="JKH317" s="22"/>
      <c r="JKI317" s="22"/>
      <c r="JKJ317" s="22"/>
      <c r="JKK317" s="22"/>
      <c r="JKL317" s="22"/>
      <c r="JKM317" s="22"/>
      <c r="JKN317" s="22"/>
      <c r="JKO317" s="22"/>
      <c r="JKP317" s="22"/>
      <c r="JKQ317" s="22"/>
      <c r="JKR317" s="22"/>
      <c r="JKS317" s="22"/>
      <c r="JKT317" s="22"/>
      <c r="JKU317" s="22"/>
      <c r="JKV317" s="22"/>
      <c r="JKW317" s="22"/>
      <c r="JKX317" s="22"/>
      <c r="JKY317" s="22"/>
      <c r="JKZ317" s="22"/>
      <c r="JLA317" s="22"/>
      <c r="JLB317" s="22"/>
      <c r="JLC317" s="22"/>
      <c r="JLD317" s="22"/>
      <c r="JLE317" s="22"/>
      <c r="JLF317" s="22"/>
      <c r="JLG317" s="22"/>
      <c r="JLH317" s="22"/>
      <c r="JLI317" s="22"/>
      <c r="JLJ317" s="22"/>
      <c r="JLK317" s="22"/>
      <c r="JLL317" s="22"/>
      <c r="JLM317" s="22"/>
      <c r="JLN317" s="22"/>
      <c r="JLO317" s="22"/>
      <c r="JLP317" s="22"/>
      <c r="JLQ317" s="22"/>
      <c r="JLR317" s="22"/>
      <c r="JLS317" s="22"/>
      <c r="JLT317" s="22"/>
      <c r="JLU317" s="22"/>
      <c r="JLV317" s="22"/>
      <c r="JLW317" s="22"/>
      <c r="JLX317" s="22"/>
      <c r="JLY317" s="22"/>
      <c r="JLZ317" s="22"/>
      <c r="JMA317" s="22"/>
      <c r="JMB317" s="22"/>
      <c r="JMC317" s="22"/>
      <c r="JMD317" s="22"/>
      <c r="JME317" s="22"/>
      <c r="JMF317" s="22"/>
      <c r="JMG317" s="22"/>
      <c r="JMH317" s="22"/>
      <c r="JMI317" s="22"/>
      <c r="JMJ317" s="22"/>
      <c r="JMK317" s="22"/>
      <c r="JML317" s="22"/>
      <c r="JMM317" s="22"/>
      <c r="JMN317" s="22"/>
      <c r="JMO317" s="22"/>
      <c r="JMP317" s="22"/>
      <c r="JMQ317" s="22"/>
      <c r="JMR317" s="22"/>
      <c r="JMS317" s="22"/>
      <c r="JMT317" s="22"/>
      <c r="JMU317" s="22"/>
      <c r="JMV317" s="22"/>
      <c r="JMW317" s="22"/>
      <c r="JMX317" s="22"/>
      <c r="JMY317" s="22"/>
      <c r="JMZ317" s="22"/>
      <c r="JNA317" s="22"/>
      <c r="JNB317" s="22"/>
      <c r="JNC317" s="22"/>
      <c r="JND317" s="22"/>
      <c r="JNE317" s="22"/>
      <c r="JNF317" s="22"/>
      <c r="JNG317" s="22"/>
      <c r="JNH317" s="22"/>
      <c r="JNI317" s="22"/>
      <c r="JNJ317" s="22"/>
      <c r="JNK317" s="22"/>
      <c r="JNL317" s="22"/>
      <c r="JNM317" s="22"/>
      <c r="JNN317" s="22"/>
      <c r="JNO317" s="22"/>
      <c r="JNP317" s="22"/>
      <c r="JNQ317" s="22"/>
      <c r="JNR317" s="22"/>
      <c r="JNS317" s="22"/>
      <c r="JNT317" s="22"/>
      <c r="JNU317" s="22"/>
      <c r="JNV317" s="22"/>
      <c r="JNW317" s="22"/>
      <c r="JNX317" s="22"/>
      <c r="JNY317" s="22"/>
      <c r="JNZ317" s="22"/>
      <c r="JOA317" s="22"/>
      <c r="JOB317" s="22"/>
      <c r="JOC317" s="22"/>
      <c r="JOD317" s="22"/>
      <c r="JOE317" s="22"/>
      <c r="JOF317" s="22"/>
      <c r="JOG317" s="22"/>
      <c r="JOH317" s="22"/>
      <c r="JOI317" s="22"/>
      <c r="JOJ317" s="22"/>
      <c r="JOK317" s="22"/>
      <c r="JOL317" s="22"/>
      <c r="JOM317" s="22"/>
      <c r="JON317" s="22"/>
      <c r="JOO317" s="22"/>
      <c r="JOP317" s="22"/>
      <c r="JOQ317" s="22"/>
      <c r="JOR317" s="22"/>
      <c r="JOS317" s="22"/>
      <c r="JOT317" s="22"/>
      <c r="JOU317" s="22"/>
      <c r="JOV317" s="22"/>
      <c r="JOW317" s="22"/>
      <c r="JOX317" s="22"/>
      <c r="JOY317" s="22"/>
      <c r="JOZ317" s="22"/>
      <c r="JPA317" s="22"/>
      <c r="JPB317" s="22"/>
      <c r="JPC317" s="22"/>
      <c r="JPD317" s="22"/>
      <c r="JPE317" s="22"/>
      <c r="JPF317" s="22"/>
      <c r="JPG317" s="22"/>
      <c r="JPH317" s="22"/>
      <c r="JPI317" s="22"/>
      <c r="JPJ317" s="22"/>
      <c r="JPK317" s="22"/>
      <c r="JPL317" s="22"/>
      <c r="JPM317" s="22"/>
      <c r="JPN317" s="22"/>
      <c r="JPO317" s="22"/>
      <c r="JPP317" s="22"/>
      <c r="JPQ317" s="22"/>
      <c r="JPR317" s="22"/>
      <c r="JPS317" s="22"/>
      <c r="JPT317" s="22"/>
      <c r="JPU317" s="22"/>
      <c r="JPV317" s="22"/>
      <c r="JPW317" s="22"/>
      <c r="JPX317" s="22"/>
      <c r="JPY317" s="22"/>
      <c r="JPZ317" s="22"/>
      <c r="JQA317" s="22"/>
      <c r="JQB317" s="22"/>
      <c r="JQC317" s="22"/>
      <c r="JQD317" s="22"/>
      <c r="JQE317" s="22"/>
      <c r="JQF317" s="22"/>
      <c r="JQG317" s="22"/>
      <c r="JQH317" s="22"/>
      <c r="JQI317" s="22"/>
      <c r="JQJ317" s="22"/>
      <c r="JQK317" s="22"/>
      <c r="JQL317" s="22"/>
      <c r="JQM317" s="22"/>
      <c r="JQN317" s="22"/>
      <c r="JQO317" s="22"/>
      <c r="JQP317" s="22"/>
      <c r="JQQ317" s="22"/>
      <c r="JQR317" s="22"/>
      <c r="JQS317" s="22"/>
      <c r="JQT317" s="22"/>
      <c r="JQU317" s="22"/>
      <c r="JQV317" s="22"/>
      <c r="JQW317" s="22"/>
      <c r="JQX317" s="22"/>
      <c r="JQY317" s="22"/>
      <c r="JQZ317" s="22"/>
      <c r="JRA317" s="22"/>
      <c r="JRB317" s="22"/>
      <c r="JRC317" s="22"/>
      <c r="JRD317" s="22"/>
      <c r="JRE317" s="22"/>
      <c r="JRF317" s="22"/>
      <c r="JRG317" s="22"/>
      <c r="JRH317" s="22"/>
      <c r="JRI317" s="22"/>
      <c r="JRJ317" s="22"/>
      <c r="JRK317" s="22"/>
      <c r="JRL317" s="22"/>
      <c r="JRM317" s="22"/>
      <c r="JRN317" s="22"/>
      <c r="JRO317" s="22"/>
      <c r="JRP317" s="22"/>
      <c r="JRQ317" s="22"/>
      <c r="JRR317" s="22"/>
      <c r="JRS317" s="22"/>
      <c r="JRT317" s="22"/>
      <c r="JRU317" s="22"/>
      <c r="JRV317" s="22"/>
      <c r="JRW317" s="22"/>
      <c r="JRX317" s="22"/>
      <c r="JRY317" s="22"/>
      <c r="JRZ317" s="22"/>
      <c r="JSA317" s="22"/>
      <c r="JSB317" s="22"/>
      <c r="JSC317" s="22"/>
      <c r="JSD317" s="22"/>
      <c r="JSE317" s="22"/>
      <c r="JSF317" s="22"/>
      <c r="JSG317" s="22"/>
      <c r="JSH317" s="22"/>
      <c r="JSI317" s="22"/>
      <c r="JSJ317" s="22"/>
      <c r="JSK317" s="22"/>
      <c r="JSL317" s="22"/>
      <c r="JSM317" s="22"/>
      <c r="JSN317" s="22"/>
      <c r="JSO317" s="22"/>
      <c r="JSP317" s="22"/>
      <c r="JSQ317" s="22"/>
      <c r="JSR317" s="22"/>
      <c r="JSS317" s="22"/>
      <c r="JST317" s="22"/>
      <c r="JSU317" s="22"/>
      <c r="JSV317" s="22"/>
      <c r="JSW317" s="22"/>
      <c r="JSX317" s="22"/>
      <c r="JSY317" s="22"/>
      <c r="JSZ317" s="22"/>
      <c r="JTA317" s="22"/>
      <c r="JTB317" s="22"/>
      <c r="JTC317" s="22"/>
      <c r="JTD317" s="22"/>
      <c r="JTE317" s="22"/>
      <c r="JTF317" s="22"/>
      <c r="JTG317" s="22"/>
      <c r="JTH317" s="22"/>
      <c r="JTI317" s="22"/>
      <c r="JTJ317" s="22"/>
      <c r="JTK317" s="22"/>
      <c r="JTL317" s="22"/>
      <c r="JTM317" s="22"/>
      <c r="JTN317" s="22"/>
      <c r="JTO317" s="22"/>
      <c r="JTP317" s="22"/>
      <c r="JTQ317" s="22"/>
      <c r="JTR317" s="22"/>
      <c r="JTS317" s="22"/>
      <c r="JTT317" s="22"/>
      <c r="JTU317" s="22"/>
      <c r="JTV317" s="22"/>
      <c r="JTW317" s="22"/>
      <c r="JTX317" s="22"/>
      <c r="JTY317" s="22"/>
      <c r="JTZ317" s="22"/>
      <c r="JUA317" s="22"/>
      <c r="JUB317" s="22"/>
      <c r="JUC317" s="22"/>
      <c r="JUD317" s="22"/>
      <c r="JUE317" s="22"/>
      <c r="JUF317" s="22"/>
      <c r="JUG317" s="22"/>
      <c r="JUH317" s="22"/>
      <c r="JUI317" s="22"/>
      <c r="JUJ317" s="22"/>
      <c r="JUK317" s="22"/>
      <c r="JUL317" s="22"/>
      <c r="JUM317" s="22"/>
      <c r="JUN317" s="22"/>
      <c r="JUO317" s="22"/>
      <c r="JUP317" s="22"/>
      <c r="JUQ317" s="22"/>
      <c r="JUR317" s="22"/>
      <c r="JUS317" s="22"/>
      <c r="JUT317" s="22"/>
      <c r="JUU317" s="22"/>
      <c r="JUV317" s="22"/>
      <c r="JUW317" s="22"/>
      <c r="JUX317" s="22"/>
      <c r="JUY317" s="22"/>
      <c r="JUZ317" s="22"/>
      <c r="JVA317" s="22"/>
      <c r="JVB317" s="22"/>
      <c r="JVC317" s="22"/>
      <c r="JVD317" s="22"/>
      <c r="JVE317" s="22"/>
      <c r="JVF317" s="22"/>
      <c r="JVG317" s="22"/>
      <c r="JVH317" s="22"/>
      <c r="JVI317" s="22"/>
      <c r="JVJ317" s="22"/>
      <c r="JVK317" s="22"/>
      <c r="JVL317" s="22"/>
      <c r="JVM317" s="22"/>
      <c r="JVN317" s="22"/>
      <c r="JVO317" s="22"/>
      <c r="JVP317" s="22"/>
      <c r="JVQ317" s="22"/>
      <c r="JVR317" s="22"/>
      <c r="JVS317" s="22"/>
      <c r="JVT317" s="22"/>
      <c r="JVU317" s="22"/>
      <c r="JVV317" s="22"/>
      <c r="JVW317" s="22"/>
      <c r="JVX317" s="22"/>
      <c r="JVY317" s="22"/>
      <c r="JVZ317" s="22"/>
      <c r="JWA317" s="22"/>
      <c r="JWB317" s="22"/>
      <c r="JWC317" s="22"/>
      <c r="JWD317" s="22"/>
      <c r="JWE317" s="22"/>
      <c r="JWF317" s="22"/>
      <c r="JWG317" s="22"/>
      <c r="JWH317" s="22"/>
      <c r="JWI317" s="22"/>
      <c r="JWJ317" s="22"/>
      <c r="JWK317" s="22"/>
      <c r="JWL317" s="22"/>
      <c r="JWM317" s="22"/>
      <c r="JWN317" s="22"/>
      <c r="JWO317" s="22"/>
      <c r="JWP317" s="22"/>
      <c r="JWQ317" s="22"/>
      <c r="JWR317" s="22"/>
      <c r="JWS317" s="22"/>
      <c r="JWT317" s="22"/>
      <c r="JWU317" s="22"/>
      <c r="JWV317" s="22"/>
      <c r="JWW317" s="22"/>
      <c r="JWX317" s="22"/>
      <c r="JWY317" s="22"/>
      <c r="JWZ317" s="22"/>
      <c r="JXA317" s="22"/>
      <c r="JXB317" s="22"/>
      <c r="JXC317" s="22"/>
      <c r="JXD317" s="22"/>
      <c r="JXE317" s="22"/>
      <c r="JXF317" s="22"/>
      <c r="JXG317" s="22"/>
      <c r="JXH317" s="22"/>
      <c r="JXI317" s="22"/>
      <c r="JXJ317" s="22"/>
      <c r="JXK317" s="22"/>
      <c r="JXL317" s="22"/>
      <c r="JXM317" s="22"/>
      <c r="JXN317" s="22"/>
      <c r="JXO317" s="22"/>
      <c r="JXP317" s="22"/>
      <c r="JXQ317" s="22"/>
      <c r="JXR317" s="22"/>
      <c r="JXS317" s="22"/>
      <c r="JXT317" s="22"/>
      <c r="JXU317" s="22"/>
      <c r="JXV317" s="22"/>
      <c r="JXW317" s="22"/>
      <c r="JXX317" s="22"/>
      <c r="JXY317" s="22"/>
      <c r="JXZ317" s="22"/>
      <c r="JYA317" s="22"/>
      <c r="JYB317" s="22"/>
      <c r="JYC317" s="22"/>
      <c r="JYD317" s="22"/>
      <c r="JYE317" s="22"/>
      <c r="JYF317" s="22"/>
      <c r="JYG317" s="22"/>
      <c r="JYH317" s="22"/>
      <c r="JYI317" s="22"/>
      <c r="JYJ317" s="22"/>
      <c r="JYK317" s="22"/>
      <c r="JYL317" s="22"/>
      <c r="JYM317" s="22"/>
      <c r="JYN317" s="22"/>
      <c r="JYO317" s="22"/>
      <c r="JYP317" s="22"/>
      <c r="JYQ317" s="22"/>
      <c r="JYR317" s="22"/>
      <c r="JYS317" s="22"/>
      <c r="JYT317" s="22"/>
      <c r="JYU317" s="22"/>
      <c r="JYV317" s="22"/>
      <c r="JYW317" s="22"/>
      <c r="JYX317" s="22"/>
      <c r="JYY317" s="22"/>
      <c r="JYZ317" s="22"/>
      <c r="JZA317" s="22"/>
      <c r="JZB317" s="22"/>
      <c r="JZC317" s="22"/>
      <c r="JZD317" s="22"/>
      <c r="JZE317" s="22"/>
      <c r="JZF317" s="22"/>
      <c r="JZG317" s="22"/>
      <c r="JZH317" s="22"/>
      <c r="JZI317" s="22"/>
      <c r="JZJ317" s="22"/>
      <c r="JZK317" s="22"/>
      <c r="JZL317" s="22"/>
      <c r="JZM317" s="22"/>
      <c r="JZN317" s="22"/>
      <c r="JZO317" s="22"/>
      <c r="JZP317" s="22"/>
      <c r="JZQ317" s="22"/>
      <c r="JZR317" s="22"/>
      <c r="JZS317" s="22"/>
      <c r="JZT317" s="22"/>
      <c r="JZU317" s="22"/>
      <c r="JZV317" s="22"/>
      <c r="JZW317" s="22"/>
      <c r="JZX317" s="22"/>
      <c r="JZY317" s="22"/>
      <c r="JZZ317" s="22"/>
      <c r="KAA317" s="22"/>
      <c r="KAB317" s="22"/>
      <c r="KAC317" s="22"/>
      <c r="KAD317" s="22"/>
      <c r="KAE317" s="22"/>
      <c r="KAF317" s="22"/>
      <c r="KAG317" s="22"/>
      <c r="KAH317" s="22"/>
      <c r="KAI317" s="22"/>
      <c r="KAJ317" s="22"/>
      <c r="KAK317" s="22"/>
      <c r="KAL317" s="22"/>
      <c r="KAM317" s="22"/>
      <c r="KAN317" s="22"/>
      <c r="KAO317" s="22"/>
      <c r="KAP317" s="22"/>
      <c r="KAQ317" s="22"/>
      <c r="KAR317" s="22"/>
      <c r="KAS317" s="22"/>
      <c r="KAT317" s="22"/>
      <c r="KAU317" s="22"/>
      <c r="KAV317" s="22"/>
      <c r="KAW317" s="22"/>
      <c r="KAX317" s="22"/>
      <c r="KAY317" s="22"/>
      <c r="KAZ317" s="22"/>
      <c r="KBA317" s="22"/>
      <c r="KBB317" s="22"/>
      <c r="KBC317" s="22"/>
      <c r="KBD317" s="22"/>
      <c r="KBE317" s="22"/>
      <c r="KBF317" s="22"/>
      <c r="KBG317" s="22"/>
      <c r="KBH317" s="22"/>
      <c r="KBI317" s="22"/>
      <c r="KBJ317" s="22"/>
      <c r="KBK317" s="22"/>
      <c r="KBL317" s="22"/>
      <c r="KBM317" s="22"/>
      <c r="KBN317" s="22"/>
      <c r="KBO317" s="22"/>
      <c r="KBP317" s="22"/>
      <c r="KBQ317" s="22"/>
      <c r="KBR317" s="22"/>
      <c r="KBS317" s="22"/>
      <c r="KBT317" s="22"/>
      <c r="KBU317" s="22"/>
      <c r="KBV317" s="22"/>
      <c r="KBW317" s="22"/>
      <c r="KBX317" s="22"/>
      <c r="KBY317" s="22"/>
      <c r="KBZ317" s="22"/>
      <c r="KCA317" s="22"/>
      <c r="KCB317" s="22"/>
      <c r="KCC317" s="22"/>
      <c r="KCD317" s="22"/>
      <c r="KCE317" s="22"/>
      <c r="KCF317" s="22"/>
      <c r="KCG317" s="22"/>
      <c r="KCH317" s="22"/>
      <c r="KCI317" s="22"/>
      <c r="KCJ317" s="22"/>
      <c r="KCK317" s="22"/>
      <c r="KCL317" s="22"/>
      <c r="KCM317" s="22"/>
      <c r="KCN317" s="22"/>
      <c r="KCO317" s="22"/>
      <c r="KCP317" s="22"/>
      <c r="KCQ317" s="22"/>
      <c r="KCR317" s="22"/>
      <c r="KCS317" s="22"/>
      <c r="KCT317" s="22"/>
      <c r="KCU317" s="22"/>
      <c r="KCV317" s="22"/>
      <c r="KCW317" s="22"/>
      <c r="KCX317" s="22"/>
      <c r="KCY317" s="22"/>
      <c r="KCZ317" s="22"/>
      <c r="KDA317" s="22"/>
      <c r="KDB317" s="22"/>
      <c r="KDC317" s="22"/>
      <c r="KDD317" s="22"/>
      <c r="KDE317" s="22"/>
      <c r="KDF317" s="22"/>
      <c r="KDG317" s="22"/>
      <c r="KDH317" s="22"/>
      <c r="KDI317" s="22"/>
      <c r="KDJ317" s="22"/>
      <c r="KDK317" s="22"/>
      <c r="KDL317" s="22"/>
      <c r="KDM317" s="22"/>
      <c r="KDN317" s="22"/>
      <c r="KDO317" s="22"/>
      <c r="KDP317" s="22"/>
      <c r="KDQ317" s="22"/>
      <c r="KDR317" s="22"/>
      <c r="KDS317" s="22"/>
      <c r="KDT317" s="22"/>
      <c r="KDU317" s="22"/>
      <c r="KDV317" s="22"/>
      <c r="KDW317" s="22"/>
      <c r="KDX317" s="22"/>
      <c r="KDY317" s="22"/>
      <c r="KDZ317" s="22"/>
      <c r="KEA317" s="22"/>
      <c r="KEB317" s="22"/>
      <c r="KEC317" s="22"/>
      <c r="KED317" s="22"/>
      <c r="KEE317" s="22"/>
      <c r="KEF317" s="22"/>
      <c r="KEG317" s="22"/>
      <c r="KEH317" s="22"/>
      <c r="KEI317" s="22"/>
      <c r="KEJ317" s="22"/>
      <c r="KEK317" s="22"/>
      <c r="KEL317" s="22"/>
      <c r="KEM317" s="22"/>
      <c r="KEN317" s="22"/>
      <c r="KEO317" s="22"/>
      <c r="KEP317" s="22"/>
      <c r="KEQ317" s="22"/>
      <c r="KER317" s="22"/>
      <c r="KES317" s="22"/>
      <c r="KET317" s="22"/>
      <c r="KEU317" s="22"/>
      <c r="KEV317" s="22"/>
      <c r="KEW317" s="22"/>
      <c r="KEX317" s="22"/>
      <c r="KEY317" s="22"/>
      <c r="KEZ317" s="22"/>
      <c r="KFA317" s="22"/>
      <c r="KFB317" s="22"/>
      <c r="KFC317" s="22"/>
      <c r="KFD317" s="22"/>
      <c r="KFE317" s="22"/>
      <c r="KFF317" s="22"/>
      <c r="KFG317" s="22"/>
      <c r="KFH317" s="22"/>
      <c r="KFI317" s="22"/>
      <c r="KFJ317" s="22"/>
      <c r="KFK317" s="22"/>
      <c r="KFL317" s="22"/>
      <c r="KFM317" s="22"/>
      <c r="KFN317" s="22"/>
      <c r="KFO317" s="22"/>
      <c r="KFP317" s="22"/>
      <c r="KFQ317" s="22"/>
      <c r="KFR317" s="22"/>
      <c r="KFS317" s="22"/>
      <c r="KFT317" s="22"/>
      <c r="KFU317" s="22"/>
      <c r="KFV317" s="22"/>
      <c r="KFW317" s="22"/>
      <c r="KFX317" s="22"/>
      <c r="KFY317" s="22"/>
      <c r="KFZ317" s="22"/>
      <c r="KGA317" s="22"/>
      <c r="KGB317" s="22"/>
      <c r="KGC317" s="22"/>
      <c r="KGD317" s="22"/>
      <c r="KGE317" s="22"/>
      <c r="KGF317" s="22"/>
      <c r="KGG317" s="22"/>
      <c r="KGH317" s="22"/>
      <c r="KGI317" s="22"/>
      <c r="KGJ317" s="22"/>
      <c r="KGK317" s="22"/>
      <c r="KGL317" s="22"/>
      <c r="KGM317" s="22"/>
      <c r="KGN317" s="22"/>
      <c r="KGO317" s="22"/>
      <c r="KGP317" s="22"/>
      <c r="KGQ317" s="22"/>
      <c r="KGR317" s="22"/>
      <c r="KGS317" s="22"/>
      <c r="KGT317" s="22"/>
      <c r="KGU317" s="22"/>
      <c r="KGV317" s="22"/>
      <c r="KGW317" s="22"/>
      <c r="KGX317" s="22"/>
      <c r="KGY317" s="22"/>
      <c r="KGZ317" s="22"/>
      <c r="KHA317" s="22"/>
      <c r="KHB317" s="22"/>
      <c r="KHC317" s="22"/>
      <c r="KHD317" s="22"/>
      <c r="KHE317" s="22"/>
      <c r="KHF317" s="22"/>
      <c r="KHG317" s="22"/>
      <c r="KHH317" s="22"/>
      <c r="KHI317" s="22"/>
      <c r="KHJ317" s="22"/>
      <c r="KHK317" s="22"/>
      <c r="KHL317" s="22"/>
      <c r="KHM317" s="22"/>
      <c r="KHN317" s="22"/>
      <c r="KHO317" s="22"/>
      <c r="KHP317" s="22"/>
      <c r="KHQ317" s="22"/>
      <c r="KHR317" s="22"/>
      <c r="KHS317" s="22"/>
      <c r="KHT317" s="22"/>
      <c r="KHU317" s="22"/>
      <c r="KHV317" s="22"/>
      <c r="KHW317" s="22"/>
      <c r="KHX317" s="22"/>
      <c r="KHY317" s="22"/>
      <c r="KHZ317" s="22"/>
      <c r="KIA317" s="22"/>
      <c r="KIB317" s="22"/>
      <c r="KIC317" s="22"/>
      <c r="KID317" s="22"/>
      <c r="KIE317" s="22"/>
      <c r="KIF317" s="22"/>
      <c r="KIG317" s="22"/>
      <c r="KIH317" s="22"/>
      <c r="KII317" s="22"/>
      <c r="KIJ317" s="22"/>
      <c r="KIK317" s="22"/>
      <c r="KIL317" s="22"/>
      <c r="KIM317" s="22"/>
      <c r="KIN317" s="22"/>
      <c r="KIO317" s="22"/>
      <c r="KIP317" s="22"/>
      <c r="KIQ317" s="22"/>
      <c r="KIR317" s="22"/>
      <c r="KIS317" s="22"/>
      <c r="KIT317" s="22"/>
      <c r="KIU317" s="22"/>
      <c r="KIV317" s="22"/>
      <c r="KIW317" s="22"/>
      <c r="KIX317" s="22"/>
      <c r="KIY317" s="22"/>
      <c r="KIZ317" s="22"/>
      <c r="KJA317" s="22"/>
      <c r="KJB317" s="22"/>
      <c r="KJC317" s="22"/>
      <c r="KJD317" s="22"/>
      <c r="KJE317" s="22"/>
      <c r="KJF317" s="22"/>
      <c r="KJG317" s="22"/>
      <c r="KJH317" s="22"/>
      <c r="KJI317" s="22"/>
      <c r="KJJ317" s="22"/>
      <c r="KJK317" s="22"/>
      <c r="KJL317" s="22"/>
      <c r="KJM317" s="22"/>
      <c r="KJN317" s="22"/>
      <c r="KJO317" s="22"/>
      <c r="KJP317" s="22"/>
      <c r="KJQ317" s="22"/>
      <c r="KJR317" s="22"/>
      <c r="KJS317" s="22"/>
      <c r="KJT317" s="22"/>
      <c r="KJU317" s="22"/>
      <c r="KJV317" s="22"/>
      <c r="KJW317" s="22"/>
      <c r="KJX317" s="22"/>
      <c r="KJY317" s="22"/>
      <c r="KJZ317" s="22"/>
      <c r="KKA317" s="22"/>
      <c r="KKB317" s="22"/>
      <c r="KKC317" s="22"/>
      <c r="KKD317" s="22"/>
      <c r="KKE317" s="22"/>
      <c r="KKF317" s="22"/>
      <c r="KKG317" s="22"/>
      <c r="KKH317" s="22"/>
      <c r="KKI317" s="22"/>
      <c r="KKJ317" s="22"/>
      <c r="KKK317" s="22"/>
      <c r="KKL317" s="22"/>
      <c r="KKM317" s="22"/>
      <c r="KKN317" s="22"/>
      <c r="KKO317" s="22"/>
      <c r="KKP317" s="22"/>
      <c r="KKQ317" s="22"/>
      <c r="KKR317" s="22"/>
      <c r="KKS317" s="22"/>
      <c r="KKT317" s="22"/>
      <c r="KKU317" s="22"/>
      <c r="KKV317" s="22"/>
      <c r="KKW317" s="22"/>
      <c r="KKX317" s="22"/>
      <c r="KKY317" s="22"/>
      <c r="KKZ317" s="22"/>
      <c r="KLA317" s="22"/>
      <c r="KLB317" s="22"/>
      <c r="KLC317" s="22"/>
      <c r="KLD317" s="22"/>
      <c r="KLE317" s="22"/>
      <c r="KLF317" s="22"/>
      <c r="KLG317" s="22"/>
      <c r="KLH317" s="22"/>
      <c r="KLI317" s="22"/>
      <c r="KLJ317" s="22"/>
      <c r="KLK317" s="22"/>
      <c r="KLL317" s="22"/>
      <c r="KLM317" s="22"/>
      <c r="KLN317" s="22"/>
      <c r="KLO317" s="22"/>
      <c r="KLP317" s="22"/>
      <c r="KLQ317" s="22"/>
      <c r="KLR317" s="22"/>
      <c r="KLS317" s="22"/>
      <c r="KLT317" s="22"/>
      <c r="KLU317" s="22"/>
      <c r="KLV317" s="22"/>
      <c r="KLW317" s="22"/>
      <c r="KLX317" s="22"/>
      <c r="KLY317" s="22"/>
      <c r="KLZ317" s="22"/>
      <c r="KMA317" s="22"/>
      <c r="KMB317" s="22"/>
      <c r="KMC317" s="22"/>
      <c r="KMD317" s="22"/>
      <c r="KME317" s="22"/>
      <c r="KMF317" s="22"/>
      <c r="KMG317" s="22"/>
      <c r="KMH317" s="22"/>
      <c r="KMI317" s="22"/>
      <c r="KMJ317" s="22"/>
      <c r="KMK317" s="22"/>
      <c r="KML317" s="22"/>
      <c r="KMM317" s="22"/>
      <c r="KMN317" s="22"/>
      <c r="KMO317" s="22"/>
      <c r="KMP317" s="22"/>
      <c r="KMQ317" s="22"/>
      <c r="KMR317" s="22"/>
      <c r="KMS317" s="22"/>
      <c r="KMT317" s="22"/>
      <c r="KMU317" s="22"/>
      <c r="KMV317" s="22"/>
      <c r="KMW317" s="22"/>
      <c r="KMX317" s="22"/>
      <c r="KMY317" s="22"/>
      <c r="KMZ317" s="22"/>
      <c r="KNA317" s="22"/>
      <c r="KNB317" s="22"/>
      <c r="KNC317" s="22"/>
      <c r="KND317" s="22"/>
      <c r="KNE317" s="22"/>
      <c r="KNF317" s="22"/>
      <c r="KNG317" s="22"/>
      <c r="KNH317" s="22"/>
      <c r="KNI317" s="22"/>
      <c r="KNJ317" s="22"/>
      <c r="KNK317" s="22"/>
      <c r="KNL317" s="22"/>
      <c r="KNM317" s="22"/>
      <c r="KNN317" s="22"/>
      <c r="KNO317" s="22"/>
      <c r="KNP317" s="22"/>
      <c r="KNQ317" s="22"/>
      <c r="KNR317" s="22"/>
      <c r="KNS317" s="22"/>
      <c r="KNT317" s="22"/>
      <c r="KNU317" s="22"/>
      <c r="KNV317" s="22"/>
      <c r="KNW317" s="22"/>
      <c r="KNX317" s="22"/>
      <c r="KNY317" s="22"/>
      <c r="KNZ317" s="22"/>
      <c r="KOA317" s="22"/>
      <c r="KOB317" s="22"/>
      <c r="KOC317" s="22"/>
      <c r="KOD317" s="22"/>
      <c r="KOE317" s="22"/>
      <c r="KOF317" s="22"/>
      <c r="KOG317" s="22"/>
      <c r="KOH317" s="22"/>
      <c r="KOI317" s="22"/>
      <c r="KOJ317" s="22"/>
      <c r="KOK317" s="22"/>
      <c r="KOL317" s="22"/>
      <c r="KOM317" s="22"/>
      <c r="KON317" s="22"/>
      <c r="KOO317" s="22"/>
      <c r="KOP317" s="22"/>
      <c r="KOQ317" s="22"/>
      <c r="KOR317" s="22"/>
      <c r="KOS317" s="22"/>
      <c r="KOT317" s="22"/>
      <c r="KOU317" s="22"/>
      <c r="KOV317" s="22"/>
      <c r="KOW317" s="22"/>
      <c r="KOX317" s="22"/>
      <c r="KOY317" s="22"/>
      <c r="KOZ317" s="22"/>
      <c r="KPA317" s="22"/>
      <c r="KPB317" s="22"/>
      <c r="KPC317" s="22"/>
      <c r="KPD317" s="22"/>
      <c r="KPE317" s="22"/>
      <c r="KPF317" s="22"/>
      <c r="KPG317" s="22"/>
      <c r="KPH317" s="22"/>
      <c r="KPI317" s="22"/>
      <c r="KPJ317" s="22"/>
      <c r="KPK317" s="22"/>
      <c r="KPL317" s="22"/>
      <c r="KPM317" s="22"/>
      <c r="KPN317" s="22"/>
      <c r="KPO317" s="22"/>
      <c r="KPP317" s="22"/>
      <c r="KPQ317" s="22"/>
      <c r="KPR317" s="22"/>
      <c r="KPS317" s="22"/>
      <c r="KPT317" s="22"/>
      <c r="KPU317" s="22"/>
      <c r="KPV317" s="22"/>
      <c r="KPW317" s="22"/>
      <c r="KPX317" s="22"/>
      <c r="KPY317" s="22"/>
      <c r="KPZ317" s="22"/>
      <c r="KQA317" s="22"/>
      <c r="KQB317" s="22"/>
      <c r="KQC317" s="22"/>
      <c r="KQD317" s="22"/>
      <c r="KQE317" s="22"/>
      <c r="KQF317" s="22"/>
      <c r="KQG317" s="22"/>
      <c r="KQH317" s="22"/>
      <c r="KQI317" s="22"/>
      <c r="KQJ317" s="22"/>
      <c r="KQK317" s="22"/>
      <c r="KQL317" s="22"/>
      <c r="KQM317" s="22"/>
      <c r="KQN317" s="22"/>
      <c r="KQO317" s="22"/>
      <c r="KQP317" s="22"/>
      <c r="KQQ317" s="22"/>
      <c r="KQR317" s="22"/>
      <c r="KQS317" s="22"/>
      <c r="KQT317" s="22"/>
      <c r="KQU317" s="22"/>
      <c r="KQV317" s="22"/>
      <c r="KQW317" s="22"/>
      <c r="KQX317" s="22"/>
      <c r="KQY317" s="22"/>
      <c r="KQZ317" s="22"/>
      <c r="KRA317" s="22"/>
      <c r="KRB317" s="22"/>
      <c r="KRC317" s="22"/>
      <c r="KRD317" s="22"/>
      <c r="KRE317" s="22"/>
      <c r="KRF317" s="22"/>
      <c r="KRG317" s="22"/>
      <c r="KRH317" s="22"/>
      <c r="KRI317" s="22"/>
      <c r="KRJ317" s="22"/>
      <c r="KRK317" s="22"/>
      <c r="KRL317" s="22"/>
      <c r="KRM317" s="22"/>
      <c r="KRN317" s="22"/>
      <c r="KRO317" s="22"/>
      <c r="KRP317" s="22"/>
      <c r="KRQ317" s="22"/>
      <c r="KRR317" s="22"/>
      <c r="KRS317" s="22"/>
      <c r="KRT317" s="22"/>
      <c r="KRU317" s="22"/>
      <c r="KRV317" s="22"/>
      <c r="KRW317" s="22"/>
      <c r="KRX317" s="22"/>
      <c r="KRY317" s="22"/>
      <c r="KRZ317" s="22"/>
      <c r="KSA317" s="22"/>
      <c r="KSB317" s="22"/>
      <c r="KSC317" s="22"/>
      <c r="KSD317" s="22"/>
      <c r="KSE317" s="22"/>
      <c r="KSF317" s="22"/>
      <c r="KSG317" s="22"/>
      <c r="KSH317" s="22"/>
      <c r="KSI317" s="22"/>
      <c r="KSJ317" s="22"/>
      <c r="KSK317" s="22"/>
      <c r="KSL317" s="22"/>
      <c r="KSM317" s="22"/>
      <c r="KSN317" s="22"/>
      <c r="KSO317" s="22"/>
      <c r="KSP317" s="22"/>
      <c r="KSQ317" s="22"/>
      <c r="KSR317" s="22"/>
      <c r="KSS317" s="22"/>
      <c r="KST317" s="22"/>
      <c r="KSU317" s="22"/>
      <c r="KSV317" s="22"/>
      <c r="KSW317" s="22"/>
      <c r="KSX317" s="22"/>
      <c r="KSY317" s="22"/>
      <c r="KSZ317" s="22"/>
      <c r="KTA317" s="22"/>
      <c r="KTB317" s="22"/>
      <c r="KTC317" s="22"/>
      <c r="KTD317" s="22"/>
      <c r="KTE317" s="22"/>
      <c r="KTF317" s="22"/>
      <c r="KTG317" s="22"/>
      <c r="KTH317" s="22"/>
      <c r="KTI317" s="22"/>
      <c r="KTJ317" s="22"/>
      <c r="KTK317" s="22"/>
      <c r="KTL317" s="22"/>
      <c r="KTM317" s="22"/>
      <c r="KTN317" s="22"/>
      <c r="KTO317" s="22"/>
      <c r="KTP317" s="22"/>
      <c r="KTQ317" s="22"/>
      <c r="KTR317" s="22"/>
      <c r="KTS317" s="22"/>
      <c r="KTT317" s="22"/>
      <c r="KTU317" s="22"/>
      <c r="KTV317" s="22"/>
      <c r="KTW317" s="22"/>
      <c r="KTX317" s="22"/>
      <c r="KTY317" s="22"/>
      <c r="KTZ317" s="22"/>
      <c r="KUA317" s="22"/>
      <c r="KUB317" s="22"/>
      <c r="KUC317" s="22"/>
      <c r="KUD317" s="22"/>
      <c r="KUE317" s="22"/>
      <c r="KUF317" s="22"/>
      <c r="KUG317" s="22"/>
      <c r="KUH317" s="22"/>
      <c r="KUI317" s="22"/>
      <c r="KUJ317" s="22"/>
      <c r="KUK317" s="22"/>
      <c r="KUL317" s="22"/>
      <c r="KUM317" s="22"/>
      <c r="KUN317" s="22"/>
      <c r="KUO317" s="22"/>
      <c r="KUP317" s="22"/>
      <c r="KUQ317" s="22"/>
      <c r="KUR317" s="22"/>
      <c r="KUS317" s="22"/>
      <c r="KUT317" s="22"/>
      <c r="KUU317" s="22"/>
      <c r="KUV317" s="22"/>
      <c r="KUW317" s="22"/>
      <c r="KUX317" s="22"/>
      <c r="KUY317" s="22"/>
      <c r="KUZ317" s="22"/>
      <c r="KVA317" s="22"/>
      <c r="KVB317" s="22"/>
      <c r="KVC317" s="22"/>
      <c r="KVD317" s="22"/>
      <c r="KVE317" s="22"/>
      <c r="KVF317" s="22"/>
      <c r="KVG317" s="22"/>
      <c r="KVH317" s="22"/>
      <c r="KVI317" s="22"/>
      <c r="KVJ317" s="22"/>
      <c r="KVK317" s="22"/>
      <c r="KVL317" s="22"/>
      <c r="KVM317" s="22"/>
      <c r="KVN317" s="22"/>
      <c r="KVO317" s="22"/>
      <c r="KVP317" s="22"/>
      <c r="KVQ317" s="22"/>
      <c r="KVR317" s="22"/>
      <c r="KVS317" s="22"/>
      <c r="KVT317" s="22"/>
      <c r="KVU317" s="22"/>
      <c r="KVV317" s="22"/>
      <c r="KVW317" s="22"/>
      <c r="KVX317" s="22"/>
      <c r="KVY317" s="22"/>
      <c r="KVZ317" s="22"/>
      <c r="KWA317" s="22"/>
      <c r="KWB317" s="22"/>
      <c r="KWC317" s="22"/>
      <c r="KWD317" s="22"/>
      <c r="KWE317" s="22"/>
      <c r="KWF317" s="22"/>
      <c r="KWG317" s="22"/>
      <c r="KWH317" s="22"/>
      <c r="KWI317" s="22"/>
      <c r="KWJ317" s="22"/>
      <c r="KWK317" s="22"/>
      <c r="KWL317" s="22"/>
      <c r="KWM317" s="22"/>
      <c r="KWN317" s="22"/>
      <c r="KWO317" s="22"/>
      <c r="KWP317" s="22"/>
      <c r="KWQ317" s="22"/>
      <c r="KWR317" s="22"/>
      <c r="KWS317" s="22"/>
      <c r="KWT317" s="22"/>
      <c r="KWU317" s="22"/>
      <c r="KWV317" s="22"/>
      <c r="KWW317" s="22"/>
      <c r="KWX317" s="22"/>
      <c r="KWY317" s="22"/>
      <c r="KWZ317" s="22"/>
      <c r="KXA317" s="22"/>
      <c r="KXB317" s="22"/>
      <c r="KXC317" s="22"/>
      <c r="KXD317" s="22"/>
      <c r="KXE317" s="22"/>
      <c r="KXF317" s="22"/>
      <c r="KXG317" s="22"/>
      <c r="KXH317" s="22"/>
      <c r="KXI317" s="22"/>
      <c r="KXJ317" s="22"/>
      <c r="KXK317" s="22"/>
      <c r="KXL317" s="22"/>
      <c r="KXM317" s="22"/>
      <c r="KXN317" s="22"/>
      <c r="KXO317" s="22"/>
      <c r="KXP317" s="22"/>
      <c r="KXQ317" s="22"/>
      <c r="KXR317" s="22"/>
      <c r="KXS317" s="22"/>
      <c r="KXT317" s="22"/>
      <c r="KXU317" s="22"/>
      <c r="KXV317" s="22"/>
      <c r="KXW317" s="22"/>
      <c r="KXX317" s="22"/>
      <c r="KXY317" s="22"/>
      <c r="KXZ317" s="22"/>
      <c r="KYA317" s="22"/>
      <c r="KYB317" s="22"/>
      <c r="KYC317" s="22"/>
      <c r="KYD317" s="22"/>
      <c r="KYE317" s="22"/>
      <c r="KYF317" s="22"/>
      <c r="KYG317" s="22"/>
      <c r="KYH317" s="22"/>
      <c r="KYI317" s="22"/>
      <c r="KYJ317" s="22"/>
      <c r="KYK317" s="22"/>
      <c r="KYL317" s="22"/>
      <c r="KYM317" s="22"/>
      <c r="KYN317" s="22"/>
      <c r="KYO317" s="22"/>
      <c r="KYP317" s="22"/>
      <c r="KYQ317" s="22"/>
      <c r="KYR317" s="22"/>
      <c r="KYS317" s="22"/>
      <c r="KYT317" s="22"/>
      <c r="KYU317" s="22"/>
      <c r="KYV317" s="22"/>
      <c r="KYW317" s="22"/>
      <c r="KYX317" s="22"/>
      <c r="KYY317" s="22"/>
      <c r="KYZ317" s="22"/>
      <c r="KZA317" s="22"/>
      <c r="KZB317" s="22"/>
      <c r="KZC317" s="22"/>
      <c r="KZD317" s="22"/>
      <c r="KZE317" s="22"/>
      <c r="KZF317" s="22"/>
      <c r="KZG317" s="22"/>
      <c r="KZH317" s="22"/>
      <c r="KZI317" s="22"/>
      <c r="KZJ317" s="22"/>
      <c r="KZK317" s="22"/>
      <c r="KZL317" s="22"/>
      <c r="KZM317" s="22"/>
      <c r="KZN317" s="22"/>
      <c r="KZO317" s="22"/>
      <c r="KZP317" s="22"/>
      <c r="KZQ317" s="22"/>
      <c r="KZR317" s="22"/>
      <c r="KZS317" s="22"/>
      <c r="KZT317" s="22"/>
      <c r="KZU317" s="22"/>
      <c r="KZV317" s="22"/>
      <c r="KZW317" s="22"/>
      <c r="KZX317" s="22"/>
      <c r="KZY317" s="22"/>
      <c r="KZZ317" s="22"/>
      <c r="LAA317" s="22"/>
      <c r="LAB317" s="22"/>
      <c r="LAC317" s="22"/>
      <c r="LAD317" s="22"/>
      <c r="LAE317" s="22"/>
      <c r="LAF317" s="22"/>
      <c r="LAG317" s="22"/>
      <c r="LAH317" s="22"/>
      <c r="LAI317" s="22"/>
      <c r="LAJ317" s="22"/>
      <c r="LAK317" s="22"/>
      <c r="LAL317" s="22"/>
      <c r="LAM317" s="22"/>
      <c r="LAN317" s="22"/>
      <c r="LAO317" s="22"/>
      <c r="LAP317" s="22"/>
      <c r="LAQ317" s="22"/>
      <c r="LAR317" s="22"/>
      <c r="LAS317" s="22"/>
      <c r="LAT317" s="22"/>
      <c r="LAU317" s="22"/>
      <c r="LAV317" s="22"/>
      <c r="LAW317" s="22"/>
      <c r="LAX317" s="22"/>
      <c r="LAY317" s="22"/>
      <c r="LAZ317" s="22"/>
      <c r="LBA317" s="22"/>
      <c r="LBB317" s="22"/>
      <c r="LBC317" s="22"/>
      <c r="LBD317" s="22"/>
      <c r="LBE317" s="22"/>
      <c r="LBF317" s="22"/>
      <c r="LBG317" s="22"/>
      <c r="LBH317" s="22"/>
      <c r="LBI317" s="22"/>
      <c r="LBJ317" s="22"/>
      <c r="LBK317" s="22"/>
      <c r="LBL317" s="22"/>
      <c r="LBM317" s="22"/>
      <c r="LBN317" s="22"/>
      <c r="LBO317" s="22"/>
      <c r="LBP317" s="22"/>
      <c r="LBQ317" s="22"/>
      <c r="LBR317" s="22"/>
      <c r="LBS317" s="22"/>
      <c r="LBT317" s="22"/>
      <c r="LBU317" s="22"/>
      <c r="LBV317" s="22"/>
      <c r="LBW317" s="22"/>
      <c r="LBX317" s="22"/>
      <c r="LBY317" s="22"/>
      <c r="LBZ317" s="22"/>
      <c r="LCA317" s="22"/>
      <c r="LCB317" s="22"/>
      <c r="LCC317" s="22"/>
      <c r="LCD317" s="22"/>
      <c r="LCE317" s="22"/>
      <c r="LCF317" s="22"/>
      <c r="LCG317" s="22"/>
      <c r="LCH317" s="22"/>
      <c r="LCI317" s="22"/>
      <c r="LCJ317" s="22"/>
      <c r="LCK317" s="22"/>
      <c r="LCL317" s="22"/>
      <c r="LCM317" s="22"/>
      <c r="LCN317" s="22"/>
      <c r="LCO317" s="22"/>
      <c r="LCP317" s="22"/>
      <c r="LCQ317" s="22"/>
      <c r="LCR317" s="22"/>
      <c r="LCS317" s="22"/>
      <c r="LCT317" s="22"/>
      <c r="LCU317" s="22"/>
      <c r="LCV317" s="22"/>
      <c r="LCW317" s="22"/>
      <c r="LCX317" s="22"/>
      <c r="LCY317" s="22"/>
      <c r="LCZ317" s="22"/>
      <c r="LDA317" s="22"/>
      <c r="LDB317" s="22"/>
      <c r="LDC317" s="22"/>
      <c r="LDD317" s="22"/>
      <c r="LDE317" s="22"/>
      <c r="LDF317" s="22"/>
      <c r="LDG317" s="22"/>
      <c r="LDH317" s="22"/>
      <c r="LDI317" s="22"/>
      <c r="LDJ317" s="22"/>
      <c r="LDK317" s="22"/>
      <c r="LDL317" s="22"/>
      <c r="LDM317" s="22"/>
      <c r="LDN317" s="22"/>
      <c r="LDO317" s="22"/>
      <c r="LDP317" s="22"/>
      <c r="LDQ317" s="22"/>
      <c r="LDR317" s="22"/>
      <c r="LDS317" s="22"/>
      <c r="LDT317" s="22"/>
      <c r="LDU317" s="22"/>
      <c r="LDV317" s="22"/>
      <c r="LDW317" s="22"/>
      <c r="LDX317" s="22"/>
      <c r="LDY317" s="22"/>
      <c r="LDZ317" s="22"/>
      <c r="LEA317" s="22"/>
      <c r="LEB317" s="22"/>
      <c r="LEC317" s="22"/>
      <c r="LED317" s="22"/>
      <c r="LEE317" s="22"/>
      <c r="LEF317" s="22"/>
      <c r="LEG317" s="22"/>
      <c r="LEH317" s="22"/>
      <c r="LEI317" s="22"/>
      <c r="LEJ317" s="22"/>
      <c r="LEK317" s="22"/>
      <c r="LEL317" s="22"/>
      <c r="LEM317" s="22"/>
      <c r="LEN317" s="22"/>
      <c r="LEO317" s="22"/>
      <c r="LEP317" s="22"/>
      <c r="LEQ317" s="22"/>
      <c r="LER317" s="22"/>
      <c r="LES317" s="22"/>
      <c r="LET317" s="22"/>
      <c r="LEU317" s="22"/>
      <c r="LEV317" s="22"/>
      <c r="LEW317" s="22"/>
      <c r="LEX317" s="22"/>
      <c r="LEY317" s="22"/>
      <c r="LEZ317" s="22"/>
      <c r="LFA317" s="22"/>
      <c r="LFB317" s="22"/>
      <c r="LFC317" s="22"/>
      <c r="LFD317" s="22"/>
      <c r="LFE317" s="22"/>
      <c r="LFF317" s="22"/>
      <c r="LFG317" s="22"/>
      <c r="LFH317" s="22"/>
      <c r="LFI317" s="22"/>
      <c r="LFJ317" s="22"/>
      <c r="LFK317" s="22"/>
      <c r="LFL317" s="22"/>
      <c r="LFM317" s="22"/>
      <c r="LFN317" s="22"/>
      <c r="LFO317" s="22"/>
      <c r="LFP317" s="22"/>
      <c r="LFQ317" s="22"/>
      <c r="LFR317" s="22"/>
      <c r="LFS317" s="22"/>
      <c r="LFT317" s="22"/>
      <c r="LFU317" s="22"/>
      <c r="LFV317" s="22"/>
      <c r="LFW317" s="22"/>
      <c r="LFX317" s="22"/>
      <c r="LFY317" s="22"/>
      <c r="LFZ317" s="22"/>
      <c r="LGA317" s="22"/>
      <c r="LGB317" s="22"/>
      <c r="LGC317" s="22"/>
      <c r="LGD317" s="22"/>
      <c r="LGE317" s="22"/>
      <c r="LGF317" s="22"/>
      <c r="LGG317" s="22"/>
      <c r="LGH317" s="22"/>
      <c r="LGI317" s="22"/>
      <c r="LGJ317" s="22"/>
      <c r="LGK317" s="22"/>
      <c r="LGL317" s="22"/>
      <c r="LGM317" s="22"/>
      <c r="LGN317" s="22"/>
      <c r="LGO317" s="22"/>
      <c r="LGP317" s="22"/>
      <c r="LGQ317" s="22"/>
      <c r="LGR317" s="22"/>
      <c r="LGS317" s="22"/>
      <c r="LGT317" s="22"/>
      <c r="LGU317" s="22"/>
      <c r="LGV317" s="22"/>
      <c r="LGW317" s="22"/>
      <c r="LGX317" s="22"/>
      <c r="LGY317" s="22"/>
      <c r="LGZ317" s="22"/>
      <c r="LHA317" s="22"/>
      <c r="LHB317" s="22"/>
      <c r="LHC317" s="22"/>
      <c r="LHD317" s="22"/>
      <c r="LHE317" s="22"/>
      <c r="LHF317" s="22"/>
      <c r="LHG317" s="22"/>
      <c r="LHH317" s="22"/>
      <c r="LHI317" s="22"/>
      <c r="LHJ317" s="22"/>
      <c r="LHK317" s="22"/>
      <c r="LHL317" s="22"/>
      <c r="LHM317" s="22"/>
      <c r="LHN317" s="22"/>
      <c r="LHO317" s="22"/>
      <c r="LHP317" s="22"/>
      <c r="LHQ317" s="22"/>
      <c r="LHR317" s="22"/>
      <c r="LHS317" s="22"/>
      <c r="LHT317" s="22"/>
      <c r="LHU317" s="22"/>
      <c r="LHV317" s="22"/>
      <c r="LHW317" s="22"/>
      <c r="LHX317" s="22"/>
      <c r="LHY317" s="22"/>
      <c r="LHZ317" s="22"/>
      <c r="LIA317" s="22"/>
      <c r="LIB317" s="22"/>
      <c r="LIC317" s="22"/>
      <c r="LID317" s="22"/>
      <c r="LIE317" s="22"/>
      <c r="LIF317" s="22"/>
      <c r="LIG317" s="22"/>
      <c r="LIH317" s="22"/>
      <c r="LII317" s="22"/>
      <c r="LIJ317" s="22"/>
      <c r="LIK317" s="22"/>
      <c r="LIL317" s="22"/>
      <c r="LIM317" s="22"/>
      <c r="LIN317" s="22"/>
      <c r="LIO317" s="22"/>
      <c r="LIP317" s="22"/>
      <c r="LIQ317" s="22"/>
      <c r="LIR317" s="22"/>
      <c r="LIS317" s="22"/>
      <c r="LIT317" s="22"/>
      <c r="LIU317" s="22"/>
      <c r="LIV317" s="22"/>
      <c r="LIW317" s="22"/>
      <c r="LIX317" s="22"/>
      <c r="LIY317" s="22"/>
      <c r="LIZ317" s="22"/>
      <c r="LJA317" s="22"/>
      <c r="LJB317" s="22"/>
      <c r="LJC317" s="22"/>
      <c r="LJD317" s="22"/>
      <c r="LJE317" s="22"/>
      <c r="LJF317" s="22"/>
      <c r="LJG317" s="22"/>
      <c r="LJH317" s="22"/>
      <c r="LJI317" s="22"/>
      <c r="LJJ317" s="22"/>
      <c r="LJK317" s="22"/>
      <c r="LJL317" s="22"/>
      <c r="LJM317" s="22"/>
      <c r="LJN317" s="22"/>
      <c r="LJO317" s="22"/>
      <c r="LJP317" s="22"/>
      <c r="LJQ317" s="22"/>
      <c r="LJR317" s="22"/>
      <c r="LJS317" s="22"/>
      <c r="LJT317" s="22"/>
      <c r="LJU317" s="22"/>
      <c r="LJV317" s="22"/>
      <c r="LJW317" s="22"/>
      <c r="LJX317" s="22"/>
      <c r="LJY317" s="22"/>
      <c r="LJZ317" s="22"/>
      <c r="LKA317" s="22"/>
      <c r="LKB317" s="22"/>
      <c r="LKC317" s="22"/>
      <c r="LKD317" s="22"/>
      <c r="LKE317" s="22"/>
      <c r="LKF317" s="22"/>
      <c r="LKG317" s="22"/>
      <c r="LKH317" s="22"/>
      <c r="LKI317" s="22"/>
      <c r="LKJ317" s="22"/>
      <c r="LKK317" s="22"/>
      <c r="LKL317" s="22"/>
      <c r="LKM317" s="22"/>
      <c r="LKN317" s="22"/>
      <c r="LKO317" s="22"/>
      <c r="LKP317" s="22"/>
      <c r="LKQ317" s="22"/>
      <c r="LKR317" s="22"/>
      <c r="LKS317" s="22"/>
      <c r="LKT317" s="22"/>
      <c r="LKU317" s="22"/>
      <c r="LKV317" s="22"/>
      <c r="LKW317" s="22"/>
      <c r="LKX317" s="22"/>
      <c r="LKY317" s="22"/>
      <c r="LKZ317" s="22"/>
      <c r="LLA317" s="22"/>
      <c r="LLB317" s="22"/>
      <c r="LLC317" s="22"/>
      <c r="LLD317" s="22"/>
      <c r="LLE317" s="22"/>
      <c r="LLF317" s="22"/>
      <c r="LLG317" s="22"/>
      <c r="LLH317" s="22"/>
      <c r="LLI317" s="22"/>
      <c r="LLJ317" s="22"/>
      <c r="LLK317" s="22"/>
      <c r="LLL317" s="22"/>
      <c r="LLM317" s="22"/>
      <c r="LLN317" s="22"/>
      <c r="LLO317" s="22"/>
      <c r="LLP317" s="22"/>
      <c r="LLQ317" s="22"/>
      <c r="LLR317" s="22"/>
      <c r="LLS317" s="22"/>
      <c r="LLT317" s="22"/>
      <c r="LLU317" s="22"/>
      <c r="LLV317" s="22"/>
      <c r="LLW317" s="22"/>
      <c r="LLX317" s="22"/>
      <c r="LLY317" s="22"/>
      <c r="LLZ317" s="22"/>
      <c r="LMA317" s="22"/>
      <c r="LMB317" s="22"/>
      <c r="LMC317" s="22"/>
      <c r="LMD317" s="22"/>
      <c r="LME317" s="22"/>
      <c r="LMF317" s="22"/>
      <c r="LMG317" s="22"/>
      <c r="LMH317" s="22"/>
      <c r="LMI317" s="22"/>
      <c r="LMJ317" s="22"/>
      <c r="LMK317" s="22"/>
      <c r="LML317" s="22"/>
      <c r="LMM317" s="22"/>
      <c r="LMN317" s="22"/>
      <c r="LMO317" s="22"/>
      <c r="LMP317" s="22"/>
      <c r="LMQ317" s="22"/>
      <c r="LMR317" s="22"/>
      <c r="LMS317" s="22"/>
      <c r="LMT317" s="22"/>
      <c r="LMU317" s="22"/>
      <c r="LMV317" s="22"/>
      <c r="LMW317" s="22"/>
      <c r="LMX317" s="22"/>
      <c r="LMY317" s="22"/>
      <c r="LMZ317" s="22"/>
      <c r="LNA317" s="22"/>
      <c r="LNB317" s="22"/>
      <c r="LNC317" s="22"/>
      <c r="LND317" s="22"/>
      <c r="LNE317" s="22"/>
      <c r="LNF317" s="22"/>
      <c r="LNG317" s="22"/>
      <c r="LNH317" s="22"/>
      <c r="LNI317" s="22"/>
      <c r="LNJ317" s="22"/>
      <c r="LNK317" s="22"/>
      <c r="LNL317" s="22"/>
      <c r="LNM317" s="22"/>
      <c r="LNN317" s="22"/>
      <c r="LNO317" s="22"/>
      <c r="LNP317" s="22"/>
      <c r="LNQ317" s="22"/>
      <c r="LNR317" s="22"/>
      <c r="LNS317" s="22"/>
      <c r="LNT317" s="22"/>
      <c r="LNU317" s="22"/>
      <c r="LNV317" s="22"/>
      <c r="LNW317" s="22"/>
      <c r="LNX317" s="22"/>
      <c r="LNY317" s="22"/>
      <c r="LNZ317" s="22"/>
      <c r="LOA317" s="22"/>
      <c r="LOB317" s="22"/>
      <c r="LOC317" s="22"/>
      <c r="LOD317" s="22"/>
      <c r="LOE317" s="22"/>
      <c r="LOF317" s="22"/>
      <c r="LOG317" s="22"/>
      <c r="LOH317" s="22"/>
      <c r="LOI317" s="22"/>
      <c r="LOJ317" s="22"/>
      <c r="LOK317" s="22"/>
      <c r="LOL317" s="22"/>
      <c r="LOM317" s="22"/>
      <c r="LON317" s="22"/>
      <c r="LOO317" s="22"/>
      <c r="LOP317" s="22"/>
      <c r="LOQ317" s="22"/>
      <c r="LOR317" s="22"/>
      <c r="LOS317" s="22"/>
      <c r="LOT317" s="22"/>
      <c r="LOU317" s="22"/>
      <c r="LOV317" s="22"/>
      <c r="LOW317" s="22"/>
      <c r="LOX317" s="22"/>
      <c r="LOY317" s="22"/>
      <c r="LOZ317" s="22"/>
      <c r="LPA317" s="22"/>
      <c r="LPB317" s="22"/>
      <c r="LPC317" s="22"/>
      <c r="LPD317" s="22"/>
      <c r="LPE317" s="22"/>
      <c r="LPF317" s="22"/>
      <c r="LPG317" s="22"/>
      <c r="LPH317" s="22"/>
      <c r="LPI317" s="22"/>
      <c r="LPJ317" s="22"/>
      <c r="LPK317" s="22"/>
      <c r="LPL317" s="22"/>
      <c r="LPM317" s="22"/>
      <c r="LPN317" s="22"/>
      <c r="LPO317" s="22"/>
      <c r="LPP317" s="22"/>
      <c r="LPQ317" s="22"/>
      <c r="LPR317" s="22"/>
      <c r="LPS317" s="22"/>
      <c r="LPT317" s="22"/>
      <c r="LPU317" s="22"/>
      <c r="LPV317" s="22"/>
      <c r="LPW317" s="22"/>
      <c r="LPX317" s="22"/>
      <c r="LPY317" s="22"/>
      <c r="LPZ317" s="22"/>
      <c r="LQA317" s="22"/>
      <c r="LQB317" s="22"/>
      <c r="LQC317" s="22"/>
      <c r="LQD317" s="22"/>
      <c r="LQE317" s="22"/>
      <c r="LQF317" s="22"/>
      <c r="LQG317" s="22"/>
      <c r="LQH317" s="22"/>
      <c r="LQI317" s="22"/>
      <c r="LQJ317" s="22"/>
      <c r="LQK317" s="22"/>
      <c r="LQL317" s="22"/>
      <c r="LQM317" s="22"/>
      <c r="LQN317" s="22"/>
      <c r="LQO317" s="22"/>
      <c r="LQP317" s="22"/>
      <c r="LQQ317" s="22"/>
      <c r="LQR317" s="22"/>
      <c r="LQS317" s="22"/>
      <c r="LQT317" s="22"/>
      <c r="LQU317" s="22"/>
      <c r="LQV317" s="22"/>
      <c r="LQW317" s="22"/>
      <c r="LQX317" s="22"/>
      <c r="LQY317" s="22"/>
      <c r="LQZ317" s="22"/>
      <c r="LRA317" s="22"/>
      <c r="LRB317" s="22"/>
      <c r="LRC317" s="22"/>
      <c r="LRD317" s="22"/>
      <c r="LRE317" s="22"/>
      <c r="LRF317" s="22"/>
      <c r="LRG317" s="22"/>
      <c r="LRH317" s="22"/>
      <c r="LRI317" s="22"/>
      <c r="LRJ317" s="22"/>
      <c r="LRK317" s="22"/>
      <c r="LRL317" s="22"/>
      <c r="LRM317" s="22"/>
      <c r="LRN317" s="22"/>
      <c r="LRO317" s="22"/>
      <c r="LRP317" s="22"/>
      <c r="LRQ317" s="22"/>
      <c r="LRR317" s="22"/>
      <c r="LRS317" s="22"/>
      <c r="LRT317" s="22"/>
      <c r="LRU317" s="22"/>
      <c r="LRV317" s="22"/>
      <c r="LRW317" s="22"/>
      <c r="LRX317" s="22"/>
      <c r="LRY317" s="22"/>
      <c r="LRZ317" s="22"/>
      <c r="LSA317" s="22"/>
      <c r="LSB317" s="22"/>
      <c r="LSC317" s="22"/>
      <c r="LSD317" s="22"/>
      <c r="LSE317" s="22"/>
      <c r="LSF317" s="22"/>
      <c r="LSG317" s="22"/>
      <c r="LSH317" s="22"/>
      <c r="LSI317" s="22"/>
      <c r="LSJ317" s="22"/>
      <c r="LSK317" s="22"/>
      <c r="LSL317" s="22"/>
      <c r="LSM317" s="22"/>
      <c r="LSN317" s="22"/>
      <c r="LSO317" s="22"/>
      <c r="LSP317" s="22"/>
      <c r="LSQ317" s="22"/>
      <c r="LSR317" s="22"/>
      <c r="LSS317" s="22"/>
      <c r="LST317" s="22"/>
      <c r="LSU317" s="22"/>
      <c r="LSV317" s="22"/>
      <c r="LSW317" s="22"/>
      <c r="LSX317" s="22"/>
      <c r="LSY317" s="22"/>
      <c r="LSZ317" s="22"/>
      <c r="LTA317" s="22"/>
      <c r="LTB317" s="22"/>
      <c r="LTC317" s="22"/>
      <c r="LTD317" s="22"/>
      <c r="LTE317" s="22"/>
      <c r="LTF317" s="22"/>
      <c r="LTG317" s="22"/>
      <c r="LTH317" s="22"/>
      <c r="LTI317" s="22"/>
      <c r="LTJ317" s="22"/>
      <c r="LTK317" s="22"/>
      <c r="LTL317" s="22"/>
      <c r="LTM317" s="22"/>
      <c r="LTN317" s="22"/>
      <c r="LTO317" s="22"/>
      <c r="LTP317" s="22"/>
      <c r="LTQ317" s="22"/>
      <c r="LTR317" s="22"/>
      <c r="LTS317" s="22"/>
      <c r="LTT317" s="22"/>
      <c r="LTU317" s="22"/>
      <c r="LTV317" s="22"/>
      <c r="LTW317" s="22"/>
      <c r="LTX317" s="22"/>
      <c r="LTY317" s="22"/>
      <c r="LTZ317" s="22"/>
      <c r="LUA317" s="22"/>
      <c r="LUB317" s="22"/>
      <c r="LUC317" s="22"/>
      <c r="LUD317" s="22"/>
      <c r="LUE317" s="22"/>
      <c r="LUF317" s="22"/>
      <c r="LUG317" s="22"/>
      <c r="LUH317" s="22"/>
      <c r="LUI317" s="22"/>
      <c r="LUJ317" s="22"/>
      <c r="LUK317" s="22"/>
      <c r="LUL317" s="22"/>
      <c r="LUM317" s="22"/>
      <c r="LUN317" s="22"/>
      <c r="LUO317" s="22"/>
      <c r="LUP317" s="22"/>
      <c r="LUQ317" s="22"/>
      <c r="LUR317" s="22"/>
      <c r="LUS317" s="22"/>
      <c r="LUT317" s="22"/>
      <c r="LUU317" s="22"/>
      <c r="LUV317" s="22"/>
      <c r="LUW317" s="22"/>
      <c r="LUX317" s="22"/>
      <c r="LUY317" s="22"/>
      <c r="LUZ317" s="22"/>
      <c r="LVA317" s="22"/>
      <c r="LVB317" s="22"/>
      <c r="LVC317" s="22"/>
      <c r="LVD317" s="22"/>
      <c r="LVE317" s="22"/>
      <c r="LVF317" s="22"/>
      <c r="LVG317" s="22"/>
      <c r="LVH317" s="22"/>
      <c r="LVI317" s="22"/>
      <c r="LVJ317" s="22"/>
      <c r="LVK317" s="22"/>
      <c r="LVL317" s="22"/>
      <c r="LVM317" s="22"/>
      <c r="LVN317" s="22"/>
      <c r="LVO317" s="22"/>
      <c r="LVP317" s="22"/>
      <c r="LVQ317" s="22"/>
      <c r="LVR317" s="22"/>
      <c r="LVS317" s="22"/>
      <c r="LVT317" s="22"/>
      <c r="LVU317" s="22"/>
      <c r="LVV317" s="22"/>
      <c r="LVW317" s="22"/>
      <c r="LVX317" s="22"/>
      <c r="LVY317" s="22"/>
      <c r="LVZ317" s="22"/>
      <c r="LWA317" s="22"/>
      <c r="LWB317" s="22"/>
      <c r="LWC317" s="22"/>
      <c r="LWD317" s="22"/>
      <c r="LWE317" s="22"/>
      <c r="LWF317" s="22"/>
      <c r="LWG317" s="22"/>
      <c r="LWH317" s="22"/>
      <c r="LWI317" s="22"/>
      <c r="LWJ317" s="22"/>
      <c r="LWK317" s="22"/>
      <c r="LWL317" s="22"/>
      <c r="LWM317" s="22"/>
      <c r="LWN317" s="22"/>
      <c r="LWO317" s="22"/>
      <c r="LWP317" s="22"/>
      <c r="LWQ317" s="22"/>
      <c r="LWR317" s="22"/>
      <c r="LWS317" s="22"/>
      <c r="LWT317" s="22"/>
      <c r="LWU317" s="22"/>
      <c r="LWV317" s="22"/>
      <c r="LWW317" s="22"/>
      <c r="LWX317" s="22"/>
      <c r="LWY317" s="22"/>
      <c r="LWZ317" s="22"/>
      <c r="LXA317" s="22"/>
      <c r="LXB317" s="22"/>
      <c r="LXC317" s="22"/>
      <c r="LXD317" s="22"/>
      <c r="LXE317" s="22"/>
      <c r="LXF317" s="22"/>
      <c r="LXG317" s="22"/>
      <c r="LXH317" s="22"/>
      <c r="LXI317" s="22"/>
      <c r="LXJ317" s="22"/>
      <c r="LXK317" s="22"/>
      <c r="LXL317" s="22"/>
      <c r="LXM317" s="22"/>
      <c r="LXN317" s="22"/>
      <c r="LXO317" s="22"/>
      <c r="LXP317" s="22"/>
      <c r="LXQ317" s="22"/>
      <c r="LXR317" s="22"/>
      <c r="LXS317" s="22"/>
      <c r="LXT317" s="22"/>
      <c r="LXU317" s="22"/>
      <c r="LXV317" s="22"/>
      <c r="LXW317" s="22"/>
      <c r="LXX317" s="22"/>
      <c r="LXY317" s="22"/>
      <c r="LXZ317" s="22"/>
      <c r="LYA317" s="22"/>
      <c r="LYB317" s="22"/>
      <c r="LYC317" s="22"/>
      <c r="LYD317" s="22"/>
      <c r="LYE317" s="22"/>
      <c r="LYF317" s="22"/>
      <c r="LYG317" s="22"/>
      <c r="LYH317" s="22"/>
      <c r="LYI317" s="22"/>
      <c r="LYJ317" s="22"/>
      <c r="LYK317" s="22"/>
      <c r="LYL317" s="22"/>
      <c r="LYM317" s="22"/>
      <c r="LYN317" s="22"/>
      <c r="LYO317" s="22"/>
      <c r="LYP317" s="22"/>
      <c r="LYQ317" s="22"/>
      <c r="LYR317" s="22"/>
      <c r="LYS317" s="22"/>
      <c r="LYT317" s="22"/>
      <c r="LYU317" s="22"/>
      <c r="LYV317" s="22"/>
      <c r="LYW317" s="22"/>
      <c r="LYX317" s="22"/>
      <c r="LYY317" s="22"/>
      <c r="LYZ317" s="22"/>
      <c r="LZA317" s="22"/>
      <c r="LZB317" s="22"/>
      <c r="LZC317" s="22"/>
      <c r="LZD317" s="22"/>
      <c r="LZE317" s="22"/>
      <c r="LZF317" s="22"/>
      <c r="LZG317" s="22"/>
      <c r="LZH317" s="22"/>
      <c r="LZI317" s="22"/>
      <c r="LZJ317" s="22"/>
      <c r="LZK317" s="22"/>
      <c r="LZL317" s="22"/>
      <c r="LZM317" s="22"/>
      <c r="LZN317" s="22"/>
      <c r="LZO317" s="22"/>
      <c r="LZP317" s="22"/>
      <c r="LZQ317" s="22"/>
      <c r="LZR317" s="22"/>
      <c r="LZS317" s="22"/>
      <c r="LZT317" s="22"/>
      <c r="LZU317" s="22"/>
      <c r="LZV317" s="22"/>
      <c r="LZW317" s="22"/>
      <c r="LZX317" s="22"/>
      <c r="LZY317" s="22"/>
      <c r="LZZ317" s="22"/>
      <c r="MAA317" s="22"/>
      <c r="MAB317" s="22"/>
      <c r="MAC317" s="22"/>
      <c r="MAD317" s="22"/>
      <c r="MAE317" s="22"/>
      <c r="MAF317" s="22"/>
      <c r="MAG317" s="22"/>
      <c r="MAH317" s="22"/>
      <c r="MAI317" s="22"/>
      <c r="MAJ317" s="22"/>
      <c r="MAK317" s="22"/>
      <c r="MAL317" s="22"/>
      <c r="MAM317" s="22"/>
      <c r="MAN317" s="22"/>
      <c r="MAO317" s="22"/>
      <c r="MAP317" s="22"/>
      <c r="MAQ317" s="22"/>
      <c r="MAR317" s="22"/>
      <c r="MAS317" s="22"/>
      <c r="MAT317" s="22"/>
      <c r="MAU317" s="22"/>
      <c r="MAV317" s="22"/>
      <c r="MAW317" s="22"/>
      <c r="MAX317" s="22"/>
      <c r="MAY317" s="22"/>
      <c r="MAZ317" s="22"/>
      <c r="MBA317" s="22"/>
      <c r="MBB317" s="22"/>
      <c r="MBC317" s="22"/>
      <c r="MBD317" s="22"/>
      <c r="MBE317" s="22"/>
      <c r="MBF317" s="22"/>
      <c r="MBG317" s="22"/>
      <c r="MBH317" s="22"/>
      <c r="MBI317" s="22"/>
      <c r="MBJ317" s="22"/>
      <c r="MBK317" s="22"/>
      <c r="MBL317" s="22"/>
      <c r="MBM317" s="22"/>
      <c r="MBN317" s="22"/>
      <c r="MBO317" s="22"/>
      <c r="MBP317" s="22"/>
      <c r="MBQ317" s="22"/>
      <c r="MBR317" s="22"/>
      <c r="MBS317" s="22"/>
      <c r="MBT317" s="22"/>
      <c r="MBU317" s="22"/>
      <c r="MBV317" s="22"/>
      <c r="MBW317" s="22"/>
      <c r="MBX317" s="22"/>
      <c r="MBY317" s="22"/>
      <c r="MBZ317" s="22"/>
      <c r="MCA317" s="22"/>
      <c r="MCB317" s="22"/>
      <c r="MCC317" s="22"/>
      <c r="MCD317" s="22"/>
      <c r="MCE317" s="22"/>
      <c r="MCF317" s="22"/>
      <c r="MCG317" s="22"/>
      <c r="MCH317" s="22"/>
      <c r="MCI317" s="22"/>
      <c r="MCJ317" s="22"/>
      <c r="MCK317" s="22"/>
      <c r="MCL317" s="22"/>
      <c r="MCM317" s="22"/>
      <c r="MCN317" s="22"/>
      <c r="MCO317" s="22"/>
      <c r="MCP317" s="22"/>
      <c r="MCQ317" s="22"/>
      <c r="MCR317" s="22"/>
      <c r="MCS317" s="22"/>
      <c r="MCT317" s="22"/>
      <c r="MCU317" s="22"/>
      <c r="MCV317" s="22"/>
      <c r="MCW317" s="22"/>
      <c r="MCX317" s="22"/>
      <c r="MCY317" s="22"/>
      <c r="MCZ317" s="22"/>
      <c r="MDA317" s="22"/>
      <c r="MDB317" s="22"/>
      <c r="MDC317" s="22"/>
      <c r="MDD317" s="22"/>
      <c r="MDE317" s="22"/>
      <c r="MDF317" s="22"/>
      <c r="MDG317" s="22"/>
      <c r="MDH317" s="22"/>
      <c r="MDI317" s="22"/>
      <c r="MDJ317" s="22"/>
      <c r="MDK317" s="22"/>
      <c r="MDL317" s="22"/>
      <c r="MDM317" s="22"/>
      <c r="MDN317" s="22"/>
      <c r="MDO317" s="22"/>
      <c r="MDP317" s="22"/>
      <c r="MDQ317" s="22"/>
      <c r="MDR317" s="22"/>
      <c r="MDS317" s="22"/>
      <c r="MDT317" s="22"/>
      <c r="MDU317" s="22"/>
      <c r="MDV317" s="22"/>
      <c r="MDW317" s="22"/>
      <c r="MDX317" s="22"/>
      <c r="MDY317" s="22"/>
      <c r="MDZ317" s="22"/>
      <c r="MEA317" s="22"/>
      <c r="MEB317" s="22"/>
      <c r="MEC317" s="22"/>
      <c r="MED317" s="22"/>
      <c r="MEE317" s="22"/>
      <c r="MEF317" s="22"/>
      <c r="MEG317" s="22"/>
      <c r="MEH317" s="22"/>
      <c r="MEI317" s="22"/>
      <c r="MEJ317" s="22"/>
      <c r="MEK317" s="22"/>
      <c r="MEL317" s="22"/>
      <c r="MEM317" s="22"/>
      <c r="MEN317" s="22"/>
      <c r="MEO317" s="22"/>
      <c r="MEP317" s="22"/>
      <c r="MEQ317" s="22"/>
      <c r="MER317" s="22"/>
      <c r="MES317" s="22"/>
      <c r="MET317" s="22"/>
      <c r="MEU317" s="22"/>
      <c r="MEV317" s="22"/>
      <c r="MEW317" s="22"/>
      <c r="MEX317" s="22"/>
      <c r="MEY317" s="22"/>
      <c r="MEZ317" s="22"/>
      <c r="MFA317" s="22"/>
      <c r="MFB317" s="22"/>
      <c r="MFC317" s="22"/>
      <c r="MFD317" s="22"/>
      <c r="MFE317" s="22"/>
      <c r="MFF317" s="22"/>
      <c r="MFG317" s="22"/>
      <c r="MFH317" s="22"/>
      <c r="MFI317" s="22"/>
      <c r="MFJ317" s="22"/>
      <c r="MFK317" s="22"/>
      <c r="MFL317" s="22"/>
      <c r="MFM317" s="22"/>
      <c r="MFN317" s="22"/>
      <c r="MFO317" s="22"/>
      <c r="MFP317" s="22"/>
      <c r="MFQ317" s="22"/>
      <c r="MFR317" s="22"/>
      <c r="MFS317" s="22"/>
      <c r="MFT317" s="22"/>
      <c r="MFU317" s="22"/>
      <c r="MFV317" s="22"/>
      <c r="MFW317" s="22"/>
      <c r="MFX317" s="22"/>
      <c r="MFY317" s="22"/>
      <c r="MFZ317" s="22"/>
      <c r="MGA317" s="22"/>
      <c r="MGB317" s="22"/>
      <c r="MGC317" s="22"/>
      <c r="MGD317" s="22"/>
      <c r="MGE317" s="22"/>
      <c r="MGF317" s="22"/>
      <c r="MGG317" s="22"/>
      <c r="MGH317" s="22"/>
      <c r="MGI317" s="22"/>
      <c r="MGJ317" s="22"/>
      <c r="MGK317" s="22"/>
      <c r="MGL317" s="22"/>
      <c r="MGM317" s="22"/>
      <c r="MGN317" s="22"/>
      <c r="MGO317" s="22"/>
      <c r="MGP317" s="22"/>
      <c r="MGQ317" s="22"/>
      <c r="MGR317" s="22"/>
      <c r="MGS317" s="22"/>
      <c r="MGT317" s="22"/>
      <c r="MGU317" s="22"/>
      <c r="MGV317" s="22"/>
      <c r="MGW317" s="22"/>
      <c r="MGX317" s="22"/>
      <c r="MGY317" s="22"/>
      <c r="MGZ317" s="22"/>
      <c r="MHA317" s="22"/>
      <c r="MHB317" s="22"/>
      <c r="MHC317" s="22"/>
      <c r="MHD317" s="22"/>
      <c r="MHE317" s="22"/>
      <c r="MHF317" s="22"/>
      <c r="MHG317" s="22"/>
      <c r="MHH317" s="22"/>
      <c r="MHI317" s="22"/>
      <c r="MHJ317" s="22"/>
      <c r="MHK317" s="22"/>
      <c r="MHL317" s="22"/>
      <c r="MHM317" s="22"/>
      <c r="MHN317" s="22"/>
      <c r="MHO317" s="22"/>
      <c r="MHP317" s="22"/>
      <c r="MHQ317" s="22"/>
      <c r="MHR317" s="22"/>
      <c r="MHS317" s="22"/>
      <c r="MHT317" s="22"/>
      <c r="MHU317" s="22"/>
      <c r="MHV317" s="22"/>
      <c r="MHW317" s="22"/>
      <c r="MHX317" s="22"/>
      <c r="MHY317" s="22"/>
      <c r="MHZ317" s="22"/>
      <c r="MIA317" s="22"/>
      <c r="MIB317" s="22"/>
      <c r="MIC317" s="22"/>
      <c r="MID317" s="22"/>
      <c r="MIE317" s="22"/>
      <c r="MIF317" s="22"/>
      <c r="MIG317" s="22"/>
      <c r="MIH317" s="22"/>
      <c r="MII317" s="22"/>
      <c r="MIJ317" s="22"/>
      <c r="MIK317" s="22"/>
      <c r="MIL317" s="22"/>
      <c r="MIM317" s="22"/>
      <c r="MIN317" s="22"/>
      <c r="MIO317" s="22"/>
      <c r="MIP317" s="22"/>
      <c r="MIQ317" s="22"/>
      <c r="MIR317" s="22"/>
      <c r="MIS317" s="22"/>
      <c r="MIT317" s="22"/>
      <c r="MIU317" s="22"/>
      <c r="MIV317" s="22"/>
      <c r="MIW317" s="22"/>
      <c r="MIX317" s="22"/>
      <c r="MIY317" s="22"/>
      <c r="MIZ317" s="22"/>
      <c r="MJA317" s="22"/>
      <c r="MJB317" s="22"/>
      <c r="MJC317" s="22"/>
      <c r="MJD317" s="22"/>
      <c r="MJE317" s="22"/>
      <c r="MJF317" s="22"/>
      <c r="MJG317" s="22"/>
      <c r="MJH317" s="22"/>
      <c r="MJI317" s="22"/>
      <c r="MJJ317" s="22"/>
      <c r="MJK317" s="22"/>
      <c r="MJL317" s="22"/>
      <c r="MJM317" s="22"/>
      <c r="MJN317" s="22"/>
      <c r="MJO317" s="22"/>
      <c r="MJP317" s="22"/>
      <c r="MJQ317" s="22"/>
      <c r="MJR317" s="22"/>
      <c r="MJS317" s="22"/>
      <c r="MJT317" s="22"/>
      <c r="MJU317" s="22"/>
      <c r="MJV317" s="22"/>
      <c r="MJW317" s="22"/>
      <c r="MJX317" s="22"/>
      <c r="MJY317" s="22"/>
      <c r="MJZ317" s="22"/>
      <c r="MKA317" s="22"/>
      <c r="MKB317" s="22"/>
      <c r="MKC317" s="22"/>
      <c r="MKD317" s="22"/>
      <c r="MKE317" s="22"/>
      <c r="MKF317" s="22"/>
      <c r="MKG317" s="22"/>
      <c r="MKH317" s="22"/>
      <c r="MKI317" s="22"/>
      <c r="MKJ317" s="22"/>
      <c r="MKK317" s="22"/>
      <c r="MKL317" s="22"/>
      <c r="MKM317" s="22"/>
      <c r="MKN317" s="22"/>
      <c r="MKO317" s="22"/>
      <c r="MKP317" s="22"/>
      <c r="MKQ317" s="22"/>
      <c r="MKR317" s="22"/>
      <c r="MKS317" s="22"/>
      <c r="MKT317" s="22"/>
      <c r="MKU317" s="22"/>
      <c r="MKV317" s="22"/>
      <c r="MKW317" s="22"/>
      <c r="MKX317" s="22"/>
      <c r="MKY317" s="22"/>
      <c r="MKZ317" s="22"/>
      <c r="MLA317" s="22"/>
      <c r="MLB317" s="22"/>
      <c r="MLC317" s="22"/>
      <c r="MLD317" s="22"/>
      <c r="MLE317" s="22"/>
      <c r="MLF317" s="22"/>
      <c r="MLG317" s="22"/>
      <c r="MLH317" s="22"/>
      <c r="MLI317" s="22"/>
      <c r="MLJ317" s="22"/>
      <c r="MLK317" s="22"/>
      <c r="MLL317" s="22"/>
      <c r="MLM317" s="22"/>
      <c r="MLN317" s="22"/>
      <c r="MLO317" s="22"/>
      <c r="MLP317" s="22"/>
      <c r="MLQ317" s="22"/>
      <c r="MLR317" s="22"/>
      <c r="MLS317" s="22"/>
      <c r="MLT317" s="22"/>
      <c r="MLU317" s="22"/>
      <c r="MLV317" s="22"/>
      <c r="MLW317" s="22"/>
      <c r="MLX317" s="22"/>
      <c r="MLY317" s="22"/>
      <c r="MLZ317" s="22"/>
      <c r="MMA317" s="22"/>
      <c r="MMB317" s="22"/>
      <c r="MMC317" s="22"/>
      <c r="MMD317" s="22"/>
      <c r="MME317" s="22"/>
      <c r="MMF317" s="22"/>
      <c r="MMG317" s="22"/>
      <c r="MMH317" s="22"/>
      <c r="MMI317" s="22"/>
      <c r="MMJ317" s="22"/>
      <c r="MMK317" s="22"/>
      <c r="MML317" s="22"/>
      <c r="MMM317" s="22"/>
      <c r="MMN317" s="22"/>
      <c r="MMO317" s="22"/>
      <c r="MMP317" s="22"/>
      <c r="MMQ317" s="22"/>
      <c r="MMR317" s="22"/>
      <c r="MMS317" s="22"/>
      <c r="MMT317" s="22"/>
      <c r="MMU317" s="22"/>
      <c r="MMV317" s="22"/>
      <c r="MMW317" s="22"/>
      <c r="MMX317" s="22"/>
      <c r="MMY317" s="22"/>
      <c r="MMZ317" s="22"/>
      <c r="MNA317" s="22"/>
      <c r="MNB317" s="22"/>
      <c r="MNC317" s="22"/>
      <c r="MND317" s="22"/>
      <c r="MNE317" s="22"/>
      <c r="MNF317" s="22"/>
      <c r="MNG317" s="22"/>
      <c r="MNH317" s="22"/>
      <c r="MNI317" s="22"/>
      <c r="MNJ317" s="22"/>
      <c r="MNK317" s="22"/>
      <c r="MNL317" s="22"/>
      <c r="MNM317" s="22"/>
      <c r="MNN317" s="22"/>
      <c r="MNO317" s="22"/>
      <c r="MNP317" s="22"/>
      <c r="MNQ317" s="22"/>
      <c r="MNR317" s="22"/>
      <c r="MNS317" s="22"/>
      <c r="MNT317" s="22"/>
      <c r="MNU317" s="22"/>
      <c r="MNV317" s="22"/>
      <c r="MNW317" s="22"/>
      <c r="MNX317" s="22"/>
      <c r="MNY317" s="22"/>
      <c r="MNZ317" s="22"/>
      <c r="MOA317" s="22"/>
      <c r="MOB317" s="22"/>
      <c r="MOC317" s="22"/>
      <c r="MOD317" s="22"/>
      <c r="MOE317" s="22"/>
      <c r="MOF317" s="22"/>
      <c r="MOG317" s="22"/>
      <c r="MOH317" s="22"/>
      <c r="MOI317" s="22"/>
      <c r="MOJ317" s="22"/>
      <c r="MOK317" s="22"/>
      <c r="MOL317" s="22"/>
      <c r="MOM317" s="22"/>
      <c r="MON317" s="22"/>
      <c r="MOO317" s="22"/>
      <c r="MOP317" s="22"/>
      <c r="MOQ317" s="22"/>
      <c r="MOR317" s="22"/>
      <c r="MOS317" s="22"/>
      <c r="MOT317" s="22"/>
      <c r="MOU317" s="22"/>
      <c r="MOV317" s="22"/>
      <c r="MOW317" s="22"/>
      <c r="MOX317" s="22"/>
      <c r="MOY317" s="22"/>
      <c r="MOZ317" s="22"/>
      <c r="MPA317" s="22"/>
      <c r="MPB317" s="22"/>
      <c r="MPC317" s="22"/>
      <c r="MPD317" s="22"/>
      <c r="MPE317" s="22"/>
      <c r="MPF317" s="22"/>
      <c r="MPG317" s="22"/>
      <c r="MPH317" s="22"/>
      <c r="MPI317" s="22"/>
      <c r="MPJ317" s="22"/>
      <c r="MPK317" s="22"/>
      <c r="MPL317" s="22"/>
      <c r="MPM317" s="22"/>
      <c r="MPN317" s="22"/>
      <c r="MPO317" s="22"/>
      <c r="MPP317" s="22"/>
      <c r="MPQ317" s="22"/>
      <c r="MPR317" s="22"/>
      <c r="MPS317" s="22"/>
      <c r="MPT317" s="22"/>
      <c r="MPU317" s="22"/>
      <c r="MPV317" s="22"/>
      <c r="MPW317" s="22"/>
      <c r="MPX317" s="22"/>
      <c r="MPY317" s="22"/>
      <c r="MPZ317" s="22"/>
      <c r="MQA317" s="22"/>
      <c r="MQB317" s="22"/>
      <c r="MQC317" s="22"/>
      <c r="MQD317" s="22"/>
      <c r="MQE317" s="22"/>
      <c r="MQF317" s="22"/>
      <c r="MQG317" s="22"/>
      <c r="MQH317" s="22"/>
      <c r="MQI317" s="22"/>
      <c r="MQJ317" s="22"/>
      <c r="MQK317" s="22"/>
      <c r="MQL317" s="22"/>
      <c r="MQM317" s="22"/>
      <c r="MQN317" s="22"/>
      <c r="MQO317" s="22"/>
      <c r="MQP317" s="22"/>
      <c r="MQQ317" s="22"/>
      <c r="MQR317" s="22"/>
      <c r="MQS317" s="22"/>
      <c r="MQT317" s="22"/>
      <c r="MQU317" s="22"/>
      <c r="MQV317" s="22"/>
      <c r="MQW317" s="22"/>
      <c r="MQX317" s="22"/>
      <c r="MQY317" s="22"/>
      <c r="MQZ317" s="22"/>
      <c r="MRA317" s="22"/>
      <c r="MRB317" s="22"/>
      <c r="MRC317" s="22"/>
      <c r="MRD317" s="22"/>
      <c r="MRE317" s="22"/>
      <c r="MRF317" s="22"/>
      <c r="MRG317" s="22"/>
      <c r="MRH317" s="22"/>
      <c r="MRI317" s="22"/>
      <c r="MRJ317" s="22"/>
      <c r="MRK317" s="22"/>
      <c r="MRL317" s="22"/>
      <c r="MRM317" s="22"/>
      <c r="MRN317" s="22"/>
      <c r="MRO317" s="22"/>
      <c r="MRP317" s="22"/>
      <c r="MRQ317" s="22"/>
      <c r="MRR317" s="22"/>
      <c r="MRS317" s="22"/>
      <c r="MRT317" s="22"/>
      <c r="MRU317" s="22"/>
      <c r="MRV317" s="22"/>
      <c r="MRW317" s="22"/>
      <c r="MRX317" s="22"/>
      <c r="MRY317" s="22"/>
      <c r="MRZ317" s="22"/>
      <c r="MSA317" s="22"/>
      <c r="MSB317" s="22"/>
      <c r="MSC317" s="22"/>
      <c r="MSD317" s="22"/>
      <c r="MSE317" s="22"/>
      <c r="MSF317" s="22"/>
      <c r="MSG317" s="22"/>
      <c r="MSH317" s="22"/>
      <c r="MSI317" s="22"/>
      <c r="MSJ317" s="22"/>
      <c r="MSK317" s="22"/>
      <c r="MSL317" s="22"/>
      <c r="MSM317" s="22"/>
      <c r="MSN317" s="22"/>
      <c r="MSO317" s="22"/>
      <c r="MSP317" s="22"/>
      <c r="MSQ317" s="22"/>
      <c r="MSR317" s="22"/>
      <c r="MSS317" s="22"/>
      <c r="MST317" s="22"/>
      <c r="MSU317" s="22"/>
      <c r="MSV317" s="22"/>
      <c r="MSW317" s="22"/>
      <c r="MSX317" s="22"/>
      <c r="MSY317" s="22"/>
      <c r="MSZ317" s="22"/>
      <c r="MTA317" s="22"/>
      <c r="MTB317" s="22"/>
      <c r="MTC317" s="22"/>
      <c r="MTD317" s="22"/>
      <c r="MTE317" s="22"/>
      <c r="MTF317" s="22"/>
      <c r="MTG317" s="22"/>
      <c r="MTH317" s="22"/>
      <c r="MTI317" s="22"/>
      <c r="MTJ317" s="22"/>
      <c r="MTK317" s="22"/>
      <c r="MTL317" s="22"/>
      <c r="MTM317" s="22"/>
      <c r="MTN317" s="22"/>
      <c r="MTO317" s="22"/>
      <c r="MTP317" s="22"/>
      <c r="MTQ317" s="22"/>
      <c r="MTR317" s="22"/>
      <c r="MTS317" s="22"/>
      <c r="MTT317" s="22"/>
      <c r="MTU317" s="22"/>
      <c r="MTV317" s="22"/>
      <c r="MTW317" s="22"/>
      <c r="MTX317" s="22"/>
      <c r="MTY317" s="22"/>
      <c r="MTZ317" s="22"/>
      <c r="MUA317" s="22"/>
      <c r="MUB317" s="22"/>
      <c r="MUC317" s="22"/>
      <c r="MUD317" s="22"/>
      <c r="MUE317" s="22"/>
      <c r="MUF317" s="22"/>
      <c r="MUG317" s="22"/>
      <c r="MUH317" s="22"/>
      <c r="MUI317" s="22"/>
      <c r="MUJ317" s="22"/>
      <c r="MUK317" s="22"/>
      <c r="MUL317" s="22"/>
      <c r="MUM317" s="22"/>
      <c r="MUN317" s="22"/>
      <c r="MUO317" s="22"/>
      <c r="MUP317" s="22"/>
      <c r="MUQ317" s="22"/>
      <c r="MUR317" s="22"/>
      <c r="MUS317" s="22"/>
      <c r="MUT317" s="22"/>
      <c r="MUU317" s="22"/>
      <c r="MUV317" s="22"/>
      <c r="MUW317" s="22"/>
      <c r="MUX317" s="22"/>
      <c r="MUY317" s="22"/>
      <c r="MUZ317" s="22"/>
      <c r="MVA317" s="22"/>
      <c r="MVB317" s="22"/>
      <c r="MVC317" s="22"/>
      <c r="MVD317" s="22"/>
      <c r="MVE317" s="22"/>
      <c r="MVF317" s="22"/>
      <c r="MVG317" s="22"/>
      <c r="MVH317" s="22"/>
      <c r="MVI317" s="22"/>
      <c r="MVJ317" s="22"/>
      <c r="MVK317" s="22"/>
      <c r="MVL317" s="22"/>
      <c r="MVM317" s="22"/>
      <c r="MVN317" s="22"/>
      <c r="MVO317" s="22"/>
      <c r="MVP317" s="22"/>
      <c r="MVQ317" s="22"/>
      <c r="MVR317" s="22"/>
      <c r="MVS317" s="22"/>
      <c r="MVT317" s="22"/>
      <c r="MVU317" s="22"/>
      <c r="MVV317" s="22"/>
      <c r="MVW317" s="22"/>
      <c r="MVX317" s="22"/>
      <c r="MVY317" s="22"/>
      <c r="MVZ317" s="22"/>
      <c r="MWA317" s="22"/>
      <c r="MWB317" s="22"/>
      <c r="MWC317" s="22"/>
      <c r="MWD317" s="22"/>
      <c r="MWE317" s="22"/>
      <c r="MWF317" s="22"/>
      <c r="MWG317" s="22"/>
      <c r="MWH317" s="22"/>
      <c r="MWI317" s="22"/>
      <c r="MWJ317" s="22"/>
      <c r="MWK317" s="22"/>
      <c r="MWL317" s="22"/>
      <c r="MWM317" s="22"/>
      <c r="MWN317" s="22"/>
      <c r="MWO317" s="22"/>
      <c r="MWP317" s="22"/>
      <c r="MWQ317" s="22"/>
      <c r="MWR317" s="22"/>
      <c r="MWS317" s="22"/>
      <c r="MWT317" s="22"/>
      <c r="MWU317" s="22"/>
      <c r="MWV317" s="22"/>
      <c r="MWW317" s="22"/>
      <c r="MWX317" s="22"/>
      <c r="MWY317" s="22"/>
      <c r="MWZ317" s="22"/>
      <c r="MXA317" s="22"/>
      <c r="MXB317" s="22"/>
      <c r="MXC317" s="22"/>
      <c r="MXD317" s="22"/>
      <c r="MXE317" s="22"/>
      <c r="MXF317" s="22"/>
      <c r="MXG317" s="22"/>
      <c r="MXH317" s="22"/>
      <c r="MXI317" s="22"/>
      <c r="MXJ317" s="22"/>
      <c r="MXK317" s="22"/>
      <c r="MXL317" s="22"/>
      <c r="MXM317" s="22"/>
      <c r="MXN317" s="22"/>
      <c r="MXO317" s="22"/>
      <c r="MXP317" s="22"/>
      <c r="MXQ317" s="22"/>
      <c r="MXR317" s="22"/>
      <c r="MXS317" s="22"/>
      <c r="MXT317" s="22"/>
      <c r="MXU317" s="22"/>
      <c r="MXV317" s="22"/>
      <c r="MXW317" s="22"/>
      <c r="MXX317" s="22"/>
      <c r="MXY317" s="22"/>
      <c r="MXZ317" s="22"/>
      <c r="MYA317" s="22"/>
      <c r="MYB317" s="22"/>
      <c r="MYC317" s="22"/>
      <c r="MYD317" s="22"/>
      <c r="MYE317" s="22"/>
      <c r="MYF317" s="22"/>
      <c r="MYG317" s="22"/>
      <c r="MYH317" s="22"/>
      <c r="MYI317" s="22"/>
      <c r="MYJ317" s="22"/>
      <c r="MYK317" s="22"/>
      <c r="MYL317" s="22"/>
      <c r="MYM317" s="22"/>
      <c r="MYN317" s="22"/>
      <c r="MYO317" s="22"/>
      <c r="MYP317" s="22"/>
      <c r="MYQ317" s="22"/>
      <c r="MYR317" s="22"/>
      <c r="MYS317" s="22"/>
      <c r="MYT317" s="22"/>
      <c r="MYU317" s="22"/>
      <c r="MYV317" s="22"/>
      <c r="MYW317" s="22"/>
      <c r="MYX317" s="22"/>
      <c r="MYY317" s="22"/>
      <c r="MYZ317" s="22"/>
      <c r="MZA317" s="22"/>
      <c r="MZB317" s="22"/>
      <c r="MZC317" s="22"/>
      <c r="MZD317" s="22"/>
      <c r="MZE317" s="22"/>
      <c r="MZF317" s="22"/>
      <c r="MZG317" s="22"/>
      <c r="MZH317" s="22"/>
      <c r="MZI317" s="22"/>
      <c r="MZJ317" s="22"/>
      <c r="MZK317" s="22"/>
      <c r="MZL317" s="22"/>
      <c r="MZM317" s="22"/>
      <c r="MZN317" s="22"/>
      <c r="MZO317" s="22"/>
      <c r="MZP317" s="22"/>
      <c r="MZQ317" s="22"/>
      <c r="MZR317" s="22"/>
      <c r="MZS317" s="22"/>
      <c r="MZT317" s="22"/>
      <c r="MZU317" s="22"/>
      <c r="MZV317" s="22"/>
      <c r="MZW317" s="22"/>
      <c r="MZX317" s="22"/>
      <c r="MZY317" s="22"/>
      <c r="MZZ317" s="22"/>
      <c r="NAA317" s="22"/>
      <c r="NAB317" s="22"/>
      <c r="NAC317" s="22"/>
      <c r="NAD317" s="22"/>
      <c r="NAE317" s="22"/>
      <c r="NAF317" s="22"/>
      <c r="NAG317" s="22"/>
      <c r="NAH317" s="22"/>
      <c r="NAI317" s="22"/>
      <c r="NAJ317" s="22"/>
      <c r="NAK317" s="22"/>
      <c r="NAL317" s="22"/>
      <c r="NAM317" s="22"/>
      <c r="NAN317" s="22"/>
      <c r="NAO317" s="22"/>
      <c r="NAP317" s="22"/>
      <c r="NAQ317" s="22"/>
      <c r="NAR317" s="22"/>
      <c r="NAS317" s="22"/>
      <c r="NAT317" s="22"/>
      <c r="NAU317" s="22"/>
      <c r="NAV317" s="22"/>
      <c r="NAW317" s="22"/>
      <c r="NAX317" s="22"/>
      <c r="NAY317" s="22"/>
      <c r="NAZ317" s="22"/>
      <c r="NBA317" s="22"/>
      <c r="NBB317" s="22"/>
      <c r="NBC317" s="22"/>
      <c r="NBD317" s="22"/>
      <c r="NBE317" s="22"/>
      <c r="NBF317" s="22"/>
      <c r="NBG317" s="22"/>
      <c r="NBH317" s="22"/>
      <c r="NBI317" s="22"/>
      <c r="NBJ317" s="22"/>
      <c r="NBK317" s="22"/>
      <c r="NBL317" s="22"/>
      <c r="NBM317" s="22"/>
      <c r="NBN317" s="22"/>
      <c r="NBO317" s="22"/>
      <c r="NBP317" s="22"/>
      <c r="NBQ317" s="22"/>
      <c r="NBR317" s="22"/>
      <c r="NBS317" s="22"/>
      <c r="NBT317" s="22"/>
      <c r="NBU317" s="22"/>
      <c r="NBV317" s="22"/>
      <c r="NBW317" s="22"/>
      <c r="NBX317" s="22"/>
      <c r="NBY317" s="22"/>
      <c r="NBZ317" s="22"/>
      <c r="NCA317" s="22"/>
      <c r="NCB317" s="22"/>
      <c r="NCC317" s="22"/>
      <c r="NCD317" s="22"/>
      <c r="NCE317" s="22"/>
      <c r="NCF317" s="22"/>
      <c r="NCG317" s="22"/>
      <c r="NCH317" s="22"/>
      <c r="NCI317" s="22"/>
      <c r="NCJ317" s="22"/>
      <c r="NCK317" s="22"/>
      <c r="NCL317" s="22"/>
      <c r="NCM317" s="22"/>
      <c r="NCN317" s="22"/>
      <c r="NCO317" s="22"/>
      <c r="NCP317" s="22"/>
      <c r="NCQ317" s="22"/>
      <c r="NCR317" s="22"/>
      <c r="NCS317" s="22"/>
      <c r="NCT317" s="22"/>
      <c r="NCU317" s="22"/>
      <c r="NCV317" s="22"/>
      <c r="NCW317" s="22"/>
      <c r="NCX317" s="22"/>
      <c r="NCY317" s="22"/>
      <c r="NCZ317" s="22"/>
      <c r="NDA317" s="22"/>
      <c r="NDB317" s="22"/>
      <c r="NDC317" s="22"/>
      <c r="NDD317" s="22"/>
      <c r="NDE317" s="22"/>
      <c r="NDF317" s="22"/>
      <c r="NDG317" s="22"/>
      <c r="NDH317" s="22"/>
      <c r="NDI317" s="22"/>
      <c r="NDJ317" s="22"/>
      <c r="NDK317" s="22"/>
      <c r="NDL317" s="22"/>
      <c r="NDM317" s="22"/>
      <c r="NDN317" s="22"/>
      <c r="NDO317" s="22"/>
      <c r="NDP317" s="22"/>
      <c r="NDQ317" s="22"/>
      <c r="NDR317" s="22"/>
      <c r="NDS317" s="22"/>
      <c r="NDT317" s="22"/>
      <c r="NDU317" s="22"/>
      <c r="NDV317" s="22"/>
      <c r="NDW317" s="22"/>
      <c r="NDX317" s="22"/>
      <c r="NDY317" s="22"/>
      <c r="NDZ317" s="22"/>
      <c r="NEA317" s="22"/>
      <c r="NEB317" s="22"/>
      <c r="NEC317" s="22"/>
      <c r="NED317" s="22"/>
      <c r="NEE317" s="22"/>
      <c r="NEF317" s="22"/>
      <c r="NEG317" s="22"/>
      <c r="NEH317" s="22"/>
      <c r="NEI317" s="22"/>
      <c r="NEJ317" s="22"/>
      <c r="NEK317" s="22"/>
      <c r="NEL317" s="22"/>
      <c r="NEM317" s="22"/>
      <c r="NEN317" s="22"/>
      <c r="NEO317" s="22"/>
      <c r="NEP317" s="22"/>
      <c r="NEQ317" s="22"/>
      <c r="NER317" s="22"/>
      <c r="NES317" s="22"/>
      <c r="NET317" s="22"/>
      <c r="NEU317" s="22"/>
      <c r="NEV317" s="22"/>
      <c r="NEW317" s="22"/>
      <c r="NEX317" s="22"/>
      <c r="NEY317" s="22"/>
      <c r="NEZ317" s="22"/>
      <c r="NFA317" s="22"/>
      <c r="NFB317" s="22"/>
      <c r="NFC317" s="22"/>
      <c r="NFD317" s="22"/>
      <c r="NFE317" s="22"/>
      <c r="NFF317" s="22"/>
      <c r="NFG317" s="22"/>
      <c r="NFH317" s="22"/>
      <c r="NFI317" s="22"/>
      <c r="NFJ317" s="22"/>
      <c r="NFK317" s="22"/>
      <c r="NFL317" s="22"/>
      <c r="NFM317" s="22"/>
      <c r="NFN317" s="22"/>
      <c r="NFO317" s="22"/>
      <c r="NFP317" s="22"/>
      <c r="NFQ317" s="22"/>
      <c r="NFR317" s="22"/>
      <c r="NFS317" s="22"/>
      <c r="NFT317" s="22"/>
      <c r="NFU317" s="22"/>
      <c r="NFV317" s="22"/>
      <c r="NFW317" s="22"/>
      <c r="NFX317" s="22"/>
      <c r="NFY317" s="22"/>
      <c r="NFZ317" s="22"/>
      <c r="NGA317" s="22"/>
      <c r="NGB317" s="22"/>
      <c r="NGC317" s="22"/>
      <c r="NGD317" s="22"/>
      <c r="NGE317" s="22"/>
      <c r="NGF317" s="22"/>
      <c r="NGG317" s="22"/>
      <c r="NGH317" s="22"/>
      <c r="NGI317" s="22"/>
      <c r="NGJ317" s="22"/>
      <c r="NGK317" s="22"/>
      <c r="NGL317" s="22"/>
      <c r="NGM317" s="22"/>
      <c r="NGN317" s="22"/>
      <c r="NGO317" s="22"/>
      <c r="NGP317" s="22"/>
      <c r="NGQ317" s="22"/>
      <c r="NGR317" s="22"/>
      <c r="NGS317" s="22"/>
      <c r="NGT317" s="22"/>
      <c r="NGU317" s="22"/>
      <c r="NGV317" s="22"/>
      <c r="NGW317" s="22"/>
      <c r="NGX317" s="22"/>
      <c r="NGY317" s="22"/>
      <c r="NGZ317" s="22"/>
      <c r="NHA317" s="22"/>
      <c r="NHB317" s="22"/>
      <c r="NHC317" s="22"/>
      <c r="NHD317" s="22"/>
      <c r="NHE317" s="22"/>
      <c r="NHF317" s="22"/>
      <c r="NHG317" s="22"/>
      <c r="NHH317" s="22"/>
      <c r="NHI317" s="22"/>
      <c r="NHJ317" s="22"/>
      <c r="NHK317" s="22"/>
      <c r="NHL317" s="22"/>
      <c r="NHM317" s="22"/>
      <c r="NHN317" s="22"/>
      <c r="NHO317" s="22"/>
      <c r="NHP317" s="22"/>
      <c r="NHQ317" s="22"/>
      <c r="NHR317" s="22"/>
      <c r="NHS317" s="22"/>
      <c r="NHT317" s="22"/>
      <c r="NHU317" s="22"/>
      <c r="NHV317" s="22"/>
      <c r="NHW317" s="22"/>
      <c r="NHX317" s="22"/>
      <c r="NHY317" s="22"/>
      <c r="NHZ317" s="22"/>
      <c r="NIA317" s="22"/>
      <c r="NIB317" s="22"/>
      <c r="NIC317" s="22"/>
      <c r="NID317" s="22"/>
      <c r="NIE317" s="22"/>
      <c r="NIF317" s="22"/>
      <c r="NIG317" s="22"/>
      <c r="NIH317" s="22"/>
      <c r="NII317" s="22"/>
      <c r="NIJ317" s="22"/>
      <c r="NIK317" s="22"/>
      <c r="NIL317" s="22"/>
      <c r="NIM317" s="22"/>
      <c r="NIN317" s="22"/>
      <c r="NIO317" s="22"/>
      <c r="NIP317" s="22"/>
      <c r="NIQ317" s="22"/>
      <c r="NIR317" s="22"/>
      <c r="NIS317" s="22"/>
      <c r="NIT317" s="22"/>
      <c r="NIU317" s="22"/>
      <c r="NIV317" s="22"/>
      <c r="NIW317" s="22"/>
      <c r="NIX317" s="22"/>
      <c r="NIY317" s="22"/>
      <c r="NIZ317" s="22"/>
      <c r="NJA317" s="22"/>
      <c r="NJB317" s="22"/>
      <c r="NJC317" s="22"/>
      <c r="NJD317" s="22"/>
      <c r="NJE317" s="22"/>
      <c r="NJF317" s="22"/>
      <c r="NJG317" s="22"/>
      <c r="NJH317" s="22"/>
      <c r="NJI317" s="22"/>
      <c r="NJJ317" s="22"/>
      <c r="NJK317" s="22"/>
      <c r="NJL317" s="22"/>
      <c r="NJM317" s="22"/>
      <c r="NJN317" s="22"/>
      <c r="NJO317" s="22"/>
      <c r="NJP317" s="22"/>
      <c r="NJQ317" s="22"/>
      <c r="NJR317" s="22"/>
      <c r="NJS317" s="22"/>
      <c r="NJT317" s="22"/>
      <c r="NJU317" s="22"/>
      <c r="NJV317" s="22"/>
      <c r="NJW317" s="22"/>
      <c r="NJX317" s="22"/>
      <c r="NJY317" s="22"/>
      <c r="NJZ317" s="22"/>
      <c r="NKA317" s="22"/>
      <c r="NKB317" s="22"/>
      <c r="NKC317" s="22"/>
      <c r="NKD317" s="22"/>
      <c r="NKE317" s="22"/>
      <c r="NKF317" s="22"/>
      <c r="NKG317" s="22"/>
      <c r="NKH317" s="22"/>
      <c r="NKI317" s="22"/>
      <c r="NKJ317" s="22"/>
      <c r="NKK317" s="22"/>
      <c r="NKL317" s="22"/>
      <c r="NKM317" s="22"/>
      <c r="NKN317" s="22"/>
      <c r="NKO317" s="22"/>
      <c r="NKP317" s="22"/>
      <c r="NKQ317" s="22"/>
      <c r="NKR317" s="22"/>
      <c r="NKS317" s="22"/>
      <c r="NKT317" s="22"/>
      <c r="NKU317" s="22"/>
      <c r="NKV317" s="22"/>
      <c r="NKW317" s="22"/>
      <c r="NKX317" s="22"/>
      <c r="NKY317" s="22"/>
      <c r="NKZ317" s="22"/>
      <c r="NLA317" s="22"/>
      <c r="NLB317" s="22"/>
      <c r="NLC317" s="22"/>
      <c r="NLD317" s="22"/>
      <c r="NLE317" s="22"/>
      <c r="NLF317" s="22"/>
      <c r="NLG317" s="22"/>
      <c r="NLH317" s="22"/>
      <c r="NLI317" s="22"/>
      <c r="NLJ317" s="22"/>
      <c r="NLK317" s="22"/>
      <c r="NLL317" s="22"/>
      <c r="NLM317" s="22"/>
      <c r="NLN317" s="22"/>
      <c r="NLO317" s="22"/>
      <c r="NLP317" s="22"/>
      <c r="NLQ317" s="22"/>
      <c r="NLR317" s="22"/>
      <c r="NLS317" s="22"/>
      <c r="NLT317" s="22"/>
      <c r="NLU317" s="22"/>
      <c r="NLV317" s="22"/>
      <c r="NLW317" s="22"/>
      <c r="NLX317" s="22"/>
      <c r="NLY317" s="22"/>
      <c r="NLZ317" s="22"/>
      <c r="NMA317" s="22"/>
      <c r="NMB317" s="22"/>
      <c r="NMC317" s="22"/>
      <c r="NMD317" s="22"/>
      <c r="NME317" s="22"/>
      <c r="NMF317" s="22"/>
      <c r="NMG317" s="22"/>
      <c r="NMH317" s="22"/>
      <c r="NMI317" s="22"/>
      <c r="NMJ317" s="22"/>
      <c r="NMK317" s="22"/>
      <c r="NML317" s="22"/>
      <c r="NMM317" s="22"/>
      <c r="NMN317" s="22"/>
      <c r="NMO317" s="22"/>
      <c r="NMP317" s="22"/>
      <c r="NMQ317" s="22"/>
      <c r="NMR317" s="22"/>
      <c r="NMS317" s="22"/>
      <c r="NMT317" s="22"/>
      <c r="NMU317" s="22"/>
      <c r="NMV317" s="22"/>
      <c r="NMW317" s="22"/>
      <c r="NMX317" s="22"/>
      <c r="NMY317" s="22"/>
      <c r="NMZ317" s="22"/>
      <c r="NNA317" s="22"/>
      <c r="NNB317" s="22"/>
      <c r="NNC317" s="22"/>
      <c r="NND317" s="22"/>
      <c r="NNE317" s="22"/>
      <c r="NNF317" s="22"/>
      <c r="NNG317" s="22"/>
      <c r="NNH317" s="22"/>
      <c r="NNI317" s="22"/>
      <c r="NNJ317" s="22"/>
      <c r="NNK317" s="22"/>
      <c r="NNL317" s="22"/>
      <c r="NNM317" s="22"/>
      <c r="NNN317" s="22"/>
      <c r="NNO317" s="22"/>
      <c r="NNP317" s="22"/>
      <c r="NNQ317" s="22"/>
      <c r="NNR317" s="22"/>
      <c r="NNS317" s="22"/>
      <c r="NNT317" s="22"/>
      <c r="NNU317" s="22"/>
      <c r="NNV317" s="22"/>
      <c r="NNW317" s="22"/>
      <c r="NNX317" s="22"/>
      <c r="NNY317" s="22"/>
      <c r="NNZ317" s="22"/>
      <c r="NOA317" s="22"/>
      <c r="NOB317" s="22"/>
      <c r="NOC317" s="22"/>
      <c r="NOD317" s="22"/>
      <c r="NOE317" s="22"/>
      <c r="NOF317" s="22"/>
      <c r="NOG317" s="22"/>
      <c r="NOH317" s="22"/>
      <c r="NOI317" s="22"/>
      <c r="NOJ317" s="22"/>
      <c r="NOK317" s="22"/>
      <c r="NOL317" s="22"/>
      <c r="NOM317" s="22"/>
      <c r="NON317" s="22"/>
      <c r="NOO317" s="22"/>
      <c r="NOP317" s="22"/>
      <c r="NOQ317" s="22"/>
      <c r="NOR317" s="22"/>
      <c r="NOS317" s="22"/>
      <c r="NOT317" s="22"/>
      <c r="NOU317" s="22"/>
      <c r="NOV317" s="22"/>
      <c r="NOW317" s="22"/>
      <c r="NOX317" s="22"/>
      <c r="NOY317" s="22"/>
      <c r="NOZ317" s="22"/>
      <c r="NPA317" s="22"/>
      <c r="NPB317" s="22"/>
      <c r="NPC317" s="22"/>
      <c r="NPD317" s="22"/>
      <c r="NPE317" s="22"/>
      <c r="NPF317" s="22"/>
      <c r="NPG317" s="22"/>
      <c r="NPH317" s="22"/>
      <c r="NPI317" s="22"/>
      <c r="NPJ317" s="22"/>
      <c r="NPK317" s="22"/>
      <c r="NPL317" s="22"/>
      <c r="NPM317" s="22"/>
      <c r="NPN317" s="22"/>
      <c r="NPO317" s="22"/>
      <c r="NPP317" s="22"/>
      <c r="NPQ317" s="22"/>
      <c r="NPR317" s="22"/>
      <c r="NPS317" s="22"/>
      <c r="NPT317" s="22"/>
      <c r="NPU317" s="22"/>
      <c r="NPV317" s="22"/>
      <c r="NPW317" s="22"/>
      <c r="NPX317" s="22"/>
      <c r="NPY317" s="22"/>
      <c r="NPZ317" s="22"/>
      <c r="NQA317" s="22"/>
      <c r="NQB317" s="22"/>
      <c r="NQC317" s="22"/>
      <c r="NQD317" s="22"/>
      <c r="NQE317" s="22"/>
      <c r="NQF317" s="22"/>
      <c r="NQG317" s="22"/>
      <c r="NQH317" s="22"/>
      <c r="NQI317" s="22"/>
      <c r="NQJ317" s="22"/>
      <c r="NQK317" s="22"/>
      <c r="NQL317" s="22"/>
      <c r="NQM317" s="22"/>
      <c r="NQN317" s="22"/>
      <c r="NQO317" s="22"/>
      <c r="NQP317" s="22"/>
      <c r="NQQ317" s="22"/>
      <c r="NQR317" s="22"/>
      <c r="NQS317" s="22"/>
      <c r="NQT317" s="22"/>
      <c r="NQU317" s="22"/>
      <c r="NQV317" s="22"/>
      <c r="NQW317" s="22"/>
      <c r="NQX317" s="22"/>
      <c r="NQY317" s="22"/>
      <c r="NQZ317" s="22"/>
      <c r="NRA317" s="22"/>
      <c r="NRB317" s="22"/>
      <c r="NRC317" s="22"/>
      <c r="NRD317" s="22"/>
      <c r="NRE317" s="22"/>
      <c r="NRF317" s="22"/>
      <c r="NRG317" s="22"/>
      <c r="NRH317" s="22"/>
      <c r="NRI317" s="22"/>
      <c r="NRJ317" s="22"/>
      <c r="NRK317" s="22"/>
      <c r="NRL317" s="22"/>
      <c r="NRM317" s="22"/>
      <c r="NRN317" s="22"/>
      <c r="NRO317" s="22"/>
      <c r="NRP317" s="22"/>
      <c r="NRQ317" s="22"/>
      <c r="NRR317" s="22"/>
      <c r="NRS317" s="22"/>
      <c r="NRT317" s="22"/>
      <c r="NRU317" s="22"/>
      <c r="NRV317" s="22"/>
      <c r="NRW317" s="22"/>
      <c r="NRX317" s="22"/>
      <c r="NRY317" s="22"/>
      <c r="NRZ317" s="22"/>
      <c r="NSA317" s="22"/>
      <c r="NSB317" s="22"/>
      <c r="NSC317" s="22"/>
      <c r="NSD317" s="22"/>
      <c r="NSE317" s="22"/>
      <c r="NSF317" s="22"/>
      <c r="NSG317" s="22"/>
      <c r="NSH317" s="22"/>
      <c r="NSI317" s="22"/>
      <c r="NSJ317" s="22"/>
      <c r="NSK317" s="22"/>
      <c r="NSL317" s="22"/>
      <c r="NSM317" s="22"/>
      <c r="NSN317" s="22"/>
      <c r="NSO317" s="22"/>
      <c r="NSP317" s="22"/>
      <c r="NSQ317" s="22"/>
      <c r="NSR317" s="22"/>
      <c r="NSS317" s="22"/>
      <c r="NST317" s="22"/>
      <c r="NSU317" s="22"/>
      <c r="NSV317" s="22"/>
      <c r="NSW317" s="22"/>
      <c r="NSX317" s="22"/>
      <c r="NSY317" s="22"/>
      <c r="NSZ317" s="22"/>
      <c r="NTA317" s="22"/>
      <c r="NTB317" s="22"/>
      <c r="NTC317" s="22"/>
      <c r="NTD317" s="22"/>
      <c r="NTE317" s="22"/>
      <c r="NTF317" s="22"/>
      <c r="NTG317" s="22"/>
      <c r="NTH317" s="22"/>
      <c r="NTI317" s="22"/>
      <c r="NTJ317" s="22"/>
      <c r="NTK317" s="22"/>
      <c r="NTL317" s="22"/>
      <c r="NTM317" s="22"/>
      <c r="NTN317" s="22"/>
      <c r="NTO317" s="22"/>
      <c r="NTP317" s="22"/>
      <c r="NTQ317" s="22"/>
      <c r="NTR317" s="22"/>
      <c r="NTS317" s="22"/>
      <c r="NTT317" s="22"/>
      <c r="NTU317" s="22"/>
      <c r="NTV317" s="22"/>
      <c r="NTW317" s="22"/>
      <c r="NTX317" s="22"/>
      <c r="NTY317" s="22"/>
      <c r="NTZ317" s="22"/>
      <c r="NUA317" s="22"/>
      <c r="NUB317" s="22"/>
      <c r="NUC317" s="22"/>
      <c r="NUD317" s="22"/>
      <c r="NUE317" s="22"/>
      <c r="NUF317" s="22"/>
      <c r="NUG317" s="22"/>
      <c r="NUH317" s="22"/>
      <c r="NUI317" s="22"/>
      <c r="NUJ317" s="22"/>
      <c r="NUK317" s="22"/>
      <c r="NUL317" s="22"/>
      <c r="NUM317" s="22"/>
      <c r="NUN317" s="22"/>
      <c r="NUO317" s="22"/>
      <c r="NUP317" s="22"/>
      <c r="NUQ317" s="22"/>
      <c r="NUR317" s="22"/>
      <c r="NUS317" s="22"/>
      <c r="NUT317" s="22"/>
      <c r="NUU317" s="22"/>
      <c r="NUV317" s="22"/>
      <c r="NUW317" s="22"/>
      <c r="NUX317" s="22"/>
      <c r="NUY317" s="22"/>
      <c r="NUZ317" s="22"/>
      <c r="NVA317" s="22"/>
      <c r="NVB317" s="22"/>
      <c r="NVC317" s="22"/>
      <c r="NVD317" s="22"/>
      <c r="NVE317" s="22"/>
      <c r="NVF317" s="22"/>
      <c r="NVG317" s="22"/>
      <c r="NVH317" s="22"/>
      <c r="NVI317" s="22"/>
      <c r="NVJ317" s="22"/>
      <c r="NVK317" s="22"/>
      <c r="NVL317" s="22"/>
      <c r="NVM317" s="22"/>
      <c r="NVN317" s="22"/>
      <c r="NVO317" s="22"/>
      <c r="NVP317" s="22"/>
      <c r="NVQ317" s="22"/>
      <c r="NVR317" s="22"/>
      <c r="NVS317" s="22"/>
      <c r="NVT317" s="22"/>
      <c r="NVU317" s="22"/>
      <c r="NVV317" s="22"/>
      <c r="NVW317" s="22"/>
      <c r="NVX317" s="22"/>
      <c r="NVY317" s="22"/>
      <c r="NVZ317" s="22"/>
      <c r="NWA317" s="22"/>
      <c r="NWB317" s="22"/>
      <c r="NWC317" s="22"/>
      <c r="NWD317" s="22"/>
      <c r="NWE317" s="22"/>
      <c r="NWF317" s="22"/>
      <c r="NWG317" s="22"/>
      <c r="NWH317" s="22"/>
      <c r="NWI317" s="22"/>
      <c r="NWJ317" s="22"/>
      <c r="NWK317" s="22"/>
      <c r="NWL317" s="22"/>
      <c r="NWM317" s="22"/>
      <c r="NWN317" s="22"/>
      <c r="NWO317" s="22"/>
      <c r="NWP317" s="22"/>
      <c r="NWQ317" s="22"/>
      <c r="NWR317" s="22"/>
      <c r="NWS317" s="22"/>
      <c r="NWT317" s="22"/>
      <c r="NWU317" s="22"/>
      <c r="NWV317" s="22"/>
      <c r="NWW317" s="22"/>
      <c r="NWX317" s="22"/>
      <c r="NWY317" s="22"/>
      <c r="NWZ317" s="22"/>
      <c r="NXA317" s="22"/>
      <c r="NXB317" s="22"/>
      <c r="NXC317" s="22"/>
      <c r="NXD317" s="22"/>
      <c r="NXE317" s="22"/>
      <c r="NXF317" s="22"/>
      <c r="NXG317" s="22"/>
      <c r="NXH317" s="22"/>
      <c r="NXI317" s="22"/>
      <c r="NXJ317" s="22"/>
      <c r="NXK317" s="22"/>
      <c r="NXL317" s="22"/>
      <c r="NXM317" s="22"/>
      <c r="NXN317" s="22"/>
      <c r="NXO317" s="22"/>
      <c r="NXP317" s="22"/>
      <c r="NXQ317" s="22"/>
      <c r="NXR317" s="22"/>
      <c r="NXS317" s="22"/>
      <c r="NXT317" s="22"/>
      <c r="NXU317" s="22"/>
      <c r="NXV317" s="22"/>
      <c r="NXW317" s="22"/>
      <c r="NXX317" s="22"/>
      <c r="NXY317" s="22"/>
      <c r="NXZ317" s="22"/>
      <c r="NYA317" s="22"/>
      <c r="NYB317" s="22"/>
      <c r="NYC317" s="22"/>
      <c r="NYD317" s="22"/>
      <c r="NYE317" s="22"/>
      <c r="NYF317" s="22"/>
      <c r="NYG317" s="22"/>
      <c r="NYH317" s="22"/>
      <c r="NYI317" s="22"/>
      <c r="NYJ317" s="22"/>
      <c r="NYK317" s="22"/>
      <c r="NYL317" s="22"/>
      <c r="NYM317" s="22"/>
      <c r="NYN317" s="22"/>
      <c r="NYO317" s="22"/>
      <c r="NYP317" s="22"/>
      <c r="NYQ317" s="22"/>
      <c r="NYR317" s="22"/>
      <c r="NYS317" s="22"/>
      <c r="NYT317" s="22"/>
      <c r="NYU317" s="22"/>
      <c r="NYV317" s="22"/>
      <c r="NYW317" s="22"/>
      <c r="NYX317" s="22"/>
      <c r="NYY317" s="22"/>
      <c r="NYZ317" s="22"/>
      <c r="NZA317" s="22"/>
      <c r="NZB317" s="22"/>
      <c r="NZC317" s="22"/>
      <c r="NZD317" s="22"/>
      <c r="NZE317" s="22"/>
      <c r="NZF317" s="22"/>
      <c r="NZG317" s="22"/>
      <c r="NZH317" s="22"/>
      <c r="NZI317" s="22"/>
      <c r="NZJ317" s="22"/>
      <c r="NZK317" s="22"/>
      <c r="NZL317" s="22"/>
      <c r="NZM317" s="22"/>
      <c r="NZN317" s="22"/>
      <c r="NZO317" s="22"/>
      <c r="NZP317" s="22"/>
      <c r="NZQ317" s="22"/>
      <c r="NZR317" s="22"/>
      <c r="NZS317" s="22"/>
      <c r="NZT317" s="22"/>
      <c r="NZU317" s="22"/>
      <c r="NZV317" s="22"/>
      <c r="NZW317" s="22"/>
      <c r="NZX317" s="22"/>
      <c r="NZY317" s="22"/>
      <c r="NZZ317" s="22"/>
      <c r="OAA317" s="22"/>
      <c r="OAB317" s="22"/>
      <c r="OAC317" s="22"/>
      <c r="OAD317" s="22"/>
      <c r="OAE317" s="22"/>
      <c r="OAF317" s="22"/>
      <c r="OAG317" s="22"/>
      <c r="OAH317" s="22"/>
      <c r="OAI317" s="22"/>
      <c r="OAJ317" s="22"/>
      <c r="OAK317" s="22"/>
      <c r="OAL317" s="22"/>
      <c r="OAM317" s="22"/>
      <c r="OAN317" s="22"/>
      <c r="OAO317" s="22"/>
      <c r="OAP317" s="22"/>
      <c r="OAQ317" s="22"/>
      <c r="OAR317" s="22"/>
      <c r="OAS317" s="22"/>
      <c r="OAT317" s="22"/>
      <c r="OAU317" s="22"/>
      <c r="OAV317" s="22"/>
      <c r="OAW317" s="22"/>
      <c r="OAX317" s="22"/>
      <c r="OAY317" s="22"/>
      <c r="OAZ317" s="22"/>
      <c r="OBA317" s="22"/>
      <c r="OBB317" s="22"/>
      <c r="OBC317" s="22"/>
      <c r="OBD317" s="22"/>
      <c r="OBE317" s="22"/>
      <c r="OBF317" s="22"/>
      <c r="OBG317" s="22"/>
      <c r="OBH317" s="22"/>
      <c r="OBI317" s="22"/>
      <c r="OBJ317" s="22"/>
      <c r="OBK317" s="22"/>
      <c r="OBL317" s="22"/>
      <c r="OBM317" s="22"/>
      <c r="OBN317" s="22"/>
      <c r="OBO317" s="22"/>
      <c r="OBP317" s="22"/>
      <c r="OBQ317" s="22"/>
      <c r="OBR317" s="22"/>
      <c r="OBS317" s="22"/>
      <c r="OBT317" s="22"/>
      <c r="OBU317" s="22"/>
      <c r="OBV317" s="22"/>
      <c r="OBW317" s="22"/>
      <c r="OBX317" s="22"/>
      <c r="OBY317" s="22"/>
      <c r="OBZ317" s="22"/>
      <c r="OCA317" s="22"/>
      <c r="OCB317" s="22"/>
      <c r="OCC317" s="22"/>
      <c r="OCD317" s="22"/>
      <c r="OCE317" s="22"/>
      <c r="OCF317" s="22"/>
      <c r="OCG317" s="22"/>
      <c r="OCH317" s="22"/>
      <c r="OCI317" s="22"/>
      <c r="OCJ317" s="22"/>
      <c r="OCK317" s="22"/>
      <c r="OCL317" s="22"/>
      <c r="OCM317" s="22"/>
      <c r="OCN317" s="22"/>
      <c r="OCO317" s="22"/>
      <c r="OCP317" s="22"/>
      <c r="OCQ317" s="22"/>
      <c r="OCR317" s="22"/>
      <c r="OCS317" s="22"/>
      <c r="OCT317" s="22"/>
      <c r="OCU317" s="22"/>
      <c r="OCV317" s="22"/>
      <c r="OCW317" s="22"/>
      <c r="OCX317" s="22"/>
      <c r="OCY317" s="22"/>
      <c r="OCZ317" s="22"/>
      <c r="ODA317" s="22"/>
      <c r="ODB317" s="22"/>
      <c r="ODC317" s="22"/>
      <c r="ODD317" s="22"/>
      <c r="ODE317" s="22"/>
      <c r="ODF317" s="22"/>
      <c r="ODG317" s="22"/>
      <c r="ODH317" s="22"/>
      <c r="ODI317" s="22"/>
      <c r="ODJ317" s="22"/>
      <c r="ODK317" s="22"/>
      <c r="ODL317" s="22"/>
      <c r="ODM317" s="22"/>
      <c r="ODN317" s="22"/>
      <c r="ODO317" s="22"/>
      <c r="ODP317" s="22"/>
      <c r="ODQ317" s="22"/>
      <c r="ODR317" s="22"/>
      <c r="ODS317" s="22"/>
      <c r="ODT317" s="22"/>
      <c r="ODU317" s="22"/>
      <c r="ODV317" s="22"/>
      <c r="ODW317" s="22"/>
      <c r="ODX317" s="22"/>
      <c r="ODY317" s="22"/>
      <c r="ODZ317" s="22"/>
      <c r="OEA317" s="22"/>
      <c r="OEB317" s="22"/>
      <c r="OEC317" s="22"/>
      <c r="OED317" s="22"/>
      <c r="OEE317" s="22"/>
      <c r="OEF317" s="22"/>
      <c r="OEG317" s="22"/>
      <c r="OEH317" s="22"/>
      <c r="OEI317" s="22"/>
      <c r="OEJ317" s="22"/>
      <c r="OEK317" s="22"/>
      <c r="OEL317" s="22"/>
      <c r="OEM317" s="22"/>
      <c r="OEN317" s="22"/>
      <c r="OEO317" s="22"/>
      <c r="OEP317" s="22"/>
      <c r="OEQ317" s="22"/>
      <c r="OER317" s="22"/>
      <c r="OES317" s="22"/>
      <c r="OET317" s="22"/>
      <c r="OEU317" s="22"/>
      <c r="OEV317" s="22"/>
      <c r="OEW317" s="22"/>
      <c r="OEX317" s="22"/>
      <c r="OEY317" s="22"/>
      <c r="OEZ317" s="22"/>
      <c r="OFA317" s="22"/>
      <c r="OFB317" s="22"/>
      <c r="OFC317" s="22"/>
      <c r="OFD317" s="22"/>
      <c r="OFE317" s="22"/>
      <c r="OFF317" s="22"/>
      <c r="OFG317" s="22"/>
      <c r="OFH317" s="22"/>
      <c r="OFI317" s="22"/>
      <c r="OFJ317" s="22"/>
      <c r="OFK317" s="22"/>
      <c r="OFL317" s="22"/>
      <c r="OFM317" s="22"/>
      <c r="OFN317" s="22"/>
      <c r="OFO317" s="22"/>
      <c r="OFP317" s="22"/>
      <c r="OFQ317" s="22"/>
      <c r="OFR317" s="22"/>
      <c r="OFS317" s="22"/>
      <c r="OFT317" s="22"/>
      <c r="OFU317" s="22"/>
      <c r="OFV317" s="22"/>
      <c r="OFW317" s="22"/>
      <c r="OFX317" s="22"/>
      <c r="OFY317" s="22"/>
      <c r="OFZ317" s="22"/>
      <c r="OGA317" s="22"/>
      <c r="OGB317" s="22"/>
      <c r="OGC317" s="22"/>
      <c r="OGD317" s="22"/>
      <c r="OGE317" s="22"/>
      <c r="OGF317" s="22"/>
      <c r="OGG317" s="22"/>
      <c r="OGH317" s="22"/>
      <c r="OGI317" s="22"/>
      <c r="OGJ317" s="22"/>
      <c r="OGK317" s="22"/>
      <c r="OGL317" s="22"/>
      <c r="OGM317" s="22"/>
      <c r="OGN317" s="22"/>
      <c r="OGO317" s="22"/>
      <c r="OGP317" s="22"/>
      <c r="OGQ317" s="22"/>
      <c r="OGR317" s="22"/>
      <c r="OGS317" s="22"/>
      <c r="OGT317" s="22"/>
      <c r="OGU317" s="22"/>
      <c r="OGV317" s="22"/>
      <c r="OGW317" s="22"/>
      <c r="OGX317" s="22"/>
      <c r="OGY317" s="22"/>
      <c r="OGZ317" s="22"/>
      <c r="OHA317" s="22"/>
      <c r="OHB317" s="22"/>
      <c r="OHC317" s="22"/>
      <c r="OHD317" s="22"/>
      <c r="OHE317" s="22"/>
      <c r="OHF317" s="22"/>
      <c r="OHG317" s="22"/>
      <c r="OHH317" s="22"/>
      <c r="OHI317" s="22"/>
      <c r="OHJ317" s="22"/>
      <c r="OHK317" s="22"/>
      <c r="OHL317" s="22"/>
      <c r="OHM317" s="22"/>
      <c r="OHN317" s="22"/>
      <c r="OHO317" s="22"/>
      <c r="OHP317" s="22"/>
      <c r="OHQ317" s="22"/>
      <c r="OHR317" s="22"/>
      <c r="OHS317" s="22"/>
      <c r="OHT317" s="22"/>
      <c r="OHU317" s="22"/>
      <c r="OHV317" s="22"/>
      <c r="OHW317" s="22"/>
      <c r="OHX317" s="22"/>
      <c r="OHY317" s="22"/>
      <c r="OHZ317" s="22"/>
      <c r="OIA317" s="22"/>
      <c r="OIB317" s="22"/>
      <c r="OIC317" s="22"/>
      <c r="OID317" s="22"/>
      <c r="OIE317" s="22"/>
      <c r="OIF317" s="22"/>
      <c r="OIG317" s="22"/>
      <c r="OIH317" s="22"/>
      <c r="OII317" s="22"/>
      <c r="OIJ317" s="22"/>
      <c r="OIK317" s="22"/>
      <c r="OIL317" s="22"/>
      <c r="OIM317" s="22"/>
      <c r="OIN317" s="22"/>
      <c r="OIO317" s="22"/>
      <c r="OIP317" s="22"/>
      <c r="OIQ317" s="22"/>
      <c r="OIR317" s="22"/>
      <c r="OIS317" s="22"/>
      <c r="OIT317" s="22"/>
      <c r="OIU317" s="22"/>
      <c r="OIV317" s="22"/>
      <c r="OIW317" s="22"/>
      <c r="OIX317" s="22"/>
      <c r="OIY317" s="22"/>
      <c r="OIZ317" s="22"/>
      <c r="OJA317" s="22"/>
      <c r="OJB317" s="22"/>
      <c r="OJC317" s="22"/>
      <c r="OJD317" s="22"/>
      <c r="OJE317" s="22"/>
      <c r="OJF317" s="22"/>
      <c r="OJG317" s="22"/>
      <c r="OJH317" s="22"/>
      <c r="OJI317" s="22"/>
      <c r="OJJ317" s="22"/>
      <c r="OJK317" s="22"/>
      <c r="OJL317" s="22"/>
      <c r="OJM317" s="22"/>
      <c r="OJN317" s="22"/>
      <c r="OJO317" s="22"/>
      <c r="OJP317" s="22"/>
      <c r="OJQ317" s="22"/>
      <c r="OJR317" s="22"/>
      <c r="OJS317" s="22"/>
      <c r="OJT317" s="22"/>
      <c r="OJU317" s="22"/>
      <c r="OJV317" s="22"/>
      <c r="OJW317" s="22"/>
      <c r="OJX317" s="22"/>
      <c r="OJY317" s="22"/>
      <c r="OJZ317" s="22"/>
      <c r="OKA317" s="22"/>
      <c r="OKB317" s="22"/>
      <c r="OKC317" s="22"/>
      <c r="OKD317" s="22"/>
      <c r="OKE317" s="22"/>
      <c r="OKF317" s="22"/>
      <c r="OKG317" s="22"/>
      <c r="OKH317" s="22"/>
      <c r="OKI317" s="22"/>
      <c r="OKJ317" s="22"/>
      <c r="OKK317" s="22"/>
      <c r="OKL317" s="22"/>
      <c r="OKM317" s="22"/>
      <c r="OKN317" s="22"/>
      <c r="OKO317" s="22"/>
      <c r="OKP317" s="22"/>
      <c r="OKQ317" s="22"/>
      <c r="OKR317" s="22"/>
      <c r="OKS317" s="22"/>
      <c r="OKT317" s="22"/>
      <c r="OKU317" s="22"/>
      <c r="OKV317" s="22"/>
      <c r="OKW317" s="22"/>
      <c r="OKX317" s="22"/>
      <c r="OKY317" s="22"/>
      <c r="OKZ317" s="22"/>
      <c r="OLA317" s="22"/>
      <c r="OLB317" s="22"/>
      <c r="OLC317" s="22"/>
      <c r="OLD317" s="22"/>
      <c r="OLE317" s="22"/>
      <c r="OLF317" s="22"/>
      <c r="OLG317" s="22"/>
      <c r="OLH317" s="22"/>
      <c r="OLI317" s="22"/>
      <c r="OLJ317" s="22"/>
      <c r="OLK317" s="22"/>
      <c r="OLL317" s="22"/>
      <c r="OLM317" s="22"/>
      <c r="OLN317" s="22"/>
      <c r="OLO317" s="22"/>
      <c r="OLP317" s="22"/>
      <c r="OLQ317" s="22"/>
      <c r="OLR317" s="22"/>
      <c r="OLS317" s="22"/>
      <c r="OLT317" s="22"/>
      <c r="OLU317" s="22"/>
      <c r="OLV317" s="22"/>
      <c r="OLW317" s="22"/>
      <c r="OLX317" s="22"/>
      <c r="OLY317" s="22"/>
      <c r="OLZ317" s="22"/>
      <c r="OMA317" s="22"/>
      <c r="OMB317" s="22"/>
      <c r="OMC317" s="22"/>
      <c r="OMD317" s="22"/>
      <c r="OME317" s="22"/>
      <c r="OMF317" s="22"/>
      <c r="OMG317" s="22"/>
      <c r="OMH317" s="22"/>
      <c r="OMI317" s="22"/>
      <c r="OMJ317" s="22"/>
      <c r="OMK317" s="22"/>
      <c r="OML317" s="22"/>
      <c r="OMM317" s="22"/>
      <c r="OMN317" s="22"/>
      <c r="OMO317" s="22"/>
      <c r="OMP317" s="22"/>
      <c r="OMQ317" s="22"/>
      <c r="OMR317" s="22"/>
      <c r="OMS317" s="22"/>
      <c r="OMT317" s="22"/>
      <c r="OMU317" s="22"/>
      <c r="OMV317" s="22"/>
      <c r="OMW317" s="22"/>
      <c r="OMX317" s="22"/>
      <c r="OMY317" s="22"/>
      <c r="OMZ317" s="22"/>
      <c r="ONA317" s="22"/>
      <c r="ONB317" s="22"/>
      <c r="ONC317" s="22"/>
      <c r="OND317" s="22"/>
      <c r="ONE317" s="22"/>
      <c r="ONF317" s="22"/>
      <c r="ONG317" s="22"/>
      <c r="ONH317" s="22"/>
      <c r="ONI317" s="22"/>
      <c r="ONJ317" s="22"/>
      <c r="ONK317" s="22"/>
      <c r="ONL317" s="22"/>
      <c r="ONM317" s="22"/>
      <c r="ONN317" s="22"/>
      <c r="ONO317" s="22"/>
      <c r="ONP317" s="22"/>
      <c r="ONQ317" s="22"/>
      <c r="ONR317" s="22"/>
      <c r="ONS317" s="22"/>
      <c r="ONT317" s="22"/>
      <c r="ONU317" s="22"/>
      <c r="ONV317" s="22"/>
      <c r="ONW317" s="22"/>
      <c r="ONX317" s="22"/>
      <c r="ONY317" s="22"/>
      <c r="ONZ317" s="22"/>
      <c r="OOA317" s="22"/>
      <c r="OOB317" s="22"/>
      <c r="OOC317" s="22"/>
      <c r="OOD317" s="22"/>
      <c r="OOE317" s="22"/>
      <c r="OOF317" s="22"/>
      <c r="OOG317" s="22"/>
      <c r="OOH317" s="22"/>
      <c r="OOI317" s="22"/>
      <c r="OOJ317" s="22"/>
      <c r="OOK317" s="22"/>
      <c r="OOL317" s="22"/>
      <c r="OOM317" s="22"/>
      <c r="OON317" s="22"/>
      <c r="OOO317" s="22"/>
      <c r="OOP317" s="22"/>
      <c r="OOQ317" s="22"/>
      <c r="OOR317" s="22"/>
      <c r="OOS317" s="22"/>
      <c r="OOT317" s="22"/>
      <c r="OOU317" s="22"/>
      <c r="OOV317" s="22"/>
      <c r="OOW317" s="22"/>
      <c r="OOX317" s="22"/>
      <c r="OOY317" s="22"/>
      <c r="OOZ317" s="22"/>
      <c r="OPA317" s="22"/>
      <c r="OPB317" s="22"/>
      <c r="OPC317" s="22"/>
      <c r="OPD317" s="22"/>
      <c r="OPE317" s="22"/>
      <c r="OPF317" s="22"/>
      <c r="OPG317" s="22"/>
      <c r="OPH317" s="22"/>
      <c r="OPI317" s="22"/>
      <c r="OPJ317" s="22"/>
      <c r="OPK317" s="22"/>
      <c r="OPL317" s="22"/>
      <c r="OPM317" s="22"/>
      <c r="OPN317" s="22"/>
      <c r="OPO317" s="22"/>
      <c r="OPP317" s="22"/>
      <c r="OPQ317" s="22"/>
      <c r="OPR317" s="22"/>
      <c r="OPS317" s="22"/>
      <c r="OPT317" s="22"/>
      <c r="OPU317" s="22"/>
      <c r="OPV317" s="22"/>
      <c r="OPW317" s="22"/>
      <c r="OPX317" s="22"/>
      <c r="OPY317" s="22"/>
      <c r="OPZ317" s="22"/>
      <c r="OQA317" s="22"/>
      <c r="OQB317" s="22"/>
      <c r="OQC317" s="22"/>
      <c r="OQD317" s="22"/>
      <c r="OQE317" s="22"/>
      <c r="OQF317" s="22"/>
      <c r="OQG317" s="22"/>
      <c r="OQH317" s="22"/>
      <c r="OQI317" s="22"/>
      <c r="OQJ317" s="22"/>
      <c r="OQK317" s="22"/>
      <c r="OQL317" s="22"/>
      <c r="OQM317" s="22"/>
      <c r="OQN317" s="22"/>
      <c r="OQO317" s="22"/>
      <c r="OQP317" s="22"/>
      <c r="OQQ317" s="22"/>
      <c r="OQR317" s="22"/>
      <c r="OQS317" s="22"/>
      <c r="OQT317" s="22"/>
      <c r="OQU317" s="22"/>
      <c r="OQV317" s="22"/>
      <c r="OQW317" s="22"/>
      <c r="OQX317" s="22"/>
      <c r="OQY317" s="22"/>
      <c r="OQZ317" s="22"/>
      <c r="ORA317" s="22"/>
      <c r="ORB317" s="22"/>
      <c r="ORC317" s="22"/>
      <c r="ORD317" s="22"/>
      <c r="ORE317" s="22"/>
      <c r="ORF317" s="22"/>
      <c r="ORG317" s="22"/>
      <c r="ORH317" s="22"/>
      <c r="ORI317" s="22"/>
      <c r="ORJ317" s="22"/>
      <c r="ORK317" s="22"/>
      <c r="ORL317" s="22"/>
      <c r="ORM317" s="22"/>
      <c r="ORN317" s="22"/>
      <c r="ORO317" s="22"/>
      <c r="ORP317" s="22"/>
      <c r="ORQ317" s="22"/>
      <c r="ORR317" s="22"/>
      <c r="ORS317" s="22"/>
      <c r="ORT317" s="22"/>
      <c r="ORU317" s="22"/>
      <c r="ORV317" s="22"/>
      <c r="ORW317" s="22"/>
      <c r="ORX317" s="22"/>
      <c r="ORY317" s="22"/>
      <c r="ORZ317" s="22"/>
      <c r="OSA317" s="22"/>
      <c r="OSB317" s="22"/>
      <c r="OSC317" s="22"/>
      <c r="OSD317" s="22"/>
      <c r="OSE317" s="22"/>
      <c r="OSF317" s="22"/>
      <c r="OSG317" s="22"/>
      <c r="OSH317" s="22"/>
      <c r="OSI317" s="22"/>
      <c r="OSJ317" s="22"/>
      <c r="OSK317" s="22"/>
      <c r="OSL317" s="22"/>
      <c r="OSM317" s="22"/>
      <c r="OSN317" s="22"/>
      <c r="OSO317" s="22"/>
      <c r="OSP317" s="22"/>
      <c r="OSQ317" s="22"/>
      <c r="OSR317" s="22"/>
      <c r="OSS317" s="22"/>
      <c r="OST317" s="22"/>
      <c r="OSU317" s="22"/>
      <c r="OSV317" s="22"/>
      <c r="OSW317" s="22"/>
      <c r="OSX317" s="22"/>
      <c r="OSY317" s="22"/>
      <c r="OSZ317" s="22"/>
      <c r="OTA317" s="22"/>
      <c r="OTB317" s="22"/>
      <c r="OTC317" s="22"/>
      <c r="OTD317" s="22"/>
      <c r="OTE317" s="22"/>
      <c r="OTF317" s="22"/>
      <c r="OTG317" s="22"/>
      <c r="OTH317" s="22"/>
      <c r="OTI317" s="22"/>
      <c r="OTJ317" s="22"/>
      <c r="OTK317" s="22"/>
      <c r="OTL317" s="22"/>
      <c r="OTM317" s="22"/>
      <c r="OTN317" s="22"/>
      <c r="OTO317" s="22"/>
      <c r="OTP317" s="22"/>
      <c r="OTQ317" s="22"/>
      <c r="OTR317" s="22"/>
      <c r="OTS317" s="22"/>
      <c r="OTT317" s="22"/>
      <c r="OTU317" s="22"/>
      <c r="OTV317" s="22"/>
      <c r="OTW317" s="22"/>
      <c r="OTX317" s="22"/>
      <c r="OTY317" s="22"/>
      <c r="OTZ317" s="22"/>
      <c r="OUA317" s="22"/>
      <c r="OUB317" s="22"/>
      <c r="OUC317" s="22"/>
      <c r="OUD317" s="22"/>
      <c r="OUE317" s="22"/>
      <c r="OUF317" s="22"/>
      <c r="OUG317" s="22"/>
      <c r="OUH317" s="22"/>
      <c r="OUI317" s="22"/>
      <c r="OUJ317" s="22"/>
      <c r="OUK317" s="22"/>
      <c r="OUL317" s="22"/>
      <c r="OUM317" s="22"/>
      <c r="OUN317" s="22"/>
      <c r="OUO317" s="22"/>
      <c r="OUP317" s="22"/>
      <c r="OUQ317" s="22"/>
      <c r="OUR317" s="22"/>
      <c r="OUS317" s="22"/>
      <c r="OUT317" s="22"/>
      <c r="OUU317" s="22"/>
      <c r="OUV317" s="22"/>
      <c r="OUW317" s="22"/>
      <c r="OUX317" s="22"/>
      <c r="OUY317" s="22"/>
      <c r="OUZ317" s="22"/>
      <c r="OVA317" s="22"/>
      <c r="OVB317" s="22"/>
      <c r="OVC317" s="22"/>
      <c r="OVD317" s="22"/>
      <c r="OVE317" s="22"/>
      <c r="OVF317" s="22"/>
      <c r="OVG317" s="22"/>
      <c r="OVH317" s="22"/>
      <c r="OVI317" s="22"/>
      <c r="OVJ317" s="22"/>
      <c r="OVK317" s="22"/>
      <c r="OVL317" s="22"/>
      <c r="OVM317" s="22"/>
      <c r="OVN317" s="22"/>
      <c r="OVO317" s="22"/>
      <c r="OVP317" s="22"/>
      <c r="OVQ317" s="22"/>
      <c r="OVR317" s="22"/>
      <c r="OVS317" s="22"/>
      <c r="OVT317" s="22"/>
      <c r="OVU317" s="22"/>
      <c r="OVV317" s="22"/>
      <c r="OVW317" s="22"/>
      <c r="OVX317" s="22"/>
      <c r="OVY317" s="22"/>
      <c r="OVZ317" s="22"/>
      <c r="OWA317" s="22"/>
      <c r="OWB317" s="22"/>
      <c r="OWC317" s="22"/>
      <c r="OWD317" s="22"/>
      <c r="OWE317" s="22"/>
      <c r="OWF317" s="22"/>
      <c r="OWG317" s="22"/>
      <c r="OWH317" s="22"/>
      <c r="OWI317" s="22"/>
      <c r="OWJ317" s="22"/>
      <c r="OWK317" s="22"/>
      <c r="OWL317" s="22"/>
      <c r="OWM317" s="22"/>
      <c r="OWN317" s="22"/>
      <c r="OWO317" s="22"/>
      <c r="OWP317" s="22"/>
      <c r="OWQ317" s="22"/>
      <c r="OWR317" s="22"/>
      <c r="OWS317" s="22"/>
      <c r="OWT317" s="22"/>
      <c r="OWU317" s="22"/>
      <c r="OWV317" s="22"/>
      <c r="OWW317" s="22"/>
      <c r="OWX317" s="22"/>
      <c r="OWY317" s="22"/>
      <c r="OWZ317" s="22"/>
      <c r="OXA317" s="22"/>
      <c r="OXB317" s="22"/>
      <c r="OXC317" s="22"/>
      <c r="OXD317" s="22"/>
      <c r="OXE317" s="22"/>
      <c r="OXF317" s="22"/>
      <c r="OXG317" s="22"/>
      <c r="OXH317" s="22"/>
      <c r="OXI317" s="22"/>
      <c r="OXJ317" s="22"/>
      <c r="OXK317" s="22"/>
      <c r="OXL317" s="22"/>
      <c r="OXM317" s="22"/>
      <c r="OXN317" s="22"/>
      <c r="OXO317" s="22"/>
      <c r="OXP317" s="22"/>
      <c r="OXQ317" s="22"/>
      <c r="OXR317" s="22"/>
      <c r="OXS317" s="22"/>
      <c r="OXT317" s="22"/>
      <c r="OXU317" s="22"/>
      <c r="OXV317" s="22"/>
      <c r="OXW317" s="22"/>
      <c r="OXX317" s="22"/>
      <c r="OXY317" s="22"/>
      <c r="OXZ317" s="22"/>
      <c r="OYA317" s="22"/>
      <c r="OYB317" s="22"/>
      <c r="OYC317" s="22"/>
      <c r="OYD317" s="22"/>
      <c r="OYE317" s="22"/>
      <c r="OYF317" s="22"/>
      <c r="OYG317" s="22"/>
      <c r="OYH317" s="22"/>
      <c r="OYI317" s="22"/>
      <c r="OYJ317" s="22"/>
      <c r="OYK317" s="22"/>
      <c r="OYL317" s="22"/>
      <c r="OYM317" s="22"/>
      <c r="OYN317" s="22"/>
      <c r="OYO317" s="22"/>
      <c r="OYP317" s="22"/>
      <c r="OYQ317" s="22"/>
      <c r="OYR317" s="22"/>
      <c r="OYS317" s="22"/>
      <c r="OYT317" s="22"/>
      <c r="OYU317" s="22"/>
      <c r="OYV317" s="22"/>
      <c r="OYW317" s="22"/>
      <c r="OYX317" s="22"/>
      <c r="OYY317" s="22"/>
      <c r="OYZ317" s="22"/>
      <c r="OZA317" s="22"/>
      <c r="OZB317" s="22"/>
      <c r="OZC317" s="22"/>
      <c r="OZD317" s="22"/>
      <c r="OZE317" s="22"/>
      <c r="OZF317" s="22"/>
      <c r="OZG317" s="22"/>
      <c r="OZH317" s="22"/>
      <c r="OZI317" s="22"/>
      <c r="OZJ317" s="22"/>
      <c r="OZK317" s="22"/>
      <c r="OZL317" s="22"/>
      <c r="OZM317" s="22"/>
      <c r="OZN317" s="22"/>
      <c r="OZO317" s="22"/>
      <c r="OZP317" s="22"/>
      <c r="OZQ317" s="22"/>
      <c r="OZR317" s="22"/>
      <c r="OZS317" s="22"/>
      <c r="OZT317" s="22"/>
      <c r="OZU317" s="22"/>
      <c r="OZV317" s="22"/>
      <c r="OZW317" s="22"/>
      <c r="OZX317" s="22"/>
      <c r="OZY317" s="22"/>
      <c r="OZZ317" s="22"/>
      <c r="PAA317" s="22"/>
      <c r="PAB317" s="22"/>
      <c r="PAC317" s="22"/>
      <c r="PAD317" s="22"/>
      <c r="PAE317" s="22"/>
      <c r="PAF317" s="22"/>
      <c r="PAG317" s="22"/>
      <c r="PAH317" s="22"/>
      <c r="PAI317" s="22"/>
      <c r="PAJ317" s="22"/>
      <c r="PAK317" s="22"/>
      <c r="PAL317" s="22"/>
      <c r="PAM317" s="22"/>
      <c r="PAN317" s="22"/>
      <c r="PAO317" s="22"/>
      <c r="PAP317" s="22"/>
      <c r="PAQ317" s="22"/>
      <c r="PAR317" s="22"/>
      <c r="PAS317" s="22"/>
      <c r="PAT317" s="22"/>
      <c r="PAU317" s="22"/>
      <c r="PAV317" s="22"/>
      <c r="PAW317" s="22"/>
      <c r="PAX317" s="22"/>
      <c r="PAY317" s="22"/>
      <c r="PAZ317" s="22"/>
      <c r="PBA317" s="22"/>
      <c r="PBB317" s="22"/>
      <c r="PBC317" s="22"/>
      <c r="PBD317" s="22"/>
      <c r="PBE317" s="22"/>
      <c r="PBF317" s="22"/>
      <c r="PBG317" s="22"/>
      <c r="PBH317" s="22"/>
      <c r="PBI317" s="22"/>
      <c r="PBJ317" s="22"/>
      <c r="PBK317" s="22"/>
      <c r="PBL317" s="22"/>
      <c r="PBM317" s="22"/>
      <c r="PBN317" s="22"/>
      <c r="PBO317" s="22"/>
      <c r="PBP317" s="22"/>
      <c r="PBQ317" s="22"/>
      <c r="PBR317" s="22"/>
      <c r="PBS317" s="22"/>
      <c r="PBT317" s="22"/>
      <c r="PBU317" s="22"/>
      <c r="PBV317" s="22"/>
      <c r="PBW317" s="22"/>
      <c r="PBX317" s="22"/>
      <c r="PBY317" s="22"/>
      <c r="PBZ317" s="22"/>
      <c r="PCA317" s="22"/>
      <c r="PCB317" s="22"/>
      <c r="PCC317" s="22"/>
      <c r="PCD317" s="22"/>
      <c r="PCE317" s="22"/>
      <c r="PCF317" s="22"/>
      <c r="PCG317" s="22"/>
      <c r="PCH317" s="22"/>
      <c r="PCI317" s="22"/>
      <c r="PCJ317" s="22"/>
      <c r="PCK317" s="22"/>
      <c r="PCL317" s="22"/>
      <c r="PCM317" s="22"/>
      <c r="PCN317" s="22"/>
      <c r="PCO317" s="22"/>
      <c r="PCP317" s="22"/>
      <c r="PCQ317" s="22"/>
      <c r="PCR317" s="22"/>
      <c r="PCS317" s="22"/>
      <c r="PCT317" s="22"/>
      <c r="PCU317" s="22"/>
      <c r="PCV317" s="22"/>
      <c r="PCW317" s="22"/>
      <c r="PCX317" s="22"/>
      <c r="PCY317" s="22"/>
      <c r="PCZ317" s="22"/>
      <c r="PDA317" s="22"/>
      <c r="PDB317" s="22"/>
      <c r="PDC317" s="22"/>
      <c r="PDD317" s="22"/>
      <c r="PDE317" s="22"/>
      <c r="PDF317" s="22"/>
      <c r="PDG317" s="22"/>
      <c r="PDH317" s="22"/>
      <c r="PDI317" s="22"/>
      <c r="PDJ317" s="22"/>
      <c r="PDK317" s="22"/>
      <c r="PDL317" s="22"/>
      <c r="PDM317" s="22"/>
      <c r="PDN317" s="22"/>
      <c r="PDO317" s="22"/>
      <c r="PDP317" s="22"/>
      <c r="PDQ317" s="22"/>
      <c r="PDR317" s="22"/>
      <c r="PDS317" s="22"/>
      <c r="PDT317" s="22"/>
      <c r="PDU317" s="22"/>
      <c r="PDV317" s="22"/>
      <c r="PDW317" s="22"/>
      <c r="PDX317" s="22"/>
      <c r="PDY317" s="22"/>
      <c r="PDZ317" s="22"/>
      <c r="PEA317" s="22"/>
      <c r="PEB317" s="22"/>
      <c r="PEC317" s="22"/>
      <c r="PED317" s="22"/>
      <c r="PEE317" s="22"/>
      <c r="PEF317" s="22"/>
      <c r="PEG317" s="22"/>
      <c r="PEH317" s="22"/>
      <c r="PEI317" s="22"/>
      <c r="PEJ317" s="22"/>
      <c r="PEK317" s="22"/>
      <c r="PEL317" s="22"/>
      <c r="PEM317" s="22"/>
      <c r="PEN317" s="22"/>
      <c r="PEO317" s="22"/>
      <c r="PEP317" s="22"/>
      <c r="PEQ317" s="22"/>
      <c r="PER317" s="22"/>
      <c r="PES317" s="22"/>
      <c r="PET317" s="22"/>
      <c r="PEU317" s="22"/>
      <c r="PEV317" s="22"/>
      <c r="PEW317" s="22"/>
      <c r="PEX317" s="22"/>
      <c r="PEY317" s="22"/>
      <c r="PEZ317" s="22"/>
      <c r="PFA317" s="22"/>
      <c r="PFB317" s="22"/>
      <c r="PFC317" s="22"/>
      <c r="PFD317" s="22"/>
      <c r="PFE317" s="22"/>
      <c r="PFF317" s="22"/>
      <c r="PFG317" s="22"/>
      <c r="PFH317" s="22"/>
      <c r="PFI317" s="22"/>
      <c r="PFJ317" s="22"/>
      <c r="PFK317" s="22"/>
      <c r="PFL317" s="22"/>
      <c r="PFM317" s="22"/>
      <c r="PFN317" s="22"/>
      <c r="PFO317" s="22"/>
      <c r="PFP317" s="22"/>
      <c r="PFQ317" s="22"/>
      <c r="PFR317" s="22"/>
      <c r="PFS317" s="22"/>
      <c r="PFT317" s="22"/>
      <c r="PFU317" s="22"/>
      <c r="PFV317" s="22"/>
      <c r="PFW317" s="22"/>
      <c r="PFX317" s="22"/>
      <c r="PFY317" s="22"/>
      <c r="PFZ317" s="22"/>
      <c r="PGA317" s="22"/>
      <c r="PGB317" s="22"/>
      <c r="PGC317" s="22"/>
      <c r="PGD317" s="22"/>
      <c r="PGE317" s="22"/>
      <c r="PGF317" s="22"/>
      <c r="PGG317" s="22"/>
      <c r="PGH317" s="22"/>
      <c r="PGI317" s="22"/>
      <c r="PGJ317" s="22"/>
      <c r="PGK317" s="22"/>
      <c r="PGL317" s="22"/>
      <c r="PGM317" s="22"/>
      <c r="PGN317" s="22"/>
      <c r="PGO317" s="22"/>
      <c r="PGP317" s="22"/>
      <c r="PGQ317" s="22"/>
      <c r="PGR317" s="22"/>
      <c r="PGS317" s="22"/>
      <c r="PGT317" s="22"/>
      <c r="PGU317" s="22"/>
      <c r="PGV317" s="22"/>
      <c r="PGW317" s="22"/>
      <c r="PGX317" s="22"/>
      <c r="PGY317" s="22"/>
      <c r="PGZ317" s="22"/>
      <c r="PHA317" s="22"/>
      <c r="PHB317" s="22"/>
      <c r="PHC317" s="22"/>
      <c r="PHD317" s="22"/>
      <c r="PHE317" s="22"/>
      <c r="PHF317" s="22"/>
      <c r="PHG317" s="22"/>
      <c r="PHH317" s="22"/>
      <c r="PHI317" s="22"/>
      <c r="PHJ317" s="22"/>
      <c r="PHK317" s="22"/>
      <c r="PHL317" s="22"/>
      <c r="PHM317" s="22"/>
      <c r="PHN317" s="22"/>
      <c r="PHO317" s="22"/>
      <c r="PHP317" s="22"/>
      <c r="PHQ317" s="22"/>
      <c r="PHR317" s="22"/>
      <c r="PHS317" s="22"/>
      <c r="PHT317" s="22"/>
      <c r="PHU317" s="22"/>
      <c r="PHV317" s="22"/>
      <c r="PHW317" s="22"/>
      <c r="PHX317" s="22"/>
      <c r="PHY317" s="22"/>
      <c r="PHZ317" s="22"/>
      <c r="PIA317" s="22"/>
      <c r="PIB317" s="22"/>
      <c r="PIC317" s="22"/>
      <c r="PID317" s="22"/>
      <c r="PIE317" s="22"/>
      <c r="PIF317" s="22"/>
      <c r="PIG317" s="22"/>
      <c r="PIH317" s="22"/>
      <c r="PII317" s="22"/>
      <c r="PIJ317" s="22"/>
      <c r="PIK317" s="22"/>
      <c r="PIL317" s="22"/>
      <c r="PIM317" s="22"/>
      <c r="PIN317" s="22"/>
      <c r="PIO317" s="22"/>
      <c r="PIP317" s="22"/>
      <c r="PIQ317" s="22"/>
      <c r="PIR317" s="22"/>
      <c r="PIS317" s="22"/>
      <c r="PIT317" s="22"/>
      <c r="PIU317" s="22"/>
      <c r="PIV317" s="22"/>
      <c r="PIW317" s="22"/>
      <c r="PIX317" s="22"/>
      <c r="PIY317" s="22"/>
      <c r="PIZ317" s="22"/>
      <c r="PJA317" s="22"/>
      <c r="PJB317" s="22"/>
      <c r="PJC317" s="22"/>
      <c r="PJD317" s="22"/>
      <c r="PJE317" s="22"/>
      <c r="PJF317" s="22"/>
      <c r="PJG317" s="22"/>
      <c r="PJH317" s="22"/>
      <c r="PJI317" s="22"/>
      <c r="PJJ317" s="22"/>
      <c r="PJK317" s="22"/>
      <c r="PJL317" s="22"/>
      <c r="PJM317" s="22"/>
      <c r="PJN317" s="22"/>
      <c r="PJO317" s="22"/>
      <c r="PJP317" s="22"/>
      <c r="PJQ317" s="22"/>
      <c r="PJR317" s="22"/>
      <c r="PJS317" s="22"/>
      <c r="PJT317" s="22"/>
      <c r="PJU317" s="22"/>
      <c r="PJV317" s="22"/>
      <c r="PJW317" s="22"/>
      <c r="PJX317" s="22"/>
      <c r="PJY317" s="22"/>
      <c r="PJZ317" s="22"/>
      <c r="PKA317" s="22"/>
      <c r="PKB317" s="22"/>
      <c r="PKC317" s="22"/>
      <c r="PKD317" s="22"/>
      <c r="PKE317" s="22"/>
      <c r="PKF317" s="22"/>
      <c r="PKG317" s="22"/>
      <c r="PKH317" s="22"/>
      <c r="PKI317" s="22"/>
      <c r="PKJ317" s="22"/>
      <c r="PKK317" s="22"/>
      <c r="PKL317" s="22"/>
      <c r="PKM317" s="22"/>
      <c r="PKN317" s="22"/>
      <c r="PKO317" s="22"/>
      <c r="PKP317" s="22"/>
      <c r="PKQ317" s="22"/>
      <c r="PKR317" s="22"/>
      <c r="PKS317" s="22"/>
      <c r="PKT317" s="22"/>
      <c r="PKU317" s="22"/>
      <c r="PKV317" s="22"/>
      <c r="PKW317" s="22"/>
      <c r="PKX317" s="22"/>
      <c r="PKY317" s="22"/>
      <c r="PKZ317" s="22"/>
      <c r="PLA317" s="22"/>
      <c r="PLB317" s="22"/>
      <c r="PLC317" s="22"/>
      <c r="PLD317" s="22"/>
      <c r="PLE317" s="22"/>
      <c r="PLF317" s="22"/>
      <c r="PLG317" s="22"/>
      <c r="PLH317" s="22"/>
      <c r="PLI317" s="22"/>
      <c r="PLJ317" s="22"/>
      <c r="PLK317" s="22"/>
      <c r="PLL317" s="22"/>
      <c r="PLM317" s="22"/>
      <c r="PLN317" s="22"/>
      <c r="PLO317" s="22"/>
      <c r="PLP317" s="22"/>
      <c r="PLQ317" s="22"/>
      <c r="PLR317" s="22"/>
      <c r="PLS317" s="22"/>
      <c r="PLT317" s="22"/>
      <c r="PLU317" s="22"/>
      <c r="PLV317" s="22"/>
      <c r="PLW317" s="22"/>
      <c r="PLX317" s="22"/>
      <c r="PLY317" s="22"/>
      <c r="PLZ317" s="22"/>
      <c r="PMA317" s="22"/>
      <c r="PMB317" s="22"/>
      <c r="PMC317" s="22"/>
      <c r="PMD317" s="22"/>
      <c r="PME317" s="22"/>
      <c r="PMF317" s="22"/>
      <c r="PMG317" s="22"/>
      <c r="PMH317" s="22"/>
      <c r="PMI317" s="22"/>
      <c r="PMJ317" s="22"/>
      <c r="PMK317" s="22"/>
      <c r="PML317" s="22"/>
      <c r="PMM317" s="22"/>
      <c r="PMN317" s="22"/>
      <c r="PMO317" s="22"/>
      <c r="PMP317" s="22"/>
      <c r="PMQ317" s="22"/>
      <c r="PMR317" s="22"/>
      <c r="PMS317" s="22"/>
      <c r="PMT317" s="22"/>
      <c r="PMU317" s="22"/>
      <c r="PMV317" s="22"/>
      <c r="PMW317" s="22"/>
      <c r="PMX317" s="22"/>
      <c r="PMY317" s="22"/>
      <c r="PMZ317" s="22"/>
      <c r="PNA317" s="22"/>
      <c r="PNB317" s="22"/>
      <c r="PNC317" s="22"/>
      <c r="PND317" s="22"/>
      <c r="PNE317" s="22"/>
      <c r="PNF317" s="22"/>
      <c r="PNG317" s="22"/>
      <c r="PNH317" s="22"/>
      <c r="PNI317" s="22"/>
      <c r="PNJ317" s="22"/>
      <c r="PNK317" s="22"/>
      <c r="PNL317" s="22"/>
      <c r="PNM317" s="22"/>
      <c r="PNN317" s="22"/>
      <c r="PNO317" s="22"/>
      <c r="PNP317" s="22"/>
      <c r="PNQ317" s="22"/>
      <c r="PNR317" s="22"/>
      <c r="PNS317" s="22"/>
      <c r="PNT317" s="22"/>
      <c r="PNU317" s="22"/>
      <c r="PNV317" s="22"/>
      <c r="PNW317" s="22"/>
      <c r="PNX317" s="22"/>
      <c r="PNY317" s="22"/>
      <c r="PNZ317" s="22"/>
      <c r="POA317" s="22"/>
      <c r="POB317" s="22"/>
      <c r="POC317" s="22"/>
      <c r="POD317" s="22"/>
      <c r="POE317" s="22"/>
      <c r="POF317" s="22"/>
      <c r="POG317" s="22"/>
      <c r="POH317" s="22"/>
      <c r="POI317" s="22"/>
      <c r="POJ317" s="22"/>
      <c r="POK317" s="22"/>
      <c r="POL317" s="22"/>
      <c r="POM317" s="22"/>
      <c r="PON317" s="22"/>
      <c r="POO317" s="22"/>
      <c r="POP317" s="22"/>
      <c r="POQ317" s="22"/>
      <c r="POR317" s="22"/>
      <c r="POS317" s="22"/>
      <c r="POT317" s="22"/>
      <c r="POU317" s="22"/>
      <c r="POV317" s="22"/>
      <c r="POW317" s="22"/>
      <c r="POX317" s="22"/>
      <c r="POY317" s="22"/>
      <c r="POZ317" s="22"/>
      <c r="PPA317" s="22"/>
      <c r="PPB317" s="22"/>
      <c r="PPC317" s="22"/>
      <c r="PPD317" s="22"/>
      <c r="PPE317" s="22"/>
      <c r="PPF317" s="22"/>
      <c r="PPG317" s="22"/>
      <c r="PPH317" s="22"/>
      <c r="PPI317" s="22"/>
      <c r="PPJ317" s="22"/>
      <c r="PPK317" s="22"/>
      <c r="PPL317" s="22"/>
      <c r="PPM317" s="22"/>
      <c r="PPN317" s="22"/>
      <c r="PPO317" s="22"/>
      <c r="PPP317" s="22"/>
      <c r="PPQ317" s="22"/>
      <c r="PPR317" s="22"/>
      <c r="PPS317" s="22"/>
      <c r="PPT317" s="22"/>
      <c r="PPU317" s="22"/>
      <c r="PPV317" s="22"/>
      <c r="PPW317" s="22"/>
      <c r="PPX317" s="22"/>
      <c r="PPY317" s="22"/>
      <c r="PPZ317" s="22"/>
      <c r="PQA317" s="22"/>
      <c r="PQB317" s="22"/>
      <c r="PQC317" s="22"/>
      <c r="PQD317" s="22"/>
      <c r="PQE317" s="22"/>
      <c r="PQF317" s="22"/>
      <c r="PQG317" s="22"/>
      <c r="PQH317" s="22"/>
      <c r="PQI317" s="22"/>
      <c r="PQJ317" s="22"/>
      <c r="PQK317" s="22"/>
      <c r="PQL317" s="22"/>
      <c r="PQM317" s="22"/>
      <c r="PQN317" s="22"/>
      <c r="PQO317" s="22"/>
      <c r="PQP317" s="22"/>
      <c r="PQQ317" s="22"/>
      <c r="PQR317" s="22"/>
      <c r="PQS317" s="22"/>
      <c r="PQT317" s="22"/>
      <c r="PQU317" s="22"/>
      <c r="PQV317" s="22"/>
      <c r="PQW317" s="22"/>
      <c r="PQX317" s="22"/>
      <c r="PQY317" s="22"/>
      <c r="PQZ317" s="22"/>
      <c r="PRA317" s="22"/>
      <c r="PRB317" s="22"/>
      <c r="PRC317" s="22"/>
      <c r="PRD317" s="22"/>
      <c r="PRE317" s="22"/>
      <c r="PRF317" s="22"/>
      <c r="PRG317" s="22"/>
      <c r="PRH317" s="22"/>
      <c r="PRI317" s="22"/>
      <c r="PRJ317" s="22"/>
      <c r="PRK317" s="22"/>
      <c r="PRL317" s="22"/>
      <c r="PRM317" s="22"/>
      <c r="PRN317" s="22"/>
      <c r="PRO317" s="22"/>
      <c r="PRP317" s="22"/>
      <c r="PRQ317" s="22"/>
      <c r="PRR317" s="22"/>
      <c r="PRS317" s="22"/>
      <c r="PRT317" s="22"/>
      <c r="PRU317" s="22"/>
      <c r="PRV317" s="22"/>
      <c r="PRW317" s="22"/>
      <c r="PRX317" s="22"/>
      <c r="PRY317" s="22"/>
      <c r="PRZ317" s="22"/>
      <c r="PSA317" s="22"/>
      <c r="PSB317" s="22"/>
      <c r="PSC317" s="22"/>
      <c r="PSD317" s="22"/>
      <c r="PSE317" s="22"/>
      <c r="PSF317" s="22"/>
      <c r="PSG317" s="22"/>
      <c r="PSH317" s="22"/>
      <c r="PSI317" s="22"/>
      <c r="PSJ317" s="22"/>
      <c r="PSK317" s="22"/>
      <c r="PSL317" s="22"/>
      <c r="PSM317" s="22"/>
      <c r="PSN317" s="22"/>
      <c r="PSO317" s="22"/>
      <c r="PSP317" s="22"/>
      <c r="PSQ317" s="22"/>
      <c r="PSR317" s="22"/>
      <c r="PSS317" s="22"/>
      <c r="PST317" s="22"/>
      <c r="PSU317" s="22"/>
      <c r="PSV317" s="22"/>
      <c r="PSW317" s="22"/>
      <c r="PSX317" s="22"/>
      <c r="PSY317" s="22"/>
      <c r="PSZ317" s="22"/>
      <c r="PTA317" s="22"/>
      <c r="PTB317" s="22"/>
      <c r="PTC317" s="22"/>
      <c r="PTD317" s="22"/>
      <c r="PTE317" s="22"/>
      <c r="PTF317" s="22"/>
      <c r="PTG317" s="22"/>
      <c r="PTH317" s="22"/>
      <c r="PTI317" s="22"/>
      <c r="PTJ317" s="22"/>
      <c r="PTK317" s="22"/>
      <c r="PTL317" s="22"/>
      <c r="PTM317" s="22"/>
      <c r="PTN317" s="22"/>
      <c r="PTO317" s="22"/>
      <c r="PTP317" s="22"/>
      <c r="PTQ317" s="22"/>
      <c r="PTR317" s="22"/>
      <c r="PTS317" s="22"/>
      <c r="PTT317" s="22"/>
      <c r="PTU317" s="22"/>
      <c r="PTV317" s="22"/>
      <c r="PTW317" s="22"/>
      <c r="PTX317" s="22"/>
      <c r="PTY317" s="22"/>
      <c r="PTZ317" s="22"/>
      <c r="PUA317" s="22"/>
      <c r="PUB317" s="22"/>
      <c r="PUC317" s="22"/>
      <c r="PUD317" s="22"/>
      <c r="PUE317" s="22"/>
      <c r="PUF317" s="22"/>
      <c r="PUG317" s="22"/>
      <c r="PUH317" s="22"/>
      <c r="PUI317" s="22"/>
      <c r="PUJ317" s="22"/>
      <c r="PUK317" s="22"/>
      <c r="PUL317" s="22"/>
      <c r="PUM317" s="22"/>
      <c r="PUN317" s="22"/>
      <c r="PUO317" s="22"/>
      <c r="PUP317" s="22"/>
      <c r="PUQ317" s="22"/>
      <c r="PUR317" s="22"/>
      <c r="PUS317" s="22"/>
      <c r="PUT317" s="22"/>
      <c r="PUU317" s="22"/>
      <c r="PUV317" s="22"/>
      <c r="PUW317" s="22"/>
      <c r="PUX317" s="22"/>
      <c r="PUY317" s="22"/>
      <c r="PUZ317" s="22"/>
      <c r="PVA317" s="22"/>
      <c r="PVB317" s="22"/>
      <c r="PVC317" s="22"/>
      <c r="PVD317" s="22"/>
      <c r="PVE317" s="22"/>
      <c r="PVF317" s="22"/>
      <c r="PVG317" s="22"/>
      <c r="PVH317" s="22"/>
      <c r="PVI317" s="22"/>
      <c r="PVJ317" s="22"/>
      <c r="PVK317" s="22"/>
      <c r="PVL317" s="22"/>
      <c r="PVM317" s="22"/>
      <c r="PVN317" s="22"/>
      <c r="PVO317" s="22"/>
      <c r="PVP317" s="22"/>
      <c r="PVQ317" s="22"/>
      <c r="PVR317" s="22"/>
      <c r="PVS317" s="22"/>
      <c r="PVT317" s="22"/>
      <c r="PVU317" s="22"/>
      <c r="PVV317" s="22"/>
      <c r="PVW317" s="22"/>
      <c r="PVX317" s="22"/>
      <c r="PVY317" s="22"/>
      <c r="PVZ317" s="22"/>
      <c r="PWA317" s="22"/>
      <c r="PWB317" s="22"/>
      <c r="PWC317" s="22"/>
      <c r="PWD317" s="22"/>
      <c r="PWE317" s="22"/>
      <c r="PWF317" s="22"/>
      <c r="PWG317" s="22"/>
      <c r="PWH317" s="22"/>
      <c r="PWI317" s="22"/>
      <c r="PWJ317" s="22"/>
      <c r="PWK317" s="22"/>
      <c r="PWL317" s="22"/>
      <c r="PWM317" s="22"/>
      <c r="PWN317" s="22"/>
      <c r="PWO317" s="22"/>
      <c r="PWP317" s="22"/>
      <c r="PWQ317" s="22"/>
      <c r="PWR317" s="22"/>
      <c r="PWS317" s="22"/>
      <c r="PWT317" s="22"/>
      <c r="PWU317" s="22"/>
      <c r="PWV317" s="22"/>
      <c r="PWW317" s="22"/>
      <c r="PWX317" s="22"/>
      <c r="PWY317" s="22"/>
      <c r="PWZ317" s="22"/>
      <c r="PXA317" s="22"/>
      <c r="PXB317" s="22"/>
      <c r="PXC317" s="22"/>
      <c r="PXD317" s="22"/>
      <c r="PXE317" s="22"/>
      <c r="PXF317" s="22"/>
      <c r="PXG317" s="22"/>
      <c r="PXH317" s="22"/>
      <c r="PXI317" s="22"/>
      <c r="PXJ317" s="22"/>
      <c r="PXK317" s="22"/>
      <c r="PXL317" s="22"/>
      <c r="PXM317" s="22"/>
      <c r="PXN317" s="22"/>
      <c r="PXO317" s="22"/>
      <c r="PXP317" s="22"/>
      <c r="PXQ317" s="22"/>
      <c r="PXR317" s="22"/>
      <c r="PXS317" s="22"/>
      <c r="PXT317" s="22"/>
      <c r="PXU317" s="22"/>
      <c r="PXV317" s="22"/>
      <c r="PXW317" s="22"/>
      <c r="PXX317" s="22"/>
      <c r="PXY317" s="22"/>
      <c r="PXZ317" s="22"/>
      <c r="PYA317" s="22"/>
      <c r="PYB317" s="22"/>
      <c r="PYC317" s="22"/>
      <c r="PYD317" s="22"/>
      <c r="PYE317" s="22"/>
      <c r="PYF317" s="22"/>
      <c r="PYG317" s="22"/>
      <c r="PYH317" s="22"/>
      <c r="PYI317" s="22"/>
      <c r="PYJ317" s="22"/>
      <c r="PYK317" s="22"/>
      <c r="PYL317" s="22"/>
      <c r="PYM317" s="22"/>
      <c r="PYN317" s="22"/>
      <c r="PYO317" s="22"/>
      <c r="PYP317" s="22"/>
      <c r="PYQ317" s="22"/>
      <c r="PYR317" s="22"/>
      <c r="PYS317" s="22"/>
      <c r="PYT317" s="22"/>
      <c r="PYU317" s="22"/>
      <c r="PYV317" s="22"/>
      <c r="PYW317" s="22"/>
      <c r="PYX317" s="22"/>
      <c r="PYY317" s="22"/>
      <c r="PYZ317" s="22"/>
      <c r="PZA317" s="22"/>
      <c r="PZB317" s="22"/>
      <c r="PZC317" s="22"/>
      <c r="PZD317" s="22"/>
      <c r="PZE317" s="22"/>
      <c r="PZF317" s="22"/>
      <c r="PZG317" s="22"/>
      <c r="PZH317" s="22"/>
      <c r="PZI317" s="22"/>
      <c r="PZJ317" s="22"/>
      <c r="PZK317" s="22"/>
      <c r="PZL317" s="22"/>
      <c r="PZM317" s="22"/>
      <c r="PZN317" s="22"/>
      <c r="PZO317" s="22"/>
      <c r="PZP317" s="22"/>
      <c r="PZQ317" s="22"/>
      <c r="PZR317" s="22"/>
      <c r="PZS317" s="22"/>
      <c r="PZT317" s="22"/>
      <c r="PZU317" s="22"/>
      <c r="PZV317" s="22"/>
      <c r="PZW317" s="22"/>
      <c r="PZX317" s="22"/>
      <c r="PZY317" s="22"/>
      <c r="PZZ317" s="22"/>
      <c r="QAA317" s="22"/>
      <c r="QAB317" s="22"/>
      <c r="QAC317" s="22"/>
      <c r="QAD317" s="22"/>
      <c r="QAE317" s="22"/>
      <c r="QAF317" s="22"/>
      <c r="QAG317" s="22"/>
      <c r="QAH317" s="22"/>
      <c r="QAI317" s="22"/>
      <c r="QAJ317" s="22"/>
      <c r="QAK317" s="22"/>
      <c r="QAL317" s="22"/>
      <c r="QAM317" s="22"/>
      <c r="QAN317" s="22"/>
      <c r="QAO317" s="22"/>
      <c r="QAP317" s="22"/>
      <c r="QAQ317" s="22"/>
      <c r="QAR317" s="22"/>
      <c r="QAS317" s="22"/>
      <c r="QAT317" s="22"/>
      <c r="QAU317" s="22"/>
      <c r="QAV317" s="22"/>
      <c r="QAW317" s="22"/>
      <c r="QAX317" s="22"/>
      <c r="QAY317" s="22"/>
      <c r="QAZ317" s="22"/>
      <c r="QBA317" s="22"/>
      <c r="QBB317" s="22"/>
      <c r="QBC317" s="22"/>
      <c r="QBD317" s="22"/>
      <c r="QBE317" s="22"/>
      <c r="QBF317" s="22"/>
      <c r="QBG317" s="22"/>
      <c r="QBH317" s="22"/>
      <c r="QBI317" s="22"/>
      <c r="QBJ317" s="22"/>
      <c r="QBK317" s="22"/>
      <c r="QBL317" s="22"/>
      <c r="QBM317" s="22"/>
      <c r="QBN317" s="22"/>
      <c r="QBO317" s="22"/>
      <c r="QBP317" s="22"/>
      <c r="QBQ317" s="22"/>
      <c r="QBR317" s="22"/>
      <c r="QBS317" s="22"/>
      <c r="QBT317" s="22"/>
      <c r="QBU317" s="22"/>
      <c r="QBV317" s="22"/>
      <c r="QBW317" s="22"/>
      <c r="QBX317" s="22"/>
      <c r="QBY317" s="22"/>
      <c r="QBZ317" s="22"/>
      <c r="QCA317" s="22"/>
      <c r="QCB317" s="22"/>
      <c r="QCC317" s="22"/>
      <c r="QCD317" s="22"/>
      <c r="QCE317" s="22"/>
      <c r="QCF317" s="22"/>
      <c r="QCG317" s="22"/>
      <c r="QCH317" s="22"/>
      <c r="QCI317" s="22"/>
      <c r="QCJ317" s="22"/>
      <c r="QCK317" s="22"/>
      <c r="QCL317" s="22"/>
      <c r="QCM317" s="22"/>
      <c r="QCN317" s="22"/>
      <c r="QCO317" s="22"/>
      <c r="QCP317" s="22"/>
      <c r="QCQ317" s="22"/>
      <c r="QCR317" s="22"/>
      <c r="QCS317" s="22"/>
      <c r="QCT317" s="22"/>
      <c r="QCU317" s="22"/>
      <c r="QCV317" s="22"/>
      <c r="QCW317" s="22"/>
      <c r="QCX317" s="22"/>
      <c r="QCY317" s="22"/>
      <c r="QCZ317" s="22"/>
      <c r="QDA317" s="22"/>
      <c r="QDB317" s="22"/>
      <c r="QDC317" s="22"/>
      <c r="QDD317" s="22"/>
      <c r="QDE317" s="22"/>
      <c r="QDF317" s="22"/>
      <c r="QDG317" s="22"/>
      <c r="QDH317" s="22"/>
      <c r="QDI317" s="22"/>
      <c r="QDJ317" s="22"/>
      <c r="QDK317" s="22"/>
      <c r="QDL317" s="22"/>
      <c r="QDM317" s="22"/>
      <c r="QDN317" s="22"/>
      <c r="QDO317" s="22"/>
      <c r="QDP317" s="22"/>
      <c r="QDQ317" s="22"/>
      <c r="QDR317" s="22"/>
      <c r="QDS317" s="22"/>
      <c r="QDT317" s="22"/>
      <c r="QDU317" s="22"/>
      <c r="QDV317" s="22"/>
      <c r="QDW317" s="22"/>
      <c r="QDX317" s="22"/>
      <c r="QDY317" s="22"/>
      <c r="QDZ317" s="22"/>
      <c r="QEA317" s="22"/>
      <c r="QEB317" s="22"/>
      <c r="QEC317" s="22"/>
      <c r="QED317" s="22"/>
      <c r="QEE317" s="22"/>
      <c r="QEF317" s="22"/>
      <c r="QEG317" s="22"/>
      <c r="QEH317" s="22"/>
      <c r="QEI317" s="22"/>
      <c r="QEJ317" s="22"/>
      <c r="QEK317" s="22"/>
      <c r="QEL317" s="22"/>
      <c r="QEM317" s="22"/>
      <c r="QEN317" s="22"/>
      <c r="QEO317" s="22"/>
      <c r="QEP317" s="22"/>
      <c r="QEQ317" s="22"/>
      <c r="QER317" s="22"/>
      <c r="QES317" s="22"/>
      <c r="QET317" s="22"/>
      <c r="QEU317" s="22"/>
      <c r="QEV317" s="22"/>
      <c r="QEW317" s="22"/>
      <c r="QEX317" s="22"/>
      <c r="QEY317" s="22"/>
      <c r="QEZ317" s="22"/>
      <c r="QFA317" s="22"/>
      <c r="QFB317" s="22"/>
      <c r="QFC317" s="22"/>
      <c r="QFD317" s="22"/>
      <c r="QFE317" s="22"/>
      <c r="QFF317" s="22"/>
      <c r="QFG317" s="22"/>
      <c r="QFH317" s="22"/>
      <c r="QFI317" s="22"/>
      <c r="QFJ317" s="22"/>
      <c r="QFK317" s="22"/>
      <c r="QFL317" s="22"/>
      <c r="QFM317" s="22"/>
      <c r="QFN317" s="22"/>
      <c r="QFO317" s="22"/>
      <c r="QFP317" s="22"/>
      <c r="QFQ317" s="22"/>
      <c r="QFR317" s="22"/>
      <c r="QFS317" s="22"/>
      <c r="QFT317" s="22"/>
      <c r="QFU317" s="22"/>
      <c r="QFV317" s="22"/>
      <c r="QFW317" s="22"/>
      <c r="QFX317" s="22"/>
      <c r="QFY317" s="22"/>
      <c r="QFZ317" s="22"/>
      <c r="QGA317" s="22"/>
      <c r="QGB317" s="22"/>
      <c r="QGC317" s="22"/>
      <c r="QGD317" s="22"/>
      <c r="QGE317" s="22"/>
      <c r="QGF317" s="22"/>
      <c r="QGG317" s="22"/>
      <c r="QGH317" s="22"/>
      <c r="QGI317" s="22"/>
      <c r="QGJ317" s="22"/>
      <c r="QGK317" s="22"/>
      <c r="QGL317" s="22"/>
      <c r="QGM317" s="22"/>
      <c r="QGN317" s="22"/>
      <c r="QGO317" s="22"/>
      <c r="QGP317" s="22"/>
      <c r="QGQ317" s="22"/>
      <c r="QGR317" s="22"/>
      <c r="QGS317" s="22"/>
      <c r="QGT317" s="22"/>
      <c r="QGU317" s="22"/>
      <c r="QGV317" s="22"/>
      <c r="QGW317" s="22"/>
      <c r="QGX317" s="22"/>
      <c r="QGY317" s="22"/>
      <c r="QGZ317" s="22"/>
      <c r="QHA317" s="22"/>
      <c r="QHB317" s="22"/>
      <c r="QHC317" s="22"/>
      <c r="QHD317" s="22"/>
      <c r="QHE317" s="22"/>
      <c r="QHF317" s="22"/>
      <c r="QHG317" s="22"/>
      <c r="QHH317" s="22"/>
      <c r="QHI317" s="22"/>
      <c r="QHJ317" s="22"/>
      <c r="QHK317" s="22"/>
      <c r="QHL317" s="22"/>
      <c r="QHM317" s="22"/>
      <c r="QHN317" s="22"/>
      <c r="QHO317" s="22"/>
      <c r="QHP317" s="22"/>
      <c r="QHQ317" s="22"/>
      <c r="QHR317" s="22"/>
      <c r="QHS317" s="22"/>
      <c r="QHT317" s="22"/>
      <c r="QHU317" s="22"/>
      <c r="QHV317" s="22"/>
      <c r="QHW317" s="22"/>
      <c r="QHX317" s="22"/>
      <c r="QHY317" s="22"/>
      <c r="QHZ317" s="22"/>
      <c r="QIA317" s="22"/>
      <c r="QIB317" s="22"/>
      <c r="QIC317" s="22"/>
      <c r="QID317" s="22"/>
      <c r="QIE317" s="22"/>
      <c r="QIF317" s="22"/>
      <c r="QIG317" s="22"/>
      <c r="QIH317" s="22"/>
      <c r="QII317" s="22"/>
      <c r="QIJ317" s="22"/>
      <c r="QIK317" s="22"/>
      <c r="QIL317" s="22"/>
      <c r="QIM317" s="22"/>
      <c r="QIN317" s="22"/>
      <c r="QIO317" s="22"/>
      <c r="QIP317" s="22"/>
      <c r="QIQ317" s="22"/>
      <c r="QIR317" s="22"/>
      <c r="QIS317" s="22"/>
      <c r="QIT317" s="22"/>
      <c r="QIU317" s="22"/>
      <c r="QIV317" s="22"/>
      <c r="QIW317" s="22"/>
      <c r="QIX317" s="22"/>
      <c r="QIY317" s="22"/>
      <c r="QIZ317" s="22"/>
      <c r="QJA317" s="22"/>
      <c r="QJB317" s="22"/>
      <c r="QJC317" s="22"/>
      <c r="QJD317" s="22"/>
      <c r="QJE317" s="22"/>
      <c r="QJF317" s="22"/>
      <c r="QJG317" s="22"/>
      <c r="QJH317" s="22"/>
      <c r="QJI317" s="22"/>
      <c r="QJJ317" s="22"/>
      <c r="QJK317" s="22"/>
      <c r="QJL317" s="22"/>
      <c r="QJM317" s="22"/>
      <c r="QJN317" s="22"/>
      <c r="QJO317" s="22"/>
      <c r="QJP317" s="22"/>
      <c r="QJQ317" s="22"/>
      <c r="QJR317" s="22"/>
      <c r="QJS317" s="22"/>
      <c r="QJT317" s="22"/>
      <c r="QJU317" s="22"/>
      <c r="QJV317" s="22"/>
      <c r="QJW317" s="22"/>
      <c r="QJX317" s="22"/>
      <c r="QJY317" s="22"/>
      <c r="QJZ317" s="22"/>
      <c r="QKA317" s="22"/>
      <c r="QKB317" s="22"/>
      <c r="QKC317" s="22"/>
      <c r="QKD317" s="22"/>
      <c r="QKE317" s="22"/>
      <c r="QKF317" s="22"/>
      <c r="QKG317" s="22"/>
      <c r="QKH317" s="22"/>
      <c r="QKI317" s="22"/>
      <c r="QKJ317" s="22"/>
      <c r="QKK317" s="22"/>
      <c r="QKL317" s="22"/>
      <c r="QKM317" s="22"/>
      <c r="QKN317" s="22"/>
      <c r="QKO317" s="22"/>
      <c r="QKP317" s="22"/>
      <c r="QKQ317" s="22"/>
      <c r="QKR317" s="22"/>
      <c r="QKS317" s="22"/>
      <c r="QKT317" s="22"/>
      <c r="QKU317" s="22"/>
      <c r="QKV317" s="22"/>
      <c r="QKW317" s="22"/>
      <c r="QKX317" s="22"/>
      <c r="QKY317" s="22"/>
      <c r="QKZ317" s="22"/>
      <c r="QLA317" s="22"/>
      <c r="QLB317" s="22"/>
      <c r="QLC317" s="22"/>
      <c r="QLD317" s="22"/>
      <c r="QLE317" s="22"/>
      <c r="QLF317" s="22"/>
      <c r="QLG317" s="22"/>
      <c r="QLH317" s="22"/>
      <c r="QLI317" s="22"/>
      <c r="QLJ317" s="22"/>
      <c r="QLK317" s="22"/>
      <c r="QLL317" s="22"/>
      <c r="QLM317" s="22"/>
      <c r="QLN317" s="22"/>
      <c r="QLO317" s="22"/>
      <c r="QLP317" s="22"/>
      <c r="QLQ317" s="22"/>
      <c r="QLR317" s="22"/>
      <c r="QLS317" s="22"/>
      <c r="QLT317" s="22"/>
      <c r="QLU317" s="22"/>
      <c r="QLV317" s="22"/>
      <c r="QLW317" s="22"/>
      <c r="QLX317" s="22"/>
      <c r="QLY317" s="22"/>
      <c r="QLZ317" s="22"/>
      <c r="QMA317" s="22"/>
      <c r="QMB317" s="22"/>
      <c r="QMC317" s="22"/>
      <c r="QMD317" s="22"/>
      <c r="QME317" s="22"/>
      <c r="QMF317" s="22"/>
      <c r="QMG317" s="22"/>
      <c r="QMH317" s="22"/>
      <c r="QMI317" s="22"/>
      <c r="QMJ317" s="22"/>
      <c r="QMK317" s="22"/>
      <c r="QML317" s="22"/>
      <c r="QMM317" s="22"/>
      <c r="QMN317" s="22"/>
      <c r="QMO317" s="22"/>
      <c r="QMP317" s="22"/>
      <c r="QMQ317" s="22"/>
      <c r="QMR317" s="22"/>
      <c r="QMS317" s="22"/>
      <c r="QMT317" s="22"/>
      <c r="QMU317" s="22"/>
      <c r="QMV317" s="22"/>
      <c r="QMW317" s="22"/>
      <c r="QMX317" s="22"/>
      <c r="QMY317" s="22"/>
      <c r="QMZ317" s="22"/>
      <c r="QNA317" s="22"/>
      <c r="QNB317" s="22"/>
      <c r="QNC317" s="22"/>
      <c r="QND317" s="22"/>
      <c r="QNE317" s="22"/>
      <c r="QNF317" s="22"/>
      <c r="QNG317" s="22"/>
      <c r="QNH317" s="22"/>
      <c r="QNI317" s="22"/>
      <c r="QNJ317" s="22"/>
      <c r="QNK317" s="22"/>
      <c r="QNL317" s="22"/>
      <c r="QNM317" s="22"/>
      <c r="QNN317" s="22"/>
      <c r="QNO317" s="22"/>
      <c r="QNP317" s="22"/>
      <c r="QNQ317" s="22"/>
      <c r="QNR317" s="22"/>
      <c r="QNS317" s="22"/>
      <c r="QNT317" s="22"/>
      <c r="QNU317" s="22"/>
      <c r="QNV317" s="22"/>
      <c r="QNW317" s="22"/>
      <c r="QNX317" s="22"/>
      <c r="QNY317" s="22"/>
      <c r="QNZ317" s="22"/>
      <c r="QOA317" s="22"/>
      <c r="QOB317" s="22"/>
      <c r="QOC317" s="22"/>
      <c r="QOD317" s="22"/>
      <c r="QOE317" s="22"/>
      <c r="QOF317" s="22"/>
      <c r="QOG317" s="22"/>
      <c r="QOH317" s="22"/>
      <c r="QOI317" s="22"/>
      <c r="QOJ317" s="22"/>
      <c r="QOK317" s="22"/>
      <c r="QOL317" s="22"/>
      <c r="QOM317" s="22"/>
      <c r="QON317" s="22"/>
      <c r="QOO317" s="22"/>
      <c r="QOP317" s="22"/>
      <c r="QOQ317" s="22"/>
      <c r="QOR317" s="22"/>
      <c r="QOS317" s="22"/>
      <c r="QOT317" s="22"/>
      <c r="QOU317" s="22"/>
      <c r="QOV317" s="22"/>
      <c r="QOW317" s="22"/>
      <c r="QOX317" s="22"/>
      <c r="QOY317" s="22"/>
      <c r="QOZ317" s="22"/>
      <c r="QPA317" s="22"/>
      <c r="QPB317" s="22"/>
      <c r="QPC317" s="22"/>
      <c r="QPD317" s="22"/>
      <c r="QPE317" s="22"/>
      <c r="QPF317" s="22"/>
      <c r="QPG317" s="22"/>
      <c r="QPH317" s="22"/>
      <c r="QPI317" s="22"/>
      <c r="QPJ317" s="22"/>
      <c r="QPK317" s="22"/>
      <c r="QPL317" s="22"/>
      <c r="QPM317" s="22"/>
      <c r="QPN317" s="22"/>
      <c r="QPO317" s="22"/>
      <c r="QPP317" s="22"/>
      <c r="QPQ317" s="22"/>
      <c r="QPR317" s="22"/>
      <c r="QPS317" s="22"/>
      <c r="QPT317" s="22"/>
      <c r="QPU317" s="22"/>
      <c r="QPV317" s="22"/>
      <c r="QPW317" s="22"/>
      <c r="QPX317" s="22"/>
      <c r="QPY317" s="22"/>
      <c r="QPZ317" s="22"/>
      <c r="QQA317" s="22"/>
      <c r="QQB317" s="22"/>
      <c r="QQC317" s="22"/>
      <c r="QQD317" s="22"/>
      <c r="QQE317" s="22"/>
      <c r="QQF317" s="22"/>
      <c r="QQG317" s="22"/>
      <c r="QQH317" s="22"/>
      <c r="QQI317" s="22"/>
      <c r="QQJ317" s="22"/>
      <c r="QQK317" s="22"/>
      <c r="QQL317" s="22"/>
      <c r="QQM317" s="22"/>
      <c r="QQN317" s="22"/>
      <c r="QQO317" s="22"/>
      <c r="QQP317" s="22"/>
      <c r="QQQ317" s="22"/>
      <c r="QQR317" s="22"/>
      <c r="QQS317" s="22"/>
      <c r="QQT317" s="22"/>
      <c r="QQU317" s="22"/>
      <c r="QQV317" s="22"/>
      <c r="QQW317" s="22"/>
      <c r="QQX317" s="22"/>
      <c r="QQY317" s="22"/>
      <c r="QQZ317" s="22"/>
      <c r="QRA317" s="22"/>
      <c r="QRB317" s="22"/>
      <c r="QRC317" s="22"/>
      <c r="QRD317" s="22"/>
      <c r="QRE317" s="22"/>
      <c r="QRF317" s="22"/>
      <c r="QRG317" s="22"/>
      <c r="QRH317" s="22"/>
      <c r="QRI317" s="22"/>
      <c r="QRJ317" s="22"/>
      <c r="QRK317" s="22"/>
      <c r="QRL317" s="22"/>
      <c r="QRM317" s="22"/>
      <c r="QRN317" s="22"/>
      <c r="QRO317" s="22"/>
      <c r="QRP317" s="22"/>
      <c r="QRQ317" s="22"/>
      <c r="QRR317" s="22"/>
      <c r="QRS317" s="22"/>
      <c r="QRT317" s="22"/>
      <c r="QRU317" s="22"/>
      <c r="QRV317" s="22"/>
      <c r="QRW317" s="22"/>
      <c r="QRX317" s="22"/>
      <c r="QRY317" s="22"/>
      <c r="QRZ317" s="22"/>
      <c r="QSA317" s="22"/>
      <c r="QSB317" s="22"/>
      <c r="QSC317" s="22"/>
      <c r="QSD317" s="22"/>
      <c r="QSE317" s="22"/>
      <c r="QSF317" s="22"/>
      <c r="QSG317" s="22"/>
      <c r="QSH317" s="22"/>
      <c r="QSI317" s="22"/>
      <c r="QSJ317" s="22"/>
      <c r="QSK317" s="22"/>
      <c r="QSL317" s="22"/>
      <c r="QSM317" s="22"/>
      <c r="QSN317" s="22"/>
      <c r="QSO317" s="22"/>
      <c r="QSP317" s="22"/>
      <c r="QSQ317" s="22"/>
      <c r="QSR317" s="22"/>
      <c r="QSS317" s="22"/>
      <c r="QST317" s="22"/>
      <c r="QSU317" s="22"/>
      <c r="QSV317" s="22"/>
      <c r="QSW317" s="22"/>
      <c r="QSX317" s="22"/>
      <c r="QSY317" s="22"/>
      <c r="QSZ317" s="22"/>
      <c r="QTA317" s="22"/>
      <c r="QTB317" s="22"/>
      <c r="QTC317" s="22"/>
      <c r="QTD317" s="22"/>
      <c r="QTE317" s="22"/>
      <c r="QTF317" s="22"/>
      <c r="QTG317" s="22"/>
      <c r="QTH317" s="22"/>
      <c r="QTI317" s="22"/>
      <c r="QTJ317" s="22"/>
      <c r="QTK317" s="22"/>
      <c r="QTL317" s="22"/>
      <c r="QTM317" s="22"/>
      <c r="QTN317" s="22"/>
      <c r="QTO317" s="22"/>
      <c r="QTP317" s="22"/>
      <c r="QTQ317" s="22"/>
      <c r="QTR317" s="22"/>
      <c r="QTS317" s="22"/>
      <c r="QTT317" s="22"/>
      <c r="QTU317" s="22"/>
      <c r="QTV317" s="22"/>
      <c r="QTW317" s="22"/>
      <c r="QTX317" s="22"/>
      <c r="QTY317" s="22"/>
      <c r="QTZ317" s="22"/>
      <c r="QUA317" s="22"/>
      <c r="QUB317" s="22"/>
      <c r="QUC317" s="22"/>
      <c r="QUD317" s="22"/>
      <c r="QUE317" s="22"/>
      <c r="QUF317" s="22"/>
      <c r="QUG317" s="22"/>
      <c r="QUH317" s="22"/>
      <c r="QUI317" s="22"/>
      <c r="QUJ317" s="22"/>
      <c r="QUK317" s="22"/>
      <c r="QUL317" s="22"/>
      <c r="QUM317" s="22"/>
      <c r="QUN317" s="22"/>
      <c r="QUO317" s="22"/>
      <c r="QUP317" s="22"/>
      <c r="QUQ317" s="22"/>
      <c r="QUR317" s="22"/>
      <c r="QUS317" s="22"/>
      <c r="QUT317" s="22"/>
      <c r="QUU317" s="22"/>
      <c r="QUV317" s="22"/>
      <c r="QUW317" s="22"/>
      <c r="QUX317" s="22"/>
      <c r="QUY317" s="22"/>
      <c r="QUZ317" s="22"/>
      <c r="QVA317" s="22"/>
      <c r="QVB317" s="22"/>
      <c r="QVC317" s="22"/>
      <c r="QVD317" s="22"/>
      <c r="QVE317" s="22"/>
      <c r="QVF317" s="22"/>
      <c r="QVG317" s="22"/>
      <c r="QVH317" s="22"/>
      <c r="QVI317" s="22"/>
      <c r="QVJ317" s="22"/>
      <c r="QVK317" s="22"/>
      <c r="QVL317" s="22"/>
      <c r="QVM317" s="22"/>
      <c r="QVN317" s="22"/>
      <c r="QVO317" s="22"/>
      <c r="QVP317" s="22"/>
      <c r="QVQ317" s="22"/>
      <c r="QVR317" s="22"/>
      <c r="QVS317" s="22"/>
      <c r="QVT317" s="22"/>
      <c r="QVU317" s="22"/>
      <c r="QVV317" s="22"/>
      <c r="QVW317" s="22"/>
      <c r="QVX317" s="22"/>
      <c r="QVY317" s="22"/>
      <c r="QVZ317" s="22"/>
      <c r="QWA317" s="22"/>
      <c r="QWB317" s="22"/>
      <c r="QWC317" s="22"/>
      <c r="QWD317" s="22"/>
      <c r="QWE317" s="22"/>
      <c r="QWF317" s="22"/>
      <c r="QWG317" s="22"/>
      <c r="QWH317" s="22"/>
      <c r="QWI317" s="22"/>
      <c r="QWJ317" s="22"/>
      <c r="QWK317" s="22"/>
      <c r="QWL317" s="22"/>
      <c r="QWM317" s="22"/>
      <c r="QWN317" s="22"/>
      <c r="QWO317" s="22"/>
      <c r="QWP317" s="22"/>
      <c r="QWQ317" s="22"/>
      <c r="QWR317" s="22"/>
      <c r="QWS317" s="22"/>
      <c r="QWT317" s="22"/>
      <c r="QWU317" s="22"/>
      <c r="QWV317" s="22"/>
      <c r="QWW317" s="22"/>
      <c r="QWX317" s="22"/>
      <c r="QWY317" s="22"/>
      <c r="QWZ317" s="22"/>
      <c r="QXA317" s="22"/>
      <c r="QXB317" s="22"/>
      <c r="QXC317" s="22"/>
      <c r="QXD317" s="22"/>
      <c r="QXE317" s="22"/>
      <c r="QXF317" s="22"/>
      <c r="QXG317" s="22"/>
      <c r="QXH317" s="22"/>
      <c r="QXI317" s="22"/>
      <c r="QXJ317" s="22"/>
      <c r="QXK317" s="22"/>
      <c r="QXL317" s="22"/>
      <c r="QXM317" s="22"/>
      <c r="QXN317" s="22"/>
      <c r="QXO317" s="22"/>
      <c r="QXP317" s="22"/>
      <c r="QXQ317" s="22"/>
      <c r="QXR317" s="22"/>
      <c r="QXS317" s="22"/>
      <c r="QXT317" s="22"/>
      <c r="QXU317" s="22"/>
      <c r="QXV317" s="22"/>
      <c r="QXW317" s="22"/>
      <c r="QXX317" s="22"/>
      <c r="QXY317" s="22"/>
      <c r="QXZ317" s="22"/>
      <c r="QYA317" s="22"/>
      <c r="QYB317" s="22"/>
      <c r="QYC317" s="22"/>
      <c r="QYD317" s="22"/>
      <c r="QYE317" s="22"/>
      <c r="QYF317" s="22"/>
      <c r="QYG317" s="22"/>
      <c r="QYH317" s="22"/>
      <c r="QYI317" s="22"/>
      <c r="QYJ317" s="22"/>
      <c r="QYK317" s="22"/>
      <c r="QYL317" s="22"/>
      <c r="QYM317" s="22"/>
      <c r="QYN317" s="22"/>
      <c r="QYO317" s="22"/>
      <c r="QYP317" s="22"/>
      <c r="QYQ317" s="22"/>
      <c r="QYR317" s="22"/>
      <c r="QYS317" s="22"/>
      <c r="QYT317" s="22"/>
      <c r="QYU317" s="22"/>
      <c r="QYV317" s="22"/>
      <c r="QYW317" s="22"/>
      <c r="QYX317" s="22"/>
      <c r="QYY317" s="22"/>
      <c r="QYZ317" s="22"/>
      <c r="QZA317" s="22"/>
      <c r="QZB317" s="22"/>
      <c r="QZC317" s="22"/>
      <c r="QZD317" s="22"/>
      <c r="QZE317" s="22"/>
      <c r="QZF317" s="22"/>
      <c r="QZG317" s="22"/>
      <c r="QZH317" s="22"/>
      <c r="QZI317" s="22"/>
      <c r="QZJ317" s="22"/>
      <c r="QZK317" s="22"/>
      <c r="QZL317" s="22"/>
      <c r="QZM317" s="22"/>
      <c r="QZN317" s="22"/>
      <c r="QZO317" s="22"/>
      <c r="QZP317" s="22"/>
      <c r="QZQ317" s="22"/>
      <c r="QZR317" s="22"/>
      <c r="QZS317" s="22"/>
      <c r="QZT317" s="22"/>
      <c r="QZU317" s="22"/>
      <c r="QZV317" s="22"/>
      <c r="QZW317" s="22"/>
      <c r="QZX317" s="22"/>
      <c r="QZY317" s="22"/>
      <c r="QZZ317" s="22"/>
      <c r="RAA317" s="22"/>
      <c r="RAB317" s="22"/>
      <c r="RAC317" s="22"/>
      <c r="RAD317" s="22"/>
      <c r="RAE317" s="22"/>
      <c r="RAF317" s="22"/>
      <c r="RAG317" s="22"/>
      <c r="RAH317" s="22"/>
      <c r="RAI317" s="22"/>
      <c r="RAJ317" s="22"/>
      <c r="RAK317" s="22"/>
      <c r="RAL317" s="22"/>
      <c r="RAM317" s="22"/>
      <c r="RAN317" s="22"/>
      <c r="RAO317" s="22"/>
      <c r="RAP317" s="22"/>
      <c r="RAQ317" s="22"/>
      <c r="RAR317" s="22"/>
      <c r="RAS317" s="22"/>
      <c r="RAT317" s="22"/>
      <c r="RAU317" s="22"/>
      <c r="RAV317" s="22"/>
      <c r="RAW317" s="22"/>
      <c r="RAX317" s="22"/>
      <c r="RAY317" s="22"/>
      <c r="RAZ317" s="22"/>
      <c r="RBA317" s="22"/>
      <c r="RBB317" s="22"/>
      <c r="RBC317" s="22"/>
      <c r="RBD317" s="22"/>
      <c r="RBE317" s="22"/>
      <c r="RBF317" s="22"/>
      <c r="RBG317" s="22"/>
      <c r="RBH317" s="22"/>
      <c r="RBI317" s="22"/>
      <c r="RBJ317" s="22"/>
      <c r="RBK317" s="22"/>
      <c r="RBL317" s="22"/>
      <c r="RBM317" s="22"/>
      <c r="RBN317" s="22"/>
      <c r="RBO317" s="22"/>
      <c r="RBP317" s="22"/>
      <c r="RBQ317" s="22"/>
      <c r="RBR317" s="22"/>
      <c r="RBS317" s="22"/>
      <c r="RBT317" s="22"/>
      <c r="RBU317" s="22"/>
      <c r="RBV317" s="22"/>
      <c r="RBW317" s="22"/>
      <c r="RBX317" s="22"/>
      <c r="RBY317" s="22"/>
      <c r="RBZ317" s="22"/>
      <c r="RCA317" s="22"/>
      <c r="RCB317" s="22"/>
      <c r="RCC317" s="22"/>
      <c r="RCD317" s="22"/>
      <c r="RCE317" s="22"/>
      <c r="RCF317" s="22"/>
      <c r="RCG317" s="22"/>
      <c r="RCH317" s="22"/>
      <c r="RCI317" s="22"/>
      <c r="RCJ317" s="22"/>
      <c r="RCK317" s="22"/>
      <c r="RCL317" s="22"/>
      <c r="RCM317" s="22"/>
      <c r="RCN317" s="22"/>
      <c r="RCO317" s="22"/>
      <c r="RCP317" s="22"/>
      <c r="RCQ317" s="22"/>
      <c r="RCR317" s="22"/>
      <c r="RCS317" s="22"/>
      <c r="RCT317" s="22"/>
      <c r="RCU317" s="22"/>
      <c r="RCV317" s="22"/>
      <c r="RCW317" s="22"/>
      <c r="RCX317" s="22"/>
      <c r="RCY317" s="22"/>
      <c r="RCZ317" s="22"/>
      <c r="RDA317" s="22"/>
      <c r="RDB317" s="22"/>
      <c r="RDC317" s="22"/>
      <c r="RDD317" s="22"/>
      <c r="RDE317" s="22"/>
      <c r="RDF317" s="22"/>
      <c r="RDG317" s="22"/>
      <c r="RDH317" s="22"/>
      <c r="RDI317" s="22"/>
      <c r="RDJ317" s="22"/>
      <c r="RDK317" s="22"/>
      <c r="RDL317" s="22"/>
      <c r="RDM317" s="22"/>
      <c r="RDN317" s="22"/>
      <c r="RDO317" s="22"/>
      <c r="RDP317" s="22"/>
      <c r="RDQ317" s="22"/>
      <c r="RDR317" s="22"/>
      <c r="RDS317" s="22"/>
      <c r="RDT317" s="22"/>
      <c r="RDU317" s="22"/>
      <c r="RDV317" s="22"/>
      <c r="RDW317" s="22"/>
      <c r="RDX317" s="22"/>
      <c r="RDY317" s="22"/>
      <c r="RDZ317" s="22"/>
      <c r="REA317" s="22"/>
      <c r="REB317" s="22"/>
      <c r="REC317" s="22"/>
      <c r="RED317" s="22"/>
      <c r="REE317" s="22"/>
      <c r="REF317" s="22"/>
      <c r="REG317" s="22"/>
      <c r="REH317" s="22"/>
      <c r="REI317" s="22"/>
      <c r="REJ317" s="22"/>
      <c r="REK317" s="22"/>
      <c r="REL317" s="22"/>
      <c r="REM317" s="22"/>
      <c r="REN317" s="22"/>
      <c r="REO317" s="22"/>
      <c r="REP317" s="22"/>
      <c r="REQ317" s="22"/>
      <c r="RER317" s="22"/>
      <c r="RES317" s="22"/>
      <c r="RET317" s="22"/>
      <c r="REU317" s="22"/>
      <c r="REV317" s="22"/>
      <c r="REW317" s="22"/>
      <c r="REX317" s="22"/>
      <c r="REY317" s="22"/>
      <c r="REZ317" s="22"/>
      <c r="RFA317" s="22"/>
      <c r="RFB317" s="22"/>
      <c r="RFC317" s="22"/>
      <c r="RFD317" s="22"/>
      <c r="RFE317" s="22"/>
      <c r="RFF317" s="22"/>
      <c r="RFG317" s="22"/>
      <c r="RFH317" s="22"/>
      <c r="RFI317" s="22"/>
      <c r="RFJ317" s="22"/>
      <c r="RFK317" s="22"/>
      <c r="RFL317" s="22"/>
      <c r="RFM317" s="22"/>
      <c r="RFN317" s="22"/>
      <c r="RFO317" s="22"/>
      <c r="RFP317" s="22"/>
      <c r="RFQ317" s="22"/>
      <c r="RFR317" s="22"/>
      <c r="RFS317" s="22"/>
      <c r="RFT317" s="22"/>
      <c r="RFU317" s="22"/>
      <c r="RFV317" s="22"/>
      <c r="RFW317" s="22"/>
      <c r="RFX317" s="22"/>
      <c r="RFY317" s="22"/>
      <c r="RFZ317" s="22"/>
      <c r="RGA317" s="22"/>
      <c r="RGB317" s="22"/>
      <c r="RGC317" s="22"/>
      <c r="RGD317" s="22"/>
      <c r="RGE317" s="22"/>
      <c r="RGF317" s="22"/>
      <c r="RGG317" s="22"/>
      <c r="RGH317" s="22"/>
      <c r="RGI317" s="22"/>
      <c r="RGJ317" s="22"/>
      <c r="RGK317" s="22"/>
      <c r="RGL317" s="22"/>
      <c r="RGM317" s="22"/>
      <c r="RGN317" s="22"/>
      <c r="RGO317" s="22"/>
      <c r="RGP317" s="22"/>
      <c r="RGQ317" s="22"/>
      <c r="RGR317" s="22"/>
      <c r="RGS317" s="22"/>
      <c r="RGT317" s="22"/>
      <c r="RGU317" s="22"/>
      <c r="RGV317" s="22"/>
      <c r="RGW317" s="22"/>
      <c r="RGX317" s="22"/>
      <c r="RGY317" s="22"/>
      <c r="RGZ317" s="22"/>
      <c r="RHA317" s="22"/>
      <c r="RHB317" s="22"/>
      <c r="RHC317" s="22"/>
      <c r="RHD317" s="22"/>
      <c r="RHE317" s="22"/>
      <c r="RHF317" s="22"/>
      <c r="RHG317" s="22"/>
      <c r="RHH317" s="22"/>
      <c r="RHI317" s="22"/>
      <c r="RHJ317" s="22"/>
      <c r="RHK317" s="22"/>
      <c r="RHL317" s="22"/>
      <c r="RHM317" s="22"/>
      <c r="RHN317" s="22"/>
      <c r="RHO317" s="22"/>
      <c r="RHP317" s="22"/>
      <c r="RHQ317" s="22"/>
      <c r="RHR317" s="22"/>
      <c r="RHS317" s="22"/>
      <c r="RHT317" s="22"/>
      <c r="RHU317" s="22"/>
      <c r="RHV317" s="22"/>
      <c r="RHW317" s="22"/>
      <c r="RHX317" s="22"/>
      <c r="RHY317" s="22"/>
      <c r="RHZ317" s="22"/>
      <c r="RIA317" s="22"/>
      <c r="RIB317" s="22"/>
      <c r="RIC317" s="22"/>
      <c r="RID317" s="22"/>
      <c r="RIE317" s="22"/>
      <c r="RIF317" s="22"/>
      <c r="RIG317" s="22"/>
      <c r="RIH317" s="22"/>
      <c r="RII317" s="22"/>
      <c r="RIJ317" s="22"/>
      <c r="RIK317" s="22"/>
      <c r="RIL317" s="22"/>
      <c r="RIM317" s="22"/>
      <c r="RIN317" s="22"/>
      <c r="RIO317" s="22"/>
      <c r="RIP317" s="22"/>
      <c r="RIQ317" s="22"/>
      <c r="RIR317" s="22"/>
      <c r="RIS317" s="22"/>
      <c r="RIT317" s="22"/>
      <c r="RIU317" s="22"/>
      <c r="RIV317" s="22"/>
      <c r="RIW317" s="22"/>
      <c r="RIX317" s="22"/>
      <c r="RIY317" s="22"/>
      <c r="RIZ317" s="22"/>
      <c r="RJA317" s="22"/>
      <c r="RJB317" s="22"/>
      <c r="RJC317" s="22"/>
      <c r="RJD317" s="22"/>
      <c r="RJE317" s="22"/>
      <c r="RJF317" s="22"/>
      <c r="RJG317" s="22"/>
      <c r="RJH317" s="22"/>
      <c r="RJI317" s="22"/>
      <c r="RJJ317" s="22"/>
      <c r="RJK317" s="22"/>
      <c r="RJL317" s="22"/>
      <c r="RJM317" s="22"/>
      <c r="RJN317" s="22"/>
      <c r="RJO317" s="22"/>
      <c r="RJP317" s="22"/>
      <c r="RJQ317" s="22"/>
      <c r="RJR317" s="22"/>
      <c r="RJS317" s="22"/>
      <c r="RJT317" s="22"/>
      <c r="RJU317" s="22"/>
      <c r="RJV317" s="22"/>
      <c r="RJW317" s="22"/>
      <c r="RJX317" s="22"/>
      <c r="RJY317" s="22"/>
      <c r="RJZ317" s="22"/>
      <c r="RKA317" s="22"/>
      <c r="RKB317" s="22"/>
      <c r="RKC317" s="22"/>
      <c r="RKD317" s="22"/>
      <c r="RKE317" s="22"/>
      <c r="RKF317" s="22"/>
      <c r="RKG317" s="22"/>
      <c r="RKH317" s="22"/>
      <c r="RKI317" s="22"/>
      <c r="RKJ317" s="22"/>
      <c r="RKK317" s="22"/>
      <c r="RKL317" s="22"/>
      <c r="RKM317" s="22"/>
      <c r="RKN317" s="22"/>
      <c r="RKO317" s="22"/>
      <c r="RKP317" s="22"/>
      <c r="RKQ317" s="22"/>
      <c r="RKR317" s="22"/>
      <c r="RKS317" s="22"/>
      <c r="RKT317" s="22"/>
      <c r="RKU317" s="22"/>
      <c r="RKV317" s="22"/>
      <c r="RKW317" s="22"/>
      <c r="RKX317" s="22"/>
      <c r="RKY317" s="22"/>
      <c r="RKZ317" s="22"/>
      <c r="RLA317" s="22"/>
      <c r="RLB317" s="22"/>
      <c r="RLC317" s="22"/>
      <c r="RLD317" s="22"/>
      <c r="RLE317" s="22"/>
      <c r="RLF317" s="22"/>
      <c r="RLG317" s="22"/>
      <c r="RLH317" s="22"/>
      <c r="RLI317" s="22"/>
      <c r="RLJ317" s="22"/>
      <c r="RLK317" s="22"/>
      <c r="RLL317" s="22"/>
      <c r="RLM317" s="22"/>
      <c r="RLN317" s="22"/>
      <c r="RLO317" s="22"/>
      <c r="RLP317" s="22"/>
      <c r="RLQ317" s="22"/>
      <c r="RLR317" s="22"/>
      <c r="RLS317" s="22"/>
      <c r="RLT317" s="22"/>
      <c r="RLU317" s="22"/>
      <c r="RLV317" s="22"/>
      <c r="RLW317" s="22"/>
      <c r="RLX317" s="22"/>
      <c r="RLY317" s="22"/>
      <c r="RLZ317" s="22"/>
      <c r="RMA317" s="22"/>
      <c r="RMB317" s="22"/>
      <c r="RMC317" s="22"/>
      <c r="RMD317" s="22"/>
      <c r="RME317" s="22"/>
      <c r="RMF317" s="22"/>
      <c r="RMG317" s="22"/>
      <c r="RMH317" s="22"/>
      <c r="RMI317" s="22"/>
      <c r="RMJ317" s="22"/>
      <c r="RMK317" s="22"/>
      <c r="RML317" s="22"/>
      <c r="RMM317" s="22"/>
      <c r="RMN317" s="22"/>
      <c r="RMO317" s="22"/>
      <c r="RMP317" s="22"/>
      <c r="RMQ317" s="22"/>
      <c r="RMR317" s="22"/>
      <c r="RMS317" s="22"/>
      <c r="RMT317" s="22"/>
      <c r="RMU317" s="22"/>
      <c r="RMV317" s="22"/>
      <c r="RMW317" s="22"/>
      <c r="RMX317" s="22"/>
      <c r="RMY317" s="22"/>
      <c r="RMZ317" s="22"/>
      <c r="RNA317" s="22"/>
      <c r="RNB317" s="22"/>
      <c r="RNC317" s="22"/>
      <c r="RND317" s="22"/>
      <c r="RNE317" s="22"/>
      <c r="RNF317" s="22"/>
      <c r="RNG317" s="22"/>
      <c r="RNH317" s="22"/>
      <c r="RNI317" s="22"/>
      <c r="RNJ317" s="22"/>
      <c r="RNK317" s="22"/>
      <c r="RNL317" s="22"/>
      <c r="RNM317" s="22"/>
      <c r="RNN317" s="22"/>
      <c r="RNO317" s="22"/>
      <c r="RNP317" s="22"/>
      <c r="RNQ317" s="22"/>
      <c r="RNR317" s="22"/>
      <c r="RNS317" s="22"/>
      <c r="RNT317" s="22"/>
      <c r="RNU317" s="22"/>
      <c r="RNV317" s="22"/>
      <c r="RNW317" s="22"/>
      <c r="RNX317" s="22"/>
      <c r="RNY317" s="22"/>
      <c r="RNZ317" s="22"/>
      <c r="ROA317" s="22"/>
      <c r="ROB317" s="22"/>
      <c r="ROC317" s="22"/>
      <c r="ROD317" s="22"/>
      <c r="ROE317" s="22"/>
      <c r="ROF317" s="22"/>
      <c r="ROG317" s="22"/>
      <c r="ROH317" s="22"/>
      <c r="ROI317" s="22"/>
      <c r="ROJ317" s="22"/>
      <c r="ROK317" s="22"/>
      <c r="ROL317" s="22"/>
      <c r="ROM317" s="22"/>
      <c r="RON317" s="22"/>
      <c r="ROO317" s="22"/>
      <c r="ROP317" s="22"/>
      <c r="ROQ317" s="22"/>
      <c r="ROR317" s="22"/>
      <c r="ROS317" s="22"/>
      <c r="ROT317" s="22"/>
      <c r="ROU317" s="22"/>
      <c r="ROV317" s="22"/>
      <c r="ROW317" s="22"/>
      <c r="ROX317" s="22"/>
      <c r="ROY317" s="22"/>
      <c r="ROZ317" s="22"/>
      <c r="RPA317" s="22"/>
      <c r="RPB317" s="22"/>
      <c r="RPC317" s="22"/>
      <c r="RPD317" s="22"/>
      <c r="RPE317" s="22"/>
      <c r="RPF317" s="22"/>
      <c r="RPG317" s="22"/>
      <c r="RPH317" s="22"/>
      <c r="RPI317" s="22"/>
      <c r="RPJ317" s="22"/>
      <c r="RPK317" s="22"/>
      <c r="RPL317" s="22"/>
      <c r="RPM317" s="22"/>
      <c r="RPN317" s="22"/>
      <c r="RPO317" s="22"/>
      <c r="RPP317" s="22"/>
      <c r="RPQ317" s="22"/>
      <c r="RPR317" s="22"/>
      <c r="RPS317" s="22"/>
      <c r="RPT317" s="22"/>
      <c r="RPU317" s="22"/>
      <c r="RPV317" s="22"/>
      <c r="RPW317" s="22"/>
      <c r="RPX317" s="22"/>
      <c r="RPY317" s="22"/>
      <c r="RPZ317" s="22"/>
      <c r="RQA317" s="22"/>
      <c r="RQB317" s="22"/>
      <c r="RQC317" s="22"/>
      <c r="RQD317" s="22"/>
      <c r="RQE317" s="22"/>
      <c r="RQF317" s="22"/>
      <c r="RQG317" s="22"/>
      <c r="RQH317" s="22"/>
      <c r="RQI317" s="22"/>
      <c r="RQJ317" s="22"/>
      <c r="RQK317" s="22"/>
      <c r="RQL317" s="22"/>
      <c r="RQM317" s="22"/>
      <c r="RQN317" s="22"/>
      <c r="RQO317" s="22"/>
      <c r="RQP317" s="22"/>
      <c r="RQQ317" s="22"/>
      <c r="RQR317" s="22"/>
      <c r="RQS317" s="22"/>
      <c r="RQT317" s="22"/>
      <c r="RQU317" s="22"/>
      <c r="RQV317" s="22"/>
      <c r="RQW317" s="22"/>
      <c r="RQX317" s="22"/>
      <c r="RQY317" s="22"/>
      <c r="RQZ317" s="22"/>
      <c r="RRA317" s="22"/>
      <c r="RRB317" s="22"/>
      <c r="RRC317" s="22"/>
      <c r="RRD317" s="22"/>
      <c r="RRE317" s="22"/>
      <c r="RRF317" s="22"/>
      <c r="RRG317" s="22"/>
      <c r="RRH317" s="22"/>
      <c r="RRI317" s="22"/>
      <c r="RRJ317" s="22"/>
      <c r="RRK317" s="22"/>
      <c r="RRL317" s="22"/>
      <c r="RRM317" s="22"/>
      <c r="RRN317" s="22"/>
      <c r="RRO317" s="22"/>
      <c r="RRP317" s="22"/>
      <c r="RRQ317" s="22"/>
      <c r="RRR317" s="22"/>
      <c r="RRS317" s="22"/>
      <c r="RRT317" s="22"/>
      <c r="RRU317" s="22"/>
      <c r="RRV317" s="22"/>
      <c r="RRW317" s="22"/>
      <c r="RRX317" s="22"/>
      <c r="RRY317" s="22"/>
      <c r="RRZ317" s="22"/>
      <c r="RSA317" s="22"/>
      <c r="RSB317" s="22"/>
      <c r="RSC317" s="22"/>
      <c r="RSD317" s="22"/>
      <c r="RSE317" s="22"/>
      <c r="RSF317" s="22"/>
      <c r="RSG317" s="22"/>
      <c r="RSH317" s="22"/>
      <c r="RSI317" s="22"/>
      <c r="RSJ317" s="22"/>
      <c r="RSK317" s="22"/>
      <c r="RSL317" s="22"/>
      <c r="RSM317" s="22"/>
      <c r="RSN317" s="22"/>
      <c r="RSO317" s="22"/>
      <c r="RSP317" s="22"/>
      <c r="RSQ317" s="22"/>
      <c r="RSR317" s="22"/>
      <c r="RSS317" s="22"/>
      <c r="RST317" s="22"/>
      <c r="RSU317" s="22"/>
      <c r="RSV317" s="22"/>
      <c r="RSW317" s="22"/>
      <c r="RSX317" s="22"/>
      <c r="RSY317" s="22"/>
      <c r="RSZ317" s="22"/>
      <c r="RTA317" s="22"/>
      <c r="RTB317" s="22"/>
      <c r="RTC317" s="22"/>
      <c r="RTD317" s="22"/>
      <c r="RTE317" s="22"/>
      <c r="RTF317" s="22"/>
      <c r="RTG317" s="22"/>
      <c r="RTH317" s="22"/>
      <c r="RTI317" s="22"/>
      <c r="RTJ317" s="22"/>
      <c r="RTK317" s="22"/>
      <c r="RTL317" s="22"/>
      <c r="RTM317" s="22"/>
      <c r="RTN317" s="22"/>
      <c r="RTO317" s="22"/>
      <c r="RTP317" s="22"/>
      <c r="RTQ317" s="22"/>
      <c r="RTR317" s="22"/>
      <c r="RTS317" s="22"/>
      <c r="RTT317" s="22"/>
      <c r="RTU317" s="22"/>
      <c r="RTV317" s="22"/>
      <c r="RTW317" s="22"/>
      <c r="RTX317" s="22"/>
      <c r="RTY317" s="22"/>
      <c r="RTZ317" s="22"/>
      <c r="RUA317" s="22"/>
      <c r="RUB317" s="22"/>
      <c r="RUC317" s="22"/>
      <c r="RUD317" s="22"/>
      <c r="RUE317" s="22"/>
      <c r="RUF317" s="22"/>
      <c r="RUG317" s="22"/>
      <c r="RUH317" s="22"/>
      <c r="RUI317" s="22"/>
      <c r="RUJ317" s="22"/>
      <c r="RUK317" s="22"/>
      <c r="RUL317" s="22"/>
      <c r="RUM317" s="22"/>
      <c r="RUN317" s="22"/>
      <c r="RUO317" s="22"/>
      <c r="RUP317" s="22"/>
      <c r="RUQ317" s="22"/>
      <c r="RUR317" s="22"/>
      <c r="RUS317" s="22"/>
      <c r="RUT317" s="22"/>
      <c r="RUU317" s="22"/>
      <c r="RUV317" s="22"/>
      <c r="RUW317" s="22"/>
      <c r="RUX317" s="22"/>
      <c r="RUY317" s="22"/>
      <c r="RUZ317" s="22"/>
      <c r="RVA317" s="22"/>
      <c r="RVB317" s="22"/>
      <c r="RVC317" s="22"/>
      <c r="RVD317" s="22"/>
      <c r="RVE317" s="22"/>
      <c r="RVF317" s="22"/>
      <c r="RVG317" s="22"/>
      <c r="RVH317" s="22"/>
      <c r="RVI317" s="22"/>
      <c r="RVJ317" s="22"/>
      <c r="RVK317" s="22"/>
      <c r="RVL317" s="22"/>
      <c r="RVM317" s="22"/>
      <c r="RVN317" s="22"/>
      <c r="RVO317" s="22"/>
      <c r="RVP317" s="22"/>
      <c r="RVQ317" s="22"/>
      <c r="RVR317" s="22"/>
      <c r="RVS317" s="22"/>
      <c r="RVT317" s="22"/>
      <c r="RVU317" s="22"/>
      <c r="RVV317" s="22"/>
      <c r="RVW317" s="22"/>
      <c r="RVX317" s="22"/>
      <c r="RVY317" s="22"/>
      <c r="RVZ317" s="22"/>
      <c r="RWA317" s="22"/>
      <c r="RWB317" s="22"/>
      <c r="RWC317" s="22"/>
      <c r="RWD317" s="22"/>
      <c r="RWE317" s="22"/>
      <c r="RWF317" s="22"/>
      <c r="RWG317" s="22"/>
      <c r="RWH317" s="22"/>
      <c r="RWI317" s="22"/>
      <c r="RWJ317" s="22"/>
      <c r="RWK317" s="22"/>
      <c r="RWL317" s="22"/>
      <c r="RWM317" s="22"/>
      <c r="RWN317" s="22"/>
      <c r="RWO317" s="22"/>
      <c r="RWP317" s="22"/>
      <c r="RWQ317" s="22"/>
      <c r="RWR317" s="22"/>
      <c r="RWS317" s="22"/>
      <c r="RWT317" s="22"/>
      <c r="RWU317" s="22"/>
      <c r="RWV317" s="22"/>
      <c r="RWW317" s="22"/>
      <c r="RWX317" s="22"/>
      <c r="RWY317" s="22"/>
      <c r="RWZ317" s="22"/>
      <c r="RXA317" s="22"/>
      <c r="RXB317" s="22"/>
      <c r="RXC317" s="22"/>
      <c r="RXD317" s="22"/>
      <c r="RXE317" s="22"/>
      <c r="RXF317" s="22"/>
      <c r="RXG317" s="22"/>
      <c r="RXH317" s="22"/>
      <c r="RXI317" s="22"/>
      <c r="RXJ317" s="22"/>
      <c r="RXK317" s="22"/>
      <c r="RXL317" s="22"/>
      <c r="RXM317" s="22"/>
      <c r="RXN317" s="22"/>
      <c r="RXO317" s="22"/>
      <c r="RXP317" s="22"/>
      <c r="RXQ317" s="22"/>
      <c r="RXR317" s="22"/>
      <c r="RXS317" s="22"/>
      <c r="RXT317" s="22"/>
      <c r="RXU317" s="22"/>
      <c r="RXV317" s="22"/>
      <c r="RXW317" s="22"/>
      <c r="RXX317" s="22"/>
      <c r="RXY317" s="22"/>
      <c r="RXZ317" s="22"/>
      <c r="RYA317" s="22"/>
      <c r="RYB317" s="22"/>
      <c r="RYC317" s="22"/>
      <c r="RYD317" s="22"/>
      <c r="RYE317" s="22"/>
      <c r="RYF317" s="22"/>
      <c r="RYG317" s="22"/>
      <c r="RYH317" s="22"/>
      <c r="RYI317" s="22"/>
      <c r="RYJ317" s="22"/>
      <c r="RYK317" s="22"/>
      <c r="RYL317" s="22"/>
      <c r="RYM317" s="22"/>
      <c r="RYN317" s="22"/>
      <c r="RYO317" s="22"/>
      <c r="RYP317" s="22"/>
      <c r="RYQ317" s="22"/>
      <c r="RYR317" s="22"/>
      <c r="RYS317" s="22"/>
      <c r="RYT317" s="22"/>
      <c r="RYU317" s="22"/>
      <c r="RYV317" s="22"/>
      <c r="RYW317" s="22"/>
      <c r="RYX317" s="22"/>
      <c r="RYY317" s="22"/>
      <c r="RYZ317" s="22"/>
      <c r="RZA317" s="22"/>
      <c r="RZB317" s="22"/>
      <c r="RZC317" s="22"/>
      <c r="RZD317" s="22"/>
      <c r="RZE317" s="22"/>
      <c r="RZF317" s="22"/>
      <c r="RZG317" s="22"/>
      <c r="RZH317" s="22"/>
      <c r="RZI317" s="22"/>
      <c r="RZJ317" s="22"/>
      <c r="RZK317" s="22"/>
      <c r="RZL317" s="22"/>
      <c r="RZM317" s="22"/>
      <c r="RZN317" s="22"/>
      <c r="RZO317" s="22"/>
      <c r="RZP317" s="22"/>
      <c r="RZQ317" s="22"/>
      <c r="RZR317" s="22"/>
      <c r="RZS317" s="22"/>
      <c r="RZT317" s="22"/>
      <c r="RZU317" s="22"/>
      <c r="RZV317" s="22"/>
      <c r="RZW317" s="22"/>
      <c r="RZX317" s="22"/>
      <c r="RZY317" s="22"/>
      <c r="RZZ317" s="22"/>
      <c r="SAA317" s="22"/>
      <c r="SAB317" s="22"/>
      <c r="SAC317" s="22"/>
      <c r="SAD317" s="22"/>
      <c r="SAE317" s="22"/>
      <c r="SAF317" s="22"/>
      <c r="SAG317" s="22"/>
      <c r="SAH317" s="22"/>
      <c r="SAI317" s="22"/>
      <c r="SAJ317" s="22"/>
      <c r="SAK317" s="22"/>
      <c r="SAL317" s="22"/>
      <c r="SAM317" s="22"/>
      <c r="SAN317" s="22"/>
      <c r="SAO317" s="22"/>
      <c r="SAP317" s="22"/>
      <c r="SAQ317" s="22"/>
      <c r="SAR317" s="22"/>
      <c r="SAS317" s="22"/>
      <c r="SAT317" s="22"/>
      <c r="SAU317" s="22"/>
      <c r="SAV317" s="22"/>
      <c r="SAW317" s="22"/>
      <c r="SAX317" s="22"/>
      <c r="SAY317" s="22"/>
      <c r="SAZ317" s="22"/>
      <c r="SBA317" s="22"/>
      <c r="SBB317" s="22"/>
      <c r="SBC317" s="22"/>
      <c r="SBD317" s="22"/>
      <c r="SBE317" s="22"/>
      <c r="SBF317" s="22"/>
      <c r="SBG317" s="22"/>
      <c r="SBH317" s="22"/>
      <c r="SBI317" s="22"/>
      <c r="SBJ317" s="22"/>
      <c r="SBK317" s="22"/>
      <c r="SBL317" s="22"/>
      <c r="SBM317" s="22"/>
      <c r="SBN317" s="22"/>
      <c r="SBO317" s="22"/>
      <c r="SBP317" s="22"/>
      <c r="SBQ317" s="22"/>
      <c r="SBR317" s="22"/>
      <c r="SBS317" s="22"/>
      <c r="SBT317" s="22"/>
      <c r="SBU317" s="22"/>
      <c r="SBV317" s="22"/>
      <c r="SBW317" s="22"/>
      <c r="SBX317" s="22"/>
      <c r="SBY317" s="22"/>
      <c r="SBZ317" s="22"/>
      <c r="SCA317" s="22"/>
      <c r="SCB317" s="22"/>
      <c r="SCC317" s="22"/>
      <c r="SCD317" s="22"/>
      <c r="SCE317" s="22"/>
      <c r="SCF317" s="22"/>
      <c r="SCG317" s="22"/>
      <c r="SCH317" s="22"/>
      <c r="SCI317" s="22"/>
      <c r="SCJ317" s="22"/>
      <c r="SCK317" s="22"/>
      <c r="SCL317" s="22"/>
      <c r="SCM317" s="22"/>
      <c r="SCN317" s="22"/>
      <c r="SCO317" s="22"/>
      <c r="SCP317" s="22"/>
      <c r="SCQ317" s="22"/>
      <c r="SCR317" s="22"/>
      <c r="SCS317" s="22"/>
      <c r="SCT317" s="22"/>
      <c r="SCU317" s="22"/>
      <c r="SCV317" s="22"/>
      <c r="SCW317" s="22"/>
      <c r="SCX317" s="22"/>
      <c r="SCY317" s="22"/>
      <c r="SCZ317" s="22"/>
      <c r="SDA317" s="22"/>
      <c r="SDB317" s="22"/>
      <c r="SDC317" s="22"/>
      <c r="SDD317" s="22"/>
      <c r="SDE317" s="22"/>
      <c r="SDF317" s="22"/>
      <c r="SDG317" s="22"/>
      <c r="SDH317" s="22"/>
      <c r="SDI317" s="22"/>
      <c r="SDJ317" s="22"/>
      <c r="SDK317" s="22"/>
      <c r="SDL317" s="22"/>
      <c r="SDM317" s="22"/>
      <c r="SDN317" s="22"/>
      <c r="SDO317" s="22"/>
      <c r="SDP317" s="22"/>
      <c r="SDQ317" s="22"/>
      <c r="SDR317" s="22"/>
      <c r="SDS317" s="22"/>
      <c r="SDT317" s="22"/>
      <c r="SDU317" s="22"/>
      <c r="SDV317" s="22"/>
      <c r="SDW317" s="22"/>
      <c r="SDX317" s="22"/>
      <c r="SDY317" s="22"/>
      <c r="SDZ317" s="22"/>
      <c r="SEA317" s="22"/>
      <c r="SEB317" s="22"/>
      <c r="SEC317" s="22"/>
      <c r="SED317" s="22"/>
      <c r="SEE317" s="22"/>
      <c r="SEF317" s="22"/>
      <c r="SEG317" s="22"/>
      <c r="SEH317" s="22"/>
      <c r="SEI317" s="22"/>
      <c r="SEJ317" s="22"/>
      <c r="SEK317" s="22"/>
      <c r="SEL317" s="22"/>
      <c r="SEM317" s="22"/>
      <c r="SEN317" s="22"/>
      <c r="SEO317" s="22"/>
      <c r="SEP317" s="22"/>
      <c r="SEQ317" s="22"/>
      <c r="SER317" s="22"/>
      <c r="SES317" s="22"/>
      <c r="SET317" s="22"/>
      <c r="SEU317" s="22"/>
      <c r="SEV317" s="22"/>
      <c r="SEW317" s="22"/>
      <c r="SEX317" s="22"/>
      <c r="SEY317" s="22"/>
      <c r="SEZ317" s="22"/>
      <c r="SFA317" s="22"/>
      <c r="SFB317" s="22"/>
      <c r="SFC317" s="22"/>
      <c r="SFD317" s="22"/>
      <c r="SFE317" s="22"/>
      <c r="SFF317" s="22"/>
      <c r="SFG317" s="22"/>
      <c r="SFH317" s="22"/>
      <c r="SFI317" s="22"/>
      <c r="SFJ317" s="22"/>
      <c r="SFK317" s="22"/>
      <c r="SFL317" s="22"/>
      <c r="SFM317" s="22"/>
      <c r="SFN317" s="22"/>
      <c r="SFO317" s="22"/>
      <c r="SFP317" s="22"/>
      <c r="SFQ317" s="22"/>
      <c r="SFR317" s="22"/>
      <c r="SFS317" s="22"/>
      <c r="SFT317" s="22"/>
      <c r="SFU317" s="22"/>
      <c r="SFV317" s="22"/>
      <c r="SFW317" s="22"/>
      <c r="SFX317" s="22"/>
      <c r="SFY317" s="22"/>
      <c r="SFZ317" s="22"/>
      <c r="SGA317" s="22"/>
      <c r="SGB317" s="22"/>
      <c r="SGC317" s="22"/>
      <c r="SGD317" s="22"/>
      <c r="SGE317" s="22"/>
      <c r="SGF317" s="22"/>
      <c r="SGG317" s="22"/>
      <c r="SGH317" s="22"/>
      <c r="SGI317" s="22"/>
      <c r="SGJ317" s="22"/>
      <c r="SGK317" s="22"/>
      <c r="SGL317" s="22"/>
      <c r="SGM317" s="22"/>
      <c r="SGN317" s="22"/>
      <c r="SGO317" s="22"/>
      <c r="SGP317" s="22"/>
      <c r="SGQ317" s="22"/>
      <c r="SGR317" s="22"/>
      <c r="SGS317" s="22"/>
      <c r="SGT317" s="22"/>
      <c r="SGU317" s="22"/>
      <c r="SGV317" s="22"/>
      <c r="SGW317" s="22"/>
      <c r="SGX317" s="22"/>
      <c r="SGY317" s="22"/>
      <c r="SGZ317" s="22"/>
      <c r="SHA317" s="22"/>
      <c r="SHB317" s="22"/>
      <c r="SHC317" s="22"/>
      <c r="SHD317" s="22"/>
      <c r="SHE317" s="22"/>
      <c r="SHF317" s="22"/>
      <c r="SHG317" s="22"/>
      <c r="SHH317" s="22"/>
      <c r="SHI317" s="22"/>
      <c r="SHJ317" s="22"/>
      <c r="SHK317" s="22"/>
      <c r="SHL317" s="22"/>
      <c r="SHM317" s="22"/>
      <c r="SHN317" s="22"/>
      <c r="SHO317" s="22"/>
      <c r="SHP317" s="22"/>
      <c r="SHQ317" s="22"/>
      <c r="SHR317" s="22"/>
      <c r="SHS317" s="22"/>
      <c r="SHT317" s="22"/>
      <c r="SHU317" s="22"/>
      <c r="SHV317" s="22"/>
      <c r="SHW317" s="22"/>
      <c r="SHX317" s="22"/>
      <c r="SHY317" s="22"/>
      <c r="SHZ317" s="22"/>
      <c r="SIA317" s="22"/>
      <c r="SIB317" s="22"/>
      <c r="SIC317" s="22"/>
      <c r="SID317" s="22"/>
      <c r="SIE317" s="22"/>
      <c r="SIF317" s="22"/>
      <c r="SIG317" s="22"/>
      <c r="SIH317" s="22"/>
      <c r="SII317" s="22"/>
      <c r="SIJ317" s="22"/>
      <c r="SIK317" s="22"/>
      <c r="SIL317" s="22"/>
      <c r="SIM317" s="22"/>
      <c r="SIN317" s="22"/>
      <c r="SIO317" s="22"/>
      <c r="SIP317" s="22"/>
      <c r="SIQ317" s="22"/>
      <c r="SIR317" s="22"/>
      <c r="SIS317" s="22"/>
      <c r="SIT317" s="22"/>
      <c r="SIU317" s="22"/>
      <c r="SIV317" s="22"/>
      <c r="SIW317" s="22"/>
      <c r="SIX317" s="22"/>
      <c r="SIY317" s="22"/>
      <c r="SIZ317" s="22"/>
      <c r="SJA317" s="22"/>
      <c r="SJB317" s="22"/>
      <c r="SJC317" s="22"/>
      <c r="SJD317" s="22"/>
      <c r="SJE317" s="22"/>
      <c r="SJF317" s="22"/>
      <c r="SJG317" s="22"/>
      <c r="SJH317" s="22"/>
      <c r="SJI317" s="22"/>
      <c r="SJJ317" s="22"/>
      <c r="SJK317" s="22"/>
      <c r="SJL317" s="22"/>
      <c r="SJM317" s="22"/>
      <c r="SJN317" s="22"/>
      <c r="SJO317" s="22"/>
      <c r="SJP317" s="22"/>
      <c r="SJQ317" s="22"/>
      <c r="SJR317" s="22"/>
      <c r="SJS317" s="22"/>
      <c r="SJT317" s="22"/>
      <c r="SJU317" s="22"/>
      <c r="SJV317" s="22"/>
      <c r="SJW317" s="22"/>
      <c r="SJX317" s="22"/>
      <c r="SJY317" s="22"/>
      <c r="SJZ317" s="22"/>
      <c r="SKA317" s="22"/>
      <c r="SKB317" s="22"/>
      <c r="SKC317" s="22"/>
      <c r="SKD317" s="22"/>
      <c r="SKE317" s="22"/>
      <c r="SKF317" s="22"/>
      <c r="SKG317" s="22"/>
      <c r="SKH317" s="22"/>
      <c r="SKI317" s="22"/>
      <c r="SKJ317" s="22"/>
      <c r="SKK317" s="22"/>
      <c r="SKL317" s="22"/>
      <c r="SKM317" s="22"/>
      <c r="SKN317" s="22"/>
      <c r="SKO317" s="22"/>
      <c r="SKP317" s="22"/>
      <c r="SKQ317" s="22"/>
      <c r="SKR317" s="22"/>
      <c r="SKS317" s="22"/>
      <c r="SKT317" s="22"/>
      <c r="SKU317" s="22"/>
      <c r="SKV317" s="22"/>
      <c r="SKW317" s="22"/>
      <c r="SKX317" s="22"/>
      <c r="SKY317" s="22"/>
      <c r="SKZ317" s="22"/>
      <c r="SLA317" s="22"/>
      <c r="SLB317" s="22"/>
      <c r="SLC317" s="22"/>
      <c r="SLD317" s="22"/>
      <c r="SLE317" s="22"/>
      <c r="SLF317" s="22"/>
      <c r="SLG317" s="22"/>
      <c r="SLH317" s="22"/>
      <c r="SLI317" s="22"/>
      <c r="SLJ317" s="22"/>
      <c r="SLK317" s="22"/>
      <c r="SLL317" s="22"/>
      <c r="SLM317" s="22"/>
      <c r="SLN317" s="22"/>
      <c r="SLO317" s="22"/>
      <c r="SLP317" s="22"/>
      <c r="SLQ317" s="22"/>
      <c r="SLR317" s="22"/>
      <c r="SLS317" s="22"/>
      <c r="SLT317" s="22"/>
      <c r="SLU317" s="22"/>
      <c r="SLV317" s="22"/>
      <c r="SLW317" s="22"/>
      <c r="SLX317" s="22"/>
      <c r="SLY317" s="22"/>
      <c r="SLZ317" s="22"/>
      <c r="SMA317" s="22"/>
      <c r="SMB317" s="22"/>
      <c r="SMC317" s="22"/>
      <c r="SMD317" s="22"/>
      <c r="SME317" s="22"/>
      <c r="SMF317" s="22"/>
      <c r="SMG317" s="22"/>
      <c r="SMH317" s="22"/>
      <c r="SMI317" s="22"/>
      <c r="SMJ317" s="22"/>
      <c r="SMK317" s="22"/>
      <c r="SML317" s="22"/>
      <c r="SMM317" s="22"/>
      <c r="SMN317" s="22"/>
      <c r="SMO317" s="22"/>
      <c r="SMP317" s="22"/>
      <c r="SMQ317" s="22"/>
      <c r="SMR317" s="22"/>
      <c r="SMS317" s="22"/>
      <c r="SMT317" s="22"/>
      <c r="SMU317" s="22"/>
      <c r="SMV317" s="22"/>
      <c r="SMW317" s="22"/>
      <c r="SMX317" s="22"/>
      <c r="SMY317" s="22"/>
      <c r="SMZ317" s="22"/>
      <c r="SNA317" s="22"/>
      <c r="SNB317" s="22"/>
      <c r="SNC317" s="22"/>
      <c r="SND317" s="22"/>
      <c r="SNE317" s="22"/>
      <c r="SNF317" s="22"/>
      <c r="SNG317" s="22"/>
      <c r="SNH317" s="22"/>
      <c r="SNI317" s="22"/>
      <c r="SNJ317" s="22"/>
      <c r="SNK317" s="22"/>
      <c r="SNL317" s="22"/>
      <c r="SNM317" s="22"/>
      <c r="SNN317" s="22"/>
      <c r="SNO317" s="22"/>
      <c r="SNP317" s="22"/>
      <c r="SNQ317" s="22"/>
      <c r="SNR317" s="22"/>
      <c r="SNS317" s="22"/>
      <c r="SNT317" s="22"/>
      <c r="SNU317" s="22"/>
      <c r="SNV317" s="22"/>
      <c r="SNW317" s="22"/>
      <c r="SNX317" s="22"/>
      <c r="SNY317" s="22"/>
      <c r="SNZ317" s="22"/>
      <c r="SOA317" s="22"/>
      <c r="SOB317" s="22"/>
      <c r="SOC317" s="22"/>
      <c r="SOD317" s="22"/>
      <c r="SOE317" s="22"/>
      <c r="SOF317" s="22"/>
      <c r="SOG317" s="22"/>
      <c r="SOH317" s="22"/>
      <c r="SOI317" s="22"/>
      <c r="SOJ317" s="22"/>
      <c r="SOK317" s="22"/>
      <c r="SOL317" s="22"/>
      <c r="SOM317" s="22"/>
      <c r="SON317" s="22"/>
      <c r="SOO317" s="22"/>
      <c r="SOP317" s="22"/>
      <c r="SOQ317" s="22"/>
      <c r="SOR317" s="22"/>
      <c r="SOS317" s="22"/>
      <c r="SOT317" s="22"/>
      <c r="SOU317" s="22"/>
      <c r="SOV317" s="22"/>
      <c r="SOW317" s="22"/>
      <c r="SOX317" s="22"/>
      <c r="SOY317" s="22"/>
      <c r="SOZ317" s="22"/>
      <c r="SPA317" s="22"/>
      <c r="SPB317" s="22"/>
      <c r="SPC317" s="22"/>
      <c r="SPD317" s="22"/>
      <c r="SPE317" s="22"/>
      <c r="SPF317" s="22"/>
      <c r="SPG317" s="22"/>
      <c r="SPH317" s="22"/>
      <c r="SPI317" s="22"/>
      <c r="SPJ317" s="22"/>
      <c r="SPK317" s="22"/>
      <c r="SPL317" s="22"/>
      <c r="SPM317" s="22"/>
      <c r="SPN317" s="22"/>
      <c r="SPO317" s="22"/>
      <c r="SPP317" s="22"/>
      <c r="SPQ317" s="22"/>
      <c r="SPR317" s="22"/>
      <c r="SPS317" s="22"/>
      <c r="SPT317" s="22"/>
      <c r="SPU317" s="22"/>
      <c r="SPV317" s="22"/>
      <c r="SPW317" s="22"/>
      <c r="SPX317" s="22"/>
      <c r="SPY317" s="22"/>
      <c r="SPZ317" s="22"/>
      <c r="SQA317" s="22"/>
      <c r="SQB317" s="22"/>
      <c r="SQC317" s="22"/>
      <c r="SQD317" s="22"/>
      <c r="SQE317" s="22"/>
      <c r="SQF317" s="22"/>
      <c r="SQG317" s="22"/>
      <c r="SQH317" s="22"/>
      <c r="SQI317" s="22"/>
      <c r="SQJ317" s="22"/>
      <c r="SQK317" s="22"/>
      <c r="SQL317" s="22"/>
      <c r="SQM317" s="22"/>
      <c r="SQN317" s="22"/>
      <c r="SQO317" s="22"/>
      <c r="SQP317" s="22"/>
      <c r="SQQ317" s="22"/>
      <c r="SQR317" s="22"/>
      <c r="SQS317" s="22"/>
      <c r="SQT317" s="22"/>
      <c r="SQU317" s="22"/>
      <c r="SQV317" s="22"/>
      <c r="SQW317" s="22"/>
      <c r="SQX317" s="22"/>
      <c r="SQY317" s="22"/>
      <c r="SQZ317" s="22"/>
      <c r="SRA317" s="22"/>
      <c r="SRB317" s="22"/>
      <c r="SRC317" s="22"/>
      <c r="SRD317" s="22"/>
      <c r="SRE317" s="22"/>
      <c r="SRF317" s="22"/>
      <c r="SRG317" s="22"/>
      <c r="SRH317" s="22"/>
      <c r="SRI317" s="22"/>
      <c r="SRJ317" s="22"/>
      <c r="SRK317" s="22"/>
      <c r="SRL317" s="22"/>
      <c r="SRM317" s="22"/>
      <c r="SRN317" s="22"/>
      <c r="SRO317" s="22"/>
      <c r="SRP317" s="22"/>
      <c r="SRQ317" s="22"/>
      <c r="SRR317" s="22"/>
      <c r="SRS317" s="22"/>
      <c r="SRT317" s="22"/>
      <c r="SRU317" s="22"/>
      <c r="SRV317" s="22"/>
      <c r="SRW317" s="22"/>
      <c r="SRX317" s="22"/>
      <c r="SRY317" s="22"/>
      <c r="SRZ317" s="22"/>
      <c r="SSA317" s="22"/>
      <c r="SSB317" s="22"/>
      <c r="SSC317" s="22"/>
      <c r="SSD317" s="22"/>
      <c r="SSE317" s="22"/>
      <c r="SSF317" s="22"/>
      <c r="SSG317" s="22"/>
      <c r="SSH317" s="22"/>
      <c r="SSI317" s="22"/>
      <c r="SSJ317" s="22"/>
      <c r="SSK317" s="22"/>
      <c r="SSL317" s="22"/>
      <c r="SSM317" s="22"/>
      <c r="SSN317" s="22"/>
      <c r="SSO317" s="22"/>
      <c r="SSP317" s="22"/>
      <c r="SSQ317" s="22"/>
      <c r="SSR317" s="22"/>
      <c r="SSS317" s="22"/>
      <c r="SST317" s="22"/>
      <c r="SSU317" s="22"/>
      <c r="SSV317" s="22"/>
      <c r="SSW317" s="22"/>
      <c r="SSX317" s="22"/>
      <c r="SSY317" s="22"/>
      <c r="SSZ317" s="22"/>
      <c r="STA317" s="22"/>
      <c r="STB317" s="22"/>
      <c r="STC317" s="22"/>
      <c r="STD317" s="22"/>
      <c r="STE317" s="22"/>
      <c r="STF317" s="22"/>
      <c r="STG317" s="22"/>
      <c r="STH317" s="22"/>
      <c r="STI317" s="22"/>
      <c r="STJ317" s="22"/>
      <c r="STK317" s="22"/>
      <c r="STL317" s="22"/>
      <c r="STM317" s="22"/>
      <c r="STN317" s="22"/>
      <c r="STO317" s="22"/>
      <c r="STP317" s="22"/>
      <c r="STQ317" s="22"/>
      <c r="STR317" s="22"/>
      <c r="STS317" s="22"/>
      <c r="STT317" s="22"/>
      <c r="STU317" s="22"/>
      <c r="STV317" s="22"/>
      <c r="STW317" s="22"/>
      <c r="STX317" s="22"/>
      <c r="STY317" s="22"/>
      <c r="STZ317" s="22"/>
      <c r="SUA317" s="22"/>
      <c r="SUB317" s="22"/>
      <c r="SUC317" s="22"/>
      <c r="SUD317" s="22"/>
      <c r="SUE317" s="22"/>
      <c r="SUF317" s="22"/>
      <c r="SUG317" s="22"/>
      <c r="SUH317" s="22"/>
      <c r="SUI317" s="22"/>
      <c r="SUJ317" s="22"/>
      <c r="SUK317" s="22"/>
      <c r="SUL317" s="22"/>
      <c r="SUM317" s="22"/>
      <c r="SUN317" s="22"/>
      <c r="SUO317" s="22"/>
      <c r="SUP317" s="22"/>
      <c r="SUQ317" s="22"/>
      <c r="SUR317" s="22"/>
      <c r="SUS317" s="22"/>
      <c r="SUT317" s="22"/>
      <c r="SUU317" s="22"/>
      <c r="SUV317" s="22"/>
      <c r="SUW317" s="22"/>
      <c r="SUX317" s="22"/>
      <c r="SUY317" s="22"/>
      <c r="SUZ317" s="22"/>
      <c r="SVA317" s="22"/>
      <c r="SVB317" s="22"/>
      <c r="SVC317" s="22"/>
      <c r="SVD317" s="22"/>
      <c r="SVE317" s="22"/>
      <c r="SVF317" s="22"/>
      <c r="SVG317" s="22"/>
      <c r="SVH317" s="22"/>
      <c r="SVI317" s="22"/>
      <c r="SVJ317" s="22"/>
      <c r="SVK317" s="22"/>
      <c r="SVL317" s="22"/>
      <c r="SVM317" s="22"/>
      <c r="SVN317" s="22"/>
      <c r="SVO317" s="22"/>
      <c r="SVP317" s="22"/>
      <c r="SVQ317" s="22"/>
      <c r="SVR317" s="22"/>
      <c r="SVS317" s="22"/>
      <c r="SVT317" s="22"/>
      <c r="SVU317" s="22"/>
      <c r="SVV317" s="22"/>
      <c r="SVW317" s="22"/>
      <c r="SVX317" s="22"/>
      <c r="SVY317" s="22"/>
      <c r="SVZ317" s="22"/>
      <c r="SWA317" s="22"/>
      <c r="SWB317" s="22"/>
      <c r="SWC317" s="22"/>
      <c r="SWD317" s="22"/>
      <c r="SWE317" s="22"/>
      <c r="SWF317" s="22"/>
      <c r="SWG317" s="22"/>
      <c r="SWH317" s="22"/>
      <c r="SWI317" s="22"/>
      <c r="SWJ317" s="22"/>
      <c r="SWK317" s="22"/>
      <c r="SWL317" s="22"/>
      <c r="SWM317" s="22"/>
      <c r="SWN317" s="22"/>
      <c r="SWO317" s="22"/>
      <c r="SWP317" s="22"/>
      <c r="SWQ317" s="22"/>
      <c r="SWR317" s="22"/>
      <c r="SWS317" s="22"/>
      <c r="SWT317" s="22"/>
      <c r="SWU317" s="22"/>
      <c r="SWV317" s="22"/>
      <c r="SWW317" s="22"/>
      <c r="SWX317" s="22"/>
      <c r="SWY317" s="22"/>
      <c r="SWZ317" s="22"/>
      <c r="SXA317" s="22"/>
      <c r="SXB317" s="22"/>
      <c r="SXC317" s="22"/>
      <c r="SXD317" s="22"/>
      <c r="SXE317" s="22"/>
      <c r="SXF317" s="22"/>
      <c r="SXG317" s="22"/>
      <c r="SXH317" s="22"/>
      <c r="SXI317" s="22"/>
      <c r="SXJ317" s="22"/>
      <c r="SXK317" s="22"/>
      <c r="SXL317" s="22"/>
      <c r="SXM317" s="22"/>
      <c r="SXN317" s="22"/>
      <c r="SXO317" s="22"/>
      <c r="SXP317" s="22"/>
      <c r="SXQ317" s="22"/>
      <c r="SXR317" s="22"/>
      <c r="SXS317" s="22"/>
      <c r="SXT317" s="22"/>
      <c r="SXU317" s="22"/>
      <c r="SXV317" s="22"/>
      <c r="SXW317" s="22"/>
      <c r="SXX317" s="22"/>
      <c r="SXY317" s="22"/>
      <c r="SXZ317" s="22"/>
      <c r="SYA317" s="22"/>
      <c r="SYB317" s="22"/>
      <c r="SYC317" s="22"/>
      <c r="SYD317" s="22"/>
      <c r="SYE317" s="22"/>
      <c r="SYF317" s="22"/>
      <c r="SYG317" s="22"/>
      <c r="SYH317" s="22"/>
      <c r="SYI317" s="22"/>
      <c r="SYJ317" s="22"/>
      <c r="SYK317" s="22"/>
      <c r="SYL317" s="22"/>
      <c r="SYM317" s="22"/>
      <c r="SYN317" s="22"/>
      <c r="SYO317" s="22"/>
      <c r="SYP317" s="22"/>
      <c r="SYQ317" s="22"/>
      <c r="SYR317" s="22"/>
      <c r="SYS317" s="22"/>
      <c r="SYT317" s="22"/>
      <c r="SYU317" s="22"/>
      <c r="SYV317" s="22"/>
      <c r="SYW317" s="22"/>
      <c r="SYX317" s="22"/>
      <c r="SYY317" s="22"/>
      <c r="SYZ317" s="22"/>
      <c r="SZA317" s="22"/>
      <c r="SZB317" s="22"/>
      <c r="SZC317" s="22"/>
      <c r="SZD317" s="22"/>
      <c r="SZE317" s="22"/>
      <c r="SZF317" s="22"/>
      <c r="SZG317" s="22"/>
      <c r="SZH317" s="22"/>
      <c r="SZI317" s="22"/>
      <c r="SZJ317" s="22"/>
      <c r="SZK317" s="22"/>
      <c r="SZL317" s="22"/>
      <c r="SZM317" s="22"/>
      <c r="SZN317" s="22"/>
      <c r="SZO317" s="22"/>
      <c r="SZP317" s="22"/>
      <c r="SZQ317" s="22"/>
      <c r="SZR317" s="22"/>
      <c r="SZS317" s="22"/>
      <c r="SZT317" s="22"/>
      <c r="SZU317" s="22"/>
      <c r="SZV317" s="22"/>
      <c r="SZW317" s="22"/>
      <c r="SZX317" s="22"/>
      <c r="SZY317" s="22"/>
      <c r="SZZ317" s="22"/>
      <c r="TAA317" s="22"/>
      <c r="TAB317" s="22"/>
      <c r="TAC317" s="22"/>
      <c r="TAD317" s="22"/>
      <c r="TAE317" s="22"/>
      <c r="TAF317" s="22"/>
      <c r="TAG317" s="22"/>
      <c r="TAH317" s="22"/>
      <c r="TAI317" s="22"/>
      <c r="TAJ317" s="22"/>
      <c r="TAK317" s="22"/>
      <c r="TAL317" s="22"/>
      <c r="TAM317" s="22"/>
      <c r="TAN317" s="22"/>
      <c r="TAO317" s="22"/>
      <c r="TAP317" s="22"/>
      <c r="TAQ317" s="22"/>
      <c r="TAR317" s="22"/>
      <c r="TAS317" s="22"/>
      <c r="TAT317" s="22"/>
      <c r="TAU317" s="22"/>
      <c r="TAV317" s="22"/>
      <c r="TAW317" s="22"/>
      <c r="TAX317" s="22"/>
      <c r="TAY317" s="22"/>
      <c r="TAZ317" s="22"/>
      <c r="TBA317" s="22"/>
      <c r="TBB317" s="22"/>
      <c r="TBC317" s="22"/>
      <c r="TBD317" s="22"/>
      <c r="TBE317" s="22"/>
      <c r="TBF317" s="22"/>
      <c r="TBG317" s="22"/>
      <c r="TBH317" s="22"/>
      <c r="TBI317" s="22"/>
      <c r="TBJ317" s="22"/>
      <c r="TBK317" s="22"/>
      <c r="TBL317" s="22"/>
      <c r="TBM317" s="22"/>
      <c r="TBN317" s="22"/>
      <c r="TBO317" s="22"/>
      <c r="TBP317" s="22"/>
      <c r="TBQ317" s="22"/>
      <c r="TBR317" s="22"/>
      <c r="TBS317" s="22"/>
      <c r="TBT317" s="22"/>
      <c r="TBU317" s="22"/>
      <c r="TBV317" s="22"/>
      <c r="TBW317" s="22"/>
      <c r="TBX317" s="22"/>
      <c r="TBY317" s="22"/>
      <c r="TBZ317" s="22"/>
      <c r="TCA317" s="22"/>
      <c r="TCB317" s="22"/>
      <c r="TCC317" s="22"/>
      <c r="TCD317" s="22"/>
      <c r="TCE317" s="22"/>
      <c r="TCF317" s="22"/>
      <c r="TCG317" s="22"/>
      <c r="TCH317" s="22"/>
      <c r="TCI317" s="22"/>
      <c r="TCJ317" s="22"/>
      <c r="TCK317" s="22"/>
      <c r="TCL317" s="22"/>
      <c r="TCM317" s="22"/>
      <c r="TCN317" s="22"/>
      <c r="TCO317" s="22"/>
      <c r="TCP317" s="22"/>
      <c r="TCQ317" s="22"/>
      <c r="TCR317" s="22"/>
      <c r="TCS317" s="22"/>
      <c r="TCT317" s="22"/>
      <c r="TCU317" s="22"/>
      <c r="TCV317" s="22"/>
      <c r="TCW317" s="22"/>
      <c r="TCX317" s="22"/>
      <c r="TCY317" s="22"/>
      <c r="TCZ317" s="22"/>
      <c r="TDA317" s="22"/>
      <c r="TDB317" s="22"/>
      <c r="TDC317" s="22"/>
      <c r="TDD317" s="22"/>
      <c r="TDE317" s="22"/>
      <c r="TDF317" s="22"/>
      <c r="TDG317" s="22"/>
      <c r="TDH317" s="22"/>
      <c r="TDI317" s="22"/>
      <c r="TDJ317" s="22"/>
      <c r="TDK317" s="22"/>
      <c r="TDL317" s="22"/>
      <c r="TDM317" s="22"/>
      <c r="TDN317" s="22"/>
      <c r="TDO317" s="22"/>
      <c r="TDP317" s="22"/>
      <c r="TDQ317" s="22"/>
      <c r="TDR317" s="22"/>
      <c r="TDS317" s="22"/>
      <c r="TDT317" s="22"/>
      <c r="TDU317" s="22"/>
      <c r="TDV317" s="22"/>
      <c r="TDW317" s="22"/>
      <c r="TDX317" s="22"/>
      <c r="TDY317" s="22"/>
      <c r="TDZ317" s="22"/>
      <c r="TEA317" s="22"/>
      <c r="TEB317" s="22"/>
      <c r="TEC317" s="22"/>
      <c r="TED317" s="22"/>
      <c r="TEE317" s="22"/>
      <c r="TEF317" s="22"/>
      <c r="TEG317" s="22"/>
      <c r="TEH317" s="22"/>
      <c r="TEI317" s="22"/>
      <c r="TEJ317" s="22"/>
      <c r="TEK317" s="22"/>
      <c r="TEL317" s="22"/>
      <c r="TEM317" s="22"/>
      <c r="TEN317" s="22"/>
      <c r="TEO317" s="22"/>
      <c r="TEP317" s="22"/>
      <c r="TEQ317" s="22"/>
      <c r="TER317" s="22"/>
      <c r="TES317" s="22"/>
      <c r="TET317" s="22"/>
      <c r="TEU317" s="22"/>
      <c r="TEV317" s="22"/>
      <c r="TEW317" s="22"/>
      <c r="TEX317" s="22"/>
      <c r="TEY317" s="22"/>
      <c r="TEZ317" s="22"/>
      <c r="TFA317" s="22"/>
      <c r="TFB317" s="22"/>
      <c r="TFC317" s="22"/>
      <c r="TFD317" s="22"/>
      <c r="TFE317" s="22"/>
      <c r="TFF317" s="22"/>
      <c r="TFG317" s="22"/>
      <c r="TFH317" s="22"/>
      <c r="TFI317" s="22"/>
      <c r="TFJ317" s="22"/>
      <c r="TFK317" s="22"/>
      <c r="TFL317" s="22"/>
      <c r="TFM317" s="22"/>
      <c r="TFN317" s="22"/>
      <c r="TFO317" s="22"/>
      <c r="TFP317" s="22"/>
      <c r="TFQ317" s="22"/>
      <c r="TFR317" s="22"/>
      <c r="TFS317" s="22"/>
      <c r="TFT317" s="22"/>
      <c r="TFU317" s="22"/>
      <c r="TFV317" s="22"/>
      <c r="TFW317" s="22"/>
      <c r="TFX317" s="22"/>
      <c r="TFY317" s="22"/>
      <c r="TFZ317" s="22"/>
      <c r="TGA317" s="22"/>
      <c r="TGB317" s="22"/>
      <c r="TGC317" s="22"/>
      <c r="TGD317" s="22"/>
      <c r="TGE317" s="22"/>
      <c r="TGF317" s="22"/>
      <c r="TGG317" s="22"/>
      <c r="TGH317" s="22"/>
      <c r="TGI317" s="22"/>
      <c r="TGJ317" s="22"/>
      <c r="TGK317" s="22"/>
      <c r="TGL317" s="22"/>
      <c r="TGM317" s="22"/>
      <c r="TGN317" s="22"/>
      <c r="TGO317" s="22"/>
      <c r="TGP317" s="22"/>
      <c r="TGQ317" s="22"/>
      <c r="TGR317" s="22"/>
      <c r="TGS317" s="22"/>
      <c r="TGT317" s="22"/>
      <c r="TGU317" s="22"/>
      <c r="TGV317" s="22"/>
      <c r="TGW317" s="22"/>
      <c r="TGX317" s="22"/>
      <c r="TGY317" s="22"/>
      <c r="TGZ317" s="22"/>
      <c r="THA317" s="22"/>
      <c r="THB317" s="22"/>
      <c r="THC317" s="22"/>
      <c r="THD317" s="22"/>
      <c r="THE317" s="22"/>
      <c r="THF317" s="22"/>
      <c r="THG317" s="22"/>
      <c r="THH317" s="22"/>
      <c r="THI317" s="22"/>
      <c r="THJ317" s="22"/>
      <c r="THK317" s="22"/>
      <c r="THL317" s="22"/>
      <c r="THM317" s="22"/>
      <c r="THN317" s="22"/>
      <c r="THO317" s="22"/>
      <c r="THP317" s="22"/>
      <c r="THQ317" s="22"/>
      <c r="THR317" s="22"/>
      <c r="THS317" s="22"/>
      <c r="THT317" s="22"/>
      <c r="THU317" s="22"/>
      <c r="THV317" s="22"/>
      <c r="THW317" s="22"/>
      <c r="THX317" s="22"/>
      <c r="THY317" s="22"/>
      <c r="THZ317" s="22"/>
      <c r="TIA317" s="22"/>
      <c r="TIB317" s="22"/>
      <c r="TIC317" s="22"/>
      <c r="TID317" s="22"/>
      <c r="TIE317" s="22"/>
      <c r="TIF317" s="22"/>
      <c r="TIG317" s="22"/>
      <c r="TIH317" s="22"/>
      <c r="TII317" s="22"/>
      <c r="TIJ317" s="22"/>
      <c r="TIK317" s="22"/>
      <c r="TIL317" s="22"/>
      <c r="TIM317" s="22"/>
      <c r="TIN317" s="22"/>
      <c r="TIO317" s="22"/>
      <c r="TIP317" s="22"/>
      <c r="TIQ317" s="22"/>
      <c r="TIR317" s="22"/>
      <c r="TIS317" s="22"/>
      <c r="TIT317" s="22"/>
      <c r="TIU317" s="22"/>
      <c r="TIV317" s="22"/>
      <c r="TIW317" s="22"/>
      <c r="TIX317" s="22"/>
      <c r="TIY317" s="22"/>
      <c r="TIZ317" s="22"/>
      <c r="TJA317" s="22"/>
      <c r="TJB317" s="22"/>
      <c r="TJC317" s="22"/>
      <c r="TJD317" s="22"/>
      <c r="TJE317" s="22"/>
      <c r="TJF317" s="22"/>
      <c r="TJG317" s="22"/>
      <c r="TJH317" s="22"/>
      <c r="TJI317" s="22"/>
      <c r="TJJ317" s="22"/>
      <c r="TJK317" s="22"/>
      <c r="TJL317" s="22"/>
      <c r="TJM317" s="22"/>
      <c r="TJN317" s="22"/>
      <c r="TJO317" s="22"/>
      <c r="TJP317" s="22"/>
      <c r="TJQ317" s="22"/>
      <c r="TJR317" s="22"/>
      <c r="TJS317" s="22"/>
      <c r="TJT317" s="22"/>
      <c r="TJU317" s="22"/>
      <c r="TJV317" s="22"/>
      <c r="TJW317" s="22"/>
      <c r="TJX317" s="22"/>
      <c r="TJY317" s="22"/>
      <c r="TJZ317" s="22"/>
      <c r="TKA317" s="22"/>
      <c r="TKB317" s="22"/>
      <c r="TKC317" s="22"/>
      <c r="TKD317" s="22"/>
      <c r="TKE317" s="22"/>
      <c r="TKF317" s="22"/>
      <c r="TKG317" s="22"/>
      <c r="TKH317" s="22"/>
      <c r="TKI317" s="22"/>
      <c r="TKJ317" s="22"/>
      <c r="TKK317" s="22"/>
      <c r="TKL317" s="22"/>
      <c r="TKM317" s="22"/>
      <c r="TKN317" s="22"/>
      <c r="TKO317" s="22"/>
      <c r="TKP317" s="22"/>
      <c r="TKQ317" s="22"/>
      <c r="TKR317" s="22"/>
      <c r="TKS317" s="22"/>
      <c r="TKT317" s="22"/>
      <c r="TKU317" s="22"/>
      <c r="TKV317" s="22"/>
      <c r="TKW317" s="22"/>
      <c r="TKX317" s="22"/>
      <c r="TKY317" s="22"/>
      <c r="TKZ317" s="22"/>
      <c r="TLA317" s="22"/>
      <c r="TLB317" s="22"/>
      <c r="TLC317" s="22"/>
      <c r="TLD317" s="22"/>
      <c r="TLE317" s="22"/>
      <c r="TLF317" s="22"/>
      <c r="TLG317" s="22"/>
      <c r="TLH317" s="22"/>
      <c r="TLI317" s="22"/>
      <c r="TLJ317" s="22"/>
      <c r="TLK317" s="22"/>
      <c r="TLL317" s="22"/>
      <c r="TLM317" s="22"/>
      <c r="TLN317" s="22"/>
      <c r="TLO317" s="22"/>
      <c r="TLP317" s="22"/>
      <c r="TLQ317" s="22"/>
      <c r="TLR317" s="22"/>
      <c r="TLS317" s="22"/>
      <c r="TLT317" s="22"/>
      <c r="TLU317" s="22"/>
      <c r="TLV317" s="22"/>
      <c r="TLW317" s="22"/>
      <c r="TLX317" s="22"/>
      <c r="TLY317" s="22"/>
      <c r="TLZ317" s="22"/>
      <c r="TMA317" s="22"/>
      <c r="TMB317" s="22"/>
      <c r="TMC317" s="22"/>
      <c r="TMD317" s="22"/>
      <c r="TME317" s="22"/>
      <c r="TMF317" s="22"/>
      <c r="TMG317" s="22"/>
      <c r="TMH317" s="22"/>
      <c r="TMI317" s="22"/>
      <c r="TMJ317" s="22"/>
      <c r="TMK317" s="22"/>
      <c r="TML317" s="22"/>
      <c r="TMM317" s="22"/>
      <c r="TMN317" s="22"/>
      <c r="TMO317" s="22"/>
      <c r="TMP317" s="22"/>
      <c r="TMQ317" s="22"/>
      <c r="TMR317" s="22"/>
      <c r="TMS317" s="22"/>
      <c r="TMT317" s="22"/>
      <c r="TMU317" s="22"/>
      <c r="TMV317" s="22"/>
      <c r="TMW317" s="22"/>
      <c r="TMX317" s="22"/>
      <c r="TMY317" s="22"/>
      <c r="TMZ317" s="22"/>
      <c r="TNA317" s="22"/>
      <c r="TNB317" s="22"/>
      <c r="TNC317" s="22"/>
      <c r="TND317" s="22"/>
      <c r="TNE317" s="22"/>
      <c r="TNF317" s="22"/>
      <c r="TNG317" s="22"/>
      <c r="TNH317" s="22"/>
      <c r="TNI317" s="22"/>
      <c r="TNJ317" s="22"/>
      <c r="TNK317" s="22"/>
      <c r="TNL317" s="22"/>
      <c r="TNM317" s="22"/>
      <c r="TNN317" s="22"/>
      <c r="TNO317" s="22"/>
      <c r="TNP317" s="22"/>
      <c r="TNQ317" s="22"/>
      <c r="TNR317" s="22"/>
      <c r="TNS317" s="22"/>
      <c r="TNT317" s="22"/>
      <c r="TNU317" s="22"/>
      <c r="TNV317" s="22"/>
      <c r="TNW317" s="22"/>
      <c r="TNX317" s="22"/>
      <c r="TNY317" s="22"/>
      <c r="TNZ317" s="22"/>
      <c r="TOA317" s="22"/>
      <c r="TOB317" s="22"/>
      <c r="TOC317" s="22"/>
      <c r="TOD317" s="22"/>
      <c r="TOE317" s="22"/>
      <c r="TOF317" s="22"/>
      <c r="TOG317" s="22"/>
      <c r="TOH317" s="22"/>
      <c r="TOI317" s="22"/>
      <c r="TOJ317" s="22"/>
      <c r="TOK317" s="22"/>
      <c r="TOL317" s="22"/>
      <c r="TOM317" s="22"/>
      <c r="TON317" s="22"/>
      <c r="TOO317" s="22"/>
      <c r="TOP317" s="22"/>
      <c r="TOQ317" s="22"/>
      <c r="TOR317" s="22"/>
      <c r="TOS317" s="22"/>
      <c r="TOT317" s="22"/>
      <c r="TOU317" s="22"/>
      <c r="TOV317" s="22"/>
      <c r="TOW317" s="22"/>
      <c r="TOX317" s="22"/>
      <c r="TOY317" s="22"/>
      <c r="TOZ317" s="22"/>
      <c r="TPA317" s="22"/>
      <c r="TPB317" s="22"/>
      <c r="TPC317" s="22"/>
      <c r="TPD317" s="22"/>
      <c r="TPE317" s="22"/>
      <c r="TPF317" s="22"/>
      <c r="TPG317" s="22"/>
      <c r="TPH317" s="22"/>
      <c r="TPI317" s="22"/>
      <c r="TPJ317" s="22"/>
      <c r="TPK317" s="22"/>
      <c r="TPL317" s="22"/>
      <c r="TPM317" s="22"/>
      <c r="TPN317" s="22"/>
      <c r="TPO317" s="22"/>
      <c r="TPP317" s="22"/>
      <c r="TPQ317" s="22"/>
      <c r="TPR317" s="22"/>
      <c r="TPS317" s="22"/>
      <c r="TPT317" s="22"/>
      <c r="TPU317" s="22"/>
      <c r="TPV317" s="22"/>
      <c r="TPW317" s="22"/>
      <c r="TPX317" s="22"/>
      <c r="TPY317" s="22"/>
      <c r="TPZ317" s="22"/>
      <c r="TQA317" s="22"/>
      <c r="TQB317" s="22"/>
      <c r="TQC317" s="22"/>
      <c r="TQD317" s="22"/>
      <c r="TQE317" s="22"/>
      <c r="TQF317" s="22"/>
      <c r="TQG317" s="22"/>
      <c r="TQH317" s="22"/>
      <c r="TQI317" s="22"/>
      <c r="TQJ317" s="22"/>
      <c r="TQK317" s="22"/>
      <c r="TQL317" s="22"/>
      <c r="TQM317" s="22"/>
      <c r="TQN317" s="22"/>
      <c r="TQO317" s="22"/>
      <c r="TQP317" s="22"/>
      <c r="TQQ317" s="22"/>
      <c r="TQR317" s="22"/>
      <c r="TQS317" s="22"/>
      <c r="TQT317" s="22"/>
      <c r="TQU317" s="22"/>
      <c r="TQV317" s="22"/>
      <c r="TQW317" s="22"/>
      <c r="TQX317" s="22"/>
      <c r="TQY317" s="22"/>
      <c r="TQZ317" s="22"/>
      <c r="TRA317" s="22"/>
      <c r="TRB317" s="22"/>
      <c r="TRC317" s="22"/>
      <c r="TRD317" s="22"/>
      <c r="TRE317" s="22"/>
      <c r="TRF317" s="22"/>
      <c r="TRG317" s="22"/>
      <c r="TRH317" s="22"/>
      <c r="TRI317" s="22"/>
      <c r="TRJ317" s="22"/>
      <c r="TRK317" s="22"/>
      <c r="TRL317" s="22"/>
      <c r="TRM317" s="22"/>
      <c r="TRN317" s="22"/>
      <c r="TRO317" s="22"/>
      <c r="TRP317" s="22"/>
      <c r="TRQ317" s="22"/>
      <c r="TRR317" s="22"/>
      <c r="TRS317" s="22"/>
      <c r="TRT317" s="22"/>
      <c r="TRU317" s="22"/>
      <c r="TRV317" s="22"/>
      <c r="TRW317" s="22"/>
      <c r="TRX317" s="22"/>
      <c r="TRY317" s="22"/>
      <c r="TRZ317" s="22"/>
      <c r="TSA317" s="22"/>
      <c r="TSB317" s="22"/>
      <c r="TSC317" s="22"/>
      <c r="TSD317" s="22"/>
      <c r="TSE317" s="22"/>
      <c r="TSF317" s="22"/>
      <c r="TSG317" s="22"/>
      <c r="TSH317" s="22"/>
      <c r="TSI317" s="22"/>
      <c r="TSJ317" s="22"/>
      <c r="TSK317" s="22"/>
      <c r="TSL317" s="22"/>
      <c r="TSM317" s="22"/>
      <c r="TSN317" s="22"/>
      <c r="TSO317" s="22"/>
      <c r="TSP317" s="22"/>
      <c r="TSQ317" s="22"/>
      <c r="TSR317" s="22"/>
      <c r="TSS317" s="22"/>
      <c r="TST317" s="22"/>
      <c r="TSU317" s="22"/>
      <c r="TSV317" s="22"/>
      <c r="TSW317" s="22"/>
      <c r="TSX317" s="22"/>
      <c r="TSY317" s="22"/>
      <c r="TSZ317" s="22"/>
      <c r="TTA317" s="22"/>
      <c r="TTB317" s="22"/>
      <c r="TTC317" s="22"/>
      <c r="TTD317" s="22"/>
      <c r="TTE317" s="22"/>
      <c r="TTF317" s="22"/>
      <c r="TTG317" s="22"/>
      <c r="TTH317" s="22"/>
      <c r="TTI317" s="22"/>
      <c r="TTJ317" s="22"/>
      <c r="TTK317" s="22"/>
      <c r="TTL317" s="22"/>
      <c r="TTM317" s="22"/>
      <c r="TTN317" s="22"/>
      <c r="TTO317" s="22"/>
      <c r="TTP317" s="22"/>
      <c r="TTQ317" s="22"/>
      <c r="TTR317" s="22"/>
      <c r="TTS317" s="22"/>
      <c r="TTT317" s="22"/>
      <c r="TTU317" s="22"/>
      <c r="TTV317" s="22"/>
      <c r="TTW317" s="22"/>
      <c r="TTX317" s="22"/>
      <c r="TTY317" s="22"/>
      <c r="TTZ317" s="22"/>
      <c r="TUA317" s="22"/>
      <c r="TUB317" s="22"/>
      <c r="TUC317" s="22"/>
      <c r="TUD317" s="22"/>
      <c r="TUE317" s="22"/>
      <c r="TUF317" s="22"/>
      <c r="TUG317" s="22"/>
      <c r="TUH317" s="22"/>
      <c r="TUI317" s="22"/>
      <c r="TUJ317" s="22"/>
      <c r="TUK317" s="22"/>
      <c r="TUL317" s="22"/>
      <c r="TUM317" s="22"/>
      <c r="TUN317" s="22"/>
      <c r="TUO317" s="22"/>
      <c r="TUP317" s="22"/>
      <c r="TUQ317" s="22"/>
      <c r="TUR317" s="22"/>
      <c r="TUS317" s="22"/>
      <c r="TUT317" s="22"/>
      <c r="TUU317" s="22"/>
      <c r="TUV317" s="22"/>
      <c r="TUW317" s="22"/>
      <c r="TUX317" s="22"/>
      <c r="TUY317" s="22"/>
      <c r="TUZ317" s="22"/>
      <c r="TVA317" s="22"/>
      <c r="TVB317" s="22"/>
      <c r="TVC317" s="22"/>
      <c r="TVD317" s="22"/>
      <c r="TVE317" s="22"/>
      <c r="TVF317" s="22"/>
      <c r="TVG317" s="22"/>
      <c r="TVH317" s="22"/>
      <c r="TVI317" s="22"/>
      <c r="TVJ317" s="22"/>
      <c r="TVK317" s="22"/>
      <c r="TVL317" s="22"/>
      <c r="TVM317" s="22"/>
      <c r="TVN317" s="22"/>
      <c r="TVO317" s="22"/>
      <c r="TVP317" s="22"/>
      <c r="TVQ317" s="22"/>
      <c r="TVR317" s="22"/>
      <c r="TVS317" s="22"/>
      <c r="TVT317" s="22"/>
      <c r="TVU317" s="22"/>
      <c r="TVV317" s="22"/>
      <c r="TVW317" s="22"/>
      <c r="TVX317" s="22"/>
      <c r="TVY317" s="22"/>
      <c r="TVZ317" s="22"/>
      <c r="TWA317" s="22"/>
      <c r="TWB317" s="22"/>
      <c r="TWC317" s="22"/>
      <c r="TWD317" s="22"/>
      <c r="TWE317" s="22"/>
      <c r="TWF317" s="22"/>
      <c r="TWG317" s="22"/>
      <c r="TWH317" s="22"/>
      <c r="TWI317" s="22"/>
      <c r="TWJ317" s="22"/>
      <c r="TWK317" s="22"/>
      <c r="TWL317" s="22"/>
      <c r="TWM317" s="22"/>
      <c r="TWN317" s="22"/>
      <c r="TWO317" s="22"/>
      <c r="TWP317" s="22"/>
      <c r="TWQ317" s="22"/>
      <c r="TWR317" s="22"/>
      <c r="TWS317" s="22"/>
      <c r="TWT317" s="22"/>
      <c r="TWU317" s="22"/>
      <c r="TWV317" s="22"/>
      <c r="TWW317" s="22"/>
      <c r="TWX317" s="22"/>
      <c r="TWY317" s="22"/>
      <c r="TWZ317" s="22"/>
      <c r="TXA317" s="22"/>
      <c r="TXB317" s="22"/>
      <c r="TXC317" s="22"/>
      <c r="TXD317" s="22"/>
      <c r="TXE317" s="22"/>
      <c r="TXF317" s="22"/>
      <c r="TXG317" s="22"/>
      <c r="TXH317" s="22"/>
      <c r="TXI317" s="22"/>
      <c r="TXJ317" s="22"/>
      <c r="TXK317" s="22"/>
      <c r="TXL317" s="22"/>
      <c r="TXM317" s="22"/>
      <c r="TXN317" s="22"/>
      <c r="TXO317" s="22"/>
      <c r="TXP317" s="22"/>
      <c r="TXQ317" s="22"/>
      <c r="TXR317" s="22"/>
      <c r="TXS317" s="22"/>
      <c r="TXT317" s="22"/>
      <c r="TXU317" s="22"/>
      <c r="TXV317" s="22"/>
      <c r="TXW317" s="22"/>
      <c r="TXX317" s="22"/>
      <c r="TXY317" s="22"/>
      <c r="TXZ317" s="22"/>
      <c r="TYA317" s="22"/>
      <c r="TYB317" s="22"/>
      <c r="TYC317" s="22"/>
      <c r="TYD317" s="22"/>
      <c r="TYE317" s="22"/>
      <c r="TYF317" s="22"/>
      <c r="TYG317" s="22"/>
      <c r="TYH317" s="22"/>
      <c r="TYI317" s="22"/>
      <c r="TYJ317" s="22"/>
      <c r="TYK317" s="22"/>
      <c r="TYL317" s="22"/>
      <c r="TYM317" s="22"/>
      <c r="TYN317" s="22"/>
      <c r="TYO317" s="22"/>
      <c r="TYP317" s="22"/>
      <c r="TYQ317" s="22"/>
      <c r="TYR317" s="22"/>
      <c r="TYS317" s="22"/>
      <c r="TYT317" s="22"/>
      <c r="TYU317" s="22"/>
      <c r="TYV317" s="22"/>
      <c r="TYW317" s="22"/>
      <c r="TYX317" s="22"/>
      <c r="TYY317" s="22"/>
      <c r="TYZ317" s="22"/>
      <c r="TZA317" s="22"/>
      <c r="TZB317" s="22"/>
      <c r="TZC317" s="22"/>
      <c r="TZD317" s="22"/>
      <c r="TZE317" s="22"/>
      <c r="TZF317" s="22"/>
      <c r="TZG317" s="22"/>
      <c r="TZH317" s="22"/>
      <c r="TZI317" s="22"/>
      <c r="TZJ317" s="22"/>
      <c r="TZK317" s="22"/>
      <c r="TZL317" s="22"/>
      <c r="TZM317" s="22"/>
      <c r="TZN317" s="22"/>
      <c r="TZO317" s="22"/>
      <c r="TZP317" s="22"/>
      <c r="TZQ317" s="22"/>
      <c r="TZR317" s="22"/>
      <c r="TZS317" s="22"/>
      <c r="TZT317" s="22"/>
      <c r="TZU317" s="22"/>
      <c r="TZV317" s="22"/>
      <c r="TZW317" s="22"/>
      <c r="TZX317" s="22"/>
      <c r="TZY317" s="22"/>
      <c r="TZZ317" s="22"/>
      <c r="UAA317" s="22"/>
      <c r="UAB317" s="22"/>
      <c r="UAC317" s="22"/>
      <c r="UAD317" s="22"/>
      <c r="UAE317" s="22"/>
      <c r="UAF317" s="22"/>
      <c r="UAG317" s="22"/>
      <c r="UAH317" s="22"/>
      <c r="UAI317" s="22"/>
      <c r="UAJ317" s="22"/>
      <c r="UAK317" s="22"/>
      <c r="UAL317" s="22"/>
      <c r="UAM317" s="22"/>
      <c r="UAN317" s="22"/>
      <c r="UAO317" s="22"/>
      <c r="UAP317" s="22"/>
      <c r="UAQ317" s="22"/>
      <c r="UAR317" s="22"/>
      <c r="UAS317" s="22"/>
      <c r="UAT317" s="22"/>
      <c r="UAU317" s="22"/>
      <c r="UAV317" s="22"/>
      <c r="UAW317" s="22"/>
      <c r="UAX317" s="22"/>
      <c r="UAY317" s="22"/>
      <c r="UAZ317" s="22"/>
      <c r="UBA317" s="22"/>
      <c r="UBB317" s="22"/>
      <c r="UBC317" s="22"/>
      <c r="UBD317" s="22"/>
      <c r="UBE317" s="22"/>
      <c r="UBF317" s="22"/>
      <c r="UBG317" s="22"/>
      <c r="UBH317" s="22"/>
      <c r="UBI317" s="22"/>
      <c r="UBJ317" s="22"/>
      <c r="UBK317" s="22"/>
      <c r="UBL317" s="22"/>
      <c r="UBM317" s="22"/>
      <c r="UBN317" s="22"/>
      <c r="UBO317" s="22"/>
      <c r="UBP317" s="22"/>
      <c r="UBQ317" s="22"/>
      <c r="UBR317" s="22"/>
      <c r="UBS317" s="22"/>
      <c r="UBT317" s="22"/>
      <c r="UBU317" s="22"/>
      <c r="UBV317" s="22"/>
      <c r="UBW317" s="22"/>
      <c r="UBX317" s="22"/>
      <c r="UBY317" s="22"/>
      <c r="UBZ317" s="22"/>
      <c r="UCA317" s="22"/>
      <c r="UCB317" s="22"/>
      <c r="UCC317" s="22"/>
      <c r="UCD317" s="22"/>
      <c r="UCE317" s="22"/>
      <c r="UCF317" s="22"/>
      <c r="UCG317" s="22"/>
      <c r="UCH317" s="22"/>
      <c r="UCI317" s="22"/>
      <c r="UCJ317" s="22"/>
      <c r="UCK317" s="22"/>
      <c r="UCL317" s="22"/>
      <c r="UCM317" s="22"/>
      <c r="UCN317" s="22"/>
      <c r="UCO317" s="22"/>
      <c r="UCP317" s="22"/>
      <c r="UCQ317" s="22"/>
      <c r="UCR317" s="22"/>
      <c r="UCS317" s="22"/>
      <c r="UCT317" s="22"/>
      <c r="UCU317" s="22"/>
      <c r="UCV317" s="22"/>
      <c r="UCW317" s="22"/>
      <c r="UCX317" s="22"/>
      <c r="UCY317" s="22"/>
      <c r="UCZ317" s="22"/>
      <c r="UDA317" s="22"/>
      <c r="UDB317" s="22"/>
      <c r="UDC317" s="22"/>
      <c r="UDD317" s="22"/>
      <c r="UDE317" s="22"/>
      <c r="UDF317" s="22"/>
      <c r="UDG317" s="22"/>
      <c r="UDH317" s="22"/>
      <c r="UDI317" s="22"/>
      <c r="UDJ317" s="22"/>
      <c r="UDK317" s="22"/>
      <c r="UDL317" s="22"/>
      <c r="UDM317" s="22"/>
      <c r="UDN317" s="22"/>
      <c r="UDO317" s="22"/>
      <c r="UDP317" s="22"/>
      <c r="UDQ317" s="22"/>
      <c r="UDR317" s="22"/>
      <c r="UDS317" s="22"/>
      <c r="UDT317" s="22"/>
      <c r="UDU317" s="22"/>
      <c r="UDV317" s="22"/>
      <c r="UDW317" s="22"/>
      <c r="UDX317" s="22"/>
      <c r="UDY317" s="22"/>
      <c r="UDZ317" s="22"/>
      <c r="UEA317" s="22"/>
      <c r="UEB317" s="22"/>
      <c r="UEC317" s="22"/>
      <c r="UED317" s="22"/>
      <c r="UEE317" s="22"/>
      <c r="UEF317" s="22"/>
      <c r="UEG317" s="22"/>
      <c r="UEH317" s="22"/>
      <c r="UEI317" s="22"/>
      <c r="UEJ317" s="22"/>
      <c r="UEK317" s="22"/>
      <c r="UEL317" s="22"/>
      <c r="UEM317" s="22"/>
      <c r="UEN317" s="22"/>
      <c r="UEO317" s="22"/>
      <c r="UEP317" s="22"/>
      <c r="UEQ317" s="22"/>
      <c r="UER317" s="22"/>
      <c r="UES317" s="22"/>
      <c r="UET317" s="22"/>
      <c r="UEU317" s="22"/>
      <c r="UEV317" s="22"/>
      <c r="UEW317" s="22"/>
      <c r="UEX317" s="22"/>
      <c r="UEY317" s="22"/>
      <c r="UEZ317" s="22"/>
      <c r="UFA317" s="22"/>
      <c r="UFB317" s="22"/>
      <c r="UFC317" s="22"/>
      <c r="UFD317" s="22"/>
      <c r="UFE317" s="22"/>
      <c r="UFF317" s="22"/>
      <c r="UFG317" s="22"/>
      <c r="UFH317" s="22"/>
      <c r="UFI317" s="22"/>
      <c r="UFJ317" s="22"/>
      <c r="UFK317" s="22"/>
      <c r="UFL317" s="22"/>
      <c r="UFM317" s="22"/>
      <c r="UFN317" s="22"/>
      <c r="UFO317" s="22"/>
      <c r="UFP317" s="22"/>
      <c r="UFQ317" s="22"/>
      <c r="UFR317" s="22"/>
      <c r="UFS317" s="22"/>
      <c r="UFT317" s="22"/>
      <c r="UFU317" s="22"/>
      <c r="UFV317" s="22"/>
      <c r="UFW317" s="22"/>
      <c r="UFX317" s="22"/>
      <c r="UFY317" s="22"/>
      <c r="UFZ317" s="22"/>
      <c r="UGA317" s="22"/>
      <c r="UGB317" s="22"/>
      <c r="UGC317" s="22"/>
      <c r="UGD317" s="22"/>
      <c r="UGE317" s="22"/>
      <c r="UGF317" s="22"/>
      <c r="UGG317" s="22"/>
      <c r="UGH317" s="22"/>
      <c r="UGI317" s="22"/>
      <c r="UGJ317" s="22"/>
      <c r="UGK317" s="22"/>
      <c r="UGL317" s="22"/>
      <c r="UGM317" s="22"/>
      <c r="UGN317" s="22"/>
      <c r="UGO317" s="22"/>
      <c r="UGP317" s="22"/>
      <c r="UGQ317" s="22"/>
      <c r="UGR317" s="22"/>
      <c r="UGS317" s="22"/>
      <c r="UGT317" s="22"/>
      <c r="UGU317" s="22"/>
      <c r="UGV317" s="22"/>
      <c r="UGW317" s="22"/>
      <c r="UGX317" s="22"/>
      <c r="UGY317" s="22"/>
      <c r="UGZ317" s="22"/>
      <c r="UHA317" s="22"/>
      <c r="UHB317" s="22"/>
      <c r="UHC317" s="22"/>
      <c r="UHD317" s="22"/>
      <c r="UHE317" s="22"/>
      <c r="UHF317" s="22"/>
      <c r="UHG317" s="22"/>
      <c r="UHH317" s="22"/>
      <c r="UHI317" s="22"/>
      <c r="UHJ317" s="22"/>
      <c r="UHK317" s="22"/>
      <c r="UHL317" s="22"/>
      <c r="UHM317" s="22"/>
      <c r="UHN317" s="22"/>
      <c r="UHO317" s="22"/>
      <c r="UHP317" s="22"/>
      <c r="UHQ317" s="22"/>
      <c r="UHR317" s="22"/>
      <c r="UHS317" s="22"/>
      <c r="UHT317" s="22"/>
      <c r="UHU317" s="22"/>
      <c r="UHV317" s="22"/>
      <c r="UHW317" s="22"/>
      <c r="UHX317" s="22"/>
      <c r="UHY317" s="22"/>
      <c r="UHZ317" s="22"/>
      <c r="UIA317" s="22"/>
      <c r="UIB317" s="22"/>
      <c r="UIC317" s="22"/>
      <c r="UID317" s="22"/>
      <c r="UIE317" s="22"/>
      <c r="UIF317" s="22"/>
      <c r="UIG317" s="22"/>
      <c r="UIH317" s="22"/>
      <c r="UII317" s="22"/>
      <c r="UIJ317" s="22"/>
      <c r="UIK317" s="22"/>
      <c r="UIL317" s="22"/>
      <c r="UIM317" s="22"/>
      <c r="UIN317" s="22"/>
      <c r="UIO317" s="22"/>
      <c r="UIP317" s="22"/>
      <c r="UIQ317" s="22"/>
      <c r="UIR317" s="22"/>
      <c r="UIS317" s="22"/>
      <c r="UIT317" s="22"/>
      <c r="UIU317" s="22"/>
      <c r="UIV317" s="22"/>
      <c r="UIW317" s="22"/>
      <c r="UIX317" s="22"/>
      <c r="UIY317" s="22"/>
      <c r="UIZ317" s="22"/>
      <c r="UJA317" s="22"/>
      <c r="UJB317" s="22"/>
      <c r="UJC317" s="22"/>
      <c r="UJD317" s="22"/>
      <c r="UJE317" s="22"/>
      <c r="UJF317" s="22"/>
      <c r="UJG317" s="22"/>
      <c r="UJH317" s="22"/>
      <c r="UJI317" s="22"/>
      <c r="UJJ317" s="22"/>
      <c r="UJK317" s="22"/>
      <c r="UJL317" s="22"/>
      <c r="UJM317" s="22"/>
      <c r="UJN317" s="22"/>
      <c r="UJO317" s="22"/>
      <c r="UJP317" s="22"/>
      <c r="UJQ317" s="22"/>
      <c r="UJR317" s="22"/>
      <c r="UJS317" s="22"/>
      <c r="UJT317" s="22"/>
      <c r="UJU317" s="22"/>
      <c r="UJV317" s="22"/>
      <c r="UJW317" s="22"/>
      <c r="UJX317" s="22"/>
      <c r="UJY317" s="22"/>
      <c r="UJZ317" s="22"/>
      <c r="UKA317" s="22"/>
      <c r="UKB317" s="22"/>
      <c r="UKC317" s="22"/>
      <c r="UKD317" s="22"/>
      <c r="UKE317" s="22"/>
      <c r="UKF317" s="22"/>
      <c r="UKG317" s="22"/>
      <c r="UKH317" s="22"/>
      <c r="UKI317" s="22"/>
      <c r="UKJ317" s="22"/>
      <c r="UKK317" s="22"/>
      <c r="UKL317" s="22"/>
      <c r="UKM317" s="22"/>
      <c r="UKN317" s="22"/>
      <c r="UKO317" s="22"/>
      <c r="UKP317" s="22"/>
      <c r="UKQ317" s="22"/>
      <c r="UKR317" s="22"/>
      <c r="UKS317" s="22"/>
      <c r="UKT317" s="22"/>
      <c r="UKU317" s="22"/>
      <c r="UKV317" s="22"/>
      <c r="UKW317" s="22"/>
      <c r="UKX317" s="22"/>
      <c r="UKY317" s="22"/>
      <c r="UKZ317" s="22"/>
      <c r="ULA317" s="22"/>
      <c r="ULB317" s="22"/>
      <c r="ULC317" s="22"/>
      <c r="ULD317" s="22"/>
      <c r="ULE317" s="22"/>
      <c r="ULF317" s="22"/>
      <c r="ULG317" s="22"/>
      <c r="ULH317" s="22"/>
      <c r="ULI317" s="22"/>
      <c r="ULJ317" s="22"/>
      <c r="ULK317" s="22"/>
      <c r="ULL317" s="22"/>
      <c r="ULM317" s="22"/>
      <c r="ULN317" s="22"/>
      <c r="ULO317" s="22"/>
      <c r="ULP317" s="22"/>
      <c r="ULQ317" s="22"/>
      <c r="ULR317" s="22"/>
      <c r="ULS317" s="22"/>
      <c r="ULT317" s="22"/>
      <c r="ULU317" s="22"/>
      <c r="ULV317" s="22"/>
      <c r="ULW317" s="22"/>
      <c r="ULX317" s="22"/>
      <c r="ULY317" s="22"/>
      <c r="ULZ317" s="22"/>
      <c r="UMA317" s="22"/>
      <c r="UMB317" s="22"/>
      <c r="UMC317" s="22"/>
      <c r="UMD317" s="22"/>
      <c r="UME317" s="22"/>
      <c r="UMF317" s="22"/>
      <c r="UMG317" s="22"/>
      <c r="UMH317" s="22"/>
      <c r="UMI317" s="22"/>
      <c r="UMJ317" s="22"/>
      <c r="UMK317" s="22"/>
      <c r="UML317" s="22"/>
      <c r="UMM317" s="22"/>
      <c r="UMN317" s="22"/>
      <c r="UMO317" s="22"/>
      <c r="UMP317" s="22"/>
      <c r="UMQ317" s="22"/>
      <c r="UMR317" s="22"/>
      <c r="UMS317" s="22"/>
      <c r="UMT317" s="22"/>
      <c r="UMU317" s="22"/>
      <c r="UMV317" s="22"/>
      <c r="UMW317" s="22"/>
      <c r="UMX317" s="22"/>
      <c r="UMY317" s="22"/>
      <c r="UMZ317" s="22"/>
      <c r="UNA317" s="22"/>
      <c r="UNB317" s="22"/>
      <c r="UNC317" s="22"/>
      <c r="UND317" s="22"/>
      <c r="UNE317" s="22"/>
      <c r="UNF317" s="22"/>
      <c r="UNG317" s="22"/>
      <c r="UNH317" s="22"/>
      <c r="UNI317" s="22"/>
      <c r="UNJ317" s="22"/>
      <c r="UNK317" s="22"/>
      <c r="UNL317" s="22"/>
      <c r="UNM317" s="22"/>
      <c r="UNN317" s="22"/>
      <c r="UNO317" s="22"/>
      <c r="UNP317" s="22"/>
      <c r="UNQ317" s="22"/>
      <c r="UNR317" s="22"/>
      <c r="UNS317" s="22"/>
      <c r="UNT317" s="22"/>
      <c r="UNU317" s="22"/>
      <c r="UNV317" s="22"/>
      <c r="UNW317" s="22"/>
      <c r="UNX317" s="22"/>
      <c r="UNY317" s="22"/>
      <c r="UNZ317" s="22"/>
      <c r="UOA317" s="22"/>
      <c r="UOB317" s="22"/>
      <c r="UOC317" s="22"/>
      <c r="UOD317" s="22"/>
      <c r="UOE317" s="22"/>
      <c r="UOF317" s="22"/>
      <c r="UOG317" s="22"/>
      <c r="UOH317" s="22"/>
      <c r="UOI317" s="22"/>
      <c r="UOJ317" s="22"/>
      <c r="UOK317" s="22"/>
      <c r="UOL317" s="22"/>
      <c r="UOM317" s="22"/>
      <c r="UON317" s="22"/>
      <c r="UOO317" s="22"/>
      <c r="UOP317" s="22"/>
      <c r="UOQ317" s="22"/>
      <c r="UOR317" s="22"/>
      <c r="UOS317" s="22"/>
      <c r="UOT317" s="22"/>
      <c r="UOU317" s="22"/>
      <c r="UOV317" s="22"/>
      <c r="UOW317" s="22"/>
      <c r="UOX317" s="22"/>
      <c r="UOY317" s="22"/>
      <c r="UOZ317" s="22"/>
      <c r="UPA317" s="22"/>
      <c r="UPB317" s="22"/>
      <c r="UPC317" s="22"/>
      <c r="UPD317" s="22"/>
      <c r="UPE317" s="22"/>
      <c r="UPF317" s="22"/>
      <c r="UPG317" s="22"/>
      <c r="UPH317" s="22"/>
      <c r="UPI317" s="22"/>
      <c r="UPJ317" s="22"/>
      <c r="UPK317" s="22"/>
      <c r="UPL317" s="22"/>
      <c r="UPM317" s="22"/>
      <c r="UPN317" s="22"/>
      <c r="UPO317" s="22"/>
      <c r="UPP317" s="22"/>
      <c r="UPQ317" s="22"/>
      <c r="UPR317" s="22"/>
      <c r="UPS317" s="22"/>
      <c r="UPT317" s="22"/>
      <c r="UPU317" s="22"/>
      <c r="UPV317" s="22"/>
      <c r="UPW317" s="22"/>
      <c r="UPX317" s="22"/>
      <c r="UPY317" s="22"/>
      <c r="UPZ317" s="22"/>
      <c r="UQA317" s="22"/>
      <c r="UQB317" s="22"/>
      <c r="UQC317" s="22"/>
      <c r="UQD317" s="22"/>
      <c r="UQE317" s="22"/>
      <c r="UQF317" s="22"/>
      <c r="UQG317" s="22"/>
      <c r="UQH317" s="22"/>
      <c r="UQI317" s="22"/>
      <c r="UQJ317" s="22"/>
      <c r="UQK317" s="22"/>
      <c r="UQL317" s="22"/>
      <c r="UQM317" s="22"/>
      <c r="UQN317" s="22"/>
      <c r="UQO317" s="22"/>
      <c r="UQP317" s="22"/>
      <c r="UQQ317" s="22"/>
      <c r="UQR317" s="22"/>
      <c r="UQS317" s="22"/>
      <c r="UQT317" s="22"/>
      <c r="UQU317" s="22"/>
      <c r="UQV317" s="22"/>
      <c r="UQW317" s="22"/>
      <c r="UQX317" s="22"/>
      <c r="UQY317" s="22"/>
      <c r="UQZ317" s="22"/>
      <c r="URA317" s="22"/>
      <c r="URB317" s="22"/>
      <c r="URC317" s="22"/>
      <c r="URD317" s="22"/>
      <c r="URE317" s="22"/>
      <c r="URF317" s="22"/>
      <c r="URG317" s="22"/>
      <c r="URH317" s="22"/>
      <c r="URI317" s="22"/>
      <c r="URJ317" s="22"/>
      <c r="URK317" s="22"/>
      <c r="URL317" s="22"/>
      <c r="URM317" s="22"/>
      <c r="URN317" s="22"/>
      <c r="URO317" s="22"/>
      <c r="URP317" s="22"/>
      <c r="URQ317" s="22"/>
      <c r="URR317" s="22"/>
      <c r="URS317" s="22"/>
      <c r="URT317" s="22"/>
      <c r="URU317" s="22"/>
      <c r="URV317" s="22"/>
      <c r="URW317" s="22"/>
      <c r="URX317" s="22"/>
      <c r="URY317" s="22"/>
      <c r="URZ317" s="22"/>
      <c r="USA317" s="22"/>
      <c r="USB317" s="22"/>
      <c r="USC317" s="22"/>
      <c r="USD317" s="22"/>
      <c r="USE317" s="22"/>
      <c r="USF317" s="22"/>
      <c r="USG317" s="22"/>
      <c r="USH317" s="22"/>
      <c r="USI317" s="22"/>
      <c r="USJ317" s="22"/>
      <c r="USK317" s="22"/>
      <c r="USL317" s="22"/>
      <c r="USM317" s="22"/>
      <c r="USN317" s="22"/>
      <c r="USO317" s="22"/>
      <c r="USP317" s="22"/>
      <c r="USQ317" s="22"/>
      <c r="USR317" s="22"/>
      <c r="USS317" s="22"/>
      <c r="UST317" s="22"/>
      <c r="USU317" s="22"/>
      <c r="USV317" s="22"/>
      <c r="USW317" s="22"/>
      <c r="USX317" s="22"/>
      <c r="USY317" s="22"/>
      <c r="USZ317" s="22"/>
      <c r="UTA317" s="22"/>
      <c r="UTB317" s="22"/>
      <c r="UTC317" s="22"/>
      <c r="UTD317" s="22"/>
      <c r="UTE317" s="22"/>
      <c r="UTF317" s="22"/>
      <c r="UTG317" s="22"/>
      <c r="UTH317" s="22"/>
      <c r="UTI317" s="22"/>
      <c r="UTJ317" s="22"/>
      <c r="UTK317" s="22"/>
      <c r="UTL317" s="22"/>
      <c r="UTM317" s="22"/>
      <c r="UTN317" s="22"/>
      <c r="UTO317" s="22"/>
      <c r="UTP317" s="22"/>
      <c r="UTQ317" s="22"/>
      <c r="UTR317" s="22"/>
      <c r="UTS317" s="22"/>
      <c r="UTT317" s="22"/>
      <c r="UTU317" s="22"/>
      <c r="UTV317" s="22"/>
      <c r="UTW317" s="22"/>
      <c r="UTX317" s="22"/>
      <c r="UTY317" s="22"/>
      <c r="UTZ317" s="22"/>
      <c r="UUA317" s="22"/>
      <c r="UUB317" s="22"/>
      <c r="UUC317" s="22"/>
      <c r="UUD317" s="22"/>
      <c r="UUE317" s="22"/>
      <c r="UUF317" s="22"/>
      <c r="UUG317" s="22"/>
      <c r="UUH317" s="22"/>
      <c r="UUI317" s="22"/>
      <c r="UUJ317" s="22"/>
      <c r="UUK317" s="22"/>
      <c r="UUL317" s="22"/>
      <c r="UUM317" s="22"/>
      <c r="UUN317" s="22"/>
      <c r="UUO317" s="22"/>
      <c r="UUP317" s="22"/>
      <c r="UUQ317" s="22"/>
      <c r="UUR317" s="22"/>
      <c r="UUS317" s="22"/>
      <c r="UUT317" s="22"/>
      <c r="UUU317" s="22"/>
      <c r="UUV317" s="22"/>
      <c r="UUW317" s="22"/>
      <c r="UUX317" s="22"/>
      <c r="UUY317" s="22"/>
      <c r="UUZ317" s="22"/>
      <c r="UVA317" s="22"/>
      <c r="UVB317" s="22"/>
      <c r="UVC317" s="22"/>
      <c r="UVD317" s="22"/>
      <c r="UVE317" s="22"/>
      <c r="UVF317" s="22"/>
      <c r="UVG317" s="22"/>
      <c r="UVH317" s="22"/>
      <c r="UVI317" s="22"/>
      <c r="UVJ317" s="22"/>
      <c r="UVK317" s="22"/>
      <c r="UVL317" s="22"/>
      <c r="UVM317" s="22"/>
      <c r="UVN317" s="22"/>
      <c r="UVO317" s="22"/>
      <c r="UVP317" s="22"/>
      <c r="UVQ317" s="22"/>
      <c r="UVR317" s="22"/>
      <c r="UVS317" s="22"/>
      <c r="UVT317" s="22"/>
      <c r="UVU317" s="22"/>
      <c r="UVV317" s="22"/>
      <c r="UVW317" s="22"/>
      <c r="UVX317" s="22"/>
      <c r="UVY317" s="22"/>
      <c r="UVZ317" s="22"/>
      <c r="UWA317" s="22"/>
      <c r="UWB317" s="22"/>
      <c r="UWC317" s="22"/>
      <c r="UWD317" s="22"/>
      <c r="UWE317" s="22"/>
      <c r="UWF317" s="22"/>
      <c r="UWG317" s="22"/>
      <c r="UWH317" s="22"/>
      <c r="UWI317" s="22"/>
      <c r="UWJ317" s="22"/>
      <c r="UWK317" s="22"/>
      <c r="UWL317" s="22"/>
      <c r="UWM317" s="22"/>
      <c r="UWN317" s="22"/>
      <c r="UWO317" s="22"/>
      <c r="UWP317" s="22"/>
      <c r="UWQ317" s="22"/>
      <c r="UWR317" s="22"/>
      <c r="UWS317" s="22"/>
      <c r="UWT317" s="22"/>
      <c r="UWU317" s="22"/>
      <c r="UWV317" s="22"/>
      <c r="UWW317" s="22"/>
      <c r="UWX317" s="22"/>
      <c r="UWY317" s="22"/>
      <c r="UWZ317" s="22"/>
      <c r="UXA317" s="22"/>
      <c r="UXB317" s="22"/>
      <c r="UXC317" s="22"/>
      <c r="UXD317" s="22"/>
      <c r="UXE317" s="22"/>
      <c r="UXF317" s="22"/>
      <c r="UXG317" s="22"/>
      <c r="UXH317" s="22"/>
      <c r="UXI317" s="22"/>
      <c r="UXJ317" s="22"/>
      <c r="UXK317" s="22"/>
      <c r="UXL317" s="22"/>
      <c r="UXM317" s="22"/>
      <c r="UXN317" s="22"/>
      <c r="UXO317" s="22"/>
      <c r="UXP317" s="22"/>
      <c r="UXQ317" s="22"/>
      <c r="UXR317" s="22"/>
      <c r="UXS317" s="22"/>
      <c r="UXT317" s="22"/>
      <c r="UXU317" s="22"/>
      <c r="UXV317" s="22"/>
      <c r="UXW317" s="22"/>
      <c r="UXX317" s="22"/>
      <c r="UXY317" s="22"/>
      <c r="UXZ317" s="22"/>
      <c r="UYA317" s="22"/>
      <c r="UYB317" s="22"/>
      <c r="UYC317" s="22"/>
      <c r="UYD317" s="22"/>
      <c r="UYE317" s="22"/>
      <c r="UYF317" s="22"/>
      <c r="UYG317" s="22"/>
      <c r="UYH317" s="22"/>
      <c r="UYI317" s="22"/>
      <c r="UYJ317" s="22"/>
      <c r="UYK317" s="22"/>
      <c r="UYL317" s="22"/>
      <c r="UYM317" s="22"/>
      <c r="UYN317" s="22"/>
      <c r="UYO317" s="22"/>
      <c r="UYP317" s="22"/>
      <c r="UYQ317" s="22"/>
      <c r="UYR317" s="22"/>
      <c r="UYS317" s="22"/>
      <c r="UYT317" s="22"/>
      <c r="UYU317" s="22"/>
      <c r="UYV317" s="22"/>
      <c r="UYW317" s="22"/>
      <c r="UYX317" s="22"/>
      <c r="UYY317" s="22"/>
      <c r="UYZ317" s="22"/>
      <c r="UZA317" s="22"/>
      <c r="UZB317" s="22"/>
      <c r="UZC317" s="22"/>
      <c r="UZD317" s="22"/>
      <c r="UZE317" s="22"/>
      <c r="UZF317" s="22"/>
      <c r="UZG317" s="22"/>
      <c r="UZH317" s="22"/>
      <c r="UZI317" s="22"/>
      <c r="UZJ317" s="22"/>
      <c r="UZK317" s="22"/>
      <c r="UZL317" s="22"/>
      <c r="UZM317" s="22"/>
      <c r="UZN317" s="22"/>
      <c r="UZO317" s="22"/>
      <c r="UZP317" s="22"/>
      <c r="UZQ317" s="22"/>
      <c r="UZR317" s="22"/>
      <c r="UZS317" s="22"/>
      <c r="UZT317" s="22"/>
      <c r="UZU317" s="22"/>
      <c r="UZV317" s="22"/>
      <c r="UZW317" s="22"/>
      <c r="UZX317" s="22"/>
      <c r="UZY317" s="22"/>
      <c r="UZZ317" s="22"/>
      <c r="VAA317" s="22"/>
      <c r="VAB317" s="22"/>
      <c r="VAC317" s="22"/>
      <c r="VAD317" s="22"/>
      <c r="VAE317" s="22"/>
      <c r="VAF317" s="22"/>
      <c r="VAG317" s="22"/>
      <c r="VAH317" s="22"/>
      <c r="VAI317" s="22"/>
      <c r="VAJ317" s="22"/>
      <c r="VAK317" s="22"/>
      <c r="VAL317" s="22"/>
      <c r="VAM317" s="22"/>
      <c r="VAN317" s="22"/>
      <c r="VAO317" s="22"/>
      <c r="VAP317" s="22"/>
      <c r="VAQ317" s="22"/>
      <c r="VAR317" s="22"/>
      <c r="VAS317" s="22"/>
      <c r="VAT317" s="22"/>
      <c r="VAU317" s="22"/>
      <c r="VAV317" s="22"/>
      <c r="VAW317" s="22"/>
      <c r="VAX317" s="22"/>
      <c r="VAY317" s="22"/>
      <c r="VAZ317" s="22"/>
      <c r="VBA317" s="22"/>
      <c r="VBB317" s="22"/>
      <c r="VBC317" s="22"/>
      <c r="VBD317" s="22"/>
      <c r="VBE317" s="22"/>
      <c r="VBF317" s="22"/>
      <c r="VBG317" s="22"/>
      <c r="VBH317" s="22"/>
      <c r="VBI317" s="22"/>
      <c r="VBJ317" s="22"/>
      <c r="VBK317" s="22"/>
      <c r="VBL317" s="22"/>
      <c r="VBM317" s="22"/>
      <c r="VBN317" s="22"/>
      <c r="VBO317" s="22"/>
      <c r="VBP317" s="22"/>
      <c r="VBQ317" s="22"/>
      <c r="VBR317" s="22"/>
      <c r="VBS317" s="22"/>
      <c r="VBT317" s="22"/>
      <c r="VBU317" s="22"/>
      <c r="VBV317" s="22"/>
      <c r="VBW317" s="22"/>
      <c r="VBX317" s="22"/>
      <c r="VBY317" s="22"/>
      <c r="VBZ317" s="22"/>
      <c r="VCA317" s="22"/>
      <c r="VCB317" s="22"/>
      <c r="VCC317" s="22"/>
      <c r="VCD317" s="22"/>
      <c r="VCE317" s="22"/>
      <c r="VCF317" s="22"/>
      <c r="VCG317" s="22"/>
      <c r="VCH317" s="22"/>
      <c r="VCI317" s="22"/>
      <c r="VCJ317" s="22"/>
      <c r="VCK317" s="22"/>
      <c r="VCL317" s="22"/>
      <c r="VCM317" s="22"/>
      <c r="VCN317" s="22"/>
      <c r="VCO317" s="22"/>
      <c r="VCP317" s="22"/>
      <c r="VCQ317" s="22"/>
      <c r="VCR317" s="22"/>
      <c r="VCS317" s="22"/>
      <c r="VCT317" s="22"/>
      <c r="VCU317" s="22"/>
      <c r="VCV317" s="22"/>
      <c r="VCW317" s="22"/>
      <c r="VCX317" s="22"/>
      <c r="VCY317" s="22"/>
      <c r="VCZ317" s="22"/>
      <c r="VDA317" s="22"/>
      <c r="VDB317" s="22"/>
      <c r="VDC317" s="22"/>
      <c r="VDD317" s="22"/>
      <c r="VDE317" s="22"/>
      <c r="VDF317" s="22"/>
      <c r="VDG317" s="22"/>
      <c r="VDH317" s="22"/>
      <c r="VDI317" s="22"/>
      <c r="VDJ317" s="22"/>
      <c r="VDK317" s="22"/>
      <c r="VDL317" s="22"/>
      <c r="VDM317" s="22"/>
      <c r="VDN317" s="22"/>
      <c r="VDO317" s="22"/>
      <c r="VDP317" s="22"/>
      <c r="VDQ317" s="22"/>
      <c r="VDR317" s="22"/>
      <c r="VDS317" s="22"/>
      <c r="VDT317" s="22"/>
      <c r="VDU317" s="22"/>
      <c r="VDV317" s="22"/>
      <c r="VDW317" s="22"/>
      <c r="VDX317" s="22"/>
      <c r="VDY317" s="22"/>
      <c r="VDZ317" s="22"/>
      <c r="VEA317" s="22"/>
      <c r="VEB317" s="22"/>
      <c r="VEC317" s="22"/>
      <c r="VED317" s="22"/>
      <c r="VEE317" s="22"/>
      <c r="VEF317" s="22"/>
      <c r="VEG317" s="22"/>
      <c r="VEH317" s="22"/>
      <c r="VEI317" s="22"/>
      <c r="VEJ317" s="22"/>
      <c r="VEK317" s="22"/>
      <c r="VEL317" s="22"/>
      <c r="VEM317" s="22"/>
      <c r="VEN317" s="22"/>
      <c r="VEO317" s="22"/>
      <c r="VEP317" s="22"/>
      <c r="VEQ317" s="22"/>
      <c r="VER317" s="22"/>
      <c r="VES317" s="22"/>
      <c r="VET317" s="22"/>
      <c r="VEU317" s="22"/>
      <c r="VEV317" s="22"/>
      <c r="VEW317" s="22"/>
      <c r="VEX317" s="22"/>
      <c r="VEY317" s="22"/>
      <c r="VEZ317" s="22"/>
      <c r="VFA317" s="22"/>
      <c r="VFB317" s="22"/>
      <c r="VFC317" s="22"/>
      <c r="VFD317" s="22"/>
      <c r="VFE317" s="22"/>
      <c r="VFF317" s="22"/>
      <c r="VFG317" s="22"/>
      <c r="VFH317" s="22"/>
      <c r="VFI317" s="22"/>
      <c r="VFJ317" s="22"/>
      <c r="VFK317" s="22"/>
      <c r="VFL317" s="22"/>
      <c r="VFM317" s="22"/>
      <c r="VFN317" s="22"/>
      <c r="VFO317" s="22"/>
      <c r="VFP317" s="22"/>
      <c r="VFQ317" s="22"/>
      <c r="VFR317" s="22"/>
      <c r="VFS317" s="22"/>
      <c r="VFT317" s="22"/>
      <c r="VFU317" s="22"/>
      <c r="VFV317" s="22"/>
      <c r="VFW317" s="22"/>
      <c r="VFX317" s="22"/>
      <c r="VFY317" s="22"/>
      <c r="VFZ317" s="22"/>
      <c r="VGA317" s="22"/>
      <c r="VGB317" s="22"/>
      <c r="VGC317" s="22"/>
      <c r="VGD317" s="22"/>
      <c r="VGE317" s="22"/>
      <c r="VGF317" s="22"/>
      <c r="VGG317" s="22"/>
      <c r="VGH317" s="22"/>
      <c r="VGI317" s="22"/>
      <c r="VGJ317" s="22"/>
      <c r="VGK317" s="22"/>
      <c r="VGL317" s="22"/>
      <c r="VGM317" s="22"/>
      <c r="VGN317" s="22"/>
      <c r="VGO317" s="22"/>
      <c r="VGP317" s="22"/>
      <c r="VGQ317" s="22"/>
      <c r="VGR317" s="22"/>
      <c r="VGS317" s="22"/>
      <c r="VGT317" s="22"/>
      <c r="VGU317" s="22"/>
      <c r="VGV317" s="22"/>
      <c r="VGW317" s="22"/>
      <c r="VGX317" s="22"/>
      <c r="VGY317" s="22"/>
      <c r="VGZ317" s="22"/>
      <c r="VHA317" s="22"/>
      <c r="VHB317" s="22"/>
      <c r="VHC317" s="22"/>
      <c r="VHD317" s="22"/>
      <c r="VHE317" s="22"/>
      <c r="VHF317" s="22"/>
      <c r="VHG317" s="22"/>
      <c r="VHH317" s="22"/>
      <c r="VHI317" s="22"/>
      <c r="VHJ317" s="22"/>
      <c r="VHK317" s="22"/>
      <c r="VHL317" s="22"/>
      <c r="VHM317" s="22"/>
      <c r="VHN317" s="22"/>
      <c r="VHO317" s="22"/>
      <c r="VHP317" s="22"/>
      <c r="VHQ317" s="22"/>
      <c r="VHR317" s="22"/>
      <c r="VHS317" s="22"/>
      <c r="VHT317" s="22"/>
      <c r="VHU317" s="22"/>
      <c r="VHV317" s="22"/>
      <c r="VHW317" s="22"/>
      <c r="VHX317" s="22"/>
      <c r="VHY317" s="22"/>
      <c r="VHZ317" s="22"/>
      <c r="VIA317" s="22"/>
      <c r="VIB317" s="22"/>
      <c r="VIC317" s="22"/>
      <c r="VID317" s="22"/>
      <c r="VIE317" s="22"/>
      <c r="VIF317" s="22"/>
      <c r="VIG317" s="22"/>
      <c r="VIH317" s="22"/>
      <c r="VII317" s="22"/>
      <c r="VIJ317" s="22"/>
      <c r="VIK317" s="22"/>
      <c r="VIL317" s="22"/>
      <c r="VIM317" s="22"/>
      <c r="VIN317" s="22"/>
      <c r="VIO317" s="22"/>
      <c r="VIP317" s="22"/>
      <c r="VIQ317" s="22"/>
      <c r="VIR317" s="22"/>
      <c r="VIS317" s="22"/>
      <c r="VIT317" s="22"/>
      <c r="VIU317" s="22"/>
      <c r="VIV317" s="22"/>
      <c r="VIW317" s="22"/>
      <c r="VIX317" s="22"/>
      <c r="VIY317" s="22"/>
      <c r="VIZ317" s="22"/>
      <c r="VJA317" s="22"/>
      <c r="VJB317" s="22"/>
      <c r="VJC317" s="22"/>
      <c r="VJD317" s="22"/>
      <c r="VJE317" s="22"/>
      <c r="VJF317" s="22"/>
      <c r="VJG317" s="22"/>
      <c r="VJH317" s="22"/>
      <c r="VJI317" s="22"/>
      <c r="VJJ317" s="22"/>
      <c r="VJK317" s="22"/>
      <c r="VJL317" s="22"/>
      <c r="VJM317" s="22"/>
      <c r="VJN317" s="22"/>
      <c r="VJO317" s="22"/>
      <c r="VJP317" s="22"/>
      <c r="VJQ317" s="22"/>
      <c r="VJR317" s="22"/>
      <c r="VJS317" s="22"/>
      <c r="VJT317" s="22"/>
      <c r="VJU317" s="22"/>
      <c r="VJV317" s="22"/>
      <c r="VJW317" s="22"/>
      <c r="VJX317" s="22"/>
      <c r="VJY317" s="22"/>
      <c r="VJZ317" s="22"/>
      <c r="VKA317" s="22"/>
      <c r="VKB317" s="22"/>
      <c r="VKC317" s="22"/>
      <c r="VKD317" s="22"/>
      <c r="VKE317" s="22"/>
      <c r="VKF317" s="22"/>
      <c r="VKG317" s="22"/>
      <c r="VKH317" s="22"/>
      <c r="VKI317" s="22"/>
      <c r="VKJ317" s="22"/>
      <c r="VKK317" s="22"/>
      <c r="VKL317" s="22"/>
      <c r="VKM317" s="22"/>
      <c r="VKN317" s="22"/>
      <c r="VKO317" s="22"/>
      <c r="VKP317" s="22"/>
      <c r="VKQ317" s="22"/>
      <c r="VKR317" s="22"/>
      <c r="VKS317" s="22"/>
      <c r="VKT317" s="22"/>
      <c r="VKU317" s="22"/>
      <c r="VKV317" s="22"/>
      <c r="VKW317" s="22"/>
      <c r="VKX317" s="22"/>
      <c r="VKY317" s="22"/>
      <c r="VKZ317" s="22"/>
      <c r="VLA317" s="22"/>
      <c r="VLB317" s="22"/>
      <c r="VLC317" s="22"/>
      <c r="VLD317" s="22"/>
      <c r="VLE317" s="22"/>
      <c r="VLF317" s="22"/>
      <c r="VLG317" s="22"/>
      <c r="VLH317" s="22"/>
      <c r="VLI317" s="22"/>
      <c r="VLJ317" s="22"/>
      <c r="VLK317" s="22"/>
      <c r="VLL317" s="22"/>
      <c r="VLM317" s="22"/>
      <c r="VLN317" s="22"/>
      <c r="VLO317" s="22"/>
      <c r="VLP317" s="22"/>
      <c r="VLQ317" s="22"/>
      <c r="VLR317" s="22"/>
      <c r="VLS317" s="22"/>
      <c r="VLT317" s="22"/>
      <c r="VLU317" s="22"/>
      <c r="VLV317" s="22"/>
      <c r="VLW317" s="22"/>
      <c r="VLX317" s="22"/>
      <c r="VLY317" s="22"/>
      <c r="VLZ317" s="22"/>
      <c r="VMA317" s="22"/>
      <c r="VMB317" s="22"/>
      <c r="VMC317" s="22"/>
      <c r="VMD317" s="22"/>
      <c r="VME317" s="22"/>
      <c r="VMF317" s="22"/>
      <c r="VMG317" s="22"/>
      <c r="VMH317" s="22"/>
      <c r="VMI317" s="22"/>
      <c r="VMJ317" s="22"/>
      <c r="VMK317" s="22"/>
      <c r="VML317" s="22"/>
      <c r="VMM317" s="22"/>
      <c r="VMN317" s="22"/>
      <c r="VMO317" s="22"/>
      <c r="VMP317" s="22"/>
      <c r="VMQ317" s="22"/>
      <c r="VMR317" s="22"/>
      <c r="VMS317" s="22"/>
      <c r="VMT317" s="22"/>
      <c r="VMU317" s="22"/>
      <c r="VMV317" s="22"/>
      <c r="VMW317" s="22"/>
      <c r="VMX317" s="22"/>
      <c r="VMY317" s="22"/>
      <c r="VMZ317" s="22"/>
      <c r="VNA317" s="22"/>
      <c r="VNB317" s="22"/>
      <c r="VNC317" s="22"/>
      <c r="VND317" s="22"/>
      <c r="VNE317" s="22"/>
      <c r="VNF317" s="22"/>
      <c r="VNG317" s="22"/>
      <c r="VNH317" s="22"/>
      <c r="VNI317" s="22"/>
      <c r="VNJ317" s="22"/>
      <c r="VNK317" s="22"/>
      <c r="VNL317" s="22"/>
      <c r="VNM317" s="22"/>
      <c r="VNN317" s="22"/>
      <c r="VNO317" s="22"/>
      <c r="VNP317" s="22"/>
      <c r="VNQ317" s="22"/>
      <c r="VNR317" s="22"/>
      <c r="VNS317" s="22"/>
      <c r="VNT317" s="22"/>
      <c r="VNU317" s="22"/>
      <c r="VNV317" s="22"/>
      <c r="VNW317" s="22"/>
      <c r="VNX317" s="22"/>
      <c r="VNY317" s="22"/>
      <c r="VNZ317" s="22"/>
      <c r="VOA317" s="22"/>
      <c r="VOB317" s="22"/>
      <c r="VOC317" s="22"/>
      <c r="VOD317" s="22"/>
      <c r="VOE317" s="22"/>
      <c r="VOF317" s="22"/>
      <c r="VOG317" s="22"/>
      <c r="VOH317" s="22"/>
      <c r="VOI317" s="22"/>
      <c r="VOJ317" s="22"/>
      <c r="VOK317" s="22"/>
      <c r="VOL317" s="22"/>
      <c r="VOM317" s="22"/>
      <c r="VON317" s="22"/>
      <c r="VOO317" s="22"/>
      <c r="VOP317" s="22"/>
      <c r="VOQ317" s="22"/>
      <c r="VOR317" s="22"/>
      <c r="VOS317" s="22"/>
      <c r="VOT317" s="22"/>
      <c r="VOU317" s="22"/>
      <c r="VOV317" s="22"/>
      <c r="VOW317" s="22"/>
      <c r="VOX317" s="22"/>
      <c r="VOY317" s="22"/>
      <c r="VOZ317" s="22"/>
      <c r="VPA317" s="22"/>
      <c r="VPB317" s="22"/>
      <c r="VPC317" s="22"/>
      <c r="VPD317" s="22"/>
      <c r="VPE317" s="22"/>
      <c r="VPF317" s="22"/>
      <c r="VPG317" s="22"/>
      <c r="VPH317" s="22"/>
      <c r="VPI317" s="22"/>
      <c r="VPJ317" s="22"/>
      <c r="VPK317" s="22"/>
      <c r="VPL317" s="22"/>
      <c r="VPM317" s="22"/>
      <c r="VPN317" s="22"/>
      <c r="VPO317" s="22"/>
      <c r="VPP317" s="22"/>
      <c r="VPQ317" s="22"/>
      <c r="VPR317" s="22"/>
      <c r="VPS317" s="22"/>
      <c r="VPT317" s="22"/>
      <c r="VPU317" s="22"/>
      <c r="VPV317" s="22"/>
      <c r="VPW317" s="22"/>
      <c r="VPX317" s="22"/>
      <c r="VPY317" s="22"/>
      <c r="VPZ317" s="22"/>
      <c r="VQA317" s="22"/>
      <c r="VQB317" s="22"/>
      <c r="VQC317" s="22"/>
      <c r="VQD317" s="22"/>
      <c r="VQE317" s="22"/>
      <c r="VQF317" s="22"/>
      <c r="VQG317" s="22"/>
      <c r="VQH317" s="22"/>
      <c r="VQI317" s="22"/>
      <c r="VQJ317" s="22"/>
      <c r="VQK317" s="22"/>
      <c r="VQL317" s="22"/>
      <c r="VQM317" s="22"/>
      <c r="VQN317" s="22"/>
      <c r="VQO317" s="22"/>
      <c r="VQP317" s="22"/>
      <c r="VQQ317" s="22"/>
      <c r="VQR317" s="22"/>
      <c r="VQS317" s="22"/>
      <c r="VQT317" s="22"/>
      <c r="VQU317" s="22"/>
      <c r="VQV317" s="22"/>
      <c r="VQW317" s="22"/>
      <c r="VQX317" s="22"/>
      <c r="VQY317" s="22"/>
      <c r="VQZ317" s="22"/>
      <c r="VRA317" s="22"/>
      <c r="VRB317" s="22"/>
      <c r="VRC317" s="22"/>
      <c r="VRD317" s="22"/>
      <c r="VRE317" s="22"/>
      <c r="VRF317" s="22"/>
      <c r="VRG317" s="22"/>
      <c r="VRH317" s="22"/>
      <c r="VRI317" s="22"/>
      <c r="VRJ317" s="22"/>
      <c r="VRK317" s="22"/>
      <c r="VRL317" s="22"/>
      <c r="VRM317" s="22"/>
      <c r="VRN317" s="22"/>
      <c r="VRO317" s="22"/>
      <c r="VRP317" s="22"/>
      <c r="VRQ317" s="22"/>
      <c r="VRR317" s="22"/>
      <c r="VRS317" s="22"/>
      <c r="VRT317" s="22"/>
      <c r="VRU317" s="22"/>
      <c r="VRV317" s="22"/>
      <c r="VRW317" s="22"/>
      <c r="VRX317" s="22"/>
      <c r="VRY317" s="22"/>
      <c r="VRZ317" s="22"/>
      <c r="VSA317" s="22"/>
      <c r="VSB317" s="22"/>
      <c r="VSC317" s="22"/>
      <c r="VSD317" s="22"/>
      <c r="VSE317" s="22"/>
      <c r="VSF317" s="22"/>
      <c r="VSG317" s="22"/>
      <c r="VSH317" s="22"/>
      <c r="VSI317" s="22"/>
      <c r="VSJ317" s="22"/>
      <c r="VSK317" s="22"/>
      <c r="VSL317" s="22"/>
      <c r="VSM317" s="22"/>
      <c r="VSN317" s="22"/>
      <c r="VSO317" s="22"/>
      <c r="VSP317" s="22"/>
      <c r="VSQ317" s="22"/>
      <c r="VSR317" s="22"/>
      <c r="VSS317" s="22"/>
      <c r="VST317" s="22"/>
      <c r="VSU317" s="22"/>
      <c r="VSV317" s="22"/>
      <c r="VSW317" s="22"/>
      <c r="VSX317" s="22"/>
      <c r="VSY317" s="22"/>
      <c r="VSZ317" s="22"/>
      <c r="VTA317" s="22"/>
      <c r="VTB317" s="22"/>
      <c r="VTC317" s="22"/>
      <c r="VTD317" s="22"/>
      <c r="VTE317" s="22"/>
      <c r="VTF317" s="22"/>
      <c r="VTG317" s="22"/>
      <c r="VTH317" s="22"/>
      <c r="VTI317" s="22"/>
      <c r="VTJ317" s="22"/>
      <c r="VTK317" s="22"/>
      <c r="VTL317" s="22"/>
      <c r="VTM317" s="22"/>
      <c r="VTN317" s="22"/>
      <c r="VTO317" s="22"/>
      <c r="VTP317" s="22"/>
      <c r="VTQ317" s="22"/>
      <c r="VTR317" s="22"/>
      <c r="VTS317" s="22"/>
      <c r="VTT317" s="22"/>
      <c r="VTU317" s="22"/>
      <c r="VTV317" s="22"/>
      <c r="VTW317" s="22"/>
      <c r="VTX317" s="22"/>
      <c r="VTY317" s="22"/>
      <c r="VTZ317" s="22"/>
      <c r="VUA317" s="22"/>
      <c r="VUB317" s="22"/>
      <c r="VUC317" s="22"/>
      <c r="VUD317" s="22"/>
      <c r="VUE317" s="22"/>
      <c r="VUF317" s="22"/>
      <c r="VUG317" s="22"/>
      <c r="VUH317" s="22"/>
      <c r="VUI317" s="22"/>
      <c r="VUJ317" s="22"/>
      <c r="VUK317" s="22"/>
      <c r="VUL317" s="22"/>
      <c r="VUM317" s="22"/>
      <c r="VUN317" s="22"/>
      <c r="VUO317" s="22"/>
      <c r="VUP317" s="22"/>
      <c r="VUQ317" s="22"/>
      <c r="VUR317" s="22"/>
      <c r="VUS317" s="22"/>
      <c r="VUT317" s="22"/>
      <c r="VUU317" s="22"/>
      <c r="VUV317" s="22"/>
      <c r="VUW317" s="22"/>
      <c r="VUX317" s="22"/>
      <c r="VUY317" s="22"/>
      <c r="VUZ317" s="22"/>
      <c r="VVA317" s="22"/>
      <c r="VVB317" s="22"/>
      <c r="VVC317" s="22"/>
      <c r="VVD317" s="22"/>
      <c r="VVE317" s="22"/>
      <c r="VVF317" s="22"/>
      <c r="VVG317" s="22"/>
      <c r="VVH317" s="22"/>
      <c r="VVI317" s="22"/>
      <c r="VVJ317" s="22"/>
      <c r="VVK317" s="22"/>
      <c r="VVL317" s="22"/>
      <c r="VVM317" s="22"/>
      <c r="VVN317" s="22"/>
      <c r="VVO317" s="22"/>
      <c r="VVP317" s="22"/>
      <c r="VVQ317" s="22"/>
      <c r="VVR317" s="22"/>
      <c r="VVS317" s="22"/>
      <c r="VVT317" s="22"/>
      <c r="VVU317" s="22"/>
      <c r="VVV317" s="22"/>
      <c r="VVW317" s="22"/>
      <c r="VVX317" s="22"/>
      <c r="VVY317" s="22"/>
      <c r="VVZ317" s="22"/>
      <c r="VWA317" s="22"/>
      <c r="VWB317" s="22"/>
      <c r="VWC317" s="22"/>
      <c r="VWD317" s="22"/>
      <c r="VWE317" s="22"/>
      <c r="VWF317" s="22"/>
      <c r="VWG317" s="22"/>
      <c r="VWH317" s="22"/>
      <c r="VWI317" s="22"/>
      <c r="VWJ317" s="22"/>
      <c r="VWK317" s="22"/>
      <c r="VWL317" s="22"/>
      <c r="VWM317" s="22"/>
      <c r="VWN317" s="22"/>
      <c r="VWO317" s="22"/>
      <c r="VWP317" s="22"/>
      <c r="VWQ317" s="22"/>
      <c r="VWR317" s="22"/>
      <c r="VWS317" s="22"/>
      <c r="VWT317" s="22"/>
      <c r="VWU317" s="22"/>
      <c r="VWV317" s="22"/>
      <c r="VWW317" s="22"/>
      <c r="VWX317" s="22"/>
      <c r="VWY317" s="22"/>
      <c r="VWZ317" s="22"/>
      <c r="VXA317" s="22"/>
      <c r="VXB317" s="22"/>
      <c r="VXC317" s="22"/>
      <c r="VXD317" s="22"/>
      <c r="VXE317" s="22"/>
      <c r="VXF317" s="22"/>
      <c r="VXG317" s="22"/>
      <c r="VXH317" s="22"/>
      <c r="VXI317" s="22"/>
      <c r="VXJ317" s="22"/>
      <c r="VXK317" s="22"/>
      <c r="VXL317" s="22"/>
      <c r="VXM317" s="22"/>
      <c r="VXN317" s="22"/>
      <c r="VXO317" s="22"/>
      <c r="VXP317" s="22"/>
      <c r="VXQ317" s="22"/>
      <c r="VXR317" s="22"/>
      <c r="VXS317" s="22"/>
      <c r="VXT317" s="22"/>
      <c r="VXU317" s="22"/>
      <c r="VXV317" s="22"/>
      <c r="VXW317" s="22"/>
      <c r="VXX317" s="22"/>
      <c r="VXY317" s="22"/>
      <c r="VXZ317" s="22"/>
      <c r="VYA317" s="22"/>
      <c r="VYB317" s="22"/>
      <c r="VYC317" s="22"/>
      <c r="VYD317" s="22"/>
      <c r="VYE317" s="22"/>
      <c r="VYF317" s="22"/>
      <c r="VYG317" s="22"/>
      <c r="VYH317" s="22"/>
      <c r="VYI317" s="22"/>
      <c r="VYJ317" s="22"/>
      <c r="VYK317" s="22"/>
      <c r="VYL317" s="22"/>
      <c r="VYM317" s="22"/>
      <c r="VYN317" s="22"/>
      <c r="VYO317" s="22"/>
      <c r="VYP317" s="22"/>
      <c r="VYQ317" s="22"/>
      <c r="VYR317" s="22"/>
      <c r="VYS317" s="22"/>
      <c r="VYT317" s="22"/>
      <c r="VYU317" s="22"/>
      <c r="VYV317" s="22"/>
      <c r="VYW317" s="22"/>
      <c r="VYX317" s="22"/>
      <c r="VYY317" s="22"/>
      <c r="VYZ317" s="22"/>
      <c r="VZA317" s="22"/>
      <c r="VZB317" s="22"/>
      <c r="VZC317" s="22"/>
      <c r="VZD317" s="22"/>
      <c r="VZE317" s="22"/>
      <c r="VZF317" s="22"/>
      <c r="VZG317" s="22"/>
      <c r="VZH317" s="22"/>
      <c r="VZI317" s="22"/>
      <c r="VZJ317" s="22"/>
      <c r="VZK317" s="22"/>
      <c r="VZL317" s="22"/>
      <c r="VZM317" s="22"/>
      <c r="VZN317" s="22"/>
      <c r="VZO317" s="22"/>
      <c r="VZP317" s="22"/>
      <c r="VZQ317" s="22"/>
      <c r="VZR317" s="22"/>
      <c r="VZS317" s="22"/>
      <c r="VZT317" s="22"/>
      <c r="VZU317" s="22"/>
      <c r="VZV317" s="22"/>
      <c r="VZW317" s="22"/>
      <c r="VZX317" s="22"/>
      <c r="VZY317" s="22"/>
      <c r="VZZ317" s="22"/>
      <c r="WAA317" s="22"/>
      <c r="WAB317" s="22"/>
      <c r="WAC317" s="22"/>
      <c r="WAD317" s="22"/>
      <c r="WAE317" s="22"/>
      <c r="WAF317" s="22"/>
      <c r="WAG317" s="22"/>
      <c r="WAH317" s="22"/>
      <c r="WAI317" s="22"/>
      <c r="WAJ317" s="22"/>
      <c r="WAK317" s="22"/>
      <c r="WAL317" s="22"/>
      <c r="WAM317" s="22"/>
      <c r="WAN317" s="22"/>
      <c r="WAO317" s="22"/>
      <c r="WAP317" s="22"/>
      <c r="WAQ317" s="22"/>
      <c r="WAR317" s="22"/>
      <c r="WAS317" s="22"/>
      <c r="WAT317" s="22"/>
      <c r="WAU317" s="22"/>
      <c r="WAV317" s="22"/>
      <c r="WAW317" s="22"/>
      <c r="WAX317" s="22"/>
      <c r="WAY317" s="22"/>
      <c r="WAZ317" s="22"/>
      <c r="WBA317" s="22"/>
      <c r="WBB317" s="22"/>
      <c r="WBC317" s="22"/>
      <c r="WBD317" s="22"/>
      <c r="WBE317" s="22"/>
      <c r="WBF317" s="22"/>
      <c r="WBG317" s="22"/>
      <c r="WBH317" s="22"/>
      <c r="WBI317" s="22"/>
      <c r="WBJ317" s="22"/>
      <c r="WBK317" s="22"/>
      <c r="WBL317" s="22"/>
      <c r="WBM317" s="22"/>
      <c r="WBN317" s="22"/>
      <c r="WBO317" s="22"/>
      <c r="WBP317" s="22"/>
      <c r="WBQ317" s="22"/>
      <c r="WBR317" s="22"/>
      <c r="WBS317" s="22"/>
      <c r="WBT317" s="22"/>
      <c r="WBU317" s="22"/>
      <c r="WBV317" s="22"/>
      <c r="WBW317" s="22"/>
      <c r="WBX317" s="22"/>
      <c r="WBY317" s="22"/>
      <c r="WBZ317" s="22"/>
      <c r="WCA317" s="22"/>
      <c r="WCB317" s="22"/>
      <c r="WCC317" s="22"/>
      <c r="WCD317" s="22"/>
      <c r="WCE317" s="22"/>
      <c r="WCF317" s="22"/>
      <c r="WCG317" s="22"/>
      <c r="WCH317" s="22"/>
      <c r="WCI317" s="22"/>
      <c r="WCJ317" s="22"/>
      <c r="WCK317" s="22"/>
      <c r="WCL317" s="22"/>
      <c r="WCM317" s="22"/>
      <c r="WCN317" s="22"/>
      <c r="WCO317" s="22"/>
      <c r="WCP317" s="22"/>
      <c r="WCQ317" s="22"/>
      <c r="WCR317" s="22"/>
      <c r="WCS317" s="22"/>
      <c r="WCT317" s="22"/>
      <c r="WCU317" s="22"/>
      <c r="WCV317" s="22"/>
      <c r="WCW317" s="22"/>
      <c r="WCX317" s="22"/>
      <c r="WCY317" s="22"/>
      <c r="WCZ317" s="22"/>
      <c r="WDA317" s="22"/>
      <c r="WDB317" s="22"/>
      <c r="WDC317" s="22"/>
      <c r="WDD317" s="22"/>
      <c r="WDE317" s="22"/>
      <c r="WDF317" s="22"/>
      <c r="WDG317" s="22"/>
      <c r="WDH317" s="22"/>
      <c r="WDI317" s="22"/>
      <c r="WDJ317" s="22"/>
      <c r="WDK317" s="22"/>
      <c r="WDL317" s="22"/>
      <c r="WDM317" s="22"/>
      <c r="WDN317" s="22"/>
      <c r="WDO317" s="22"/>
      <c r="WDP317" s="22"/>
      <c r="WDQ317" s="22"/>
      <c r="WDR317" s="22"/>
      <c r="WDS317" s="22"/>
      <c r="WDT317" s="22"/>
      <c r="WDU317" s="22"/>
      <c r="WDV317" s="22"/>
      <c r="WDW317" s="22"/>
      <c r="WDX317" s="22"/>
      <c r="WDY317" s="22"/>
      <c r="WDZ317" s="22"/>
      <c r="WEA317" s="22"/>
      <c r="WEB317" s="22"/>
      <c r="WEC317" s="22"/>
      <c r="WED317" s="22"/>
      <c r="WEE317" s="22"/>
      <c r="WEF317" s="22"/>
      <c r="WEG317" s="22"/>
      <c r="WEH317" s="22"/>
      <c r="WEI317" s="22"/>
      <c r="WEJ317" s="22"/>
      <c r="WEK317" s="22"/>
      <c r="WEL317" s="22"/>
      <c r="WEM317" s="22"/>
      <c r="WEN317" s="22"/>
      <c r="WEO317" s="22"/>
      <c r="WEP317" s="22"/>
      <c r="WEQ317" s="22"/>
      <c r="WER317" s="22"/>
      <c r="WES317" s="22"/>
      <c r="WET317" s="22"/>
      <c r="WEU317" s="22"/>
      <c r="WEV317" s="22"/>
      <c r="WEW317" s="22"/>
      <c r="WEX317" s="22"/>
      <c r="WEY317" s="22"/>
      <c r="WEZ317" s="22"/>
      <c r="WFA317" s="22"/>
      <c r="WFB317" s="22"/>
      <c r="WFC317" s="22"/>
      <c r="WFD317" s="22"/>
      <c r="WFE317" s="22"/>
      <c r="WFF317" s="22"/>
      <c r="WFG317" s="22"/>
      <c r="WFH317" s="22"/>
      <c r="WFI317" s="22"/>
      <c r="WFJ317" s="22"/>
      <c r="WFK317" s="22"/>
      <c r="WFL317" s="22"/>
      <c r="WFM317" s="22"/>
      <c r="WFN317" s="22"/>
      <c r="WFO317" s="22"/>
      <c r="WFP317" s="22"/>
      <c r="WFQ317" s="22"/>
      <c r="WFR317" s="22"/>
      <c r="WFS317" s="22"/>
      <c r="WFT317" s="22"/>
      <c r="WFU317" s="22"/>
      <c r="WFV317" s="22"/>
      <c r="WFW317" s="22"/>
      <c r="WFX317" s="22"/>
      <c r="WFY317" s="22"/>
      <c r="WFZ317" s="22"/>
      <c r="WGA317" s="22"/>
      <c r="WGB317" s="22"/>
      <c r="WGC317" s="22"/>
      <c r="WGD317" s="22"/>
      <c r="WGE317" s="22"/>
      <c r="WGF317" s="22"/>
      <c r="WGG317" s="22"/>
      <c r="WGH317" s="22"/>
      <c r="WGI317" s="22"/>
      <c r="WGJ317" s="22"/>
      <c r="WGK317" s="22"/>
      <c r="WGL317" s="22"/>
      <c r="WGM317" s="22"/>
      <c r="WGN317" s="22"/>
      <c r="WGO317" s="22"/>
      <c r="WGP317" s="22"/>
      <c r="WGQ317" s="22"/>
      <c r="WGR317" s="22"/>
      <c r="WGS317" s="22"/>
      <c r="WGT317" s="22"/>
      <c r="WGU317" s="22"/>
      <c r="WGV317" s="22"/>
      <c r="WGW317" s="22"/>
      <c r="WGX317" s="22"/>
      <c r="WGY317" s="22"/>
      <c r="WGZ317" s="22"/>
      <c r="WHA317" s="22"/>
      <c r="WHB317" s="22"/>
      <c r="WHC317" s="22"/>
      <c r="WHD317" s="22"/>
      <c r="WHE317" s="22"/>
      <c r="WHF317" s="22"/>
      <c r="WHG317" s="22"/>
      <c r="WHH317" s="22"/>
      <c r="WHI317" s="22"/>
      <c r="WHJ317" s="22"/>
      <c r="WHK317" s="22"/>
      <c r="WHL317" s="22"/>
      <c r="WHM317" s="22"/>
      <c r="WHN317" s="22"/>
      <c r="WHO317" s="22"/>
      <c r="WHP317" s="22"/>
      <c r="WHQ317" s="22"/>
      <c r="WHR317" s="22"/>
      <c r="WHS317" s="22"/>
      <c r="WHT317" s="22"/>
      <c r="WHU317" s="22"/>
      <c r="WHV317" s="22"/>
      <c r="WHW317" s="22"/>
      <c r="WHX317" s="22"/>
      <c r="WHY317" s="22"/>
      <c r="WHZ317" s="22"/>
      <c r="WIA317" s="22"/>
      <c r="WIB317" s="22"/>
      <c r="WIC317" s="22"/>
      <c r="WID317" s="22"/>
      <c r="WIE317" s="22"/>
      <c r="WIF317" s="22"/>
      <c r="WIG317" s="22"/>
      <c r="WIH317" s="22"/>
      <c r="WII317" s="22"/>
      <c r="WIJ317" s="22"/>
      <c r="WIK317" s="22"/>
      <c r="WIL317" s="22"/>
      <c r="WIM317" s="22"/>
      <c r="WIN317" s="22"/>
      <c r="WIO317" s="22"/>
      <c r="WIP317" s="22"/>
      <c r="WIQ317" s="22"/>
      <c r="WIR317" s="22"/>
      <c r="WIS317" s="22"/>
      <c r="WIT317" s="22"/>
      <c r="WIU317" s="22"/>
      <c r="WIV317" s="22"/>
      <c r="WIW317" s="22"/>
      <c r="WIX317" s="22"/>
      <c r="WIY317" s="22"/>
      <c r="WIZ317" s="22"/>
      <c r="WJA317" s="22"/>
      <c r="WJB317" s="22"/>
      <c r="WJC317" s="22"/>
      <c r="WJD317" s="22"/>
      <c r="WJE317" s="22"/>
      <c r="WJF317" s="22"/>
      <c r="WJG317" s="22"/>
      <c r="WJH317" s="22"/>
      <c r="WJI317" s="22"/>
      <c r="WJJ317" s="22"/>
      <c r="WJK317" s="22"/>
      <c r="WJL317" s="22"/>
      <c r="WJM317" s="22"/>
      <c r="WJN317" s="22"/>
      <c r="WJO317" s="22"/>
      <c r="WJP317" s="22"/>
      <c r="WJQ317" s="22"/>
      <c r="WJR317" s="22"/>
      <c r="WJS317" s="22"/>
      <c r="WJT317" s="22"/>
      <c r="WJU317" s="22"/>
      <c r="WJV317" s="22"/>
      <c r="WJW317" s="22"/>
      <c r="WJX317" s="22"/>
      <c r="WJY317" s="22"/>
      <c r="WJZ317" s="22"/>
      <c r="WKA317" s="22"/>
      <c r="WKB317" s="22"/>
      <c r="WKC317" s="22"/>
      <c r="WKD317" s="22"/>
      <c r="WKE317" s="22"/>
      <c r="WKF317" s="22"/>
      <c r="WKG317" s="22"/>
      <c r="WKH317" s="22"/>
      <c r="WKI317" s="22"/>
      <c r="WKJ317" s="22"/>
      <c r="WKK317" s="22"/>
      <c r="WKL317" s="22"/>
      <c r="WKM317" s="22"/>
      <c r="WKN317" s="22"/>
      <c r="WKO317" s="22"/>
      <c r="WKP317" s="22"/>
      <c r="WKQ317" s="22"/>
      <c r="WKR317" s="22"/>
      <c r="WKS317" s="22"/>
      <c r="WKT317" s="22"/>
      <c r="WKU317" s="22"/>
      <c r="WKV317" s="22"/>
      <c r="WKW317" s="22"/>
      <c r="WKX317" s="22"/>
      <c r="WKY317" s="22"/>
      <c r="WKZ317" s="22"/>
      <c r="WLA317" s="22"/>
      <c r="WLB317" s="22"/>
      <c r="WLC317" s="22"/>
      <c r="WLD317" s="22"/>
      <c r="WLE317" s="22"/>
      <c r="WLF317" s="22"/>
      <c r="WLG317" s="22"/>
      <c r="WLH317" s="22"/>
      <c r="WLI317" s="22"/>
      <c r="WLJ317" s="22"/>
      <c r="WLK317" s="22"/>
      <c r="WLL317" s="22"/>
      <c r="WLM317" s="22"/>
      <c r="WLN317" s="22"/>
      <c r="WLO317" s="22"/>
      <c r="WLP317" s="22"/>
      <c r="WLQ317" s="22"/>
      <c r="WLR317" s="22"/>
      <c r="WLS317" s="22"/>
      <c r="WLT317" s="22"/>
      <c r="WLU317" s="22"/>
      <c r="WLV317" s="22"/>
      <c r="WLW317" s="22"/>
      <c r="WLX317" s="22"/>
      <c r="WLY317" s="22"/>
      <c r="WLZ317" s="22"/>
      <c r="WMA317" s="22"/>
      <c r="WMB317" s="22"/>
      <c r="WMC317" s="22"/>
      <c r="WMD317" s="22"/>
      <c r="WME317" s="22"/>
      <c r="WMF317" s="22"/>
      <c r="WMG317" s="22"/>
      <c r="WMH317" s="22"/>
      <c r="WMI317" s="22"/>
      <c r="WMJ317" s="22"/>
      <c r="WMK317" s="22"/>
      <c r="WML317" s="22"/>
      <c r="WMM317" s="22"/>
      <c r="WMN317" s="22"/>
      <c r="WMO317" s="22"/>
      <c r="WMP317" s="22"/>
      <c r="WMQ317" s="22"/>
      <c r="WMR317" s="22"/>
      <c r="WMS317" s="22"/>
      <c r="WMT317" s="22"/>
      <c r="WMU317" s="22"/>
      <c r="WMV317" s="22"/>
      <c r="WMW317" s="22"/>
      <c r="WMX317" s="22"/>
      <c r="WMY317" s="22"/>
      <c r="WMZ317" s="22"/>
      <c r="WNA317" s="22"/>
      <c r="WNB317" s="22"/>
      <c r="WNC317" s="22"/>
      <c r="WND317" s="22"/>
      <c r="WNE317" s="22"/>
      <c r="WNF317" s="22"/>
      <c r="WNG317" s="22"/>
      <c r="WNH317" s="22"/>
      <c r="WNI317" s="22"/>
      <c r="WNJ317" s="22"/>
      <c r="WNK317" s="22"/>
      <c r="WNL317" s="22"/>
      <c r="WNM317" s="22"/>
      <c r="WNN317" s="22"/>
      <c r="WNO317" s="22"/>
      <c r="WNP317" s="22"/>
      <c r="WNQ317" s="22"/>
      <c r="WNR317" s="22"/>
      <c r="WNS317" s="22"/>
      <c r="WNT317" s="22"/>
      <c r="WNU317" s="22"/>
      <c r="WNV317" s="22"/>
      <c r="WNW317" s="22"/>
      <c r="WNX317" s="22"/>
      <c r="WNY317" s="22"/>
      <c r="WNZ317" s="22"/>
      <c r="WOA317" s="22"/>
      <c r="WOB317" s="22"/>
      <c r="WOC317" s="22"/>
      <c r="WOD317" s="22"/>
      <c r="WOE317" s="22"/>
      <c r="WOF317" s="22"/>
      <c r="WOG317" s="22"/>
      <c r="WOH317" s="22"/>
      <c r="WOI317" s="22"/>
      <c r="WOJ317" s="22"/>
      <c r="WOK317" s="22"/>
      <c r="WOL317" s="22"/>
      <c r="WOM317" s="22"/>
      <c r="WON317" s="22"/>
      <c r="WOO317" s="22"/>
      <c r="WOP317" s="22"/>
      <c r="WOQ317" s="22"/>
      <c r="WOR317" s="22"/>
      <c r="WOS317" s="22"/>
      <c r="WOT317" s="22"/>
      <c r="WOU317" s="22"/>
      <c r="WOV317" s="22"/>
      <c r="WOW317" s="22"/>
      <c r="WOX317" s="22"/>
      <c r="WOY317" s="22"/>
      <c r="WOZ317" s="22"/>
      <c r="WPA317" s="22"/>
      <c r="WPB317" s="22"/>
      <c r="WPC317" s="22"/>
      <c r="WPD317" s="22"/>
      <c r="WPE317" s="22"/>
      <c r="WPF317" s="22"/>
      <c r="WPG317" s="22"/>
      <c r="WPH317" s="22"/>
      <c r="WPI317" s="22"/>
      <c r="WPJ317" s="22"/>
      <c r="WPK317" s="22"/>
      <c r="WPL317" s="22"/>
      <c r="WPM317" s="22"/>
      <c r="WPN317" s="22"/>
      <c r="WPO317" s="22"/>
      <c r="WPP317" s="22"/>
      <c r="WPQ317" s="22"/>
      <c r="WPR317" s="22"/>
      <c r="WPS317" s="22"/>
      <c r="WPT317" s="22"/>
      <c r="WPU317" s="22"/>
      <c r="WPV317" s="22"/>
      <c r="WPW317" s="22"/>
      <c r="WPX317" s="22"/>
      <c r="WPY317" s="22"/>
      <c r="WPZ317" s="22"/>
      <c r="WQA317" s="22"/>
      <c r="WQB317" s="22"/>
      <c r="WQC317" s="22"/>
      <c r="WQD317" s="22"/>
      <c r="WQE317" s="22"/>
      <c r="WQF317" s="22"/>
      <c r="WQG317" s="22"/>
      <c r="WQH317" s="22"/>
      <c r="WQI317" s="22"/>
      <c r="WQJ317" s="22"/>
      <c r="WQK317" s="22"/>
      <c r="WQL317" s="22"/>
      <c r="WQM317" s="22"/>
      <c r="WQN317" s="22"/>
      <c r="WQO317" s="22"/>
      <c r="WQP317" s="22"/>
      <c r="WQQ317" s="22"/>
      <c r="WQR317" s="22"/>
      <c r="WQS317" s="22"/>
      <c r="WQT317" s="22"/>
      <c r="WQU317" s="22"/>
      <c r="WQV317" s="22"/>
      <c r="WQW317" s="22"/>
      <c r="WQX317" s="22"/>
      <c r="WQY317" s="22"/>
      <c r="WQZ317" s="22"/>
      <c r="WRA317" s="22"/>
      <c r="WRB317" s="22"/>
      <c r="WRC317" s="22"/>
      <c r="WRD317" s="22"/>
      <c r="WRE317" s="22"/>
      <c r="WRF317" s="22"/>
      <c r="WRG317" s="22"/>
      <c r="WRH317" s="22"/>
      <c r="WRI317" s="22"/>
      <c r="WRJ317" s="22"/>
      <c r="WRK317" s="22"/>
      <c r="WRL317" s="22"/>
      <c r="WRM317" s="22"/>
      <c r="WRN317" s="22"/>
      <c r="WRO317" s="22"/>
      <c r="WRP317" s="22"/>
      <c r="WRQ317" s="22"/>
      <c r="WRR317" s="22"/>
      <c r="WRS317" s="22"/>
      <c r="WRT317" s="22"/>
      <c r="WRU317" s="22"/>
      <c r="WRV317" s="22"/>
      <c r="WRW317" s="22"/>
      <c r="WRX317" s="22"/>
      <c r="WRY317" s="22"/>
      <c r="WRZ317" s="22"/>
      <c r="WSA317" s="22"/>
      <c r="WSB317" s="22"/>
      <c r="WSC317" s="22"/>
      <c r="WSD317" s="22"/>
      <c r="WSE317" s="22"/>
      <c r="WSF317" s="22"/>
      <c r="WSG317" s="22"/>
      <c r="WSH317" s="22"/>
      <c r="WSI317" s="22"/>
      <c r="WSJ317" s="22"/>
      <c r="WSK317" s="22"/>
      <c r="WSL317" s="22"/>
      <c r="WSM317" s="22"/>
      <c r="WSN317" s="22"/>
      <c r="WSO317" s="22"/>
      <c r="WSP317" s="22"/>
      <c r="WSQ317" s="22"/>
      <c r="WSR317" s="22"/>
      <c r="WSS317" s="22"/>
      <c r="WST317" s="22"/>
      <c r="WSU317" s="22"/>
      <c r="WSV317" s="22"/>
      <c r="WSW317" s="22"/>
      <c r="WSX317" s="22"/>
      <c r="WSY317" s="22"/>
      <c r="WSZ317" s="22"/>
      <c r="WTA317" s="22"/>
      <c r="WTB317" s="22"/>
      <c r="WTC317" s="22"/>
      <c r="WTD317" s="22"/>
      <c r="WTE317" s="22"/>
      <c r="WTF317" s="22"/>
      <c r="WTG317" s="22"/>
      <c r="WTH317" s="22"/>
      <c r="WTI317" s="22"/>
      <c r="WTJ317" s="22"/>
      <c r="WTK317" s="22"/>
      <c r="WTL317" s="22"/>
      <c r="WTM317" s="22"/>
      <c r="WTN317" s="22"/>
      <c r="WTO317" s="22"/>
      <c r="WTP317" s="22"/>
      <c r="WTQ317" s="22"/>
      <c r="WTR317" s="22"/>
      <c r="WTS317" s="22"/>
      <c r="WTT317" s="22"/>
      <c r="WTU317" s="22"/>
      <c r="WTV317" s="22"/>
      <c r="WTW317" s="22"/>
      <c r="WTX317" s="22"/>
      <c r="WTY317" s="22"/>
      <c r="WTZ317" s="22"/>
      <c r="WUA317" s="22"/>
      <c r="WUB317" s="22"/>
      <c r="WUC317" s="22"/>
      <c r="WUD317" s="22"/>
      <c r="WUE317" s="22"/>
      <c r="WUF317" s="22"/>
      <c r="WUG317" s="22"/>
      <c r="WUH317" s="22"/>
      <c r="WUI317" s="22"/>
      <c r="WUJ317" s="22"/>
      <c r="WUK317" s="22"/>
      <c r="WUL317" s="22"/>
      <c r="WUM317" s="22"/>
      <c r="WUN317" s="22"/>
      <c r="WUO317" s="22"/>
      <c r="WUP317" s="22"/>
      <c r="WUQ317" s="22"/>
      <c r="WUR317" s="22"/>
      <c r="WUS317" s="22"/>
      <c r="WUT317" s="22"/>
      <c r="WUU317" s="22"/>
      <c r="WUV317" s="22"/>
      <c r="WUW317" s="22"/>
      <c r="WUX317" s="22"/>
      <c r="WUY317" s="22"/>
      <c r="WUZ317" s="22"/>
      <c r="WVA317" s="22"/>
      <c r="WVB317" s="22"/>
      <c r="WVC317" s="22"/>
      <c r="WVD317" s="22"/>
      <c r="WVE317" s="22"/>
      <c r="WVF317" s="22"/>
      <c r="WVG317" s="22"/>
      <c r="WVH317" s="22"/>
      <c r="WVI317" s="22"/>
      <c r="WVJ317" s="22"/>
      <c r="WVK317" s="22"/>
      <c r="WVL317" s="22"/>
      <c r="WVM317" s="22"/>
      <c r="WVN317" s="22"/>
      <c r="WVO317" s="22"/>
      <c r="WVP317" s="22"/>
      <c r="WVQ317" s="22"/>
      <c r="WVR317" s="22"/>
      <c r="WVS317" s="22"/>
      <c r="WVT317" s="22"/>
      <c r="WVU317" s="22"/>
      <c r="WVV317" s="22"/>
      <c r="WVW317" s="22"/>
      <c r="WVX317" s="22"/>
      <c r="WVY317" s="22"/>
      <c r="WVZ317" s="22"/>
      <c r="WWA317" s="22"/>
      <c r="WWB317" s="22"/>
      <c r="WWC317" s="22"/>
      <c r="WWD317" s="22"/>
      <c r="WWE317" s="22"/>
      <c r="WWF317" s="22"/>
      <c r="WWG317" s="22"/>
      <c r="WWH317" s="22"/>
      <c r="WWI317" s="22"/>
      <c r="WWJ317" s="22"/>
      <c r="WWK317" s="22"/>
      <c r="WWL317" s="22"/>
      <c r="WWM317" s="22"/>
      <c r="WWN317" s="22"/>
      <c r="WWO317" s="22"/>
      <c r="WWP317" s="22"/>
      <c r="WWQ317" s="22"/>
      <c r="WWR317" s="22"/>
      <c r="WWS317" s="22"/>
      <c r="WWT317" s="22"/>
      <c r="WWU317" s="22"/>
      <c r="WWV317" s="22"/>
      <c r="WWW317" s="22"/>
      <c r="WWX317" s="22"/>
      <c r="WWY317" s="22"/>
      <c r="WWZ317" s="22"/>
      <c r="WXA317" s="22"/>
      <c r="WXB317" s="22"/>
      <c r="WXC317" s="22"/>
      <c r="WXD317" s="22"/>
      <c r="WXE317" s="22"/>
      <c r="WXF317" s="22"/>
      <c r="WXG317" s="22"/>
      <c r="WXH317" s="22"/>
      <c r="WXI317" s="22"/>
      <c r="WXJ317" s="22"/>
      <c r="WXK317" s="22"/>
      <c r="WXL317" s="22"/>
      <c r="WXM317" s="22"/>
      <c r="WXN317" s="22"/>
      <c r="WXO317" s="22"/>
      <c r="WXP317" s="22"/>
      <c r="WXQ317" s="22"/>
      <c r="WXR317" s="22"/>
      <c r="WXS317" s="22"/>
      <c r="WXT317" s="22"/>
      <c r="WXU317" s="22"/>
      <c r="WXV317" s="22"/>
      <c r="WXW317" s="22"/>
      <c r="WXX317" s="22"/>
      <c r="WXY317" s="22"/>
      <c r="WXZ317" s="22"/>
      <c r="WYA317" s="22"/>
      <c r="WYB317" s="22"/>
      <c r="WYC317" s="22"/>
      <c r="WYD317" s="22"/>
      <c r="WYE317" s="22"/>
      <c r="WYF317" s="22"/>
      <c r="WYG317" s="22"/>
      <c r="WYH317" s="22"/>
      <c r="WYI317" s="22"/>
      <c r="WYJ317" s="22"/>
      <c r="WYK317" s="22"/>
      <c r="WYL317" s="22"/>
      <c r="WYM317" s="22"/>
      <c r="WYN317" s="22"/>
      <c r="WYO317" s="22"/>
      <c r="WYP317" s="22"/>
      <c r="WYQ317" s="22"/>
      <c r="WYR317" s="22"/>
      <c r="WYS317" s="22"/>
      <c r="WYT317" s="22"/>
      <c r="WYU317" s="22"/>
      <c r="WYV317" s="22"/>
      <c r="WYW317" s="22"/>
      <c r="WYX317" s="22"/>
      <c r="WYY317" s="22"/>
      <c r="WYZ317" s="22"/>
      <c r="WZA317" s="22"/>
      <c r="WZB317" s="22"/>
      <c r="WZC317" s="22"/>
      <c r="WZD317" s="22"/>
      <c r="WZE317" s="22"/>
      <c r="WZF317" s="22"/>
      <c r="WZG317" s="22"/>
      <c r="WZH317" s="22"/>
      <c r="WZI317" s="22"/>
      <c r="WZJ317" s="22"/>
      <c r="WZK317" s="22"/>
      <c r="WZL317" s="22"/>
      <c r="WZM317" s="22"/>
      <c r="WZN317" s="22"/>
      <c r="WZO317" s="22"/>
      <c r="WZP317" s="22"/>
      <c r="WZQ317" s="22"/>
      <c r="WZR317" s="22"/>
      <c r="WZS317" s="22"/>
      <c r="WZT317" s="22"/>
      <c r="WZU317" s="22"/>
      <c r="WZV317" s="22"/>
      <c r="WZW317" s="22"/>
      <c r="WZX317" s="22"/>
      <c r="WZY317" s="22"/>
      <c r="WZZ317" s="22"/>
      <c r="XAA317" s="22"/>
      <c r="XAB317" s="22"/>
      <c r="XAC317" s="22"/>
      <c r="XAD317" s="22"/>
      <c r="XAE317" s="22"/>
      <c r="XAF317" s="22"/>
      <c r="XAG317" s="22"/>
      <c r="XAH317" s="22"/>
      <c r="XAI317" s="22"/>
      <c r="XAJ317" s="22"/>
      <c r="XAK317" s="22"/>
      <c r="XAL317" s="22"/>
      <c r="XAM317" s="22"/>
      <c r="XAN317" s="22"/>
      <c r="XAO317" s="22"/>
      <c r="XAP317" s="22"/>
      <c r="XAQ317" s="22"/>
      <c r="XAR317" s="22"/>
      <c r="XAS317" s="22"/>
      <c r="XAT317" s="22"/>
      <c r="XAU317" s="22"/>
      <c r="XAV317" s="22"/>
      <c r="XAW317" s="22"/>
      <c r="XAX317" s="22"/>
      <c r="XAY317" s="22"/>
      <c r="XAZ317" s="22"/>
      <c r="XBA317" s="22"/>
      <c r="XBB317" s="22"/>
      <c r="XBC317" s="22"/>
      <c r="XBD317" s="22"/>
      <c r="XBE317" s="22"/>
      <c r="XBF317" s="22"/>
      <c r="XBG317" s="22"/>
      <c r="XBH317" s="22"/>
      <c r="XBI317" s="22"/>
      <c r="XBJ317" s="22"/>
      <c r="XBK317" s="22"/>
      <c r="XBL317" s="22"/>
      <c r="XBM317" s="22"/>
      <c r="XBN317" s="22"/>
      <c r="XBO317" s="22"/>
      <c r="XBP317" s="22"/>
      <c r="XBQ317" s="22"/>
      <c r="XBR317" s="22"/>
      <c r="XBS317" s="22"/>
      <c r="XBT317" s="22"/>
      <c r="XBU317" s="22"/>
      <c r="XBV317" s="22"/>
      <c r="XBW317" s="22"/>
      <c r="XBX317" s="22"/>
      <c r="XBY317" s="22"/>
      <c r="XBZ317" s="22"/>
      <c r="XCA317" s="22"/>
      <c r="XCB317" s="22"/>
      <c r="XCC317" s="22"/>
      <c r="XCD317" s="22"/>
      <c r="XCE317" s="22"/>
      <c r="XCF317" s="22"/>
      <c r="XCG317" s="22"/>
      <c r="XCH317" s="22"/>
      <c r="XCI317" s="22"/>
      <c r="XCJ317" s="22"/>
      <c r="XCK317" s="22"/>
      <c r="XCL317" s="22"/>
      <c r="XCM317" s="22"/>
      <c r="XCN317" s="22"/>
      <c r="XCO317" s="22"/>
    </row>
    <row r="318" spans="1:16317" ht="100.5" customHeight="1">
      <c r="A318" s="503"/>
      <c r="B318" s="99" t="s">
        <v>2265</v>
      </c>
      <c r="C318" s="100" t="s">
        <v>2280</v>
      </c>
      <c r="D318" s="101" t="s">
        <v>2281</v>
      </c>
      <c r="E318" s="181" t="s">
        <v>924</v>
      </c>
      <c r="F318" s="181" t="s">
        <v>2282</v>
      </c>
      <c r="G318" s="182" t="s">
        <v>2283</v>
      </c>
      <c r="H318" s="183" t="s">
        <v>5</v>
      </c>
      <c r="I318" s="178"/>
      <c r="J318" s="178"/>
      <c r="K318" s="255" t="s">
        <v>904</v>
      </c>
      <c r="L318" s="90" t="s">
        <v>356</v>
      </c>
      <c r="M318" s="107" t="s">
        <v>905</v>
      </c>
      <c r="N318" s="106"/>
      <c r="O318" s="105"/>
      <c r="P318" s="201" t="s">
        <v>907</v>
      </c>
      <c r="Q318" s="90" t="s">
        <v>356</v>
      </c>
      <c r="R318" s="107" t="s">
        <v>905</v>
      </c>
      <c r="S318" s="106"/>
      <c r="T318" s="105"/>
      <c r="U318" s="201" t="s">
        <v>908</v>
      </c>
      <c r="V318" s="90" t="s">
        <v>356</v>
      </c>
      <c r="W318" s="248" t="s">
        <v>1702</v>
      </c>
      <c r="X318" s="329"/>
      <c r="Y318" s="383"/>
      <c r="Z318" s="273" t="s">
        <v>339</v>
      </c>
      <c r="AA318" s="90" t="s">
        <v>356</v>
      </c>
      <c r="AB318" s="248" t="s">
        <v>422</v>
      </c>
      <c r="AC318" s="329"/>
      <c r="AD318" s="383"/>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2"/>
      <c r="CQ318" s="22"/>
      <c r="CR318" s="22"/>
      <c r="CS318" s="22"/>
      <c r="CT318" s="22"/>
      <c r="CU318" s="22"/>
      <c r="CV318" s="22"/>
      <c r="CW318" s="22"/>
      <c r="CX318" s="22"/>
      <c r="CY318" s="22"/>
      <c r="CZ318" s="22"/>
      <c r="DA318" s="22"/>
      <c r="DB318" s="22"/>
      <c r="DC318" s="22"/>
      <c r="DD318" s="22"/>
      <c r="DE318" s="22"/>
      <c r="DF318" s="22"/>
      <c r="DG318" s="22"/>
      <c r="DH318" s="22"/>
      <c r="DI318" s="22"/>
      <c r="DJ318" s="22"/>
      <c r="DK318" s="22"/>
      <c r="DL318" s="22"/>
      <c r="DM318" s="22"/>
      <c r="DN318" s="22"/>
      <c r="DO318" s="22"/>
      <c r="DP318" s="22"/>
      <c r="DQ318" s="22"/>
      <c r="DR318" s="22"/>
      <c r="DS318" s="22"/>
      <c r="DT318" s="22"/>
      <c r="DU318" s="22"/>
      <c r="DV318" s="22"/>
      <c r="DW318" s="22"/>
      <c r="DX318" s="22"/>
      <c r="DY318" s="22"/>
      <c r="DZ318" s="22"/>
      <c r="EA318" s="22"/>
      <c r="EB318" s="22"/>
      <c r="EC318" s="22"/>
      <c r="ED318" s="22"/>
      <c r="EE318" s="22"/>
      <c r="EF318" s="22"/>
      <c r="EG318" s="22"/>
      <c r="EH318" s="22"/>
      <c r="EI318" s="22"/>
      <c r="EJ318" s="22"/>
      <c r="EK318" s="22"/>
      <c r="EL318" s="22"/>
      <c r="EM318" s="22"/>
      <c r="EN318" s="22"/>
      <c r="EO318" s="22"/>
      <c r="EP318" s="22"/>
      <c r="EQ318" s="22"/>
      <c r="ER318" s="22"/>
      <c r="ES318" s="22"/>
      <c r="ET318" s="22"/>
      <c r="EU318" s="22"/>
      <c r="EV318" s="22"/>
      <c r="EW318" s="22"/>
      <c r="EX318" s="22"/>
      <c r="EY318" s="22"/>
      <c r="EZ318" s="22"/>
      <c r="FA318" s="22"/>
      <c r="FB318" s="22"/>
      <c r="FC318" s="22"/>
      <c r="FD318" s="22"/>
      <c r="FE318" s="22"/>
      <c r="FF318" s="22"/>
      <c r="FG318" s="22"/>
      <c r="FH318" s="22"/>
      <c r="FI318" s="22"/>
      <c r="FJ318" s="22"/>
      <c r="FK318" s="22"/>
      <c r="FL318" s="22"/>
      <c r="FM318" s="22"/>
      <c r="FN318" s="22"/>
      <c r="FO318" s="22"/>
      <c r="FP318" s="22"/>
      <c r="FQ318" s="22"/>
      <c r="FR318" s="22"/>
      <c r="FS318" s="22"/>
      <c r="FT318" s="22"/>
      <c r="FU318" s="22"/>
      <c r="FV318" s="22"/>
      <c r="FW318" s="22"/>
      <c r="FX318" s="22"/>
      <c r="FY318" s="22"/>
      <c r="FZ318" s="22"/>
      <c r="GA318" s="22"/>
      <c r="GB318" s="22"/>
      <c r="GC318" s="22"/>
      <c r="GD318" s="22"/>
      <c r="GE318" s="22"/>
      <c r="GF318" s="22"/>
      <c r="GG318" s="22"/>
      <c r="GH318" s="22"/>
      <c r="GI318" s="22"/>
      <c r="GJ318" s="22"/>
      <c r="GK318" s="22"/>
      <c r="GL318" s="22"/>
      <c r="GM318" s="22"/>
      <c r="GN318" s="22"/>
      <c r="GO318" s="22"/>
      <c r="GP318" s="22"/>
      <c r="GQ318" s="22"/>
      <c r="GR318" s="22"/>
      <c r="GS318" s="22"/>
      <c r="GT318" s="22"/>
      <c r="GU318" s="22"/>
      <c r="GV318" s="22"/>
      <c r="GW318" s="22"/>
      <c r="GX318" s="22"/>
      <c r="GY318" s="22"/>
      <c r="GZ318" s="22"/>
      <c r="HA318" s="22"/>
      <c r="HB318" s="22"/>
      <c r="HC318" s="22"/>
      <c r="HD318" s="22"/>
      <c r="HE318" s="22"/>
      <c r="HF318" s="22"/>
      <c r="HG318" s="22"/>
      <c r="HH318" s="22"/>
      <c r="HI318" s="22"/>
      <c r="HJ318" s="22"/>
      <c r="HK318" s="22"/>
      <c r="HL318" s="22"/>
      <c r="HM318" s="22"/>
      <c r="HN318" s="22"/>
      <c r="HO318" s="22"/>
      <c r="HP318" s="22"/>
      <c r="HQ318" s="22"/>
      <c r="HR318" s="22"/>
      <c r="HS318" s="22"/>
      <c r="HT318" s="22"/>
      <c r="HU318" s="22"/>
      <c r="HV318" s="22"/>
      <c r="HW318" s="22"/>
      <c r="HX318" s="22"/>
      <c r="HY318" s="22"/>
      <c r="HZ318" s="22"/>
      <c r="IA318" s="22"/>
      <c r="IB318" s="22"/>
      <c r="IC318" s="22"/>
      <c r="ID318" s="22"/>
      <c r="IE318" s="22"/>
      <c r="IF318" s="22"/>
      <c r="IG318" s="22"/>
      <c r="IH318" s="22"/>
      <c r="II318" s="22"/>
      <c r="IJ318" s="22"/>
      <c r="IK318" s="22"/>
      <c r="IL318" s="22"/>
      <c r="IM318" s="22"/>
      <c r="IN318" s="22"/>
      <c r="IO318" s="22"/>
      <c r="IP318" s="22"/>
      <c r="IQ318" s="22"/>
      <c r="IR318" s="22"/>
      <c r="IS318" s="22"/>
      <c r="IT318" s="22"/>
      <c r="IU318" s="22"/>
      <c r="IV318" s="22"/>
      <c r="IW318" s="22"/>
      <c r="IX318" s="22"/>
      <c r="IY318" s="22"/>
      <c r="IZ318" s="22"/>
      <c r="JA318" s="22"/>
      <c r="JB318" s="22"/>
      <c r="JC318" s="22"/>
      <c r="JD318" s="22"/>
      <c r="JE318" s="22"/>
      <c r="JF318" s="22"/>
      <c r="JG318" s="22"/>
      <c r="JH318" s="22"/>
      <c r="JI318" s="22"/>
      <c r="JJ318" s="22"/>
      <c r="JK318" s="22"/>
      <c r="JL318" s="22"/>
      <c r="JM318" s="22"/>
      <c r="JN318" s="22"/>
      <c r="JO318" s="22"/>
      <c r="JP318" s="22"/>
      <c r="JQ318" s="22"/>
      <c r="JR318" s="22"/>
      <c r="JS318" s="22"/>
      <c r="JT318" s="22"/>
      <c r="JU318" s="22"/>
      <c r="JV318" s="22"/>
      <c r="JW318" s="22"/>
      <c r="JX318" s="22"/>
      <c r="JY318" s="22"/>
      <c r="JZ318" s="22"/>
      <c r="KA318" s="22"/>
      <c r="KB318" s="22"/>
      <c r="KC318" s="22"/>
      <c r="KD318" s="22"/>
      <c r="KE318" s="22"/>
      <c r="KF318" s="22"/>
      <c r="KG318" s="22"/>
      <c r="KH318" s="22"/>
      <c r="KI318" s="22"/>
      <c r="KJ318" s="22"/>
      <c r="KK318" s="22"/>
      <c r="KL318" s="22"/>
      <c r="KM318" s="22"/>
      <c r="KN318" s="22"/>
      <c r="KO318" s="22"/>
      <c r="KP318" s="22"/>
      <c r="KQ318" s="22"/>
      <c r="KR318" s="22"/>
      <c r="KS318" s="22"/>
      <c r="KT318" s="22"/>
      <c r="KU318" s="22"/>
      <c r="KV318" s="22"/>
      <c r="KW318" s="22"/>
      <c r="KX318" s="22"/>
      <c r="KY318" s="22"/>
      <c r="KZ318" s="22"/>
      <c r="LA318" s="22"/>
      <c r="LB318" s="22"/>
      <c r="LC318" s="22"/>
      <c r="LD318" s="22"/>
      <c r="LE318" s="22"/>
      <c r="LF318" s="22"/>
      <c r="LG318" s="22"/>
      <c r="LH318" s="22"/>
      <c r="LI318" s="22"/>
      <c r="LJ318" s="22"/>
      <c r="LK318" s="22"/>
      <c r="LL318" s="22"/>
      <c r="LM318" s="22"/>
      <c r="LN318" s="22"/>
      <c r="LO318" s="22"/>
      <c r="LP318" s="22"/>
      <c r="LQ318" s="22"/>
      <c r="LR318" s="22"/>
      <c r="LS318" s="22"/>
      <c r="LT318" s="22"/>
      <c r="LU318" s="22"/>
      <c r="LV318" s="22"/>
      <c r="LW318" s="22"/>
      <c r="LX318" s="22"/>
      <c r="LY318" s="22"/>
      <c r="LZ318" s="22"/>
      <c r="MA318" s="22"/>
      <c r="MB318" s="22"/>
      <c r="MC318" s="22"/>
      <c r="MD318" s="22"/>
      <c r="ME318" s="22"/>
      <c r="MF318" s="22"/>
      <c r="MG318" s="22"/>
      <c r="MH318" s="22"/>
      <c r="MI318" s="22"/>
      <c r="MJ318" s="22"/>
      <c r="MK318" s="22"/>
      <c r="ML318" s="22"/>
      <c r="MM318" s="22"/>
      <c r="MN318" s="22"/>
      <c r="MO318" s="22"/>
      <c r="MP318" s="22"/>
      <c r="MQ318" s="22"/>
      <c r="MR318" s="22"/>
      <c r="MS318" s="22"/>
      <c r="MT318" s="22"/>
      <c r="MU318" s="22"/>
      <c r="MV318" s="22"/>
      <c r="MW318" s="22"/>
      <c r="MX318" s="22"/>
      <c r="MY318" s="22"/>
      <c r="MZ318" s="22"/>
      <c r="NA318" s="22"/>
      <c r="NB318" s="22"/>
      <c r="NC318" s="22"/>
      <c r="ND318" s="22"/>
      <c r="NE318" s="22"/>
      <c r="NF318" s="22"/>
      <c r="NG318" s="22"/>
      <c r="NH318" s="22"/>
      <c r="NI318" s="22"/>
      <c r="NJ318" s="22"/>
      <c r="NK318" s="22"/>
      <c r="NL318" s="22"/>
      <c r="NM318" s="22"/>
      <c r="NN318" s="22"/>
      <c r="NO318" s="22"/>
      <c r="NP318" s="22"/>
      <c r="NQ318" s="22"/>
      <c r="NR318" s="22"/>
      <c r="NS318" s="22"/>
      <c r="NT318" s="22"/>
      <c r="NU318" s="22"/>
      <c r="NV318" s="22"/>
      <c r="NW318" s="22"/>
      <c r="NX318" s="22"/>
      <c r="NY318" s="22"/>
      <c r="NZ318" s="22"/>
      <c r="OA318" s="22"/>
      <c r="OB318" s="22"/>
      <c r="OC318" s="22"/>
      <c r="OD318" s="22"/>
      <c r="OE318" s="22"/>
      <c r="OF318" s="22"/>
      <c r="OG318" s="22"/>
      <c r="OH318" s="22"/>
      <c r="OI318" s="22"/>
      <c r="OJ318" s="22"/>
      <c r="OK318" s="22"/>
      <c r="OL318" s="22"/>
      <c r="OM318" s="22"/>
      <c r="ON318" s="22"/>
      <c r="OO318" s="22"/>
      <c r="OP318" s="22"/>
      <c r="OQ318" s="22"/>
      <c r="OR318" s="22"/>
      <c r="OS318" s="22"/>
      <c r="OT318" s="22"/>
      <c r="OU318" s="22"/>
      <c r="OV318" s="22"/>
      <c r="OW318" s="22"/>
      <c r="OX318" s="22"/>
      <c r="OY318" s="22"/>
      <c r="OZ318" s="22"/>
      <c r="PA318" s="22"/>
      <c r="PB318" s="22"/>
      <c r="PC318" s="22"/>
      <c r="PD318" s="22"/>
      <c r="PE318" s="22"/>
      <c r="PF318" s="22"/>
      <c r="PG318" s="22"/>
      <c r="PH318" s="22"/>
      <c r="PI318" s="22"/>
      <c r="PJ318" s="22"/>
      <c r="PK318" s="22"/>
      <c r="PL318" s="22"/>
      <c r="PM318" s="22"/>
      <c r="PN318" s="22"/>
      <c r="PO318" s="22"/>
      <c r="PP318" s="22"/>
      <c r="PQ318" s="22"/>
      <c r="PR318" s="22"/>
      <c r="PS318" s="22"/>
      <c r="PT318" s="22"/>
      <c r="PU318" s="22"/>
      <c r="PV318" s="22"/>
      <c r="PW318" s="22"/>
      <c r="PX318" s="22"/>
      <c r="PY318" s="22"/>
      <c r="PZ318" s="22"/>
      <c r="QA318" s="22"/>
      <c r="QB318" s="22"/>
      <c r="QC318" s="22"/>
      <c r="QD318" s="22"/>
      <c r="QE318" s="22"/>
      <c r="QF318" s="22"/>
      <c r="QG318" s="22"/>
      <c r="QH318" s="22"/>
      <c r="QI318" s="22"/>
      <c r="QJ318" s="22"/>
      <c r="QK318" s="22"/>
      <c r="QL318" s="22"/>
      <c r="QM318" s="22"/>
      <c r="QN318" s="22"/>
      <c r="QO318" s="22"/>
      <c r="QP318" s="22"/>
      <c r="QQ318" s="22"/>
      <c r="QR318" s="22"/>
      <c r="QS318" s="22"/>
      <c r="QT318" s="22"/>
      <c r="QU318" s="22"/>
      <c r="QV318" s="22"/>
      <c r="QW318" s="22"/>
      <c r="QX318" s="22"/>
      <c r="QY318" s="22"/>
      <c r="QZ318" s="22"/>
      <c r="RA318" s="22"/>
      <c r="RB318" s="22"/>
      <c r="RC318" s="22"/>
      <c r="RD318" s="22"/>
      <c r="RE318" s="22"/>
      <c r="RF318" s="22"/>
      <c r="RG318" s="22"/>
      <c r="RH318" s="22"/>
      <c r="RI318" s="22"/>
      <c r="RJ318" s="22"/>
      <c r="RK318" s="22"/>
      <c r="RL318" s="22"/>
      <c r="RM318" s="22"/>
      <c r="RN318" s="22"/>
      <c r="RO318" s="22"/>
      <c r="RP318" s="22"/>
      <c r="RQ318" s="22"/>
      <c r="RR318" s="22"/>
      <c r="RS318" s="22"/>
      <c r="RT318" s="22"/>
      <c r="RU318" s="22"/>
      <c r="RV318" s="22"/>
      <c r="RW318" s="22"/>
      <c r="RX318" s="22"/>
      <c r="RY318" s="22"/>
      <c r="RZ318" s="22"/>
      <c r="SA318" s="22"/>
      <c r="SB318" s="22"/>
      <c r="SC318" s="22"/>
      <c r="SD318" s="22"/>
      <c r="SE318" s="22"/>
      <c r="SF318" s="22"/>
      <c r="SG318" s="22"/>
      <c r="SH318" s="22"/>
      <c r="SI318" s="22"/>
      <c r="SJ318" s="22"/>
      <c r="SK318" s="22"/>
      <c r="SL318" s="22"/>
      <c r="SM318" s="22"/>
      <c r="SN318" s="22"/>
      <c r="SO318" s="22"/>
      <c r="SP318" s="22"/>
      <c r="SQ318" s="22"/>
      <c r="SR318" s="22"/>
      <c r="SS318" s="22"/>
      <c r="ST318" s="22"/>
      <c r="SU318" s="22"/>
      <c r="SV318" s="22"/>
      <c r="SW318" s="22"/>
      <c r="SX318" s="22"/>
      <c r="SY318" s="22"/>
      <c r="SZ318" s="22"/>
      <c r="TA318" s="22"/>
      <c r="TB318" s="22"/>
      <c r="TC318" s="22"/>
      <c r="TD318" s="22"/>
      <c r="TE318" s="22"/>
      <c r="TF318" s="22"/>
      <c r="TG318" s="22"/>
      <c r="TH318" s="22"/>
      <c r="TI318" s="22"/>
      <c r="TJ318" s="22"/>
      <c r="TK318" s="22"/>
      <c r="TL318" s="22"/>
      <c r="TM318" s="22"/>
      <c r="TN318" s="22"/>
      <c r="TO318" s="22"/>
      <c r="TP318" s="22"/>
      <c r="TQ318" s="22"/>
      <c r="TR318" s="22"/>
      <c r="TS318" s="22"/>
      <c r="TT318" s="22"/>
      <c r="TU318" s="22"/>
      <c r="TV318" s="22"/>
      <c r="TW318" s="22"/>
      <c r="TX318" s="22"/>
      <c r="TY318" s="22"/>
      <c r="TZ318" s="22"/>
      <c r="UA318" s="22"/>
      <c r="UB318" s="22"/>
      <c r="UC318" s="22"/>
      <c r="UD318" s="22"/>
      <c r="UE318" s="22"/>
      <c r="UF318" s="22"/>
      <c r="UG318" s="22"/>
      <c r="UH318" s="22"/>
      <c r="UI318" s="22"/>
      <c r="UJ318" s="22"/>
      <c r="UK318" s="22"/>
      <c r="UL318" s="22"/>
      <c r="UM318" s="22"/>
      <c r="UN318" s="22"/>
      <c r="UO318" s="22"/>
      <c r="UP318" s="22"/>
      <c r="UQ318" s="22"/>
      <c r="UR318" s="22"/>
      <c r="US318" s="22"/>
      <c r="UT318" s="22"/>
      <c r="UU318" s="22"/>
      <c r="UV318" s="22"/>
      <c r="UW318" s="22"/>
      <c r="UX318" s="22"/>
      <c r="UY318" s="22"/>
      <c r="UZ318" s="22"/>
      <c r="VA318" s="22"/>
      <c r="VB318" s="22"/>
      <c r="VC318" s="22"/>
      <c r="VD318" s="22"/>
      <c r="VE318" s="22"/>
      <c r="VF318" s="22"/>
      <c r="VG318" s="22"/>
      <c r="VH318" s="22"/>
      <c r="VI318" s="22"/>
      <c r="VJ318" s="22"/>
      <c r="VK318" s="22"/>
      <c r="VL318" s="22"/>
      <c r="VM318" s="22"/>
      <c r="VN318" s="22"/>
      <c r="VO318" s="22"/>
      <c r="VP318" s="22"/>
      <c r="VQ318" s="22"/>
      <c r="VR318" s="22"/>
      <c r="VS318" s="22"/>
      <c r="VT318" s="22"/>
      <c r="VU318" s="22"/>
      <c r="VV318" s="22"/>
      <c r="VW318" s="22"/>
      <c r="VX318" s="22"/>
      <c r="VY318" s="22"/>
      <c r="VZ318" s="22"/>
      <c r="WA318" s="22"/>
      <c r="WB318" s="22"/>
      <c r="WC318" s="22"/>
      <c r="WD318" s="22"/>
      <c r="WE318" s="22"/>
      <c r="WF318" s="22"/>
      <c r="WG318" s="22"/>
      <c r="WH318" s="22"/>
      <c r="WI318" s="22"/>
      <c r="WJ318" s="22"/>
      <c r="WK318" s="22"/>
      <c r="WL318" s="22"/>
      <c r="WM318" s="22"/>
      <c r="WN318" s="22"/>
      <c r="WO318" s="22"/>
      <c r="WP318" s="22"/>
      <c r="WQ318" s="22"/>
      <c r="WR318" s="22"/>
      <c r="WS318" s="22"/>
      <c r="WT318" s="22"/>
      <c r="WU318" s="22"/>
      <c r="WV318" s="22"/>
      <c r="WW318" s="22"/>
      <c r="WX318" s="22"/>
      <c r="WY318" s="22"/>
      <c r="WZ318" s="22"/>
      <c r="XA318" s="22"/>
      <c r="XB318" s="22"/>
      <c r="XC318" s="22"/>
      <c r="XD318" s="22"/>
      <c r="XE318" s="22"/>
      <c r="XF318" s="22"/>
      <c r="XG318" s="22"/>
      <c r="XH318" s="22"/>
      <c r="XI318" s="22"/>
      <c r="XJ318" s="22"/>
      <c r="XK318" s="22"/>
      <c r="XL318" s="22"/>
      <c r="XM318" s="22"/>
      <c r="XN318" s="22"/>
      <c r="XO318" s="22"/>
      <c r="XP318" s="22"/>
      <c r="XQ318" s="22"/>
      <c r="XR318" s="22"/>
      <c r="XS318" s="22"/>
      <c r="XT318" s="22"/>
      <c r="XU318" s="22"/>
      <c r="XV318" s="22"/>
      <c r="XW318" s="22"/>
      <c r="XX318" s="22"/>
      <c r="XY318" s="22"/>
      <c r="XZ318" s="22"/>
      <c r="YA318" s="22"/>
      <c r="YB318" s="22"/>
      <c r="YC318" s="22"/>
      <c r="YD318" s="22"/>
      <c r="YE318" s="22"/>
      <c r="YF318" s="22"/>
      <c r="YG318" s="22"/>
      <c r="YH318" s="22"/>
      <c r="YI318" s="22"/>
      <c r="YJ318" s="22"/>
      <c r="YK318" s="22"/>
      <c r="YL318" s="22"/>
      <c r="YM318" s="22"/>
      <c r="YN318" s="22"/>
      <c r="YO318" s="22"/>
      <c r="YP318" s="22"/>
      <c r="YQ318" s="22"/>
      <c r="YR318" s="22"/>
      <c r="YS318" s="22"/>
      <c r="YT318" s="22"/>
      <c r="YU318" s="22"/>
      <c r="YV318" s="22"/>
      <c r="YW318" s="22"/>
      <c r="YX318" s="22"/>
      <c r="YY318" s="22"/>
      <c r="YZ318" s="22"/>
      <c r="ZA318" s="22"/>
      <c r="ZB318" s="22"/>
      <c r="ZC318" s="22"/>
      <c r="ZD318" s="22"/>
      <c r="ZE318" s="22"/>
      <c r="ZF318" s="22"/>
      <c r="ZG318" s="22"/>
      <c r="ZH318" s="22"/>
      <c r="ZI318" s="22"/>
      <c r="ZJ318" s="22"/>
      <c r="ZK318" s="22"/>
      <c r="ZL318" s="22"/>
      <c r="ZM318" s="22"/>
      <c r="ZN318" s="22"/>
      <c r="ZO318" s="22"/>
      <c r="ZP318" s="22"/>
      <c r="ZQ318" s="22"/>
      <c r="ZR318" s="22"/>
      <c r="ZS318" s="22"/>
      <c r="ZT318" s="22"/>
      <c r="ZU318" s="22"/>
      <c r="ZV318" s="22"/>
      <c r="ZW318" s="22"/>
      <c r="ZX318" s="22"/>
      <c r="ZY318" s="22"/>
      <c r="ZZ318" s="22"/>
      <c r="AAA318" s="22"/>
      <c r="AAB318" s="22"/>
      <c r="AAC318" s="22"/>
      <c r="AAD318" s="22"/>
      <c r="AAE318" s="22"/>
      <c r="AAF318" s="22"/>
      <c r="AAG318" s="22"/>
      <c r="AAH318" s="22"/>
      <c r="AAI318" s="22"/>
      <c r="AAJ318" s="22"/>
      <c r="AAK318" s="22"/>
      <c r="AAL318" s="22"/>
      <c r="AAM318" s="22"/>
      <c r="AAN318" s="22"/>
      <c r="AAO318" s="22"/>
      <c r="AAP318" s="22"/>
      <c r="AAQ318" s="22"/>
      <c r="AAR318" s="22"/>
      <c r="AAS318" s="22"/>
      <c r="AAT318" s="22"/>
      <c r="AAU318" s="22"/>
      <c r="AAV318" s="22"/>
      <c r="AAW318" s="22"/>
      <c r="AAX318" s="22"/>
      <c r="AAY318" s="22"/>
      <c r="AAZ318" s="22"/>
      <c r="ABA318" s="22"/>
      <c r="ABB318" s="22"/>
      <c r="ABC318" s="22"/>
      <c r="ABD318" s="22"/>
      <c r="ABE318" s="22"/>
      <c r="ABF318" s="22"/>
      <c r="ABG318" s="22"/>
      <c r="ABH318" s="22"/>
      <c r="ABI318" s="22"/>
      <c r="ABJ318" s="22"/>
      <c r="ABK318" s="22"/>
      <c r="ABL318" s="22"/>
      <c r="ABM318" s="22"/>
      <c r="ABN318" s="22"/>
      <c r="ABO318" s="22"/>
      <c r="ABP318" s="22"/>
      <c r="ABQ318" s="22"/>
      <c r="ABR318" s="22"/>
      <c r="ABS318" s="22"/>
      <c r="ABT318" s="22"/>
      <c r="ABU318" s="22"/>
      <c r="ABV318" s="22"/>
      <c r="ABW318" s="22"/>
      <c r="ABX318" s="22"/>
      <c r="ABY318" s="22"/>
      <c r="ABZ318" s="22"/>
      <c r="ACA318" s="22"/>
      <c r="ACB318" s="22"/>
      <c r="ACC318" s="22"/>
      <c r="ACD318" s="22"/>
      <c r="ACE318" s="22"/>
      <c r="ACF318" s="22"/>
      <c r="ACG318" s="22"/>
      <c r="ACH318" s="22"/>
      <c r="ACI318" s="22"/>
      <c r="ACJ318" s="22"/>
      <c r="ACK318" s="22"/>
      <c r="ACL318" s="22"/>
      <c r="ACM318" s="22"/>
      <c r="ACN318" s="22"/>
      <c r="ACO318" s="22"/>
      <c r="ACP318" s="22"/>
      <c r="ACQ318" s="22"/>
      <c r="ACR318" s="22"/>
      <c r="ACS318" s="22"/>
      <c r="ACT318" s="22"/>
      <c r="ACU318" s="22"/>
      <c r="ACV318" s="22"/>
      <c r="ACW318" s="22"/>
      <c r="ACX318" s="22"/>
      <c r="ACY318" s="22"/>
      <c r="ACZ318" s="22"/>
      <c r="ADA318" s="22"/>
      <c r="ADB318" s="22"/>
      <c r="ADC318" s="22"/>
      <c r="ADD318" s="22"/>
      <c r="ADE318" s="22"/>
      <c r="ADF318" s="22"/>
      <c r="ADG318" s="22"/>
      <c r="ADH318" s="22"/>
      <c r="ADI318" s="22"/>
      <c r="ADJ318" s="22"/>
      <c r="ADK318" s="22"/>
      <c r="ADL318" s="22"/>
      <c r="ADM318" s="22"/>
      <c r="ADN318" s="22"/>
      <c r="ADO318" s="22"/>
      <c r="ADP318" s="22"/>
      <c r="ADQ318" s="22"/>
      <c r="ADR318" s="22"/>
      <c r="ADS318" s="22"/>
      <c r="ADT318" s="22"/>
      <c r="ADU318" s="22"/>
      <c r="ADV318" s="22"/>
      <c r="ADW318" s="22"/>
      <c r="ADX318" s="22"/>
      <c r="ADY318" s="22"/>
      <c r="ADZ318" s="22"/>
      <c r="AEA318" s="22"/>
      <c r="AEB318" s="22"/>
      <c r="AEC318" s="22"/>
      <c r="AED318" s="22"/>
      <c r="AEE318" s="22"/>
      <c r="AEF318" s="22"/>
      <c r="AEG318" s="22"/>
      <c r="AEH318" s="22"/>
      <c r="AEI318" s="22"/>
      <c r="AEJ318" s="22"/>
      <c r="AEK318" s="22"/>
      <c r="AEL318" s="22"/>
      <c r="AEM318" s="22"/>
      <c r="AEN318" s="22"/>
      <c r="AEO318" s="22"/>
      <c r="AEP318" s="22"/>
      <c r="AEQ318" s="22"/>
      <c r="AER318" s="22"/>
      <c r="AES318" s="22"/>
      <c r="AET318" s="22"/>
      <c r="AEU318" s="22"/>
      <c r="AEV318" s="22"/>
      <c r="AEW318" s="22"/>
      <c r="AEX318" s="22"/>
      <c r="AEY318" s="22"/>
      <c r="AEZ318" s="22"/>
      <c r="AFA318" s="22"/>
      <c r="AFB318" s="22"/>
      <c r="AFC318" s="22"/>
      <c r="AFD318" s="22"/>
      <c r="AFE318" s="22"/>
      <c r="AFF318" s="22"/>
      <c r="AFG318" s="22"/>
      <c r="AFH318" s="22"/>
      <c r="AFI318" s="22"/>
      <c r="AFJ318" s="22"/>
      <c r="AFK318" s="22"/>
      <c r="AFL318" s="22"/>
      <c r="AFM318" s="22"/>
      <c r="AFN318" s="22"/>
      <c r="AFO318" s="22"/>
      <c r="AFP318" s="22"/>
      <c r="AFQ318" s="22"/>
      <c r="AFR318" s="22"/>
      <c r="AFS318" s="22"/>
      <c r="AFT318" s="22"/>
      <c r="AFU318" s="22"/>
      <c r="AFV318" s="22"/>
      <c r="AFW318" s="22"/>
      <c r="AFX318" s="22"/>
      <c r="AFY318" s="22"/>
      <c r="AFZ318" s="22"/>
      <c r="AGA318" s="22"/>
      <c r="AGB318" s="22"/>
      <c r="AGC318" s="22"/>
      <c r="AGD318" s="22"/>
      <c r="AGE318" s="22"/>
      <c r="AGF318" s="22"/>
      <c r="AGG318" s="22"/>
      <c r="AGH318" s="22"/>
      <c r="AGI318" s="22"/>
      <c r="AGJ318" s="22"/>
      <c r="AGK318" s="22"/>
      <c r="AGL318" s="22"/>
      <c r="AGM318" s="22"/>
      <c r="AGN318" s="22"/>
      <c r="AGO318" s="22"/>
      <c r="AGP318" s="22"/>
      <c r="AGQ318" s="22"/>
      <c r="AGR318" s="22"/>
      <c r="AGS318" s="22"/>
      <c r="AGT318" s="22"/>
      <c r="AGU318" s="22"/>
      <c r="AGV318" s="22"/>
      <c r="AGW318" s="22"/>
      <c r="AGX318" s="22"/>
      <c r="AGY318" s="22"/>
      <c r="AGZ318" s="22"/>
      <c r="AHA318" s="22"/>
      <c r="AHB318" s="22"/>
      <c r="AHC318" s="22"/>
      <c r="AHD318" s="22"/>
      <c r="AHE318" s="22"/>
      <c r="AHF318" s="22"/>
      <c r="AHG318" s="22"/>
      <c r="AHH318" s="22"/>
      <c r="AHI318" s="22"/>
      <c r="AHJ318" s="22"/>
      <c r="AHK318" s="22"/>
      <c r="AHL318" s="22"/>
      <c r="AHM318" s="22"/>
      <c r="AHN318" s="22"/>
      <c r="AHO318" s="22"/>
      <c r="AHP318" s="22"/>
      <c r="AHQ318" s="22"/>
      <c r="AHR318" s="22"/>
      <c r="AHS318" s="22"/>
      <c r="AHT318" s="22"/>
      <c r="AHU318" s="22"/>
      <c r="AHV318" s="22"/>
      <c r="AHW318" s="22"/>
      <c r="AHX318" s="22"/>
      <c r="AHY318" s="22"/>
      <c r="AHZ318" s="22"/>
      <c r="AIA318" s="22"/>
      <c r="AIB318" s="22"/>
      <c r="AIC318" s="22"/>
      <c r="AID318" s="22"/>
      <c r="AIE318" s="22"/>
      <c r="AIF318" s="22"/>
      <c r="AIG318" s="22"/>
      <c r="AIH318" s="22"/>
      <c r="AII318" s="22"/>
      <c r="AIJ318" s="22"/>
      <c r="AIK318" s="22"/>
      <c r="AIL318" s="22"/>
      <c r="AIM318" s="22"/>
      <c r="AIN318" s="22"/>
      <c r="AIO318" s="22"/>
      <c r="AIP318" s="22"/>
      <c r="AIQ318" s="22"/>
      <c r="AIR318" s="22"/>
      <c r="AIS318" s="22"/>
      <c r="AIT318" s="22"/>
      <c r="AIU318" s="22"/>
      <c r="AIV318" s="22"/>
      <c r="AIW318" s="22"/>
      <c r="AIX318" s="22"/>
      <c r="AIY318" s="22"/>
      <c r="AIZ318" s="22"/>
      <c r="AJA318" s="22"/>
      <c r="AJB318" s="22"/>
      <c r="AJC318" s="22"/>
      <c r="AJD318" s="22"/>
      <c r="AJE318" s="22"/>
      <c r="AJF318" s="22"/>
      <c r="AJG318" s="22"/>
      <c r="AJH318" s="22"/>
      <c r="AJI318" s="22"/>
      <c r="AJJ318" s="22"/>
      <c r="AJK318" s="22"/>
      <c r="AJL318" s="22"/>
      <c r="AJM318" s="22"/>
      <c r="AJN318" s="22"/>
      <c r="AJO318" s="22"/>
      <c r="AJP318" s="22"/>
      <c r="AJQ318" s="22"/>
      <c r="AJR318" s="22"/>
      <c r="AJS318" s="22"/>
      <c r="AJT318" s="22"/>
      <c r="AJU318" s="22"/>
      <c r="AJV318" s="22"/>
      <c r="AJW318" s="22"/>
      <c r="AJX318" s="22"/>
      <c r="AJY318" s="22"/>
      <c r="AJZ318" s="22"/>
      <c r="AKA318" s="22"/>
      <c r="AKB318" s="22"/>
      <c r="AKC318" s="22"/>
      <c r="AKD318" s="22"/>
      <c r="AKE318" s="22"/>
      <c r="AKF318" s="22"/>
      <c r="AKG318" s="22"/>
      <c r="AKH318" s="22"/>
      <c r="AKI318" s="22"/>
      <c r="AKJ318" s="22"/>
      <c r="AKK318" s="22"/>
      <c r="AKL318" s="22"/>
      <c r="AKM318" s="22"/>
      <c r="AKN318" s="22"/>
      <c r="AKO318" s="22"/>
      <c r="AKP318" s="22"/>
      <c r="AKQ318" s="22"/>
      <c r="AKR318" s="22"/>
      <c r="AKS318" s="22"/>
      <c r="AKT318" s="22"/>
      <c r="AKU318" s="22"/>
      <c r="AKV318" s="22"/>
      <c r="AKW318" s="22"/>
      <c r="AKX318" s="22"/>
      <c r="AKY318" s="22"/>
      <c r="AKZ318" s="22"/>
      <c r="ALA318" s="22"/>
      <c r="ALB318" s="22"/>
      <c r="ALC318" s="22"/>
      <c r="ALD318" s="22"/>
      <c r="ALE318" s="22"/>
      <c r="ALF318" s="22"/>
      <c r="ALG318" s="22"/>
      <c r="ALH318" s="22"/>
      <c r="ALI318" s="22"/>
      <c r="ALJ318" s="22"/>
      <c r="ALK318" s="22"/>
      <c r="ALL318" s="22"/>
      <c r="ALM318" s="22"/>
      <c r="ALN318" s="22"/>
      <c r="ALO318" s="22"/>
      <c r="ALP318" s="22"/>
      <c r="ALQ318" s="22"/>
      <c r="ALR318" s="22"/>
      <c r="ALS318" s="22"/>
      <c r="ALT318" s="22"/>
      <c r="ALU318" s="22"/>
      <c r="ALV318" s="22"/>
      <c r="ALW318" s="22"/>
      <c r="ALX318" s="22"/>
      <c r="ALY318" s="22"/>
      <c r="ALZ318" s="22"/>
      <c r="AMA318" s="22"/>
      <c r="AMB318" s="22"/>
      <c r="AMC318" s="22"/>
      <c r="AMD318" s="22"/>
      <c r="AME318" s="22"/>
      <c r="AMF318" s="22"/>
      <c r="AMG318" s="22"/>
      <c r="AMH318" s="22"/>
      <c r="AMI318" s="22"/>
      <c r="AMJ318" s="22"/>
      <c r="AMK318" s="22"/>
      <c r="AML318" s="22"/>
      <c r="AMM318" s="22"/>
      <c r="AMN318" s="22"/>
      <c r="AMO318" s="22"/>
      <c r="AMP318" s="22"/>
      <c r="AMQ318" s="22"/>
      <c r="AMR318" s="22"/>
      <c r="AMS318" s="22"/>
      <c r="AMT318" s="22"/>
      <c r="AMU318" s="22"/>
      <c r="AMV318" s="22"/>
      <c r="AMW318" s="22"/>
      <c r="AMX318" s="22"/>
      <c r="AMY318" s="22"/>
      <c r="AMZ318" s="22"/>
      <c r="ANA318" s="22"/>
      <c r="ANB318" s="22"/>
      <c r="ANC318" s="22"/>
      <c r="AND318" s="22"/>
      <c r="ANE318" s="22"/>
      <c r="ANF318" s="22"/>
      <c r="ANG318" s="22"/>
      <c r="ANH318" s="22"/>
      <c r="ANI318" s="22"/>
      <c r="ANJ318" s="22"/>
      <c r="ANK318" s="22"/>
      <c r="ANL318" s="22"/>
      <c r="ANM318" s="22"/>
      <c r="ANN318" s="22"/>
      <c r="ANO318" s="22"/>
      <c r="ANP318" s="22"/>
      <c r="ANQ318" s="22"/>
      <c r="ANR318" s="22"/>
      <c r="ANS318" s="22"/>
      <c r="ANT318" s="22"/>
      <c r="ANU318" s="22"/>
      <c r="ANV318" s="22"/>
      <c r="ANW318" s="22"/>
      <c r="ANX318" s="22"/>
      <c r="ANY318" s="22"/>
      <c r="ANZ318" s="22"/>
      <c r="AOA318" s="22"/>
      <c r="AOB318" s="22"/>
      <c r="AOC318" s="22"/>
      <c r="AOD318" s="22"/>
      <c r="AOE318" s="22"/>
      <c r="AOF318" s="22"/>
      <c r="AOG318" s="22"/>
      <c r="AOH318" s="22"/>
      <c r="AOI318" s="22"/>
      <c r="AOJ318" s="22"/>
      <c r="AOK318" s="22"/>
      <c r="AOL318" s="22"/>
      <c r="AOM318" s="22"/>
      <c r="AON318" s="22"/>
      <c r="AOO318" s="22"/>
      <c r="AOP318" s="22"/>
      <c r="AOQ318" s="22"/>
      <c r="AOR318" s="22"/>
      <c r="AOS318" s="22"/>
      <c r="AOT318" s="22"/>
      <c r="AOU318" s="22"/>
      <c r="AOV318" s="22"/>
      <c r="AOW318" s="22"/>
      <c r="AOX318" s="22"/>
      <c r="AOY318" s="22"/>
      <c r="AOZ318" s="22"/>
      <c r="APA318" s="22"/>
      <c r="APB318" s="22"/>
      <c r="APC318" s="22"/>
      <c r="APD318" s="22"/>
      <c r="APE318" s="22"/>
      <c r="APF318" s="22"/>
      <c r="APG318" s="22"/>
      <c r="APH318" s="22"/>
      <c r="API318" s="22"/>
      <c r="APJ318" s="22"/>
      <c r="APK318" s="22"/>
      <c r="APL318" s="22"/>
      <c r="APM318" s="22"/>
      <c r="APN318" s="22"/>
      <c r="APO318" s="22"/>
      <c r="APP318" s="22"/>
      <c r="APQ318" s="22"/>
      <c r="APR318" s="22"/>
      <c r="APS318" s="22"/>
      <c r="APT318" s="22"/>
      <c r="APU318" s="22"/>
      <c r="APV318" s="22"/>
      <c r="APW318" s="22"/>
      <c r="APX318" s="22"/>
      <c r="APY318" s="22"/>
      <c r="APZ318" s="22"/>
      <c r="AQA318" s="22"/>
      <c r="AQB318" s="22"/>
      <c r="AQC318" s="22"/>
      <c r="AQD318" s="22"/>
      <c r="AQE318" s="22"/>
      <c r="AQF318" s="22"/>
      <c r="AQG318" s="22"/>
      <c r="AQH318" s="22"/>
      <c r="AQI318" s="22"/>
      <c r="AQJ318" s="22"/>
      <c r="AQK318" s="22"/>
      <c r="AQL318" s="22"/>
      <c r="AQM318" s="22"/>
      <c r="AQN318" s="22"/>
      <c r="AQO318" s="22"/>
      <c r="AQP318" s="22"/>
      <c r="AQQ318" s="22"/>
      <c r="AQR318" s="22"/>
      <c r="AQS318" s="22"/>
      <c r="AQT318" s="22"/>
      <c r="AQU318" s="22"/>
      <c r="AQV318" s="22"/>
      <c r="AQW318" s="22"/>
      <c r="AQX318" s="22"/>
      <c r="AQY318" s="22"/>
      <c r="AQZ318" s="22"/>
      <c r="ARA318" s="22"/>
      <c r="ARB318" s="22"/>
      <c r="ARC318" s="22"/>
      <c r="ARD318" s="22"/>
      <c r="ARE318" s="22"/>
      <c r="ARF318" s="22"/>
      <c r="ARG318" s="22"/>
      <c r="ARH318" s="22"/>
      <c r="ARI318" s="22"/>
      <c r="ARJ318" s="22"/>
      <c r="ARK318" s="22"/>
      <c r="ARL318" s="22"/>
      <c r="ARM318" s="22"/>
      <c r="ARN318" s="22"/>
      <c r="ARO318" s="22"/>
      <c r="ARP318" s="22"/>
      <c r="ARQ318" s="22"/>
      <c r="ARR318" s="22"/>
      <c r="ARS318" s="22"/>
      <c r="ART318" s="22"/>
      <c r="ARU318" s="22"/>
      <c r="ARV318" s="22"/>
      <c r="ARW318" s="22"/>
      <c r="ARX318" s="22"/>
      <c r="ARY318" s="22"/>
      <c r="ARZ318" s="22"/>
      <c r="ASA318" s="22"/>
      <c r="ASB318" s="22"/>
      <c r="ASC318" s="22"/>
      <c r="ASD318" s="22"/>
      <c r="ASE318" s="22"/>
      <c r="ASF318" s="22"/>
      <c r="ASG318" s="22"/>
      <c r="ASH318" s="22"/>
      <c r="ASI318" s="22"/>
      <c r="ASJ318" s="22"/>
      <c r="ASK318" s="22"/>
      <c r="ASL318" s="22"/>
      <c r="ASM318" s="22"/>
      <c r="ASN318" s="22"/>
      <c r="ASO318" s="22"/>
      <c r="ASP318" s="22"/>
      <c r="ASQ318" s="22"/>
      <c r="ASR318" s="22"/>
      <c r="ASS318" s="22"/>
      <c r="AST318" s="22"/>
      <c r="ASU318" s="22"/>
      <c r="ASV318" s="22"/>
      <c r="ASW318" s="22"/>
      <c r="ASX318" s="22"/>
      <c r="ASY318" s="22"/>
      <c r="ASZ318" s="22"/>
      <c r="ATA318" s="22"/>
      <c r="ATB318" s="22"/>
      <c r="ATC318" s="22"/>
      <c r="ATD318" s="22"/>
      <c r="ATE318" s="22"/>
      <c r="ATF318" s="22"/>
      <c r="ATG318" s="22"/>
      <c r="ATH318" s="22"/>
      <c r="ATI318" s="22"/>
      <c r="ATJ318" s="22"/>
      <c r="ATK318" s="22"/>
      <c r="ATL318" s="22"/>
      <c r="ATM318" s="22"/>
      <c r="ATN318" s="22"/>
      <c r="ATO318" s="22"/>
      <c r="ATP318" s="22"/>
      <c r="ATQ318" s="22"/>
      <c r="ATR318" s="22"/>
      <c r="ATS318" s="22"/>
      <c r="ATT318" s="22"/>
      <c r="ATU318" s="22"/>
      <c r="ATV318" s="22"/>
      <c r="ATW318" s="22"/>
      <c r="ATX318" s="22"/>
      <c r="ATY318" s="22"/>
      <c r="ATZ318" s="22"/>
      <c r="AUA318" s="22"/>
      <c r="AUB318" s="22"/>
      <c r="AUC318" s="22"/>
      <c r="AUD318" s="22"/>
      <c r="AUE318" s="22"/>
      <c r="AUF318" s="22"/>
      <c r="AUG318" s="22"/>
      <c r="AUH318" s="22"/>
      <c r="AUI318" s="22"/>
      <c r="AUJ318" s="22"/>
      <c r="AUK318" s="22"/>
      <c r="AUL318" s="22"/>
      <c r="AUM318" s="22"/>
      <c r="AUN318" s="22"/>
      <c r="AUO318" s="22"/>
      <c r="AUP318" s="22"/>
      <c r="AUQ318" s="22"/>
      <c r="AUR318" s="22"/>
      <c r="AUS318" s="22"/>
      <c r="AUT318" s="22"/>
      <c r="AUU318" s="22"/>
      <c r="AUV318" s="22"/>
      <c r="AUW318" s="22"/>
      <c r="AUX318" s="22"/>
      <c r="AUY318" s="22"/>
      <c r="AUZ318" s="22"/>
      <c r="AVA318" s="22"/>
      <c r="AVB318" s="22"/>
      <c r="AVC318" s="22"/>
      <c r="AVD318" s="22"/>
      <c r="AVE318" s="22"/>
      <c r="AVF318" s="22"/>
      <c r="AVG318" s="22"/>
      <c r="AVH318" s="22"/>
      <c r="AVI318" s="22"/>
      <c r="AVJ318" s="22"/>
      <c r="AVK318" s="22"/>
      <c r="AVL318" s="22"/>
      <c r="AVM318" s="22"/>
      <c r="AVN318" s="22"/>
      <c r="AVO318" s="22"/>
      <c r="AVP318" s="22"/>
      <c r="AVQ318" s="22"/>
      <c r="AVR318" s="22"/>
      <c r="AVS318" s="22"/>
      <c r="AVT318" s="22"/>
      <c r="AVU318" s="22"/>
      <c r="AVV318" s="22"/>
      <c r="AVW318" s="22"/>
      <c r="AVX318" s="22"/>
      <c r="AVY318" s="22"/>
      <c r="AVZ318" s="22"/>
      <c r="AWA318" s="22"/>
      <c r="AWB318" s="22"/>
      <c r="AWC318" s="22"/>
      <c r="AWD318" s="22"/>
      <c r="AWE318" s="22"/>
      <c r="AWF318" s="22"/>
      <c r="AWG318" s="22"/>
      <c r="AWH318" s="22"/>
      <c r="AWI318" s="22"/>
      <c r="AWJ318" s="22"/>
      <c r="AWK318" s="22"/>
      <c r="AWL318" s="22"/>
      <c r="AWM318" s="22"/>
      <c r="AWN318" s="22"/>
      <c r="AWO318" s="22"/>
      <c r="AWP318" s="22"/>
      <c r="AWQ318" s="22"/>
      <c r="AWR318" s="22"/>
      <c r="AWS318" s="22"/>
      <c r="AWT318" s="22"/>
      <c r="AWU318" s="22"/>
      <c r="AWV318" s="22"/>
      <c r="AWW318" s="22"/>
      <c r="AWX318" s="22"/>
      <c r="AWY318" s="22"/>
      <c r="AWZ318" s="22"/>
      <c r="AXA318" s="22"/>
      <c r="AXB318" s="22"/>
      <c r="AXC318" s="22"/>
      <c r="AXD318" s="22"/>
      <c r="AXE318" s="22"/>
      <c r="AXF318" s="22"/>
      <c r="AXG318" s="22"/>
      <c r="AXH318" s="22"/>
      <c r="AXI318" s="22"/>
      <c r="AXJ318" s="22"/>
      <c r="AXK318" s="22"/>
      <c r="AXL318" s="22"/>
      <c r="AXM318" s="22"/>
      <c r="AXN318" s="22"/>
      <c r="AXO318" s="22"/>
      <c r="AXP318" s="22"/>
      <c r="AXQ318" s="22"/>
      <c r="AXR318" s="22"/>
      <c r="AXS318" s="22"/>
      <c r="AXT318" s="22"/>
      <c r="AXU318" s="22"/>
      <c r="AXV318" s="22"/>
      <c r="AXW318" s="22"/>
      <c r="AXX318" s="22"/>
      <c r="AXY318" s="22"/>
      <c r="AXZ318" s="22"/>
      <c r="AYA318" s="22"/>
      <c r="AYB318" s="22"/>
      <c r="AYC318" s="22"/>
      <c r="AYD318" s="22"/>
      <c r="AYE318" s="22"/>
      <c r="AYF318" s="22"/>
      <c r="AYG318" s="22"/>
      <c r="AYH318" s="22"/>
      <c r="AYI318" s="22"/>
      <c r="AYJ318" s="22"/>
      <c r="AYK318" s="22"/>
      <c r="AYL318" s="22"/>
      <c r="AYM318" s="22"/>
      <c r="AYN318" s="22"/>
      <c r="AYO318" s="22"/>
      <c r="AYP318" s="22"/>
      <c r="AYQ318" s="22"/>
      <c r="AYR318" s="22"/>
      <c r="AYS318" s="22"/>
      <c r="AYT318" s="22"/>
      <c r="AYU318" s="22"/>
      <c r="AYV318" s="22"/>
      <c r="AYW318" s="22"/>
      <c r="AYX318" s="22"/>
      <c r="AYY318" s="22"/>
      <c r="AYZ318" s="22"/>
      <c r="AZA318" s="22"/>
      <c r="AZB318" s="22"/>
      <c r="AZC318" s="22"/>
      <c r="AZD318" s="22"/>
      <c r="AZE318" s="22"/>
      <c r="AZF318" s="22"/>
      <c r="AZG318" s="22"/>
      <c r="AZH318" s="22"/>
      <c r="AZI318" s="22"/>
      <c r="AZJ318" s="22"/>
      <c r="AZK318" s="22"/>
      <c r="AZL318" s="22"/>
      <c r="AZM318" s="22"/>
      <c r="AZN318" s="22"/>
      <c r="AZO318" s="22"/>
      <c r="AZP318" s="22"/>
      <c r="AZQ318" s="22"/>
      <c r="AZR318" s="22"/>
      <c r="AZS318" s="22"/>
      <c r="AZT318" s="22"/>
      <c r="AZU318" s="22"/>
      <c r="AZV318" s="22"/>
      <c r="AZW318" s="22"/>
      <c r="AZX318" s="22"/>
      <c r="AZY318" s="22"/>
      <c r="AZZ318" s="22"/>
      <c r="BAA318" s="22"/>
      <c r="BAB318" s="22"/>
      <c r="BAC318" s="22"/>
      <c r="BAD318" s="22"/>
      <c r="BAE318" s="22"/>
      <c r="BAF318" s="22"/>
      <c r="BAG318" s="22"/>
      <c r="BAH318" s="22"/>
      <c r="BAI318" s="22"/>
      <c r="BAJ318" s="22"/>
      <c r="BAK318" s="22"/>
      <c r="BAL318" s="22"/>
      <c r="BAM318" s="22"/>
      <c r="BAN318" s="22"/>
      <c r="BAO318" s="22"/>
      <c r="BAP318" s="22"/>
      <c r="BAQ318" s="22"/>
      <c r="BAR318" s="22"/>
      <c r="BAS318" s="22"/>
      <c r="BAT318" s="22"/>
      <c r="BAU318" s="22"/>
      <c r="BAV318" s="22"/>
      <c r="BAW318" s="22"/>
      <c r="BAX318" s="22"/>
      <c r="BAY318" s="22"/>
      <c r="BAZ318" s="22"/>
      <c r="BBA318" s="22"/>
      <c r="BBB318" s="22"/>
      <c r="BBC318" s="22"/>
      <c r="BBD318" s="22"/>
      <c r="BBE318" s="22"/>
      <c r="BBF318" s="22"/>
      <c r="BBG318" s="22"/>
      <c r="BBH318" s="22"/>
      <c r="BBI318" s="22"/>
      <c r="BBJ318" s="22"/>
      <c r="BBK318" s="22"/>
      <c r="BBL318" s="22"/>
      <c r="BBM318" s="22"/>
      <c r="BBN318" s="22"/>
      <c r="BBO318" s="22"/>
      <c r="BBP318" s="22"/>
      <c r="BBQ318" s="22"/>
      <c r="BBR318" s="22"/>
      <c r="BBS318" s="22"/>
      <c r="BBT318" s="22"/>
      <c r="BBU318" s="22"/>
      <c r="BBV318" s="22"/>
      <c r="BBW318" s="22"/>
      <c r="BBX318" s="22"/>
      <c r="BBY318" s="22"/>
      <c r="BBZ318" s="22"/>
      <c r="BCA318" s="22"/>
      <c r="BCB318" s="22"/>
      <c r="BCC318" s="22"/>
      <c r="BCD318" s="22"/>
      <c r="BCE318" s="22"/>
      <c r="BCF318" s="22"/>
      <c r="BCG318" s="22"/>
      <c r="BCH318" s="22"/>
      <c r="BCI318" s="22"/>
      <c r="BCJ318" s="22"/>
      <c r="BCK318" s="22"/>
      <c r="BCL318" s="22"/>
      <c r="BCM318" s="22"/>
      <c r="BCN318" s="22"/>
      <c r="BCO318" s="22"/>
      <c r="BCP318" s="22"/>
      <c r="BCQ318" s="22"/>
      <c r="BCR318" s="22"/>
      <c r="BCS318" s="22"/>
      <c r="BCT318" s="22"/>
      <c r="BCU318" s="22"/>
      <c r="BCV318" s="22"/>
      <c r="BCW318" s="22"/>
      <c r="BCX318" s="22"/>
      <c r="BCY318" s="22"/>
      <c r="BCZ318" s="22"/>
      <c r="BDA318" s="22"/>
      <c r="BDB318" s="22"/>
      <c r="BDC318" s="22"/>
      <c r="BDD318" s="22"/>
      <c r="BDE318" s="22"/>
      <c r="BDF318" s="22"/>
      <c r="BDG318" s="22"/>
      <c r="BDH318" s="22"/>
      <c r="BDI318" s="22"/>
      <c r="BDJ318" s="22"/>
      <c r="BDK318" s="22"/>
      <c r="BDL318" s="22"/>
      <c r="BDM318" s="22"/>
      <c r="BDN318" s="22"/>
      <c r="BDO318" s="22"/>
      <c r="BDP318" s="22"/>
      <c r="BDQ318" s="22"/>
      <c r="BDR318" s="22"/>
      <c r="BDS318" s="22"/>
      <c r="BDT318" s="22"/>
      <c r="BDU318" s="22"/>
      <c r="BDV318" s="22"/>
      <c r="BDW318" s="22"/>
      <c r="BDX318" s="22"/>
      <c r="BDY318" s="22"/>
      <c r="BDZ318" s="22"/>
      <c r="BEA318" s="22"/>
      <c r="BEB318" s="22"/>
      <c r="BEC318" s="22"/>
      <c r="BED318" s="22"/>
      <c r="BEE318" s="22"/>
      <c r="BEF318" s="22"/>
      <c r="BEG318" s="22"/>
      <c r="BEH318" s="22"/>
      <c r="BEI318" s="22"/>
      <c r="BEJ318" s="22"/>
      <c r="BEK318" s="22"/>
      <c r="BEL318" s="22"/>
      <c r="BEM318" s="22"/>
      <c r="BEN318" s="22"/>
      <c r="BEO318" s="22"/>
      <c r="BEP318" s="22"/>
      <c r="BEQ318" s="22"/>
      <c r="BER318" s="22"/>
      <c r="BES318" s="22"/>
      <c r="BET318" s="22"/>
      <c r="BEU318" s="22"/>
      <c r="BEV318" s="22"/>
      <c r="BEW318" s="22"/>
      <c r="BEX318" s="22"/>
      <c r="BEY318" s="22"/>
      <c r="BEZ318" s="22"/>
      <c r="BFA318" s="22"/>
      <c r="BFB318" s="22"/>
      <c r="BFC318" s="22"/>
      <c r="BFD318" s="22"/>
      <c r="BFE318" s="22"/>
      <c r="BFF318" s="22"/>
      <c r="BFG318" s="22"/>
      <c r="BFH318" s="22"/>
      <c r="BFI318" s="22"/>
      <c r="BFJ318" s="22"/>
      <c r="BFK318" s="22"/>
      <c r="BFL318" s="22"/>
      <c r="BFM318" s="22"/>
      <c r="BFN318" s="22"/>
      <c r="BFO318" s="22"/>
      <c r="BFP318" s="22"/>
      <c r="BFQ318" s="22"/>
      <c r="BFR318" s="22"/>
      <c r="BFS318" s="22"/>
      <c r="BFT318" s="22"/>
      <c r="BFU318" s="22"/>
      <c r="BFV318" s="22"/>
      <c r="BFW318" s="22"/>
      <c r="BFX318" s="22"/>
      <c r="BFY318" s="22"/>
      <c r="BFZ318" s="22"/>
      <c r="BGA318" s="22"/>
      <c r="BGB318" s="22"/>
      <c r="BGC318" s="22"/>
      <c r="BGD318" s="22"/>
      <c r="BGE318" s="22"/>
      <c r="BGF318" s="22"/>
      <c r="BGG318" s="22"/>
      <c r="BGH318" s="22"/>
      <c r="BGI318" s="22"/>
      <c r="BGJ318" s="22"/>
      <c r="BGK318" s="22"/>
      <c r="BGL318" s="22"/>
      <c r="BGM318" s="22"/>
      <c r="BGN318" s="22"/>
      <c r="BGO318" s="22"/>
      <c r="BGP318" s="22"/>
      <c r="BGQ318" s="22"/>
      <c r="BGR318" s="22"/>
      <c r="BGS318" s="22"/>
      <c r="BGT318" s="22"/>
      <c r="BGU318" s="22"/>
      <c r="BGV318" s="22"/>
      <c r="BGW318" s="22"/>
      <c r="BGX318" s="22"/>
      <c r="BGY318" s="22"/>
      <c r="BGZ318" s="22"/>
      <c r="BHA318" s="22"/>
      <c r="BHB318" s="22"/>
      <c r="BHC318" s="22"/>
      <c r="BHD318" s="22"/>
      <c r="BHE318" s="22"/>
      <c r="BHF318" s="22"/>
      <c r="BHG318" s="22"/>
      <c r="BHH318" s="22"/>
      <c r="BHI318" s="22"/>
      <c r="BHJ318" s="22"/>
      <c r="BHK318" s="22"/>
      <c r="BHL318" s="22"/>
      <c r="BHM318" s="22"/>
      <c r="BHN318" s="22"/>
      <c r="BHO318" s="22"/>
      <c r="BHP318" s="22"/>
      <c r="BHQ318" s="22"/>
      <c r="BHR318" s="22"/>
      <c r="BHS318" s="22"/>
      <c r="BHT318" s="22"/>
      <c r="BHU318" s="22"/>
      <c r="BHV318" s="22"/>
      <c r="BHW318" s="22"/>
      <c r="BHX318" s="22"/>
      <c r="BHY318" s="22"/>
      <c r="BHZ318" s="22"/>
      <c r="BIA318" s="22"/>
      <c r="BIB318" s="22"/>
      <c r="BIC318" s="22"/>
      <c r="BID318" s="22"/>
      <c r="BIE318" s="22"/>
      <c r="BIF318" s="22"/>
      <c r="BIG318" s="22"/>
      <c r="BIH318" s="22"/>
      <c r="BII318" s="22"/>
      <c r="BIJ318" s="22"/>
      <c r="BIK318" s="22"/>
      <c r="BIL318" s="22"/>
      <c r="BIM318" s="22"/>
      <c r="BIN318" s="22"/>
      <c r="BIO318" s="22"/>
      <c r="BIP318" s="22"/>
      <c r="BIQ318" s="22"/>
      <c r="BIR318" s="22"/>
      <c r="BIS318" s="22"/>
      <c r="BIT318" s="22"/>
      <c r="BIU318" s="22"/>
      <c r="BIV318" s="22"/>
      <c r="BIW318" s="22"/>
      <c r="BIX318" s="22"/>
      <c r="BIY318" s="22"/>
      <c r="BIZ318" s="22"/>
      <c r="BJA318" s="22"/>
      <c r="BJB318" s="22"/>
      <c r="BJC318" s="22"/>
      <c r="BJD318" s="22"/>
      <c r="BJE318" s="22"/>
      <c r="BJF318" s="22"/>
      <c r="BJG318" s="22"/>
      <c r="BJH318" s="22"/>
      <c r="BJI318" s="22"/>
      <c r="BJJ318" s="22"/>
      <c r="BJK318" s="22"/>
      <c r="BJL318" s="22"/>
      <c r="BJM318" s="22"/>
      <c r="BJN318" s="22"/>
      <c r="BJO318" s="22"/>
      <c r="BJP318" s="22"/>
      <c r="BJQ318" s="22"/>
      <c r="BJR318" s="22"/>
      <c r="BJS318" s="22"/>
      <c r="BJT318" s="22"/>
      <c r="BJU318" s="22"/>
      <c r="BJV318" s="22"/>
      <c r="BJW318" s="22"/>
      <c r="BJX318" s="22"/>
      <c r="BJY318" s="22"/>
      <c r="BJZ318" s="22"/>
      <c r="BKA318" s="22"/>
      <c r="BKB318" s="22"/>
      <c r="BKC318" s="22"/>
      <c r="BKD318" s="22"/>
      <c r="BKE318" s="22"/>
      <c r="BKF318" s="22"/>
      <c r="BKG318" s="22"/>
      <c r="BKH318" s="22"/>
      <c r="BKI318" s="22"/>
      <c r="BKJ318" s="22"/>
      <c r="BKK318" s="22"/>
      <c r="BKL318" s="22"/>
      <c r="BKM318" s="22"/>
      <c r="BKN318" s="22"/>
      <c r="BKO318" s="22"/>
      <c r="BKP318" s="22"/>
      <c r="BKQ318" s="22"/>
      <c r="BKR318" s="22"/>
      <c r="BKS318" s="22"/>
      <c r="BKT318" s="22"/>
      <c r="BKU318" s="22"/>
      <c r="BKV318" s="22"/>
      <c r="BKW318" s="22"/>
      <c r="BKX318" s="22"/>
      <c r="BKY318" s="22"/>
      <c r="BKZ318" s="22"/>
      <c r="BLA318" s="22"/>
      <c r="BLB318" s="22"/>
      <c r="BLC318" s="22"/>
      <c r="BLD318" s="22"/>
      <c r="BLE318" s="22"/>
      <c r="BLF318" s="22"/>
      <c r="BLG318" s="22"/>
      <c r="BLH318" s="22"/>
      <c r="BLI318" s="22"/>
      <c r="BLJ318" s="22"/>
      <c r="BLK318" s="22"/>
      <c r="BLL318" s="22"/>
      <c r="BLM318" s="22"/>
      <c r="BLN318" s="22"/>
      <c r="BLO318" s="22"/>
      <c r="BLP318" s="22"/>
      <c r="BLQ318" s="22"/>
      <c r="BLR318" s="22"/>
      <c r="BLS318" s="22"/>
      <c r="BLT318" s="22"/>
      <c r="BLU318" s="22"/>
      <c r="BLV318" s="22"/>
      <c r="BLW318" s="22"/>
      <c r="BLX318" s="22"/>
      <c r="BLY318" s="22"/>
      <c r="BLZ318" s="22"/>
      <c r="BMA318" s="22"/>
      <c r="BMB318" s="22"/>
      <c r="BMC318" s="22"/>
      <c r="BMD318" s="22"/>
      <c r="BME318" s="22"/>
      <c r="BMF318" s="22"/>
      <c r="BMG318" s="22"/>
      <c r="BMH318" s="22"/>
      <c r="BMI318" s="22"/>
      <c r="BMJ318" s="22"/>
      <c r="BMK318" s="22"/>
      <c r="BML318" s="22"/>
      <c r="BMM318" s="22"/>
      <c r="BMN318" s="22"/>
      <c r="BMO318" s="22"/>
      <c r="BMP318" s="22"/>
      <c r="BMQ318" s="22"/>
      <c r="BMR318" s="22"/>
      <c r="BMS318" s="22"/>
      <c r="BMT318" s="22"/>
      <c r="BMU318" s="22"/>
      <c r="BMV318" s="22"/>
      <c r="BMW318" s="22"/>
      <c r="BMX318" s="22"/>
      <c r="BMY318" s="22"/>
      <c r="BMZ318" s="22"/>
      <c r="BNA318" s="22"/>
      <c r="BNB318" s="22"/>
      <c r="BNC318" s="22"/>
      <c r="BND318" s="22"/>
      <c r="BNE318" s="22"/>
      <c r="BNF318" s="22"/>
      <c r="BNG318" s="22"/>
      <c r="BNH318" s="22"/>
      <c r="BNI318" s="22"/>
      <c r="BNJ318" s="22"/>
      <c r="BNK318" s="22"/>
      <c r="BNL318" s="22"/>
      <c r="BNM318" s="22"/>
      <c r="BNN318" s="22"/>
      <c r="BNO318" s="22"/>
      <c r="BNP318" s="22"/>
      <c r="BNQ318" s="22"/>
      <c r="BNR318" s="22"/>
      <c r="BNS318" s="22"/>
      <c r="BNT318" s="22"/>
      <c r="BNU318" s="22"/>
      <c r="BNV318" s="22"/>
      <c r="BNW318" s="22"/>
      <c r="BNX318" s="22"/>
      <c r="BNY318" s="22"/>
      <c r="BNZ318" s="22"/>
      <c r="BOA318" s="22"/>
      <c r="BOB318" s="22"/>
      <c r="BOC318" s="22"/>
      <c r="BOD318" s="22"/>
      <c r="BOE318" s="22"/>
      <c r="BOF318" s="22"/>
      <c r="BOG318" s="22"/>
      <c r="BOH318" s="22"/>
      <c r="BOI318" s="22"/>
      <c r="BOJ318" s="22"/>
      <c r="BOK318" s="22"/>
      <c r="BOL318" s="22"/>
      <c r="BOM318" s="22"/>
      <c r="BON318" s="22"/>
      <c r="BOO318" s="22"/>
      <c r="BOP318" s="22"/>
      <c r="BOQ318" s="22"/>
      <c r="BOR318" s="22"/>
      <c r="BOS318" s="22"/>
      <c r="BOT318" s="22"/>
      <c r="BOU318" s="22"/>
      <c r="BOV318" s="22"/>
      <c r="BOW318" s="22"/>
      <c r="BOX318" s="22"/>
      <c r="BOY318" s="22"/>
      <c r="BOZ318" s="22"/>
      <c r="BPA318" s="22"/>
      <c r="BPB318" s="22"/>
      <c r="BPC318" s="22"/>
      <c r="BPD318" s="22"/>
      <c r="BPE318" s="22"/>
      <c r="BPF318" s="22"/>
      <c r="BPG318" s="22"/>
      <c r="BPH318" s="22"/>
      <c r="BPI318" s="22"/>
      <c r="BPJ318" s="22"/>
      <c r="BPK318" s="22"/>
      <c r="BPL318" s="22"/>
      <c r="BPM318" s="22"/>
      <c r="BPN318" s="22"/>
      <c r="BPO318" s="22"/>
      <c r="BPP318" s="22"/>
      <c r="BPQ318" s="22"/>
      <c r="BPR318" s="22"/>
      <c r="BPS318" s="22"/>
      <c r="BPT318" s="22"/>
      <c r="BPU318" s="22"/>
      <c r="BPV318" s="22"/>
      <c r="BPW318" s="22"/>
      <c r="BPX318" s="22"/>
      <c r="BPY318" s="22"/>
      <c r="BPZ318" s="22"/>
      <c r="BQA318" s="22"/>
      <c r="BQB318" s="22"/>
      <c r="BQC318" s="22"/>
      <c r="BQD318" s="22"/>
      <c r="BQE318" s="22"/>
      <c r="BQF318" s="22"/>
      <c r="BQG318" s="22"/>
      <c r="BQH318" s="22"/>
      <c r="BQI318" s="22"/>
      <c r="BQJ318" s="22"/>
      <c r="BQK318" s="22"/>
      <c r="BQL318" s="22"/>
      <c r="BQM318" s="22"/>
      <c r="BQN318" s="22"/>
      <c r="BQO318" s="22"/>
      <c r="BQP318" s="22"/>
      <c r="BQQ318" s="22"/>
      <c r="BQR318" s="22"/>
      <c r="BQS318" s="22"/>
      <c r="BQT318" s="22"/>
      <c r="BQU318" s="22"/>
      <c r="BQV318" s="22"/>
      <c r="BQW318" s="22"/>
      <c r="BQX318" s="22"/>
      <c r="BQY318" s="22"/>
      <c r="BQZ318" s="22"/>
      <c r="BRA318" s="22"/>
      <c r="BRB318" s="22"/>
      <c r="BRC318" s="22"/>
      <c r="BRD318" s="22"/>
      <c r="BRE318" s="22"/>
      <c r="BRF318" s="22"/>
      <c r="BRG318" s="22"/>
      <c r="BRH318" s="22"/>
      <c r="BRI318" s="22"/>
      <c r="BRJ318" s="22"/>
      <c r="BRK318" s="22"/>
      <c r="BRL318" s="22"/>
      <c r="BRM318" s="22"/>
      <c r="BRN318" s="22"/>
      <c r="BRO318" s="22"/>
      <c r="BRP318" s="22"/>
      <c r="BRQ318" s="22"/>
      <c r="BRR318" s="22"/>
      <c r="BRS318" s="22"/>
      <c r="BRT318" s="22"/>
      <c r="BRU318" s="22"/>
      <c r="BRV318" s="22"/>
      <c r="BRW318" s="22"/>
      <c r="BRX318" s="22"/>
      <c r="BRY318" s="22"/>
      <c r="BRZ318" s="22"/>
      <c r="BSA318" s="22"/>
      <c r="BSB318" s="22"/>
      <c r="BSC318" s="22"/>
      <c r="BSD318" s="22"/>
      <c r="BSE318" s="22"/>
      <c r="BSF318" s="22"/>
      <c r="BSG318" s="22"/>
      <c r="BSH318" s="22"/>
      <c r="BSI318" s="22"/>
      <c r="BSJ318" s="22"/>
      <c r="BSK318" s="22"/>
      <c r="BSL318" s="22"/>
      <c r="BSM318" s="22"/>
      <c r="BSN318" s="22"/>
      <c r="BSO318" s="22"/>
      <c r="BSP318" s="22"/>
      <c r="BSQ318" s="22"/>
      <c r="BSR318" s="22"/>
      <c r="BSS318" s="22"/>
      <c r="BST318" s="22"/>
      <c r="BSU318" s="22"/>
      <c r="BSV318" s="22"/>
      <c r="BSW318" s="22"/>
      <c r="BSX318" s="22"/>
      <c r="BSY318" s="22"/>
      <c r="BSZ318" s="22"/>
      <c r="BTA318" s="22"/>
      <c r="BTB318" s="22"/>
      <c r="BTC318" s="22"/>
      <c r="BTD318" s="22"/>
      <c r="BTE318" s="22"/>
      <c r="BTF318" s="22"/>
      <c r="BTG318" s="22"/>
      <c r="BTH318" s="22"/>
      <c r="BTI318" s="22"/>
      <c r="BTJ318" s="22"/>
      <c r="BTK318" s="22"/>
      <c r="BTL318" s="22"/>
      <c r="BTM318" s="22"/>
      <c r="BTN318" s="22"/>
      <c r="BTO318" s="22"/>
      <c r="BTP318" s="22"/>
      <c r="BTQ318" s="22"/>
      <c r="BTR318" s="22"/>
      <c r="BTS318" s="22"/>
      <c r="BTT318" s="22"/>
      <c r="BTU318" s="22"/>
      <c r="BTV318" s="22"/>
      <c r="BTW318" s="22"/>
      <c r="BTX318" s="22"/>
      <c r="BTY318" s="22"/>
      <c r="BTZ318" s="22"/>
      <c r="BUA318" s="22"/>
      <c r="BUB318" s="22"/>
      <c r="BUC318" s="22"/>
      <c r="BUD318" s="22"/>
      <c r="BUE318" s="22"/>
      <c r="BUF318" s="22"/>
      <c r="BUG318" s="22"/>
      <c r="BUH318" s="22"/>
      <c r="BUI318" s="22"/>
      <c r="BUJ318" s="22"/>
      <c r="BUK318" s="22"/>
      <c r="BUL318" s="22"/>
      <c r="BUM318" s="22"/>
      <c r="BUN318" s="22"/>
      <c r="BUO318" s="22"/>
      <c r="BUP318" s="22"/>
      <c r="BUQ318" s="22"/>
      <c r="BUR318" s="22"/>
      <c r="BUS318" s="22"/>
      <c r="BUT318" s="22"/>
      <c r="BUU318" s="22"/>
      <c r="BUV318" s="22"/>
      <c r="BUW318" s="22"/>
      <c r="BUX318" s="22"/>
      <c r="BUY318" s="22"/>
      <c r="BUZ318" s="22"/>
      <c r="BVA318" s="22"/>
      <c r="BVB318" s="22"/>
      <c r="BVC318" s="22"/>
      <c r="BVD318" s="22"/>
      <c r="BVE318" s="22"/>
      <c r="BVF318" s="22"/>
      <c r="BVG318" s="22"/>
      <c r="BVH318" s="22"/>
      <c r="BVI318" s="22"/>
      <c r="BVJ318" s="22"/>
      <c r="BVK318" s="22"/>
      <c r="BVL318" s="22"/>
      <c r="BVM318" s="22"/>
      <c r="BVN318" s="22"/>
      <c r="BVO318" s="22"/>
      <c r="BVP318" s="22"/>
      <c r="BVQ318" s="22"/>
      <c r="BVR318" s="22"/>
      <c r="BVS318" s="22"/>
      <c r="BVT318" s="22"/>
      <c r="BVU318" s="22"/>
      <c r="BVV318" s="22"/>
      <c r="BVW318" s="22"/>
      <c r="BVX318" s="22"/>
      <c r="BVY318" s="22"/>
      <c r="BVZ318" s="22"/>
      <c r="BWA318" s="22"/>
      <c r="BWB318" s="22"/>
      <c r="BWC318" s="22"/>
      <c r="BWD318" s="22"/>
      <c r="BWE318" s="22"/>
      <c r="BWF318" s="22"/>
      <c r="BWG318" s="22"/>
      <c r="BWH318" s="22"/>
      <c r="BWI318" s="22"/>
      <c r="BWJ318" s="22"/>
      <c r="BWK318" s="22"/>
      <c r="BWL318" s="22"/>
      <c r="BWM318" s="22"/>
      <c r="BWN318" s="22"/>
      <c r="BWO318" s="22"/>
      <c r="BWP318" s="22"/>
      <c r="BWQ318" s="22"/>
      <c r="BWR318" s="22"/>
      <c r="BWS318" s="22"/>
      <c r="BWT318" s="22"/>
      <c r="BWU318" s="22"/>
      <c r="BWV318" s="22"/>
      <c r="BWW318" s="22"/>
      <c r="BWX318" s="22"/>
      <c r="BWY318" s="22"/>
      <c r="BWZ318" s="22"/>
      <c r="BXA318" s="22"/>
      <c r="BXB318" s="22"/>
      <c r="BXC318" s="22"/>
      <c r="BXD318" s="22"/>
      <c r="BXE318" s="22"/>
      <c r="BXF318" s="22"/>
      <c r="BXG318" s="22"/>
      <c r="BXH318" s="22"/>
      <c r="BXI318" s="22"/>
      <c r="BXJ318" s="22"/>
      <c r="BXK318" s="22"/>
      <c r="BXL318" s="22"/>
      <c r="BXM318" s="22"/>
      <c r="BXN318" s="22"/>
      <c r="BXO318" s="22"/>
      <c r="BXP318" s="22"/>
      <c r="BXQ318" s="22"/>
      <c r="BXR318" s="22"/>
      <c r="BXS318" s="22"/>
      <c r="BXT318" s="22"/>
      <c r="BXU318" s="22"/>
      <c r="BXV318" s="22"/>
      <c r="BXW318" s="22"/>
      <c r="BXX318" s="22"/>
      <c r="BXY318" s="22"/>
      <c r="BXZ318" s="22"/>
      <c r="BYA318" s="22"/>
      <c r="BYB318" s="22"/>
      <c r="BYC318" s="22"/>
      <c r="BYD318" s="22"/>
      <c r="BYE318" s="22"/>
      <c r="BYF318" s="22"/>
      <c r="BYG318" s="22"/>
      <c r="BYH318" s="22"/>
      <c r="BYI318" s="22"/>
      <c r="BYJ318" s="22"/>
      <c r="BYK318" s="22"/>
      <c r="BYL318" s="22"/>
      <c r="BYM318" s="22"/>
      <c r="BYN318" s="22"/>
      <c r="BYO318" s="22"/>
      <c r="BYP318" s="22"/>
      <c r="BYQ318" s="22"/>
      <c r="BYR318" s="22"/>
      <c r="BYS318" s="22"/>
      <c r="BYT318" s="22"/>
      <c r="BYU318" s="22"/>
      <c r="BYV318" s="22"/>
      <c r="BYW318" s="22"/>
      <c r="BYX318" s="22"/>
      <c r="BYY318" s="22"/>
      <c r="BYZ318" s="22"/>
      <c r="BZA318" s="22"/>
      <c r="BZB318" s="22"/>
      <c r="BZC318" s="22"/>
      <c r="BZD318" s="22"/>
      <c r="BZE318" s="22"/>
      <c r="BZF318" s="22"/>
      <c r="BZG318" s="22"/>
      <c r="BZH318" s="22"/>
      <c r="BZI318" s="22"/>
      <c r="BZJ318" s="22"/>
      <c r="BZK318" s="22"/>
      <c r="BZL318" s="22"/>
      <c r="BZM318" s="22"/>
      <c r="BZN318" s="22"/>
      <c r="BZO318" s="22"/>
      <c r="BZP318" s="22"/>
      <c r="BZQ318" s="22"/>
      <c r="BZR318" s="22"/>
      <c r="BZS318" s="22"/>
      <c r="BZT318" s="22"/>
      <c r="BZU318" s="22"/>
      <c r="BZV318" s="22"/>
      <c r="BZW318" s="22"/>
      <c r="BZX318" s="22"/>
      <c r="BZY318" s="22"/>
      <c r="BZZ318" s="22"/>
      <c r="CAA318" s="22"/>
      <c r="CAB318" s="22"/>
      <c r="CAC318" s="22"/>
      <c r="CAD318" s="22"/>
      <c r="CAE318" s="22"/>
      <c r="CAF318" s="22"/>
      <c r="CAG318" s="22"/>
      <c r="CAH318" s="22"/>
      <c r="CAI318" s="22"/>
      <c r="CAJ318" s="22"/>
      <c r="CAK318" s="22"/>
      <c r="CAL318" s="22"/>
      <c r="CAM318" s="22"/>
      <c r="CAN318" s="22"/>
      <c r="CAO318" s="22"/>
      <c r="CAP318" s="22"/>
      <c r="CAQ318" s="22"/>
      <c r="CAR318" s="22"/>
      <c r="CAS318" s="22"/>
      <c r="CAT318" s="22"/>
      <c r="CAU318" s="22"/>
      <c r="CAV318" s="22"/>
      <c r="CAW318" s="22"/>
      <c r="CAX318" s="22"/>
      <c r="CAY318" s="22"/>
      <c r="CAZ318" s="22"/>
      <c r="CBA318" s="22"/>
      <c r="CBB318" s="22"/>
      <c r="CBC318" s="22"/>
      <c r="CBD318" s="22"/>
      <c r="CBE318" s="22"/>
      <c r="CBF318" s="22"/>
      <c r="CBG318" s="22"/>
      <c r="CBH318" s="22"/>
      <c r="CBI318" s="22"/>
      <c r="CBJ318" s="22"/>
      <c r="CBK318" s="22"/>
      <c r="CBL318" s="22"/>
      <c r="CBM318" s="22"/>
      <c r="CBN318" s="22"/>
      <c r="CBO318" s="22"/>
      <c r="CBP318" s="22"/>
      <c r="CBQ318" s="22"/>
      <c r="CBR318" s="22"/>
      <c r="CBS318" s="22"/>
      <c r="CBT318" s="22"/>
      <c r="CBU318" s="22"/>
      <c r="CBV318" s="22"/>
      <c r="CBW318" s="22"/>
      <c r="CBX318" s="22"/>
      <c r="CBY318" s="22"/>
      <c r="CBZ318" s="22"/>
      <c r="CCA318" s="22"/>
      <c r="CCB318" s="22"/>
      <c r="CCC318" s="22"/>
      <c r="CCD318" s="22"/>
      <c r="CCE318" s="22"/>
      <c r="CCF318" s="22"/>
      <c r="CCG318" s="22"/>
      <c r="CCH318" s="22"/>
      <c r="CCI318" s="22"/>
      <c r="CCJ318" s="22"/>
      <c r="CCK318" s="22"/>
      <c r="CCL318" s="22"/>
      <c r="CCM318" s="22"/>
      <c r="CCN318" s="22"/>
      <c r="CCO318" s="22"/>
      <c r="CCP318" s="22"/>
      <c r="CCQ318" s="22"/>
      <c r="CCR318" s="22"/>
      <c r="CCS318" s="22"/>
      <c r="CCT318" s="22"/>
      <c r="CCU318" s="22"/>
      <c r="CCV318" s="22"/>
      <c r="CCW318" s="22"/>
      <c r="CCX318" s="22"/>
      <c r="CCY318" s="22"/>
      <c r="CCZ318" s="22"/>
      <c r="CDA318" s="22"/>
      <c r="CDB318" s="22"/>
      <c r="CDC318" s="22"/>
      <c r="CDD318" s="22"/>
      <c r="CDE318" s="22"/>
      <c r="CDF318" s="22"/>
      <c r="CDG318" s="22"/>
      <c r="CDH318" s="22"/>
      <c r="CDI318" s="22"/>
      <c r="CDJ318" s="22"/>
      <c r="CDK318" s="22"/>
      <c r="CDL318" s="22"/>
      <c r="CDM318" s="22"/>
      <c r="CDN318" s="22"/>
      <c r="CDO318" s="22"/>
      <c r="CDP318" s="22"/>
      <c r="CDQ318" s="22"/>
      <c r="CDR318" s="22"/>
      <c r="CDS318" s="22"/>
      <c r="CDT318" s="22"/>
      <c r="CDU318" s="22"/>
      <c r="CDV318" s="22"/>
      <c r="CDW318" s="22"/>
      <c r="CDX318" s="22"/>
      <c r="CDY318" s="22"/>
      <c r="CDZ318" s="22"/>
      <c r="CEA318" s="22"/>
      <c r="CEB318" s="22"/>
      <c r="CEC318" s="22"/>
      <c r="CED318" s="22"/>
      <c r="CEE318" s="22"/>
      <c r="CEF318" s="22"/>
      <c r="CEG318" s="22"/>
      <c r="CEH318" s="22"/>
      <c r="CEI318" s="22"/>
      <c r="CEJ318" s="22"/>
      <c r="CEK318" s="22"/>
      <c r="CEL318" s="22"/>
      <c r="CEM318" s="22"/>
      <c r="CEN318" s="22"/>
      <c r="CEO318" s="22"/>
      <c r="CEP318" s="22"/>
      <c r="CEQ318" s="22"/>
      <c r="CER318" s="22"/>
      <c r="CES318" s="22"/>
      <c r="CET318" s="22"/>
      <c r="CEU318" s="22"/>
      <c r="CEV318" s="22"/>
      <c r="CEW318" s="22"/>
      <c r="CEX318" s="22"/>
      <c r="CEY318" s="22"/>
      <c r="CEZ318" s="22"/>
      <c r="CFA318" s="22"/>
      <c r="CFB318" s="22"/>
      <c r="CFC318" s="22"/>
      <c r="CFD318" s="22"/>
      <c r="CFE318" s="22"/>
      <c r="CFF318" s="22"/>
      <c r="CFG318" s="22"/>
      <c r="CFH318" s="22"/>
      <c r="CFI318" s="22"/>
      <c r="CFJ318" s="22"/>
      <c r="CFK318" s="22"/>
      <c r="CFL318" s="22"/>
      <c r="CFM318" s="22"/>
      <c r="CFN318" s="22"/>
      <c r="CFO318" s="22"/>
      <c r="CFP318" s="22"/>
      <c r="CFQ318" s="22"/>
      <c r="CFR318" s="22"/>
      <c r="CFS318" s="22"/>
      <c r="CFT318" s="22"/>
      <c r="CFU318" s="22"/>
      <c r="CFV318" s="22"/>
      <c r="CFW318" s="22"/>
      <c r="CFX318" s="22"/>
      <c r="CFY318" s="22"/>
      <c r="CFZ318" s="22"/>
      <c r="CGA318" s="22"/>
      <c r="CGB318" s="22"/>
      <c r="CGC318" s="22"/>
      <c r="CGD318" s="22"/>
      <c r="CGE318" s="22"/>
      <c r="CGF318" s="22"/>
      <c r="CGG318" s="22"/>
      <c r="CGH318" s="22"/>
      <c r="CGI318" s="22"/>
      <c r="CGJ318" s="22"/>
      <c r="CGK318" s="22"/>
      <c r="CGL318" s="22"/>
      <c r="CGM318" s="22"/>
      <c r="CGN318" s="22"/>
      <c r="CGO318" s="22"/>
      <c r="CGP318" s="22"/>
      <c r="CGQ318" s="22"/>
      <c r="CGR318" s="22"/>
      <c r="CGS318" s="22"/>
      <c r="CGT318" s="22"/>
      <c r="CGU318" s="22"/>
      <c r="CGV318" s="22"/>
      <c r="CGW318" s="22"/>
      <c r="CGX318" s="22"/>
      <c r="CGY318" s="22"/>
      <c r="CGZ318" s="22"/>
      <c r="CHA318" s="22"/>
      <c r="CHB318" s="22"/>
      <c r="CHC318" s="22"/>
      <c r="CHD318" s="22"/>
      <c r="CHE318" s="22"/>
      <c r="CHF318" s="22"/>
      <c r="CHG318" s="22"/>
      <c r="CHH318" s="22"/>
      <c r="CHI318" s="22"/>
      <c r="CHJ318" s="22"/>
      <c r="CHK318" s="22"/>
      <c r="CHL318" s="22"/>
      <c r="CHM318" s="22"/>
      <c r="CHN318" s="22"/>
      <c r="CHO318" s="22"/>
      <c r="CHP318" s="22"/>
      <c r="CHQ318" s="22"/>
      <c r="CHR318" s="22"/>
      <c r="CHS318" s="22"/>
      <c r="CHT318" s="22"/>
      <c r="CHU318" s="22"/>
      <c r="CHV318" s="22"/>
      <c r="CHW318" s="22"/>
      <c r="CHX318" s="22"/>
      <c r="CHY318" s="22"/>
      <c r="CHZ318" s="22"/>
      <c r="CIA318" s="22"/>
      <c r="CIB318" s="22"/>
      <c r="CIC318" s="22"/>
      <c r="CID318" s="22"/>
      <c r="CIE318" s="22"/>
      <c r="CIF318" s="22"/>
      <c r="CIG318" s="22"/>
      <c r="CIH318" s="22"/>
      <c r="CII318" s="22"/>
      <c r="CIJ318" s="22"/>
      <c r="CIK318" s="22"/>
      <c r="CIL318" s="22"/>
      <c r="CIM318" s="22"/>
      <c r="CIN318" s="22"/>
      <c r="CIO318" s="22"/>
      <c r="CIP318" s="22"/>
      <c r="CIQ318" s="22"/>
      <c r="CIR318" s="22"/>
      <c r="CIS318" s="22"/>
      <c r="CIT318" s="22"/>
      <c r="CIU318" s="22"/>
      <c r="CIV318" s="22"/>
      <c r="CIW318" s="22"/>
      <c r="CIX318" s="22"/>
      <c r="CIY318" s="22"/>
      <c r="CIZ318" s="22"/>
      <c r="CJA318" s="22"/>
      <c r="CJB318" s="22"/>
      <c r="CJC318" s="22"/>
      <c r="CJD318" s="22"/>
      <c r="CJE318" s="22"/>
      <c r="CJF318" s="22"/>
      <c r="CJG318" s="22"/>
      <c r="CJH318" s="22"/>
      <c r="CJI318" s="22"/>
      <c r="CJJ318" s="22"/>
      <c r="CJK318" s="22"/>
      <c r="CJL318" s="22"/>
      <c r="CJM318" s="22"/>
      <c r="CJN318" s="22"/>
      <c r="CJO318" s="22"/>
      <c r="CJP318" s="22"/>
      <c r="CJQ318" s="22"/>
      <c r="CJR318" s="22"/>
      <c r="CJS318" s="22"/>
      <c r="CJT318" s="22"/>
      <c r="CJU318" s="22"/>
      <c r="CJV318" s="22"/>
      <c r="CJW318" s="22"/>
      <c r="CJX318" s="22"/>
      <c r="CJY318" s="22"/>
      <c r="CJZ318" s="22"/>
      <c r="CKA318" s="22"/>
      <c r="CKB318" s="22"/>
      <c r="CKC318" s="22"/>
      <c r="CKD318" s="22"/>
      <c r="CKE318" s="22"/>
      <c r="CKF318" s="22"/>
      <c r="CKG318" s="22"/>
      <c r="CKH318" s="22"/>
      <c r="CKI318" s="22"/>
      <c r="CKJ318" s="22"/>
      <c r="CKK318" s="22"/>
      <c r="CKL318" s="22"/>
      <c r="CKM318" s="22"/>
      <c r="CKN318" s="22"/>
      <c r="CKO318" s="22"/>
      <c r="CKP318" s="22"/>
      <c r="CKQ318" s="22"/>
      <c r="CKR318" s="22"/>
      <c r="CKS318" s="22"/>
      <c r="CKT318" s="22"/>
      <c r="CKU318" s="22"/>
      <c r="CKV318" s="22"/>
      <c r="CKW318" s="22"/>
      <c r="CKX318" s="22"/>
      <c r="CKY318" s="22"/>
      <c r="CKZ318" s="22"/>
      <c r="CLA318" s="22"/>
      <c r="CLB318" s="22"/>
      <c r="CLC318" s="22"/>
      <c r="CLD318" s="22"/>
      <c r="CLE318" s="22"/>
      <c r="CLF318" s="22"/>
      <c r="CLG318" s="22"/>
      <c r="CLH318" s="22"/>
      <c r="CLI318" s="22"/>
      <c r="CLJ318" s="22"/>
      <c r="CLK318" s="22"/>
      <c r="CLL318" s="22"/>
      <c r="CLM318" s="22"/>
      <c r="CLN318" s="22"/>
      <c r="CLO318" s="22"/>
      <c r="CLP318" s="22"/>
      <c r="CLQ318" s="22"/>
      <c r="CLR318" s="22"/>
      <c r="CLS318" s="22"/>
      <c r="CLT318" s="22"/>
      <c r="CLU318" s="22"/>
      <c r="CLV318" s="22"/>
      <c r="CLW318" s="22"/>
      <c r="CLX318" s="22"/>
      <c r="CLY318" s="22"/>
      <c r="CLZ318" s="22"/>
      <c r="CMA318" s="22"/>
      <c r="CMB318" s="22"/>
      <c r="CMC318" s="22"/>
      <c r="CMD318" s="22"/>
      <c r="CME318" s="22"/>
      <c r="CMF318" s="22"/>
      <c r="CMG318" s="22"/>
      <c r="CMH318" s="22"/>
      <c r="CMI318" s="22"/>
      <c r="CMJ318" s="22"/>
      <c r="CMK318" s="22"/>
      <c r="CML318" s="22"/>
      <c r="CMM318" s="22"/>
      <c r="CMN318" s="22"/>
      <c r="CMO318" s="22"/>
      <c r="CMP318" s="22"/>
      <c r="CMQ318" s="22"/>
      <c r="CMR318" s="22"/>
      <c r="CMS318" s="22"/>
      <c r="CMT318" s="22"/>
      <c r="CMU318" s="22"/>
      <c r="CMV318" s="22"/>
      <c r="CMW318" s="22"/>
      <c r="CMX318" s="22"/>
      <c r="CMY318" s="22"/>
      <c r="CMZ318" s="22"/>
      <c r="CNA318" s="22"/>
      <c r="CNB318" s="22"/>
      <c r="CNC318" s="22"/>
      <c r="CND318" s="22"/>
      <c r="CNE318" s="22"/>
      <c r="CNF318" s="22"/>
      <c r="CNG318" s="22"/>
      <c r="CNH318" s="22"/>
      <c r="CNI318" s="22"/>
      <c r="CNJ318" s="22"/>
      <c r="CNK318" s="22"/>
      <c r="CNL318" s="22"/>
      <c r="CNM318" s="22"/>
      <c r="CNN318" s="22"/>
      <c r="CNO318" s="22"/>
      <c r="CNP318" s="22"/>
      <c r="CNQ318" s="22"/>
      <c r="CNR318" s="22"/>
      <c r="CNS318" s="22"/>
      <c r="CNT318" s="22"/>
      <c r="CNU318" s="22"/>
      <c r="CNV318" s="22"/>
      <c r="CNW318" s="22"/>
      <c r="CNX318" s="22"/>
      <c r="CNY318" s="22"/>
      <c r="CNZ318" s="22"/>
      <c r="COA318" s="22"/>
      <c r="COB318" s="22"/>
      <c r="COC318" s="22"/>
      <c r="COD318" s="22"/>
      <c r="COE318" s="22"/>
      <c r="COF318" s="22"/>
      <c r="COG318" s="22"/>
      <c r="COH318" s="22"/>
      <c r="COI318" s="22"/>
      <c r="COJ318" s="22"/>
      <c r="COK318" s="22"/>
      <c r="COL318" s="22"/>
      <c r="COM318" s="22"/>
      <c r="CON318" s="22"/>
      <c r="COO318" s="22"/>
      <c r="COP318" s="22"/>
      <c r="COQ318" s="22"/>
      <c r="COR318" s="22"/>
      <c r="COS318" s="22"/>
      <c r="COT318" s="22"/>
      <c r="COU318" s="22"/>
      <c r="COV318" s="22"/>
      <c r="COW318" s="22"/>
      <c r="COX318" s="22"/>
      <c r="COY318" s="22"/>
      <c r="COZ318" s="22"/>
      <c r="CPA318" s="22"/>
      <c r="CPB318" s="22"/>
      <c r="CPC318" s="22"/>
      <c r="CPD318" s="22"/>
      <c r="CPE318" s="22"/>
      <c r="CPF318" s="22"/>
      <c r="CPG318" s="22"/>
      <c r="CPH318" s="22"/>
      <c r="CPI318" s="22"/>
      <c r="CPJ318" s="22"/>
      <c r="CPK318" s="22"/>
      <c r="CPL318" s="22"/>
      <c r="CPM318" s="22"/>
      <c r="CPN318" s="22"/>
      <c r="CPO318" s="22"/>
      <c r="CPP318" s="22"/>
      <c r="CPQ318" s="22"/>
      <c r="CPR318" s="22"/>
      <c r="CPS318" s="22"/>
      <c r="CPT318" s="22"/>
      <c r="CPU318" s="22"/>
      <c r="CPV318" s="22"/>
      <c r="CPW318" s="22"/>
      <c r="CPX318" s="22"/>
      <c r="CPY318" s="22"/>
      <c r="CPZ318" s="22"/>
      <c r="CQA318" s="22"/>
      <c r="CQB318" s="22"/>
      <c r="CQC318" s="22"/>
      <c r="CQD318" s="22"/>
      <c r="CQE318" s="22"/>
      <c r="CQF318" s="22"/>
      <c r="CQG318" s="22"/>
      <c r="CQH318" s="22"/>
      <c r="CQI318" s="22"/>
      <c r="CQJ318" s="22"/>
      <c r="CQK318" s="22"/>
      <c r="CQL318" s="22"/>
      <c r="CQM318" s="22"/>
      <c r="CQN318" s="22"/>
      <c r="CQO318" s="22"/>
      <c r="CQP318" s="22"/>
      <c r="CQQ318" s="22"/>
      <c r="CQR318" s="22"/>
      <c r="CQS318" s="22"/>
      <c r="CQT318" s="22"/>
      <c r="CQU318" s="22"/>
      <c r="CQV318" s="22"/>
      <c r="CQW318" s="22"/>
      <c r="CQX318" s="22"/>
      <c r="CQY318" s="22"/>
      <c r="CQZ318" s="22"/>
      <c r="CRA318" s="22"/>
      <c r="CRB318" s="22"/>
      <c r="CRC318" s="22"/>
      <c r="CRD318" s="22"/>
      <c r="CRE318" s="22"/>
      <c r="CRF318" s="22"/>
      <c r="CRG318" s="22"/>
      <c r="CRH318" s="22"/>
      <c r="CRI318" s="22"/>
      <c r="CRJ318" s="22"/>
      <c r="CRK318" s="22"/>
      <c r="CRL318" s="22"/>
      <c r="CRM318" s="22"/>
      <c r="CRN318" s="22"/>
      <c r="CRO318" s="22"/>
      <c r="CRP318" s="22"/>
      <c r="CRQ318" s="22"/>
      <c r="CRR318" s="22"/>
      <c r="CRS318" s="22"/>
      <c r="CRT318" s="22"/>
      <c r="CRU318" s="22"/>
      <c r="CRV318" s="22"/>
      <c r="CRW318" s="22"/>
      <c r="CRX318" s="22"/>
      <c r="CRY318" s="22"/>
      <c r="CRZ318" s="22"/>
      <c r="CSA318" s="22"/>
      <c r="CSB318" s="22"/>
      <c r="CSC318" s="22"/>
      <c r="CSD318" s="22"/>
      <c r="CSE318" s="22"/>
      <c r="CSF318" s="22"/>
      <c r="CSG318" s="22"/>
      <c r="CSH318" s="22"/>
      <c r="CSI318" s="22"/>
      <c r="CSJ318" s="22"/>
      <c r="CSK318" s="22"/>
      <c r="CSL318" s="22"/>
      <c r="CSM318" s="22"/>
      <c r="CSN318" s="22"/>
      <c r="CSO318" s="22"/>
      <c r="CSP318" s="22"/>
      <c r="CSQ318" s="22"/>
      <c r="CSR318" s="22"/>
      <c r="CSS318" s="22"/>
      <c r="CST318" s="22"/>
      <c r="CSU318" s="22"/>
      <c r="CSV318" s="22"/>
      <c r="CSW318" s="22"/>
      <c r="CSX318" s="22"/>
      <c r="CSY318" s="22"/>
      <c r="CSZ318" s="22"/>
      <c r="CTA318" s="22"/>
      <c r="CTB318" s="22"/>
      <c r="CTC318" s="22"/>
      <c r="CTD318" s="22"/>
      <c r="CTE318" s="22"/>
      <c r="CTF318" s="22"/>
      <c r="CTG318" s="22"/>
      <c r="CTH318" s="22"/>
      <c r="CTI318" s="22"/>
      <c r="CTJ318" s="22"/>
      <c r="CTK318" s="22"/>
      <c r="CTL318" s="22"/>
      <c r="CTM318" s="22"/>
      <c r="CTN318" s="22"/>
      <c r="CTO318" s="22"/>
      <c r="CTP318" s="22"/>
      <c r="CTQ318" s="22"/>
      <c r="CTR318" s="22"/>
      <c r="CTS318" s="22"/>
      <c r="CTT318" s="22"/>
      <c r="CTU318" s="22"/>
      <c r="CTV318" s="22"/>
      <c r="CTW318" s="22"/>
      <c r="CTX318" s="22"/>
      <c r="CTY318" s="22"/>
      <c r="CTZ318" s="22"/>
      <c r="CUA318" s="22"/>
      <c r="CUB318" s="22"/>
      <c r="CUC318" s="22"/>
      <c r="CUD318" s="22"/>
      <c r="CUE318" s="22"/>
      <c r="CUF318" s="22"/>
      <c r="CUG318" s="22"/>
      <c r="CUH318" s="22"/>
      <c r="CUI318" s="22"/>
      <c r="CUJ318" s="22"/>
      <c r="CUK318" s="22"/>
      <c r="CUL318" s="22"/>
      <c r="CUM318" s="22"/>
      <c r="CUN318" s="22"/>
      <c r="CUO318" s="22"/>
      <c r="CUP318" s="22"/>
      <c r="CUQ318" s="22"/>
      <c r="CUR318" s="22"/>
      <c r="CUS318" s="22"/>
      <c r="CUT318" s="22"/>
      <c r="CUU318" s="22"/>
      <c r="CUV318" s="22"/>
      <c r="CUW318" s="22"/>
      <c r="CUX318" s="22"/>
      <c r="CUY318" s="22"/>
      <c r="CUZ318" s="22"/>
      <c r="CVA318" s="22"/>
      <c r="CVB318" s="22"/>
      <c r="CVC318" s="22"/>
      <c r="CVD318" s="22"/>
      <c r="CVE318" s="22"/>
      <c r="CVF318" s="22"/>
      <c r="CVG318" s="22"/>
      <c r="CVH318" s="22"/>
      <c r="CVI318" s="22"/>
      <c r="CVJ318" s="22"/>
      <c r="CVK318" s="22"/>
      <c r="CVL318" s="22"/>
      <c r="CVM318" s="22"/>
      <c r="CVN318" s="22"/>
      <c r="CVO318" s="22"/>
      <c r="CVP318" s="22"/>
      <c r="CVQ318" s="22"/>
      <c r="CVR318" s="22"/>
      <c r="CVS318" s="22"/>
      <c r="CVT318" s="22"/>
      <c r="CVU318" s="22"/>
      <c r="CVV318" s="22"/>
      <c r="CVW318" s="22"/>
      <c r="CVX318" s="22"/>
      <c r="CVY318" s="22"/>
      <c r="CVZ318" s="22"/>
      <c r="CWA318" s="22"/>
      <c r="CWB318" s="22"/>
      <c r="CWC318" s="22"/>
      <c r="CWD318" s="22"/>
      <c r="CWE318" s="22"/>
      <c r="CWF318" s="22"/>
      <c r="CWG318" s="22"/>
      <c r="CWH318" s="22"/>
      <c r="CWI318" s="22"/>
      <c r="CWJ318" s="22"/>
      <c r="CWK318" s="22"/>
      <c r="CWL318" s="22"/>
      <c r="CWM318" s="22"/>
      <c r="CWN318" s="22"/>
      <c r="CWO318" s="22"/>
      <c r="CWP318" s="22"/>
      <c r="CWQ318" s="22"/>
      <c r="CWR318" s="22"/>
      <c r="CWS318" s="22"/>
      <c r="CWT318" s="22"/>
      <c r="CWU318" s="22"/>
      <c r="CWV318" s="22"/>
      <c r="CWW318" s="22"/>
      <c r="CWX318" s="22"/>
      <c r="CWY318" s="22"/>
      <c r="CWZ318" s="22"/>
      <c r="CXA318" s="22"/>
      <c r="CXB318" s="22"/>
      <c r="CXC318" s="22"/>
      <c r="CXD318" s="22"/>
      <c r="CXE318" s="22"/>
      <c r="CXF318" s="22"/>
      <c r="CXG318" s="22"/>
      <c r="CXH318" s="22"/>
      <c r="CXI318" s="22"/>
      <c r="CXJ318" s="22"/>
      <c r="CXK318" s="22"/>
      <c r="CXL318" s="22"/>
      <c r="CXM318" s="22"/>
      <c r="CXN318" s="22"/>
      <c r="CXO318" s="22"/>
      <c r="CXP318" s="22"/>
      <c r="CXQ318" s="22"/>
      <c r="CXR318" s="22"/>
      <c r="CXS318" s="22"/>
      <c r="CXT318" s="22"/>
      <c r="CXU318" s="22"/>
      <c r="CXV318" s="22"/>
      <c r="CXW318" s="22"/>
      <c r="CXX318" s="22"/>
      <c r="CXY318" s="22"/>
      <c r="CXZ318" s="22"/>
      <c r="CYA318" s="22"/>
      <c r="CYB318" s="22"/>
      <c r="CYC318" s="22"/>
      <c r="CYD318" s="22"/>
      <c r="CYE318" s="22"/>
      <c r="CYF318" s="22"/>
      <c r="CYG318" s="22"/>
      <c r="CYH318" s="22"/>
      <c r="CYI318" s="22"/>
      <c r="CYJ318" s="22"/>
      <c r="CYK318" s="22"/>
      <c r="CYL318" s="22"/>
      <c r="CYM318" s="22"/>
      <c r="CYN318" s="22"/>
      <c r="CYO318" s="22"/>
      <c r="CYP318" s="22"/>
      <c r="CYQ318" s="22"/>
      <c r="CYR318" s="22"/>
      <c r="CYS318" s="22"/>
      <c r="CYT318" s="22"/>
      <c r="CYU318" s="22"/>
      <c r="CYV318" s="22"/>
      <c r="CYW318" s="22"/>
      <c r="CYX318" s="22"/>
      <c r="CYY318" s="22"/>
      <c r="CYZ318" s="22"/>
      <c r="CZA318" s="22"/>
      <c r="CZB318" s="22"/>
      <c r="CZC318" s="22"/>
      <c r="CZD318" s="22"/>
      <c r="CZE318" s="22"/>
      <c r="CZF318" s="22"/>
      <c r="CZG318" s="22"/>
      <c r="CZH318" s="22"/>
      <c r="CZI318" s="22"/>
      <c r="CZJ318" s="22"/>
      <c r="CZK318" s="22"/>
      <c r="CZL318" s="22"/>
      <c r="CZM318" s="22"/>
      <c r="CZN318" s="22"/>
      <c r="CZO318" s="22"/>
      <c r="CZP318" s="22"/>
      <c r="CZQ318" s="22"/>
      <c r="CZR318" s="22"/>
      <c r="CZS318" s="22"/>
      <c r="CZT318" s="22"/>
      <c r="CZU318" s="22"/>
      <c r="CZV318" s="22"/>
      <c r="CZW318" s="22"/>
      <c r="CZX318" s="22"/>
      <c r="CZY318" s="22"/>
      <c r="CZZ318" s="22"/>
      <c r="DAA318" s="22"/>
      <c r="DAB318" s="22"/>
      <c r="DAC318" s="22"/>
      <c r="DAD318" s="22"/>
      <c r="DAE318" s="22"/>
      <c r="DAF318" s="22"/>
      <c r="DAG318" s="22"/>
      <c r="DAH318" s="22"/>
      <c r="DAI318" s="22"/>
      <c r="DAJ318" s="22"/>
      <c r="DAK318" s="22"/>
      <c r="DAL318" s="22"/>
      <c r="DAM318" s="22"/>
      <c r="DAN318" s="22"/>
      <c r="DAO318" s="22"/>
      <c r="DAP318" s="22"/>
      <c r="DAQ318" s="22"/>
      <c r="DAR318" s="22"/>
      <c r="DAS318" s="22"/>
      <c r="DAT318" s="22"/>
      <c r="DAU318" s="22"/>
      <c r="DAV318" s="22"/>
      <c r="DAW318" s="22"/>
      <c r="DAX318" s="22"/>
      <c r="DAY318" s="22"/>
      <c r="DAZ318" s="22"/>
      <c r="DBA318" s="22"/>
      <c r="DBB318" s="22"/>
      <c r="DBC318" s="22"/>
      <c r="DBD318" s="22"/>
      <c r="DBE318" s="22"/>
      <c r="DBF318" s="22"/>
      <c r="DBG318" s="22"/>
      <c r="DBH318" s="22"/>
      <c r="DBI318" s="22"/>
      <c r="DBJ318" s="22"/>
      <c r="DBK318" s="22"/>
      <c r="DBL318" s="22"/>
      <c r="DBM318" s="22"/>
      <c r="DBN318" s="22"/>
      <c r="DBO318" s="22"/>
      <c r="DBP318" s="22"/>
      <c r="DBQ318" s="22"/>
      <c r="DBR318" s="22"/>
      <c r="DBS318" s="22"/>
      <c r="DBT318" s="22"/>
      <c r="DBU318" s="22"/>
      <c r="DBV318" s="22"/>
      <c r="DBW318" s="22"/>
      <c r="DBX318" s="22"/>
      <c r="DBY318" s="22"/>
      <c r="DBZ318" s="22"/>
      <c r="DCA318" s="22"/>
      <c r="DCB318" s="22"/>
      <c r="DCC318" s="22"/>
      <c r="DCD318" s="22"/>
      <c r="DCE318" s="22"/>
      <c r="DCF318" s="22"/>
      <c r="DCG318" s="22"/>
      <c r="DCH318" s="22"/>
      <c r="DCI318" s="22"/>
      <c r="DCJ318" s="22"/>
      <c r="DCK318" s="22"/>
      <c r="DCL318" s="22"/>
      <c r="DCM318" s="22"/>
      <c r="DCN318" s="22"/>
      <c r="DCO318" s="22"/>
      <c r="DCP318" s="22"/>
      <c r="DCQ318" s="22"/>
      <c r="DCR318" s="22"/>
      <c r="DCS318" s="22"/>
      <c r="DCT318" s="22"/>
      <c r="DCU318" s="22"/>
      <c r="DCV318" s="22"/>
      <c r="DCW318" s="22"/>
      <c r="DCX318" s="22"/>
      <c r="DCY318" s="22"/>
      <c r="DCZ318" s="22"/>
      <c r="DDA318" s="22"/>
      <c r="DDB318" s="22"/>
      <c r="DDC318" s="22"/>
      <c r="DDD318" s="22"/>
      <c r="DDE318" s="22"/>
      <c r="DDF318" s="22"/>
      <c r="DDG318" s="22"/>
      <c r="DDH318" s="22"/>
      <c r="DDI318" s="22"/>
      <c r="DDJ318" s="22"/>
      <c r="DDK318" s="22"/>
      <c r="DDL318" s="22"/>
      <c r="DDM318" s="22"/>
      <c r="DDN318" s="22"/>
      <c r="DDO318" s="22"/>
      <c r="DDP318" s="22"/>
      <c r="DDQ318" s="22"/>
      <c r="DDR318" s="22"/>
      <c r="DDS318" s="22"/>
      <c r="DDT318" s="22"/>
      <c r="DDU318" s="22"/>
      <c r="DDV318" s="22"/>
      <c r="DDW318" s="22"/>
      <c r="DDX318" s="22"/>
      <c r="DDY318" s="22"/>
      <c r="DDZ318" s="22"/>
      <c r="DEA318" s="22"/>
      <c r="DEB318" s="22"/>
      <c r="DEC318" s="22"/>
      <c r="DED318" s="22"/>
      <c r="DEE318" s="22"/>
      <c r="DEF318" s="22"/>
      <c r="DEG318" s="22"/>
      <c r="DEH318" s="22"/>
      <c r="DEI318" s="22"/>
      <c r="DEJ318" s="22"/>
      <c r="DEK318" s="22"/>
      <c r="DEL318" s="22"/>
      <c r="DEM318" s="22"/>
      <c r="DEN318" s="22"/>
      <c r="DEO318" s="22"/>
      <c r="DEP318" s="22"/>
      <c r="DEQ318" s="22"/>
      <c r="DER318" s="22"/>
      <c r="DES318" s="22"/>
      <c r="DET318" s="22"/>
      <c r="DEU318" s="22"/>
      <c r="DEV318" s="22"/>
      <c r="DEW318" s="22"/>
      <c r="DEX318" s="22"/>
      <c r="DEY318" s="22"/>
      <c r="DEZ318" s="22"/>
      <c r="DFA318" s="22"/>
      <c r="DFB318" s="22"/>
      <c r="DFC318" s="22"/>
      <c r="DFD318" s="22"/>
      <c r="DFE318" s="22"/>
      <c r="DFF318" s="22"/>
      <c r="DFG318" s="22"/>
      <c r="DFH318" s="22"/>
      <c r="DFI318" s="22"/>
      <c r="DFJ318" s="22"/>
      <c r="DFK318" s="22"/>
      <c r="DFL318" s="22"/>
      <c r="DFM318" s="22"/>
      <c r="DFN318" s="22"/>
      <c r="DFO318" s="22"/>
      <c r="DFP318" s="22"/>
      <c r="DFQ318" s="22"/>
      <c r="DFR318" s="22"/>
      <c r="DFS318" s="22"/>
      <c r="DFT318" s="22"/>
      <c r="DFU318" s="22"/>
      <c r="DFV318" s="22"/>
      <c r="DFW318" s="22"/>
      <c r="DFX318" s="22"/>
      <c r="DFY318" s="22"/>
      <c r="DFZ318" s="22"/>
      <c r="DGA318" s="22"/>
      <c r="DGB318" s="22"/>
      <c r="DGC318" s="22"/>
      <c r="DGD318" s="22"/>
      <c r="DGE318" s="22"/>
      <c r="DGF318" s="22"/>
      <c r="DGG318" s="22"/>
      <c r="DGH318" s="22"/>
      <c r="DGI318" s="22"/>
      <c r="DGJ318" s="22"/>
      <c r="DGK318" s="22"/>
      <c r="DGL318" s="22"/>
      <c r="DGM318" s="22"/>
      <c r="DGN318" s="22"/>
      <c r="DGO318" s="22"/>
      <c r="DGP318" s="22"/>
      <c r="DGQ318" s="22"/>
      <c r="DGR318" s="22"/>
      <c r="DGS318" s="22"/>
      <c r="DGT318" s="22"/>
      <c r="DGU318" s="22"/>
      <c r="DGV318" s="22"/>
      <c r="DGW318" s="22"/>
      <c r="DGX318" s="22"/>
      <c r="DGY318" s="22"/>
      <c r="DGZ318" s="22"/>
      <c r="DHA318" s="22"/>
      <c r="DHB318" s="22"/>
      <c r="DHC318" s="22"/>
      <c r="DHD318" s="22"/>
      <c r="DHE318" s="22"/>
      <c r="DHF318" s="22"/>
      <c r="DHG318" s="22"/>
      <c r="DHH318" s="22"/>
      <c r="DHI318" s="22"/>
      <c r="DHJ318" s="22"/>
      <c r="DHK318" s="22"/>
      <c r="DHL318" s="22"/>
      <c r="DHM318" s="22"/>
      <c r="DHN318" s="22"/>
      <c r="DHO318" s="22"/>
      <c r="DHP318" s="22"/>
      <c r="DHQ318" s="22"/>
      <c r="DHR318" s="22"/>
      <c r="DHS318" s="22"/>
      <c r="DHT318" s="22"/>
      <c r="DHU318" s="22"/>
      <c r="DHV318" s="22"/>
      <c r="DHW318" s="22"/>
      <c r="DHX318" s="22"/>
      <c r="DHY318" s="22"/>
      <c r="DHZ318" s="22"/>
      <c r="DIA318" s="22"/>
      <c r="DIB318" s="22"/>
      <c r="DIC318" s="22"/>
      <c r="DID318" s="22"/>
      <c r="DIE318" s="22"/>
      <c r="DIF318" s="22"/>
      <c r="DIG318" s="22"/>
      <c r="DIH318" s="22"/>
      <c r="DII318" s="22"/>
      <c r="DIJ318" s="22"/>
      <c r="DIK318" s="22"/>
      <c r="DIL318" s="22"/>
      <c r="DIM318" s="22"/>
      <c r="DIN318" s="22"/>
      <c r="DIO318" s="22"/>
      <c r="DIP318" s="22"/>
      <c r="DIQ318" s="22"/>
      <c r="DIR318" s="22"/>
      <c r="DIS318" s="22"/>
      <c r="DIT318" s="22"/>
      <c r="DIU318" s="22"/>
      <c r="DIV318" s="22"/>
      <c r="DIW318" s="22"/>
      <c r="DIX318" s="22"/>
      <c r="DIY318" s="22"/>
      <c r="DIZ318" s="22"/>
      <c r="DJA318" s="22"/>
      <c r="DJB318" s="22"/>
      <c r="DJC318" s="22"/>
      <c r="DJD318" s="22"/>
      <c r="DJE318" s="22"/>
      <c r="DJF318" s="22"/>
      <c r="DJG318" s="22"/>
      <c r="DJH318" s="22"/>
      <c r="DJI318" s="22"/>
      <c r="DJJ318" s="22"/>
      <c r="DJK318" s="22"/>
      <c r="DJL318" s="22"/>
      <c r="DJM318" s="22"/>
      <c r="DJN318" s="22"/>
      <c r="DJO318" s="22"/>
      <c r="DJP318" s="22"/>
      <c r="DJQ318" s="22"/>
      <c r="DJR318" s="22"/>
      <c r="DJS318" s="22"/>
      <c r="DJT318" s="22"/>
      <c r="DJU318" s="22"/>
      <c r="DJV318" s="22"/>
      <c r="DJW318" s="22"/>
      <c r="DJX318" s="22"/>
      <c r="DJY318" s="22"/>
      <c r="DJZ318" s="22"/>
      <c r="DKA318" s="22"/>
      <c r="DKB318" s="22"/>
      <c r="DKC318" s="22"/>
      <c r="DKD318" s="22"/>
      <c r="DKE318" s="22"/>
      <c r="DKF318" s="22"/>
      <c r="DKG318" s="22"/>
      <c r="DKH318" s="22"/>
      <c r="DKI318" s="22"/>
      <c r="DKJ318" s="22"/>
      <c r="DKK318" s="22"/>
      <c r="DKL318" s="22"/>
      <c r="DKM318" s="22"/>
      <c r="DKN318" s="22"/>
      <c r="DKO318" s="22"/>
      <c r="DKP318" s="22"/>
      <c r="DKQ318" s="22"/>
      <c r="DKR318" s="22"/>
      <c r="DKS318" s="22"/>
      <c r="DKT318" s="22"/>
      <c r="DKU318" s="22"/>
      <c r="DKV318" s="22"/>
      <c r="DKW318" s="22"/>
      <c r="DKX318" s="22"/>
      <c r="DKY318" s="22"/>
      <c r="DKZ318" s="22"/>
      <c r="DLA318" s="22"/>
      <c r="DLB318" s="22"/>
      <c r="DLC318" s="22"/>
      <c r="DLD318" s="22"/>
      <c r="DLE318" s="22"/>
      <c r="DLF318" s="22"/>
      <c r="DLG318" s="22"/>
      <c r="DLH318" s="22"/>
      <c r="DLI318" s="22"/>
      <c r="DLJ318" s="22"/>
      <c r="DLK318" s="22"/>
      <c r="DLL318" s="22"/>
      <c r="DLM318" s="22"/>
      <c r="DLN318" s="22"/>
      <c r="DLO318" s="22"/>
      <c r="DLP318" s="22"/>
      <c r="DLQ318" s="22"/>
      <c r="DLR318" s="22"/>
      <c r="DLS318" s="22"/>
      <c r="DLT318" s="22"/>
      <c r="DLU318" s="22"/>
      <c r="DLV318" s="22"/>
      <c r="DLW318" s="22"/>
      <c r="DLX318" s="22"/>
      <c r="DLY318" s="22"/>
      <c r="DLZ318" s="22"/>
      <c r="DMA318" s="22"/>
      <c r="DMB318" s="22"/>
      <c r="DMC318" s="22"/>
      <c r="DMD318" s="22"/>
      <c r="DME318" s="22"/>
      <c r="DMF318" s="22"/>
      <c r="DMG318" s="22"/>
      <c r="DMH318" s="22"/>
      <c r="DMI318" s="22"/>
      <c r="DMJ318" s="22"/>
      <c r="DMK318" s="22"/>
      <c r="DML318" s="22"/>
      <c r="DMM318" s="22"/>
      <c r="DMN318" s="22"/>
      <c r="DMO318" s="22"/>
      <c r="DMP318" s="22"/>
      <c r="DMQ318" s="22"/>
      <c r="DMR318" s="22"/>
      <c r="DMS318" s="22"/>
      <c r="DMT318" s="22"/>
      <c r="DMU318" s="22"/>
      <c r="DMV318" s="22"/>
      <c r="DMW318" s="22"/>
      <c r="DMX318" s="22"/>
      <c r="DMY318" s="22"/>
      <c r="DMZ318" s="22"/>
      <c r="DNA318" s="22"/>
      <c r="DNB318" s="22"/>
      <c r="DNC318" s="22"/>
      <c r="DND318" s="22"/>
      <c r="DNE318" s="22"/>
      <c r="DNF318" s="22"/>
      <c r="DNG318" s="22"/>
      <c r="DNH318" s="22"/>
      <c r="DNI318" s="22"/>
      <c r="DNJ318" s="22"/>
      <c r="DNK318" s="22"/>
      <c r="DNL318" s="22"/>
      <c r="DNM318" s="22"/>
      <c r="DNN318" s="22"/>
      <c r="DNO318" s="22"/>
      <c r="DNP318" s="22"/>
      <c r="DNQ318" s="22"/>
      <c r="DNR318" s="22"/>
      <c r="DNS318" s="22"/>
      <c r="DNT318" s="22"/>
      <c r="DNU318" s="22"/>
      <c r="DNV318" s="22"/>
      <c r="DNW318" s="22"/>
      <c r="DNX318" s="22"/>
      <c r="DNY318" s="22"/>
      <c r="DNZ318" s="22"/>
      <c r="DOA318" s="22"/>
      <c r="DOB318" s="22"/>
      <c r="DOC318" s="22"/>
      <c r="DOD318" s="22"/>
      <c r="DOE318" s="22"/>
      <c r="DOF318" s="22"/>
      <c r="DOG318" s="22"/>
      <c r="DOH318" s="22"/>
      <c r="DOI318" s="22"/>
      <c r="DOJ318" s="22"/>
      <c r="DOK318" s="22"/>
      <c r="DOL318" s="22"/>
      <c r="DOM318" s="22"/>
      <c r="DON318" s="22"/>
      <c r="DOO318" s="22"/>
      <c r="DOP318" s="22"/>
      <c r="DOQ318" s="22"/>
      <c r="DOR318" s="22"/>
      <c r="DOS318" s="22"/>
      <c r="DOT318" s="22"/>
      <c r="DOU318" s="22"/>
      <c r="DOV318" s="22"/>
      <c r="DOW318" s="22"/>
      <c r="DOX318" s="22"/>
      <c r="DOY318" s="22"/>
      <c r="DOZ318" s="22"/>
      <c r="DPA318" s="22"/>
      <c r="DPB318" s="22"/>
      <c r="DPC318" s="22"/>
      <c r="DPD318" s="22"/>
      <c r="DPE318" s="22"/>
      <c r="DPF318" s="22"/>
      <c r="DPG318" s="22"/>
      <c r="DPH318" s="22"/>
      <c r="DPI318" s="22"/>
      <c r="DPJ318" s="22"/>
      <c r="DPK318" s="22"/>
      <c r="DPL318" s="22"/>
      <c r="DPM318" s="22"/>
      <c r="DPN318" s="22"/>
      <c r="DPO318" s="22"/>
      <c r="DPP318" s="22"/>
      <c r="DPQ318" s="22"/>
      <c r="DPR318" s="22"/>
      <c r="DPS318" s="22"/>
      <c r="DPT318" s="22"/>
      <c r="DPU318" s="22"/>
      <c r="DPV318" s="22"/>
      <c r="DPW318" s="22"/>
      <c r="DPX318" s="22"/>
      <c r="DPY318" s="22"/>
      <c r="DPZ318" s="22"/>
      <c r="DQA318" s="22"/>
      <c r="DQB318" s="22"/>
      <c r="DQC318" s="22"/>
      <c r="DQD318" s="22"/>
      <c r="DQE318" s="22"/>
      <c r="DQF318" s="22"/>
      <c r="DQG318" s="22"/>
      <c r="DQH318" s="22"/>
      <c r="DQI318" s="22"/>
      <c r="DQJ318" s="22"/>
      <c r="DQK318" s="22"/>
      <c r="DQL318" s="22"/>
      <c r="DQM318" s="22"/>
      <c r="DQN318" s="22"/>
      <c r="DQO318" s="22"/>
      <c r="DQP318" s="22"/>
      <c r="DQQ318" s="22"/>
      <c r="DQR318" s="22"/>
      <c r="DQS318" s="22"/>
      <c r="DQT318" s="22"/>
      <c r="DQU318" s="22"/>
      <c r="DQV318" s="22"/>
      <c r="DQW318" s="22"/>
      <c r="DQX318" s="22"/>
      <c r="DQY318" s="22"/>
      <c r="DQZ318" s="22"/>
      <c r="DRA318" s="22"/>
      <c r="DRB318" s="22"/>
      <c r="DRC318" s="22"/>
      <c r="DRD318" s="22"/>
      <c r="DRE318" s="22"/>
      <c r="DRF318" s="22"/>
      <c r="DRG318" s="22"/>
      <c r="DRH318" s="22"/>
      <c r="DRI318" s="22"/>
      <c r="DRJ318" s="22"/>
      <c r="DRK318" s="22"/>
      <c r="DRL318" s="22"/>
      <c r="DRM318" s="22"/>
      <c r="DRN318" s="22"/>
      <c r="DRO318" s="22"/>
      <c r="DRP318" s="22"/>
      <c r="DRQ318" s="22"/>
      <c r="DRR318" s="22"/>
      <c r="DRS318" s="22"/>
      <c r="DRT318" s="22"/>
      <c r="DRU318" s="22"/>
      <c r="DRV318" s="22"/>
      <c r="DRW318" s="22"/>
      <c r="DRX318" s="22"/>
      <c r="DRY318" s="22"/>
      <c r="DRZ318" s="22"/>
      <c r="DSA318" s="22"/>
      <c r="DSB318" s="22"/>
      <c r="DSC318" s="22"/>
      <c r="DSD318" s="22"/>
      <c r="DSE318" s="22"/>
      <c r="DSF318" s="22"/>
      <c r="DSG318" s="22"/>
      <c r="DSH318" s="22"/>
      <c r="DSI318" s="22"/>
      <c r="DSJ318" s="22"/>
      <c r="DSK318" s="22"/>
      <c r="DSL318" s="22"/>
      <c r="DSM318" s="22"/>
      <c r="DSN318" s="22"/>
      <c r="DSO318" s="22"/>
      <c r="DSP318" s="22"/>
      <c r="DSQ318" s="22"/>
      <c r="DSR318" s="22"/>
      <c r="DSS318" s="22"/>
      <c r="DST318" s="22"/>
      <c r="DSU318" s="22"/>
      <c r="DSV318" s="22"/>
      <c r="DSW318" s="22"/>
      <c r="DSX318" s="22"/>
      <c r="DSY318" s="22"/>
      <c r="DSZ318" s="22"/>
      <c r="DTA318" s="22"/>
      <c r="DTB318" s="22"/>
      <c r="DTC318" s="22"/>
      <c r="DTD318" s="22"/>
      <c r="DTE318" s="22"/>
      <c r="DTF318" s="22"/>
      <c r="DTG318" s="22"/>
      <c r="DTH318" s="22"/>
      <c r="DTI318" s="22"/>
      <c r="DTJ318" s="22"/>
      <c r="DTK318" s="22"/>
      <c r="DTL318" s="22"/>
      <c r="DTM318" s="22"/>
      <c r="DTN318" s="22"/>
      <c r="DTO318" s="22"/>
      <c r="DTP318" s="22"/>
      <c r="DTQ318" s="22"/>
      <c r="DTR318" s="22"/>
      <c r="DTS318" s="22"/>
      <c r="DTT318" s="22"/>
      <c r="DTU318" s="22"/>
      <c r="DTV318" s="22"/>
      <c r="DTW318" s="22"/>
      <c r="DTX318" s="22"/>
      <c r="DTY318" s="22"/>
      <c r="DTZ318" s="22"/>
      <c r="DUA318" s="22"/>
      <c r="DUB318" s="22"/>
      <c r="DUC318" s="22"/>
      <c r="DUD318" s="22"/>
      <c r="DUE318" s="22"/>
      <c r="DUF318" s="22"/>
      <c r="DUG318" s="22"/>
      <c r="DUH318" s="22"/>
      <c r="DUI318" s="22"/>
      <c r="DUJ318" s="22"/>
      <c r="DUK318" s="22"/>
      <c r="DUL318" s="22"/>
      <c r="DUM318" s="22"/>
      <c r="DUN318" s="22"/>
      <c r="DUO318" s="22"/>
      <c r="DUP318" s="22"/>
      <c r="DUQ318" s="22"/>
      <c r="DUR318" s="22"/>
      <c r="DUS318" s="22"/>
      <c r="DUT318" s="22"/>
      <c r="DUU318" s="22"/>
      <c r="DUV318" s="22"/>
      <c r="DUW318" s="22"/>
      <c r="DUX318" s="22"/>
      <c r="DUY318" s="22"/>
      <c r="DUZ318" s="22"/>
      <c r="DVA318" s="22"/>
      <c r="DVB318" s="22"/>
      <c r="DVC318" s="22"/>
      <c r="DVD318" s="22"/>
      <c r="DVE318" s="22"/>
      <c r="DVF318" s="22"/>
      <c r="DVG318" s="22"/>
      <c r="DVH318" s="22"/>
      <c r="DVI318" s="22"/>
      <c r="DVJ318" s="22"/>
      <c r="DVK318" s="22"/>
      <c r="DVL318" s="22"/>
      <c r="DVM318" s="22"/>
      <c r="DVN318" s="22"/>
      <c r="DVO318" s="22"/>
      <c r="DVP318" s="22"/>
      <c r="DVQ318" s="22"/>
      <c r="DVR318" s="22"/>
      <c r="DVS318" s="22"/>
      <c r="DVT318" s="22"/>
      <c r="DVU318" s="22"/>
      <c r="DVV318" s="22"/>
      <c r="DVW318" s="22"/>
      <c r="DVX318" s="22"/>
      <c r="DVY318" s="22"/>
      <c r="DVZ318" s="22"/>
      <c r="DWA318" s="22"/>
      <c r="DWB318" s="22"/>
      <c r="DWC318" s="22"/>
      <c r="DWD318" s="22"/>
      <c r="DWE318" s="22"/>
      <c r="DWF318" s="22"/>
      <c r="DWG318" s="22"/>
      <c r="DWH318" s="22"/>
      <c r="DWI318" s="22"/>
      <c r="DWJ318" s="22"/>
      <c r="DWK318" s="22"/>
      <c r="DWL318" s="22"/>
      <c r="DWM318" s="22"/>
      <c r="DWN318" s="22"/>
      <c r="DWO318" s="22"/>
      <c r="DWP318" s="22"/>
      <c r="DWQ318" s="22"/>
      <c r="DWR318" s="22"/>
      <c r="DWS318" s="22"/>
      <c r="DWT318" s="22"/>
      <c r="DWU318" s="22"/>
      <c r="DWV318" s="22"/>
      <c r="DWW318" s="22"/>
      <c r="DWX318" s="22"/>
      <c r="DWY318" s="22"/>
      <c r="DWZ318" s="22"/>
      <c r="DXA318" s="22"/>
      <c r="DXB318" s="22"/>
      <c r="DXC318" s="22"/>
      <c r="DXD318" s="22"/>
      <c r="DXE318" s="22"/>
      <c r="DXF318" s="22"/>
      <c r="DXG318" s="22"/>
      <c r="DXH318" s="22"/>
      <c r="DXI318" s="22"/>
      <c r="DXJ318" s="22"/>
      <c r="DXK318" s="22"/>
      <c r="DXL318" s="22"/>
      <c r="DXM318" s="22"/>
      <c r="DXN318" s="22"/>
      <c r="DXO318" s="22"/>
      <c r="DXP318" s="22"/>
      <c r="DXQ318" s="22"/>
      <c r="DXR318" s="22"/>
      <c r="DXS318" s="22"/>
      <c r="DXT318" s="22"/>
      <c r="DXU318" s="22"/>
      <c r="DXV318" s="22"/>
      <c r="DXW318" s="22"/>
      <c r="DXX318" s="22"/>
      <c r="DXY318" s="22"/>
      <c r="DXZ318" s="22"/>
      <c r="DYA318" s="22"/>
      <c r="DYB318" s="22"/>
      <c r="DYC318" s="22"/>
      <c r="DYD318" s="22"/>
      <c r="DYE318" s="22"/>
      <c r="DYF318" s="22"/>
      <c r="DYG318" s="22"/>
      <c r="DYH318" s="22"/>
      <c r="DYI318" s="22"/>
      <c r="DYJ318" s="22"/>
      <c r="DYK318" s="22"/>
      <c r="DYL318" s="22"/>
      <c r="DYM318" s="22"/>
      <c r="DYN318" s="22"/>
      <c r="DYO318" s="22"/>
      <c r="DYP318" s="22"/>
      <c r="DYQ318" s="22"/>
      <c r="DYR318" s="22"/>
      <c r="DYS318" s="22"/>
      <c r="DYT318" s="22"/>
      <c r="DYU318" s="22"/>
      <c r="DYV318" s="22"/>
      <c r="DYW318" s="22"/>
      <c r="DYX318" s="22"/>
      <c r="DYY318" s="22"/>
      <c r="DYZ318" s="22"/>
      <c r="DZA318" s="22"/>
      <c r="DZB318" s="22"/>
      <c r="DZC318" s="22"/>
      <c r="DZD318" s="22"/>
      <c r="DZE318" s="22"/>
      <c r="DZF318" s="22"/>
      <c r="DZG318" s="22"/>
      <c r="DZH318" s="22"/>
      <c r="DZI318" s="22"/>
      <c r="DZJ318" s="22"/>
      <c r="DZK318" s="22"/>
      <c r="DZL318" s="22"/>
      <c r="DZM318" s="22"/>
      <c r="DZN318" s="22"/>
      <c r="DZO318" s="22"/>
      <c r="DZP318" s="22"/>
      <c r="DZQ318" s="22"/>
      <c r="DZR318" s="22"/>
      <c r="DZS318" s="22"/>
      <c r="DZT318" s="22"/>
      <c r="DZU318" s="22"/>
      <c r="DZV318" s="22"/>
      <c r="DZW318" s="22"/>
      <c r="DZX318" s="22"/>
      <c r="DZY318" s="22"/>
      <c r="DZZ318" s="22"/>
      <c r="EAA318" s="22"/>
      <c r="EAB318" s="22"/>
      <c r="EAC318" s="22"/>
      <c r="EAD318" s="22"/>
      <c r="EAE318" s="22"/>
      <c r="EAF318" s="22"/>
      <c r="EAG318" s="22"/>
      <c r="EAH318" s="22"/>
      <c r="EAI318" s="22"/>
      <c r="EAJ318" s="22"/>
      <c r="EAK318" s="22"/>
      <c r="EAL318" s="22"/>
      <c r="EAM318" s="22"/>
      <c r="EAN318" s="22"/>
      <c r="EAO318" s="22"/>
      <c r="EAP318" s="22"/>
      <c r="EAQ318" s="22"/>
      <c r="EAR318" s="22"/>
      <c r="EAS318" s="22"/>
      <c r="EAT318" s="22"/>
      <c r="EAU318" s="22"/>
      <c r="EAV318" s="22"/>
      <c r="EAW318" s="22"/>
      <c r="EAX318" s="22"/>
      <c r="EAY318" s="22"/>
      <c r="EAZ318" s="22"/>
      <c r="EBA318" s="22"/>
      <c r="EBB318" s="22"/>
      <c r="EBC318" s="22"/>
      <c r="EBD318" s="22"/>
      <c r="EBE318" s="22"/>
      <c r="EBF318" s="22"/>
      <c r="EBG318" s="22"/>
      <c r="EBH318" s="22"/>
      <c r="EBI318" s="22"/>
      <c r="EBJ318" s="22"/>
      <c r="EBK318" s="22"/>
      <c r="EBL318" s="22"/>
      <c r="EBM318" s="22"/>
      <c r="EBN318" s="22"/>
      <c r="EBO318" s="22"/>
      <c r="EBP318" s="22"/>
      <c r="EBQ318" s="22"/>
      <c r="EBR318" s="22"/>
      <c r="EBS318" s="22"/>
      <c r="EBT318" s="22"/>
      <c r="EBU318" s="22"/>
      <c r="EBV318" s="22"/>
      <c r="EBW318" s="22"/>
      <c r="EBX318" s="22"/>
      <c r="EBY318" s="22"/>
      <c r="EBZ318" s="22"/>
      <c r="ECA318" s="22"/>
      <c r="ECB318" s="22"/>
      <c r="ECC318" s="22"/>
      <c r="ECD318" s="22"/>
      <c r="ECE318" s="22"/>
      <c r="ECF318" s="22"/>
      <c r="ECG318" s="22"/>
      <c r="ECH318" s="22"/>
      <c r="ECI318" s="22"/>
      <c r="ECJ318" s="22"/>
      <c r="ECK318" s="22"/>
      <c r="ECL318" s="22"/>
      <c r="ECM318" s="22"/>
      <c r="ECN318" s="22"/>
      <c r="ECO318" s="22"/>
      <c r="ECP318" s="22"/>
      <c r="ECQ318" s="22"/>
      <c r="ECR318" s="22"/>
      <c r="ECS318" s="22"/>
      <c r="ECT318" s="22"/>
      <c r="ECU318" s="22"/>
      <c r="ECV318" s="22"/>
      <c r="ECW318" s="22"/>
      <c r="ECX318" s="22"/>
      <c r="ECY318" s="22"/>
      <c r="ECZ318" s="22"/>
      <c r="EDA318" s="22"/>
      <c r="EDB318" s="22"/>
      <c r="EDC318" s="22"/>
      <c r="EDD318" s="22"/>
      <c r="EDE318" s="22"/>
      <c r="EDF318" s="22"/>
      <c r="EDG318" s="22"/>
      <c r="EDH318" s="22"/>
      <c r="EDI318" s="22"/>
      <c r="EDJ318" s="22"/>
      <c r="EDK318" s="22"/>
      <c r="EDL318" s="22"/>
      <c r="EDM318" s="22"/>
      <c r="EDN318" s="22"/>
      <c r="EDO318" s="22"/>
      <c r="EDP318" s="22"/>
      <c r="EDQ318" s="22"/>
      <c r="EDR318" s="22"/>
      <c r="EDS318" s="22"/>
      <c r="EDT318" s="22"/>
      <c r="EDU318" s="22"/>
      <c r="EDV318" s="22"/>
      <c r="EDW318" s="22"/>
      <c r="EDX318" s="22"/>
      <c r="EDY318" s="22"/>
      <c r="EDZ318" s="22"/>
      <c r="EEA318" s="22"/>
      <c r="EEB318" s="22"/>
      <c r="EEC318" s="22"/>
      <c r="EED318" s="22"/>
      <c r="EEE318" s="22"/>
      <c r="EEF318" s="22"/>
      <c r="EEG318" s="22"/>
      <c r="EEH318" s="22"/>
      <c r="EEI318" s="22"/>
      <c r="EEJ318" s="22"/>
      <c r="EEK318" s="22"/>
      <c r="EEL318" s="22"/>
      <c r="EEM318" s="22"/>
      <c r="EEN318" s="22"/>
      <c r="EEO318" s="22"/>
      <c r="EEP318" s="22"/>
      <c r="EEQ318" s="22"/>
      <c r="EER318" s="22"/>
      <c r="EES318" s="22"/>
      <c r="EET318" s="22"/>
      <c r="EEU318" s="22"/>
      <c r="EEV318" s="22"/>
      <c r="EEW318" s="22"/>
      <c r="EEX318" s="22"/>
      <c r="EEY318" s="22"/>
      <c r="EEZ318" s="22"/>
      <c r="EFA318" s="22"/>
      <c r="EFB318" s="22"/>
      <c r="EFC318" s="22"/>
      <c r="EFD318" s="22"/>
      <c r="EFE318" s="22"/>
      <c r="EFF318" s="22"/>
      <c r="EFG318" s="22"/>
      <c r="EFH318" s="22"/>
      <c r="EFI318" s="22"/>
      <c r="EFJ318" s="22"/>
      <c r="EFK318" s="22"/>
      <c r="EFL318" s="22"/>
      <c r="EFM318" s="22"/>
      <c r="EFN318" s="22"/>
      <c r="EFO318" s="22"/>
      <c r="EFP318" s="22"/>
      <c r="EFQ318" s="22"/>
      <c r="EFR318" s="22"/>
      <c r="EFS318" s="22"/>
      <c r="EFT318" s="22"/>
      <c r="EFU318" s="22"/>
      <c r="EFV318" s="22"/>
      <c r="EFW318" s="22"/>
      <c r="EFX318" s="22"/>
      <c r="EFY318" s="22"/>
      <c r="EFZ318" s="22"/>
      <c r="EGA318" s="22"/>
      <c r="EGB318" s="22"/>
      <c r="EGC318" s="22"/>
      <c r="EGD318" s="22"/>
      <c r="EGE318" s="22"/>
      <c r="EGF318" s="22"/>
      <c r="EGG318" s="22"/>
      <c r="EGH318" s="22"/>
      <c r="EGI318" s="22"/>
      <c r="EGJ318" s="22"/>
      <c r="EGK318" s="22"/>
      <c r="EGL318" s="22"/>
      <c r="EGM318" s="22"/>
      <c r="EGN318" s="22"/>
      <c r="EGO318" s="22"/>
      <c r="EGP318" s="22"/>
      <c r="EGQ318" s="22"/>
      <c r="EGR318" s="22"/>
      <c r="EGS318" s="22"/>
      <c r="EGT318" s="22"/>
      <c r="EGU318" s="22"/>
      <c r="EGV318" s="22"/>
      <c r="EGW318" s="22"/>
      <c r="EGX318" s="22"/>
      <c r="EGY318" s="22"/>
      <c r="EGZ318" s="22"/>
      <c r="EHA318" s="22"/>
      <c r="EHB318" s="22"/>
      <c r="EHC318" s="22"/>
      <c r="EHD318" s="22"/>
      <c r="EHE318" s="22"/>
      <c r="EHF318" s="22"/>
      <c r="EHG318" s="22"/>
      <c r="EHH318" s="22"/>
      <c r="EHI318" s="22"/>
      <c r="EHJ318" s="22"/>
      <c r="EHK318" s="22"/>
      <c r="EHL318" s="22"/>
      <c r="EHM318" s="22"/>
      <c r="EHN318" s="22"/>
      <c r="EHO318" s="22"/>
      <c r="EHP318" s="22"/>
      <c r="EHQ318" s="22"/>
      <c r="EHR318" s="22"/>
      <c r="EHS318" s="22"/>
      <c r="EHT318" s="22"/>
      <c r="EHU318" s="22"/>
      <c r="EHV318" s="22"/>
      <c r="EHW318" s="22"/>
      <c r="EHX318" s="22"/>
      <c r="EHY318" s="22"/>
      <c r="EHZ318" s="22"/>
      <c r="EIA318" s="22"/>
      <c r="EIB318" s="22"/>
      <c r="EIC318" s="22"/>
      <c r="EID318" s="22"/>
      <c r="EIE318" s="22"/>
      <c r="EIF318" s="22"/>
      <c r="EIG318" s="22"/>
      <c r="EIH318" s="22"/>
      <c r="EII318" s="22"/>
      <c r="EIJ318" s="22"/>
      <c r="EIK318" s="22"/>
      <c r="EIL318" s="22"/>
      <c r="EIM318" s="22"/>
      <c r="EIN318" s="22"/>
      <c r="EIO318" s="22"/>
      <c r="EIP318" s="22"/>
      <c r="EIQ318" s="22"/>
      <c r="EIR318" s="22"/>
      <c r="EIS318" s="22"/>
      <c r="EIT318" s="22"/>
      <c r="EIU318" s="22"/>
      <c r="EIV318" s="22"/>
      <c r="EIW318" s="22"/>
      <c r="EIX318" s="22"/>
      <c r="EIY318" s="22"/>
      <c r="EIZ318" s="22"/>
      <c r="EJA318" s="22"/>
      <c r="EJB318" s="22"/>
      <c r="EJC318" s="22"/>
      <c r="EJD318" s="22"/>
      <c r="EJE318" s="22"/>
      <c r="EJF318" s="22"/>
      <c r="EJG318" s="22"/>
      <c r="EJH318" s="22"/>
      <c r="EJI318" s="22"/>
      <c r="EJJ318" s="22"/>
      <c r="EJK318" s="22"/>
      <c r="EJL318" s="22"/>
      <c r="EJM318" s="22"/>
      <c r="EJN318" s="22"/>
      <c r="EJO318" s="22"/>
      <c r="EJP318" s="22"/>
      <c r="EJQ318" s="22"/>
      <c r="EJR318" s="22"/>
      <c r="EJS318" s="22"/>
      <c r="EJT318" s="22"/>
      <c r="EJU318" s="22"/>
      <c r="EJV318" s="22"/>
      <c r="EJW318" s="22"/>
      <c r="EJX318" s="22"/>
      <c r="EJY318" s="22"/>
      <c r="EJZ318" s="22"/>
      <c r="EKA318" s="22"/>
      <c r="EKB318" s="22"/>
      <c r="EKC318" s="22"/>
      <c r="EKD318" s="22"/>
      <c r="EKE318" s="22"/>
      <c r="EKF318" s="22"/>
      <c r="EKG318" s="22"/>
      <c r="EKH318" s="22"/>
      <c r="EKI318" s="22"/>
      <c r="EKJ318" s="22"/>
      <c r="EKK318" s="22"/>
      <c r="EKL318" s="22"/>
      <c r="EKM318" s="22"/>
      <c r="EKN318" s="22"/>
      <c r="EKO318" s="22"/>
      <c r="EKP318" s="22"/>
      <c r="EKQ318" s="22"/>
      <c r="EKR318" s="22"/>
      <c r="EKS318" s="22"/>
      <c r="EKT318" s="22"/>
      <c r="EKU318" s="22"/>
      <c r="EKV318" s="22"/>
      <c r="EKW318" s="22"/>
      <c r="EKX318" s="22"/>
      <c r="EKY318" s="22"/>
      <c r="EKZ318" s="22"/>
      <c r="ELA318" s="22"/>
      <c r="ELB318" s="22"/>
      <c r="ELC318" s="22"/>
      <c r="ELD318" s="22"/>
      <c r="ELE318" s="22"/>
      <c r="ELF318" s="22"/>
      <c r="ELG318" s="22"/>
      <c r="ELH318" s="22"/>
      <c r="ELI318" s="22"/>
      <c r="ELJ318" s="22"/>
      <c r="ELK318" s="22"/>
      <c r="ELL318" s="22"/>
      <c r="ELM318" s="22"/>
      <c r="ELN318" s="22"/>
      <c r="ELO318" s="22"/>
      <c r="ELP318" s="22"/>
      <c r="ELQ318" s="22"/>
      <c r="ELR318" s="22"/>
      <c r="ELS318" s="22"/>
      <c r="ELT318" s="22"/>
      <c r="ELU318" s="22"/>
      <c r="ELV318" s="22"/>
      <c r="ELW318" s="22"/>
      <c r="ELX318" s="22"/>
      <c r="ELY318" s="22"/>
      <c r="ELZ318" s="22"/>
      <c r="EMA318" s="22"/>
      <c r="EMB318" s="22"/>
      <c r="EMC318" s="22"/>
      <c r="EMD318" s="22"/>
      <c r="EME318" s="22"/>
      <c r="EMF318" s="22"/>
      <c r="EMG318" s="22"/>
      <c r="EMH318" s="22"/>
      <c r="EMI318" s="22"/>
      <c r="EMJ318" s="22"/>
      <c r="EMK318" s="22"/>
      <c r="EML318" s="22"/>
      <c r="EMM318" s="22"/>
      <c r="EMN318" s="22"/>
      <c r="EMO318" s="22"/>
      <c r="EMP318" s="22"/>
      <c r="EMQ318" s="22"/>
      <c r="EMR318" s="22"/>
      <c r="EMS318" s="22"/>
      <c r="EMT318" s="22"/>
      <c r="EMU318" s="22"/>
      <c r="EMV318" s="22"/>
      <c r="EMW318" s="22"/>
      <c r="EMX318" s="22"/>
      <c r="EMY318" s="22"/>
      <c r="EMZ318" s="22"/>
      <c r="ENA318" s="22"/>
      <c r="ENB318" s="22"/>
      <c r="ENC318" s="22"/>
      <c r="END318" s="22"/>
      <c r="ENE318" s="22"/>
      <c r="ENF318" s="22"/>
      <c r="ENG318" s="22"/>
      <c r="ENH318" s="22"/>
      <c r="ENI318" s="22"/>
      <c r="ENJ318" s="22"/>
      <c r="ENK318" s="22"/>
      <c r="ENL318" s="22"/>
      <c r="ENM318" s="22"/>
      <c r="ENN318" s="22"/>
      <c r="ENO318" s="22"/>
      <c r="ENP318" s="22"/>
      <c r="ENQ318" s="22"/>
      <c r="ENR318" s="22"/>
      <c r="ENS318" s="22"/>
      <c r="ENT318" s="22"/>
      <c r="ENU318" s="22"/>
      <c r="ENV318" s="22"/>
      <c r="ENW318" s="22"/>
      <c r="ENX318" s="22"/>
      <c r="ENY318" s="22"/>
      <c r="ENZ318" s="22"/>
      <c r="EOA318" s="22"/>
      <c r="EOB318" s="22"/>
      <c r="EOC318" s="22"/>
      <c r="EOD318" s="22"/>
      <c r="EOE318" s="22"/>
      <c r="EOF318" s="22"/>
      <c r="EOG318" s="22"/>
      <c r="EOH318" s="22"/>
      <c r="EOI318" s="22"/>
      <c r="EOJ318" s="22"/>
      <c r="EOK318" s="22"/>
      <c r="EOL318" s="22"/>
      <c r="EOM318" s="22"/>
      <c r="EON318" s="22"/>
      <c r="EOO318" s="22"/>
      <c r="EOP318" s="22"/>
      <c r="EOQ318" s="22"/>
      <c r="EOR318" s="22"/>
      <c r="EOS318" s="22"/>
      <c r="EOT318" s="22"/>
      <c r="EOU318" s="22"/>
      <c r="EOV318" s="22"/>
      <c r="EOW318" s="22"/>
      <c r="EOX318" s="22"/>
      <c r="EOY318" s="22"/>
      <c r="EOZ318" s="22"/>
      <c r="EPA318" s="22"/>
      <c r="EPB318" s="22"/>
      <c r="EPC318" s="22"/>
      <c r="EPD318" s="22"/>
      <c r="EPE318" s="22"/>
      <c r="EPF318" s="22"/>
      <c r="EPG318" s="22"/>
      <c r="EPH318" s="22"/>
      <c r="EPI318" s="22"/>
      <c r="EPJ318" s="22"/>
      <c r="EPK318" s="22"/>
      <c r="EPL318" s="22"/>
      <c r="EPM318" s="22"/>
      <c r="EPN318" s="22"/>
      <c r="EPO318" s="22"/>
      <c r="EPP318" s="22"/>
      <c r="EPQ318" s="22"/>
      <c r="EPR318" s="22"/>
      <c r="EPS318" s="22"/>
      <c r="EPT318" s="22"/>
      <c r="EPU318" s="22"/>
      <c r="EPV318" s="22"/>
      <c r="EPW318" s="22"/>
      <c r="EPX318" s="22"/>
      <c r="EPY318" s="22"/>
      <c r="EPZ318" s="22"/>
      <c r="EQA318" s="22"/>
      <c r="EQB318" s="22"/>
      <c r="EQC318" s="22"/>
      <c r="EQD318" s="22"/>
      <c r="EQE318" s="22"/>
      <c r="EQF318" s="22"/>
      <c r="EQG318" s="22"/>
      <c r="EQH318" s="22"/>
      <c r="EQI318" s="22"/>
      <c r="EQJ318" s="22"/>
      <c r="EQK318" s="22"/>
      <c r="EQL318" s="22"/>
      <c r="EQM318" s="22"/>
      <c r="EQN318" s="22"/>
      <c r="EQO318" s="22"/>
      <c r="EQP318" s="22"/>
      <c r="EQQ318" s="22"/>
      <c r="EQR318" s="22"/>
      <c r="EQS318" s="22"/>
      <c r="EQT318" s="22"/>
      <c r="EQU318" s="22"/>
      <c r="EQV318" s="22"/>
      <c r="EQW318" s="22"/>
      <c r="EQX318" s="22"/>
      <c r="EQY318" s="22"/>
      <c r="EQZ318" s="22"/>
      <c r="ERA318" s="22"/>
      <c r="ERB318" s="22"/>
      <c r="ERC318" s="22"/>
      <c r="ERD318" s="22"/>
      <c r="ERE318" s="22"/>
      <c r="ERF318" s="22"/>
      <c r="ERG318" s="22"/>
      <c r="ERH318" s="22"/>
      <c r="ERI318" s="22"/>
      <c r="ERJ318" s="22"/>
      <c r="ERK318" s="22"/>
      <c r="ERL318" s="22"/>
      <c r="ERM318" s="22"/>
      <c r="ERN318" s="22"/>
      <c r="ERO318" s="22"/>
      <c r="ERP318" s="22"/>
      <c r="ERQ318" s="22"/>
      <c r="ERR318" s="22"/>
      <c r="ERS318" s="22"/>
      <c r="ERT318" s="22"/>
      <c r="ERU318" s="22"/>
      <c r="ERV318" s="22"/>
      <c r="ERW318" s="22"/>
      <c r="ERX318" s="22"/>
      <c r="ERY318" s="22"/>
      <c r="ERZ318" s="22"/>
      <c r="ESA318" s="22"/>
      <c r="ESB318" s="22"/>
      <c r="ESC318" s="22"/>
      <c r="ESD318" s="22"/>
      <c r="ESE318" s="22"/>
      <c r="ESF318" s="22"/>
      <c r="ESG318" s="22"/>
      <c r="ESH318" s="22"/>
      <c r="ESI318" s="22"/>
      <c r="ESJ318" s="22"/>
      <c r="ESK318" s="22"/>
      <c r="ESL318" s="22"/>
      <c r="ESM318" s="22"/>
      <c r="ESN318" s="22"/>
      <c r="ESO318" s="22"/>
      <c r="ESP318" s="22"/>
      <c r="ESQ318" s="22"/>
      <c r="ESR318" s="22"/>
      <c r="ESS318" s="22"/>
      <c r="EST318" s="22"/>
      <c r="ESU318" s="22"/>
      <c r="ESV318" s="22"/>
      <c r="ESW318" s="22"/>
      <c r="ESX318" s="22"/>
      <c r="ESY318" s="22"/>
      <c r="ESZ318" s="22"/>
      <c r="ETA318" s="22"/>
      <c r="ETB318" s="22"/>
      <c r="ETC318" s="22"/>
      <c r="ETD318" s="22"/>
      <c r="ETE318" s="22"/>
      <c r="ETF318" s="22"/>
      <c r="ETG318" s="22"/>
      <c r="ETH318" s="22"/>
      <c r="ETI318" s="22"/>
      <c r="ETJ318" s="22"/>
      <c r="ETK318" s="22"/>
      <c r="ETL318" s="22"/>
      <c r="ETM318" s="22"/>
      <c r="ETN318" s="22"/>
      <c r="ETO318" s="22"/>
      <c r="ETP318" s="22"/>
      <c r="ETQ318" s="22"/>
      <c r="ETR318" s="22"/>
      <c r="ETS318" s="22"/>
      <c r="ETT318" s="22"/>
      <c r="ETU318" s="22"/>
      <c r="ETV318" s="22"/>
      <c r="ETW318" s="22"/>
      <c r="ETX318" s="22"/>
      <c r="ETY318" s="22"/>
      <c r="ETZ318" s="22"/>
      <c r="EUA318" s="22"/>
      <c r="EUB318" s="22"/>
      <c r="EUC318" s="22"/>
      <c r="EUD318" s="22"/>
      <c r="EUE318" s="22"/>
      <c r="EUF318" s="22"/>
      <c r="EUG318" s="22"/>
      <c r="EUH318" s="22"/>
      <c r="EUI318" s="22"/>
      <c r="EUJ318" s="22"/>
      <c r="EUK318" s="22"/>
      <c r="EUL318" s="22"/>
      <c r="EUM318" s="22"/>
      <c r="EUN318" s="22"/>
      <c r="EUO318" s="22"/>
      <c r="EUP318" s="22"/>
      <c r="EUQ318" s="22"/>
      <c r="EUR318" s="22"/>
      <c r="EUS318" s="22"/>
      <c r="EUT318" s="22"/>
      <c r="EUU318" s="22"/>
      <c r="EUV318" s="22"/>
      <c r="EUW318" s="22"/>
      <c r="EUX318" s="22"/>
      <c r="EUY318" s="22"/>
      <c r="EUZ318" s="22"/>
      <c r="EVA318" s="22"/>
      <c r="EVB318" s="22"/>
      <c r="EVC318" s="22"/>
      <c r="EVD318" s="22"/>
      <c r="EVE318" s="22"/>
      <c r="EVF318" s="22"/>
      <c r="EVG318" s="22"/>
      <c r="EVH318" s="22"/>
      <c r="EVI318" s="22"/>
      <c r="EVJ318" s="22"/>
      <c r="EVK318" s="22"/>
      <c r="EVL318" s="22"/>
      <c r="EVM318" s="22"/>
      <c r="EVN318" s="22"/>
      <c r="EVO318" s="22"/>
      <c r="EVP318" s="22"/>
      <c r="EVQ318" s="22"/>
      <c r="EVR318" s="22"/>
      <c r="EVS318" s="22"/>
      <c r="EVT318" s="22"/>
      <c r="EVU318" s="22"/>
      <c r="EVV318" s="22"/>
      <c r="EVW318" s="22"/>
      <c r="EVX318" s="22"/>
      <c r="EVY318" s="22"/>
      <c r="EVZ318" s="22"/>
      <c r="EWA318" s="22"/>
      <c r="EWB318" s="22"/>
      <c r="EWC318" s="22"/>
      <c r="EWD318" s="22"/>
      <c r="EWE318" s="22"/>
      <c r="EWF318" s="22"/>
      <c r="EWG318" s="22"/>
      <c r="EWH318" s="22"/>
      <c r="EWI318" s="22"/>
      <c r="EWJ318" s="22"/>
      <c r="EWK318" s="22"/>
      <c r="EWL318" s="22"/>
      <c r="EWM318" s="22"/>
      <c r="EWN318" s="22"/>
      <c r="EWO318" s="22"/>
      <c r="EWP318" s="22"/>
      <c r="EWQ318" s="22"/>
      <c r="EWR318" s="22"/>
      <c r="EWS318" s="22"/>
      <c r="EWT318" s="22"/>
      <c r="EWU318" s="22"/>
      <c r="EWV318" s="22"/>
      <c r="EWW318" s="22"/>
      <c r="EWX318" s="22"/>
      <c r="EWY318" s="22"/>
      <c r="EWZ318" s="22"/>
      <c r="EXA318" s="22"/>
      <c r="EXB318" s="22"/>
      <c r="EXC318" s="22"/>
      <c r="EXD318" s="22"/>
      <c r="EXE318" s="22"/>
      <c r="EXF318" s="22"/>
      <c r="EXG318" s="22"/>
      <c r="EXH318" s="22"/>
      <c r="EXI318" s="22"/>
      <c r="EXJ318" s="22"/>
      <c r="EXK318" s="22"/>
      <c r="EXL318" s="22"/>
      <c r="EXM318" s="22"/>
      <c r="EXN318" s="22"/>
      <c r="EXO318" s="22"/>
      <c r="EXP318" s="22"/>
      <c r="EXQ318" s="22"/>
      <c r="EXR318" s="22"/>
      <c r="EXS318" s="22"/>
      <c r="EXT318" s="22"/>
      <c r="EXU318" s="22"/>
      <c r="EXV318" s="22"/>
      <c r="EXW318" s="22"/>
      <c r="EXX318" s="22"/>
      <c r="EXY318" s="22"/>
      <c r="EXZ318" s="22"/>
      <c r="EYA318" s="22"/>
      <c r="EYB318" s="22"/>
      <c r="EYC318" s="22"/>
      <c r="EYD318" s="22"/>
      <c r="EYE318" s="22"/>
      <c r="EYF318" s="22"/>
      <c r="EYG318" s="22"/>
      <c r="EYH318" s="22"/>
      <c r="EYI318" s="22"/>
      <c r="EYJ318" s="22"/>
      <c r="EYK318" s="22"/>
      <c r="EYL318" s="22"/>
      <c r="EYM318" s="22"/>
      <c r="EYN318" s="22"/>
      <c r="EYO318" s="22"/>
      <c r="EYP318" s="22"/>
      <c r="EYQ318" s="22"/>
      <c r="EYR318" s="22"/>
      <c r="EYS318" s="22"/>
      <c r="EYT318" s="22"/>
      <c r="EYU318" s="22"/>
      <c r="EYV318" s="22"/>
      <c r="EYW318" s="22"/>
      <c r="EYX318" s="22"/>
      <c r="EYY318" s="22"/>
      <c r="EYZ318" s="22"/>
      <c r="EZA318" s="22"/>
      <c r="EZB318" s="22"/>
      <c r="EZC318" s="22"/>
      <c r="EZD318" s="22"/>
      <c r="EZE318" s="22"/>
      <c r="EZF318" s="22"/>
      <c r="EZG318" s="22"/>
      <c r="EZH318" s="22"/>
      <c r="EZI318" s="22"/>
      <c r="EZJ318" s="22"/>
      <c r="EZK318" s="22"/>
      <c r="EZL318" s="22"/>
      <c r="EZM318" s="22"/>
      <c r="EZN318" s="22"/>
      <c r="EZO318" s="22"/>
      <c r="EZP318" s="22"/>
      <c r="EZQ318" s="22"/>
      <c r="EZR318" s="22"/>
      <c r="EZS318" s="22"/>
      <c r="EZT318" s="22"/>
      <c r="EZU318" s="22"/>
      <c r="EZV318" s="22"/>
      <c r="EZW318" s="22"/>
      <c r="EZX318" s="22"/>
      <c r="EZY318" s="22"/>
      <c r="EZZ318" s="22"/>
      <c r="FAA318" s="22"/>
      <c r="FAB318" s="22"/>
      <c r="FAC318" s="22"/>
      <c r="FAD318" s="22"/>
      <c r="FAE318" s="22"/>
      <c r="FAF318" s="22"/>
      <c r="FAG318" s="22"/>
      <c r="FAH318" s="22"/>
      <c r="FAI318" s="22"/>
      <c r="FAJ318" s="22"/>
      <c r="FAK318" s="22"/>
      <c r="FAL318" s="22"/>
      <c r="FAM318" s="22"/>
      <c r="FAN318" s="22"/>
      <c r="FAO318" s="22"/>
      <c r="FAP318" s="22"/>
      <c r="FAQ318" s="22"/>
      <c r="FAR318" s="22"/>
      <c r="FAS318" s="22"/>
      <c r="FAT318" s="22"/>
      <c r="FAU318" s="22"/>
      <c r="FAV318" s="22"/>
      <c r="FAW318" s="22"/>
      <c r="FAX318" s="22"/>
      <c r="FAY318" s="22"/>
      <c r="FAZ318" s="22"/>
      <c r="FBA318" s="22"/>
      <c r="FBB318" s="22"/>
      <c r="FBC318" s="22"/>
      <c r="FBD318" s="22"/>
      <c r="FBE318" s="22"/>
      <c r="FBF318" s="22"/>
      <c r="FBG318" s="22"/>
      <c r="FBH318" s="22"/>
      <c r="FBI318" s="22"/>
      <c r="FBJ318" s="22"/>
      <c r="FBK318" s="22"/>
      <c r="FBL318" s="22"/>
      <c r="FBM318" s="22"/>
      <c r="FBN318" s="22"/>
      <c r="FBO318" s="22"/>
      <c r="FBP318" s="22"/>
      <c r="FBQ318" s="22"/>
      <c r="FBR318" s="22"/>
      <c r="FBS318" s="22"/>
      <c r="FBT318" s="22"/>
      <c r="FBU318" s="22"/>
      <c r="FBV318" s="22"/>
      <c r="FBW318" s="22"/>
      <c r="FBX318" s="22"/>
      <c r="FBY318" s="22"/>
      <c r="FBZ318" s="22"/>
      <c r="FCA318" s="22"/>
      <c r="FCB318" s="22"/>
      <c r="FCC318" s="22"/>
      <c r="FCD318" s="22"/>
      <c r="FCE318" s="22"/>
      <c r="FCF318" s="22"/>
      <c r="FCG318" s="22"/>
      <c r="FCH318" s="22"/>
      <c r="FCI318" s="22"/>
      <c r="FCJ318" s="22"/>
      <c r="FCK318" s="22"/>
      <c r="FCL318" s="22"/>
      <c r="FCM318" s="22"/>
      <c r="FCN318" s="22"/>
      <c r="FCO318" s="22"/>
      <c r="FCP318" s="22"/>
      <c r="FCQ318" s="22"/>
      <c r="FCR318" s="22"/>
      <c r="FCS318" s="22"/>
      <c r="FCT318" s="22"/>
      <c r="FCU318" s="22"/>
      <c r="FCV318" s="22"/>
      <c r="FCW318" s="22"/>
      <c r="FCX318" s="22"/>
      <c r="FCY318" s="22"/>
      <c r="FCZ318" s="22"/>
      <c r="FDA318" s="22"/>
      <c r="FDB318" s="22"/>
      <c r="FDC318" s="22"/>
      <c r="FDD318" s="22"/>
      <c r="FDE318" s="22"/>
      <c r="FDF318" s="22"/>
      <c r="FDG318" s="22"/>
      <c r="FDH318" s="22"/>
      <c r="FDI318" s="22"/>
      <c r="FDJ318" s="22"/>
      <c r="FDK318" s="22"/>
      <c r="FDL318" s="22"/>
      <c r="FDM318" s="22"/>
      <c r="FDN318" s="22"/>
      <c r="FDO318" s="22"/>
      <c r="FDP318" s="22"/>
      <c r="FDQ318" s="22"/>
      <c r="FDR318" s="22"/>
      <c r="FDS318" s="22"/>
      <c r="FDT318" s="22"/>
      <c r="FDU318" s="22"/>
      <c r="FDV318" s="22"/>
      <c r="FDW318" s="22"/>
      <c r="FDX318" s="22"/>
      <c r="FDY318" s="22"/>
      <c r="FDZ318" s="22"/>
      <c r="FEA318" s="22"/>
      <c r="FEB318" s="22"/>
      <c r="FEC318" s="22"/>
      <c r="FED318" s="22"/>
      <c r="FEE318" s="22"/>
      <c r="FEF318" s="22"/>
      <c r="FEG318" s="22"/>
      <c r="FEH318" s="22"/>
      <c r="FEI318" s="22"/>
      <c r="FEJ318" s="22"/>
      <c r="FEK318" s="22"/>
      <c r="FEL318" s="22"/>
      <c r="FEM318" s="22"/>
      <c r="FEN318" s="22"/>
      <c r="FEO318" s="22"/>
      <c r="FEP318" s="22"/>
      <c r="FEQ318" s="22"/>
      <c r="FER318" s="22"/>
      <c r="FES318" s="22"/>
      <c r="FET318" s="22"/>
      <c r="FEU318" s="22"/>
      <c r="FEV318" s="22"/>
      <c r="FEW318" s="22"/>
      <c r="FEX318" s="22"/>
      <c r="FEY318" s="22"/>
      <c r="FEZ318" s="22"/>
      <c r="FFA318" s="22"/>
      <c r="FFB318" s="22"/>
      <c r="FFC318" s="22"/>
      <c r="FFD318" s="22"/>
      <c r="FFE318" s="22"/>
      <c r="FFF318" s="22"/>
      <c r="FFG318" s="22"/>
      <c r="FFH318" s="22"/>
      <c r="FFI318" s="22"/>
      <c r="FFJ318" s="22"/>
      <c r="FFK318" s="22"/>
      <c r="FFL318" s="22"/>
      <c r="FFM318" s="22"/>
      <c r="FFN318" s="22"/>
      <c r="FFO318" s="22"/>
      <c r="FFP318" s="22"/>
      <c r="FFQ318" s="22"/>
      <c r="FFR318" s="22"/>
      <c r="FFS318" s="22"/>
      <c r="FFT318" s="22"/>
      <c r="FFU318" s="22"/>
      <c r="FFV318" s="22"/>
      <c r="FFW318" s="22"/>
      <c r="FFX318" s="22"/>
      <c r="FFY318" s="22"/>
      <c r="FFZ318" s="22"/>
      <c r="FGA318" s="22"/>
      <c r="FGB318" s="22"/>
      <c r="FGC318" s="22"/>
      <c r="FGD318" s="22"/>
      <c r="FGE318" s="22"/>
      <c r="FGF318" s="22"/>
      <c r="FGG318" s="22"/>
      <c r="FGH318" s="22"/>
      <c r="FGI318" s="22"/>
      <c r="FGJ318" s="22"/>
      <c r="FGK318" s="22"/>
      <c r="FGL318" s="22"/>
      <c r="FGM318" s="22"/>
      <c r="FGN318" s="22"/>
      <c r="FGO318" s="22"/>
      <c r="FGP318" s="22"/>
      <c r="FGQ318" s="22"/>
      <c r="FGR318" s="22"/>
      <c r="FGS318" s="22"/>
      <c r="FGT318" s="22"/>
      <c r="FGU318" s="22"/>
      <c r="FGV318" s="22"/>
      <c r="FGW318" s="22"/>
      <c r="FGX318" s="22"/>
      <c r="FGY318" s="22"/>
      <c r="FGZ318" s="22"/>
      <c r="FHA318" s="22"/>
      <c r="FHB318" s="22"/>
      <c r="FHC318" s="22"/>
      <c r="FHD318" s="22"/>
      <c r="FHE318" s="22"/>
      <c r="FHF318" s="22"/>
      <c r="FHG318" s="22"/>
      <c r="FHH318" s="22"/>
      <c r="FHI318" s="22"/>
      <c r="FHJ318" s="22"/>
      <c r="FHK318" s="22"/>
      <c r="FHL318" s="22"/>
      <c r="FHM318" s="22"/>
      <c r="FHN318" s="22"/>
      <c r="FHO318" s="22"/>
      <c r="FHP318" s="22"/>
      <c r="FHQ318" s="22"/>
      <c r="FHR318" s="22"/>
      <c r="FHS318" s="22"/>
      <c r="FHT318" s="22"/>
      <c r="FHU318" s="22"/>
      <c r="FHV318" s="22"/>
      <c r="FHW318" s="22"/>
      <c r="FHX318" s="22"/>
      <c r="FHY318" s="22"/>
      <c r="FHZ318" s="22"/>
      <c r="FIA318" s="22"/>
      <c r="FIB318" s="22"/>
      <c r="FIC318" s="22"/>
      <c r="FID318" s="22"/>
      <c r="FIE318" s="22"/>
      <c r="FIF318" s="22"/>
      <c r="FIG318" s="22"/>
      <c r="FIH318" s="22"/>
      <c r="FII318" s="22"/>
      <c r="FIJ318" s="22"/>
      <c r="FIK318" s="22"/>
      <c r="FIL318" s="22"/>
      <c r="FIM318" s="22"/>
      <c r="FIN318" s="22"/>
      <c r="FIO318" s="22"/>
      <c r="FIP318" s="22"/>
      <c r="FIQ318" s="22"/>
      <c r="FIR318" s="22"/>
      <c r="FIS318" s="22"/>
      <c r="FIT318" s="22"/>
      <c r="FIU318" s="22"/>
      <c r="FIV318" s="22"/>
      <c r="FIW318" s="22"/>
      <c r="FIX318" s="22"/>
      <c r="FIY318" s="22"/>
      <c r="FIZ318" s="22"/>
      <c r="FJA318" s="22"/>
      <c r="FJB318" s="22"/>
      <c r="FJC318" s="22"/>
      <c r="FJD318" s="22"/>
      <c r="FJE318" s="22"/>
      <c r="FJF318" s="22"/>
      <c r="FJG318" s="22"/>
      <c r="FJH318" s="22"/>
      <c r="FJI318" s="22"/>
      <c r="FJJ318" s="22"/>
      <c r="FJK318" s="22"/>
      <c r="FJL318" s="22"/>
      <c r="FJM318" s="22"/>
      <c r="FJN318" s="22"/>
      <c r="FJO318" s="22"/>
      <c r="FJP318" s="22"/>
      <c r="FJQ318" s="22"/>
      <c r="FJR318" s="22"/>
      <c r="FJS318" s="22"/>
      <c r="FJT318" s="22"/>
      <c r="FJU318" s="22"/>
      <c r="FJV318" s="22"/>
      <c r="FJW318" s="22"/>
      <c r="FJX318" s="22"/>
      <c r="FJY318" s="22"/>
      <c r="FJZ318" s="22"/>
      <c r="FKA318" s="22"/>
      <c r="FKB318" s="22"/>
      <c r="FKC318" s="22"/>
      <c r="FKD318" s="22"/>
      <c r="FKE318" s="22"/>
      <c r="FKF318" s="22"/>
      <c r="FKG318" s="22"/>
      <c r="FKH318" s="22"/>
      <c r="FKI318" s="22"/>
      <c r="FKJ318" s="22"/>
      <c r="FKK318" s="22"/>
      <c r="FKL318" s="22"/>
      <c r="FKM318" s="22"/>
      <c r="FKN318" s="22"/>
      <c r="FKO318" s="22"/>
      <c r="FKP318" s="22"/>
      <c r="FKQ318" s="22"/>
      <c r="FKR318" s="22"/>
      <c r="FKS318" s="22"/>
      <c r="FKT318" s="22"/>
      <c r="FKU318" s="22"/>
      <c r="FKV318" s="22"/>
      <c r="FKW318" s="22"/>
      <c r="FKX318" s="22"/>
      <c r="FKY318" s="22"/>
      <c r="FKZ318" s="22"/>
      <c r="FLA318" s="22"/>
      <c r="FLB318" s="22"/>
      <c r="FLC318" s="22"/>
      <c r="FLD318" s="22"/>
      <c r="FLE318" s="22"/>
      <c r="FLF318" s="22"/>
      <c r="FLG318" s="22"/>
      <c r="FLH318" s="22"/>
      <c r="FLI318" s="22"/>
      <c r="FLJ318" s="22"/>
      <c r="FLK318" s="22"/>
      <c r="FLL318" s="22"/>
      <c r="FLM318" s="22"/>
      <c r="FLN318" s="22"/>
      <c r="FLO318" s="22"/>
      <c r="FLP318" s="22"/>
      <c r="FLQ318" s="22"/>
      <c r="FLR318" s="22"/>
      <c r="FLS318" s="22"/>
      <c r="FLT318" s="22"/>
      <c r="FLU318" s="22"/>
      <c r="FLV318" s="22"/>
      <c r="FLW318" s="22"/>
      <c r="FLX318" s="22"/>
      <c r="FLY318" s="22"/>
      <c r="FLZ318" s="22"/>
      <c r="FMA318" s="22"/>
      <c r="FMB318" s="22"/>
      <c r="FMC318" s="22"/>
      <c r="FMD318" s="22"/>
      <c r="FME318" s="22"/>
      <c r="FMF318" s="22"/>
      <c r="FMG318" s="22"/>
      <c r="FMH318" s="22"/>
      <c r="FMI318" s="22"/>
      <c r="FMJ318" s="22"/>
      <c r="FMK318" s="22"/>
      <c r="FML318" s="22"/>
      <c r="FMM318" s="22"/>
      <c r="FMN318" s="22"/>
      <c r="FMO318" s="22"/>
      <c r="FMP318" s="22"/>
      <c r="FMQ318" s="22"/>
      <c r="FMR318" s="22"/>
      <c r="FMS318" s="22"/>
      <c r="FMT318" s="22"/>
      <c r="FMU318" s="22"/>
      <c r="FMV318" s="22"/>
      <c r="FMW318" s="22"/>
      <c r="FMX318" s="22"/>
      <c r="FMY318" s="22"/>
      <c r="FMZ318" s="22"/>
      <c r="FNA318" s="22"/>
      <c r="FNB318" s="22"/>
      <c r="FNC318" s="22"/>
      <c r="FND318" s="22"/>
      <c r="FNE318" s="22"/>
      <c r="FNF318" s="22"/>
      <c r="FNG318" s="22"/>
      <c r="FNH318" s="22"/>
      <c r="FNI318" s="22"/>
      <c r="FNJ318" s="22"/>
      <c r="FNK318" s="22"/>
      <c r="FNL318" s="22"/>
      <c r="FNM318" s="22"/>
      <c r="FNN318" s="22"/>
      <c r="FNO318" s="22"/>
      <c r="FNP318" s="22"/>
      <c r="FNQ318" s="22"/>
      <c r="FNR318" s="22"/>
      <c r="FNS318" s="22"/>
      <c r="FNT318" s="22"/>
      <c r="FNU318" s="22"/>
      <c r="FNV318" s="22"/>
      <c r="FNW318" s="22"/>
      <c r="FNX318" s="22"/>
      <c r="FNY318" s="22"/>
      <c r="FNZ318" s="22"/>
      <c r="FOA318" s="22"/>
      <c r="FOB318" s="22"/>
      <c r="FOC318" s="22"/>
      <c r="FOD318" s="22"/>
      <c r="FOE318" s="22"/>
      <c r="FOF318" s="22"/>
      <c r="FOG318" s="22"/>
      <c r="FOH318" s="22"/>
      <c r="FOI318" s="22"/>
      <c r="FOJ318" s="22"/>
      <c r="FOK318" s="22"/>
      <c r="FOL318" s="22"/>
      <c r="FOM318" s="22"/>
      <c r="FON318" s="22"/>
      <c r="FOO318" s="22"/>
      <c r="FOP318" s="22"/>
      <c r="FOQ318" s="22"/>
      <c r="FOR318" s="22"/>
      <c r="FOS318" s="22"/>
      <c r="FOT318" s="22"/>
      <c r="FOU318" s="22"/>
      <c r="FOV318" s="22"/>
      <c r="FOW318" s="22"/>
      <c r="FOX318" s="22"/>
      <c r="FOY318" s="22"/>
      <c r="FOZ318" s="22"/>
      <c r="FPA318" s="22"/>
      <c r="FPB318" s="22"/>
      <c r="FPC318" s="22"/>
      <c r="FPD318" s="22"/>
      <c r="FPE318" s="22"/>
      <c r="FPF318" s="22"/>
      <c r="FPG318" s="22"/>
      <c r="FPH318" s="22"/>
      <c r="FPI318" s="22"/>
      <c r="FPJ318" s="22"/>
      <c r="FPK318" s="22"/>
      <c r="FPL318" s="22"/>
      <c r="FPM318" s="22"/>
      <c r="FPN318" s="22"/>
      <c r="FPO318" s="22"/>
      <c r="FPP318" s="22"/>
      <c r="FPQ318" s="22"/>
      <c r="FPR318" s="22"/>
      <c r="FPS318" s="22"/>
      <c r="FPT318" s="22"/>
      <c r="FPU318" s="22"/>
      <c r="FPV318" s="22"/>
      <c r="FPW318" s="22"/>
      <c r="FPX318" s="22"/>
      <c r="FPY318" s="22"/>
      <c r="FPZ318" s="22"/>
      <c r="FQA318" s="22"/>
      <c r="FQB318" s="22"/>
      <c r="FQC318" s="22"/>
      <c r="FQD318" s="22"/>
      <c r="FQE318" s="22"/>
      <c r="FQF318" s="22"/>
      <c r="FQG318" s="22"/>
      <c r="FQH318" s="22"/>
      <c r="FQI318" s="22"/>
      <c r="FQJ318" s="22"/>
      <c r="FQK318" s="22"/>
      <c r="FQL318" s="22"/>
      <c r="FQM318" s="22"/>
      <c r="FQN318" s="22"/>
      <c r="FQO318" s="22"/>
      <c r="FQP318" s="22"/>
      <c r="FQQ318" s="22"/>
      <c r="FQR318" s="22"/>
      <c r="FQS318" s="22"/>
      <c r="FQT318" s="22"/>
      <c r="FQU318" s="22"/>
      <c r="FQV318" s="22"/>
      <c r="FQW318" s="22"/>
      <c r="FQX318" s="22"/>
      <c r="FQY318" s="22"/>
      <c r="FQZ318" s="22"/>
      <c r="FRA318" s="22"/>
      <c r="FRB318" s="22"/>
      <c r="FRC318" s="22"/>
      <c r="FRD318" s="22"/>
      <c r="FRE318" s="22"/>
      <c r="FRF318" s="22"/>
      <c r="FRG318" s="22"/>
      <c r="FRH318" s="22"/>
      <c r="FRI318" s="22"/>
      <c r="FRJ318" s="22"/>
      <c r="FRK318" s="22"/>
      <c r="FRL318" s="22"/>
      <c r="FRM318" s="22"/>
      <c r="FRN318" s="22"/>
      <c r="FRO318" s="22"/>
      <c r="FRP318" s="22"/>
      <c r="FRQ318" s="22"/>
      <c r="FRR318" s="22"/>
      <c r="FRS318" s="22"/>
      <c r="FRT318" s="22"/>
      <c r="FRU318" s="22"/>
      <c r="FRV318" s="22"/>
      <c r="FRW318" s="22"/>
      <c r="FRX318" s="22"/>
      <c r="FRY318" s="22"/>
      <c r="FRZ318" s="22"/>
      <c r="FSA318" s="22"/>
      <c r="FSB318" s="22"/>
      <c r="FSC318" s="22"/>
      <c r="FSD318" s="22"/>
      <c r="FSE318" s="22"/>
      <c r="FSF318" s="22"/>
      <c r="FSG318" s="22"/>
      <c r="FSH318" s="22"/>
      <c r="FSI318" s="22"/>
      <c r="FSJ318" s="22"/>
      <c r="FSK318" s="22"/>
      <c r="FSL318" s="22"/>
      <c r="FSM318" s="22"/>
      <c r="FSN318" s="22"/>
      <c r="FSO318" s="22"/>
      <c r="FSP318" s="22"/>
      <c r="FSQ318" s="22"/>
      <c r="FSR318" s="22"/>
      <c r="FSS318" s="22"/>
      <c r="FST318" s="22"/>
      <c r="FSU318" s="22"/>
      <c r="FSV318" s="22"/>
      <c r="FSW318" s="22"/>
      <c r="FSX318" s="22"/>
      <c r="FSY318" s="22"/>
      <c r="FSZ318" s="22"/>
      <c r="FTA318" s="22"/>
      <c r="FTB318" s="22"/>
      <c r="FTC318" s="22"/>
      <c r="FTD318" s="22"/>
      <c r="FTE318" s="22"/>
      <c r="FTF318" s="22"/>
      <c r="FTG318" s="22"/>
      <c r="FTH318" s="22"/>
      <c r="FTI318" s="22"/>
      <c r="FTJ318" s="22"/>
      <c r="FTK318" s="22"/>
      <c r="FTL318" s="22"/>
      <c r="FTM318" s="22"/>
      <c r="FTN318" s="22"/>
      <c r="FTO318" s="22"/>
      <c r="FTP318" s="22"/>
      <c r="FTQ318" s="22"/>
      <c r="FTR318" s="22"/>
      <c r="FTS318" s="22"/>
      <c r="FTT318" s="22"/>
      <c r="FTU318" s="22"/>
      <c r="FTV318" s="22"/>
      <c r="FTW318" s="22"/>
      <c r="FTX318" s="22"/>
      <c r="FTY318" s="22"/>
      <c r="FTZ318" s="22"/>
      <c r="FUA318" s="22"/>
      <c r="FUB318" s="22"/>
      <c r="FUC318" s="22"/>
      <c r="FUD318" s="22"/>
      <c r="FUE318" s="22"/>
      <c r="FUF318" s="22"/>
      <c r="FUG318" s="22"/>
      <c r="FUH318" s="22"/>
      <c r="FUI318" s="22"/>
      <c r="FUJ318" s="22"/>
      <c r="FUK318" s="22"/>
      <c r="FUL318" s="22"/>
      <c r="FUM318" s="22"/>
      <c r="FUN318" s="22"/>
      <c r="FUO318" s="22"/>
      <c r="FUP318" s="22"/>
      <c r="FUQ318" s="22"/>
      <c r="FUR318" s="22"/>
      <c r="FUS318" s="22"/>
      <c r="FUT318" s="22"/>
      <c r="FUU318" s="22"/>
      <c r="FUV318" s="22"/>
      <c r="FUW318" s="22"/>
      <c r="FUX318" s="22"/>
      <c r="FUY318" s="22"/>
      <c r="FUZ318" s="22"/>
      <c r="FVA318" s="22"/>
      <c r="FVB318" s="22"/>
      <c r="FVC318" s="22"/>
      <c r="FVD318" s="22"/>
      <c r="FVE318" s="22"/>
      <c r="FVF318" s="22"/>
      <c r="FVG318" s="22"/>
      <c r="FVH318" s="22"/>
      <c r="FVI318" s="22"/>
      <c r="FVJ318" s="22"/>
      <c r="FVK318" s="22"/>
      <c r="FVL318" s="22"/>
      <c r="FVM318" s="22"/>
      <c r="FVN318" s="22"/>
      <c r="FVO318" s="22"/>
      <c r="FVP318" s="22"/>
      <c r="FVQ318" s="22"/>
      <c r="FVR318" s="22"/>
      <c r="FVS318" s="22"/>
      <c r="FVT318" s="22"/>
      <c r="FVU318" s="22"/>
      <c r="FVV318" s="22"/>
      <c r="FVW318" s="22"/>
      <c r="FVX318" s="22"/>
      <c r="FVY318" s="22"/>
      <c r="FVZ318" s="22"/>
      <c r="FWA318" s="22"/>
      <c r="FWB318" s="22"/>
      <c r="FWC318" s="22"/>
      <c r="FWD318" s="22"/>
      <c r="FWE318" s="22"/>
      <c r="FWF318" s="22"/>
      <c r="FWG318" s="22"/>
      <c r="FWH318" s="22"/>
      <c r="FWI318" s="22"/>
      <c r="FWJ318" s="22"/>
      <c r="FWK318" s="22"/>
      <c r="FWL318" s="22"/>
      <c r="FWM318" s="22"/>
      <c r="FWN318" s="22"/>
      <c r="FWO318" s="22"/>
      <c r="FWP318" s="22"/>
      <c r="FWQ318" s="22"/>
      <c r="FWR318" s="22"/>
      <c r="FWS318" s="22"/>
      <c r="FWT318" s="22"/>
      <c r="FWU318" s="22"/>
      <c r="FWV318" s="22"/>
      <c r="FWW318" s="22"/>
      <c r="FWX318" s="22"/>
      <c r="FWY318" s="22"/>
      <c r="FWZ318" s="22"/>
      <c r="FXA318" s="22"/>
      <c r="FXB318" s="22"/>
      <c r="FXC318" s="22"/>
      <c r="FXD318" s="22"/>
      <c r="FXE318" s="22"/>
      <c r="FXF318" s="22"/>
      <c r="FXG318" s="22"/>
      <c r="FXH318" s="22"/>
      <c r="FXI318" s="22"/>
      <c r="FXJ318" s="22"/>
      <c r="FXK318" s="22"/>
      <c r="FXL318" s="22"/>
      <c r="FXM318" s="22"/>
      <c r="FXN318" s="22"/>
      <c r="FXO318" s="22"/>
      <c r="FXP318" s="22"/>
      <c r="FXQ318" s="22"/>
      <c r="FXR318" s="22"/>
      <c r="FXS318" s="22"/>
      <c r="FXT318" s="22"/>
      <c r="FXU318" s="22"/>
      <c r="FXV318" s="22"/>
      <c r="FXW318" s="22"/>
      <c r="FXX318" s="22"/>
      <c r="FXY318" s="22"/>
      <c r="FXZ318" s="22"/>
      <c r="FYA318" s="22"/>
      <c r="FYB318" s="22"/>
      <c r="FYC318" s="22"/>
      <c r="FYD318" s="22"/>
      <c r="FYE318" s="22"/>
      <c r="FYF318" s="22"/>
      <c r="FYG318" s="22"/>
      <c r="FYH318" s="22"/>
      <c r="FYI318" s="22"/>
      <c r="FYJ318" s="22"/>
      <c r="FYK318" s="22"/>
      <c r="FYL318" s="22"/>
      <c r="FYM318" s="22"/>
      <c r="FYN318" s="22"/>
      <c r="FYO318" s="22"/>
      <c r="FYP318" s="22"/>
      <c r="FYQ318" s="22"/>
      <c r="FYR318" s="22"/>
      <c r="FYS318" s="22"/>
      <c r="FYT318" s="22"/>
      <c r="FYU318" s="22"/>
      <c r="FYV318" s="22"/>
      <c r="FYW318" s="22"/>
      <c r="FYX318" s="22"/>
      <c r="FYY318" s="22"/>
      <c r="FYZ318" s="22"/>
      <c r="FZA318" s="22"/>
      <c r="FZB318" s="22"/>
      <c r="FZC318" s="22"/>
      <c r="FZD318" s="22"/>
      <c r="FZE318" s="22"/>
      <c r="FZF318" s="22"/>
      <c r="FZG318" s="22"/>
      <c r="FZH318" s="22"/>
      <c r="FZI318" s="22"/>
      <c r="FZJ318" s="22"/>
      <c r="FZK318" s="22"/>
      <c r="FZL318" s="22"/>
      <c r="FZM318" s="22"/>
      <c r="FZN318" s="22"/>
      <c r="FZO318" s="22"/>
      <c r="FZP318" s="22"/>
      <c r="FZQ318" s="22"/>
      <c r="FZR318" s="22"/>
      <c r="FZS318" s="22"/>
      <c r="FZT318" s="22"/>
      <c r="FZU318" s="22"/>
      <c r="FZV318" s="22"/>
      <c r="FZW318" s="22"/>
      <c r="FZX318" s="22"/>
      <c r="FZY318" s="22"/>
      <c r="FZZ318" s="22"/>
      <c r="GAA318" s="22"/>
      <c r="GAB318" s="22"/>
      <c r="GAC318" s="22"/>
      <c r="GAD318" s="22"/>
      <c r="GAE318" s="22"/>
      <c r="GAF318" s="22"/>
      <c r="GAG318" s="22"/>
      <c r="GAH318" s="22"/>
      <c r="GAI318" s="22"/>
      <c r="GAJ318" s="22"/>
      <c r="GAK318" s="22"/>
      <c r="GAL318" s="22"/>
      <c r="GAM318" s="22"/>
      <c r="GAN318" s="22"/>
      <c r="GAO318" s="22"/>
      <c r="GAP318" s="22"/>
      <c r="GAQ318" s="22"/>
      <c r="GAR318" s="22"/>
      <c r="GAS318" s="22"/>
      <c r="GAT318" s="22"/>
      <c r="GAU318" s="22"/>
      <c r="GAV318" s="22"/>
      <c r="GAW318" s="22"/>
      <c r="GAX318" s="22"/>
      <c r="GAY318" s="22"/>
      <c r="GAZ318" s="22"/>
      <c r="GBA318" s="22"/>
      <c r="GBB318" s="22"/>
      <c r="GBC318" s="22"/>
      <c r="GBD318" s="22"/>
      <c r="GBE318" s="22"/>
      <c r="GBF318" s="22"/>
      <c r="GBG318" s="22"/>
      <c r="GBH318" s="22"/>
      <c r="GBI318" s="22"/>
      <c r="GBJ318" s="22"/>
      <c r="GBK318" s="22"/>
      <c r="GBL318" s="22"/>
      <c r="GBM318" s="22"/>
      <c r="GBN318" s="22"/>
      <c r="GBO318" s="22"/>
      <c r="GBP318" s="22"/>
      <c r="GBQ318" s="22"/>
      <c r="GBR318" s="22"/>
      <c r="GBS318" s="22"/>
      <c r="GBT318" s="22"/>
      <c r="GBU318" s="22"/>
      <c r="GBV318" s="22"/>
      <c r="GBW318" s="22"/>
      <c r="GBX318" s="22"/>
      <c r="GBY318" s="22"/>
      <c r="GBZ318" s="22"/>
      <c r="GCA318" s="22"/>
      <c r="GCB318" s="22"/>
      <c r="GCC318" s="22"/>
      <c r="GCD318" s="22"/>
      <c r="GCE318" s="22"/>
      <c r="GCF318" s="22"/>
      <c r="GCG318" s="22"/>
      <c r="GCH318" s="22"/>
      <c r="GCI318" s="22"/>
      <c r="GCJ318" s="22"/>
      <c r="GCK318" s="22"/>
      <c r="GCL318" s="22"/>
      <c r="GCM318" s="22"/>
      <c r="GCN318" s="22"/>
      <c r="GCO318" s="22"/>
      <c r="GCP318" s="22"/>
      <c r="GCQ318" s="22"/>
      <c r="GCR318" s="22"/>
      <c r="GCS318" s="22"/>
      <c r="GCT318" s="22"/>
      <c r="GCU318" s="22"/>
      <c r="GCV318" s="22"/>
      <c r="GCW318" s="22"/>
      <c r="GCX318" s="22"/>
      <c r="GCY318" s="22"/>
      <c r="GCZ318" s="22"/>
      <c r="GDA318" s="22"/>
      <c r="GDB318" s="22"/>
      <c r="GDC318" s="22"/>
      <c r="GDD318" s="22"/>
      <c r="GDE318" s="22"/>
      <c r="GDF318" s="22"/>
      <c r="GDG318" s="22"/>
      <c r="GDH318" s="22"/>
      <c r="GDI318" s="22"/>
      <c r="GDJ318" s="22"/>
      <c r="GDK318" s="22"/>
      <c r="GDL318" s="22"/>
      <c r="GDM318" s="22"/>
      <c r="GDN318" s="22"/>
      <c r="GDO318" s="22"/>
      <c r="GDP318" s="22"/>
      <c r="GDQ318" s="22"/>
      <c r="GDR318" s="22"/>
      <c r="GDS318" s="22"/>
      <c r="GDT318" s="22"/>
      <c r="GDU318" s="22"/>
      <c r="GDV318" s="22"/>
      <c r="GDW318" s="22"/>
      <c r="GDX318" s="22"/>
      <c r="GDY318" s="22"/>
      <c r="GDZ318" s="22"/>
      <c r="GEA318" s="22"/>
      <c r="GEB318" s="22"/>
      <c r="GEC318" s="22"/>
      <c r="GED318" s="22"/>
      <c r="GEE318" s="22"/>
      <c r="GEF318" s="22"/>
      <c r="GEG318" s="22"/>
      <c r="GEH318" s="22"/>
      <c r="GEI318" s="22"/>
      <c r="GEJ318" s="22"/>
      <c r="GEK318" s="22"/>
      <c r="GEL318" s="22"/>
      <c r="GEM318" s="22"/>
      <c r="GEN318" s="22"/>
      <c r="GEO318" s="22"/>
      <c r="GEP318" s="22"/>
      <c r="GEQ318" s="22"/>
      <c r="GER318" s="22"/>
      <c r="GES318" s="22"/>
      <c r="GET318" s="22"/>
      <c r="GEU318" s="22"/>
      <c r="GEV318" s="22"/>
      <c r="GEW318" s="22"/>
      <c r="GEX318" s="22"/>
      <c r="GEY318" s="22"/>
      <c r="GEZ318" s="22"/>
      <c r="GFA318" s="22"/>
      <c r="GFB318" s="22"/>
      <c r="GFC318" s="22"/>
      <c r="GFD318" s="22"/>
      <c r="GFE318" s="22"/>
      <c r="GFF318" s="22"/>
      <c r="GFG318" s="22"/>
      <c r="GFH318" s="22"/>
      <c r="GFI318" s="22"/>
      <c r="GFJ318" s="22"/>
      <c r="GFK318" s="22"/>
      <c r="GFL318" s="22"/>
      <c r="GFM318" s="22"/>
      <c r="GFN318" s="22"/>
      <c r="GFO318" s="22"/>
      <c r="GFP318" s="22"/>
      <c r="GFQ318" s="22"/>
      <c r="GFR318" s="22"/>
      <c r="GFS318" s="22"/>
      <c r="GFT318" s="22"/>
      <c r="GFU318" s="22"/>
      <c r="GFV318" s="22"/>
      <c r="GFW318" s="22"/>
      <c r="GFX318" s="22"/>
      <c r="GFY318" s="22"/>
      <c r="GFZ318" s="22"/>
      <c r="GGA318" s="22"/>
      <c r="GGB318" s="22"/>
      <c r="GGC318" s="22"/>
      <c r="GGD318" s="22"/>
      <c r="GGE318" s="22"/>
      <c r="GGF318" s="22"/>
      <c r="GGG318" s="22"/>
      <c r="GGH318" s="22"/>
      <c r="GGI318" s="22"/>
      <c r="GGJ318" s="22"/>
      <c r="GGK318" s="22"/>
      <c r="GGL318" s="22"/>
      <c r="GGM318" s="22"/>
      <c r="GGN318" s="22"/>
      <c r="GGO318" s="22"/>
      <c r="GGP318" s="22"/>
      <c r="GGQ318" s="22"/>
      <c r="GGR318" s="22"/>
      <c r="GGS318" s="22"/>
      <c r="GGT318" s="22"/>
      <c r="GGU318" s="22"/>
      <c r="GGV318" s="22"/>
      <c r="GGW318" s="22"/>
      <c r="GGX318" s="22"/>
      <c r="GGY318" s="22"/>
      <c r="GGZ318" s="22"/>
      <c r="GHA318" s="22"/>
      <c r="GHB318" s="22"/>
      <c r="GHC318" s="22"/>
      <c r="GHD318" s="22"/>
      <c r="GHE318" s="22"/>
      <c r="GHF318" s="22"/>
      <c r="GHG318" s="22"/>
      <c r="GHH318" s="22"/>
      <c r="GHI318" s="22"/>
      <c r="GHJ318" s="22"/>
      <c r="GHK318" s="22"/>
      <c r="GHL318" s="22"/>
      <c r="GHM318" s="22"/>
      <c r="GHN318" s="22"/>
      <c r="GHO318" s="22"/>
      <c r="GHP318" s="22"/>
      <c r="GHQ318" s="22"/>
      <c r="GHR318" s="22"/>
      <c r="GHS318" s="22"/>
      <c r="GHT318" s="22"/>
      <c r="GHU318" s="22"/>
      <c r="GHV318" s="22"/>
      <c r="GHW318" s="22"/>
      <c r="GHX318" s="22"/>
      <c r="GHY318" s="22"/>
      <c r="GHZ318" s="22"/>
      <c r="GIA318" s="22"/>
      <c r="GIB318" s="22"/>
      <c r="GIC318" s="22"/>
      <c r="GID318" s="22"/>
      <c r="GIE318" s="22"/>
      <c r="GIF318" s="22"/>
      <c r="GIG318" s="22"/>
      <c r="GIH318" s="22"/>
      <c r="GII318" s="22"/>
      <c r="GIJ318" s="22"/>
      <c r="GIK318" s="22"/>
      <c r="GIL318" s="22"/>
      <c r="GIM318" s="22"/>
      <c r="GIN318" s="22"/>
      <c r="GIO318" s="22"/>
      <c r="GIP318" s="22"/>
      <c r="GIQ318" s="22"/>
      <c r="GIR318" s="22"/>
      <c r="GIS318" s="22"/>
      <c r="GIT318" s="22"/>
      <c r="GIU318" s="22"/>
      <c r="GIV318" s="22"/>
      <c r="GIW318" s="22"/>
      <c r="GIX318" s="22"/>
      <c r="GIY318" s="22"/>
      <c r="GIZ318" s="22"/>
      <c r="GJA318" s="22"/>
      <c r="GJB318" s="22"/>
      <c r="GJC318" s="22"/>
      <c r="GJD318" s="22"/>
      <c r="GJE318" s="22"/>
      <c r="GJF318" s="22"/>
      <c r="GJG318" s="22"/>
      <c r="GJH318" s="22"/>
      <c r="GJI318" s="22"/>
      <c r="GJJ318" s="22"/>
      <c r="GJK318" s="22"/>
      <c r="GJL318" s="22"/>
      <c r="GJM318" s="22"/>
      <c r="GJN318" s="22"/>
      <c r="GJO318" s="22"/>
      <c r="GJP318" s="22"/>
      <c r="GJQ318" s="22"/>
      <c r="GJR318" s="22"/>
      <c r="GJS318" s="22"/>
      <c r="GJT318" s="22"/>
      <c r="GJU318" s="22"/>
      <c r="GJV318" s="22"/>
      <c r="GJW318" s="22"/>
      <c r="GJX318" s="22"/>
      <c r="GJY318" s="22"/>
      <c r="GJZ318" s="22"/>
      <c r="GKA318" s="22"/>
      <c r="GKB318" s="22"/>
      <c r="GKC318" s="22"/>
      <c r="GKD318" s="22"/>
      <c r="GKE318" s="22"/>
      <c r="GKF318" s="22"/>
      <c r="GKG318" s="22"/>
      <c r="GKH318" s="22"/>
      <c r="GKI318" s="22"/>
      <c r="GKJ318" s="22"/>
      <c r="GKK318" s="22"/>
      <c r="GKL318" s="22"/>
      <c r="GKM318" s="22"/>
      <c r="GKN318" s="22"/>
      <c r="GKO318" s="22"/>
      <c r="GKP318" s="22"/>
      <c r="GKQ318" s="22"/>
      <c r="GKR318" s="22"/>
      <c r="GKS318" s="22"/>
      <c r="GKT318" s="22"/>
      <c r="GKU318" s="22"/>
      <c r="GKV318" s="22"/>
      <c r="GKW318" s="22"/>
      <c r="GKX318" s="22"/>
      <c r="GKY318" s="22"/>
      <c r="GKZ318" s="22"/>
      <c r="GLA318" s="22"/>
      <c r="GLB318" s="22"/>
      <c r="GLC318" s="22"/>
      <c r="GLD318" s="22"/>
      <c r="GLE318" s="22"/>
      <c r="GLF318" s="22"/>
      <c r="GLG318" s="22"/>
      <c r="GLH318" s="22"/>
      <c r="GLI318" s="22"/>
      <c r="GLJ318" s="22"/>
      <c r="GLK318" s="22"/>
      <c r="GLL318" s="22"/>
      <c r="GLM318" s="22"/>
      <c r="GLN318" s="22"/>
      <c r="GLO318" s="22"/>
      <c r="GLP318" s="22"/>
      <c r="GLQ318" s="22"/>
      <c r="GLR318" s="22"/>
      <c r="GLS318" s="22"/>
      <c r="GLT318" s="22"/>
      <c r="GLU318" s="22"/>
      <c r="GLV318" s="22"/>
      <c r="GLW318" s="22"/>
      <c r="GLX318" s="22"/>
      <c r="GLY318" s="22"/>
      <c r="GLZ318" s="22"/>
      <c r="GMA318" s="22"/>
      <c r="GMB318" s="22"/>
      <c r="GMC318" s="22"/>
      <c r="GMD318" s="22"/>
      <c r="GME318" s="22"/>
      <c r="GMF318" s="22"/>
      <c r="GMG318" s="22"/>
      <c r="GMH318" s="22"/>
      <c r="GMI318" s="22"/>
      <c r="GMJ318" s="22"/>
      <c r="GMK318" s="22"/>
      <c r="GML318" s="22"/>
      <c r="GMM318" s="22"/>
      <c r="GMN318" s="22"/>
      <c r="GMO318" s="22"/>
      <c r="GMP318" s="22"/>
      <c r="GMQ318" s="22"/>
      <c r="GMR318" s="22"/>
      <c r="GMS318" s="22"/>
      <c r="GMT318" s="22"/>
      <c r="GMU318" s="22"/>
      <c r="GMV318" s="22"/>
      <c r="GMW318" s="22"/>
      <c r="GMX318" s="22"/>
      <c r="GMY318" s="22"/>
      <c r="GMZ318" s="22"/>
      <c r="GNA318" s="22"/>
      <c r="GNB318" s="22"/>
      <c r="GNC318" s="22"/>
      <c r="GND318" s="22"/>
      <c r="GNE318" s="22"/>
      <c r="GNF318" s="22"/>
      <c r="GNG318" s="22"/>
      <c r="GNH318" s="22"/>
      <c r="GNI318" s="22"/>
      <c r="GNJ318" s="22"/>
      <c r="GNK318" s="22"/>
      <c r="GNL318" s="22"/>
      <c r="GNM318" s="22"/>
      <c r="GNN318" s="22"/>
      <c r="GNO318" s="22"/>
      <c r="GNP318" s="22"/>
      <c r="GNQ318" s="22"/>
      <c r="GNR318" s="22"/>
      <c r="GNS318" s="22"/>
      <c r="GNT318" s="22"/>
      <c r="GNU318" s="22"/>
      <c r="GNV318" s="22"/>
      <c r="GNW318" s="22"/>
      <c r="GNX318" s="22"/>
      <c r="GNY318" s="22"/>
      <c r="GNZ318" s="22"/>
      <c r="GOA318" s="22"/>
      <c r="GOB318" s="22"/>
      <c r="GOC318" s="22"/>
      <c r="GOD318" s="22"/>
      <c r="GOE318" s="22"/>
      <c r="GOF318" s="22"/>
      <c r="GOG318" s="22"/>
      <c r="GOH318" s="22"/>
      <c r="GOI318" s="22"/>
      <c r="GOJ318" s="22"/>
      <c r="GOK318" s="22"/>
      <c r="GOL318" s="22"/>
      <c r="GOM318" s="22"/>
      <c r="GON318" s="22"/>
      <c r="GOO318" s="22"/>
      <c r="GOP318" s="22"/>
      <c r="GOQ318" s="22"/>
      <c r="GOR318" s="22"/>
      <c r="GOS318" s="22"/>
      <c r="GOT318" s="22"/>
      <c r="GOU318" s="22"/>
      <c r="GOV318" s="22"/>
      <c r="GOW318" s="22"/>
      <c r="GOX318" s="22"/>
      <c r="GOY318" s="22"/>
      <c r="GOZ318" s="22"/>
      <c r="GPA318" s="22"/>
      <c r="GPB318" s="22"/>
      <c r="GPC318" s="22"/>
      <c r="GPD318" s="22"/>
      <c r="GPE318" s="22"/>
      <c r="GPF318" s="22"/>
      <c r="GPG318" s="22"/>
      <c r="GPH318" s="22"/>
      <c r="GPI318" s="22"/>
      <c r="GPJ318" s="22"/>
      <c r="GPK318" s="22"/>
      <c r="GPL318" s="22"/>
      <c r="GPM318" s="22"/>
      <c r="GPN318" s="22"/>
      <c r="GPO318" s="22"/>
      <c r="GPP318" s="22"/>
      <c r="GPQ318" s="22"/>
      <c r="GPR318" s="22"/>
      <c r="GPS318" s="22"/>
      <c r="GPT318" s="22"/>
      <c r="GPU318" s="22"/>
      <c r="GPV318" s="22"/>
      <c r="GPW318" s="22"/>
      <c r="GPX318" s="22"/>
      <c r="GPY318" s="22"/>
      <c r="GPZ318" s="22"/>
      <c r="GQA318" s="22"/>
      <c r="GQB318" s="22"/>
      <c r="GQC318" s="22"/>
      <c r="GQD318" s="22"/>
      <c r="GQE318" s="22"/>
      <c r="GQF318" s="22"/>
      <c r="GQG318" s="22"/>
      <c r="GQH318" s="22"/>
      <c r="GQI318" s="22"/>
      <c r="GQJ318" s="22"/>
      <c r="GQK318" s="22"/>
      <c r="GQL318" s="22"/>
      <c r="GQM318" s="22"/>
      <c r="GQN318" s="22"/>
      <c r="GQO318" s="22"/>
      <c r="GQP318" s="22"/>
      <c r="GQQ318" s="22"/>
      <c r="GQR318" s="22"/>
      <c r="GQS318" s="22"/>
      <c r="GQT318" s="22"/>
      <c r="GQU318" s="22"/>
      <c r="GQV318" s="22"/>
      <c r="GQW318" s="22"/>
      <c r="GQX318" s="22"/>
      <c r="GQY318" s="22"/>
      <c r="GQZ318" s="22"/>
      <c r="GRA318" s="22"/>
      <c r="GRB318" s="22"/>
      <c r="GRC318" s="22"/>
      <c r="GRD318" s="22"/>
      <c r="GRE318" s="22"/>
      <c r="GRF318" s="22"/>
      <c r="GRG318" s="22"/>
      <c r="GRH318" s="22"/>
      <c r="GRI318" s="22"/>
      <c r="GRJ318" s="22"/>
      <c r="GRK318" s="22"/>
      <c r="GRL318" s="22"/>
      <c r="GRM318" s="22"/>
      <c r="GRN318" s="22"/>
      <c r="GRO318" s="22"/>
      <c r="GRP318" s="22"/>
      <c r="GRQ318" s="22"/>
      <c r="GRR318" s="22"/>
      <c r="GRS318" s="22"/>
      <c r="GRT318" s="22"/>
      <c r="GRU318" s="22"/>
      <c r="GRV318" s="22"/>
      <c r="GRW318" s="22"/>
      <c r="GRX318" s="22"/>
      <c r="GRY318" s="22"/>
      <c r="GRZ318" s="22"/>
      <c r="GSA318" s="22"/>
      <c r="GSB318" s="22"/>
      <c r="GSC318" s="22"/>
      <c r="GSD318" s="22"/>
      <c r="GSE318" s="22"/>
      <c r="GSF318" s="22"/>
      <c r="GSG318" s="22"/>
      <c r="GSH318" s="22"/>
      <c r="GSI318" s="22"/>
      <c r="GSJ318" s="22"/>
      <c r="GSK318" s="22"/>
      <c r="GSL318" s="22"/>
      <c r="GSM318" s="22"/>
      <c r="GSN318" s="22"/>
      <c r="GSO318" s="22"/>
      <c r="GSP318" s="22"/>
      <c r="GSQ318" s="22"/>
      <c r="GSR318" s="22"/>
      <c r="GSS318" s="22"/>
      <c r="GST318" s="22"/>
      <c r="GSU318" s="22"/>
      <c r="GSV318" s="22"/>
      <c r="GSW318" s="22"/>
      <c r="GSX318" s="22"/>
      <c r="GSY318" s="22"/>
      <c r="GSZ318" s="22"/>
      <c r="GTA318" s="22"/>
      <c r="GTB318" s="22"/>
      <c r="GTC318" s="22"/>
      <c r="GTD318" s="22"/>
      <c r="GTE318" s="22"/>
      <c r="GTF318" s="22"/>
      <c r="GTG318" s="22"/>
      <c r="GTH318" s="22"/>
      <c r="GTI318" s="22"/>
      <c r="GTJ318" s="22"/>
      <c r="GTK318" s="22"/>
      <c r="GTL318" s="22"/>
      <c r="GTM318" s="22"/>
      <c r="GTN318" s="22"/>
      <c r="GTO318" s="22"/>
      <c r="GTP318" s="22"/>
      <c r="GTQ318" s="22"/>
      <c r="GTR318" s="22"/>
      <c r="GTS318" s="22"/>
      <c r="GTT318" s="22"/>
      <c r="GTU318" s="22"/>
      <c r="GTV318" s="22"/>
      <c r="GTW318" s="22"/>
      <c r="GTX318" s="22"/>
      <c r="GTY318" s="22"/>
      <c r="GTZ318" s="22"/>
      <c r="GUA318" s="22"/>
      <c r="GUB318" s="22"/>
      <c r="GUC318" s="22"/>
      <c r="GUD318" s="22"/>
      <c r="GUE318" s="22"/>
      <c r="GUF318" s="22"/>
      <c r="GUG318" s="22"/>
      <c r="GUH318" s="22"/>
      <c r="GUI318" s="22"/>
      <c r="GUJ318" s="22"/>
      <c r="GUK318" s="22"/>
      <c r="GUL318" s="22"/>
      <c r="GUM318" s="22"/>
      <c r="GUN318" s="22"/>
      <c r="GUO318" s="22"/>
      <c r="GUP318" s="22"/>
      <c r="GUQ318" s="22"/>
      <c r="GUR318" s="22"/>
      <c r="GUS318" s="22"/>
      <c r="GUT318" s="22"/>
      <c r="GUU318" s="22"/>
      <c r="GUV318" s="22"/>
      <c r="GUW318" s="22"/>
      <c r="GUX318" s="22"/>
      <c r="GUY318" s="22"/>
      <c r="GUZ318" s="22"/>
      <c r="GVA318" s="22"/>
      <c r="GVB318" s="22"/>
      <c r="GVC318" s="22"/>
      <c r="GVD318" s="22"/>
      <c r="GVE318" s="22"/>
      <c r="GVF318" s="22"/>
      <c r="GVG318" s="22"/>
      <c r="GVH318" s="22"/>
      <c r="GVI318" s="22"/>
      <c r="GVJ318" s="22"/>
      <c r="GVK318" s="22"/>
      <c r="GVL318" s="22"/>
      <c r="GVM318" s="22"/>
      <c r="GVN318" s="22"/>
      <c r="GVO318" s="22"/>
      <c r="GVP318" s="22"/>
      <c r="GVQ318" s="22"/>
      <c r="GVR318" s="22"/>
      <c r="GVS318" s="22"/>
      <c r="GVT318" s="22"/>
      <c r="GVU318" s="22"/>
      <c r="GVV318" s="22"/>
      <c r="GVW318" s="22"/>
      <c r="GVX318" s="22"/>
      <c r="GVY318" s="22"/>
      <c r="GVZ318" s="22"/>
      <c r="GWA318" s="22"/>
      <c r="GWB318" s="22"/>
      <c r="GWC318" s="22"/>
      <c r="GWD318" s="22"/>
      <c r="GWE318" s="22"/>
      <c r="GWF318" s="22"/>
      <c r="GWG318" s="22"/>
      <c r="GWH318" s="22"/>
      <c r="GWI318" s="22"/>
      <c r="GWJ318" s="22"/>
      <c r="GWK318" s="22"/>
      <c r="GWL318" s="22"/>
      <c r="GWM318" s="22"/>
      <c r="GWN318" s="22"/>
      <c r="GWO318" s="22"/>
      <c r="GWP318" s="22"/>
      <c r="GWQ318" s="22"/>
      <c r="GWR318" s="22"/>
      <c r="GWS318" s="22"/>
      <c r="GWT318" s="22"/>
      <c r="GWU318" s="22"/>
      <c r="GWV318" s="22"/>
      <c r="GWW318" s="22"/>
      <c r="GWX318" s="22"/>
      <c r="GWY318" s="22"/>
      <c r="GWZ318" s="22"/>
      <c r="GXA318" s="22"/>
      <c r="GXB318" s="22"/>
      <c r="GXC318" s="22"/>
      <c r="GXD318" s="22"/>
      <c r="GXE318" s="22"/>
      <c r="GXF318" s="22"/>
      <c r="GXG318" s="22"/>
      <c r="GXH318" s="22"/>
      <c r="GXI318" s="22"/>
      <c r="GXJ318" s="22"/>
      <c r="GXK318" s="22"/>
      <c r="GXL318" s="22"/>
      <c r="GXM318" s="22"/>
      <c r="GXN318" s="22"/>
      <c r="GXO318" s="22"/>
      <c r="GXP318" s="22"/>
      <c r="GXQ318" s="22"/>
      <c r="GXR318" s="22"/>
      <c r="GXS318" s="22"/>
      <c r="GXT318" s="22"/>
      <c r="GXU318" s="22"/>
      <c r="GXV318" s="22"/>
      <c r="GXW318" s="22"/>
      <c r="GXX318" s="22"/>
      <c r="GXY318" s="22"/>
      <c r="GXZ318" s="22"/>
      <c r="GYA318" s="22"/>
      <c r="GYB318" s="22"/>
      <c r="GYC318" s="22"/>
      <c r="GYD318" s="22"/>
      <c r="GYE318" s="22"/>
      <c r="GYF318" s="22"/>
      <c r="GYG318" s="22"/>
      <c r="GYH318" s="22"/>
      <c r="GYI318" s="22"/>
      <c r="GYJ318" s="22"/>
      <c r="GYK318" s="22"/>
      <c r="GYL318" s="22"/>
      <c r="GYM318" s="22"/>
      <c r="GYN318" s="22"/>
      <c r="GYO318" s="22"/>
      <c r="GYP318" s="22"/>
      <c r="GYQ318" s="22"/>
      <c r="GYR318" s="22"/>
      <c r="GYS318" s="22"/>
      <c r="GYT318" s="22"/>
      <c r="GYU318" s="22"/>
      <c r="GYV318" s="22"/>
      <c r="GYW318" s="22"/>
      <c r="GYX318" s="22"/>
      <c r="GYY318" s="22"/>
      <c r="GYZ318" s="22"/>
      <c r="GZA318" s="22"/>
      <c r="GZB318" s="22"/>
      <c r="GZC318" s="22"/>
      <c r="GZD318" s="22"/>
      <c r="GZE318" s="22"/>
      <c r="GZF318" s="22"/>
      <c r="GZG318" s="22"/>
      <c r="GZH318" s="22"/>
      <c r="GZI318" s="22"/>
      <c r="GZJ318" s="22"/>
      <c r="GZK318" s="22"/>
      <c r="GZL318" s="22"/>
      <c r="GZM318" s="22"/>
      <c r="GZN318" s="22"/>
      <c r="GZO318" s="22"/>
      <c r="GZP318" s="22"/>
      <c r="GZQ318" s="22"/>
      <c r="GZR318" s="22"/>
      <c r="GZS318" s="22"/>
      <c r="GZT318" s="22"/>
      <c r="GZU318" s="22"/>
      <c r="GZV318" s="22"/>
      <c r="GZW318" s="22"/>
      <c r="GZX318" s="22"/>
      <c r="GZY318" s="22"/>
      <c r="GZZ318" s="22"/>
      <c r="HAA318" s="22"/>
      <c r="HAB318" s="22"/>
      <c r="HAC318" s="22"/>
      <c r="HAD318" s="22"/>
      <c r="HAE318" s="22"/>
      <c r="HAF318" s="22"/>
      <c r="HAG318" s="22"/>
      <c r="HAH318" s="22"/>
      <c r="HAI318" s="22"/>
      <c r="HAJ318" s="22"/>
      <c r="HAK318" s="22"/>
      <c r="HAL318" s="22"/>
      <c r="HAM318" s="22"/>
      <c r="HAN318" s="22"/>
      <c r="HAO318" s="22"/>
      <c r="HAP318" s="22"/>
      <c r="HAQ318" s="22"/>
      <c r="HAR318" s="22"/>
      <c r="HAS318" s="22"/>
      <c r="HAT318" s="22"/>
      <c r="HAU318" s="22"/>
      <c r="HAV318" s="22"/>
      <c r="HAW318" s="22"/>
      <c r="HAX318" s="22"/>
      <c r="HAY318" s="22"/>
      <c r="HAZ318" s="22"/>
      <c r="HBA318" s="22"/>
      <c r="HBB318" s="22"/>
      <c r="HBC318" s="22"/>
      <c r="HBD318" s="22"/>
      <c r="HBE318" s="22"/>
      <c r="HBF318" s="22"/>
      <c r="HBG318" s="22"/>
      <c r="HBH318" s="22"/>
      <c r="HBI318" s="22"/>
      <c r="HBJ318" s="22"/>
      <c r="HBK318" s="22"/>
      <c r="HBL318" s="22"/>
      <c r="HBM318" s="22"/>
      <c r="HBN318" s="22"/>
      <c r="HBO318" s="22"/>
      <c r="HBP318" s="22"/>
      <c r="HBQ318" s="22"/>
      <c r="HBR318" s="22"/>
      <c r="HBS318" s="22"/>
      <c r="HBT318" s="22"/>
      <c r="HBU318" s="22"/>
      <c r="HBV318" s="22"/>
      <c r="HBW318" s="22"/>
      <c r="HBX318" s="22"/>
      <c r="HBY318" s="22"/>
      <c r="HBZ318" s="22"/>
      <c r="HCA318" s="22"/>
      <c r="HCB318" s="22"/>
      <c r="HCC318" s="22"/>
      <c r="HCD318" s="22"/>
      <c r="HCE318" s="22"/>
      <c r="HCF318" s="22"/>
      <c r="HCG318" s="22"/>
      <c r="HCH318" s="22"/>
      <c r="HCI318" s="22"/>
      <c r="HCJ318" s="22"/>
      <c r="HCK318" s="22"/>
      <c r="HCL318" s="22"/>
      <c r="HCM318" s="22"/>
      <c r="HCN318" s="22"/>
      <c r="HCO318" s="22"/>
      <c r="HCP318" s="22"/>
      <c r="HCQ318" s="22"/>
      <c r="HCR318" s="22"/>
      <c r="HCS318" s="22"/>
      <c r="HCT318" s="22"/>
      <c r="HCU318" s="22"/>
      <c r="HCV318" s="22"/>
      <c r="HCW318" s="22"/>
      <c r="HCX318" s="22"/>
      <c r="HCY318" s="22"/>
      <c r="HCZ318" s="22"/>
      <c r="HDA318" s="22"/>
      <c r="HDB318" s="22"/>
      <c r="HDC318" s="22"/>
      <c r="HDD318" s="22"/>
      <c r="HDE318" s="22"/>
      <c r="HDF318" s="22"/>
      <c r="HDG318" s="22"/>
      <c r="HDH318" s="22"/>
      <c r="HDI318" s="22"/>
      <c r="HDJ318" s="22"/>
      <c r="HDK318" s="22"/>
      <c r="HDL318" s="22"/>
      <c r="HDM318" s="22"/>
      <c r="HDN318" s="22"/>
      <c r="HDO318" s="22"/>
      <c r="HDP318" s="22"/>
      <c r="HDQ318" s="22"/>
      <c r="HDR318" s="22"/>
      <c r="HDS318" s="22"/>
      <c r="HDT318" s="22"/>
      <c r="HDU318" s="22"/>
      <c r="HDV318" s="22"/>
      <c r="HDW318" s="22"/>
      <c r="HDX318" s="22"/>
      <c r="HDY318" s="22"/>
      <c r="HDZ318" s="22"/>
      <c r="HEA318" s="22"/>
      <c r="HEB318" s="22"/>
      <c r="HEC318" s="22"/>
      <c r="HED318" s="22"/>
      <c r="HEE318" s="22"/>
      <c r="HEF318" s="22"/>
      <c r="HEG318" s="22"/>
      <c r="HEH318" s="22"/>
      <c r="HEI318" s="22"/>
      <c r="HEJ318" s="22"/>
      <c r="HEK318" s="22"/>
      <c r="HEL318" s="22"/>
      <c r="HEM318" s="22"/>
      <c r="HEN318" s="22"/>
      <c r="HEO318" s="22"/>
      <c r="HEP318" s="22"/>
      <c r="HEQ318" s="22"/>
      <c r="HER318" s="22"/>
      <c r="HES318" s="22"/>
      <c r="HET318" s="22"/>
      <c r="HEU318" s="22"/>
      <c r="HEV318" s="22"/>
      <c r="HEW318" s="22"/>
      <c r="HEX318" s="22"/>
      <c r="HEY318" s="22"/>
      <c r="HEZ318" s="22"/>
      <c r="HFA318" s="22"/>
      <c r="HFB318" s="22"/>
      <c r="HFC318" s="22"/>
      <c r="HFD318" s="22"/>
      <c r="HFE318" s="22"/>
      <c r="HFF318" s="22"/>
      <c r="HFG318" s="22"/>
      <c r="HFH318" s="22"/>
      <c r="HFI318" s="22"/>
      <c r="HFJ318" s="22"/>
      <c r="HFK318" s="22"/>
      <c r="HFL318" s="22"/>
      <c r="HFM318" s="22"/>
      <c r="HFN318" s="22"/>
      <c r="HFO318" s="22"/>
      <c r="HFP318" s="22"/>
      <c r="HFQ318" s="22"/>
      <c r="HFR318" s="22"/>
      <c r="HFS318" s="22"/>
      <c r="HFT318" s="22"/>
      <c r="HFU318" s="22"/>
      <c r="HFV318" s="22"/>
      <c r="HFW318" s="22"/>
      <c r="HFX318" s="22"/>
      <c r="HFY318" s="22"/>
      <c r="HFZ318" s="22"/>
      <c r="HGA318" s="22"/>
      <c r="HGB318" s="22"/>
      <c r="HGC318" s="22"/>
      <c r="HGD318" s="22"/>
      <c r="HGE318" s="22"/>
      <c r="HGF318" s="22"/>
      <c r="HGG318" s="22"/>
      <c r="HGH318" s="22"/>
      <c r="HGI318" s="22"/>
      <c r="HGJ318" s="22"/>
      <c r="HGK318" s="22"/>
      <c r="HGL318" s="22"/>
      <c r="HGM318" s="22"/>
      <c r="HGN318" s="22"/>
      <c r="HGO318" s="22"/>
      <c r="HGP318" s="22"/>
      <c r="HGQ318" s="22"/>
      <c r="HGR318" s="22"/>
      <c r="HGS318" s="22"/>
      <c r="HGT318" s="22"/>
      <c r="HGU318" s="22"/>
      <c r="HGV318" s="22"/>
      <c r="HGW318" s="22"/>
      <c r="HGX318" s="22"/>
      <c r="HGY318" s="22"/>
      <c r="HGZ318" s="22"/>
      <c r="HHA318" s="22"/>
      <c r="HHB318" s="22"/>
      <c r="HHC318" s="22"/>
      <c r="HHD318" s="22"/>
      <c r="HHE318" s="22"/>
      <c r="HHF318" s="22"/>
      <c r="HHG318" s="22"/>
      <c r="HHH318" s="22"/>
      <c r="HHI318" s="22"/>
      <c r="HHJ318" s="22"/>
      <c r="HHK318" s="22"/>
      <c r="HHL318" s="22"/>
      <c r="HHM318" s="22"/>
      <c r="HHN318" s="22"/>
      <c r="HHO318" s="22"/>
      <c r="HHP318" s="22"/>
      <c r="HHQ318" s="22"/>
      <c r="HHR318" s="22"/>
      <c r="HHS318" s="22"/>
      <c r="HHT318" s="22"/>
      <c r="HHU318" s="22"/>
      <c r="HHV318" s="22"/>
      <c r="HHW318" s="22"/>
      <c r="HHX318" s="22"/>
      <c r="HHY318" s="22"/>
      <c r="HHZ318" s="22"/>
      <c r="HIA318" s="22"/>
      <c r="HIB318" s="22"/>
      <c r="HIC318" s="22"/>
      <c r="HID318" s="22"/>
      <c r="HIE318" s="22"/>
      <c r="HIF318" s="22"/>
      <c r="HIG318" s="22"/>
      <c r="HIH318" s="22"/>
      <c r="HII318" s="22"/>
      <c r="HIJ318" s="22"/>
      <c r="HIK318" s="22"/>
      <c r="HIL318" s="22"/>
      <c r="HIM318" s="22"/>
      <c r="HIN318" s="22"/>
      <c r="HIO318" s="22"/>
      <c r="HIP318" s="22"/>
      <c r="HIQ318" s="22"/>
      <c r="HIR318" s="22"/>
      <c r="HIS318" s="22"/>
      <c r="HIT318" s="22"/>
      <c r="HIU318" s="22"/>
      <c r="HIV318" s="22"/>
      <c r="HIW318" s="22"/>
      <c r="HIX318" s="22"/>
      <c r="HIY318" s="22"/>
      <c r="HIZ318" s="22"/>
      <c r="HJA318" s="22"/>
      <c r="HJB318" s="22"/>
      <c r="HJC318" s="22"/>
      <c r="HJD318" s="22"/>
      <c r="HJE318" s="22"/>
      <c r="HJF318" s="22"/>
      <c r="HJG318" s="22"/>
      <c r="HJH318" s="22"/>
      <c r="HJI318" s="22"/>
      <c r="HJJ318" s="22"/>
      <c r="HJK318" s="22"/>
      <c r="HJL318" s="22"/>
      <c r="HJM318" s="22"/>
      <c r="HJN318" s="22"/>
      <c r="HJO318" s="22"/>
      <c r="HJP318" s="22"/>
      <c r="HJQ318" s="22"/>
      <c r="HJR318" s="22"/>
      <c r="HJS318" s="22"/>
      <c r="HJT318" s="22"/>
      <c r="HJU318" s="22"/>
      <c r="HJV318" s="22"/>
      <c r="HJW318" s="22"/>
      <c r="HJX318" s="22"/>
      <c r="HJY318" s="22"/>
      <c r="HJZ318" s="22"/>
      <c r="HKA318" s="22"/>
      <c r="HKB318" s="22"/>
      <c r="HKC318" s="22"/>
      <c r="HKD318" s="22"/>
      <c r="HKE318" s="22"/>
      <c r="HKF318" s="22"/>
      <c r="HKG318" s="22"/>
      <c r="HKH318" s="22"/>
      <c r="HKI318" s="22"/>
      <c r="HKJ318" s="22"/>
      <c r="HKK318" s="22"/>
      <c r="HKL318" s="22"/>
      <c r="HKM318" s="22"/>
      <c r="HKN318" s="22"/>
      <c r="HKO318" s="22"/>
      <c r="HKP318" s="22"/>
      <c r="HKQ318" s="22"/>
      <c r="HKR318" s="22"/>
      <c r="HKS318" s="22"/>
      <c r="HKT318" s="22"/>
      <c r="HKU318" s="22"/>
      <c r="HKV318" s="22"/>
      <c r="HKW318" s="22"/>
      <c r="HKX318" s="22"/>
      <c r="HKY318" s="22"/>
      <c r="HKZ318" s="22"/>
      <c r="HLA318" s="22"/>
      <c r="HLB318" s="22"/>
      <c r="HLC318" s="22"/>
      <c r="HLD318" s="22"/>
      <c r="HLE318" s="22"/>
      <c r="HLF318" s="22"/>
      <c r="HLG318" s="22"/>
      <c r="HLH318" s="22"/>
      <c r="HLI318" s="22"/>
      <c r="HLJ318" s="22"/>
      <c r="HLK318" s="22"/>
      <c r="HLL318" s="22"/>
      <c r="HLM318" s="22"/>
      <c r="HLN318" s="22"/>
      <c r="HLO318" s="22"/>
      <c r="HLP318" s="22"/>
      <c r="HLQ318" s="22"/>
      <c r="HLR318" s="22"/>
      <c r="HLS318" s="22"/>
      <c r="HLT318" s="22"/>
      <c r="HLU318" s="22"/>
      <c r="HLV318" s="22"/>
      <c r="HLW318" s="22"/>
      <c r="HLX318" s="22"/>
      <c r="HLY318" s="22"/>
      <c r="HLZ318" s="22"/>
      <c r="HMA318" s="22"/>
      <c r="HMB318" s="22"/>
      <c r="HMC318" s="22"/>
      <c r="HMD318" s="22"/>
      <c r="HME318" s="22"/>
      <c r="HMF318" s="22"/>
      <c r="HMG318" s="22"/>
      <c r="HMH318" s="22"/>
      <c r="HMI318" s="22"/>
      <c r="HMJ318" s="22"/>
      <c r="HMK318" s="22"/>
      <c r="HML318" s="22"/>
      <c r="HMM318" s="22"/>
      <c r="HMN318" s="22"/>
      <c r="HMO318" s="22"/>
      <c r="HMP318" s="22"/>
      <c r="HMQ318" s="22"/>
      <c r="HMR318" s="22"/>
      <c r="HMS318" s="22"/>
      <c r="HMT318" s="22"/>
      <c r="HMU318" s="22"/>
      <c r="HMV318" s="22"/>
      <c r="HMW318" s="22"/>
      <c r="HMX318" s="22"/>
      <c r="HMY318" s="22"/>
      <c r="HMZ318" s="22"/>
      <c r="HNA318" s="22"/>
      <c r="HNB318" s="22"/>
      <c r="HNC318" s="22"/>
      <c r="HND318" s="22"/>
      <c r="HNE318" s="22"/>
      <c r="HNF318" s="22"/>
      <c r="HNG318" s="22"/>
      <c r="HNH318" s="22"/>
      <c r="HNI318" s="22"/>
      <c r="HNJ318" s="22"/>
      <c r="HNK318" s="22"/>
      <c r="HNL318" s="22"/>
      <c r="HNM318" s="22"/>
      <c r="HNN318" s="22"/>
      <c r="HNO318" s="22"/>
      <c r="HNP318" s="22"/>
      <c r="HNQ318" s="22"/>
      <c r="HNR318" s="22"/>
      <c r="HNS318" s="22"/>
      <c r="HNT318" s="22"/>
      <c r="HNU318" s="22"/>
      <c r="HNV318" s="22"/>
      <c r="HNW318" s="22"/>
      <c r="HNX318" s="22"/>
      <c r="HNY318" s="22"/>
      <c r="HNZ318" s="22"/>
      <c r="HOA318" s="22"/>
      <c r="HOB318" s="22"/>
      <c r="HOC318" s="22"/>
      <c r="HOD318" s="22"/>
      <c r="HOE318" s="22"/>
      <c r="HOF318" s="22"/>
      <c r="HOG318" s="22"/>
      <c r="HOH318" s="22"/>
      <c r="HOI318" s="22"/>
      <c r="HOJ318" s="22"/>
      <c r="HOK318" s="22"/>
      <c r="HOL318" s="22"/>
      <c r="HOM318" s="22"/>
      <c r="HON318" s="22"/>
      <c r="HOO318" s="22"/>
      <c r="HOP318" s="22"/>
      <c r="HOQ318" s="22"/>
      <c r="HOR318" s="22"/>
      <c r="HOS318" s="22"/>
      <c r="HOT318" s="22"/>
      <c r="HOU318" s="22"/>
      <c r="HOV318" s="22"/>
      <c r="HOW318" s="22"/>
      <c r="HOX318" s="22"/>
      <c r="HOY318" s="22"/>
      <c r="HOZ318" s="22"/>
      <c r="HPA318" s="22"/>
      <c r="HPB318" s="22"/>
      <c r="HPC318" s="22"/>
      <c r="HPD318" s="22"/>
      <c r="HPE318" s="22"/>
      <c r="HPF318" s="22"/>
      <c r="HPG318" s="22"/>
      <c r="HPH318" s="22"/>
      <c r="HPI318" s="22"/>
      <c r="HPJ318" s="22"/>
      <c r="HPK318" s="22"/>
      <c r="HPL318" s="22"/>
      <c r="HPM318" s="22"/>
      <c r="HPN318" s="22"/>
      <c r="HPO318" s="22"/>
      <c r="HPP318" s="22"/>
      <c r="HPQ318" s="22"/>
      <c r="HPR318" s="22"/>
      <c r="HPS318" s="22"/>
      <c r="HPT318" s="22"/>
      <c r="HPU318" s="22"/>
      <c r="HPV318" s="22"/>
      <c r="HPW318" s="22"/>
      <c r="HPX318" s="22"/>
      <c r="HPY318" s="22"/>
      <c r="HPZ318" s="22"/>
      <c r="HQA318" s="22"/>
      <c r="HQB318" s="22"/>
      <c r="HQC318" s="22"/>
      <c r="HQD318" s="22"/>
      <c r="HQE318" s="22"/>
      <c r="HQF318" s="22"/>
      <c r="HQG318" s="22"/>
      <c r="HQH318" s="22"/>
      <c r="HQI318" s="22"/>
      <c r="HQJ318" s="22"/>
      <c r="HQK318" s="22"/>
      <c r="HQL318" s="22"/>
      <c r="HQM318" s="22"/>
      <c r="HQN318" s="22"/>
      <c r="HQO318" s="22"/>
      <c r="HQP318" s="22"/>
      <c r="HQQ318" s="22"/>
      <c r="HQR318" s="22"/>
      <c r="HQS318" s="22"/>
      <c r="HQT318" s="22"/>
      <c r="HQU318" s="22"/>
      <c r="HQV318" s="22"/>
      <c r="HQW318" s="22"/>
      <c r="HQX318" s="22"/>
      <c r="HQY318" s="22"/>
      <c r="HQZ318" s="22"/>
      <c r="HRA318" s="22"/>
      <c r="HRB318" s="22"/>
      <c r="HRC318" s="22"/>
      <c r="HRD318" s="22"/>
      <c r="HRE318" s="22"/>
      <c r="HRF318" s="22"/>
      <c r="HRG318" s="22"/>
      <c r="HRH318" s="22"/>
      <c r="HRI318" s="22"/>
      <c r="HRJ318" s="22"/>
      <c r="HRK318" s="22"/>
      <c r="HRL318" s="22"/>
      <c r="HRM318" s="22"/>
      <c r="HRN318" s="22"/>
      <c r="HRO318" s="22"/>
      <c r="HRP318" s="22"/>
      <c r="HRQ318" s="22"/>
      <c r="HRR318" s="22"/>
      <c r="HRS318" s="22"/>
      <c r="HRT318" s="22"/>
      <c r="HRU318" s="22"/>
      <c r="HRV318" s="22"/>
      <c r="HRW318" s="22"/>
      <c r="HRX318" s="22"/>
      <c r="HRY318" s="22"/>
      <c r="HRZ318" s="22"/>
      <c r="HSA318" s="22"/>
      <c r="HSB318" s="22"/>
      <c r="HSC318" s="22"/>
      <c r="HSD318" s="22"/>
      <c r="HSE318" s="22"/>
      <c r="HSF318" s="22"/>
      <c r="HSG318" s="22"/>
      <c r="HSH318" s="22"/>
      <c r="HSI318" s="22"/>
      <c r="HSJ318" s="22"/>
      <c r="HSK318" s="22"/>
      <c r="HSL318" s="22"/>
      <c r="HSM318" s="22"/>
      <c r="HSN318" s="22"/>
      <c r="HSO318" s="22"/>
      <c r="HSP318" s="22"/>
      <c r="HSQ318" s="22"/>
      <c r="HSR318" s="22"/>
      <c r="HSS318" s="22"/>
      <c r="HST318" s="22"/>
      <c r="HSU318" s="22"/>
      <c r="HSV318" s="22"/>
      <c r="HSW318" s="22"/>
      <c r="HSX318" s="22"/>
      <c r="HSY318" s="22"/>
      <c r="HSZ318" s="22"/>
      <c r="HTA318" s="22"/>
      <c r="HTB318" s="22"/>
      <c r="HTC318" s="22"/>
      <c r="HTD318" s="22"/>
      <c r="HTE318" s="22"/>
      <c r="HTF318" s="22"/>
      <c r="HTG318" s="22"/>
      <c r="HTH318" s="22"/>
      <c r="HTI318" s="22"/>
      <c r="HTJ318" s="22"/>
      <c r="HTK318" s="22"/>
      <c r="HTL318" s="22"/>
      <c r="HTM318" s="22"/>
      <c r="HTN318" s="22"/>
      <c r="HTO318" s="22"/>
      <c r="HTP318" s="22"/>
      <c r="HTQ318" s="22"/>
      <c r="HTR318" s="22"/>
      <c r="HTS318" s="22"/>
      <c r="HTT318" s="22"/>
      <c r="HTU318" s="22"/>
      <c r="HTV318" s="22"/>
      <c r="HTW318" s="22"/>
      <c r="HTX318" s="22"/>
      <c r="HTY318" s="22"/>
      <c r="HTZ318" s="22"/>
      <c r="HUA318" s="22"/>
      <c r="HUB318" s="22"/>
      <c r="HUC318" s="22"/>
      <c r="HUD318" s="22"/>
      <c r="HUE318" s="22"/>
      <c r="HUF318" s="22"/>
      <c r="HUG318" s="22"/>
      <c r="HUH318" s="22"/>
      <c r="HUI318" s="22"/>
      <c r="HUJ318" s="22"/>
      <c r="HUK318" s="22"/>
      <c r="HUL318" s="22"/>
      <c r="HUM318" s="22"/>
      <c r="HUN318" s="22"/>
      <c r="HUO318" s="22"/>
      <c r="HUP318" s="22"/>
      <c r="HUQ318" s="22"/>
      <c r="HUR318" s="22"/>
      <c r="HUS318" s="22"/>
      <c r="HUT318" s="22"/>
      <c r="HUU318" s="22"/>
      <c r="HUV318" s="22"/>
      <c r="HUW318" s="22"/>
      <c r="HUX318" s="22"/>
      <c r="HUY318" s="22"/>
      <c r="HUZ318" s="22"/>
      <c r="HVA318" s="22"/>
      <c r="HVB318" s="22"/>
      <c r="HVC318" s="22"/>
      <c r="HVD318" s="22"/>
      <c r="HVE318" s="22"/>
      <c r="HVF318" s="22"/>
      <c r="HVG318" s="22"/>
      <c r="HVH318" s="22"/>
      <c r="HVI318" s="22"/>
      <c r="HVJ318" s="22"/>
      <c r="HVK318" s="22"/>
      <c r="HVL318" s="22"/>
      <c r="HVM318" s="22"/>
      <c r="HVN318" s="22"/>
      <c r="HVO318" s="22"/>
      <c r="HVP318" s="22"/>
      <c r="HVQ318" s="22"/>
      <c r="HVR318" s="22"/>
      <c r="HVS318" s="22"/>
      <c r="HVT318" s="22"/>
      <c r="HVU318" s="22"/>
      <c r="HVV318" s="22"/>
      <c r="HVW318" s="22"/>
      <c r="HVX318" s="22"/>
      <c r="HVY318" s="22"/>
      <c r="HVZ318" s="22"/>
      <c r="HWA318" s="22"/>
      <c r="HWB318" s="22"/>
      <c r="HWC318" s="22"/>
      <c r="HWD318" s="22"/>
      <c r="HWE318" s="22"/>
      <c r="HWF318" s="22"/>
      <c r="HWG318" s="22"/>
      <c r="HWH318" s="22"/>
      <c r="HWI318" s="22"/>
      <c r="HWJ318" s="22"/>
      <c r="HWK318" s="22"/>
      <c r="HWL318" s="22"/>
      <c r="HWM318" s="22"/>
      <c r="HWN318" s="22"/>
      <c r="HWO318" s="22"/>
      <c r="HWP318" s="22"/>
      <c r="HWQ318" s="22"/>
      <c r="HWR318" s="22"/>
      <c r="HWS318" s="22"/>
      <c r="HWT318" s="22"/>
      <c r="HWU318" s="22"/>
      <c r="HWV318" s="22"/>
      <c r="HWW318" s="22"/>
      <c r="HWX318" s="22"/>
      <c r="HWY318" s="22"/>
      <c r="HWZ318" s="22"/>
      <c r="HXA318" s="22"/>
      <c r="HXB318" s="22"/>
      <c r="HXC318" s="22"/>
      <c r="HXD318" s="22"/>
      <c r="HXE318" s="22"/>
      <c r="HXF318" s="22"/>
      <c r="HXG318" s="22"/>
      <c r="HXH318" s="22"/>
      <c r="HXI318" s="22"/>
      <c r="HXJ318" s="22"/>
      <c r="HXK318" s="22"/>
      <c r="HXL318" s="22"/>
      <c r="HXM318" s="22"/>
      <c r="HXN318" s="22"/>
      <c r="HXO318" s="22"/>
      <c r="HXP318" s="22"/>
      <c r="HXQ318" s="22"/>
      <c r="HXR318" s="22"/>
      <c r="HXS318" s="22"/>
      <c r="HXT318" s="22"/>
      <c r="HXU318" s="22"/>
      <c r="HXV318" s="22"/>
      <c r="HXW318" s="22"/>
      <c r="HXX318" s="22"/>
      <c r="HXY318" s="22"/>
      <c r="HXZ318" s="22"/>
      <c r="HYA318" s="22"/>
      <c r="HYB318" s="22"/>
      <c r="HYC318" s="22"/>
      <c r="HYD318" s="22"/>
      <c r="HYE318" s="22"/>
      <c r="HYF318" s="22"/>
      <c r="HYG318" s="22"/>
      <c r="HYH318" s="22"/>
      <c r="HYI318" s="22"/>
      <c r="HYJ318" s="22"/>
      <c r="HYK318" s="22"/>
      <c r="HYL318" s="22"/>
      <c r="HYM318" s="22"/>
      <c r="HYN318" s="22"/>
      <c r="HYO318" s="22"/>
      <c r="HYP318" s="22"/>
      <c r="HYQ318" s="22"/>
      <c r="HYR318" s="22"/>
      <c r="HYS318" s="22"/>
      <c r="HYT318" s="22"/>
      <c r="HYU318" s="22"/>
      <c r="HYV318" s="22"/>
      <c r="HYW318" s="22"/>
      <c r="HYX318" s="22"/>
      <c r="HYY318" s="22"/>
      <c r="HYZ318" s="22"/>
      <c r="HZA318" s="22"/>
      <c r="HZB318" s="22"/>
      <c r="HZC318" s="22"/>
      <c r="HZD318" s="22"/>
      <c r="HZE318" s="22"/>
      <c r="HZF318" s="22"/>
      <c r="HZG318" s="22"/>
      <c r="HZH318" s="22"/>
      <c r="HZI318" s="22"/>
      <c r="HZJ318" s="22"/>
      <c r="HZK318" s="22"/>
      <c r="HZL318" s="22"/>
      <c r="HZM318" s="22"/>
      <c r="HZN318" s="22"/>
      <c r="HZO318" s="22"/>
      <c r="HZP318" s="22"/>
      <c r="HZQ318" s="22"/>
      <c r="HZR318" s="22"/>
      <c r="HZS318" s="22"/>
      <c r="HZT318" s="22"/>
      <c r="HZU318" s="22"/>
      <c r="HZV318" s="22"/>
      <c r="HZW318" s="22"/>
      <c r="HZX318" s="22"/>
      <c r="HZY318" s="22"/>
      <c r="HZZ318" s="22"/>
      <c r="IAA318" s="22"/>
      <c r="IAB318" s="22"/>
      <c r="IAC318" s="22"/>
      <c r="IAD318" s="22"/>
      <c r="IAE318" s="22"/>
      <c r="IAF318" s="22"/>
      <c r="IAG318" s="22"/>
      <c r="IAH318" s="22"/>
      <c r="IAI318" s="22"/>
      <c r="IAJ318" s="22"/>
      <c r="IAK318" s="22"/>
      <c r="IAL318" s="22"/>
      <c r="IAM318" s="22"/>
      <c r="IAN318" s="22"/>
      <c r="IAO318" s="22"/>
      <c r="IAP318" s="22"/>
      <c r="IAQ318" s="22"/>
      <c r="IAR318" s="22"/>
      <c r="IAS318" s="22"/>
      <c r="IAT318" s="22"/>
      <c r="IAU318" s="22"/>
      <c r="IAV318" s="22"/>
      <c r="IAW318" s="22"/>
      <c r="IAX318" s="22"/>
      <c r="IAY318" s="22"/>
      <c r="IAZ318" s="22"/>
      <c r="IBA318" s="22"/>
      <c r="IBB318" s="22"/>
      <c r="IBC318" s="22"/>
      <c r="IBD318" s="22"/>
      <c r="IBE318" s="22"/>
      <c r="IBF318" s="22"/>
      <c r="IBG318" s="22"/>
      <c r="IBH318" s="22"/>
      <c r="IBI318" s="22"/>
      <c r="IBJ318" s="22"/>
      <c r="IBK318" s="22"/>
      <c r="IBL318" s="22"/>
      <c r="IBM318" s="22"/>
      <c r="IBN318" s="22"/>
      <c r="IBO318" s="22"/>
      <c r="IBP318" s="22"/>
      <c r="IBQ318" s="22"/>
      <c r="IBR318" s="22"/>
      <c r="IBS318" s="22"/>
      <c r="IBT318" s="22"/>
      <c r="IBU318" s="22"/>
      <c r="IBV318" s="22"/>
      <c r="IBW318" s="22"/>
      <c r="IBX318" s="22"/>
      <c r="IBY318" s="22"/>
      <c r="IBZ318" s="22"/>
      <c r="ICA318" s="22"/>
      <c r="ICB318" s="22"/>
      <c r="ICC318" s="22"/>
      <c r="ICD318" s="22"/>
      <c r="ICE318" s="22"/>
      <c r="ICF318" s="22"/>
      <c r="ICG318" s="22"/>
      <c r="ICH318" s="22"/>
      <c r="ICI318" s="22"/>
      <c r="ICJ318" s="22"/>
      <c r="ICK318" s="22"/>
      <c r="ICL318" s="22"/>
      <c r="ICM318" s="22"/>
      <c r="ICN318" s="22"/>
      <c r="ICO318" s="22"/>
      <c r="ICP318" s="22"/>
      <c r="ICQ318" s="22"/>
      <c r="ICR318" s="22"/>
      <c r="ICS318" s="22"/>
      <c r="ICT318" s="22"/>
      <c r="ICU318" s="22"/>
      <c r="ICV318" s="22"/>
      <c r="ICW318" s="22"/>
      <c r="ICX318" s="22"/>
      <c r="ICY318" s="22"/>
      <c r="ICZ318" s="22"/>
      <c r="IDA318" s="22"/>
      <c r="IDB318" s="22"/>
      <c r="IDC318" s="22"/>
      <c r="IDD318" s="22"/>
      <c r="IDE318" s="22"/>
      <c r="IDF318" s="22"/>
      <c r="IDG318" s="22"/>
      <c r="IDH318" s="22"/>
      <c r="IDI318" s="22"/>
      <c r="IDJ318" s="22"/>
      <c r="IDK318" s="22"/>
      <c r="IDL318" s="22"/>
      <c r="IDM318" s="22"/>
      <c r="IDN318" s="22"/>
      <c r="IDO318" s="22"/>
      <c r="IDP318" s="22"/>
      <c r="IDQ318" s="22"/>
      <c r="IDR318" s="22"/>
      <c r="IDS318" s="22"/>
      <c r="IDT318" s="22"/>
      <c r="IDU318" s="22"/>
      <c r="IDV318" s="22"/>
      <c r="IDW318" s="22"/>
      <c r="IDX318" s="22"/>
      <c r="IDY318" s="22"/>
      <c r="IDZ318" s="22"/>
      <c r="IEA318" s="22"/>
      <c r="IEB318" s="22"/>
      <c r="IEC318" s="22"/>
      <c r="IED318" s="22"/>
      <c r="IEE318" s="22"/>
      <c r="IEF318" s="22"/>
      <c r="IEG318" s="22"/>
      <c r="IEH318" s="22"/>
      <c r="IEI318" s="22"/>
      <c r="IEJ318" s="22"/>
      <c r="IEK318" s="22"/>
      <c r="IEL318" s="22"/>
      <c r="IEM318" s="22"/>
      <c r="IEN318" s="22"/>
      <c r="IEO318" s="22"/>
      <c r="IEP318" s="22"/>
      <c r="IEQ318" s="22"/>
      <c r="IER318" s="22"/>
      <c r="IES318" s="22"/>
      <c r="IET318" s="22"/>
      <c r="IEU318" s="22"/>
      <c r="IEV318" s="22"/>
      <c r="IEW318" s="22"/>
      <c r="IEX318" s="22"/>
      <c r="IEY318" s="22"/>
      <c r="IEZ318" s="22"/>
      <c r="IFA318" s="22"/>
      <c r="IFB318" s="22"/>
      <c r="IFC318" s="22"/>
      <c r="IFD318" s="22"/>
      <c r="IFE318" s="22"/>
      <c r="IFF318" s="22"/>
      <c r="IFG318" s="22"/>
      <c r="IFH318" s="22"/>
      <c r="IFI318" s="22"/>
      <c r="IFJ318" s="22"/>
      <c r="IFK318" s="22"/>
      <c r="IFL318" s="22"/>
      <c r="IFM318" s="22"/>
      <c r="IFN318" s="22"/>
      <c r="IFO318" s="22"/>
      <c r="IFP318" s="22"/>
      <c r="IFQ318" s="22"/>
      <c r="IFR318" s="22"/>
      <c r="IFS318" s="22"/>
      <c r="IFT318" s="22"/>
      <c r="IFU318" s="22"/>
      <c r="IFV318" s="22"/>
      <c r="IFW318" s="22"/>
      <c r="IFX318" s="22"/>
      <c r="IFY318" s="22"/>
      <c r="IFZ318" s="22"/>
      <c r="IGA318" s="22"/>
      <c r="IGB318" s="22"/>
      <c r="IGC318" s="22"/>
      <c r="IGD318" s="22"/>
      <c r="IGE318" s="22"/>
      <c r="IGF318" s="22"/>
      <c r="IGG318" s="22"/>
      <c r="IGH318" s="22"/>
      <c r="IGI318" s="22"/>
      <c r="IGJ318" s="22"/>
      <c r="IGK318" s="22"/>
      <c r="IGL318" s="22"/>
      <c r="IGM318" s="22"/>
      <c r="IGN318" s="22"/>
      <c r="IGO318" s="22"/>
      <c r="IGP318" s="22"/>
      <c r="IGQ318" s="22"/>
      <c r="IGR318" s="22"/>
      <c r="IGS318" s="22"/>
      <c r="IGT318" s="22"/>
      <c r="IGU318" s="22"/>
      <c r="IGV318" s="22"/>
      <c r="IGW318" s="22"/>
      <c r="IGX318" s="22"/>
      <c r="IGY318" s="22"/>
      <c r="IGZ318" s="22"/>
      <c r="IHA318" s="22"/>
      <c r="IHB318" s="22"/>
      <c r="IHC318" s="22"/>
      <c r="IHD318" s="22"/>
      <c r="IHE318" s="22"/>
      <c r="IHF318" s="22"/>
      <c r="IHG318" s="22"/>
      <c r="IHH318" s="22"/>
      <c r="IHI318" s="22"/>
      <c r="IHJ318" s="22"/>
      <c r="IHK318" s="22"/>
      <c r="IHL318" s="22"/>
      <c r="IHM318" s="22"/>
      <c r="IHN318" s="22"/>
      <c r="IHO318" s="22"/>
      <c r="IHP318" s="22"/>
      <c r="IHQ318" s="22"/>
      <c r="IHR318" s="22"/>
      <c r="IHS318" s="22"/>
      <c r="IHT318" s="22"/>
      <c r="IHU318" s="22"/>
      <c r="IHV318" s="22"/>
      <c r="IHW318" s="22"/>
      <c r="IHX318" s="22"/>
      <c r="IHY318" s="22"/>
      <c r="IHZ318" s="22"/>
      <c r="IIA318" s="22"/>
      <c r="IIB318" s="22"/>
      <c r="IIC318" s="22"/>
      <c r="IID318" s="22"/>
      <c r="IIE318" s="22"/>
      <c r="IIF318" s="22"/>
      <c r="IIG318" s="22"/>
      <c r="IIH318" s="22"/>
      <c r="III318" s="22"/>
      <c r="IIJ318" s="22"/>
      <c r="IIK318" s="22"/>
      <c r="IIL318" s="22"/>
      <c r="IIM318" s="22"/>
      <c r="IIN318" s="22"/>
      <c r="IIO318" s="22"/>
      <c r="IIP318" s="22"/>
      <c r="IIQ318" s="22"/>
      <c r="IIR318" s="22"/>
      <c r="IIS318" s="22"/>
      <c r="IIT318" s="22"/>
      <c r="IIU318" s="22"/>
      <c r="IIV318" s="22"/>
      <c r="IIW318" s="22"/>
      <c r="IIX318" s="22"/>
      <c r="IIY318" s="22"/>
      <c r="IIZ318" s="22"/>
      <c r="IJA318" s="22"/>
      <c r="IJB318" s="22"/>
      <c r="IJC318" s="22"/>
      <c r="IJD318" s="22"/>
      <c r="IJE318" s="22"/>
      <c r="IJF318" s="22"/>
      <c r="IJG318" s="22"/>
      <c r="IJH318" s="22"/>
      <c r="IJI318" s="22"/>
      <c r="IJJ318" s="22"/>
      <c r="IJK318" s="22"/>
      <c r="IJL318" s="22"/>
      <c r="IJM318" s="22"/>
      <c r="IJN318" s="22"/>
      <c r="IJO318" s="22"/>
      <c r="IJP318" s="22"/>
      <c r="IJQ318" s="22"/>
      <c r="IJR318" s="22"/>
      <c r="IJS318" s="22"/>
      <c r="IJT318" s="22"/>
      <c r="IJU318" s="22"/>
      <c r="IJV318" s="22"/>
      <c r="IJW318" s="22"/>
      <c r="IJX318" s="22"/>
      <c r="IJY318" s="22"/>
      <c r="IJZ318" s="22"/>
      <c r="IKA318" s="22"/>
      <c r="IKB318" s="22"/>
      <c r="IKC318" s="22"/>
      <c r="IKD318" s="22"/>
      <c r="IKE318" s="22"/>
      <c r="IKF318" s="22"/>
      <c r="IKG318" s="22"/>
      <c r="IKH318" s="22"/>
      <c r="IKI318" s="22"/>
      <c r="IKJ318" s="22"/>
      <c r="IKK318" s="22"/>
      <c r="IKL318" s="22"/>
      <c r="IKM318" s="22"/>
      <c r="IKN318" s="22"/>
      <c r="IKO318" s="22"/>
      <c r="IKP318" s="22"/>
      <c r="IKQ318" s="22"/>
      <c r="IKR318" s="22"/>
      <c r="IKS318" s="22"/>
      <c r="IKT318" s="22"/>
      <c r="IKU318" s="22"/>
      <c r="IKV318" s="22"/>
      <c r="IKW318" s="22"/>
      <c r="IKX318" s="22"/>
      <c r="IKY318" s="22"/>
      <c r="IKZ318" s="22"/>
      <c r="ILA318" s="22"/>
      <c r="ILB318" s="22"/>
      <c r="ILC318" s="22"/>
      <c r="ILD318" s="22"/>
      <c r="ILE318" s="22"/>
      <c r="ILF318" s="22"/>
      <c r="ILG318" s="22"/>
      <c r="ILH318" s="22"/>
      <c r="ILI318" s="22"/>
      <c r="ILJ318" s="22"/>
      <c r="ILK318" s="22"/>
      <c r="ILL318" s="22"/>
      <c r="ILM318" s="22"/>
      <c r="ILN318" s="22"/>
      <c r="ILO318" s="22"/>
      <c r="ILP318" s="22"/>
      <c r="ILQ318" s="22"/>
      <c r="ILR318" s="22"/>
      <c r="ILS318" s="22"/>
      <c r="ILT318" s="22"/>
      <c r="ILU318" s="22"/>
      <c r="ILV318" s="22"/>
      <c r="ILW318" s="22"/>
      <c r="ILX318" s="22"/>
      <c r="ILY318" s="22"/>
      <c r="ILZ318" s="22"/>
      <c r="IMA318" s="22"/>
      <c r="IMB318" s="22"/>
      <c r="IMC318" s="22"/>
      <c r="IMD318" s="22"/>
      <c r="IME318" s="22"/>
      <c r="IMF318" s="22"/>
      <c r="IMG318" s="22"/>
      <c r="IMH318" s="22"/>
      <c r="IMI318" s="22"/>
      <c r="IMJ318" s="22"/>
      <c r="IMK318" s="22"/>
      <c r="IML318" s="22"/>
      <c r="IMM318" s="22"/>
      <c r="IMN318" s="22"/>
      <c r="IMO318" s="22"/>
      <c r="IMP318" s="22"/>
      <c r="IMQ318" s="22"/>
      <c r="IMR318" s="22"/>
      <c r="IMS318" s="22"/>
      <c r="IMT318" s="22"/>
      <c r="IMU318" s="22"/>
      <c r="IMV318" s="22"/>
      <c r="IMW318" s="22"/>
      <c r="IMX318" s="22"/>
      <c r="IMY318" s="22"/>
      <c r="IMZ318" s="22"/>
      <c r="INA318" s="22"/>
      <c r="INB318" s="22"/>
      <c r="INC318" s="22"/>
      <c r="IND318" s="22"/>
      <c r="INE318" s="22"/>
      <c r="INF318" s="22"/>
      <c r="ING318" s="22"/>
      <c r="INH318" s="22"/>
      <c r="INI318" s="22"/>
      <c r="INJ318" s="22"/>
      <c r="INK318" s="22"/>
      <c r="INL318" s="22"/>
      <c r="INM318" s="22"/>
      <c r="INN318" s="22"/>
      <c r="INO318" s="22"/>
      <c r="INP318" s="22"/>
      <c r="INQ318" s="22"/>
      <c r="INR318" s="22"/>
      <c r="INS318" s="22"/>
      <c r="INT318" s="22"/>
      <c r="INU318" s="22"/>
      <c r="INV318" s="22"/>
      <c r="INW318" s="22"/>
      <c r="INX318" s="22"/>
      <c r="INY318" s="22"/>
      <c r="INZ318" s="22"/>
      <c r="IOA318" s="22"/>
      <c r="IOB318" s="22"/>
      <c r="IOC318" s="22"/>
      <c r="IOD318" s="22"/>
      <c r="IOE318" s="22"/>
      <c r="IOF318" s="22"/>
      <c r="IOG318" s="22"/>
      <c r="IOH318" s="22"/>
      <c r="IOI318" s="22"/>
      <c r="IOJ318" s="22"/>
      <c r="IOK318" s="22"/>
      <c r="IOL318" s="22"/>
      <c r="IOM318" s="22"/>
      <c r="ION318" s="22"/>
      <c r="IOO318" s="22"/>
      <c r="IOP318" s="22"/>
      <c r="IOQ318" s="22"/>
      <c r="IOR318" s="22"/>
      <c r="IOS318" s="22"/>
      <c r="IOT318" s="22"/>
      <c r="IOU318" s="22"/>
      <c r="IOV318" s="22"/>
      <c r="IOW318" s="22"/>
      <c r="IOX318" s="22"/>
      <c r="IOY318" s="22"/>
      <c r="IOZ318" s="22"/>
      <c r="IPA318" s="22"/>
      <c r="IPB318" s="22"/>
      <c r="IPC318" s="22"/>
      <c r="IPD318" s="22"/>
      <c r="IPE318" s="22"/>
      <c r="IPF318" s="22"/>
      <c r="IPG318" s="22"/>
      <c r="IPH318" s="22"/>
      <c r="IPI318" s="22"/>
      <c r="IPJ318" s="22"/>
      <c r="IPK318" s="22"/>
      <c r="IPL318" s="22"/>
      <c r="IPM318" s="22"/>
      <c r="IPN318" s="22"/>
      <c r="IPO318" s="22"/>
      <c r="IPP318" s="22"/>
      <c r="IPQ318" s="22"/>
      <c r="IPR318" s="22"/>
      <c r="IPS318" s="22"/>
      <c r="IPT318" s="22"/>
      <c r="IPU318" s="22"/>
      <c r="IPV318" s="22"/>
      <c r="IPW318" s="22"/>
      <c r="IPX318" s="22"/>
      <c r="IPY318" s="22"/>
      <c r="IPZ318" s="22"/>
      <c r="IQA318" s="22"/>
      <c r="IQB318" s="22"/>
      <c r="IQC318" s="22"/>
      <c r="IQD318" s="22"/>
      <c r="IQE318" s="22"/>
      <c r="IQF318" s="22"/>
      <c r="IQG318" s="22"/>
      <c r="IQH318" s="22"/>
      <c r="IQI318" s="22"/>
      <c r="IQJ318" s="22"/>
      <c r="IQK318" s="22"/>
      <c r="IQL318" s="22"/>
      <c r="IQM318" s="22"/>
      <c r="IQN318" s="22"/>
      <c r="IQO318" s="22"/>
      <c r="IQP318" s="22"/>
      <c r="IQQ318" s="22"/>
      <c r="IQR318" s="22"/>
      <c r="IQS318" s="22"/>
      <c r="IQT318" s="22"/>
      <c r="IQU318" s="22"/>
      <c r="IQV318" s="22"/>
      <c r="IQW318" s="22"/>
      <c r="IQX318" s="22"/>
      <c r="IQY318" s="22"/>
      <c r="IQZ318" s="22"/>
      <c r="IRA318" s="22"/>
      <c r="IRB318" s="22"/>
      <c r="IRC318" s="22"/>
      <c r="IRD318" s="22"/>
      <c r="IRE318" s="22"/>
      <c r="IRF318" s="22"/>
      <c r="IRG318" s="22"/>
      <c r="IRH318" s="22"/>
      <c r="IRI318" s="22"/>
      <c r="IRJ318" s="22"/>
      <c r="IRK318" s="22"/>
      <c r="IRL318" s="22"/>
      <c r="IRM318" s="22"/>
      <c r="IRN318" s="22"/>
      <c r="IRO318" s="22"/>
      <c r="IRP318" s="22"/>
      <c r="IRQ318" s="22"/>
      <c r="IRR318" s="22"/>
      <c r="IRS318" s="22"/>
      <c r="IRT318" s="22"/>
      <c r="IRU318" s="22"/>
      <c r="IRV318" s="22"/>
      <c r="IRW318" s="22"/>
      <c r="IRX318" s="22"/>
      <c r="IRY318" s="22"/>
      <c r="IRZ318" s="22"/>
      <c r="ISA318" s="22"/>
      <c r="ISB318" s="22"/>
      <c r="ISC318" s="22"/>
      <c r="ISD318" s="22"/>
      <c r="ISE318" s="22"/>
      <c r="ISF318" s="22"/>
      <c r="ISG318" s="22"/>
      <c r="ISH318" s="22"/>
      <c r="ISI318" s="22"/>
      <c r="ISJ318" s="22"/>
      <c r="ISK318" s="22"/>
      <c r="ISL318" s="22"/>
      <c r="ISM318" s="22"/>
      <c r="ISN318" s="22"/>
      <c r="ISO318" s="22"/>
      <c r="ISP318" s="22"/>
      <c r="ISQ318" s="22"/>
      <c r="ISR318" s="22"/>
      <c r="ISS318" s="22"/>
      <c r="IST318" s="22"/>
      <c r="ISU318" s="22"/>
      <c r="ISV318" s="22"/>
      <c r="ISW318" s="22"/>
      <c r="ISX318" s="22"/>
      <c r="ISY318" s="22"/>
      <c r="ISZ318" s="22"/>
      <c r="ITA318" s="22"/>
      <c r="ITB318" s="22"/>
      <c r="ITC318" s="22"/>
      <c r="ITD318" s="22"/>
      <c r="ITE318" s="22"/>
      <c r="ITF318" s="22"/>
      <c r="ITG318" s="22"/>
      <c r="ITH318" s="22"/>
      <c r="ITI318" s="22"/>
      <c r="ITJ318" s="22"/>
      <c r="ITK318" s="22"/>
      <c r="ITL318" s="22"/>
      <c r="ITM318" s="22"/>
      <c r="ITN318" s="22"/>
      <c r="ITO318" s="22"/>
      <c r="ITP318" s="22"/>
      <c r="ITQ318" s="22"/>
      <c r="ITR318" s="22"/>
      <c r="ITS318" s="22"/>
      <c r="ITT318" s="22"/>
      <c r="ITU318" s="22"/>
      <c r="ITV318" s="22"/>
      <c r="ITW318" s="22"/>
      <c r="ITX318" s="22"/>
      <c r="ITY318" s="22"/>
      <c r="ITZ318" s="22"/>
      <c r="IUA318" s="22"/>
      <c r="IUB318" s="22"/>
      <c r="IUC318" s="22"/>
      <c r="IUD318" s="22"/>
      <c r="IUE318" s="22"/>
      <c r="IUF318" s="22"/>
      <c r="IUG318" s="22"/>
      <c r="IUH318" s="22"/>
      <c r="IUI318" s="22"/>
      <c r="IUJ318" s="22"/>
      <c r="IUK318" s="22"/>
      <c r="IUL318" s="22"/>
      <c r="IUM318" s="22"/>
      <c r="IUN318" s="22"/>
      <c r="IUO318" s="22"/>
      <c r="IUP318" s="22"/>
      <c r="IUQ318" s="22"/>
      <c r="IUR318" s="22"/>
      <c r="IUS318" s="22"/>
      <c r="IUT318" s="22"/>
      <c r="IUU318" s="22"/>
      <c r="IUV318" s="22"/>
      <c r="IUW318" s="22"/>
      <c r="IUX318" s="22"/>
      <c r="IUY318" s="22"/>
      <c r="IUZ318" s="22"/>
      <c r="IVA318" s="22"/>
      <c r="IVB318" s="22"/>
      <c r="IVC318" s="22"/>
      <c r="IVD318" s="22"/>
      <c r="IVE318" s="22"/>
      <c r="IVF318" s="22"/>
      <c r="IVG318" s="22"/>
      <c r="IVH318" s="22"/>
      <c r="IVI318" s="22"/>
      <c r="IVJ318" s="22"/>
      <c r="IVK318" s="22"/>
      <c r="IVL318" s="22"/>
      <c r="IVM318" s="22"/>
      <c r="IVN318" s="22"/>
      <c r="IVO318" s="22"/>
      <c r="IVP318" s="22"/>
      <c r="IVQ318" s="22"/>
      <c r="IVR318" s="22"/>
      <c r="IVS318" s="22"/>
      <c r="IVT318" s="22"/>
      <c r="IVU318" s="22"/>
      <c r="IVV318" s="22"/>
      <c r="IVW318" s="22"/>
      <c r="IVX318" s="22"/>
      <c r="IVY318" s="22"/>
      <c r="IVZ318" s="22"/>
      <c r="IWA318" s="22"/>
      <c r="IWB318" s="22"/>
      <c r="IWC318" s="22"/>
      <c r="IWD318" s="22"/>
      <c r="IWE318" s="22"/>
      <c r="IWF318" s="22"/>
      <c r="IWG318" s="22"/>
      <c r="IWH318" s="22"/>
      <c r="IWI318" s="22"/>
      <c r="IWJ318" s="22"/>
      <c r="IWK318" s="22"/>
      <c r="IWL318" s="22"/>
      <c r="IWM318" s="22"/>
      <c r="IWN318" s="22"/>
      <c r="IWO318" s="22"/>
      <c r="IWP318" s="22"/>
      <c r="IWQ318" s="22"/>
      <c r="IWR318" s="22"/>
      <c r="IWS318" s="22"/>
      <c r="IWT318" s="22"/>
      <c r="IWU318" s="22"/>
      <c r="IWV318" s="22"/>
      <c r="IWW318" s="22"/>
      <c r="IWX318" s="22"/>
      <c r="IWY318" s="22"/>
      <c r="IWZ318" s="22"/>
      <c r="IXA318" s="22"/>
      <c r="IXB318" s="22"/>
      <c r="IXC318" s="22"/>
      <c r="IXD318" s="22"/>
      <c r="IXE318" s="22"/>
      <c r="IXF318" s="22"/>
      <c r="IXG318" s="22"/>
      <c r="IXH318" s="22"/>
      <c r="IXI318" s="22"/>
      <c r="IXJ318" s="22"/>
      <c r="IXK318" s="22"/>
      <c r="IXL318" s="22"/>
      <c r="IXM318" s="22"/>
      <c r="IXN318" s="22"/>
      <c r="IXO318" s="22"/>
      <c r="IXP318" s="22"/>
      <c r="IXQ318" s="22"/>
      <c r="IXR318" s="22"/>
      <c r="IXS318" s="22"/>
      <c r="IXT318" s="22"/>
      <c r="IXU318" s="22"/>
      <c r="IXV318" s="22"/>
      <c r="IXW318" s="22"/>
      <c r="IXX318" s="22"/>
      <c r="IXY318" s="22"/>
      <c r="IXZ318" s="22"/>
      <c r="IYA318" s="22"/>
      <c r="IYB318" s="22"/>
      <c r="IYC318" s="22"/>
      <c r="IYD318" s="22"/>
      <c r="IYE318" s="22"/>
      <c r="IYF318" s="22"/>
      <c r="IYG318" s="22"/>
      <c r="IYH318" s="22"/>
      <c r="IYI318" s="22"/>
      <c r="IYJ318" s="22"/>
      <c r="IYK318" s="22"/>
      <c r="IYL318" s="22"/>
      <c r="IYM318" s="22"/>
      <c r="IYN318" s="22"/>
      <c r="IYO318" s="22"/>
      <c r="IYP318" s="22"/>
      <c r="IYQ318" s="22"/>
      <c r="IYR318" s="22"/>
      <c r="IYS318" s="22"/>
      <c r="IYT318" s="22"/>
      <c r="IYU318" s="22"/>
      <c r="IYV318" s="22"/>
      <c r="IYW318" s="22"/>
      <c r="IYX318" s="22"/>
      <c r="IYY318" s="22"/>
      <c r="IYZ318" s="22"/>
      <c r="IZA318" s="22"/>
      <c r="IZB318" s="22"/>
      <c r="IZC318" s="22"/>
      <c r="IZD318" s="22"/>
      <c r="IZE318" s="22"/>
      <c r="IZF318" s="22"/>
      <c r="IZG318" s="22"/>
      <c r="IZH318" s="22"/>
      <c r="IZI318" s="22"/>
      <c r="IZJ318" s="22"/>
      <c r="IZK318" s="22"/>
      <c r="IZL318" s="22"/>
      <c r="IZM318" s="22"/>
      <c r="IZN318" s="22"/>
      <c r="IZO318" s="22"/>
      <c r="IZP318" s="22"/>
      <c r="IZQ318" s="22"/>
      <c r="IZR318" s="22"/>
      <c r="IZS318" s="22"/>
      <c r="IZT318" s="22"/>
      <c r="IZU318" s="22"/>
      <c r="IZV318" s="22"/>
      <c r="IZW318" s="22"/>
      <c r="IZX318" s="22"/>
      <c r="IZY318" s="22"/>
      <c r="IZZ318" s="22"/>
      <c r="JAA318" s="22"/>
      <c r="JAB318" s="22"/>
      <c r="JAC318" s="22"/>
      <c r="JAD318" s="22"/>
      <c r="JAE318" s="22"/>
      <c r="JAF318" s="22"/>
      <c r="JAG318" s="22"/>
      <c r="JAH318" s="22"/>
      <c r="JAI318" s="22"/>
      <c r="JAJ318" s="22"/>
      <c r="JAK318" s="22"/>
      <c r="JAL318" s="22"/>
      <c r="JAM318" s="22"/>
      <c r="JAN318" s="22"/>
      <c r="JAO318" s="22"/>
      <c r="JAP318" s="22"/>
      <c r="JAQ318" s="22"/>
      <c r="JAR318" s="22"/>
      <c r="JAS318" s="22"/>
      <c r="JAT318" s="22"/>
      <c r="JAU318" s="22"/>
      <c r="JAV318" s="22"/>
      <c r="JAW318" s="22"/>
      <c r="JAX318" s="22"/>
      <c r="JAY318" s="22"/>
      <c r="JAZ318" s="22"/>
      <c r="JBA318" s="22"/>
      <c r="JBB318" s="22"/>
      <c r="JBC318" s="22"/>
      <c r="JBD318" s="22"/>
      <c r="JBE318" s="22"/>
      <c r="JBF318" s="22"/>
      <c r="JBG318" s="22"/>
      <c r="JBH318" s="22"/>
      <c r="JBI318" s="22"/>
      <c r="JBJ318" s="22"/>
      <c r="JBK318" s="22"/>
      <c r="JBL318" s="22"/>
      <c r="JBM318" s="22"/>
      <c r="JBN318" s="22"/>
      <c r="JBO318" s="22"/>
      <c r="JBP318" s="22"/>
      <c r="JBQ318" s="22"/>
      <c r="JBR318" s="22"/>
      <c r="JBS318" s="22"/>
      <c r="JBT318" s="22"/>
      <c r="JBU318" s="22"/>
      <c r="JBV318" s="22"/>
      <c r="JBW318" s="22"/>
      <c r="JBX318" s="22"/>
      <c r="JBY318" s="22"/>
      <c r="JBZ318" s="22"/>
      <c r="JCA318" s="22"/>
      <c r="JCB318" s="22"/>
      <c r="JCC318" s="22"/>
      <c r="JCD318" s="22"/>
      <c r="JCE318" s="22"/>
      <c r="JCF318" s="22"/>
      <c r="JCG318" s="22"/>
      <c r="JCH318" s="22"/>
      <c r="JCI318" s="22"/>
      <c r="JCJ318" s="22"/>
      <c r="JCK318" s="22"/>
      <c r="JCL318" s="22"/>
      <c r="JCM318" s="22"/>
      <c r="JCN318" s="22"/>
      <c r="JCO318" s="22"/>
      <c r="JCP318" s="22"/>
      <c r="JCQ318" s="22"/>
      <c r="JCR318" s="22"/>
      <c r="JCS318" s="22"/>
      <c r="JCT318" s="22"/>
      <c r="JCU318" s="22"/>
      <c r="JCV318" s="22"/>
      <c r="JCW318" s="22"/>
      <c r="JCX318" s="22"/>
      <c r="JCY318" s="22"/>
      <c r="JCZ318" s="22"/>
      <c r="JDA318" s="22"/>
      <c r="JDB318" s="22"/>
      <c r="JDC318" s="22"/>
      <c r="JDD318" s="22"/>
      <c r="JDE318" s="22"/>
      <c r="JDF318" s="22"/>
      <c r="JDG318" s="22"/>
      <c r="JDH318" s="22"/>
      <c r="JDI318" s="22"/>
      <c r="JDJ318" s="22"/>
      <c r="JDK318" s="22"/>
      <c r="JDL318" s="22"/>
      <c r="JDM318" s="22"/>
      <c r="JDN318" s="22"/>
      <c r="JDO318" s="22"/>
      <c r="JDP318" s="22"/>
      <c r="JDQ318" s="22"/>
      <c r="JDR318" s="22"/>
      <c r="JDS318" s="22"/>
      <c r="JDT318" s="22"/>
      <c r="JDU318" s="22"/>
      <c r="JDV318" s="22"/>
      <c r="JDW318" s="22"/>
      <c r="JDX318" s="22"/>
      <c r="JDY318" s="22"/>
      <c r="JDZ318" s="22"/>
      <c r="JEA318" s="22"/>
      <c r="JEB318" s="22"/>
      <c r="JEC318" s="22"/>
      <c r="JED318" s="22"/>
      <c r="JEE318" s="22"/>
      <c r="JEF318" s="22"/>
      <c r="JEG318" s="22"/>
      <c r="JEH318" s="22"/>
      <c r="JEI318" s="22"/>
      <c r="JEJ318" s="22"/>
      <c r="JEK318" s="22"/>
      <c r="JEL318" s="22"/>
      <c r="JEM318" s="22"/>
      <c r="JEN318" s="22"/>
      <c r="JEO318" s="22"/>
      <c r="JEP318" s="22"/>
      <c r="JEQ318" s="22"/>
      <c r="JER318" s="22"/>
      <c r="JES318" s="22"/>
      <c r="JET318" s="22"/>
      <c r="JEU318" s="22"/>
      <c r="JEV318" s="22"/>
      <c r="JEW318" s="22"/>
      <c r="JEX318" s="22"/>
      <c r="JEY318" s="22"/>
      <c r="JEZ318" s="22"/>
      <c r="JFA318" s="22"/>
      <c r="JFB318" s="22"/>
      <c r="JFC318" s="22"/>
      <c r="JFD318" s="22"/>
      <c r="JFE318" s="22"/>
      <c r="JFF318" s="22"/>
      <c r="JFG318" s="22"/>
      <c r="JFH318" s="22"/>
      <c r="JFI318" s="22"/>
      <c r="JFJ318" s="22"/>
      <c r="JFK318" s="22"/>
      <c r="JFL318" s="22"/>
      <c r="JFM318" s="22"/>
      <c r="JFN318" s="22"/>
      <c r="JFO318" s="22"/>
      <c r="JFP318" s="22"/>
      <c r="JFQ318" s="22"/>
      <c r="JFR318" s="22"/>
      <c r="JFS318" s="22"/>
      <c r="JFT318" s="22"/>
      <c r="JFU318" s="22"/>
      <c r="JFV318" s="22"/>
      <c r="JFW318" s="22"/>
      <c r="JFX318" s="22"/>
      <c r="JFY318" s="22"/>
      <c r="JFZ318" s="22"/>
      <c r="JGA318" s="22"/>
      <c r="JGB318" s="22"/>
      <c r="JGC318" s="22"/>
      <c r="JGD318" s="22"/>
      <c r="JGE318" s="22"/>
      <c r="JGF318" s="22"/>
      <c r="JGG318" s="22"/>
      <c r="JGH318" s="22"/>
      <c r="JGI318" s="22"/>
      <c r="JGJ318" s="22"/>
      <c r="JGK318" s="22"/>
      <c r="JGL318" s="22"/>
      <c r="JGM318" s="22"/>
      <c r="JGN318" s="22"/>
      <c r="JGO318" s="22"/>
      <c r="JGP318" s="22"/>
      <c r="JGQ318" s="22"/>
      <c r="JGR318" s="22"/>
      <c r="JGS318" s="22"/>
      <c r="JGT318" s="22"/>
      <c r="JGU318" s="22"/>
      <c r="JGV318" s="22"/>
      <c r="JGW318" s="22"/>
      <c r="JGX318" s="22"/>
      <c r="JGY318" s="22"/>
      <c r="JGZ318" s="22"/>
      <c r="JHA318" s="22"/>
      <c r="JHB318" s="22"/>
      <c r="JHC318" s="22"/>
      <c r="JHD318" s="22"/>
      <c r="JHE318" s="22"/>
      <c r="JHF318" s="22"/>
      <c r="JHG318" s="22"/>
      <c r="JHH318" s="22"/>
      <c r="JHI318" s="22"/>
      <c r="JHJ318" s="22"/>
      <c r="JHK318" s="22"/>
      <c r="JHL318" s="22"/>
      <c r="JHM318" s="22"/>
      <c r="JHN318" s="22"/>
      <c r="JHO318" s="22"/>
      <c r="JHP318" s="22"/>
      <c r="JHQ318" s="22"/>
      <c r="JHR318" s="22"/>
      <c r="JHS318" s="22"/>
      <c r="JHT318" s="22"/>
      <c r="JHU318" s="22"/>
      <c r="JHV318" s="22"/>
      <c r="JHW318" s="22"/>
      <c r="JHX318" s="22"/>
      <c r="JHY318" s="22"/>
      <c r="JHZ318" s="22"/>
      <c r="JIA318" s="22"/>
      <c r="JIB318" s="22"/>
      <c r="JIC318" s="22"/>
      <c r="JID318" s="22"/>
      <c r="JIE318" s="22"/>
      <c r="JIF318" s="22"/>
      <c r="JIG318" s="22"/>
      <c r="JIH318" s="22"/>
      <c r="JII318" s="22"/>
      <c r="JIJ318" s="22"/>
      <c r="JIK318" s="22"/>
      <c r="JIL318" s="22"/>
      <c r="JIM318" s="22"/>
      <c r="JIN318" s="22"/>
      <c r="JIO318" s="22"/>
      <c r="JIP318" s="22"/>
      <c r="JIQ318" s="22"/>
      <c r="JIR318" s="22"/>
      <c r="JIS318" s="22"/>
      <c r="JIT318" s="22"/>
      <c r="JIU318" s="22"/>
      <c r="JIV318" s="22"/>
      <c r="JIW318" s="22"/>
      <c r="JIX318" s="22"/>
      <c r="JIY318" s="22"/>
      <c r="JIZ318" s="22"/>
      <c r="JJA318" s="22"/>
      <c r="JJB318" s="22"/>
      <c r="JJC318" s="22"/>
      <c r="JJD318" s="22"/>
      <c r="JJE318" s="22"/>
      <c r="JJF318" s="22"/>
      <c r="JJG318" s="22"/>
      <c r="JJH318" s="22"/>
      <c r="JJI318" s="22"/>
      <c r="JJJ318" s="22"/>
      <c r="JJK318" s="22"/>
      <c r="JJL318" s="22"/>
      <c r="JJM318" s="22"/>
      <c r="JJN318" s="22"/>
      <c r="JJO318" s="22"/>
      <c r="JJP318" s="22"/>
      <c r="JJQ318" s="22"/>
      <c r="JJR318" s="22"/>
      <c r="JJS318" s="22"/>
      <c r="JJT318" s="22"/>
      <c r="JJU318" s="22"/>
      <c r="JJV318" s="22"/>
      <c r="JJW318" s="22"/>
      <c r="JJX318" s="22"/>
      <c r="JJY318" s="22"/>
      <c r="JJZ318" s="22"/>
      <c r="JKA318" s="22"/>
      <c r="JKB318" s="22"/>
      <c r="JKC318" s="22"/>
      <c r="JKD318" s="22"/>
      <c r="JKE318" s="22"/>
      <c r="JKF318" s="22"/>
      <c r="JKG318" s="22"/>
      <c r="JKH318" s="22"/>
      <c r="JKI318" s="22"/>
      <c r="JKJ318" s="22"/>
      <c r="JKK318" s="22"/>
      <c r="JKL318" s="22"/>
      <c r="JKM318" s="22"/>
      <c r="JKN318" s="22"/>
      <c r="JKO318" s="22"/>
      <c r="JKP318" s="22"/>
      <c r="JKQ318" s="22"/>
      <c r="JKR318" s="22"/>
      <c r="JKS318" s="22"/>
      <c r="JKT318" s="22"/>
      <c r="JKU318" s="22"/>
      <c r="JKV318" s="22"/>
      <c r="JKW318" s="22"/>
      <c r="JKX318" s="22"/>
      <c r="JKY318" s="22"/>
      <c r="JKZ318" s="22"/>
      <c r="JLA318" s="22"/>
      <c r="JLB318" s="22"/>
      <c r="JLC318" s="22"/>
      <c r="JLD318" s="22"/>
      <c r="JLE318" s="22"/>
      <c r="JLF318" s="22"/>
      <c r="JLG318" s="22"/>
      <c r="JLH318" s="22"/>
      <c r="JLI318" s="22"/>
      <c r="JLJ318" s="22"/>
      <c r="JLK318" s="22"/>
      <c r="JLL318" s="22"/>
      <c r="JLM318" s="22"/>
      <c r="JLN318" s="22"/>
      <c r="JLO318" s="22"/>
      <c r="JLP318" s="22"/>
      <c r="JLQ318" s="22"/>
      <c r="JLR318" s="22"/>
      <c r="JLS318" s="22"/>
      <c r="JLT318" s="22"/>
      <c r="JLU318" s="22"/>
      <c r="JLV318" s="22"/>
      <c r="JLW318" s="22"/>
      <c r="JLX318" s="22"/>
      <c r="JLY318" s="22"/>
      <c r="JLZ318" s="22"/>
      <c r="JMA318" s="22"/>
      <c r="JMB318" s="22"/>
      <c r="JMC318" s="22"/>
      <c r="JMD318" s="22"/>
      <c r="JME318" s="22"/>
      <c r="JMF318" s="22"/>
      <c r="JMG318" s="22"/>
      <c r="JMH318" s="22"/>
      <c r="JMI318" s="22"/>
      <c r="JMJ318" s="22"/>
      <c r="JMK318" s="22"/>
      <c r="JML318" s="22"/>
      <c r="JMM318" s="22"/>
      <c r="JMN318" s="22"/>
      <c r="JMO318" s="22"/>
      <c r="JMP318" s="22"/>
      <c r="JMQ318" s="22"/>
      <c r="JMR318" s="22"/>
      <c r="JMS318" s="22"/>
      <c r="JMT318" s="22"/>
      <c r="JMU318" s="22"/>
      <c r="JMV318" s="22"/>
      <c r="JMW318" s="22"/>
      <c r="JMX318" s="22"/>
      <c r="JMY318" s="22"/>
      <c r="JMZ318" s="22"/>
      <c r="JNA318" s="22"/>
      <c r="JNB318" s="22"/>
      <c r="JNC318" s="22"/>
      <c r="JND318" s="22"/>
      <c r="JNE318" s="22"/>
      <c r="JNF318" s="22"/>
      <c r="JNG318" s="22"/>
      <c r="JNH318" s="22"/>
      <c r="JNI318" s="22"/>
      <c r="JNJ318" s="22"/>
      <c r="JNK318" s="22"/>
      <c r="JNL318" s="22"/>
      <c r="JNM318" s="22"/>
      <c r="JNN318" s="22"/>
      <c r="JNO318" s="22"/>
      <c r="JNP318" s="22"/>
      <c r="JNQ318" s="22"/>
      <c r="JNR318" s="22"/>
      <c r="JNS318" s="22"/>
      <c r="JNT318" s="22"/>
      <c r="JNU318" s="22"/>
      <c r="JNV318" s="22"/>
      <c r="JNW318" s="22"/>
      <c r="JNX318" s="22"/>
      <c r="JNY318" s="22"/>
      <c r="JNZ318" s="22"/>
      <c r="JOA318" s="22"/>
      <c r="JOB318" s="22"/>
      <c r="JOC318" s="22"/>
      <c r="JOD318" s="22"/>
      <c r="JOE318" s="22"/>
      <c r="JOF318" s="22"/>
      <c r="JOG318" s="22"/>
      <c r="JOH318" s="22"/>
      <c r="JOI318" s="22"/>
      <c r="JOJ318" s="22"/>
      <c r="JOK318" s="22"/>
      <c r="JOL318" s="22"/>
      <c r="JOM318" s="22"/>
      <c r="JON318" s="22"/>
      <c r="JOO318" s="22"/>
      <c r="JOP318" s="22"/>
      <c r="JOQ318" s="22"/>
      <c r="JOR318" s="22"/>
      <c r="JOS318" s="22"/>
      <c r="JOT318" s="22"/>
      <c r="JOU318" s="22"/>
      <c r="JOV318" s="22"/>
      <c r="JOW318" s="22"/>
      <c r="JOX318" s="22"/>
      <c r="JOY318" s="22"/>
      <c r="JOZ318" s="22"/>
      <c r="JPA318" s="22"/>
      <c r="JPB318" s="22"/>
      <c r="JPC318" s="22"/>
      <c r="JPD318" s="22"/>
      <c r="JPE318" s="22"/>
      <c r="JPF318" s="22"/>
      <c r="JPG318" s="22"/>
      <c r="JPH318" s="22"/>
      <c r="JPI318" s="22"/>
      <c r="JPJ318" s="22"/>
      <c r="JPK318" s="22"/>
      <c r="JPL318" s="22"/>
      <c r="JPM318" s="22"/>
      <c r="JPN318" s="22"/>
      <c r="JPO318" s="22"/>
      <c r="JPP318" s="22"/>
      <c r="JPQ318" s="22"/>
      <c r="JPR318" s="22"/>
      <c r="JPS318" s="22"/>
      <c r="JPT318" s="22"/>
      <c r="JPU318" s="22"/>
      <c r="JPV318" s="22"/>
      <c r="JPW318" s="22"/>
      <c r="JPX318" s="22"/>
      <c r="JPY318" s="22"/>
      <c r="JPZ318" s="22"/>
      <c r="JQA318" s="22"/>
      <c r="JQB318" s="22"/>
      <c r="JQC318" s="22"/>
      <c r="JQD318" s="22"/>
      <c r="JQE318" s="22"/>
      <c r="JQF318" s="22"/>
      <c r="JQG318" s="22"/>
      <c r="JQH318" s="22"/>
      <c r="JQI318" s="22"/>
      <c r="JQJ318" s="22"/>
      <c r="JQK318" s="22"/>
      <c r="JQL318" s="22"/>
      <c r="JQM318" s="22"/>
      <c r="JQN318" s="22"/>
      <c r="JQO318" s="22"/>
      <c r="JQP318" s="22"/>
      <c r="JQQ318" s="22"/>
      <c r="JQR318" s="22"/>
      <c r="JQS318" s="22"/>
      <c r="JQT318" s="22"/>
      <c r="JQU318" s="22"/>
      <c r="JQV318" s="22"/>
      <c r="JQW318" s="22"/>
      <c r="JQX318" s="22"/>
      <c r="JQY318" s="22"/>
      <c r="JQZ318" s="22"/>
      <c r="JRA318" s="22"/>
      <c r="JRB318" s="22"/>
      <c r="JRC318" s="22"/>
      <c r="JRD318" s="22"/>
      <c r="JRE318" s="22"/>
      <c r="JRF318" s="22"/>
      <c r="JRG318" s="22"/>
      <c r="JRH318" s="22"/>
      <c r="JRI318" s="22"/>
      <c r="JRJ318" s="22"/>
      <c r="JRK318" s="22"/>
      <c r="JRL318" s="22"/>
      <c r="JRM318" s="22"/>
      <c r="JRN318" s="22"/>
      <c r="JRO318" s="22"/>
      <c r="JRP318" s="22"/>
      <c r="JRQ318" s="22"/>
      <c r="JRR318" s="22"/>
      <c r="JRS318" s="22"/>
      <c r="JRT318" s="22"/>
      <c r="JRU318" s="22"/>
      <c r="JRV318" s="22"/>
      <c r="JRW318" s="22"/>
      <c r="JRX318" s="22"/>
      <c r="JRY318" s="22"/>
      <c r="JRZ318" s="22"/>
      <c r="JSA318" s="22"/>
      <c r="JSB318" s="22"/>
      <c r="JSC318" s="22"/>
      <c r="JSD318" s="22"/>
      <c r="JSE318" s="22"/>
      <c r="JSF318" s="22"/>
      <c r="JSG318" s="22"/>
      <c r="JSH318" s="22"/>
      <c r="JSI318" s="22"/>
      <c r="JSJ318" s="22"/>
      <c r="JSK318" s="22"/>
      <c r="JSL318" s="22"/>
      <c r="JSM318" s="22"/>
      <c r="JSN318" s="22"/>
      <c r="JSO318" s="22"/>
      <c r="JSP318" s="22"/>
      <c r="JSQ318" s="22"/>
      <c r="JSR318" s="22"/>
      <c r="JSS318" s="22"/>
      <c r="JST318" s="22"/>
      <c r="JSU318" s="22"/>
      <c r="JSV318" s="22"/>
      <c r="JSW318" s="22"/>
      <c r="JSX318" s="22"/>
      <c r="JSY318" s="22"/>
      <c r="JSZ318" s="22"/>
      <c r="JTA318" s="22"/>
      <c r="JTB318" s="22"/>
      <c r="JTC318" s="22"/>
      <c r="JTD318" s="22"/>
      <c r="JTE318" s="22"/>
      <c r="JTF318" s="22"/>
      <c r="JTG318" s="22"/>
      <c r="JTH318" s="22"/>
      <c r="JTI318" s="22"/>
      <c r="JTJ318" s="22"/>
      <c r="JTK318" s="22"/>
      <c r="JTL318" s="22"/>
      <c r="JTM318" s="22"/>
      <c r="JTN318" s="22"/>
      <c r="JTO318" s="22"/>
      <c r="JTP318" s="22"/>
      <c r="JTQ318" s="22"/>
      <c r="JTR318" s="22"/>
      <c r="JTS318" s="22"/>
      <c r="JTT318" s="22"/>
      <c r="JTU318" s="22"/>
      <c r="JTV318" s="22"/>
      <c r="JTW318" s="22"/>
      <c r="JTX318" s="22"/>
      <c r="JTY318" s="22"/>
      <c r="JTZ318" s="22"/>
      <c r="JUA318" s="22"/>
      <c r="JUB318" s="22"/>
      <c r="JUC318" s="22"/>
      <c r="JUD318" s="22"/>
      <c r="JUE318" s="22"/>
      <c r="JUF318" s="22"/>
      <c r="JUG318" s="22"/>
      <c r="JUH318" s="22"/>
      <c r="JUI318" s="22"/>
      <c r="JUJ318" s="22"/>
      <c r="JUK318" s="22"/>
      <c r="JUL318" s="22"/>
      <c r="JUM318" s="22"/>
      <c r="JUN318" s="22"/>
      <c r="JUO318" s="22"/>
      <c r="JUP318" s="22"/>
      <c r="JUQ318" s="22"/>
      <c r="JUR318" s="22"/>
      <c r="JUS318" s="22"/>
      <c r="JUT318" s="22"/>
      <c r="JUU318" s="22"/>
      <c r="JUV318" s="22"/>
      <c r="JUW318" s="22"/>
      <c r="JUX318" s="22"/>
      <c r="JUY318" s="22"/>
      <c r="JUZ318" s="22"/>
      <c r="JVA318" s="22"/>
      <c r="JVB318" s="22"/>
      <c r="JVC318" s="22"/>
      <c r="JVD318" s="22"/>
      <c r="JVE318" s="22"/>
      <c r="JVF318" s="22"/>
      <c r="JVG318" s="22"/>
      <c r="JVH318" s="22"/>
      <c r="JVI318" s="22"/>
      <c r="JVJ318" s="22"/>
      <c r="JVK318" s="22"/>
      <c r="JVL318" s="22"/>
      <c r="JVM318" s="22"/>
      <c r="JVN318" s="22"/>
      <c r="JVO318" s="22"/>
      <c r="JVP318" s="22"/>
      <c r="JVQ318" s="22"/>
      <c r="JVR318" s="22"/>
      <c r="JVS318" s="22"/>
      <c r="JVT318" s="22"/>
      <c r="JVU318" s="22"/>
      <c r="JVV318" s="22"/>
      <c r="JVW318" s="22"/>
      <c r="JVX318" s="22"/>
      <c r="JVY318" s="22"/>
      <c r="JVZ318" s="22"/>
      <c r="JWA318" s="22"/>
      <c r="JWB318" s="22"/>
      <c r="JWC318" s="22"/>
      <c r="JWD318" s="22"/>
      <c r="JWE318" s="22"/>
      <c r="JWF318" s="22"/>
      <c r="JWG318" s="22"/>
      <c r="JWH318" s="22"/>
      <c r="JWI318" s="22"/>
      <c r="JWJ318" s="22"/>
      <c r="JWK318" s="22"/>
      <c r="JWL318" s="22"/>
      <c r="JWM318" s="22"/>
      <c r="JWN318" s="22"/>
      <c r="JWO318" s="22"/>
      <c r="JWP318" s="22"/>
      <c r="JWQ318" s="22"/>
      <c r="JWR318" s="22"/>
      <c r="JWS318" s="22"/>
      <c r="JWT318" s="22"/>
      <c r="JWU318" s="22"/>
      <c r="JWV318" s="22"/>
      <c r="JWW318" s="22"/>
      <c r="JWX318" s="22"/>
      <c r="JWY318" s="22"/>
      <c r="JWZ318" s="22"/>
      <c r="JXA318" s="22"/>
      <c r="JXB318" s="22"/>
      <c r="JXC318" s="22"/>
      <c r="JXD318" s="22"/>
      <c r="JXE318" s="22"/>
      <c r="JXF318" s="22"/>
      <c r="JXG318" s="22"/>
      <c r="JXH318" s="22"/>
      <c r="JXI318" s="22"/>
      <c r="JXJ318" s="22"/>
      <c r="JXK318" s="22"/>
      <c r="JXL318" s="22"/>
      <c r="JXM318" s="22"/>
      <c r="JXN318" s="22"/>
      <c r="JXO318" s="22"/>
      <c r="JXP318" s="22"/>
      <c r="JXQ318" s="22"/>
      <c r="JXR318" s="22"/>
      <c r="JXS318" s="22"/>
      <c r="JXT318" s="22"/>
      <c r="JXU318" s="22"/>
      <c r="JXV318" s="22"/>
      <c r="JXW318" s="22"/>
      <c r="JXX318" s="22"/>
      <c r="JXY318" s="22"/>
      <c r="JXZ318" s="22"/>
      <c r="JYA318" s="22"/>
      <c r="JYB318" s="22"/>
      <c r="JYC318" s="22"/>
      <c r="JYD318" s="22"/>
      <c r="JYE318" s="22"/>
      <c r="JYF318" s="22"/>
      <c r="JYG318" s="22"/>
      <c r="JYH318" s="22"/>
      <c r="JYI318" s="22"/>
      <c r="JYJ318" s="22"/>
      <c r="JYK318" s="22"/>
      <c r="JYL318" s="22"/>
      <c r="JYM318" s="22"/>
      <c r="JYN318" s="22"/>
      <c r="JYO318" s="22"/>
      <c r="JYP318" s="22"/>
      <c r="JYQ318" s="22"/>
      <c r="JYR318" s="22"/>
      <c r="JYS318" s="22"/>
      <c r="JYT318" s="22"/>
      <c r="JYU318" s="22"/>
      <c r="JYV318" s="22"/>
      <c r="JYW318" s="22"/>
      <c r="JYX318" s="22"/>
      <c r="JYY318" s="22"/>
      <c r="JYZ318" s="22"/>
      <c r="JZA318" s="22"/>
      <c r="JZB318" s="22"/>
      <c r="JZC318" s="22"/>
      <c r="JZD318" s="22"/>
      <c r="JZE318" s="22"/>
      <c r="JZF318" s="22"/>
      <c r="JZG318" s="22"/>
      <c r="JZH318" s="22"/>
      <c r="JZI318" s="22"/>
      <c r="JZJ318" s="22"/>
      <c r="JZK318" s="22"/>
      <c r="JZL318" s="22"/>
      <c r="JZM318" s="22"/>
      <c r="JZN318" s="22"/>
      <c r="JZO318" s="22"/>
      <c r="JZP318" s="22"/>
      <c r="JZQ318" s="22"/>
      <c r="JZR318" s="22"/>
      <c r="JZS318" s="22"/>
      <c r="JZT318" s="22"/>
      <c r="JZU318" s="22"/>
      <c r="JZV318" s="22"/>
      <c r="JZW318" s="22"/>
      <c r="JZX318" s="22"/>
      <c r="JZY318" s="22"/>
      <c r="JZZ318" s="22"/>
      <c r="KAA318" s="22"/>
      <c r="KAB318" s="22"/>
      <c r="KAC318" s="22"/>
      <c r="KAD318" s="22"/>
      <c r="KAE318" s="22"/>
      <c r="KAF318" s="22"/>
      <c r="KAG318" s="22"/>
      <c r="KAH318" s="22"/>
      <c r="KAI318" s="22"/>
      <c r="KAJ318" s="22"/>
      <c r="KAK318" s="22"/>
      <c r="KAL318" s="22"/>
      <c r="KAM318" s="22"/>
      <c r="KAN318" s="22"/>
      <c r="KAO318" s="22"/>
      <c r="KAP318" s="22"/>
      <c r="KAQ318" s="22"/>
      <c r="KAR318" s="22"/>
      <c r="KAS318" s="22"/>
      <c r="KAT318" s="22"/>
      <c r="KAU318" s="22"/>
      <c r="KAV318" s="22"/>
      <c r="KAW318" s="22"/>
      <c r="KAX318" s="22"/>
      <c r="KAY318" s="22"/>
      <c r="KAZ318" s="22"/>
      <c r="KBA318" s="22"/>
      <c r="KBB318" s="22"/>
      <c r="KBC318" s="22"/>
      <c r="KBD318" s="22"/>
      <c r="KBE318" s="22"/>
      <c r="KBF318" s="22"/>
      <c r="KBG318" s="22"/>
      <c r="KBH318" s="22"/>
      <c r="KBI318" s="22"/>
      <c r="KBJ318" s="22"/>
      <c r="KBK318" s="22"/>
      <c r="KBL318" s="22"/>
      <c r="KBM318" s="22"/>
      <c r="KBN318" s="22"/>
      <c r="KBO318" s="22"/>
      <c r="KBP318" s="22"/>
      <c r="KBQ318" s="22"/>
      <c r="KBR318" s="22"/>
      <c r="KBS318" s="22"/>
      <c r="KBT318" s="22"/>
      <c r="KBU318" s="22"/>
      <c r="KBV318" s="22"/>
      <c r="KBW318" s="22"/>
      <c r="KBX318" s="22"/>
      <c r="KBY318" s="22"/>
      <c r="KBZ318" s="22"/>
      <c r="KCA318" s="22"/>
      <c r="KCB318" s="22"/>
      <c r="KCC318" s="22"/>
      <c r="KCD318" s="22"/>
      <c r="KCE318" s="22"/>
      <c r="KCF318" s="22"/>
      <c r="KCG318" s="22"/>
      <c r="KCH318" s="22"/>
      <c r="KCI318" s="22"/>
      <c r="KCJ318" s="22"/>
      <c r="KCK318" s="22"/>
      <c r="KCL318" s="22"/>
      <c r="KCM318" s="22"/>
      <c r="KCN318" s="22"/>
      <c r="KCO318" s="22"/>
      <c r="KCP318" s="22"/>
      <c r="KCQ318" s="22"/>
      <c r="KCR318" s="22"/>
      <c r="KCS318" s="22"/>
      <c r="KCT318" s="22"/>
      <c r="KCU318" s="22"/>
      <c r="KCV318" s="22"/>
      <c r="KCW318" s="22"/>
      <c r="KCX318" s="22"/>
      <c r="KCY318" s="22"/>
      <c r="KCZ318" s="22"/>
      <c r="KDA318" s="22"/>
      <c r="KDB318" s="22"/>
      <c r="KDC318" s="22"/>
      <c r="KDD318" s="22"/>
      <c r="KDE318" s="22"/>
      <c r="KDF318" s="22"/>
      <c r="KDG318" s="22"/>
      <c r="KDH318" s="22"/>
      <c r="KDI318" s="22"/>
      <c r="KDJ318" s="22"/>
      <c r="KDK318" s="22"/>
      <c r="KDL318" s="22"/>
      <c r="KDM318" s="22"/>
      <c r="KDN318" s="22"/>
      <c r="KDO318" s="22"/>
      <c r="KDP318" s="22"/>
      <c r="KDQ318" s="22"/>
      <c r="KDR318" s="22"/>
      <c r="KDS318" s="22"/>
      <c r="KDT318" s="22"/>
      <c r="KDU318" s="22"/>
      <c r="KDV318" s="22"/>
      <c r="KDW318" s="22"/>
      <c r="KDX318" s="22"/>
      <c r="KDY318" s="22"/>
      <c r="KDZ318" s="22"/>
      <c r="KEA318" s="22"/>
      <c r="KEB318" s="22"/>
      <c r="KEC318" s="22"/>
      <c r="KED318" s="22"/>
      <c r="KEE318" s="22"/>
      <c r="KEF318" s="22"/>
      <c r="KEG318" s="22"/>
      <c r="KEH318" s="22"/>
      <c r="KEI318" s="22"/>
      <c r="KEJ318" s="22"/>
      <c r="KEK318" s="22"/>
      <c r="KEL318" s="22"/>
      <c r="KEM318" s="22"/>
      <c r="KEN318" s="22"/>
      <c r="KEO318" s="22"/>
      <c r="KEP318" s="22"/>
      <c r="KEQ318" s="22"/>
      <c r="KER318" s="22"/>
      <c r="KES318" s="22"/>
      <c r="KET318" s="22"/>
      <c r="KEU318" s="22"/>
      <c r="KEV318" s="22"/>
      <c r="KEW318" s="22"/>
      <c r="KEX318" s="22"/>
      <c r="KEY318" s="22"/>
      <c r="KEZ318" s="22"/>
      <c r="KFA318" s="22"/>
      <c r="KFB318" s="22"/>
      <c r="KFC318" s="22"/>
      <c r="KFD318" s="22"/>
      <c r="KFE318" s="22"/>
      <c r="KFF318" s="22"/>
      <c r="KFG318" s="22"/>
      <c r="KFH318" s="22"/>
      <c r="KFI318" s="22"/>
      <c r="KFJ318" s="22"/>
      <c r="KFK318" s="22"/>
      <c r="KFL318" s="22"/>
      <c r="KFM318" s="22"/>
      <c r="KFN318" s="22"/>
      <c r="KFO318" s="22"/>
      <c r="KFP318" s="22"/>
      <c r="KFQ318" s="22"/>
      <c r="KFR318" s="22"/>
      <c r="KFS318" s="22"/>
      <c r="KFT318" s="22"/>
      <c r="KFU318" s="22"/>
      <c r="KFV318" s="22"/>
      <c r="KFW318" s="22"/>
      <c r="KFX318" s="22"/>
      <c r="KFY318" s="22"/>
      <c r="KFZ318" s="22"/>
      <c r="KGA318" s="22"/>
      <c r="KGB318" s="22"/>
      <c r="KGC318" s="22"/>
      <c r="KGD318" s="22"/>
      <c r="KGE318" s="22"/>
      <c r="KGF318" s="22"/>
      <c r="KGG318" s="22"/>
      <c r="KGH318" s="22"/>
      <c r="KGI318" s="22"/>
      <c r="KGJ318" s="22"/>
      <c r="KGK318" s="22"/>
      <c r="KGL318" s="22"/>
      <c r="KGM318" s="22"/>
      <c r="KGN318" s="22"/>
      <c r="KGO318" s="22"/>
      <c r="KGP318" s="22"/>
      <c r="KGQ318" s="22"/>
      <c r="KGR318" s="22"/>
      <c r="KGS318" s="22"/>
      <c r="KGT318" s="22"/>
      <c r="KGU318" s="22"/>
      <c r="KGV318" s="22"/>
      <c r="KGW318" s="22"/>
      <c r="KGX318" s="22"/>
      <c r="KGY318" s="22"/>
      <c r="KGZ318" s="22"/>
      <c r="KHA318" s="22"/>
      <c r="KHB318" s="22"/>
      <c r="KHC318" s="22"/>
      <c r="KHD318" s="22"/>
      <c r="KHE318" s="22"/>
      <c r="KHF318" s="22"/>
      <c r="KHG318" s="22"/>
      <c r="KHH318" s="22"/>
      <c r="KHI318" s="22"/>
      <c r="KHJ318" s="22"/>
      <c r="KHK318" s="22"/>
      <c r="KHL318" s="22"/>
      <c r="KHM318" s="22"/>
      <c r="KHN318" s="22"/>
      <c r="KHO318" s="22"/>
      <c r="KHP318" s="22"/>
      <c r="KHQ318" s="22"/>
      <c r="KHR318" s="22"/>
      <c r="KHS318" s="22"/>
      <c r="KHT318" s="22"/>
      <c r="KHU318" s="22"/>
      <c r="KHV318" s="22"/>
      <c r="KHW318" s="22"/>
      <c r="KHX318" s="22"/>
      <c r="KHY318" s="22"/>
      <c r="KHZ318" s="22"/>
      <c r="KIA318" s="22"/>
      <c r="KIB318" s="22"/>
      <c r="KIC318" s="22"/>
      <c r="KID318" s="22"/>
      <c r="KIE318" s="22"/>
      <c r="KIF318" s="22"/>
      <c r="KIG318" s="22"/>
      <c r="KIH318" s="22"/>
      <c r="KII318" s="22"/>
      <c r="KIJ318" s="22"/>
      <c r="KIK318" s="22"/>
      <c r="KIL318" s="22"/>
      <c r="KIM318" s="22"/>
      <c r="KIN318" s="22"/>
      <c r="KIO318" s="22"/>
      <c r="KIP318" s="22"/>
      <c r="KIQ318" s="22"/>
      <c r="KIR318" s="22"/>
      <c r="KIS318" s="22"/>
      <c r="KIT318" s="22"/>
      <c r="KIU318" s="22"/>
      <c r="KIV318" s="22"/>
      <c r="KIW318" s="22"/>
      <c r="KIX318" s="22"/>
      <c r="KIY318" s="22"/>
      <c r="KIZ318" s="22"/>
      <c r="KJA318" s="22"/>
      <c r="KJB318" s="22"/>
      <c r="KJC318" s="22"/>
      <c r="KJD318" s="22"/>
      <c r="KJE318" s="22"/>
      <c r="KJF318" s="22"/>
      <c r="KJG318" s="22"/>
      <c r="KJH318" s="22"/>
      <c r="KJI318" s="22"/>
      <c r="KJJ318" s="22"/>
      <c r="KJK318" s="22"/>
      <c r="KJL318" s="22"/>
      <c r="KJM318" s="22"/>
      <c r="KJN318" s="22"/>
      <c r="KJO318" s="22"/>
      <c r="KJP318" s="22"/>
      <c r="KJQ318" s="22"/>
      <c r="KJR318" s="22"/>
      <c r="KJS318" s="22"/>
      <c r="KJT318" s="22"/>
      <c r="KJU318" s="22"/>
      <c r="KJV318" s="22"/>
      <c r="KJW318" s="22"/>
      <c r="KJX318" s="22"/>
      <c r="KJY318" s="22"/>
      <c r="KJZ318" s="22"/>
      <c r="KKA318" s="22"/>
      <c r="KKB318" s="22"/>
      <c r="KKC318" s="22"/>
      <c r="KKD318" s="22"/>
      <c r="KKE318" s="22"/>
      <c r="KKF318" s="22"/>
      <c r="KKG318" s="22"/>
      <c r="KKH318" s="22"/>
      <c r="KKI318" s="22"/>
      <c r="KKJ318" s="22"/>
      <c r="KKK318" s="22"/>
      <c r="KKL318" s="22"/>
      <c r="KKM318" s="22"/>
      <c r="KKN318" s="22"/>
      <c r="KKO318" s="22"/>
      <c r="KKP318" s="22"/>
      <c r="KKQ318" s="22"/>
      <c r="KKR318" s="22"/>
      <c r="KKS318" s="22"/>
      <c r="KKT318" s="22"/>
      <c r="KKU318" s="22"/>
      <c r="KKV318" s="22"/>
      <c r="KKW318" s="22"/>
      <c r="KKX318" s="22"/>
      <c r="KKY318" s="22"/>
      <c r="KKZ318" s="22"/>
      <c r="KLA318" s="22"/>
      <c r="KLB318" s="22"/>
      <c r="KLC318" s="22"/>
      <c r="KLD318" s="22"/>
      <c r="KLE318" s="22"/>
      <c r="KLF318" s="22"/>
      <c r="KLG318" s="22"/>
      <c r="KLH318" s="22"/>
      <c r="KLI318" s="22"/>
      <c r="KLJ318" s="22"/>
      <c r="KLK318" s="22"/>
      <c r="KLL318" s="22"/>
      <c r="KLM318" s="22"/>
      <c r="KLN318" s="22"/>
      <c r="KLO318" s="22"/>
      <c r="KLP318" s="22"/>
      <c r="KLQ318" s="22"/>
      <c r="KLR318" s="22"/>
      <c r="KLS318" s="22"/>
      <c r="KLT318" s="22"/>
      <c r="KLU318" s="22"/>
      <c r="KLV318" s="22"/>
      <c r="KLW318" s="22"/>
      <c r="KLX318" s="22"/>
      <c r="KLY318" s="22"/>
      <c r="KLZ318" s="22"/>
      <c r="KMA318" s="22"/>
      <c r="KMB318" s="22"/>
      <c r="KMC318" s="22"/>
      <c r="KMD318" s="22"/>
      <c r="KME318" s="22"/>
      <c r="KMF318" s="22"/>
      <c r="KMG318" s="22"/>
      <c r="KMH318" s="22"/>
      <c r="KMI318" s="22"/>
      <c r="KMJ318" s="22"/>
      <c r="KMK318" s="22"/>
      <c r="KML318" s="22"/>
      <c r="KMM318" s="22"/>
      <c r="KMN318" s="22"/>
      <c r="KMO318" s="22"/>
      <c r="KMP318" s="22"/>
      <c r="KMQ318" s="22"/>
      <c r="KMR318" s="22"/>
      <c r="KMS318" s="22"/>
      <c r="KMT318" s="22"/>
      <c r="KMU318" s="22"/>
      <c r="KMV318" s="22"/>
      <c r="KMW318" s="22"/>
      <c r="KMX318" s="22"/>
      <c r="KMY318" s="22"/>
      <c r="KMZ318" s="22"/>
      <c r="KNA318" s="22"/>
      <c r="KNB318" s="22"/>
      <c r="KNC318" s="22"/>
      <c r="KND318" s="22"/>
      <c r="KNE318" s="22"/>
      <c r="KNF318" s="22"/>
      <c r="KNG318" s="22"/>
      <c r="KNH318" s="22"/>
      <c r="KNI318" s="22"/>
      <c r="KNJ318" s="22"/>
      <c r="KNK318" s="22"/>
      <c r="KNL318" s="22"/>
      <c r="KNM318" s="22"/>
      <c r="KNN318" s="22"/>
      <c r="KNO318" s="22"/>
      <c r="KNP318" s="22"/>
      <c r="KNQ318" s="22"/>
      <c r="KNR318" s="22"/>
      <c r="KNS318" s="22"/>
      <c r="KNT318" s="22"/>
      <c r="KNU318" s="22"/>
      <c r="KNV318" s="22"/>
      <c r="KNW318" s="22"/>
      <c r="KNX318" s="22"/>
      <c r="KNY318" s="22"/>
      <c r="KNZ318" s="22"/>
      <c r="KOA318" s="22"/>
      <c r="KOB318" s="22"/>
      <c r="KOC318" s="22"/>
      <c r="KOD318" s="22"/>
      <c r="KOE318" s="22"/>
      <c r="KOF318" s="22"/>
      <c r="KOG318" s="22"/>
      <c r="KOH318" s="22"/>
      <c r="KOI318" s="22"/>
      <c r="KOJ318" s="22"/>
      <c r="KOK318" s="22"/>
      <c r="KOL318" s="22"/>
      <c r="KOM318" s="22"/>
      <c r="KON318" s="22"/>
      <c r="KOO318" s="22"/>
      <c r="KOP318" s="22"/>
      <c r="KOQ318" s="22"/>
      <c r="KOR318" s="22"/>
      <c r="KOS318" s="22"/>
      <c r="KOT318" s="22"/>
      <c r="KOU318" s="22"/>
      <c r="KOV318" s="22"/>
      <c r="KOW318" s="22"/>
      <c r="KOX318" s="22"/>
      <c r="KOY318" s="22"/>
      <c r="KOZ318" s="22"/>
      <c r="KPA318" s="22"/>
      <c r="KPB318" s="22"/>
      <c r="KPC318" s="22"/>
      <c r="KPD318" s="22"/>
      <c r="KPE318" s="22"/>
      <c r="KPF318" s="22"/>
      <c r="KPG318" s="22"/>
      <c r="KPH318" s="22"/>
      <c r="KPI318" s="22"/>
      <c r="KPJ318" s="22"/>
      <c r="KPK318" s="22"/>
      <c r="KPL318" s="22"/>
      <c r="KPM318" s="22"/>
      <c r="KPN318" s="22"/>
      <c r="KPO318" s="22"/>
      <c r="KPP318" s="22"/>
      <c r="KPQ318" s="22"/>
      <c r="KPR318" s="22"/>
      <c r="KPS318" s="22"/>
      <c r="KPT318" s="22"/>
      <c r="KPU318" s="22"/>
      <c r="KPV318" s="22"/>
      <c r="KPW318" s="22"/>
      <c r="KPX318" s="22"/>
      <c r="KPY318" s="22"/>
      <c r="KPZ318" s="22"/>
      <c r="KQA318" s="22"/>
      <c r="KQB318" s="22"/>
      <c r="KQC318" s="22"/>
      <c r="KQD318" s="22"/>
      <c r="KQE318" s="22"/>
      <c r="KQF318" s="22"/>
      <c r="KQG318" s="22"/>
      <c r="KQH318" s="22"/>
      <c r="KQI318" s="22"/>
      <c r="KQJ318" s="22"/>
      <c r="KQK318" s="22"/>
      <c r="KQL318" s="22"/>
      <c r="KQM318" s="22"/>
      <c r="KQN318" s="22"/>
      <c r="KQO318" s="22"/>
      <c r="KQP318" s="22"/>
      <c r="KQQ318" s="22"/>
      <c r="KQR318" s="22"/>
      <c r="KQS318" s="22"/>
      <c r="KQT318" s="22"/>
      <c r="KQU318" s="22"/>
      <c r="KQV318" s="22"/>
      <c r="KQW318" s="22"/>
      <c r="KQX318" s="22"/>
      <c r="KQY318" s="22"/>
      <c r="KQZ318" s="22"/>
      <c r="KRA318" s="22"/>
      <c r="KRB318" s="22"/>
      <c r="KRC318" s="22"/>
      <c r="KRD318" s="22"/>
      <c r="KRE318" s="22"/>
      <c r="KRF318" s="22"/>
      <c r="KRG318" s="22"/>
      <c r="KRH318" s="22"/>
      <c r="KRI318" s="22"/>
      <c r="KRJ318" s="22"/>
      <c r="KRK318" s="22"/>
      <c r="KRL318" s="22"/>
      <c r="KRM318" s="22"/>
      <c r="KRN318" s="22"/>
      <c r="KRO318" s="22"/>
      <c r="KRP318" s="22"/>
      <c r="KRQ318" s="22"/>
      <c r="KRR318" s="22"/>
      <c r="KRS318" s="22"/>
      <c r="KRT318" s="22"/>
      <c r="KRU318" s="22"/>
      <c r="KRV318" s="22"/>
      <c r="KRW318" s="22"/>
      <c r="KRX318" s="22"/>
      <c r="KRY318" s="22"/>
      <c r="KRZ318" s="22"/>
      <c r="KSA318" s="22"/>
      <c r="KSB318" s="22"/>
      <c r="KSC318" s="22"/>
      <c r="KSD318" s="22"/>
      <c r="KSE318" s="22"/>
      <c r="KSF318" s="22"/>
      <c r="KSG318" s="22"/>
      <c r="KSH318" s="22"/>
      <c r="KSI318" s="22"/>
      <c r="KSJ318" s="22"/>
      <c r="KSK318" s="22"/>
      <c r="KSL318" s="22"/>
      <c r="KSM318" s="22"/>
      <c r="KSN318" s="22"/>
      <c r="KSO318" s="22"/>
      <c r="KSP318" s="22"/>
      <c r="KSQ318" s="22"/>
      <c r="KSR318" s="22"/>
      <c r="KSS318" s="22"/>
      <c r="KST318" s="22"/>
      <c r="KSU318" s="22"/>
      <c r="KSV318" s="22"/>
      <c r="KSW318" s="22"/>
      <c r="KSX318" s="22"/>
      <c r="KSY318" s="22"/>
      <c r="KSZ318" s="22"/>
      <c r="KTA318" s="22"/>
      <c r="KTB318" s="22"/>
      <c r="KTC318" s="22"/>
      <c r="KTD318" s="22"/>
      <c r="KTE318" s="22"/>
      <c r="KTF318" s="22"/>
      <c r="KTG318" s="22"/>
      <c r="KTH318" s="22"/>
      <c r="KTI318" s="22"/>
      <c r="KTJ318" s="22"/>
      <c r="KTK318" s="22"/>
      <c r="KTL318" s="22"/>
      <c r="KTM318" s="22"/>
      <c r="KTN318" s="22"/>
      <c r="KTO318" s="22"/>
      <c r="KTP318" s="22"/>
      <c r="KTQ318" s="22"/>
      <c r="KTR318" s="22"/>
      <c r="KTS318" s="22"/>
      <c r="KTT318" s="22"/>
      <c r="KTU318" s="22"/>
      <c r="KTV318" s="22"/>
      <c r="KTW318" s="22"/>
      <c r="KTX318" s="22"/>
      <c r="KTY318" s="22"/>
      <c r="KTZ318" s="22"/>
      <c r="KUA318" s="22"/>
      <c r="KUB318" s="22"/>
      <c r="KUC318" s="22"/>
      <c r="KUD318" s="22"/>
      <c r="KUE318" s="22"/>
      <c r="KUF318" s="22"/>
      <c r="KUG318" s="22"/>
      <c r="KUH318" s="22"/>
      <c r="KUI318" s="22"/>
      <c r="KUJ318" s="22"/>
      <c r="KUK318" s="22"/>
      <c r="KUL318" s="22"/>
      <c r="KUM318" s="22"/>
      <c r="KUN318" s="22"/>
      <c r="KUO318" s="22"/>
      <c r="KUP318" s="22"/>
      <c r="KUQ318" s="22"/>
      <c r="KUR318" s="22"/>
      <c r="KUS318" s="22"/>
      <c r="KUT318" s="22"/>
      <c r="KUU318" s="22"/>
      <c r="KUV318" s="22"/>
      <c r="KUW318" s="22"/>
      <c r="KUX318" s="22"/>
      <c r="KUY318" s="22"/>
      <c r="KUZ318" s="22"/>
      <c r="KVA318" s="22"/>
      <c r="KVB318" s="22"/>
      <c r="KVC318" s="22"/>
      <c r="KVD318" s="22"/>
      <c r="KVE318" s="22"/>
      <c r="KVF318" s="22"/>
      <c r="KVG318" s="22"/>
      <c r="KVH318" s="22"/>
      <c r="KVI318" s="22"/>
      <c r="KVJ318" s="22"/>
      <c r="KVK318" s="22"/>
      <c r="KVL318" s="22"/>
      <c r="KVM318" s="22"/>
      <c r="KVN318" s="22"/>
      <c r="KVO318" s="22"/>
      <c r="KVP318" s="22"/>
      <c r="KVQ318" s="22"/>
      <c r="KVR318" s="22"/>
      <c r="KVS318" s="22"/>
      <c r="KVT318" s="22"/>
      <c r="KVU318" s="22"/>
      <c r="KVV318" s="22"/>
      <c r="KVW318" s="22"/>
      <c r="KVX318" s="22"/>
      <c r="KVY318" s="22"/>
      <c r="KVZ318" s="22"/>
      <c r="KWA318" s="22"/>
      <c r="KWB318" s="22"/>
      <c r="KWC318" s="22"/>
      <c r="KWD318" s="22"/>
      <c r="KWE318" s="22"/>
      <c r="KWF318" s="22"/>
      <c r="KWG318" s="22"/>
      <c r="KWH318" s="22"/>
      <c r="KWI318" s="22"/>
      <c r="KWJ318" s="22"/>
      <c r="KWK318" s="22"/>
      <c r="KWL318" s="22"/>
      <c r="KWM318" s="22"/>
      <c r="KWN318" s="22"/>
      <c r="KWO318" s="22"/>
      <c r="KWP318" s="22"/>
      <c r="KWQ318" s="22"/>
      <c r="KWR318" s="22"/>
      <c r="KWS318" s="22"/>
      <c r="KWT318" s="22"/>
      <c r="KWU318" s="22"/>
      <c r="KWV318" s="22"/>
      <c r="KWW318" s="22"/>
      <c r="KWX318" s="22"/>
      <c r="KWY318" s="22"/>
      <c r="KWZ318" s="22"/>
      <c r="KXA318" s="22"/>
      <c r="KXB318" s="22"/>
      <c r="KXC318" s="22"/>
      <c r="KXD318" s="22"/>
      <c r="KXE318" s="22"/>
      <c r="KXF318" s="22"/>
      <c r="KXG318" s="22"/>
      <c r="KXH318" s="22"/>
      <c r="KXI318" s="22"/>
      <c r="KXJ318" s="22"/>
      <c r="KXK318" s="22"/>
      <c r="KXL318" s="22"/>
      <c r="KXM318" s="22"/>
      <c r="KXN318" s="22"/>
      <c r="KXO318" s="22"/>
      <c r="KXP318" s="22"/>
      <c r="KXQ318" s="22"/>
      <c r="KXR318" s="22"/>
      <c r="KXS318" s="22"/>
      <c r="KXT318" s="22"/>
      <c r="KXU318" s="22"/>
      <c r="KXV318" s="22"/>
      <c r="KXW318" s="22"/>
      <c r="KXX318" s="22"/>
      <c r="KXY318" s="22"/>
      <c r="KXZ318" s="22"/>
      <c r="KYA318" s="22"/>
      <c r="KYB318" s="22"/>
      <c r="KYC318" s="22"/>
      <c r="KYD318" s="22"/>
      <c r="KYE318" s="22"/>
      <c r="KYF318" s="22"/>
      <c r="KYG318" s="22"/>
      <c r="KYH318" s="22"/>
      <c r="KYI318" s="22"/>
      <c r="KYJ318" s="22"/>
      <c r="KYK318" s="22"/>
      <c r="KYL318" s="22"/>
      <c r="KYM318" s="22"/>
      <c r="KYN318" s="22"/>
      <c r="KYO318" s="22"/>
      <c r="KYP318" s="22"/>
      <c r="KYQ318" s="22"/>
      <c r="KYR318" s="22"/>
      <c r="KYS318" s="22"/>
      <c r="KYT318" s="22"/>
      <c r="KYU318" s="22"/>
      <c r="KYV318" s="22"/>
      <c r="KYW318" s="22"/>
      <c r="KYX318" s="22"/>
      <c r="KYY318" s="22"/>
      <c r="KYZ318" s="22"/>
      <c r="KZA318" s="22"/>
      <c r="KZB318" s="22"/>
      <c r="KZC318" s="22"/>
      <c r="KZD318" s="22"/>
      <c r="KZE318" s="22"/>
      <c r="KZF318" s="22"/>
      <c r="KZG318" s="22"/>
      <c r="KZH318" s="22"/>
      <c r="KZI318" s="22"/>
      <c r="KZJ318" s="22"/>
      <c r="KZK318" s="22"/>
      <c r="KZL318" s="22"/>
      <c r="KZM318" s="22"/>
      <c r="KZN318" s="22"/>
      <c r="KZO318" s="22"/>
      <c r="KZP318" s="22"/>
      <c r="KZQ318" s="22"/>
      <c r="KZR318" s="22"/>
      <c r="KZS318" s="22"/>
      <c r="KZT318" s="22"/>
      <c r="KZU318" s="22"/>
      <c r="KZV318" s="22"/>
      <c r="KZW318" s="22"/>
      <c r="KZX318" s="22"/>
      <c r="KZY318" s="22"/>
      <c r="KZZ318" s="22"/>
      <c r="LAA318" s="22"/>
      <c r="LAB318" s="22"/>
      <c r="LAC318" s="22"/>
      <c r="LAD318" s="22"/>
      <c r="LAE318" s="22"/>
      <c r="LAF318" s="22"/>
      <c r="LAG318" s="22"/>
      <c r="LAH318" s="22"/>
      <c r="LAI318" s="22"/>
      <c r="LAJ318" s="22"/>
      <c r="LAK318" s="22"/>
      <c r="LAL318" s="22"/>
      <c r="LAM318" s="22"/>
      <c r="LAN318" s="22"/>
      <c r="LAO318" s="22"/>
      <c r="LAP318" s="22"/>
      <c r="LAQ318" s="22"/>
      <c r="LAR318" s="22"/>
      <c r="LAS318" s="22"/>
      <c r="LAT318" s="22"/>
      <c r="LAU318" s="22"/>
      <c r="LAV318" s="22"/>
      <c r="LAW318" s="22"/>
      <c r="LAX318" s="22"/>
      <c r="LAY318" s="22"/>
      <c r="LAZ318" s="22"/>
      <c r="LBA318" s="22"/>
      <c r="LBB318" s="22"/>
      <c r="LBC318" s="22"/>
      <c r="LBD318" s="22"/>
      <c r="LBE318" s="22"/>
      <c r="LBF318" s="22"/>
      <c r="LBG318" s="22"/>
      <c r="LBH318" s="22"/>
      <c r="LBI318" s="22"/>
      <c r="LBJ318" s="22"/>
      <c r="LBK318" s="22"/>
      <c r="LBL318" s="22"/>
      <c r="LBM318" s="22"/>
      <c r="LBN318" s="22"/>
      <c r="LBO318" s="22"/>
      <c r="LBP318" s="22"/>
      <c r="LBQ318" s="22"/>
      <c r="LBR318" s="22"/>
      <c r="LBS318" s="22"/>
      <c r="LBT318" s="22"/>
      <c r="LBU318" s="22"/>
      <c r="LBV318" s="22"/>
      <c r="LBW318" s="22"/>
      <c r="LBX318" s="22"/>
      <c r="LBY318" s="22"/>
      <c r="LBZ318" s="22"/>
      <c r="LCA318" s="22"/>
      <c r="LCB318" s="22"/>
      <c r="LCC318" s="22"/>
      <c r="LCD318" s="22"/>
      <c r="LCE318" s="22"/>
      <c r="LCF318" s="22"/>
      <c r="LCG318" s="22"/>
      <c r="LCH318" s="22"/>
      <c r="LCI318" s="22"/>
      <c r="LCJ318" s="22"/>
      <c r="LCK318" s="22"/>
      <c r="LCL318" s="22"/>
      <c r="LCM318" s="22"/>
      <c r="LCN318" s="22"/>
      <c r="LCO318" s="22"/>
      <c r="LCP318" s="22"/>
      <c r="LCQ318" s="22"/>
      <c r="LCR318" s="22"/>
      <c r="LCS318" s="22"/>
      <c r="LCT318" s="22"/>
      <c r="LCU318" s="22"/>
      <c r="LCV318" s="22"/>
      <c r="LCW318" s="22"/>
      <c r="LCX318" s="22"/>
      <c r="LCY318" s="22"/>
      <c r="LCZ318" s="22"/>
      <c r="LDA318" s="22"/>
      <c r="LDB318" s="22"/>
      <c r="LDC318" s="22"/>
      <c r="LDD318" s="22"/>
      <c r="LDE318" s="22"/>
      <c r="LDF318" s="22"/>
      <c r="LDG318" s="22"/>
      <c r="LDH318" s="22"/>
      <c r="LDI318" s="22"/>
      <c r="LDJ318" s="22"/>
      <c r="LDK318" s="22"/>
      <c r="LDL318" s="22"/>
      <c r="LDM318" s="22"/>
      <c r="LDN318" s="22"/>
      <c r="LDO318" s="22"/>
      <c r="LDP318" s="22"/>
      <c r="LDQ318" s="22"/>
      <c r="LDR318" s="22"/>
      <c r="LDS318" s="22"/>
      <c r="LDT318" s="22"/>
      <c r="LDU318" s="22"/>
      <c r="LDV318" s="22"/>
      <c r="LDW318" s="22"/>
      <c r="LDX318" s="22"/>
      <c r="LDY318" s="22"/>
      <c r="LDZ318" s="22"/>
      <c r="LEA318" s="22"/>
      <c r="LEB318" s="22"/>
      <c r="LEC318" s="22"/>
      <c r="LED318" s="22"/>
      <c r="LEE318" s="22"/>
      <c r="LEF318" s="22"/>
      <c r="LEG318" s="22"/>
      <c r="LEH318" s="22"/>
      <c r="LEI318" s="22"/>
      <c r="LEJ318" s="22"/>
      <c r="LEK318" s="22"/>
      <c r="LEL318" s="22"/>
      <c r="LEM318" s="22"/>
      <c r="LEN318" s="22"/>
      <c r="LEO318" s="22"/>
      <c r="LEP318" s="22"/>
      <c r="LEQ318" s="22"/>
      <c r="LER318" s="22"/>
      <c r="LES318" s="22"/>
      <c r="LET318" s="22"/>
      <c r="LEU318" s="22"/>
      <c r="LEV318" s="22"/>
      <c r="LEW318" s="22"/>
      <c r="LEX318" s="22"/>
      <c r="LEY318" s="22"/>
      <c r="LEZ318" s="22"/>
      <c r="LFA318" s="22"/>
      <c r="LFB318" s="22"/>
      <c r="LFC318" s="22"/>
      <c r="LFD318" s="22"/>
      <c r="LFE318" s="22"/>
      <c r="LFF318" s="22"/>
      <c r="LFG318" s="22"/>
      <c r="LFH318" s="22"/>
      <c r="LFI318" s="22"/>
      <c r="LFJ318" s="22"/>
      <c r="LFK318" s="22"/>
      <c r="LFL318" s="22"/>
      <c r="LFM318" s="22"/>
      <c r="LFN318" s="22"/>
      <c r="LFO318" s="22"/>
      <c r="LFP318" s="22"/>
      <c r="LFQ318" s="22"/>
      <c r="LFR318" s="22"/>
      <c r="LFS318" s="22"/>
      <c r="LFT318" s="22"/>
      <c r="LFU318" s="22"/>
      <c r="LFV318" s="22"/>
      <c r="LFW318" s="22"/>
      <c r="LFX318" s="22"/>
      <c r="LFY318" s="22"/>
      <c r="LFZ318" s="22"/>
      <c r="LGA318" s="22"/>
      <c r="LGB318" s="22"/>
      <c r="LGC318" s="22"/>
      <c r="LGD318" s="22"/>
      <c r="LGE318" s="22"/>
      <c r="LGF318" s="22"/>
      <c r="LGG318" s="22"/>
      <c r="LGH318" s="22"/>
      <c r="LGI318" s="22"/>
      <c r="LGJ318" s="22"/>
      <c r="LGK318" s="22"/>
      <c r="LGL318" s="22"/>
      <c r="LGM318" s="22"/>
      <c r="LGN318" s="22"/>
      <c r="LGO318" s="22"/>
      <c r="LGP318" s="22"/>
      <c r="LGQ318" s="22"/>
      <c r="LGR318" s="22"/>
      <c r="LGS318" s="22"/>
      <c r="LGT318" s="22"/>
      <c r="LGU318" s="22"/>
      <c r="LGV318" s="22"/>
      <c r="LGW318" s="22"/>
      <c r="LGX318" s="22"/>
      <c r="LGY318" s="22"/>
      <c r="LGZ318" s="22"/>
      <c r="LHA318" s="22"/>
      <c r="LHB318" s="22"/>
      <c r="LHC318" s="22"/>
      <c r="LHD318" s="22"/>
      <c r="LHE318" s="22"/>
      <c r="LHF318" s="22"/>
      <c r="LHG318" s="22"/>
      <c r="LHH318" s="22"/>
      <c r="LHI318" s="22"/>
      <c r="LHJ318" s="22"/>
      <c r="LHK318" s="22"/>
      <c r="LHL318" s="22"/>
      <c r="LHM318" s="22"/>
      <c r="LHN318" s="22"/>
      <c r="LHO318" s="22"/>
      <c r="LHP318" s="22"/>
      <c r="LHQ318" s="22"/>
      <c r="LHR318" s="22"/>
      <c r="LHS318" s="22"/>
      <c r="LHT318" s="22"/>
      <c r="LHU318" s="22"/>
      <c r="LHV318" s="22"/>
      <c r="LHW318" s="22"/>
      <c r="LHX318" s="22"/>
      <c r="LHY318" s="22"/>
      <c r="LHZ318" s="22"/>
      <c r="LIA318" s="22"/>
      <c r="LIB318" s="22"/>
      <c r="LIC318" s="22"/>
      <c r="LID318" s="22"/>
      <c r="LIE318" s="22"/>
      <c r="LIF318" s="22"/>
      <c r="LIG318" s="22"/>
      <c r="LIH318" s="22"/>
      <c r="LII318" s="22"/>
      <c r="LIJ318" s="22"/>
      <c r="LIK318" s="22"/>
      <c r="LIL318" s="22"/>
      <c r="LIM318" s="22"/>
      <c r="LIN318" s="22"/>
      <c r="LIO318" s="22"/>
      <c r="LIP318" s="22"/>
      <c r="LIQ318" s="22"/>
      <c r="LIR318" s="22"/>
      <c r="LIS318" s="22"/>
      <c r="LIT318" s="22"/>
      <c r="LIU318" s="22"/>
      <c r="LIV318" s="22"/>
      <c r="LIW318" s="22"/>
      <c r="LIX318" s="22"/>
      <c r="LIY318" s="22"/>
      <c r="LIZ318" s="22"/>
      <c r="LJA318" s="22"/>
      <c r="LJB318" s="22"/>
      <c r="LJC318" s="22"/>
      <c r="LJD318" s="22"/>
      <c r="LJE318" s="22"/>
      <c r="LJF318" s="22"/>
      <c r="LJG318" s="22"/>
      <c r="LJH318" s="22"/>
      <c r="LJI318" s="22"/>
      <c r="LJJ318" s="22"/>
      <c r="LJK318" s="22"/>
      <c r="LJL318" s="22"/>
      <c r="LJM318" s="22"/>
      <c r="LJN318" s="22"/>
      <c r="LJO318" s="22"/>
      <c r="LJP318" s="22"/>
      <c r="LJQ318" s="22"/>
      <c r="LJR318" s="22"/>
      <c r="LJS318" s="22"/>
      <c r="LJT318" s="22"/>
      <c r="LJU318" s="22"/>
      <c r="LJV318" s="22"/>
      <c r="LJW318" s="22"/>
      <c r="LJX318" s="22"/>
      <c r="LJY318" s="22"/>
      <c r="LJZ318" s="22"/>
      <c r="LKA318" s="22"/>
      <c r="LKB318" s="22"/>
      <c r="LKC318" s="22"/>
      <c r="LKD318" s="22"/>
      <c r="LKE318" s="22"/>
      <c r="LKF318" s="22"/>
      <c r="LKG318" s="22"/>
      <c r="LKH318" s="22"/>
      <c r="LKI318" s="22"/>
      <c r="LKJ318" s="22"/>
      <c r="LKK318" s="22"/>
      <c r="LKL318" s="22"/>
      <c r="LKM318" s="22"/>
      <c r="LKN318" s="22"/>
      <c r="LKO318" s="22"/>
      <c r="LKP318" s="22"/>
      <c r="LKQ318" s="22"/>
      <c r="LKR318" s="22"/>
      <c r="LKS318" s="22"/>
      <c r="LKT318" s="22"/>
      <c r="LKU318" s="22"/>
      <c r="LKV318" s="22"/>
      <c r="LKW318" s="22"/>
      <c r="LKX318" s="22"/>
      <c r="LKY318" s="22"/>
      <c r="LKZ318" s="22"/>
      <c r="LLA318" s="22"/>
      <c r="LLB318" s="22"/>
      <c r="LLC318" s="22"/>
      <c r="LLD318" s="22"/>
      <c r="LLE318" s="22"/>
      <c r="LLF318" s="22"/>
      <c r="LLG318" s="22"/>
      <c r="LLH318" s="22"/>
      <c r="LLI318" s="22"/>
      <c r="LLJ318" s="22"/>
      <c r="LLK318" s="22"/>
      <c r="LLL318" s="22"/>
      <c r="LLM318" s="22"/>
      <c r="LLN318" s="22"/>
      <c r="LLO318" s="22"/>
      <c r="LLP318" s="22"/>
      <c r="LLQ318" s="22"/>
      <c r="LLR318" s="22"/>
      <c r="LLS318" s="22"/>
      <c r="LLT318" s="22"/>
      <c r="LLU318" s="22"/>
      <c r="LLV318" s="22"/>
      <c r="LLW318" s="22"/>
      <c r="LLX318" s="22"/>
      <c r="LLY318" s="22"/>
      <c r="LLZ318" s="22"/>
      <c r="LMA318" s="22"/>
      <c r="LMB318" s="22"/>
      <c r="LMC318" s="22"/>
      <c r="LMD318" s="22"/>
      <c r="LME318" s="22"/>
      <c r="LMF318" s="22"/>
      <c r="LMG318" s="22"/>
      <c r="LMH318" s="22"/>
      <c r="LMI318" s="22"/>
      <c r="LMJ318" s="22"/>
      <c r="LMK318" s="22"/>
      <c r="LML318" s="22"/>
      <c r="LMM318" s="22"/>
      <c r="LMN318" s="22"/>
      <c r="LMO318" s="22"/>
      <c r="LMP318" s="22"/>
      <c r="LMQ318" s="22"/>
      <c r="LMR318" s="22"/>
      <c r="LMS318" s="22"/>
      <c r="LMT318" s="22"/>
      <c r="LMU318" s="22"/>
      <c r="LMV318" s="22"/>
      <c r="LMW318" s="22"/>
      <c r="LMX318" s="22"/>
      <c r="LMY318" s="22"/>
      <c r="LMZ318" s="22"/>
      <c r="LNA318" s="22"/>
      <c r="LNB318" s="22"/>
      <c r="LNC318" s="22"/>
      <c r="LND318" s="22"/>
      <c r="LNE318" s="22"/>
      <c r="LNF318" s="22"/>
      <c r="LNG318" s="22"/>
      <c r="LNH318" s="22"/>
      <c r="LNI318" s="22"/>
      <c r="LNJ318" s="22"/>
      <c r="LNK318" s="22"/>
      <c r="LNL318" s="22"/>
      <c r="LNM318" s="22"/>
      <c r="LNN318" s="22"/>
      <c r="LNO318" s="22"/>
      <c r="LNP318" s="22"/>
      <c r="LNQ318" s="22"/>
      <c r="LNR318" s="22"/>
      <c r="LNS318" s="22"/>
      <c r="LNT318" s="22"/>
      <c r="LNU318" s="22"/>
      <c r="LNV318" s="22"/>
      <c r="LNW318" s="22"/>
      <c r="LNX318" s="22"/>
      <c r="LNY318" s="22"/>
      <c r="LNZ318" s="22"/>
      <c r="LOA318" s="22"/>
      <c r="LOB318" s="22"/>
      <c r="LOC318" s="22"/>
      <c r="LOD318" s="22"/>
      <c r="LOE318" s="22"/>
      <c r="LOF318" s="22"/>
      <c r="LOG318" s="22"/>
      <c r="LOH318" s="22"/>
      <c r="LOI318" s="22"/>
      <c r="LOJ318" s="22"/>
      <c r="LOK318" s="22"/>
      <c r="LOL318" s="22"/>
      <c r="LOM318" s="22"/>
      <c r="LON318" s="22"/>
      <c r="LOO318" s="22"/>
      <c r="LOP318" s="22"/>
      <c r="LOQ318" s="22"/>
      <c r="LOR318" s="22"/>
      <c r="LOS318" s="22"/>
      <c r="LOT318" s="22"/>
      <c r="LOU318" s="22"/>
      <c r="LOV318" s="22"/>
      <c r="LOW318" s="22"/>
      <c r="LOX318" s="22"/>
      <c r="LOY318" s="22"/>
      <c r="LOZ318" s="22"/>
      <c r="LPA318" s="22"/>
      <c r="LPB318" s="22"/>
      <c r="LPC318" s="22"/>
      <c r="LPD318" s="22"/>
      <c r="LPE318" s="22"/>
      <c r="LPF318" s="22"/>
      <c r="LPG318" s="22"/>
      <c r="LPH318" s="22"/>
      <c r="LPI318" s="22"/>
      <c r="LPJ318" s="22"/>
      <c r="LPK318" s="22"/>
      <c r="LPL318" s="22"/>
      <c r="LPM318" s="22"/>
      <c r="LPN318" s="22"/>
      <c r="LPO318" s="22"/>
      <c r="LPP318" s="22"/>
      <c r="LPQ318" s="22"/>
      <c r="LPR318" s="22"/>
      <c r="LPS318" s="22"/>
      <c r="LPT318" s="22"/>
      <c r="LPU318" s="22"/>
      <c r="LPV318" s="22"/>
      <c r="LPW318" s="22"/>
      <c r="LPX318" s="22"/>
      <c r="LPY318" s="22"/>
      <c r="LPZ318" s="22"/>
      <c r="LQA318" s="22"/>
      <c r="LQB318" s="22"/>
      <c r="LQC318" s="22"/>
      <c r="LQD318" s="22"/>
      <c r="LQE318" s="22"/>
      <c r="LQF318" s="22"/>
      <c r="LQG318" s="22"/>
      <c r="LQH318" s="22"/>
      <c r="LQI318" s="22"/>
      <c r="LQJ318" s="22"/>
      <c r="LQK318" s="22"/>
      <c r="LQL318" s="22"/>
      <c r="LQM318" s="22"/>
      <c r="LQN318" s="22"/>
      <c r="LQO318" s="22"/>
      <c r="LQP318" s="22"/>
      <c r="LQQ318" s="22"/>
      <c r="LQR318" s="22"/>
      <c r="LQS318" s="22"/>
      <c r="LQT318" s="22"/>
      <c r="LQU318" s="22"/>
      <c r="LQV318" s="22"/>
      <c r="LQW318" s="22"/>
      <c r="LQX318" s="22"/>
      <c r="LQY318" s="22"/>
      <c r="LQZ318" s="22"/>
      <c r="LRA318" s="22"/>
      <c r="LRB318" s="22"/>
      <c r="LRC318" s="22"/>
      <c r="LRD318" s="22"/>
      <c r="LRE318" s="22"/>
      <c r="LRF318" s="22"/>
      <c r="LRG318" s="22"/>
      <c r="LRH318" s="22"/>
      <c r="LRI318" s="22"/>
      <c r="LRJ318" s="22"/>
      <c r="LRK318" s="22"/>
      <c r="LRL318" s="22"/>
      <c r="LRM318" s="22"/>
      <c r="LRN318" s="22"/>
      <c r="LRO318" s="22"/>
      <c r="LRP318" s="22"/>
      <c r="LRQ318" s="22"/>
      <c r="LRR318" s="22"/>
      <c r="LRS318" s="22"/>
      <c r="LRT318" s="22"/>
      <c r="LRU318" s="22"/>
      <c r="LRV318" s="22"/>
      <c r="LRW318" s="22"/>
      <c r="LRX318" s="22"/>
      <c r="LRY318" s="22"/>
      <c r="LRZ318" s="22"/>
      <c r="LSA318" s="22"/>
      <c r="LSB318" s="22"/>
      <c r="LSC318" s="22"/>
      <c r="LSD318" s="22"/>
      <c r="LSE318" s="22"/>
      <c r="LSF318" s="22"/>
      <c r="LSG318" s="22"/>
      <c r="LSH318" s="22"/>
      <c r="LSI318" s="22"/>
      <c r="LSJ318" s="22"/>
      <c r="LSK318" s="22"/>
      <c r="LSL318" s="22"/>
      <c r="LSM318" s="22"/>
      <c r="LSN318" s="22"/>
      <c r="LSO318" s="22"/>
      <c r="LSP318" s="22"/>
      <c r="LSQ318" s="22"/>
      <c r="LSR318" s="22"/>
      <c r="LSS318" s="22"/>
      <c r="LST318" s="22"/>
      <c r="LSU318" s="22"/>
      <c r="LSV318" s="22"/>
      <c r="LSW318" s="22"/>
      <c r="LSX318" s="22"/>
      <c r="LSY318" s="22"/>
      <c r="LSZ318" s="22"/>
      <c r="LTA318" s="22"/>
      <c r="LTB318" s="22"/>
      <c r="LTC318" s="22"/>
      <c r="LTD318" s="22"/>
      <c r="LTE318" s="22"/>
      <c r="LTF318" s="22"/>
      <c r="LTG318" s="22"/>
      <c r="LTH318" s="22"/>
      <c r="LTI318" s="22"/>
      <c r="LTJ318" s="22"/>
      <c r="LTK318" s="22"/>
      <c r="LTL318" s="22"/>
      <c r="LTM318" s="22"/>
      <c r="LTN318" s="22"/>
      <c r="LTO318" s="22"/>
      <c r="LTP318" s="22"/>
      <c r="LTQ318" s="22"/>
      <c r="LTR318" s="22"/>
      <c r="LTS318" s="22"/>
      <c r="LTT318" s="22"/>
      <c r="LTU318" s="22"/>
      <c r="LTV318" s="22"/>
      <c r="LTW318" s="22"/>
      <c r="LTX318" s="22"/>
      <c r="LTY318" s="22"/>
      <c r="LTZ318" s="22"/>
      <c r="LUA318" s="22"/>
      <c r="LUB318" s="22"/>
      <c r="LUC318" s="22"/>
      <c r="LUD318" s="22"/>
      <c r="LUE318" s="22"/>
      <c r="LUF318" s="22"/>
      <c r="LUG318" s="22"/>
      <c r="LUH318" s="22"/>
      <c r="LUI318" s="22"/>
      <c r="LUJ318" s="22"/>
      <c r="LUK318" s="22"/>
      <c r="LUL318" s="22"/>
      <c r="LUM318" s="22"/>
      <c r="LUN318" s="22"/>
      <c r="LUO318" s="22"/>
      <c r="LUP318" s="22"/>
      <c r="LUQ318" s="22"/>
      <c r="LUR318" s="22"/>
      <c r="LUS318" s="22"/>
      <c r="LUT318" s="22"/>
      <c r="LUU318" s="22"/>
      <c r="LUV318" s="22"/>
      <c r="LUW318" s="22"/>
      <c r="LUX318" s="22"/>
      <c r="LUY318" s="22"/>
      <c r="LUZ318" s="22"/>
      <c r="LVA318" s="22"/>
      <c r="LVB318" s="22"/>
      <c r="LVC318" s="22"/>
      <c r="LVD318" s="22"/>
      <c r="LVE318" s="22"/>
      <c r="LVF318" s="22"/>
      <c r="LVG318" s="22"/>
      <c r="LVH318" s="22"/>
      <c r="LVI318" s="22"/>
      <c r="LVJ318" s="22"/>
      <c r="LVK318" s="22"/>
      <c r="LVL318" s="22"/>
      <c r="LVM318" s="22"/>
      <c r="LVN318" s="22"/>
      <c r="LVO318" s="22"/>
      <c r="LVP318" s="22"/>
      <c r="LVQ318" s="22"/>
      <c r="LVR318" s="22"/>
      <c r="LVS318" s="22"/>
      <c r="LVT318" s="22"/>
      <c r="LVU318" s="22"/>
      <c r="LVV318" s="22"/>
      <c r="LVW318" s="22"/>
      <c r="LVX318" s="22"/>
      <c r="LVY318" s="22"/>
      <c r="LVZ318" s="22"/>
      <c r="LWA318" s="22"/>
      <c r="LWB318" s="22"/>
      <c r="LWC318" s="22"/>
      <c r="LWD318" s="22"/>
      <c r="LWE318" s="22"/>
      <c r="LWF318" s="22"/>
      <c r="LWG318" s="22"/>
      <c r="LWH318" s="22"/>
      <c r="LWI318" s="22"/>
      <c r="LWJ318" s="22"/>
      <c r="LWK318" s="22"/>
      <c r="LWL318" s="22"/>
      <c r="LWM318" s="22"/>
      <c r="LWN318" s="22"/>
      <c r="LWO318" s="22"/>
      <c r="LWP318" s="22"/>
      <c r="LWQ318" s="22"/>
      <c r="LWR318" s="22"/>
      <c r="LWS318" s="22"/>
      <c r="LWT318" s="22"/>
      <c r="LWU318" s="22"/>
      <c r="LWV318" s="22"/>
      <c r="LWW318" s="22"/>
      <c r="LWX318" s="22"/>
      <c r="LWY318" s="22"/>
      <c r="LWZ318" s="22"/>
      <c r="LXA318" s="22"/>
      <c r="LXB318" s="22"/>
      <c r="LXC318" s="22"/>
      <c r="LXD318" s="22"/>
      <c r="LXE318" s="22"/>
      <c r="LXF318" s="22"/>
      <c r="LXG318" s="22"/>
      <c r="LXH318" s="22"/>
      <c r="LXI318" s="22"/>
      <c r="LXJ318" s="22"/>
      <c r="LXK318" s="22"/>
      <c r="LXL318" s="22"/>
      <c r="LXM318" s="22"/>
      <c r="LXN318" s="22"/>
      <c r="LXO318" s="22"/>
      <c r="LXP318" s="22"/>
      <c r="LXQ318" s="22"/>
      <c r="LXR318" s="22"/>
      <c r="LXS318" s="22"/>
      <c r="LXT318" s="22"/>
      <c r="LXU318" s="22"/>
      <c r="LXV318" s="22"/>
      <c r="LXW318" s="22"/>
      <c r="LXX318" s="22"/>
      <c r="LXY318" s="22"/>
      <c r="LXZ318" s="22"/>
      <c r="LYA318" s="22"/>
      <c r="LYB318" s="22"/>
      <c r="LYC318" s="22"/>
      <c r="LYD318" s="22"/>
      <c r="LYE318" s="22"/>
      <c r="LYF318" s="22"/>
      <c r="LYG318" s="22"/>
      <c r="LYH318" s="22"/>
      <c r="LYI318" s="22"/>
      <c r="LYJ318" s="22"/>
      <c r="LYK318" s="22"/>
      <c r="LYL318" s="22"/>
      <c r="LYM318" s="22"/>
      <c r="LYN318" s="22"/>
      <c r="LYO318" s="22"/>
      <c r="LYP318" s="22"/>
      <c r="LYQ318" s="22"/>
      <c r="LYR318" s="22"/>
      <c r="LYS318" s="22"/>
      <c r="LYT318" s="22"/>
      <c r="LYU318" s="22"/>
      <c r="LYV318" s="22"/>
      <c r="LYW318" s="22"/>
      <c r="LYX318" s="22"/>
      <c r="LYY318" s="22"/>
      <c r="LYZ318" s="22"/>
      <c r="LZA318" s="22"/>
      <c r="LZB318" s="22"/>
      <c r="LZC318" s="22"/>
      <c r="LZD318" s="22"/>
      <c r="LZE318" s="22"/>
      <c r="LZF318" s="22"/>
      <c r="LZG318" s="22"/>
      <c r="LZH318" s="22"/>
      <c r="LZI318" s="22"/>
      <c r="LZJ318" s="22"/>
      <c r="LZK318" s="22"/>
      <c r="LZL318" s="22"/>
      <c r="LZM318" s="22"/>
      <c r="LZN318" s="22"/>
      <c r="LZO318" s="22"/>
      <c r="LZP318" s="22"/>
      <c r="LZQ318" s="22"/>
      <c r="LZR318" s="22"/>
      <c r="LZS318" s="22"/>
      <c r="LZT318" s="22"/>
      <c r="LZU318" s="22"/>
      <c r="LZV318" s="22"/>
      <c r="LZW318" s="22"/>
      <c r="LZX318" s="22"/>
      <c r="LZY318" s="22"/>
      <c r="LZZ318" s="22"/>
      <c r="MAA318" s="22"/>
      <c r="MAB318" s="22"/>
      <c r="MAC318" s="22"/>
      <c r="MAD318" s="22"/>
      <c r="MAE318" s="22"/>
      <c r="MAF318" s="22"/>
      <c r="MAG318" s="22"/>
      <c r="MAH318" s="22"/>
      <c r="MAI318" s="22"/>
      <c r="MAJ318" s="22"/>
      <c r="MAK318" s="22"/>
      <c r="MAL318" s="22"/>
      <c r="MAM318" s="22"/>
      <c r="MAN318" s="22"/>
      <c r="MAO318" s="22"/>
      <c r="MAP318" s="22"/>
      <c r="MAQ318" s="22"/>
      <c r="MAR318" s="22"/>
      <c r="MAS318" s="22"/>
      <c r="MAT318" s="22"/>
      <c r="MAU318" s="22"/>
      <c r="MAV318" s="22"/>
      <c r="MAW318" s="22"/>
      <c r="MAX318" s="22"/>
      <c r="MAY318" s="22"/>
      <c r="MAZ318" s="22"/>
      <c r="MBA318" s="22"/>
      <c r="MBB318" s="22"/>
      <c r="MBC318" s="22"/>
      <c r="MBD318" s="22"/>
      <c r="MBE318" s="22"/>
      <c r="MBF318" s="22"/>
      <c r="MBG318" s="22"/>
      <c r="MBH318" s="22"/>
      <c r="MBI318" s="22"/>
      <c r="MBJ318" s="22"/>
      <c r="MBK318" s="22"/>
      <c r="MBL318" s="22"/>
      <c r="MBM318" s="22"/>
      <c r="MBN318" s="22"/>
      <c r="MBO318" s="22"/>
      <c r="MBP318" s="22"/>
      <c r="MBQ318" s="22"/>
      <c r="MBR318" s="22"/>
      <c r="MBS318" s="22"/>
      <c r="MBT318" s="22"/>
      <c r="MBU318" s="22"/>
      <c r="MBV318" s="22"/>
      <c r="MBW318" s="22"/>
      <c r="MBX318" s="22"/>
      <c r="MBY318" s="22"/>
      <c r="MBZ318" s="22"/>
      <c r="MCA318" s="22"/>
      <c r="MCB318" s="22"/>
      <c r="MCC318" s="22"/>
      <c r="MCD318" s="22"/>
      <c r="MCE318" s="22"/>
      <c r="MCF318" s="22"/>
      <c r="MCG318" s="22"/>
      <c r="MCH318" s="22"/>
      <c r="MCI318" s="22"/>
      <c r="MCJ318" s="22"/>
      <c r="MCK318" s="22"/>
      <c r="MCL318" s="22"/>
      <c r="MCM318" s="22"/>
      <c r="MCN318" s="22"/>
      <c r="MCO318" s="22"/>
      <c r="MCP318" s="22"/>
      <c r="MCQ318" s="22"/>
      <c r="MCR318" s="22"/>
      <c r="MCS318" s="22"/>
      <c r="MCT318" s="22"/>
      <c r="MCU318" s="22"/>
      <c r="MCV318" s="22"/>
      <c r="MCW318" s="22"/>
      <c r="MCX318" s="22"/>
      <c r="MCY318" s="22"/>
      <c r="MCZ318" s="22"/>
      <c r="MDA318" s="22"/>
      <c r="MDB318" s="22"/>
      <c r="MDC318" s="22"/>
      <c r="MDD318" s="22"/>
      <c r="MDE318" s="22"/>
      <c r="MDF318" s="22"/>
      <c r="MDG318" s="22"/>
      <c r="MDH318" s="22"/>
      <c r="MDI318" s="22"/>
      <c r="MDJ318" s="22"/>
      <c r="MDK318" s="22"/>
      <c r="MDL318" s="22"/>
      <c r="MDM318" s="22"/>
      <c r="MDN318" s="22"/>
      <c r="MDO318" s="22"/>
      <c r="MDP318" s="22"/>
      <c r="MDQ318" s="22"/>
      <c r="MDR318" s="22"/>
      <c r="MDS318" s="22"/>
      <c r="MDT318" s="22"/>
      <c r="MDU318" s="22"/>
      <c r="MDV318" s="22"/>
      <c r="MDW318" s="22"/>
      <c r="MDX318" s="22"/>
      <c r="MDY318" s="22"/>
      <c r="MDZ318" s="22"/>
      <c r="MEA318" s="22"/>
      <c r="MEB318" s="22"/>
      <c r="MEC318" s="22"/>
      <c r="MED318" s="22"/>
      <c r="MEE318" s="22"/>
      <c r="MEF318" s="22"/>
      <c r="MEG318" s="22"/>
      <c r="MEH318" s="22"/>
      <c r="MEI318" s="22"/>
      <c r="MEJ318" s="22"/>
      <c r="MEK318" s="22"/>
      <c r="MEL318" s="22"/>
      <c r="MEM318" s="22"/>
      <c r="MEN318" s="22"/>
      <c r="MEO318" s="22"/>
      <c r="MEP318" s="22"/>
      <c r="MEQ318" s="22"/>
      <c r="MER318" s="22"/>
      <c r="MES318" s="22"/>
      <c r="MET318" s="22"/>
      <c r="MEU318" s="22"/>
      <c r="MEV318" s="22"/>
      <c r="MEW318" s="22"/>
      <c r="MEX318" s="22"/>
      <c r="MEY318" s="22"/>
      <c r="MEZ318" s="22"/>
      <c r="MFA318" s="22"/>
      <c r="MFB318" s="22"/>
      <c r="MFC318" s="22"/>
      <c r="MFD318" s="22"/>
      <c r="MFE318" s="22"/>
      <c r="MFF318" s="22"/>
      <c r="MFG318" s="22"/>
      <c r="MFH318" s="22"/>
      <c r="MFI318" s="22"/>
      <c r="MFJ318" s="22"/>
      <c r="MFK318" s="22"/>
      <c r="MFL318" s="22"/>
      <c r="MFM318" s="22"/>
      <c r="MFN318" s="22"/>
      <c r="MFO318" s="22"/>
      <c r="MFP318" s="22"/>
      <c r="MFQ318" s="22"/>
      <c r="MFR318" s="22"/>
      <c r="MFS318" s="22"/>
      <c r="MFT318" s="22"/>
      <c r="MFU318" s="22"/>
      <c r="MFV318" s="22"/>
      <c r="MFW318" s="22"/>
      <c r="MFX318" s="22"/>
      <c r="MFY318" s="22"/>
      <c r="MFZ318" s="22"/>
      <c r="MGA318" s="22"/>
      <c r="MGB318" s="22"/>
      <c r="MGC318" s="22"/>
      <c r="MGD318" s="22"/>
      <c r="MGE318" s="22"/>
      <c r="MGF318" s="22"/>
      <c r="MGG318" s="22"/>
      <c r="MGH318" s="22"/>
      <c r="MGI318" s="22"/>
      <c r="MGJ318" s="22"/>
      <c r="MGK318" s="22"/>
      <c r="MGL318" s="22"/>
      <c r="MGM318" s="22"/>
      <c r="MGN318" s="22"/>
      <c r="MGO318" s="22"/>
      <c r="MGP318" s="22"/>
      <c r="MGQ318" s="22"/>
      <c r="MGR318" s="22"/>
      <c r="MGS318" s="22"/>
      <c r="MGT318" s="22"/>
      <c r="MGU318" s="22"/>
      <c r="MGV318" s="22"/>
      <c r="MGW318" s="22"/>
      <c r="MGX318" s="22"/>
      <c r="MGY318" s="22"/>
      <c r="MGZ318" s="22"/>
      <c r="MHA318" s="22"/>
      <c r="MHB318" s="22"/>
      <c r="MHC318" s="22"/>
      <c r="MHD318" s="22"/>
      <c r="MHE318" s="22"/>
      <c r="MHF318" s="22"/>
      <c r="MHG318" s="22"/>
      <c r="MHH318" s="22"/>
      <c r="MHI318" s="22"/>
      <c r="MHJ318" s="22"/>
      <c r="MHK318" s="22"/>
      <c r="MHL318" s="22"/>
      <c r="MHM318" s="22"/>
      <c r="MHN318" s="22"/>
      <c r="MHO318" s="22"/>
      <c r="MHP318" s="22"/>
      <c r="MHQ318" s="22"/>
      <c r="MHR318" s="22"/>
      <c r="MHS318" s="22"/>
      <c r="MHT318" s="22"/>
      <c r="MHU318" s="22"/>
      <c r="MHV318" s="22"/>
      <c r="MHW318" s="22"/>
      <c r="MHX318" s="22"/>
      <c r="MHY318" s="22"/>
      <c r="MHZ318" s="22"/>
      <c r="MIA318" s="22"/>
      <c r="MIB318" s="22"/>
      <c r="MIC318" s="22"/>
      <c r="MID318" s="22"/>
      <c r="MIE318" s="22"/>
      <c r="MIF318" s="22"/>
      <c r="MIG318" s="22"/>
      <c r="MIH318" s="22"/>
      <c r="MII318" s="22"/>
      <c r="MIJ318" s="22"/>
      <c r="MIK318" s="22"/>
      <c r="MIL318" s="22"/>
      <c r="MIM318" s="22"/>
      <c r="MIN318" s="22"/>
      <c r="MIO318" s="22"/>
      <c r="MIP318" s="22"/>
      <c r="MIQ318" s="22"/>
      <c r="MIR318" s="22"/>
      <c r="MIS318" s="22"/>
      <c r="MIT318" s="22"/>
      <c r="MIU318" s="22"/>
      <c r="MIV318" s="22"/>
      <c r="MIW318" s="22"/>
      <c r="MIX318" s="22"/>
      <c r="MIY318" s="22"/>
      <c r="MIZ318" s="22"/>
      <c r="MJA318" s="22"/>
      <c r="MJB318" s="22"/>
      <c r="MJC318" s="22"/>
      <c r="MJD318" s="22"/>
      <c r="MJE318" s="22"/>
      <c r="MJF318" s="22"/>
      <c r="MJG318" s="22"/>
      <c r="MJH318" s="22"/>
      <c r="MJI318" s="22"/>
      <c r="MJJ318" s="22"/>
      <c r="MJK318" s="22"/>
      <c r="MJL318" s="22"/>
      <c r="MJM318" s="22"/>
      <c r="MJN318" s="22"/>
      <c r="MJO318" s="22"/>
      <c r="MJP318" s="22"/>
      <c r="MJQ318" s="22"/>
      <c r="MJR318" s="22"/>
      <c r="MJS318" s="22"/>
      <c r="MJT318" s="22"/>
      <c r="MJU318" s="22"/>
      <c r="MJV318" s="22"/>
      <c r="MJW318" s="22"/>
      <c r="MJX318" s="22"/>
      <c r="MJY318" s="22"/>
      <c r="MJZ318" s="22"/>
      <c r="MKA318" s="22"/>
      <c r="MKB318" s="22"/>
      <c r="MKC318" s="22"/>
      <c r="MKD318" s="22"/>
      <c r="MKE318" s="22"/>
      <c r="MKF318" s="22"/>
      <c r="MKG318" s="22"/>
      <c r="MKH318" s="22"/>
      <c r="MKI318" s="22"/>
      <c r="MKJ318" s="22"/>
      <c r="MKK318" s="22"/>
      <c r="MKL318" s="22"/>
      <c r="MKM318" s="22"/>
      <c r="MKN318" s="22"/>
      <c r="MKO318" s="22"/>
      <c r="MKP318" s="22"/>
      <c r="MKQ318" s="22"/>
      <c r="MKR318" s="22"/>
      <c r="MKS318" s="22"/>
      <c r="MKT318" s="22"/>
      <c r="MKU318" s="22"/>
      <c r="MKV318" s="22"/>
      <c r="MKW318" s="22"/>
      <c r="MKX318" s="22"/>
      <c r="MKY318" s="22"/>
      <c r="MKZ318" s="22"/>
      <c r="MLA318" s="22"/>
      <c r="MLB318" s="22"/>
      <c r="MLC318" s="22"/>
      <c r="MLD318" s="22"/>
      <c r="MLE318" s="22"/>
      <c r="MLF318" s="22"/>
      <c r="MLG318" s="22"/>
      <c r="MLH318" s="22"/>
      <c r="MLI318" s="22"/>
      <c r="MLJ318" s="22"/>
      <c r="MLK318" s="22"/>
      <c r="MLL318" s="22"/>
      <c r="MLM318" s="22"/>
      <c r="MLN318" s="22"/>
      <c r="MLO318" s="22"/>
      <c r="MLP318" s="22"/>
      <c r="MLQ318" s="22"/>
      <c r="MLR318" s="22"/>
      <c r="MLS318" s="22"/>
      <c r="MLT318" s="22"/>
      <c r="MLU318" s="22"/>
      <c r="MLV318" s="22"/>
      <c r="MLW318" s="22"/>
      <c r="MLX318" s="22"/>
      <c r="MLY318" s="22"/>
      <c r="MLZ318" s="22"/>
      <c r="MMA318" s="22"/>
      <c r="MMB318" s="22"/>
      <c r="MMC318" s="22"/>
      <c r="MMD318" s="22"/>
      <c r="MME318" s="22"/>
      <c r="MMF318" s="22"/>
      <c r="MMG318" s="22"/>
      <c r="MMH318" s="22"/>
      <c r="MMI318" s="22"/>
      <c r="MMJ318" s="22"/>
      <c r="MMK318" s="22"/>
      <c r="MML318" s="22"/>
      <c r="MMM318" s="22"/>
      <c r="MMN318" s="22"/>
      <c r="MMO318" s="22"/>
      <c r="MMP318" s="22"/>
      <c r="MMQ318" s="22"/>
      <c r="MMR318" s="22"/>
      <c r="MMS318" s="22"/>
      <c r="MMT318" s="22"/>
      <c r="MMU318" s="22"/>
      <c r="MMV318" s="22"/>
      <c r="MMW318" s="22"/>
      <c r="MMX318" s="22"/>
      <c r="MMY318" s="22"/>
      <c r="MMZ318" s="22"/>
      <c r="MNA318" s="22"/>
      <c r="MNB318" s="22"/>
      <c r="MNC318" s="22"/>
      <c r="MND318" s="22"/>
      <c r="MNE318" s="22"/>
      <c r="MNF318" s="22"/>
      <c r="MNG318" s="22"/>
      <c r="MNH318" s="22"/>
      <c r="MNI318" s="22"/>
      <c r="MNJ318" s="22"/>
      <c r="MNK318" s="22"/>
      <c r="MNL318" s="22"/>
      <c r="MNM318" s="22"/>
      <c r="MNN318" s="22"/>
      <c r="MNO318" s="22"/>
      <c r="MNP318" s="22"/>
      <c r="MNQ318" s="22"/>
      <c r="MNR318" s="22"/>
      <c r="MNS318" s="22"/>
      <c r="MNT318" s="22"/>
      <c r="MNU318" s="22"/>
      <c r="MNV318" s="22"/>
      <c r="MNW318" s="22"/>
      <c r="MNX318" s="22"/>
      <c r="MNY318" s="22"/>
      <c r="MNZ318" s="22"/>
      <c r="MOA318" s="22"/>
      <c r="MOB318" s="22"/>
      <c r="MOC318" s="22"/>
      <c r="MOD318" s="22"/>
      <c r="MOE318" s="22"/>
      <c r="MOF318" s="22"/>
      <c r="MOG318" s="22"/>
      <c r="MOH318" s="22"/>
      <c r="MOI318" s="22"/>
      <c r="MOJ318" s="22"/>
      <c r="MOK318" s="22"/>
      <c r="MOL318" s="22"/>
      <c r="MOM318" s="22"/>
      <c r="MON318" s="22"/>
      <c r="MOO318" s="22"/>
      <c r="MOP318" s="22"/>
      <c r="MOQ318" s="22"/>
      <c r="MOR318" s="22"/>
      <c r="MOS318" s="22"/>
      <c r="MOT318" s="22"/>
      <c r="MOU318" s="22"/>
      <c r="MOV318" s="22"/>
      <c r="MOW318" s="22"/>
      <c r="MOX318" s="22"/>
      <c r="MOY318" s="22"/>
      <c r="MOZ318" s="22"/>
      <c r="MPA318" s="22"/>
      <c r="MPB318" s="22"/>
      <c r="MPC318" s="22"/>
      <c r="MPD318" s="22"/>
      <c r="MPE318" s="22"/>
      <c r="MPF318" s="22"/>
      <c r="MPG318" s="22"/>
      <c r="MPH318" s="22"/>
      <c r="MPI318" s="22"/>
      <c r="MPJ318" s="22"/>
      <c r="MPK318" s="22"/>
      <c r="MPL318" s="22"/>
      <c r="MPM318" s="22"/>
      <c r="MPN318" s="22"/>
      <c r="MPO318" s="22"/>
      <c r="MPP318" s="22"/>
      <c r="MPQ318" s="22"/>
      <c r="MPR318" s="22"/>
      <c r="MPS318" s="22"/>
      <c r="MPT318" s="22"/>
      <c r="MPU318" s="22"/>
      <c r="MPV318" s="22"/>
      <c r="MPW318" s="22"/>
      <c r="MPX318" s="22"/>
      <c r="MPY318" s="22"/>
      <c r="MPZ318" s="22"/>
      <c r="MQA318" s="22"/>
      <c r="MQB318" s="22"/>
      <c r="MQC318" s="22"/>
      <c r="MQD318" s="22"/>
      <c r="MQE318" s="22"/>
      <c r="MQF318" s="22"/>
      <c r="MQG318" s="22"/>
      <c r="MQH318" s="22"/>
      <c r="MQI318" s="22"/>
      <c r="MQJ318" s="22"/>
      <c r="MQK318" s="22"/>
      <c r="MQL318" s="22"/>
      <c r="MQM318" s="22"/>
      <c r="MQN318" s="22"/>
      <c r="MQO318" s="22"/>
      <c r="MQP318" s="22"/>
      <c r="MQQ318" s="22"/>
      <c r="MQR318" s="22"/>
      <c r="MQS318" s="22"/>
      <c r="MQT318" s="22"/>
      <c r="MQU318" s="22"/>
      <c r="MQV318" s="22"/>
      <c r="MQW318" s="22"/>
      <c r="MQX318" s="22"/>
      <c r="MQY318" s="22"/>
      <c r="MQZ318" s="22"/>
      <c r="MRA318" s="22"/>
      <c r="MRB318" s="22"/>
      <c r="MRC318" s="22"/>
      <c r="MRD318" s="22"/>
      <c r="MRE318" s="22"/>
      <c r="MRF318" s="22"/>
      <c r="MRG318" s="22"/>
      <c r="MRH318" s="22"/>
      <c r="MRI318" s="22"/>
      <c r="MRJ318" s="22"/>
      <c r="MRK318" s="22"/>
      <c r="MRL318" s="22"/>
      <c r="MRM318" s="22"/>
      <c r="MRN318" s="22"/>
      <c r="MRO318" s="22"/>
      <c r="MRP318" s="22"/>
      <c r="MRQ318" s="22"/>
      <c r="MRR318" s="22"/>
      <c r="MRS318" s="22"/>
      <c r="MRT318" s="22"/>
      <c r="MRU318" s="22"/>
      <c r="MRV318" s="22"/>
      <c r="MRW318" s="22"/>
      <c r="MRX318" s="22"/>
      <c r="MRY318" s="22"/>
      <c r="MRZ318" s="22"/>
      <c r="MSA318" s="22"/>
      <c r="MSB318" s="22"/>
      <c r="MSC318" s="22"/>
      <c r="MSD318" s="22"/>
      <c r="MSE318" s="22"/>
      <c r="MSF318" s="22"/>
      <c r="MSG318" s="22"/>
      <c r="MSH318" s="22"/>
      <c r="MSI318" s="22"/>
      <c r="MSJ318" s="22"/>
      <c r="MSK318" s="22"/>
      <c r="MSL318" s="22"/>
      <c r="MSM318" s="22"/>
      <c r="MSN318" s="22"/>
      <c r="MSO318" s="22"/>
      <c r="MSP318" s="22"/>
      <c r="MSQ318" s="22"/>
      <c r="MSR318" s="22"/>
      <c r="MSS318" s="22"/>
      <c r="MST318" s="22"/>
      <c r="MSU318" s="22"/>
      <c r="MSV318" s="22"/>
      <c r="MSW318" s="22"/>
      <c r="MSX318" s="22"/>
      <c r="MSY318" s="22"/>
      <c r="MSZ318" s="22"/>
      <c r="MTA318" s="22"/>
      <c r="MTB318" s="22"/>
      <c r="MTC318" s="22"/>
      <c r="MTD318" s="22"/>
      <c r="MTE318" s="22"/>
      <c r="MTF318" s="22"/>
      <c r="MTG318" s="22"/>
      <c r="MTH318" s="22"/>
      <c r="MTI318" s="22"/>
      <c r="MTJ318" s="22"/>
      <c r="MTK318" s="22"/>
      <c r="MTL318" s="22"/>
      <c r="MTM318" s="22"/>
      <c r="MTN318" s="22"/>
      <c r="MTO318" s="22"/>
      <c r="MTP318" s="22"/>
      <c r="MTQ318" s="22"/>
      <c r="MTR318" s="22"/>
      <c r="MTS318" s="22"/>
      <c r="MTT318" s="22"/>
      <c r="MTU318" s="22"/>
      <c r="MTV318" s="22"/>
      <c r="MTW318" s="22"/>
      <c r="MTX318" s="22"/>
      <c r="MTY318" s="22"/>
      <c r="MTZ318" s="22"/>
      <c r="MUA318" s="22"/>
      <c r="MUB318" s="22"/>
      <c r="MUC318" s="22"/>
      <c r="MUD318" s="22"/>
      <c r="MUE318" s="22"/>
      <c r="MUF318" s="22"/>
      <c r="MUG318" s="22"/>
      <c r="MUH318" s="22"/>
      <c r="MUI318" s="22"/>
      <c r="MUJ318" s="22"/>
      <c r="MUK318" s="22"/>
      <c r="MUL318" s="22"/>
      <c r="MUM318" s="22"/>
      <c r="MUN318" s="22"/>
      <c r="MUO318" s="22"/>
      <c r="MUP318" s="22"/>
      <c r="MUQ318" s="22"/>
      <c r="MUR318" s="22"/>
      <c r="MUS318" s="22"/>
      <c r="MUT318" s="22"/>
      <c r="MUU318" s="22"/>
      <c r="MUV318" s="22"/>
      <c r="MUW318" s="22"/>
      <c r="MUX318" s="22"/>
      <c r="MUY318" s="22"/>
      <c r="MUZ318" s="22"/>
      <c r="MVA318" s="22"/>
      <c r="MVB318" s="22"/>
      <c r="MVC318" s="22"/>
      <c r="MVD318" s="22"/>
      <c r="MVE318" s="22"/>
      <c r="MVF318" s="22"/>
      <c r="MVG318" s="22"/>
      <c r="MVH318" s="22"/>
      <c r="MVI318" s="22"/>
      <c r="MVJ318" s="22"/>
      <c r="MVK318" s="22"/>
      <c r="MVL318" s="22"/>
      <c r="MVM318" s="22"/>
      <c r="MVN318" s="22"/>
      <c r="MVO318" s="22"/>
      <c r="MVP318" s="22"/>
      <c r="MVQ318" s="22"/>
      <c r="MVR318" s="22"/>
      <c r="MVS318" s="22"/>
      <c r="MVT318" s="22"/>
      <c r="MVU318" s="22"/>
      <c r="MVV318" s="22"/>
      <c r="MVW318" s="22"/>
      <c r="MVX318" s="22"/>
      <c r="MVY318" s="22"/>
      <c r="MVZ318" s="22"/>
      <c r="MWA318" s="22"/>
      <c r="MWB318" s="22"/>
      <c r="MWC318" s="22"/>
      <c r="MWD318" s="22"/>
      <c r="MWE318" s="22"/>
      <c r="MWF318" s="22"/>
      <c r="MWG318" s="22"/>
      <c r="MWH318" s="22"/>
      <c r="MWI318" s="22"/>
      <c r="MWJ318" s="22"/>
      <c r="MWK318" s="22"/>
      <c r="MWL318" s="22"/>
      <c r="MWM318" s="22"/>
      <c r="MWN318" s="22"/>
      <c r="MWO318" s="22"/>
      <c r="MWP318" s="22"/>
      <c r="MWQ318" s="22"/>
      <c r="MWR318" s="22"/>
      <c r="MWS318" s="22"/>
      <c r="MWT318" s="22"/>
      <c r="MWU318" s="22"/>
      <c r="MWV318" s="22"/>
      <c r="MWW318" s="22"/>
      <c r="MWX318" s="22"/>
      <c r="MWY318" s="22"/>
      <c r="MWZ318" s="22"/>
      <c r="MXA318" s="22"/>
      <c r="MXB318" s="22"/>
      <c r="MXC318" s="22"/>
      <c r="MXD318" s="22"/>
      <c r="MXE318" s="22"/>
      <c r="MXF318" s="22"/>
      <c r="MXG318" s="22"/>
      <c r="MXH318" s="22"/>
      <c r="MXI318" s="22"/>
      <c r="MXJ318" s="22"/>
      <c r="MXK318" s="22"/>
      <c r="MXL318" s="22"/>
      <c r="MXM318" s="22"/>
      <c r="MXN318" s="22"/>
      <c r="MXO318" s="22"/>
      <c r="MXP318" s="22"/>
      <c r="MXQ318" s="22"/>
      <c r="MXR318" s="22"/>
      <c r="MXS318" s="22"/>
      <c r="MXT318" s="22"/>
      <c r="MXU318" s="22"/>
      <c r="MXV318" s="22"/>
      <c r="MXW318" s="22"/>
      <c r="MXX318" s="22"/>
      <c r="MXY318" s="22"/>
      <c r="MXZ318" s="22"/>
      <c r="MYA318" s="22"/>
      <c r="MYB318" s="22"/>
      <c r="MYC318" s="22"/>
      <c r="MYD318" s="22"/>
      <c r="MYE318" s="22"/>
      <c r="MYF318" s="22"/>
      <c r="MYG318" s="22"/>
      <c r="MYH318" s="22"/>
      <c r="MYI318" s="22"/>
      <c r="MYJ318" s="22"/>
      <c r="MYK318" s="22"/>
      <c r="MYL318" s="22"/>
      <c r="MYM318" s="22"/>
      <c r="MYN318" s="22"/>
      <c r="MYO318" s="22"/>
      <c r="MYP318" s="22"/>
      <c r="MYQ318" s="22"/>
      <c r="MYR318" s="22"/>
      <c r="MYS318" s="22"/>
      <c r="MYT318" s="22"/>
      <c r="MYU318" s="22"/>
      <c r="MYV318" s="22"/>
      <c r="MYW318" s="22"/>
      <c r="MYX318" s="22"/>
      <c r="MYY318" s="22"/>
      <c r="MYZ318" s="22"/>
      <c r="MZA318" s="22"/>
      <c r="MZB318" s="22"/>
      <c r="MZC318" s="22"/>
      <c r="MZD318" s="22"/>
      <c r="MZE318" s="22"/>
      <c r="MZF318" s="22"/>
      <c r="MZG318" s="22"/>
      <c r="MZH318" s="22"/>
      <c r="MZI318" s="22"/>
      <c r="MZJ318" s="22"/>
      <c r="MZK318" s="22"/>
      <c r="MZL318" s="22"/>
      <c r="MZM318" s="22"/>
      <c r="MZN318" s="22"/>
      <c r="MZO318" s="22"/>
      <c r="MZP318" s="22"/>
      <c r="MZQ318" s="22"/>
      <c r="MZR318" s="22"/>
      <c r="MZS318" s="22"/>
      <c r="MZT318" s="22"/>
      <c r="MZU318" s="22"/>
      <c r="MZV318" s="22"/>
      <c r="MZW318" s="22"/>
      <c r="MZX318" s="22"/>
      <c r="MZY318" s="22"/>
      <c r="MZZ318" s="22"/>
      <c r="NAA318" s="22"/>
      <c r="NAB318" s="22"/>
      <c r="NAC318" s="22"/>
      <c r="NAD318" s="22"/>
      <c r="NAE318" s="22"/>
      <c r="NAF318" s="22"/>
      <c r="NAG318" s="22"/>
      <c r="NAH318" s="22"/>
      <c r="NAI318" s="22"/>
      <c r="NAJ318" s="22"/>
      <c r="NAK318" s="22"/>
      <c r="NAL318" s="22"/>
      <c r="NAM318" s="22"/>
      <c r="NAN318" s="22"/>
      <c r="NAO318" s="22"/>
      <c r="NAP318" s="22"/>
      <c r="NAQ318" s="22"/>
      <c r="NAR318" s="22"/>
      <c r="NAS318" s="22"/>
      <c r="NAT318" s="22"/>
      <c r="NAU318" s="22"/>
      <c r="NAV318" s="22"/>
      <c r="NAW318" s="22"/>
      <c r="NAX318" s="22"/>
      <c r="NAY318" s="22"/>
      <c r="NAZ318" s="22"/>
      <c r="NBA318" s="22"/>
      <c r="NBB318" s="22"/>
      <c r="NBC318" s="22"/>
      <c r="NBD318" s="22"/>
      <c r="NBE318" s="22"/>
      <c r="NBF318" s="22"/>
      <c r="NBG318" s="22"/>
      <c r="NBH318" s="22"/>
      <c r="NBI318" s="22"/>
      <c r="NBJ318" s="22"/>
      <c r="NBK318" s="22"/>
      <c r="NBL318" s="22"/>
      <c r="NBM318" s="22"/>
      <c r="NBN318" s="22"/>
      <c r="NBO318" s="22"/>
      <c r="NBP318" s="22"/>
      <c r="NBQ318" s="22"/>
      <c r="NBR318" s="22"/>
      <c r="NBS318" s="22"/>
      <c r="NBT318" s="22"/>
      <c r="NBU318" s="22"/>
      <c r="NBV318" s="22"/>
      <c r="NBW318" s="22"/>
      <c r="NBX318" s="22"/>
      <c r="NBY318" s="22"/>
      <c r="NBZ318" s="22"/>
      <c r="NCA318" s="22"/>
      <c r="NCB318" s="22"/>
      <c r="NCC318" s="22"/>
      <c r="NCD318" s="22"/>
      <c r="NCE318" s="22"/>
      <c r="NCF318" s="22"/>
      <c r="NCG318" s="22"/>
      <c r="NCH318" s="22"/>
      <c r="NCI318" s="22"/>
      <c r="NCJ318" s="22"/>
      <c r="NCK318" s="22"/>
      <c r="NCL318" s="22"/>
      <c r="NCM318" s="22"/>
      <c r="NCN318" s="22"/>
      <c r="NCO318" s="22"/>
      <c r="NCP318" s="22"/>
      <c r="NCQ318" s="22"/>
      <c r="NCR318" s="22"/>
      <c r="NCS318" s="22"/>
      <c r="NCT318" s="22"/>
      <c r="NCU318" s="22"/>
      <c r="NCV318" s="22"/>
      <c r="NCW318" s="22"/>
      <c r="NCX318" s="22"/>
      <c r="NCY318" s="22"/>
      <c r="NCZ318" s="22"/>
      <c r="NDA318" s="22"/>
      <c r="NDB318" s="22"/>
      <c r="NDC318" s="22"/>
      <c r="NDD318" s="22"/>
      <c r="NDE318" s="22"/>
      <c r="NDF318" s="22"/>
      <c r="NDG318" s="22"/>
      <c r="NDH318" s="22"/>
      <c r="NDI318" s="22"/>
      <c r="NDJ318" s="22"/>
      <c r="NDK318" s="22"/>
      <c r="NDL318" s="22"/>
      <c r="NDM318" s="22"/>
      <c r="NDN318" s="22"/>
      <c r="NDO318" s="22"/>
      <c r="NDP318" s="22"/>
      <c r="NDQ318" s="22"/>
      <c r="NDR318" s="22"/>
      <c r="NDS318" s="22"/>
      <c r="NDT318" s="22"/>
      <c r="NDU318" s="22"/>
      <c r="NDV318" s="22"/>
      <c r="NDW318" s="22"/>
      <c r="NDX318" s="22"/>
      <c r="NDY318" s="22"/>
      <c r="NDZ318" s="22"/>
      <c r="NEA318" s="22"/>
      <c r="NEB318" s="22"/>
      <c r="NEC318" s="22"/>
      <c r="NED318" s="22"/>
      <c r="NEE318" s="22"/>
      <c r="NEF318" s="22"/>
      <c r="NEG318" s="22"/>
      <c r="NEH318" s="22"/>
      <c r="NEI318" s="22"/>
      <c r="NEJ318" s="22"/>
      <c r="NEK318" s="22"/>
      <c r="NEL318" s="22"/>
      <c r="NEM318" s="22"/>
      <c r="NEN318" s="22"/>
      <c r="NEO318" s="22"/>
      <c r="NEP318" s="22"/>
      <c r="NEQ318" s="22"/>
      <c r="NER318" s="22"/>
      <c r="NES318" s="22"/>
      <c r="NET318" s="22"/>
      <c r="NEU318" s="22"/>
      <c r="NEV318" s="22"/>
      <c r="NEW318" s="22"/>
      <c r="NEX318" s="22"/>
      <c r="NEY318" s="22"/>
      <c r="NEZ318" s="22"/>
      <c r="NFA318" s="22"/>
      <c r="NFB318" s="22"/>
      <c r="NFC318" s="22"/>
      <c r="NFD318" s="22"/>
      <c r="NFE318" s="22"/>
      <c r="NFF318" s="22"/>
      <c r="NFG318" s="22"/>
      <c r="NFH318" s="22"/>
      <c r="NFI318" s="22"/>
      <c r="NFJ318" s="22"/>
      <c r="NFK318" s="22"/>
      <c r="NFL318" s="22"/>
      <c r="NFM318" s="22"/>
      <c r="NFN318" s="22"/>
      <c r="NFO318" s="22"/>
      <c r="NFP318" s="22"/>
      <c r="NFQ318" s="22"/>
      <c r="NFR318" s="22"/>
      <c r="NFS318" s="22"/>
      <c r="NFT318" s="22"/>
      <c r="NFU318" s="22"/>
      <c r="NFV318" s="22"/>
      <c r="NFW318" s="22"/>
      <c r="NFX318" s="22"/>
      <c r="NFY318" s="22"/>
      <c r="NFZ318" s="22"/>
      <c r="NGA318" s="22"/>
      <c r="NGB318" s="22"/>
      <c r="NGC318" s="22"/>
      <c r="NGD318" s="22"/>
      <c r="NGE318" s="22"/>
      <c r="NGF318" s="22"/>
      <c r="NGG318" s="22"/>
      <c r="NGH318" s="22"/>
      <c r="NGI318" s="22"/>
      <c r="NGJ318" s="22"/>
      <c r="NGK318" s="22"/>
      <c r="NGL318" s="22"/>
      <c r="NGM318" s="22"/>
      <c r="NGN318" s="22"/>
      <c r="NGO318" s="22"/>
      <c r="NGP318" s="22"/>
      <c r="NGQ318" s="22"/>
      <c r="NGR318" s="22"/>
      <c r="NGS318" s="22"/>
      <c r="NGT318" s="22"/>
      <c r="NGU318" s="22"/>
      <c r="NGV318" s="22"/>
      <c r="NGW318" s="22"/>
      <c r="NGX318" s="22"/>
      <c r="NGY318" s="22"/>
      <c r="NGZ318" s="22"/>
      <c r="NHA318" s="22"/>
      <c r="NHB318" s="22"/>
      <c r="NHC318" s="22"/>
      <c r="NHD318" s="22"/>
      <c r="NHE318" s="22"/>
      <c r="NHF318" s="22"/>
      <c r="NHG318" s="22"/>
      <c r="NHH318" s="22"/>
      <c r="NHI318" s="22"/>
      <c r="NHJ318" s="22"/>
      <c r="NHK318" s="22"/>
      <c r="NHL318" s="22"/>
      <c r="NHM318" s="22"/>
      <c r="NHN318" s="22"/>
      <c r="NHO318" s="22"/>
      <c r="NHP318" s="22"/>
      <c r="NHQ318" s="22"/>
      <c r="NHR318" s="22"/>
      <c r="NHS318" s="22"/>
      <c r="NHT318" s="22"/>
      <c r="NHU318" s="22"/>
      <c r="NHV318" s="22"/>
      <c r="NHW318" s="22"/>
      <c r="NHX318" s="22"/>
      <c r="NHY318" s="22"/>
      <c r="NHZ318" s="22"/>
      <c r="NIA318" s="22"/>
      <c r="NIB318" s="22"/>
      <c r="NIC318" s="22"/>
      <c r="NID318" s="22"/>
      <c r="NIE318" s="22"/>
      <c r="NIF318" s="22"/>
      <c r="NIG318" s="22"/>
      <c r="NIH318" s="22"/>
      <c r="NII318" s="22"/>
      <c r="NIJ318" s="22"/>
      <c r="NIK318" s="22"/>
      <c r="NIL318" s="22"/>
      <c r="NIM318" s="22"/>
      <c r="NIN318" s="22"/>
      <c r="NIO318" s="22"/>
      <c r="NIP318" s="22"/>
      <c r="NIQ318" s="22"/>
      <c r="NIR318" s="22"/>
      <c r="NIS318" s="22"/>
      <c r="NIT318" s="22"/>
      <c r="NIU318" s="22"/>
      <c r="NIV318" s="22"/>
      <c r="NIW318" s="22"/>
      <c r="NIX318" s="22"/>
      <c r="NIY318" s="22"/>
      <c r="NIZ318" s="22"/>
      <c r="NJA318" s="22"/>
      <c r="NJB318" s="22"/>
      <c r="NJC318" s="22"/>
      <c r="NJD318" s="22"/>
      <c r="NJE318" s="22"/>
      <c r="NJF318" s="22"/>
      <c r="NJG318" s="22"/>
      <c r="NJH318" s="22"/>
      <c r="NJI318" s="22"/>
      <c r="NJJ318" s="22"/>
      <c r="NJK318" s="22"/>
      <c r="NJL318" s="22"/>
      <c r="NJM318" s="22"/>
      <c r="NJN318" s="22"/>
      <c r="NJO318" s="22"/>
      <c r="NJP318" s="22"/>
      <c r="NJQ318" s="22"/>
      <c r="NJR318" s="22"/>
      <c r="NJS318" s="22"/>
      <c r="NJT318" s="22"/>
      <c r="NJU318" s="22"/>
      <c r="NJV318" s="22"/>
      <c r="NJW318" s="22"/>
      <c r="NJX318" s="22"/>
      <c r="NJY318" s="22"/>
      <c r="NJZ318" s="22"/>
      <c r="NKA318" s="22"/>
      <c r="NKB318" s="22"/>
      <c r="NKC318" s="22"/>
      <c r="NKD318" s="22"/>
      <c r="NKE318" s="22"/>
      <c r="NKF318" s="22"/>
      <c r="NKG318" s="22"/>
      <c r="NKH318" s="22"/>
      <c r="NKI318" s="22"/>
      <c r="NKJ318" s="22"/>
      <c r="NKK318" s="22"/>
      <c r="NKL318" s="22"/>
      <c r="NKM318" s="22"/>
      <c r="NKN318" s="22"/>
      <c r="NKO318" s="22"/>
      <c r="NKP318" s="22"/>
      <c r="NKQ318" s="22"/>
      <c r="NKR318" s="22"/>
      <c r="NKS318" s="22"/>
      <c r="NKT318" s="22"/>
      <c r="NKU318" s="22"/>
      <c r="NKV318" s="22"/>
      <c r="NKW318" s="22"/>
      <c r="NKX318" s="22"/>
      <c r="NKY318" s="22"/>
      <c r="NKZ318" s="22"/>
      <c r="NLA318" s="22"/>
      <c r="NLB318" s="22"/>
      <c r="NLC318" s="22"/>
      <c r="NLD318" s="22"/>
      <c r="NLE318" s="22"/>
      <c r="NLF318" s="22"/>
      <c r="NLG318" s="22"/>
      <c r="NLH318" s="22"/>
      <c r="NLI318" s="22"/>
      <c r="NLJ318" s="22"/>
      <c r="NLK318" s="22"/>
      <c r="NLL318" s="22"/>
      <c r="NLM318" s="22"/>
      <c r="NLN318" s="22"/>
      <c r="NLO318" s="22"/>
      <c r="NLP318" s="22"/>
      <c r="NLQ318" s="22"/>
      <c r="NLR318" s="22"/>
      <c r="NLS318" s="22"/>
      <c r="NLT318" s="22"/>
      <c r="NLU318" s="22"/>
      <c r="NLV318" s="22"/>
      <c r="NLW318" s="22"/>
      <c r="NLX318" s="22"/>
      <c r="NLY318" s="22"/>
      <c r="NLZ318" s="22"/>
      <c r="NMA318" s="22"/>
      <c r="NMB318" s="22"/>
      <c r="NMC318" s="22"/>
      <c r="NMD318" s="22"/>
      <c r="NME318" s="22"/>
      <c r="NMF318" s="22"/>
      <c r="NMG318" s="22"/>
      <c r="NMH318" s="22"/>
      <c r="NMI318" s="22"/>
      <c r="NMJ318" s="22"/>
      <c r="NMK318" s="22"/>
      <c r="NML318" s="22"/>
      <c r="NMM318" s="22"/>
      <c r="NMN318" s="22"/>
      <c r="NMO318" s="22"/>
      <c r="NMP318" s="22"/>
      <c r="NMQ318" s="22"/>
      <c r="NMR318" s="22"/>
      <c r="NMS318" s="22"/>
      <c r="NMT318" s="22"/>
      <c r="NMU318" s="22"/>
      <c r="NMV318" s="22"/>
      <c r="NMW318" s="22"/>
      <c r="NMX318" s="22"/>
      <c r="NMY318" s="22"/>
      <c r="NMZ318" s="22"/>
      <c r="NNA318" s="22"/>
      <c r="NNB318" s="22"/>
      <c r="NNC318" s="22"/>
      <c r="NND318" s="22"/>
      <c r="NNE318" s="22"/>
      <c r="NNF318" s="22"/>
      <c r="NNG318" s="22"/>
      <c r="NNH318" s="22"/>
      <c r="NNI318" s="22"/>
      <c r="NNJ318" s="22"/>
      <c r="NNK318" s="22"/>
      <c r="NNL318" s="22"/>
      <c r="NNM318" s="22"/>
      <c r="NNN318" s="22"/>
      <c r="NNO318" s="22"/>
      <c r="NNP318" s="22"/>
      <c r="NNQ318" s="22"/>
      <c r="NNR318" s="22"/>
      <c r="NNS318" s="22"/>
      <c r="NNT318" s="22"/>
      <c r="NNU318" s="22"/>
      <c r="NNV318" s="22"/>
      <c r="NNW318" s="22"/>
      <c r="NNX318" s="22"/>
      <c r="NNY318" s="22"/>
      <c r="NNZ318" s="22"/>
      <c r="NOA318" s="22"/>
      <c r="NOB318" s="22"/>
      <c r="NOC318" s="22"/>
      <c r="NOD318" s="22"/>
      <c r="NOE318" s="22"/>
      <c r="NOF318" s="22"/>
      <c r="NOG318" s="22"/>
      <c r="NOH318" s="22"/>
      <c r="NOI318" s="22"/>
      <c r="NOJ318" s="22"/>
      <c r="NOK318" s="22"/>
      <c r="NOL318" s="22"/>
      <c r="NOM318" s="22"/>
      <c r="NON318" s="22"/>
      <c r="NOO318" s="22"/>
      <c r="NOP318" s="22"/>
      <c r="NOQ318" s="22"/>
      <c r="NOR318" s="22"/>
      <c r="NOS318" s="22"/>
      <c r="NOT318" s="22"/>
      <c r="NOU318" s="22"/>
      <c r="NOV318" s="22"/>
      <c r="NOW318" s="22"/>
      <c r="NOX318" s="22"/>
      <c r="NOY318" s="22"/>
      <c r="NOZ318" s="22"/>
      <c r="NPA318" s="22"/>
      <c r="NPB318" s="22"/>
      <c r="NPC318" s="22"/>
      <c r="NPD318" s="22"/>
      <c r="NPE318" s="22"/>
      <c r="NPF318" s="22"/>
      <c r="NPG318" s="22"/>
      <c r="NPH318" s="22"/>
      <c r="NPI318" s="22"/>
      <c r="NPJ318" s="22"/>
      <c r="NPK318" s="22"/>
      <c r="NPL318" s="22"/>
      <c r="NPM318" s="22"/>
      <c r="NPN318" s="22"/>
      <c r="NPO318" s="22"/>
      <c r="NPP318" s="22"/>
      <c r="NPQ318" s="22"/>
      <c r="NPR318" s="22"/>
      <c r="NPS318" s="22"/>
      <c r="NPT318" s="22"/>
      <c r="NPU318" s="22"/>
      <c r="NPV318" s="22"/>
      <c r="NPW318" s="22"/>
      <c r="NPX318" s="22"/>
      <c r="NPY318" s="22"/>
      <c r="NPZ318" s="22"/>
      <c r="NQA318" s="22"/>
      <c r="NQB318" s="22"/>
      <c r="NQC318" s="22"/>
      <c r="NQD318" s="22"/>
      <c r="NQE318" s="22"/>
      <c r="NQF318" s="22"/>
      <c r="NQG318" s="22"/>
      <c r="NQH318" s="22"/>
      <c r="NQI318" s="22"/>
      <c r="NQJ318" s="22"/>
      <c r="NQK318" s="22"/>
      <c r="NQL318" s="22"/>
      <c r="NQM318" s="22"/>
      <c r="NQN318" s="22"/>
      <c r="NQO318" s="22"/>
      <c r="NQP318" s="22"/>
      <c r="NQQ318" s="22"/>
      <c r="NQR318" s="22"/>
      <c r="NQS318" s="22"/>
      <c r="NQT318" s="22"/>
      <c r="NQU318" s="22"/>
      <c r="NQV318" s="22"/>
      <c r="NQW318" s="22"/>
      <c r="NQX318" s="22"/>
      <c r="NQY318" s="22"/>
      <c r="NQZ318" s="22"/>
      <c r="NRA318" s="22"/>
      <c r="NRB318" s="22"/>
      <c r="NRC318" s="22"/>
      <c r="NRD318" s="22"/>
      <c r="NRE318" s="22"/>
      <c r="NRF318" s="22"/>
      <c r="NRG318" s="22"/>
      <c r="NRH318" s="22"/>
      <c r="NRI318" s="22"/>
      <c r="NRJ318" s="22"/>
      <c r="NRK318" s="22"/>
      <c r="NRL318" s="22"/>
      <c r="NRM318" s="22"/>
      <c r="NRN318" s="22"/>
      <c r="NRO318" s="22"/>
      <c r="NRP318" s="22"/>
      <c r="NRQ318" s="22"/>
      <c r="NRR318" s="22"/>
      <c r="NRS318" s="22"/>
      <c r="NRT318" s="22"/>
      <c r="NRU318" s="22"/>
      <c r="NRV318" s="22"/>
      <c r="NRW318" s="22"/>
      <c r="NRX318" s="22"/>
      <c r="NRY318" s="22"/>
      <c r="NRZ318" s="22"/>
      <c r="NSA318" s="22"/>
      <c r="NSB318" s="22"/>
      <c r="NSC318" s="22"/>
      <c r="NSD318" s="22"/>
      <c r="NSE318" s="22"/>
      <c r="NSF318" s="22"/>
      <c r="NSG318" s="22"/>
      <c r="NSH318" s="22"/>
      <c r="NSI318" s="22"/>
      <c r="NSJ318" s="22"/>
      <c r="NSK318" s="22"/>
      <c r="NSL318" s="22"/>
      <c r="NSM318" s="22"/>
      <c r="NSN318" s="22"/>
      <c r="NSO318" s="22"/>
      <c r="NSP318" s="22"/>
      <c r="NSQ318" s="22"/>
      <c r="NSR318" s="22"/>
      <c r="NSS318" s="22"/>
      <c r="NST318" s="22"/>
      <c r="NSU318" s="22"/>
      <c r="NSV318" s="22"/>
      <c r="NSW318" s="22"/>
      <c r="NSX318" s="22"/>
      <c r="NSY318" s="22"/>
      <c r="NSZ318" s="22"/>
      <c r="NTA318" s="22"/>
      <c r="NTB318" s="22"/>
      <c r="NTC318" s="22"/>
      <c r="NTD318" s="22"/>
      <c r="NTE318" s="22"/>
      <c r="NTF318" s="22"/>
      <c r="NTG318" s="22"/>
      <c r="NTH318" s="22"/>
      <c r="NTI318" s="22"/>
      <c r="NTJ318" s="22"/>
      <c r="NTK318" s="22"/>
      <c r="NTL318" s="22"/>
      <c r="NTM318" s="22"/>
      <c r="NTN318" s="22"/>
      <c r="NTO318" s="22"/>
      <c r="NTP318" s="22"/>
      <c r="NTQ318" s="22"/>
      <c r="NTR318" s="22"/>
      <c r="NTS318" s="22"/>
      <c r="NTT318" s="22"/>
      <c r="NTU318" s="22"/>
      <c r="NTV318" s="22"/>
      <c r="NTW318" s="22"/>
      <c r="NTX318" s="22"/>
      <c r="NTY318" s="22"/>
      <c r="NTZ318" s="22"/>
      <c r="NUA318" s="22"/>
      <c r="NUB318" s="22"/>
      <c r="NUC318" s="22"/>
      <c r="NUD318" s="22"/>
      <c r="NUE318" s="22"/>
      <c r="NUF318" s="22"/>
      <c r="NUG318" s="22"/>
      <c r="NUH318" s="22"/>
      <c r="NUI318" s="22"/>
      <c r="NUJ318" s="22"/>
      <c r="NUK318" s="22"/>
      <c r="NUL318" s="22"/>
      <c r="NUM318" s="22"/>
      <c r="NUN318" s="22"/>
      <c r="NUO318" s="22"/>
      <c r="NUP318" s="22"/>
      <c r="NUQ318" s="22"/>
      <c r="NUR318" s="22"/>
      <c r="NUS318" s="22"/>
      <c r="NUT318" s="22"/>
      <c r="NUU318" s="22"/>
      <c r="NUV318" s="22"/>
      <c r="NUW318" s="22"/>
      <c r="NUX318" s="22"/>
      <c r="NUY318" s="22"/>
      <c r="NUZ318" s="22"/>
      <c r="NVA318" s="22"/>
      <c r="NVB318" s="22"/>
      <c r="NVC318" s="22"/>
      <c r="NVD318" s="22"/>
      <c r="NVE318" s="22"/>
      <c r="NVF318" s="22"/>
      <c r="NVG318" s="22"/>
      <c r="NVH318" s="22"/>
      <c r="NVI318" s="22"/>
      <c r="NVJ318" s="22"/>
      <c r="NVK318" s="22"/>
      <c r="NVL318" s="22"/>
      <c r="NVM318" s="22"/>
      <c r="NVN318" s="22"/>
      <c r="NVO318" s="22"/>
      <c r="NVP318" s="22"/>
      <c r="NVQ318" s="22"/>
      <c r="NVR318" s="22"/>
      <c r="NVS318" s="22"/>
      <c r="NVT318" s="22"/>
      <c r="NVU318" s="22"/>
      <c r="NVV318" s="22"/>
      <c r="NVW318" s="22"/>
      <c r="NVX318" s="22"/>
      <c r="NVY318" s="22"/>
      <c r="NVZ318" s="22"/>
      <c r="NWA318" s="22"/>
      <c r="NWB318" s="22"/>
      <c r="NWC318" s="22"/>
      <c r="NWD318" s="22"/>
      <c r="NWE318" s="22"/>
      <c r="NWF318" s="22"/>
      <c r="NWG318" s="22"/>
      <c r="NWH318" s="22"/>
      <c r="NWI318" s="22"/>
      <c r="NWJ318" s="22"/>
      <c r="NWK318" s="22"/>
      <c r="NWL318" s="22"/>
      <c r="NWM318" s="22"/>
      <c r="NWN318" s="22"/>
      <c r="NWO318" s="22"/>
      <c r="NWP318" s="22"/>
      <c r="NWQ318" s="22"/>
      <c r="NWR318" s="22"/>
      <c r="NWS318" s="22"/>
      <c r="NWT318" s="22"/>
      <c r="NWU318" s="22"/>
      <c r="NWV318" s="22"/>
      <c r="NWW318" s="22"/>
      <c r="NWX318" s="22"/>
      <c r="NWY318" s="22"/>
      <c r="NWZ318" s="22"/>
      <c r="NXA318" s="22"/>
      <c r="NXB318" s="22"/>
      <c r="NXC318" s="22"/>
      <c r="NXD318" s="22"/>
      <c r="NXE318" s="22"/>
      <c r="NXF318" s="22"/>
      <c r="NXG318" s="22"/>
      <c r="NXH318" s="22"/>
      <c r="NXI318" s="22"/>
      <c r="NXJ318" s="22"/>
      <c r="NXK318" s="22"/>
      <c r="NXL318" s="22"/>
      <c r="NXM318" s="22"/>
      <c r="NXN318" s="22"/>
      <c r="NXO318" s="22"/>
      <c r="NXP318" s="22"/>
      <c r="NXQ318" s="22"/>
      <c r="NXR318" s="22"/>
      <c r="NXS318" s="22"/>
      <c r="NXT318" s="22"/>
      <c r="NXU318" s="22"/>
      <c r="NXV318" s="22"/>
      <c r="NXW318" s="22"/>
      <c r="NXX318" s="22"/>
      <c r="NXY318" s="22"/>
      <c r="NXZ318" s="22"/>
      <c r="NYA318" s="22"/>
      <c r="NYB318" s="22"/>
      <c r="NYC318" s="22"/>
      <c r="NYD318" s="22"/>
      <c r="NYE318" s="22"/>
      <c r="NYF318" s="22"/>
      <c r="NYG318" s="22"/>
      <c r="NYH318" s="22"/>
      <c r="NYI318" s="22"/>
      <c r="NYJ318" s="22"/>
      <c r="NYK318" s="22"/>
      <c r="NYL318" s="22"/>
      <c r="NYM318" s="22"/>
      <c r="NYN318" s="22"/>
      <c r="NYO318" s="22"/>
      <c r="NYP318" s="22"/>
      <c r="NYQ318" s="22"/>
      <c r="NYR318" s="22"/>
      <c r="NYS318" s="22"/>
      <c r="NYT318" s="22"/>
      <c r="NYU318" s="22"/>
      <c r="NYV318" s="22"/>
      <c r="NYW318" s="22"/>
      <c r="NYX318" s="22"/>
      <c r="NYY318" s="22"/>
      <c r="NYZ318" s="22"/>
      <c r="NZA318" s="22"/>
      <c r="NZB318" s="22"/>
      <c r="NZC318" s="22"/>
      <c r="NZD318" s="22"/>
      <c r="NZE318" s="22"/>
      <c r="NZF318" s="22"/>
      <c r="NZG318" s="22"/>
      <c r="NZH318" s="22"/>
      <c r="NZI318" s="22"/>
      <c r="NZJ318" s="22"/>
      <c r="NZK318" s="22"/>
      <c r="NZL318" s="22"/>
      <c r="NZM318" s="22"/>
      <c r="NZN318" s="22"/>
      <c r="NZO318" s="22"/>
      <c r="NZP318" s="22"/>
      <c r="NZQ318" s="22"/>
      <c r="NZR318" s="22"/>
      <c r="NZS318" s="22"/>
      <c r="NZT318" s="22"/>
      <c r="NZU318" s="22"/>
      <c r="NZV318" s="22"/>
      <c r="NZW318" s="22"/>
      <c r="NZX318" s="22"/>
      <c r="NZY318" s="22"/>
      <c r="NZZ318" s="22"/>
      <c r="OAA318" s="22"/>
      <c r="OAB318" s="22"/>
      <c r="OAC318" s="22"/>
      <c r="OAD318" s="22"/>
      <c r="OAE318" s="22"/>
      <c r="OAF318" s="22"/>
      <c r="OAG318" s="22"/>
      <c r="OAH318" s="22"/>
      <c r="OAI318" s="22"/>
      <c r="OAJ318" s="22"/>
      <c r="OAK318" s="22"/>
      <c r="OAL318" s="22"/>
      <c r="OAM318" s="22"/>
      <c r="OAN318" s="22"/>
      <c r="OAO318" s="22"/>
      <c r="OAP318" s="22"/>
      <c r="OAQ318" s="22"/>
      <c r="OAR318" s="22"/>
      <c r="OAS318" s="22"/>
      <c r="OAT318" s="22"/>
      <c r="OAU318" s="22"/>
      <c r="OAV318" s="22"/>
      <c r="OAW318" s="22"/>
      <c r="OAX318" s="22"/>
      <c r="OAY318" s="22"/>
      <c r="OAZ318" s="22"/>
      <c r="OBA318" s="22"/>
      <c r="OBB318" s="22"/>
      <c r="OBC318" s="22"/>
      <c r="OBD318" s="22"/>
      <c r="OBE318" s="22"/>
      <c r="OBF318" s="22"/>
      <c r="OBG318" s="22"/>
      <c r="OBH318" s="22"/>
      <c r="OBI318" s="22"/>
      <c r="OBJ318" s="22"/>
      <c r="OBK318" s="22"/>
      <c r="OBL318" s="22"/>
      <c r="OBM318" s="22"/>
      <c r="OBN318" s="22"/>
      <c r="OBO318" s="22"/>
      <c r="OBP318" s="22"/>
      <c r="OBQ318" s="22"/>
      <c r="OBR318" s="22"/>
      <c r="OBS318" s="22"/>
      <c r="OBT318" s="22"/>
      <c r="OBU318" s="22"/>
      <c r="OBV318" s="22"/>
      <c r="OBW318" s="22"/>
      <c r="OBX318" s="22"/>
      <c r="OBY318" s="22"/>
      <c r="OBZ318" s="22"/>
      <c r="OCA318" s="22"/>
      <c r="OCB318" s="22"/>
      <c r="OCC318" s="22"/>
      <c r="OCD318" s="22"/>
      <c r="OCE318" s="22"/>
      <c r="OCF318" s="22"/>
      <c r="OCG318" s="22"/>
      <c r="OCH318" s="22"/>
      <c r="OCI318" s="22"/>
      <c r="OCJ318" s="22"/>
      <c r="OCK318" s="22"/>
      <c r="OCL318" s="22"/>
      <c r="OCM318" s="22"/>
      <c r="OCN318" s="22"/>
      <c r="OCO318" s="22"/>
      <c r="OCP318" s="22"/>
      <c r="OCQ318" s="22"/>
      <c r="OCR318" s="22"/>
      <c r="OCS318" s="22"/>
      <c r="OCT318" s="22"/>
      <c r="OCU318" s="22"/>
      <c r="OCV318" s="22"/>
      <c r="OCW318" s="22"/>
      <c r="OCX318" s="22"/>
      <c r="OCY318" s="22"/>
      <c r="OCZ318" s="22"/>
      <c r="ODA318" s="22"/>
      <c r="ODB318" s="22"/>
      <c r="ODC318" s="22"/>
      <c r="ODD318" s="22"/>
      <c r="ODE318" s="22"/>
      <c r="ODF318" s="22"/>
      <c r="ODG318" s="22"/>
      <c r="ODH318" s="22"/>
      <c r="ODI318" s="22"/>
      <c r="ODJ318" s="22"/>
      <c r="ODK318" s="22"/>
      <c r="ODL318" s="22"/>
      <c r="ODM318" s="22"/>
      <c r="ODN318" s="22"/>
      <c r="ODO318" s="22"/>
      <c r="ODP318" s="22"/>
      <c r="ODQ318" s="22"/>
      <c r="ODR318" s="22"/>
      <c r="ODS318" s="22"/>
      <c r="ODT318" s="22"/>
      <c r="ODU318" s="22"/>
      <c r="ODV318" s="22"/>
      <c r="ODW318" s="22"/>
      <c r="ODX318" s="22"/>
      <c r="ODY318" s="22"/>
      <c r="ODZ318" s="22"/>
      <c r="OEA318" s="22"/>
      <c r="OEB318" s="22"/>
      <c r="OEC318" s="22"/>
      <c r="OED318" s="22"/>
      <c r="OEE318" s="22"/>
      <c r="OEF318" s="22"/>
      <c r="OEG318" s="22"/>
      <c r="OEH318" s="22"/>
      <c r="OEI318" s="22"/>
      <c r="OEJ318" s="22"/>
      <c r="OEK318" s="22"/>
      <c r="OEL318" s="22"/>
      <c r="OEM318" s="22"/>
      <c r="OEN318" s="22"/>
      <c r="OEO318" s="22"/>
      <c r="OEP318" s="22"/>
      <c r="OEQ318" s="22"/>
      <c r="OER318" s="22"/>
      <c r="OES318" s="22"/>
      <c r="OET318" s="22"/>
      <c r="OEU318" s="22"/>
      <c r="OEV318" s="22"/>
      <c r="OEW318" s="22"/>
      <c r="OEX318" s="22"/>
      <c r="OEY318" s="22"/>
      <c r="OEZ318" s="22"/>
      <c r="OFA318" s="22"/>
      <c r="OFB318" s="22"/>
      <c r="OFC318" s="22"/>
      <c r="OFD318" s="22"/>
      <c r="OFE318" s="22"/>
      <c r="OFF318" s="22"/>
      <c r="OFG318" s="22"/>
      <c r="OFH318" s="22"/>
      <c r="OFI318" s="22"/>
      <c r="OFJ318" s="22"/>
      <c r="OFK318" s="22"/>
      <c r="OFL318" s="22"/>
      <c r="OFM318" s="22"/>
      <c r="OFN318" s="22"/>
      <c r="OFO318" s="22"/>
      <c r="OFP318" s="22"/>
      <c r="OFQ318" s="22"/>
      <c r="OFR318" s="22"/>
      <c r="OFS318" s="22"/>
      <c r="OFT318" s="22"/>
      <c r="OFU318" s="22"/>
      <c r="OFV318" s="22"/>
      <c r="OFW318" s="22"/>
      <c r="OFX318" s="22"/>
      <c r="OFY318" s="22"/>
      <c r="OFZ318" s="22"/>
      <c r="OGA318" s="22"/>
      <c r="OGB318" s="22"/>
      <c r="OGC318" s="22"/>
      <c r="OGD318" s="22"/>
      <c r="OGE318" s="22"/>
      <c r="OGF318" s="22"/>
      <c r="OGG318" s="22"/>
      <c r="OGH318" s="22"/>
      <c r="OGI318" s="22"/>
      <c r="OGJ318" s="22"/>
      <c r="OGK318" s="22"/>
      <c r="OGL318" s="22"/>
      <c r="OGM318" s="22"/>
      <c r="OGN318" s="22"/>
      <c r="OGO318" s="22"/>
      <c r="OGP318" s="22"/>
      <c r="OGQ318" s="22"/>
      <c r="OGR318" s="22"/>
      <c r="OGS318" s="22"/>
      <c r="OGT318" s="22"/>
      <c r="OGU318" s="22"/>
      <c r="OGV318" s="22"/>
      <c r="OGW318" s="22"/>
      <c r="OGX318" s="22"/>
      <c r="OGY318" s="22"/>
      <c r="OGZ318" s="22"/>
      <c r="OHA318" s="22"/>
      <c r="OHB318" s="22"/>
      <c r="OHC318" s="22"/>
      <c r="OHD318" s="22"/>
      <c r="OHE318" s="22"/>
      <c r="OHF318" s="22"/>
      <c r="OHG318" s="22"/>
      <c r="OHH318" s="22"/>
      <c r="OHI318" s="22"/>
      <c r="OHJ318" s="22"/>
      <c r="OHK318" s="22"/>
      <c r="OHL318" s="22"/>
      <c r="OHM318" s="22"/>
      <c r="OHN318" s="22"/>
      <c r="OHO318" s="22"/>
      <c r="OHP318" s="22"/>
      <c r="OHQ318" s="22"/>
      <c r="OHR318" s="22"/>
      <c r="OHS318" s="22"/>
      <c r="OHT318" s="22"/>
      <c r="OHU318" s="22"/>
      <c r="OHV318" s="22"/>
      <c r="OHW318" s="22"/>
      <c r="OHX318" s="22"/>
      <c r="OHY318" s="22"/>
      <c r="OHZ318" s="22"/>
      <c r="OIA318" s="22"/>
      <c r="OIB318" s="22"/>
      <c r="OIC318" s="22"/>
      <c r="OID318" s="22"/>
      <c r="OIE318" s="22"/>
      <c r="OIF318" s="22"/>
      <c r="OIG318" s="22"/>
      <c r="OIH318" s="22"/>
      <c r="OII318" s="22"/>
      <c r="OIJ318" s="22"/>
      <c r="OIK318" s="22"/>
      <c r="OIL318" s="22"/>
      <c r="OIM318" s="22"/>
      <c r="OIN318" s="22"/>
      <c r="OIO318" s="22"/>
      <c r="OIP318" s="22"/>
      <c r="OIQ318" s="22"/>
      <c r="OIR318" s="22"/>
      <c r="OIS318" s="22"/>
      <c r="OIT318" s="22"/>
      <c r="OIU318" s="22"/>
      <c r="OIV318" s="22"/>
      <c r="OIW318" s="22"/>
      <c r="OIX318" s="22"/>
      <c r="OIY318" s="22"/>
      <c r="OIZ318" s="22"/>
      <c r="OJA318" s="22"/>
      <c r="OJB318" s="22"/>
      <c r="OJC318" s="22"/>
      <c r="OJD318" s="22"/>
      <c r="OJE318" s="22"/>
      <c r="OJF318" s="22"/>
      <c r="OJG318" s="22"/>
      <c r="OJH318" s="22"/>
      <c r="OJI318" s="22"/>
      <c r="OJJ318" s="22"/>
      <c r="OJK318" s="22"/>
      <c r="OJL318" s="22"/>
      <c r="OJM318" s="22"/>
      <c r="OJN318" s="22"/>
      <c r="OJO318" s="22"/>
      <c r="OJP318" s="22"/>
      <c r="OJQ318" s="22"/>
      <c r="OJR318" s="22"/>
      <c r="OJS318" s="22"/>
      <c r="OJT318" s="22"/>
      <c r="OJU318" s="22"/>
      <c r="OJV318" s="22"/>
      <c r="OJW318" s="22"/>
      <c r="OJX318" s="22"/>
      <c r="OJY318" s="22"/>
      <c r="OJZ318" s="22"/>
      <c r="OKA318" s="22"/>
      <c r="OKB318" s="22"/>
      <c r="OKC318" s="22"/>
      <c r="OKD318" s="22"/>
      <c r="OKE318" s="22"/>
      <c r="OKF318" s="22"/>
      <c r="OKG318" s="22"/>
      <c r="OKH318" s="22"/>
      <c r="OKI318" s="22"/>
      <c r="OKJ318" s="22"/>
      <c r="OKK318" s="22"/>
      <c r="OKL318" s="22"/>
      <c r="OKM318" s="22"/>
      <c r="OKN318" s="22"/>
      <c r="OKO318" s="22"/>
      <c r="OKP318" s="22"/>
      <c r="OKQ318" s="22"/>
      <c r="OKR318" s="22"/>
      <c r="OKS318" s="22"/>
      <c r="OKT318" s="22"/>
      <c r="OKU318" s="22"/>
      <c r="OKV318" s="22"/>
      <c r="OKW318" s="22"/>
      <c r="OKX318" s="22"/>
      <c r="OKY318" s="22"/>
      <c r="OKZ318" s="22"/>
      <c r="OLA318" s="22"/>
      <c r="OLB318" s="22"/>
      <c r="OLC318" s="22"/>
      <c r="OLD318" s="22"/>
      <c r="OLE318" s="22"/>
      <c r="OLF318" s="22"/>
      <c r="OLG318" s="22"/>
      <c r="OLH318" s="22"/>
      <c r="OLI318" s="22"/>
      <c r="OLJ318" s="22"/>
      <c r="OLK318" s="22"/>
      <c r="OLL318" s="22"/>
      <c r="OLM318" s="22"/>
      <c r="OLN318" s="22"/>
      <c r="OLO318" s="22"/>
      <c r="OLP318" s="22"/>
      <c r="OLQ318" s="22"/>
      <c r="OLR318" s="22"/>
      <c r="OLS318" s="22"/>
      <c r="OLT318" s="22"/>
      <c r="OLU318" s="22"/>
      <c r="OLV318" s="22"/>
      <c r="OLW318" s="22"/>
      <c r="OLX318" s="22"/>
      <c r="OLY318" s="22"/>
      <c r="OLZ318" s="22"/>
      <c r="OMA318" s="22"/>
      <c r="OMB318" s="22"/>
      <c r="OMC318" s="22"/>
      <c r="OMD318" s="22"/>
      <c r="OME318" s="22"/>
      <c r="OMF318" s="22"/>
      <c r="OMG318" s="22"/>
      <c r="OMH318" s="22"/>
      <c r="OMI318" s="22"/>
      <c r="OMJ318" s="22"/>
      <c r="OMK318" s="22"/>
      <c r="OML318" s="22"/>
      <c r="OMM318" s="22"/>
      <c r="OMN318" s="22"/>
      <c r="OMO318" s="22"/>
      <c r="OMP318" s="22"/>
      <c r="OMQ318" s="22"/>
      <c r="OMR318" s="22"/>
      <c r="OMS318" s="22"/>
      <c r="OMT318" s="22"/>
      <c r="OMU318" s="22"/>
      <c r="OMV318" s="22"/>
      <c r="OMW318" s="22"/>
      <c r="OMX318" s="22"/>
      <c r="OMY318" s="22"/>
      <c r="OMZ318" s="22"/>
      <c r="ONA318" s="22"/>
      <c r="ONB318" s="22"/>
      <c r="ONC318" s="22"/>
      <c r="OND318" s="22"/>
      <c r="ONE318" s="22"/>
      <c r="ONF318" s="22"/>
      <c r="ONG318" s="22"/>
      <c r="ONH318" s="22"/>
      <c r="ONI318" s="22"/>
      <c r="ONJ318" s="22"/>
      <c r="ONK318" s="22"/>
      <c r="ONL318" s="22"/>
      <c r="ONM318" s="22"/>
      <c r="ONN318" s="22"/>
      <c r="ONO318" s="22"/>
      <c r="ONP318" s="22"/>
      <c r="ONQ318" s="22"/>
      <c r="ONR318" s="22"/>
      <c r="ONS318" s="22"/>
      <c r="ONT318" s="22"/>
      <c r="ONU318" s="22"/>
      <c r="ONV318" s="22"/>
      <c r="ONW318" s="22"/>
      <c r="ONX318" s="22"/>
      <c r="ONY318" s="22"/>
      <c r="ONZ318" s="22"/>
      <c r="OOA318" s="22"/>
      <c r="OOB318" s="22"/>
      <c r="OOC318" s="22"/>
      <c r="OOD318" s="22"/>
      <c r="OOE318" s="22"/>
      <c r="OOF318" s="22"/>
      <c r="OOG318" s="22"/>
      <c r="OOH318" s="22"/>
      <c r="OOI318" s="22"/>
      <c r="OOJ318" s="22"/>
      <c r="OOK318" s="22"/>
      <c r="OOL318" s="22"/>
      <c r="OOM318" s="22"/>
      <c r="OON318" s="22"/>
      <c r="OOO318" s="22"/>
      <c r="OOP318" s="22"/>
      <c r="OOQ318" s="22"/>
      <c r="OOR318" s="22"/>
      <c r="OOS318" s="22"/>
      <c r="OOT318" s="22"/>
      <c r="OOU318" s="22"/>
      <c r="OOV318" s="22"/>
      <c r="OOW318" s="22"/>
      <c r="OOX318" s="22"/>
      <c r="OOY318" s="22"/>
      <c r="OOZ318" s="22"/>
      <c r="OPA318" s="22"/>
      <c r="OPB318" s="22"/>
      <c r="OPC318" s="22"/>
      <c r="OPD318" s="22"/>
      <c r="OPE318" s="22"/>
      <c r="OPF318" s="22"/>
      <c r="OPG318" s="22"/>
      <c r="OPH318" s="22"/>
      <c r="OPI318" s="22"/>
      <c r="OPJ318" s="22"/>
      <c r="OPK318" s="22"/>
      <c r="OPL318" s="22"/>
      <c r="OPM318" s="22"/>
      <c r="OPN318" s="22"/>
      <c r="OPO318" s="22"/>
      <c r="OPP318" s="22"/>
      <c r="OPQ318" s="22"/>
      <c r="OPR318" s="22"/>
      <c r="OPS318" s="22"/>
      <c r="OPT318" s="22"/>
      <c r="OPU318" s="22"/>
      <c r="OPV318" s="22"/>
      <c r="OPW318" s="22"/>
      <c r="OPX318" s="22"/>
      <c r="OPY318" s="22"/>
      <c r="OPZ318" s="22"/>
      <c r="OQA318" s="22"/>
      <c r="OQB318" s="22"/>
      <c r="OQC318" s="22"/>
      <c r="OQD318" s="22"/>
      <c r="OQE318" s="22"/>
      <c r="OQF318" s="22"/>
      <c r="OQG318" s="22"/>
      <c r="OQH318" s="22"/>
      <c r="OQI318" s="22"/>
      <c r="OQJ318" s="22"/>
      <c r="OQK318" s="22"/>
      <c r="OQL318" s="22"/>
      <c r="OQM318" s="22"/>
      <c r="OQN318" s="22"/>
      <c r="OQO318" s="22"/>
      <c r="OQP318" s="22"/>
      <c r="OQQ318" s="22"/>
      <c r="OQR318" s="22"/>
      <c r="OQS318" s="22"/>
      <c r="OQT318" s="22"/>
      <c r="OQU318" s="22"/>
      <c r="OQV318" s="22"/>
      <c r="OQW318" s="22"/>
      <c r="OQX318" s="22"/>
      <c r="OQY318" s="22"/>
      <c r="OQZ318" s="22"/>
      <c r="ORA318" s="22"/>
      <c r="ORB318" s="22"/>
      <c r="ORC318" s="22"/>
      <c r="ORD318" s="22"/>
      <c r="ORE318" s="22"/>
      <c r="ORF318" s="22"/>
      <c r="ORG318" s="22"/>
      <c r="ORH318" s="22"/>
      <c r="ORI318" s="22"/>
      <c r="ORJ318" s="22"/>
      <c r="ORK318" s="22"/>
      <c r="ORL318" s="22"/>
      <c r="ORM318" s="22"/>
      <c r="ORN318" s="22"/>
      <c r="ORO318" s="22"/>
      <c r="ORP318" s="22"/>
      <c r="ORQ318" s="22"/>
      <c r="ORR318" s="22"/>
      <c r="ORS318" s="22"/>
      <c r="ORT318" s="22"/>
      <c r="ORU318" s="22"/>
      <c r="ORV318" s="22"/>
      <c r="ORW318" s="22"/>
      <c r="ORX318" s="22"/>
      <c r="ORY318" s="22"/>
      <c r="ORZ318" s="22"/>
      <c r="OSA318" s="22"/>
      <c r="OSB318" s="22"/>
      <c r="OSC318" s="22"/>
      <c r="OSD318" s="22"/>
      <c r="OSE318" s="22"/>
      <c r="OSF318" s="22"/>
      <c r="OSG318" s="22"/>
      <c r="OSH318" s="22"/>
      <c r="OSI318" s="22"/>
      <c r="OSJ318" s="22"/>
      <c r="OSK318" s="22"/>
      <c r="OSL318" s="22"/>
      <c r="OSM318" s="22"/>
      <c r="OSN318" s="22"/>
      <c r="OSO318" s="22"/>
      <c r="OSP318" s="22"/>
      <c r="OSQ318" s="22"/>
      <c r="OSR318" s="22"/>
      <c r="OSS318" s="22"/>
      <c r="OST318" s="22"/>
      <c r="OSU318" s="22"/>
      <c r="OSV318" s="22"/>
      <c r="OSW318" s="22"/>
      <c r="OSX318" s="22"/>
      <c r="OSY318" s="22"/>
      <c r="OSZ318" s="22"/>
      <c r="OTA318" s="22"/>
      <c r="OTB318" s="22"/>
      <c r="OTC318" s="22"/>
      <c r="OTD318" s="22"/>
      <c r="OTE318" s="22"/>
      <c r="OTF318" s="22"/>
      <c r="OTG318" s="22"/>
      <c r="OTH318" s="22"/>
      <c r="OTI318" s="22"/>
      <c r="OTJ318" s="22"/>
      <c r="OTK318" s="22"/>
      <c r="OTL318" s="22"/>
      <c r="OTM318" s="22"/>
      <c r="OTN318" s="22"/>
      <c r="OTO318" s="22"/>
      <c r="OTP318" s="22"/>
      <c r="OTQ318" s="22"/>
      <c r="OTR318" s="22"/>
      <c r="OTS318" s="22"/>
      <c r="OTT318" s="22"/>
      <c r="OTU318" s="22"/>
      <c r="OTV318" s="22"/>
      <c r="OTW318" s="22"/>
      <c r="OTX318" s="22"/>
      <c r="OTY318" s="22"/>
      <c r="OTZ318" s="22"/>
      <c r="OUA318" s="22"/>
      <c r="OUB318" s="22"/>
      <c r="OUC318" s="22"/>
      <c r="OUD318" s="22"/>
      <c r="OUE318" s="22"/>
      <c r="OUF318" s="22"/>
      <c r="OUG318" s="22"/>
      <c r="OUH318" s="22"/>
      <c r="OUI318" s="22"/>
      <c r="OUJ318" s="22"/>
      <c r="OUK318" s="22"/>
      <c r="OUL318" s="22"/>
      <c r="OUM318" s="22"/>
      <c r="OUN318" s="22"/>
      <c r="OUO318" s="22"/>
      <c r="OUP318" s="22"/>
      <c r="OUQ318" s="22"/>
      <c r="OUR318" s="22"/>
      <c r="OUS318" s="22"/>
      <c r="OUT318" s="22"/>
      <c r="OUU318" s="22"/>
      <c r="OUV318" s="22"/>
      <c r="OUW318" s="22"/>
      <c r="OUX318" s="22"/>
      <c r="OUY318" s="22"/>
      <c r="OUZ318" s="22"/>
      <c r="OVA318" s="22"/>
      <c r="OVB318" s="22"/>
      <c r="OVC318" s="22"/>
      <c r="OVD318" s="22"/>
      <c r="OVE318" s="22"/>
      <c r="OVF318" s="22"/>
      <c r="OVG318" s="22"/>
      <c r="OVH318" s="22"/>
      <c r="OVI318" s="22"/>
      <c r="OVJ318" s="22"/>
      <c r="OVK318" s="22"/>
      <c r="OVL318" s="22"/>
      <c r="OVM318" s="22"/>
      <c r="OVN318" s="22"/>
      <c r="OVO318" s="22"/>
      <c r="OVP318" s="22"/>
      <c r="OVQ318" s="22"/>
      <c r="OVR318" s="22"/>
      <c r="OVS318" s="22"/>
      <c r="OVT318" s="22"/>
      <c r="OVU318" s="22"/>
      <c r="OVV318" s="22"/>
      <c r="OVW318" s="22"/>
      <c r="OVX318" s="22"/>
      <c r="OVY318" s="22"/>
      <c r="OVZ318" s="22"/>
      <c r="OWA318" s="22"/>
      <c r="OWB318" s="22"/>
      <c r="OWC318" s="22"/>
      <c r="OWD318" s="22"/>
      <c r="OWE318" s="22"/>
      <c r="OWF318" s="22"/>
      <c r="OWG318" s="22"/>
      <c r="OWH318" s="22"/>
      <c r="OWI318" s="22"/>
      <c r="OWJ318" s="22"/>
      <c r="OWK318" s="22"/>
      <c r="OWL318" s="22"/>
      <c r="OWM318" s="22"/>
      <c r="OWN318" s="22"/>
      <c r="OWO318" s="22"/>
      <c r="OWP318" s="22"/>
      <c r="OWQ318" s="22"/>
      <c r="OWR318" s="22"/>
      <c r="OWS318" s="22"/>
      <c r="OWT318" s="22"/>
      <c r="OWU318" s="22"/>
      <c r="OWV318" s="22"/>
      <c r="OWW318" s="22"/>
      <c r="OWX318" s="22"/>
      <c r="OWY318" s="22"/>
      <c r="OWZ318" s="22"/>
      <c r="OXA318" s="22"/>
      <c r="OXB318" s="22"/>
      <c r="OXC318" s="22"/>
      <c r="OXD318" s="22"/>
      <c r="OXE318" s="22"/>
      <c r="OXF318" s="22"/>
      <c r="OXG318" s="22"/>
      <c r="OXH318" s="22"/>
      <c r="OXI318" s="22"/>
      <c r="OXJ318" s="22"/>
      <c r="OXK318" s="22"/>
      <c r="OXL318" s="22"/>
      <c r="OXM318" s="22"/>
      <c r="OXN318" s="22"/>
      <c r="OXO318" s="22"/>
      <c r="OXP318" s="22"/>
      <c r="OXQ318" s="22"/>
      <c r="OXR318" s="22"/>
      <c r="OXS318" s="22"/>
      <c r="OXT318" s="22"/>
      <c r="OXU318" s="22"/>
      <c r="OXV318" s="22"/>
      <c r="OXW318" s="22"/>
      <c r="OXX318" s="22"/>
      <c r="OXY318" s="22"/>
      <c r="OXZ318" s="22"/>
      <c r="OYA318" s="22"/>
      <c r="OYB318" s="22"/>
      <c r="OYC318" s="22"/>
      <c r="OYD318" s="22"/>
      <c r="OYE318" s="22"/>
      <c r="OYF318" s="22"/>
      <c r="OYG318" s="22"/>
      <c r="OYH318" s="22"/>
      <c r="OYI318" s="22"/>
      <c r="OYJ318" s="22"/>
      <c r="OYK318" s="22"/>
      <c r="OYL318" s="22"/>
      <c r="OYM318" s="22"/>
      <c r="OYN318" s="22"/>
      <c r="OYO318" s="22"/>
      <c r="OYP318" s="22"/>
      <c r="OYQ318" s="22"/>
      <c r="OYR318" s="22"/>
      <c r="OYS318" s="22"/>
      <c r="OYT318" s="22"/>
      <c r="OYU318" s="22"/>
      <c r="OYV318" s="22"/>
      <c r="OYW318" s="22"/>
      <c r="OYX318" s="22"/>
      <c r="OYY318" s="22"/>
      <c r="OYZ318" s="22"/>
      <c r="OZA318" s="22"/>
      <c r="OZB318" s="22"/>
      <c r="OZC318" s="22"/>
      <c r="OZD318" s="22"/>
      <c r="OZE318" s="22"/>
      <c r="OZF318" s="22"/>
      <c r="OZG318" s="22"/>
      <c r="OZH318" s="22"/>
      <c r="OZI318" s="22"/>
      <c r="OZJ318" s="22"/>
      <c r="OZK318" s="22"/>
      <c r="OZL318" s="22"/>
      <c r="OZM318" s="22"/>
      <c r="OZN318" s="22"/>
      <c r="OZO318" s="22"/>
      <c r="OZP318" s="22"/>
      <c r="OZQ318" s="22"/>
      <c r="OZR318" s="22"/>
      <c r="OZS318" s="22"/>
      <c r="OZT318" s="22"/>
      <c r="OZU318" s="22"/>
      <c r="OZV318" s="22"/>
      <c r="OZW318" s="22"/>
      <c r="OZX318" s="22"/>
      <c r="OZY318" s="22"/>
      <c r="OZZ318" s="22"/>
      <c r="PAA318" s="22"/>
      <c r="PAB318" s="22"/>
      <c r="PAC318" s="22"/>
      <c r="PAD318" s="22"/>
      <c r="PAE318" s="22"/>
      <c r="PAF318" s="22"/>
      <c r="PAG318" s="22"/>
      <c r="PAH318" s="22"/>
      <c r="PAI318" s="22"/>
      <c r="PAJ318" s="22"/>
      <c r="PAK318" s="22"/>
      <c r="PAL318" s="22"/>
      <c r="PAM318" s="22"/>
      <c r="PAN318" s="22"/>
      <c r="PAO318" s="22"/>
      <c r="PAP318" s="22"/>
      <c r="PAQ318" s="22"/>
      <c r="PAR318" s="22"/>
      <c r="PAS318" s="22"/>
      <c r="PAT318" s="22"/>
      <c r="PAU318" s="22"/>
      <c r="PAV318" s="22"/>
      <c r="PAW318" s="22"/>
      <c r="PAX318" s="22"/>
      <c r="PAY318" s="22"/>
      <c r="PAZ318" s="22"/>
      <c r="PBA318" s="22"/>
      <c r="PBB318" s="22"/>
      <c r="PBC318" s="22"/>
      <c r="PBD318" s="22"/>
      <c r="PBE318" s="22"/>
      <c r="PBF318" s="22"/>
      <c r="PBG318" s="22"/>
      <c r="PBH318" s="22"/>
      <c r="PBI318" s="22"/>
      <c r="PBJ318" s="22"/>
      <c r="PBK318" s="22"/>
      <c r="PBL318" s="22"/>
      <c r="PBM318" s="22"/>
      <c r="PBN318" s="22"/>
      <c r="PBO318" s="22"/>
      <c r="PBP318" s="22"/>
      <c r="PBQ318" s="22"/>
      <c r="PBR318" s="22"/>
      <c r="PBS318" s="22"/>
      <c r="PBT318" s="22"/>
      <c r="PBU318" s="22"/>
      <c r="PBV318" s="22"/>
      <c r="PBW318" s="22"/>
      <c r="PBX318" s="22"/>
      <c r="PBY318" s="22"/>
      <c r="PBZ318" s="22"/>
      <c r="PCA318" s="22"/>
      <c r="PCB318" s="22"/>
      <c r="PCC318" s="22"/>
      <c r="PCD318" s="22"/>
      <c r="PCE318" s="22"/>
      <c r="PCF318" s="22"/>
      <c r="PCG318" s="22"/>
      <c r="PCH318" s="22"/>
      <c r="PCI318" s="22"/>
      <c r="PCJ318" s="22"/>
      <c r="PCK318" s="22"/>
      <c r="PCL318" s="22"/>
      <c r="PCM318" s="22"/>
      <c r="PCN318" s="22"/>
      <c r="PCO318" s="22"/>
      <c r="PCP318" s="22"/>
      <c r="PCQ318" s="22"/>
      <c r="PCR318" s="22"/>
      <c r="PCS318" s="22"/>
      <c r="PCT318" s="22"/>
      <c r="PCU318" s="22"/>
      <c r="PCV318" s="22"/>
      <c r="PCW318" s="22"/>
      <c r="PCX318" s="22"/>
      <c r="PCY318" s="22"/>
      <c r="PCZ318" s="22"/>
      <c r="PDA318" s="22"/>
      <c r="PDB318" s="22"/>
      <c r="PDC318" s="22"/>
      <c r="PDD318" s="22"/>
      <c r="PDE318" s="22"/>
      <c r="PDF318" s="22"/>
      <c r="PDG318" s="22"/>
      <c r="PDH318" s="22"/>
      <c r="PDI318" s="22"/>
      <c r="PDJ318" s="22"/>
      <c r="PDK318" s="22"/>
      <c r="PDL318" s="22"/>
      <c r="PDM318" s="22"/>
      <c r="PDN318" s="22"/>
      <c r="PDO318" s="22"/>
      <c r="PDP318" s="22"/>
      <c r="PDQ318" s="22"/>
      <c r="PDR318" s="22"/>
      <c r="PDS318" s="22"/>
      <c r="PDT318" s="22"/>
      <c r="PDU318" s="22"/>
      <c r="PDV318" s="22"/>
      <c r="PDW318" s="22"/>
      <c r="PDX318" s="22"/>
      <c r="PDY318" s="22"/>
      <c r="PDZ318" s="22"/>
      <c r="PEA318" s="22"/>
      <c r="PEB318" s="22"/>
      <c r="PEC318" s="22"/>
      <c r="PED318" s="22"/>
      <c r="PEE318" s="22"/>
      <c r="PEF318" s="22"/>
      <c r="PEG318" s="22"/>
      <c r="PEH318" s="22"/>
      <c r="PEI318" s="22"/>
      <c r="PEJ318" s="22"/>
      <c r="PEK318" s="22"/>
      <c r="PEL318" s="22"/>
      <c r="PEM318" s="22"/>
      <c r="PEN318" s="22"/>
      <c r="PEO318" s="22"/>
      <c r="PEP318" s="22"/>
      <c r="PEQ318" s="22"/>
      <c r="PER318" s="22"/>
      <c r="PES318" s="22"/>
      <c r="PET318" s="22"/>
      <c r="PEU318" s="22"/>
      <c r="PEV318" s="22"/>
      <c r="PEW318" s="22"/>
      <c r="PEX318" s="22"/>
      <c r="PEY318" s="22"/>
      <c r="PEZ318" s="22"/>
      <c r="PFA318" s="22"/>
      <c r="PFB318" s="22"/>
      <c r="PFC318" s="22"/>
      <c r="PFD318" s="22"/>
      <c r="PFE318" s="22"/>
      <c r="PFF318" s="22"/>
      <c r="PFG318" s="22"/>
      <c r="PFH318" s="22"/>
      <c r="PFI318" s="22"/>
      <c r="PFJ318" s="22"/>
      <c r="PFK318" s="22"/>
      <c r="PFL318" s="22"/>
      <c r="PFM318" s="22"/>
      <c r="PFN318" s="22"/>
      <c r="PFO318" s="22"/>
      <c r="PFP318" s="22"/>
      <c r="PFQ318" s="22"/>
      <c r="PFR318" s="22"/>
      <c r="PFS318" s="22"/>
      <c r="PFT318" s="22"/>
      <c r="PFU318" s="22"/>
      <c r="PFV318" s="22"/>
      <c r="PFW318" s="22"/>
      <c r="PFX318" s="22"/>
      <c r="PFY318" s="22"/>
      <c r="PFZ318" s="22"/>
      <c r="PGA318" s="22"/>
      <c r="PGB318" s="22"/>
      <c r="PGC318" s="22"/>
      <c r="PGD318" s="22"/>
      <c r="PGE318" s="22"/>
      <c r="PGF318" s="22"/>
      <c r="PGG318" s="22"/>
      <c r="PGH318" s="22"/>
      <c r="PGI318" s="22"/>
      <c r="PGJ318" s="22"/>
      <c r="PGK318" s="22"/>
      <c r="PGL318" s="22"/>
      <c r="PGM318" s="22"/>
      <c r="PGN318" s="22"/>
      <c r="PGO318" s="22"/>
      <c r="PGP318" s="22"/>
      <c r="PGQ318" s="22"/>
      <c r="PGR318" s="22"/>
      <c r="PGS318" s="22"/>
      <c r="PGT318" s="22"/>
      <c r="PGU318" s="22"/>
      <c r="PGV318" s="22"/>
      <c r="PGW318" s="22"/>
      <c r="PGX318" s="22"/>
      <c r="PGY318" s="22"/>
      <c r="PGZ318" s="22"/>
      <c r="PHA318" s="22"/>
      <c r="PHB318" s="22"/>
      <c r="PHC318" s="22"/>
      <c r="PHD318" s="22"/>
      <c r="PHE318" s="22"/>
      <c r="PHF318" s="22"/>
      <c r="PHG318" s="22"/>
      <c r="PHH318" s="22"/>
      <c r="PHI318" s="22"/>
      <c r="PHJ318" s="22"/>
      <c r="PHK318" s="22"/>
      <c r="PHL318" s="22"/>
      <c r="PHM318" s="22"/>
      <c r="PHN318" s="22"/>
      <c r="PHO318" s="22"/>
      <c r="PHP318" s="22"/>
      <c r="PHQ318" s="22"/>
      <c r="PHR318" s="22"/>
      <c r="PHS318" s="22"/>
      <c r="PHT318" s="22"/>
      <c r="PHU318" s="22"/>
      <c r="PHV318" s="22"/>
      <c r="PHW318" s="22"/>
      <c r="PHX318" s="22"/>
      <c r="PHY318" s="22"/>
      <c r="PHZ318" s="22"/>
      <c r="PIA318" s="22"/>
      <c r="PIB318" s="22"/>
      <c r="PIC318" s="22"/>
      <c r="PID318" s="22"/>
      <c r="PIE318" s="22"/>
      <c r="PIF318" s="22"/>
      <c r="PIG318" s="22"/>
      <c r="PIH318" s="22"/>
      <c r="PII318" s="22"/>
      <c r="PIJ318" s="22"/>
      <c r="PIK318" s="22"/>
      <c r="PIL318" s="22"/>
      <c r="PIM318" s="22"/>
      <c r="PIN318" s="22"/>
      <c r="PIO318" s="22"/>
      <c r="PIP318" s="22"/>
      <c r="PIQ318" s="22"/>
      <c r="PIR318" s="22"/>
      <c r="PIS318" s="22"/>
      <c r="PIT318" s="22"/>
      <c r="PIU318" s="22"/>
      <c r="PIV318" s="22"/>
      <c r="PIW318" s="22"/>
      <c r="PIX318" s="22"/>
      <c r="PIY318" s="22"/>
      <c r="PIZ318" s="22"/>
      <c r="PJA318" s="22"/>
      <c r="PJB318" s="22"/>
      <c r="PJC318" s="22"/>
      <c r="PJD318" s="22"/>
      <c r="PJE318" s="22"/>
      <c r="PJF318" s="22"/>
      <c r="PJG318" s="22"/>
      <c r="PJH318" s="22"/>
      <c r="PJI318" s="22"/>
      <c r="PJJ318" s="22"/>
      <c r="PJK318" s="22"/>
      <c r="PJL318" s="22"/>
      <c r="PJM318" s="22"/>
      <c r="PJN318" s="22"/>
      <c r="PJO318" s="22"/>
      <c r="PJP318" s="22"/>
      <c r="PJQ318" s="22"/>
      <c r="PJR318" s="22"/>
      <c r="PJS318" s="22"/>
      <c r="PJT318" s="22"/>
      <c r="PJU318" s="22"/>
      <c r="PJV318" s="22"/>
      <c r="PJW318" s="22"/>
      <c r="PJX318" s="22"/>
      <c r="PJY318" s="22"/>
      <c r="PJZ318" s="22"/>
      <c r="PKA318" s="22"/>
      <c r="PKB318" s="22"/>
      <c r="PKC318" s="22"/>
      <c r="PKD318" s="22"/>
      <c r="PKE318" s="22"/>
      <c r="PKF318" s="22"/>
      <c r="PKG318" s="22"/>
      <c r="PKH318" s="22"/>
      <c r="PKI318" s="22"/>
      <c r="PKJ318" s="22"/>
      <c r="PKK318" s="22"/>
      <c r="PKL318" s="22"/>
      <c r="PKM318" s="22"/>
      <c r="PKN318" s="22"/>
      <c r="PKO318" s="22"/>
      <c r="PKP318" s="22"/>
      <c r="PKQ318" s="22"/>
      <c r="PKR318" s="22"/>
      <c r="PKS318" s="22"/>
      <c r="PKT318" s="22"/>
      <c r="PKU318" s="22"/>
      <c r="PKV318" s="22"/>
      <c r="PKW318" s="22"/>
      <c r="PKX318" s="22"/>
      <c r="PKY318" s="22"/>
      <c r="PKZ318" s="22"/>
      <c r="PLA318" s="22"/>
      <c r="PLB318" s="22"/>
      <c r="PLC318" s="22"/>
      <c r="PLD318" s="22"/>
      <c r="PLE318" s="22"/>
      <c r="PLF318" s="22"/>
      <c r="PLG318" s="22"/>
      <c r="PLH318" s="22"/>
      <c r="PLI318" s="22"/>
      <c r="PLJ318" s="22"/>
      <c r="PLK318" s="22"/>
      <c r="PLL318" s="22"/>
      <c r="PLM318" s="22"/>
      <c r="PLN318" s="22"/>
      <c r="PLO318" s="22"/>
      <c r="PLP318" s="22"/>
      <c r="PLQ318" s="22"/>
      <c r="PLR318" s="22"/>
      <c r="PLS318" s="22"/>
      <c r="PLT318" s="22"/>
      <c r="PLU318" s="22"/>
      <c r="PLV318" s="22"/>
      <c r="PLW318" s="22"/>
      <c r="PLX318" s="22"/>
      <c r="PLY318" s="22"/>
      <c r="PLZ318" s="22"/>
      <c r="PMA318" s="22"/>
      <c r="PMB318" s="22"/>
      <c r="PMC318" s="22"/>
      <c r="PMD318" s="22"/>
      <c r="PME318" s="22"/>
      <c r="PMF318" s="22"/>
      <c r="PMG318" s="22"/>
      <c r="PMH318" s="22"/>
      <c r="PMI318" s="22"/>
      <c r="PMJ318" s="22"/>
      <c r="PMK318" s="22"/>
      <c r="PML318" s="22"/>
      <c r="PMM318" s="22"/>
      <c r="PMN318" s="22"/>
      <c r="PMO318" s="22"/>
      <c r="PMP318" s="22"/>
      <c r="PMQ318" s="22"/>
      <c r="PMR318" s="22"/>
      <c r="PMS318" s="22"/>
      <c r="PMT318" s="22"/>
      <c r="PMU318" s="22"/>
      <c r="PMV318" s="22"/>
      <c r="PMW318" s="22"/>
      <c r="PMX318" s="22"/>
      <c r="PMY318" s="22"/>
      <c r="PMZ318" s="22"/>
      <c r="PNA318" s="22"/>
      <c r="PNB318" s="22"/>
      <c r="PNC318" s="22"/>
      <c r="PND318" s="22"/>
      <c r="PNE318" s="22"/>
      <c r="PNF318" s="22"/>
      <c r="PNG318" s="22"/>
      <c r="PNH318" s="22"/>
      <c r="PNI318" s="22"/>
      <c r="PNJ318" s="22"/>
      <c r="PNK318" s="22"/>
      <c r="PNL318" s="22"/>
      <c r="PNM318" s="22"/>
      <c r="PNN318" s="22"/>
      <c r="PNO318" s="22"/>
      <c r="PNP318" s="22"/>
      <c r="PNQ318" s="22"/>
      <c r="PNR318" s="22"/>
      <c r="PNS318" s="22"/>
      <c r="PNT318" s="22"/>
      <c r="PNU318" s="22"/>
      <c r="PNV318" s="22"/>
      <c r="PNW318" s="22"/>
      <c r="PNX318" s="22"/>
      <c r="PNY318" s="22"/>
      <c r="PNZ318" s="22"/>
      <c r="POA318" s="22"/>
      <c r="POB318" s="22"/>
      <c r="POC318" s="22"/>
      <c r="POD318" s="22"/>
      <c r="POE318" s="22"/>
      <c r="POF318" s="22"/>
      <c r="POG318" s="22"/>
      <c r="POH318" s="22"/>
      <c r="POI318" s="22"/>
      <c r="POJ318" s="22"/>
      <c r="POK318" s="22"/>
      <c r="POL318" s="22"/>
      <c r="POM318" s="22"/>
      <c r="PON318" s="22"/>
      <c r="POO318" s="22"/>
      <c r="POP318" s="22"/>
      <c r="POQ318" s="22"/>
      <c r="POR318" s="22"/>
      <c r="POS318" s="22"/>
      <c r="POT318" s="22"/>
      <c r="POU318" s="22"/>
      <c r="POV318" s="22"/>
      <c r="POW318" s="22"/>
      <c r="POX318" s="22"/>
      <c r="POY318" s="22"/>
      <c r="POZ318" s="22"/>
      <c r="PPA318" s="22"/>
      <c r="PPB318" s="22"/>
      <c r="PPC318" s="22"/>
      <c r="PPD318" s="22"/>
      <c r="PPE318" s="22"/>
      <c r="PPF318" s="22"/>
      <c r="PPG318" s="22"/>
      <c r="PPH318" s="22"/>
      <c r="PPI318" s="22"/>
      <c r="PPJ318" s="22"/>
      <c r="PPK318" s="22"/>
      <c r="PPL318" s="22"/>
      <c r="PPM318" s="22"/>
      <c r="PPN318" s="22"/>
      <c r="PPO318" s="22"/>
      <c r="PPP318" s="22"/>
      <c r="PPQ318" s="22"/>
      <c r="PPR318" s="22"/>
      <c r="PPS318" s="22"/>
      <c r="PPT318" s="22"/>
      <c r="PPU318" s="22"/>
      <c r="PPV318" s="22"/>
      <c r="PPW318" s="22"/>
      <c r="PPX318" s="22"/>
      <c r="PPY318" s="22"/>
      <c r="PPZ318" s="22"/>
      <c r="PQA318" s="22"/>
      <c r="PQB318" s="22"/>
      <c r="PQC318" s="22"/>
      <c r="PQD318" s="22"/>
      <c r="PQE318" s="22"/>
      <c r="PQF318" s="22"/>
      <c r="PQG318" s="22"/>
      <c r="PQH318" s="22"/>
      <c r="PQI318" s="22"/>
      <c r="PQJ318" s="22"/>
      <c r="PQK318" s="22"/>
      <c r="PQL318" s="22"/>
      <c r="PQM318" s="22"/>
      <c r="PQN318" s="22"/>
      <c r="PQO318" s="22"/>
      <c r="PQP318" s="22"/>
      <c r="PQQ318" s="22"/>
      <c r="PQR318" s="22"/>
      <c r="PQS318" s="22"/>
      <c r="PQT318" s="22"/>
      <c r="PQU318" s="22"/>
      <c r="PQV318" s="22"/>
      <c r="PQW318" s="22"/>
      <c r="PQX318" s="22"/>
      <c r="PQY318" s="22"/>
      <c r="PQZ318" s="22"/>
      <c r="PRA318" s="22"/>
      <c r="PRB318" s="22"/>
      <c r="PRC318" s="22"/>
      <c r="PRD318" s="22"/>
      <c r="PRE318" s="22"/>
      <c r="PRF318" s="22"/>
      <c r="PRG318" s="22"/>
      <c r="PRH318" s="22"/>
      <c r="PRI318" s="22"/>
      <c r="PRJ318" s="22"/>
      <c r="PRK318" s="22"/>
      <c r="PRL318" s="22"/>
      <c r="PRM318" s="22"/>
      <c r="PRN318" s="22"/>
      <c r="PRO318" s="22"/>
      <c r="PRP318" s="22"/>
      <c r="PRQ318" s="22"/>
      <c r="PRR318" s="22"/>
      <c r="PRS318" s="22"/>
      <c r="PRT318" s="22"/>
      <c r="PRU318" s="22"/>
      <c r="PRV318" s="22"/>
      <c r="PRW318" s="22"/>
      <c r="PRX318" s="22"/>
      <c r="PRY318" s="22"/>
      <c r="PRZ318" s="22"/>
      <c r="PSA318" s="22"/>
      <c r="PSB318" s="22"/>
      <c r="PSC318" s="22"/>
      <c r="PSD318" s="22"/>
      <c r="PSE318" s="22"/>
      <c r="PSF318" s="22"/>
      <c r="PSG318" s="22"/>
      <c r="PSH318" s="22"/>
      <c r="PSI318" s="22"/>
      <c r="PSJ318" s="22"/>
      <c r="PSK318" s="22"/>
      <c r="PSL318" s="22"/>
      <c r="PSM318" s="22"/>
      <c r="PSN318" s="22"/>
      <c r="PSO318" s="22"/>
      <c r="PSP318" s="22"/>
      <c r="PSQ318" s="22"/>
      <c r="PSR318" s="22"/>
      <c r="PSS318" s="22"/>
      <c r="PST318" s="22"/>
      <c r="PSU318" s="22"/>
      <c r="PSV318" s="22"/>
      <c r="PSW318" s="22"/>
      <c r="PSX318" s="22"/>
      <c r="PSY318" s="22"/>
      <c r="PSZ318" s="22"/>
      <c r="PTA318" s="22"/>
      <c r="PTB318" s="22"/>
      <c r="PTC318" s="22"/>
      <c r="PTD318" s="22"/>
      <c r="PTE318" s="22"/>
      <c r="PTF318" s="22"/>
      <c r="PTG318" s="22"/>
      <c r="PTH318" s="22"/>
      <c r="PTI318" s="22"/>
      <c r="PTJ318" s="22"/>
      <c r="PTK318" s="22"/>
      <c r="PTL318" s="22"/>
      <c r="PTM318" s="22"/>
      <c r="PTN318" s="22"/>
      <c r="PTO318" s="22"/>
      <c r="PTP318" s="22"/>
      <c r="PTQ318" s="22"/>
      <c r="PTR318" s="22"/>
      <c r="PTS318" s="22"/>
      <c r="PTT318" s="22"/>
      <c r="PTU318" s="22"/>
      <c r="PTV318" s="22"/>
      <c r="PTW318" s="22"/>
      <c r="PTX318" s="22"/>
      <c r="PTY318" s="22"/>
      <c r="PTZ318" s="22"/>
      <c r="PUA318" s="22"/>
      <c r="PUB318" s="22"/>
      <c r="PUC318" s="22"/>
      <c r="PUD318" s="22"/>
      <c r="PUE318" s="22"/>
      <c r="PUF318" s="22"/>
      <c r="PUG318" s="22"/>
      <c r="PUH318" s="22"/>
      <c r="PUI318" s="22"/>
      <c r="PUJ318" s="22"/>
      <c r="PUK318" s="22"/>
      <c r="PUL318" s="22"/>
      <c r="PUM318" s="22"/>
      <c r="PUN318" s="22"/>
      <c r="PUO318" s="22"/>
      <c r="PUP318" s="22"/>
      <c r="PUQ318" s="22"/>
      <c r="PUR318" s="22"/>
      <c r="PUS318" s="22"/>
      <c r="PUT318" s="22"/>
      <c r="PUU318" s="22"/>
      <c r="PUV318" s="22"/>
      <c r="PUW318" s="22"/>
      <c r="PUX318" s="22"/>
      <c r="PUY318" s="22"/>
      <c r="PUZ318" s="22"/>
      <c r="PVA318" s="22"/>
      <c r="PVB318" s="22"/>
      <c r="PVC318" s="22"/>
      <c r="PVD318" s="22"/>
      <c r="PVE318" s="22"/>
      <c r="PVF318" s="22"/>
      <c r="PVG318" s="22"/>
      <c r="PVH318" s="22"/>
      <c r="PVI318" s="22"/>
      <c r="PVJ318" s="22"/>
      <c r="PVK318" s="22"/>
      <c r="PVL318" s="22"/>
      <c r="PVM318" s="22"/>
      <c r="PVN318" s="22"/>
      <c r="PVO318" s="22"/>
      <c r="PVP318" s="22"/>
      <c r="PVQ318" s="22"/>
      <c r="PVR318" s="22"/>
      <c r="PVS318" s="22"/>
      <c r="PVT318" s="22"/>
      <c r="PVU318" s="22"/>
      <c r="PVV318" s="22"/>
      <c r="PVW318" s="22"/>
      <c r="PVX318" s="22"/>
      <c r="PVY318" s="22"/>
      <c r="PVZ318" s="22"/>
      <c r="PWA318" s="22"/>
      <c r="PWB318" s="22"/>
      <c r="PWC318" s="22"/>
      <c r="PWD318" s="22"/>
      <c r="PWE318" s="22"/>
      <c r="PWF318" s="22"/>
      <c r="PWG318" s="22"/>
      <c r="PWH318" s="22"/>
      <c r="PWI318" s="22"/>
      <c r="PWJ318" s="22"/>
      <c r="PWK318" s="22"/>
      <c r="PWL318" s="22"/>
      <c r="PWM318" s="22"/>
      <c r="PWN318" s="22"/>
      <c r="PWO318" s="22"/>
      <c r="PWP318" s="22"/>
      <c r="PWQ318" s="22"/>
      <c r="PWR318" s="22"/>
      <c r="PWS318" s="22"/>
      <c r="PWT318" s="22"/>
      <c r="PWU318" s="22"/>
      <c r="PWV318" s="22"/>
      <c r="PWW318" s="22"/>
      <c r="PWX318" s="22"/>
      <c r="PWY318" s="22"/>
      <c r="PWZ318" s="22"/>
      <c r="PXA318" s="22"/>
      <c r="PXB318" s="22"/>
      <c r="PXC318" s="22"/>
      <c r="PXD318" s="22"/>
      <c r="PXE318" s="22"/>
      <c r="PXF318" s="22"/>
      <c r="PXG318" s="22"/>
      <c r="PXH318" s="22"/>
      <c r="PXI318" s="22"/>
      <c r="PXJ318" s="22"/>
      <c r="PXK318" s="22"/>
      <c r="PXL318" s="22"/>
      <c r="PXM318" s="22"/>
      <c r="PXN318" s="22"/>
      <c r="PXO318" s="22"/>
      <c r="PXP318" s="22"/>
      <c r="PXQ318" s="22"/>
      <c r="PXR318" s="22"/>
      <c r="PXS318" s="22"/>
      <c r="PXT318" s="22"/>
      <c r="PXU318" s="22"/>
      <c r="PXV318" s="22"/>
      <c r="PXW318" s="22"/>
      <c r="PXX318" s="22"/>
      <c r="PXY318" s="22"/>
      <c r="PXZ318" s="22"/>
      <c r="PYA318" s="22"/>
      <c r="PYB318" s="22"/>
      <c r="PYC318" s="22"/>
      <c r="PYD318" s="22"/>
      <c r="PYE318" s="22"/>
      <c r="PYF318" s="22"/>
      <c r="PYG318" s="22"/>
      <c r="PYH318" s="22"/>
      <c r="PYI318" s="22"/>
      <c r="PYJ318" s="22"/>
      <c r="PYK318" s="22"/>
      <c r="PYL318" s="22"/>
      <c r="PYM318" s="22"/>
      <c r="PYN318" s="22"/>
      <c r="PYO318" s="22"/>
      <c r="PYP318" s="22"/>
      <c r="PYQ318" s="22"/>
      <c r="PYR318" s="22"/>
      <c r="PYS318" s="22"/>
      <c r="PYT318" s="22"/>
      <c r="PYU318" s="22"/>
      <c r="PYV318" s="22"/>
      <c r="PYW318" s="22"/>
      <c r="PYX318" s="22"/>
      <c r="PYY318" s="22"/>
      <c r="PYZ318" s="22"/>
      <c r="PZA318" s="22"/>
      <c r="PZB318" s="22"/>
      <c r="PZC318" s="22"/>
      <c r="PZD318" s="22"/>
      <c r="PZE318" s="22"/>
      <c r="PZF318" s="22"/>
      <c r="PZG318" s="22"/>
      <c r="PZH318" s="22"/>
      <c r="PZI318" s="22"/>
      <c r="PZJ318" s="22"/>
      <c r="PZK318" s="22"/>
      <c r="PZL318" s="22"/>
      <c r="PZM318" s="22"/>
      <c r="PZN318" s="22"/>
      <c r="PZO318" s="22"/>
      <c r="PZP318" s="22"/>
      <c r="PZQ318" s="22"/>
      <c r="PZR318" s="22"/>
      <c r="PZS318" s="22"/>
      <c r="PZT318" s="22"/>
      <c r="PZU318" s="22"/>
      <c r="PZV318" s="22"/>
      <c r="PZW318" s="22"/>
      <c r="PZX318" s="22"/>
      <c r="PZY318" s="22"/>
      <c r="PZZ318" s="22"/>
      <c r="QAA318" s="22"/>
      <c r="QAB318" s="22"/>
      <c r="QAC318" s="22"/>
      <c r="QAD318" s="22"/>
      <c r="QAE318" s="22"/>
      <c r="QAF318" s="22"/>
      <c r="QAG318" s="22"/>
      <c r="QAH318" s="22"/>
      <c r="QAI318" s="22"/>
      <c r="QAJ318" s="22"/>
      <c r="QAK318" s="22"/>
      <c r="QAL318" s="22"/>
      <c r="QAM318" s="22"/>
      <c r="QAN318" s="22"/>
      <c r="QAO318" s="22"/>
      <c r="QAP318" s="22"/>
      <c r="QAQ318" s="22"/>
      <c r="QAR318" s="22"/>
      <c r="QAS318" s="22"/>
      <c r="QAT318" s="22"/>
      <c r="QAU318" s="22"/>
      <c r="QAV318" s="22"/>
      <c r="QAW318" s="22"/>
      <c r="QAX318" s="22"/>
      <c r="QAY318" s="22"/>
      <c r="QAZ318" s="22"/>
      <c r="QBA318" s="22"/>
      <c r="QBB318" s="22"/>
      <c r="QBC318" s="22"/>
      <c r="QBD318" s="22"/>
      <c r="QBE318" s="22"/>
      <c r="QBF318" s="22"/>
      <c r="QBG318" s="22"/>
      <c r="QBH318" s="22"/>
      <c r="QBI318" s="22"/>
      <c r="QBJ318" s="22"/>
      <c r="QBK318" s="22"/>
      <c r="QBL318" s="22"/>
      <c r="QBM318" s="22"/>
      <c r="QBN318" s="22"/>
      <c r="QBO318" s="22"/>
      <c r="QBP318" s="22"/>
      <c r="QBQ318" s="22"/>
      <c r="QBR318" s="22"/>
      <c r="QBS318" s="22"/>
      <c r="QBT318" s="22"/>
      <c r="QBU318" s="22"/>
      <c r="QBV318" s="22"/>
      <c r="QBW318" s="22"/>
      <c r="QBX318" s="22"/>
      <c r="QBY318" s="22"/>
      <c r="QBZ318" s="22"/>
      <c r="QCA318" s="22"/>
      <c r="QCB318" s="22"/>
      <c r="QCC318" s="22"/>
      <c r="QCD318" s="22"/>
      <c r="QCE318" s="22"/>
      <c r="QCF318" s="22"/>
      <c r="QCG318" s="22"/>
      <c r="QCH318" s="22"/>
      <c r="QCI318" s="22"/>
      <c r="QCJ318" s="22"/>
      <c r="QCK318" s="22"/>
      <c r="QCL318" s="22"/>
      <c r="QCM318" s="22"/>
      <c r="QCN318" s="22"/>
      <c r="QCO318" s="22"/>
      <c r="QCP318" s="22"/>
      <c r="QCQ318" s="22"/>
      <c r="QCR318" s="22"/>
      <c r="QCS318" s="22"/>
      <c r="QCT318" s="22"/>
      <c r="QCU318" s="22"/>
      <c r="QCV318" s="22"/>
      <c r="QCW318" s="22"/>
      <c r="QCX318" s="22"/>
      <c r="QCY318" s="22"/>
      <c r="QCZ318" s="22"/>
      <c r="QDA318" s="22"/>
      <c r="QDB318" s="22"/>
      <c r="QDC318" s="22"/>
      <c r="QDD318" s="22"/>
      <c r="QDE318" s="22"/>
      <c r="QDF318" s="22"/>
      <c r="QDG318" s="22"/>
      <c r="QDH318" s="22"/>
      <c r="QDI318" s="22"/>
      <c r="QDJ318" s="22"/>
      <c r="QDK318" s="22"/>
      <c r="QDL318" s="22"/>
      <c r="QDM318" s="22"/>
      <c r="QDN318" s="22"/>
      <c r="QDO318" s="22"/>
      <c r="QDP318" s="22"/>
      <c r="QDQ318" s="22"/>
      <c r="QDR318" s="22"/>
      <c r="QDS318" s="22"/>
      <c r="QDT318" s="22"/>
      <c r="QDU318" s="22"/>
      <c r="QDV318" s="22"/>
      <c r="QDW318" s="22"/>
      <c r="QDX318" s="22"/>
      <c r="QDY318" s="22"/>
      <c r="QDZ318" s="22"/>
      <c r="QEA318" s="22"/>
      <c r="QEB318" s="22"/>
      <c r="QEC318" s="22"/>
      <c r="QED318" s="22"/>
      <c r="QEE318" s="22"/>
      <c r="QEF318" s="22"/>
      <c r="QEG318" s="22"/>
      <c r="QEH318" s="22"/>
      <c r="QEI318" s="22"/>
      <c r="QEJ318" s="22"/>
      <c r="QEK318" s="22"/>
      <c r="QEL318" s="22"/>
      <c r="QEM318" s="22"/>
      <c r="QEN318" s="22"/>
      <c r="QEO318" s="22"/>
      <c r="QEP318" s="22"/>
      <c r="QEQ318" s="22"/>
      <c r="QER318" s="22"/>
      <c r="QES318" s="22"/>
      <c r="QET318" s="22"/>
      <c r="QEU318" s="22"/>
      <c r="QEV318" s="22"/>
      <c r="QEW318" s="22"/>
      <c r="QEX318" s="22"/>
      <c r="QEY318" s="22"/>
      <c r="QEZ318" s="22"/>
      <c r="QFA318" s="22"/>
      <c r="QFB318" s="22"/>
      <c r="QFC318" s="22"/>
      <c r="QFD318" s="22"/>
      <c r="QFE318" s="22"/>
      <c r="QFF318" s="22"/>
      <c r="QFG318" s="22"/>
      <c r="QFH318" s="22"/>
      <c r="QFI318" s="22"/>
      <c r="QFJ318" s="22"/>
      <c r="QFK318" s="22"/>
      <c r="QFL318" s="22"/>
      <c r="QFM318" s="22"/>
      <c r="QFN318" s="22"/>
      <c r="QFO318" s="22"/>
      <c r="QFP318" s="22"/>
      <c r="QFQ318" s="22"/>
      <c r="QFR318" s="22"/>
      <c r="QFS318" s="22"/>
      <c r="QFT318" s="22"/>
      <c r="QFU318" s="22"/>
      <c r="QFV318" s="22"/>
      <c r="QFW318" s="22"/>
      <c r="QFX318" s="22"/>
      <c r="QFY318" s="22"/>
      <c r="QFZ318" s="22"/>
      <c r="QGA318" s="22"/>
      <c r="QGB318" s="22"/>
      <c r="QGC318" s="22"/>
      <c r="QGD318" s="22"/>
      <c r="QGE318" s="22"/>
      <c r="QGF318" s="22"/>
      <c r="QGG318" s="22"/>
      <c r="QGH318" s="22"/>
      <c r="QGI318" s="22"/>
      <c r="QGJ318" s="22"/>
      <c r="QGK318" s="22"/>
      <c r="QGL318" s="22"/>
      <c r="QGM318" s="22"/>
      <c r="QGN318" s="22"/>
      <c r="QGO318" s="22"/>
      <c r="QGP318" s="22"/>
      <c r="QGQ318" s="22"/>
      <c r="QGR318" s="22"/>
      <c r="QGS318" s="22"/>
      <c r="QGT318" s="22"/>
      <c r="QGU318" s="22"/>
      <c r="QGV318" s="22"/>
      <c r="QGW318" s="22"/>
      <c r="QGX318" s="22"/>
      <c r="QGY318" s="22"/>
      <c r="QGZ318" s="22"/>
      <c r="QHA318" s="22"/>
      <c r="QHB318" s="22"/>
      <c r="QHC318" s="22"/>
      <c r="QHD318" s="22"/>
      <c r="QHE318" s="22"/>
      <c r="QHF318" s="22"/>
      <c r="QHG318" s="22"/>
      <c r="QHH318" s="22"/>
      <c r="QHI318" s="22"/>
      <c r="QHJ318" s="22"/>
      <c r="QHK318" s="22"/>
      <c r="QHL318" s="22"/>
      <c r="QHM318" s="22"/>
      <c r="QHN318" s="22"/>
      <c r="QHO318" s="22"/>
      <c r="QHP318" s="22"/>
      <c r="QHQ318" s="22"/>
      <c r="QHR318" s="22"/>
      <c r="QHS318" s="22"/>
      <c r="QHT318" s="22"/>
      <c r="QHU318" s="22"/>
      <c r="QHV318" s="22"/>
      <c r="QHW318" s="22"/>
      <c r="QHX318" s="22"/>
      <c r="QHY318" s="22"/>
      <c r="QHZ318" s="22"/>
      <c r="QIA318" s="22"/>
      <c r="QIB318" s="22"/>
      <c r="QIC318" s="22"/>
      <c r="QID318" s="22"/>
      <c r="QIE318" s="22"/>
      <c r="QIF318" s="22"/>
      <c r="QIG318" s="22"/>
      <c r="QIH318" s="22"/>
      <c r="QII318" s="22"/>
      <c r="QIJ318" s="22"/>
      <c r="QIK318" s="22"/>
      <c r="QIL318" s="22"/>
      <c r="QIM318" s="22"/>
      <c r="QIN318" s="22"/>
      <c r="QIO318" s="22"/>
      <c r="QIP318" s="22"/>
      <c r="QIQ318" s="22"/>
      <c r="QIR318" s="22"/>
      <c r="QIS318" s="22"/>
      <c r="QIT318" s="22"/>
      <c r="QIU318" s="22"/>
      <c r="QIV318" s="22"/>
      <c r="QIW318" s="22"/>
      <c r="QIX318" s="22"/>
      <c r="QIY318" s="22"/>
      <c r="QIZ318" s="22"/>
      <c r="QJA318" s="22"/>
      <c r="QJB318" s="22"/>
      <c r="QJC318" s="22"/>
      <c r="QJD318" s="22"/>
      <c r="QJE318" s="22"/>
      <c r="QJF318" s="22"/>
      <c r="QJG318" s="22"/>
      <c r="QJH318" s="22"/>
      <c r="QJI318" s="22"/>
      <c r="QJJ318" s="22"/>
      <c r="QJK318" s="22"/>
      <c r="QJL318" s="22"/>
      <c r="QJM318" s="22"/>
      <c r="QJN318" s="22"/>
      <c r="QJO318" s="22"/>
      <c r="QJP318" s="22"/>
      <c r="QJQ318" s="22"/>
      <c r="QJR318" s="22"/>
      <c r="QJS318" s="22"/>
      <c r="QJT318" s="22"/>
      <c r="QJU318" s="22"/>
      <c r="QJV318" s="22"/>
      <c r="QJW318" s="22"/>
      <c r="QJX318" s="22"/>
      <c r="QJY318" s="22"/>
      <c r="QJZ318" s="22"/>
      <c r="QKA318" s="22"/>
      <c r="QKB318" s="22"/>
      <c r="QKC318" s="22"/>
      <c r="QKD318" s="22"/>
      <c r="QKE318" s="22"/>
      <c r="QKF318" s="22"/>
      <c r="QKG318" s="22"/>
      <c r="QKH318" s="22"/>
      <c r="QKI318" s="22"/>
      <c r="QKJ318" s="22"/>
      <c r="QKK318" s="22"/>
      <c r="QKL318" s="22"/>
      <c r="QKM318" s="22"/>
      <c r="QKN318" s="22"/>
      <c r="QKO318" s="22"/>
      <c r="QKP318" s="22"/>
      <c r="QKQ318" s="22"/>
      <c r="QKR318" s="22"/>
      <c r="QKS318" s="22"/>
      <c r="QKT318" s="22"/>
      <c r="QKU318" s="22"/>
      <c r="QKV318" s="22"/>
      <c r="QKW318" s="22"/>
      <c r="QKX318" s="22"/>
      <c r="QKY318" s="22"/>
      <c r="QKZ318" s="22"/>
      <c r="QLA318" s="22"/>
      <c r="QLB318" s="22"/>
      <c r="QLC318" s="22"/>
      <c r="QLD318" s="22"/>
      <c r="QLE318" s="22"/>
      <c r="QLF318" s="22"/>
      <c r="QLG318" s="22"/>
      <c r="QLH318" s="22"/>
      <c r="QLI318" s="22"/>
      <c r="QLJ318" s="22"/>
      <c r="QLK318" s="22"/>
      <c r="QLL318" s="22"/>
      <c r="QLM318" s="22"/>
      <c r="QLN318" s="22"/>
      <c r="QLO318" s="22"/>
      <c r="QLP318" s="22"/>
      <c r="QLQ318" s="22"/>
      <c r="QLR318" s="22"/>
      <c r="QLS318" s="22"/>
      <c r="QLT318" s="22"/>
      <c r="QLU318" s="22"/>
      <c r="QLV318" s="22"/>
      <c r="QLW318" s="22"/>
      <c r="QLX318" s="22"/>
      <c r="QLY318" s="22"/>
      <c r="QLZ318" s="22"/>
      <c r="QMA318" s="22"/>
      <c r="QMB318" s="22"/>
      <c r="QMC318" s="22"/>
      <c r="QMD318" s="22"/>
      <c r="QME318" s="22"/>
      <c r="QMF318" s="22"/>
      <c r="QMG318" s="22"/>
      <c r="QMH318" s="22"/>
      <c r="QMI318" s="22"/>
      <c r="QMJ318" s="22"/>
      <c r="QMK318" s="22"/>
      <c r="QML318" s="22"/>
      <c r="QMM318" s="22"/>
      <c r="QMN318" s="22"/>
      <c r="QMO318" s="22"/>
      <c r="QMP318" s="22"/>
      <c r="QMQ318" s="22"/>
      <c r="QMR318" s="22"/>
      <c r="QMS318" s="22"/>
      <c r="QMT318" s="22"/>
      <c r="QMU318" s="22"/>
      <c r="QMV318" s="22"/>
      <c r="QMW318" s="22"/>
      <c r="QMX318" s="22"/>
      <c r="QMY318" s="22"/>
      <c r="QMZ318" s="22"/>
      <c r="QNA318" s="22"/>
      <c r="QNB318" s="22"/>
      <c r="QNC318" s="22"/>
      <c r="QND318" s="22"/>
      <c r="QNE318" s="22"/>
      <c r="QNF318" s="22"/>
      <c r="QNG318" s="22"/>
      <c r="QNH318" s="22"/>
      <c r="QNI318" s="22"/>
      <c r="QNJ318" s="22"/>
      <c r="QNK318" s="22"/>
      <c r="QNL318" s="22"/>
      <c r="QNM318" s="22"/>
      <c r="QNN318" s="22"/>
      <c r="QNO318" s="22"/>
      <c r="QNP318" s="22"/>
      <c r="QNQ318" s="22"/>
      <c r="QNR318" s="22"/>
      <c r="QNS318" s="22"/>
      <c r="QNT318" s="22"/>
      <c r="QNU318" s="22"/>
      <c r="QNV318" s="22"/>
      <c r="QNW318" s="22"/>
      <c r="QNX318" s="22"/>
      <c r="QNY318" s="22"/>
      <c r="QNZ318" s="22"/>
      <c r="QOA318" s="22"/>
      <c r="QOB318" s="22"/>
      <c r="QOC318" s="22"/>
      <c r="QOD318" s="22"/>
      <c r="QOE318" s="22"/>
      <c r="QOF318" s="22"/>
      <c r="QOG318" s="22"/>
      <c r="QOH318" s="22"/>
      <c r="QOI318" s="22"/>
      <c r="QOJ318" s="22"/>
      <c r="QOK318" s="22"/>
      <c r="QOL318" s="22"/>
      <c r="QOM318" s="22"/>
      <c r="QON318" s="22"/>
      <c r="QOO318" s="22"/>
      <c r="QOP318" s="22"/>
      <c r="QOQ318" s="22"/>
      <c r="QOR318" s="22"/>
      <c r="QOS318" s="22"/>
      <c r="QOT318" s="22"/>
      <c r="QOU318" s="22"/>
      <c r="QOV318" s="22"/>
      <c r="QOW318" s="22"/>
      <c r="QOX318" s="22"/>
      <c r="QOY318" s="22"/>
      <c r="QOZ318" s="22"/>
      <c r="QPA318" s="22"/>
      <c r="QPB318" s="22"/>
      <c r="QPC318" s="22"/>
      <c r="QPD318" s="22"/>
      <c r="QPE318" s="22"/>
      <c r="QPF318" s="22"/>
      <c r="QPG318" s="22"/>
      <c r="QPH318" s="22"/>
      <c r="QPI318" s="22"/>
      <c r="QPJ318" s="22"/>
      <c r="QPK318" s="22"/>
      <c r="QPL318" s="22"/>
      <c r="QPM318" s="22"/>
      <c r="QPN318" s="22"/>
      <c r="QPO318" s="22"/>
      <c r="QPP318" s="22"/>
      <c r="QPQ318" s="22"/>
      <c r="QPR318" s="22"/>
      <c r="QPS318" s="22"/>
      <c r="QPT318" s="22"/>
      <c r="QPU318" s="22"/>
      <c r="QPV318" s="22"/>
      <c r="QPW318" s="22"/>
      <c r="QPX318" s="22"/>
      <c r="QPY318" s="22"/>
      <c r="QPZ318" s="22"/>
      <c r="QQA318" s="22"/>
      <c r="QQB318" s="22"/>
      <c r="QQC318" s="22"/>
      <c r="QQD318" s="22"/>
      <c r="QQE318" s="22"/>
      <c r="QQF318" s="22"/>
      <c r="QQG318" s="22"/>
      <c r="QQH318" s="22"/>
      <c r="QQI318" s="22"/>
      <c r="QQJ318" s="22"/>
      <c r="QQK318" s="22"/>
      <c r="QQL318" s="22"/>
      <c r="QQM318" s="22"/>
      <c r="QQN318" s="22"/>
      <c r="QQO318" s="22"/>
      <c r="QQP318" s="22"/>
      <c r="QQQ318" s="22"/>
      <c r="QQR318" s="22"/>
      <c r="QQS318" s="22"/>
      <c r="QQT318" s="22"/>
      <c r="QQU318" s="22"/>
      <c r="QQV318" s="22"/>
      <c r="QQW318" s="22"/>
      <c r="QQX318" s="22"/>
      <c r="QQY318" s="22"/>
      <c r="QQZ318" s="22"/>
      <c r="QRA318" s="22"/>
      <c r="QRB318" s="22"/>
      <c r="QRC318" s="22"/>
      <c r="QRD318" s="22"/>
      <c r="QRE318" s="22"/>
      <c r="QRF318" s="22"/>
      <c r="QRG318" s="22"/>
      <c r="QRH318" s="22"/>
      <c r="QRI318" s="22"/>
      <c r="QRJ318" s="22"/>
      <c r="QRK318" s="22"/>
      <c r="QRL318" s="22"/>
      <c r="QRM318" s="22"/>
      <c r="QRN318" s="22"/>
      <c r="QRO318" s="22"/>
      <c r="QRP318" s="22"/>
      <c r="QRQ318" s="22"/>
      <c r="QRR318" s="22"/>
      <c r="QRS318" s="22"/>
      <c r="QRT318" s="22"/>
      <c r="QRU318" s="22"/>
      <c r="QRV318" s="22"/>
      <c r="QRW318" s="22"/>
      <c r="QRX318" s="22"/>
      <c r="QRY318" s="22"/>
      <c r="QRZ318" s="22"/>
      <c r="QSA318" s="22"/>
      <c r="QSB318" s="22"/>
      <c r="QSC318" s="22"/>
      <c r="QSD318" s="22"/>
      <c r="QSE318" s="22"/>
      <c r="QSF318" s="22"/>
      <c r="QSG318" s="22"/>
      <c r="QSH318" s="22"/>
      <c r="QSI318" s="22"/>
      <c r="QSJ318" s="22"/>
      <c r="QSK318" s="22"/>
      <c r="QSL318" s="22"/>
      <c r="QSM318" s="22"/>
      <c r="QSN318" s="22"/>
      <c r="QSO318" s="22"/>
      <c r="QSP318" s="22"/>
      <c r="QSQ318" s="22"/>
      <c r="QSR318" s="22"/>
      <c r="QSS318" s="22"/>
      <c r="QST318" s="22"/>
      <c r="QSU318" s="22"/>
      <c r="QSV318" s="22"/>
      <c r="QSW318" s="22"/>
      <c r="QSX318" s="22"/>
      <c r="QSY318" s="22"/>
      <c r="QSZ318" s="22"/>
      <c r="QTA318" s="22"/>
      <c r="QTB318" s="22"/>
      <c r="QTC318" s="22"/>
      <c r="QTD318" s="22"/>
      <c r="QTE318" s="22"/>
      <c r="QTF318" s="22"/>
      <c r="QTG318" s="22"/>
      <c r="QTH318" s="22"/>
      <c r="QTI318" s="22"/>
      <c r="QTJ318" s="22"/>
      <c r="QTK318" s="22"/>
      <c r="QTL318" s="22"/>
      <c r="QTM318" s="22"/>
      <c r="QTN318" s="22"/>
      <c r="QTO318" s="22"/>
      <c r="QTP318" s="22"/>
      <c r="QTQ318" s="22"/>
      <c r="QTR318" s="22"/>
      <c r="QTS318" s="22"/>
      <c r="QTT318" s="22"/>
      <c r="QTU318" s="22"/>
      <c r="QTV318" s="22"/>
      <c r="QTW318" s="22"/>
      <c r="QTX318" s="22"/>
      <c r="QTY318" s="22"/>
      <c r="QTZ318" s="22"/>
      <c r="QUA318" s="22"/>
      <c r="QUB318" s="22"/>
      <c r="QUC318" s="22"/>
      <c r="QUD318" s="22"/>
      <c r="QUE318" s="22"/>
      <c r="QUF318" s="22"/>
      <c r="QUG318" s="22"/>
      <c r="QUH318" s="22"/>
      <c r="QUI318" s="22"/>
      <c r="QUJ318" s="22"/>
      <c r="QUK318" s="22"/>
      <c r="QUL318" s="22"/>
      <c r="QUM318" s="22"/>
      <c r="QUN318" s="22"/>
      <c r="QUO318" s="22"/>
      <c r="QUP318" s="22"/>
      <c r="QUQ318" s="22"/>
      <c r="QUR318" s="22"/>
      <c r="QUS318" s="22"/>
      <c r="QUT318" s="22"/>
      <c r="QUU318" s="22"/>
      <c r="QUV318" s="22"/>
      <c r="QUW318" s="22"/>
      <c r="QUX318" s="22"/>
      <c r="QUY318" s="22"/>
      <c r="QUZ318" s="22"/>
      <c r="QVA318" s="22"/>
      <c r="QVB318" s="22"/>
      <c r="QVC318" s="22"/>
      <c r="QVD318" s="22"/>
      <c r="QVE318" s="22"/>
      <c r="QVF318" s="22"/>
      <c r="QVG318" s="22"/>
      <c r="QVH318" s="22"/>
      <c r="QVI318" s="22"/>
      <c r="QVJ318" s="22"/>
      <c r="QVK318" s="22"/>
      <c r="QVL318" s="22"/>
      <c r="QVM318" s="22"/>
      <c r="QVN318" s="22"/>
      <c r="QVO318" s="22"/>
      <c r="QVP318" s="22"/>
      <c r="QVQ318" s="22"/>
      <c r="QVR318" s="22"/>
      <c r="QVS318" s="22"/>
      <c r="QVT318" s="22"/>
      <c r="QVU318" s="22"/>
      <c r="QVV318" s="22"/>
      <c r="QVW318" s="22"/>
      <c r="QVX318" s="22"/>
      <c r="QVY318" s="22"/>
      <c r="QVZ318" s="22"/>
      <c r="QWA318" s="22"/>
      <c r="QWB318" s="22"/>
      <c r="QWC318" s="22"/>
      <c r="QWD318" s="22"/>
      <c r="QWE318" s="22"/>
      <c r="QWF318" s="22"/>
      <c r="QWG318" s="22"/>
      <c r="QWH318" s="22"/>
      <c r="QWI318" s="22"/>
      <c r="QWJ318" s="22"/>
      <c r="QWK318" s="22"/>
      <c r="QWL318" s="22"/>
      <c r="QWM318" s="22"/>
      <c r="QWN318" s="22"/>
      <c r="QWO318" s="22"/>
      <c r="QWP318" s="22"/>
      <c r="QWQ318" s="22"/>
      <c r="QWR318" s="22"/>
      <c r="QWS318" s="22"/>
      <c r="QWT318" s="22"/>
      <c r="QWU318" s="22"/>
      <c r="QWV318" s="22"/>
      <c r="QWW318" s="22"/>
      <c r="QWX318" s="22"/>
      <c r="QWY318" s="22"/>
      <c r="QWZ318" s="22"/>
      <c r="QXA318" s="22"/>
      <c r="QXB318" s="22"/>
      <c r="QXC318" s="22"/>
      <c r="QXD318" s="22"/>
      <c r="QXE318" s="22"/>
      <c r="QXF318" s="22"/>
      <c r="QXG318" s="22"/>
      <c r="QXH318" s="22"/>
      <c r="QXI318" s="22"/>
      <c r="QXJ318" s="22"/>
      <c r="QXK318" s="22"/>
      <c r="QXL318" s="22"/>
      <c r="QXM318" s="22"/>
      <c r="QXN318" s="22"/>
      <c r="QXO318" s="22"/>
      <c r="QXP318" s="22"/>
      <c r="QXQ318" s="22"/>
      <c r="QXR318" s="22"/>
      <c r="QXS318" s="22"/>
      <c r="QXT318" s="22"/>
      <c r="QXU318" s="22"/>
      <c r="QXV318" s="22"/>
      <c r="QXW318" s="22"/>
      <c r="QXX318" s="22"/>
      <c r="QXY318" s="22"/>
      <c r="QXZ318" s="22"/>
      <c r="QYA318" s="22"/>
      <c r="QYB318" s="22"/>
      <c r="QYC318" s="22"/>
      <c r="QYD318" s="22"/>
      <c r="QYE318" s="22"/>
      <c r="QYF318" s="22"/>
      <c r="QYG318" s="22"/>
      <c r="QYH318" s="22"/>
      <c r="QYI318" s="22"/>
      <c r="QYJ318" s="22"/>
      <c r="QYK318" s="22"/>
      <c r="QYL318" s="22"/>
      <c r="QYM318" s="22"/>
      <c r="QYN318" s="22"/>
      <c r="QYO318" s="22"/>
      <c r="QYP318" s="22"/>
      <c r="QYQ318" s="22"/>
      <c r="QYR318" s="22"/>
      <c r="QYS318" s="22"/>
      <c r="QYT318" s="22"/>
      <c r="QYU318" s="22"/>
      <c r="QYV318" s="22"/>
      <c r="QYW318" s="22"/>
      <c r="QYX318" s="22"/>
      <c r="QYY318" s="22"/>
      <c r="QYZ318" s="22"/>
      <c r="QZA318" s="22"/>
      <c r="QZB318" s="22"/>
      <c r="QZC318" s="22"/>
      <c r="QZD318" s="22"/>
      <c r="QZE318" s="22"/>
      <c r="QZF318" s="22"/>
      <c r="QZG318" s="22"/>
      <c r="QZH318" s="22"/>
      <c r="QZI318" s="22"/>
      <c r="QZJ318" s="22"/>
      <c r="QZK318" s="22"/>
      <c r="QZL318" s="22"/>
      <c r="QZM318" s="22"/>
      <c r="QZN318" s="22"/>
      <c r="QZO318" s="22"/>
      <c r="QZP318" s="22"/>
      <c r="QZQ318" s="22"/>
      <c r="QZR318" s="22"/>
      <c r="QZS318" s="22"/>
      <c r="QZT318" s="22"/>
      <c r="QZU318" s="22"/>
      <c r="QZV318" s="22"/>
      <c r="QZW318" s="22"/>
      <c r="QZX318" s="22"/>
      <c r="QZY318" s="22"/>
      <c r="QZZ318" s="22"/>
      <c r="RAA318" s="22"/>
      <c r="RAB318" s="22"/>
      <c r="RAC318" s="22"/>
      <c r="RAD318" s="22"/>
      <c r="RAE318" s="22"/>
      <c r="RAF318" s="22"/>
      <c r="RAG318" s="22"/>
      <c r="RAH318" s="22"/>
      <c r="RAI318" s="22"/>
      <c r="RAJ318" s="22"/>
      <c r="RAK318" s="22"/>
      <c r="RAL318" s="22"/>
      <c r="RAM318" s="22"/>
      <c r="RAN318" s="22"/>
      <c r="RAO318" s="22"/>
      <c r="RAP318" s="22"/>
      <c r="RAQ318" s="22"/>
      <c r="RAR318" s="22"/>
      <c r="RAS318" s="22"/>
      <c r="RAT318" s="22"/>
      <c r="RAU318" s="22"/>
      <c r="RAV318" s="22"/>
      <c r="RAW318" s="22"/>
      <c r="RAX318" s="22"/>
      <c r="RAY318" s="22"/>
      <c r="RAZ318" s="22"/>
      <c r="RBA318" s="22"/>
      <c r="RBB318" s="22"/>
      <c r="RBC318" s="22"/>
      <c r="RBD318" s="22"/>
      <c r="RBE318" s="22"/>
      <c r="RBF318" s="22"/>
      <c r="RBG318" s="22"/>
      <c r="RBH318" s="22"/>
      <c r="RBI318" s="22"/>
      <c r="RBJ318" s="22"/>
      <c r="RBK318" s="22"/>
      <c r="RBL318" s="22"/>
      <c r="RBM318" s="22"/>
      <c r="RBN318" s="22"/>
      <c r="RBO318" s="22"/>
      <c r="RBP318" s="22"/>
      <c r="RBQ318" s="22"/>
      <c r="RBR318" s="22"/>
      <c r="RBS318" s="22"/>
      <c r="RBT318" s="22"/>
      <c r="RBU318" s="22"/>
      <c r="RBV318" s="22"/>
      <c r="RBW318" s="22"/>
      <c r="RBX318" s="22"/>
      <c r="RBY318" s="22"/>
      <c r="RBZ318" s="22"/>
      <c r="RCA318" s="22"/>
      <c r="RCB318" s="22"/>
      <c r="RCC318" s="22"/>
      <c r="RCD318" s="22"/>
      <c r="RCE318" s="22"/>
      <c r="RCF318" s="22"/>
      <c r="RCG318" s="22"/>
      <c r="RCH318" s="22"/>
      <c r="RCI318" s="22"/>
      <c r="RCJ318" s="22"/>
      <c r="RCK318" s="22"/>
      <c r="RCL318" s="22"/>
      <c r="RCM318" s="22"/>
      <c r="RCN318" s="22"/>
      <c r="RCO318" s="22"/>
      <c r="RCP318" s="22"/>
      <c r="RCQ318" s="22"/>
      <c r="RCR318" s="22"/>
      <c r="RCS318" s="22"/>
      <c r="RCT318" s="22"/>
      <c r="RCU318" s="22"/>
      <c r="RCV318" s="22"/>
      <c r="RCW318" s="22"/>
      <c r="RCX318" s="22"/>
      <c r="RCY318" s="22"/>
      <c r="RCZ318" s="22"/>
      <c r="RDA318" s="22"/>
      <c r="RDB318" s="22"/>
      <c r="RDC318" s="22"/>
      <c r="RDD318" s="22"/>
      <c r="RDE318" s="22"/>
      <c r="RDF318" s="22"/>
      <c r="RDG318" s="22"/>
      <c r="RDH318" s="22"/>
      <c r="RDI318" s="22"/>
      <c r="RDJ318" s="22"/>
      <c r="RDK318" s="22"/>
      <c r="RDL318" s="22"/>
      <c r="RDM318" s="22"/>
      <c r="RDN318" s="22"/>
      <c r="RDO318" s="22"/>
      <c r="RDP318" s="22"/>
      <c r="RDQ318" s="22"/>
      <c r="RDR318" s="22"/>
      <c r="RDS318" s="22"/>
      <c r="RDT318" s="22"/>
      <c r="RDU318" s="22"/>
      <c r="RDV318" s="22"/>
      <c r="RDW318" s="22"/>
      <c r="RDX318" s="22"/>
      <c r="RDY318" s="22"/>
      <c r="RDZ318" s="22"/>
      <c r="REA318" s="22"/>
      <c r="REB318" s="22"/>
      <c r="REC318" s="22"/>
      <c r="RED318" s="22"/>
      <c r="REE318" s="22"/>
      <c r="REF318" s="22"/>
      <c r="REG318" s="22"/>
      <c r="REH318" s="22"/>
      <c r="REI318" s="22"/>
      <c r="REJ318" s="22"/>
      <c r="REK318" s="22"/>
      <c r="REL318" s="22"/>
      <c r="REM318" s="22"/>
      <c r="REN318" s="22"/>
      <c r="REO318" s="22"/>
      <c r="REP318" s="22"/>
      <c r="REQ318" s="22"/>
      <c r="RER318" s="22"/>
      <c r="RES318" s="22"/>
      <c r="RET318" s="22"/>
      <c r="REU318" s="22"/>
      <c r="REV318" s="22"/>
      <c r="REW318" s="22"/>
      <c r="REX318" s="22"/>
      <c r="REY318" s="22"/>
      <c r="REZ318" s="22"/>
      <c r="RFA318" s="22"/>
      <c r="RFB318" s="22"/>
      <c r="RFC318" s="22"/>
      <c r="RFD318" s="22"/>
      <c r="RFE318" s="22"/>
      <c r="RFF318" s="22"/>
      <c r="RFG318" s="22"/>
      <c r="RFH318" s="22"/>
      <c r="RFI318" s="22"/>
      <c r="RFJ318" s="22"/>
      <c r="RFK318" s="22"/>
      <c r="RFL318" s="22"/>
      <c r="RFM318" s="22"/>
      <c r="RFN318" s="22"/>
      <c r="RFO318" s="22"/>
      <c r="RFP318" s="22"/>
      <c r="RFQ318" s="22"/>
      <c r="RFR318" s="22"/>
      <c r="RFS318" s="22"/>
      <c r="RFT318" s="22"/>
      <c r="RFU318" s="22"/>
      <c r="RFV318" s="22"/>
      <c r="RFW318" s="22"/>
      <c r="RFX318" s="22"/>
      <c r="RFY318" s="22"/>
      <c r="RFZ318" s="22"/>
      <c r="RGA318" s="22"/>
      <c r="RGB318" s="22"/>
      <c r="RGC318" s="22"/>
      <c r="RGD318" s="22"/>
      <c r="RGE318" s="22"/>
      <c r="RGF318" s="22"/>
      <c r="RGG318" s="22"/>
      <c r="RGH318" s="22"/>
      <c r="RGI318" s="22"/>
      <c r="RGJ318" s="22"/>
      <c r="RGK318" s="22"/>
      <c r="RGL318" s="22"/>
      <c r="RGM318" s="22"/>
      <c r="RGN318" s="22"/>
      <c r="RGO318" s="22"/>
      <c r="RGP318" s="22"/>
      <c r="RGQ318" s="22"/>
      <c r="RGR318" s="22"/>
      <c r="RGS318" s="22"/>
      <c r="RGT318" s="22"/>
      <c r="RGU318" s="22"/>
      <c r="RGV318" s="22"/>
      <c r="RGW318" s="22"/>
      <c r="RGX318" s="22"/>
      <c r="RGY318" s="22"/>
      <c r="RGZ318" s="22"/>
      <c r="RHA318" s="22"/>
      <c r="RHB318" s="22"/>
      <c r="RHC318" s="22"/>
      <c r="RHD318" s="22"/>
      <c r="RHE318" s="22"/>
      <c r="RHF318" s="22"/>
      <c r="RHG318" s="22"/>
      <c r="RHH318" s="22"/>
      <c r="RHI318" s="22"/>
      <c r="RHJ318" s="22"/>
      <c r="RHK318" s="22"/>
      <c r="RHL318" s="22"/>
      <c r="RHM318" s="22"/>
      <c r="RHN318" s="22"/>
      <c r="RHO318" s="22"/>
      <c r="RHP318" s="22"/>
      <c r="RHQ318" s="22"/>
      <c r="RHR318" s="22"/>
      <c r="RHS318" s="22"/>
      <c r="RHT318" s="22"/>
      <c r="RHU318" s="22"/>
      <c r="RHV318" s="22"/>
      <c r="RHW318" s="22"/>
      <c r="RHX318" s="22"/>
      <c r="RHY318" s="22"/>
      <c r="RHZ318" s="22"/>
      <c r="RIA318" s="22"/>
      <c r="RIB318" s="22"/>
      <c r="RIC318" s="22"/>
      <c r="RID318" s="22"/>
      <c r="RIE318" s="22"/>
      <c r="RIF318" s="22"/>
      <c r="RIG318" s="22"/>
      <c r="RIH318" s="22"/>
      <c r="RII318" s="22"/>
      <c r="RIJ318" s="22"/>
      <c r="RIK318" s="22"/>
      <c r="RIL318" s="22"/>
      <c r="RIM318" s="22"/>
      <c r="RIN318" s="22"/>
      <c r="RIO318" s="22"/>
      <c r="RIP318" s="22"/>
      <c r="RIQ318" s="22"/>
      <c r="RIR318" s="22"/>
      <c r="RIS318" s="22"/>
      <c r="RIT318" s="22"/>
      <c r="RIU318" s="22"/>
      <c r="RIV318" s="22"/>
      <c r="RIW318" s="22"/>
      <c r="RIX318" s="22"/>
      <c r="RIY318" s="22"/>
      <c r="RIZ318" s="22"/>
      <c r="RJA318" s="22"/>
      <c r="RJB318" s="22"/>
      <c r="RJC318" s="22"/>
      <c r="RJD318" s="22"/>
      <c r="RJE318" s="22"/>
      <c r="RJF318" s="22"/>
      <c r="RJG318" s="22"/>
      <c r="RJH318" s="22"/>
      <c r="RJI318" s="22"/>
      <c r="RJJ318" s="22"/>
      <c r="RJK318" s="22"/>
      <c r="RJL318" s="22"/>
      <c r="RJM318" s="22"/>
      <c r="RJN318" s="22"/>
      <c r="RJO318" s="22"/>
      <c r="RJP318" s="22"/>
      <c r="RJQ318" s="22"/>
      <c r="RJR318" s="22"/>
      <c r="RJS318" s="22"/>
      <c r="RJT318" s="22"/>
      <c r="RJU318" s="22"/>
      <c r="RJV318" s="22"/>
      <c r="RJW318" s="22"/>
      <c r="RJX318" s="22"/>
      <c r="RJY318" s="22"/>
      <c r="RJZ318" s="22"/>
      <c r="RKA318" s="22"/>
      <c r="RKB318" s="22"/>
      <c r="RKC318" s="22"/>
      <c r="RKD318" s="22"/>
      <c r="RKE318" s="22"/>
      <c r="RKF318" s="22"/>
      <c r="RKG318" s="22"/>
      <c r="RKH318" s="22"/>
      <c r="RKI318" s="22"/>
      <c r="RKJ318" s="22"/>
      <c r="RKK318" s="22"/>
      <c r="RKL318" s="22"/>
      <c r="RKM318" s="22"/>
      <c r="RKN318" s="22"/>
      <c r="RKO318" s="22"/>
      <c r="RKP318" s="22"/>
      <c r="RKQ318" s="22"/>
      <c r="RKR318" s="22"/>
      <c r="RKS318" s="22"/>
      <c r="RKT318" s="22"/>
      <c r="RKU318" s="22"/>
      <c r="RKV318" s="22"/>
      <c r="RKW318" s="22"/>
      <c r="RKX318" s="22"/>
      <c r="RKY318" s="22"/>
      <c r="RKZ318" s="22"/>
      <c r="RLA318" s="22"/>
      <c r="RLB318" s="22"/>
      <c r="RLC318" s="22"/>
      <c r="RLD318" s="22"/>
      <c r="RLE318" s="22"/>
      <c r="RLF318" s="22"/>
      <c r="RLG318" s="22"/>
      <c r="RLH318" s="22"/>
      <c r="RLI318" s="22"/>
      <c r="RLJ318" s="22"/>
      <c r="RLK318" s="22"/>
      <c r="RLL318" s="22"/>
      <c r="RLM318" s="22"/>
      <c r="RLN318" s="22"/>
      <c r="RLO318" s="22"/>
      <c r="RLP318" s="22"/>
      <c r="RLQ318" s="22"/>
      <c r="RLR318" s="22"/>
      <c r="RLS318" s="22"/>
      <c r="RLT318" s="22"/>
      <c r="RLU318" s="22"/>
      <c r="RLV318" s="22"/>
      <c r="RLW318" s="22"/>
      <c r="RLX318" s="22"/>
      <c r="RLY318" s="22"/>
      <c r="RLZ318" s="22"/>
      <c r="RMA318" s="22"/>
      <c r="RMB318" s="22"/>
      <c r="RMC318" s="22"/>
      <c r="RMD318" s="22"/>
      <c r="RME318" s="22"/>
      <c r="RMF318" s="22"/>
      <c r="RMG318" s="22"/>
      <c r="RMH318" s="22"/>
      <c r="RMI318" s="22"/>
      <c r="RMJ318" s="22"/>
      <c r="RMK318" s="22"/>
      <c r="RML318" s="22"/>
      <c r="RMM318" s="22"/>
      <c r="RMN318" s="22"/>
      <c r="RMO318" s="22"/>
      <c r="RMP318" s="22"/>
      <c r="RMQ318" s="22"/>
      <c r="RMR318" s="22"/>
      <c r="RMS318" s="22"/>
      <c r="RMT318" s="22"/>
      <c r="RMU318" s="22"/>
      <c r="RMV318" s="22"/>
      <c r="RMW318" s="22"/>
      <c r="RMX318" s="22"/>
      <c r="RMY318" s="22"/>
      <c r="RMZ318" s="22"/>
      <c r="RNA318" s="22"/>
      <c r="RNB318" s="22"/>
      <c r="RNC318" s="22"/>
      <c r="RND318" s="22"/>
      <c r="RNE318" s="22"/>
      <c r="RNF318" s="22"/>
      <c r="RNG318" s="22"/>
      <c r="RNH318" s="22"/>
      <c r="RNI318" s="22"/>
      <c r="RNJ318" s="22"/>
      <c r="RNK318" s="22"/>
      <c r="RNL318" s="22"/>
      <c r="RNM318" s="22"/>
      <c r="RNN318" s="22"/>
      <c r="RNO318" s="22"/>
      <c r="RNP318" s="22"/>
      <c r="RNQ318" s="22"/>
      <c r="RNR318" s="22"/>
      <c r="RNS318" s="22"/>
      <c r="RNT318" s="22"/>
      <c r="RNU318" s="22"/>
      <c r="RNV318" s="22"/>
      <c r="RNW318" s="22"/>
      <c r="RNX318" s="22"/>
      <c r="RNY318" s="22"/>
      <c r="RNZ318" s="22"/>
      <c r="ROA318" s="22"/>
      <c r="ROB318" s="22"/>
      <c r="ROC318" s="22"/>
      <c r="ROD318" s="22"/>
      <c r="ROE318" s="22"/>
      <c r="ROF318" s="22"/>
      <c r="ROG318" s="22"/>
      <c r="ROH318" s="22"/>
      <c r="ROI318" s="22"/>
      <c r="ROJ318" s="22"/>
      <c r="ROK318" s="22"/>
      <c r="ROL318" s="22"/>
      <c r="ROM318" s="22"/>
      <c r="RON318" s="22"/>
      <c r="ROO318" s="22"/>
      <c r="ROP318" s="22"/>
      <c r="ROQ318" s="22"/>
      <c r="ROR318" s="22"/>
      <c r="ROS318" s="22"/>
      <c r="ROT318" s="22"/>
      <c r="ROU318" s="22"/>
      <c r="ROV318" s="22"/>
      <c r="ROW318" s="22"/>
      <c r="ROX318" s="22"/>
      <c r="ROY318" s="22"/>
      <c r="ROZ318" s="22"/>
      <c r="RPA318" s="22"/>
      <c r="RPB318" s="22"/>
      <c r="RPC318" s="22"/>
      <c r="RPD318" s="22"/>
      <c r="RPE318" s="22"/>
      <c r="RPF318" s="22"/>
      <c r="RPG318" s="22"/>
      <c r="RPH318" s="22"/>
      <c r="RPI318" s="22"/>
      <c r="RPJ318" s="22"/>
      <c r="RPK318" s="22"/>
      <c r="RPL318" s="22"/>
      <c r="RPM318" s="22"/>
      <c r="RPN318" s="22"/>
      <c r="RPO318" s="22"/>
      <c r="RPP318" s="22"/>
      <c r="RPQ318" s="22"/>
      <c r="RPR318" s="22"/>
      <c r="RPS318" s="22"/>
      <c r="RPT318" s="22"/>
      <c r="RPU318" s="22"/>
      <c r="RPV318" s="22"/>
      <c r="RPW318" s="22"/>
      <c r="RPX318" s="22"/>
      <c r="RPY318" s="22"/>
      <c r="RPZ318" s="22"/>
      <c r="RQA318" s="22"/>
      <c r="RQB318" s="22"/>
      <c r="RQC318" s="22"/>
      <c r="RQD318" s="22"/>
      <c r="RQE318" s="22"/>
      <c r="RQF318" s="22"/>
      <c r="RQG318" s="22"/>
      <c r="RQH318" s="22"/>
      <c r="RQI318" s="22"/>
      <c r="RQJ318" s="22"/>
      <c r="RQK318" s="22"/>
      <c r="RQL318" s="22"/>
      <c r="RQM318" s="22"/>
      <c r="RQN318" s="22"/>
      <c r="RQO318" s="22"/>
      <c r="RQP318" s="22"/>
      <c r="RQQ318" s="22"/>
      <c r="RQR318" s="22"/>
      <c r="RQS318" s="22"/>
      <c r="RQT318" s="22"/>
      <c r="RQU318" s="22"/>
      <c r="RQV318" s="22"/>
      <c r="RQW318" s="22"/>
      <c r="RQX318" s="22"/>
      <c r="RQY318" s="22"/>
      <c r="RQZ318" s="22"/>
      <c r="RRA318" s="22"/>
      <c r="RRB318" s="22"/>
      <c r="RRC318" s="22"/>
      <c r="RRD318" s="22"/>
      <c r="RRE318" s="22"/>
      <c r="RRF318" s="22"/>
      <c r="RRG318" s="22"/>
      <c r="RRH318" s="22"/>
      <c r="RRI318" s="22"/>
      <c r="RRJ318" s="22"/>
      <c r="RRK318" s="22"/>
      <c r="RRL318" s="22"/>
      <c r="RRM318" s="22"/>
      <c r="RRN318" s="22"/>
      <c r="RRO318" s="22"/>
      <c r="RRP318" s="22"/>
      <c r="RRQ318" s="22"/>
      <c r="RRR318" s="22"/>
      <c r="RRS318" s="22"/>
      <c r="RRT318" s="22"/>
      <c r="RRU318" s="22"/>
      <c r="RRV318" s="22"/>
      <c r="RRW318" s="22"/>
      <c r="RRX318" s="22"/>
      <c r="RRY318" s="22"/>
      <c r="RRZ318" s="22"/>
      <c r="RSA318" s="22"/>
      <c r="RSB318" s="22"/>
      <c r="RSC318" s="22"/>
      <c r="RSD318" s="22"/>
      <c r="RSE318" s="22"/>
      <c r="RSF318" s="22"/>
      <c r="RSG318" s="22"/>
      <c r="RSH318" s="22"/>
      <c r="RSI318" s="22"/>
      <c r="RSJ318" s="22"/>
      <c r="RSK318" s="22"/>
      <c r="RSL318" s="22"/>
      <c r="RSM318" s="22"/>
      <c r="RSN318" s="22"/>
      <c r="RSO318" s="22"/>
      <c r="RSP318" s="22"/>
      <c r="RSQ318" s="22"/>
      <c r="RSR318" s="22"/>
      <c r="RSS318" s="22"/>
      <c r="RST318" s="22"/>
      <c r="RSU318" s="22"/>
      <c r="RSV318" s="22"/>
      <c r="RSW318" s="22"/>
      <c r="RSX318" s="22"/>
      <c r="RSY318" s="22"/>
      <c r="RSZ318" s="22"/>
      <c r="RTA318" s="22"/>
      <c r="RTB318" s="22"/>
      <c r="RTC318" s="22"/>
      <c r="RTD318" s="22"/>
      <c r="RTE318" s="22"/>
      <c r="RTF318" s="22"/>
      <c r="RTG318" s="22"/>
      <c r="RTH318" s="22"/>
      <c r="RTI318" s="22"/>
      <c r="RTJ318" s="22"/>
      <c r="RTK318" s="22"/>
      <c r="RTL318" s="22"/>
      <c r="RTM318" s="22"/>
      <c r="RTN318" s="22"/>
      <c r="RTO318" s="22"/>
      <c r="RTP318" s="22"/>
      <c r="RTQ318" s="22"/>
      <c r="RTR318" s="22"/>
      <c r="RTS318" s="22"/>
      <c r="RTT318" s="22"/>
      <c r="RTU318" s="22"/>
      <c r="RTV318" s="22"/>
      <c r="RTW318" s="22"/>
      <c r="RTX318" s="22"/>
      <c r="RTY318" s="22"/>
      <c r="RTZ318" s="22"/>
      <c r="RUA318" s="22"/>
      <c r="RUB318" s="22"/>
      <c r="RUC318" s="22"/>
      <c r="RUD318" s="22"/>
      <c r="RUE318" s="22"/>
      <c r="RUF318" s="22"/>
      <c r="RUG318" s="22"/>
      <c r="RUH318" s="22"/>
      <c r="RUI318" s="22"/>
      <c r="RUJ318" s="22"/>
      <c r="RUK318" s="22"/>
      <c r="RUL318" s="22"/>
      <c r="RUM318" s="22"/>
      <c r="RUN318" s="22"/>
      <c r="RUO318" s="22"/>
      <c r="RUP318" s="22"/>
      <c r="RUQ318" s="22"/>
      <c r="RUR318" s="22"/>
      <c r="RUS318" s="22"/>
      <c r="RUT318" s="22"/>
      <c r="RUU318" s="22"/>
      <c r="RUV318" s="22"/>
      <c r="RUW318" s="22"/>
      <c r="RUX318" s="22"/>
      <c r="RUY318" s="22"/>
      <c r="RUZ318" s="22"/>
      <c r="RVA318" s="22"/>
      <c r="RVB318" s="22"/>
      <c r="RVC318" s="22"/>
      <c r="RVD318" s="22"/>
      <c r="RVE318" s="22"/>
      <c r="RVF318" s="22"/>
      <c r="RVG318" s="22"/>
      <c r="RVH318" s="22"/>
      <c r="RVI318" s="22"/>
      <c r="RVJ318" s="22"/>
      <c r="RVK318" s="22"/>
      <c r="RVL318" s="22"/>
      <c r="RVM318" s="22"/>
      <c r="RVN318" s="22"/>
      <c r="RVO318" s="22"/>
      <c r="RVP318" s="22"/>
      <c r="RVQ318" s="22"/>
      <c r="RVR318" s="22"/>
      <c r="RVS318" s="22"/>
      <c r="RVT318" s="22"/>
      <c r="RVU318" s="22"/>
      <c r="RVV318" s="22"/>
      <c r="RVW318" s="22"/>
      <c r="RVX318" s="22"/>
      <c r="RVY318" s="22"/>
      <c r="RVZ318" s="22"/>
      <c r="RWA318" s="22"/>
      <c r="RWB318" s="22"/>
      <c r="RWC318" s="22"/>
      <c r="RWD318" s="22"/>
      <c r="RWE318" s="22"/>
      <c r="RWF318" s="22"/>
      <c r="RWG318" s="22"/>
      <c r="RWH318" s="22"/>
      <c r="RWI318" s="22"/>
      <c r="RWJ318" s="22"/>
      <c r="RWK318" s="22"/>
      <c r="RWL318" s="22"/>
      <c r="RWM318" s="22"/>
      <c r="RWN318" s="22"/>
      <c r="RWO318" s="22"/>
      <c r="RWP318" s="22"/>
      <c r="RWQ318" s="22"/>
      <c r="RWR318" s="22"/>
      <c r="RWS318" s="22"/>
      <c r="RWT318" s="22"/>
      <c r="RWU318" s="22"/>
      <c r="RWV318" s="22"/>
      <c r="RWW318" s="22"/>
      <c r="RWX318" s="22"/>
      <c r="RWY318" s="22"/>
      <c r="RWZ318" s="22"/>
      <c r="RXA318" s="22"/>
      <c r="RXB318" s="22"/>
      <c r="RXC318" s="22"/>
      <c r="RXD318" s="22"/>
      <c r="RXE318" s="22"/>
      <c r="RXF318" s="22"/>
      <c r="RXG318" s="22"/>
      <c r="RXH318" s="22"/>
      <c r="RXI318" s="22"/>
      <c r="RXJ318" s="22"/>
      <c r="RXK318" s="22"/>
      <c r="RXL318" s="22"/>
      <c r="RXM318" s="22"/>
      <c r="RXN318" s="22"/>
      <c r="RXO318" s="22"/>
      <c r="RXP318" s="22"/>
      <c r="RXQ318" s="22"/>
      <c r="RXR318" s="22"/>
      <c r="RXS318" s="22"/>
      <c r="RXT318" s="22"/>
      <c r="RXU318" s="22"/>
      <c r="RXV318" s="22"/>
      <c r="RXW318" s="22"/>
      <c r="RXX318" s="22"/>
      <c r="RXY318" s="22"/>
      <c r="RXZ318" s="22"/>
      <c r="RYA318" s="22"/>
      <c r="RYB318" s="22"/>
      <c r="RYC318" s="22"/>
      <c r="RYD318" s="22"/>
      <c r="RYE318" s="22"/>
      <c r="RYF318" s="22"/>
      <c r="RYG318" s="22"/>
      <c r="RYH318" s="22"/>
      <c r="RYI318" s="22"/>
      <c r="RYJ318" s="22"/>
      <c r="RYK318" s="22"/>
      <c r="RYL318" s="22"/>
      <c r="RYM318" s="22"/>
      <c r="RYN318" s="22"/>
      <c r="RYO318" s="22"/>
      <c r="RYP318" s="22"/>
      <c r="RYQ318" s="22"/>
      <c r="RYR318" s="22"/>
      <c r="RYS318" s="22"/>
      <c r="RYT318" s="22"/>
      <c r="RYU318" s="22"/>
      <c r="RYV318" s="22"/>
      <c r="RYW318" s="22"/>
      <c r="RYX318" s="22"/>
      <c r="RYY318" s="22"/>
      <c r="RYZ318" s="22"/>
      <c r="RZA318" s="22"/>
      <c r="RZB318" s="22"/>
      <c r="RZC318" s="22"/>
      <c r="RZD318" s="22"/>
      <c r="RZE318" s="22"/>
      <c r="RZF318" s="22"/>
      <c r="RZG318" s="22"/>
      <c r="RZH318" s="22"/>
      <c r="RZI318" s="22"/>
      <c r="RZJ318" s="22"/>
      <c r="RZK318" s="22"/>
      <c r="RZL318" s="22"/>
      <c r="RZM318" s="22"/>
      <c r="RZN318" s="22"/>
      <c r="RZO318" s="22"/>
      <c r="RZP318" s="22"/>
      <c r="RZQ318" s="22"/>
      <c r="RZR318" s="22"/>
      <c r="RZS318" s="22"/>
      <c r="RZT318" s="22"/>
      <c r="RZU318" s="22"/>
      <c r="RZV318" s="22"/>
      <c r="RZW318" s="22"/>
      <c r="RZX318" s="22"/>
      <c r="RZY318" s="22"/>
      <c r="RZZ318" s="22"/>
      <c r="SAA318" s="22"/>
      <c r="SAB318" s="22"/>
      <c r="SAC318" s="22"/>
      <c r="SAD318" s="22"/>
      <c r="SAE318" s="22"/>
      <c r="SAF318" s="22"/>
      <c r="SAG318" s="22"/>
      <c r="SAH318" s="22"/>
      <c r="SAI318" s="22"/>
      <c r="SAJ318" s="22"/>
      <c r="SAK318" s="22"/>
      <c r="SAL318" s="22"/>
      <c r="SAM318" s="22"/>
      <c r="SAN318" s="22"/>
      <c r="SAO318" s="22"/>
      <c r="SAP318" s="22"/>
      <c r="SAQ318" s="22"/>
      <c r="SAR318" s="22"/>
      <c r="SAS318" s="22"/>
      <c r="SAT318" s="22"/>
      <c r="SAU318" s="22"/>
      <c r="SAV318" s="22"/>
      <c r="SAW318" s="22"/>
      <c r="SAX318" s="22"/>
      <c r="SAY318" s="22"/>
      <c r="SAZ318" s="22"/>
      <c r="SBA318" s="22"/>
      <c r="SBB318" s="22"/>
      <c r="SBC318" s="22"/>
      <c r="SBD318" s="22"/>
      <c r="SBE318" s="22"/>
      <c r="SBF318" s="22"/>
      <c r="SBG318" s="22"/>
      <c r="SBH318" s="22"/>
      <c r="SBI318" s="22"/>
      <c r="SBJ318" s="22"/>
      <c r="SBK318" s="22"/>
      <c r="SBL318" s="22"/>
      <c r="SBM318" s="22"/>
      <c r="SBN318" s="22"/>
      <c r="SBO318" s="22"/>
      <c r="SBP318" s="22"/>
      <c r="SBQ318" s="22"/>
      <c r="SBR318" s="22"/>
      <c r="SBS318" s="22"/>
      <c r="SBT318" s="22"/>
      <c r="SBU318" s="22"/>
      <c r="SBV318" s="22"/>
      <c r="SBW318" s="22"/>
      <c r="SBX318" s="22"/>
      <c r="SBY318" s="22"/>
      <c r="SBZ318" s="22"/>
      <c r="SCA318" s="22"/>
      <c r="SCB318" s="22"/>
      <c r="SCC318" s="22"/>
      <c r="SCD318" s="22"/>
      <c r="SCE318" s="22"/>
      <c r="SCF318" s="22"/>
      <c r="SCG318" s="22"/>
      <c r="SCH318" s="22"/>
      <c r="SCI318" s="22"/>
      <c r="SCJ318" s="22"/>
      <c r="SCK318" s="22"/>
      <c r="SCL318" s="22"/>
      <c r="SCM318" s="22"/>
      <c r="SCN318" s="22"/>
      <c r="SCO318" s="22"/>
      <c r="SCP318" s="22"/>
      <c r="SCQ318" s="22"/>
      <c r="SCR318" s="22"/>
      <c r="SCS318" s="22"/>
      <c r="SCT318" s="22"/>
      <c r="SCU318" s="22"/>
      <c r="SCV318" s="22"/>
      <c r="SCW318" s="22"/>
      <c r="SCX318" s="22"/>
      <c r="SCY318" s="22"/>
      <c r="SCZ318" s="22"/>
      <c r="SDA318" s="22"/>
      <c r="SDB318" s="22"/>
      <c r="SDC318" s="22"/>
      <c r="SDD318" s="22"/>
      <c r="SDE318" s="22"/>
      <c r="SDF318" s="22"/>
      <c r="SDG318" s="22"/>
      <c r="SDH318" s="22"/>
      <c r="SDI318" s="22"/>
      <c r="SDJ318" s="22"/>
      <c r="SDK318" s="22"/>
      <c r="SDL318" s="22"/>
      <c r="SDM318" s="22"/>
      <c r="SDN318" s="22"/>
      <c r="SDO318" s="22"/>
      <c r="SDP318" s="22"/>
      <c r="SDQ318" s="22"/>
      <c r="SDR318" s="22"/>
      <c r="SDS318" s="22"/>
      <c r="SDT318" s="22"/>
      <c r="SDU318" s="22"/>
      <c r="SDV318" s="22"/>
      <c r="SDW318" s="22"/>
      <c r="SDX318" s="22"/>
      <c r="SDY318" s="22"/>
      <c r="SDZ318" s="22"/>
      <c r="SEA318" s="22"/>
      <c r="SEB318" s="22"/>
      <c r="SEC318" s="22"/>
      <c r="SED318" s="22"/>
      <c r="SEE318" s="22"/>
      <c r="SEF318" s="22"/>
      <c r="SEG318" s="22"/>
      <c r="SEH318" s="22"/>
      <c r="SEI318" s="22"/>
      <c r="SEJ318" s="22"/>
      <c r="SEK318" s="22"/>
      <c r="SEL318" s="22"/>
      <c r="SEM318" s="22"/>
      <c r="SEN318" s="22"/>
      <c r="SEO318" s="22"/>
      <c r="SEP318" s="22"/>
      <c r="SEQ318" s="22"/>
      <c r="SER318" s="22"/>
      <c r="SES318" s="22"/>
      <c r="SET318" s="22"/>
      <c r="SEU318" s="22"/>
      <c r="SEV318" s="22"/>
      <c r="SEW318" s="22"/>
      <c r="SEX318" s="22"/>
      <c r="SEY318" s="22"/>
      <c r="SEZ318" s="22"/>
      <c r="SFA318" s="22"/>
      <c r="SFB318" s="22"/>
      <c r="SFC318" s="22"/>
      <c r="SFD318" s="22"/>
      <c r="SFE318" s="22"/>
      <c r="SFF318" s="22"/>
      <c r="SFG318" s="22"/>
      <c r="SFH318" s="22"/>
      <c r="SFI318" s="22"/>
      <c r="SFJ318" s="22"/>
      <c r="SFK318" s="22"/>
      <c r="SFL318" s="22"/>
      <c r="SFM318" s="22"/>
      <c r="SFN318" s="22"/>
      <c r="SFO318" s="22"/>
      <c r="SFP318" s="22"/>
      <c r="SFQ318" s="22"/>
      <c r="SFR318" s="22"/>
      <c r="SFS318" s="22"/>
      <c r="SFT318" s="22"/>
      <c r="SFU318" s="22"/>
      <c r="SFV318" s="22"/>
      <c r="SFW318" s="22"/>
      <c r="SFX318" s="22"/>
      <c r="SFY318" s="22"/>
      <c r="SFZ318" s="22"/>
      <c r="SGA318" s="22"/>
      <c r="SGB318" s="22"/>
      <c r="SGC318" s="22"/>
      <c r="SGD318" s="22"/>
      <c r="SGE318" s="22"/>
      <c r="SGF318" s="22"/>
      <c r="SGG318" s="22"/>
      <c r="SGH318" s="22"/>
      <c r="SGI318" s="22"/>
      <c r="SGJ318" s="22"/>
      <c r="SGK318" s="22"/>
      <c r="SGL318" s="22"/>
      <c r="SGM318" s="22"/>
      <c r="SGN318" s="22"/>
      <c r="SGO318" s="22"/>
      <c r="SGP318" s="22"/>
      <c r="SGQ318" s="22"/>
      <c r="SGR318" s="22"/>
      <c r="SGS318" s="22"/>
      <c r="SGT318" s="22"/>
      <c r="SGU318" s="22"/>
      <c r="SGV318" s="22"/>
      <c r="SGW318" s="22"/>
      <c r="SGX318" s="22"/>
      <c r="SGY318" s="22"/>
      <c r="SGZ318" s="22"/>
      <c r="SHA318" s="22"/>
      <c r="SHB318" s="22"/>
      <c r="SHC318" s="22"/>
      <c r="SHD318" s="22"/>
      <c r="SHE318" s="22"/>
      <c r="SHF318" s="22"/>
      <c r="SHG318" s="22"/>
      <c r="SHH318" s="22"/>
      <c r="SHI318" s="22"/>
      <c r="SHJ318" s="22"/>
      <c r="SHK318" s="22"/>
      <c r="SHL318" s="22"/>
      <c r="SHM318" s="22"/>
      <c r="SHN318" s="22"/>
      <c r="SHO318" s="22"/>
      <c r="SHP318" s="22"/>
      <c r="SHQ318" s="22"/>
      <c r="SHR318" s="22"/>
      <c r="SHS318" s="22"/>
      <c r="SHT318" s="22"/>
      <c r="SHU318" s="22"/>
      <c r="SHV318" s="22"/>
      <c r="SHW318" s="22"/>
      <c r="SHX318" s="22"/>
      <c r="SHY318" s="22"/>
      <c r="SHZ318" s="22"/>
      <c r="SIA318" s="22"/>
      <c r="SIB318" s="22"/>
      <c r="SIC318" s="22"/>
      <c r="SID318" s="22"/>
      <c r="SIE318" s="22"/>
      <c r="SIF318" s="22"/>
      <c r="SIG318" s="22"/>
      <c r="SIH318" s="22"/>
      <c r="SII318" s="22"/>
      <c r="SIJ318" s="22"/>
      <c r="SIK318" s="22"/>
      <c r="SIL318" s="22"/>
      <c r="SIM318" s="22"/>
      <c r="SIN318" s="22"/>
      <c r="SIO318" s="22"/>
      <c r="SIP318" s="22"/>
      <c r="SIQ318" s="22"/>
      <c r="SIR318" s="22"/>
      <c r="SIS318" s="22"/>
      <c r="SIT318" s="22"/>
      <c r="SIU318" s="22"/>
      <c r="SIV318" s="22"/>
      <c r="SIW318" s="22"/>
      <c r="SIX318" s="22"/>
      <c r="SIY318" s="22"/>
      <c r="SIZ318" s="22"/>
      <c r="SJA318" s="22"/>
      <c r="SJB318" s="22"/>
      <c r="SJC318" s="22"/>
      <c r="SJD318" s="22"/>
      <c r="SJE318" s="22"/>
      <c r="SJF318" s="22"/>
      <c r="SJG318" s="22"/>
      <c r="SJH318" s="22"/>
      <c r="SJI318" s="22"/>
      <c r="SJJ318" s="22"/>
      <c r="SJK318" s="22"/>
      <c r="SJL318" s="22"/>
      <c r="SJM318" s="22"/>
      <c r="SJN318" s="22"/>
      <c r="SJO318" s="22"/>
      <c r="SJP318" s="22"/>
      <c r="SJQ318" s="22"/>
      <c r="SJR318" s="22"/>
      <c r="SJS318" s="22"/>
      <c r="SJT318" s="22"/>
      <c r="SJU318" s="22"/>
      <c r="SJV318" s="22"/>
      <c r="SJW318" s="22"/>
      <c r="SJX318" s="22"/>
      <c r="SJY318" s="22"/>
      <c r="SJZ318" s="22"/>
      <c r="SKA318" s="22"/>
      <c r="SKB318" s="22"/>
      <c r="SKC318" s="22"/>
      <c r="SKD318" s="22"/>
      <c r="SKE318" s="22"/>
      <c r="SKF318" s="22"/>
      <c r="SKG318" s="22"/>
      <c r="SKH318" s="22"/>
      <c r="SKI318" s="22"/>
      <c r="SKJ318" s="22"/>
      <c r="SKK318" s="22"/>
      <c r="SKL318" s="22"/>
      <c r="SKM318" s="22"/>
      <c r="SKN318" s="22"/>
      <c r="SKO318" s="22"/>
      <c r="SKP318" s="22"/>
      <c r="SKQ318" s="22"/>
      <c r="SKR318" s="22"/>
      <c r="SKS318" s="22"/>
      <c r="SKT318" s="22"/>
      <c r="SKU318" s="22"/>
      <c r="SKV318" s="22"/>
      <c r="SKW318" s="22"/>
      <c r="SKX318" s="22"/>
      <c r="SKY318" s="22"/>
      <c r="SKZ318" s="22"/>
      <c r="SLA318" s="22"/>
      <c r="SLB318" s="22"/>
      <c r="SLC318" s="22"/>
      <c r="SLD318" s="22"/>
      <c r="SLE318" s="22"/>
      <c r="SLF318" s="22"/>
      <c r="SLG318" s="22"/>
      <c r="SLH318" s="22"/>
      <c r="SLI318" s="22"/>
      <c r="SLJ318" s="22"/>
      <c r="SLK318" s="22"/>
      <c r="SLL318" s="22"/>
      <c r="SLM318" s="22"/>
      <c r="SLN318" s="22"/>
      <c r="SLO318" s="22"/>
      <c r="SLP318" s="22"/>
      <c r="SLQ318" s="22"/>
      <c r="SLR318" s="22"/>
      <c r="SLS318" s="22"/>
      <c r="SLT318" s="22"/>
      <c r="SLU318" s="22"/>
      <c r="SLV318" s="22"/>
      <c r="SLW318" s="22"/>
      <c r="SLX318" s="22"/>
      <c r="SLY318" s="22"/>
      <c r="SLZ318" s="22"/>
      <c r="SMA318" s="22"/>
      <c r="SMB318" s="22"/>
      <c r="SMC318" s="22"/>
      <c r="SMD318" s="22"/>
      <c r="SME318" s="22"/>
      <c r="SMF318" s="22"/>
      <c r="SMG318" s="22"/>
      <c r="SMH318" s="22"/>
      <c r="SMI318" s="22"/>
      <c r="SMJ318" s="22"/>
      <c r="SMK318" s="22"/>
      <c r="SML318" s="22"/>
      <c r="SMM318" s="22"/>
      <c r="SMN318" s="22"/>
      <c r="SMO318" s="22"/>
      <c r="SMP318" s="22"/>
      <c r="SMQ318" s="22"/>
      <c r="SMR318" s="22"/>
      <c r="SMS318" s="22"/>
      <c r="SMT318" s="22"/>
      <c r="SMU318" s="22"/>
      <c r="SMV318" s="22"/>
      <c r="SMW318" s="22"/>
      <c r="SMX318" s="22"/>
      <c r="SMY318" s="22"/>
      <c r="SMZ318" s="22"/>
      <c r="SNA318" s="22"/>
      <c r="SNB318" s="22"/>
      <c r="SNC318" s="22"/>
      <c r="SND318" s="22"/>
      <c r="SNE318" s="22"/>
      <c r="SNF318" s="22"/>
      <c r="SNG318" s="22"/>
      <c r="SNH318" s="22"/>
      <c r="SNI318" s="22"/>
      <c r="SNJ318" s="22"/>
      <c r="SNK318" s="22"/>
      <c r="SNL318" s="22"/>
      <c r="SNM318" s="22"/>
      <c r="SNN318" s="22"/>
      <c r="SNO318" s="22"/>
      <c r="SNP318" s="22"/>
      <c r="SNQ318" s="22"/>
      <c r="SNR318" s="22"/>
      <c r="SNS318" s="22"/>
      <c r="SNT318" s="22"/>
      <c r="SNU318" s="22"/>
      <c r="SNV318" s="22"/>
      <c r="SNW318" s="22"/>
      <c r="SNX318" s="22"/>
      <c r="SNY318" s="22"/>
      <c r="SNZ318" s="22"/>
      <c r="SOA318" s="22"/>
      <c r="SOB318" s="22"/>
      <c r="SOC318" s="22"/>
      <c r="SOD318" s="22"/>
      <c r="SOE318" s="22"/>
      <c r="SOF318" s="22"/>
      <c r="SOG318" s="22"/>
      <c r="SOH318" s="22"/>
      <c r="SOI318" s="22"/>
      <c r="SOJ318" s="22"/>
      <c r="SOK318" s="22"/>
      <c r="SOL318" s="22"/>
      <c r="SOM318" s="22"/>
      <c r="SON318" s="22"/>
      <c r="SOO318" s="22"/>
      <c r="SOP318" s="22"/>
      <c r="SOQ318" s="22"/>
      <c r="SOR318" s="22"/>
      <c r="SOS318" s="22"/>
      <c r="SOT318" s="22"/>
      <c r="SOU318" s="22"/>
      <c r="SOV318" s="22"/>
      <c r="SOW318" s="22"/>
      <c r="SOX318" s="22"/>
      <c r="SOY318" s="22"/>
      <c r="SOZ318" s="22"/>
      <c r="SPA318" s="22"/>
      <c r="SPB318" s="22"/>
      <c r="SPC318" s="22"/>
      <c r="SPD318" s="22"/>
      <c r="SPE318" s="22"/>
      <c r="SPF318" s="22"/>
      <c r="SPG318" s="22"/>
      <c r="SPH318" s="22"/>
      <c r="SPI318" s="22"/>
      <c r="SPJ318" s="22"/>
      <c r="SPK318" s="22"/>
      <c r="SPL318" s="22"/>
      <c r="SPM318" s="22"/>
      <c r="SPN318" s="22"/>
      <c r="SPO318" s="22"/>
      <c r="SPP318" s="22"/>
      <c r="SPQ318" s="22"/>
      <c r="SPR318" s="22"/>
      <c r="SPS318" s="22"/>
      <c r="SPT318" s="22"/>
      <c r="SPU318" s="22"/>
      <c r="SPV318" s="22"/>
      <c r="SPW318" s="22"/>
      <c r="SPX318" s="22"/>
      <c r="SPY318" s="22"/>
      <c r="SPZ318" s="22"/>
      <c r="SQA318" s="22"/>
      <c r="SQB318" s="22"/>
      <c r="SQC318" s="22"/>
      <c r="SQD318" s="22"/>
      <c r="SQE318" s="22"/>
      <c r="SQF318" s="22"/>
      <c r="SQG318" s="22"/>
      <c r="SQH318" s="22"/>
      <c r="SQI318" s="22"/>
      <c r="SQJ318" s="22"/>
      <c r="SQK318" s="22"/>
      <c r="SQL318" s="22"/>
      <c r="SQM318" s="22"/>
      <c r="SQN318" s="22"/>
      <c r="SQO318" s="22"/>
      <c r="SQP318" s="22"/>
      <c r="SQQ318" s="22"/>
      <c r="SQR318" s="22"/>
      <c r="SQS318" s="22"/>
      <c r="SQT318" s="22"/>
      <c r="SQU318" s="22"/>
      <c r="SQV318" s="22"/>
      <c r="SQW318" s="22"/>
      <c r="SQX318" s="22"/>
      <c r="SQY318" s="22"/>
      <c r="SQZ318" s="22"/>
      <c r="SRA318" s="22"/>
      <c r="SRB318" s="22"/>
      <c r="SRC318" s="22"/>
      <c r="SRD318" s="22"/>
      <c r="SRE318" s="22"/>
      <c r="SRF318" s="22"/>
      <c r="SRG318" s="22"/>
      <c r="SRH318" s="22"/>
      <c r="SRI318" s="22"/>
      <c r="SRJ318" s="22"/>
      <c r="SRK318" s="22"/>
      <c r="SRL318" s="22"/>
      <c r="SRM318" s="22"/>
      <c r="SRN318" s="22"/>
      <c r="SRO318" s="22"/>
      <c r="SRP318" s="22"/>
      <c r="SRQ318" s="22"/>
      <c r="SRR318" s="22"/>
      <c r="SRS318" s="22"/>
      <c r="SRT318" s="22"/>
      <c r="SRU318" s="22"/>
      <c r="SRV318" s="22"/>
      <c r="SRW318" s="22"/>
      <c r="SRX318" s="22"/>
      <c r="SRY318" s="22"/>
      <c r="SRZ318" s="22"/>
      <c r="SSA318" s="22"/>
      <c r="SSB318" s="22"/>
      <c r="SSC318" s="22"/>
      <c r="SSD318" s="22"/>
      <c r="SSE318" s="22"/>
      <c r="SSF318" s="22"/>
      <c r="SSG318" s="22"/>
      <c r="SSH318" s="22"/>
      <c r="SSI318" s="22"/>
      <c r="SSJ318" s="22"/>
      <c r="SSK318" s="22"/>
      <c r="SSL318" s="22"/>
      <c r="SSM318" s="22"/>
      <c r="SSN318" s="22"/>
      <c r="SSO318" s="22"/>
      <c r="SSP318" s="22"/>
      <c r="SSQ318" s="22"/>
      <c r="SSR318" s="22"/>
      <c r="SSS318" s="22"/>
      <c r="SST318" s="22"/>
      <c r="SSU318" s="22"/>
      <c r="SSV318" s="22"/>
      <c r="SSW318" s="22"/>
      <c r="SSX318" s="22"/>
      <c r="SSY318" s="22"/>
      <c r="SSZ318" s="22"/>
      <c r="STA318" s="22"/>
      <c r="STB318" s="22"/>
      <c r="STC318" s="22"/>
      <c r="STD318" s="22"/>
      <c r="STE318" s="22"/>
      <c r="STF318" s="22"/>
      <c r="STG318" s="22"/>
      <c r="STH318" s="22"/>
      <c r="STI318" s="22"/>
      <c r="STJ318" s="22"/>
      <c r="STK318" s="22"/>
      <c r="STL318" s="22"/>
      <c r="STM318" s="22"/>
      <c r="STN318" s="22"/>
      <c r="STO318" s="22"/>
      <c r="STP318" s="22"/>
      <c r="STQ318" s="22"/>
      <c r="STR318" s="22"/>
      <c r="STS318" s="22"/>
      <c r="STT318" s="22"/>
      <c r="STU318" s="22"/>
      <c r="STV318" s="22"/>
      <c r="STW318" s="22"/>
      <c r="STX318" s="22"/>
      <c r="STY318" s="22"/>
      <c r="STZ318" s="22"/>
      <c r="SUA318" s="22"/>
      <c r="SUB318" s="22"/>
      <c r="SUC318" s="22"/>
      <c r="SUD318" s="22"/>
      <c r="SUE318" s="22"/>
      <c r="SUF318" s="22"/>
      <c r="SUG318" s="22"/>
      <c r="SUH318" s="22"/>
      <c r="SUI318" s="22"/>
      <c r="SUJ318" s="22"/>
      <c r="SUK318" s="22"/>
      <c r="SUL318" s="22"/>
      <c r="SUM318" s="22"/>
      <c r="SUN318" s="22"/>
      <c r="SUO318" s="22"/>
      <c r="SUP318" s="22"/>
      <c r="SUQ318" s="22"/>
      <c r="SUR318" s="22"/>
      <c r="SUS318" s="22"/>
      <c r="SUT318" s="22"/>
      <c r="SUU318" s="22"/>
      <c r="SUV318" s="22"/>
      <c r="SUW318" s="22"/>
      <c r="SUX318" s="22"/>
      <c r="SUY318" s="22"/>
      <c r="SUZ318" s="22"/>
      <c r="SVA318" s="22"/>
      <c r="SVB318" s="22"/>
      <c r="SVC318" s="22"/>
      <c r="SVD318" s="22"/>
      <c r="SVE318" s="22"/>
      <c r="SVF318" s="22"/>
      <c r="SVG318" s="22"/>
      <c r="SVH318" s="22"/>
      <c r="SVI318" s="22"/>
      <c r="SVJ318" s="22"/>
      <c r="SVK318" s="22"/>
      <c r="SVL318" s="22"/>
      <c r="SVM318" s="22"/>
      <c r="SVN318" s="22"/>
      <c r="SVO318" s="22"/>
      <c r="SVP318" s="22"/>
      <c r="SVQ318" s="22"/>
      <c r="SVR318" s="22"/>
      <c r="SVS318" s="22"/>
      <c r="SVT318" s="22"/>
      <c r="SVU318" s="22"/>
      <c r="SVV318" s="22"/>
      <c r="SVW318" s="22"/>
      <c r="SVX318" s="22"/>
      <c r="SVY318" s="22"/>
      <c r="SVZ318" s="22"/>
      <c r="SWA318" s="22"/>
      <c r="SWB318" s="22"/>
      <c r="SWC318" s="22"/>
      <c r="SWD318" s="22"/>
      <c r="SWE318" s="22"/>
      <c r="SWF318" s="22"/>
      <c r="SWG318" s="22"/>
      <c r="SWH318" s="22"/>
      <c r="SWI318" s="22"/>
      <c r="SWJ318" s="22"/>
      <c r="SWK318" s="22"/>
      <c r="SWL318" s="22"/>
      <c r="SWM318" s="22"/>
      <c r="SWN318" s="22"/>
      <c r="SWO318" s="22"/>
      <c r="SWP318" s="22"/>
      <c r="SWQ318" s="22"/>
      <c r="SWR318" s="22"/>
      <c r="SWS318" s="22"/>
      <c r="SWT318" s="22"/>
      <c r="SWU318" s="22"/>
      <c r="SWV318" s="22"/>
      <c r="SWW318" s="22"/>
      <c r="SWX318" s="22"/>
      <c r="SWY318" s="22"/>
      <c r="SWZ318" s="22"/>
      <c r="SXA318" s="22"/>
      <c r="SXB318" s="22"/>
      <c r="SXC318" s="22"/>
      <c r="SXD318" s="22"/>
      <c r="SXE318" s="22"/>
      <c r="SXF318" s="22"/>
      <c r="SXG318" s="22"/>
      <c r="SXH318" s="22"/>
      <c r="SXI318" s="22"/>
      <c r="SXJ318" s="22"/>
      <c r="SXK318" s="22"/>
      <c r="SXL318" s="22"/>
      <c r="SXM318" s="22"/>
      <c r="SXN318" s="22"/>
      <c r="SXO318" s="22"/>
      <c r="SXP318" s="22"/>
      <c r="SXQ318" s="22"/>
      <c r="SXR318" s="22"/>
      <c r="SXS318" s="22"/>
      <c r="SXT318" s="22"/>
      <c r="SXU318" s="22"/>
      <c r="SXV318" s="22"/>
      <c r="SXW318" s="22"/>
      <c r="SXX318" s="22"/>
      <c r="SXY318" s="22"/>
      <c r="SXZ318" s="22"/>
      <c r="SYA318" s="22"/>
      <c r="SYB318" s="22"/>
      <c r="SYC318" s="22"/>
      <c r="SYD318" s="22"/>
      <c r="SYE318" s="22"/>
      <c r="SYF318" s="22"/>
      <c r="SYG318" s="22"/>
      <c r="SYH318" s="22"/>
      <c r="SYI318" s="22"/>
      <c r="SYJ318" s="22"/>
      <c r="SYK318" s="22"/>
      <c r="SYL318" s="22"/>
      <c r="SYM318" s="22"/>
      <c r="SYN318" s="22"/>
      <c r="SYO318" s="22"/>
      <c r="SYP318" s="22"/>
      <c r="SYQ318" s="22"/>
      <c r="SYR318" s="22"/>
      <c r="SYS318" s="22"/>
      <c r="SYT318" s="22"/>
      <c r="SYU318" s="22"/>
      <c r="SYV318" s="22"/>
      <c r="SYW318" s="22"/>
      <c r="SYX318" s="22"/>
      <c r="SYY318" s="22"/>
      <c r="SYZ318" s="22"/>
      <c r="SZA318" s="22"/>
      <c r="SZB318" s="22"/>
      <c r="SZC318" s="22"/>
      <c r="SZD318" s="22"/>
      <c r="SZE318" s="22"/>
      <c r="SZF318" s="22"/>
      <c r="SZG318" s="22"/>
      <c r="SZH318" s="22"/>
      <c r="SZI318" s="22"/>
      <c r="SZJ318" s="22"/>
      <c r="SZK318" s="22"/>
      <c r="SZL318" s="22"/>
      <c r="SZM318" s="22"/>
      <c r="SZN318" s="22"/>
      <c r="SZO318" s="22"/>
      <c r="SZP318" s="22"/>
      <c r="SZQ318" s="22"/>
      <c r="SZR318" s="22"/>
      <c r="SZS318" s="22"/>
      <c r="SZT318" s="22"/>
      <c r="SZU318" s="22"/>
      <c r="SZV318" s="22"/>
      <c r="SZW318" s="22"/>
      <c r="SZX318" s="22"/>
      <c r="SZY318" s="22"/>
      <c r="SZZ318" s="22"/>
      <c r="TAA318" s="22"/>
      <c r="TAB318" s="22"/>
      <c r="TAC318" s="22"/>
      <c r="TAD318" s="22"/>
      <c r="TAE318" s="22"/>
      <c r="TAF318" s="22"/>
      <c r="TAG318" s="22"/>
      <c r="TAH318" s="22"/>
      <c r="TAI318" s="22"/>
      <c r="TAJ318" s="22"/>
      <c r="TAK318" s="22"/>
      <c r="TAL318" s="22"/>
      <c r="TAM318" s="22"/>
      <c r="TAN318" s="22"/>
      <c r="TAO318" s="22"/>
      <c r="TAP318" s="22"/>
      <c r="TAQ318" s="22"/>
      <c r="TAR318" s="22"/>
      <c r="TAS318" s="22"/>
      <c r="TAT318" s="22"/>
      <c r="TAU318" s="22"/>
      <c r="TAV318" s="22"/>
      <c r="TAW318" s="22"/>
      <c r="TAX318" s="22"/>
      <c r="TAY318" s="22"/>
      <c r="TAZ318" s="22"/>
      <c r="TBA318" s="22"/>
      <c r="TBB318" s="22"/>
      <c r="TBC318" s="22"/>
      <c r="TBD318" s="22"/>
      <c r="TBE318" s="22"/>
      <c r="TBF318" s="22"/>
      <c r="TBG318" s="22"/>
      <c r="TBH318" s="22"/>
      <c r="TBI318" s="22"/>
      <c r="TBJ318" s="22"/>
      <c r="TBK318" s="22"/>
      <c r="TBL318" s="22"/>
      <c r="TBM318" s="22"/>
      <c r="TBN318" s="22"/>
      <c r="TBO318" s="22"/>
      <c r="TBP318" s="22"/>
      <c r="TBQ318" s="22"/>
      <c r="TBR318" s="22"/>
      <c r="TBS318" s="22"/>
      <c r="TBT318" s="22"/>
      <c r="TBU318" s="22"/>
      <c r="TBV318" s="22"/>
      <c r="TBW318" s="22"/>
      <c r="TBX318" s="22"/>
      <c r="TBY318" s="22"/>
      <c r="TBZ318" s="22"/>
      <c r="TCA318" s="22"/>
      <c r="TCB318" s="22"/>
      <c r="TCC318" s="22"/>
      <c r="TCD318" s="22"/>
      <c r="TCE318" s="22"/>
      <c r="TCF318" s="22"/>
      <c r="TCG318" s="22"/>
      <c r="TCH318" s="22"/>
      <c r="TCI318" s="22"/>
      <c r="TCJ318" s="22"/>
      <c r="TCK318" s="22"/>
      <c r="TCL318" s="22"/>
      <c r="TCM318" s="22"/>
      <c r="TCN318" s="22"/>
      <c r="TCO318" s="22"/>
      <c r="TCP318" s="22"/>
      <c r="TCQ318" s="22"/>
      <c r="TCR318" s="22"/>
      <c r="TCS318" s="22"/>
      <c r="TCT318" s="22"/>
      <c r="TCU318" s="22"/>
      <c r="TCV318" s="22"/>
      <c r="TCW318" s="22"/>
      <c r="TCX318" s="22"/>
      <c r="TCY318" s="22"/>
      <c r="TCZ318" s="22"/>
      <c r="TDA318" s="22"/>
      <c r="TDB318" s="22"/>
      <c r="TDC318" s="22"/>
      <c r="TDD318" s="22"/>
      <c r="TDE318" s="22"/>
      <c r="TDF318" s="22"/>
      <c r="TDG318" s="22"/>
      <c r="TDH318" s="22"/>
      <c r="TDI318" s="22"/>
      <c r="TDJ318" s="22"/>
      <c r="TDK318" s="22"/>
      <c r="TDL318" s="22"/>
      <c r="TDM318" s="22"/>
      <c r="TDN318" s="22"/>
      <c r="TDO318" s="22"/>
      <c r="TDP318" s="22"/>
      <c r="TDQ318" s="22"/>
      <c r="TDR318" s="22"/>
      <c r="TDS318" s="22"/>
      <c r="TDT318" s="22"/>
      <c r="TDU318" s="22"/>
      <c r="TDV318" s="22"/>
      <c r="TDW318" s="22"/>
      <c r="TDX318" s="22"/>
      <c r="TDY318" s="22"/>
      <c r="TDZ318" s="22"/>
      <c r="TEA318" s="22"/>
      <c r="TEB318" s="22"/>
      <c r="TEC318" s="22"/>
      <c r="TED318" s="22"/>
      <c r="TEE318" s="22"/>
      <c r="TEF318" s="22"/>
      <c r="TEG318" s="22"/>
      <c r="TEH318" s="22"/>
      <c r="TEI318" s="22"/>
      <c r="TEJ318" s="22"/>
      <c r="TEK318" s="22"/>
      <c r="TEL318" s="22"/>
      <c r="TEM318" s="22"/>
      <c r="TEN318" s="22"/>
      <c r="TEO318" s="22"/>
      <c r="TEP318" s="22"/>
      <c r="TEQ318" s="22"/>
      <c r="TER318" s="22"/>
      <c r="TES318" s="22"/>
      <c r="TET318" s="22"/>
      <c r="TEU318" s="22"/>
      <c r="TEV318" s="22"/>
      <c r="TEW318" s="22"/>
      <c r="TEX318" s="22"/>
      <c r="TEY318" s="22"/>
      <c r="TEZ318" s="22"/>
      <c r="TFA318" s="22"/>
      <c r="TFB318" s="22"/>
      <c r="TFC318" s="22"/>
      <c r="TFD318" s="22"/>
      <c r="TFE318" s="22"/>
      <c r="TFF318" s="22"/>
      <c r="TFG318" s="22"/>
      <c r="TFH318" s="22"/>
      <c r="TFI318" s="22"/>
      <c r="TFJ318" s="22"/>
      <c r="TFK318" s="22"/>
      <c r="TFL318" s="22"/>
      <c r="TFM318" s="22"/>
      <c r="TFN318" s="22"/>
      <c r="TFO318" s="22"/>
      <c r="TFP318" s="22"/>
      <c r="TFQ318" s="22"/>
      <c r="TFR318" s="22"/>
      <c r="TFS318" s="22"/>
      <c r="TFT318" s="22"/>
      <c r="TFU318" s="22"/>
      <c r="TFV318" s="22"/>
      <c r="TFW318" s="22"/>
      <c r="TFX318" s="22"/>
      <c r="TFY318" s="22"/>
      <c r="TFZ318" s="22"/>
      <c r="TGA318" s="22"/>
      <c r="TGB318" s="22"/>
      <c r="TGC318" s="22"/>
      <c r="TGD318" s="22"/>
      <c r="TGE318" s="22"/>
      <c r="TGF318" s="22"/>
      <c r="TGG318" s="22"/>
      <c r="TGH318" s="22"/>
      <c r="TGI318" s="22"/>
      <c r="TGJ318" s="22"/>
      <c r="TGK318" s="22"/>
      <c r="TGL318" s="22"/>
      <c r="TGM318" s="22"/>
      <c r="TGN318" s="22"/>
      <c r="TGO318" s="22"/>
      <c r="TGP318" s="22"/>
      <c r="TGQ318" s="22"/>
      <c r="TGR318" s="22"/>
      <c r="TGS318" s="22"/>
      <c r="TGT318" s="22"/>
      <c r="TGU318" s="22"/>
      <c r="TGV318" s="22"/>
      <c r="TGW318" s="22"/>
      <c r="TGX318" s="22"/>
      <c r="TGY318" s="22"/>
      <c r="TGZ318" s="22"/>
      <c r="THA318" s="22"/>
      <c r="THB318" s="22"/>
      <c r="THC318" s="22"/>
      <c r="THD318" s="22"/>
      <c r="THE318" s="22"/>
      <c r="THF318" s="22"/>
      <c r="THG318" s="22"/>
      <c r="THH318" s="22"/>
      <c r="THI318" s="22"/>
      <c r="THJ318" s="22"/>
      <c r="THK318" s="22"/>
      <c r="THL318" s="22"/>
      <c r="THM318" s="22"/>
      <c r="THN318" s="22"/>
      <c r="THO318" s="22"/>
      <c r="THP318" s="22"/>
      <c r="THQ318" s="22"/>
      <c r="THR318" s="22"/>
      <c r="THS318" s="22"/>
      <c r="THT318" s="22"/>
      <c r="THU318" s="22"/>
      <c r="THV318" s="22"/>
      <c r="THW318" s="22"/>
      <c r="THX318" s="22"/>
      <c r="THY318" s="22"/>
      <c r="THZ318" s="22"/>
      <c r="TIA318" s="22"/>
      <c r="TIB318" s="22"/>
      <c r="TIC318" s="22"/>
      <c r="TID318" s="22"/>
      <c r="TIE318" s="22"/>
      <c r="TIF318" s="22"/>
      <c r="TIG318" s="22"/>
      <c r="TIH318" s="22"/>
      <c r="TII318" s="22"/>
      <c r="TIJ318" s="22"/>
      <c r="TIK318" s="22"/>
      <c r="TIL318" s="22"/>
      <c r="TIM318" s="22"/>
      <c r="TIN318" s="22"/>
      <c r="TIO318" s="22"/>
      <c r="TIP318" s="22"/>
      <c r="TIQ318" s="22"/>
      <c r="TIR318" s="22"/>
      <c r="TIS318" s="22"/>
      <c r="TIT318" s="22"/>
      <c r="TIU318" s="22"/>
      <c r="TIV318" s="22"/>
      <c r="TIW318" s="22"/>
      <c r="TIX318" s="22"/>
      <c r="TIY318" s="22"/>
      <c r="TIZ318" s="22"/>
      <c r="TJA318" s="22"/>
      <c r="TJB318" s="22"/>
      <c r="TJC318" s="22"/>
      <c r="TJD318" s="22"/>
      <c r="TJE318" s="22"/>
      <c r="TJF318" s="22"/>
      <c r="TJG318" s="22"/>
      <c r="TJH318" s="22"/>
      <c r="TJI318" s="22"/>
      <c r="TJJ318" s="22"/>
      <c r="TJK318" s="22"/>
      <c r="TJL318" s="22"/>
      <c r="TJM318" s="22"/>
      <c r="TJN318" s="22"/>
      <c r="TJO318" s="22"/>
      <c r="TJP318" s="22"/>
      <c r="TJQ318" s="22"/>
      <c r="TJR318" s="22"/>
      <c r="TJS318" s="22"/>
      <c r="TJT318" s="22"/>
      <c r="TJU318" s="22"/>
      <c r="TJV318" s="22"/>
      <c r="TJW318" s="22"/>
      <c r="TJX318" s="22"/>
      <c r="TJY318" s="22"/>
      <c r="TJZ318" s="22"/>
      <c r="TKA318" s="22"/>
      <c r="TKB318" s="22"/>
      <c r="TKC318" s="22"/>
      <c r="TKD318" s="22"/>
      <c r="TKE318" s="22"/>
      <c r="TKF318" s="22"/>
      <c r="TKG318" s="22"/>
      <c r="TKH318" s="22"/>
      <c r="TKI318" s="22"/>
      <c r="TKJ318" s="22"/>
      <c r="TKK318" s="22"/>
      <c r="TKL318" s="22"/>
      <c r="TKM318" s="22"/>
      <c r="TKN318" s="22"/>
      <c r="TKO318" s="22"/>
      <c r="TKP318" s="22"/>
      <c r="TKQ318" s="22"/>
      <c r="TKR318" s="22"/>
      <c r="TKS318" s="22"/>
      <c r="TKT318" s="22"/>
      <c r="TKU318" s="22"/>
      <c r="TKV318" s="22"/>
      <c r="TKW318" s="22"/>
      <c r="TKX318" s="22"/>
      <c r="TKY318" s="22"/>
      <c r="TKZ318" s="22"/>
      <c r="TLA318" s="22"/>
      <c r="TLB318" s="22"/>
      <c r="TLC318" s="22"/>
      <c r="TLD318" s="22"/>
      <c r="TLE318" s="22"/>
      <c r="TLF318" s="22"/>
      <c r="TLG318" s="22"/>
      <c r="TLH318" s="22"/>
      <c r="TLI318" s="22"/>
      <c r="TLJ318" s="22"/>
      <c r="TLK318" s="22"/>
      <c r="TLL318" s="22"/>
      <c r="TLM318" s="22"/>
      <c r="TLN318" s="22"/>
      <c r="TLO318" s="22"/>
      <c r="TLP318" s="22"/>
      <c r="TLQ318" s="22"/>
      <c r="TLR318" s="22"/>
      <c r="TLS318" s="22"/>
      <c r="TLT318" s="22"/>
      <c r="TLU318" s="22"/>
      <c r="TLV318" s="22"/>
      <c r="TLW318" s="22"/>
      <c r="TLX318" s="22"/>
      <c r="TLY318" s="22"/>
      <c r="TLZ318" s="22"/>
      <c r="TMA318" s="22"/>
      <c r="TMB318" s="22"/>
      <c r="TMC318" s="22"/>
      <c r="TMD318" s="22"/>
      <c r="TME318" s="22"/>
      <c r="TMF318" s="22"/>
      <c r="TMG318" s="22"/>
      <c r="TMH318" s="22"/>
      <c r="TMI318" s="22"/>
      <c r="TMJ318" s="22"/>
      <c r="TMK318" s="22"/>
      <c r="TML318" s="22"/>
      <c r="TMM318" s="22"/>
      <c r="TMN318" s="22"/>
      <c r="TMO318" s="22"/>
      <c r="TMP318" s="22"/>
      <c r="TMQ318" s="22"/>
      <c r="TMR318" s="22"/>
      <c r="TMS318" s="22"/>
      <c r="TMT318" s="22"/>
      <c r="TMU318" s="22"/>
      <c r="TMV318" s="22"/>
      <c r="TMW318" s="22"/>
      <c r="TMX318" s="22"/>
      <c r="TMY318" s="22"/>
      <c r="TMZ318" s="22"/>
      <c r="TNA318" s="22"/>
      <c r="TNB318" s="22"/>
      <c r="TNC318" s="22"/>
      <c r="TND318" s="22"/>
      <c r="TNE318" s="22"/>
      <c r="TNF318" s="22"/>
      <c r="TNG318" s="22"/>
      <c r="TNH318" s="22"/>
      <c r="TNI318" s="22"/>
      <c r="TNJ318" s="22"/>
      <c r="TNK318" s="22"/>
      <c r="TNL318" s="22"/>
      <c r="TNM318" s="22"/>
      <c r="TNN318" s="22"/>
      <c r="TNO318" s="22"/>
      <c r="TNP318" s="22"/>
      <c r="TNQ318" s="22"/>
      <c r="TNR318" s="22"/>
      <c r="TNS318" s="22"/>
      <c r="TNT318" s="22"/>
      <c r="TNU318" s="22"/>
      <c r="TNV318" s="22"/>
      <c r="TNW318" s="22"/>
      <c r="TNX318" s="22"/>
      <c r="TNY318" s="22"/>
      <c r="TNZ318" s="22"/>
      <c r="TOA318" s="22"/>
      <c r="TOB318" s="22"/>
      <c r="TOC318" s="22"/>
      <c r="TOD318" s="22"/>
      <c r="TOE318" s="22"/>
      <c r="TOF318" s="22"/>
      <c r="TOG318" s="22"/>
      <c r="TOH318" s="22"/>
      <c r="TOI318" s="22"/>
      <c r="TOJ318" s="22"/>
      <c r="TOK318" s="22"/>
      <c r="TOL318" s="22"/>
      <c r="TOM318" s="22"/>
      <c r="TON318" s="22"/>
      <c r="TOO318" s="22"/>
      <c r="TOP318" s="22"/>
      <c r="TOQ318" s="22"/>
      <c r="TOR318" s="22"/>
      <c r="TOS318" s="22"/>
      <c r="TOT318" s="22"/>
      <c r="TOU318" s="22"/>
      <c r="TOV318" s="22"/>
      <c r="TOW318" s="22"/>
      <c r="TOX318" s="22"/>
      <c r="TOY318" s="22"/>
      <c r="TOZ318" s="22"/>
      <c r="TPA318" s="22"/>
      <c r="TPB318" s="22"/>
      <c r="TPC318" s="22"/>
      <c r="TPD318" s="22"/>
      <c r="TPE318" s="22"/>
      <c r="TPF318" s="22"/>
      <c r="TPG318" s="22"/>
      <c r="TPH318" s="22"/>
      <c r="TPI318" s="22"/>
      <c r="TPJ318" s="22"/>
      <c r="TPK318" s="22"/>
      <c r="TPL318" s="22"/>
      <c r="TPM318" s="22"/>
      <c r="TPN318" s="22"/>
      <c r="TPO318" s="22"/>
      <c r="TPP318" s="22"/>
      <c r="TPQ318" s="22"/>
      <c r="TPR318" s="22"/>
      <c r="TPS318" s="22"/>
      <c r="TPT318" s="22"/>
      <c r="TPU318" s="22"/>
      <c r="TPV318" s="22"/>
      <c r="TPW318" s="22"/>
      <c r="TPX318" s="22"/>
      <c r="TPY318" s="22"/>
      <c r="TPZ318" s="22"/>
      <c r="TQA318" s="22"/>
      <c r="TQB318" s="22"/>
      <c r="TQC318" s="22"/>
      <c r="TQD318" s="22"/>
      <c r="TQE318" s="22"/>
      <c r="TQF318" s="22"/>
      <c r="TQG318" s="22"/>
      <c r="TQH318" s="22"/>
      <c r="TQI318" s="22"/>
      <c r="TQJ318" s="22"/>
      <c r="TQK318" s="22"/>
      <c r="TQL318" s="22"/>
      <c r="TQM318" s="22"/>
      <c r="TQN318" s="22"/>
      <c r="TQO318" s="22"/>
      <c r="TQP318" s="22"/>
      <c r="TQQ318" s="22"/>
      <c r="TQR318" s="22"/>
      <c r="TQS318" s="22"/>
      <c r="TQT318" s="22"/>
      <c r="TQU318" s="22"/>
      <c r="TQV318" s="22"/>
      <c r="TQW318" s="22"/>
      <c r="TQX318" s="22"/>
      <c r="TQY318" s="22"/>
      <c r="TQZ318" s="22"/>
      <c r="TRA318" s="22"/>
      <c r="TRB318" s="22"/>
      <c r="TRC318" s="22"/>
      <c r="TRD318" s="22"/>
      <c r="TRE318" s="22"/>
      <c r="TRF318" s="22"/>
      <c r="TRG318" s="22"/>
      <c r="TRH318" s="22"/>
      <c r="TRI318" s="22"/>
      <c r="TRJ318" s="22"/>
      <c r="TRK318" s="22"/>
      <c r="TRL318" s="22"/>
      <c r="TRM318" s="22"/>
      <c r="TRN318" s="22"/>
      <c r="TRO318" s="22"/>
      <c r="TRP318" s="22"/>
      <c r="TRQ318" s="22"/>
      <c r="TRR318" s="22"/>
      <c r="TRS318" s="22"/>
      <c r="TRT318" s="22"/>
      <c r="TRU318" s="22"/>
      <c r="TRV318" s="22"/>
      <c r="TRW318" s="22"/>
      <c r="TRX318" s="22"/>
      <c r="TRY318" s="22"/>
      <c r="TRZ318" s="22"/>
      <c r="TSA318" s="22"/>
      <c r="TSB318" s="22"/>
      <c r="TSC318" s="22"/>
      <c r="TSD318" s="22"/>
      <c r="TSE318" s="22"/>
      <c r="TSF318" s="22"/>
      <c r="TSG318" s="22"/>
      <c r="TSH318" s="22"/>
      <c r="TSI318" s="22"/>
      <c r="TSJ318" s="22"/>
      <c r="TSK318" s="22"/>
      <c r="TSL318" s="22"/>
      <c r="TSM318" s="22"/>
      <c r="TSN318" s="22"/>
      <c r="TSO318" s="22"/>
      <c r="TSP318" s="22"/>
      <c r="TSQ318" s="22"/>
      <c r="TSR318" s="22"/>
      <c r="TSS318" s="22"/>
      <c r="TST318" s="22"/>
      <c r="TSU318" s="22"/>
      <c r="TSV318" s="22"/>
      <c r="TSW318" s="22"/>
      <c r="TSX318" s="22"/>
      <c r="TSY318" s="22"/>
      <c r="TSZ318" s="22"/>
      <c r="TTA318" s="22"/>
      <c r="TTB318" s="22"/>
      <c r="TTC318" s="22"/>
      <c r="TTD318" s="22"/>
      <c r="TTE318" s="22"/>
      <c r="TTF318" s="22"/>
      <c r="TTG318" s="22"/>
      <c r="TTH318" s="22"/>
      <c r="TTI318" s="22"/>
      <c r="TTJ318" s="22"/>
      <c r="TTK318" s="22"/>
      <c r="TTL318" s="22"/>
      <c r="TTM318" s="22"/>
      <c r="TTN318" s="22"/>
      <c r="TTO318" s="22"/>
      <c r="TTP318" s="22"/>
      <c r="TTQ318" s="22"/>
      <c r="TTR318" s="22"/>
      <c r="TTS318" s="22"/>
      <c r="TTT318" s="22"/>
      <c r="TTU318" s="22"/>
      <c r="TTV318" s="22"/>
      <c r="TTW318" s="22"/>
      <c r="TTX318" s="22"/>
      <c r="TTY318" s="22"/>
      <c r="TTZ318" s="22"/>
      <c r="TUA318" s="22"/>
      <c r="TUB318" s="22"/>
      <c r="TUC318" s="22"/>
      <c r="TUD318" s="22"/>
      <c r="TUE318" s="22"/>
      <c r="TUF318" s="22"/>
      <c r="TUG318" s="22"/>
      <c r="TUH318" s="22"/>
      <c r="TUI318" s="22"/>
      <c r="TUJ318" s="22"/>
      <c r="TUK318" s="22"/>
      <c r="TUL318" s="22"/>
      <c r="TUM318" s="22"/>
      <c r="TUN318" s="22"/>
      <c r="TUO318" s="22"/>
      <c r="TUP318" s="22"/>
      <c r="TUQ318" s="22"/>
      <c r="TUR318" s="22"/>
      <c r="TUS318" s="22"/>
      <c r="TUT318" s="22"/>
      <c r="TUU318" s="22"/>
      <c r="TUV318" s="22"/>
      <c r="TUW318" s="22"/>
      <c r="TUX318" s="22"/>
      <c r="TUY318" s="22"/>
      <c r="TUZ318" s="22"/>
      <c r="TVA318" s="22"/>
      <c r="TVB318" s="22"/>
      <c r="TVC318" s="22"/>
      <c r="TVD318" s="22"/>
      <c r="TVE318" s="22"/>
      <c r="TVF318" s="22"/>
      <c r="TVG318" s="22"/>
      <c r="TVH318" s="22"/>
      <c r="TVI318" s="22"/>
      <c r="TVJ318" s="22"/>
      <c r="TVK318" s="22"/>
      <c r="TVL318" s="22"/>
      <c r="TVM318" s="22"/>
      <c r="TVN318" s="22"/>
      <c r="TVO318" s="22"/>
      <c r="TVP318" s="22"/>
      <c r="TVQ318" s="22"/>
      <c r="TVR318" s="22"/>
      <c r="TVS318" s="22"/>
      <c r="TVT318" s="22"/>
      <c r="TVU318" s="22"/>
      <c r="TVV318" s="22"/>
      <c r="TVW318" s="22"/>
      <c r="TVX318" s="22"/>
      <c r="TVY318" s="22"/>
      <c r="TVZ318" s="22"/>
      <c r="TWA318" s="22"/>
      <c r="TWB318" s="22"/>
      <c r="TWC318" s="22"/>
      <c r="TWD318" s="22"/>
      <c r="TWE318" s="22"/>
      <c r="TWF318" s="22"/>
      <c r="TWG318" s="22"/>
      <c r="TWH318" s="22"/>
      <c r="TWI318" s="22"/>
      <c r="TWJ318" s="22"/>
      <c r="TWK318" s="22"/>
      <c r="TWL318" s="22"/>
      <c r="TWM318" s="22"/>
      <c r="TWN318" s="22"/>
      <c r="TWO318" s="22"/>
      <c r="TWP318" s="22"/>
      <c r="TWQ318" s="22"/>
      <c r="TWR318" s="22"/>
      <c r="TWS318" s="22"/>
      <c r="TWT318" s="22"/>
      <c r="TWU318" s="22"/>
      <c r="TWV318" s="22"/>
      <c r="TWW318" s="22"/>
      <c r="TWX318" s="22"/>
      <c r="TWY318" s="22"/>
      <c r="TWZ318" s="22"/>
      <c r="TXA318" s="22"/>
      <c r="TXB318" s="22"/>
      <c r="TXC318" s="22"/>
      <c r="TXD318" s="22"/>
      <c r="TXE318" s="22"/>
      <c r="TXF318" s="22"/>
      <c r="TXG318" s="22"/>
      <c r="TXH318" s="22"/>
      <c r="TXI318" s="22"/>
      <c r="TXJ318" s="22"/>
      <c r="TXK318" s="22"/>
      <c r="TXL318" s="22"/>
      <c r="TXM318" s="22"/>
      <c r="TXN318" s="22"/>
      <c r="TXO318" s="22"/>
      <c r="TXP318" s="22"/>
      <c r="TXQ318" s="22"/>
      <c r="TXR318" s="22"/>
      <c r="TXS318" s="22"/>
      <c r="TXT318" s="22"/>
      <c r="TXU318" s="22"/>
      <c r="TXV318" s="22"/>
      <c r="TXW318" s="22"/>
      <c r="TXX318" s="22"/>
      <c r="TXY318" s="22"/>
      <c r="TXZ318" s="22"/>
      <c r="TYA318" s="22"/>
      <c r="TYB318" s="22"/>
      <c r="TYC318" s="22"/>
      <c r="TYD318" s="22"/>
      <c r="TYE318" s="22"/>
      <c r="TYF318" s="22"/>
      <c r="TYG318" s="22"/>
      <c r="TYH318" s="22"/>
      <c r="TYI318" s="22"/>
      <c r="TYJ318" s="22"/>
      <c r="TYK318" s="22"/>
      <c r="TYL318" s="22"/>
      <c r="TYM318" s="22"/>
      <c r="TYN318" s="22"/>
      <c r="TYO318" s="22"/>
      <c r="TYP318" s="22"/>
      <c r="TYQ318" s="22"/>
      <c r="TYR318" s="22"/>
      <c r="TYS318" s="22"/>
      <c r="TYT318" s="22"/>
      <c r="TYU318" s="22"/>
      <c r="TYV318" s="22"/>
      <c r="TYW318" s="22"/>
      <c r="TYX318" s="22"/>
      <c r="TYY318" s="22"/>
      <c r="TYZ318" s="22"/>
      <c r="TZA318" s="22"/>
      <c r="TZB318" s="22"/>
      <c r="TZC318" s="22"/>
      <c r="TZD318" s="22"/>
      <c r="TZE318" s="22"/>
      <c r="TZF318" s="22"/>
      <c r="TZG318" s="22"/>
      <c r="TZH318" s="22"/>
      <c r="TZI318" s="22"/>
      <c r="TZJ318" s="22"/>
      <c r="TZK318" s="22"/>
      <c r="TZL318" s="22"/>
      <c r="TZM318" s="22"/>
      <c r="TZN318" s="22"/>
      <c r="TZO318" s="22"/>
      <c r="TZP318" s="22"/>
      <c r="TZQ318" s="22"/>
      <c r="TZR318" s="22"/>
      <c r="TZS318" s="22"/>
      <c r="TZT318" s="22"/>
      <c r="TZU318" s="22"/>
      <c r="TZV318" s="22"/>
      <c r="TZW318" s="22"/>
      <c r="TZX318" s="22"/>
      <c r="TZY318" s="22"/>
      <c r="TZZ318" s="22"/>
      <c r="UAA318" s="22"/>
      <c r="UAB318" s="22"/>
      <c r="UAC318" s="22"/>
      <c r="UAD318" s="22"/>
      <c r="UAE318" s="22"/>
      <c r="UAF318" s="22"/>
      <c r="UAG318" s="22"/>
      <c r="UAH318" s="22"/>
      <c r="UAI318" s="22"/>
      <c r="UAJ318" s="22"/>
      <c r="UAK318" s="22"/>
      <c r="UAL318" s="22"/>
      <c r="UAM318" s="22"/>
      <c r="UAN318" s="22"/>
      <c r="UAO318" s="22"/>
      <c r="UAP318" s="22"/>
      <c r="UAQ318" s="22"/>
      <c r="UAR318" s="22"/>
      <c r="UAS318" s="22"/>
      <c r="UAT318" s="22"/>
      <c r="UAU318" s="22"/>
      <c r="UAV318" s="22"/>
      <c r="UAW318" s="22"/>
      <c r="UAX318" s="22"/>
      <c r="UAY318" s="22"/>
      <c r="UAZ318" s="22"/>
      <c r="UBA318" s="22"/>
      <c r="UBB318" s="22"/>
      <c r="UBC318" s="22"/>
      <c r="UBD318" s="22"/>
      <c r="UBE318" s="22"/>
      <c r="UBF318" s="22"/>
      <c r="UBG318" s="22"/>
      <c r="UBH318" s="22"/>
      <c r="UBI318" s="22"/>
      <c r="UBJ318" s="22"/>
      <c r="UBK318" s="22"/>
      <c r="UBL318" s="22"/>
      <c r="UBM318" s="22"/>
      <c r="UBN318" s="22"/>
      <c r="UBO318" s="22"/>
      <c r="UBP318" s="22"/>
      <c r="UBQ318" s="22"/>
      <c r="UBR318" s="22"/>
      <c r="UBS318" s="22"/>
      <c r="UBT318" s="22"/>
      <c r="UBU318" s="22"/>
      <c r="UBV318" s="22"/>
      <c r="UBW318" s="22"/>
      <c r="UBX318" s="22"/>
      <c r="UBY318" s="22"/>
      <c r="UBZ318" s="22"/>
      <c r="UCA318" s="22"/>
      <c r="UCB318" s="22"/>
      <c r="UCC318" s="22"/>
      <c r="UCD318" s="22"/>
      <c r="UCE318" s="22"/>
      <c r="UCF318" s="22"/>
      <c r="UCG318" s="22"/>
      <c r="UCH318" s="22"/>
      <c r="UCI318" s="22"/>
      <c r="UCJ318" s="22"/>
      <c r="UCK318" s="22"/>
      <c r="UCL318" s="22"/>
      <c r="UCM318" s="22"/>
      <c r="UCN318" s="22"/>
      <c r="UCO318" s="22"/>
      <c r="UCP318" s="22"/>
      <c r="UCQ318" s="22"/>
      <c r="UCR318" s="22"/>
      <c r="UCS318" s="22"/>
      <c r="UCT318" s="22"/>
      <c r="UCU318" s="22"/>
      <c r="UCV318" s="22"/>
      <c r="UCW318" s="22"/>
      <c r="UCX318" s="22"/>
      <c r="UCY318" s="22"/>
      <c r="UCZ318" s="22"/>
      <c r="UDA318" s="22"/>
      <c r="UDB318" s="22"/>
      <c r="UDC318" s="22"/>
      <c r="UDD318" s="22"/>
      <c r="UDE318" s="22"/>
      <c r="UDF318" s="22"/>
      <c r="UDG318" s="22"/>
      <c r="UDH318" s="22"/>
      <c r="UDI318" s="22"/>
      <c r="UDJ318" s="22"/>
      <c r="UDK318" s="22"/>
      <c r="UDL318" s="22"/>
      <c r="UDM318" s="22"/>
      <c r="UDN318" s="22"/>
      <c r="UDO318" s="22"/>
      <c r="UDP318" s="22"/>
      <c r="UDQ318" s="22"/>
      <c r="UDR318" s="22"/>
      <c r="UDS318" s="22"/>
      <c r="UDT318" s="22"/>
      <c r="UDU318" s="22"/>
      <c r="UDV318" s="22"/>
      <c r="UDW318" s="22"/>
      <c r="UDX318" s="22"/>
      <c r="UDY318" s="22"/>
      <c r="UDZ318" s="22"/>
      <c r="UEA318" s="22"/>
      <c r="UEB318" s="22"/>
      <c r="UEC318" s="22"/>
      <c r="UED318" s="22"/>
      <c r="UEE318" s="22"/>
      <c r="UEF318" s="22"/>
      <c r="UEG318" s="22"/>
      <c r="UEH318" s="22"/>
      <c r="UEI318" s="22"/>
      <c r="UEJ318" s="22"/>
      <c r="UEK318" s="22"/>
      <c r="UEL318" s="22"/>
      <c r="UEM318" s="22"/>
      <c r="UEN318" s="22"/>
      <c r="UEO318" s="22"/>
      <c r="UEP318" s="22"/>
      <c r="UEQ318" s="22"/>
      <c r="UER318" s="22"/>
      <c r="UES318" s="22"/>
      <c r="UET318" s="22"/>
      <c r="UEU318" s="22"/>
      <c r="UEV318" s="22"/>
      <c r="UEW318" s="22"/>
      <c r="UEX318" s="22"/>
      <c r="UEY318" s="22"/>
      <c r="UEZ318" s="22"/>
      <c r="UFA318" s="22"/>
      <c r="UFB318" s="22"/>
      <c r="UFC318" s="22"/>
      <c r="UFD318" s="22"/>
      <c r="UFE318" s="22"/>
      <c r="UFF318" s="22"/>
      <c r="UFG318" s="22"/>
      <c r="UFH318" s="22"/>
      <c r="UFI318" s="22"/>
      <c r="UFJ318" s="22"/>
      <c r="UFK318" s="22"/>
      <c r="UFL318" s="22"/>
      <c r="UFM318" s="22"/>
      <c r="UFN318" s="22"/>
      <c r="UFO318" s="22"/>
      <c r="UFP318" s="22"/>
      <c r="UFQ318" s="22"/>
      <c r="UFR318" s="22"/>
      <c r="UFS318" s="22"/>
      <c r="UFT318" s="22"/>
      <c r="UFU318" s="22"/>
      <c r="UFV318" s="22"/>
      <c r="UFW318" s="22"/>
      <c r="UFX318" s="22"/>
      <c r="UFY318" s="22"/>
      <c r="UFZ318" s="22"/>
      <c r="UGA318" s="22"/>
      <c r="UGB318" s="22"/>
      <c r="UGC318" s="22"/>
      <c r="UGD318" s="22"/>
      <c r="UGE318" s="22"/>
      <c r="UGF318" s="22"/>
      <c r="UGG318" s="22"/>
      <c r="UGH318" s="22"/>
      <c r="UGI318" s="22"/>
      <c r="UGJ318" s="22"/>
      <c r="UGK318" s="22"/>
      <c r="UGL318" s="22"/>
      <c r="UGM318" s="22"/>
      <c r="UGN318" s="22"/>
      <c r="UGO318" s="22"/>
      <c r="UGP318" s="22"/>
      <c r="UGQ318" s="22"/>
      <c r="UGR318" s="22"/>
      <c r="UGS318" s="22"/>
      <c r="UGT318" s="22"/>
      <c r="UGU318" s="22"/>
      <c r="UGV318" s="22"/>
      <c r="UGW318" s="22"/>
      <c r="UGX318" s="22"/>
      <c r="UGY318" s="22"/>
      <c r="UGZ318" s="22"/>
      <c r="UHA318" s="22"/>
      <c r="UHB318" s="22"/>
      <c r="UHC318" s="22"/>
      <c r="UHD318" s="22"/>
      <c r="UHE318" s="22"/>
      <c r="UHF318" s="22"/>
      <c r="UHG318" s="22"/>
      <c r="UHH318" s="22"/>
      <c r="UHI318" s="22"/>
      <c r="UHJ318" s="22"/>
      <c r="UHK318" s="22"/>
      <c r="UHL318" s="22"/>
      <c r="UHM318" s="22"/>
      <c r="UHN318" s="22"/>
      <c r="UHO318" s="22"/>
      <c r="UHP318" s="22"/>
      <c r="UHQ318" s="22"/>
      <c r="UHR318" s="22"/>
      <c r="UHS318" s="22"/>
      <c r="UHT318" s="22"/>
      <c r="UHU318" s="22"/>
      <c r="UHV318" s="22"/>
      <c r="UHW318" s="22"/>
      <c r="UHX318" s="22"/>
      <c r="UHY318" s="22"/>
      <c r="UHZ318" s="22"/>
      <c r="UIA318" s="22"/>
      <c r="UIB318" s="22"/>
      <c r="UIC318" s="22"/>
      <c r="UID318" s="22"/>
      <c r="UIE318" s="22"/>
      <c r="UIF318" s="22"/>
      <c r="UIG318" s="22"/>
      <c r="UIH318" s="22"/>
      <c r="UII318" s="22"/>
      <c r="UIJ318" s="22"/>
      <c r="UIK318" s="22"/>
      <c r="UIL318" s="22"/>
      <c r="UIM318" s="22"/>
      <c r="UIN318" s="22"/>
      <c r="UIO318" s="22"/>
      <c r="UIP318" s="22"/>
      <c r="UIQ318" s="22"/>
      <c r="UIR318" s="22"/>
      <c r="UIS318" s="22"/>
      <c r="UIT318" s="22"/>
      <c r="UIU318" s="22"/>
      <c r="UIV318" s="22"/>
      <c r="UIW318" s="22"/>
      <c r="UIX318" s="22"/>
      <c r="UIY318" s="22"/>
      <c r="UIZ318" s="22"/>
      <c r="UJA318" s="22"/>
      <c r="UJB318" s="22"/>
      <c r="UJC318" s="22"/>
      <c r="UJD318" s="22"/>
      <c r="UJE318" s="22"/>
      <c r="UJF318" s="22"/>
      <c r="UJG318" s="22"/>
      <c r="UJH318" s="22"/>
      <c r="UJI318" s="22"/>
      <c r="UJJ318" s="22"/>
      <c r="UJK318" s="22"/>
      <c r="UJL318" s="22"/>
      <c r="UJM318" s="22"/>
      <c r="UJN318" s="22"/>
      <c r="UJO318" s="22"/>
      <c r="UJP318" s="22"/>
      <c r="UJQ318" s="22"/>
      <c r="UJR318" s="22"/>
      <c r="UJS318" s="22"/>
      <c r="UJT318" s="22"/>
      <c r="UJU318" s="22"/>
      <c r="UJV318" s="22"/>
      <c r="UJW318" s="22"/>
      <c r="UJX318" s="22"/>
      <c r="UJY318" s="22"/>
      <c r="UJZ318" s="22"/>
      <c r="UKA318" s="22"/>
      <c r="UKB318" s="22"/>
      <c r="UKC318" s="22"/>
      <c r="UKD318" s="22"/>
      <c r="UKE318" s="22"/>
      <c r="UKF318" s="22"/>
      <c r="UKG318" s="22"/>
      <c r="UKH318" s="22"/>
      <c r="UKI318" s="22"/>
      <c r="UKJ318" s="22"/>
      <c r="UKK318" s="22"/>
      <c r="UKL318" s="22"/>
      <c r="UKM318" s="22"/>
      <c r="UKN318" s="22"/>
      <c r="UKO318" s="22"/>
      <c r="UKP318" s="22"/>
      <c r="UKQ318" s="22"/>
      <c r="UKR318" s="22"/>
      <c r="UKS318" s="22"/>
      <c r="UKT318" s="22"/>
      <c r="UKU318" s="22"/>
      <c r="UKV318" s="22"/>
      <c r="UKW318" s="22"/>
      <c r="UKX318" s="22"/>
      <c r="UKY318" s="22"/>
      <c r="UKZ318" s="22"/>
      <c r="ULA318" s="22"/>
      <c r="ULB318" s="22"/>
      <c r="ULC318" s="22"/>
      <c r="ULD318" s="22"/>
      <c r="ULE318" s="22"/>
      <c r="ULF318" s="22"/>
      <c r="ULG318" s="22"/>
      <c r="ULH318" s="22"/>
      <c r="ULI318" s="22"/>
      <c r="ULJ318" s="22"/>
      <c r="ULK318" s="22"/>
      <c r="ULL318" s="22"/>
      <c r="ULM318" s="22"/>
      <c r="ULN318" s="22"/>
      <c r="ULO318" s="22"/>
      <c r="ULP318" s="22"/>
      <c r="ULQ318" s="22"/>
      <c r="ULR318" s="22"/>
      <c r="ULS318" s="22"/>
      <c r="ULT318" s="22"/>
      <c r="ULU318" s="22"/>
      <c r="ULV318" s="22"/>
      <c r="ULW318" s="22"/>
      <c r="ULX318" s="22"/>
      <c r="ULY318" s="22"/>
      <c r="ULZ318" s="22"/>
      <c r="UMA318" s="22"/>
      <c r="UMB318" s="22"/>
      <c r="UMC318" s="22"/>
      <c r="UMD318" s="22"/>
      <c r="UME318" s="22"/>
      <c r="UMF318" s="22"/>
      <c r="UMG318" s="22"/>
      <c r="UMH318" s="22"/>
      <c r="UMI318" s="22"/>
      <c r="UMJ318" s="22"/>
      <c r="UMK318" s="22"/>
      <c r="UML318" s="22"/>
      <c r="UMM318" s="22"/>
      <c r="UMN318" s="22"/>
      <c r="UMO318" s="22"/>
      <c r="UMP318" s="22"/>
      <c r="UMQ318" s="22"/>
      <c r="UMR318" s="22"/>
      <c r="UMS318" s="22"/>
      <c r="UMT318" s="22"/>
      <c r="UMU318" s="22"/>
      <c r="UMV318" s="22"/>
      <c r="UMW318" s="22"/>
      <c r="UMX318" s="22"/>
      <c r="UMY318" s="22"/>
      <c r="UMZ318" s="22"/>
      <c r="UNA318" s="22"/>
      <c r="UNB318" s="22"/>
      <c r="UNC318" s="22"/>
      <c r="UND318" s="22"/>
      <c r="UNE318" s="22"/>
      <c r="UNF318" s="22"/>
      <c r="UNG318" s="22"/>
      <c r="UNH318" s="22"/>
      <c r="UNI318" s="22"/>
      <c r="UNJ318" s="22"/>
      <c r="UNK318" s="22"/>
      <c r="UNL318" s="22"/>
      <c r="UNM318" s="22"/>
      <c r="UNN318" s="22"/>
      <c r="UNO318" s="22"/>
      <c r="UNP318" s="22"/>
      <c r="UNQ318" s="22"/>
      <c r="UNR318" s="22"/>
      <c r="UNS318" s="22"/>
      <c r="UNT318" s="22"/>
      <c r="UNU318" s="22"/>
      <c r="UNV318" s="22"/>
      <c r="UNW318" s="22"/>
      <c r="UNX318" s="22"/>
      <c r="UNY318" s="22"/>
      <c r="UNZ318" s="22"/>
      <c r="UOA318" s="22"/>
      <c r="UOB318" s="22"/>
      <c r="UOC318" s="22"/>
      <c r="UOD318" s="22"/>
      <c r="UOE318" s="22"/>
      <c r="UOF318" s="22"/>
      <c r="UOG318" s="22"/>
      <c r="UOH318" s="22"/>
      <c r="UOI318" s="22"/>
      <c r="UOJ318" s="22"/>
      <c r="UOK318" s="22"/>
      <c r="UOL318" s="22"/>
      <c r="UOM318" s="22"/>
      <c r="UON318" s="22"/>
      <c r="UOO318" s="22"/>
      <c r="UOP318" s="22"/>
      <c r="UOQ318" s="22"/>
      <c r="UOR318" s="22"/>
      <c r="UOS318" s="22"/>
      <c r="UOT318" s="22"/>
      <c r="UOU318" s="22"/>
      <c r="UOV318" s="22"/>
      <c r="UOW318" s="22"/>
      <c r="UOX318" s="22"/>
      <c r="UOY318" s="22"/>
      <c r="UOZ318" s="22"/>
      <c r="UPA318" s="22"/>
      <c r="UPB318" s="22"/>
      <c r="UPC318" s="22"/>
      <c r="UPD318" s="22"/>
      <c r="UPE318" s="22"/>
      <c r="UPF318" s="22"/>
      <c r="UPG318" s="22"/>
      <c r="UPH318" s="22"/>
      <c r="UPI318" s="22"/>
      <c r="UPJ318" s="22"/>
      <c r="UPK318" s="22"/>
      <c r="UPL318" s="22"/>
      <c r="UPM318" s="22"/>
      <c r="UPN318" s="22"/>
      <c r="UPO318" s="22"/>
      <c r="UPP318" s="22"/>
      <c r="UPQ318" s="22"/>
      <c r="UPR318" s="22"/>
      <c r="UPS318" s="22"/>
      <c r="UPT318" s="22"/>
      <c r="UPU318" s="22"/>
      <c r="UPV318" s="22"/>
      <c r="UPW318" s="22"/>
      <c r="UPX318" s="22"/>
      <c r="UPY318" s="22"/>
      <c r="UPZ318" s="22"/>
      <c r="UQA318" s="22"/>
      <c r="UQB318" s="22"/>
      <c r="UQC318" s="22"/>
      <c r="UQD318" s="22"/>
      <c r="UQE318" s="22"/>
      <c r="UQF318" s="22"/>
      <c r="UQG318" s="22"/>
      <c r="UQH318" s="22"/>
      <c r="UQI318" s="22"/>
      <c r="UQJ318" s="22"/>
      <c r="UQK318" s="22"/>
      <c r="UQL318" s="22"/>
      <c r="UQM318" s="22"/>
      <c r="UQN318" s="22"/>
      <c r="UQO318" s="22"/>
      <c r="UQP318" s="22"/>
      <c r="UQQ318" s="22"/>
      <c r="UQR318" s="22"/>
      <c r="UQS318" s="22"/>
      <c r="UQT318" s="22"/>
      <c r="UQU318" s="22"/>
      <c r="UQV318" s="22"/>
      <c r="UQW318" s="22"/>
      <c r="UQX318" s="22"/>
      <c r="UQY318" s="22"/>
      <c r="UQZ318" s="22"/>
      <c r="URA318" s="22"/>
      <c r="URB318" s="22"/>
      <c r="URC318" s="22"/>
      <c r="URD318" s="22"/>
      <c r="URE318" s="22"/>
      <c r="URF318" s="22"/>
      <c r="URG318" s="22"/>
      <c r="URH318" s="22"/>
      <c r="URI318" s="22"/>
      <c r="URJ318" s="22"/>
      <c r="URK318" s="22"/>
      <c r="URL318" s="22"/>
      <c r="URM318" s="22"/>
      <c r="URN318" s="22"/>
      <c r="URO318" s="22"/>
      <c r="URP318" s="22"/>
      <c r="URQ318" s="22"/>
      <c r="URR318" s="22"/>
      <c r="URS318" s="22"/>
      <c r="URT318" s="22"/>
      <c r="URU318" s="22"/>
      <c r="URV318" s="22"/>
      <c r="URW318" s="22"/>
      <c r="URX318" s="22"/>
      <c r="URY318" s="22"/>
      <c r="URZ318" s="22"/>
      <c r="USA318" s="22"/>
      <c r="USB318" s="22"/>
      <c r="USC318" s="22"/>
      <c r="USD318" s="22"/>
      <c r="USE318" s="22"/>
      <c r="USF318" s="22"/>
      <c r="USG318" s="22"/>
      <c r="USH318" s="22"/>
      <c r="USI318" s="22"/>
      <c r="USJ318" s="22"/>
      <c r="USK318" s="22"/>
      <c r="USL318" s="22"/>
      <c r="USM318" s="22"/>
      <c r="USN318" s="22"/>
      <c r="USO318" s="22"/>
      <c r="USP318" s="22"/>
      <c r="USQ318" s="22"/>
      <c r="USR318" s="22"/>
      <c r="USS318" s="22"/>
      <c r="UST318" s="22"/>
      <c r="USU318" s="22"/>
      <c r="USV318" s="22"/>
      <c r="USW318" s="22"/>
      <c r="USX318" s="22"/>
      <c r="USY318" s="22"/>
      <c r="USZ318" s="22"/>
      <c r="UTA318" s="22"/>
      <c r="UTB318" s="22"/>
      <c r="UTC318" s="22"/>
      <c r="UTD318" s="22"/>
      <c r="UTE318" s="22"/>
      <c r="UTF318" s="22"/>
      <c r="UTG318" s="22"/>
      <c r="UTH318" s="22"/>
      <c r="UTI318" s="22"/>
      <c r="UTJ318" s="22"/>
      <c r="UTK318" s="22"/>
      <c r="UTL318" s="22"/>
      <c r="UTM318" s="22"/>
      <c r="UTN318" s="22"/>
      <c r="UTO318" s="22"/>
      <c r="UTP318" s="22"/>
      <c r="UTQ318" s="22"/>
      <c r="UTR318" s="22"/>
      <c r="UTS318" s="22"/>
      <c r="UTT318" s="22"/>
      <c r="UTU318" s="22"/>
      <c r="UTV318" s="22"/>
      <c r="UTW318" s="22"/>
      <c r="UTX318" s="22"/>
      <c r="UTY318" s="22"/>
      <c r="UTZ318" s="22"/>
      <c r="UUA318" s="22"/>
      <c r="UUB318" s="22"/>
      <c r="UUC318" s="22"/>
      <c r="UUD318" s="22"/>
      <c r="UUE318" s="22"/>
      <c r="UUF318" s="22"/>
      <c r="UUG318" s="22"/>
      <c r="UUH318" s="22"/>
      <c r="UUI318" s="22"/>
      <c r="UUJ318" s="22"/>
      <c r="UUK318" s="22"/>
      <c r="UUL318" s="22"/>
      <c r="UUM318" s="22"/>
      <c r="UUN318" s="22"/>
      <c r="UUO318" s="22"/>
      <c r="UUP318" s="22"/>
      <c r="UUQ318" s="22"/>
      <c r="UUR318" s="22"/>
      <c r="UUS318" s="22"/>
      <c r="UUT318" s="22"/>
      <c r="UUU318" s="22"/>
      <c r="UUV318" s="22"/>
      <c r="UUW318" s="22"/>
      <c r="UUX318" s="22"/>
      <c r="UUY318" s="22"/>
      <c r="UUZ318" s="22"/>
      <c r="UVA318" s="22"/>
      <c r="UVB318" s="22"/>
      <c r="UVC318" s="22"/>
      <c r="UVD318" s="22"/>
      <c r="UVE318" s="22"/>
      <c r="UVF318" s="22"/>
      <c r="UVG318" s="22"/>
      <c r="UVH318" s="22"/>
      <c r="UVI318" s="22"/>
      <c r="UVJ318" s="22"/>
      <c r="UVK318" s="22"/>
      <c r="UVL318" s="22"/>
      <c r="UVM318" s="22"/>
      <c r="UVN318" s="22"/>
      <c r="UVO318" s="22"/>
      <c r="UVP318" s="22"/>
      <c r="UVQ318" s="22"/>
      <c r="UVR318" s="22"/>
      <c r="UVS318" s="22"/>
      <c r="UVT318" s="22"/>
      <c r="UVU318" s="22"/>
      <c r="UVV318" s="22"/>
      <c r="UVW318" s="22"/>
      <c r="UVX318" s="22"/>
      <c r="UVY318" s="22"/>
      <c r="UVZ318" s="22"/>
      <c r="UWA318" s="22"/>
      <c r="UWB318" s="22"/>
      <c r="UWC318" s="22"/>
      <c r="UWD318" s="22"/>
      <c r="UWE318" s="22"/>
      <c r="UWF318" s="22"/>
      <c r="UWG318" s="22"/>
      <c r="UWH318" s="22"/>
      <c r="UWI318" s="22"/>
      <c r="UWJ318" s="22"/>
      <c r="UWK318" s="22"/>
      <c r="UWL318" s="22"/>
      <c r="UWM318" s="22"/>
      <c r="UWN318" s="22"/>
      <c r="UWO318" s="22"/>
      <c r="UWP318" s="22"/>
      <c r="UWQ318" s="22"/>
      <c r="UWR318" s="22"/>
      <c r="UWS318" s="22"/>
      <c r="UWT318" s="22"/>
      <c r="UWU318" s="22"/>
      <c r="UWV318" s="22"/>
      <c r="UWW318" s="22"/>
      <c r="UWX318" s="22"/>
      <c r="UWY318" s="22"/>
      <c r="UWZ318" s="22"/>
      <c r="UXA318" s="22"/>
      <c r="UXB318" s="22"/>
      <c r="UXC318" s="22"/>
      <c r="UXD318" s="22"/>
      <c r="UXE318" s="22"/>
      <c r="UXF318" s="22"/>
      <c r="UXG318" s="22"/>
      <c r="UXH318" s="22"/>
      <c r="UXI318" s="22"/>
      <c r="UXJ318" s="22"/>
      <c r="UXK318" s="22"/>
      <c r="UXL318" s="22"/>
      <c r="UXM318" s="22"/>
      <c r="UXN318" s="22"/>
      <c r="UXO318" s="22"/>
      <c r="UXP318" s="22"/>
      <c r="UXQ318" s="22"/>
      <c r="UXR318" s="22"/>
      <c r="UXS318" s="22"/>
      <c r="UXT318" s="22"/>
      <c r="UXU318" s="22"/>
      <c r="UXV318" s="22"/>
      <c r="UXW318" s="22"/>
      <c r="UXX318" s="22"/>
      <c r="UXY318" s="22"/>
      <c r="UXZ318" s="22"/>
      <c r="UYA318" s="22"/>
      <c r="UYB318" s="22"/>
      <c r="UYC318" s="22"/>
      <c r="UYD318" s="22"/>
      <c r="UYE318" s="22"/>
      <c r="UYF318" s="22"/>
      <c r="UYG318" s="22"/>
      <c r="UYH318" s="22"/>
      <c r="UYI318" s="22"/>
      <c r="UYJ318" s="22"/>
      <c r="UYK318" s="22"/>
      <c r="UYL318" s="22"/>
      <c r="UYM318" s="22"/>
      <c r="UYN318" s="22"/>
      <c r="UYO318" s="22"/>
      <c r="UYP318" s="22"/>
      <c r="UYQ318" s="22"/>
      <c r="UYR318" s="22"/>
      <c r="UYS318" s="22"/>
      <c r="UYT318" s="22"/>
      <c r="UYU318" s="22"/>
      <c r="UYV318" s="22"/>
      <c r="UYW318" s="22"/>
      <c r="UYX318" s="22"/>
      <c r="UYY318" s="22"/>
      <c r="UYZ318" s="22"/>
      <c r="UZA318" s="22"/>
      <c r="UZB318" s="22"/>
      <c r="UZC318" s="22"/>
      <c r="UZD318" s="22"/>
      <c r="UZE318" s="22"/>
      <c r="UZF318" s="22"/>
      <c r="UZG318" s="22"/>
      <c r="UZH318" s="22"/>
      <c r="UZI318" s="22"/>
      <c r="UZJ318" s="22"/>
      <c r="UZK318" s="22"/>
      <c r="UZL318" s="22"/>
      <c r="UZM318" s="22"/>
      <c r="UZN318" s="22"/>
      <c r="UZO318" s="22"/>
      <c r="UZP318" s="22"/>
      <c r="UZQ318" s="22"/>
      <c r="UZR318" s="22"/>
      <c r="UZS318" s="22"/>
      <c r="UZT318" s="22"/>
      <c r="UZU318" s="22"/>
      <c r="UZV318" s="22"/>
      <c r="UZW318" s="22"/>
      <c r="UZX318" s="22"/>
      <c r="UZY318" s="22"/>
      <c r="UZZ318" s="22"/>
      <c r="VAA318" s="22"/>
      <c r="VAB318" s="22"/>
      <c r="VAC318" s="22"/>
      <c r="VAD318" s="22"/>
      <c r="VAE318" s="22"/>
      <c r="VAF318" s="22"/>
      <c r="VAG318" s="22"/>
      <c r="VAH318" s="22"/>
      <c r="VAI318" s="22"/>
      <c r="VAJ318" s="22"/>
      <c r="VAK318" s="22"/>
      <c r="VAL318" s="22"/>
      <c r="VAM318" s="22"/>
      <c r="VAN318" s="22"/>
      <c r="VAO318" s="22"/>
      <c r="VAP318" s="22"/>
      <c r="VAQ318" s="22"/>
      <c r="VAR318" s="22"/>
      <c r="VAS318" s="22"/>
      <c r="VAT318" s="22"/>
      <c r="VAU318" s="22"/>
      <c r="VAV318" s="22"/>
      <c r="VAW318" s="22"/>
      <c r="VAX318" s="22"/>
      <c r="VAY318" s="22"/>
      <c r="VAZ318" s="22"/>
      <c r="VBA318" s="22"/>
      <c r="VBB318" s="22"/>
      <c r="VBC318" s="22"/>
      <c r="VBD318" s="22"/>
      <c r="VBE318" s="22"/>
      <c r="VBF318" s="22"/>
      <c r="VBG318" s="22"/>
      <c r="VBH318" s="22"/>
      <c r="VBI318" s="22"/>
      <c r="VBJ318" s="22"/>
      <c r="VBK318" s="22"/>
      <c r="VBL318" s="22"/>
      <c r="VBM318" s="22"/>
      <c r="VBN318" s="22"/>
      <c r="VBO318" s="22"/>
      <c r="VBP318" s="22"/>
      <c r="VBQ318" s="22"/>
      <c r="VBR318" s="22"/>
      <c r="VBS318" s="22"/>
      <c r="VBT318" s="22"/>
      <c r="VBU318" s="22"/>
      <c r="VBV318" s="22"/>
      <c r="VBW318" s="22"/>
      <c r="VBX318" s="22"/>
      <c r="VBY318" s="22"/>
      <c r="VBZ318" s="22"/>
      <c r="VCA318" s="22"/>
      <c r="VCB318" s="22"/>
      <c r="VCC318" s="22"/>
      <c r="VCD318" s="22"/>
      <c r="VCE318" s="22"/>
      <c r="VCF318" s="22"/>
      <c r="VCG318" s="22"/>
      <c r="VCH318" s="22"/>
      <c r="VCI318" s="22"/>
      <c r="VCJ318" s="22"/>
      <c r="VCK318" s="22"/>
      <c r="VCL318" s="22"/>
      <c r="VCM318" s="22"/>
      <c r="VCN318" s="22"/>
      <c r="VCO318" s="22"/>
      <c r="VCP318" s="22"/>
      <c r="VCQ318" s="22"/>
      <c r="VCR318" s="22"/>
      <c r="VCS318" s="22"/>
      <c r="VCT318" s="22"/>
      <c r="VCU318" s="22"/>
      <c r="VCV318" s="22"/>
      <c r="VCW318" s="22"/>
      <c r="VCX318" s="22"/>
      <c r="VCY318" s="22"/>
      <c r="VCZ318" s="22"/>
      <c r="VDA318" s="22"/>
      <c r="VDB318" s="22"/>
      <c r="VDC318" s="22"/>
      <c r="VDD318" s="22"/>
      <c r="VDE318" s="22"/>
      <c r="VDF318" s="22"/>
      <c r="VDG318" s="22"/>
      <c r="VDH318" s="22"/>
      <c r="VDI318" s="22"/>
      <c r="VDJ318" s="22"/>
      <c r="VDK318" s="22"/>
      <c r="VDL318" s="22"/>
      <c r="VDM318" s="22"/>
      <c r="VDN318" s="22"/>
      <c r="VDO318" s="22"/>
      <c r="VDP318" s="22"/>
      <c r="VDQ318" s="22"/>
      <c r="VDR318" s="22"/>
      <c r="VDS318" s="22"/>
      <c r="VDT318" s="22"/>
      <c r="VDU318" s="22"/>
      <c r="VDV318" s="22"/>
      <c r="VDW318" s="22"/>
      <c r="VDX318" s="22"/>
      <c r="VDY318" s="22"/>
      <c r="VDZ318" s="22"/>
      <c r="VEA318" s="22"/>
      <c r="VEB318" s="22"/>
      <c r="VEC318" s="22"/>
      <c r="VED318" s="22"/>
      <c r="VEE318" s="22"/>
      <c r="VEF318" s="22"/>
      <c r="VEG318" s="22"/>
      <c r="VEH318" s="22"/>
      <c r="VEI318" s="22"/>
      <c r="VEJ318" s="22"/>
      <c r="VEK318" s="22"/>
      <c r="VEL318" s="22"/>
      <c r="VEM318" s="22"/>
      <c r="VEN318" s="22"/>
      <c r="VEO318" s="22"/>
      <c r="VEP318" s="22"/>
      <c r="VEQ318" s="22"/>
      <c r="VER318" s="22"/>
      <c r="VES318" s="22"/>
      <c r="VET318" s="22"/>
      <c r="VEU318" s="22"/>
      <c r="VEV318" s="22"/>
      <c r="VEW318" s="22"/>
      <c r="VEX318" s="22"/>
      <c r="VEY318" s="22"/>
      <c r="VEZ318" s="22"/>
      <c r="VFA318" s="22"/>
      <c r="VFB318" s="22"/>
      <c r="VFC318" s="22"/>
      <c r="VFD318" s="22"/>
      <c r="VFE318" s="22"/>
      <c r="VFF318" s="22"/>
      <c r="VFG318" s="22"/>
      <c r="VFH318" s="22"/>
      <c r="VFI318" s="22"/>
      <c r="VFJ318" s="22"/>
      <c r="VFK318" s="22"/>
      <c r="VFL318" s="22"/>
      <c r="VFM318" s="22"/>
      <c r="VFN318" s="22"/>
      <c r="VFO318" s="22"/>
      <c r="VFP318" s="22"/>
      <c r="VFQ318" s="22"/>
      <c r="VFR318" s="22"/>
      <c r="VFS318" s="22"/>
      <c r="VFT318" s="22"/>
      <c r="VFU318" s="22"/>
      <c r="VFV318" s="22"/>
      <c r="VFW318" s="22"/>
      <c r="VFX318" s="22"/>
      <c r="VFY318" s="22"/>
      <c r="VFZ318" s="22"/>
      <c r="VGA318" s="22"/>
      <c r="VGB318" s="22"/>
      <c r="VGC318" s="22"/>
      <c r="VGD318" s="22"/>
      <c r="VGE318" s="22"/>
      <c r="VGF318" s="22"/>
      <c r="VGG318" s="22"/>
      <c r="VGH318" s="22"/>
      <c r="VGI318" s="22"/>
      <c r="VGJ318" s="22"/>
      <c r="VGK318" s="22"/>
      <c r="VGL318" s="22"/>
      <c r="VGM318" s="22"/>
      <c r="VGN318" s="22"/>
      <c r="VGO318" s="22"/>
      <c r="VGP318" s="22"/>
      <c r="VGQ318" s="22"/>
      <c r="VGR318" s="22"/>
      <c r="VGS318" s="22"/>
      <c r="VGT318" s="22"/>
      <c r="VGU318" s="22"/>
      <c r="VGV318" s="22"/>
      <c r="VGW318" s="22"/>
      <c r="VGX318" s="22"/>
      <c r="VGY318" s="22"/>
      <c r="VGZ318" s="22"/>
      <c r="VHA318" s="22"/>
      <c r="VHB318" s="22"/>
      <c r="VHC318" s="22"/>
      <c r="VHD318" s="22"/>
      <c r="VHE318" s="22"/>
      <c r="VHF318" s="22"/>
      <c r="VHG318" s="22"/>
      <c r="VHH318" s="22"/>
      <c r="VHI318" s="22"/>
      <c r="VHJ318" s="22"/>
      <c r="VHK318" s="22"/>
      <c r="VHL318" s="22"/>
      <c r="VHM318" s="22"/>
      <c r="VHN318" s="22"/>
      <c r="VHO318" s="22"/>
      <c r="VHP318" s="22"/>
      <c r="VHQ318" s="22"/>
      <c r="VHR318" s="22"/>
      <c r="VHS318" s="22"/>
      <c r="VHT318" s="22"/>
      <c r="VHU318" s="22"/>
      <c r="VHV318" s="22"/>
      <c r="VHW318" s="22"/>
      <c r="VHX318" s="22"/>
      <c r="VHY318" s="22"/>
      <c r="VHZ318" s="22"/>
      <c r="VIA318" s="22"/>
      <c r="VIB318" s="22"/>
      <c r="VIC318" s="22"/>
      <c r="VID318" s="22"/>
      <c r="VIE318" s="22"/>
      <c r="VIF318" s="22"/>
      <c r="VIG318" s="22"/>
      <c r="VIH318" s="22"/>
      <c r="VII318" s="22"/>
      <c r="VIJ318" s="22"/>
      <c r="VIK318" s="22"/>
      <c r="VIL318" s="22"/>
      <c r="VIM318" s="22"/>
      <c r="VIN318" s="22"/>
      <c r="VIO318" s="22"/>
      <c r="VIP318" s="22"/>
      <c r="VIQ318" s="22"/>
      <c r="VIR318" s="22"/>
      <c r="VIS318" s="22"/>
      <c r="VIT318" s="22"/>
      <c r="VIU318" s="22"/>
      <c r="VIV318" s="22"/>
      <c r="VIW318" s="22"/>
      <c r="VIX318" s="22"/>
      <c r="VIY318" s="22"/>
      <c r="VIZ318" s="22"/>
      <c r="VJA318" s="22"/>
      <c r="VJB318" s="22"/>
      <c r="VJC318" s="22"/>
      <c r="VJD318" s="22"/>
      <c r="VJE318" s="22"/>
      <c r="VJF318" s="22"/>
      <c r="VJG318" s="22"/>
      <c r="VJH318" s="22"/>
      <c r="VJI318" s="22"/>
      <c r="VJJ318" s="22"/>
      <c r="VJK318" s="22"/>
      <c r="VJL318" s="22"/>
      <c r="VJM318" s="22"/>
      <c r="VJN318" s="22"/>
      <c r="VJO318" s="22"/>
      <c r="VJP318" s="22"/>
      <c r="VJQ318" s="22"/>
      <c r="VJR318" s="22"/>
      <c r="VJS318" s="22"/>
      <c r="VJT318" s="22"/>
      <c r="VJU318" s="22"/>
      <c r="VJV318" s="22"/>
      <c r="VJW318" s="22"/>
      <c r="VJX318" s="22"/>
      <c r="VJY318" s="22"/>
      <c r="VJZ318" s="22"/>
      <c r="VKA318" s="22"/>
      <c r="VKB318" s="22"/>
      <c r="VKC318" s="22"/>
      <c r="VKD318" s="22"/>
      <c r="VKE318" s="22"/>
      <c r="VKF318" s="22"/>
      <c r="VKG318" s="22"/>
      <c r="VKH318" s="22"/>
      <c r="VKI318" s="22"/>
      <c r="VKJ318" s="22"/>
      <c r="VKK318" s="22"/>
      <c r="VKL318" s="22"/>
      <c r="VKM318" s="22"/>
      <c r="VKN318" s="22"/>
      <c r="VKO318" s="22"/>
      <c r="VKP318" s="22"/>
      <c r="VKQ318" s="22"/>
      <c r="VKR318" s="22"/>
      <c r="VKS318" s="22"/>
      <c r="VKT318" s="22"/>
      <c r="VKU318" s="22"/>
      <c r="VKV318" s="22"/>
      <c r="VKW318" s="22"/>
      <c r="VKX318" s="22"/>
      <c r="VKY318" s="22"/>
      <c r="VKZ318" s="22"/>
      <c r="VLA318" s="22"/>
      <c r="VLB318" s="22"/>
      <c r="VLC318" s="22"/>
      <c r="VLD318" s="22"/>
      <c r="VLE318" s="22"/>
      <c r="VLF318" s="22"/>
      <c r="VLG318" s="22"/>
      <c r="VLH318" s="22"/>
      <c r="VLI318" s="22"/>
      <c r="VLJ318" s="22"/>
      <c r="VLK318" s="22"/>
      <c r="VLL318" s="22"/>
      <c r="VLM318" s="22"/>
      <c r="VLN318" s="22"/>
      <c r="VLO318" s="22"/>
      <c r="VLP318" s="22"/>
      <c r="VLQ318" s="22"/>
      <c r="VLR318" s="22"/>
      <c r="VLS318" s="22"/>
      <c r="VLT318" s="22"/>
      <c r="VLU318" s="22"/>
      <c r="VLV318" s="22"/>
      <c r="VLW318" s="22"/>
      <c r="VLX318" s="22"/>
      <c r="VLY318" s="22"/>
      <c r="VLZ318" s="22"/>
      <c r="VMA318" s="22"/>
      <c r="VMB318" s="22"/>
      <c r="VMC318" s="22"/>
      <c r="VMD318" s="22"/>
      <c r="VME318" s="22"/>
      <c r="VMF318" s="22"/>
      <c r="VMG318" s="22"/>
      <c r="VMH318" s="22"/>
      <c r="VMI318" s="22"/>
      <c r="VMJ318" s="22"/>
      <c r="VMK318" s="22"/>
      <c r="VML318" s="22"/>
      <c r="VMM318" s="22"/>
      <c r="VMN318" s="22"/>
      <c r="VMO318" s="22"/>
      <c r="VMP318" s="22"/>
      <c r="VMQ318" s="22"/>
      <c r="VMR318" s="22"/>
      <c r="VMS318" s="22"/>
      <c r="VMT318" s="22"/>
      <c r="VMU318" s="22"/>
      <c r="VMV318" s="22"/>
      <c r="VMW318" s="22"/>
      <c r="VMX318" s="22"/>
      <c r="VMY318" s="22"/>
      <c r="VMZ318" s="22"/>
      <c r="VNA318" s="22"/>
      <c r="VNB318" s="22"/>
      <c r="VNC318" s="22"/>
      <c r="VND318" s="22"/>
      <c r="VNE318" s="22"/>
      <c r="VNF318" s="22"/>
      <c r="VNG318" s="22"/>
      <c r="VNH318" s="22"/>
      <c r="VNI318" s="22"/>
      <c r="VNJ318" s="22"/>
      <c r="VNK318" s="22"/>
      <c r="VNL318" s="22"/>
      <c r="VNM318" s="22"/>
      <c r="VNN318" s="22"/>
      <c r="VNO318" s="22"/>
      <c r="VNP318" s="22"/>
      <c r="VNQ318" s="22"/>
      <c r="VNR318" s="22"/>
      <c r="VNS318" s="22"/>
      <c r="VNT318" s="22"/>
      <c r="VNU318" s="22"/>
      <c r="VNV318" s="22"/>
      <c r="VNW318" s="22"/>
      <c r="VNX318" s="22"/>
      <c r="VNY318" s="22"/>
      <c r="VNZ318" s="22"/>
      <c r="VOA318" s="22"/>
      <c r="VOB318" s="22"/>
      <c r="VOC318" s="22"/>
      <c r="VOD318" s="22"/>
      <c r="VOE318" s="22"/>
      <c r="VOF318" s="22"/>
      <c r="VOG318" s="22"/>
      <c r="VOH318" s="22"/>
      <c r="VOI318" s="22"/>
      <c r="VOJ318" s="22"/>
      <c r="VOK318" s="22"/>
      <c r="VOL318" s="22"/>
      <c r="VOM318" s="22"/>
      <c r="VON318" s="22"/>
      <c r="VOO318" s="22"/>
      <c r="VOP318" s="22"/>
      <c r="VOQ318" s="22"/>
      <c r="VOR318" s="22"/>
      <c r="VOS318" s="22"/>
      <c r="VOT318" s="22"/>
      <c r="VOU318" s="22"/>
      <c r="VOV318" s="22"/>
      <c r="VOW318" s="22"/>
      <c r="VOX318" s="22"/>
      <c r="VOY318" s="22"/>
      <c r="VOZ318" s="22"/>
      <c r="VPA318" s="22"/>
      <c r="VPB318" s="22"/>
      <c r="VPC318" s="22"/>
      <c r="VPD318" s="22"/>
      <c r="VPE318" s="22"/>
      <c r="VPF318" s="22"/>
      <c r="VPG318" s="22"/>
      <c r="VPH318" s="22"/>
      <c r="VPI318" s="22"/>
      <c r="VPJ318" s="22"/>
      <c r="VPK318" s="22"/>
      <c r="VPL318" s="22"/>
      <c r="VPM318" s="22"/>
      <c r="VPN318" s="22"/>
      <c r="VPO318" s="22"/>
      <c r="VPP318" s="22"/>
      <c r="VPQ318" s="22"/>
      <c r="VPR318" s="22"/>
      <c r="VPS318" s="22"/>
      <c r="VPT318" s="22"/>
      <c r="VPU318" s="22"/>
      <c r="VPV318" s="22"/>
      <c r="VPW318" s="22"/>
      <c r="VPX318" s="22"/>
      <c r="VPY318" s="22"/>
      <c r="VPZ318" s="22"/>
      <c r="VQA318" s="22"/>
      <c r="VQB318" s="22"/>
      <c r="VQC318" s="22"/>
      <c r="VQD318" s="22"/>
      <c r="VQE318" s="22"/>
      <c r="VQF318" s="22"/>
      <c r="VQG318" s="22"/>
      <c r="VQH318" s="22"/>
      <c r="VQI318" s="22"/>
      <c r="VQJ318" s="22"/>
      <c r="VQK318" s="22"/>
      <c r="VQL318" s="22"/>
      <c r="VQM318" s="22"/>
      <c r="VQN318" s="22"/>
      <c r="VQO318" s="22"/>
      <c r="VQP318" s="22"/>
      <c r="VQQ318" s="22"/>
      <c r="VQR318" s="22"/>
      <c r="VQS318" s="22"/>
      <c r="VQT318" s="22"/>
      <c r="VQU318" s="22"/>
      <c r="VQV318" s="22"/>
      <c r="VQW318" s="22"/>
      <c r="VQX318" s="22"/>
      <c r="VQY318" s="22"/>
      <c r="VQZ318" s="22"/>
      <c r="VRA318" s="22"/>
      <c r="VRB318" s="22"/>
      <c r="VRC318" s="22"/>
      <c r="VRD318" s="22"/>
      <c r="VRE318" s="22"/>
      <c r="VRF318" s="22"/>
      <c r="VRG318" s="22"/>
      <c r="VRH318" s="22"/>
      <c r="VRI318" s="22"/>
      <c r="VRJ318" s="22"/>
      <c r="VRK318" s="22"/>
      <c r="VRL318" s="22"/>
      <c r="VRM318" s="22"/>
      <c r="VRN318" s="22"/>
      <c r="VRO318" s="22"/>
      <c r="VRP318" s="22"/>
      <c r="VRQ318" s="22"/>
      <c r="VRR318" s="22"/>
      <c r="VRS318" s="22"/>
      <c r="VRT318" s="22"/>
      <c r="VRU318" s="22"/>
      <c r="VRV318" s="22"/>
      <c r="VRW318" s="22"/>
      <c r="VRX318" s="22"/>
      <c r="VRY318" s="22"/>
      <c r="VRZ318" s="22"/>
      <c r="VSA318" s="22"/>
      <c r="VSB318" s="22"/>
      <c r="VSC318" s="22"/>
      <c r="VSD318" s="22"/>
      <c r="VSE318" s="22"/>
      <c r="VSF318" s="22"/>
      <c r="VSG318" s="22"/>
      <c r="VSH318" s="22"/>
      <c r="VSI318" s="22"/>
      <c r="VSJ318" s="22"/>
      <c r="VSK318" s="22"/>
      <c r="VSL318" s="22"/>
      <c r="VSM318" s="22"/>
      <c r="VSN318" s="22"/>
      <c r="VSO318" s="22"/>
      <c r="VSP318" s="22"/>
      <c r="VSQ318" s="22"/>
      <c r="VSR318" s="22"/>
      <c r="VSS318" s="22"/>
      <c r="VST318" s="22"/>
      <c r="VSU318" s="22"/>
      <c r="VSV318" s="22"/>
      <c r="VSW318" s="22"/>
      <c r="VSX318" s="22"/>
      <c r="VSY318" s="22"/>
      <c r="VSZ318" s="22"/>
      <c r="VTA318" s="22"/>
      <c r="VTB318" s="22"/>
      <c r="VTC318" s="22"/>
      <c r="VTD318" s="22"/>
      <c r="VTE318" s="22"/>
      <c r="VTF318" s="22"/>
      <c r="VTG318" s="22"/>
      <c r="VTH318" s="22"/>
      <c r="VTI318" s="22"/>
      <c r="VTJ318" s="22"/>
      <c r="VTK318" s="22"/>
      <c r="VTL318" s="22"/>
      <c r="VTM318" s="22"/>
      <c r="VTN318" s="22"/>
      <c r="VTO318" s="22"/>
      <c r="VTP318" s="22"/>
      <c r="VTQ318" s="22"/>
      <c r="VTR318" s="22"/>
      <c r="VTS318" s="22"/>
      <c r="VTT318" s="22"/>
      <c r="VTU318" s="22"/>
      <c r="VTV318" s="22"/>
      <c r="VTW318" s="22"/>
      <c r="VTX318" s="22"/>
      <c r="VTY318" s="22"/>
      <c r="VTZ318" s="22"/>
      <c r="VUA318" s="22"/>
      <c r="VUB318" s="22"/>
      <c r="VUC318" s="22"/>
      <c r="VUD318" s="22"/>
      <c r="VUE318" s="22"/>
      <c r="VUF318" s="22"/>
      <c r="VUG318" s="22"/>
      <c r="VUH318" s="22"/>
      <c r="VUI318" s="22"/>
      <c r="VUJ318" s="22"/>
      <c r="VUK318" s="22"/>
      <c r="VUL318" s="22"/>
      <c r="VUM318" s="22"/>
      <c r="VUN318" s="22"/>
      <c r="VUO318" s="22"/>
      <c r="VUP318" s="22"/>
      <c r="VUQ318" s="22"/>
      <c r="VUR318" s="22"/>
      <c r="VUS318" s="22"/>
      <c r="VUT318" s="22"/>
      <c r="VUU318" s="22"/>
      <c r="VUV318" s="22"/>
      <c r="VUW318" s="22"/>
      <c r="VUX318" s="22"/>
      <c r="VUY318" s="22"/>
      <c r="VUZ318" s="22"/>
      <c r="VVA318" s="22"/>
      <c r="VVB318" s="22"/>
      <c r="VVC318" s="22"/>
      <c r="VVD318" s="22"/>
      <c r="VVE318" s="22"/>
      <c r="VVF318" s="22"/>
      <c r="VVG318" s="22"/>
      <c r="VVH318" s="22"/>
      <c r="VVI318" s="22"/>
      <c r="VVJ318" s="22"/>
      <c r="VVK318" s="22"/>
      <c r="VVL318" s="22"/>
      <c r="VVM318" s="22"/>
      <c r="VVN318" s="22"/>
      <c r="VVO318" s="22"/>
      <c r="VVP318" s="22"/>
      <c r="VVQ318" s="22"/>
      <c r="VVR318" s="22"/>
      <c r="VVS318" s="22"/>
      <c r="VVT318" s="22"/>
      <c r="VVU318" s="22"/>
      <c r="VVV318" s="22"/>
      <c r="VVW318" s="22"/>
      <c r="VVX318" s="22"/>
      <c r="VVY318" s="22"/>
      <c r="VVZ318" s="22"/>
      <c r="VWA318" s="22"/>
      <c r="VWB318" s="22"/>
      <c r="VWC318" s="22"/>
      <c r="VWD318" s="22"/>
      <c r="VWE318" s="22"/>
      <c r="VWF318" s="22"/>
      <c r="VWG318" s="22"/>
      <c r="VWH318" s="22"/>
      <c r="VWI318" s="22"/>
      <c r="VWJ318" s="22"/>
      <c r="VWK318" s="22"/>
      <c r="VWL318" s="22"/>
      <c r="VWM318" s="22"/>
      <c r="VWN318" s="22"/>
      <c r="VWO318" s="22"/>
      <c r="VWP318" s="22"/>
      <c r="VWQ318" s="22"/>
      <c r="VWR318" s="22"/>
      <c r="VWS318" s="22"/>
      <c r="VWT318" s="22"/>
      <c r="VWU318" s="22"/>
      <c r="VWV318" s="22"/>
      <c r="VWW318" s="22"/>
      <c r="VWX318" s="22"/>
      <c r="VWY318" s="22"/>
      <c r="VWZ318" s="22"/>
      <c r="VXA318" s="22"/>
      <c r="VXB318" s="22"/>
      <c r="VXC318" s="22"/>
      <c r="VXD318" s="22"/>
      <c r="VXE318" s="22"/>
      <c r="VXF318" s="22"/>
      <c r="VXG318" s="22"/>
      <c r="VXH318" s="22"/>
      <c r="VXI318" s="22"/>
      <c r="VXJ318" s="22"/>
      <c r="VXK318" s="22"/>
      <c r="VXL318" s="22"/>
      <c r="VXM318" s="22"/>
      <c r="VXN318" s="22"/>
      <c r="VXO318" s="22"/>
      <c r="VXP318" s="22"/>
      <c r="VXQ318" s="22"/>
      <c r="VXR318" s="22"/>
      <c r="VXS318" s="22"/>
      <c r="VXT318" s="22"/>
      <c r="VXU318" s="22"/>
      <c r="VXV318" s="22"/>
      <c r="VXW318" s="22"/>
      <c r="VXX318" s="22"/>
      <c r="VXY318" s="22"/>
      <c r="VXZ318" s="22"/>
      <c r="VYA318" s="22"/>
      <c r="VYB318" s="22"/>
      <c r="VYC318" s="22"/>
      <c r="VYD318" s="22"/>
      <c r="VYE318" s="22"/>
      <c r="VYF318" s="22"/>
      <c r="VYG318" s="22"/>
      <c r="VYH318" s="22"/>
      <c r="VYI318" s="22"/>
      <c r="VYJ318" s="22"/>
      <c r="VYK318" s="22"/>
      <c r="VYL318" s="22"/>
      <c r="VYM318" s="22"/>
      <c r="VYN318" s="22"/>
      <c r="VYO318" s="22"/>
      <c r="VYP318" s="22"/>
      <c r="VYQ318" s="22"/>
      <c r="VYR318" s="22"/>
      <c r="VYS318" s="22"/>
      <c r="VYT318" s="22"/>
      <c r="VYU318" s="22"/>
      <c r="VYV318" s="22"/>
      <c r="VYW318" s="22"/>
      <c r="VYX318" s="22"/>
      <c r="VYY318" s="22"/>
      <c r="VYZ318" s="22"/>
      <c r="VZA318" s="22"/>
      <c r="VZB318" s="22"/>
      <c r="VZC318" s="22"/>
      <c r="VZD318" s="22"/>
      <c r="VZE318" s="22"/>
      <c r="VZF318" s="22"/>
      <c r="VZG318" s="22"/>
      <c r="VZH318" s="22"/>
      <c r="VZI318" s="22"/>
      <c r="VZJ318" s="22"/>
      <c r="VZK318" s="22"/>
      <c r="VZL318" s="22"/>
      <c r="VZM318" s="22"/>
      <c r="VZN318" s="22"/>
      <c r="VZO318" s="22"/>
      <c r="VZP318" s="22"/>
      <c r="VZQ318" s="22"/>
      <c r="VZR318" s="22"/>
      <c r="VZS318" s="22"/>
      <c r="VZT318" s="22"/>
      <c r="VZU318" s="22"/>
      <c r="VZV318" s="22"/>
      <c r="VZW318" s="22"/>
      <c r="VZX318" s="22"/>
      <c r="VZY318" s="22"/>
      <c r="VZZ318" s="22"/>
      <c r="WAA318" s="22"/>
      <c r="WAB318" s="22"/>
      <c r="WAC318" s="22"/>
      <c r="WAD318" s="22"/>
      <c r="WAE318" s="22"/>
      <c r="WAF318" s="22"/>
      <c r="WAG318" s="22"/>
      <c r="WAH318" s="22"/>
      <c r="WAI318" s="22"/>
      <c r="WAJ318" s="22"/>
      <c r="WAK318" s="22"/>
      <c r="WAL318" s="22"/>
      <c r="WAM318" s="22"/>
      <c r="WAN318" s="22"/>
      <c r="WAO318" s="22"/>
      <c r="WAP318" s="22"/>
      <c r="WAQ318" s="22"/>
      <c r="WAR318" s="22"/>
      <c r="WAS318" s="22"/>
      <c r="WAT318" s="22"/>
      <c r="WAU318" s="22"/>
      <c r="WAV318" s="22"/>
      <c r="WAW318" s="22"/>
      <c r="WAX318" s="22"/>
      <c r="WAY318" s="22"/>
      <c r="WAZ318" s="22"/>
      <c r="WBA318" s="22"/>
      <c r="WBB318" s="22"/>
      <c r="WBC318" s="22"/>
      <c r="WBD318" s="22"/>
      <c r="WBE318" s="22"/>
      <c r="WBF318" s="22"/>
      <c r="WBG318" s="22"/>
      <c r="WBH318" s="22"/>
      <c r="WBI318" s="22"/>
      <c r="WBJ318" s="22"/>
      <c r="WBK318" s="22"/>
      <c r="WBL318" s="22"/>
      <c r="WBM318" s="22"/>
      <c r="WBN318" s="22"/>
      <c r="WBO318" s="22"/>
      <c r="WBP318" s="22"/>
      <c r="WBQ318" s="22"/>
      <c r="WBR318" s="22"/>
      <c r="WBS318" s="22"/>
      <c r="WBT318" s="22"/>
      <c r="WBU318" s="22"/>
      <c r="WBV318" s="22"/>
      <c r="WBW318" s="22"/>
      <c r="WBX318" s="22"/>
      <c r="WBY318" s="22"/>
      <c r="WBZ318" s="22"/>
      <c r="WCA318" s="22"/>
      <c r="WCB318" s="22"/>
      <c r="WCC318" s="22"/>
      <c r="WCD318" s="22"/>
      <c r="WCE318" s="22"/>
      <c r="WCF318" s="22"/>
      <c r="WCG318" s="22"/>
      <c r="WCH318" s="22"/>
      <c r="WCI318" s="22"/>
      <c r="WCJ318" s="22"/>
      <c r="WCK318" s="22"/>
      <c r="WCL318" s="22"/>
      <c r="WCM318" s="22"/>
      <c r="WCN318" s="22"/>
      <c r="WCO318" s="22"/>
      <c r="WCP318" s="22"/>
      <c r="WCQ318" s="22"/>
      <c r="WCR318" s="22"/>
      <c r="WCS318" s="22"/>
      <c r="WCT318" s="22"/>
      <c r="WCU318" s="22"/>
      <c r="WCV318" s="22"/>
      <c r="WCW318" s="22"/>
      <c r="WCX318" s="22"/>
      <c r="WCY318" s="22"/>
      <c r="WCZ318" s="22"/>
      <c r="WDA318" s="22"/>
      <c r="WDB318" s="22"/>
      <c r="WDC318" s="22"/>
      <c r="WDD318" s="22"/>
      <c r="WDE318" s="22"/>
      <c r="WDF318" s="22"/>
      <c r="WDG318" s="22"/>
      <c r="WDH318" s="22"/>
      <c r="WDI318" s="22"/>
      <c r="WDJ318" s="22"/>
      <c r="WDK318" s="22"/>
      <c r="WDL318" s="22"/>
      <c r="WDM318" s="22"/>
      <c r="WDN318" s="22"/>
      <c r="WDO318" s="22"/>
      <c r="WDP318" s="22"/>
      <c r="WDQ318" s="22"/>
      <c r="WDR318" s="22"/>
      <c r="WDS318" s="22"/>
      <c r="WDT318" s="22"/>
      <c r="WDU318" s="22"/>
      <c r="WDV318" s="22"/>
      <c r="WDW318" s="22"/>
      <c r="WDX318" s="22"/>
      <c r="WDY318" s="22"/>
      <c r="WDZ318" s="22"/>
      <c r="WEA318" s="22"/>
      <c r="WEB318" s="22"/>
      <c r="WEC318" s="22"/>
      <c r="WED318" s="22"/>
      <c r="WEE318" s="22"/>
      <c r="WEF318" s="22"/>
      <c r="WEG318" s="22"/>
      <c r="WEH318" s="22"/>
      <c r="WEI318" s="22"/>
      <c r="WEJ318" s="22"/>
      <c r="WEK318" s="22"/>
      <c r="WEL318" s="22"/>
      <c r="WEM318" s="22"/>
      <c r="WEN318" s="22"/>
      <c r="WEO318" s="22"/>
      <c r="WEP318" s="22"/>
      <c r="WEQ318" s="22"/>
      <c r="WER318" s="22"/>
      <c r="WES318" s="22"/>
      <c r="WET318" s="22"/>
      <c r="WEU318" s="22"/>
      <c r="WEV318" s="22"/>
      <c r="WEW318" s="22"/>
      <c r="WEX318" s="22"/>
      <c r="WEY318" s="22"/>
      <c r="WEZ318" s="22"/>
      <c r="WFA318" s="22"/>
      <c r="WFB318" s="22"/>
      <c r="WFC318" s="22"/>
      <c r="WFD318" s="22"/>
      <c r="WFE318" s="22"/>
      <c r="WFF318" s="22"/>
      <c r="WFG318" s="22"/>
      <c r="WFH318" s="22"/>
      <c r="WFI318" s="22"/>
      <c r="WFJ318" s="22"/>
      <c r="WFK318" s="22"/>
      <c r="WFL318" s="22"/>
      <c r="WFM318" s="22"/>
      <c r="WFN318" s="22"/>
      <c r="WFO318" s="22"/>
      <c r="WFP318" s="22"/>
      <c r="WFQ318" s="22"/>
      <c r="WFR318" s="22"/>
      <c r="WFS318" s="22"/>
      <c r="WFT318" s="22"/>
      <c r="WFU318" s="22"/>
      <c r="WFV318" s="22"/>
      <c r="WFW318" s="22"/>
      <c r="WFX318" s="22"/>
      <c r="WFY318" s="22"/>
      <c r="WFZ318" s="22"/>
      <c r="WGA318" s="22"/>
      <c r="WGB318" s="22"/>
      <c r="WGC318" s="22"/>
      <c r="WGD318" s="22"/>
      <c r="WGE318" s="22"/>
      <c r="WGF318" s="22"/>
      <c r="WGG318" s="22"/>
      <c r="WGH318" s="22"/>
      <c r="WGI318" s="22"/>
      <c r="WGJ318" s="22"/>
      <c r="WGK318" s="22"/>
      <c r="WGL318" s="22"/>
      <c r="WGM318" s="22"/>
      <c r="WGN318" s="22"/>
      <c r="WGO318" s="22"/>
      <c r="WGP318" s="22"/>
      <c r="WGQ318" s="22"/>
      <c r="WGR318" s="22"/>
      <c r="WGS318" s="22"/>
      <c r="WGT318" s="22"/>
      <c r="WGU318" s="22"/>
      <c r="WGV318" s="22"/>
      <c r="WGW318" s="22"/>
      <c r="WGX318" s="22"/>
      <c r="WGY318" s="22"/>
      <c r="WGZ318" s="22"/>
      <c r="WHA318" s="22"/>
      <c r="WHB318" s="22"/>
      <c r="WHC318" s="22"/>
      <c r="WHD318" s="22"/>
      <c r="WHE318" s="22"/>
      <c r="WHF318" s="22"/>
      <c r="WHG318" s="22"/>
      <c r="WHH318" s="22"/>
      <c r="WHI318" s="22"/>
      <c r="WHJ318" s="22"/>
      <c r="WHK318" s="22"/>
      <c r="WHL318" s="22"/>
      <c r="WHM318" s="22"/>
      <c r="WHN318" s="22"/>
      <c r="WHO318" s="22"/>
      <c r="WHP318" s="22"/>
      <c r="WHQ318" s="22"/>
      <c r="WHR318" s="22"/>
      <c r="WHS318" s="22"/>
      <c r="WHT318" s="22"/>
      <c r="WHU318" s="22"/>
      <c r="WHV318" s="22"/>
      <c r="WHW318" s="22"/>
      <c r="WHX318" s="22"/>
      <c r="WHY318" s="22"/>
      <c r="WHZ318" s="22"/>
      <c r="WIA318" s="22"/>
      <c r="WIB318" s="22"/>
      <c r="WIC318" s="22"/>
      <c r="WID318" s="22"/>
      <c r="WIE318" s="22"/>
      <c r="WIF318" s="22"/>
      <c r="WIG318" s="22"/>
      <c r="WIH318" s="22"/>
      <c r="WII318" s="22"/>
      <c r="WIJ318" s="22"/>
      <c r="WIK318" s="22"/>
      <c r="WIL318" s="22"/>
      <c r="WIM318" s="22"/>
      <c r="WIN318" s="22"/>
      <c r="WIO318" s="22"/>
      <c r="WIP318" s="22"/>
      <c r="WIQ318" s="22"/>
      <c r="WIR318" s="22"/>
      <c r="WIS318" s="22"/>
      <c r="WIT318" s="22"/>
      <c r="WIU318" s="22"/>
      <c r="WIV318" s="22"/>
      <c r="WIW318" s="22"/>
      <c r="WIX318" s="22"/>
      <c r="WIY318" s="22"/>
      <c r="WIZ318" s="22"/>
      <c r="WJA318" s="22"/>
      <c r="WJB318" s="22"/>
      <c r="WJC318" s="22"/>
      <c r="WJD318" s="22"/>
      <c r="WJE318" s="22"/>
      <c r="WJF318" s="22"/>
      <c r="WJG318" s="22"/>
      <c r="WJH318" s="22"/>
      <c r="WJI318" s="22"/>
      <c r="WJJ318" s="22"/>
      <c r="WJK318" s="22"/>
      <c r="WJL318" s="22"/>
      <c r="WJM318" s="22"/>
      <c r="WJN318" s="22"/>
      <c r="WJO318" s="22"/>
      <c r="WJP318" s="22"/>
      <c r="WJQ318" s="22"/>
      <c r="WJR318" s="22"/>
      <c r="WJS318" s="22"/>
      <c r="WJT318" s="22"/>
      <c r="WJU318" s="22"/>
      <c r="WJV318" s="22"/>
      <c r="WJW318" s="22"/>
      <c r="WJX318" s="22"/>
      <c r="WJY318" s="22"/>
      <c r="WJZ318" s="22"/>
      <c r="WKA318" s="22"/>
      <c r="WKB318" s="22"/>
      <c r="WKC318" s="22"/>
      <c r="WKD318" s="22"/>
      <c r="WKE318" s="22"/>
      <c r="WKF318" s="22"/>
      <c r="WKG318" s="22"/>
      <c r="WKH318" s="22"/>
      <c r="WKI318" s="22"/>
      <c r="WKJ318" s="22"/>
      <c r="WKK318" s="22"/>
      <c r="WKL318" s="22"/>
      <c r="WKM318" s="22"/>
      <c r="WKN318" s="22"/>
      <c r="WKO318" s="22"/>
      <c r="WKP318" s="22"/>
      <c r="WKQ318" s="22"/>
      <c r="WKR318" s="22"/>
      <c r="WKS318" s="22"/>
      <c r="WKT318" s="22"/>
      <c r="WKU318" s="22"/>
      <c r="WKV318" s="22"/>
      <c r="WKW318" s="22"/>
      <c r="WKX318" s="22"/>
      <c r="WKY318" s="22"/>
      <c r="WKZ318" s="22"/>
      <c r="WLA318" s="22"/>
      <c r="WLB318" s="22"/>
      <c r="WLC318" s="22"/>
      <c r="WLD318" s="22"/>
      <c r="WLE318" s="22"/>
      <c r="WLF318" s="22"/>
      <c r="WLG318" s="22"/>
      <c r="WLH318" s="22"/>
      <c r="WLI318" s="22"/>
      <c r="WLJ318" s="22"/>
      <c r="WLK318" s="22"/>
      <c r="WLL318" s="22"/>
      <c r="WLM318" s="22"/>
      <c r="WLN318" s="22"/>
      <c r="WLO318" s="22"/>
      <c r="WLP318" s="22"/>
      <c r="WLQ318" s="22"/>
      <c r="WLR318" s="22"/>
      <c r="WLS318" s="22"/>
      <c r="WLT318" s="22"/>
      <c r="WLU318" s="22"/>
      <c r="WLV318" s="22"/>
      <c r="WLW318" s="22"/>
      <c r="WLX318" s="22"/>
      <c r="WLY318" s="22"/>
      <c r="WLZ318" s="22"/>
      <c r="WMA318" s="22"/>
      <c r="WMB318" s="22"/>
      <c r="WMC318" s="22"/>
      <c r="WMD318" s="22"/>
      <c r="WME318" s="22"/>
      <c r="WMF318" s="22"/>
      <c r="WMG318" s="22"/>
      <c r="WMH318" s="22"/>
      <c r="WMI318" s="22"/>
      <c r="WMJ318" s="22"/>
      <c r="WMK318" s="22"/>
      <c r="WML318" s="22"/>
      <c r="WMM318" s="22"/>
      <c r="WMN318" s="22"/>
      <c r="WMO318" s="22"/>
      <c r="WMP318" s="22"/>
      <c r="WMQ318" s="22"/>
      <c r="WMR318" s="22"/>
      <c r="WMS318" s="22"/>
      <c r="WMT318" s="22"/>
      <c r="WMU318" s="22"/>
      <c r="WMV318" s="22"/>
      <c r="WMW318" s="22"/>
      <c r="WMX318" s="22"/>
      <c r="WMY318" s="22"/>
      <c r="WMZ318" s="22"/>
      <c r="WNA318" s="22"/>
      <c r="WNB318" s="22"/>
      <c r="WNC318" s="22"/>
      <c r="WND318" s="22"/>
      <c r="WNE318" s="22"/>
      <c r="WNF318" s="22"/>
      <c r="WNG318" s="22"/>
      <c r="WNH318" s="22"/>
      <c r="WNI318" s="22"/>
      <c r="WNJ318" s="22"/>
      <c r="WNK318" s="22"/>
      <c r="WNL318" s="22"/>
      <c r="WNM318" s="22"/>
      <c r="WNN318" s="22"/>
      <c r="WNO318" s="22"/>
      <c r="WNP318" s="22"/>
      <c r="WNQ318" s="22"/>
      <c r="WNR318" s="22"/>
      <c r="WNS318" s="22"/>
      <c r="WNT318" s="22"/>
      <c r="WNU318" s="22"/>
      <c r="WNV318" s="22"/>
      <c r="WNW318" s="22"/>
      <c r="WNX318" s="22"/>
      <c r="WNY318" s="22"/>
      <c r="WNZ318" s="22"/>
      <c r="WOA318" s="22"/>
      <c r="WOB318" s="22"/>
      <c r="WOC318" s="22"/>
      <c r="WOD318" s="22"/>
      <c r="WOE318" s="22"/>
      <c r="WOF318" s="22"/>
      <c r="WOG318" s="22"/>
      <c r="WOH318" s="22"/>
      <c r="WOI318" s="22"/>
      <c r="WOJ318" s="22"/>
      <c r="WOK318" s="22"/>
      <c r="WOL318" s="22"/>
      <c r="WOM318" s="22"/>
      <c r="WON318" s="22"/>
      <c r="WOO318" s="22"/>
      <c r="WOP318" s="22"/>
      <c r="WOQ318" s="22"/>
      <c r="WOR318" s="22"/>
      <c r="WOS318" s="22"/>
      <c r="WOT318" s="22"/>
      <c r="WOU318" s="22"/>
      <c r="WOV318" s="22"/>
      <c r="WOW318" s="22"/>
      <c r="WOX318" s="22"/>
      <c r="WOY318" s="22"/>
      <c r="WOZ318" s="22"/>
      <c r="WPA318" s="22"/>
      <c r="WPB318" s="22"/>
      <c r="WPC318" s="22"/>
      <c r="WPD318" s="22"/>
      <c r="WPE318" s="22"/>
      <c r="WPF318" s="22"/>
      <c r="WPG318" s="22"/>
      <c r="WPH318" s="22"/>
      <c r="WPI318" s="22"/>
      <c r="WPJ318" s="22"/>
      <c r="WPK318" s="22"/>
      <c r="WPL318" s="22"/>
      <c r="WPM318" s="22"/>
      <c r="WPN318" s="22"/>
      <c r="WPO318" s="22"/>
      <c r="WPP318" s="22"/>
      <c r="WPQ318" s="22"/>
      <c r="WPR318" s="22"/>
      <c r="WPS318" s="22"/>
      <c r="WPT318" s="22"/>
      <c r="WPU318" s="22"/>
      <c r="WPV318" s="22"/>
      <c r="WPW318" s="22"/>
      <c r="WPX318" s="22"/>
      <c r="WPY318" s="22"/>
      <c r="WPZ318" s="22"/>
      <c r="WQA318" s="22"/>
      <c r="WQB318" s="22"/>
      <c r="WQC318" s="22"/>
      <c r="WQD318" s="22"/>
      <c r="WQE318" s="22"/>
      <c r="WQF318" s="22"/>
      <c r="WQG318" s="22"/>
      <c r="WQH318" s="22"/>
      <c r="WQI318" s="22"/>
      <c r="WQJ318" s="22"/>
      <c r="WQK318" s="22"/>
      <c r="WQL318" s="22"/>
      <c r="WQM318" s="22"/>
      <c r="WQN318" s="22"/>
      <c r="WQO318" s="22"/>
      <c r="WQP318" s="22"/>
      <c r="WQQ318" s="22"/>
      <c r="WQR318" s="22"/>
      <c r="WQS318" s="22"/>
      <c r="WQT318" s="22"/>
      <c r="WQU318" s="22"/>
      <c r="WQV318" s="22"/>
      <c r="WQW318" s="22"/>
      <c r="WQX318" s="22"/>
      <c r="WQY318" s="22"/>
      <c r="WQZ318" s="22"/>
      <c r="WRA318" s="22"/>
      <c r="WRB318" s="22"/>
      <c r="WRC318" s="22"/>
      <c r="WRD318" s="22"/>
      <c r="WRE318" s="22"/>
      <c r="WRF318" s="22"/>
      <c r="WRG318" s="22"/>
      <c r="WRH318" s="22"/>
      <c r="WRI318" s="22"/>
      <c r="WRJ318" s="22"/>
      <c r="WRK318" s="22"/>
      <c r="WRL318" s="22"/>
      <c r="WRM318" s="22"/>
      <c r="WRN318" s="22"/>
      <c r="WRO318" s="22"/>
      <c r="WRP318" s="22"/>
      <c r="WRQ318" s="22"/>
      <c r="WRR318" s="22"/>
      <c r="WRS318" s="22"/>
      <c r="WRT318" s="22"/>
      <c r="WRU318" s="22"/>
      <c r="WRV318" s="22"/>
      <c r="WRW318" s="22"/>
      <c r="WRX318" s="22"/>
      <c r="WRY318" s="22"/>
      <c r="WRZ318" s="22"/>
      <c r="WSA318" s="22"/>
      <c r="WSB318" s="22"/>
      <c r="WSC318" s="22"/>
      <c r="WSD318" s="22"/>
      <c r="WSE318" s="22"/>
      <c r="WSF318" s="22"/>
      <c r="WSG318" s="22"/>
      <c r="WSH318" s="22"/>
      <c r="WSI318" s="22"/>
      <c r="WSJ318" s="22"/>
      <c r="WSK318" s="22"/>
      <c r="WSL318" s="22"/>
      <c r="WSM318" s="22"/>
      <c r="WSN318" s="22"/>
      <c r="WSO318" s="22"/>
      <c r="WSP318" s="22"/>
      <c r="WSQ318" s="22"/>
      <c r="WSR318" s="22"/>
      <c r="WSS318" s="22"/>
      <c r="WST318" s="22"/>
      <c r="WSU318" s="22"/>
      <c r="WSV318" s="22"/>
      <c r="WSW318" s="22"/>
      <c r="WSX318" s="22"/>
      <c r="WSY318" s="22"/>
      <c r="WSZ318" s="22"/>
      <c r="WTA318" s="22"/>
      <c r="WTB318" s="22"/>
      <c r="WTC318" s="22"/>
      <c r="WTD318" s="22"/>
      <c r="WTE318" s="22"/>
      <c r="WTF318" s="22"/>
      <c r="WTG318" s="22"/>
      <c r="WTH318" s="22"/>
      <c r="WTI318" s="22"/>
      <c r="WTJ318" s="22"/>
      <c r="WTK318" s="22"/>
      <c r="WTL318" s="22"/>
      <c r="WTM318" s="22"/>
      <c r="WTN318" s="22"/>
      <c r="WTO318" s="22"/>
      <c r="WTP318" s="22"/>
      <c r="WTQ318" s="22"/>
      <c r="WTR318" s="22"/>
      <c r="WTS318" s="22"/>
      <c r="WTT318" s="22"/>
      <c r="WTU318" s="22"/>
      <c r="WTV318" s="22"/>
      <c r="WTW318" s="22"/>
      <c r="WTX318" s="22"/>
      <c r="WTY318" s="22"/>
      <c r="WTZ318" s="22"/>
      <c r="WUA318" s="22"/>
      <c r="WUB318" s="22"/>
      <c r="WUC318" s="22"/>
      <c r="WUD318" s="22"/>
      <c r="WUE318" s="22"/>
      <c r="WUF318" s="22"/>
      <c r="WUG318" s="22"/>
      <c r="WUH318" s="22"/>
      <c r="WUI318" s="22"/>
      <c r="WUJ318" s="22"/>
      <c r="WUK318" s="22"/>
      <c r="WUL318" s="22"/>
      <c r="WUM318" s="22"/>
      <c r="WUN318" s="22"/>
      <c r="WUO318" s="22"/>
      <c r="WUP318" s="22"/>
      <c r="WUQ318" s="22"/>
      <c r="WUR318" s="22"/>
      <c r="WUS318" s="22"/>
      <c r="WUT318" s="22"/>
      <c r="WUU318" s="22"/>
      <c r="WUV318" s="22"/>
      <c r="WUW318" s="22"/>
      <c r="WUX318" s="22"/>
      <c r="WUY318" s="22"/>
      <c r="WUZ318" s="22"/>
      <c r="WVA318" s="22"/>
      <c r="WVB318" s="22"/>
      <c r="WVC318" s="22"/>
      <c r="WVD318" s="22"/>
      <c r="WVE318" s="22"/>
      <c r="WVF318" s="22"/>
      <c r="WVG318" s="22"/>
      <c r="WVH318" s="22"/>
      <c r="WVI318" s="22"/>
      <c r="WVJ318" s="22"/>
      <c r="WVK318" s="22"/>
      <c r="WVL318" s="22"/>
      <c r="WVM318" s="22"/>
      <c r="WVN318" s="22"/>
      <c r="WVO318" s="22"/>
      <c r="WVP318" s="22"/>
      <c r="WVQ318" s="22"/>
      <c r="WVR318" s="22"/>
      <c r="WVS318" s="22"/>
      <c r="WVT318" s="22"/>
      <c r="WVU318" s="22"/>
      <c r="WVV318" s="22"/>
      <c r="WVW318" s="22"/>
      <c r="WVX318" s="22"/>
      <c r="WVY318" s="22"/>
      <c r="WVZ318" s="22"/>
      <c r="WWA318" s="22"/>
      <c r="WWB318" s="22"/>
      <c r="WWC318" s="22"/>
      <c r="WWD318" s="22"/>
      <c r="WWE318" s="22"/>
      <c r="WWF318" s="22"/>
      <c r="WWG318" s="22"/>
      <c r="WWH318" s="22"/>
      <c r="WWI318" s="22"/>
      <c r="WWJ318" s="22"/>
      <c r="WWK318" s="22"/>
      <c r="WWL318" s="22"/>
      <c r="WWM318" s="22"/>
      <c r="WWN318" s="22"/>
      <c r="WWO318" s="22"/>
      <c r="WWP318" s="22"/>
      <c r="WWQ318" s="22"/>
      <c r="WWR318" s="22"/>
      <c r="WWS318" s="22"/>
      <c r="WWT318" s="22"/>
      <c r="WWU318" s="22"/>
      <c r="WWV318" s="22"/>
      <c r="WWW318" s="22"/>
      <c r="WWX318" s="22"/>
      <c r="WWY318" s="22"/>
      <c r="WWZ318" s="22"/>
      <c r="WXA318" s="22"/>
      <c r="WXB318" s="22"/>
      <c r="WXC318" s="22"/>
      <c r="WXD318" s="22"/>
      <c r="WXE318" s="22"/>
      <c r="WXF318" s="22"/>
      <c r="WXG318" s="22"/>
      <c r="WXH318" s="22"/>
      <c r="WXI318" s="22"/>
      <c r="WXJ318" s="22"/>
      <c r="WXK318" s="22"/>
      <c r="WXL318" s="22"/>
      <c r="WXM318" s="22"/>
      <c r="WXN318" s="22"/>
      <c r="WXO318" s="22"/>
      <c r="WXP318" s="22"/>
      <c r="WXQ318" s="22"/>
      <c r="WXR318" s="22"/>
      <c r="WXS318" s="22"/>
      <c r="WXT318" s="22"/>
      <c r="WXU318" s="22"/>
      <c r="WXV318" s="22"/>
      <c r="WXW318" s="22"/>
      <c r="WXX318" s="22"/>
      <c r="WXY318" s="22"/>
      <c r="WXZ318" s="22"/>
      <c r="WYA318" s="22"/>
      <c r="WYB318" s="22"/>
      <c r="WYC318" s="22"/>
      <c r="WYD318" s="22"/>
      <c r="WYE318" s="22"/>
      <c r="WYF318" s="22"/>
      <c r="WYG318" s="22"/>
      <c r="WYH318" s="22"/>
      <c r="WYI318" s="22"/>
      <c r="WYJ318" s="22"/>
      <c r="WYK318" s="22"/>
      <c r="WYL318" s="22"/>
      <c r="WYM318" s="22"/>
      <c r="WYN318" s="22"/>
      <c r="WYO318" s="22"/>
      <c r="WYP318" s="22"/>
      <c r="WYQ318" s="22"/>
      <c r="WYR318" s="22"/>
      <c r="WYS318" s="22"/>
      <c r="WYT318" s="22"/>
      <c r="WYU318" s="22"/>
      <c r="WYV318" s="22"/>
      <c r="WYW318" s="22"/>
      <c r="WYX318" s="22"/>
      <c r="WYY318" s="22"/>
      <c r="WYZ318" s="22"/>
      <c r="WZA318" s="22"/>
      <c r="WZB318" s="22"/>
      <c r="WZC318" s="22"/>
      <c r="WZD318" s="22"/>
      <c r="WZE318" s="22"/>
      <c r="WZF318" s="22"/>
      <c r="WZG318" s="22"/>
      <c r="WZH318" s="22"/>
      <c r="WZI318" s="22"/>
      <c r="WZJ318" s="22"/>
      <c r="WZK318" s="22"/>
      <c r="WZL318" s="22"/>
      <c r="WZM318" s="22"/>
      <c r="WZN318" s="22"/>
      <c r="WZO318" s="22"/>
      <c r="WZP318" s="22"/>
      <c r="WZQ318" s="22"/>
      <c r="WZR318" s="22"/>
      <c r="WZS318" s="22"/>
      <c r="WZT318" s="22"/>
      <c r="WZU318" s="22"/>
      <c r="WZV318" s="22"/>
      <c r="WZW318" s="22"/>
      <c r="WZX318" s="22"/>
      <c r="WZY318" s="22"/>
      <c r="WZZ318" s="22"/>
      <c r="XAA318" s="22"/>
      <c r="XAB318" s="22"/>
      <c r="XAC318" s="22"/>
      <c r="XAD318" s="22"/>
      <c r="XAE318" s="22"/>
      <c r="XAF318" s="22"/>
      <c r="XAG318" s="22"/>
      <c r="XAH318" s="22"/>
      <c r="XAI318" s="22"/>
      <c r="XAJ318" s="22"/>
      <c r="XAK318" s="22"/>
      <c r="XAL318" s="22"/>
      <c r="XAM318" s="22"/>
      <c r="XAN318" s="22"/>
      <c r="XAO318" s="22"/>
      <c r="XAP318" s="22"/>
      <c r="XAQ318" s="22"/>
      <c r="XAR318" s="22"/>
      <c r="XAS318" s="22"/>
      <c r="XAT318" s="22"/>
      <c r="XAU318" s="22"/>
      <c r="XAV318" s="22"/>
      <c r="XAW318" s="22"/>
      <c r="XAX318" s="22"/>
      <c r="XAY318" s="22"/>
      <c r="XAZ318" s="22"/>
      <c r="XBA318" s="22"/>
      <c r="XBB318" s="22"/>
      <c r="XBC318" s="22"/>
      <c r="XBD318" s="22"/>
      <c r="XBE318" s="22"/>
      <c r="XBF318" s="22"/>
      <c r="XBG318" s="22"/>
      <c r="XBH318" s="22"/>
      <c r="XBI318" s="22"/>
      <c r="XBJ318" s="22"/>
      <c r="XBK318" s="22"/>
      <c r="XBL318" s="22"/>
      <c r="XBM318" s="22"/>
      <c r="XBN318" s="22"/>
      <c r="XBO318" s="22"/>
      <c r="XBP318" s="22"/>
      <c r="XBQ318" s="22"/>
      <c r="XBR318" s="22"/>
      <c r="XBS318" s="22"/>
      <c r="XBT318" s="22"/>
      <c r="XBU318" s="22"/>
      <c r="XBV318" s="22"/>
      <c r="XBW318" s="22"/>
      <c r="XBX318" s="22"/>
      <c r="XBY318" s="22"/>
      <c r="XBZ318" s="22"/>
      <c r="XCA318" s="22"/>
      <c r="XCB318" s="22"/>
      <c r="XCC318" s="22"/>
      <c r="XCD318" s="22"/>
      <c r="XCE318" s="22"/>
      <c r="XCF318" s="22"/>
      <c r="XCG318" s="22"/>
      <c r="XCH318" s="22"/>
      <c r="XCI318" s="22"/>
      <c r="XCJ318" s="22"/>
      <c r="XCK318" s="22"/>
      <c r="XCL318" s="22"/>
      <c r="XCM318" s="22"/>
      <c r="XCN318" s="22"/>
      <c r="XCO318" s="22"/>
    </row>
    <row r="319" spans="1:16317" ht="100.5" customHeight="1">
      <c r="A319" s="503"/>
      <c r="B319" s="99" t="s">
        <v>2265</v>
      </c>
      <c r="C319" s="100" t="s">
        <v>2284</v>
      </c>
      <c r="D319" s="101" t="s">
        <v>2285</v>
      </c>
      <c r="E319" s="181" t="s">
        <v>924</v>
      </c>
      <c r="F319" s="181" t="s">
        <v>2286</v>
      </c>
      <c r="G319" s="182" t="s">
        <v>2287</v>
      </c>
      <c r="H319" s="183" t="s">
        <v>5</v>
      </c>
      <c r="I319" s="178"/>
      <c r="J319" s="178"/>
      <c r="K319" s="255" t="s">
        <v>904</v>
      </c>
      <c r="L319" s="90" t="s">
        <v>356</v>
      </c>
      <c r="M319" s="107" t="s">
        <v>905</v>
      </c>
      <c r="N319" s="106"/>
      <c r="O319" s="105"/>
      <c r="P319" s="201" t="s">
        <v>907</v>
      </c>
      <c r="Q319" s="90" t="s">
        <v>356</v>
      </c>
      <c r="R319" s="107" t="s">
        <v>905</v>
      </c>
      <c r="S319" s="106"/>
      <c r="T319" s="105"/>
      <c r="U319" s="201" t="s">
        <v>908</v>
      </c>
      <c r="V319" s="90" t="s">
        <v>356</v>
      </c>
      <c r="W319" s="248" t="s">
        <v>1702</v>
      </c>
      <c r="X319" s="329"/>
      <c r="Y319" s="383"/>
      <c r="Z319" s="273" t="s">
        <v>339</v>
      </c>
      <c r="AA319" s="90" t="s">
        <v>356</v>
      </c>
      <c r="AB319" s="248" t="s">
        <v>422</v>
      </c>
      <c r="AC319" s="329"/>
      <c r="AD319" s="383"/>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c r="CF319" s="22"/>
      <c r="CG319" s="22"/>
      <c r="CH319" s="22"/>
      <c r="CI319" s="22"/>
      <c r="CJ319" s="22"/>
      <c r="CK319" s="22"/>
      <c r="CL319" s="22"/>
      <c r="CM319" s="22"/>
      <c r="CN319" s="22"/>
      <c r="CO319" s="22"/>
      <c r="CP319" s="22"/>
      <c r="CQ319" s="22"/>
      <c r="CR319" s="22"/>
      <c r="CS319" s="22"/>
      <c r="CT319" s="22"/>
      <c r="CU319" s="22"/>
      <c r="CV319" s="22"/>
      <c r="CW319" s="22"/>
      <c r="CX319" s="22"/>
      <c r="CY319" s="22"/>
      <c r="CZ319" s="22"/>
      <c r="DA319" s="22"/>
      <c r="DB319" s="22"/>
      <c r="DC319" s="22"/>
      <c r="DD319" s="22"/>
      <c r="DE319" s="22"/>
      <c r="DF319" s="22"/>
      <c r="DG319" s="22"/>
      <c r="DH319" s="22"/>
      <c r="DI319" s="22"/>
      <c r="DJ319" s="22"/>
      <c r="DK319" s="22"/>
      <c r="DL319" s="22"/>
      <c r="DM319" s="22"/>
      <c r="DN319" s="22"/>
      <c r="DO319" s="22"/>
      <c r="DP319" s="22"/>
      <c r="DQ319" s="22"/>
      <c r="DR319" s="22"/>
      <c r="DS319" s="22"/>
      <c r="DT319" s="22"/>
      <c r="DU319" s="22"/>
      <c r="DV319" s="22"/>
      <c r="DW319" s="22"/>
      <c r="DX319" s="22"/>
      <c r="DY319" s="22"/>
      <c r="DZ319" s="22"/>
      <c r="EA319" s="22"/>
      <c r="EB319" s="22"/>
      <c r="EC319" s="22"/>
      <c r="ED319" s="22"/>
      <c r="EE319" s="22"/>
      <c r="EF319" s="22"/>
      <c r="EG319" s="22"/>
      <c r="EH319" s="22"/>
      <c r="EI319" s="22"/>
      <c r="EJ319" s="22"/>
      <c r="EK319" s="22"/>
      <c r="EL319" s="22"/>
      <c r="EM319" s="22"/>
      <c r="EN319" s="22"/>
      <c r="EO319" s="22"/>
      <c r="EP319" s="22"/>
      <c r="EQ319" s="22"/>
      <c r="ER319" s="22"/>
      <c r="ES319" s="22"/>
      <c r="ET319" s="22"/>
      <c r="EU319" s="22"/>
      <c r="EV319" s="22"/>
      <c r="EW319" s="22"/>
      <c r="EX319" s="22"/>
      <c r="EY319" s="22"/>
      <c r="EZ319" s="22"/>
      <c r="FA319" s="22"/>
      <c r="FB319" s="22"/>
      <c r="FC319" s="22"/>
      <c r="FD319" s="22"/>
      <c r="FE319" s="22"/>
      <c r="FF319" s="22"/>
      <c r="FG319" s="22"/>
      <c r="FH319" s="22"/>
      <c r="FI319" s="22"/>
      <c r="FJ319" s="22"/>
      <c r="FK319" s="22"/>
      <c r="FL319" s="22"/>
      <c r="FM319" s="22"/>
      <c r="FN319" s="22"/>
      <c r="FO319" s="22"/>
      <c r="FP319" s="22"/>
      <c r="FQ319" s="22"/>
      <c r="FR319" s="22"/>
      <c r="FS319" s="22"/>
      <c r="FT319" s="22"/>
      <c r="FU319" s="22"/>
      <c r="FV319" s="22"/>
      <c r="FW319" s="22"/>
      <c r="FX319" s="22"/>
      <c r="FY319" s="22"/>
      <c r="FZ319" s="22"/>
      <c r="GA319" s="22"/>
      <c r="GB319" s="22"/>
      <c r="GC319" s="22"/>
      <c r="GD319" s="22"/>
      <c r="GE319" s="22"/>
      <c r="GF319" s="22"/>
      <c r="GG319" s="22"/>
      <c r="GH319" s="22"/>
      <c r="GI319" s="22"/>
      <c r="GJ319" s="22"/>
      <c r="GK319" s="22"/>
      <c r="GL319" s="22"/>
      <c r="GM319" s="22"/>
      <c r="GN319" s="22"/>
      <c r="GO319" s="22"/>
      <c r="GP319" s="22"/>
      <c r="GQ319" s="22"/>
      <c r="GR319" s="22"/>
      <c r="GS319" s="22"/>
      <c r="GT319" s="22"/>
      <c r="GU319" s="22"/>
      <c r="GV319" s="22"/>
      <c r="GW319" s="22"/>
      <c r="GX319" s="22"/>
      <c r="GY319" s="22"/>
      <c r="GZ319" s="22"/>
      <c r="HA319" s="22"/>
      <c r="HB319" s="22"/>
      <c r="HC319" s="22"/>
      <c r="HD319" s="22"/>
      <c r="HE319" s="22"/>
      <c r="HF319" s="22"/>
      <c r="HG319" s="22"/>
      <c r="HH319" s="22"/>
      <c r="HI319" s="22"/>
      <c r="HJ319" s="22"/>
      <c r="HK319" s="22"/>
      <c r="HL319" s="22"/>
      <c r="HM319" s="22"/>
      <c r="HN319" s="22"/>
      <c r="HO319" s="22"/>
      <c r="HP319" s="22"/>
      <c r="HQ319" s="22"/>
      <c r="HR319" s="22"/>
      <c r="HS319" s="22"/>
      <c r="HT319" s="22"/>
      <c r="HU319" s="22"/>
      <c r="HV319" s="22"/>
      <c r="HW319" s="22"/>
      <c r="HX319" s="22"/>
      <c r="HY319" s="22"/>
      <c r="HZ319" s="22"/>
      <c r="IA319" s="22"/>
      <c r="IB319" s="22"/>
      <c r="IC319" s="22"/>
      <c r="ID319" s="22"/>
      <c r="IE319" s="22"/>
      <c r="IF319" s="22"/>
      <c r="IG319" s="22"/>
      <c r="IH319" s="22"/>
      <c r="II319" s="22"/>
      <c r="IJ319" s="22"/>
      <c r="IK319" s="22"/>
      <c r="IL319" s="22"/>
      <c r="IM319" s="22"/>
      <c r="IN319" s="22"/>
      <c r="IO319" s="22"/>
      <c r="IP319" s="22"/>
      <c r="IQ319" s="22"/>
      <c r="IR319" s="22"/>
      <c r="IS319" s="22"/>
      <c r="IT319" s="22"/>
      <c r="IU319" s="22"/>
      <c r="IV319" s="22"/>
      <c r="IW319" s="22"/>
      <c r="IX319" s="22"/>
      <c r="IY319" s="22"/>
      <c r="IZ319" s="22"/>
      <c r="JA319" s="22"/>
      <c r="JB319" s="22"/>
      <c r="JC319" s="22"/>
      <c r="JD319" s="22"/>
      <c r="JE319" s="22"/>
      <c r="JF319" s="22"/>
      <c r="JG319" s="22"/>
      <c r="JH319" s="22"/>
      <c r="JI319" s="22"/>
      <c r="JJ319" s="22"/>
      <c r="JK319" s="22"/>
      <c r="JL319" s="22"/>
      <c r="JM319" s="22"/>
      <c r="JN319" s="22"/>
      <c r="JO319" s="22"/>
      <c r="JP319" s="22"/>
      <c r="JQ319" s="22"/>
      <c r="JR319" s="22"/>
      <c r="JS319" s="22"/>
      <c r="JT319" s="22"/>
      <c r="JU319" s="22"/>
      <c r="JV319" s="22"/>
      <c r="JW319" s="22"/>
      <c r="JX319" s="22"/>
      <c r="JY319" s="22"/>
      <c r="JZ319" s="22"/>
      <c r="KA319" s="22"/>
      <c r="KB319" s="22"/>
      <c r="KC319" s="22"/>
      <c r="KD319" s="22"/>
      <c r="KE319" s="22"/>
      <c r="KF319" s="22"/>
      <c r="KG319" s="22"/>
      <c r="KH319" s="22"/>
      <c r="KI319" s="22"/>
      <c r="KJ319" s="22"/>
      <c r="KK319" s="22"/>
      <c r="KL319" s="22"/>
      <c r="KM319" s="22"/>
      <c r="KN319" s="22"/>
      <c r="KO319" s="22"/>
      <c r="KP319" s="22"/>
      <c r="KQ319" s="22"/>
      <c r="KR319" s="22"/>
      <c r="KS319" s="22"/>
      <c r="KT319" s="22"/>
      <c r="KU319" s="22"/>
      <c r="KV319" s="22"/>
      <c r="KW319" s="22"/>
      <c r="KX319" s="22"/>
      <c r="KY319" s="22"/>
      <c r="KZ319" s="22"/>
      <c r="LA319" s="22"/>
      <c r="LB319" s="22"/>
      <c r="LC319" s="22"/>
      <c r="LD319" s="22"/>
      <c r="LE319" s="22"/>
      <c r="LF319" s="22"/>
      <c r="LG319" s="22"/>
      <c r="LH319" s="22"/>
      <c r="LI319" s="22"/>
      <c r="LJ319" s="22"/>
      <c r="LK319" s="22"/>
      <c r="LL319" s="22"/>
      <c r="LM319" s="22"/>
      <c r="LN319" s="22"/>
      <c r="LO319" s="22"/>
      <c r="LP319" s="22"/>
      <c r="LQ319" s="22"/>
      <c r="LR319" s="22"/>
      <c r="LS319" s="22"/>
      <c r="LT319" s="22"/>
      <c r="LU319" s="22"/>
      <c r="LV319" s="22"/>
      <c r="LW319" s="22"/>
      <c r="LX319" s="22"/>
      <c r="LY319" s="22"/>
      <c r="LZ319" s="22"/>
      <c r="MA319" s="22"/>
      <c r="MB319" s="22"/>
      <c r="MC319" s="22"/>
      <c r="MD319" s="22"/>
      <c r="ME319" s="22"/>
      <c r="MF319" s="22"/>
      <c r="MG319" s="22"/>
      <c r="MH319" s="22"/>
      <c r="MI319" s="22"/>
      <c r="MJ319" s="22"/>
      <c r="MK319" s="22"/>
      <c r="ML319" s="22"/>
      <c r="MM319" s="22"/>
      <c r="MN319" s="22"/>
      <c r="MO319" s="22"/>
      <c r="MP319" s="22"/>
      <c r="MQ319" s="22"/>
      <c r="MR319" s="22"/>
      <c r="MS319" s="22"/>
      <c r="MT319" s="22"/>
      <c r="MU319" s="22"/>
      <c r="MV319" s="22"/>
      <c r="MW319" s="22"/>
      <c r="MX319" s="22"/>
      <c r="MY319" s="22"/>
      <c r="MZ319" s="22"/>
      <c r="NA319" s="22"/>
      <c r="NB319" s="22"/>
      <c r="NC319" s="22"/>
      <c r="ND319" s="22"/>
      <c r="NE319" s="22"/>
      <c r="NF319" s="22"/>
      <c r="NG319" s="22"/>
      <c r="NH319" s="22"/>
      <c r="NI319" s="22"/>
      <c r="NJ319" s="22"/>
      <c r="NK319" s="22"/>
      <c r="NL319" s="22"/>
      <c r="NM319" s="22"/>
      <c r="NN319" s="22"/>
      <c r="NO319" s="22"/>
      <c r="NP319" s="22"/>
      <c r="NQ319" s="22"/>
      <c r="NR319" s="22"/>
      <c r="NS319" s="22"/>
      <c r="NT319" s="22"/>
      <c r="NU319" s="22"/>
      <c r="NV319" s="22"/>
      <c r="NW319" s="22"/>
      <c r="NX319" s="22"/>
      <c r="NY319" s="22"/>
      <c r="NZ319" s="22"/>
      <c r="OA319" s="22"/>
      <c r="OB319" s="22"/>
      <c r="OC319" s="22"/>
      <c r="OD319" s="22"/>
      <c r="OE319" s="22"/>
      <c r="OF319" s="22"/>
      <c r="OG319" s="22"/>
      <c r="OH319" s="22"/>
      <c r="OI319" s="22"/>
      <c r="OJ319" s="22"/>
      <c r="OK319" s="22"/>
      <c r="OL319" s="22"/>
      <c r="OM319" s="22"/>
      <c r="ON319" s="22"/>
      <c r="OO319" s="22"/>
      <c r="OP319" s="22"/>
      <c r="OQ319" s="22"/>
      <c r="OR319" s="22"/>
      <c r="OS319" s="22"/>
      <c r="OT319" s="22"/>
      <c r="OU319" s="22"/>
      <c r="OV319" s="22"/>
      <c r="OW319" s="22"/>
      <c r="OX319" s="22"/>
      <c r="OY319" s="22"/>
      <c r="OZ319" s="22"/>
      <c r="PA319" s="22"/>
      <c r="PB319" s="22"/>
      <c r="PC319" s="22"/>
      <c r="PD319" s="22"/>
      <c r="PE319" s="22"/>
      <c r="PF319" s="22"/>
      <c r="PG319" s="22"/>
      <c r="PH319" s="22"/>
      <c r="PI319" s="22"/>
      <c r="PJ319" s="22"/>
      <c r="PK319" s="22"/>
      <c r="PL319" s="22"/>
      <c r="PM319" s="22"/>
      <c r="PN319" s="22"/>
      <c r="PO319" s="22"/>
      <c r="PP319" s="22"/>
      <c r="PQ319" s="22"/>
      <c r="PR319" s="22"/>
      <c r="PS319" s="22"/>
      <c r="PT319" s="22"/>
      <c r="PU319" s="22"/>
      <c r="PV319" s="22"/>
      <c r="PW319" s="22"/>
      <c r="PX319" s="22"/>
      <c r="PY319" s="22"/>
      <c r="PZ319" s="22"/>
      <c r="QA319" s="22"/>
      <c r="QB319" s="22"/>
      <c r="QC319" s="22"/>
      <c r="QD319" s="22"/>
      <c r="QE319" s="22"/>
      <c r="QF319" s="22"/>
      <c r="QG319" s="22"/>
      <c r="QH319" s="22"/>
      <c r="QI319" s="22"/>
      <c r="QJ319" s="22"/>
      <c r="QK319" s="22"/>
      <c r="QL319" s="22"/>
      <c r="QM319" s="22"/>
      <c r="QN319" s="22"/>
      <c r="QO319" s="22"/>
      <c r="QP319" s="22"/>
      <c r="QQ319" s="22"/>
      <c r="QR319" s="22"/>
      <c r="QS319" s="22"/>
      <c r="QT319" s="22"/>
      <c r="QU319" s="22"/>
      <c r="QV319" s="22"/>
      <c r="QW319" s="22"/>
      <c r="QX319" s="22"/>
      <c r="QY319" s="22"/>
      <c r="QZ319" s="22"/>
      <c r="RA319" s="22"/>
      <c r="RB319" s="22"/>
      <c r="RC319" s="22"/>
      <c r="RD319" s="22"/>
      <c r="RE319" s="22"/>
      <c r="RF319" s="22"/>
      <c r="RG319" s="22"/>
      <c r="RH319" s="22"/>
      <c r="RI319" s="22"/>
      <c r="RJ319" s="22"/>
      <c r="RK319" s="22"/>
      <c r="RL319" s="22"/>
      <c r="RM319" s="22"/>
      <c r="RN319" s="22"/>
      <c r="RO319" s="22"/>
      <c r="RP319" s="22"/>
      <c r="RQ319" s="22"/>
      <c r="RR319" s="22"/>
      <c r="RS319" s="22"/>
      <c r="RT319" s="22"/>
      <c r="RU319" s="22"/>
      <c r="RV319" s="22"/>
      <c r="RW319" s="22"/>
      <c r="RX319" s="22"/>
      <c r="RY319" s="22"/>
      <c r="RZ319" s="22"/>
      <c r="SA319" s="22"/>
      <c r="SB319" s="22"/>
      <c r="SC319" s="22"/>
      <c r="SD319" s="22"/>
      <c r="SE319" s="22"/>
      <c r="SF319" s="22"/>
      <c r="SG319" s="22"/>
      <c r="SH319" s="22"/>
      <c r="SI319" s="22"/>
      <c r="SJ319" s="22"/>
      <c r="SK319" s="22"/>
      <c r="SL319" s="22"/>
      <c r="SM319" s="22"/>
      <c r="SN319" s="22"/>
      <c r="SO319" s="22"/>
      <c r="SP319" s="22"/>
      <c r="SQ319" s="22"/>
      <c r="SR319" s="22"/>
      <c r="SS319" s="22"/>
      <c r="ST319" s="22"/>
      <c r="SU319" s="22"/>
      <c r="SV319" s="22"/>
      <c r="SW319" s="22"/>
      <c r="SX319" s="22"/>
      <c r="SY319" s="22"/>
      <c r="SZ319" s="22"/>
      <c r="TA319" s="22"/>
      <c r="TB319" s="22"/>
      <c r="TC319" s="22"/>
      <c r="TD319" s="22"/>
      <c r="TE319" s="22"/>
      <c r="TF319" s="22"/>
      <c r="TG319" s="22"/>
      <c r="TH319" s="22"/>
      <c r="TI319" s="22"/>
      <c r="TJ319" s="22"/>
      <c r="TK319" s="22"/>
      <c r="TL319" s="22"/>
      <c r="TM319" s="22"/>
      <c r="TN319" s="22"/>
      <c r="TO319" s="22"/>
      <c r="TP319" s="22"/>
      <c r="TQ319" s="22"/>
      <c r="TR319" s="22"/>
      <c r="TS319" s="22"/>
      <c r="TT319" s="22"/>
      <c r="TU319" s="22"/>
      <c r="TV319" s="22"/>
      <c r="TW319" s="22"/>
      <c r="TX319" s="22"/>
      <c r="TY319" s="22"/>
      <c r="TZ319" s="22"/>
      <c r="UA319" s="22"/>
      <c r="UB319" s="22"/>
      <c r="UC319" s="22"/>
      <c r="UD319" s="22"/>
      <c r="UE319" s="22"/>
      <c r="UF319" s="22"/>
      <c r="UG319" s="22"/>
      <c r="UH319" s="22"/>
      <c r="UI319" s="22"/>
      <c r="UJ319" s="22"/>
      <c r="UK319" s="22"/>
      <c r="UL319" s="22"/>
      <c r="UM319" s="22"/>
      <c r="UN319" s="22"/>
      <c r="UO319" s="22"/>
      <c r="UP319" s="22"/>
      <c r="UQ319" s="22"/>
      <c r="UR319" s="22"/>
      <c r="US319" s="22"/>
      <c r="UT319" s="22"/>
      <c r="UU319" s="22"/>
      <c r="UV319" s="22"/>
      <c r="UW319" s="22"/>
      <c r="UX319" s="22"/>
      <c r="UY319" s="22"/>
      <c r="UZ319" s="22"/>
      <c r="VA319" s="22"/>
      <c r="VB319" s="22"/>
      <c r="VC319" s="22"/>
      <c r="VD319" s="22"/>
      <c r="VE319" s="22"/>
      <c r="VF319" s="22"/>
      <c r="VG319" s="22"/>
      <c r="VH319" s="22"/>
      <c r="VI319" s="22"/>
      <c r="VJ319" s="22"/>
      <c r="VK319" s="22"/>
      <c r="VL319" s="22"/>
      <c r="VM319" s="22"/>
      <c r="VN319" s="22"/>
      <c r="VO319" s="22"/>
      <c r="VP319" s="22"/>
      <c r="VQ319" s="22"/>
      <c r="VR319" s="22"/>
      <c r="VS319" s="22"/>
      <c r="VT319" s="22"/>
      <c r="VU319" s="22"/>
      <c r="VV319" s="22"/>
      <c r="VW319" s="22"/>
      <c r="VX319" s="22"/>
      <c r="VY319" s="22"/>
      <c r="VZ319" s="22"/>
      <c r="WA319" s="22"/>
      <c r="WB319" s="22"/>
      <c r="WC319" s="22"/>
      <c r="WD319" s="22"/>
      <c r="WE319" s="22"/>
      <c r="WF319" s="22"/>
      <c r="WG319" s="22"/>
      <c r="WH319" s="22"/>
      <c r="WI319" s="22"/>
      <c r="WJ319" s="22"/>
      <c r="WK319" s="22"/>
      <c r="WL319" s="22"/>
      <c r="WM319" s="22"/>
      <c r="WN319" s="22"/>
      <c r="WO319" s="22"/>
      <c r="WP319" s="22"/>
      <c r="WQ319" s="22"/>
      <c r="WR319" s="22"/>
      <c r="WS319" s="22"/>
      <c r="WT319" s="22"/>
      <c r="WU319" s="22"/>
      <c r="WV319" s="22"/>
      <c r="WW319" s="22"/>
      <c r="WX319" s="22"/>
      <c r="WY319" s="22"/>
      <c r="WZ319" s="22"/>
      <c r="XA319" s="22"/>
      <c r="XB319" s="22"/>
      <c r="XC319" s="22"/>
      <c r="XD319" s="22"/>
      <c r="XE319" s="22"/>
      <c r="XF319" s="22"/>
      <c r="XG319" s="22"/>
      <c r="XH319" s="22"/>
      <c r="XI319" s="22"/>
      <c r="XJ319" s="22"/>
      <c r="XK319" s="22"/>
      <c r="XL319" s="22"/>
      <c r="XM319" s="22"/>
      <c r="XN319" s="22"/>
      <c r="XO319" s="22"/>
      <c r="XP319" s="22"/>
      <c r="XQ319" s="22"/>
      <c r="XR319" s="22"/>
      <c r="XS319" s="22"/>
      <c r="XT319" s="22"/>
      <c r="XU319" s="22"/>
      <c r="XV319" s="22"/>
      <c r="XW319" s="22"/>
      <c r="XX319" s="22"/>
      <c r="XY319" s="22"/>
      <c r="XZ319" s="22"/>
      <c r="YA319" s="22"/>
      <c r="YB319" s="22"/>
      <c r="YC319" s="22"/>
      <c r="YD319" s="22"/>
      <c r="YE319" s="22"/>
      <c r="YF319" s="22"/>
      <c r="YG319" s="22"/>
      <c r="YH319" s="22"/>
      <c r="YI319" s="22"/>
      <c r="YJ319" s="22"/>
      <c r="YK319" s="22"/>
      <c r="YL319" s="22"/>
      <c r="YM319" s="22"/>
      <c r="YN319" s="22"/>
      <c r="YO319" s="22"/>
      <c r="YP319" s="22"/>
      <c r="YQ319" s="22"/>
      <c r="YR319" s="22"/>
      <c r="YS319" s="22"/>
      <c r="YT319" s="22"/>
      <c r="YU319" s="22"/>
      <c r="YV319" s="22"/>
      <c r="YW319" s="22"/>
      <c r="YX319" s="22"/>
      <c r="YY319" s="22"/>
      <c r="YZ319" s="22"/>
      <c r="ZA319" s="22"/>
      <c r="ZB319" s="22"/>
      <c r="ZC319" s="22"/>
      <c r="ZD319" s="22"/>
      <c r="ZE319" s="22"/>
      <c r="ZF319" s="22"/>
      <c r="ZG319" s="22"/>
      <c r="ZH319" s="22"/>
      <c r="ZI319" s="22"/>
      <c r="ZJ319" s="22"/>
      <c r="ZK319" s="22"/>
      <c r="ZL319" s="22"/>
      <c r="ZM319" s="22"/>
      <c r="ZN319" s="22"/>
      <c r="ZO319" s="22"/>
      <c r="ZP319" s="22"/>
      <c r="ZQ319" s="22"/>
      <c r="ZR319" s="22"/>
      <c r="ZS319" s="22"/>
      <c r="ZT319" s="22"/>
      <c r="ZU319" s="22"/>
      <c r="ZV319" s="22"/>
      <c r="ZW319" s="22"/>
      <c r="ZX319" s="22"/>
      <c r="ZY319" s="22"/>
      <c r="ZZ319" s="22"/>
      <c r="AAA319" s="22"/>
      <c r="AAB319" s="22"/>
      <c r="AAC319" s="22"/>
      <c r="AAD319" s="22"/>
      <c r="AAE319" s="22"/>
      <c r="AAF319" s="22"/>
      <c r="AAG319" s="22"/>
      <c r="AAH319" s="22"/>
      <c r="AAI319" s="22"/>
      <c r="AAJ319" s="22"/>
      <c r="AAK319" s="22"/>
      <c r="AAL319" s="22"/>
      <c r="AAM319" s="22"/>
      <c r="AAN319" s="22"/>
      <c r="AAO319" s="22"/>
      <c r="AAP319" s="22"/>
      <c r="AAQ319" s="22"/>
      <c r="AAR319" s="22"/>
      <c r="AAS319" s="22"/>
      <c r="AAT319" s="22"/>
      <c r="AAU319" s="22"/>
      <c r="AAV319" s="22"/>
      <c r="AAW319" s="22"/>
      <c r="AAX319" s="22"/>
      <c r="AAY319" s="22"/>
      <c r="AAZ319" s="22"/>
      <c r="ABA319" s="22"/>
      <c r="ABB319" s="22"/>
      <c r="ABC319" s="22"/>
      <c r="ABD319" s="22"/>
      <c r="ABE319" s="22"/>
      <c r="ABF319" s="22"/>
      <c r="ABG319" s="22"/>
      <c r="ABH319" s="22"/>
      <c r="ABI319" s="22"/>
      <c r="ABJ319" s="22"/>
      <c r="ABK319" s="22"/>
      <c r="ABL319" s="22"/>
      <c r="ABM319" s="22"/>
      <c r="ABN319" s="22"/>
      <c r="ABO319" s="22"/>
      <c r="ABP319" s="22"/>
      <c r="ABQ319" s="22"/>
      <c r="ABR319" s="22"/>
      <c r="ABS319" s="22"/>
      <c r="ABT319" s="22"/>
      <c r="ABU319" s="22"/>
      <c r="ABV319" s="22"/>
      <c r="ABW319" s="22"/>
      <c r="ABX319" s="22"/>
      <c r="ABY319" s="22"/>
      <c r="ABZ319" s="22"/>
      <c r="ACA319" s="22"/>
      <c r="ACB319" s="22"/>
      <c r="ACC319" s="22"/>
      <c r="ACD319" s="22"/>
      <c r="ACE319" s="22"/>
      <c r="ACF319" s="22"/>
      <c r="ACG319" s="22"/>
      <c r="ACH319" s="22"/>
      <c r="ACI319" s="22"/>
      <c r="ACJ319" s="22"/>
      <c r="ACK319" s="22"/>
      <c r="ACL319" s="22"/>
      <c r="ACM319" s="22"/>
      <c r="ACN319" s="22"/>
      <c r="ACO319" s="22"/>
      <c r="ACP319" s="22"/>
      <c r="ACQ319" s="22"/>
      <c r="ACR319" s="22"/>
      <c r="ACS319" s="22"/>
      <c r="ACT319" s="22"/>
      <c r="ACU319" s="22"/>
      <c r="ACV319" s="22"/>
      <c r="ACW319" s="22"/>
      <c r="ACX319" s="22"/>
      <c r="ACY319" s="22"/>
      <c r="ACZ319" s="22"/>
      <c r="ADA319" s="22"/>
      <c r="ADB319" s="22"/>
      <c r="ADC319" s="22"/>
      <c r="ADD319" s="22"/>
      <c r="ADE319" s="22"/>
      <c r="ADF319" s="22"/>
      <c r="ADG319" s="22"/>
      <c r="ADH319" s="22"/>
      <c r="ADI319" s="22"/>
      <c r="ADJ319" s="22"/>
      <c r="ADK319" s="22"/>
      <c r="ADL319" s="22"/>
      <c r="ADM319" s="22"/>
      <c r="ADN319" s="22"/>
      <c r="ADO319" s="22"/>
      <c r="ADP319" s="22"/>
      <c r="ADQ319" s="22"/>
      <c r="ADR319" s="22"/>
      <c r="ADS319" s="22"/>
      <c r="ADT319" s="22"/>
      <c r="ADU319" s="22"/>
      <c r="ADV319" s="22"/>
      <c r="ADW319" s="22"/>
      <c r="ADX319" s="22"/>
      <c r="ADY319" s="22"/>
      <c r="ADZ319" s="22"/>
      <c r="AEA319" s="22"/>
      <c r="AEB319" s="22"/>
      <c r="AEC319" s="22"/>
      <c r="AED319" s="22"/>
      <c r="AEE319" s="22"/>
      <c r="AEF319" s="22"/>
      <c r="AEG319" s="22"/>
      <c r="AEH319" s="22"/>
      <c r="AEI319" s="22"/>
      <c r="AEJ319" s="22"/>
      <c r="AEK319" s="22"/>
      <c r="AEL319" s="22"/>
      <c r="AEM319" s="22"/>
      <c r="AEN319" s="22"/>
      <c r="AEO319" s="22"/>
      <c r="AEP319" s="22"/>
      <c r="AEQ319" s="22"/>
      <c r="AER319" s="22"/>
      <c r="AES319" s="22"/>
      <c r="AET319" s="22"/>
      <c r="AEU319" s="22"/>
      <c r="AEV319" s="22"/>
      <c r="AEW319" s="22"/>
      <c r="AEX319" s="22"/>
      <c r="AEY319" s="22"/>
      <c r="AEZ319" s="22"/>
      <c r="AFA319" s="22"/>
      <c r="AFB319" s="22"/>
      <c r="AFC319" s="22"/>
      <c r="AFD319" s="22"/>
      <c r="AFE319" s="22"/>
      <c r="AFF319" s="22"/>
      <c r="AFG319" s="22"/>
      <c r="AFH319" s="22"/>
      <c r="AFI319" s="22"/>
      <c r="AFJ319" s="22"/>
      <c r="AFK319" s="22"/>
      <c r="AFL319" s="22"/>
      <c r="AFM319" s="22"/>
      <c r="AFN319" s="22"/>
      <c r="AFO319" s="22"/>
      <c r="AFP319" s="22"/>
      <c r="AFQ319" s="22"/>
      <c r="AFR319" s="22"/>
      <c r="AFS319" s="22"/>
      <c r="AFT319" s="22"/>
      <c r="AFU319" s="22"/>
      <c r="AFV319" s="22"/>
      <c r="AFW319" s="22"/>
      <c r="AFX319" s="22"/>
      <c r="AFY319" s="22"/>
      <c r="AFZ319" s="22"/>
      <c r="AGA319" s="22"/>
      <c r="AGB319" s="22"/>
      <c r="AGC319" s="22"/>
      <c r="AGD319" s="22"/>
      <c r="AGE319" s="22"/>
      <c r="AGF319" s="22"/>
      <c r="AGG319" s="22"/>
      <c r="AGH319" s="22"/>
      <c r="AGI319" s="22"/>
      <c r="AGJ319" s="22"/>
      <c r="AGK319" s="22"/>
      <c r="AGL319" s="22"/>
      <c r="AGM319" s="22"/>
      <c r="AGN319" s="22"/>
      <c r="AGO319" s="22"/>
      <c r="AGP319" s="22"/>
      <c r="AGQ319" s="22"/>
      <c r="AGR319" s="22"/>
      <c r="AGS319" s="22"/>
      <c r="AGT319" s="22"/>
      <c r="AGU319" s="22"/>
      <c r="AGV319" s="22"/>
      <c r="AGW319" s="22"/>
      <c r="AGX319" s="22"/>
      <c r="AGY319" s="22"/>
      <c r="AGZ319" s="22"/>
      <c r="AHA319" s="22"/>
      <c r="AHB319" s="22"/>
      <c r="AHC319" s="22"/>
      <c r="AHD319" s="22"/>
      <c r="AHE319" s="22"/>
      <c r="AHF319" s="22"/>
      <c r="AHG319" s="22"/>
      <c r="AHH319" s="22"/>
      <c r="AHI319" s="22"/>
      <c r="AHJ319" s="22"/>
      <c r="AHK319" s="22"/>
      <c r="AHL319" s="22"/>
      <c r="AHM319" s="22"/>
      <c r="AHN319" s="22"/>
      <c r="AHO319" s="22"/>
      <c r="AHP319" s="22"/>
      <c r="AHQ319" s="22"/>
      <c r="AHR319" s="22"/>
      <c r="AHS319" s="22"/>
      <c r="AHT319" s="22"/>
      <c r="AHU319" s="22"/>
      <c r="AHV319" s="22"/>
      <c r="AHW319" s="22"/>
      <c r="AHX319" s="22"/>
      <c r="AHY319" s="22"/>
      <c r="AHZ319" s="22"/>
      <c r="AIA319" s="22"/>
      <c r="AIB319" s="22"/>
      <c r="AIC319" s="22"/>
      <c r="AID319" s="22"/>
      <c r="AIE319" s="22"/>
      <c r="AIF319" s="22"/>
      <c r="AIG319" s="22"/>
      <c r="AIH319" s="22"/>
      <c r="AII319" s="22"/>
      <c r="AIJ319" s="22"/>
      <c r="AIK319" s="22"/>
      <c r="AIL319" s="22"/>
      <c r="AIM319" s="22"/>
      <c r="AIN319" s="22"/>
      <c r="AIO319" s="22"/>
      <c r="AIP319" s="22"/>
      <c r="AIQ319" s="22"/>
      <c r="AIR319" s="22"/>
      <c r="AIS319" s="22"/>
      <c r="AIT319" s="22"/>
      <c r="AIU319" s="22"/>
      <c r="AIV319" s="22"/>
      <c r="AIW319" s="22"/>
      <c r="AIX319" s="22"/>
      <c r="AIY319" s="22"/>
      <c r="AIZ319" s="22"/>
      <c r="AJA319" s="22"/>
      <c r="AJB319" s="22"/>
      <c r="AJC319" s="22"/>
      <c r="AJD319" s="22"/>
      <c r="AJE319" s="22"/>
      <c r="AJF319" s="22"/>
      <c r="AJG319" s="22"/>
      <c r="AJH319" s="22"/>
      <c r="AJI319" s="22"/>
      <c r="AJJ319" s="22"/>
      <c r="AJK319" s="22"/>
      <c r="AJL319" s="22"/>
      <c r="AJM319" s="22"/>
      <c r="AJN319" s="22"/>
      <c r="AJO319" s="22"/>
      <c r="AJP319" s="22"/>
      <c r="AJQ319" s="22"/>
      <c r="AJR319" s="22"/>
      <c r="AJS319" s="22"/>
      <c r="AJT319" s="22"/>
      <c r="AJU319" s="22"/>
      <c r="AJV319" s="22"/>
      <c r="AJW319" s="22"/>
      <c r="AJX319" s="22"/>
      <c r="AJY319" s="22"/>
      <c r="AJZ319" s="22"/>
      <c r="AKA319" s="22"/>
      <c r="AKB319" s="22"/>
      <c r="AKC319" s="22"/>
      <c r="AKD319" s="22"/>
      <c r="AKE319" s="22"/>
      <c r="AKF319" s="22"/>
      <c r="AKG319" s="22"/>
      <c r="AKH319" s="22"/>
      <c r="AKI319" s="22"/>
      <c r="AKJ319" s="22"/>
      <c r="AKK319" s="22"/>
      <c r="AKL319" s="22"/>
      <c r="AKM319" s="22"/>
      <c r="AKN319" s="22"/>
      <c r="AKO319" s="22"/>
      <c r="AKP319" s="22"/>
      <c r="AKQ319" s="22"/>
      <c r="AKR319" s="22"/>
      <c r="AKS319" s="22"/>
      <c r="AKT319" s="22"/>
      <c r="AKU319" s="22"/>
      <c r="AKV319" s="22"/>
      <c r="AKW319" s="22"/>
      <c r="AKX319" s="22"/>
      <c r="AKY319" s="22"/>
      <c r="AKZ319" s="22"/>
      <c r="ALA319" s="22"/>
      <c r="ALB319" s="22"/>
      <c r="ALC319" s="22"/>
      <c r="ALD319" s="22"/>
      <c r="ALE319" s="22"/>
      <c r="ALF319" s="22"/>
      <c r="ALG319" s="22"/>
      <c r="ALH319" s="22"/>
      <c r="ALI319" s="22"/>
      <c r="ALJ319" s="22"/>
      <c r="ALK319" s="22"/>
      <c r="ALL319" s="22"/>
      <c r="ALM319" s="22"/>
      <c r="ALN319" s="22"/>
      <c r="ALO319" s="22"/>
      <c r="ALP319" s="22"/>
      <c r="ALQ319" s="22"/>
      <c r="ALR319" s="22"/>
      <c r="ALS319" s="22"/>
      <c r="ALT319" s="22"/>
      <c r="ALU319" s="22"/>
      <c r="ALV319" s="22"/>
      <c r="ALW319" s="22"/>
      <c r="ALX319" s="22"/>
      <c r="ALY319" s="22"/>
      <c r="ALZ319" s="22"/>
      <c r="AMA319" s="22"/>
      <c r="AMB319" s="22"/>
      <c r="AMC319" s="22"/>
      <c r="AMD319" s="22"/>
      <c r="AME319" s="22"/>
      <c r="AMF319" s="22"/>
      <c r="AMG319" s="22"/>
      <c r="AMH319" s="22"/>
      <c r="AMI319" s="22"/>
      <c r="AMJ319" s="22"/>
      <c r="AMK319" s="22"/>
      <c r="AML319" s="22"/>
      <c r="AMM319" s="22"/>
      <c r="AMN319" s="22"/>
      <c r="AMO319" s="22"/>
      <c r="AMP319" s="22"/>
      <c r="AMQ319" s="22"/>
      <c r="AMR319" s="22"/>
      <c r="AMS319" s="22"/>
      <c r="AMT319" s="22"/>
      <c r="AMU319" s="22"/>
      <c r="AMV319" s="22"/>
      <c r="AMW319" s="22"/>
      <c r="AMX319" s="22"/>
      <c r="AMY319" s="22"/>
      <c r="AMZ319" s="22"/>
      <c r="ANA319" s="22"/>
      <c r="ANB319" s="22"/>
      <c r="ANC319" s="22"/>
      <c r="AND319" s="22"/>
      <c r="ANE319" s="22"/>
      <c r="ANF319" s="22"/>
      <c r="ANG319" s="22"/>
      <c r="ANH319" s="22"/>
      <c r="ANI319" s="22"/>
      <c r="ANJ319" s="22"/>
      <c r="ANK319" s="22"/>
      <c r="ANL319" s="22"/>
      <c r="ANM319" s="22"/>
      <c r="ANN319" s="22"/>
      <c r="ANO319" s="22"/>
      <c r="ANP319" s="22"/>
      <c r="ANQ319" s="22"/>
      <c r="ANR319" s="22"/>
      <c r="ANS319" s="22"/>
      <c r="ANT319" s="22"/>
      <c r="ANU319" s="22"/>
      <c r="ANV319" s="22"/>
      <c r="ANW319" s="22"/>
      <c r="ANX319" s="22"/>
      <c r="ANY319" s="22"/>
      <c r="ANZ319" s="22"/>
      <c r="AOA319" s="22"/>
      <c r="AOB319" s="22"/>
      <c r="AOC319" s="22"/>
      <c r="AOD319" s="22"/>
      <c r="AOE319" s="22"/>
      <c r="AOF319" s="22"/>
      <c r="AOG319" s="22"/>
      <c r="AOH319" s="22"/>
      <c r="AOI319" s="22"/>
      <c r="AOJ319" s="22"/>
      <c r="AOK319" s="22"/>
      <c r="AOL319" s="22"/>
      <c r="AOM319" s="22"/>
      <c r="AON319" s="22"/>
      <c r="AOO319" s="22"/>
      <c r="AOP319" s="22"/>
      <c r="AOQ319" s="22"/>
      <c r="AOR319" s="22"/>
      <c r="AOS319" s="22"/>
      <c r="AOT319" s="22"/>
      <c r="AOU319" s="22"/>
      <c r="AOV319" s="22"/>
      <c r="AOW319" s="22"/>
      <c r="AOX319" s="22"/>
      <c r="AOY319" s="22"/>
      <c r="AOZ319" s="22"/>
      <c r="APA319" s="22"/>
      <c r="APB319" s="22"/>
      <c r="APC319" s="22"/>
      <c r="APD319" s="22"/>
      <c r="APE319" s="22"/>
      <c r="APF319" s="22"/>
      <c r="APG319" s="22"/>
      <c r="APH319" s="22"/>
      <c r="API319" s="22"/>
      <c r="APJ319" s="22"/>
      <c r="APK319" s="22"/>
      <c r="APL319" s="22"/>
      <c r="APM319" s="22"/>
      <c r="APN319" s="22"/>
      <c r="APO319" s="22"/>
      <c r="APP319" s="22"/>
      <c r="APQ319" s="22"/>
      <c r="APR319" s="22"/>
      <c r="APS319" s="22"/>
      <c r="APT319" s="22"/>
      <c r="APU319" s="22"/>
      <c r="APV319" s="22"/>
      <c r="APW319" s="22"/>
      <c r="APX319" s="22"/>
      <c r="APY319" s="22"/>
      <c r="APZ319" s="22"/>
      <c r="AQA319" s="22"/>
      <c r="AQB319" s="22"/>
      <c r="AQC319" s="22"/>
      <c r="AQD319" s="22"/>
      <c r="AQE319" s="22"/>
      <c r="AQF319" s="22"/>
      <c r="AQG319" s="22"/>
      <c r="AQH319" s="22"/>
      <c r="AQI319" s="22"/>
      <c r="AQJ319" s="22"/>
      <c r="AQK319" s="22"/>
      <c r="AQL319" s="22"/>
      <c r="AQM319" s="22"/>
      <c r="AQN319" s="22"/>
      <c r="AQO319" s="22"/>
      <c r="AQP319" s="22"/>
      <c r="AQQ319" s="22"/>
      <c r="AQR319" s="22"/>
      <c r="AQS319" s="22"/>
      <c r="AQT319" s="22"/>
      <c r="AQU319" s="22"/>
      <c r="AQV319" s="22"/>
      <c r="AQW319" s="22"/>
      <c r="AQX319" s="22"/>
      <c r="AQY319" s="22"/>
      <c r="AQZ319" s="22"/>
      <c r="ARA319" s="22"/>
      <c r="ARB319" s="22"/>
      <c r="ARC319" s="22"/>
      <c r="ARD319" s="22"/>
      <c r="ARE319" s="22"/>
      <c r="ARF319" s="22"/>
      <c r="ARG319" s="22"/>
      <c r="ARH319" s="22"/>
      <c r="ARI319" s="22"/>
      <c r="ARJ319" s="22"/>
      <c r="ARK319" s="22"/>
      <c r="ARL319" s="22"/>
      <c r="ARM319" s="22"/>
      <c r="ARN319" s="22"/>
      <c r="ARO319" s="22"/>
      <c r="ARP319" s="22"/>
      <c r="ARQ319" s="22"/>
      <c r="ARR319" s="22"/>
      <c r="ARS319" s="22"/>
      <c r="ART319" s="22"/>
      <c r="ARU319" s="22"/>
      <c r="ARV319" s="22"/>
      <c r="ARW319" s="22"/>
      <c r="ARX319" s="22"/>
      <c r="ARY319" s="22"/>
      <c r="ARZ319" s="22"/>
      <c r="ASA319" s="22"/>
      <c r="ASB319" s="22"/>
      <c r="ASC319" s="22"/>
      <c r="ASD319" s="22"/>
      <c r="ASE319" s="22"/>
      <c r="ASF319" s="22"/>
      <c r="ASG319" s="22"/>
      <c r="ASH319" s="22"/>
      <c r="ASI319" s="22"/>
      <c r="ASJ319" s="22"/>
      <c r="ASK319" s="22"/>
      <c r="ASL319" s="22"/>
      <c r="ASM319" s="22"/>
      <c r="ASN319" s="22"/>
      <c r="ASO319" s="22"/>
      <c r="ASP319" s="22"/>
      <c r="ASQ319" s="22"/>
      <c r="ASR319" s="22"/>
      <c r="ASS319" s="22"/>
      <c r="AST319" s="22"/>
      <c r="ASU319" s="22"/>
      <c r="ASV319" s="22"/>
      <c r="ASW319" s="22"/>
      <c r="ASX319" s="22"/>
      <c r="ASY319" s="22"/>
      <c r="ASZ319" s="22"/>
      <c r="ATA319" s="22"/>
      <c r="ATB319" s="22"/>
      <c r="ATC319" s="22"/>
      <c r="ATD319" s="22"/>
      <c r="ATE319" s="22"/>
      <c r="ATF319" s="22"/>
      <c r="ATG319" s="22"/>
      <c r="ATH319" s="22"/>
      <c r="ATI319" s="22"/>
      <c r="ATJ319" s="22"/>
      <c r="ATK319" s="22"/>
      <c r="ATL319" s="22"/>
      <c r="ATM319" s="22"/>
      <c r="ATN319" s="22"/>
      <c r="ATO319" s="22"/>
      <c r="ATP319" s="22"/>
      <c r="ATQ319" s="22"/>
      <c r="ATR319" s="22"/>
      <c r="ATS319" s="22"/>
      <c r="ATT319" s="22"/>
      <c r="ATU319" s="22"/>
      <c r="ATV319" s="22"/>
      <c r="ATW319" s="22"/>
      <c r="ATX319" s="22"/>
      <c r="ATY319" s="22"/>
      <c r="ATZ319" s="22"/>
      <c r="AUA319" s="22"/>
      <c r="AUB319" s="22"/>
      <c r="AUC319" s="22"/>
      <c r="AUD319" s="22"/>
      <c r="AUE319" s="22"/>
      <c r="AUF319" s="22"/>
      <c r="AUG319" s="22"/>
      <c r="AUH319" s="22"/>
      <c r="AUI319" s="22"/>
      <c r="AUJ319" s="22"/>
      <c r="AUK319" s="22"/>
      <c r="AUL319" s="22"/>
      <c r="AUM319" s="22"/>
      <c r="AUN319" s="22"/>
      <c r="AUO319" s="22"/>
      <c r="AUP319" s="22"/>
      <c r="AUQ319" s="22"/>
      <c r="AUR319" s="22"/>
      <c r="AUS319" s="22"/>
      <c r="AUT319" s="22"/>
      <c r="AUU319" s="22"/>
      <c r="AUV319" s="22"/>
      <c r="AUW319" s="22"/>
      <c r="AUX319" s="22"/>
      <c r="AUY319" s="22"/>
      <c r="AUZ319" s="22"/>
      <c r="AVA319" s="22"/>
      <c r="AVB319" s="22"/>
      <c r="AVC319" s="22"/>
      <c r="AVD319" s="22"/>
      <c r="AVE319" s="22"/>
      <c r="AVF319" s="22"/>
      <c r="AVG319" s="22"/>
      <c r="AVH319" s="22"/>
      <c r="AVI319" s="22"/>
      <c r="AVJ319" s="22"/>
      <c r="AVK319" s="22"/>
      <c r="AVL319" s="22"/>
      <c r="AVM319" s="22"/>
      <c r="AVN319" s="22"/>
      <c r="AVO319" s="22"/>
      <c r="AVP319" s="22"/>
      <c r="AVQ319" s="22"/>
      <c r="AVR319" s="22"/>
      <c r="AVS319" s="22"/>
      <c r="AVT319" s="22"/>
      <c r="AVU319" s="22"/>
      <c r="AVV319" s="22"/>
      <c r="AVW319" s="22"/>
      <c r="AVX319" s="22"/>
      <c r="AVY319" s="22"/>
      <c r="AVZ319" s="22"/>
      <c r="AWA319" s="22"/>
      <c r="AWB319" s="22"/>
      <c r="AWC319" s="22"/>
      <c r="AWD319" s="22"/>
      <c r="AWE319" s="22"/>
      <c r="AWF319" s="22"/>
      <c r="AWG319" s="22"/>
      <c r="AWH319" s="22"/>
      <c r="AWI319" s="22"/>
      <c r="AWJ319" s="22"/>
      <c r="AWK319" s="22"/>
      <c r="AWL319" s="22"/>
      <c r="AWM319" s="22"/>
      <c r="AWN319" s="22"/>
      <c r="AWO319" s="22"/>
      <c r="AWP319" s="22"/>
      <c r="AWQ319" s="22"/>
      <c r="AWR319" s="22"/>
      <c r="AWS319" s="22"/>
      <c r="AWT319" s="22"/>
      <c r="AWU319" s="22"/>
      <c r="AWV319" s="22"/>
      <c r="AWW319" s="22"/>
      <c r="AWX319" s="22"/>
      <c r="AWY319" s="22"/>
      <c r="AWZ319" s="22"/>
      <c r="AXA319" s="22"/>
      <c r="AXB319" s="22"/>
      <c r="AXC319" s="22"/>
      <c r="AXD319" s="22"/>
      <c r="AXE319" s="22"/>
      <c r="AXF319" s="22"/>
      <c r="AXG319" s="22"/>
      <c r="AXH319" s="22"/>
      <c r="AXI319" s="22"/>
      <c r="AXJ319" s="22"/>
      <c r="AXK319" s="22"/>
      <c r="AXL319" s="22"/>
      <c r="AXM319" s="22"/>
      <c r="AXN319" s="22"/>
      <c r="AXO319" s="22"/>
      <c r="AXP319" s="22"/>
      <c r="AXQ319" s="22"/>
      <c r="AXR319" s="22"/>
      <c r="AXS319" s="22"/>
      <c r="AXT319" s="22"/>
      <c r="AXU319" s="22"/>
      <c r="AXV319" s="22"/>
      <c r="AXW319" s="22"/>
      <c r="AXX319" s="22"/>
      <c r="AXY319" s="22"/>
      <c r="AXZ319" s="22"/>
      <c r="AYA319" s="22"/>
      <c r="AYB319" s="22"/>
      <c r="AYC319" s="22"/>
      <c r="AYD319" s="22"/>
      <c r="AYE319" s="22"/>
      <c r="AYF319" s="22"/>
      <c r="AYG319" s="22"/>
      <c r="AYH319" s="22"/>
      <c r="AYI319" s="22"/>
      <c r="AYJ319" s="22"/>
      <c r="AYK319" s="22"/>
      <c r="AYL319" s="22"/>
      <c r="AYM319" s="22"/>
      <c r="AYN319" s="22"/>
      <c r="AYO319" s="22"/>
      <c r="AYP319" s="22"/>
      <c r="AYQ319" s="22"/>
      <c r="AYR319" s="22"/>
      <c r="AYS319" s="22"/>
      <c r="AYT319" s="22"/>
      <c r="AYU319" s="22"/>
      <c r="AYV319" s="22"/>
      <c r="AYW319" s="22"/>
      <c r="AYX319" s="22"/>
      <c r="AYY319" s="22"/>
      <c r="AYZ319" s="22"/>
      <c r="AZA319" s="22"/>
      <c r="AZB319" s="22"/>
      <c r="AZC319" s="22"/>
      <c r="AZD319" s="22"/>
      <c r="AZE319" s="22"/>
      <c r="AZF319" s="22"/>
      <c r="AZG319" s="22"/>
      <c r="AZH319" s="22"/>
      <c r="AZI319" s="22"/>
      <c r="AZJ319" s="22"/>
      <c r="AZK319" s="22"/>
      <c r="AZL319" s="22"/>
      <c r="AZM319" s="22"/>
      <c r="AZN319" s="22"/>
      <c r="AZO319" s="22"/>
      <c r="AZP319" s="22"/>
      <c r="AZQ319" s="22"/>
      <c r="AZR319" s="22"/>
      <c r="AZS319" s="22"/>
      <c r="AZT319" s="22"/>
      <c r="AZU319" s="22"/>
      <c r="AZV319" s="22"/>
      <c r="AZW319" s="22"/>
      <c r="AZX319" s="22"/>
      <c r="AZY319" s="22"/>
      <c r="AZZ319" s="22"/>
      <c r="BAA319" s="22"/>
      <c r="BAB319" s="22"/>
      <c r="BAC319" s="22"/>
      <c r="BAD319" s="22"/>
      <c r="BAE319" s="22"/>
      <c r="BAF319" s="22"/>
      <c r="BAG319" s="22"/>
      <c r="BAH319" s="22"/>
      <c r="BAI319" s="22"/>
      <c r="BAJ319" s="22"/>
      <c r="BAK319" s="22"/>
      <c r="BAL319" s="22"/>
      <c r="BAM319" s="22"/>
      <c r="BAN319" s="22"/>
      <c r="BAO319" s="22"/>
      <c r="BAP319" s="22"/>
      <c r="BAQ319" s="22"/>
      <c r="BAR319" s="22"/>
      <c r="BAS319" s="22"/>
      <c r="BAT319" s="22"/>
      <c r="BAU319" s="22"/>
      <c r="BAV319" s="22"/>
      <c r="BAW319" s="22"/>
      <c r="BAX319" s="22"/>
      <c r="BAY319" s="22"/>
      <c r="BAZ319" s="22"/>
      <c r="BBA319" s="22"/>
      <c r="BBB319" s="22"/>
      <c r="BBC319" s="22"/>
      <c r="BBD319" s="22"/>
      <c r="BBE319" s="22"/>
      <c r="BBF319" s="22"/>
      <c r="BBG319" s="22"/>
      <c r="BBH319" s="22"/>
      <c r="BBI319" s="22"/>
      <c r="BBJ319" s="22"/>
      <c r="BBK319" s="22"/>
      <c r="BBL319" s="22"/>
      <c r="BBM319" s="22"/>
      <c r="BBN319" s="22"/>
      <c r="BBO319" s="22"/>
      <c r="BBP319" s="22"/>
      <c r="BBQ319" s="22"/>
      <c r="BBR319" s="22"/>
      <c r="BBS319" s="22"/>
      <c r="BBT319" s="22"/>
      <c r="BBU319" s="22"/>
      <c r="BBV319" s="22"/>
      <c r="BBW319" s="22"/>
      <c r="BBX319" s="22"/>
      <c r="BBY319" s="22"/>
      <c r="BBZ319" s="22"/>
      <c r="BCA319" s="22"/>
      <c r="BCB319" s="22"/>
      <c r="BCC319" s="22"/>
      <c r="BCD319" s="22"/>
      <c r="BCE319" s="22"/>
      <c r="BCF319" s="22"/>
      <c r="BCG319" s="22"/>
      <c r="BCH319" s="22"/>
      <c r="BCI319" s="22"/>
      <c r="BCJ319" s="22"/>
      <c r="BCK319" s="22"/>
      <c r="BCL319" s="22"/>
      <c r="BCM319" s="22"/>
      <c r="BCN319" s="22"/>
      <c r="BCO319" s="22"/>
      <c r="BCP319" s="22"/>
      <c r="BCQ319" s="22"/>
      <c r="BCR319" s="22"/>
      <c r="BCS319" s="22"/>
      <c r="BCT319" s="22"/>
      <c r="BCU319" s="22"/>
      <c r="BCV319" s="22"/>
      <c r="BCW319" s="22"/>
      <c r="BCX319" s="22"/>
      <c r="BCY319" s="22"/>
      <c r="BCZ319" s="22"/>
      <c r="BDA319" s="22"/>
      <c r="BDB319" s="22"/>
      <c r="BDC319" s="22"/>
      <c r="BDD319" s="22"/>
      <c r="BDE319" s="22"/>
      <c r="BDF319" s="22"/>
      <c r="BDG319" s="22"/>
      <c r="BDH319" s="22"/>
      <c r="BDI319" s="22"/>
      <c r="BDJ319" s="22"/>
      <c r="BDK319" s="22"/>
      <c r="BDL319" s="22"/>
      <c r="BDM319" s="22"/>
      <c r="BDN319" s="22"/>
      <c r="BDO319" s="22"/>
      <c r="BDP319" s="22"/>
      <c r="BDQ319" s="22"/>
      <c r="BDR319" s="22"/>
      <c r="BDS319" s="22"/>
      <c r="BDT319" s="22"/>
      <c r="BDU319" s="22"/>
      <c r="BDV319" s="22"/>
      <c r="BDW319" s="22"/>
      <c r="BDX319" s="22"/>
      <c r="BDY319" s="22"/>
      <c r="BDZ319" s="22"/>
      <c r="BEA319" s="22"/>
      <c r="BEB319" s="22"/>
      <c r="BEC319" s="22"/>
      <c r="BED319" s="22"/>
      <c r="BEE319" s="22"/>
      <c r="BEF319" s="22"/>
      <c r="BEG319" s="22"/>
      <c r="BEH319" s="22"/>
      <c r="BEI319" s="22"/>
      <c r="BEJ319" s="22"/>
      <c r="BEK319" s="22"/>
      <c r="BEL319" s="22"/>
      <c r="BEM319" s="22"/>
      <c r="BEN319" s="22"/>
      <c r="BEO319" s="22"/>
      <c r="BEP319" s="22"/>
      <c r="BEQ319" s="22"/>
      <c r="BER319" s="22"/>
      <c r="BES319" s="22"/>
      <c r="BET319" s="22"/>
      <c r="BEU319" s="22"/>
      <c r="BEV319" s="22"/>
      <c r="BEW319" s="22"/>
      <c r="BEX319" s="22"/>
      <c r="BEY319" s="22"/>
      <c r="BEZ319" s="22"/>
      <c r="BFA319" s="22"/>
      <c r="BFB319" s="22"/>
      <c r="BFC319" s="22"/>
      <c r="BFD319" s="22"/>
      <c r="BFE319" s="22"/>
      <c r="BFF319" s="22"/>
      <c r="BFG319" s="22"/>
      <c r="BFH319" s="22"/>
      <c r="BFI319" s="22"/>
      <c r="BFJ319" s="22"/>
      <c r="BFK319" s="22"/>
      <c r="BFL319" s="22"/>
      <c r="BFM319" s="22"/>
      <c r="BFN319" s="22"/>
      <c r="BFO319" s="22"/>
      <c r="BFP319" s="22"/>
      <c r="BFQ319" s="22"/>
      <c r="BFR319" s="22"/>
      <c r="BFS319" s="22"/>
      <c r="BFT319" s="22"/>
      <c r="BFU319" s="22"/>
      <c r="BFV319" s="22"/>
      <c r="BFW319" s="22"/>
      <c r="BFX319" s="22"/>
      <c r="BFY319" s="22"/>
      <c r="BFZ319" s="22"/>
      <c r="BGA319" s="22"/>
      <c r="BGB319" s="22"/>
      <c r="BGC319" s="22"/>
      <c r="BGD319" s="22"/>
      <c r="BGE319" s="22"/>
      <c r="BGF319" s="22"/>
      <c r="BGG319" s="22"/>
      <c r="BGH319" s="22"/>
      <c r="BGI319" s="22"/>
      <c r="BGJ319" s="22"/>
      <c r="BGK319" s="22"/>
      <c r="BGL319" s="22"/>
      <c r="BGM319" s="22"/>
      <c r="BGN319" s="22"/>
      <c r="BGO319" s="22"/>
      <c r="BGP319" s="22"/>
      <c r="BGQ319" s="22"/>
      <c r="BGR319" s="22"/>
      <c r="BGS319" s="22"/>
      <c r="BGT319" s="22"/>
      <c r="BGU319" s="22"/>
      <c r="BGV319" s="22"/>
      <c r="BGW319" s="22"/>
      <c r="BGX319" s="22"/>
      <c r="BGY319" s="22"/>
      <c r="BGZ319" s="22"/>
      <c r="BHA319" s="22"/>
      <c r="BHB319" s="22"/>
      <c r="BHC319" s="22"/>
      <c r="BHD319" s="22"/>
      <c r="BHE319" s="22"/>
      <c r="BHF319" s="22"/>
      <c r="BHG319" s="22"/>
      <c r="BHH319" s="22"/>
      <c r="BHI319" s="22"/>
      <c r="BHJ319" s="22"/>
      <c r="BHK319" s="22"/>
      <c r="BHL319" s="22"/>
      <c r="BHM319" s="22"/>
      <c r="BHN319" s="22"/>
      <c r="BHO319" s="22"/>
      <c r="BHP319" s="22"/>
      <c r="BHQ319" s="22"/>
      <c r="BHR319" s="22"/>
      <c r="BHS319" s="22"/>
      <c r="BHT319" s="22"/>
      <c r="BHU319" s="22"/>
      <c r="BHV319" s="22"/>
      <c r="BHW319" s="22"/>
      <c r="BHX319" s="22"/>
      <c r="BHY319" s="22"/>
      <c r="BHZ319" s="22"/>
      <c r="BIA319" s="22"/>
      <c r="BIB319" s="22"/>
      <c r="BIC319" s="22"/>
      <c r="BID319" s="22"/>
      <c r="BIE319" s="22"/>
      <c r="BIF319" s="22"/>
      <c r="BIG319" s="22"/>
      <c r="BIH319" s="22"/>
      <c r="BII319" s="22"/>
      <c r="BIJ319" s="22"/>
      <c r="BIK319" s="22"/>
      <c r="BIL319" s="22"/>
      <c r="BIM319" s="22"/>
      <c r="BIN319" s="22"/>
      <c r="BIO319" s="22"/>
      <c r="BIP319" s="22"/>
      <c r="BIQ319" s="22"/>
      <c r="BIR319" s="22"/>
      <c r="BIS319" s="22"/>
      <c r="BIT319" s="22"/>
      <c r="BIU319" s="22"/>
      <c r="BIV319" s="22"/>
      <c r="BIW319" s="22"/>
      <c r="BIX319" s="22"/>
      <c r="BIY319" s="22"/>
      <c r="BIZ319" s="22"/>
      <c r="BJA319" s="22"/>
      <c r="BJB319" s="22"/>
      <c r="BJC319" s="22"/>
      <c r="BJD319" s="22"/>
      <c r="BJE319" s="22"/>
      <c r="BJF319" s="22"/>
      <c r="BJG319" s="22"/>
      <c r="BJH319" s="22"/>
      <c r="BJI319" s="22"/>
      <c r="BJJ319" s="22"/>
      <c r="BJK319" s="22"/>
      <c r="BJL319" s="22"/>
      <c r="BJM319" s="22"/>
      <c r="BJN319" s="22"/>
      <c r="BJO319" s="22"/>
      <c r="BJP319" s="22"/>
      <c r="BJQ319" s="22"/>
      <c r="BJR319" s="22"/>
      <c r="BJS319" s="22"/>
      <c r="BJT319" s="22"/>
      <c r="BJU319" s="22"/>
      <c r="BJV319" s="22"/>
      <c r="BJW319" s="22"/>
      <c r="BJX319" s="22"/>
      <c r="BJY319" s="22"/>
      <c r="BJZ319" s="22"/>
      <c r="BKA319" s="22"/>
      <c r="BKB319" s="22"/>
      <c r="BKC319" s="22"/>
      <c r="BKD319" s="22"/>
      <c r="BKE319" s="22"/>
      <c r="BKF319" s="22"/>
      <c r="BKG319" s="22"/>
      <c r="BKH319" s="22"/>
      <c r="BKI319" s="22"/>
      <c r="BKJ319" s="22"/>
      <c r="BKK319" s="22"/>
      <c r="BKL319" s="22"/>
      <c r="BKM319" s="22"/>
      <c r="BKN319" s="22"/>
      <c r="BKO319" s="22"/>
      <c r="BKP319" s="22"/>
      <c r="BKQ319" s="22"/>
      <c r="BKR319" s="22"/>
      <c r="BKS319" s="22"/>
      <c r="BKT319" s="22"/>
      <c r="BKU319" s="22"/>
      <c r="BKV319" s="22"/>
      <c r="BKW319" s="22"/>
      <c r="BKX319" s="22"/>
      <c r="BKY319" s="22"/>
      <c r="BKZ319" s="22"/>
      <c r="BLA319" s="22"/>
      <c r="BLB319" s="22"/>
      <c r="BLC319" s="22"/>
      <c r="BLD319" s="22"/>
      <c r="BLE319" s="22"/>
      <c r="BLF319" s="22"/>
      <c r="BLG319" s="22"/>
      <c r="BLH319" s="22"/>
      <c r="BLI319" s="22"/>
      <c r="BLJ319" s="22"/>
      <c r="BLK319" s="22"/>
      <c r="BLL319" s="22"/>
      <c r="BLM319" s="22"/>
      <c r="BLN319" s="22"/>
      <c r="BLO319" s="22"/>
      <c r="BLP319" s="22"/>
      <c r="BLQ319" s="22"/>
      <c r="BLR319" s="22"/>
      <c r="BLS319" s="22"/>
      <c r="BLT319" s="22"/>
      <c r="BLU319" s="22"/>
      <c r="BLV319" s="22"/>
      <c r="BLW319" s="22"/>
      <c r="BLX319" s="22"/>
      <c r="BLY319" s="22"/>
      <c r="BLZ319" s="22"/>
      <c r="BMA319" s="22"/>
      <c r="BMB319" s="22"/>
      <c r="BMC319" s="22"/>
      <c r="BMD319" s="22"/>
      <c r="BME319" s="22"/>
      <c r="BMF319" s="22"/>
      <c r="BMG319" s="22"/>
      <c r="BMH319" s="22"/>
      <c r="BMI319" s="22"/>
      <c r="BMJ319" s="22"/>
      <c r="BMK319" s="22"/>
      <c r="BML319" s="22"/>
      <c r="BMM319" s="22"/>
      <c r="BMN319" s="22"/>
      <c r="BMO319" s="22"/>
      <c r="BMP319" s="22"/>
      <c r="BMQ319" s="22"/>
      <c r="BMR319" s="22"/>
      <c r="BMS319" s="22"/>
      <c r="BMT319" s="22"/>
      <c r="BMU319" s="22"/>
      <c r="BMV319" s="22"/>
      <c r="BMW319" s="22"/>
      <c r="BMX319" s="22"/>
      <c r="BMY319" s="22"/>
      <c r="BMZ319" s="22"/>
      <c r="BNA319" s="22"/>
      <c r="BNB319" s="22"/>
      <c r="BNC319" s="22"/>
      <c r="BND319" s="22"/>
      <c r="BNE319" s="22"/>
      <c r="BNF319" s="22"/>
      <c r="BNG319" s="22"/>
      <c r="BNH319" s="22"/>
      <c r="BNI319" s="22"/>
      <c r="BNJ319" s="22"/>
      <c r="BNK319" s="22"/>
      <c r="BNL319" s="22"/>
      <c r="BNM319" s="22"/>
      <c r="BNN319" s="22"/>
      <c r="BNO319" s="22"/>
      <c r="BNP319" s="22"/>
      <c r="BNQ319" s="22"/>
      <c r="BNR319" s="22"/>
      <c r="BNS319" s="22"/>
      <c r="BNT319" s="22"/>
      <c r="BNU319" s="22"/>
      <c r="BNV319" s="22"/>
      <c r="BNW319" s="22"/>
      <c r="BNX319" s="22"/>
      <c r="BNY319" s="22"/>
      <c r="BNZ319" s="22"/>
      <c r="BOA319" s="22"/>
      <c r="BOB319" s="22"/>
      <c r="BOC319" s="22"/>
      <c r="BOD319" s="22"/>
      <c r="BOE319" s="22"/>
      <c r="BOF319" s="22"/>
      <c r="BOG319" s="22"/>
      <c r="BOH319" s="22"/>
      <c r="BOI319" s="22"/>
      <c r="BOJ319" s="22"/>
      <c r="BOK319" s="22"/>
      <c r="BOL319" s="22"/>
      <c r="BOM319" s="22"/>
      <c r="BON319" s="22"/>
      <c r="BOO319" s="22"/>
      <c r="BOP319" s="22"/>
      <c r="BOQ319" s="22"/>
      <c r="BOR319" s="22"/>
      <c r="BOS319" s="22"/>
      <c r="BOT319" s="22"/>
      <c r="BOU319" s="22"/>
      <c r="BOV319" s="22"/>
      <c r="BOW319" s="22"/>
      <c r="BOX319" s="22"/>
      <c r="BOY319" s="22"/>
      <c r="BOZ319" s="22"/>
      <c r="BPA319" s="22"/>
      <c r="BPB319" s="22"/>
      <c r="BPC319" s="22"/>
      <c r="BPD319" s="22"/>
      <c r="BPE319" s="22"/>
      <c r="BPF319" s="22"/>
      <c r="BPG319" s="22"/>
      <c r="BPH319" s="22"/>
      <c r="BPI319" s="22"/>
      <c r="BPJ319" s="22"/>
      <c r="BPK319" s="22"/>
      <c r="BPL319" s="22"/>
      <c r="BPM319" s="22"/>
      <c r="BPN319" s="22"/>
      <c r="BPO319" s="22"/>
      <c r="BPP319" s="22"/>
      <c r="BPQ319" s="22"/>
      <c r="BPR319" s="22"/>
      <c r="BPS319" s="22"/>
      <c r="BPT319" s="22"/>
      <c r="BPU319" s="22"/>
      <c r="BPV319" s="22"/>
      <c r="BPW319" s="22"/>
      <c r="BPX319" s="22"/>
      <c r="BPY319" s="22"/>
      <c r="BPZ319" s="22"/>
      <c r="BQA319" s="22"/>
      <c r="BQB319" s="22"/>
      <c r="BQC319" s="22"/>
      <c r="BQD319" s="22"/>
      <c r="BQE319" s="22"/>
      <c r="BQF319" s="22"/>
      <c r="BQG319" s="22"/>
      <c r="BQH319" s="22"/>
      <c r="BQI319" s="22"/>
      <c r="BQJ319" s="22"/>
      <c r="BQK319" s="22"/>
      <c r="BQL319" s="22"/>
      <c r="BQM319" s="22"/>
      <c r="BQN319" s="22"/>
      <c r="BQO319" s="22"/>
      <c r="BQP319" s="22"/>
      <c r="BQQ319" s="22"/>
      <c r="BQR319" s="22"/>
      <c r="BQS319" s="22"/>
      <c r="BQT319" s="22"/>
      <c r="BQU319" s="22"/>
      <c r="BQV319" s="22"/>
      <c r="BQW319" s="22"/>
      <c r="BQX319" s="22"/>
      <c r="BQY319" s="22"/>
      <c r="BQZ319" s="22"/>
      <c r="BRA319" s="22"/>
      <c r="BRB319" s="22"/>
      <c r="BRC319" s="22"/>
      <c r="BRD319" s="22"/>
      <c r="BRE319" s="22"/>
      <c r="BRF319" s="22"/>
      <c r="BRG319" s="22"/>
      <c r="BRH319" s="22"/>
      <c r="BRI319" s="22"/>
      <c r="BRJ319" s="22"/>
      <c r="BRK319" s="22"/>
      <c r="BRL319" s="22"/>
      <c r="BRM319" s="22"/>
      <c r="BRN319" s="22"/>
      <c r="BRO319" s="22"/>
      <c r="BRP319" s="22"/>
      <c r="BRQ319" s="22"/>
      <c r="BRR319" s="22"/>
      <c r="BRS319" s="22"/>
      <c r="BRT319" s="22"/>
      <c r="BRU319" s="22"/>
      <c r="BRV319" s="22"/>
      <c r="BRW319" s="22"/>
      <c r="BRX319" s="22"/>
      <c r="BRY319" s="22"/>
      <c r="BRZ319" s="22"/>
      <c r="BSA319" s="22"/>
      <c r="BSB319" s="22"/>
      <c r="BSC319" s="22"/>
      <c r="BSD319" s="22"/>
      <c r="BSE319" s="22"/>
      <c r="BSF319" s="22"/>
      <c r="BSG319" s="22"/>
      <c r="BSH319" s="22"/>
      <c r="BSI319" s="22"/>
      <c r="BSJ319" s="22"/>
      <c r="BSK319" s="22"/>
      <c r="BSL319" s="22"/>
      <c r="BSM319" s="22"/>
      <c r="BSN319" s="22"/>
      <c r="BSO319" s="22"/>
      <c r="BSP319" s="22"/>
      <c r="BSQ319" s="22"/>
      <c r="BSR319" s="22"/>
      <c r="BSS319" s="22"/>
      <c r="BST319" s="22"/>
      <c r="BSU319" s="22"/>
      <c r="BSV319" s="22"/>
      <c r="BSW319" s="22"/>
      <c r="BSX319" s="22"/>
      <c r="BSY319" s="22"/>
      <c r="BSZ319" s="22"/>
      <c r="BTA319" s="22"/>
      <c r="BTB319" s="22"/>
      <c r="BTC319" s="22"/>
      <c r="BTD319" s="22"/>
      <c r="BTE319" s="22"/>
      <c r="BTF319" s="22"/>
      <c r="BTG319" s="22"/>
      <c r="BTH319" s="22"/>
      <c r="BTI319" s="22"/>
      <c r="BTJ319" s="22"/>
      <c r="BTK319" s="22"/>
      <c r="BTL319" s="22"/>
      <c r="BTM319" s="22"/>
      <c r="BTN319" s="22"/>
      <c r="BTO319" s="22"/>
      <c r="BTP319" s="22"/>
      <c r="BTQ319" s="22"/>
      <c r="BTR319" s="22"/>
      <c r="BTS319" s="22"/>
      <c r="BTT319" s="22"/>
      <c r="BTU319" s="22"/>
      <c r="BTV319" s="22"/>
      <c r="BTW319" s="22"/>
      <c r="BTX319" s="22"/>
      <c r="BTY319" s="22"/>
      <c r="BTZ319" s="22"/>
      <c r="BUA319" s="22"/>
      <c r="BUB319" s="22"/>
      <c r="BUC319" s="22"/>
      <c r="BUD319" s="22"/>
      <c r="BUE319" s="22"/>
      <c r="BUF319" s="22"/>
      <c r="BUG319" s="22"/>
      <c r="BUH319" s="22"/>
      <c r="BUI319" s="22"/>
      <c r="BUJ319" s="22"/>
      <c r="BUK319" s="22"/>
      <c r="BUL319" s="22"/>
      <c r="BUM319" s="22"/>
      <c r="BUN319" s="22"/>
      <c r="BUO319" s="22"/>
      <c r="BUP319" s="22"/>
      <c r="BUQ319" s="22"/>
      <c r="BUR319" s="22"/>
      <c r="BUS319" s="22"/>
      <c r="BUT319" s="22"/>
      <c r="BUU319" s="22"/>
      <c r="BUV319" s="22"/>
      <c r="BUW319" s="22"/>
      <c r="BUX319" s="22"/>
      <c r="BUY319" s="22"/>
      <c r="BUZ319" s="22"/>
      <c r="BVA319" s="22"/>
      <c r="BVB319" s="22"/>
      <c r="BVC319" s="22"/>
      <c r="BVD319" s="22"/>
      <c r="BVE319" s="22"/>
      <c r="BVF319" s="22"/>
      <c r="BVG319" s="22"/>
      <c r="BVH319" s="22"/>
      <c r="BVI319" s="22"/>
      <c r="BVJ319" s="22"/>
      <c r="BVK319" s="22"/>
      <c r="BVL319" s="22"/>
      <c r="BVM319" s="22"/>
      <c r="BVN319" s="22"/>
      <c r="BVO319" s="22"/>
      <c r="BVP319" s="22"/>
      <c r="BVQ319" s="22"/>
      <c r="BVR319" s="22"/>
      <c r="BVS319" s="22"/>
      <c r="BVT319" s="22"/>
      <c r="BVU319" s="22"/>
      <c r="BVV319" s="22"/>
      <c r="BVW319" s="22"/>
      <c r="BVX319" s="22"/>
      <c r="BVY319" s="22"/>
      <c r="BVZ319" s="22"/>
      <c r="BWA319" s="22"/>
      <c r="BWB319" s="22"/>
      <c r="BWC319" s="22"/>
      <c r="BWD319" s="22"/>
      <c r="BWE319" s="22"/>
      <c r="BWF319" s="22"/>
      <c r="BWG319" s="22"/>
      <c r="BWH319" s="22"/>
      <c r="BWI319" s="22"/>
      <c r="BWJ319" s="22"/>
      <c r="BWK319" s="22"/>
      <c r="BWL319" s="22"/>
      <c r="BWM319" s="22"/>
      <c r="BWN319" s="22"/>
      <c r="BWO319" s="22"/>
      <c r="BWP319" s="22"/>
      <c r="BWQ319" s="22"/>
      <c r="BWR319" s="22"/>
      <c r="BWS319" s="22"/>
      <c r="BWT319" s="22"/>
      <c r="BWU319" s="22"/>
      <c r="BWV319" s="22"/>
      <c r="BWW319" s="22"/>
      <c r="BWX319" s="22"/>
      <c r="BWY319" s="22"/>
      <c r="BWZ319" s="22"/>
      <c r="BXA319" s="22"/>
      <c r="BXB319" s="22"/>
      <c r="BXC319" s="22"/>
      <c r="BXD319" s="22"/>
      <c r="BXE319" s="22"/>
      <c r="BXF319" s="22"/>
      <c r="BXG319" s="22"/>
      <c r="BXH319" s="22"/>
      <c r="BXI319" s="22"/>
      <c r="BXJ319" s="22"/>
      <c r="BXK319" s="22"/>
      <c r="BXL319" s="22"/>
      <c r="BXM319" s="22"/>
      <c r="BXN319" s="22"/>
      <c r="BXO319" s="22"/>
      <c r="BXP319" s="22"/>
      <c r="BXQ319" s="22"/>
      <c r="BXR319" s="22"/>
      <c r="BXS319" s="22"/>
      <c r="BXT319" s="22"/>
      <c r="BXU319" s="22"/>
      <c r="BXV319" s="22"/>
      <c r="BXW319" s="22"/>
      <c r="BXX319" s="22"/>
      <c r="BXY319" s="22"/>
      <c r="BXZ319" s="22"/>
      <c r="BYA319" s="22"/>
      <c r="BYB319" s="22"/>
      <c r="BYC319" s="22"/>
      <c r="BYD319" s="22"/>
      <c r="BYE319" s="22"/>
      <c r="BYF319" s="22"/>
      <c r="BYG319" s="22"/>
      <c r="BYH319" s="22"/>
      <c r="BYI319" s="22"/>
      <c r="BYJ319" s="22"/>
      <c r="BYK319" s="22"/>
      <c r="BYL319" s="22"/>
      <c r="BYM319" s="22"/>
      <c r="BYN319" s="22"/>
      <c r="BYO319" s="22"/>
      <c r="BYP319" s="22"/>
      <c r="BYQ319" s="22"/>
      <c r="BYR319" s="22"/>
      <c r="BYS319" s="22"/>
      <c r="BYT319" s="22"/>
      <c r="BYU319" s="22"/>
      <c r="BYV319" s="22"/>
      <c r="BYW319" s="22"/>
      <c r="BYX319" s="22"/>
      <c r="BYY319" s="22"/>
      <c r="BYZ319" s="22"/>
      <c r="BZA319" s="22"/>
      <c r="BZB319" s="22"/>
      <c r="BZC319" s="22"/>
      <c r="BZD319" s="22"/>
      <c r="BZE319" s="22"/>
      <c r="BZF319" s="22"/>
      <c r="BZG319" s="22"/>
      <c r="BZH319" s="22"/>
      <c r="BZI319" s="22"/>
      <c r="BZJ319" s="22"/>
      <c r="BZK319" s="22"/>
      <c r="BZL319" s="22"/>
      <c r="BZM319" s="22"/>
      <c r="BZN319" s="22"/>
      <c r="BZO319" s="22"/>
      <c r="BZP319" s="22"/>
      <c r="BZQ319" s="22"/>
      <c r="BZR319" s="22"/>
      <c r="BZS319" s="22"/>
      <c r="BZT319" s="22"/>
      <c r="BZU319" s="22"/>
      <c r="BZV319" s="22"/>
      <c r="BZW319" s="22"/>
      <c r="BZX319" s="22"/>
      <c r="BZY319" s="22"/>
      <c r="BZZ319" s="22"/>
      <c r="CAA319" s="22"/>
      <c r="CAB319" s="22"/>
      <c r="CAC319" s="22"/>
      <c r="CAD319" s="22"/>
      <c r="CAE319" s="22"/>
      <c r="CAF319" s="22"/>
      <c r="CAG319" s="22"/>
      <c r="CAH319" s="22"/>
      <c r="CAI319" s="22"/>
      <c r="CAJ319" s="22"/>
      <c r="CAK319" s="22"/>
      <c r="CAL319" s="22"/>
      <c r="CAM319" s="22"/>
      <c r="CAN319" s="22"/>
      <c r="CAO319" s="22"/>
      <c r="CAP319" s="22"/>
      <c r="CAQ319" s="22"/>
      <c r="CAR319" s="22"/>
      <c r="CAS319" s="22"/>
      <c r="CAT319" s="22"/>
      <c r="CAU319" s="22"/>
      <c r="CAV319" s="22"/>
      <c r="CAW319" s="22"/>
      <c r="CAX319" s="22"/>
      <c r="CAY319" s="22"/>
      <c r="CAZ319" s="22"/>
      <c r="CBA319" s="22"/>
      <c r="CBB319" s="22"/>
      <c r="CBC319" s="22"/>
      <c r="CBD319" s="22"/>
      <c r="CBE319" s="22"/>
      <c r="CBF319" s="22"/>
      <c r="CBG319" s="22"/>
      <c r="CBH319" s="22"/>
      <c r="CBI319" s="22"/>
      <c r="CBJ319" s="22"/>
      <c r="CBK319" s="22"/>
      <c r="CBL319" s="22"/>
      <c r="CBM319" s="22"/>
      <c r="CBN319" s="22"/>
      <c r="CBO319" s="22"/>
      <c r="CBP319" s="22"/>
      <c r="CBQ319" s="22"/>
      <c r="CBR319" s="22"/>
      <c r="CBS319" s="22"/>
      <c r="CBT319" s="22"/>
      <c r="CBU319" s="22"/>
      <c r="CBV319" s="22"/>
      <c r="CBW319" s="22"/>
      <c r="CBX319" s="22"/>
      <c r="CBY319" s="22"/>
      <c r="CBZ319" s="22"/>
      <c r="CCA319" s="22"/>
      <c r="CCB319" s="22"/>
      <c r="CCC319" s="22"/>
      <c r="CCD319" s="22"/>
      <c r="CCE319" s="22"/>
      <c r="CCF319" s="22"/>
      <c r="CCG319" s="22"/>
      <c r="CCH319" s="22"/>
      <c r="CCI319" s="22"/>
      <c r="CCJ319" s="22"/>
      <c r="CCK319" s="22"/>
      <c r="CCL319" s="22"/>
      <c r="CCM319" s="22"/>
      <c r="CCN319" s="22"/>
      <c r="CCO319" s="22"/>
      <c r="CCP319" s="22"/>
      <c r="CCQ319" s="22"/>
      <c r="CCR319" s="22"/>
      <c r="CCS319" s="22"/>
      <c r="CCT319" s="22"/>
      <c r="CCU319" s="22"/>
      <c r="CCV319" s="22"/>
      <c r="CCW319" s="22"/>
      <c r="CCX319" s="22"/>
      <c r="CCY319" s="22"/>
      <c r="CCZ319" s="22"/>
      <c r="CDA319" s="22"/>
      <c r="CDB319" s="22"/>
      <c r="CDC319" s="22"/>
      <c r="CDD319" s="22"/>
      <c r="CDE319" s="22"/>
      <c r="CDF319" s="22"/>
      <c r="CDG319" s="22"/>
      <c r="CDH319" s="22"/>
      <c r="CDI319" s="22"/>
      <c r="CDJ319" s="22"/>
      <c r="CDK319" s="22"/>
      <c r="CDL319" s="22"/>
      <c r="CDM319" s="22"/>
      <c r="CDN319" s="22"/>
      <c r="CDO319" s="22"/>
      <c r="CDP319" s="22"/>
      <c r="CDQ319" s="22"/>
      <c r="CDR319" s="22"/>
      <c r="CDS319" s="22"/>
      <c r="CDT319" s="22"/>
      <c r="CDU319" s="22"/>
      <c r="CDV319" s="22"/>
      <c r="CDW319" s="22"/>
      <c r="CDX319" s="22"/>
      <c r="CDY319" s="22"/>
      <c r="CDZ319" s="22"/>
      <c r="CEA319" s="22"/>
      <c r="CEB319" s="22"/>
      <c r="CEC319" s="22"/>
      <c r="CED319" s="22"/>
      <c r="CEE319" s="22"/>
      <c r="CEF319" s="22"/>
      <c r="CEG319" s="22"/>
      <c r="CEH319" s="22"/>
      <c r="CEI319" s="22"/>
      <c r="CEJ319" s="22"/>
      <c r="CEK319" s="22"/>
      <c r="CEL319" s="22"/>
      <c r="CEM319" s="22"/>
      <c r="CEN319" s="22"/>
      <c r="CEO319" s="22"/>
      <c r="CEP319" s="22"/>
      <c r="CEQ319" s="22"/>
      <c r="CER319" s="22"/>
      <c r="CES319" s="22"/>
      <c r="CET319" s="22"/>
      <c r="CEU319" s="22"/>
      <c r="CEV319" s="22"/>
      <c r="CEW319" s="22"/>
      <c r="CEX319" s="22"/>
      <c r="CEY319" s="22"/>
      <c r="CEZ319" s="22"/>
      <c r="CFA319" s="22"/>
      <c r="CFB319" s="22"/>
      <c r="CFC319" s="22"/>
      <c r="CFD319" s="22"/>
      <c r="CFE319" s="22"/>
      <c r="CFF319" s="22"/>
      <c r="CFG319" s="22"/>
      <c r="CFH319" s="22"/>
      <c r="CFI319" s="22"/>
      <c r="CFJ319" s="22"/>
      <c r="CFK319" s="22"/>
      <c r="CFL319" s="22"/>
      <c r="CFM319" s="22"/>
      <c r="CFN319" s="22"/>
      <c r="CFO319" s="22"/>
      <c r="CFP319" s="22"/>
      <c r="CFQ319" s="22"/>
      <c r="CFR319" s="22"/>
      <c r="CFS319" s="22"/>
      <c r="CFT319" s="22"/>
      <c r="CFU319" s="22"/>
      <c r="CFV319" s="22"/>
      <c r="CFW319" s="22"/>
      <c r="CFX319" s="22"/>
      <c r="CFY319" s="22"/>
      <c r="CFZ319" s="22"/>
      <c r="CGA319" s="22"/>
      <c r="CGB319" s="22"/>
      <c r="CGC319" s="22"/>
      <c r="CGD319" s="22"/>
      <c r="CGE319" s="22"/>
      <c r="CGF319" s="22"/>
      <c r="CGG319" s="22"/>
      <c r="CGH319" s="22"/>
      <c r="CGI319" s="22"/>
      <c r="CGJ319" s="22"/>
      <c r="CGK319" s="22"/>
      <c r="CGL319" s="22"/>
      <c r="CGM319" s="22"/>
      <c r="CGN319" s="22"/>
      <c r="CGO319" s="22"/>
      <c r="CGP319" s="22"/>
      <c r="CGQ319" s="22"/>
      <c r="CGR319" s="22"/>
      <c r="CGS319" s="22"/>
      <c r="CGT319" s="22"/>
      <c r="CGU319" s="22"/>
      <c r="CGV319" s="22"/>
      <c r="CGW319" s="22"/>
      <c r="CGX319" s="22"/>
      <c r="CGY319" s="22"/>
      <c r="CGZ319" s="22"/>
      <c r="CHA319" s="22"/>
      <c r="CHB319" s="22"/>
      <c r="CHC319" s="22"/>
      <c r="CHD319" s="22"/>
      <c r="CHE319" s="22"/>
      <c r="CHF319" s="22"/>
      <c r="CHG319" s="22"/>
      <c r="CHH319" s="22"/>
      <c r="CHI319" s="22"/>
      <c r="CHJ319" s="22"/>
      <c r="CHK319" s="22"/>
      <c r="CHL319" s="22"/>
      <c r="CHM319" s="22"/>
      <c r="CHN319" s="22"/>
      <c r="CHO319" s="22"/>
      <c r="CHP319" s="22"/>
      <c r="CHQ319" s="22"/>
      <c r="CHR319" s="22"/>
      <c r="CHS319" s="22"/>
      <c r="CHT319" s="22"/>
      <c r="CHU319" s="22"/>
      <c r="CHV319" s="22"/>
      <c r="CHW319" s="22"/>
      <c r="CHX319" s="22"/>
      <c r="CHY319" s="22"/>
      <c r="CHZ319" s="22"/>
      <c r="CIA319" s="22"/>
      <c r="CIB319" s="22"/>
      <c r="CIC319" s="22"/>
      <c r="CID319" s="22"/>
      <c r="CIE319" s="22"/>
      <c r="CIF319" s="22"/>
      <c r="CIG319" s="22"/>
      <c r="CIH319" s="22"/>
      <c r="CII319" s="22"/>
      <c r="CIJ319" s="22"/>
      <c r="CIK319" s="22"/>
      <c r="CIL319" s="22"/>
      <c r="CIM319" s="22"/>
      <c r="CIN319" s="22"/>
      <c r="CIO319" s="22"/>
      <c r="CIP319" s="22"/>
      <c r="CIQ319" s="22"/>
      <c r="CIR319" s="22"/>
      <c r="CIS319" s="22"/>
      <c r="CIT319" s="22"/>
      <c r="CIU319" s="22"/>
      <c r="CIV319" s="22"/>
      <c r="CIW319" s="22"/>
      <c r="CIX319" s="22"/>
      <c r="CIY319" s="22"/>
      <c r="CIZ319" s="22"/>
      <c r="CJA319" s="22"/>
      <c r="CJB319" s="22"/>
      <c r="CJC319" s="22"/>
      <c r="CJD319" s="22"/>
      <c r="CJE319" s="22"/>
      <c r="CJF319" s="22"/>
      <c r="CJG319" s="22"/>
      <c r="CJH319" s="22"/>
      <c r="CJI319" s="22"/>
      <c r="CJJ319" s="22"/>
      <c r="CJK319" s="22"/>
      <c r="CJL319" s="22"/>
      <c r="CJM319" s="22"/>
      <c r="CJN319" s="22"/>
      <c r="CJO319" s="22"/>
      <c r="CJP319" s="22"/>
      <c r="CJQ319" s="22"/>
      <c r="CJR319" s="22"/>
      <c r="CJS319" s="22"/>
      <c r="CJT319" s="22"/>
      <c r="CJU319" s="22"/>
      <c r="CJV319" s="22"/>
      <c r="CJW319" s="22"/>
      <c r="CJX319" s="22"/>
      <c r="CJY319" s="22"/>
      <c r="CJZ319" s="22"/>
      <c r="CKA319" s="22"/>
      <c r="CKB319" s="22"/>
      <c r="CKC319" s="22"/>
      <c r="CKD319" s="22"/>
      <c r="CKE319" s="22"/>
      <c r="CKF319" s="22"/>
      <c r="CKG319" s="22"/>
      <c r="CKH319" s="22"/>
      <c r="CKI319" s="22"/>
      <c r="CKJ319" s="22"/>
      <c r="CKK319" s="22"/>
      <c r="CKL319" s="22"/>
      <c r="CKM319" s="22"/>
      <c r="CKN319" s="22"/>
      <c r="CKO319" s="22"/>
      <c r="CKP319" s="22"/>
      <c r="CKQ319" s="22"/>
      <c r="CKR319" s="22"/>
      <c r="CKS319" s="22"/>
      <c r="CKT319" s="22"/>
      <c r="CKU319" s="22"/>
      <c r="CKV319" s="22"/>
      <c r="CKW319" s="22"/>
      <c r="CKX319" s="22"/>
      <c r="CKY319" s="22"/>
      <c r="CKZ319" s="22"/>
      <c r="CLA319" s="22"/>
      <c r="CLB319" s="22"/>
      <c r="CLC319" s="22"/>
      <c r="CLD319" s="22"/>
      <c r="CLE319" s="22"/>
      <c r="CLF319" s="22"/>
      <c r="CLG319" s="22"/>
      <c r="CLH319" s="22"/>
      <c r="CLI319" s="22"/>
      <c r="CLJ319" s="22"/>
      <c r="CLK319" s="22"/>
      <c r="CLL319" s="22"/>
      <c r="CLM319" s="22"/>
      <c r="CLN319" s="22"/>
      <c r="CLO319" s="22"/>
      <c r="CLP319" s="22"/>
      <c r="CLQ319" s="22"/>
      <c r="CLR319" s="22"/>
      <c r="CLS319" s="22"/>
      <c r="CLT319" s="22"/>
      <c r="CLU319" s="22"/>
      <c r="CLV319" s="22"/>
      <c r="CLW319" s="22"/>
      <c r="CLX319" s="22"/>
      <c r="CLY319" s="22"/>
      <c r="CLZ319" s="22"/>
      <c r="CMA319" s="22"/>
      <c r="CMB319" s="22"/>
      <c r="CMC319" s="22"/>
      <c r="CMD319" s="22"/>
      <c r="CME319" s="22"/>
      <c r="CMF319" s="22"/>
      <c r="CMG319" s="22"/>
      <c r="CMH319" s="22"/>
      <c r="CMI319" s="22"/>
      <c r="CMJ319" s="22"/>
      <c r="CMK319" s="22"/>
      <c r="CML319" s="22"/>
      <c r="CMM319" s="22"/>
      <c r="CMN319" s="22"/>
      <c r="CMO319" s="22"/>
      <c r="CMP319" s="22"/>
      <c r="CMQ319" s="22"/>
      <c r="CMR319" s="22"/>
      <c r="CMS319" s="22"/>
      <c r="CMT319" s="22"/>
      <c r="CMU319" s="22"/>
      <c r="CMV319" s="22"/>
      <c r="CMW319" s="22"/>
      <c r="CMX319" s="22"/>
      <c r="CMY319" s="22"/>
      <c r="CMZ319" s="22"/>
      <c r="CNA319" s="22"/>
      <c r="CNB319" s="22"/>
      <c r="CNC319" s="22"/>
      <c r="CND319" s="22"/>
      <c r="CNE319" s="22"/>
      <c r="CNF319" s="22"/>
      <c r="CNG319" s="22"/>
      <c r="CNH319" s="22"/>
      <c r="CNI319" s="22"/>
      <c r="CNJ319" s="22"/>
      <c r="CNK319" s="22"/>
      <c r="CNL319" s="22"/>
      <c r="CNM319" s="22"/>
      <c r="CNN319" s="22"/>
      <c r="CNO319" s="22"/>
      <c r="CNP319" s="22"/>
      <c r="CNQ319" s="22"/>
      <c r="CNR319" s="22"/>
      <c r="CNS319" s="22"/>
      <c r="CNT319" s="22"/>
      <c r="CNU319" s="22"/>
      <c r="CNV319" s="22"/>
      <c r="CNW319" s="22"/>
      <c r="CNX319" s="22"/>
      <c r="CNY319" s="22"/>
      <c r="CNZ319" s="22"/>
      <c r="COA319" s="22"/>
      <c r="COB319" s="22"/>
      <c r="COC319" s="22"/>
      <c r="COD319" s="22"/>
      <c r="COE319" s="22"/>
      <c r="COF319" s="22"/>
      <c r="COG319" s="22"/>
      <c r="COH319" s="22"/>
      <c r="COI319" s="22"/>
      <c r="COJ319" s="22"/>
      <c r="COK319" s="22"/>
      <c r="COL319" s="22"/>
      <c r="COM319" s="22"/>
      <c r="CON319" s="22"/>
      <c r="COO319" s="22"/>
      <c r="COP319" s="22"/>
      <c r="COQ319" s="22"/>
      <c r="COR319" s="22"/>
      <c r="COS319" s="22"/>
      <c r="COT319" s="22"/>
      <c r="COU319" s="22"/>
      <c r="COV319" s="22"/>
      <c r="COW319" s="22"/>
      <c r="COX319" s="22"/>
      <c r="COY319" s="22"/>
      <c r="COZ319" s="22"/>
      <c r="CPA319" s="22"/>
      <c r="CPB319" s="22"/>
      <c r="CPC319" s="22"/>
      <c r="CPD319" s="22"/>
      <c r="CPE319" s="22"/>
      <c r="CPF319" s="22"/>
      <c r="CPG319" s="22"/>
      <c r="CPH319" s="22"/>
      <c r="CPI319" s="22"/>
      <c r="CPJ319" s="22"/>
      <c r="CPK319" s="22"/>
      <c r="CPL319" s="22"/>
      <c r="CPM319" s="22"/>
      <c r="CPN319" s="22"/>
      <c r="CPO319" s="22"/>
      <c r="CPP319" s="22"/>
      <c r="CPQ319" s="22"/>
      <c r="CPR319" s="22"/>
      <c r="CPS319" s="22"/>
      <c r="CPT319" s="22"/>
      <c r="CPU319" s="22"/>
      <c r="CPV319" s="22"/>
      <c r="CPW319" s="22"/>
      <c r="CPX319" s="22"/>
      <c r="CPY319" s="22"/>
      <c r="CPZ319" s="22"/>
      <c r="CQA319" s="22"/>
      <c r="CQB319" s="22"/>
      <c r="CQC319" s="22"/>
      <c r="CQD319" s="22"/>
      <c r="CQE319" s="22"/>
      <c r="CQF319" s="22"/>
      <c r="CQG319" s="22"/>
      <c r="CQH319" s="22"/>
      <c r="CQI319" s="22"/>
      <c r="CQJ319" s="22"/>
      <c r="CQK319" s="22"/>
      <c r="CQL319" s="22"/>
      <c r="CQM319" s="22"/>
      <c r="CQN319" s="22"/>
      <c r="CQO319" s="22"/>
      <c r="CQP319" s="22"/>
      <c r="CQQ319" s="22"/>
      <c r="CQR319" s="22"/>
      <c r="CQS319" s="22"/>
      <c r="CQT319" s="22"/>
      <c r="CQU319" s="22"/>
      <c r="CQV319" s="22"/>
      <c r="CQW319" s="22"/>
      <c r="CQX319" s="22"/>
      <c r="CQY319" s="22"/>
      <c r="CQZ319" s="22"/>
      <c r="CRA319" s="22"/>
      <c r="CRB319" s="22"/>
      <c r="CRC319" s="22"/>
      <c r="CRD319" s="22"/>
      <c r="CRE319" s="22"/>
      <c r="CRF319" s="22"/>
      <c r="CRG319" s="22"/>
      <c r="CRH319" s="22"/>
      <c r="CRI319" s="22"/>
      <c r="CRJ319" s="22"/>
      <c r="CRK319" s="22"/>
      <c r="CRL319" s="22"/>
      <c r="CRM319" s="22"/>
      <c r="CRN319" s="22"/>
      <c r="CRO319" s="22"/>
      <c r="CRP319" s="22"/>
      <c r="CRQ319" s="22"/>
      <c r="CRR319" s="22"/>
      <c r="CRS319" s="22"/>
      <c r="CRT319" s="22"/>
      <c r="CRU319" s="22"/>
      <c r="CRV319" s="22"/>
      <c r="CRW319" s="22"/>
      <c r="CRX319" s="22"/>
      <c r="CRY319" s="22"/>
      <c r="CRZ319" s="22"/>
      <c r="CSA319" s="22"/>
      <c r="CSB319" s="22"/>
      <c r="CSC319" s="22"/>
      <c r="CSD319" s="22"/>
      <c r="CSE319" s="22"/>
      <c r="CSF319" s="22"/>
      <c r="CSG319" s="22"/>
      <c r="CSH319" s="22"/>
      <c r="CSI319" s="22"/>
      <c r="CSJ319" s="22"/>
      <c r="CSK319" s="22"/>
      <c r="CSL319" s="22"/>
      <c r="CSM319" s="22"/>
      <c r="CSN319" s="22"/>
      <c r="CSO319" s="22"/>
      <c r="CSP319" s="22"/>
      <c r="CSQ319" s="22"/>
      <c r="CSR319" s="22"/>
      <c r="CSS319" s="22"/>
      <c r="CST319" s="22"/>
      <c r="CSU319" s="22"/>
      <c r="CSV319" s="22"/>
      <c r="CSW319" s="22"/>
      <c r="CSX319" s="22"/>
      <c r="CSY319" s="22"/>
      <c r="CSZ319" s="22"/>
      <c r="CTA319" s="22"/>
      <c r="CTB319" s="22"/>
      <c r="CTC319" s="22"/>
      <c r="CTD319" s="22"/>
      <c r="CTE319" s="22"/>
      <c r="CTF319" s="22"/>
      <c r="CTG319" s="22"/>
      <c r="CTH319" s="22"/>
      <c r="CTI319" s="22"/>
      <c r="CTJ319" s="22"/>
      <c r="CTK319" s="22"/>
      <c r="CTL319" s="22"/>
      <c r="CTM319" s="22"/>
      <c r="CTN319" s="22"/>
      <c r="CTO319" s="22"/>
      <c r="CTP319" s="22"/>
      <c r="CTQ319" s="22"/>
      <c r="CTR319" s="22"/>
      <c r="CTS319" s="22"/>
      <c r="CTT319" s="22"/>
      <c r="CTU319" s="22"/>
      <c r="CTV319" s="22"/>
      <c r="CTW319" s="22"/>
      <c r="CTX319" s="22"/>
      <c r="CTY319" s="22"/>
      <c r="CTZ319" s="22"/>
      <c r="CUA319" s="22"/>
      <c r="CUB319" s="22"/>
      <c r="CUC319" s="22"/>
      <c r="CUD319" s="22"/>
      <c r="CUE319" s="22"/>
      <c r="CUF319" s="22"/>
      <c r="CUG319" s="22"/>
      <c r="CUH319" s="22"/>
      <c r="CUI319" s="22"/>
      <c r="CUJ319" s="22"/>
      <c r="CUK319" s="22"/>
      <c r="CUL319" s="22"/>
      <c r="CUM319" s="22"/>
      <c r="CUN319" s="22"/>
      <c r="CUO319" s="22"/>
      <c r="CUP319" s="22"/>
      <c r="CUQ319" s="22"/>
      <c r="CUR319" s="22"/>
      <c r="CUS319" s="22"/>
      <c r="CUT319" s="22"/>
      <c r="CUU319" s="22"/>
      <c r="CUV319" s="22"/>
      <c r="CUW319" s="22"/>
      <c r="CUX319" s="22"/>
      <c r="CUY319" s="22"/>
      <c r="CUZ319" s="22"/>
      <c r="CVA319" s="22"/>
      <c r="CVB319" s="22"/>
      <c r="CVC319" s="22"/>
      <c r="CVD319" s="22"/>
      <c r="CVE319" s="22"/>
      <c r="CVF319" s="22"/>
      <c r="CVG319" s="22"/>
      <c r="CVH319" s="22"/>
      <c r="CVI319" s="22"/>
      <c r="CVJ319" s="22"/>
      <c r="CVK319" s="22"/>
      <c r="CVL319" s="22"/>
      <c r="CVM319" s="22"/>
      <c r="CVN319" s="22"/>
      <c r="CVO319" s="22"/>
      <c r="CVP319" s="22"/>
      <c r="CVQ319" s="22"/>
      <c r="CVR319" s="22"/>
      <c r="CVS319" s="22"/>
      <c r="CVT319" s="22"/>
      <c r="CVU319" s="22"/>
      <c r="CVV319" s="22"/>
      <c r="CVW319" s="22"/>
      <c r="CVX319" s="22"/>
      <c r="CVY319" s="22"/>
      <c r="CVZ319" s="22"/>
      <c r="CWA319" s="22"/>
      <c r="CWB319" s="22"/>
      <c r="CWC319" s="22"/>
      <c r="CWD319" s="22"/>
      <c r="CWE319" s="22"/>
      <c r="CWF319" s="22"/>
      <c r="CWG319" s="22"/>
      <c r="CWH319" s="22"/>
      <c r="CWI319" s="22"/>
      <c r="CWJ319" s="22"/>
      <c r="CWK319" s="22"/>
      <c r="CWL319" s="22"/>
      <c r="CWM319" s="22"/>
      <c r="CWN319" s="22"/>
      <c r="CWO319" s="22"/>
      <c r="CWP319" s="22"/>
      <c r="CWQ319" s="22"/>
      <c r="CWR319" s="22"/>
      <c r="CWS319" s="22"/>
      <c r="CWT319" s="22"/>
      <c r="CWU319" s="22"/>
      <c r="CWV319" s="22"/>
      <c r="CWW319" s="22"/>
      <c r="CWX319" s="22"/>
      <c r="CWY319" s="22"/>
      <c r="CWZ319" s="22"/>
      <c r="CXA319" s="22"/>
      <c r="CXB319" s="22"/>
      <c r="CXC319" s="22"/>
      <c r="CXD319" s="22"/>
      <c r="CXE319" s="22"/>
      <c r="CXF319" s="22"/>
      <c r="CXG319" s="22"/>
      <c r="CXH319" s="22"/>
      <c r="CXI319" s="22"/>
      <c r="CXJ319" s="22"/>
      <c r="CXK319" s="22"/>
      <c r="CXL319" s="22"/>
      <c r="CXM319" s="22"/>
      <c r="CXN319" s="22"/>
      <c r="CXO319" s="22"/>
      <c r="CXP319" s="22"/>
      <c r="CXQ319" s="22"/>
      <c r="CXR319" s="22"/>
      <c r="CXS319" s="22"/>
      <c r="CXT319" s="22"/>
      <c r="CXU319" s="22"/>
      <c r="CXV319" s="22"/>
      <c r="CXW319" s="22"/>
      <c r="CXX319" s="22"/>
      <c r="CXY319" s="22"/>
      <c r="CXZ319" s="22"/>
      <c r="CYA319" s="22"/>
      <c r="CYB319" s="22"/>
      <c r="CYC319" s="22"/>
      <c r="CYD319" s="22"/>
      <c r="CYE319" s="22"/>
      <c r="CYF319" s="22"/>
      <c r="CYG319" s="22"/>
      <c r="CYH319" s="22"/>
      <c r="CYI319" s="22"/>
      <c r="CYJ319" s="22"/>
      <c r="CYK319" s="22"/>
      <c r="CYL319" s="22"/>
      <c r="CYM319" s="22"/>
      <c r="CYN319" s="22"/>
      <c r="CYO319" s="22"/>
      <c r="CYP319" s="22"/>
      <c r="CYQ319" s="22"/>
      <c r="CYR319" s="22"/>
      <c r="CYS319" s="22"/>
      <c r="CYT319" s="22"/>
      <c r="CYU319" s="22"/>
      <c r="CYV319" s="22"/>
      <c r="CYW319" s="22"/>
      <c r="CYX319" s="22"/>
      <c r="CYY319" s="22"/>
      <c r="CYZ319" s="22"/>
      <c r="CZA319" s="22"/>
      <c r="CZB319" s="22"/>
      <c r="CZC319" s="22"/>
      <c r="CZD319" s="22"/>
      <c r="CZE319" s="22"/>
      <c r="CZF319" s="22"/>
      <c r="CZG319" s="22"/>
      <c r="CZH319" s="22"/>
      <c r="CZI319" s="22"/>
      <c r="CZJ319" s="22"/>
      <c r="CZK319" s="22"/>
      <c r="CZL319" s="22"/>
      <c r="CZM319" s="22"/>
      <c r="CZN319" s="22"/>
      <c r="CZO319" s="22"/>
      <c r="CZP319" s="22"/>
      <c r="CZQ319" s="22"/>
      <c r="CZR319" s="22"/>
      <c r="CZS319" s="22"/>
      <c r="CZT319" s="22"/>
      <c r="CZU319" s="22"/>
      <c r="CZV319" s="22"/>
      <c r="CZW319" s="22"/>
      <c r="CZX319" s="22"/>
      <c r="CZY319" s="22"/>
      <c r="CZZ319" s="22"/>
      <c r="DAA319" s="22"/>
      <c r="DAB319" s="22"/>
      <c r="DAC319" s="22"/>
      <c r="DAD319" s="22"/>
      <c r="DAE319" s="22"/>
      <c r="DAF319" s="22"/>
      <c r="DAG319" s="22"/>
      <c r="DAH319" s="22"/>
      <c r="DAI319" s="22"/>
      <c r="DAJ319" s="22"/>
      <c r="DAK319" s="22"/>
      <c r="DAL319" s="22"/>
      <c r="DAM319" s="22"/>
      <c r="DAN319" s="22"/>
      <c r="DAO319" s="22"/>
      <c r="DAP319" s="22"/>
      <c r="DAQ319" s="22"/>
      <c r="DAR319" s="22"/>
      <c r="DAS319" s="22"/>
      <c r="DAT319" s="22"/>
      <c r="DAU319" s="22"/>
      <c r="DAV319" s="22"/>
      <c r="DAW319" s="22"/>
      <c r="DAX319" s="22"/>
      <c r="DAY319" s="22"/>
      <c r="DAZ319" s="22"/>
      <c r="DBA319" s="22"/>
      <c r="DBB319" s="22"/>
      <c r="DBC319" s="22"/>
      <c r="DBD319" s="22"/>
      <c r="DBE319" s="22"/>
      <c r="DBF319" s="22"/>
      <c r="DBG319" s="22"/>
      <c r="DBH319" s="22"/>
      <c r="DBI319" s="22"/>
      <c r="DBJ319" s="22"/>
      <c r="DBK319" s="22"/>
      <c r="DBL319" s="22"/>
      <c r="DBM319" s="22"/>
      <c r="DBN319" s="22"/>
      <c r="DBO319" s="22"/>
      <c r="DBP319" s="22"/>
      <c r="DBQ319" s="22"/>
      <c r="DBR319" s="22"/>
      <c r="DBS319" s="22"/>
      <c r="DBT319" s="22"/>
      <c r="DBU319" s="22"/>
      <c r="DBV319" s="22"/>
      <c r="DBW319" s="22"/>
      <c r="DBX319" s="22"/>
      <c r="DBY319" s="22"/>
      <c r="DBZ319" s="22"/>
      <c r="DCA319" s="22"/>
      <c r="DCB319" s="22"/>
      <c r="DCC319" s="22"/>
      <c r="DCD319" s="22"/>
      <c r="DCE319" s="22"/>
      <c r="DCF319" s="22"/>
      <c r="DCG319" s="22"/>
      <c r="DCH319" s="22"/>
      <c r="DCI319" s="22"/>
      <c r="DCJ319" s="22"/>
      <c r="DCK319" s="22"/>
      <c r="DCL319" s="22"/>
      <c r="DCM319" s="22"/>
      <c r="DCN319" s="22"/>
      <c r="DCO319" s="22"/>
      <c r="DCP319" s="22"/>
      <c r="DCQ319" s="22"/>
      <c r="DCR319" s="22"/>
      <c r="DCS319" s="22"/>
      <c r="DCT319" s="22"/>
      <c r="DCU319" s="22"/>
      <c r="DCV319" s="22"/>
      <c r="DCW319" s="22"/>
      <c r="DCX319" s="22"/>
      <c r="DCY319" s="22"/>
      <c r="DCZ319" s="22"/>
      <c r="DDA319" s="22"/>
      <c r="DDB319" s="22"/>
      <c r="DDC319" s="22"/>
      <c r="DDD319" s="22"/>
      <c r="DDE319" s="22"/>
      <c r="DDF319" s="22"/>
      <c r="DDG319" s="22"/>
      <c r="DDH319" s="22"/>
      <c r="DDI319" s="22"/>
      <c r="DDJ319" s="22"/>
      <c r="DDK319" s="22"/>
      <c r="DDL319" s="22"/>
      <c r="DDM319" s="22"/>
      <c r="DDN319" s="22"/>
      <c r="DDO319" s="22"/>
      <c r="DDP319" s="22"/>
      <c r="DDQ319" s="22"/>
      <c r="DDR319" s="22"/>
      <c r="DDS319" s="22"/>
      <c r="DDT319" s="22"/>
      <c r="DDU319" s="22"/>
      <c r="DDV319" s="22"/>
      <c r="DDW319" s="22"/>
      <c r="DDX319" s="22"/>
      <c r="DDY319" s="22"/>
      <c r="DDZ319" s="22"/>
      <c r="DEA319" s="22"/>
      <c r="DEB319" s="22"/>
      <c r="DEC319" s="22"/>
      <c r="DED319" s="22"/>
      <c r="DEE319" s="22"/>
      <c r="DEF319" s="22"/>
      <c r="DEG319" s="22"/>
      <c r="DEH319" s="22"/>
      <c r="DEI319" s="22"/>
      <c r="DEJ319" s="22"/>
      <c r="DEK319" s="22"/>
      <c r="DEL319" s="22"/>
      <c r="DEM319" s="22"/>
      <c r="DEN319" s="22"/>
      <c r="DEO319" s="22"/>
      <c r="DEP319" s="22"/>
      <c r="DEQ319" s="22"/>
      <c r="DER319" s="22"/>
      <c r="DES319" s="22"/>
      <c r="DET319" s="22"/>
      <c r="DEU319" s="22"/>
      <c r="DEV319" s="22"/>
      <c r="DEW319" s="22"/>
      <c r="DEX319" s="22"/>
      <c r="DEY319" s="22"/>
      <c r="DEZ319" s="22"/>
      <c r="DFA319" s="22"/>
      <c r="DFB319" s="22"/>
      <c r="DFC319" s="22"/>
      <c r="DFD319" s="22"/>
      <c r="DFE319" s="22"/>
      <c r="DFF319" s="22"/>
      <c r="DFG319" s="22"/>
      <c r="DFH319" s="22"/>
      <c r="DFI319" s="22"/>
      <c r="DFJ319" s="22"/>
      <c r="DFK319" s="22"/>
      <c r="DFL319" s="22"/>
      <c r="DFM319" s="22"/>
      <c r="DFN319" s="22"/>
      <c r="DFO319" s="22"/>
      <c r="DFP319" s="22"/>
      <c r="DFQ319" s="22"/>
      <c r="DFR319" s="22"/>
      <c r="DFS319" s="22"/>
      <c r="DFT319" s="22"/>
      <c r="DFU319" s="22"/>
      <c r="DFV319" s="22"/>
      <c r="DFW319" s="22"/>
      <c r="DFX319" s="22"/>
      <c r="DFY319" s="22"/>
      <c r="DFZ319" s="22"/>
      <c r="DGA319" s="22"/>
      <c r="DGB319" s="22"/>
      <c r="DGC319" s="22"/>
      <c r="DGD319" s="22"/>
      <c r="DGE319" s="22"/>
      <c r="DGF319" s="22"/>
      <c r="DGG319" s="22"/>
      <c r="DGH319" s="22"/>
      <c r="DGI319" s="22"/>
      <c r="DGJ319" s="22"/>
      <c r="DGK319" s="22"/>
      <c r="DGL319" s="22"/>
      <c r="DGM319" s="22"/>
      <c r="DGN319" s="22"/>
      <c r="DGO319" s="22"/>
      <c r="DGP319" s="22"/>
      <c r="DGQ319" s="22"/>
      <c r="DGR319" s="22"/>
      <c r="DGS319" s="22"/>
      <c r="DGT319" s="22"/>
      <c r="DGU319" s="22"/>
      <c r="DGV319" s="22"/>
      <c r="DGW319" s="22"/>
      <c r="DGX319" s="22"/>
      <c r="DGY319" s="22"/>
      <c r="DGZ319" s="22"/>
      <c r="DHA319" s="22"/>
      <c r="DHB319" s="22"/>
      <c r="DHC319" s="22"/>
      <c r="DHD319" s="22"/>
      <c r="DHE319" s="22"/>
      <c r="DHF319" s="22"/>
      <c r="DHG319" s="22"/>
      <c r="DHH319" s="22"/>
      <c r="DHI319" s="22"/>
      <c r="DHJ319" s="22"/>
      <c r="DHK319" s="22"/>
      <c r="DHL319" s="22"/>
      <c r="DHM319" s="22"/>
      <c r="DHN319" s="22"/>
      <c r="DHO319" s="22"/>
      <c r="DHP319" s="22"/>
      <c r="DHQ319" s="22"/>
      <c r="DHR319" s="22"/>
      <c r="DHS319" s="22"/>
      <c r="DHT319" s="22"/>
      <c r="DHU319" s="22"/>
      <c r="DHV319" s="22"/>
      <c r="DHW319" s="22"/>
      <c r="DHX319" s="22"/>
      <c r="DHY319" s="22"/>
      <c r="DHZ319" s="22"/>
      <c r="DIA319" s="22"/>
      <c r="DIB319" s="22"/>
      <c r="DIC319" s="22"/>
      <c r="DID319" s="22"/>
      <c r="DIE319" s="22"/>
      <c r="DIF319" s="22"/>
      <c r="DIG319" s="22"/>
      <c r="DIH319" s="22"/>
      <c r="DII319" s="22"/>
      <c r="DIJ319" s="22"/>
      <c r="DIK319" s="22"/>
      <c r="DIL319" s="22"/>
      <c r="DIM319" s="22"/>
      <c r="DIN319" s="22"/>
      <c r="DIO319" s="22"/>
      <c r="DIP319" s="22"/>
      <c r="DIQ319" s="22"/>
      <c r="DIR319" s="22"/>
      <c r="DIS319" s="22"/>
      <c r="DIT319" s="22"/>
      <c r="DIU319" s="22"/>
      <c r="DIV319" s="22"/>
      <c r="DIW319" s="22"/>
      <c r="DIX319" s="22"/>
      <c r="DIY319" s="22"/>
      <c r="DIZ319" s="22"/>
      <c r="DJA319" s="22"/>
      <c r="DJB319" s="22"/>
      <c r="DJC319" s="22"/>
      <c r="DJD319" s="22"/>
      <c r="DJE319" s="22"/>
      <c r="DJF319" s="22"/>
      <c r="DJG319" s="22"/>
      <c r="DJH319" s="22"/>
      <c r="DJI319" s="22"/>
      <c r="DJJ319" s="22"/>
      <c r="DJK319" s="22"/>
      <c r="DJL319" s="22"/>
      <c r="DJM319" s="22"/>
      <c r="DJN319" s="22"/>
      <c r="DJO319" s="22"/>
      <c r="DJP319" s="22"/>
      <c r="DJQ319" s="22"/>
      <c r="DJR319" s="22"/>
      <c r="DJS319" s="22"/>
      <c r="DJT319" s="22"/>
      <c r="DJU319" s="22"/>
      <c r="DJV319" s="22"/>
      <c r="DJW319" s="22"/>
      <c r="DJX319" s="22"/>
      <c r="DJY319" s="22"/>
      <c r="DJZ319" s="22"/>
      <c r="DKA319" s="22"/>
      <c r="DKB319" s="22"/>
      <c r="DKC319" s="22"/>
      <c r="DKD319" s="22"/>
      <c r="DKE319" s="22"/>
      <c r="DKF319" s="22"/>
      <c r="DKG319" s="22"/>
      <c r="DKH319" s="22"/>
      <c r="DKI319" s="22"/>
      <c r="DKJ319" s="22"/>
      <c r="DKK319" s="22"/>
      <c r="DKL319" s="22"/>
      <c r="DKM319" s="22"/>
      <c r="DKN319" s="22"/>
      <c r="DKO319" s="22"/>
      <c r="DKP319" s="22"/>
      <c r="DKQ319" s="22"/>
      <c r="DKR319" s="22"/>
      <c r="DKS319" s="22"/>
      <c r="DKT319" s="22"/>
      <c r="DKU319" s="22"/>
      <c r="DKV319" s="22"/>
      <c r="DKW319" s="22"/>
      <c r="DKX319" s="22"/>
      <c r="DKY319" s="22"/>
      <c r="DKZ319" s="22"/>
      <c r="DLA319" s="22"/>
      <c r="DLB319" s="22"/>
      <c r="DLC319" s="22"/>
      <c r="DLD319" s="22"/>
      <c r="DLE319" s="22"/>
      <c r="DLF319" s="22"/>
      <c r="DLG319" s="22"/>
      <c r="DLH319" s="22"/>
      <c r="DLI319" s="22"/>
      <c r="DLJ319" s="22"/>
      <c r="DLK319" s="22"/>
      <c r="DLL319" s="22"/>
      <c r="DLM319" s="22"/>
      <c r="DLN319" s="22"/>
      <c r="DLO319" s="22"/>
      <c r="DLP319" s="22"/>
      <c r="DLQ319" s="22"/>
      <c r="DLR319" s="22"/>
      <c r="DLS319" s="22"/>
      <c r="DLT319" s="22"/>
      <c r="DLU319" s="22"/>
      <c r="DLV319" s="22"/>
      <c r="DLW319" s="22"/>
      <c r="DLX319" s="22"/>
      <c r="DLY319" s="22"/>
      <c r="DLZ319" s="22"/>
      <c r="DMA319" s="22"/>
      <c r="DMB319" s="22"/>
      <c r="DMC319" s="22"/>
      <c r="DMD319" s="22"/>
      <c r="DME319" s="22"/>
      <c r="DMF319" s="22"/>
      <c r="DMG319" s="22"/>
      <c r="DMH319" s="22"/>
      <c r="DMI319" s="22"/>
      <c r="DMJ319" s="22"/>
      <c r="DMK319" s="22"/>
      <c r="DML319" s="22"/>
      <c r="DMM319" s="22"/>
      <c r="DMN319" s="22"/>
      <c r="DMO319" s="22"/>
      <c r="DMP319" s="22"/>
      <c r="DMQ319" s="22"/>
      <c r="DMR319" s="22"/>
      <c r="DMS319" s="22"/>
      <c r="DMT319" s="22"/>
      <c r="DMU319" s="22"/>
      <c r="DMV319" s="22"/>
      <c r="DMW319" s="22"/>
      <c r="DMX319" s="22"/>
      <c r="DMY319" s="22"/>
      <c r="DMZ319" s="22"/>
      <c r="DNA319" s="22"/>
      <c r="DNB319" s="22"/>
      <c r="DNC319" s="22"/>
      <c r="DND319" s="22"/>
      <c r="DNE319" s="22"/>
      <c r="DNF319" s="22"/>
      <c r="DNG319" s="22"/>
      <c r="DNH319" s="22"/>
      <c r="DNI319" s="22"/>
      <c r="DNJ319" s="22"/>
      <c r="DNK319" s="22"/>
      <c r="DNL319" s="22"/>
      <c r="DNM319" s="22"/>
      <c r="DNN319" s="22"/>
      <c r="DNO319" s="22"/>
      <c r="DNP319" s="22"/>
      <c r="DNQ319" s="22"/>
      <c r="DNR319" s="22"/>
      <c r="DNS319" s="22"/>
      <c r="DNT319" s="22"/>
      <c r="DNU319" s="22"/>
      <c r="DNV319" s="22"/>
      <c r="DNW319" s="22"/>
      <c r="DNX319" s="22"/>
      <c r="DNY319" s="22"/>
      <c r="DNZ319" s="22"/>
      <c r="DOA319" s="22"/>
      <c r="DOB319" s="22"/>
      <c r="DOC319" s="22"/>
      <c r="DOD319" s="22"/>
      <c r="DOE319" s="22"/>
      <c r="DOF319" s="22"/>
      <c r="DOG319" s="22"/>
      <c r="DOH319" s="22"/>
      <c r="DOI319" s="22"/>
      <c r="DOJ319" s="22"/>
      <c r="DOK319" s="22"/>
      <c r="DOL319" s="22"/>
      <c r="DOM319" s="22"/>
      <c r="DON319" s="22"/>
      <c r="DOO319" s="22"/>
      <c r="DOP319" s="22"/>
      <c r="DOQ319" s="22"/>
      <c r="DOR319" s="22"/>
      <c r="DOS319" s="22"/>
      <c r="DOT319" s="22"/>
      <c r="DOU319" s="22"/>
      <c r="DOV319" s="22"/>
      <c r="DOW319" s="22"/>
      <c r="DOX319" s="22"/>
      <c r="DOY319" s="22"/>
      <c r="DOZ319" s="22"/>
      <c r="DPA319" s="22"/>
      <c r="DPB319" s="22"/>
      <c r="DPC319" s="22"/>
      <c r="DPD319" s="22"/>
      <c r="DPE319" s="22"/>
      <c r="DPF319" s="22"/>
      <c r="DPG319" s="22"/>
      <c r="DPH319" s="22"/>
      <c r="DPI319" s="22"/>
      <c r="DPJ319" s="22"/>
      <c r="DPK319" s="22"/>
      <c r="DPL319" s="22"/>
      <c r="DPM319" s="22"/>
      <c r="DPN319" s="22"/>
      <c r="DPO319" s="22"/>
      <c r="DPP319" s="22"/>
      <c r="DPQ319" s="22"/>
      <c r="DPR319" s="22"/>
      <c r="DPS319" s="22"/>
      <c r="DPT319" s="22"/>
      <c r="DPU319" s="22"/>
      <c r="DPV319" s="22"/>
      <c r="DPW319" s="22"/>
      <c r="DPX319" s="22"/>
      <c r="DPY319" s="22"/>
      <c r="DPZ319" s="22"/>
      <c r="DQA319" s="22"/>
      <c r="DQB319" s="22"/>
      <c r="DQC319" s="22"/>
      <c r="DQD319" s="22"/>
      <c r="DQE319" s="22"/>
      <c r="DQF319" s="22"/>
      <c r="DQG319" s="22"/>
      <c r="DQH319" s="22"/>
      <c r="DQI319" s="22"/>
      <c r="DQJ319" s="22"/>
      <c r="DQK319" s="22"/>
      <c r="DQL319" s="22"/>
      <c r="DQM319" s="22"/>
      <c r="DQN319" s="22"/>
      <c r="DQO319" s="22"/>
      <c r="DQP319" s="22"/>
      <c r="DQQ319" s="22"/>
      <c r="DQR319" s="22"/>
      <c r="DQS319" s="22"/>
      <c r="DQT319" s="22"/>
      <c r="DQU319" s="22"/>
      <c r="DQV319" s="22"/>
      <c r="DQW319" s="22"/>
      <c r="DQX319" s="22"/>
      <c r="DQY319" s="22"/>
      <c r="DQZ319" s="22"/>
      <c r="DRA319" s="22"/>
      <c r="DRB319" s="22"/>
      <c r="DRC319" s="22"/>
      <c r="DRD319" s="22"/>
      <c r="DRE319" s="22"/>
      <c r="DRF319" s="22"/>
      <c r="DRG319" s="22"/>
      <c r="DRH319" s="22"/>
      <c r="DRI319" s="22"/>
      <c r="DRJ319" s="22"/>
      <c r="DRK319" s="22"/>
      <c r="DRL319" s="22"/>
      <c r="DRM319" s="22"/>
      <c r="DRN319" s="22"/>
      <c r="DRO319" s="22"/>
      <c r="DRP319" s="22"/>
      <c r="DRQ319" s="22"/>
      <c r="DRR319" s="22"/>
      <c r="DRS319" s="22"/>
      <c r="DRT319" s="22"/>
      <c r="DRU319" s="22"/>
      <c r="DRV319" s="22"/>
      <c r="DRW319" s="22"/>
      <c r="DRX319" s="22"/>
      <c r="DRY319" s="22"/>
      <c r="DRZ319" s="22"/>
      <c r="DSA319" s="22"/>
      <c r="DSB319" s="22"/>
      <c r="DSC319" s="22"/>
      <c r="DSD319" s="22"/>
      <c r="DSE319" s="22"/>
      <c r="DSF319" s="22"/>
      <c r="DSG319" s="22"/>
      <c r="DSH319" s="22"/>
      <c r="DSI319" s="22"/>
      <c r="DSJ319" s="22"/>
      <c r="DSK319" s="22"/>
      <c r="DSL319" s="22"/>
      <c r="DSM319" s="22"/>
      <c r="DSN319" s="22"/>
      <c r="DSO319" s="22"/>
      <c r="DSP319" s="22"/>
      <c r="DSQ319" s="22"/>
      <c r="DSR319" s="22"/>
      <c r="DSS319" s="22"/>
      <c r="DST319" s="22"/>
      <c r="DSU319" s="22"/>
      <c r="DSV319" s="22"/>
      <c r="DSW319" s="22"/>
      <c r="DSX319" s="22"/>
      <c r="DSY319" s="22"/>
      <c r="DSZ319" s="22"/>
      <c r="DTA319" s="22"/>
      <c r="DTB319" s="22"/>
      <c r="DTC319" s="22"/>
      <c r="DTD319" s="22"/>
      <c r="DTE319" s="22"/>
      <c r="DTF319" s="22"/>
      <c r="DTG319" s="22"/>
      <c r="DTH319" s="22"/>
      <c r="DTI319" s="22"/>
      <c r="DTJ319" s="22"/>
      <c r="DTK319" s="22"/>
      <c r="DTL319" s="22"/>
      <c r="DTM319" s="22"/>
      <c r="DTN319" s="22"/>
      <c r="DTO319" s="22"/>
      <c r="DTP319" s="22"/>
      <c r="DTQ319" s="22"/>
      <c r="DTR319" s="22"/>
      <c r="DTS319" s="22"/>
      <c r="DTT319" s="22"/>
      <c r="DTU319" s="22"/>
      <c r="DTV319" s="22"/>
      <c r="DTW319" s="22"/>
      <c r="DTX319" s="22"/>
      <c r="DTY319" s="22"/>
      <c r="DTZ319" s="22"/>
      <c r="DUA319" s="22"/>
      <c r="DUB319" s="22"/>
      <c r="DUC319" s="22"/>
      <c r="DUD319" s="22"/>
      <c r="DUE319" s="22"/>
      <c r="DUF319" s="22"/>
      <c r="DUG319" s="22"/>
      <c r="DUH319" s="22"/>
      <c r="DUI319" s="22"/>
      <c r="DUJ319" s="22"/>
      <c r="DUK319" s="22"/>
      <c r="DUL319" s="22"/>
      <c r="DUM319" s="22"/>
      <c r="DUN319" s="22"/>
      <c r="DUO319" s="22"/>
      <c r="DUP319" s="22"/>
      <c r="DUQ319" s="22"/>
      <c r="DUR319" s="22"/>
      <c r="DUS319" s="22"/>
      <c r="DUT319" s="22"/>
      <c r="DUU319" s="22"/>
      <c r="DUV319" s="22"/>
      <c r="DUW319" s="22"/>
      <c r="DUX319" s="22"/>
      <c r="DUY319" s="22"/>
      <c r="DUZ319" s="22"/>
      <c r="DVA319" s="22"/>
      <c r="DVB319" s="22"/>
      <c r="DVC319" s="22"/>
      <c r="DVD319" s="22"/>
      <c r="DVE319" s="22"/>
      <c r="DVF319" s="22"/>
      <c r="DVG319" s="22"/>
      <c r="DVH319" s="22"/>
      <c r="DVI319" s="22"/>
      <c r="DVJ319" s="22"/>
      <c r="DVK319" s="22"/>
      <c r="DVL319" s="22"/>
      <c r="DVM319" s="22"/>
      <c r="DVN319" s="22"/>
      <c r="DVO319" s="22"/>
      <c r="DVP319" s="22"/>
      <c r="DVQ319" s="22"/>
      <c r="DVR319" s="22"/>
      <c r="DVS319" s="22"/>
      <c r="DVT319" s="22"/>
      <c r="DVU319" s="22"/>
      <c r="DVV319" s="22"/>
      <c r="DVW319" s="22"/>
      <c r="DVX319" s="22"/>
      <c r="DVY319" s="22"/>
      <c r="DVZ319" s="22"/>
      <c r="DWA319" s="22"/>
      <c r="DWB319" s="22"/>
      <c r="DWC319" s="22"/>
      <c r="DWD319" s="22"/>
      <c r="DWE319" s="22"/>
      <c r="DWF319" s="22"/>
      <c r="DWG319" s="22"/>
      <c r="DWH319" s="22"/>
      <c r="DWI319" s="22"/>
      <c r="DWJ319" s="22"/>
      <c r="DWK319" s="22"/>
      <c r="DWL319" s="22"/>
      <c r="DWM319" s="22"/>
      <c r="DWN319" s="22"/>
      <c r="DWO319" s="22"/>
      <c r="DWP319" s="22"/>
      <c r="DWQ319" s="22"/>
      <c r="DWR319" s="22"/>
      <c r="DWS319" s="22"/>
      <c r="DWT319" s="22"/>
      <c r="DWU319" s="22"/>
      <c r="DWV319" s="22"/>
      <c r="DWW319" s="22"/>
      <c r="DWX319" s="22"/>
      <c r="DWY319" s="22"/>
      <c r="DWZ319" s="22"/>
      <c r="DXA319" s="22"/>
      <c r="DXB319" s="22"/>
      <c r="DXC319" s="22"/>
      <c r="DXD319" s="22"/>
      <c r="DXE319" s="22"/>
      <c r="DXF319" s="22"/>
      <c r="DXG319" s="22"/>
      <c r="DXH319" s="22"/>
      <c r="DXI319" s="22"/>
      <c r="DXJ319" s="22"/>
      <c r="DXK319" s="22"/>
      <c r="DXL319" s="22"/>
      <c r="DXM319" s="22"/>
      <c r="DXN319" s="22"/>
      <c r="DXO319" s="22"/>
      <c r="DXP319" s="22"/>
      <c r="DXQ319" s="22"/>
      <c r="DXR319" s="22"/>
      <c r="DXS319" s="22"/>
      <c r="DXT319" s="22"/>
      <c r="DXU319" s="22"/>
      <c r="DXV319" s="22"/>
      <c r="DXW319" s="22"/>
      <c r="DXX319" s="22"/>
      <c r="DXY319" s="22"/>
      <c r="DXZ319" s="22"/>
      <c r="DYA319" s="22"/>
      <c r="DYB319" s="22"/>
      <c r="DYC319" s="22"/>
      <c r="DYD319" s="22"/>
      <c r="DYE319" s="22"/>
      <c r="DYF319" s="22"/>
      <c r="DYG319" s="22"/>
      <c r="DYH319" s="22"/>
      <c r="DYI319" s="22"/>
      <c r="DYJ319" s="22"/>
      <c r="DYK319" s="22"/>
      <c r="DYL319" s="22"/>
      <c r="DYM319" s="22"/>
      <c r="DYN319" s="22"/>
      <c r="DYO319" s="22"/>
      <c r="DYP319" s="22"/>
      <c r="DYQ319" s="22"/>
      <c r="DYR319" s="22"/>
      <c r="DYS319" s="22"/>
      <c r="DYT319" s="22"/>
      <c r="DYU319" s="22"/>
      <c r="DYV319" s="22"/>
      <c r="DYW319" s="22"/>
      <c r="DYX319" s="22"/>
      <c r="DYY319" s="22"/>
      <c r="DYZ319" s="22"/>
      <c r="DZA319" s="22"/>
      <c r="DZB319" s="22"/>
      <c r="DZC319" s="22"/>
      <c r="DZD319" s="22"/>
      <c r="DZE319" s="22"/>
      <c r="DZF319" s="22"/>
      <c r="DZG319" s="22"/>
      <c r="DZH319" s="22"/>
      <c r="DZI319" s="22"/>
      <c r="DZJ319" s="22"/>
      <c r="DZK319" s="22"/>
      <c r="DZL319" s="22"/>
      <c r="DZM319" s="22"/>
      <c r="DZN319" s="22"/>
      <c r="DZO319" s="22"/>
      <c r="DZP319" s="22"/>
      <c r="DZQ319" s="22"/>
      <c r="DZR319" s="22"/>
      <c r="DZS319" s="22"/>
      <c r="DZT319" s="22"/>
      <c r="DZU319" s="22"/>
      <c r="DZV319" s="22"/>
      <c r="DZW319" s="22"/>
      <c r="DZX319" s="22"/>
      <c r="DZY319" s="22"/>
      <c r="DZZ319" s="22"/>
      <c r="EAA319" s="22"/>
      <c r="EAB319" s="22"/>
      <c r="EAC319" s="22"/>
      <c r="EAD319" s="22"/>
      <c r="EAE319" s="22"/>
      <c r="EAF319" s="22"/>
      <c r="EAG319" s="22"/>
      <c r="EAH319" s="22"/>
      <c r="EAI319" s="22"/>
      <c r="EAJ319" s="22"/>
      <c r="EAK319" s="22"/>
      <c r="EAL319" s="22"/>
      <c r="EAM319" s="22"/>
      <c r="EAN319" s="22"/>
      <c r="EAO319" s="22"/>
      <c r="EAP319" s="22"/>
      <c r="EAQ319" s="22"/>
      <c r="EAR319" s="22"/>
      <c r="EAS319" s="22"/>
      <c r="EAT319" s="22"/>
      <c r="EAU319" s="22"/>
      <c r="EAV319" s="22"/>
      <c r="EAW319" s="22"/>
      <c r="EAX319" s="22"/>
      <c r="EAY319" s="22"/>
      <c r="EAZ319" s="22"/>
      <c r="EBA319" s="22"/>
      <c r="EBB319" s="22"/>
      <c r="EBC319" s="22"/>
      <c r="EBD319" s="22"/>
      <c r="EBE319" s="22"/>
      <c r="EBF319" s="22"/>
      <c r="EBG319" s="22"/>
      <c r="EBH319" s="22"/>
      <c r="EBI319" s="22"/>
      <c r="EBJ319" s="22"/>
      <c r="EBK319" s="22"/>
      <c r="EBL319" s="22"/>
      <c r="EBM319" s="22"/>
      <c r="EBN319" s="22"/>
      <c r="EBO319" s="22"/>
      <c r="EBP319" s="22"/>
      <c r="EBQ319" s="22"/>
      <c r="EBR319" s="22"/>
      <c r="EBS319" s="22"/>
      <c r="EBT319" s="22"/>
      <c r="EBU319" s="22"/>
      <c r="EBV319" s="22"/>
      <c r="EBW319" s="22"/>
      <c r="EBX319" s="22"/>
      <c r="EBY319" s="22"/>
      <c r="EBZ319" s="22"/>
      <c r="ECA319" s="22"/>
      <c r="ECB319" s="22"/>
      <c r="ECC319" s="22"/>
      <c r="ECD319" s="22"/>
      <c r="ECE319" s="22"/>
      <c r="ECF319" s="22"/>
      <c r="ECG319" s="22"/>
      <c r="ECH319" s="22"/>
      <c r="ECI319" s="22"/>
      <c r="ECJ319" s="22"/>
      <c r="ECK319" s="22"/>
      <c r="ECL319" s="22"/>
      <c r="ECM319" s="22"/>
      <c r="ECN319" s="22"/>
      <c r="ECO319" s="22"/>
      <c r="ECP319" s="22"/>
      <c r="ECQ319" s="22"/>
      <c r="ECR319" s="22"/>
      <c r="ECS319" s="22"/>
      <c r="ECT319" s="22"/>
      <c r="ECU319" s="22"/>
      <c r="ECV319" s="22"/>
      <c r="ECW319" s="22"/>
      <c r="ECX319" s="22"/>
      <c r="ECY319" s="22"/>
      <c r="ECZ319" s="22"/>
      <c r="EDA319" s="22"/>
      <c r="EDB319" s="22"/>
      <c r="EDC319" s="22"/>
      <c r="EDD319" s="22"/>
      <c r="EDE319" s="22"/>
      <c r="EDF319" s="22"/>
      <c r="EDG319" s="22"/>
      <c r="EDH319" s="22"/>
      <c r="EDI319" s="22"/>
      <c r="EDJ319" s="22"/>
      <c r="EDK319" s="22"/>
      <c r="EDL319" s="22"/>
      <c r="EDM319" s="22"/>
      <c r="EDN319" s="22"/>
      <c r="EDO319" s="22"/>
      <c r="EDP319" s="22"/>
      <c r="EDQ319" s="22"/>
      <c r="EDR319" s="22"/>
      <c r="EDS319" s="22"/>
      <c r="EDT319" s="22"/>
      <c r="EDU319" s="22"/>
      <c r="EDV319" s="22"/>
      <c r="EDW319" s="22"/>
      <c r="EDX319" s="22"/>
      <c r="EDY319" s="22"/>
      <c r="EDZ319" s="22"/>
      <c r="EEA319" s="22"/>
      <c r="EEB319" s="22"/>
      <c r="EEC319" s="22"/>
      <c r="EED319" s="22"/>
      <c r="EEE319" s="22"/>
      <c r="EEF319" s="22"/>
      <c r="EEG319" s="22"/>
      <c r="EEH319" s="22"/>
      <c r="EEI319" s="22"/>
      <c r="EEJ319" s="22"/>
      <c r="EEK319" s="22"/>
      <c r="EEL319" s="22"/>
      <c r="EEM319" s="22"/>
      <c r="EEN319" s="22"/>
      <c r="EEO319" s="22"/>
      <c r="EEP319" s="22"/>
      <c r="EEQ319" s="22"/>
      <c r="EER319" s="22"/>
      <c r="EES319" s="22"/>
      <c r="EET319" s="22"/>
      <c r="EEU319" s="22"/>
      <c r="EEV319" s="22"/>
      <c r="EEW319" s="22"/>
      <c r="EEX319" s="22"/>
      <c r="EEY319" s="22"/>
      <c r="EEZ319" s="22"/>
      <c r="EFA319" s="22"/>
      <c r="EFB319" s="22"/>
      <c r="EFC319" s="22"/>
      <c r="EFD319" s="22"/>
      <c r="EFE319" s="22"/>
      <c r="EFF319" s="22"/>
      <c r="EFG319" s="22"/>
      <c r="EFH319" s="22"/>
      <c r="EFI319" s="22"/>
      <c r="EFJ319" s="22"/>
      <c r="EFK319" s="22"/>
      <c r="EFL319" s="22"/>
      <c r="EFM319" s="22"/>
      <c r="EFN319" s="22"/>
      <c r="EFO319" s="22"/>
      <c r="EFP319" s="22"/>
      <c r="EFQ319" s="22"/>
      <c r="EFR319" s="22"/>
      <c r="EFS319" s="22"/>
      <c r="EFT319" s="22"/>
      <c r="EFU319" s="22"/>
      <c r="EFV319" s="22"/>
      <c r="EFW319" s="22"/>
      <c r="EFX319" s="22"/>
      <c r="EFY319" s="22"/>
      <c r="EFZ319" s="22"/>
      <c r="EGA319" s="22"/>
      <c r="EGB319" s="22"/>
      <c r="EGC319" s="22"/>
      <c r="EGD319" s="22"/>
      <c r="EGE319" s="22"/>
      <c r="EGF319" s="22"/>
      <c r="EGG319" s="22"/>
      <c r="EGH319" s="22"/>
      <c r="EGI319" s="22"/>
      <c r="EGJ319" s="22"/>
      <c r="EGK319" s="22"/>
      <c r="EGL319" s="22"/>
      <c r="EGM319" s="22"/>
      <c r="EGN319" s="22"/>
      <c r="EGO319" s="22"/>
      <c r="EGP319" s="22"/>
      <c r="EGQ319" s="22"/>
      <c r="EGR319" s="22"/>
      <c r="EGS319" s="22"/>
      <c r="EGT319" s="22"/>
      <c r="EGU319" s="22"/>
      <c r="EGV319" s="22"/>
      <c r="EGW319" s="22"/>
      <c r="EGX319" s="22"/>
      <c r="EGY319" s="22"/>
      <c r="EGZ319" s="22"/>
      <c r="EHA319" s="22"/>
      <c r="EHB319" s="22"/>
      <c r="EHC319" s="22"/>
      <c r="EHD319" s="22"/>
      <c r="EHE319" s="22"/>
      <c r="EHF319" s="22"/>
      <c r="EHG319" s="22"/>
      <c r="EHH319" s="22"/>
      <c r="EHI319" s="22"/>
      <c r="EHJ319" s="22"/>
      <c r="EHK319" s="22"/>
      <c r="EHL319" s="22"/>
      <c r="EHM319" s="22"/>
      <c r="EHN319" s="22"/>
      <c r="EHO319" s="22"/>
      <c r="EHP319" s="22"/>
      <c r="EHQ319" s="22"/>
      <c r="EHR319" s="22"/>
      <c r="EHS319" s="22"/>
      <c r="EHT319" s="22"/>
      <c r="EHU319" s="22"/>
      <c r="EHV319" s="22"/>
      <c r="EHW319" s="22"/>
      <c r="EHX319" s="22"/>
      <c r="EHY319" s="22"/>
      <c r="EHZ319" s="22"/>
      <c r="EIA319" s="22"/>
      <c r="EIB319" s="22"/>
      <c r="EIC319" s="22"/>
      <c r="EID319" s="22"/>
      <c r="EIE319" s="22"/>
      <c r="EIF319" s="22"/>
      <c r="EIG319" s="22"/>
      <c r="EIH319" s="22"/>
      <c r="EII319" s="22"/>
      <c r="EIJ319" s="22"/>
      <c r="EIK319" s="22"/>
      <c r="EIL319" s="22"/>
      <c r="EIM319" s="22"/>
      <c r="EIN319" s="22"/>
      <c r="EIO319" s="22"/>
      <c r="EIP319" s="22"/>
      <c r="EIQ319" s="22"/>
      <c r="EIR319" s="22"/>
      <c r="EIS319" s="22"/>
      <c r="EIT319" s="22"/>
      <c r="EIU319" s="22"/>
      <c r="EIV319" s="22"/>
      <c r="EIW319" s="22"/>
      <c r="EIX319" s="22"/>
      <c r="EIY319" s="22"/>
      <c r="EIZ319" s="22"/>
      <c r="EJA319" s="22"/>
      <c r="EJB319" s="22"/>
      <c r="EJC319" s="22"/>
      <c r="EJD319" s="22"/>
      <c r="EJE319" s="22"/>
      <c r="EJF319" s="22"/>
      <c r="EJG319" s="22"/>
      <c r="EJH319" s="22"/>
      <c r="EJI319" s="22"/>
      <c r="EJJ319" s="22"/>
      <c r="EJK319" s="22"/>
      <c r="EJL319" s="22"/>
      <c r="EJM319" s="22"/>
      <c r="EJN319" s="22"/>
      <c r="EJO319" s="22"/>
      <c r="EJP319" s="22"/>
      <c r="EJQ319" s="22"/>
      <c r="EJR319" s="22"/>
      <c r="EJS319" s="22"/>
      <c r="EJT319" s="22"/>
      <c r="EJU319" s="22"/>
      <c r="EJV319" s="22"/>
      <c r="EJW319" s="22"/>
      <c r="EJX319" s="22"/>
      <c r="EJY319" s="22"/>
      <c r="EJZ319" s="22"/>
      <c r="EKA319" s="22"/>
      <c r="EKB319" s="22"/>
      <c r="EKC319" s="22"/>
      <c r="EKD319" s="22"/>
      <c r="EKE319" s="22"/>
      <c r="EKF319" s="22"/>
      <c r="EKG319" s="22"/>
      <c r="EKH319" s="22"/>
      <c r="EKI319" s="22"/>
      <c r="EKJ319" s="22"/>
      <c r="EKK319" s="22"/>
      <c r="EKL319" s="22"/>
      <c r="EKM319" s="22"/>
      <c r="EKN319" s="22"/>
      <c r="EKO319" s="22"/>
      <c r="EKP319" s="22"/>
      <c r="EKQ319" s="22"/>
      <c r="EKR319" s="22"/>
      <c r="EKS319" s="22"/>
      <c r="EKT319" s="22"/>
      <c r="EKU319" s="22"/>
      <c r="EKV319" s="22"/>
      <c r="EKW319" s="22"/>
      <c r="EKX319" s="22"/>
      <c r="EKY319" s="22"/>
      <c r="EKZ319" s="22"/>
      <c r="ELA319" s="22"/>
      <c r="ELB319" s="22"/>
      <c r="ELC319" s="22"/>
      <c r="ELD319" s="22"/>
      <c r="ELE319" s="22"/>
      <c r="ELF319" s="22"/>
      <c r="ELG319" s="22"/>
      <c r="ELH319" s="22"/>
      <c r="ELI319" s="22"/>
      <c r="ELJ319" s="22"/>
      <c r="ELK319" s="22"/>
      <c r="ELL319" s="22"/>
      <c r="ELM319" s="22"/>
      <c r="ELN319" s="22"/>
      <c r="ELO319" s="22"/>
      <c r="ELP319" s="22"/>
      <c r="ELQ319" s="22"/>
      <c r="ELR319" s="22"/>
      <c r="ELS319" s="22"/>
      <c r="ELT319" s="22"/>
      <c r="ELU319" s="22"/>
      <c r="ELV319" s="22"/>
      <c r="ELW319" s="22"/>
      <c r="ELX319" s="22"/>
      <c r="ELY319" s="22"/>
      <c r="ELZ319" s="22"/>
      <c r="EMA319" s="22"/>
      <c r="EMB319" s="22"/>
      <c r="EMC319" s="22"/>
      <c r="EMD319" s="22"/>
      <c r="EME319" s="22"/>
      <c r="EMF319" s="22"/>
      <c r="EMG319" s="22"/>
      <c r="EMH319" s="22"/>
      <c r="EMI319" s="22"/>
      <c r="EMJ319" s="22"/>
      <c r="EMK319" s="22"/>
      <c r="EML319" s="22"/>
      <c r="EMM319" s="22"/>
      <c r="EMN319" s="22"/>
      <c r="EMO319" s="22"/>
      <c r="EMP319" s="22"/>
      <c r="EMQ319" s="22"/>
      <c r="EMR319" s="22"/>
      <c r="EMS319" s="22"/>
      <c r="EMT319" s="22"/>
      <c r="EMU319" s="22"/>
      <c r="EMV319" s="22"/>
      <c r="EMW319" s="22"/>
      <c r="EMX319" s="22"/>
      <c r="EMY319" s="22"/>
      <c r="EMZ319" s="22"/>
      <c r="ENA319" s="22"/>
      <c r="ENB319" s="22"/>
      <c r="ENC319" s="22"/>
      <c r="END319" s="22"/>
      <c r="ENE319" s="22"/>
      <c r="ENF319" s="22"/>
      <c r="ENG319" s="22"/>
      <c r="ENH319" s="22"/>
      <c r="ENI319" s="22"/>
      <c r="ENJ319" s="22"/>
      <c r="ENK319" s="22"/>
      <c r="ENL319" s="22"/>
      <c r="ENM319" s="22"/>
      <c r="ENN319" s="22"/>
      <c r="ENO319" s="22"/>
      <c r="ENP319" s="22"/>
      <c r="ENQ319" s="22"/>
      <c r="ENR319" s="22"/>
      <c r="ENS319" s="22"/>
      <c r="ENT319" s="22"/>
      <c r="ENU319" s="22"/>
      <c r="ENV319" s="22"/>
      <c r="ENW319" s="22"/>
      <c r="ENX319" s="22"/>
      <c r="ENY319" s="22"/>
      <c r="ENZ319" s="22"/>
      <c r="EOA319" s="22"/>
      <c r="EOB319" s="22"/>
      <c r="EOC319" s="22"/>
      <c r="EOD319" s="22"/>
      <c r="EOE319" s="22"/>
      <c r="EOF319" s="22"/>
      <c r="EOG319" s="22"/>
      <c r="EOH319" s="22"/>
      <c r="EOI319" s="22"/>
      <c r="EOJ319" s="22"/>
      <c r="EOK319" s="22"/>
      <c r="EOL319" s="22"/>
      <c r="EOM319" s="22"/>
      <c r="EON319" s="22"/>
      <c r="EOO319" s="22"/>
      <c r="EOP319" s="22"/>
      <c r="EOQ319" s="22"/>
      <c r="EOR319" s="22"/>
      <c r="EOS319" s="22"/>
      <c r="EOT319" s="22"/>
      <c r="EOU319" s="22"/>
      <c r="EOV319" s="22"/>
      <c r="EOW319" s="22"/>
      <c r="EOX319" s="22"/>
      <c r="EOY319" s="22"/>
      <c r="EOZ319" s="22"/>
      <c r="EPA319" s="22"/>
      <c r="EPB319" s="22"/>
      <c r="EPC319" s="22"/>
      <c r="EPD319" s="22"/>
      <c r="EPE319" s="22"/>
      <c r="EPF319" s="22"/>
      <c r="EPG319" s="22"/>
      <c r="EPH319" s="22"/>
      <c r="EPI319" s="22"/>
      <c r="EPJ319" s="22"/>
      <c r="EPK319" s="22"/>
      <c r="EPL319" s="22"/>
      <c r="EPM319" s="22"/>
      <c r="EPN319" s="22"/>
      <c r="EPO319" s="22"/>
      <c r="EPP319" s="22"/>
      <c r="EPQ319" s="22"/>
      <c r="EPR319" s="22"/>
      <c r="EPS319" s="22"/>
      <c r="EPT319" s="22"/>
      <c r="EPU319" s="22"/>
      <c r="EPV319" s="22"/>
      <c r="EPW319" s="22"/>
      <c r="EPX319" s="22"/>
      <c r="EPY319" s="22"/>
      <c r="EPZ319" s="22"/>
      <c r="EQA319" s="22"/>
      <c r="EQB319" s="22"/>
      <c r="EQC319" s="22"/>
      <c r="EQD319" s="22"/>
      <c r="EQE319" s="22"/>
      <c r="EQF319" s="22"/>
      <c r="EQG319" s="22"/>
      <c r="EQH319" s="22"/>
      <c r="EQI319" s="22"/>
      <c r="EQJ319" s="22"/>
      <c r="EQK319" s="22"/>
      <c r="EQL319" s="22"/>
      <c r="EQM319" s="22"/>
      <c r="EQN319" s="22"/>
      <c r="EQO319" s="22"/>
      <c r="EQP319" s="22"/>
      <c r="EQQ319" s="22"/>
      <c r="EQR319" s="22"/>
      <c r="EQS319" s="22"/>
      <c r="EQT319" s="22"/>
      <c r="EQU319" s="22"/>
      <c r="EQV319" s="22"/>
      <c r="EQW319" s="22"/>
      <c r="EQX319" s="22"/>
      <c r="EQY319" s="22"/>
      <c r="EQZ319" s="22"/>
      <c r="ERA319" s="22"/>
      <c r="ERB319" s="22"/>
      <c r="ERC319" s="22"/>
      <c r="ERD319" s="22"/>
      <c r="ERE319" s="22"/>
      <c r="ERF319" s="22"/>
      <c r="ERG319" s="22"/>
      <c r="ERH319" s="22"/>
      <c r="ERI319" s="22"/>
      <c r="ERJ319" s="22"/>
      <c r="ERK319" s="22"/>
      <c r="ERL319" s="22"/>
      <c r="ERM319" s="22"/>
      <c r="ERN319" s="22"/>
      <c r="ERO319" s="22"/>
      <c r="ERP319" s="22"/>
      <c r="ERQ319" s="22"/>
      <c r="ERR319" s="22"/>
      <c r="ERS319" s="22"/>
      <c r="ERT319" s="22"/>
      <c r="ERU319" s="22"/>
      <c r="ERV319" s="22"/>
      <c r="ERW319" s="22"/>
      <c r="ERX319" s="22"/>
      <c r="ERY319" s="22"/>
      <c r="ERZ319" s="22"/>
      <c r="ESA319" s="22"/>
      <c r="ESB319" s="22"/>
      <c r="ESC319" s="22"/>
      <c r="ESD319" s="22"/>
      <c r="ESE319" s="22"/>
      <c r="ESF319" s="22"/>
      <c r="ESG319" s="22"/>
      <c r="ESH319" s="22"/>
      <c r="ESI319" s="22"/>
      <c r="ESJ319" s="22"/>
      <c r="ESK319" s="22"/>
      <c r="ESL319" s="22"/>
      <c r="ESM319" s="22"/>
      <c r="ESN319" s="22"/>
      <c r="ESO319" s="22"/>
      <c r="ESP319" s="22"/>
      <c r="ESQ319" s="22"/>
      <c r="ESR319" s="22"/>
      <c r="ESS319" s="22"/>
      <c r="EST319" s="22"/>
      <c r="ESU319" s="22"/>
      <c r="ESV319" s="22"/>
      <c r="ESW319" s="22"/>
      <c r="ESX319" s="22"/>
      <c r="ESY319" s="22"/>
      <c r="ESZ319" s="22"/>
      <c r="ETA319" s="22"/>
      <c r="ETB319" s="22"/>
      <c r="ETC319" s="22"/>
      <c r="ETD319" s="22"/>
      <c r="ETE319" s="22"/>
      <c r="ETF319" s="22"/>
      <c r="ETG319" s="22"/>
      <c r="ETH319" s="22"/>
      <c r="ETI319" s="22"/>
      <c r="ETJ319" s="22"/>
      <c r="ETK319" s="22"/>
      <c r="ETL319" s="22"/>
      <c r="ETM319" s="22"/>
      <c r="ETN319" s="22"/>
      <c r="ETO319" s="22"/>
      <c r="ETP319" s="22"/>
      <c r="ETQ319" s="22"/>
      <c r="ETR319" s="22"/>
      <c r="ETS319" s="22"/>
      <c r="ETT319" s="22"/>
      <c r="ETU319" s="22"/>
      <c r="ETV319" s="22"/>
      <c r="ETW319" s="22"/>
      <c r="ETX319" s="22"/>
      <c r="ETY319" s="22"/>
      <c r="ETZ319" s="22"/>
      <c r="EUA319" s="22"/>
      <c r="EUB319" s="22"/>
      <c r="EUC319" s="22"/>
      <c r="EUD319" s="22"/>
      <c r="EUE319" s="22"/>
      <c r="EUF319" s="22"/>
      <c r="EUG319" s="22"/>
      <c r="EUH319" s="22"/>
      <c r="EUI319" s="22"/>
      <c r="EUJ319" s="22"/>
      <c r="EUK319" s="22"/>
      <c r="EUL319" s="22"/>
      <c r="EUM319" s="22"/>
      <c r="EUN319" s="22"/>
      <c r="EUO319" s="22"/>
      <c r="EUP319" s="22"/>
      <c r="EUQ319" s="22"/>
      <c r="EUR319" s="22"/>
      <c r="EUS319" s="22"/>
      <c r="EUT319" s="22"/>
      <c r="EUU319" s="22"/>
      <c r="EUV319" s="22"/>
      <c r="EUW319" s="22"/>
      <c r="EUX319" s="22"/>
      <c r="EUY319" s="22"/>
      <c r="EUZ319" s="22"/>
      <c r="EVA319" s="22"/>
      <c r="EVB319" s="22"/>
      <c r="EVC319" s="22"/>
      <c r="EVD319" s="22"/>
      <c r="EVE319" s="22"/>
      <c r="EVF319" s="22"/>
      <c r="EVG319" s="22"/>
      <c r="EVH319" s="22"/>
      <c r="EVI319" s="22"/>
      <c r="EVJ319" s="22"/>
      <c r="EVK319" s="22"/>
      <c r="EVL319" s="22"/>
      <c r="EVM319" s="22"/>
      <c r="EVN319" s="22"/>
      <c r="EVO319" s="22"/>
      <c r="EVP319" s="22"/>
      <c r="EVQ319" s="22"/>
      <c r="EVR319" s="22"/>
      <c r="EVS319" s="22"/>
      <c r="EVT319" s="22"/>
      <c r="EVU319" s="22"/>
      <c r="EVV319" s="22"/>
      <c r="EVW319" s="22"/>
      <c r="EVX319" s="22"/>
      <c r="EVY319" s="22"/>
      <c r="EVZ319" s="22"/>
      <c r="EWA319" s="22"/>
      <c r="EWB319" s="22"/>
      <c r="EWC319" s="22"/>
      <c r="EWD319" s="22"/>
      <c r="EWE319" s="22"/>
      <c r="EWF319" s="22"/>
      <c r="EWG319" s="22"/>
      <c r="EWH319" s="22"/>
      <c r="EWI319" s="22"/>
      <c r="EWJ319" s="22"/>
      <c r="EWK319" s="22"/>
      <c r="EWL319" s="22"/>
      <c r="EWM319" s="22"/>
      <c r="EWN319" s="22"/>
      <c r="EWO319" s="22"/>
      <c r="EWP319" s="22"/>
      <c r="EWQ319" s="22"/>
      <c r="EWR319" s="22"/>
      <c r="EWS319" s="22"/>
      <c r="EWT319" s="22"/>
      <c r="EWU319" s="22"/>
      <c r="EWV319" s="22"/>
      <c r="EWW319" s="22"/>
      <c r="EWX319" s="22"/>
      <c r="EWY319" s="22"/>
      <c r="EWZ319" s="22"/>
      <c r="EXA319" s="22"/>
      <c r="EXB319" s="22"/>
      <c r="EXC319" s="22"/>
      <c r="EXD319" s="22"/>
      <c r="EXE319" s="22"/>
      <c r="EXF319" s="22"/>
      <c r="EXG319" s="22"/>
      <c r="EXH319" s="22"/>
      <c r="EXI319" s="22"/>
      <c r="EXJ319" s="22"/>
      <c r="EXK319" s="22"/>
      <c r="EXL319" s="22"/>
      <c r="EXM319" s="22"/>
      <c r="EXN319" s="22"/>
      <c r="EXO319" s="22"/>
      <c r="EXP319" s="22"/>
      <c r="EXQ319" s="22"/>
      <c r="EXR319" s="22"/>
      <c r="EXS319" s="22"/>
      <c r="EXT319" s="22"/>
      <c r="EXU319" s="22"/>
      <c r="EXV319" s="22"/>
      <c r="EXW319" s="22"/>
      <c r="EXX319" s="22"/>
      <c r="EXY319" s="22"/>
      <c r="EXZ319" s="22"/>
      <c r="EYA319" s="22"/>
      <c r="EYB319" s="22"/>
      <c r="EYC319" s="22"/>
      <c r="EYD319" s="22"/>
      <c r="EYE319" s="22"/>
      <c r="EYF319" s="22"/>
      <c r="EYG319" s="22"/>
      <c r="EYH319" s="22"/>
      <c r="EYI319" s="22"/>
      <c r="EYJ319" s="22"/>
      <c r="EYK319" s="22"/>
      <c r="EYL319" s="22"/>
      <c r="EYM319" s="22"/>
      <c r="EYN319" s="22"/>
      <c r="EYO319" s="22"/>
      <c r="EYP319" s="22"/>
      <c r="EYQ319" s="22"/>
      <c r="EYR319" s="22"/>
      <c r="EYS319" s="22"/>
      <c r="EYT319" s="22"/>
      <c r="EYU319" s="22"/>
      <c r="EYV319" s="22"/>
      <c r="EYW319" s="22"/>
      <c r="EYX319" s="22"/>
      <c r="EYY319" s="22"/>
      <c r="EYZ319" s="22"/>
      <c r="EZA319" s="22"/>
      <c r="EZB319" s="22"/>
      <c r="EZC319" s="22"/>
      <c r="EZD319" s="22"/>
      <c r="EZE319" s="22"/>
      <c r="EZF319" s="22"/>
      <c r="EZG319" s="22"/>
      <c r="EZH319" s="22"/>
      <c r="EZI319" s="22"/>
      <c r="EZJ319" s="22"/>
      <c r="EZK319" s="22"/>
      <c r="EZL319" s="22"/>
      <c r="EZM319" s="22"/>
      <c r="EZN319" s="22"/>
      <c r="EZO319" s="22"/>
      <c r="EZP319" s="22"/>
      <c r="EZQ319" s="22"/>
      <c r="EZR319" s="22"/>
      <c r="EZS319" s="22"/>
      <c r="EZT319" s="22"/>
      <c r="EZU319" s="22"/>
      <c r="EZV319" s="22"/>
      <c r="EZW319" s="22"/>
      <c r="EZX319" s="22"/>
      <c r="EZY319" s="22"/>
      <c r="EZZ319" s="22"/>
      <c r="FAA319" s="22"/>
      <c r="FAB319" s="22"/>
      <c r="FAC319" s="22"/>
      <c r="FAD319" s="22"/>
      <c r="FAE319" s="22"/>
      <c r="FAF319" s="22"/>
      <c r="FAG319" s="22"/>
      <c r="FAH319" s="22"/>
      <c r="FAI319" s="22"/>
      <c r="FAJ319" s="22"/>
      <c r="FAK319" s="22"/>
      <c r="FAL319" s="22"/>
      <c r="FAM319" s="22"/>
      <c r="FAN319" s="22"/>
      <c r="FAO319" s="22"/>
      <c r="FAP319" s="22"/>
      <c r="FAQ319" s="22"/>
      <c r="FAR319" s="22"/>
      <c r="FAS319" s="22"/>
      <c r="FAT319" s="22"/>
      <c r="FAU319" s="22"/>
      <c r="FAV319" s="22"/>
      <c r="FAW319" s="22"/>
      <c r="FAX319" s="22"/>
      <c r="FAY319" s="22"/>
      <c r="FAZ319" s="22"/>
      <c r="FBA319" s="22"/>
      <c r="FBB319" s="22"/>
      <c r="FBC319" s="22"/>
      <c r="FBD319" s="22"/>
      <c r="FBE319" s="22"/>
      <c r="FBF319" s="22"/>
      <c r="FBG319" s="22"/>
      <c r="FBH319" s="22"/>
      <c r="FBI319" s="22"/>
      <c r="FBJ319" s="22"/>
      <c r="FBK319" s="22"/>
      <c r="FBL319" s="22"/>
      <c r="FBM319" s="22"/>
      <c r="FBN319" s="22"/>
      <c r="FBO319" s="22"/>
      <c r="FBP319" s="22"/>
      <c r="FBQ319" s="22"/>
      <c r="FBR319" s="22"/>
      <c r="FBS319" s="22"/>
      <c r="FBT319" s="22"/>
      <c r="FBU319" s="22"/>
      <c r="FBV319" s="22"/>
      <c r="FBW319" s="22"/>
      <c r="FBX319" s="22"/>
      <c r="FBY319" s="22"/>
      <c r="FBZ319" s="22"/>
      <c r="FCA319" s="22"/>
      <c r="FCB319" s="22"/>
      <c r="FCC319" s="22"/>
      <c r="FCD319" s="22"/>
      <c r="FCE319" s="22"/>
      <c r="FCF319" s="22"/>
      <c r="FCG319" s="22"/>
      <c r="FCH319" s="22"/>
      <c r="FCI319" s="22"/>
      <c r="FCJ319" s="22"/>
      <c r="FCK319" s="22"/>
      <c r="FCL319" s="22"/>
      <c r="FCM319" s="22"/>
      <c r="FCN319" s="22"/>
      <c r="FCO319" s="22"/>
      <c r="FCP319" s="22"/>
      <c r="FCQ319" s="22"/>
      <c r="FCR319" s="22"/>
      <c r="FCS319" s="22"/>
      <c r="FCT319" s="22"/>
      <c r="FCU319" s="22"/>
      <c r="FCV319" s="22"/>
      <c r="FCW319" s="22"/>
      <c r="FCX319" s="22"/>
      <c r="FCY319" s="22"/>
      <c r="FCZ319" s="22"/>
      <c r="FDA319" s="22"/>
      <c r="FDB319" s="22"/>
      <c r="FDC319" s="22"/>
      <c r="FDD319" s="22"/>
      <c r="FDE319" s="22"/>
      <c r="FDF319" s="22"/>
      <c r="FDG319" s="22"/>
      <c r="FDH319" s="22"/>
      <c r="FDI319" s="22"/>
      <c r="FDJ319" s="22"/>
      <c r="FDK319" s="22"/>
      <c r="FDL319" s="22"/>
      <c r="FDM319" s="22"/>
      <c r="FDN319" s="22"/>
      <c r="FDO319" s="22"/>
      <c r="FDP319" s="22"/>
      <c r="FDQ319" s="22"/>
      <c r="FDR319" s="22"/>
      <c r="FDS319" s="22"/>
      <c r="FDT319" s="22"/>
      <c r="FDU319" s="22"/>
      <c r="FDV319" s="22"/>
      <c r="FDW319" s="22"/>
      <c r="FDX319" s="22"/>
      <c r="FDY319" s="22"/>
      <c r="FDZ319" s="22"/>
      <c r="FEA319" s="22"/>
      <c r="FEB319" s="22"/>
      <c r="FEC319" s="22"/>
      <c r="FED319" s="22"/>
      <c r="FEE319" s="22"/>
      <c r="FEF319" s="22"/>
      <c r="FEG319" s="22"/>
      <c r="FEH319" s="22"/>
      <c r="FEI319" s="22"/>
      <c r="FEJ319" s="22"/>
      <c r="FEK319" s="22"/>
      <c r="FEL319" s="22"/>
      <c r="FEM319" s="22"/>
      <c r="FEN319" s="22"/>
      <c r="FEO319" s="22"/>
      <c r="FEP319" s="22"/>
      <c r="FEQ319" s="22"/>
      <c r="FER319" s="22"/>
      <c r="FES319" s="22"/>
      <c r="FET319" s="22"/>
      <c r="FEU319" s="22"/>
      <c r="FEV319" s="22"/>
      <c r="FEW319" s="22"/>
      <c r="FEX319" s="22"/>
      <c r="FEY319" s="22"/>
      <c r="FEZ319" s="22"/>
      <c r="FFA319" s="22"/>
      <c r="FFB319" s="22"/>
      <c r="FFC319" s="22"/>
      <c r="FFD319" s="22"/>
      <c r="FFE319" s="22"/>
      <c r="FFF319" s="22"/>
      <c r="FFG319" s="22"/>
      <c r="FFH319" s="22"/>
      <c r="FFI319" s="22"/>
      <c r="FFJ319" s="22"/>
      <c r="FFK319" s="22"/>
      <c r="FFL319" s="22"/>
      <c r="FFM319" s="22"/>
      <c r="FFN319" s="22"/>
      <c r="FFO319" s="22"/>
      <c r="FFP319" s="22"/>
      <c r="FFQ319" s="22"/>
      <c r="FFR319" s="22"/>
      <c r="FFS319" s="22"/>
      <c r="FFT319" s="22"/>
      <c r="FFU319" s="22"/>
      <c r="FFV319" s="22"/>
      <c r="FFW319" s="22"/>
      <c r="FFX319" s="22"/>
      <c r="FFY319" s="22"/>
      <c r="FFZ319" s="22"/>
      <c r="FGA319" s="22"/>
      <c r="FGB319" s="22"/>
      <c r="FGC319" s="22"/>
      <c r="FGD319" s="22"/>
      <c r="FGE319" s="22"/>
      <c r="FGF319" s="22"/>
      <c r="FGG319" s="22"/>
      <c r="FGH319" s="22"/>
      <c r="FGI319" s="22"/>
      <c r="FGJ319" s="22"/>
      <c r="FGK319" s="22"/>
      <c r="FGL319" s="22"/>
      <c r="FGM319" s="22"/>
      <c r="FGN319" s="22"/>
      <c r="FGO319" s="22"/>
      <c r="FGP319" s="22"/>
      <c r="FGQ319" s="22"/>
      <c r="FGR319" s="22"/>
      <c r="FGS319" s="22"/>
      <c r="FGT319" s="22"/>
      <c r="FGU319" s="22"/>
      <c r="FGV319" s="22"/>
      <c r="FGW319" s="22"/>
      <c r="FGX319" s="22"/>
      <c r="FGY319" s="22"/>
      <c r="FGZ319" s="22"/>
      <c r="FHA319" s="22"/>
      <c r="FHB319" s="22"/>
      <c r="FHC319" s="22"/>
      <c r="FHD319" s="22"/>
      <c r="FHE319" s="22"/>
      <c r="FHF319" s="22"/>
      <c r="FHG319" s="22"/>
      <c r="FHH319" s="22"/>
      <c r="FHI319" s="22"/>
      <c r="FHJ319" s="22"/>
      <c r="FHK319" s="22"/>
      <c r="FHL319" s="22"/>
      <c r="FHM319" s="22"/>
      <c r="FHN319" s="22"/>
      <c r="FHO319" s="22"/>
      <c r="FHP319" s="22"/>
      <c r="FHQ319" s="22"/>
      <c r="FHR319" s="22"/>
      <c r="FHS319" s="22"/>
      <c r="FHT319" s="22"/>
      <c r="FHU319" s="22"/>
      <c r="FHV319" s="22"/>
      <c r="FHW319" s="22"/>
      <c r="FHX319" s="22"/>
      <c r="FHY319" s="22"/>
      <c r="FHZ319" s="22"/>
      <c r="FIA319" s="22"/>
      <c r="FIB319" s="22"/>
      <c r="FIC319" s="22"/>
      <c r="FID319" s="22"/>
      <c r="FIE319" s="22"/>
      <c r="FIF319" s="22"/>
      <c r="FIG319" s="22"/>
      <c r="FIH319" s="22"/>
      <c r="FII319" s="22"/>
      <c r="FIJ319" s="22"/>
      <c r="FIK319" s="22"/>
      <c r="FIL319" s="22"/>
      <c r="FIM319" s="22"/>
      <c r="FIN319" s="22"/>
      <c r="FIO319" s="22"/>
      <c r="FIP319" s="22"/>
      <c r="FIQ319" s="22"/>
      <c r="FIR319" s="22"/>
      <c r="FIS319" s="22"/>
      <c r="FIT319" s="22"/>
      <c r="FIU319" s="22"/>
      <c r="FIV319" s="22"/>
      <c r="FIW319" s="22"/>
      <c r="FIX319" s="22"/>
      <c r="FIY319" s="22"/>
      <c r="FIZ319" s="22"/>
      <c r="FJA319" s="22"/>
      <c r="FJB319" s="22"/>
      <c r="FJC319" s="22"/>
      <c r="FJD319" s="22"/>
      <c r="FJE319" s="22"/>
      <c r="FJF319" s="22"/>
      <c r="FJG319" s="22"/>
      <c r="FJH319" s="22"/>
      <c r="FJI319" s="22"/>
      <c r="FJJ319" s="22"/>
      <c r="FJK319" s="22"/>
      <c r="FJL319" s="22"/>
      <c r="FJM319" s="22"/>
      <c r="FJN319" s="22"/>
      <c r="FJO319" s="22"/>
      <c r="FJP319" s="22"/>
      <c r="FJQ319" s="22"/>
      <c r="FJR319" s="22"/>
      <c r="FJS319" s="22"/>
      <c r="FJT319" s="22"/>
      <c r="FJU319" s="22"/>
      <c r="FJV319" s="22"/>
      <c r="FJW319" s="22"/>
      <c r="FJX319" s="22"/>
      <c r="FJY319" s="22"/>
      <c r="FJZ319" s="22"/>
      <c r="FKA319" s="22"/>
      <c r="FKB319" s="22"/>
      <c r="FKC319" s="22"/>
      <c r="FKD319" s="22"/>
      <c r="FKE319" s="22"/>
      <c r="FKF319" s="22"/>
      <c r="FKG319" s="22"/>
      <c r="FKH319" s="22"/>
      <c r="FKI319" s="22"/>
      <c r="FKJ319" s="22"/>
      <c r="FKK319" s="22"/>
      <c r="FKL319" s="22"/>
      <c r="FKM319" s="22"/>
      <c r="FKN319" s="22"/>
      <c r="FKO319" s="22"/>
      <c r="FKP319" s="22"/>
      <c r="FKQ319" s="22"/>
      <c r="FKR319" s="22"/>
      <c r="FKS319" s="22"/>
      <c r="FKT319" s="22"/>
      <c r="FKU319" s="22"/>
      <c r="FKV319" s="22"/>
      <c r="FKW319" s="22"/>
      <c r="FKX319" s="22"/>
      <c r="FKY319" s="22"/>
      <c r="FKZ319" s="22"/>
      <c r="FLA319" s="22"/>
      <c r="FLB319" s="22"/>
      <c r="FLC319" s="22"/>
      <c r="FLD319" s="22"/>
      <c r="FLE319" s="22"/>
      <c r="FLF319" s="22"/>
      <c r="FLG319" s="22"/>
      <c r="FLH319" s="22"/>
      <c r="FLI319" s="22"/>
      <c r="FLJ319" s="22"/>
      <c r="FLK319" s="22"/>
      <c r="FLL319" s="22"/>
      <c r="FLM319" s="22"/>
      <c r="FLN319" s="22"/>
      <c r="FLO319" s="22"/>
      <c r="FLP319" s="22"/>
      <c r="FLQ319" s="22"/>
      <c r="FLR319" s="22"/>
      <c r="FLS319" s="22"/>
      <c r="FLT319" s="22"/>
      <c r="FLU319" s="22"/>
      <c r="FLV319" s="22"/>
      <c r="FLW319" s="22"/>
      <c r="FLX319" s="22"/>
      <c r="FLY319" s="22"/>
      <c r="FLZ319" s="22"/>
      <c r="FMA319" s="22"/>
      <c r="FMB319" s="22"/>
      <c r="FMC319" s="22"/>
      <c r="FMD319" s="22"/>
      <c r="FME319" s="22"/>
      <c r="FMF319" s="22"/>
      <c r="FMG319" s="22"/>
      <c r="FMH319" s="22"/>
      <c r="FMI319" s="22"/>
      <c r="FMJ319" s="22"/>
      <c r="FMK319" s="22"/>
      <c r="FML319" s="22"/>
      <c r="FMM319" s="22"/>
      <c r="FMN319" s="22"/>
      <c r="FMO319" s="22"/>
      <c r="FMP319" s="22"/>
      <c r="FMQ319" s="22"/>
      <c r="FMR319" s="22"/>
      <c r="FMS319" s="22"/>
      <c r="FMT319" s="22"/>
      <c r="FMU319" s="22"/>
      <c r="FMV319" s="22"/>
      <c r="FMW319" s="22"/>
      <c r="FMX319" s="22"/>
      <c r="FMY319" s="22"/>
      <c r="FMZ319" s="22"/>
      <c r="FNA319" s="22"/>
      <c r="FNB319" s="22"/>
      <c r="FNC319" s="22"/>
      <c r="FND319" s="22"/>
      <c r="FNE319" s="22"/>
      <c r="FNF319" s="22"/>
      <c r="FNG319" s="22"/>
      <c r="FNH319" s="22"/>
      <c r="FNI319" s="22"/>
      <c r="FNJ319" s="22"/>
      <c r="FNK319" s="22"/>
      <c r="FNL319" s="22"/>
      <c r="FNM319" s="22"/>
      <c r="FNN319" s="22"/>
      <c r="FNO319" s="22"/>
      <c r="FNP319" s="22"/>
      <c r="FNQ319" s="22"/>
      <c r="FNR319" s="22"/>
      <c r="FNS319" s="22"/>
      <c r="FNT319" s="22"/>
      <c r="FNU319" s="22"/>
      <c r="FNV319" s="22"/>
      <c r="FNW319" s="22"/>
      <c r="FNX319" s="22"/>
      <c r="FNY319" s="22"/>
      <c r="FNZ319" s="22"/>
      <c r="FOA319" s="22"/>
      <c r="FOB319" s="22"/>
      <c r="FOC319" s="22"/>
      <c r="FOD319" s="22"/>
      <c r="FOE319" s="22"/>
      <c r="FOF319" s="22"/>
      <c r="FOG319" s="22"/>
      <c r="FOH319" s="22"/>
      <c r="FOI319" s="22"/>
      <c r="FOJ319" s="22"/>
      <c r="FOK319" s="22"/>
      <c r="FOL319" s="22"/>
      <c r="FOM319" s="22"/>
      <c r="FON319" s="22"/>
      <c r="FOO319" s="22"/>
      <c r="FOP319" s="22"/>
      <c r="FOQ319" s="22"/>
      <c r="FOR319" s="22"/>
      <c r="FOS319" s="22"/>
      <c r="FOT319" s="22"/>
      <c r="FOU319" s="22"/>
      <c r="FOV319" s="22"/>
      <c r="FOW319" s="22"/>
      <c r="FOX319" s="22"/>
      <c r="FOY319" s="22"/>
      <c r="FOZ319" s="22"/>
      <c r="FPA319" s="22"/>
      <c r="FPB319" s="22"/>
      <c r="FPC319" s="22"/>
      <c r="FPD319" s="22"/>
      <c r="FPE319" s="22"/>
      <c r="FPF319" s="22"/>
      <c r="FPG319" s="22"/>
      <c r="FPH319" s="22"/>
      <c r="FPI319" s="22"/>
      <c r="FPJ319" s="22"/>
      <c r="FPK319" s="22"/>
      <c r="FPL319" s="22"/>
      <c r="FPM319" s="22"/>
      <c r="FPN319" s="22"/>
      <c r="FPO319" s="22"/>
      <c r="FPP319" s="22"/>
      <c r="FPQ319" s="22"/>
      <c r="FPR319" s="22"/>
      <c r="FPS319" s="22"/>
      <c r="FPT319" s="22"/>
      <c r="FPU319" s="22"/>
      <c r="FPV319" s="22"/>
      <c r="FPW319" s="22"/>
      <c r="FPX319" s="22"/>
      <c r="FPY319" s="22"/>
      <c r="FPZ319" s="22"/>
      <c r="FQA319" s="22"/>
      <c r="FQB319" s="22"/>
      <c r="FQC319" s="22"/>
      <c r="FQD319" s="22"/>
      <c r="FQE319" s="22"/>
      <c r="FQF319" s="22"/>
      <c r="FQG319" s="22"/>
      <c r="FQH319" s="22"/>
      <c r="FQI319" s="22"/>
      <c r="FQJ319" s="22"/>
      <c r="FQK319" s="22"/>
      <c r="FQL319" s="22"/>
      <c r="FQM319" s="22"/>
      <c r="FQN319" s="22"/>
      <c r="FQO319" s="22"/>
      <c r="FQP319" s="22"/>
      <c r="FQQ319" s="22"/>
      <c r="FQR319" s="22"/>
      <c r="FQS319" s="22"/>
      <c r="FQT319" s="22"/>
      <c r="FQU319" s="22"/>
      <c r="FQV319" s="22"/>
      <c r="FQW319" s="22"/>
      <c r="FQX319" s="22"/>
      <c r="FQY319" s="22"/>
      <c r="FQZ319" s="22"/>
      <c r="FRA319" s="22"/>
      <c r="FRB319" s="22"/>
      <c r="FRC319" s="22"/>
      <c r="FRD319" s="22"/>
      <c r="FRE319" s="22"/>
      <c r="FRF319" s="22"/>
      <c r="FRG319" s="22"/>
      <c r="FRH319" s="22"/>
      <c r="FRI319" s="22"/>
      <c r="FRJ319" s="22"/>
      <c r="FRK319" s="22"/>
      <c r="FRL319" s="22"/>
      <c r="FRM319" s="22"/>
      <c r="FRN319" s="22"/>
      <c r="FRO319" s="22"/>
      <c r="FRP319" s="22"/>
      <c r="FRQ319" s="22"/>
      <c r="FRR319" s="22"/>
      <c r="FRS319" s="22"/>
      <c r="FRT319" s="22"/>
      <c r="FRU319" s="22"/>
      <c r="FRV319" s="22"/>
      <c r="FRW319" s="22"/>
      <c r="FRX319" s="22"/>
      <c r="FRY319" s="22"/>
      <c r="FRZ319" s="22"/>
      <c r="FSA319" s="22"/>
      <c r="FSB319" s="22"/>
      <c r="FSC319" s="22"/>
      <c r="FSD319" s="22"/>
      <c r="FSE319" s="22"/>
      <c r="FSF319" s="22"/>
      <c r="FSG319" s="22"/>
      <c r="FSH319" s="22"/>
      <c r="FSI319" s="22"/>
      <c r="FSJ319" s="22"/>
      <c r="FSK319" s="22"/>
      <c r="FSL319" s="22"/>
      <c r="FSM319" s="22"/>
      <c r="FSN319" s="22"/>
      <c r="FSO319" s="22"/>
      <c r="FSP319" s="22"/>
      <c r="FSQ319" s="22"/>
      <c r="FSR319" s="22"/>
      <c r="FSS319" s="22"/>
      <c r="FST319" s="22"/>
      <c r="FSU319" s="22"/>
      <c r="FSV319" s="22"/>
      <c r="FSW319" s="22"/>
      <c r="FSX319" s="22"/>
      <c r="FSY319" s="22"/>
      <c r="FSZ319" s="22"/>
      <c r="FTA319" s="22"/>
      <c r="FTB319" s="22"/>
      <c r="FTC319" s="22"/>
      <c r="FTD319" s="22"/>
      <c r="FTE319" s="22"/>
      <c r="FTF319" s="22"/>
      <c r="FTG319" s="22"/>
      <c r="FTH319" s="22"/>
      <c r="FTI319" s="22"/>
      <c r="FTJ319" s="22"/>
      <c r="FTK319" s="22"/>
      <c r="FTL319" s="22"/>
      <c r="FTM319" s="22"/>
      <c r="FTN319" s="22"/>
      <c r="FTO319" s="22"/>
      <c r="FTP319" s="22"/>
      <c r="FTQ319" s="22"/>
      <c r="FTR319" s="22"/>
      <c r="FTS319" s="22"/>
      <c r="FTT319" s="22"/>
      <c r="FTU319" s="22"/>
      <c r="FTV319" s="22"/>
      <c r="FTW319" s="22"/>
      <c r="FTX319" s="22"/>
      <c r="FTY319" s="22"/>
      <c r="FTZ319" s="22"/>
      <c r="FUA319" s="22"/>
      <c r="FUB319" s="22"/>
      <c r="FUC319" s="22"/>
      <c r="FUD319" s="22"/>
      <c r="FUE319" s="22"/>
      <c r="FUF319" s="22"/>
      <c r="FUG319" s="22"/>
      <c r="FUH319" s="22"/>
      <c r="FUI319" s="22"/>
      <c r="FUJ319" s="22"/>
      <c r="FUK319" s="22"/>
      <c r="FUL319" s="22"/>
      <c r="FUM319" s="22"/>
      <c r="FUN319" s="22"/>
      <c r="FUO319" s="22"/>
      <c r="FUP319" s="22"/>
      <c r="FUQ319" s="22"/>
      <c r="FUR319" s="22"/>
      <c r="FUS319" s="22"/>
      <c r="FUT319" s="22"/>
      <c r="FUU319" s="22"/>
      <c r="FUV319" s="22"/>
      <c r="FUW319" s="22"/>
      <c r="FUX319" s="22"/>
      <c r="FUY319" s="22"/>
      <c r="FUZ319" s="22"/>
      <c r="FVA319" s="22"/>
      <c r="FVB319" s="22"/>
      <c r="FVC319" s="22"/>
      <c r="FVD319" s="22"/>
      <c r="FVE319" s="22"/>
      <c r="FVF319" s="22"/>
      <c r="FVG319" s="22"/>
      <c r="FVH319" s="22"/>
      <c r="FVI319" s="22"/>
      <c r="FVJ319" s="22"/>
      <c r="FVK319" s="22"/>
      <c r="FVL319" s="22"/>
      <c r="FVM319" s="22"/>
      <c r="FVN319" s="22"/>
      <c r="FVO319" s="22"/>
      <c r="FVP319" s="22"/>
      <c r="FVQ319" s="22"/>
      <c r="FVR319" s="22"/>
      <c r="FVS319" s="22"/>
      <c r="FVT319" s="22"/>
      <c r="FVU319" s="22"/>
      <c r="FVV319" s="22"/>
      <c r="FVW319" s="22"/>
      <c r="FVX319" s="22"/>
      <c r="FVY319" s="22"/>
      <c r="FVZ319" s="22"/>
      <c r="FWA319" s="22"/>
      <c r="FWB319" s="22"/>
      <c r="FWC319" s="22"/>
      <c r="FWD319" s="22"/>
      <c r="FWE319" s="22"/>
      <c r="FWF319" s="22"/>
      <c r="FWG319" s="22"/>
      <c r="FWH319" s="22"/>
      <c r="FWI319" s="22"/>
      <c r="FWJ319" s="22"/>
      <c r="FWK319" s="22"/>
      <c r="FWL319" s="22"/>
      <c r="FWM319" s="22"/>
      <c r="FWN319" s="22"/>
      <c r="FWO319" s="22"/>
      <c r="FWP319" s="22"/>
      <c r="FWQ319" s="22"/>
      <c r="FWR319" s="22"/>
      <c r="FWS319" s="22"/>
      <c r="FWT319" s="22"/>
      <c r="FWU319" s="22"/>
      <c r="FWV319" s="22"/>
      <c r="FWW319" s="22"/>
      <c r="FWX319" s="22"/>
      <c r="FWY319" s="22"/>
      <c r="FWZ319" s="22"/>
      <c r="FXA319" s="22"/>
      <c r="FXB319" s="22"/>
      <c r="FXC319" s="22"/>
      <c r="FXD319" s="22"/>
      <c r="FXE319" s="22"/>
      <c r="FXF319" s="22"/>
      <c r="FXG319" s="22"/>
      <c r="FXH319" s="22"/>
      <c r="FXI319" s="22"/>
      <c r="FXJ319" s="22"/>
      <c r="FXK319" s="22"/>
      <c r="FXL319" s="22"/>
      <c r="FXM319" s="22"/>
      <c r="FXN319" s="22"/>
      <c r="FXO319" s="22"/>
      <c r="FXP319" s="22"/>
      <c r="FXQ319" s="22"/>
      <c r="FXR319" s="22"/>
      <c r="FXS319" s="22"/>
      <c r="FXT319" s="22"/>
      <c r="FXU319" s="22"/>
      <c r="FXV319" s="22"/>
      <c r="FXW319" s="22"/>
      <c r="FXX319" s="22"/>
      <c r="FXY319" s="22"/>
      <c r="FXZ319" s="22"/>
      <c r="FYA319" s="22"/>
      <c r="FYB319" s="22"/>
      <c r="FYC319" s="22"/>
      <c r="FYD319" s="22"/>
      <c r="FYE319" s="22"/>
      <c r="FYF319" s="22"/>
      <c r="FYG319" s="22"/>
      <c r="FYH319" s="22"/>
      <c r="FYI319" s="22"/>
      <c r="FYJ319" s="22"/>
      <c r="FYK319" s="22"/>
      <c r="FYL319" s="22"/>
      <c r="FYM319" s="22"/>
      <c r="FYN319" s="22"/>
      <c r="FYO319" s="22"/>
      <c r="FYP319" s="22"/>
      <c r="FYQ319" s="22"/>
      <c r="FYR319" s="22"/>
      <c r="FYS319" s="22"/>
      <c r="FYT319" s="22"/>
      <c r="FYU319" s="22"/>
      <c r="FYV319" s="22"/>
      <c r="FYW319" s="22"/>
      <c r="FYX319" s="22"/>
      <c r="FYY319" s="22"/>
      <c r="FYZ319" s="22"/>
      <c r="FZA319" s="22"/>
      <c r="FZB319" s="22"/>
      <c r="FZC319" s="22"/>
      <c r="FZD319" s="22"/>
      <c r="FZE319" s="22"/>
      <c r="FZF319" s="22"/>
      <c r="FZG319" s="22"/>
      <c r="FZH319" s="22"/>
      <c r="FZI319" s="22"/>
      <c r="FZJ319" s="22"/>
      <c r="FZK319" s="22"/>
      <c r="FZL319" s="22"/>
      <c r="FZM319" s="22"/>
      <c r="FZN319" s="22"/>
      <c r="FZO319" s="22"/>
      <c r="FZP319" s="22"/>
      <c r="FZQ319" s="22"/>
      <c r="FZR319" s="22"/>
      <c r="FZS319" s="22"/>
      <c r="FZT319" s="22"/>
      <c r="FZU319" s="22"/>
      <c r="FZV319" s="22"/>
      <c r="FZW319" s="22"/>
      <c r="FZX319" s="22"/>
      <c r="FZY319" s="22"/>
      <c r="FZZ319" s="22"/>
      <c r="GAA319" s="22"/>
      <c r="GAB319" s="22"/>
      <c r="GAC319" s="22"/>
      <c r="GAD319" s="22"/>
      <c r="GAE319" s="22"/>
      <c r="GAF319" s="22"/>
      <c r="GAG319" s="22"/>
      <c r="GAH319" s="22"/>
      <c r="GAI319" s="22"/>
      <c r="GAJ319" s="22"/>
      <c r="GAK319" s="22"/>
      <c r="GAL319" s="22"/>
      <c r="GAM319" s="22"/>
      <c r="GAN319" s="22"/>
      <c r="GAO319" s="22"/>
      <c r="GAP319" s="22"/>
      <c r="GAQ319" s="22"/>
      <c r="GAR319" s="22"/>
      <c r="GAS319" s="22"/>
      <c r="GAT319" s="22"/>
      <c r="GAU319" s="22"/>
      <c r="GAV319" s="22"/>
      <c r="GAW319" s="22"/>
      <c r="GAX319" s="22"/>
      <c r="GAY319" s="22"/>
      <c r="GAZ319" s="22"/>
      <c r="GBA319" s="22"/>
      <c r="GBB319" s="22"/>
      <c r="GBC319" s="22"/>
      <c r="GBD319" s="22"/>
      <c r="GBE319" s="22"/>
      <c r="GBF319" s="22"/>
      <c r="GBG319" s="22"/>
      <c r="GBH319" s="22"/>
      <c r="GBI319" s="22"/>
      <c r="GBJ319" s="22"/>
      <c r="GBK319" s="22"/>
      <c r="GBL319" s="22"/>
      <c r="GBM319" s="22"/>
      <c r="GBN319" s="22"/>
      <c r="GBO319" s="22"/>
      <c r="GBP319" s="22"/>
      <c r="GBQ319" s="22"/>
      <c r="GBR319" s="22"/>
      <c r="GBS319" s="22"/>
      <c r="GBT319" s="22"/>
      <c r="GBU319" s="22"/>
      <c r="GBV319" s="22"/>
      <c r="GBW319" s="22"/>
      <c r="GBX319" s="22"/>
      <c r="GBY319" s="22"/>
      <c r="GBZ319" s="22"/>
      <c r="GCA319" s="22"/>
      <c r="GCB319" s="22"/>
      <c r="GCC319" s="22"/>
      <c r="GCD319" s="22"/>
      <c r="GCE319" s="22"/>
      <c r="GCF319" s="22"/>
      <c r="GCG319" s="22"/>
      <c r="GCH319" s="22"/>
      <c r="GCI319" s="22"/>
      <c r="GCJ319" s="22"/>
      <c r="GCK319" s="22"/>
      <c r="GCL319" s="22"/>
      <c r="GCM319" s="22"/>
      <c r="GCN319" s="22"/>
      <c r="GCO319" s="22"/>
      <c r="GCP319" s="22"/>
      <c r="GCQ319" s="22"/>
      <c r="GCR319" s="22"/>
      <c r="GCS319" s="22"/>
      <c r="GCT319" s="22"/>
      <c r="GCU319" s="22"/>
      <c r="GCV319" s="22"/>
      <c r="GCW319" s="22"/>
      <c r="GCX319" s="22"/>
      <c r="GCY319" s="22"/>
      <c r="GCZ319" s="22"/>
      <c r="GDA319" s="22"/>
      <c r="GDB319" s="22"/>
      <c r="GDC319" s="22"/>
      <c r="GDD319" s="22"/>
      <c r="GDE319" s="22"/>
      <c r="GDF319" s="22"/>
      <c r="GDG319" s="22"/>
      <c r="GDH319" s="22"/>
      <c r="GDI319" s="22"/>
      <c r="GDJ319" s="22"/>
      <c r="GDK319" s="22"/>
      <c r="GDL319" s="22"/>
      <c r="GDM319" s="22"/>
      <c r="GDN319" s="22"/>
      <c r="GDO319" s="22"/>
      <c r="GDP319" s="22"/>
      <c r="GDQ319" s="22"/>
      <c r="GDR319" s="22"/>
      <c r="GDS319" s="22"/>
      <c r="GDT319" s="22"/>
      <c r="GDU319" s="22"/>
      <c r="GDV319" s="22"/>
      <c r="GDW319" s="22"/>
      <c r="GDX319" s="22"/>
      <c r="GDY319" s="22"/>
      <c r="GDZ319" s="22"/>
      <c r="GEA319" s="22"/>
      <c r="GEB319" s="22"/>
      <c r="GEC319" s="22"/>
      <c r="GED319" s="22"/>
      <c r="GEE319" s="22"/>
      <c r="GEF319" s="22"/>
      <c r="GEG319" s="22"/>
      <c r="GEH319" s="22"/>
      <c r="GEI319" s="22"/>
      <c r="GEJ319" s="22"/>
      <c r="GEK319" s="22"/>
      <c r="GEL319" s="22"/>
      <c r="GEM319" s="22"/>
      <c r="GEN319" s="22"/>
      <c r="GEO319" s="22"/>
      <c r="GEP319" s="22"/>
      <c r="GEQ319" s="22"/>
      <c r="GER319" s="22"/>
      <c r="GES319" s="22"/>
      <c r="GET319" s="22"/>
      <c r="GEU319" s="22"/>
      <c r="GEV319" s="22"/>
      <c r="GEW319" s="22"/>
      <c r="GEX319" s="22"/>
      <c r="GEY319" s="22"/>
      <c r="GEZ319" s="22"/>
      <c r="GFA319" s="22"/>
      <c r="GFB319" s="22"/>
      <c r="GFC319" s="22"/>
      <c r="GFD319" s="22"/>
      <c r="GFE319" s="22"/>
      <c r="GFF319" s="22"/>
      <c r="GFG319" s="22"/>
      <c r="GFH319" s="22"/>
      <c r="GFI319" s="22"/>
      <c r="GFJ319" s="22"/>
      <c r="GFK319" s="22"/>
      <c r="GFL319" s="22"/>
      <c r="GFM319" s="22"/>
      <c r="GFN319" s="22"/>
      <c r="GFO319" s="22"/>
      <c r="GFP319" s="22"/>
      <c r="GFQ319" s="22"/>
      <c r="GFR319" s="22"/>
      <c r="GFS319" s="22"/>
      <c r="GFT319" s="22"/>
      <c r="GFU319" s="22"/>
      <c r="GFV319" s="22"/>
      <c r="GFW319" s="22"/>
      <c r="GFX319" s="22"/>
      <c r="GFY319" s="22"/>
      <c r="GFZ319" s="22"/>
      <c r="GGA319" s="22"/>
      <c r="GGB319" s="22"/>
      <c r="GGC319" s="22"/>
      <c r="GGD319" s="22"/>
      <c r="GGE319" s="22"/>
      <c r="GGF319" s="22"/>
      <c r="GGG319" s="22"/>
      <c r="GGH319" s="22"/>
      <c r="GGI319" s="22"/>
      <c r="GGJ319" s="22"/>
      <c r="GGK319" s="22"/>
      <c r="GGL319" s="22"/>
      <c r="GGM319" s="22"/>
      <c r="GGN319" s="22"/>
      <c r="GGO319" s="22"/>
      <c r="GGP319" s="22"/>
      <c r="GGQ319" s="22"/>
      <c r="GGR319" s="22"/>
      <c r="GGS319" s="22"/>
      <c r="GGT319" s="22"/>
      <c r="GGU319" s="22"/>
      <c r="GGV319" s="22"/>
      <c r="GGW319" s="22"/>
      <c r="GGX319" s="22"/>
      <c r="GGY319" s="22"/>
      <c r="GGZ319" s="22"/>
      <c r="GHA319" s="22"/>
      <c r="GHB319" s="22"/>
      <c r="GHC319" s="22"/>
      <c r="GHD319" s="22"/>
      <c r="GHE319" s="22"/>
      <c r="GHF319" s="22"/>
      <c r="GHG319" s="22"/>
      <c r="GHH319" s="22"/>
      <c r="GHI319" s="22"/>
      <c r="GHJ319" s="22"/>
      <c r="GHK319" s="22"/>
      <c r="GHL319" s="22"/>
      <c r="GHM319" s="22"/>
      <c r="GHN319" s="22"/>
      <c r="GHO319" s="22"/>
      <c r="GHP319" s="22"/>
      <c r="GHQ319" s="22"/>
      <c r="GHR319" s="22"/>
      <c r="GHS319" s="22"/>
      <c r="GHT319" s="22"/>
      <c r="GHU319" s="22"/>
      <c r="GHV319" s="22"/>
      <c r="GHW319" s="22"/>
      <c r="GHX319" s="22"/>
      <c r="GHY319" s="22"/>
      <c r="GHZ319" s="22"/>
      <c r="GIA319" s="22"/>
      <c r="GIB319" s="22"/>
      <c r="GIC319" s="22"/>
      <c r="GID319" s="22"/>
      <c r="GIE319" s="22"/>
      <c r="GIF319" s="22"/>
      <c r="GIG319" s="22"/>
      <c r="GIH319" s="22"/>
      <c r="GII319" s="22"/>
      <c r="GIJ319" s="22"/>
      <c r="GIK319" s="22"/>
      <c r="GIL319" s="22"/>
      <c r="GIM319" s="22"/>
      <c r="GIN319" s="22"/>
      <c r="GIO319" s="22"/>
      <c r="GIP319" s="22"/>
      <c r="GIQ319" s="22"/>
      <c r="GIR319" s="22"/>
      <c r="GIS319" s="22"/>
      <c r="GIT319" s="22"/>
      <c r="GIU319" s="22"/>
      <c r="GIV319" s="22"/>
      <c r="GIW319" s="22"/>
      <c r="GIX319" s="22"/>
      <c r="GIY319" s="22"/>
      <c r="GIZ319" s="22"/>
      <c r="GJA319" s="22"/>
      <c r="GJB319" s="22"/>
      <c r="GJC319" s="22"/>
      <c r="GJD319" s="22"/>
      <c r="GJE319" s="22"/>
      <c r="GJF319" s="22"/>
      <c r="GJG319" s="22"/>
      <c r="GJH319" s="22"/>
      <c r="GJI319" s="22"/>
      <c r="GJJ319" s="22"/>
      <c r="GJK319" s="22"/>
      <c r="GJL319" s="22"/>
      <c r="GJM319" s="22"/>
      <c r="GJN319" s="22"/>
      <c r="GJO319" s="22"/>
      <c r="GJP319" s="22"/>
      <c r="GJQ319" s="22"/>
      <c r="GJR319" s="22"/>
      <c r="GJS319" s="22"/>
      <c r="GJT319" s="22"/>
      <c r="GJU319" s="22"/>
      <c r="GJV319" s="22"/>
      <c r="GJW319" s="22"/>
      <c r="GJX319" s="22"/>
      <c r="GJY319" s="22"/>
      <c r="GJZ319" s="22"/>
      <c r="GKA319" s="22"/>
      <c r="GKB319" s="22"/>
      <c r="GKC319" s="22"/>
      <c r="GKD319" s="22"/>
      <c r="GKE319" s="22"/>
      <c r="GKF319" s="22"/>
      <c r="GKG319" s="22"/>
      <c r="GKH319" s="22"/>
      <c r="GKI319" s="22"/>
      <c r="GKJ319" s="22"/>
      <c r="GKK319" s="22"/>
      <c r="GKL319" s="22"/>
      <c r="GKM319" s="22"/>
      <c r="GKN319" s="22"/>
      <c r="GKO319" s="22"/>
      <c r="GKP319" s="22"/>
      <c r="GKQ319" s="22"/>
      <c r="GKR319" s="22"/>
      <c r="GKS319" s="22"/>
      <c r="GKT319" s="22"/>
      <c r="GKU319" s="22"/>
      <c r="GKV319" s="22"/>
      <c r="GKW319" s="22"/>
      <c r="GKX319" s="22"/>
      <c r="GKY319" s="22"/>
      <c r="GKZ319" s="22"/>
      <c r="GLA319" s="22"/>
      <c r="GLB319" s="22"/>
      <c r="GLC319" s="22"/>
      <c r="GLD319" s="22"/>
      <c r="GLE319" s="22"/>
      <c r="GLF319" s="22"/>
      <c r="GLG319" s="22"/>
      <c r="GLH319" s="22"/>
      <c r="GLI319" s="22"/>
      <c r="GLJ319" s="22"/>
      <c r="GLK319" s="22"/>
      <c r="GLL319" s="22"/>
      <c r="GLM319" s="22"/>
      <c r="GLN319" s="22"/>
      <c r="GLO319" s="22"/>
      <c r="GLP319" s="22"/>
      <c r="GLQ319" s="22"/>
      <c r="GLR319" s="22"/>
      <c r="GLS319" s="22"/>
      <c r="GLT319" s="22"/>
      <c r="GLU319" s="22"/>
      <c r="GLV319" s="22"/>
      <c r="GLW319" s="22"/>
      <c r="GLX319" s="22"/>
      <c r="GLY319" s="22"/>
      <c r="GLZ319" s="22"/>
      <c r="GMA319" s="22"/>
      <c r="GMB319" s="22"/>
      <c r="GMC319" s="22"/>
      <c r="GMD319" s="22"/>
      <c r="GME319" s="22"/>
      <c r="GMF319" s="22"/>
      <c r="GMG319" s="22"/>
      <c r="GMH319" s="22"/>
      <c r="GMI319" s="22"/>
      <c r="GMJ319" s="22"/>
      <c r="GMK319" s="22"/>
      <c r="GML319" s="22"/>
      <c r="GMM319" s="22"/>
      <c r="GMN319" s="22"/>
      <c r="GMO319" s="22"/>
      <c r="GMP319" s="22"/>
      <c r="GMQ319" s="22"/>
      <c r="GMR319" s="22"/>
      <c r="GMS319" s="22"/>
      <c r="GMT319" s="22"/>
      <c r="GMU319" s="22"/>
      <c r="GMV319" s="22"/>
      <c r="GMW319" s="22"/>
      <c r="GMX319" s="22"/>
      <c r="GMY319" s="22"/>
      <c r="GMZ319" s="22"/>
      <c r="GNA319" s="22"/>
      <c r="GNB319" s="22"/>
      <c r="GNC319" s="22"/>
      <c r="GND319" s="22"/>
      <c r="GNE319" s="22"/>
      <c r="GNF319" s="22"/>
      <c r="GNG319" s="22"/>
      <c r="GNH319" s="22"/>
      <c r="GNI319" s="22"/>
      <c r="GNJ319" s="22"/>
      <c r="GNK319" s="22"/>
      <c r="GNL319" s="22"/>
      <c r="GNM319" s="22"/>
      <c r="GNN319" s="22"/>
      <c r="GNO319" s="22"/>
      <c r="GNP319" s="22"/>
      <c r="GNQ319" s="22"/>
      <c r="GNR319" s="22"/>
      <c r="GNS319" s="22"/>
      <c r="GNT319" s="22"/>
      <c r="GNU319" s="22"/>
      <c r="GNV319" s="22"/>
      <c r="GNW319" s="22"/>
      <c r="GNX319" s="22"/>
      <c r="GNY319" s="22"/>
      <c r="GNZ319" s="22"/>
      <c r="GOA319" s="22"/>
      <c r="GOB319" s="22"/>
      <c r="GOC319" s="22"/>
      <c r="GOD319" s="22"/>
      <c r="GOE319" s="22"/>
      <c r="GOF319" s="22"/>
      <c r="GOG319" s="22"/>
      <c r="GOH319" s="22"/>
      <c r="GOI319" s="22"/>
      <c r="GOJ319" s="22"/>
      <c r="GOK319" s="22"/>
      <c r="GOL319" s="22"/>
      <c r="GOM319" s="22"/>
      <c r="GON319" s="22"/>
      <c r="GOO319" s="22"/>
      <c r="GOP319" s="22"/>
      <c r="GOQ319" s="22"/>
      <c r="GOR319" s="22"/>
      <c r="GOS319" s="22"/>
      <c r="GOT319" s="22"/>
      <c r="GOU319" s="22"/>
      <c r="GOV319" s="22"/>
      <c r="GOW319" s="22"/>
      <c r="GOX319" s="22"/>
      <c r="GOY319" s="22"/>
      <c r="GOZ319" s="22"/>
      <c r="GPA319" s="22"/>
      <c r="GPB319" s="22"/>
      <c r="GPC319" s="22"/>
      <c r="GPD319" s="22"/>
      <c r="GPE319" s="22"/>
      <c r="GPF319" s="22"/>
      <c r="GPG319" s="22"/>
      <c r="GPH319" s="22"/>
      <c r="GPI319" s="22"/>
      <c r="GPJ319" s="22"/>
      <c r="GPK319" s="22"/>
      <c r="GPL319" s="22"/>
      <c r="GPM319" s="22"/>
      <c r="GPN319" s="22"/>
      <c r="GPO319" s="22"/>
      <c r="GPP319" s="22"/>
      <c r="GPQ319" s="22"/>
      <c r="GPR319" s="22"/>
      <c r="GPS319" s="22"/>
      <c r="GPT319" s="22"/>
      <c r="GPU319" s="22"/>
      <c r="GPV319" s="22"/>
      <c r="GPW319" s="22"/>
      <c r="GPX319" s="22"/>
      <c r="GPY319" s="22"/>
      <c r="GPZ319" s="22"/>
      <c r="GQA319" s="22"/>
      <c r="GQB319" s="22"/>
      <c r="GQC319" s="22"/>
      <c r="GQD319" s="22"/>
      <c r="GQE319" s="22"/>
      <c r="GQF319" s="22"/>
      <c r="GQG319" s="22"/>
      <c r="GQH319" s="22"/>
      <c r="GQI319" s="22"/>
      <c r="GQJ319" s="22"/>
      <c r="GQK319" s="22"/>
      <c r="GQL319" s="22"/>
      <c r="GQM319" s="22"/>
      <c r="GQN319" s="22"/>
      <c r="GQO319" s="22"/>
      <c r="GQP319" s="22"/>
      <c r="GQQ319" s="22"/>
      <c r="GQR319" s="22"/>
      <c r="GQS319" s="22"/>
      <c r="GQT319" s="22"/>
      <c r="GQU319" s="22"/>
      <c r="GQV319" s="22"/>
      <c r="GQW319" s="22"/>
      <c r="GQX319" s="22"/>
      <c r="GQY319" s="22"/>
      <c r="GQZ319" s="22"/>
      <c r="GRA319" s="22"/>
      <c r="GRB319" s="22"/>
      <c r="GRC319" s="22"/>
      <c r="GRD319" s="22"/>
      <c r="GRE319" s="22"/>
      <c r="GRF319" s="22"/>
      <c r="GRG319" s="22"/>
      <c r="GRH319" s="22"/>
      <c r="GRI319" s="22"/>
      <c r="GRJ319" s="22"/>
      <c r="GRK319" s="22"/>
      <c r="GRL319" s="22"/>
      <c r="GRM319" s="22"/>
      <c r="GRN319" s="22"/>
      <c r="GRO319" s="22"/>
      <c r="GRP319" s="22"/>
      <c r="GRQ319" s="22"/>
      <c r="GRR319" s="22"/>
      <c r="GRS319" s="22"/>
      <c r="GRT319" s="22"/>
      <c r="GRU319" s="22"/>
      <c r="GRV319" s="22"/>
      <c r="GRW319" s="22"/>
      <c r="GRX319" s="22"/>
      <c r="GRY319" s="22"/>
      <c r="GRZ319" s="22"/>
      <c r="GSA319" s="22"/>
      <c r="GSB319" s="22"/>
      <c r="GSC319" s="22"/>
      <c r="GSD319" s="22"/>
      <c r="GSE319" s="22"/>
      <c r="GSF319" s="22"/>
      <c r="GSG319" s="22"/>
      <c r="GSH319" s="22"/>
      <c r="GSI319" s="22"/>
      <c r="GSJ319" s="22"/>
      <c r="GSK319" s="22"/>
      <c r="GSL319" s="22"/>
      <c r="GSM319" s="22"/>
      <c r="GSN319" s="22"/>
      <c r="GSO319" s="22"/>
      <c r="GSP319" s="22"/>
      <c r="GSQ319" s="22"/>
      <c r="GSR319" s="22"/>
      <c r="GSS319" s="22"/>
      <c r="GST319" s="22"/>
      <c r="GSU319" s="22"/>
      <c r="GSV319" s="22"/>
      <c r="GSW319" s="22"/>
      <c r="GSX319" s="22"/>
      <c r="GSY319" s="22"/>
      <c r="GSZ319" s="22"/>
      <c r="GTA319" s="22"/>
      <c r="GTB319" s="22"/>
      <c r="GTC319" s="22"/>
      <c r="GTD319" s="22"/>
      <c r="GTE319" s="22"/>
      <c r="GTF319" s="22"/>
      <c r="GTG319" s="22"/>
      <c r="GTH319" s="22"/>
      <c r="GTI319" s="22"/>
      <c r="GTJ319" s="22"/>
      <c r="GTK319" s="22"/>
      <c r="GTL319" s="22"/>
      <c r="GTM319" s="22"/>
      <c r="GTN319" s="22"/>
      <c r="GTO319" s="22"/>
      <c r="GTP319" s="22"/>
      <c r="GTQ319" s="22"/>
      <c r="GTR319" s="22"/>
      <c r="GTS319" s="22"/>
      <c r="GTT319" s="22"/>
      <c r="GTU319" s="22"/>
      <c r="GTV319" s="22"/>
      <c r="GTW319" s="22"/>
      <c r="GTX319" s="22"/>
      <c r="GTY319" s="22"/>
      <c r="GTZ319" s="22"/>
      <c r="GUA319" s="22"/>
      <c r="GUB319" s="22"/>
      <c r="GUC319" s="22"/>
      <c r="GUD319" s="22"/>
      <c r="GUE319" s="22"/>
      <c r="GUF319" s="22"/>
      <c r="GUG319" s="22"/>
      <c r="GUH319" s="22"/>
      <c r="GUI319" s="22"/>
      <c r="GUJ319" s="22"/>
      <c r="GUK319" s="22"/>
      <c r="GUL319" s="22"/>
      <c r="GUM319" s="22"/>
      <c r="GUN319" s="22"/>
      <c r="GUO319" s="22"/>
      <c r="GUP319" s="22"/>
      <c r="GUQ319" s="22"/>
      <c r="GUR319" s="22"/>
      <c r="GUS319" s="22"/>
      <c r="GUT319" s="22"/>
      <c r="GUU319" s="22"/>
      <c r="GUV319" s="22"/>
      <c r="GUW319" s="22"/>
      <c r="GUX319" s="22"/>
      <c r="GUY319" s="22"/>
      <c r="GUZ319" s="22"/>
      <c r="GVA319" s="22"/>
      <c r="GVB319" s="22"/>
      <c r="GVC319" s="22"/>
      <c r="GVD319" s="22"/>
      <c r="GVE319" s="22"/>
      <c r="GVF319" s="22"/>
      <c r="GVG319" s="22"/>
      <c r="GVH319" s="22"/>
      <c r="GVI319" s="22"/>
      <c r="GVJ319" s="22"/>
      <c r="GVK319" s="22"/>
      <c r="GVL319" s="22"/>
      <c r="GVM319" s="22"/>
      <c r="GVN319" s="22"/>
      <c r="GVO319" s="22"/>
      <c r="GVP319" s="22"/>
      <c r="GVQ319" s="22"/>
      <c r="GVR319" s="22"/>
      <c r="GVS319" s="22"/>
      <c r="GVT319" s="22"/>
      <c r="GVU319" s="22"/>
      <c r="GVV319" s="22"/>
      <c r="GVW319" s="22"/>
      <c r="GVX319" s="22"/>
      <c r="GVY319" s="22"/>
      <c r="GVZ319" s="22"/>
      <c r="GWA319" s="22"/>
      <c r="GWB319" s="22"/>
      <c r="GWC319" s="22"/>
      <c r="GWD319" s="22"/>
      <c r="GWE319" s="22"/>
      <c r="GWF319" s="22"/>
      <c r="GWG319" s="22"/>
      <c r="GWH319" s="22"/>
      <c r="GWI319" s="22"/>
      <c r="GWJ319" s="22"/>
      <c r="GWK319" s="22"/>
      <c r="GWL319" s="22"/>
      <c r="GWM319" s="22"/>
      <c r="GWN319" s="22"/>
      <c r="GWO319" s="22"/>
      <c r="GWP319" s="22"/>
      <c r="GWQ319" s="22"/>
      <c r="GWR319" s="22"/>
      <c r="GWS319" s="22"/>
      <c r="GWT319" s="22"/>
      <c r="GWU319" s="22"/>
      <c r="GWV319" s="22"/>
      <c r="GWW319" s="22"/>
      <c r="GWX319" s="22"/>
      <c r="GWY319" s="22"/>
      <c r="GWZ319" s="22"/>
      <c r="GXA319" s="22"/>
      <c r="GXB319" s="22"/>
      <c r="GXC319" s="22"/>
      <c r="GXD319" s="22"/>
      <c r="GXE319" s="22"/>
      <c r="GXF319" s="22"/>
      <c r="GXG319" s="22"/>
      <c r="GXH319" s="22"/>
      <c r="GXI319" s="22"/>
      <c r="GXJ319" s="22"/>
      <c r="GXK319" s="22"/>
      <c r="GXL319" s="22"/>
      <c r="GXM319" s="22"/>
      <c r="GXN319" s="22"/>
      <c r="GXO319" s="22"/>
      <c r="GXP319" s="22"/>
      <c r="GXQ319" s="22"/>
      <c r="GXR319" s="22"/>
      <c r="GXS319" s="22"/>
      <c r="GXT319" s="22"/>
      <c r="GXU319" s="22"/>
      <c r="GXV319" s="22"/>
      <c r="GXW319" s="22"/>
      <c r="GXX319" s="22"/>
      <c r="GXY319" s="22"/>
      <c r="GXZ319" s="22"/>
      <c r="GYA319" s="22"/>
      <c r="GYB319" s="22"/>
      <c r="GYC319" s="22"/>
      <c r="GYD319" s="22"/>
      <c r="GYE319" s="22"/>
      <c r="GYF319" s="22"/>
      <c r="GYG319" s="22"/>
      <c r="GYH319" s="22"/>
      <c r="GYI319" s="22"/>
      <c r="GYJ319" s="22"/>
      <c r="GYK319" s="22"/>
      <c r="GYL319" s="22"/>
      <c r="GYM319" s="22"/>
      <c r="GYN319" s="22"/>
      <c r="GYO319" s="22"/>
      <c r="GYP319" s="22"/>
      <c r="GYQ319" s="22"/>
      <c r="GYR319" s="22"/>
      <c r="GYS319" s="22"/>
      <c r="GYT319" s="22"/>
      <c r="GYU319" s="22"/>
      <c r="GYV319" s="22"/>
      <c r="GYW319" s="22"/>
      <c r="GYX319" s="22"/>
      <c r="GYY319" s="22"/>
      <c r="GYZ319" s="22"/>
      <c r="GZA319" s="22"/>
      <c r="GZB319" s="22"/>
      <c r="GZC319" s="22"/>
      <c r="GZD319" s="22"/>
      <c r="GZE319" s="22"/>
      <c r="GZF319" s="22"/>
      <c r="GZG319" s="22"/>
      <c r="GZH319" s="22"/>
      <c r="GZI319" s="22"/>
      <c r="GZJ319" s="22"/>
      <c r="GZK319" s="22"/>
      <c r="GZL319" s="22"/>
      <c r="GZM319" s="22"/>
      <c r="GZN319" s="22"/>
      <c r="GZO319" s="22"/>
      <c r="GZP319" s="22"/>
      <c r="GZQ319" s="22"/>
      <c r="GZR319" s="22"/>
      <c r="GZS319" s="22"/>
      <c r="GZT319" s="22"/>
      <c r="GZU319" s="22"/>
      <c r="GZV319" s="22"/>
      <c r="GZW319" s="22"/>
      <c r="GZX319" s="22"/>
      <c r="GZY319" s="22"/>
      <c r="GZZ319" s="22"/>
      <c r="HAA319" s="22"/>
      <c r="HAB319" s="22"/>
      <c r="HAC319" s="22"/>
      <c r="HAD319" s="22"/>
      <c r="HAE319" s="22"/>
      <c r="HAF319" s="22"/>
      <c r="HAG319" s="22"/>
      <c r="HAH319" s="22"/>
      <c r="HAI319" s="22"/>
      <c r="HAJ319" s="22"/>
      <c r="HAK319" s="22"/>
      <c r="HAL319" s="22"/>
      <c r="HAM319" s="22"/>
      <c r="HAN319" s="22"/>
      <c r="HAO319" s="22"/>
      <c r="HAP319" s="22"/>
      <c r="HAQ319" s="22"/>
      <c r="HAR319" s="22"/>
      <c r="HAS319" s="22"/>
      <c r="HAT319" s="22"/>
      <c r="HAU319" s="22"/>
      <c r="HAV319" s="22"/>
      <c r="HAW319" s="22"/>
      <c r="HAX319" s="22"/>
      <c r="HAY319" s="22"/>
      <c r="HAZ319" s="22"/>
      <c r="HBA319" s="22"/>
      <c r="HBB319" s="22"/>
      <c r="HBC319" s="22"/>
      <c r="HBD319" s="22"/>
      <c r="HBE319" s="22"/>
      <c r="HBF319" s="22"/>
      <c r="HBG319" s="22"/>
      <c r="HBH319" s="22"/>
      <c r="HBI319" s="22"/>
      <c r="HBJ319" s="22"/>
      <c r="HBK319" s="22"/>
      <c r="HBL319" s="22"/>
      <c r="HBM319" s="22"/>
      <c r="HBN319" s="22"/>
      <c r="HBO319" s="22"/>
      <c r="HBP319" s="22"/>
      <c r="HBQ319" s="22"/>
      <c r="HBR319" s="22"/>
      <c r="HBS319" s="22"/>
      <c r="HBT319" s="22"/>
      <c r="HBU319" s="22"/>
      <c r="HBV319" s="22"/>
      <c r="HBW319" s="22"/>
      <c r="HBX319" s="22"/>
      <c r="HBY319" s="22"/>
      <c r="HBZ319" s="22"/>
      <c r="HCA319" s="22"/>
      <c r="HCB319" s="22"/>
      <c r="HCC319" s="22"/>
      <c r="HCD319" s="22"/>
      <c r="HCE319" s="22"/>
      <c r="HCF319" s="22"/>
      <c r="HCG319" s="22"/>
      <c r="HCH319" s="22"/>
      <c r="HCI319" s="22"/>
      <c r="HCJ319" s="22"/>
      <c r="HCK319" s="22"/>
      <c r="HCL319" s="22"/>
      <c r="HCM319" s="22"/>
      <c r="HCN319" s="22"/>
      <c r="HCO319" s="22"/>
      <c r="HCP319" s="22"/>
      <c r="HCQ319" s="22"/>
      <c r="HCR319" s="22"/>
      <c r="HCS319" s="22"/>
      <c r="HCT319" s="22"/>
      <c r="HCU319" s="22"/>
      <c r="HCV319" s="22"/>
      <c r="HCW319" s="22"/>
      <c r="HCX319" s="22"/>
      <c r="HCY319" s="22"/>
      <c r="HCZ319" s="22"/>
      <c r="HDA319" s="22"/>
      <c r="HDB319" s="22"/>
      <c r="HDC319" s="22"/>
      <c r="HDD319" s="22"/>
      <c r="HDE319" s="22"/>
      <c r="HDF319" s="22"/>
      <c r="HDG319" s="22"/>
      <c r="HDH319" s="22"/>
      <c r="HDI319" s="22"/>
      <c r="HDJ319" s="22"/>
      <c r="HDK319" s="22"/>
      <c r="HDL319" s="22"/>
      <c r="HDM319" s="22"/>
      <c r="HDN319" s="22"/>
      <c r="HDO319" s="22"/>
      <c r="HDP319" s="22"/>
      <c r="HDQ319" s="22"/>
      <c r="HDR319" s="22"/>
      <c r="HDS319" s="22"/>
      <c r="HDT319" s="22"/>
      <c r="HDU319" s="22"/>
      <c r="HDV319" s="22"/>
      <c r="HDW319" s="22"/>
      <c r="HDX319" s="22"/>
      <c r="HDY319" s="22"/>
      <c r="HDZ319" s="22"/>
      <c r="HEA319" s="22"/>
      <c r="HEB319" s="22"/>
      <c r="HEC319" s="22"/>
      <c r="HED319" s="22"/>
      <c r="HEE319" s="22"/>
      <c r="HEF319" s="22"/>
      <c r="HEG319" s="22"/>
      <c r="HEH319" s="22"/>
      <c r="HEI319" s="22"/>
      <c r="HEJ319" s="22"/>
      <c r="HEK319" s="22"/>
      <c r="HEL319" s="22"/>
      <c r="HEM319" s="22"/>
      <c r="HEN319" s="22"/>
      <c r="HEO319" s="22"/>
      <c r="HEP319" s="22"/>
      <c r="HEQ319" s="22"/>
      <c r="HER319" s="22"/>
      <c r="HES319" s="22"/>
      <c r="HET319" s="22"/>
      <c r="HEU319" s="22"/>
      <c r="HEV319" s="22"/>
      <c r="HEW319" s="22"/>
      <c r="HEX319" s="22"/>
      <c r="HEY319" s="22"/>
      <c r="HEZ319" s="22"/>
      <c r="HFA319" s="22"/>
      <c r="HFB319" s="22"/>
      <c r="HFC319" s="22"/>
      <c r="HFD319" s="22"/>
      <c r="HFE319" s="22"/>
      <c r="HFF319" s="22"/>
      <c r="HFG319" s="22"/>
      <c r="HFH319" s="22"/>
      <c r="HFI319" s="22"/>
      <c r="HFJ319" s="22"/>
      <c r="HFK319" s="22"/>
      <c r="HFL319" s="22"/>
      <c r="HFM319" s="22"/>
      <c r="HFN319" s="22"/>
      <c r="HFO319" s="22"/>
      <c r="HFP319" s="22"/>
      <c r="HFQ319" s="22"/>
      <c r="HFR319" s="22"/>
      <c r="HFS319" s="22"/>
      <c r="HFT319" s="22"/>
      <c r="HFU319" s="22"/>
      <c r="HFV319" s="22"/>
      <c r="HFW319" s="22"/>
      <c r="HFX319" s="22"/>
      <c r="HFY319" s="22"/>
      <c r="HFZ319" s="22"/>
      <c r="HGA319" s="22"/>
      <c r="HGB319" s="22"/>
      <c r="HGC319" s="22"/>
      <c r="HGD319" s="22"/>
      <c r="HGE319" s="22"/>
      <c r="HGF319" s="22"/>
      <c r="HGG319" s="22"/>
      <c r="HGH319" s="22"/>
      <c r="HGI319" s="22"/>
      <c r="HGJ319" s="22"/>
      <c r="HGK319" s="22"/>
      <c r="HGL319" s="22"/>
      <c r="HGM319" s="22"/>
      <c r="HGN319" s="22"/>
      <c r="HGO319" s="22"/>
      <c r="HGP319" s="22"/>
      <c r="HGQ319" s="22"/>
      <c r="HGR319" s="22"/>
      <c r="HGS319" s="22"/>
      <c r="HGT319" s="22"/>
      <c r="HGU319" s="22"/>
      <c r="HGV319" s="22"/>
      <c r="HGW319" s="22"/>
      <c r="HGX319" s="22"/>
      <c r="HGY319" s="22"/>
      <c r="HGZ319" s="22"/>
      <c r="HHA319" s="22"/>
      <c r="HHB319" s="22"/>
      <c r="HHC319" s="22"/>
      <c r="HHD319" s="22"/>
      <c r="HHE319" s="22"/>
      <c r="HHF319" s="22"/>
      <c r="HHG319" s="22"/>
      <c r="HHH319" s="22"/>
      <c r="HHI319" s="22"/>
      <c r="HHJ319" s="22"/>
      <c r="HHK319" s="22"/>
      <c r="HHL319" s="22"/>
      <c r="HHM319" s="22"/>
      <c r="HHN319" s="22"/>
      <c r="HHO319" s="22"/>
      <c r="HHP319" s="22"/>
      <c r="HHQ319" s="22"/>
      <c r="HHR319" s="22"/>
      <c r="HHS319" s="22"/>
      <c r="HHT319" s="22"/>
      <c r="HHU319" s="22"/>
      <c r="HHV319" s="22"/>
      <c r="HHW319" s="22"/>
      <c r="HHX319" s="22"/>
      <c r="HHY319" s="22"/>
      <c r="HHZ319" s="22"/>
      <c r="HIA319" s="22"/>
      <c r="HIB319" s="22"/>
      <c r="HIC319" s="22"/>
      <c r="HID319" s="22"/>
      <c r="HIE319" s="22"/>
      <c r="HIF319" s="22"/>
      <c r="HIG319" s="22"/>
      <c r="HIH319" s="22"/>
      <c r="HII319" s="22"/>
      <c r="HIJ319" s="22"/>
      <c r="HIK319" s="22"/>
      <c r="HIL319" s="22"/>
      <c r="HIM319" s="22"/>
      <c r="HIN319" s="22"/>
      <c r="HIO319" s="22"/>
      <c r="HIP319" s="22"/>
      <c r="HIQ319" s="22"/>
      <c r="HIR319" s="22"/>
      <c r="HIS319" s="22"/>
      <c r="HIT319" s="22"/>
      <c r="HIU319" s="22"/>
      <c r="HIV319" s="22"/>
      <c r="HIW319" s="22"/>
      <c r="HIX319" s="22"/>
      <c r="HIY319" s="22"/>
      <c r="HIZ319" s="22"/>
      <c r="HJA319" s="22"/>
      <c r="HJB319" s="22"/>
      <c r="HJC319" s="22"/>
      <c r="HJD319" s="22"/>
      <c r="HJE319" s="22"/>
      <c r="HJF319" s="22"/>
      <c r="HJG319" s="22"/>
      <c r="HJH319" s="22"/>
      <c r="HJI319" s="22"/>
      <c r="HJJ319" s="22"/>
      <c r="HJK319" s="22"/>
      <c r="HJL319" s="22"/>
      <c r="HJM319" s="22"/>
      <c r="HJN319" s="22"/>
      <c r="HJO319" s="22"/>
      <c r="HJP319" s="22"/>
      <c r="HJQ319" s="22"/>
      <c r="HJR319" s="22"/>
      <c r="HJS319" s="22"/>
      <c r="HJT319" s="22"/>
      <c r="HJU319" s="22"/>
      <c r="HJV319" s="22"/>
      <c r="HJW319" s="22"/>
      <c r="HJX319" s="22"/>
      <c r="HJY319" s="22"/>
      <c r="HJZ319" s="22"/>
      <c r="HKA319" s="22"/>
      <c r="HKB319" s="22"/>
      <c r="HKC319" s="22"/>
      <c r="HKD319" s="22"/>
      <c r="HKE319" s="22"/>
      <c r="HKF319" s="22"/>
      <c r="HKG319" s="22"/>
      <c r="HKH319" s="22"/>
      <c r="HKI319" s="22"/>
      <c r="HKJ319" s="22"/>
      <c r="HKK319" s="22"/>
      <c r="HKL319" s="22"/>
      <c r="HKM319" s="22"/>
      <c r="HKN319" s="22"/>
      <c r="HKO319" s="22"/>
      <c r="HKP319" s="22"/>
      <c r="HKQ319" s="22"/>
      <c r="HKR319" s="22"/>
      <c r="HKS319" s="22"/>
      <c r="HKT319" s="22"/>
      <c r="HKU319" s="22"/>
      <c r="HKV319" s="22"/>
      <c r="HKW319" s="22"/>
      <c r="HKX319" s="22"/>
      <c r="HKY319" s="22"/>
      <c r="HKZ319" s="22"/>
      <c r="HLA319" s="22"/>
      <c r="HLB319" s="22"/>
      <c r="HLC319" s="22"/>
      <c r="HLD319" s="22"/>
      <c r="HLE319" s="22"/>
      <c r="HLF319" s="22"/>
      <c r="HLG319" s="22"/>
      <c r="HLH319" s="22"/>
      <c r="HLI319" s="22"/>
      <c r="HLJ319" s="22"/>
      <c r="HLK319" s="22"/>
      <c r="HLL319" s="22"/>
      <c r="HLM319" s="22"/>
      <c r="HLN319" s="22"/>
      <c r="HLO319" s="22"/>
      <c r="HLP319" s="22"/>
      <c r="HLQ319" s="22"/>
      <c r="HLR319" s="22"/>
      <c r="HLS319" s="22"/>
      <c r="HLT319" s="22"/>
      <c r="HLU319" s="22"/>
      <c r="HLV319" s="22"/>
      <c r="HLW319" s="22"/>
      <c r="HLX319" s="22"/>
      <c r="HLY319" s="22"/>
      <c r="HLZ319" s="22"/>
      <c r="HMA319" s="22"/>
      <c r="HMB319" s="22"/>
      <c r="HMC319" s="22"/>
      <c r="HMD319" s="22"/>
      <c r="HME319" s="22"/>
      <c r="HMF319" s="22"/>
      <c r="HMG319" s="22"/>
      <c r="HMH319" s="22"/>
      <c r="HMI319" s="22"/>
      <c r="HMJ319" s="22"/>
      <c r="HMK319" s="22"/>
      <c r="HML319" s="22"/>
      <c r="HMM319" s="22"/>
      <c r="HMN319" s="22"/>
      <c r="HMO319" s="22"/>
      <c r="HMP319" s="22"/>
      <c r="HMQ319" s="22"/>
      <c r="HMR319" s="22"/>
      <c r="HMS319" s="22"/>
      <c r="HMT319" s="22"/>
      <c r="HMU319" s="22"/>
      <c r="HMV319" s="22"/>
      <c r="HMW319" s="22"/>
      <c r="HMX319" s="22"/>
      <c r="HMY319" s="22"/>
      <c r="HMZ319" s="22"/>
      <c r="HNA319" s="22"/>
      <c r="HNB319" s="22"/>
      <c r="HNC319" s="22"/>
      <c r="HND319" s="22"/>
      <c r="HNE319" s="22"/>
      <c r="HNF319" s="22"/>
      <c r="HNG319" s="22"/>
      <c r="HNH319" s="22"/>
      <c r="HNI319" s="22"/>
      <c r="HNJ319" s="22"/>
      <c r="HNK319" s="22"/>
      <c r="HNL319" s="22"/>
      <c r="HNM319" s="22"/>
      <c r="HNN319" s="22"/>
      <c r="HNO319" s="22"/>
      <c r="HNP319" s="22"/>
      <c r="HNQ319" s="22"/>
      <c r="HNR319" s="22"/>
      <c r="HNS319" s="22"/>
      <c r="HNT319" s="22"/>
      <c r="HNU319" s="22"/>
      <c r="HNV319" s="22"/>
      <c r="HNW319" s="22"/>
      <c r="HNX319" s="22"/>
      <c r="HNY319" s="22"/>
      <c r="HNZ319" s="22"/>
      <c r="HOA319" s="22"/>
      <c r="HOB319" s="22"/>
      <c r="HOC319" s="22"/>
      <c r="HOD319" s="22"/>
      <c r="HOE319" s="22"/>
      <c r="HOF319" s="22"/>
      <c r="HOG319" s="22"/>
      <c r="HOH319" s="22"/>
      <c r="HOI319" s="22"/>
      <c r="HOJ319" s="22"/>
      <c r="HOK319" s="22"/>
      <c r="HOL319" s="22"/>
      <c r="HOM319" s="22"/>
      <c r="HON319" s="22"/>
      <c r="HOO319" s="22"/>
      <c r="HOP319" s="22"/>
      <c r="HOQ319" s="22"/>
      <c r="HOR319" s="22"/>
      <c r="HOS319" s="22"/>
      <c r="HOT319" s="22"/>
      <c r="HOU319" s="22"/>
      <c r="HOV319" s="22"/>
      <c r="HOW319" s="22"/>
      <c r="HOX319" s="22"/>
      <c r="HOY319" s="22"/>
      <c r="HOZ319" s="22"/>
      <c r="HPA319" s="22"/>
      <c r="HPB319" s="22"/>
      <c r="HPC319" s="22"/>
      <c r="HPD319" s="22"/>
      <c r="HPE319" s="22"/>
      <c r="HPF319" s="22"/>
      <c r="HPG319" s="22"/>
      <c r="HPH319" s="22"/>
      <c r="HPI319" s="22"/>
      <c r="HPJ319" s="22"/>
      <c r="HPK319" s="22"/>
      <c r="HPL319" s="22"/>
      <c r="HPM319" s="22"/>
      <c r="HPN319" s="22"/>
      <c r="HPO319" s="22"/>
      <c r="HPP319" s="22"/>
      <c r="HPQ319" s="22"/>
      <c r="HPR319" s="22"/>
      <c r="HPS319" s="22"/>
      <c r="HPT319" s="22"/>
      <c r="HPU319" s="22"/>
      <c r="HPV319" s="22"/>
      <c r="HPW319" s="22"/>
      <c r="HPX319" s="22"/>
      <c r="HPY319" s="22"/>
      <c r="HPZ319" s="22"/>
      <c r="HQA319" s="22"/>
      <c r="HQB319" s="22"/>
      <c r="HQC319" s="22"/>
      <c r="HQD319" s="22"/>
      <c r="HQE319" s="22"/>
      <c r="HQF319" s="22"/>
      <c r="HQG319" s="22"/>
      <c r="HQH319" s="22"/>
      <c r="HQI319" s="22"/>
      <c r="HQJ319" s="22"/>
      <c r="HQK319" s="22"/>
      <c r="HQL319" s="22"/>
      <c r="HQM319" s="22"/>
      <c r="HQN319" s="22"/>
      <c r="HQO319" s="22"/>
      <c r="HQP319" s="22"/>
      <c r="HQQ319" s="22"/>
      <c r="HQR319" s="22"/>
      <c r="HQS319" s="22"/>
      <c r="HQT319" s="22"/>
      <c r="HQU319" s="22"/>
      <c r="HQV319" s="22"/>
      <c r="HQW319" s="22"/>
      <c r="HQX319" s="22"/>
      <c r="HQY319" s="22"/>
      <c r="HQZ319" s="22"/>
      <c r="HRA319" s="22"/>
      <c r="HRB319" s="22"/>
      <c r="HRC319" s="22"/>
      <c r="HRD319" s="22"/>
      <c r="HRE319" s="22"/>
      <c r="HRF319" s="22"/>
      <c r="HRG319" s="22"/>
      <c r="HRH319" s="22"/>
      <c r="HRI319" s="22"/>
      <c r="HRJ319" s="22"/>
      <c r="HRK319" s="22"/>
      <c r="HRL319" s="22"/>
      <c r="HRM319" s="22"/>
      <c r="HRN319" s="22"/>
      <c r="HRO319" s="22"/>
      <c r="HRP319" s="22"/>
      <c r="HRQ319" s="22"/>
      <c r="HRR319" s="22"/>
      <c r="HRS319" s="22"/>
      <c r="HRT319" s="22"/>
      <c r="HRU319" s="22"/>
      <c r="HRV319" s="22"/>
      <c r="HRW319" s="22"/>
      <c r="HRX319" s="22"/>
      <c r="HRY319" s="22"/>
      <c r="HRZ319" s="22"/>
      <c r="HSA319" s="22"/>
      <c r="HSB319" s="22"/>
      <c r="HSC319" s="22"/>
      <c r="HSD319" s="22"/>
      <c r="HSE319" s="22"/>
      <c r="HSF319" s="22"/>
      <c r="HSG319" s="22"/>
      <c r="HSH319" s="22"/>
      <c r="HSI319" s="22"/>
      <c r="HSJ319" s="22"/>
      <c r="HSK319" s="22"/>
      <c r="HSL319" s="22"/>
      <c r="HSM319" s="22"/>
      <c r="HSN319" s="22"/>
      <c r="HSO319" s="22"/>
      <c r="HSP319" s="22"/>
      <c r="HSQ319" s="22"/>
      <c r="HSR319" s="22"/>
      <c r="HSS319" s="22"/>
      <c r="HST319" s="22"/>
      <c r="HSU319" s="22"/>
      <c r="HSV319" s="22"/>
      <c r="HSW319" s="22"/>
      <c r="HSX319" s="22"/>
      <c r="HSY319" s="22"/>
      <c r="HSZ319" s="22"/>
      <c r="HTA319" s="22"/>
      <c r="HTB319" s="22"/>
      <c r="HTC319" s="22"/>
      <c r="HTD319" s="22"/>
      <c r="HTE319" s="22"/>
      <c r="HTF319" s="22"/>
      <c r="HTG319" s="22"/>
      <c r="HTH319" s="22"/>
      <c r="HTI319" s="22"/>
      <c r="HTJ319" s="22"/>
      <c r="HTK319" s="22"/>
      <c r="HTL319" s="22"/>
      <c r="HTM319" s="22"/>
      <c r="HTN319" s="22"/>
      <c r="HTO319" s="22"/>
      <c r="HTP319" s="22"/>
      <c r="HTQ319" s="22"/>
      <c r="HTR319" s="22"/>
      <c r="HTS319" s="22"/>
      <c r="HTT319" s="22"/>
      <c r="HTU319" s="22"/>
      <c r="HTV319" s="22"/>
      <c r="HTW319" s="22"/>
      <c r="HTX319" s="22"/>
      <c r="HTY319" s="22"/>
      <c r="HTZ319" s="22"/>
      <c r="HUA319" s="22"/>
      <c r="HUB319" s="22"/>
      <c r="HUC319" s="22"/>
      <c r="HUD319" s="22"/>
      <c r="HUE319" s="22"/>
      <c r="HUF319" s="22"/>
      <c r="HUG319" s="22"/>
      <c r="HUH319" s="22"/>
      <c r="HUI319" s="22"/>
      <c r="HUJ319" s="22"/>
      <c r="HUK319" s="22"/>
      <c r="HUL319" s="22"/>
      <c r="HUM319" s="22"/>
      <c r="HUN319" s="22"/>
      <c r="HUO319" s="22"/>
      <c r="HUP319" s="22"/>
      <c r="HUQ319" s="22"/>
      <c r="HUR319" s="22"/>
      <c r="HUS319" s="22"/>
      <c r="HUT319" s="22"/>
      <c r="HUU319" s="22"/>
      <c r="HUV319" s="22"/>
      <c r="HUW319" s="22"/>
      <c r="HUX319" s="22"/>
      <c r="HUY319" s="22"/>
      <c r="HUZ319" s="22"/>
      <c r="HVA319" s="22"/>
      <c r="HVB319" s="22"/>
      <c r="HVC319" s="22"/>
      <c r="HVD319" s="22"/>
      <c r="HVE319" s="22"/>
      <c r="HVF319" s="22"/>
      <c r="HVG319" s="22"/>
      <c r="HVH319" s="22"/>
      <c r="HVI319" s="22"/>
      <c r="HVJ319" s="22"/>
      <c r="HVK319" s="22"/>
      <c r="HVL319" s="22"/>
      <c r="HVM319" s="22"/>
      <c r="HVN319" s="22"/>
      <c r="HVO319" s="22"/>
      <c r="HVP319" s="22"/>
      <c r="HVQ319" s="22"/>
      <c r="HVR319" s="22"/>
      <c r="HVS319" s="22"/>
      <c r="HVT319" s="22"/>
      <c r="HVU319" s="22"/>
      <c r="HVV319" s="22"/>
      <c r="HVW319" s="22"/>
      <c r="HVX319" s="22"/>
      <c r="HVY319" s="22"/>
      <c r="HVZ319" s="22"/>
      <c r="HWA319" s="22"/>
      <c r="HWB319" s="22"/>
      <c r="HWC319" s="22"/>
      <c r="HWD319" s="22"/>
      <c r="HWE319" s="22"/>
      <c r="HWF319" s="22"/>
      <c r="HWG319" s="22"/>
      <c r="HWH319" s="22"/>
      <c r="HWI319" s="22"/>
      <c r="HWJ319" s="22"/>
      <c r="HWK319" s="22"/>
      <c r="HWL319" s="22"/>
      <c r="HWM319" s="22"/>
      <c r="HWN319" s="22"/>
      <c r="HWO319" s="22"/>
      <c r="HWP319" s="22"/>
      <c r="HWQ319" s="22"/>
      <c r="HWR319" s="22"/>
      <c r="HWS319" s="22"/>
      <c r="HWT319" s="22"/>
      <c r="HWU319" s="22"/>
      <c r="HWV319" s="22"/>
      <c r="HWW319" s="22"/>
      <c r="HWX319" s="22"/>
      <c r="HWY319" s="22"/>
      <c r="HWZ319" s="22"/>
      <c r="HXA319" s="22"/>
      <c r="HXB319" s="22"/>
      <c r="HXC319" s="22"/>
      <c r="HXD319" s="22"/>
      <c r="HXE319" s="22"/>
      <c r="HXF319" s="22"/>
      <c r="HXG319" s="22"/>
      <c r="HXH319" s="22"/>
      <c r="HXI319" s="22"/>
      <c r="HXJ319" s="22"/>
      <c r="HXK319" s="22"/>
      <c r="HXL319" s="22"/>
      <c r="HXM319" s="22"/>
      <c r="HXN319" s="22"/>
      <c r="HXO319" s="22"/>
      <c r="HXP319" s="22"/>
      <c r="HXQ319" s="22"/>
      <c r="HXR319" s="22"/>
      <c r="HXS319" s="22"/>
      <c r="HXT319" s="22"/>
      <c r="HXU319" s="22"/>
      <c r="HXV319" s="22"/>
      <c r="HXW319" s="22"/>
      <c r="HXX319" s="22"/>
      <c r="HXY319" s="22"/>
      <c r="HXZ319" s="22"/>
      <c r="HYA319" s="22"/>
      <c r="HYB319" s="22"/>
      <c r="HYC319" s="22"/>
      <c r="HYD319" s="22"/>
      <c r="HYE319" s="22"/>
      <c r="HYF319" s="22"/>
      <c r="HYG319" s="22"/>
      <c r="HYH319" s="22"/>
      <c r="HYI319" s="22"/>
      <c r="HYJ319" s="22"/>
      <c r="HYK319" s="22"/>
      <c r="HYL319" s="22"/>
      <c r="HYM319" s="22"/>
      <c r="HYN319" s="22"/>
      <c r="HYO319" s="22"/>
      <c r="HYP319" s="22"/>
      <c r="HYQ319" s="22"/>
      <c r="HYR319" s="22"/>
      <c r="HYS319" s="22"/>
      <c r="HYT319" s="22"/>
      <c r="HYU319" s="22"/>
      <c r="HYV319" s="22"/>
      <c r="HYW319" s="22"/>
      <c r="HYX319" s="22"/>
      <c r="HYY319" s="22"/>
      <c r="HYZ319" s="22"/>
      <c r="HZA319" s="22"/>
      <c r="HZB319" s="22"/>
      <c r="HZC319" s="22"/>
      <c r="HZD319" s="22"/>
      <c r="HZE319" s="22"/>
      <c r="HZF319" s="22"/>
      <c r="HZG319" s="22"/>
      <c r="HZH319" s="22"/>
      <c r="HZI319" s="22"/>
      <c r="HZJ319" s="22"/>
      <c r="HZK319" s="22"/>
      <c r="HZL319" s="22"/>
      <c r="HZM319" s="22"/>
      <c r="HZN319" s="22"/>
      <c r="HZO319" s="22"/>
      <c r="HZP319" s="22"/>
      <c r="HZQ319" s="22"/>
      <c r="HZR319" s="22"/>
      <c r="HZS319" s="22"/>
      <c r="HZT319" s="22"/>
      <c r="HZU319" s="22"/>
      <c r="HZV319" s="22"/>
      <c r="HZW319" s="22"/>
      <c r="HZX319" s="22"/>
      <c r="HZY319" s="22"/>
      <c r="HZZ319" s="22"/>
      <c r="IAA319" s="22"/>
      <c r="IAB319" s="22"/>
      <c r="IAC319" s="22"/>
      <c r="IAD319" s="22"/>
      <c r="IAE319" s="22"/>
      <c r="IAF319" s="22"/>
      <c r="IAG319" s="22"/>
      <c r="IAH319" s="22"/>
      <c r="IAI319" s="22"/>
      <c r="IAJ319" s="22"/>
      <c r="IAK319" s="22"/>
      <c r="IAL319" s="22"/>
      <c r="IAM319" s="22"/>
      <c r="IAN319" s="22"/>
      <c r="IAO319" s="22"/>
      <c r="IAP319" s="22"/>
      <c r="IAQ319" s="22"/>
      <c r="IAR319" s="22"/>
      <c r="IAS319" s="22"/>
      <c r="IAT319" s="22"/>
      <c r="IAU319" s="22"/>
      <c r="IAV319" s="22"/>
      <c r="IAW319" s="22"/>
      <c r="IAX319" s="22"/>
      <c r="IAY319" s="22"/>
      <c r="IAZ319" s="22"/>
      <c r="IBA319" s="22"/>
      <c r="IBB319" s="22"/>
      <c r="IBC319" s="22"/>
      <c r="IBD319" s="22"/>
      <c r="IBE319" s="22"/>
      <c r="IBF319" s="22"/>
      <c r="IBG319" s="22"/>
      <c r="IBH319" s="22"/>
      <c r="IBI319" s="22"/>
      <c r="IBJ319" s="22"/>
      <c r="IBK319" s="22"/>
      <c r="IBL319" s="22"/>
      <c r="IBM319" s="22"/>
      <c r="IBN319" s="22"/>
      <c r="IBO319" s="22"/>
      <c r="IBP319" s="22"/>
      <c r="IBQ319" s="22"/>
      <c r="IBR319" s="22"/>
      <c r="IBS319" s="22"/>
      <c r="IBT319" s="22"/>
      <c r="IBU319" s="22"/>
      <c r="IBV319" s="22"/>
      <c r="IBW319" s="22"/>
      <c r="IBX319" s="22"/>
      <c r="IBY319" s="22"/>
      <c r="IBZ319" s="22"/>
      <c r="ICA319" s="22"/>
      <c r="ICB319" s="22"/>
      <c r="ICC319" s="22"/>
      <c r="ICD319" s="22"/>
      <c r="ICE319" s="22"/>
      <c r="ICF319" s="22"/>
      <c r="ICG319" s="22"/>
      <c r="ICH319" s="22"/>
      <c r="ICI319" s="22"/>
      <c r="ICJ319" s="22"/>
      <c r="ICK319" s="22"/>
      <c r="ICL319" s="22"/>
      <c r="ICM319" s="22"/>
      <c r="ICN319" s="22"/>
      <c r="ICO319" s="22"/>
      <c r="ICP319" s="22"/>
      <c r="ICQ319" s="22"/>
      <c r="ICR319" s="22"/>
      <c r="ICS319" s="22"/>
      <c r="ICT319" s="22"/>
      <c r="ICU319" s="22"/>
      <c r="ICV319" s="22"/>
      <c r="ICW319" s="22"/>
      <c r="ICX319" s="22"/>
      <c r="ICY319" s="22"/>
      <c r="ICZ319" s="22"/>
      <c r="IDA319" s="22"/>
      <c r="IDB319" s="22"/>
      <c r="IDC319" s="22"/>
      <c r="IDD319" s="22"/>
      <c r="IDE319" s="22"/>
      <c r="IDF319" s="22"/>
      <c r="IDG319" s="22"/>
      <c r="IDH319" s="22"/>
      <c r="IDI319" s="22"/>
      <c r="IDJ319" s="22"/>
      <c r="IDK319" s="22"/>
      <c r="IDL319" s="22"/>
      <c r="IDM319" s="22"/>
      <c r="IDN319" s="22"/>
      <c r="IDO319" s="22"/>
      <c r="IDP319" s="22"/>
      <c r="IDQ319" s="22"/>
      <c r="IDR319" s="22"/>
      <c r="IDS319" s="22"/>
      <c r="IDT319" s="22"/>
      <c r="IDU319" s="22"/>
      <c r="IDV319" s="22"/>
      <c r="IDW319" s="22"/>
      <c r="IDX319" s="22"/>
      <c r="IDY319" s="22"/>
      <c r="IDZ319" s="22"/>
      <c r="IEA319" s="22"/>
      <c r="IEB319" s="22"/>
      <c r="IEC319" s="22"/>
      <c r="IED319" s="22"/>
      <c r="IEE319" s="22"/>
      <c r="IEF319" s="22"/>
      <c r="IEG319" s="22"/>
      <c r="IEH319" s="22"/>
      <c r="IEI319" s="22"/>
      <c r="IEJ319" s="22"/>
      <c r="IEK319" s="22"/>
      <c r="IEL319" s="22"/>
      <c r="IEM319" s="22"/>
      <c r="IEN319" s="22"/>
      <c r="IEO319" s="22"/>
      <c r="IEP319" s="22"/>
      <c r="IEQ319" s="22"/>
      <c r="IER319" s="22"/>
      <c r="IES319" s="22"/>
      <c r="IET319" s="22"/>
      <c r="IEU319" s="22"/>
      <c r="IEV319" s="22"/>
      <c r="IEW319" s="22"/>
      <c r="IEX319" s="22"/>
      <c r="IEY319" s="22"/>
      <c r="IEZ319" s="22"/>
      <c r="IFA319" s="22"/>
      <c r="IFB319" s="22"/>
      <c r="IFC319" s="22"/>
      <c r="IFD319" s="22"/>
      <c r="IFE319" s="22"/>
      <c r="IFF319" s="22"/>
      <c r="IFG319" s="22"/>
      <c r="IFH319" s="22"/>
      <c r="IFI319" s="22"/>
      <c r="IFJ319" s="22"/>
      <c r="IFK319" s="22"/>
      <c r="IFL319" s="22"/>
      <c r="IFM319" s="22"/>
      <c r="IFN319" s="22"/>
      <c r="IFO319" s="22"/>
      <c r="IFP319" s="22"/>
      <c r="IFQ319" s="22"/>
      <c r="IFR319" s="22"/>
      <c r="IFS319" s="22"/>
      <c r="IFT319" s="22"/>
      <c r="IFU319" s="22"/>
      <c r="IFV319" s="22"/>
      <c r="IFW319" s="22"/>
      <c r="IFX319" s="22"/>
      <c r="IFY319" s="22"/>
      <c r="IFZ319" s="22"/>
      <c r="IGA319" s="22"/>
      <c r="IGB319" s="22"/>
      <c r="IGC319" s="22"/>
      <c r="IGD319" s="22"/>
      <c r="IGE319" s="22"/>
      <c r="IGF319" s="22"/>
      <c r="IGG319" s="22"/>
      <c r="IGH319" s="22"/>
      <c r="IGI319" s="22"/>
      <c r="IGJ319" s="22"/>
      <c r="IGK319" s="22"/>
      <c r="IGL319" s="22"/>
      <c r="IGM319" s="22"/>
      <c r="IGN319" s="22"/>
      <c r="IGO319" s="22"/>
      <c r="IGP319" s="22"/>
      <c r="IGQ319" s="22"/>
      <c r="IGR319" s="22"/>
      <c r="IGS319" s="22"/>
      <c r="IGT319" s="22"/>
      <c r="IGU319" s="22"/>
      <c r="IGV319" s="22"/>
      <c r="IGW319" s="22"/>
      <c r="IGX319" s="22"/>
      <c r="IGY319" s="22"/>
      <c r="IGZ319" s="22"/>
      <c r="IHA319" s="22"/>
      <c r="IHB319" s="22"/>
      <c r="IHC319" s="22"/>
      <c r="IHD319" s="22"/>
      <c r="IHE319" s="22"/>
      <c r="IHF319" s="22"/>
      <c r="IHG319" s="22"/>
      <c r="IHH319" s="22"/>
      <c r="IHI319" s="22"/>
      <c r="IHJ319" s="22"/>
      <c r="IHK319" s="22"/>
      <c r="IHL319" s="22"/>
      <c r="IHM319" s="22"/>
      <c r="IHN319" s="22"/>
      <c r="IHO319" s="22"/>
      <c r="IHP319" s="22"/>
      <c r="IHQ319" s="22"/>
      <c r="IHR319" s="22"/>
      <c r="IHS319" s="22"/>
      <c r="IHT319" s="22"/>
      <c r="IHU319" s="22"/>
      <c r="IHV319" s="22"/>
      <c r="IHW319" s="22"/>
      <c r="IHX319" s="22"/>
      <c r="IHY319" s="22"/>
      <c r="IHZ319" s="22"/>
      <c r="IIA319" s="22"/>
      <c r="IIB319" s="22"/>
      <c r="IIC319" s="22"/>
      <c r="IID319" s="22"/>
      <c r="IIE319" s="22"/>
      <c r="IIF319" s="22"/>
      <c r="IIG319" s="22"/>
      <c r="IIH319" s="22"/>
      <c r="III319" s="22"/>
      <c r="IIJ319" s="22"/>
      <c r="IIK319" s="22"/>
      <c r="IIL319" s="22"/>
      <c r="IIM319" s="22"/>
      <c r="IIN319" s="22"/>
      <c r="IIO319" s="22"/>
      <c r="IIP319" s="22"/>
      <c r="IIQ319" s="22"/>
      <c r="IIR319" s="22"/>
      <c r="IIS319" s="22"/>
      <c r="IIT319" s="22"/>
      <c r="IIU319" s="22"/>
      <c r="IIV319" s="22"/>
      <c r="IIW319" s="22"/>
      <c r="IIX319" s="22"/>
      <c r="IIY319" s="22"/>
      <c r="IIZ319" s="22"/>
      <c r="IJA319" s="22"/>
      <c r="IJB319" s="22"/>
      <c r="IJC319" s="22"/>
      <c r="IJD319" s="22"/>
      <c r="IJE319" s="22"/>
      <c r="IJF319" s="22"/>
      <c r="IJG319" s="22"/>
      <c r="IJH319" s="22"/>
      <c r="IJI319" s="22"/>
      <c r="IJJ319" s="22"/>
      <c r="IJK319" s="22"/>
      <c r="IJL319" s="22"/>
      <c r="IJM319" s="22"/>
      <c r="IJN319" s="22"/>
      <c r="IJO319" s="22"/>
      <c r="IJP319" s="22"/>
      <c r="IJQ319" s="22"/>
      <c r="IJR319" s="22"/>
      <c r="IJS319" s="22"/>
      <c r="IJT319" s="22"/>
      <c r="IJU319" s="22"/>
      <c r="IJV319" s="22"/>
      <c r="IJW319" s="22"/>
      <c r="IJX319" s="22"/>
      <c r="IJY319" s="22"/>
      <c r="IJZ319" s="22"/>
      <c r="IKA319" s="22"/>
      <c r="IKB319" s="22"/>
      <c r="IKC319" s="22"/>
      <c r="IKD319" s="22"/>
      <c r="IKE319" s="22"/>
      <c r="IKF319" s="22"/>
      <c r="IKG319" s="22"/>
      <c r="IKH319" s="22"/>
      <c r="IKI319" s="22"/>
      <c r="IKJ319" s="22"/>
      <c r="IKK319" s="22"/>
      <c r="IKL319" s="22"/>
      <c r="IKM319" s="22"/>
      <c r="IKN319" s="22"/>
      <c r="IKO319" s="22"/>
      <c r="IKP319" s="22"/>
      <c r="IKQ319" s="22"/>
      <c r="IKR319" s="22"/>
      <c r="IKS319" s="22"/>
      <c r="IKT319" s="22"/>
      <c r="IKU319" s="22"/>
      <c r="IKV319" s="22"/>
      <c r="IKW319" s="22"/>
      <c r="IKX319" s="22"/>
      <c r="IKY319" s="22"/>
      <c r="IKZ319" s="22"/>
      <c r="ILA319" s="22"/>
      <c r="ILB319" s="22"/>
      <c r="ILC319" s="22"/>
      <c r="ILD319" s="22"/>
      <c r="ILE319" s="22"/>
      <c r="ILF319" s="22"/>
      <c r="ILG319" s="22"/>
      <c r="ILH319" s="22"/>
      <c r="ILI319" s="22"/>
      <c r="ILJ319" s="22"/>
      <c r="ILK319" s="22"/>
      <c r="ILL319" s="22"/>
      <c r="ILM319" s="22"/>
      <c r="ILN319" s="22"/>
      <c r="ILO319" s="22"/>
      <c r="ILP319" s="22"/>
      <c r="ILQ319" s="22"/>
      <c r="ILR319" s="22"/>
      <c r="ILS319" s="22"/>
      <c r="ILT319" s="22"/>
      <c r="ILU319" s="22"/>
      <c r="ILV319" s="22"/>
      <c r="ILW319" s="22"/>
      <c r="ILX319" s="22"/>
      <c r="ILY319" s="22"/>
      <c r="ILZ319" s="22"/>
      <c r="IMA319" s="22"/>
      <c r="IMB319" s="22"/>
      <c r="IMC319" s="22"/>
      <c r="IMD319" s="22"/>
      <c r="IME319" s="22"/>
      <c r="IMF319" s="22"/>
      <c r="IMG319" s="22"/>
      <c r="IMH319" s="22"/>
      <c r="IMI319" s="22"/>
      <c r="IMJ319" s="22"/>
      <c r="IMK319" s="22"/>
      <c r="IML319" s="22"/>
      <c r="IMM319" s="22"/>
      <c r="IMN319" s="22"/>
      <c r="IMO319" s="22"/>
      <c r="IMP319" s="22"/>
      <c r="IMQ319" s="22"/>
      <c r="IMR319" s="22"/>
      <c r="IMS319" s="22"/>
      <c r="IMT319" s="22"/>
      <c r="IMU319" s="22"/>
      <c r="IMV319" s="22"/>
      <c r="IMW319" s="22"/>
      <c r="IMX319" s="22"/>
      <c r="IMY319" s="22"/>
      <c r="IMZ319" s="22"/>
      <c r="INA319" s="22"/>
      <c r="INB319" s="22"/>
      <c r="INC319" s="22"/>
      <c r="IND319" s="22"/>
      <c r="INE319" s="22"/>
      <c r="INF319" s="22"/>
      <c r="ING319" s="22"/>
      <c r="INH319" s="22"/>
      <c r="INI319" s="22"/>
      <c r="INJ319" s="22"/>
      <c r="INK319" s="22"/>
      <c r="INL319" s="22"/>
      <c r="INM319" s="22"/>
      <c r="INN319" s="22"/>
      <c r="INO319" s="22"/>
      <c r="INP319" s="22"/>
      <c r="INQ319" s="22"/>
      <c r="INR319" s="22"/>
      <c r="INS319" s="22"/>
      <c r="INT319" s="22"/>
      <c r="INU319" s="22"/>
      <c r="INV319" s="22"/>
      <c r="INW319" s="22"/>
      <c r="INX319" s="22"/>
      <c r="INY319" s="22"/>
      <c r="INZ319" s="22"/>
      <c r="IOA319" s="22"/>
      <c r="IOB319" s="22"/>
      <c r="IOC319" s="22"/>
      <c r="IOD319" s="22"/>
      <c r="IOE319" s="22"/>
      <c r="IOF319" s="22"/>
      <c r="IOG319" s="22"/>
      <c r="IOH319" s="22"/>
      <c r="IOI319" s="22"/>
      <c r="IOJ319" s="22"/>
      <c r="IOK319" s="22"/>
      <c r="IOL319" s="22"/>
      <c r="IOM319" s="22"/>
      <c r="ION319" s="22"/>
      <c r="IOO319" s="22"/>
      <c r="IOP319" s="22"/>
      <c r="IOQ319" s="22"/>
      <c r="IOR319" s="22"/>
      <c r="IOS319" s="22"/>
      <c r="IOT319" s="22"/>
      <c r="IOU319" s="22"/>
      <c r="IOV319" s="22"/>
      <c r="IOW319" s="22"/>
      <c r="IOX319" s="22"/>
      <c r="IOY319" s="22"/>
      <c r="IOZ319" s="22"/>
      <c r="IPA319" s="22"/>
      <c r="IPB319" s="22"/>
      <c r="IPC319" s="22"/>
      <c r="IPD319" s="22"/>
      <c r="IPE319" s="22"/>
      <c r="IPF319" s="22"/>
      <c r="IPG319" s="22"/>
      <c r="IPH319" s="22"/>
      <c r="IPI319" s="22"/>
      <c r="IPJ319" s="22"/>
      <c r="IPK319" s="22"/>
      <c r="IPL319" s="22"/>
      <c r="IPM319" s="22"/>
      <c r="IPN319" s="22"/>
      <c r="IPO319" s="22"/>
      <c r="IPP319" s="22"/>
      <c r="IPQ319" s="22"/>
      <c r="IPR319" s="22"/>
      <c r="IPS319" s="22"/>
      <c r="IPT319" s="22"/>
      <c r="IPU319" s="22"/>
      <c r="IPV319" s="22"/>
      <c r="IPW319" s="22"/>
      <c r="IPX319" s="22"/>
      <c r="IPY319" s="22"/>
      <c r="IPZ319" s="22"/>
      <c r="IQA319" s="22"/>
      <c r="IQB319" s="22"/>
      <c r="IQC319" s="22"/>
      <c r="IQD319" s="22"/>
      <c r="IQE319" s="22"/>
      <c r="IQF319" s="22"/>
      <c r="IQG319" s="22"/>
      <c r="IQH319" s="22"/>
      <c r="IQI319" s="22"/>
      <c r="IQJ319" s="22"/>
      <c r="IQK319" s="22"/>
      <c r="IQL319" s="22"/>
      <c r="IQM319" s="22"/>
      <c r="IQN319" s="22"/>
      <c r="IQO319" s="22"/>
      <c r="IQP319" s="22"/>
      <c r="IQQ319" s="22"/>
      <c r="IQR319" s="22"/>
      <c r="IQS319" s="22"/>
      <c r="IQT319" s="22"/>
      <c r="IQU319" s="22"/>
      <c r="IQV319" s="22"/>
      <c r="IQW319" s="22"/>
      <c r="IQX319" s="22"/>
      <c r="IQY319" s="22"/>
      <c r="IQZ319" s="22"/>
      <c r="IRA319" s="22"/>
      <c r="IRB319" s="22"/>
      <c r="IRC319" s="22"/>
      <c r="IRD319" s="22"/>
      <c r="IRE319" s="22"/>
      <c r="IRF319" s="22"/>
      <c r="IRG319" s="22"/>
      <c r="IRH319" s="22"/>
      <c r="IRI319" s="22"/>
      <c r="IRJ319" s="22"/>
      <c r="IRK319" s="22"/>
      <c r="IRL319" s="22"/>
      <c r="IRM319" s="22"/>
      <c r="IRN319" s="22"/>
      <c r="IRO319" s="22"/>
      <c r="IRP319" s="22"/>
      <c r="IRQ319" s="22"/>
      <c r="IRR319" s="22"/>
      <c r="IRS319" s="22"/>
      <c r="IRT319" s="22"/>
      <c r="IRU319" s="22"/>
      <c r="IRV319" s="22"/>
      <c r="IRW319" s="22"/>
      <c r="IRX319" s="22"/>
      <c r="IRY319" s="22"/>
      <c r="IRZ319" s="22"/>
      <c r="ISA319" s="22"/>
      <c r="ISB319" s="22"/>
      <c r="ISC319" s="22"/>
      <c r="ISD319" s="22"/>
      <c r="ISE319" s="22"/>
      <c r="ISF319" s="22"/>
      <c r="ISG319" s="22"/>
      <c r="ISH319" s="22"/>
      <c r="ISI319" s="22"/>
      <c r="ISJ319" s="22"/>
      <c r="ISK319" s="22"/>
      <c r="ISL319" s="22"/>
      <c r="ISM319" s="22"/>
      <c r="ISN319" s="22"/>
      <c r="ISO319" s="22"/>
      <c r="ISP319" s="22"/>
      <c r="ISQ319" s="22"/>
      <c r="ISR319" s="22"/>
      <c r="ISS319" s="22"/>
      <c r="IST319" s="22"/>
      <c r="ISU319" s="22"/>
      <c r="ISV319" s="22"/>
      <c r="ISW319" s="22"/>
      <c r="ISX319" s="22"/>
      <c r="ISY319" s="22"/>
      <c r="ISZ319" s="22"/>
      <c r="ITA319" s="22"/>
      <c r="ITB319" s="22"/>
      <c r="ITC319" s="22"/>
      <c r="ITD319" s="22"/>
      <c r="ITE319" s="22"/>
      <c r="ITF319" s="22"/>
      <c r="ITG319" s="22"/>
      <c r="ITH319" s="22"/>
      <c r="ITI319" s="22"/>
      <c r="ITJ319" s="22"/>
      <c r="ITK319" s="22"/>
      <c r="ITL319" s="22"/>
      <c r="ITM319" s="22"/>
      <c r="ITN319" s="22"/>
      <c r="ITO319" s="22"/>
      <c r="ITP319" s="22"/>
      <c r="ITQ319" s="22"/>
      <c r="ITR319" s="22"/>
      <c r="ITS319" s="22"/>
      <c r="ITT319" s="22"/>
      <c r="ITU319" s="22"/>
      <c r="ITV319" s="22"/>
      <c r="ITW319" s="22"/>
      <c r="ITX319" s="22"/>
      <c r="ITY319" s="22"/>
      <c r="ITZ319" s="22"/>
      <c r="IUA319" s="22"/>
      <c r="IUB319" s="22"/>
      <c r="IUC319" s="22"/>
      <c r="IUD319" s="22"/>
      <c r="IUE319" s="22"/>
      <c r="IUF319" s="22"/>
      <c r="IUG319" s="22"/>
      <c r="IUH319" s="22"/>
      <c r="IUI319" s="22"/>
      <c r="IUJ319" s="22"/>
      <c r="IUK319" s="22"/>
      <c r="IUL319" s="22"/>
      <c r="IUM319" s="22"/>
      <c r="IUN319" s="22"/>
      <c r="IUO319" s="22"/>
      <c r="IUP319" s="22"/>
      <c r="IUQ319" s="22"/>
      <c r="IUR319" s="22"/>
      <c r="IUS319" s="22"/>
      <c r="IUT319" s="22"/>
      <c r="IUU319" s="22"/>
      <c r="IUV319" s="22"/>
      <c r="IUW319" s="22"/>
      <c r="IUX319" s="22"/>
      <c r="IUY319" s="22"/>
      <c r="IUZ319" s="22"/>
      <c r="IVA319" s="22"/>
      <c r="IVB319" s="22"/>
      <c r="IVC319" s="22"/>
      <c r="IVD319" s="22"/>
      <c r="IVE319" s="22"/>
      <c r="IVF319" s="22"/>
      <c r="IVG319" s="22"/>
      <c r="IVH319" s="22"/>
      <c r="IVI319" s="22"/>
      <c r="IVJ319" s="22"/>
      <c r="IVK319" s="22"/>
      <c r="IVL319" s="22"/>
      <c r="IVM319" s="22"/>
      <c r="IVN319" s="22"/>
      <c r="IVO319" s="22"/>
      <c r="IVP319" s="22"/>
      <c r="IVQ319" s="22"/>
      <c r="IVR319" s="22"/>
      <c r="IVS319" s="22"/>
      <c r="IVT319" s="22"/>
      <c r="IVU319" s="22"/>
      <c r="IVV319" s="22"/>
      <c r="IVW319" s="22"/>
      <c r="IVX319" s="22"/>
      <c r="IVY319" s="22"/>
      <c r="IVZ319" s="22"/>
      <c r="IWA319" s="22"/>
      <c r="IWB319" s="22"/>
      <c r="IWC319" s="22"/>
      <c r="IWD319" s="22"/>
      <c r="IWE319" s="22"/>
      <c r="IWF319" s="22"/>
      <c r="IWG319" s="22"/>
      <c r="IWH319" s="22"/>
      <c r="IWI319" s="22"/>
      <c r="IWJ319" s="22"/>
      <c r="IWK319" s="22"/>
      <c r="IWL319" s="22"/>
      <c r="IWM319" s="22"/>
      <c r="IWN319" s="22"/>
      <c r="IWO319" s="22"/>
      <c r="IWP319" s="22"/>
      <c r="IWQ319" s="22"/>
      <c r="IWR319" s="22"/>
      <c r="IWS319" s="22"/>
      <c r="IWT319" s="22"/>
      <c r="IWU319" s="22"/>
      <c r="IWV319" s="22"/>
      <c r="IWW319" s="22"/>
      <c r="IWX319" s="22"/>
      <c r="IWY319" s="22"/>
      <c r="IWZ319" s="22"/>
      <c r="IXA319" s="22"/>
      <c r="IXB319" s="22"/>
      <c r="IXC319" s="22"/>
      <c r="IXD319" s="22"/>
      <c r="IXE319" s="22"/>
      <c r="IXF319" s="22"/>
      <c r="IXG319" s="22"/>
      <c r="IXH319" s="22"/>
      <c r="IXI319" s="22"/>
      <c r="IXJ319" s="22"/>
      <c r="IXK319" s="22"/>
      <c r="IXL319" s="22"/>
      <c r="IXM319" s="22"/>
      <c r="IXN319" s="22"/>
      <c r="IXO319" s="22"/>
      <c r="IXP319" s="22"/>
      <c r="IXQ319" s="22"/>
      <c r="IXR319" s="22"/>
      <c r="IXS319" s="22"/>
      <c r="IXT319" s="22"/>
      <c r="IXU319" s="22"/>
      <c r="IXV319" s="22"/>
      <c r="IXW319" s="22"/>
      <c r="IXX319" s="22"/>
      <c r="IXY319" s="22"/>
      <c r="IXZ319" s="22"/>
      <c r="IYA319" s="22"/>
      <c r="IYB319" s="22"/>
      <c r="IYC319" s="22"/>
      <c r="IYD319" s="22"/>
      <c r="IYE319" s="22"/>
      <c r="IYF319" s="22"/>
      <c r="IYG319" s="22"/>
      <c r="IYH319" s="22"/>
      <c r="IYI319" s="22"/>
      <c r="IYJ319" s="22"/>
      <c r="IYK319" s="22"/>
      <c r="IYL319" s="22"/>
      <c r="IYM319" s="22"/>
      <c r="IYN319" s="22"/>
      <c r="IYO319" s="22"/>
      <c r="IYP319" s="22"/>
      <c r="IYQ319" s="22"/>
      <c r="IYR319" s="22"/>
      <c r="IYS319" s="22"/>
      <c r="IYT319" s="22"/>
      <c r="IYU319" s="22"/>
      <c r="IYV319" s="22"/>
      <c r="IYW319" s="22"/>
      <c r="IYX319" s="22"/>
      <c r="IYY319" s="22"/>
      <c r="IYZ319" s="22"/>
      <c r="IZA319" s="22"/>
      <c r="IZB319" s="22"/>
      <c r="IZC319" s="22"/>
      <c r="IZD319" s="22"/>
      <c r="IZE319" s="22"/>
      <c r="IZF319" s="22"/>
      <c r="IZG319" s="22"/>
      <c r="IZH319" s="22"/>
      <c r="IZI319" s="22"/>
      <c r="IZJ319" s="22"/>
      <c r="IZK319" s="22"/>
      <c r="IZL319" s="22"/>
      <c r="IZM319" s="22"/>
      <c r="IZN319" s="22"/>
      <c r="IZO319" s="22"/>
      <c r="IZP319" s="22"/>
      <c r="IZQ319" s="22"/>
      <c r="IZR319" s="22"/>
      <c r="IZS319" s="22"/>
      <c r="IZT319" s="22"/>
      <c r="IZU319" s="22"/>
      <c r="IZV319" s="22"/>
      <c r="IZW319" s="22"/>
      <c r="IZX319" s="22"/>
      <c r="IZY319" s="22"/>
      <c r="IZZ319" s="22"/>
      <c r="JAA319" s="22"/>
      <c r="JAB319" s="22"/>
      <c r="JAC319" s="22"/>
      <c r="JAD319" s="22"/>
      <c r="JAE319" s="22"/>
      <c r="JAF319" s="22"/>
      <c r="JAG319" s="22"/>
      <c r="JAH319" s="22"/>
      <c r="JAI319" s="22"/>
      <c r="JAJ319" s="22"/>
      <c r="JAK319" s="22"/>
      <c r="JAL319" s="22"/>
      <c r="JAM319" s="22"/>
      <c r="JAN319" s="22"/>
      <c r="JAO319" s="22"/>
      <c r="JAP319" s="22"/>
      <c r="JAQ319" s="22"/>
      <c r="JAR319" s="22"/>
      <c r="JAS319" s="22"/>
      <c r="JAT319" s="22"/>
      <c r="JAU319" s="22"/>
      <c r="JAV319" s="22"/>
      <c r="JAW319" s="22"/>
      <c r="JAX319" s="22"/>
      <c r="JAY319" s="22"/>
      <c r="JAZ319" s="22"/>
      <c r="JBA319" s="22"/>
      <c r="JBB319" s="22"/>
      <c r="JBC319" s="22"/>
      <c r="JBD319" s="22"/>
      <c r="JBE319" s="22"/>
      <c r="JBF319" s="22"/>
      <c r="JBG319" s="22"/>
      <c r="JBH319" s="22"/>
      <c r="JBI319" s="22"/>
      <c r="JBJ319" s="22"/>
      <c r="JBK319" s="22"/>
      <c r="JBL319" s="22"/>
      <c r="JBM319" s="22"/>
      <c r="JBN319" s="22"/>
      <c r="JBO319" s="22"/>
      <c r="JBP319" s="22"/>
      <c r="JBQ319" s="22"/>
      <c r="JBR319" s="22"/>
      <c r="JBS319" s="22"/>
      <c r="JBT319" s="22"/>
      <c r="JBU319" s="22"/>
      <c r="JBV319" s="22"/>
      <c r="JBW319" s="22"/>
      <c r="JBX319" s="22"/>
      <c r="JBY319" s="22"/>
      <c r="JBZ319" s="22"/>
      <c r="JCA319" s="22"/>
      <c r="JCB319" s="22"/>
      <c r="JCC319" s="22"/>
      <c r="JCD319" s="22"/>
      <c r="JCE319" s="22"/>
      <c r="JCF319" s="22"/>
      <c r="JCG319" s="22"/>
      <c r="JCH319" s="22"/>
      <c r="JCI319" s="22"/>
      <c r="JCJ319" s="22"/>
      <c r="JCK319" s="22"/>
      <c r="JCL319" s="22"/>
      <c r="JCM319" s="22"/>
      <c r="JCN319" s="22"/>
      <c r="JCO319" s="22"/>
      <c r="JCP319" s="22"/>
      <c r="JCQ319" s="22"/>
      <c r="JCR319" s="22"/>
      <c r="JCS319" s="22"/>
      <c r="JCT319" s="22"/>
      <c r="JCU319" s="22"/>
      <c r="JCV319" s="22"/>
      <c r="JCW319" s="22"/>
      <c r="JCX319" s="22"/>
      <c r="JCY319" s="22"/>
      <c r="JCZ319" s="22"/>
      <c r="JDA319" s="22"/>
      <c r="JDB319" s="22"/>
      <c r="JDC319" s="22"/>
      <c r="JDD319" s="22"/>
      <c r="JDE319" s="22"/>
      <c r="JDF319" s="22"/>
      <c r="JDG319" s="22"/>
      <c r="JDH319" s="22"/>
      <c r="JDI319" s="22"/>
      <c r="JDJ319" s="22"/>
      <c r="JDK319" s="22"/>
      <c r="JDL319" s="22"/>
      <c r="JDM319" s="22"/>
      <c r="JDN319" s="22"/>
      <c r="JDO319" s="22"/>
      <c r="JDP319" s="22"/>
      <c r="JDQ319" s="22"/>
      <c r="JDR319" s="22"/>
      <c r="JDS319" s="22"/>
      <c r="JDT319" s="22"/>
      <c r="JDU319" s="22"/>
      <c r="JDV319" s="22"/>
      <c r="JDW319" s="22"/>
      <c r="JDX319" s="22"/>
      <c r="JDY319" s="22"/>
      <c r="JDZ319" s="22"/>
      <c r="JEA319" s="22"/>
      <c r="JEB319" s="22"/>
      <c r="JEC319" s="22"/>
      <c r="JED319" s="22"/>
      <c r="JEE319" s="22"/>
      <c r="JEF319" s="22"/>
      <c r="JEG319" s="22"/>
      <c r="JEH319" s="22"/>
      <c r="JEI319" s="22"/>
      <c r="JEJ319" s="22"/>
      <c r="JEK319" s="22"/>
      <c r="JEL319" s="22"/>
      <c r="JEM319" s="22"/>
      <c r="JEN319" s="22"/>
      <c r="JEO319" s="22"/>
      <c r="JEP319" s="22"/>
      <c r="JEQ319" s="22"/>
      <c r="JER319" s="22"/>
      <c r="JES319" s="22"/>
      <c r="JET319" s="22"/>
      <c r="JEU319" s="22"/>
      <c r="JEV319" s="22"/>
      <c r="JEW319" s="22"/>
      <c r="JEX319" s="22"/>
      <c r="JEY319" s="22"/>
      <c r="JEZ319" s="22"/>
      <c r="JFA319" s="22"/>
      <c r="JFB319" s="22"/>
      <c r="JFC319" s="22"/>
      <c r="JFD319" s="22"/>
      <c r="JFE319" s="22"/>
      <c r="JFF319" s="22"/>
      <c r="JFG319" s="22"/>
      <c r="JFH319" s="22"/>
      <c r="JFI319" s="22"/>
      <c r="JFJ319" s="22"/>
      <c r="JFK319" s="22"/>
      <c r="JFL319" s="22"/>
      <c r="JFM319" s="22"/>
      <c r="JFN319" s="22"/>
      <c r="JFO319" s="22"/>
      <c r="JFP319" s="22"/>
      <c r="JFQ319" s="22"/>
      <c r="JFR319" s="22"/>
      <c r="JFS319" s="22"/>
      <c r="JFT319" s="22"/>
      <c r="JFU319" s="22"/>
      <c r="JFV319" s="22"/>
      <c r="JFW319" s="22"/>
      <c r="JFX319" s="22"/>
      <c r="JFY319" s="22"/>
      <c r="JFZ319" s="22"/>
      <c r="JGA319" s="22"/>
      <c r="JGB319" s="22"/>
      <c r="JGC319" s="22"/>
      <c r="JGD319" s="22"/>
      <c r="JGE319" s="22"/>
      <c r="JGF319" s="22"/>
      <c r="JGG319" s="22"/>
      <c r="JGH319" s="22"/>
      <c r="JGI319" s="22"/>
      <c r="JGJ319" s="22"/>
      <c r="JGK319" s="22"/>
      <c r="JGL319" s="22"/>
      <c r="JGM319" s="22"/>
      <c r="JGN319" s="22"/>
      <c r="JGO319" s="22"/>
      <c r="JGP319" s="22"/>
      <c r="JGQ319" s="22"/>
      <c r="JGR319" s="22"/>
      <c r="JGS319" s="22"/>
      <c r="JGT319" s="22"/>
      <c r="JGU319" s="22"/>
      <c r="JGV319" s="22"/>
      <c r="JGW319" s="22"/>
      <c r="JGX319" s="22"/>
      <c r="JGY319" s="22"/>
      <c r="JGZ319" s="22"/>
      <c r="JHA319" s="22"/>
      <c r="JHB319" s="22"/>
      <c r="JHC319" s="22"/>
      <c r="JHD319" s="22"/>
      <c r="JHE319" s="22"/>
      <c r="JHF319" s="22"/>
      <c r="JHG319" s="22"/>
      <c r="JHH319" s="22"/>
      <c r="JHI319" s="22"/>
      <c r="JHJ319" s="22"/>
      <c r="JHK319" s="22"/>
      <c r="JHL319" s="22"/>
      <c r="JHM319" s="22"/>
      <c r="JHN319" s="22"/>
      <c r="JHO319" s="22"/>
      <c r="JHP319" s="22"/>
      <c r="JHQ319" s="22"/>
      <c r="JHR319" s="22"/>
      <c r="JHS319" s="22"/>
      <c r="JHT319" s="22"/>
      <c r="JHU319" s="22"/>
      <c r="JHV319" s="22"/>
      <c r="JHW319" s="22"/>
      <c r="JHX319" s="22"/>
      <c r="JHY319" s="22"/>
      <c r="JHZ319" s="22"/>
      <c r="JIA319" s="22"/>
      <c r="JIB319" s="22"/>
      <c r="JIC319" s="22"/>
      <c r="JID319" s="22"/>
      <c r="JIE319" s="22"/>
      <c r="JIF319" s="22"/>
      <c r="JIG319" s="22"/>
      <c r="JIH319" s="22"/>
      <c r="JII319" s="22"/>
      <c r="JIJ319" s="22"/>
      <c r="JIK319" s="22"/>
      <c r="JIL319" s="22"/>
      <c r="JIM319" s="22"/>
      <c r="JIN319" s="22"/>
      <c r="JIO319" s="22"/>
      <c r="JIP319" s="22"/>
      <c r="JIQ319" s="22"/>
      <c r="JIR319" s="22"/>
      <c r="JIS319" s="22"/>
      <c r="JIT319" s="22"/>
      <c r="JIU319" s="22"/>
      <c r="JIV319" s="22"/>
      <c r="JIW319" s="22"/>
      <c r="JIX319" s="22"/>
      <c r="JIY319" s="22"/>
      <c r="JIZ319" s="22"/>
      <c r="JJA319" s="22"/>
      <c r="JJB319" s="22"/>
      <c r="JJC319" s="22"/>
      <c r="JJD319" s="22"/>
      <c r="JJE319" s="22"/>
      <c r="JJF319" s="22"/>
      <c r="JJG319" s="22"/>
      <c r="JJH319" s="22"/>
      <c r="JJI319" s="22"/>
      <c r="JJJ319" s="22"/>
      <c r="JJK319" s="22"/>
      <c r="JJL319" s="22"/>
      <c r="JJM319" s="22"/>
      <c r="JJN319" s="22"/>
      <c r="JJO319" s="22"/>
      <c r="JJP319" s="22"/>
      <c r="JJQ319" s="22"/>
      <c r="JJR319" s="22"/>
      <c r="JJS319" s="22"/>
      <c r="JJT319" s="22"/>
      <c r="JJU319" s="22"/>
      <c r="JJV319" s="22"/>
      <c r="JJW319" s="22"/>
      <c r="JJX319" s="22"/>
      <c r="JJY319" s="22"/>
      <c r="JJZ319" s="22"/>
      <c r="JKA319" s="22"/>
      <c r="JKB319" s="22"/>
      <c r="JKC319" s="22"/>
      <c r="JKD319" s="22"/>
      <c r="JKE319" s="22"/>
      <c r="JKF319" s="22"/>
      <c r="JKG319" s="22"/>
      <c r="JKH319" s="22"/>
      <c r="JKI319" s="22"/>
      <c r="JKJ319" s="22"/>
      <c r="JKK319" s="22"/>
      <c r="JKL319" s="22"/>
      <c r="JKM319" s="22"/>
      <c r="JKN319" s="22"/>
      <c r="JKO319" s="22"/>
      <c r="JKP319" s="22"/>
      <c r="JKQ319" s="22"/>
      <c r="JKR319" s="22"/>
      <c r="JKS319" s="22"/>
      <c r="JKT319" s="22"/>
      <c r="JKU319" s="22"/>
      <c r="JKV319" s="22"/>
      <c r="JKW319" s="22"/>
      <c r="JKX319" s="22"/>
      <c r="JKY319" s="22"/>
      <c r="JKZ319" s="22"/>
      <c r="JLA319" s="22"/>
      <c r="JLB319" s="22"/>
      <c r="JLC319" s="22"/>
      <c r="JLD319" s="22"/>
      <c r="JLE319" s="22"/>
      <c r="JLF319" s="22"/>
      <c r="JLG319" s="22"/>
      <c r="JLH319" s="22"/>
      <c r="JLI319" s="22"/>
      <c r="JLJ319" s="22"/>
      <c r="JLK319" s="22"/>
      <c r="JLL319" s="22"/>
      <c r="JLM319" s="22"/>
      <c r="JLN319" s="22"/>
      <c r="JLO319" s="22"/>
      <c r="JLP319" s="22"/>
      <c r="JLQ319" s="22"/>
      <c r="JLR319" s="22"/>
      <c r="JLS319" s="22"/>
      <c r="JLT319" s="22"/>
      <c r="JLU319" s="22"/>
      <c r="JLV319" s="22"/>
      <c r="JLW319" s="22"/>
      <c r="JLX319" s="22"/>
      <c r="JLY319" s="22"/>
      <c r="JLZ319" s="22"/>
      <c r="JMA319" s="22"/>
      <c r="JMB319" s="22"/>
      <c r="JMC319" s="22"/>
      <c r="JMD319" s="22"/>
      <c r="JME319" s="22"/>
      <c r="JMF319" s="22"/>
      <c r="JMG319" s="22"/>
      <c r="JMH319" s="22"/>
      <c r="JMI319" s="22"/>
      <c r="JMJ319" s="22"/>
      <c r="JMK319" s="22"/>
      <c r="JML319" s="22"/>
      <c r="JMM319" s="22"/>
      <c r="JMN319" s="22"/>
      <c r="JMO319" s="22"/>
      <c r="JMP319" s="22"/>
      <c r="JMQ319" s="22"/>
      <c r="JMR319" s="22"/>
      <c r="JMS319" s="22"/>
      <c r="JMT319" s="22"/>
      <c r="JMU319" s="22"/>
      <c r="JMV319" s="22"/>
      <c r="JMW319" s="22"/>
      <c r="JMX319" s="22"/>
      <c r="JMY319" s="22"/>
      <c r="JMZ319" s="22"/>
      <c r="JNA319" s="22"/>
      <c r="JNB319" s="22"/>
      <c r="JNC319" s="22"/>
      <c r="JND319" s="22"/>
      <c r="JNE319" s="22"/>
      <c r="JNF319" s="22"/>
      <c r="JNG319" s="22"/>
      <c r="JNH319" s="22"/>
      <c r="JNI319" s="22"/>
      <c r="JNJ319" s="22"/>
      <c r="JNK319" s="22"/>
      <c r="JNL319" s="22"/>
      <c r="JNM319" s="22"/>
      <c r="JNN319" s="22"/>
      <c r="JNO319" s="22"/>
      <c r="JNP319" s="22"/>
      <c r="JNQ319" s="22"/>
      <c r="JNR319" s="22"/>
      <c r="JNS319" s="22"/>
      <c r="JNT319" s="22"/>
      <c r="JNU319" s="22"/>
      <c r="JNV319" s="22"/>
      <c r="JNW319" s="22"/>
      <c r="JNX319" s="22"/>
      <c r="JNY319" s="22"/>
      <c r="JNZ319" s="22"/>
      <c r="JOA319" s="22"/>
      <c r="JOB319" s="22"/>
      <c r="JOC319" s="22"/>
      <c r="JOD319" s="22"/>
      <c r="JOE319" s="22"/>
      <c r="JOF319" s="22"/>
      <c r="JOG319" s="22"/>
      <c r="JOH319" s="22"/>
      <c r="JOI319" s="22"/>
      <c r="JOJ319" s="22"/>
      <c r="JOK319" s="22"/>
      <c r="JOL319" s="22"/>
      <c r="JOM319" s="22"/>
      <c r="JON319" s="22"/>
      <c r="JOO319" s="22"/>
      <c r="JOP319" s="22"/>
      <c r="JOQ319" s="22"/>
      <c r="JOR319" s="22"/>
      <c r="JOS319" s="22"/>
      <c r="JOT319" s="22"/>
      <c r="JOU319" s="22"/>
      <c r="JOV319" s="22"/>
      <c r="JOW319" s="22"/>
      <c r="JOX319" s="22"/>
      <c r="JOY319" s="22"/>
      <c r="JOZ319" s="22"/>
      <c r="JPA319" s="22"/>
      <c r="JPB319" s="22"/>
      <c r="JPC319" s="22"/>
      <c r="JPD319" s="22"/>
      <c r="JPE319" s="22"/>
      <c r="JPF319" s="22"/>
      <c r="JPG319" s="22"/>
      <c r="JPH319" s="22"/>
      <c r="JPI319" s="22"/>
      <c r="JPJ319" s="22"/>
      <c r="JPK319" s="22"/>
      <c r="JPL319" s="22"/>
      <c r="JPM319" s="22"/>
      <c r="JPN319" s="22"/>
      <c r="JPO319" s="22"/>
      <c r="JPP319" s="22"/>
      <c r="JPQ319" s="22"/>
      <c r="JPR319" s="22"/>
      <c r="JPS319" s="22"/>
      <c r="JPT319" s="22"/>
      <c r="JPU319" s="22"/>
      <c r="JPV319" s="22"/>
      <c r="JPW319" s="22"/>
      <c r="JPX319" s="22"/>
      <c r="JPY319" s="22"/>
      <c r="JPZ319" s="22"/>
      <c r="JQA319" s="22"/>
      <c r="JQB319" s="22"/>
      <c r="JQC319" s="22"/>
      <c r="JQD319" s="22"/>
      <c r="JQE319" s="22"/>
      <c r="JQF319" s="22"/>
      <c r="JQG319" s="22"/>
      <c r="JQH319" s="22"/>
      <c r="JQI319" s="22"/>
      <c r="JQJ319" s="22"/>
      <c r="JQK319" s="22"/>
      <c r="JQL319" s="22"/>
      <c r="JQM319" s="22"/>
      <c r="JQN319" s="22"/>
      <c r="JQO319" s="22"/>
      <c r="JQP319" s="22"/>
      <c r="JQQ319" s="22"/>
      <c r="JQR319" s="22"/>
      <c r="JQS319" s="22"/>
      <c r="JQT319" s="22"/>
      <c r="JQU319" s="22"/>
      <c r="JQV319" s="22"/>
      <c r="JQW319" s="22"/>
      <c r="JQX319" s="22"/>
      <c r="JQY319" s="22"/>
      <c r="JQZ319" s="22"/>
      <c r="JRA319" s="22"/>
      <c r="JRB319" s="22"/>
      <c r="JRC319" s="22"/>
      <c r="JRD319" s="22"/>
      <c r="JRE319" s="22"/>
      <c r="JRF319" s="22"/>
      <c r="JRG319" s="22"/>
      <c r="JRH319" s="22"/>
      <c r="JRI319" s="22"/>
      <c r="JRJ319" s="22"/>
      <c r="JRK319" s="22"/>
      <c r="JRL319" s="22"/>
      <c r="JRM319" s="22"/>
      <c r="JRN319" s="22"/>
      <c r="JRO319" s="22"/>
      <c r="JRP319" s="22"/>
      <c r="JRQ319" s="22"/>
      <c r="JRR319" s="22"/>
      <c r="JRS319" s="22"/>
      <c r="JRT319" s="22"/>
      <c r="JRU319" s="22"/>
      <c r="JRV319" s="22"/>
      <c r="JRW319" s="22"/>
      <c r="JRX319" s="22"/>
      <c r="JRY319" s="22"/>
      <c r="JRZ319" s="22"/>
      <c r="JSA319" s="22"/>
      <c r="JSB319" s="22"/>
      <c r="JSC319" s="22"/>
      <c r="JSD319" s="22"/>
      <c r="JSE319" s="22"/>
      <c r="JSF319" s="22"/>
      <c r="JSG319" s="22"/>
      <c r="JSH319" s="22"/>
      <c r="JSI319" s="22"/>
      <c r="JSJ319" s="22"/>
      <c r="JSK319" s="22"/>
      <c r="JSL319" s="22"/>
      <c r="JSM319" s="22"/>
      <c r="JSN319" s="22"/>
      <c r="JSO319" s="22"/>
      <c r="JSP319" s="22"/>
      <c r="JSQ319" s="22"/>
      <c r="JSR319" s="22"/>
      <c r="JSS319" s="22"/>
      <c r="JST319" s="22"/>
      <c r="JSU319" s="22"/>
      <c r="JSV319" s="22"/>
      <c r="JSW319" s="22"/>
      <c r="JSX319" s="22"/>
      <c r="JSY319" s="22"/>
      <c r="JSZ319" s="22"/>
      <c r="JTA319" s="22"/>
      <c r="JTB319" s="22"/>
      <c r="JTC319" s="22"/>
      <c r="JTD319" s="22"/>
      <c r="JTE319" s="22"/>
      <c r="JTF319" s="22"/>
      <c r="JTG319" s="22"/>
      <c r="JTH319" s="22"/>
      <c r="JTI319" s="22"/>
      <c r="JTJ319" s="22"/>
      <c r="JTK319" s="22"/>
      <c r="JTL319" s="22"/>
      <c r="JTM319" s="22"/>
      <c r="JTN319" s="22"/>
      <c r="JTO319" s="22"/>
      <c r="JTP319" s="22"/>
      <c r="JTQ319" s="22"/>
      <c r="JTR319" s="22"/>
      <c r="JTS319" s="22"/>
      <c r="JTT319" s="22"/>
      <c r="JTU319" s="22"/>
      <c r="JTV319" s="22"/>
      <c r="JTW319" s="22"/>
      <c r="JTX319" s="22"/>
      <c r="JTY319" s="22"/>
      <c r="JTZ319" s="22"/>
      <c r="JUA319" s="22"/>
      <c r="JUB319" s="22"/>
      <c r="JUC319" s="22"/>
      <c r="JUD319" s="22"/>
      <c r="JUE319" s="22"/>
      <c r="JUF319" s="22"/>
      <c r="JUG319" s="22"/>
      <c r="JUH319" s="22"/>
      <c r="JUI319" s="22"/>
      <c r="JUJ319" s="22"/>
      <c r="JUK319" s="22"/>
      <c r="JUL319" s="22"/>
      <c r="JUM319" s="22"/>
      <c r="JUN319" s="22"/>
      <c r="JUO319" s="22"/>
      <c r="JUP319" s="22"/>
      <c r="JUQ319" s="22"/>
      <c r="JUR319" s="22"/>
      <c r="JUS319" s="22"/>
      <c r="JUT319" s="22"/>
      <c r="JUU319" s="22"/>
      <c r="JUV319" s="22"/>
      <c r="JUW319" s="22"/>
      <c r="JUX319" s="22"/>
      <c r="JUY319" s="22"/>
      <c r="JUZ319" s="22"/>
      <c r="JVA319" s="22"/>
      <c r="JVB319" s="22"/>
      <c r="JVC319" s="22"/>
      <c r="JVD319" s="22"/>
      <c r="JVE319" s="22"/>
      <c r="JVF319" s="22"/>
      <c r="JVG319" s="22"/>
      <c r="JVH319" s="22"/>
      <c r="JVI319" s="22"/>
      <c r="JVJ319" s="22"/>
      <c r="JVK319" s="22"/>
      <c r="JVL319" s="22"/>
      <c r="JVM319" s="22"/>
      <c r="JVN319" s="22"/>
      <c r="JVO319" s="22"/>
      <c r="JVP319" s="22"/>
      <c r="JVQ319" s="22"/>
      <c r="JVR319" s="22"/>
      <c r="JVS319" s="22"/>
      <c r="JVT319" s="22"/>
      <c r="JVU319" s="22"/>
      <c r="JVV319" s="22"/>
      <c r="JVW319" s="22"/>
      <c r="JVX319" s="22"/>
      <c r="JVY319" s="22"/>
      <c r="JVZ319" s="22"/>
      <c r="JWA319" s="22"/>
      <c r="JWB319" s="22"/>
      <c r="JWC319" s="22"/>
      <c r="JWD319" s="22"/>
      <c r="JWE319" s="22"/>
      <c r="JWF319" s="22"/>
      <c r="JWG319" s="22"/>
      <c r="JWH319" s="22"/>
      <c r="JWI319" s="22"/>
      <c r="JWJ319" s="22"/>
      <c r="JWK319" s="22"/>
      <c r="JWL319" s="22"/>
      <c r="JWM319" s="22"/>
      <c r="JWN319" s="22"/>
      <c r="JWO319" s="22"/>
      <c r="JWP319" s="22"/>
      <c r="JWQ319" s="22"/>
      <c r="JWR319" s="22"/>
      <c r="JWS319" s="22"/>
      <c r="JWT319" s="22"/>
      <c r="JWU319" s="22"/>
      <c r="JWV319" s="22"/>
      <c r="JWW319" s="22"/>
      <c r="JWX319" s="22"/>
      <c r="JWY319" s="22"/>
      <c r="JWZ319" s="22"/>
      <c r="JXA319" s="22"/>
      <c r="JXB319" s="22"/>
      <c r="JXC319" s="22"/>
      <c r="JXD319" s="22"/>
      <c r="JXE319" s="22"/>
      <c r="JXF319" s="22"/>
      <c r="JXG319" s="22"/>
      <c r="JXH319" s="22"/>
      <c r="JXI319" s="22"/>
      <c r="JXJ319" s="22"/>
      <c r="JXK319" s="22"/>
      <c r="JXL319" s="22"/>
      <c r="JXM319" s="22"/>
      <c r="JXN319" s="22"/>
      <c r="JXO319" s="22"/>
      <c r="JXP319" s="22"/>
      <c r="JXQ319" s="22"/>
      <c r="JXR319" s="22"/>
      <c r="JXS319" s="22"/>
      <c r="JXT319" s="22"/>
      <c r="JXU319" s="22"/>
      <c r="JXV319" s="22"/>
      <c r="JXW319" s="22"/>
      <c r="JXX319" s="22"/>
      <c r="JXY319" s="22"/>
      <c r="JXZ319" s="22"/>
      <c r="JYA319" s="22"/>
      <c r="JYB319" s="22"/>
      <c r="JYC319" s="22"/>
      <c r="JYD319" s="22"/>
      <c r="JYE319" s="22"/>
      <c r="JYF319" s="22"/>
      <c r="JYG319" s="22"/>
      <c r="JYH319" s="22"/>
      <c r="JYI319" s="22"/>
      <c r="JYJ319" s="22"/>
      <c r="JYK319" s="22"/>
      <c r="JYL319" s="22"/>
      <c r="JYM319" s="22"/>
      <c r="JYN319" s="22"/>
      <c r="JYO319" s="22"/>
      <c r="JYP319" s="22"/>
      <c r="JYQ319" s="22"/>
      <c r="JYR319" s="22"/>
      <c r="JYS319" s="22"/>
      <c r="JYT319" s="22"/>
      <c r="JYU319" s="22"/>
      <c r="JYV319" s="22"/>
      <c r="JYW319" s="22"/>
      <c r="JYX319" s="22"/>
      <c r="JYY319" s="22"/>
      <c r="JYZ319" s="22"/>
      <c r="JZA319" s="22"/>
      <c r="JZB319" s="22"/>
      <c r="JZC319" s="22"/>
      <c r="JZD319" s="22"/>
      <c r="JZE319" s="22"/>
      <c r="JZF319" s="22"/>
      <c r="JZG319" s="22"/>
      <c r="JZH319" s="22"/>
      <c r="JZI319" s="22"/>
      <c r="JZJ319" s="22"/>
      <c r="JZK319" s="22"/>
      <c r="JZL319" s="22"/>
      <c r="JZM319" s="22"/>
      <c r="JZN319" s="22"/>
      <c r="JZO319" s="22"/>
      <c r="JZP319" s="22"/>
      <c r="JZQ319" s="22"/>
      <c r="JZR319" s="22"/>
      <c r="JZS319" s="22"/>
      <c r="JZT319" s="22"/>
      <c r="JZU319" s="22"/>
      <c r="JZV319" s="22"/>
      <c r="JZW319" s="22"/>
      <c r="JZX319" s="22"/>
      <c r="JZY319" s="22"/>
      <c r="JZZ319" s="22"/>
      <c r="KAA319" s="22"/>
      <c r="KAB319" s="22"/>
      <c r="KAC319" s="22"/>
      <c r="KAD319" s="22"/>
      <c r="KAE319" s="22"/>
      <c r="KAF319" s="22"/>
      <c r="KAG319" s="22"/>
      <c r="KAH319" s="22"/>
      <c r="KAI319" s="22"/>
      <c r="KAJ319" s="22"/>
      <c r="KAK319" s="22"/>
      <c r="KAL319" s="22"/>
      <c r="KAM319" s="22"/>
      <c r="KAN319" s="22"/>
      <c r="KAO319" s="22"/>
      <c r="KAP319" s="22"/>
      <c r="KAQ319" s="22"/>
      <c r="KAR319" s="22"/>
      <c r="KAS319" s="22"/>
      <c r="KAT319" s="22"/>
      <c r="KAU319" s="22"/>
      <c r="KAV319" s="22"/>
      <c r="KAW319" s="22"/>
      <c r="KAX319" s="22"/>
      <c r="KAY319" s="22"/>
      <c r="KAZ319" s="22"/>
      <c r="KBA319" s="22"/>
      <c r="KBB319" s="22"/>
      <c r="KBC319" s="22"/>
      <c r="KBD319" s="22"/>
      <c r="KBE319" s="22"/>
      <c r="KBF319" s="22"/>
      <c r="KBG319" s="22"/>
      <c r="KBH319" s="22"/>
      <c r="KBI319" s="22"/>
      <c r="KBJ319" s="22"/>
      <c r="KBK319" s="22"/>
      <c r="KBL319" s="22"/>
      <c r="KBM319" s="22"/>
      <c r="KBN319" s="22"/>
      <c r="KBO319" s="22"/>
      <c r="KBP319" s="22"/>
      <c r="KBQ319" s="22"/>
      <c r="KBR319" s="22"/>
      <c r="KBS319" s="22"/>
      <c r="KBT319" s="22"/>
      <c r="KBU319" s="22"/>
      <c r="KBV319" s="22"/>
      <c r="KBW319" s="22"/>
      <c r="KBX319" s="22"/>
      <c r="KBY319" s="22"/>
      <c r="KBZ319" s="22"/>
      <c r="KCA319" s="22"/>
      <c r="KCB319" s="22"/>
      <c r="KCC319" s="22"/>
      <c r="KCD319" s="22"/>
      <c r="KCE319" s="22"/>
      <c r="KCF319" s="22"/>
      <c r="KCG319" s="22"/>
      <c r="KCH319" s="22"/>
      <c r="KCI319" s="22"/>
      <c r="KCJ319" s="22"/>
      <c r="KCK319" s="22"/>
      <c r="KCL319" s="22"/>
      <c r="KCM319" s="22"/>
      <c r="KCN319" s="22"/>
      <c r="KCO319" s="22"/>
      <c r="KCP319" s="22"/>
      <c r="KCQ319" s="22"/>
      <c r="KCR319" s="22"/>
      <c r="KCS319" s="22"/>
      <c r="KCT319" s="22"/>
      <c r="KCU319" s="22"/>
      <c r="KCV319" s="22"/>
      <c r="KCW319" s="22"/>
      <c r="KCX319" s="22"/>
      <c r="KCY319" s="22"/>
      <c r="KCZ319" s="22"/>
      <c r="KDA319" s="22"/>
      <c r="KDB319" s="22"/>
      <c r="KDC319" s="22"/>
      <c r="KDD319" s="22"/>
      <c r="KDE319" s="22"/>
      <c r="KDF319" s="22"/>
      <c r="KDG319" s="22"/>
      <c r="KDH319" s="22"/>
      <c r="KDI319" s="22"/>
      <c r="KDJ319" s="22"/>
      <c r="KDK319" s="22"/>
      <c r="KDL319" s="22"/>
      <c r="KDM319" s="22"/>
      <c r="KDN319" s="22"/>
      <c r="KDO319" s="22"/>
      <c r="KDP319" s="22"/>
      <c r="KDQ319" s="22"/>
      <c r="KDR319" s="22"/>
      <c r="KDS319" s="22"/>
      <c r="KDT319" s="22"/>
      <c r="KDU319" s="22"/>
      <c r="KDV319" s="22"/>
      <c r="KDW319" s="22"/>
      <c r="KDX319" s="22"/>
      <c r="KDY319" s="22"/>
      <c r="KDZ319" s="22"/>
      <c r="KEA319" s="22"/>
      <c r="KEB319" s="22"/>
      <c r="KEC319" s="22"/>
      <c r="KED319" s="22"/>
      <c r="KEE319" s="22"/>
      <c r="KEF319" s="22"/>
      <c r="KEG319" s="22"/>
      <c r="KEH319" s="22"/>
      <c r="KEI319" s="22"/>
      <c r="KEJ319" s="22"/>
      <c r="KEK319" s="22"/>
      <c r="KEL319" s="22"/>
      <c r="KEM319" s="22"/>
      <c r="KEN319" s="22"/>
      <c r="KEO319" s="22"/>
      <c r="KEP319" s="22"/>
      <c r="KEQ319" s="22"/>
      <c r="KER319" s="22"/>
      <c r="KES319" s="22"/>
      <c r="KET319" s="22"/>
      <c r="KEU319" s="22"/>
      <c r="KEV319" s="22"/>
      <c r="KEW319" s="22"/>
      <c r="KEX319" s="22"/>
      <c r="KEY319" s="22"/>
      <c r="KEZ319" s="22"/>
      <c r="KFA319" s="22"/>
      <c r="KFB319" s="22"/>
      <c r="KFC319" s="22"/>
      <c r="KFD319" s="22"/>
      <c r="KFE319" s="22"/>
      <c r="KFF319" s="22"/>
      <c r="KFG319" s="22"/>
      <c r="KFH319" s="22"/>
      <c r="KFI319" s="22"/>
      <c r="KFJ319" s="22"/>
      <c r="KFK319" s="22"/>
      <c r="KFL319" s="22"/>
      <c r="KFM319" s="22"/>
      <c r="KFN319" s="22"/>
      <c r="KFO319" s="22"/>
      <c r="KFP319" s="22"/>
      <c r="KFQ319" s="22"/>
      <c r="KFR319" s="22"/>
      <c r="KFS319" s="22"/>
      <c r="KFT319" s="22"/>
      <c r="KFU319" s="22"/>
      <c r="KFV319" s="22"/>
      <c r="KFW319" s="22"/>
      <c r="KFX319" s="22"/>
      <c r="KFY319" s="22"/>
      <c r="KFZ319" s="22"/>
      <c r="KGA319" s="22"/>
      <c r="KGB319" s="22"/>
      <c r="KGC319" s="22"/>
      <c r="KGD319" s="22"/>
      <c r="KGE319" s="22"/>
      <c r="KGF319" s="22"/>
      <c r="KGG319" s="22"/>
      <c r="KGH319" s="22"/>
      <c r="KGI319" s="22"/>
      <c r="KGJ319" s="22"/>
      <c r="KGK319" s="22"/>
      <c r="KGL319" s="22"/>
      <c r="KGM319" s="22"/>
      <c r="KGN319" s="22"/>
      <c r="KGO319" s="22"/>
      <c r="KGP319" s="22"/>
      <c r="KGQ319" s="22"/>
      <c r="KGR319" s="22"/>
      <c r="KGS319" s="22"/>
      <c r="KGT319" s="22"/>
      <c r="KGU319" s="22"/>
      <c r="KGV319" s="22"/>
      <c r="KGW319" s="22"/>
      <c r="KGX319" s="22"/>
      <c r="KGY319" s="22"/>
      <c r="KGZ319" s="22"/>
      <c r="KHA319" s="22"/>
      <c r="KHB319" s="22"/>
      <c r="KHC319" s="22"/>
      <c r="KHD319" s="22"/>
      <c r="KHE319" s="22"/>
      <c r="KHF319" s="22"/>
      <c r="KHG319" s="22"/>
      <c r="KHH319" s="22"/>
      <c r="KHI319" s="22"/>
      <c r="KHJ319" s="22"/>
      <c r="KHK319" s="22"/>
      <c r="KHL319" s="22"/>
      <c r="KHM319" s="22"/>
      <c r="KHN319" s="22"/>
      <c r="KHO319" s="22"/>
      <c r="KHP319" s="22"/>
      <c r="KHQ319" s="22"/>
      <c r="KHR319" s="22"/>
      <c r="KHS319" s="22"/>
      <c r="KHT319" s="22"/>
      <c r="KHU319" s="22"/>
      <c r="KHV319" s="22"/>
      <c r="KHW319" s="22"/>
      <c r="KHX319" s="22"/>
      <c r="KHY319" s="22"/>
      <c r="KHZ319" s="22"/>
      <c r="KIA319" s="22"/>
      <c r="KIB319" s="22"/>
      <c r="KIC319" s="22"/>
      <c r="KID319" s="22"/>
      <c r="KIE319" s="22"/>
      <c r="KIF319" s="22"/>
      <c r="KIG319" s="22"/>
      <c r="KIH319" s="22"/>
      <c r="KII319" s="22"/>
      <c r="KIJ319" s="22"/>
      <c r="KIK319" s="22"/>
      <c r="KIL319" s="22"/>
      <c r="KIM319" s="22"/>
      <c r="KIN319" s="22"/>
      <c r="KIO319" s="22"/>
      <c r="KIP319" s="22"/>
      <c r="KIQ319" s="22"/>
      <c r="KIR319" s="22"/>
      <c r="KIS319" s="22"/>
      <c r="KIT319" s="22"/>
      <c r="KIU319" s="22"/>
      <c r="KIV319" s="22"/>
      <c r="KIW319" s="22"/>
      <c r="KIX319" s="22"/>
      <c r="KIY319" s="22"/>
      <c r="KIZ319" s="22"/>
      <c r="KJA319" s="22"/>
      <c r="KJB319" s="22"/>
      <c r="KJC319" s="22"/>
      <c r="KJD319" s="22"/>
      <c r="KJE319" s="22"/>
      <c r="KJF319" s="22"/>
      <c r="KJG319" s="22"/>
      <c r="KJH319" s="22"/>
      <c r="KJI319" s="22"/>
      <c r="KJJ319" s="22"/>
      <c r="KJK319" s="22"/>
      <c r="KJL319" s="22"/>
      <c r="KJM319" s="22"/>
      <c r="KJN319" s="22"/>
      <c r="KJO319" s="22"/>
      <c r="KJP319" s="22"/>
      <c r="KJQ319" s="22"/>
      <c r="KJR319" s="22"/>
      <c r="KJS319" s="22"/>
      <c r="KJT319" s="22"/>
      <c r="KJU319" s="22"/>
      <c r="KJV319" s="22"/>
      <c r="KJW319" s="22"/>
      <c r="KJX319" s="22"/>
      <c r="KJY319" s="22"/>
      <c r="KJZ319" s="22"/>
      <c r="KKA319" s="22"/>
      <c r="KKB319" s="22"/>
      <c r="KKC319" s="22"/>
      <c r="KKD319" s="22"/>
      <c r="KKE319" s="22"/>
      <c r="KKF319" s="22"/>
      <c r="KKG319" s="22"/>
      <c r="KKH319" s="22"/>
      <c r="KKI319" s="22"/>
      <c r="KKJ319" s="22"/>
      <c r="KKK319" s="22"/>
      <c r="KKL319" s="22"/>
      <c r="KKM319" s="22"/>
      <c r="KKN319" s="22"/>
      <c r="KKO319" s="22"/>
      <c r="KKP319" s="22"/>
      <c r="KKQ319" s="22"/>
      <c r="KKR319" s="22"/>
      <c r="KKS319" s="22"/>
      <c r="KKT319" s="22"/>
      <c r="KKU319" s="22"/>
      <c r="KKV319" s="22"/>
      <c r="KKW319" s="22"/>
      <c r="KKX319" s="22"/>
      <c r="KKY319" s="22"/>
      <c r="KKZ319" s="22"/>
      <c r="KLA319" s="22"/>
      <c r="KLB319" s="22"/>
      <c r="KLC319" s="22"/>
      <c r="KLD319" s="22"/>
      <c r="KLE319" s="22"/>
      <c r="KLF319" s="22"/>
      <c r="KLG319" s="22"/>
      <c r="KLH319" s="22"/>
      <c r="KLI319" s="22"/>
      <c r="KLJ319" s="22"/>
      <c r="KLK319" s="22"/>
      <c r="KLL319" s="22"/>
      <c r="KLM319" s="22"/>
      <c r="KLN319" s="22"/>
      <c r="KLO319" s="22"/>
      <c r="KLP319" s="22"/>
      <c r="KLQ319" s="22"/>
      <c r="KLR319" s="22"/>
      <c r="KLS319" s="22"/>
      <c r="KLT319" s="22"/>
      <c r="KLU319" s="22"/>
      <c r="KLV319" s="22"/>
      <c r="KLW319" s="22"/>
      <c r="KLX319" s="22"/>
      <c r="KLY319" s="22"/>
      <c r="KLZ319" s="22"/>
      <c r="KMA319" s="22"/>
      <c r="KMB319" s="22"/>
      <c r="KMC319" s="22"/>
      <c r="KMD319" s="22"/>
      <c r="KME319" s="22"/>
      <c r="KMF319" s="22"/>
      <c r="KMG319" s="22"/>
      <c r="KMH319" s="22"/>
      <c r="KMI319" s="22"/>
      <c r="KMJ319" s="22"/>
      <c r="KMK319" s="22"/>
      <c r="KML319" s="22"/>
      <c r="KMM319" s="22"/>
      <c r="KMN319" s="22"/>
      <c r="KMO319" s="22"/>
      <c r="KMP319" s="22"/>
      <c r="KMQ319" s="22"/>
      <c r="KMR319" s="22"/>
      <c r="KMS319" s="22"/>
      <c r="KMT319" s="22"/>
      <c r="KMU319" s="22"/>
      <c r="KMV319" s="22"/>
      <c r="KMW319" s="22"/>
      <c r="KMX319" s="22"/>
      <c r="KMY319" s="22"/>
      <c r="KMZ319" s="22"/>
      <c r="KNA319" s="22"/>
      <c r="KNB319" s="22"/>
      <c r="KNC319" s="22"/>
      <c r="KND319" s="22"/>
      <c r="KNE319" s="22"/>
      <c r="KNF319" s="22"/>
      <c r="KNG319" s="22"/>
      <c r="KNH319" s="22"/>
      <c r="KNI319" s="22"/>
      <c r="KNJ319" s="22"/>
      <c r="KNK319" s="22"/>
      <c r="KNL319" s="22"/>
      <c r="KNM319" s="22"/>
      <c r="KNN319" s="22"/>
      <c r="KNO319" s="22"/>
      <c r="KNP319" s="22"/>
      <c r="KNQ319" s="22"/>
      <c r="KNR319" s="22"/>
      <c r="KNS319" s="22"/>
      <c r="KNT319" s="22"/>
      <c r="KNU319" s="22"/>
      <c r="KNV319" s="22"/>
      <c r="KNW319" s="22"/>
      <c r="KNX319" s="22"/>
      <c r="KNY319" s="22"/>
      <c r="KNZ319" s="22"/>
      <c r="KOA319" s="22"/>
      <c r="KOB319" s="22"/>
      <c r="KOC319" s="22"/>
      <c r="KOD319" s="22"/>
      <c r="KOE319" s="22"/>
      <c r="KOF319" s="22"/>
      <c r="KOG319" s="22"/>
      <c r="KOH319" s="22"/>
      <c r="KOI319" s="22"/>
      <c r="KOJ319" s="22"/>
      <c r="KOK319" s="22"/>
      <c r="KOL319" s="22"/>
      <c r="KOM319" s="22"/>
      <c r="KON319" s="22"/>
      <c r="KOO319" s="22"/>
      <c r="KOP319" s="22"/>
      <c r="KOQ319" s="22"/>
      <c r="KOR319" s="22"/>
      <c r="KOS319" s="22"/>
      <c r="KOT319" s="22"/>
      <c r="KOU319" s="22"/>
      <c r="KOV319" s="22"/>
      <c r="KOW319" s="22"/>
      <c r="KOX319" s="22"/>
      <c r="KOY319" s="22"/>
      <c r="KOZ319" s="22"/>
      <c r="KPA319" s="22"/>
      <c r="KPB319" s="22"/>
      <c r="KPC319" s="22"/>
      <c r="KPD319" s="22"/>
      <c r="KPE319" s="22"/>
      <c r="KPF319" s="22"/>
      <c r="KPG319" s="22"/>
      <c r="KPH319" s="22"/>
      <c r="KPI319" s="22"/>
      <c r="KPJ319" s="22"/>
      <c r="KPK319" s="22"/>
      <c r="KPL319" s="22"/>
      <c r="KPM319" s="22"/>
      <c r="KPN319" s="22"/>
      <c r="KPO319" s="22"/>
      <c r="KPP319" s="22"/>
      <c r="KPQ319" s="22"/>
      <c r="KPR319" s="22"/>
      <c r="KPS319" s="22"/>
      <c r="KPT319" s="22"/>
      <c r="KPU319" s="22"/>
      <c r="KPV319" s="22"/>
      <c r="KPW319" s="22"/>
      <c r="KPX319" s="22"/>
      <c r="KPY319" s="22"/>
      <c r="KPZ319" s="22"/>
      <c r="KQA319" s="22"/>
      <c r="KQB319" s="22"/>
      <c r="KQC319" s="22"/>
      <c r="KQD319" s="22"/>
      <c r="KQE319" s="22"/>
      <c r="KQF319" s="22"/>
      <c r="KQG319" s="22"/>
      <c r="KQH319" s="22"/>
      <c r="KQI319" s="22"/>
      <c r="KQJ319" s="22"/>
      <c r="KQK319" s="22"/>
      <c r="KQL319" s="22"/>
      <c r="KQM319" s="22"/>
      <c r="KQN319" s="22"/>
      <c r="KQO319" s="22"/>
      <c r="KQP319" s="22"/>
      <c r="KQQ319" s="22"/>
      <c r="KQR319" s="22"/>
      <c r="KQS319" s="22"/>
      <c r="KQT319" s="22"/>
      <c r="KQU319" s="22"/>
      <c r="KQV319" s="22"/>
      <c r="KQW319" s="22"/>
      <c r="KQX319" s="22"/>
      <c r="KQY319" s="22"/>
      <c r="KQZ319" s="22"/>
      <c r="KRA319" s="22"/>
      <c r="KRB319" s="22"/>
      <c r="KRC319" s="22"/>
      <c r="KRD319" s="22"/>
      <c r="KRE319" s="22"/>
      <c r="KRF319" s="22"/>
      <c r="KRG319" s="22"/>
      <c r="KRH319" s="22"/>
      <c r="KRI319" s="22"/>
      <c r="KRJ319" s="22"/>
      <c r="KRK319" s="22"/>
      <c r="KRL319" s="22"/>
      <c r="KRM319" s="22"/>
      <c r="KRN319" s="22"/>
      <c r="KRO319" s="22"/>
      <c r="KRP319" s="22"/>
      <c r="KRQ319" s="22"/>
      <c r="KRR319" s="22"/>
      <c r="KRS319" s="22"/>
      <c r="KRT319" s="22"/>
      <c r="KRU319" s="22"/>
      <c r="KRV319" s="22"/>
      <c r="KRW319" s="22"/>
      <c r="KRX319" s="22"/>
      <c r="KRY319" s="22"/>
      <c r="KRZ319" s="22"/>
      <c r="KSA319" s="22"/>
      <c r="KSB319" s="22"/>
      <c r="KSC319" s="22"/>
      <c r="KSD319" s="22"/>
      <c r="KSE319" s="22"/>
      <c r="KSF319" s="22"/>
      <c r="KSG319" s="22"/>
      <c r="KSH319" s="22"/>
      <c r="KSI319" s="22"/>
      <c r="KSJ319" s="22"/>
      <c r="KSK319" s="22"/>
      <c r="KSL319" s="22"/>
      <c r="KSM319" s="22"/>
      <c r="KSN319" s="22"/>
      <c r="KSO319" s="22"/>
      <c r="KSP319" s="22"/>
      <c r="KSQ319" s="22"/>
      <c r="KSR319" s="22"/>
      <c r="KSS319" s="22"/>
      <c r="KST319" s="22"/>
      <c r="KSU319" s="22"/>
      <c r="KSV319" s="22"/>
      <c r="KSW319" s="22"/>
      <c r="KSX319" s="22"/>
      <c r="KSY319" s="22"/>
      <c r="KSZ319" s="22"/>
      <c r="KTA319" s="22"/>
      <c r="KTB319" s="22"/>
      <c r="KTC319" s="22"/>
      <c r="KTD319" s="22"/>
      <c r="KTE319" s="22"/>
      <c r="KTF319" s="22"/>
      <c r="KTG319" s="22"/>
      <c r="KTH319" s="22"/>
      <c r="KTI319" s="22"/>
      <c r="KTJ319" s="22"/>
      <c r="KTK319" s="22"/>
      <c r="KTL319" s="22"/>
      <c r="KTM319" s="22"/>
      <c r="KTN319" s="22"/>
      <c r="KTO319" s="22"/>
      <c r="KTP319" s="22"/>
      <c r="KTQ319" s="22"/>
      <c r="KTR319" s="22"/>
      <c r="KTS319" s="22"/>
      <c r="KTT319" s="22"/>
      <c r="KTU319" s="22"/>
      <c r="KTV319" s="22"/>
      <c r="KTW319" s="22"/>
      <c r="KTX319" s="22"/>
      <c r="KTY319" s="22"/>
      <c r="KTZ319" s="22"/>
      <c r="KUA319" s="22"/>
      <c r="KUB319" s="22"/>
      <c r="KUC319" s="22"/>
      <c r="KUD319" s="22"/>
      <c r="KUE319" s="22"/>
      <c r="KUF319" s="22"/>
      <c r="KUG319" s="22"/>
      <c r="KUH319" s="22"/>
      <c r="KUI319" s="22"/>
      <c r="KUJ319" s="22"/>
      <c r="KUK319" s="22"/>
      <c r="KUL319" s="22"/>
      <c r="KUM319" s="22"/>
      <c r="KUN319" s="22"/>
      <c r="KUO319" s="22"/>
      <c r="KUP319" s="22"/>
      <c r="KUQ319" s="22"/>
      <c r="KUR319" s="22"/>
      <c r="KUS319" s="22"/>
      <c r="KUT319" s="22"/>
      <c r="KUU319" s="22"/>
      <c r="KUV319" s="22"/>
      <c r="KUW319" s="22"/>
      <c r="KUX319" s="22"/>
      <c r="KUY319" s="22"/>
      <c r="KUZ319" s="22"/>
      <c r="KVA319" s="22"/>
      <c r="KVB319" s="22"/>
      <c r="KVC319" s="22"/>
      <c r="KVD319" s="22"/>
      <c r="KVE319" s="22"/>
      <c r="KVF319" s="22"/>
      <c r="KVG319" s="22"/>
      <c r="KVH319" s="22"/>
      <c r="KVI319" s="22"/>
      <c r="KVJ319" s="22"/>
      <c r="KVK319" s="22"/>
      <c r="KVL319" s="22"/>
      <c r="KVM319" s="22"/>
      <c r="KVN319" s="22"/>
      <c r="KVO319" s="22"/>
      <c r="KVP319" s="22"/>
      <c r="KVQ319" s="22"/>
      <c r="KVR319" s="22"/>
      <c r="KVS319" s="22"/>
      <c r="KVT319" s="22"/>
      <c r="KVU319" s="22"/>
      <c r="KVV319" s="22"/>
      <c r="KVW319" s="22"/>
      <c r="KVX319" s="22"/>
      <c r="KVY319" s="22"/>
      <c r="KVZ319" s="22"/>
      <c r="KWA319" s="22"/>
      <c r="KWB319" s="22"/>
      <c r="KWC319" s="22"/>
      <c r="KWD319" s="22"/>
      <c r="KWE319" s="22"/>
      <c r="KWF319" s="22"/>
      <c r="KWG319" s="22"/>
      <c r="KWH319" s="22"/>
      <c r="KWI319" s="22"/>
      <c r="KWJ319" s="22"/>
      <c r="KWK319" s="22"/>
      <c r="KWL319" s="22"/>
      <c r="KWM319" s="22"/>
      <c r="KWN319" s="22"/>
      <c r="KWO319" s="22"/>
      <c r="KWP319" s="22"/>
      <c r="KWQ319" s="22"/>
      <c r="KWR319" s="22"/>
      <c r="KWS319" s="22"/>
      <c r="KWT319" s="22"/>
      <c r="KWU319" s="22"/>
      <c r="KWV319" s="22"/>
      <c r="KWW319" s="22"/>
      <c r="KWX319" s="22"/>
      <c r="KWY319" s="22"/>
      <c r="KWZ319" s="22"/>
      <c r="KXA319" s="22"/>
      <c r="KXB319" s="22"/>
      <c r="KXC319" s="22"/>
      <c r="KXD319" s="22"/>
      <c r="KXE319" s="22"/>
      <c r="KXF319" s="22"/>
      <c r="KXG319" s="22"/>
      <c r="KXH319" s="22"/>
      <c r="KXI319" s="22"/>
      <c r="KXJ319" s="22"/>
      <c r="KXK319" s="22"/>
      <c r="KXL319" s="22"/>
      <c r="KXM319" s="22"/>
      <c r="KXN319" s="22"/>
      <c r="KXO319" s="22"/>
      <c r="KXP319" s="22"/>
      <c r="KXQ319" s="22"/>
      <c r="KXR319" s="22"/>
      <c r="KXS319" s="22"/>
      <c r="KXT319" s="22"/>
      <c r="KXU319" s="22"/>
      <c r="KXV319" s="22"/>
      <c r="KXW319" s="22"/>
      <c r="KXX319" s="22"/>
      <c r="KXY319" s="22"/>
      <c r="KXZ319" s="22"/>
      <c r="KYA319" s="22"/>
      <c r="KYB319" s="22"/>
      <c r="KYC319" s="22"/>
      <c r="KYD319" s="22"/>
      <c r="KYE319" s="22"/>
      <c r="KYF319" s="22"/>
      <c r="KYG319" s="22"/>
      <c r="KYH319" s="22"/>
      <c r="KYI319" s="22"/>
      <c r="KYJ319" s="22"/>
      <c r="KYK319" s="22"/>
      <c r="KYL319" s="22"/>
      <c r="KYM319" s="22"/>
      <c r="KYN319" s="22"/>
      <c r="KYO319" s="22"/>
      <c r="KYP319" s="22"/>
      <c r="KYQ319" s="22"/>
      <c r="KYR319" s="22"/>
      <c r="KYS319" s="22"/>
      <c r="KYT319" s="22"/>
      <c r="KYU319" s="22"/>
      <c r="KYV319" s="22"/>
      <c r="KYW319" s="22"/>
      <c r="KYX319" s="22"/>
      <c r="KYY319" s="22"/>
      <c r="KYZ319" s="22"/>
      <c r="KZA319" s="22"/>
      <c r="KZB319" s="22"/>
      <c r="KZC319" s="22"/>
      <c r="KZD319" s="22"/>
      <c r="KZE319" s="22"/>
      <c r="KZF319" s="22"/>
      <c r="KZG319" s="22"/>
      <c r="KZH319" s="22"/>
      <c r="KZI319" s="22"/>
      <c r="KZJ319" s="22"/>
      <c r="KZK319" s="22"/>
      <c r="KZL319" s="22"/>
      <c r="KZM319" s="22"/>
      <c r="KZN319" s="22"/>
      <c r="KZO319" s="22"/>
      <c r="KZP319" s="22"/>
      <c r="KZQ319" s="22"/>
      <c r="KZR319" s="22"/>
      <c r="KZS319" s="22"/>
      <c r="KZT319" s="22"/>
      <c r="KZU319" s="22"/>
      <c r="KZV319" s="22"/>
      <c r="KZW319" s="22"/>
      <c r="KZX319" s="22"/>
      <c r="KZY319" s="22"/>
      <c r="KZZ319" s="22"/>
      <c r="LAA319" s="22"/>
      <c r="LAB319" s="22"/>
      <c r="LAC319" s="22"/>
      <c r="LAD319" s="22"/>
      <c r="LAE319" s="22"/>
      <c r="LAF319" s="22"/>
      <c r="LAG319" s="22"/>
      <c r="LAH319" s="22"/>
      <c r="LAI319" s="22"/>
      <c r="LAJ319" s="22"/>
      <c r="LAK319" s="22"/>
      <c r="LAL319" s="22"/>
      <c r="LAM319" s="22"/>
      <c r="LAN319" s="22"/>
      <c r="LAO319" s="22"/>
      <c r="LAP319" s="22"/>
      <c r="LAQ319" s="22"/>
      <c r="LAR319" s="22"/>
      <c r="LAS319" s="22"/>
      <c r="LAT319" s="22"/>
      <c r="LAU319" s="22"/>
      <c r="LAV319" s="22"/>
      <c r="LAW319" s="22"/>
      <c r="LAX319" s="22"/>
      <c r="LAY319" s="22"/>
      <c r="LAZ319" s="22"/>
      <c r="LBA319" s="22"/>
      <c r="LBB319" s="22"/>
      <c r="LBC319" s="22"/>
      <c r="LBD319" s="22"/>
      <c r="LBE319" s="22"/>
      <c r="LBF319" s="22"/>
      <c r="LBG319" s="22"/>
      <c r="LBH319" s="22"/>
      <c r="LBI319" s="22"/>
      <c r="LBJ319" s="22"/>
      <c r="LBK319" s="22"/>
      <c r="LBL319" s="22"/>
      <c r="LBM319" s="22"/>
      <c r="LBN319" s="22"/>
      <c r="LBO319" s="22"/>
      <c r="LBP319" s="22"/>
      <c r="LBQ319" s="22"/>
      <c r="LBR319" s="22"/>
      <c r="LBS319" s="22"/>
      <c r="LBT319" s="22"/>
      <c r="LBU319" s="22"/>
      <c r="LBV319" s="22"/>
      <c r="LBW319" s="22"/>
      <c r="LBX319" s="22"/>
      <c r="LBY319" s="22"/>
      <c r="LBZ319" s="22"/>
      <c r="LCA319" s="22"/>
      <c r="LCB319" s="22"/>
      <c r="LCC319" s="22"/>
      <c r="LCD319" s="22"/>
      <c r="LCE319" s="22"/>
      <c r="LCF319" s="22"/>
      <c r="LCG319" s="22"/>
      <c r="LCH319" s="22"/>
      <c r="LCI319" s="22"/>
      <c r="LCJ319" s="22"/>
      <c r="LCK319" s="22"/>
      <c r="LCL319" s="22"/>
      <c r="LCM319" s="22"/>
      <c r="LCN319" s="22"/>
      <c r="LCO319" s="22"/>
      <c r="LCP319" s="22"/>
      <c r="LCQ319" s="22"/>
      <c r="LCR319" s="22"/>
      <c r="LCS319" s="22"/>
      <c r="LCT319" s="22"/>
      <c r="LCU319" s="22"/>
      <c r="LCV319" s="22"/>
      <c r="LCW319" s="22"/>
      <c r="LCX319" s="22"/>
      <c r="LCY319" s="22"/>
      <c r="LCZ319" s="22"/>
      <c r="LDA319" s="22"/>
      <c r="LDB319" s="22"/>
      <c r="LDC319" s="22"/>
      <c r="LDD319" s="22"/>
      <c r="LDE319" s="22"/>
      <c r="LDF319" s="22"/>
      <c r="LDG319" s="22"/>
      <c r="LDH319" s="22"/>
      <c r="LDI319" s="22"/>
      <c r="LDJ319" s="22"/>
      <c r="LDK319" s="22"/>
      <c r="LDL319" s="22"/>
      <c r="LDM319" s="22"/>
      <c r="LDN319" s="22"/>
      <c r="LDO319" s="22"/>
      <c r="LDP319" s="22"/>
      <c r="LDQ319" s="22"/>
      <c r="LDR319" s="22"/>
      <c r="LDS319" s="22"/>
      <c r="LDT319" s="22"/>
      <c r="LDU319" s="22"/>
      <c r="LDV319" s="22"/>
      <c r="LDW319" s="22"/>
      <c r="LDX319" s="22"/>
      <c r="LDY319" s="22"/>
      <c r="LDZ319" s="22"/>
      <c r="LEA319" s="22"/>
      <c r="LEB319" s="22"/>
      <c r="LEC319" s="22"/>
      <c r="LED319" s="22"/>
      <c r="LEE319" s="22"/>
      <c r="LEF319" s="22"/>
      <c r="LEG319" s="22"/>
      <c r="LEH319" s="22"/>
      <c r="LEI319" s="22"/>
      <c r="LEJ319" s="22"/>
      <c r="LEK319" s="22"/>
      <c r="LEL319" s="22"/>
      <c r="LEM319" s="22"/>
      <c r="LEN319" s="22"/>
      <c r="LEO319" s="22"/>
      <c r="LEP319" s="22"/>
      <c r="LEQ319" s="22"/>
      <c r="LER319" s="22"/>
      <c r="LES319" s="22"/>
      <c r="LET319" s="22"/>
      <c r="LEU319" s="22"/>
      <c r="LEV319" s="22"/>
      <c r="LEW319" s="22"/>
      <c r="LEX319" s="22"/>
      <c r="LEY319" s="22"/>
      <c r="LEZ319" s="22"/>
      <c r="LFA319" s="22"/>
      <c r="LFB319" s="22"/>
      <c r="LFC319" s="22"/>
      <c r="LFD319" s="22"/>
      <c r="LFE319" s="22"/>
      <c r="LFF319" s="22"/>
      <c r="LFG319" s="22"/>
      <c r="LFH319" s="22"/>
      <c r="LFI319" s="22"/>
      <c r="LFJ319" s="22"/>
      <c r="LFK319" s="22"/>
      <c r="LFL319" s="22"/>
      <c r="LFM319" s="22"/>
      <c r="LFN319" s="22"/>
      <c r="LFO319" s="22"/>
      <c r="LFP319" s="22"/>
      <c r="LFQ319" s="22"/>
      <c r="LFR319" s="22"/>
      <c r="LFS319" s="22"/>
      <c r="LFT319" s="22"/>
      <c r="LFU319" s="22"/>
      <c r="LFV319" s="22"/>
      <c r="LFW319" s="22"/>
      <c r="LFX319" s="22"/>
      <c r="LFY319" s="22"/>
      <c r="LFZ319" s="22"/>
      <c r="LGA319" s="22"/>
      <c r="LGB319" s="22"/>
      <c r="LGC319" s="22"/>
      <c r="LGD319" s="22"/>
      <c r="LGE319" s="22"/>
      <c r="LGF319" s="22"/>
      <c r="LGG319" s="22"/>
      <c r="LGH319" s="22"/>
      <c r="LGI319" s="22"/>
      <c r="LGJ319" s="22"/>
      <c r="LGK319" s="22"/>
      <c r="LGL319" s="22"/>
      <c r="LGM319" s="22"/>
      <c r="LGN319" s="22"/>
      <c r="LGO319" s="22"/>
      <c r="LGP319" s="22"/>
      <c r="LGQ319" s="22"/>
      <c r="LGR319" s="22"/>
      <c r="LGS319" s="22"/>
      <c r="LGT319" s="22"/>
      <c r="LGU319" s="22"/>
      <c r="LGV319" s="22"/>
      <c r="LGW319" s="22"/>
      <c r="LGX319" s="22"/>
      <c r="LGY319" s="22"/>
      <c r="LGZ319" s="22"/>
      <c r="LHA319" s="22"/>
      <c r="LHB319" s="22"/>
      <c r="LHC319" s="22"/>
      <c r="LHD319" s="22"/>
      <c r="LHE319" s="22"/>
      <c r="LHF319" s="22"/>
      <c r="LHG319" s="22"/>
      <c r="LHH319" s="22"/>
      <c r="LHI319" s="22"/>
      <c r="LHJ319" s="22"/>
      <c r="LHK319" s="22"/>
      <c r="LHL319" s="22"/>
      <c r="LHM319" s="22"/>
      <c r="LHN319" s="22"/>
      <c r="LHO319" s="22"/>
      <c r="LHP319" s="22"/>
      <c r="LHQ319" s="22"/>
      <c r="LHR319" s="22"/>
      <c r="LHS319" s="22"/>
      <c r="LHT319" s="22"/>
      <c r="LHU319" s="22"/>
      <c r="LHV319" s="22"/>
      <c r="LHW319" s="22"/>
      <c r="LHX319" s="22"/>
      <c r="LHY319" s="22"/>
      <c r="LHZ319" s="22"/>
      <c r="LIA319" s="22"/>
      <c r="LIB319" s="22"/>
      <c r="LIC319" s="22"/>
      <c r="LID319" s="22"/>
      <c r="LIE319" s="22"/>
      <c r="LIF319" s="22"/>
      <c r="LIG319" s="22"/>
      <c r="LIH319" s="22"/>
      <c r="LII319" s="22"/>
      <c r="LIJ319" s="22"/>
      <c r="LIK319" s="22"/>
      <c r="LIL319" s="22"/>
      <c r="LIM319" s="22"/>
      <c r="LIN319" s="22"/>
      <c r="LIO319" s="22"/>
      <c r="LIP319" s="22"/>
      <c r="LIQ319" s="22"/>
      <c r="LIR319" s="22"/>
      <c r="LIS319" s="22"/>
      <c r="LIT319" s="22"/>
      <c r="LIU319" s="22"/>
      <c r="LIV319" s="22"/>
      <c r="LIW319" s="22"/>
      <c r="LIX319" s="22"/>
      <c r="LIY319" s="22"/>
      <c r="LIZ319" s="22"/>
      <c r="LJA319" s="22"/>
      <c r="LJB319" s="22"/>
      <c r="LJC319" s="22"/>
      <c r="LJD319" s="22"/>
      <c r="LJE319" s="22"/>
      <c r="LJF319" s="22"/>
      <c r="LJG319" s="22"/>
      <c r="LJH319" s="22"/>
      <c r="LJI319" s="22"/>
      <c r="LJJ319" s="22"/>
      <c r="LJK319" s="22"/>
      <c r="LJL319" s="22"/>
      <c r="LJM319" s="22"/>
      <c r="LJN319" s="22"/>
      <c r="LJO319" s="22"/>
      <c r="LJP319" s="22"/>
      <c r="LJQ319" s="22"/>
      <c r="LJR319" s="22"/>
      <c r="LJS319" s="22"/>
      <c r="LJT319" s="22"/>
      <c r="LJU319" s="22"/>
      <c r="LJV319" s="22"/>
      <c r="LJW319" s="22"/>
      <c r="LJX319" s="22"/>
      <c r="LJY319" s="22"/>
      <c r="LJZ319" s="22"/>
      <c r="LKA319" s="22"/>
      <c r="LKB319" s="22"/>
      <c r="LKC319" s="22"/>
      <c r="LKD319" s="22"/>
      <c r="LKE319" s="22"/>
      <c r="LKF319" s="22"/>
      <c r="LKG319" s="22"/>
      <c r="LKH319" s="22"/>
      <c r="LKI319" s="22"/>
      <c r="LKJ319" s="22"/>
      <c r="LKK319" s="22"/>
      <c r="LKL319" s="22"/>
      <c r="LKM319" s="22"/>
      <c r="LKN319" s="22"/>
      <c r="LKO319" s="22"/>
      <c r="LKP319" s="22"/>
      <c r="LKQ319" s="22"/>
      <c r="LKR319" s="22"/>
      <c r="LKS319" s="22"/>
      <c r="LKT319" s="22"/>
      <c r="LKU319" s="22"/>
      <c r="LKV319" s="22"/>
      <c r="LKW319" s="22"/>
      <c r="LKX319" s="22"/>
      <c r="LKY319" s="22"/>
      <c r="LKZ319" s="22"/>
      <c r="LLA319" s="22"/>
      <c r="LLB319" s="22"/>
      <c r="LLC319" s="22"/>
      <c r="LLD319" s="22"/>
      <c r="LLE319" s="22"/>
      <c r="LLF319" s="22"/>
      <c r="LLG319" s="22"/>
      <c r="LLH319" s="22"/>
      <c r="LLI319" s="22"/>
      <c r="LLJ319" s="22"/>
      <c r="LLK319" s="22"/>
      <c r="LLL319" s="22"/>
      <c r="LLM319" s="22"/>
      <c r="LLN319" s="22"/>
      <c r="LLO319" s="22"/>
      <c r="LLP319" s="22"/>
      <c r="LLQ319" s="22"/>
      <c r="LLR319" s="22"/>
      <c r="LLS319" s="22"/>
      <c r="LLT319" s="22"/>
      <c r="LLU319" s="22"/>
      <c r="LLV319" s="22"/>
      <c r="LLW319" s="22"/>
      <c r="LLX319" s="22"/>
      <c r="LLY319" s="22"/>
      <c r="LLZ319" s="22"/>
      <c r="LMA319" s="22"/>
      <c r="LMB319" s="22"/>
      <c r="LMC319" s="22"/>
      <c r="LMD319" s="22"/>
      <c r="LME319" s="22"/>
      <c r="LMF319" s="22"/>
      <c r="LMG319" s="22"/>
      <c r="LMH319" s="22"/>
      <c r="LMI319" s="22"/>
      <c r="LMJ319" s="22"/>
      <c r="LMK319" s="22"/>
      <c r="LML319" s="22"/>
      <c r="LMM319" s="22"/>
      <c r="LMN319" s="22"/>
      <c r="LMO319" s="22"/>
      <c r="LMP319" s="22"/>
      <c r="LMQ319" s="22"/>
      <c r="LMR319" s="22"/>
      <c r="LMS319" s="22"/>
      <c r="LMT319" s="22"/>
      <c r="LMU319" s="22"/>
      <c r="LMV319" s="22"/>
      <c r="LMW319" s="22"/>
      <c r="LMX319" s="22"/>
      <c r="LMY319" s="22"/>
      <c r="LMZ319" s="22"/>
      <c r="LNA319" s="22"/>
      <c r="LNB319" s="22"/>
      <c r="LNC319" s="22"/>
      <c r="LND319" s="22"/>
      <c r="LNE319" s="22"/>
      <c r="LNF319" s="22"/>
      <c r="LNG319" s="22"/>
      <c r="LNH319" s="22"/>
      <c r="LNI319" s="22"/>
      <c r="LNJ319" s="22"/>
      <c r="LNK319" s="22"/>
      <c r="LNL319" s="22"/>
      <c r="LNM319" s="22"/>
      <c r="LNN319" s="22"/>
      <c r="LNO319" s="22"/>
      <c r="LNP319" s="22"/>
      <c r="LNQ319" s="22"/>
      <c r="LNR319" s="22"/>
      <c r="LNS319" s="22"/>
      <c r="LNT319" s="22"/>
      <c r="LNU319" s="22"/>
      <c r="LNV319" s="22"/>
      <c r="LNW319" s="22"/>
      <c r="LNX319" s="22"/>
      <c r="LNY319" s="22"/>
      <c r="LNZ319" s="22"/>
      <c r="LOA319" s="22"/>
      <c r="LOB319" s="22"/>
      <c r="LOC319" s="22"/>
      <c r="LOD319" s="22"/>
      <c r="LOE319" s="22"/>
      <c r="LOF319" s="22"/>
      <c r="LOG319" s="22"/>
      <c r="LOH319" s="22"/>
      <c r="LOI319" s="22"/>
      <c r="LOJ319" s="22"/>
      <c r="LOK319" s="22"/>
      <c r="LOL319" s="22"/>
      <c r="LOM319" s="22"/>
      <c r="LON319" s="22"/>
      <c r="LOO319" s="22"/>
      <c r="LOP319" s="22"/>
      <c r="LOQ319" s="22"/>
      <c r="LOR319" s="22"/>
      <c r="LOS319" s="22"/>
      <c r="LOT319" s="22"/>
      <c r="LOU319" s="22"/>
      <c r="LOV319" s="22"/>
      <c r="LOW319" s="22"/>
      <c r="LOX319" s="22"/>
      <c r="LOY319" s="22"/>
      <c r="LOZ319" s="22"/>
      <c r="LPA319" s="22"/>
      <c r="LPB319" s="22"/>
      <c r="LPC319" s="22"/>
      <c r="LPD319" s="22"/>
      <c r="LPE319" s="22"/>
      <c r="LPF319" s="22"/>
      <c r="LPG319" s="22"/>
      <c r="LPH319" s="22"/>
      <c r="LPI319" s="22"/>
      <c r="LPJ319" s="22"/>
      <c r="LPK319" s="22"/>
      <c r="LPL319" s="22"/>
      <c r="LPM319" s="22"/>
      <c r="LPN319" s="22"/>
      <c r="LPO319" s="22"/>
      <c r="LPP319" s="22"/>
      <c r="LPQ319" s="22"/>
      <c r="LPR319" s="22"/>
      <c r="LPS319" s="22"/>
      <c r="LPT319" s="22"/>
      <c r="LPU319" s="22"/>
      <c r="LPV319" s="22"/>
      <c r="LPW319" s="22"/>
      <c r="LPX319" s="22"/>
      <c r="LPY319" s="22"/>
      <c r="LPZ319" s="22"/>
      <c r="LQA319" s="22"/>
      <c r="LQB319" s="22"/>
      <c r="LQC319" s="22"/>
      <c r="LQD319" s="22"/>
      <c r="LQE319" s="22"/>
      <c r="LQF319" s="22"/>
      <c r="LQG319" s="22"/>
      <c r="LQH319" s="22"/>
      <c r="LQI319" s="22"/>
      <c r="LQJ319" s="22"/>
      <c r="LQK319" s="22"/>
      <c r="LQL319" s="22"/>
      <c r="LQM319" s="22"/>
      <c r="LQN319" s="22"/>
      <c r="LQO319" s="22"/>
      <c r="LQP319" s="22"/>
      <c r="LQQ319" s="22"/>
      <c r="LQR319" s="22"/>
      <c r="LQS319" s="22"/>
      <c r="LQT319" s="22"/>
      <c r="LQU319" s="22"/>
      <c r="LQV319" s="22"/>
      <c r="LQW319" s="22"/>
      <c r="LQX319" s="22"/>
      <c r="LQY319" s="22"/>
      <c r="LQZ319" s="22"/>
      <c r="LRA319" s="22"/>
      <c r="LRB319" s="22"/>
      <c r="LRC319" s="22"/>
      <c r="LRD319" s="22"/>
      <c r="LRE319" s="22"/>
      <c r="LRF319" s="22"/>
      <c r="LRG319" s="22"/>
      <c r="LRH319" s="22"/>
      <c r="LRI319" s="22"/>
      <c r="LRJ319" s="22"/>
      <c r="LRK319" s="22"/>
      <c r="LRL319" s="22"/>
      <c r="LRM319" s="22"/>
      <c r="LRN319" s="22"/>
      <c r="LRO319" s="22"/>
      <c r="LRP319" s="22"/>
      <c r="LRQ319" s="22"/>
      <c r="LRR319" s="22"/>
      <c r="LRS319" s="22"/>
      <c r="LRT319" s="22"/>
      <c r="LRU319" s="22"/>
      <c r="LRV319" s="22"/>
      <c r="LRW319" s="22"/>
      <c r="LRX319" s="22"/>
      <c r="LRY319" s="22"/>
      <c r="LRZ319" s="22"/>
      <c r="LSA319" s="22"/>
      <c r="LSB319" s="22"/>
      <c r="LSC319" s="22"/>
      <c r="LSD319" s="22"/>
      <c r="LSE319" s="22"/>
      <c r="LSF319" s="22"/>
      <c r="LSG319" s="22"/>
      <c r="LSH319" s="22"/>
      <c r="LSI319" s="22"/>
      <c r="LSJ319" s="22"/>
      <c r="LSK319" s="22"/>
      <c r="LSL319" s="22"/>
      <c r="LSM319" s="22"/>
      <c r="LSN319" s="22"/>
      <c r="LSO319" s="22"/>
      <c r="LSP319" s="22"/>
      <c r="LSQ319" s="22"/>
      <c r="LSR319" s="22"/>
      <c r="LSS319" s="22"/>
      <c r="LST319" s="22"/>
      <c r="LSU319" s="22"/>
      <c r="LSV319" s="22"/>
      <c r="LSW319" s="22"/>
      <c r="LSX319" s="22"/>
      <c r="LSY319" s="22"/>
      <c r="LSZ319" s="22"/>
      <c r="LTA319" s="22"/>
      <c r="LTB319" s="22"/>
      <c r="LTC319" s="22"/>
      <c r="LTD319" s="22"/>
      <c r="LTE319" s="22"/>
      <c r="LTF319" s="22"/>
      <c r="LTG319" s="22"/>
      <c r="LTH319" s="22"/>
      <c r="LTI319" s="22"/>
      <c r="LTJ319" s="22"/>
      <c r="LTK319" s="22"/>
      <c r="LTL319" s="22"/>
      <c r="LTM319" s="22"/>
      <c r="LTN319" s="22"/>
      <c r="LTO319" s="22"/>
      <c r="LTP319" s="22"/>
      <c r="LTQ319" s="22"/>
      <c r="LTR319" s="22"/>
      <c r="LTS319" s="22"/>
      <c r="LTT319" s="22"/>
      <c r="LTU319" s="22"/>
      <c r="LTV319" s="22"/>
      <c r="LTW319" s="22"/>
      <c r="LTX319" s="22"/>
      <c r="LTY319" s="22"/>
      <c r="LTZ319" s="22"/>
      <c r="LUA319" s="22"/>
      <c r="LUB319" s="22"/>
      <c r="LUC319" s="22"/>
      <c r="LUD319" s="22"/>
      <c r="LUE319" s="22"/>
      <c r="LUF319" s="22"/>
      <c r="LUG319" s="22"/>
      <c r="LUH319" s="22"/>
      <c r="LUI319" s="22"/>
      <c r="LUJ319" s="22"/>
      <c r="LUK319" s="22"/>
      <c r="LUL319" s="22"/>
      <c r="LUM319" s="22"/>
      <c r="LUN319" s="22"/>
      <c r="LUO319" s="22"/>
      <c r="LUP319" s="22"/>
      <c r="LUQ319" s="22"/>
      <c r="LUR319" s="22"/>
      <c r="LUS319" s="22"/>
      <c r="LUT319" s="22"/>
      <c r="LUU319" s="22"/>
      <c r="LUV319" s="22"/>
      <c r="LUW319" s="22"/>
      <c r="LUX319" s="22"/>
      <c r="LUY319" s="22"/>
      <c r="LUZ319" s="22"/>
      <c r="LVA319" s="22"/>
      <c r="LVB319" s="22"/>
      <c r="LVC319" s="22"/>
      <c r="LVD319" s="22"/>
      <c r="LVE319" s="22"/>
      <c r="LVF319" s="22"/>
      <c r="LVG319" s="22"/>
      <c r="LVH319" s="22"/>
      <c r="LVI319" s="22"/>
      <c r="LVJ319" s="22"/>
      <c r="LVK319" s="22"/>
      <c r="LVL319" s="22"/>
      <c r="LVM319" s="22"/>
      <c r="LVN319" s="22"/>
      <c r="LVO319" s="22"/>
      <c r="LVP319" s="22"/>
      <c r="LVQ319" s="22"/>
      <c r="LVR319" s="22"/>
      <c r="LVS319" s="22"/>
      <c r="LVT319" s="22"/>
      <c r="LVU319" s="22"/>
      <c r="LVV319" s="22"/>
      <c r="LVW319" s="22"/>
      <c r="LVX319" s="22"/>
      <c r="LVY319" s="22"/>
      <c r="LVZ319" s="22"/>
      <c r="LWA319" s="22"/>
      <c r="LWB319" s="22"/>
      <c r="LWC319" s="22"/>
      <c r="LWD319" s="22"/>
      <c r="LWE319" s="22"/>
      <c r="LWF319" s="22"/>
      <c r="LWG319" s="22"/>
      <c r="LWH319" s="22"/>
      <c r="LWI319" s="22"/>
      <c r="LWJ319" s="22"/>
      <c r="LWK319" s="22"/>
      <c r="LWL319" s="22"/>
      <c r="LWM319" s="22"/>
      <c r="LWN319" s="22"/>
      <c r="LWO319" s="22"/>
      <c r="LWP319" s="22"/>
      <c r="LWQ319" s="22"/>
      <c r="LWR319" s="22"/>
      <c r="LWS319" s="22"/>
      <c r="LWT319" s="22"/>
      <c r="LWU319" s="22"/>
      <c r="LWV319" s="22"/>
      <c r="LWW319" s="22"/>
      <c r="LWX319" s="22"/>
      <c r="LWY319" s="22"/>
      <c r="LWZ319" s="22"/>
      <c r="LXA319" s="22"/>
      <c r="LXB319" s="22"/>
      <c r="LXC319" s="22"/>
      <c r="LXD319" s="22"/>
      <c r="LXE319" s="22"/>
      <c r="LXF319" s="22"/>
      <c r="LXG319" s="22"/>
      <c r="LXH319" s="22"/>
      <c r="LXI319" s="22"/>
      <c r="LXJ319" s="22"/>
      <c r="LXK319" s="22"/>
      <c r="LXL319" s="22"/>
      <c r="LXM319" s="22"/>
      <c r="LXN319" s="22"/>
      <c r="LXO319" s="22"/>
      <c r="LXP319" s="22"/>
      <c r="LXQ319" s="22"/>
      <c r="LXR319" s="22"/>
      <c r="LXS319" s="22"/>
      <c r="LXT319" s="22"/>
      <c r="LXU319" s="22"/>
      <c r="LXV319" s="22"/>
      <c r="LXW319" s="22"/>
      <c r="LXX319" s="22"/>
      <c r="LXY319" s="22"/>
      <c r="LXZ319" s="22"/>
      <c r="LYA319" s="22"/>
      <c r="LYB319" s="22"/>
      <c r="LYC319" s="22"/>
      <c r="LYD319" s="22"/>
      <c r="LYE319" s="22"/>
      <c r="LYF319" s="22"/>
      <c r="LYG319" s="22"/>
      <c r="LYH319" s="22"/>
      <c r="LYI319" s="22"/>
      <c r="LYJ319" s="22"/>
      <c r="LYK319" s="22"/>
      <c r="LYL319" s="22"/>
      <c r="LYM319" s="22"/>
      <c r="LYN319" s="22"/>
      <c r="LYO319" s="22"/>
      <c r="LYP319" s="22"/>
      <c r="LYQ319" s="22"/>
      <c r="LYR319" s="22"/>
      <c r="LYS319" s="22"/>
      <c r="LYT319" s="22"/>
      <c r="LYU319" s="22"/>
      <c r="LYV319" s="22"/>
      <c r="LYW319" s="22"/>
      <c r="LYX319" s="22"/>
      <c r="LYY319" s="22"/>
      <c r="LYZ319" s="22"/>
      <c r="LZA319" s="22"/>
      <c r="LZB319" s="22"/>
      <c r="LZC319" s="22"/>
      <c r="LZD319" s="22"/>
      <c r="LZE319" s="22"/>
      <c r="LZF319" s="22"/>
      <c r="LZG319" s="22"/>
      <c r="LZH319" s="22"/>
      <c r="LZI319" s="22"/>
      <c r="LZJ319" s="22"/>
      <c r="LZK319" s="22"/>
      <c r="LZL319" s="22"/>
      <c r="LZM319" s="22"/>
      <c r="LZN319" s="22"/>
      <c r="LZO319" s="22"/>
      <c r="LZP319" s="22"/>
      <c r="LZQ319" s="22"/>
      <c r="LZR319" s="22"/>
      <c r="LZS319" s="22"/>
      <c r="LZT319" s="22"/>
      <c r="LZU319" s="22"/>
      <c r="LZV319" s="22"/>
      <c r="LZW319" s="22"/>
      <c r="LZX319" s="22"/>
      <c r="LZY319" s="22"/>
      <c r="LZZ319" s="22"/>
      <c r="MAA319" s="22"/>
      <c r="MAB319" s="22"/>
      <c r="MAC319" s="22"/>
      <c r="MAD319" s="22"/>
      <c r="MAE319" s="22"/>
      <c r="MAF319" s="22"/>
      <c r="MAG319" s="22"/>
      <c r="MAH319" s="22"/>
      <c r="MAI319" s="22"/>
      <c r="MAJ319" s="22"/>
      <c r="MAK319" s="22"/>
      <c r="MAL319" s="22"/>
      <c r="MAM319" s="22"/>
      <c r="MAN319" s="22"/>
      <c r="MAO319" s="22"/>
      <c r="MAP319" s="22"/>
      <c r="MAQ319" s="22"/>
      <c r="MAR319" s="22"/>
      <c r="MAS319" s="22"/>
      <c r="MAT319" s="22"/>
      <c r="MAU319" s="22"/>
      <c r="MAV319" s="22"/>
      <c r="MAW319" s="22"/>
      <c r="MAX319" s="22"/>
      <c r="MAY319" s="22"/>
      <c r="MAZ319" s="22"/>
      <c r="MBA319" s="22"/>
      <c r="MBB319" s="22"/>
      <c r="MBC319" s="22"/>
      <c r="MBD319" s="22"/>
      <c r="MBE319" s="22"/>
      <c r="MBF319" s="22"/>
      <c r="MBG319" s="22"/>
      <c r="MBH319" s="22"/>
      <c r="MBI319" s="22"/>
      <c r="MBJ319" s="22"/>
      <c r="MBK319" s="22"/>
      <c r="MBL319" s="22"/>
      <c r="MBM319" s="22"/>
      <c r="MBN319" s="22"/>
      <c r="MBO319" s="22"/>
      <c r="MBP319" s="22"/>
      <c r="MBQ319" s="22"/>
      <c r="MBR319" s="22"/>
      <c r="MBS319" s="22"/>
      <c r="MBT319" s="22"/>
      <c r="MBU319" s="22"/>
      <c r="MBV319" s="22"/>
      <c r="MBW319" s="22"/>
      <c r="MBX319" s="22"/>
      <c r="MBY319" s="22"/>
      <c r="MBZ319" s="22"/>
      <c r="MCA319" s="22"/>
      <c r="MCB319" s="22"/>
      <c r="MCC319" s="22"/>
      <c r="MCD319" s="22"/>
      <c r="MCE319" s="22"/>
      <c r="MCF319" s="22"/>
      <c r="MCG319" s="22"/>
      <c r="MCH319" s="22"/>
      <c r="MCI319" s="22"/>
      <c r="MCJ319" s="22"/>
      <c r="MCK319" s="22"/>
      <c r="MCL319" s="22"/>
      <c r="MCM319" s="22"/>
      <c r="MCN319" s="22"/>
      <c r="MCO319" s="22"/>
      <c r="MCP319" s="22"/>
      <c r="MCQ319" s="22"/>
      <c r="MCR319" s="22"/>
      <c r="MCS319" s="22"/>
      <c r="MCT319" s="22"/>
      <c r="MCU319" s="22"/>
      <c r="MCV319" s="22"/>
      <c r="MCW319" s="22"/>
      <c r="MCX319" s="22"/>
      <c r="MCY319" s="22"/>
      <c r="MCZ319" s="22"/>
      <c r="MDA319" s="22"/>
      <c r="MDB319" s="22"/>
      <c r="MDC319" s="22"/>
      <c r="MDD319" s="22"/>
      <c r="MDE319" s="22"/>
      <c r="MDF319" s="22"/>
      <c r="MDG319" s="22"/>
      <c r="MDH319" s="22"/>
      <c r="MDI319" s="22"/>
      <c r="MDJ319" s="22"/>
      <c r="MDK319" s="22"/>
      <c r="MDL319" s="22"/>
      <c r="MDM319" s="22"/>
      <c r="MDN319" s="22"/>
      <c r="MDO319" s="22"/>
      <c r="MDP319" s="22"/>
      <c r="MDQ319" s="22"/>
      <c r="MDR319" s="22"/>
      <c r="MDS319" s="22"/>
      <c r="MDT319" s="22"/>
      <c r="MDU319" s="22"/>
      <c r="MDV319" s="22"/>
      <c r="MDW319" s="22"/>
      <c r="MDX319" s="22"/>
      <c r="MDY319" s="22"/>
      <c r="MDZ319" s="22"/>
      <c r="MEA319" s="22"/>
      <c r="MEB319" s="22"/>
      <c r="MEC319" s="22"/>
      <c r="MED319" s="22"/>
      <c r="MEE319" s="22"/>
      <c r="MEF319" s="22"/>
      <c r="MEG319" s="22"/>
      <c r="MEH319" s="22"/>
      <c r="MEI319" s="22"/>
      <c r="MEJ319" s="22"/>
      <c r="MEK319" s="22"/>
      <c r="MEL319" s="22"/>
      <c r="MEM319" s="22"/>
      <c r="MEN319" s="22"/>
      <c r="MEO319" s="22"/>
      <c r="MEP319" s="22"/>
      <c r="MEQ319" s="22"/>
      <c r="MER319" s="22"/>
      <c r="MES319" s="22"/>
      <c r="MET319" s="22"/>
      <c r="MEU319" s="22"/>
      <c r="MEV319" s="22"/>
      <c r="MEW319" s="22"/>
      <c r="MEX319" s="22"/>
      <c r="MEY319" s="22"/>
      <c r="MEZ319" s="22"/>
      <c r="MFA319" s="22"/>
      <c r="MFB319" s="22"/>
      <c r="MFC319" s="22"/>
      <c r="MFD319" s="22"/>
      <c r="MFE319" s="22"/>
      <c r="MFF319" s="22"/>
      <c r="MFG319" s="22"/>
      <c r="MFH319" s="22"/>
      <c r="MFI319" s="22"/>
      <c r="MFJ319" s="22"/>
      <c r="MFK319" s="22"/>
      <c r="MFL319" s="22"/>
      <c r="MFM319" s="22"/>
      <c r="MFN319" s="22"/>
      <c r="MFO319" s="22"/>
      <c r="MFP319" s="22"/>
      <c r="MFQ319" s="22"/>
      <c r="MFR319" s="22"/>
      <c r="MFS319" s="22"/>
      <c r="MFT319" s="22"/>
      <c r="MFU319" s="22"/>
      <c r="MFV319" s="22"/>
      <c r="MFW319" s="22"/>
      <c r="MFX319" s="22"/>
      <c r="MFY319" s="22"/>
      <c r="MFZ319" s="22"/>
      <c r="MGA319" s="22"/>
      <c r="MGB319" s="22"/>
      <c r="MGC319" s="22"/>
      <c r="MGD319" s="22"/>
      <c r="MGE319" s="22"/>
      <c r="MGF319" s="22"/>
      <c r="MGG319" s="22"/>
      <c r="MGH319" s="22"/>
      <c r="MGI319" s="22"/>
      <c r="MGJ319" s="22"/>
      <c r="MGK319" s="22"/>
      <c r="MGL319" s="22"/>
      <c r="MGM319" s="22"/>
      <c r="MGN319" s="22"/>
      <c r="MGO319" s="22"/>
      <c r="MGP319" s="22"/>
      <c r="MGQ319" s="22"/>
      <c r="MGR319" s="22"/>
      <c r="MGS319" s="22"/>
      <c r="MGT319" s="22"/>
      <c r="MGU319" s="22"/>
      <c r="MGV319" s="22"/>
      <c r="MGW319" s="22"/>
      <c r="MGX319" s="22"/>
      <c r="MGY319" s="22"/>
      <c r="MGZ319" s="22"/>
      <c r="MHA319" s="22"/>
      <c r="MHB319" s="22"/>
      <c r="MHC319" s="22"/>
      <c r="MHD319" s="22"/>
      <c r="MHE319" s="22"/>
      <c r="MHF319" s="22"/>
      <c r="MHG319" s="22"/>
      <c r="MHH319" s="22"/>
      <c r="MHI319" s="22"/>
      <c r="MHJ319" s="22"/>
      <c r="MHK319" s="22"/>
      <c r="MHL319" s="22"/>
      <c r="MHM319" s="22"/>
      <c r="MHN319" s="22"/>
      <c r="MHO319" s="22"/>
      <c r="MHP319" s="22"/>
      <c r="MHQ319" s="22"/>
      <c r="MHR319" s="22"/>
      <c r="MHS319" s="22"/>
      <c r="MHT319" s="22"/>
      <c r="MHU319" s="22"/>
      <c r="MHV319" s="22"/>
      <c r="MHW319" s="22"/>
      <c r="MHX319" s="22"/>
      <c r="MHY319" s="22"/>
      <c r="MHZ319" s="22"/>
      <c r="MIA319" s="22"/>
      <c r="MIB319" s="22"/>
      <c r="MIC319" s="22"/>
      <c r="MID319" s="22"/>
      <c r="MIE319" s="22"/>
      <c r="MIF319" s="22"/>
      <c r="MIG319" s="22"/>
      <c r="MIH319" s="22"/>
      <c r="MII319" s="22"/>
      <c r="MIJ319" s="22"/>
      <c r="MIK319" s="22"/>
      <c r="MIL319" s="22"/>
      <c r="MIM319" s="22"/>
      <c r="MIN319" s="22"/>
      <c r="MIO319" s="22"/>
      <c r="MIP319" s="22"/>
      <c r="MIQ319" s="22"/>
      <c r="MIR319" s="22"/>
      <c r="MIS319" s="22"/>
      <c r="MIT319" s="22"/>
      <c r="MIU319" s="22"/>
      <c r="MIV319" s="22"/>
      <c r="MIW319" s="22"/>
      <c r="MIX319" s="22"/>
      <c r="MIY319" s="22"/>
      <c r="MIZ319" s="22"/>
      <c r="MJA319" s="22"/>
      <c r="MJB319" s="22"/>
      <c r="MJC319" s="22"/>
      <c r="MJD319" s="22"/>
      <c r="MJE319" s="22"/>
      <c r="MJF319" s="22"/>
      <c r="MJG319" s="22"/>
      <c r="MJH319" s="22"/>
      <c r="MJI319" s="22"/>
      <c r="MJJ319" s="22"/>
      <c r="MJK319" s="22"/>
      <c r="MJL319" s="22"/>
      <c r="MJM319" s="22"/>
      <c r="MJN319" s="22"/>
      <c r="MJO319" s="22"/>
      <c r="MJP319" s="22"/>
      <c r="MJQ319" s="22"/>
      <c r="MJR319" s="22"/>
      <c r="MJS319" s="22"/>
      <c r="MJT319" s="22"/>
      <c r="MJU319" s="22"/>
      <c r="MJV319" s="22"/>
      <c r="MJW319" s="22"/>
      <c r="MJX319" s="22"/>
      <c r="MJY319" s="22"/>
      <c r="MJZ319" s="22"/>
      <c r="MKA319" s="22"/>
      <c r="MKB319" s="22"/>
      <c r="MKC319" s="22"/>
      <c r="MKD319" s="22"/>
      <c r="MKE319" s="22"/>
      <c r="MKF319" s="22"/>
      <c r="MKG319" s="22"/>
      <c r="MKH319" s="22"/>
      <c r="MKI319" s="22"/>
      <c r="MKJ319" s="22"/>
      <c r="MKK319" s="22"/>
      <c r="MKL319" s="22"/>
      <c r="MKM319" s="22"/>
      <c r="MKN319" s="22"/>
      <c r="MKO319" s="22"/>
      <c r="MKP319" s="22"/>
      <c r="MKQ319" s="22"/>
      <c r="MKR319" s="22"/>
      <c r="MKS319" s="22"/>
      <c r="MKT319" s="22"/>
      <c r="MKU319" s="22"/>
      <c r="MKV319" s="22"/>
      <c r="MKW319" s="22"/>
      <c r="MKX319" s="22"/>
      <c r="MKY319" s="22"/>
      <c r="MKZ319" s="22"/>
      <c r="MLA319" s="22"/>
      <c r="MLB319" s="22"/>
      <c r="MLC319" s="22"/>
      <c r="MLD319" s="22"/>
      <c r="MLE319" s="22"/>
      <c r="MLF319" s="22"/>
      <c r="MLG319" s="22"/>
      <c r="MLH319" s="22"/>
      <c r="MLI319" s="22"/>
      <c r="MLJ319" s="22"/>
      <c r="MLK319" s="22"/>
      <c r="MLL319" s="22"/>
      <c r="MLM319" s="22"/>
      <c r="MLN319" s="22"/>
      <c r="MLO319" s="22"/>
      <c r="MLP319" s="22"/>
      <c r="MLQ319" s="22"/>
      <c r="MLR319" s="22"/>
      <c r="MLS319" s="22"/>
      <c r="MLT319" s="22"/>
      <c r="MLU319" s="22"/>
      <c r="MLV319" s="22"/>
      <c r="MLW319" s="22"/>
      <c r="MLX319" s="22"/>
      <c r="MLY319" s="22"/>
      <c r="MLZ319" s="22"/>
      <c r="MMA319" s="22"/>
      <c r="MMB319" s="22"/>
      <c r="MMC319" s="22"/>
      <c r="MMD319" s="22"/>
      <c r="MME319" s="22"/>
      <c r="MMF319" s="22"/>
      <c r="MMG319" s="22"/>
      <c r="MMH319" s="22"/>
      <c r="MMI319" s="22"/>
      <c r="MMJ319" s="22"/>
      <c r="MMK319" s="22"/>
      <c r="MML319" s="22"/>
      <c r="MMM319" s="22"/>
      <c r="MMN319" s="22"/>
      <c r="MMO319" s="22"/>
      <c r="MMP319" s="22"/>
      <c r="MMQ319" s="22"/>
      <c r="MMR319" s="22"/>
      <c r="MMS319" s="22"/>
      <c r="MMT319" s="22"/>
      <c r="MMU319" s="22"/>
      <c r="MMV319" s="22"/>
      <c r="MMW319" s="22"/>
      <c r="MMX319" s="22"/>
      <c r="MMY319" s="22"/>
      <c r="MMZ319" s="22"/>
      <c r="MNA319" s="22"/>
      <c r="MNB319" s="22"/>
      <c r="MNC319" s="22"/>
      <c r="MND319" s="22"/>
      <c r="MNE319" s="22"/>
      <c r="MNF319" s="22"/>
      <c r="MNG319" s="22"/>
      <c r="MNH319" s="22"/>
      <c r="MNI319" s="22"/>
      <c r="MNJ319" s="22"/>
      <c r="MNK319" s="22"/>
      <c r="MNL319" s="22"/>
      <c r="MNM319" s="22"/>
      <c r="MNN319" s="22"/>
      <c r="MNO319" s="22"/>
      <c r="MNP319" s="22"/>
      <c r="MNQ319" s="22"/>
      <c r="MNR319" s="22"/>
      <c r="MNS319" s="22"/>
      <c r="MNT319" s="22"/>
      <c r="MNU319" s="22"/>
      <c r="MNV319" s="22"/>
      <c r="MNW319" s="22"/>
      <c r="MNX319" s="22"/>
      <c r="MNY319" s="22"/>
      <c r="MNZ319" s="22"/>
      <c r="MOA319" s="22"/>
      <c r="MOB319" s="22"/>
      <c r="MOC319" s="22"/>
      <c r="MOD319" s="22"/>
      <c r="MOE319" s="22"/>
      <c r="MOF319" s="22"/>
      <c r="MOG319" s="22"/>
      <c r="MOH319" s="22"/>
      <c r="MOI319" s="22"/>
      <c r="MOJ319" s="22"/>
      <c r="MOK319" s="22"/>
      <c r="MOL319" s="22"/>
      <c r="MOM319" s="22"/>
      <c r="MON319" s="22"/>
      <c r="MOO319" s="22"/>
      <c r="MOP319" s="22"/>
      <c r="MOQ319" s="22"/>
      <c r="MOR319" s="22"/>
      <c r="MOS319" s="22"/>
      <c r="MOT319" s="22"/>
      <c r="MOU319" s="22"/>
      <c r="MOV319" s="22"/>
      <c r="MOW319" s="22"/>
      <c r="MOX319" s="22"/>
      <c r="MOY319" s="22"/>
      <c r="MOZ319" s="22"/>
      <c r="MPA319" s="22"/>
      <c r="MPB319" s="22"/>
      <c r="MPC319" s="22"/>
      <c r="MPD319" s="22"/>
      <c r="MPE319" s="22"/>
      <c r="MPF319" s="22"/>
      <c r="MPG319" s="22"/>
      <c r="MPH319" s="22"/>
      <c r="MPI319" s="22"/>
      <c r="MPJ319" s="22"/>
      <c r="MPK319" s="22"/>
      <c r="MPL319" s="22"/>
      <c r="MPM319" s="22"/>
      <c r="MPN319" s="22"/>
      <c r="MPO319" s="22"/>
      <c r="MPP319" s="22"/>
      <c r="MPQ319" s="22"/>
      <c r="MPR319" s="22"/>
      <c r="MPS319" s="22"/>
      <c r="MPT319" s="22"/>
      <c r="MPU319" s="22"/>
      <c r="MPV319" s="22"/>
      <c r="MPW319" s="22"/>
      <c r="MPX319" s="22"/>
      <c r="MPY319" s="22"/>
      <c r="MPZ319" s="22"/>
      <c r="MQA319" s="22"/>
      <c r="MQB319" s="22"/>
      <c r="MQC319" s="22"/>
      <c r="MQD319" s="22"/>
      <c r="MQE319" s="22"/>
      <c r="MQF319" s="22"/>
      <c r="MQG319" s="22"/>
      <c r="MQH319" s="22"/>
      <c r="MQI319" s="22"/>
      <c r="MQJ319" s="22"/>
      <c r="MQK319" s="22"/>
      <c r="MQL319" s="22"/>
      <c r="MQM319" s="22"/>
      <c r="MQN319" s="22"/>
      <c r="MQO319" s="22"/>
      <c r="MQP319" s="22"/>
      <c r="MQQ319" s="22"/>
      <c r="MQR319" s="22"/>
      <c r="MQS319" s="22"/>
      <c r="MQT319" s="22"/>
      <c r="MQU319" s="22"/>
      <c r="MQV319" s="22"/>
      <c r="MQW319" s="22"/>
      <c r="MQX319" s="22"/>
      <c r="MQY319" s="22"/>
      <c r="MQZ319" s="22"/>
      <c r="MRA319" s="22"/>
      <c r="MRB319" s="22"/>
      <c r="MRC319" s="22"/>
      <c r="MRD319" s="22"/>
      <c r="MRE319" s="22"/>
      <c r="MRF319" s="22"/>
      <c r="MRG319" s="22"/>
      <c r="MRH319" s="22"/>
      <c r="MRI319" s="22"/>
      <c r="MRJ319" s="22"/>
      <c r="MRK319" s="22"/>
      <c r="MRL319" s="22"/>
      <c r="MRM319" s="22"/>
      <c r="MRN319" s="22"/>
      <c r="MRO319" s="22"/>
      <c r="MRP319" s="22"/>
      <c r="MRQ319" s="22"/>
      <c r="MRR319" s="22"/>
      <c r="MRS319" s="22"/>
      <c r="MRT319" s="22"/>
      <c r="MRU319" s="22"/>
      <c r="MRV319" s="22"/>
      <c r="MRW319" s="22"/>
      <c r="MRX319" s="22"/>
      <c r="MRY319" s="22"/>
      <c r="MRZ319" s="22"/>
      <c r="MSA319" s="22"/>
      <c r="MSB319" s="22"/>
      <c r="MSC319" s="22"/>
      <c r="MSD319" s="22"/>
      <c r="MSE319" s="22"/>
      <c r="MSF319" s="22"/>
      <c r="MSG319" s="22"/>
      <c r="MSH319" s="22"/>
      <c r="MSI319" s="22"/>
      <c r="MSJ319" s="22"/>
      <c r="MSK319" s="22"/>
      <c r="MSL319" s="22"/>
      <c r="MSM319" s="22"/>
      <c r="MSN319" s="22"/>
      <c r="MSO319" s="22"/>
      <c r="MSP319" s="22"/>
      <c r="MSQ319" s="22"/>
      <c r="MSR319" s="22"/>
      <c r="MSS319" s="22"/>
      <c r="MST319" s="22"/>
      <c r="MSU319" s="22"/>
      <c r="MSV319" s="22"/>
      <c r="MSW319" s="22"/>
      <c r="MSX319" s="22"/>
      <c r="MSY319" s="22"/>
      <c r="MSZ319" s="22"/>
      <c r="MTA319" s="22"/>
      <c r="MTB319" s="22"/>
      <c r="MTC319" s="22"/>
      <c r="MTD319" s="22"/>
      <c r="MTE319" s="22"/>
      <c r="MTF319" s="22"/>
      <c r="MTG319" s="22"/>
      <c r="MTH319" s="22"/>
      <c r="MTI319" s="22"/>
      <c r="MTJ319" s="22"/>
      <c r="MTK319" s="22"/>
      <c r="MTL319" s="22"/>
      <c r="MTM319" s="22"/>
      <c r="MTN319" s="22"/>
      <c r="MTO319" s="22"/>
      <c r="MTP319" s="22"/>
      <c r="MTQ319" s="22"/>
      <c r="MTR319" s="22"/>
      <c r="MTS319" s="22"/>
      <c r="MTT319" s="22"/>
      <c r="MTU319" s="22"/>
      <c r="MTV319" s="22"/>
      <c r="MTW319" s="22"/>
      <c r="MTX319" s="22"/>
      <c r="MTY319" s="22"/>
      <c r="MTZ319" s="22"/>
      <c r="MUA319" s="22"/>
      <c r="MUB319" s="22"/>
      <c r="MUC319" s="22"/>
      <c r="MUD319" s="22"/>
      <c r="MUE319" s="22"/>
      <c r="MUF319" s="22"/>
      <c r="MUG319" s="22"/>
      <c r="MUH319" s="22"/>
      <c r="MUI319" s="22"/>
      <c r="MUJ319" s="22"/>
      <c r="MUK319" s="22"/>
      <c r="MUL319" s="22"/>
      <c r="MUM319" s="22"/>
      <c r="MUN319" s="22"/>
      <c r="MUO319" s="22"/>
      <c r="MUP319" s="22"/>
      <c r="MUQ319" s="22"/>
      <c r="MUR319" s="22"/>
      <c r="MUS319" s="22"/>
      <c r="MUT319" s="22"/>
      <c r="MUU319" s="22"/>
      <c r="MUV319" s="22"/>
      <c r="MUW319" s="22"/>
      <c r="MUX319" s="22"/>
      <c r="MUY319" s="22"/>
      <c r="MUZ319" s="22"/>
      <c r="MVA319" s="22"/>
      <c r="MVB319" s="22"/>
      <c r="MVC319" s="22"/>
      <c r="MVD319" s="22"/>
      <c r="MVE319" s="22"/>
      <c r="MVF319" s="22"/>
      <c r="MVG319" s="22"/>
      <c r="MVH319" s="22"/>
      <c r="MVI319" s="22"/>
      <c r="MVJ319" s="22"/>
      <c r="MVK319" s="22"/>
      <c r="MVL319" s="22"/>
      <c r="MVM319" s="22"/>
      <c r="MVN319" s="22"/>
      <c r="MVO319" s="22"/>
      <c r="MVP319" s="22"/>
      <c r="MVQ319" s="22"/>
      <c r="MVR319" s="22"/>
      <c r="MVS319" s="22"/>
      <c r="MVT319" s="22"/>
      <c r="MVU319" s="22"/>
      <c r="MVV319" s="22"/>
      <c r="MVW319" s="22"/>
      <c r="MVX319" s="22"/>
      <c r="MVY319" s="22"/>
      <c r="MVZ319" s="22"/>
      <c r="MWA319" s="22"/>
      <c r="MWB319" s="22"/>
      <c r="MWC319" s="22"/>
      <c r="MWD319" s="22"/>
      <c r="MWE319" s="22"/>
      <c r="MWF319" s="22"/>
      <c r="MWG319" s="22"/>
      <c r="MWH319" s="22"/>
      <c r="MWI319" s="22"/>
      <c r="MWJ319" s="22"/>
      <c r="MWK319" s="22"/>
      <c r="MWL319" s="22"/>
      <c r="MWM319" s="22"/>
      <c r="MWN319" s="22"/>
      <c r="MWO319" s="22"/>
      <c r="MWP319" s="22"/>
      <c r="MWQ319" s="22"/>
      <c r="MWR319" s="22"/>
      <c r="MWS319" s="22"/>
      <c r="MWT319" s="22"/>
      <c r="MWU319" s="22"/>
      <c r="MWV319" s="22"/>
      <c r="MWW319" s="22"/>
      <c r="MWX319" s="22"/>
      <c r="MWY319" s="22"/>
      <c r="MWZ319" s="22"/>
      <c r="MXA319" s="22"/>
      <c r="MXB319" s="22"/>
      <c r="MXC319" s="22"/>
      <c r="MXD319" s="22"/>
      <c r="MXE319" s="22"/>
      <c r="MXF319" s="22"/>
      <c r="MXG319" s="22"/>
      <c r="MXH319" s="22"/>
      <c r="MXI319" s="22"/>
      <c r="MXJ319" s="22"/>
      <c r="MXK319" s="22"/>
      <c r="MXL319" s="22"/>
      <c r="MXM319" s="22"/>
      <c r="MXN319" s="22"/>
      <c r="MXO319" s="22"/>
      <c r="MXP319" s="22"/>
      <c r="MXQ319" s="22"/>
      <c r="MXR319" s="22"/>
      <c r="MXS319" s="22"/>
      <c r="MXT319" s="22"/>
      <c r="MXU319" s="22"/>
      <c r="MXV319" s="22"/>
      <c r="MXW319" s="22"/>
      <c r="MXX319" s="22"/>
      <c r="MXY319" s="22"/>
      <c r="MXZ319" s="22"/>
      <c r="MYA319" s="22"/>
      <c r="MYB319" s="22"/>
      <c r="MYC319" s="22"/>
      <c r="MYD319" s="22"/>
      <c r="MYE319" s="22"/>
      <c r="MYF319" s="22"/>
      <c r="MYG319" s="22"/>
      <c r="MYH319" s="22"/>
      <c r="MYI319" s="22"/>
      <c r="MYJ319" s="22"/>
      <c r="MYK319" s="22"/>
      <c r="MYL319" s="22"/>
      <c r="MYM319" s="22"/>
      <c r="MYN319" s="22"/>
      <c r="MYO319" s="22"/>
      <c r="MYP319" s="22"/>
      <c r="MYQ319" s="22"/>
      <c r="MYR319" s="22"/>
      <c r="MYS319" s="22"/>
      <c r="MYT319" s="22"/>
      <c r="MYU319" s="22"/>
      <c r="MYV319" s="22"/>
      <c r="MYW319" s="22"/>
      <c r="MYX319" s="22"/>
      <c r="MYY319" s="22"/>
      <c r="MYZ319" s="22"/>
      <c r="MZA319" s="22"/>
      <c r="MZB319" s="22"/>
      <c r="MZC319" s="22"/>
      <c r="MZD319" s="22"/>
      <c r="MZE319" s="22"/>
      <c r="MZF319" s="22"/>
      <c r="MZG319" s="22"/>
      <c r="MZH319" s="22"/>
      <c r="MZI319" s="22"/>
      <c r="MZJ319" s="22"/>
      <c r="MZK319" s="22"/>
      <c r="MZL319" s="22"/>
      <c r="MZM319" s="22"/>
      <c r="MZN319" s="22"/>
      <c r="MZO319" s="22"/>
      <c r="MZP319" s="22"/>
      <c r="MZQ319" s="22"/>
      <c r="MZR319" s="22"/>
      <c r="MZS319" s="22"/>
      <c r="MZT319" s="22"/>
      <c r="MZU319" s="22"/>
      <c r="MZV319" s="22"/>
      <c r="MZW319" s="22"/>
      <c r="MZX319" s="22"/>
      <c r="MZY319" s="22"/>
      <c r="MZZ319" s="22"/>
      <c r="NAA319" s="22"/>
      <c r="NAB319" s="22"/>
      <c r="NAC319" s="22"/>
      <c r="NAD319" s="22"/>
      <c r="NAE319" s="22"/>
      <c r="NAF319" s="22"/>
      <c r="NAG319" s="22"/>
      <c r="NAH319" s="22"/>
      <c r="NAI319" s="22"/>
      <c r="NAJ319" s="22"/>
      <c r="NAK319" s="22"/>
      <c r="NAL319" s="22"/>
      <c r="NAM319" s="22"/>
      <c r="NAN319" s="22"/>
      <c r="NAO319" s="22"/>
      <c r="NAP319" s="22"/>
      <c r="NAQ319" s="22"/>
      <c r="NAR319" s="22"/>
      <c r="NAS319" s="22"/>
      <c r="NAT319" s="22"/>
      <c r="NAU319" s="22"/>
      <c r="NAV319" s="22"/>
      <c r="NAW319" s="22"/>
      <c r="NAX319" s="22"/>
      <c r="NAY319" s="22"/>
      <c r="NAZ319" s="22"/>
      <c r="NBA319" s="22"/>
      <c r="NBB319" s="22"/>
      <c r="NBC319" s="22"/>
      <c r="NBD319" s="22"/>
      <c r="NBE319" s="22"/>
      <c r="NBF319" s="22"/>
      <c r="NBG319" s="22"/>
      <c r="NBH319" s="22"/>
      <c r="NBI319" s="22"/>
      <c r="NBJ319" s="22"/>
      <c r="NBK319" s="22"/>
      <c r="NBL319" s="22"/>
      <c r="NBM319" s="22"/>
      <c r="NBN319" s="22"/>
      <c r="NBO319" s="22"/>
      <c r="NBP319" s="22"/>
      <c r="NBQ319" s="22"/>
      <c r="NBR319" s="22"/>
      <c r="NBS319" s="22"/>
      <c r="NBT319" s="22"/>
      <c r="NBU319" s="22"/>
      <c r="NBV319" s="22"/>
      <c r="NBW319" s="22"/>
      <c r="NBX319" s="22"/>
      <c r="NBY319" s="22"/>
      <c r="NBZ319" s="22"/>
      <c r="NCA319" s="22"/>
      <c r="NCB319" s="22"/>
      <c r="NCC319" s="22"/>
      <c r="NCD319" s="22"/>
      <c r="NCE319" s="22"/>
      <c r="NCF319" s="22"/>
      <c r="NCG319" s="22"/>
      <c r="NCH319" s="22"/>
      <c r="NCI319" s="22"/>
      <c r="NCJ319" s="22"/>
      <c r="NCK319" s="22"/>
      <c r="NCL319" s="22"/>
      <c r="NCM319" s="22"/>
      <c r="NCN319" s="22"/>
      <c r="NCO319" s="22"/>
      <c r="NCP319" s="22"/>
      <c r="NCQ319" s="22"/>
      <c r="NCR319" s="22"/>
      <c r="NCS319" s="22"/>
      <c r="NCT319" s="22"/>
      <c r="NCU319" s="22"/>
      <c r="NCV319" s="22"/>
      <c r="NCW319" s="22"/>
      <c r="NCX319" s="22"/>
      <c r="NCY319" s="22"/>
      <c r="NCZ319" s="22"/>
      <c r="NDA319" s="22"/>
      <c r="NDB319" s="22"/>
      <c r="NDC319" s="22"/>
      <c r="NDD319" s="22"/>
      <c r="NDE319" s="22"/>
      <c r="NDF319" s="22"/>
      <c r="NDG319" s="22"/>
      <c r="NDH319" s="22"/>
      <c r="NDI319" s="22"/>
      <c r="NDJ319" s="22"/>
      <c r="NDK319" s="22"/>
      <c r="NDL319" s="22"/>
      <c r="NDM319" s="22"/>
      <c r="NDN319" s="22"/>
      <c r="NDO319" s="22"/>
      <c r="NDP319" s="22"/>
      <c r="NDQ319" s="22"/>
      <c r="NDR319" s="22"/>
      <c r="NDS319" s="22"/>
      <c r="NDT319" s="22"/>
      <c r="NDU319" s="22"/>
      <c r="NDV319" s="22"/>
      <c r="NDW319" s="22"/>
      <c r="NDX319" s="22"/>
      <c r="NDY319" s="22"/>
      <c r="NDZ319" s="22"/>
      <c r="NEA319" s="22"/>
      <c r="NEB319" s="22"/>
      <c r="NEC319" s="22"/>
      <c r="NED319" s="22"/>
      <c r="NEE319" s="22"/>
      <c r="NEF319" s="22"/>
      <c r="NEG319" s="22"/>
      <c r="NEH319" s="22"/>
      <c r="NEI319" s="22"/>
      <c r="NEJ319" s="22"/>
      <c r="NEK319" s="22"/>
      <c r="NEL319" s="22"/>
      <c r="NEM319" s="22"/>
      <c r="NEN319" s="22"/>
      <c r="NEO319" s="22"/>
      <c r="NEP319" s="22"/>
      <c r="NEQ319" s="22"/>
      <c r="NER319" s="22"/>
      <c r="NES319" s="22"/>
      <c r="NET319" s="22"/>
      <c r="NEU319" s="22"/>
      <c r="NEV319" s="22"/>
      <c r="NEW319" s="22"/>
      <c r="NEX319" s="22"/>
      <c r="NEY319" s="22"/>
      <c r="NEZ319" s="22"/>
      <c r="NFA319" s="22"/>
      <c r="NFB319" s="22"/>
      <c r="NFC319" s="22"/>
      <c r="NFD319" s="22"/>
      <c r="NFE319" s="22"/>
      <c r="NFF319" s="22"/>
      <c r="NFG319" s="22"/>
      <c r="NFH319" s="22"/>
      <c r="NFI319" s="22"/>
      <c r="NFJ319" s="22"/>
      <c r="NFK319" s="22"/>
      <c r="NFL319" s="22"/>
      <c r="NFM319" s="22"/>
      <c r="NFN319" s="22"/>
      <c r="NFO319" s="22"/>
      <c r="NFP319" s="22"/>
      <c r="NFQ319" s="22"/>
      <c r="NFR319" s="22"/>
      <c r="NFS319" s="22"/>
      <c r="NFT319" s="22"/>
      <c r="NFU319" s="22"/>
      <c r="NFV319" s="22"/>
      <c r="NFW319" s="22"/>
      <c r="NFX319" s="22"/>
      <c r="NFY319" s="22"/>
      <c r="NFZ319" s="22"/>
      <c r="NGA319" s="22"/>
      <c r="NGB319" s="22"/>
      <c r="NGC319" s="22"/>
      <c r="NGD319" s="22"/>
      <c r="NGE319" s="22"/>
      <c r="NGF319" s="22"/>
      <c r="NGG319" s="22"/>
      <c r="NGH319" s="22"/>
      <c r="NGI319" s="22"/>
      <c r="NGJ319" s="22"/>
      <c r="NGK319" s="22"/>
      <c r="NGL319" s="22"/>
      <c r="NGM319" s="22"/>
      <c r="NGN319" s="22"/>
      <c r="NGO319" s="22"/>
      <c r="NGP319" s="22"/>
      <c r="NGQ319" s="22"/>
      <c r="NGR319" s="22"/>
      <c r="NGS319" s="22"/>
      <c r="NGT319" s="22"/>
      <c r="NGU319" s="22"/>
      <c r="NGV319" s="22"/>
      <c r="NGW319" s="22"/>
      <c r="NGX319" s="22"/>
      <c r="NGY319" s="22"/>
      <c r="NGZ319" s="22"/>
      <c r="NHA319" s="22"/>
      <c r="NHB319" s="22"/>
      <c r="NHC319" s="22"/>
      <c r="NHD319" s="22"/>
      <c r="NHE319" s="22"/>
      <c r="NHF319" s="22"/>
      <c r="NHG319" s="22"/>
      <c r="NHH319" s="22"/>
      <c r="NHI319" s="22"/>
      <c r="NHJ319" s="22"/>
      <c r="NHK319" s="22"/>
      <c r="NHL319" s="22"/>
      <c r="NHM319" s="22"/>
      <c r="NHN319" s="22"/>
      <c r="NHO319" s="22"/>
      <c r="NHP319" s="22"/>
      <c r="NHQ319" s="22"/>
      <c r="NHR319" s="22"/>
      <c r="NHS319" s="22"/>
      <c r="NHT319" s="22"/>
      <c r="NHU319" s="22"/>
      <c r="NHV319" s="22"/>
      <c r="NHW319" s="22"/>
      <c r="NHX319" s="22"/>
      <c r="NHY319" s="22"/>
      <c r="NHZ319" s="22"/>
      <c r="NIA319" s="22"/>
      <c r="NIB319" s="22"/>
      <c r="NIC319" s="22"/>
      <c r="NID319" s="22"/>
      <c r="NIE319" s="22"/>
      <c r="NIF319" s="22"/>
      <c r="NIG319" s="22"/>
      <c r="NIH319" s="22"/>
      <c r="NII319" s="22"/>
      <c r="NIJ319" s="22"/>
      <c r="NIK319" s="22"/>
      <c r="NIL319" s="22"/>
      <c r="NIM319" s="22"/>
      <c r="NIN319" s="22"/>
      <c r="NIO319" s="22"/>
      <c r="NIP319" s="22"/>
      <c r="NIQ319" s="22"/>
      <c r="NIR319" s="22"/>
      <c r="NIS319" s="22"/>
      <c r="NIT319" s="22"/>
      <c r="NIU319" s="22"/>
      <c r="NIV319" s="22"/>
      <c r="NIW319" s="22"/>
      <c r="NIX319" s="22"/>
      <c r="NIY319" s="22"/>
      <c r="NIZ319" s="22"/>
      <c r="NJA319" s="22"/>
      <c r="NJB319" s="22"/>
      <c r="NJC319" s="22"/>
      <c r="NJD319" s="22"/>
      <c r="NJE319" s="22"/>
      <c r="NJF319" s="22"/>
      <c r="NJG319" s="22"/>
      <c r="NJH319" s="22"/>
      <c r="NJI319" s="22"/>
      <c r="NJJ319" s="22"/>
      <c r="NJK319" s="22"/>
      <c r="NJL319" s="22"/>
      <c r="NJM319" s="22"/>
      <c r="NJN319" s="22"/>
      <c r="NJO319" s="22"/>
      <c r="NJP319" s="22"/>
      <c r="NJQ319" s="22"/>
      <c r="NJR319" s="22"/>
      <c r="NJS319" s="22"/>
      <c r="NJT319" s="22"/>
      <c r="NJU319" s="22"/>
      <c r="NJV319" s="22"/>
      <c r="NJW319" s="22"/>
      <c r="NJX319" s="22"/>
      <c r="NJY319" s="22"/>
      <c r="NJZ319" s="22"/>
      <c r="NKA319" s="22"/>
      <c r="NKB319" s="22"/>
      <c r="NKC319" s="22"/>
      <c r="NKD319" s="22"/>
      <c r="NKE319" s="22"/>
      <c r="NKF319" s="22"/>
      <c r="NKG319" s="22"/>
      <c r="NKH319" s="22"/>
      <c r="NKI319" s="22"/>
      <c r="NKJ319" s="22"/>
      <c r="NKK319" s="22"/>
      <c r="NKL319" s="22"/>
      <c r="NKM319" s="22"/>
      <c r="NKN319" s="22"/>
      <c r="NKO319" s="22"/>
      <c r="NKP319" s="22"/>
      <c r="NKQ319" s="22"/>
      <c r="NKR319" s="22"/>
      <c r="NKS319" s="22"/>
      <c r="NKT319" s="22"/>
      <c r="NKU319" s="22"/>
      <c r="NKV319" s="22"/>
      <c r="NKW319" s="22"/>
      <c r="NKX319" s="22"/>
      <c r="NKY319" s="22"/>
      <c r="NKZ319" s="22"/>
      <c r="NLA319" s="22"/>
      <c r="NLB319" s="22"/>
      <c r="NLC319" s="22"/>
      <c r="NLD319" s="22"/>
      <c r="NLE319" s="22"/>
      <c r="NLF319" s="22"/>
      <c r="NLG319" s="22"/>
      <c r="NLH319" s="22"/>
      <c r="NLI319" s="22"/>
      <c r="NLJ319" s="22"/>
      <c r="NLK319" s="22"/>
      <c r="NLL319" s="22"/>
      <c r="NLM319" s="22"/>
      <c r="NLN319" s="22"/>
      <c r="NLO319" s="22"/>
      <c r="NLP319" s="22"/>
      <c r="NLQ319" s="22"/>
      <c r="NLR319" s="22"/>
      <c r="NLS319" s="22"/>
      <c r="NLT319" s="22"/>
      <c r="NLU319" s="22"/>
      <c r="NLV319" s="22"/>
      <c r="NLW319" s="22"/>
      <c r="NLX319" s="22"/>
      <c r="NLY319" s="22"/>
      <c r="NLZ319" s="22"/>
      <c r="NMA319" s="22"/>
      <c r="NMB319" s="22"/>
      <c r="NMC319" s="22"/>
      <c r="NMD319" s="22"/>
      <c r="NME319" s="22"/>
      <c r="NMF319" s="22"/>
      <c r="NMG319" s="22"/>
      <c r="NMH319" s="22"/>
      <c r="NMI319" s="22"/>
      <c r="NMJ319" s="22"/>
      <c r="NMK319" s="22"/>
      <c r="NML319" s="22"/>
      <c r="NMM319" s="22"/>
      <c r="NMN319" s="22"/>
      <c r="NMO319" s="22"/>
      <c r="NMP319" s="22"/>
      <c r="NMQ319" s="22"/>
      <c r="NMR319" s="22"/>
      <c r="NMS319" s="22"/>
      <c r="NMT319" s="22"/>
      <c r="NMU319" s="22"/>
      <c r="NMV319" s="22"/>
      <c r="NMW319" s="22"/>
      <c r="NMX319" s="22"/>
      <c r="NMY319" s="22"/>
      <c r="NMZ319" s="22"/>
      <c r="NNA319" s="22"/>
      <c r="NNB319" s="22"/>
      <c r="NNC319" s="22"/>
      <c r="NND319" s="22"/>
      <c r="NNE319" s="22"/>
      <c r="NNF319" s="22"/>
      <c r="NNG319" s="22"/>
      <c r="NNH319" s="22"/>
      <c r="NNI319" s="22"/>
      <c r="NNJ319" s="22"/>
      <c r="NNK319" s="22"/>
      <c r="NNL319" s="22"/>
      <c r="NNM319" s="22"/>
      <c r="NNN319" s="22"/>
      <c r="NNO319" s="22"/>
      <c r="NNP319" s="22"/>
      <c r="NNQ319" s="22"/>
      <c r="NNR319" s="22"/>
      <c r="NNS319" s="22"/>
      <c r="NNT319" s="22"/>
      <c r="NNU319" s="22"/>
      <c r="NNV319" s="22"/>
      <c r="NNW319" s="22"/>
      <c r="NNX319" s="22"/>
      <c r="NNY319" s="22"/>
      <c r="NNZ319" s="22"/>
      <c r="NOA319" s="22"/>
      <c r="NOB319" s="22"/>
      <c r="NOC319" s="22"/>
      <c r="NOD319" s="22"/>
      <c r="NOE319" s="22"/>
      <c r="NOF319" s="22"/>
      <c r="NOG319" s="22"/>
      <c r="NOH319" s="22"/>
      <c r="NOI319" s="22"/>
      <c r="NOJ319" s="22"/>
      <c r="NOK319" s="22"/>
      <c r="NOL319" s="22"/>
      <c r="NOM319" s="22"/>
      <c r="NON319" s="22"/>
      <c r="NOO319" s="22"/>
      <c r="NOP319" s="22"/>
      <c r="NOQ319" s="22"/>
      <c r="NOR319" s="22"/>
      <c r="NOS319" s="22"/>
      <c r="NOT319" s="22"/>
      <c r="NOU319" s="22"/>
      <c r="NOV319" s="22"/>
      <c r="NOW319" s="22"/>
      <c r="NOX319" s="22"/>
      <c r="NOY319" s="22"/>
      <c r="NOZ319" s="22"/>
      <c r="NPA319" s="22"/>
      <c r="NPB319" s="22"/>
      <c r="NPC319" s="22"/>
      <c r="NPD319" s="22"/>
      <c r="NPE319" s="22"/>
      <c r="NPF319" s="22"/>
      <c r="NPG319" s="22"/>
      <c r="NPH319" s="22"/>
      <c r="NPI319" s="22"/>
      <c r="NPJ319" s="22"/>
      <c r="NPK319" s="22"/>
      <c r="NPL319" s="22"/>
      <c r="NPM319" s="22"/>
      <c r="NPN319" s="22"/>
      <c r="NPO319" s="22"/>
      <c r="NPP319" s="22"/>
      <c r="NPQ319" s="22"/>
      <c r="NPR319" s="22"/>
      <c r="NPS319" s="22"/>
      <c r="NPT319" s="22"/>
      <c r="NPU319" s="22"/>
      <c r="NPV319" s="22"/>
      <c r="NPW319" s="22"/>
      <c r="NPX319" s="22"/>
      <c r="NPY319" s="22"/>
      <c r="NPZ319" s="22"/>
      <c r="NQA319" s="22"/>
      <c r="NQB319" s="22"/>
      <c r="NQC319" s="22"/>
      <c r="NQD319" s="22"/>
      <c r="NQE319" s="22"/>
      <c r="NQF319" s="22"/>
      <c r="NQG319" s="22"/>
      <c r="NQH319" s="22"/>
      <c r="NQI319" s="22"/>
      <c r="NQJ319" s="22"/>
      <c r="NQK319" s="22"/>
      <c r="NQL319" s="22"/>
      <c r="NQM319" s="22"/>
      <c r="NQN319" s="22"/>
      <c r="NQO319" s="22"/>
      <c r="NQP319" s="22"/>
      <c r="NQQ319" s="22"/>
      <c r="NQR319" s="22"/>
      <c r="NQS319" s="22"/>
      <c r="NQT319" s="22"/>
      <c r="NQU319" s="22"/>
      <c r="NQV319" s="22"/>
      <c r="NQW319" s="22"/>
      <c r="NQX319" s="22"/>
      <c r="NQY319" s="22"/>
      <c r="NQZ319" s="22"/>
      <c r="NRA319" s="22"/>
      <c r="NRB319" s="22"/>
      <c r="NRC319" s="22"/>
      <c r="NRD319" s="22"/>
      <c r="NRE319" s="22"/>
      <c r="NRF319" s="22"/>
      <c r="NRG319" s="22"/>
      <c r="NRH319" s="22"/>
      <c r="NRI319" s="22"/>
      <c r="NRJ319" s="22"/>
      <c r="NRK319" s="22"/>
      <c r="NRL319" s="22"/>
      <c r="NRM319" s="22"/>
      <c r="NRN319" s="22"/>
      <c r="NRO319" s="22"/>
      <c r="NRP319" s="22"/>
      <c r="NRQ319" s="22"/>
      <c r="NRR319" s="22"/>
      <c r="NRS319" s="22"/>
      <c r="NRT319" s="22"/>
      <c r="NRU319" s="22"/>
      <c r="NRV319" s="22"/>
      <c r="NRW319" s="22"/>
      <c r="NRX319" s="22"/>
      <c r="NRY319" s="22"/>
      <c r="NRZ319" s="22"/>
      <c r="NSA319" s="22"/>
      <c r="NSB319" s="22"/>
      <c r="NSC319" s="22"/>
      <c r="NSD319" s="22"/>
      <c r="NSE319" s="22"/>
      <c r="NSF319" s="22"/>
      <c r="NSG319" s="22"/>
      <c r="NSH319" s="22"/>
      <c r="NSI319" s="22"/>
      <c r="NSJ319" s="22"/>
      <c r="NSK319" s="22"/>
      <c r="NSL319" s="22"/>
      <c r="NSM319" s="22"/>
      <c r="NSN319" s="22"/>
      <c r="NSO319" s="22"/>
      <c r="NSP319" s="22"/>
      <c r="NSQ319" s="22"/>
      <c r="NSR319" s="22"/>
      <c r="NSS319" s="22"/>
      <c r="NST319" s="22"/>
      <c r="NSU319" s="22"/>
      <c r="NSV319" s="22"/>
      <c r="NSW319" s="22"/>
      <c r="NSX319" s="22"/>
      <c r="NSY319" s="22"/>
      <c r="NSZ319" s="22"/>
      <c r="NTA319" s="22"/>
      <c r="NTB319" s="22"/>
      <c r="NTC319" s="22"/>
      <c r="NTD319" s="22"/>
      <c r="NTE319" s="22"/>
      <c r="NTF319" s="22"/>
      <c r="NTG319" s="22"/>
      <c r="NTH319" s="22"/>
      <c r="NTI319" s="22"/>
      <c r="NTJ319" s="22"/>
      <c r="NTK319" s="22"/>
      <c r="NTL319" s="22"/>
      <c r="NTM319" s="22"/>
      <c r="NTN319" s="22"/>
      <c r="NTO319" s="22"/>
      <c r="NTP319" s="22"/>
      <c r="NTQ319" s="22"/>
      <c r="NTR319" s="22"/>
      <c r="NTS319" s="22"/>
      <c r="NTT319" s="22"/>
      <c r="NTU319" s="22"/>
      <c r="NTV319" s="22"/>
      <c r="NTW319" s="22"/>
      <c r="NTX319" s="22"/>
      <c r="NTY319" s="22"/>
      <c r="NTZ319" s="22"/>
      <c r="NUA319" s="22"/>
      <c r="NUB319" s="22"/>
      <c r="NUC319" s="22"/>
      <c r="NUD319" s="22"/>
      <c r="NUE319" s="22"/>
      <c r="NUF319" s="22"/>
      <c r="NUG319" s="22"/>
      <c r="NUH319" s="22"/>
      <c r="NUI319" s="22"/>
      <c r="NUJ319" s="22"/>
      <c r="NUK319" s="22"/>
      <c r="NUL319" s="22"/>
      <c r="NUM319" s="22"/>
      <c r="NUN319" s="22"/>
      <c r="NUO319" s="22"/>
      <c r="NUP319" s="22"/>
      <c r="NUQ319" s="22"/>
      <c r="NUR319" s="22"/>
      <c r="NUS319" s="22"/>
      <c r="NUT319" s="22"/>
      <c r="NUU319" s="22"/>
      <c r="NUV319" s="22"/>
      <c r="NUW319" s="22"/>
      <c r="NUX319" s="22"/>
      <c r="NUY319" s="22"/>
      <c r="NUZ319" s="22"/>
      <c r="NVA319" s="22"/>
      <c r="NVB319" s="22"/>
      <c r="NVC319" s="22"/>
      <c r="NVD319" s="22"/>
      <c r="NVE319" s="22"/>
      <c r="NVF319" s="22"/>
      <c r="NVG319" s="22"/>
      <c r="NVH319" s="22"/>
      <c r="NVI319" s="22"/>
      <c r="NVJ319" s="22"/>
      <c r="NVK319" s="22"/>
      <c r="NVL319" s="22"/>
      <c r="NVM319" s="22"/>
      <c r="NVN319" s="22"/>
      <c r="NVO319" s="22"/>
      <c r="NVP319" s="22"/>
      <c r="NVQ319" s="22"/>
      <c r="NVR319" s="22"/>
      <c r="NVS319" s="22"/>
      <c r="NVT319" s="22"/>
      <c r="NVU319" s="22"/>
      <c r="NVV319" s="22"/>
      <c r="NVW319" s="22"/>
      <c r="NVX319" s="22"/>
      <c r="NVY319" s="22"/>
      <c r="NVZ319" s="22"/>
      <c r="NWA319" s="22"/>
      <c r="NWB319" s="22"/>
      <c r="NWC319" s="22"/>
      <c r="NWD319" s="22"/>
      <c r="NWE319" s="22"/>
      <c r="NWF319" s="22"/>
      <c r="NWG319" s="22"/>
      <c r="NWH319" s="22"/>
      <c r="NWI319" s="22"/>
      <c r="NWJ319" s="22"/>
      <c r="NWK319" s="22"/>
      <c r="NWL319" s="22"/>
      <c r="NWM319" s="22"/>
      <c r="NWN319" s="22"/>
      <c r="NWO319" s="22"/>
      <c r="NWP319" s="22"/>
      <c r="NWQ319" s="22"/>
      <c r="NWR319" s="22"/>
      <c r="NWS319" s="22"/>
      <c r="NWT319" s="22"/>
      <c r="NWU319" s="22"/>
      <c r="NWV319" s="22"/>
      <c r="NWW319" s="22"/>
      <c r="NWX319" s="22"/>
      <c r="NWY319" s="22"/>
      <c r="NWZ319" s="22"/>
      <c r="NXA319" s="22"/>
      <c r="NXB319" s="22"/>
      <c r="NXC319" s="22"/>
      <c r="NXD319" s="22"/>
      <c r="NXE319" s="22"/>
      <c r="NXF319" s="22"/>
      <c r="NXG319" s="22"/>
      <c r="NXH319" s="22"/>
      <c r="NXI319" s="22"/>
      <c r="NXJ319" s="22"/>
      <c r="NXK319" s="22"/>
      <c r="NXL319" s="22"/>
      <c r="NXM319" s="22"/>
      <c r="NXN319" s="22"/>
      <c r="NXO319" s="22"/>
      <c r="NXP319" s="22"/>
      <c r="NXQ319" s="22"/>
      <c r="NXR319" s="22"/>
      <c r="NXS319" s="22"/>
      <c r="NXT319" s="22"/>
      <c r="NXU319" s="22"/>
      <c r="NXV319" s="22"/>
      <c r="NXW319" s="22"/>
      <c r="NXX319" s="22"/>
      <c r="NXY319" s="22"/>
      <c r="NXZ319" s="22"/>
      <c r="NYA319" s="22"/>
      <c r="NYB319" s="22"/>
      <c r="NYC319" s="22"/>
      <c r="NYD319" s="22"/>
      <c r="NYE319" s="22"/>
      <c r="NYF319" s="22"/>
      <c r="NYG319" s="22"/>
      <c r="NYH319" s="22"/>
      <c r="NYI319" s="22"/>
      <c r="NYJ319" s="22"/>
      <c r="NYK319" s="22"/>
      <c r="NYL319" s="22"/>
      <c r="NYM319" s="22"/>
      <c r="NYN319" s="22"/>
      <c r="NYO319" s="22"/>
      <c r="NYP319" s="22"/>
      <c r="NYQ319" s="22"/>
      <c r="NYR319" s="22"/>
      <c r="NYS319" s="22"/>
      <c r="NYT319" s="22"/>
      <c r="NYU319" s="22"/>
      <c r="NYV319" s="22"/>
      <c r="NYW319" s="22"/>
      <c r="NYX319" s="22"/>
      <c r="NYY319" s="22"/>
      <c r="NYZ319" s="22"/>
      <c r="NZA319" s="22"/>
      <c r="NZB319" s="22"/>
      <c r="NZC319" s="22"/>
      <c r="NZD319" s="22"/>
      <c r="NZE319" s="22"/>
      <c r="NZF319" s="22"/>
      <c r="NZG319" s="22"/>
      <c r="NZH319" s="22"/>
      <c r="NZI319" s="22"/>
      <c r="NZJ319" s="22"/>
      <c r="NZK319" s="22"/>
      <c r="NZL319" s="22"/>
      <c r="NZM319" s="22"/>
      <c r="NZN319" s="22"/>
      <c r="NZO319" s="22"/>
      <c r="NZP319" s="22"/>
      <c r="NZQ319" s="22"/>
      <c r="NZR319" s="22"/>
      <c r="NZS319" s="22"/>
      <c r="NZT319" s="22"/>
      <c r="NZU319" s="22"/>
      <c r="NZV319" s="22"/>
      <c r="NZW319" s="22"/>
      <c r="NZX319" s="22"/>
      <c r="NZY319" s="22"/>
      <c r="NZZ319" s="22"/>
      <c r="OAA319" s="22"/>
      <c r="OAB319" s="22"/>
      <c r="OAC319" s="22"/>
      <c r="OAD319" s="22"/>
      <c r="OAE319" s="22"/>
      <c r="OAF319" s="22"/>
      <c r="OAG319" s="22"/>
      <c r="OAH319" s="22"/>
      <c r="OAI319" s="22"/>
      <c r="OAJ319" s="22"/>
      <c r="OAK319" s="22"/>
      <c r="OAL319" s="22"/>
      <c r="OAM319" s="22"/>
      <c r="OAN319" s="22"/>
      <c r="OAO319" s="22"/>
      <c r="OAP319" s="22"/>
      <c r="OAQ319" s="22"/>
      <c r="OAR319" s="22"/>
      <c r="OAS319" s="22"/>
      <c r="OAT319" s="22"/>
      <c r="OAU319" s="22"/>
      <c r="OAV319" s="22"/>
      <c r="OAW319" s="22"/>
      <c r="OAX319" s="22"/>
      <c r="OAY319" s="22"/>
      <c r="OAZ319" s="22"/>
      <c r="OBA319" s="22"/>
      <c r="OBB319" s="22"/>
      <c r="OBC319" s="22"/>
      <c r="OBD319" s="22"/>
      <c r="OBE319" s="22"/>
      <c r="OBF319" s="22"/>
      <c r="OBG319" s="22"/>
      <c r="OBH319" s="22"/>
      <c r="OBI319" s="22"/>
      <c r="OBJ319" s="22"/>
      <c r="OBK319" s="22"/>
      <c r="OBL319" s="22"/>
      <c r="OBM319" s="22"/>
      <c r="OBN319" s="22"/>
      <c r="OBO319" s="22"/>
      <c r="OBP319" s="22"/>
      <c r="OBQ319" s="22"/>
      <c r="OBR319" s="22"/>
      <c r="OBS319" s="22"/>
      <c r="OBT319" s="22"/>
      <c r="OBU319" s="22"/>
      <c r="OBV319" s="22"/>
      <c r="OBW319" s="22"/>
      <c r="OBX319" s="22"/>
      <c r="OBY319" s="22"/>
      <c r="OBZ319" s="22"/>
      <c r="OCA319" s="22"/>
      <c r="OCB319" s="22"/>
      <c r="OCC319" s="22"/>
      <c r="OCD319" s="22"/>
      <c r="OCE319" s="22"/>
      <c r="OCF319" s="22"/>
      <c r="OCG319" s="22"/>
      <c r="OCH319" s="22"/>
      <c r="OCI319" s="22"/>
      <c r="OCJ319" s="22"/>
      <c r="OCK319" s="22"/>
      <c r="OCL319" s="22"/>
      <c r="OCM319" s="22"/>
      <c r="OCN319" s="22"/>
      <c r="OCO319" s="22"/>
      <c r="OCP319" s="22"/>
      <c r="OCQ319" s="22"/>
      <c r="OCR319" s="22"/>
      <c r="OCS319" s="22"/>
      <c r="OCT319" s="22"/>
      <c r="OCU319" s="22"/>
      <c r="OCV319" s="22"/>
      <c r="OCW319" s="22"/>
      <c r="OCX319" s="22"/>
      <c r="OCY319" s="22"/>
      <c r="OCZ319" s="22"/>
      <c r="ODA319" s="22"/>
      <c r="ODB319" s="22"/>
      <c r="ODC319" s="22"/>
      <c r="ODD319" s="22"/>
      <c r="ODE319" s="22"/>
      <c r="ODF319" s="22"/>
      <c r="ODG319" s="22"/>
      <c r="ODH319" s="22"/>
      <c r="ODI319" s="22"/>
      <c r="ODJ319" s="22"/>
      <c r="ODK319" s="22"/>
      <c r="ODL319" s="22"/>
      <c r="ODM319" s="22"/>
      <c r="ODN319" s="22"/>
      <c r="ODO319" s="22"/>
      <c r="ODP319" s="22"/>
      <c r="ODQ319" s="22"/>
      <c r="ODR319" s="22"/>
      <c r="ODS319" s="22"/>
      <c r="ODT319" s="22"/>
      <c r="ODU319" s="22"/>
      <c r="ODV319" s="22"/>
      <c r="ODW319" s="22"/>
      <c r="ODX319" s="22"/>
      <c r="ODY319" s="22"/>
      <c r="ODZ319" s="22"/>
      <c r="OEA319" s="22"/>
      <c r="OEB319" s="22"/>
      <c r="OEC319" s="22"/>
      <c r="OED319" s="22"/>
      <c r="OEE319" s="22"/>
      <c r="OEF319" s="22"/>
      <c r="OEG319" s="22"/>
      <c r="OEH319" s="22"/>
      <c r="OEI319" s="22"/>
      <c r="OEJ319" s="22"/>
      <c r="OEK319" s="22"/>
      <c r="OEL319" s="22"/>
      <c r="OEM319" s="22"/>
      <c r="OEN319" s="22"/>
      <c r="OEO319" s="22"/>
      <c r="OEP319" s="22"/>
      <c r="OEQ319" s="22"/>
      <c r="OER319" s="22"/>
      <c r="OES319" s="22"/>
      <c r="OET319" s="22"/>
      <c r="OEU319" s="22"/>
      <c r="OEV319" s="22"/>
      <c r="OEW319" s="22"/>
      <c r="OEX319" s="22"/>
      <c r="OEY319" s="22"/>
      <c r="OEZ319" s="22"/>
      <c r="OFA319" s="22"/>
      <c r="OFB319" s="22"/>
      <c r="OFC319" s="22"/>
      <c r="OFD319" s="22"/>
      <c r="OFE319" s="22"/>
      <c r="OFF319" s="22"/>
      <c r="OFG319" s="22"/>
      <c r="OFH319" s="22"/>
      <c r="OFI319" s="22"/>
      <c r="OFJ319" s="22"/>
      <c r="OFK319" s="22"/>
      <c r="OFL319" s="22"/>
      <c r="OFM319" s="22"/>
      <c r="OFN319" s="22"/>
      <c r="OFO319" s="22"/>
      <c r="OFP319" s="22"/>
      <c r="OFQ319" s="22"/>
      <c r="OFR319" s="22"/>
      <c r="OFS319" s="22"/>
      <c r="OFT319" s="22"/>
      <c r="OFU319" s="22"/>
      <c r="OFV319" s="22"/>
      <c r="OFW319" s="22"/>
      <c r="OFX319" s="22"/>
      <c r="OFY319" s="22"/>
      <c r="OFZ319" s="22"/>
      <c r="OGA319" s="22"/>
      <c r="OGB319" s="22"/>
      <c r="OGC319" s="22"/>
      <c r="OGD319" s="22"/>
      <c r="OGE319" s="22"/>
      <c r="OGF319" s="22"/>
      <c r="OGG319" s="22"/>
      <c r="OGH319" s="22"/>
      <c r="OGI319" s="22"/>
      <c r="OGJ319" s="22"/>
      <c r="OGK319" s="22"/>
      <c r="OGL319" s="22"/>
      <c r="OGM319" s="22"/>
      <c r="OGN319" s="22"/>
      <c r="OGO319" s="22"/>
      <c r="OGP319" s="22"/>
      <c r="OGQ319" s="22"/>
      <c r="OGR319" s="22"/>
      <c r="OGS319" s="22"/>
      <c r="OGT319" s="22"/>
      <c r="OGU319" s="22"/>
      <c r="OGV319" s="22"/>
      <c r="OGW319" s="22"/>
      <c r="OGX319" s="22"/>
      <c r="OGY319" s="22"/>
      <c r="OGZ319" s="22"/>
      <c r="OHA319" s="22"/>
      <c r="OHB319" s="22"/>
      <c r="OHC319" s="22"/>
      <c r="OHD319" s="22"/>
      <c r="OHE319" s="22"/>
      <c r="OHF319" s="22"/>
      <c r="OHG319" s="22"/>
      <c r="OHH319" s="22"/>
      <c r="OHI319" s="22"/>
      <c r="OHJ319" s="22"/>
      <c r="OHK319" s="22"/>
      <c r="OHL319" s="22"/>
      <c r="OHM319" s="22"/>
      <c r="OHN319" s="22"/>
      <c r="OHO319" s="22"/>
      <c r="OHP319" s="22"/>
      <c r="OHQ319" s="22"/>
      <c r="OHR319" s="22"/>
      <c r="OHS319" s="22"/>
      <c r="OHT319" s="22"/>
      <c r="OHU319" s="22"/>
      <c r="OHV319" s="22"/>
      <c r="OHW319" s="22"/>
      <c r="OHX319" s="22"/>
      <c r="OHY319" s="22"/>
      <c r="OHZ319" s="22"/>
      <c r="OIA319" s="22"/>
      <c r="OIB319" s="22"/>
      <c r="OIC319" s="22"/>
      <c r="OID319" s="22"/>
      <c r="OIE319" s="22"/>
      <c r="OIF319" s="22"/>
      <c r="OIG319" s="22"/>
      <c r="OIH319" s="22"/>
      <c r="OII319" s="22"/>
      <c r="OIJ319" s="22"/>
      <c r="OIK319" s="22"/>
      <c r="OIL319" s="22"/>
      <c r="OIM319" s="22"/>
      <c r="OIN319" s="22"/>
      <c r="OIO319" s="22"/>
      <c r="OIP319" s="22"/>
      <c r="OIQ319" s="22"/>
      <c r="OIR319" s="22"/>
      <c r="OIS319" s="22"/>
      <c r="OIT319" s="22"/>
      <c r="OIU319" s="22"/>
      <c r="OIV319" s="22"/>
      <c r="OIW319" s="22"/>
      <c r="OIX319" s="22"/>
      <c r="OIY319" s="22"/>
      <c r="OIZ319" s="22"/>
      <c r="OJA319" s="22"/>
      <c r="OJB319" s="22"/>
      <c r="OJC319" s="22"/>
      <c r="OJD319" s="22"/>
      <c r="OJE319" s="22"/>
      <c r="OJF319" s="22"/>
      <c r="OJG319" s="22"/>
      <c r="OJH319" s="22"/>
      <c r="OJI319" s="22"/>
      <c r="OJJ319" s="22"/>
      <c r="OJK319" s="22"/>
      <c r="OJL319" s="22"/>
      <c r="OJM319" s="22"/>
      <c r="OJN319" s="22"/>
      <c r="OJO319" s="22"/>
      <c r="OJP319" s="22"/>
      <c r="OJQ319" s="22"/>
      <c r="OJR319" s="22"/>
      <c r="OJS319" s="22"/>
      <c r="OJT319" s="22"/>
      <c r="OJU319" s="22"/>
      <c r="OJV319" s="22"/>
      <c r="OJW319" s="22"/>
      <c r="OJX319" s="22"/>
      <c r="OJY319" s="22"/>
      <c r="OJZ319" s="22"/>
      <c r="OKA319" s="22"/>
      <c r="OKB319" s="22"/>
      <c r="OKC319" s="22"/>
      <c r="OKD319" s="22"/>
      <c r="OKE319" s="22"/>
      <c r="OKF319" s="22"/>
      <c r="OKG319" s="22"/>
      <c r="OKH319" s="22"/>
      <c r="OKI319" s="22"/>
      <c r="OKJ319" s="22"/>
      <c r="OKK319" s="22"/>
      <c r="OKL319" s="22"/>
      <c r="OKM319" s="22"/>
      <c r="OKN319" s="22"/>
      <c r="OKO319" s="22"/>
      <c r="OKP319" s="22"/>
      <c r="OKQ319" s="22"/>
      <c r="OKR319" s="22"/>
      <c r="OKS319" s="22"/>
      <c r="OKT319" s="22"/>
      <c r="OKU319" s="22"/>
      <c r="OKV319" s="22"/>
      <c r="OKW319" s="22"/>
      <c r="OKX319" s="22"/>
      <c r="OKY319" s="22"/>
      <c r="OKZ319" s="22"/>
      <c r="OLA319" s="22"/>
      <c r="OLB319" s="22"/>
      <c r="OLC319" s="22"/>
      <c r="OLD319" s="22"/>
      <c r="OLE319" s="22"/>
      <c r="OLF319" s="22"/>
      <c r="OLG319" s="22"/>
      <c r="OLH319" s="22"/>
      <c r="OLI319" s="22"/>
      <c r="OLJ319" s="22"/>
      <c r="OLK319" s="22"/>
      <c r="OLL319" s="22"/>
      <c r="OLM319" s="22"/>
      <c r="OLN319" s="22"/>
      <c r="OLO319" s="22"/>
      <c r="OLP319" s="22"/>
      <c r="OLQ319" s="22"/>
      <c r="OLR319" s="22"/>
      <c r="OLS319" s="22"/>
      <c r="OLT319" s="22"/>
      <c r="OLU319" s="22"/>
      <c r="OLV319" s="22"/>
      <c r="OLW319" s="22"/>
      <c r="OLX319" s="22"/>
      <c r="OLY319" s="22"/>
      <c r="OLZ319" s="22"/>
      <c r="OMA319" s="22"/>
      <c r="OMB319" s="22"/>
      <c r="OMC319" s="22"/>
      <c r="OMD319" s="22"/>
      <c r="OME319" s="22"/>
      <c r="OMF319" s="22"/>
      <c r="OMG319" s="22"/>
      <c r="OMH319" s="22"/>
      <c r="OMI319" s="22"/>
      <c r="OMJ319" s="22"/>
      <c r="OMK319" s="22"/>
      <c r="OML319" s="22"/>
      <c r="OMM319" s="22"/>
      <c r="OMN319" s="22"/>
      <c r="OMO319" s="22"/>
      <c r="OMP319" s="22"/>
      <c r="OMQ319" s="22"/>
      <c r="OMR319" s="22"/>
      <c r="OMS319" s="22"/>
      <c r="OMT319" s="22"/>
      <c r="OMU319" s="22"/>
      <c r="OMV319" s="22"/>
      <c r="OMW319" s="22"/>
      <c r="OMX319" s="22"/>
      <c r="OMY319" s="22"/>
      <c r="OMZ319" s="22"/>
      <c r="ONA319" s="22"/>
      <c r="ONB319" s="22"/>
      <c r="ONC319" s="22"/>
      <c r="OND319" s="22"/>
      <c r="ONE319" s="22"/>
      <c r="ONF319" s="22"/>
      <c r="ONG319" s="22"/>
      <c r="ONH319" s="22"/>
      <c r="ONI319" s="22"/>
      <c r="ONJ319" s="22"/>
      <c r="ONK319" s="22"/>
      <c r="ONL319" s="22"/>
      <c r="ONM319" s="22"/>
      <c r="ONN319" s="22"/>
      <c r="ONO319" s="22"/>
      <c r="ONP319" s="22"/>
      <c r="ONQ319" s="22"/>
      <c r="ONR319" s="22"/>
      <c r="ONS319" s="22"/>
      <c r="ONT319" s="22"/>
      <c r="ONU319" s="22"/>
      <c r="ONV319" s="22"/>
      <c r="ONW319" s="22"/>
      <c r="ONX319" s="22"/>
      <c r="ONY319" s="22"/>
      <c r="ONZ319" s="22"/>
      <c r="OOA319" s="22"/>
      <c r="OOB319" s="22"/>
      <c r="OOC319" s="22"/>
      <c r="OOD319" s="22"/>
      <c r="OOE319" s="22"/>
      <c r="OOF319" s="22"/>
      <c r="OOG319" s="22"/>
      <c r="OOH319" s="22"/>
      <c r="OOI319" s="22"/>
      <c r="OOJ319" s="22"/>
      <c r="OOK319" s="22"/>
      <c r="OOL319" s="22"/>
      <c r="OOM319" s="22"/>
      <c r="OON319" s="22"/>
      <c r="OOO319" s="22"/>
      <c r="OOP319" s="22"/>
      <c r="OOQ319" s="22"/>
      <c r="OOR319" s="22"/>
      <c r="OOS319" s="22"/>
      <c r="OOT319" s="22"/>
      <c r="OOU319" s="22"/>
      <c r="OOV319" s="22"/>
      <c r="OOW319" s="22"/>
      <c r="OOX319" s="22"/>
      <c r="OOY319" s="22"/>
      <c r="OOZ319" s="22"/>
      <c r="OPA319" s="22"/>
      <c r="OPB319" s="22"/>
      <c r="OPC319" s="22"/>
      <c r="OPD319" s="22"/>
      <c r="OPE319" s="22"/>
      <c r="OPF319" s="22"/>
      <c r="OPG319" s="22"/>
      <c r="OPH319" s="22"/>
      <c r="OPI319" s="22"/>
      <c r="OPJ319" s="22"/>
      <c r="OPK319" s="22"/>
      <c r="OPL319" s="22"/>
      <c r="OPM319" s="22"/>
      <c r="OPN319" s="22"/>
      <c r="OPO319" s="22"/>
      <c r="OPP319" s="22"/>
      <c r="OPQ319" s="22"/>
      <c r="OPR319" s="22"/>
      <c r="OPS319" s="22"/>
      <c r="OPT319" s="22"/>
      <c r="OPU319" s="22"/>
      <c r="OPV319" s="22"/>
      <c r="OPW319" s="22"/>
      <c r="OPX319" s="22"/>
      <c r="OPY319" s="22"/>
      <c r="OPZ319" s="22"/>
      <c r="OQA319" s="22"/>
      <c r="OQB319" s="22"/>
      <c r="OQC319" s="22"/>
      <c r="OQD319" s="22"/>
      <c r="OQE319" s="22"/>
      <c r="OQF319" s="22"/>
      <c r="OQG319" s="22"/>
      <c r="OQH319" s="22"/>
      <c r="OQI319" s="22"/>
      <c r="OQJ319" s="22"/>
      <c r="OQK319" s="22"/>
      <c r="OQL319" s="22"/>
      <c r="OQM319" s="22"/>
      <c r="OQN319" s="22"/>
      <c r="OQO319" s="22"/>
      <c r="OQP319" s="22"/>
      <c r="OQQ319" s="22"/>
      <c r="OQR319" s="22"/>
      <c r="OQS319" s="22"/>
      <c r="OQT319" s="22"/>
      <c r="OQU319" s="22"/>
      <c r="OQV319" s="22"/>
      <c r="OQW319" s="22"/>
      <c r="OQX319" s="22"/>
      <c r="OQY319" s="22"/>
      <c r="OQZ319" s="22"/>
      <c r="ORA319" s="22"/>
      <c r="ORB319" s="22"/>
      <c r="ORC319" s="22"/>
      <c r="ORD319" s="22"/>
      <c r="ORE319" s="22"/>
      <c r="ORF319" s="22"/>
      <c r="ORG319" s="22"/>
      <c r="ORH319" s="22"/>
      <c r="ORI319" s="22"/>
      <c r="ORJ319" s="22"/>
      <c r="ORK319" s="22"/>
      <c r="ORL319" s="22"/>
      <c r="ORM319" s="22"/>
      <c r="ORN319" s="22"/>
      <c r="ORO319" s="22"/>
      <c r="ORP319" s="22"/>
      <c r="ORQ319" s="22"/>
      <c r="ORR319" s="22"/>
      <c r="ORS319" s="22"/>
      <c r="ORT319" s="22"/>
      <c r="ORU319" s="22"/>
      <c r="ORV319" s="22"/>
      <c r="ORW319" s="22"/>
      <c r="ORX319" s="22"/>
      <c r="ORY319" s="22"/>
      <c r="ORZ319" s="22"/>
      <c r="OSA319" s="22"/>
      <c r="OSB319" s="22"/>
      <c r="OSC319" s="22"/>
      <c r="OSD319" s="22"/>
      <c r="OSE319" s="22"/>
      <c r="OSF319" s="22"/>
      <c r="OSG319" s="22"/>
      <c r="OSH319" s="22"/>
      <c r="OSI319" s="22"/>
      <c r="OSJ319" s="22"/>
      <c r="OSK319" s="22"/>
      <c r="OSL319" s="22"/>
      <c r="OSM319" s="22"/>
      <c r="OSN319" s="22"/>
      <c r="OSO319" s="22"/>
      <c r="OSP319" s="22"/>
      <c r="OSQ319" s="22"/>
      <c r="OSR319" s="22"/>
      <c r="OSS319" s="22"/>
      <c r="OST319" s="22"/>
      <c r="OSU319" s="22"/>
      <c r="OSV319" s="22"/>
      <c r="OSW319" s="22"/>
      <c r="OSX319" s="22"/>
      <c r="OSY319" s="22"/>
      <c r="OSZ319" s="22"/>
      <c r="OTA319" s="22"/>
      <c r="OTB319" s="22"/>
      <c r="OTC319" s="22"/>
      <c r="OTD319" s="22"/>
      <c r="OTE319" s="22"/>
      <c r="OTF319" s="22"/>
      <c r="OTG319" s="22"/>
      <c r="OTH319" s="22"/>
      <c r="OTI319" s="22"/>
      <c r="OTJ319" s="22"/>
      <c r="OTK319" s="22"/>
      <c r="OTL319" s="22"/>
      <c r="OTM319" s="22"/>
      <c r="OTN319" s="22"/>
      <c r="OTO319" s="22"/>
      <c r="OTP319" s="22"/>
      <c r="OTQ319" s="22"/>
      <c r="OTR319" s="22"/>
      <c r="OTS319" s="22"/>
      <c r="OTT319" s="22"/>
      <c r="OTU319" s="22"/>
      <c r="OTV319" s="22"/>
      <c r="OTW319" s="22"/>
      <c r="OTX319" s="22"/>
      <c r="OTY319" s="22"/>
      <c r="OTZ319" s="22"/>
      <c r="OUA319" s="22"/>
      <c r="OUB319" s="22"/>
      <c r="OUC319" s="22"/>
      <c r="OUD319" s="22"/>
      <c r="OUE319" s="22"/>
      <c r="OUF319" s="22"/>
      <c r="OUG319" s="22"/>
      <c r="OUH319" s="22"/>
      <c r="OUI319" s="22"/>
      <c r="OUJ319" s="22"/>
      <c r="OUK319" s="22"/>
      <c r="OUL319" s="22"/>
      <c r="OUM319" s="22"/>
      <c r="OUN319" s="22"/>
      <c r="OUO319" s="22"/>
      <c r="OUP319" s="22"/>
      <c r="OUQ319" s="22"/>
      <c r="OUR319" s="22"/>
      <c r="OUS319" s="22"/>
      <c r="OUT319" s="22"/>
      <c r="OUU319" s="22"/>
      <c r="OUV319" s="22"/>
      <c r="OUW319" s="22"/>
      <c r="OUX319" s="22"/>
      <c r="OUY319" s="22"/>
      <c r="OUZ319" s="22"/>
      <c r="OVA319" s="22"/>
      <c r="OVB319" s="22"/>
      <c r="OVC319" s="22"/>
      <c r="OVD319" s="22"/>
      <c r="OVE319" s="22"/>
      <c r="OVF319" s="22"/>
      <c r="OVG319" s="22"/>
      <c r="OVH319" s="22"/>
      <c r="OVI319" s="22"/>
      <c r="OVJ319" s="22"/>
      <c r="OVK319" s="22"/>
      <c r="OVL319" s="22"/>
      <c r="OVM319" s="22"/>
      <c r="OVN319" s="22"/>
      <c r="OVO319" s="22"/>
      <c r="OVP319" s="22"/>
      <c r="OVQ319" s="22"/>
      <c r="OVR319" s="22"/>
      <c r="OVS319" s="22"/>
      <c r="OVT319" s="22"/>
      <c r="OVU319" s="22"/>
      <c r="OVV319" s="22"/>
      <c r="OVW319" s="22"/>
      <c r="OVX319" s="22"/>
      <c r="OVY319" s="22"/>
      <c r="OVZ319" s="22"/>
      <c r="OWA319" s="22"/>
      <c r="OWB319" s="22"/>
      <c r="OWC319" s="22"/>
      <c r="OWD319" s="22"/>
      <c r="OWE319" s="22"/>
      <c r="OWF319" s="22"/>
      <c r="OWG319" s="22"/>
      <c r="OWH319" s="22"/>
      <c r="OWI319" s="22"/>
      <c r="OWJ319" s="22"/>
      <c r="OWK319" s="22"/>
      <c r="OWL319" s="22"/>
      <c r="OWM319" s="22"/>
      <c r="OWN319" s="22"/>
      <c r="OWO319" s="22"/>
      <c r="OWP319" s="22"/>
      <c r="OWQ319" s="22"/>
      <c r="OWR319" s="22"/>
      <c r="OWS319" s="22"/>
      <c r="OWT319" s="22"/>
      <c r="OWU319" s="22"/>
      <c r="OWV319" s="22"/>
      <c r="OWW319" s="22"/>
      <c r="OWX319" s="22"/>
      <c r="OWY319" s="22"/>
      <c r="OWZ319" s="22"/>
      <c r="OXA319" s="22"/>
      <c r="OXB319" s="22"/>
      <c r="OXC319" s="22"/>
      <c r="OXD319" s="22"/>
      <c r="OXE319" s="22"/>
      <c r="OXF319" s="22"/>
      <c r="OXG319" s="22"/>
      <c r="OXH319" s="22"/>
      <c r="OXI319" s="22"/>
      <c r="OXJ319" s="22"/>
      <c r="OXK319" s="22"/>
      <c r="OXL319" s="22"/>
      <c r="OXM319" s="22"/>
      <c r="OXN319" s="22"/>
      <c r="OXO319" s="22"/>
      <c r="OXP319" s="22"/>
      <c r="OXQ319" s="22"/>
      <c r="OXR319" s="22"/>
      <c r="OXS319" s="22"/>
      <c r="OXT319" s="22"/>
      <c r="OXU319" s="22"/>
      <c r="OXV319" s="22"/>
      <c r="OXW319" s="22"/>
      <c r="OXX319" s="22"/>
      <c r="OXY319" s="22"/>
      <c r="OXZ319" s="22"/>
      <c r="OYA319" s="22"/>
      <c r="OYB319" s="22"/>
      <c r="OYC319" s="22"/>
      <c r="OYD319" s="22"/>
      <c r="OYE319" s="22"/>
      <c r="OYF319" s="22"/>
      <c r="OYG319" s="22"/>
      <c r="OYH319" s="22"/>
      <c r="OYI319" s="22"/>
      <c r="OYJ319" s="22"/>
      <c r="OYK319" s="22"/>
      <c r="OYL319" s="22"/>
      <c r="OYM319" s="22"/>
      <c r="OYN319" s="22"/>
      <c r="OYO319" s="22"/>
      <c r="OYP319" s="22"/>
      <c r="OYQ319" s="22"/>
      <c r="OYR319" s="22"/>
      <c r="OYS319" s="22"/>
      <c r="OYT319" s="22"/>
      <c r="OYU319" s="22"/>
      <c r="OYV319" s="22"/>
      <c r="OYW319" s="22"/>
      <c r="OYX319" s="22"/>
      <c r="OYY319" s="22"/>
      <c r="OYZ319" s="22"/>
      <c r="OZA319" s="22"/>
      <c r="OZB319" s="22"/>
      <c r="OZC319" s="22"/>
      <c r="OZD319" s="22"/>
      <c r="OZE319" s="22"/>
      <c r="OZF319" s="22"/>
      <c r="OZG319" s="22"/>
      <c r="OZH319" s="22"/>
      <c r="OZI319" s="22"/>
      <c r="OZJ319" s="22"/>
      <c r="OZK319" s="22"/>
      <c r="OZL319" s="22"/>
      <c r="OZM319" s="22"/>
      <c r="OZN319" s="22"/>
      <c r="OZO319" s="22"/>
      <c r="OZP319" s="22"/>
      <c r="OZQ319" s="22"/>
      <c r="OZR319" s="22"/>
      <c r="OZS319" s="22"/>
      <c r="OZT319" s="22"/>
      <c r="OZU319" s="22"/>
      <c r="OZV319" s="22"/>
      <c r="OZW319" s="22"/>
      <c r="OZX319" s="22"/>
      <c r="OZY319" s="22"/>
      <c r="OZZ319" s="22"/>
      <c r="PAA319" s="22"/>
      <c r="PAB319" s="22"/>
      <c r="PAC319" s="22"/>
      <c r="PAD319" s="22"/>
      <c r="PAE319" s="22"/>
      <c r="PAF319" s="22"/>
      <c r="PAG319" s="22"/>
      <c r="PAH319" s="22"/>
      <c r="PAI319" s="22"/>
      <c r="PAJ319" s="22"/>
      <c r="PAK319" s="22"/>
      <c r="PAL319" s="22"/>
      <c r="PAM319" s="22"/>
      <c r="PAN319" s="22"/>
      <c r="PAO319" s="22"/>
      <c r="PAP319" s="22"/>
      <c r="PAQ319" s="22"/>
      <c r="PAR319" s="22"/>
      <c r="PAS319" s="22"/>
      <c r="PAT319" s="22"/>
      <c r="PAU319" s="22"/>
      <c r="PAV319" s="22"/>
      <c r="PAW319" s="22"/>
      <c r="PAX319" s="22"/>
      <c r="PAY319" s="22"/>
      <c r="PAZ319" s="22"/>
      <c r="PBA319" s="22"/>
      <c r="PBB319" s="22"/>
      <c r="PBC319" s="22"/>
      <c r="PBD319" s="22"/>
      <c r="PBE319" s="22"/>
      <c r="PBF319" s="22"/>
      <c r="PBG319" s="22"/>
      <c r="PBH319" s="22"/>
      <c r="PBI319" s="22"/>
      <c r="PBJ319" s="22"/>
      <c r="PBK319" s="22"/>
      <c r="PBL319" s="22"/>
      <c r="PBM319" s="22"/>
      <c r="PBN319" s="22"/>
      <c r="PBO319" s="22"/>
      <c r="PBP319" s="22"/>
      <c r="PBQ319" s="22"/>
      <c r="PBR319" s="22"/>
      <c r="PBS319" s="22"/>
      <c r="PBT319" s="22"/>
      <c r="PBU319" s="22"/>
      <c r="PBV319" s="22"/>
      <c r="PBW319" s="22"/>
      <c r="PBX319" s="22"/>
      <c r="PBY319" s="22"/>
      <c r="PBZ319" s="22"/>
      <c r="PCA319" s="22"/>
      <c r="PCB319" s="22"/>
      <c r="PCC319" s="22"/>
      <c r="PCD319" s="22"/>
      <c r="PCE319" s="22"/>
      <c r="PCF319" s="22"/>
      <c r="PCG319" s="22"/>
      <c r="PCH319" s="22"/>
      <c r="PCI319" s="22"/>
      <c r="PCJ319" s="22"/>
      <c r="PCK319" s="22"/>
      <c r="PCL319" s="22"/>
      <c r="PCM319" s="22"/>
      <c r="PCN319" s="22"/>
      <c r="PCO319" s="22"/>
      <c r="PCP319" s="22"/>
      <c r="PCQ319" s="22"/>
      <c r="PCR319" s="22"/>
      <c r="PCS319" s="22"/>
      <c r="PCT319" s="22"/>
      <c r="PCU319" s="22"/>
      <c r="PCV319" s="22"/>
      <c r="PCW319" s="22"/>
      <c r="PCX319" s="22"/>
      <c r="PCY319" s="22"/>
      <c r="PCZ319" s="22"/>
      <c r="PDA319" s="22"/>
      <c r="PDB319" s="22"/>
      <c r="PDC319" s="22"/>
      <c r="PDD319" s="22"/>
      <c r="PDE319" s="22"/>
      <c r="PDF319" s="22"/>
      <c r="PDG319" s="22"/>
      <c r="PDH319" s="22"/>
      <c r="PDI319" s="22"/>
      <c r="PDJ319" s="22"/>
      <c r="PDK319" s="22"/>
      <c r="PDL319" s="22"/>
      <c r="PDM319" s="22"/>
      <c r="PDN319" s="22"/>
      <c r="PDO319" s="22"/>
      <c r="PDP319" s="22"/>
      <c r="PDQ319" s="22"/>
      <c r="PDR319" s="22"/>
      <c r="PDS319" s="22"/>
      <c r="PDT319" s="22"/>
      <c r="PDU319" s="22"/>
      <c r="PDV319" s="22"/>
      <c r="PDW319" s="22"/>
      <c r="PDX319" s="22"/>
      <c r="PDY319" s="22"/>
      <c r="PDZ319" s="22"/>
      <c r="PEA319" s="22"/>
      <c r="PEB319" s="22"/>
      <c r="PEC319" s="22"/>
      <c r="PED319" s="22"/>
      <c r="PEE319" s="22"/>
      <c r="PEF319" s="22"/>
      <c r="PEG319" s="22"/>
      <c r="PEH319" s="22"/>
      <c r="PEI319" s="22"/>
      <c r="PEJ319" s="22"/>
      <c r="PEK319" s="22"/>
      <c r="PEL319" s="22"/>
      <c r="PEM319" s="22"/>
      <c r="PEN319" s="22"/>
      <c r="PEO319" s="22"/>
      <c r="PEP319" s="22"/>
      <c r="PEQ319" s="22"/>
      <c r="PER319" s="22"/>
      <c r="PES319" s="22"/>
      <c r="PET319" s="22"/>
      <c r="PEU319" s="22"/>
      <c r="PEV319" s="22"/>
      <c r="PEW319" s="22"/>
      <c r="PEX319" s="22"/>
      <c r="PEY319" s="22"/>
      <c r="PEZ319" s="22"/>
      <c r="PFA319" s="22"/>
      <c r="PFB319" s="22"/>
      <c r="PFC319" s="22"/>
      <c r="PFD319" s="22"/>
      <c r="PFE319" s="22"/>
      <c r="PFF319" s="22"/>
      <c r="PFG319" s="22"/>
      <c r="PFH319" s="22"/>
      <c r="PFI319" s="22"/>
      <c r="PFJ319" s="22"/>
      <c r="PFK319" s="22"/>
      <c r="PFL319" s="22"/>
      <c r="PFM319" s="22"/>
      <c r="PFN319" s="22"/>
      <c r="PFO319" s="22"/>
      <c r="PFP319" s="22"/>
      <c r="PFQ319" s="22"/>
      <c r="PFR319" s="22"/>
      <c r="PFS319" s="22"/>
      <c r="PFT319" s="22"/>
      <c r="PFU319" s="22"/>
      <c r="PFV319" s="22"/>
      <c r="PFW319" s="22"/>
      <c r="PFX319" s="22"/>
      <c r="PFY319" s="22"/>
      <c r="PFZ319" s="22"/>
      <c r="PGA319" s="22"/>
      <c r="PGB319" s="22"/>
      <c r="PGC319" s="22"/>
      <c r="PGD319" s="22"/>
      <c r="PGE319" s="22"/>
      <c r="PGF319" s="22"/>
      <c r="PGG319" s="22"/>
      <c r="PGH319" s="22"/>
      <c r="PGI319" s="22"/>
      <c r="PGJ319" s="22"/>
      <c r="PGK319" s="22"/>
      <c r="PGL319" s="22"/>
      <c r="PGM319" s="22"/>
      <c r="PGN319" s="22"/>
      <c r="PGO319" s="22"/>
      <c r="PGP319" s="22"/>
      <c r="PGQ319" s="22"/>
      <c r="PGR319" s="22"/>
      <c r="PGS319" s="22"/>
      <c r="PGT319" s="22"/>
      <c r="PGU319" s="22"/>
      <c r="PGV319" s="22"/>
      <c r="PGW319" s="22"/>
      <c r="PGX319" s="22"/>
      <c r="PGY319" s="22"/>
      <c r="PGZ319" s="22"/>
      <c r="PHA319" s="22"/>
      <c r="PHB319" s="22"/>
      <c r="PHC319" s="22"/>
      <c r="PHD319" s="22"/>
      <c r="PHE319" s="22"/>
      <c r="PHF319" s="22"/>
      <c r="PHG319" s="22"/>
      <c r="PHH319" s="22"/>
      <c r="PHI319" s="22"/>
      <c r="PHJ319" s="22"/>
      <c r="PHK319" s="22"/>
      <c r="PHL319" s="22"/>
      <c r="PHM319" s="22"/>
      <c r="PHN319" s="22"/>
      <c r="PHO319" s="22"/>
      <c r="PHP319" s="22"/>
      <c r="PHQ319" s="22"/>
      <c r="PHR319" s="22"/>
      <c r="PHS319" s="22"/>
      <c r="PHT319" s="22"/>
      <c r="PHU319" s="22"/>
      <c r="PHV319" s="22"/>
      <c r="PHW319" s="22"/>
      <c r="PHX319" s="22"/>
      <c r="PHY319" s="22"/>
      <c r="PHZ319" s="22"/>
      <c r="PIA319" s="22"/>
      <c r="PIB319" s="22"/>
      <c r="PIC319" s="22"/>
      <c r="PID319" s="22"/>
      <c r="PIE319" s="22"/>
      <c r="PIF319" s="22"/>
      <c r="PIG319" s="22"/>
      <c r="PIH319" s="22"/>
      <c r="PII319" s="22"/>
      <c r="PIJ319" s="22"/>
      <c r="PIK319" s="22"/>
      <c r="PIL319" s="22"/>
      <c r="PIM319" s="22"/>
      <c r="PIN319" s="22"/>
      <c r="PIO319" s="22"/>
      <c r="PIP319" s="22"/>
      <c r="PIQ319" s="22"/>
      <c r="PIR319" s="22"/>
      <c r="PIS319" s="22"/>
      <c r="PIT319" s="22"/>
      <c r="PIU319" s="22"/>
      <c r="PIV319" s="22"/>
      <c r="PIW319" s="22"/>
      <c r="PIX319" s="22"/>
      <c r="PIY319" s="22"/>
      <c r="PIZ319" s="22"/>
      <c r="PJA319" s="22"/>
      <c r="PJB319" s="22"/>
      <c r="PJC319" s="22"/>
      <c r="PJD319" s="22"/>
      <c r="PJE319" s="22"/>
      <c r="PJF319" s="22"/>
      <c r="PJG319" s="22"/>
      <c r="PJH319" s="22"/>
      <c r="PJI319" s="22"/>
      <c r="PJJ319" s="22"/>
      <c r="PJK319" s="22"/>
      <c r="PJL319" s="22"/>
      <c r="PJM319" s="22"/>
      <c r="PJN319" s="22"/>
      <c r="PJO319" s="22"/>
      <c r="PJP319" s="22"/>
      <c r="PJQ319" s="22"/>
      <c r="PJR319" s="22"/>
      <c r="PJS319" s="22"/>
      <c r="PJT319" s="22"/>
      <c r="PJU319" s="22"/>
      <c r="PJV319" s="22"/>
      <c r="PJW319" s="22"/>
      <c r="PJX319" s="22"/>
      <c r="PJY319" s="22"/>
      <c r="PJZ319" s="22"/>
      <c r="PKA319" s="22"/>
      <c r="PKB319" s="22"/>
      <c r="PKC319" s="22"/>
      <c r="PKD319" s="22"/>
      <c r="PKE319" s="22"/>
      <c r="PKF319" s="22"/>
      <c r="PKG319" s="22"/>
      <c r="PKH319" s="22"/>
      <c r="PKI319" s="22"/>
      <c r="PKJ319" s="22"/>
      <c r="PKK319" s="22"/>
      <c r="PKL319" s="22"/>
      <c r="PKM319" s="22"/>
      <c r="PKN319" s="22"/>
      <c r="PKO319" s="22"/>
      <c r="PKP319" s="22"/>
      <c r="PKQ319" s="22"/>
      <c r="PKR319" s="22"/>
      <c r="PKS319" s="22"/>
      <c r="PKT319" s="22"/>
      <c r="PKU319" s="22"/>
      <c r="PKV319" s="22"/>
      <c r="PKW319" s="22"/>
      <c r="PKX319" s="22"/>
      <c r="PKY319" s="22"/>
      <c r="PKZ319" s="22"/>
      <c r="PLA319" s="22"/>
      <c r="PLB319" s="22"/>
      <c r="PLC319" s="22"/>
      <c r="PLD319" s="22"/>
      <c r="PLE319" s="22"/>
      <c r="PLF319" s="22"/>
      <c r="PLG319" s="22"/>
      <c r="PLH319" s="22"/>
      <c r="PLI319" s="22"/>
      <c r="PLJ319" s="22"/>
      <c r="PLK319" s="22"/>
      <c r="PLL319" s="22"/>
      <c r="PLM319" s="22"/>
      <c r="PLN319" s="22"/>
      <c r="PLO319" s="22"/>
      <c r="PLP319" s="22"/>
      <c r="PLQ319" s="22"/>
      <c r="PLR319" s="22"/>
      <c r="PLS319" s="22"/>
      <c r="PLT319" s="22"/>
      <c r="PLU319" s="22"/>
      <c r="PLV319" s="22"/>
      <c r="PLW319" s="22"/>
      <c r="PLX319" s="22"/>
      <c r="PLY319" s="22"/>
      <c r="PLZ319" s="22"/>
      <c r="PMA319" s="22"/>
      <c r="PMB319" s="22"/>
      <c r="PMC319" s="22"/>
      <c r="PMD319" s="22"/>
      <c r="PME319" s="22"/>
      <c r="PMF319" s="22"/>
      <c r="PMG319" s="22"/>
      <c r="PMH319" s="22"/>
      <c r="PMI319" s="22"/>
      <c r="PMJ319" s="22"/>
      <c r="PMK319" s="22"/>
      <c r="PML319" s="22"/>
      <c r="PMM319" s="22"/>
      <c r="PMN319" s="22"/>
      <c r="PMO319" s="22"/>
      <c r="PMP319" s="22"/>
      <c r="PMQ319" s="22"/>
      <c r="PMR319" s="22"/>
      <c r="PMS319" s="22"/>
      <c r="PMT319" s="22"/>
      <c r="PMU319" s="22"/>
      <c r="PMV319" s="22"/>
      <c r="PMW319" s="22"/>
      <c r="PMX319" s="22"/>
      <c r="PMY319" s="22"/>
      <c r="PMZ319" s="22"/>
      <c r="PNA319" s="22"/>
      <c r="PNB319" s="22"/>
      <c r="PNC319" s="22"/>
      <c r="PND319" s="22"/>
      <c r="PNE319" s="22"/>
      <c r="PNF319" s="22"/>
      <c r="PNG319" s="22"/>
      <c r="PNH319" s="22"/>
      <c r="PNI319" s="22"/>
      <c r="PNJ319" s="22"/>
      <c r="PNK319" s="22"/>
      <c r="PNL319" s="22"/>
      <c r="PNM319" s="22"/>
      <c r="PNN319" s="22"/>
      <c r="PNO319" s="22"/>
      <c r="PNP319" s="22"/>
      <c r="PNQ319" s="22"/>
      <c r="PNR319" s="22"/>
      <c r="PNS319" s="22"/>
      <c r="PNT319" s="22"/>
      <c r="PNU319" s="22"/>
      <c r="PNV319" s="22"/>
      <c r="PNW319" s="22"/>
      <c r="PNX319" s="22"/>
      <c r="PNY319" s="22"/>
      <c r="PNZ319" s="22"/>
      <c r="POA319" s="22"/>
      <c r="POB319" s="22"/>
      <c r="POC319" s="22"/>
      <c r="POD319" s="22"/>
      <c r="POE319" s="22"/>
      <c r="POF319" s="22"/>
      <c r="POG319" s="22"/>
      <c r="POH319" s="22"/>
      <c r="POI319" s="22"/>
      <c r="POJ319" s="22"/>
      <c r="POK319" s="22"/>
      <c r="POL319" s="22"/>
      <c r="POM319" s="22"/>
      <c r="PON319" s="22"/>
      <c r="POO319" s="22"/>
      <c r="POP319" s="22"/>
      <c r="POQ319" s="22"/>
      <c r="POR319" s="22"/>
      <c r="POS319" s="22"/>
      <c r="POT319" s="22"/>
      <c r="POU319" s="22"/>
      <c r="POV319" s="22"/>
      <c r="POW319" s="22"/>
      <c r="POX319" s="22"/>
      <c r="POY319" s="22"/>
      <c r="POZ319" s="22"/>
      <c r="PPA319" s="22"/>
      <c r="PPB319" s="22"/>
      <c r="PPC319" s="22"/>
      <c r="PPD319" s="22"/>
      <c r="PPE319" s="22"/>
      <c r="PPF319" s="22"/>
      <c r="PPG319" s="22"/>
      <c r="PPH319" s="22"/>
      <c r="PPI319" s="22"/>
      <c r="PPJ319" s="22"/>
      <c r="PPK319" s="22"/>
      <c r="PPL319" s="22"/>
      <c r="PPM319" s="22"/>
      <c r="PPN319" s="22"/>
      <c r="PPO319" s="22"/>
      <c r="PPP319" s="22"/>
      <c r="PPQ319" s="22"/>
      <c r="PPR319" s="22"/>
      <c r="PPS319" s="22"/>
      <c r="PPT319" s="22"/>
      <c r="PPU319" s="22"/>
      <c r="PPV319" s="22"/>
      <c r="PPW319" s="22"/>
      <c r="PPX319" s="22"/>
      <c r="PPY319" s="22"/>
      <c r="PPZ319" s="22"/>
      <c r="PQA319" s="22"/>
      <c r="PQB319" s="22"/>
      <c r="PQC319" s="22"/>
      <c r="PQD319" s="22"/>
      <c r="PQE319" s="22"/>
      <c r="PQF319" s="22"/>
      <c r="PQG319" s="22"/>
      <c r="PQH319" s="22"/>
      <c r="PQI319" s="22"/>
      <c r="PQJ319" s="22"/>
      <c r="PQK319" s="22"/>
      <c r="PQL319" s="22"/>
      <c r="PQM319" s="22"/>
      <c r="PQN319" s="22"/>
      <c r="PQO319" s="22"/>
      <c r="PQP319" s="22"/>
      <c r="PQQ319" s="22"/>
      <c r="PQR319" s="22"/>
      <c r="PQS319" s="22"/>
      <c r="PQT319" s="22"/>
      <c r="PQU319" s="22"/>
      <c r="PQV319" s="22"/>
      <c r="PQW319" s="22"/>
      <c r="PQX319" s="22"/>
      <c r="PQY319" s="22"/>
      <c r="PQZ319" s="22"/>
      <c r="PRA319" s="22"/>
      <c r="PRB319" s="22"/>
      <c r="PRC319" s="22"/>
      <c r="PRD319" s="22"/>
      <c r="PRE319" s="22"/>
      <c r="PRF319" s="22"/>
      <c r="PRG319" s="22"/>
      <c r="PRH319" s="22"/>
      <c r="PRI319" s="22"/>
      <c r="PRJ319" s="22"/>
      <c r="PRK319" s="22"/>
      <c r="PRL319" s="22"/>
      <c r="PRM319" s="22"/>
      <c r="PRN319" s="22"/>
      <c r="PRO319" s="22"/>
      <c r="PRP319" s="22"/>
      <c r="PRQ319" s="22"/>
      <c r="PRR319" s="22"/>
      <c r="PRS319" s="22"/>
      <c r="PRT319" s="22"/>
      <c r="PRU319" s="22"/>
      <c r="PRV319" s="22"/>
      <c r="PRW319" s="22"/>
      <c r="PRX319" s="22"/>
      <c r="PRY319" s="22"/>
      <c r="PRZ319" s="22"/>
      <c r="PSA319" s="22"/>
      <c r="PSB319" s="22"/>
      <c r="PSC319" s="22"/>
      <c r="PSD319" s="22"/>
      <c r="PSE319" s="22"/>
      <c r="PSF319" s="22"/>
      <c r="PSG319" s="22"/>
      <c r="PSH319" s="22"/>
      <c r="PSI319" s="22"/>
      <c r="PSJ319" s="22"/>
      <c r="PSK319" s="22"/>
      <c r="PSL319" s="22"/>
      <c r="PSM319" s="22"/>
      <c r="PSN319" s="22"/>
      <c r="PSO319" s="22"/>
      <c r="PSP319" s="22"/>
      <c r="PSQ319" s="22"/>
      <c r="PSR319" s="22"/>
      <c r="PSS319" s="22"/>
      <c r="PST319" s="22"/>
      <c r="PSU319" s="22"/>
      <c r="PSV319" s="22"/>
      <c r="PSW319" s="22"/>
      <c r="PSX319" s="22"/>
      <c r="PSY319" s="22"/>
      <c r="PSZ319" s="22"/>
      <c r="PTA319" s="22"/>
      <c r="PTB319" s="22"/>
      <c r="PTC319" s="22"/>
      <c r="PTD319" s="22"/>
      <c r="PTE319" s="22"/>
      <c r="PTF319" s="22"/>
      <c r="PTG319" s="22"/>
      <c r="PTH319" s="22"/>
      <c r="PTI319" s="22"/>
      <c r="PTJ319" s="22"/>
      <c r="PTK319" s="22"/>
      <c r="PTL319" s="22"/>
      <c r="PTM319" s="22"/>
      <c r="PTN319" s="22"/>
      <c r="PTO319" s="22"/>
      <c r="PTP319" s="22"/>
      <c r="PTQ319" s="22"/>
      <c r="PTR319" s="22"/>
      <c r="PTS319" s="22"/>
      <c r="PTT319" s="22"/>
      <c r="PTU319" s="22"/>
      <c r="PTV319" s="22"/>
      <c r="PTW319" s="22"/>
      <c r="PTX319" s="22"/>
      <c r="PTY319" s="22"/>
      <c r="PTZ319" s="22"/>
      <c r="PUA319" s="22"/>
      <c r="PUB319" s="22"/>
      <c r="PUC319" s="22"/>
      <c r="PUD319" s="22"/>
      <c r="PUE319" s="22"/>
      <c r="PUF319" s="22"/>
      <c r="PUG319" s="22"/>
      <c r="PUH319" s="22"/>
      <c r="PUI319" s="22"/>
      <c r="PUJ319" s="22"/>
      <c r="PUK319" s="22"/>
      <c r="PUL319" s="22"/>
      <c r="PUM319" s="22"/>
      <c r="PUN319" s="22"/>
      <c r="PUO319" s="22"/>
      <c r="PUP319" s="22"/>
      <c r="PUQ319" s="22"/>
      <c r="PUR319" s="22"/>
      <c r="PUS319" s="22"/>
      <c r="PUT319" s="22"/>
      <c r="PUU319" s="22"/>
      <c r="PUV319" s="22"/>
      <c r="PUW319" s="22"/>
      <c r="PUX319" s="22"/>
      <c r="PUY319" s="22"/>
      <c r="PUZ319" s="22"/>
      <c r="PVA319" s="22"/>
      <c r="PVB319" s="22"/>
      <c r="PVC319" s="22"/>
      <c r="PVD319" s="22"/>
      <c r="PVE319" s="22"/>
      <c r="PVF319" s="22"/>
      <c r="PVG319" s="22"/>
      <c r="PVH319" s="22"/>
      <c r="PVI319" s="22"/>
      <c r="PVJ319" s="22"/>
      <c r="PVK319" s="22"/>
      <c r="PVL319" s="22"/>
      <c r="PVM319" s="22"/>
      <c r="PVN319" s="22"/>
      <c r="PVO319" s="22"/>
      <c r="PVP319" s="22"/>
      <c r="PVQ319" s="22"/>
      <c r="PVR319" s="22"/>
      <c r="PVS319" s="22"/>
      <c r="PVT319" s="22"/>
      <c r="PVU319" s="22"/>
      <c r="PVV319" s="22"/>
      <c r="PVW319" s="22"/>
      <c r="PVX319" s="22"/>
      <c r="PVY319" s="22"/>
      <c r="PVZ319" s="22"/>
      <c r="PWA319" s="22"/>
      <c r="PWB319" s="22"/>
      <c r="PWC319" s="22"/>
      <c r="PWD319" s="22"/>
      <c r="PWE319" s="22"/>
      <c r="PWF319" s="22"/>
      <c r="PWG319" s="22"/>
      <c r="PWH319" s="22"/>
      <c r="PWI319" s="22"/>
      <c r="PWJ319" s="22"/>
      <c r="PWK319" s="22"/>
      <c r="PWL319" s="22"/>
      <c r="PWM319" s="22"/>
      <c r="PWN319" s="22"/>
      <c r="PWO319" s="22"/>
      <c r="PWP319" s="22"/>
      <c r="PWQ319" s="22"/>
      <c r="PWR319" s="22"/>
      <c r="PWS319" s="22"/>
      <c r="PWT319" s="22"/>
      <c r="PWU319" s="22"/>
      <c r="PWV319" s="22"/>
      <c r="PWW319" s="22"/>
      <c r="PWX319" s="22"/>
      <c r="PWY319" s="22"/>
      <c r="PWZ319" s="22"/>
      <c r="PXA319" s="22"/>
      <c r="PXB319" s="22"/>
      <c r="PXC319" s="22"/>
      <c r="PXD319" s="22"/>
      <c r="PXE319" s="22"/>
      <c r="PXF319" s="22"/>
      <c r="PXG319" s="22"/>
      <c r="PXH319" s="22"/>
      <c r="PXI319" s="22"/>
      <c r="PXJ319" s="22"/>
      <c r="PXK319" s="22"/>
      <c r="PXL319" s="22"/>
      <c r="PXM319" s="22"/>
      <c r="PXN319" s="22"/>
      <c r="PXO319" s="22"/>
      <c r="PXP319" s="22"/>
      <c r="PXQ319" s="22"/>
      <c r="PXR319" s="22"/>
      <c r="PXS319" s="22"/>
      <c r="PXT319" s="22"/>
      <c r="PXU319" s="22"/>
      <c r="PXV319" s="22"/>
      <c r="PXW319" s="22"/>
      <c r="PXX319" s="22"/>
      <c r="PXY319" s="22"/>
      <c r="PXZ319" s="22"/>
      <c r="PYA319" s="22"/>
      <c r="PYB319" s="22"/>
      <c r="PYC319" s="22"/>
      <c r="PYD319" s="22"/>
      <c r="PYE319" s="22"/>
      <c r="PYF319" s="22"/>
      <c r="PYG319" s="22"/>
      <c r="PYH319" s="22"/>
      <c r="PYI319" s="22"/>
      <c r="PYJ319" s="22"/>
      <c r="PYK319" s="22"/>
      <c r="PYL319" s="22"/>
      <c r="PYM319" s="22"/>
      <c r="PYN319" s="22"/>
      <c r="PYO319" s="22"/>
      <c r="PYP319" s="22"/>
      <c r="PYQ319" s="22"/>
      <c r="PYR319" s="22"/>
      <c r="PYS319" s="22"/>
      <c r="PYT319" s="22"/>
      <c r="PYU319" s="22"/>
      <c r="PYV319" s="22"/>
      <c r="PYW319" s="22"/>
      <c r="PYX319" s="22"/>
      <c r="PYY319" s="22"/>
      <c r="PYZ319" s="22"/>
      <c r="PZA319" s="22"/>
      <c r="PZB319" s="22"/>
      <c r="PZC319" s="22"/>
      <c r="PZD319" s="22"/>
      <c r="PZE319" s="22"/>
      <c r="PZF319" s="22"/>
      <c r="PZG319" s="22"/>
      <c r="PZH319" s="22"/>
      <c r="PZI319" s="22"/>
      <c r="PZJ319" s="22"/>
      <c r="PZK319" s="22"/>
      <c r="PZL319" s="22"/>
      <c r="PZM319" s="22"/>
      <c r="PZN319" s="22"/>
      <c r="PZO319" s="22"/>
      <c r="PZP319" s="22"/>
      <c r="PZQ319" s="22"/>
      <c r="PZR319" s="22"/>
      <c r="PZS319" s="22"/>
      <c r="PZT319" s="22"/>
      <c r="PZU319" s="22"/>
      <c r="PZV319" s="22"/>
      <c r="PZW319" s="22"/>
      <c r="PZX319" s="22"/>
      <c r="PZY319" s="22"/>
      <c r="PZZ319" s="22"/>
      <c r="QAA319" s="22"/>
      <c r="QAB319" s="22"/>
      <c r="QAC319" s="22"/>
      <c r="QAD319" s="22"/>
      <c r="QAE319" s="22"/>
      <c r="QAF319" s="22"/>
      <c r="QAG319" s="22"/>
      <c r="QAH319" s="22"/>
      <c r="QAI319" s="22"/>
      <c r="QAJ319" s="22"/>
      <c r="QAK319" s="22"/>
      <c r="QAL319" s="22"/>
      <c r="QAM319" s="22"/>
      <c r="QAN319" s="22"/>
      <c r="QAO319" s="22"/>
      <c r="QAP319" s="22"/>
      <c r="QAQ319" s="22"/>
      <c r="QAR319" s="22"/>
      <c r="QAS319" s="22"/>
      <c r="QAT319" s="22"/>
      <c r="QAU319" s="22"/>
      <c r="QAV319" s="22"/>
      <c r="QAW319" s="22"/>
      <c r="QAX319" s="22"/>
      <c r="QAY319" s="22"/>
      <c r="QAZ319" s="22"/>
      <c r="QBA319" s="22"/>
      <c r="QBB319" s="22"/>
      <c r="QBC319" s="22"/>
      <c r="QBD319" s="22"/>
      <c r="QBE319" s="22"/>
      <c r="QBF319" s="22"/>
      <c r="QBG319" s="22"/>
      <c r="QBH319" s="22"/>
      <c r="QBI319" s="22"/>
      <c r="QBJ319" s="22"/>
      <c r="QBK319" s="22"/>
      <c r="QBL319" s="22"/>
      <c r="QBM319" s="22"/>
      <c r="QBN319" s="22"/>
      <c r="QBO319" s="22"/>
      <c r="QBP319" s="22"/>
      <c r="QBQ319" s="22"/>
      <c r="QBR319" s="22"/>
      <c r="QBS319" s="22"/>
      <c r="QBT319" s="22"/>
      <c r="QBU319" s="22"/>
      <c r="QBV319" s="22"/>
      <c r="QBW319" s="22"/>
      <c r="QBX319" s="22"/>
      <c r="QBY319" s="22"/>
      <c r="QBZ319" s="22"/>
      <c r="QCA319" s="22"/>
      <c r="QCB319" s="22"/>
      <c r="QCC319" s="22"/>
      <c r="QCD319" s="22"/>
      <c r="QCE319" s="22"/>
      <c r="QCF319" s="22"/>
      <c r="QCG319" s="22"/>
      <c r="QCH319" s="22"/>
      <c r="QCI319" s="22"/>
      <c r="QCJ319" s="22"/>
      <c r="QCK319" s="22"/>
      <c r="QCL319" s="22"/>
      <c r="QCM319" s="22"/>
      <c r="QCN319" s="22"/>
      <c r="QCO319" s="22"/>
      <c r="QCP319" s="22"/>
      <c r="QCQ319" s="22"/>
      <c r="QCR319" s="22"/>
      <c r="QCS319" s="22"/>
      <c r="QCT319" s="22"/>
      <c r="QCU319" s="22"/>
      <c r="QCV319" s="22"/>
      <c r="QCW319" s="22"/>
      <c r="QCX319" s="22"/>
      <c r="QCY319" s="22"/>
      <c r="QCZ319" s="22"/>
      <c r="QDA319" s="22"/>
      <c r="QDB319" s="22"/>
      <c r="QDC319" s="22"/>
      <c r="QDD319" s="22"/>
      <c r="QDE319" s="22"/>
      <c r="QDF319" s="22"/>
      <c r="QDG319" s="22"/>
      <c r="QDH319" s="22"/>
      <c r="QDI319" s="22"/>
      <c r="QDJ319" s="22"/>
      <c r="QDK319" s="22"/>
      <c r="QDL319" s="22"/>
      <c r="QDM319" s="22"/>
      <c r="QDN319" s="22"/>
      <c r="QDO319" s="22"/>
      <c r="QDP319" s="22"/>
      <c r="QDQ319" s="22"/>
      <c r="QDR319" s="22"/>
      <c r="QDS319" s="22"/>
      <c r="QDT319" s="22"/>
      <c r="QDU319" s="22"/>
      <c r="QDV319" s="22"/>
      <c r="QDW319" s="22"/>
      <c r="QDX319" s="22"/>
      <c r="QDY319" s="22"/>
      <c r="QDZ319" s="22"/>
      <c r="QEA319" s="22"/>
      <c r="QEB319" s="22"/>
      <c r="QEC319" s="22"/>
      <c r="QED319" s="22"/>
      <c r="QEE319" s="22"/>
      <c r="QEF319" s="22"/>
      <c r="QEG319" s="22"/>
      <c r="QEH319" s="22"/>
      <c r="QEI319" s="22"/>
      <c r="QEJ319" s="22"/>
      <c r="QEK319" s="22"/>
      <c r="QEL319" s="22"/>
      <c r="QEM319" s="22"/>
      <c r="QEN319" s="22"/>
      <c r="QEO319" s="22"/>
      <c r="QEP319" s="22"/>
      <c r="QEQ319" s="22"/>
      <c r="QER319" s="22"/>
      <c r="QES319" s="22"/>
      <c r="QET319" s="22"/>
      <c r="QEU319" s="22"/>
      <c r="QEV319" s="22"/>
      <c r="QEW319" s="22"/>
      <c r="QEX319" s="22"/>
      <c r="QEY319" s="22"/>
      <c r="QEZ319" s="22"/>
      <c r="QFA319" s="22"/>
      <c r="QFB319" s="22"/>
      <c r="QFC319" s="22"/>
      <c r="QFD319" s="22"/>
      <c r="QFE319" s="22"/>
      <c r="QFF319" s="22"/>
      <c r="QFG319" s="22"/>
      <c r="QFH319" s="22"/>
      <c r="QFI319" s="22"/>
      <c r="QFJ319" s="22"/>
      <c r="QFK319" s="22"/>
      <c r="QFL319" s="22"/>
      <c r="QFM319" s="22"/>
      <c r="QFN319" s="22"/>
      <c r="QFO319" s="22"/>
      <c r="QFP319" s="22"/>
      <c r="QFQ319" s="22"/>
      <c r="QFR319" s="22"/>
      <c r="QFS319" s="22"/>
      <c r="QFT319" s="22"/>
      <c r="QFU319" s="22"/>
      <c r="QFV319" s="22"/>
      <c r="QFW319" s="22"/>
      <c r="QFX319" s="22"/>
      <c r="QFY319" s="22"/>
      <c r="QFZ319" s="22"/>
      <c r="QGA319" s="22"/>
      <c r="QGB319" s="22"/>
      <c r="QGC319" s="22"/>
      <c r="QGD319" s="22"/>
      <c r="QGE319" s="22"/>
      <c r="QGF319" s="22"/>
      <c r="QGG319" s="22"/>
      <c r="QGH319" s="22"/>
      <c r="QGI319" s="22"/>
      <c r="QGJ319" s="22"/>
      <c r="QGK319" s="22"/>
      <c r="QGL319" s="22"/>
      <c r="QGM319" s="22"/>
      <c r="QGN319" s="22"/>
      <c r="QGO319" s="22"/>
      <c r="QGP319" s="22"/>
      <c r="QGQ319" s="22"/>
      <c r="QGR319" s="22"/>
      <c r="QGS319" s="22"/>
      <c r="QGT319" s="22"/>
      <c r="QGU319" s="22"/>
      <c r="QGV319" s="22"/>
      <c r="QGW319" s="22"/>
      <c r="QGX319" s="22"/>
      <c r="QGY319" s="22"/>
      <c r="QGZ319" s="22"/>
      <c r="QHA319" s="22"/>
      <c r="QHB319" s="22"/>
      <c r="QHC319" s="22"/>
      <c r="QHD319" s="22"/>
      <c r="QHE319" s="22"/>
      <c r="QHF319" s="22"/>
      <c r="QHG319" s="22"/>
      <c r="QHH319" s="22"/>
      <c r="QHI319" s="22"/>
      <c r="QHJ319" s="22"/>
      <c r="QHK319" s="22"/>
      <c r="QHL319" s="22"/>
      <c r="QHM319" s="22"/>
      <c r="QHN319" s="22"/>
      <c r="QHO319" s="22"/>
      <c r="QHP319" s="22"/>
      <c r="QHQ319" s="22"/>
      <c r="QHR319" s="22"/>
      <c r="QHS319" s="22"/>
      <c r="QHT319" s="22"/>
      <c r="QHU319" s="22"/>
      <c r="QHV319" s="22"/>
      <c r="QHW319" s="22"/>
      <c r="QHX319" s="22"/>
      <c r="QHY319" s="22"/>
      <c r="QHZ319" s="22"/>
      <c r="QIA319" s="22"/>
      <c r="QIB319" s="22"/>
      <c r="QIC319" s="22"/>
      <c r="QID319" s="22"/>
      <c r="QIE319" s="22"/>
      <c r="QIF319" s="22"/>
      <c r="QIG319" s="22"/>
      <c r="QIH319" s="22"/>
      <c r="QII319" s="22"/>
      <c r="QIJ319" s="22"/>
      <c r="QIK319" s="22"/>
      <c r="QIL319" s="22"/>
      <c r="QIM319" s="22"/>
      <c r="QIN319" s="22"/>
      <c r="QIO319" s="22"/>
      <c r="QIP319" s="22"/>
      <c r="QIQ319" s="22"/>
      <c r="QIR319" s="22"/>
      <c r="QIS319" s="22"/>
      <c r="QIT319" s="22"/>
      <c r="QIU319" s="22"/>
      <c r="QIV319" s="22"/>
      <c r="QIW319" s="22"/>
      <c r="QIX319" s="22"/>
      <c r="QIY319" s="22"/>
      <c r="QIZ319" s="22"/>
      <c r="QJA319" s="22"/>
      <c r="QJB319" s="22"/>
      <c r="QJC319" s="22"/>
      <c r="QJD319" s="22"/>
      <c r="QJE319" s="22"/>
      <c r="QJF319" s="22"/>
      <c r="QJG319" s="22"/>
      <c r="QJH319" s="22"/>
      <c r="QJI319" s="22"/>
      <c r="QJJ319" s="22"/>
      <c r="QJK319" s="22"/>
      <c r="QJL319" s="22"/>
      <c r="QJM319" s="22"/>
      <c r="QJN319" s="22"/>
      <c r="QJO319" s="22"/>
      <c r="QJP319" s="22"/>
      <c r="QJQ319" s="22"/>
      <c r="QJR319" s="22"/>
      <c r="QJS319" s="22"/>
      <c r="QJT319" s="22"/>
      <c r="QJU319" s="22"/>
      <c r="QJV319" s="22"/>
      <c r="QJW319" s="22"/>
      <c r="QJX319" s="22"/>
      <c r="QJY319" s="22"/>
      <c r="QJZ319" s="22"/>
      <c r="QKA319" s="22"/>
      <c r="QKB319" s="22"/>
      <c r="QKC319" s="22"/>
      <c r="QKD319" s="22"/>
      <c r="QKE319" s="22"/>
      <c r="QKF319" s="22"/>
      <c r="QKG319" s="22"/>
      <c r="QKH319" s="22"/>
      <c r="QKI319" s="22"/>
      <c r="QKJ319" s="22"/>
      <c r="QKK319" s="22"/>
      <c r="QKL319" s="22"/>
      <c r="QKM319" s="22"/>
      <c r="QKN319" s="22"/>
      <c r="QKO319" s="22"/>
      <c r="QKP319" s="22"/>
      <c r="QKQ319" s="22"/>
      <c r="QKR319" s="22"/>
      <c r="QKS319" s="22"/>
      <c r="QKT319" s="22"/>
      <c r="QKU319" s="22"/>
      <c r="QKV319" s="22"/>
      <c r="QKW319" s="22"/>
      <c r="QKX319" s="22"/>
      <c r="QKY319" s="22"/>
      <c r="QKZ319" s="22"/>
      <c r="QLA319" s="22"/>
      <c r="QLB319" s="22"/>
      <c r="QLC319" s="22"/>
      <c r="QLD319" s="22"/>
      <c r="QLE319" s="22"/>
      <c r="QLF319" s="22"/>
      <c r="QLG319" s="22"/>
      <c r="QLH319" s="22"/>
      <c r="QLI319" s="22"/>
      <c r="QLJ319" s="22"/>
      <c r="QLK319" s="22"/>
      <c r="QLL319" s="22"/>
      <c r="QLM319" s="22"/>
      <c r="QLN319" s="22"/>
      <c r="QLO319" s="22"/>
      <c r="QLP319" s="22"/>
      <c r="QLQ319" s="22"/>
      <c r="QLR319" s="22"/>
      <c r="QLS319" s="22"/>
      <c r="QLT319" s="22"/>
      <c r="QLU319" s="22"/>
      <c r="QLV319" s="22"/>
      <c r="QLW319" s="22"/>
      <c r="QLX319" s="22"/>
      <c r="QLY319" s="22"/>
      <c r="QLZ319" s="22"/>
      <c r="QMA319" s="22"/>
      <c r="QMB319" s="22"/>
      <c r="QMC319" s="22"/>
      <c r="QMD319" s="22"/>
      <c r="QME319" s="22"/>
      <c r="QMF319" s="22"/>
      <c r="QMG319" s="22"/>
      <c r="QMH319" s="22"/>
      <c r="QMI319" s="22"/>
      <c r="QMJ319" s="22"/>
      <c r="QMK319" s="22"/>
      <c r="QML319" s="22"/>
      <c r="QMM319" s="22"/>
      <c r="QMN319" s="22"/>
      <c r="QMO319" s="22"/>
      <c r="QMP319" s="22"/>
      <c r="QMQ319" s="22"/>
      <c r="QMR319" s="22"/>
      <c r="QMS319" s="22"/>
      <c r="QMT319" s="22"/>
      <c r="QMU319" s="22"/>
      <c r="QMV319" s="22"/>
      <c r="QMW319" s="22"/>
      <c r="QMX319" s="22"/>
      <c r="QMY319" s="22"/>
      <c r="QMZ319" s="22"/>
      <c r="QNA319" s="22"/>
      <c r="QNB319" s="22"/>
      <c r="QNC319" s="22"/>
      <c r="QND319" s="22"/>
      <c r="QNE319" s="22"/>
      <c r="QNF319" s="22"/>
      <c r="QNG319" s="22"/>
      <c r="QNH319" s="22"/>
      <c r="QNI319" s="22"/>
      <c r="QNJ319" s="22"/>
      <c r="QNK319" s="22"/>
      <c r="QNL319" s="22"/>
      <c r="QNM319" s="22"/>
      <c r="QNN319" s="22"/>
      <c r="QNO319" s="22"/>
      <c r="QNP319" s="22"/>
      <c r="QNQ319" s="22"/>
      <c r="QNR319" s="22"/>
      <c r="QNS319" s="22"/>
      <c r="QNT319" s="22"/>
      <c r="QNU319" s="22"/>
      <c r="QNV319" s="22"/>
      <c r="QNW319" s="22"/>
      <c r="QNX319" s="22"/>
      <c r="QNY319" s="22"/>
      <c r="QNZ319" s="22"/>
      <c r="QOA319" s="22"/>
      <c r="QOB319" s="22"/>
      <c r="QOC319" s="22"/>
      <c r="QOD319" s="22"/>
      <c r="QOE319" s="22"/>
      <c r="QOF319" s="22"/>
      <c r="QOG319" s="22"/>
      <c r="QOH319" s="22"/>
      <c r="QOI319" s="22"/>
      <c r="QOJ319" s="22"/>
      <c r="QOK319" s="22"/>
      <c r="QOL319" s="22"/>
      <c r="QOM319" s="22"/>
      <c r="QON319" s="22"/>
      <c r="QOO319" s="22"/>
      <c r="QOP319" s="22"/>
      <c r="QOQ319" s="22"/>
      <c r="QOR319" s="22"/>
      <c r="QOS319" s="22"/>
      <c r="QOT319" s="22"/>
      <c r="QOU319" s="22"/>
      <c r="QOV319" s="22"/>
      <c r="QOW319" s="22"/>
      <c r="QOX319" s="22"/>
      <c r="QOY319" s="22"/>
      <c r="QOZ319" s="22"/>
      <c r="QPA319" s="22"/>
      <c r="QPB319" s="22"/>
      <c r="QPC319" s="22"/>
      <c r="QPD319" s="22"/>
      <c r="QPE319" s="22"/>
      <c r="QPF319" s="22"/>
      <c r="QPG319" s="22"/>
      <c r="QPH319" s="22"/>
      <c r="QPI319" s="22"/>
      <c r="QPJ319" s="22"/>
      <c r="QPK319" s="22"/>
      <c r="QPL319" s="22"/>
      <c r="QPM319" s="22"/>
      <c r="QPN319" s="22"/>
      <c r="QPO319" s="22"/>
      <c r="QPP319" s="22"/>
      <c r="QPQ319" s="22"/>
      <c r="QPR319" s="22"/>
      <c r="QPS319" s="22"/>
      <c r="QPT319" s="22"/>
      <c r="QPU319" s="22"/>
      <c r="QPV319" s="22"/>
      <c r="QPW319" s="22"/>
      <c r="QPX319" s="22"/>
      <c r="QPY319" s="22"/>
      <c r="QPZ319" s="22"/>
      <c r="QQA319" s="22"/>
      <c r="QQB319" s="22"/>
      <c r="QQC319" s="22"/>
      <c r="QQD319" s="22"/>
      <c r="QQE319" s="22"/>
      <c r="QQF319" s="22"/>
      <c r="QQG319" s="22"/>
      <c r="QQH319" s="22"/>
      <c r="QQI319" s="22"/>
      <c r="QQJ319" s="22"/>
      <c r="QQK319" s="22"/>
      <c r="QQL319" s="22"/>
      <c r="QQM319" s="22"/>
      <c r="QQN319" s="22"/>
      <c r="QQO319" s="22"/>
      <c r="QQP319" s="22"/>
      <c r="QQQ319" s="22"/>
      <c r="QQR319" s="22"/>
      <c r="QQS319" s="22"/>
      <c r="QQT319" s="22"/>
      <c r="QQU319" s="22"/>
      <c r="QQV319" s="22"/>
      <c r="QQW319" s="22"/>
      <c r="QQX319" s="22"/>
      <c r="QQY319" s="22"/>
      <c r="QQZ319" s="22"/>
      <c r="QRA319" s="22"/>
      <c r="QRB319" s="22"/>
      <c r="QRC319" s="22"/>
      <c r="QRD319" s="22"/>
      <c r="QRE319" s="22"/>
      <c r="QRF319" s="22"/>
      <c r="QRG319" s="22"/>
      <c r="QRH319" s="22"/>
      <c r="QRI319" s="22"/>
      <c r="QRJ319" s="22"/>
      <c r="QRK319" s="22"/>
      <c r="QRL319" s="22"/>
      <c r="QRM319" s="22"/>
      <c r="QRN319" s="22"/>
      <c r="QRO319" s="22"/>
      <c r="QRP319" s="22"/>
      <c r="QRQ319" s="22"/>
      <c r="QRR319" s="22"/>
      <c r="QRS319" s="22"/>
      <c r="QRT319" s="22"/>
      <c r="QRU319" s="22"/>
      <c r="QRV319" s="22"/>
      <c r="QRW319" s="22"/>
      <c r="QRX319" s="22"/>
      <c r="QRY319" s="22"/>
      <c r="QRZ319" s="22"/>
      <c r="QSA319" s="22"/>
      <c r="QSB319" s="22"/>
      <c r="QSC319" s="22"/>
      <c r="QSD319" s="22"/>
      <c r="QSE319" s="22"/>
      <c r="QSF319" s="22"/>
      <c r="QSG319" s="22"/>
      <c r="QSH319" s="22"/>
      <c r="QSI319" s="22"/>
      <c r="QSJ319" s="22"/>
      <c r="QSK319" s="22"/>
      <c r="QSL319" s="22"/>
      <c r="QSM319" s="22"/>
      <c r="QSN319" s="22"/>
      <c r="QSO319" s="22"/>
      <c r="QSP319" s="22"/>
      <c r="QSQ319" s="22"/>
      <c r="QSR319" s="22"/>
      <c r="QSS319" s="22"/>
      <c r="QST319" s="22"/>
      <c r="QSU319" s="22"/>
      <c r="QSV319" s="22"/>
      <c r="QSW319" s="22"/>
      <c r="QSX319" s="22"/>
      <c r="QSY319" s="22"/>
      <c r="QSZ319" s="22"/>
      <c r="QTA319" s="22"/>
      <c r="QTB319" s="22"/>
      <c r="QTC319" s="22"/>
      <c r="QTD319" s="22"/>
      <c r="QTE319" s="22"/>
      <c r="QTF319" s="22"/>
      <c r="QTG319" s="22"/>
      <c r="QTH319" s="22"/>
      <c r="QTI319" s="22"/>
      <c r="QTJ319" s="22"/>
      <c r="QTK319" s="22"/>
      <c r="QTL319" s="22"/>
      <c r="QTM319" s="22"/>
      <c r="QTN319" s="22"/>
      <c r="QTO319" s="22"/>
      <c r="QTP319" s="22"/>
      <c r="QTQ319" s="22"/>
      <c r="QTR319" s="22"/>
      <c r="QTS319" s="22"/>
      <c r="QTT319" s="22"/>
      <c r="QTU319" s="22"/>
      <c r="QTV319" s="22"/>
      <c r="QTW319" s="22"/>
      <c r="QTX319" s="22"/>
      <c r="QTY319" s="22"/>
      <c r="QTZ319" s="22"/>
      <c r="QUA319" s="22"/>
      <c r="QUB319" s="22"/>
      <c r="QUC319" s="22"/>
      <c r="QUD319" s="22"/>
      <c r="QUE319" s="22"/>
      <c r="QUF319" s="22"/>
      <c r="QUG319" s="22"/>
      <c r="QUH319" s="22"/>
      <c r="QUI319" s="22"/>
      <c r="QUJ319" s="22"/>
      <c r="QUK319" s="22"/>
      <c r="QUL319" s="22"/>
      <c r="QUM319" s="22"/>
      <c r="QUN319" s="22"/>
      <c r="QUO319" s="22"/>
      <c r="QUP319" s="22"/>
      <c r="QUQ319" s="22"/>
      <c r="QUR319" s="22"/>
      <c r="QUS319" s="22"/>
      <c r="QUT319" s="22"/>
      <c r="QUU319" s="22"/>
      <c r="QUV319" s="22"/>
      <c r="QUW319" s="22"/>
      <c r="QUX319" s="22"/>
      <c r="QUY319" s="22"/>
      <c r="QUZ319" s="22"/>
      <c r="QVA319" s="22"/>
      <c r="QVB319" s="22"/>
      <c r="QVC319" s="22"/>
      <c r="QVD319" s="22"/>
      <c r="QVE319" s="22"/>
      <c r="QVF319" s="22"/>
      <c r="QVG319" s="22"/>
      <c r="QVH319" s="22"/>
      <c r="QVI319" s="22"/>
      <c r="QVJ319" s="22"/>
      <c r="QVK319" s="22"/>
      <c r="QVL319" s="22"/>
      <c r="QVM319" s="22"/>
      <c r="QVN319" s="22"/>
      <c r="QVO319" s="22"/>
      <c r="QVP319" s="22"/>
      <c r="QVQ319" s="22"/>
      <c r="QVR319" s="22"/>
      <c r="QVS319" s="22"/>
      <c r="QVT319" s="22"/>
      <c r="QVU319" s="22"/>
      <c r="QVV319" s="22"/>
      <c r="QVW319" s="22"/>
      <c r="QVX319" s="22"/>
      <c r="QVY319" s="22"/>
      <c r="QVZ319" s="22"/>
      <c r="QWA319" s="22"/>
      <c r="QWB319" s="22"/>
      <c r="QWC319" s="22"/>
      <c r="QWD319" s="22"/>
      <c r="QWE319" s="22"/>
      <c r="QWF319" s="22"/>
      <c r="QWG319" s="22"/>
      <c r="QWH319" s="22"/>
      <c r="QWI319" s="22"/>
      <c r="QWJ319" s="22"/>
      <c r="QWK319" s="22"/>
      <c r="QWL319" s="22"/>
      <c r="QWM319" s="22"/>
      <c r="QWN319" s="22"/>
      <c r="QWO319" s="22"/>
      <c r="QWP319" s="22"/>
      <c r="QWQ319" s="22"/>
      <c r="QWR319" s="22"/>
      <c r="QWS319" s="22"/>
      <c r="QWT319" s="22"/>
      <c r="QWU319" s="22"/>
      <c r="QWV319" s="22"/>
      <c r="QWW319" s="22"/>
      <c r="QWX319" s="22"/>
      <c r="QWY319" s="22"/>
      <c r="QWZ319" s="22"/>
      <c r="QXA319" s="22"/>
      <c r="QXB319" s="22"/>
      <c r="QXC319" s="22"/>
      <c r="QXD319" s="22"/>
      <c r="QXE319" s="22"/>
      <c r="QXF319" s="22"/>
      <c r="QXG319" s="22"/>
      <c r="QXH319" s="22"/>
      <c r="QXI319" s="22"/>
      <c r="QXJ319" s="22"/>
      <c r="QXK319" s="22"/>
      <c r="QXL319" s="22"/>
      <c r="QXM319" s="22"/>
      <c r="QXN319" s="22"/>
      <c r="QXO319" s="22"/>
      <c r="QXP319" s="22"/>
      <c r="QXQ319" s="22"/>
      <c r="QXR319" s="22"/>
      <c r="QXS319" s="22"/>
      <c r="QXT319" s="22"/>
      <c r="QXU319" s="22"/>
      <c r="QXV319" s="22"/>
      <c r="QXW319" s="22"/>
      <c r="QXX319" s="22"/>
      <c r="QXY319" s="22"/>
      <c r="QXZ319" s="22"/>
      <c r="QYA319" s="22"/>
      <c r="QYB319" s="22"/>
      <c r="QYC319" s="22"/>
      <c r="QYD319" s="22"/>
      <c r="QYE319" s="22"/>
      <c r="QYF319" s="22"/>
      <c r="QYG319" s="22"/>
      <c r="QYH319" s="22"/>
      <c r="QYI319" s="22"/>
      <c r="QYJ319" s="22"/>
      <c r="QYK319" s="22"/>
      <c r="QYL319" s="22"/>
      <c r="QYM319" s="22"/>
      <c r="QYN319" s="22"/>
      <c r="QYO319" s="22"/>
      <c r="QYP319" s="22"/>
      <c r="QYQ319" s="22"/>
      <c r="QYR319" s="22"/>
      <c r="QYS319" s="22"/>
      <c r="QYT319" s="22"/>
      <c r="QYU319" s="22"/>
      <c r="QYV319" s="22"/>
      <c r="QYW319" s="22"/>
      <c r="QYX319" s="22"/>
      <c r="QYY319" s="22"/>
      <c r="QYZ319" s="22"/>
      <c r="QZA319" s="22"/>
      <c r="QZB319" s="22"/>
      <c r="QZC319" s="22"/>
      <c r="QZD319" s="22"/>
      <c r="QZE319" s="22"/>
      <c r="QZF319" s="22"/>
      <c r="QZG319" s="22"/>
      <c r="QZH319" s="22"/>
      <c r="QZI319" s="22"/>
      <c r="QZJ319" s="22"/>
      <c r="QZK319" s="22"/>
      <c r="QZL319" s="22"/>
      <c r="QZM319" s="22"/>
      <c r="QZN319" s="22"/>
      <c r="QZO319" s="22"/>
      <c r="QZP319" s="22"/>
      <c r="QZQ319" s="22"/>
      <c r="QZR319" s="22"/>
      <c r="QZS319" s="22"/>
      <c r="QZT319" s="22"/>
      <c r="QZU319" s="22"/>
      <c r="QZV319" s="22"/>
      <c r="QZW319" s="22"/>
      <c r="QZX319" s="22"/>
      <c r="QZY319" s="22"/>
      <c r="QZZ319" s="22"/>
      <c r="RAA319" s="22"/>
      <c r="RAB319" s="22"/>
      <c r="RAC319" s="22"/>
      <c r="RAD319" s="22"/>
      <c r="RAE319" s="22"/>
      <c r="RAF319" s="22"/>
      <c r="RAG319" s="22"/>
      <c r="RAH319" s="22"/>
      <c r="RAI319" s="22"/>
      <c r="RAJ319" s="22"/>
      <c r="RAK319" s="22"/>
      <c r="RAL319" s="22"/>
      <c r="RAM319" s="22"/>
      <c r="RAN319" s="22"/>
      <c r="RAO319" s="22"/>
      <c r="RAP319" s="22"/>
      <c r="RAQ319" s="22"/>
      <c r="RAR319" s="22"/>
      <c r="RAS319" s="22"/>
      <c r="RAT319" s="22"/>
      <c r="RAU319" s="22"/>
      <c r="RAV319" s="22"/>
      <c r="RAW319" s="22"/>
      <c r="RAX319" s="22"/>
      <c r="RAY319" s="22"/>
      <c r="RAZ319" s="22"/>
      <c r="RBA319" s="22"/>
      <c r="RBB319" s="22"/>
      <c r="RBC319" s="22"/>
      <c r="RBD319" s="22"/>
      <c r="RBE319" s="22"/>
      <c r="RBF319" s="22"/>
      <c r="RBG319" s="22"/>
      <c r="RBH319" s="22"/>
      <c r="RBI319" s="22"/>
      <c r="RBJ319" s="22"/>
      <c r="RBK319" s="22"/>
      <c r="RBL319" s="22"/>
      <c r="RBM319" s="22"/>
      <c r="RBN319" s="22"/>
      <c r="RBO319" s="22"/>
      <c r="RBP319" s="22"/>
      <c r="RBQ319" s="22"/>
      <c r="RBR319" s="22"/>
      <c r="RBS319" s="22"/>
      <c r="RBT319" s="22"/>
      <c r="RBU319" s="22"/>
      <c r="RBV319" s="22"/>
      <c r="RBW319" s="22"/>
      <c r="RBX319" s="22"/>
      <c r="RBY319" s="22"/>
      <c r="RBZ319" s="22"/>
      <c r="RCA319" s="22"/>
      <c r="RCB319" s="22"/>
      <c r="RCC319" s="22"/>
      <c r="RCD319" s="22"/>
      <c r="RCE319" s="22"/>
      <c r="RCF319" s="22"/>
      <c r="RCG319" s="22"/>
      <c r="RCH319" s="22"/>
      <c r="RCI319" s="22"/>
      <c r="RCJ319" s="22"/>
      <c r="RCK319" s="22"/>
      <c r="RCL319" s="22"/>
      <c r="RCM319" s="22"/>
      <c r="RCN319" s="22"/>
      <c r="RCO319" s="22"/>
      <c r="RCP319" s="22"/>
      <c r="RCQ319" s="22"/>
      <c r="RCR319" s="22"/>
      <c r="RCS319" s="22"/>
      <c r="RCT319" s="22"/>
      <c r="RCU319" s="22"/>
      <c r="RCV319" s="22"/>
      <c r="RCW319" s="22"/>
      <c r="RCX319" s="22"/>
      <c r="RCY319" s="22"/>
      <c r="RCZ319" s="22"/>
      <c r="RDA319" s="22"/>
      <c r="RDB319" s="22"/>
      <c r="RDC319" s="22"/>
      <c r="RDD319" s="22"/>
      <c r="RDE319" s="22"/>
      <c r="RDF319" s="22"/>
      <c r="RDG319" s="22"/>
      <c r="RDH319" s="22"/>
      <c r="RDI319" s="22"/>
      <c r="RDJ319" s="22"/>
      <c r="RDK319" s="22"/>
      <c r="RDL319" s="22"/>
      <c r="RDM319" s="22"/>
      <c r="RDN319" s="22"/>
      <c r="RDO319" s="22"/>
      <c r="RDP319" s="22"/>
      <c r="RDQ319" s="22"/>
      <c r="RDR319" s="22"/>
      <c r="RDS319" s="22"/>
      <c r="RDT319" s="22"/>
      <c r="RDU319" s="22"/>
      <c r="RDV319" s="22"/>
      <c r="RDW319" s="22"/>
      <c r="RDX319" s="22"/>
      <c r="RDY319" s="22"/>
      <c r="RDZ319" s="22"/>
      <c r="REA319" s="22"/>
      <c r="REB319" s="22"/>
      <c r="REC319" s="22"/>
      <c r="RED319" s="22"/>
      <c r="REE319" s="22"/>
      <c r="REF319" s="22"/>
      <c r="REG319" s="22"/>
      <c r="REH319" s="22"/>
      <c r="REI319" s="22"/>
      <c r="REJ319" s="22"/>
      <c r="REK319" s="22"/>
      <c r="REL319" s="22"/>
      <c r="REM319" s="22"/>
      <c r="REN319" s="22"/>
      <c r="REO319" s="22"/>
      <c r="REP319" s="22"/>
      <c r="REQ319" s="22"/>
      <c r="RER319" s="22"/>
      <c r="RES319" s="22"/>
      <c r="RET319" s="22"/>
      <c r="REU319" s="22"/>
      <c r="REV319" s="22"/>
      <c r="REW319" s="22"/>
      <c r="REX319" s="22"/>
      <c r="REY319" s="22"/>
      <c r="REZ319" s="22"/>
      <c r="RFA319" s="22"/>
      <c r="RFB319" s="22"/>
      <c r="RFC319" s="22"/>
      <c r="RFD319" s="22"/>
      <c r="RFE319" s="22"/>
      <c r="RFF319" s="22"/>
      <c r="RFG319" s="22"/>
      <c r="RFH319" s="22"/>
      <c r="RFI319" s="22"/>
      <c r="RFJ319" s="22"/>
      <c r="RFK319" s="22"/>
      <c r="RFL319" s="22"/>
      <c r="RFM319" s="22"/>
      <c r="RFN319" s="22"/>
      <c r="RFO319" s="22"/>
      <c r="RFP319" s="22"/>
      <c r="RFQ319" s="22"/>
      <c r="RFR319" s="22"/>
      <c r="RFS319" s="22"/>
      <c r="RFT319" s="22"/>
      <c r="RFU319" s="22"/>
      <c r="RFV319" s="22"/>
      <c r="RFW319" s="22"/>
      <c r="RFX319" s="22"/>
      <c r="RFY319" s="22"/>
      <c r="RFZ319" s="22"/>
      <c r="RGA319" s="22"/>
      <c r="RGB319" s="22"/>
      <c r="RGC319" s="22"/>
      <c r="RGD319" s="22"/>
      <c r="RGE319" s="22"/>
      <c r="RGF319" s="22"/>
      <c r="RGG319" s="22"/>
      <c r="RGH319" s="22"/>
      <c r="RGI319" s="22"/>
      <c r="RGJ319" s="22"/>
      <c r="RGK319" s="22"/>
      <c r="RGL319" s="22"/>
      <c r="RGM319" s="22"/>
      <c r="RGN319" s="22"/>
      <c r="RGO319" s="22"/>
      <c r="RGP319" s="22"/>
      <c r="RGQ319" s="22"/>
      <c r="RGR319" s="22"/>
      <c r="RGS319" s="22"/>
      <c r="RGT319" s="22"/>
      <c r="RGU319" s="22"/>
      <c r="RGV319" s="22"/>
      <c r="RGW319" s="22"/>
      <c r="RGX319" s="22"/>
      <c r="RGY319" s="22"/>
      <c r="RGZ319" s="22"/>
      <c r="RHA319" s="22"/>
      <c r="RHB319" s="22"/>
      <c r="RHC319" s="22"/>
      <c r="RHD319" s="22"/>
      <c r="RHE319" s="22"/>
      <c r="RHF319" s="22"/>
      <c r="RHG319" s="22"/>
      <c r="RHH319" s="22"/>
      <c r="RHI319" s="22"/>
      <c r="RHJ319" s="22"/>
      <c r="RHK319" s="22"/>
      <c r="RHL319" s="22"/>
      <c r="RHM319" s="22"/>
      <c r="RHN319" s="22"/>
      <c r="RHO319" s="22"/>
      <c r="RHP319" s="22"/>
      <c r="RHQ319" s="22"/>
      <c r="RHR319" s="22"/>
      <c r="RHS319" s="22"/>
      <c r="RHT319" s="22"/>
      <c r="RHU319" s="22"/>
      <c r="RHV319" s="22"/>
      <c r="RHW319" s="22"/>
      <c r="RHX319" s="22"/>
      <c r="RHY319" s="22"/>
      <c r="RHZ319" s="22"/>
      <c r="RIA319" s="22"/>
      <c r="RIB319" s="22"/>
      <c r="RIC319" s="22"/>
      <c r="RID319" s="22"/>
      <c r="RIE319" s="22"/>
      <c r="RIF319" s="22"/>
      <c r="RIG319" s="22"/>
      <c r="RIH319" s="22"/>
      <c r="RII319" s="22"/>
      <c r="RIJ319" s="22"/>
      <c r="RIK319" s="22"/>
      <c r="RIL319" s="22"/>
      <c r="RIM319" s="22"/>
      <c r="RIN319" s="22"/>
      <c r="RIO319" s="22"/>
      <c r="RIP319" s="22"/>
      <c r="RIQ319" s="22"/>
      <c r="RIR319" s="22"/>
      <c r="RIS319" s="22"/>
      <c r="RIT319" s="22"/>
      <c r="RIU319" s="22"/>
      <c r="RIV319" s="22"/>
      <c r="RIW319" s="22"/>
      <c r="RIX319" s="22"/>
      <c r="RIY319" s="22"/>
      <c r="RIZ319" s="22"/>
      <c r="RJA319" s="22"/>
      <c r="RJB319" s="22"/>
      <c r="RJC319" s="22"/>
      <c r="RJD319" s="22"/>
      <c r="RJE319" s="22"/>
      <c r="RJF319" s="22"/>
      <c r="RJG319" s="22"/>
      <c r="RJH319" s="22"/>
      <c r="RJI319" s="22"/>
      <c r="RJJ319" s="22"/>
      <c r="RJK319" s="22"/>
      <c r="RJL319" s="22"/>
      <c r="RJM319" s="22"/>
      <c r="RJN319" s="22"/>
      <c r="RJO319" s="22"/>
      <c r="RJP319" s="22"/>
      <c r="RJQ319" s="22"/>
      <c r="RJR319" s="22"/>
      <c r="RJS319" s="22"/>
      <c r="RJT319" s="22"/>
      <c r="RJU319" s="22"/>
      <c r="RJV319" s="22"/>
      <c r="RJW319" s="22"/>
      <c r="RJX319" s="22"/>
      <c r="RJY319" s="22"/>
      <c r="RJZ319" s="22"/>
      <c r="RKA319" s="22"/>
      <c r="RKB319" s="22"/>
      <c r="RKC319" s="22"/>
      <c r="RKD319" s="22"/>
      <c r="RKE319" s="22"/>
      <c r="RKF319" s="22"/>
      <c r="RKG319" s="22"/>
      <c r="RKH319" s="22"/>
      <c r="RKI319" s="22"/>
      <c r="RKJ319" s="22"/>
      <c r="RKK319" s="22"/>
      <c r="RKL319" s="22"/>
      <c r="RKM319" s="22"/>
      <c r="RKN319" s="22"/>
      <c r="RKO319" s="22"/>
      <c r="RKP319" s="22"/>
      <c r="RKQ319" s="22"/>
      <c r="RKR319" s="22"/>
      <c r="RKS319" s="22"/>
      <c r="RKT319" s="22"/>
      <c r="RKU319" s="22"/>
      <c r="RKV319" s="22"/>
      <c r="RKW319" s="22"/>
      <c r="RKX319" s="22"/>
      <c r="RKY319" s="22"/>
      <c r="RKZ319" s="22"/>
      <c r="RLA319" s="22"/>
      <c r="RLB319" s="22"/>
      <c r="RLC319" s="22"/>
      <c r="RLD319" s="22"/>
      <c r="RLE319" s="22"/>
      <c r="RLF319" s="22"/>
      <c r="RLG319" s="22"/>
      <c r="RLH319" s="22"/>
      <c r="RLI319" s="22"/>
      <c r="RLJ319" s="22"/>
      <c r="RLK319" s="22"/>
      <c r="RLL319" s="22"/>
      <c r="RLM319" s="22"/>
      <c r="RLN319" s="22"/>
      <c r="RLO319" s="22"/>
      <c r="RLP319" s="22"/>
      <c r="RLQ319" s="22"/>
      <c r="RLR319" s="22"/>
      <c r="RLS319" s="22"/>
      <c r="RLT319" s="22"/>
      <c r="RLU319" s="22"/>
      <c r="RLV319" s="22"/>
      <c r="RLW319" s="22"/>
      <c r="RLX319" s="22"/>
      <c r="RLY319" s="22"/>
      <c r="RLZ319" s="22"/>
      <c r="RMA319" s="22"/>
      <c r="RMB319" s="22"/>
      <c r="RMC319" s="22"/>
      <c r="RMD319" s="22"/>
      <c r="RME319" s="22"/>
      <c r="RMF319" s="22"/>
      <c r="RMG319" s="22"/>
      <c r="RMH319" s="22"/>
      <c r="RMI319" s="22"/>
      <c r="RMJ319" s="22"/>
      <c r="RMK319" s="22"/>
      <c r="RML319" s="22"/>
      <c r="RMM319" s="22"/>
      <c r="RMN319" s="22"/>
      <c r="RMO319" s="22"/>
      <c r="RMP319" s="22"/>
      <c r="RMQ319" s="22"/>
      <c r="RMR319" s="22"/>
      <c r="RMS319" s="22"/>
      <c r="RMT319" s="22"/>
      <c r="RMU319" s="22"/>
      <c r="RMV319" s="22"/>
      <c r="RMW319" s="22"/>
      <c r="RMX319" s="22"/>
      <c r="RMY319" s="22"/>
      <c r="RMZ319" s="22"/>
      <c r="RNA319" s="22"/>
      <c r="RNB319" s="22"/>
      <c r="RNC319" s="22"/>
      <c r="RND319" s="22"/>
      <c r="RNE319" s="22"/>
      <c r="RNF319" s="22"/>
      <c r="RNG319" s="22"/>
      <c r="RNH319" s="22"/>
      <c r="RNI319" s="22"/>
      <c r="RNJ319" s="22"/>
      <c r="RNK319" s="22"/>
      <c r="RNL319" s="22"/>
      <c r="RNM319" s="22"/>
      <c r="RNN319" s="22"/>
      <c r="RNO319" s="22"/>
      <c r="RNP319" s="22"/>
      <c r="RNQ319" s="22"/>
      <c r="RNR319" s="22"/>
      <c r="RNS319" s="22"/>
      <c r="RNT319" s="22"/>
      <c r="RNU319" s="22"/>
      <c r="RNV319" s="22"/>
      <c r="RNW319" s="22"/>
      <c r="RNX319" s="22"/>
      <c r="RNY319" s="22"/>
      <c r="RNZ319" s="22"/>
      <c r="ROA319" s="22"/>
      <c r="ROB319" s="22"/>
      <c r="ROC319" s="22"/>
      <c r="ROD319" s="22"/>
      <c r="ROE319" s="22"/>
      <c r="ROF319" s="22"/>
      <c r="ROG319" s="22"/>
      <c r="ROH319" s="22"/>
      <c r="ROI319" s="22"/>
      <c r="ROJ319" s="22"/>
      <c r="ROK319" s="22"/>
      <c r="ROL319" s="22"/>
      <c r="ROM319" s="22"/>
      <c r="RON319" s="22"/>
      <c r="ROO319" s="22"/>
      <c r="ROP319" s="22"/>
      <c r="ROQ319" s="22"/>
      <c r="ROR319" s="22"/>
      <c r="ROS319" s="22"/>
      <c r="ROT319" s="22"/>
      <c r="ROU319" s="22"/>
      <c r="ROV319" s="22"/>
      <c r="ROW319" s="22"/>
      <c r="ROX319" s="22"/>
      <c r="ROY319" s="22"/>
      <c r="ROZ319" s="22"/>
      <c r="RPA319" s="22"/>
      <c r="RPB319" s="22"/>
      <c r="RPC319" s="22"/>
      <c r="RPD319" s="22"/>
      <c r="RPE319" s="22"/>
      <c r="RPF319" s="22"/>
      <c r="RPG319" s="22"/>
      <c r="RPH319" s="22"/>
      <c r="RPI319" s="22"/>
      <c r="RPJ319" s="22"/>
      <c r="RPK319" s="22"/>
      <c r="RPL319" s="22"/>
      <c r="RPM319" s="22"/>
      <c r="RPN319" s="22"/>
      <c r="RPO319" s="22"/>
      <c r="RPP319" s="22"/>
      <c r="RPQ319" s="22"/>
      <c r="RPR319" s="22"/>
      <c r="RPS319" s="22"/>
      <c r="RPT319" s="22"/>
      <c r="RPU319" s="22"/>
      <c r="RPV319" s="22"/>
      <c r="RPW319" s="22"/>
      <c r="RPX319" s="22"/>
      <c r="RPY319" s="22"/>
      <c r="RPZ319" s="22"/>
      <c r="RQA319" s="22"/>
      <c r="RQB319" s="22"/>
      <c r="RQC319" s="22"/>
      <c r="RQD319" s="22"/>
      <c r="RQE319" s="22"/>
      <c r="RQF319" s="22"/>
      <c r="RQG319" s="22"/>
      <c r="RQH319" s="22"/>
      <c r="RQI319" s="22"/>
      <c r="RQJ319" s="22"/>
      <c r="RQK319" s="22"/>
      <c r="RQL319" s="22"/>
      <c r="RQM319" s="22"/>
      <c r="RQN319" s="22"/>
      <c r="RQO319" s="22"/>
      <c r="RQP319" s="22"/>
      <c r="RQQ319" s="22"/>
      <c r="RQR319" s="22"/>
      <c r="RQS319" s="22"/>
      <c r="RQT319" s="22"/>
      <c r="RQU319" s="22"/>
      <c r="RQV319" s="22"/>
      <c r="RQW319" s="22"/>
      <c r="RQX319" s="22"/>
      <c r="RQY319" s="22"/>
      <c r="RQZ319" s="22"/>
      <c r="RRA319" s="22"/>
      <c r="RRB319" s="22"/>
      <c r="RRC319" s="22"/>
      <c r="RRD319" s="22"/>
      <c r="RRE319" s="22"/>
      <c r="RRF319" s="22"/>
      <c r="RRG319" s="22"/>
      <c r="RRH319" s="22"/>
      <c r="RRI319" s="22"/>
      <c r="RRJ319" s="22"/>
      <c r="RRK319" s="22"/>
      <c r="RRL319" s="22"/>
      <c r="RRM319" s="22"/>
      <c r="RRN319" s="22"/>
      <c r="RRO319" s="22"/>
      <c r="RRP319" s="22"/>
      <c r="RRQ319" s="22"/>
      <c r="RRR319" s="22"/>
      <c r="RRS319" s="22"/>
      <c r="RRT319" s="22"/>
      <c r="RRU319" s="22"/>
      <c r="RRV319" s="22"/>
      <c r="RRW319" s="22"/>
      <c r="RRX319" s="22"/>
      <c r="RRY319" s="22"/>
      <c r="RRZ319" s="22"/>
      <c r="RSA319" s="22"/>
      <c r="RSB319" s="22"/>
      <c r="RSC319" s="22"/>
      <c r="RSD319" s="22"/>
      <c r="RSE319" s="22"/>
      <c r="RSF319" s="22"/>
      <c r="RSG319" s="22"/>
      <c r="RSH319" s="22"/>
      <c r="RSI319" s="22"/>
      <c r="RSJ319" s="22"/>
      <c r="RSK319" s="22"/>
      <c r="RSL319" s="22"/>
      <c r="RSM319" s="22"/>
      <c r="RSN319" s="22"/>
      <c r="RSO319" s="22"/>
      <c r="RSP319" s="22"/>
      <c r="RSQ319" s="22"/>
      <c r="RSR319" s="22"/>
      <c r="RSS319" s="22"/>
      <c r="RST319" s="22"/>
      <c r="RSU319" s="22"/>
      <c r="RSV319" s="22"/>
      <c r="RSW319" s="22"/>
      <c r="RSX319" s="22"/>
      <c r="RSY319" s="22"/>
      <c r="RSZ319" s="22"/>
      <c r="RTA319" s="22"/>
      <c r="RTB319" s="22"/>
      <c r="RTC319" s="22"/>
      <c r="RTD319" s="22"/>
      <c r="RTE319" s="22"/>
      <c r="RTF319" s="22"/>
      <c r="RTG319" s="22"/>
      <c r="RTH319" s="22"/>
      <c r="RTI319" s="22"/>
      <c r="RTJ319" s="22"/>
      <c r="RTK319" s="22"/>
      <c r="RTL319" s="22"/>
      <c r="RTM319" s="22"/>
      <c r="RTN319" s="22"/>
      <c r="RTO319" s="22"/>
      <c r="RTP319" s="22"/>
      <c r="RTQ319" s="22"/>
      <c r="RTR319" s="22"/>
      <c r="RTS319" s="22"/>
      <c r="RTT319" s="22"/>
      <c r="RTU319" s="22"/>
      <c r="RTV319" s="22"/>
      <c r="RTW319" s="22"/>
      <c r="RTX319" s="22"/>
      <c r="RTY319" s="22"/>
      <c r="RTZ319" s="22"/>
      <c r="RUA319" s="22"/>
      <c r="RUB319" s="22"/>
      <c r="RUC319" s="22"/>
      <c r="RUD319" s="22"/>
      <c r="RUE319" s="22"/>
      <c r="RUF319" s="22"/>
      <c r="RUG319" s="22"/>
      <c r="RUH319" s="22"/>
      <c r="RUI319" s="22"/>
      <c r="RUJ319" s="22"/>
      <c r="RUK319" s="22"/>
      <c r="RUL319" s="22"/>
      <c r="RUM319" s="22"/>
      <c r="RUN319" s="22"/>
      <c r="RUO319" s="22"/>
      <c r="RUP319" s="22"/>
      <c r="RUQ319" s="22"/>
      <c r="RUR319" s="22"/>
      <c r="RUS319" s="22"/>
      <c r="RUT319" s="22"/>
      <c r="RUU319" s="22"/>
      <c r="RUV319" s="22"/>
      <c r="RUW319" s="22"/>
      <c r="RUX319" s="22"/>
      <c r="RUY319" s="22"/>
      <c r="RUZ319" s="22"/>
      <c r="RVA319" s="22"/>
      <c r="RVB319" s="22"/>
      <c r="RVC319" s="22"/>
      <c r="RVD319" s="22"/>
      <c r="RVE319" s="22"/>
      <c r="RVF319" s="22"/>
      <c r="RVG319" s="22"/>
      <c r="RVH319" s="22"/>
      <c r="RVI319" s="22"/>
      <c r="RVJ319" s="22"/>
      <c r="RVK319" s="22"/>
      <c r="RVL319" s="22"/>
      <c r="RVM319" s="22"/>
      <c r="RVN319" s="22"/>
      <c r="RVO319" s="22"/>
      <c r="RVP319" s="22"/>
      <c r="RVQ319" s="22"/>
      <c r="RVR319" s="22"/>
      <c r="RVS319" s="22"/>
      <c r="RVT319" s="22"/>
      <c r="RVU319" s="22"/>
      <c r="RVV319" s="22"/>
      <c r="RVW319" s="22"/>
      <c r="RVX319" s="22"/>
      <c r="RVY319" s="22"/>
      <c r="RVZ319" s="22"/>
      <c r="RWA319" s="22"/>
      <c r="RWB319" s="22"/>
      <c r="RWC319" s="22"/>
      <c r="RWD319" s="22"/>
      <c r="RWE319" s="22"/>
      <c r="RWF319" s="22"/>
      <c r="RWG319" s="22"/>
      <c r="RWH319" s="22"/>
      <c r="RWI319" s="22"/>
      <c r="RWJ319" s="22"/>
      <c r="RWK319" s="22"/>
      <c r="RWL319" s="22"/>
      <c r="RWM319" s="22"/>
      <c r="RWN319" s="22"/>
      <c r="RWO319" s="22"/>
      <c r="RWP319" s="22"/>
      <c r="RWQ319" s="22"/>
      <c r="RWR319" s="22"/>
      <c r="RWS319" s="22"/>
      <c r="RWT319" s="22"/>
      <c r="RWU319" s="22"/>
      <c r="RWV319" s="22"/>
      <c r="RWW319" s="22"/>
      <c r="RWX319" s="22"/>
      <c r="RWY319" s="22"/>
      <c r="RWZ319" s="22"/>
      <c r="RXA319" s="22"/>
      <c r="RXB319" s="22"/>
      <c r="RXC319" s="22"/>
      <c r="RXD319" s="22"/>
      <c r="RXE319" s="22"/>
      <c r="RXF319" s="22"/>
      <c r="RXG319" s="22"/>
      <c r="RXH319" s="22"/>
      <c r="RXI319" s="22"/>
      <c r="RXJ319" s="22"/>
      <c r="RXK319" s="22"/>
      <c r="RXL319" s="22"/>
      <c r="RXM319" s="22"/>
      <c r="RXN319" s="22"/>
      <c r="RXO319" s="22"/>
      <c r="RXP319" s="22"/>
      <c r="RXQ319" s="22"/>
      <c r="RXR319" s="22"/>
      <c r="RXS319" s="22"/>
      <c r="RXT319" s="22"/>
      <c r="RXU319" s="22"/>
      <c r="RXV319" s="22"/>
      <c r="RXW319" s="22"/>
      <c r="RXX319" s="22"/>
      <c r="RXY319" s="22"/>
      <c r="RXZ319" s="22"/>
      <c r="RYA319" s="22"/>
      <c r="RYB319" s="22"/>
      <c r="RYC319" s="22"/>
      <c r="RYD319" s="22"/>
      <c r="RYE319" s="22"/>
      <c r="RYF319" s="22"/>
      <c r="RYG319" s="22"/>
      <c r="RYH319" s="22"/>
      <c r="RYI319" s="22"/>
      <c r="RYJ319" s="22"/>
      <c r="RYK319" s="22"/>
      <c r="RYL319" s="22"/>
      <c r="RYM319" s="22"/>
      <c r="RYN319" s="22"/>
      <c r="RYO319" s="22"/>
      <c r="RYP319" s="22"/>
      <c r="RYQ319" s="22"/>
      <c r="RYR319" s="22"/>
      <c r="RYS319" s="22"/>
      <c r="RYT319" s="22"/>
      <c r="RYU319" s="22"/>
      <c r="RYV319" s="22"/>
      <c r="RYW319" s="22"/>
      <c r="RYX319" s="22"/>
      <c r="RYY319" s="22"/>
      <c r="RYZ319" s="22"/>
      <c r="RZA319" s="22"/>
      <c r="RZB319" s="22"/>
      <c r="RZC319" s="22"/>
      <c r="RZD319" s="22"/>
      <c r="RZE319" s="22"/>
      <c r="RZF319" s="22"/>
      <c r="RZG319" s="22"/>
      <c r="RZH319" s="22"/>
      <c r="RZI319" s="22"/>
      <c r="RZJ319" s="22"/>
      <c r="RZK319" s="22"/>
      <c r="RZL319" s="22"/>
      <c r="RZM319" s="22"/>
      <c r="RZN319" s="22"/>
      <c r="RZO319" s="22"/>
      <c r="RZP319" s="22"/>
      <c r="RZQ319" s="22"/>
      <c r="RZR319" s="22"/>
      <c r="RZS319" s="22"/>
      <c r="RZT319" s="22"/>
      <c r="RZU319" s="22"/>
      <c r="RZV319" s="22"/>
      <c r="RZW319" s="22"/>
      <c r="RZX319" s="22"/>
      <c r="RZY319" s="22"/>
      <c r="RZZ319" s="22"/>
      <c r="SAA319" s="22"/>
      <c r="SAB319" s="22"/>
      <c r="SAC319" s="22"/>
      <c r="SAD319" s="22"/>
      <c r="SAE319" s="22"/>
      <c r="SAF319" s="22"/>
      <c r="SAG319" s="22"/>
      <c r="SAH319" s="22"/>
      <c r="SAI319" s="22"/>
      <c r="SAJ319" s="22"/>
      <c r="SAK319" s="22"/>
      <c r="SAL319" s="22"/>
      <c r="SAM319" s="22"/>
      <c r="SAN319" s="22"/>
      <c r="SAO319" s="22"/>
      <c r="SAP319" s="22"/>
      <c r="SAQ319" s="22"/>
      <c r="SAR319" s="22"/>
      <c r="SAS319" s="22"/>
      <c r="SAT319" s="22"/>
      <c r="SAU319" s="22"/>
      <c r="SAV319" s="22"/>
      <c r="SAW319" s="22"/>
      <c r="SAX319" s="22"/>
      <c r="SAY319" s="22"/>
      <c r="SAZ319" s="22"/>
      <c r="SBA319" s="22"/>
      <c r="SBB319" s="22"/>
      <c r="SBC319" s="22"/>
      <c r="SBD319" s="22"/>
      <c r="SBE319" s="22"/>
      <c r="SBF319" s="22"/>
      <c r="SBG319" s="22"/>
      <c r="SBH319" s="22"/>
      <c r="SBI319" s="22"/>
      <c r="SBJ319" s="22"/>
      <c r="SBK319" s="22"/>
      <c r="SBL319" s="22"/>
      <c r="SBM319" s="22"/>
      <c r="SBN319" s="22"/>
      <c r="SBO319" s="22"/>
      <c r="SBP319" s="22"/>
      <c r="SBQ319" s="22"/>
      <c r="SBR319" s="22"/>
      <c r="SBS319" s="22"/>
      <c r="SBT319" s="22"/>
      <c r="SBU319" s="22"/>
      <c r="SBV319" s="22"/>
      <c r="SBW319" s="22"/>
      <c r="SBX319" s="22"/>
      <c r="SBY319" s="22"/>
      <c r="SBZ319" s="22"/>
      <c r="SCA319" s="22"/>
      <c r="SCB319" s="22"/>
      <c r="SCC319" s="22"/>
      <c r="SCD319" s="22"/>
      <c r="SCE319" s="22"/>
      <c r="SCF319" s="22"/>
      <c r="SCG319" s="22"/>
      <c r="SCH319" s="22"/>
      <c r="SCI319" s="22"/>
      <c r="SCJ319" s="22"/>
      <c r="SCK319" s="22"/>
      <c r="SCL319" s="22"/>
      <c r="SCM319" s="22"/>
      <c r="SCN319" s="22"/>
      <c r="SCO319" s="22"/>
      <c r="SCP319" s="22"/>
      <c r="SCQ319" s="22"/>
      <c r="SCR319" s="22"/>
      <c r="SCS319" s="22"/>
      <c r="SCT319" s="22"/>
      <c r="SCU319" s="22"/>
      <c r="SCV319" s="22"/>
      <c r="SCW319" s="22"/>
      <c r="SCX319" s="22"/>
      <c r="SCY319" s="22"/>
      <c r="SCZ319" s="22"/>
      <c r="SDA319" s="22"/>
      <c r="SDB319" s="22"/>
      <c r="SDC319" s="22"/>
      <c r="SDD319" s="22"/>
      <c r="SDE319" s="22"/>
      <c r="SDF319" s="22"/>
      <c r="SDG319" s="22"/>
      <c r="SDH319" s="22"/>
      <c r="SDI319" s="22"/>
      <c r="SDJ319" s="22"/>
      <c r="SDK319" s="22"/>
      <c r="SDL319" s="22"/>
      <c r="SDM319" s="22"/>
      <c r="SDN319" s="22"/>
      <c r="SDO319" s="22"/>
      <c r="SDP319" s="22"/>
      <c r="SDQ319" s="22"/>
      <c r="SDR319" s="22"/>
      <c r="SDS319" s="22"/>
      <c r="SDT319" s="22"/>
      <c r="SDU319" s="22"/>
      <c r="SDV319" s="22"/>
      <c r="SDW319" s="22"/>
      <c r="SDX319" s="22"/>
      <c r="SDY319" s="22"/>
      <c r="SDZ319" s="22"/>
      <c r="SEA319" s="22"/>
      <c r="SEB319" s="22"/>
      <c r="SEC319" s="22"/>
      <c r="SED319" s="22"/>
      <c r="SEE319" s="22"/>
      <c r="SEF319" s="22"/>
      <c r="SEG319" s="22"/>
      <c r="SEH319" s="22"/>
      <c r="SEI319" s="22"/>
      <c r="SEJ319" s="22"/>
      <c r="SEK319" s="22"/>
      <c r="SEL319" s="22"/>
      <c r="SEM319" s="22"/>
      <c r="SEN319" s="22"/>
      <c r="SEO319" s="22"/>
      <c r="SEP319" s="22"/>
      <c r="SEQ319" s="22"/>
      <c r="SER319" s="22"/>
      <c r="SES319" s="22"/>
      <c r="SET319" s="22"/>
      <c r="SEU319" s="22"/>
      <c r="SEV319" s="22"/>
      <c r="SEW319" s="22"/>
      <c r="SEX319" s="22"/>
      <c r="SEY319" s="22"/>
      <c r="SEZ319" s="22"/>
      <c r="SFA319" s="22"/>
      <c r="SFB319" s="22"/>
      <c r="SFC319" s="22"/>
      <c r="SFD319" s="22"/>
      <c r="SFE319" s="22"/>
      <c r="SFF319" s="22"/>
      <c r="SFG319" s="22"/>
      <c r="SFH319" s="22"/>
      <c r="SFI319" s="22"/>
      <c r="SFJ319" s="22"/>
      <c r="SFK319" s="22"/>
      <c r="SFL319" s="22"/>
      <c r="SFM319" s="22"/>
      <c r="SFN319" s="22"/>
      <c r="SFO319" s="22"/>
      <c r="SFP319" s="22"/>
      <c r="SFQ319" s="22"/>
      <c r="SFR319" s="22"/>
      <c r="SFS319" s="22"/>
      <c r="SFT319" s="22"/>
      <c r="SFU319" s="22"/>
      <c r="SFV319" s="22"/>
      <c r="SFW319" s="22"/>
      <c r="SFX319" s="22"/>
      <c r="SFY319" s="22"/>
      <c r="SFZ319" s="22"/>
      <c r="SGA319" s="22"/>
      <c r="SGB319" s="22"/>
      <c r="SGC319" s="22"/>
      <c r="SGD319" s="22"/>
      <c r="SGE319" s="22"/>
      <c r="SGF319" s="22"/>
      <c r="SGG319" s="22"/>
      <c r="SGH319" s="22"/>
      <c r="SGI319" s="22"/>
      <c r="SGJ319" s="22"/>
      <c r="SGK319" s="22"/>
      <c r="SGL319" s="22"/>
      <c r="SGM319" s="22"/>
      <c r="SGN319" s="22"/>
      <c r="SGO319" s="22"/>
      <c r="SGP319" s="22"/>
      <c r="SGQ319" s="22"/>
      <c r="SGR319" s="22"/>
      <c r="SGS319" s="22"/>
      <c r="SGT319" s="22"/>
      <c r="SGU319" s="22"/>
      <c r="SGV319" s="22"/>
      <c r="SGW319" s="22"/>
      <c r="SGX319" s="22"/>
      <c r="SGY319" s="22"/>
      <c r="SGZ319" s="22"/>
      <c r="SHA319" s="22"/>
      <c r="SHB319" s="22"/>
      <c r="SHC319" s="22"/>
      <c r="SHD319" s="22"/>
      <c r="SHE319" s="22"/>
      <c r="SHF319" s="22"/>
      <c r="SHG319" s="22"/>
      <c r="SHH319" s="22"/>
      <c r="SHI319" s="22"/>
      <c r="SHJ319" s="22"/>
      <c r="SHK319" s="22"/>
      <c r="SHL319" s="22"/>
      <c r="SHM319" s="22"/>
      <c r="SHN319" s="22"/>
      <c r="SHO319" s="22"/>
      <c r="SHP319" s="22"/>
      <c r="SHQ319" s="22"/>
      <c r="SHR319" s="22"/>
      <c r="SHS319" s="22"/>
      <c r="SHT319" s="22"/>
      <c r="SHU319" s="22"/>
      <c r="SHV319" s="22"/>
      <c r="SHW319" s="22"/>
      <c r="SHX319" s="22"/>
      <c r="SHY319" s="22"/>
      <c r="SHZ319" s="22"/>
      <c r="SIA319" s="22"/>
      <c r="SIB319" s="22"/>
      <c r="SIC319" s="22"/>
      <c r="SID319" s="22"/>
      <c r="SIE319" s="22"/>
      <c r="SIF319" s="22"/>
      <c r="SIG319" s="22"/>
      <c r="SIH319" s="22"/>
      <c r="SII319" s="22"/>
      <c r="SIJ319" s="22"/>
      <c r="SIK319" s="22"/>
      <c r="SIL319" s="22"/>
      <c r="SIM319" s="22"/>
      <c r="SIN319" s="22"/>
      <c r="SIO319" s="22"/>
      <c r="SIP319" s="22"/>
      <c r="SIQ319" s="22"/>
      <c r="SIR319" s="22"/>
      <c r="SIS319" s="22"/>
      <c r="SIT319" s="22"/>
      <c r="SIU319" s="22"/>
      <c r="SIV319" s="22"/>
      <c r="SIW319" s="22"/>
      <c r="SIX319" s="22"/>
      <c r="SIY319" s="22"/>
      <c r="SIZ319" s="22"/>
      <c r="SJA319" s="22"/>
      <c r="SJB319" s="22"/>
      <c r="SJC319" s="22"/>
      <c r="SJD319" s="22"/>
      <c r="SJE319" s="22"/>
      <c r="SJF319" s="22"/>
      <c r="SJG319" s="22"/>
      <c r="SJH319" s="22"/>
      <c r="SJI319" s="22"/>
      <c r="SJJ319" s="22"/>
      <c r="SJK319" s="22"/>
      <c r="SJL319" s="22"/>
      <c r="SJM319" s="22"/>
      <c r="SJN319" s="22"/>
      <c r="SJO319" s="22"/>
      <c r="SJP319" s="22"/>
      <c r="SJQ319" s="22"/>
      <c r="SJR319" s="22"/>
      <c r="SJS319" s="22"/>
      <c r="SJT319" s="22"/>
      <c r="SJU319" s="22"/>
      <c r="SJV319" s="22"/>
      <c r="SJW319" s="22"/>
      <c r="SJX319" s="22"/>
      <c r="SJY319" s="22"/>
      <c r="SJZ319" s="22"/>
      <c r="SKA319" s="22"/>
      <c r="SKB319" s="22"/>
      <c r="SKC319" s="22"/>
      <c r="SKD319" s="22"/>
      <c r="SKE319" s="22"/>
      <c r="SKF319" s="22"/>
      <c r="SKG319" s="22"/>
      <c r="SKH319" s="22"/>
      <c r="SKI319" s="22"/>
      <c r="SKJ319" s="22"/>
      <c r="SKK319" s="22"/>
      <c r="SKL319" s="22"/>
      <c r="SKM319" s="22"/>
      <c r="SKN319" s="22"/>
      <c r="SKO319" s="22"/>
      <c r="SKP319" s="22"/>
      <c r="SKQ319" s="22"/>
      <c r="SKR319" s="22"/>
      <c r="SKS319" s="22"/>
      <c r="SKT319" s="22"/>
      <c r="SKU319" s="22"/>
      <c r="SKV319" s="22"/>
      <c r="SKW319" s="22"/>
      <c r="SKX319" s="22"/>
      <c r="SKY319" s="22"/>
      <c r="SKZ319" s="22"/>
      <c r="SLA319" s="22"/>
      <c r="SLB319" s="22"/>
      <c r="SLC319" s="22"/>
      <c r="SLD319" s="22"/>
      <c r="SLE319" s="22"/>
      <c r="SLF319" s="22"/>
      <c r="SLG319" s="22"/>
      <c r="SLH319" s="22"/>
      <c r="SLI319" s="22"/>
      <c r="SLJ319" s="22"/>
      <c r="SLK319" s="22"/>
      <c r="SLL319" s="22"/>
      <c r="SLM319" s="22"/>
      <c r="SLN319" s="22"/>
      <c r="SLO319" s="22"/>
      <c r="SLP319" s="22"/>
      <c r="SLQ319" s="22"/>
      <c r="SLR319" s="22"/>
      <c r="SLS319" s="22"/>
      <c r="SLT319" s="22"/>
      <c r="SLU319" s="22"/>
      <c r="SLV319" s="22"/>
      <c r="SLW319" s="22"/>
      <c r="SLX319" s="22"/>
      <c r="SLY319" s="22"/>
      <c r="SLZ319" s="22"/>
      <c r="SMA319" s="22"/>
      <c r="SMB319" s="22"/>
      <c r="SMC319" s="22"/>
      <c r="SMD319" s="22"/>
      <c r="SME319" s="22"/>
      <c r="SMF319" s="22"/>
      <c r="SMG319" s="22"/>
      <c r="SMH319" s="22"/>
      <c r="SMI319" s="22"/>
      <c r="SMJ319" s="22"/>
      <c r="SMK319" s="22"/>
      <c r="SML319" s="22"/>
      <c r="SMM319" s="22"/>
      <c r="SMN319" s="22"/>
      <c r="SMO319" s="22"/>
      <c r="SMP319" s="22"/>
      <c r="SMQ319" s="22"/>
      <c r="SMR319" s="22"/>
      <c r="SMS319" s="22"/>
      <c r="SMT319" s="22"/>
      <c r="SMU319" s="22"/>
      <c r="SMV319" s="22"/>
      <c r="SMW319" s="22"/>
      <c r="SMX319" s="22"/>
      <c r="SMY319" s="22"/>
      <c r="SMZ319" s="22"/>
      <c r="SNA319" s="22"/>
      <c r="SNB319" s="22"/>
      <c r="SNC319" s="22"/>
      <c r="SND319" s="22"/>
      <c r="SNE319" s="22"/>
      <c r="SNF319" s="22"/>
      <c r="SNG319" s="22"/>
      <c r="SNH319" s="22"/>
      <c r="SNI319" s="22"/>
      <c r="SNJ319" s="22"/>
      <c r="SNK319" s="22"/>
      <c r="SNL319" s="22"/>
      <c r="SNM319" s="22"/>
      <c r="SNN319" s="22"/>
      <c r="SNO319" s="22"/>
      <c r="SNP319" s="22"/>
      <c r="SNQ319" s="22"/>
      <c r="SNR319" s="22"/>
      <c r="SNS319" s="22"/>
      <c r="SNT319" s="22"/>
      <c r="SNU319" s="22"/>
      <c r="SNV319" s="22"/>
      <c r="SNW319" s="22"/>
      <c r="SNX319" s="22"/>
      <c r="SNY319" s="22"/>
      <c r="SNZ319" s="22"/>
      <c r="SOA319" s="22"/>
      <c r="SOB319" s="22"/>
      <c r="SOC319" s="22"/>
      <c r="SOD319" s="22"/>
      <c r="SOE319" s="22"/>
      <c r="SOF319" s="22"/>
      <c r="SOG319" s="22"/>
      <c r="SOH319" s="22"/>
      <c r="SOI319" s="22"/>
      <c r="SOJ319" s="22"/>
      <c r="SOK319" s="22"/>
      <c r="SOL319" s="22"/>
      <c r="SOM319" s="22"/>
      <c r="SON319" s="22"/>
      <c r="SOO319" s="22"/>
      <c r="SOP319" s="22"/>
      <c r="SOQ319" s="22"/>
      <c r="SOR319" s="22"/>
      <c r="SOS319" s="22"/>
      <c r="SOT319" s="22"/>
      <c r="SOU319" s="22"/>
      <c r="SOV319" s="22"/>
      <c r="SOW319" s="22"/>
      <c r="SOX319" s="22"/>
      <c r="SOY319" s="22"/>
      <c r="SOZ319" s="22"/>
      <c r="SPA319" s="22"/>
      <c r="SPB319" s="22"/>
      <c r="SPC319" s="22"/>
      <c r="SPD319" s="22"/>
      <c r="SPE319" s="22"/>
      <c r="SPF319" s="22"/>
      <c r="SPG319" s="22"/>
      <c r="SPH319" s="22"/>
      <c r="SPI319" s="22"/>
      <c r="SPJ319" s="22"/>
      <c r="SPK319" s="22"/>
      <c r="SPL319" s="22"/>
      <c r="SPM319" s="22"/>
      <c r="SPN319" s="22"/>
      <c r="SPO319" s="22"/>
      <c r="SPP319" s="22"/>
      <c r="SPQ319" s="22"/>
      <c r="SPR319" s="22"/>
      <c r="SPS319" s="22"/>
      <c r="SPT319" s="22"/>
      <c r="SPU319" s="22"/>
      <c r="SPV319" s="22"/>
      <c r="SPW319" s="22"/>
      <c r="SPX319" s="22"/>
      <c r="SPY319" s="22"/>
      <c r="SPZ319" s="22"/>
      <c r="SQA319" s="22"/>
      <c r="SQB319" s="22"/>
      <c r="SQC319" s="22"/>
      <c r="SQD319" s="22"/>
      <c r="SQE319" s="22"/>
      <c r="SQF319" s="22"/>
      <c r="SQG319" s="22"/>
      <c r="SQH319" s="22"/>
      <c r="SQI319" s="22"/>
      <c r="SQJ319" s="22"/>
      <c r="SQK319" s="22"/>
      <c r="SQL319" s="22"/>
      <c r="SQM319" s="22"/>
      <c r="SQN319" s="22"/>
      <c r="SQO319" s="22"/>
      <c r="SQP319" s="22"/>
      <c r="SQQ319" s="22"/>
      <c r="SQR319" s="22"/>
      <c r="SQS319" s="22"/>
      <c r="SQT319" s="22"/>
      <c r="SQU319" s="22"/>
      <c r="SQV319" s="22"/>
      <c r="SQW319" s="22"/>
      <c r="SQX319" s="22"/>
      <c r="SQY319" s="22"/>
      <c r="SQZ319" s="22"/>
      <c r="SRA319" s="22"/>
      <c r="SRB319" s="22"/>
      <c r="SRC319" s="22"/>
      <c r="SRD319" s="22"/>
      <c r="SRE319" s="22"/>
      <c r="SRF319" s="22"/>
      <c r="SRG319" s="22"/>
      <c r="SRH319" s="22"/>
      <c r="SRI319" s="22"/>
      <c r="SRJ319" s="22"/>
      <c r="SRK319" s="22"/>
      <c r="SRL319" s="22"/>
      <c r="SRM319" s="22"/>
      <c r="SRN319" s="22"/>
      <c r="SRO319" s="22"/>
      <c r="SRP319" s="22"/>
      <c r="SRQ319" s="22"/>
      <c r="SRR319" s="22"/>
      <c r="SRS319" s="22"/>
      <c r="SRT319" s="22"/>
      <c r="SRU319" s="22"/>
      <c r="SRV319" s="22"/>
      <c r="SRW319" s="22"/>
      <c r="SRX319" s="22"/>
      <c r="SRY319" s="22"/>
      <c r="SRZ319" s="22"/>
      <c r="SSA319" s="22"/>
      <c r="SSB319" s="22"/>
      <c r="SSC319" s="22"/>
      <c r="SSD319" s="22"/>
      <c r="SSE319" s="22"/>
      <c r="SSF319" s="22"/>
      <c r="SSG319" s="22"/>
      <c r="SSH319" s="22"/>
      <c r="SSI319" s="22"/>
      <c r="SSJ319" s="22"/>
      <c r="SSK319" s="22"/>
      <c r="SSL319" s="22"/>
      <c r="SSM319" s="22"/>
      <c r="SSN319" s="22"/>
      <c r="SSO319" s="22"/>
      <c r="SSP319" s="22"/>
      <c r="SSQ319" s="22"/>
      <c r="SSR319" s="22"/>
      <c r="SSS319" s="22"/>
      <c r="SST319" s="22"/>
      <c r="SSU319" s="22"/>
      <c r="SSV319" s="22"/>
      <c r="SSW319" s="22"/>
      <c r="SSX319" s="22"/>
      <c r="SSY319" s="22"/>
      <c r="SSZ319" s="22"/>
      <c r="STA319" s="22"/>
      <c r="STB319" s="22"/>
      <c r="STC319" s="22"/>
      <c r="STD319" s="22"/>
      <c r="STE319" s="22"/>
      <c r="STF319" s="22"/>
      <c r="STG319" s="22"/>
      <c r="STH319" s="22"/>
      <c r="STI319" s="22"/>
      <c r="STJ319" s="22"/>
      <c r="STK319" s="22"/>
      <c r="STL319" s="22"/>
      <c r="STM319" s="22"/>
      <c r="STN319" s="22"/>
      <c r="STO319" s="22"/>
      <c r="STP319" s="22"/>
      <c r="STQ319" s="22"/>
      <c r="STR319" s="22"/>
      <c r="STS319" s="22"/>
      <c r="STT319" s="22"/>
      <c r="STU319" s="22"/>
      <c r="STV319" s="22"/>
      <c r="STW319" s="22"/>
      <c r="STX319" s="22"/>
      <c r="STY319" s="22"/>
      <c r="STZ319" s="22"/>
      <c r="SUA319" s="22"/>
      <c r="SUB319" s="22"/>
      <c r="SUC319" s="22"/>
      <c r="SUD319" s="22"/>
      <c r="SUE319" s="22"/>
      <c r="SUF319" s="22"/>
      <c r="SUG319" s="22"/>
      <c r="SUH319" s="22"/>
      <c r="SUI319" s="22"/>
      <c r="SUJ319" s="22"/>
      <c r="SUK319" s="22"/>
      <c r="SUL319" s="22"/>
      <c r="SUM319" s="22"/>
      <c r="SUN319" s="22"/>
      <c r="SUO319" s="22"/>
      <c r="SUP319" s="22"/>
      <c r="SUQ319" s="22"/>
      <c r="SUR319" s="22"/>
      <c r="SUS319" s="22"/>
      <c r="SUT319" s="22"/>
      <c r="SUU319" s="22"/>
      <c r="SUV319" s="22"/>
      <c r="SUW319" s="22"/>
      <c r="SUX319" s="22"/>
      <c r="SUY319" s="22"/>
      <c r="SUZ319" s="22"/>
      <c r="SVA319" s="22"/>
      <c r="SVB319" s="22"/>
      <c r="SVC319" s="22"/>
      <c r="SVD319" s="22"/>
      <c r="SVE319" s="22"/>
      <c r="SVF319" s="22"/>
      <c r="SVG319" s="22"/>
      <c r="SVH319" s="22"/>
      <c r="SVI319" s="22"/>
      <c r="SVJ319" s="22"/>
      <c r="SVK319" s="22"/>
      <c r="SVL319" s="22"/>
      <c r="SVM319" s="22"/>
      <c r="SVN319" s="22"/>
      <c r="SVO319" s="22"/>
      <c r="SVP319" s="22"/>
      <c r="SVQ319" s="22"/>
      <c r="SVR319" s="22"/>
      <c r="SVS319" s="22"/>
      <c r="SVT319" s="22"/>
      <c r="SVU319" s="22"/>
      <c r="SVV319" s="22"/>
      <c r="SVW319" s="22"/>
      <c r="SVX319" s="22"/>
      <c r="SVY319" s="22"/>
      <c r="SVZ319" s="22"/>
      <c r="SWA319" s="22"/>
      <c r="SWB319" s="22"/>
      <c r="SWC319" s="22"/>
      <c r="SWD319" s="22"/>
      <c r="SWE319" s="22"/>
      <c r="SWF319" s="22"/>
      <c r="SWG319" s="22"/>
      <c r="SWH319" s="22"/>
      <c r="SWI319" s="22"/>
      <c r="SWJ319" s="22"/>
      <c r="SWK319" s="22"/>
      <c r="SWL319" s="22"/>
      <c r="SWM319" s="22"/>
      <c r="SWN319" s="22"/>
      <c r="SWO319" s="22"/>
      <c r="SWP319" s="22"/>
      <c r="SWQ319" s="22"/>
      <c r="SWR319" s="22"/>
      <c r="SWS319" s="22"/>
      <c r="SWT319" s="22"/>
      <c r="SWU319" s="22"/>
      <c r="SWV319" s="22"/>
      <c r="SWW319" s="22"/>
      <c r="SWX319" s="22"/>
      <c r="SWY319" s="22"/>
      <c r="SWZ319" s="22"/>
      <c r="SXA319" s="22"/>
      <c r="SXB319" s="22"/>
      <c r="SXC319" s="22"/>
      <c r="SXD319" s="22"/>
      <c r="SXE319" s="22"/>
      <c r="SXF319" s="22"/>
      <c r="SXG319" s="22"/>
      <c r="SXH319" s="22"/>
      <c r="SXI319" s="22"/>
      <c r="SXJ319" s="22"/>
      <c r="SXK319" s="22"/>
      <c r="SXL319" s="22"/>
      <c r="SXM319" s="22"/>
      <c r="SXN319" s="22"/>
      <c r="SXO319" s="22"/>
      <c r="SXP319" s="22"/>
      <c r="SXQ319" s="22"/>
      <c r="SXR319" s="22"/>
      <c r="SXS319" s="22"/>
      <c r="SXT319" s="22"/>
      <c r="SXU319" s="22"/>
      <c r="SXV319" s="22"/>
      <c r="SXW319" s="22"/>
      <c r="SXX319" s="22"/>
      <c r="SXY319" s="22"/>
      <c r="SXZ319" s="22"/>
      <c r="SYA319" s="22"/>
      <c r="SYB319" s="22"/>
      <c r="SYC319" s="22"/>
      <c r="SYD319" s="22"/>
      <c r="SYE319" s="22"/>
      <c r="SYF319" s="22"/>
      <c r="SYG319" s="22"/>
      <c r="SYH319" s="22"/>
      <c r="SYI319" s="22"/>
      <c r="SYJ319" s="22"/>
      <c r="SYK319" s="22"/>
      <c r="SYL319" s="22"/>
      <c r="SYM319" s="22"/>
      <c r="SYN319" s="22"/>
      <c r="SYO319" s="22"/>
      <c r="SYP319" s="22"/>
      <c r="SYQ319" s="22"/>
      <c r="SYR319" s="22"/>
      <c r="SYS319" s="22"/>
      <c r="SYT319" s="22"/>
      <c r="SYU319" s="22"/>
      <c r="SYV319" s="22"/>
      <c r="SYW319" s="22"/>
      <c r="SYX319" s="22"/>
      <c r="SYY319" s="22"/>
      <c r="SYZ319" s="22"/>
      <c r="SZA319" s="22"/>
      <c r="SZB319" s="22"/>
      <c r="SZC319" s="22"/>
      <c r="SZD319" s="22"/>
      <c r="SZE319" s="22"/>
      <c r="SZF319" s="22"/>
      <c r="SZG319" s="22"/>
      <c r="SZH319" s="22"/>
      <c r="SZI319" s="22"/>
      <c r="SZJ319" s="22"/>
      <c r="SZK319" s="22"/>
      <c r="SZL319" s="22"/>
      <c r="SZM319" s="22"/>
      <c r="SZN319" s="22"/>
      <c r="SZO319" s="22"/>
      <c r="SZP319" s="22"/>
      <c r="SZQ319" s="22"/>
      <c r="SZR319" s="22"/>
      <c r="SZS319" s="22"/>
      <c r="SZT319" s="22"/>
      <c r="SZU319" s="22"/>
      <c r="SZV319" s="22"/>
      <c r="SZW319" s="22"/>
      <c r="SZX319" s="22"/>
      <c r="SZY319" s="22"/>
      <c r="SZZ319" s="22"/>
      <c r="TAA319" s="22"/>
      <c r="TAB319" s="22"/>
      <c r="TAC319" s="22"/>
      <c r="TAD319" s="22"/>
      <c r="TAE319" s="22"/>
      <c r="TAF319" s="22"/>
      <c r="TAG319" s="22"/>
      <c r="TAH319" s="22"/>
      <c r="TAI319" s="22"/>
      <c r="TAJ319" s="22"/>
      <c r="TAK319" s="22"/>
      <c r="TAL319" s="22"/>
      <c r="TAM319" s="22"/>
      <c r="TAN319" s="22"/>
      <c r="TAO319" s="22"/>
      <c r="TAP319" s="22"/>
      <c r="TAQ319" s="22"/>
      <c r="TAR319" s="22"/>
      <c r="TAS319" s="22"/>
      <c r="TAT319" s="22"/>
      <c r="TAU319" s="22"/>
      <c r="TAV319" s="22"/>
      <c r="TAW319" s="22"/>
      <c r="TAX319" s="22"/>
      <c r="TAY319" s="22"/>
      <c r="TAZ319" s="22"/>
      <c r="TBA319" s="22"/>
      <c r="TBB319" s="22"/>
      <c r="TBC319" s="22"/>
      <c r="TBD319" s="22"/>
      <c r="TBE319" s="22"/>
      <c r="TBF319" s="22"/>
      <c r="TBG319" s="22"/>
      <c r="TBH319" s="22"/>
      <c r="TBI319" s="22"/>
      <c r="TBJ319" s="22"/>
      <c r="TBK319" s="22"/>
      <c r="TBL319" s="22"/>
      <c r="TBM319" s="22"/>
      <c r="TBN319" s="22"/>
      <c r="TBO319" s="22"/>
      <c r="TBP319" s="22"/>
      <c r="TBQ319" s="22"/>
      <c r="TBR319" s="22"/>
      <c r="TBS319" s="22"/>
      <c r="TBT319" s="22"/>
      <c r="TBU319" s="22"/>
      <c r="TBV319" s="22"/>
      <c r="TBW319" s="22"/>
      <c r="TBX319" s="22"/>
      <c r="TBY319" s="22"/>
      <c r="TBZ319" s="22"/>
      <c r="TCA319" s="22"/>
      <c r="TCB319" s="22"/>
      <c r="TCC319" s="22"/>
      <c r="TCD319" s="22"/>
      <c r="TCE319" s="22"/>
      <c r="TCF319" s="22"/>
      <c r="TCG319" s="22"/>
      <c r="TCH319" s="22"/>
      <c r="TCI319" s="22"/>
      <c r="TCJ319" s="22"/>
      <c r="TCK319" s="22"/>
      <c r="TCL319" s="22"/>
      <c r="TCM319" s="22"/>
      <c r="TCN319" s="22"/>
      <c r="TCO319" s="22"/>
      <c r="TCP319" s="22"/>
      <c r="TCQ319" s="22"/>
      <c r="TCR319" s="22"/>
      <c r="TCS319" s="22"/>
      <c r="TCT319" s="22"/>
      <c r="TCU319" s="22"/>
      <c r="TCV319" s="22"/>
      <c r="TCW319" s="22"/>
      <c r="TCX319" s="22"/>
      <c r="TCY319" s="22"/>
      <c r="TCZ319" s="22"/>
      <c r="TDA319" s="22"/>
      <c r="TDB319" s="22"/>
      <c r="TDC319" s="22"/>
      <c r="TDD319" s="22"/>
      <c r="TDE319" s="22"/>
      <c r="TDF319" s="22"/>
      <c r="TDG319" s="22"/>
      <c r="TDH319" s="22"/>
      <c r="TDI319" s="22"/>
      <c r="TDJ319" s="22"/>
      <c r="TDK319" s="22"/>
      <c r="TDL319" s="22"/>
      <c r="TDM319" s="22"/>
      <c r="TDN319" s="22"/>
      <c r="TDO319" s="22"/>
      <c r="TDP319" s="22"/>
      <c r="TDQ319" s="22"/>
      <c r="TDR319" s="22"/>
      <c r="TDS319" s="22"/>
      <c r="TDT319" s="22"/>
      <c r="TDU319" s="22"/>
      <c r="TDV319" s="22"/>
      <c r="TDW319" s="22"/>
      <c r="TDX319" s="22"/>
      <c r="TDY319" s="22"/>
      <c r="TDZ319" s="22"/>
      <c r="TEA319" s="22"/>
      <c r="TEB319" s="22"/>
      <c r="TEC319" s="22"/>
      <c r="TED319" s="22"/>
      <c r="TEE319" s="22"/>
      <c r="TEF319" s="22"/>
      <c r="TEG319" s="22"/>
      <c r="TEH319" s="22"/>
      <c r="TEI319" s="22"/>
      <c r="TEJ319" s="22"/>
      <c r="TEK319" s="22"/>
      <c r="TEL319" s="22"/>
      <c r="TEM319" s="22"/>
      <c r="TEN319" s="22"/>
      <c r="TEO319" s="22"/>
      <c r="TEP319" s="22"/>
      <c r="TEQ319" s="22"/>
      <c r="TER319" s="22"/>
      <c r="TES319" s="22"/>
      <c r="TET319" s="22"/>
      <c r="TEU319" s="22"/>
      <c r="TEV319" s="22"/>
      <c r="TEW319" s="22"/>
      <c r="TEX319" s="22"/>
      <c r="TEY319" s="22"/>
      <c r="TEZ319" s="22"/>
      <c r="TFA319" s="22"/>
      <c r="TFB319" s="22"/>
      <c r="TFC319" s="22"/>
      <c r="TFD319" s="22"/>
      <c r="TFE319" s="22"/>
      <c r="TFF319" s="22"/>
      <c r="TFG319" s="22"/>
      <c r="TFH319" s="22"/>
      <c r="TFI319" s="22"/>
      <c r="TFJ319" s="22"/>
      <c r="TFK319" s="22"/>
      <c r="TFL319" s="22"/>
      <c r="TFM319" s="22"/>
      <c r="TFN319" s="22"/>
      <c r="TFO319" s="22"/>
      <c r="TFP319" s="22"/>
      <c r="TFQ319" s="22"/>
      <c r="TFR319" s="22"/>
      <c r="TFS319" s="22"/>
      <c r="TFT319" s="22"/>
      <c r="TFU319" s="22"/>
      <c r="TFV319" s="22"/>
      <c r="TFW319" s="22"/>
      <c r="TFX319" s="22"/>
      <c r="TFY319" s="22"/>
      <c r="TFZ319" s="22"/>
      <c r="TGA319" s="22"/>
      <c r="TGB319" s="22"/>
      <c r="TGC319" s="22"/>
      <c r="TGD319" s="22"/>
      <c r="TGE319" s="22"/>
      <c r="TGF319" s="22"/>
      <c r="TGG319" s="22"/>
      <c r="TGH319" s="22"/>
      <c r="TGI319" s="22"/>
      <c r="TGJ319" s="22"/>
      <c r="TGK319" s="22"/>
      <c r="TGL319" s="22"/>
      <c r="TGM319" s="22"/>
      <c r="TGN319" s="22"/>
      <c r="TGO319" s="22"/>
      <c r="TGP319" s="22"/>
      <c r="TGQ319" s="22"/>
      <c r="TGR319" s="22"/>
      <c r="TGS319" s="22"/>
      <c r="TGT319" s="22"/>
      <c r="TGU319" s="22"/>
      <c r="TGV319" s="22"/>
      <c r="TGW319" s="22"/>
      <c r="TGX319" s="22"/>
      <c r="TGY319" s="22"/>
      <c r="TGZ319" s="22"/>
      <c r="THA319" s="22"/>
      <c r="THB319" s="22"/>
      <c r="THC319" s="22"/>
      <c r="THD319" s="22"/>
      <c r="THE319" s="22"/>
      <c r="THF319" s="22"/>
      <c r="THG319" s="22"/>
      <c r="THH319" s="22"/>
      <c r="THI319" s="22"/>
      <c r="THJ319" s="22"/>
      <c r="THK319" s="22"/>
      <c r="THL319" s="22"/>
      <c r="THM319" s="22"/>
      <c r="THN319" s="22"/>
      <c r="THO319" s="22"/>
      <c r="THP319" s="22"/>
      <c r="THQ319" s="22"/>
      <c r="THR319" s="22"/>
      <c r="THS319" s="22"/>
      <c r="THT319" s="22"/>
      <c r="THU319" s="22"/>
      <c r="THV319" s="22"/>
      <c r="THW319" s="22"/>
      <c r="THX319" s="22"/>
      <c r="THY319" s="22"/>
      <c r="THZ319" s="22"/>
      <c r="TIA319" s="22"/>
      <c r="TIB319" s="22"/>
      <c r="TIC319" s="22"/>
      <c r="TID319" s="22"/>
      <c r="TIE319" s="22"/>
      <c r="TIF319" s="22"/>
      <c r="TIG319" s="22"/>
      <c r="TIH319" s="22"/>
      <c r="TII319" s="22"/>
      <c r="TIJ319" s="22"/>
      <c r="TIK319" s="22"/>
      <c r="TIL319" s="22"/>
      <c r="TIM319" s="22"/>
      <c r="TIN319" s="22"/>
      <c r="TIO319" s="22"/>
      <c r="TIP319" s="22"/>
      <c r="TIQ319" s="22"/>
      <c r="TIR319" s="22"/>
      <c r="TIS319" s="22"/>
      <c r="TIT319" s="22"/>
      <c r="TIU319" s="22"/>
      <c r="TIV319" s="22"/>
      <c r="TIW319" s="22"/>
      <c r="TIX319" s="22"/>
      <c r="TIY319" s="22"/>
      <c r="TIZ319" s="22"/>
      <c r="TJA319" s="22"/>
      <c r="TJB319" s="22"/>
      <c r="TJC319" s="22"/>
      <c r="TJD319" s="22"/>
      <c r="TJE319" s="22"/>
      <c r="TJF319" s="22"/>
      <c r="TJG319" s="22"/>
      <c r="TJH319" s="22"/>
      <c r="TJI319" s="22"/>
      <c r="TJJ319" s="22"/>
      <c r="TJK319" s="22"/>
      <c r="TJL319" s="22"/>
      <c r="TJM319" s="22"/>
      <c r="TJN319" s="22"/>
      <c r="TJO319" s="22"/>
      <c r="TJP319" s="22"/>
      <c r="TJQ319" s="22"/>
      <c r="TJR319" s="22"/>
      <c r="TJS319" s="22"/>
      <c r="TJT319" s="22"/>
      <c r="TJU319" s="22"/>
      <c r="TJV319" s="22"/>
      <c r="TJW319" s="22"/>
      <c r="TJX319" s="22"/>
      <c r="TJY319" s="22"/>
      <c r="TJZ319" s="22"/>
      <c r="TKA319" s="22"/>
      <c r="TKB319" s="22"/>
      <c r="TKC319" s="22"/>
      <c r="TKD319" s="22"/>
      <c r="TKE319" s="22"/>
      <c r="TKF319" s="22"/>
      <c r="TKG319" s="22"/>
      <c r="TKH319" s="22"/>
      <c r="TKI319" s="22"/>
      <c r="TKJ319" s="22"/>
      <c r="TKK319" s="22"/>
      <c r="TKL319" s="22"/>
      <c r="TKM319" s="22"/>
      <c r="TKN319" s="22"/>
      <c r="TKO319" s="22"/>
      <c r="TKP319" s="22"/>
      <c r="TKQ319" s="22"/>
      <c r="TKR319" s="22"/>
      <c r="TKS319" s="22"/>
      <c r="TKT319" s="22"/>
      <c r="TKU319" s="22"/>
      <c r="TKV319" s="22"/>
      <c r="TKW319" s="22"/>
      <c r="TKX319" s="22"/>
      <c r="TKY319" s="22"/>
      <c r="TKZ319" s="22"/>
      <c r="TLA319" s="22"/>
      <c r="TLB319" s="22"/>
      <c r="TLC319" s="22"/>
      <c r="TLD319" s="22"/>
      <c r="TLE319" s="22"/>
      <c r="TLF319" s="22"/>
      <c r="TLG319" s="22"/>
      <c r="TLH319" s="22"/>
      <c r="TLI319" s="22"/>
      <c r="TLJ319" s="22"/>
      <c r="TLK319" s="22"/>
      <c r="TLL319" s="22"/>
      <c r="TLM319" s="22"/>
      <c r="TLN319" s="22"/>
      <c r="TLO319" s="22"/>
      <c r="TLP319" s="22"/>
      <c r="TLQ319" s="22"/>
      <c r="TLR319" s="22"/>
      <c r="TLS319" s="22"/>
      <c r="TLT319" s="22"/>
      <c r="TLU319" s="22"/>
      <c r="TLV319" s="22"/>
      <c r="TLW319" s="22"/>
      <c r="TLX319" s="22"/>
      <c r="TLY319" s="22"/>
      <c r="TLZ319" s="22"/>
      <c r="TMA319" s="22"/>
      <c r="TMB319" s="22"/>
      <c r="TMC319" s="22"/>
      <c r="TMD319" s="22"/>
      <c r="TME319" s="22"/>
      <c r="TMF319" s="22"/>
      <c r="TMG319" s="22"/>
      <c r="TMH319" s="22"/>
      <c r="TMI319" s="22"/>
      <c r="TMJ319" s="22"/>
      <c r="TMK319" s="22"/>
      <c r="TML319" s="22"/>
      <c r="TMM319" s="22"/>
      <c r="TMN319" s="22"/>
      <c r="TMO319" s="22"/>
      <c r="TMP319" s="22"/>
      <c r="TMQ319" s="22"/>
      <c r="TMR319" s="22"/>
      <c r="TMS319" s="22"/>
      <c r="TMT319" s="22"/>
      <c r="TMU319" s="22"/>
      <c r="TMV319" s="22"/>
      <c r="TMW319" s="22"/>
      <c r="TMX319" s="22"/>
      <c r="TMY319" s="22"/>
      <c r="TMZ319" s="22"/>
      <c r="TNA319" s="22"/>
      <c r="TNB319" s="22"/>
      <c r="TNC319" s="22"/>
      <c r="TND319" s="22"/>
      <c r="TNE319" s="22"/>
      <c r="TNF319" s="22"/>
      <c r="TNG319" s="22"/>
      <c r="TNH319" s="22"/>
      <c r="TNI319" s="22"/>
      <c r="TNJ319" s="22"/>
      <c r="TNK319" s="22"/>
      <c r="TNL319" s="22"/>
      <c r="TNM319" s="22"/>
      <c r="TNN319" s="22"/>
      <c r="TNO319" s="22"/>
      <c r="TNP319" s="22"/>
      <c r="TNQ319" s="22"/>
      <c r="TNR319" s="22"/>
      <c r="TNS319" s="22"/>
      <c r="TNT319" s="22"/>
      <c r="TNU319" s="22"/>
      <c r="TNV319" s="22"/>
      <c r="TNW319" s="22"/>
      <c r="TNX319" s="22"/>
      <c r="TNY319" s="22"/>
      <c r="TNZ319" s="22"/>
      <c r="TOA319" s="22"/>
      <c r="TOB319" s="22"/>
      <c r="TOC319" s="22"/>
      <c r="TOD319" s="22"/>
      <c r="TOE319" s="22"/>
      <c r="TOF319" s="22"/>
      <c r="TOG319" s="22"/>
      <c r="TOH319" s="22"/>
      <c r="TOI319" s="22"/>
      <c r="TOJ319" s="22"/>
      <c r="TOK319" s="22"/>
      <c r="TOL319" s="22"/>
      <c r="TOM319" s="22"/>
      <c r="TON319" s="22"/>
      <c r="TOO319" s="22"/>
      <c r="TOP319" s="22"/>
      <c r="TOQ319" s="22"/>
      <c r="TOR319" s="22"/>
      <c r="TOS319" s="22"/>
      <c r="TOT319" s="22"/>
      <c r="TOU319" s="22"/>
      <c r="TOV319" s="22"/>
      <c r="TOW319" s="22"/>
      <c r="TOX319" s="22"/>
      <c r="TOY319" s="22"/>
      <c r="TOZ319" s="22"/>
      <c r="TPA319" s="22"/>
      <c r="TPB319" s="22"/>
      <c r="TPC319" s="22"/>
      <c r="TPD319" s="22"/>
      <c r="TPE319" s="22"/>
      <c r="TPF319" s="22"/>
      <c r="TPG319" s="22"/>
      <c r="TPH319" s="22"/>
      <c r="TPI319" s="22"/>
      <c r="TPJ319" s="22"/>
      <c r="TPK319" s="22"/>
      <c r="TPL319" s="22"/>
      <c r="TPM319" s="22"/>
      <c r="TPN319" s="22"/>
      <c r="TPO319" s="22"/>
      <c r="TPP319" s="22"/>
      <c r="TPQ319" s="22"/>
      <c r="TPR319" s="22"/>
      <c r="TPS319" s="22"/>
      <c r="TPT319" s="22"/>
      <c r="TPU319" s="22"/>
      <c r="TPV319" s="22"/>
      <c r="TPW319" s="22"/>
      <c r="TPX319" s="22"/>
      <c r="TPY319" s="22"/>
      <c r="TPZ319" s="22"/>
      <c r="TQA319" s="22"/>
      <c r="TQB319" s="22"/>
      <c r="TQC319" s="22"/>
      <c r="TQD319" s="22"/>
      <c r="TQE319" s="22"/>
      <c r="TQF319" s="22"/>
      <c r="TQG319" s="22"/>
      <c r="TQH319" s="22"/>
      <c r="TQI319" s="22"/>
      <c r="TQJ319" s="22"/>
      <c r="TQK319" s="22"/>
      <c r="TQL319" s="22"/>
      <c r="TQM319" s="22"/>
      <c r="TQN319" s="22"/>
      <c r="TQO319" s="22"/>
      <c r="TQP319" s="22"/>
      <c r="TQQ319" s="22"/>
      <c r="TQR319" s="22"/>
      <c r="TQS319" s="22"/>
      <c r="TQT319" s="22"/>
      <c r="TQU319" s="22"/>
      <c r="TQV319" s="22"/>
      <c r="TQW319" s="22"/>
      <c r="TQX319" s="22"/>
      <c r="TQY319" s="22"/>
      <c r="TQZ319" s="22"/>
      <c r="TRA319" s="22"/>
      <c r="TRB319" s="22"/>
      <c r="TRC319" s="22"/>
      <c r="TRD319" s="22"/>
      <c r="TRE319" s="22"/>
      <c r="TRF319" s="22"/>
      <c r="TRG319" s="22"/>
      <c r="TRH319" s="22"/>
      <c r="TRI319" s="22"/>
      <c r="TRJ319" s="22"/>
      <c r="TRK319" s="22"/>
      <c r="TRL319" s="22"/>
      <c r="TRM319" s="22"/>
      <c r="TRN319" s="22"/>
      <c r="TRO319" s="22"/>
      <c r="TRP319" s="22"/>
      <c r="TRQ319" s="22"/>
      <c r="TRR319" s="22"/>
      <c r="TRS319" s="22"/>
      <c r="TRT319" s="22"/>
      <c r="TRU319" s="22"/>
      <c r="TRV319" s="22"/>
      <c r="TRW319" s="22"/>
      <c r="TRX319" s="22"/>
      <c r="TRY319" s="22"/>
      <c r="TRZ319" s="22"/>
      <c r="TSA319" s="22"/>
      <c r="TSB319" s="22"/>
      <c r="TSC319" s="22"/>
      <c r="TSD319" s="22"/>
      <c r="TSE319" s="22"/>
      <c r="TSF319" s="22"/>
      <c r="TSG319" s="22"/>
      <c r="TSH319" s="22"/>
      <c r="TSI319" s="22"/>
      <c r="TSJ319" s="22"/>
      <c r="TSK319" s="22"/>
      <c r="TSL319" s="22"/>
      <c r="TSM319" s="22"/>
      <c r="TSN319" s="22"/>
      <c r="TSO319" s="22"/>
      <c r="TSP319" s="22"/>
      <c r="TSQ319" s="22"/>
      <c r="TSR319" s="22"/>
      <c r="TSS319" s="22"/>
      <c r="TST319" s="22"/>
      <c r="TSU319" s="22"/>
      <c r="TSV319" s="22"/>
      <c r="TSW319" s="22"/>
      <c r="TSX319" s="22"/>
      <c r="TSY319" s="22"/>
      <c r="TSZ319" s="22"/>
      <c r="TTA319" s="22"/>
      <c r="TTB319" s="22"/>
      <c r="TTC319" s="22"/>
      <c r="TTD319" s="22"/>
      <c r="TTE319" s="22"/>
      <c r="TTF319" s="22"/>
      <c r="TTG319" s="22"/>
      <c r="TTH319" s="22"/>
      <c r="TTI319" s="22"/>
      <c r="TTJ319" s="22"/>
      <c r="TTK319" s="22"/>
      <c r="TTL319" s="22"/>
      <c r="TTM319" s="22"/>
      <c r="TTN319" s="22"/>
      <c r="TTO319" s="22"/>
      <c r="TTP319" s="22"/>
      <c r="TTQ319" s="22"/>
      <c r="TTR319" s="22"/>
      <c r="TTS319" s="22"/>
      <c r="TTT319" s="22"/>
      <c r="TTU319" s="22"/>
      <c r="TTV319" s="22"/>
      <c r="TTW319" s="22"/>
      <c r="TTX319" s="22"/>
      <c r="TTY319" s="22"/>
      <c r="TTZ319" s="22"/>
      <c r="TUA319" s="22"/>
      <c r="TUB319" s="22"/>
      <c r="TUC319" s="22"/>
      <c r="TUD319" s="22"/>
      <c r="TUE319" s="22"/>
      <c r="TUF319" s="22"/>
      <c r="TUG319" s="22"/>
      <c r="TUH319" s="22"/>
      <c r="TUI319" s="22"/>
      <c r="TUJ319" s="22"/>
      <c r="TUK319" s="22"/>
      <c r="TUL319" s="22"/>
      <c r="TUM319" s="22"/>
      <c r="TUN319" s="22"/>
      <c r="TUO319" s="22"/>
      <c r="TUP319" s="22"/>
      <c r="TUQ319" s="22"/>
      <c r="TUR319" s="22"/>
      <c r="TUS319" s="22"/>
      <c r="TUT319" s="22"/>
      <c r="TUU319" s="22"/>
      <c r="TUV319" s="22"/>
      <c r="TUW319" s="22"/>
      <c r="TUX319" s="22"/>
      <c r="TUY319" s="22"/>
      <c r="TUZ319" s="22"/>
      <c r="TVA319" s="22"/>
      <c r="TVB319" s="22"/>
      <c r="TVC319" s="22"/>
      <c r="TVD319" s="22"/>
      <c r="TVE319" s="22"/>
      <c r="TVF319" s="22"/>
      <c r="TVG319" s="22"/>
      <c r="TVH319" s="22"/>
      <c r="TVI319" s="22"/>
      <c r="TVJ319" s="22"/>
      <c r="TVK319" s="22"/>
      <c r="TVL319" s="22"/>
      <c r="TVM319" s="22"/>
      <c r="TVN319" s="22"/>
      <c r="TVO319" s="22"/>
      <c r="TVP319" s="22"/>
      <c r="TVQ319" s="22"/>
      <c r="TVR319" s="22"/>
      <c r="TVS319" s="22"/>
      <c r="TVT319" s="22"/>
      <c r="TVU319" s="22"/>
      <c r="TVV319" s="22"/>
      <c r="TVW319" s="22"/>
      <c r="TVX319" s="22"/>
      <c r="TVY319" s="22"/>
      <c r="TVZ319" s="22"/>
      <c r="TWA319" s="22"/>
      <c r="TWB319" s="22"/>
      <c r="TWC319" s="22"/>
      <c r="TWD319" s="22"/>
      <c r="TWE319" s="22"/>
      <c r="TWF319" s="22"/>
      <c r="TWG319" s="22"/>
      <c r="TWH319" s="22"/>
      <c r="TWI319" s="22"/>
      <c r="TWJ319" s="22"/>
      <c r="TWK319" s="22"/>
      <c r="TWL319" s="22"/>
      <c r="TWM319" s="22"/>
      <c r="TWN319" s="22"/>
      <c r="TWO319" s="22"/>
      <c r="TWP319" s="22"/>
      <c r="TWQ319" s="22"/>
      <c r="TWR319" s="22"/>
      <c r="TWS319" s="22"/>
      <c r="TWT319" s="22"/>
      <c r="TWU319" s="22"/>
      <c r="TWV319" s="22"/>
      <c r="TWW319" s="22"/>
      <c r="TWX319" s="22"/>
      <c r="TWY319" s="22"/>
      <c r="TWZ319" s="22"/>
      <c r="TXA319" s="22"/>
      <c r="TXB319" s="22"/>
      <c r="TXC319" s="22"/>
      <c r="TXD319" s="22"/>
      <c r="TXE319" s="22"/>
      <c r="TXF319" s="22"/>
      <c r="TXG319" s="22"/>
      <c r="TXH319" s="22"/>
      <c r="TXI319" s="22"/>
      <c r="TXJ319" s="22"/>
      <c r="TXK319" s="22"/>
      <c r="TXL319" s="22"/>
      <c r="TXM319" s="22"/>
      <c r="TXN319" s="22"/>
      <c r="TXO319" s="22"/>
      <c r="TXP319" s="22"/>
      <c r="TXQ319" s="22"/>
      <c r="TXR319" s="22"/>
      <c r="TXS319" s="22"/>
      <c r="TXT319" s="22"/>
      <c r="TXU319" s="22"/>
      <c r="TXV319" s="22"/>
      <c r="TXW319" s="22"/>
      <c r="TXX319" s="22"/>
      <c r="TXY319" s="22"/>
      <c r="TXZ319" s="22"/>
      <c r="TYA319" s="22"/>
      <c r="TYB319" s="22"/>
      <c r="TYC319" s="22"/>
      <c r="TYD319" s="22"/>
      <c r="TYE319" s="22"/>
      <c r="TYF319" s="22"/>
      <c r="TYG319" s="22"/>
      <c r="TYH319" s="22"/>
      <c r="TYI319" s="22"/>
      <c r="TYJ319" s="22"/>
      <c r="TYK319" s="22"/>
      <c r="TYL319" s="22"/>
      <c r="TYM319" s="22"/>
      <c r="TYN319" s="22"/>
      <c r="TYO319" s="22"/>
      <c r="TYP319" s="22"/>
      <c r="TYQ319" s="22"/>
      <c r="TYR319" s="22"/>
      <c r="TYS319" s="22"/>
      <c r="TYT319" s="22"/>
      <c r="TYU319" s="22"/>
      <c r="TYV319" s="22"/>
      <c r="TYW319" s="22"/>
      <c r="TYX319" s="22"/>
      <c r="TYY319" s="22"/>
      <c r="TYZ319" s="22"/>
      <c r="TZA319" s="22"/>
      <c r="TZB319" s="22"/>
      <c r="TZC319" s="22"/>
      <c r="TZD319" s="22"/>
      <c r="TZE319" s="22"/>
      <c r="TZF319" s="22"/>
      <c r="TZG319" s="22"/>
      <c r="TZH319" s="22"/>
      <c r="TZI319" s="22"/>
      <c r="TZJ319" s="22"/>
      <c r="TZK319" s="22"/>
      <c r="TZL319" s="22"/>
      <c r="TZM319" s="22"/>
      <c r="TZN319" s="22"/>
      <c r="TZO319" s="22"/>
      <c r="TZP319" s="22"/>
      <c r="TZQ319" s="22"/>
      <c r="TZR319" s="22"/>
      <c r="TZS319" s="22"/>
      <c r="TZT319" s="22"/>
      <c r="TZU319" s="22"/>
      <c r="TZV319" s="22"/>
      <c r="TZW319" s="22"/>
      <c r="TZX319" s="22"/>
      <c r="TZY319" s="22"/>
      <c r="TZZ319" s="22"/>
      <c r="UAA319" s="22"/>
      <c r="UAB319" s="22"/>
      <c r="UAC319" s="22"/>
      <c r="UAD319" s="22"/>
      <c r="UAE319" s="22"/>
      <c r="UAF319" s="22"/>
      <c r="UAG319" s="22"/>
      <c r="UAH319" s="22"/>
      <c r="UAI319" s="22"/>
      <c r="UAJ319" s="22"/>
      <c r="UAK319" s="22"/>
      <c r="UAL319" s="22"/>
      <c r="UAM319" s="22"/>
      <c r="UAN319" s="22"/>
      <c r="UAO319" s="22"/>
      <c r="UAP319" s="22"/>
      <c r="UAQ319" s="22"/>
      <c r="UAR319" s="22"/>
      <c r="UAS319" s="22"/>
      <c r="UAT319" s="22"/>
      <c r="UAU319" s="22"/>
      <c r="UAV319" s="22"/>
      <c r="UAW319" s="22"/>
      <c r="UAX319" s="22"/>
      <c r="UAY319" s="22"/>
      <c r="UAZ319" s="22"/>
      <c r="UBA319" s="22"/>
      <c r="UBB319" s="22"/>
      <c r="UBC319" s="22"/>
      <c r="UBD319" s="22"/>
      <c r="UBE319" s="22"/>
      <c r="UBF319" s="22"/>
      <c r="UBG319" s="22"/>
      <c r="UBH319" s="22"/>
      <c r="UBI319" s="22"/>
      <c r="UBJ319" s="22"/>
      <c r="UBK319" s="22"/>
      <c r="UBL319" s="22"/>
      <c r="UBM319" s="22"/>
      <c r="UBN319" s="22"/>
      <c r="UBO319" s="22"/>
      <c r="UBP319" s="22"/>
      <c r="UBQ319" s="22"/>
      <c r="UBR319" s="22"/>
      <c r="UBS319" s="22"/>
      <c r="UBT319" s="22"/>
      <c r="UBU319" s="22"/>
      <c r="UBV319" s="22"/>
      <c r="UBW319" s="22"/>
      <c r="UBX319" s="22"/>
      <c r="UBY319" s="22"/>
      <c r="UBZ319" s="22"/>
      <c r="UCA319" s="22"/>
      <c r="UCB319" s="22"/>
      <c r="UCC319" s="22"/>
      <c r="UCD319" s="22"/>
      <c r="UCE319" s="22"/>
      <c r="UCF319" s="22"/>
      <c r="UCG319" s="22"/>
      <c r="UCH319" s="22"/>
      <c r="UCI319" s="22"/>
      <c r="UCJ319" s="22"/>
      <c r="UCK319" s="22"/>
      <c r="UCL319" s="22"/>
      <c r="UCM319" s="22"/>
      <c r="UCN319" s="22"/>
      <c r="UCO319" s="22"/>
      <c r="UCP319" s="22"/>
      <c r="UCQ319" s="22"/>
      <c r="UCR319" s="22"/>
      <c r="UCS319" s="22"/>
      <c r="UCT319" s="22"/>
      <c r="UCU319" s="22"/>
      <c r="UCV319" s="22"/>
      <c r="UCW319" s="22"/>
      <c r="UCX319" s="22"/>
      <c r="UCY319" s="22"/>
      <c r="UCZ319" s="22"/>
      <c r="UDA319" s="22"/>
      <c r="UDB319" s="22"/>
      <c r="UDC319" s="22"/>
      <c r="UDD319" s="22"/>
      <c r="UDE319" s="22"/>
      <c r="UDF319" s="22"/>
      <c r="UDG319" s="22"/>
      <c r="UDH319" s="22"/>
      <c r="UDI319" s="22"/>
      <c r="UDJ319" s="22"/>
      <c r="UDK319" s="22"/>
      <c r="UDL319" s="22"/>
      <c r="UDM319" s="22"/>
      <c r="UDN319" s="22"/>
      <c r="UDO319" s="22"/>
      <c r="UDP319" s="22"/>
      <c r="UDQ319" s="22"/>
      <c r="UDR319" s="22"/>
      <c r="UDS319" s="22"/>
      <c r="UDT319" s="22"/>
      <c r="UDU319" s="22"/>
      <c r="UDV319" s="22"/>
      <c r="UDW319" s="22"/>
      <c r="UDX319" s="22"/>
      <c r="UDY319" s="22"/>
      <c r="UDZ319" s="22"/>
      <c r="UEA319" s="22"/>
      <c r="UEB319" s="22"/>
      <c r="UEC319" s="22"/>
      <c r="UED319" s="22"/>
      <c r="UEE319" s="22"/>
      <c r="UEF319" s="22"/>
      <c r="UEG319" s="22"/>
      <c r="UEH319" s="22"/>
      <c r="UEI319" s="22"/>
      <c r="UEJ319" s="22"/>
      <c r="UEK319" s="22"/>
      <c r="UEL319" s="22"/>
      <c r="UEM319" s="22"/>
      <c r="UEN319" s="22"/>
      <c r="UEO319" s="22"/>
      <c r="UEP319" s="22"/>
      <c r="UEQ319" s="22"/>
      <c r="UER319" s="22"/>
      <c r="UES319" s="22"/>
      <c r="UET319" s="22"/>
      <c r="UEU319" s="22"/>
      <c r="UEV319" s="22"/>
      <c r="UEW319" s="22"/>
      <c r="UEX319" s="22"/>
      <c r="UEY319" s="22"/>
      <c r="UEZ319" s="22"/>
      <c r="UFA319" s="22"/>
      <c r="UFB319" s="22"/>
      <c r="UFC319" s="22"/>
      <c r="UFD319" s="22"/>
      <c r="UFE319" s="22"/>
      <c r="UFF319" s="22"/>
      <c r="UFG319" s="22"/>
      <c r="UFH319" s="22"/>
      <c r="UFI319" s="22"/>
      <c r="UFJ319" s="22"/>
      <c r="UFK319" s="22"/>
      <c r="UFL319" s="22"/>
      <c r="UFM319" s="22"/>
      <c r="UFN319" s="22"/>
      <c r="UFO319" s="22"/>
      <c r="UFP319" s="22"/>
      <c r="UFQ319" s="22"/>
      <c r="UFR319" s="22"/>
      <c r="UFS319" s="22"/>
      <c r="UFT319" s="22"/>
      <c r="UFU319" s="22"/>
      <c r="UFV319" s="22"/>
      <c r="UFW319" s="22"/>
      <c r="UFX319" s="22"/>
      <c r="UFY319" s="22"/>
      <c r="UFZ319" s="22"/>
      <c r="UGA319" s="22"/>
      <c r="UGB319" s="22"/>
      <c r="UGC319" s="22"/>
      <c r="UGD319" s="22"/>
      <c r="UGE319" s="22"/>
      <c r="UGF319" s="22"/>
      <c r="UGG319" s="22"/>
      <c r="UGH319" s="22"/>
      <c r="UGI319" s="22"/>
      <c r="UGJ319" s="22"/>
      <c r="UGK319" s="22"/>
      <c r="UGL319" s="22"/>
      <c r="UGM319" s="22"/>
      <c r="UGN319" s="22"/>
      <c r="UGO319" s="22"/>
      <c r="UGP319" s="22"/>
      <c r="UGQ319" s="22"/>
      <c r="UGR319" s="22"/>
      <c r="UGS319" s="22"/>
      <c r="UGT319" s="22"/>
      <c r="UGU319" s="22"/>
      <c r="UGV319" s="22"/>
      <c r="UGW319" s="22"/>
      <c r="UGX319" s="22"/>
      <c r="UGY319" s="22"/>
      <c r="UGZ319" s="22"/>
      <c r="UHA319" s="22"/>
      <c r="UHB319" s="22"/>
      <c r="UHC319" s="22"/>
      <c r="UHD319" s="22"/>
      <c r="UHE319" s="22"/>
      <c r="UHF319" s="22"/>
      <c r="UHG319" s="22"/>
      <c r="UHH319" s="22"/>
      <c r="UHI319" s="22"/>
      <c r="UHJ319" s="22"/>
      <c r="UHK319" s="22"/>
      <c r="UHL319" s="22"/>
      <c r="UHM319" s="22"/>
      <c r="UHN319" s="22"/>
      <c r="UHO319" s="22"/>
      <c r="UHP319" s="22"/>
      <c r="UHQ319" s="22"/>
      <c r="UHR319" s="22"/>
      <c r="UHS319" s="22"/>
      <c r="UHT319" s="22"/>
      <c r="UHU319" s="22"/>
      <c r="UHV319" s="22"/>
      <c r="UHW319" s="22"/>
      <c r="UHX319" s="22"/>
      <c r="UHY319" s="22"/>
      <c r="UHZ319" s="22"/>
      <c r="UIA319" s="22"/>
      <c r="UIB319" s="22"/>
      <c r="UIC319" s="22"/>
      <c r="UID319" s="22"/>
      <c r="UIE319" s="22"/>
      <c r="UIF319" s="22"/>
      <c r="UIG319" s="22"/>
      <c r="UIH319" s="22"/>
      <c r="UII319" s="22"/>
      <c r="UIJ319" s="22"/>
      <c r="UIK319" s="22"/>
      <c r="UIL319" s="22"/>
      <c r="UIM319" s="22"/>
      <c r="UIN319" s="22"/>
      <c r="UIO319" s="22"/>
      <c r="UIP319" s="22"/>
      <c r="UIQ319" s="22"/>
      <c r="UIR319" s="22"/>
      <c r="UIS319" s="22"/>
      <c r="UIT319" s="22"/>
      <c r="UIU319" s="22"/>
      <c r="UIV319" s="22"/>
      <c r="UIW319" s="22"/>
      <c r="UIX319" s="22"/>
      <c r="UIY319" s="22"/>
      <c r="UIZ319" s="22"/>
      <c r="UJA319" s="22"/>
      <c r="UJB319" s="22"/>
      <c r="UJC319" s="22"/>
      <c r="UJD319" s="22"/>
      <c r="UJE319" s="22"/>
      <c r="UJF319" s="22"/>
      <c r="UJG319" s="22"/>
      <c r="UJH319" s="22"/>
      <c r="UJI319" s="22"/>
      <c r="UJJ319" s="22"/>
      <c r="UJK319" s="22"/>
      <c r="UJL319" s="22"/>
      <c r="UJM319" s="22"/>
      <c r="UJN319" s="22"/>
      <c r="UJO319" s="22"/>
      <c r="UJP319" s="22"/>
      <c r="UJQ319" s="22"/>
      <c r="UJR319" s="22"/>
      <c r="UJS319" s="22"/>
      <c r="UJT319" s="22"/>
      <c r="UJU319" s="22"/>
      <c r="UJV319" s="22"/>
      <c r="UJW319" s="22"/>
      <c r="UJX319" s="22"/>
      <c r="UJY319" s="22"/>
      <c r="UJZ319" s="22"/>
      <c r="UKA319" s="22"/>
      <c r="UKB319" s="22"/>
      <c r="UKC319" s="22"/>
      <c r="UKD319" s="22"/>
      <c r="UKE319" s="22"/>
      <c r="UKF319" s="22"/>
      <c r="UKG319" s="22"/>
      <c r="UKH319" s="22"/>
      <c r="UKI319" s="22"/>
      <c r="UKJ319" s="22"/>
      <c r="UKK319" s="22"/>
      <c r="UKL319" s="22"/>
      <c r="UKM319" s="22"/>
      <c r="UKN319" s="22"/>
      <c r="UKO319" s="22"/>
      <c r="UKP319" s="22"/>
      <c r="UKQ319" s="22"/>
      <c r="UKR319" s="22"/>
      <c r="UKS319" s="22"/>
      <c r="UKT319" s="22"/>
      <c r="UKU319" s="22"/>
      <c r="UKV319" s="22"/>
      <c r="UKW319" s="22"/>
      <c r="UKX319" s="22"/>
      <c r="UKY319" s="22"/>
      <c r="UKZ319" s="22"/>
      <c r="ULA319" s="22"/>
      <c r="ULB319" s="22"/>
      <c r="ULC319" s="22"/>
      <c r="ULD319" s="22"/>
      <c r="ULE319" s="22"/>
      <c r="ULF319" s="22"/>
      <c r="ULG319" s="22"/>
      <c r="ULH319" s="22"/>
      <c r="ULI319" s="22"/>
      <c r="ULJ319" s="22"/>
      <c r="ULK319" s="22"/>
      <c r="ULL319" s="22"/>
      <c r="ULM319" s="22"/>
      <c r="ULN319" s="22"/>
      <c r="ULO319" s="22"/>
      <c r="ULP319" s="22"/>
      <c r="ULQ319" s="22"/>
      <c r="ULR319" s="22"/>
      <c r="ULS319" s="22"/>
      <c r="ULT319" s="22"/>
      <c r="ULU319" s="22"/>
      <c r="ULV319" s="22"/>
      <c r="ULW319" s="22"/>
      <c r="ULX319" s="22"/>
      <c r="ULY319" s="22"/>
      <c r="ULZ319" s="22"/>
      <c r="UMA319" s="22"/>
      <c r="UMB319" s="22"/>
      <c r="UMC319" s="22"/>
      <c r="UMD319" s="22"/>
      <c r="UME319" s="22"/>
      <c r="UMF319" s="22"/>
      <c r="UMG319" s="22"/>
      <c r="UMH319" s="22"/>
      <c r="UMI319" s="22"/>
      <c r="UMJ319" s="22"/>
      <c r="UMK319" s="22"/>
      <c r="UML319" s="22"/>
      <c r="UMM319" s="22"/>
      <c r="UMN319" s="22"/>
      <c r="UMO319" s="22"/>
      <c r="UMP319" s="22"/>
      <c r="UMQ319" s="22"/>
      <c r="UMR319" s="22"/>
      <c r="UMS319" s="22"/>
      <c r="UMT319" s="22"/>
      <c r="UMU319" s="22"/>
      <c r="UMV319" s="22"/>
      <c r="UMW319" s="22"/>
      <c r="UMX319" s="22"/>
      <c r="UMY319" s="22"/>
      <c r="UMZ319" s="22"/>
      <c r="UNA319" s="22"/>
      <c r="UNB319" s="22"/>
      <c r="UNC319" s="22"/>
      <c r="UND319" s="22"/>
      <c r="UNE319" s="22"/>
      <c r="UNF319" s="22"/>
      <c r="UNG319" s="22"/>
      <c r="UNH319" s="22"/>
      <c r="UNI319" s="22"/>
      <c r="UNJ319" s="22"/>
      <c r="UNK319" s="22"/>
      <c r="UNL319" s="22"/>
      <c r="UNM319" s="22"/>
      <c r="UNN319" s="22"/>
      <c r="UNO319" s="22"/>
      <c r="UNP319" s="22"/>
      <c r="UNQ319" s="22"/>
      <c r="UNR319" s="22"/>
      <c r="UNS319" s="22"/>
      <c r="UNT319" s="22"/>
      <c r="UNU319" s="22"/>
      <c r="UNV319" s="22"/>
      <c r="UNW319" s="22"/>
      <c r="UNX319" s="22"/>
      <c r="UNY319" s="22"/>
      <c r="UNZ319" s="22"/>
      <c r="UOA319" s="22"/>
      <c r="UOB319" s="22"/>
      <c r="UOC319" s="22"/>
      <c r="UOD319" s="22"/>
      <c r="UOE319" s="22"/>
      <c r="UOF319" s="22"/>
      <c r="UOG319" s="22"/>
      <c r="UOH319" s="22"/>
      <c r="UOI319" s="22"/>
      <c r="UOJ319" s="22"/>
      <c r="UOK319" s="22"/>
      <c r="UOL319" s="22"/>
      <c r="UOM319" s="22"/>
      <c r="UON319" s="22"/>
      <c r="UOO319" s="22"/>
      <c r="UOP319" s="22"/>
      <c r="UOQ319" s="22"/>
      <c r="UOR319" s="22"/>
      <c r="UOS319" s="22"/>
      <c r="UOT319" s="22"/>
      <c r="UOU319" s="22"/>
      <c r="UOV319" s="22"/>
      <c r="UOW319" s="22"/>
      <c r="UOX319" s="22"/>
      <c r="UOY319" s="22"/>
      <c r="UOZ319" s="22"/>
      <c r="UPA319" s="22"/>
      <c r="UPB319" s="22"/>
      <c r="UPC319" s="22"/>
      <c r="UPD319" s="22"/>
      <c r="UPE319" s="22"/>
      <c r="UPF319" s="22"/>
      <c r="UPG319" s="22"/>
      <c r="UPH319" s="22"/>
      <c r="UPI319" s="22"/>
      <c r="UPJ319" s="22"/>
      <c r="UPK319" s="22"/>
      <c r="UPL319" s="22"/>
      <c r="UPM319" s="22"/>
      <c r="UPN319" s="22"/>
      <c r="UPO319" s="22"/>
      <c r="UPP319" s="22"/>
      <c r="UPQ319" s="22"/>
      <c r="UPR319" s="22"/>
      <c r="UPS319" s="22"/>
      <c r="UPT319" s="22"/>
      <c r="UPU319" s="22"/>
      <c r="UPV319" s="22"/>
      <c r="UPW319" s="22"/>
      <c r="UPX319" s="22"/>
      <c r="UPY319" s="22"/>
      <c r="UPZ319" s="22"/>
      <c r="UQA319" s="22"/>
      <c r="UQB319" s="22"/>
      <c r="UQC319" s="22"/>
      <c r="UQD319" s="22"/>
      <c r="UQE319" s="22"/>
      <c r="UQF319" s="22"/>
      <c r="UQG319" s="22"/>
      <c r="UQH319" s="22"/>
      <c r="UQI319" s="22"/>
      <c r="UQJ319" s="22"/>
      <c r="UQK319" s="22"/>
      <c r="UQL319" s="22"/>
      <c r="UQM319" s="22"/>
      <c r="UQN319" s="22"/>
      <c r="UQO319" s="22"/>
      <c r="UQP319" s="22"/>
      <c r="UQQ319" s="22"/>
      <c r="UQR319" s="22"/>
      <c r="UQS319" s="22"/>
      <c r="UQT319" s="22"/>
      <c r="UQU319" s="22"/>
      <c r="UQV319" s="22"/>
      <c r="UQW319" s="22"/>
      <c r="UQX319" s="22"/>
      <c r="UQY319" s="22"/>
      <c r="UQZ319" s="22"/>
      <c r="URA319" s="22"/>
      <c r="URB319" s="22"/>
      <c r="URC319" s="22"/>
      <c r="URD319" s="22"/>
      <c r="URE319" s="22"/>
      <c r="URF319" s="22"/>
      <c r="URG319" s="22"/>
      <c r="URH319" s="22"/>
      <c r="URI319" s="22"/>
      <c r="URJ319" s="22"/>
      <c r="URK319" s="22"/>
      <c r="URL319" s="22"/>
      <c r="URM319" s="22"/>
      <c r="URN319" s="22"/>
      <c r="URO319" s="22"/>
      <c r="URP319" s="22"/>
      <c r="URQ319" s="22"/>
      <c r="URR319" s="22"/>
      <c r="URS319" s="22"/>
      <c r="URT319" s="22"/>
      <c r="URU319" s="22"/>
      <c r="URV319" s="22"/>
      <c r="URW319" s="22"/>
      <c r="URX319" s="22"/>
      <c r="URY319" s="22"/>
      <c r="URZ319" s="22"/>
      <c r="USA319" s="22"/>
      <c r="USB319" s="22"/>
      <c r="USC319" s="22"/>
      <c r="USD319" s="22"/>
      <c r="USE319" s="22"/>
      <c r="USF319" s="22"/>
      <c r="USG319" s="22"/>
      <c r="USH319" s="22"/>
      <c r="USI319" s="22"/>
      <c r="USJ319" s="22"/>
      <c r="USK319" s="22"/>
      <c r="USL319" s="22"/>
      <c r="USM319" s="22"/>
      <c r="USN319" s="22"/>
      <c r="USO319" s="22"/>
      <c r="USP319" s="22"/>
      <c r="USQ319" s="22"/>
      <c r="USR319" s="22"/>
      <c r="USS319" s="22"/>
      <c r="UST319" s="22"/>
      <c r="USU319" s="22"/>
      <c r="USV319" s="22"/>
      <c r="USW319" s="22"/>
      <c r="USX319" s="22"/>
      <c r="USY319" s="22"/>
      <c r="USZ319" s="22"/>
      <c r="UTA319" s="22"/>
      <c r="UTB319" s="22"/>
      <c r="UTC319" s="22"/>
      <c r="UTD319" s="22"/>
      <c r="UTE319" s="22"/>
      <c r="UTF319" s="22"/>
      <c r="UTG319" s="22"/>
      <c r="UTH319" s="22"/>
      <c r="UTI319" s="22"/>
      <c r="UTJ319" s="22"/>
      <c r="UTK319" s="22"/>
      <c r="UTL319" s="22"/>
      <c r="UTM319" s="22"/>
      <c r="UTN319" s="22"/>
      <c r="UTO319" s="22"/>
      <c r="UTP319" s="22"/>
      <c r="UTQ319" s="22"/>
      <c r="UTR319" s="22"/>
      <c r="UTS319" s="22"/>
      <c r="UTT319" s="22"/>
      <c r="UTU319" s="22"/>
      <c r="UTV319" s="22"/>
      <c r="UTW319" s="22"/>
      <c r="UTX319" s="22"/>
      <c r="UTY319" s="22"/>
      <c r="UTZ319" s="22"/>
      <c r="UUA319" s="22"/>
      <c r="UUB319" s="22"/>
      <c r="UUC319" s="22"/>
      <c r="UUD319" s="22"/>
      <c r="UUE319" s="22"/>
      <c r="UUF319" s="22"/>
      <c r="UUG319" s="22"/>
      <c r="UUH319" s="22"/>
      <c r="UUI319" s="22"/>
      <c r="UUJ319" s="22"/>
      <c r="UUK319" s="22"/>
      <c r="UUL319" s="22"/>
      <c r="UUM319" s="22"/>
      <c r="UUN319" s="22"/>
      <c r="UUO319" s="22"/>
      <c r="UUP319" s="22"/>
      <c r="UUQ319" s="22"/>
      <c r="UUR319" s="22"/>
      <c r="UUS319" s="22"/>
      <c r="UUT319" s="22"/>
      <c r="UUU319" s="22"/>
      <c r="UUV319" s="22"/>
      <c r="UUW319" s="22"/>
      <c r="UUX319" s="22"/>
      <c r="UUY319" s="22"/>
      <c r="UUZ319" s="22"/>
      <c r="UVA319" s="22"/>
      <c r="UVB319" s="22"/>
      <c r="UVC319" s="22"/>
      <c r="UVD319" s="22"/>
      <c r="UVE319" s="22"/>
      <c r="UVF319" s="22"/>
      <c r="UVG319" s="22"/>
      <c r="UVH319" s="22"/>
      <c r="UVI319" s="22"/>
      <c r="UVJ319" s="22"/>
      <c r="UVK319" s="22"/>
      <c r="UVL319" s="22"/>
      <c r="UVM319" s="22"/>
      <c r="UVN319" s="22"/>
      <c r="UVO319" s="22"/>
      <c r="UVP319" s="22"/>
      <c r="UVQ319" s="22"/>
      <c r="UVR319" s="22"/>
      <c r="UVS319" s="22"/>
      <c r="UVT319" s="22"/>
      <c r="UVU319" s="22"/>
      <c r="UVV319" s="22"/>
      <c r="UVW319" s="22"/>
      <c r="UVX319" s="22"/>
      <c r="UVY319" s="22"/>
      <c r="UVZ319" s="22"/>
      <c r="UWA319" s="22"/>
      <c r="UWB319" s="22"/>
      <c r="UWC319" s="22"/>
      <c r="UWD319" s="22"/>
      <c r="UWE319" s="22"/>
      <c r="UWF319" s="22"/>
      <c r="UWG319" s="22"/>
      <c r="UWH319" s="22"/>
      <c r="UWI319" s="22"/>
      <c r="UWJ319" s="22"/>
      <c r="UWK319" s="22"/>
      <c r="UWL319" s="22"/>
      <c r="UWM319" s="22"/>
      <c r="UWN319" s="22"/>
      <c r="UWO319" s="22"/>
      <c r="UWP319" s="22"/>
      <c r="UWQ319" s="22"/>
      <c r="UWR319" s="22"/>
      <c r="UWS319" s="22"/>
      <c r="UWT319" s="22"/>
      <c r="UWU319" s="22"/>
      <c r="UWV319" s="22"/>
      <c r="UWW319" s="22"/>
      <c r="UWX319" s="22"/>
      <c r="UWY319" s="22"/>
      <c r="UWZ319" s="22"/>
      <c r="UXA319" s="22"/>
      <c r="UXB319" s="22"/>
      <c r="UXC319" s="22"/>
      <c r="UXD319" s="22"/>
      <c r="UXE319" s="22"/>
      <c r="UXF319" s="22"/>
      <c r="UXG319" s="22"/>
      <c r="UXH319" s="22"/>
      <c r="UXI319" s="22"/>
      <c r="UXJ319" s="22"/>
      <c r="UXK319" s="22"/>
      <c r="UXL319" s="22"/>
      <c r="UXM319" s="22"/>
      <c r="UXN319" s="22"/>
      <c r="UXO319" s="22"/>
      <c r="UXP319" s="22"/>
      <c r="UXQ319" s="22"/>
      <c r="UXR319" s="22"/>
      <c r="UXS319" s="22"/>
      <c r="UXT319" s="22"/>
      <c r="UXU319" s="22"/>
      <c r="UXV319" s="22"/>
      <c r="UXW319" s="22"/>
      <c r="UXX319" s="22"/>
      <c r="UXY319" s="22"/>
      <c r="UXZ319" s="22"/>
      <c r="UYA319" s="22"/>
      <c r="UYB319" s="22"/>
      <c r="UYC319" s="22"/>
      <c r="UYD319" s="22"/>
      <c r="UYE319" s="22"/>
      <c r="UYF319" s="22"/>
      <c r="UYG319" s="22"/>
      <c r="UYH319" s="22"/>
      <c r="UYI319" s="22"/>
      <c r="UYJ319" s="22"/>
      <c r="UYK319" s="22"/>
      <c r="UYL319" s="22"/>
      <c r="UYM319" s="22"/>
      <c r="UYN319" s="22"/>
      <c r="UYO319" s="22"/>
      <c r="UYP319" s="22"/>
      <c r="UYQ319" s="22"/>
      <c r="UYR319" s="22"/>
      <c r="UYS319" s="22"/>
      <c r="UYT319" s="22"/>
      <c r="UYU319" s="22"/>
      <c r="UYV319" s="22"/>
      <c r="UYW319" s="22"/>
      <c r="UYX319" s="22"/>
      <c r="UYY319" s="22"/>
      <c r="UYZ319" s="22"/>
      <c r="UZA319" s="22"/>
      <c r="UZB319" s="22"/>
      <c r="UZC319" s="22"/>
      <c r="UZD319" s="22"/>
      <c r="UZE319" s="22"/>
      <c r="UZF319" s="22"/>
      <c r="UZG319" s="22"/>
      <c r="UZH319" s="22"/>
      <c r="UZI319" s="22"/>
      <c r="UZJ319" s="22"/>
      <c r="UZK319" s="22"/>
      <c r="UZL319" s="22"/>
      <c r="UZM319" s="22"/>
      <c r="UZN319" s="22"/>
      <c r="UZO319" s="22"/>
      <c r="UZP319" s="22"/>
      <c r="UZQ319" s="22"/>
      <c r="UZR319" s="22"/>
      <c r="UZS319" s="22"/>
      <c r="UZT319" s="22"/>
      <c r="UZU319" s="22"/>
      <c r="UZV319" s="22"/>
      <c r="UZW319" s="22"/>
      <c r="UZX319" s="22"/>
      <c r="UZY319" s="22"/>
      <c r="UZZ319" s="22"/>
      <c r="VAA319" s="22"/>
      <c r="VAB319" s="22"/>
      <c r="VAC319" s="22"/>
      <c r="VAD319" s="22"/>
      <c r="VAE319" s="22"/>
      <c r="VAF319" s="22"/>
      <c r="VAG319" s="22"/>
      <c r="VAH319" s="22"/>
      <c r="VAI319" s="22"/>
      <c r="VAJ319" s="22"/>
      <c r="VAK319" s="22"/>
      <c r="VAL319" s="22"/>
      <c r="VAM319" s="22"/>
      <c r="VAN319" s="22"/>
      <c r="VAO319" s="22"/>
      <c r="VAP319" s="22"/>
      <c r="VAQ319" s="22"/>
      <c r="VAR319" s="22"/>
      <c r="VAS319" s="22"/>
      <c r="VAT319" s="22"/>
      <c r="VAU319" s="22"/>
      <c r="VAV319" s="22"/>
      <c r="VAW319" s="22"/>
      <c r="VAX319" s="22"/>
      <c r="VAY319" s="22"/>
      <c r="VAZ319" s="22"/>
      <c r="VBA319" s="22"/>
      <c r="VBB319" s="22"/>
      <c r="VBC319" s="22"/>
      <c r="VBD319" s="22"/>
      <c r="VBE319" s="22"/>
      <c r="VBF319" s="22"/>
      <c r="VBG319" s="22"/>
      <c r="VBH319" s="22"/>
      <c r="VBI319" s="22"/>
      <c r="VBJ319" s="22"/>
      <c r="VBK319" s="22"/>
      <c r="VBL319" s="22"/>
      <c r="VBM319" s="22"/>
      <c r="VBN319" s="22"/>
      <c r="VBO319" s="22"/>
      <c r="VBP319" s="22"/>
      <c r="VBQ319" s="22"/>
      <c r="VBR319" s="22"/>
      <c r="VBS319" s="22"/>
      <c r="VBT319" s="22"/>
      <c r="VBU319" s="22"/>
      <c r="VBV319" s="22"/>
      <c r="VBW319" s="22"/>
      <c r="VBX319" s="22"/>
      <c r="VBY319" s="22"/>
      <c r="VBZ319" s="22"/>
      <c r="VCA319" s="22"/>
      <c r="VCB319" s="22"/>
      <c r="VCC319" s="22"/>
      <c r="VCD319" s="22"/>
      <c r="VCE319" s="22"/>
      <c r="VCF319" s="22"/>
      <c r="VCG319" s="22"/>
      <c r="VCH319" s="22"/>
      <c r="VCI319" s="22"/>
      <c r="VCJ319" s="22"/>
      <c r="VCK319" s="22"/>
      <c r="VCL319" s="22"/>
      <c r="VCM319" s="22"/>
      <c r="VCN319" s="22"/>
      <c r="VCO319" s="22"/>
      <c r="VCP319" s="22"/>
      <c r="VCQ319" s="22"/>
      <c r="VCR319" s="22"/>
      <c r="VCS319" s="22"/>
      <c r="VCT319" s="22"/>
      <c r="VCU319" s="22"/>
      <c r="VCV319" s="22"/>
      <c r="VCW319" s="22"/>
      <c r="VCX319" s="22"/>
      <c r="VCY319" s="22"/>
      <c r="VCZ319" s="22"/>
      <c r="VDA319" s="22"/>
      <c r="VDB319" s="22"/>
      <c r="VDC319" s="22"/>
      <c r="VDD319" s="22"/>
      <c r="VDE319" s="22"/>
      <c r="VDF319" s="22"/>
      <c r="VDG319" s="22"/>
      <c r="VDH319" s="22"/>
      <c r="VDI319" s="22"/>
      <c r="VDJ319" s="22"/>
      <c r="VDK319" s="22"/>
      <c r="VDL319" s="22"/>
      <c r="VDM319" s="22"/>
      <c r="VDN319" s="22"/>
      <c r="VDO319" s="22"/>
      <c r="VDP319" s="22"/>
      <c r="VDQ319" s="22"/>
      <c r="VDR319" s="22"/>
      <c r="VDS319" s="22"/>
      <c r="VDT319" s="22"/>
      <c r="VDU319" s="22"/>
      <c r="VDV319" s="22"/>
      <c r="VDW319" s="22"/>
      <c r="VDX319" s="22"/>
      <c r="VDY319" s="22"/>
      <c r="VDZ319" s="22"/>
      <c r="VEA319" s="22"/>
      <c r="VEB319" s="22"/>
      <c r="VEC319" s="22"/>
      <c r="VED319" s="22"/>
      <c r="VEE319" s="22"/>
      <c r="VEF319" s="22"/>
      <c r="VEG319" s="22"/>
      <c r="VEH319" s="22"/>
      <c r="VEI319" s="22"/>
      <c r="VEJ319" s="22"/>
      <c r="VEK319" s="22"/>
      <c r="VEL319" s="22"/>
      <c r="VEM319" s="22"/>
      <c r="VEN319" s="22"/>
      <c r="VEO319" s="22"/>
      <c r="VEP319" s="22"/>
      <c r="VEQ319" s="22"/>
      <c r="VER319" s="22"/>
      <c r="VES319" s="22"/>
      <c r="VET319" s="22"/>
      <c r="VEU319" s="22"/>
      <c r="VEV319" s="22"/>
      <c r="VEW319" s="22"/>
      <c r="VEX319" s="22"/>
      <c r="VEY319" s="22"/>
      <c r="VEZ319" s="22"/>
      <c r="VFA319" s="22"/>
      <c r="VFB319" s="22"/>
      <c r="VFC319" s="22"/>
      <c r="VFD319" s="22"/>
      <c r="VFE319" s="22"/>
      <c r="VFF319" s="22"/>
      <c r="VFG319" s="22"/>
      <c r="VFH319" s="22"/>
      <c r="VFI319" s="22"/>
      <c r="VFJ319" s="22"/>
      <c r="VFK319" s="22"/>
      <c r="VFL319" s="22"/>
      <c r="VFM319" s="22"/>
      <c r="VFN319" s="22"/>
      <c r="VFO319" s="22"/>
      <c r="VFP319" s="22"/>
      <c r="VFQ319" s="22"/>
      <c r="VFR319" s="22"/>
      <c r="VFS319" s="22"/>
      <c r="VFT319" s="22"/>
      <c r="VFU319" s="22"/>
      <c r="VFV319" s="22"/>
      <c r="VFW319" s="22"/>
      <c r="VFX319" s="22"/>
      <c r="VFY319" s="22"/>
      <c r="VFZ319" s="22"/>
      <c r="VGA319" s="22"/>
      <c r="VGB319" s="22"/>
      <c r="VGC319" s="22"/>
      <c r="VGD319" s="22"/>
      <c r="VGE319" s="22"/>
      <c r="VGF319" s="22"/>
      <c r="VGG319" s="22"/>
      <c r="VGH319" s="22"/>
      <c r="VGI319" s="22"/>
      <c r="VGJ319" s="22"/>
      <c r="VGK319" s="22"/>
      <c r="VGL319" s="22"/>
      <c r="VGM319" s="22"/>
      <c r="VGN319" s="22"/>
      <c r="VGO319" s="22"/>
      <c r="VGP319" s="22"/>
      <c r="VGQ319" s="22"/>
      <c r="VGR319" s="22"/>
      <c r="VGS319" s="22"/>
      <c r="VGT319" s="22"/>
      <c r="VGU319" s="22"/>
      <c r="VGV319" s="22"/>
      <c r="VGW319" s="22"/>
      <c r="VGX319" s="22"/>
      <c r="VGY319" s="22"/>
      <c r="VGZ319" s="22"/>
      <c r="VHA319" s="22"/>
      <c r="VHB319" s="22"/>
      <c r="VHC319" s="22"/>
      <c r="VHD319" s="22"/>
      <c r="VHE319" s="22"/>
      <c r="VHF319" s="22"/>
      <c r="VHG319" s="22"/>
      <c r="VHH319" s="22"/>
      <c r="VHI319" s="22"/>
      <c r="VHJ319" s="22"/>
      <c r="VHK319" s="22"/>
      <c r="VHL319" s="22"/>
      <c r="VHM319" s="22"/>
      <c r="VHN319" s="22"/>
      <c r="VHO319" s="22"/>
      <c r="VHP319" s="22"/>
      <c r="VHQ319" s="22"/>
      <c r="VHR319" s="22"/>
      <c r="VHS319" s="22"/>
      <c r="VHT319" s="22"/>
      <c r="VHU319" s="22"/>
      <c r="VHV319" s="22"/>
      <c r="VHW319" s="22"/>
      <c r="VHX319" s="22"/>
      <c r="VHY319" s="22"/>
      <c r="VHZ319" s="22"/>
      <c r="VIA319" s="22"/>
      <c r="VIB319" s="22"/>
      <c r="VIC319" s="22"/>
      <c r="VID319" s="22"/>
      <c r="VIE319" s="22"/>
      <c r="VIF319" s="22"/>
      <c r="VIG319" s="22"/>
      <c r="VIH319" s="22"/>
      <c r="VII319" s="22"/>
      <c r="VIJ319" s="22"/>
      <c r="VIK319" s="22"/>
      <c r="VIL319" s="22"/>
      <c r="VIM319" s="22"/>
      <c r="VIN319" s="22"/>
      <c r="VIO319" s="22"/>
      <c r="VIP319" s="22"/>
      <c r="VIQ319" s="22"/>
      <c r="VIR319" s="22"/>
      <c r="VIS319" s="22"/>
      <c r="VIT319" s="22"/>
      <c r="VIU319" s="22"/>
      <c r="VIV319" s="22"/>
      <c r="VIW319" s="22"/>
      <c r="VIX319" s="22"/>
      <c r="VIY319" s="22"/>
      <c r="VIZ319" s="22"/>
      <c r="VJA319" s="22"/>
      <c r="VJB319" s="22"/>
      <c r="VJC319" s="22"/>
      <c r="VJD319" s="22"/>
      <c r="VJE319" s="22"/>
      <c r="VJF319" s="22"/>
      <c r="VJG319" s="22"/>
      <c r="VJH319" s="22"/>
      <c r="VJI319" s="22"/>
      <c r="VJJ319" s="22"/>
      <c r="VJK319" s="22"/>
      <c r="VJL319" s="22"/>
      <c r="VJM319" s="22"/>
      <c r="VJN319" s="22"/>
      <c r="VJO319" s="22"/>
      <c r="VJP319" s="22"/>
      <c r="VJQ319" s="22"/>
      <c r="VJR319" s="22"/>
      <c r="VJS319" s="22"/>
      <c r="VJT319" s="22"/>
      <c r="VJU319" s="22"/>
      <c r="VJV319" s="22"/>
      <c r="VJW319" s="22"/>
      <c r="VJX319" s="22"/>
      <c r="VJY319" s="22"/>
      <c r="VJZ319" s="22"/>
      <c r="VKA319" s="22"/>
      <c r="VKB319" s="22"/>
      <c r="VKC319" s="22"/>
      <c r="VKD319" s="22"/>
      <c r="VKE319" s="22"/>
      <c r="VKF319" s="22"/>
      <c r="VKG319" s="22"/>
      <c r="VKH319" s="22"/>
      <c r="VKI319" s="22"/>
      <c r="VKJ319" s="22"/>
      <c r="VKK319" s="22"/>
      <c r="VKL319" s="22"/>
      <c r="VKM319" s="22"/>
      <c r="VKN319" s="22"/>
      <c r="VKO319" s="22"/>
      <c r="VKP319" s="22"/>
      <c r="VKQ319" s="22"/>
      <c r="VKR319" s="22"/>
      <c r="VKS319" s="22"/>
      <c r="VKT319" s="22"/>
      <c r="VKU319" s="22"/>
      <c r="VKV319" s="22"/>
      <c r="VKW319" s="22"/>
      <c r="VKX319" s="22"/>
      <c r="VKY319" s="22"/>
      <c r="VKZ319" s="22"/>
      <c r="VLA319" s="22"/>
      <c r="VLB319" s="22"/>
      <c r="VLC319" s="22"/>
      <c r="VLD319" s="22"/>
      <c r="VLE319" s="22"/>
      <c r="VLF319" s="22"/>
      <c r="VLG319" s="22"/>
      <c r="VLH319" s="22"/>
      <c r="VLI319" s="22"/>
      <c r="VLJ319" s="22"/>
      <c r="VLK319" s="22"/>
      <c r="VLL319" s="22"/>
      <c r="VLM319" s="22"/>
      <c r="VLN319" s="22"/>
      <c r="VLO319" s="22"/>
      <c r="VLP319" s="22"/>
      <c r="VLQ319" s="22"/>
      <c r="VLR319" s="22"/>
      <c r="VLS319" s="22"/>
      <c r="VLT319" s="22"/>
      <c r="VLU319" s="22"/>
      <c r="VLV319" s="22"/>
      <c r="VLW319" s="22"/>
      <c r="VLX319" s="22"/>
      <c r="VLY319" s="22"/>
      <c r="VLZ319" s="22"/>
      <c r="VMA319" s="22"/>
      <c r="VMB319" s="22"/>
      <c r="VMC319" s="22"/>
      <c r="VMD319" s="22"/>
      <c r="VME319" s="22"/>
      <c r="VMF319" s="22"/>
      <c r="VMG319" s="22"/>
      <c r="VMH319" s="22"/>
      <c r="VMI319" s="22"/>
      <c r="VMJ319" s="22"/>
      <c r="VMK319" s="22"/>
      <c r="VML319" s="22"/>
      <c r="VMM319" s="22"/>
      <c r="VMN319" s="22"/>
      <c r="VMO319" s="22"/>
      <c r="VMP319" s="22"/>
      <c r="VMQ319" s="22"/>
      <c r="VMR319" s="22"/>
      <c r="VMS319" s="22"/>
      <c r="VMT319" s="22"/>
      <c r="VMU319" s="22"/>
      <c r="VMV319" s="22"/>
      <c r="VMW319" s="22"/>
      <c r="VMX319" s="22"/>
      <c r="VMY319" s="22"/>
      <c r="VMZ319" s="22"/>
      <c r="VNA319" s="22"/>
      <c r="VNB319" s="22"/>
      <c r="VNC319" s="22"/>
      <c r="VND319" s="22"/>
      <c r="VNE319" s="22"/>
      <c r="VNF319" s="22"/>
      <c r="VNG319" s="22"/>
      <c r="VNH319" s="22"/>
      <c r="VNI319" s="22"/>
      <c r="VNJ319" s="22"/>
      <c r="VNK319" s="22"/>
      <c r="VNL319" s="22"/>
      <c r="VNM319" s="22"/>
      <c r="VNN319" s="22"/>
      <c r="VNO319" s="22"/>
      <c r="VNP319" s="22"/>
      <c r="VNQ319" s="22"/>
      <c r="VNR319" s="22"/>
      <c r="VNS319" s="22"/>
      <c r="VNT319" s="22"/>
      <c r="VNU319" s="22"/>
      <c r="VNV319" s="22"/>
      <c r="VNW319" s="22"/>
      <c r="VNX319" s="22"/>
      <c r="VNY319" s="22"/>
      <c r="VNZ319" s="22"/>
      <c r="VOA319" s="22"/>
      <c r="VOB319" s="22"/>
      <c r="VOC319" s="22"/>
      <c r="VOD319" s="22"/>
      <c r="VOE319" s="22"/>
      <c r="VOF319" s="22"/>
      <c r="VOG319" s="22"/>
      <c r="VOH319" s="22"/>
      <c r="VOI319" s="22"/>
      <c r="VOJ319" s="22"/>
      <c r="VOK319" s="22"/>
      <c r="VOL319" s="22"/>
      <c r="VOM319" s="22"/>
      <c r="VON319" s="22"/>
      <c r="VOO319" s="22"/>
      <c r="VOP319" s="22"/>
      <c r="VOQ319" s="22"/>
      <c r="VOR319" s="22"/>
      <c r="VOS319" s="22"/>
      <c r="VOT319" s="22"/>
      <c r="VOU319" s="22"/>
      <c r="VOV319" s="22"/>
      <c r="VOW319" s="22"/>
      <c r="VOX319" s="22"/>
      <c r="VOY319" s="22"/>
      <c r="VOZ319" s="22"/>
      <c r="VPA319" s="22"/>
      <c r="VPB319" s="22"/>
      <c r="VPC319" s="22"/>
      <c r="VPD319" s="22"/>
      <c r="VPE319" s="22"/>
      <c r="VPF319" s="22"/>
      <c r="VPG319" s="22"/>
      <c r="VPH319" s="22"/>
      <c r="VPI319" s="22"/>
      <c r="VPJ319" s="22"/>
      <c r="VPK319" s="22"/>
      <c r="VPL319" s="22"/>
      <c r="VPM319" s="22"/>
      <c r="VPN319" s="22"/>
      <c r="VPO319" s="22"/>
      <c r="VPP319" s="22"/>
      <c r="VPQ319" s="22"/>
      <c r="VPR319" s="22"/>
      <c r="VPS319" s="22"/>
      <c r="VPT319" s="22"/>
      <c r="VPU319" s="22"/>
      <c r="VPV319" s="22"/>
      <c r="VPW319" s="22"/>
      <c r="VPX319" s="22"/>
      <c r="VPY319" s="22"/>
      <c r="VPZ319" s="22"/>
      <c r="VQA319" s="22"/>
      <c r="VQB319" s="22"/>
      <c r="VQC319" s="22"/>
      <c r="VQD319" s="22"/>
      <c r="VQE319" s="22"/>
      <c r="VQF319" s="22"/>
      <c r="VQG319" s="22"/>
      <c r="VQH319" s="22"/>
      <c r="VQI319" s="22"/>
      <c r="VQJ319" s="22"/>
      <c r="VQK319" s="22"/>
      <c r="VQL319" s="22"/>
      <c r="VQM319" s="22"/>
      <c r="VQN319" s="22"/>
      <c r="VQO319" s="22"/>
      <c r="VQP319" s="22"/>
      <c r="VQQ319" s="22"/>
      <c r="VQR319" s="22"/>
      <c r="VQS319" s="22"/>
      <c r="VQT319" s="22"/>
      <c r="VQU319" s="22"/>
      <c r="VQV319" s="22"/>
      <c r="VQW319" s="22"/>
      <c r="VQX319" s="22"/>
      <c r="VQY319" s="22"/>
      <c r="VQZ319" s="22"/>
      <c r="VRA319" s="22"/>
      <c r="VRB319" s="22"/>
      <c r="VRC319" s="22"/>
      <c r="VRD319" s="22"/>
      <c r="VRE319" s="22"/>
      <c r="VRF319" s="22"/>
      <c r="VRG319" s="22"/>
      <c r="VRH319" s="22"/>
      <c r="VRI319" s="22"/>
      <c r="VRJ319" s="22"/>
      <c r="VRK319" s="22"/>
      <c r="VRL319" s="22"/>
      <c r="VRM319" s="22"/>
      <c r="VRN319" s="22"/>
      <c r="VRO319" s="22"/>
      <c r="VRP319" s="22"/>
      <c r="VRQ319" s="22"/>
      <c r="VRR319" s="22"/>
      <c r="VRS319" s="22"/>
      <c r="VRT319" s="22"/>
      <c r="VRU319" s="22"/>
      <c r="VRV319" s="22"/>
      <c r="VRW319" s="22"/>
      <c r="VRX319" s="22"/>
      <c r="VRY319" s="22"/>
      <c r="VRZ319" s="22"/>
      <c r="VSA319" s="22"/>
      <c r="VSB319" s="22"/>
      <c r="VSC319" s="22"/>
      <c r="VSD319" s="22"/>
      <c r="VSE319" s="22"/>
      <c r="VSF319" s="22"/>
      <c r="VSG319" s="22"/>
      <c r="VSH319" s="22"/>
      <c r="VSI319" s="22"/>
      <c r="VSJ319" s="22"/>
      <c r="VSK319" s="22"/>
      <c r="VSL319" s="22"/>
      <c r="VSM319" s="22"/>
      <c r="VSN319" s="22"/>
      <c r="VSO319" s="22"/>
      <c r="VSP319" s="22"/>
      <c r="VSQ319" s="22"/>
      <c r="VSR319" s="22"/>
      <c r="VSS319" s="22"/>
      <c r="VST319" s="22"/>
      <c r="VSU319" s="22"/>
      <c r="VSV319" s="22"/>
      <c r="VSW319" s="22"/>
      <c r="VSX319" s="22"/>
      <c r="VSY319" s="22"/>
      <c r="VSZ319" s="22"/>
      <c r="VTA319" s="22"/>
      <c r="VTB319" s="22"/>
      <c r="VTC319" s="22"/>
      <c r="VTD319" s="22"/>
      <c r="VTE319" s="22"/>
      <c r="VTF319" s="22"/>
      <c r="VTG319" s="22"/>
      <c r="VTH319" s="22"/>
      <c r="VTI319" s="22"/>
      <c r="VTJ319" s="22"/>
      <c r="VTK319" s="22"/>
      <c r="VTL319" s="22"/>
      <c r="VTM319" s="22"/>
      <c r="VTN319" s="22"/>
      <c r="VTO319" s="22"/>
      <c r="VTP319" s="22"/>
      <c r="VTQ319" s="22"/>
      <c r="VTR319" s="22"/>
      <c r="VTS319" s="22"/>
      <c r="VTT319" s="22"/>
      <c r="VTU319" s="22"/>
      <c r="VTV319" s="22"/>
      <c r="VTW319" s="22"/>
      <c r="VTX319" s="22"/>
      <c r="VTY319" s="22"/>
      <c r="VTZ319" s="22"/>
      <c r="VUA319" s="22"/>
      <c r="VUB319" s="22"/>
      <c r="VUC319" s="22"/>
      <c r="VUD319" s="22"/>
      <c r="VUE319" s="22"/>
      <c r="VUF319" s="22"/>
      <c r="VUG319" s="22"/>
      <c r="VUH319" s="22"/>
      <c r="VUI319" s="22"/>
      <c r="VUJ319" s="22"/>
      <c r="VUK319" s="22"/>
      <c r="VUL319" s="22"/>
      <c r="VUM319" s="22"/>
      <c r="VUN319" s="22"/>
      <c r="VUO319" s="22"/>
      <c r="VUP319" s="22"/>
      <c r="VUQ319" s="22"/>
      <c r="VUR319" s="22"/>
      <c r="VUS319" s="22"/>
      <c r="VUT319" s="22"/>
      <c r="VUU319" s="22"/>
      <c r="VUV319" s="22"/>
      <c r="VUW319" s="22"/>
      <c r="VUX319" s="22"/>
      <c r="VUY319" s="22"/>
      <c r="VUZ319" s="22"/>
      <c r="VVA319" s="22"/>
      <c r="VVB319" s="22"/>
      <c r="VVC319" s="22"/>
      <c r="VVD319" s="22"/>
      <c r="VVE319" s="22"/>
      <c r="VVF319" s="22"/>
      <c r="VVG319" s="22"/>
      <c r="VVH319" s="22"/>
      <c r="VVI319" s="22"/>
      <c r="VVJ319" s="22"/>
      <c r="VVK319" s="22"/>
      <c r="VVL319" s="22"/>
      <c r="VVM319" s="22"/>
      <c r="VVN319" s="22"/>
      <c r="VVO319" s="22"/>
      <c r="VVP319" s="22"/>
      <c r="VVQ319" s="22"/>
      <c r="VVR319" s="22"/>
      <c r="VVS319" s="22"/>
      <c r="VVT319" s="22"/>
      <c r="VVU319" s="22"/>
      <c r="VVV319" s="22"/>
      <c r="VVW319" s="22"/>
      <c r="VVX319" s="22"/>
      <c r="VVY319" s="22"/>
      <c r="VVZ319" s="22"/>
      <c r="VWA319" s="22"/>
      <c r="VWB319" s="22"/>
      <c r="VWC319" s="22"/>
      <c r="VWD319" s="22"/>
      <c r="VWE319" s="22"/>
      <c r="VWF319" s="22"/>
      <c r="VWG319" s="22"/>
      <c r="VWH319" s="22"/>
      <c r="VWI319" s="22"/>
      <c r="VWJ319" s="22"/>
      <c r="VWK319" s="22"/>
      <c r="VWL319" s="22"/>
      <c r="VWM319" s="22"/>
      <c r="VWN319" s="22"/>
      <c r="VWO319" s="22"/>
      <c r="VWP319" s="22"/>
      <c r="VWQ319" s="22"/>
      <c r="VWR319" s="22"/>
      <c r="VWS319" s="22"/>
      <c r="VWT319" s="22"/>
      <c r="VWU319" s="22"/>
      <c r="VWV319" s="22"/>
      <c r="VWW319" s="22"/>
      <c r="VWX319" s="22"/>
      <c r="VWY319" s="22"/>
      <c r="VWZ319" s="22"/>
      <c r="VXA319" s="22"/>
      <c r="VXB319" s="22"/>
      <c r="VXC319" s="22"/>
      <c r="VXD319" s="22"/>
      <c r="VXE319" s="22"/>
      <c r="VXF319" s="22"/>
      <c r="VXG319" s="22"/>
      <c r="VXH319" s="22"/>
      <c r="VXI319" s="22"/>
      <c r="VXJ319" s="22"/>
      <c r="VXK319" s="22"/>
      <c r="VXL319" s="22"/>
      <c r="VXM319" s="22"/>
      <c r="VXN319" s="22"/>
      <c r="VXO319" s="22"/>
      <c r="VXP319" s="22"/>
      <c r="VXQ319" s="22"/>
      <c r="VXR319" s="22"/>
      <c r="VXS319" s="22"/>
      <c r="VXT319" s="22"/>
      <c r="VXU319" s="22"/>
      <c r="VXV319" s="22"/>
      <c r="VXW319" s="22"/>
      <c r="VXX319" s="22"/>
      <c r="VXY319" s="22"/>
      <c r="VXZ319" s="22"/>
      <c r="VYA319" s="22"/>
      <c r="VYB319" s="22"/>
      <c r="VYC319" s="22"/>
      <c r="VYD319" s="22"/>
      <c r="VYE319" s="22"/>
      <c r="VYF319" s="22"/>
      <c r="VYG319" s="22"/>
      <c r="VYH319" s="22"/>
      <c r="VYI319" s="22"/>
      <c r="VYJ319" s="22"/>
      <c r="VYK319" s="22"/>
      <c r="VYL319" s="22"/>
      <c r="VYM319" s="22"/>
      <c r="VYN319" s="22"/>
      <c r="VYO319" s="22"/>
      <c r="VYP319" s="22"/>
      <c r="VYQ319" s="22"/>
      <c r="VYR319" s="22"/>
      <c r="VYS319" s="22"/>
      <c r="VYT319" s="22"/>
      <c r="VYU319" s="22"/>
      <c r="VYV319" s="22"/>
      <c r="VYW319" s="22"/>
      <c r="VYX319" s="22"/>
      <c r="VYY319" s="22"/>
      <c r="VYZ319" s="22"/>
      <c r="VZA319" s="22"/>
      <c r="VZB319" s="22"/>
      <c r="VZC319" s="22"/>
      <c r="VZD319" s="22"/>
      <c r="VZE319" s="22"/>
      <c r="VZF319" s="22"/>
      <c r="VZG319" s="22"/>
      <c r="VZH319" s="22"/>
      <c r="VZI319" s="22"/>
      <c r="VZJ319" s="22"/>
      <c r="VZK319" s="22"/>
      <c r="VZL319" s="22"/>
      <c r="VZM319" s="22"/>
      <c r="VZN319" s="22"/>
      <c r="VZO319" s="22"/>
      <c r="VZP319" s="22"/>
      <c r="VZQ319" s="22"/>
      <c r="VZR319" s="22"/>
      <c r="VZS319" s="22"/>
      <c r="VZT319" s="22"/>
      <c r="VZU319" s="22"/>
      <c r="VZV319" s="22"/>
      <c r="VZW319" s="22"/>
      <c r="VZX319" s="22"/>
      <c r="VZY319" s="22"/>
      <c r="VZZ319" s="22"/>
      <c r="WAA319" s="22"/>
      <c r="WAB319" s="22"/>
      <c r="WAC319" s="22"/>
      <c r="WAD319" s="22"/>
      <c r="WAE319" s="22"/>
      <c r="WAF319" s="22"/>
      <c r="WAG319" s="22"/>
      <c r="WAH319" s="22"/>
      <c r="WAI319" s="22"/>
      <c r="WAJ319" s="22"/>
      <c r="WAK319" s="22"/>
      <c r="WAL319" s="22"/>
      <c r="WAM319" s="22"/>
      <c r="WAN319" s="22"/>
      <c r="WAO319" s="22"/>
      <c r="WAP319" s="22"/>
      <c r="WAQ319" s="22"/>
      <c r="WAR319" s="22"/>
      <c r="WAS319" s="22"/>
      <c r="WAT319" s="22"/>
      <c r="WAU319" s="22"/>
      <c r="WAV319" s="22"/>
      <c r="WAW319" s="22"/>
      <c r="WAX319" s="22"/>
      <c r="WAY319" s="22"/>
      <c r="WAZ319" s="22"/>
      <c r="WBA319" s="22"/>
      <c r="WBB319" s="22"/>
      <c r="WBC319" s="22"/>
      <c r="WBD319" s="22"/>
      <c r="WBE319" s="22"/>
      <c r="WBF319" s="22"/>
      <c r="WBG319" s="22"/>
      <c r="WBH319" s="22"/>
      <c r="WBI319" s="22"/>
      <c r="WBJ319" s="22"/>
      <c r="WBK319" s="22"/>
      <c r="WBL319" s="22"/>
      <c r="WBM319" s="22"/>
      <c r="WBN319" s="22"/>
      <c r="WBO319" s="22"/>
      <c r="WBP319" s="22"/>
      <c r="WBQ319" s="22"/>
      <c r="WBR319" s="22"/>
      <c r="WBS319" s="22"/>
      <c r="WBT319" s="22"/>
      <c r="WBU319" s="22"/>
      <c r="WBV319" s="22"/>
      <c r="WBW319" s="22"/>
      <c r="WBX319" s="22"/>
      <c r="WBY319" s="22"/>
      <c r="WBZ319" s="22"/>
      <c r="WCA319" s="22"/>
      <c r="WCB319" s="22"/>
      <c r="WCC319" s="22"/>
      <c r="WCD319" s="22"/>
      <c r="WCE319" s="22"/>
      <c r="WCF319" s="22"/>
      <c r="WCG319" s="22"/>
      <c r="WCH319" s="22"/>
      <c r="WCI319" s="22"/>
      <c r="WCJ319" s="22"/>
      <c r="WCK319" s="22"/>
      <c r="WCL319" s="22"/>
      <c r="WCM319" s="22"/>
      <c r="WCN319" s="22"/>
      <c r="WCO319" s="22"/>
      <c r="WCP319" s="22"/>
      <c r="WCQ319" s="22"/>
      <c r="WCR319" s="22"/>
      <c r="WCS319" s="22"/>
      <c r="WCT319" s="22"/>
      <c r="WCU319" s="22"/>
      <c r="WCV319" s="22"/>
      <c r="WCW319" s="22"/>
      <c r="WCX319" s="22"/>
      <c r="WCY319" s="22"/>
      <c r="WCZ319" s="22"/>
      <c r="WDA319" s="22"/>
      <c r="WDB319" s="22"/>
      <c r="WDC319" s="22"/>
      <c r="WDD319" s="22"/>
      <c r="WDE319" s="22"/>
      <c r="WDF319" s="22"/>
      <c r="WDG319" s="22"/>
      <c r="WDH319" s="22"/>
      <c r="WDI319" s="22"/>
      <c r="WDJ319" s="22"/>
      <c r="WDK319" s="22"/>
      <c r="WDL319" s="22"/>
      <c r="WDM319" s="22"/>
      <c r="WDN319" s="22"/>
      <c r="WDO319" s="22"/>
      <c r="WDP319" s="22"/>
      <c r="WDQ319" s="22"/>
      <c r="WDR319" s="22"/>
      <c r="WDS319" s="22"/>
      <c r="WDT319" s="22"/>
      <c r="WDU319" s="22"/>
      <c r="WDV319" s="22"/>
      <c r="WDW319" s="22"/>
      <c r="WDX319" s="22"/>
      <c r="WDY319" s="22"/>
      <c r="WDZ319" s="22"/>
      <c r="WEA319" s="22"/>
      <c r="WEB319" s="22"/>
      <c r="WEC319" s="22"/>
      <c r="WED319" s="22"/>
      <c r="WEE319" s="22"/>
      <c r="WEF319" s="22"/>
      <c r="WEG319" s="22"/>
      <c r="WEH319" s="22"/>
      <c r="WEI319" s="22"/>
      <c r="WEJ319" s="22"/>
      <c r="WEK319" s="22"/>
      <c r="WEL319" s="22"/>
      <c r="WEM319" s="22"/>
      <c r="WEN319" s="22"/>
      <c r="WEO319" s="22"/>
      <c r="WEP319" s="22"/>
      <c r="WEQ319" s="22"/>
      <c r="WER319" s="22"/>
      <c r="WES319" s="22"/>
      <c r="WET319" s="22"/>
      <c r="WEU319" s="22"/>
      <c r="WEV319" s="22"/>
      <c r="WEW319" s="22"/>
      <c r="WEX319" s="22"/>
      <c r="WEY319" s="22"/>
      <c r="WEZ319" s="22"/>
      <c r="WFA319" s="22"/>
      <c r="WFB319" s="22"/>
      <c r="WFC319" s="22"/>
      <c r="WFD319" s="22"/>
      <c r="WFE319" s="22"/>
      <c r="WFF319" s="22"/>
      <c r="WFG319" s="22"/>
      <c r="WFH319" s="22"/>
      <c r="WFI319" s="22"/>
      <c r="WFJ319" s="22"/>
      <c r="WFK319" s="22"/>
      <c r="WFL319" s="22"/>
      <c r="WFM319" s="22"/>
      <c r="WFN319" s="22"/>
      <c r="WFO319" s="22"/>
      <c r="WFP319" s="22"/>
      <c r="WFQ319" s="22"/>
      <c r="WFR319" s="22"/>
      <c r="WFS319" s="22"/>
      <c r="WFT319" s="22"/>
      <c r="WFU319" s="22"/>
      <c r="WFV319" s="22"/>
      <c r="WFW319" s="22"/>
      <c r="WFX319" s="22"/>
      <c r="WFY319" s="22"/>
      <c r="WFZ319" s="22"/>
      <c r="WGA319" s="22"/>
      <c r="WGB319" s="22"/>
      <c r="WGC319" s="22"/>
      <c r="WGD319" s="22"/>
      <c r="WGE319" s="22"/>
      <c r="WGF319" s="22"/>
      <c r="WGG319" s="22"/>
      <c r="WGH319" s="22"/>
      <c r="WGI319" s="22"/>
      <c r="WGJ319" s="22"/>
      <c r="WGK319" s="22"/>
      <c r="WGL319" s="22"/>
      <c r="WGM319" s="22"/>
      <c r="WGN319" s="22"/>
      <c r="WGO319" s="22"/>
      <c r="WGP319" s="22"/>
      <c r="WGQ319" s="22"/>
      <c r="WGR319" s="22"/>
      <c r="WGS319" s="22"/>
      <c r="WGT319" s="22"/>
      <c r="WGU319" s="22"/>
      <c r="WGV319" s="22"/>
      <c r="WGW319" s="22"/>
      <c r="WGX319" s="22"/>
      <c r="WGY319" s="22"/>
      <c r="WGZ319" s="22"/>
      <c r="WHA319" s="22"/>
      <c r="WHB319" s="22"/>
      <c r="WHC319" s="22"/>
      <c r="WHD319" s="22"/>
      <c r="WHE319" s="22"/>
      <c r="WHF319" s="22"/>
      <c r="WHG319" s="22"/>
      <c r="WHH319" s="22"/>
      <c r="WHI319" s="22"/>
      <c r="WHJ319" s="22"/>
      <c r="WHK319" s="22"/>
      <c r="WHL319" s="22"/>
      <c r="WHM319" s="22"/>
      <c r="WHN319" s="22"/>
      <c r="WHO319" s="22"/>
      <c r="WHP319" s="22"/>
      <c r="WHQ319" s="22"/>
      <c r="WHR319" s="22"/>
      <c r="WHS319" s="22"/>
      <c r="WHT319" s="22"/>
      <c r="WHU319" s="22"/>
      <c r="WHV319" s="22"/>
      <c r="WHW319" s="22"/>
      <c r="WHX319" s="22"/>
      <c r="WHY319" s="22"/>
      <c r="WHZ319" s="22"/>
      <c r="WIA319" s="22"/>
      <c r="WIB319" s="22"/>
      <c r="WIC319" s="22"/>
      <c r="WID319" s="22"/>
      <c r="WIE319" s="22"/>
      <c r="WIF319" s="22"/>
      <c r="WIG319" s="22"/>
      <c r="WIH319" s="22"/>
      <c r="WII319" s="22"/>
      <c r="WIJ319" s="22"/>
      <c r="WIK319" s="22"/>
      <c r="WIL319" s="22"/>
      <c r="WIM319" s="22"/>
      <c r="WIN319" s="22"/>
      <c r="WIO319" s="22"/>
      <c r="WIP319" s="22"/>
      <c r="WIQ319" s="22"/>
      <c r="WIR319" s="22"/>
      <c r="WIS319" s="22"/>
      <c r="WIT319" s="22"/>
      <c r="WIU319" s="22"/>
      <c r="WIV319" s="22"/>
      <c r="WIW319" s="22"/>
      <c r="WIX319" s="22"/>
      <c r="WIY319" s="22"/>
      <c r="WIZ319" s="22"/>
      <c r="WJA319" s="22"/>
      <c r="WJB319" s="22"/>
      <c r="WJC319" s="22"/>
      <c r="WJD319" s="22"/>
      <c r="WJE319" s="22"/>
      <c r="WJF319" s="22"/>
      <c r="WJG319" s="22"/>
      <c r="WJH319" s="22"/>
      <c r="WJI319" s="22"/>
      <c r="WJJ319" s="22"/>
      <c r="WJK319" s="22"/>
      <c r="WJL319" s="22"/>
      <c r="WJM319" s="22"/>
      <c r="WJN319" s="22"/>
      <c r="WJO319" s="22"/>
      <c r="WJP319" s="22"/>
      <c r="WJQ319" s="22"/>
      <c r="WJR319" s="22"/>
      <c r="WJS319" s="22"/>
      <c r="WJT319" s="22"/>
      <c r="WJU319" s="22"/>
      <c r="WJV319" s="22"/>
      <c r="WJW319" s="22"/>
      <c r="WJX319" s="22"/>
      <c r="WJY319" s="22"/>
      <c r="WJZ319" s="22"/>
      <c r="WKA319" s="22"/>
      <c r="WKB319" s="22"/>
      <c r="WKC319" s="22"/>
      <c r="WKD319" s="22"/>
      <c r="WKE319" s="22"/>
      <c r="WKF319" s="22"/>
      <c r="WKG319" s="22"/>
      <c r="WKH319" s="22"/>
      <c r="WKI319" s="22"/>
      <c r="WKJ319" s="22"/>
      <c r="WKK319" s="22"/>
      <c r="WKL319" s="22"/>
      <c r="WKM319" s="22"/>
      <c r="WKN319" s="22"/>
      <c r="WKO319" s="22"/>
      <c r="WKP319" s="22"/>
      <c r="WKQ319" s="22"/>
      <c r="WKR319" s="22"/>
      <c r="WKS319" s="22"/>
      <c r="WKT319" s="22"/>
      <c r="WKU319" s="22"/>
      <c r="WKV319" s="22"/>
      <c r="WKW319" s="22"/>
      <c r="WKX319" s="22"/>
      <c r="WKY319" s="22"/>
      <c r="WKZ319" s="22"/>
      <c r="WLA319" s="22"/>
      <c r="WLB319" s="22"/>
      <c r="WLC319" s="22"/>
      <c r="WLD319" s="22"/>
      <c r="WLE319" s="22"/>
      <c r="WLF319" s="22"/>
      <c r="WLG319" s="22"/>
      <c r="WLH319" s="22"/>
      <c r="WLI319" s="22"/>
      <c r="WLJ319" s="22"/>
      <c r="WLK319" s="22"/>
      <c r="WLL319" s="22"/>
      <c r="WLM319" s="22"/>
      <c r="WLN319" s="22"/>
      <c r="WLO319" s="22"/>
      <c r="WLP319" s="22"/>
      <c r="WLQ319" s="22"/>
      <c r="WLR319" s="22"/>
      <c r="WLS319" s="22"/>
      <c r="WLT319" s="22"/>
      <c r="WLU319" s="22"/>
      <c r="WLV319" s="22"/>
      <c r="WLW319" s="22"/>
      <c r="WLX319" s="22"/>
      <c r="WLY319" s="22"/>
      <c r="WLZ319" s="22"/>
      <c r="WMA319" s="22"/>
      <c r="WMB319" s="22"/>
      <c r="WMC319" s="22"/>
      <c r="WMD319" s="22"/>
      <c r="WME319" s="22"/>
      <c r="WMF319" s="22"/>
      <c r="WMG319" s="22"/>
      <c r="WMH319" s="22"/>
      <c r="WMI319" s="22"/>
      <c r="WMJ319" s="22"/>
      <c r="WMK319" s="22"/>
      <c r="WML319" s="22"/>
      <c r="WMM319" s="22"/>
      <c r="WMN319" s="22"/>
      <c r="WMO319" s="22"/>
      <c r="WMP319" s="22"/>
      <c r="WMQ319" s="22"/>
      <c r="WMR319" s="22"/>
      <c r="WMS319" s="22"/>
      <c r="WMT319" s="22"/>
      <c r="WMU319" s="22"/>
      <c r="WMV319" s="22"/>
      <c r="WMW319" s="22"/>
      <c r="WMX319" s="22"/>
      <c r="WMY319" s="22"/>
      <c r="WMZ319" s="22"/>
      <c r="WNA319" s="22"/>
      <c r="WNB319" s="22"/>
      <c r="WNC319" s="22"/>
      <c r="WND319" s="22"/>
      <c r="WNE319" s="22"/>
      <c r="WNF319" s="22"/>
      <c r="WNG319" s="22"/>
      <c r="WNH319" s="22"/>
      <c r="WNI319" s="22"/>
      <c r="WNJ319" s="22"/>
      <c r="WNK319" s="22"/>
      <c r="WNL319" s="22"/>
      <c r="WNM319" s="22"/>
      <c r="WNN319" s="22"/>
      <c r="WNO319" s="22"/>
      <c r="WNP319" s="22"/>
      <c r="WNQ319" s="22"/>
      <c r="WNR319" s="22"/>
      <c r="WNS319" s="22"/>
      <c r="WNT319" s="22"/>
      <c r="WNU319" s="22"/>
      <c r="WNV319" s="22"/>
      <c r="WNW319" s="22"/>
      <c r="WNX319" s="22"/>
      <c r="WNY319" s="22"/>
      <c r="WNZ319" s="22"/>
      <c r="WOA319" s="22"/>
      <c r="WOB319" s="22"/>
      <c r="WOC319" s="22"/>
      <c r="WOD319" s="22"/>
      <c r="WOE319" s="22"/>
      <c r="WOF319" s="22"/>
      <c r="WOG319" s="22"/>
      <c r="WOH319" s="22"/>
      <c r="WOI319" s="22"/>
      <c r="WOJ319" s="22"/>
      <c r="WOK319" s="22"/>
      <c r="WOL319" s="22"/>
      <c r="WOM319" s="22"/>
      <c r="WON319" s="22"/>
      <c r="WOO319" s="22"/>
      <c r="WOP319" s="22"/>
      <c r="WOQ319" s="22"/>
      <c r="WOR319" s="22"/>
      <c r="WOS319" s="22"/>
      <c r="WOT319" s="22"/>
      <c r="WOU319" s="22"/>
      <c r="WOV319" s="22"/>
      <c r="WOW319" s="22"/>
      <c r="WOX319" s="22"/>
      <c r="WOY319" s="22"/>
      <c r="WOZ319" s="22"/>
      <c r="WPA319" s="22"/>
      <c r="WPB319" s="22"/>
      <c r="WPC319" s="22"/>
      <c r="WPD319" s="22"/>
      <c r="WPE319" s="22"/>
      <c r="WPF319" s="22"/>
      <c r="WPG319" s="22"/>
      <c r="WPH319" s="22"/>
      <c r="WPI319" s="22"/>
      <c r="WPJ319" s="22"/>
      <c r="WPK319" s="22"/>
      <c r="WPL319" s="22"/>
      <c r="WPM319" s="22"/>
      <c r="WPN319" s="22"/>
      <c r="WPO319" s="22"/>
      <c r="WPP319" s="22"/>
      <c r="WPQ319" s="22"/>
      <c r="WPR319" s="22"/>
      <c r="WPS319" s="22"/>
      <c r="WPT319" s="22"/>
      <c r="WPU319" s="22"/>
      <c r="WPV319" s="22"/>
      <c r="WPW319" s="22"/>
      <c r="WPX319" s="22"/>
      <c r="WPY319" s="22"/>
      <c r="WPZ319" s="22"/>
      <c r="WQA319" s="22"/>
      <c r="WQB319" s="22"/>
      <c r="WQC319" s="22"/>
      <c r="WQD319" s="22"/>
      <c r="WQE319" s="22"/>
      <c r="WQF319" s="22"/>
      <c r="WQG319" s="22"/>
      <c r="WQH319" s="22"/>
      <c r="WQI319" s="22"/>
      <c r="WQJ319" s="22"/>
      <c r="WQK319" s="22"/>
      <c r="WQL319" s="22"/>
      <c r="WQM319" s="22"/>
      <c r="WQN319" s="22"/>
      <c r="WQO319" s="22"/>
      <c r="WQP319" s="22"/>
      <c r="WQQ319" s="22"/>
      <c r="WQR319" s="22"/>
      <c r="WQS319" s="22"/>
      <c r="WQT319" s="22"/>
      <c r="WQU319" s="22"/>
      <c r="WQV319" s="22"/>
      <c r="WQW319" s="22"/>
      <c r="WQX319" s="22"/>
      <c r="WQY319" s="22"/>
      <c r="WQZ319" s="22"/>
      <c r="WRA319" s="22"/>
      <c r="WRB319" s="22"/>
      <c r="WRC319" s="22"/>
      <c r="WRD319" s="22"/>
      <c r="WRE319" s="22"/>
      <c r="WRF319" s="22"/>
      <c r="WRG319" s="22"/>
      <c r="WRH319" s="22"/>
      <c r="WRI319" s="22"/>
      <c r="WRJ319" s="22"/>
      <c r="WRK319" s="22"/>
      <c r="WRL319" s="22"/>
      <c r="WRM319" s="22"/>
      <c r="WRN319" s="22"/>
      <c r="WRO319" s="22"/>
      <c r="WRP319" s="22"/>
      <c r="WRQ319" s="22"/>
      <c r="WRR319" s="22"/>
      <c r="WRS319" s="22"/>
      <c r="WRT319" s="22"/>
      <c r="WRU319" s="22"/>
      <c r="WRV319" s="22"/>
      <c r="WRW319" s="22"/>
      <c r="WRX319" s="22"/>
      <c r="WRY319" s="22"/>
      <c r="WRZ319" s="22"/>
      <c r="WSA319" s="22"/>
      <c r="WSB319" s="22"/>
      <c r="WSC319" s="22"/>
      <c r="WSD319" s="22"/>
      <c r="WSE319" s="22"/>
      <c r="WSF319" s="22"/>
      <c r="WSG319" s="22"/>
      <c r="WSH319" s="22"/>
      <c r="WSI319" s="22"/>
      <c r="WSJ319" s="22"/>
      <c r="WSK319" s="22"/>
      <c r="WSL319" s="22"/>
      <c r="WSM319" s="22"/>
      <c r="WSN319" s="22"/>
      <c r="WSO319" s="22"/>
      <c r="WSP319" s="22"/>
      <c r="WSQ319" s="22"/>
      <c r="WSR319" s="22"/>
      <c r="WSS319" s="22"/>
      <c r="WST319" s="22"/>
      <c r="WSU319" s="22"/>
      <c r="WSV319" s="22"/>
      <c r="WSW319" s="22"/>
      <c r="WSX319" s="22"/>
      <c r="WSY319" s="22"/>
      <c r="WSZ319" s="22"/>
      <c r="WTA319" s="22"/>
      <c r="WTB319" s="22"/>
      <c r="WTC319" s="22"/>
      <c r="WTD319" s="22"/>
      <c r="WTE319" s="22"/>
      <c r="WTF319" s="22"/>
      <c r="WTG319" s="22"/>
      <c r="WTH319" s="22"/>
      <c r="WTI319" s="22"/>
      <c r="WTJ319" s="22"/>
      <c r="WTK319" s="22"/>
      <c r="WTL319" s="22"/>
      <c r="WTM319" s="22"/>
      <c r="WTN319" s="22"/>
      <c r="WTO319" s="22"/>
      <c r="WTP319" s="22"/>
      <c r="WTQ319" s="22"/>
      <c r="WTR319" s="22"/>
      <c r="WTS319" s="22"/>
      <c r="WTT319" s="22"/>
      <c r="WTU319" s="22"/>
      <c r="WTV319" s="22"/>
      <c r="WTW319" s="22"/>
      <c r="WTX319" s="22"/>
      <c r="WTY319" s="22"/>
      <c r="WTZ319" s="22"/>
      <c r="WUA319" s="22"/>
      <c r="WUB319" s="22"/>
      <c r="WUC319" s="22"/>
      <c r="WUD319" s="22"/>
      <c r="WUE319" s="22"/>
      <c r="WUF319" s="22"/>
      <c r="WUG319" s="22"/>
      <c r="WUH319" s="22"/>
      <c r="WUI319" s="22"/>
      <c r="WUJ319" s="22"/>
      <c r="WUK319" s="22"/>
      <c r="WUL319" s="22"/>
      <c r="WUM319" s="22"/>
      <c r="WUN319" s="22"/>
      <c r="WUO319" s="22"/>
      <c r="WUP319" s="22"/>
      <c r="WUQ319" s="22"/>
      <c r="WUR319" s="22"/>
      <c r="WUS319" s="22"/>
      <c r="WUT319" s="22"/>
      <c r="WUU319" s="22"/>
      <c r="WUV319" s="22"/>
      <c r="WUW319" s="22"/>
      <c r="WUX319" s="22"/>
      <c r="WUY319" s="22"/>
      <c r="WUZ319" s="22"/>
      <c r="WVA319" s="22"/>
      <c r="WVB319" s="22"/>
      <c r="WVC319" s="22"/>
      <c r="WVD319" s="22"/>
      <c r="WVE319" s="22"/>
      <c r="WVF319" s="22"/>
      <c r="WVG319" s="22"/>
      <c r="WVH319" s="22"/>
      <c r="WVI319" s="22"/>
      <c r="WVJ319" s="22"/>
      <c r="WVK319" s="22"/>
      <c r="WVL319" s="22"/>
      <c r="WVM319" s="22"/>
      <c r="WVN319" s="22"/>
      <c r="WVO319" s="22"/>
      <c r="WVP319" s="22"/>
      <c r="WVQ319" s="22"/>
      <c r="WVR319" s="22"/>
      <c r="WVS319" s="22"/>
      <c r="WVT319" s="22"/>
      <c r="WVU319" s="22"/>
      <c r="WVV319" s="22"/>
      <c r="WVW319" s="22"/>
      <c r="WVX319" s="22"/>
      <c r="WVY319" s="22"/>
      <c r="WVZ319" s="22"/>
      <c r="WWA319" s="22"/>
      <c r="WWB319" s="22"/>
      <c r="WWC319" s="22"/>
      <c r="WWD319" s="22"/>
      <c r="WWE319" s="22"/>
      <c r="WWF319" s="22"/>
      <c r="WWG319" s="22"/>
      <c r="WWH319" s="22"/>
      <c r="WWI319" s="22"/>
      <c r="WWJ319" s="22"/>
      <c r="WWK319" s="22"/>
      <c r="WWL319" s="22"/>
      <c r="WWM319" s="22"/>
      <c r="WWN319" s="22"/>
      <c r="WWO319" s="22"/>
      <c r="WWP319" s="22"/>
      <c r="WWQ319" s="22"/>
      <c r="WWR319" s="22"/>
      <c r="WWS319" s="22"/>
      <c r="WWT319" s="22"/>
      <c r="WWU319" s="22"/>
      <c r="WWV319" s="22"/>
      <c r="WWW319" s="22"/>
      <c r="WWX319" s="22"/>
      <c r="WWY319" s="22"/>
      <c r="WWZ319" s="22"/>
      <c r="WXA319" s="22"/>
      <c r="WXB319" s="22"/>
      <c r="WXC319" s="22"/>
      <c r="WXD319" s="22"/>
      <c r="WXE319" s="22"/>
      <c r="WXF319" s="22"/>
      <c r="WXG319" s="22"/>
      <c r="WXH319" s="22"/>
      <c r="WXI319" s="22"/>
      <c r="WXJ319" s="22"/>
      <c r="WXK319" s="22"/>
      <c r="WXL319" s="22"/>
      <c r="WXM319" s="22"/>
      <c r="WXN319" s="22"/>
      <c r="WXO319" s="22"/>
      <c r="WXP319" s="22"/>
      <c r="WXQ319" s="22"/>
      <c r="WXR319" s="22"/>
      <c r="WXS319" s="22"/>
      <c r="WXT319" s="22"/>
      <c r="WXU319" s="22"/>
      <c r="WXV319" s="22"/>
      <c r="WXW319" s="22"/>
      <c r="WXX319" s="22"/>
      <c r="WXY319" s="22"/>
      <c r="WXZ319" s="22"/>
      <c r="WYA319" s="22"/>
      <c r="WYB319" s="22"/>
      <c r="WYC319" s="22"/>
      <c r="WYD319" s="22"/>
      <c r="WYE319" s="22"/>
      <c r="WYF319" s="22"/>
      <c r="WYG319" s="22"/>
      <c r="WYH319" s="22"/>
      <c r="WYI319" s="22"/>
      <c r="WYJ319" s="22"/>
      <c r="WYK319" s="22"/>
      <c r="WYL319" s="22"/>
      <c r="WYM319" s="22"/>
      <c r="WYN319" s="22"/>
      <c r="WYO319" s="22"/>
      <c r="WYP319" s="22"/>
      <c r="WYQ319" s="22"/>
      <c r="WYR319" s="22"/>
      <c r="WYS319" s="22"/>
      <c r="WYT319" s="22"/>
      <c r="WYU319" s="22"/>
      <c r="WYV319" s="22"/>
      <c r="WYW319" s="22"/>
      <c r="WYX319" s="22"/>
      <c r="WYY319" s="22"/>
      <c r="WYZ319" s="22"/>
      <c r="WZA319" s="22"/>
      <c r="WZB319" s="22"/>
      <c r="WZC319" s="22"/>
      <c r="WZD319" s="22"/>
      <c r="WZE319" s="22"/>
      <c r="WZF319" s="22"/>
      <c r="WZG319" s="22"/>
      <c r="WZH319" s="22"/>
      <c r="WZI319" s="22"/>
      <c r="WZJ319" s="22"/>
      <c r="WZK319" s="22"/>
      <c r="WZL319" s="22"/>
      <c r="WZM319" s="22"/>
      <c r="WZN319" s="22"/>
      <c r="WZO319" s="22"/>
      <c r="WZP319" s="22"/>
      <c r="WZQ319" s="22"/>
      <c r="WZR319" s="22"/>
      <c r="WZS319" s="22"/>
      <c r="WZT319" s="22"/>
      <c r="WZU319" s="22"/>
      <c r="WZV319" s="22"/>
      <c r="WZW319" s="22"/>
      <c r="WZX319" s="22"/>
      <c r="WZY319" s="22"/>
      <c r="WZZ319" s="22"/>
      <c r="XAA319" s="22"/>
      <c r="XAB319" s="22"/>
      <c r="XAC319" s="22"/>
      <c r="XAD319" s="22"/>
      <c r="XAE319" s="22"/>
      <c r="XAF319" s="22"/>
      <c r="XAG319" s="22"/>
      <c r="XAH319" s="22"/>
      <c r="XAI319" s="22"/>
      <c r="XAJ319" s="22"/>
      <c r="XAK319" s="22"/>
      <c r="XAL319" s="22"/>
      <c r="XAM319" s="22"/>
      <c r="XAN319" s="22"/>
      <c r="XAO319" s="22"/>
      <c r="XAP319" s="22"/>
      <c r="XAQ319" s="22"/>
      <c r="XAR319" s="22"/>
      <c r="XAS319" s="22"/>
      <c r="XAT319" s="22"/>
      <c r="XAU319" s="22"/>
      <c r="XAV319" s="22"/>
      <c r="XAW319" s="22"/>
      <c r="XAX319" s="22"/>
      <c r="XAY319" s="22"/>
      <c r="XAZ319" s="22"/>
      <c r="XBA319" s="22"/>
      <c r="XBB319" s="22"/>
      <c r="XBC319" s="22"/>
      <c r="XBD319" s="22"/>
      <c r="XBE319" s="22"/>
      <c r="XBF319" s="22"/>
      <c r="XBG319" s="22"/>
      <c r="XBH319" s="22"/>
      <c r="XBI319" s="22"/>
      <c r="XBJ319" s="22"/>
      <c r="XBK319" s="22"/>
      <c r="XBL319" s="22"/>
      <c r="XBM319" s="22"/>
      <c r="XBN319" s="22"/>
      <c r="XBO319" s="22"/>
      <c r="XBP319" s="22"/>
      <c r="XBQ319" s="22"/>
      <c r="XBR319" s="22"/>
      <c r="XBS319" s="22"/>
      <c r="XBT319" s="22"/>
      <c r="XBU319" s="22"/>
      <c r="XBV319" s="22"/>
      <c r="XBW319" s="22"/>
      <c r="XBX319" s="22"/>
      <c r="XBY319" s="22"/>
      <c r="XBZ319" s="22"/>
      <c r="XCA319" s="22"/>
      <c r="XCB319" s="22"/>
      <c r="XCC319" s="22"/>
      <c r="XCD319" s="22"/>
      <c r="XCE319" s="22"/>
      <c r="XCF319" s="22"/>
      <c r="XCG319" s="22"/>
      <c r="XCH319" s="22"/>
      <c r="XCI319" s="22"/>
      <c r="XCJ319" s="22"/>
      <c r="XCK319" s="22"/>
      <c r="XCL319" s="22"/>
      <c r="XCM319" s="22"/>
      <c r="XCN319" s="22"/>
      <c r="XCO319" s="22"/>
    </row>
    <row r="320" spans="1:16317" ht="100.5" customHeight="1">
      <c r="A320" s="503"/>
      <c r="B320" s="99" t="s">
        <v>2265</v>
      </c>
      <c r="C320" s="100" t="s">
        <v>2288</v>
      </c>
      <c r="D320" s="101" t="s">
        <v>2289</v>
      </c>
      <c r="E320" s="181" t="s">
        <v>924</v>
      </c>
      <c r="F320" s="181" t="s">
        <v>2290</v>
      </c>
      <c r="G320" s="182" t="s">
        <v>2291</v>
      </c>
      <c r="H320" s="183" t="s">
        <v>5</v>
      </c>
      <c r="I320" s="178"/>
      <c r="J320" s="178"/>
      <c r="K320" s="255" t="s">
        <v>904</v>
      </c>
      <c r="L320" s="90" t="s">
        <v>356</v>
      </c>
      <c r="M320" s="107" t="s">
        <v>905</v>
      </c>
      <c r="N320" s="106"/>
      <c r="O320" s="105"/>
      <c r="P320" s="201" t="s">
        <v>907</v>
      </c>
      <c r="Q320" s="90" t="s">
        <v>356</v>
      </c>
      <c r="R320" s="107" t="s">
        <v>905</v>
      </c>
      <c r="S320" s="106"/>
      <c r="T320" s="105"/>
      <c r="U320" s="201" t="s">
        <v>908</v>
      </c>
      <c r="V320" s="90" t="s">
        <v>356</v>
      </c>
      <c r="W320" s="248" t="s">
        <v>1702</v>
      </c>
      <c r="X320" s="329"/>
      <c r="Y320" s="383"/>
      <c r="Z320" s="273" t="s">
        <v>339</v>
      </c>
      <c r="AA320" s="90" t="s">
        <v>356</v>
      </c>
      <c r="AB320" s="248" t="s">
        <v>422</v>
      </c>
      <c r="AC320" s="329"/>
      <c r="AD320" s="383"/>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22"/>
      <c r="CV320" s="22"/>
      <c r="CW320" s="22"/>
      <c r="CX320" s="22"/>
      <c r="CY320" s="22"/>
      <c r="CZ320" s="22"/>
      <c r="DA320" s="22"/>
      <c r="DB320" s="22"/>
      <c r="DC320" s="22"/>
      <c r="DD320" s="22"/>
      <c r="DE320" s="22"/>
      <c r="DF320" s="22"/>
      <c r="DG320" s="22"/>
      <c r="DH320" s="22"/>
      <c r="DI320" s="22"/>
      <c r="DJ320" s="22"/>
      <c r="DK320" s="22"/>
      <c r="DL320" s="22"/>
      <c r="DM320" s="22"/>
      <c r="DN320" s="22"/>
      <c r="DO320" s="22"/>
      <c r="DP320" s="22"/>
      <c r="DQ320" s="22"/>
      <c r="DR320" s="22"/>
      <c r="DS320" s="22"/>
      <c r="DT320" s="22"/>
      <c r="DU320" s="22"/>
      <c r="DV320" s="22"/>
      <c r="DW320" s="22"/>
      <c r="DX320" s="22"/>
      <c r="DY320" s="22"/>
      <c r="DZ320" s="22"/>
      <c r="EA320" s="22"/>
      <c r="EB320" s="22"/>
      <c r="EC320" s="22"/>
      <c r="ED320" s="22"/>
      <c r="EE320" s="22"/>
      <c r="EF320" s="22"/>
      <c r="EG320" s="22"/>
      <c r="EH320" s="22"/>
      <c r="EI320" s="22"/>
      <c r="EJ320" s="22"/>
      <c r="EK320" s="22"/>
      <c r="EL320" s="22"/>
      <c r="EM320" s="22"/>
      <c r="EN320" s="22"/>
      <c r="EO320" s="22"/>
      <c r="EP320" s="22"/>
      <c r="EQ320" s="22"/>
      <c r="ER320" s="22"/>
      <c r="ES320" s="22"/>
      <c r="ET320" s="22"/>
      <c r="EU320" s="22"/>
      <c r="EV320" s="22"/>
      <c r="EW320" s="22"/>
      <c r="EX320" s="22"/>
      <c r="EY320" s="22"/>
      <c r="EZ320" s="22"/>
      <c r="FA320" s="22"/>
      <c r="FB320" s="22"/>
      <c r="FC320" s="22"/>
      <c r="FD320" s="22"/>
      <c r="FE320" s="22"/>
      <c r="FF320" s="22"/>
      <c r="FG320" s="22"/>
      <c r="FH320" s="22"/>
      <c r="FI320" s="22"/>
      <c r="FJ320" s="22"/>
      <c r="FK320" s="22"/>
      <c r="FL320" s="22"/>
      <c r="FM320" s="22"/>
      <c r="FN320" s="22"/>
      <c r="FO320" s="22"/>
      <c r="FP320" s="22"/>
      <c r="FQ320" s="22"/>
      <c r="FR320" s="22"/>
      <c r="FS320" s="22"/>
      <c r="FT320" s="22"/>
      <c r="FU320" s="22"/>
      <c r="FV320" s="22"/>
      <c r="FW320" s="22"/>
      <c r="FX320" s="22"/>
      <c r="FY320" s="22"/>
      <c r="FZ320" s="22"/>
      <c r="GA320" s="22"/>
      <c r="GB320" s="22"/>
      <c r="GC320" s="22"/>
      <c r="GD320" s="22"/>
      <c r="GE320" s="22"/>
      <c r="GF320" s="22"/>
      <c r="GG320" s="22"/>
      <c r="GH320" s="22"/>
      <c r="GI320" s="22"/>
      <c r="GJ320" s="22"/>
      <c r="GK320" s="22"/>
      <c r="GL320" s="22"/>
      <c r="GM320" s="22"/>
      <c r="GN320" s="22"/>
      <c r="GO320" s="22"/>
      <c r="GP320" s="22"/>
      <c r="GQ320" s="22"/>
      <c r="GR320" s="22"/>
      <c r="GS320" s="22"/>
      <c r="GT320" s="22"/>
      <c r="GU320" s="22"/>
      <c r="GV320" s="22"/>
      <c r="GW320" s="22"/>
      <c r="GX320" s="22"/>
      <c r="GY320" s="22"/>
      <c r="GZ320" s="22"/>
      <c r="HA320" s="22"/>
      <c r="HB320" s="22"/>
      <c r="HC320" s="22"/>
      <c r="HD320" s="22"/>
      <c r="HE320" s="22"/>
      <c r="HF320" s="22"/>
      <c r="HG320" s="22"/>
      <c r="HH320" s="22"/>
      <c r="HI320" s="22"/>
      <c r="HJ320" s="22"/>
      <c r="HK320" s="22"/>
      <c r="HL320" s="22"/>
      <c r="HM320" s="22"/>
      <c r="HN320" s="22"/>
      <c r="HO320" s="22"/>
      <c r="HP320" s="22"/>
      <c r="HQ320" s="22"/>
      <c r="HR320" s="22"/>
      <c r="HS320" s="22"/>
      <c r="HT320" s="22"/>
      <c r="HU320" s="22"/>
      <c r="HV320" s="22"/>
      <c r="HW320" s="22"/>
      <c r="HX320" s="22"/>
      <c r="HY320" s="22"/>
      <c r="HZ320" s="22"/>
      <c r="IA320" s="22"/>
      <c r="IB320" s="22"/>
      <c r="IC320" s="22"/>
      <c r="ID320" s="22"/>
      <c r="IE320" s="22"/>
      <c r="IF320" s="22"/>
      <c r="IG320" s="22"/>
      <c r="IH320" s="22"/>
      <c r="II320" s="22"/>
      <c r="IJ320" s="22"/>
      <c r="IK320" s="22"/>
      <c r="IL320" s="22"/>
      <c r="IM320" s="22"/>
      <c r="IN320" s="22"/>
      <c r="IO320" s="22"/>
      <c r="IP320" s="22"/>
      <c r="IQ320" s="22"/>
      <c r="IR320" s="22"/>
      <c r="IS320" s="22"/>
      <c r="IT320" s="22"/>
      <c r="IU320" s="22"/>
      <c r="IV320" s="22"/>
      <c r="IW320" s="22"/>
      <c r="IX320" s="22"/>
      <c r="IY320" s="22"/>
      <c r="IZ320" s="22"/>
      <c r="JA320" s="22"/>
      <c r="JB320" s="22"/>
      <c r="JC320" s="22"/>
      <c r="JD320" s="22"/>
      <c r="JE320" s="22"/>
      <c r="JF320" s="22"/>
      <c r="JG320" s="22"/>
      <c r="JH320" s="22"/>
      <c r="JI320" s="22"/>
      <c r="JJ320" s="22"/>
      <c r="JK320" s="22"/>
      <c r="JL320" s="22"/>
      <c r="JM320" s="22"/>
      <c r="JN320" s="22"/>
      <c r="JO320" s="22"/>
      <c r="JP320" s="22"/>
      <c r="JQ320" s="22"/>
      <c r="JR320" s="22"/>
      <c r="JS320" s="22"/>
      <c r="JT320" s="22"/>
      <c r="JU320" s="22"/>
      <c r="JV320" s="22"/>
      <c r="JW320" s="22"/>
      <c r="JX320" s="22"/>
      <c r="JY320" s="22"/>
      <c r="JZ320" s="22"/>
      <c r="KA320" s="22"/>
      <c r="KB320" s="22"/>
      <c r="KC320" s="22"/>
      <c r="KD320" s="22"/>
      <c r="KE320" s="22"/>
      <c r="KF320" s="22"/>
      <c r="KG320" s="22"/>
      <c r="KH320" s="22"/>
      <c r="KI320" s="22"/>
      <c r="KJ320" s="22"/>
      <c r="KK320" s="22"/>
      <c r="KL320" s="22"/>
      <c r="KM320" s="22"/>
      <c r="KN320" s="22"/>
      <c r="KO320" s="22"/>
      <c r="KP320" s="22"/>
      <c r="KQ320" s="22"/>
      <c r="KR320" s="22"/>
      <c r="KS320" s="22"/>
      <c r="KT320" s="22"/>
      <c r="KU320" s="22"/>
      <c r="KV320" s="22"/>
      <c r="KW320" s="22"/>
      <c r="KX320" s="22"/>
      <c r="KY320" s="22"/>
      <c r="KZ320" s="22"/>
      <c r="LA320" s="22"/>
      <c r="LB320" s="22"/>
      <c r="LC320" s="22"/>
      <c r="LD320" s="22"/>
      <c r="LE320" s="22"/>
      <c r="LF320" s="22"/>
      <c r="LG320" s="22"/>
      <c r="LH320" s="22"/>
      <c r="LI320" s="22"/>
      <c r="LJ320" s="22"/>
      <c r="LK320" s="22"/>
      <c r="LL320" s="22"/>
      <c r="LM320" s="22"/>
      <c r="LN320" s="22"/>
      <c r="LO320" s="22"/>
      <c r="LP320" s="22"/>
      <c r="LQ320" s="22"/>
      <c r="LR320" s="22"/>
      <c r="LS320" s="22"/>
      <c r="LT320" s="22"/>
      <c r="LU320" s="22"/>
      <c r="LV320" s="22"/>
      <c r="LW320" s="22"/>
      <c r="LX320" s="22"/>
      <c r="LY320" s="22"/>
      <c r="LZ320" s="22"/>
      <c r="MA320" s="22"/>
      <c r="MB320" s="22"/>
      <c r="MC320" s="22"/>
      <c r="MD320" s="22"/>
      <c r="ME320" s="22"/>
      <c r="MF320" s="22"/>
      <c r="MG320" s="22"/>
      <c r="MH320" s="22"/>
      <c r="MI320" s="22"/>
      <c r="MJ320" s="22"/>
      <c r="MK320" s="22"/>
      <c r="ML320" s="22"/>
      <c r="MM320" s="22"/>
      <c r="MN320" s="22"/>
      <c r="MO320" s="22"/>
      <c r="MP320" s="22"/>
      <c r="MQ320" s="22"/>
      <c r="MR320" s="22"/>
      <c r="MS320" s="22"/>
      <c r="MT320" s="22"/>
      <c r="MU320" s="22"/>
      <c r="MV320" s="22"/>
      <c r="MW320" s="22"/>
      <c r="MX320" s="22"/>
      <c r="MY320" s="22"/>
      <c r="MZ320" s="22"/>
      <c r="NA320" s="22"/>
      <c r="NB320" s="22"/>
      <c r="NC320" s="22"/>
      <c r="ND320" s="22"/>
      <c r="NE320" s="22"/>
      <c r="NF320" s="22"/>
      <c r="NG320" s="22"/>
      <c r="NH320" s="22"/>
      <c r="NI320" s="22"/>
      <c r="NJ320" s="22"/>
      <c r="NK320" s="22"/>
      <c r="NL320" s="22"/>
      <c r="NM320" s="22"/>
      <c r="NN320" s="22"/>
      <c r="NO320" s="22"/>
      <c r="NP320" s="22"/>
      <c r="NQ320" s="22"/>
      <c r="NR320" s="22"/>
      <c r="NS320" s="22"/>
      <c r="NT320" s="22"/>
      <c r="NU320" s="22"/>
      <c r="NV320" s="22"/>
      <c r="NW320" s="22"/>
      <c r="NX320" s="22"/>
      <c r="NY320" s="22"/>
      <c r="NZ320" s="22"/>
      <c r="OA320" s="22"/>
      <c r="OB320" s="22"/>
      <c r="OC320" s="22"/>
      <c r="OD320" s="22"/>
      <c r="OE320" s="22"/>
      <c r="OF320" s="22"/>
      <c r="OG320" s="22"/>
      <c r="OH320" s="22"/>
      <c r="OI320" s="22"/>
      <c r="OJ320" s="22"/>
      <c r="OK320" s="22"/>
      <c r="OL320" s="22"/>
      <c r="OM320" s="22"/>
      <c r="ON320" s="22"/>
      <c r="OO320" s="22"/>
      <c r="OP320" s="22"/>
      <c r="OQ320" s="22"/>
      <c r="OR320" s="22"/>
      <c r="OS320" s="22"/>
      <c r="OT320" s="22"/>
      <c r="OU320" s="22"/>
      <c r="OV320" s="22"/>
      <c r="OW320" s="22"/>
      <c r="OX320" s="22"/>
      <c r="OY320" s="22"/>
      <c r="OZ320" s="22"/>
      <c r="PA320" s="22"/>
      <c r="PB320" s="22"/>
      <c r="PC320" s="22"/>
      <c r="PD320" s="22"/>
      <c r="PE320" s="22"/>
      <c r="PF320" s="22"/>
      <c r="PG320" s="22"/>
      <c r="PH320" s="22"/>
      <c r="PI320" s="22"/>
      <c r="PJ320" s="22"/>
      <c r="PK320" s="22"/>
      <c r="PL320" s="22"/>
      <c r="PM320" s="22"/>
      <c r="PN320" s="22"/>
      <c r="PO320" s="22"/>
      <c r="PP320" s="22"/>
      <c r="PQ320" s="22"/>
      <c r="PR320" s="22"/>
      <c r="PS320" s="22"/>
      <c r="PT320" s="22"/>
      <c r="PU320" s="22"/>
      <c r="PV320" s="22"/>
      <c r="PW320" s="22"/>
      <c r="PX320" s="22"/>
      <c r="PY320" s="22"/>
      <c r="PZ320" s="22"/>
      <c r="QA320" s="22"/>
      <c r="QB320" s="22"/>
      <c r="QC320" s="22"/>
      <c r="QD320" s="22"/>
      <c r="QE320" s="22"/>
      <c r="QF320" s="22"/>
      <c r="QG320" s="22"/>
      <c r="QH320" s="22"/>
      <c r="QI320" s="22"/>
      <c r="QJ320" s="22"/>
      <c r="QK320" s="22"/>
      <c r="QL320" s="22"/>
      <c r="QM320" s="22"/>
      <c r="QN320" s="22"/>
      <c r="QO320" s="22"/>
      <c r="QP320" s="22"/>
      <c r="QQ320" s="22"/>
      <c r="QR320" s="22"/>
      <c r="QS320" s="22"/>
      <c r="QT320" s="22"/>
      <c r="QU320" s="22"/>
      <c r="QV320" s="22"/>
      <c r="QW320" s="22"/>
      <c r="QX320" s="22"/>
      <c r="QY320" s="22"/>
      <c r="QZ320" s="22"/>
      <c r="RA320" s="22"/>
      <c r="RB320" s="22"/>
      <c r="RC320" s="22"/>
      <c r="RD320" s="22"/>
      <c r="RE320" s="22"/>
      <c r="RF320" s="22"/>
      <c r="RG320" s="22"/>
      <c r="RH320" s="22"/>
      <c r="RI320" s="22"/>
      <c r="RJ320" s="22"/>
      <c r="RK320" s="22"/>
      <c r="RL320" s="22"/>
      <c r="RM320" s="22"/>
      <c r="RN320" s="22"/>
      <c r="RO320" s="22"/>
      <c r="RP320" s="22"/>
      <c r="RQ320" s="22"/>
      <c r="RR320" s="22"/>
      <c r="RS320" s="22"/>
      <c r="RT320" s="22"/>
      <c r="RU320" s="22"/>
      <c r="RV320" s="22"/>
      <c r="RW320" s="22"/>
      <c r="RX320" s="22"/>
      <c r="RY320" s="22"/>
      <c r="RZ320" s="22"/>
      <c r="SA320" s="22"/>
      <c r="SB320" s="22"/>
      <c r="SC320" s="22"/>
      <c r="SD320" s="22"/>
      <c r="SE320" s="22"/>
      <c r="SF320" s="22"/>
      <c r="SG320" s="22"/>
      <c r="SH320" s="22"/>
      <c r="SI320" s="22"/>
      <c r="SJ320" s="22"/>
      <c r="SK320" s="22"/>
      <c r="SL320" s="22"/>
      <c r="SM320" s="22"/>
      <c r="SN320" s="22"/>
      <c r="SO320" s="22"/>
      <c r="SP320" s="22"/>
      <c r="SQ320" s="22"/>
      <c r="SR320" s="22"/>
      <c r="SS320" s="22"/>
      <c r="ST320" s="22"/>
      <c r="SU320" s="22"/>
      <c r="SV320" s="22"/>
      <c r="SW320" s="22"/>
      <c r="SX320" s="22"/>
      <c r="SY320" s="22"/>
      <c r="SZ320" s="22"/>
      <c r="TA320" s="22"/>
      <c r="TB320" s="22"/>
      <c r="TC320" s="22"/>
      <c r="TD320" s="22"/>
      <c r="TE320" s="22"/>
      <c r="TF320" s="22"/>
      <c r="TG320" s="22"/>
      <c r="TH320" s="22"/>
      <c r="TI320" s="22"/>
      <c r="TJ320" s="22"/>
      <c r="TK320" s="22"/>
      <c r="TL320" s="22"/>
      <c r="TM320" s="22"/>
      <c r="TN320" s="22"/>
      <c r="TO320" s="22"/>
      <c r="TP320" s="22"/>
      <c r="TQ320" s="22"/>
      <c r="TR320" s="22"/>
      <c r="TS320" s="22"/>
      <c r="TT320" s="22"/>
      <c r="TU320" s="22"/>
      <c r="TV320" s="22"/>
      <c r="TW320" s="22"/>
      <c r="TX320" s="22"/>
      <c r="TY320" s="22"/>
      <c r="TZ320" s="22"/>
      <c r="UA320" s="22"/>
      <c r="UB320" s="22"/>
      <c r="UC320" s="22"/>
      <c r="UD320" s="22"/>
      <c r="UE320" s="22"/>
      <c r="UF320" s="22"/>
      <c r="UG320" s="22"/>
      <c r="UH320" s="22"/>
      <c r="UI320" s="22"/>
      <c r="UJ320" s="22"/>
      <c r="UK320" s="22"/>
      <c r="UL320" s="22"/>
      <c r="UM320" s="22"/>
      <c r="UN320" s="22"/>
      <c r="UO320" s="22"/>
      <c r="UP320" s="22"/>
      <c r="UQ320" s="22"/>
      <c r="UR320" s="22"/>
      <c r="US320" s="22"/>
      <c r="UT320" s="22"/>
      <c r="UU320" s="22"/>
      <c r="UV320" s="22"/>
      <c r="UW320" s="22"/>
      <c r="UX320" s="22"/>
      <c r="UY320" s="22"/>
      <c r="UZ320" s="22"/>
      <c r="VA320" s="22"/>
      <c r="VB320" s="22"/>
      <c r="VC320" s="22"/>
      <c r="VD320" s="22"/>
      <c r="VE320" s="22"/>
      <c r="VF320" s="22"/>
      <c r="VG320" s="22"/>
      <c r="VH320" s="22"/>
      <c r="VI320" s="22"/>
      <c r="VJ320" s="22"/>
      <c r="VK320" s="22"/>
      <c r="VL320" s="22"/>
      <c r="VM320" s="22"/>
      <c r="VN320" s="22"/>
      <c r="VO320" s="22"/>
      <c r="VP320" s="22"/>
      <c r="VQ320" s="22"/>
      <c r="VR320" s="22"/>
      <c r="VS320" s="22"/>
      <c r="VT320" s="22"/>
      <c r="VU320" s="22"/>
      <c r="VV320" s="22"/>
      <c r="VW320" s="22"/>
      <c r="VX320" s="22"/>
      <c r="VY320" s="22"/>
      <c r="VZ320" s="22"/>
      <c r="WA320" s="22"/>
      <c r="WB320" s="22"/>
      <c r="WC320" s="22"/>
      <c r="WD320" s="22"/>
      <c r="WE320" s="22"/>
      <c r="WF320" s="22"/>
      <c r="WG320" s="22"/>
      <c r="WH320" s="22"/>
      <c r="WI320" s="22"/>
      <c r="WJ320" s="22"/>
      <c r="WK320" s="22"/>
      <c r="WL320" s="22"/>
      <c r="WM320" s="22"/>
      <c r="WN320" s="22"/>
      <c r="WO320" s="22"/>
      <c r="WP320" s="22"/>
      <c r="WQ320" s="22"/>
      <c r="WR320" s="22"/>
      <c r="WS320" s="22"/>
      <c r="WT320" s="22"/>
      <c r="WU320" s="22"/>
      <c r="WV320" s="22"/>
      <c r="WW320" s="22"/>
      <c r="WX320" s="22"/>
      <c r="WY320" s="22"/>
      <c r="WZ320" s="22"/>
      <c r="XA320" s="22"/>
      <c r="XB320" s="22"/>
      <c r="XC320" s="22"/>
      <c r="XD320" s="22"/>
      <c r="XE320" s="22"/>
      <c r="XF320" s="22"/>
      <c r="XG320" s="22"/>
      <c r="XH320" s="22"/>
      <c r="XI320" s="22"/>
      <c r="XJ320" s="22"/>
      <c r="XK320" s="22"/>
      <c r="XL320" s="22"/>
      <c r="XM320" s="22"/>
      <c r="XN320" s="22"/>
      <c r="XO320" s="22"/>
      <c r="XP320" s="22"/>
      <c r="XQ320" s="22"/>
      <c r="XR320" s="22"/>
      <c r="XS320" s="22"/>
      <c r="XT320" s="22"/>
      <c r="XU320" s="22"/>
      <c r="XV320" s="22"/>
      <c r="XW320" s="22"/>
      <c r="XX320" s="22"/>
      <c r="XY320" s="22"/>
      <c r="XZ320" s="22"/>
      <c r="YA320" s="22"/>
      <c r="YB320" s="22"/>
      <c r="YC320" s="22"/>
      <c r="YD320" s="22"/>
      <c r="YE320" s="22"/>
      <c r="YF320" s="22"/>
      <c r="YG320" s="22"/>
      <c r="YH320" s="22"/>
      <c r="YI320" s="22"/>
      <c r="YJ320" s="22"/>
      <c r="YK320" s="22"/>
      <c r="YL320" s="22"/>
      <c r="YM320" s="22"/>
      <c r="YN320" s="22"/>
      <c r="YO320" s="22"/>
      <c r="YP320" s="22"/>
      <c r="YQ320" s="22"/>
      <c r="YR320" s="22"/>
      <c r="YS320" s="22"/>
      <c r="YT320" s="22"/>
      <c r="YU320" s="22"/>
      <c r="YV320" s="22"/>
      <c r="YW320" s="22"/>
      <c r="YX320" s="22"/>
      <c r="YY320" s="22"/>
      <c r="YZ320" s="22"/>
      <c r="ZA320" s="22"/>
      <c r="ZB320" s="22"/>
      <c r="ZC320" s="22"/>
      <c r="ZD320" s="22"/>
      <c r="ZE320" s="22"/>
      <c r="ZF320" s="22"/>
      <c r="ZG320" s="22"/>
      <c r="ZH320" s="22"/>
      <c r="ZI320" s="22"/>
      <c r="ZJ320" s="22"/>
      <c r="ZK320" s="22"/>
      <c r="ZL320" s="22"/>
      <c r="ZM320" s="22"/>
      <c r="ZN320" s="22"/>
      <c r="ZO320" s="22"/>
      <c r="ZP320" s="22"/>
      <c r="ZQ320" s="22"/>
      <c r="ZR320" s="22"/>
      <c r="ZS320" s="22"/>
      <c r="ZT320" s="22"/>
      <c r="ZU320" s="22"/>
      <c r="ZV320" s="22"/>
      <c r="ZW320" s="22"/>
      <c r="ZX320" s="22"/>
      <c r="ZY320" s="22"/>
      <c r="ZZ320" s="22"/>
      <c r="AAA320" s="22"/>
      <c r="AAB320" s="22"/>
      <c r="AAC320" s="22"/>
      <c r="AAD320" s="22"/>
      <c r="AAE320" s="22"/>
      <c r="AAF320" s="22"/>
      <c r="AAG320" s="22"/>
      <c r="AAH320" s="22"/>
      <c r="AAI320" s="22"/>
      <c r="AAJ320" s="22"/>
      <c r="AAK320" s="22"/>
      <c r="AAL320" s="22"/>
      <c r="AAM320" s="22"/>
      <c r="AAN320" s="22"/>
      <c r="AAO320" s="22"/>
      <c r="AAP320" s="22"/>
      <c r="AAQ320" s="22"/>
      <c r="AAR320" s="22"/>
      <c r="AAS320" s="22"/>
      <c r="AAT320" s="22"/>
      <c r="AAU320" s="22"/>
      <c r="AAV320" s="22"/>
      <c r="AAW320" s="22"/>
      <c r="AAX320" s="22"/>
      <c r="AAY320" s="22"/>
      <c r="AAZ320" s="22"/>
      <c r="ABA320" s="22"/>
      <c r="ABB320" s="22"/>
      <c r="ABC320" s="22"/>
      <c r="ABD320" s="22"/>
      <c r="ABE320" s="22"/>
      <c r="ABF320" s="22"/>
      <c r="ABG320" s="22"/>
      <c r="ABH320" s="22"/>
      <c r="ABI320" s="22"/>
      <c r="ABJ320" s="22"/>
      <c r="ABK320" s="22"/>
      <c r="ABL320" s="22"/>
      <c r="ABM320" s="22"/>
      <c r="ABN320" s="22"/>
      <c r="ABO320" s="22"/>
      <c r="ABP320" s="22"/>
      <c r="ABQ320" s="22"/>
      <c r="ABR320" s="22"/>
      <c r="ABS320" s="22"/>
      <c r="ABT320" s="22"/>
      <c r="ABU320" s="22"/>
      <c r="ABV320" s="22"/>
      <c r="ABW320" s="22"/>
      <c r="ABX320" s="22"/>
      <c r="ABY320" s="22"/>
      <c r="ABZ320" s="22"/>
      <c r="ACA320" s="22"/>
      <c r="ACB320" s="22"/>
      <c r="ACC320" s="22"/>
      <c r="ACD320" s="22"/>
      <c r="ACE320" s="22"/>
      <c r="ACF320" s="22"/>
      <c r="ACG320" s="22"/>
      <c r="ACH320" s="22"/>
      <c r="ACI320" s="22"/>
      <c r="ACJ320" s="22"/>
      <c r="ACK320" s="22"/>
      <c r="ACL320" s="22"/>
      <c r="ACM320" s="22"/>
      <c r="ACN320" s="22"/>
      <c r="ACO320" s="22"/>
      <c r="ACP320" s="22"/>
      <c r="ACQ320" s="22"/>
      <c r="ACR320" s="22"/>
      <c r="ACS320" s="22"/>
      <c r="ACT320" s="22"/>
      <c r="ACU320" s="22"/>
      <c r="ACV320" s="22"/>
      <c r="ACW320" s="22"/>
      <c r="ACX320" s="22"/>
      <c r="ACY320" s="22"/>
      <c r="ACZ320" s="22"/>
      <c r="ADA320" s="22"/>
      <c r="ADB320" s="22"/>
      <c r="ADC320" s="22"/>
      <c r="ADD320" s="22"/>
      <c r="ADE320" s="22"/>
      <c r="ADF320" s="22"/>
      <c r="ADG320" s="22"/>
      <c r="ADH320" s="22"/>
      <c r="ADI320" s="22"/>
      <c r="ADJ320" s="22"/>
      <c r="ADK320" s="22"/>
      <c r="ADL320" s="22"/>
      <c r="ADM320" s="22"/>
      <c r="ADN320" s="22"/>
      <c r="ADO320" s="22"/>
      <c r="ADP320" s="22"/>
      <c r="ADQ320" s="22"/>
      <c r="ADR320" s="22"/>
      <c r="ADS320" s="22"/>
      <c r="ADT320" s="22"/>
      <c r="ADU320" s="22"/>
      <c r="ADV320" s="22"/>
      <c r="ADW320" s="22"/>
      <c r="ADX320" s="22"/>
      <c r="ADY320" s="22"/>
      <c r="ADZ320" s="22"/>
      <c r="AEA320" s="22"/>
      <c r="AEB320" s="22"/>
      <c r="AEC320" s="22"/>
      <c r="AED320" s="22"/>
      <c r="AEE320" s="22"/>
      <c r="AEF320" s="22"/>
      <c r="AEG320" s="22"/>
      <c r="AEH320" s="22"/>
      <c r="AEI320" s="22"/>
      <c r="AEJ320" s="22"/>
      <c r="AEK320" s="22"/>
      <c r="AEL320" s="22"/>
      <c r="AEM320" s="22"/>
      <c r="AEN320" s="22"/>
      <c r="AEO320" s="22"/>
      <c r="AEP320" s="22"/>
      <c r="AEQ320" s="22"/>
      <c r="AER320" s="22"/>
      <c r="AES320" s="22"/>
      <c r="AET320" s="22"/>
      <c r="AEU320" s="22"/>
      <c r="AEV320" s="22"/>
      <c r="AEW320" s="22"/>
      <c r="AEX320" s="22"/>
      <c r="AEY320" s="22"/>
      <c r="AEZ320" s="22"/>
      <c r="AFA320" s="22"/>
      <c r="AFB320" s="22"/>
      <c r="AFC320" s="22"/>
      <c r="AFD320" s="22"/>
      <c r="AFE320" s="22"/>
      <c r="AFF320" s="22"/>
      <c r="AFG320" s="22"/>
      <c r="AFH320" s="22"/>
      <c r="AFI320" s="22"/>
      <c r="AFJ320" s="22"/>
      <c r="AFK320" s="22"/>
      <c r="AFL320" s="22"/>
      <c r="AFM320" s="22"/>
      <c r="AFN320" s="22"/>
      <c r="AFO320" s="22"/>
      <c r="AFP320" s="22"/>
      <c r="AFQ320" s="22"/>
      <c r="AFR320" s="22"/>
      <c r="AFS320" s="22"/>
      <c r="AFT320" s="22"/>
      <c r="AFU320" s="22"/>
      <c r="AFV320" s="22"/>
      <c r="AFW320" s="22"/>
      <c r="AFX320" s="22"/>
      <c r="AFY320" s="22"/>
      <c r="AFZ320" s="22"/>
      <c r="AGA320" s="22"/>
      <c r="AGB320" s="22"/>
      <c r="AGC320" s="22"/>
      <c r="AGD320" s="22"/>
      <c r="AGE320" s="22"/>
      <c r="AGF320" s="22"/>
      <c r="AGG320" s="22"/>
      <c r="AGH320" s="22"/>
      <c r="AGI320" s="22"/>
      <c r="AGJ320" s="22"/>
      <c r="AGK320" s="22"/>
      <c r="AGL320" s="22"/>
      <c r="AGM320" s="22"/>
      <c r="AGN320" s="22"/>
      <c r="AGO320" s="22"/>
      <c r="AGP320" s="22"/>
      <c r="AGQ320" s="22"/>
      <c r="AGR320" s="22"/>
      <c r="AGS320" s="22"/>
      <c r="AGT320" s="22"/>
      <c r="AGU320" s="22"/>
      <c r="AGV320" s="22"/>
      <c r="AGW320" s="22"/>
      <c r="AGX320" s="22"/>
      <c r="AGY320" s="22"/>
      <c r="AGZ320" s="22"/>
      <c r="AHA320" s="22"/>
      <c r="AHB320" s="22"/>
      <c r="AHC320" s="22"/>
      <c r="AHD320" s="22"/>
      <c r="AHE320" s="22"/>
      <c r="AHF320" s="22"/>
      <c r="AHG320" s="22"/>
      <c r="AHH320" s="22"/>
      <c r="AHI320" s="22"/>
      <c r="AHJ320" s="22"/>
      <c r="AHK320" s="22"/>
      <c r="AHL320" s="22"/>
      <c r="AHM320" s="22"/>
      <c r="AHN320" s="22"/>
      <c r="AHO320" s="22"/>
      <c r="AHP320" s="22"/>
      <c r="AHQ320" s="22"/>
      <c r="AHR320" s="22"/>
      <c r="AHS320" s="22"/>
      <c r="AHT320" s="22"/>
      <c r="AHU320" s="22"/>
      <c r="AHV320" s="22"/>
      <c r="AHW320" s="22"/>
      <c r="AHX320" s="22"/>
      <c r="AHY320" s="22"/>
      <c r="AHZ320" s="22"/>
      <c r="AIA320" s="22"/>
      <c r="AIB320" s="22"/>
      <c r="AIC320" s="22"/>
      <c r="AID320" s="22"/>
      <c r="AIE320" s="22"/>
      <c r="AIF320" s="22"/>
      <c r="AIG320" s="22"/>
      <c r="AIH320" s="22"/>
      <c r="AII320" s="22"/>
      <c r="AIJ320" s="22"/>
      <c r="AIK320" s="22"/>
      <c r="AIL320" s="22"/>
      <c r="AIM320" s="22"/>
      <c r="AIN320" s="22"/>
      <c r="AIO320" s="22"/>
      <c r="AIP320" s="22"/>
      <c r="AIQ320" s="22"/>
      <c r="AIR320" s="22"/>
      <c r="AIS320" s="22"/>
      <c r="AIT320" s="22"/>
      <c r="AIU320" s="22"/>
      <c r="AIV320" s="22"/>
      <c r="AIW320" s="22"/>
      <c r="AIX320" s="22"/>
      <c r="AIY320" s="22"/>
      <c r="AIZ320" s="22"/>
      <c r="AJA320" s="22"/>
      <c r="AJB320" s="22"/>
      <c r="AJC320" s="22"/>
      <c r="AJD320" s="22"/>
      <c r="AJE320" s="22"/>
      <c r="AJF320" s="22"/>
      <c r="AJG320" s="22"/>
      <c r="AJH320" s="22"/>
      <c r="AJI320" s="22"/>
      <c r="AJJ320" s="22"/>
      <c r="AJK320" s="22"/>
      <c r="AJL320" s="22"/>
      <c r="AJM320" s="22"/>
      <c r="AJN320" s="22"/>
      <c r="AJO320" s="22"/>
      <c r="AJP320" s="22"/>
      <c r="AJQ320" s="22"/>
      <c r="AJR320" s="22"/>
      <c r="AJS320" s="22"/>
      <c r="AJT320" s="22"/>
      <c r="AJU320" s="22"/>
      <c r="AJV320" s="22"/>
      <c r="AJW320" s="22"/>
      <c r="AJX320" s="22"/>
      <c r="AJY320" s="22"/>
      <c r="AJZ320" s="22"/>
      <c r="AKA320" s="22"/>
      <c r="AKB320" s="22"/>
      <c r="AKC320" s="22"/>
      <c r="AKD320" s="22"/>
      <c r="AKE320" s="22"/>
      <c r="AKF320" s="22"/>
      <c r="AKG320" s="22"/>
      <c r="AKH320" s="22"/>
      <c r="AKI320" s="22"/>
      <c r="AKJ320" s="22"/>
      <c r="AKK320" s="22"/>
      <c r="AKL320" s="22"/>
      <c r="AKM320" s="22"/>
      <c r="AKN320" s="22"/>
      <c r="AKO320" s="22"/>
      <c r="AKP320" s="22"/>
      <c r="AKQ320" s="22"/>
      <c r="AKR320" s="22"/>
      <c r="AKS320" s="22"/>
      <c r="AKT320" s="22"/>
      <c r="AKU320" s="22"/>
      <c r="AKV320" s="22"/>
      <c r="AKW320" s="22"/>
      <c r="AKX320" s="22"/>
      <c r="AKY320" s="22"/>
      <c r="AKZ320" s="22"/>
      <c r="ALA320" s="22"/>
      <c r="ALB320" s="22"/>
      <c r="ALC320" s="22"/>
      <c r="ALD320" s="22"/>
      <c r="ALE320" s="22"/>
      <c r="ALF320" s="22"/>
      <c r="ALG320" s="22"/>
      <c r="ALH320" s="22"/>
      <c r="ALI320" s="22"/>
      <c r="ALJ320" s="22"/>
      <c r="ALK320" s="22"/>
      <c r="ALL320" s="22"/>
      <c r="ALM320" s="22"/>
      <c r="ALN320" s="22"/>
      <c r="ALO320" s="22"/>
      <c r="ALP320" s="22"/>
      <c r="ALQ320" s="22"/>
      <c r="ALR320" s="22"/>
      <c r="ALS320" s="22"/>
      <c r="ALT320" s="22"/>
      <c r="ALU320" s="22"/>
      <c r="ALV320" s="22"/>
      <c r="ALW320" s="22"/>
      <c r="ALX320" s="22"/>
      <c r="ALY320" s="22"/>
      <c r="ALZ320" s="22"/>
      <c r="AMA320" s="22"/>
      <c r="AMB320" s="22"/>
      <c r="AMC320" s="22"/>
      <c r="AMD320" s="22"/>
      <c r="AME320" s="22"/>
      <c r="AMF320" s="22"/>
      <c r="AMG320" s="22"/>
      <c r="AMH320" s="22"/>
      <c r="AMI320" s="22"/>
      <c r="AMJ320" s="22"/>
      <c r="AMK320" s="22"/>
      <c r="AML320" s="22"/>
      <c r="AMM320" s="22"/>
      <c r="AMN320" s="22"/>
      <c r="AMO320" s="22"/>
      <c r="AMP320" s="22"/>
      <c r="AMQ320" s="22"/>
      <c r="AMR320" s="22"/>
      <c r="AMS320" s="22"/>
      <c r="AMT320" s="22"/>
      <c r="AMU320" s="22"/>
      <c r="AMV320" s="22"/>
      <c r="AMW320" s="22"/>
      <c r="AMX320" s="22"/>
      <c r="AMY320" s="22"/>
      <c r="AMZ320" s="22"/>
      <c r="ANA320" s="22"/>
      <c r="ANB320" s="22"/>
      <c r="ANC320" s="22"/>
      <c r="AND320" s="22"/>
      <c r="ANE320" s="22"/>
      <c r="ANF320" s="22"/>
      <c r="ANG320" s="22"/>
      <c r="ANH320" s="22"/>
      <c r="ANI320" s="22"/>
      <c r="ANJ320" s="22"/>
      <c r="ANK320" s="22"/>
      <c r="ANL320" s="22"/>
      <c r="ANM320" s="22"/>
      <c r="ANN320" s="22"/>
      <c r="ANO320" s="22"/>
      <c r="ANP320" s="22"/>
      <c r="ANQ320" s="22"/>
      <c r="ANR320" s="22"/>
      <c r="ANS320" s="22"/>
      <c r="ANT320" s="22"/>
      <c r="ANU320" s="22"/>
      <c r="ANV320" s="22"/>
      <c r="ANW320" s="22"/>
      <c r="ANX320" s="22"/>
      <c r="ANY320" s="22"/>
      <c r="ANZ320" s="22"/>
      <c r="AOA320" s="22"/>
      <c r="AOB320" s="22"/>
      <c r="AOC320" s="22"/>
      <c r="AOD320" s="22"/>
      <c r="AOE320" s="22"/>
      <c r="AOF320" s="22"/>
      <c r="AOG320" s="22"/>
      <c r="AOH320" s="22"/>
      <c r="AOI320" s="22"/>
      <c r="AOJ320" s="22"/>
      <c r="AOK320" s="22"/>
      <c r="AOL320" s="22"/>
      <c r="AOM320" s="22"/>
      <c r="AON320" s="22"/>
      <c r="AOO320" s="22"/>
      <c r="AOP320" s="22"/>
      <c r="AOQ320" s="22"/>
      <c r="AOR320" s="22"/>
      <c r="AOS320" s="22"/>
      <c r="AOT320" s="22"/>
      <c r="AOU320" s="22"/>
      <c r="AOV320" s="22"/>
      <c r="AOW320" s="22"/>
      <c r="AOX320" s="22"/>
      <c r="AOY320" s="22"/>
      <c r="AOZ320" s="22"/>
      <c r="APA320" s="22"/>
      <c r="APB320" s="22"/>
      <c r="APC320" s="22"/>
      <c r="APD320" s="22"/>
      <c r="APE320" s="22"/>
      <c r="APF320" s="22"/>
      <c r="APG320" s="22"/>
      <c r="APH320" s="22"/>
      <c r="API320" s="22"/>
      <c r="APJ320" s="22"/>
      <c r="APK320" s="22"/>
      <c r="APL320" s="22"/>
      <c r="APM320" s="22"/>
      <c r="APN320" s="22"/>
      <c r="APO320" s="22"/>
      <c r="APP320" s="22"/>
      <c r="APQ320" s="22"/>
      <c r="APR320" s="22"/>
      <c r="APS320" s="22"/>
      <c r="APT320" s="22"/>
      <c r="APU320" s="22"/>
      <c r="APV320" s="22"/>
      <c r="APW320" s="22"/>
      <c r="APX320" s="22"/>
      <c r="APY320" s="22"/>
      <c r="APZ320" s="22"/>
      <c r="AQA320" s="22"/>
      <c r="AQB320" s="22"/>
      <c r="AQC320" s="22"/>
      <c r="AQD320" s="22"/>
      <c r="AQE320" s="22"/>
      <c r="AQF320" s="22"/>
      <c r="AQG320" s="22"/>
      <c r="AQH320" s="22"/>
      <c r="AQI320" s="22"/>
      <c r="AQJ320" s="22"/>
      <c r="AQK320" s="22"/>
      <c r="AQL320" s="22"/>
      <c r="AQM320" s="22"/>
      <c r="AQN320" s="22"/>
      <c r="AQO320" s="22"/>
      <c r="AQP320" s="22"/>
      <c r="AQQ320" s="22"/>
      <c r="AQR320" s="22"/>
      <c r="AQS320" s="22"/>
      <c r="AQT320" s="22"/>
      <c r="AQU320" s="22"/>
      <c r="AQV320" s="22"/>
      <c r="AQW320" s="22"/>
      <c r="AQX320" s="22"/>
      <c r="AQY320" s="22"/>
      <c r="AQZ320" s="22"/>
      <c r="ARA320" s="22"/>
      <c r="ARB320" s="22"/>
      <c r="ARC320" s="22"/>
      <c r="ARD320" s="22"/>
      <c r="ARE320" s="22"/>
      <c r="ARF320" s="22"/>
      <c r="ARG320" s="22"/>
      <c r="ARH320" s="22"/>
      <c r="ARI320" s="22"/>
      <c r="ARJ320" s="22"/>
      <c r="ARK320" s="22"/>
      <c r="ARL320" s="22"/>
      <c r="ARM320" s="22"/>
      <c r="ARN320" s="22"/>
      <c r="ARO320" s="22"/>
      <c r="ARP320" s="22"/>
      <c r="ARQ320" s="22"/>
      <c r="ARR320" s="22"/>
      <c r="ARS320" s="22"/>
      <c r="ART320" s="22"/>
      <c r="ARU320" s="22"/>
      <c r="ARV320" s="22"/>
      <c r="ARW320" s="22"/>
      <c r="ARX320" s="22"/>
      <c r="ARY320" s="22"/>
      <c r="ARZ320" s="22"/>
      <c r="ASA320" s="22"/>
      <c r="ASB320" s="22"/>
      <c r="ASC320" s="22"/>
      <c r="ASD320" s="22"/>
      <c r="ASE320" s="22"/>
      <c r="ASF320" s="22"/>
      <c r="ASG320" s="22"/>
      <c r="ASH320" s="22"/>
      <c r="ASI320" s="22"/>
      <c r="ASJ320" s="22"/>
      <c r="ASK320" s="22"/>
      <c r="ASL320" s="22"/>
      <c r="ASM320" s="22"/>
      <c r="ASN320" s="22"/>
      <c r="ASO320" s="22"/>
      <c r="ASP320" s="22"/>
      <c r="ASQ320" s="22"/>
      <c r="ASR320" s="22"/>
      <c r="ASS320" s="22"/>
      <c r="AST320" s="22"/>
      <c r="ASU320" s="22"/>
      <c r="ASV320" s="22"/>
      <c r="ASW320" s="22"/>
      <c r="ASX320" s="22"/>
      <c r="ASY320" s="22"/>
      <c r="ASZ320" s="22"/>
      <c r="ATA320" s="22"/>
      <c r="ATB320" s="22"/>
      <c r="ATC320" s="22"/>
      <c r="ATD320" s="22"/>
      <c r="ATE320" s="22"/>
      <c r="ATF320" s="22"/>
      <c r="ATG320" s="22"/>
      <c r="ATH320" s="22"/>
      <c r="ATI320" s="22"/>
      <c r="ATJ320" s="22"/>
      <c r="ATK320" s="22"/>
      <c r="ATL320" s="22"/>
      <c r="ATM320" s="22"/>
      <c r="ATN320" s="22"/>
      <c r="ATO320" s="22"/>
      <c r="ATP320" s="22"/>
      <c r="ATQ320" s="22"/>
      <c r="ATR320" s="22"/>
      <c r="ATS320" s="22"/>
      <c r="ATT320" s="22"/>
      <c r="ATU320" s="22"/>
      <c r="ATV320" s="22"/>
      <c r="ATW320" s="22"/>
      <c r="ATX320" s="22"/>
      <c r="ATY320" s="22"/>
      <c r="ATZ320" s="22"/>
      <c r="AUA320" s="22"/>
      <c r="AUB320" s="22"/>
      <c r="AUC320" s="22"/>
      <c r="AUD320" s="22"/>
      <c r="AUE320" s="22"/>
      <c r="AUF320" s="22"/>
      <c r="AUG320" s="22"/>
      <c r="AUH320" s="22"/>
      <c r="AUI320" s="22"/>
      <c r="AUJ320" s="22"/>
      <c r="AUK320" s="22"/>
      <c r="AUL320" s="22"/>
      <c r="AUM320" s="22"/>
      <c r="AUN320" s="22"/>
      <c r="AUO320" s="22"/>
      <c r="AUP320" s="22"/>
      <c r="AUQ320" s="22"/>
      <c r="AUR320" s="22"/>
      <c r="AUS320" s="22"/>
      <c r="AUT320" s="22"/>
      <c r="AUU320" s="22"/>
      <c r="AUV320" s="22"/>
      <c r="AUW320" s="22"/>
      <c r="AUX320" s="22"/>
      <c r="AUY320" s="22"/>
      <c r="AUZ320" s="22"/>
      <c r="AVA320" s="22"/>
      <c r="AVB320" s="22"/>
      <c r="AVC320" s="22"/>
      <c r="AVD320" s="22"/>
      <c r="AVE320" s="22"/>
      <c r="AVF320" s="22"/>
      <c r="AVG320" s="22"/>
      <c r="AVH320" s="22"/>
      <c r="AVI320" s="22"/>
      <c r="AVJ320" s="22"/>
      <c r="AVK320" s="22"/>
      <c r="AVL320" s="22"/>
      <c r="AVM320" s="22"/>
      <c r="AVN320" s="22"/>
      <c r="AVO320" s="22"/>
      <c r="AVP320" s="22"/>
      <c r="AVQ320" s="22"/>
      <c r="AVR320" s="22"/>
      <c r="AVS320" s="22"/>
      <c r="AVT320" s="22"/>
      <c r="AVU320" s="22"/>
      <c r="AVV320" s="22"/>
      <c r="AVW320" s="22"/>
      <c r="AVX320" s="22"/>
      <c r="AVY320" s="22"/>
      <c r="AVZ320" s="22"/>
      <c r="AWA320" s="22"/>
      <c r="AWB320" s="22"/>
      <c r="AWC320" s="22"/>
      <c r="AWD320" s="22"/>
      <c r="AWE320" s="22"/>
      <c r="AWF320" s="22"/>
      <c r="AWG320" s="22"/>
      <c r="AWH320" s="22"/>
      <c r="AWI320" s="22"/>
      <c r="AWJ320" s="22"/>
      <c r="AWK320" s="22"/>
      <c r="AWL320" s="22"/>
      <c r="AWM320" s="22"/>
      <c r="AWN320" s="22"/>
      <c r="AWO320" s="22"/>
      <c r="AWP320" s="22"/>
      <c r="AWQ320" s="22"/>
      <c r="AWR320" s="22"/>
      <c r="AWS320" s="22"/>
      <c r="AWT320" s="22"/>
      <c r="AWU320" s="22"/>
      <c r="AWV320" s="22"/>
      <c r="AWW320" s="22"/>
      <c r="AWX320" s="22"/>
      <c r="AWY320" s="22"/>
      <c r="AWZ320" s="22"/>
      <c r="AXA320" s="22"/>
      <c r="AXB320" s="22"/>
      <c r="AXC320" s="22"/>
      <c r="AXD320" s="22"/>
      <c r="AXE320" s="22"/>
      <c r="AXF320" s="22"/>
      <c r="AXG320" s="22"/>
      <c r="AXH320" s="22"/>
      <c r="AXI320" s="22"/>
      <c r="AXJ320" s="22"/>
      <c r="AXK320" s="22"/>
      <c r="AXL320" s="22"/>
      <c r="AXM320" s="22"/>
      <c r="AXN320" s="22"/>
      <c r="AXO320" s="22"/>
      <c r="AXP320" s="22"/>
      <c r="AXQ320" s="22"/>
      <c r="AXR320" s="22"/>
      <c r="AXS320" s="22"/>
      <c r="AXT320" s="22"/>
      <c r="AXU320" s="22"/>
      <c r="AXV320" s="22"/>
      <c r="AXW320" s="22"/>
      <c r="AXX320" s="22"/>
      <c r="AXY320" s="22"/>
      <c r="AXZ320" s="22"/>
      <c r="AYA320" s="22"/>
      <c r="AYB320" s="22"/>
      <c r="AYC320" s="22"/>
      <c r="AYD320" s="22"/>
      <c r="AYE320" s="22"/>
      <c r="AYF320" s="22"/>
      <c r="AYG320" s="22"/>
      <c r="AYH320" s="22"/>
      <c r="AYI320" s="22"/>
      <c r="AYJ320" s="22"/>
      <c r="AYK320" s="22"/>
      <c r="AYL320" s="22"/>
      <c r="AYM320" s="22"/>
      <c r="AYN320" s="22"/>
      <c r="AYO320" s="22"/>
      <c r="AYP320" s="22"/>
      <c r="AYQ320" s="22"/>
      <c r="AYR320" s="22"/>
      <c r="AYS320" s="22"/>
      <c r="AYT320" s="22"/>
      <c r="AYU320" s="22"/>
      <c r="AYV320" s="22"/>
      <c r="AYW320" s="22"/>
      <c r="AYX320" s="22"/>
      <c r="AYY320" s="22"/>
      <c r="AYZ320" s="22"/>
      <c r="AZA320" s="22"/>
      <c r="AZB320" s="22"/>
      <c r="AZC320" s="22"/>
      <c r="AZD320" s="22"/>
      <c r="AZE320" s="22"/>
      <c r="AZF320" s="22"/>
      <c r="AZG320" s="22"/>
      <c r="AZH320" s="22"/>
      <c r="AZI320" s="22"/>
      <c r="AZJ320" s="22"/>
      <c r="AZK320" s="22"/>
      <c r="AZL320" s="22"/>
      <c r="AZM320" s="22"/>
      <c r="AZN320" s="22"/>
      <c r="AZO320" s="22"/>
      <c r="AZP320" s="22"/>
      <c r="AZQ320" s="22"/>
      <c r="AZR320" s="22"/>
      <c r="AZS320" s="22"/>
      <c r="AZT320" s="22"/>
      <c r="AZU320" s="22"/>
      <c r="AZV320" s="22"/>
      <c r="AZW320" s="22"/>
      <c r="AZX320" s="22"/>
      <c r="AZY320" s="22"/>
      <c r="AZZ320" s="22"/>
      <c r="BAA320" s="22"/>
      <c r="BAB320" s="22"/>
      <c r="BAC320" s="22"/>
      <c r="BAD320" s="22"/>
      <c r="BAE320" s="22"/>
      <c r="BAF320" s="22"/>
      <c r="BAG320" s="22"/>
      <c r="BAH320" s="22"/>
      <c r="BAI320" s="22"/>
      <c r="BAJ320" s="22"/>
      <c r="BAK320" s="22"/>
      <c r="BAL320" s="22"/>
      <c r="BAM320" s="22"/>
      <c r="BAN320" s="22"/>
      <c r="BAO320" s="22"/>
      <c r="BAP320" s="22"/>
      <c r="BAQ320" s="22"/>
      <c r="BAR320" s="22"/>
      <c r="BAS320" s="22"/>
      <c r="BAT320" s="22"/>
      <c r="BAU320" s="22"/>
      <c r="BAV320" s="22"/>
      <c r="BAW320" s="22"/>
      <c r="BAX320" s="22"/>
      <c r="BAY320" s="22"/>
      <c r="BAZ320" s="22"/>
      <c r="BBA320" s="22"/>
      <c r="BBB320" s="22"/>
      <c r="BBC320" s="22"/>
      <c r="BBD320" s="22"/>
      <c r="BBE320" s="22"/>
      <c r="BBF320" s="22"/>
      <c r="BBG320" s="22"/>
      <c r="BBH320" s="22"/>
      <c r="BBI320" s="22"/>
      <c r="BBJ320" s="22"/>
      <c r="BBK320" s="22"/>
      <c r="BBL320" s="22"/>
      <c r="BBM320" s="22"/>
      <c r="BBN320" s="22"/>
      <c r="BBO320" s="22"/>
      <c r="BBP320" s="22"/>
      <c r="BBQ320" s="22"/>
      <c r="BBR320" s="22"/>
      <c r="BBS320" s="22"/>
      <c r="BBT320" s="22"/>
      <c r="BBU320" s="22"/>
      <c r="BBV320" s="22"/>
      <c r="BBW320" s="22"/>
      <c r="BBX320" s="22"/>
      <c r="BBY320" s="22"/>
      <c r="BBZ320" s="22"/>
      <c r="BCA320" s="22"/>
      <c r="BCB320" s="22"/>
      <c r="BCC320" s="22"/>
      <c r="BCD320" s="22"/>
      <c r="BCE320" s="22"/>
      <c r="BCF320" s="22"/>
      <c r="BCG320" s="22"/>
      <c r="BCH320" s="22"/>
      <c r="BCI320" s="22"/>
      <c r="BCJ320" s="22"/>
      <c r="BCK320" s="22"/>
      <c r="BCL320" s="22"/>
      <c r="BCM320" s="22"/>
      <c r="BCN320" s="22"/>
      <c r="BCO320" s="22"/>
      <c r="BCP320" s="22"/>
      <c r="BCQ320" s="22"/>
      <c r="BCR320" s="22"/>
      <c r="BCS320" s="22"/>
      <c r="BCT320" s="22"/>
      <c r="BCU320" s="22"/>
      <c r="BCV320" s="22"/>
      <c r="BCW320" s="22"/>
      <c r="BCX320" s="22"/>
      <c r="BCY320" s="22"/>
      <c r="BCZ320" s="22"/>
      <c r="BDA320" s="22"/>
      <c r="BDB320" s="22"/>
      <c r="BDC320" s="22"/>
      <c r="BDD320" s="22"/>
      <c r="BDE320" s="22"/>
      <c r="BDF320" s="22"/>
      <c r="BDG320" s="22"/>
      <c r="BDH320" s="22"/>
      <c r="BDI320" s="22"/>
      <c r="BDJ320" s="22"/>
      <c r="BDK320" s="22"/>
      <c r="BDL320" s="22"/>
      <c r="BDM320" s="22"/>
      <c r="BDN320" s="22"/>
      <c r="BDO320" s="22"/>
      <c r="BDP320" s="22"/>
      <c r="BDQ320" s="22"/>
      <c r="BDR320" s="22"/>
      <c r="BDS320" s="22"/>
      <c r="BDT320" s="22"/>
      <c r="BDU320" s="22"/>
      <c r="BDV320" s="22"/>
      <c r="BDW320" s="22"/>
      <c r="BDX320" s="22"/>
      <c r="BDY320" s="22"/>
      <c r="BDZ320" s="22"/>
      <c r="BEA320" s="22"/>
      <c r="BEB320" s="22"/>
      <c r="BEC320" s="22"/>
      <c r="BED320" s="22"/>
      <c r="BEE320" s="22"/>
      <c r="BEF320" s="22"/>
      <c r="BEG320" s="22"/>
      <c r="BEH320" s="22"/>
      <c r="BEI320" s="22"/>
      <c r="BEJ320" s="22"/>
      <c r="BEK320" s="22"/>
      <c r="BEL320" s="22"/>
      <c r="BEM320" s="22"/>
      <c r="BEN320" s="22"/>
      <c r="BEO320" s="22"/>
      <c r="BEP320" s="22"/>
      <c r="BEQ320" s="22"/>
      <c r="BER320" s="22"/>
      <c r="BES320" s="22"/>
      <c r="BET320" s="22"/>
      <c r="BEU320" s="22"/>
      <c r="BEV320" s="22"/>
      <c r="BEW320" s="22"/>
      <c r="BEX320" s="22"/>
      <c r="BEY320" s="22"/>
      <c r="BEZ320" s="22"/>
      <c r="BFA320" s="22"/>
      <c r="BFB320" s="22"/>
      <c r="BFC320" s="22"/>
      <c r="BFD320" s="22"/>
      <c r="BFE320" s="22"/>
      <c r="BFF320" s="22"/>
      <c r="BFG320" s="22"/>
      <c r="BFH320" s="22"/>
      <c r="BFI320" s="22"/>
      <c r="BFJ320" s="22"/>
      <c r="BFK320" s="22"/>
      <c r="BFL320" s="22"/>
      <c r="BFM320" s="22"/>
      <c r="BFN320" s="22"/>
      <c r="BFO320" s="22"/>
      <c r="BFP320" s="22"/>
      <c r="BFQ320" s="22"/>
      <c r="BFR320" s="22"/>
      <c r="BFS320" s="22"/>
      <c r="BFT320" s="22"/>
      <c r="BFU320" s="22"/>
      <c r="BFV320" s="22"/>
      <c r="BFW320" s="22"/>
      <c r="BFX320" s="22"/>
      <c r="BFY320" s="22"/>
      <c r="BFZ320" s="22"/>
      <c r="BGA320" s="22"/>
      <c r="BGB320" s="22"/>
      <c r="BGC320" s="22"/>
      <c r="BGD320" s="22"/>
      <c r="BGE320" s="22"/>
      <c r="BGF320" s="22"/>
      <c r="BGG320" s="22"/>
      <c r="BGH320" s="22"/>
      <c r="BGI320" s="22"/>
      <c r="BGJ320" s="22"/>
      <c r="BGK320" s="22"/>
      <c r="BGL320" s="22"/>
      <c r="BGM320" s="22"/>
      <c r="BGN320" s="22"/>
      <c r="BGO320" s="22"/>
      <c r="BGP320" s="22"/>
      <c r="BGQ320" s="22"/>
      <c r="BGR320" s="22"/>
      <c r="BGS320" s="22"/>
      <c r="BGT320" s="22"/>
      <c r="BGU320" s="22"/>
      <c r="BGV320" s="22"/>
      <c r="BGW320" s="22"/>
      <c r="BGX320" s="22"/>
      <c r="BGY320" s="22"/>
      <c r="BGZ320" s="22"/>
      <c r="BHA320" s="22"/>
      <c r="BHB320" s="22"/>
      <c r="BHC320" s="22"/>
      <c r="BHD320" s="22"/>
      <c r="BHE320" s="22"/>
      <c r="BHF320" s="22"/>
      <c r="BHG320" s="22"/>
      <c r="BHH320" s="22"/>
      <c r="BHI320" s="22"/>
      <c r="BHJ320" s="22"/>
      <c r="BHK320" s="22"/>
      <c r="BHL320" s="22"/>
      <c r="BHM320" s="22"/>
      <c r="BHN320" s="22"/>
      <c r="BHO320" s="22"/>
      <c r="BHP320" s="22"/>
      <c r="BHQ320" s="22"/>
      <c r="BHR320" s="22"/>
      <c r="BHS320" s="22"/>
      <c r="BHT320" s="22"/>
      <c r="BHU320" s="22"/>
      <c r="BHV320" s="22"/>
      <c r="BHW320" s="22"/>
      <c r="BHX320" s="22"/>
      <c r="BHY320" s="22"/>
      <c r="BHZ320" s="22"/>
      <c r="BIA320" s="22"/>
      <c r="BIB320" s="22"/>
      <c r="BIC320" s="22"/>
      <c r="BID320" s="22"/>
      <c r="BIE320" s="22"/>
      <c r="BIF320" s="22"/>
      <c r="BIG320" s="22"/>
      <c r="BIH320" s="22"/>
      <c r="BII320" s="22"/>
      <c r="BIJ320" s="22"/>
      <c r="BIK320" s="22"/>
      <c r="BIL320" s="22"/>
      <c r="BIM320" s="22"/>
      <c r="BIN320" s="22"/>
      <c r="BIO320" s="22"/>
      <c r="BIP320" s="22"/>
      <c r="BIQ320" s="22"/>
      <c r="BIR320" s="22"/>
      <c r="BIS320" s="22"/>
      <c r="BIT320" s="22"/>
      <c r="BIU320" s="22"/>
      <c r="BIV320" s="22"/>
      <c r="BIW320" s="22"/>
      <c r="BIX320" s="22"/>
      <c r="BIY320" s="22"/>
      <c r="BIZ320" s="22"/>
      <c r="BJA320" s="22"/>
      <c r="BJB320" s="22"/>
      <c r="BJC320" s="22"/>
      <c r="BJD320" s="22"/>
      <c r="BJE320" s="22"/>
      <c r="BJF320" s="22"/>
      <c r="BJG320" s="22"/>
      <c r="BJH320" s="22"/>
      <c r="BJI320" s="22"/>
      <c r="BJJ320" s="22"/>
      <c r="BJK320" s="22"/>
      <c r="BJL320" s="22"/>
      <c r="BJM320" s="22"/>
      <c r="BJN320" s="22"/>
      <c r="BJO320" s="22"/>
      <c r="BJP320" s="22"/>
      <c r="BJQ320" s="22"/>
      <c r="BJR320" s="22"/>
      <c r="BJS320" s="22"/>
      <c r="BJT320" s="22"/>
      <c r="BJU320" s="22"/>
      <c r="BJV320" s="22"/>
      <c r="BJW320" s="22"/>
      <c r="BJX320" s="22"/>
      <c r="BJY320" s="22"/>
      <c r="BJZ320" s="22"/>
      <c r="BKA320" s="22"/>
      <c r="BKB320" s="22"/>
      <c r="BKC320" s="22"/>
      <c r="BKD320" s="22"/>
      <c r="BKE320" s="22"/>
      <c r="BKF320" s="22"/>
      <c r="BKG320" s="22"/>
      <c r="BKH320" s="22"/>
      <c r="BKI320" s="22"/>
      <c r="BKJ320" s="22"/>
      <c r="BKK320" s="22"/>
      <c r="BKL320" s="22"/>
      <c r="BKM320" s="22"/>
      <c r="BKN320" s="22"/>
      <c r="BKO320" s="22"/>
      <c r="BKP320" s="22"/>
      <c r="BKQ320" s="22"/>
      <c r="BKR320" s="22"/>
      <c r="BKS320" s="22"/>
      <c r="BKT320" s="22"/>
      <c r="BKU320" s="22"/>
      <c r="BKV320" s="22"/>
      <c r="BKW320" s="22"/>
      <c r="BKX320" s="22"/>
      <c r="BKY320" s="22"/>
      <c r="BKZ320" s="22"/>
      <c r="BLA320" s="22"/>
      <c r="BLB320" s="22"/>
      <c r="BLC320" s="22"/>
      <c r="BLD320" s="22"/>
      <c r="BLE320" s="22"/>
      <c r="BLF320" s="22"/>
      <c r="BLG320" s="22"/>
      <c r="BLH320" s="22"/>
      <c r="BLI320" s="22"/>
      <c r="BLJ320" s="22"/>
      <c r="BLK320" s="22"/>
      <c r="BLL320" s="22"/>
      <c r="BLM320" s="22"/>
      <c r="BLN320" s="22"/>
      <c r="BLO320" s="22"/>
      <c r="BLP320" s="22"/>
      <c r="BLQ320" s="22"/>
      <c r="BLR320" s="22"/>
      <c r="BLS320" s="22"/>
      <c r="BLT320" s="22"/>
      <c r="BLU320" s="22"/>
      <c r="BLV320" s="22"/>
      <c r="BLW320" s="22"/>
      <c r="BLX320" s="22"/>
      <c r="BLY320" s="22"/>
      <c r="BLZ320" s="22"/>
      <c r="BMA320" s="22"/>
      <c r="BMB320" s="22"/>
      <c r="BMC320" s="22"/>
      <c r="BMD320" s="22"/>
      <c r="BME320" s="22"/>
      <c r="BMF320" s="22"/>
      <c r="BMG320" s="22"/>
      <c r="BMH320" s="22"/>
      <c r="BMI320" s="22"/>
      <c r="BMJ320" s="22"/>
      <c r="BMK320" s="22"/>
      <c r="BML320" s="22"/>
      <c r="BMM320" s="22"/>
      <c r="BMN320" s="22"/>
      <c r="BMO320" s="22"/>
      <c r="BMP320" s="22"/>
      <c r="BMQ320" s="22"/>
      <c r="BMR320" s="22"/>
      <c r="BMS320" s="22"/>
      <c r="BMT320" s="22"/>
      <c r="BMU320" s="22"/>
      <c r="BMV320" s="22"/>
      <c r="BMW320" s="22"/>
      <c r="BMX320" s="22"/>
      <c r="BMY320" s="22"/>
      <c r="BMZ320" s="22"/>
      <c r="BNA320" s="22"/>
      <c r="BNB320" s="22"/>
      <c r="BNC320" s="22"/>
      <c r="BND320" s="22"/>
      <c r="BNE320" s="22"/>
      <c r="BNF320" s="22"/>
      <c r="BNG320" s="22"/>
      <c r="BNH320" s="22"/>
      <c r="BNI320" s="22"/>
      <c r="BNJ320" s="22"/>
      <c r="BNK320" s="22"/>
      <c r="BNL320" s="22"/>
      <c r="BNM320" s="22"/>
      <c r="BNN320" s="22"/>
      <c r="BNO320" s="22"/>
      <c r="BNP320" s="22"/>
      <c r="BNQ320" s="22"/>
      <c r="BNR320" s="22"/>
      <c r="BNS320" s="22"/>
      <c r="BNT320" s="22"/>
      <c r="BNU320" s="22"/>
      <c r="BNV320" s="22"/>
      <c r="BNW320" s="22"/>
      <c r="BNX320" s="22"/>
      <c r="BNY320" s="22"/>
      <c r="BNZ320" s="22"/>
      <c r="BOA320" s="22"/>
      <c r="BOB320" s="22"/>
      <c r="BOC320" s="22"/>
      <c r="BOD320" s="22"/>
      <c r="BOE320" s="22"/>
      <c r="BOF320" s="22"/>
      <c r="BOG320" s="22"/>
      <c r="BOH320" s="22"/>
      <c r="BOI320" s="22"/>
      <c r="BOJ320" s="22"/>
      <c r="BOK320" s="22"/>
      <c r="BOL320" s="22"/>
      <c r="BOM320" s="22"/>
      <c r="BON320" s="22"/>
      <c r="BOO320" s="22"/>
      <c r="BOP320" s="22"/>
      <c r="BOQ320" s="22"/>
      <c r="BOR320" s="22"/>
      <c r="BOS320" s="22"/>
      <c r="BOT320" s="22"/>
      <c r="BOU320" s="22"/>
      <c r="BOV320" s="22"/>
      <c r="BOW320" s="22"/>
      <c r="BOX320" s="22"/>
      <c r="BOY320" s="22"/>
      <c r="BOZ320" s="22"/>
      <c r="BPA320" s="22"/>
      <c r="BPB320" s="22"/>
      <c r="BPC320" s="22"/>
      <c r="BPD320" s="22"/>
      <c r="BPE320" s="22"/>
      <c r="BPF320" s="22"/>
      <c r="BPG320" s="22"/>
      <c r="BPH320" s="22"/>
      <c r="BPI320" s="22"/>
      <c r="BPJ320" s="22"/>
      <c r="BPK320" s="22"/>
      <c r="BPL320" s="22"/>
      <c r="BPM320" s="22"/>
      <c r="BPN320" s="22"/>
      <c r="BPO320" s="22"/>
      <c r="BPP320" s="22"/>
      <c r="BPQ320" s="22"/>
      <c r="BPR320" s="22"/>
      <c r="BPS320" s="22"/>
      <c r="BPT320" s="22"/>
      <c r="BPU320" s="22"/>
      <c r="BPV320" s="22"/>
      <c r="BPW320" s="22"/>
      <c r="BPX320" s="22"/>
      <c r="BPY320" s="22"/>
      <c r="BPZ320" s="22"/>
      <c r="BQA320" s="22"/>
      <c r="BQB320" s="22"/>
      <c r="BQC320" s="22"/>
      <c r="BQD320" s="22"/>
      <c r="BQE320" s="22"/>
      <c r="BQF320" s="22"/>
      <c r="BQG320" s="22"/>
      <c r="BQH320" s="22"/>
      <c r="BQI320" s="22"/>
      <c r="BQJ320" s="22"/>
      <c r="BQK320" s="22"/>
      <c r="BQL320" s="22"/>
      <c r="BQM320" s="22"/>
      <c r="BQN320" s="22"/>
      <c r="BQO320" s="22"/>
      <c r="BQP320" s="22"/>
      <c r="BQQ320" s="22"/>
      <c r="BQR320" s="22"/>
      <c r="BQS320" s="22"/>
      <c r="BQT320" s="22"/>
      <c r="BQU320" s="22"/>
      <c r="BQV320" s="22"/>
      <c r="BQW320" s="22"/>
      <c r="BQX320" s="22"/>
      <c r="BQY320" s="22"/>
      <c r="BQZ320" s="22"/>
      <c r="BRA320" s="22"/>
      <c r="BRB320" s="22"/>
      <c r="BRC320" s="22"/>
      <c r="BRD320" s="22"/>
      <c r="BRE320" s="22"/>
      <c r="BRF320" s="22"/>
      <c r="BRG320" s="22"/>
      <c r="BRH320" s="22"/>
      <c r="BRI320" s="22"/>
      <c r="BRJ320" s="22"/>
      <c r="BRK320" s="22"/>
      <c r="BRL320" s="22"/>
      <c r="BRM320" s="22"/>
      <c r="BRN320" s="22"/>
      <c r="BRO320" s="22"/>
      <c r="BRP320" s="22"/>
      <c r="BRQ320" s="22"/>
      <c r="BRR320" s="22"/>
      <c r="BRS320" s="22"/>
      <c r="BRT320" s="22"/>
      <c r="BRU320" s="22"/>
      <c r="BRV320" s="22"/>
      <c r="BRW320" s="22"/>
      <c r="BRX320" s="22"/>
      <c r="BRY320" s="22"/>
      <c r="BRZ320" s="22"/>
      <c r="BSA320" s="22"/>
      <c r="BSB320" s="22"/>
      <c r="BSC320" s="22"/>
      <c r="BSD320" s="22"/>
      <c r="BSE320" s="22"/>
      <c r="BSF320" s="22"/>
      <c r="BSG320" s="22"/>
      <c r="BSH320" s="22"/>
      <c r="BSI320" s="22"/>
      <c r="BSJ320" s="22"/>
      <c r="BSK320" s="22"/>
      <c r="BSL320" s="22"/>
      <c r="BSM320" s="22"/>
      <c r="BSN320" s="22"/>
      <c r="BSO320" s="22"/>
      <c r="BSP320" s="22"/>
      <c r="BSQ320" s="22"/>
      <c r="BSR320" s="22"/>
      <c r="BSS320" s="22"/>
      <c r="BST320" s="22"/>
      <c r="BSU320" s="22"/>
      <c r="BSV320" s="22"/>
      <c r="BSW320" s="22"/>
      <c r="BSX320" s="22"/>
      <c r="BSY320" s="22"/>
      <c r="BSZ320" s="22"/>
      <c r="BTA320" s="22"/>
      <c r="BTB320" s="22"/>
      <c r="BTC320" s="22"/>
      <c r="BTD320" s="22"/>
      <c r="BTE320" s="22"/>
      <c r="BTF320" s="22"/>
      <c r="BTG320" s="22"/>
      <c r="BTH320" s="22"/>
      <c r="BTI320" s="22"/>
      <c r="BTJ320" s="22"/>
      <c r="BTK320" s="22"/>
      <c r="BTL320" s="22"/>
      <c r="BTM320" s="22"/>
      <c r="BTN320" s="22"/>
      <c r="BTO320" s="22"/>
      <c r="BTP320" s="22"/>
      <c r="BTQ320" s="22"/>
      <c r="BTR320" s="22"/>
      <c r="BTS320" s="22"/>
      <c r="BTT320" s="22"/>
      <c r="BTU320" s="22"/>
      <c r="BTV320" s="22"/>
      <c r="BTW320" s="22"/>
      <c r="BTX320" s="22"/>
      <c r="BTY320" s="22"/>
      <c r="BTZ320" s="22"/>
      <c r="BUA320" s="22"/>
      <c r="BUB320" s="22"/>
      <c r="BUC320" s="22"/>
      <c r="BUD320" s="22"/>
      <c r="BUE320" s="22"/>
      <c r="BUF320" s="22"/>
      <c r="BUG320" s="22"/>
      <c r="BUH320" s="22"/>
      <c r="BUI320" s="22"/>
      <c r="BUJ320" s="22"/>
      <c r="BUK320" s="22"/>
      <c r="BUL320" s="22"/>
      <c r="BUM320" s="22"/>
      <c r="BUN320" s="22"/>
      <c r="BUO320" s="22"/>
      <c r="BUP320" s="22"/>
      <c r="BUQ320" s="22"/>
      <c r="BUR320" s="22"/>
      <c r="BUS320" s="22"/>
      <c r="BUT320" s="22"/>
      <c r="BUU320" s="22"/>
      <c r="BUV320" s="22"/>
      <c r="BUW320" s="22"/>
      <c r="BUX320" s="22"/>
      <c r="BUY320" s="22"/>
      <c r="BUZ320" s="22"/>
      <c r="BVA320" s="22"/>
      <c r="BVB320" s="22"/>
      <c r="BVC320" s="22"/>
      <c r="BVD320" s="22"/>
      <c r="BVE320" s="22"/>
      <c r="BVF320" s="22"/>
      <c r="BVG320" s="22"/>
      <c r="BVH320" s="22"/>
      <c r="BVI320" s="22"/>
      <c r="BVJ320" s="22"/>
      <c r="BVK320" s="22"/>
      <c r="BVL320" s="22"/>
      <c r="BVM320" s="22"/>
      <c r="BVN320" s="22"/>
      <c r="BVO320" s="22"/>
      <c r="BVP320" s="22"/>
      <c r="BVQ320" s="22"/>
      <c r="BVR320" s="22"/>
      <c r="BVS320" s="22"/>
      <c r="BVT320" s="22"/>
      <c r="BVU320" s="22"/>
      <c r="BVV320" s="22"/>
      <c r="BVW320" s="22"/>
      <c r="BVX320" s="22"/>
      <c r="BVY320" s="22"/>
      <c r="BVZ320" s="22"/>
      <c r="BWA320" s="22"/>
      <c r="BWB320" s="22"/>
      <c r="BWC320" s="22"/>
      <c r="BWD320" s="22"/>
      <c r="BWE320" s="22"/>
      <c r="BWF320" s="22"/>
      <c r="BWG320" s="22"/>
      <c r="BWH320" s="22"/>
      <c r="BWI320" s="22"/>
      <c r="BWJ320" s="22"/>
      <c r="BWK320" s="22"/>
      <c r="BWL320" s="22"/>
      <c r="BWM320" s="22"/>
      <c r="BWN320" s="22"/>
      <c r="BWO320" s="22"/>
      <c r="BWP320" s="22"/>
      <c r="BWQ320" s="22"/>
      <c r="BWR320" s="22"/>
      <c r="BWS320" s="22"/>
      <c r="BWT320" s="22"/>
      <c r="BWU320" s="22"/>
      <c r="BWV320" s="22"/>
      <c r="BWW320" s="22"/>
      <c r="BWX320" s="22"/>
      <c r="BWY320" s="22"/>
      <c r="BWZ320" s="22"/>
      <c r="BXA320" s="22"/>
      <c r="BXB320" s="22"/>
      <c r="BXC320" s="22"/>
      <c r="BXD320" s="22"/>
      <c r="BXE320" s="22"/>
      <c r="BXF320" s="22"/>
      <c r="BXG320" s="22"/>
      <c r="BXH320" s="22"/>
      <c r="BXI320" s="22"/>
      <c r="BXJ320" s="22"/>
      <c r="BXK320" s="22"/>
      <c r="BXL320" s="22"/>
      <c r="BXM320" s="22"/>
      <c r="BXN320" s="22"/>
      <c r="BXO320" s="22"/>
      <c r="BXP320" s="22"/>
      <c r="BXQ320" s="22"/>
      <c r="BXR320" s="22"/>
      <c r="BXS320" s="22"/>
      <c r="BXT320" s="22"/>
      <c r="BXU320" s="22"/>
      <c r="BXV320" s="22"/>
      <c r="BXW320" s="22"/>
      <c r="BXX320" s="22"/>
      <c r="BXY320" s="22"/>
      <c r="BXZ320" s="22"/>
      <c r="BYA320" s="22"/>
      <c r="BYB320" s="22"/>
      <c r="BYC320" s="22"/>
      <c r="BYD320" s="22"/>
      <c r="BYE320" s="22"/>
      <c r="BYF320" s="22"/>
      <c r="BYG320" s="22"/>
      <c r="BYH320" s="22"/>
      <c r="BYI320" s="22"/>
      <c r="BYJ320" s="22"/>
      <c r="BYK320" s="22"/>
      <c r="BYL320" s="22"/>
      <c r="BYM320" s="22"/>
      <c r="BYN320" s="22"/>
      <c r="BYO320" s="22"/>
      <c r="BYP320" s="22"/>
      <c r="BYQ320" s="22"/>
      <c r="BYR320" s="22"/>
      <c r="BYS320" s="22"/>
      <c r="BYT320" s="22"/>
      <c r="BYU320" s="22"/>
      <c r="BYV320" s="22"/>
      <c r="BYW320" s="22"/>
      <c r="BYX320" s="22"/>
      <c r="BYY320" s="22"/>
      <c r="BYZ320" s="22"/>
      <c r="BZA320" s="22"/>
      <c r="BZB320" s="22"/>
      <c r="BZC320" s="22"/>
      <c r="BZD320" s="22"/>
      <c r="BZE320" s="22"/>
      <c r="BZF320" s="22"/>
      <c r="BZG320" s="22"/>
      <c r="BZH320" s="22"/>
      <c r="BZI320" s="22"/>
      <c r="BZJ320" s="22"/>
      <c r="BZK320" s="22"/>
      <c r="BZL320" s="22"/>
      <c r="BZM320" s="22"/>
      <c r="BZN320" s="22"/>
      <c r="BZO320" s="22"/>
      <c r="BZP320" s="22"/>
      <c r="BZQ320" s="22"/>
      <c r="BZR320" s="22"/>
      <c r="BZS320" s="22"/>
      <c r="BZT320" s="22"/>
      <c r="BZU320" s="22"/>
      <c r="BZV320" s="22"/>
      <c r="BZW320" s="22"/>
      <c r="BZX320" s="22"/>
      <c r="BZY320" s="22"/>
      <c r="BZZ320" s="22"/>
      <c r="CAA320" s="22"/>
      <c r="CAB320" s="22"/>
      <c r="CAC320" s="22"/>
      <c r="CAD320" s="22"/>
      <c r="CAE320" s="22"/>
      <c r="CAF320" s="22"/>
      <c r="CAG320" s="22"/>
      <c r="CAH320" s="22"/>
      <c r="CAI320" s="22"/>
      <c r="CAJ320" s="22"/>
      <c r="CAK320" s="22"/>
      <c r="CAL320" s="22"/>
      <c r="CAM320" s="22"/>
      <c r="CAN320" s="22"/>
      <c r="CAO320" s="22"/>
      <c r="CAP320" s="22"/>
      <c r="CAQ320" s="22"/>
      <c r="CAR320" s="22"/>
      <c r="CAS320" s="22"/>
      <c r="CAT320" s="22"/>
      <c r="CAU320" s="22"/>
      <c r="CAV320" s="22"/>
      <c r="CAW320" s="22"/>
      <c r="CAX320" s="22"/>
      <c r="CAY320" s="22"/>
      <c r="CAZ320" s="22"/>
      <c r="CBA320" s="22"/>
      <c r="CBB320" s="22"/>
      <c r="CBC320" s="22"/>
      <c r="CBD320" s="22"/>
      <c r="CBE320" s="22"/>
      <c r="CBF320" s="22"/>
      <c r="CBG320" s="22"/>
      <c r="CBH320" s="22"/>
      <c r="CBI320" s="22"/>
      <c r="CBJ320" s="22"/>
      <c r="CBK320" s="22"/>
      <c r="CBL320" s="22"/>
      <c r="CBM320" s="22"/>
      <c r="CBN320" s="22"/>
      <c r="CBO320" s="22"/>
      <c r="CBP320" s="22"/>
      <c r="CBQ320" s="22"/>
      <c r="CBR320" s="22"/>
      <c r="CBS320" s="22"/>
      <c r="CBT320" s="22"/>
      <c r="CBU320" s="22"/>
      <c r="CBV320" s="22"/>
      <c r="CBW320" s="22"/>
      <c r="CBX320" s="22"/>
      <c r="CBY320" s="22"/>
      <c r="CBZ320" s="22"/>
      <c r="CCA320" s="22"/>
      <c r="CCB320" s="22"/>
      <c r="CCC320" s="22"/>
      <c r="CCD320" s="22"/>
      <c r="CCE320" s="22"/>
      <c r="CCF320" s="22"/>
      <c r="CCG320" s="22"/>
      <c r="CCH320" s="22"/>
      <c r="CCI320" s="22"/>
      <c r="CCJ320" s="22"/>
      <c r="CCK320" s="22"/>
      <c r="CCL320" s="22"/>
      <c r="CCM320" s="22"/>
      <c r="CCN320" s="22"/>
      <c r="CCO320" s="22"/>
      <c r="CCP320" s="22"/>
      <c r="CCQ320" s="22"/>
      <c r="CCR320" s="22"/>
      <c r="CCS320" s="22"/>
      <c r="CCT320" s="22"/>
      <c r="CCU320" s="22"/>
      <c r="CCV320" s="22"/>
      <c r="CCW320" s="22"/>
      <c r="CCX320" s="22"/>
      <c r="CCY320" s="22"/>
      <c r="CCZ320" s="22"/>
      <c r="CDA320" s="22"/>
      <c r="CDB320" s="22"/>
      <c r="CDC320" s="22"/>
      <c r="CDD320" s="22"/>
      <c r="CDE320" s="22"/>
      <c r="CDF320" s="22"/>
      <c r="CDG320" s="22"/>
      <c r="CDH320" s="22"/>
      <c r="CDI320" s="22"/>
      <c r="CDJ320" s="22"/>
      <c r="CDK320" s="22"/>
      <c r="CDL320" s="22"/>
      <c r="CDM320" s="22"/>
      <c r="CDN320" s="22"/>
      <c r="CDO320" s="22"/>
      <c r="CDP320" s="22"/>
      <c r="CDQ320" s="22"/>
      <c r="CDR320" s="22"/>
      <c r="CDS320" s="22"/>
      <c r="CDT320" s="22"/>
      <c r="CDU320" s="22"/>
      <c r="CDV320" s="22"/>
      <c r="CDW320" s="22"/>
      <c r="CDX320" s="22"/>
      <c r="CDY320" s="22"/>
      <c r="CDZ320" s="22"/>
      <c r="CEA320" s="22"/>
      <c r="CEB320" s="22"/>
      <c r="CEC320" s="22"/>
      <c r="CED320" s="22"/>
      <c r="CEE320" s="22"/>
      <c r="CEF320" s="22"/>
      <c r="CEG320" s="22"/>
      <c r="CEH320" s="22"/>
      <c r="CEI320" s="22"/>
      <c r="CEJ320" s="22"/>
      <c r="CEK320" s="22"/>
      <c r="CEL320" s="22"/>
      <c r="CEM320" s="22"/>
      <c r="CEN320" s="22"/>
      <c r="CEO320" s="22"/>
      <c r="CEP320" s="22"/>
      <c r="CEQ320" s="22"/>
      <c r="CER320" s="22"/>
      <c r="CES320" s="22"/>
      <c r="CET320" s="22"/>
      <c r="CEU320" s="22"/>
      <c r="CEV320" s="22"/>
      <c r="CEW320" s="22"/>
      <c r="CEX320" s="22"/>
      <c r="CEY320" s="22"/>
      <c r="CEZ320" s="22"/>
      <c r="CFA320" s="22"/>
      <c r="CFB320" s="22"/>
      <c r="CFC320" s="22"/>
      <c r="CFD320" s="22"/>
      <c r="CFE320" s="22"/>
      <c r="CFF320" s="22"/>
      <c r="CFG320" s="22"/>
      <c r="CFH320" s="22"/>
      <c r="CFI320" s="22"/>
      <c r="CFJ320" s="22"/>
      <c r="CFK320" s="22"/>
      <c r="CFL320" s="22"/>
      <c r="CFM320" s="22"/>
      <c r="CFN320" s="22"/>
      <c r="CFO320" s="22"/>
      <c r="CFP320" s="22"/>
      <c r="CFQ320" s="22"/>
      <c r="CFR320" s="22"/>
      <c r="CFS320" s="22"/>
      <c r="CFT320" s="22"/>
      <c r="CFU320" s="22"/>
      <c r="CFV320" s="22"/>
      <c r="CFW320" s="22"/>
      <c r="CFX320" s="22"/>
      <c r="CFY320" s="22"/>
      <c r="CFZ320" s="22"/>
      <c r="CGA320" s="22"/>
      <c r="CGB320" s="22"/>
      <c r="CGC320" s="22"/>
      <c r="CGD320" s="22"/>
      <c r="CGE320" s="22"/>
      <c r="CGF320" s="22"/>
      <c r="CGG320" s="22"/>
      <c r="CGH320" s="22"/>
      <c r="CGI320" s="22"/>
      <c r="CGJ320" s="22"/>
      <c r="CGK320" s="22"/>
      <c r="CGL320" s="22"/>
      <c r="CGM320" s="22"/>
      <c r="CGN320" s="22"/>
      <c r="CGO320" s="22"/>
      <c r="CGP320" s="22"/>
      <c r="CGQ320" s="22"/>
      <c r="CGR320" s="22"/>
      <c r="CGS320" s="22"/>
      <c r="CGT320" s="22"/>
      <c r="CGU320" s="22"/>
      <c r="CGV320" s="22"/>
      <c r="CGW320" s="22"/>
      <c r="CGX320" s="22"/>
      <c r="CGY320" s="22"/>
      <c r="CGZ320" s="22"/>
      <c r="CHA320" s="22"/>
      <c r="CHB320" s="22"/>
      <c r="CHC320" s="22"/>
      <c r="CHD320" s="22"/>
      <c r="CHE320" s="22"/>
      <c r="CHF320" s="22"/>
      <c r="CHG320" s="22"/>
      <c r="CHH320" s="22"/>
      <c r="CHI320" s="22"/>
      <c r="CHJ320" s="22"/>
      <c r="CHK320" s="22"/>
      <c r="CHL320" s="22"/>
      <c r="CHM320" s="22"/>
      <c r="CHN320" s="22"/>
      <c r="CHO320" s="22"/>
      <c r="CHP320" s="22"/>
      <c r="CHQ320" s="22"/>
      <c r="CHR320" s="22"/>
      <c r="CHS320" s="22"/>
      <c r="CHT320" s="22"/>
      <c r="CHU320" s="22"/>
      <c r="CHV320" s="22"/>
      <c r="CHW320" s="22"/>
      <c r="CHX320" s="22"/>
      <c r="CHY320" s="22"/>
      <c r="CHZ320" s="22"/>
      <c r="CIA320" s="22"/>
      <c r="CIB320" s="22"/>
      <c r="CIC320" s="22"/>
      <c r="CID320" s="22"/>
      <c r="CIE320" s="22"/>
      <c r="CIF320" s="22"/>
      <c r="CIG320" s="22"/>
      <c r="CIH320" s="22"/>
      <c r="CII320" s="22"/>
      <c r="CIJ320" s="22"/>
      <c r="CIK320" s="22"/>
      <c r="CIL320" s="22"/>
      <c r="CIM320" s="22"/>
      <c r="CIN320" s="22"/>
      <c r="CIO320" s="22"/>
      <c r="CIP320" s="22"/>
      <c r="CIQ320" s="22"/>
      <c r="CIR320" s="22"/>
      <c r="CIS320" s="22"/>
      <c r="CIT320" s="22"/>
      <c r="CIU320" s="22"/>
      <c r="CIV320" s="22"/>
      <c r="CIW320" s="22"/>
      <c r="CIX320" s="22"/>
      <c r="CIY320" s="22"/>
      <c r="CIZ320" s="22"/>
      <c r="CJA320" s="22"/>
      <c r="CJB320" s="22"/>
      <c r="CJC320" s="22"/>
      <c r="CJD320" s="22"/>
      <c r="CJE320" s="22"/>
      <c r="CJF320" s="22"/>
      <c r="CJG320" s="22"/>
      <c r="CJH320" s="22"/>
      <c r="CJI320" s="22"/>
      <c r="CJJ320" s="22"/>
      <c r="CJK320" s="22"/>
      <c r="CJL320" s="22"/>
      <c r="CJM320" s="22"/>
      <c r="CJN320" s="22"/>
      <c r="CJO320" s="22"/>
      <c r="CJP320" s="22"/>
      <c r="CJQ320" s="22"/>
      <c r="CJR320" s="22"/>
      <c r="CJS320" s="22"/>
      <c r="CJT320" s="22"/>
      <c r="CJU320" s="22"/>
      <c r="CJV320" s="22"/>
      <c r="CJW320" s="22"/>
      <c r="CJX320" s="22"/>
      <c r="CJY320" s="22"/>
      <c r="CJZ320" s="22"/>
      <c r="CKA320" s="22"/>
      <c r="CKB320" s="22"/>
      <c r="CKC320" s="22"/>
      <c r="CKD320" s="22"/>
      <c r="CKE320" s="22"/>
      <c r="CKF320" s="22"/>
      <c r="CKG320" s="22"/>
      <c r="CKH320" s="22"/>
      <c r="CKI320" s="22"/>
      <c r="CKJ320" s="22"/>
      <c r="CKK320" s="22"/>
      <c r="CKL320" s="22"/>
      <c r="CKM320" s="22"/>
      <c r="CKN320" s="22"/>
      <c r="CKO320" s="22"/>
      <c r="CKP320" s="22"/>
      <c r="CKQ320" s="22"/>
      <c r="CKR320" s="22"/>
      <c r="CKS320" s="22"/>
      <c r="CKT320" s="22"/>
      <c r="CKU320" s="22"/>
      <c r="CKV320" s="22"/>
      <c r="CKW320" s="22"/>
      <c r="CKX320" s="22"/>
      <c r="CKY320" s="22"/>
      <c r="CKZ320" s="22"/>
      <c r="CLA320" s="22"/>
      <c r="CLB320" s="22"/>
      <c r="CLC320" s="22"/>
      <c r="CLD320" s="22"/>
      <c r="CLE320" s="22"/>
      <c r="CLF320" s="22"/>
      <c r="CLG320" s="22"/>
      <c r="CLH320" s="22"/>
      <c r="CLI320" s="22"/>
      <c r="CLJ320" s="22"/>
      <c r="CLK320" s="22"/>
      <c r="CLL320" s="22"/>
      <c r="CLM320" s="22"/>
      <c r="CLN320" s="22"/>
      <c r="CLO320" s="22"/>
      <c r="CLP320" s="22"/>
      <c r="CLQ320" s="22"/>
      <c r="CLR320" s="22"/>
      <c r="CLS320" s="22"/>
      <c r="CLT320" s="22"/>
      <c r="CLU320" s="22"/>
      <c r="CLV320" s="22"/>
      <c r="CLW320" s="22"/>
      <c r="CLX320" s="22"/>
      <c r="CLY320" s="22"/>
      <c r="CLZ320" s="22"/>
      <c r="CMA320" s="22"/>
      <c r="CMB320" s="22"/>
      <c r="CMC320" s="22"/>
      <c r="CMD320" s="22"/>
      <c r="CME320" s="22"/>
      <c r="CMF320" s="22"/>
      <c r="CMG320" s="22"/>
      <c r="CMH320" s="22"/>
      <c r="CMI320" s="22"/>
      <c r="CMJ320" s="22"/>
      <c r="CMK320" s="22"/>
      <c r="CML320" s="22"/>
      <c r="CMM320" s="22"/>
      <c r="CMN320" s="22"/>
      <c r="CMO320" s="22"/>
      <c r="CMP320" s="22"/>
      <c r="CMQ320" s="22"/>
      <c r="CMR320" s="22"/>
      <c r="CMS320" s="22"/>
      <c r="CMT320" s="22"/>
      <c r="CMU320" s="22"/>
      <c r="CMV320" s="22"/>
      <c r="CMW320" s="22"/>
      <c r="CMX320" s="22"/>
      <c r="CMY320" s="22"/>
      <c r="CMZ320" s="22"/>
      <c r="CNA320" s="22"/>
      <c r="CNB320" s="22"/>
      <c r="CNC320" s="22"/>
      <c r="CND320" s="22"/>
      <c r="CNE320" s="22"/>
      <c r="CNF320" s="22"/>
      <c r="CNG320" s="22"/>
      <c r="CNH320" s="22"/>
      <c r="CNI320" s="22"/>
      <c r="CNJ320" s="22"/>
      <c r="CNK320" s="22"/>
      <c r="CNL320" s="22"/>
      <c r="CNM320" s="22"/>
      <c r="CNN320" s="22"/>
      <c r="CNO320" s="22"/>
      <c r="CNP320" s="22"/>
      <c r="CNQ320" s="22"/>
      <c r="CNR320" s="22"/>
      <c r="CNS320" s="22"/>
      <c r="CNT320" s="22"/>
      <c r="CNU320" s="22"/>
      <c r="CNV320" s="22"/>
      <c r="CNW320" s="22"/>
      <c r="CNX320" s="22"/>
      <c r="CNY320" s="22"/>
      <c r="CNZ320" s="22"/>
      <c r="COA320" s="22"/>
      <c r="COB320" s="22"/>
      <c r="COC320" s="22"/>
      <c r="COD320" s="22"/>
      <c r="COE320" s="22"/>
      <c r="COF320" s="22"/>
      <c r="COG320" s="22"/>
      <c r="COH320" s="22"/>
      <c r="COI320" s="22"/>
      <c r="COJ320" s="22"/>
      <c r="COK320" s="22"/>
      <c r="COL320" s="22"/>
      <c r="COM320" s="22"/>
      <c r="CON320" s="22"/>
      <c r="COO320" s="22"/>
      <c r="COP320" s="22"/>
      <c r="COQ320" s="22"/>
      <c r="COR320" s="22"/>
      <c r="COS320" s="22"/>
      <c r="COT320" s="22"/>
      <c r="COU320" s="22"/>
      <c r="COV320" s="22"/>
      <c r="COW320" s="22"/>
      <c r="COX320" s="22"/>
      <c r="COY320" s="22"/>
      <c r="COZ320" s="22"/>
      <c r="CPA320" s="22"/>
      <c r="CPB320" s="22"/>
      <c r="CPC320" s="22"/>
      <c r="CPD320" s="22"/>
      <c r="CPE320" s="22"/>
      <c r="CPF320" s="22"/>
      <c r="CPG320" s="22"/>
      <c r="CPH320" s="22"/>
      <c r="CPI320" s="22"/>
      <c r="CPJ320" s="22"/>
      <c r="CPK320" s="22"/>
      <c r="CPL320" s="22"/>
      <c r="CPM320" s="22"/>
      <c r="CPN320" s="22"/>
      <c r="CPO320" s="22"/>
      <c r="CPP320" s="22"/>
      <c r="CPQ320" s="22"/>
      <c r="CPR320" s="22"/>
      <c r="CPS320" s="22"/>
      <c r="CPT320" s="22"/>
      <c r="CPU320" s="22"/>
      <c r="CPV320" s="22"/>
      <c r="CPW320" s="22"/>
      <c r="CPX320" s="22"/>
      <c r="CPY320" s="22"/>
      <c r="CPZ320" s="22"/>
      <c r="CQA320" s="22"/>
      <c r="CQB320" s="22"/>
      <c r="CQC320" s="22"/>
      <c r="CQD320" s="22"/>
      <c r="CQE320" s="22"/>
      <c r="CQF320" s="22"/>
      <c r="CQG320" s="22"/>
      <c r="CQH320" s="22"/>
      <c r="CQI320" s="22"/>
      <c r="CQJ320" s="22"/>
      <c r="CQK320" s="22"/>
      <c r="CQL320" s="22"/>
      <c r="CQM320" s="22"/>
      <c r="CQN320" s="22"/>
      <c r="CQO320" s="22"/>
      <c r="CQP320" s="22"/>
      <c r="CQQ320" s="22"/>
      <c r="CQR320" s="22"/>
      <c r="CQS320" s="22"/>
      <c r="CQT320" s="22"/>
      <c r="CQU320" s="22"/>
      <c r="CQV320" s="22"/>
      <c r="CQW320" s="22"/>
      <c r="CQX320" s="22"/>
      <c r="CQY320" s="22"/>
      <c r="CQZ320" s="22"/>
      <c r="CRA320" s="22"/>
      <c r="CRB320" s="22"/>
      <c r="CRC320" s="22"/>
      <c r="CRD320" s="22"/>
      <c r="CRE320" s="22"/>
      <c r="CRF320" s="22"/>
      <c r="CRG320" s="22"/>
      <c r="CRH320" s="22"/>
      <c r="CRI320" s="22"/>
      <c r="CRJ320" s="22"/>
      <c r="CRK320" s="22"/>
      <c r="CRL320" s="22"/>
      <c r="CRM320" s="22"/>
      <c r="CRN320" s="22"/>
      <c r="CRO320" s="22"/>
      <c r="CRP320" s="22"/>
      <c r="CRQ320" s="22"/>
      <c r="CRR320" s="22"/>
      <c r="CRS320" s="22"/>
      <c r="CRT320" s="22"/>
      <c r="CRU320" s="22"/>
      <c r="CRV320" s="22"/>
      <c r="CRW320" s="22"/>
      <c r="CRX320" s="22"/>
      <c r="CRY320" s="22"/>
      <c r="CRZ320" s="22"/>
      <c r="CSA320" s="22"/>
      <c r="CSB320" s="22"/>
      <c r="CSC320" s="22"/>
      <c r="CSD320" s="22"/>
      <c r="CSE320" s="22"/>
      <c r="CSF320" s="22"/>
      <c r="CSG320" s="22"/>
      <c r="CSH320" s="22"/>
      <c r="CSI320" s="22"/>
      <c r="CSJ320" s="22"/>
      <c r="CSK320" s="22"/>
      <c r="CSL320" s="22"/>
      <c r="CSM320" s="22"/>
      <c r="CSN320" s="22"/>
      <c r="CSO320" s="22"/>
      <c r="CSP320" s="22"/>
      <c r="CSQ320" s="22"/>
      <c r="CSR320" s="22"/>
      <c r="CSS320" s="22"/>
      <c r="CST320" s="22"/>
      <c r="CSU320" s="22"/>
      <c r="CSV320" s="22"/>
      <c r="CSW320" s="22"/>
      <c r="CSX320" s="22"/>
      <c r="CSY320" s="22"/>
      <c r="CSZ320" s="22"/>
      <c r="CTA320" s="22"/>
      <c r="CTB320" s="22"/>
      <c r="CTC320" s="22"/>
      <c r="CTD320" s="22"/>
      <c r="CTE320" s="22"/>
      <c r="CTF320" s="22"/>
      <c r="CTG320" s="22"/>
      <c r="CTH320" s="22"/>
      <c r="CTI320" s="22"/>
      <c r="CTJ320" s="22"/>
      <c r="CTK320" s="22"/>
      <c r="CTL320" s="22"/>
      <c r="CTM320" s="22"/>
      <c r="CTN320" s="22"/>
      <c r="CTO320" s="22"/>
      <c r="CTP320" s="22"/>
      <c r="CTQ320" s="22"/>
      <c r="CTR320" s="22"/>
      <c r="CTS320" s="22"/>
      <c r="CTT320" s="22"/>
      <c r="CTU320" s="22"/>
      <c r="CTV320" s="22"/>
      <c r="CTW320" s="22"/>
      <c r="CTX320" s="22"/>
      <c r="CTY320" s="22"/>
      <c r="CTZ320" s="22"/>
      <c r="CUA320" s="22"/>
      <c r="CUB320" s="22"/>
      <c r="CUC320" s="22"/>
      <c r="CUD320" s="22"/>
      <c r="CUE320" s="22"/>
      <c r="CUF320" s="22"/>
      <c r="CUG320" s="22"/>
      <c r="CUH320" s="22"/>
      <c r="CUI320" s="22"/>
      <c r="CUJ320" s="22"/>
      <c r="CUK320" s="22"/>
      <c r="CUL320" s="22"/>
      <c r="CUM320" s="22"/>
      <c r="CUN320" s="22"/>
      <c r="CUO320" s="22"/>
      <c r="CUP320" s="22"/>
      <c r="CUQ320" s="22"/>
      <c r="CUR320" s="22"/>
      <c r="CUS320" s="22"/>
      <c r="CUT320" s="22"/>
      <c r="CUU320" s="22"/>
      <c r="CUV320" s="22"/>
      <c r="CUW320" s="22"/>
      <c r="CUX320" s="22"/>
      <c r="CUY320" s="22"/>
      <c r="CUZ320" s="22"/>
      <c r="CVA320" s="22"/>
      <c r="CVB320" s="22"/>
      <c r="CVC320" s="22"/>
      <c r="CVD320" s="22"/>
      <c r="CVE320" s="22"/>
      <c r="CVF320" s="22"/>
      <c r="CVG320" s="22"/>
      <c r="CVH320" s="22"/>
      <c r="CVI320" s="22"/>
      <c r="CVJ320" s="22"/>
      <c r="CVK320" s="22"/>
      <c r="CVL320" s="22"/>
      <c r="CVM320" s="22"/>
      <c r="CVN320" s="22"/>
      <c r="CVO320" s="22"/>
      <c r="CVP320" s="22"/>
      <c r="CVQ320" s="22"/>
      <c r="CVR320" s="22"/>
      <c r="CVS320" s="22"/>
      <c r="CVT320" s="22"/>
      <c r="CVU320" s="22"/>
      <c r="CVV320" s="22"/>
      <c r="CVW320" s="22"/>
      <c r="CVX320" s="22"/>
      <c r="CVY320" s="22"/>
      <c r="CVZ320" s="22"/>
      <c r="CWA320" s="22"/>
      <c r="CWB320" s="22"/>
      <c r="CWC320" s="22"/>
      <c r="CWD320" s="22"/>
      <c r="CWE320" s="22"/>
      <c r="CWF320" s="22"/>
      <c r="CWG320" s="22"/>
      <c r="CWH320" s="22"/>
      <c r="CWI320" s="22"/>
      <c r="CWJ320" s="22"/>
      <c r="CWK320" s="22"/>
      <c r="CWL320" s="22"/>
      <c r="CWM320" s="22"/>
      <c r="CWN320" s="22"/>
      <c r="CWO320" s="22"/>
      <c r="CWP320" s="22"/>
      <c r="CWQ320" s="22"/>
      <c r="CWR320" s="22"/>
      <c r="CWS320" s="22"/>
      <c r="CWT320" s="22"/>
      <c r="CWU320" s="22"/>
      <c r="CWV320" s="22"/>
      <c r="CWW320" s="22"/>
      <c r="CWX320" s="22"/>
      <c r="CWY320" s="22"/>
      <c r="CWZ320" s="22"/>
      <c r="CXA320" s="22"/>
      <c r="CXB320" s="22"/>
      <c r="CXC320" s="22"/>
      <c r="CXD320" s="22"/>
      <c r="CXE320" s="22"/>
      <c r="CXF320" s="22"/>
      <c r="CXG320" s="22"/>
      <c r="CXH320" s="22"/>
      <c r="CXI320" s="22"/>
      <c r="CXJ320" s="22"/>
      <c r="CXK320" s="22"/>
      <c r="CXL320" s="22"/>
      <c r="CXM320" s="22"/>
      <c r="CXN320" s="22"/>
      <c r="CXO320" s="22"/>
      <c r="CXP320" s="22"/>
      <c r="CXQ320" s="22"/>
      <c r="CXR320" s="22"/>
      <c r="CXS320" s="22"/>
      <c r="CXT320" s="22"/>
      <c r="CXU320" s="22"/>
      <c r="CXV320" s="22"/>
      <c r="CXW320" s="22"/>
      <c r="CXX320" s="22"/>
      <c r="CXY320" s="22"/>
      <c r="CXZ320" s="22"/>
      <c r="CYA320" s="22"/>
      <c r="CYB320" s="22"/>
      <c r="CYC320" s="22"/>
      <c r="CYD320" s="22"/>
      <c r="CYE320" s="22"/>
      <c r="CYF320" s="22"/>
      <c r="CYG320" s="22"/>
      <c r="CYH320" s="22"/>
      <c r="CYI320" s="22"/>
      <c r="CYJ320" s="22"/>
      <c r="CYK320" s="22"/>
      <c r="CYL320" s="22"/>
      <c r="CYM320" s="22"/>
      <c r="CYN320" s="22"/>
      <c r="CYO320" s="22"/>
      <c r="CYP320" s="22"/>
      <c r="CYQ320" s="22"/>
      <c r="CYR320" s="22"/>
      <c r="CYS320" s="22"/>
      <c r="CYT320" s="22"/>
      <c r="CYU320" s="22"/>
      <c r="CYV320" s="22"/>
      <c r="CYW320" s="22"/>
      <c r="CYX320" s="22"/>
      <c r="CYY320" s="22"/>
      <c r="CYZ320" s="22"/>
      <c r="CZA320" s="22"/>
      <c r="CZB320" s="22"/>
      <c r="CZC320" s="22"/>
      <c r="CZD320" s="22"/>
      <c r="CZE320" s="22"/>
      <c r="CZF320" s="22"/>
      <c r="CZG320" s="22"/>
      <c r="CZH320" s="22"/>
      <c r="CZI320" s="22"/>
      <c r="CZJ320" s="22"/>
      <c r="CZK320" s="22"/>
      <c r="CZL320" s="22"/>
      <c r="CZM320" s="22"/>
      <c r="CZN320" s="22"/>
      <c r="CZO320" s="22"/>
      <c r="CZP320" s="22"/>
      <c r="CZQ320" s="22"/>
      <c r="CZR320" s="22"/>
      <c r="CZS320" s="22"/>
      <c r="CZT320" s="22"/>
      <c r="CZU320" s="22"/>
      <c r="CZV320" s="22"/>
      <c r="CZW320" s="22"/>
      <c r="CZX320" s="22"/>
      <c r="CZY320" s="22"/>
      <c r="CZZ320" s="22"/>
      <c r="DAA320" s="22"/>
      <c r="DAB320" s="22"/>
      <c r="DAC320" s="22"/>
      <c r="DAD320" s="22"/>
      <c r="DAE320" s="22"/>
      <c r="DAF320" s="22"/>
      <c r="DAG320" s="22"/>
      <c r="DAH320" s="22"/>
      <c r="DAI320" s="22"/>
      <c r="DAJ320" s="22"/>
      <c r="DAK320" s="22"/>
      <c r="DAL320" s="22"/>
      <c r="DAM320" s="22"/>
      <c r="DAN320" s="22"/>
      <c r="DAO320" s="22"/>
      <c r="DAP320" s="22"/>
      <c r="DAQ320" s="22"/>
      <c r="DAR320" s="22"/>
      <c r="DAS320" s="22"/>
      <c r="DAT320" s="22"/>
      <c r="DAU320" s="22"/>
      <c r="DAV320" s="22"/>
      <c r="DAW320" s="22"/>
      <c r="DAX320" s="22"/>
      <c r="DAY320" s="22"/>
      <c r="DAZ320" s="22"/>
      <c r="DBA320" s="22"/>
      <c r="DBB320" s="22"/>
      <c r="DBC320" s="22"/>
      <c r="DBD320" s="22"/>
      <c r="DBE320" s="22"/>
      <c r="DBF320" s="22"/>
      <c r="DBG320" s="22"/>
      <c r="DBH320" s="22"/>
      <c r="DBI320" s="22"/>
      <c r="DBJ320" s="22"/>
      <c r="DBK320" s="22"/>
      <c r="DBL320" s="22"/>
      <c r="DBM320" s="22"/>
      <c r="DBN320" s="22"/>
      <c r="DBO320" s="22"/>
      <c r="DBP320" s="22"/>
      <c r="DBQ320" s="22"/>
      <c r="DBR320" s="22"/>
      <c r="DBS320" s="22"/>
      <c r="DBT320" s="22"/>
      <c r="DBU320" s="22"/>
      <c r="DBV320" s="22"/>
      <c r="DBW320" s="22"/>
      <c r="DBX320" s="22"/>
      <c r="DBY320" s="22"/>
      <c r="DBZ320" s="22"/>
      <c r="DCA320" s="22"/>
      <c r="DCB320" s="22"/>
      <c r="DCC320" s="22"/>
      <c r="DCD320" s="22"/>
      <c r="DCE320" s="22"/>
      <c r="DCF320" s="22"/>
      <c r="DCG320" s="22"/>
      <c r="DCH320" s="22"/>
      <c r="DCI320" s="22"/>
      <c r="DCJ320" s="22"/>
      <c r="DCK320" s="22"/>
      <c r="DCL320" s="22"/>
      <c r="DCM320" s="22"/>
      <c r="DCN320" s="22"/>
      <c r="DCO320" s="22"/>
      <c r="DCP320" s="22"/>
      <c r="DCQ320" s="22"/>
      <c r="DCR320" s="22"/>
      <c r="DCS320" s="22"/>
      <c r="DCT320" s="22"/>
      <c r="DCU320" s="22"/>
      <c r="DCV320" s="22"/>
      <c r="DCW320" s="22"/>
      <c r="DCX320" s="22"/>
      <c r="DCY320" s="22"/>
      <c r="DCZ320" s="22"/>
      <c r="DDA320" s="22"/>
      <c r="DDB320" s="22"/>
      <c r="DDC320" s="22"/>
      <c r="DDD320" s="22"/>
      <c r="DDE320" s="22"/>
      <c r="DDF320" s="22"/>
      <c r="DDG320" s="22"/>
      <c r="DDH320" s="22"/>
      <c r="DDI320" s="22"/>
      <c r="DDJ320" s="22"/>
      <c r="DDK320" s="22"/>
      <c r="DDL320" s="22"/>
      <c r="DDM320" s="22"/>
      <c r="DDN320" s="22"/>
      <c r="DDO320" s="22"/>
      <c r="DDP320" s="22"/>
      <c r="DDQ320" s="22"/>
      <c r="DDR320" s="22"/>
      <c r="DDS320" s="22"/>
      <c r="DDT320" s="22"/>
      <c r="DDU320" s="22"/>
      <c r="DDV320" s="22"/>
      <c r="DDW320" s="22"/>
      <c r="DDX320" s="22"/>
      <c r="DDY320" s="22"/>
      <c r="DDZ320" s="22"/>
      <c r="DEA320" s="22"/>
      <c r="DEB320" s="22"/>
      <c r="DEC320" s="22"/>
      <c r="DED320" s="22"/>
      <c r="DEE320" s="22"/>
      <c r="DEF320" s="22"/>
      <c r="DEG320" s="22"/>
      <c r="DEH320" s="22"/>
      <c r="DEI320" s="22"/>
      <c r="DEJ320" s="22"/>
      <c r="DEK320" s="22"/>
      <c r="DEL320" s="22"/>
      <c r="DEM320" s="22"/>
      <c r="DEN320" s="22"/>
      <c r="DEO320" s="22"/>
      <c r="DEP320" s="22"/>
      <c r="DEQ320" s="22"/>
      <c r="DER320" s="22"/>
      <c r="DES320" s="22"/>
      <c r="DET320" s="22"/>
      <c r="DEU320" s="22"/>
      <c r="DEV320" s="22"/>
      <c r="DEW320" s="22"/>
      <c r="DEX320" s="22"/>
      <c r="DEY320" s="22"/>
      <c r="DEZ320" s="22"/>
      <c r="DFA320" s="22"/>
      <c r="DFB320" s="22"/>
      <c r="DFC320" s="22"/>
      <c r="DFD320" s="22"/>
      <c r="DFE320" s="22"/>
      <c r="DFF320" s="22"/>
      <c r="DFG320" s="22"/>
      <c r="DFH320" s="22"/>
      <c r="DFI320" s="22"/>
      <c r="DFJ320" s="22"/>
      <c r="DFK320" s="22"/>
      <c r="DFL320" s="22"/>
      <c r="DFM320" s="22"/>
      <c r="DFN320" s="22"/>
      <c r="DFO320" s="22"/>
      <c r="DFP320" s="22"/>
      <c r="DFQ320" s="22"/>
      <c r="DFR320" s="22"/>
      <c r="DFS320" s="22"/>
      <c r="DFT320" s="22"/>
      <c r="DFU320" s="22"/>
      <c r="DFV320" s="22"/>
      <c r="DFW320" s="22"/>
      <c r="DFX320" s="22"/>
      <c r="DFY320" s="22"/>
      <c r="DFZ320" s="22"/>
      <c r="DGA320" s="22"/>
      <c r="DGB320" s="22"/>
      <c r="DGC320" s="22"/>
      <c r="DGD320" s="22"/>
      <c r="DGE320" s="22"/>
      <c r="DGF320" s="22"/>
      <c r="DGG320" s="22"/>
      <c r="DGH320" s="22"/>
      <c r="DGI320" s="22"/>
      <c r="DGJ320" s="22"/>
      <c r="DGK320" s="22"/>
      <c r="DGL320" s="22"/>
      <c r="DGM320" s="22"/>
      <c r="DGN320" s="22"/>
      <c r="DGO320" s="22"/>
      <c r="DGP320" s="22"/>
      <c r="DGQ320" s="22"/>
      <c r="DGR320" s="22"/>
      <c r="DGS320" s="22"/>
      <c r="DGT320" s="22"/>
      <c r="DGU320" s="22"/>
      <c r="DGV320" s="22"/>
      <c r="DGW320" s="22"/>
      <c r="DGX320" s="22"/>
      <c r="DGY320" s="22"/>
      <c r="DGZ320" s="22"/>
      <c r="DHA320" s="22"/>
      <c r="DHB320" s="22"/>
      <c r="DHC320" s="22"/>
      <c r="DHD320" s="22"/>
      <c r="DHE320" s="22"/>
      <c r="DHF320" s="22"/>
      <c r="DHG320" s="22"/>
      <c r="DHH320" s="22"/>
      <c r="DHI320" s="22"/>
      <c r="DHJ320" s="22"/>
      <c r="DHK320" s="22"/>
      <c r="DHL320" s="22"/>
      <c r="DHM320" s="22"/>
      <c r="DHN320" s="22"/>
      <c r="DHO320" s="22"/>
      <c r="DHP320" s="22"/>
      <c r="DHQ320" s="22"/>
      <c r="DHR320" s="22"/>
      <c r="DHS320" s="22"/>
      <c r="DHT320" s="22"/>
      <c r="DHU320" s="22"/>
      <c r="DHV320" s="22"/>
      <c r="DHW320" s="22"/>
      <c r="DHX320" s="22"/>
      <c r="DHY320" s="22"/>
      <c r="DHZ320" s="22"/>
      <c r="DIA320" s="22"/>
      <c r="DIB320" s="22"/>
      <c r="DIC320" s="22"/>
      <c r="DID320" s="22"/>
      <c r="DIE320" s="22"/>
      <c r="DIF320" s="22"/>
      <c r="DIG320" s="22"/>
      <c r="DIH320" s="22"/>
      <c r="DII320" s="22"/>
      <c r="DIJ320" s="22"/>
      <c r="DIK320" s="22"/>
      <c r="DIL320" s="22"/>
      <c r="DIM320" s="22"/>
      <c r="DIN320" s="22"/>
      <c r="DIO320" s="22"/>
      <c r="DIP320" s="22"/>
      <c r="DIQ320" s="22"/>
      <c r="DIR320" s="22"/>
      <c r="DIS320" s="22"/>
      <c r="DIT320" s="22"/>
      <c r="DIU320" s="22"/>
      <c r="DIV320" s="22"/>
      <c r="DIW320" s="22"/>
      <c r="DIX320" s="22"/>
      <c r="DIY320" s="22"/>
      <c r="DIZ320" s="22"/>
      <c r="DJA320" s="22"/>
      <c r="DJB320" s="22"/>
      <c r="DJC320" s="22"/>
      <c r="DJD320" s="22"/>
      <c r="DJE320" s="22"/>
      <c r="DJF320" s="22"/>
      <c r="DJG320" s="22"/>
      <c r="DJH320" s="22"/>
      <c r="DJI320" s="22"/>
      <c r="DJJ320" s="22"/>
      <c r="DJK320" s="22"/>
      <c r="DJL320" s="22"/>
      <c r="DJM320" s="22"/>
      <c r="DJN320" s="22"/>
      <c r="DJO320" s="22"/>
      <c r="DJP320" s="22"/>
      <c r="DJQ320" s="22"/>
      <c r="DJR320" s="22"/>
      <c r="DJS320" s="22"/>
      <c r="DJT320" s="22"/>
      <c r="DJU320" s="22"/>
      <c r="DJV320" s="22"/>
      <c r="DJW320" s="22"/>
      <c r="DJX320" s="22"/>
      <c r="DJY320" s="22"/>
      <c r="DJZ320" s="22"/>
      <c r="DKA320" s="22"/>
      <c r="DKB320" s="22"/>
      <c r="DKC320" s="22"/>
      <c r="DKD320" s="22"/>
      <c r="DKE320" s="22"/>
      <c r="DKF320" s="22"/>
      <c r="DKG320" s="22"/>
      <c r="DKH320" s="22"/>
      <c r="DKI320" s="22"/>
      <c r="DKJ320" s="22"/>
      <c r="DKK320" s="22"/>
      <c r="DKL320" s="22"/>
      <c r="DKM320" s="22"/>
      <c r="DKN320" s="22"/>
      <c r="DKO320" s="22"/>
      <c r="DKP320" s="22"/>
      <c r="DKQ320" s="22"/>
      <c r="DKR320" s="22"/>
      <c r="DKS320" s="22"/>
      <c r="DKT320" s="22"/>
      <c r="DKU320" s="22"/>
      <c r="DKV320" s="22"/>
      <c r="DKW320" s="22"/>
      <c r="DKX320" s="22"/>
      <c r="DKY320" s="22"/>
      <c r="DKZ320" s="22"/>
      <c r="DLA320" s="22"/>
      <c r="DLB320" s="22"/>
      <c r="DLC320" s="22"/>
      <c r="DLD320" s="22"/>
      <c r="DLE320" s="22"/>
      <c r="DLF320" s="22"/>
      <c r="DLG320" s="22"/>
      <c r="DLH320" s="22"/>
      <c r="DLI320" s="22"/>
      <c r="DLJ320" s="22"/>
      <c r="DLK320" s="22"/>
      <c r="DLL320" s="22"/>
      <c r="DLM320" s="22"/>
      <c r="DLN320" s="22"/>
      <c r="DLO320" s="22"/>
      <c r="DLP320" s="22"/>
      <c r="DLQ320" s="22"/>
      <c r="DLR320" s="22"/>
      <c r="DLS320" s="22"/>
      <c r="DLT320" s="22"/>
      <c r="DLU320" s="22"/>
      <c r="DLV320" s="22"/>
      <c r="DLW320" s="22"/>
      <c r="DLX320" s="22"/>
      <c r="DLY320" s="22"/>
      <c r="DLZ320" s="22"/>
      <c r="DMA320" s="22"/>
      <c r="DMB320" s="22"/>
      <c r="DMC320" s="22"/>
      <c r="DMD320" s="22"/>
      <c r="DME320" s="22"/>
      <c r="DMF320" s="22"/>
      <c r="DMG320" s="22"/>
      <c r="DMH320" s="22"/>
      <c r="DMI320" s="22"/>
      <c r="DMJ320" s="22"/>
      <c r="DMK320" s="22"/>
      <c r="DML320" s="22"/>
      <c r="DMM320" s="22"/>
      <c r="DMN320" s="22"/>
      <c r="DMO320" s="22"/>
      <c r="DMP320" s="22"/>
      <c r="DMQ320" s="22"/>
      <c r="DMR320" s="22"/>
      <c r="DMS320" s="22"/>
      <c r="DMT320" s="22"/>
      <c r="DMU320" s="22"/>
      <c r="DMV320" s="22"/>
      <c r="DMW320" s="22"/>
      <c r="DMX320" s="22"/>
      <c r="DMY320" s="22"/>
      <c r="DMZ320" s="22"/>
      <c r="DNA320" s="22"/>
      <c r="DNB320" s="22"/>
      <c r="DNC320" s="22"/>
      <c r="DND320" s="22"/>
      <c r="DNE320" s="22"/>
      <c r="DNF320" s="22"/>
      <c r="DNG320" s="22"/>
      <c r="DNH320" s="22"/>
      <c r="DNI320" s="22"/>
      <c r="DNJ320" s="22"/>
      <c r="DNK320" s="22"/>
      <c r="DNL320" s="22"/>
      <c r="DNM320" s="22"/>
      <c r="DNN320" s="22"/>
      <c r="DNO320" s="22"/>
      <c r="DNP320" s="22"/>
      <c r="DNQ320" s="22"/>
      <c r="DNR320" s="22"/>
      <c r="DNS320" s="22"/>
      <c r="DNT320" s="22"/>
      <c r="DNU320" s="22"/>
      <c r="DNV320" s="22"/>
      <c r="DNW320" s="22"/>
      <c r="DNX320" s="22"/>
      <c r="DNY320" s="22"/>
      <c r="DNZ320" s="22"/>
      <c r="DOA320" s="22"/>
      <c r="DOB320" s="22"/>
      <c r="DOC320" s="22"/>
      <c r="DOD320" s="22"/>
      <c r="DOE320" s="22"/>
      <c r="DOF320" s="22"/>
      <c r="DOG320" s="22"/>
      <c r="DOH320" s="22"/>
      <c r="DOI320" s="22"/>
      <c r="DOJ320" s="22"/>
      <c r="DOK320" s="22"/>
      <c r="DOL320" s="22"/>
      <c r="DOM320" s="22"/>
      <c r="DON320" s="22"/>
      <c r="DOO320" s="22"/>
      <c r="DOP320" s="22"/>
      <c r="DOQ320" s="22"/>
      <c r="DOR320" s="22"/>
      <c r="DOS320" s="22"/>
      <c r="DOT320" s="22"/>
      <c r="DOU320" s="22"/>
      <c r="DOV320" s="22"/>
      <c r="DOW320" s="22"/>
      <c r="DOX320" s="22"/>
      <c r="DOY320" s="22"/>
      <c r="DOZ320" s="22"/>
      <c r="DPA320" s="22"/>
      <c r="DPB320" s="22"/>
      <c r="DPC320" s="22"/>
      <c r="DPD320" s="22"/>
      <c r="DPE320" s="22"/>
      <c r="DPF320" s="22"/>
      <c r="DPG320" s="22"/>
      <c r="DPH320" s="22"/>
      <c r="DPI320" s="22"/>
      <c r="DPJ320" s="22"/>
      <c r="DPK320" s="22"/>
      <c r="DPL320" s="22"/>
      <c r="DPM320" s="22"/>
      <c r="DPN320" s="22"/>
      <c r="DPO320" s="22"/>
      <c r="DPP320" s="22"/>
      <c r="DPQ320" s="22"/>
      <c r="DPR320" s="22"/>
      <c r="DPS320" s="22"/>
      <c r="DPT320" s="22"/>
      <c r="DPU320" s="22"/>
      <c r="DPV320" s="22"/>
      <c r="DPW320" s="22"/>
      <c r="DPX320" s="22"/>
      <c r="DPY320" s="22"/>
      <c r="DPZ320" s="22"/>
      <c r="DQA320" s="22"/>
      <c r="DQB320" s="22"/>
      <c r="DQC320" s="22"/>
      <c r="DQD320" s="22"/>
      <c r="DQE320" s="22"/>
      <c r="DQF320" s="22"/>
      <c r="DQG320" s="22"/>
      <c r="DQH320" s="22"/>
      <c r="DQI320" s="22"/>
      <c r="DQJ320" s="22"/>
      <c r="DQK320" s="22"/>
      <c r="DQL320" s="22"/>
      <c r="DQM320" s="22"/>
      <c r="DQN320" s="22"/>
      <c r="DQO320" s="22"/>
      <c r="DQP320" s="22"/>
      <c r="DQQ320" s="22"/>
      <c r="DQR320" s="22"/>
      <c r="DQS320" s="22"/>
      <c r="DQT320" s="22"/>
      <c r="DQU320" s="22"/>
      <c r="DQV320" s="22"/>
      <c r="DQW320" s="22"/>
      <c r="DQX320" s="22"/>
      <c r="DQY320" s="22"/>
      <c r="DQZ320" s="22"/>
      <c r="DRA320" s="22"/>
      <c r="DRB320" s="22"/>
      <c r="DRC320" s="22"/>
      <c r="DRD320" s="22"/>
      <c r="DRE320" s="22"/>
      <c r="DRF320" s="22"/>
      <c r="DRG320" s="22"/>
      <c r="DRH320" s="22"/>
      <c r="DRI320" s="22"/>
      <c r="DRJ320" s="22"/>
      <c r="DRK320" s="22"/>
      <c r="DRL320" s="22"/>
      <c r="DRM320" s="22"/>
      <c r="DRN320" s="22"/>
      <c r="DRO320" s="22"/>
      <c r="DRP320" s="22"/>
      <c r="DRQ320" s="22"/>
      <c r="DRR320" s="22"/>
      <c r="DRS320" s="22"/>
      <c r="DRT320" s="22"/>
      <c r="DRU320" s="22"/>
      <c r="DRV320" s="22"/>
      <c r="DRW320" s="22"/>
      <c r="DRX320" s="22"/>
      <c r="DRY320" s="22"/>
      <c r="DRZ320" s="22"/>
      <c r="DSA320" s="22"/>
      <c r="DSB320" s="22"/>
      <c r="DSC320" s="22"/>
      <c r="DSD320" s="22"/>
      <c r="DSE320" s="22"/>
      <c r="DSF320" s="22"/>
      <c r="DSG320" s="22"/>
      <c r="DSH320" s="22"/>
      <c r="DSI320" s="22"/>
      <c r="DSJ320" s="22"/>
      <c r="DSK320" s="22"/>
      <c r="DSL320" s="22"/>
      <c r="DSM320" s="22"/>
      <c r="DSN320" s="22"/>
      <c r="DSO320" s="22"/>
      <c r="DSP320" s="22"/>
      <c r="DSQ320" s="22"/>
      <c r="DSR320" s="22"/>
      <c r="DSS320" s="22"/>
      <c r="DST320" s="22"/>
      <c r="DSU320" s="22"/>
      <c r="DSV320" s="22"/>
      <c r="DSW320" s="22"/>
      <c r="DSX320" s="22"/>
      <c r="DSY320" s="22"/>
      <c r="DSZ320" s="22"/>
      <c r="DTA320" s="22"/>
      <c r="DTB320" s="22"/>
      <c r="DTC320" s="22"/>
      <c r="DTD320" s="22"/>
      <c r="DTE320" s="22"/>
      <c r="DTF320" s="22"/>
      <c r="DTG320" s="22"/>
      <c r="DTH320" s="22"/>
      <c r="DTI320" s="22"/>
      <c r="DTJ320" s="22"/>
      <c r="DTK320" s="22"/>
      <c r="DTL320" s="22"/>
      <c r="DTM320" s="22"/>
      <c r="DTN320" s="22"/>
      <c r="DTO320" s="22"/>
      <c r="DTP320" s="22"/>
      <c r="DTQ320" s="22"/>
      <c r="DTR320" s="22"/>
      <c r="DTS320" s="22"/>
      <c r="DTT320" s="22"/>
      <c r="DTU320" s="22"/>
      <c r="DTV320" s="22"/>
      <c r="DTW320" s="22"/>
      <c r="DTX320" s="22"/>
      <c r="DTY320" s="22"/>
      <c r="DTZ320" s="22"/>
      <c r="DUA320" s="22"/>
      <c r="DUB320" s="22"/>
      <c r="DUC320" s="22"/>
      <c r="DUD320" s="22"/>
      <c r="DUE320" s="22"/>
      <c r="DUF320" s="22"/>
      <c r="DUG320" s="22"/>
      <c r="DUH320" s="22"/>
      <c r="DUI320" s="22"/>
      <c r="DUJ320" s="22"/>
      <c r="DUK320" s="22"/>
      <c r="DUL320" s="22"/>
      <c r="DUM320" s="22"/>
      <c r="DUN320" s="22"/>
      <c r="DUO320" s="22"/>
      <c r="DUP320" s="22"/>
      <c r="DUQ320" s="22"/>
      <c r="DUR320" s="22"/>
      <c r="DUS320" s="22"/>
      <c r="DUT320" s="22"/>
      <c r="DUU320" s="22"/>
      <c r="DUV320" s="22"/>
      <c r="DUW320" s="22"/>
      <c r="DUX320" s="22"/>
      <c r="DUY320" s="22"/>
      <c r="DUZ320" s="22"/>
      <c r="DVA320" s="22"/>
      <c r="DVB320" s="22"/>
      <c r="DVC320" s="22"/>
      <c r="DVD320" s="22"/>
      <c r="DVE320" s="22"/>
      <c r="DVF320" s="22"/>
      <c r="DVG320" s="22"/>
      <c r="DVH320" s="22"/>
      <c r="DVI320" s="22"/>
      <c r="DVJ320" s="22"/>
      <c r="DVK320" s="22"/>
      <c r="DVL320" s="22"/>
      <c r="DVM320" s="22"/>
      <c r="DVN320" s="22"/>
      <c r="DVO320" s="22"/>
      <c r="DVP320" s="22"/>
      <c r="DVQ320" s="22"/>
      <c r="DVR320" s="22"/>
      <c r="DVS320" s="22"/>
      <c r="DVT320" s="22"/>
      <c r="DVU320" s="22"/>
      <c r="DVV320" s="22"/>
      <c r="DVW320" s="22"/>
      <c r="DVX320" s="22"/>
      <c r="DVY320" s="22"/>
      <c r="DVZ320" s="22"/>
      <c r="DWA320" s="22"/>
      <c r="DWB320" s="22"/>
      <c r="DWC320" s="22"/>
      <c r="DWD320" s="22"/>
      <c r="DWE320" s="22"/>
      <c r="DWF320" s="22"/>
      <c r="DWG320" s="22"/>
      <c r="DWH320" s="22"/>
      <c r="DWI320" s="22"/>
      <c r="DWJ320" s="22"/>
      <c r="DWK320" s="22"/>
      <c r="DWL320" s="22"/>
      <c r="DWM320" s="22"/>
      <c r="DWN320" s="22"/>
      <c r="DWO320" s="22"/>
      <c r="DWP320" s="22"/>
      <c r="DWQ320" s="22"/>
      <c r="DWR320" s="22"/>
      <c r="DWS320" s="22"/>
      <c r="DWT320" s="22"/>
      <c r="DWU320" s="22"/>
      <c r="DWV320" s="22"/>
      <c r="DWW320" s="22"/>
      <c r="DWX320" s="22"/>
      <c r="DWY320" s="22"/>
      <c r="DWZ320" s="22"/>
      <c r="DXA320" s="22"/>
      <c r="DXB320" s="22"/>
      <c r="DXC320" s="22"/>
      <c r="DXD320" s="22"/>
      <c r="DXE320" s="22"/>
      <c r="DXF320" s="22"/>
      <c r="DXG320" s="22"/>
      <c r="DXH320" s="22"/>
      <c r="DXI320" s="22"/>
      <c r="DXJ320" s="22"/>
      <c r="DXK320" s="22"/>
      <c r="DXL320" s="22"/>
      <c r="DXM320" s="22"/>
      <c r="DXN320" s="22"/>
      <c r="DXO320" s="22"/>
      <c r="DXP320" s="22"/>
      <c r="DXQ320" s="22"/>
      <c r="DXR320" s="22"/>
      <c r="DXS320" s="22"/>
      <c r="DXT320" s="22"/>
      <c r="DXU320" s="22"/>
      <c r="DXV320" s="22"/>
      <c r="DXW320" s="22"/>
      <c r="DXX320" s="22"/>
      <c r="DXY320" s="22"/>
      <c r="DXZ320" s="22"/>
      <c r="DYA320" s="22"/>
      <c r="DYB320" s="22"/>
      <c r="DYC320" s="22"/>
      <c r="DYD320" s="22"/>
      <c r="DYE320" s="22"/>
      <c r="DYF320" s="22"/>
      <c r="DYG320" s="22"/>
      <c r="DYH320" s="22"/>
      <c r="DYI320" s="22"/>
      <c r="DYJ320" s="22"/>
      <c r="DYK320" s="22"/>
      <c r="DYL320" s="22"/>
      <c r="DYM320" s="22"/>
      <c r="DYN320" s="22"/>
      <c r="DYO320" s="22"/>
      <c r="DYP320" s="22"/>
      <c r="DYQ320" s="22"/>
      <c r="DYR320" s="22"/>
      <c r="DYS320" s="22"/>
      <c r="DYT320" s="22"/>
      <c r="DYU320" s="22"/>
      <c r="DYV320" s="22"/>
      <c r="DYW320" s="22"/>
      <c r="DYX320" s="22"/>
      <c r="DYY320" s="22"/>
      <c r="DYZ320" s="22"/>
      <c r="DZA320" s="22"/>
      <c r="DZB320" s="22"/>
      <c r="DZC320" s="22"/>
      <c r="DZD320" s="22"/>
      <c r="DZE320" s="22"/>
      <c r="DZF320" s="22"/>
      <c r="DZG320" s="22"/>
      <c r="DZH320" s="22"/>
      <c r="DZI320" s="22"/>
      <c r="DZJ320" s="22"/>
      <c r="DZK320" s="22"/>
      <c r="DZL320" s="22"/>
      <c r="DZM320" s="22"/>
      <c r="DZN320" s="22"/>
      <c r="DZO320" s="22"/>
      <c r="DZP320" s="22"/>
      <c r="DZQ320" s="22"/>
      <c r="DZR320" s="22"/>
      <c r="DZS320" s="22"/>
      <c r="DZT320" s="22"/>
      <c r="DZU320" s="22"/>
      <c r="DZV320" s="22"/>
      <c r="DZW320" s="22"/>
      <c r="DZX320" s="22"/>
      <c r="DZY320" s="22"/>
      <c r="DZZ320" s="22"/>
      <c r="EAA320" s="22"/>
      <c r="EAB320" s="22"/>
      <c r="EAC320" s="22"/>
      <c r="EAD320" s="22"/>
      <c r="EAE320" s="22"/>
      <c r="EAF320" s="22"/>
      <c r="EAG320" s="22"/>
      <c r="EAH320" s="22"/>
      <c r="EAI320" s="22"/>
      <c r="EAJ320" s="22"/>
      <c r="EAK320" s="22"/>
      <c r="EAL320" s="22"/>
      <c r="EAM320" s="22"/>
      <c r="EAN320" s="22"/>
      <c r="EAO320" s="22"/>
      <c r="EAP320" s="22"/>
      <c r="EAQ320" s="22"/>
      <c r="EAR320" s="22"/>
      <c r="EAS320" s="22"/>
      <c r="EAT320" s="22"/>
      <c r="EAU320" s="22"/>
      <c r="EAV320" s="22"/>
      <c r="EAW320" s="22"/>
      <c r="EAX320" s="22"/>
      <c r="EAY320" s="22"/>
      <c r="EAZ320" s="22"/>
      <c r="EBA320" s="22"/>
      <c r="EBB320" s="22"/>
      <c r="EBC320" s="22"/>
      <c r="EBD320" s="22"/>
      <c r="EBE320" s="22"/>
      <c r="EBF320" s="22"/>
      <c r="EBG320" s="22"/>
      <c r="EBH320" s="22"/>
      <c r="EBI320" s="22"/>
      <c r="EBJ320" s="22"/>
      <c r="EBK320" s="22"/>
      <c r="EBL320" s="22"/>
      <c r="EBM320" s="22"/>
      <c r="EBN320" s="22"/>
      <c r="EBO320" s="22"/>
      <c r="EBP320" s="22"/>
      <c r="EBQ320" s="22"/>
      <c r="EBR320" s="22"/>
      <c r="EBS320" s="22"/>
      <c r="EBT320" s="22"/>
      <c r="EBU320" s="22"/>
      <c r="EBV320" s="22"/>
      <c r="EBW320" s="22"/>
      <c r="EBX320" s="22"/>
      <c r="EBY320" s="22"/>
      <c r="EBZ320" s="22"/>
      <c r="ECA320" s="22"/>
      <c r="ECB320" s="22"/>
      <c r="ECC320" s="22"/>
      <c r="ECD320" s="22"/>
      <c r="ECE320" s="22"/>
      <c r="ECF320" s="22"/>
      <c r="ECG320" s="22"/>
      <c r="ECH320" s="22"/>
      <c r="ECI320" s="22"/>
      <c r="ECJ320" s="22"/>
      <c r="ECK320" s="22"/>
      <c r="ECL320" s="22"/>
      <c r="ECM320" s="22"/>
      <c r="ECN320" s="22"/>
      <c r="ECO320" s="22"/>
      <c r="ECP320" s="22"/>
      <c r="ECQ320" s="22"/>
      <c r="ECR320" s="22"/>
      <c r="ECS320" s="22"/>
      <c r="ECT320" s="22"/>
      <c r="ECU320" s="22"/>
      <c r="ECV320" s="22"/>
      <c r="ECW320" s="22"/>
      <c r="ECX320" s="22"/>
      <c r="ECY320" s="22"/>
      <c r="ECZ320" s="22"/>
      <c r="EDA320" s="22"/>
      <c r="EDB320" s="22"/>
      <c r="EDC320" s="22"/>
      <c r="EDD320" s="22"/>
      <c r="EDE320" s="22"/>
      <c r="EDF320" s="22"/>
      <c r="EDG320" s="22"/>
      <c r="EDH320" s="22"/>
      <c r="EDI320" s="22"/>
      <c r="EDJ320" s="22"/>
      <c r="EDK320" s="22"/>
      <c r="EDL320" s="22"/>
      <c r="EDM320" s="22"/>
      <c r="EDN320" s="22"/>
      <c r="EDO320" s="22"/>
      <c r="EDP320" s="22"/>
      <c r="EDQ320" s="22"/>
      <c r="EDR320" s="22"/>
      <c r="EDS320" s="22"/>
      <c r="EDT320" s="22"/>
      <c r="EDU320" s="22"/>
      <c r="EDV320" s="22"/>
      <c r="EDW320" s="22"/>
      <c r="EDX320" s="22"/>
      <c r="EDY320" s="22"/>
      <c r="EDZ320" s="22"/>
      <c r="EEA320" s="22"/>
      <c r="EEB320" s="22"/>
      <c r="EEC320" s="22"/>
      <c r="EED320" s="22"/>
      <c r="EEE320" s="22"/>
      <c r="EEF320" s="22"/>
      <c r="EEG320" s="22"/>
      <c r="EEH320" s="22"/>
      <c r="EEI320" s="22"/>
      <c r="EEJ320" s="22"/>
      <c r="EEK320" s="22"/>
      <c r="EEL320" s="22"/>
      <c r="EEM320" s="22"/>
      <c r="EEN320" s="22"/>
      <c r="EEO320" s="22"/>
      <c r="EEP320" s="22"/>
      <c r="EEQ320" s="22"/>
      <c r="EER320" s="22"/>
      <c r="EES320" s="22"/>
      <c r="EET320" s="22"/>
      <c r="EEU320" s="22"/>
      <c r="EEV320" s="22"/>
      <c r="EEW320" s="22"/>
      <c r="EEX320" s="22"/>
      <c r="EEY320" s="22"/>
      <c r="EEZ320" s="22"/>
      <c r="EFA320" s="22"/>
      <c r="EFB320" s="22"/>
      <c r="EFC320" s="22"/>
      <c r="EFD320" s="22"/>
      <c r="EFE320" s="22"/>
      <c r="EFF320" s="22"/>
      <c r="EFG320" s="22"/>
      <c r="EFH320" s="22"/>
      <c r="EFI320" s="22"/>
      <c r="EFJ320" s="22"/>
      <c r="EFK320" s="22"/>
      <c r="EFL320" s="22"/>
      <c r="EFM320" s="22"/>
      <c r="EFN320" s="22"/>
      <c r="EFO320" s="22"/>
      <c r="EFP320" s="22"/>
      <c r="EFQ320" s="22"/>
      <c r="EFR320" s="22"/>
      <c r="EFS320" s="22"/>
      <c r="EFT320" s="22"/>
      <c r="EFU320" s="22"/>
      <c r="EFV320" s="22"/>
      <c r="EFW320" s="22"/>
      <c r="EFX320" s="22"/>
      <c r="EFY320" s="22"/>
      <c r="EFZ320" s="22"/>
      <c r="EGA320" s="22"/>
      <c r="EGB320" s="22"/>
      <c r="EGC320" s="22"/>
      <c r="EGD320" s="22"/>
      <c r="EGE320" s="22"/>
      <c r="EGF320" s="22"/>
      <c r="EGG320" s="22"/>
      <c r="EGH320" s="22"/>
      <c r="EGI320" s="22"/>
      <c r="EGJ320" s="22"/>
      <c r="EGK320" s="22"/>
      <c r="EGL320" s="22"/>
      <c r="EGM320" s="22"/>
      <c r="EGN320" s="22"/>
      <c r="EGO320" s="22"/>
      <c r="EGP320" s="22"/>
      <c r="EGQ320" s="22"/>
      <c r="EGR320" s="22"/>
      <c r="EGS320" s="22"/>
      <c r="EGT320" s="22"/>
      <c r="EGU320" s="22"/>
      <c r="EGV320" s="22"/>
      <c r="EGW320" s="22"/>
      <c r="EGX320" s="22"/>
      <c r="EGY320" s="22"/>
      <c r="EGZ320" s="22"/>
      <c r="EHA320" s="22"/>
      <c r="EHB320" s="22"/>
      <c r="EHC320" s="22"/>
      <c r="EHD320" s="22"/>
      <c r="EHE320" s="22"/>
      <c r="EHF320" s="22"/>
      <c r="EHG320" s="22"/>
      <c r="EHH320" s="22"/>
      <c r="EHI320" s="22"/>
      <c r="EHJ320" s="22"/>
      <c r="EHK320" s="22"/>
      <c r="EHL320" s="22"/>
      <c r="EHM320" s="22"/>
      <c r="EHN320" s="22"/>
      <c r="EHO320" s="22"/>
      <c r="EHP320" s="22"/>
      <c r="EHQ320" s="22"/>
      <c r="EHR320" s="22"/>
      <c r="EHS320" s="22"/>
      <c r="EHT320" s="22"/>
      <c r="EHU320" s="22"/>
      <c r="EHV320" s="22"/>
      <c r="EHW320" s="22"/>
      <c r="EHX320" s="22"/>
      <c r="EHY320" s="22"/>
      <c r="EHZ320" s="22"/>
      <c r="EIA320" s="22"/>
      <c r="EIB320" s="22"/>
      <c r="EIC320" s="22"/>
      <c r="EID320" s="22"/>
      <c r="EIE320" s="22"/>
      <c r="EIF320" s="22"/>
      <c r="EIG320" s="22"/>
      <c r="EIH320" s="22"/>
      <c r="EII320" s="22"/>
      <c r="EIJ320" s="22"/>
      <c r="EIK320" s="22"/>
      <c r="EIL320" s="22"/>
      <c r="EIM320" s="22"/>
      <c r="EIN320" s="22"/>
      <c r="EIO320" s="22"/>
      <c r="EIP320" s="22"/>
      <c r="EIQ320" s="22"/>
      <c r="EIR320" s="22"/>
      <c r="EIS320" s="22"/>
      <c r="EIT320" s="22"/>
      <c r="EIU320" s="22"/>
      <c r="EIV320" s="22"/>
      <c r="EIW320" s="22"/>
      <c r="EIX320" s="22"/>
      <c r="EIY320" s="22"/>
      <c r="EIZ320" s="22"/>
      <c r="EJA320" s="22"/>
      <c r="EJB320" s="22"/>
      <c r="EJC320" s="22"/>
      <c r="EJD320" s="22"/>
      <c r="EJE320" s="22"/>
      <c r="EJF320" s="22"/>
      <c r="EJG320" s="22"/>
      <c r="EJH320" s="22"/>
      <c r="EJI320" s="22"/>
      <c r="EJJ320" s="22"/>
      <c r="EJK320" s="22"/>
      <c r="EJL320" s="22"/>
      <c r="EJM320" s="22"/>
      <c r="EJN320" s="22"/>
      <c r="EJO320" s="22"/>
      <c r="EJP320" s="22"/>
      <c r="EJQ320" s="22"/>
      <c r="EJR320" s="22"/>
      <c r="EJS320" s="22"/>
      <c r="EJT320" s="22"/>
      <c r="EJU320" s="22"/>
      <c r="EJV320" s="22"/>
      <c r="EJW320" s="22"/>
      <c r="EJX320" s="22"/>
      <c r="EJY320" s="22"/>
      <c r="EJZ320" s="22"/>
      <c r="EKA320" s="22"/>
      <c r="EKB320" s="22"/>
      <c r="EKC320" s="22"/>
      <c r="EKD320" s="22"/>
      <c r="EKE320" s="22"/>
      <c r="EKF320" s="22"/>
      <c r="EKG320" s="22"/>
      <c r="EKH320" s="22"/>
      <c r="EKI320" s="22"/>
      <c r="EKJ320" s="22"/>
      <c r="EKK320" s="22"/>
      <c r="EKL320" s="22"/>
      <c r="EKM320" s="22"/>
      <c r="EKN320" s="22"/>
      <c r="EKO320" s="22"/>
      <c r="EKP320" s="22"/>
      <c r="EKQ320" s="22"/>
      <c r="EKR320" s="22"/>
      <c r="EKS320" s="22"/>
      <c r="EKT320" s="22"/>
      <c r="EKU320" s="22"/>
      <c r="EKV320" s="22"/>
      <c r="EKW320" s="22"/>
      <c r="EKX320" s="22"/>
      <c r="EKY320" s="22"/>
      <c r="EKZ320" s="22"/>
      <c r="ELA320" s="22"/>
      <c r="ELB320" s="22"/>
      <c r="ELC320" s="22"/>
      <c r="ELD320" s="22"/>
      <c r="ELE320" s="22"/>
      <c r="ELF320" s="22"/>
      <c r="ELG320" s="22"/>
      <c r="ELH320" s="22"/>
      <c r="ELI320" s="22"/>
      <c r="ELJ320" s="22"/>
      <c r="ELK320" s="22"/>
      <c r="ELL320" s="22"/>
      <c r="ELM320" s="22"/>
      <c r="ELN320" s="22"/>
      <c r="ELO320" s="22"/>
      <c r="ELP320" s="22"/>
      <c r="ELQ320" s="22"/>
      <c r="ELR320" s="22"/>
      <c r="ELS320" s="22"/>
      <c r="ELT320" s="22"/>
      <c r="ELU320" s="22"/>
      <c r="ELV320" s="22"/>
      <c r="ELW320" s="22"/>
      <c r="ELX320" s="22"/>
      <c r="ELY320" s="22"/>
      <c r="ELZ320" s="22"/>
      <c r="EMA320" s="22"/>
      <c r="EMB320" s="22"/>
      <c r="EMC320" s="22"/>
      <c r="EMD320" s="22"/>
      <c r="EME320" s="22"/>
      <c r="EMF320" s="22"/>
      <c r="EMG320" s="22"/>
      <c r="EMH320" s="22"/>
      <c r="EMI320" s="22"/>
      <c r="EMJ320" s="22"/>
      <c r="EMK320" s="22"/>
      <c r="EML320" s="22"/>
      <c r="EMM320" s="22"/>
      <c r="EMN320" s="22"/>
      <c r="EMO320" s="22"/>
      <c r="EMP320" s="22"/>
      <c r="EMQ320" s="22"/>
      <c r="EMR320" s="22"/>
      <c r="EMS320" s="22"/>
      <c r="EMT320" s="22"/>
      <c r="EMU320" s="22"/>
      <c r="EMV320" s="22"/>
      <c r="EMW320" s="22"/>
      <c r="EMX320" s="22"/>
      <c r="EMY320" s="22"/>
      <c r="EMZ320" s="22"/>
      <c r="ENA320" s="22"/>
      <c r="ENB320" s="22"/>
      <c r="ENC320" s="22"/>
      <c r="END320" s="22"/>
      <c r="ENE320" s="22"/>
      <c r="ENF320" s="22"/>
      <c r="ENG320" s="22"/>
      <c r="ENH320" s="22"/>
      <c r="ENI320" s="22"/>
      <c r="ENJ320" s="22"/>
      <c r="ENK320" s="22"/>
      <c r="ENL320" s="22"/>
      <c r="ENM320" s="22"/>
      <c r="ENN320" s="22"/>
      <c r="ENO320" s="22"/>
      <c r="ENP320" s="22"/>
      <c r="ENQ320" s="22"/>
      <c r="ENR320" s="22"/>
      <c r="ENS320" s="22"/>
      <c r="ENT320" s="22"/>
      <c r="ENU320" s="22"/>
      <c r="ENV320" s="22"/>
      <c r="ENW320" s="22"/>
      <c r="ENX320" s="22"/>
      <c r="ENY320" s="22"/>
      <c r="ENZ320" s="22"/>
      <c r="EOA320" s="22"/>
      <c r="EOB320" s="22"/>
      <c r="EOC320" s="22"/>
      <c r="EOD320" s="22"/>
      <c r="EOE320" s="22"/>
      <c r="EOF320" s="22"/>
      <c r="EOG320" s="22"/>
      <c r="EOH320" s="22"/>
      <c r="EOI320" s="22"/>
      <c r="EOJ320" s="22"/>
      <c r="EOK320" s="22"/>
      <c r="EOL320" s="22"/>
      <c r="EOM320" s="22"/>
      <c r="EON320" s="22"/>
      <c r="EOO320" s="22"/>
      <c r="EOP320" s="22"/>
      <c r="EOQ320" s="22"/>
      <c r="EOR320" s="22"/>
      <c r="EOS320" s="22"/>
      <c r="EOT320" s="22"/>
      <c r="EOU320" s="22"/>
      <c r="EOV320" s="22"/>
      <c r="EOW320" s="22"/>
      <c r="EOX320" s="22"/>
      <c r="EOY320" s="22"/>
      <c r="EOZ320" s="22"/>
      <c r="EPA320" s="22"/>
      <c r="EPB320" s="22"/>
      <c r="EPC320" s="22"/>
      <c r="EPD320" s="22"/>
      <c r="EPE320" s="22"/>
      <c r="EPF320" s="22"/>
      <c r="EPG320" s="22"/>
      <c r="EPH320" s="22"/>
      <c r="EPI320" s="22"/>
      <c r="EPJ320" s="22"/>
      <c r="EPK320" s="22"/>
      <c r="EPL320" s="22"/>
      <c r="EPM320" s="22"/>
      <c r="EPN320" s="22"/>
      <c r="EPO320" s="22"/>
      <c r="EPP320" s="22"/>
      <c r="EPQ320" s="22"/>
      <c r="EPR320" s="22"/>
      <c r="EPS320" s="22"/>
      <c r="EPT320" s="22"/>
      <c r="EPU320" s="22"/>
      <c r="EPV320" s="22"/>
      <c r="EPW320" s="22"/>
      <c r="EPX320" s="22"/>
      <c r="EPY320" s="22"/>
      <c r="EPZ320" s="22"/>
      <c r="EQA320" s="22"/>
      <c r="EQB320" s="22"/>
      <c r="EQC320" s="22"/>
      <c r="EQD320" s="22"/>
      <c r="EQE320" s="22"/>
      <c r="EQF320" s="22"/>
      <c r="EQG320" s="22"/>
      <c r="EQH320" s="22"/>
      <c r="EQI320" s="22"/>
      <c r="EQJ320" s="22"/>
      <c r="EQK320" s="22"/>
      <c r="EQL320" s="22"/>
      <c r="EQM320" s="22"/>
      <c r="EQN320" s="22"/>
      <c r="EQO320" s="22"/>
      <c r="EQP320" s="22"/>
      <c r="EQQ320" s="22"/>
      <c r="EQR320" s="22"/>
      <c r="EQS320" s="22"/>
      <c r="EQT320" s="22"/>
      <c r="EQU320" s="22"/>
      <c r="EQV320" s="22"/>
      <c r="EQW320" s="22"/>
      <c r="EQX320" s="22"/>
      <c r="EQY320" s="22"/>
      <c r="EQZ320" s="22"/>
      <c r="ERA320" s="22"/>
      <c r="ERB320" s="22"/>
      <c r="ERC320" s="22"/>
      <c r="ERD320" s="22"/>
      <c r="ERE320" s="22"/>
      <c r="ERF320" s="22"/>
      <c r="ERG320" s="22"/>
      <c r="ERH320" s="22"/>
      <c r="ERI320" s="22"/>
      <c r="ERJ320" s="22"/>
      <c r="ERK320" s="22"/>
      <c r="ERL320" s="22"/>
      <c r="ERM320" s="22"/>
      <c r="ERN320" s="22"/>
      <c r="ERO320" s="22"/>
      <c r="ERP320" s="22"/>
      <c r="ERQ320" s="22"/>
      <c r="ERR320" s="22"/>
      <c r="ERS320" s="22"/>
      <c r="ERT320" s="22"/>
      <c r="ERU320" s="22"/>
      <c r="ERV320" s="22"/>
      <c r="ERW320" s="22"/>
      <c r="ERX320" s="22"/>
      <c r="ERY320" s="22"/>
      <c r="ERZ320" s="22"/>
      <c r="ESA320" s="22"/>
      <c r="ESB320" s="22"/>
      <c r="ESC320" s="22"/>
      <c r="ESD320" s="22"/>
      <c r="ESE320" s="22"/>
      <c r="ESF320" s="22"/>
      <c r="ESG320" s="22"/>
      <c r="ESH320" s="22"/>
      <c r="ESI320" s="22"/>
      <c r="ESJ320" s="22"/>
      <c r="ESK320" s="22"/>
      <c r="ESL320" s="22"/>
      <c r="ESM320" s="22"/>
      <c r="ESN320" s="22"/>
      <c r="ESO320" s="22"/>
      <c r="ESP320" s="22"/>
      <c r="ESQ320" s="22"/>
      <c r="ESR320" s="22"/>
      <c r="ESS320" s="22"/>
      <c r="EST320" s="22"/>
      <c r="ESU320" s="22"/>
      <c r="ESV320" s="22"/>
      <c r="ESW320" s="22"/>
      <c r="ESX320" s="22"/>
      <c r="ESY320" s="22"/>
      <c r="ESZ320" s="22"/>
      <c r="ETA320" s="22"/>
      <c r="ETB320" s="22"/>
      <c r="ETC320" s="22"/>
      <c r="ETD320" s="22"/>
      <c r="ETE320" s="22"/>
      <c r="ETF320" s="22"/>
      <c r="ETG320" s="22"/>
      <c r="ETH320" s="22"/>
      <c r="ETI320" s="22"/>
      <c r="ETJ320" s="22"/>
      <c r="ETK320" s="22"/>
      <c r="ETL320" s="22"/>
      <c r="ETM320" s="22"/>
      <c r="ETN320" s="22"/>
      <c r="ETO320" s="22"/>
      <c r="ETP320" s="22"/>
      <c r="ETQ320" s="22"/>
      <c r="ETR320" s="22"/>
      <c r="ETS320" s="22"/>
      <c r="ETT320" s="22"/>
      <c r="ETU320" s="22"/>
      <c r="ETV320" s="22"/>
      <c r="ETW320" s="22"/>
      <c r="ETX320" s="22"/>
      <c r="ETY320" s="22"/>
      <c r="ETZ320" s="22"/>
      <c r="EUA320" s="22"/>
      <c r="EUB320" s="22"/>
      <c r="EUC320" s="22"/>
      <c r="EUD320" s="22"/>
      <c r="EUE320" s="22"/>
      <c r="EUF320" s="22"/>
      <c r="EUG320" s="22"/>
      <c r="EUH320" s="22"/>
      <c r="EUI320" s="22"/>
      <c r="EUJ320" s="22"/>
      <c r="EUK320" s="22"/>
      <c r="EUL320" s="22"/>
      <c r="EUM320" s="22"/>
      <c r="EUN320" s="22"/>
      <c r="EUO320" s="22"/>
      <c r="EUP320" s="22"/>
      <c r="EUQ320" s="22"/>
      <c r="EUR320" s="22"/>
      <c r="EUS320" s="22"/>
      <c r="EUT320" s="22"/>
      <c r="EUU320" s="22"/>
      <c r="EUV320" s="22"/>
      <c r="EUW320" s="22"/>
      <c r="EUX320" s="22"/>
      <c r="EUY320" s="22"/>
      <c r="EUZ320" s="22"/>
      <c r="EVA320" s="22"/>
      <c r="EVB320" s="22"/>
      <c r="EVC320" s="22"/>
      <c r="EVD320" s="22"/>
      <c r="EVE320" s="22"/>
      <c r="EVF320" s="22"/>
      <c r="EVG320" s="22"/>
      <c r="EVH320" s="22"/>
      <c r="EVI320" s="22"/>
      <c r="EVJ320" s="22"/>
      <c r="EVK320" s="22"/>
      <c r="EVL320" s="22"/>
      <c r="EVM320" s="22"/>
      <c r="EVN320" s="22"/>
      <c r="EVO320" s="22"/>
      <c r="EVP320" s="22"/>
      <c r="EVQ320" s="22"/>
      <c r="EVR320" s="22"/>
      <c r="EVS320" s="22"/>
      <c r="EVT320" s="22"/>
      <c r="EVU320" s="22"/>
      <c r="EVV320" s="22"/>
      <c r="EVW320" s="22"/>
      <c r="EVX320" s="22"/>
      <c r="EVY320" s="22"/>
      <c r="EVZ320" s="22"/>
      <c r="EWA320" s="22"/>
      <c r="EWB320" s="22"/>
      <c r="EWC320" s="22"/>
      <c r="EWD320" s="22"/>
      <c r="EWE320" s="22"/>
      <c r="EWF320" s="22"/>
      <c r="EWG320" s="22"/>
      <c r="EWH320" s="22"/>
      <c r="EWI320" s="22"/>
      <c r="EWJ320" s="22"/>
      <c r="EWK320" s="22"/>
      <c r="EWL320" s="22"/>
      <c r="EWM320" s="22"/>
      <c r="EWN320" s="22"/>
      <c r="EWO320" s="22"/>
      <c r="EWP320" s="22"/>
      <c r="EWQ320" s="22"/>
      <c r="EWR320" s="22"/>
      <c r="EWS320" s="22"/>
      <c r="EWT320" s="22"/>
      <c r="EWU320" s="22"/>
      <c r="EWV320" s="22"/>
      <c r="EWW320" s="22"/>
      <c r="EWX320" s="22"/>
      <c r="EWY320" s="22"/>
      <c r="EWZ320" s="22"/>
      <c r="EXA320" s="22"/>
      <c r="EXB320" s="22"/>
      <c r="EXC320" s="22"/>
      <c r="EXD320" s="22"/>
      <c r="EXE320" s="22"/>
      <c r="EXF320" s="22"/>
      <c r="EXG320" s="22"/>
      <c r="EXH320" s="22"/>
      <c r="EXI320" s="22"/>
      <c r="EXJ320" s="22"/>
      <c r="EXK320" s="22"/>
      <c r="EXL320" s="22"/>
      <c r="EXM320" s="22"/>
      <c r="EXN320" s="22"/>
      <c r="EXO320" s="22"/>
      <c r="EXP320" s="22"/>
      <c r="EXQ320" s="22"/>
      <c r="EXR320" s="22"/>
      <c r="EXS320" s="22"/>
      <c r="EXT320" s="22"/>
      <c r="EXU320" s="22"/>
      <c r="EXV320" s="22"/>
      <c r="EXW320" s="22"/>
      <c r="EXX320" s="22"/>
      <c r="EXY320" s="22"/>
      <c r="EXZ320" s="22"/>
      <c r="EYA320" s="22"/>
      <c r="EYB320" s="22"/>
      <c r="EYC320" s="22"/>
      <c r="EYD320" s="22"/>
      <c r="EYE320" s="22"/>
      <c r="EYF320" s="22"/>
      <c r="EYG320" s="22"/>
      <c r="EYH320" s="22"/>
      <c r="EYI320" s="22"/>
      <c r="EYJ320" s="22"/>
      <c r="EYK320" s="22"/>
      <c r="EYL320" s="22"/>
      <c r="EYM320" s="22"/>
      <c r="EYN320" s="22"/>
      <c r="EYO320" s="22"/>
      <c r="EYP320" s="22"/>
      <c r="EYQ320" s="22"/>
      <c r="EYR320" s="22"/>
      <c r="EYS320" s="22"/>
      <c r="EYT320" s="22"/>
      <c r="EYU320" s="22"/>
      <c r="EYV320" s="22"/>
      <c r="EYW320" s="22"/>
      <c r="EYX320" s="22"/>
      <c r="EYY320" s="22"/>
      <c r="EYZ320" s="22"/>
      <c r="EZA320" s="22"/>
      <c r="EZB320" s="22"/>
      <c r="EZC320" s="22"/>
      <c r="EZD320" s="22"/>
      <c r="EZE320" s="22"/>
      <c r="EZF320" s="22"/>
      <c r="EZG320" s="22"/>
      <c r="EZH320" s="22"/>
      <c r="EZI320" s="22"/>
      <c r="EZJ320" s="22"/>
      <c r="EZK320" s="22"/>
      <c r="EZL320" s="22"/>
      <c r="EZM320" s="22"/>
      <c r="EZN320" s="22"/>
      <c r="EZO320" s="22"/>
      <c r="EZP320" s="22"/>
      <c r="EZQ320" s="22"/>
      <c r="EZR320" s="22"/>
      <c r="EZS320" s="22"/>
      <c r="EZT320" s="22"/>
      <c r="EZU320" s="22"/>
      <c r="EZV320" s="22"/>
      <c r="EZW320" s="22"/>
      <c r="EZX320" s="22"/>
      <c r="EZY320" s="22"/>
      <c r="EZZ320" s="22"/>
      <c r="FAA320" s="22"/>
      <c r="FAB320" s="22"/>
      <c r="FAC320" s="22"/>
      <c r="FAD320" s="22"/>
      <c r="FAE320" s="22"/>
      <c r="FAF320" s="22"/>
      <c r="FAG320" s="22"/>
      <c r="FAH320" s="22"/>
      <c r="FAI320" s="22"/>
      <c r="FAJ320" s="22"/>
      <c r="FAK320" s="22"/>
      <c r="FAL320" s="22"/>
      <c r="FAM320" s="22"/>
      <c r="FAN320" s="22"/>
      <c r="FAO320" s="22"/>
      <c r="FAP320" s="22"/>
      <c r="FAQ320" s="22"/>
      <c r="FAR320" s="22"/>
      <c r="FAS320" s="22"/>
      <c r="FAT320" s="22"/>
      <c r="FAU320" s="22"/>
      <c r="FAV320" s="22"/>
      <c r="FAW320" s="22"/>
      <c r="FAX320" s="22"/>
      <c r="FAY320" s="22"/>
      <c r="FAZ320" s="22"/>
      <c r="FBA320" s="22"/>
      <c r="FBB320" s="22"/>
      <c r="FBC320" s="22"/>
      <c r="FBD320" s="22"/>
      <c r="FBE320" s="22"/>
      <c r="FBF320" s="22"/>
      <c r="FBG320" s="22"/>
      <c r="FBH320" s="22"/>
      <c r="FBI320" s="22"/>
      <c r="FBJ320" s="22"/>
      <c r="FBK320" s="22"/>
      <c r="FBL320" s="22"/>
      <c r="FBM320" s="22"/>
      <c r="FBN320" s="22"/>
      <c r="FBO320" s="22"/>
      <c r="FBP320" s="22"/>
      <c r="FBQ320" s="22"/>
      <c r="FBR320" s="22"/>
      <c r="FBS320" s="22"/>
      <c r="FBT320" s="22"/>
      <c r="FBU320" s="22"/>
      <c r="FBV320" s="22"/>
      <c r="FBW320" s="22"/>
      <c r="FBX320" s="22"/>
      <c r="FBY320" s="22"/>
      <c r="FBZ320" s="22"/>
      <c r="FCA320" s="22"/>
      <c r="FCB320" s="22"/>
      <c r="FCC320" s="22"/>
      <c r="FCD320" s="22"/>
      <c r="FCE320" s="22"/>
      <c r="FCF320" s="22"/>
      <c r="FCG320" s="22"/>
      <c r="FCH320" s="22"/>
      <c r="FCI320" s="22"/>
      <c r="FCJ320" s="22"/>
      <c r="FCK320" s="22"/>
      <c r="FCL320" s="22"/>
      <c r="FCM320" s="22"/>
      <c r="FCN320" s="22"/>
      <c r="FCO320" s="22"/>
      <c r="FCP320" s="22"/>
      <c r="FCQ320" s="22"/>
      <c r="FCR320" s="22"/>
      <c r="FCS320" s="22"/>
      <c r="FCT320" s="22"/>
      <c r="FCU320" s="22"/>
      <c r="FCV320" s="22"/>
      <c r="FCW320" s="22"/>
      <c r="FCX320" s="22"/>
      <c r="FCY320" s="22"/>
      <c r="FCZ320" s="22"/>
      <c r="FDA320" s="22"/>
      <c r="FDB320" s="22"/>
      <c r="FDC320" s="22"/>
      <c r="FDD320" s="22"/>
      <c r="FDE320" s="22"/>
      <c r="FDF320" s="22"/>
      <c r="FDG320" s="22"/>
      <c r="FDH320" s="22"/>
      <c r="FDI320" s="22"/>
      <c r="FDJ320" s="22"/>
      <c r="FDK320" s="22"/>
      <c r="FDL320" s="22"/>
      <c r="FDM320" s="22"/>
      <c r="FDN320" s="22"/>
      <c r="FDO320" s="22"/>
      <c r="FDP320" s="22"/>
      <c r="FDQ320" s="22"/>
      <c r="FDR320" s="22"/>
      <c r="FDS320" s="22"/>
      <c r="FDT320" s="22"/>
      <c r="FDU320" s="22"/>
      <c r="FDV320" s="22"/>
      <c r="FDW320" s="22"/>
      <c r="FDX320" s="22"/>
      <c r="FDY320" s="22"/>
      <c r="FDZ320" s="22"/>
      <c r="FEA320" s="22"/>
      <c r="FEB320" s="22"/>
      <c r="FEC320" s="22"/>
      <c r="FED320" s="22"/>
      <c r="FEE320" s="22"/>
      <c r="FEF320" s="22"/>
      <c r="FEG320" s="22"/>
      <c r="FEH320" s="22"/>
      <c r="FEI320" s="22"/>
      <c r="FEJ320" s="22"/>
      <c r="FEK320" s="22"/>
      <c r="FEL320" s="22"/>
      <c r="FEM320" s="22"/>
      <c r="FEN320" s="22"/>
      <c r="FEO320" s="22"/>
      <c r="FEP320" s="22"/>
      <c r="FEQ320" s="22"/>
      <c r="FER320" s="22"/>
      <c r="FES320" s="22"/>
      <c r="FET320" s="22"/>
      <c r="FEU320" s="22"/>
      <c r="FEV320" s="22"/>
      <c r="FEW320" s="22"/>
      <c r="FEX320" s="22"/>
      <c r="FEY320" s="22"/>
      <c r="FEZ320" s="22"/>
      <c r="FFA320" s="22"/>
      <c r="FFB320" s="22"/>
      <c r="FFC320" s="22"/>
      <c r="FFD320" s="22"/>
      <c r="FFE320" s="22"/>
      <c r="FFF320" s="22"/>
      <c r="FFG320" s="22"/>
      <c r="FFH320" s="22"/>
      <c r="FFI320" s="22"/>
      <c r="FFJ320" s="22"/>
      <c r="FFK320" s="22"/>
      <c r="FFL320" s="22"/>
      <c r="FFM320" s="22"/>
      <c r="FFN320" s="22"/>
      <c r="FFO320" s="22"/>
      <c r="FFP320" s="22"/>
      <c r="FFQ320" s="22"/>
      <c r="FFR320" s="22"/>
      <c r="FFS320" s="22"/>
      <c r="FFT320" s="22"/>
      <c r="FFU320" s="22"/>
      <c r="FFV320" s="22"/>
      <c r="FFW320" s="22"/>
      <c r="FFX320" s="22"/>
      <c r="FFY320" s="22"/>
      <c r="FFZ320" s="22"/>
      <c r="FGA320" s="22"/>
      <c r="FGB320" s="22"/>
      <c r="FGC320" s="22"/>
      <c r="FGD320" s="22"/>
      <c r="FGE320" s="22"/>
      <c r="FGF320" s="22"/>
      <c r="FGG320" s="22"/>
      <c r="FGH320" s="22"/>
      <c r="FGI320" s="22"/>
      <c r="FGJ320" s="22"/>
      <c r="FGK320" s="22"/>
      <c r="FGL320" s="22"/>
      <c r="FGM320" s="22"/>
      <c r="FGN320" s="22"/>
      <c r="FGO320" s="22"/>
      <c r="FGP320" s="22"/>
      <c r="FGQ320" s="22"/>
      <c r="FGR320" s="22"/>
      <c r="FGS320" s="22"/>
      <c r="FGT320" s="22"/>
      <c r="FGU320" s="22"/>
      <c r="FGV320" s="22"/>
      <c r="FGW320" s="22"/>
      <c r="FGX320" s="22"/>
      <c r="FGY320" s="22"/>
      <c r="FGZ320" s="22"/>
      <c r="FHA320" s="22"/>
      <c r="FHB320" s="22"/>
      <c r="FHC320" s="22"/>
      <c r="FHD320" s="22"/>
      <c r="FHE320" s="22"/>
      <c r="FHF320" s="22"/>
      <c r="FHG320" s="22"/>
      <c r="FHH320" s="22"/>
      <c r="FHI320" s="22"/>
      <c r="FHJ320" s="22"/>
      <c r="FHK320" s="22"/>
      <c r="FHL320" s="22"/>
      <c r="FHM320" s="22"/>
      <c r="FHN320" s="22"/>
      <c r="FHO320" s="22"/>
      <c r="FHP320" s="22"/>
      <c r="FHQ320" s="22"/>
      <c r="FHR320" s="22"/>
      <c r="FHS320" s="22"/>
      <c r="FHT320" s="22"/>
      <c r="FHU320" s="22"/>
      <c r="FHV320" s="22"/>
      <c r="FHW320" s="22"/>
      <c r="FHX320" s="22"/>
      <c r="FHY320" s="22"/>
      <c r="FHZ320" s="22"/>
      <c r="FIA320" s="22"/>
      <c r="FIB320" s="22"/>
      <c r="FIC320" s="22"/>
      <c r="FID320" s="22"/>
      <c r="FIE320" s="22"/>
      <c r="FIF320" s="22"/>
      <c r="FIG320" s="22"/>
      <c r="FIH320" s="22"/>
      <c r="FII320" s="22"/>
      <c r="FIJ320" s="22"/>
      <c r="FIK320" s="22"/>
      <c r="FIL320" s="22"/>
      <c r="FIM320" s="22"/>
      <c r="FIN320" s="22"/>
      <c r="FIO320" s="22"/>
      <c r="FIP320" s="22"/>
      <c r="FIQ320" s="22"/>
      <c r="FIR320" s="22"/>
      <c r="FIS320" s="22"/>
      <c r="FIT320" s="22"/>
      <c r="FIU320" s="22"/>
      <c r="FIV320" s="22"/>
      <c r="FIW320" s="22"/>
      <c r="FIX320" s="22"/>
      <c r="FIY320" s="22"/>
      <c r="FIZ320" s="22"/>
      <c r="FJA320" s="22"/>
      <c r="FJB320" s="22"/>
      <c r="FJC320" s="22"/>
      <c r="FJD320" s="22"/>
      <c r="FJE320" s="22"/>
      <c r="FJF320" s="22"/>
      <c r="FJG320" s="22"/>
      <c r="FJH320" s="22"/>
      <c r="FJI320" s="22"/>
      <c r="FJJ320" s="22"/>
      <c r="FJK320" s="22"/>
      <c r="FJL320" s="22"/>
      <c r="FJM320" s="22"/>
      <c r="FJN320" s="22"/>
      <c r="FJO320" s="22"/>
      <c r="FJP320" s="22"/>
      <c r="FJQ320" s="22"/>
      <c r="FJR320" s="22"/>
      <c r="FJS320" s="22"/>
      <c r="FJT320" s="22"/>
      <c r="FJU320" s="22"/>
      <c r="FJV320" s="22"/>
      <c r="FJW320" s="22"/>
      <c r="FJX320" s="22"/>
      <c r="FJY320" s="22"/>
      <c r="FJZ320" s="22"/>
      <c r="FKA320" s="22"/>
      <c r="FKB320" s="22"/>
      <c r="FKC320" s="22"/>
      <c r="FKD320" s="22"/>
      <c r="FKE320" s="22"/>
      <c r="FKF320" s="22"/>
      <c r="FKG320" s="22"/>
      <c r="FKH320" s="22"/>
      <c r="FKI320" s="22"/>
      <c r="FKJ320" s="22"/>
      <c r="FKK320" s="22"/>
      <c r="FKL320" s="22"/>
      <c r="FKM320" s="22"/>
      <c r="FKN320" s="22"/>
      <c r="FKO320" s="22"/>
      <c r="FKP320" s="22"/>
      <c r="FKQ320" s="22"/>
      <c r="FKR320" s="22"/>
      <c r="FKS320" s="22"/>
      <c r="FKT320" s="22"/>
      <c r="FKU320" s="22"/>
      <c r="FKV320" s="22"/>
      <c r="FKW320" s="22"/>
      <c r="FKX320" s="22"/>
      <c r="FKY320" s="22"/>
      <c r="FKZ320" s="22"/>
      <c r="FLA320" s="22"/>
      <c r="FLB320" s="22"/>
      <c r="FLC320" s="22"/>
      <c r="FLD320" s="22"/>
      <c r="FLE320" s="22"/>
      <c r="FLF320" s="22"/>
      <c r="FLG320" s="22"/>
      <c r="FLH320" s="22"/>
      <c r="FLI320" s="22"/>
      <c r="FLJ320" s="22"/>
      <c r="FLK320" s="22"/>
      <c r="FLL320" s="22"/>
      <c r="FLM320" s="22"/>
      <c r="FLN320" s="22"/>
      <c r="FLO320" s="22"/>
      <c r="FLP320" s="22"/>
      <c r="FLQ320" s="22"/>
      <c r="FLR320" s="22"/>
      <c r="FLS320" s="22"/>
      <c r="FLT320" s="22"/>
      <c r="FLU320" s="22"/>
      <c r="FLV320" s="22"/>
      <c r="FLW320" s="22"/>
      <c r="FLX320" s="22"/>
      <c r="FLY320" s="22"/>
      <c r="FLZ320" s="22"/>
      <c r="FMA320" s="22"/>
      <c r="FMB320" s="22"/>
      <c r="FMC320" s="22"/>
      <c r="FMD320" s="22"/>
      <c r="FME320" s="22"/>
      <c r="FMF320" s="22"/>
      <c r="FMG320" s="22"/>
      <c r="FMH320" s="22"/>
      <c r="FMI320" s="22"/>
      <c r="FMJ320" s="22"/>
      <c r="FMK320" s="22"/>
      <c r="FML320" s="22"/>
      <c r="FMM320" s="22"/>
      <c r="FMN320" s="22"/>
      <c r="FMO320" s="22"/>
      <c r="FMP320" s="22"/>
      <c r="FMQ320" s="22"/>
      <c r="FMR320" s="22"/>
      <c r="FMS320" s="22"/>
      <c r="FMT320" s="22"/>
      <c r="FMU320" s="22"/>
      <c r="FMV320" s="22"/>
      <c r="FMW320" s="22"/>
      <c r="FMX320" s="22"/>
      <c r="FMY320" s="22"/>
      <c r="FMZ320" s="22"/>
      <c r="FNA320" s="22"/>
      <c r="FNB320" s="22"/>
      <c r="FNC320" s="22"/>
      <c r="FND320" s="22"/>
      <c r="FNE320" s="22"/>
      <c r="FNF320" s="22"/>
      <c r="FNG320" s="22"/>
      <c r="FNH320" s="22"/>
      <c r="FNI320" s="22"/>
      <c r="FNJ320" s="22"/>
      <c r="FNK320" s="22"/>
      <c r="FNL320" s="22"/>
      <c r="FNM320" s="22"/>
      <c r="FNN320" s="22"/>
      <c r="FNO320" s="22"/>
      <c r="FNP320" s="22"/>
      <c r="FNQ320" s="22"/>
      <c r="FNR320" s="22"/>
      <c r="FNS320" s="22"/>
      <c r="FNT320" s="22"/>
      <c r="FNU320" s="22"/>
      <c r="FNV320" s="22"/>
      <c r="FNW320" s="22"/>
      <c r="FNX320" s="22"/>
      <c r="FNY320" s="22"/>
      <c r="FNZ320" s="22"/>
      <c r="FOA320" s="22"/>
      <c r="FOB320" s="22"/>
      <c r="FOC320" s="22"/>
      <c r="FOD320" s="22"/>
      <c r="FOE320" s="22"/>
      <c r="FOF320" s="22"/>
      <c r="FOG320" s="22"/>
      <c r="FOH320" s="22"/>
      <c r="FOI320" s="22"/>
      <c r="FOJ320" s="22"/>
      <c r="FOK320" s="22"/>
      <c r="FOL320" s="22"/>
      <c r="FOM320" s="22"/>
      <c r="FON320" s="22"/>
      <c r="FOO320" s="22"/>
      <c r="FOP320" s="22"/>
      <c r="FOQ320" s="22"/>
      <c r="FOR320" s="22"/>
      <c r="FOS320" s="22"/>
      <c r="FOT320" s="22"/>
      <c r="FOU320" s="22"/>
      <c r="FOV320" s="22"/>
      <c r="FOW320" s="22"/>
      <c r="FOX320" s="22"/>
      <c r="FOY320" s="22"/>
      <c r="FOZ320" s="22"/>
      <c r="FPA320" s="22"/>
      <c r="FPB320" s="22"/>
      <c r="FPC320" s="22"/>
      <c r="FPD320" s="22"/>
      <c r="FPE320" s="22"/>
      <c r="FPF320" s="22"/>
      <c r="FPG320" s="22"/>
      <c r="FPH320" s="22"/>
      <c r="FPI320" s="22"/>
      <c r="FPJ320" s="22"/>
      <c r="FPK320" s="22"/>
      <c r="FPL320" s="22"/>
      <c r="FPM320" s="22"/>
      <c r="FPN320" s="22"/>
      <c r="FPO320" s="22"/>
      <c r="FPP320" s="22"/>
      <c r="FPQ320" s="22"/>
      <c r="FPR320" s="22"/>
      <c r="FPS320" s="22"/>
      <c r="FPT320" s="22"/>
      <c r="FPU320" s="22"/>
      <c r="FPV320" s="22"/>
      <c r="FPW320" s="22"/>
      <c r="FPX320" s="22"/>
      <c r="FPY320" s="22"/>
      <c r="FPZ320" s="22"/>
      <c r="FQA320" s="22"/>
      <c r="FQB320" s="22"/>
      <c r="FQC320" s="22"/>
      <c r="FQD320" s="22"/>
      <c r="FQE320" s="22"/>
      <c r="FQF320" s="22"/>
      <c r="FQG320" s="22"/>
      <c r="FQH320" s="22"/>
      <c r="FQI320" s="22"/>
      <c r="FQJ320" s="22"/>
      <c r="FQK320" s="22"/>
      <c r="FQL320" s="22"/>
      <c r="FQM320" s="22"/>
      <c r="FQN320" s="22"/>
      <c r="FQO320" s="22"/>
      <c r="FQP320" s="22"/>
      <c r="FQQ320" s="22"/>
      <c r="FQR320" s="22"/>
      <c r="FQS320" s="22"/>
      <c r="FQT320" s="22"/>
      <c r="FQU320" s="22"/>
      <c r="FQV320" s="22"/>
      <c r="FQW320" s="22"/>
      <c r="FQX320" s="22"/>
      <c r="FQY320" s="22"/>
      <c r="FQZ320" s="22"/>
      <c r="FRA320" s="22"/>
      <c r="FRB320" s="22"/>
      <c r="FRC320" s="22"/>
      <c r="FRD320" s="22"/>
      <c r="FRE320" s="22"/>
      <c r="FRF320" s="22"/>
      <c r="FRG320" s="22"/>
      <c r="FRH320" s="22"/>
      <c r="FRI320" s="22"/>
      <c r="FRJ320" s="22"/>
      <c r="FRK320" s="22"/>
      <c r="FRL320" s="22"/>
      <c r="FRM320" s="22"/>
      <c r="FRN320" s="22"/>
      <c r="FRO320" s="22"/>
      <c r="FRP320" s="22"/>
      <c r="FRQ320" s="22"/>
      <c r="FRR320" s="22"/>
      <c r="FRS320" s="22"/>
      <c r="FRT320" s="22"/>
      <c r="FRU320" s="22"/>
      <c r="FRV320" s="22"/>
      <c r="FRW320" s="22"/>
      <c r="FRX320" s="22"/>
      <c r="FRY320" s="22"/>
      <c r="FRZ320" s="22"/>
      <c r="FSA320" s="22"/>
      <c r="FSB320" s="22"/>
      <c r="FSC320" s="22"/>
      <c r="FSD320" s="22"/>
      <c r="FSE320" s="22"/>
      <c r="FSF320" s="22"/>
      <c r="FSG320" s="22"/>
      <c r="FSH320" s="22"/>
      <c r="FSI320" s="22"/>
      <c r="FSJ320" s="22"/>
      <c r="FSK320" s="22"/>
      <c r="FSL320" s="22"/>
      <c r="FSM320" s="22"/>
      <c r="FSN320" s="22"/>
      <c r="FSO320" s="22"/>
      <c r="FSP320" s="22"/>
      <c r="FSQ320" s="22"/>
      <c r="FSR320" s="22"/>
      <c r="FSS320" s="22"/>
      <c r="FST320" s="22"/>
      <c r="FSU320" s="22"/>
      <c r="FSV320" s="22"/>
      <c r="FSW320" s="22"/>
      <c r="FSX320" s="22"/>
      <c r="FSY320" s="22"/>
      <c r="FSZ320" s="22"/>
      <c r="FTA320" s="22"/>
      <c r="FTB320" s="22"/>
      <c r="FTC320" s="22"/>
      <c r="FTD320" s="22"/>
      <c r="FTE320" s="22"/>
      <c r="FTF320" s="22"/>
      <c r="FTG320" s="22"/>
      <c r="FTH320" s="22"/>
      <c r="FTI320" s="22"/>
      <c r="FTJ320" s="22"/>
      <c r="FTK320" s="22"/>
      <c r="FTL320" s="22"/>
      <c r="FTM320" s="22"/>
      <c r="FTN320" s="22"/>
      <c r="FTO320" s="22"/>
      <c r="FTP320" s="22"/>
      <c r="FTQ320" s="22"/>
      <c r="FTR320" s="22"/>
      <c r="FTS320" s="22"/>
      <c r="FTT320" s="22"/>
      <c r="FTU320" s="22"/>
      <c r="FTV320" s="22"/>
      <c r="FTW320" s="22"/>
      <c r="FTX320" s="22"/>
      <c r="FTY320" s="22"/>
      <c r="FTZ320" s="22"/>
      <c r="FUA320" s="22"/>
      <c r="FUB320" s="22"/>
      <c r="FUC320" s="22"/>
      <c r="FUD320" s="22"/>
      <c r="FUE320" s="22"/>
      <c r="FUF320" s="22"/>
      <c r="FUG320" s="22"/>
      <c r="FUH320" s="22"/>
      <c r="FUI320" s="22"/>
      <c r="FUJ320" s="22"/>
      <c r="FUK320" s="22"/>
      <c r="FUL320" s="22"/>
      <c r="FUM320" s="22"/>
      <c r="FUN320" s="22"/>
      <c r="FUO320" s="22"/>
      <c r="FUP320" s="22"/>
      <c r="FUQ320" s="22"/>
      <c r="FUR320" s="22"/>
      <c r="FUS320" s="22"/>
      <c r="FUT320" s="22"/>
      <c r="FUU320" s="22"/>
      <c r="FUV320" s="22"/>
      <c r="FUW320" s="22"/>
      <c r="FUX320" s="22"/>
      <c r="FUY320" s="22"/>
      <c r="FUZ320" s="22"/>
      <c r="FVA320" s="22"/>
      <c r="FVB320" s="22"/>
      <c r="FVC320" s="22"/>
      <c r="FVD320" s="22"/>
      <c r="FVE320" s="22"/>
      <c r="FVF320" s="22"/>
      <c r="FVG320" s="22"/>
      <c r="FVH320" s="22"/>
      <c r="FVI320" s="22"/>
      <c r="FVJ320" s="22"/>
      <c r="FVK320" s="22"/>
      <c r="FVL320" s="22"/>
      <c r="FVM320" s="22"/>
      <c r="FVN320" s="22"/>
      <c r="FVO320" s="22"/>
      <c r="FVP320" s="22"/>
      <c r="FVQ320" s="22"/>
      <c r="FVR320" s="22"/>
      <c r="FVS320" s="22"/>
      <c r="FVT320" s="22"/>
      <c r="FVU320" s="22"/>
      <c r="FVV320" s="22"/>
      <c r="FVW320" s="22"/>
      <c r="FVX320" s="22"/>
      <c r="FVY320" s="22"/>
      <c r="FVZ320" s="22"/>
      <c r="FWA320" s="22"/>
      <c r="FWB320" s="22"/>
      <c r="FWC320" s="22"/>
      <c r="FWD320" s="22"/>
      <c r="FWE320" s="22"/>
      <c r="FWF320" s="22"/>
      <c r="FWG320" s="22"/>
      <c r="FWH320" s="22"/>
      <c r="FWI320" s="22"/>
      <c r="FWJ320" s="22"/>
      <c r="FWK320" s="22"/>
      <c r="FWL320" s="22"/>
      <c r="FWM320" s="22"/>
      <c r="FWN320" s="22"/>
      <c r="FWO320" s="22"/>
      <c r="FWP320" s="22"/>
      <c r="FWQ320" s="22"/>
      <c r="FWR320" s="22"/>
      <c r="FWS320" s="22"/>
      <c r="FWT320" s="22"/>
      <c r="FWU320" s="22"/>
      <c r="FWV320" s="22"/>
      <c r="FWW320" s="22"/>
      <c r="FWX320" s="22"/>
      <c r="FWY320" s="22"/>
      <c r="FWZ320" s="22"/>
      <c r="FXA320" s="22"/>
      <c r="FXB320" s="22"/>
      <c r="FXC320" s="22"/>
      <c r="FXD320" s="22"/>
      <c r="FXE320" s="22"/>
      <c r="FXF320" s="22"/>
      <c r="FXG320" s="22"/>
      <c r="FXH320" s="22"/>
      <c r="FXI320" s="22"/>
      <c r="FXJ320" s="22"/>
      <c r="FXK320" s="22"/>
      <c r="FXL320" s="22"/>
      <c r="FXM320" s="22"/>
      <c r="FXN320" s="22"/>
      <c r="FXO320" s="22"/>
      <c r="FXP320" s="22"/>
      <c r="FXQ320" s="22"/>
      <c r="FXR320" s="22"/>
      <c r="FXS320" s="22"/>
      <c r="FXT320" s="22"/>
      <c r="FXU320" s="22"/>
      <c r="FXV320" s="22"/>
      <c r="FXW320" s="22"/>
      <c r="FXX320" s="22"/>
      <c r="FXY320" s="22"/>
      <c r="FXZ320" s="22"/>
      <c r="FYA320" s="22"/>
      <c r="FYB320" s="22"/>
      <c r="FYC320" s="22"/>
      <c r="FYD320" s="22"/>
      <c r="FYE320" s="22"/>
      <c r="FYF320" s="22"/>
      <c r="FYG320" s="22"/>
      <c r="FYH320" s="22"/>
      <c r="FYI320" s="22"/>
      <c r="FYJ320" s="22"/>
      <c r="FYK320" s="22"/>
      <c r="FYL320" s="22"/>
      <c r="FYM320" s="22"/>
      <c r="FYN320" s="22"/>
      <c r="FYO320" s="22"/>
      <c r="FYP320" s="22"/>
      <c r="FYQ320" s="22"/>
      <c r="FYR320" s="22"/>
      <c r="FYS320" s="22"/>
      <c r="FYT320" s="22"/>
      <c r="FYU320" s="22"/>
      <c r="FYV320" s="22"/>
      <c r="FYW320" s="22"/>
      <c r="FYX320" s="22"/>
      <c r="FYY320" s="22"/>
      <c r="FYZ320" s="22"/>
      <c r="FZA320" s="22"/>
      <c r="FZB320" s="22"/>
      <c r="FZC320" s="22"/>
      <c r="FZD320" s="22"/>
      <c r="FZE320" s="22"/>
      <c r="FZF320" s="22"/>
      <c r="FZG320" s="22"/>
      <c r="FZH320" s="22"/>
      <c r="FZI320" s="22"/>
      <c r="FZJ320" s="22"/>
      <c r="FZK320" s="22"/>
      <c r="FZL320" s="22"/>
      <c r="FZM320" s="22"/>
      <c r="FZN320" s="22"/>
      <c r="FZO320" s="22"/>
      <c r="FZP320" s="22"/>
      <c r="FZQ320" s="22"/>
      <c r="FZR320" s="22"/>
      <c r="FZS320" s="22"/>
      <c r="FZT320" s="22"/>
      <c r="FZU320" s="22"/>
      <c r="FZV320" s="22"/>
      <c r="FZW320" s="22"/>
      <c r="FZX320" s="22"/>
      <c r="FZY320" s="22"/>
      <c r="FZZ320" s="22"/>
      <c r="GAA320" s="22"/>
      <c r="GAB320" s="22"/>
      <c r="GAC320" s="22"/>
      <c r="GAD320" s="22"/>
      <c r="GAE320" s="22"/>
      <c r="GAF320" s="22"/>
      <c r="GAG320" s="22"/>
      <c r="GAH320" s="22"/>
      <c r="GAI320" s="22"/>
      <c r="GAJ320" s="22"/>
      <c r="GAK320" s="22"/>
      <c r="GAL320" s="22"/>
      <c r="GAM320" s="22"/>
      <c r="GAN320" s="22"/>
      <c r="GAO320" s="22"/>
      <c r="GAP320" s="22"/>
      <c r="GAQ320" s="22"/>
      <c r="GAR320" s="22"/>
      <c r="GAS320" s="22"/>
      <c r="GAT320" s="22"/>
      <c r="GAU320" s="22"/>
      <c r="GAV320" s="22"/>
      <c r="GAW320" s="22"/>
      <c r="GAX320" s="22"/>
      <c r="GAY320" s="22"/>
      <c r="GAZ320" s="22"/>
      <c r="GBA320" s="22"/>
      <c r="GBB320" s="22"/>
      <c r="GBC320" s="22"/>
      <c r="GBD320" s="22"/>
      <c r="GBE320" s="22"/>
      <c r="GBF320" s="22"/>
      <c r="GBG320" s="22"/>
      <c r="GBH320" s="22"/>
      <c r="GBI320" s="22"/>
      <c r="GBJ320" s="22"/>
      <c r="GBK320" s="22"/>
      <c r="GBL320" s="22"/>
      <c r="GBM320" s="22"/>
      <c r="GBN320" s="22"/>
      <c r="GBO320" s="22"/>
      <c r="GBP320" s="22"/>
      <c r="GBQ320" s="22"/>
      <c r="GBR320" s="22"/>
      <c r="GBS320" s="22"/>
      <c r="GBT320" s="22"/>
      <c r="GBU320" s="22"/>
      <c r="GBV320" s="22"/>
      <c r="GBW320" s="22"/>
      <c r="GBX320" s="22"/>
      <c r="GBY320" s="22"/>
      <c r="GBZ320" s="22"/>
      <c r="GCA320" s="22"/>
      <c r="GCB320" s="22"/>
      <c r="GCC320" s="22"/>
      <c r="GCD320" s="22"/>
      <c r="GCE320" s="22"/>
      <c r="GCF320" s="22"/>
      <c r="GCG320" s="22"/>
      <c r="GCH320" s="22"/>
      <c r="GCI320" s="22"/>
      <c r="GCJ320" s="22"/>
      <c r="GCK320" s="22"/>
      <c r="GCL320" s="22"/>
      <c r="GCM320" s="22"/>
      <c r="GCN320" s="22"/>
      <c r="GCO320" s="22"/>
      <c r="GCP320" s="22"/>
      <c r="GCQ320" s="22"/>
      <c r="GCR320" s="22"/>
      <c r="GCS320" s="22"/>
      <c r="GCT320" s="22"/>
      <c r="GCU320" s="22"/>
      <c r="GCV320" s="22"/>
      <c r="GCW320" s="22"/>
      <c r="GCX320" s="22"/>
      <c r="GCY320" s="22"/>
      <c r="GCZ320" s="22"/>
      <c r="GDA320" s="22"/>
      <c r="GDB320" s="22"/>
      <c r="GDC320" s="22"/>
      <c r="GDD320" s="22"/>
      <c r="GDE320" s="22"/>
      <c r="GDF320" s="22"/>
      <c r="GDG320" s="22"/>
      <c r="GDH320" s="22"/>
      <c r="GDI320" s="22"/>
      <c r="GDJ320" s="22"/>
      <c r="GDK320" s="22"/>
      <c r="GDL320" s="22"/>
      <c r="GDM320" s="22"/>
      <c r="GDN320" s="22"/>
      <c r="GDO320" s="22"/>
      <c r="GDP320" s="22"/>
      <c r="GDQ320" s="22"/>
      <c r="GDR320" s="22"/>
      <c r="GDS320" s="22"/>
      <c r="GDT320" s="22"/>
      <c r="GDU320" s="22"/>
      <c r="GDV320" s="22"/>
      <c r="GDW320" s="22"/>
      <c r="GDX320" s="22"/>
      <c r="GDY320" s="22"/>
      <c r="GDZ320" s="22"/>
      <c r="GEA320" s="22"/>
      <c r="GEB320" s="22"/>
      <c r="GEC320" s="22"/>
      <c r="GED320" s="22"/>
      <c r="GEE320" s="22"/>
      <c r="GEF320" s="22"/>
      <c r="GEG320" s="22"/>
      <c r="GEH320" s="22"/>
      <c r="GEI320" s="22"/>
      <c r="GEJ320" s="22"/>
      <c r="GEK320" s="22"/>
      <c r="GEL320" s="22"/>
      <c r="GEM320" s="22"/>
      <c r="GEN320" s="22"/>
      <c r="GEO320" s="22"/>
      <c r="GEP320" s="22"/>
      <c r="GEQ320" s="22"/>
      <c r="GER320" s="22"/>
      <c r="GES320" s="22"/>
      <c r="GET320" s="22"/>
      <c r="GEU320" s="22"/>
      <c r="GEV320" s="22"/>
      <c r="GEW320" s="22"/>
      <c r="GEX320" s="22"/>
      <c r="GEY320" s="22"/>
      <c r="GEZ320" s="22"/>
      <c r="GFA320" s="22"/>
      <c r="GFB320" s="22"/>
      <c r="GFC320" s="22"/>
      <c r="GFD320" s="22"/>
      <c r="GFE320" s="22"/>
      <c r="GFF320" s="22"/>
      <c r="GFG320" s="22"/>
      <c r="GFH320" s="22"/>
      <c r="GFI320" s="22"/>
      <c r="GFJ320" s="22"/>
      <c r="GFK320" s="22"/>
      <c r="GFL320" s="22"/>
      <c r="GFM320" s="22"/>
      <c r="GFN320" s="22"/>
      <c r="GFO320" s="22"/>
      <c r="GFP320" s="22"/>
      <c r="GFQ320" s="22"/>
      <c r="GFR320" s="22"/>
      <c r="GFS320" s="22"/>
      <c r="GFT320" s="22"/>
      <c r="GFU320" s="22"/>
      <c r="GFV320" s="22"/>
      <c r="GFW320" s="22"/>
      <c r="GFX320" s="22"/>
      <c r="GFY320" s="22"/>
      <c r="GFZ320" s="22"/>
      <c r="GGA320" s="22"/>
      <c r="GGB320" s="22"/>
      <c r="GGC320" s="22"/>
      <c r="GGD320" s="22"/>
      <c r="GGE320" s="22"/>
      <c r="GGF320" s="22"/>
      <c r="GGG320" s="22"/>
      <c r="GGH320" s="22"/>
      <c r="GGI320" s="22"/>
      <c r="GGJ320" s="22"/>
      <c r="GGK320" s="22"/>
      <c r="GGL320" s="22"/>
      <c r="GGM320" s="22"/>
      <c r="GGN320" s="22"/>
      <c r="GGO320" s="22"/>
      <c r="GGP320" s="22"/>
      <c r="GGQ320" s="22"/>
      <c r="GGR320" s="22"/>
      <c r="GGS320" s="22"/>
      <c r="GGT320" s="22"/>
      <c r="GGU320" s="22"/>
      <c r="GGV320" s="22"/>
      <c r="GGW320" s="22"/>
      <c r="GGX320" s="22"/>
      <c r="GGY320" s="22"/>
      <c r="GGZ320" s="22"/>
      <c r="GHA320" s="22"/>
      <c r="GHB320" s="22"/>
      <c r="GHC320" s="22"/>
      <c r="GHD320" s="22"/>
      <c r="GHE320" s="22"/>
      <c r="GHF320" s="22"/>
      <c r="GHG320" s="22"/>
      <c r="GHH320" s="22"/>
      <c r="GHI320" s="22"/>
      <c r="GHJ320" s="22"/>
      <c r="GHK320" s="22"/>
      <c r="GHL320" s="22"/>
      <c r="GHM320" s="22"/>
      <c r="GHN320" s="22"/>
      <c r="GHO320" s="22"/>
      <c r="GHP320" s="22"/>
      <c r="GHQ320" s="22"/>
      <c r="GHR320" s="22"/>
      <c r="GHS320" s="22"/>
      <c r="GHT320" s="22"/>
      <c r="GHU320" s="22"/>
      <c r="GHV320" s="22"/>
      <c r="GHW320" s="22"/>
      <c r="GHX320" s="22"/>
      <c r="GHY320" s="22"/>
      <c r="GHZ320" s="22"/>
      <c r="GIA320" s="22"/>
      <c r="GIB320" s="22"/>
      <c r="GIC320" s="22"/>
      <c r="GID320" s="22"/>
      <c r="GIE320" s="22"/>
      <c r="GIF320" s="22"/>
      <c r="GIG320" s="22"/>
      <c r="GIH320" s="22"/>
      <c r="GII320" s="22"/>
      <c r="GIJ320" s="22"/>
      <c r="GIK320" s="22"/>
      <c r="GIL320" s="22"/>
      <c r="GIM320" s="22"/>
      <c r="GIN320" s="22"/>
      <c r="GIO320" s="22"/>
      <c r="GIP320" s="22"/>
      <c r="GIQ320" s="22"/>
      <c r="GIR320" s="22"/>
      <c r="GIS320" s="22"/>
      <c r="GIT320" s="22"/>
      <c r="GIU320" s="22"/>
      <c r="GIV320" s="22"/>
      <c r="GIW320" s="22"/>
      <c r="GIX320" s="22"/>
      <c r="GIY320" s="22"/>
      <c r="GIZ320" s="22"/>
      <c r="GJA320" s="22"/>
      <c r="GJB320" s="22"/>
      <c r="GJC320" s="22"/>
      <c r="GJD320" s="22"/>
      <c r="GJE320" s="22"/>
      <c r="GJF320" s="22"/>
      <c r="GJG320" s="22"/>
      <c r="GJH320" s="22"/>
      <c r="GJI320" s="22"/>
      <c r="GJJ320" s="22"/>
      <c r="GJK320" s="22"/>
      <c r="GJL320" s="22"/>
      <c r="GJM320" s="22"/>
      <c r="GJN320" s="22"/>
      <c r="GJO320" s="22"/>
      <c r="GJP320" s="22"/>
      <c r="GJQ320" s="22"/>
      <c r="GJR320" s="22"/>
      <c r="GJS320" s="22"/>
      <c r="GJT320" s="22"/>
      <c r="GJU320" s="22"/>
      <c r="GJV320" s="22"/>
      <c r="GJW320" s="22"/>
      <c r="GJX320" s="22"/>
      <c r="GJY320" s="22"/>
      <c r="GJZ320" s="22"/>
      <c r="GKA320" s="22"/>
      <c r="GKB320" s="22"/>
      <c r="GKC320" s="22"/>
      <c r="GKD320" s="22"/>
      <c r="GKE320" s="22"/>
      <c r="GKF320" s="22"/>
      <c r="GKG320" s="22"/>
      <c r="GKH320" s="22"/>
      <c r="GKI320" s="22"/>
      <c r="GKJ320" s="22"/>
      <c r="GKK320" s="22"/>
      <c r="GKL320" s="22"/>
      <c r="GKM320" s="22"/>
      <c r="GKN320" s="22"/>
      <c r="GKO320" s="22"/>
      <c r="GKP320" s="22"/>
      <c r="GKQ320" s="22"/>
      <c r="GKR320" s="22"/>
      <c r="GKS320" s="22"/>
      <c r="GKT320" s="22"/>
      <c r="GKU320" s="22"/>
      <c r="GKV320" s="22"/>
      <c r="GKW320" s="22"/>
      <c r="GKX320" s="22"/>
      <c r="GKY320" s="22"/>
      <c r="GKZ320" s="22"/>
      <c r="GLA320" s="22"/>
      <c r="GLB320" s="22"/>
      <c r="GLC320" s="22"/>
      <c r="GLD320" s="22"/>
      <c r="GLE320" s="22"/>
      <c r="GLF320" s="22"/>
      <c r="GLG320" s="22"/>
      <c r="GLH320" s="22"/>
      <c r="GLI320" s="22"/>
      <c r="GLJ320" s="22"/>
      <c r="GLK320" s="22"/>
      <c r="GLL320" s="22"/>
      <c r="GLM320" s="22"/>
      <c r="GLN320" s="22"/>
      <c r="GLO320" s="22"/>
      <c r="GLP320" s="22"/>
      <c r="GLQ320" s="22"/>
      <c r="GLR320" s="22"/>
      <c r="GLS320" s="22"/>
      <c r="GLT320" s="22"/>
      <c r="GLU320" s="22"/>
      <c r="GLV320" s="22"/>
      <c r="GLW320" s="22"/>
      <c r="GLX320" s="22"/>
      <c r="GLY320" s="22"/>
      <c r="GLZ320" s="22"/>
      <c r="GMA320" s="22"/>
      <c r="GMB320" s="22"/>
      <c r="GMC320" s="22"/>
      <c r="GMD320" s="22"/>
      <c r="GME320" s="22"/>
      <c r="GMF320" s="22"/>
      <c r="GMG320" s="22"/>
      <c r="GMH320" s="22"/>
      <c r="GMI320" s="22"/>
      <c r="GMJ320" s="22"/>
      <c r="GMK320" s="22"/>
      <c r="GML320" s="22"/>
      <c r="GMM320" s="22"/>
      <c r="GMN320" s="22"/>
      <c r="GMO320" s="22"/>
      <c r="GMP320" s="22"/>
      <c r="GMQ320" s="22"/>
      <c r="GMR320" s="22"/>
      <c r="GMS320" s="22"/>
      <c r="GMT320" s="22"/>
      <c r="GMU320" s="22"/>
      <c r="GMV320" s="22"/>
      <c r="GMW320" s="22"/>
      <c r="GMX320" s="22"/>
      <c r="GMY320" s="22"/>
      <c r="GMZ320" s="22"/>
      <c r="GNA320" s="22"/>
      <c r="GNB320" s="22"/>
      <c r="GNC320" s="22"/>
      <c r="GND320" s="22"/>
      <c r="GNE320" s="22"/>
      <c r="GNF320" s="22"/>
      <c r="GNG320" s="22"/>
      <c r="GNH320" s="22"/>
      <c r="GNI320" s="22"/>
      <c r="GNJ320" s="22"/>
      <c r="GNK320" s="22"/>
      <c r="GNL320" s="22"/>
      <c r="GNM320" s="22"/>
      <c r="GNN320" s="22"/>
      <c r="GNO320" s="22"/>
      <c r="GNP320" s="22"/>
      <c r="GNQ320" s="22"/>
      <c r="GNR320" s="22"/>
      <c r="GNS320" s="22"/>
      <c r="GNT320" s="22"/>
      <c r="GNU320" s="22"/>
      <c r="GNV320" s="22"/>
      <c r="GNW320" s="22"/>
      <c r="GNX320" s="22"/>
      <c r="GNY320" s="22"/>
      <c r="GNZ320" s="22"/>
      <c r="GOA320" s="22"/>
      <c r="GOB320" s="22"/>
      <c r="GOC320" s="22"/>
      <c r="GOD320" s="22"/>
      <c r="GOE320" s="22"/>
      <c r="GOF320" s="22"/>
      <c r="GOG320" s="22"/>
      <c r="GOH320" s="22"/>
      <c r="GOI320" s="22"/>
      <c r="GOJ320" s="22"/>
      <c r="GOK320" s="22"/>
      <c r="GOL320" s="22"/>
      <c r="GOM320" s="22"/>
      <c r="GON320" s="22"/>
      <c r="GOO320" s="22"/>
      <c r="GOP320" s="22"/>
      <c r="GOQ320" s="22"/>
      <c r="GOR320" s="22"/>
      <c r="GOS320" s="22"/>
      <c r="GOT320" s="22"/>
      <c r="GOU320" s="22"/>
      <c r="GOV320" s="22"/>
      <c r="GOW320" s="22"/>
      <c r="GOX320" s="22"/>
      <c r="GOY320" s="22"/>
      <c r="GOZ320" s="22"/>
      <c r="GPA320" s="22"/>
      <c r="GPB320" s="22"/>
      <c r="GPC320" s="22"/>
      <c r="GPD320" s="22"/>
      <c r="GPE320" s="22"/>
      <c r="GPF320" s="22"/>
      <c r="GPG320" s="22"/>
      <c r="GPH320" s="22"/>
      <c r="GPI320" s="22"/>
      <c r="GPJ320" s="22"/>
      <c r="GPK320" s="22"/>
      <c r="GPL320" s="22"/>
      <c r="GPM320" s="22"/>
      <c r="GPN320" s="22"/>
      <c r="GPO320" s="22"/>
      <c r="GPP320" s="22"/>
      <c r="GPQ320" s="22"/>
      <c r="GPR320" s="22"/>
      <c r="GPS320" s="22"/>
      <c r="GPT320" s="22"/>
      <c r="GPU320" s="22"/>
      <c r="GPV320" s="22"/>
      <c r="GPW320" s="22"/>
      <c r="GPX320" s="22"/>
      <c r="GPY320" s="22"/>
      <c r="GPZ320" s="22"/>
      <c r="GQA320" s="22"/>
      <c r="GQB320" s="22"/>
      <c r="GQC320" s="22"/>
      <c r="GQD320" s="22"/>
      <c r="GQE320" s="22"/>
      <c r="GQF320" s="22"/>
      <c r="GQG320" s="22"/>
      <c r="GQH320" s="22"/>
      <c r="GQI320" s="22"/>
      <c r="GQJ320" s="22"/>
      <c r="GQK320" s="22"/>
      <c r="GQL320" s="22"/>
      <c r="GQM320" s="22"/>
      <c r="GQN320" s="22"/>
      <c r="GQO320" s="22"/>
      <c r="GQP320" s="22"/>
      <c r="GQQ320" s="22"/>
      <c r="GQR320" s="22"/>
      <c r="GQS320" s="22"/>
      <c r="GQT320" s="22"/>
      <c r="GQU320" s="22"/>
      <c r="GQV320" s="22"/>
      <c r="GQW320" s="22"/>
      <c r="GQX320" s="22"/>
      <c r="GQY320" s="22"/>
      <c r="GQZ320" s="22"/>
      <c r="GRA320" s="22"/>
      <c r="GRB320" s="22"/>
      <c r="GRC320" s="22"/>
      <c r="GRD320" s="22"/>
      <c r="GRE320" s="22"/>
      <c r="GRF320" s="22"/>
      <c r="GRG320" s="22"/>
      <c r="GRH320" s="22"/>
      <c r="GRI320" s="22"/>
      <c r="GRJ320" s="22"/>
      <c r="GRK320" s="22"/>
      <c r="GRL320" s="22"/>
      <c r="GRM320" s="22"/>
      <c r="GRN320" s="22"/>
      <c r="GRO320" s="22"/>
      <c r="GRP320" s="22"/>
      <c r="GRQ320" s="22"/>
      <c r="GRR320" s="22"/>
      <c r="GRS320" s="22"/>
      <c r="GRT320" s="22"/>
      <c r="GRU320" s="22"/>
      <c r="GRV320" s="22"/>
      <c r="GRW320" s="22"/>
      <c r="GRX320" s="22"/>
      <c r="GRY320" s="22"/>
      <c r="GRZ320" s="22"/>
      <c r="GSA320" s="22"/>
      <c r="GSB320" s="22"/>
      <c r="GSC320" s="22"/>
      <c r="GSD320" s="22"/>
      <c r="GSE320" s="22"/>
      <c r="GSF320" s="22"/>
      <c r="GSG320" s="22"/>
      <c r="GSH320" s="22"/>
      <c r="GSI320" s="22"/>
      <c r="GSJ320" s="22"/>
      <c r="GSK320" s="22"/>
      <c r="GSL320" s="22"/>
      <c r="GSM320" s="22"/>
      <c r="GSN320" s="22"/>
      <c r="GSO320" s="22"/>
      <c r="GSP320" s="22"/>
      <c r="GSQ320" s="22"/>
      <c r="GSR320" s="22"/>
      <c r="GSS320" s="22"/>
      <c r="GST320" s="22"/>
      <c r="GSU320" s="22"/>
      <c r="GSV320" s="22"/>
      <c r="GSW320" s="22"/>
      <c r="GSX320" s="22"/>
      <c r="GSY320" s="22"/>
      <c r="GSZ320" s="22"/>
      <c r="GTA320" s="22"/>
      <c r="GTB320" s="22"/>
      <c r="GTC320" s="22"/>
      <c r="GTD320" s="22"/>
      <c r="GTE320" s="22"/>
      <c r="GTF320" s="22"/>
      <c r="GTG320" s="22"/>
      <c r="GTH320" s="22"/>
      <c r="GTI320" s="22"/>
      <c r="GTJ320" s="22"/>
      <c r="GTK320" s="22"/>
      <c r="GTL320" s="22"/>
      <c r="GTM320" s="22"/>
      <c r="GTN320" s="22"/>
      <c r="GTO320" s="22"/>
      <c r="GTP320" s="22"/>
      <c r="GTQ320" s="22"/>
      <c r="GTR320" s="22"/>
      <c r="GTS320" s="22"/>
      <c r="GTT320" s="22"/>
      <c r="GTU320" s="22"/>
      <c r="GTV320" s="22"/>
      <c r="GTW320" s="22"/>
      <c r="GTX320" s="22"/>
      <c r="GTY320" s="22"/>
      <c r="GTZ320" s="22"/>
      <c r="GUA320" s="22"/>
      <c r="GUB320" s="22"/>
      <c r="GUC320" s="22"/>
      <c r="GUD320" s="22"/>
      <c r="GUE320" s="22"/>
      <c r="GUF320" s="22"/>
      <c r="GUG320" s="22"/>
      <c r="GUH320" s="22"/>
      <c r="GUI320" s="22"/>
      <c r="GUJ320" s="22"/>
      <c r="GUK320" s="22"/>
      <c r="GUL320" s="22"/>
      <c r="GUM320" s="22"/>
      <c r="GUN320" s="22"/>
      <c r="GUO320" s="22"/>
      <c r="GUP320" s="22"/>
      <c r="GUQ320" s="22"/>
      <c r="GUR320" s="22"/>
      <c r="GUS320" s="22"/>
      <c r="GUT320" s="22"/>
      <c r="GUU320" s="22"/>
      <c r="GUV320" s="22"/>
      <c r="GUW320" s="22"/>
      <c r="GUX320" s="22"/>
      <c r="GUY320" s="22"/>
      <c r="GUZ320" s="22"/>
      <c r="GVA320" s="22"/>
      <c r="GVB320" s="22"/>
      <c r="GVC320" s="22"/>
      <c r="GVD320" s="22"/>
      <c r="GVE320" s="22"/>
      <c r="GVF320" s="22"/>
      <c r="GVG320" s="22"/>
      <c r="GVH320" s="22"/>
      <c r="GVI320" s="22"/>
      <c r="GVJ320" s="22"/>
      <c r="GVK320" s="22"/>
      <c r="GVL320" s="22"/>
      <c r="GVM320" s="22"/>
      <c r="GVN320" s="22"/>
      <c r="GVO320" s="22"/>
      <c r="GVP320" s="22"/>
      <c r="GVQ320" s="22"/>
      <c r="GVR320" s="22"/>
      <c r="GVS320" s="22"/>
      <c r="GVT320" s="22"/>
      <c r="GVU320" s="22"/>
      <c r="GVV320" s="22"/>
      <c r="GVW320" s="22"/>
      <c r="GVX320" s="22"/>
      <c r="GVY320" s="22"/>
      <c r="GVZ320" s="22"/>
      <c r="GWA320" s="22"/>
      <c r="GWB320" s="22"/>
      <c r="GWC320" s="22"/>
      <c r="GWD320" s="22"/>
      <c r="GWE320" s="22"/>
      <c r="GWF320" s="22"/>
      <c r="GWG320" s="22"/>
      <c r="GWH320" s="22"/>
      <c r="GWI320" s="22"/>
      <c r="GWJ320" s="22"/>
      <c r="GWK320" s="22"/>
      <c r="GWL320" s="22"/>
      <c r="GWM320" s="22"/>
      <c r="GWN320" s="22"/>
      <c r="GWO320" s="22"/>
      <c r="GWP320" s="22"/>
      <c r="GWQ320" s="22"/>
      <c r="GWR320" s="22"/>
      <c r="GWS320" s="22"/>
      <c r="GWT320" s="22"/>
      <c r="GWU320" s="22"/>
      <c r="GWV320" s="22"/>
      <c r="GWW320" s="22"/>
      <c r="GWX320" s="22"/>
      <c r="GWY320" s="22"/>
      <c r="GWZ320" s="22"/>
      <c r="GXA320" s="22"/>
      <c r="GXB320" s="22"/>
      <c r="GXC320" s="22"/>
      <c r="GXD320" s="22"/>
      <c r="GXE320" s="22"/>
      <c r="GXF320" s="22"/>
      <c r="GXG320" s="22"/>
      <c r="GXH320" s="22"/>
      <c r="GXI320" s="22"/>
      <c r="GXJ320" s="22"/>
      <c r="GXK320" s="22"/>
      <c r="GXL320" s="22"/>
      <c r="GXM320" s="22"/>
      <c r="GXN320" s="22"/>
      <c r="GXO320" s="22"/>
      <c r="GXP320" s="22"/>
      <c r="GXQ320" s="22"/>
      <c r="GXR320" s="22"/>
      <c r="GXS320" s="22"/>
      <c r="GXT320" s="22"/>
      <c r="GXU320" s="22"/>
      <c r="GXV320" s="22"/>
      <c r="GXW320" s="22"/>
      <c r="GXX320" s="22"/>
      <c r="GXY320" s="22"/>
      <c r="GXZ320" s="22"/>
      <c r="GYA320" s="22"/>
      <c r="GYB320" s="22"/>
      <c r="GYC320" s="22"/>
      <c r="GYD320" s="22"/>
      <c r="GYE320" s="22"/>
      <c r="GYF320" s="22"/>
      <c r="GYG320" s="22"/>
      <c r="GYH320" s="22"/>
      <c r="GYI320" s="22"/>
      <c r="GYJ320" s="22"/>
      <c r="GYK320" s="22"/>
      <c r="GYL320" s="22"/>
      <c r="GYM320" s="22"/>
      <c r="GYN320" s="22"/>
      <c r="GYO320" s="22"/>
      <c r="GYP320" s="22"/>
      <c r="GYQ320" s="22"/>
      <c r="GYR320" s="22"/>
      <c r="GYS320" s="22"/>
      <c r="GYT320" s="22"/>
      <c r="GYU320" s="22"/>
      <c r="GYV320" s="22"/>
      <c r="GYW320" s="22"/>
      <c r="GYX320" s="22"/>
      <c r="GYY320" s="22"/>
      <c r="GYZ320" s="22"/>
      <c r="GZA320" s="22"/>
      <c r="GZB320" s="22"/>
      <c r="GZC320" s="22"/>
      <c r="GZD320" s="22"/>
      <c r="GZE320" s="22"/>
      <c r="GZF320" s="22"/>
      <c r="GZG320" s="22"/>
      <c r="GZH320" s="22"/>
      <c r="GZI320" s="22"/>
      <c r="GZJ320" s="22"/>
      <c r="GZK320" s="22"/>
      <c r="GZL320" s="22"/>
      <c r="GZM320" s="22"/>
      <c r="GZN320" s="22"/>
      <c r="GZO320" s="22"/>
      <c r="GZP320" s="22"/>
      <c r="GZQ320" s="22"/>
      <c r="GZR320" s="22"/>
      <c r="GZS320" s="22"/>
      <c r="GZT320" s="22"/>
      <c r="GZU320" s="22"/>
      <c r="GZV320" s="22"/>
      <c r="GZW320" s="22"/>
      <c r="GZX320" s="22"/>
      <c r="GZY320" s="22"/>
      <c r="GZZ320" s="22"/>
      <c r="HAA320" s="22"/>
      <c r="HAB320" s="22"/>
      <c r="HAC320" s="22"/>
      <c r="HAD320" s="22"/>
      <c r="HAE320" s="22"/>
      <c r="HAF320" s="22"/>
      <c r="HAG320" s="22"/>
      <c r="HAH320" s="22"/>
      <c r="HAI320" s="22"/>
      <c r="HAJ320" s="22"/>
      <c r="HAK320" s="22"/>
      <c r="HAL320" s="22"/>
      <c r="HAM320" s="22"/>
      <c r="HAN320" s="22"/>
      <c r="HAO320" s="22"/>
      <c r="HAP320" s="22"/>
      <c r="HAQ320" s="22"/>
      <c r="HAR320" s="22"/>
      <c r="HAS320" s="22"/>
      <c r="HAT320" s="22"/>
      <c r="HAU320" s="22"/>
      <c r="HAV320" s="22"/>
      <c r="HAW320" s="22"/>
      <c r="HAX320" s="22"/>
      <c r="HAY320" s="22"/>
      <c r="HAZ320" s="22"/>
      <c r="HBA320" s="22"/>
      <c r="HBB320" s="22"/>
      <c r="HBC320" s="22"/>
      <c r="HBD320" s="22"/>
      <c r="HBE320" s="22"/>
      <c r="HBF320" s="22"/>
      <c r="HBG320" s="22"/>
      <c r="HBH320" s="22"/>
      <c r="HBI320" s="22"/>
      <c r="HBJ320" s="22"/>
      <c r="HBK320" s="22"/>
      <c r="HBL320" s="22"/>
      <c r="HBM320" s="22"/>
      <c r="HBN320" s="22"/>
      <c r="HBO320" s="22"/>
      <c r="HBP320" s="22"/>
      <c r="HBQ320" s="22"/>
      <c r="HBR320" s="22"/>
      <c r="HBS320" s="22"/>
      <c r="HBT320" s="22"/>
      <c r="HBU320" s="22"/>
      <c r="HBV320" s="22"/>
      <c r="HBW320" s="22"/>
      <c r="HBX320" s="22"/>
      <c r="HBY320" s="22"/>
      <c r="HBZ320" s="22"/>
      <c r="HCA320" s="22"/>
      <c r="HCB320" s="22"/>
      <c r="HCC320" s="22"/>
      <c r="HCD320" s="22"/>
      <c r="HCE320" s="22"/>
      <c r="HCF320" s="22"/>
      <c r="HCG320" s="22"/>
      <c r="HCH320" s="22"/>
      <c r="HCI320" s="22"/>
      <c r="HCJ320" s="22"/>
      <c r="HCK320" s="22"/>
      <c r="HCL320" s="22"/>
      <c r="HCM320" s="22"/>
      <c r="HCN320" s="22"/>
      <c r="HCO320" s="22"/>
      <c r="HCP320" s="22"/>
      <c r="HCQ320" s="22"/>
      <c r="HCR320" s="22"/>
      <c r="HCS320" s="22"/>
      <c r="HCT320" s="22"/>
      <c r="HCU320" s="22"/>
      <c r="HCV320" s="22"/>
      <c r="HCW320" s="22"/>
      <c r="HCX320" s="22"/>
      <c r="HCY320" s="22"/>
      <c r="HCZ320" s="22"/>
      <c r="HDA320" s="22"/>
      <c r="HDB320" s="22"/>
      <c r="HDC320" s="22"/>
      <c r="HDD320" s="22"/>
      <c r="HDE320" s="22"/>
      <c r="HDF320" s="22"/>
      <c r="HDG320" s="22"/>
      <c r="HDH320" s="22"/>
      <c r="HDI320" s="22"/>
      <c r="HDJ320" s="22"/>
      <c r="HDK320" s="22"/>
      <c r="HDL320" s="22"/>
      <c r="HDM320" s="22"/>
      <c r="HDN320" s="22"/>
      <c r="HDO320" s="22"/>
      <c r="HDP320" s="22"/>
      <c r="HDQ320" s="22"/>
      <c r="HDR320" s="22"/>
      <c r="HDS320" s="22"/>
      <c r="HDT320" s="22"/>
      <c r="HDU320" s="22"/>
      <c r="HDV320" s="22"/>
      <c r="HDW320" s="22"/>
      <c r="HDX320" s="22"/>
      <c r="HDY320" s="22"/>
      <c r="HDZ320" s="22"/>
      <c r="HEA320" s="22"/>
      <c r="HEB320" s="22"/>
      <c r="HEC320" s="22"/>
      <c r="HED320" s="22"/>
      <c r="HEE320" s="22"/>
      <c r="HEF320" s="22"/>
      <c r="HEG320" s="22"/>
      <c r="HEH320" s="22"/>
      <c r="HEI320" s="22"/>
      <c r="HEJ320" s="22"/>
      <c r="HEK320" s="22"/>
      <c r="HEL320" s="22"/>
      <c r="HEM320" s="22"/>
      <c r="HEN320" s="22"/>
      <c r="HEO320" s="22"/>
      <c r="HEP320" s="22"/>
      <c r="HEQ320" s="22"/>
      <c r="HER320" s="22"/>
      <c r="HES320" s="22"/>
      <c r="HET320" s="22"/>
      <c r="HEU320" s="22"/>
      <c r="HEV320" s="22"/>
      <c r="HEW320" s="22"/>
      <c r="HEX320" s="22"/>
      <c r="HEY320" s="22"/>
      <c r="HEZ320" s="22"/>
      <c r="HFA320" s="22"/>
      <c r="HFB320" s="22"/>
      <c r="HFC320" s="22"/>
      <c r="HFD320" s="22"/>
      <c r="HFE320" s="22"/>
      <c r="HFF320" s="22"/>
      <c r="HFG320" s="22"/>
      <c r="HFH320" s="22"/>
      <c r="HFI320" s="22"/>
      <c r="HFJ320" s="22"/>
      <c r="HFK320" s="22"/>
      <c r="HFL320" s="22"/>
      <c r="HFM320" s="22"/>
      <c r="HFN320" s="22"/>
      <c r="HFO320" s="22"/>
      <c r="HFP320" s="22"/>
      <c r="HFQ320" s="22"/>
      <c r="HFR320" s="22"/>
      <c r="HFS320" s="22"/>
      <c r="HFT320" s="22"/>
      <c r="HFU320" s="22"/>
      <c r="HFV320" s="22"/>
      <c r="HFW320" s="22"/>
      <c r="HFX320" s="22"/>
      <c r="HFY320" s="22"/>
      <c r="HFZ320" s="22"/>
      <c r="HGA320" s="22"/>
      <c r="HGB320" s="22"/>
      <c r="HGC320" s="22"/>
      <c r="HGD320" s="22"/>
      <c r="HGE320" s="22"/>
      <c r="HGF320" s="22"/>
      <c r="HGG320" s="22"/>
      <c r="HGH320" s="22"/>
      <c r="HGI320" s="22"/>
      <c r="HGJ320" s="22"/>
      <c r="HGK320" s="22"/>
      <c r="HGL320" s="22"/>
      <c r="HGM320" s="22"/>
      <c r="HGN320" s="22"/>
      <c r="HGO320" s="22"/>
      <c r="HGP320" s="22"/>
      <c r="HGQ320" s="22"/>
      <c r="HGR320" s="22"/>
      <c r="HGS320" s="22"/>
      <c r="HGT320" s="22"/>
      <c r="HGU320" s="22"/>
      <c r="HGV320" s="22"/>
      <c r="HGW320" s="22"/>
      <c r="HGX320" s="22"/>
      <c r="HGY320" s="22"/>
      <c r="HGZ320" s="22"/>
      <c r="HHA320" s="22"/>
      <c r="HHB320" s="22"/>
      <c r="HHC320" s="22"/>
      <c r="HHD320" s="22"/>
      <c r="HHE320" s="22"/>
      <c r="HHF320" s="22"/>
      <c r="HHG320" s="22"/>
      <c r="HHH320" s="22"/>
      <c r="HHI320" s="22"/>
      <c r="HHJ320" s="22"/>
      <c r="HHK320" s="22"/>
      <c r="HHL320" s="22"/>
      <c r="HHM320" s="22"/>
      <c r="HHN320" s="22"/>
      <c r="HHO320" s="22"/>
      <c r="HHP320" s="22"/>
      <c r="HHQ320" s="22"/>
      <c r="HHR320" s="22"/>
      <c r="HHS320" s="22"/>
      <c r="HHT320" s="22"/>
      <c r="HHU320" s="22"/>
      <c r="HHV320" s="22"/>
      <c r="HHW320" s="22"/>
      <c r="HHX320" s="22"/>
      <c r="HHY320" s="22"/>
      <c r="HHZ320" s="22"/>
      <c r="HIA320" s="22"/>
      <c r="HIB320" s="22"/>
      <c r="HIC320" s="22"/>
      <c r="HID320" s="22"/>
      <c r="HIE320" s="22"/>
      <c r="HIF320" s="22"/>
      <c r="HIG320" s="22"/>
      <c r="HIH320" s="22"/>
      <c r="HII320" s="22"/>
      <c r="HIJ320" s="22"/>
      <c r="HIK320" s="22"/>
      <c r="HIL320" s="22"/>
      <c r="HIM320" s="22"/>
      <c r="HIN320" s="22"/>
      <c r="HIO320" s="22"/>
      <c r="HIP320" s="22"/>
      <c r="HIQ320" s="22"/>
      <c r="HIR320" s="22"/>
      <c r="HIS320" s="22"/>
      <c r="HIT320" s="22"/>
      <c r="HIU320" s="22"/>
      <c r="HIV320" s="22"/>
      <c r="HIW320" s="22"/>
      <c r="HIX320" s="22"/>
      <c r="HIY320" s="22"/>
      <c r="HIZ320" s="22"/>
      <c r="HJA320" s="22"/>
      <c r="HJB320" s="22"/>
      <c r="HJC320" s="22"/>
      <c r="HJD320" s="22"/>
      <c r="HJE320" s="22"/>
      <c r="HJF320" s="22"/>
      <c r="HJG320" s="22"/>
      <c r="HJH320" s="22"/>
      <c r="HJI320" s="22"/>
      <c r="HJJ320" s="22"/>
      <c r="HJK320" s="22"/>
      <c r="HJL320" s="22"/>
      <c r="HJM320" s="22"/>
      <c r="HJN320" s="22"/>
      <c r="HJO320" s="22"/>
      <c r="HJP320" s="22"/>
      <c r="HJQ320" s="22"/>
      <c r="HJR320" s="22"/>
      <c r="HJS320" s="22"/>
      <c r="HJT320" s="22"/>
      <c r="HJU320" s="22"/>
      <c r="HJV320" s="22"/>
      <c r="HJW320" s="22"/>
      <c r="HJX320" s="22"/>
      <c r="HJY320" s="22"/>
      <c r="HJZ320" s="22"/>
      <c r="HKA320" s="22"/>
      <c r="HKB320" s="22"/>
      <c r="HKC320" s="22"/>
      <c r="HKD320" s="22"/>
      <c r="HKE320" s="22"/>
      <c r="HKF320" s="22"/>
      <c r="HKG320" s="22"/>
      <c r="HKH320" s="22"/>
      <c r="HKI320" s="22"/>
      <c r="HKJ320" s="22"/>
      <c r="HKK320" s="22"/>
      <c r="HKL320" s="22"/>
      <c r="HKM320" s="22"/>
      <c r="HKN320" s="22"/>
      <c r="HKO320" s="22"/>
      <c r="HKP320" s="22"/>
      <c r="HKQ320" s="22"/>
      <c r="HKR320" s="22"/>
      <c r="HKS320" s="22"/>
      <c r="HKT320" s="22"/>
      <c r="HKU320" s="22"/>
      <c r="HKV320" s="22"/>
      <c r="HKW320" s="22"/>
      <c r="HKX320" s="22"/>
      <c r="HKY320" s="22"/>
      <c r="HKZ320" s="22"/>
      <c r="HLA320" s="22"/>
      <c r="HLB320" s="22"/>
      <c r="HLC320" s="22"/>
      <c r="HLD320" s="22"/>
      <c r="HLE320" s="22"/>
      <c r="HLF320" s="22"/>
      <c r="HLG320" s="22"/>
      <c r="HLH320" s="22"/>
      <c r="HLI320" s="22"/>
      <c r="HLJ320" s="22"/>
      <c r="HLK320" s="22"/>
      <c r="HLL320" s="22"/>
      <c r="HLM320" s="22"/>
      <c r="HLN320" s="22"/>
      <c r="HLO320" s="22"/>
      <c r="HLP320" s="22"/>
      <c r="HLQ320" s="22"/>
      <c r="HLR320" s="22"/>
      <c r="HLS320" s="22"/>
      <c r="HLT320" s="22"/>
      <c r="HLU320" s="22"/>
      <c r="HLV320" s="22"/>
      <c r="HLW320" s="22"/>
      <c r="HLX320" s="22"/>
      <c r="HLY320" s="22"/>
      <c r="HLZ320" s="22"/>
      <c r="HMA320" s="22"/>
      <c r="HMB320" s="22"/>
      <c r="HMC320" s="22"/>
      <c r="HMD320" s="22"/>
      <c r="HME320" s="22"/>
      <c r="HMF320" s="22"/>
      <c r="HMG320" s="22"/>
      <c r="HMH320" s="22"/>
      <c r="HMI320" s="22"/>
      <c r="HMJ320" s="22"/>
      <c r="HMK320" s="22"/>
      <c r="HML320" s="22"/>
      <c r="HMM320" s="22"/>
      <c r="HMN320" s="22"/>
      <c r="HMO320" s="22"/>
      <c r="HMP320" s="22"/>
      <c r="HMQ320" s="22"/>
      <c r="HMR320" s="22"/>
      <c r="HMS320" s="22"/>
      <c r="HMT320" s="22"/>
      <c r="HMU320" s="22"/>
      <c r="HMV320" s="22"/>
      <c r="HMW320" s="22"/>
      <c r="HMX320" s="22"/>
      <c r="HMY320" s="22"/>
      <c r="HMZ320" s="22"/>
      <c r="HNA320" s="22"/>
      <c r="HNB320" s="22"/>
      <c r="HNC320" s="22"/>
      <c r="HND320" s="22"/>
      <c r="HNE320" s="22"/>
      <c r="HNF320" s="22"/>
      <c r="HNG320" s="22"/>
      <c r="HNH320" s="22"/>
      <c r="HNI320" s="22"/>
      <c r="HNJ320" s="22"/>
      <c r="HNK320" s="22"/>
      <c r="HNL320" s="22"/>
      <c r="HNM320" s="22"/>
      <c r="HNN320" s="22"/>
      <c r="HNO320" s="22"/>
      <c r="HNP320" s="22"/>
      <c r="HNQ320" s="22"/>
      <c r="HNR320" s="22"/>
      <c r="HNS320" s="22"/>
      <c r="HNT320" s="22"/>
      <c r="HNU320" s="22"/>
      <c r="HNV320" s="22"/>
      <c r="HNW320" s="22"/>
      <c r="HNX320" s="22"/>
      <c r="HNY320" s="22"/>
      <c r="HNZ320" s="22"/>
      <c r="HOA320" s="22"/>
      <c r="HOB320" s="22"/>
      <c r="HOC320" s="22"/>
      <c r="HOD320" s="22"/>
      <c r="HOE320" s="22"/>
      <c r="HOF320" s="22"/>
      <c r="HOG320" s="22"/>
      <c r="HOH320" s="22"/>
      <c r="HOI320" s="22"/>
      <c r="HOJ320" s="22"/>
      <c r="HOK320" s="22"/>
      <c r="HOL320" s="22"/>
      <c r="HOM320" s="22"/>
      <c r="HON320" s="22"/>
      <c r="HOO320" s="22"/>
      <c r="HOP320" s="22"/>
      <c r="HOQ320" s="22"/>
      <c r="HOR320" s="22"/>
      <c r="HOS320" s="22"/>
      <c r="HOT320" s="22"/>
      <c r="HOU320" s="22"/>
      <c r="HOV320" s="22"/>
      <c r="HOW320" s="22"/>
      <c r="HOX320" s="22"/>
      <c r="HOY320" s="22"/>
      <c r="HOZ320" s="22"/>
      <c r="HPA320" s="22"/>
      <c r="HPB320" s="22"/>
      <c r="HPC320" s="22"/>
      <c r="HPD320" s="22"/>
      <c r="HPE320" s="22"/>
      <c r="HPF320" s="22"/>
      <c r="HPG320" s="22"/>
      <c r="HPH320" s="22"/>
      <c r="HPI320" s="22"/>
      <c r="HPJ320" s="22"/>
      <c r="HPK320" s="22"/>
      <c r="HPL320" s="22"/>
      <c r="HPM320" s="22"/>
      <c r="HPN320" s="22"/>
      <c r="HPO320" s="22"/>
      <c r="HPP320" s="22"/>
      <c r="HPQ320" s="22"/>
      <c r="HPR320" s="22"/>
      <c r="HPS320" s="22"/>
      <c r="HPT320" s="22"/>
      <c r="HPU320" s="22"/>
      <c r="HPV320" s="22"/>
      <c r="HPW320" s="22"/>
      <c r="HPX320" s="22"/>
      <c r="HPY320" s="22"/>
      <c r="HPZ320" s="22"/>
      <c r="HQA320" s="22"/>
      <c r="HQB320" s="22"/>
      <c r="HQC320" s="22"/>
      <c r="HQD320" s="22"/>
      <c r="HQE320" s="22"/>
      <c r="HQF320" s="22"/>
      <c r="HQG320" s="22"/>
      <c r="HQH320" s="22"/>
      <c r="HQI320" s="22"/>
      <c r="HQJ320" s="22"/>
      <c r="HQK320" s="22"/>
      <c r="HQL320" s="22"/>
      <c r="HQM320" s="22"/>
      <c r="HQN320" s="22"/>
      <c r="HQO320" s="22"/>
      <c r="HQP320" s="22"/>
      <c r="HQQ320" s="22"/>
      <c r="HQR320" s="22"/>
      <c r="HQS320" s="22"/>
      <c r="HQT320" s="22"/>
      <c r="HQU320" s="22"/>
      <c r="HQV320" s="22"/>
      <c r="HQW320" s="22"/>
      <c r="HQX320" s="22"/>
      <c r="HQY320" s="22"/>
      <c r="HQZ320" s="22"/>
      <c r="HRA320" s="22"/>
      <c r="HRB320" s="22"/>
      <c r="HRC320" s="22"/>
      <c r="HRD320" s="22"/>
      <c r="HRE320" s="22"/>
      <c r="HRF320" s="22"/>
      <c r="HRG320" s="22"/>
      <c r="HRH320" s="22"/>
      <c r="HRI320" s="22"/>
      <c r="HRJ320" s="22"/>
      <c r="HRK320" s="22"/>
      <c r="HRL320" s="22"/>
      <c r="HRM320" s="22"/>
      <c r="HRN320" s="22"/>
      <c r="HRO320" s="22"/>
      <c r="HRP320" s="22"/>
      <c r="HRQ320" s="22"/>
      <c r="HRR320" s="22"/>
      <c r="HRS320" s="22"/>
      <c r="HRT320" s="22"/>
      <c r="HRU320" s="22"/>
      <c r="HRV320" s="22"/>
      <c r="HRW320" s="22"/>
      <c r="HRX320" s="22"/>
      <c r="HRY320" s="22"/>
      <c r="HRZ320" s="22"/>
      <c r="HSA320" s="22"/>
      <c r="HSB320" s="22"/>
      <c r="HSC320" s="22"/>
      <c r="HSD320" s="22"/>
      <c r="HSE320" s="22"/>
      <c r="HSF320" s="22"/>
      <c r="HSG320" s="22"/>
      <c r="HSH320" s="22"/>
      <c r="HSI320" s="22"/>
      <c r="HSJ320" s="22"/>
      <c r="HSK320" s="22"/>
      <c r="HSL320" s="22"/>
      <c r="HSM320" s="22"/>
      <c r="HSN320" s="22"/>
      <c r="HSO320" s="22"/>
      <c r="HSP320" s="22"/>
      <c r="HSQ320" s="22"/>
      <c r="HSR320" s="22"/>
      <c r="HSS320" s="22"/>
      <c r="HST320" s="22"/>
      <c r="HSU320" s="22"/>
      <c r="HSV320" s="22"/>
      <c r="HSW320" s="22"/>
      <c r="HSX320" s="22"/>
      <c r="HSY320" s="22"/>
      <c r="HSZ320" s="22"/>
      <c r="HTA320" s="22"/>
      <c r="HTB320" s="22"/>
      <c r="HTC320" s="22"/>
      <c r="HTD320" s="22"/>
      <c r="HTE320" s="22"/>
      <c r="HTF320" s="22"/>
      <c r="HTG320" s="22"/>
      <c r="HTH320" s="22"/>
      <c r="HTI320" s="22"/>
      <c r="HTJ320" s="22"/>
      <c r="HTK320" s="22"/>
      <c r="HTL320" s="22"/>
      <c r="HTM320" s="22"/>
      <c r="HTN320" s="22"/>
      <c r="HTO320" s="22"/>
      <c r="HTP320" s="22"/>
      <c r="HTQ320" s="22"/>
      <c r="HTR320" s="22"/>
      <c r="HTS320" s="22"/>
      <c r="HTT320" s="22"/>
      <c r="HTU320" s="22"/>
      <c r="HTV320" s="22"/>
      <c r="HTW320" s="22"/>
      <c r="HTX320" s="22"/>
      <c r="HTY320" s="22"/>
      <c r="HTZ320" s="22"/>
      <c r="HUA320" s="22"/>
      <c r="HUB320" s="22"/>
      <c r="HUC320" s="22"/>
      <c r="HUD320" s="22"/>
      <c r="HUE320" s="22"/>
      <c r="HUF320" s="22"/>
      <c r="HUG320" s="22"/>
      <c r="HUH320" s="22"/>
      <c r="HUI320" s="22"/>
      <c r="HUJ320" s="22"/>
      <c r="HUK320" s="22"/>
      <c r="HUL320" s="22"/>
      <c r="HUM320" s="22"/>
      <c r="HUN320" s="22"/>
      <c r="HUO320" s="22"/>
      <c r="HUP320" s="22"/>
      <c r="HUQ320" s="22"/>
      <c r="HUR320" s="22"/>
      <c r="HUS320" s="22"/>
      <c r="HUT320" s="22"/>
      <c r="HUU320" s="22"/>
      <c r="HUV320" s="22"/>
      <c r="HUW320" s="22"/>
      <c r="HUX320" s="22"/>
      <c r="HUY320" s="22"/>
      <c r="HUZ320" s="22"/>
      <c r="HVA320" s="22"/>
      <c r="HVB320" s="22"/>
      <c r="HVC320" s="22"/>
      <c r="HVD320" s="22"/>
      <c r="HVE320" s="22"/>
      <c r="HVF320" s="22"/>
      <c r="HVG320" s="22"/>
      <c r="HVH320" s="22"/>
      <c r="HVI320" s="22"/>
      <c r="HVJ320" s="22"/>
      <c r="HVK320" s="22"/>
      <c r="HVL320" s="22"/>
      <c r="HVM320" s="22"/>
      <c r="HVN320" s="22"/>
      <c r="HVO320" s="22"/>
      <c r="HVP320" s="22"/>
      <c r="HVQ320" s="22"/>
      <c r="HVR320" s="22"/>
      <c r="HVS320" s="22"/>
      <c r="HVT320" s="22"/>
      <c r="HVU320" s="22"/>
      <c r="HVV320" s="22"/>
      <c r="HVW320" s="22"/>
      <c r="HVX320" s="22"/>
      <c r="HVY320" s="22"/>
      <c r="HVZ320" s="22"/>
      <c r="HWA320" s="22"/>
      <c r="HWB320" s="22"/>
      <c r="HWC320" s="22"/>
      <c r="HWD320" s="22"/>
      <c r="HWE320" s="22"/>
      <c r="HWF320" s="22"/>
      <c r="HWG320" s="22"/>
      <c r="HWH320" s="22"/>
      <c r="HWI320" s="22"/>
      <c r="HWJ320" s="22"/>
      <c r="HWK320" s="22"/>
      <c r="HWL320" s="22"/>
      <c r="HWM320" s="22"/>
      <c r="HWN320" s="22"/>
      <c r="HWO320" s="22"/>
      <c r="HWP320" s="22"/>
      <c r="HWQ320" s="22"/>
      <c r="HWR320" s="22"/>
      <c r="HWS320" s="22"/>
      <c r="HWT320" s="22"/>
      <c r="HWU320" s="22"/>
      <c r="HWV320" s="22"/>
      <c r="HWW320" s="22"/>
      <c r="HWX320" s="22"/>
      <c r="HWY320" s="22"/>
      <c r="HWZ320" s="22"/>
      <c r="HXA320" s="22"/>
      <c r="HXB320" s="22"/>
      <c r="HXC320" s="22"/>
      <c r="HXD320" s="22"/>
      <c r="HXE320" s="22"/>
      <c r="HXF320" s="22"/>
      <c r="HXG320" s="22"/>
      <c r="HXH320" s="22"/>
      <c r="HXI320" s="22"/>
      <c r="HXJ320" s="22"/>
      <c r="HXK320" s="22"/>
      <c r="HXL320" s="22"/>
      <c r="HXM320" s="22"/>
      <c r="HXN320" s="22"/>
      <c r="HXO320" s="22"/>
      <c r="HXP320" s="22"/>
      <c r="HXQ320" s="22"/>
      <c r="HXR320" s="22"/>
      <c r="HXS320" s="22"/>
      <c r="HXT320" s="22"/>
      <c r="HXU320" s="22"/>
      <c r="HXV320" s="22"/>
      <c r="HXW320" s="22"/>
      <c r="HXX320" s="22"/>
      <c r="HXY320" s="22"/>
      <c r="HXZ320" s="22"/>
      <c r="HYA320" s="22"/>
      <c r="HYB320" s="22"/>
      <c r="HYC320" s="22"/>
      <c r="HYD320" s="22"/>
      <c r="HYE320" s="22"/>
      <c r="HYF320" s="22"/>
      <c r="HYG320" s="22"/>
      <c r="HYH320" s="22"/>
      <c r="HYI320" s="22"/>
      <c r="HYJ320" s="22"/>
      <c r="HYK320" s="22"/>
      <c r="HYL320" s="22"/>
      <c r="HYM320" s="22"/>
      <c r="HYN320" s="22"/>
      <c r="HYO320" s="22"/>
      <c r="HYP320" s="22"/>
      <c r="HYQ320" s="22"/>
      <c r="HYR320" s="22"/>
      <c r="HYS320" s="22"/>
      <c r="HYT320" s="22"/>
      <c r="HYU320" s="22"/>
      <c r="HYV320" s="22"/>
      <c r="HYW320" s="22"/>
      <c r="HYX320" s="22"/>
      <c r="HYY320" s="22"/>
      <c r="HYZ320" s="22"/>
      <c r="HZA320" s="22"/>
      <c r="HZB320" s="22"/>
      <c r="HZC320" s="22"/>
      <c r="HZD320" s="22"/>
      <c r="HZE320" s="22"/>
      <c r="HZF320" s="22"/>
      <c r="HZG320" s="22"/>
      <c r="HZH320" s="22"/>
      <c r="HZI320" s="22"/>
      <c r="HZJ320" s="22"/>
      <c r="HZK320" s="22"/>
      <c r="HZL320" s="22"/>
      <c r="HZM320" s="22"/>
      <c r="HZN320" s="22"/>
      <c r="HZO320" s="22"/>
      <c r="HZP320" s="22"/>
      <c r="HZQ320" s="22"/>
      <c r="HZR320" s="22"/>
      <c r="HZS320" s="22"/>
      <c r="HZT320" s="22"/>
      <c r="HZU320" s="22"/>
      <c r="HZV320" s="22"/>
      <c r="HZW320" s="22"/>
      <c r="HZX320" s="22"/>
      <c r="HZY320" s="22"/>
      <c r="HZZ320" s="22"/>
      <c r="IAA320" s="22"/>
      <c r="IAB320" s="22"/>
      <c r="IAC320" s="22"/>
      <c r="IAD320" s="22"/>
      <c r="IAE320" s="22"/>
      <c r="IAF320" s="22"/>
      <c r="IAG320" s="22"/>
      <c r="IAH320" s="22"/>
      <c r="IAI320" s="22"/>
      <c r="IAJ320" s="22"/>
      <c r="IAK320" s="22"/>
      <c r="IAL320" s="22"/>
      <c r="IAM320" s="22"/>
      <c r="IAN320" s="22"/>
      <c r="IAO320" s="22"/>
      <c r="IAP320" s="22"/>
      <c r="IAQ320" s="22"/>
      <c r="IAR320" s="22"/>
      <c r="IAS320" s="22"/>
      <c r="IAT320" s="22"/>
      <c r="IAU320" s="22"/>
      <c r="IAV320" s="22"/>
      <c r="IAW320" s="22"/>
      <c r="IAX320" s="22"/>
      <c r="IAY320" s="22"/>
      <c r="IAZ320" s="22"/>
      <c r="IBA320" s="22"/>
      <c r="IBB320" s="22"/>
      <c r="IBC320" s="22"/>
      <c r="IBD320" s="22"/>
      <c r="IBE320" s="22"/>
      <c r="IBF320" s="22"/>
      <c r="IBG320" s="22"/>
      <c r="IBH320" s="22"/>
      <c r="IBI320" s="22"/>
      <c r="IBJ320" s="22"/>
      <c r="IBK320" s="22"/>
      <c r="IBL320" s="22"/>
      <c r="IBM320" s="22"/>
      <c r="IBN320" s="22"/>
      <c r="IBO320" s="22"/>
      <c r="IBP320" s="22"/>
      <c r="IBQ320" s="22"/>
      <c r="IBR320" s="22"/>
      <c r="IBS320" s="22"/>
      <c r="IBT320" s="22"/>
      <c r="IBU320" s="22"/>
      <c r="IBV320" s="22"/>
      <c r="IBW320" s="22"/>
      <c r="IBX320" s="22"/>
      <c r="IBY320" s="22"/>
      <c r="IBZ320" s="22"/>
      <c r="ICA320" s="22"/>
      <c r="ICB320" s="22"/>
      <c r="ICC320" s="22"/>
      <c r="ICD320" s="22"/>
      <c r="ICE320" s="22"/>
      <c r="ICF320" s="22"/>
      <c r="ICG320" s="22"/>
      <c r="ICH320" s="22"/>
      <c r="ICI320" s="22"/>
      <c r="ICJ320" s="22"/>
      <c r="ICK320" s="22"/>
      <c r="ICL320" s="22"/>
      <c r="ICM320" s="22"/>
      <c r="ICN320" s="22"/>
      <c r="ICO320" s="22"/>
      <c r="ICP320" s="22"/>
      <c r="ICQ320" s="22"/>
      <c r="ICR320" s="22"/>
      <c r="ICS320" s="22"/>
      <c r="ICT320" s="22"/>
      <c r="ICU320" s="22"/>
      <c r="ICV320" s="22"/>
      <c r="ICW320" s="22"/>
      <c r="ICX320" s="22"/>
      <c r="ICY320" s="22"/>
      <c r="ICZ320" s="22"/>
      <c r="IDA320" s="22"/>
      <c r="IDB320" s="22"/>
      <c r="IDC320" s="22"/>
      <c r="IDD320" s="22"/>
      <c r="IDE320" s="22"/>
      <c r="IDF320" s="22"/>
      <c r="IDG320" s="22"/>
      <c r="IDH320" s="22"/>
      <c r="IDI320" s="22"/>
      <c r="IDJ320" s="22"/>
      <c r="IDK320" s="22"/>
      <c r="IDL320" s="22"/>
      <c r="IDM320" s="22"/>
      <c r="IDN320" s="22"/>
      <c r="IDO320" s="22"/>
      <c r="IDP320" s="22"/>
      <c r="IDQ320" s="22"/>
      <c r="IDR320" s="22"/>
      <c r="IDS320" s="22"/>
      <c r="IDT320" s="22"/>
      <c r="IDU320" s="22"/>
      <c r="IDV320" s="22"/>
      <c r="IDW320" s="22"/>
      <c r="IDX320" s="22"/>
      <c r="IDY320" s="22"/>
      <c r="IDZ320" s="22"/>
      <c r="IEA320" s="22"/>
      <c r="IEB320" s="22"/>
      <c r="IEC320" s="22"/>
      <c r="IED320" s="22"/>
      <c r="IEE320" s="22"/>
      <c r="IEF320" s="22"/>
      <c r="IEG320" s="22"/>
      <c r="IEH320" s="22"/>
      <c r="IEI320" s="22"/>
      <c r="IEJ320" s="22"/>
      <c r="IEK320" s="22"/>
      <c r="IEL320" s="22"/>
      <c r="IEM320" s="22"/>
      <c r="IEN320" s="22"/>
      <c r="IEO320" s="22"/>
      <c r="IEP320" s="22"/>
      <c r="IEQ320" s="22"/>
      <c r="IER320" s="22"/>
      <c r="IES320" s="22"/>
      <c r="IET320" s="22"/>
      <c r="IEU320" s="22"/>
      <c r="IEV320" s="22"/>
      <c r="IEW320" s="22"/>
      <c r="IEX320" s="22"/>
      <c r="IEY320" s="22"/>
      <c r="IEZ320" s="22"/>
      <c r="IFA320" s="22"/>
      <c r="IFB320" s="22"/>
      <c r="IFC320" s="22"/>
      <c r="IFD320" s="22"/>
      <c r="IFE320" s="22"/>
      <c r="IFF320" s="22"/>
      <c r="IFG320" s="22"/>
      <c r="IFH320" s="22"/>
      <c r="IFI320" s="22"/>
      <c r="IFJ320" s="22"/>
      <c r="IFK320" s="22"/>
      <c r="IFL320" s="22"/>
      <c r="IFM320" s="22"/>
      <c r="IFN320" s="22"/>
      <c r="IFO320" s="22"/>
      <c r="IFP320" s="22"/>
      <c r="IFQ320" s="22"/>
      <c r="IFR320" s="22"/>
      <c r="IFS320" s="22"/>
      <c r="IFT320" s="22"/>
      <c r="IFU320" s="22"/>
      <c r="IFV320" s="22"/>
      <c r="IFW320" s="22"/>
      <c r="IFX320" s="22"/>
      <c r="IFY320" s="22"/>
      <c r="IFZ320" s="22"/>
      <c r="IGA320" s="22"/>
      <c r="IGB320" s="22"/>
      <c r="IGC320" s="22"/>
      <c r="IGD320" s="22"/>
      <c r="IGE320" s="22"/>
      <c r="IGF320" s="22"/>
      <c r="IGG320" s="22"/>
      <c r="IGH320" s="22"/>
      <c r="IGI320" s="22"/>
      <c r="IGJ320" s="22"/>
      <c r="IGK320" s="22"/>
      <c r="IGL320" s="22"/>
      <c r="IGM320" s="22"/>
      <c r="IGN320" s="22"/>
      <c r="IGO320" s="22"/>
      <c r="IGP320" s="22"/>
      <c r="IGQ320" s="22"/>
      <c r="IGR320" s="22"/>
      <c r="IGS320" s="22"/>
      <c r="IGT320" s="22"/>
      <c r="IGU320" s="22"/>
      <c r="IGV320" s="22"/>
      <c r="IGW320" s="22"/>
      <c r="IGX320" s="22"/>
      <c r="IGY320" s="22"/>
      <c r="IGZ320" s="22"/>
      <c r="IHA320" s="22"/>
      <c r="IHB320" s="22"/>
      <c r="IHC320" s="22"/>
      <c r="IHD320" s="22"/>
      <c r="IHE320" s="22"/>
      <c r="IHF320" s="22"/>
      <c r="IHG320" s="22"/>
      <c r="IHH320" s="22"/>
      <c r="IHI320" s="22"/>
      <c r="IHJ320" s="22"/>
      <c r="IHK320" s="22"/>
      <c r="IHL320" s="22"/>
      <c r="IHM320" s="22"/>
      <c r="IHN320" s="22"/>
      <c r="IHO320" s="22"/>
      <c r="IHP320" s="22"/>
      <c r="IHQ320" s="22"/>
      <c r="IHR320" s="22"/>
      <c r="IHS320" s="22"/>
      <c r="IHT320" s="22"/>
      <c r="IHU320" s="22"/>
      <c r="IHV320" s="22"/>
      <c r="IHW320" s="22"/>
      <c r="IHX320" s="22"/>
      <c r="IHY320" s="22"/>
      <c r="IHZ320" s="22"/>
      <c r="IIA320" s="22"/>
      <c r="IIB320" s="22"/>
      <c r="IIC320" s="22"/>
      <c r="IID320" s="22"/>
      <c r="IIE320" s="22"/>
      <c r="IIF320" s="22"/>
      <c r="IIG320" s="22"/>
      <c r="IIH320" s="22"/>
      <c r="III320" s="22"/>
      <c r="IIJ320" s="22"/>
      <c r="IIK320" s="22"/>
      <c r="IIL320" s="22"/>
      <c r="IIM320" s="22"/>
      <c r="IIN320" s="22"/>
      <c r="IIO320" s="22"/>
      <c r="IIP320" s="22"/>
      <c r="IIQ320" s="22"/>
      <c r="IIR320" s="22"/>
      <c r="IIS320" s="22"/>
      <c r="IIT320" s="22"/>
      <c r="IIU320" s="22"/>
      <c r="IIV320" s="22"/>
      <c r="IIW320" s="22"/>
      <c r="IIX320" s="22"/>
      <c r="IIY320" s="22"/>
      <c r="IIZ320" s="22"/>
      <c r="IJA320" s="22"/>
      <c r="IJB320" s="22"/>
      <c r="IJC320" s="22"/>
      <c r="IJD320" s="22"/>
      <c r="IJE320" s="22"/>
      <c r="IJF320" s="22"/>
      <c r="IJG320" s="22"/>
      <c r="IJH320" s="22"/>
      <c r="IJI320" s="22"/>
      <c r="IJJ320" s="22"/>
      <c r="IJK320" s="22"/>
      <c r="IJL320" s="22"/>
      <c r="IJM320" s="22"/>
      <c r="IJN320" s="22"/>
      <c r="IJO320" s="22"/>
      <c r="IJP320" s="22"/>
      <c r="IJQ320" s="22"/>
      <c r="IJR320" s="22"/>
      <c r="IJS320" s="22"/>
      <c r="IJT320" s="22"/>
      <c r="IJU320" s="22"/>
      <c r="IJV320" s="22"/>
      <c r="IJW320" s="22"/>
      <c r="IJX320" s="22"/>
      <c r="IJY320" s="22"/>
      <c r="IJZ320" s="22"/>
      <c r="IKA320" s="22"/>
      <c r="IKB320" s="22"/>
      <c r="IKC320" s="22"/>
      <c r="IKD320" s="22"/>
      <c r="IKE320" s="22"/>
      <c r="IKF320" s="22"/>
      <c r="IKG320" s="22"/>
      <c r="IKH320" s="22"/>
      <c r="IKI320" s="22"/>
      <c r="IKJ320" s="22"/>
      <c r="IKK320" s="22"/>
      <c r="IKL320" s="22"/>
      <c r="IKM320" s="22"/>
      <c r="IKN320" s="22"/>
      <c r="IKO320" s="22"/>
      <c r="IKP320" s="22"/>
      <c r="IKQ320" s="22"/>
      <c r="IKR320" s="22"/>
      <c r="IKS320" s="22"/>
      <c r="IKT320" s="22"/>
      <c r="IKU320" s="22"/>
      <c r="IKV320" s="22"/>
      <c r="IKW320" s="22"/>
      <c r="IKX320" s="22"/>
      <c r="IKY320" s="22"/>
      <c r="IKZ320" s="22"/>
      <c r="ILA320" s="22"/>
      <c r="ILB320" s="22"/>
      <c r="ILC320" s="22"/>
      <c r="ILD320" s="22"/>
      <c r="ILE320" s="22"/>
      <c r="ILF320" s="22"/>
      <c r="ILG320" s="22"/>
      <c r="ILH320" s="22"/>
      <c r="ILI320" s="22"/>
      <c r="ILJ320" s="22"/>
      <c r="ILK320" s="22"/>
      <c r="ILL320" s="22"/>
      <c r="ILM320" s="22"/>
      <c r="ILN320" s="22"/>
      <c r="ILO320" s="22"/>
      <c r="ILP320" s="22"/>
      <c r="ILQ320" s="22"/>
      <c r="ILR320" s="22"/>
      <c r="ILS320" s="22"/>
      <c r="ILT320" s="22"/>
      <c r="ILU320" s="22"/>
      <c r="ILV320" s="22"/>
      <c r="ILW320" s="22"/>
      <c r="ILX320" s="22"/>
      <c r="ILY320" s="22"/>
      <c r="ILZ320" s="22"/>
      <c r="IMA320" s="22"/>
      <c r="IMB320" s="22"/>
      <c r="IMC320" s="22"/>
      <c r="IMD320" s="22"/>
      <c r="IME320" s="22"/>
      <c r="IMF320" s="22"/>
      <c r="IMG320" s="22"/>
      <c r="IMH320" s="22"/>
      <c r="IMI320" s="22"/>
      <c r="IMJ320" s="22"/>
      <c r="IMK320" s="22"/>
      <c r="IML320" s="22"/>
      <c r="IMM320" s="22"/>
      <c r="IMN320" s="22"/>
      <c r="IMO320" s="22"/>
      <c r="IMP320" s="22"/>
      <c r="IMQ320" s="22"/>
      <c r="IMR320" s="22"/>
      <c r="IMS320" s="22"/>
      <c r="IMT320" s="22"/>
      <c r="IMU320" s="22"/>
      <c r="IMV320" s="22"/>
      <c r="IMW320" s="22"/>
      <c r="IMX320" s="22"/>
      <c r="IMY320" s="22"/>
      <c r="IMZ320" s="22"/>
      <c r="INA320" s="22"/>
      <c r="INB320" s="22"/>
      <c r="INC320" s="22"/>
      <c r="IND320" s="22"/>
      <c r="INE320" s="22"/>
      <c r="INF320" s="22"/>
      <c r="ING320" s="22"/>
      <c r="INH320" s="22"/>
      <c r="INI320" s="22"/>
      <c r="INJ320" s="22"/>
      <c r="INK320" s="22"/>
      <c r="INL320" s="22"/>
      <c r="INM320" s="22"/>
      <c r="INN320" s="22"/>
      <c r="INO320" s="22"/>
      <c r="INP320" s="22"/>
      <c r="INQ320" s="22"/>
      <c r="INR320" s="22"/>
      <c r="INS320" s="22"/>
      <c r="INT320" s="22"/>
      <c r="INU320" s="22"/>
      <c r="INV320" s="22"/>
      <c r="INW320" s="22"/>
      <c r="INX320" s="22"/>
      <c r="INY320" s="22"/>
      <c r="INZ320" s="22"/>
      <c r="IOA320" s="22"/>
      <c r="IOB320" s="22"/>
      <c r="IOC320" s="22"/>
      <c r="IOD320" s="22"/>
      <c r="IOE320" s="22"/>
      <c r="IOF320" s="22"/>
      <c r="IOG320" s="22"/>
      <c r="IOH320" s="22"/>
      <c r="IOI320" s="22"/>
      <c r="IOJ320" s="22"/>
      <c r="IOK320" s="22"/>
      <c r="IOL320" s="22"/>
      <c r="IOM320" s="22"/>
      <c r="ION320" s="22"/>
      <c r="IOO320" s="22"/>
      <c r="IOP320" s="22"/>
      <c r="IOQ320" s="22"/>
      <c r="IOR320" s="22"/>
      <c r="IOS320" s="22"/>
      <c r="IOT320" s="22"/>
      <c r="IOU320" s="22"/>
      <c r="IOV320" s="22"/>
      <c r="IOW320" s="22"/>
      <c r="IOX320" s="22"/>
      <c r="IOY320" s="22"/>
      <c r="IOZ320" s="22"/>
      <c r="IPA320" s="22"/>
      <c r="IPB320" s="22"/>
      <c r="IPC320" s="22"/>
      <c r="IPD320" s="22"/>
      <c r="IPE320" s="22"/>
      <c r="IPF320" s="22"/>
      <c r="IPG320" s="22"/>
      <c r="IPH320" s="22"/>
      <c r="IPI320" s="22"/>
      <c r="IPJ320" s="22"/>
      <c r="IPK320" s="22"/>
      <c r="IPL320" s="22"/>
      <c r="IPM320" s="22"/>
      <c r="IPN320" s="22"/>
      <c r="IPO320" s="22"/>
      <c r="IPP320" s="22"/>
      <c r="IPQ320" s="22"/>
      <c r="IPR320" s="22"/>
      <c r="IPS320" s="22"/>
      <c r="IPT320" s="22"/>
      <c r="IPU320" s="22"/>
      <c r="IPV320" s="22"/>
      <c r="IPW320" s="22"/>
      <c r="IPX320" s="22"/>
      <c r="IPY320" s="22"/>
      <c r="IPZ320" s="22"/>
      <c r="IQA320" s="22"/>
      <c r="IQB320" s="22"/>
      <c r="IQC320" s="22"/>
      <c r="IQD320" s="22"/>
      <c r="IQE320" s="22"/>
      <c r="IQF320" s="22"/>
      <c r="IQG320" s="22"/>
      <c r="IQH320" s="22"/>
      <c r="IQI320" s="22"/>
      <c r="IQJ320" s="22"/>
      <c r="IQK320" s="22"/>
      <c r="IQL320" s="22"/>
      <c r="IQM320" s="22"/>
      <c r="IQN320" s="22"/>
      <c r="IQO320" s="22"/>
      <c r="IQP320" s="22"/>
      <c r="IQQ320" s="22"/>
      <c r="IQR320" s="22"/>
      <c r="IQS320" s="22"/>
      <c r="IQT320" s="22"/>
      <c r="IQU320" s="22"/>
      <c r="IQV320" s="22"/>
      <c r="IQW320" s="22"/>
      <c r="IQX320" s="22"/>
      <c r="IQY320" s="22"/>
      <c r="IQZ320" s="22"/>
      <c r="IRA320" s="22"/>
      <c r="IRB320" s="22"/>
      <c r="IRC320" s="22"/>
      <c r="IRD320" s="22"/>
      <c r="IRE320" s="22"/>
      <c r="IRF320" s="22"/>
      <c r="IRG320" s="22"/>
      <c r="IRH320" s="22"/>
      <c r="IRI320" s="22"/>
      <c r="IRJ320" s="22"/>
      <c r="IRK320" s="22"/>
      <c r="IRL320" s="22"/>
      <c r="IRM320" s="22"/>
      <c r="IRN320" s="22"/>
      <c r="IRO320" s="22"/>
      <c r="IRP320" s="22"/>
      <c r="IRQ320" s="22"/>
      <c r="IRR320" s="22"/>
      <c r="IRS320" s="22"/>
      <c r="IRT320" s="22"/>
      <c r="IRU320" s="22"/>
      <c r="IRV320" s="22"/>
      <c r="IRW320" s="22"/>
      <c r="IRX320" s="22"/>
      <c r="IRY320" s="22"/>
      <c r="IRZ320" s="22"/>
      <c r="ISA320" s="22"/>
      <c r="ISB320" s="22"/>
      <c r="ISC320" s="22"/>
      <c r="ISD320" s="22"/>
      <c r="ISE320" s="22"/>
      <c r="ISF320" s="22"/>
      <c r="ISG320" s="22"/>
      <c r="ISH320" s="22"/>
      <c r="ISI320" s="22"/>
      <c r="ISJ320" s="22"/>
      <c r="ISK320" s="22"/>
      <c r="ISL320" s="22"/>
      <c r="ISM320" s="22"/>
      <c r="ISN320" s="22"/>
      <c r="ISO320" s="22"/>
      <c r="ISP320" s="22"/>
      <c r="ISQ320" s="22"/>
      <c r="ISR320" s="22"/>
      <c r="ISS320" s="22"/>
      <c r="IST320" s="22"/>
      <c r="ISU320" s="22"/>
      <c r="ISV320" s="22"/>
      <c r="ISW320" s="22"/>
      <c r="ISX320" s="22"/>
      <c r="ISY320" s="22"/>
      <c r="ISZ320" s="22"/>
      <c r="ITA320" s="22"/>
      <c r="ITB320" s="22"/>
      <c r="ITC320" s="22"/>
      <c r="ITD320" s="22"/>
      <c r="ITE320" s="22"/>
      <c r="ITF320" s="22"/>
      <c r="ITG320" s="22"/>
      <c r="ITH320" s="22"/>
      <c r="ITI320" s="22"/>
      <c r="ITJ320" s="22"/>
      <c r="ITK320" s="22"/>
      <c r="ITL320" s="22"/>
      <c r="ITM320" s="22"/>
      <c r="ITN320" s="22"/>
      <c r="ITO320" s="22"/>
      <c r="ITP320" s="22"/>
      <c r="ITQ320" s="22"/>
      <c r="ITR320" s="22"/>
      <c r="ITS320" s="22"/>
      <c r="ITT320" s="22"/>
      <c r="ITU320" s="22"/>
      <c r="ITV320" s="22"/>
      <c r="ITW320" s="22"/>
      <c r="ITX320" s="22"/>
      <c r="ITY320" s="22"/>
      <c r="ITZ320" s="22"/>
      <c r="IUA320" s="22"/>
      <c r="IUB320" s="22"/>
      <c r="IUC320" s="22"/>
      <c r="IUD320" s="22"/>
      <c r="IUE320" s="22"/>
      <c r="IUF320" s="22"/>
      <c r="IUG320" s="22"/>
      <c r="IUH320" s="22"/>
      <c r="IUI320" s="22"/>
      <c r="IUJ320" s="22"/>
      <c r="IUK320" s="22"/>
      <c r="IUL320" s="22"/>
      <c r="IUM320" s="22"/>
      <c r="IUN320" s="22"/>
      <c r="IUO320" s="22"/>
      <c r="IUP320" s="22"/>
      <c r="IUQ320" s="22"/>
      <c r="IUR320" s="22"/>
      <c r="IUS320" s="22"/>
      <c r="IUT320" s="22"/>
      <c r="IUU320" s="22"/>
      <c r="IUV320" s="22"/>
      <c r="IUW320" s="22"/>
      <c r="IUX320" s="22"/>
      <c r="IUY320" s="22"/>
      <c r="IUZ320" s="22"/>
      <c r="IVA320" s="22"/>
      <c r="IVB320" s="22"/>
      <c r="IVC320" s="22"/>
      <c r="IVD320" s="22"/>
      <c r="IVE320" s="22"/>
      <c r="IVF320" s="22"/>
      <c r="IVG320" s="22"/>
      <c r="IVH320" s="22"/>
      <c r="IVI320" s="22"/>
      <c r="IVJ320" s="22"/>
      <c r="IVK320" s="22"/>
      <c r="IVL320" s="22"/>
      <c r="IVM320" s="22"/>
      <c r="IVN320" s="22"/>
      <c r="IVO320" s="22"/>
      <c r="IVP320" s="22"/>
      <c r="IVQ320" s="22"/>
      <c r="IVR320" s="22"/>
      <c r="IVS320" s="22"/>
      <c r="IVT320" s="22"/>
      <c r="IVU320" s="22"/>
      <c r="IVV320" s="22"/>
      <c r="IVW320" s="22"/>
      <c r="IVX320" s="22"/>
      <c r="IVY320" s="22"/>
      <c r="IVZ320" s="22"/>
      <c r="IWA320" s="22"/>
      <c r="IWB320" s="22"/>
      <c r="IWC320" s="22"/>
      <c r="IWD320" s="22"/>
      <c r="IWE320" s="22"/>
      <c r="IWF320" s="22"/>
      <c r="IWG320" s="22"/>
      <c r="IWH320" s="22"/>
      <c r="IWI320" s="22"/>
      <c r="IWJ320" s="22"/>
      <c r="IWK320" s="22"/>
      <c r="IWL320" s="22"/>
      <c r="IWM320" s="22"/>
      <c r="IWN320" s="22"/>
      <c r="IWO320" s="22"/>
      <c r="IWP320" s="22"/>
      <c r="IWQ320" s="22"/>
      <c r="IWR320" s="22"/>
      <c r="IWS320" s="22"/>
      <c r="IWT320" s="22"/>
      <c r="IWU320" s="22"/>
      <c r="IWV320" s="22"/>
      <c r="IWW320" s="22"/>
      <c r="IWX320" s="22"/>
      <c r="IWY320" s="22"/>
      <c r="IWZ320" s="22"/>
      <c r="IXA320" s="22"/>
      <c r="IXB320" s="22"/>
      <c r="IXC320" s="22"/>
      <c r="IXD320" s="22"/>
      <c r="IXE320" s="22"/>
      <c r="IXF320" s="22"/>
      <c r="IXG320" s="22"/>
      <c r="IXH320" s="22"/>
      <c r="IXI320" s="22"/>
      <c r="IXJ320" s="22"/>
      <c r="IXK320" s="22"/>
      <c r="IXL320" s="22"/>
      <c r="IXM320" s="22"/>
      <c r="IXN320" s="22"/>
      <c r="IXO320" s="22"/>
      <c r="IXP320" s="22"/>
      <c r="IXQ320" s="22"/>
      <c r="IXR320" s="22"/>
      <c r="IXS320" s="22"/>
      <c r="IXT320" s="22"/>
      <c r="IXU320" s="22"/>
      <c r="IXV320" s="22"/>
      <c r="IXW320" s="22"/>
      <c r="IXX320" s="22"/>
      <c r="IXY320" s="22"/>
      <c r="IXZ320" s="22"/>
      <c r="IYA320" s="22"/>
      <c r="IYB320" s="22"/>
      <c r="IYC320" s="22"/>
      <c r="IYD320" s="22"/>
      <c r="IYE320" s="22"/>
      <c r="IYF320" s="22"/>
      <c r="IYG320" s="22"/>
      <c r="IYH320" s="22"/>
      <c r="IYI320" s="22"/>
      <c r="IYJ320" s="22"/>
      <c r="IYK320" s="22"/>
      <c r="IYL320" s="22"/>
      <c r="IYM320" s="22"/>
      <c r="IYN320" s="22"/>
      <c r="IYO320" s="22"/>
      <c r="IYP320" s="22"/>
      <c r="IYQ320" s="22"/>
      <c r="IYR320" s="22"/>
      <c r="IYS320" s="22"/>
      <c r="IYT320" s="22"/>
      <c r="IYU320" s="22"/>
      <c r="IYV320" s="22"/>
      <c r="IYW320" s="22"/>
      <c r="IYX320" s="22"/>
      <c r="IYY320" s="22"/>
      <c r="IYZ320" s="22"/>
      <c r="IZA320" s="22"/>
      <c r="IZB320" s="22"/>
      <c r="IZC320" s="22"/>
      <c r="IZD320" s="22"/>
      <c r="IZE320" s="22"/>
      <c r="IZF320" s="22"/>
      <c r="IZG320" s="22"/>
      <c r="IZH320" s="22"/>
      <c r="IZI320" s="22"/>
      <c r="IZJ320" s="22"/>
      <c r="IZK320" s="22"/>
      <c r="IZL320" s="22"/>
      <c r="IZM320" s="22"/>
      <c r="IZN320" s="22"/>
      <c r="IZO320" s="22"/>
      <c r="IZP320" s="22"/>
      <c r="IZQ320" s="22"/>
      <c r="IZR320" s="22"/>
      <c r="IZS320" s="22"/>
      <c r="IZT320" s="22"/>
      <c r="IZU320" s="22"/>
      <c r="IZV320" s="22"/>
      <c r="IZW320" s="22"/>
      <c r="IZX320" s="22"/>
      <c r="IZY320" s="22"/>
      <c r="IZZ320" s="22"/>
      <c r="JAA320" s="22"/>
      <c r="JAB320" s="22"/>
      <c r="JAC320" s="22"/>
      <c r="JAD320" s="22"/>
      <c r="JAE320" s="22"/>
      <c r="JAF320" s="22"/>
      <c r="JAG320" s="22"/>
      <c r="JAH320" s="22"/>
      <c r="JAI320" s="22"/>
      <c r="JAJ320" s="22"/>
      <c r="JAK320" s="22"/>
      <c r="JAL320" s="22"/>
      <c r="JAM320" s="22"/>
      <c r="JAN320" s="22"/>
      <c r="JAO320" s="22"/>
      <c r="JAP320" s="22"/>
      <c r="JAQ320" s="22"/>
      <c r="JAR320" s="22"/>
      <c r="JAS320" s="22"/>
      <c r="JAT320" s="22"/>
      <c r="JAU320" s="22"/>
      <c r="JAV320" s="22"/>
      <c r="JAW320" s="22"/>
      <c r="JAX320" s="22"/>
      <c r="JAY320" s="22"/>
      <c r="JAZ320" s="22"/>
      <c r="JBA320" s="22"/>
      <c r="JBB320" s="22"/>
      <c r="JBC320" s="22"/>
      <c r="JBD320" s="22"/>
      <c r="JBE320" s="22"/>
      <c r="JBF320" s="22"/>
      <c r="JBG320" s="22"/>
      <c r="JBH320" s="22"/>
      <c r="JBI320" s="22"/>
      <c r="JBJ320" s="22"/>
      <c r="JBK320" s="22"/>
      <c r="JBL320" s="22"/>
      <c r="JBM320" s="22"/>
      <c r="JBN320" s="22"/>
      <c r="JBO320" s="22"/>
      <c r="JBP320" s="22"/>
      <c r="JBQ320" s="22"/>
      <c r="JBR320" s="22"/>
      <c r="JBS320" s="22"/>
      <c r="JBT320" s="22"/>
      <c r="JBU320" s="22"/>
      <c r="JBV320" s="22"/>
      <c r="JBW320" s="22"/>
      <c r="JBX320" s="22"/>
      <c r="JBY320" s="22"/>
      <c r="JBZ320" s="22"/>
      <c r="JCA320" s="22"/>
      <c r="JCB320" s="22"/>
      <c r="JCC320" s="22"/>
      <c r="JCD320" s="22"/>
      <c r="JCE320" s="22"/>
      <c r="JCF320" s="22"/>
      <c r="JCG320" s="22"/>
      <c r="JCH320" s="22"/>
      <c r="JCI320" s="22"/>
      <c r="JCJ320" s="22"/>
      <c r="JCK320" s="22"/>
      <c r="JCL320" s="22"/>
      <c r="JCM320" s="22"/>
      <c r="JCN320" s="22"/>
      <c r="JCO320" s="22"/>
      <c r="JCP320" s="22"/>
      <c r="JCQ320" s="22"/>
      <c r="JCR320" s="22"/>
      <c r="JCS320" s="22"/>
      <c r="JCT320" s="22"/>
      <c r="JCU320" s="22"/>
      <c r="JCV320" s="22"/>
      <c r="JCW320" s="22"/>
      <c r="JCX320" s="22"/>
      <c r="JCY320" s="22"/>
      <c r="JCZ320" s="22"/>
      <c r="JDA320" s="22"/>
      <c r="JDB320" s="22"/>
      <c r="JDC320" s="22"/>
      <c r="JDD320" s="22"/>
      <c r="JDE320" s="22"/>
      <c r="JDF320" s="22"/>
      <c r="JDG320" s="22"/>
      <c r="JDH320" s="22"/>
      <c r="JDI320" s="22"/>
      <c r="JDJ320" s="22"/>
      <c r="JDK320" s="22"/>
      <c r="JDL320" s="22"/>
      <c r="JDM320" s="22"/>
      <c r="JDN320" s="22"/>
      <c r="JDO320" s="22"/>
      <c r="JDP320" s="22"/>
      <c r="JDQ320" s="22"/>
      <c r="JDR320" s="22"/>
      <c r="JDS320" s="22"/>
      <c r="JDT320" s="22"/>
      <c r="JDU320" s="22"/>
      <c r="JDV320" s="22"/>
      <c r="JDW320" s="22"/>
      <c r="JDX320" s="22"/>
      <c r="JDY320" s="22"/>
      <c r="JDZ320" s="22"/>
      <c r="JEA320" s="22"/>
      <c r="JEB320" s="22"/>
      <c r="JEC320" s="22"/>
      <c r="JED320" s="22"/>
      <c r="JEE320" s="22"/>
      <c r="JEF320" s="22"/>
      <c r="JEG320" s="22"/>
      <c r="JEH320" s="22"/>
      <c r="JEI320" s="22"/>
      <c r="JEJ320" s="22"/>
      <c r="JEK320" s="22"/>
      <c r="JEL320" s="22"/>
      <c r="JEM320" s="22"/>
      <c r="JEN320" s="22"/>
      <c r="JEO320" s="22"/>
      <c r="JEP320" s="22"/>
      <c r="JEQ320" s="22"/>
      <c r="JER320" s="22"/>
      <c r="JES320" s="22"/>
      <c r="JET320" s="22"/>
      <c r="JEU320" s="22"/>
      <c r="JEV320" s="22"/>
      <c r="JEW320" s="22"/>
      <c r="JEX320" s="22"/>
      <c r="JEY320" s="22"/>
      <c r="JEZ320" s="22"/>
      <c r="JFA320" s="22"/>
      <c r="JFB320" s="22"/>
      <c r="JFC320" s="22"/>
      <c r="JFD320" s="22"/>
      <c r="JFE320" s="22"/>
      <c r="JFF320" s="22"/>
      <c r="JFG320" s="22"/>
      <c r="JFH320" s="22"/>
      <c r="JFI320" s="22"/>
      <c r="JFJ320" s="22"/>
      <c r="JFK320" s="22"/>
      <c r="JFL320" s="22"/>
      <c r="JFM320" s="22"/>
      <c r="JFN320" s="22"/>
      <c r="JFO320" s="22"/>
      <c r="JFP320" s="22"/>
      <c r="JFQ320" s="22"/>
      <c r="JFR320" s="22"/>
      <c r="JFS320" s="22"/>
      <c r="JFT320" s="22"/>
      <c r="JFU320" s="22"/>
      <c r="JFV320" s="22"/>
      <c r="JFW320" s="22"/>
      <c r="JFX320" s="22"/>
      <c r="JFY320" s="22"/>
      <c r="JFZ320" s="22"/>
      <c r="JGA320" s="22"/>
      <c r="JGB320" s="22"/>
      <c r="JGC320" s="22"/>
      <c r="JGD320" s="22"/>
      <c r="JGE320" s="22"/>
      <c r="JGF320" s="22"/>
      <c r="JGG320" s="22"/>
      <c r="JGH320" s="22"/>
      <c r="JGI320" s="22"/>
      <c r="JGJ320" s="22"/>
      <c r="JGK320" s="22"/>
      <c r="JGL320" s="22"/>
      <c r="JGM320" s="22"/>
      <c r="JGN320" s="22"/>
      <c r="JGO320" s="22"/>
      <c r="JGP320" s="22"/>
      <c r="JGQ320" s="22"/>
      <c r="JGR320" s="22"/>
      <c r="JGS320" s="22"/>
      <c r="JGT320" s="22"/>
      <c r="JGU320" s="22"/>
      <c r="JGV320" s="22"/>
      <c r="JGW320" s="22"/>
      <c r="JGX320" s="22"/>
      <c r="JGY320" s="22"/>
      <c r="JGZ320" s="22"/>
      <c r="JHA320" s="22"/>
      <c r="JHB320" s="22"/>
      <c r="JHC320" s="22"/>
      <c r="JHD320" s="22"/>
      <c r="JHE320" s="22"/>
      <c r="JHF320" s="22"/>
      <c r="JHG320" s="22"/>
      <c r="JHH320" s="22"/>
      <c r="JHI320" s="22"/>
      <c r="JHJ320" s="22"/>
      <c r="JHK320" s="22"/>
      <c r="JHL320" s="22"/>
      <c r="JHM320" s="22"/>
      <c r="JHN320" s="22"/>
      <c r="JHO320" s="22"/>
      <c r="JHP320" s="22"/>
      <c r="JHQ320" s="22"/>
      <c r="JHR320" s="22"/>
      <c r="JHS320" s="22"/>
      <c r="JHT320" s="22"/>
      <c r="JHU320" s="22"/>
      <c r="JHV320" s="22"/>
      <c r="JHW320" s="22"/>
      <c r="JHX320" s="22"/>
      <c r="JHY320" s="22"/>
      <c r="JHZ320" s="22"/>
      <c r="JIA320" s="22"/>
      <c r="JIB320" s="22"/>
      <c r="JIC320" s="22"/>
      <c r="JID320" s="22"/>
      <c r="JIE320" s="22"/>
      <c r="JIF320" s="22"/>
      <c r="JIG320" s="22"/>
      <c r="JIH320" s="22"/>
      <c r="JII320" s="22"/>
      <c r="JIJ320" s="22"/>
      <c r="JIK320" s="22"/>
      <c r="JIL320" s="22"/>
      <c r="JIM320" s="22"/>
      <c r="JIN320" s="22"/>
      <c r="JIO320" s="22"/>
      <c r="JIP320" s="22"/>
      <c r="JIQ320" s="22"/>
      <c r="JIR320" s="22"/>
      <c r="JIS320" s="22"/>
      <c r="JIT320" s="22"/>
      <c r="JIU320" s="22"/>
      <c r="JIV320" s="22"/>
      <c r="JIW320" s="22"/>
      <c r="JIX320" s="22"/>
      <c r="JIY320" s="22"/>
      <c r="JIZ320" s="22"/>
      <c r="JJA320" s="22"/>
      <c r="JJB320" s="22"/>
      <c r="JJC320" s="22"/>
      <c r="JJD320" s="22"/>
      <c r="JJE320" s="22"/>
      <c r="JJF320" s="22"/>
      <c r="JJG320" s="22"/>
      <c r="JJH320" s="22"/>
      <c r="JJI320" s="22"/>
      <c r="JJJ320" s="22"/>
      <c r="JJK320" s="22"/>
      <c r="JJL320" s="22"/>
      <c r="JJM320" s="22"/>
      <c r="JJN320" s="22"/>
      <c r="JJO320" s="22"/>
      <c r="JJP320" s="22"/>
      <c r="JJQ320" s="22"/>
      <c r="JJR320" s="22"/>
      <c r="JJS320" s="22"/>
      <c r="JJT320" s="22"/>
      <c r="JJU320" s="22"/>
      <c r="JJV320" s="22"/>
      <c r="JJW320" s="22"/>
      <c r="JJX320" s="22"/>
      <c r="JJY320" s="22"/>
      <c r="JJZ320" s="22"/>
      <c r="JKA320" s="22"/>
      <c r="JKB320" s="22"/>
      <c r="JKC320" s="22"/>
      <c r="JKD320" s="22"/>
      <c r="JKE320" s="22"/>
      <c r="JKF320" s="22"/>
      <c r="JKG320" s="22"/>
      <c r="JKH320" s="22"/>
      <c r="JKI320" s="22"/>
      <c r="JKJ320" s="22"/>
      <c r="JKK320" s="22"/>
      <c r="JKL320" s="22"/>
      <c r="JKM320" s="22"/>
      <c r="JKN320" s="22"/>
      <c r="JKO320" s="22"/>
      <c r="JKP320" s="22"/>
      <c r="JKQ320" s="22"/>
      <c r="JKR320" s="22"/>
      <c r="JKS320" s="22"/>
      <c r="JKT320" s="22"/>
      <c r="JKU320" s="22"/>
      <c r="JKV320" s="22"/>
      <c r="JKW320" s="22"/>
      <c r="JKX320" s="22"/>
      <c r="JKY320" s="22"/>
      <c r="JKZ320" s="22"/>
      <c r="JLA320" s="22"/>
      <c r="JLB320" s="22"/>
      <c r="JLC320" s="22"/>
      <c r="JLD320" s="22"/>
      <c r="JLE320" s="22"/>
      <c r="JLF320" s="22"/>
      <c r="JLG320" s="22"/>
      <c r="JLH320" s="22"/>
      <c r="JLI320" s="22"/>
      <c r="JLJ320" s="22"/>
      <c r="JLK320" s="22"/>
      <c r="JLL320" s="22"/>
      <c r="JLM320" s="22"/>
      <c r="JLN320" s="22"/>
      <c r="JLO320" s="22"/>
      <c r="JLP320" s="22"/>
      <c r="JLQ320" s="22"/>
      <c r="JLR320" s="22"/>
      <c r="JLS320" s="22"/>
      <c r="JLT320" s="22"/>
      <c r="JLU320" s="22"/>
      <c r="JLV320" s="22"/>
      <c r="JLW320" s="22"/>
      <c r="JLX320" s="22"/>
      <c r="JLY320" s="22"/>
      <c r="JLZ320" s="22"/>
      <c r="JMA320" s="22"/>
      <c r="JMB320" s="22"/>
      <c r="JMC320" s="22"/>
      <c r="JMD320" s="22"/>
      <c r="JME320" s="22"/>
      <c r="JMF320" s="22"/>
      <c r="JMG320" s="22"/>
      <c r="JMH320" s="22"/>
      <c r="JMI320" s="22"/>
      <c r="JMJ320" s="22"/>
      <c r="JMK320" s="22"/>
      <c r="JML320" s="22"/>
      <c r="JMM320" s="22"/>
      <c r="JMN320" s="22"/>
      <c r="JMO320" s="22"/>
      <c r="JMP320" s="22"/>
      <c r="JMQ320" s="22"/>
      <c r="JMR320" s="22"/>
      <c r="JMS320" s="22"/>
      <c r="JMT320" s="22"/>
      <c r="JMU320" s="22"/>
      <c r="JMV320" s="22"/>
      <c r="JMW320" s="22"/>
      <c r="JMX320" s="22"/>
      <c r="JMY320" s="22"/>
      <c r="JMZ320" s="22"/>
      <c r="JNA320" s="22"/>
      <c r="JNB320" s="22"/>
      <c r="JNC320" s="22"/>
      <c r="JND320" s="22"/>
      <c r="JNE320" s="22"/>
      <c r="JNF320" s="22"/>
      <c r="JNG320" s="22"/>
      <c r="JNH320" s="22"/>
      <c r="JNI320" s="22"/>
      <c r="JNJ320" s="22"/>
      <c r="JNK320" s="22"/>
      <c r="JNL320" s="22"/>
      <c r="JNM320" s="22"/>
      <c r="JNN320" s="22"/>
      <c r="JNO320" s="22"/>
      <c r="JNP320" s="22"/>
      <c r="JNQ320" s="22"/>
      <c r="JNR320" s="22"/>
      <c r="JNS320" s="22"/>
      <c r="JNT320" s="22"/>
      <c r="JNU320" s="22"/>
      <c r="JNV320" s="22"/>
      <c r="JNW320" s="22"/>
      <c r="JNX320" s="22"/>
      <c r="JNY320" s="22"/>
      <c r="JNZ320" s="22"/>
      <c r="JOA320" s="22"/>
      <c r="JOB320" s="22"/>
      <c r="JOC320" s="22"/>
      <c r="JOD320" s="22"/>
      <c r="JOE320" s="22"/>
      <c r="JOF320" s="22"/>
      <c r="JOG320" s="22"/>
      <c r="JOH320" s="22"/>
      <c r="JOI320" s="22"/>
      <c r="JOJ320" s="22"/>
      <c r="JOK320" s="22"/>
      <c r="JOL320" s="22"/>
      <c r="JOM320" s="22"/>
      <c r="JON320" s="22"/>
      <c r="JOO320" s="22"/>
      <c r="JOP320" s="22"/>
      <c r="JOQ320" s="22"/>
      <c r="JOR320" s="22"/>
      <c r="JOS320" s="22"/>
      <c r="JOT320" s="22"/>
      <c r="JOU320" s="22"/>
      <c r="JOV320" s="22"/>
      <c r="JOW320" s="22"/>
      <c r="JOX320" s="22"/>
      <c r="JOY320" s="22"/>
      <c r="JOZ320" s="22"/>
      <c r="JPA320" s="22"/>
      <c r="JPB320" s="22"/>
      <c r="JPC320" s="22"/>
      <c r="JPD320" s="22"/>
      <c r="JPE320" s="22"/>
      <c r="JPF320" s="22"/>
      <c r="JPG320" s="22"/>
      <c r="JPH320" s="22"/>
      <c r="JPI320" s="22"/>
      <c r="JPJ320" s="22"/>
      <c r="JPK320" s="22"/>
      <c r="JPL320" s="22"/>
      <c r="JPM320" s="22"/>
      <c r="JPN320" s="22"/>
      <c r="JPO320" s="22"/>
      <c r="JPP320" s="22"/>
      <c r="JPQ320" s="22"/>
      <c r="JPR320" s="22"/>
      <c r="JPS320" s="22"/>
      <c r="JPT320" s="22"/>
      <c r="JPU320" s="22"/>
      <c r="JPV320" s="22"/>
      <c r="JPW320" s="22"/>
      <c r="JPX320" s="22"/>
      <c r="JPY320" s="22"/>
      <c r="JPZ320" s="22"/>
      <c r="JQA320" s="22"/>
      <c r="JQB320" s="22"/>
      <c r="JQC320" s="22"/>
      <c r="JQD320" s="22"/>
      <c r="JQE320" s="22"/>
      <c r="JQF320" s="22"/>
      <c r="JQG320" s="22"/>
      <c r="JQH320" s="22"/>
      <c r="JQI320" s="22"/>
      <c r="JQJ320" s="22"/>
      <c r="JQK320" s="22"/>
      <c r="JQL320" s="22"/>
      <c r="JQM320" s="22"/>
      <c r="JQN320" s="22"/>
      <c r="JQO320" s="22"/>
      <c r="JQP320" s="22"/>
      <c r="JQQ320" s="22"/>
      <c r="JQR320" s="22"/>
      <c r="JQS320" s="22"/>
      <c r="JQT320" s="22"/>
      <c r="JQU320" s="22"/>
      <c r="JQV320" s="22"/>
      <c r="JQW320" s="22"/>
      <c r="JQX320" s="22"/>
      <c r="JQY320" s="22"/>
      <c r="JQZ320" s="22"/>
      <c r="JRA320" s="22"/>
      <c r="JRB320" s="22"/>
      <c r="JRC320" s="22"/>
      <c r="JRD320" s="22"/>
      <c r="JRE320" s="22"/>
      <c r="JRF320" s="22"/>
      <c r="JRG320" s="22"/>
      <c r="JRH320" s="22"/>
      <c r="JRI320" s="22"/>
      <c r="JRJ320" s="22"/>
      <c r="JRK320" s="22"/>
      <c r="JRL320" s="22"/>
      <c r="JRM320" s="22"/>
      <c r="JRN320" s="22"/>
      <c r="JRO320" s="22"/>
      <c r="JRP320" s="22"/>
      <c r="JRQ320" s="22"/>
      <c r="JRR320" s="22"/>
      <c r="JRS320" s="22"/>
      <c r="JRT320" s="22"/>
      <c r="JRU320" s="22"/>
      <c r="JRV320" s="22"/>
      <c r="JRW320" s="22"/>
      <c r="JRX320" s="22"/>
      <c r="JRY320" s="22"/>
      <c r="JRZ320" s="22"/>
      <c r="JSA320" s="22"/>
      <c r="JSB320" s="22"/>
      <c r="JSC320" s="22"/>
      <c r="JSD320" s="22"/>
      <c r="JSE320" s="22"/>
      <c r="JSF320" s="22"/>
      <c r="JSG320" s="22"/>
      <c r="JSH320" s="22"/>
      <c r="JSI320" s="22"/>
      <c r="JSJ320" s="22"/>
      <c r="JSK320" s="22"/>
      <c r="JSL320" s="22"/>
      <c r="JSM320" s="22"/>
      <c r="JSN320" s="22"/>
      <c r="JSO320" s="22"/>
      <c r="JSP320" s="22"/>
      <c r="JSQ320" s="22"/>
      <c r="JSR320" s="22"/>
      <c r="JSS320" s="22"/>
      <c r="JST320" s="22"/>
      <c r="JSU320" s="22"/>
      <c r="JSV320" s="22"/>
      <c r="JSW320" s="22"/>
      <c r="JSX320" s="22"/>
      <c r="JSY320" s="22"/>
      <c r="JSZ320" s="22"/>
      <c r="JTA320" s="22"/>
      <c r="JTB320" s="22"/>
      <c r="JTC320" s="22"/>
      <c r="JTD320" s="22"/>
      <c r="JTE320" s="22"/>
      <c r="JTF320" s="22"/>
      <c r="JTG320" s="22"/>
      <c r="JTH320" s="22"/>
      <c r="JTI320" s="22"/>
      <c r="JTJ320" s="22"/>
      <c r="JTK320" s="22"/>
      <c r="JTL320" s="22"/>
      <c r="JTM320" s="22"/>
      <c r="JTN320" s="22"/>
      <c r="JTO320" s="22"/>
      <c r="JTP320" s="22"/>
      <c r="JTQ320" s="22"/>
      <c r="JTR320" s="22"/>
      <c r="JTS320" s="22"/>
      <c r="JTT320" s="22"/>
      <c r="JTU320" s="22"/>
      <c r="JTV320" s="22"/>
      <c r="JTW320" s="22"/>
      <c r="JTX320" s="22"/>
      <c r="JTY320" s="22"/>
      <c r="JTZ320" s="22"/>
      <c r="JUA320" s="22"/>
      <c r="JUB320" s="22"/>
      <c r="JUC320" s="22"/>
      <c r="JUD320" s="22"/>
      <c r="JUE320" s="22"/>
      <c r="JUF320" s="22"/>
      <c r="JUG320" s="22"/>
      <c r="JUH320" s="22"/>
      <c r="JUI320" s="22"/>
      <c r="JUJ320" s="22"/>
      <c r="JUK320" s="22"/>
      <c r="JUL320" s="22"/>
      <c r="JUM320" s="22"/>
      <c r="JUN320" s="22"/>
      <c r="JUO320" s="22"/>
      <c r="JUP320" s="22"/>
      <c r="JUQ320" s="22"/>
      <c r="JUR320" s="22"/>
      <c r="JUS320" s="22"/>
      <c r="JUT320" s="22"/>
      <c r="JUU320" s="22"/>
      <c r="JUV320" s="22"/>
      <c r="JUW320" s="22"/>
      <c r="JUX320" s="22"/>
      <c r="JUY320" s="22"/>
      <c r="JUZ320" s="22"/>
      <c r="JVA320" s="22"/>
      <c r="JVB320" s="22"/>
      <c r="JVC320" s="22"/>
      <c r="JVD320" s="22"/>
      <c r="JVE320" s="22"/>
      <c r="JVF320" s="22"/>
      <c r="JVG320" s="22"/>
      <c r="JVH320" s="22"/>
      <c r="JVI320" s="22"/>
      <c r="JVJ320" s="22"/>
      <c r="JVK320" s="22"/>
      <c r="JVL320" s="22"/>
      <c r="JVM320" s="22"/>
      <c r="JVN320" s="22"/>
      <c r="JVO320" s="22"/>
      <c r="JVP320" s="22"/>
      <c r="JVQ320" s="22"/>
      <c r="JVR320" s="22"/>
      <c r="JVS320" s="22"/>
      <c r="JVT320" s="22"/>
      <c r="JVU320" s="22"/>
      <c r="JVV320" s="22"/>
      <c r="JVW320" s="22"/>
      <c r="JVX320" s="22"/>
      <c r="JVY320" s="22"/>
      <c r="JVZ320" s="22"/>
      <c r="JWA320" s="22"/>
      <c r="JWB320" s="22"/>
      <c r="JWC320" s="22"/>
      <c r="JWD320" s="22"/>
      <c r="JWE320" s="22"/>
      <c r="JWF320" s="22"/>
      <c r="JWG320" s="22"/>
      <c r="JWH320" s="22"/>
      <c r="JWI320" s="22"/>
      <c r="JWJ320" s="22"/>
      <c r="JWK320" s="22"/>
      <c r="JWL320" s="22"/>
      <c r="JWM320" s="22"/>
      <c r="JWN320" s="22"/>
      <c r="JWO320" s="22"/>
      <c r="JWP320" s="22"/>
      <c r="JWQ320" s="22"/>
      <c r="JWR320" s="22"/>
      <c r="JWS320" s="22"/>
      <c r="JWT320" s="22"/>
      <c r="JWU320" s="22"/>
      <c r="JWV320" s="22"/>
      <c r="JWW320" s="22"/>
      <c r="JWX320" s="22"/>
      <c r="JWY320" s="22"/>
      <c r="JWZ320" s="22"/>
      <c r="JXA320" s="22"/>
      <c r="JXB320" s="22"/>
      <c r="JXC320" s="22"/>
      <c r="JXD320" s="22"/>
      <c r="JXE320" s="22"/>
      <c r="JXF320" s="22"/>
      <c r="JXG320" s="22"/>
      <c r="JXH320" s="22"/>
      <c r="JXI320" s="22"/>
      <c r="JXJ320" s="22"/>
      <c r="JXK320" s="22"/>
      <c r="JXL320" s="22"/>
      <c r="JXM320" s="22"/>
      <c r="JXN320" s="22"/>
      <c r="JXO320" s="22"/>
      <c r="JXP320" s="22"/>
      <c r="JXQ320" s="22"/>
      <c r="JXR320" s="22"/>
      <c r="JXS320" s="22"/>
      <c r="JXT320" s="22"/>
      <c r="JXU320" s="22"/>
      <c r="JXV320" s="22"/>
      <c r="JXW320" s="22"/>
      <c r="JXX320" s="22"/>
      <c r="JXY320" s="22"/>
      <c r="JXZ320" s="22"/>
      <c r="JYA320" s="22"/>
      <c r="JYB320" s="22"/>
      <c r="JYC320" s="22"/>
      <c r="JYD320" s="22"/>
      <c r="JYE320" s="22"/>
      <c r="JYF320" s="22"/>
      <c r="JYG320" s="22"/>
      <c r="JYH320" s="22"/>
      <c r="JYI320" s="22"/>
      <c r="JYJ320" s="22"/>
      <c r="JYK320" s="22"/>
      <c r="JYL320" s="22"/>
      <c r="JYM320" s="22"/>
      <c r="JYN320" s="22"/>
      <c r="JYO320" s="22"/>
      <c r="JYP320" s="22"/>
      <c r="JYQ320" s="22"/>
      <c r="JYR320" s="22"/>
      <c r="JYS320" s="22"/>
      <c r="JYT320" s="22"/>
      <c r="JYU320" s="22"/>
      <c r="JYV320" s="22"/>
      <c r="JYW320" s="22"/>
      <c r="JYX320" s="22"/>
      <c r="JYY320" s="22"/>
      <c r="JYZ320" s="22"/>
      <c r="JZA320" s="22"/>
      <c r="JZB320" s="22"/>
      <c r="JZC320" s="22"/>
      <c r="JZD320" s="22"/>
      <c r="JZE320" s="22"/>
      <c r="JZF320" s="22"/>
      <c r="JZG320" s="22"/>
      <c r="JZH320" s="22"/>
      <c r="JZI320" s="22"/>
      <c r="JZJ320" s="22"/>
      <c r="JZK320" s="22"/>
      <c r="JZL320" s="22"/>
      <c r="JZM320" s="22"/>
      <c r="JZN320" s="22"/>
      <c r="JZO320" s="22"/>
      <c r="JZP320" s="22"/>
      <c r="JZQ320" s="22"/>
      <c r="JZR320" s="22"/>
      <c r="JZS320" s="22"/>
      <c r="JZT320" s="22"/>
      <c r="JZU320" s="22"/>
      <c r="JZV320" s="22"/>
      <c r="JZW320" s="22"/>
      <c r="JZX320" s="22"/>
      <c r="JZY320" s="22"/>
      <c r="JZZ320" s="22"/>
      <c r="KAA320" s="22"/>
      <c r="KAB320" s="22"/>
      <c r="KAC320" s="22"/>
      <c r="KAD320" s="22"/>
      <c r="KAE320" s="22"/>
      <c r="KAF320" s="22"/>
      <c r="KAG320" s="22"/>
      <c r="KAH320" s="22"/>
      <c r="KAI320" s="22"/>
      <c r="KAJ320" s="22"/>
      <c r="KAK320" s="22"/>
      <c r="KAL320" s="22"/>
      <c r="KAM320" s="22"/>
      <c r="KAN320" s="22"/>
      <c r="KAO320" s="22"/>
      <c r="KAP320" s="22"/>
      <c r="KAQ320" s="22"/>
      <c r="KAR320" s="22"/>
      <c r="KAS320" s="22"/>
      <c r="KAT320" s="22"/>
      <c r="KAU320" s="22"/>
      <c r="KAV320" s="22"/>
      <c r="KAW320" s="22"/>
      <c r="KAX320" s="22"/>
      <c r="KAY320" s="22"/>
      <c r="KAZ320" s="22"/>
      <c r="KBA320" s="22"/>
      <c r="KBB320" s="22"/>
      <c r="KBC320" s="22"/>
      <c r="KBD320" s="22"/>
      <c r="KBE320" s="22"/>
      <c r="KBF320" s="22"/>
      <c r="KBG320" s="22"/>
      <c r="KBH320" s="22"/>
      <c r="KBI320" s="22"/>
      <c r="KBJ320" s="22"/>
      <c r="KBK320" s="22"/>
      <c r="KBL320" s="22"/>
      <c r="KBM320" s="22"/>
      <c r="KBN320" s="22"/>
      <c r="KBO320" s="22"/>
      <c r="KBP320" s="22"/>
      <c r="KBQ320" s="22"/>
      <c r="KBR320" s="22"/>
      <c r="KBS320" s="22"/>
      <c r="KBT320" s="22"/>
      <c r="KBU320" s="22"/>
      <c r="KBV320" s="22"/>
      <c r="KBW320" s="22"/>
      <c r="KBX320" s="22"/>
      <c r="KBY320" s="22"/>
      <c r="KBZ320" s="22"/>
      <c r="KCA320" s="22"/>
      <c r="KCB320" s="22"/>
      <c r="KCC320" s="22"/>
      <c r="KCD320" s="22"/>
      <c r="KCE320" s="22"/>
      <c r="KCF320" s="22"/>
      <c r="KCG320" s="22"/>
      <c r="KCH320" s="22"/>
      <c r="KCI320" s="22"/>
      <c r="KCJ320" s="22"/>
      <c r="KCK320" s="22"/>
      <c r="KCL320" s="22"/>
      <c r="KCM320" s="22"/>
      <c r="KCN320" s="22"/>
      <c r="KCO320" s="22"/>
      <c r="KCP320" s="22"/>
      <c r="KCQ320" s="22"/>
      <c r="KCR320" s="22"/>
      <c r="KCS320" s="22"/>
      <c r="KCT320" s="22"/>
      <c r="KCU320" s="22"/>
      <c r="KCV320" s="22"/>
      <c r="KCW320" s="22"/>
      <c r="KCX320" s="22"/>
      <c r="KCY320" s="22"/>
      <c r="KCZ320" s="22"/>
      <c r="KDA320" s="22"/>
      <c r="KDB320" s="22"/>
      <c r="KDC320" s="22"/>
      <c r="KDD320" s="22"/>
      <c r="KDE320" s="22"/>
      <c r="KDF320" s="22"/>
      <c r="KDG320" s="22"/>
      <c r="KDH320" s="22"/>
      <c r="KDI320" s="22"/>
      <c r="KDJ320" s="22"/>
      <c r="KDK320" s="22"/>
      <c r="KDL320" s="22"/>
      <c r="KDM320" s="22"/>
      <c r="KDN320" s="22"/>
      <c r="KDO320" s="22"/>
      <c r="KDP320" s="22"/>
      <c r="KDQ320" s="22"/>
      <c r="KDR320" s="22"/>
      <c r="KDS320" s="22"/>
      <c r="KDT320" s="22"/>
      <c r="KDU320" s="22"/>
      <c r="KDV320" s="22"/>
      <c r="KDW320" s="22"/>
      <c r="KDX320" s="22"/>
      <c r="KDY320" s="22"/>
      <c r="KDZ320" s="22"/>
      <c r="KEA320" s="22"/>
      <c r="KEB320" s="22"/>
      <c r="KEC320" s="22"/>
      <c r="KED320" s="22"/>
      <c r="KEE320" s="22"/>
      <c r="KEF320" s="22"/>
      <c r="KEG320" s="22"/>
      <c r="KEH320" s="22"/>
      <c r="KEI320" s="22"/>
      <c r="KEJ320" s="22"/>
      <c r="KEK320" s="22"/>
      <c r="KEL320" s="22"/>
      <c r="KEM320" s="22"/>
      <c r="KEN320" s="22"/>
      <c r="KEO320" s="22"/>
      <c r="KEP320" s="22"/>
      <c r="KEQ320" s="22"/>
      <c r="KER320" s="22"/>
      <c r="KES320" s="22"/>
      <c r="KET320" s="22"/>
      <c r="KEU320" s="22"/>
      <c r="KEV320" s="22"/>
      <c r="KEW320" s="22"/>
      <c r="KEX320" s="22"/>
      <c r="KEY320" s="22"/>
      <c r="KEZ320" s="22"/>
      <c r="KFA320" s="22"/>
      <c r="KFB320" s="22"/>
      <c r="KFC320" s="22"/>
      <c r="KFD320" s="22"/>
      <c r="KFE320" s="22"/>
      <c r="KFF320" s="22"/>
      <c r="KFG320" s="22"/>
      <c r="KFH320" s="22"/>
      <c r="KFI320" s="22"/>
      <c r="KFJ320" s="22"/>
      <c r="KFK320" s="22"/>
      <c r="KFL320" s="22"/>
      <c r="KFM320" s="22"/>
      <c r="KFN320" s="22"/>
      <c r="KFO320" s="22"/>
      <c r="KFP320" s="22"/>
      <c r="KFQ320" s="22"/>
      <c r="KFR320" s="22"/>
      <c r="KFS320" s="22"/>
      <c r="KFT320" s="22"/>
      <c r="KFU320" s="22"/>
      <c r="KFV320" s="22"/>
      <c r="KFW320" s="22"/>
      <c r="KFX320" s="22"/>
      <c r="KFY320" s="22"/>
      <c r="KFZ320" s="22"/>
      <c r="KGA320" s="22"/>
      <c r="KGB320" s="22"/>
      <c r="KGC320" s="22"/>
      <c r="KGD320" s="22"/>
      <c r="KGE320" s="22"/>
      <c r="KGF320" s="22"/>
      <c r="KGG320" s="22"/>
      <c r="KGH320" s="22"/>
      <c r="KGI320" s="22"/>
      <c r="KGJ320" s="22"/>
      <c r="KGK320" s="22"/>
      <c r="KGL320" s="22"/>
      <c r="KGM320" s="22"/>
      <c r="KGN320" s="22"/>
      <c r="KGO320" s="22"/>
      <c r="KGP320" s="22"/>
      <c r="KGQ320" s="22"/>
      <c r="KGR320" s="22"/>
      <c r="KGS320" s="22"/>
      <c r="KGT320" s="22"/>
      <c r="KGU320" s="22"/>
      <c r="KGV320" s="22"/>
      <c r="KGW320" s="22"/>
      <c r="KGX320" s="22"/>
      <c r="KGY320" s="22"/>
      <c r="KGZ320" s="22"/>
      <c r="KHA320" s="22"/>
      <c r="KHB320" s="22"/>
      <c r="KHC320" s="22"/>
      <c r="KHD320" s="22"/>
      <c r="KHE320" s="22"/>
      <c r="KHF320" s="22"/>
      <c r="KHG320" s="22"/>
      <c r="KHH320" s="22"/>
      <c r="KHI320" s="22"/>
      <c r="KHJ320" s="22"/>
      <c r="KHK320" s="22"/>
      <c r="KHL320" s="22"/>
      <c r="KHM320" s="22"/>
      <c r="KHN320" s="22"/>
      <c r="KHO320" s="22"/>
      <c r="KHP320" s="22"/>
      <c r="KHQ320" s="22"/>
      <c r="KHR320" s="22"/>
      <c r="KHS320" s="22"/>
      <c r="KHT320" s="22"/>
      <c r="KHU320" s="22"/>
      <c r="KHV320" s="22"/>
      <c r="KHW320" s="22"/>
      <c r="KHX320" s="22"/>
      <c r="KHY320" s="22"/>
      <c r="KHZ320" s="22"/>
      <c r="KIA320" s="22"/>
      <c r="KIB320" s="22"/>
      <c r="KIC320" s="22"/>
      <c r="KID320" s="22"/>
      <c r="KIE320" s="22"/>
      <c r="KIF320" s="22"/>
      <c r="KIG320" s="22"/>
      <c r="KIH320" s="22"/>
      <c r="KII320" s="22"/>
      <c r="KIJ320" s="22"/>
      <c r="KIK320" s="22"/>
      <c r="KIL320" s="22"/>
      <c r="KIM320" s="22"/>
      <c r="KIN320" s="22"/>
      <c r="KIO320" s="22"/>
      <c r="KIP320" s="22"/>
      <c r="KIQ320" s="22"/>
      <c r="KIR320" s="22"/>
      <c r="KIS320" s="22"/>
      <c r="KIT320" s="22"/>
      <c r="KIU320" s="22"/>
      <c r="KIV320" s="22"/>
      <c r="KIW320" s="22"/>
      <c r="KIX320" s="22"/>
      <c r="KIY320" s="22"/>
      <c r="KIZ320" s="22"/>
      <c r="KJA320" s="22"/>
      <c r="KJB320" s="22"/>
      <c r="KJC320" s="22"/>
      <c r="KJD320" s="22"/>
      <c r="KJE320" s="22"/>
      <c r="KJF320" s="22"/>
      <c r="KJG320" s="22"/>
      <c r="KJH320" s="22"/>
      <c r="KJI320" s="22"/>
      <c r="KJJ320" s="22"/>
      <c r="KJK320" s="22"/>
      <c r="KJL320" s="22"/>
      <c r="KJM320" s="22"/>
      <c r="KJN320" s="22"/>
      <c r="KJO320" s="22"/>
      <c r="KJP320" s="22"/>
      <c r="KJQ320" s="22"/>
      <c r="KJR320" s="22"/>
      <c r="KJS320" s="22"/>
      <c r="KJT320" s="22"/>
      <c r="KJU320" s="22"/>
      <c r="KJV320" s="22"/>
      <c r="KJW320" s="22"/>
      <c r="KJX320" s="22"/>
      <c r="KJY320" s="22"/>
      <c r="KJZ320" s="22"/>
      <c r="KKA320" s="22"/>
      <c r="KKB320" s="22"/>
      <c r="KKC320" s="22"/>
      <c r="KKD320" s="22"/>
      <c r="KKE320" s="22"/>
      <c r="KKF320" s="22"/>
      <c r="KKG320" s="22"/>
      <c r="KKH320" s="22"/>
      <c r="KKI320" s="22"/>
      <c r="KKJ320" s="22"/>
      <c r="KKK320" s="22"/>
      <c r="KKL320" s="22"/>
      <c r="KKM320" s="22"/>
      <c r="KKN320" s="22"/>
      <c r="KKO320" s="22"/>
      <c r="KKP320" s="22"/>
      <c r="KKQ320" s="22"/>
      <c r="KKR320" s="22"/>
      <c r="KKS320" s="22"/>
      <c r="KKT320" s="22"/>
      <c r="KKU320" s="22"/>
      <c r="KKV320" s="22"/>
      <c r="KKW320" s="22"/>
      <c r="KKX320" s="22"/>
      <c r="KKY320" s="22"/>
      <c r="KKZ320" s="22"/>
      <c r="KLA320" s="22"/>
      <c r="KLB320" s="22"/>
      <c r="KLC320" s="22"/>
      <c r="KLD320" s="22"/>
      <c r="KLE320" s="22"/>
      <c r="KLF320" s="22"/>
      <c r="KLG320" s="22"/>
      <c r="KLH320" s="22"/>
      <c r="KLI320" s="22"/>
      <c r="KLJ320" s="22"/>
      <c r="KLK320" s="22"/>
      <c r="KLL320" s="22"/>
      <c r="KLM320" s="22"/>
      <c r="KLN320" s="22"/>
      <c r="KLO320" s="22"/>
      <c r="KLP320" s="22"/>
      <c r="KLQ320" s="22"/>
      <c r="KLR320" s="22"/>
      <c r="KLS320" s="22"/>
      <c r="KLT320" s="22"/>
      <c r="KLU320" s="22"/>
      <c r="KLV320" s="22"/>
      <c r="KLW320" s="22"/>
      <c r="KLX320" s="22"/>
      <c r="KLY320" s="22"/>
      <c r="KLZ320" s="22"/>
      <c r="KMA320" s="22"/>
      <c r="KMB320" s="22"/>
      <c r="KMC320" s="22"/>
      <c r="KMD320" s="22"/>
      <c r="KME320" s="22"/>
      <c r="KMF320" s="22"/>
      <c r="KMG320" s="22"/>
      <c r="KMH320" s="22"/>
      <c r="KMI320" s="22"/>
      <c r="KMJ320" s="22"/>
      <c r="KMK320" s="22"/>
      <c r="KML320" s="22"/>
      <c r="KMM320" s="22"/>
      <c r="KMN320" s="22"/>
      <c r="KMO320" s="22"/>
      <c r="KMP320" s="22"/>
      <c r="KMQ320" s="22"/>
      <c r="KMR320" s="22"/>
      <c r="KMS320" s="22"/>
      <c r="KMT320" s="22"/>
      <c r="KMU320" s="22"/>
      <c r="KMV320" s="22"/>
      <c r="KMW320" s="22"/>
      <c r="KMX320" s="22"/>
      <c r="KMY320" s="22"/>
      <c r="KMZ320" s="22"/>
      <c r="KNA320" s="22"/>
      <c r="KNB320" s="22"/>
      <c r="KNC320" s="22"/>
      <c r="KND320" s="22"/>
      <c r="KNE320" s="22"/>
      <c r="KNF320" s="22"/>
      <c r="KNG320" s="22"/>
      <c r="KNH320" s="22"/>
      <c r="KNI320" s="22"/>
      <c r="KNJ320" s="22"/>
      <c r="KNK320" s="22"/>
      <c r="KNL320" s="22"/>
      <c r="KNM320" s="22"/>
      <c r="KNN320" s="22"/>
      <c r="KNO320" s="22"/>
      <c r="KNP320" s="22"/>
      <c r="KNQ320" s="22"/>
      <c r="KNR320" s="22"/>
      <c r="KNS320" s="22"/>
      <c r="KNT320" s="22"/>
      <c r="KNU320" s="22"/>
      <c r="KNV320" s="22"/>
      <c r="KNW320" s="22"/>
      <c r="KNX320" s="22"/>
      <c r="KNY320" s="22"/>
      <c r="KNZ320" s="22"/>
      <c r="KOA320" s="22"/>
      <c r="KOB320" s="22"/>
      <c r="KOC320" s="22"/>
      <c r="KOD320" s="22"/>
      <c r="KOE320" s="22"/>
      <c r="KOF320" s="22"/>
      <c r="KOG320" s="22"/>
      <c r="KOH320" s="22"/>
      <c r="KOI320" s="22"/>
      <c r="KOJ320" s="22"/>
      <c r="KOK320" s="22"/>
      <c r="KOL320" s="22"/>
      <c r="KOM320" s="22"/>
      <c r="KON320" s="22"/>
      <c r="KOO320" s="22"/>
      <c r="KOP320" s="22"/>
      <c r="KOQ320" s="22"/>
      <c r="KOR320" s="22"/>
      <c r="KOS320" s="22"/>
      <c r="KOT320" s="22"/>
      <c r="KOU320" s="22"/>
      <c r="KOV320" s="22"/>
      <c r="KOW320" s="22"/>
      <c r="KOX320" s="22"/>
      <c r="KOY320" s="22"/>
      <c r="KOZ320" s="22"/>
      <c r="KPA320" s="22"/>
      <c r="KPB320" s="22"/>
      <c r="KPC320" s="22"/>
      <c r="KPD320" s="22"/>
      <c r="KPE320" s="22"/>
      <c r="KPF320" s="22"/>
      <c r="KPG320" s="22"/>
      <c r="KPH320" s="22"/>
      <c r="KPI320" s="22"/>
      <c r="KPJ320" s="22"/>
      <c r="KPK320" s="22"/>
      <c r="KPL320" s="22"/>
      <c r="KPM320" s="22"/>
      <c r="KPN320" s="22"/>
      <c r="KPO320" s="22"/>
      <c r="KPP320" s="22"/>
      <c r="KPQ320" s="22"/>
      <c r="KPR320" s="22"/>
      <c r="KPS320" s="22"/>
      <c r="KPT320" s="22"/>
      <c r="KPU320" s="22"/>
      <c r="KPV320" s="22"/>
      <c r="KPW320" s="22"/>
      <c r="KPX320" s="22"/>
      <c r="KPY320" s="22"/>
      <c r="KPZ320" s="22"/>
      <c r="KQA320" s="22"/>
      <c r="KQB320" s="22"/>
      <c r="KQC320" s="22"/>
      <c r="KQD320" s="22"/>
      <c r="KQE320" s="22"/>
      <c r="KQF320" s="22"/>
      <c r="KQG320" s="22"/>
      <c r="KQH320" s="22"/>
      <c r="KQI320" s="22"/>
      <c r="KQJ320" s="22"/>
      <c r="KQK320" s="22"/>
      <c r="KQL320" s="22"/>
      <c r="KQM320" s="22"/>
      <c r="KQN320" s="22"/>
      <c r="KQO320" s="22"/>
      <c r="KQP320" s="22"/>
      <c r="KQQ320" s="22"/>
      <c r="KQR320" s="22"/>
      <c r="KQS320" s="22"/>
      <c r="KQT320" s="22"/>
      <c r="KQU320" s="22"/>
      <c r="KQV320" s="22"/>
      <c r="KQW320" s="22"/>
      <c r="KQX320" s="22"/>
      <c r="KQY320" s="22"/>
      <c r="KQZ320" s="22"/>
      <c r="KRA320" s="22"/>
      <c r="KRB320" s="22"/>
      <c r="KRC320" s="22"/>
      <c r="KRD320" s="22"/>
      <c r="KRE320" s="22"/>
      <c r="KRF320" s="22"/>
      <c r="KRG320" s="22"/>
      <c r="KRH320" s="22"/>
      <c r="KRI320" s="22"/>
      <c r="KRJ320" s="22"/>
      <c r="KRK320" s="22"/>
      <c r="KRL320" s="22"/>
      <c r="KRM320" s="22"/>
      <c r="KRN320" s="22"/>
      <c r="KRO320" s="22"/>
      <c r="KRP320" s="22"/>
      <c r="KRQ320" s="22"/>
      <c r="KRR320" s="22"/>
      <c r="KRS320" s="22"/>
      <c r="KRT320" s="22"/>
      <c r="KRU320" s="22"/>
      <c r="KRV320" s="22"/>
      <c r="KRW320" s="22"/>
      <c r="KRX320" s="22"/>
      <c r="KRY320" s="22"/>
      <c r="KRZ320" s="22"/>
      <c r="KSA320" s="22"/>
      <c r="KSB320" s="22"/>
      <c r="KSC320" s="22"/>
      <c r="KSD320" s="22"/>
      <c r="KSE320" s="22"/>
      <c r="KSF320" s="22"/>
      <c r="KSG320" s="22"/>
      <c r="KSH320" s="22"/>
      <c r="KSI320" s="22"/>
      <c r="KSJ320" s="22"/>
      <c r="KSK320" s="22"/>
      <c r="KSL320" s="22"/>
      <c r="KSM320" s="22"/>
      <c r="KSN320" s="22"/>
      <c r="KSO320" s="22"/>
      <c r="KSP320" s="22"/>
      <c r="KSQ320" s="22"/>
      <c r="KSR320" s="22"/>
      <c r="KSS320" s="22"/>
      <c r="KST320" s="22"/>
      <c r="KSU320" s="22"/>
      <c r="KSV320" s="22"/>
      <c r="KSW320" s="22"/>
      <c r="KSX320" s="22"/>
      <c r="KSY320" s="22"/>
      <c r="KSZ320" s="22"/>
      <c r="KTA320" s="22"/>
      <c r="KTB320" s="22"/>
      <c r="KTC320" s="22"/>
      <c r="KTD320" s="22"/>
      <c r="KTE320" s="22"/>
      <c r="KTF320" s="22"/>
      <c r="KTG320" s="22"/>
      <c r="KTH320" s="22"/>
      <c r="KTI320" s="22"/>
      <c r="KTJ320" s="22"/>
      <c r="KTK320" s="22"/>
      <c r="KTL320" s="22"/>
      <c r="KTM320" s="22"/>
      <c r="KTN320" s="22"/>
      <c r="KTO320" s="22"/>
      <c r="KTP320" s="22"/>
      <c r="KTQ320" s="22"/>
      <c r="KTR320" s="22"/>
      <c r="KTS320" s="22"/>
      <c r="KTT320" s="22"/>
      <c r="KTU320" s="22"/>
      <c r="KTV320" s="22"/>
      <c r="KTW320" s="22"/>
      <c r="KTX320" s="22"/>
      <c r="KTY320" s="22"/>
      <c r="KTZ320" s="22"/>
      <c r="KUA320" s="22"/>
      <c r="KUB320" s="22"/>
      <c r="KUC320" s="22"/>
      <c r="KUD320" s="22"/>
      <c r="KUE320" s="22"/>
      <c r="KUF320" s="22"/>
      <c r="KUG320" s="22"/>
      <c r="KUH320" s="22"/>
      <c r="KUI320" s="22"/>
      <c r="KUJ320" s="22"/>
      <c r="KUK320" s="22"/>
      <c r="KUL320" s="22"/>
      <c r="KUM320" s="22"/>
      <c r="KUN320" s="22"/>
      <c r="KUO320" s="22"/>
      <c r="KUP320" s="22"/>
      <c r="KUQ320" s="22"/>
      <c r="KUR320" s="22"/>
      <c r="KUS320" s="22"/>
      <c r="KUT320" s="22"/>
      <c r="KUU320" s="22"/>
      <c r="KUV320" s="22"/>
      <c r="KUW320" s="22"/>
      <c r="KUX320" s="22"/>
      <c r="KUY320" s="22"/>
      <c r="KUZ320" s="22"/>
      <c r="KVA320" s="22"/>
      <c r="KVB320" s="22"/>
      <c r="KVC320" s="22"/>
      <c r="KVD320" s="22"/>
      <c r="KVE320" s="22"/>
      <c r="KVF320" s="22"/>
      <c r="KVG320" s="22"/>
      <c r="KVH320" s="22"/>
      <c r="KVI320" s="22"/>
      <c r="KVJ320" s="22"/>
      <c r="KVK320" s="22"/>
      <c r="KVL320" s="22"/>
      <c r="KVM320" s="22"/>
      <c r="KVN320" s="22"/>
      <c r="KVO320" s="22"/>
      <c r="KVP320" s="22"/>
      <c r="KVQ320" s="22"/>
      <c r="KVR320" s="22"/>
      <c r="KVS320" s="22"/>
      <c r="KVT320" s="22"/>
      <c r="KVU320" s="22"/>
      <c r="KVV320" s="22"/>
      <c r="KVW320" s="22"/>
      <c r="KVX320" s="22"/>
      <c r="KVY320" s="22"/>
      <c r="KVZ320" s="22"/>
      <c r="KWA320" s="22"/>
      <c r="KWB320" s="22"/>
      <c r="KWC320" s="22"/>
      <c r="KWD320" s="22"/>
      <c r="KWE320" s="22"/>
      <c r="KWF320" s="22"/>
      <c r="KWG320" s="22"/>
      <c r="KWH320" s="22"/>
      <c r="KWI320" s="22"/>
      <c r="KWJ320" s="22"/>
      <c r="KWK320" s="22"/>
      <c r="KWL320" s="22"/>
      <c r="KWM320" s="22"/>
      <c r="KWN320" s="22"/>
      <c r="KWO320" s="22"/>
      <c r="KWP320" s="22"/>
      <c r="KWQ320" s="22"/>
      <c r="KWR320" s="22"/>
      <c r="KWS320" s="22"/>
      <c r="KWT320" s="22"/>
      <c r="KWU320" s="22"/>
      <c r="KWV320" s="22"/>
      <c r="KWW320" s="22"/>
      <c r="KWX320" s="22"/>
      <c r="KWY320" s="22"/>
      <c r="KWZ320" s="22"/>
      <c r="KXA320" s="22"/>
      <c r="KXB320" s="22"/>
      <c r="KXC320" s="22"/>
      <c r="KXD320" s="22"/>
      <c r="KXE320" s="22"/>
      <c r="KXF320" s="22"/>
      <c r="KXG320" s="22"/>
      <c r="KXH320" s="22"/>
      <c r="KXI320" s="22"/>
      <c r="KXJ320" s="22"/>
      <c r="KXK320" s="22"/>
      <c r="KXL320" s="22"/>
      <c r="KXM320" s="22"/>
      <c r="KXN320" s="22"/>
      <c r="KXO320" s="22"/>
      <c r="KXP320" s="22"/>
      <c r="KXQ320" s="22"/>
      <c r="KXR320" s="22"/>
      <c r="KXS320" s="22"/>
      <c r="KXT320" s="22"/>
      <c r="KXU320" s="22"/>
      <c r="KXV320" s="22"/>
      <c r="KXW320" s="22"/>
      <c r="KXX320" s="22"/>
      <c r="KXY320" s="22"/>
      <c r="KXZ320" s="22"/>
      <c r="KYA320" s="22"/>
      <c r="KYB320" s="22"/>
      <c r="KYC320" s="22"/>
      <c r="KYD320" s="22"/>
      <c r="KYE320" s="22"/>
      <c r="KYF320" s="22"/>
      <c r="KYG320" s="22"/>
      <c r="KYH320" s="22"/>
      <c r="KYI320" s="22"/>
      <c r="KYJ320" s="22"/>
      <c r="KYK320" s="22"/>
      <c r="KYL320" s="22"/>
      <c r="KYM320" s="22"/>
      <c r="KYN320" s="22"/>
      <c r="KYO320" s="22"/>
      <c r="KYP320" s="22"/>
      <c r="KYQ320" s="22"/>
      <c r="KYR320" s="22"/>
      <c r="KYS320" s="22"/>
      <c r="KYT320" s="22"/>
      <c r="KYU320" s="22"/>
      <c r="KYV320" s="22"/>
      <c r="KYW320" s="22"/>
      <c r="KYX320" s="22"/>
      <c r="KYY320" s="22"/>
      <c r="KYZ320" s="22"/>
      <c r="KZA320" s="22"/>
      <c r="KZB320" s="22"/>
      <c r="KZC320" s="22"/>
      <c r="KZD320" s="22"/>
      <c r="KZE320" s="22"/>
      <c r="KZF320" s="22"/>
      <c r="KZG320" s="22"/>
      <c r="KZH320" s="22"/>
      <c r="KZI320" s="22"/>
      <c r="KZJ320" s="22"/>
      <c r="KZK320" s="22"/>
      <c r="KZL320" s="22"/>
      <c r="KZM320" s="22"/>
      <c r="KZN320" s="22"/>
      <c r="KZO320" s="22"/>
      <c r="KZP320" s="22"/>
      <c r="KZQ320" s="22"/>
      <c r="KZR320" s="22"/>
      <c r="KZS320" s="22"/>
      <c r="KZT320" s="22"/>
      <c r="KZU320" s="22"/>
      <c r="KZV320" s="22"/>
      <c r="KZW320" s="22"/>
      <c r="KZX320" s="22"/>
      <c r="KZY320" s="22"/>
      <c r="KZZ320" s="22"/>
      <c r="LAA320" s="22"/>
      <c r="LAB320" s="22"/>
      <c r="LAC320" s="22"/>
      <c r="LAD320" s="22"/>
      <c r="LAE320" s="22"/>
      <c r="LAF320" s="22"/>
      <c r="LAG320" s="22"/>
      <c r="LAH320" s="22"/>
      <c r="LAI320" s="22"/>
      <c r="LAJ320" s="22"/>
      <c r="LAK320" s="22"/>
      <c r="LAL320" s="22"/>
      <c r="LAM320" s="22"/>
      <c r="LAN320" s="22"/>
      <c r="LAO320" s="22"/>
      <c r="LAP320" s="22"/>
      <c r="LAQ320" s="22"/>
      <c r="LAR320" s="22"/>
      <c r="LAS320" s="22"/>
      <c r="LAT320" s="22"/>
      <c r="LAU320" s="22"/>
      <c r="LAV320" s="22"/>
      <c r="LAW320" s="22"/>
      <c r="LAX320" s="22"/>
      <c r="LAY320" s="22"/>
      <c r="LAZ320" s="22"/>
      <c r="LBA320" s="22"/>
      <c r="LBB320" s="22"/>
      <c r="LBC320" s="22"/>
      <c r="LBD320" s="22"/>
      <c r="LBE320" s="22"/>
      <c r="LBF320" s="22"/>
      <c r="LBG320" s="22"/>
      <c r="LBH320" s="22"/>
      <c r="LBI320" s="22"/>
      <c r="LBJ320" s="22"/>
      <c r="LBK320" s="22"/>
      <c r="LBL320" s="22"/>
      <c r="LBM320" s="22"/>
      <c r="LBN320" s="22"/>
      <c r="LBO320" s="22"/>
      <c r="LBP320" s="22"/>
      <c r="LBQ320" s="22"/>
      <c r="LBR320" s="22"/>
      <c r="LBS320" s="22"/>
      <c r="LBT320" s="22"/>
      <c r="LBU320" s="22"/>
      <c r="LBV320" s="22"/>
      <c r="LBW320" s="22"/>
      <c r="LBX320" s="22"/>
      <c r="LBY320" s="22"/>
      <c r="LBZ320" s="22"/>
      <c r="LCA320" s="22"/>
      <c r="LCB320" s="22"/>
      <c r="LCC320" s="22"/>
      <c r="LCD320" s="22"/>
      <c r="LCE320" s="22"/>
      <c r="LCF320" s="22"/>
      <c r="LCG320" s="22"/>
      <c r="LCH320" s="22"/>
      <c r="LCI320" s="22"/>
      <c r="LCJ320" s="22"/>
      <c r="LCK320" s="22"/>
      <c r="LCL320" s="22"/>
      <c r="LCM320" s="22"/>
      <c r="LCN320" s="22"/>
      <c r="LCO320" s="22"/>
      <c r="LCP320" s="22"/>
      <c r="LCQ320" s="22"/>
      <c r="LCR320" s="22"/>
      <c r="LCS320" s="22"/>
      <c r="LCT320" s="22"/>
      <c r="LCU320" s="22"/>
      <c r="LCV320" s="22"/>
      <c r="LCW320" s="22"/>
      <c r="LCX320" s="22"/>
      <c r="LCY320" s="22"/>
      <c r="LCZ320" s="22"/>
      <c r="LDA320" s="22"/>
      <c r="LDB320" s="22"/>
      <c r="LDC320" s="22"/>
      <c r="LDD320" s="22"/>
      <c r="LDE320" s="22"/>
      <c r="LDF320" s="22"/>
      <c r="LDG320" s="22"/>
      <c r="LDH320" s="22"/>
      <c r="LDI320" s="22"/>
      <c r="LDJ320" s="22"/>
      <c r="LDK320" s="22"/>
      <c r="LDL320" s="22"/>
      <c r="LDM320" s="22"/>
      <c r="LDN320" s="22"/>
      <c r="LDO320" s="22"/>
      <c r="LDP320" s="22"/>
      <c r="LDQ320" s="22"/>
      <c r="LDR320" s="22"/>
      <c r="LDS320" s="22"/>
      <c r="LDT320" s="22"/>
      <c r="LDU320" s="22"/>
      <c r="LDV320" s="22"/>
      <c r="LDW320" s="22"/>
      <c r="LDX320" s="22"/>
      <c r="LDY320" s="22"/>
      <c r="LDZ320" s="22"/>
      <c r="LEA320" s="22"/>
      <c r="LEB320" s="22"/>
      <c r="LEC320" s="22"/>
      <c r="LED320" s="22"/>
      <c r="LEE320" s="22"/>
      <c r="LEF320" s="22"/>
      <c r="LEG320" s="22"/>
      <c r="LEH320" s="22"/>
      <c r="LEI320" s="22"/>
      <c r="LEJ320" s="22"/>
      <c r="LEK320" s="22"/>
      <c r="LEL320" s="22"/>
      <c r="LEM320" s="22"/>
      <c r="LEN320" s="22"/>
      <c r="LEO320" s="22"/>
      <c r="LEP320" s="22"/>
      <c r="LEQ320" s="22"/>
      <c r="LER320" s="22"/>
      <c r="LES320" s="22"/>
      <c r="LET320" s="22"/>
      <c r="LEU320" s="22"/>
      <c r="LEV320" s="22"/>
      <c r="LEW320" s="22"/>
      <c r="LEX320" s="22"/>
      <c r="LEY320" s="22"/>
      <c r="LEZ320" s="22"/>
      <c r="LFA320" s="22"/>
      <c r="LFB320" s="22"/>
      <c r="LFC320" s="22"/>
      <c r="LFD320" s="22"/>
      <c r="LFE320" s="22"/>
      <c r="LFF320" s="22"/>
      <c r="LFG320" s="22"/>
      <c r="LFH320" s="22"/>
      <c r="LFI320" s="22"/>
      <c r="LFJ320" s="22"/>
      <c r="LFK320" s="22"/>
      <c r="LFL320" s="22"/>
      <c r="LFM320" s="22"/>
      <c r="LFN320" s="22"/>
      <c r="LFO320" s="22"/>
      <c r="LFP320" s="22"/>
      <c r="LFQ320" s="22"/>
      <c r="LFR320" s="22"/>
      <c r="LFS320" s="22"/>
      <c r="LFT320" s="22"/>
      <c r="LFU320" s="22"/>
      <c r="LFV320" s="22"/>
      <c r="LFW320" s="22"/>
      <c r="LFX320" s="22"/>
      <c r="LFY320" s="22"/>
      <c r="LFZ320" s="22"/>
      <c r="LGA320" s="22"/>
      <c r="LGB320" s="22"/>
      <c r="LGC320" s="22"/>
      <c r="LGD320" s="22"/>
      <c r="LGE320" s="22"/>
      <c r="LGF320" s="22"/>
      <c r="LGG320" s="22"/>
      <c r="LGH320" s="22"/>
      <c r="LGI320" s="22"/>
      <c r="LGJ320" s="22"/>
      <c r="LGK320" s="22"/>
      <c r="LGL320" s="22"/>
      <c r="LGM320" s="22"/>
      <c r="LGN320" s="22"/>
      <c r="LGO320" s="22"/>
      <c r="LGP320" s="22"/>
      <c r="LGQ320" s="22"/>
      <c r="LGR320" s="22"/>
      <c r="LGS320" s="22"/>
      <c r="LGT320" s="22"/>
      <c r="LGU320" s="22"/>
      <c r="LGV320" s="22"/>
      <c r="LGW320" s="22"/>
      <c r="LGX320" s="22"/>
      <c r="LGY320" s="22"/>
      <c r="LGZ320" s="22"/>
      <c r="LHA320" s="22"/>
      <c r="LHB320" s="22"/>
      <c r="LHC320" s="22"/>
      <c r="LHD320" s="22"/>
      <c r="LHE320" s="22"/>
      <c r="LHF320" s="22"/>
      <c r="LHG320" s="22"/>
      <c r="LHH320" s="22"/>
      <c r="LHI320" s="22"/>
      <c r="LHJ320" s="22"/>
      <c r="LHK320" s="22"/>
      <c r="LHL320" s="22"/>
      <c r="LHM320" s="22"/>
      <c r="LHN320" s="22"/>
      <c r="LHO320" s="22"/>
      <c r="LHP320" s="22"/>
      <c r="LHQ320" s="22"/>
      <c r="LHR320" s="22"/>
      <c r="LHS320" s="22"/>
      <c r="LHT320" s="22"/>
      <c r="LHU320" s="22"/>
      <c r="LHV320" s="22"/>
      <c r="LHW320" s="22"/>
      <c r="LHX320" s="22"/>
      <c r="LHY320" s="22"/>
      <c r="LHZ320" s="22"/>
      <c r="LIA320" s="22"/>
      <c r="LIB320" s="22"/>
      <c r="LIC320" s="22"/>
      <c r="LID320" s="22"/>
      <c r="LIE320" s="22"/>
      <c r="LIF320" s="22"/>
      <c r="LIG320" s="22"/>
      <c r="LIH320" s="22"/>
      <c r="LII320" s="22"/>
      <c r="LIJ320" s="22"/>
      <c r="LIK320" s="22"/>
      <c r="LIL320" s="22"/>
      <c r="LIM320" s="22"/>
      <c r="LIN320" s="22"/>
      <c r="LIO320" s="22"/>
      <c r="LIP320" s="22"/>
      <c r="LIQ320" s="22"/>
      <c r="LIR320" s="22"/>
      <c r="LIS320" s="22"/>
      <c r="LIT320" s="22"/>
      <c r="LIU320" s="22"/>
      <c r="LIV320" s="22"/>
      <c r="LIW320" s="22"/>
      <c r="LIX320" s="22"/>
      <c r="LIY320" s="22"/>
      <c r="LIZ320" s="22"/>
      <c r="LJA320" s="22"/>
      <c r="LJB320" s="22"/>
      <c r="LJC320" s="22"/>
      <c r="LJD320" s="22"/>
      <c r="LJE320" s="22"/>
      <c r="LJF320" s="22"/>
      <c r="LJG320" s="22"/>
      <c r="LJH320" s="22"/>
      <c r="LJI320" s="22"/>
      <c r="LJJ320" s="22"/>
      <c r="LJK320" s="22"/>
      <c r="LJL320" s="22"/>
      <c r="LJM320" s="22"/>
      <c r="LJN320" s="22"/>
      <c r="LJO320" s="22"/>
      <c r="LJP320" s="22"/>
      <c r="LJQ320" s="22"/>
      <c r="LJR320" s="22"/>
      <c r="LJS320" s="22"/>
      <c r="LJT320" s="22"/>
      <c r="LJU320" s="22"/>
      <c r="LJV320" s="22"/>
      <c r="LJW320" s="22"/>
      <c r="LJX320" s="22"/>
      <c r="LJY320" s="22"/>
      <c r="LJZ320" s="22"/>
      <c r="LKA320" s="22"/>
      <c r="LKB320" s="22"/>
      <c r="LKC320" s="22"/>
      <c r="LKD320" s="22"/>
      <c r="LKE320" s="22"/>
      <c r="LKF320" s="22"/>
      <c r="LKG320" s="22"/>
      <c r="LKH320" s="22"/>
      <c r="LKI320" s="22"/>
      <c r="LKJ320" s="22"/>
      <c r="LKK320" s="22"/>
      <c r="LKL320" s="22"/>
      <c r="LKM320" s="22"/>
      <c r="LKN320" s="22"/>
      <c r="LKO320" s="22"/>
      <c r="LKP320" s="22"/>
      <c r="LKQ320" s="22"/>
      <c r="LKR320" s="22"/>
      <c r="LKS320" s="22"/>
      <c r="LKT320" s="22"/>
      <c r="LKU320" s="22"/>
      <c r="LKV320" s="22"/>
      <c r="LKW320" s="22"/>
      <c r="LKX320" s="22"/>
      <c r="LKY320" s="22"/>
      <c r="LKZ320" s="22"/>
      <c r="LLA320" s="22"/>
      <c r="LLB320" s="22"/>
      <c r="LLC320" s="22"/>
      <c r="LLD320" s="22"/>
      <c r="LLE320" s="22"/>
      <c r="LLF320" s="22"/>
      <c r="LLG320" s="22"/>
      <c r="LLH320" s="22"/>
      <c r="LLI320" s="22"/>
      <c r="LLJ320" s="22"/>
      <c r="LLK320" s="22"/>
      <c r="LLL320" s="22"/>
      <c r="LLM320" s="22"/>
      <c r="LLN320" s="22"/>
      <c r="LLO320" s="22"/>
      <c r="LLP320" s="22"/>
      <c r="LLQ320" s="22"/>
      <c r="LLR320" s="22"/>
      <c r="LLS320" s="22"/>
      <c r="LLT320" s="22"/>
      <c r="LLU320" s="22"/>
      <c r="LLV320" s="22"/>
      <c r="LLW320" s="22"/>
      <c r="LLX320" s="22"/>
      <c r="LLY320" s="22"/>
      <c r="LLZ320" s="22"/>
      <c r="LMA320" s="22"/>
      <c r="LMB320" s="22"/>
      <c r="LMC320" s="22"/>
      <c r="LMD320" s="22"/>
      <c r="LME320" s="22"/>
      <c r="LMF320" s="22"/>
      <c r="LMG320" s="22"/>
      <c r="LMH320" s="22"/>
      <c r="LMI320" s="22"/>
      <c r="LMJ320" s="22"/>
      <c r="LMK320" s="22"/>
      <c r="LML320" s="22"/>
      <c r="LMM320" s="22"/>
      <c r="LMN320" s="22"/>
      <c r="LMO320" s="22"/>
      <c r="LMP320" s="22"/>
      <c r="LMQ320" s="22"/>
      <c r="LMR320" s="22"/>
      <c r="LMS320" s="22"/>
      <c r="LMT320" s="22"/>
      <c r="LMU320" s="22"/>
      <c r="LMV320" s="22"/>
      <c r="LMW320" s="22"/>
      <c r="LMX320" s="22"/>
      <c r="LMY320" s="22"/>
      <c r="LMZ320" s="22"/>
      <c r="LNA320" s="22"/>
      <c r="LNB320" s="22"/>
      <c r="LNC320" s="22"/>
      <c r="LND320" s="22"/>
      <c r="LNE320" s="22"/>
      <c r="LNF320" s="22"/>
      <c r="LNG320" s="22"/>
      <c r="LNH320" s="22"/>
      <c r="LNI320" s="22"/>
      <c r="LNJ320" s="22"/>
      <c r="LNK320" s="22"/>
      <c r="LNL320" s="22"/>
      <c r="LNM320" s="22"/>
      <c r="LNN320" s="22"/>
      <c r="LNO320" s="22"/>
      <c r="LNP320" s="22"/>
      <c r="LNQ320" s="22"/>
      <c r="LNR320" s="22"/>
      <c r="LNS320" s="22"/>
      <c r="LNT320" s="22"/>
      <c r="LNU320" s="22"/>
      <c r="LNV320" s="22"/>
      <c r="LNW320" s="22"/>
      <c r="LNX320" s="22"/>
      <c r="LNY320" s="22"/>
      <c r="LNZ320" s="22"/>
      <c r="LOA320" s="22"/>
      <c r="LOB320" s="22"/>
      <c r="LOC320" s="22"/>
      <c r="LOD320" s="22"/>
      <c r="LOE320" s="22"/>
      <c r="LOF320" s="22"/>
      <c r="LOG320" s="22"/>
      <c r="LOH320" s="22"/>
      <c r="LOI320" s="22"/>
      <c r="LOJ320" s="22"/>
      <c r="LOK320" s="22"/>
      <c r="LOL320" s="22"/>
      <c r="LOM320" s="22"/>
      <c r="LON320" s="22"/>
      <c r="LOO320" s="22"/>
      <c r="LOP320" s="22"/>
      <c r="LOQ320" s="22"/>
      <c r="LOR320" s="22"/>
      <c r="LOS320" s="22"/>
      <c r="LOT320" s="22"/>
      <c r="LOU320" s="22"/>
      <c r="LOV320" s="22"/>
      <c r="LOW320" s="22"/>
      <c r="LOX320" s="22"/>
      <c r="LOY320" s="22"/>
      <c r="LOZ320" s="22"/>
      <c r="LPA320" s="22"/>
      <c r="LPB320" s="22"/>
      <c r="LPC320" s="22"/>
      <c r="LPD320" s="22"/>
      <c r="LPE320" s="22"/>
      <c r="LPF320" s="22"/>
      <c r="LPG320" s="22"/>
      <c r="LPH320" s="22"/>
      <c r="LPI320" s="22"/>
      <c r="LPJ320" s="22"/>
      <c r="LPK320" s="22"/>
      <c r="LPL320" s="22"/>
      <c r="LPM320" s="22"/>
      <c r="LPN320" s="22"/>
      <c r="LPO320" s="22"/>
      <c r="LPP320" s="22"/>
      <c r="LPQ320" s="22"/>
      <c r="LPR320" s="22"/>
      <c r="LPS320" s="22"/>
      <c r="LPT320" s="22"/>
      <c r="LPU320" s="22"/>
      <c r="LPV320" s="22"/>
      <c r="LPW320" s="22"/>
      <c r="LPX320" s="22"/>
      <c r="LPY320" s="22"/>
      <c r="LPZ320" s="22"/>
      <c r="LQA320" s="22"/>
      <c r="LQB320" s="22"/>
      <c r="LQC320" s="22"/>
      <c r="LQD320" s="22"/>
      <c r="LQE320" s="22"/>
      <c r="LQF320" s="22"/>
      <c r="LQG320" s="22"/>
      <c r="LQH320" s="22"/>
      <c r="LQI320" s="22"/>
      <c r="LQJ320" s="22"/>
      <c r="LQK320" s="22"/>
      <c r="LQL320" s="22"/>
      <c r="LQM320" s="22"/>
      <c r="LQN320" s="22"/>
      <c r="LQO320" s="22"/>
      <c r="LQP320" s="22"/>
      <c r="LQQ320" s="22"/>
      <c r="LQR320" s="22"/>
      <c r="LQS320" s="22"/>
      <c r="LQT320" s="22"/>
      <c r="LQU320" s="22"/>
      <c r="LQV320" s="22"/>
      <c r="LQW320" s="22"/>
      <c r="LQX320" s="22"/>
      <c r="LQY320" s="22"/>
      <c r="LQZ320" s="22"/>
      <c r="LRA320" s="22"/>
      <c r="LRB320" s="22"/>
      <c r="LRC320" s="22"/>
      <c r="LRD320" s="22"/>
      <c r="LRE320" s="22"/>
      <c r="LRF320" s="22"/>
      <c r="LRG320" s="22"/>
      <c r="LRH320" s="22"/>
      <c r="LRI320" s="22"/>
      <c r="LRJ320" s="22"/>
      <c r="LRK320" s="22"/>
      <c r="LRL320" s="22"/>
      <c r="LRM320" s="22"/>
      <c r="LRN320" s="22"/>
      <c r="LRO320" s="22"/>
      <c r="LRP320" s="22"/>
      <c r="LRQ320" s="22"/>
      <c r="LRR320" s="22"/>
      <c r="LRS320" s="22"/>
      <c r="LRT320" s="22"/>
      <c r="LRU320" s="22"/>
      <c r="LRV320" s="22"/>
      <c r="LRW320" s="22"/>
      <c r="LRX320" s="22"/>
      <c r="LRY320" s="22"/>
      <c r="LRZ320" s="22"/>
      <c r="LSA320" s="22"/>
      <c r="LSB320" s="22"/>
      <c r="LSC320" s="22"/>
      <c r="LSD320" s="22"/>
      <c r="LSE320" s="22"/>
      <c r="LSF320" s="22"/>
      <c r="LSG320" s="22"/>
      <c r="LSH320" s="22"/>
      <c r="LSI320" s="22"/>
      <c r="LSJ320" s="22"/>
      <c r="LSK320" s="22"/>
      <c r="LSL320" s="22"/>
      <c r="LSM320" s="22"/>
      <c r="LSN320" s="22"/>
      <c r="LSO320" s="22"/>
      <c r="LSP320" s="22"/>
      <c r="LSQ320" s="22"/>
      <c r="LSR320" s="22"/>
      <c r="LSS320" s="22"/>
      <c r="LST320" s="22"/>
      <c r="LSU320" s="22"/>
      <c r="LSV320" s="22"/>
      <c r="LSW320" s="22"/>
      <c r="LSX320" s="22"/>
      <c r="LSY320" s="22"/>
      <c r="LSZ320" s="22"/>
      <c r="LTA320" s="22"/>
      <c r="LTB320" s="22"/>
      <c r="LTC320" s="22"/>
      <c r="LTD320" s="22"/>
      <c r="LTE320" s="22"/>
      <c r="LTF320" s="22"/>
      <c r="LTG320" s="22"/>
      <c r="LTH320" s="22"/>
      <c r="LTI320" s="22"/>
      <c r="LTJ320" s="22"/>
      <c r="LTK320" s="22"/>
      <c r="LTL320" s="22"/>
      <c r="LTM320" s="22"/>
      <c r="LTN320" s="22"/>
      <c r="LTO320" s="22"/>
      <c r="LTP320" s="22"/>
      <c r="LTQ320" s="22"/>
      <c r="LTR320" s="22"/>
      <c r="LTS320" s="22"/>
      <c r="LTT320" s="22"/>
      <c r="LTU320" s="22"/>
      <c r="LTV320" s="22"/>
      <c r="LTW320" s="22"/>
      <c r="LTX320" s="22"/>
      <c r="LTY320" s="22"/>
      <c r="LTZ320" s="22"/>
      <c r="LUA320" s="22"/>
      <c r="LUB320" s="22"/>
      <c r="LUC320" s="22"/>
      <c r="LUD320" s="22"/>
      <c r="LUE320" s="22"/>
      <c r="LUF320" s="22"/>
      <c r="LUG320" s="22"/>
      <c r="LUH320" s="22"/>
      <c r="LUI320" s="22"/>
      <c r="LUJ320" s="22"/>
      <c r="LUK320" s="22"/>
      <c r="LUL320" s="22"/>
      <c r="LUM320" s="22"/>
      <c r="LUN320" s="22"/>
      <c r="LUO320" s="22"/>
      <c r="LUP320" s="22"/>
      <c r="LUQ320" s="22"/>
      <c r="LUR320" s="22"/>
      <c r="LUS320" s="22"/>
      <c r="LUT320" s="22"/>
      <c r="LUU320" s="22"/>
      <c r="LUV320" s="22"/>
      <c r="LUW320" s="22"/>
      <c r="LUX320" s="22"/>
      <c r="LUY320" s="22"/>
      <c r="LUZ320" s="22"/>
      <c r="LVA320" s="22"/>
      <c r="LVB320" s="22"/>
      <c r="LVC320" s="22"/>
      <c r="LVD320" s="22"/>
      <c r="LVE320" s="22"/>
      <c r="LVF320" s="22"/>
      <c r="LVG320" s="22"/>
      <c r="LVH320" s="22"/>
      <c r="LVI320" s="22"/>
      <c r="LVJ320" s="22"/>
      <c r="LVK320" s="22"/>
      <c r="LVL320" s="22"/>
      <c r="LVM320" s="22"/>
      <c r="LVN320" s="22"/>
      <c r="LVO320" s="22"/>
      <c r="LVP320" s="22"/>
      <c r="LVQ320" s="22"/>
      <c r="LVR320" s="22"/>
      <c r="LVS320" s="22"/>
      <c r="LVT320" s="22"/>
      <c r="LVU320" s="22"/>
      <c r="LVV320" s="22"/>
      <c r="LVW320" s="22"/>
      <c r="LVX320" s="22"/>
      <c r="LVY320" s="22"/>
      <c r="LVZ320" s="22"/>
      <c r="LWA320" s="22"/>
      <c r="LWB320" s="22"/>
      <c r="LWC320" s="22"/>
      <c r="LWD320" s="22"/>
      <c r="LWE320" s="22"/>
      <c r="LWF320" s="22"/>
      <c r="LWG320" s="22"/>
      <c r="LWH320" s="22"/>
      <c r="LWI320" s="22"/>
      <c r="LWJ320" s="22"/>
      <c r="LWK320" s="22"/>
      <c r="LWL320" s="22"/>
      <c r="LWM320" s="22"/>
      <c r="LWN320" s="22"/>
      <c r="LWO320" s="22"/>
      <c r="LWP320" s="22"/>
      <c r="LWQ320" s="22"/>
      <c r="LWR320" s="22"/>
      <c r="LWS320" s="22"/>
      <c r="LWT320" s="22"/>
      <c r="LWU320" s="22"/>
      <c r="LWV320" s="22"/>
      <c r="LWW320" s="22"/>
      <c r="LWX320" s="22"/>
      <c r="LWY320" s="22"/>
      <c r="LWZ320" s="22"/>
      <c r="LXA320" s="22"/>
      <c r="LXB320" s="22"/>
      <c r="LXC320" s="22"/>
      <c r="LXD320" s="22"/>
      <c r="LXE320" s="22"/>
      <c r="LXF320" s="22"/>
      <c r="LXG320" s="22"/>
      <c r="LXH320" s="22"/>
      <c r="LXI320" s="22"/>
      <c r="LXJ320" s="22"/>
      <c r="LXK320" s="22"/>
      <c r="LXL320" s="22"/>
      <c r="LXM320" s="22"/>
      <c r="LXN320" s="22"/>
      <c r="LXO320" s="22"/>
      <c r="LXP320" s="22"/>
      <c r="LXQ320" s="22"/>
      <c r="LXR320" s="22"/>
      <c r="LXS320" s="22"/>
      <c r="LXT320" s="22"/>
      <c r="LXU320" s="22"/>
      <c r="LXV320" s="22"/>
      <c r="LXW320" s="22"/>
      <c r="LXX320" s="22"/>
      <c r="LXY320" s="22"/>
      <c r="LXZ320" s="22"/>
      <c r="LYA320" s="22"/>
      <c r="LYB320" s="22"/>
      <c r="LYC320" s="22"/>
      <c r="LYD320" s="22"/>
      <c r="LYE320" s="22"/>
      <c r="LYF320" s="22"/>
      <c r="LYG320" s="22"/>
      <c r="LYH320" s="22"/>
      <c r="LYI320" s="22"/>
      <c r="LYJ320" s="22"/>
      <c r="LYK320" s="22"/>
      <c r="LYL320" s="22"/>
      <c r="LYM320" s="22"/>
      <c r="LYN320" s="22"/>
      <c r="LYO320" s="22"/>
      <c r="LYP320" s="22"/>
      <c r="LYQ320" s="22"/>
      <c r="LYR320" s="22"/>
      <c r="LYS320" s="22"/>
      <c r="LYT320" s="22"/>
      <c r="LYU320" s="22"/>
      <c r="LYV320" s="22"/>
      <c r="LYW320" s="22"/>
      <c r="LYX320" s="22"/>
      <c r="LYY320" s="22"/>
      <c r="LYZ320" s="22"/>
      <c r="LZA320" s="22"/>
      <c r="LZB320" s="22"/>
      <c r="LZC320" s="22"/>
      <c r="LZD320" s="22"/>
      <c r="LZE320" s="22"/>
      <c r="LZF320" s="22"/>
      <c r="LZG320" s="22"/>
      <c r="LZH320" s="22"/>
      <c r="LZI320" s="22"/>
      <c r="LZJ320" s="22"/>
      <c r="LZK320" s="22"/>
      <c r="LZL320" s="22"/>
      <c r="LZM320" s="22"/>
      <c r="LZN320" s="22"/>
      <c r="LZO320" s="22"/>
      <c r="LZP320" s="22"/>
      <c r="LZQ320" s="22"/>
      <c r="LZR320" s="22"/>
      <c r="LZS320" s="22"/>
      <c r="LZT320" s="22"/>
      <c r="LZU320" s="22"/>
      <c r="LZV320" s="22"/>
      <c r="LZW320" s="22"/>
      <c r="LZX320" s="22"/>
      <c r="LZY320" s="22"/>
      <c r="LZZ320" s="22"/>
      <c r="MAA320" s="22"/>
      <c r="MAB320" s="22"/>
      <c r="MAC320" s="22"/>
      <c r="MAD320" s="22"/>
      <c r="MAE320" s="22"/>
      <c r="MAF320" s="22"/>
      <c r="MAG320" s="22"/>
      <c r="MAH320" s="22"/>
      <c r="MAI320" s="22"/>
      <c r="MAJ320" s="22"/>
      <c r="MAK320" s="22"/>
      <c r="MAL320" s="22"/>
      <c r="MAM320" s="22"/>
      <c r="MAN320" s="22"/>
      <c r="MAO320" s="22"/>
      <c r="MAP320" s="22"/>
      <c r="MAQ320" s="22"/>
      <c r="MAR320" s="22"/>
      <c r="MAS320" s="22"/>
      <c r="MAT320" s="22"/>
      <c r="MAU320" s="22"/>
      <c r="MAV320" s="22"/>
      <c r="MAW320" s="22"/>
      <c r="MAX320" s="22"/>
      <c r="MAY320" s="22"/>
      <c r="MAZ320" s="22"/>
      <c r="MBA320" s="22"/>
      <c r="MBB320" s="22"/>
      <c r="MBC320" s="22"/>
      <c r="MBD320" s="22"/>
      <c r="MBE320" s="22"/>
      <c r="MBF320" s="22"/>
      <c r="MBG320" s="22"/>
      <c r="MBH320" s="22"/>
      <c r="MBI320" s="22"/>
      <c r="MBJ320" s="22"/>
      <c r="MBK320" s="22"/>
      <c r="MBL320" s="22"/>
      <c r="MBM320" s="22"/>
      <c r="MBN320" s="22"/>
      <c r="MBO320" s="22"/>
      <c r="MBP320" s="22"/>
      <c r="MBQ320" s="22"/>
      <c r="MBR320" s="22"/>
      <c r="MBS320" s="22"/>
      <c r="MBT320" s="22"/>
      <c r="MBU320" s="22"/>
      <c r="MBV320" s="22"/>
      <c r="MBW320" s="22"/>
      <c r="MBX320" s="22"/>
      <c r="MBY320" s="22"/>
      <c r="MBZ320" s="22"/>
      <c r="MCA320" s="22"/>
      <c r="MCB320" s="22"/>
      <c r="MCC320" s="22"/>
      <c r="MCD320" s="22"/>
      <c r="MCE320" s="22"/>
      <c r="MCF320" s="22"/>
      <c r="MCG320" s="22"/>
      <c r="MCH320" s="22"/>
      <c r="MCI320" s="22"/>
      <c r="MCJ320" s="22"/>
      <c r="MCK320" s="22"/>
      <c r="MCL320" s="22"/>
      <c r="MCM320" s="22"/>
      <c r="MCN320" s="22"/>
      <c r="MCO320" s="22"/>
      <c r="MCP320" s="22"/>
      <c r="MCQ320" s="22"/>
      <c r="MCR320" s="22"/>
      <c r="MCS320" s="22"/>
      <c r="MCT320" s="22"/>
      <c r="MCU320" s="22"/>
      <c r="MCV320" s="22"/>
      <c r="MCW320" s="22"/>
      <c r="MCX320" s="22"/>
      <c r="MCY320" s="22"/>
      <c r="MCZ320" s="22"/>
      <c r="MDA320" s="22"/>
      <c r="MDB320" s="22"/>
      <c r="MDC320" s="22"/>
      <c r="MDD320" s="22"/>
      <c r="MDE320" s="22"/>
      <c r="MDF320" s="22"/>
      <c r="MDG320" s="22"/>
      <c r="MDH320" s="22"/>
      <c r="MDI320" s="22"/>
      <c r="MDJ320" s="22"/>
      <c r="MDK320" s="22"/>
      <c r="MDL320" s="22"/>
      <c r="MDM320" s="22"/>
      <c r="MDN320" s="22"/>
      <c r="MDO320" s="22"/>
      <c r="MDP320" s="22"/>
      <c r="MDQ320" s="22"/>
      <c r="MDR320" s="22"/>
      <c r="MDS320" s="22"/>
      <c r="MDT320" s="22"/>
      <c r="MDU320" s="22"/>
      <c r="MDV320" s="22"/>
      <c r="MDW320" s="22"/>
      <c r="MDX320" s="22"/>
      <c r="MDY320" s="22"/>
      <c r="MDZ320" s="22"/>
      <c r="MEA320" s="22"/>
      <c r="MEB320" s="22"/>
      <c r="MEC320" s="22"/>
      <c r="MED320" s="22"/>
      <c r="MEE320" s="22"/>
      <c r="MEF320" s="22"/>
      <c r="MEG320" s="22"/>
      <c r="MEH320" s="22"/>
      <c r="MEI320" s="22"/>
      <c r="MEJ320" s="22"/>
      <c r="MEK320" s="22"/>
      <c r="MEL320" s="22"/>
      <c r="MEM320" s="22"/>
      <c r="MEN320" s="22"/>
      <c r="MEO320" s="22"/>
      <c r="MEP320" s="22"/>
      <c r="MEQ320" s="22"/>
      <c r="MER320" s="22"/>
      <c r="MES320" s="22"/>
      <c r="MET320" s="22"/>
      <c r="MEU320" s="22"/>
      <c r="MEV320" s="22"/>
      <c r="MEW320" s="22"/>
      <c r="MEX320" s="22"/>
      <c r="MEY320" s="22"/>
      <c r="MEZ320" s="22"/>
      <c r="MFA320" s="22"/>
      <c r="MFB320" s="22"/>
      <c r="MFC320" s="22"/>
      <c r="MFD320" s="22"/>
      <c r="MFE320" s="22"/>
      <c r="MFF320" s="22"/>
      <c r="MFG320" s="22"/>
      <c r="MFH320" s="22"/>
      <c r="MFI320" s="22"/>
      <c r="MFJ320" s="22"/>
      <c r="MFK320" s="22"/>
      <c r="MFL320" s="22"/>
      <c r="MFM320" s="22"/>
      <c r="MFN320" s="22"/>
      <c r="MFO320" s="22"/>
      <c r="MFP320" s="22"/>
      <c r="MFQ320" s="22"/>
      <c r="MFR320" s="22"/>
      <c r="MFS320" s="22"/>
      <c r="MFT320" s="22"/>
      <c r="MFU320" s="22"/>
      <c r="MFV320" s="22"/>
      <c r="MFW320" s="22"/>
      <c r="MFX320" s="22"/>
      <c r="MFY320" s="22"/>
      <c r="MFZ320" s="22"/>
      <c r="MGA320" s="22"/>
      <c r="MGB320" s="22"/>
      <c r="MGC320" s="22"/>
      <c r="MGD320" s="22"/>
      <c r="MGE320" s="22"/>
      <c r="MGF320" s="22"/>
      <c r="MGG320" s="22"/>
      <c r="MGH320" s="22"/>
      <c r="MGI320" s="22"/>
      <c r="MGJ320" s="22"/>
      <c r="MGK320" s="22"/>
      <c r="MGL320" s="22"/>
      <c r="MGM320" s="22"/>
      <c r="MGN320" s="22"/>
      <c r="MGO320" s="22"/>
      <c r="MGP320" s="22"/>
      <c r="MGQ320" s="22"/>
      <c r="MGR320" s="22"/>
      <c r="MGS320" s="22"/>
      <c r="MGT320" s="22"/>
      <c r="MGU320" s="22"/>
      <c r="MGV320" s="22"/>
      <c r="MGW320" s="22"/>
      <c r="MGX320" s="22"/>
      <c r="MGY320" s="22"/>
      <c r="MGZ320" s="22"/>
      <c r="MHA320" s="22"/>
      <c r="MHB320" s="22"/>
      <c r="MHC320" s="22"/>
      <c r="MHD320" s="22"/>
      <c r="MHE320" s="22"/>
      <c r="MHF320" s="22"/>
      <c r="MHG320" s="22"/>
      <c r="MHH320" s="22"/>
      <c r="MHI320" s="22"/>
      <c r="MHJ320" s="22"/>
      <c r="MHK320" s="22"/>
      <c r="MHL320" s="22"/>
      <c r="MHM320" s="22"/>
      <c r="MHN320" s="22"/>
      <c r="MHO320" s="22"/>
      <c r="MHP320" s="22"/>
      <c r="MHQ320" s="22"/>
      <c r="MHR320" s="22"/>
      <c r="MHS320" s="22"/>
      <c r="MHT320" s="22"/>
      <c r="MHU320" s="22"/>
      <c r="MHV320" s="22"/>
      <c r="MHW320" s="22"/>
      <c r="MHX320" s="22"/>
      <c r="MHY320" s="22"/>
      <c r="MHZ320" s="22"/>
      <c r="MIA320" s="22"/>
      <c r="MIB320" s="22"/>
      <c r="MIC320" s="22"/>
      <c r="MID320" s="22"/>
      <c r="MIE320" s="22"/>
      <c r="MIF320" s="22"/>
      <c r="MIG320" s="22"/>
      <c r="MIH320" s="22"/>
      <c r="MII320" s="22"/>
      <c r="MIJ320" s="22"/>
      <c r="MIK320" s="22"/>
      <c r="MIL320" s="22"/>
      <c r="MIM320" s="22"/>
      <c r="MIN320" s="22"/>
      <c r="MIO320" s="22"/>
      <c r="MIP320" s="22"/>
      <c r="MIQ320" s="22"/>
      <c r="MIR320" s="22"/>
      <c r="MIS320" s="22"/>
      <c r="MIT320" s="22"/>
      <c r="MIU320" s="22"/>
      <c r="MIV320" s="22"/>
      <c r="MIW320" s="22"/>
      <c r="MIX320" s="22"/>
      <c r="MIY320" s="22"/>
      <c r="MIZ320" s="22"/>
      <c r="MJA320" s="22"/>
      <c r="MJB320" s="22"/>
      <c r="MJC320" s="22"/>
      <c r="MJD320" s="22"/>
      <c r="MJE320" s="22"/>
      <c r="MJF320" s="22"/>
      <c r="MJG320" s="22"/>
      <c r="MJH320" s="22"/>
      <c r="MJI320" s="22"/>
      <c r="MJJ320" s="22"/>
      <c r="MJK320" s="22"/>
      <c r="MJL320" s="22"/>
      <c r="MJM320" s="22"/>
      <c r="MJN320" s="22"/>
      <c r="MJO320" s="22"/>
      <c r="MJP320" s="22"/>
      <c r="MJQ320" s="22"/>
      <c r="MJR320" s="22"/>
      <c r="MJS320" s="22"/>
      <c r="MJT320" s="22"/>
      <c r="MJU320" s="22"/>
      <c r="MJV320" s="22"/>
      <c r="MJW320" s="22"/>
      <c r="MJX320" s="22"/>
      <c r="MJY320" s="22"/>
      <c r="MJZ320" s="22"/>
      <c r="MKA320" s="22"/>
      <c r="MKB320" s="22"/>
      <c r="MKC320" s="22"/>
      <c r="MKD320" s="22"/>
      <c r="MKE320" s="22"/>
      <c r="MKF320" s="22"/>
      <c r="MKG320" s="22"/>
      <c r="MKH320" s="22"/>
      <c r="MKI320" s="22"/>
      <c r="MKJ320" s="22"/>
      <c r="MKK320" s="22"/>
      <c r="MKL320" s="22"/>
      <c r="MKM320" s="22"/>
      <c r="MKN320" s="22"/>
      <c r="MKO320" s="22"/>
      <c r="MKP320" s="22"/>
      <c r="MKQ320" s="22"/>
      <c r="MKR320" s="22"/>
      <c r="MKS320" s="22"/>
      <c r="MKT320" s="22"/>
      <c r="MKU320" s="22"/>
      <c r="MKV320" s="22"/>
      <c r="MKW320" s="22"/>
      <c r="MKX320" s="22"/>
      <c r="MKY320" s="22"/>
      <c r="MKZ320" s="22"/>
      <c r="MLA320" s="22"/>
      <c r="MLB320" s="22"/>
      <c r="MLC320" s="22"/>
      <c r="MLD320" s="22"/>
      <c r="MLE320" s="22"/>
      <c r="MLF320" s="22"/>
      <c r="MLG320" s="22"/>
      <c r="MLH320" s="22"/>
      <c r="MLI320" s="22"/>
      <c r="MLJ320" s="22"/>
      <c r="MLK320" s="22"/>
      <c r="MLL320" s="22"/>
      <c r="MLM320" s="22"/>
      <c r="MLN320" s="22"/>
      <c r="MLO320" s="22"/>
      <c r="MLP320" s="22"/>
      <c r="MLQ320" s="22"/>
      <c r="MLR320" s="22"/>
      <c r="MLS320" s="22"/>
      <c r="MLT320" s="22"/>
      <c r="MLU320" s="22"/>
      <c r="MLV320" s="22"/>
      <c r="MLW320" s="22"/>
      <c r="MLX320" s="22"/>
      <c r="MLY320" s="22"/>
      <c r="MLZ320" s="22"/>
      <c r="MMA320" s="22"/>
      <c r="MMB320" s="22"/>
      <c r="MMC320" s="22"/>
      <c r="MMD320" s="22"/>
      <c r="MME320" s="22"/>
      <c r="MMF320" s="22"/>
      <c r="MMG320" s="22"/>
      <c r="MMH320" s="22"/>
      <c r="MMI320" s="22"/>
      <c r="MMJ320" s="22"/>
      <c r="MMK320" s="22"/>
      <c r="MML320" s="22"/>
      <c r="MMM320" s="22"/>
      <c r="MMN320" s="22"/>
      <c r="MMO320" s="22"/>
      <c r="MMP320" s="22"/>
      <c r="MMQ320" s="22"/>
      <c r="MMR320" s="22"/>
      <c r="MMS320" s="22"/>
      <c r="MMT320" s="22"/>
      <c r="MMU320" s="22"/>
      <c r="MMV320" s="22"/>
      <c r="MMW320" s="22"/>
      <c r="MMX320" s="22"/>
      <c r="MMY320" s="22"/>
      <c r="MMZ320" s="22"/>
      <c r="MNA320" s="22"/>
      <c r="MNB320" s="22"/>
      <c r="MNC320" s="22"/>
      <c r="MND320" s="22"/>
      <c r="MNE320" s="22"/>
      <c r="MNF320" s="22"/>
      <c r="MNG320" s="22"/>
      <c r="MNH320" s="22"/>
      <c r="MNI320" s="22"/>
      <c r="MNJ320" s="22"/>
      <c r="MNK320" s="22"/>
      <c r="MNL320" s="22"/>
      <c r="MNM320" s="22"/>
      <c r="MNN320" s="22"/>
      <c r="MNO320" s="22"/>
      <c r="MNP320" s="22"/>
      <c r="MNQ320" s="22"/>
      <c r="MNR320" s="22"/>
      <c r="MNS320" s="22"/>
      <c r="MNT320" s="22"/>
      <c r="MNU320" s="22"/>
      <c r="MNV320" s="22"/>
      <c r="MNW320" s="22"/>
      <c r="MNX320" s="22"/>
      <c r="MNY320" s="22"/>
      <c r="MNZ320" s="22"/>
      <c r="MOA320" s="22"/>
      <c r="MOB320" s="22"/>
      <c r="MOC320" s="22"/>
      <c r="MOD320" s="22"/>
      <c r="MOE320" s="22"/>
      <c r="MOF320" s="22"/>
      <c r="MOG320" s="22"/>
      <c r="MOH320" s="22"/>
      <c r="MOI320" s="22"/>
      <c r="MOJ320" s="22"/>
      <c r="MOK320" s="22"/>
      <c r="MOL320" s="22"/>
      <c r="MOM320" s="22"/>
      <c r="MON320" s="22"/>
      <c r="MOO320" s="22"/>
      <c r="MOP320" s="22"/>
      <c r="MOQ320" s="22"/>
      <c r="MOR320" s="22"/>
      <c r="MOS320" s="22"/>
      <c r="MOT320" s="22"/>
      <c r="MOU320" s="22"/>
      <c r="MOV320" s="22"/>
      <c r="MOW320" s="22"/>
      <c r="MOX320" s="22"/>
      <c r="MOY320" s="22"/>
      <c r="MOZ320" s="22"/>
      <c r="MPA320" s="22"/>
      <c r="MPB320" s="22"/>
      <c r="MPC320" s="22"/>
      <c r="MPD320" s="22"/>
      <c r="MPE320" s="22"/>
      <c r="MPF320" s="22"/>
      <c r="MPG320" s="22"/>
      <c r="MPH320" s="22"/>
      <c r="MPI320" s="22"/>
      <c r="MPJ320" s="22"/>
      <c r="MPK320" s="22"/>
      <c r="MPL320" s="22"/>
      <c r="MPM320" s="22"/>
      <c r="MPN320" s="22"/>
      <c r="MPO320" s="22"/>
      <c r="MPP320" s="22"/>
      <c r="MPQ320" s="22"/>
      <c r="MPR320" s="22"/>
      <c r="MPS320" s="22"/>
      <c r="MPT320" s="22"/>
      <c r="MPU320" s="22"/>
      <c r="MPV320" s="22"/>
      <c r="MPW320" s="22"/>
      <c r="MPX320" s="22"/>
      <c r="MPY320" s="22"/>
      <c r="MPZ320" s="22"/>
      <c r="MQA320" s="22"/>
      <c r="MQB320" s="22"/>
      <c r="MQC320" s="22"/>
      <c r="MQD320" s="22"/>
      <c r="MQE320" s="22"/>
      <c r="MQF320" s="22"/>
      <c r="MQG320" s="22"/>
      <c r="MQH320" s="22"/>
      <c r="MQI320" s="22"/>
      <c r="MQJ320" s="22"/>
      <c r="MQK320" s="22"/>
      <c r="MQL320" s="22"/>
      <c r="MQM320" s="22"/>
      <c r="MQN320" s="22"/>
      <c r="MQO320" s="22"/>
      <c r="MQP320" s="22"/>
      <c r="MQQ320" s="22"/>
      <c r="MQR320" s="22"/>
      <c r="MQS320" s="22"/>
      <c r="MQT320" s="22"/>
      <c r="MQU320" s="22"/>
      <c r="MQV320" s="22"/>
      <c r="MQW320" s="22"/>
      <c r="MQX320" s="22"/>
      <c r="MQY320" s="22"/>
      <c r="MQZ320" s="22"/>
      <c r="MRA320" s="22"/>
      <c r="MRB320" s="22"/>
      <c r="MRC320" s="22"/>
      <c r="MRD320" s="22"/>
      <c r="MRE320" s="22"/>
      <c r="MRF320" s="22"/>
      <c r="MRG320" s="22"/>
      <c r="MRH320" s="22"/>
      <c r="MRI320" s="22"/>
      <c r="MRJ320" s="22"/>
      <c r="MRK320" s="22"/>
      <c r="MRL320" s="22"/>
      <c r="MRM320" s="22"/>
      <c r="MRN320" s="22"/>
      <c r="MRO320" s="22"/>
      <c r="MRP320" s="22"/>
      <c r="MRQ320" s="22"/>
      <c r="MRR320" s="22"/>
      <c r="MRS320" s="22"/>
      <c r="MRT320" s="22"/>
      <c r="MRU320" s="22"/>
      <c r="MRV320" s="22"/>
      <c r="MRW320" s="22"/>
      <c r="MRX320" s="22"/>
      <c r="MRY320" s="22"/>
      <c r="MRZ320" s="22"/>
      <c r="MSA320" s="22"/>
      <c r="MSB320" s="22"/>
      <c r="MSC320" s="22"/>
      <c r="MSD320" s="22"/>
      <c r="MSE320" s="22"/>
      <c r="MSF320" s="22"/>
      <c r="MSG320" s="22"/>
      <c r="MSH320" s="22"/>
      <c r="MSI320" s="22"/>
      <c r="MSJ320" s="22"/>
      <c r="MSK320" s="22"/>
      <c r="MSL320" s="22"/>
      <c r="MSM320" s="22"/>
      <c r="MSN320" s="22"/>
      <c r="MSO320" s="22"/>
      <c r="MSP320" s="22"/>
      <c r="MSQ320" s="22"/>
      <c r="MSR320" s="22"/>
      <c r="MSS320" s="22"/>
      <c r="MST320" s="22"/>
      <c r="MSU320" s="22"/>
      <c r="MSV320" s="22"/>
      <c r="MSW320" s="22"/>
      <c r="MSX320" s="22"/>
      <c r="MSY320" s="22"/>
      <c r="MSZ320" s="22"/>
      <c r="MTA320" s="22"/>
      <c r="MTB320" s="22"/>
      <c r="MTC320" s="22"/>
      <c r="MTD320" s="22"/>
      <c r="MTE320" s="22"/>
      <c r="MTF320" s="22"/>
      <c r="MTG320" s="22"/>
      <c r="MTH320" s="22"/>
      <c r="MTI320" s="22"/>
      <c r="MTJ320" s="22"/>
      <c r="MTK320" s="22"/>
      <c r="MTL320" s="22"/>
      <c r="MTM320" s="22"/>
      <c r="MTN320" s="22"/>
      <c r="MTO320" s="22"/>
      <c r="MTP320" s="22"/>
      <c r="MTQ320" s="22"/>
      <c r="MTR320" s="22"/>
      <c r="MTS320" s="22"/>
      <c r="MTT320" s="22"/>
      <c r="MTU320" s="22"/>
      <c r="MTV320" s="22"/>
      <c r="MTW320" s="22"/>
      <c r="MTX320" s="22"/>
      <c r="MTY320" s="22"/>
      <c r="MTZ320" s="22"/>
      <c r="MUA320" s="22"/>
      <c r="MUB320" s="22"/>
      <c r="MUC320" s="22"/>
      <c r="MUD320" s="22"/>
      <c r="MUE320" s="22"/>
      <c r="MUF320" s="22"/>
      <c r="MUG320" s="22"/>
      <c r="MUH320" s="22"/>
      <c r="MUI320" s="22"/>
      <c r="MUJ320" s="22"/>
      <c r="MUK320" s="22"/>
      <c r="MUL320" s="22"/>
      <c r="MUM320" s="22"/>
      <c r="MUN320" s="22"/>
      <c r="MUO320" s="22"/>
      <c r="MUP320" s="22"/>
      <c r="MUQ320" s="22"/>
      <c r="MUR320" s="22"/>
      <c r="MUS320" s="22"/>
      <c r="MUT320" s="22"/>
      <c r="MUU320" s="22"/>
      <c r="MUV320" s="22"/>
      <c r="MUW320" s="22"/>
      <c r="MUX320" s="22"/>
      <c r="MUY320" s="22"/>
      <c r="MUZ320" s="22"/>
      <c r="MVA320" s="22"/>
      <c r="MVB320" s="22"/>
      <c r="MVC320" s="22"/>
      <c r="MVD320" s="22"/>
      <c r="MVE320" s="22"/>
      <c r="MVF320" s="22"/>
      <c r="MVG320" s="22"/>
      <c r="MVH320" s="22"/>
      <c r="MVI320" s="22"/>
      <c r="MVJ320" s="22"/>
      <c r="MVK320" s="22"/>
      <c r="MVL320" s="22"/>
      <c r="MVM320" s="22"/>
      <c r="MVN320" s="22"/>
      <c r="MVO320" s="22"/>
      <c r="MVP320" s="22"/>
      <c r="MVQ320" s="22"/>
      <c r="MVR320" s="22"/>
      <c r="MVS320" s="22"/>
      <c r="MVT320" s="22"/>
      <c r="MVU320" s="22"/>
      <c r="MVV320" s="22"/>
      <c r="MVW320" s="22"/>
      <c r="MVX320" s="22"/>
      <c r="MVY320" s="22"/>
      <c r="MVZ320" s="22"/>
      <c r="MWA320" s="22"/>
      <c r="MWB320" s="22"/>
      <c r="MWC320" s="22"/>
      <c r="MWD320" s="22"/>
      <c r="MWE320" s="22"/>
      <c r="MWF320" s="22"/>
      <c r="MWG320" s="22"/>
      <c r="MWH320" s="22"/>
      <c r="MWI320" s="22"/>
      <c r="MWJ320" s="22"/>
      <c r="MWK320" s="22"/>
      <c r="MWL320" s="22"/>
      <c r="MWM320" s="22"/>
      <c r="MWN320" s="22"/>
      <c r="MWO320" s="22"/>
      <c r="MWP320" s="22"/>
      <c r="MWQ320" s="22"/>
      <c r="MWR320" s="22"/>
      <c r="MWS320" s="22"/>
      <c r="MWT320" s="22"/>
      <c r="MWU320" s="22"/>
      <c r="MWV320" s="22"/>
      <c r="MWW320" s="22"/>
      <c r="MWX320" s="22"/>
      <c r="MWY320" s="22"/>
      <c r="MWZ320" s="22"/>
      <c r="MXA320" s="22"/>
      <c r="MXB320" s="22"/>
      <c r="MXC320" s="22"/>
      <c r="MXD320" s="22"/>
      <c r="MXE320" s="22"/>
      <c r="MXF320" s="22"/>
      <c r="MXG320" s="22"/>
      <c r="MXH320" s="22"/>
      <c r="MXI320" s="22"/>
      <c r="MXJ320" s="22"/>
      <c r="MXK320" s="22"/>
      <c r="MXL320" s="22"/>
      <c r="MXM320" s="22"/>
      <c r="MXN320" s="22"/>
      <c r="MXO320" s="22"/>
      <c r="MXP320" s="22"/>
      <c r="MXQ320" s="22"/>
      <c r="MXR320" s="22"/>
      <c r="MXS320" s="22"/>
      <c r="MXT320" s="22"/>
      <c r="MXU320" s="22"/>
      <c r="MXV320" s="22"/>
      <c r="MXW320" s="22"/>
      <c r="MXX320" s="22"/>
      <c r="MXY320" s="22"/>
      <c r="MXZ320" s="22"/>
      <c r="MYA320" s="22"/>
      <c r="MYB320" s="22"/>
      <c r="MYC320" s="22"/>
      <c r="MYD320" s="22"/>
      <c r="MYE320" s="22"/>
      <c r="MYF320" s="22"/>
      <c r="MYG320" s="22"/>
      <c r="MYH320" s="22"/>
      <c r="MYI320" s="22"/>
      <c r="MYJ320" s="22"/>
      <c r="MYK320" s="22"/>
      <c r="MYL320" s="22"/>
      <c r="MYM320" s="22"/>
      <c r="MYN320" s="22"/>
      <c r="MYO320" s="22"/>
      <c r="MYP320" s="22"/>
      <c r="MYQ320" s="22"/>
      <c r="MYR320" s="22"/>
      <c r="MYS320" s="22"/>
      <c r="MYT320" s="22"/>
      <c r="MYU320" s="22"/>
      <c r="MYV320" s="22"/>
      <c r="MYW320" s="22"/>
      <c r="MYX320" s="22"/>
      <c r="MYY320" s="22"/>
      <c r="MYZ320" s="22"/>
      <c r="MZA320" s="22"/>
      <c r="MZB320" s="22"/>
      <c r="MZC320" s="22"/>
      <c r="MZD320" s="22"/>
      <c r="MZE320" s="22"/>
      <c r="MZF320" s="22"/>
      <c r="MZG320" s="22"/>
      <c r="MZH320" s="22"/>
      <c r="MZI320" s="22"/>
      <c r="MZJ320" s="22"/>
      <c r="MZK320" s="22"/>
      <c r="MZL320" s="22"/>
      <c r="MZM320" s="22"/>
      <c r="MZN320" s="22"/>
      <c r="MZO320" s="22"/>
      <c r="MZP320" s="22"/>
      <c r="MZQ320" s="22"/>
      <c r="MZR320" s="22"/>
      <c r="MZS320" s="22"/>
      <c r="MZT320" s="22"/>
      <c r="MZU320" s="22"/>
      <c r="MZV320" s="22"/>
      <c r="MZW320" s="22"/>
      <c r="MZX320" s="22"/>
      <c r="MZY320" s="22"/>
      <c r="MZZ320" s="22"/>
      <c r="NAA320" s="22"/>
      <c r="NAB320" s="22"/>
      <c r="NAC320" s="22"/>
      <c r="NAD320" s="22"/>
      <c r="NAE320" s="22"/>
      <c r="NAF320" s="22"/>
      <c r="NAG320" s="22"/>
      <c r="NAH320" s="22"/>
      <c r="NAI320" s="22"/>
      <c r="NAJ320" s="22"/>
      <c r="NAK320" s="22"/>
      <c r="NAL320" s="22"/>
      <c r="NAM320" s="22"/>
      <c r="NAN320" s="22"/>
      <c r="NAO320" s="22"/>
      <c r="NAP320" s="22"/>
      <c r="NAQ320" s="22"/>
      <c r="NAR320" s="22"/>
      <c r="NAS320" s="22"/>
      <c r="NAT320" s="22"/>
      <c r="NAU320" s="22"/>
      <c r="NAV320" s="22"/>
      <c r="NAW320" s="22"/>
      <c r="NAX320" s="22"/>
      <c r="NAY320" s="22"/>
      <c r="NAZ320" s="22"/>
      <c r="NBA320" s="22"/>
      <c r="NBB320" s="22"/>
      <c r="NBC320" s="22"/>
      <c r="NBD320" s="22"/>
      <c r="NBE320" s="22"/>
      <c r="NBF320" s="22"/>
      <c r="NBG320" s="22"/>
      <c r="NBH320" s="22"/>
      <c r="NBI320" s="22"/>
      <c r="NBJ320" s="22"/>
      <c r="NBK320" s="22"/>
      <c r="NBL320" s="22"/>
      <c r="NBM320" s="22"/>
      <c r="NBN320" s="22"/>
      <c r="NBO320" s="22"/>
      <c r="NBP320" s="22"/>
      <c r="NBQ320" s="22"/>
      <c r="NBR320" s="22"/>
      <c r="NBS320" s="22"/>
      <c r="NBT320" s="22"/>
      <c r="NBU320" s="22"/>
      <c r="NBV320" s="22"/>
      <c r="NBW320" s="22"/>
      <c r="NBX320" s="22"/>
      <c r="NBY320" s="22"/>
      <c r="NBZ320" s="22"/>
      <c r="NCA320" s="22"/>
      <c r="NCB320" s="22"/>
      <c r="NCC320" s="22"/>
      <c r="NCD320" s="22"/>
      <c r="NCE320" s="22"/>
      <c r="NCF320" s="22"/>
      <c r="NCG320" s="22"/>
      <c r="NCH320" s="22"/>
      <c r="NCI320" s="22"/>
      <c r="NCJ320" s="22"/>
      <c r="NCK320" s="22"/>
      <c r="NCL320" s="22"/>
      <c r="NCM320" s="22"/>
      <c r="NCN320" s="22"/>
      <c r="NCO320" s="22"/>
      <c r="NCP320" s="22"/>
      <c r="NCQ320" s="22"/>
      <c r="NCR320" s="22"/>
      <c r="NCS320" s="22"/>
      <c r="NCT320" s="22"/>
      <c r="NCU320" s="22"/>
      <c r="NCV320" s="22"/>
      <c r="NCW320" s="22"/>
      <c r="NCX320" s="22"/>
      <c r="NCY320" s="22"/>
      <c r="NCZ320" s="22"/>
      <c r="NDA320" s="22"/>
      <c r="NDB320" s="22"/>
      <c r="NDC320" s="22"/>
      <c r="NDD320" s="22"/>
      <c r="NDE320" s="22"/>
      <c r="NDF320" s="22"/>
      <c r="NDG320" s="22"/>
      <c r="NDH320" s="22"/>
      <c r="NDI320" s="22"/>
      <c r="NDJ320" s="22"/>
      <c r="NDK320" s="22"/>
      <c r="NDL320" s="22"/>
      <c r="NDM320" s="22"/>
      <c r="NDN320" s="22"/>
      <c r="NDO320" s="22"/>
      <c r="NDP320" s="22"/>
      <c r="NDQ320" s="22"/>
      <c r="NDR320" s="22"/>
      <c r="NDS320" s="22"/>
      <c r="NDT320" s="22"/>
      <c r="NDU320" s="22"/>
      <c r="NDV320" s="22"/>
      <c r="NDW320" s="22"/>
      <c r="NDX320" s="22"/>
      <c r="NDY320" s="22"/>
      <c r="NDZ320" s="22"/>
      <c r="NEA320" s="22"/>
      <c r="NEB320" s="22"/>
      <c r="NEC320" s="22"/>
      <c r="NED320" s="22"/>
      <c r="NEE320" s="22"/>
      <c r="NEF320" s="22"/>
      <c r="NEG320" s="22"/>
      <c r="NEH320" s="22"/>
      <c r="NEI320" s="22"/>
      <c r="NEJ320" s="22"/>
      <c r="NEK320" s="22"/>
      <c r="NEL320" s="22"/>
      <c r="NEM320" s="22"/>
      <c r="NEN320" s="22"/>
      <c r="NEO320" s="22"/>
      <c r="NEP320" s="22"/>
      <c r="NEQ320" s="22"/>
      <c r="NER320" s="22"/>
      <c r="NES320" s="22"/>
      <c r="NET320" s="22"/>
      <c r="NEU320" s="22"/>
      <c r="NEV320" s="22"/>
      <c r="NEW320" s="22"/>
      <c r="NEX320" s="22"/>
      <c r="NEY320" s="22"/>
      <c r="NEZ320" s="22"/>
      <c r="NFA320" s="22"/>
      <c r="NFB320" s="22"/>
      <c r="NFC320" s="22"/>
      <c r="NFD320" s="22"/>
      <c r="NFE320" s="22"/>
      <c r="NFF320" s="22"/>
      <c r="NFG320" s="22"/>
      <c r="NFH320" s="22"/>
      <c r="NFI320" s="22"/>
      <c r="NFJ320" s="22"/>
      <c r="NFK320" s="22"/>
      <c r="NFL320" s="22"/>
      <c r="NFM320" s="22"/>
      <c r="NFN320" s="22"/>
      <c r="NFO320" s="22"/>
      <c r="NFP320" s="22"/>
      <c r="NFQ320" s="22"/>
      <c r="NFR320" s="22"/>
      <c r="NFS320" s="22"/>
      <c r="NFT320" s="22"/>
      <c r="NFU320" s="22"/>
      <c r="NFV320" s="22"/>
      <c r="NFW320" s="22"/>
      <c r="NFX320" s="22"/>
      <c r="NFY320" s="22"/>
      <c r="NFZ320" s="22"/>
      <c r="NGA320" s="22"/>
      <c r="NGB320" s="22"/>
      <c r="NGC320" s="22"/>
      <c r="NGD320" s="22"/>
      <c r="NGE320" s="22"/>
      <c r="NGF320" s="22"/>
      <c r="NGG320" s="22"/>
      <c r="NGH320" s="22"/>
      <c r="NGI320" s="22"/>
      <c r="NGJ320" s="22"/>
      <c r="NGK320" s="22"/>
      <c r="NGL320" s="22"/>
      <c r="NGM320" s="22"/>
      <c r="NGN320" s="22"/>
      <c r="NGO320" s="22"/>
      <c r="NGP320" s="22"/>
      <c r="NGQ320" s="22"/>
      <c r="NGR320" s="22"/>
      <c r="NGS320" s="22"/>
      <c r="NGT320" s="22"/>
      <c r="NGU320" s="22"/>
      <c r="NGV320" s="22"/>
      <c r="NGW320" s="22"/>
      <c r="NGX320" s="22"/>
      <c r="NGY320" s="22"/>
      <c r="NGZ320" s="22"/>
      <c r="NHA320" s="22"/>
      <c r="NHB320" s="22"/>
      <c r="NHC320" s="22"/>
      <c r="NHD320" s="22"/>
      <c r="NHE320" s="22"/>
      <c r="NHF320" s="22"/>
      <c r="NHG320" s="22"/>
      <c r="NHH320" s="22"/>
      <c r="NHI320" s="22"/>
      <c r="NHJ320" s="22"/>
      <c r="NHK320" s="22"/>
      <c r="NHL320" s="22"/>
      <c r="NHM320" s="22"/>
      <c r="NHN320" s="22"/>
      <c r="NHO320" s="22"/>
      <c r="NHP320" s="22"/>
      <c r="NHQ320" s="22"/>
      <c r="NHR320" s="22"/>
      <c r="NHS320" s="22"/>
      <c r="NHT320" s="22"/>
      <c r="NHU320" s="22"/>
      <c r="NHV320" s="22"/>
      <c r="NHW320" s="22"/>
      <c r="NHX320" s="22"/>
      <c r="NHY320" s="22"/>
      <c r="NHZ320" s="22"/>
      <c r="NIA320" s="22"/>
      <c r="NIB320" s="22"/>
      <c r="NIC320" s="22"/>
      <c r="NID320" s="22"/>
      <c r="NIE320" s="22"/>
      <c r="NIF320" s="22"/>
      <c r="NIG320" s="22"/>
      <c r="NIH320" s="22"/>
      <c r="NII320" s="22"/>
      <c r="NIJ320" s="22"/>
      <c r="NIK320" s="22"/>
      <c r="NIL320" s="22"/>
      <c r="NIM320" s="22"/>
      <c r="NIN320" s="22"/>
      <c r="NIO320" s="22"/>
      <c r="NIP320" s="22"/>
      <c r="NIQ320" s="22"/>
      <c r="NIR320" s="22"/>
      <c r="NIS320" s="22"/>
      <c r="NIT320" s="22"/>
      <c r="NIU320" s="22"/>
      <c r="NIV320" s="22"/>
      <c r="NIW320" s="22"/>
      <c r="NIX320" s="22"/>
      <c r="NIY320" s="22"/>
      <c r="NIZ320" s="22"/>
      <c r="NJA320" s="22"/>
      <c r="NJB320" s="22"/>
      <c r="NJC320" s="22"/>
      <c r="NJD320" s="22"/>
      <c r="NJE320" s="22"/>
      <c r="NJF320" s="22"/>
      <c r="NJG320" s="22"/>
      <c r="NJH320" s="22"/>
      <c r="NJI320" s="22"/>
      <c r="NJJ320" s="22"/>
      <c r="NJK320" s="22"/>
      <c r="NJL320" s="22"/>
      <c r="NJM320" s="22"/>
      <c r="NJN320" s="22"/>
      <c r="NJO320" s="22"/>
      <c r="NJP320" s="22"/>
      <c r="NJQ320" s="22"/>
      <c r="NJR320" s="22"/>
      <c r="NJS320" s="22"/>
      <c r="NJT320" s="22"/>
      <c r="NJU320" s="22"/>
      <c r="NJV320" s="22"/>
      <c r="NJW320" s="22"/>
      <c r="NJX320" s="22"/>
      <c r="NJY320" s="22"/>
      <c r="NJZ320" s="22"/>
      <c r="NKA320" s="22"/>
      <c r="NKB320" s="22"/>
      <c r="NKC320" s="22"/>
      <c r="NKD320" s="22"/>
      <c r="NKE320" s="22"/>
      <c r="NKF320" s="22"/>
      <c r="NKG320" s="22"/>
      <c r="NKH320" s="22"/>
      <c r="NKI320" s="22"/>
      <c r="NKJ320" s="22"/>
      <c r="NKK320" s="22"/>
      <c r="NKL320" s="22"/>
      <c r="NKM320" s="22"/>
      <c r="NKN320" s="22"/>
      <c r="NKO320" s="22"/>
      <c r="NKP320" s="22"/>
      <c r="NKQ320" s="22"/>
      <c r="NKR320" s="22"/>
      <c r="NKS320" s="22"/>
      <c r="NKT320" s="22"/>
      <c r="NKU320" s="22"/>
      <c r="NKV320" s="22"/>
      <c r="NKW320" s="22"/>
      <c r="NKX320" s="22"/>
      <c r="NKY320" s="22"/>
      <c r="NKZ320" s="22"/>
      <c r="NLA320" s="22"/>
      <c r="NLB320" s="22"/>
      <c r="NLC320" s="22"/>
      <c r="NLD320" s="22"/>
      <c r="NLE320" s="22"/>
      <c r="NLF320" s="22"/>
      <c r="NLG320" s="22"/>
      <c r="NLH320" s="22"/>
      <c r="NLI320" s="22"/>
      <c r="NLJ320" s="22"/>
      <c r="NLK320" s="22"/>
      <c r="NLL320" s="22"/>
      <c r="NLM320" s="22"/>
      <c r="NLN320" s="22"/>
      <c r="NLO320" s="22"/>
      <c r="NLP320" s="22"/>
      <c r="NLQ320" s="22"/>
      <c r="NLR320" s="22"/>
      <c r="NLS320" s="22"/>
      <c r="NLT320" s="22"/>
      <c r="NLU320" s="22"/>
      <c r="NLV320" s="22"/>
      <c r="NLW320" s="22"/>
      <c r="NLX320" s="22"/>
      <c r="NLY320" s="22"/>
      <c r="NLZ320" s="22"/>
      <c r="NMA320" s="22"/>
      <c r="NMB320" s="22"/>
      <c r="NMC320" s="22"/>
      <c r="NMD320" s="22"/>
      <c r="NME320" s="22"/>
      <c r="NMF320" s="22"/>
      <c r="NMG320" s="22"/>
      <c r="NMH320" s="22"/>
      <c r="NMI320" s="22"/>
      <c r="NMJ320" s="22"/>
      <c r="NMK320" s="22"/>
      <c r="NML320" s="22"/>
      <c r="NMM320" s="22"/>
      <c r="NMN320" s="22"/>
      <c r="NMO320" s="22"/>
      <c r="NMP320" s="22"/>
      <c r="NMQ320" s="22"/>
      <c r="NMR320" s="22"/>
      <c r="NMS320" s="22"/>
      <c r="NMT320" s="22"/>
      <c r="NMU320" s="22"/>
      <c r="NMV320" s="22"/>
      <c r="NMW320" s="22"/>
      <c r="NMX320" s="22"/>
      <c r="NMY320" s="22"/>
      <c r="NMZ320" s="22"/>
      <c r="NNA320" s="22"/>
      <c r="NNB320" s="22"/>
      <c r="NNC320" s="22"/>
      <c r="NND320" s="22"/>
      <c r="NNE320" s="22"/>
      <c r="NNF320" s="22"/>
      <c r="NNG320" s="22"/>
      <c r="NNH320" s="22"/>
      <c r="NNI320" s="22"/>
      <c r="NNJ320" s="22"/>
      <c r="NNK320" s="22"/>
      <c r="NNL320" s="22"/>
      <c r="NNM320" s="22"/>
      <c r="NNN320" s="22"/>
      <c r="NNO320" s="22"/>
      <c r="NNP320" s="22"/>
      <c r="NNQ320" s="22"/>
      <c r="NNR320" s="22"/>
      <c r="NNS320" s="22"/>
      <c r="NNT320" s="22"/>
      <c r="NNU320" s="22"/>
      <c r="NNV320" s="22"/>
      <c r="NNW320" s="22"/>
      <c r="NNX320" s="22"/>
      <c r="NNY320" s="22"/>
      <c r="NNZ320" s="22"/>
      <c r="NOA320" s="22"/>
      <c r="NOB320" s="22"/>
      <c r="NOC320" s="22"/>
      <c r="NOD320" s="22"/>
      <c r="NOE320" s="22"/>
      <c r="NOF320" s="22"/>
      <c r="NOG320" s="22"/>
      <c r="NOH320" s="22"/>
      <c r="NOI320" s="22"/>
      <c r="NOJ320" s="22"/>
      <c r="NOK320" s="22"/>
      <c r="NOL320" s="22"/>
      <c r="NOM320" s="22"/>
      <c r="NON320" s="22"/>
      <c r="NOO320" s="22"/>
      <c r="NOP320" s="22"/>
      <c r="NOQ320" s="22"/>
      <c r="NOR320" s="22"/>
      <c r="NOS320" s="22"/>
      <c r="NOT320" s="22"/>
      <c r="NOU320" s="22"/>
      <c r="NOV320" s="22"/>
      <c r="NOW320" s="22"/>
      <c r="NOX320" s="22"/>
      <c r="NOY320" s="22"/>
      <c r="NOZ320" s="22"/>
      <c r="NPA320" s="22"/>
      <c r="NPB320" s="22"/>
      <c r="NPC320" s="22"/>
      <c r="NPD320" s="22"/>
      <c r="NPE320" s="22"/>
      <c r="NPF320" s="22"/>
      <c r="NPG320" s="22"/>
      <c r="NPH320" s="22"/>
      <c r="NPI320" s="22"/>
      <c r="NPJ320" s="22"/>
      <c r="NPK320" s="22"/>
      <c r="NPL320" s="22"/>
      <c r="NPM320" s="22"/>
      <c r="NPN320" s="22"/>
      <c r="NPO320" s="22"/>
      <c r="NPP320" s="22"/>
      <c r="NPQ320" s="22"/>
      <c r="NPR320" s="22"/>
      <c r="NPS320" s="22"/>
      <c r="NPT320" s="22"/>
      <c r="NPU320" s="22"/>
      <c r="NPV320" s="22"/>
      <c r="NPW320" s="22"/>
      <c r="NPX320" s="22"/>
      <c r="NPY320" s="22"/>
      <c r="NPZ320" s="22"/>
      <c r="NQA320" s="22"/>
      <c r="NQB320" s="22"/>
      <c r="NQC320" s="22"/>
      <c r="NQD320" s="22"/>
      <c r="NQE320" s="22"/>
      <c r="NQF320" s="22"/>
      <c r="NQG320" s="22"/>
      <c r="NQH320" s="22"/>
      <c r="NQI320" s="22"/>
      <c r="NQJ320" s="22"/>
      <c r="NQK320" s="22"/>
      <c r="NQL320" s="22"/>
      <c r="NQM320" s="22"/>
      <c r="NQN320" s="22"/>
      <c r="NQO320" s="22"/>
      <c r="NQP320" s="22"/>
      <c r="NQQ320" s="22"/>
      <c r="NQR320" s="22"/>
      <c r="NQS320" s="22"/>
      <c r="NQT320" s="22"/>
      <c r="NQU320" s="22"/>
      <c r="NQV320" s="22"/>
      <c r="NQW320" s="22"/>
      <c r="NQX320" s="22"/>
      <c r="NQY320" s="22"/>
      <c r="NQZ320" s="22"/>
      <c r="NRA320" s="22"/>
      <c r="NRB320" s="22"/>
      <c r="NRC320" s="22"/>
      <c r="NRD320" s="22"/>
      <c r="NRE320" s="22"/>
      <c r="NRF320" s="22"/>
      <c r="NRG320" s="22"/>
      <c r="NRH320" s="22"/>
      <c r="NRI320" s="22"/>
      <c r="NRJ320" s="22"/>
      <c r="NRK320" s="22"/>
      <c r="NRL320" s="22"/>
      <c r="NRM320" s="22"/>
      <c r="NRN320" s="22"/>
      <c r="NRO320" s="22"/>
      <c r="NRP320" s="22"/>
      <c r="NRQ320" s="22"/>
      <c r="NRR320" s="22"/>
      <c r="NRS320" s="22"/>
      <c r="NRT320" s="22"/>
      <c r="NRU320" s="22"/>
      <c r="NRV320" s="22"/>
      <c r="NRW320" s="22"/>
      <c r="NRX320" s="22"/>
      <c r="NRY320" s="22"/>
      <c r="NRZ320" s="22"/>
      <c r="NSA320" s="22"/>
      <c r="NSB320" s="22"/>
      <c r="NSC320" s="22"/>
      <c r="NSD320" s="22"/>
      <c r="NSE320" s="22"/>
      <c r="NSF320" s="22"/>
      <c r="NSG320" s="22"/>
      <c r="NSH320" s="22"/>
      <c r="NSI320" s="22"/>
      <c r="NSJ320" s="22"/>
      <c r="NSK320" s="22"/>
      <c r="NSL320" s="22"/>
      <c r="NSM320" s="22"/>
      <c r="NSN320" s="22"/>
      <c r="NSO320" s="22"/>
      <c r="NSP320" s="22"/>
      <c r="NSQ320" s="22"/>
      <c r="NSR320" s="22"/>
      <c r="NSS320" s="22"/>
      <c r="NST320" s="22"/>
      <c r="NSU320" s="22"/>
      <c r="NSV320" s="22"/>
      <c r="NSW320" s="22"/>
      <c r="NSX320" s="22"/>
      <c r="NSY320" s="22"/>
      <c r="NSZ320" s="22"/>
      <c r="NTA320" s="22"/>
      <c r="NTB320" s="22"/>
      <c r="NTC320" s="22"/>
      <c r="NTD320" s="22"/>
      <c r="NTE320" s="22"/>
      <c r="NTF320" s="22"/>
      <c r="NTG320" s="22"/>
      <c r="NTH320" s="22"/>
      <c r="NTI320" s="22"/>
      <c r="NTJ320" s="22"/>
      <c r="NTK320" s="22"/>
      <c r="NTL320" s="22"/>
      <c r="NTM320" s="22"/>
      <c r="NTN320" s="22"/>
      <c r="NTO320" s="22"/>
      <c r="NTP320" s="22"/>
      <c r="NTQ320" s="22"/>
      <c r="NTR320" s="22"/>
      <c r="NTS320" s="22"/>
      <c r="NTT320" s="22"/>
      <c r="NTU320" s="22"/>
      <c r="NTV320" s="22"/>
      <c r="NTW320" s="22"/>
      <c r="NTX320" s="22"/>
      <c r="NTY320" s="22"/>
      <c r="NTZ320" s="22"/>
      <c r="NUA320" s="22"/>
      <c r="NUB320" s="22"/>
      <c r="NUC320" s="22"/>
      <c r="NUD320" s="22"/>
      <c r="NUE320" s="22"/>
      <c r="NUF320" s="22"/>
      <c r="NUG320" s="22"/>
      <c r="NUH320" s="22"/>
      <c r="NUI320" s="22"/>
      <c r="NUJ320" s="22"/>
      <c r="NUK320" s="22"/>
      <c r="NUL320" s="22"/>
      <c r="NUM320" s="22"/>
      <c r="NUN320" s="22"/>
      <c r="NUO320" s="22"/>
      <c r="NUP320" s="22"/>
      <c r="NUQ320" s="22"/>
      <c r="NUR320" s="22"/>
      <c r="NUS320" s="22"/>
      <c r="NUT320" s="22"/>
      <c r="NUU320" s="22"/>
      <c r="NUV320" s="22"/>
      <c r="NUW320" s="22"/>
      <c r="NUX320" s="22"/>
      <c r="NUY320" s="22"/>
      <c r="NUZ320" s="22"/>
      <c r="NVA320" s="22"/>
      <c r="NVB320" s="22"/>
      <c r="NVC320" s="22"/>
      <c r="NVD320" s="22"/>
      <c r="NVE320" s="22"/>
      <c r="NVF320" s="22"/>
      <c r="NVG320" s="22"/>
      <c r="NVH320" s="22"/>
      <c r="NVI320" s="22"/>
      <c r="NVJ320" s="22"/>
      <c r="NVK320" s="22"/>
      <c r="NVL320" s="22"/>
      <c r="NVM320" s="22"/>
      <c r="NVN320" s="22"/>
      <c r="NVO320" s="22"/>
      <c r="NVP320" s="22"/>
      <c r="NVQ320" s="22"/>
      <c r="NVR320" s="22"/>
      <c r="NVS320" s="22"/>
      <c r="NVT320" s="22"/>
      <c r="NVU320" s="22"/>
      <c r="NVV320" s="22"/>
      <c r="NVW320" s="22"/>
      <c r="NVX320" s="22"/>
      <c r="NVY320" s="22"/>
      <c r="NVZ320" s="22"/>
      <c r="NWA320" s="22"/>
      <c r="NWB320" s="22"/>
      <c r="NWC320" s="22"/>
      <c r="NWD320" s="22"/>
      <c r="NWE320" s="22"/>
      <c r="NWF320" s="22"/>
      <c r="NWG320" s="22"/>
      <c r="NWH320" s="22"/>
      <c r="NWI320" s="22"/>
      <c r="NWJ320" s="22"/>
      <c r="NWK320" s="22"/>
      <c r="NWL320" s="22"/>
      <c r="NWM320" s="22"/>
      <c r="NWN320" s="22"/>
      <c r="NWO320" s="22"/>
      <c r="NWP320" s="22"/>
      <c r="NWQ320" s="22"/>
      <c r="NWR320" s="22"/>
      <c r="NWS320" s="22"/>
      <c r="NWT320" s="22"/>
      <c r="NWU320" s="22"/>
      <c r="NWV320" s="22"/>
      <c r="NWW320" s="22"/>
      <c r="NWX320" s="22"/>
      <c r="NWY320" s="22"/>
      <c r="NWZ320" s="22"/>
      <c r="NXA320" s="22"/>
      <c r="NXB320" s="22"/>
      <c r="NXC320" s="22"/>
      <c r="NXD320" s="22"/>
      <c r="NXE320" s="22"/>
      <c r="NXF320" s="22"/>
      <c r="NXG320" s="22"/>
      <c r="NXH320" s="22"/>
      <c r="NXI320" s="22"/>
      <c r="NXJ320" s="22"/>
      <c r="NXK320" s="22"/>
      <c r="NXL320" s="22"/>
      <c r="NXM320" s="22"/>
      <c r="NXN320" s="22"/>
      <c r="NXO320" s="22"/>
      <c r="NXP320" s="22"/>
      <c r="NXQ320" s="22"/>
      <c r="NXR320" s="22"/>
      <c r="NXS320" s="22"/>
      <c r="NXT320" s="22"/>
      <c r="NXU320" s="22"/>
      <c r="NXV320" s="22"/>
      <c r="NXW320" s="22"/>
      <c r="NXX320" s="22"/>
      <c r="NXY320" s="22"/>
      <c r="NXZ320" s="22"/>
      <c r="NYA320" s="22"/>
      <c r="NYB320" s="22"/>
      <c r="NYC320" s="22"/>
      <c r="NYD320" s="22"/>
      <c r="NYE320" s="22"/>
      <c r="NYF320" s="22"/>
      <c r="NYG320" s="22"/>
      <c r="NYH320" s="22"/>
      <c r="NYI320" s="22"/>
      <c r="NYJ320" s="22"/>
      <c r="NYK320" s="22"/>
      <c r="NYL320" s="22"/>
      <c r="NYM320" s="22"/>
      <c r="NYN320" s="22"/>
      <c r="NYO320" s="22"/>
      <c r="NYP320" s="22"/>
      <c r="NYQ320" s="22"/>
      <c r="NYR320" s="22"/>
      <c r="NYS320" s="22"/>
      <c r="NYT320" s="22"/>
      <c r="NYU320" s="22"/>
      <c r="NYV320" s="22"/>
      <c r="NYW320" s="22"/>
      <c r="NYX320" s="22"/>
      <c r="NYY320" s="22"/>
      <c r="NYZ320" s="22"/>
      <c r="NZA320" s="22"/>
      <c r="NZB320" s="22"/>
      <c r="NZC320" s="22"/>
      <c r="NZD320" s="22"/>
      <c r="NZE320" s="22"/>
      <c r="NZF320" s="22"/>
      <c r="NZG320" s="22"/>
      <c r="NZH320" s="22"/>
      <c r="NZI320" s="22"/>
      <c r="NZJ320" s="22"/>
      <c r="NZK320" s="22"/>
      <c r="NZL320" s="22"/>
      <c r="NZM320" s="22"/>
      <c r="NZN320" s="22"/>
      <c r="NZO320" s="22"/>
      <c r="NZP320" s="22"/>
      <c r="NZQ320" s="22"/>
      <c r="NZR320" s="22"/>
      <c r="NZS320" s="22"/>
      <c r="NZT320" s="22"/>
      <c r="NZU320" s="22"/>
      <c r="NZV320" s="22"/>
      <c r="NZW320" s="22"/>
      <c r="NZX320" s="22"/>
      <c r="NZY320" s="22"/>
      <c r="NZZ320" s="22"/>
      <c r="OAA320" s="22"/>
      <c r="OAB320" s="22"/>
      <c r="OAC320" s="22"/>
      <c r="OAD320" s="22"/>
      <c r="OAE320" s="22"/>
      <c r="OAF320" s="22"/>
      <c r="OAG320" s="22"/>
      <c r="OAH320" s="22"/>
      <c r="OAI320" s="22"/>
      <c r="OAJ320" s="22"/>
      <c r="OAK320" s="22"/>
      <c r="OAL320" s="22"/>
      <c r="OAM320" s="22"/>
      <c r="OAN320" s="22"/>
      <c r="OAO320" s="22"/>
      <c r="OAP320" s="22"/>
      <c r="OAQ320" s="22"/>
      <c r="OAR320" s="22"/>
      <c r="OAS320" s="22"/>
      <c r="OAT320" s="22"/>
      <c r="OAU320" s="22"/>
      <c r="OAV320" s="22"/>
      <c r="OAW320" s="22"/>
      <c r="OAX320" s="22"/>
      <c r="OAY320" s="22"/>
      <c r="OAZ320" s="22"/>
      <c r="OBA320" s="22"/>
      <c r="OBB320" s="22"/>
      <c r="OBC320" s="22"/>
      <c r="OBD320" s="22"/>
      <c r="OBE320" s="22"/>
      <c r="OBF320" s="22"/>
      <c r="OBG320" s="22"/>
      <c r="OBH320" s="22"/>
      <c r="OBI320" s="22"/>
      <c r="OBJ320" s="22"/>
      <c r="OBK320" s="22"/>
      <c r="OBL320" s="22"/>
      <c r="OBM320" s="22"/>
      <c r="OBN320" s="22"/>
      <c r="OBO320" s="22"/>
      <c r="OBP320" s="22"/>
      <c r="OBQ320" s="22"/>
      <c r="OBR320" s="22"/>
      <c r="OBS320" s="22"/>
      <c r="OBT320" s="22"/>
      <c r="OBU320" s="22"/>
      <c r="OBV320" s="22"/>
      <c r="OBW320" s="22"/>
      <c r="OBX320" s="22"/>
      <c r="OBY320" s="22"/>
      <c r="OBZ320" s="22"/>
      <c r="OCA320" s="22"/>
      <c r="OCB320" s="22"/>
      <c r="OCC320" s="22"/>
      <c r="OCD320" s="22"/>
      <c r="OCE320" s="22"/>
      <c r="OCF320" s="22"/>
      <c r="OCG320" s="22"/>
      <c r="OCH320" s="22"/>
      <c r="OCI320" s="22"/>
      <c r="OCJ320" s="22"/>
      <c r="OCK320" s="22"/>
      <c r="OCL320" s="22"/>
      <c r="OCM320" s="22"/>
      <c r="OCN320" s="22"/>
      <c r="OCO320" s="22"/>
      <c r="OCP320" s="22"/>
      <c r="OCQ320" s="22"/>
      <c r="OCR320" s="22"/>
      <c r="OCS320" s="22"/>
      <c r="OCT320" s="22"/>
      <c r="OCU320" s="22"/>
      <c r="OCV320" s="22"/>
      <c r="OCW320" s="22"/>
      <c r="OCX320" s="22"/>
      <c r="OCY320" s="22"/>
      <c r="OCZ320" s="22"/>
      <c r="ODA320" s="22"/>
      <c r="ODB320" s="22"/>
      <c r="ODC320" s="22"/>
      <c r="ODD320" s="22"/>
      <c r="ODE320" s="22"/>
      <c r="ODF320" s="22"/>
      <c r="ODG320" s="22"/>
      <c r="ODH320" s="22"/>
      <c r="ODI320" s="22"/>
      <c r="ODJ320" s="22"/>
      <c r="ODK320" s="22"/>
      <c r="ODL320" s="22"/>
      <c r="ODM320" s="22"/>
      <c r="ODN320" s="22"/>
      <c r="ODO320" s="22"/>
      <c r="ODP320" s="22"/>
      <c r="ODQ320" s="22"/>
      <c r="ODR320" s="22"/>
      <c r="ODS320" s="22"/>
      <c r="ODT320" s="22"/>
      <c r="ODU320" s="22"/>
      <c r="ODV320" s="22"/>
      <c r="ODW320" s="22"/>
      <c r="ODX320" s="22"/>
      <c r="ODY320" s="22"/>
      <c r="ODZ320" s="22"/>
      <c r="OEA320" s="22"/>
      <c r="OEB320" s="22"/>
      <c r="OEC320" s="22"/>
      <c r="OED320" s="22"/>
      <c r="OEE320" s="22"/>
      <c r="OEF320" s="22"/>
      <c r="OEG320" s="22"/>
      <c r="OEH320" s="22"/>
      <c r="OEI320" s="22"/>
      <c r="OEJ320" s="22"/>
      <c r="OEK320" s="22"/>
      <c r="OEL320" s="22"/>
      <c r="OEM320" s="22"/>
      <c r="OEN320" s="22"/>
      <c r="OEO320" s="22"/>
      <c r="OEP320" s="22"/>
      <c r="OEQ320" s="22"/>
      <c r="OER320" s="22"/>
      <c r="OES320" s="22"/>
      <c r="OET320" s="22"/>
      <c r="OEU320" s="22"/>
      <c r="OEV320" s="22"/>
      <c r="OEW320" s="22"/>
      <c r="OEX320" s="22"/>
      <c r="OEY320" s="22"/>
      <c r="OEZ320" s="22"/>
      <c r="OFA320" s="22"/>
      <c r="OFB320" s="22"/>
      <c r="OFC320" s="22"/>
      <c r="OFD320" s="22"/>
      <c r="OFE320" s="22"/>
      <c r="OFF320" s="22"/>
      <c r="OFG320" s="22"/>
      <c r="OFH320" s="22"/>
      <c r="OFI320" s="22"/>
      <c r="OFJ320" s="22"/>
      <c r="OFK320" s="22"/>
      <c r="OFL320" s="22"/>
      <c r="OFM320" s="22"/>
      <c r="OFN320" s="22"/>
      <c r="OFO320" s="22"/>
      <c r="OFP320" s="22"/>
      <c r="OFQ320" s="22"/>
      <c r="OFR320" s="22"/>
      <c r="OFS320" s="22"/>
      <c r="OFT320" s="22"/>
      <c r="OFU320" s="22"/>
      <c r="OFV320" s="22"/>
      <c r="OFW320" s="22"/>
      <c r="OFX320" s="22"/>
      <c r="OFY320" s="22"/>
      <c r="OFZ320" s="22"/>
      <c r="OGA320" s="22"/>
      <c r="OGB320" s="22"/>
      <c r="OGC320" s="22"/>
      <c r="OGD320" s="22"/>
      <c r="OGE320" s="22"/>
      <c r="OGF320" s="22"/>
      <c r="OGG320" s="22"/>
      <c r="OGH320" s="22"/>
      <c r="OGI320" s="22"/>
      <c r="OGJ320" s="22"/>
      <c r="OGK320" s="22"/>
      <c r="OGL320" s="22"/>
      <c r="OGM320" s="22"/>
      <c r="OGN320" s="22"/>
      <c r="OGO320" s="22"/>
      <c r="OGP320" s="22"/>
      <c r="OGQ320" s="22"/>
      <c r="OGR320" s="22"/>
      <c r="OGS320" s="22"/>
      <c r="OGT320" s="22"/>
      <c r="OGU320" s="22"/>
      <c r="OGV320" s="22"/>
      <c r="OGW320" s="22"/>
      <c r="OGX320" s="22"/>
      <c r="OGY320" s="22"/>
      <c r="OGZ320" s="22"/>
      <c r="OHA320" s="22"/>
      <c r="OHB320" s="22"/>
      <c r="OHC320" s="22"/>
      <c r="OHD320" s="22"/>
      <c r="OHE320" s="22"/>
      <c r="OHF320" s="22"/>
      <c r="OHG320" s="22"/>
      <c r="OHH320" s="22"/>
      <c r="OHI320" s="22"/>
      <c r="OHJ320" s="22"/>
      <c r="OHK320" s="22"/>
      <c r="OHL320" s="22"/>
      <c r="OHM320" s="22"/>
      <c r="OHN320" s="22"/>
      <c r="OHO320" s="22"/>
      <c r="OHP320" s="22"/>
      <c r="OHQ320" s="22"/>
      <c r="OHR320" s="22"/>
      <c r="OHS320" s="22"/>
      <c r="OHT320" s="22"/>
      <c r="OHU320" s="22"/>
      <c r="OHV320" s="22"/>
      <c r="OHW320" s="22"/>
      <c r="OHX320" s="22"/>
      <c r="OHY320" s="22"/>
      <c r="OHZ320" s="22"/>
      <c r="OIA320" s="22"/>
      <c r="OIB320" s="22"/>
      <c r="OIC320" s="22"/>
      <c r="OID320" s="22"/>
      <c r="OIE320" s="22"/>
      <c r="OIF320" s="22"/>
      <c r="OIG320" s="22"/>
      <c r="OIH320" s="22"/>
      <c r="OII320" s="22"/>
      <c r="OIJ320" s="22"/>
      <c r="OIK320" s="22"/>
      <c r="OIL320" s="22"/>
      <c r="OIM320" s="22"/>
      <c r="OIN320" s="22"/>
      <c r="OIO320" s="22"/>
      <c r="OIP320" s="22"/>
      <c r="OIQ320" s="22"/>
      <c r="OIR320" s="22"/>
      <c r="OIS320" s="22"/>
      <c r="OIT320" s="22"/>
      <c r="OIU320" s="22"/>
      <c r="OIV320" s="22"/>
      <c r="OIW320" s="22"/>
      <c r="OIX320" s="22"/>
      <c r="OIY320" s="22"/>
      <c r="OIZ320" s="22"/>
      <c r="OJA320" s="22"/>
      <c r="OJB320" s="22"/>
      <c r="OJC320" s="22"/>
      <c r="OJD320" s="22"/>
      <c r="OJE320" s="22"/>
      <c r="OJF320" s="22"/>
      <c r="OJG320" s="22"/>
      <c r="OJH320" s="22"/>
      <c r="OJI320" s="22"/>
      <c r="OJJ320" s="22"/>
      <c r="OJK320" s="22"/>
      <c r="OJL320" s="22"/>
      <c r="OJM320" s="22"/>
      <c r="OJN320" s="22"/>
      <c r="OJO320" s="22"/>
      <c r="OJP320" s="22"/>
      <c r="OJQ320" s="22"/>
      <c r="OJR320" s="22"/>
      <c r="OJS320" s="22"/>
      <c r="OJT320" s="22"/>
      <c r="OJU320" s="22"/>
      <c r="OJV320" s="22"/>
      <c r="OJW320" s="22"/>
      <c r="OJX320" s="22"/>
      <c r="OJY320" s="22"/>
      <c r="OJZ320" s="22"/>
      <c r="OKA320" s="22"/>
      <c r="OKB320" s="22"/>
      <c r="OKC320" s="22"/>
      <c r="OKD320" s="22"/>
      <c r="OKE320" s="22"/>
      <c r="OKF320" s="22"/>
      <c r="OKG320" s="22"/>
      <c r="OKH320" s="22"/>
      <c r="OKI320" s="22"/>
      <c r="OKJ320" s="22"/>
      <c r="OKK320" s="22"/>
      <c r="OKL320" s="22"/>
      <c r="OKM320" s="22"/>
      <c r="OKN320" s="22"/>
      <c r="OKO320" s="22"/>
      <c r="OKP320" s="22"/>
      <c r="OKQ320" s="22"/>
      <c r="OKR320" s="22"/>
      <c r="OKS320" s="22"/>
      <c r="OKT320" s="22"/>
      <c r="OKU320" s="22"/>
      <c r="OKV320" s="22"/>
      <c r="OKW320" s="22"/>
      <c r="OKX320" s="22"/>
      <c r="OKY320" s="22"/>
      <c r="OKZ320" s="22"/>
      <c r="OLA320" s="22"/>
      <c r="OLB320" s="22"/>
      <c r="OLC320" s="22"/>
      <c r="OLD320" s="22"/>
      <c r="OLE320" s="22"/>
      <c r="OLF320" s="22"/>
      <c r="OLG320" s="22"/>
      <c r="OLH320" s="22"/>
      <c r="OLI320" s="22"/>
      <c r="OLJ320" s="22"/>
      <c r="OLK320" s="22"/>
      <c r="OLL320" s="22"/>
      <c r="OLM320" s="22"/>
      <c r="OLN320" s="22"/>
      <c r="OLO320" s="22"/>
      <c r="OLP320" s="22"/>
      <c r="OLQ320" s="22"/>
      <c r="OLR320" s="22"/>
      <c r="OLS320" s="22"/>
      <c r="OLT320" s="22"/>
      <c r="OLU320" s="22"/>
      <c r="OLV320" s="22"/>
      <c r="OLW320" s="22"/>
      <c r="OLX320" s="22"/>
      <c r="OLY320" s="22"/>
      <c r="OLZ320" s="22"/>
      <c r="OMA320" s="22"/>
      <c r="OMB320" s="22"/>
      <c r="OMC320" s="22"/>
      <c r="OMD320" s="22"/>
      <c r="OME320" s="22"/>
      <c r="OMF320" s="22"/>
      <c r="OMG320" s="22"/>
      <c r="OMH320" s="22"/>
      <c r="OMI320" s="22"/>
      <c r="OMJ320" s="22"/>
      <c r="OMK320" s="22"/>
      <c r="OML320" s="22"/>
      <c r="OMM320" s="22"/>
      <c r="OMN320" s="22"/>
      <c r="OMO320" s="22"/>
      <c r="OMP320" s="22"/>
      <c r="OMQ320" s="22"/>
      <c r="OMR320" s="22"/>
      <c r="OMS320" s="22"/>
      <c r="OMT320" s="22"/>
      <c r="OMU320" s="22"/>
      <c r="OMV320" s="22"/>
      <c r="OMW320" s="22"/>
      <c r="OMX320" s="22"/>
      <c r="OMY320" s="22"/>
      <c r="OMZ320" s="22"/>
      <c r="ONA320" s="22"/>
      <c r="ONB320" s="22"/>
      <c r="ONC320" s="22"/>
      <c r="OND320" s="22"/>
      <c r="ONE320" s="22"/>
      <c r="ONF320" s="22"/>
      <c r="ONG320" s="22"/>
      <c r="ONH320" s="22"/>
      <c r="ONI320" s="22"/>
      <c r="ONJ320" s="22"/>
      <c r="ONK320" s="22"/>
      <c r="ONL320" s="22"/>
      <c r="ONM320" s="22"/>
      <c r="ONN320" s="22"/>
      <c r="ONO320" s="22"/>
      <c r="ONP320" s="22"/>
      <c r="ONQ320" s="22"/>
      <c r="ONR320" s="22"/>
      <c r="ONS320" s="22"/>
      <c r="ONT320" s="22"/>
      <c r="ONU320" s="22"/>
      <c r="ONV320" s="22"/>
      <c r="ONW320" s="22"/>
      <c r="ONX320" s="22"/>
      <c r="ONY320" s="22"/>
      <c r="ONZ320" s="22"/>
      <c r="OOA320" s="22"/>
      <c r="OOB320" s="22"/>
      <c r="OOC320" s="22"/>
      <c r="OOD320" s="22"/>
      <c r="OOE320" s="22"/>
      <c r="OOF320" s="22"/>
      <c r="OOG320" s="22"/>
      <c r="OOH320" s="22"/>
      <c r="OOI320" s="22"/>
      <c r="OOJ320" s="22"/>
      <c r="OOK320" s="22"/>
      <c r="OOL320" s="22"/>
      <c r="OOM320" s="22"/>
      <c r="OON320" s="22"/>
      <c r="OOO320" s="22"/>
      <c r="OOP320" s="22"/>
      <c r="OOQ320" s="22"/>
      <c r="OOR320" s="22"/>
      <c r="OOS320" s="22"/>
      <c r="OOT320" s="22"/>
      <c r="OOU320" s="22"/>
      <c r="OOV320" s="22"/>
      <c r="OOW320" s="22"/>
      <c r="OOX320" s="22"/>
      <c r="OOY320" s="22"/>
      <c r="OOZ320" s="22"/>
      <c r="OPA320" s="22"/>
      <c r="OPB320" s="22"/>
      <c r="OPC320" s="22"/>
      <c r="OPD320" s="22"/>
      <c r="OPE320" s="22"/>
      <c r="OPF320" s="22"/>
      <c r="OPG320" s="22"/>
      <c r="OPH320" s="22"/>
      <c r="OPI320" s="22"/>
      <c r="OPJ320" s="22"/>
      <c r="OPK320" s="22"/>
      <c r="OPL320" s="22"/>
      <c r="OPM320" s="22"/>
      <c r="OPN320" s="22"/>
      <c r="OPO320" s="22"/>
      <c r="OPP320" s="22"/>
      <c r="OPQ320" s="22"/>
      <c r="OPR320" s="22"/>
      <c r="OPS320" s="22"/>
      <c r="OPT320" s="22"/>
      <c r="OPU320" s="22"/>
      <c r="OPV320" s="22"/>
      <c r="OPW320" s="22"/>
      <c r="OPX320" s="22"/>
      <c r="OPY320" s="22"/>
      <c r="OPZ320" s="22"/>
      <c r="OQA320" s="22"/>
      <c r="OQB320" s="22"/>
      <c r="OQC320" s="22"/>
      <c r="OQD320" s="22"/>
      <c r="OQE320" s="22"/>
      <c r="OQF320" s="22"/>
      <c r="OQG320" s="22"/>
      <c r="OQH320" s="22"/>
      <c r="OQI320" s="22"/>
      <c r="OQJ320" s="22"/>
      <c r="OQK320" s="22"/>
      <c r="OQL320" s="22"/>
      <c r="OQM320" s="22"/>
      <c r="OQN320" s="22"/>
      <c r="OQO320" s="22"/>
      <c r="OQP320" s="22"/>
      <c r="OQQ320" s="22"/>
      <c r="OQR320" s="22"/>
      <c r="OQS320" s="22"/>
      <c r="OQT320" s="22"/>
      <c r="OQU320" s="22"/>
      <c r="OQV320" s="22"/>
      <c r="OQW320" s="22"/>
      <c r="OQX320" s="22"/>
      <c r="OQY320" s="22"/>
      <c r="OQZ320" s="22"/>
      <c r="ORA320" s="22"/>
      <c r="ORB320" s="22"/>
      <c r="ORC320" s="22"/>
      <c r="ORD320" s="22"/>
      <c r="ORE320" s="22"/>
      <c r="ORF320" s="22"/>
      <c r="ORG320" s="22"/>
      <c r="ORH320" s="22"/>
      <c r="ORI320" s="22"/>
      <c r="ORJ320" s="22"/>
      <c r="ORK320" s="22"/>
      <c r="ORL320" s="22"/>
      <c r="ORM320" s="22"/>
      <c r="ORN320" s="22"/>
      <c r="ORO320" s="22"/>
      <c r="ORP320" s="22"/>
      <c r="ORQ320" s="22"/>
      <c r="ORR320" s="22"/>
      <c r="ORS320" s="22"/>
      <c r="ORT320" s="22"/>
      <c r="ORU320" s="22"/>
      <c r="ORV320" s="22"/>
      <c r="ORW320" s="22"/>
      <c r="ORX320" s="22"/>
      <c r="ORY320" s="22"/>
      <c r="ORZ320" s="22"/>
      <c r="OSA320" s="22"/>
      <c r="OSB320" s="22"/>
      <c r="OSC320" s="22"/>
      <c r="OSD320" s="22"/>
      <c r="OSE320" s="22"/>
      <c r="OSF320" s="22"/>
      <c r="OSG320" s="22"/>
      <c r="OSH320" s="22"/>
      <c r="OSI320" s="22"/>
      <c r="OSJ320" s="22"/>
      <c r="OSK320" s="22"/>
      <c r="OSL320" s="22"/>
      <c r="OSM320" s="22"/>
      <c r="OSN320" s="22"/>
      <c r="OSO320" s="22"/>
      <c r="OSP320" s="22"/>
      <c r="OSQ320" s="22"/>
      <c r="OSR320" s="22"/>
      <c r="OSS320" s="22"/>
      <c r="OST320" s="22"/>
      <c r="OSU320" s="22"/>
      <c r="OSV320" s="22"/>
      <c r="OSW320" s="22"/>
      <c r="OSX320" s="22"/>
      <c r="OSY320" s="22"/>
      <c r="OSZ320" s="22"/>
      <c r="OTA320" s="22"/>
      <c r="OTB320" s="22"/>
      <c r="OTC320" s="22"/>
      <c r="OTD320" s="22"/>
      <c r="OTE320" s="22"/>
      <c r="OTF320" s="22"/>
      <c r="OTG320" s="22"/>
      <c r="OTH320" s="22"/>
      <c r="OTI320" s="22"/>
      <c r="OTJ320" s="22"/>
      <c r="OTK320" s="22"/>
      <c r="OTL320" s="22"/>
      <c r="OTM320" s="22"/>
      <c r="OTN320" s="22"/>
      <c r="OTO320" s="22"/>
      <c r="OTP320" s="22"/>
      <c r="OTQ320" s="22"/>
      <c r="OTR320" s="22"/>
      <c r="OTS320" s="22"/>
      <c r="OTT320" s="22"/>
      <c r="OTU320" s="22"/>
      <c r="OTV320" s="22"/>
      <c r="OTW320" s="22"/>
      <c r="OTX320" s="22"/>
      <c r="OTY320" s="22"/>
      <c r="OTZ320" s="22"/>
      <c r="OUA320" s="22"/>
      <c r="OUB320" s="22"/>
      <c r="OUC320" s="22"/>
      <c r="OUD320" s="22"/>
      <c r="OUE320" s="22"/>
      <c r="OUF320" s="22"/>
      <c r="OUG320" s="22"/>
      <c r="OUH320" s="22"/>
      <c r="OUI320" s="22"/>
      <c r="OUJ320" s="22"/>
      <c r="OUK320" s="22"/>
      <c r="OUL320" s="22"/>
      <c r="OUM320" s="22"/>
      <c r="OUN320" s="22"/>
      <c r="OUO320" s="22"/>
      <c r="OUP320" s="22"/>
      <c r="OUQ320" s="22"/>
      <c r="OUR320" s="22"/>
      <c r="OUS320" s="22"/>
      <c r="OUT320" s="22"/>
      <c r="OUU320" s="22"/>
      <c r="OUV320" s="22"/>
      <c r="OUW320" s="22"/>
      <c r="OUX320" s="22"/>
      <c r="OUY320" s="22"/>
      <c r="OUZ320" s="22"/>
      <c r="OVA320" s="22"/>
      <c r="OVB320" s="22"/>
      <c r="OVC320" s="22"/>
      <c r="OVD320" s="22"/>
      <c r="OVE320" s="22"/>
      <c r="OVF320" s="22"/>
      <c r="OVG320" s="22"/>
      <c r="OVH320" s="22"/>
      <c r="OVI320" s="22"/>
      <c r="OVJ320" s="22"/>
      <c r="OVK320" s="22"/>
      <c r="OVL320" s="22"/>
      <c r="OVM320" s="22"/>
      <c r="OVN320" s="22"/>
      <c r="OVO320" s="22"/>
      <c r="OVP320" s="22"/>
      <c r="OVQ320" s="22"/>
      <c r="OVR320" s="22"/>
      <c r="OVS320" s="22"/>
      <c r="OVT320" s="22"/>
      <c r="OVU320" s="22"/>
      <c r="OVV320" s="22"/>
      <c r="OVW320" s="22"/>
      <c r="OVX320" s="22"/>
      <c r="OVY320" s="22"/>
      <c r="OVZ320" s="22"/>
      <c r="OWA320" s="22"/>
      <c r="OWB320" s="22"/>
      <c r="OWC320" s="22"/>
      <c r="OWD320" s="22"/>
      <c r="OWE320" s="22"/>
      <c r="OWF320" s="22"/>
      <c r="OWG320" s="22"/>
      <c r="OWH320" s="22"/>
      <c r="OWI320" s="22"/>
      <c r="OWJ320" s="22"/>
      <c r="OWK320" s="22"/>
      <c r="OWL320" s="22"/>
      <c r="OWM320" s="22"/>
      <c r="OWN320" s="22"/>
      <c r="OWO320" s="22"/>
      <c r="OWP320" s="22"/>
      <c r="OWQ320" s="22"/>
      <c r="OWR320" s="22"/>
      <c r="OWS320" s="22"/>
      <c r="OWT320" s="22"/>
      <c r="OWU320" s="22"/>
      <c r="OWV320" s="22"/>
      <c r="OWW320" s="22"/>
      <c r="OWX320" s="22"/>
      <c r="OWY320" s="22"/>
      <c r="OWZ320" s="22"/>
      <c r="OXA320" s="22"/>
      <c r="OXB320" s="22"/>
      <c r="OXC320" s="22"/>
      <c r="OXD320" s="22"/>
      <c r="OXE320" s="22"/>
      <c r="OXF320" s="22"/>
      <c r="OXG320" s="22"/>
      <c r="OXH320" s="22"/>
      <c r="OXI320" s="22"/>
      <c r="OXJ320" s="22"/>
      <c r="OXK320" s="22"/>
      <c r="OXL320" s="22"/>
      <c r="OXM320" s="22"/>
      <c r="OXN320" s="22"/>
      <c r="OXO320" s="22"/>
      <c r="OXP320" s="22"/>
      <c r="OXQ320" s="22"/>
      <c r="OXR320" s="22"/>
      <c r="OXS320" s="22"/>
      <c r="OXT320" s="22"/>
      <c r="OXU320" s="22"/>
      <c r="OXV320" s="22"/>
      <c r="OXW320" s="22"/>
      <c r="OXX320" s="22"/>
      <c r="OXY320" s="22"/>
      <c r="OXZ320" s="22"/>
      <c r="OYA320" s="22"/>
      <c r="OYB320" s="22"/>
      <c r="OYC320" s="22"/>
      <c r="OYD320" s="22"/>
      <c r="OYE320" s="22"/>
      <c r="OYF320" s="22"/>
      <c r="OYG320" s="22"/>
      <c r="OYH320" s="22"/>
      <c r="OYI320" s="22"/>
      <c r="OYJ320" s="22"/>
      <c r="OYK320" s="22"/>
      <c r="OYL320" s="22"/>
      <c r="OYM320" s="22"/>
      <c r="OYN320" s="22"/>
      <c r="OYO320" s="22"/>
      <c r="OYP320" s="22"/>
      <c r="OYQ320" s="22"/>
      <c r="OYR320" s="22"/>
      <c r="OYS320" s="22"/>
      <c r="OYT320" s="22"/>
      <c r="OYU320" s="22"/>
      <c r="OYV320" s="22"/>
      <c r="OYW320" s="22"/>
      <c r="OYX320" s="22"/>
      <c r="OYY320" s="22"/>
      <c r="OYZ320" s="22"/>
      <c r="OZA320" s="22"/>
      <c r="OZB320" s="22"/>
      <c r="OZC320" s="22"/>
      <c r="OZD320" s="22"/>
      <c r="OZE320" s="22"/>
      <c r="OZF320" s="22"/>
      <c r="OZG320" s="22"/>
      <c r="OZH320" s="22"/>
      <c r="OZI320" s="22"/>
      <c r="OZJ320" s="22"/>
      <c r="OZK320" s="22"/>
      <c r="OZL320" s="22"/>
      <c r="OZM320" s="22"/>
      <c r="OZN320" s="22"/>
      <c r="OZO320" s="22"/>
      <c r="OZP320" s="22"/>
      <c r="OZQ320" s="22"/>
      <c r="OZR320" s="22"/>
      <c r="OZS320" s="22"/>
      <c r="OZT320" s="22"/>
      <c r="OZU320" s="22"/>
      <c r="OZV320" s="22"/>
      <c r="OZW320" s="22"/>
      <c r="OZX320" s="22"/>
      <c r="OZY320" s="22"/>
      <c r="OZZ320" s="22"/>
      <c r="PAA320" s="22"/>
      <c r="PAB320" s="22"/>
      <c r="PAC320" s="22"/>
      <c r="PAD320" s="22"/>
      <c r="PAE320" s="22"/>
      <c r="PAF320" s="22"/>
      <c r="PAG320" s="22"/>
      <c r="PAH320" s="22"/>
      <c r="PAI320" s="22"/>
      <c r="PAJ320" s="22"/>
      <c r="PAK320" s="22"/>
      <c r="PAL320" s="22"/>
      <c r="PAM320" s="22"/>
      <c r="PAN320" s="22"/>
      <c r="PAO320" s="22"/>
      <c r="PAP320" s="22"/>
      <c r="PAQ320" s="22"/>
      <c r="PAR320" s="22"/>
      <c r="PAS320" s="22"/>
      <c r="PAT320" s="22"/>
      <c r="PAU320" s="22"/>
      <c r="PAV320" s="22"/>
      <c r="PAW320" s="22"/>
      <c r="PAX320" s="22"/>
      <c r="PAY320" s="22"/>
      <c r="PAZ320" s="22"/>
      <c r="PBA320" s="22"/>
      <c r="PBB320" s="22"/>
      <c r="PBC320" s="22"/>
      <c r="PBD320" s="22"/>
      <c r="PBE320" s="22"/>
      <c r="PBF320" s="22"/>
      <c r="PBG320" s="22"/>
      <c r="PBH320" s="22"/>
      <c r="PBI320" s="22"/>
      <c r="PBJ320" s="22"/>
      <c r="PBK320" s="22"/>
      <c r="PBL320" s="22"/>
      <c r="PBM320" s="22"/>
      <c r="PBN320" s="22"/>
      <c r="PBO320" s="22"/>
      <c r="PBP320" s="22"/>
      <c r="PBQ320" s="22"/>
      <c r="PBR320" s="22"/>
      <c r="PBS320" s="22"/>
      <c r="PBT320" s="22"/>
      <c r="PBU320" s="22"/>
      <c r="PBV320" s="22"/>
      <c r="PBW320" s="22"/>
      <c r="PBX320" s="22"/>
      <c r="PBY320" s="22"/>
      <c r="PBZ320" s="22"/>
      <c r="PCA320" s="22"/>
      <c r="PCB320" s="22"/>
      <c r="PCC320" s="22"/>
      <c r="PCD320" s="22"/>
      <c r="PCE320" s="22"/>
      <c r="PCF320" s="22"/>
      <c r="PCG320" s="22"/>
      <c r="PCH320" s="22"/>
      <c r="PCI320" s="22"/>
      <c r="PCJ320" s="22"/>
      <c r="PCK320" s="22"/>
      <c r="PCL320" s="22"/>
      <c r="PCM320" s="22"/>
      <c r="PCN320" s="22"/>
      <c r="PCO320" s="22"/>
      <c r="PCP320" s="22"/>
      <c r="PCQ320" s="22"/>
      <c r="PCR320" s="22"/>
      <c r="PCS320" s="22"/>
      <c r="PCT320" s="22"/>
      <c r="PCU320" s="22"/>
      <c r="PCV320" s="22"/>
      <c r="PCW320" s="22"/>
      <c r="PCX320" s="22"/>
      <c r="PCY320" s="22"/>
      <c r="PCZ320" s="22"/>
      <c r="PDA320" s="22"/>
      <c r="PDB320" s="22"/>
      <c r="PDC320" s="22"/>
      <c r="PDD320" s="22"/>
      <c r="PDE320" s="22"/>
      <c r="PDF320" s="22"/>
      <c r="PDG320" s="22"/>
      <c r="PDH320" s="22"/>
      <c r="PDI320" s="22"/>
      <c r="PDJ320" s="22"/>
      <c r="PDK320" s="22"/>
      <c r="PDL320" s="22"/>
      <c r="PDM320" s="22"/>
      <c r="PDN320" s="22"/>
      <c r="PDO320" s="22"/>
      <c r="PDP320" s="22"/>
      <c r="PDQ320" s="22"/>
      <c r="PDR320" s="22"/>
      <c r="PDS320" s="22"/>
      <c r="PDT320" s="22"/>
      <c r="PDU320" s="22"/>
      <c r="PDV320" s="22"/>
      <c r="PDW320" s="22"/>
      <c r="PDX320" s="22"/>
      <c r="PDY320" s="22"/>
      <c r="PDZ320" s="22"/>
      <c r="PEA320" s="22"/>
      <c r="PEB320" s="22"/>
      <c r="PEC320" s="22"/>
      <c r="PED320" s="22"/>
      <c r="PEE320" s="22"/>
      <c r="PEF320" s="22"/>
      <c r="PEG320" s="22"/>
      <c r="PEH320" s="22"/>
      <c r="PEI320" s="22"/>
      <c r="PEJ320" s="22"/>
      <c r="PEK320" s="22"/>
      <c r="PEL320" s="22"/>
      <c r="PEM320" s="22"/>
      <c r="PEN320" s="22"/>
      <c r="PEO320" s="22"/>
      <c r="PEP320" s="22"/>
      <c r="PEQ320" s="22"/>
      <c r="PER320" s="22"/>
      <c r="PES320" s="22"/>
      <c r="PET320" s="22"/>
      <c r="PEU320" s="22"/>
      <c r="PEV320" s="22"/>
      <c r="PEW320" s="22"/>
      <c r="PEX320" s="22"/>
      <c r="PEY320" s="22"/>
      <c r="PEZ320" s="22"/>
      <c r="PFA320" s="22"/>
      <c r="PFB320" s="22"/>
      <c r="PFC320" s="22"/>
      <c r="PFD320" s="22"/>
      <c r="PFE320" s="22"/>
      <c r="PFF320" s="22"/>
      <c r="PFG320" s="22"/>
      <c r="PFH320" s="22"/>
      <c r="PFI320" s="22"/>
      <c r="PFJ320" s="22"/>
      <c r="PFK320" s="22"/>
      <c r="PFL320" s="22"/>
      <c r="PFM320" s="22"/>
      <c r="PFN320" s="22"/>
      <c r="PFO320" s="22"/>
      <c r="PFP320" s="22"/>
      <c r="PFQ320" s="22"/>
      <c r="PFR320" s="22"/>
      <c r="PFS320" s="22"/>
      <c r="PFT320" s="22"/>
      <c r="PFU320" s="22"/>
      <c r="PFV320" s="22"/>
      <c r="PFW320" s="22"/>
      <c r="PFX320" s="22"/>
      <c r="PFY320" s="22"/>
      <c r="PFZ320" s="22"/>
      <c r="PGA320" s="22"/>
      <c r="PGB320" s="22"/>
      <c r="PGC320" s="22"/>
      <c r="PGD320" s="22"/>
      <c r="PGE320" s="22"/>
      <c r="PGF320" s="22"/>
      <c r="PGG320" s="22"/>
      <c r="PGH320" s="22"/>
      <c r="PGI320" s="22"/>
      <c r="PGJ320" s="22"/>
      <c r="PGK320" s="22"/>
      <c r="PGL320" s="22"/>
      <c r="PGM320" s="22"/>
      <c r="PGN320" s="22"/>
      <c r="PGO320" s="22"/>
      <c r="PGP320" s="22"/>
      <c r="PGQ320" s="22"/>
      <c r="PGR320" s="22"/>
      <c r="PGS320" s="22"/>
      <c r="PGT320" s="22"/>
      <c r="PGU320" s="22"/>
      <c r="PGV320" s="22"/>
      <c r="PGW320" s="22"/>
      <c r="PGX320" s="22"/>
      <c r="PGY320" s="22"/>
      <c r="PGZ320" s="22"/>
      <c r="PHA320" s="22"/>
      <c r="PHB320" s="22"/>
      <c r="PHC320" s="22"/>
      <c r="PHD320" s="22"/>
      <c r="PHE320" s="22"/>
      <c r="PHF320" s="22"/>
      <c r="PHG320" s="22"/>
      <c r="PHH320" s="22"/>
      <c r="PHI320" s="22"/>
      <c r="PHJ320" s="22"/>
      <c r="PHK320" s="22"/>
      <c r="PHL320" s="22"/>
      <c r="PHM320" s="22"/>
      <c r="PHN320" s="22"/>
      <c r="PHO320" s="22"/>
      <c r="PHP320" s="22"/>
      <c r="PHQ320" s="22"/>
      <c r="PHR320" s="22"/>
      <c r="PHS320" s="22"/>
      <c r="PHT320" s="22"/>
      <c r="PHU320" s="22"/>
      <c r="PHV320" s="22"/>
      <c r="PHW320" s="22"/>
      <c r="PHX320" s="22"/>
      <c r="PHY320" s="22"/>
      <c r="PHZ320" s="22"/>
      <c r="PIA320" s="22"/>
      <c r="PIB320" s="22"/>
      <c r="PIC320" s="22"/>
      <c r="PID320" s="22"/>
      <c r="PIE320" s="22"/>
      <c r="PIF320" s="22"/>
      <c r="PIG320" s="22"/>
      <c r="PIH320" s="22"/>
      <c r="PII320" s="22"/>
      <c r="PIJ320" s="22"/>
      <c r="PIK320" s="22"/>
      <c r="PIL320" s="22"/>
      <c r="PIM320" s="22"/>
      <c r="PIN320" s="22"/>
      <c r="PIO320" s="22"/>
      <c r="PIP320" s="22"/>
      <c r="PIQ320" s="22"/>
      <c r="PIR320" s="22"/>
      <c r="PIS320" s="22"/>
      <c r="PIT320" s="22"/>
      <c r="PIU320" s="22"/>
      <c r="PIV320" s="22"/>
      <c r="PIW320" s="22"/>
      <c r="PIX320" s="22"/>
      <c r="PIY320" s="22"/>
      <c r="PIZ320" s="22"/>
      <c r="PJA320" s="22"/>
      <c r="PJB320" s="22"/>
      <c r="PJC320" s="22"/>
      <c r="PJD320" s="22"/>
      <c r="PJE320" s="22"/>
      <c r="PJF320" s="22"/>
      <c r="PJG320" s="22"/>
      <c r="PJH320" s="22"/>
      <c r="PJI320" s="22"/>
      <c r="PJJ320" s="22"/>
      <c r="PJK320" s="22"/>
      <c r="PJL320" s="22"/>
      <c r="PJM320" s="22"/>
      <c r="PJN320" s="22"/>
      <c r="PJO320" s="22"/>
      <c r="PJP320" s="22"/>
      <c r="PJQ320" s="22"/>
      <c r="PJR320" s="22"/>
      <c r="PJS320" s="22"/>
      <c r="PJT320" s="22"/>
      <c r="PJU320" s="22"/>
      <c r="PJV320" s="22"/>
      <c r="PJW320" s="22"/>
      <c r="PJX320" s="22"/>
      <c r="PJY320" s="22"/>
      <c r="PJZ320" s="22"/>
      <c r="PKA320" s="22"/>
      <c r="PKB320" s="22"/>
      <c r="PKC320" s="22"/>
      <c r="PKD320" s="22"/>
      <c r="PKE320" s="22"/>
      <c r="PKF320" s="22"/>
      <c r="PKG320" s="22"/>
      <c r="PKH320" s="22"/>
      <c r="PKI320" s="22"/>
      <c r="PKJ320" s="22"/>
      <c r="PKK320" s="22"/>
      <c r="PKL320" s="22"/>
      <c r="PKM320" s="22"/>
      <c r="PKN320" s="22"/>
      <c r="PKO320" s="22"/>
      <c r="PKP320" s="22"/>
      <c r="PKQ320" s="22"/>
      <c r="PKR320" s="22"/>
      <c r="PKS320" s="22"/>
      <c r="PKT320" s="22"/>
      <c r="PKU320" s="22"/>
      <c r="PKV320" s="22"/>
      <c r="PKW320" s="22"/>
      <c r="PKX320" s="22"/>
      <c r="PKY320" s="22"/>
      <c r="PKZ320" s="22"/>
      <c r="PLA320" s="22"/>
      <c r="PLB320" s="22"/>
      <c r="PLC320" s="22"/>
      <c r="PLD320" s="22"/>
      <c r="PLE320" s="22"/>
      <c r="PLF320" s="22"/>
      <c r="PLG320" s="22"/>
      <c r="PLH320" s="22"/>
      <c r="PLI320" s="22"/>
      <c r="PLJ320" s="22"/>
      <c r="PLK320" s="22"/>
      <c r="PLL320" s="22"/>
      <c r="PLM320" s="22"/>
      <c r="PLN320" s="22"/>
      <c r="PLO320" s="22"/>
      <c r="PLP320" s="22"/>
      <c r="PLQ320" s="22"/>
      <c r="PLR320" s="22"/>
      <c r="PLS320" s="22"/>
      <c r="PLT320" s="22"/>
      <c r="PLU320" s="22"/>
      <c r="PLV320" s="22"/>
      <c r="PLW320" s="22"/>
      <c r="PLX320" s="22"/>
      <c r="PLY320" s="22"/>
      <c r="PLZ320" s="22"/>
      <c r="PMA320" s="22"/>
      <c r="PMB320" s="22"/>
      <c r="PMC320" s="22"/>
      <c r="PMD320" s="22"/>
      <c r="PME320" s="22"/>
      <c r="PMF320" s="22"/>
      <c r="PMG320" s="22"/>
      <c r="PMH320" s="22"/>
      <c r="PMI320" s="22"/>
      <c r="PMJ320" s="22"/>
      <c r="PMK320" s="22"/>
      <c r="PML320" s="22"/>
      <c r="PMM320" s="22"/>
      <c r="PMN320" s="22"/>
      <c r="PMO320" s="22"/>
      <c r="PMP320" s="22"/>
      <c r="PMQ320" s="22"/>
      <c r="PMR320" s="22"/>
      <c r="PMS320" s="22"/>
      <c r="PMT320" s="22"/>
      <c r="PMU320" s="22"/>
      <c r="PMV320" s="22"/>
      <c r="PMW320" s="22"/>
      <c r="PMX320" s="22"/>
      <c r="PMY320" s="22"/>
      <c r="PMZ320" s="22"/>
      <c r="PNA320" s="22"/>
      <c r="PNB320" s="22"/>
      <c r="PNC320" s="22"/>
      <c r="PND320" s="22"/>
      <c r="PNE320" s="22"/>
      <c r="PNF320" s="22"/>
      <c r="PNG320" s="22"/>
      <c r="PNH320" s="22"/>
      <c r="PNI320" s="22"/>
      <c r="PNJ320" s="22"/>
      <c r="PNK320" s="22"/>
      <c r="PNL320" s="22"/>
      <c r="PNM320" s="22"/>
      <c r="PNN320" s="22"/>
      <c r="PNO320" s="22"/>
      <c r="PNP320" s="22"/>
      <c r="PNQ320" s="22"/>
      <c r="PNR320" s="22"/>
      <c r="PNS320" s="22"/>
      <c r="PNT320" s="22"/>
      <c r="PNU320" s="22"/>
      <c r="PNV320" s="22"/>
      <c r="PNW320" s="22"/>
      <c r="PNX320" s="22"/>
      <c r="PNY320" s="22"/>
      <c r="PNZ320" s="22"/>
      <c r="POA320" s="22"/>
      <c r="POB320" s="22"/>
      <c r="POC320" s="22"/>
      <c r="POD320" s="22"/>
      <c r="POE320" s="22"/>
      <c r="POF320" s="22"/>
      <c r="POG320" s="22"/>
      <c r="POH320" s="22"/>
      <c r="POI320" s="22"/>
      <c r="POJ320" s="22"/>
      <c r="POK320" s="22"/>
      <c r="POL320" s="22"/>
      <c r="POM320" s="22"/>
      <c r="PON320" s="22"/>
      <c r="POO320" s="22"/>
      <c r="POP320" s="22"/>
      <c r="POQ320" s="22"/>
      <c r="POR320" s="22"/>
      <c r="POS320" s="22"/>
      <c r="POT320" s="22"/>
      <c r="POU320" s="22"/>
      <c r="POV320" s="22"/>
      <c r="POW320" s="22"/>
      <c r="POX320" s="22"/>
      <c r="POY320" s="22"/>
      <c r="POZ320" s="22"/>
      <c r="PPA320" s="22"/>
      <c r="PPB320" s="22"/>
      <c r="PPC320" s="22"/>
      <c r="PPD320" s="22"/>
      <c r="PPE320" s="22"/>
      <c r="PPF320" s="22"/>
      <c r="PPG320" s="22"/>
      <c r="PPH320" s="22"/>
      <c r="PPI320" s="22"/>
      <c r="PPJ320" s="22"/>
      <c r="PPK320" s="22"/>
      <c r="PPL320" s="22"/>
      <c r="PPM320" s="22"/>
      <c r="PPN320" s="22"/>
      <c r="PPO320" s="22"/>
      <c r="PPP320" s="22"/>
      <c r="PPQ320" s="22"/>
      <c r="PPR320" s="22"/>
      <c r="PPS320" s="22"/>
      <c r="PPT320" s="22"/>
      <c r="PPU320" s="22"/>
      <c r="PPV320" s="22"/>
      <c r="PPW320" s="22"/>
      <c r="PPX320" s="22"/>
      <c r="PPY320" s="22"/>
      <c r="PPZ320" s="22"/>
      <c r="PQA320" s="22"/>
      <c r="PQB320" s="22"/>
      <c r="PQC320" s="22"/>
      <c r="PQD320" s="22"/>
      <c r="PQE320" s="22"/>
      <c r="PQF320" s="22"/>
      <c r="PQG320" s="22"/>
      <c r="PQH320" s="22"/>
      <c r="PQI320" s="22"/>
      <c r="PQJ320" s="22"/>
      <c r="PQK320" s="22"/>
      <c r="PQL320" s="22"/>
      <c r="PQM320" s="22"/>
      <c r="PQN320" s="22"/>
      <c r="PQO320" s="22"/>
      <c r="PQP320" s="22"/>
      <c r="PQQ320" s="22"/>
      <c r="PQR320" s="22"/>
      <c r="PQS320" s="22"/>
      <c r="PQT320" s="22"/>
      <c r="PQU320" s="22"/>
      <c r="PQV320" s="22"/>
      <c r="PQW320" s="22"/>
      <c r="PQX320" s="22"/>
      <c r="PQY320" s="22"/>
      <c r="PQZ320" s="22"/>
      <c r="PRA320" s="22"/>
      <c r="PRB320" s="22"/>
      <c r="PRC320" s="22"/>
      <c r="PRD320" s="22"/>
      <c r="PRE320" s="22"/>
      <c r="PRF320" s="22"/>
      <c r="PRG320" s="22"/>
      <c r="PRH320" s="22"/>
      <c r="PRI320" s="22"/>
      <c r="PRJ320" s="22"/>
      <c r="PRK320" s="22"/>
      <c r="PRL320" s="22"/>
      <c r="PRM320" s="22"/>
      <c r="PRN320" s="22"/>
      <c r="PRO320" s="22"/>
      <c r="PRP320" s="22"/>
      <c r="PRQ320" s="22"/>
      <c r="PRR320" s="22"/>
      <c r="PRS320" s="22"/>
      <c r="PRT320" s="22"/>
      <c r="PRU320" s="22"/>
      <c r="PRV320" s="22"/>
      <c r="PRW320" s="22"/>
      <c r="PRX320" s="22"/>
      <c r="PRY320" s="22"/>
      <c r="PRZ320" s="22"/>
      <c r="PSA320" s="22"/>
      <c r="PSB320" s="22"/>
      <c r="PSC320" s="22"/>
      <c r="PSD320" s="22"/>
      <c r="PSE320" s="22"/>
      <c r="PSF320" s="22"/>
      <c r="PSG320" s="22"/>
      <c r="PSH320" s="22"/>
      <c r="PSI320" s="22"/>
      <c r="PSJ320" s="22"/>
      <c r="PSK320" s="22"/>
      <c r="PSL320" s="22"/>
      <c r="PSM320" s="22"/>
      <c r="PSN320" s="22"/>
      <c r="PSO320" s="22"/>
      <c r="PSP320" s="22"/>
      <c r="PSQ320" s="22"/>
      <c r="PSR320" s="22"/>
      <c r="PSS320" s="22"/>
      <c r="PST320" s="22"/>
      <c r="PSU320" s="22"/>
      <c r="PSV320" s="22"/>
      <c r="PSW320" s="22"/>
      <c r="PSX320" s="22"/>
      <c r="PSY320" s="22"/>
      <c r="PSZ320" s="22"/>
      <c r="PTA320" s="22"/>
      <c r="PTB320" s="22"/>
      <c r="PTC320" s="22"/>
      <c r="PTD320" s="22"/>
      <c r="PTE320" s="22"/>
      <c r="PTF320" s="22"/>
      <c r="PTG320" s="22"/>
      <c r="PTH320" s="22"/>
      <c r="PTI320" s="22"/>
      <c r="PTJ320" s="22"/>
      <c r="PTK320" s="22"/>
      <c r="PTL320" s="22"/>
      <c r="PTM320" s="22"/>
      <c r="PTN320" s="22"/>
      <c r="PTO320" s="22"/>
      <c r="PTP320" s="22"/>
      <c r="PTQ320" s="22"/>
      <c r="PTR320" s="22"/>
      <c r="PTS320" s="22"/>
      <c r="PTT320" s="22"/>
      <c r="PTU320" s="22"/>
      <c r="PTV320" s="22"/>
      <c r="PTW320" s="22"/>
      <c r="PTX320" s="22"/>
      <c r="PTY320" s="22"/>
      <c r="PTZ320" s="22"/>
      <c r="PUA320" s="22"/>
      <c r="PUB320" s="22"/>
      <c r="PUC320" s="22"/>
      <c r="PUD320" s="22"/>
      <c r="PUE320" s="22"/>
      <c r="PUF320" s="22"/>
      <c r="PUG320" s="22"/>
      <c r="PUH320" s="22"/>
      <c r="PUI320" s="22"/>
      <c r="PUJ320" s="22"/>
      <c r="PUK320" s="22"/>
      <c r="PUL320" s="22"/>
      <c r="PUM320" s="22"/>
      <c r="PUN320" s="22"/>
      <c r="PUO320" s="22"/>
      <c r="PUP320" s="22"/>
      <c r="PUQ320" s="22"/>
      <c r="PUR320" s="22"/>
      <c r="PUS320" s="22"/>
      <c r="PUT320" s="22"/>
      <c r="PUU320" s="22"/>
      <c r="PUV320" s="22"/>
      <c r="PUW320" s="22"/>
      <c r="PUX320" s="22"/>
      <c r="PUY320" s="22"/>
      <c r="PUZ320" s="22"/>
      <c r="PVA320" s="22"/>
      <c r="PVB320" s="22"/>
      <c r="PVC320" s="22"/>
      <c r="PVD320" s="22"/>
      <c r="PVE320" s="22"/>
      <c r="PVF320" s="22"/>
      <c r="PVG320" s="22"/>
      <c r="PVH320" s="22"/>
      <c r="PVI320" s="22"/>
      <c r="PVJ320" s="22"/>
      <c r="PVK320" s="22"/>
      <c r="PVL320" s="22"/>
      <c r="PVM320" s="22"/>
      <c r="PVN320" s="22"/>
      <c r="PVO320" s="22"/>
      <c r="PVP320" s="22"/>
      <c r="PVQ320" s="22"/>
      <c r="PVR320" s="22"/>
      <c r="PVS320" s="22"/>
      <c r="PVT320" s="22"/>
      <c r="PVU320" s="22"/>
      <c r="PVV320" s="22"/>
      <c r="PVW320" s="22"/>
      <c r="PVX320" s="22"/>
      <c r="PVY320" s="22"/>
      <c r="PVZ320" s="22"/>
      <c r="PWA320" s="22"/>
      <c r="PWB320" s="22"/>
      <c r="PWC320" s="22"/>
      <c r="PWD320" s="22"/>
      <c r="PWE320" s="22"/>
      <c r="PWF320" s="22"/>
      <c r="PWG320" s="22"/>
      <c r="PWH320" s="22"/>
      <c r="PWI320" s="22"/>
      <c r="PWJ320" s="22"/>
      <c r="PWK320" s="22"/>
      <c r="PWL320" s="22"/>
      <c r="PWM320" s="22"/>
      <c r="PWN320" s="22"/>
      <c r="PWO320" s="22"/>
      <c r="PWP320" s="22"/>
      <c r="PWQ320" s="22"/>
      <c r="PWR320" s="22"/>
      <c r="PWS320" s="22"/>
      <c r="PWT320" s="22"/>
      <c r="PWU320" s="22"/>
      <c r="PWV320" s="22"/>
      <c r="PWW320" s="22"/>
      <c r="PWX320" s="22"/>
      <c r="PWY320" s="22"/>
      <c r="PWZ320" s="22"/>
      <c r="PXA320" s="22"/>
      <c r="PXB320" s="22"/>
      <c r="PXC320" s="22"/>
      <c r="PXD320" s="22"/>
      <c r="PXE320" s="22"/>
      <c r="PXF320" s="22"/>
      <c r="PXG320" s="22"/>
      <c r="PXH320" s="22"/>
      <c r="PXI320" s="22"/>
      <c r="PXJ320" s="22"/>
      <c r="PXK320" s="22"/>
      <c r="PXL320" s="22"/>
      <c r="PXM320" s="22"/>
      <c r="PXN320" s="22"/>
      <c r="PXO320" s="22"/>
      <c r="PXP320" s="22"/>
      <c r="PXQ320" s="22"/>
      <c r="PXR320" s="22"/>
      <c r="PXS320" s="22"/>
      <c r="PXT320" s="22"/>
      <c r="PXU320" s="22"/>
      <c r="PXV320" s="22"/>
      <c r="PXW320" s="22"/>
      <c r="PXX320" s="22"/>
      <c r="PXY320" s="22"/>
      <c r="PXZ320" s="22"/>
      <c r="PYA320" s="22"/>
      <c r="PYB320" s="22"/>
      <c r="PYC320" s="22"/>
      <c r="PYD320" s="22"/>
      <c r="PYE320" s="22"/>
      <c r="PYF320" s="22"/>
      <c r="PYG320" s="22"/>
      <c r="PYH320" s="22"/>
      <c r="PYI320" s="22"/>
      <c r="PYJ320" s="22"/>
      <c r="PYK320" s="22"/>
      <c r="PYL320" s="22"/>
      <c r="PYM320" s="22"/>
      <c r="PYN320" s="22"/>
      <c r="PYO320" s="22"/>
      <c r="PYP320" s="22"/>
      <c r="PYQ320" s="22"/>
      <c r="PYR320" s="22"/>
      <c r="PYS320" s="22"/>
      <c r="PYT320" s="22"/>
      <c r="PYU320" s="22"/>
      <c r="PYV320" s="22"/>
      <c r="PYW320" s="22"/>
      <c r="PYX320" s="22"/>
      <c r="PYY320" s="22"/>
      <c r="PYZ320" s="22"/>
      <c r="PZA320" s="22"/>
      <c r="PZB320" s="22"/>
      <c r="PZC320" s="22"/>
      <c r="PZD320" s="22"/>
      <c r="PZE320" s="22"/>
      <c r="PZF320" s="22"/>
      <c r="PZG320" s="22"/>
      <c r="PZH320" s="22"/>
      <c r="PZI320" s="22"/>
      <c r="PZJ320" s="22"/>
      <c r="PZK320" s="22"/>
      <c r="PZL320" s="22"/>
      <c r="PZM320" s="22"/>
      <c r="PZN320" s="22"/>
      <c r="PZO320" s="22"/>
      <c r="PZP320" s="22"/>
      <c r="PZQ320" s="22"/>
      <c r="PZR320" s="22"/>
      <c r="PZS320" s="22"/>
      <c r="PZT320" s="22"/>
      <c r="PZU320" s="22"/>
      <c r="PZV320" s="22"/>
      <c r="PZW320" s="22"/>
      <c r="PZX320" s="22"/>
      <c r="PZY320" s="22"/>
      <c r="PZZ320" s="22"/>
      <c r="QAA320" s="22"/>
      <c r="QAB320" s="22"/>
      <c r="QAC320" s="22"/>
      <c r="QAD320" s="22"/>
      <c r="QAE320" s="22"/>
      <c r="QAF320" s="22"/>
      <c r="QAG320" s="22"/>
      <c r="QAH320" s="22"/>
      <c r="QAI320" s="22"/>
      <c r="QAJ320" s="22"/>
      <c r="QAK320" s="22"/>
      <c r="QAL320" s="22"/>
      <c r="QAM320" s="22"/>
      <c r="QAN320" s="22"/>
      <c r="QAO320" s="22"/>
      <c r="QAP320" s="22"/>
      <c r="QAQ320" s="22"/>
      <c r="QAR320" s="22"/>
      <c r="QAS320" s="22"/>
      <c r="QAT320" s="22"/>
      <c r="QAU320" s="22"/>
      <c r="QAV320" s="22"/>
      <c r="QAW320" s="22"/>
      <c r="QAX320" s="22"/>
      <c r="QAY320" s="22"/>
      <c r="QAZ320" s="22"/>
      <c r="QBA320" s="22"/>
      <c r="QBB320" s="22"/>
      <c r="QBC320" s="22"/>
      <c r="QBD320" s="22"/>
      <c r="QBE320" s="22"/>
      <c r="QBF320" s="22"/>
      <c r="QBG320" s="22"/>
      <c r="QBH320" s="22"/>
      <c r="QBI320" s="22"/>
      <c r="QBJ320" s="22"/>
      <c r="QBK320" s="22"/>
      <c r="QBL320" s="22"/>
      <c r="QBM320" s="22"/>
      <c r="QBN320" s="22"/>
      <c r="QBO320" s="22"/>
      <c r="QBP320" s="22"/>
      <c r="QBQ320" s="22"/>
      <c r="QBR320" s="22"/>
      <c r="QBS320" s="22"/>
      <c r="QBT320" s="22"/>
      <c r="QBU320" s="22"/>
      <c r="QBV320" s="22"/>
      <c r="QBW320" s="22"/>
      <c r="QBX320" s="22"/>
      <c r="QBY320" s="22"/>
      <c r="QBZ320" s="22"/>
      <c r="QCA320" s="22"/>
      <c r="QCB320" s="22"/>
      <c r="QCC320" s="22"/>
      <c r="QCD320" s="22"/>
      <c r="QCE320" s="22"/>
      <c r="QCF320" s="22"/>
      <c r="QCG320" s="22"/>
      <c r="QCH320" s="22"/>
      <c r="QCI320" s="22"/>
      <c r="QCJ320" s="22"/>
      <c r="QCK320" s="22"/>
      <c r="QCL320" s="22"/>
      <c r="QCM320" s="22"/>
      <c r="QCN320" s="22"/>
      <c r="QCO320" s="22"/>
      <c r="QCP320" s="22"/>
      <c r="QCQ320" s="22"/>
      <c r="QCR320" s="22"/>
      <c r="QCS320" s="22"/>
      <c r="QCT320" s="22"/>
      <c r="QCU320" s="22"/>
      <c r="QCV320" s="22"/>
      <c r="QCW320" s="22"/>
      <c r="QCX320" s="22"/>
      <c r="QCY320" s="22"/>
      <c r="QCZ320" s="22"/>
      <c r="QDA320" s="22"/>
      <c r="QDB320" s="22"/>
      <c r="QDC320" s="22"/>
      <c r="QDD320" s="22"/>
      <c r="QDE320" s="22"/>
      <c r="QDF320" s="22"/>
      <c r="QDG320" s="22"/>
      <c r="QDH320" s="22"/>
      <c r="QDI320" s="22"/>
      <c r="QDJ320" s="22"/>
      <c r="QDK320" s="22"/>
      <c r="QDL320" s="22"/>
      <c r="QDM320" s="22"/>
      <c r="QDN320" s="22"/>
      <c r="QDO320" s="22"/>
      <c r="QDP320" s="22"/>
      <c r="QDQ320" s="22"/>
      <c r="QDR320" s="22"/>
      <c r="QDS320" s="22"/>
      <c r="QDT320" s="22"/>
      <c r="QDU320" s="22"/>
      <c r="QDV320" s="22"/>
      <c r="QDW320" s="22"/>
      <c r="QDX320" s="22"/>
      <c r="QDY320" s="22"/>
      <c r="QDZ320" s="22"/>
      <c r="QEA320" s="22"/>
      <c r="QEB320" s="22"/>
      <c r="QEC320" s="22"/>
      <c r="QED320" s="22"/>
      <c r="QEE320" s="22"/>
      <c r="QEF320" s="22"/>
      <c r="QEG320" s="22"/>
      <c r="QEH320" s="22"/>
      <c r="QEI320" s="22"/>
      <c r="QEJ320" s="22"/>
      <c r="QEK320" s="22"/>
      <c r="QEL320" s="22"/>
      <c r="QEM320" s="22"/>
      <c r="QEN320" s="22"/>
      <c r="QEO320" s="22"/>
      <c r="QEP320" s="22"/>
      <c r="QEQ320" s="22"/>
      <c r="QER320" s="22"/>
      <c r="QES320" s="22"/>
      <c r="QET320" s="22"/>
      <c r="QEU320" s="22"/>
      <c r="QEV320" s="22"/>
      <c r="QEW320" s="22"/>
      <c r="QEX320" s="22"/>
      <c r="QEY320" s="22"/>
      <c r="QEZ320" s="22"/>
      <c r="QFA320" s="22"/>
      <c r="QFB320" s="22"/>
      <c r="QFC320" s="22"/>
      <c r="QFD320" s="22"/>
      <c r="QFE320" s="22"/>
      <c r="QFF320" s="22"/>
      <c r="QFG320" s="22"/>
      <c r="QFH320" s="22"/>
      <c r="QFI320" s="22"/>
      <c r="QFJ320" s="22"/>
      <c r="QFK320" s="22"/>
      <c r="QFL320" s="22"/>
      <c r="QFM320" s="22"/>
      <c r="QFN320" s="22"/>
      <c r="QFO320" s="22"/>
      <c r="QFP320" s="22"/>
      <c r="QFQ320" s="22"/>
      <c r="QFR320" s="22"/>
      <c r="QFS320" s="22"/>
      <c r="QFT320" s="22"/>
      <c r="QFU320" s="22"/>
      <c r="QFV320" s="22"/>
      <c r="QFW320" s="22"/>
      <c r="QFX320" s="22"/>
      <c r="QFY320" s="22"/>
      <c r="QFZ320" s="22"/>
      <c r="QGA320" s="22"/>
      <c r="QGB320" s="22"/>
      <c r="QGC320" s="22"/>
      <c r="QGD320" s="22"/>
      <c r="QGE320" s="22"/>
      <c r="QGF320" s="22"/>
      <c r="QGG320" s="22"/>
      <c r="QGH320" s="22"/>
      <c r="QGI320" s="22"/>
      <c r="QGJ320" s="22"/>
      <c r="QGK320" s="22"/>
      <c r="QGL320" s="22"/>
      <c r="QGM320" s="22"/>
      <c r="QGN320" s="22"/>
      <c r="QGO320" s="22"/>
      <c r="QGP320" s="22"/>
      <c r="QGQ320" s="22"/>
      <c r="QGR320" s="22"/>
      <c r="QGS320" s="22"/>
      <c r="QGT320" s="22"/>
      <c r="QGU320" s="22"/>
      <c r="QGV320" s="22"/>
      <c r="QGW320" s="22"/>
      <c r="QGX320" s="22"/>
      <c r="QGY320" s="22"/>
      <c r="QGZ320" s="22"/>
      <c r="QHA320" s="22"/>
      <c r="QHB320" s="22"/>
      <c r="QHC320" s="22"/>
      <c r="QHD320" s="22"/>
      <c r="QHE320" s="22"/>
      <c r="QHF320" s="22"/>
      <c r="QHG320" s="22"/>
      <c r="QHH320" s="22"/>
      <c r="QHI320" s="22"/>
      <c r="QHJ320" s="22"/>
      <c r="QHK320" s="22"/>
      <c r="QHL320" s="22"/>
      <c r="QHM320" s="22"/>
      <c r="QHN320" s="22"/>
      <c r="QHO320" s="22"/>
      <c r="QHP320" s="22"/>
      <c r="QHQ320" s="22"/>
      <c r="QHR320" s="22"/>
      <c r="QHS320" s="22"/>
      <c r="QHT320" s="22"/>
      <c r="QHU320" s="22"/>
      <c r="QHV320" s="22"/>
      <c r="QHW320" s="22"/>
      <c r="QHX320" s="22"/>
      <c r="QHY320" s="22"/>
      <c r="QHZ320" s="22"/>
      <c r="QIA320" s="22"/>
      <c r="QIB320" s="22"/>
      <c r="QIC320" s="22"/>
      <c r="QID320" s="22"/>
      <c r="QIE320" s="22"/>
      <c r="QIF320" s="22"/>
      <c r="QIG320" s="22"/>
      <c r="QIH320" s="22"/>
      <c r="QII320" s="22"/>
      <c r="QIJ320" s="22"/>
      <c r="QIK320" s="22"/>
      <c r="QIL320" s="22"/>
      <c r="QIM320" s="22"/>
      <c r="QIN320" s="22"/>
      <c r="QIO320" s="22"/>
      <c r="QIP320" s="22"/>
      <c r="QIQ320" s="22"/>
      <c r="QIR320" s="22"/>
      <c r="QIS320" s="22"/>
      <c r="QIT320" s="22"/>
      <c r="QIU320" s="22"/>
      <c r="QIV320" s="22"/>
      <c r="QIW320" s="22"/>
      <c r="QIX320" s="22"/>
      <c r="QIY320" s="22"/>
      <c r="QIZ320" s="22"/>
      <c r="QJA320" s="22"/>
      <c r="QJB320" s="22"/>
      <c r="QJC320" s="22"/>
      <c r="QJD320" s="22"/>
      <c r="QJE320" s="22"/>
      <c r="QJF320" s="22"/>
      <c r="QJG320" s="22"/>
      <c r="QJH320" s="22"/>
      <c r="QJI320" s="22"/>
      <c r="QJJ320" s="22"/>
      <c r="QJK320" s="22"/>
      <c r="QJL320" s="22"/>
      <c r="QJM320" s="22"/>
      <c r="QJN320" s="22"/>
      <c r="QJO320" s="22"/>
      <c r="QJP320" s="22"/>
      <c r="QJQ320" s="22"/>
      <c r="QJR320" s="22"/>
      <c r="QJS320" s="22"/>
      <c r="QJT320" s="22"/>
      <c r="QJU320" s="22"/>
      <c r="QJV320" s="22"/>
      <c r="QJW320" s="22"/>
      <c r="QJX320" s="22"/>
      <c r="QJY320" s="22"/>
      <c r="QJZ320" s="22"/>
      <c r="QKA320" s="22"/>
      <c r="QKB320" s="22"/>
      <c r="QKC320" s="22"/>
      <c r="QKD320" s="22"/>
      <c r="QKE320" s="22"/>
      <c r="QKF320" s="22"/>
      <c r="QKG320" s="22"/>
      <c r="QKH320" s="22"/>
      <c r="QKI320" s="22"/>
      <c r="QKJ320" s="22"/>
      <c r="QKK320" s="22"/>
      <c r="QKL320" s="22"/>
      <c r="QKM320" s="22"/>
      <c r="QKN320" s="22"/>
      <c r="QKO320" s="22"/>
      <c r="QKP320" s="22"/>
      <c r="QKQ320" s="22"/>
      <c r="QKR320" s="22"/>
      <c r="QKS320" s="22"/>
      <c r="QKT320" s="22"/>
      <c r="QKU320" s="22"/>
      <c r="QKV320" s="22"/>
      <c r="QKW320" s="22"/>
      <c r="QKX320" s="22"/>
      <c r="QKY320" s="22"/>
      <c r="QKZ320" s="22"/>
      <c r="QLA320" s="22"/>
      <c r="QLB320" s="22"/>
      <c r="QLC320" s="22"/>
      <c r="QLD320" s="22"/>
      <c r="QLE320" s="22"/>
      <c r="QLF320" s="22"/>
      <c r="QLG320" s="22"/>
      <c r="QLH320" s="22"/>
      <c r="QLI320" s="22"/>
      <c r="QLJ320" s="22"/>
      <c r="QLK320" s="22"/>
      <c r="QLL320" s="22"/>
      <c r="QLM320" s="22"/>
      <c r="QLN320" s="22"/>
      <c r="QLO320" s="22"/>
      <c r="QLP320" s="22"/>
      <c r="QLQ320" s="22"/>
      <c r="QLR320" s="22"/>
      <c r="QLS320" s="22"/>
      <c r="QLT320" s="22"/>
      <c r="QLU320" s="22"/>
      <c r="QLV320" s="22"/>
      <c r="QLW320" s="22"/>
      <c r="QLX320" s="22"/>
      <c r="QLY320" s="22"/>
      <c r="QLZ320" s="22"/>
      <c r="QMA320" s="22"/>
      <c r="QMB320" s="22"/>
      <c r="QMC320" s="22"/>
      <c r="QMD320" s="22"/>
      <c r="QME320" s="22"/>
      <c r="QMF320" s="22"/>
      <c r="QMG320" s="22"/>
      <c r="QMH320" s="22"/>
      <c r="QMI320" s="22"/>
      <c r="QMJ320" s="22"/>
      <c r="QMK320" s="22"/>
      <c r="QML320" s="22"/>
      <c r="QMM320" s="22"/>
      <c r="QMN320" s="22"/>
      <c r="QMO320" s="22"/>
      <c r="QMP320" s="22"/>
      <c r="QMQ320" s="22"/>
      <c r="QMR320" s="22"/>
      <c r="QMS320" s="22"/>
      <c r="QMT320" s="22"/>
      <c r="QMU320" s="22"/>
      <c r="QMV320" s="22"/>
      <c r="QMW320" s="22"/>
      <c r="QMX320" s="22"/>
      <c r="QMY320" s="22"/>
      <c r="QMZ320" s="22"/>
      <c r="QNA320" s="22"/>
      <c r="QNB320" s="22"/>
      <c r="QNC320" s="22"/>
      <c r="QND320" s="22"/>
      <c r="QNE320" s="22"/>
      <c r="QNF320" s="22"/>
      <c r="QNG320" s="22"/>
      <c r="QNH320" s="22"/>
      <c r="QNI320" s="22"/>
      <c r="QNJ320" s="22"/>
      <c r="QNK320" s="22"/>
      <c r="QNL320" s="22"/>
      <c r="QNM320" s="22"/>
      <c r="QNN320" s="22"/>
      <c r="QNO320" s="22"/>
      <c r="QNP320" s="22"/>
      <c r="QNQ320" s="22"/>
      <c r="QNR320" s="22"/>
      <c r="QNS320" s="22"/>
      <c r="QNT320" s="22"/>
      <c r="QNU320" s="22"/>
      <c r="QNV320" s="22"/>
      <c r="QNW320" s="22"/>
      <c r="QNX320" s="22"/>
      <c r="QNY320" s="22"/>
      <c r="QNZ320" s="22"/>
      <c r="QOA320" s="22"/>
      <c r="QOB320" s="22"/>
      <c r="QOC320" s="22"/>
      <c r="QOD320" s="22"/>
      <c r="QOE320" s="22"/>
      <c r="QOF320" s="22"/>
      <c r="QOG320" s="22"/>
      <c r="QOH320" s="22"/>
      <c r="QOI320" s="22"/>
      <c r="QOJ320" s="22"/>
      <c r="QOK320" s="22"/>
      <c r="QOL320" s="22"/>
      <c r="QOM320" s="22"/>
      <c r="QON320" s="22"/>
      <c r="QOO320" s="22"/>
      <c r="QOP320" s="22"/>
      <c r="QOQ320" s="22"/>
      <c r="QOR320" s="22"/>
      <c r="QOS320" s="22"/>
      <c r="QOT320" s="22"/>
      <c r="QOU320" s="22"/>
      <c r="QOV320" s="22"/>
      <c r="QOW320" s="22"/>
      <c r="QOX320" s="22"/>
      <c r="QOY320" s="22"/>
      <c r="QOZ320" s="22"/>
      <c r="QPA320" s="22"/>
      <c r="QPB320" s="22"/>
      <c r="QPC320" s="22"/>
      <c r="QPD320" s="22"/>
      <c r="QPE320" s="22"/>
      <c r="QPF320" s="22"/>
      <c r="QPG320" s="22"/>
      <c r="QPH320" s="22"/>
      <c r="QPI320" s="22"/>
      <c r="QPJ320" s="22"/>
      <c r="QPK320" s="22"/>
      <c r="QPL320" s="22"/>
      <c r="QPM320" s="22"/>
      <c r="QPN320" s="22"/>
      <c r="QPO320" s="22"/>
      <c r="QPP320" s="22"/>
      <c r="QPQ320" s="22"/>
      <c r="QPR320" s="22"/>
      <c r="QPS320" s="22"/>
      <c r="QPT320" s="22"/>
      <c r="QPU320" s="22"/>
      <c r="QPV320" s="22"/>
      <c r="QPW320" s="22"/>
      <c r="QPX320" s="22"/>
      <c r="QPY320" s="22"/>
      <c r="QPZ320" s="22"/>
      <c r="QQA320" s="22"/>
      <c r="QQB320" s="22"/>
      <c r="QQC320" s="22"/>
      <c r="QQD320" s="22"/>
      <c r="QQE320" s="22"/>
      <c r="QQF320" s="22"/>
      <c r="QQG320" s="22"/>
      <c r="QQH320" s="22"/>
      <c r="QQI320" s="22"/>
      <c r="QQJ320" s="22"/>
      <c r="QQK320" s="22"/>
      <c r="QQL320" s="22"/>
      <c r="QQM320" s="22"/>
      <c r="QQN320" s="22"/>
      <c r="QQO320" s="22"/>
      <c r="QQP320" s="22"/>
      <c r="QQQ320" s="22"/>
      <c r="QQR320" s="22"/>
      <c r="QQS320" s="22"/>
      <c r="QQT320" s="22"/>
      <c r="QQU320" s="22"/>
      <c r="QQV320" s="22"/>
      <c r="QQW320" s="22"/>
      <c r="QQX320" s="22"/>
      <c r="QQY320" s="22"/>
      <c r="QQZ320" s="22"/>
      <c r="QRA320" s="22"/>
      <c r="QRB320" s="22"/>
      <c r="QRC320" s="22"/>
      <c r="QRD320" s="22"/>
      <c r="QRE320" s="22"/>
      <c r="QRF320" s="22"/>
      <c r="QRG320" s="22"/>
      <c r="QRH320" s="22"/>
      <c r="QRI320" s="22"/>
      <c r="QRJ320" s="22"/>
      <c r="QRK320" s="22"/>
      <c r="QRL320" s="22"/>
      <c r="QRM320" s="22"/>
      <c r="QRN320" s="22"/>
      <c r="QRO320" s="22"/>
      <c r="QRP320" s="22"/>
      <c r="QRQ320" s="22"/>
      <c r="QRR320" s="22"/>
      <c r="QRS320" s="22"/>
      <c r="QRT320" s="22"/>
      <c r="QRU320" s="22"/>
      <c r="QRV320" s="22"/>
      <c r="QRW320" s="22"/>
      <c r="QRX320" s="22"/>
      <c r="QRY320" s="22"/>
      <c r="QRZ320" s="22"/>
      <c r="QSA320" s="22"/>
      <c r="QSB320" s="22"/>
      <c r="QSC320" s="22"/>
      <c r="QSD320" s="22"/>
      <c r="QSE320" s="22"/>
      <c r="QSF320" s="22"/>
      <c r="QSG320" s="22"/>
      <c r="QSH320" s="22"/>
      <c r="QSI320" s="22"/>
      <c r="QSJ320" s="22"/>
      <c r="QSK320" s="22"/>
      <c r="QSL320" s="22"/>
      <c r="QSM320" s="22"/>
      <c r="QSN320" s="22"/>
      <c r="QSO320" s="22"/>
      <c r="QSP320" s="22"/>
      <c r="QSQ320" s="22"/>
      <c r="QSR320" s="22"/>
      <c r="QSS320" s="22"/>
      <c r="QST320" s="22"/>
      <c r="QSU320" s="22"/>
      <c r="QSV320" s="22"/>
      <c r="QSW320" s="22"/>
      <c r="QSX320" s="22"/>
      <c r="QSY320" s="22"/>
      <c r="QSZ320" s="22"/>
      <c r="QTA320" s="22"/>
      <c r="QTB320" s="22"/>
      <c r="QTC320" s="22"/>
      <c r="QTD320" s="22"/>
      <c r="QTE320" s="22"/>
      <c r="QTF320" s="22"/>
      <c r="QTG320" s="22"/>
      <c r="QTH320" s="22"/>
      <c r="QTI320" s="22"/>
      <c r="QTJ320" s="22"/>
      <c r="QTK320" s="22"/>
      <c r="QTL320" s="22"/>
      <c r="QTM320" s="22"/>
      <c r="QTN320" s="22"/>
      <c r="QTO320" s="22"/>
      <c r="QTP320" s="22"/>
      <c r="QTQ320" s="22"/>
      <c r="QTR320" s="22"/>
      <c r="QTS320" s="22"/>
      <c r="QTT320" s="22"/>
      <c r="QTU320" s="22"/>
      <c r="QTV320" s="22"/>
      <c r="QTW320" s="22"/>
      <c r="QTX320" s="22"/>
      <c r="QTY320" s="22"/>
      <c r="QTZ320" s="22"/>
      <c r="QUA320" s="22"/>
      <c r="QUB320" s="22"/>
      <c r="QUC320" s="22"/>
      <c r="QUD320" s="22"/>
      <c r="QUE320" s="22"/>
      <c r="QUF320" s="22"/>
      <c r="QUG320" s="22"/>
      <c r="QUH320" s="22"/>
      <c r="QUI320" s="22"/>
      <c r="QUJ320" s="22"/>
      <c r="QUK320" s="22"/>
      <c r="QUL320" s="22"/>
      <c r="QUM320" s="22"/>
      <c r="QUN320" s="22"/>
      <c r="QUO320" s="22"/>
      <c r="QUP320" s="22"/>
      <c r="QUQ320" s="22"/>
      <c r="QUR320" s="22"/>
      <c r="QUS320" s="22"/>
      <c r="QUT320" s="22"/>
      <c r="QUU320" s="22"/>
      <c r="QUV320" s="22"/>
      <c r="QUW320" s="22"/>
      <c r="QUX320" s="22"/>
      <c r="QUY320" s="22"/>
      <c r="QUZ320" s="22"/>
      <c r="QVA320" s="22"/>
      <c r="QVB320" s="22"/>
      <c r="QVC320" s="22"/>
      <c r="QVD320" s="22"/>
      <c r="QVE320" s="22"/>
      <c r="QVF320" s="22"/>
      <c r="QVG320" s="22"/>
      <c r="QVH320" s="22"/>
      <c r="QVI320" s="22"/>
      <c r="QVJ320" s="22"/>
      <c r="QVK320" s="22"/>
      <c r="QVL320" s="22"/>
      <c r="QVM320" s="22"/>
      <c r="QVN320" s="22"/>
      <c r="QVO320" s="22"/>
      <c r="QVP320" s="22"/>
      <c r="QVQ320" s="22"/>
      <c r="QVR320" s="22"/>
      <c r="QVS320" s="22"/>
      <c r="QVT320" s="22"/>
      <c r="QVU320" s="22"/>
      <c r="QVV320" s="22"/>
      <c r="QVW320" s="22"/>
      <c r="QVX320" s="22"/>
      <c r="QVY320" s="22"/>
      <c r="QVZ320" s="22"/>
      <c r="QWA320" s="22"/>
      <c r="QWB320" s="22"/>
      <c r="QWC320" s="22"/>
      <c r="QWD320" s="22"/>
      <c r="QWE320" s="22"/>
      <c r="QWF320" s="22"/>
      <c r="QWG320" s="22"/>
      <c r="QWH320" s="22"/>
      <c r="QWI320" s="22"/>
      <c r="QWJ320" s="22"/>
      <c r="QWK320" s="22"/>
      <c r="QWL320" s="22"/>
      <c r="QWM320" s="22"/>
      <c r="QWN320" s="22"/>
      <c r="QWO320" s="22"/>
      <c r="QWP320" s="22"/>
      <c r="QWQ320" s="22"/>
      <c r="QWR320" s="22"/>
      <c r="QWS320" s="22"/>
      <c r="QWT320" s="22"/>
      <c r="QWU320" s="22"/>
      <c r="QWV320" s="22"/>
      <c r="QWW320" s="22"/>
      <c r="QWX320" s="22"/>
      <c r="QWY320" s="22"/>
      <c r="QWZ320" s="22"/>
      <c r="QXA320" s="22"/>
      <c r="QXB320" s="22"/>
      <c r="QXC320" s="22"/>
      <c r="QXD320" s="22"/>
      <c r="QXE320" s="22"/>
      <c r="QXF320" s="22"/>
      <c r="QXG320" s="22"/>
      <c r="QXH320" s="22"/>
      <c r="QXI320" s="22"/>
      <c r="QXJ320" s="22"/>
      <c r="QXK320" s="22"/>
      <c r="QXL320" s="22"/>
      <c r="QXM320" s="22"/>
      <c r="QXN320" s="22"/>
      <c r="QXO320" s="22"/>
      <c r="QXP320" s="22"/>
      <c r="QXQ320" s="22"/>
      <c r="QXR320" s="22"/>
      <c r="QXS320" s="22"/>
      <c r="QXT320" s="22"/>
      <c r="QXU320" s="22"/>
      <c r="QXV320" s="22"/>
      <c r="QXW320" s="22"/>
      <c r="QXX320" s="22"/>
      <c r="QXY320" s="22"/>
      <c r="QXZ320" s="22"/>
      <c r="QYA320" s="22"/>
      <c r="QYB320" s="22"/>
      <c r="QYC320" s="22"/>
      <c r="QYD320" s="22"/>
      <c r="QYE320" s="22"/>
      <c r="QYF320" s="22"/>
      <c r="QYG320" s="22"/>
      <c r="QYH320" s="22"/>
      <c r="QYI320" s="22"/>
      <c r="QYJ320" s="22"/>
      <c r="QYK320" s="22"/>
      <c r="QYL320" s="22"/>
      <c r="QYM320" s="22"/>
      <c r="QYN320" s="22"/>
      <c r="QYO320" s="22"/>
      <c r="QYP320" s="22"/>
      <c r="QYQ320" s="22"/>
      <c r="QYR320" s="22"/>
      <c r="QYS320" s="22"/>
      <c r="QYT320" s="22"/>
      <c r="QYU320" s="22"/>
      <c r="QYV320" s="22"/>
      <c r="QYW320" s="22"/>
      <c r="QYX320" s="22"/>
      <c r="QYY320" s="22"/>
      <c r="QYZ320" s="22"/>
      <c r="QZA320" s="22"/>
      <c r="QZB320" s="22"/>
      <c r="QZC320" s="22"/>
      <c r="QZD320" s="22"/>
      <c r="QZE320" s="22"/>
      <c r="QZF320" s="22"/>
      <c r="QZG320" s="22"/>
      <c r="QZH320" s="22"/>
      <c r="QZI320" s="22"/>
      <c r="QZJ320" s="22"/>
      <c r="QZK320" s="22"/>
      <c r="QZL320" s="22"/>
      <c r="QZM320" s="22"/>
      <c r="QZN320" s="22"/>
      <c r="QZO320" s="22"/>
      <c r="QZP320" s="22"/>
      <c r="QZQ320" s="22"/>
      <c r="QZR320" s="22"/>
      <c r="QZS320" s="22"/>
      <c r="QZT320" s="22"/>
      <c r="QZU320" s="22"/>
      <c r="QZV320" s="22"/>
      <c r="QZW320" s="22"/>
      <c r="QZX320" s="22"/>
      <c r="QZY320" s="22"/>
      <c r="QZZ320" s="22"/>
      <c r="RAA320" s="22"/>
      <c r="RAB320" s="22"/>
      <c r="RAC320" s="22"/>
      <c r="RAD320" s="22"/>
      <c r="RAE320" s="22"/>
      <c r="RAF320" s="22"/>
      <c r="RAG320" s="22"/>
      <c r="RAH320" s="22"/>
      <c r="RAI320" s="22"/>
      <c r="RAJ320" s="22"/>
      <c r="RAK320" s="22"/>
      <c r="RAL320" s="22"/>
      <c r="RAM320" s="22"/>
      <c r="RAN320" s="22"/>
      <c r="RAO320" s="22"/>
      <c r="RAP320" s="22"/>
      <c r="RAQ320" s="22"/>
      <c r="RAR320" s="22"/>
      <c r="RAS320" s="22"/>
      <c r="RAT320" s="22"/>
      <c r="RAU320" s="22"/>
      <c r="RAV320" s="22"/>
      <c r="RAW320" s="22"/>
      <c r="RAX320" s="22"/>
      <c r="RAY320" s="22"/>
      <c r="RAZ320" s="22"/>
      <c r="RBA320" s="22"/>
      <c r="RBB320" s="22"/>
      <c r="RBC320" s="22"/>
      <c r="RBD320" s="22"/>
      <c r="RBE320" s="22"/>
      <c r="RBF320" s="22"/>
      <c r="RBG320" s="22"/>
      <c r="RBH320" s="22"/>
      <c r="RBI320" s="22"/>
      <c r="RBJ320" s="22"/>
      <c r="RBK320" s="22"/>
      <c r="RBL320" s="22"/>
      <c r="RBM320" s="22"/>
      <c r="RBN320" s="22"/>
      <c r="RBO320" s="22"/>
      <c r="RBP320" s="22"/>
      <c r="RBQ320" s="22"/>
      <c r="RBR320" s="22"/>
      <c r="RBS320" s="22"/>
      <c r="RBT320" s="22"/>
      <c r="RBU320" s="22"/>
      <c r="RBV320" s="22"/>
      <c r="RBW320" s="22"/>
      <c r="RBX320" s="22"/>
      <c r="RBY320" s="22"/>
      <c r="RBZ320" s="22"/>
      <c r="RCA320" s="22"/>
      <c r="RCB320" s="22"/>
      <c r="RCC320" s="22"/>
      <c r="RCD320" s="22"/>
      <c r="RCE320" s="22"/>
      <c r="RCF320" s="22"/>
      <c r="RCG320" s="22"/>
      <c r="RCH320" s="22"/>
      <c r="RCI320" s="22"/>
      <c r="RCJ320" s="22"/>
      <c r="RCK320" s="22"/>
      <c r="RCL320" s="22"/>
      <c r="RCM320" s="22"/>
      <c r="RCN320" s="22"/>
      <c r="RCO320" s="22"/>
      <c r="RCP320" s="22"/>
      <c r="RCQ320" s="22"/>
      <c r="RCR320" s="22"/>
      <c r="RCS320" s="22"/>
      <c r="RCT320" s="22"/>
      <c r="RCU320" s="22"/>
      <c r="RCV320" s="22"/>
      <c r="RCW320" s="22"/>
      <c r="RCX320" s="22"/>
      <c r="RCY320" s="22"/>
      <c r="RCZ320" s="22"/>
      <c r="RDA320" s="22"/>
      <c r="RDB320" s="22"/>
      <c r="RDC320" s="22"/>
      <c r="RDD320" s="22"/>
      <c r="RDE320" s="22"/>
      <c r="RDF320" s="22"/>
      <c r="RDG320" s="22"/>
      <c r="RDH320" s="22"/>
      <c r="RDI320" s="22"/>
      <c r="RDJ320" s="22"/>
      <c r="RDK320" s="22"/>
      <c r="RDL320" s="22"/>
      <c r="RDM320" s="22"/>
      <c r="RDN320" s="22"/>
      <c r="RDO320" s="22"/>
      <c r="RDP320" s="22"/>
      <c r="RDQ320" s="22"/>
      <c r="RDR320" s="22"/>
      <c r="RDS320" s="22"/>
      <c r="RDT320" s="22"/>
      <c r="RDU320" s="22"/>
      <c r="RDV320" s="22"/>
      <c r="RDW320" s="22"/>
      <c r="RDX320" s="22"/>
      <c r="RDY320" s="22"/>
      <c r="RDZ320" s="22"/>
      <c r="REA320" s="22"/>
      <c r="REB320" s="22"/>
      <c r="REC320" s="22"/>
      <c r="RED320" s="22"/>
      <c r="REE320" s="22"/>
      <c r="REF320" s="22"/>
      <c r="REG320" s="22"/>
      <c r="REH320" s="22"/>
      <c r="REI320" s="22"/>
      <c r="REJ320" s="22"/>
      <c r="REK320" s="22"/>
      <c r="REL320" s="22"/>
      <c r="REM320" s="22"/>
      <c r="REN320" s="22"/>
      <c r="REO320" s="22"/>
      <c r="REP320" s="22"/>
      <c r="REQ320" s="22"/>
      <c r="RER320" s="22"/>
      <c r="RES320" s="22"/>
      <c r="RET320" s="22"/>
      <c r="REU320" s="22"/>
      <c r="REV320" s="22"/>
      <c r="REW320" s="22"/>
      <c r="REX320" s="22"/>
      <c r="REY320" s="22"/>
      <c r="REZ320" s="22"/>
      <c r="RFA320" s="22"/>
      <c r="RFB320" s="22"/>
      <c r="RFC320" s="22"/>
      <c r="RFD320" s="22"/>
      <c r="RFE320" s="22"/>
      <c r="RFF320" s="22"/>
      <c r="RFG320" s="22"/>
      <c r="RFH320" s="22"/>
      <c r="RFI320" s="22"/>
      <c r="RFJ320" s="22"/>
      <c r="RFK320" s="22"/>
      <c r="RFL320" s="22"/>
      <c r="RFM320" s="22"/>
      <c r="RFN320" s="22"/>
      <c r="RFO320" s="22"/>
      <c r="RFP320" s="22"/>
      <c r="RFQ320" s="22"/>
      <c r="RFR320" s="22"/>
      <c r="RFS320" s="22"/>
      <c r="RFT320" s="22"/>
      <c r="RFU320" s="22"/>
      <c r="RFV320" s="22"/>
      <c r="RFW320" s="22"/>
      <c r="RFX320" s="22"/>
      <c r="RFY320" s="22"/>
      <c r="RFZ320" s="22"/>
      <c r="RGA320" s="22"/>
      <c r="RGB320" s="22"/>
      <c r="RGC320" s="22"/>
      <c r="RGD320" s="22"/>
      <c r="RGE320" s="22"/>
      <c r="RGF320" s="22"/>
      <c r="RGG320" s="22"/>
      <c r="RGH320" s="22"/>
      <c r="RGI320" s="22"/>
      <c r="RGJ320" s="22"/>
      <c r="RGK320" s="22"/>
      <c r="RGL320" s="22"/>
      <c r="RGM320" s="22"/>
      <c r="RGN320" s="22"/>
      <c r="RGO320" s="22"/>
      <c r="RGP320" s="22"/>
      <c r="RGQ320" s="22"/>
      <c r="RGR320" s="22"/>
      <c r="RGS320" s="22"/>
      <c r="RGT320" s="22"/>
      <c r="RGU320" s="22"/>
      <c r="RGV320" s="22"/>
      <c r="RGW320" s="22"/>
      <c r="RGX320" s="22"/>
      <c r="RGY320" s="22"/>
      <c r="RGZ320" s="22"/>
      <c r="RHA320" s="22"/>
      <c r="RHB320" s="22"/>
      <c r="RHC320" s="22"/>
      <c r="RHD320" s="22"/>
      <c r="RHE320" s="22"/>
      <c r="RHF320" s="22"/>
      <c r="RHG320" s="22"/>
      <c r="RHH320" s="22"/>
      <c r="RHI320" s="22"/>
      <c r="RHJ320" s="22"/>
      <c r="RHK320" s="22"/>
      <c r="RHL320" s="22"/>
      <c r="RHM320" s="22"/>
      <c r="RHN320" s="22"/>
      <c r="RHO320" s="22"/>
      <c r="RHP320" s="22"/>
      <c r="RHQ320" s="22"/>
      <c r="RHR320" s="22"/>
      <c r="RHS320" s="22"/>
      <c r="RHT320" s="22"/>
      <c r="RHU320" s="22"/>
      <c r="RHV320" s="22"/>
      <c r="RHW320" s="22"/>
      <c r="RHX320" s="22"/>
      <c r="RHY320" s="22"/>
      <c r="RHZ320" s="22"/>
      <c r="RIA320" s="22"/>
      <c r="RIB320" s="22"/>
      <c r="RIC320" s="22"/>
      <c r="RID320" s="22"/>
      <c r="RIE320" s="22"/>
      <c r="RIF320" s="22"/>
      <c r="RIG320" s="22"/>
      <c r="RIH320" s="22"/>
      <c r="RII320" s="22"/>
      <c r="RIJ320" s="22"/>
      <c r="RIK320" s="22"/>
      <c r="RIL320" s="22"/>
      <c r="RIM320" s="22"/>
      <c r="RIN320" s="22"/>
      <c r="RIO320" s="22"/>
      <c r="RIP320" s="22"/>
      <c r="RIQ320" s="22"/>
      <c r="RIR320" s="22"/>
      <c r="RIS320" s="22"/>
      <c r="RIT320" s="22"/>
      <c r="RIU320" s="22"/>
      <c r="RIV320" s="22"/>
      <c r="RIW320" s="22"/>
      <c r="RIX320" s="22"/>
      <c r="RIY320" s="22"/>
      <c r="RIZ320" s="22"/>
      <c r="RJA320" s="22"/>
      <c r="RJB320" s="22"/>
      <c r="RJC320" s="22"/>
      <c r="RJD320" s="22"/>
      <c r="RJE320" s="22"/>
      <c r="RJF320" s="22"/>
      <c r="RJG320" s="22"/>
      <c r="RJH320" s="22"/>
      <c r="RJI320" s="22"/>
      <c r="RJJ320" s="22"/>
      <c r="RJK320" s="22"/>
      <c r="RJL320" s="22"/>
      <c r="RJM320" s="22"/>
      <c r="RJN320" s="22"/>
      <c r="RJO320" s="22"/>
      <c r="RJP320" s="22"/>
      <c r="RJQ320" s="22"/>
      <c r="RJR320" s="22"/>
      <c r="RJS320" s="22"/>
      <c r="RJT320" s="22"/>
      <c r="RJU320" s="22"/>
      <c r="RJV320" s="22"/>
      <c r="RJW320" s="22"/>
      <c r="RJX320" s="22"/>
      <c r="RJY320" s="22"/>
      <c r="RJZ320" s="22"/>
      <c r="RKA320" s="22"/>
      <c r="RKB320" s="22"/>
      <c r="RKC320" s="22"/>
      <c r="RKD320" s="22"/>
      <c r="RKE320" s="22"/>
      <c r="RKF320" s="22"/>
      <c r="RKG320" s="22"/>
      <c r="RKH320" s="22"/>
      <c r="RKI320" s="22"/>
      <c r="RKJ320" s="22"/>
      <c r="RKK320" s="22"/>
      <c r="RKL320" s="22"/>
      <c r="RKM320" s="22"/>
      <c r="RKN320" s="22"/>
      <c r="RKO320" s="22"/>
      <c r="RKP320" s="22"/>
      <c r="RKQ320" s="22"/>
      <c r="RKR320" s="22"/>
      <c r="RKS320" s="22"/>
      <c r="RKT320" s="22"/>
      <c r="RKU320" s="22"/>
      <c r="RKV320" s="22"/>
      <c r="RKW320" s="22"/>
      <c r="RKX320" s="22"/>
      <c r="RKY320" s="22"/>
      <c r="RKZ320" s="22"/>
      <c r="RLA320" s="22"/>
      <c r="RLB320" s="22"/>
      <c r="RLC320" s="22"/>
      <c r="RLD320" s="22"/>
      <c r="RLE320" s="22"/>
      <c r="RLF320" s="22"/>
      <c r="RLG320" s="22"/>
      <c r="RLH320" s="22"/>
      <c r="RLI320" s="22"/>
      <c r="RLJ320" s="22"/>
      <c r="RLK320" s="22"/>
      <c r="RLL320" s="22"/>
      <c r="RLM320" s="22"/>
      <c r="RLN320" s="22"/>
      <c r="RLO320" s="22"/>
      <c r="RLP320" s="22"/>
      <c r="RLQ320" s="22"/>
      <c r="RLR320" s="22"/>
      <c r="RLS320" s="22"/>
      <c r="RLT320" s="22"/>
      <c r="RLU320" s="22"/>
      <c r="RLV320" s="22"/>
      <c r="RLW320" s="22"/>
      <c r="RLX320" s="22"/>
      <c r="RLY320" s="22"/>
      <c r="RLZ320" s="22"/>
      <c r="RMA320" s="22"/>
      <c r="RMB320" s="22"/>
      <c r="RMC320" s="22"/>
      <c r="RMD320" s="22"/>
      <c r="RME320" s="22"/>
      <c r="RMF320" s="22"/>
      <c r="RMG320" s="22"/>
      <c r="RMH320" s="22"/>
      <c r="RMI320" s="22"/>
      <c r="RMJ320" s="22"/>
      <c r="RMK320" s="22"/>
      <c r="RML320" s="22"/>
      <c r="RMM320" s="22"/>
      <c r="RMN320" s="22"/>
      <c r="RMO320" s="22"/>
      <c r="RMP320" s="22"/>
      <c r="RMQ320" s="22"/>
      <c r="RMR320" s="22"/>
      <c r="RMS320" s="22"/>
      <c r="RMT320" s="22"/>
      <c r="RMU320" s="22"/>
      <c r="RMV320" s="22"/>
      <c r="RMW320" s="22"/>
      <c r="RMX320" s="22"/>
      <c r="RMY320" s="22"/>
      <c r="RMZ320" s="22"/>
      <c r="RNA320" s="22"/>
      <c r="RNB320" s="22"/>
      <c r="RNC320" s="22"/>
      <c r="RND320" s="22"/>
      <c r="RNE320" s="22"/>
      <c r="RNF320" s="22"/>
      <c r="RNG320" s="22"/>
      <c r="RNH320" s="22"/>
      <c r="RNI320" s="22"/>
      <c r="RNJ320" s="22"/>
      <c r="RNK320" s="22"/>
      <c r="RNL320" s="22"/>
      <c r="RNM320" s="22"/>
      <c r="RNN320" s="22"/>
      <c r="RNO320" s="22"/>
      <c r="RNP320" s="22"/>
      <c r="RNQ320" s="22"/>
      <c r="RNR320" s="22"/>
      <c r="RNS320" s="22"/>
      <c r="RNT320" s="22"/>
      <c r="RNU320" s="22"/>
      <c r="RNV320" s="22"/>
      <c r="RNW320" s="22"/>
      <c r="RNX320" s="22"/>
      <c r="RNY320" s="22"/>
      <c r="RNZ320" s="22"/>
      <c r="ROA320" s="22"/>
      <c r="ROB320" s="22"/>
      <c r="ROC320" s="22"/>
      <c r="ROD320" s="22"/>
      <c r="ROE320" s="22"/>
      <c r="ROF320" s="22"/>
      <c r="ROG320" s="22"/>
      <c r="ROH320" s="22"/>
      <c r="ROI320" s="22"/>
      <c r="ROJ320" s="22"/>
      <c r="ROK320" s="22"/>
      <c r="ROL320" s="22"/>
      <c r="ROM320" s="22"/>
      <c r="RON320" s="22"/>
      <c r="ROO320" s="22"/>
      <c r="ROP320" s="22"/>
      <c r="ROQ320" s="22"/>
      <c r="ROR320" s="22"/>
      <c r="ROS320" s="22"/>
      <c r="ROT320" s="22"/>
      <c r="ROU320" s="22"/>
      <c r="ROV320" s="22"/>
      <c r="ROW320" s="22"/>
      <c r="ROX320" s="22"/>
      <c r="ROY320" s="22"/>
      <c r="ROZ320" s="22"/>
      <c r="RPA320" s="22"/>
      <c r="RPB320" s="22"/>
      <c r="RPC320" s="22"/>
      <c r="RPD320" s="22"/>
      <c r="RPE320" s="22"/>
      <c r="RPF320" s="22"/>
      <c r="RPG320" s="22"/>
      <c r="RPH320" s="22"/>
      <c r="RPI320" s="22"/>
      <c r="RPJ320" s="22"/>
      <c r="RPK320" s="22"/>
      <c r="RPL320" s="22"/>
      <c r="RPM320" s="22"/>
      <c r="RPN320" s="22"/>
      <c r="RPO320" s="22"/>
      <c r="RPP320" s="22"/>
      <c r="RPQ320" s="22"/>
      <c r="RPR320" s="22"/>
      <c r="RPS320" s="22"/>
      <c r="RPT320" s="22"/>
      <c r="RPU320" s="22"/>
      <c r="RPV320" s="22"/>
      <c r="RPW320" s="22"/>
      <c r="RPX320" s="22"/>
      <c r="RPY320" s="22"/>
      <c r="RPZ320" s="22"/>
      <c r="RQA320" s="22"/>
      <c r="RQB320" s="22"/>
      <c r="RQC320" s="22"/>
      <c r="RQD320" s="22"/>
      <c r="RQE320" s="22"/>
      <c r="RQF320" s="22"/>
      <c r="RQG320" s="22"/>
      <c r="RQH320" s="22"/>
      <c r="RQI320" s="22"/>
      <c r="RQJ320" s="22"/>
      <c r="RQK320" s="22"/>
      <c r="RQL320" s="22"/>
      <c r="RQM320" s="22"/>
      <c r="RQN320" s="22"/>
      <c r="RQO320" s="22"/>
      <c r="RQP320" s="22"/>
      <c r="RQQ320" s="22"/>
      <c r="RQR320" s="22"/>
      <c r="RQS320" s="22"/>
      <c r="RQT320" s="22"/>
      <c r="RQU320" s="22"/>
      <c r="RQV320" s="22"/>
      <c r="RQW320" s="22"/>
      <c r="RQX320" s="22"/>
      <c r="RQY320" s="22"/>
      <c r="RQZ320" s="22"/>
      <c r="RRA320" s="22"/>
      <c r="RRB320" s="22"/>
      <c r="RRC320" s="22"/>
      <c r="RRD320" s="22"/>
      <c r="RRE320" s="22"/>
      <c r="RRF320" s="22"/>
      <c r="RRG320" s="22"/>
      <c r="RRH320" s="22"/>
      <c r="RRI320" s="22"/>
      <c r="RRJ320" s="22"/>
      <c r="RRK320" s="22"/>
      <c r="RRL320" s="22"/>
      <c r="RRM320" s="22"/>
      <c r="RRN320" s="22"/>
      <c r="RRO320" s="22"/>
      <c r="RRP320" s="22"/>
      <c r="RRQ320" s="22"/>
      <c r="RRR320" s="22"/>
      <c r="RRS320" s="22"/>
      <c r="RRT320" s="22"/>
      <c r="RRU320" s="22"/>
      <c r="RRV320" s="22"/>
      <c r="RRW320" s="22"/>
      <c r="RRX320" s="22"/>
      <c r="RRY320" s="22"/>
      <c r="RRZ320" s="22"/>
      <c r="RSA320" s="22"/>
      <c r="RSB320" s="22"/>
      <c r="RSC320" s="22"/>
      <c r="RSD320" s="22"/>
      <c r="RSE320" s="22"/>
      <c r="RSF320" s="22"/>
      <c r="RSG320" s="22"/>
      <c r="RSH320" s="22"/>
      <c r="RSI320" s="22"/>
      <c r="RSJ320" s="22"/>
      <c r="RSK320" s="22"/>
      <c r="RSL320" s="22"/>
      <c r="RSM320" s="22"/>
      <c r="RSN320" s="22"/>
      <c r="RSO320" s="22"/>
      <c r="RSP320" s="22"/>
      <c r="RSQ320" s="22"/>
      <c r="RSR320" s="22"/>
      <c r="RSS320" s="22"/>
      <c r="RST320" s="22"/>
      <c r="RSU320" s="22"/>
      <c r="RSV320" s="22"/>
      <c r="RSW320" s="22"/>
      <c r="RSX320" s="22"/>
      <c r="RSY320" s="22"/>
      <c r="RSZ320" s="22"/>
      <c r="RTA320" s="22"/>
      <c r="RTB320" s="22"/>
      <c r="RTC320" s="22"/>
      <c r="RTD320" s="22"/>
      <c r="RTE320" s="22"/>
      <c r="RTF320" s="22"/>
      <c r="RTG320" s="22"/>
      <c r="RTH320" s="22"/>
      <c r="RTI320" s="22"/>
      <c r="RTJ320" s="22"/>
      <c r="RTK320" s="22"/>
      <c r="RTL320" s="22"/>
      <c r="RTM320" s="22"/>
      <c r="RTN320" s="22"/>
      <c r="RTO320" s="22"/>
      <c r="RTP320" s="22"/>
      <c r="RTQ320" s="22"/>
      <c r="RTR320" s="22"/>
      <c r="RTS320" s="22"/>
      <c r="RTT320" s="22"/>
      <c r="RTU320" s="22"/>
      <c r="RTV320" s="22"/>
      <c r="RTW320" s="22"/>
      <c r="RTX320" s="22"/>
      <c r="RTY320" s="22"/>
      <c r="RTZ320" s="22"/>
      <c r="RUA320" s="22"/>
      <c r="RUB320" s="22"/>
      <c r="RUC320" s="22"/>
      <c r="RUD320" s="22"/>
      <c r="RUE320" s="22"/>
      <c r="RUF320" s="22"/>
      <c r="RUG320" s="22"/>
      <c r="RUH320" s="22"/>
      <c r="RUI320" s="22"/>
      <c r="RUJ320" s="22"/>
      <c r="RUK320" s="22"/>
      <c r="RUL320" s="22"/>
      <c r="RUM320" s="22"/>
      <c r="RUN320" s="22"/>
      <c r="RUO320" s="22"/>
      <c r="RUP320" s="22"/>
      <c r="RUQ320" s="22"/>
      <c r="RUR320" s="22"/>
      <c r="RUS320" s="22"/>
      <c r="RUT320" s="22"/>
      <c r="RUU320" s="22"/>
      <c r="RUV320" s="22"/>
      <c r="RUW320" s="22"/>
      <c r="RUX320" s="22"/>
      <c r="RUY320" s="22"/>
      <c r="RUZ320" s="22"/>
      <c r="RVA320" s="22"/>
      <c r="RVB320" s="22"/>
      <c r="RVC320" s="22"/>
      <c r="RVD320" s="22"/>
      <c r="RVE320" s="22"/>
      <c r="RVF320" s="22"/>
      <c r="RVG320" s="22"/>
      <c r="RVH320" s="22"/>
      <c r="RVI320" s="22"/>
      <c r="RVJ320" s="22"/>
      <c r="RVK320" s="22"/>
      <c r="RVL320" s="22"/>
      <c r="RVM320" s="22"/>
      <c r="RVN320" s="22"/>
      <c r="RVO320" s="22"/>
      <c r="RVP320" s="22"/>
      <c r="RVQ320" s="22"/>
      <c r="RVR320" s="22"/>
      <c r="RVS320" s="22"/>
      <c r="RVT320" s="22"/>
      <c r="RVU320" s="22"/>
      <c r="RVV320" s="22"/>
      <c r="RVW320" s="22"/>
      <c r="RVX320" s="22"/>
      <c r="RVY320" s="22"/>
      <c r="RVZ320" s="22"/>
      <c r="RWA320" s="22"/>
      <c r="RWB320" s="22"/>
      <c r="RWC320" s="22"/>
      <c r="RWD320" s="22"/>
      <c r="RWE320" s="22"/>
      <c r="RWF320" s="22"/>
      <c r="RWG320" s="22"/>
      <c r="RWH320" s="22"/>
      <c r="RWI320" s="22"/>
      <c r="RWJ320" s="22"/>
      <c r="RWK320" s="22"/>
      <c r="RWL320" s="22"/>
      <c r="RWM320" s="22"/>
      <c r="RWN320" s="22"/>
      <c r="RWO320" s="22"/>
      <c r="RWP320" s="22"/>
      <c r="RWQ320" s="22"/>
      <c r="RWR320" s="22"/>
      <c r="RWS320" s="22"/>
      <c r="RWT320" s="22"/>
      <c r="RWU320" s="22"/>
      <c r="RWV320" s="22"/>
      <c r="RWW320" s="22"/>
      <c r="RWX320" s="22"/>
      <c r="RWY320" s="22"/>
      <c r="RWZ320" s="22"/>
      <c r="RXA320" s="22"/>
      <c r="RXB320" s="22"/>
      <c r="RXC320" s="22"/>
      <c r="RXD320" s="22"/>
      <c r="RXE320" s="22"/>
      <c r="RXF320" s="22"/>
      <c r="RXG320" s="22"/>
      <c r="RXH320" s="22"/>
      <c r="RXI320" s="22"/>
      <c r="RXJ320" s="22"/>
      <c r="RXK320" s="22"/>
      <c r="RXL320" s="22"/>
      <c r="RXM320" s="22"/>
      <c r="RXN320" s="22"/>
      <c r="RXO320" s="22"/>
      <c r="RXP320" s="22"/>
      <c r="RXQ320" s="22"/>
      <c r="RXR320" s="22"/>
      <c r="RXS320" s="22"/>
      <c r="RXT320" s="22"/>
      <c r="RXU320" s="22"/>
      <c r="RXV320" s="22"/>
      <c r="RXW320" s="22"/>
      <c r="RXX320" s="22"/>
      <c r="RXY320" s="22"/>
      <c r="RXZ320" s="22"/>
      <c r="RYA320" s="22"/>
      <c r="RYB320" s="22"/>
      <c r="RYC320" s="22"/>
      <c r="RYD320" s="22"/>
      <c r="RYE320" s="22"/>
      <c r="RYF320" s="22"/>
      <c r="RYG320" s="22"/>
      <c r="RYH320" s="22"/>
      <c r="RYI320" s="22"/>
      <c r="RYJ320" s="22"/>
      <c r="RYK320" s="22"/>
      <c r="RYL320" s="22"/>
      <c r="RYM320" s="22"/>
      <c r="RYN320" s="22"/>
      <c r="RYO320" s="22"/>
      <c r="RYP320" s="22"/>
      <c r="RYQ320" s="22"/>
      <c r="RYR320" s="22"/>
      <c r="RYS320" s="22"/>
      <c r="RYT320" s="22"/>
      <c r="RYU320" s="22"/>
      <c r="RYV320" s="22"/>
      <c r="RYW320" s="22"/>
      <c r="RYX320" s="22"/>
      <c r="RYY320" s="22"/>
      <c r="RYZ320" s="22"/>
      <c r="RZA320" s="22"/>
      <c r="RZB320" s="22"/>
      <c r="RZC320" s="22"/>
      <c r="RZD320" s="22"/>
      <c r="RZE320" s="22"/>
      <c r="RZF320" s="22"/>
      <c r="RZG320" s="22"/>
      <c r="RZH320" s="22"/>
      <c r="RZI320" s="22"/>
      <c r="RZJ320" s="22"/>
      <c r="RZK320" s="22"/>
      <c r="RZL320" s="22"/>
      <c r="RZM320" s="22"/>
      <c r="RZN320" s="22"/>
      <c r="RZO320" s="22"/>
      <c r="RZP320" s="22"/>
      <c r="RZQ320" s="22"/>
      <c r="RZR320" s="22"/>
      <c r="RZS320" s="22"/>
      <c r="RZT320" s="22"/>
      <c r="RZU320" s="22"/>
      <c r="RZV320" s="22"/>
      <c r="RZW320" s="22"/>
      <c r="RZX320" s="22"/>
      <c r="RZY320" s="22"/>
      <c r="RZZ320" s="22"/>
      <c r="SAA320" s="22"/>
      <c r="SAB320" s="22"/>
      <c r="SAC320" s="22"/>
      <c r="SAD320" s="22"/>
      <c r="SAE320" s="22"/>
      <c r="SAF320" s="22"/>
      <c r="SAG320" s="22"/>
      <c r="SAH320" s="22"/>
      <c r="SAI320" s="22"/>
      <c r="SAJ320" s="22"/>
      <c r="SAK320" s="22"/>
      <c r="SAL320" s="22"/>
      <c r="SAM320" s="22"/>
      <c r="SAN320" s="22"/>
      <c r="SAO320" s="22"/>
      <c r="SAP320" s="22"/>
      <c r="SAQ320" s="22"/>
      <c r="SAR320" s="22"/>
      <c r="SAS320" s="22"/>
      <c r="SAT320" s="22"/>
      <c r="SAU320" s="22"/>
      <c r="SAV320" s="22"/>
      <c r="SAW320" s="22"/>
      <c r="SAX320" s="22"/>
      <c r="SAY320" s="22"/>
      <c r="SAZ320" s="22"/>
      <c r="SBA320" s="22"/>
      <c r="SBB320" s="22"/>
      <c r="SBC320" s="22"/>
      <c r="SBD320" s="22"/>
      <c r="SBE320" s="22"/>
      <c r="SBF320" s="22"/>
      <c r="SBG320" s="22"/>
      <c r="SBH320" s="22"/>
      <c r="SBI320" s="22"/>
      <c r="SBJ320" s="22"/>
      <c r="SBK320" s="22"/>
      <c r="SBL320" s="22"/>
      <c r="SBM320" s="22"/>
      <c r="SBN320" s="22"/>
      <c r="SBO320" s="22"/>
      <c r="SBP320" s="22"/>
      <c r="SBQ320" s="22"/>
      <c r="SBR320" s="22"/>
      <c r="SBS320" s="22"/>
      <c r="SBT320" s="22"/>
      <c r="SBU320" s="22"/>
      <c r="SBV320" s="22"/>
      <c r="SBW320" s="22"/>
      <c r="SBX320" s="22"/>
      <c r="SBY320" s="22"/>
      <c r="SBZ320" s="22"/>
      <c r="SCA320" s="22"/>
      <c r="SCB320" s="22"/>
      <c r="SCC320" s="22"/>
      <c r="SCD320" s="22"/>
      <c r="SCE320" s="22"/>
      <c r="SCF320" s="22"/>
      <c r="SCG320" s="22"/>
      <c r="SCH320" s="22"/>
      <c r="SCI320" s="22"/>
      <c r="SCJ320" s="22"/>
      <c r="SCK320" s="22"/>
      <c r="SCL320" s="22"/>
      <c r="SCM320" s="22"/>
      <c r="SCN320" s="22"/>
      <c r="SCO320" s="22"/>
      <c r="SCP320" s="22"/>
      <c r="SCQ320" s="22"/>
      <c r="SCR320" s="22"/>
      <c r="SCS320" s="22"/>
      <c r="SCT320" s="22"/>
      <c r="SCU320" s="22"/>
      <c r="SCV320" s="22"/>
      <c r="SCW320" s="22"/>
      <c r="SCX320" s="22"/>
      <c r="SCY320" s="22"/>
      <c r="SCZ320" s="22"/>
      <c r="SDA320" s="22"/>
      <c r="SDB320" s="22"/>
      <c r="SDC320" s="22"/>
      <c r="SDD320" s="22"/>
      <c r="SDE320" s="22"/>
      <c r="SDF320" s="22"/>
      <c r="SDG320" s="22"/>
      <c r="SDH320" s="22"/>
      <c r="SDI320" s="22"/>
      <c r="SDJ320" s="22"/>
      <c r="SDK320" s="22"/>
      <c r="SDL320" s="22"/>
      <c r="SDM320" s="22"/>
      <c r="SDN320" s="22"/>
      <c r="SDO320" s="22"/>
      <c r="SDP320" s="22"/>
      <c r="SDQ320" s="22"/>
      <c r="SDR320" s="22"/>
      <c r="SDS320" s="22"/>
      <c r="SDT320" s="22"/>
      <c r="SDU320" s="22"/>
      <c r="SDV320" s="22"/>
      <c r="SDW320" s="22"/>
      <c r="SDX320" s="22"/>
      <c r="SDY320" s="22"/>
      <c r="SDZ320" s="22"/>
      <c r="SEA320" s="22"/>
      <c r="SEB320" s="22"/>
      <c r="SEC320" s="22"/>
      <c r="SED320" s="22"/>
      <c r="SEE320" s="22"/>
      <c r="SEF320" s="22"/>
      <c r="SEG320" s="22"/>
      <c r="SEH320" s="22"/>
      <c r="SEI320" s="22"/>
      <c r="SEJ320" s="22"/>
      <c r="SEK320" s="22"/>
      <c r="SEL320" s="22"/>
      <c r="SEM320" s="22"/>
      <c r="SEN320" s="22"/>
      <c r="SEO320" s="22"/>
      <c r="SEP320" s="22"/>
      <c r="SEQ320" s="22"/>
      <c r="SER320" s="22"/>
      <c r="SES320" s="22"/>
      <c r="SET320" s="22"/>
      <c r="SEU320" s="22"/>
      <c r="SEV320" s="22"/>
      <c r="SEW320" s="22"/>
      <c r="SEX320" s="22"/>
      <c r="SEY320" s="22"/>
      <c r="SEZ320" s="22"/>
      <c r="SFA320" s="22"/>
      <c r="SFB320" s="22"/>
      <c r="SFC320" s="22"/>
      <c r="SFD320" s="22"/>
      <c r="SFE320" s="22"/>
      <c r="SFF320" s="22"/>
      <c r="SFG320" s="22"/>
      <c r="SFH320" s="22"/>
      <c r="SFI320" s="22"/>
      <c r="SFJ320" s="22"/>
      <c r="SFK320" s="22"/>
      <c r="SFL320" s="22"/>
      <c r="SFM320" s="22"/>
      <c r="SFN320" s="22"/>
      <c r="SFO320" s="22"/>
      <c r="SFP320" s="22"/>
      <c r="SFQ320" s="22"/>
      <c r="SFR320" s="22"/>
      <c r="SFS320" s="22"/>
      <c r="SFT320" s="22"/>
      <c r="SFU320" s="22"/>
      <c r="SFV320" s="22"/>
      <c r="SFW320" s="22"/>
      <c r="SFX320" s="22"/>
      <c r="SFY320" s="22"/>
      <c r="SFZ320" s="22"/>
      <c r="SGA320" s="22"/>
      <c r="SGB320" s="22"/>
      <c r="SGC320" s="22"/>
      <c r="SGD320" s="22"/>
      <c r="SGE320" s="22"/>
      <c r="SGF320" s="22"/>
      <c r="SGG320" s="22"/>
      <c r="SGH320" s="22"/>
      <c r="SGI320" s="22"/>
      <c r="SGJ320" s="22"/>
      <c r="SGK320" s="22"/>
      <c r="SGL320" s="22"/>
      <c r="SGM320" s="22"/>
      <c r="SGN320" s="22"/>
      <c r="SGO320" s="22"/>
      <c r="SGP320" s="22"/>
      <c r="SGQ320" s="22"/>
      <c r="SGR320" s="22"/>
      <c r="SGS320" s="22"/>
      <c r="SGT320" s="22"/>
      <c r="SGU320" s="22"/>
      <c r="SGV320" s="22"/>
      <c r="SGW320" s="22"/>
      <c r="SGX320" s="22"/>
      <c r="SGY320" s="22"/>
      <c r="SGZ320" s="22"/>
      <c r="SHA320" s="22"/>
      <c r="SHB320" s="22"/>
      <c r="SHC320" s="22"/>
      <c r="SHD320" s="22"/>
      <c r="SHE320" s="22"/>
      <c r="SHF320" s="22"/>
      <c r="SHG320" s="22"/>
      <c r="SHH320" s="22"/>
      <c r="SHI320" s="22"/>
      <c r="SHJ320" s="22"/>
      <c r="SHK320" s="22"/>
      <c r="SHL320" s="22"/>
      <c r="SHM320" s="22"/>
      <c r="SHN320" s="22"/>
      <c r="SHO320" s="22"/>
      <c r="SHP320" s="22"/>
      <c r="SHQ320" s="22"/>
      <c r="SHR320" s="22"/>
      <c r="SHS320" s="22"/>
      <c r="SHT320" s="22"/>
      <c r="SHU320" s="22"/>
      <c r="SHV320" s="22"/>
      <c r="SHW320" s="22"/>
      <c r="SHX320" s="22"/>
      <c r="SHY320" s="22"/>
      <c r="SHZ320" s="22"/>
      <c r="SIA320" s="22"/>
      <c r="SIB320" s="22"/>
      <c r="SIC320" s="22"/>
      <c r="SID320" s="22"/>
      <c r="SIE320" s="22"/>
      <c r="SIF320" s="22"/>
      <c r="SIG320" s="22"/>
      <c r="SIH320" s="22"/>
      <c r="SII320" s="22"/>
      <c r="SIJ320" s="22"/>
      <c r="SIK320" s="22"/>
      <c r="SIL320" s="22"/>
      <c r="SIM320" s="22"/>
      <c r="SIN320" s="22"/>
      <c r="SIO320" s="22"/>
      <c r="SIP320" s="22"/>
      <c r="SIQ320" s="22"/>
      <c r="SIR320" s="22"/>
      <c r="SIS320" s="22"/>
      <c r="SIT320" s="22"/>
      <c r="SIU320" s="22"/>
      <c r="SIV320" s="22"/>
      <c r="SIW320" s="22"/>
      <c r="SIX320" s="22"/>
      <c r="SIY320" s="22"/>
      <c r="SIZ320" s="22"/>
      <c r="SJA320" s="22"/>
      <c r="SJB320" s="22"/>
      <c r="SJC320" s="22"/>
      <c r="SJD320" s="22"/>
      <c r="SJE320" s="22"/>
      <c r="SJF320" s="22"/>
      <c r="SJG320" s="22"/>
      <c r="SJH320" s="22"/>
      <c r="SJI320" s="22"/>
      <c r="SJJ320" s="22"/>
      <c r="SJK320" s="22"/>
      <c r="SJL320" s="22"/>
      <c r="SJM320" s="22"/>
      <c r="SJN320" s="22"/>
      <c r="SJO320" s="22"/>
      <c r="SJP320" s="22"/>
      <c r="SJQ320" s="22"/>
      <c r="SJR320" s="22"/>
      <c r="SJS320" s="22"/>
      <c r="SJT320" s="22"/>
      <c r="SJU320" s="22"/>
      <c r="SJV320" s="22"/>
      <c r="SJW320" s="22"/>
      <c r="SJX320" s="22"/>
      <c r="SJY320" s="22"/>
      <c r="SJZ320" s="22"/>
      <c r="SKA320" s="22"/>
      <c r="SKB320" s="22"/>
      <c r="SKC320" s="22"/>
      <c r="SKD320" s="22"/>
      <c r="SKE320" s="22"/>
      <c r="SKF320" s="22"/>
      <c r="SKG320" s="22"/>
      <c r="SKH320" s="22"/>
      <c r="SKI320" s="22"/>
      <c r="SKJ320" s="22"/>
      <c r="SKK320" s="22"/>
      <c r="SKL320" s="22"/>
      <c r="SKM320" s="22"/>
      <c r="SKN320" s="22"/>
      <c r="SKO320" s="22"/>
      <c r="SKP320" s="22"/>
      <c r="SKQ320" s="22"/>
      <c r="SKR320" s="22"/>
      <c r="SKS320" s="22"/>
      <c r="SKT320" s="22"/>
      <c r="SKU320" s="22"/>
      <c r="SKV320" s="22"/>
      <c r="SKW320" s="22"/>
      <c r="SKX320" s="22"/>
      <c r="SKY320" s="22"/>
      <c r="SKZ320" s="22"/>
      <c r="SLA320" s="22"/>
      <c r="SLB320" s="22"/>
      <c r="SLC320" s="22"/>
      <c r="SLD320" s="22"/>
      <c r="SLE320" s="22"/>
      <c r="SLF320" s="22"/>
      <c r="SLG320" s="22"/>
      <c r="SLH320" s="22"/>
      <c r="SLI320" s="22"/>
      <c r="SLJ320" s="22"/>
      <c r="SLK320" s="22"/>
      <c r="SLL320" s="22"/>
      <c r="SLM320" s="22"/>
      <c r="SLN320" s="22"/>
      <c r="SLO320" s="22"/>
      <c r="SLP320" s="22"/>
      <c r="SLQ320" s="22"/>
      <c r="SLR320" s="22"/>
      <c r="SLS320" s="22"/>
      <c r="SLT320" s="22"/>
      <c r="SLU320" s="22"/>
      <c r="SLV320" s="22"/>
      <c r="SLW320" s="22"/>
      <c r="SLX320" s="22"/>
      <c r="SLY320" s="22"/>
      <c r="SLZ320" s="22"/>
      <c r="SMA320" s="22"/>
      <c r="SMB320" s="22"/>
      <c r="SMC320" s="22"/>
      <c r="SMD320" s="22"/>
      <c r="SME320" s="22"/>
      <c r="SMF320" s="22"/>
      <c r="SMG320" s="22"/>
      <c r="SMH320" s="22"/>
      <c r="SMI320" s="22"/>
      <c r="SMJ320" s="22"/>
      <c r="SMK320" s="22"/>
      <c r="SML320" s="22"/>
      <c r="SMM320" s="22"/>
      <c r="SMN320" s="22"/>
      <c r="SMO320" s="22"/>
      <c r="SMP320" s="22"/>
      <c r="SMQ320" s="22"/>
      <c r="SMR320" s="22"/>
      <c r="SMS320" s="22"/>
      <c r="SMT320" s="22"/>
      <c r="SMU320" s="22"/>
      <c r="SMV320" s="22"/>
      <c r="SMW320" s="22"/>
      <c r="SMX320" s="22"/>
      <c r="SMY320" s="22"/>
      <c r="SMZ320" s="22"/>
      <c r="SNA320" s="22"/>
      <c r="SNB320" s="22"/>
      <c r="SNC320" s="22"/>
      <c r="SND320" s="22"/>
      <c r="SNE320" s="22"/>
      <c r="SNF320" s="22"/>
      <c r="SNG320" s="22"/>
      <c r="SNH320" s="22"/>
      <c r="SNI320" s="22"/>
      <c r="SNJ320" s="22"/>
      <c r="SNK320" s="22"/>
      <c r="SNL320" s="22"/>
      <c r="SNM320" s="22"/>
      <c r="SNN320" s="22"/>
      <c r="SNO320" s="22"/>
      <c r="SNP320" s="22"/>
      <c r="SNQ320" s="22"/>
      <c r="SNR320" s="22"/>
      <c r="SNS320" s="22"/>
      <c r="SNT320" s="22"/>
      <c r="SNU320" s="22"/>
      <c r="SNV320" s="22"/>
      <c r="SNW320" s="22"/>
      <c r="SNX320" s="22"/>
      <c r="SNY320" s="22"/>
      <c r="SNZ320" s="22"/>
      <c r="SOA320" s="22"/>
      <c r="SOB320" s="22"/>
      <c r="SOC320" s="22"/>
      <c r="SOD320" s="22"/>
      <c r="SOE320" s="22"/>
      <c r="SOF320" s="22"/>
      <c r="SOG320" s="22"/>
      <c r="SOH320" s="22"/>
      <c r="SOI320" s="22"/>
      <c r="SOJ320" s="22"/>
      <c r="SOK320" s="22"/>
      <c r="SOL320" s="22"/>
      <c r="SOM320" s="22"/>
      <c r="SON320" s="22"/>
      <c r="SOO320" s="22"/>
      <c r="SOP320" s="22"/>
      <c r="SOQ320" s="22"/>
      <c r="SOR320" s="22"/>
      <c r="SOS320" s="22"/>
      <c r="SOT320" s="22"/>
      <c r="SOU320" s="22"/>
      <c r="SOV320" s="22"/>
      <c r="SOW320" s="22"/>
      <c r="SOX320" s="22"/>
      <c r="SOY320" s="22"/>
      <c r="SOZ320" s="22"/>
      <c r="SPA320" s="22"/>
      <c r="SPB320" s="22"/>
      <c r="SPC320" s="22"/>
      <c r="SPD320" s="22"/>
      <c r="SPE320" s="22"/>
      <c r="SPF320" s="22"/>
      <c r="SPG320" s="22"/>
      <c r="SPH320" s="22"/>
      <c r="SPI320" s="22"/>
      <c r="SPJ320" s="22"/>
      <c r="SPK320" s="22"/>
      <c r="SPL320" s="22"/>
      <c r="SPM320" s="22"/>
      <c r="SPN320" s="22"/>
      <c r="SPO320" s="22"/>
      <c r="SPP320" s="22"/>
      <c r="SPQ320" s="22"/>
      <c r="SPR320" s="22"/>
      <c r="SPS320" s="22"/>
      <c r="SPT320" s="22"/>
      <c r="SPU320" s="22"/>
      <c r="SPV320" s="22"/>
      <c r="SPW320" s="22"/>
      <c r="SPX320" s="22"/>
      <c r="SPY320" s="22"/>
      <c r="SPZ320" s="22"/>
      <c r="SQA320" s="22"/>
      <c r="SQB320" s="22"/>
      <c r="SQC320" s="22"/>
      <c r="SQD320" s="22"/>
      <c r="SQE320" s="22"/>
      <c r="SQF320" s="22"/>
      <c r="SQG320" s="22"/>
      <c r="SQH320" s="22"/>
      <c r="SQI320" s="22"/>
      <c r="SQJ320" s="22"/>
      <c r="SQK320" s="22"/>
      <c r="SQL320" s="22"/>
      <c r="SQM320" s="22"/>
      <c r="SQN320" s="22"/>
      <c r="SQO320" s="22"/>
      <c r="SQP320" s="22"/>
      <c r="SQQ320" s="22"/>
      <c r="SQR320" s="22"/>
      <c r="SQS320" s="22"/>
      <c r="SQT320" s="22"/>
      <c r="SQU320" s="22"/>
      <c r="SQV320" s="22"/>
      <c r="SQW320" s="22"/>
      <c r="SQX320" s="22"/>
      <c r="SQY320" s="22"/>
      <c r="SQZ320" s="22"/>
      <c r="SRA320" s="22"/>
      <c r="SRB320" s="22"/>
      <c r="SRC320" s="22"/>
      <c r="SRD320" s="22"/>
      <c r="SRE320" s="22"/>
      <c r="SRF320" s="22"/>
      <c r="SRG320" s="22"/>
      <c r="SRH320" s="22"/>
      <c r="SRI320" s="22"/>
      <c r="SRJ320" s="22"/>
      <c r="SRK320" s="22"/>
      <c r="SRL320" s="22"/>
      <c r="SRM320" s="22"/>
      <c r="SRN320" s="22"/>
      <c r="SRO320" s="22"/>
      <c r="SRP320" s="22"/>
      <c r="SRQ320" s="22"/>
      <c r="SRR320" s="22"/>
      <c r="SRS320" s="22"/>
      <c r="SRT320" s="22"/>
      <c r="SRU320" s="22"/>
      <c r="SRV320" s="22"/>
      <c r="SRW320" s="22"/>
      <c r="SRX320" s="22"/>
      <c r="SRY320" s="22"/>
      <c r="SRZ320" s="22"/>
      <c r="SSA320" s="22"/>
      <c r="SSB320" s="22"/>
      <c r="SSC320" s="22"/>
      <c r="SSD320" s="22"/>
      <c r="SSE320" s="22"/>
      <c r="SSF320" s="22"/>
      <c r="SSG320" s="22"/>
      <c r="SSH320" s="22"/>
      <c r="SSI320" s="22"/>
      <c r="SSJ320" s="22"/>
      <c r="SSK320" s="22"/>
      <c r="SSL320" s="22"/>
      <c r="SSM320" s="22"/>
      <c r="SSN320" s="22"/>
      <c r="SSO320" s="22"/>
      <c r="SSP320" s="22"/>
      <c r="SSQ320" s="22"/>
      <c r="SSR320" s="22"/>
      <c r="SSS320" s="22"/>
      <c r="SST320" s="22"/>
      <c r="SSU320" s="22"/>
      <c r="SSV320" s="22"/>
      <c r="SSW320" s="22"/>
      <c r="SSX320" s="22"/>
      <c r="SSY320" s="22"/>
      <c r="SSZ320" s="22"/>
      <c r="STA320" s="22"/>
      <c r="STB320" s="22"/>
      <c r="STC320" s="22"/>
      <c r="STD320" s="22"/>
      <c r="STE320" s="22"/>
      <c r="STF320" s="22"/>
      <c r="STG320" s="22"/>
      <c r="STH320" s="22"/>
      <c r="STI320" s="22"/>
      <c r="STJ320" s="22"/>
      <c r="STK320" s="22"/>
      <c r="STL320" s="22"/>
      <c r="STM320" s="22"/>
      <c r="STN320" s="22"/>
      <c r="STO320" s="22"/>
      <c r="STP320" s="22"/>
      <c r="STQ320" s="22"/>
      <c r="STR320" s="22"/>
      <c r="STS320" s="22"/>
      <c r="STT320" s="22"/>
      <c r="STU320" s="22"/>
      <c r="STV320" s="22"/>
      <c r="STW320" s="22"/>
      <c r="STX320" s="22"/>
      <c r="STY320" s="22"/>
      <c r="STZ320" s="22"/>
      <c r="SUA320" s="22"/>
      <c r="SUB320" s="22"/>
      <c r="SUC320" s="22"/>
      <c r="SUD320" s="22"/>
      <c r="SUE320" s="22"/>
      <c r="SUF320" s="22"/>
      <c r="SUG320" s="22"/>
      <c r="SUH320" s="22"/>
      <c r="SUI320" s="22"/>
      <c r="SUJ320" s="22"/>
      <c r="SUK320" s="22"/>
      <c r="SUL320" s="22"/>
      <c r="SUM320" s="22"/>
      <c r="SUN320" s="22"/>
      <c r="SUO320" s="22"/>
      <c r="SUP320" s="22"/>
      <c r="SUQ320" s="22"/>
      <c r="SUR320" s="22"/>
      <c r="SUS320" s="22"/>
      <c r="SUT320" s="22"/>
      <c r="SUU320" s="22"/>
      <c r="SUV320" s="22"/>
      <c r="SUW320" s="22"/>
      <c r="SUX320" s="22"/>
      <c r="SUY320" s="22"/>
      <c r="SUZ320" s="22"/>
      <c r="SVA320" s="22"/>
      <c r="SVB320" s="22"/>
      <c r="SVC320" s="22"/>
      <c r="SVD320" s="22"/>
      <c r="SVE320" s="22"/>
      <c r="SVF320" s="22"/>
      <c r="SVG320" s="22"/>
      <c r="SVH320" s="22"/>
      <c r="SVI320" s="22"/>
      <c r="SVJ320" s="22"/>
      <c r="SVK320" s="22"/>
      <c r="SVL320" s="22"/>
      <c r="SVM320" s="22"/>
      <c r="SVN320" s="22"/>
      <c r="SVO320" s="22"/>
      <c r="SVP320" s="22"/>
      <c r="SVQ320" s="22"/>
      <c r="SVR320" s="22"/>
      <c r="SVS320" s="22"/>
      <c r="SVT320" s="22"/>
      <c r="SVU320" s="22"/>
      <c r="SVV320" s="22"/>
      <c r="SVW320" s="22"/>
      <c r="SVX320" s="22"/>
      <c r="SVY320" s="22"/>
      <c r="SVZ320" s="22"/>
      <c r="SWA320" s="22"/>
      <c r="SWB320" s="22"/>
      <c r="SWC320" s="22"/>
      <c r="SWD320" s="22"/>
      <c r="SWE320" s="22"/>
      <c r="SWF320" s="22"/>
      <c r="SWG320" s="22"/>
      <c r="SWH320" s="22"/>
      <c r="SWI320" s="22"/>
      <c r="SWJ320" s="22"/>
      <c r="SWK320" s="22"/>
      <c r="SWL320" s="22"/>
      <c r="SWM320" s="22"/>
      <c r="SWN320" s="22"/>
      <c r="SWO320" s="22"/>
      <c r="SWP320" s="22"/>
      <c r="SWQ320" s="22"/>
      <c r="SWR320" s="22"/>
      <c r="SWS320" s="22"/>
      <c r="SWT320" s="22"/>
      <c r="SWU320" s="22"/>
      <c r="SWV320" s="22"/>
      <c r="SWW320" s="22"/>
      <c r="SWX320" s="22"/>
      <c r="SWY320" s="22"/>
      <c r="SWZ320" s="22"/>
      <c r="SXA320" s="22"/>
      <c r="SXB320" s="22"/>
      <c r="SXC320" s="22"/>
      <c r="SXD320" s="22"/>
      <c r="SXE320" s="22"/>
      <c r="SXF320" s="22"/>
      <c r="SXG320" s="22"/>
      <c r="SXH320" s="22"/>
      <c r="SXI320" s="22"/>
      <c r="SXJ320" s="22"/>
      <c r="SXK320" s="22"/>
      <c r="SXL320" s="22"/>
      <c r="SXM320" s="22"/>
      <c r="SXN320" s="22"/>
      <c r="SXO320" s="22"/>
      <c r="SXP320" s="22"/>
      <c r="SXQ320" s="22"/>
      <c r="SXR320" s="22"/>
      <c r="SXS320" s="22"/>
      <c r="SXT320" s="22"/>
      <c r="SXU320" s="22"/>
      <c r="SXV320" s="22"/>
      <c r="SXW320" s="22"/>
      <c r="SXX320" s="22"/>
      <c r="SXY320" s="22"/>
      <c r="SXZ320" s="22"/>
      <c r="SYA320" s="22"/>
      <c r="SYB320" s="22"/>
      <c r="SYC320" s="22"/>
      <c r="SYD320" s="22"/>
      <c r="SYE320" s="22"/>
      <c r="SYF320" s="22"/>
      <c r="SYG320" s="22"/>
      <c r="SYH320" s="22"/>
      <c r="SYI320" s="22"/>
      <c r="SYJ320" s="22"/>
      <c r="SYK320" s="22"/>
      <c r="SYL320" s="22"/>
      <c r="SYM320" s="22"/>
      <c r="SYN320" s="22"/>
      <c r="SYO320" s="22"/>
      <c r="SYP320" s="22"/>
      <c r="SYQ320" s="22"/>
      <c r="SYR320" s="22"/>
      <c r="SYS320" s="22"/>
      <c r="SYT320" s="22"/>
      <c r="SYU320" s="22"/>
      <c r="SYV320" s="22"/>
      <c r="SYW320" s="22"/>
      <c r="SYX320" s="22"/>
      <c r="SYY320" s="22"/>
      <c r="SYZ320" s="22"/>
      <c r="SZA320" s="22"/>
      <c r="SZB320" s="22"/>
      <c r="SZC320" s="22"/>
      <c r="SZD320" s="22"/>
      <c r="SZE320" s="22"/>
      <c r="SZF320" s="22"/>
      <c r="SZG320" s="22"/>
      <c r="SZH320" s="22"/>
      <c r="SZI320" s="22"/>
      <c r="SZJ320" s="22"/>
      <c r="SZK320" s="22"/>
      <c r="SZL320" s="22"/>
      <c r="SZM320" s="22"/>
      <c r="SZN320" s="22"/>
      <c r="SZO320" s="22"/>
      <c r="SZP320" s="22"/>
      <c r="SZQ320" s="22"/>
      <c r="SZR320" s="22"/>
      <c r="SZS320" s="22"/>
      <c r="SZT320" s="22"/>
      <c r="SZU320" s="22"/>
      <c r="SZV320" s="22"/>
      <c r="SZW320" s="22"/>
      <c r="SZX320" s="22"/>
      <c r="SZY320" s="22"/>
      <c r="SZZ320" s="22"/>
      <c r="TAA320" s="22"/>
      <c r="TAB320" s="22"/>
      <c r="TAC320" s="22"/>
      <c r="TAD320" s="22"/>
      <c r="TAE320" s="22"/>
      <c r="TAF320" s="22"/>
      <c r="TAG320" s="22"/>
      <c r="TAH320" s="22"/>
      <c r="TAI320" s="22"/>
      <c r="TAJ320" s="22"/>
      <c r="TAK320" s="22"/>
      <c r="TAL320" s="22"/>
      <c r="TAM320" s="22"/>
      <c r="TAN320" s="22"/>
      <c r="TAO320" s="22"/>
      <c r="TAP320" s="22"/>
      <c r="TAQ320" s="22"/>
      <c r="TAR320" s="22"/>
      <c r="TAS320" s="22"/>
      <c r="TAT320" s="22"/>
      <c r="TAU320" s="22"/>
      <c r="TAV320" s="22"/>
      <c r="TAW320" s="22"/>
      <c r="TAX320" s="22"/>
      <c r="TAY320" s="22"/>
      <c r="TAZ320" s="22"/>
      <c r="TBA320" s="22"/>
      <c r="TBB320" s="22"/>
      <c r="TBC320" s="22"/>
      <c r="TBD320" s="22"/>
      <c r="TBE320" s="22"/>
      <c r="TBF320" s="22"/>
      <c r="TBG320" s="22"/>
      <c r="TBH320" s="22"/>
      <c r="TBI320" s="22"/>
      <c r="TBJ320" s="22"/>
      <c r="TBK320" s="22"/>
      <c r="TBL320" s="22"/>
      <c r="TBM320" s="22"/>
      <c r="TBN320" s="22"/>
      <c r="TBO320" s="22"/>
      <c r="TBP320" s="22"/>
      <c r="TBQ320" s="22"/>
      <c r="TBR320" s="22"/>
      <c r="TBS320" s="22"/>
      <c r="TBT320" s="22"/>
      <c r="TBU320" s="22"/>
      <c r="TBV320" s="22"/>
      <c r="TBW320" s="22"/>
      <c r="TBX320" s="22"/>
      <c r="TBY320" s="22"/>
      <c r="TBZ320" s="22"/>
      <c r="TCA320" s="22"/>
      <c r="TCB320" s="22"/>
      <c r="TCC320" s="22"/>
      <c r="TCD320" s="22"/>
      <c r="TCE320" s="22"/>
      <c r="TCF320" s="22"/>
      <c r="TCG320" s="22"/>
      <c r="TCH320" s="22"/>
      <c r="TCI320" s="22"/>
      <c r="TCJ320" s="22"/>
      <c r="TCK320" s="22"/>
      <c r="TCL320" s="22"/>
      <c r="TCM320" s="22"/>
      <c r="TCN320" s="22"/>
      <c r="TCO320" s="22"/>
      <c r="TCP320" s="22"/>
      <c r="TCQ320" s="22"/>
      <c r="TCR320" s="22"/>
      <c r="TCS320" s="22"/>
      <c r="TCT320" s="22"/>
      <c r="TCU320" s="22"/>
      <c r="TCV320" s="22"/>
      <c r="TCW320" s="22"/>
      <c r="TCX320" s="22"/>
      <c r="TCY320" s="22"/>
      <c r="TCZ320" s="22"/>
      <c r="TDA320" s="22"/>
      <c r="TDB320" s="22"/>
      <c r="TDC320" s="22"/>
      <c r="TDD320" s="22"/>
      <c r="TDE320" s="22"/>
      <c r="TDF320" s="22"/>
      <c r="TDG320" s="22"/>
      <c r="TDH320" s="22"/>
      <c r="TDI320" s="22"/>
      <c r="TDJ320" s="22"/>
      <c r="TDK320" s="22"/>
      <c r="TDL320" s="22"/>
      <c r="TDM320" s="22"/>
      <c r="TDN320" s="22"/>
      <c r="TDO320" s="22"/>
      <c r="TDP320" s="22"/>
      <c r="TDQ320" s="22"/>
      <c r="TDR320" s="22"/>
      <c r="TDS320" s="22"/>
      <c r="TDT320" s="22"/>
      <c r="TDU320" s="22"/>
      <c r="TDV320" s="22"/>
      <c r="TDW320" s="22"/>
      <c r="TDX320" s="22"/>
      <c r="TDY320" s="22"/>
      <c r="TDZ320" s="22"/>
      <c r="TEA320" s="22"/>
      <c r="TEB320" s="22"/>
      <c r="TEC320" s="22"/>
      <c r="TED320" s="22"/>
      <c r="TEE320" s="22"/>
      <c r="TEF320" s="22"/>
      <c r="TEG320" s="22"/>
      <c r="TEH320" s="22"/>
      <c r="TEI320" s="22"/>
      <c r="TEJ320" s="22"/>
      <c r="TEK320" s="22"/>
      <c r="TEL320" s="22"/>
      <c r="TEM320" s="22"/>
      <c r="TEN320" s="22"/>
      <c r="TEO320" s="22"/>
      <c r="TEP320" s="22"/>
      <c r="TEQ320" s="22"/>
      <c r="TER320" s="22"/>
      <c r="TES320" s="22"/>
      <c r="TET320" s="22"/>
      <c r="TEU320" s="22"/>
      <c r="TEV320" s="22"/>
      <c r="TEW320" s="22"/>
      <c r="TEX320" s="22"/>
      <c r="TEY320" s="22"/>
      <c r="TEZ320" s="22"/>
      <c r="TFA320" s="22"/>
      <c r="TFB320" s="22"/>
      <c r="TFC320" s="22"/>
      <c r="TFD320" s="22"/>
      <c r="TFE320" s="22"/>
      <c r="TFF320" s="22"/>
      <c r="TFG320" s="22"/>
      <c r="TFH320" s="22"/>
      <c r="TFI320" s="22"/>
      <c r="TFJ320" s="22"/>
      <c r="TFK320" s="22"/>
      <c r="TFL320" s="22"/>
      <c r="TFM320" s="22"/>
      <c r="TFN320" s="22"/>
      <c r="TFO320" s="22"/>
      <c r="TFP320" s="22"/>
      <c r="TFQ320" s="22"/>
      <c r="TFR320" s="22"/>
      <c r="TFS320" s="22"/>
      <c r="TFT320" s="22"/>
      <c r="TFU320" s="22"/>
      <c r="TFV320" s="22"/>
      <c r="TFW320" s="22"/>
      <c r="TFX320" s="22"/>
      <c r="TFY320" s="22"/>
      <c r="TFZ320" s="22"/>
      <c r="TGA320" s="22"/>
      <c r="TGB320" s="22"/>
      <c r="TGC320" s="22"/>
      <c r="TGD320" s="22"/>
      <c r="TGE320" s="22"/>
      <c r="TGF320" s="22"/>
      <c r="TGG320" s="22"/>
      <c r="TGH320" s="22"/>
      <c r="TGI320" s="22"/>
      <c r="TGJ320" s="22"/>
      <c r="TGK320" s="22"/>
      <c r="TGL320" s="22"/>
      <c r="TGM320" s="22"/>
      <c r="TGN320" s="22"/>
      <c r="TGO320" s="22"/>
      <c r="TGP320" s="22"/>
      <c r="TGQ320" s="22"/>
      <c r="TGR320" s="22"/>
      <c r="TGS320" s="22"/>
      <c r="TGT320" s="22"/>
      <c r="TGU320" s="22"/>
      <c r="TGV320" s="22"/>
      <c r="TGW320" s="22"/>
      <c r="TGX320" s="22"/>
      <c r="TGY320" s="22"/>
      <c r="TGZ320" s="22"/>
      <c r="THA320" s="22"/>
      <c r="THB320" s="22"/>
      <c r="THC320" s="22"/>
      <c r="THD320" s="22"/>
      <c r="THE320" s="22"/>
      <c r="THF320" s="22"/>
      <c r="THG320" s="22"/>
      <c r="THH320" s="22"/>
      <c r="THI320" s="22"/>
      <c r="THJ320" s="22"/>
      <c r="THK320" s="22"/>
      <c r="THL320" s="22"/>
      <c r="THM320" s="22"/>
      <c r="THN320" s="22"/>
      <c r="THO320" s="22"/>
      <c r="THP320" s="22"/>
      <c r="THQ320" s="22"/>
      <c r="THR320" s="22"/>
      <c r="THS320" s="22"/>
      <c r="THT320" s="22"/>
      <c r="THU320" s="22"/>
      <c r="THV320" s="22"/>
      <c r="THW320" s="22"/>
      <c r="THX320" s="22"/>
      <c r="THY320" s="22"/>
      <c r="THZ320" s="22"/>
      <c r="TIA320" s="22"/>
      <c r="TIB320" s="22"/>
      <c r="TIC320" s="22"/>
      <c r="TID320" s="22"/>
      <c r="TIE320" s="22"/>
      <c r="TIF320" s="22"/>
      <c r="TIG320" s="22"/>
      <c r="TIH320" s="22"/>
      <c r="TII320" s="22"/>
      <c r="TIJ320" s="22"/>
      <c r="TIK320" s="22"/>
      <c r="TIL320" s="22"/>
      <c r="TIM320" s="22"/>
      <c r="TIN320" s="22"/>
      <c r="TIO320" s="22"/>
      <c r="TIP320" s="22"/>
      <c r="TIQ320" s="22"/>
      <c r="TIR320" s="22"/>
      <c r="TIS320" s="22"/>
      <c r="TIT320" s="22"/>
      <c r="TIU320" s="22"/>
      <c r="TIV320" s="22"/>
      <c r="TIW320" s="22"/>
      <c r="TIX320" s="22"/>
      <c r="TIY320" s="22"/>
      <c r="TIZ320" s="22"/>
      <c r="TJA320" s="22"/>
      <c r="TJB320" s="22"/>
      <c r="TJC320" s="22"/>
      <c r="TJD320" s="22"/>
      <c r="TJE320" s="22"/>
      <c r="TJF320" s="22"/>
      <c r="TJG320" s="22"/>
      <c r="TJH320" s="22"/>
      <c r="TJI320" s="22"/>
      <c r="TJJ320" s="22"/>
      <c r="TJK320" s="22"/>
      <c r="TJL320" s="22"/>
      <c r="TJM320" s="22"/>
      <c r="TJN320" s="22"/>
      <c r="TJO320" s="22"/>
      <c r="TJP320" s="22"/>
      <c r="TJQ320" s="22"/>
      <c r="TJR320" s="22"/>
      <c r="TJS320" s="22"/>
      <c r="TJT320" s="22"/>
      <c r="TJU320" s="22"/>
      <c r="TJV320" s="22"/>
      <c r="TJW320" s="22"/>
      <c r="TJX320" s="22"/>
      <c r="TJY320" s="22"/>
      <c r="TJZ320" s="22"/>
      <c r="TKA320" s="22"/>
      <c r="TKB320" s="22"/>
      <c r="TKC320" s="22"/>
      <c r="TKD320" s="22"/>
      <c r="TKE320" s="22"/>
      <c r="TKF320" s="22"/>
      <c r="TKG320" s="22"/>
      <c r="TKH320" s="22"/>
      <c r="TKI320" s="22"/>
      <c r="TKJ320" s="22"/>
      <c r="TKK320" s="22"/>
      <c r="TKL320" s="22"/>
      <c r="TKM320" s="22"/>
      <c r="TKN320" s="22"/>
      <c r="TKO320" s="22"/>
      <c r="TKP320" s="22"/>
      <c r="TKQ320" s="22"/>
      <c r="TKR320" s="22"/>
      <c r="TKS320" s="22"/>
      <c r="TKT320" s="22"/>
      <c r="TKU320" s="22"/>
      <c r="TKV320" s="22"/>
      <c r="TKW320" s="22"/>
      <c r="TKX320" s="22"/>
      <c r="TKY320" s="22"/>
      <c r="TKZ320" s="22"/>
      <c r="TLA320" s="22"/>
      <c r="TLB320" s="22"/>
      <c r="TLC320" s="22"/>
      <c r="TLD320" s="22"/>
      <c r="TLE320" s="22"/>
      <c r="TLF320" s="22"/>
      <c r="TLG320" s="22"/>
      <c r="TLH320" s="22"/>
      <c r="TLI320" s="22"/>
      <c r="TLJ320" s="22"/>
      <c r="TLK320" s="22"/>
      <c r="TLL320" s="22"/>
      <c r="TLM320" s="22"/>
      <c r="TLN320" s="22"/>
      <c r="TLO320" s="22"/>
      <c r="TLP320" s="22"/>
      <c r="TLQ320" s="22"/>
      <c r="TLR320" s="22"/>
      <c r="TLS320" s="22"/>
      <c r="TLT320" s="22"/>
      <c r="TLU320" s="22"/>
      <c r="TLV320" s="22"/>
      <c r="TLW320" s="22"/>
      <c r="TLX320" s="22"/>
      <c r="TLY320" s="22"/>
      <c r="TLZ320" s="22"/>
      <c r="TMA320" s="22"/>
      <c r="TMB320" s="22"/>
      <c r="TMC320" s="22"/>
      <c r="TMD320" s="22"/>
      <c r="TME320" s="22"/>
      <c r="TMF320" s="22"/>
      <c r="TMG320" s="22"/>
      <c r="TMH320" s="22"/>
      <c r="TMI320" s="22"/>
      <c r="TMJ320" s="22"/>
      <c r="TMK320" s="22"/>
      <c r="TML320" s="22"/>
      <c r="TMM320" s="22"/>
      <c r="TMN320" s="22"/>
      <c r="TMO320" s="22"/>
      <c r="TMP320" s="22"/>
      <c r="TMQ320" s="22"/>
      <c r="TMR320" s="22"/>
      <c r="TMS320" s="22"/>
      <c r="TMT320" s="22"/>
      <c r="TMU320" s="22"/>
      <c r="TMV320" s="22"/>
      <c r="TMW320" s="22"/>
      <c r="TMX320" s="22"/>
      <c r="TMY320" s="22"/>
      <c r="TMZ320" s="22"/>
      <c r="TNA320" s="22"/>
      <c r="TNB320" s="22"/>
      <c r="TNC320" s="22"/>
      <c r="TND320" s="22"/>
      <c r="TNE320" s="22"/>
      <c r="TNF320" s="22"/>
      <c r="TNG320" s="22"/>
      <c r="TNH320" s="22"/>
      <c r="TNI320" s="22"/>
      <c r="TNJ320" s="22"/>
      <c r="TNK320" s="22"/>
      <c r="TNL320" s="22"/>
      <c r="TNM320" s="22"/>
      <c r="TNN320" s="22"/>
      <c r="TNO320" s="22"/>
      <c r="TNP320" s="22"/>
      <c r="TNQ320" s="22"/>
      <c r="TNR320" s="22"/>
      <c r="TNS320" s="22"/>
      <c r="TNT320" s="22"/>
      <c r="TNU320" s="22"/>
      <c r="TNV320" s="22"/>
      <c r="TNW320" s="22"/>
      <c r="TNX320" s="22"/>
      <c r="TNY320" s="22"/>
      <c r="TNZ320" s="22"/>
      <c r="TOA320" s="22"/>
      <c r="TOB320" s="22"/>
      <c r="TOC320" s="22"/>
      <c r="TOD320" s="22"/>
      <c r="TOE320" s="22"/>
      <c r="TOF320" s="22"/>
      <c r="TOG320" s="22"/>
      <c r="TOH320" s="22"/>
      <c r="TOI320" s="22"/>
      <c r="TOJ320" s="22"/>
      <c r="TOK320" s="22"/>
      <c r="TOL320" s="22"/>
      <c r="TOM320" s="22"/>
      <c r="TON320" s="22"/>
      <c r="TOO320" s="22"/>
      <c r="TOP320" s="22"/>
      <c r="TOQ320" s="22"/>
      <c r="TOR320" s="22"/>
      <c r="TOS320" s="22"/>
      <c r="TOT320" s="22"/>
      <c r="TOU320" s="22"/>
      <c r="TOV320" s="22"/>
      <c r="TOW320" s="22"/>
      <c r="TOX320" s="22"/>
      <c r="TOY320" s="22"/>
      <c r="TOZ320" s="22"/>
      <c r="TPA320" s="22"/>
      <c r="TPB320" s="22"/>
      <c r="TPC320" s="22"/>
      <c r="TPD320" s="22"/>
      <c r="TPE320" s="22"/>
      <c r="TPF320" s="22"/>
      <c r="TPG320" s="22"/>
      <c r="TPH320" s="22"/>
      <c r="TPI320" s="22"/>
      <c r="TPJ320" s="22"/>
      <c r="TPK320" s="22"/>
      <c r="TPL320" s="22"/>
      <c r="TPM320" s="22"/>
      <c r="TPN320" s="22"/>
      <c r="TPO320" s="22"/>
      <c r="TPP320" s="22"/>
      <c r="TPQ320" s="22"/>
      <c r="TPR320" s="22"/>
      <c r="TPS320" s="22"/>
      <c r="TPT320" s="22"/>
      <c r="TPU320" s="22"/>
      <c r="TPV320" s="22"/>
      <c r="TPW320" s="22"/>
      <c r="TPX320" s="22"/>
      <c r="TPY320" s="22"/>
      <c r="TPZ320" s="22"/>
      <c r="TQA320" s="22"/>
      <c r="TQB320" s="22"/>
      <c r="TQC320" s="22"/>
      <c r="TQD320" s="22"/>
      <c r="TQE320" s="22"/>
      <c r="TQF320" s="22"/>
      <c r="TQG320" s="22"/>
      <c r="TQH320" s="22"/>
      <c r="TQI320" s="22"/>
      <c r="TQJ320" s="22"/>
      <c r="TQK320" s="22"/>
      <c r="TQL320" s="22"/>
      <c r="TQM320" s="22"/>
      <c r="TQN320" s="22"/>
      <c r="TQO320" s="22"/>
      <c r="TQP320" s="22"/>
      <c r="TQQ320" s="22"/>
      <c r="TQR320" s="22"/>
      <c r="TQS320" s="22"/>
      <c r="TQT320" s="22"/>
      <c r="TQU320" s="22"/>
      <c r="TQV320" s="22"/>
      <c r="TQW320" s="22"/>
      <c r="TQX320" s="22"/>
      <c r="TQY320" s="22"/>
      <c r="TQZ320" s="22"/>
      <c r="TRA320" s="22"/>
      <c r="TRB320" s="22"/>
      <c r="TRC320" s="22"/>
      <c r="TRD320" s="22"/>
      <c r="TRE320" s="22"/>
      <c r="TRF320" s="22"/>
      <c r="TRG320" s="22"/>
      <c r="TRH320" s="22"/>
      <c r="TRI320" s="22"/>
      <c r="TRJ320" s="22"/>
      <c r="TRK320" s="22"/>
      <c r="TRL320" s="22"/>
      <c r="TRM320" s="22"/>
      <c r="TRN320" s="22"/>
      <c r="TRO320" s="22"/>
      <c r="TRP320" s="22"/>
      <c r="TRQ320" s="22"/>
      <c r="TRR320" s="22"/>
      <c r="TRS320" s="22"/>
      <c r="TRT320" s="22"/>
      <c r="TRU320" s="22"/>
      <c r="TRV320" s="22"/>
      <c r="TRW320" s="22"/>
      <c r="TRX320" s="22"/>
      <c r="TRY320" s="22"/>
      <c r="TRZ320" s="22"/>
      <c r="TSA320" s="22"/>
      <c r="TSB320" s="22"/>
      <c r="TSC320" s="22"/>
      <c r="TSD320" s="22"/>
      <c r="TSE320" s="22"/>
      <c r="TSF320" s="22"/>
      <c r="TSG320" s="22"/>
      <c r="TSH320" s="22"/>
      <c r="TSI320" s="22"/>
      <c r="TSJ320" s="22"/>
      <c r="TSK320" s="22"/>
      <c r="TSL320" s="22"/>
      <c r="TSM320" s="22"/>
      <c r="TSN320" s="22"/>
      <c r="TSO320" s="22"/>
      <c r="TSP320" s="22"/>
      <c r="TSQ320" s="22"/>
      <c r="TSR320" s="22"/>
      <c r="TSS320" s="22"/>
      <c r="TST320" s="22"/>
      <c r="TSU320" s="22"/>
      <c r="TSV320" s="22"/>
      <c r="TSW320" s="22"/>
      <c r="TSX320" s="22"/>
      <c r="TSY320" s="22"/>
      <c r="TSZ320" s="22"/>
      <c r="TTA320" s="22"/>
      <c r="TTB320" s="22"/>
      <c r="TTC320" s="22"/>
      <c r="TTD320" s="22"/>
      <c r="TTE320" s="22"/>
      <c r="TTF320" s="22"/>
      <c r="TTG320" s="22"/>
      <c r="TTH320" s="22"/>
      <c r="TTI320" s="22"/>
      <c r="TTJ320" s="22"/>
      <c r="TTK320" s="22"/>
      <c r="TTL320" s="22"/>
      <c r="TTM320" s="22"/>
      <c r="TTN320" s="22"/>
      <c r="TTO320" s="22"/>
      <c r="TTP320" s="22"/>
      <c r="TTQ320" s="22"/>
      <c r="TTR320" s="22"/>
      <c r="TTS320" s="22"/>
      <c r="TTT320" s="22"/>
      <c r="TTU320" s="22"/>
      <c r="TTV320" s="22"/>
      <c r="TTW320" s="22"/>
      <c r="TTX320" s="22"/>
      <c r="TTY320" s="22"/>
      <c r="TTZ320" s="22"/>
      <c r="TUA320" s="22"/>
      <c r="TUB320" s="22"/>
      <c r="TUC320" s="22"/>
      <c r="TUD320" s="22"/>
      <c r="TUE320" s="22"/>
      <c r="TUF320" s="22"/>
      <c r="TUG320" s="22"/>
      <c r="TUH320" s="22"/>
      <c r="TUI320" s="22"/>
      <c r="TUJ320" s="22"/>
      <c r="TUK320" s="22"/>
      <c r="TUL320" s="22"/>
      <c r="TUM320" s="22"/>
      <c r="TUN320" s="22"/>
      <c r="TUO320" s="22"/>
      <c r="TUP320" s="22"/>
      <c r="TUQ320" s="22"/>
      <c r="TUR320" s="22"/>
      <c r="TUS320" s="22"/>
      <c r="TUT320" s="22"/>
      <c r="TUU320" s="22"/>
      <c r="TUV320" s="22"/>
      <c r="TUW320" s="22"/>
      <c r="TUX320" s="22"/>
      <c r="TUY320" s="22"/>
      <c r="TUZ320" s="22"/>
      <c r="TVA320" s="22"/>
      <c r="TVB320" s="22"/>
      <c r="TVC320" s="22"/>
      <c r="TVD320" s="22"/>
      <c r="TVE320" s="22"/>
      <c r="TVF320" s="22"/>
      <c r="TVG320" s="22"/>
      <c r="TVH320" s="22"/>
      <c r="TVI320" s="22"/>
      <c r="TVJ320" s="22"/>
      <c r="TVK320" s="22"/>
      <c r="TVL320" s="22"/>
      <c r="TVM320" s="22"/>
      <c r="TVN320" s="22"/>
      <c r="TVO320" s="22"/>
      <c r="TVP320" s="22"/>
      <c r="TVQ320" s="22"/>
      <c r="TVR320" s="22"/>
      <c r="TVS320" s="22"/>
      <c r="TVT320" s="22"/>
      <c r="TVU320" s="22"/>
      <c r="TVV320" s="22"/>
      <c r="TVW320" s="22"/>
      <c r="TVX320" s="22"/>
      <c r="TVY320" s="22"/>
      <c r="TVZ320" s="22"/>
      <c r="TWA320" s="22"/>
      <c r="TWB320" s="22"/>
      <c r="TWC320" s="22"/>
      <c r="TWD320" s="22"/>
      <c r="TWE320" s="22"/>
      <c r="TWF320" s="22"/>
      <c r="TWG320" s="22"/>
      <c r="TWH320" s="22"/>
      <c r="TWI320" s="22"/>
      <c r="TWJ320" s="22"/>
      <c r="TWK320" s="22"/>
      <c r="TWL320" s="22"/>
      <c r="TWM320" s="22"/>
      <c r="TWN320" s="22"/>
      <c r="TWO320" s="22"/>
      <c r="TWP320" s="22"/>
      <c r="TWQ320" s="22"/>
      <c r="TWR320" s="22"/>
      <c r="TWS320" s="22"/>
      <c r="TWT320" s="22"/>
      <c r="TWU320" s="22"/>
      <c r="TWV320" s="22"/>
      <c r="TWW320" s="22"/>
      <c r="TWX320" s="22"/>
      <c r="TWY320" s="22"/>
      <c r="TWZ320" s="22"/>
      <c r="TXA320" s="22"/>
      <c r="TXB320" s="22"/>
      <c r="TXC320" s="22"/>
      <c r="TXD320" s="22"/>
      <c r="TXE320" s="22"/>
      <c r="TXF320" s="22"/>
      <c r="TXG320" s="22"/>
      <c r="TXH320" s="22"/>
      <c r="TXI320" s="22"/>
      <c r="TXJ320" s="22"/>
      <c r="TXK320" s="22"/>
      <c r="TXL320" s="22"/>
      <c r="TXM320" s="22"/>
      <c r="TXN320" s="22"/>
      <c r="TXO320" s="22"/>
      <c r="TXP320" s="22"/>
      <c r="TXQ320" s="22"/>
      <c r="TXR320" s="22"/>
      <c r="TXS320" s="22"/>
      <c r="TXT320" s="22"/>
      <c r="TXU320" s="22"/>
      <c r="TXV320" s="22"/>
      <c r="TXW320" s="22"/>
      <c r="TXX320" s="22"/>
      <c r="TXY320" s="22"/>
      <c r="TXZ320" s="22"/>
      <c r="TYA320" s="22"/>
      <c r="TYB320" s="22"/>
      <c r="TYC320" s="22"/>
      <c r="TYD320" s="22"/>
      <c r="TYE320" s="22"/>
      <c r="TYF320" s="22"/>
      <c r="TYG320" s="22"/>
      <c r="TYH320" s="22"/>
      <c r="TYI320" s="22"/>
      <c r="TYJ320" s="22"/>
      <c r="TYK320" s="22"/>
      <c r="TYL320" s="22"/>
      <c r="TYM320" s="22"/>
      <c r="TYN320" s="22"/>
      <c r="TYO320" s="22"/>
      <c r="TYP320" s="22"/>
      <c r="TYQ320" s="22"/>
      <c r="TYR320" s="22"/>
      <c r="TYS320" s="22"/>
      <c r="TYT320" s="22"/>
      <c r="TYU320" s="22"/>
      <c r="TYV320" s="22"/>
      <c r="TYW320" s="22"/>
      <c r="TYX320" s="22"/>
      <c r="TYY320" s="22"/>
      <c r="TYZ320" s="22"/>
      <c r="TZA320" s="22"/>
      <c r="TZB320" s="22"/>
      <c r="TZC320" s="22"/>
      <c r="TZD320" s="22"/>
      <c r="TZE320" s="22"/>
      <c r="TZF320" s="22"/>
      <c r="TZG320" s="22"/>
      <c r="TZH320" s="22"/>
      <c r="TZI320" s="22"/>
      <c r="TZJ320" s="22"/>
      <c r="TZK320" s="22"/>
      <c r="TZL320" s="22"/>
      <c r="TZM320" s="22"/>
      <c r="TZN320" s="22"/>
      <c r="TZO320" s="22"/>
      <c r="TZP320" s="22"/>
      <c r="TZQ320" s="22"/>
      <c r="TZR320" s="22"/>
      <c r="TZS320" s="22"/>
      <c r="TZT320" s="22"/>
      <c r="TZU320" s="22"/>
      <c r="TZV320" s="22"/>
      <c r="TZW320" s="22"/>
      <c r="TZX320" s="22"/>
      <c r="TZY320" s="22"/>
      <c r="TZZ320" s="22"/>
      <c r="UAA320" s="22"/>
      <c r="UAB320" s="22"/>
      <c r="UAC320" s="22"/>
      <c r="UAD320" s="22"/>
      <c r="UAE320" s="22"/>
      <c r="UAF320" s="22"/>
      <c r="UAG320" s="22"/>
      <c r="UAH320" s="22"/>
      <c r="UAI320" s="22"/>
      <c r="UAJ320" s="22"/>
      <c r="UAK320" s="22"/>
      <c r="UAL320" s="22"/>
      <c r="UAM320" s="22"/>
      <c r="UAN320" s="22"/>
      <c r="UAO320" s="22"/>
      <c r="UAP320" s="22"/>
      <c r="UAQ320" s="22"/>
      <c r="UAR320" s="22"/>
      <c r="UAS320" s="22"/>
      <c r="UAT320" s="22"/>
      <c r="UAU320" s="22"/>
      <c r="UAV320" s="22"/>
      <c r="UAW320" s="22"/>
      <c r="UAX320" s="22"/>
      <c r="UAY320" s="22"/>
      <c r="UAZ320" s="22"/>
      <c r="UBA320" s="22"/>
      <c r="UBB320" s="22"/>
      <c r="UBC320" s="22"/>
      <c r="UBD320" s="22"/>
      <c r="UBE320" s="22"/>
      <c r="UBF320" s="22"/>
      <c r="UBG320" s="22"/>
      <c r="UBH320" s="22"/>
      <c r="UBI320" s="22"/>
      <c r="UBJ320" s="22"/>
      <c r="UBK320" s="22"/>
      <c r="UBL320" s="22"/>
      <c r="UBM320" s="22"/>
      <c r="UBN320" s="22"/>
      <c r="UBO320" s="22"/>
      <c r="UBP320" s="22"/>
      <c r="UBQ320" s="22"/>
      <c r="UBR320" s="22"/>
      <c r="UBS320" s="22"/>
      <c r="UBT320" s="22"/>
      <c r="UBU320" s="22"/>
      <c r="UBV320" s="22"/>
      <c r="UBW320" s="22"/>
      <c r="UBX320" s="22"/>
      <c r="UBY320" s="22"/>
      <c r="UBZ320" s="22"/>
      <c r="UCA320" s="22"/>
      <c r="UCB320" s="22"/>
      <c r="UCC320" s="22"/>
      <c r="UCD320" s="22"/>
      <c r="UCE320" s="22"/>
      <c r="UCF320" s="22"/>
      <c r="UCG320" s="22"/>
      <c r="UCH320" s="22"/>
      <c r="UCI320" s="22"/>
      <c r="UCJ320" s="22"/>
      <c r="UCK320" s="22"/>
      <c r="UCL320" s="22"/>
      <c r="UCM320" s="22"/>
      <c r="UCN320" s="22"/>
      <c r="UCO320" s="22"/>
      <c r="UCP320" s="22"/>
      <c r="UCQ320" s="22"/>
      <c r="UCR320" s="22"/>
      <c r="UCS320" s="22"/>
      <c r="UCT320" s="22"/>
      <c r="UCU320" s="22"/>
      <c r="UCV320" s="22"/>
      <c r="UCW320" s="22"/>
      <c r="UCX320" s="22"/>
      <c r="UCY320" s="22"/>
      <c r="UCZ320" s="22"/>
      <c r="UDA320" s="22"/>
      <c r="UDB320" s="22"/>
      <c r="UDC320" s="22"/>
      <c r="UDD320" s="22"/>
      <c r="UDE320" s="22"/>
      <c r="UDF320" s="22"/>
      <c r="UDG320" s="22"/>
      <c r="UDH320" s="22"/>
      <c r="UDI320" s="22"/>
      <c r="UDJ320" s="22"/>
      <c r="UDK320" s="22"/>
      <c r="UDL320" s="22"/>
      <c r="UDM320" s="22"/>
      <c r="UDN320" s="22"/>
      <c r="UDO320" s="22"/>
      <c r="UDP320" s="22"/>
      <c r="UDQ320" s="22"/>
      <c r="UDR320" s="22"/>
      <c r="UDS320" s="22"/>
      <c r="UDT320" s="22"/>
      <c r="UDU320" s="22"/>
      <c r="UDV320" s="22"/>
      <c r="UDW320" s="22"/>
      <c r="UDX320" s="22"/>
      <c r="UDY320" s="22"/>
      <c r="UDZ320" s="22"/>
      <c r="UEA320" s="22"/>
      <c r="UEB320" s="22"/>
      <c r="UEC320" s="22"/>
      <c r="UED320" s="22"/>
      <c r="UEE320" s="22"/>
      <c r="UEF320" s="22"/>
      <c r="UEG320" s="22"/>
      <c r="UEH320" s="22"/>
      <c r="UEI320" s="22"/>
      <c r="UEJ320" s="22"/>
      <c r="UEK320" s="22"/>
      <c r="UEL320" s="22"/>
      <c r="UEM320" s="22"/>
      <c r="UEN320" s="22"/>
      <c r="UEO320" s="22"/>
      <c r="UEP320" s="22"/>
      <c r="UEQ320" s="22"/>
      <c r="UER320" s="22"/>
      <c r="UES320" s="22"/>
      <c r="UET320" s="22"/>
      <c r="UEU320" s="22"/>
      <c r="UEV320" s="22"/>
      <c r="UEW320" s="22"/>
      <c r="UEX320" s="22"/>
      <c r="UEY320" s="22"/>
      <c r="UEZ320" s="22"/>
      <c r="UFA320" s="22"/>
      <c r="UFB320" s="22"/>
      <c r="UFC320" s="22"/>
      <c r="UFD320" s="22"/>
      <c r="UFE320" s="22"/>
      <c r="UFF320" s="22"/>
      <c r="UFG320" s="22"/>
      <c r="UFH320" s="22"/>
      <c r="UFI320" s="22"/>
      <c r="UFJ320" s="22"/>
      <c r="UFK320" s="22"/>
      <c r="UFL320" s="22"/>
      <c r="UFM320" s="22"/>
      <c r="UFN320" s="22"/>
      <c r="UFO320" s="22"/>
      <c r="UFP320" s="22"/>
      <c r="UFQ320" s="22"/>
      <c r="UFR320" s="22"/>
      <c r="UFS320" s="22"/>
      <c r="UFT320" s="22"/>
      <c r="UFU320" s="22"/>
      <c r="UFV320" s="22"/>
      <c r="UFW320" s="22"/>
      <c r="UFX320" s="22"/>
      <c r="UFY320" s="22"/>
      <c r="UFZ320" s="22"/>
      <c r="UGA320" s="22"/>
      <c r="UGB320" s="22"/>
      <c r="UGC320" s="22"/>
      <c r="UGD320" s="22"/>
      <c r="UGE320" s="22"/>
      <c r="UGF320" s="22"/>
      <c r="UGG320" s="22"/>
      <c r="UGH320" s="22"/>
      <c r="UGI320" s="22"/>
      <c r="UGJ320" s="22"/>
      <c r="UGK320" s="22"/>
      <c r="UGL320" s="22"/>
      <c r="UGM320" s="22"/>
      <c r="UGN320" s="22"/>
      <c r="UGO320" s="22"/>
      <c r="UGP320" s="22"/>
      <c r="UGQ320" s="22"/>
      <c r="UGR320" s="22"/>
      <c r="UGS320" s="22"/>
      <c r="UGT320" s="22"/>
      <c r="UGU320" s="22"/>
      <c r="UGV320" s="22"/>
      <c r="UGW320" s="22"/>
      <c r="UGX320" s="22"/>
      <c r="UGY320" s="22"/>
      <c r="UGZ320" s="22"/>
      <c r="UHA320" s="22"/>
      <c r="UHB320" s="22"/>
      <c r="UHC320" s="22"/>
      <c r="UHD320" s="22"/>
      <c r="UHE320" s="22"/>
      <c r="UHF320" s="22"/>
      <c r="UHG320" s="22"/>
      <c r="UHH320" s="22"/>
      <c r="UHI320" s="22"/>
      <c r="UHJ320" s="22"/>
      <c r="UHK320" s="22"/>
      <c r="UHL320" s="22"/>
      <c r="UHM320" s="22"/>
      <c r="UHN320" s="22"/>
      <c r="UHO320" s="22"/>
      <c r="UHP320" s="22"/>
      <c r="UHQ320" s="22"/>
      <c r="UHR320" s="22"/>
      <c r="UHS320" s="22"/>
      <c r="UHT320" s="22"/>
      <c r="UHU320" s="22"/>
      <c r="UHV320" s="22"/>
      <c r="UHW320" s="22"/>
      <c r="UHX320" s="22"/>
      <c r="UHY320" s="22"/>
      <c r="UHZ320" s="22"/>
      <c r="UIA320" s="22"/>
      <c r="UIB320" s="22"/>
      <c r="UIC320" s="22"/>
      <c r="UID320" s="22"/>
      <c r="UIE320" s="22"/>
      <c r="UIF320" s="22"/>
      <c r="UIG320" s="22"/>
      <c r="UIH320" s="22"/>
      <c r="UII320" s="22"/>
      <c r="UIJ320" s="22"/>
      <c r="UIK320" s="22"/>
      <c r="UIL320" s="22"/>
      <c r="UIM320" s="22"/>
      <c r="UIN320" s="22"/>
      <c r="UIO320" s="22"/>
      <c r="UIP320" s="22"/>
      <c r="UIQ320" s="22"/>
      <c r="UIR320" s="22"/>
      <c r="UIS320" s="22"/>
      <c r="UIT320" s="22"/>
      <c r="UIU320" s="22"/>
      <c r="UIV320" s="22"/>
      <c r="UIW320" s="22"/>
      <c r="UIX320" s="22"/>
      <c r="UIY320" s="22"/>
      <c r="UIZ320" s="22"/>
      <c r="UJA320" s="22"/>
      <c r="UJB320" s="22"/>
      <c r="UJC320" s="22"/>
      <c r="UJD320" s="22"/>
      <c r="UJE320" s="22"/>
      <c r="UJF320" s="22"/>
      <c r="UJG320" s="22"/>
      <c r="UJH320" s="22"/>
      <c r="UJI320" s="22"/>
      <c r="UJJ320" s="22"/>
      <c r="UJK320" s="22"/>
      <c r="UJL320" s="22"/>
      <c r="UJM320" s="22"/>
      <c r="UJN320" s="22"/>
      <c r="UJO320" s="22"/>
      <c r="UJP320" s="22"/>
      <c r="UJQ320" s="22"/>
      <c r="UJR320" s="22"/>
      <c r="UJS320" s="22"/>
      <c r="UJT320" s="22"/>
      <c r="UJU320" s="22"/>
      <c r="UJV320" s="22"/>
      <c r="UJW320" s="22"/>
      <c r="UJX320" s="22"/>
      <c r="UJY320" s="22"/>
      <c r="UJZ320" s="22"/>
      <c r="UKA320" s="22"/>
      <c r="UKB320" s="22"/>
      <c r="UKC320" s="22"/>
      <c r="UKD320" s="22"/>
      <c r="UKE320" s="22"/>
      <c r="UKF320" s="22"/>
      <c r="UKG320" s="22"/>
      <c r="UKH320" s="22"/>
      <c r="UKI320" s="22"/>
      <c r="UKJ320" s="22"/>
      <c r="UKK320" s="22"/>
      <c r="UKL320" s="22"/>
      <c r="UKM320" s="22"/>
      <c r="UKN320" s="22"/>
      <c r="UKO320" s="22"/>
      <c r="UKP320" s="22"/>
      <c r="UKQ320" s="22"/>
      <c r="UKR320" s="22"/>
      <c r="UKS320" s="22"/>
      <c r="UKT320" s="22"/>
      <c r="UKU320" s="22"/>
      <c r="UKV320" s="22"/>
      <c r="UKW320" s="22"/>
      <c r="UKX320" s="22"/>
      <c r="UKY320" s="22"/>
      <c r="UKZ320" s="22"/>
      <c r="ULA320" s="22"/>
      <c r="ULB320" s="22"/>
      <c r="ULC320" s="22"/>
      <c r="ULD320" s="22"/>
      <c r="ULE320" s="22"/>
      <c r="ULF320" s="22"/>
      <c r="ULG320" s="22"/>
      <c r="ULH320" s="22"/>
      <c r="ULI320" s="22"/>
      <c r="ULJ320" s="22"/>
      <c r="ULK320" s="22"/>
      <c r="ULL320" s="22"/>
      <c r="ULM320" s="22"/>
      <c r="ULN320" s="22"/>
      <c r="ULO320" s="22"/>
      <c r="ULP320" s="22"/>
      <c r="ULQ320" s="22"/>
      <c r="ULR320" s="22"/>
      <c r="ULS320" s="22"/>
      <c r="ULT320" s="22"/>
      <c r="ULU320" s="22"/>
      <c r="ULV320" s="22"/>
      <c r="ULW320" s="22"/>
      <c r="ULX320" s="22"/>
      <c r="ULY320" s="22"/>
      <c r="ULZ320" s="22"/>
      <c r="UMA320" s="22"/>
      <c r="UMB320" s="22"/>
      <c r="UMC320" s="22"/>
      <c r="UMD320" s="22"/>
      <c r="UME320" s="22"/>
      <c r="UMF320" s="22"/>
      <c r="UMG320" s="22"/>
      <c r="UMH320" s="22"/>
      <c r="UMI320" s="22"/>
      <c r="UMJ320" s="22"/>
      <c r="UMK320" s="22"/>
      <c r="UML320" s="22"/>
      <c r="UMM320" s="22"/>
      <c r="UMN320" s="22"/>
      <c r="UMO320" s="22"/>
      <c r="UMP320" s="22"/>
      <c r="UMQ320" s="22"/>
      <c r="UMR320" s="22"/>
      <c r="UMS320" s="22"/>
      <c r="UMT320" s="22"/>
      <c r="UMU320" s="22"/>
      <c r="UMV320" s="22"/>
      <c r="UMW320" s="22"/>
      <c r="UMX320" s="22"/>
      <c r="UMY320" s="22"/>
      <c r="UMZ320" s="22"/>
      <c r="UNA320" s="22"/>
      <c r="UNB320" s="22"/>
      <c r="UNC320" s="22"/>
      <c r="UND320" s="22"/>
      <c r="UNE320" s="22"/>
      <c r="UNF320" s="22"/>
      <c r="UNG320" s="22"/>
      <c r="UNH320" s="22"/>
      <c r="UNI320" s="22"/>
      <c r="UNJ320" s="22"/>
      <c r="UNK320" s="22"/>
      <c r="UNL320" s="22"/>
      <c r="UNM320" s="22"/>
      <c r="UNN320" s="22"/>
      <c r="UNO320" s="22"/>
      <c r="UNP320" s="22"/>
      <c r="UNQ320" s="22"/>
      <c r="UNR320" s="22"/>
      <c r="UNS320" s="22"/>
      <c r="UNT320" s="22"/>
      <c r="UNU320" s="22"/>
      <c r="UNV320" s="22"/>
      <c r="UNW320" s="22"/>
      <c r="UNX320" s="22"/>
      <c r="UNY320" s="22"/>
      <c r="UNZ320" s="22"/>
      <c r="UOA320" s="22"/>
      <c r="UOB320" s="22"/>
      <c r="UOC320" s="22"/>
      <c r="UOD320" s="22"/>
      <c r="UOE320" s="22"/>
      <c r="UOF320" s="22"/>
      <c r="UOG320" s="22"/>
      <c r="UOH320" s="22"/>
      <c r="UOI320" s="22"/>
      <c r="UOJ320" s="22"/>
      <c r="UOK320" s="22"/>
      <c r="UOL320" s="22"/>
      <c r="UOM320" s="22"/>
      <c r="UON320" s="22"/>
      <c r="UOO320" s="22"/>
      <c r="UOP320" s="22"/>
      <c r="UOQ320" s="22"/>
      <c r="UOR320" s="22"/>
      <c r="UOS320" s="22"/>
      <c r="UOT320" s="22"/>
      <c r="UOU320" s="22"/>
      <c r="UOV320" s="22"/>
      <c r="UOW320" s="22"/>
      <c r="UOX320" s="22"/>
      <c r="UOY320" s="22"/>
      <c r="UOZ320" s="22"/>
      <c r="UPA320" s="22"/>
      <c r="UPB320" s="22"/>
      <c r="UPC320" s="22"/>
      <c r="UPD320" s="22"/>
      <c r="UPE320" s="22"/>
      <c r="UPF320" s="22"/>
      <c r="UPG320" s="22"/>
      <c r="UPH320" s="22"/>
      <c r="UPI320" s="22"/>
      <c r="UPJ320" s="22"/>
      <c r="UPK320" s="22"/>
      <c r="UPL320" s="22"/>
      <c r="UPM320" s="22"/>
      <c r="UPN320" s="22"/>
      <c r="UPO320" s="22"/>
      <c r="UPP320" s="22"/>
      <c r="UPQ320" s="22"/>
      <c r="UPR320" s="22"/>
      <c r="UPS320" s="22"/>
      <c r="UPT320" s="22"/>
      <c r="UPU320" s="22"/>
      <c r="UPV320" s="22"/>
      <c r="UPW320" s="22"/>
      <c r="UPX320" s="22"/>
      <c r="UPY320" s="22"/>
      <c r="UPZ320" s="22"/>
      <c r="UQA320" s="22"/>
      <c r="UQB320" s="22"/>
      <c r="UQC320" s="22"/>
      <c r="UQD320" s="22"/>
      <c r="UQE320" s="22"/>
      <c r="UQF320" s="22"/>
      <c r="UQG320" s="22"/>
      <c r="UQH320" s="22"/>
      <c r="UQI320" s="22"/>
      <c r="UQJ320" s="22"/>
      <c r="UQK320" s="22"/>
      <c r="UQL320" s="22"/>
      <c r="UQM320" s="22"/>
      <c r="UQN320" s="22"/>
      <c r="UQO320" s="22"/>
      <c r="UQP320" s="22"/>
      <c r="UQQ320" s="22"/>
      <c r="UQR320" s="22"/>
      <c r="UQS320" s="22"/>
      <c r="UQT320" s="22"/>
      <c r="UQU320" s="22"/>
      <c r="UQV320" s="22"/>
      <c r="UQW320" s="22"/>
      <c r="UQX320" s="22"/>
      <c r="UQY320" s="22"/>
      <c r="UQZ320" s="22"/>
      <c r="URA320" s="22"/>
      <c r="URB320" s="22"/>
      <c r="URC320" s="22"/>
      <c r="URD320" s="22"/>
      <c r="URE320" s="22"/>
      <c r="URF320" s="22"/>
      <c r="URG320" s="22"/>
      <c r="URH320" s="22"/>
      <c r="URI320" s="22"/>
      <c r="URJ320" s="22"/>
      <c r="URK320" s="22"/>
      <c r="URL320" s="22"/>
      <c r="URM320" s="22"/>
      <c r="URN320" s="22"/>
      <c r="URO320" s="22"/>
      <c r="URP320" s="22"/>
      <c r="URQ320" s="22"/>
      <c r="URR320" s="22"/>
      <c r="URS320" s="22"/>
      <c r="URT320" s="22"/>
      <c r="URU320" s="22"/>
      <c r="URV320" s="22"/>
      <c r="URW320" s="22"/>
      <c r="URX320" s="22"/>
      <c r="URY320" s="22"/>
      <c r="URZ320" s="22"/>
      <c r="USA320" s="22"/>
      <c r="USB320" s="22"/>
      <c r="USC320" s="22"/>
      <c r="USD320" s="22"/>
      <c r="USE320" s="22"/>
      <c r="USF320" s="22"/>
      <c r="USG320" s="22"/>
      <c r="USH320" s="22"/>
      <c r="USI320" s="22"/>
      <c r="USJ320" s="22"/>
      <c r="USK320" s="22"/>
      <c r="USL320" s="22"/>
      <c r="USM320" s="22"/>
      <c r="USN320" s="22"/>
      <c r="USO320" s="22"/>
      <c r="USP320" s="22"/>
      <c r="USQ320" s="22"/>
      <c r="USR320" s="22"/>
      <c r="USS320" s="22"/>
      <c r="UST320" s="22"/>
      <c r="USU320" s="22"/>
      <c r="USV320" s="22"/>
      <c r="USW320" s="22"/>
      <c r="USX320" s="22"/>
      <c r="USY320" s="22"/>
      <c r="USZ320" s="22"/>
      <c r="UTA320" s="22"/>
      <c r="UTB320" s="22"/>
      <c r="UTC320" s="22"/>
      <c r="UTD320" s="22"/>
      <c r="UTE320" s="22"/>
      <c r="UTF320" s="22"/>
      <c r="UTG320" s="22"/>
      <c r="UTH320" s="22"/>
      <c r="UTI320" s="22"/>
      <c r="UTJ320" s="22"/>
      <c r="UTK320" s="22"/>
      <c r="UTL320" s="22"/>
      <c r="UTM320" s="22"/>
      <c r="UTN320" s="22"/>
      <c r="UTO320" s="22"/>
      <c r="UTP320" s="22"/>
      <c r="UTQ320" s="22"/>
      <c r="UTR320" s="22"/>
      <c r="UTS320" s="22"/>
      <c r="UTT320" s="22"/>
      <c r="UTU320" s="22"/>
      <c r="UTV320" s="22"/>
      <c r="UTW320" s="22"/>
      <c r="UTX320" s="22"/>
      <c r="UTY320" s="22"/>
      <c r="UTZ320" s="22"/>
      <c r="UUA320" s="22"/>
      <c r="UUB320" s="22"/>
      <c r="UUC320" s="22"/>
      <c r="UUD320" s="22"/>
      <c r="UUE320" s="22"/>
      <c r="UUF320" s="22"/>
      <c r="UUG320" s="22"/>
      <c r="UUH320" s="22"/>
      <c r="UUI320" s="22"/>
      <c r="UUJ320" s="22"/>
      <c r="UUK320" s="22"/>
      <c r="UUL320" s="22"/>
      <c r="UUM320" s="22"/>
      <c r="UUN320" s="22"/>
      <c r="UUO320" s="22"/>
      <c r="UUP320" s="22"/>
      <c r="UUQ320" s="22"/>
      <c r="UUR320" s="22"/>
      <c r="UUS320" s="22"/>
      <c r="UUT320" s="22"/>
      <c r="UUU320" s="22"/>
      <c r="UUV320" s="22"/>
      <c r="UUW320" s="22"/>
      <c r="UUX320" s="22"/>
      <c r="UUY320" s="22"/>
      <c r="UUZ320" s="22"/>
      <c r="UVA320" s="22"/>
      <c r="UVB320" s="22"/>
      <c r="UVC320" s="22"/>
      <c r="UVD320" s="22"/>
      <c r="UVE320" s="22"/>
      <c r="UVF320" s="22"/>
      <c r="UVG320" s="22"/>
      <c r="UVH320" s="22"/>
      <c r="UVI320" s="22"/>
      <c r="UVJ320" s="22"/>
      <c r="UVK320" s="22"/>
      <c r="UVL320" s="22"/>
      <c r="UVM320" s="22"/>
      <c r="UVN320" s="22"/>
      <c r="UVO320" s="22"/>
      <c r="UVP320" s="22"/>
      <c r="UVQ320" s="22"/>
      <c r="UVR320" s="22"/>
      <c r="UVS320" s="22"/>
      <c r="UVT320" s="22"/>
      <c r="UVU320" s="22"/>
      <c r="UVV320" s="22"/>
      <c r="UVW320" s="22"/>
      <c r="UVX320" s="22"/>
      <c r="UVY320" s="22"/>
      <c r="UVZ320" s="22"/>
      <c r="UWA320" s="22"/>
      <c r="UWB320" s="22"/>
      <c r="UWC320" s="22"/>
      <c r="UWD320" s="22"/>
      <c r="UWE320" s="22"/>
      <c r="UWF320" s="22"/>
      <c r="UWG320" s="22"/>
      <c r="UWH320" s="22"/>
      <c r="UWI320" s="22"/>
      <c r="UWJ320" s="22"/>
      <c r="UWK320" s="22"/>
      <c r="UWL320" s="22"/>
      <c r="UWM320" s="22"/>
      <c r="UWN320" s="22"/>
      <c r="UWO320" s="22"/>
      <c r="UWP320" s="22"/>
      <c r="UWQ320" s="22"/>
      <c r="UWR320" s="22"/>
      <c r="UWS320" s="22"/>
      <c r="UWT320" s="22"/>
      <c r="UWU320" s="22"/>
      <c r="UWV320" s="22"/>
      <c r="UWW320" s="22"/>
      <c r="UWX320" s="22"/>
      <c r="UWY320" s="22"/>
      <c r="UWZ320" s="22"/>
      <c r="UXA320" s="22"/>
      <c r="UXB320" s="22"/>
      <c r="UXC320" s="22"/>
      <c r="UXD320" s="22"/>
      <c r="UXE320" s="22"/>
      <c r="UXF320" s="22"/>
      <c r="UXG320" s="22"/>
      <c r="UXH320" s="22"/>
      <c r="UXI320" s="22"/>
      <c r="UXJ320" s="22"/>
      <c r="UXK320" s="22"/>
      <c r="UXL320" s="22"/>
      <c r="UXM320" s="22"/>
      <c r="UXN320" s="22"/>
      <c r="UXO320" s="22"/>
      <c r="UXP320" s="22"/>
      <c r="UXQ320" s="22"/>
      <c r="UXR320" s="22"/>
      <c r="UXS320" s="22"/>
      <c r="UXT320" s="22"/>
      <c r="UXU320" s="22"/>
      <c r="UXV320" s="22"/>
      <c r="UXW320" s="22"/>
      <c r="UXX320" s="22"/>
      <c r="UXY320" s="22"/>
      <c r="UXZ320" s="22"/>
      <c r="UYA320" s="22"/>
      <c r="UYB320" s="22"/>
      <c r="UYC320" s="22"/>
      <c r="UYD320" s="22"/>
      <c r="UYE320" s="22"/>
      <c r="UYF320" s="22"/>
      <c r="UYG320" s="22"/>
      <c r="UYH320" s="22"/>
      <c r="UYI320" s="22"/>
      <c r="UYJ320" s="22"/>
      <c r="UYK320" s="22"/>
      <c r="UYL320" s="22"/>
      <c r="UYM320" s="22"/>
      <c r="UYN320" s="22"/>
      <c r="UYO320" s="22"/>
      <c r="UYP320" s="22"/>
      <c r="UYQ320" s="22"/>
      <c r="UYR320" s="22"/>
      <c r="UYS320" s="22"/>
      <c r="UYT320" s="22"/>
      <c r="UYU320" s="22"/>
      <c r="UYV320" s="22"/>
      <c r="UYW320" s="22"/>
      <c r="UYX320" s="22"/>
      <c r="UYY320" s="22"/>
      <c r="UYZ320" s="22"/>
      <c r="UZA320" s="22"/>
      <c r="UZB320" s="22"/>
      <c r="UZC320" s="22"/>
      <c r="UZD320" s="22"/>
      <c r="UZE320" s="22"/>
      <c r="UZF320" s="22"/>
      <c r="UZG320" s="22"/>
      <c r="UZH320" s="22"/>
      <c r="UZI320" s="22"/>
      <c r="UZJ320" s="22"/>
      <c r="UZK320" s="22"/>
      <c r="UZL320" s="22"/>
      <c r="UZM320" s="22"/>
      <c r="UZN320" s="22"/>
      <c r="UZO320" s="22"/>
      <c r="UZP320" s="22"/>
      <c r="UZQ320" s="22"/>
      <c r="UZR320" s="22"/>
      <c r="UZS320" s="22"/>
      <c r="UZT320" s="22"/>
      <c r="UZU320" s="22"/>
      <c r="UZV320" s="22"/>
      <c r="UZW320" s="22"/>
      <c r="UZX320" s="22"/>
      <c r="UZY320" s="22"/>
      <c r="UZZ320" s="22"/>
      <c r="VAA320" s="22"/>
      <c r="VAB320" s="22"/>
      <c r="VAC320" s="22"/>
      <c r="VAD320" s="22"/>
      <c r="VAE320" s="22"/>
      <c r="VAF320" s="22"/>
      <c r="VAG320" s="22"/>
      <c r="VAH320" s="22"/>
      <c r="VAI320" s="22"/>
      <c r="VAJ320" s="22"/>
      <c r="VAK320" s="22"/>
      <c r="VAL320" s="22"/>
      <c r="VAM320" s="22"/>
      <c r="VAN320" s="22"/>
      <c r="VAO320" s="22"/>
      <c r="VAP320" s="22"/>
      <c r="VAQ320" s="22"/>
      <c r="VAR320" s="22"/>
      <c r="VAS320" s="22"/>
      <c r="VAT320" s="22"/>
      <c r="VAU320" s="22"/>
      <c r="VAV320" s="22"/>
      <c r="VAW320" s="22"/>
      <c r="VAX320" s="22"/>
      <c r="VAY320" s="22"/>
      <c r="VAZ320" s="22"/>
      <c r="VBA320" s="22"/>
      <c r="VBB320" s="22"/>
      <c r="VBC320" s="22"/>
      <c r="VBD320" s="22"/>
      <c r="VBE320" s="22"/>
      <c r="VBF320" s="22"/>
      <c r="VBG320" s="22"/>
      <c r="VBH320" s="22"/>
      <c r="VBI320" s="22"/>
      <c r="VBJ320" s="22"/>
      <c r="VBK320" s="22"/>
      <c r="VBL320" s="22"/>
      <c r="VBM320" s="22"/>
      <c r="VBN320" s="22"/>
      <c r="VBO320" s="22"/>
      <c r="VBP320" s="22"/>
      <c r="VBQ320" s="22"/>
      <c r="VBR320" s="22"/>
      <c r="VBS320" s="22"/>
      <c r="VBT320" s="22"/>
      <c r="VBU320" s="22"/>
      <c r="VBV320" s="22"/>
      <c r="VBW320" s="22"/>
      <c r="VBX320" s="22"/>
      <c r="VBY320" s="22"/>
      <c r="VBZ320" s="22"/>
      <c r="VCA320" s="22"/>
      <c r="VCB320" s="22"/>
      <c r="VCC320" s="22"/>
      <c r="VCD320" s="22"/>
      <c r="VCE320" s="22"/>
      <c r="VCF320" s="22"/>
      <c r="VCG320" s="22"/>
      <c r="VCH320" s="22"/>
      <c r="VCI320" s="22"/>
      <c r="VCJ320" s="22"/>
      <c r="VCK320" s="22"/>
      <c r="VCL320" s="22"/>
      <c r="VCM320" s="22"/>
      <c r="VCN320" s="22"/>
      <c r="VCO320" s="22"/>
      <c r="VCP320" s="22"/>
      <c r="VCQ320" s="22"/>
      <c r="VCR320" s="22"/>
      <c r="VCS320" s="22"/>
      <c r="VCT320" s="22"/>
      <c r="VCU320" s="22"/>
      <c r="VCV320" s="22"/>
      <c r="VCW320" s="22"/>
      <c r="VCX320" s="22"/>
      <c r="VCY320" s="22"/>
      <c r="VCZ320" s="22"/>
      <c r="VDA320" s="22"/>
      <c r="VDB320" s="22"/>
      <c r="VDC320" s="22"/>
      <c r="VDD320" s="22"/>
      <c r="VDE320" s="22"/>
      <c r="VDF320" s="22"/>
      <c r="VDG320" s="22"/>
      <c r="VDH320" s="22"/>
      <c r="VDI320" s="22"/>
      <c r="VDJ320" s="22"/>
      <c r="VDK320" s="22"/>
      <c r="VDL320" s="22"/>
      <c r="VDM320" s="22"/>
      <c r="VDN320" s="22"/>
      <c r="VDO320" s="22"/>
      <c r="VDP320" s="22"/>
      <c r="VDQ320" s="22"/>
      <c r="VDR320" s="22"/>
      <c r="VDS320" s="22"/>
      <c r="VDT320" s="22"/>
      <c r="VDU320" s="22"/>
      <c r="VDV320" s="22"/>
      <c r="VDW320" s="22"/>
      <c r="VDX320" s="22"/>
      <c r="VDY320" s="22"/>
      <c r="VDZ320" s="22"/>
      <c r="VEA320" s="22"/>
      <c r="VEB320" s="22"/>
      <c r="VEC320" s="22"/>
      <c r="VED320" s="22"/>
      <c r="VEE320" s="22"/>
      <c r="VEF320" s="22"/>
      <c r="VEG320" s="22"/>
      <c r="VEH320" s="22"/>
      <c r="VEI320" s="22"/>
      <c r="VEJ320" s="22"/>
      <c r="VEK320" s="22"/>
      <c r="VEL320" s="22"/>
      <c r="VEM320" s="22"/>
      <c r="VEN320" s="22"/>
      <c r="VEO320" s="22"/>
      <c r="VEP320" s="22"/>
      <c r="VEQ320" s="22"/>
      <c r="VER320" s="22"/>
      <c r="VES320" s="22"/>
      <c r="VET320" s="22"/>
      <c r="VEU320" s="22"/>
      <c r="VEV320" s="22"/>
      <c r="VEW320" s="22"/>
      <c r="VEX320" s="22"/>
      <c r="VEY320" s="22"/>
      <c r="VEZ320" s="22"/>
      <c r="VFA320" s="22"/>
      <c r="VFB320" s="22"/>
      <c r="VFC320" s="22"/>
      <c r="VFD320" s="22"/>
      <c r="VFE320" s="22"/>
      <c r="VFF320" s="22"/>
      <c r="VFG320" s="22"/>
      <c r="VFH320" s="22"/>
      <c r="VFI320" s="22"/>
      <c r="VFJ320" s="22"/>
      <c r="VFK320" s="22"/>
      <c r="VFL320" s="22"/>
      <c r="VFM320" s="22"/>
      <c r="VFN320" s="22"/>
      <c r="VFO320" s="22"/>
      <c r="VFP320" s="22"/>
      <c r="VFQ320" s="22"/>
      <c r="VFR320" s="22"/>
      <c r="VFS320" s="22"/>
      <c r="VFT320" s="22"/>
      <c r="VFU320" s="22"/>
      <c r="VFV320" s="22"/>
      <c r="VFW320" s="22"/>
      <c r="VFX320" s="22"/>
      <c r="VFY320" s="22"/>
      <c r="VFZ320" s="22"/>
      <c r="VGA320" s="22"/>
      <c r="VGB320" s="22"/>
      <c r="VGC320" s="22"/>
      <c r="VGD320" s="22"/>
      <c r="VGE320" s="22"/>
      <c r="VGF320" s="22"/>
      <c r="VGG320" s="22"/>
      <c r="VGH320" s="22"/>
      <c r="VGI320" s="22"/>
      <c r="VGJ320" s="22"/>
      <c r="VGK320" s="22"/>
      <c r="VGL320" s="22"/>
      <c r="VGM320" s="22"/>
      <c r="VGN320" s="22"/>
      <c r="VGO320" s="22"/>
      <c r="VGP320" s="22"/>
      <c r="VGQ320" s="22"/>
      <c r="VGR320" s="22"/>
      <c r="VGS320" s="22"/>
      <c r="VGT320" s="22"/>
      <c r="VGU320" s="22"/>
      <c r="VGV320" s="22"/>
      <c r="VGW320" s="22"/>
      <c r="VGX320" s="22"/>
      <c r="VGY320" s="22"/>
      <c r="VGZ320" s="22"/>
      <c r="VHA320" s="22"/>
      <c r="VHB320" s="22"/>
      <c r="VHC320" s="22"/>
      <c r="VHD320" s="22"/>
      <c r="VHE320" s="22"/>
      <c r="VHF320" s="22"/>
      <c r="VHG320" s="22"/>
      <c r="VHH320" s="22"/>
      <c r="VHI320" s="22"/>
      <c r="VHJ320" s="22"/>
      <c r="VHK320" s="22"/>
      <c r="VHL320" s="22"/>
      <c r="VHM320" s="22"/>
      <c r="VHN320" s="22"/>
      <c r="VHO320" s="22"/>
      <c r="VHP320" s="22"/>
      <c r="VHQ320" s="22"/>
      <c r="VHR320" s="22"/>
      <c r="VHS320" s="22"/>
      <c r="VHT320" s="22"/>
      <c r="VHU320" s="22"/>
      <c r="VHV320" s="22"/>
      <c r="VHW320" s="22"/>
      <c r="VHX320" s="22"/>
      <c r="VHY320" s="22"/>
      <c r="VHZ320" s="22"/>
      <c r="VIA320" s="22"/>
      <c r="VIB320" s="22"/>
      <c r="VIC320" s="22"/>
      <c r="VID320" s="22"/>
      <c r="VIE320" s="22"/>
      <c r="VIF320" s="22"/>
      <c r="VIG320" s="22"/>
      <c r="VIH320" s="22"/>
      <c r="VII320" s="22"/>
      <c r="VIJ320" s="22"/>
      <c r="VIK320" s="22"/>
      <c r="VIL320" s="22"/>
      <c r="VIM320" s="22"/>
      <c r="VIN320" s="22"/>
      <c r="VIO320" s="22"/>
      <c r="VIP320" s="22"/>
      <c r="VIQ320" s="22"/>
      <c r="VIR320" s="22"/>
      <c r="VIS320" s="22"/>
      <c r="VIT320" s="22"/>
      <c r="VIU320" s="22"/>
      <c r="VIV320" s="22"/>
      <c r="VIW320" s="22"/>
      <c r="VIX320" s="22"/>
      <c r="VIY320" s="22"/>
      <c r="VIZ320" s="22"/>
      <c r="VJA320" s="22"/>
      <c r="VJB320" s="22"/>
      <c r="VJC320" s="22"/>
      <c r="VJD320" s="22"/>
      <c r="VJE320" s="22"/>
      <c r="VJF320" s="22"/>
      <c r="VJG320" s="22"/>
      <c r="VJH320" s="22"/>
      <c r="VJI320" s="22"/>
      <c r="VJJ320" s="22"/>
      <c r="VJK320" s="22"/>
      <c r="VJL320" s="22"/>
      <c r="VJM320" s="22"/>
      <c r="VJN320" s="22"/>
      <c r="VJO320" s="22"/>
      <c r="VJP320" s="22"/>
      <c r="VJQ320" s="22"/>
      <c r="VJR320" s="22"/>
      <c r="VJS320" s="22"/>
      <c r="VJT320" s="22"/>
      <c r="VJU320" s="22"/>
      <c r="VJV320" s="22"/>
      <c r="VJW320" s="22"/>
      <c r="VJX320" s="22"/>
      <c r="VJY320" s="22"/>
      <c r="VJZ320" s="22"/>
      <c r="VKA320" s="22"/>
      <c r="VKB320" s="22"/>
      <c r="VKC320" s="22"/>
      <c r="VKD320" s="22"/>
      <c r="VKE320" s="22"/>
      <c r="VKF320" s="22"/>
      <c r="VKG320" s="22"/>
      <c r="VKH320" s="22"/>
      <c r="VKI320" s="22"/>
      <c r="VKJ320" s="22"/>
      <c r="VKK320" s="22"/>
      <c r="VKL320" s="22"/>
      <c r="VKM320" s="22"/>
      <c r="VKN320" s="22"/>
      <c r="VKO320" s="22"/>
      <c r="VKP320" s="22"/>
      <c r="VKQ320" s="22"/>
      <c r="VKR320" s="22"/>
      <c r="VKS320" s="22"/>
      <c r="VKT320" s="22"/>
      <c r="VKU320" s="22"/>
      <c r="VKV320" s="22"/>
      <c r="VKW320" s="22"/>
      <c r="VKX320" s="22"/>
      <c r="VKY320" s="22"/>
      <c r="VKZ320" s="22"/>
      <c r="VLA320" s="22"/>
      <c r="VLB320" s="22"/>
      <c r="VLC320" s="22"/>
      <c r="VLD320" s="22"/>
      <c r="VLE320" s="22"/>
      <c r="VLF320" s="22"/>
      <c r="VLG320" s="22"/>
      <c r="VLH320" s="22"/>
      <c r="VLI320" s="22"/>
      <c r="VLJ320" s="22"/>
      <c r="VLK320" s="22"/>
      <c r="VLL320" s="22"/>
      <c r="VLM320" s="22"/>
      <c r="VLN320" s="22"/>
      <c r="VLO320" s="22"/>
      <c r="VLP320" s="22"/>
      <c r="VLQ320" s="22"/>
      <c r="VLR320" s="22"/>
      <c r="VLS320" s="22"/>
      <c r="VLT320" s="22"/>
      <c r="VLU320" s="22"/>
      <c r="VLV320" s="22"/>
      <c r="VLW320" s="22"/>
      <c r="VLX320" s="22"/>
      <c r="VLY320" s="22"/>
      <c r="VLZ320" s="22"/>
      <c r="VMA320" s="22"/>
      <c r="VMB320" s="22"/>
      <c r="VMC320" s="22"/>
      <c r="VMD320" s="22"/>
      <c r="VME320" s="22"/>
      <c r="VMF320" s="22"/>
      <c r="VMG320" s="22"/>
      <c r="VMH320" s="22"/>
      <c r="VMI320" s="22"/>
      <c r="VMJ320" s="22"/>
      <c r="VMK320" s="22"/>
      <c r="VML320" s="22"/>
      <c r="VMM320" s="22"/>
      <c r="VMN320" s="22"/>
      <c r="VMO320" s="22"/>
      <c r="VMP320" s="22"/>
      <c r="VMQ320" s="22"/>
      <c r="VMR320" s="22"/>
      <c r="VMS320" s="22"/>
      <c r="VMT320" s="22"/>
      <c r="VMU320" s="22"/>
      <c r="VMV320" s="22"/>
      <c r="VMW320" s="22"/>
      <c r="VMX320" s="22"/>
      <c r="VMY320" s="22"/>
      <c r="VMZ320" s="22"/>
      <c r="VNA320" s="22"/>
      <c r="VNB320" s="22"/>
      <c r="VNC320" s="22"/>
      <c r="VND320" s="22"/>
      <c r="VNE320" s="22"/>
      <c r="VNF320" s="22"/>
      <c r="VNG320" s="22"/>
      <c r="VNH320" s="22"/>
      <c r="VNI320" s="22"/>
      <c r="VNJ320" s="22"/>
      <c r="VNK320" s="22"/>
      <c r="VNL320" s="22"/>
      <c r="VNM320" s="22"/>
      <c r="VNN320" s="22"/>
      <c r="VNO320" s="22"/>
      <c r="VNP320" s="22"/>
      <c r="VNQ320" s="22"/>
      <c r="VNR320" s="22"/>
      <c r="VNS320" s="22"/>
      <c r="VNT320" s="22"/>
      <c r="VNU320" s="22"/>
      <c r="VNV320" s="22"/>
      <c r="VNW320" s="22"/>
      <c r="VNX320" s="22"/>
      <c r="VNY320" s="22"/>
      <c r="VNZ320" s="22"/>
      <c r="VOA320" s="22"/>
      <c r="VOB320" s="22"/>
      <c r="VOC320" s="22"/>
      <c r="VOD320" s="22"/>
      <c r="VOE320" s="22"/>
      <c r="VOF320" s="22"/>
      <c r="VOG320" s="22"/>
      <c r="VOH320" s="22"/>
      <c r="VOI320" s="22"/>
      <c r="VOJ320" s="22"/>
      <c r="VOK320" s="22"/>
      <c r="VOL320" s="22"/>
      <c r="VOM320" s="22"/>
      <c r="VON320" s="22"/>
      <c r="VOO320" s="22"/>
      <c r="VOP320" s="22"/>
      <c r="VOQ320" s="22"/>
      <c r="VOR320" s="22"/>
      <c r="VOS320" s="22"/>
      <c r="VOT320" s="22"/>
      <c r="VOU320" s="22"/>
      <c r="VOV320" s="22"/>
      <c r="VOW320" s="22"/>
      <c r="VOX320" s="22"/>
      <c r="VOY320" s="22"/>
      <c r="VOZ320" s="22"/>
      <c r="VPA320" s="22"/>
      <c r="VPB320" s="22"/>
      <c r="VPC320" s="22"/>
      <c r="VPD320" s="22"/>
      <c r="VPE320" s="22"/>
      <c r="VPF320" s="22"/>
      <c r="VPG320" s="22"/>
      <c r="VPH320" s="22"/>
      <c r="VPI320" s="22"/>
      <c r="VPJ320" s="22"/>
      <c r="VPK320" s="22"/>
      <c r="VPL320" s="22"/>
      <c r="VPM320" s="22"/>
      <c r="VPN320" s="22"/>
      <c r="VPO320" s="22"/>
      <c r="VPP320" s="22"/>
      <c r="VPQ320" s="22"/>
      <c r="VPR320" s="22"/>
      <c r="VPS320" s="22"/>
      <c r="VPT320" s="22"/>
      <c r="VPU320" s="22"/>
      <c r="VPV320" s="22"/>
      <c r="VPW320" s="22"/>
      <c r="VPX320" s="22"/>
      <c r="VPY320" s="22"/>
      <c r="VPZ320" s="22"/>
      <c r="VQA320" s="22"/>
      <c r="VQB320" s="22"/>
      <c r="VQC320" s="22"/>
      <c r="VQD320" s="22"/>
      <c r="VQE320" s="22"/>
      <c r="VQF320" s="22"/>
      <c r="VQG320" s="22"/>
      <c r="VQH320" s="22"/>
      <c r="VQI320" s="22"/>
      <c r="VQJ320" s="22"/>
      <c r="VQK320" s="22"/>
      <c r="VQL320" s="22"/>
      <c r="VQM320" s="22"/>
      <c r="VQN320" s="22"/>
      <c r="VQO320" s="22"/>
      <c r="VQP320" s="22"/>
      <c r="VQQ320" s="22"/>
      <c r="VQR320" s="22"/>
      <c r="VQS320" s="22"/>
      <c r="VQT320" s="22"/>
      <c r="VQU320" s="22"/>
      <c r="VQV320" s="22"/>
      <c r="VQW320" s="22"/>
      <c r="VQX320" s="22"/>
      <c r="VQY320" s="22"/>
      <c r="VQZ320" s="22"/>
      <c r="VRA320" s="22"/>
      <c r="VRB320" s="22"/>
      <c r="VRC320" s="22"/>
      <c r="VRD320" s="22"/>
      <c r="VRE320" s="22"/>
      <c r="VRF320" s="22"/>
      <c r="VRG320" s="22"/>
      <c r="VRH320" s="22"/>
      <c r="VRI320" s="22"/>
      <c r="VRJ320" s="22"/>
      <c r="VRK320" s="22"/>
      <c r="VRL320" s="22"/>
      <c r="VRM320" s="22"/>
      <c r="VRN320" s="22"/>
      <c r="VRO320" s="22"/>
      <c r="VRP320" s="22"/>
      <c r="VRQ320" s="22"/>
      <c r="VRR320" s="22"/>
      <c r="VRS320" s="22"/>
      <c r="VRT320" s="22"/>
      <c r="VRU320" s="22"/>
      <c r="VRV320" s="22"/>
      <c r="VRW320" s="22"/>
      <c r="VRX320" s="22"/>
      <c r="VRY320" s="22"/>
      <c r="VRZ320" s="22"/>
      <c r="VSA320" s="22"/>
      <c r="VSB320" s="22"/>
      <c r="VSC320" s="22"/>
      <c r="VSD320" s="22"/>
      <c r="VSE320" s="22"/>
      <c r="VSF320" s="22"/>
      <c r="VSG320" s="22"/>
      <c r="VSH320" s="22"/>
      <c r="VSI320" s="22"/>
      <c r="VSJ320" s="22"/>
      <c r="VSK320" s="22"/>
      <c r="VSL320" s="22"/>
      <c r="VSM320" s="22"/>
      <c r="VSN320" s="22"/>
      <c r="VSO320" s="22"/>
      <c r="VSP320" s="22"/>
      <c r="VSQ320" s="22"/>
      <c r="VSR320" s="22"/>
      <c r="VSS320" s="22"/>
      <c r="VST320" s="22"/>
      <c r="VSU320" s="22"/>
      <c r="VSV320" s="22"/>
      <c r="VSW320" s="22"/>
      <c r="VSX320" s="22"/>
      <c r="VSY320" s="22"/>
      <c r="VSZ320" s="22"/>
      <c r="VTA320" s="22"/>
      <c r="VTB320" s="22"/>
      <c r="VTC320" s="22"/>
      <c r="VTD320" s="22"/>
      <c r="VTE320" s="22"/>
      <c r="VTF320" s="22"/>
      <c r="VTG320" s="22"/>
      <c r="VTH320" s="22"/>
      <c r="VTI320" s="22"/>
      <c r="VTJ320" s="22"/>
      <c r="VTK320" s="22"/>
      <c r="VTL320" s="22"/>
      <c r="VTM320" s="22"/>
      <c r="VTN320" s="22"/>
      <c r="VTO320" s="22"/>
      <c r="VTP320" s="22"/>
      <c r="VTQ320" s="22"/>
      <c r="VTR320" s="22"/>
      <c r="VTS320" s="22"/>
      <c r="VTT320" s="22"/>
      <c r="VTU320" s="22"/>
      <c r="VTV320" s="22"/>
      <c r="VTW320" s="22"/>
      <c r="VTX320" s="22"/>
      <c r="VTY320" s="22"/>
      <c r="VTZ320" s="22"/>
      <c r="VUA320" s="22"/>
      <c r="VUB320" s="22"/>
      <c r="VUC320" s="22"/>
      <c r="VUD320" s="22"/>
      <c r="VUE320" s="22"/>
      <c r="VUF320" s="22"/>
      <c r="VUG320" s="22"/>
      <c r="VUH320" s="22"/>
      <c r="VUI320" s="22"/>
      <c r="VUJ320" s="22"/>
      <c r="VUK320" s="22"/>
      <c r="VUL320" s="22"/>
      <c r="VUM320" s="22"/>
      <c r="VUN320" s="22"/>
      <c r="VUO320" s="22"/>
      <c r="VUP320" s="22"/>
      <c r="VUQ320" s="22"/>
      <c r="VUR320" s="22"/>
      <c r="VUS320" s="22"/>
      <c r="VUT320" s="22"/>
      <c r="VUU320" s="22"/>
      <c r="VUV320" s="22"/>
      <c r="VUW320" s="22"/>
      <c r="VUX320" s="22"/>
      <c r="VUY320" s="22"/>
      <c r="VUZ320" s="22"/>
      <c r="VVA320" s="22"/>
      <c r="VVB320" s="22"/>
      <c r="VVC320" s="22"/>
      <c r="VVD320" s="22"/>
      <c r="VVE320" s="22"/>
      <c r="VVF320" s="22"/>
      <c r="VVG320" s="22"/>
      <c r="VVH320" s="22"/>
      <c r="VVI320" s="22"/>
      <c r="VVJ320" s="22"/>
      <c r="VVK320" s="22"/>
      <c r="VVL320" s="22"/>
      <c r="VVM320" s="22"/>
      <c r="VVN320" s="22"/>
      <c r="VVO320" s="22"/>
      <c r="VVP320" s="22"/>
      <c r="VVQ320" s="22"/>
      <c r="VVR320" s="22"/>
      <c r="VVS320" s="22"/>
      <c r="VVT320" s="22"/>
      <c r="VVU320" s="22"/>
      <c r="VVV320" s="22"/>
      <c r="VVW320" s="22"/>
      <c r="VVX320" s="22"/>
      <c r="VVY320" s="22"/>
      <c r="VVZ320" s="22"/>
      <c r="VWA320" s="22"/>
      <c r="VWB320" s="22"/>
      <c r="VWC320" s="22"/>
      <c r="VWD320" s="22"/>
      <c r="VWE320" s="22"/>
      <c r="VWF320" s="22"/>
      <c r="VWG320" s="22"/>
      <c r="VWH320" s="22"/>
      <c r="VWI320" s="22"/>
      <c r="VWJ320" s="22"/>
      <c r="VWK320" s="22"/>
      <c r="VWL320" s="22"/>
      <c r="VWM320" s="22"/>
      <c r="VWN320" s="22"/>
      <c r="VWO320" s="22"/>
      <c r="VWP320" s="22"/>
      <c r="VWQ320" s="22"/>
      <c r="VWR320" s="22"/>
      <c r="VWS320" s="22"/>
      <c r="VWT320" s="22"/>
      <c r="VWU320" s="22"/>
      <c r="VWV320" s="22"/>
      <c r="VWW320" s="22"/>
      <c r="VWX320" s="22"/>
      <c r="VWY320" s="22"/>
      <c r="VWZ320" s="22"/>
      <c r="VXA320" s="22"/>
      <c r="VXB320" s="22"/>
      <c r="VXC320" s="22"/>
      <c r="VXD320" s="22"/>
      <c r="VXE320" s="22"/>
      <c r="VXF320" s="22"/>
      <c r="VXG320" s="22"/>
      <c r="VXH320" s="22"/>
      <c r="VXI320" s="22"/>
      <c r="VXJ320" s="22"/>
      <c r="VXK320" s="22"/>
      <c r="VXL320" s="22"/>
      <c r="VXM320" s="22"/>
      <c r="VXN320" s="22"/>
      <c r="VXO320" s="22"/>
      <c r="VXP320" s="22"/>
      <c r="VXQ320" s="22"/>
      <c r="VXR320" s="22"/>
      <c r="VXS320" s="22"/>
      <c r="VXT320" s="22"/>
      <c r="VXU320" s="22"/>
      <c r="VXV320" s="22"/>
      <c r="VXW320" s="22"/>
      <c r="VXX320" s="22"/>
      <c r="VXY320" s="22"/>
      <c r="VXZ320" s="22"/>
      <c r="VYA320" s="22"/>
      <c r="VYB320" s="22"/>
      <c r="VYC320" s="22"/>
      <c r="VYD320" s="22"/>
      <c r="VYE320" s="22"/>
      <c r="VYF320" s="22"/>
      <c r="VYG320" s="22"/>
      <c r="VYH320" s="22"/>
      <c r="VYI320" s="22"/>
      <c r="VYJ320" s="22"/>
      <c r="VYK320" s="22"/>
      <c r="VYL320" s="22"/>
      <c r="VYM320" s="22"/>
      <c r="VYN320" s="22"/>
      <c r="VYO320" s="22"/>
      <c r="VYP320" s="22"/>
      <c r="VYQ320" s="22"/>
      <c r="VYR320" s="22"/>
      <c r="VYS320" s="22"/>
      <c r="VYT320" s="22"/>
      <c r="VYU320" s="22"/>
      <c r="VYV320" s="22"/>
      <c r="VYW320" s="22"/>
      <c r="VYX320" s="22"/>
      <c r="VYY320" s="22"/>
      <c r="VYZ320" s="22"/>
      <c r="VZA320" s="22"/>
      <c r="VZB320" s="22"/>
      <c r="VZC320" s="22"/>
      <c r="VZD320" s="22"/>
      <c r="VZE320" s="22"/>
      <c r="VZF320" s="22"/>
      <c r="VZG320" s="22"/>
      <c r="VZH320" s="22"/>
      <c r="VZI320" s="22"/>
      <c r="VZJ320" s="22"/>
      <c r="VZK320" s="22"/>
      <c r="VZL320" s="22"/>
      <c r="VZM320" s="22"/>
      <c r="VZN320" s="22"/>
      <c r="VZO320" s="22"/>
      <c r="VZP320" s="22"/>
      <c r="VZQ320" s="22"/>
      <c r="VZR320" s="22"/>
      <c r="VZS320" s="22"/>
      <c r="VZT320" s="22"/>
      <c r="VZU320" s="22"/>
      <c r="VZV320" s="22"/>
      <c r="VZW320" s="22"/>
      <c r="VZX320" s="22"/>
      <c r="VZY320" s="22"/>
      <c r="VZZ320" s="22"/>
      <c r="WAA320" s="22"/>
      <c r="WAB320" s="22"/>
      <c r="WAC320" s="22"/>
      <c r="WAD320" s="22"/>
      <c r="WAE320" s="22"/>
      <c r="WAF320" s="22"/>
      <c r="WAG320" s="22"/>
      <c r="WAH320" s="22"/>
      <c r="WAI320" s="22"/>
      <c r="WAJ320" s="22"/>
      <c r="WAK320" s="22"/>
      <c r="WAL320" s="22"/>
      <c r="WAM320" s="22"/>
      <c r="WAN320" s="22"/>
      <c r="WAO320" s="22"/>
      <c r="WAP320" s="22"/>
      <c r="WAQ320" s="22"/>
      <c r="WAR320" s="22"/>
      <c r="WAS320" s="22"/>
      <c r="WAT320" s="22"/>
      <c r="WAU320" s="22"/>
      <c r="WAV320" s="22"/>
      <c r="WAW320" s="22"/>
      <c r="WAX320" s="22"/>
      <c r="WAY320" s="22"/>
      <c r="WAZ320" s="22"/>
      <c r="WBA320" s="22"/>
      <c r="WBB320" s="22"/>
      <c r="WBC320" s="22"/>
      <c r="WBD320" s="22"/>
      <c r="WBE320" s="22"/>
      <c r="WBF320" s="22"/>
      <c r="WBG320" s="22"/>
      <c r="WBH320" s="22"/>
      <c r="WBI320" s="22"/>
      <c r="WBJ320" s="22"/>
      <c r="WBK320" s="22"/>
      <c r="WBL320" s="22"/>
      <c r="WBM320" s="22"/>
      <c r="WBN320" s="22"/>
      <c r="WBO320" s="22"/>
      <c r="WBP320" s="22"/>
      <c r="WBQ320" s="22"/>
      <c r="WBR320" s="22"/>
      <c r="WBS320" s="22"/>
      <c r="WBT320" s="22"/>
      <c r="WBU320" s="22"/>
      <c r="WBV320" s="22"/>
      <c r="WBW320" s="22"/>
      <c r="WBX320" s="22"/>
      <c r="WBY320" s="22"/>
      <c r="WBZ320" s="22"/>
      <c r="WCA320" s="22"/>
      <c r="WCB320" s="22"/>
      <c r="WCC320" s="22"/>
      <c r="WCD320" s="22"/>
      <c r="WCE320" s="22"/>
      <c r="WCF320" s="22"/>
      <c r="WCG320" s="22"/>
      <c r="WCH320" s="22"/>
      <c r="WCI320" s="22"/>
      <c r="WCJ320" s="22"/>
      <c r="WCK320" s="22"/>
      <c r="WCL320" s="22"/>
      <c r="WCM320" s="22"/>
      <c r="WCN320" s="22"/>
      <c r="WCO320" s="22"/>
      <c r="WCP320" s="22"/>
      <c r="WCQ320" s="22"/>
      <c r="WCR320" s="22"/>
      <c r="WCS320" s="22"/>
      <c r="WCT320" s="22"/>
      <c r="WCU320" s="22"/>
      <c r="WCV320" s="22"/>
      <c r="WCW320" s="22"/>
      <c r="WCX320" s="22"/>
      <c r="WCY320" s="22"/>
      <c r="WCZ320" s="22"/>
      <c r="WDA320" s="22"/>
      <c r="WDB320" s="22"/>
      <c r="WDC320" s="22"/>
      <c r="WDD320" s="22"/>
      <c r="WDE320" s="22"/>
      <c r="WDF320" s="22"/>
      <c r="WDG320" s="22"/>
      <c r="WDH320" s="22"/>
      <c r="WDI320" s="22"/>
      <c r="WDJ320" s="22"/>
      <c r="WDK320" s="22"/>
      <c r="WDL320" s="22"/>
      <c r="WDM320" s="22"/>
      <c r="WDN320" s="22"/>
      <c r="WDO320" s="22"/>
      <c r="WDP320" s="22"/>
      <c r="WDQ320" s="22"/>
      <c r="WDR320" s="22"/>
      <c r="WDS320" s="22"/>
      <c r="WDT320" s="22"/>
      <c r="WDU320" s="22"/>
      <c r="WDV320" s="22"/>
      <c r="WDW320" s="22"/>
      <c r="WDX320" s="22"/>
      <c r="WDY320" s="22"/>
      <c r="WDZ320" s="22"/>
      <c r="WEA320" s="22"/>
      <c r="WEB320" s="22"/>
      <c r="WEC320" s="22"/>
      <c r="WED320" s="22"/>
      <c r="WEE320" s="22"/>
      <c r="WEF320" s="22"/>
      <c r="WEG320" s="22"/>
      <c r="WEH320" s="22"/>
      <c r="WEI320" s="22"/>
      <c r="WEJ320" s="22"/>
      <c r="WEK320" s="22"/>
      <c r="WEL320" s="22"/>
      <c r="WEM320" s="22"/>
      <c r="WEN320" s="22"/>
      <c r="WEO320" s="22"/>
      <c r="WEP320" s="22"/>
      <c r="WEQ320" s="22"/>
      <c r="WER320" s="22"/>
      <c r="WES320" s="22"/>
      <c r="WET320" s="22"/>
      <c r="WEU320" s="22"/>
      <c r="WEV320" s="22"/>
      <c r="WEW320" s="22"/>
      <c r="WEX320" s="22"/>
      <c r="WEY320" s="22"/>
      <c r="WEZ320" s="22"/>
      <c r="WFA320" s="22"/>
      <c r="WFB320" s="22"/>
      <c r="WFC320" s="22"/>
      <c r="WFD320" s="22"/>
      <c r="WFE320" s="22"/>
      <c r="WFF320" s="22"/>
      <c r="WFG320" s="22"/>
      <c r="WFH320" s="22"/>
      <c r="WFI320" s="22"/>
      <c r="WFJ320" s="22"/>
      <c r="WFK320" s="22"/>
      <c r="WFL320" s="22"/>
      <c r="WFM320" s="22"/>
      <c r="WFN320" s="22"/>
      <c r="WFO320" s="22"/>
      <c r="WFP320" s="22"/>
      <c r="WFQ320" s="22"/>
      <c r="WFR320" s="22"/>
      <c r="WFS320" s="22"/>
      <c r="WFT320" s="22"/>
      <c r="WFU320" s="22"/>
      <c r="WFV320" s="22"/>
      <c r="WFW320" s="22"/>
      <c r="WFX320" s="22"/>
      <c r="WFY320" s="22"/>
      <c r="WFZ320" s="22"/>
      <c r="WGA320" s="22"/>
      <c r="WGB320" s="22"/>
      <c r="WGC320" s="22"/>
      <c r="WGD320" s="22"/>
      <c r="WGE320" s="22"/>
      <c r="WGF320" s="22"/>
      <c r="WGG320" s="22"/>
      <c r="WGH320" s="22"/>
      <c r="WGI320" s="22"/>
      <c r="WGJ320" s="22"/>
      <c r="WGK320" s="22"/>
      <c r="WGL320" s="22"/>
      <c r="WGM320" s="22"/>
      <c r="WGN320" s="22"/>
      <c r="WGO320" s="22"/>
      <c r="WGP320" s="22"/>
      <c r="WGQ320" s="22"/>
      <c r="WGR320" s="22"/>
      <c r="WGS320" s="22"/>
      <c r="WGT320" s="22"/>
      <c r="WGU320" s="22"/>
      <c r="WGV320" s="22"/>
      <c r="WGW320" s="22"/>
      <c r="WGX320" s="22"/>
      <c r="WGY320" s="22"/>
      <c r="WGZ320" s="22"/>
      <c r="WHA320" s="22"/>
      <c r="WHB320" s="22"/>
      <c r="WHC320" s="22"/>
      <c r="WHD320" s="22"/>
      <c r="WHE320" s="22"/>
      <c r="WHF320" s="22"/>
      <c r="WHG320" s="22"/>
      <c r="WHH320" s="22"/>
      <c r="WHI320" s="22"/>
      <c r="WHJ320" s="22"/>
      <c r="WHK320" s="22"/>
      <c r="WHL320" s="22"/>
      <c r="WHM320" s="22"/>
      <c r="WHN320" s="22"/>
      <c r="WHO320" s="22"/>
      <c r="WHP320" s="22"/>
      <c r="WHQ320" s="22"/>
      <c r="WHR320" s="22"/>
      <c r="WHS320" s="22"/>
      <c r="WHT320" s="22"/>
      <c r="WHU320" s="22"/>
      <c r="WHV320" s="22"/>
      <c r="WHW320" s="22"/>
      <c r="WHX320" s="22"/>
      <c r="WHY320" s="22"/>
      <c r="WHZ320" s="22"/>
      <c r="WIA320" s="22"/>
      <c r="WIB320" s="22"/>
      <c r="WIC320" s="22"/>
      <c r="WID320" s="22"/>
      <c r="WIE320" s="22"/>
      <c r="WIF320" s="22"/>
      <c r="WIG320" s="22"/>
      <c r="WIH320" s="22"/>
      <c r="WII320" s="22"/>
      <c r="WIJ320" s="22"/>
      <c r="WIK320" s="22"/>
      <c r="WIL320" s="22"/>
      <c r="WIM320" s="22"/>
      <c r="WIN320" s="22"/>
      <c r="WIO320" s="22"/>
      <c r="WIP320" s="22"/>
      <c r="WIQ320" s="22"/>
      <c r="WIR320" s="22"/>
      <c r="WIS320" s="22"/>
      <c r="WIT320" s="22"/>
      <c r="WIU320" s="22"/>
      <c r="WIV320" s="22"/>
      <c r="WIW320" s="22"/>
      <c r="WIX320" s="22"/>
      <c r="WIY320" s="22"/>
      <c r="WIZ320" s="22"/>
      <c r="WJA320" s="22"/>
      <c r="WJB320" s="22"/>
      <c r="WJC320" s="22"/>
      <c r="WJD320" s="22"/>
      <c r="WJE320" s="22"/>
      <c r="WJF320" s="22"/>
      <c r="WJG320" s="22"/>
      <c r="WJH320" s="22"/>
      <c r="WJI320" s="22"/>
      <c r="WJJ320" s="22"/>
      <c r="WJK320" s="22"/>
      <c r="WJL320" s="22"/>
      <c r="WJM320" s="22"/>
      <c r="WJN320" s="22"/>
      <c r="WJO320" s="22"/>
      <c r="WJP320" s="22"/>
      <c r="WJQ320" s="22"/>
      <c r="WJR320" s="22"/>
      <c r="WJS320" s="22"/>
      <c r="WJT320" s="22"/>
      <c r="WJU320" s="22"/>
      <c r="WJV320" s="22"/>
      <c r="WJW320" s="22"/>
      <c r="WJX320" s="22"/>
      <c r="WJY320" s="22"/>
      <c r="WJZ320" s="22"/>
      <c r="WKA320" s="22"/>
      <c r="WKB320" s="22"/>
      <c r="WKC320" s="22"/>
      <c r="WKD320" s="22"/>
      <c r="WKE320" s="22"/>
      <c r="WKF320" s="22"/>
      <c r="WKG320" s="22"/>
      <c r="WKH320" s="22"/>
      <c r="WKI320" s="22"/>
      <c r="WKJ320" s="22"/>
      <c r="WKK320" s="22"/>
      <c r="WKL320" s="22"/>
      <c r="WKM320" s="22"/>
      <c r="WKN320" s="22"/>
      <c r="WKO320" s="22"/>
      <c r="WKP320" s="22"/>
      <c r="WKQ320" s="22"/>
      <c r="WKR320" s="22"/>
      <c r="WKS320" s="22"/>
      <c r="WKT320" s="22"/>
      <c r="WKU320" s="22"/>
      <c r="WKV320" s="22"/>
      <c r="WKW320" s="22"/>
      <c r="WKX320" s="22"/>
      <c r="WKY320" s="22"/>
      <c r="WKZ320" s="22"/>
      <c r="WLA320" s="22"/>
      <c r="WLB320" s="22"/>
      <c r="WLC320" s="22"/>
      <c r="WLD320" s="22"/>
      <c r="WLE320" s="22"/>
      <c r="WLF320" s="22"/>
      <c r="WLG320" s="22"/>
      <c r="WLH320" s="22"/>
      <c r="WLI320" s="22"/>
      <c r="WLJ320" s="22"/>
      <c r="WLK320" s="22"/>
      <c r="WLL320" s="22"/>
      <c r="WLM320" s="22"/>
      <c r="WLN320" s="22"/>
      <c r="WLO320" s="22"/>
      <c r="WLP320" s="22"/>
      <c r="WLQ320" s="22"/>
      <c r="WLR320" s="22"/>
      <c r="WLS320" s="22"/>
      <c r="WLT320" s="22"/>
      <c r="WLU320" s="22"/>
      <c r="WLV320" s="22"/>
      <c r="WLW320" s="22"/>
      <c r="WLX320" s="22"/>
      <c r="WLY320" s="22"/>
      <c r="WLZ320" s="22"/>
      <c r="WMA320" s="22"/>
      <c r="WMB320" s="22"/>
      <c r="WMC320" s="22"/>
      <c r="WMD320" s="22"/>
      <c r="WME320" s="22"/>
      <c r="WMF320" s="22"/>
      <c r="WMG320" s="22"/>
      <c r="WMH320" s="22"/>
      <c r="WMI320" s="22"/>
      <c r="WMJ320" s="22"/>
      <c r="WMK320" s="22"/>
      <c r="WML320" s="22"/>
      <c r="WMM320" s="22"/>
      <c r="WMN320" s="22"/>
      <c r="WMO320" s="22"/>
      <c r="WMP320" s="22"/>
      <c r="WMQ320" s="22"/>
      <c r="WMR320" s="22"/>
      <c r="WMS320" s="22"/>
      <c r="WMT320" s="22"/>
      <c r="WMU320" s="22"/>
      <c r="WMV320" s="22"/>
      <c r="WMW320" s="22"/>
      <c r="WMX320" s="22"/>
      <c r="WMY320" s="22"/>
      <c r="WMZ320" s="22"/>
      <c r="WNA320" s="22"/>
      <c r="WNB320" s="22"/>
      <c r="WNC320" s="22"/>
      <c r="WND320" s="22"/>
      <c r="WNE320" s="22"/>
      <c r="WNF320" s="22"/>
      <c r="WNG320" s="22"/>
      <c r="WNH320" s="22"/>
      <c r="WNI320" s="22"/>
      <c r="WNJ320" s="22"/>
      <c r="WNK320" s="22"/>
      <c r="WNL320" s="22"/>
      <c r="WNM320" s="22"/>
      <c r="WNN320" s="22"/>
      <c r="WNO320" s="22"/>
      <c r="WNP320" s="22"/>
      <c r="WNQ320" s="22"/>
      <c r="WNR320" s="22"/>
      <c r="WNS320" s="22"/>
      <c r="WNT320" s="22"/>
      <c r="WNU320" s="22"/>
      <c r="WNV320" s="22"/>
      <c r="WNW320" s="22"/>
      <c r="WNX320" s="22"/>
      <c r="WNY320" s="22"/>
      <c r="WNZ320" s="22"/>
      <c r="WOA320" s="22"/>
      <c r="WOB320" s="22"/>
      <c r="WOC320" s="22"/>
      <c r="WOD320" s="22"/>
      <c r="WOE320" s="22"/>
      <c r="WOF320" s="22"/>
      <c r="WOG320" s="22"/>
      <c r="WOH320" s="22"/>
      <c r="WOI320" s="22"/>
      <c r="WOJ320" s="22"/>
      <c r="WOK320" s="22"/>
      <c r="WOL320" s="22"/>
      <c r="WOM320" s="22"/>
      <c r="WON320" s="22"/>
      <c r="WOO320" s="22"/>
      <c r="WOP320" s="22"/>
      <c r="WOQ320" s="22"/>
      <c r="WOR320" s="22"/>
      <c r="WOS320" s="22"/>
      <c r="WOT320" s="22"/>
      <c r="WOU320" s="22"/>
      <c r="WOV320" s="22"/>
      <c r="WOW320" s="22"/>
      <c r="WOX320" s="22"/>
      <c r="WOY320" s="22"/>
      <c r="WOZ320" s="22"/>
      <c r="WPA320" s="22"/>
      <c r="WPB320" s="22"/>
      <c r="WPC320" s="22"/>
      <c r="WPD320" s="22"/>
      <c r="WPE320" s="22"/>
      <c r="WPF320" s="22"/>
      <c r="WPG320" s="22"/>
      <c r="WPH320" s="22"/>
      <c r="WPI320" s="22"/>
      <c r="WPJ320" s="22"/>
      <c r="WPK320" s="22"/>
      <c r="WPL320" s="22"/>
      <c r="WPM320" s="22"/>
      <c r="WPN320" s="22"/>
      <c r="WPO320" s="22"/>
      <c r="WPP320" s="22"/>
      <c r="WPQ320" s="22"/>
      <c r="WPR320" s="22"/>
      <c r="WPS320" s="22"/>
      <c r="WPT320" s="22"/>
      <c r="WPU320" s="22"/>
      <c r="WPV320" s="22"/>
      <c r="WPW320" s="22"/>
      <c r="WPX320" s="22"/>
      <c r="WPY320" s="22"/>
      <c r="WPZ320" s="22"/>
      <c r="WQA320" s="22"/>
      <c r="WQB320" s="22"/>
      <c r="WQC320" s="22"/>
      <c r="WQD320" s="22"/>
      <c r="WQE320" s="22"/>
      <c r="WQF320" s="22"/>
      <c r="WQG320" s="22"/>
      <c r="WQH320" s="22"/>
      <c r="WQI320" s="22"/>
      <c r="WQJ320" s="22"/>
      <c r="WQK320" s="22"/>
      <c r="WQL320" s="22"/>
      <c r="WQM320" s="22"/>
      <c r="WQN320" s="22"/>
      <c r="WQO320" s="22"/>
      <c r="WQP320" s="22"/>
      <c r="WQQ320" s="22"/>
      <c r="WQR320" s="22"/>
      <c r="WQS320" s="22"/>
      <c r="WQT320" s="22"/>
      <c r="WQU320" s="22"/>
      <c r="WQV320" s="22"/>
      <c r="WQW320" s="22"/>
      <c r="WQX320" s="22"/>
      <c r="WQY320" s="22"/>
      <c r="WQZ320" s="22"/>
      <c r="WRA320" s="22"/>
      <c r="WRB320" s="22"/>
      <c r="WRC320" s="22"/>
      <c r="WRD320" s="22"/>
      <c r="WRE320" s="22"/>
      <c r="WRF320" s="22"/>
      <c r="WRG320" s="22"/>
      <c r="WRH320" s="22"/>
      <c r="WRI320" s="22"/>
      <c r="WRJ320" s="22"/>
      <c r="WRK320" s="22"/>
      <c r="WRL320" s="22"/>
      <c r="WRM320" s="22"/>
      <c r="WRN320" s="22"/>
      <c r="WRO320" s="22"/>
      <c r="WRP320" s="22"/>
      <c r="WRQ320" s="22"/>
      <c r="WRR320" s="22"/>
      <c r="WRS320" s="22"/>
      <c r="WRT320" s="22"/>
      <c r="WRU320" s="22"/>
      <c r="WRV320" s="22"/>
      <c r="WRW320" s="22"/>
      <c r="WRX320" s="22"/>
      <c r="WRY320" s="22"/>
      <c r="WRZ320" s="22"/>
      <c r="WSA320" s="22"/>
      <c r="WSB320" s="22"/>
      <c r="WSC320" s="22"/>
      <c r="WSD320" s="22"/>
      <c r="WSE320" s="22"/>
      <c r="WSF320" s="22"/>
      <c r="WSG320" s="22"/>
      <c r="WSH320" s="22"/>
      <c r="WSI320" s="22"/>
      <c r="WSJ320" s="22"/>
      <c r="WSK320" s="22"/>
      <c r="WSL320" s="22"/>
      <c r="WSM320" s="22"/>
      <c r="WSN320" s="22"/>
      <c r="WSO320" s="22"/>
      <c r="WSP320" s="22"/>
      <c r="WSQ320" s="22"/>
      <c r="WSR320" s="22"/>
      <c r="WSS320" s="22"/>
      <c r="WST320" s="22"/>
      <c r="WSU320" s="22"/>
      <c r="WSV320" s="22"/>
      <c r="WSW320" s="22"/>
      <c r="WSX320" s="22"/>
      <c r="WSY320" s="22"/>
      <c r="WSZ320" s="22"/>
      <c r="WTA320" s="22"/>
      <c r="WTB320" s="22"/>
      <c r="WTC320" s="22"/>
      <c r="WTD320" s="22"/>
      <c r="WTE320" s="22"/>
      <c r="WTF320" s="22"/>
      <c r="WTG320" s="22"/>
      <c r="WTH320" s="22"/>
      <c r="WTI320" s="22"/>
      <c r="WTJ320" s="22"/>
      <c r="WTK320" s="22"/>
      <c r="WTL320" s="22"/>
      <c r="WTM320" s="22"/>
      <c r="WTN320" s="22"/>
      <c r="WTO320" s="22"/>
      <c r="WTP320" s="22"/>
      <c r="WTQ320" s="22"/>
      <c r="WTR320" s="22"/>
      <c r="WTS320" s="22"/>
      <c r="WTT320" s="22"/>
      <c r="WTU320" s="22"/>
      <c r="WTV320" s="22"/>
      <c r="WTW320" s="22"/>
      <c r="WTX320" s="22"/>
      <c r="WTY320" s="22"/>
      <c r="WTZ320" s="22"/>
      <c r="WUA320" s="22"/>
      <c r="WUB320" s="22"/>
      <c r="WUC320" s="22"/>
      <c r="WUD320" s="22"/>
      <c r="WUE320" s="22"/>
      <c r="WUF320" s="22"/>
      <c r="WUG320" s="22"/>
      <c r="WUH320" s="22"/>
      <c r="WUI320" s="22"/>
      <c r="WUJ320" s="22"/>
      <c r="WUK320" s="22"/>
      <c r="WUL320" s="22"/>
      <c r="WUM320" s="22"/>
      <c r="WUN320" s="22"/>
      <c r="WUO320" s="22"/>
      <c r="WUP320" s="22"/>
      <c r="WUQ320" s="22"/>
      <c r="WUR320" s="22"/>
      <c r="WUS320" s="22"/>
      <c r="WUT320" s="22"/>
      <c r="WUU320" s="22"/>
      <c r="WUV320" s="22"/>
      <c r="WUW320" s="22"/>
      <c r="WUX320" s="22"/>
      <c r="WUY320" s="22"/>
      <c r="WUZ320" s="22"/>
      <c r="WVA320" s="22"/>
      <c r="WVB320" s="22"/>
      <c r="WVC320" s="22"/>
      <c r="WVD320" s="22"/>
      <c r="WVE320" s="22"/>
      <c r="WVF320" s="22"/>
      <c r="WVG320" s="22"/>
      <c r="WVH320" s="22"/>
      <c r="WVI320" s="22"/>
      <c r="WVJ320" s="22"/>
      <c r="WVK320" s="22"/>
      <c r="WVL320" s="22"/>
      <c r="WVM320" s="22"/>
      <c r="WVN320" s="22"/>
      <c r="WVO320" s="22"/>
      <c r="WVP320" s="22"/>
      <c r="WVQ320" s="22"/>
      <c r="WVR320" s="22"/>
      <c r="WVS320" s="22"/>
      <c r="WVT320" s="22"/>
      <c r="WVU320" s="22"/>
      <c r="WVV320" s="22"/>
      <c r="WVW320" s="22"/>
      <c r="WVX320" s="22"/>
      <c r="WVY320" s="22"/>
      <c r="WVZ320" s="22"/>
      <c r="WWA320" s="22"/>
      <c r="WWB320" s="22"/>
      <c r="WWC320" s="22"/>
      <c r="WWD320" s="22"/>
      <c r="WWE320" s="22"/>
      <c r="WWF320" s="22"/>
      <c r="WWG320" s="22"/>
      <c r="WWH320" s="22"/>
      <c r="WWI320" s="22"/>
      <c r="WWJ320" s="22"/>
      <c r="WWK320" s="22"/>
      <c r="WWL320" s="22"/>
      <c r="WWM320" s="22"/>
      <c r="WWN320" s="22"/>
      <c r="WWO320" s="22"/>
      <c r="WWP320" s="22"/>
      <c r="WWQ320" s="22"/>
      <c r="WWR320" s="22"/>
      <c r="WWS320" s="22"/>
      <c r="WWT320" s="22"/>
      <c r="WWU320" s="22"/>
      <c r="WWV320" s="22"/>
      <c r="WWW320" s="22"/>
      <c r="WWX320" s="22"/>
      <c r="WWY320" s="22"/>
      <c r="WWZ320" s="22"/>
      <c r="WXA320" s="22"/>
      <c r="WXB320" s="22"/>
      <c r="WXC320" s="22"/>
      <c r="WXD320" s="22"/>
      <c r="WXE320" s="22"/>
      <c r="WXF320" s="22"/>
      <c r="WXG320" s="22"/>
      <c r="WXH320" s="22"/>
      <c r="WXI320" s="22"/>
      <c r="WXJ320" s="22"/>
      <c r="WXK320" s="22"/>
      <c r="WXL320" s="22"/>
      <c r="WXM320" s="22"/>
      <c r="WXN320" s="22"/>
      <c r="WXO320" s="22"/>
      <c r="WXP320" s="22"/>
      <c r="WXQ320" s="22"/>
      <c r="WXR320" s="22"/>
      <c r="WXS320" s="22"/>
      <c r="WXT320" s="22"/>
      <c r="WXU320" s="22"/>
      <c r="WXV320" s="22"/>
      <c r="WXW320" s="22"/>
      <c r="WXX320" s="22"/>
      <c r="WXY320" s="22"/>
      <c r="WXZ320" s="22"/>
      <c r="WYA320" s="22"/>
      <c r="WYB320" s="22"/>
      <c r="WYC320" s="22"/>
      <c r="WYD320" s="22"/>
      <c r="WYE320" s="22"/>
      <c r="WYF320" s="22"/>
      <c r="WYG320" s="22"/>
      <c r="WYH320" s="22"/>
      <c r="WYI320" s="22"/>
      <c r="WYJ320" s="22"/>
      <c r="WYK320" s="22"/>
      <c r="WYL320" s="22"/>
      <c r="WYM320" s="22"/>
      <c r="WYN320" s="22"/>
      <c r="WYO320" s="22"/>
      <c r="WYP320" s="22"/>
      <c r="WYQ320" s="22"/>
      <c r="WYR320" s="22"/>
      <c r="WYS320" s="22"/>
      <c r="WYT320" s="22"/>
      <c r="WYU320" s="22"/>
      <c r="WYV320" s="22"/>
      <c r="WYW320" s="22"/>
      <c r="WYX320" s="22"/>
      <c r="WYY320" s="22"/>
      <c r="WYZ320" s="22"/>
      <c r="WZA320" s="22"/>
      <c r="WZB320" s="22"/>
      <c r="WZC320" s="22"/>
      <c r="WZD320" s="22"/>
      <c r="WZE320" s="22"/>
      <c r="WZF320" s="22"/>
      <c r="WZG320" s="22"/>
      <c r="WZH320" s="22"/>
      <c r="WZI320" s="22"/>
      <c r="WZJ320" s="22"/>
      <c r="WZK320" s="22"/>
      <c r="WZL320" s="22"/>
      <c r="WZM320" s="22"/>
      <c r="WZN320" s="22"/>
      <c r="WZO320" s="22"/>
      <c r="WZP320" s="22"/>
      <c r="WZQ320" s="22"/>
      <c r="WZR320" s="22"/>
      <c r="WZS320" s="22"/>
      <c r="WZT320" s="22"/>
      <c r="WZU320" s="22"/>
      <c r="WZV320" s="22"/>
      <c r="WZW320" s="22"/>
      <c r="WZX320" s="22"/>
      <c r="WZY320" s="22"/>
      <c r="WZZ320" s="22"/>
      <c r="XAA320" s="22"/>
      <c r="XAB320" s="22"/>
      <c r="XAC320" s="22"/>
      <c r="XAD320" s="22"/>
      <c r="XAE320" s="22"/>
      <c r="XAF320" s="22"/>
      <c r="XAG320" s="22"/>
      <c r="XAH320" s="22"/>
      <c r="XAI320" s="22"/>
      <c r="XAJ320" s="22"/>
      <c r="XAK320" s="22"/>
      <c r="XAL320" s="22"/>
      <c r="XAM320" s="22"/>
      <c r="XAN320" s="22"/>
      <c r="XAO320" s="22"/>
      <c r="XAP320" s="22"/>
      <c r="XAQ320" s="22"/>
      <c r="XAR320" s="22"/>
      <c r="XAS320" s="22"/>
      <c r="XAT320" s="22"/>
      <c r="XAU320" s="22"/>
      <c r="XAV320" s="22"/>
      <c r="XAW320" s="22"/>
      <c r="XAX320" s="22"/>
      <c r="XAY320" s="22"/>
      <c r="XAZ320" s="22"/>
      <c r="XBA320" s="22"/>
      <c r="XBB320" s="22"/>
      <c r="XBC320" s="22"/>
      <c r="XBD320" s="22"/>
      <c r="XBE320" s="22"/>
      <c r="XBF320" s="22"/>
      <c r="XBG320" s="22"/>
      <c r="XBH320" s="22"/>
      <c r="XBI320" s="22"/>
      <c r="XBJ320" s="22"/>
      <c r="XBK320" s="22"/>
      <c r="XBL320" s="22"/>
      <c r="XBM320" s="22"/>
      <c r="XBN320" s="22"/>
      <c r="XBO320" s="22"/>
      <c r="XBP320" s="22"/>
      <c r="XBQ320" s="22"/>
      <c r="XBR320" s="22"/>
      <c r="XBS320" s="22"/>
      <c r="XBT320" s="22"/>
      <c r="XBU320" s="22"/>
      <c r="XBV320" s="22"/>
      <c r="XBW320" s="22"/>
      <c r="XBX320" s="22"/>
      <c r="XBY320" s="22"/>
      <c r="XBZ320" s="22"/>
      <c r="XCA320" s="22"/>
      <c r="XCB320" s="22"/>
      <c r="XCC320" s="22"/>
      <c r="XCD320" s="22"/>
      <c r="XCE320" s="22"/>
      <c r="XCF320" s="22"/>
      <c r="XCG320" s="22"/>
      <c r="XCH320" s="22"/>
      <c r="XCI320" s="22"/>
      <c r="XCJ320" s="22"/>
      <c r="XCK320" s="22"/>
      <c r="XCL320" s="22"/>
      <c r="XCM320" s="22"/>
      <c r="XCN320" s="22"/>
      <c r="XCO320" s="22"/>
    </row>
    <row r="321" spans="1:16317" ht="100.5" customHeight="1">
      <c r="A321" s="503"/>
      <c r="B321" s="99" t="s">
        <v>2265</v>
      </c>
      <c r="C321" s="100" t="s">
        <v>2292</v>
      </c>
      <c r="D321" s="101" t="s">
        <v>2293</v>
      </c>
      <c r="E321" s="181" t="s">
        <v>924</v>
      </c>
      <c r="F321" s="181" t="s">
        <v>2294</v>
      </c>
      <c r="G321" s="182" t="s">
        <v>2295</v>
      </c>
      <c r="H321" s="183" t="s">
        <v>5</v>
      </c>
      <c r="I321" s="178"/>
      <c r="J321" s="178"/>
      <c r="K321" s="255" t="s">
        <v>904</v>
      </c>
      <c r="L321" s="90" t="s">
        <v>356</v>
      </c>
      <c r="M321" s="107" t="s">
        <v>905</v>
      </c>
      <c r="N321" s="106"/>
      <c r="O321" s="105"/>
      <c r="P321" s="201" t="s">
        <v>907</v>
      </c>
      <c r="Q321" s="90" t="s">
        <v>356</v>
      </c>
      <c r="R321" s="107" t="s">
        <v>905</v>
      </c>
      <c r="S321" s="106"/>
      <c r="T321" s="105"/>
      <c r="U321" s="201" t="s">
        <v>908</v>
      </c>
      <c r="V321" s="90" t="s">
        <v>356</v>
      </c>
      <c r="W321" s="248" t="s">
        <v>1702</v>
      </c>
      <c r="X321" s="329"/>
      <c r="Y321" s="383"/>
      <c r="Z321" s="273" t="s">
        <v>339</v>
      </c>
      <c r="AA321" s="90" t="s">
        <v>356</v>
      </c>
      <c r="AB321" s="248" t="s">
        <v>422</v>
      </c>
      <c r="AC321" s="329"/>
      <c r="AD321" s="383"/>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c r="CA321" s="22"/>
      <c r="CB321" s="22"/>
      <c r="CC321" s="22"/>
      <c r="CD321" s="22"/>
      <c r="CE321" s="22"/>
      <c r="CF321" s="22"/>
      <c r="CG321" s="22"/>
      <c r="CH321" s="22"/>
      <c r="CI321" s="22"/>
      <c r="CJ321" s="22"/>
      <c r="CK321" s="22"/>
      <c r="CL321" s="22"/>
      <c r="CM321" s="22"/>
      <c r="CN321" s="22"/>
      <c r="CO321" s="22"/>
      <c r="CP321" s="22"/>
      <c r="CQ321" s="22"/>
      <c r="CR321" s="22"/>
      <c r="CS321" s="22"/>
      <c r="CT321" s="22"/>
      <c r="CU321" s="22"/>
      <c r="CV321" s="22"/>
      <c r="CW321" s="22"/>
      <c r="CX321" s="22"/>
      <c r="CY321" s="22"/>
      <c r="CZ321" s="22"/>
      <c r="DA321" s="22"/>
      <c r="DB321" s="22"/>
      <c r="DC321" s="22"/>
      <c r="DD321" s="22"/>
      <c r="DE321" s="22"/>
      <c r="DF321" s="22"/>
      <c r="DG321" s="22"/>
      <c r="DH321" s="22"/>
      <c r="DI321" s="22"/>
      <c r="DJ321" s="22"/>
      <c r="DK321" s="22"/>
      <c r="DL321" s="22"/>
      <c r="DM321" s="22"/>
      <c r="DN321" s="22"/>
      <c r="DO321" s="22"/>
      <c r="DP321" s="22"/>
      <c r="DQ321" s="22"/>
      <c r="DR321" s="22"/>
      <c r="DS321" s="22"/>
      <c r="DT321" s="22"/>
      <c r="DU321" s="22"/>
      <c r="DV321" s="22"/>
      <c r="DW321" s="22"/>
      <c r="DX321" s="22"/>
      <c r="DY321" s="22"/>
      <c r="DZ321" s="22"/>
      <c r="EA321" s="22"/>
      <c r="EB321" s="22"/>
      <c r="EC321" s="22"/>
      <c r="ED321" s="22"/>
      <c r="EE321" s="22"/>
      <c r="EF321" s="22"/>
      <c r="EG321" s="22"/>
      <c r="EH321" s="22"/>
      <c r="EI321" s="22"/>
      <c r="EJ321" s="22"/>
      <c r="EK321" s="22"/>
      <c r="EL321" s="22"/>
      <c r="EM321" s="22"/>
      <c r="EN321" s="22"/>
      <c r="EO321" s="22"/>
      <c r="EP321" s="22"/>
      <c r="EQ321" s="22"/>
      <c r="ER321" s="22"/>
      <c r="ES321" s="22"/>
      <c r="ET321" s="22"/>
      <c r="EU321" s="22"/>
      <c r="EV321" s="22"/>
      <c r="EW321" s="22"/>
      <c r="EX321" s="22"/>
      <c r="EY321" s="22"/>
      <c r="EZ321" s="22"/>
      <c r="FA321" s="22"/>
      <c r="FB321" s="22"/>
      <c r="FC321" s="22"/>
      <c r="FD321" s="22"/>
      <c r="FE321" s="22"/>
      <c r="FF321" s="22"/>
      <c r="FG321" s="22"/>
      <c r="FH321" s="22"/>
      <c r="FI321" s="22"/>
      <c r="FJ321" s="22"/>
      <c r="FK321" s="22"/>
      <c r="FL321" s="22"/>
      <c r="FM321" s="22"/>
      <c r="FN321" s="22"/>
      <c r="FO321" s="22"/>
      <c r="FP321" s="22"/>
      <c r="FQ321" s="22"/>
      <c r="FR321" s="22"/>
      <c r="FS321" s="22"/>
      <c r="FT321" s="22"/>
      <c r="FU321" s="22"/>
      <c r="FV321" s="22"/>
      <c r="FW321" s="22"/>
      <c r="FX321" s="22"/>
      <c r="FY321" s="22"/>
      <c r="FZ321" s="22"/>
      <c r="GA321" s="22"/>
      <c r="GB321" s="22"/>
      <c r="GC321" s="22"/>
      <c r="GD321" s="22"/>
      <c r="GE321" s="22"/>
      <c r="GF321" s="22"/>
      <c r="GG321" s="22"/>
      <c r="GH321" s="22"/>
      <c r="GI321" s="22"/>
      <c r="GJ321" s="22"/>
      <c r="GK321" s="22"/>
      <c r="GL321" s="22"/>
      <c r="GM321" s="22"/>
      <c r="GN321" s="22"/>
      <c r="GO321" s="22"/>
      <c r="GP321" s="22"/>
      <c r="GQ321" s="22"/>
      <c r="GR321" s="22"/>
      <c r="GS321" s="22"/>
      <c r="GT321" s="22"/>
      <c r="GU321" s="22"/>
      <c r="GV321" s="22"/>
      <c r="GW321" s="22"/>
      <c r="GX321" s="22"/>
      <c r="GY321" s="22"/>
      <c r="GZ321" s="22"/>
      <c r="HA321" s="22"/>
      <c r="HB321" s="22"/>
      <c r="HC321" s="22"/>
      <c r="HD321" s="22"/>
      <c r="HE321" s="22"/>
      <c r="HF321" s="22"/>
      <c r="HG321" s="22"/>
      <c r="HH321" s="22"/>
      <c r="HI321" s="22"/>
      <c r="HJ321" s="22"/>
      <c r="HK321" s="22"/>
      <c r="HL321" s="22"/>
      <c r="HM321" s="22"/>
      <c r="HN321" s="22"/>
      <c r="HO321" s="22"/>
      <c r="HP321" s="22"/>
      <c r="HQ321" s="22"/>
      <c r="HR321" s="22"/>
      <c r="HS321" s="22"/>
      <c r="HT321" s="22"/>
      <c r="HU321" s="22"/>
      <c r="HV321" s="22"/>
      <c r="HW321" s="22"/>
      <c r="HX321" s="22"/>
      <c r="HY321" s="22"/>
      <c r="HZ321" s="22"/>
      <c r="IA321" s="22"/>
      <c r="IB321" s="22"/>
      <c r="IC321" s="22"/>
      <c r="ID321" s="22"/>
      <c r="IE321" s="22"/>
      <c r="IF321" s="22"/>
      <c r="IG321" s="22"/>
      <c r="IH321" s="22"/>
      <c r="II321" s="22"/>
      <c r="IJ321" s="22"/>
      <c r="IK321" s="22"/>
      <c r="IL321" s="22"/>
      <c r="IM321" s="22"/>
      <c r="IN321" s="22"/>
      <c r="IO321" s="22"/>
      <c r="IP321" s="22"/>
      <c r="IQ321" s="22"/>
      <c r="IR321" s="22"/>
      <c r="IS321" s="22"/>
      <c r="IT321" s="22"/>
      <c r="IU321" s="22"/>
      <c r="IV321" s="22"/>
      <c r="IW321" s="22"/>
      <c r="IX321" s="22"/>
      <c r="IY321" s="22"/>
      <c r="IZ321" s="22"/>
      <c r="JA321" s="22"/>
      <c r="JB321" s="22"/>
      <c r="JC321" s="22"/>
      <c r="JD321" s="22"/>
      <c r="JE321" s="22"/>
      <c r="JF321" s="22"/>
      <c r="JG321" s="22"/>
      <c r="JH321" s="22"/>
      <c r="JI321" s="22"/>
      <c r="JJ321" s="22"/>
      <c r="JK321" s="22"/>
      <c r="JL321" s="22"/>
      <c r="JM321" s="22"/>
      <c r="JN321" s="22"/>
      <c r="JO321" s="22"/>
      <c r="JP321" s="22"/>
      <c r="JQ321" s="22"/>
      <c r="JR321" s="22"/>
      <c r="JS321" s="22"/>
      <c r="JT321" s="22"/>
      <c r="JU321" s="22"/>
      <c r="JV321" s="22"/>
      <c r="JW321" s="22"/>
      <c r="JX321" s="22"/>
      <c r="JY321" s="22"/>
      <c r="JZ321" s="22"/>
      <c r="KA321" s="22"/>
      <c r="KB321" s="22"/>
      <c r="KC321" s="22"/>
      <c r="KD321" s="22"/>
      <c r="KE321" s="22"/>
      <c r="KF321" s="22"/>
      <c r="KG321" s="22"/>
      <c r="KH321" s="22"/>
      <c r="KI321" s="22"/>
      <c r="KJ321" s="22"/>
      <c r="KK321" s="22"/>
      <c r="KL321" s="22"/>
      <c r="KM321" s="22"/>
      <c r="KN321" s="22"/>
      <c r="KO321" s="22"/>
      <c r="KP321" s="22"/>
      <c r="KQ321" s="22"/>
      <c r="KR321" s="22"/>
      <c r="KS321" s="22"/>
      <c r="KT321" s="22"/>
      <c r="KU321" s="22"/>
      <c r="KV321" s="22"/>
      <c r="KW321" s="22"/>
      <c r="KX321" s="22"/>
      <c r="KY321" s="22"/>
      <c r="KZ321" s="22"/>
      <c r="LA321" s="22"/>
      <c r="LB321" s="22"/>
      <c r="LC321" s="22"/>
      <c r="LD321" s="22"/>
      <c r="LE321" s="22"/>
      <c r="LF321" s="22"/>
      <c r="LG321" s="22"/>
      <c r="LH321" s="22"/>
      <c r="LI321" s="22"/>
      <c r="LJ321" s="22"/>
      <c r="LK321" s="22"/>
      <c r="LL321" s="22"/>
      <c r="LM321" s="22"/>
      <c r="LN321" s="22"/>
      <c r="LO321" s="22"/>
      <c r="LP321" s="22"/>
      <c r="LQ321" s="22"/>
      <c r="LR321" s="22"/>
      <c r="LS321" s="22"/>
      <c r="LT321" s="22"/>
      <c r="LU321" s="22"/>
      <c r="LV321" s="22"/>
      <c r="LW321" s="22"/>
      <c r="LX321" s="22"/>
      <c r="LY321" s="22"/>
      <c r="LZ321" s="22"/>
      <c r="MA321" s="22"/>
      <c r="MB321" s="22"/>
      <c r="MC321" s="22"/>
      <c r="MD321" s="22"/>
      <c r="ME321" s="22"/>
      <c r="MF321" s="22"/>
      <c r="MG321" s="22"/>
      <c r="MH321" s="22"/>
      <c r="MI321" s="22"/>
      <c r="MJ321" s="22"/>
      <c r="MK321" s="22"/>
      <c r="ML321" s="22"/>
      <c r="MM321" s="22"/>
      <c r="MN321" s="22"/>
      <c r="MO321" s="22"/>
      <c r="MP321" s="22"/>
      <c r="MQ321" s="22"/>
      <c r="MR321" s="22"/>
      <c r="MS321" s="22"/>
      <c r="MT321" s="22"/>
      <c r="MU321" s="22"/>
      <c r="MV321" s="22"/>
      <c r="MW321" s="22"/>
      <c r="MX321" s="22"/>
      <c r="MY321" s="22"/>
      <c r="MZ321" s="22"/>
      <c r="NA321" s="22"/>
      <c r="NB321" s="22"/>
      <c r="NC321" s="22"/>
      <c r="ND321" s="22"/>
      <c r="NE321" s="22"/>
      <c r="NF321" s="22"/>
      <c r="NG321" s="22"/>
      <c r="NH321" s="22"/>
      <c r="NI321" s="22"/>
      <c r="NJ321" s="22"/>
      <c r="NK321" s="22"/>
      <c r="NL321" s="22"/>
      <c r="NM321" s="22"/>
      <c r="NN321" s="22"/>
      <c r="NO321" s="22"/>
      <c r="NP321" s="22"/>
      <c r="NQ321" s="22"/>
      <c r="NR321" s="22"/>
      <c r="NS321" s="22"/>
      <c r="NT321" s="22"/>
      <c r="NU321" s="22"/>
      <c r="NV321" s="22"/>
      <c r="NW321" s="22"/>
      <c r="NX321" s="22"/>
      <c r="NY321" s="22"/>
      <c r="NZ321" s="22"/>
      <c r="OA321" s="22"/>
      <c r="OB321" s="22"/>
      <c r="OC321" s="22"/>
      <c r="OD321" s="22"/>
      <c r="OE321" s="22"/>
      <c r="OF321" s="22"/>
      <c r="OG321" s="22"/>
      <c r="OH321" s="22"/>
      <c r="OI321" s="22"/>
      <c r="OJ321" s="22"/>
      <c r="OK321" s="22"/>
      <c r="OL321" s="22"/>
      <c r="OM321" s="22"/>
      <c r="ON321" s="22"/>
      <c r="OO321" s="22"/>
      <c r="OP321" s="22"/>
      <c r="OQ321" s="22"/>
      <c r="OR321" s="22"/>
      <c r="OS321" s="22"/>
      <c r="OT321" s="22"/>
      <c r="OU321" s="22"/>
      <c r="OV321" s="22"/>
      <c r="OW321" s="22"/>
      <c r="OX321" s="22"/>
      <c r="OY321" s="22"/>
      <c r="OZ321" s="22"/>
      <c r="PA321" s="22"/>
      <c r="PB321" s="22"/>
      <c r="PC321" s="22"/>
      <c r="PD321" s="22"/>
      <c r="PE321" s="22"/>
      <c r="PF321" s="22"/>
      <c r="PG321" s="22"/>
      <c r="PH321" s="22"/>
      <c r="PI321" s="22"/>
      <c r="PJ321" s="22"/>
      <c r="PK321" s="22"/>
      <c r="PL321" s="22"/>
      <c r="PM321" s="22"/>
      <c r="PN321" s="22"/>
      <c r="PO321" s="22"/>
      <c r="PP321" s="22"/>
      <c r="PQ321" s="22"/>
      <c r="PR321" s="22"/>
      <c r="PS321" s="22"/>
      <c r="PT321" s="22"/>
      <c r="PU321" s="22"/>
      <c r="PV321" s="22"/>
      <c r="PW321" s="22"/>
      <c r="PX321" s="22"/>
      <c r="PY321" s="22"/>
      <c r="PZ321" s="22"/>
      <c r="QA321" s="22"/>
      <c r="QB321" s="22"/>
      <c r="QC321" s="22"/>
      <c r="QD321" s="22"/>
      <c r="QE321" s="22"/>
      <c r="QF321" s="22"/>
      <c r="QG321" s="22"/>
      <c r="QH321" s="22"/>
      <c r="QI321" s="22"/>
      <c r="QJ321" s="22"/>
      <c r="QK321" s="22"/>
      <c r="QL321" s="22"/>
      <c r="QM321" s="22"/>
      <c r="QN321" s="22"/>
      <c r="QO321" s="22"/>
      <c r="QP321" s="22"/>
      <c r="QQ321" s="22"/>
      <c r="QR321" s="22"/>
      <c r="QS321" s="22"/>
      <c r="QT321" s="22"/>
      <c r="QU321" s="22"/>
      <c r="QV321" s="22"/>
      <c r="QW321" s="22"/>
      <c r="QX321" s="22"/>
      <c r="QY321" s="22"/>
      <c r="QZ321" s="22"/>
      <c r="RA321" s="22"/>
      <c r="RB321" s="22"/>
      <c r="RC321" s="22"/>
      <c r="RD321" s="22"/>
      <c r="RE321" s="22"/>
      <c r="RF321" s="22"/>
      <c r="RG321" s="22"/>
      <c r="RH321" s="22"/>
      <c r="RI321" s="22"/>
      <c r="RJ321" s="22"/>
      <c r="RK321" s="22"/>
      <c r="RL321" s="22"/>
      <c r="RM321" s="22"/>
      <c r="RN321" s="22"/>
      <c r="RO321" s="22"/>
      <c r="RP321" s="22"/>
      <c r="RQ321" s="22"/>
      <c r="RR321" s="22"/>
      <c r="RS321" s="22"/>
      <c r="RT321" s="22"/>
      <c r="RU321" s="22"/>
      <c r="RV321" s="22"/>
      <c r="RW321" s="22"/>
      <c r="RX321" s="22"/>
      <c r="RY321" s="22"/>
      <c r="RZ321" s="22"/>
      <c r="SA321" s="22"/>
      <c r="SB321" s="22"/>
      <c r="SC321" s="22"/>
      <c r="SD321" s="22"/>
      <c r="SE321" s="22"/>
      <c r="SF321" s="22"/>
      <c r="SG321" s="22"/>
      <c r="SH321" s="22"/>
      <c r="SI321" s="22"/>
      <c r="SJ321" s="22"/>
      <c r="SK321" s="22"/>
      <c r="SL321" s="22"/>
      <c r="SM321" s="22"/>
      <c r="SN321" s="22"/>
      <c r="SO321" s="22"/>
      <c r="SP321" s="22"/>
      <c r="SQ321" s="22"/>
      <c r="SR321" s="22"/>
      <c r="SS321" s="22"/>
      <c r="ST321" s="22"/>
      <c r="SU321" s="22"/>
      <c r="SV321" s="22"/>
      <c r="SW321" s="22"/>
      <c r="SX321" s="22"/>
      <c r="SY321" s="22"/>
      <c r="SZ321" s="22"/>
      <c r="TA321" s="22"/>
      <c r="TB321" s="22"/>
      <c r="TC321" s="22"/>
      <c r="TD321" s="22"/>
      <c r="TE321" s="22"/>
      <c r="TF321" s="22"/>
      <c r="TG321" s="22"/>
      <c r="TH321" s="22"/>
      <c r="TI321" s="22"/>
      <c r="TJ321" s="22"/>
      <c r="TK321" s="22"/>
      <c r="TL321" s="22"/>
      <c r="TM321" s="22"/>
      <c r="TN321" s="22"/>
      <c r="TO321" s="22"/>
      <c r="TP321" s="22"/>
      <c r="TQ321" s="22"/>
      <c r="TR321" s="22"/>
      <c r="TS321" s="22"/>
      <c r="TT321" s="22"/>
      <c r="TU321" s="22"/>
      <c r="TV321" s="22"/>
      <c r="TW321" s="22"/>
      <c r="TX321" s="22"/>
      <c r="TY321" s="22"/>
      <c r="TZ321" s="22"/>
      <c r="UA321" s="22"/>
      <c r="UB321" s="22"/>
      <c r="UC321" s="22"/>
      <c r="UD321" s="22"/>
      <c r="UE321" s="22"/>
      <c r="UF321" s="22"/>
      <c r="UG321" s="22"/>
      <c r="UH321" s="22"/>
      <c r="UI321" s="22"/>
      <c r="UJ321" s="22"/>
      <c r="UK321" s="22"/>
      <c r="UL321" s="22"/>
      <c r="UM321" s="22"/>
      <c r="UN321" s="22"/>
      <c r="UO321" s="22"/>
      <c r="UP321" s="22"/>
      <c r="UQ321" s="22"/>
      <c r="UR321" s="22"/>
      <c r="US321" s="22"/>
      <c r="UT321" s="22"/>
      <c r="UU321" s="22"/>
      <c r="UV321" s="22"/>
      <c r="UW321" s="22"/>
      <c r="UX321" s="22"/>
      <c r="UY321" s="22"/>
      <c r="UZ321" s="22"/>
      <c r="VA321" s="22"/>
      <c r="VB321" s="22"/>
      <c r="VC321" s="22"/>
      <c r="VD321" s="22"/>
      <c r="VE321" s="22"/>
      <c r="VF321" s="22"/>
      <c r="VG321" s="22"/>
      <c r="VH321" s="22"/>
      <c r="VI321" s="22"/>
      <c r="VJ321" s="22"/>
      <c r="VK321" s="22"/>
      <c r="VL321" s="22"/>
      <c r="VM321" s="22"/>
      <c r="VN321" s="22"/>
      <c r="VO321" s="22"/>
      <c r="VP321" s="22"/>
      <c r="VQ321" s="22"/>
      <c r="VR321" s="22"/>
      <c r="VS321" s="22"/>
      <c r="VT321" s="22"/>
      <c r="VU321" s="22"/>
      <c r="VV321" s="22"/>
      <c r="VW321" s="22"/>
      <c r="VX321" s="22"/>
      <c r="VY321" s="22"/>
      <c r="VZ321" s="22"/>
      <c r="WA321" s="22"/>
      <c r="WB321" s="22"/>
      <c r="WC321" s="22"/>
      <c r="WD321" s="22"/>
      <c r="WE321" s="22"/>
      <c r="WF321" s="22"/>
      <c r="WG321" s="22"/>
      <c r="WH321" s="22"/>
      <c r="WI321" s="22"/>
      <c r="WJ321" s="22"/>
      <c r="WK321" s="22"/>
      <c r="WL321" s="22"/>
      <c r="WM321" s="22"/>
      <c r="WN321" s="22"/>
      <c r="WO321" s="22"/>
      <c r="WP321" s="22"/>
      <c r="WQ321" s="22"/>
      <c r="WR321" s="22"/>
      <c r="WS321" s="22"/>
      <c r="WT321" s="22"/>
      <c r="WU321" s="22"/>
      <c r="WV321" s="22"/>
      <c r="WW321" s="22"/>
      <c r="WX321" s="22"/>
      <c r="WY321" s="22"/>
      <c r="WZ321" s="22"/>
      <c r="XA321" s="22"/>
      <c r="XB321" s="22"/>
      <c r="XC321" s="22"/>
      <c r="XD321" s="22"/>
      <c r="XE321" s="22"/>
      <c r="XF321" s="22"/>
      <c r="XG321" s="22"/>
      <c r="XH321" s="22"/>
      <c r="XI321" s="22"/>
      <c r="XJ321" s="22"/>
      <c r="XK321" s="22"/>
      <c r="XL321" s="22"/>
      <c r="XM321" s="22"/>
      <c r="XN321" s="22"/>
      <c r="XO321" s="22"/>
      <c r="XP321" s="22"/>
      <c r="XQ321" s="22"/>
      <c r="XR321" s="22"/>
      <c r="XS321" s="22"/>
      <c r="XT321" s="22"/>
      <c r="XU321" s="22"/>
      <c r="XV321" s="22"/>
      <c r="XW321" s="22"/>
      <c r="XX321" s="22"/>
      <c r="XY321" s="22"/>
      <c r="XZ321" s="22"/>
      <c r="YA321" s="22"/>
      <c r="YB321" s="22"/>
      <c r="YC321" s="22"/>
      <c r="YD321" s="22"/>
      <c r="YE321" s="22"/>
      <c r="YF321" s="22"/>
      <c r="YG321" s="22"/>
      <c r="YH321" s="22"/>
      <c r="YI321" s="22"/>
      <c r="YJ321" s="22"/>
      <c r="YK321" s="22"/>
      <c r="YL321" s="22"/>
      <c r="YM321" s="22"/>
      <c r="YN321" s="22"/>
      <c r="YO321" s="22"/>
      <c r="YP321" s="22"/>
      <c r="YQ321" s="22"/>
      <c r="YR321" s="22"/>
      <c r="YS321" s="22"/>
      <c r="YT321" s="22"/>
      <c r="YU321" s="22"/>
      <c r="YV321" s="22"/>
      <c r="YW321" s="22"/>
      <c r="YX321" s="22"/>
      <c r="YY321" s="22"/>
      <c r="YZ321" s="22"/>
      <c r="ZA321" s="22"/>
      <c r="ZB321" s="22"/>
      <c r="ZC321" s="22"/>
      <c r="ZD321" s="22"/>
      <c r="ZE321" s="22"/>
      <c r="ZF321" s="22"/>
      <c r="ZG321" s="22"/>
      <c r="ZH321" s="22"/>
      <c r="ZI321" s="22"/>
      <c r="ZJ321" s="22"/>
      <c r="ZK321" s="22"/>
      <c r="ZL321" s="22"/>
      <c r="ZM321" s="22"/>
      <c r="ZN321" s="22"/>
      <c r="ZO321" s="22"/>
      <c r="ZP321" s="22"/>
      <c r="ZQ321" s="22"/>
      <c r="ZR321" s="22"/>
      <c r="ZS321" s="22"/>
      <c r="ZT321" s="22"/>
      <c r="ZU321" s="22"/>
      <c r="ZV321" s="22"/>
      <c r="ZW321" s="22"/>
      <c r="ZX321" s="22"/>
      <c r="ZY321" s="22"/>
      <c r="ZZ321" s="22"/>
      <c r="AAA321" s="22"/>
      <c r="AAB321" s="22"/>
      <c r="AAC321" s="22"/>
      <c r="AAD321" s="22"/>
      <c r="AAE321" s="22"/>
      <c r="AAF321" s="22"/>
      <c r="AAG321" s="22"/>
      <c r="AAH321" s="22"/>
      <c r="AAI321" s="22"/>
      <c r="AAJ321" s="22"/>
      <c r="AAK321" s="22"/>
      <c r="AAL321" s="22"/>
      <c r="AAM321" s="22"/>
      <c r="AAN321" s="22"/>
      <c r="AAO321" s="22"/>
      <c r="AAP321" s="22"/>
      <c r="AAQ321" s="22"/>
      <c r="AAR321" s="22"/>
      <c r="AAS321" s="22"/>
      <c r="AAT321" s="22"/>
      <c r="AAU321" s="22"/>
      <c r="AAV321" s="22"/>
      <c r="AAW321" s="22"/>
      <c r="AAX321" s="22"/>
      <c r="AAY321" s="22"/>
      <c r="AAZ321" s="22"/>
      <c r="ABA321" s="22"/>
      <c r="ABB321" s="22"/>
      <c r="ABC321" s="22"/>
      <c r="ABD321" s="22"/>
      <c r="ABE321" s="22"/>
      <c r="ABF321" s="22"/>
      <c r="ABG321" s="22"/>
      <c r="ABH321" s="22"/>
      <c r="ABI321" s="22"/>
      <c r="ABJ321" s="22"/>
      <c r="ABK321" s="22"/>
      <c r="ABL321" s="22"/>
      <c r="ABM321" s="22"/>
      <c r="ABN321" s="22"/>
      <c r="ABO321" s="22"/>
      <c r="ABP321" s="22"/>
      <c r="ABQ321" s="22"/>
      <c r="ABR321" s="22"/>
      <c r="ABS321" s="22"/>
      <c r="ABT321" s="22"/>
      <c r="ABU321" s="22"/>
      <c r="ABV321" s="22"/>
      <c r="ABW321" s="22"/>
      <c r="ABX321" s="22"/>
      <c r="ABY321" s="22"/>
      <c r="ABZ321" s="22"/>
      <c r="ACA321" s="22"/>
      <c r="ACB321" s="22"/>
      <c r="ACC321" s="22"/>
      <c r="ACD321" s="22"/>
      <c r="ACE321" s="22"/>
      <c r="ACF321" s="22"/>
      <c r="ACG321" s="22"/>
      <c r="ACH321" s="22"/>
      <c r="ACI321" s="22"/>
      <c r="ACJ321" s="22"/>
      <c r="ACK321" s="22"/>
      <c r="ACL321" s="22"/>
      <c r="ACM321" s="22"/>
      <c r="ACN321" s="22"/>
      <c r="ACO321" s="22"/>
      <c r="ACP321" s="22"/>
      <c r="ACQ321" s="22"/>
      <c r="ACR321" s="22"/>
      <c r="ACS321" s="22"/>
      <c r="ACT321" s="22"/>
      <c r="ACU321" s="22"/>
      <c r="ACV321" s="22"/>
      <c r="ACW321" s="22"/>
      <c r="ACX321" s="22"/>
      <c r="ACY321" s="22"/>
      <c r="ACZ321" s="22"/>
      <c r="ADA321" s="22"/>
      <c r="ADB321" s="22"/>
      <c r="ADC321" s="22"/>
      <c r="ADD321" s="22"/>
      <c r="ADE321" s="22"/>
      <c r="ADF321" s="22"/>
      <c r="ADG321" s="22"/>
      <c r="ADH321" s="22"/>
      <c r="ADI321" s="22"/>
      <c r="ADJ321" s="22"/>
      <c r="ADK321" s="22"/>
      <c r="ADL321" s="22"/>
      <c r="ADM321" s="22"/>
      <c r="ADN321" s="22"/>
      <c r="ADO321" s="22"/>
      <c r="ADP321" s="22"/>
      <c r="ADQ321" s="22"/>
      <c r="ADR321" s="22"/>
      <c r="ADS321" s="22"/>
      <c r="ADT321" s="22"/>
      <c r="ADU321" s="22"/>
      <c r="ADV321" s="22"/>
      <c r="ADW321" s="22"/>
      <c r="ADX321" s="22"/>
      <c r="ADY321" s="22"/>
      <c r="ADZ321" s="22"/>
      <c r="AEA321" s="22"/>
      <c r="AEB321" s="22"/>
      <c r="AEC321" s="22"/>
      <c r="AED321" s="22"/>
      <c r="AEE321" s="22"/>
      <c r="AEF321" s="22"/>
      <c r="AEG321" s="22"/>
      <c r="AEH321" s="22"/>
      <c r="AEI321" s="22"/>
      <c r="AEJ321" s="22"/>
      <c r="AEK321" s="22"/>
      <c r="AEL321" s="22"/>
      <c r="AEM321" s="22"/>
      <c r="AEN321" s="22"/>
      <c r="AEO321" s="22"/>
      <c r="AEP321" s="22"/>
      <c r="AEQ321" s="22"/>
      <c r="AER321" s="22"/>
      <c r="AES321" s="22"/>
      <c r="AET321" s="22"/>
      <c r="AEU321" s="22"/>
      <c r="AEV321" s="22"/>
      <c r="AEW321" s="22"/>
      <c r="AEX321" s="22"/>
      <c r="AEY321" s="22"/>
      <c r="AEZ321" s="22"/>
      <c r="AFA321" s="22"/>
      <c r="AFB321" s="22"/>
      <c r="AFC321" s="22"/>
      <c r="AFD321" s="22"/>
      <c r="AFE321" s="22"/>
      <c r="AFF321" s="22"/>
      <c r="AFG321" s="22"/>
      <c r="AFH321" s="22"/>
      <c r="AFI321" s="22"/>
      <c r="AFJ321" s="22"/>
      <c r="AFK321" s="22"/>
      <c r="AFL321" s="22"/>
      <c r="AFM321" s="22"/>
      <c r="AFN321" s="22"/>
      <c r="AFO321" s="22"/>
      <c r="AFP321" s="22"/>
      <c r="AFQ321" s="22"/>
      <c r="AFR321" s="22"/>
      <c r="AFS321" s="22"/>
      <c r="AFT321" s="22"/>
      <c r="AFU321" s="22"/>
      <c r="AFV321" s="22"/>
      <c r="AFW321" s="22"/>
      <c r="AFX321" s="22"/>
      <c r="AFY321" s="22"/>
      <c r="AFZ321" s="22"/>
      <c r="AGA321" s="22"/>
      <c r="AGB321" s="22"/>
      <c r="AGC321" s="22"/>
      <c r="AGD321" s="22"/>
      <c r="AGE321" s="22"/>
      <c r="AGF321" s="22"/>
      <c r="AGG321" s="22"/>
      <c r="AGH321" s="22"/>
      <c r="AGI321" s="22"/>
      <c r="AGJ321" s="22"/>
      <c r="AGK321" s="22"/>
      <c r="AGL321" s="22"/>
      <c r="AGM321" s="22"/>
      <c r="AGN321" s="22"/>
      <c r="AGO321" s="22"/>
      <c r="AGP321" s="22"/>
      <c r="AGQ321" s="22"/>
      <c r="AGR321" s="22"/>
      <c r="AGS321" s="22"/>
      <c r="AGT321" s="22"/>
      <c r="AGU321" s="22"/>
      <c r="AGV321" s="22"/>
      <c r="AGW321" s="22"/>
      <c r="AGX321" s="22"/>
      <c r="AGY321" s="22"/>
      <c r="AGZ321" s="22"/>
      <c r="AHA321" s="22"/>
      <c r="AHB321" s="22"/>
      <c r="AHC321" s="22"/>
      <c r="AHD321" s="22"/>
      <c r="AHE321" s="22"/>
      <c r="AHF321" s="22"/>
      <c r="AHG321" s="22"/>
      <c r="AHH321" s="22"/>
      <c r="AHI321" s="22"/>
      <c r="AHJ321" s="22"/>
      <c r="AHK321" s="22"/>
      <c r="AHL321" s="22"/>
      <c r="AHM321" s="22"/>
      <c r="AHN321" s="22"/>
      <c r="AHO321" s="22"/>
      <c r="AHP321" s="22"/>
      <c r="AHQ321" s="22"/>
      <c r="AHR321" s="22"/>
      <c r="AHS321" s="22"/>
      <c r="AHT321" s="22"/>
      <c r="AHU321" s="22"/>
      <c r="AHV321" s="22"/>
      <c r="AHW321" s="22"/>
      <c r="AHX321" s="22"/>
      <c r="AHY321" s="22"/>
      <c r="AHZ321" s="22"/>
      <c r="AIA321" s="22"/>
      <c r="AIB321" s="22"/>
      <c r="AIC321" s="22"/>
      <c r="AID321" s="22"/>
      <c r="AIE321" s="22"/>
      <c r="AIF321" s="22"/>
      <c r="AIG321" s="22"/>
      <c r="AIH321" s="22"/>
      <c r="AII321" s="22"/>
      <c r="AIJ321" s="22"/>
      <c r="AIK321" s="22"/>
      <c r="AIL321" s="22"/>
      <c r="AIM321" s="22"/>
      <c r="AIN321" s="22"/>
      <c r="AIO321" s="22"/>
      <c r="AIP321" s="22"/>
      <c r="AIQ321" s="22"/>
      <c r="AIR321" s="22"/>
      <c r="AIS321" s="22"/>
      <c r="AIT321" s="22"/>
      <c r="AIU321" s="22"/>
      <c r="AIV321" s="22"/>
      <c r="AIW321" s="22"/>
      <c r="AIX321" s="22"/>
      <c r="AIY321" s="22"/>
      <c r="AIZ321" s="22"/>
      <c r="AJA321" s="22"/>
      <c r="AJB321" s="22"/>
      <c r="AJC321" s="22"/>
      <c r="AJD321" s="22"/>
      <c r="AJE321" s="22"/>
      <c r="AJF321" s="22"/>
      <c r="AJG321" s="22"/>
      <c r="AJH321" s="22"/>
      <c r="AJI321" s="22"/>
      <c r="AJJ321" s="22"/>
      <c r="AJK321" s="22"/>
      <c r="AJL321" s="22"/>
      <c r="AJM321" s="22"/>
      <c r="AJN321" s="22"/>
      <c r="AJO321" s="22"/>
      <c r="AJP321" s="22"/>
      <c r="AJQ321" s="22"/>
      <c r="AJR321" s="22"/>
      <c r="AJS321" s="22"/>
      <c r="AJT321" s="22"/>
      <c r="AJU321" s="22"/>
      <c r="AJV321" s="22"/>
      <c r="AJW321" s="22"/>
      <c r="AJX321" s="22"/>
      <c r="AJY321" s="22"/>
      <c r="AJZ321" s="22"/>
      <c r="AKA321" s="22"/>
      <c r="AKB321" s="22"/>
      <c r="AKC321" s="22"/>
      <c r="AKD321" s="22"/>
      <c r="AKE321" s="22"/>
      <c r="AKF321" s="22"/>
      <c r="AKG321" s="22"/>
      <c r="AKH321" s="22"/>
      <c r="AKI321" s="22"/>
      <c r="AKJ321" s="22"/>
      <c r="AKK321" s="22"/>
      <c r="AKL321" s="22"/>
      <c r="AKM321" s="22"/>
      <c r="AKN321" s="22"/>
      <c r="AKO321" s="22"/>
      <c r="AKP321" s="22"/>
      <c r="AKQ321" s="22"/>
      <c r="AKR321" s="22"/>
      <c r="AKS321" s="22"/>
      <c r="AKT321" s="22"/>
      <c r="AKU321" s="22"/>
      <c r="AKV321" s="22"/>
      <c r="AKW321" s="22"/>
      <c r="AKX321" s="22"/>
      <c r="AKY321" s="22"/>
      <c r="AKZ321" s="22"/>
      <c r="ALA321" s="22"/>
      <c r="ALB321" s="22"/>
      <c r="ALC321" s="22"/>
      <c r="ALD321" s="22"/>
      <c r="ALE321" s="22"/>
      <c r="ALF321" s="22"/>
      <c r="ALG321" s="22"/>
      <c r="ALH321" s="22"/>
      <c r="ALI321" s="22"/>
      <c r="ALJ321" s="22"/>
      <c r="ALK321" s="22"/>
      <c r="ALL321" s="22"/>
      <c r="ALM321" s="22"/>
      <c r="ALN321" s="22"/>
      <c r="ALO321" s="22"/>
      <c r="ALP321" s="22"/>
      <c r="ALQ321" s="22"/>
      <c r="ALR321" s="22"/>
      <c r="ALS321" s="22"/>
      <c r="ALT321" s="22"/>
      <c r="ALU321" s="22"/>
      <c r="ALV321" s="22"/>
      <c r="ALW321" s="22"/>
      <c r="ALX321" s="22"/>
      <c r="ALY321" s="22"/>
      <c r="ALZ321" s="22"/>
      <c r="AMA321" s="22"/>
      <c r="AMB321" s="22"/>
      <c r="AMC321" s="22"/>
      <c r="AMD321" s="22"/>
      <c r="AME321" s="22"/>
      <c r="AMF321" s="22"/>
      <c r="AMG321" s="22"/>
      <c r="AMH321" s="22"/>
      <c r="AMI321" s="22"/>
      <c r="AMJ321" s="22"/>
      <c r="AMK321" s="22"/>
      <c r="AML321" s="22"/>
      <c r="AMM321" s="22"/>
      <c r="AMN321" s="22"/>
      <c r="AMO321" s="22"/>
      <c r="AMP321" s="22"/>
      <c r="AMQ321" s="22"/>
      <c r="AMR321" s="22"/>
      <c r="AMS321" s="22"/>
      <c r="AMT321" s="22"/>
      <c r="AMU321" s="22"/>
      <c r="AMV321" s="22"/>
      <c r="AMW321" s="22"/>
      <c r="AMX321" s="22"/>
      <c r="AMY321" s="22"/>
      <c r="AMZ321" s="22"/>
      <c r="ANA321" s="22"/>
      <c r="ANB321" s="22"/>
      <c r="ANC321" s="22"/>
      <c r="AND321" s="22"/>
      <c r="ANE321" s="22"/>
      <c r="ANF321" s="22"/>
      <c r="ANG321" s="22"/>
      <c r="ANH321" s="22"/>
      <c r="ANI321" s="22"/>
      <c r="ANJ321" s="22"/>
      <c r="ANK321" s="22"/>
      <c r="ANL321" s="22"/>
      <c r="ANM321" s="22"/>
      <c r="ANN321" s="22"/>
      <c r="ANO321" s="22"/>
      <c r="ANP321" s="22"/>
      <c r="ANQ321" s="22"/>
      <c r="ANR321" s="22"/>
      <c r="ANS321" s="22"/>
      <c r="ANT321" s="22"/>
      <c r="ANU321" s="22"/>
      <c r="ANV321" s="22"/>
      <c r="ANW321" s="22"/>
      <c r="ANX321" s="22"/>
      <c r="ANY321" s="22"/>
      <c r="ANZ321" s="22"/>
      <c r="AOA321" s="22"/>
      <c r="AOB321" s="22"/>
      <c r="AOC321" s="22"/>
      <c r="AOD321" s="22"/>
      <c r="AOE321" s="22"/>
      <c r="AOF321" s="22"/>
      <c r="AOG321" s="22"/>
      <c r="AOH321" s="22"/>
      <c r="AOI321" s="22"/>
      <c r="AOJ321" s="22"/>
      <c r="AOK321" s="22"/>
      <c r="AOL321" s="22"/>
      <c r="AOM321" s="22"/>
      <c r="AON321" s="22"/>
      <c r="AOO321" s="22"/>
      <c r="AOP321" s="22"/>
      <c r="AOQ321" s="22"/>
      <c r="AOR321" s="22"/>
      <c r="AOS321" s="22"/>
      <c r="AOT321" s="22"/>
      <c r="AOU321" s="22"/>
      <c r="AOV321" s="22"/>
      <c r="AOW321" s="22"/>
      <c r="AOX321" s="22"/>
      <c r="AOY321" s="22"/>
      <c r="AOZ321" s="22"/>
      <c r="APA321" s="22"/>
      <c r="APB321" s="22"/>
      <c r="APC321" s="22"/>
      <c r="APD321" s="22"/>
      <c r="APE321" s="22"/>
      <c r="APF321" s="22"/>
      <c r="APG321" s="22"/>
      <c r="APH321" s="22"/>
      <c r="API321" s="22"/>
      <c r="APJ321" s="22"/>
      <c r="APK321" s="22"/>
      <c r="APL321" s="22"/>
      <c r="APM321" s="22"/>
      <c r="APN321" s="22"/>
      <c r="APO321" s="22"/>
      <c r="APP321" s="22"/>
      <c r="APQ321" s="22"/>
      <c r="APR321" s="22"/>
      <c r="APS321" s="22"/>
      <c r="APT321" s="22"/>
      <c r="APU321" s="22"/>
      <c r="APV321" s="22"/>
      <c r="APW321" s="22"/>
      <c r="APX321" s="22"/>
      <c r="APY321" s="22"/>
      <c r="APZ321" s="22"/>
      <c r="AQA321" s="22"/>
      <c r="AQB321" s="22"/>
      <c r="AQC321" s="22"/>
      <c r="AQD321" s="22"/>
      <c r="AQE321" s="22"/>
      <c r="AQF321" s="22"/>
      <c r="AQG321" s="22"/>
      <c r="AQH321" s="22"/>
      <c r="AQI321" s="22"/>
      <c r="AQJ321" s="22"/>
      <c r="AQK321" s="22"/>
      <c r="AQL321" s="22"/>
      <c r="AQM321" s="22"/>
      <c r="AQN321" s="22"/>
      <c r="AQO321" s="22"/>
      <c r="AQP321" s="22"/>
      <c r="AQQ321" s="22"/>
      <c r="AQR321" s="22"/>
      <c r="AQS321" s="22"/>
      <c r="AQT321" s="22"/>
      <c r="AQU321" s="22"/>
      <c r="AQV321" s="22"/>
      <c r="AQW321" s="22"/>
      <c r="AQX321" s="22"/>
      <c r="AQY321" s="22"/>
      <c r="AQZ321" s="22"/>
      <c r="ARA321" s="22"/>
      <c r="ARB321" s="22"/>
      <c r="ARC321" s="22"/>
      <c r="ARD321" s="22"/>
      <c r="ARE321" s="22"/>
      <c r="ARF321" s="22"/>
      <c r="ARG321" s="22"/>
      <c r="ARH321" s="22"/>
      <c r="ARI321" s="22"/>
      <c r="ARJ321" s="22"/>
      <c r="ARK321" s="22"/>
      <c r="ARL321" s="22"/>
      <c r="ARM321" s="22"/>
      <c r="ARN321" s="22"/>
      <c r="ARO321" s="22"/>
      <c r="ARP321" s="22"/>
      <c r="ARQ321" s="22"/>
      <c r="ARR321" s="22"/>
      <c r="ARS321" s="22"/>
      <c r="ART321" s="22"/>
      <c r="ARU321" s="22"/>
      <c r="ARV321" s="22"/>
      <c r="ARW321" s="22"/>
      <c r="ARX321" s="22"/>
      <c r="ARY321" s="22"/>
      <c r="ARZ321" s="22"/>
      <c r="ASA321" s="22"/>
      <c r="ASB321" s="22"/>
      <c r="ASC321" s="22"/>
      <c r="ASD321" s="22"/>
      <c r="ASE321" s="22"/>
      <c r="ASF321" s="22"/>
      <c r="ASG321" s="22"/>
      <c r="ASH321" s="22"/>
      <c r="ASI321" s="22"/>
      <c r="ASJ321" s="22"/>
      <c r="ASK321" s="22"/>
      <c r="ASL321" s="22"/>
      <c r="ASM321" s="22"/>
      <c r="ASN321" s="22"/>
      <c r="ASO321" s="22"/>
      <c r="ASP321" s="22"/>
      <c r="ASQ321" s="22"/>
      <c r="ASR321" s="22"/>
      <c r="ASS321" s="22"/>
      <c r="AST321" s="22"/>
      <c r="ASU321" s="22"/>
      <c r="ASV321" s="22"/>
      <c r="ASW321" s="22"/>
      <c r="ASX321" s="22"/>
      <c r="ASY321" s="22"/>
      <c r="ASZ321" s="22"/>
      <c r="ATA321" s="22"/>
      <c r="ATB321" s="22"/>
      <c r="ATC321" s="22"/>
      <c r="ATD321" s="22"/>
      <c r="ATE321" s="22"/>
      <c r="ATF321" s="22"/>
      <c r="ATG321" s="22"/>
      <c r="ATH321" s="22"/>
      <c r="ATI321" s="22"/>
      <c r="ATJ321" s="22"/>
      <c r="ATK321" s="22"/>
      <c r="ATL321" s="22"/>
      <c r="ATM321" s="22"/>
      <c r="ATN321" s="22"/>
      <c r="ATO321" s="22"/>
      <c r="ATP321" s="22"/>
      <c r="ATQ321" s="22"/>
      <c r="ATR321" s="22"/>
      <c r="ATS321" s="22"/>
      <c r="ATT321" s="22"/>
      <c r="ATU321" s="22"/>
      <c r="ATV321" s="22"/>
      <c r="ATW321" s="22"/>
      <c r="ATX321" s="22"/>
      <c r="ATY321" s="22"/>
      <c r="ATZ321" s="22"/>
      <c r="AUA321" s="22"/>
      <c r="AUB321" s="22"/>
      <c r="AUC321" s="22"/>
      <c r="AUD321" s="22"/>
      <c r="AUE321" s="22"/>
      <c r="AUF321" s="22"/>
      <c r="AUG321" s="22"/>
      <c r="AUH321" s="22"/>
      <c r="AUI321" s="22"/>
      <c r="AUJ321" s="22"/>
      <c r="AUK321" s="22"/>
      <c r="AUL321" s="22"/>
      <c r="AUM321" s="22"/>
      <c r="AUN321" s="22"/>
      <c r="AUO321" s="22"/>
      <c r="AUP321" s="22"/>
      <c r="AUQ321" s="22"/>
      <c r="AUR321" s="22"/>
      <c r="AUS321" s="22"/>
      <c r="AUT321" s="22"/>
      <c r="AUU321" s="22"/>
      <c r="AUV321" s="22"/>
      <c r="AUW321" s="22"/>
      <c r="AUX321" s="22"/>
      <c r="AUY321" s="22"/>
      <c r="AUZ321" s="22"/>
      <c r="AVA321" s="22"/>
      <c r="AVB321" s="22"/>
      <c r="AVC321" s="22"/>
      <c r="AVD321" s="22"/>
      <c r="AVE321" s="22"/>
      <c r="AVF321" s="22"/>
      <c r="AVG321" s="22"/>
      <c r="AVH321" s="22"/>
      <c r="AVI321" s="22"/>
      <c r="AVJ321" s="22"/>
      <c r="AVK321" s="22"/>
      <c r="AVL321" s="22"/>
      <c r="AVM321" s="22"/>
      <c r="AVN321" s="22"/>
      <c r="AVO321" s="22"/>
      <c r="AVP321" s="22"/>
      <c r="AVQ321" s="22"/>
      <c r="AVR321" s="22"/>
      <c r="AVS321" s="22"/>
      <c r="AVT321" s="22"/>
      <c r="AVU321" s="22"/>
      <c r="AVV321" s="22"/>
      <c r="AVW321" s="22"/>
      <c r="AVX321" s="22"/>
      <c r="AVY321" s="22"/>
      <c r="AVZ321" s="22"/>
      <c r="AWA321" s="22"/>
      <c r="AWB321" s="22"/>
      <c r="AWC321" s="22"/>
      <c r="AWD321" s="22"/>
      <c r="AWE321" s="22"/>
      <c r="AWF321" s="22"/>
      <c r="AWG321" s="22"/>
      <c r="AWH321" s="22"/>
      <c r="AWI321" s="22"/>
      <c r="AWJ321" s="22"/>
      <c r="AWK321" s="22"/>
      <c r="AWL321" s="22"/>
      <c r="AWM321" s="22"/>
      <c r="AWN321" s="22"/>
      <c r="AWO321" s="22"/>
      <c r="AWP321" s="22"/>
      <c r="AWQ321" s="22"/>
      <c r="AWR321" s="22"/>
      <c r="AWS321" s="22"/>
      <c r="AWT321" s="22"/>
      <c r="AWU321" s="22"/>
      <c r="AWV321" s="22"/>
      <c r="AWW321" s="22"/>
      <c r="AWX321" s="22"/>
      <c r="AWY321" s="22"/>
      <c r="AWZ321" s="22"/>
      <c r="AXA321" s="22"/>
      <c r="AXB321" s="22"/>
      <c r="AXC321" s="22"/>
      <c r="AXD321" s="22"/>
      <c r="AXE321" s="22"/>
      <c r="AXF321" s="22"/>
      <c r="AXG321" s="22"/>
      <c r="AXH321" s="22"/>
      <c r="AXI321" s="22"/>
      <c r="AXJ321" s="22"/>
      <c r="AXK321" s="22"/>
      <c r="AXL321" s="22"/>
      <c r="AXM321" s="22"/>
      <c r="AXN321" s="22"/>
      <c r="AXO321" s="22"/>
      <c r="AXP321" s="22"/>
      <c r="AXQ321" s="22"/>
      <c r="AXR321" s="22"/>
      <c r="AXS321" s="22"/>
      <c r="AXT321" s="22"/>
      <c r="AXU321" s="22"/>
      <c r="AXV321" s="22"/>
      <c r="AXW321" s="22"/>
      <c r="AXX321" s="22"/>
      <c r="AXY321" s="22"/>
      <c r="AXZ321" s="22"/>
      <c r="AYA321" s="22"/>
      <c r="AYB321" s="22"/>
      <c r="AYC321" s="22"/>
      <c r="AYD321" s="22"/>
      <c r="AYE321" s="22"/>
      <c r="AYF321" s="22"/>
      <c r="AYG321" s="22"/>
      <c r="AYH321" s="22"/>
      <c r="AYI321" s="22"/>
      <c r="AYJ321" s="22"/>
      <c r="AYK321" s="22"/>
      <c r="AYL321" s="22"/>
      <c r="AYM321" s="22"/>
      <c r="AYN321" s="22"/>
      <c r="AYO321" s="22"/>
      <c r="AYP321" s="22"/>
      <c r="AYQ321" s="22"/>
      <c r="AYR321" s="22"/>
      <c r="AYS321" s="22"/>
      <c r="AYT321" s="22"/>
      <c r="AYU321" s="22"/>
      <c r="AYV321" s="22"/>
      <c r="AYW321" s="22"/>
      <c r="AYX321" s="22"/>
      <c r="AYY321" s="22"/>
      <c r="AYZ321" s="22"/>
      <c r="AZA321" s="22"/>
      <c r="AZB321" s="22"/>
      <c r="AZC321" s="22"/>
      <c r="AZD321" s="22"/>
      <c r="AZE321" s="22"/>
      <c r="AZF321" s="22"/>
      <c r="AZG321" s="22"/>
      <c r="AZH321" s="22"/>
      <c r="AZI321" s="22"/>
      <c r="AZJ321" s="22"/>
      <c r="AZK321" s="22"/>
      <c r="AZL321" s="22"/>
      <c r="AZM321" s="22"/>
      <c r="AZN321" s="22"/>
      <c r="AZO321" s="22"/>
      <c r="AZP321" s="22"/>
      <c r="AZQ321" s="22"/>
      <c r="AZR321" s="22"/>
      <c r="AZS321" s="22"/>
      <c r="AZT321" s="22"/>
      <c r="AZU321" s="22"/>
      <c r="AZV321" s="22"/>
      <c r="AZW321" s="22"/>
      <c r="AZX321" s="22"/>
      <c r="AZY321" s="22"/>
      <c r="AZZ321" s="22"/>
      <c r="BAA321" s="22"/>
      <c r="BAB321" s="22"/>
      <c r="BAC321" s="22"/>
      <c r="BAD321" s="22"/>
      <c r="BAE321" s="22"/>
      <c r="BAF321" s="22"/>
      <c r="BAG321" s="22"/>
      <c r="BAH321" s="22"/>
      <c r="BAI321" s="22"/>
      <c r="BAJ321" s="22"/>
      <c r="BAK321" s="22"/>
      <c r="BAL321" s="22"/>
      <c r="BAM321" s="22"/>
      <c r="BAN321" s="22"/>
      <c r="BAO321" s="22"/>
      <c r="BAP321" s="22"/>
      <c r="BAQ321" s="22"/>
      <c r="BAR321" s="22"/>
      <c r="BAS321" s="22"/>
      <c r="BAT321" s="22"/>
      <c r="BAU321" s="22"/>
      <c r="BAV321" s="22"/>
      <c r="BAW321" s="22"/>
      <c r="BAX321" s="22"/>
      <c r="BAY321" s="22"/>
      <c r="BAZ321" s="22"/>
      <c r="BBA321" s="22"/>
      <c r="BBB321" s="22"/>
      <c r="BBC321" s="22"/>
      <c r="BBD321" s="22"/>
      <c r="BBE321" s="22"/>
      <c r="BBF321" s="22"/>
      <c r="BBG321" s="22"/>
      <c r="BBH321" s="22"/>
      <c r="BBI321" s="22"/>
      <c r="BBJ321" s="22"/>
      <c r="BBK321" s="22"/>
      <c r="BBL321" s="22"/>
      <c r="BBM321" s="22"/>
      <c r="BBN321" s="22"/>
      <c r="BBO321" s="22"/>
      <c r="BBP321" s="22"/>
      <c r="BBQ321" s="22"/>
      <c r="BBR321" s="22"/>
      <c r="BBS321" s="22"/>
      <c r="BBT321" s="22"/>
      <c r="BBU321" s="22"/>
      <c r="BBV321" s="22"/>
      <c r="BBW321" s="22"/>
      <c r="BBX321" s="22"/>
      <c r="BBY321" s="22"/>
      <c r="BBZ321" s="22"/>
      <c r="BCA321" s="22"/>
      <c r="BCB321" s="22"/>
      <c r="BCC321" s="22"/>
      <c r="BCD321" s="22"/>
      <c r="BCE321" s="22"/>
      <c r="BCF321" s="22"/>
      <c r="BCG321" s="22"/>
      <c r="BCH321" s="22"/>
      <c r="BCI321" s="22"/>
      <c r="BCJ321" s="22"/>
      <c r="BCK321" s="22"/>
      <c r="BCL321" s="22"/>
      <c r="BCM321" s="22"/>
      <c r="BCN321" s="22"/>
      <c r="BCO321" s="22"/>
      <c r="BCP321" s="22"/>
      <c r="BCQ321" s="22"/>
      <c r="BCR321" s="22"/>
      <c r="BCS321" s="22"/>
      <c r="BCT321" s="22"/>
      <c r="BCU321" s="22"/>
      <c r="BCV321" s="22"/>
      <c r="BCW321" s="22"/>
      <c r="BCX321" s="22"/>
      <c r="BCY321" s="22"/>
      <c r="BCZ321" s="22"/>
      <c r="BDA321" s="22"/>
      <c r="BDB321" s="22"/>
      <c r="BDC321" s="22"/>
      <c r="BDD321" s="22"/>
      <c r="BDE321" s="22"/>
      <c r="BDF321" s="22"/>
      <c r="BDG321" s="22"/>
      <c r="BDH321" s="22"/>
      <c r="BDI321" s="22"/>
      <c r="BDJ321" s="22"/>
      <c r="BDK321" s="22"/>
      <c r="BDL321" s="22"/>
      <c r="BDM321" s="22"/>
      <c r="BDN321" s="22"/>
      <c r="BDO321" s="22"/>
      <c r="BDP321" s="22"/>
      <c r="BDQ321" s="22"/>
      <c r="BDR321" s="22"/>
      <c r="BDS321" s="22"/>
      <c r="BDT321" s="22"/>
      <c r="BDU321" s="22"/>
      <c r="BDV321" s="22"/>
      <c r="BDW321" s="22"/>
      <c r="BDX321" s="22"/>
      <c r="BDY321" s="22"/>
      <c r="BDZ321" s="22"/>
      <c r="BEA321" s="22"/>
      <c r="BEB321" s="22"/>
      <c r="BEC321" s="22"/>
      <c r="BED321" s="22"/>
      <c r="BEE321" s="22"/>
      <c r="BEF321" s="22"/>
      <c r="BEG321" s="22"/>
      <c r="BEH321" s="22"/>
      <c r="BEI321" s="22"/>
      <c r="BEJ321" s="22"/>
      <c r="BEK321" s="22"/>
      <c r="BEL321" s="22"/>
      <c r="BEM321" s="22"/>
      <c r="BEN321" s="22"/>
      <c r="BEO321" s="22"/>
      <c r="BEP321" s="22"/>
      <c r="BEQ321" s="22"/>
      <c r="BER321" s="22"/>
      <c r="BES321" s="22"/>
      <c r="BET321" s="22"/>
      <c r="BEU321" s="22"/>
      <c r="BEV321" s="22"/>
      <c r="BEW321" s="22"/>
      <c r="BEX321" s="22"/>
      <c r="BEY321" s="22"/>
      <c r="BEZ321" s="22"/>
      <c r="BFA321" s="22"/>
      <c r="BFB321" s="22"/>
      <c r="BFC321" s="22"/>
      <c r="BFD321" s="22"/>
      <c r="BFE321" s="22"/>
      <c r="BFF321" s="22"/>
      <c r="BFG321" s="22"/>
      <c r="BFH321" s="22"/>
      <c r="BFI321" s="22"/>
      <c r="BFJ321" s="22"/>
      <c r="BFK321" s="22"/>
      <c r="BFL321" s="22"/>
      <c r="BFM321" s="22"/>
      <c r="BFN321" s="22"/>
      <c r="BFO321" s="22"/>
      <c r="BFP321" s="22"/>
      <c r="BFQ321" s="22"/>
      <c r="BFR321" s="22"/>
      <c r="BFS321" s="22"/>
      <c r="BFT321" s="22"/>
      <c r="BFU321" s="22"/>
      <c r="BFV321" s="22"/>
      <c r="BFW321" s="22"/>
      <c r="BFX321" s="22"/>
      <c r="BFY321" s="22"/>
      <c r="BFZ321" s="22"/>
      <c r="BGA321" s="22"/>
      <c r="BGB321" s="22"/>
      <c r="BGC321" s="22"/>
      <c r="BGD321" s="22"/>
      <c r="BGE321" s="22"/>
      <c r="BGF321" s="22"/>
      <c r="BGG321" s="22"/>
      <c r="BGH321" s="22"/>
      <c r="BGI321" s="22"/>
      <c r="BGJ321" s="22"/>
      <c r="BGK321" s="22"/>
      <c r="BGL321" s="22"/>
      <c r="BGM321" s="22"/>
      <c r="BGN321" s="22"/>
      <c r="BGO321" s="22"/>
      <c r="BGP321" s="22"/>
      <c r="BGQ321" s="22"/>
      <c r="BGR321" s="22"/>
      <c r="BGS321" s="22"/>
      <c r="BGT321" s="22"/>
      <c r="BGU321" s="22"/>
      <c r="BGV321" s="22"/>
      <c r="BGW321" s="22"/>
      <c r="BGX321" s="22"/>
      <c r="BGY321" s="22"/>
      <c r="BGZ321" s="22"/>
      <c r="BHA321" s="22"/>
      <c r="BHB321" s="22"/>
      <c r="BHC321" s="22"/>
      <c r="BHD321" s="22"/>
      <c r="BHE321" s="22"/>
      <c r="BHF321" s="22"/>
      <c r="BHG321" s="22"/>
      <c r="BHH321" s="22"/>
      <c r="BHI321" s="22"/>
      <c r="BHJ321" s="22"/>
      <c r="BHK321" s="22"/>
      <c r="BHL321" s="22"/>
      <c r="BHM321" s="22"/>
      <c r="BHN321" s="22"/>
      <c r="BHO321" s="22"/>
      <c r="BHP321" s="22"/>
      <c r="BHQ321" s="22"/>
      <c r="BHR321" s="22"/>
      <c r="BHS321" s="22"/>
      <c r="BHT321" s="22"/>
      <c r="BHU321" s="22"/>
      <c r="BHV321" s="22"/>
      <c r="BHW321" s="22"/>
      <c r="BHX321" s="22"/>
      <c r="BHY321" s="22"/>
      <c r="BHZ321" s="22"/>
      <c r="BIA321" s="22"/>
      <c r="BIB321" s="22"/>
      <c r="BIC321" s="22"/>
      <c r="BID321" s="22"/>
      <c r="BIE321" s="22"/>
      <c r="BIF321" s="22"/>
      <c r="BIG321" s="22"/>
      <c r="BIH321" s="22"/>
      <c r="BII321" s="22"/>
      <c r="BIJ321" s="22"/>
      <c r="BIK321" s="22"/>
      <c r="BIL321" s="22"/>
      <c r="BIM321" s="22"/>
      <c r="BIN321" s="22"/>
      <c r="BIO321" s="22"/>
      <c r="BIP321" s="22"/>
      <c r="BIQ321" s="22"/>
      <c r="BIR321" s="22"/>
      <c r="BIS321" s="22"/>
      <c r="BIT321" s="22"/>
      <c r="BIU321" s="22"/>
      <c r="BIV321" s="22"/>
      <c r="BIW321" s="22"/>
      <c r="BIX321" s="22"/>
      <c r="BIY321" s="22"/>
      <c r="BIZ321" s="22"/>
      <c r="BJA321" s="22"/>
      <c r="BJB321" s="22"/>
      <c r="BJC321" s="22"/>
      <c r="BJD321" s="22"/>
      <c r="BJE321" s="22"/>
      <c r="BJF321" s="22"/>
      <c r="BJG321" s="22"/>
      <c r="BJH321" s="22"/>
      <c r="BJI321" s="22"/>
      <c r="BJJ321" s="22"/>
      <c r="BJK321" s="22"/>
      <c r="BJL321" s="22"/>
      <c r="BJM321" s="22"/>
      <c r="BJN321" s="22"/>
      <c r="BJO321" s="22"/>
      <c r="BJP321" s="22"/>
      <c r="BJQ321" s="22"/>
      <c r="BJR321" s="22"/>
      <c r="BJS321" s="22"/>
      <c r="BJT321" s="22"/>
      <c r="BJU321" s="22"/>
      <c r="BJV321" s="22"/>
      <c r="BJW321" s="22"/>
      <c r="BJX321" s="22"/>
      <c r="BJY321" s="22"/>
      <c r="BJZ321" s="22"/>
      <c r="BKA321" s="22"/>
      <c r="BKB321" s="22"/>
      <c r="BKC321" s="22"/>
      <c r="BKD321" s="22"/>
      <c r="BKE321" s="22"/>
      <c r="BKF321" s="22"/>
      <c r="BKG321" s="22"/>
      <c r="BKH321" s="22"/>
      <c r="BKI321" s="22"/>
      <c r="BKJ321" s="22"/>
      <c r="BKK321" s="22"/>
      <c r="BKL321" s="22"/>
      <c r="BKM321" s="22"/>
      <c r="BKN321" s="22"/>
      <c r="BKO321" s="22"/>
      <c r="BKP321" s="22"/>
      <c r="BKQ321" s="22"/>
      <c r="BKR321" s="22"/>
      <c r="BKS321" s="22"/>
      <c r="BKT321" s="22"/>
      <c r="BKU321" s="22"/>
      <c r="BKV321" s="22"/>
      <c r="BKW321" s="22"/>
      <c r="BKX321" s="22"/>
      <c r="BKY321" s="22"/>
      <c r="BKZ321" s="22"/>
      <c r="BLA321" s="22"/>
      <c r="BLB321" s="22"/>
      <c r="BLC321" s="22"/>
      <c r="BLD321" s="22"/>
      <c r="BLE321" s="22"/>
      <c r="BLF321" s="22"/>
      <c r="BLG321" s="22"/>
      <c r="BLH321" s="22"/>
      <c r="BLI321" s="22"/>
      <c r="BLJ321" s="22"/>
      <c r="BLK321" s="22"/>
      <c r="BLL321" s="22"/>
      <c r="BLM321" s="22"/>
      <c r="BLN321" s="22"/>
      <c r="BLO321" s="22"/>
      <c r="BLP321" s="22"/>
      <c r="BLQ321" s="22"/>
      <c r="BLR321" s="22"/>
      <c r="BLS321" s="22"/>
      <c r="BLT321" s="22"/>
      <c r="BLU321" s="22"/>
      <c r="BLV321" s="22"/>
      <c r="BLW321" s="22"/>
      <c r="BLX321" s="22"/>
      <c r="BLY321" s="22"/>
      <c r="BLZ321" s="22"/>
      <c r="BMA321" s="22"/>
      <c r="BMB321" s="22"/>
      <c r="BMC321" s="22"/>
      <c r="BMD321" s="22"/>
      <c r="BME321" s="22"/>
      <c r="BMF321" s="22"/>
      <c r="BMG321" s="22"/>
      <c r="BMH321" s="22"/>
      <c r="BMI321" s="22"/>
      <c r="BMJ321" s="22"/>
      <c r="BMK321" s="22"/>
      <c r="BML321" s="22"/>
      <c r="BMM321" s="22"/>
      <c r="BMN321" s="22"/>
      <c r="BMO321" s="22"/>
      <c r="BMP321" s="22"/>
      <c r="BMQ321" s="22"/>
      <c r="BMR321" s="22"/>
      <c r="BMS321" s="22"/>
      <c r="BMT321" s="22"/>
      <c r="BMU321" s="22"/>
      <c r="BMV321" s="22"/>
      <c r="BMW321" s="22"/>
      <c r="BMX321" s="22"/>
      <c r="BMY321" s="22"/>
      <c r="BMZ321" s="22"/>
      <c r="BNA321" s="22"/>
      <c r="BNB321" s="22"/>
      <c r="BNC321" s="22"/>
      <c r="BND321" s="22"/>
      <c r="BNE321" s="22"/>
      <c r="BNF321" s="22"/>
      <c r="BNG321" s="22"/>
      <c r="BNH321" s="22"/>
      <c r="BNI321" s="22"/>
      <c r="BNJ321" s="22"/>
      <c r="BNK321" s="22"/>
      <c r="BNL321" s="22"/>
      <c r="BNM321" s="22"/>
      <c r="BNN321" s="22"/>
      <c r="BNO321" s="22"/>
      <c r="BNP321" s="22"/>
      <c r="BNQ321" s="22"/>
      <c r="BNR321" s="22"/>
      <c r="BNS321" s="22"/>
      <c r="BNT321" s="22"/>
      <c r="BNU321" s="22"/>
      <c r="BNV321" s="22"/>
      <c r="BNW321" s="22"/>
      <c r="BNX321" s="22"/>
      <c r="BNY321" s="22"/>
      <c r="BNZ321" s="22"/>
      <c r="BOA321" s="22"/>
      <c r="BOB321" s="22"/>
      <c r="BOC321" s="22"/>
      <c r="BOD321" s="22"/>
      <c r="BOE321" s="22"/>
      <c r="BOF321" s="22"/>
      <c r="BOG321" s="22"/>
      <c r="BOH321" s="22"/>
      <c r="BOI321" s="22"/>
      <c r="BOJ321" s="22"/>
      <c r="BOK321" s="22"/>
      <c r="BOL321" s="22"/>
      <c r="BOM321" s="22"/>
      <c r="BON321" s="22"/>
      <c r="BOO321" s="22"/>
      <c r="BOP321" s="22"/>
      <c r="BOQ321" s="22"/>
      <c r="BOR321" s="22"/>
      <c r="BOS321" s="22"/>
      <c r="BOT321" s="22"/>
      <c r="BOU321" s="22"/>
      <c r="BOV321" s="22"/>
      <c r="BOW321" s="22"/>
      <c r="BOX321" s="22"/>
      <c r="BOY321" s="22"/>
      <c r="BOZ321" s="22"/>
      <c r="BPA321" s="22"/>
      <c r="BPB321" s="22"/>
      <c r="BPC321" s="22"/>
      <c r="BPD321" s="22"/>
      <c r="BPE321" s="22"/>
      <c r="BPF321" s="22"/>
      <c r="BPG321" s="22"/>
      <c r="BPH321" s="22"/>
      <c r="BPI321" s="22"/>
      <c r="BPJ321" s="22"/>
      <c r="BPK321" s="22"/>
      <c r="BPL321" s="22"/>
      <c r="BPM321" s="22"/>
      <c r="BPN321" s="22"/>
      <c r="BPO321" s="22"/>
      <c r="BPP321" s="22"/>
      <c r="BPQ321" s="22"/>
      <c r="BPR321" s="22"/>
      <c r="BPS321" s="22"/>
      <c r="BPT321" s="22"/>
      <c r="BPU321" s="22"/>
      <c r="BPV321" s="22"/>
      <c r="BPW321" s="22"/>
      <c r="BPX321" s="22"/>
      <c r="BPY321" s="22"/>
      <c r="BPZ321" s="22"/>
      <c r="BQA321" s="22"/>
      <c r="BQB321" s="22"/>
      <c r="BQC321" s="22"/>
      <c r="BQD321" s="22"/>
      <c r="BQE321" s="22"/>
      <c r="BQF321" s="22"/>
      <c r="BQG321" s="22"/>
      <c r="BQH321" s="22"/>
      <c r="BQI321" s="22"/>
      <c r="BQJ321" s="22"/>
      <c r="BQK321" s="22"/>
      <c r="BQL321" s="22"/>
      <c r="BQM321" s="22"/>
      <c r="BQN321" s="22"/>
      <c r="BQO321" s="22"/>
      <c r="BQP321" s="22"/>
      <c r="BQQ321" s="22"/>
      <c r="BQR321" s="22"/>
      <c r="BQS321" s="22"/>
      <c r="BQT321" s="22"/>
      <c r="BQU321" s="22"/>
      <c r="BQV321" s="22"/>
      <c r="BQW321" s="22"/>
      <c r="BQX321" s="22"/>
      <c r="BQY321" s="22"/>
      <c r="BQZ321" s="22"/>
      <c r="BRA321" s="22"/>
      <c r="BRB321" s="22"/>
      <c r="BRC321" s="22"/>
      <c r="BRD321" s="22"/>
      <c r="BRE321" s="22"/>
      <c r="BRF321" s="22"/>
      <c r="BRG321" s="22"/>
      <c r="BRH321" s="22"/>
      <c r="BRI321" s="22"/>
      <c r="BRJ321" s="22"/>
      <c r="BRK321" s="22"/>
      <c r="BRL321" s="22"/>
      <c r="BRM321" s="22"/>
      <c r="BRN321" s="22"/>
      <c r="BRO321" s="22"/>
      <c r="BRP321" s="22"/>
      <c r="BRQ321" s="22"/>
      <c r="BRR321" s="22"/>
      <c r="BRS321" s="22"/>
      <c r="BRT321" s="22"/>
      <c r="BRU321" s="22"/>
      <c r="BRV321" s="22"/>
      <c r="BRW321" s="22"/>
      <c r="BRX321" s="22"/>
      <c r="BRY321" s="22"/>
      <c r="BRZ321" s="22"/>
      <c r="BSA321" s="22"/>
      <c r="BSB321" s="22"/>
      <c r="BSC321" s="22"/>
      <c r="BSD321" s="22"/>
      <c r="BSE321" s="22"/>
      <c r="BSF321" s="22"/>
      <c r="BSG321" s="22"/>
      <c r="BSH321" s="22"/>
      <c r="BSI321" s="22"/>
      <c r="BSJ321" s="22"/>
      <c r="BSK321" s="22"/>
      <c r="BSL321" s="22"/>
      <c r="BSM321" s="22"/>
      <c r="BSN321" s="22"/>
      <c r="BSO321" s="22"/>
      <c r="BSP321" s="22"/>
      <c r="BSQ321" s="22"/>
      <c r="BSR321" s="22"/>
      <c r="BSS321" s="22"/>
      <c r="BST321" s="22"/>
      <c r="BSU321" s="22"/>
      <c r="BSV321" s="22"/>
      <c r="BSW321" s="22"/>
      <c r="BSX321" s="22"/>
      <c r="BSY321" s="22"/>
      <c r="BSZ321" s="22"/>
      <c r="BTA321" s="22"/>
      <c r="BTB321" s="22"/>
      <c r="BTC321" s="22"/>
      <c r="BTD321" s="22"/>
      <c r="BTE321" s="22"/>
      <c r="BTF321" s="22"/>
      <c r="BTG321" s="22"/>
      <c r="BTH321" s="22"/>
      <c r="BTI321" s="22"/>
      <c r="BTJ321" s="22"/>
      <c r="BTK321" s="22"/>
      <c r="BTL321" s="22"/>
      <c r="BTM321" s="22"/>
      <c r="BTN321" s="22"/>
      <c r="BTO321" s="22"/>
      <c r="BTP321" s="22"/>
      <c r="BTQ321" s="22"/>
      <c r="BTR321" s="22"/>
      <c r="BTS321" s="22"/>
      <c r="BTT321" s="22"/>
      <c r="BTU321" s="22"/>
      <c r="BTV321" s="22"/>
      <c r="BTW321" s="22"/>
      <c r="BTX321" s="22"/>
      <c r="BTY321" s="22"/>
      <c r="BTZ321" s="22"/>
      <c r="BUA321" s="22"/>
      <c r="BUB321" s="22"/>
      <c r="BUC321" s="22"/>
      <c r="BUD321" s="22"/>
      <c r="BUE321" s="22"/>
      <c r="BUF321" s="22"/>
      <c r="BUG321" s="22"/>
      <c r="BUH321" s="22"/>
      <c r="BUI321" s="22"/>
      <c r="BUJ321" s="22"/>
      <c r="BUK321" s="22"/>
      <c r="BUL321" s="22"/>
      <c r="BUM321" s="22"/>
      <c r="BUN321" s="22"/>
      <c r="BUO321" s="22"/>
      <c r="BUP321" s="22"/>
      <c r="BUQ321" s="22"/>
      <c r="BUR321" s="22"/>
      <c r="BUS321" s="22"/>
      <c r="BUT321" s="22"/>
      <c r="BUU321" s="22"/>
      <c r="BUV321" s="22"/>
      <c r="BUW321" s="22"/>
      <c r="BUX321" s="22"/>
      <c r="BUY321" s="22"/>
      <c r="BUZ321" s="22"/>
      <c r="BVA321" s="22"/>
      <c r="BVB321" s="22"/>
      <c r="BVC321" s="22"/>
      <c r="BVD321" s="22"/>
      <c r="BVE321" s="22"/>
      <c r="BVF321" s="22"/>
      <c r="BVG321" s="22"/>
      <c r="BVH321" s="22"/>
      <c r="BVI321" s="22"/>
      <c r="BVJ321" s="22"/>
      <c r="BVK321" s="22"/>
      <c r="BVL321" s="22"/>
      <c r="BVM321" s="22"/>
      <c r="BVN321" s="22"/>
      <c r="BVO321" s="22"/>
      <c r="BVP321" s="22"/>
      <c r="BVQ321" s="22"/>
      <c r="BVR321" s="22"/>
      <c r="BVS321" s="22"/>
      <c r="BVT321" s="22"/>
      <c r="BVU321" s="22"/>
      <c r="BVV321" s="22"/>
      <c r="BVW321" s="22"/>
      <c r="BVX321" s="22"/>
      <c r="BVY321" s="22"/>
      <c r="BVZ321" s="22"/>
      <c r="BWA321" s="22"/>
      <c r="BWB321" s="22"/>
      <c r="BWC321" s="22"/>
      <c r="BWD321" s="22"/>
      <c r="BWE321" s="22"/>
      <c r="BWF321" s="22"/>
      <c r="BWG321" s="22"/>
      <c r="BWH321" s="22"/>
      <c r="BWI321" s="22"/>
      <c r="BWJ321" s="22"/>
      <c r="BWK321" s="22"/>
      <c r="BWL321" s="22"/>
      <c r="BWM321" s="22"/>
      <c r="BWN321" s="22"/>
      <c r="BWO321" s="22"/>
      <c r="BWP321" s="22"/>
      <c r="BWQ321" s="22"/>
      <c r="BWR321" s="22"/>
      <c r="BWS321" s="22"/>
      <c r="BWT321" s="22"/>
      <c r="BWU321" s="22"/>
      <c r="BWV321" s="22"/>
      <c r="BWW321" s="22"/>
      <c r="BWX321" s="22"/>
      <c r="BWY321" s="22"/>
      <c r="BWZ321" s="22"/>
      <c r="BXA321" s="22"/>
      <c r="BXB321" s="22"/>
      <c r="BXC321" s="22"/>
      <c r="BXD321" s="22"/>
      <c r="BXE321" s="22"/>
      <c r="BXF321" s="22"/>
      <c r="BXG321" s="22"/>
      <c r="BXH321" s="22"/>
      <c r="BXI321" s="22"/>
      <c r="BXJ321" s="22"/>
      <c r="BXK321" s="22"/>
      <c r="BXL321" s="22"/>
      <c r="BXM321" s="22"/>
      <c r="BXN321" s="22"/>
      <c r="BXO321" s="22"/>
      <c r="BXP321" s="22"/>
      <c r="BXQ321" s="22"/>
      <c r="BXR321" s="22"/>
      <c r="BXS321" s="22"/>
      <c r="BXT321" s="22"/>
      <c r="BXU321" s="22"/>
      <c r="BXV321" s="22"/>
      <c r="BXW321" s="22"/>
      <c r="BXX321" s="22"/>
      <c r="BXY321" s="22"/>
      <c r="BXZ321" s="22"/>
      <c r="BYA321" s="22"/>
      <c r="BYB321" s="22"/>
      <c r="BYC321" s="22"/>
      <c r="BYD321" s="22"/>
      <c r="BYE321" s="22"/>
      <c r="BYF321" s="22"/>
      <c r="BYG321" s="22"/>
      <c r="BYH321" s="22"/>
      <c r="BYI321" s="22"/>
      <c r="BYJ321" s="22"/>
      <c r="BYK321" s="22"/>
      <c r="BYL321" s="22"/>
      <c r="BYM321" s="22"/>
      <c r="BYN321" s="22"/>
      <c r="BYO321" s="22"/>
      <c r="BYP321" s="22"/>
      <c r="BYQ321" s="22"/>
      <c r="BYR321" s="22"/>
      <c r="BYS321" s="22"/>
      <c r="BYT321" s="22"/>
      <c r="BYU321" s="22"/>
      <c r="BYV321" s="22"/>
      <c r="BYW321" s="22"/>
      <c r="BYX321" s="22"/>
      <c r="BYY321" s="22"/>
      <c r="BYZ321" s="22"/>
      <c r="BZA321" s="22"/>
      <c r="BZB321" s="22"/>
      <c r="BZC321" s="22"/>
      <c r="BZD321" s="22"/>
      <c r="BZE321" s="22"/>
      <c r="BZF321" s="22"/>
      <c r="BZG321" s="22"/>
      <c r="BZH321" s="22"/>
      <c r="BZI321" s="22"/>
      <c r="BZJ321" s="22"/>
      <c r="BZK321" s="22"/>
      <c r="BZL321" s="22"/>
      <c r="BZM321" s="22"/>
      <c r="BZN321" s="22"/>
      <c r="BZO321" s="22"/>
      <c r="BZP321" s="22"/>
      <c r="BZQ321" s="22"/>
      <c r="BZR321" s="22"/>
      <c r="BZS321" s="22"/>
      <c r="BZT321" s="22"/>
      <c r="BZU321" s="22"/>
      <c r="BZV321" s="22"/>
      <c r="BZW321" s="22"/>
      <c r="BZX321" s="22"/>
      <c r="BZY321" s="22"/>
      <c r="BZZ321" s="22"/>
      <c r="CAA321" s="22"/>
      <c r="CAB321" s="22"/>
      <c r="CAC321" s="22"/>
      <c r="CAD321" s="22"/>
      <c r="CAE321" s="22"/>
      <c r="CAF321" s="22"/>
      <c r="CAG321" s="22"/>
      <c r="CAH321" s="22"/>
      <c r="CAI321" s="22"/>
      <c r="CAJ321" s="22"/>
      <c r="CAK321" s="22"/>
      <c r="CAL321" s="22"/>
      <c r="CAM321" s="22"/>
      <c r="CAN321" s="22"/>
      <c r="CAO321" s="22"/>
      <c r="CAP321" s="22"/>
      <c r="CAQ321" s="22"/>
      <c r="CAR321" s="22"/>
      <c r="CAS321" s="22"/>
      <c r="CAT321" s="22"/>
      <c r="CAU321" s="22"/>
      <c r="CAV321" s="22"/>
      <c r="CAW321" s="22"/>
      <c r="CAX321" s="22"/>
      <c r="CAY321" s="22"/>
      <c r="CAZ321" s="22"/>
      <c r="CBA321" s="22"/>
      <c r="CBB321" s="22"/>
      <c r="CBC321" s="22"/>
      <c r="CBD321" s="22"/>
      <c r="CBE321" s="22"/>
      <c r="CBF321" s="22"/>
      <c r="CBG321" s="22"/>
      <c r="CBH321" s="22"/>
      <c r="CBI321" s="22"/>
      <c r="CBJ321" s="22"/>
      <c r="CBK321" s="22"/>
      <c r="CBL321" s="22"/>
      <c r="CBM321" s="22"/>
      <c r="CBN321" s="22"/>
      <c r="CBO321" s="22"/>
      <c r="CBP321" s="22"/>
      <c r="CBQ321" s="22"/>
      <c r="CBR321" s="22"/>
      <c r="CBS321" s="22"/>
      <c r="CBT321" s="22"/>
      <c r="CBU321" s="22"/>
      <c r="CBV321" s="22"/>
      <c r="CBW321" s="22"/>
      <c r="CBX321" s="22"/>
      <c r="CBY321" s="22"/>
      <c r="CBZ321" s="22"/>
      <c r="CCA321" s="22"/>
      <c r="CCB321" s="22"/>
      <c r="CCC321" s="22"/>
      <c r="CCD321" s="22"/>
      <c r="CCE321" s="22"/>
      <c r="CCF321" s="22"/>
      <c r="CCG321" s="22"/>
      <c r="CCH321" s="22"/>
      <c r="CCI321" s="22"/>
      <c r="CCJ321" s="22"/>
      <c r="CCK321" s="22"/>
      <c r="CCL321" s="22"/>
      <c r="CCM321" s="22"/>
      <c r="CCN321" s="22"/>
      <c r="CCO321" s="22"/>
      <c r="CCP321" s="22"/>
      <c r="CCQ321" s="22"/>
      <c r="CCR321" s="22"/>
      <c r="CCS321" s="22"/>
      <c r="CCT321" s="22"/>
      <c r="CCU321" s="22"/>
      <c r="CCV321" s="22"/>
      <c r="CCW321" s="22"/>
      <c r="CCX321" s="22"/>
      <c r="CCY321" s="22"/>
      <c r="CCZ321" s="22"/>
      <c r="CDA321" s="22"/>
      <c r="CDB321" s="22"/>
      <c r="CDC321" s="22"/>
      <c r="CDD321" s="22"/>
      <c r="CDE321" s="22"/>
      <c r="CDF321" s="22"/>
      <c r="CDG321" s="22"/>
      <c r="CDH321" s="22"/>
      <c r="CDI321" s="22"/>
      <c r="CDJ321" s="22"/>
      <c r="CDK321" s="22"/>
      <c r="CDL321" s="22"/>
      <c r="CDM321" s="22"/>
      <c r="CDN321" s="22"/>
      <c r="CDO321" s="22"/>
      <c r="CDP321" s="22"/>
      <c r="CDQ321" s="22"/>
      <c r="CDR321" s="22"/>
      <c r="CDS321" s="22"/>
      <c r="CDT321" s="22"/>
      <c r="CDU321" s="22"/>
      <c r="CDV321" s="22"/>
      <c r="CDW321" s="22"/>
      <c r="CDX321" s="22"/>
      <c r="CDY321" s="22"/>
      <c r="CDZ321" s="22"/>
      <c r="CEA321" s="22"/>
      <c r="CEB321" s="22"/>
      <c r="CEC321" s="22"/>
      <c r="CED321" s="22"/>
      <c r="CEE321" s="22"/>
      <c r="CEF321" s="22"/>
      <c r="CEG321" s="22"/>
      <c r="CEH321" s="22"/>
      <c r="CEI321" s="22"/>
      <c r="CEJ321" s="22"/>
      <c r="CEK321" s="22"/>
      <c r="CEL321" s="22"/>
      <c r="CEM321" s="22"/>
      <c r="CEN321" s="22"/>
      <c r="CEO321" s="22"/>
      <c r="CEP321" s="22"/>
      <c r="CEQ321" s="22"/>
      <c r="CER321" s="22"/>
      <c r="CES321" s="22"/>
      <c r="CET321" s="22"/>
      <c r="CEU321" s="22"/>
      <c r="CEV321" s="22"/>
      <c r="CEW321" s="22"/>
      <c r="CEX321" s="22"/>
      <c r="CEY321" s="22"/>
      <c r="CEZ321" s="22"/>
      <c r="CFA321" s="22"/>
      <c r="CFB321" s="22"/>
      <c r="CFC321" s="22"/>
      <c r="CFD321" s="22"/>
      <c r="CFE321" s="22"/>
      <c r="CFF321" s="22"/>
      <c r="CFG321" s="22"/>
      <c r="CFH321" s="22"/>
      <c r="CFI321" s="22"/>
      <c r="CFJ321" s="22"/>
      <c r="CFK321" s="22"/>
      <c r="CFL321" s="22"/>
      <c r="CFM321" s="22"/>
      <c r="CFN321" s="22"/>
      <c r="CFO321" s="22"/>
      <c r="CFP321" s="22"/>
      <c r="CFQ321" s="22"/>
      <c r="CFR321" s="22"/>
      <c r="CFS321" s="22"/>
      <c r="CFT321" s="22"/>
      <c r="CFU321" s="22"/>
      <c r="CFV321" s="22"/>
      <c r="CFW321" s="22"/>
      <c r="CFX321" s="22"/>
      <c r="CFY321" s="22"/>
      <c r="CFZ321" s="22"/>
      <c r="CGA321" s="22"/>
      <c r="CGB321" s="22"/>
      <c r="CGC321" s="22"/>
      <c r="CGD321" s="22"/>
      <c r="CGE321" s="22"/>
      <c r="CGF321" s="22"/>
      <c r="CGG321" s="22"/>
      <c r="CGH321" s="22"/>
      <c r="CGI321" s="22"/>
      <c r="CGJ321" s="22"/>
      <c r="CGK321" s="22"/>
      <c r="CGL321" s="22"/>
      <c r="CGM321" s="22"/>
      <c r="CGN321" s="22"/>
      <c r="CGO321" s="22"/>
      <c r="CGP321" s="22"/>
      <c r="CGQ321" s="22"/>
      <c r="CGR321" s="22"/>
      <c r="CGS321" s="22"/>
      <c r="CGT321" s="22"/>
      <c r="CGU321" s="22"/>
      <c r="CGV321" s="22"/>
      <c r="CGW321" s="22"/>
      <c r="CGX321" s="22"/>
      <c r="CGY321" s="22"/>
      <c r="CGZ321" s="22"/>
      <c r="CHA321" s="22"/>
      <c r="CHB321" s="22"/>
      <c r="CHC321" s="22"/>
      <c r="CHD321" s="22"/>
      <c r="CHE321" s="22"/>
      <c r="CHF321" s="22"/>
      <c r="CHG321" s="22"/>
      <c r="CHH321" s="22"/>
      <c r="CHI321" s="22"/>
      <c r="CHJ321" s="22"/>
      <c r="CHK321" s="22"/>
      <c r="CHL321" s="22"/>
      <c r="CHM321" s="22"/>
      <c r="CHN321" s="22"/>
      <c r="CHO321" s="22"/>
      <c r="CHP321" s="22"/>
      <c r="CHQ321" s="22"/>
      <c r="CHR321" s="22"/>
      <c r="CHS321" s="22"/>
      <c r="CHT321" s="22"/>
      <c r="CHU321" s="22"/>
      <c r="CHV321" s="22"/>
      <c r="CHW321" s="22"/>
      <c r="CHX321" s="22"/>
      <c r="CHY321" s="22"/>
      <c r="CHZ321" s="22"/>
      <c r="CIA321" s="22"/>
      <c r="CIB321" s="22"/>
      <c r="CIC321" s="22"/>
      <c r="CID321" s="22"/>
      <c r="CIE321" s="22"/>
      <c r="CIF321" s="22"/>
      <c r="CIG321" s="22"/>
      <c r="CIH321" s="22"/>
      <c r="CII321" s="22"/>
      <c r="CIJ321" s="22"/>
      <c r="CIK321" s="22"/>
      <c r="CIL321" s="22"/>
      <c r="CIM321" s="22"/>
      <c r="CIN321" s="22"/>
      <c r="CIO321" s="22"/>
      <c r="CIP321" s="22"/>
      <c r="CIQ321" s="22"/>
      <c r="CIR321" s="22"/>
      <c r="CIS321" s="22"/>
      <c r="CIT321" s="22"/>
      <c r="CIU321" s="22"/>
      <c r="CIV321" s="22"/>
      <c r="CIW321" s="22"/>
      <c r="CIX321" s="22"/>
      <c r="CIY321" s="22"/>
      <c r="CIZ321" s="22"/>
      <c r="CJA321" s="22"/>
      <c r="CJB321" s="22"/>
      <c r="CJC321" s="22"/>
      <c r="CJD321" s="22"/>
      <c r="CJE321" s="22"/>
      <c r="CJF321" s="22"/>
      <c r="CJG321" s="22"/>
      <c r="CJH321" s="22"/>
      <c r="CJI321" s="22"/>
      <c r="CJJ321" s="22"/>
      <c r="CJK321" s="22"/>
      <c r="CJL321" s="22"/>
      <c r="CJM321" s="22"/>
      <c r="CJN321" s="22"/>
      <c r="CJO321" s="22"/>
      <c r="CJP321" s="22"/>
      <c r="CJQ321" s="22"/>
      <c r="CJR321" s="22"/>
      <c r="CJS321" s="22"/>
      <c r="CJT321" s="22"/>
      <c r="CJU321" s="22"/>
      <c r="CJV321" s="22"/>
      <c r="CJW321" s="22"/>
      <c r="CJX321" s="22"/>
      <c r="CJY321" s="22"/>
      <c r="CJZ321" s="22"/>
      <c r="CKA321" s="22"/>
      <c r="CKB321" s="22"/>
      <c r="CKC321" s="22"/>
      <c r="CKD321" s="22"/>
      <c r="CKE321" s="22"/>
      <c r="CKF321" s="22"/>
      <c r="CKG321" s="22"/>
      <c r="CKH321" s="22"/>
      <c r="CKI321" s="22"/>
      <c r="CKJ321" s="22"/>
      <c r="CKK321" s="22"/>
      <c r="CKL321" s="22"/>
      <c r="CKM321" s="22"/>
      <c r="CKN321" s="22"/>
      <c r="CKO321" s="22"/>
      <c r="CKP321" s="22"/>
      <c r="CKQ321" s="22"/>
      <c r="CKR321" s="22"/>
      <c r="CKS321" s="22"/>
      <c r="CKT321" s="22"/>
      <c r="CKU321" s="22"/>
      <c r="CKV321" s="22"/>
      <c r="CKW321" s="22"/>
      <c r="CKX321" s="22"/>
      <c r="CKY321" s="22"/>
      <c r="CKZ321" s="22"/>
      <c r="CLA321" s="22"/>
      <c r="CLB321" s="22"/>
      <c r="CLC321" s="22"/>
      <c r="CLD321" s="22"/>
      <c r="CLE321" s="22"/>
      <c r="CLF321" s="22"/>
      <c r="CLG321" s="22"/>
      <c r="CLH321" s="22"/>
      <c r="CLI321" s="22"/>
      <c r="CLJ321" s="22"/>
      <c r="CLK321" s="22"/>
      <c r="CLL321" s="22"/>
      <c r="CLM321" s="22"/>
      <c r="CLN321" s="22"/>
      <c r="CLO321" s="22"/>
      <c r="CLP321" s="22"/>
      <c r="CLQ321" s="22"/>
      <c r="CLR321" s="22"/>
      <c r="CLS321" s="22"/>
      <c r="CLT321" s="22"/>
      <c r="CLU321" s="22"/>
      <c r="CLV321" s="22"/>
      <c r="CLW321" s="22"/>
      <c r="CLX321" s="22"/>
      <c r="CLY321" s="22"/>
      <c r="CLZ321" s="22"/>
      <c r="CMA321" s="22"/>
      <c r="CMB321" s="22"/>
      <c r="CMC321" s="22"/>
      <c r="CMD321" s="22"/>
      <c r="CME321" s="22"/>
      <c r="CMF321" s="22"/>
      <c r="CMG321" s="22"/>
      <c r="CMH321" s="22"/>
      <c r="CMI321" s="22"/>
      <c r="CMJ321" s="22"/>
      <c r="CMK321" s="22"/>
      <c r="CML321" s="22"/>
      <c r="CMM321" s="22"/>
      <c r="CMN321" s="22"/>
      <c r="CMO321" s="22"/>
      <c r="CMP321" s="22"/>
      <c r="CMQ321" s="22"/>
      <c r="CMR321" s="22"/>
      <c r="CMS321" s="22"/>
      <c r="CMT321" s="22"/>
      <c r="CMU321" s="22"/>
      <c r="CMV321" s="22"/>
      <c r="CMW321" s="22"/>
      <c r="CMX321" s="22"/>
      <c r="CMY321" s="22"/>
      <c r="CMZ321" s="22"/>
      <c r="CNA321" s="22"/>
      <c r="CNB321" s="22"/>
      <c r="CNC321" s="22"/>
      <c r="CND321" s="22"/>
      <c r="CNE321" s="22"/>
      <c r="CNF321" s="22"/>
      <c r="CNG321" s="22"/>
      <c r="CNH321" s="22"/>
      <c r="CNI321" s="22"/>
      <c r="CNJ321" s="22"/>
      <c r="CNK321" s="22"/>
      <c r="CNL321" s="22"/>
      <c r="CNM321" s="22"/>
      <c r="CNN321" s="22"/>
      <c r="CNO321" s="22"/>
      <c r="CNP321" s="22"/>
      <c r="CNQ321" s="22"/>
      <c r="CNR321" s="22"/>
      <c r="CNS321" s="22"/>
      <c r="CNT321" s="22"/>
      <c r="CNU321" s="22"/>
      <c r="CNV321" s="22"/>
      <c r="CNW321" s="22"/>
      <c r="CNX321" s="22"/>
      <c r="CNY321" s="22"/>
      <c r="CNZ321" s="22"/>
      <c r="COA321" s="22"/>
      <c r="COB321" s="22"/>
      <c r="COC321" s="22"/>
      <c r="COD321" s="22"/>
      <c r="COE321" s="22"/>
      <c r="COF321" s="22"/>
      <c r="COG321" s="22"/>
      <c r="COH321" s="22"/>
      <c r="COI321" s="22"/>
      <c r="COJ321" s="22"/>
      <c r="COK321" s="22"/>
      <c r="COL321" s="22"/>
      <c r="COM321" s="22"/>
      <c r="CON321" s="22"/>
      <c r="COO321" s="22"/>
      <c r="COP321" s="22"/>
      <c r="COQ321" s="22"/>
      <c r="COR321" s="22"/>
      <c r="COS321" s="22"/>
      <c r="COT321" s="22"/>
      <c r="COU321" s="22"/>
      <c r="COV321" s="22"/>
      <c r="COW321" s="22"/>
      <c r="COX321" s="22"/>
      <c r="COY321" s="22"/>
      <c r="COZ321" s="22"/>
      <c r="CPA321" s="22"/>
      <c r="CPB321" s="22"/>
      <c r="CPC321" s="22"/>
      <c r="CPD321" s="22"/>
      <c r="CPE321" s="22"/>
      <c r="CPF321" s="22"/>
      <c r="CPG321" s="22"/>
      <c r="CPH321" s="22"/>
      <c r="CPI321" s="22"/>
      <c r="CPJ321" s="22"/>
      <c r="CPK321" s="22"/>
      <c r="CPL321" s="22"/>
      <c r="CPM321" s="22"/>
      <c r="CPN321" s="22"/>
      <c r="CPO321" s="22"/>
      <c r="CPP321" s="22"/>
      <c r="CPQ321" s="22"/>
      <c r="CPR321" s="22"/>
      <c r="CPS321" s="22"/>
      <c r="CPT321" s="22"/>
      <c r="CPU321" s="22"/>
      <c r="CPV321" s="22"/>
      <c r="CPW321" s="22"/>
      <c r="CPX321" s="22"/>
      <c r="CPY321" s="22"/>
      <c r="CPZ321" s="22"/>
      <c r="CQA321" s="22"/>
      <c r="CQB321" s="22"/>
      <c r="CQC321" s="22"/>
      <c r="CQD321" s="22"/>
      <c r="CQE321" s="22"/>
      <c r="CQF321" s="22"/>
      <c r="CQG321" s="22"/>
      <c r="CQH321" s="22"/>
      <c r="CQI321" s="22"/>
      <c r="CQJ321" s="22"/>
      <c r="CQK321" s="22"/>
      <c r="CQL321" s="22"/>
      <c r="CQM321" s="22"/>
      <c r="CQN321" s="22"/>
      <c r="CQO321" s="22"/>
      <c r="CQP321" s="22"/>
      <c r="CQQ321" s="22"/>
      <c r="CQR321" s="22"/>
      <c r="CQS321" s="22"/>
      <c r="CQT321" s="22"/>
      <c r="CQU321" s="22"/>
      <c r="CQV321" s="22"/>
      <c r="CQW321" s="22"/>
      <c r="CQX321" s="22"/>
      <c r="CQY321" s="22"/>
      <c r="CQZ321" s="22"/>
      <c r="CRA321" s="22"/>
      <c r="CRB321" s="22"/>
      <c r="CRC321" s="22"/>
      <c r="CRD321" s="22"/>
      <c r="CRE321" s="22"/>
      <c r="CRF321" s="22"/>
      <c r="CRG321" s="22"/>
      <c r="CRH321" s="22"/>
      <c r="CRI321" s="22"/>
      <c r="CRJ321" s="22"/>
      <c r="CRK321" s="22"/>
      <c r="CRL321" s="22"/>
      <c r="CRM321" s="22"/>
      <c r="CRN321" s="22"/>
      <c r="CRO321" s="22"/>
      <c r="CRP321" s="22"/>
      <c r="CRQ321" s="22"/>
      <c r="CRR321" s="22"/>
      <c r="CRS321" s="22"/>
      <c r="CRT321" s="22"/>
      <c r="CRU321" s="22"/>
      <c r="CRV321" s="22"/>
      <c r="CRW321" s="22"/>
      <c r="CRX321" s="22"/>
      <c r="CRY321" s="22"/>
      <c r="CRZ321" s="22"/>
      <c r="CSA321" s="22"/>
      <c r="CSB321" s="22"/>
      <c r="CSC321" s="22"/>
      <c r="CSD321" s="22"/>
      <c r="CSE321" s="22"/>
      <c r="CSF321" s="22"/>
      <c r="CSG321" s="22"/>
      <c r="CSH321" s="22"/>
      <c r="CSI321" s="22"/>
      <c r="CSJ321" s="22"/>
      <c r="CSK321" s="22"/>
      <c r="CSL321" s="22"/>
      <c r="CSM321" s="22"/>
      <c r="CSN321" s="22"/>
      <c r="CSO321" s="22"/>
      <c r="CSP321" s="22"/>
      <c r="CSQ321" s="22"/>
      <c r="CSR321" s="22"/>
      <c r="CSS321" s="22"/>
      <c r="CST321" s="22"/>
      <c r="CSU321" s="22"/>
      <c r="CSV321" s="22"/>
      <c r="CSW321" s="22"/>
      <c r="CSX321" s="22"/>
      <c r="CSY321" s="22"/>
      <c r="CSZ321" s="22"/>
      <c r="CTA321" s="22"/>
      <c r="CTB321" s="22"/>
      <c r="CTC321" s="22"/>
      <c r="CTD321" s="22"/>
      <c r="CTE321" s="22"/>
      <c r="CTF321" s="22"/>
      <c r="CTG321" s="22"/>
      <c r="CTH321" s="22"/>
      <c r="CTI321" s="22"/>
      <c r="CTJ321" s="22"/>
      <c r="CTK321" s="22"/>
      <c r="CTL321" s="22"/>
      <c r="CTM321" s="22"/>
      <c r="CTN321" s="22"/>
      <c r="CTO321" s="22"/>
      <c r="CTP321" s="22"/>
      <c r="CTQ321" s="22"/>
      <c r="CTR321" s="22"/>
      <c r="CTS321" s="22"/>
      <c r="CTT321" s="22"/>
      <c r="CTU321" s="22"/>
      <c r="CTV321" s="22"/>
      <c r="CTW321" s="22"/>
      <c r="CTX321" s="22"/>
      <c r="CTY321" s="22"/>
      <c r="CTZ321" s="22"/>
      <c r="CUA321" s="22"/>
      <c r="CUB321" s="22"/>
      <c r="CUC321" s="22"/>
      <c r="CUD321" s="22"/>
      <c r="CUE321" s="22"/>
      <c r="CUF321" s="22"/>
      <c r="CUG321" s="22"/>
      <c r="CUH321" s="22"/>
      <c r="CUI321" s="22"/>
      <c r="CUJ321" s="22"/>
      <c r="CUK321" s="22"/>
      <c r="CUL321" s="22"/>
      <c r="CUM321" s="22"/>
      <c r="CUN321" s="22"/>
      <c r="CUO321" s="22"/>
      <c r="CUP321" s="22"/>
      <c r="CUQ321" s="22"/>
      <c r="CUR321" s="22"/>
      <c r="CUS321" s="22"/>
      <c r="CUT321" s="22"/>
      <c r="CUU321" s="22"/>
      <c r="CUV321" s="22"/>
      <c r="CUW321" s="22"/>
      <c r="CUX321" s="22"/>
      <c r="CUY321" s="22"/>
      <c r="CUZ321" s="22"/>
      <c r="CVA321" s="22"/>
      <c r="CVB321" s="22"/>
      <c r="CVC321" s="22"/>
      <c r="CVD321" s="22"/>
      <c r="CVE321" s="22"/>
      <c r="CVF321" s="22"/>
      <c r="CVG321" s="22"/>
      <c r="CVH321" s="22"/>
      <c r="CVI321" s="22"/>
      <c r="CVJ321" s="22"/>
      <c r="CVK321" s="22"/>
      <c r="CVL321" s="22"/>
      <c r="CVM321" s="22"/>
      <c r="CVN321" s="22"/>
      <c r="CVO321" s="22"/>
      <c r="CVP321" s="22"/>
      <c r="CVQ321" s="22"/>
      <c r="CVR321" s="22"/>
      <c r="CVS321" s="22"/>
      <c r="CVT321" s="22"/>
      <c r="CVU321" s="22"/>
      <c r="CVV321" s="22"/>
      <c r="CVW321" s="22"/>
      <c r="CVX321" s="22"/>
      <c r="CVY321" s="22"/>
      <c r="CVZ321" s="22"/>
      <c r="CWA321" s="22"/>
      <c r="CWB321" s="22"/>
      <c r="CWC321" s="22"/>
      <c r="CWD321" s="22"/>
      <c r="CWE321" s="22"/>
      <c r="CWF321" s="22"/>
      <c r="CWG321" s="22"/>
      <c r="CWH321" s="22"/>
      <c r="CWI321" s="22"/>
      <c r="CWJ321" s="22"/>
      <c r="CWK321" s="22"/>
      <c r="CWL321" s="22"/>
      <c r="CWM321" s="22"/>
      <c r="CWN321" s="22"/>
      <c r="CWO321" s="22"/>
      <c r="CWP321" s="22"/>
      <c r="CWQ321" s="22"/>
      <c r="CWR321" s="22"/>
      <c r="CWS321" s="22"/>
      <c r="CWT321" s="22"/>
      <c r="CWU321" s="22"/>
      <c r="CWV321" s="22"/>
      <c r="CWW321" s="22"/>
      <c r="CWX321" s="22"/>
      <c r="CWY321" s="22"/>
      <c r="CWZ321" s="22"/>
      <c r="CXA321" s="22"/>
      <c r="CXB321" s="22"/>
      <c r="CXC321" s="22"/>
      <c r="CXD321" s="22"/>
      <c r="CXE321" s="22"/>
      <c r="CXF321" s="22"/>
      <c r="CXG321" s="22"/>
      <c r="CXH321" s="22"/>
      <c r="CXI321" s="22"/>
      <c r="CXJ321" s="22"/>
      <c r="CXK321" s="22"/>
      <c r="CXL321" s="22"/>
      <c r="CXM321" s="22"/>
      <c r="CXN321" s="22"/>
      <c r="CXO321" s="22"/>
      <c r="CXP321" s="22"/>
      <c r="CXQ321" s="22"/>
      <c r="CXR321" s="22"/>
      <c r="CXS321" s="22"/>
      <c r="CXT321" s="22"/>
      <c r="CXU321" s="22"/>
      <c r="CXV321" s="22"/>
      <c r="CXW321" s="22"/>
      <c r="CXX321" s="22"/>
      <c r="CXY321" s="22"/>
      <c r="CXZ321" s="22"/>
      <c r="CYA321" s="22"/>
      <c r="CYB321" s="22"/>
      <c r="CYC321" s="22"/>
      <c r="CYD321" s="22"/>
      <c r="CYE321" s="22"/>
      <c r="CYF321" s="22"/>
      <c r="CYG321" s="22"/>
      <c r="CYH321" s="22"/>
      <c r="CYI321" s="22"/>
      <c r="CYJ321" s="22"/>
      <c r="CYK321" s="22"/>
      <c r="CYL321" s="22"/>
      <c r="CYM321" s="22"/>
      <c r="CYN321" s="22"/>
      <c r="CYO321" s="22"/>
      <c r="CYP321" s="22"/>
      <c r="CYQ321" s="22"/>
      <c r="CYR321" s="22"/>
      <c r="CYS321" s="22"/>
      <c r="CYT321" s="22"/>
      <c r="CYU321" s="22"/>
      <c r="CYV321" s="22"/>
      <c r="CYW321" s="22"/>
      <c r="CYX321" s="22"/>
      <c r="CYY321" s="22"/>
      <c r="CYZ321" s="22"/>
      <c r="CZA321" s="22"/>
      <c r="CZB321" s="22"/>
      <c r="CZC321" s="22"/>
      <c r="CZD321" s="22"/>
      <c r="CZE321" s="22"/>
      <c r="CZF321" s="22"/>
      <c r="CZG321" s="22"/>
      <c r="CZH321" s="22"/>
      <c r="CZI321" s="22"/>
      <c r="CZJ321" s="22"/>
      <c r="CZK321" s="22"/>
      <c r="CZL321" s="22"/>
      <c r="CZM321" s="22"/>
      <c r="CZN321" s="22"/>
      <c r="CZO321" s="22"/>
      <c r="CZP321" s="22"/>
      <c r="CZQ321" s="22"/>
      <c r="CZR321" s="22"/>
      <c r="CZS321" s="22"/>
      <c r="CZT321" s="22"/>
      <c r="CZU321" s="22"/>
      <c r="CZV321" s="22"/>
      <c r="CZW321" s="22"/>
      <c r="CZX321" s="22"/>
      <c r="CZY321" s="22"/>
      <c r="CZZ321" s="22"/>
      <c r="DAA321" s="22"/>
      <c r="DAB321" s="22"/>
      <c r="DAC321" s="22"/>
      <c r="DAD321" s="22"/>
      <c r="DAE321" s="22"/>
      <c r="DAF321" s="22"/>
      <c r="DAG321" s="22"/>
      <c r="DAH321" s="22"/>
      <c r="DAI321" s="22"/>
      <c r="DAJ321" s="22"/>
      <c r="DAK321" s="22"/>
      <c r="DAL321" s="22"/>
      <c r="DAM321" s="22"/>
      <c r="DAN321" s="22"/>
      <c r="DAO321" s="22"/>
      <c r="DAP321" s="22"/>
      <c r="DAQ321" s="22"/>
      <c r="DAR321" s="22"/>
      <c r="DAS321" s="22"/>
      <c r="DAT321" s="22"/>
      <c r="DAU321" s="22"/>
      <c r="DAV321" s="22"/>
      <c r="DAW321" s="22"/>
      <c r="DAX321" s="22"/>
      <c r="DAY321" s="22"/>
      <c r="DAZ321" s="22"/>
      <c r="DBA321" s="22"/>
      <c r="DBB321" s="22"/>
      <c r="DBC321" s="22"/>
      <c r="DBD321" s="22"/>
      <c r="DBE321" s="22"/>
      <c r="DBF321" s="22"/>
      <c r="DBG321" s="22"/>
      <c r="DBH321" s="22"/>
      <c r="DBI321" s="22"/>
      <c r="DBJ321" s="22"/>
      <c r="DBK321" s="22"/>
      <c r="DBL321" s="22"/>
      <c r="DBM321" s="22"/>
      <c r="DBN321" s="22"/>
      <c r="DBO321" s="22"/>
      <c r="DBP321" s="22"/>
      <c r="DBQ321" s="22"/>
      <c r="DBR321" s="22"/>
      <c r="DBS321" s="22"/>
      <c r="DBT321" s="22"/>
      <c r="DBU321" s="22"/>
      <c r="DBV321" s="22"/>
      <c r="DBW321" s="22"/>
      <c r="DBX321" s="22"/>
      <c r="DBY321" s="22"/>
      <c r="DBZ321" s="22"/>
      <c r="DCA321" s="22"/>
      <c r="DCB321" s="22"/>
      <c r="DCC321" s="22"/>
      <c r="DCD321" s="22"/>
      <c r="DCE321" s="22"/>
      <c r="DCF321" s="22"/>
      <c r="DCG321" s="22"/>
      <c r="DCH321" s="22"/>
      <c r="DCI321" s="22"/>
      <c r="DCJ321" s="22"/>
      <c r="DCK321" s="22"/>
      <c r="DCL321" s="22"/>
      <c r="DCM321" s="22"/>
      <c r="DCN321" s="22"/>
      <c r="DCO321" s="22"/>
      <c r="DCP321" s="22"/>
      <c r="DCQ321" s="22"/>
      <c r="DCR321" s="22"/>
      <c r="DCS321" s="22"/>
      <c r="DCT321" s="22"/>
      <c r="DCU321" s="22"/>
      <c r="DCV321" s="22"/>
      <c r="DCW321" s="22"/>
      <c r="DCX321" s="22"/>
      <c r="DCY321" s="22"/>
      <c r="DCZ321" s="22"/>
      <c r="DDA321" s="22"/>
      <c r="DDB321" s="22"/>
      <c r="DDC321" s="22"/>
      <c r="DDD321" s="22"/>
      <c r="DDE321" s="22"/>
      <c r="DDF321" s="22"/>
      <c r="DDG321" s="22"/>
      <c r="DDH321" s="22"/>
      <c r="DDI321" s="22"/>
      <c r="DDJ321" s="22"/>
      <c r="DDK321" s="22"/>
      <c r="DDL321" s="22"/>
      <c r="DDM321" s="22"/>
      <c r="DDN321" s="22"/>
      <c r="DDO321" s="22"/>
      <c r="DDP321" s="22"/>
      <c r="DDQ321" s="22"/>
      <c r="DDR321" s="22"/>
      <c r="DDS321" s="22"/>
      <c r="DDT321" s="22"/>
      <c r="DDU321" s="22"/>
      <c r="DDV321" s="22"/>
      <c r="DDW321" s="22"/>
      <c r="DDX321" s="22"/>
      <c r="DDY321" s="22"/>
      <c r="DDZ321" s="22"/>
      <c r="DEA321" s="22"/>
      <c r="DEB321" s="22"/>
      <c r="DEC321" s="22"/>
      <c r="DED321" s="22"/>
      <c r="DEE321" s="22"/>
      <c r="DEF321" s="22"/>
      <c r="DEG321" s="22"/>
      <c r="DEH321" s="22"/>
      <c r="DEI321" s="22"/>
      <c r="DEJ321" s="22"/>
      <c r="DEK321" s="22"/>
      <c r="DEL321" s="22"/>
      <c r="DEM321" s="22"/>
      <c r="DEN321" s="22"/>
      <c r="DEO321" s="22"/>
      <c r="DEP321" s="22"/>
      <c r="DEQ321" s="22"/>
      <c r="DER321" s="22"/>
      <c r="DES321" s="22"/>
      <c r="DET321" s="22"/>
      <c r="DEU321" s="22"/>
      <c r="DEV321" s="22"/>
      <c r="DEW321" s="22"/>
      <c r="DEX321" s="22"/>
      <c r="DEY321" s="22"/>
      <c r="DEZ321" s="22"/>
      <c r="DFA321" s="22"/>
      <c r="DFB321" s="22"/>
      <c r="DFC321" s="22"/>
      <c r="DFD321" s="22"/>
      <c r="DFE321" s="22"/>
      <c r="DFF321" s="22"/>
      <c r="DFG321" s="22"/>
      <c r="DFH321" s="22"/>
      <c r="DFI321" s="22"/>
      <c r="DFJ321" s="22"/>
      <c r="DFK321" s="22"/>
      <c r="DFL321" s="22"/>
      <c r="DFM321" s="22"/>
      <c r="DFN321" s="22"/>
      <c r="DFO321" s="22"/>
      <c r="DFP321" s="22"/>
      <c r="DFQ321" s="22"/>
      <c r="DFR321" s="22"/>
      <c r="DFS321" s="22"/>
      <c r="DFT321" s="22"/>
      <c r="DFU321" s="22"/>
      <c r="DFV321" s="22"/>
      <c r="DFW321" s="22"/>
      <c r="DFX321" s="22"/>
      <c r="DFY321" s="22"/>
      <c r="DFZ321" s="22"/>
      <c r="DGA321" s="22"/>
      <c r="DGB321" s="22"/>
      <c r="DGC321" s="22"/>
      <c r="DGD321" s="22"/>
      <c r="DGE321" s="22"/>
      <c r="DGF321" s="22"/>
      <c r="DGG321" s="22"/>
      <c r="DGH321" s="22"/>
      <c r="DGI321" s="22"/>
      <c r="DGJ321" s="22"/>
      <c r="DGK321" s="22"/>
      <c r="DGL321" s="22"/>
      <c r="DGM321" s="22"/>
      <c r="DGN321" s="22"/>
      <c r="DGO321" s="22"/>
      <c r="DGP321" s="22"/>
      <c r="DGQ321" s="22"/>
      <c r="DGR321" s="22"/>
      <c r="DGS321" s="22"/>
      <c r="DGT321" s="22"/>
      <c r="DGU321" s="22"/>
      <c r="DGV321" s="22"/>
      <c r="DGW321" s="22"/>
      <c r="DGX321" s="22"/>
      <c r="DGY321" s="22"/>
      <c r="DGZ321" s="22"/>
      <c r="DHA321" s="22"/>
      <c r="DHB321" s="22"/>
      <c r="DHC321" s="22"/>
      <c r="DHD321" s="22"/>
      <c r="DHE321" s="22"/>
      <c r="DHF321" s="22"/>
      <c r="DHG321" s="22"/>
      <c r="DHH321" s="22"/>
      <c r="DHI321" s="22"/>
      <c r="DHJ321" s="22"/>
      <c r="DHK321" s="22"/>
      <c r="DHL321" s="22"/>
      <c r="DHM321" s="22"/>
      <c r="DHN321" s="22"/>
      <c r="DHO321" s="22"/>
      <c r="DHP321" s="22"/>
      <c r="DHQ321" s="22"/>
      <c r="DHR321" s="22"/>
      <c r="DHS321" s="22"/>
      <c r="DHT321" s="22"/>
      <c r="DHU321" s="22"/>
      <c r="DHV321" s="22"/>
      <c r="DHW321" s="22"/>
      <c r="DHX321" s="22"/>
      <c r="DHY321" s="22"/>
      <c r="DHZ321" s="22"/>
      <c r="DIA321" s="22"/>
      <c r="DIB321" s="22"/>
      <c r="DIC321" s="22"/>
      <c r="DID321" s="22"/>
      <c r="DIE321" s="22"/>
      <c r="DIF321" s="22"/>
      <c r="DIG321" s="22"/>
      <c r="DIH321" s="22"/>
      <c r="DII321" s="22"/>
      <c r="DIJ321" s="22"/>
      <c r="DIK321" s="22"/>
      <c r="DIL321" s="22"/>
      <c r="DIM321" s="22"/>
      <c r="DIN321" s="22"/>
      <c r="DIO321" s="22"/>
      <c r="DIP321" s="22"/>
      <c r="DIQ321" s="22"/>
      <c r="DIR321" s="22"/>
      <c r="DIS321" s="22"/>
      <c r="DIT321" s="22"/>
      <c r="DIU321" s="22"/>
      <c r="DIV321" s="22"/>
      <c r="DIW321" s="22"/>
      <c r="DIX321" s="22"/>
      <c r="DIY321" s="22"/>
      <c r="DIZ321" s="22"/>
      <c r="DJA321" s="22"/>
      <c r="DJB321" s="22"/>
      <c r="DJC321" s="22"/>
      <c r="DJD321" s="22"/>
      <c r="DJE321" s="22"/>
      <c r="DJF321" s="22"/>
      <c r="DJG321" s="22"/>
      <c r="DJH321" s="22"/>
      <c r="DJI321" s="22"/>
      <c r="DJJ321" s="22"/>
      <c r="DJK321" s="22"/>
      <c r="DJL321" s="22"/>
      <c r="DJM321" s="22"/>
      <c r="DJN321" s="22"/>
      <c r="DJO321" s="22"/>
      <c r="DJP321" s="22"/>
      <c r="DJQ321" s="22"/>
      <c r="DJR321" s="22"/>
      <c r="DJS321" s="22"/>
      <c r="DJT321" s="22"/>
      <c r="DJU321" s="22"/>
      <c r="DJV321" s="22"/>
      <c r="DJW321" s="22"/>
      <c r="DJX321" s="22"/>
      <c r="DJY321" s="22"/>
      <c r="DJZ321" s="22"/>
      <c r="DKA321" s="22"/>
      <c r="DKB321" s="22"/>
      <c r="DKC321" s="22"/>
      <c r="DKD321" s="22"/>
      <c r="DKE321" s="22"/>
      <c r="DKF321" s="22"/>
      <c r="DKG321" s="22"/>
      <c r="DKH321" s="22"/>
      <c r="DKI321" s="22"/>
      <c r="DKJ321" s="22"/>
      <c r="DKK321" s="22"/>
      <c r="DKL321" s="22"/>
      <c r="DKM321" s="22"/>
      <c r="DKN321" s="22"/>
      <c r="DKO321" s="22"/>
      <c r="DKP321" s="22"/>
      <c r="DKQ321" s="22"/>
      <c r="DKR321" s="22"/>
      <c r="DKS321" s="22"/>
      <c r="DKT321" s="22"/>
      <c r="DKU321" s="22"/>
      <c r="DKV321" s="22"/>
      <c r="DKW321" s="22"/>
      <c r="DKX321" s="22"/>
      <c r="DKY321" s="22"/>
      <c r="DKZ321" s="22"/>
      <c r="DLA321" s="22"/>
      <c r="DLB321" s="22"/>
      <c r="DLC321" s="22"/>
      <c r="DLD321" s="22"/>
      <c r="DLE321" s="22"/>
      <c r="DLF321" s="22"/>
      <c r="DLG321" s="22"/>
      <c r="DLH321" s="22"/>
      <c r="DLI321" s="22"/>
      <c r="DLJ321" s="22"/>
      <c r="DLK321" s="22"/>
      <c r="DLL321" s="22"/>
      <c r="DLM321" s="22"/>
      <c r="DLN321" s="22"/>
      <c r="DLO321" s="22"/>
      <c r="DLP321" s="22"/>
      <c r="DLQ321" s="22"/>
      <c r="DLR321" s="22"/>
      <c r="DLS321" s="22"/>
      <c r="DLT321" s="22"/>
      <c r="DLU321" s="22"/>
      <c r="DLV321" s="22"/>
      <c r="DLW321" s="22"/>
      <c r="DLX321" s="22"/>
      <c r="DLY321" s="22"/>
      <c r="DLZ321" s="22"/>
      <c r="DMA321" s="22"/>
      <c r="DMB321" s="22"/>
      <c r="DMC321" s="22"/>
      <c r="DMD321" s="22"/>
      <c r="DME321" s="22"/>
      <c r="DMF321" s="22"/>
      <c r="DMG321" s="22"/>
      <c r="DMH321" s="22"/>
      <c r="DMI321" s="22"/>
      <c r="DMJ321" s="22"/>
      <c r="DMK321" s="22"/>
      <c r="DML321" s="22"/>
      <c r="DMM321" s="22"/>
      <c r="DMN321" s="22"/>
      <c r="DMO321" s="22"/>
      <c r="DMP321" s="22"/>
      <c r="DMQ321" s="22"/>
      <c r="DMR321" s="22"/>
      <c r="DMS321" s="22"/>
      <c r="DMT321" s="22"/>
      <c r="DMU321" s="22"/>
      <c r="DMV321" s="22"/>
      <c r="DMW321" s="22"/>
      <c r="DMX321" s="22"/>
      <c r="DMY321" s="22"/>
      <c r="DMZ321" s="22"/>
      <c r="DNA321" s="22"/>
      <c r="DNB321" s="22"/>
      <c r="DNC321" s="22"/>
      <c r="DND321" s="22"/>
      <c r="DNE321" s="22"/>
      <c r="DNF321" s="22"/>
      <c r="DNG321" s="22"/>
      <c r="DNH321" s="22"/>
      <c r="DNI321" s="22"/>
      <c r="DNJ321" s="22"/>
      <c r="DNK321" s="22"/>
      <c r="DNL321" s="22"/>
      <c r="DNM321" s="22"/>
      <c r="DNN321" s="22"/>
      <c r="DNO321" s="22"/>
      <c r="DNP321" s="22"/>
      <c r="DNQ321" s="22"/>
      <c r="DNR321" s="22"/>
      <c r="DNS321" s="22"/>
      <c r="DNT321" s="22"/>
      <c r="DNU321" s="22"/>
      <c r="DNV321" s="22"/>
      <c r="DNW321" s="22"/>
      <c r="DNX321" s="22"/>
      <c r="DNY321" s="22"/>
      <c r="DNZ321" s="22"/>
      <c r="DOA321" s="22"/>
      <c r="DOB321" s="22"/>
      <c r="DOC321" s="22"/>
      <c r="DOD321" s="22"/>
      <c r="DOE321" s="22"/>
      <c r="DOF321" s="22"/>
      <c r="DOG321" s="22"/>
      <c r="DOH321" s="22"/>
      <c r="DOI321" s="22"/>
      <c r="DOJ321" s="22"/>
      <c r="DOK321" s="22"/>
      <c r="DOL321" s="22"/>
      <c r="DOM321" s="22"/>
      <c r="DON321" s="22"/>
      <c r="DOO321" s="22"/>
      <c r="DOP321" s="22"/>
      <c r="DOQ321" s="22"/>
      <c r="DOR321" s="22"/>
      <c r="DOS321" s="22"/>
      <c r="DOT321" s="22"/>
      <c r="DOU321" s="22"/>
      <c r="DOV321" s="22"/>
      <c r="DOW321" s="22"/>
      <c r="DOX321" s="22"/>
      <c r="DOY321" s="22"/>
      <c r="DOZ321" s="22"/>
      <c r="DPA321" s="22"/>
      <c r="DPB321" s="22"/>
      <c r="DPC321" s="22"/>
      <c r="DPD321" s="22"/>
      <c r="DPE321" s="22"/>
      <c r="DPF321" s="22"/>
      <c r="DPG321" s="22"/>
      <c r="DPH321" s="22"/>
      <c r="DPI321" s="22"/>
      <c r="DPJ321" s="22"/>
      <c r="DPK321" s="22"/>
      <c r="DPL321" s="22"/>
      <c r="DPM321" s="22"/>
      <c r="DPN321" s="22"/>
      <c r="DPO321" s="22"/>
      <c r="DPP321" s="22"/>
      <c r="DPQ321" s="22"/>
      <c r="DPR321" s="22"/>
      <c r="DPS321" s="22"/>
      <c r="DPT321" s="22"/>
      <c r="DPU321" s="22"/>
      <c r="DPV321" s="22"/>
      <c r="DPW321" s="22"/>
      <c r="DPX321" s="22"/>
      <c r="DPY321" s="22"/>
      <c r="DPZ321" s="22"/>
      <c r="DQA321" s="22"/>
      <c r="DQB321" s="22"/>
      <c r="DQC321" s="22"/>
      <c r="DQD321" s="22"/>
      <c r="DQE321" s="22"/>
      <c r="DQF321" s="22"/>
      <c r="DQG321" s="22"/>
      <c r="DQH321" s="22"/>
      <c r="DQI321" s="22"/>
      <c r="DQJ321" s="22"/>
      <c r="DQK321" s="22"/>
      <c r="DQL321" s="22"/>
      <c r="DQM321" s="22"/>
      <c r="DQN321" s="22"/>
      <c r="DQO321" s="22"/>
      <c r="DQP321" s="22"/>
      <c r="DQQ321" s="22"/>
      <c r="DQR321" s="22"/>
      <c r="DQS321" s="22"/>
      <c r="DQT321" s="22"/>
      <c r="DQU321" s="22"/>
      <c r="DQV321" s="22"/>
      <c r="DQW321" s="22"/>
      <c r="DQX321" s="22"/>
      <c r="DQY321" s="22"/>
      <c r="DQZ321" s="22"/>
      <c r="DRA321" s="22"/>
      <c r="DRB321" s="22"/>
      <c r="DRC321" s="22"/>
      <c r="DRD321" s="22"/>
      <c r="DRE321" s="22"/>
      <c r="DRF321" s="22"/>
      <c r="DRG321" s="22"/>
      <c r="DRH321" s="22"/>
      <c r="DRI321" s="22"/>
      <c r="DRJ321" s="22"/>
      <c r="DRK321" s="22"/>
      <c r="DRL321" s="22"/>
      <c r="DRM321" s="22"/>
      <c r="DRN321" s="22"/>
      <c r="DRO321" s="22"/>
      <c r="DRP321" s="22"/>
      <c r="DRQ321" s="22"/>
      <c r="DRR321" s="22"/>
      <c r="DRS321" s="22"/>
      <c r="DRT321" s="22"/>
      <c r="DRU321" s="22"/>
      <c r="DRV321" s="22"/>
      <c r="DRW321" s="22"/>
      <c r="DRX321" s="22"/>
      <c r="DRY321" s="22"/>
      <c r="DRZ321" s="22"/>
      <c r="DSA321" s="22"/>
      <c r="DSB321" s="22"/>
      <c r="DSC321" s="22"/>
      <c r="DSD321" s="22"/>
      <c r="DSE321" s="22"/>
      <c r="DSF321" s="22"/>
      <c r="DSG321" s="22"/>
      <c r="DSH321" s="22"/>
      <c r="DSI321" s="22"/>
      <c r="DSJ321" s="22"/>
      <c r="DSK321" s="22"/>
      <c r="DSL321" s="22"/>
      <c r="DSM321" s="22"/>
      <c r="DSN321" s="22"/>
      <c r="DSO321" s="22"/>
      <c r="DSP321" s="22"/>
      <c r="DSQ321" s="22"/>
      <c r="DSR321" s="22"/>
      <c r="DSS321" s="22"/>
      <c r="DST321" s="22"/>
      <c r="DSU321" s="22"/>
      <c r="DSV321" s="22"/>
      <c r="DSW321" s="22"/>
      <c r="DSX321" s="22"/>
      <c r="DSY321" s="22"/>
      <c r="DSZ321" s="22"/>
      <c r="DTA321" s="22"/>
      <c r="DTB321" s="22"/>
      <c r="DTC321" s="22"/>
      <c r="DTD321" s="22"/>
      <c r="DTE321" s="22"/>
      <c r="DTF321" s="22"/>
      <c r="DTG321" s="22"/>
      <c r="DTH321" s="22"/>
      <c r="DTI321" s="22"/>
      <c r="DTJ321" s="22"/>
      <c r="DTK321" s="22"/>
      <c r="DTL321" s="22"/>
      <c r="DTM321" s="22"/>
      <c r="DTN321" s="22"/>
      <c r="DTO321" s="22"/>
      <c r="DTP321" s="22"/>
      <c r="DTQ321" s="22"/>
      <c r="DTR321" s="22"/>
      <c r="DTS321" s="22"/>
      <c r="DTT321" s="22"/>
      <c r="DTU321" s="22"/>
      <c r="DTV321" s="22"/>
      <c r="DTW321" s="22"/>
      <c r="DTX321" s="22"/>
      <c r="DTY321" s="22"/>
      <c r="DTZ321" s="22"/>
      <c r="DUA321" s="22"/>
      <c r="DUB321" s="22"/>
      <c r="DUC321" s="22"/>
      <c r="DUD321" s="22"/>
      <c r="DUE321" s="22"/>
      <c r="DUF321" s="22"/>
      <c r="DUG321" s="22"/>
      <c r="DUH321" s="22"/>
      <c r="DUI321" s="22"/>
      <c r="DUJ321" s="22"/>
      <c r="DUK321" s="22"/>
      <c r="DUL321" s="22"/>
      <c r="DUM321" s="22"/>
      <c r="DUN321" s="22"/>
      <c r="DUO321" s="22"/>
      <c r="DUP321" s="22"/>
      <c r="DUQ321" s="22"/>
      <c r="DUR321" s="22"/>
      <c r="DUS321" s="22"/>
      <c r="DUT321" s="22"/>
      <c r="DUU321" s="22"/>
      <c r="DUV321" s="22"/>
      <c r="DUW321" s="22"/>
      <c r="DUX321" s="22"/>
      <c r="DUY321" s="22"/>
      <c r="DUZ321" s="22"/>
      <c r="DVA321" s="22"/>
      <c r="DVB321" s="22"/>
      <c r="DVC321" s="22"/>
      <c r="DVD321" s="22"/>
      <c r="DVE321" s="22"/>
      <c r="DVF321" s="22"/>
      <c r="DVG321" s="22"/>
      <c r="DVH321" s="22"/>
      <c r="DVI321" s="22"/>
      <c r="DVJ321" s="22"/>
      <c r="DVK321" s="22"/>
      <c r="DVL321" s="22"/>
      <c r="DVM321" s="22"/>
      <c r="DVN321" s="22"/>
      <c r="DVO321" s="22"/>
      <c r="DVP321" s="22"/>
      <c r="DVQ321" s="22"/>
      <c r="DVR321" s="22"/>
      <c r="DVS321" s="22"/>
      <c r="DVT321" s="22"/>
      <c r="DVU321" s="22"/>
      <c r="DVV321" s="22"/>
      <c r="DVW321" s="22"/>
      <c r="DVX321" s="22"/>
      <c r="DVY321" s="22"/>
      <c r="DVZ321" s="22"/>
      <c r="DWA321" s="22"/>
      <c r="DWB321" s="22"/>
      <c r="DWC321" s="22"/>
      <c r="DWD321" s="22"/>
      <c r="DWE321" s="22"/>
      <c r="DWF321" s="22"/>
      <c r="DWG321" s="22"/>
      <c r="DWH321" s="22"/>
      <c r="DWI321" s="22"/>
      <c r="DWJ321" s="22"/>
      <c r="DWK321" s="22"/>
      <c r="DWL321" s="22"/>
      <c r="DWM321" s="22"/>
      <c r="DWN321" s="22"/>
      <c r="DWO321" s="22"/>
      <c r="DWP321" s="22"/>
      <c r="DWQ321" s="22"/>
      <c r="DWR321" s="22"/>
      <c r="DWS321" s="22"/>
      <c r="DWT321" s="22"/>
      <c r="DWU321" s="22"/>
      <c r="DWV321" s="22"/>
      <c r="DWW321" s="22"/>
      <c r="DWX321" s="22"/>
      <c r="DWY321" s="22"/>
      <c r="DWZ321" s="22"/>
      <c r="DXA321" s="22"/>
      <c r="DXB321" s="22"/>
      <c r="DXC321" s="22"/>
      <c r="DXD321" s="22"/>
      <c r="DXE321" s="22"/>
      <c r="DXF321" s="22"/>
      <c r="DXG321" s="22"/>
      <c r="DXH321" s="22"/>
      <c r="DXI321" s="22"/>
      <c r="DXJ321" s="22"/>
      <c r="DXK321" s="22"/>
      <c r="DXL321" s="22"/>
      <c r="DXM321" s="22"/>
      <c r="DXN321" s="22"/>
      <c r="DXO321" s="22"/>
      <c r="DXP321" s="22"/>
      <c r="DXQ321" s="22"/>
      <c r="DXR321" s="22"/>
      <c r="DXS321" s="22"/>
      <c r="DXT321" s="22"/>
      <c r="DXU321" s="22"/>
      <c r="DXV321" s="22"/>
      <c r="DXW321" s="22"/>
      <c r="DXX321" s="22"/>
      <c r="DXY321" s="22"/>
      <c r="DXZ321" s="22"/>
      <c r="DYA321" s="22"/>
      <c r="DYB321" s="22"/>
      <c r="DYC321" s="22"/>
      <c r="DYD321" s="22"/>
      <c r="DYE321" s="22"/>
      <c r="DYF321" s="22"/>
      <c r="DYG321" s="22"/>
      <c r="DYH321" s="22"/>
      <c r="DYI321" s="22"/>
      <c r="DYJ321" s="22"/>
      <c r="DYK321" s="22"/>
      <c r="DYL321" s="22"/>
      <c r="DYM321" s="22"/>
      <c r="DYN321" s="22"/>
      <c r="DYO321" s="22"/>
      <c r="DYP321" s="22"/>
      <c r="DYQ321" s="22"/>
      <c r="DYR321" s="22"/>
      <c r="DYS321" s="22"/>
      <c r="DYT321" s="22"/>
      <c r="DYU321" s="22"/>
      <c r="DYV321" s="22"/>
      <c r="DYW321" s="22"/>
      <c r="DYX321" s="22"/>
      <c r="DYY321" s="22"/>
      <c r="DYZ321" s="22"/>
      <c r="DZA321" s="22"/>
      <c r="DZB321" s="22"/>
      <c r="DZC321" s="22"/>
      <c r="DZD321" s="22"/>
      <c r="DZE321" s="22"/>
      <c r="DZF321" s="22"/>
      <c r="DZG321" s="22"/>
      <c r="DZH321" s="22"/>
      <c r="DZI321" s="22"/>
      <c r="DZJ321" s="22"/>
      <c r="DZK321" s="22"/>
      <c r="DZL321" s="22"/>
      <c r="DZM321" s="22"/>
      <c r="DZN321" s="22"/>
      <c r="DZO321" s="22"/>
      <c r="DZP321" s="22"/>
      <c r="DZQ321" s="22"/>
      <c r="DZR321" s="22"/>
      <c r="DZS321" s="22"/>
      <c r="DZT321" s="22"/>
      <c r="DZU321" s="22"/>
      <c r="DZV321" s="22"/>
      <c r="DZW321" s="22"/>
      <c r="DZX321" s="22"/>
      <c r="DZY321" s="22"/>
      <c r="DZZ321" s="22"/>
      <c r="EAA321" s="22"/>
      <c r="EAB321" s="22"/>
      <c r="EAC321" s="22"/>
      <c r="EAD321" s="22"/>
      <c r="EAE321" s="22"/>
      <c r="EAF321" s="22"/>
      <c r="EAG321" s="22"/>
      <c r="EAH321" s="22"/>
      <c r="EAI321" s="22"/>
      <c r="EAJ321" s="22"/>
      <c r="EAK321" s="22"/>
      <c r="EAL321" s="22"/>
      <c r="EAM321" s="22"/>
      <c r="EAN321" s="22"/>
      <c r="EAO321" s="22"/>
      <c r="EAP321" s="22"/>
      <c r="EAQ321" s="22"/>
      <c r="EAR321" s="22"/>
      <c r="EAS321" s="22"/>
      <c r="EAT321" s="22"/>
      <c r="EAU321" s="22"/>
      <c r="EAV321" s="22"/>
      <c r="EAW321" s="22"/>
      <c r="EAX321" s="22"/>
      <c r="EAY321" s="22"/>
      <c r="EAZ321" s="22"/>
      <c r="EBA321" s="22"/>
      <c r="EBB321" s="22"/>
      <c r="EBC321" s="22"/>
      <c r="EBD321" s="22"/>
      <c r="EBE321" s="22"/>
      <c r="EBF321" s="22"/>
      <c r="EBG321" s="22"/>
      <c r="EBH321" s="22"/>
      <c r="EBI321" s="22"/>
      <c r="EBJ321" s="22"/>
      <c r="EBK321" s="22"/>
      <c r="EBL321" s="22"/>
      <c r="EBM321" s="22"/>
      <c r="EBN321" s="22"/>
      <c r="EBO321" s="22"/>
      <c r="EBP321" s="22"/>
      <c r="EBQ321" s="22"/>
      <c r="EBR321" s="22"/>
      <c r="EBS321" s="22"/>
      <c r="EBT321" s="22"/>
      <c r="EBU321" s="22"/>
      <c r="EBV321" s="22"/>
      <c r="EBW321" s="22"/>
      <c r="EBX321" s="22"/>
      <c r="EBY321" s="22"/>
      <c r="EBZ321" s="22"/>
      <c r="ECA321" s="22"/>
      <c r="ECB321" s="22"/>
      <c r="ECC321" s="22"/>
      <c r="ECD321" s="22"/>
      <c r="ECE321" s="22"/>
      <c r="ECF321" s="22"/>
      <c r="ECG321" s="22"/>
      <c r="ECH321" s="22"/>
      <c r="ECI321" s="22"/>
      <c r="ECJ321" s="22"/>
      <c r="ECK321" s="22"/>
      <c r="ECL321" s="22"/>
      <c r="ECM321" s="22"/>
      <c r="ECN321" s="22"/>
      <c r="ECO321" s="22"/>
      <c r="ECP321" s="22"/>
      <c r="ECQ321" s="22"/>
      <c r="ECR321" s="22"/>
      <c r="ECS321" s="22"/>
      <c r="ECT321" s="22"/>
      <c r="ECU321" s="22"/>
      <c r="ECV321" s="22"/>
      <c r="ECW321" s="22"/>
      <c r="ECX321" s="22"/>
      <c r="ECY321" s="22"/>
      <c r="ECZ321" s="22"/>
      <c r="EDA321" s="22"/>
      <c r="EDB321" s="22"/>
      <c r="EDC321" s="22"/>
      <c r="EDD321" s="22"/>
      <c r="EDE321" s="22"/>
      <c r="EDF321" s="22"/>
      <c r="EDG321" s="22"/>
      <c r="EDH321" s="22"/>
      <c r="EDI321" s="22"/>
      <c r="EDJ321" s="22"/>
      <c r="EDK321" s="22"/>
      <c r="EDL321" s="22"/>
      <c r="EDM321" s="22"/>
      <c r="EDN321" s="22"/>
      <c r="EDO321" s="22"/>
      <c r="EDP321" s="22"/>
      <c r="EDQ321" s="22"/>
      <c r="EDR321" s="22"/>
      <c r="EDS321" s="22"/>
      <c r="EDT321" s="22"/>
      <c r="EDU321" s="22"/>
      <c r="EDV321" s="22"/>
      <c r="EDW321" s="22"/>
      <c r="EDX321" s="22"/>
      <c r="EDY321" s="22"/>
      <c r="EDZ321" s="22"/>
      <c r="EEA321" s="22"/>
      <c r="EEB321" s="22"/>
      <c r="EEC321" s="22"/>
      <c r="EED321" s="22"/>
      <c r="EEE321" s="22"/>
      <c r="EEF321" s="22"/>
      <c r="EEG321" s="22"/>
      <c r="EEH321" s="22"/>
      <c r="EEI321" s="22"/>
      <c r="EEJ321" s="22"/>
      <c r="EEK321" s="22"/>
      <c r="EEL321" s="22"/>
      <c r="EEM321" s="22"/>
      <c r="EEN321" s="22"/>
      <c r="EEO321" s="22"/>
      <c r="EEP321" s="22"/>
      <c r="EEQ321" s="22"/>
      <c r="EER321" s="22"/>
      <c r="EES321" s="22"/>
      <c r="EET321" s="22"/>
      <c r="EEU321" s="22"/>
      <c r="EEV321" s="22"/>
      <c r="EEW321" s="22"/>
      <c r="EEX321" s="22"/>
      <c r="EEY321" s="22"/>
      <c r="EEZ321" s="22"/>
      <c r="EFA321" s="22"/>
      <c r="EFB321" s="22"/>
      <c r="EFC321" s="22"/>
      <c r="EFD321" s="22"/>
      <c r="EFE321" s="22"/>
      <c r="EFF321" s="22"/>
      <c r="EFG321" s="22"/>
      <c r="EFH321" s="22"/>
      <c r="EFI321" s="22"/>
      <c r="EFJ321" s="22"/>
      <c r="EFK321" s="22"/>
      <c r="EFL321" s="22"/>
      <c r="EFM321" s="22"/>
      <c r="EFN321" s="22"/>
      <c r="EFO321" s="22"/>
      <c r="EFP321" s="22"/>
      <c r="EFQ321" s="22"/>
      <c r="EFR321" s="22"/>
      <c r="EFS321" s="22"/>
      <c r="EFT321" s="22"/>
      <c r="EFU321" s="22"/>
      <c r="EFV321" s="22"/>
      <c r="EFW321" s="22"/>
      <c r="EFX321" s="22"/>
      <c r="EFY321" s="22"/>
      <c r="EFZ321" s="22"/>
      <c r="EGA321" s="22"/>
      <c r="EGB321" s="22"/>
      <c r="EGC321" s="22"/>
      <c r="EGD321" s="22"/>
      <c r="EGE321" s="22"/>
      <c r="EGF321" s="22"/>
      <c r="EGG321" s="22"/>
      <c r="EGH321" s="22"/>
      <c r="EGI321" s="22"/>
      <c r="EGJ321" s="22"/>
      <c r="EGK321" s="22"/>
      <c r="EGL321" s="22"/>
      <c r="EGM321" s="22"/>
      <c r="EGN321" s="22"/>
      <c r="EGO321" s="22"/>
      <c r="EGP321" s="22"/>
      <c r="EGQ321" s="22"/>
      <c r="EGR321" s="22"/>
      <c r="EGS321" s="22"/>
      <c r="EGT321" s="22"/>
      <c r="EGU321" s="22"/>
      <c r="EGV321" s="22"/>
      <c r="EGW321" s="22"/>
      <c r="EGX321" s="22"/>
      <c r="EGY321" s="22"/>
      <c r="EGZ321" s="22"/>
      <c r="EHA321" s="22"/>
      <c r="EHB321" s="22"/>
      <c r="EHC321" s="22"/>
      <c r="EHD321" s="22"/>
      <c r="EHE321" s="22"/>
      <c r="EHF321" s="22"/>
      <c r="EHG321" s="22"/>
      <c r="EHH321" s="22"/>
      <c r="EHI321" s="22"/>
      <c r="EHJ321" s="22"/>
      <c r="EHK321" s="22"/>
      <c r="EHL321" s="22"/>
      <c r="EHM321" s="22"/>
      <c r="EHN321" s="22"/>
      <c r="EHO321" s="22"/>
      <c r="EHP321" s="22"/>
      <c r="EHQ321" s="22"/>
      <c r="EHR321" s="22"/>
      <c r="EHS321" s="22"/>
      <c r="EHT321" s="22"/>
      <c r="EHU321" s="22"/>
      <c r="EHV321" s="22"/>
      <c r="EHW321" s="22"/>
      <c r="EHX321" s="22"/>
      <c r="EHY321" s="22"/>
      <c r="EHZ321" s="22"/>
      <c r="EIA321" s="22"/>
      <c r="EIB321" s="22"/>
      <c r="EIC321" s="22"/>
      <c r="EID321" s="22"/>
      <c r="EIE321" s="22"/>
      <c r="EIF321" s="22"/>
      <c r="EIG321" s="22"/>
      <c r="EIH321" s="22"/>
      <c r="EII321" s="22"/>
      <c r="EIJ321" s="22"/>
      <c r="EIK321" s="22"/>
      <c r="EIL321" s="22"/>
      <c r="EIM321" s="22"/>
      <c r="EIN321" s="22"/>
      <c r="EIO321" s="22"/>
      <c r="EIP321" s="22"/>
      <c r="EIQ321" s="22"/>
      <c r="EIR321" s="22"/>
      <c r="EIS321" s="22"/>
      <c r="EIT321" s="22"/>
      <c r="EIU321" s="22"/>
      <c r="EIV321" s="22"/>
      <c r="EIW321" s="22"/>
      <c r="EIX321" s="22"/>
      <c r="EIY321" s="22"/>
      <c r="EIZ321" s="22"/>
      <c r="EJA321" s="22"/>
      <c r="EJB321" s="22"/>
      <c r="EJC321" s="22"/>
      <c r="EJD321" s="22"/>
      <c r="EJE321" s="22"/>
      <c r="EJF321" s="22"/>
      <c r="EJG321" s="22"/>
      <c r="EJH321" s="22"/>
      <c r="EJI321" s="22"/>
      <c r="EJJ321" s="22"/>
      <c r="EJK321" s="22"/>
      <c r="EJL321" s="22"/>
      <c r="EJM321" s="22"/>
      <c r="EJN321" s="22"/>
      <c r="EJO321" s="22"/>
      <c r="EJP321" s="22"/>
      <c r="EJQ321" s="22"/>
      <c r="EJR321" s="22"/>
      <c r="EJS321" s="22"/>
      <c r="EJT321" s="22"/>
      <c r="EJU321" s="22"/>
      <c r="EJV321" s="22"/>
      <c r="EJW321" s="22"/>
      <c r="EJX321" s="22"/>
      <c r="EJY321" s="22"/>
      <c r="EJZ321" s="22"/>
      <c r="EKA321" s="22"/>
      <c r="EKB321" s="22"/>
      <c r="EKC321" s="22"/>
      <c r="EKD321" s="22"/>
      <c r="EKE321" s="22"/>
      <c r="EKF321" s="22"/>
      <c r="EKG321" s="22"/>
      <c r="EKH321" s="22"/>
      <c r="EKI321" s="22"/>
      <c r="EKJ321" s="22"/>
      <c r="EKK321" s="22"/>
      <c r="EKL321" s="22"/>
      <c r="EKM321" s="22"/>
      <c r="EKN321" s="22"/>
      <c r="EKO321" s="22"/>
      <c r="EKP321" s="22"/>
      <c r="EKQ321" s="22"/>
      <c r="EKR321" s="22"/>
      <c r="EKS321" s="22"/>
      <c r="EKT321" s="22"/>
      <c r="EKU321" s="22"/>
      <c r="EKV321" s="22"/>
      <c r="EKW321" s="22"/>
      <c r="EKX321" s="22"/>
      <c r="EKY321" s="22"/>
      <c r="EKZ321" s="22"/>
      <c r="ELA321" s="22"/>
      <c r="ELB321" s="22"/>
      <c r="ELC321" s="22"/>
      <c r="ELD321" s="22"/>
      <c r="ELE321" s="22"/>
      <c r="ELF321" s="22"/>
      <c r="ELG321" s="22"/>
      <c r="ELH321" s="22"/>
      <c r="ELI321" s="22"/>
      <c r="ELJ321" s="22"/>
      <c r="ELK321" s="22"/>
      <c r="ELL321" s="22"/>
      <c r="ELM321" s="22"/>
      <c r="ELN321" s="22"/>
      <c r="ELO321" s="22"/>
      <c r="ELP321" s="22"/>
      <c r="ELQ321" s="22"/>
      <c r="ELR321" s="22"/>
      <c r="ELS321" s="22"/>
      <c r="ELT321" s="22"/>
      <c r="ELU321" s="22"/>
      <c r="ELV321" s="22"/>
      <c r="ELW321" s="22"/>
      <c r="ELX321" s="22"/>
      <c r="ELY321" s="22"/>
      <c r="ELZ321" s="22"/>
      <c r="EMA321" s="22"/>
      <c r="EMB321" s="22"/>
      <c r="EMC321" s="22"/>
      <c r="EMD321" s="22"/>
      <c r="EME321" s="22"/>
      <c r="EMF321" s="22"/>
      <c r="EMG321" s="22"/>
      <c r="EMH321" s="22"/>
      <c r="EMI321" s="22"/>
      <c r="EMJ321" s="22"/>
      <c r="EMK321" s="22"/>
      <c r="EML321" s="22"/>
      <c r="EMM321" s="22"/>
      <c r="EMN321" s="22"/>
      <c r="EMO321" s="22"/>
      <c r="EMP321" s="22"/>
      <c r="EMQ321" s="22"/>
      <c r="EMR321" s="22"/>
      <c r="EMS321" s="22"/>
      <c r="EMT321" s="22"/>
      <c r="EMU321" s="22"/>
      <c r="EMV321" s="22"/>
      <c r="EMW321" s="22"/>
      <c r="EMX321" s="22"/>
      <c r="EMY321" s="22"/>
      <c r="EMZ321" s="22"/>
      <c r="ENA321" s="22"/>
      <c r="ENB321" s="22"/>
      <c r="ENC321" s="22"/>
      <c r="END321" s="22"/>
      <c r="ENE321" s="22"/>
      <c r="ENF321" s="22"/>
      <c r="ENG321" s="22"/>
      <c r="ENH321" s="22"/>
      <c r="ENI321" s="22"/>
      <c r="ENJ321" s="22"/>
      <c r="ENK321" s="22"/>
      <c r="ENL321" s="22"/>
      <c r="ENM321" s="22"/>
      <c r="ENN321" s="22"/>
      <c r="ENO321" s="22"/>
      <c r="ENP321" s="22"/>
      <c r="ENQ321" s="22"/>
      <c r="ENR321" s="22"/>
      <c r="ENS321" s="22"/>
      <c r="ENT321" s="22"/>
      <c r="ENU321" s="22"/>
      <c r="ENV321" s="22"/>
      <c r="ENW321" s="22"/>
      <c r="ENX321" s="22"/>
      <c r="ENY321" s="22"/>
      <c r="ENZ321" s="22"/>
      <c r="EOA321" s="22"/>
      <c r="EOB321" s="22"/>
      <c r="EOC321" s="22"/>
      <c r="EOD321" s="22"/>
      <c r="EOE321" s="22"/>
      <c r="EOF321" s="22"/>
      <c r="EOG321" s="22"/>
      <c r="EOH321" s="22"/>
      <c r="EOI321" s="22"/>
      <c r="EOJ321" s="22"/>
      <c r="EOK321" s="22"/>
      <c r="EOL321" s="22"/>
      <c r="EOM321" s="22"/>
      <c r="EON321" s="22"/>
      <c r="EOO321" s="22"/>
      <c r="EOP321" s="22"/>
      <c r="EOQ321" s="22"/>
      <c r="EOR321" s="22"/>
      <c r="EOS321" s="22"/>
      <c r="EOT321" s="22"/>
      <c r="EOU321" s="22"/>
      <c r="EOV321" s="22"/>
      <c r="EOW321" s="22"/>
      <c r="EOX321" s="22"/>
      <c r="EOY321" s="22"/>
      <c r="EOZ321" s="22"/>
      <c r="EPA321" s="22"/>
      <c r="EPB321" s="22"/>
      <c r="EPC321" s="22"/>
      <c r="EPD321" s="22"/>
      <c r="EPE321" s="22"/>
      <c r="EPF321" s="22"/>
      <c r="EPG321" s="22"/>
      <c r="EPH321" s="22"/>
      <c r="EPI321" s="22"/>
      <c r="EPJ321" s="22"/>
      <c r="EPK321" s="22"/>
      <c r="EPL321" s="22"/>
      <c r="EPM321" s="22"/>
      <c r="EPN321" s="22"/>
      <c r="EPO321" s="22"/>
      <c r="EPP321" s="22"/>
      <c r="EPQ321" s="22"/>
      <c r="EPR321" s="22"/>
      <c r="EPS321" s="22"/>
      <c r="EPT321" s="22"/>
      <c r="EPU321" s="22"/>
      <c r="EPV321" s="22"/>
      <c r="EPW321" s="22"/>
      <c r="EPX321" s="22"/>
      <c r="EPY321" s="22"/>
      <c r="EPZ321" s="22"/>
      <c r="EQA321" s="22"/>
      <c r="EQB321" s="22"/>
      <c r="EQC321" s="22"/>
      <c r="EQD321" s="22"/>
      <c r="EQE321" s="22"/>
      <c r="EQF321" s="22"/>
      <c r="EQG321" s="22"/>
      <c r="EQH321" s="22"/>
      <c r="EQI321" s="22"/>
      <c r="EQJ321" s="22"/>
      <c r="EQK321" s="22"/>
      <c r="EQL321" s="22"/>
      <c r="EQM321" s="22"/>
      <c r="EQN321" s="22"/>
      <c r="EQO321" s="22"/>
      <c r="EQP321" s="22"/>
      <c r="EQQ321" s="22"/>
      <c r="EQR321" s="22"/>
      <c r="EQS321" s="22"/>
      <c r="EQT321" s="22"/>
      <c r="EQU321" s="22"/>
      <c r="EQV321" s="22"/>
      <c r="EQW321" s="22"/>
      <c r="EQX321" s="22"/>
      <c r="EQY321" s="22"/>
      <c r="EQZ321" s="22"/>
      <c r="ERA321" s="22"/>
      <c r="ERB321" s="22"/>
      <c r="ERC321" s="22"/>
      <c r="ERD321" s="22"/>
      <c r="ERE321" s="22"/>
      <c r="ERF321" s="22"/>
      <c r="ERG321" s="22"/>
      <c r="ERH321" s="22"/>
      <c r="ERI321" s="22"/>
      <c r="ERJ321" s="22"/>
      <c r="ERK321" s="22"/>
      <c r="ERL321" s="22"/>
      <c r="ERM321" s="22"/>
      <c r="ERN321" s="22"/>
      <c r="ERO321" s="22"/>
      <c r="ERP321" s="22"/>
      <c r="ERQ321" s="22"/>
      <c r="ERR321" s="22"/>
      <c r="ERS321" s="22"/>
      <c r="ERT321" s="22"/>
      <c r="ERU321" s="22"/>
      <c r="ERV321" s="22"/>
      <c r="ERW321" s="22"/>
      <c r="ERX321" s="22"/>
      <c r="ERY321" s="22"/>
      <c r="ERZ321" s="22"/>
      <c r="ESA321" s="22"/>
      <c r="ESB321" s="22"/>
      <c r="ESC321" s="22"/>
      <c r="ESD321" s="22"/>
      <c r="ESE321" s="22"/>
      <c r="ESF321" s="22"/>
      <c r="ESG321" s="22"/>
      <c r="ESH321" s="22"/>
      <c r="ESI321" s="22"/>
      <c r="ESJ321" s="22"/>
      <c r="ESK321" s="22"/>
      <c r="ESL321" s="22"/>
      <c r="ESM321" s="22"/>
      <c r="ESN321" s="22"/>
      <c r="ESO321" s="22"/>
      <c r="ESP321" s="22"/>
      <c r="ESQ321" s="22"/>
      <c r="ESR321" s="22"/>
      <c r="ESS321" s="22"/>
      <c r="EST321" s="22"/>
      <c r="ESU321" s="22"/>
      <c r="ESV321" s="22"/>
      <c r="ESW321" s="22"/>
      <c r="ESX321" s="22"/>
      <c r="ESY321" s="22"/>
      <c r="ESZ321" s="22"/>
      <c r="ETA321" s="22"/>
      <c r="ETB321" s="22"/>
      <c r="ETC321" s="22"/>
      <c r="ETD321" s="22"/>
      <c r="ETE321" s="22"/>
      <c r="ETF321" s="22"/>
      <c r="ETG321" s="22"/>
      <c r="ETH321" s="22"/>
      <c r="ETI321" s="22"/>
      <c r="ETJ321" s="22"/>
      <c r="ETK321" s="22"/>
      <c r="ETL321" s="22"/>
      <c r="ETM321" s="22"/>
      <c r="ETN321" s="22"/>
      <c r="ETO321" s="22"/>
      <c r="ETP321" s="22"/>
      <c r="ETQ321" s="22"/>
      <c r="ETR321" s="22"/>
      <c r="ETS321" s="22"/>
      <c r="ETT321" s="22"/>
      <c r="ETU321" s="22"/>
      <c r="ETV321" s="22"/>
      <c r="ETW321" s="22"/>
      <c r="ETX321" s="22"/>
      <c r="ETY321" s="22"/>
      <c r="ETZ321" s="22"/>
      <c r="EUA321" s="22"/>
      <c r="EUB321" s="22"/>
      <c r="EUC321" s="22"/>
      <c r="EUD321" s="22"/>
      <c r="EUE321" s="22"/>
      <c r="EUF321" s="22"/>
      <c r="EUG321" s="22"/>
      <c r="EUH321" s="22"/>
      <c r="EUI321" s="22"/>
      <c r="EUJ321" s="22"/>
      <c r="EUK321" s="22"/>
      <c r="EUL321" s="22"/>
      <c r="EUM321" s="22"/>
      <c r="EUN321" s="22"/>
      <c r="EUO321" s="22"/>
      <c r="EUP321" s="22"/>
      <c r="EUQ321" s="22"/>
      <c r="EUR321" s="22"/>
      <c r="EUS321" s="22"/>
      <c r="EUT321" s="22"/>
      <c r="EUU321" s="22"/>
      <c r="EUV321" s="22"/>
      <c r="EUW321" s="22"/>
      <c r="EUX321" s="22"/>
      <c r="EUY321" s="22"/>
      <c r="EUZ321" s="22"/>
      <c r="EVA321" s="22"/>
      <c r="EVB321" s="22"/>
      <c r="EVC321" s="22"/>
      <c r="EVD321" s="22"/>
      <c r="EVE321" s="22"/>
      <c r="EVF321" s="22"/>
      <c r="EVG321" s="22"/>
      <c r="EVH321" s="22"/>
      <c r="EVI321" s="22"/>
      <c r="EVJ321" s="22"/>
      <c r="EVK321" s="22"/>
      <c r="EVL321" s="22"/>
      <c r="EVM321" s="22"/>
      <c r="EVN321" s="22"/>
      <c r="EVO321" s="22"/>
      <c r="EVP321" s="22"/>
      <c r="EVQ321" s="22"/>
      <c r="EVR321" s="22"/>
      <c r="EVS321" s="22"/>
      <c r="EVT321" s="22"/>
      <c r="EVU321" s="22"/>
      <c r="EVV321" s="22"/>
      <c r="EVW321" s="22"/>
      <c r="EVX321" s="22"/>
      <c r="EVY321" s="22"/>
      <c r="EVZ321" s="22"/>
      <c r="EWA321" s="22"/>
      <c r="EWB321" s="22"/>
      <c r="EWC321" s="22"/>
      <c r="EWD321" s="22"/>
      <c r="EWE321" s="22"/>
      <c r="EWF321" s="22"/>
      <c r="EWG321" s="22"/>
      <c r="EWH321" s="22"/>
      <c r="EWI321" s="22"/>
      <c r="EWJ321" s="22"/>
      <c r="EWK321" s="22"/>
      <c r="EWL321" s="22"/>
      <c r="EWM321" s="22"/>
      <c r="EWN321" s="22"/>
      <c r="EWO321" s="22"/>
      <c r="EWP321" s="22"/>
      <c r="EWQ321" s="22"/>
      <c r="EWR321" s="22"/>
      <c r="EWS321" s="22"/>
      <c r="EWT321" s="22"/>
      <c r="EWU321" s="22"/>
      <c r="EWV321" s="22"/>
      <c r="EWW321" s="22"/>
      <c r="EWX321" s="22"/>
      <c r="EWY321" s="22"/>
      <c r="EWZ321" s="22"/>
      <c r="EXA321" s="22"/>
      <c r="EXB321" s="22"/>
      <c r="EXC321" s="22"/>
      <c r="EXD321" s="22"/>
      <c r="EXE321" s="22"/>
      <c r="EXF321" s="22"/>
      <c r="EXG321" s="22"/>
      <c r="EXH321" s="22"/>
      <c r="EXI321" s="22"/>
      <c r="EXJ321" s="22"/>
      <c r="EXK321" s="22"/>
      <c r="EXL321" s="22"/>
      <c r="EXM321" s="22"/>
      <c r="EXN321" s="22"/>
      <c r="EXO321" s="22"/>
      <c r="EXP321" s="22"/>
      <c r="EXQ321" s="22"/>
      <c r="EXR321" s="22"/>
      <c r="EXS321" s="22"/>
      <c r="EXT321" s="22"/>
      <c r="EXU321" s="22"/>
      <c r="EXV321" s="22"/>
      <c r="EXW321" s="22"/>
      <c r="EXX321" s="22"/>
      <c r="EXY321" s="22"/>
      <c r="EXZ321" s="22"/>
      <c r="EYA321" s="22"/>
      <c r="EYB321" s="22"/>
      <c r="EYC321" s="22"/>
      <c r="EYD321" s="22"/>
      <c r="EYE321" s="22"/>
      <c r="EYF321" s="22"/>
      <c r="EYG321" s="22"/>
      <c r="EYH321" s="22"/>
      <c r="EYI321" s="22"/>
      <c r="EYJ321" s="22"/>
      <c r="EYK321" s="22"/>
      <c r="EYL321" s="22"/>
      <c r="EYM321" s="22"/>
      <c r="EYN321" s="22"/>
      <c r="EYO321" s="22"/>
      <c r="EYP321" s="22"/>
      <c r="EYQ321" s="22"/>
      <c r="EYR321" s="22"/>
      <c r="EYS321" s="22"/>
      <c r="EYT321" s="22"/>
      <c r="EYU321" s="22"/>
      <c r="EYV321" s="22"/>
      <c r="EYW321" s="22"/>
      <c r="EYX321" s="22"/>
      <c r="EYY321" s="22"/>
      <c r="EYZ321" s="22"/>
      <c r="EZA321" s="22"/>
      <c r="EZB321" s="22"/>
      <c r="EZC321" s="22"/>
      <c r="EZD321" s="22"/>
      <c r="EZE321" s="22"/>
      <c r="EZF321" s="22"/>
      <c r="EZG321" s="22"/>
      <c r="EZH321" s="22"/>
      <c r="EZI321" s="22"/>
      <c r="EZJ321" s="22"/>
      <c r="EZK321" s="22"/>
      <c r="EZL321" s="22"/>
      <c r="EZM321" s="22"/>
      <c r="EZN321" s="22"/>
      <c r="EZO321" s="22"/>
      <c r="EZP321" s="22"/>
      <c r="EZQ321" s="22"/>
      <c r="EZR321" s="22"/>
      <c r="EZS321" s="22"/>
      <c r="EZT321" s="22"/>
      <c r="EZU321" s="22"/>
      <c r="EZV321" s="22"/>
      <c r="EZW321" s="22"/>
      <c r="EZX321" s="22"/>
      <c r="EZY321" s="22"/>
      <c r="EZZ321" s="22"/>
      <c r="FAA321" s="22"/>
      <c r="FAB321" s="22"/>
      <c r="FAC321" s="22"/>
      <c r="FAD321" s="22"/>
      <c r="FAE321" s="22"/>
      <c r="FAF321" s="22"/>
      <c r="FAG321" s="22"/>
      <c r="FAH321" s="22"/>
      <c r="FAI321" s="22"/>
      <c r="FAJ321" s="22"/>
      <c r="FAK321" s="22"/>
      <c r="FAL321" s="22"/>
      <c r="FAM321" s="22"/>
      <c r="FAN321" s="22"/>
      <c r="FAO321" s="22"/>
      <c r="FAP321" s="22"/>
      <c r="FAQ321" s="22"/>
      <c r="FAR321" s="22"/>
      <c r="FAS321" s="22"/>
      <c r="FAT321" s="22"/>
      <c r="FAU321" s="22"/>
      <c r="FAV321" s="22"/>
      <c r="FAW321" s="22"/>
      <c r="FAX321" s="22"/>
      <c r="FAY321" s="22"/>
      <c r="FAZ321" s="22"/>
      <c r="FBA321" s="22"/>
      <c r="FBB321" s="22"/>
      <c r="FBC321" s="22"/>
      <c r="FBD321" s="22"/>
      <c r="FBE321" s="22"/>
      <c r="FBF321" s="22"/>
      <c r="FBG321" s="22"/>
      <c r="FBH321" s="22"/>
      <c r="FBI321" s="22"/>
      <c r="FBJ321" s="22"/>
      <c r="FBK321" s="22"/>
      <c r="FBL321" s="22"/>
      <c r="FBM321" s="22"/>
      <c r="FBN321" s="22"/>
      <c r="FBO321" s="22"/>
      <c r="FBP321" s="22"/>
      <c r="FBQ321" s="22"/>
      <c r="FBR321" s="22"/>
      <c r="FBS321" s="22"/>
      <c r="FBT321" s="22"/>
      <c r="FBU321" s="22"/>
      <c r="FBV321" s="22"/>
      <c r="FBW321" s="22"/>
      <c r="FBX321" s="22"/>
      <c r="FBY321" s="22"/>
      <c r="FBZ321" s="22"/>
      <c r="FCA321" s="22"/>
      <c r="FCB321" s="22"/>
      <c r="FCC321" s="22"/>
      <c r="FCD321" s="22"/>
      <c r="FCE321" s="22"/>
      <c r="FCF321" s="22"/>
      <c r="FCG321" s="22"/>
      <c r="FCH321" s="22"/>
      <c r="FCI321" s="22"/>
      <c r="FCJ321" s="22"/>
      <c r="FCK321" s="22"/>
      <c r="FCL321" s="22"/>
      <c r="FCM321" s="22"/>
      <c r="FCN321" s="22"/>
      <c r="FCO321" s="22"/>
      <c r="FCP321" s="22"/>
      <c r="FCQ321" s="22"/>
      <c r="FCR321" s="22"/>
      <c r="FCS321" s="22"/>
      <c r="FCT321" s="22"/>
      <c r="FCU321" s="22"/>
      <c r="FCV321" s="22"/>
      <c r="FCW321" s="22"/>
      <c r="FCX321" s="22"/>
      <c r="FCY321" s="22"/>
      <c r="FCZ321" s="22"/>
      <c r="FDA321" s="22"/>
      <c r="FDB321" s="22"/>
      <c r="FDC321" s="22"/>
      <c r="FDD321" s="22"/>
      <c r="FDE321" s="22"/>
      <c r="FDF321" s="22"/>
      <c r="FDG321" s="22"/>
      <c r="FDH321" s="22"/>
      <c r="FDI321" s="22"/>
      <c r="FDJ321" s="22"/>
      <c r="FDK321" s="22"/>
      <c r="FDL321" s="22"/>
      <c r="FDM321" s="22"/>
      <c r="FDN321" s="22"/>
      <c r="FDO321" s="22"/>
      <c r="FDP321" s="22"/>
      <c r="FDQ321" s="22"/>
      <c r="FDR321" s="22"/>
      <c r="FDS321" s="22"/>
      <c r="FDT321" s="22"/>
      <c r="FDU321" s="22"/>
      <c r="FDV321" s="22"/>
      <c r="FDW321" s="22"/>
      <c r="FDX321" s="22"/>
      <c r="FDY321" s="22"/>
      <c r="FDZ321" s="22"/>
      <c r="FEA321" s="22"/>
      <c r="FEB321" s="22"/>
      <c r="FEC321" s="22"/>
      <c r="FED321" s="22"/>
      <c r="FEE321" s="22"/>
      <c r="FEF321" s="22"/>
      <c r="FEG321" s="22"/>
      <c r="FEH321" s="22"/>
      <c r="FEI321" s="22"/>
      <c r="FEJ321" s="22"/>
      <c r="FEK321" s="22"/>
      <c r="FEL321" s="22"/>
      <c r="FEM321" s="22"/>
      <c r="FEN321" s="22"/>
      <c r="FEO321" s="22"/>
      <c r="FEP321" s="22"/>
      <c r="FEQ321" s="22"/>
      <c r="FER321" s="22"/>
      <c r="FES321" s="22"/>
      <c r="FET321" s="22"/>
      <c r="FEU321" s="22"/>
      <c r="FEV321" s="22"/>
      <c r="FEW321" s="22"/>
      <c r="FEX321" s="22"/>
      <c r="FEY321" s="22"/>
      <c r="FEZ321" s="22"/>
      <c r="FFA321" s="22"/>
      <c r="FFB321" s="22"/>
      <c r="FFC321" s="22"/>
      <c r="FFD321" s="22"/>
      <c r="FFE321" s="22"/>
      <c r="FFF321" s="22"/>
      <c r="FFG321" s="22"/>
      <c r="FFH321" s="22"/>
      <c r="FFI321" s="22"/>
      <c r="FFJ321" s="22"/>
      <c r="FFK321" s="22"/>
      <c r="FFL321" s="22"/>
      <c r="FFM321" s="22"/>
      <c r="FFN321" s="22"/>
      <c r="FFO321" s="22"/>
      <c r="FFP321" s="22"/>
      <c r="FFQ321" s="22"/>
      <c r="FFR321" s="22"/>
      <c r="FFS321" s="22"/>
      <c r="FFT321" s="22"/>
      <c r="FFU321" s="22"/>
      <c r="FFV321" s="22"/>
      <c r="FFW321" s="22"/>
      <c r="FFX321" s="22"/>
      <c r="FFY321" s="22"/>
      <c r="FFZ321" s="22"/>
      <c r="FGA321" s="22"/>
      <c r="FGB321" s="22"/>
      <c r="FGC321" s="22"/>
      <c r="FGD321" s="22"/>
      <c r="FGE321" s="22"/>
      <c r="FGF321" s="22"/>
      <c r="FGG321" s="22"/>
      <c r="FGH321" s="22"/>
      <c r="FGI321" s="22"/>
      <c r="FGJ321" s="22"/>
      <c r="FGK321" s="22"/>
      <c r="FGL321" s="22"/>
      <c r="FGM321" s="22"/>
      <c r="FGN321" s="22"/>
      <c r="FGO321" s="22"/>
      <c r="FGP321" s="22"/>
      <c r="FGQ321" s="22"/>
      <c r="FGR321" s="22"/>
      <c r="FGS321" s="22"/>
      <c r="FGT321" s="22"/>
      <c r="FGU321" s="22"/>
      <c r="FGV321" s="22"/>
      <c r="FGW321" s="22"/>
      <c r="FGX321" s="22"/>
      <c r="FGY321" s="22"/>
      <c r="FGZ321" s="22"/>
      <c r="FHA321" s="22"/>
      <c r="FHB321" s="22"/>
      <c r="FHC321" s="22"/>
      <c r="FHD321" s="22"/>
      <c r="FHE321" s="22"/>
      <c r="FHF321" s="22"/>
      <c r="FHG321" s="22"/>
      <c r="FHH321" s="22"/>
      <c r="FHI321" s="22"/>
      <c r="FHJ321" s="22"/>
      <c r="FHK321" s="22"/>
      <c r="FHL321" s="22"/>
      <c r="FHM321" s="22"/>
      <c r="FHN321" s="22"/>
      <c r="FHO321" s="22"/>
      <c r="FHP321" s="22"/>
      <c r="FHQ321" s="22"/>
      <c r="FHR321" s="22"/>
      <c r="FHS321" s="22"/>
      <c r="FHT321" s="22"/>
      <c r="FHU321" s="22"/>
      <c r="FHV321" s="22"/>
      <c r="FHW321" s="22"/>
      <c r="FHX321" s="22"/>
      <c r="FHY321" s="22"/>
      <c r="FHZ321" s="22"/>
      <c r="FIA321" s="22"/>
      <c r="FIB321" s="22"/>
      <c r="FIC321" s="22"/>
      <c r="FID321" s="22"/>
      <c r="FIE321" s="22"/>
      <c r="FIF321" s="22"/>
      <c r="FIG321" s="22"/>
      <c r="FIH321" s="22"/>
      <c r="FII321" s="22"/>
      <c r="FIJ321" s="22"/>
      <c r="FIK321" s="22"/>
      <c r="FIL321" s="22"/>
      <c r="FIM321" s="22"/>
      <c r="FIN321" s="22"/>
      <c r="FIO321" s="22"/>
      <c r="FIP321" s="22"/>
      <c r="FIQ321" s="22"/>
      <c r="FIR321" s="22"/>
      <c r="FIS321" s="22"/>
      <c r="FIT321" s="22"/>
      <c r="FIU321" s="22"/>
      <c r="FIV321" s="22"/>
      <c r="FIW321" s="22"/>
      <c r="FIX321" s="22"/>
      <c r="FIY321" s="22"/>
      <c r="FIZ321" s="22"/>
      <c r="FJA321" s="22"/>
      <c r="FJB321" s="22"/>
      <c r="FJC321" s="22"/>
      <c r="FJD321" s="22"/>
      <c r="FJE321" s="22"/>
      <c r="FJF321" s="22"/>
      <c r="FJG321" s="22"/>
      <c r="FJH321" s="22"/>
      <c r="FJI321" s="22"/>
      <c r="FJJ321" s="22"/>
      <c r="FJK321" s="22"/>
      <c r="FJL321" s="22"/>
      <c r="FJM321" s="22"/>
      <c r="FJN321" s="22"/>
      <c r="FJO321" s="22"/>
      <c r="FJP321" s="22"/>
      <c r="FJQ321" s="22"/>
      <c r="FJR321" s="22"/>
      <c r="FJS321" s="22"/>
      <c r="FJT321" s="22"/>
      <c r="FJU321" s="22"/>
      <c r="FJV321" s="22"/>
      <c r="FJW321" s="22"/>
      <c r="FJX321" s="22"/>
      <c r="FJY321" s="22"/>
      <c r="FJZ321" s="22"/>
      <c r="FKA321" s="22"/>
      <c r="FKB321" s="22"/>
      <c r="FKC321" s="22"/>
      <c r="FKD321" s="22"/>
      <c r="FKE321" s="22"/>
      <c r="FKF321" s="22"/>
      <c r="FKG321" s="22"/>
      <c r="FKH321" s="22"/>
      <c r="FKI321" s="22"/>
      <c r="FKJ321" s="22"/>
      <c r="FKK321" s="22"/>
      <c r="FKL321" s="22"/>
      <c r="FKM321" s="22"/>
      <c r="FKN321" s="22"/>
      <c r="FKO321" s="22"/>
      <c r="FKP321" s="22"/>
      <c r="FKQ321" s="22"/>
      <c r="FKR321" s="22"/>
      <c r="FKS321" s="22"/>
      <c r="FKT321" s="22"/>
      <c r="FKU321" s="22"/>
      <c r="FKV321" s="22"/>
      <c r="FKW321" s="22"/>
      <c r="FKX321" s="22"/>
      <c r="FKY321" s="22"/>
      <c r="FKZ321" s="22"/>
      <c r="FLA321" s="22"/>
      <c r="FLB321" s="22"/>
      <c r="FLC321" s="22"/>
      <c r="FLD321" s="22"/>
      <c r="FLE321" s="22"/>
      <c r="FLF321" s="22"/>
      <c r="FLG321" s="22"/>
      <c r="FLH321" s="22"/>
      <c r="FLI321" s="22"/>
      <c r="FLJ321" s="22"/>
      <c r="FLK321" s="22"/>
      <c r="FLL321" s="22"/>
      <c r="FLM321" s="22"/>
      <c r="FLN321" s="22"/>
      <c r="FLO321" s="22"/>
      <c r="FLP321" s="22"/>
      <c r="FLQ321" s="22"/>
      <c r="FLR321" s="22"/>
      <c r="FLS321" s="22"/>
      <c r="FLT321" s="22"/>
      <c r="FLU321" s="22"/>
      <c r="FLV321" s="22"/>
      <c r="FLW321" s="22"/>
      <c r="FLX321" s="22"/>
      <c r="FLY321" s="22"/>
      <c r="FLZ321" s="22"/>
      <c r="FMA321" s="22"/>
      <c r="FMB321" s="22"/>
      <c r="FMC321" s="22"/>
      <c r="FMD321" s="22"/>
      <c r="FME321" s="22"/>
      <c r="FMF321" s="22"/>
      <c r="FMG321" s="22"/>
      <c r="FMH321" s="22"/>
      <c r="FMI321" s="22"/>
      <c r="FMJ321" s="22"/>
      <c r="FMK321" s="22"/>
      <c r="FML321" s="22"/>
      <c r="FMM321" s="22"/>
      <c r="FMN321" s="22"/>
      <c r="FMO321" s="22"/>
      <c r="FMP321" s="22"/>
      <c r="FMQ321" s="22"/>
      <c r="FMR321" s="22"/>
      <c r="FMS321" s="22"/>
      <c r="FMT321" s="22"/>
      <c r="FMU321" s="22"/>
      <c r="FMV321" s="22"/>
      <c r="FMW321" s="22"/>
      <c r="FMX321" s="22"/>
      <c r="FMY321" s="22"/>
      <c r="FMZ321" s="22"/>
      <c r="FNA321" s="22"/>
      <c r="FNB321" s="22"/>
      <c r="FNC321" s="22"/>
      <c r="FND321" s="22"/>
      <c r="FNE321" s="22"/>
      <c r="FNF321" s="22"/>
      <c r="FNG321" s="22"/>
      <c r="FNH321" s="22"/>
      <c r="FNI321" s="22"/>
      <c r="FNJ321" s="22"/>
      <c r="FNK321" s="22"/>
      <c r="FNL321" s="22"/>
      <c r="FNM321" s="22"/>
      <c r="FNN321" s="22"/>
      <c r="FNO321" s="22"/>
      <c r="FNP321" s="22"/>
      <c r="FNQ321" s="22"/>
      <c r="FNR321" s="22"/>
      <c r="FNS321" s="22"/>
      <c r="FNT321" s="22"/>
      <c r="FNU321" s="22"/>
      <c r="FNV321" s="22"/>
      <c r="FNW321" s="22"/>
      <c r="FNX321" s="22"/>
      <c r="FNY321" s="22"/>
      <c r="FNZ321" s="22"/>
      <c r="FOA321" s="22"/>
      <c r="FOB321" s="22"/>
      <c r="FOC321" s="22"/>
      <c r="FOD321" s="22"/>
      <c r="FOE321" s="22"/>
      <c r="FOF321" s="22"/>
      <c r="FOG321" s="22"/>
      <c r="FOH321" s="22"/>
      <c r="FOI321" s="22"/>
      <c r="FOJ321" s="22"/>
      <c r="FOK321" s="22"/>
      <c r="FOL321" s="22"/>
      <c r="FOM321" s="22"/>
      <c r="FON321" s="22"/>
      <c r="FOO321" s="22"/>
      <c r="FOP321" s="22"/>
      <c r="FOQ321" s="22"/>
      <c r="FOR321" s="22"/>
      <c r="FOS321" s="22"/>
      <c r="FOT321" s="22"/>
      <c r="FOU321" s="22"/>
      <c r="FOV321" s="22"/>
      <c r="FOW321" s="22"/>
      <c r="FOX321" s="22"/>
      <c r="FOY321" s="22"/>
      <c r="FOZ321" s="22"/>
      <c r="FPA321" s="22"/>
      <c r="FPB321" s="22"/>
      <c r="FPC321" s="22"/>
      <c r="FPD321" s="22"/>
      <c r="FPE321" s="22"/>
      <c r="FPF321" s="22"/>
      <c r="FPG321" s="22"/>
      <c r="FPH321" s="22"/>
      <c r="FPI321" s="22"/>
      <c r="FPJ321" s="22"/>
      <c r="FPK321" s="22"/>
      <c r="FPL321" s="22"/>
      <c r="FPM321" s="22"/>
      <c r="FPN321" s="22"/>
      <c r="FPO321" s="22"/>
      <c r="FPP321" s="22"/>
      <c r="FPQ321" s="22"/>
      <c r="FPR321" s="22"/>
      <c r="FPS321" s="22"/>
      <c r="FPT321" s="22"/>
      <c r="FPU321" s="22"/>
      <c r="FPV321" s="22"/>
      <c r="FPW321" s="22"/>
      <c r="FPX321" s="22"/>
      <c r="FPY321" s="22"/>
      <c r="FPZ321" s="22"/>
      <c r="FQA321" s="22"/>
      <c r="FQB321" s="22"/>
      <c r="FQC321" s="22"/>
      <c r="FQD321" s="22"/>
      <c r="FQE321" s="22"/>
      <c r="FQF321" s="22"/>
      <c r="FQG321" s="22"/>
      <c r="FQH321" s="22"/>
      <c r="FQI321" s="22"/>
      <c r="FQJ321" s="22"/>
      <c r="FQK321" s="22"/>
      <c r="FQL321" s="22"/>
      <c r="FQM321" s="22"/>
      <c r="FQN321" s="22"/>
      <c r="FQO321" s="22"/>
      <c r="FQP321" s="22"/>
      <c r="FQQ321" s="22"/>
      <c r="FQR321" s="22"/>
      <c r="FQS321" s="22"/>
      <c r="FQT321" s="22"/>
      <c r="FQU321" s="22"/>
      <c r="FQV321" s="22"/>
      <c r="FQW321" s="22"/>
      <c r="FQX321" s="22"/>
      <c r="FQY321" s="22"/>
      <c r="FQZ321" s="22"/>
      <c r="FRA321" s="22"/>
      <c r="FRB321" s="22"/>
      <c r="FRC321" s="22"/>
      <c r="FRD321" s="22"/>
      <c r="FRE321" s="22"/>
      <c r="FRF321" s="22"/>
      <c r="FRG321" s="22"/>
      <c r="FRH321" s="22"/>
      <c r="FRI321" s="22"/>
      <c r="FRJ321" s="22"/>
      <c r="FRK321" s="22"/>
      <c r="FRL321" s="22"/>
      <c r="FRM321" s="22"/>
      <c r="FRN321" s="22"/>
      <c r="FRO321" s="22"/>
      <c r="FRP321" s="22"/>
      <c r="FRQ321" s="22"/>
      <c r="FRR321" s="22"/>
      <c r="FRS321" s="22"/>
      <c r="FRT321" s="22"/>
      <c r="FRU321" s="22"/>
      <c r="FRV321" s="22"/>
      <c r="FRW321" s="22"/>
      <c r="FRX321" s="22"/>
      <c r="FRY321" s="22"/>
      <c r="FRZ321" s="22"/>
      <c r="FSA321" s="22"/>
      <c r="FSB321" s="22"/>
      <c r="FSC321" s="22"/>
      <c r="FSD321" s="22"/>
      <c r="FSE321" s="22"/>
      <c r="FSF321" s="22"/>
      <c r="FSG321" s="22"/>
      <c r="FSH321" s="22"/>
      <c r="FSI321" s="22"/>
      <c r="FSJ321" s="22"/>
      <c r="FSK321" s="22"/>
      <c r="FSL321" s="22"/>
      <c r="FSM321" s="22"/>
      <c r="FSN321" s="22"/>
      <c r="FSO321" s="22"/>
      <c r="FSP321" s="22"/>
      <c r="FSQ321" s="22"/>
      <c r="FSR321" s="22"/>
      <c r="FSS321" s="22"/>
      <c r="FST321" s="22"/>
      <c r="FSU321" s="22"/>
      <c r="FSV321" s="22"/>
      <c r="FSW321" s="22"/>
      <c r="FSX321" s="22"/>
      <c r="FSY321" s="22"/>
      <c r="FSZ321" s="22"/>
      <c r="FTA321" s="22"/>
      <c r="FTB321" s="22"/>
      <c r="FTC321" s="22"/>
      <c r="FTD321" s="22"/>
      <c r="FTE321" s="22"/>
      <c r="FTF321" s="22"/>
      <c r="FTG321" s="22"/>
      <c r="FTH321" s="22"/>
      <c r="FTI321" s="22"/>
      <c r="FTJ321" s="22"/>
      <c r="FTK321" s="22"/>
      <c r="FTL321" s="22"/>
      <c r="FTM321" s="22"/>
      <c r="FTN321" s="22"/>
      <c r="FTO321" s="22"/>
      <c r="FTP321" s="22"/>
      <c r="FTQ321" s="22"/>
      <c r="FTR321" s="22"/>
      <c r="FTS321" s="22"/>
      <c r="FTT321" s="22"/>
      <c r="FTU321" s="22"/>
      <c r="FTV321" s="22"/>
      <c r="FTW321" s="22"/>
      <c r="FTX321" s="22"/>
      <c r="FTY321" s="22"/>
      <c r="FTZ321" s="22"/>
      <c r="FUA321" s="22"/>
      <c r="FUB321" s="22"/>
      <c r="FUC321" s="22"/>
      <c r="FUD321" s="22"/>
      <c r="FUE321" s="22"/>
      <c r="FUF321" s="22"/>
      <c r="FUG321" s="22"/>
      <c r="FUH321" s="22"/>
      <c r="FUI321" s="22"/>
      <c r="FUJ321" s="22"/>
      <c r="FUK321" s="22"/>
      <c r="FUL321" s="22"/>
      <c r="FUM321" s="22"/>
      <c r="FUN321" s="22"/>
      <c r="FUO321" s="22"/>
      <c r="FUP321" s="22"/>
      <c r="FUQ321" s="22"/>
      <c r="FUR321" s="22"/>
      <c r="FUS321" s="22"/>
      <c r="FUT321" s="22"/>
      <c r="FUU321" s="22"/>
      <c r="FUV321" s="22"/>
      <c r="FUW321" s="22"/>
      <c r="FUX321" s="22"/>
      <c r="FUY321" s="22"/>
      <c r="FUZ321" s="22"/>
      <c r="FVA321" s="22"/>
      <c r="FVB321" s="22"/>
      <c r="FVC321" s="22"/>
      <c r="FVD321" s="22"/>
      <c r="FVE321" s="22"/>
      <c r="FVF321" s="22"/>
      <c r="FVG321" s="22"/>
      <c r="FVH321" s="22"/>
      <c r="FVI321" s="22"/>
      <c r="FVJ321" s="22"/>
      <c r="FVK321" s="22"/>
      <c r="FVL321" s="22"/>
      <c r="FVM321" s="22"/>
      <c r="FVN321" s="22"/>
      <c r="FVO321" s="22"/>
      <c r="FVP321" s="22"/>
      <c r="FVQ321" s="22"/>
      <c r="FVR321" s="22"/>
      <c r="FVS321" s="22"/>
      <c r="FVT321" s="22"/>
      <c r="FVU321" s="22"/>
      <c r="FVV321" s="22"/>
      <c r="FVW321" s="22"/>
      <c r="FVX321" s="22"/>
      <c r="FVY321" s="22"/>
      <c r="FVZ321" s="22"/>
      <c r="FWA321" s="22"/>
      <c r="FWB321" s="22"/>
      <c r="FWC321" s="22"/>
      <c r="FWD321" s="22"/>
      <c r="FWE321" s="22"/>
      <c r="FWF321" s="22"/>
      <c r="FWG321" s="22"/>
      <c r="FWH321" s="22"/>
      <c r="FWI321" s="22"/>
      <c r="FWJ321" s="22"/>
      <c r="FWK321" s="22"/>
      <c r="FWL321" s="22"/>
      <c r="FWM321" s="22"/>
      <c r="FWN321" s="22"/>
      <c r="FWO321" s="22"/>
      <c r="FWP321" s="22"/>
      <c r="FWQ321" s="22"/>
      <c r="FWR321" s="22"/>
      <c r="FWS321" s="22"/>
      <c r="FWT321" s="22"/>
      <c r="FWU321" s="22"/>
      <c r="FWV321" s="22"/>
      <c r="FWW321" s="22"/>
      <c r="FWX321" s="22"/>
      <c r="FWY321" s="22"/>
      <c r="FWZ321" s="22"/>
      <c r="FXA321" s="22"/>
      <c r="FXB321" s="22"/>
      <c r="FXC321" s="22"/>
      <c r="FXD321" s="22"/>
      <c r="FXE321" s="22"/>
      <c r="FXF321" s="22"/>
      <c r="FXG321" s="22"/>
      <c r="FXH321" s="22"/>
      <c r="FXI321" s="22"/>
      <c r="FXJ321" s="22"/>
      <c r="FXK321" s="22"/>
      <c r="FXL321" s="22"/>
      <c r="FXM321" s="22"/>
      <c r="FXN321" s="22"/>
      <c r="FXO321" s="22"/>
      <c r="FXP321" s="22"/>
      <c r="FXQ321" s="22"/>
      <c r="FXR321" s="22"/>
      <c r="FXS321" s="22"/>
      <c r="FXT321" s="22"/>
      <c r="FXU321" s="22"/>
      <c r="FXV321" s="22"/>
      <c r="FXW321" s="22"/>
      <c r="FXX321" s="22"/>
      <c r="FXY321" s="22"/>
      <c r="FXZ321" s="22"/>
      <c r="FYA321" s="22"/>
      <c r="FYB321" s="22"/>
      <c r="FYC321" s="22"/>
      <c r="FYD321" s="22"/>
      <c r="FYE321" s="22"/>
      <c r="FYF321" s="22"/>
      <c r="FYG321" s="22"/>
      <c r="FYH321" s="22"/>
      <c r="FYI321" s="22"/>
      <c r="FYJ321" s="22"/>
      <c r="FYK321" s="22"/>
      <c r="FYL321" s="22"/>
      <c r="FYM321" s="22"/>
      <c r="FYN321" s="22"/>
      <c r="FYO321" s="22"/>
      <c r="FYP321" s="22"/>
      <c r="FYQ321" s="22"/>
      <c r="FYR321" s="22"/>
      <c r="FYS321" s="22"/>
      <c r="FYT321" s="22"/>
      <c r="FYU321" s="22"/>
      <c r="FYV321" s="22"/>
      <c r="FYW321" s="22"/>
      <c r="FYX321" s="22"/>
      <c r="FYY321" s="22"/>
      <c r="FYZ321" s="22"/>
      <c r="FZA321" s="22"/>
      <c r="FZB321" s="22"/>
      <c r="FZC321" s="22"/>
      <c r="FZD321" s="22"/>
      <c r="FZE321" s="22"/>
      <c r="FZF321" s="22"/>
      <c r="FZG321" s="22"/>
      <c r="FZH321" s="22"/>
      <c r="FZI321" s="22"/>
      <c r="FZJ321" s="22"/>
      <c r="FZK321" s="22"/>
      <c r="FZL321" s="22"/>
      <c r="FZM321" s="22"/>
      <c r="FZN321" s="22"/>
      <c r="FZO321" s="22"/>
      <c r="FZP321" s="22"/>
      <c r="FZQ321" s="22"/>
      <c r="FZR321" s="22"/>
      <c r="FZS321" s="22"/>
      <c r="FZT321" s="22"/>
      <c r="FZU321" s="22"/>
      <c r="FZV321" s="22"/>
      <c r="FZW321" s="22"/>
      <c r="FZX321" s="22"/>
      <c r="FZY321" s="22"/>
      <c r="FZZ321" s="22"/>
      <c r="GAA321" s="22"/>
      <c r="GAB321" s="22"/>
      <c r="GAC321" s="22"/>
      <c r="GAD321" s="22"/>
      <c r="GAE321" s="22"/>
      <c r="GAF321" s="22"/>
      <c r="GAG321" s="22"/>
      <c r="GAH321" s="22"/>
      <c r="GAI321" s="22"/>
      <c r="GAJ321" s="22"/>
      <c r="GAK321" s="22"/>
      <c r="GAL321" s="22"/>
      <c r="GAM321" s="22"/>
      <c r="GAN321" s="22"/>
      <c r="GAO321" s="22"/>
      <c r="GAP321" s="22"/>
      <c r="GAQ321" s="22"/>
      <c r="GAR321" s="22"/>
      <c r="GAS321" s="22"/>
      <c r="GAT321" s="22"/>
      <c r="GAU321" s="22"/>
      <c r="GAV321" s="22"/>
      <c r="GAW321" s="22"/>
      <c r="GAX321" s="22"/>
      <c r="GAY321" s="22"/>
      <c r="GAZ321" s="22"/>
      <c r="GBA321" s="22"/>
      <c r="GBB321" s="22"/>
      <c r="GBC321" s="22"/>
      <c r="GBD321" s="22"/>
      <c r="GBE321" s="22"/>
      <c r="GBF321" s="22"/>
      <c r="GBG321" s="22"/>
      <c r="GBH321" s="22"/>
      <c r="GBI321" s="22"/>
      <c r="GBJ321" s="22"/>
      <c r="GBK321" s="22"/>
      <c r="GBL321" s="22"/>
      <c r="GBM321" s="22"/>
      <c r="GBN321" s="22"/>
      <c r="GBO321" s="22"/>
      <c r="GBP321" s="22"/>
      <c r="GBQ321" s="22"/>
      <c r="GBR321" s="22"/>
      <c r="GBS321" s="22"/>
      <c r="GBT321" s="22"/>
      <c r="GBU321" s="22"/>
      <c r="GBV321" s="22"/>
      <c r="GBW321" s="22"/>
      <c r="GBX321" s="22"/>
      <c r="GBY321" s="22"/>
      <c r="GBZ321" s="22"/>
      <c r="GCA321" s="22"/>
      <c r="GCB321" s="22"/>
      <c r="GCC321" s="22"/>
      <c r="GCD321" s="22"/>
      <c r="GCE321" s="22"/>
      <c r="GCF321" s="22"/>
      <c r="GCG321" s="22"/>
      <c r="GCH321" s="22"/>
      <c r="GCI321" s="22"/>
      <c r="GCJ321" s="22"/>
      <c r="GCK321" s="22"/>
      <c r="GCL321" s="22"/>
      <c r="GCM321" s="22"/>
      <c r="GCN321" s="22"/>
      <c r="GCO321" s="22"/>
      <c r="GCP321" s="22"/>
      <c r="GCQ321" s="22"/>
      <c r="GCR321" s="22"/>
      <c r="GCS321" s="22"/>
      <c r="GCT321" s="22"/>
      <c r="GCU321" s="22"/>
      <c r="GCV321" s="22"/>
      <c r="GCW321" s="22"/>
      <c r="GCX321" s="22"/>
      <c r="GCY321" s="22"/>
      <c r="GCZ321" s="22"/>
      <c r="GDA321" s="22"/>
      <c r="GDB321" s="22"/>
      <c r="GDC321" s="22"/>
      <c r="GDD321" s="22"/>
      <c r="GDE321" s="22"/>
      <c r="GDF321" s="22"/>
      <c r="GDG321" s="22"/>
      <c r="GDH321" s="22"/>
      <c r="GDI321" s="22"/>
      <c r="GDJ321" s="22"/>
      <c r="GDK321" s="22"/>
      <c r="GDL321" s="22"/>
      <c r="GDM321" s="22"/>
      <c r="GDN321" s="22"/>
      <c r="GDO321" s="22"/>
      <c r="GDP321" s="22"/>
      <c r="GDQ321" s="22"/>
      <c r="GDR321" s="22"/>
      <c r="GDS321" s="22"/>
      <c r="GDT321" s="22"/>
      <c r="GDU321" s="22"/>
      <c r="GDV321" s="22"/>
      <c r="GDW321" s="22"/>
      <c r="GDX321" s="22"/>
      <c r="GDY321" s="22"/>
      <c r="GDZ321" s="22"/>
      <c r="GEA321" s="22"/>
      <c r="GEB321" s="22"/>
      <c r="GEC321" s="22"/>
      <c r="GED321" s="22"/>
      <c r="GEE321" s="22"/>
      <c r="GEF321" s="22"/>
      <c r="GEG321" s="22"/>
      <c r="GEH321" s="22"/>
      <c r="GEI321" s="22"/>
      <c r="GEJ321" s="22"/>
      <c r="GEK321" s="22"/>
      <c r="GEL321" s="22"/>
      <c r="GEM321" s="22"/>
      <c r="GEN321" s="22"/>
      <c r="GEO321" s="22"/>
      <c r="GEP321" s="22"/>
      <c r="GEQ321" s="22"/>
      <c r="GER321" s="22"/>
      <c r="GES321" s="22"/>
      <c r="GET321" s="22"/>
      <c r="GEU321" s="22"/>
      <c r="GEV321" s="22"/>
      <c r="GEW321" s="22"/>
      <c r="GEX321" s="22"/>
      <c r="GEY321" s="22"/>
      <c r="GEZ321" s="22"/>
      <c r="GFA321" s="22"/>
      <c r="GFB321" s="22"/>
      <c r="GFC321" s="22"/>
      <c r="GFD321" s="22"/>
      <c r="GFE321" s="22"/>
      <c r="GFF321" s="22"/>
      <c r="GFG321" s="22"/>
      <c r="GFH321" s="22"/>
      <c r="GFI321" s="22"/>
      <c r="GFJ321" s="22"/>
      <c r="GFK321" s="22"/>
      <c r="GFL321" s="22"/>
      <c r="GFM321" s="22"/>
      <c r="GFN321" s="22"/>
      <c r="GFO321" s="22"/>
      <c r="GFP321" s="22"/>
      <c r="GFQ321" s="22"/>
      <c r="GFR321" s="22"/>
      <c r="GFS321" s="22"/>
      <c r="GFT321" s="22"/>
      <c r="GFU321" s="22"/>
      <c r="GFV321" s="22"/>
      <c r="GFW321" s="22"/>
      <c r="GFX321" s="22"/>
      <c r="GFY321" s="22"/>
      <c r="GFZ321" s="22"/>
      <c r="GGA321" s="22"/>
      <c r="GGB321" s="22"/>
      <c r="GGC321" s="22"/>
      <c r="GGD321" s="22"/>
      <c r="GGE321" s="22"/>
      <c r="GGF321" s="22"/>
      <c r="GGG321" s="22"/>
      <c r="GGH321" s="22"/>
      <c r="GGI321" s="22"/>
      <c r="GGJ321" s="22"/>
      <c r="GGK321" s="22"/>
      <c r="GGL321" s="22"/>
      <c r="GGM321" s="22"/>
      <c r="GGN321" s="22"/>
      <c r="GGO321" s="22"/>
      <c r="GGP321" s="22"/>
      <c r="GGQ321" s="22"/>
      <c r="GGR321" s="22"/>
      <c r="GGS321" s="22"/>
      <c r="GGT321" s="22"/>
      <c r="GGU321" s="22"/>
      <c r="GGV321" s="22"/>
      <c r="GGW321" s="22"/>
      <c r="GGX321" s="22"/>
      <c r="GGY321" s="22"/>
      <c r="GGZ321" s="22"/>
      <c r="GHA321" s="22"/>
      <c r="GHB321" s="22"/>
      <c r="GHC321" s="22"/>
      <c r="GHD321" s="22"/>
      <c r="GHE321" s="22"/>
      <c r="GHF321" s="22"/>
      <c r="GHG321" s="22"/>
      <c r="GHH321" s="22"/>
      <c r="GHI321" s="22"/>
      <c r="GHJ321" s="22"/>
      <c r="GHK321" s="22"/>
      <c r="GHL321" s="22"/>
      <c r="GHM321" s="22"/>
      <c r="GHN321" s="22"/>
      <c r="GHO321" s="22"/>
      <c r="GHP321" s="22"/>
      <c r="GHQ321" s="22"/>
      <c r="GHR321" s="22"/>
      <c r="GHS321" s="22"/>
      <c r="GHT321" s="22"/>
      <c r="GHU321" s="22"/>
      <c r="GHV321" s="22"/>
      <c r="GHW321" s="22"/>
      <c r="GHX321" s="22"/>
      <c r="GHY321" s="22"/>
      <c r="GHZ321" s="22"/>
      <c r="GIA321" s="22"/>
      <c r="GIB321" s="22"/>
      <c r="GIC321" s="22"/>
      <c r="GID321" s="22"/>
      <c r="GIE321" s="22"/>
      <c r="GIF321" s="22"/>
      <c r="GIG321" s="22"/>
      <c r="GIH321" s="22"/>
      <c r="GII321" s="22"/>
      <c r="GIJ321" s="22"/>
      <c r="GIK321" s="22"/>
      <c r="GIL321" s="22"/>
      <c r="GIM321" s="22"/>
      <c r="GIN321" s="22"/>
      <c r="GIO321" s="22"/>
      <c r="GIP321" s="22"/>
      <c r="GIQ321" s="22"/>
      <c r="GIR321" s="22"/>
      <c r="GIS321" s="22"/>
      <c r="GIT321" s="22"/>
      <c r="GIU321" s="22"/>
      <c r="GIV321" s="22"/>
      <c r="GIW321" s="22"/>
      <c r="GIX321" s="22"/>
      <c r="GIY321" s="22"/>
      <c r="GIZ321" s="22"/>
      <c r="GJA321" s="22"/>
      <c r="GJB321" s="22"/>
      <c r="GJC321" s="22"/>
      <c r="GJD321" s="22"/>
      <c r="GJE321" s="22"/>
      <c r="GJF321" s="22"/>
      <c r="GJG321" s="22"/>
      <c r="GJH321" s="22"/>
      <c r="GJI321" s="22"/>
      <c r="GJJ321" s="22"/>
      <c r="GJK321" s="22"/>
      <c r="GJL321" s="22"/>
      <c r="GJM321" s="22"/>
      <c r="GJN321" s="22"/>
      <c r="GJO321" s="22"/>
      <c r="GJP321" s="22"/>
      <c r="GJQ321" s="22"/>
      <c r="GJR321" s="22"/>
      <c r="GJS321" s="22"/>
      <c r="GJT321" s="22"/>
      <c r="GJU321" s="22"/>
      <c r="GJV321" s="22"/>
      <c r="GJW321" s="22"/>
      <c r="GJX321" s="22"/>
      <c r="GJY321" s="22"/>
      <c r="GJZ321" s="22"/>
      <c r="GKA321" s="22"/>
      <c r="GKB321" s="22"/>
      <c r="GKC321" s="22"/>
      <c r="GKD321" s="22"/>
      <c r="GKE321" s="22"/>
      <c r="GKF321" s="22"/>
      <c r="GKG321" s="22"/>
      <c r="GKH321" s="22"/>
      <c r="GKI321" s="22"/>
      <c r="GKJ321" s="22"/>
      <c r="GKK321" s="22"/>
      <c r="GKL321" s="22"/>
      <c r="GKM321" s="22"/>
      <c r="GKN321" s="22"/>
      <c r="GKO321" s="22"/>
      <c r="GKP321" s="22"/>
      <c r="GKQ321" s="22"/>
      <c r="GKR321" s="22"/>
      <c r="GKS321" s="22"/>
      <c r="GKT321" s="22"/>
      <c r="GKU321" s="22"/>
      <c r="GKV321" s="22"/>
      <c r="GKW321" s="22"/>
      <c r="GKX321" s="22"/>
      <c r="GKY321" s="22"/>
      <c r="GKZ321" s="22"/>
      <c r="GLA321" s="22"/>
      <c r="GLB321" s="22"/>
      <c r="GLC321" s="22"/>
      <c r="GLD321" s="22"/>
      <c r="GLE321" s="22"/>
      <c r="GLF321" s="22"/>
      <c r="GLG321" s="22"/>
      <c r="GLH321" s="22"/>
      <c r="GLI321" s="22"/>
      <c r="GLJ321" s="22"/>
      <c r="GLK321" s="22"/>
      <c r="GLL321" s="22"/>
      <c r="GLM321" s="22"/>
      <c r="GLN321" s="22"/>
      <c r="GLO321" s="22"/>
      <c r="GLP321" s="22"/>
      <c r="GLQ321" s="22"/>
      <c r="GLR321" s="22"/>
      <c r="GLS321" s="22"/>
      <c r="GLT321" s="22"/>
      <c r="GLU321" s="22"/>
      <c r="GLV321" s="22"/>
      <c r="GLW321" s="22"/>
      <c r="GLX321" s="22"/>
      <c r="GLY321" s="22"/>
      <c r="GLZ321" s="22"/>
      <c r="GMA321" s="22"/>
      <c r="GMB321" s="22"/>
      <c r="GMC321" s="22"/>
      <c r="GMD321" s="22"/>
      <c r="GME321" s="22"/>
      <c r="GMF321" s="22"/>
      <c r="GMG321" s="22"/>
      <c r="GMH321" s="22"/>
      <c r="GMI321" s="22"/>
      <c r="GMJ321" s="22"/>
      <c r="GMK321" s="22"/>
      <c r="GML321" s="22"/>
      <c r="GMM321" s="22"/>
      <c r="GMN321" s="22"/>
      <c r="GMO321" s="22"/>
      <c r="GMP321" s="22"/>
      <c r="GMQ321" s="22"/>
      <c r="GMR321" s="22"/>
      <c r="GMS321" s="22"/>
      <c r="GMT321" s="22"/>
      <c r="GMU321" s="22"/>
      <c r="GMV321" s="22"/>
      <c r="GMW321" s="22"/>
      <c r="GMX321" s="22"/>
      <c r="GMY321" s="22"/>
      <c r="GMZ321" s="22"/>
      <c r="GNA321" s="22"/>
      <c r="GNB321" s="22"/>
      <c r="GNC321" s="22"/>
      <c r="GND321" s="22"/>
      <c r="GNE321" s="22"/>
      <c r="GNF321" s="22"/>
      <c r="GNG321" s="22"/>
      <c r="GNH321" s="22"/>
      <c r="GNI321" s="22"/>
      <c r="GNJ321" s="22"/>
      <c r="GNK321" s="22"/>
      <c r="GNL321" s="22"/>
      <c r="GNM321" s="22"/>
      <c r="GNN321" s="22"/>
      <c r="GNO321" s="22"/>
      <c r="GNP321" s="22"/>
      <c r="GNQ321" s="22"/>
      <c r="GNR321" s="22"/>
      <c r="GNS321" s="22"/>
      <c r="GNT321" s="22"/>
      <c r="GNU321" s="22"/>
      <c r="GNV321" s="22"/>
      <c r="GNW321" s="22"/>
      <c r="GNX321" s="22"/>
      <c r="GNY321" s="22"/>
      <c r="GNZ321" s="22"/>
      <c r="GOA321" s="22"/>
      <c r="GOB321" s="22"/>
      <c r="GOC321" s="22"/>
      <c r="GOD321" s="22"/>
      <c r="GOE321" s="22"/>
      <c r="GOF321" s="22"/>
      <c r="GOG321" s="22"/>
      <c r="GOH321" s="22"/>
      <c r="GOI321" s="22"/>
      <c r="GOJ321" s="22"/>
      <c r="GOK321" s="22"/>
      <c r="GOL321" s="22"/>
      <c r="GOM321" s="22"/>
      <c r="GON321" s="22"/>
      <c r="GOO321" s="22"/>
      <c r="GOP321" s="22"/>
      <c r="GOQ321" s="22"/>
      <c r="GOR321" s="22"/>
      <c r="GOS321" s="22"/>
      <c r="GOT321" s="22"/>
      <c r="GOU321" s="22"/>
      <c r="GOV321" s="22"/>
      <c r="GOW321" s="22"/>
      <c r="GOX321" s="22"/>
      <c r="GOY321" s="22"/>
      <c r="GOZ321" s="22"/>
      <c r="GPA321" s="22"/>
      <c r="GPB321" s="22"/>
      <c r="GPC321" s="22"/>
      <c r="GPD321" s="22"/>
      <c r="GPE321" s="22"/>
      <c r="GPF321" s="22"/>
      <c r="GPG321" s="22"/>
      <c r="GPH321" s="22"/>
      <c r="GPI321" s="22"/>
      <c r="GPJ321" s="22"/>
      <c r="GPK321" s="22"/>
      <c r="GPL321" s="22"/>
      <c r="GPM321" s="22"/>
      <c r="GPN321" s="22"/>
      <c r="GPO321" s="22"/>
      <c r="GPP321" s="22"/>
      <c r="GPQ321" s="22"/>
      <c r="GPR321" s="22"/>
      <c r="GPS321" s="22"/>
      <c r="GPT321" s="22"/>
      <c r="GPU321" s="22"/>
      <c r="GPV321" s="22"/>
      <c r="GPW321" s="22"/>
      <c r="GPX321" s="22"/>
      <c r="GPY321" s="22"/>
      <c r="GPZ321" s="22"/>
      <c r="GQA321" s="22"/>
      <c r="GQB321" s="22"/>
      <c r="GQC321" s="22"/>
      <c r="GQD321" s="22"/>
      <c r="GQE321" s="22"/>
      <c r="GQF321" s="22"/>
      <c r="GQG321" s="22"/>
      <c r="GQH321" s="22"/>
      <c r="GQI321" s="22"/>
      <c r="GQJ321" s="22"/>
      <c r="GQK321" s="22"/>
      <c r="GQL321" s="22"/>
      <c r="GQM321" s="22"/>
      <c r="GQN321" s="22"/>
      <c r="GQO321" s="22"/>
      <c r="GQP321" s="22"/>
      <c r="GQQ321" s="22"/>
      <c r="GQR321" s="22"/>
      <c r="GQS321" s="22"/>
      <c r="GQT321" s="22"/>
      <c r="GQU321" s="22"/>
      <c r="GQV321" s="22"/>
      <c r="GQW321" s="22"/>
      <c r="GQX321" s="22"/>
      <c r="GQY321" s="22"/>
      <c r="GQZ321" s="22"/>
      <c r="GRA321" s="22"/>
      <c r="GRB321" s="22"/>
      <c r="GRC321" s="22"/>
      <c r="GRD321" s="22"/>
      <c r="GRE321" s="22"/>
      <c r="GRF321" s="22"/>
      <c r="GRG321" s="22"/>
      <c r="GRH321" s="22"/>
      <c r="GRI321" s="22"/>
      <c r="GRJ321" s="22"/>
      <c r="GRK321" s="22"/>
      <c r="GRL321" s="22"/>
      <c r="GRM321" s="22"/>
      <c r="GRN321" s="22"/>
      <c r="GRO321" s="22"/>
      <c r="GRP321" s="22"/>
      <c r="GRQ321" s="22"/>
      <c r="GRR321" s="22"/>
      <c r="GRS321" s="22"/>
      <c r="GRT321" s="22"/>
      <c r="GRU321" s="22"/>
      <c r="GRV321" s="22"/>
      <c r="GRW321" s="22"/>
      <c r="GRX321" s="22"/>
      <c r="GRY321" s="22"/>
      <c r="GRZ321" s="22"/>
      <c r="GSA321" s="22"/>
      <c r="GSB321" s="22"/>
      <c r="GSC321" s="22"/>
      <c r="GSD321" s="22"/>
      <c r="GSE321" s="22"/>
      <c r="GSF321" s="22"/>
      <c r="GSG321" s="22"/>
      <c r="GSH321" s="22"/>
      <c r="GSI321" s="22"/>
      <c r="GSJ321" s="22"/>
      <c r="GSK321" s="22"/>
      <c r="GSL321" s="22"/>
      <c r="GSM321" s="22"/>
      <c r="GSN321" s="22"/>
      <c r="GSO321" s="22"/>
      <c r="GSP321" s="22"/>
      <c r="GSQ321" s="22"/>
      <c r="GSR321" s="22"/>
      <c r="GSS321" s="22"/>
      <c r="GST321" s="22"/>
      <c r="GSU321" s="22"/>
      <c r="GSV321" s="22"/>
      <c r="GSW321" s="22"/>
      <c r="GSX321" s="22"/>
      <c r="GSY321" s="22"/>
      <c r="GSZ321" s="22"/>
      <c r="GTA321" s="22"/>
      <c r="GTB321" s="22"/>
      <c r="GTC321" s="22"/>
      <c r="GTD321" s="22"/>
      <c r="GTE321" s="22"/>
      <c r="GTF321" s="22"/>
      <c r="GTG321" s="22"/>
      <c r="GTH321" s="22"/>
      <c r="GTI321" s="22"/>
      <c r="GTJ321" s="22"/>
      <c r="GTK321" s="22"/>
      <c r="GTL321" s="22"/>
      <c r="GTM321" s="22"/>
      <c r="GTN321" s="22"/>
      <c r="GTO321" s="22"/>
      <c r="GTP321" s="22"/>
      <c r="GTQ321" s="22"/>
      <c r="GTR321" s="22"/>
      <c r="GTS321" s="22"/>
      <c r="GTT321" s="22"/>
      <c r="GTU321" s="22"/>
      <c r="GTV321" s="22"/>
      <c r="GTW321" s="22"/>
      <c r="GTX321" s="22"/>
      <c r="GTY321" s="22"/>
      <c r="GTZ321" s="22"/>
      <c r="GUA321" s="22"/>
      <c r="GUB321" s="22"/>
      <c r="GUC321" s="22"/>
      <c r="GUD321" s="22"/>
      <c r="GUE321" s="22"/>
      <c r="GUF321" s="22"/>
      <c r="GUG321" s="22"/>
      <c r="GUH321" s="22"/>
      <c r="GUI321" s="22"/>
      <c r="GUJ321" s="22"/>
      <c r="GUK321" s="22"/>
      <c r="GUL321" s="22"/>
      <c r="GUM321" s="22"/>
      <c r="GUN321" s="22"/>
      <c r="GUO321" s="22"/>
      <c r="GUP321" s="22"/>
      <c r="GUQ321" s="22"/>
      <c r="GUR321" s="22"/>
      <c r="GUS321" s="22"/>
      <c r="GUT321" s="22"/>
      <c r="GUU321" s="22"/>
      <c r="GUV321" s="22"/>
      <c r="GUW321" s="22"/>
      <c r="GUX321" s="22"/>
      <c r="GUY321" s="22"/>
      <c r="GUZ321" s="22"/>
      <c r="GVA321" s="22"/>
      <c r="GVB321" s="22"/>
      <c r="GVC321" s="22"/>
      <c r="GVD321" s="22"/>
      <c r="GVE321" s="22"/>
      <c r="GVF321" s="22"/>
      <c r="GVG321" s="22"/>
      <c r="GVH321" s="22"/>
      <c r="GVI321" s="22"/>
      <c r="GVJ321" s="22"/>
      <c r="GVK321" s="22"/>
      <c r="GVL321" s="22"/>
      <c r="GVM321" s="22"/>
      <c r="GVN321" s="22"/>
      <c r="GVO321" s="22"/>
      <c r="GVP321" s="22"/>
      <c r="GVQ321" s="22"/>
      <c r="GVR321" s="22"/>
      <c r="GVS321" s="22"/>
      <c r="GVT321" s="22"/>
      <c r="GVU321" s="22"/>
      <c r="GVV321" s="22"/>
      <c r="GVW321" s="22"/>
      <c r="GVX321" s="22"/>
      <c r="GVY321" s="22"/>
      <c r="GVZ321" s="22"/>
      <c r="GWA321" s="22"/>
      <c r="GWB321" s="22"/>
      <c r="GWC321" s="22"/>
      <c r="GWD321" s="22"/>
      <c r="GWE321" s="22"/>
      <c r="GWF321" s="22"/>
      <c r="GWG321" s="22"/>
      <c r="GWH321" s="22"/>
      <c r="GWI321" s="22"/>
      <c r="GWJ321" s="22"/>
      <c r="GWK321" s="22"/>
      <c r="GWL321" s="22"/>
      <c r="GWM321" s="22"/>
      <c r="GWN321" s="22"/>
      <c r="GWO321" s="22"/>
      <c r="GWP321" s="22"/>
      <c r="GWQ321" s="22"/>
      <c r="GWR321" s="22"/>
      <c r="GWS321" s="22"/>
      <c r="GWT321" s="22"/>
      <c r="GWU321" s="22"/>
      <c r="GWV321" s="22"/>
      <c r="GWW321" s="22"/>
      <c r="GWX321" s="22"/>
      <c r="GWY321" s="22"/>
      <c r="GWZ321" s="22"/>
      <c r="GXA321" s="22"/>
      <c r="GXB321" s="22"/>
      <c r="GXC321" s="22"/>
      <c r="GXD321" s="22"/>
      <c r="GXE321" s="22"/>
      <c r="GXF321" s="22"/>
      <c r="GXG321" s="22"/>
      <c r="GXH321" s="22"/>
      <c r="GXI321" s="22"/>
      <c r="GXJ321" s="22"/>
      <c r="GXK321" s="22"/>
      <c r="GXL321" s="22"/>
      <c r="GXM321" s="22"/>
      <c r="GXN321" s="22"/>
      <c r="GXO321" s="22"/>
      <c r="GXP321" s="22"/>
      <c r="GXQ321" s="22"/>
      <c r="GXR321" s="22"/>
      <c r="GXS321" s="22"/>
      <c r="GXT321" s="22"/>
      <c r="GXU321" s="22"/>
      <c r="GXV321" s="22"/>
      <c r="GXW321" s="22"/>
      <c r="GXX321" s="22"/>
      <c r="GXY321" s="22"/>
      <c r="GXZ321" s="22"/>
      <c r="GYA321" s="22"/>
      <c r="GYB321" s="22"/>
      <c r="GYC321" s="22"/>
      <c r="GYD321" s="22"/>
      <c r="GYE321" s="22"/>
      <c r="GYF321" s="22"/>
      <c r="GYG321" s="22"/>
      <c r="GYH321" s="22"/>
      <c r="GYI321" s="22"/>
      <c r="GYJ321" s="22"/>
      <c r="GYK321" s="22"/>
      <c r="GYL321" s="22"/>
      <c r="GYM321" s="22"/>
      <c r="GYN321" s="22"/>
      <c r="GYO321" s="22"/>
      <c r="GYP321" s="22"/>
      <c r="GYQ321" s="22"/>
      <c r="GYR321" s="22"/>
      <c r="GYS321" s="22"/>
      <c r="GYT321" s="22"/>
      <c r="GYU321" s="22"/>
      <c r="GYV321" s="22"/>
      <c r="GYW321" s="22"/>
      <c r="GYX321" s="22"/>
      <c r="GYY321" s="22"/>
      <c r="GYZ321" s="22"/>
      <c r="GZA321" s="22"/>
      <c r="GZB321" s="22"/>
      <c r="GZC321" s="22"/>
      <c r="GZD321" s="22"/>
      <c r="GZE321" s="22"/>
      <c r="GZF321" s="22"/>
      <c r="GZG321" s="22"/>
      <c r="GZH321" s="22"/>
      <c r="GZI321" s="22"/>
      <c r="GZJ321" s="22"/>
      <c r="GZK321" s="22"/>
      <c r="GZL321" s="22"/>
      <c r="GZM321" s="22"/>
      <c r="GZN321" s="22"/>
      <c r="GZO321" s="22"/>
      <c r="GZP321" s="22"/>
      <c r="GZQ321" s="22"/>
      <c r="GZR321" s="22"/>
      <c r="GZS321" s="22"/>
      <c r="GZT321" s="22"/>
      <c r="GZU321" s="22"/>
      <c r="GZV321" s="22"/>
      <c r="GZW321" s="22"/>
      <c r="GZX321" s="22"/>
      <c r="GZY321" s="22"/>
      <c r="GZZ321" s="22"/>
      <c r="HAA321" s="22"/>
      <c r="HAB321" s="22"/>
      <c r="HAC321" s="22"/>
      <c r="HAD321" s="22"/>
      <c r="HAE321" s="22"/>
      <c r="HAF321" s="22"/>
      <c r="HAG321" s="22"/>
      <c r="HAH321" s="22"/>
      <c r="HAI321" s="22"/>
      <c r="HAJ321" s="22"/>
      <c r="HAK321" s="22"/>
      <c r="HAL321" s="22"/>
      <c r="HAM321" s="22"/>
      <c r="HAN321" s="22"/>
      <c r="HAO321" s="22"/>
      <c r="HAP321" s="22"/>
      <c r="HAQ321" s="22"/>
      <c r="HAR321" s="22"/>
      <c r="HAS321" s="22"/>
      <c r="HAT321" s="22"/>
      <c r="HAU321" s="22"/>
      <c r="HAV321" s="22"/>
      <c r="HAW321" s="22"/>
      <c r="HAX321" s="22"/>
      <c r="HAY321" s="22"/>
      <c r="HAZ321" s="22"/>
      <c r="HBA321" s="22"/>
      <c r="HBB321" s="22"/>
      <c r="HBC321" s="22"/>
      <c r="HBD321" s="22"/>
      <c r="HBE321" s="22"/>
      <c r="HBF321" s="22"/>
      <c r="HBG321" s="22"/>
      <c r="HBH321" s="22"/>
      <c r="HBI321" s="22"/>
      <c r="HBJ321" s="22"/>
      <c r="HBK321" s="22"/>
      <c r="HBL321" s="22"/>
      <c r="HBM321" s="22"/>
      <c r="HBN321" s="22"/>
      <c r="HBO321" s="22"/>
      <c r="HBP321" s="22"/>
      <c r="HBQ321" s="22"/>
      <c r="HBR321" s="22"/>
      <c r="HBS321" s="22"/>
      <c r="HBT321" s="22"/>
      <c r="HBU321" s="22"/>
      <c r="HBV321" s="22"/>
      <c r="HBW321" s="22"/>
      <c r="HBX321" s="22"/>
      <c r="HBY321" s="22"/>
      <c r="HBZ321" s="22"/>
      <c r="HCA321" s="22"/>
      <c r="HCB321" s="22"/>
      <c r="HCC321" s="22"/>
      <c r="HCD321" s="22"/>
      <c r="HCE321" s="22"/>
      <c r="HCF321" s="22"/>
      <c r="HCG321" s="22"/>
      <c r="HCH321" s="22"/>
      <c r="HCI321" s="22"/>
      <c r="HCJ321" s="22"/>
      <c r="HCK321" s="22"/>
      <c r="HCL321" s="22"/>
      <c r="HCM321" s="22"/>
      <c r="HCN321" s="22"/>
      <c r="HCO321" s="22"/>
      <c r="HCP321" s="22"/>
      <c r="HCQ321" s="22"/>
      <c r="HCR321" s="22"/>
      <c r="HCS321" s="22"/>
      <c r="HCT321" s="22"/>
      <c r="HCU321" s="22"/>
      <c r="HCV321" s="22"/>
      <c r="HCW321" s="22"/>
      <c r="HCX321" s="22"/>
      <c r="HCY321" s="22"/>
      <c r="HCZ321" s="22"/>
      <c r="HDA321" s="22"/>
      <c r="HDB321" s="22"/>
      <c r="HDC321" s="22"/>
      <c r="HDD321" s="22"/>
      <c r="HDE321" s="22"/>
      <c r="HDF321" s="22"/>
      <c r="HDG321" s="22"/>
      <c r="HDH321" s="22"/>
      <c r="HDI321" s="22"/>
      <c r="HDJ321" s="22"/>
      <c r="HDK321" s="22"/>
      <c r="HDL321" s="22"/>
      <c r="HDM321" s="22"/>
      <c r="HDN321" s="22"/>
      <c r="HDO321" s="22"/>
      <c r="HDP321" s="22"/>
      <c r="HDQ321" s="22"/>
      <c r="HDR321" s="22"/>
      <c r="HDS321" s="22"/>
      <c r="HDT321" s="22"/>
      <c r="HDU321" s="22"/>
      <c r="HDV321" s="22"/>
      <c r="HDW321" s="22"/>
      <c r="HDX321" s="22"/>
      <c r="HDY321" s="22"/>
      <c r="HDZ321" s="22"/>
      <c r="HEA321" s="22"/>
      <c r="HEB321" s="22"/>
      <c r="HEC321" s="22"/>
      <c r="HED321" s="22"/>
      <c r="HEE321" s="22"/>
      <c r="HEF321" s="22"/>
      <c r="HEG321" s="22"/>
      <c r="HEH321" s="22"/>
      <c r="HEI321" s="22"/>
      <c r="HEJ321" s="22"/>
      <c r="HEK321" s="22"/>
      <c r="HEL321" s="22"/>
      <c r="HEM321" s="22"/>
      <c r="HEN321" s="22"/>
      <c r="HEO321" s="22"/>
      <c r="HEP321" s="22"/>
      <c r="HEQ321" s="22"/>
      <c r="HER321" s="22"/>
      <c r="HES321" s="22"/>
      <c r="HET321" s="22"/>
      <c r="HEU321" s="22"/>
      <c r="HEV321" s="22"/>
      <c r="HEW321" s="22"/>
      <c r="HEX321" s="22"/>
      <c r="HEY321" s="22"/>
      <c r="HEZ321" s="22"/>
      <c r="HFA321" s="22"/>
      <c r="HFB321" s="22"/>
      <c r="HFC321" s="22"/>
      <c r="HFD321" s="22"/>
      <c r="HFE321" s="22"/>
      <c r="HFF321" s="22"/>
      <c r="HFG321" s="22"/>
      <c r="HFH321" s="22"/>
      <c r="HFI321" s="22"/>
      <c r="HFJ321" s="22"/>
      <c r="HFK321" s="22"/>
      <c r="HFL321" s="22"/>
      <c r="HFM321" s="22"/>
      <c r="HFN321" s="22"/>
      <c r="HFO321" s="22"/>
      <c r="HFP321" s="22"/>
      <c r="HFQ321" s="22"/>
      <c r="HFR321" s="22"/>
      <c r="HFS321" s="22"/>
      <c r="HFT321" s="22"/>
      <c r="HFU321" s="22"/>
      <c r="HFV321" s="22"/>
      <c r="HFW321" s="22"/>
      <c r="HFX321" s="22"/>
      <c r="HFY321" s="22"/>
      <c r="HFZ321" s="22"/>
      <c r="HGA321" s="22"/>
      <c r="HGB321" s="22"/>
      <c r="HGC321" s="22"/>
      <c r="HGD321" s="22"/>
      <c r="HGE321" s="22"/>
      <c r="HGF321" s="22"/>
      <c r="HGG321" s="22"/>
      <c r="HGH321" s="22"/>
      <c r="HGI321" s="22"/>
      <c r="HGJ321" s="22"/>
      <c r="HGK321" s="22"/>
      <c r="HGL321" s="22"/>
      <c r="HGM321" s="22"/>
      <c r="HGN321" s="22"/>
      <c r="HGO321" s="22"/>
      <c r="HGP321" s="22"/>
      <c r="HGQ321" s="22"/>
      <c r="HGR321" s="22"/>
      <c r="HGS321" s="22"/>
      <c r="HGT321" s="22"/>
      <c r="HGU321" s="22"/>
      <c r="HGV321" s="22"/>
      <c r="HGW321" s="22"/>
      <c r="HGX321" s="22"/>
      <c r="HGY321" s="22"/>
      <c r="HGZ321" s="22"/>
      <c r="HHA321" s="22"/>
      <c r="HHB321" s="22"/>
      <c r="HHC321" s="22"/>
      <c r="HHD321" s="22"/>
      <c r="HHE321" s="22"/>
      <c r="HHF321" s="22"/>
      <c r="HHG321" s="22"/>
      <c r="HHH321" s="22"/>
      <c r="HHI321" s="22"/>
      <c r="HHJ321" s="22"/>
      <c r="HHK321" s="22"/>
      <c r="HHL321" s="22"/>
      <c r="HHM321" s="22"/>
      <c r="HHN321" s="22"/>
      <c r="HHO321" s="22"/>
      <c r="HHP321" s="22"/>
      <c r="HHQ321" s="22"/>
      <c r="HHR321" s="22"/>
      <c r="HHS321" s="22"/>
      <c r="HHT321" s="22"/>
      <c r="HHU321" s="22"/>
      <c r="HHV321" s="22"/>
      <c r="HHW321" s="22"/>
      <c r="HHX321" s="22"/>
      <c r="HHY321" s="22"/>
      <c r="HHZ321" s="22"/>
      <c r="HIA321" s="22"/>
      <c r="HIB321" s="22"/>
      <c r="HIC321" s="22"/>
      <c r="HID321" s="22"/>
      <c r="HIE321" s="22"/>
      <c r="HIF321" s="22"/>
      <c r="HIG321" s="22"/>
      <c r="HIH321" s="22"/>
      <c r="HII321" s="22"/>
      <c r="HIJ321" s="22"/>
      <c r="HIK321" s="22"/>
      <c r="HIL321" s="22"/>
      <c r="HIM321" s="22"/>
      <c r="HIN321" s="22"/>
      <c r="HIO321" s="22"/>
      <c r="HIP321" s="22"/>
      <c r="HIQ321" s="22"/>
      <c r="HIR321" s="22"/>
      <c r="HIS321" s="22"/>
      <c r="HIT321" s="22"/>
      <c r="HIU321" s="22"/>
      <c r="HIV321" s="22"/>
      <c r="HIW321" s="22"/>
      <c r="HIX321" s="22"/>
      <c r="HIY321" s="22"/>
      <c r="HIZ321" s="22"/>
      <c r="HJA321" s="22"/>
      <c r="HJB321" s="22"/>
      <c r="HJC321" s="22"/>
      <c r="HJD321" s="22"/>
      <c r="HJE321" s="22"/>
      <c r="HJF321" s="22"/>
      <c r="HJG321" s="22"/>
      <c r="HJH321" s="22"/>
      <c r="HJI321" s="22"/>
      <c r="HJJ321" s="22"/>
      <c r="HJK321" s="22"/>
      <c r="HJL321" s="22"/>
      <c r="HJM321" s="22"/>
      <c r="HJN321" s="22"/>
      <c r="HJO321" s="22"/>
      <c r="HJP321" s="22"/>
      <c r="HJQ321" s="22"/>
      <c r="HJR321" s="22"/>
      <c r="HJS321" s="22"/>
      <c r="HJT321" s="22"/>
      <c r="HJU321" s="22"/>
      <c r="HJV321" s="22"/>
      <c r="HJW321" s="22"/>
      <c r="HJX321" s="22"/>
      <c r="HJY321" s="22"/>
      <c r="HJZ321" s="22"/>
      <c r="HKA321" s="22"/>
      <c r="HKB321" s="22"/>
      <c r="HKC321" s="22"/>
      <c r="HKD321" s="22"/>
      <c r="HKE321" s="22"/>
      <c r="HKF321" s="22"/>
      <c r="HKG321" s="22"/>
      <c r="HKH321" s="22"/>
      <c r="HKI321" s="22"/>
      <c r="HKJ321" s="22"/>
      <c r="HKK321" s="22"/>
      <c r="HKL321" s="22"/>
      <c r="HKM321" s="22"/>
      <c r="HKN321" s="22"/>
      <c r="HKO321" s="22"/>
      <c r="HKP321" s="22"/>
      <c r="HKQ321" s="22"/>
      <c r="HKR321" s="22"/>
      <c r="HKS321" s="22"/>
      <c r="HKT321" s="22"/>
      <c r="HKU321" s="22"/>
      <c r="HKV321" s="22"/>
      <c r="HKW321" s="22"/>
      <c r="HKX321" s="22"/>
      <c r="HKY321" s="22"/>
      <c r="HKZ321" s="22"/>
      <c r="HLA321" s="22"/>
      <c r="HLB321" s="22"/>
      <c r="HLC321" s="22"/>
      <c r="HLD321" s="22"/>
      <c r="HLE321" s="22"/>
      <c r="HLF321" s="22"/>
      <c r="HLG321" s="22"/>
      <c r="HLH321" s="22"/>
      <c r="HLI321" s="22"/>
      <c r="HLJ321" s="22"/>
      <c r="HLK321" s="22"/>
      <c r="HLL321" s="22"/>
      <c r="HLM321" s="22"/>
      <c r="HLN321" s="22"/>
      <c r="HLO321" s="22"/>
      <c r="HLP321" s="22"/>
      <c r="HLQ321" s="22"/>
      <c r="HLR321" s="22"/>
      <c r="HLS321" s="22"/>
      <c r="HLT321" s="22"/>
      <c r="HLU321" s="22"/>
      <c r="HLV321" s="22"/>
      <c r="HLW321" s="22"/>
      <c r="HLX321" s="22"/>
      <c r="HLY321" s="22"/>
      <c r="HLZ321" s="22"/>
      <c r="HMA321" s="22"/>
      <c r="HMB321" s="22"/>
      <c r="HMC321" s="22"/>
      <c r="HMD321" s="22"/>
      <c r="HME321" s="22"/>
      <c r="HMF321" s="22"/>
      <c r="HMG321" s="22"/>
      <c r="HMH321" s="22"/>
      <c r="HMI321" s="22"/>
      <c r="HMJ321" s="22"/>
      <c r="HMK321" s="22"/>
      <c r="HML321" s="22"/>
      <c r="HMM321" s="22"/>
      <c r="HMN321" s="22"/>
      <c r="HMO321" s="22"/>
      <c r="HMP321" s="22"/>
      <c r="HMQ321" s="22"/>
      <c r="HMR321" s="22"/>
      <c r="HMS321" s="22"/>
      <c r="HMT321" s="22"/>
      <c r="HMU321" s="22"/>
      <c r="HMV321" s="22"/>
      <c r="HMW321" s="22"/>
      <c r="HMX321" s="22"/>
      <c r="HMY321" s="22"/>
      <c r="HMZ321" s="22"/>
      <c r="HNA321" s="22"/>
      <c r="HNB321" s="22"/>
      <c r="HNC321" s="22"/>
      <c r="HND321" s="22"/>
      <c r="HNE321" s="22"/>
      <c r="HNF321" s="22"/>
      <c r="HNG321" s="22"/>
      <c r="HNH321" s="22"/>
      <c r="HNI321" s="22"/>
      <c r="HNJ321" s="22"/>
      <c r="HNK321" s="22"/>
      <c r="HNL321" s="22"/>
      <c r="HNM321" s="22"/>
      <c r="HNN321" s="22"/>
      <c r="HNO321" s="22"/>
      <c r="HNP321" s="22"/>
      <c r="HNQ321" s="22"/>
      <c r="HNR321" s="22"/>
      <c r="HNS321" s="22"/>
      <c r="HNT321" s="22"/>
      <c r="HNU321" s="22"/>
      <c r="HNV321" s="22"/>
      <c r="HNW321" s="22"/>
      <c r="HNX321" s="22"/>
      <c r="HNY321" s="22"/>
      <c r="HNZ321" s="22"/>
      <c r="HOA321" s="22"/>
      <c r="HOB321" s="22"/>
      <c r="HOC321" s="22"/>
      <c r="HOD321" s="22"/>
      <c r="HOE321" s="22"/>
      <c r="HOF321" s="22"/>
      <c r="HOG321" s="22"/>
      <c r="HOH321" s="22"/>
      <c r="HOI321" s="22"/>
      <c r="HOJ321" s="22"/>
      <c r="HOK321" s="22"/>
      <c r="HOL321" s="22"/>
      <c r="HOM321" s="22"/>
      <c r="HON321" s="22"/>
      <c r="HOO321" s="22"/>
      <c r="HOP321" s="22"/>
      <c r="HOQ321" s="22"/>
      <c r="HOR321" s="22"/>
      <c r="HOS321" s="22"/>
      <c r="HOT321" s="22"/>
      <c r="HOU321" s="22"/>
      <c r="HOV321" s="22"/>
      <c r="HOW321" s="22"/>
      <c r="HOX321" s="22"/>
      <c r="HOY321" s="22"/>
      <c r="HOZ321" s="22"/>
      <c r="HPA321" s="22"/>
      <c r="HPB321" s="22"/>
      <c r="HPC321" s="22"/>
      <c r="HPD321" s="22"/>
      <c r="HPE321" s="22"/>
      <c r="HPF321" s="22"/>
      <c r="HPG321" s="22"/>
      <c r="HPH321" s="22"/>
      <c r="HPI321" s="22"/>
      <c r="HPJ321" s="22"/>
      <c r="HPK321" s="22"/>
      <c r="HPL321" s="22"/>
      <c r="HPM321" s="22"/>
      <c r="HPN321" s="22"/>
      <c r="HPO321" s="22"/>
      <c r="HPP321" s="22"/>
      <c r="HPQ321" s="22"/>
      <c r="HPR321" s="22"/>
      <c r="HPS321" s="22"/>
      <c r="HPT321" s="22"/>
      <c r="HPU321" s="22"/>
      <c r="HPV321" s="22"/>
      <c r="HPW321" s="22"/>
      <c r="HPX321" s="22"/>
      <c r="HPY321" s="22"/>
      <c r="HPZ321" s="22"/>
      <c r="HQA321" s="22"/>
      <c r="HQB321" s="22"/>
      <c r="HQC321" s="22"/>
      <c r="HQD321" s="22"/>
      <c r="HQE321" s="22"/>
      <c r="HQF321" s="22"/>
      <c r="HQG321" s="22"/>
      <c r="HQH321" s="22"/>
      <c r="HQI321" s="22"/>
      <c r="HQJ321" s="22"/>
      <c r="HQK321" s="22"/>
      <c r="HQL321" s="22"/>
      <c r="HQM321" s="22"/>
      <c r="HQN321" s="22"/>
      <c r="HQO321" s="22"/>
      <c r="HQP321" s="22"/>
      <c r="HQQ321" s="22"/>
      <c r="HQR321" s="22"/>
      <c r="HQS321" s="22"/>
      <c r="HQT321" s="22"/>
      <c r="HQU321" s="22"/>
      <c r="HQV321" s="22"/>
      <c r="HQW321" s="22"/>
      <c r="HQX321" s="22"/>
      <c r="HQY321" s="22"/>
      <c r="HQZ321" s="22"/>
      <c r="HRA321" s="22"/>
      <c r="HRB321" s="22"/>
      <c r="HRC321" s="22"/>
      <c r="HRD321" s="22"/>
      <c r="HRE321" s="22"/>
      <c r="HRF321" s="22"/>
      <c r="HRG321" s="22"/>
      <c r="HRH321" s="22"/>
      <c r="HRI321" s="22"/>
      <c r="HRJ321" s="22"/>
      <c r="HRK321" s="22"/>
      <c r="HRL321" s="22"/>
      <c r="HRM321" s="22"/>
      <c r="HRN321" s="22"/>
      <c r="HRO321" s="22"/>
      <c r="HRP321" s="22"/>
      <c r="HRQ321" s="22"/>
      <c r="HRR321" s="22"/>
      <c r="HRS321" s="22"/>
      <c r="HRT321" s="22"/>
      <c r="HRU321" s="22"/>
      <c r="HRV321" s="22"/>
      <c r="HRW321" s="22"/>
      <c r="HRX321" s="22"/>
      <c r="HRY321" s="22"/>
      <c r="HRZ321" s="22"/>
      <c r="HSA321" s="22"/>
      <c r="HSB321" s="22"/>
      <c r="HSC321" s="22"/>
      <c r="HSD321" s="22"/>
      <c r="HSE321" s="22"/>
      <c r="HSF321" s="22"/>
      <c r="HSG321" s="22"/>
      <c r="HSH321" s="22"/>
      <c r="HSI321" s="22"/>
      <c r="HSJ321" s="22"/>
      <c r="HSK321" s="22"/>
      <c r="HSL321" s="22"/>
      <c r="HSM321" s="22"/>
      <c r="HSN321" s="22"/>
      <c r="HSO321" s="22"/>
      <c r="HSP321" s="22"/>
      <c r="HSQ321" s="22"/>
      <c r="HSR321" s="22"/>
      <c r="HSS321" s="22"/>
      <c r="HST321" s="22"/>
      <c r="HSU321" s="22"/>
      <c r="HSV321" s="22"/>
      <c r="HSW321" s="22"/>
      <c r="HSX321" s="22"/>
      <c r="HSY321" s="22"/>
      <c r="HSZ321" s="22"/>
      <c r="HTA321" s="22"/>
      <c r="HTB321" s="22"/>
      <c r="HTC321" s="22"/>
      <c r="HTD321" s="22"/>
      <c r="HTE321" s="22"/>
      <c r="HTF321" s="22"/>
      <c r="HTG321" s="22"/>
      <c r="HTH321" s="22"/>
      <c r="HTI321" s="22"/>
      <c r="HTJ321" s="22"/>
      <c r="HTK321" s="22"/>
      <c r="HTL321" s="22"/>
      <c r="HTM321" s="22"/>
      <c r="HTN321" s="22"/>
      <c r="HTO321" s="22"/>
      <c r="HTP321" s="22"/>
      <c r="HTQ321" s="22"/>
      <c r="HTR321" s="22"/>
      <c r="HTS321" s="22"/>
      <c r="HTT321" s="22"/>
      <c r="HTU321" s="22"/>
      <c r="HTV321" s="22"/>
      <c r="HTW321" s="22"/>
      <c r="HTX321" s="22"/>
      <c r="HTY321" s="22"/>
      <c r="HTZ321" s="22"/>
      <c r="HUA321" s="22"/>
      <c r="HUB321" s="22"/>
      <c r="HUC321" s="22"/>
      <c r="HUD321" s="22"/>
      <c r="HUE321" s="22"/>
      <c r="HUF321" s="22"/>
      <c r="HUG321" s="22"/>
      <c r="HUH321" s="22"/>
      <c r="HUI321" s="22"/>
      <c r="HUJ321" s="22"/>
      <c r="HUK321" s="22"/>
      <c r="HUL321" s="22"/>
      <c r="HUM321" s="22"/>
      <c r="HUN321" s="22"/>
      <c r="HUO321" s="22"/>
      <c r="HUP321" s="22"/>
      <c r="HUQ321" s="22"/>
      <c r="HUR321" s="22"/>
      <c r="HUS321" s="22"/>
      <c r="HUT321" s="22"/>
      <c r="HUU321" s="22"/>
      <c r="HUV321" s="22"/>
      <c r="HUW321" s="22"/>
      <c r="HUX321" s="22"/>
      <c r="HUY321" s="22"/>
      <c r="HUZ321" s="22"/>
      <c r="HVA321" s="22"/>
      <c r="HVB321" s="22"/>
      <c r="HVC321" s="22"/>
      <c r="HVD321" s="22"/>
      <c r="HVE321" s="22"/>
      <c r="HVF321" s="22"/>
      <c r="HVG321" s="22"/>
      <c r="HVH321" s="22"/>
      <c r="HVI321" s="22"/>
      <c r="HVJ321" s="22"/>
      <c r="HVK321" s="22"/>
      <c r="HVL321" s="22"/>
      <c r="HVM321" s="22"/>
      <c r="HVN321" s="22"/>
      <c r="HVO321" s="22"/>
      <c r="HVP321" s="22"/>
      <c r="HVQ321" s="22"/>
      <c r="HVR321" s="22"/>
      <c r="HVS321" s="22"/>
      <c r="HVT321" s="22"/>
      <c r="HVU321" s="22"/>
      <c r="HVV321" s="22"/>
      <c r="HVW321" s="22"/>
      <c r="HVX321" s="22"/>
      <c r="HVY321" s="22"/>
      <c r="HVZ321" s="22"/>
      <c r="HWA321" s="22"/>
      <c r="HWB321" s="22"/>
      <c r="HWC321" s="22"/>
      <c r="HWD321" s="22"/>
      <c r="HWE321" s="22"/>
      <c r="HWF321" s="22"/>
      <c r="HWG321" s="22"/>
      <c r="HWH321" s="22"/>
      <c r="HWI321" s="22"/>
      <c r="HWJ321" s="22"/>
      <c r="HWK321" s="22"/>
      <c r="HWL321" s="22"/>
      <c r="HWM321" s="22"/>
      <c r="HWN321" s="22"/>
      <c r="HWO321" s="22"/>
      <c r="HWP321" s="22"/>
      <c r="HWQ321" s="22"/>
      <c r="HWR321" s="22"/>
      <c r="HWS321" s="22"/>
      <c r="HWT321" s="22"/>
      <c r="HWU321" s="22"/>
      <c r="HWV321" s="22"/>
      <c r="HWW321" s="22"/>
      <c r="HWX321" s="22"/>
      <c r="HWY321" s="22"/>
      <c r="HWZ321" s="22"/>
      <c r="HXA321" s="22"/>
      <c r="HXB321" s="22"/>
      <c r="HXC321" s="22"/>
      <c r="HXD321" s="22"/>
      <c r="HXE321" s="22"/>
      <c r="HXF321" s="22"/>
      <c r="HXG321" s="22"/>
      <c r="HXH321" s="22"/>
      <c r="HXI321" s="22"/>
      <c r="HXJ321" s="22"/>
      <c r="HXK321" s="22"/>
      <c r="HXL321" s="22"/>
      <c r="HXM321" s="22"/>
      <c r="HXN321" s="22"/>
      <c r="HXO321" s="22"/>
      <c r="HXP321" s="22"/>
      <c r="HXQ321" s="22"/>
      <c r="HXR321" s="22"/>
      <c r="HXS321" s="22"/>
      <c r="HXT321" s="22"/>
      <c r="HXU321" s="22"/>
      <c r="HXV321" s="22"/>
      <c r="HXW321" s="22"/>
      <c r="HXX321" s="22"/>
      <c r="HXY321" s="22"/>
      <c r="HXZ321" s="22"/>
      <c r="HYA321" s="22"/>
      <c r="HYB321" s="22"/>
      <c r="HYC321" s="22"/>
      <c r="HYD321" s="22"/>
      <c r="HYE321" s="22"/>
      <c r="HYF321" s="22"/>
      <c r="HYG321" s="22"/>
      <c r="HYH321" s="22"/>
      <c r="HYI321" s="22"/>
      <c r="HYJ321" s="22"/>
      <c r="HYK321" s="22"/>
      <c r="HYL321" s="22"/>
      <c r="HYM321" s="22"/>
      <c r="HYN321" s="22"/>
      <c r="HYO321" s="22"/>
      <c r="HYP321" s="22"/>
      <c r="HYQ321" s="22"/>
      <c r="HYR321" s="22"/>
      <c r="HYS321" s="22"/>
      <c r="HYT321" s="22"/>
      <c r="HYU321" s="22"/>
      <c r="HYV321" s="22"/>
      <c r="HYW321" s="22"/>
      <c r="HYX321" s="22"/>
      <c r="HYY321" s="22"/>
      <c r="HYZ321" s="22"/>
      <c r="HZA321" s="22"/>
      <c r="HZB321" s="22"/>
      <c r="HZC321" s="22"/>
      <c r="HZD321" s="22"/>
      <c r="HZE321" s="22"/>
      <c r="HZF321" s="22"/>
      <c r="HZG321" s="22"/>
      <c r="HZH321" s="22"/>
      <c r="HZI321" s="22"/>
      <c r="HZJ321" s="22"/>
      <c r="HZK321" s="22"/>
      <c r="HZL321" s="22"/>
      <c r="HZM321" s="22"/>
      <c r="HZN321" s="22"/>
      <c r="HZO321" s="22"/>
      <c r="HZP321" s="22"/>
      <c r="HZQ321" s="22"/>
      <c r="HZR321" s="22"/>
      <c r="HZS321" s="22"/>
      <c r="HZT321" s="22"/>
      <c r="HZU321" s="22"/>
      <c r="HZV321" s="22"/>
      <c r="HZW321" s="22"/>
      <c r="HZX321" s="22"/>
      <c r="HZY321" s="22"/>
      <c r="HZZ321" s="22"/>
      <c r="IAA321" s="22"/>
      <c r="IAB321" s="22"/>
      <c r="IAC321" s="22"/>
      <c r="IAD321" s="22"/>
      <c r="IAE321" s="22"/>
      <c r="IAF321" s="22"/>
      <c r="IAG321" s="22"/>
      <c r="IAH321" s="22"/>
      <c r="IAI321" s="22"/>
      <c r="IAJ321" s="22"/>
      <c r="IAK321" s="22"/>
      <c r="IAL321" s="22"/>
      <c r="IAM321" s="22"/>
      <c r="IAN321" s="22"/>
      <c r="IAO321" s="22"/>
      <c r="IAP321" s="22"/>
      <c r="IAQ321" s="22"/>
      <c r="IAR321" s="22"/>
      <c r="IAS321" s="22"/>
      <c r="IAT321" s="22"/>
      <c r="IAU321" s="22"/>
      <c r="IAV321" s="22"/>
      <c r="IAW321" s="22"/>
      <c r="IAX321" s="22"/>
      <c r="IAY321" s="22"/>
      <c r="IAZ321" s="22"/>
      <c r="IBA321" s="22"/>
      <c r="IBB321" s="22"/>
      <c r="IBC321" s="22"/>
      <c r="IBD321" s="22"/>
      <c r="IBE321" s="22"/>
      <c r="IBF321" s="22"/>
      <c r="IBG321" s="22"/>
      <c r="IBH321" s="22"/>
      <c r="IBI321" s="22"/>
      <c r="IBJ321" s="22"/>
      <c r="IBK321" s="22"/>
      <c r="IBL321" s="22"/>
      <c r="IBM321" s="22"/>
      <c r="IBN321" s="22"/>
      <c r="IBO321" s="22"/>
      <c r="IBP321" s="22"/>
      <c r="IBQ321" s="22"/>
      <c r="IBR321" s="22"/>
      <c r="IBS321" s="22"/>
      <c r="IBT321" s="22"/>
      <c r="IBU321" s="22"/>
      <c r="IBV321" s="22"/>
      <c r="IBW321" s="22"/>
      <c r="IBX321" s="22"/>
      <c r="IBY321" s="22"/>
      <c r="IBZ321" s="22"/>
      <c r="ICA321" s="22"/>
      <c r="ICB321" s="22"/>
      <c r="ICC321" s="22"/>
      <c r="ICD321" s="22"/>
      <c r="ICE321" s="22"/>
      <c r="ICF321" s="22"/>
      <c r="ICG321" s="22"/>
      <c r="ICH321" s="22"/>
      <c r="ICI321" s="22"/>
      <c r="ICJ321" s="22"/>
      <c r="ICK321" s="22"/>
      <c r="ICL321" s="22"/>
      <c r="ICM321" s="22"/>
      <c r="ICN321" s="22"/>
      <c r="ICO321" s="22"/>
      <c r="ICP321" s="22"/>
      <c r="ICQ321" s="22"/>
      <c r="ICR321" s="22"/>
      <c r="ICS321" s="22"/>
      <c r="ICT321" s="22"/>
      <c r="ICU321" s="22"/>
      <c r="ICV321" s="22"/>
      <c r="ICW321" s="22"/>
      <c r="ICX321" s="22"/>
      <c r="ICY321" s="22"/>
      <c r="ICZ321" s="22"/>
      <c r="IDA321" s="22"/>
      <c r="IDB321" s="22"/>
      <c r="IDC321" s="22"/>
      <c r="IDD321" s="22"/>
      <c r="IDE321" s="22"/>
      <c r="IDF321" s="22"/>
      <c r="IDG321" s="22"/>
      <c r="IDH321" s="22"/>
      <c r="IDI321" s="22"/>
      <c r="IDJ321" s="22"/>
      <c r="IDK321" s="22"/>
      <c r="IDL321" s="22"/>
      <c r="IDM321" s="22"/>
      <c r="IDN321" s="22"/>
      <c r="IDO321" s="22"/>
      <c r="IDP321" s="22"/>
      <c r="IDQ321" s="22"/>
      <c r="IDR321" s="22"/>
      <c r="IDS321" s="22"/>
      <c r="IDT321" s="22"/>
      <c r="IDU321" s="22"/>
      <c r="IDV321" s="22"/>
      <c r="IDW321" s="22"/>
      <c r="IDX321" s="22"/>
      <c r="IDY321" s="22"/>
      <c r="IDZ321" s="22"/>
      <c r="IEA321" s="22"/>
      <c r="IEB321" s="22"/>
      <c r="IEC321" s="22"/>
      <c r="IED321" s="22"/>
      <c r="IEE321" s="22"/>
      <c r="IEF321" s="22"/>
      <c r="IEG321" s="22"/>
      <c r="IEH321" s="22"/>
      <c r="IEI321" s="22"/>
      <c r="IEJ321" s="22"/>
      <c r="IEK321" s="22"/>
      <c r="IEL321" s="22"/>
      <c r="IEM321" s="22"/>
      <c r="IEN321" s="22"/>
      <c r="IEO321" s="22"/>
      <c r="IEP321" s="22"/>
      <c r="IEQ321" s="22"/>
      <c r="IER321" s="22"/>
      <c r="IES321" s="22"/>
      <c r="IET321" s="22"/>
      <c r="IEU321" s="22"/>
      <c r="IEV321" s="22"/>
      <c r="IEW321" s="22"/>
      <c r="IEX321" s="22"/>
      <c r="IEY321" s="22"/>
      <c r="IEZ321" s="22"/>
      <c r="IFA321" s="22"/>
      <c r="IFB321" s="22"/>
      <c r="IFC321" s="22"/>
      <c r="IFD321" s="22"/>
      <c r="IFE321" s="22"/>
      <c r="IFF321" s="22"/>
      <c r="IFG321" s="22"/>
      <c r="IFH321" s="22"/>
      <c r="IFI321" s="22"/>
      <c r="IFJ321" s="22"/>
      <c r="IFK321" s="22"/>
      <c r="IFL321" s="22"/>
      <c r="IFM321" s="22"/>
      <c r="IFN321" s="22"/>
      <c r="IFO321" s="22"/>
      <c r="IFP321" s="22"/>
      <c r="IFQ321" s="22"/>
      <c r="IFR321" s="22"/>
      <c r="IFS321" s="22"/>
      <c r="IFT321" s="22"/>
      <c r="IFU321" s="22"/>
      <c r="IFV321" s="22"/>
      <c r="IFW321" s="22"/>
      <c r="IFX321" s="22"/>
      <c r="IFY321" s="22"/>
      <c r="IFZ321" s="22"/>
      <c r="IGA321" s="22"/>
      <c r="IGB321" s="22"/>
      <c r="IGC321" s="22"/>
      <c r="IGD321" s="22"/>
      <c r="IGE321" s="22"/>
      <c r="IGF321" s="22"/>
      <c r="IGG321" s="22"/>
      <c r="IGH321" s="22"/>
      <c r="IGI321" s="22"/>
      <c r="IGJ321" s="22"/>
      <c r="IGK321" s="22"/>
      <c r="IGL321" s="22"/>
      <c r="IGM321" s="22"/>
      <c r="IGN321" s="22"/>
      <c r="IGO321" s="22"/>
      <c r="IGP321" s="22"/>
      <c r="IGQ321" s="22"/>
      <c r="IGR321" s="22"/>
      <c r="IGS321" s="22"/>
      <c r="IGT321" s="22"/>
      <c r="IGU321" s="22"/>
      <c r="IGV321" s="22"/>
      <c r="IGW321" s="22"/>
      <c r="IGX321" s="22"/>
      <c r="IGY321" s="22"/>
      <c r="IGZ321" s="22"/>
      <c r="IHA321" s="22"/>
      <c r="IHB321" s="22"/>
      <c r="IHC321" s="22"/>
      <c r="IHD321" s="22"/>
      <c r="IHE321" s="22"/>
      <c r="IHF321" s="22"/>
      <c r="IHG321" s="22"/>
      <c r="IHH321" s="22"/>
      <c r="IHI321" s="22"/>
      <c r="IHJ321" s="22"/>
      <c r="IHK321" s="22"/>
      <c r="IHL321" s="22"/>
      <c r="IHM321" s="22"/>
      <c r="IHN321" s="22"/>
      <c r="IHO321" s="22"/>
      <c r="IHP321" s="22"/>
      <c r="IHQ321" s="22"/>
      <c r="IHR321" s="22"/>
      <c r="IHS321" s="22"/>
      <c r="IHT321" s="22"/>
      <c r="IHU321" s="22"/>
      <c r="IHV321" s="22"/>
      <c r="IHW321" s="22"/>
      <c r="IHX321" s="22"/>
      <c r="IHY321" s="22"/>
      <c r="IHZ321" s="22"/>
      <c r="IIA321" s="22"/>
      <c r="IIB321" s="22"/>
      <c r="IIC321" s="22"/>
      <c r="IID321" s="22"/>
      <c r="IIE321" s="22"/>
      <c r="IIF321" s="22"/>
      <c r="IIG321" s="22"/>
      <c r="IIH321" s="22"/>
      <c r="III321" s="22"/>
      <c r="IIJ321" s="22"/>
      <c r="IIK321" s="22"/>
      <c r="IIL321" s="22"/>
      <c r="IIM321" s="22"/>
      <c r="IIN321" s="22"/>
      <c r="IIO321" s="22"/>
      <c r="IIP321" s="22"/>
      <c r="IIQ321" s="22"/>
      <c r="IIR321" s="22"/>
      <c r="IIS321" s="22"/>
      <c r="IIT321" s="22"/>
      <c r="IIU321" s="22"/>
      <c r="IIV321" s="22"/>
      <c r="IIW321" s="22"/>
      <c r="IIX321" s="22"/>
      <c r="IIY321" s="22"/>
      <c r="IIZ321" s="22"/>
      <c r="IJA321" s="22"/>
      <c r="IJB321" s="22"/>
      <c r="IJC321" s="22"/>
      <c r="IJD321" s="22"/>
      <c r="IJE321" s="22"/>
      <c r="IJF321" s="22"/>
      <c r="IJG321" s="22"/>
      <c r="IJH321" s="22"/>
      <c r="IJI321" s="22"/>
      <c r="IJJ321" s="22"/>
      <c r="IJK321" s="22"/>
      <c r="IJL321" s="22"/>
      <c r="IJM321" s="22"/>
      <c r="IJN321" s="22"/>
      <c r="IJO321" s="22"/>
      <c r="IJP321" s="22"/>
      <c r="IJQ321" s="22"/>
      <c r="IJR321" s="22"/>
      <c r="IJS321" s="22"/>
      <c r="IJT321" s="22"/>
      <c r="IJU321" s="22"/>
      <c r="IJV321" s="22"/>
      <c r="IJW321" s="22"/>
      <c r="IJX321" s="22"/>
      <c r="IJY321" s="22"/>
      <c r="IJZ321" s="22"/>
      <c r="IKA321" s="22"/>
      <c r="IKB321" s="22"/>
      <c r="IKC321" s="22"/>
      <c r="IKD321" s="22"/>
      <c r="IKE321" s="22"/>
      <c r="IKF321" s="22"/>
      <c r="IKG321" s="22"/>
      <c r="IKH321" s="22"/>
      <c r="IKI321" s="22"/>
      <c r="IKJ321" s="22"/>
      <c r="IKK321" s="22"/>
      <c r="IKL321" s="22"/>
      <c r="IKM321" s="22"/>
      <c r="IKN321" s="22"/>
      <c r="IKO321" s="22"/>
      <c r="IKP321" s="22"/>
      <c r="IKQ321" s="22"/>
      <c r="IKR321" s="22"/>
      <c r="IKS321" s="22"/>
      <c r="IKT321" s="22"/>
      <c r="IKU321" s="22"/>
      <c r="IKV321" s="22"/>
      <c r="IKW321" s="22"/>
      <c r="IKX321" s="22"/>
      <c r="IKY321" s="22"/>
      <c r="IKZ321" s="22"/>
      <c r="ILA321" s="22"/>
      <c r="ILB321" s="22"/>
      <c r="ILC321" s="22"/>
      <c r="ILD321" s="22"/>
      <c r="ILE321" s="22"/>
      <c r="ILF321" s="22"/>
      <c r="ILG321" s="22"/>
      <c r="ILH321" s="22"/>
      <c r="ILI321" s="22"/>
      <c r="ILJ321" s="22"/>
      <c r="ILK321" s="22"/>
      <c r="ILL321" s="22"/>
      <c r="ILM321" s="22"/>
      <c r="ILN321" s="22"/>
      <c r="ILO321" s="22"/>
      <c r="ILP321" s="22"/>
      <c r="ILQ321" s="22"/>
      <c r="ILR321" s="22"/>
      <c r="ILS321" s="22"/>
      <c r="ILT321" s="22"/>
      <c r="ILU321" s="22"/>
      <c r="ILV321" s="22"/>
      <c r="ILW321" s="22"/>
      <c r="ILX321" s="22"/>
      <c r="ILY321" s="22"/>
      <c r="ILZ321" s="22"/>
      <c r="IMA321" s="22"/>
      <c r="IMB321" s="22"/>
      <c r="IMC321" s="22"/>
      <c r="IMD321" s="22"/>
      <c r="IME321" s="22"/>
      <c r="IMF321" s="22"/>
      <c r="IMG321" s="22"/>
      <c r="IMH321" s="22"/>
      <c r="IMI321" s="22"/>
      <c r="IMJ321" s="22"/>
      <c r="IMK321" s="22"/>
      <c r="IML321" s="22"/>
      <c r="IMM321" s="22"/>
      <c r="IMN321" s="22"/>
      <c r="IMO321" s="22"/>
      <c r="IMP321" s="22"/>
      <c r="IMQ321" s="22"/>
      <c r="IMR321" s="22"/>
      <c r="IMS321" s="22"/>
      <c r="IMT321" s="22"/>
      <c r="IMU321" s="22"/>
      <c r="IMV321" s="22"/>
      <c r="IMW321" s="22"/>
      <c r="IMX321" s="22"/>
      <c r="IMY321" s="22"/>
      <c r="IMZ321" s="22"/>
      <c r="INA321" s="22"/>
      <c r="INB321" s="22"/>
      <c r="INC321" s="22"/>
      <c r="IND321" s="22"/>
      <c r="INE321" s="22"/>
      <c r="INF321" s="22"/>
      <c r="ING321" s="22"/>
      <c r="INH321" s="22"/>
      <c r="INI321" s="22"/>
      <c r="INJ321" s="22"/>
      <c r="INK321" s="22"/>
      <c r="INL321" s="22"/>
      <c r="INM321" s="22"/>
      <c r="INN321" s="22"/>
      <c r="INO321" s="22"/>
      <c r="INP321" s="22"/>
      <c r="INQ321" s="22"/>
      <c r="INR321" s="22"/>
      <c r="INS321" s="22"/>
      <c r="INT321" s="22"/>
      <c r="INU321" s="22"/>
      <c r="INV321" s="22"/>
      <c r="INW321" s="22"/>
      <c r="INX321" s="22"/>
      <c r="INY321" s="22"/>
      <c r="INZ321" s="22"/>
      <c r="IOA321" s="22"/>
      <c r="IOB321" s="22"/>
      <c r="IOC321" s="22"/>
      <c r="IOD321" s="22"/>
      <c r="IOE321" s="22"/>
      <c r="IOF321" s="22"/>
      <c r="IOG321" s="22"/>
      <c r="IOH321" s="22"/>
      <c r="IOI321" s="22"/>
      <c r="IOJ321" s="22"/>
      <c r="IOK321" s="22"/>
      <c r="IOL321" s="22"/>
      <c r="IOM321" s="22"/>
      <c r="ION321" s="22"/>
      <c r="IOO321" s="22"/>
      <c r="IOP321" s="22"/>
      <c r="IOQ321" s="22"/>
      <c r="IOR321" s="22"/>
      <c r="IOS321" s="22"/>
      <c r="IOT321" s="22"/>
      <c r="IOU321" s="22"/>
      <c r="IOV321" s="22"/>
      <c r="IOW321" s="22"/>
      <c r="IOX321" s="22"/>
      <c r="IOY321" s="22"/>
      <c r="IOZ321" s="22"/>
      <c r="IPA321" s="22"/>
      <c r="IPB321" s="22"/>
      <c r="IPC321" s="22"/>
      <c r="IPD321" s="22"/>
      <c r="IPE321" s="22"/>
      <c r="IPF321" s="22"/>
      <c r="IPG321" s="22"/>
      <c r="IPH321" s="22"/>
      <c r="IPI321" s="22"/>
      <c r="IPJ321" s="22"/>
      <c r="IPK321" s="22"/>
      <c r="IPL321" s="22"/>
      <c r="IPM321" s="22"/>
      <c r="IPN321" s="22"/>
      <c r="IPO321" s="22"/>
      <c r="IPP321" s="22"/>
      <c r="IPQ321" s="22"/>
      <c r="IPR321" s="22"/>
      <c r="IPS321" s="22"/>
      <c r="IPT321" s="22"/>
      <c r="IPU321" s="22"/>
      <c r="IPV321" s="22"/>
      <c r="IPW321" s="22"/>
      <c r="IPX321" s="22"/>
      <c r="IPY321" s="22"/>
      <c r="IPZ321" s="22"/>
      <c r="IQA321" s="22"/>
      <c r="IQB321" s="22"/>
      <c r="IQC321" s="22"/>
      <c r="IQD321" s="22"/>
      <c r="IQE321" s="22"/>
      <c r="IQF321" s="22"/>
      <c r="IQG321" s="22"/>
      <c r="IQH321" s="22"/>
      <c r="IQI321" s="22"/>
      <c r="IQJ321" s="22"/>
      <c r="IQK321" s="22"/>
      <c r="IQL321" s="22"/>
      <c r="IQM321" s="22"/>
      <c r="IQN321" s="22"/>
      <c r="IQO321" s="22"/>
      <c r="IQP321" s="22"/>
      <c r="IQQ321" s="22"/>
      <c r="IQR321" s="22"/>
      <c r="IQS321" s="22"/>
      <c r="IQT321" s="22"/>
      <c r="IQU321" s="22"/>
      <c r="IQV321" s="22"/>
      <c r="IQW321" s="22"/>
      <c r="IQX321" s="22"/>
      <c r="IQY321" s="22"/>
      <c r="IQZ321" s="22"/>
      <c r="IRA321" s="22"/>
      <c r="IRB321" s="22"/>
      <c r="IRC321" s="22"/>
      <c r="IRD321" s="22"/>
      <c r="IRE321" s="22"/>
      <c r="IRF321" s="22"/>
      <c r="IRG321" s="22"/>
      <c r="IRH321" s="22"/>
      <c r="IRI321" s="22"/>
      <c r="IRJ321" s="22"/>
      <c r="IRK321" s="22"/>
      <c r="IRL321" s="22"/>
      <c r="IRM321" s="22"/>
      <c r="IRN321" s="22"/>
      <c r="IRO321" s="22"/>
      <c r="IRP321" s="22"/>
      <c r="IRQ321" s="22"/>
      <c r="IRR321" s="22"/>
      <c r="IRS321" s="22"/>
      <c r="IRT321" s="22"/>
      <c r="IRU321" s="22"/>
      <c r="IRV321" s="22"/>
      <c r="IRW321" s="22"/>
      <c r="IRX321" s="22"/>
      <c r="IRY321" s="22"/>
      <c r="IRZ321" s="22"/>
      <c r="ISA321" s="22"/>
      <c r="ISB321" s="22"/>
      <c r="ISC321" s="22"/>
      <c r="ISD321" s="22"/>
      <c r="ISE321" s="22"/>
      <c r="ISF321" s="22"/>
      <c r="ISG321" s="22"/>
      <c r="ISH321" s="22"/>
      <c r="ISI321" s="22"/>
      <c r="ISJ321" s="22"/>
      <c r="ISK321" s="22"/>
      <c r="ISL321" s="22"/>
      <c r="ISM321" s="22"/>
      <c r="ISN321" s="22"/>
      <c r="ISO321" s="22"/>
      <c r="ISP321" s="22"/>
      <c r="ISQ321" s="22"/>
      <c r="ISR321" s="22"/>
      <c r="ISS321" s="22"/>
      <c r="IST321" s="22"/>
      <c r="ISU321" s="22"/>
      <c r="ISV321" s="22"/>
      <c r="ISW321" s="22"/>
      <c r="ISX321" s="22"/>
      <c r="ISY321" s="22"/>
      <c r="ISZ321" s="22"/>
      <c r="ITA321" s="22"/>
      <c r="ITB321" s="22"/>
      <c r="ITC321" s="22"/>
      <c r="ITD321" s="22"/>
      <c r="ITE321" s="22"/>
      <c r="ITF321" s="22"/>
      <c r="ITG321" s="22"/>
      <c r="ITH321" s="22"/>
      <c r="ITI321" s="22"/>
      <c r="ITJ321" s="22"/>
      <c r="ITK321" s="22"/>
      <c r="ITL321" s="22"/>
      <c r="ITM321" s="22"/>
      <c r="ITN321" s="22"/>
      <c r="ITO321" s="22"/>
      <c r="ITP321" s="22"/>
      <c r="ITQ321" s="22"/>
      <c r="ITR321" s="22"/>
      <c r="ITS321" s="22"/>
      <c r="ITT321" s="22"/>
      <c r="ITU321" s="22"/>
      <c r="ITV321" s="22"/>
      <c r="ITW321" s="22"/>
      <c r="ITX321" s="22"/>
      <c r="ITY321" s="22"/>
      <c r="ITZ321" s="22"/>
      <c r="IUA321" s="22"/>
      <c r="IUB321" s="22"/>
      <c r="IUC321" s="22"/>
      <c r="IUD321" s="22"/>
      <c r="IUE321" s="22"/>
      <c r="IUF321" s="22"/>
      <c r="IUG321" s="22"/>
      <c r="IUH321" s="22"/>
      <c r="IUI321" s="22"/>
      <c r="IUJ321" s="22"/>
      <c r="IUK321" s="22"/>
      <c r="IUL321" s="22"/>
      <c r="IUM321" s="22"/>
      <c r="IUN321" s="22"/>
      <c r="IUO321" s="22"/>
      <c r="IUP321" s="22"/>
      <c r="IUQ321" s="22"/>
      <c r="IUR321" s="22"/>
      <c r="IUS321" s="22"/>
      <c r="IUT321" s="22"/>
      <c r="IUU321" s="22"/>
      <c r="IUV321" s="22"/>
      <c r="IUW321" s="22"/>
      <c r="IUX321" s="22"/>
      <c r="IUY321" s="22"/>
      <c r="IUZ321" s="22"/>
      <c r="IVA321" s="22"/>
      <c r="IVB321" s="22"/>
      <c r="IVC321" s="22"/>
      <c r="IVD321" s="22"/>
      <c r="IVE321" s="22"/>
      <c r="IVF321" s="22"/>
      <c r="IVG321" s="22"/>
      <c r="IVH321" s="22"/>
      <c r="IVI321" s="22"/>
      <c r="IVJ321" s="22"/>
      <c r="IVK321" s="22"/>
      <c r="IVL321" s="22"/>
      <c r="IVM321" s="22"/>
      <c r="IVN321" s="22"/>
      <c r="IVO321" s="22"/>
      <c r="IVP321" s="22"/>
      <c r="IVQ321" s="22"/>
      <c r="IVR321" s="22"/>
      <c r="IVS321" s="22"/>
      <c r="IVT321" s="22"/>
      <c r="IVU321" s="22"/>
      <c r="IVV321" s="22"/>
      <c r="IVW321" s="22"/>
      <c r="IVX321" s="22"/>
      <c r="IVY321" s="22"/>
      <c r="IVZ321" s="22"/>
      <c r="IWA321" s="22"/>
      <c r="IWB321" s="22"/>
      <c r="IWC321" s="22"/>
      <c r="IWD321" s="22"/>
      <c r="IWE321" s="22"/>
      <c r="IWF321" s="22"/>
      <c r="IWG321" s="22"/>
      <c r="IWH321" s="22"/>
      <c r="IWI321" s="22"/>
      <c r="IWJ321" s="22"/>
      <c r="IWK321" s="22"/>
      <c r="IWL321" s="22"/>
      <c r="IWM321" s="22"/>
      <c r="IWN321" s="22"/>
      <c r="IWO321" s="22"/>
      <c r="IWP321" s="22"/>
      <c r="IWQ321" s="22"/>
      <c r="IWR321" s="22"/>
      <c r="IWS321" s="22"/>
      <c r="IWT321" s="22"/>
      <c r="IWU321" s="22"/>
      <c r="IWV321" s="22"/>
      <c r="IWW321" s="22"/>
      <c r="IWX321" s="22"/>
      <c r="IWY321" s="22"/>
      <c r="IWZ321" s="22"/>
      <c r="IXA321" s="22"/>
      <c r="IXB321" s="22"/>
      <c r="IXC321" s="22"/>
      <c r="IXD321" s="22"/>
      <c r="IXE321" s="22"/>
      <c r="IXF321" s="22"/>
      <c r="IXG321" s="22"/>
      <c r="IXH321" s="22"/>
      <c r="IXI321" s="22"/>
      <c r="IXJ321" s="22"/>
      <c r="IXK321" s="22"/>
      <c r="IXL321" s="22"/>
      <c r="IXM321" s="22"/>
      <c r="IXN321" s="22"/>
      <c r="IXO321" s="22"/>
      <c r="IXP321" s="22"/>
      <c r="IXQ321" s="22"/>
      <c r="IXR321" s="22"/>
      <c r="IXS321" s="22"/>
      <c r="IXT321" s="22"/>
      <c r="IXU321" s="22"/>
      <c r="IXV321" s="22"/>
      <c r="IXW321" s="22"/>
      <c r="IXX321" s="22"/>
      <c r="IXY321" s="22"/>
      <c r="IXZ321" s="22"/>
      <c r="IYA321" s="22"/>
      <c r="IYB321" s="22"/>
      <c r="IYC321" s="22"/>
      <c r="IYD321" s="22"/>
      <c r="IYE321" s="22"/>
      <c r="IYF321" s="22"/>
      <c r="IYG321" s="22"/>
      <c r="IYH321" s="22"/>
      <c r="IYI321" s="22"/>
      <c r="IYJ321" s="22"/>
      <c r="IYK321" s="22"/>
      <c r="IYL321" s="22"/>
      <c r="IYM321" s="22"/>
      <c r="IYN321" s="22"/>
      <c r="IYO321" s="22"/>
      <c r="IYP321" s="22"/>
      <c r="IYQ321" s="22"/>
      <c r="IYR321" s="22"/>
      <c r="IYS321" s="22"/>
      <c r="IYT321" s="22"/>
      <c r="IYU321" s="22"/>
      <c r="IYV321" s="22"/>
      <c r="IYW321" s="22"/>
      <c r="IYX321" s="22"/>
      <c r="IYY321" s="22"/>
      <c r="IYZ321" s="22"/>
      <c r="IZA321" s="22"/>
      <c r="IZB321" s="22"/>
      <c r="IZC321" s="22"/>
      <c r="IZD321" s="22"/>
      <c r="IZE321" s="22"/>
      <c r="IZF321" s="22"/>
      <c r="IZG321" s="22"/>
      <c r="IZH321" s="22"/>
      <c r="IZI321" s="22"/>
      <c r="IZJ321" s="22"/>
      <c r="IZK321" s="22"/>
      <c r="IZL321" s="22"/>
      <c r="IZM321" s="22"/>
      <c r="IZN321" s="22"/>
      <c r="IZO321" s="22"/>
      <c r="IZP321" s="22"/>
      <c r="IZQ321" s="22"/>
      <c r="IZR321" s="22"/>
      <c r="IZS321" s="22"/>
      <c r="IZT321" s="22"/>
      <c r="IZU321" s="22"/>
      <c r="IZV321" s="22"/>
      <c r="IZW321" s="22"/>
      <c r="IZX321" s="22"/>
      <c r="IZY321" s="22"/>
      <c r="IZZ321" s="22"/>
      <c r="JAA321" s="22"/>
      <c r="JAB321" s="22"/>
      <c r="JAC321" s="22"/>
      <c r="JAD321" s="22"/>
      <c r="JAE321" s="22"/>
      <c r="JAF321" s="22"/>
      <c r="JAG321" s="22"/>
      <c r="JAH321" s="22"/>
      <c r="JAI321" s="22"/>
      <c r="JAJ321" s="22"/>
      <c r="JAK321" s="22"/>
      <c r="JAL321" s="22"/>
      <c r="JAM321" s="22"/>
      <c r="JAN321" s="22"/>
      <c r="JAO321" s="22"/>
      <c r="JAP321" s="22"/>
      <c r="JAQ321" s="22"/>
      <c r="JAR321" s="22"/>
      <c r="JAS321" s="22"/>
      <c r="JAT321" s="22"/>
      <c r="JAU321" s="22"/>
      <c r="JAV321" s="22"/>
      <c r="JAW321" s="22"/>
      <c r="JAX321" s="22"/>
      <c r="JAY321" s="22"/>
      <c r="JAZ321" s="22"/>
      <c r="JBA321" s="22"/>
      <c r="JBB321" s="22"/>
      <c r="JBC321" s="22"/>
      <c r="JBD321" s="22"/>
      <c r="JBE321" s="22"/>
      <c r="JBF321" s="22"/>
      <c r="JBG321" s="22"/>
      <c r="JBH321" s="22"/>
      <c r="JBI321" s="22"/>
      <c r="JBJ321" s="22"/>
      <c r="JBK321" s="22"/>
      <c r="JBL321" s="22"/>
      <c r="JBM321" s="22"/>
      <c r="JBN321" s="22"/>
      <c r="JBO321" s="22"/>
      <c r="JBP321" s="22"/>
      <c r="JBQ321" s="22"/>
      <c r="JBR321" s="22"/>
      <c r="JBS321" s="22"/>
      <c r="JBT321" s="22"/>
      <c r="JBU321" s="22"/>
      <c r="JBV321" s="22"/>
      <c r="JBW321" s="22"/>
      <c r="JBX321" s="22"/>
      <c r="JBY321" s="22"/>
      <c r="JBZ321" s="22"/>
      <c r="JCA321" s="22"/>
      <c r="JCB321" s="22"/>
      <c r="JCC321" s="22"/>
      <c r="JCD321" s="22"/>
      <c r="JCE321" s="22"/>
      <c r="JCF321" s="22"/>
      <c r="JCG321" s="22"/>
      <c r="JCH321" s="22"/>
      <c r="JCI321" s="22"/>
      <c r="JCJ321" s="22"/>
      <c r="JCK321" s="22"/>
      <c r="JCL321" s="22"/>
      <c r="JCM321" s="22"/>
      <c r="JCN321" s="22"/>
      <c r="JCO321" s="22"/>
      <c r="JCP321" s="22"/>
      <c r="JCQ321" s="22"/>
      <c r="JCR321" s="22"/>
      <c r="JCS321" s="22"/>
      <c r="JCT321" s="22"/>
      <c r="JCU321" s="22"/>
      <c r="JCV321" s="22"/>
      <c r="JCW321" s="22"/>
      <c r="JCX321" s="22"/>
      <c r="JCY321" s="22"/>
      <c r="JCZ321" s="22"/>
      <c r="JDA321" s="22"/>
      <c r="JDB321" s="22"/>
      <c r="JDC321" s="22"/>
      <c r="JDD321" s="22"/>
      <c r="JDE321" s="22"/>
      <c r="JDF321" s="22"/>
      <c r="JDG321" s="22"/>
      <c r="JDH321" s="22"/>
      <c r="JDI321" s="22"/>
      <c r="JDJ321" s="22"/>
      <c r="JDK321" s="22"/>
      <c r="JDL321" s="22"/>
      <c r="JDM321" s="22"/>
      <c r="JDN321" s="22"/>
      <c r="JDO321" s="22"/>
      <c r="JDP321" s="22"/>
      <c r="JDQ321" s="22"/>
      <c r="JDR321" s="22"/>
      <c r="JDS321" s="22"/>
      <c r="JDT321" s="22"/>
      <c r="JDU321" s="22"/>
      <c r="JDV321" s="22"/>
      <c r="JDW321" s="22"/>
      <c r="JDX321" s="22"/>
      <c r="JDY321" s="22"/>
      <c r="JDZ321" s="22"/>
      <c r="JEA321" s="22"/>
      <c r="JEB321" s="22"/>
      <c r="JEC321" s="22"/>
      <c r="JED321" s="22"/>
      <c r="JEE321" s="22"/>
      <c r="JEF321" s="22"/>
      <c r="JEG321" s="22"/>
      <c r="JEH321" s="22"/>
      <c r="JEI321" s="22"/>
      <c r="JEJ321" s="22"/>
      <c r="JEK321" s="22"/>
      <c r="JEL321" s="22"/>
      <c r="JEM321" s="22"/>
      <c r="JEN321" s="22"/>
      <c r="JEO321" s="22"/>
      <c r="JEP321" s="22"/>
      <c r="JEQ321" s="22"/>
      <c r="JER321" s="22"/>
      <c r="JES321" s="22"/>
      <c r="JET321" s="22"/>
      <c r="JEU321" s="22"/>
      <c r="JEV321" s="22"/>
      <c r="JEW321" s="22"/>
      <c r="JEX321" s="22"/>
      <c r="JEY321" s="22"/>
      <c r="JEZ321" s="22"/>
      <c r="JFA321" s="22"/>
      <c r="JFB321" s="22"/>
      <c r="JFC321" s="22"/>
      <c r="JFD321" s="22"/>
      <c r="JFE321" s="22"/>
      <c r="JFF321" s="22"/>
      <c r="JFG321" s="22"/>
      <c r="JFH321" s="22"/>
      <c r="JFI321" s="22"/>
      <c r="JFJ321" s="22"/>
      <c r="JFK321" s="22"/>
      <c r="JFL321" s="22"/>
      <c r="JFM321" s="22"/>
      <c r="JFN321" s="22"/>
      <c r="JFO321" s="22"/>
      <c r="JFP321" s="22"/>
      <c r="JFQ321" s="22"/>
      <c r="JFR321" s="22"/>
      <c r="JFS321" s="22"/>
      <c r="JFT321" s="22"/>
      <c r="JFU321" s="22"/>
      <c r="JFV321" s="22"/>
      <c r="JFW321" s="22"/>
      <c r="JFX321" s="22"/>
      <c r="JFY321" s="22"/>
      <c r="JFZ321" s="22"/>
      <c r="JGA321" s="22"/>
      <c r="JGB321" s="22"/>
      <c r="JGC321" s="22"/>
      <c r="JGD321" s="22"/>
      <c r="JGE321" s="22"/>
      <c r="JGF321" s="22"/>
      <c r="JGG321" s="22"/>
      <c r="JGH321" s="22"/>
      <c r="JGI321" s="22"/>
      <c r="JGJ321" s="22"/>
      <c r="JGK321" s="22"/>
      <c r="JGL321" s="22"/>
      <c r="JGM321" s="22"/>
      <c r="JGN321" s="22"/>
      <c r="JGO321" s="22"/>
      <c r="JGP321" s="22"/>
      <c r="JGQ321" s="22"/>
      <c r="JGR321" s="22"/>
      <c r="JGS321" s="22"/>
      <c r="JGT321" s="22"/>
      <c r="JGU321" s="22"/>
      <c r="JGV321" s="22"/>
      <c r="JGW321" s="22"/>
      <c r="JGX321" s="22"/>
      <c r="JGY321" s="22"/>
      <c r="JGZ321" s="22"/>
      <c r="JHA321" s="22"/>
      <c r="JHB321" s="22"/>
      <c r="JHC321" s="22"/>
      <c r="JHD321" s="22"/>
      <c r="JHE321" s="22"/>
      <c r="JHF321" s="22"/>
      <c r="JHG321" s="22"/>
      <c r="JHH321" s="22"/>
      <c r="JHI321" s="22"/>
      <c r="JHJ321" s="22"/>
      <c r="JHK321" s="22"/>
      <c r="JHL321" s="22"/>
      <c r="JHM321" s="22"/>
      <c r="JHN321" s="22"/>
      <c r="JHO321" s="22"/>
      <c r="JHP321" s="22"/>
      <c r="JHQ321" s="22"/>
      <c r="JHR321" s="22"/>
      <c r="JHS321" s="22"/>
      <c r="JHT321" s="22"/>
      <c r="JHU321" s="22"/>
      <c r="JHV321" s="22"/>
      <c r="JHW321" s="22"/>
      <c r="JHX321" s="22"/>
      <c r="JHY321" s="22"/>
      <c r="JHZ321" s="22"/>
      <c r="JIA321" s="22"/>
      <c r="JIB321" s="22"/>
      <c r="JIC321" s="22"/>
      <c r="JID321" s="22"/>
      <c r="JIE321" s="22"/>
      <c r="JIF321" s="22"/>
      <c r="JIG321" s="22"/>
      <c r="JIH321" s="22"/>
      <c r="JII321" s="22"/>
      <c r="JIJ321" s="22"/>
      <c r="JIK321" s="22"/>
      <c r="JIL321" s="22"/>
      <c r="JIM321" s="22"/>
      <c r="JIN321" s="22"/>
      <c r="JIO321" s="22"/>
      <c r="JIP321" s="22"/>
      <c r="JIQ321" s="22"/>
      <c r="JIR321" s="22"/>
      <c r="JIS321" s="22"/>
      <c r="JIT321" s="22"/>
      <c r="JIU321" s="22"/>
      <c r="JIV321" s="22"/>
      <c r="JIW321" s="22"/>
      <c r="JIX321" s="22"/>
      <c r="JIY321" s="22"/>
      <c r="JIZ321" s="22"/>
      <c r="JJA321" s="22"/>
      <c r="JJB321" s="22"/>
      <c r="JJC321" s="22"/>
      <c r="JJD321" s="22"/>
      <c r="JJE321" s="22"/>
      <c r="JJF321" s="22"/>
      <c r="JJG321" s="22"/>
      <c r="JJH321" s="22"/>
      <c r="JJI321" s="22"/>
      <c r="JJJ321" s="22"/>
      <c r="JJK321" s="22"/>
      <c r="JJL321" s="22"/>
      <c r="JJM321" s="22"/>
      <c r="JJN321" s="22"/>
      <c r="JJO321" s="22"/>
      <c r="JJP321" s="22"/>
      <c r="JJQ321" s="22"/>
      <c r="JJR321" s="22"/>
      <c r="JJS321" s="22"/>
      <c r="JJT321" s="22"/>
      <c r="JJU321" s="22"/>
      <c r="JJV321" s="22"/>
      <c r="JJW321" s="22"/>
      <c r="JJX321" s="22"/>
      <c r="JJY321" s="22"/>
      <c r="JJZ321" s="22"/>
      <c r="JKA321" s="22"/>
      <c r="JKB321" s="22"/>
      <c r="JKC321" s="22"/>
      <c r="JKD321" s="22"/>
      <c r="JKE321" s="22"/>
      <c r="JKF321" s="22"/>
      <c r="JKG321" s="22"/>
      <c r="JKH321" s="22"/>
      <c r="JKI321" s="22"/>
      <c r="JKJ321" s="22"/>
      <c r="JKK321" s="22"/>
      <c r="JKL321" s="22"/>
      <c r="JKM321" s="22"/>
      <c r="JKN321" s="22"/>
      <c r="JKO321" s="22"/>
      <c r="JKP321" s="22"/>
      <c r="JKQ321" s="22"/>
      <c r="JKR321" s="22"/>
      <c r="JKS321" s="22"/>
      <c r="JKT321" s="22"/>
      <c r="JKU321" s="22"/>
      <c r="JKV321" s="22"/>
      <c r="JKW321" s="22"/>
      <c r="JKX321" s="22"/>
      <c r="JKY321" s="22"/>
      <c r="JKZ321" s="22"/>
      <c r="JLA321" s="22"/>
      <c r="JLB321" s="22"/>
      <c r="JLC321" s="22"/>
      <c r="JLD321" s="22"/>
      <c r="JLE321" s="22"/>
      <c r="JLF321" s="22"/>
      <c r="JLG321" s="22"/>
      <c r="JLH321" s="22"/>
      <c r="JLI321" s="22"/>
      <c r="JLJ321" s="22"/>
      <c r="JLK321" s="22"/>
      <c r="JLL321" s="22"/>
      <c r="JLM321" s="22"/>
      <c r="JLN321" s="22"/>
      <c r="JLO321" s="22"/>
      <c r="JLP321" s="22"/>
      <c r="JLQ321" s="22"/>
      <c r="JLR321" s="22"/>
      <c r="JLS321" s="22"/>
      <c r="JLT321" s="22"/>
      <c r="JLU321" s="22"/>
      <c r="JLV321" s="22"/>
      <c r="JLW321" s="22"/>
      <c r="JLX321" s="22"/>
      <c r="JLY321" s="22"/>
      <c r="JLZ321" s="22"/>
      <c r="JMA321" s="22"/>
      <c r="JMB321" s="22"/>
      <c r="JMC321" s="22"/>
      <c r="JMD321" s="22"/>
      <c r="JME321" s="22"/>
      <c r="JMF321" s="22"/>
      <c r="JMG321" s="22"/>
      <c r="JMH321" s="22"/>
      <c r="JMI321" s="22"/>
      <c r="JMJ321" s="22"/>
      <c r="JMK321" s="22"/>
      <c r="JML321" s="22"/>
      <c r="JMM321" s="22"/>
      <c r="JMN321" s="22"/>
      <c r="JMO321" s="22"/>
      <c r="JMP321" s="22"/>
      <c r="JMQ321" s="22"/>
      <c r="JMR321" s="22"/>
      <c r="JMS321" s="22"/>
      <c r="JMT321" s="22"/>
      <c r="JMU321" s="22"/>
      <c r="JMV321" s="22"/>
      <c r="JMW321" s="22"/>
      <c r="JMX321" s="22"/>
      <c r="JMY321" s="22"/>
      <c r="JMZ321" s="22"/>
      <c r="JNA321" s="22"/>
      <c r="JNB321" s="22"/>
      <c r="JNC321" s="22"/>
      <c r="JND321" s="22"/>
      <c r="JNE321" s="22"/>
      <c r="JNF321" s="22"/>
      <c r="JNG321" s="22"/>
      <c r="JNH321" s="22"/>
      <c r="JNI321" s="22"/>
      <c r="JNJ321" s="22"/>
      <c r="JNK321" s="22"/>
      <c r="JNL321" s="22"/>
      <c r="JNM321" s="22"/>
      <c r="JNN321" s="22"/>
      <c r="JNO321" s="22"/>
      <c r="JNP321" s="22"/>
      <c r="JNQ321" s="22"/>
      <c r="JNR321" s="22"/>
      <c r="JNS321" s="22"/>
      <c r="JNT321" s="22"/>
      <c r="JNU321" s="22"/>
      <c r="JNV321" s="22"/>
      <c r="JNW321" s="22"/>
      <c r="JNX321" s="22"/>
      <c r="JNY321" s="22"/>
      <c r="JNZ321" s="22"/>
      <c r="JOA321" s="22"/>
      <c r="JOB321" s="22"/>
      <c r="JOC321" s="22"/>
      <c r="JOD321" s="22"/>
      <c r="JOE321" s="22"/>
      <c r="JOF321" s="22"/>
      <c r="JOG321" s="22"/>
      <c r="JOH321" s="22"/>
      <c r="JOI321" s="22"/>
      <c r="JOJ321" s="22"/>
      <c r="JOK321" s="22"/>
      <c r="JOL321" s="22"/>
      <c r="JOM321" s="22"/>
      <c r="JON321" s="22"/>
      <c r="JOO321" s="22"/>
      <c r="JOP321" s="22"/>
      <c r="JOQ321" s="22"/>
      <c r="JOR321" s="22"/>
      <c r="JOS321" s="22"/>
      <c r="JOT321" s="22"/>
      <c r="JOU321" s="22"/>
      <c r="JOV321" s="22"/>
      <c r="JOW321" s="22"/>
      <c r="JOX321" s="22"/>
      <c r="JOY321" s="22"/>
      <c r="JOZ321" s="22"/>
      <c r="JPA321" s="22"/>
      <c r="JPB321" s="22"/>
      <c r="JPC321" s="22"/>
      <c r="JPD321" s="22"/>
      <c r="JPE321" s="22"/>
      <c r="JPF321" s="22"/>
      <c r="JPG321" s="22"/>
      <c r="JPH321" s="22"/>
      <c r="JPI321" s="22"/>
      <c r="JPJ321" s="22"/>
      <c r="JPK321" s="22"/>
      <c r="JPL321" s="22"/>
      <c r="JPM321" s="22"/>
      <c r="JPN321" s="22"/>
      <c r="JPO321" s="22"/>
      <c r="JPP321" s="22"/>
      <c r="JPQ321" s="22"/>
      <c r="JPR321" s="22"/>
      <c r="JPS321" s="22"/>
      <c r="JPT321" s="22"/>
      <c r="JPU321" s="22"/>
      <c r="JPV321" s="22"/>
      <c r="JPW321" s="22"/>
      <c r="JPX321" s="22"/>
      <c r="JPY321" s="22"/>
      <c r="JPZ321" s="22"/>
      <c r="JQA321" s="22"/>
      <c r="JQB321" s="22"/>
      <c r="JQC321" s="22"/>
      <c r="JQD321" s="22"/>
      <c r="JQE321" s="22"/>
      <c r="JQF321" s="22"/>
      <c r="JQG321" s="22"/>
      <c r="JQH321" s="22"/>
      <c r="JQI321" s="22"/>
      <c r="JQJ321" s="22"/>
      <c r="JQK321" s="22"/>
      <c r="JQL321" s="22"/>
      <c r="JQM321" s="22"/>
      <c r="JQN321" s="22"/>
      <c r="JQO321" s="22"/>
      <c r="JQP321" s="22"/>
      <c r="JQQ321" s="22"/>
      <c r="JQR321" s="22"/>
      <c r="JQS321" s="22"/>
      <c r="JQT321" s="22"/>
      <c r="JQU321" s="22"/>
      <c r="JQV321" s="22"/>
      <c r="JQW321" s="22"/>
      <c r="JQX321" s="22"/>
      <c r="JQY321" s="22"/>
      <c r="JQZ321" s="22"/>
      <c r="JRA321" s="22"/>
      <c r="JRB321" s="22"/>
      <c r="JRC321" s="22"/>
      <c r="JRD321" s="22"/>
      <c r="JRE321" s="22"/>
      <c r="JRF321" s="22"/>
      <c r="JRG321" s="22"/>
      <c r="JRH321" s="22"/>
      <c r="JRI321" s="22"/>
      <c r="JRJ321" s="22"/>
      <c r="JRK321" s="22"/>
      <c r="JRL321" s="22"/>
      <c r="JRM321" s="22"/>
      <c r="JRN321" s="22"/>
      <c r="JRO321" s="22"/>
      <c r="JRP321" s="22"/>
      <c r="JRQ321" s="22"/>
      <c r="JRR321" s="22"/>
      <c r="JRS321" s="22"/>
      <c r="JRT321" s="22"/>
      <c r="JRU321" s="22"/>
      <c r="JRV321" s="22"/>
      <c r="JRW321" s="22"/>
      <c r="JRX321" s="22"/>
      <c r="JRY321" s="22"/>
      <c r="JRZ321" s="22"/>
      <c r="JSA321" s="22"/>
      <c r="JSB321" s="22"/>
      <c r="JSC321" s="22"/>
      <c r="JSD321" s="22"/>
      <c r="JSE321" s="22"/>
      <c r="JSF321" s="22"/>
      <c r="JSG321" s="22"/>
      <c r="JSH321" s="22"/>
      <c r="JSI321" s="22"/>
      <c r="JSJ321" s="22"/>
      <c r="JSK321" s="22"/>
      <c r="JSL321" s="22"/>
      <c r="JSM321" s="22"/>
      <c r="JSN321" s="22"/>
      <c r="JSO321" s="22"/>
      <c r="JSP321" s="22"/>
      <c r="JSQ321" s="22"/>
      <c r="JSR321" s="22"/>
      <c r="JSS321" s="22"/>
      <c r="JST321" s="22"/>
      <c r="JSU321" s="22"/>
      <c r="JSV321" s="22"/>
      <c r="JSW321" s="22"/>
      <c r="JSX321" s="22"/>
      <c r="JSY321" s="22"/>
      <c r="JSZ321" s="22"/>
      <c r="JTA321" s="22"/>
      <c r="JTB321" s="22"/>
      <c r="JTC321" s="22"/>
      <c r="JTD321" s="22"/>
      <c r="JTE321" s="22"/>
      <c r="JTF321" s="22"/>
      <c r="JTG321" s="22"/>
      <c r="JTH321" s="22"/>
      <c r="JTI321" s="22"/>
      <c r="JTJ321" s="22"/>
      <c r="JTK321" s="22"/>
      <c r="JTL321" s="22"/>
      <c r="JTM321" s="22"/>
      <c r="JTN321" s="22"/>
      <c r="JTO321" s="22"/>
      <c r="JTP321" s="22"/>
      <c r="JTQ321" s="22"/>
      <c r="JTR321" s="22"/>
      <c r="JTS321" s="22"/>
      <c r="JTT321" s="22"/>
      <c r="JTU321" s="22"/>
      <c r="JTV321" s="22"/>
      <c r="JTW321" s="22"/>
      <c r="JTX321" s="22"/>
      <c r="JTY321" s="22"/>
      <c r="JTZ321" s="22"/>
      <c r="JUA321" s="22"/>
      <c r="JUB321" s="22"/>
      <c r="JUC321" s="22"/>
      <c r="JUD321" s="22"/>
      <c r="JUE321" s="22"/>
      <c r="JUF321" s="22"/>
      <c r="JUG321" s="22"/>
      <c r="JUH321" s="22"/>
      <c r="JUI321" s="22"/>
      <c r="JUJ321" s="22"/>
      <c r="JUK321" s="22"/>
      <c r="JUL321" s="22"/>
      <c r="JUM321" s="22"/>
      <c r="JUN321" s="22"/>
      <c r="JUO321" s="22"/>
      <c r="JUP321" s="22"/>
      <c r="JUQ321" s="22"/>
      <c r="JUR321" s="22"/>
      <c r="JUS321" s="22"/>
      <c r="JUT321" s="22"/>
      <c r="JUU321" s="22"/>
      <c r="JUV321" s="22"/>
      <c r="JUW321" s="22"/>
      <c r="JUX321" s="22"/>
      <c r="JUY321" s="22"/>
      <c r="JUZ321" s="22"/>
      <c r="JVA321" s="22"/>
      <c r="JVB321" s="22"/>
      <c r="JVC321" s="22"/>
      <c r="JVD321" s="22"/>
      <c r="JVE321" s="22"/>
      <c r="JVF321" s="22"/>
      <c r="JVG321" s="22"/>
      <c r="JVH321" s="22"/>
      <c r="JVI321" s="22"/>
      <c r="JVJ321" s="22"/>
      <c r="JVK321" s="22"/>
      <c r="JVL321" s="22"/>
      <c r="JVM321" s="22"/>
      <c r="JVN321" s="22"/>
      <c r="JVO321" s="22"/>
      <c r="JVP321" s="22"/>
      <c r="JVQ321" s="22"/>
      <c r="JVR321" s="22"/>
      <c r="JVS321" s="22"/>
      <c r="JVT321" s="22"/>
      <c r="JVU321" s="22"/>
      <c r="JVV321" s="22"/>
      <c r="JVW321" s="22"/>
      <c r="JVX321" s="22"/>
      <c r="JVY321" s="22"/>
      <c r="JVZ321" s="22"/>
      <c r="JWA321" s="22"/>
      <c r="JWB321" s="22"/>
      <c r="JWC321" s="22"/>
      <c r="JWD321" s="22"/>
      <c r="JWE321" s="22"/>
      <c r="JWF321" s="22"/>
      <c r="JWG321" s="22"/>
      <c r="JWH321" s="22"/>
      <c r="JWI321" s="22"/>
      <c r="JWJ321" s="22"/>
      <c r="JWK321" s="22"/>
      <c r="JWL321" s="22"/>
      <c r="JWM321" s="22"/>
      <c r="JWN321" s="22"/>
      <c r="JWO321" s="22"/>
      <c r="JWP321" s="22"/>
      <c r="JWQ321" s="22"/>
      <c r="JWR321" s="22"/>
      <c r="JWS321" s="22"/>
      <c r="JWT321" s="22"/>
      <c r="JWU321" s="22"/>
      <c r="JWV321" s="22"/>
      <c r="JWW321" s="22"/>
      <c r="JWX321" s="22"/>
      <c r="JWY321" s="22"/>
      <c r="JWZ321" s="22"/>
      <c r="JXA321" s="22"/>
      <c r="JXB321" s="22"/>
      <c r="JXC321" s="22"/>
      <c r="JXD321" s="22"/>
      <c r="JXE321" s="22"/>
      <c r="JXF321" s="22"/>
      <c r="JXG321" s="22"/>
      <c r="JXH321" s="22"/>
      <c r="JXI321" s="22"/>
      <c r="JXJ321" s="22"/>
      <c r="JXK321" s="22"/>
      <c r="JXL321" s="22"/>
      <c r="JXM321" s="22"/>
      <c r="JXN321" s="22"/>
      <c r="JXO321" s="22"/>
      <c r="JXP321" s="22"/>
      <c r="JXQ321" s="22"/>
      <c r="JXR321" s="22"/>
      <c r="JXS321" s="22"/>
      <c r="JXT321" s="22"/>
      <c r="JXU321" s="22"/>
      <c r="JXV321" s="22"/>
      <c r="JXW321" s="22"/>
      <c r="JXX321" s="22"/>
      <c r="JXY321" s="22"/>
      <c r="JXZ321" s="22"/>
      <c r="JYA321" s="22"/>
      <c r="JYB321" s="22"/>
      <c r="JYC321" s="22"/>
      <c r="JYD321" s="22"/>
      <c r="JYE321" s="22"/>
      <c r="JYF321" s="22"/>
      <c r="JYG321" s="22"/>
      <c r="JYH321" s="22"/>
      <c r="JYI321" s="22"/>
      <c r="JYJ321" s="22"/>
      <c r="JYK321" s="22"/>
      <c r="JYL321" s="22"/>
      <c r="JYM321" s="22"/>
      <c r="JYN321" s="22"/>
      <c r="JYO321" s="22"/>
      <c r="JYP321" s="22"/>
      <c r="JYQ321" s="22"/>
      <c r="JYR321" s="22"/>
      <c r="JYS321" s="22"/>
      <c r="JYT321" s="22"/>
      <c r="JYU321" s="22"/>
      <c r="JYV321" s="22"/>
      <c r="JYW321" s="22"/>
      <c r="JYX321" s="22"/>
      <c r="JYY321" s="22"/>
      <c r="JYZ321" s="22"/>
      <c r="JZA321" s="22"/>
      <c r="JZB321" s="22"/>
      <c r="JZC321" s="22"/>
      <c r="JZD321" s="22"/>
      <c r="JZE321" s="22"/>
      <c r="JZF321" s="22"/>
      <c r="JZG321" s="22"/>
      <c r="JZH321" s="22"/>
      <c r="JZI321" s="22"/>
      <c r="JZJ321" s="22"/>
      <c r="JZK321" s="22"/>
      <c r="JZL321" s="22"/>
      <c r="JZM321" s="22"/>
      <c r="JZN321" s="22"/>
      <c r="JZO321" s="22"/>
      <c r="JZP321" s="22"/>
      <c r="JZQ321" s="22"/>
      <c r="JZR321" s="22"/>
      <c r="JZS321" s="22"/>
      <c r="JZT321" s="22"/>
      <c r="JZU321" s="22"/>
      <c r="JZV321" s="22"/>
      <c r="JZW321" s="22"/>
      <c r="JZX321" s="22"/>
      <c r="JZY321" s="22"/>
      <c r="JZZ321" s="22"/>
      <c r="KAA321" s="22"/>
      <c r="KAB321" s="22"/>
      <c r="KAC321" s="22"/>
      <c r="KAD321" s="22"/>
      <c r="KAE321" s="22"/>
      <c r="KAF321" s="22"/>
      <c r="KAG321" s="22"/>
      <c r="KAH321" s="22"/>
      <c r="KAI321" s="22"/>
      <c r="KAJ321" s="22"/>
      <c r="KAK321" s="22"/>
      <c r="KAL321" s="22"/>
      <c r="KAM321" s="22"/>
      <c r="KAN321" s="22"/>
      <c r="KAO321" s="22"/>
      <c r="KAP321" s="22"/>
      <c r="KAQ321" s="22"/>
      <c r="KAR321" s="22"/>
      <c r="KAS321" s="22"/>
      <c r="KAT321" s="22"/>
      <c r="KAU321" s="22"/>
      <c r="KAV321" s="22"/>
      <c r="KAW321" s="22"/>
      <c r="KAX321" s="22"/>
      <c r="KAY321" s="22"/>
      <c r="KAZ321" s="22"/>
      <c r="KBA321" s="22"/>
      <c r="KBB321" s="22"/>
      <c r="KBC321" s="22"/>
      <c r="KBD321" s="22"/>
      <c r="KBE321" s="22"/>
      <c r="KBF321" s="22"/>
      <c r="KBG321" s="22"/>
      <c r="KBH321" s="22"/>
      <c r="KBI321" s="22"/>
      <c r="KBJ321" s="22"/>
      <c r="KBK321" s="22"/>
      <c r="KBL321" s="22"/>
      <c r="KBM321" s="22"/>
      <c r="KBN321" s="22"/>
      <c r="KBO321" s="22"/>
      <c r="KBP321" s="22"/>
      <c r="KBQ321" s="22"/>
      <c r="KBR321" s="22"/>
      <c r="KBS321" s="22"/>
      <c r="KBT321" s="22"/>
      <c r="KBU321" s="22"/>
      <c r="KBV321" s="22"/>
      <c r="KBW321" s="22"/>
      <c r="KBX321" s="22"/>
      <c r="KBY321" s="22"/>
      <c r="KBZ321" s="22"/>
      <c r="KCA321" s="22"/>
      <c r="KCB321" s="22"/>
      <c r="KCC321" s="22"/>
      <c r="KCD321" s="22"/>
      <c r="KCE321" s="22"/>
      <c r="KCF321" s="22"/>
      <c r="KCG321" s="22"/>
      <c r="KCH321" s="22"/>
      <c r="KCI321" s="22"/>
      <c r="KCJ321" s="22"/>
      <c r="KCK321" s="22"/>
      <c r="KCL321" s="22"/>
      <c r="KCM321" s="22"/>
      <c r="KCN321" s="22"/>
      <c r="KCO321" s="22"/>
      <c r="KCP321" s="22"/>
      <c r="KCQ321" s="22"/>
      <c r="KCR321" s="22"/>
      <c r="KCS321" s="22"/>
      <c r="KCT321" s="22"/>
      <c r="KCU321" s="22"/>
      <c r="KCV321" s="22"/>
      <c r="KCW321" s="22"/>
      <c r="KCX321" s="22"/>
      <c r="KCY321" s="22"/>
      <c r="KCZ321" s="22"/>
      <c r="KDA321" s="22"/>
      <c r="KDB321" s="22"/>
      <c r="KDC321" s="22"/>
      <c r="KDD321" s="22"/>
      <c r="KDE321" s="22"/>
      <c r="KDF321" s="22"/>
      <c r="KDG321" s="22"/>
      <c r="KDH321" s="22"/>
      <c r="KDI321" s="22"/>
      <c r="KDJ321" s="22"/>
      <c r="KDK321" s="22"/>
      <c r="KDL321" s="22"/>
      <c r="KDM321" s="22"/>
      <c r="KDN321" s="22"/>
      <c r="KDO321" s="22"/>
      <c r="KDP321" s="22"/>
      <c r="KDQ321" s="22"/>
      <c r="KDR321" s="22"/>
      <c r="KDS321" s="22"/>
      <c r="KDT321" s="22"/>
      <c r="KDU321" s="22"/>
      <c r="KDV321" s="22"/>
      <c r="KDW321" s="22"/>
      <c r="KDX321" s="22"/>
      <c r="KDY321" s="22"/>
      <c r="KDZ321" s="22"/>
      <c r="KEA321" s="22"/>
      <c r="KEB321" s="22"/>
      <c r="KEC321" s="22"/>
      <c r="KED321" s="22"/>
      <c r="KEE321" s="22"/>
      <c r="KEF321" s="22"/>
      <c r="KEG321" s="22"/>
      <c r="KEH321" s="22"/>
      <c r="KEI321" s="22"/>
      <c r="KEJ321" s="22"/>
      <c r="KEK321" s="22"/>
      <c r="KEL321" s="22"/>
      <c r="KEM321" s="22"/>
      <c r="KEN321" s="22"/>
      <c r="KEO321" s="22"/>
      <c r="KEP321" s="22"/>
      <c r="KEQ321" s="22"/>
      <c r="KER321" s="22"/>
      <c r="KES321" s="22"/>
      <c r="KET321" s="22"/>
      <c r="KEU321" s="22"/>
      <c r="KEV321" s="22"/>
      <c r="KEW321" s="22"/>
      <c r="KEX321" s="22"/>
      <c r="KEY321" s="22"/>
      <c r="KEZ321" s="22"/>
      <c r="KFA321" s="22"/>
      <c r="KFB321" s="22"/>
      <c r="KFC321" s="22"/>
      <c r="KFD321" s="22"/>
      <c r="KFE321" s="22"/>
      <c r="KFF321" s="22"/>
      <c r="KFG321" s="22"/>
      <c r="KFH321" s="22"/>
      <c r="KFI321" s="22"/>
      <c r="KFJ321" s="22"/>
      <c r="KFK321" s="22"/>
      <c r="KFL321" s="22"/>
      <c r="KFM321" s="22"/>
      <c r="KFN321" s="22"/>
      <c r="KFO321" s="22"/>
      <c r="KFP321" s="22"/>
      <c r="KFQ321" s="22"/>
      <c r="KFR321" s="22"/>
      <c r="KFS321" s="22"/>
      <c r="KFT321" s="22"/>
      <c r="KFU321" s="22"/>
      <c r="KFV321" s="22"/>
      <c r="KFW321" s="22"/>
      <c r="KFX321" s="22"/>
      <c r="KFY321" s="22"/>
      <c r="KFZ321" s="22"/>
      <c r="KGA321" s="22"/>
      <c r="KGB321" s="22"/>
      <c r="KGC321" s="22"/>
      <c r="KGD321" s="22"/>
      <c r="KGE321" s="22"/>
      <c r="KGF321" s="22"/>
      <c r="KGG321" s="22"/>
      <c r="KGH321" s="22"/>
      <c r="KGI321" s="22"/>
      <c r="KGJ321" s="22"/>
      <c r="KGK321" s="22"/>
      <c r="KGL321" s="22"/>
      <c r="KGM321" s="22"/>
      <c r="KGN321" s="22"/>
      <c r="KGO321" s="22"/>
      <c r="KGP321" s="22"/>
      <c r="KGQ321" s="22"/>
      <c r="KGR321" s="22"/>
      <c r="KGS321" s="22"/>
      <c r="KGT321" s="22"/>
      <c r="KGU321" s="22"/>
      <c r="KGV321" s="22"/>
      <c r="KGW321" s="22"/>
      <c r="KGX321" s="22"/>
      <c r="KGY321" s="22"/>
      <c r="KGZ321" s="22"/>
      <c r="KHA321" s="22"/>
      <c r="KHB321" s="22"/>
      <c r="KHC321" s="22"/>
      <c r="KHD321" s="22"/>
      <c r="KHE321" s="22"/>
      <c r="KHF321" s="22"/>
      <c r="KHG321" s="22"/>
      <c r="KHH321" s="22"/>
      <c r="KHI321" s="22"/>
      <c r="KHJ321" s="22"/>
      <c r="KHK321" s="22"/>
      <c r="KHL321" s="22"/>
      <c r="KHM321" s="22"/>
      <c r="KHN321" s="22"/>
      <c r="KHO321" s="22"/>
      <c r="KHP321" s="22"/>
      <c r="KHQ321" s="22"/>
      <c r="KHR321" s="22"/>
      <c r="KHS321" s="22"/>
      <c r="KHT321" s="22"/>
      <c r="KHU321" s="22"/>
      <c r="KHV321" s="22"/>
      <c r="KHW321" s="22"/>
      <c r="KHX321" s="22"/>
      <c r="KHY321" s="22"/>
      <c r="KHZ321" s="22"/>
      <c r="KIA321" s="22"/>
      <c r="KIB321" s="22"/>
      <c r="KIC321" s="22"/>
      <c r="KID321" s="22"/>
      <c r="KIE321" s="22"/>
      <c r="KIF321" s="22"/>
      <c r="KIG321" s="22"/>
      <c r="KIH321" s="22"/>
      <c r="KII321" s="22"/>
      <c r="KIJ321" s="22"/>
      <c r="KIK321" s="22"/>
      <c r="KIL321" s="22"/>
      <c r="KIM321" s="22"/>
      <c r="KIN321" s="22"/>
      <c r="KIO321" s="22"/>
      <c r="KIP321" s="22"/>
      <c r="KIQ321" s="22"/>
      <c r="KIR321" s="22"/>
      <c r="KIS321" s="22"/>
      <c r="KIT321" s="22"/>
      <c r="KIU321" s="22"/>
      <c r="KIV321" s="22"/>
      <c r="KIW321" s="22"/>
      <c r="KIX321" s="22"/>
      <c r="KIY321" s="22"/>
      <c r="KIZ321" s="22"/>
      <c r="KJA321" s="22"/>
      <c r="KJB321" s="22"/>
      <c r="KJC321" s="22"/>
      <c r="KJD321" s="22"/>
      <c r="KJE321" s="22"/>
      <c r="KJF321" s="22"/>
      <c r="KJG321" s="22"/>
      <c r="KJH321" s="22"/>
      <c r="KJI321" s="22"/>
      <c r="KJJ321" s="22"/>
      <c r="KJK321" s="22"/>
      <c r="KJL321" s="22"/>
      <c r="KJM321" s="22"/>
      <c r="KJN321" s="22"/>
      <c r="KJO321" s="22"/>
      <c r="KJP321" s="22"/>
      <c r="KJQ321" s="22"/>
      <c r="KJR321" s="22"/>
      <c r="KJS321" s="22"/>
      <c r="KJT321" s="22"/>
      <c r="KJU321" s="22"/>
      <c r="KJV321" s="22"/>
      <c r="KJW321" s="22"/>
      <c r="KJX321" s="22"/>
      <c r="KJY321" s="22"/>
      <c r="KJZ321" s="22"/>
      <c r="KKA321" s="22"/>
      <c r="KKB321" s="22"/>
      <c r="KKC321" s="22"/>
      <c r="KKD321" s="22"/>
      <c r="KKE321" s="22"/>
      <c r="KKF321" s="22"/>
      <c r="KKG321" s="22"/>
      <c r="KKH321" s="22"/>
      <c r="KKI321" s="22"/>
      <c r="KKJ321" s="22"/>
      <c r="KKK321" s="22"/>
      <c r="KKL321" s="22"/>
      <c r="KKM321" s="22"/>
      <c r="KKN321" s="22"/>
      <c r="KKO321" s="22"/>
      <c r="KKP321" s="22"/>
      <c r="KKQ321" s="22"/>
      <c r="KKR321" s="22"/>
      <c r="KKS321" s="22"/>
      <c r="KKT321" s="22"/>
      <c r="KKU321" s="22"/>
      <c r="KKV321" s="22"/>
      <c r="KKW321" s="22"/>
      <c r="KKX321" s="22"/>
      <c r="KKY321" s="22"/>
      <c r="KKZ321" s="22"/>
      <c r="KLA321" s="22"/>
      <c r="KLB321" s="22"/>
      <c r="KLC321" s="22"/>
      <c r="KLD321" s="22"/>
      <c r="KLE321" s="22"/>
      <c r="KLF321" s="22"/>
      <c r="KLG321" s="22"/>
      <c r="KLH321" s="22"/>
      <c r="KLI321" s="22"/>
      <c r="KLJ321" s="22"/>
      <c r="KLK321" s="22"/>
      <c r="KLL321" s="22"/>
      <c r="KLM321" s="22"/>
      <c r="KLN321" s="22"/>
      <c r="KLO321" s="22"/>
      <c r="KLP321" s="22"/>
      <c r="KLQ321" s="22"/>
      <c r="KLR321" s="22"/>
      <c r="KLS321" s="22"/>
      <c r="KLT321" s="22"/>
      <c r="KLU321" s="22"/>
      <c r="KLV321" s="22"/>
      <c r="KLW321" s="22"/>
      <c r="KLX321" s="22"/>
      <c r="KLY321" s="22"/>
      <c r="KLZ321" s="22"/>
      <c r="KMA321" s="22"/>
      <c r="KMB321" s="22"/>
      <c r="KMC321" s="22"/>
      <c r="KMD321" s="22"/>
      <c r="KME321" s="22"/>
      <c r="KMF321" s="22"/>
      <c r="KMG321" s="22"/>
      <c r="KMH321" s="22"/>
      <c r="KMI321" s="22"/>
      <c r="KMJ321" s="22"/>
      <c r="KMK321" s="22"/>
      <c r="KML321" s="22"/>
      <c r="KMM321" s="22"/>
      <c r="KMN321" s="22"/>
      <c r="KMO321" s="22"/>
      <c r="KMP321" s="22"/>
      <c r="KMQ321" s="22"/>
      <c r="KMR321" s="22"/>
      <c r="KMS321" s="22"/>
      <c r="KMT321" s="22"/>
      <c r="KMU321" s="22"/>
      <c r="KMV321" s="22"/>
      <c r="KMW321" s="22"/>
      <c r="KMX321" s="22"/>
      <c r="KMY321" s="22"/>
      <c r="KMZ321" s="22"/>
      <c r="KNA321" s="22"/>
      <c r="KNB321" s="22"/>
      <c r="KNC321" s="22"/>
      <c r="KND321" s="22"/>
      <c r="KNE321" s="22"/>
      <c r="KNF321" s="22"/>
      <c r="KNG321" s="22"/>
      <c r="KNH321" s="22"/>
      <c r="KNI321" s="22"/>
      <c r="KNJ321" s="22"/>
      <c r="KNK321" s="22"/>
      <c r="KNL321" s="22"/>
      <c r="KNM321" s="22"/>
      <c r="KNN321" s="22"/>
      <c r="KNO321" s="22"/>
      <c r="KNP321" s="22"/>
      <c r="KNQ321" s="22"/>
      <c r="KNR321" s="22"/>
      <c r="KNS321" s="22"/>
      <c r="KNT321" s="22"/>
      <c r="KNU321" s="22"/>
      <c r="KNV321" s="22"/>
      <c r="KNW321" s="22"/>
      <c r="KNX321" s="22"/>
      <c r="KNY321" s="22"/>
      <c r="KNZ321" s="22"/>
      <c r="KOA321" s="22"/>
      <c r="KOB321" s="22"/>
      <c r="KOC321" s="22"/>
      <c r="KOD321" s="22"/>
      <c r="KOE321" s="22"/>
      <c r="KOF321" s="22"/>
      <c r="KOG321" s="22"/>
      <c r="KOH321" s="22"/>
      <c r="KOI321" s="22"/>
      <c r="KOJ321" s="22"/>
      <c r="KOK321" s="22"/>
      <c r="KOL321" s="22"/>
      <c r="KOM321" s="22"/>
      <c r="KON321" s="22"/>
      <c r="KOO321" s="22"/>
      <c r="KOP321" s="22"/>
      <c r="KOQ321" s="22"/>
      <c r="KOR321" s="22"/>
      <c r="KOS321" s="22"/>
      <c r="KOT321" s="22"/>
      <c r="KOU321" s="22"/>
      <c r="KOV321" s="22"/>
      <c r="KOW321" s="22"/>
      <c r="KOX321" s="22"/>
      <c r="KOY321" s="22"/>
      <c r="KOZ321" s="22"/>
      <c r="KPA321" s="22"/>
      <c r="KPB321" s="22"/>
      <c r="KPC321" s="22"/>
      <c r="KPD321" s="22"/>
      <c r="KPE321" s="22"/>
      <c r="KPF321" s="22"/>
      <c r="KPG321" s="22"/>
      <c r="KPH321" s="22"/>
      <c r="KPI321" s="22"/>
      <c r="KPJ321" s="22"/>
      <c r="KPK321" s="22"/>
      <c r="KPL321" s="22"/>
      <c r="KPM321" s="22"/>
      <c r="KPN321" s="22"/>
      <c r="KPO321" s="22"/>
      <c r="KPP321" s="22"/>
      <c r="KPQ321" s="22"/>
      <c r="KPR321" s="22"/>
      <c r="KPS321" s="22"/>
      <c r="KPT321" s="22"/>
      <c r="KPU321" s="22"/>
      <c r="KPV321" s="22"/>
      <c r="KPW321" s="22"/>
      <c r="KPX321" s="22"/>
      <c r="KPY321" s="22"/>
      <c r="KPZ321" s="22"/>
      <c r="KQA321" s="22"/>
      <c r="KQB321" s="22"/>
      <c r="KQC321" s="22"/>
      <c r="KQD321" s="22"/>
      <c r="KQE321" s="22"/>
      <c r="KQF321" s="22"/>
      <c r="KQG321" s="22"/>
      <c r="KQH321" s="22"/>
      <c r="KQI321" s="22"/>
      <c r="KQJ321" s="22"/>
      <c r="KQK321" s="22"/>
      <c r="KQL321" s="22"/>
      <c r="KQM321" s="22"/>
      <c r="KQN321" s="22"/>
      <c r="KQO321" s="22"/>
      <c r="KQP321" s="22"/>
      <c r="KQQ321" s="22"/>
      <c r="KQR321" s="22"/>
      <c r="KQS321" s="22"/>
      <c r="KQT321" s="22"/>
      <c r="KQU321" s="22"/>
      <c r="KQV321" s="22"/>
      <c r="KQW321" s="22"/>
      <c r="KQX321" s="22"/>
      <c r="KQY321" s="22"/>
      <c r="KQZ321" s="22"/>
      <c r="KRA321" s="22"/>
      <c r="KRB321" s="22"/>
      <c r="KRC321" s="22"/>
      <c r="KRD321" s="22"/>
      <c r="KRE321" s="22"/>
      <c r="KRF321" s="22"/>
      <c r="KRG321" s="22"/>
      <c r="KRH321" s="22"/>
      <c r="KRI321" s="22"/>
      <c r="KRJ321" s="22"/>
      <c r="KRK321" s="22"/>
      <c r="KRL321" s="22"/>
      <c r="KRM321" s="22"/>
      <c r="KRN321" s="22"/>
      <c r="KRO321" s="22"/>
      <c r="KRP321" s="22"/>
      <c r="KRQ321" s="22"/>
      <c r="KRR321" s="22"/>
      <c r="KRS321" s="22"/>
      <c r="KRT321" s="22"/>
      <c r="KRU321" s="22"/>
      <c r="KRV321" s="22"/>
      <c r="KRW321" s="22"/>
      <c r="KRX321" s="22"/>
      <c r="KRY321" s="22"/>
      <c r="KRZ321" s="22"/>
      <c r="KSA321" s="22"/>
      <c r="KSB321" s="22"/>
      <c r="KSC321" s="22"/>
      <c r="KSD321" s="22"/>
      <c r="KSE321" s="22"/>
      <c r="KSF321" s="22"/>
      <c r="KSG321" s="22"/>
      <c r="KSH321" s="22"/>
      <c r="KSI321" s="22"/>
      <c r="KSJ321" s="22"/>
      <c r="KSK321" s="22"/>
      <c r="KSL321" s="22"/>
      <c r="KSM321" s="22"/>
      <c r="KSN321" s="22"/>
      <c r="KSO321" s="22"/>
      <c r="KSP321" s="22"/>
      <c r="KSQ321" s="22"/>
      <c r="KSR321" s="22"/>
      <c r="KSS321" s="22"/>
      <c r="KST321" s="22"/>
      <c r="KSU321" s="22"/>
      <c r="KSV321" s="22"/>
      <c r="KSW321" s="22"/>
      <c r="KSX321" s="22"/>
      <c r="KSY321" s="22"/>
      <c r="KSZ321" s="22"/>
      <c r="KTA321" s="22"/>
      <c r="KTB321" s="22"/>
      <c r="KTC321" s="22"/>
      <c r="KTD321" s="22"/>
      <c r="KTE321" s="22"/>
      <c r="KTF321" s="22"/>
      <c r="KTG321" s="22"/>
      <c r="KTH321" s="22"/>
      <c r="KTI321" s="22"/>
      <c r="KTJ321" s="22"/>
      <c r="KTK321" s="22"/>
      <c r="KTL321" s="22"/>
      <c r="KTM321" s="22"/>
      <c r="KTN321" s="22"/>
      <c r="KTO321" s="22"/>
      <c r="KTP321" s="22"/>
      <c r="KTQ321" s="22"/>
      <c r="KTR321" s="22"/>
      <c r="KTS321" s="22"/>
      <c r="KTT321" s="22"/>
      <c r="KTU321" s="22"/>
      <c r="KTV321" s="22"/>
      <c r="KTW321" s="22"/>
      <c r="KTX321" s="22"/>
      <c r="KTY321" s="22"/>
      <c r="KTZ321" s="22"/>
      <c r="KUA321" s="22"/>
      <c r="KUB321" s="22"/>
      <c r="KUC321" s="22"/>
      <c r="KUD321" s="22"/>
      <c r="KUE321" s="22"/>
      <c r="KUF321" s="22"/>
      <c r="KUG321" s="22"/>
      <c r="KUH321" s="22"/>
      <c r="KUI321" s="22"/>
      <c r="KUJ321" s="22"/>
      <c r="KUK321" s="22"/>
      <c r="KUL321" s="22"/>
      <c r="KUM321" s="22"/>
      <c r="KUN321" s="22"/>
      <c r="KUO321" s="22"/>
      <c r="KUP321" s="22"/>
      <c r="KUQ321" s="22"/>
      <c r="KUR321" s="22"/>
      <c r="KUS321" s="22"/>
      <c r="KUT321" s="22"/>
      <c r="KUU321" s="22"/>
      <c r="KUV321" s="22"/>
      <c r="KUW321" s="22"/>
      <c r="KUX321" s="22"/>
      <c r="KUY321" s="22"/>
      <c r="KUZ321" s="22"/>
      <c r="KVA321" s="22"/>
      <c r="KVB321" s="22"/>
      <c r="KVC321" s="22"/>
      <c r="KVD321" s="22"/>
      <c r="KVE321" s="22"/>
      <c r="KVF321" s="22"/>
      <c r="KVG321" s="22"/>
      <c r="KVH321" s="22"/>
      <c r="KVI321" s="22"/>
      <c r="KVJ321" s="22"/>
      <c r="KVK321" s="22"/>
      <c r="KVL321" s="22"/>
      <c r="KVM321" s="22"/>
      <c r="KVN321" s="22"/>
      <c r="KVO321" s="22"/>
      <c r="KVP321" s="22"/>
      <c r="KVQ321" s="22"/>
      <c r="KVR321" s="22"/>
      <c r="KVS321" s="22"/>
      <c r="KVT321" s="22"/>
      <c r="KVU321" s="22"/>
      <c r="KVV321" s="22"/>
      <c r="KVW321" s="22"/>
      <c r="KVX321" s="22"/>
      <c r="KVY321" s="22"/>
      <c r="KVZ321" s="22"/>
      <c r="KWA321" s="22"/>
      <c r="KWB321" s="22"/>
      <c r="KWC321" s="22"/>
      <c r="KWD321" s="22"/>
      <c r="KWE321" s="22"/>
      <c r="KWF321" s="22"/>
      <c r="KWG321" s="22"/>
      <c r="KWH321" s="22"/>
      <c r="KWI321" s="22"/>
      <c r="KWJ321" s="22"/>
      <c r="KWK321" s="22"/>
      <c r="KWL321" s="22"/>
      <c r="KWM321" s="22"/>
      <c r="KWN321" s="22"/>
      <c r="KWO321" s="22"/>
      <c r="KWP321" s="22"/>
      <c r="KWQ321" s="22"/>
      <c r="KWR321" s="22"/>
      <c r="KWS321" s="22"/>
      <c r="KWT321" s="22"/>
      <c r="KWU321" s="22"/>
      <c r="KWV321" s="22"/>
      <c r="KWW321" s="22"/>
      <c r="KWX321" s="22"/>
      <c r="KWY321" s="22"/>
      <c r="KWZ321" s="22"/>
      <c r="KXA321" s="22"/>
      <c r="KXB321" s="22"/>
      <c r="KXC321" s="22"/>
      <c r="KXD321" s="22"/>
      <c r="KXE321" s="22"/>
      <c r="KXF321" s="22"/>
      <c r="KXG321" s="22"/>
      <c r="KXH321" s="22"/>
      <c r="KXI321" s="22"/>
      <c r="KXJ321" s="22"/>
      <c r="KXK321" s="22"/>
      <c r="KXL321" s="22"/>
      <c r="KXM321" s="22"/>
      <c r="KXN321" s="22"/>
      <c r="KXO321" s="22"/>
      <c r="KXP321" s="22"/>
      <c r="KXQ321" s="22"/>
      <c r="KXR321" s="22"/>
      <c r="KXS321" s="22"/>
      <c r="KXT321" s="22"/>
      <c r="KXU321" s="22"/>
      <c r="KXV321" s="22"/>
      <c r="KXW321" s="22"/>
      <c r="KXX321" s="22"/>
      <c r="KXY321" s="22"/>
      <c r="KXZ321" s="22"/>
      <c r="KYA321" s="22"/>
      <c r="KYB321" s="22"/>
      <c r="KYC321" s="22"/>
      <c r="KYD321" s="22"/>
      <c r="KYE321" s="22"/>
      <c r="KYF321" s="22"/>
      <c r="KYG321" s="22"/>
      <c r="KYH321" s="22"/>
      <c r="KYI321" s="22"/>
      <c r="KYJ321" s="22"/>
      <c r="KYK321" s="22"/>
      <c r="KYL321" s="22"/>
      <c r="KYM321" s="22"/>
      <c r="KYN321" s="22"/>
      <c r="KYO321" s="22"/>
      <c r="KYP321" s="22"/>
      <c r="KYQ321" s="22"/>
      <c r="KYR321" s="22"/>
      <c r="KYS321" s="22"/>
      <c r="KYT321" s="22"/>
      <c r="KYU321" s="22"/>
      <c r="KYV321" s="22"/>
      <c r="KYW321" s="22"/>
      <c r="KYX321" s="22"/>
      <c r="KYY321" s="22"/>
      <c r="KYZ321" s="22"/>
      <c r="KZA321" s="22"/>
      <c r="KZB321" s="22"/>
      <c r="KZC321" s="22"/>
      <c r="KZD321" s="22"/>
      <c r="KZE321" s="22"/>
      <c r="KZF321" s="22"/>
      <c r="KZG321" s="22"/>
      <c r="KZH321" s="22"/>
      <c r="KZI321" s="22"/>
      <c r="KZJ321" s="22"/>
      <c r="KZK321" s="22"/>
      <c r="KZL321" s="22"/>
      <c r="KZM321" s="22"/>
      <c r="KZN321" s="22"/>
      <c r="KZO321" s="22"/>
      <c r="KZP321" s="22"/>
      <c r="KZQ321" s="22"/>
      <c r="KZR321" s="22"/>
      <c r="KZS321" s="22"/>
      <c r="KZT321" s="22"/>
      <c r="KZU321" s="22"/>
      <c r="KZV321" s="22"/>
      <c r="KZW321" s="22"/>
      <c r="KZX321" s="22"/>
      <c r="KZY321" s="22"/>
      <c r="KZZ321" s="22"/>
      <c r="LAA321" s="22"/>
      <c r="LAB321" s="22"/>
      <c r="LAC321" s="22"/>
      <c r="LAD321" s="22"/>
      <c r="LAE321" s="22"/>
      <c r="LAF321" s="22"/>
      <c r="LAG321" s="22"/>
      <c r="LAH321" s="22"/>
      <c r="LAI321" s="22"/>
      <c r="LAJ321" s="22"/>
      <c r="LAK321" s="22"/>
      <c r="LAL321" s="22"/>
      <c r="LAM321" s="22"/>
      <c r="LAN321" s="22"/>
      <c r="LAO321" s="22"/>
      <c r="LAP321" s="22"/>
      <c r="LAQ321" s="22"/>
      <c r="LAR321" s="22"/>
      <c r="LAS321" s="22"/>
      <c r="LAT321" s="22"/>
      <c r="LAU321" s="22"/>
      <c r="LAV321" s="22"/>
      <c r="LAW321" s="22"/>
      <c r="LAX321" s="22"/>
      <c r="LAY321" s="22"/>
      <c r="LAZ321" s="22"/>
      <c r="LBA321" s="22"/>
      <c r="LBB321" s="22"/>
      <c r="LBC321" s="22"/>
      <c r="LBD321" s="22"/>
      <c r="LBE321" s="22"/>
      <c r="LBF321" s="22"/>
      <c r="LBG321" s="22"/>
      <c r="LBH321" s="22"/>
      <c r="LBI321" s="22"/>
      <c r="LBJ321" s="22"/>
      <c r="LBK321" s="22"/>
      <c r="LBL321" s="22"/>
      <c r="LBM321" s="22"/>
      <c r="LBN321" s="22"/>
      <c r="LBO321" s="22"/>
      <c r="LBP321" s="22"/>
      <c r="LBQ321" s="22"/>
      <c r="LBR321" s="22"/>
      <c r="LBS321" s="22"/>
      <c r="LBT321" s="22"/>
      <c r="LBU321" s="22"/>
      <c r="LBV321" s="22"/>
      <c r="LBW321" s="22"/>
      <c r="LBX321" s="22"/>
      <c r="LBY321" s="22"/>
      <c r="LBZ321" s="22"/>
      <c r="LCA321" s="22"/>
      <c r="LCB321" s="22"/>
      <c r="LCC321" s="22"/>
      <c r="LCD321" s="22"/>
      <c r="LCE321" s="22"/>
      <c r="LCF321" s="22"/>
      <c r="LCG321" s="22"/>
      <c r="LCH321" s="22"/>
      <c r="LCI321" s="22"/>
      <c r="LCJ321" s="22"/>
      <c r="LCK321" s="22"/>
      <c r="LCL321" s="22"/>
      <c r="LCM321" s="22"/>
      <c r="LCN321" s="22"/>
      <c r="LCO321" s="22"/>
      <c r="LCP321" s="22"/>
      <c r="LCQ321" s="22"/>
      <c r="LCR321" s="22"/>
      <c r="LCS321" s="22"/>
      <c r="LCT321" s="22"/>
      <c r="LCU321" s="22"/>
      <c r="LCV321" s="22"/>
      <c r="LCW321" s="22"/>
      <c r="LCX321" s="22"/>
      <c r="LCY321" s="22"/>
      <c r="LCZ321" s="22"/>
      <c r="LDA321" s="22"/>
      <c r="LDB321" s="22"/>
      <c r="LDC321" s="22"/>
      <c r="LDD321" s="22"/>
      <c r="LDE321" s="22"/>
      <c r="LDF321" s="22"/>
      <c r="LDG321" s="22"/>
      <c r="LDH321" s="22"/>
      <c r="LDI321" s="22"/>
      <c r="LDJ321" s="22"/>
      <c r="LDK321" s="22"/>
      <c r="LDL321" s="22"/>
      <c r="LDM321" s="22"/>
      <c r="LDN321" s="22"/>
      <c r="LDO321" s="22"/>
      <c r="LDP321" s="22"/>
      <c r="LDQ321" s="22"/>
      <c r="LDR321" s="22"/>
      <c r="LDS321" s="22"/>
      <c r="LDT321" s="22"/>
      <c r="LDU321" s="22"/>
      <c r="LDV321" s="22"/>
      <c r="LDW321" s="22"/>
      <c r="LDX321" s="22"/>
      <c r="LDY321" s="22"/>
      <c r="LDZ321" s="22"/>
      <c r="LEA321" s="22"/>
      <c r="LEB321" s="22"/>
      <c r="LEC321" s="22"/>
      <c r="LED321" s="22"/>
      <c r="LEE321" s="22"/>
      <c r="LEF321" s="22"/>
      <c r="LEG321" s="22"/>
      <c r="LEH321" s="22"/>
      <c r="LEI321" s="22"/>
      <c r="LEJ321" s="22"/>
      <c r="LEK321" s="22"/>
      <c r="LEL321" s="22"/>
      <c r="LEM321" s="22"/>
      <c r="LEN321" s="22"/>
      <c r="LEO321" s="22"/>
      <c r="LEP321" s="22"/>
      <c r="LEQ321" s="22"/>
      <c r="LER321" s="22"/>
      <c r="LES321" s="22"/>
      <c r="LET321" s="22"/>
      <c r="LEU321" s="22"/>
      <c r="LEV321" s="22"/>
      <c r="LEW321" s="22"/>
      <c r="LEX321" s="22"/>
      <c r="LEY321" s="22"/>
      <c r="LEZ321" s="22"/>
      <c r="LFA321" s="22"/>
      <c r="LFB321" s="22"/>
      <c r="LFC321" s="22"/>
      <c r="LFD321" s="22"/>
      <c r="LFE321" s="22"/>
      <c r="LFF321" s="22"/>
      <c r="LFG321" s="22"/>
      <c r="LFH321" s="22"/>
      <c r="LFI321" s="22"/>
      <c r="LFJ321" s="22"/>
      <c r="LFK321" s="22"/>
      <c r="LFL321" s="22"/>
      <c r="LFM321" s="22"/>
      <c r="LFN321" s="22"/>
      <c r="LFO321" s="22"/>
      <c r="LFP321" s="22"/>
      <c r="LFQ321" s="22"/>
      <c r="LFR321" s="22"/>
      <c r="LFS321" s="22"/>
      <c r="LFT321" s="22"/>
      <c r="LFU321" s="22"/>
      <c r="LFV321" s="22"/>
      <c r="LFW321" s="22"/>
      <c r="LFX321" s="22"/>
      <c r="LFY321" s="22"/>
      <c r="LFZ321" s="22"/>
      <c r="LGA321" s="22"/>
      <c r="LGB321" s="22"/>
      <c r="LGC321" s="22"/>
      <c r="LGD321" s="22"/>
      <c r="LGE321" s="22"/>
      <c r="LGF321" s="22"/>
      <c r="LGG321" s="22"/>
      <c r="LGH321" s="22"/>
      <c r="LGI321" s="22"/>
      <c r="LGJ321" s="22"/>
      <c r="LGK321" s="22"/>
      <c r="LGL321" s="22"/>
      <c r="LGM321" s="22"/>
      <c r="LGN321" s="22"/>
      <c r="LGO321" s="22"/>
      <c r="LGP321" s="22"/>
      <c r="LGQ321" s="22"/>
      <c r="LGR321" s="22"/>
      <c r="LGS321" s="22"/>
      <c r="LGT321" s="22"/>
      <c r="LGU321" s="22"/>
      <c r="LGV321" s="22"/>
      <c r="LGW321" s="22"/>
      <c r="LGX321" s="22"/>
      <c r="LGY321" s="22"/>
      <c r="LGZ321" s="22"/>
      <c r="LHA321" s="22"/>
      <c r="LHB321" s="22"/>
      <c r="LHC321" s="22"/>
      <c r="LHD321" s="22"/>
      <c r="LHE321" s="22"/>
      <c r="LHF321" s="22"/>
      <c r="LHG321" s="22"/>
      <c r="LHH321" s="22"/>
      <c r="LHI321" s="22"/>
      <c r="LHJ321" s="22"/>
      <c r="LHK321" s="22"/>
      <c r="LHL321" s="22"/>
      <c r="LHM321" s="22"/>
      <c r="LHN321" s="22"/>
      <c r="LHO321" s="22"/>
      <c r="LHP321" s="22"/>
      <c r="LHQ321" s="22"/>
      <c r="LHR321" s="22"/>
      <c r="LHS321" s="22"/>
      <c r="LHT321" s="22"/>
      <c r="LHU321" s="22"/>
      <c r="LHV321" s="22"/>
      <c r="LHW321" s="22"/>
      <c r="LHX321" s="22"/>
      <c r="LHY321" s="22"/>
      <c r="LHZ321" s="22"/>
      <c r="LIA321" s="22"/>
      <c r="LIB321" s="22"/>
      <c r="LIC321" s="22"/>
      <c r="LID321" s="22"/>
      <c r="LIE321" s="22"/>
      <c r="LIF321" s="22"/>
      <c r="LIG321" s="22"/>
      <c r="LIH321" s="22"/>
      <c r="LII321" s="22"/>
      <c r="LIJ321" s="22"/>
      <c r="LIK321" s="22"/>
      <c r="LIL321" s="22"/>
      <c r="LIM321" s="22"/>
      <c r="LIN321" s="22"/>
      <c r="LIO321" s="22"/>
      <c r="LIP321" s="22"/>
      <c r="LIQ321" s="22"/>
      <c r="LIR321" s="22"/>
      <c r="LIS321" s="22"/>
      <c r="LIT321" s="22"/>
      <c r="LIU321" s="22"/>
      <c r="LIV321" s="22"/>
      <c r="LIW321" s="22"/>
      <c r="LIX321" s="22"/>
      <c r="LIY321" s="22"/>
      <c r="LIZ321" s="22"/>
      <c r="LJA321" s="22"/>
      <c r="LJB321" s="22"/>
      <c r="LJC321" s="22"/>
      <c r="LJD321" s="22"/>
      <c r="LJE321" s="22"/>
      <c r="LJF321" s="22"/>
      <c r="LJG321" s="22"/>
      <c r="LJH321" s="22"/>
      <c r="LJI321" s="22"/>
      <c r="LJJ321" s="22"/>
      <c r="LJK321" s="22"/>
      <c r="LJL321" s="22"/>
      <c r="LJM321" s="22"/>
      <c r="LJN321" s="22"/>
      <c r="LJO321" s="22"/>
      <c r="LJP321" s="22"/>
      <c r="LJQ321" s="22"/>
      <c r="LJR321" s="22"/>
      <c r="LJS321" s="22"/>
      <c r="LJT321" s="22"/>
      <c r="LJU321" s="22"/>
      <c r="LJV321" s="22"/>
      <c r="LJW321" s="22"/>
      <c r="LJX321" s="22"/>
      <c r="LJY321" s="22"/>
      <c r="LJZ321" s="22"/>
      <c r="LKA321" s="22"/>
      <c r="LKB321" s="22"/>
      <c r="LKC321" s="22"/>
      <c r="LKD321" s="22"/>
      <c r="LKE321" s="22"/>
      <c r="LKF321" s="22"/>
      <c r="LKG321" s="22"/>
      <c r="LKH321" s="22"/>
      <c r="LKI321" s="22"/>
      <c r="LKJ321" s="22"/>
      <c r="LKK321" s="22"/>
      <c r="LKL321" s="22"/>
      <c r="LKM321" s="22"/>
      <c r="LKN321" s="22"/>
      <c r="LKO321" s="22"/>
      <c r="LKP321" s="22"/>
      <c r="LKQ321" s="22"/>
      <c r="LKR321" s="22"/>
      <c r="LKS321" s="22"/>
      <c r="LKT321" s="22"/>
      <c r="LKU321" s="22"/>
      <c r="LKV321" s="22"/>
      <c r="LKW321" s="22"/>
      <c r="LKX321" s="22"/>
      <c r="LKY321" s="22"/>
      <c r="LKZ321" s="22"/>
      <c r="LLA321" s="22"/>
      <c r="LLB321" s="22"/>
      <c r="LLC321" s="22"/>
      <c r="LLD321" s="22"/>
      <c r="LLE321" s="22"/>
      <c r="LLF321" s="22"/>
      <c r="LLG321" s="22"/>
      <c r="LLH321" s="22"/>
      <c r="LLI321" s="22"/>
      <c r="LLJ321" s="22"/>
      <c r="LLK321" s="22"/>
      <c r="LLL321" s="22"/>
      <c r="LLM321" s="22"/>
      <c r="LLN321" s="22"/>
      <c r="LLO321" s="22"/>
      <c r="LLP321" s="22"/>
      <c r="LLQ321" s="22"/>
      <c r="LLR321" s="22"/>
      <c r="LLS321" s="22"/>
      <c r="LLT321" s="22"/>
      <c r="LLU321" s="22"/>
      <c r="LLV321" s="22"/>
      <c r="LLW321" s="22"/>
      <c r="LLX321" s="22"/>
      <c r="LLY321" s="22"/>
      <c r="LLZ321" s="22"/>
      <c r="LMA321" s="22"/>
      <c r="LMB321" s="22"/>
      <c r="LMC321" s="22"/>
      <c r="LMD321" s="22"/>
      <c r="LME321" s="22"/>
      <c r="LMF321" s="22"/>
      <c r="LMG321" s="22"/>
      <c r="LMH321" s="22"/>
      <c r="LMI321" s="22"/>
      <c r="LMJ321" s="22"/>
      <c r="LMK321" s="22"/>
      <c r="LML321" s="22"/>
      <c r="LMM321" s="22"/>
      <c r="LMN321" s="22"/>
      <c r="LMO321" s="22"/>
      <c r="LMP321" s="22"/>
      <c r="LMQ321" s="22"/>
      <c r="LMR321" s="22"/>
      <c r="LMS321" s="22"/>
      <c r="LMT321" s="22"/>
      <c r="LMU321" s="22"/>
      <c r="LMV321" s="22"/>
      <c r="LMW321" s="22"/>
      <c r="LMX321" s="22"/>
      <c r="LMY321" s="22"/>
      <c r="LMZ321" s="22"/>
      <c r="LNA321" s="22"/>
      <c r="LNB321" s="22"/>
      <c r="LNC321" s="22"/>
      <c r="LND321" s="22"/>
      <c r="LNE321" s="22"/>
      <c r="LNF321" s="22"/>
      <c r="LNG321" s="22"/>
      <c r="LNH321" s="22"/>
      <c r="LNI321" s="22"/>
      <c r="LNJ321" s="22"/>
      <c r="LNK321" s="22"/>
      <c r="LNL321" s="22"/>
      <c r="LNM321" s="22"/>
      <c r="LNN321" s="22"/>
      <c r="LNO321" s="22"/>
      <c r="LNP321" s="22"/>
      <c r="LNQ321" s="22"/>
      <c r="LNR321" s="22"/>
      <c r="LNS321" s="22"/>
      <c r="LNT321" s="22"/>
      <c r="LNU321" s="22"/>
      <c r="LNV321" s="22"/>
      <c r="LNW321" s="22"/>
      <c r="LNX321" s="22"/>
      <c r="LNY321" s="22"/>
      <c r="LNZ321" s="22"/>
      <c r="LOA321" s="22"/>
      <c r="LOB321" s="22"/>
      <c r="LOC321" s="22"/>
      <c r="LOD321" s="22"/>
      <c r="LOE321" s="22"/>
      <c r="LOF321" s="22"/>
      <c r="LOG321" s="22"/>
      <c r="LOH321" s="22"/>
      <c r="LOI321" s="22"/>
      <c r="LOJ321" s="22"/>
      <c r="LOK321" s="22"/>
      <c r="LOL321" s="22"/>
      <c r="LOM321" s="22"/>
      <c r="LON321" s="22"/>
      <c r="LOO321" s="22"/>
      <c r="LOP321" s="22"/>
      <c r="LOQ321" s="22"/>
      <c r="LOR321" s="22"/>
      <c r="LOS321" s="22"/>
      <c r="LOT321" s="22"/>
      <c r="LOU321" s="22"/>
      <c r="LOV321" s="22"/>
      <c r="LOW321" s="22"/>
      <c r="LOX321" s="22"/>
      <c r="LOY321" s="22"/>
      <c r="LOZ321" s="22"/>
      <c r="LPA321" s="22"/>
      <c r="LPB321" s="22"/>
      <c r="LPC321" s="22"/>
      <c r="LPD321" s="22"/>
      <c r="LPE321" s="22"/>
      <c r="LPF321" s="22"/>
      <c r="LPG321" s="22"/>
      <c r="LPH321" s="22"/>
      <c r="LPI321" s="22"/>
      <c r="LPJ321" s="22"/>
      <c r="LPK321" s="22"/>
      <c r="LPL321" s="22"/>
      <c r="LPM321" s="22"/>
      <c r="LPN321" s="22"/>
      <c r="LPO321" s="22"/>
      <c r="LPP321" s="22"/>
      <c r="LPQ321" s="22"/>
      <c r="LPR321" s="22"/>
      <c r="LPS321" s="22"/>
      <c r="LPT321" s="22"/>
      <c r="LPU321" s="22"/>
      <c r="LPV321" s="22"/>
      <c r="LPW321" s="22"/>
      <c r="LPX321" s="22"/>
      <c r="LPY321" s="22"/>
      <c r="LPZ321" s="22"/>
      <c r="LQA321" s="22"/>
      <c r="LQB321" s="22"/>
      <c r="LQC321" s="22"/>
      <c r="LQD321" s="22"/>
      <c r="LQE321" s="22"/>
      <c r="LQF321" s="22"/>
      <c r="LQG321" s="22"/>
      <c r="LQH321" s="22"/>
      <c r="LQI321" s="22"/>
      <c r="LQJ321" s="22"/>
      <c r="LQK321" s="22"/>
      <c r="LQL321" s="22"/>
      <c r="LQM321" s="22"/>
      <c r="LQN321" s="22"/>
      <c r="LQO321" s="22"/>
      <c r="LQP321" s="22"/>
      <c r="LQQ321" s="22"/>
      <c r="LQR321" s="22"/>
      <c r="LQS321" s="22"/>
      <c r="LQT321" s="22"/>
      <c r="LQU321" s="22"/>
      <c r="LQV321" s="22"/>
      <c r="LQW321" s="22"/>
      <c r="LQX321" s="22"/>
      <c r="LQY321" s="22"/>
      <c r="LQZ321" s="22"/>
      <c r="LRA321" s="22"/>
      <c r="LRB321" s="22"/>
      <c r="LRC321" s="22"/>
      <c r="LRD321" s="22"/>
      <c r="LRE321" s="22"/>
      <c r="LRF321" s="22"/>
      <c r="LRG321" s="22"/>
      <c r="LRH321" s="22"/>
      <c r="LRI321" s="22"/>
      <c r="LRJ321" s="22"/>
      <c r="LRK321" s="22"/>
      <c r="LRL321" s="22"/>
      <c r="LRM321" s="22"/>
      <c r="LRN321" s="22"/>
      <c r="LRO321" s="22"/>
      <c r="LRP321" s="22"/>
      <c r="LRQ321" s="22"/>
      <c r="LRR321" s="22"/>
      <c r="LRS321" s="22"/>
      <c r="LRT321" s="22"/>
      <c r="LRU321" s="22"/>
      <c r="LRV321" s="22"/>
      <c r="LRW321" s="22"/>
      <c r="LRX321" s="22"/>
      <c r="LRY321" s="22"/>
      <c r="LRZ321" s="22"/>
      <c r="LSA321" s="22"/>
      <c r="LSB321" s="22"/>
      <c r="LSC321" s="22"/>
      <c r="LSD321" s="22"/>
      <c r="LSE321" s="22"/>
      <c r="LSF321" s="22"/>
      <c r="LSG321" s="22"/>
      <c r="LSH321" s="22"/>
      <c r="LSI321" s="22"/>
      <c r="LSJ321" s="22"/>
      <c r="LSK321" s="22"/>
      <c r="LSL321" s="22"/>
      <c r="LSM321" s="22"/>
      <c r="LSN321" s="22"/>
      <c r="LSO321" s="22"/>
      <c r="LSP321" s="22"/>
      <c r="LSQ321" s="22"/>
      <c r="LSR321" s="22"/>
      <c r="LSS321" s="22"/>
      <c r="LST321" s="22"/>
      <c r="LSU321" s="22"/>
      <c r="LSV321" s="22"/>
      <c r="LSW321" s="22"/>
      <c r="LSX321" s="22"/>
      <c r="LSY321" s="22"/>
      <c r="LSZ321" s="22"/>
      <c r="LTA321" s="22"/>
      <c r="LTB321" s="22"/>
      <c r="LTC321" s="22"/>
      <c r="LTD321" s="22"/>
      <c r="LTE321" s="22"/>
      <c r="LTF321" s="22"/>
      <c r="LTG321" s="22"/>
      <c r="LTH321" s="22"/>
      <c r="LTI321" s="22"/>
      <c r="LTJ321" s="22"/>
      <c r="LTK321" s="22"/>
      <c r="LTL321" s="22"/>
      <c r="LTM321" s="22"/>
      <c r="LTN321" s="22"/>
      <c r="LTO321" s="22"/>
      <c r="LTP321" s="22"/>
      <c r="LTQ321" s="22"/>
      <c r="LTR321" s="22"/>
      <c r="LTS321" s="22"/>
      <c r="LTT321" s="22"/>
      <c r="LTU321" s="22"/>
      <c r="LTV321" s="22"/>
      <c r="LTW321" s="22"/>
      <c r="LTX321" s="22"/>
      <c r="LTY321" s="22"/>
      <c r="LTZ321" s="22"/>
      <c r="LUA321" s="22"/>
      <c r="LUB321" s="22"/>
      <c r="LUC321" s="22"/>
      <c r="LUD321" s="22"/>
      <c r="LUE321" s="22"/>
      <c r="LUF321" s="22"/>
      <c r="LUG321" s="22"/>
      <c r="LUH321" s="22"/>
      <c r="LUI321" s="22"/>
      <c r="LUJ321" s="22"/>
      <c r="LUK321" s="22"/>
      <c r="LUL321" s="22"/>
      <c r="LUM321" s="22"/>
      <c r="LUN321" s="22"/>
      <c r="LUO321" s="22"/>
      <c r="LUP321" s="22"/>
      <c r="LUQ321" s="22"/>
      <c r="LUR321" s="22"/>
      <c r="LUS321" s="22"/>
      <c r="LUT321" s="22"/>
      <c r="LUU321" s="22"/>
      <c r="LUV321" s="22"/>
      <c r="LUW321" s="22"/>
      <c r="LUX321" s="22"/>
      <c r="LUY321" s="22"/>
      <c r="LUZ321" s="22"/>
      <c r="LVA321" s="22"/>
      <c r="LVB321" s="22"/>
      <c r="LVC321" s="22"/>
      <c r="LVD321" s="22"/>
      <c r="LVE321" s="22"/>
      <c r="LVF321" s="22"/>
      <c r="LVG321" s="22"/>
      <c r="LVH321" s="22"/>
      <c r="LVI321" s="22"/>
      <c r="LVJ321" s="22"/>
      <c r="LVK321" s="22"/>
      <c r="LVL321" s="22"/>
      <c r="LVM321" s="22"/>
      <c r="LVN321" s="22"/>
      <c r="LVO321" s="22"/>
      <c r="LVP321" s="22"/>
      <c r="LVQ321" s="22"/>
      <c r="LVR321" s="22"/>
      <c r="LVS321" s="22"/>
      <c r="LVT321" s="22"/>
      <c r="LVU321" s="22"/>
      <c r="LVV321" s="22"/>
      <c r="LVW321" s="22"/>
      <c r="LVX321" s="22"/>
      <c r="LVY321" s="22"/>
      <c r="LVZ321" s="22"/>
      <c r="LWA321" s="22"/>
      <c r="LWB321" s="22"/>
      <c r="LWC321" s="22"/>
      <c r="LWD321" s="22"/>
      <c r="LWE321" s="22"/>
      <c r="LWF321" s="22"/>
      <c r="LWG321" s="22"/>
      <c r="LWH321" s="22"/>
      <c r="LWI321" s="22"/>
      <c r="LWJ321" s="22"/>
      <c r="LWK321" s="22"/>
      <c r="LWL321" s="22"/>
      <c r="LWM321" s="22"/>
      <c r="LWN321" s="22"/>
      <c r="LWO321" s="22"/>
      <c r="LWP321" s="22"/>
      <c r="LWQ321" s="22"/>
      <c r="LWR321" s="22"/>
      <c r="LWS321" s="22"/>
      <c r="LWT321" s="22"/>
      <c r="LWU321" s="22"/>
      <c r="LWV321" s="22"/>
      <c r="LWW321" s="22"/>
      <c r="LWX321" s="22"/>
      <c r="LWY321" s="22"/>
      <c r="LWZ321" s="22"/>
      <c r="LXA321" s="22"/>
      <c r="LXB321" s="22"/>
      <c r="LXC321" s="22"/>
      <c r="LXD321" s="22"/>
      <c r="LXE321" s="22"/>
      <c r="LXF321" s="22"/>
      <c r="LXG321" s="22"/>
      <c r="LXH321" s="22"/>
      <c r="LXI321" s="22"/>
      <c r="LXJ321" s="22"/>
      <c r="LXK321" s="22"/>
      <c r="LXL321" s="22"/>
      <c r="LXM321" s="22"/>
      <c r="LXN321" s="22"/>
      <c r="LXO321" s="22"/>
      <c r="LXP321" s="22"/>
      <c r="LXQ321" s="22"/>
      <c r="LXR321" s="22"/>
      <c r="LXS321" s="22"/>
      <c r="LXT321" s="22"/>
      <c r="LXU321" s="22"/>
      <c r="LXV321" s="22"/>
      <c r="LXW321" s="22"/>
      <c r="LXX321" s="22"/>
      <c r="LXY321" s="22"/>
      <c r="LXZ321" s="22"/>
      <c r="LYA321" s="22"/>
      <c r="LYB321" s="22"/>
      <c r="LYC321" s="22"/>
      <c r="LYD321" s="22"/>
      <c r="LYE321" s="22"/>
      <c r="LYF321" s="22"/>
      <c r="LYG321" s="22"/>
      <c r="LYH321" s="22"/>
      <c r="LYI321" s="22"/>
      <c r="LYJ321" s="22"/>
      <c r="LYK321" s="22"/>
      <c r="LYL321" s="22"/>
      <c r="LYM321" s="22"/>
      <c r="LYN321" s="22"/>
      <c r="LYO321" s="22"/>
      <c r="LYP321" s="22"/>
      <c r="LYQ321" s="22"/>
      <c r="LYR321" s="22"/>
      <c r="LYS321" s="22"/>
      <c r="LYT321" s="22"/>
      <c r="LYU321" s="22"/>
      <c r="LYV321" s="22"/>
      <c r="LYW321" s="22"/>
      <c r="LYX321" s="22"/>
      <c r="LYY321" s="22"/>
      <c r="LYZ321" s="22"/>
      <c r="LZA321" s="22"/>
      <c r="LZB321" s="22"/>
      <c r="LZC321" s="22"/>
      <c r="LZD321" s="22"/>
      <c r="LZE321" s="22"/>
      <c r="LZF321" s="22"/>
      <c r="LZG321" s="22"/>
      <c r="LZH321" s="22"/>
      <c r="LZI321" s="22"/>
      <c r="LZJ321" s="22"/>
      <c r="LZK321" s="22"/>
      <c r="LZL321" s="22"/>
      <c r="LZM321" s="22"/>
      <c r="LZN321" s="22"/>
      <c r="LZO321" s="22"/>
      <c r="LZP321" s="22"/>
      <c r="LZQ321" s="22"/>
      <c r="LZR321" s="22"/>
      <c r="LZS321" s="22"/>
      <c r="LZT321" s="22"/>
      <c r="LZU321" s="22"/>
      <c r="LZV321" s="22"/>
      <c r="LZW321" s="22"/>
      <c r="LZX321" s="22"/>
      <c r="LZY321" s="22"/>
      <c r="LZZ321" s="22"/>
      <c r="MAA321" s="22"/>
      <c r="MAB321" s="22"/>
      <c r="MAC321" s="22"/>
      <c r="MAD321" s="22"/>
      <c r="MAE321" s="22"/>
      <c r="MAF321" s="22"/>
      <c r="MAG321" s="22"/>
      <c r="MAH321" s="22"/>
      <c r="MAI321" s="22"/>
      <c r="MAJ321" s="22"/>
      <c r="MAK321" s="22"/>
      <c r="MAL321" s="22"/>
      <c r="MAM321" s="22"/>
      <c r="MAN321" s="22"/>
      <c r="MAO321" s="22"/>
      <c r="MAP321" s="22"/>
      <c r="MAQ321" s="22"/>
      <c r="MAR321" s="22"/>
      <c r="MAS321" s="22"/>
      <c r="MAT321" s="22"/>
      <c r="MAU321" s="22"/>
      <c r="MAV321" s="22"/>
      <c r="MAW321" s="22"/>
      <c r="MAX321" s="22"/>
      <c r="MAY321" s="22"/>
      <c r="MAZ321" s="22"/>
      <c r="MBA321" s="22"/>
      <c r="MBB321" s="22"/>
      <c r="MBC321" s="22"/>
      <c r="MBD321" s="22"/>
      <c r="MBE321" s="22"/>
      <c r="MBF321" s="22"/>
      <c r="MBG321" s="22"/>
      <c r="MBH321" s="22"/>
      <c r="MBI321" s="22"/>
      <c r="MBJ321" s="22"/>
      <c r="MBK321" s="22"/>
      <c r="MBL321" s="22"/>
      <c r="MBM321" s="22"/>
      <c r="MBN321" s="22"/>
      <c r="MBO321" s="22"/>
      <c r="MBP321" s="22"/>
      <c r="MBQ321" s="22"/>
      <c r="MBR321" s="22"/>
      <c r="MBS321" s="22"/>
      <c r="MBT321" s="22"/>
      <c r="MBU321" s="22"/>
      <c r="MBV321" s="22"/>
      <c r="MBW321" s="22"/>
      <c r="MBX321" s="22"/>
      <c r="MBY321" s="22"/>
      <c r="MBZ321" s="22"/>
      <c r="MCA321" s="22"/>
      <c r="MCB321" s="22"/>
      <c r="MCC321" s="22"/>
      <c r="MCD321" s="22"/>
      <c r="MCE321" s="22"/>
      <c r="MCF321" s="22"/>
      <c r="MCG321" s="22"/>
      <c r="MCH321" s="22"/>
      <c r="MCI321" s="22"/>
      <c r="MCJ321" s="22"/>
      <c r="MCK321" s="22"/>
      <c r="MCL321" s="22"/>
      <c r="MCM321" s="22"/>
      <c r="MCN321" s="22"/>
      <c r="MCO321" s="22"/>
      <c r="MCP321" s="22"/>
      <c r="MCQ321" s="22"/>
      <c r="MCR321" s="22"/>
      <c r="MCS321" s="22"/>
      <c r="MCT321" s="22"/>
      <c r="MCU321" s="22"/>
      <c r="MCV321" s="22"/>
      <c r="MCW321" s="22"/>
      <c r="MCX321" s="22"/>
      <c r="MCY321" s="22"/>
      <c r="MCZ321" s="22"/>
      <c r="MDA321" s="22"/>
      <c r="MDB321" s="22"/>
      <c r="MDC321" s="22"/>
      <c r="MDD321" s="22"/>
      <c r="MDE321" s="22"/>
      <c r="MDF321" s="22"/>
      <c r="MDG321" s="22"/>
      <c r="MDH321" s="22"/>
      <c r="MDI321" s="22"/>
      <c r="MDJ321" s="22"/>
      <c r="MDK321" s="22"/>
      <c r="MDL321" s="22"/>
      <c r="MDM321" s="22"/>
      <c r="MDN321" s="22"/>
      <c r="MDO321" s="22"/>
      <c r="MDP321" s="22"/>
      <c r="MDQ321" s="22"/>
      <c r="MDR321" s="22"/>
      <c r="MDS321" s="22"/>
      <c r="MDT321" s="22"/>
      <c r="MDU321" s="22"/>
      <c r="MDV321" s="22"/>
      <c r="MDW321" s="22"/>
      <c r="MDX321" s="22"/>
      <c r="MDY321" s="22"/>
      <c r="MDZ321" s="22"/>
      <c r="MEA321" s="22"/>
      <c r="MEB321" s="22"/>
      <c r="MEC321" s="22"/>
      <c r="MED321" s="22"/>
      <c r="MEE321" s="22"/>
      <c r="MEF321" s="22"/>
      <c r="MEG321" s="22"/>
      <c r="MEH321" s="22"/>
      <c r="MEI321" s="22"/>
      <c r="MEJ321" s="22"/>
      <c r="MEK321" s="22"/>
      <c r="MEL321" s="22"/>
      <c r="MEM321" s="22"/>
      <c r="MEN321" s="22"/>
      <c r="MEO321" s="22"/>
      <c r="MEP321" s="22"/>
      <c r="MEQ321" s="22"/>
      <c r="MER321" s="22"/>
      <c r="MES321" s="22"/>
      <c r="MET321" s="22"/>
      <c r="MEU321" s="22"/>
      <c r="MEV321" s="22"/>
      <c r="MEW321" s="22"/>
      <c r="MEX321" s="22"/>
      <c r="MEY321" s="22"/>
      <c r="MEZ321" s="22"/>
      <c r="MFA321" s="22"/>
      <c r="MFB321" s="22"/>
      <c r="MFC321" s="22"/>
      <c r="MFD321" s="22"/>
      <c r="MFE321" s="22"/>
      <c r="MFF321" s="22"/>
      <c r="MFG321" s="22"/>
      <c r="MFH321" s="22"/>
      <c r="MFI321" s="22"/>
      <c r="MFJ321" s="22"/>
      <c r="MFK321" s="22"/>
      <c r="MFL321" s="22"/>
      <c r="MFM321" s="22"/>
      <c r="MFN321" s="22"/>
      <c r="MFO321" s="22"/>
      <c r="MFP321" s="22"/>
      <c r="MFQ321" s="22"/>
      <c r="MFR321" s="22"/>
      <c r="MFS321" s="22"/>
      <c r="MFT321" s="22"/>
      <c r="MFU321" s="22"/>
      <c r="MFV321" s="22"/>
      <c r="MFW321" s="22"/>
      <c r="MFX321" s="22"/>
      <c r="MFY321" s="22"/>
      <c r="MFZ321" s="22"/>
      <c r="MGA321" s="22"/>
      <c r="MGB321" s="22"/>
      <c r="MGC321" s="22"/>
      <c r="MGD321" s="22"/>
      <c r="MGE321" s="22"/>
      <c r="MGF321" s="22"/>
      <c r="MGG321" s="22"/>
      <c r="MGH321" s="22"/>
      <c r="MGI321" s="22"/>
      <c r="MGJ321" s="22"/>
      <c r="MGK321" s="22"/>
      <c r="MGL321" s="22"/>
      <c r="MGM321" s="22"/>
      <c r="MGN321" s="22"/>
      <c r="MGO321" s="22"/>
      <c r="MGP321" s="22"/>
      <c r="MGQ321" s="22"/>
      <c r="MGR321" s="22"/>
      <c r="MGS321" s="22"/>
      <c r="MGT321" s="22"/>
      <c r="MGU321" s="22"/>
      <c r="MGV321" s="22"/>
      <c r="MGW321" s="22"/>
      <c r="MGX321" s="22"/>
      <c r="MGY321" s="22"/>
      <c r="MGZ321" s="22"/>
      <c r="MHA321" s="22"/>
      <c r="MHB321" s="22"/>
      <c r="MHC321" s="22"/>
      <c r="MHD321" s="22"/>
      <c r="MHE321" s="22"/>
      <c r="MHF321" s="22"/>
      <c r="MHG321" s="22"/>
      <c r="MHH321" s="22"/>
      <c r="MHI321" s="22"/>
      <c r="MHJ321" s="22"/>
      <c r="MHK321" s="22"/>
      <c r="MHL321" s="22"/>
      <c r="MHM321" s="22"/>
      <c r="MHN321" s="22"/>
      <c r="MHO321" s="22"/>
      <c r="MHP321" s="22"/>
      <c r="MHQ321" s="22"/>
      <c r="MHR321" s="22"/>
      <c r="MHS321" s="22"/>
      <c r="MHT321" s="22"/>
      <c r="MHU321" s="22"/>
      <c r="MHV321" s="22"/>
      <c r="MHW321" s="22"/>
      <c r="MHX321" s="22"/>
      <c r="MHY321" s="22"/>
      <c r="MHZ321" s="22"/>
      <c r="MIA321" s="22"/>
      <c r="MIB321" s="22"/>
      <c r="MIC321" s="22"/>
      <c r="MID321" s="22"/>
      <c r="MIE321" s="22"/>
      <c r="MIF321" s="22"/>
      <c r="MIG321" s="22"/>
      <c r="MIH321" s="22"/>
      <c r="MII321" s="22"/>
      <c r="MIJ321" s="22"/>
      <c r="MIK321" s="22"/>
      <c r="MIL321" s="22"/>
      <c r="MIM321" s="22"/>
      <c r="MIN321" s="22"/>
      <c r="MIO321" s="22"/>
      <c r="MIP321" s="22"/>
      <c r="MIQ321" s="22"/>
      <c r="MIR321" s="22"/>
      <c r="MIS321" s="22"/>
      <c r="MIT321" s="22"/>
      <c r="MIU321" s="22"/>
      <c r="MIV321" s="22"/>
      <c r="MIW321" s="22"/>
      <c r="MIX321" s="22"/>
      <c r="MIY321" s="22"/>
      <c r="MIZ321" s="22"/>
      <c r="MJA321" s="22"/>
      <c r="MJB321" s="22"/>
      <c r="MJC321" s="22"/>
      <c r="MJD321" s="22"/>
      <c r="MJE321" s="22"/>
      <c r="MJF321" s="22"/>
      <c r="MJG321" s="22"/>
      <c r="MJH321" s="22"/>
      <c r="MJI321" s="22"/>
      <c r="MJJ321" s="22"/>
      <c r="MJK321" s="22"/>
      <c r="MJL321" s="22"/>
      <c r="MJM321" s="22"/>
      <c r="MJN321" s="22"/>
      <c r="MJO321" s="22"/>
      <c r="MJP321" s="22"/>
      <c r="MJQ321" s="22"/>
      <c r="MJR321" s="22"/>
      <c r="MJS321" s="22"/>
      <c r="MJT321" s="22"/>
      <c r="MJU321" s="22"/>
      <c r="MJV321" s="22"/>
      <c r="MJW321" s="22"/>
      <c r="MJX321" s="22"/>
      <c r="MJY321" s="22"/>
      <c r="MJZ321" s="22"/>
      <c r="MKA321" s="22"/>
      <c r="MKB321" s="22"/>
      <c r="MKC321" s="22"/>
      <c r="MKD321" s="22"/>
      <c r="MKE321" s="22"/>
      <c r="MKF321" s="22"/>
      <c r="MKG321" s="22"/>
      <c r="MKH321" s="22"/>
      <c r="MKI321" s="22"/>
      <c r="MKJ321" s="22"/>
      <c r="MKK321" s="22"/>
      <c r="MKL321" s="22"/>
      <c r="MKM321" s="22"/>
      <c r="MKN321" s="22"/>
      <c r="MKO321" s="22"/>
      <c r="MKP321" s="22"/>
      <c r="MKQ321" s="22"/>
      <c r="MKR321" s="22"/>
      <c r="MKS321" s="22"/>
      <c r="MKT321" s="22"/>
      <c r="MKU321" s="22"/>
      <c r="MKV321" s="22"/>
      <c r="MKW321" s="22"/>
      <c r="MKX321" s="22"/>
      <c r="MKY321" s="22"/>
      <c r="MKZ321" s="22"/>
      <c r="MLA321" s="22"/>
      <c r="MLB321" s="22"/>
      <c r="MLC321" s="22"/>
      <c r="MLD321" s="22"/>
      <c r="MLE321" s="22"/>
      <c r="MLF321" s="22"/>
      <c r="MLG321" s="22"/>
      <c r="MLH321" s="22"/>
      <c r="MLI321" s="22"/>
      <c r="MLJ321" s="22"/>
      <c r="MLK321" s="22"/>
      <c r="MLL321" s="22"/>
      <c r="MLM321" s="22"/>
      <c r="MLN321" s="22"/>
      <c r="MLO321" s="22"/>
      <c r="MLP321" s="22"/>
      <c r="MLQ321" s="22"/>
      <c r="MLR321" s="22"/>
      <c r="MLS321" s="22"/>
      <c r="MLT321" s="22"/>
      <c r="MLU321" s="22"/>
      <c r="MLV321" s="22"/>
      <c r="MLW321" s="22"/>
      <c r="MLX321" s="22"/>
      <c r="MLY321" s="22"/>
      <c r="MLZ321" s="22"/>
      <c r="MMA321" s="22"/>
      <c r="MMB321" s="22"/>
      <c r="MMC321" s="22"/>
      <c r="MMD321" s="22"/>
      <c r="MME321" s="22"/>
      <c r="MMF321" s="22"/>
      <c r="MMG321" s="22"/>
      <c r="MMH321" s="22"/>
      <c r="MMI321" s="22"/>
      <c r="MMJ321" s="22"/>
      <c r="MMK321" s="22"/>
      <c r="MML321" s="22"/>
      <c r="MMM321" s="22"/>
      <c r="MMN321" s="22"/>
      <c r="MMO321" s="22"/>
      <c r="MMP321" s="22"/>
      <c r="MMQ321" s="22"/>
      <c r="MMR321" s="22"/>
      <c r="MMS321" s="22"/>
      <c r="MMT321" s="22"/>
      <c r="MMU321" s="22"/>
      <c r="MMV321" s="22"/>
      <c r="MMW321" s="22"/>
      <c r="MMX321" s="22"/>
      <c r="MMY321" s="22"/>
      <c r="MMZ321" s="22"/>
      <c r="MNA321" s="22"/>
      <c r="MNB321" s="22"/>
      <c r="MNC321" s="22"/>
      <c r="MND321" s="22"/>
      <c r="MNE321" s="22"/>
      <c r="MNF321" s="22"/>
      <c r="MNG321" s="22"/>
      <c r="MNH321" s="22"/>
      <c r="MNI321" s="22"/>
      <c r="MNJ321" s="22"/>
      <c r="MNK321" s="22"/>
      <c r="MNL321" s="22"/>
      <c r="MNM321" s="22"/>
      <c r="MNN321" s="22"/>
      <c r="MNO321" s="22"/>
      <c r="MNP321" s="22"/>
      <c r="MNQ321" s="22"/>
      <c r="MNR321" s="22"/>
      <c r="MNS321" s="22"/>
      <c r="MNT321" s="22"/>
      <c r="MNU321" s="22"/>
      <c r="MNV321" s="22"/>
      <c r="MNW321" s="22"/>
      <c r="MNX321" s="22"/>
      <c r="MNY321" s="22"/>
      <c r="MNZ321" s="22"/>
      <c r="MOA321" s="22"/>
      <c r="MOB321" s="22"/>
      <c r="MOC321" s="22"/>
      <c r="MOD321" s="22"/>
      <c r="MOE321" s="22"/>
      <c r="MOF321" s="22"/>
      <c r="MOG321" s="22"/>
      <c r="MOH321" s="22"/>
      <c r="MOI321" s="22"/>
      <c r="MOJ321" s="22"/>
      <c r="MOK321" s="22"/>
      <c r="MOL321" s="22"/>
      <c r="MOM321" s="22"/>
      <c r="MON321" s="22"/>
      <c r="MOO321" s="22"/>
      <c r="MOP321" s="22"/>
      <c r="MOQ321" s="22"/>
      <c r="MOR321" s="22"/>
      <c r="MOS321" s="22"/>
      <c r="MOT321" s="22"/>
      <c r="MOU321" s="22"/>
      <c r="MOV321" s="22"/>
      <c r="MOW321" s="22"/>
      <c r="MOX321" s="22"/>
      <c r="MOY321" s="22"/>
      <c r="MOZ321" s="22"/>
      <c r="MPA321" s="22"/>
      <c r="MPB321" s="22"/>
      <c r="MPC321" s="22"/>
      <c r="MPD321" s="22"/>
      <c r="MPE321" s="22"/>
      <c r="MPF321" s="22"/>
      <c r="MPG321" s="22"/>
      <c r="MPH321" s="22"/>
      <c r="MPI321" s="22"/>
      <c r="MPJ321" s="22"/>
      <c r="MPK321" s="22"/>
      <c r="MPL321" s="22"/>
      <c r="MPM321" s="22"/>
      <c r="MPN321" s="22"/>
      <c r="MPO321" s="22"/>
      <c r="MPP321" s="22"/>
      <c r="MPQ321" s="22"/>
      <c r="MPR321" s="22"/>
      <c r="MPS321" s="22"/>
      <c r="MPT321" s="22"/>
      <c r="MPU321" s="22"/>
      <c r="MPV321" s="22"/>
      <c r="MPW321" s="22"/>
      <c r="MPX321" s="22"/>
      <c r="MPY321" s="22"/>
      <c r="MPZ321" s="22"/>
      <c r="MQA321" s="22"/>
      <c r="MQB321" s="22"/>
      <c r="MQC321" s="22"/>
      <c r="MQD321" s="22"/>
      <c r="MQE321" s="22"/>
      <c r="MQF321" s="22"/>
      <c r="MQG321" s="22"/>
      <c r="MQH321" s="22"/>
      <c r="MQI321" s="22"/>
      <c r="MQJ321" s="22"/>
      <c r="MQK321" s="22"/>
      <c r="MQL321" s="22"/>
      <c r="MQM321" s="22"/>
      <c r="MQN321" s="22"/>
      <c r="MQO321" s="22"/>
      <c r="MQP321" s="22"/>
      <c r="MQQ321" s="22"/>
      <c r="MQR321" s="22"/>
      <c r="MQS321" s="22"/>
      <c r="MQT321" s="22"/>
      <c r="MQU321" s="22"/>
      <c r="MQV321" s="22"/>
      <c r="MQW321" s="22"/>
      <c r="MQX321" s="22"/>
      <c r="MQY321" s="22"/>
      <c r="MQZ321" s="22"/>
      <c r="MRA321" s="22"/>
      <c r="MRB321" s="22"/>
      <c r="MRC321" s="22"/>
      <c r="MRD321" s="22"/>
      <c r="MRE321" s="22"/>
      <c r="MRF321" s="22"/>
      <c r="MRG321" s="22"/>
      <c r="MRH321" s="22"/>
      <c r="MRI321" s="22"/>
      <c r="MRJ321" s="22"/>
      <c r="MRK321" s="22"/>
      <c r="MRL321" s="22"/>
      <c r="MRM321" s="22"/>
      <c r="MRN321" s="22"/>
      <c r="MRO321" s="22"/>
      <c r="MRP321" s="22"/>
      <c r="MRQ321" s="22"/>
      <c r="MRR321" s="22"/>
      <c r="MRS321" s="22"/>
      <c r="MRT321" s="22"/>
      <c r="MRU321" s="22"/>
      <c r="MRV321" s="22"/>
      <c r="MRW321" s="22"/>
      <c r="MRX321" s="22"/>
      <c r="MRY321" s="22"/>
      <c r="MRZ321" s="22"/>
      <c r="MSA321" s="22"/>
      <c r="MSB321" s="22"/>
      <c r="MSC321" s="22"/>
      <c r="MSD321" s="22"/>
      <c r="MSE321" s="22"/>
      <c r="MSF321" s="22"/>
      <c r="MSG321" s="22"/>
      <c r="MSH321" s="22"/>
      <c r="MSI321" s="22"/>
      <c r="MSJ321" s="22"/>
      <c r="MSK321" s="22"/>
      <c r="MSL321" s="22"/>
      <c r="MSM321" s="22"/>
      <c r="MSN321" s="22"/>
      <c r="MSO321" s="22"/>
      <c r="MSP321" s="22"/>
      <c r="MSQ321" s="22"/>
      <c r="MSR321" s="22"/>
      <c r="MSS321" s="22"/>
      <c r="MST321" s="22"/>
      <c r="MSU321" s="22"/>
      <c r="MSV321" s="22"/>
      <c r="MSW321" s="22"/>
      <c r="MSX321" s="22"/>
      <c r="MSY321" s="22"/>
      <c r="MSZ321" s="22"/>
      <c r="MTA321" s="22"/>
      <c r="MTB321" s="22"/>
      <c r="MTC321" s="22"/>
      <c r="MTD321" s="22"/>
      <c r="MTE321" s="22"/>
      <c r="MTF321" s="22"/>
      <c r="MTG321" s="22"/>
      <c r="MTH321" s="22"/>
      <c r="MTI321" s="22"/>
      <c r="MTJ321" s="22"/>
      <c r="MTK321" s="22"/>
      <c r="MTL321" s="22"/>
      <c r="MTM321" s="22"/>
      <c r="MTN321" s="22"/>
      <c r="MTO321" s="22"/>
      <c r="MTP321" s="22"/>
      <c r="MTQ321" s="22"/>
      <c r="MTR321" s="22"/>
      <c r="MTS321" s="22"/>
      <c r="MTT321" s="22"/>
      <c r="MTU321" s="22"/>
      <c r="MTV321" s="22"/>
      <c r="MTW321" s="22"/>
      <c r="MTX321" s="22"/>
      <c r="MTY321" s="22"/>
      <c r="MTZ321" s="22"/>
      <c r="MUA321" s="22"/>
      <c r="MUB321" s="22"/>
      <c r="MUC321" s="22"/>
      <c r="MUD321" s="22"/>
      <c r="MUE321" s="22"/>
      <c r="MUF321" s="22"/>
      <c r="MUG321" s="22"/>
      <c r="MUH321" s="22"/>
      <c r="MUI321" s="22"/>
      <c r="MUJ321" s="22"/>
      <c r="MUK321" s="22"/>
      <c r="MUL321" s="22"/>
      <c r="MUM321" s="22"/>
      <c r="MUN321" s="22"/>
      <c r="MUO321" s="22"/>
      <c r="MUP321" s="22"/>
      <c r="MUQ321" s="22"/>
      <c r="MUR321" s="22"/>
      <c r="MUS321" s="22"/>
      <c r="MUT321" s="22"/>
      <c r="MUU321" s="22"/>
      <c r="MUV321" s="22"/>
      <c r="MUW321" s="22"/>
      <c r="MUX321" s="22"/>
      <c r="MUY321" s="22"/>
      <c r="MUZ321" s="22"/>
      <c r="MVA321" s="22"/>
      <c r="MVB321" s="22"/>
      <c r="MVC321" s="22"/>
      <c r="MVD321" s="22"/>
      <c r="MVE321" s="22"/>
      <c r="MVF321" s="22"/>
      <c r="MVG321" s="22"/>
      <c r="MVH321" s="22"/>
      <c r="MVI321" s="22"/>
      <c r="MVJ321" s="22"/>
      <c r="MVK321" s="22"/>
      <c r="MVL321" s="22"/>
      <c r="MVM321" s="22"/>
      <c r="MVN321" s="22"/>
      <c r="MVO321" s="22"/>
      <c r="MVP321" s="22"/>
      <c r="MVQ321" s="22"/>
      <c r="MVR321" s="22"/>
      <c r="MVS321" s="22"/>
      <c r="MVT321" s="22"/>
      <c r="MVU321" s="22"/>
      <c r="MVV321" s="22"/>
      <c r="MVW321" s="22"/>
      <c r="MVX321" s="22"/>
      <c r="MVY321" s="22"/>
      <c r="MVZ321" s="22"/>
      <c r="MWA321" s="22"/>
      <c r="MWB321" s="22"/>
      <c r="MWC321" s="22"/>
      <c r="MWD321" s="22"/>
      <c r="MWE321" s="22"/>
      <c r="MWF321" s="22"/>
      <c r="MWG321" s="22"/>
      <c r="MWH321" s="22"/>
      <c r="MWI321" s="22"/>
      <c r="MWJ321" s="22"/>
      <c r="MWK321" s="22"/>
      <c r="MWL321" s="22"/>
      <c r="MWM321" s="22"/>
      <c r="MWN321" s="22"/>
      <c r="MWO321" s="22"/>
      <c r="MWP321" s="22"/>
      <c r="MWQ321" s="22"/>
      <c r="MWR321" s="22"/>
      <c r="MWS321" s="22"/>
      <c r="MWT321" s="22"/>
      <c r="MWU321" s="22"/>
      <c r="MWV321" s="22"/>
      <c r="MWW321" s="22"/>
      <c r="MWX321" s="22"/>
      <c r="MWY321" s="22"/>
      <c r="MWZ321" s="22"/>
      <c r="MXA321" s="22"/>
      <c r="MXB321" s="22"/>
      <c r="MXC321" s="22"/>
      <c r="MXD321" s="22"/>
      <c r="MXE321" s="22"/>
      <c r="MXF321" s="22"/>
      <c r="MXG321" s="22"/>
      <c r="MXH321" s="22"/>
      <c r="MXI321" s="22"/>
      <c r="MXJ321" s="22"/>
      <c r="MXK321" s="22"/>
      <c r="MXL321" s="22"/>
      <c r="MXM321" s="22"/>
      <c r="MXN321" s="22"/>
      <c r="MXO321" s="22"/>
      <c r="MXP321" s="22"/>
      <c r="MXQ321" s="22"/>
      <c r="MXR321" s="22"/>
      <c r="MXS321" s="22"/>
      <c r="MXT321" s="22"/>
      <c r="MXU321" s="22"/>
      <c r="MXV321" s="22"/>
      <c r="MXW321" s="22"/>
      <c r="MXX321" s="22"/>
      <c r="MXY321" s="22"/>
      <c r="MXZ321" s="22"/>
      <c r="MYA321" s="22"/>
      <c r="MYB321" s="22"/>
      <c r="MYC321" s="22"/>
      <c r="MYD321" s="22"/>
      <c r="MYE321" s="22"/>
      <c r="MYF321" s="22"/>
      <c r="MYG321" s="22"/>
      <c r="MYH321" s="22"/>
      <c r="MYI321" s="22"/>
      <c r="MYJ321" s="22"/>
      <c r="MYK321" s="22"/>
      <c r="MYL321" s="22"/>
      <c r="MYM321" s="22"/>
      <c r="MYN321" s="22"/>
      <c r="MYO321" s="22"/>
      <c r="MYP321" s="22"/>
      <c r="MYQ321" s="22"/>
      <c r="MYR321" s="22"/>
      <c r="MYS321" s="22"/>
      <c r="MYT321" s="22"/>
      <c r="MYU321" s="22"/>
      <c r="MYV321" s="22"/>
      <c r="MYW321" s="22"/>
      <c r="MYX321" s="22"/>
      <c r="MYY321" s="22"/>
      <c r="MYZ321" s="22"/>
      <c r="MZA321" s="22"/>
      <c r="MZB321" s="22"/>
      <c r="MZC321" s="22"/>
      <c r="MZD321" s="22"/>
      <c r="MZE321" s="22"/>
      <c r="MZF321" s="22"/>
      <c r="MZG321" s="22"/>
      <c r="MZH321" s="22"/>
      <c r="MZI321" s="22"/>
      <c r="MZJ321" s="22"/>
      <c r="MZK321" s="22"/>
      <c r="MZL321" s="22"/>
      <c r="MZM321" s="22"/>
      <c r="MZN321" s="22"/>
      <c r="MZO321" s="22"/>
      <c r="MZP321" s="22"/>
      <c r="MZQ321" s="22"/>
      <c r="MZR321" s="22"/>
      <c r="MZS321" s="22"/>
      <c r="MZT321" s="22"/>
      <c r="MZU321" s="22"/>
      <c r="MZV321" s="22"/>
      <c r="MZW321" s="22"/>
      <c r="MZX321" s="22"/>
      <c r="MZY321" s="22"/>
      <c r="MZZ321" s="22"/>
      <c r="NAA321" s="22"/>
      <c r="NAB321" s="22"/>
      <c r="NAC321" s="22"/>
      <c r="NAD321" s="22"/>
      <c r="NAE321" s="22"/>
      <c r="NAF321" s="22"/>
      <c r="NAG321" s="22"/>
      <c r="NAH321" s="22"/>
      <c r="NAI321" s="22"/>
      <c r="NAJ321" s="22"/>
      <c r="NAK321" s="22"/>
      <c r="NAL321" s="22"/>
      <c r="NAM321" s="22"/>
      <c r="NAN321" s="22"/>
      <c r="NAO321" s="22"/>
      <c r="NAP321" s="22"/>
      <c r="NAQ321" s="22"/>
      <c r="NAR321" s="22"/>
      <c r="NAS321" s="22"/>
      <c r="NAT321" s="22"/>
      <c r="NAU321" s="22"/>
      <c r="NAV321" s="22"/>
      <c r="NAW321" s="22"/>
      <c r="NAX321" s="22"/>
      <c r="NAY321" s="22"/>
      <c r="NAZ321" s="22"/>
      <c r="NBA321" s="22"/>
      <c r="NBB321" s="22"/>
      <c r="NBC321" s="22"/>
      <c r="NBD321" s="22"/>
      <c r="NBE321" s="22"/>
      <c r="NBF321" s="22"/>
      <c r="NBG321" s="22"/>
      <c r="NBH321" s="22"/>
      <c r="NBI321" s="22"/>
      <c r="NBJ321" s="22"/>
      <c r="NBK321" s="22"/>
      <c r="NBL321" s="22"/>
      <c r="NBM321" s="22"/>
      <c r="NBN321" s="22"/>
      <c r="NBO321" s="22"/>
      <c r="NBP321" s="22"/>
      <c r="NBQ321" s="22"/>
      <c r="NBR321" s="22"/>
      <c r="NBS321" s="22"/>
      <c r="NBT321" s="22"/>
      <c r="NBU321" s="22"/>
      <c r="NBV321" s="22"/>
      <c r="NBW321" s="22"/>
      <c r="NBX321" s="22"/>
      <c r="NBY321" s="22"/>
      <c r="NBZ321" s="22"/>
      <c r="NCA321" s="22"/>
      <c r="NCB321" s="22"/>
      <c r="NCC321" s="22"/>
      <c r="NCD321" s="22"/>
      <c r="NCE321" s="22"/>
      <c r="NCF321" s="22"/>
      <c r="NCG321" s="22"/>
      <c r="NCH321" s="22"/>
      <c r="NCI321" s="22"/>
      <c r="NCJ321" s="22"/>
      <c r="NCK321" s="22"/>
      <c r="NCL321" s="22"/>
      <c r="NCM321" s="22"/>
      <c r="NCN321" s="22"/>
      <c r="NCO321" s="22"/>
      <c r="NCP321" s="22"/>
      <c r="NCQ321" s="22"/>
      <c r="NCR321" s="22"/>
      <c r="NCS321" s="22"/>
      <c r="NCT321" s="22"/>
      <c r="NCU321" s="22"/>
      <c r="NCV321" s="22"/>
      <c r="NCW321" s="22"/>
      <c r="NCX321" s="22"/>
      <c r="NCY321" s="22"/>
      <c r="NCZ321" s="22"/>
      <c r="NDA321" s="22"/>
      <c r="NDB321" s="22"/>
      <c r="NDC321" s="22"/>
      <c r="NDD321" s="22"/>
      <c r="NDE321" s="22"/>
      <c r="NDF321" s="22"/>
      <c r="NDG321" s="22"/>
      <c r="NDH321" s="22"/>
      <c r="NDI321" s="22"/>
      <c r="NDJ321" s="22"/>
      <c r="NDK321" s="22"/>
      <c r="NDL321" s="22"/>
      <c r="NDM321" s="22"/>
      <c r="NDN321" s="22"/>
      <c r="NDO321" s="22"/>
      <c r="NDP321" s="22"/>
      <c r="NDQ321" s="22"/>
      <c r="NDR321" s="22"/>
      <c r="NDS321" s="22"/>
      <c r="NDT321" s="22"/>
      <c r="NDU321" s="22"/>
      <c r="NDV321" s="22"/>
      <c r="NDW321" s="22"/>
      <c r="NDX321" s="22"/>
      <c r="NDY321" s="22"/>
      <c r="NDZ321" s="22"/>
      <c r="NEA321" s="22"/>
      <c r="NEB321" s="22"/>
      <c r="NEC321" s="22"/>
      <c r="NED321" s="22"/>
      <c r="NEE321" s="22"/>
      <c r="NEF321" s="22"/>
      <c r="NEG321" s="22"/>
      <c r="NEH321" s="22"/>
      <c r="NEI321" s="22"/>
      <c r="NEJ321" s="22"/>
      <c r="NEK321" s="22"/>
      <c r="NEL321" s="22"/>
      <c r="NEM321" s="22"/>
      <c r="NEN321" s="22"/>
      <c r="NEO321" s="22"/>
      <c r="NEP321" s="22"/>
      <c r="NEQ321" s="22"/>
      <c r="NER321" s="22"/>
      <c r="NES321" s="22"/>
      <c r="NET321" s="22"/>
      <c r="NEU321" s="22"/>
      <c r="NEV321" s="22"/>
      <c r="NEW321" s="22"/>
      <c r="NEX321" s="22"/>
      <c r="NEY321" s="22"/>
      <c r="NEZ321" s="22"/>
      <c r="NFA321" s="22"/>
      <c r="NFB321" s="22"/>
      <c r="NFC321" s="22"/>
      <c r="NFD321" s="22"/>
      <c r="NFE321" s="22"/>
      <c r="NFF321" s="22"/>
      <c r="NFG321" s="22"/>
      <c r="NFH321" s="22"/>
      <c r="NFI321" s="22"/>
      <c r="NFJ321" s="22"/>
      <c r="NFK321" s="22"/>
      <c r="NFL321" s="22"/>
      <c r="NFM321" s="22"/>
      <c r="NFN321" s="22"/>
      <c r="NFO321" s="22"/>
      <c r="NFP321" s="22"/>
      <c r="NFQ321" s="22"/>
      <c r="NFR321" s="22"/>
      <c r="NFS321" s="22"/>
      <c r="NFT321" s="22"/>
      <c r="NFU321" s="22"/>
      <c r="NFV321" s="22"/>
      <c r="NFW321" s="22"/>
      <c r="NFX321" s="22"/>
      <c r="NFY321" s="22"/>
      <c r="NFZ321" s="22"/>
      <c r="NGA321" s="22"/>
      <c r="NGB321" s="22"/>
      <c r="NGC321" s="22"/>
      <c r="NGD321" s="22"/>
      <c r="NGE321" s="22"/>
      <c r="NGF321" s="22"/>
      <c r="NGG321" s="22"/>
      <c r="NGH321" s="22"/>
      <c r="NGI321" s="22"/>
      <c r="NGJ321" s="22"/>
      <c r="NGK321" s="22"/>
      <c r="NGL321" s="22"/>
      <c r="NGM321" s="22"/>
      <c r="NGN321" s="22"/>
      <c r="NGO321" s="22"/>
      <c r="NGP321" s="22"/>
      <c r="NGQ321" s="22"/>
      <c r="NGR321" s="22"/>
      <c r="NGS321" s="22"/>
      <c r="NGT321" s="22"/>
      <c r="NGU321" s="22"/>
      <c r="NGV321" s="22"/>
      <c r="NGW321" s="22"/>
      <c r="NGX321" s="22"/>
      <c r="NGY321" s="22"/>
      <c r="NGZ321" s="22"/>
      <c r="NHA321" s="22"/>
      <c r="NHB321" s="22"/>
      <c r="NHC321" s="22"/>
      <c r="NHD321" s="22"/>
      <c r="NHE321" s="22"/>
      <c r="NHF321" s="22"/>
      <c r="NHG321" s="22"/>
      <c r="NHH321" s="22"/>
      <c r="NHI321" s="22"/>
      <c r="NHJ321" s="22"/>
      <c r="NHK321" s="22"/>
      <c r="NHL321" s="22"/>
      <c r="NHM321" s="22"/>
      <c r="NHN321" s="22"/>
      <c r="NHO321" s="22"/>
      <c r="NHP321" s="22"/>
      <c r="NHQ321" s="22"/>
      <c r="NHR321" s="22"/>
      <c r="NHS321" s="22"/>
      <c r="NHT321" s="22"/>
      <c r="NHU321" s="22"/>
      <c r="NHV321" s="22"/>
      <c r="NHW321" s="22"/>
      <c r="NHX321" s="22"/>
      <c r="NHY321" s="22"/>
      <c r="NHZ321" s="22"/>
      <c r="NIA321" s="22"/>
      <c r="NIB321" s="22"/>
      <c r="NIC321" s="22"/>
      <c r="NID321" s="22"/>
      <c r="NIE321" s="22"/>
      <c r="NIF321" s="22"/>
      <c r="NIG321" s="22"/>
      <c r="NIH321" s="22"/>
      <c r="NII321" s="22"/>
      <c r="NIJ321" s="22"/>
      <c r="NIK321" s="22"/>
      <c r="NIL321" s="22"/>
      <c r="NIM321" s="22"/>
      <c r="NIN321" s="22"/>
      <c r="NIO321" s="22"/>
      <c r="NIP321" s="22"/>
      <c r="NIQ321" s="22"/>
      <c r="NIR321" s="22"/>
      <c r="NIS321" s="22"/>
      <c r="NIT321" s="22"/>
      <c r="NIU321" s="22"/>
      <c r="NIV321" s="22"/>
      <c r="NIW321" s="22"/>
      <c r="NIX321" s="22"/>
      <c r="NIY321" s="22"/>
      <c r="NIZ321" s="22"/>
      <c r="NJA321" s="22"/>
      <c r="NJB321" s="22"/>
      <c r="NJC321" s="22"/>
      <c r="NJD321" s="22"/>
      <c r="NJE321" s="22"/>
      <c r="NJF321" s="22"/>
      <c r="NJG321" s="22"/>
      <c r="NJH321" s="22"/>
      <c r="NJI321" s="22"/>
      <c r="NJJ321" s="22"/>
      <c r="NJK321" s="22"/>
      <c r="NJL321" s="22"/>
      <c r="NJM321" s="22"/>
      <c r="NJN321" s="22"/>
      <c r="NJO321" s="22"/>
      <c r="NJP321" s="22"/>
      <c r="NJQ321" s="22"/>
      <c r="NJR321" s="22"/>
      <c r="NJS321" s="22"/>
      <c r="NJT321" s="22"/>
      <c r="NJU321" s="22"/>
      <c r="NJV321" s="22"/>
      <c r="NJW321" s="22"/>
      <c r="NJX321" s="22"/>
      <c r="NJY321" s="22"/>
      <c r="NJZ321" s="22"/>
      <c r="NKA321" s="22"/>
      <c r="NKB321" s="22"/>
      <c r="NKC321" s="22"/>
      <c r="NKD321" s="22"/>
      <c r="NKE321" s="22"/>
      <c r="NKF321" s="22"/>
      <c r="NKG321" s="22"/>
      <c r="NKH321" s="22"/>
      <c r="NKI321" s="22"/>
      <c r="NKJ321" s="22"/>
      <c r="NKK321" s="22"/>
      <c r="NKL321" s="22"/>
      <c r="NKM321" s="22"/>
      <c r="NKN321" s="22"/>
      <c r="NKO321" s="22"/>
      <c r="NKP321" s="22"/>
      <c r="NKQ321" s="22"/>
      <c r="NKR321" s="22"/>
      <c r="NKS321" s="22"/>
      <c r="NKT321" s="22"/>
      <c r="NKU321" s="22"/>
      <c r="NKV321" s="22"/>
      <c r="NKW321" s="22"/>
      <c r="NKX321" s="22"/>
      <c r="NKY321" s="22"/>
      <c r="NKZ321" s="22"/>
      <c r="NLA321" s="22"/>
      <c r="NLB321" s="22"/>
      <c r="NLC321" s="22"/>
      <c r="NLD321" s="22"/>
      <c r="NLE321" s="22"/>
      <c r="NLF321" s="22"/>
      <c r="NLG321" s="22"/>
      <c r="NLH321" s="22"/>
      <c r="NLI321" s="22"/>
      <c r="NLJ321" s="22"/>
      <c r="NLK321" s="22"/>
      <c r="NLL321" s="22"/>
      <c r="NLM321" s="22"/>
      <c r="NLN321" s="22"/>
      <c r="NLO321" s="22"/>
      <c r="NLP321" s="22"/>
      <c r="NLQ321" s="22"/>
      <c r="NLR321" s="22"/>
      <c r="NLS321" s="22"/>
      <c r="NLT321" s="22"/>
      <c r="NLU321" s="22"/>
      <c r="NLV321" s="22"/>
      <c r="NLW321" s="22"/>
      <c r="NLX321" s="22"/>
      <c r="NLY321" s="22"/>
      <c r="NLZ321" s="22"/>
      <c r="NMA321" s="22"/>
      <c r="NMB321" s="22"/>
      <c r="NMC321" s="22"/>
      <c r="NMD321" s="22"/>
      <c r="NME321" s="22"/>
      <c r="NMF321" s="22"/>
      <c r="NMG321" s="22"/>
      <c r="NMH321" s="22"/>
      <c r="NMI321" s="22"/>
      <c r="NMJ321" s="22"/>
      <c r="NMK321" s="22"/>
      <c r="NML321" s="22"/>
      <c r="NMM321" s="22"/>
      <c r="NMN321" s="22"/>
      <c r="NMO321" s="22"/>
      <c r="NMP321" s="22"/>
      <c r="NMQ321" s="22"/>
      <c r="NMR321" s="22"/>
      <c r="NMS321" s="22"/>
      <c r="NMT321" s="22"/>
      <c r="NMU321" s="22"/>
      <c r="NMV321" s="22"/>
      <c r="NMW321" s="22"/>
      <c r="NMX321" s="22"/>
      <c r="NMY321" s="22"/>
      <c r="NMZ321" s="22"/>
      <c r="NNA321" s="22"/>
      <c r="NNB321" s="22"/>
      <c r="NNC321" s="22"/>
      <c r="NND321" s="22"/>
      <c r="NNE321" s="22"/>
      <c r="NNF321" s="22"/>
      <c r="NNG321" s="22"/>
      <c r="NNH321" s="22"/>
      <c r="NNI321" s="22"/>
      <c r="NNJ321" s="22"/>
      <c r="NNK321" s="22"/>
      <c r="NNL321" s="22"/>
      <c r="NNM321" s="22"/>
      <c r="NNN321" s="22"/>
      <c r="NNO321" s="22"/>
      <c r="NNP321" s="22"/>
      <c r="NNQ321" s="22"/>
      <c r="NNR321" s="22"/>
      <c r="NNS321" s="22"/>
      <c r="NNT321" s="22"/>
      <c r="NNU321" s="22"/>
      <c r="NNV321" s="22"/>
      <c r="NNW321" s="22"/>
      <c r="NNX321" s="22"/>
      <c r="NNY321" s="22"/>
      <c r="NNZ321" s="22"/>
      <c r="NOA321" s="22"/>
      <c r="NOB321" s="22"/>
      <c r="NOC321" s="22"/>
      <c r="NOD321" s="22"/>
      <c r="NOE321" s="22"/>
      <c r="NOF321" s="22"/>
      <c r="NOG321" s="22"/>
      <c r="NOH321" s="22"/>
      <c r="NOI321" s="22"/>
      <c r="NOJ321" s="22"/>
      <c r="NOK321" s="22"/>
      <c r="NOL321" s="22"/>
      <c r="NOM321" s="22"/>
      <c r="NON321" s="22"/>
      <c r="NOO321" s="22"/>
      <c r="NOP321" s="22"/>
      <c r="NOQ321" s="22"/>
      <c r="NOR321" s="22"/>
      <c r="NOS321" s="22"/>
      <c r="NOT321" s="22"/>
      <c r="NOU321" s="22"/>
      <c r="NOV321" s="22"/>
      <c r="NOW321" s="22"/>
      <c r="NOX321" s="22"/>
      <c r="NOY321" s="22"/>
      <c r="NOZ321" s="22"/>
      <c r="NPA321" s="22"/>
      <c r="NPB321" s="22"/>
      <c r="NPC321" s="22"/>
      <c r="NPD321" s="22"/>
      <c r="NPE321" s="22"/>
      <c r="NPF321" s="22"/>
      <c r="NPG321" s="22"/>
      <c r="NPH321" s="22"/>
      <c r="NPI321" s="22"/>
      <c r="NPJ321" s="22"/>
      <c r="NPK321" s="22"/>
      <c r="NPL321" s="22"/>
      <c r="NPM321" s="22"/>
      <c r="NPN321" s="22"/>
      <c r="NPO321" s="22"/>
      <c r="NPP321" s="22"/>
      <c r="NPQ321" s="22"/>
      <c r="NPR321" s="22"/>
      <c r="NPS321" s="22"/>
      <c r="NPT321" s="22"/>
      <c r="NPU321" s="22"/>
      <c r="NPV321" s="22"/>
      <c r="NPW321" s="22"/>
      <c r="NPX321" s="22"/>
      <c r="NPY321" s="22"/>
      <c r="NPZ321" s="22"/>
      <c r="NQA321" s="22"/>
      <c r="NQB321" s="22"/>
      <c r="NQC321" s="22"/>
      <c r="NQD321" s="22"/>
      <c r="NQE321" s="22"/>
      <c r="NQF321" s="22"/>
      <c r="NQG321" s="22"/>
      <c r="NQH321" s="22"/>
      <c r="NQI321" s="22"/>
      <c r="NQJ321" s="22"/>
      <c r="NQK321" s="22"/>
      <c r="NQL321" s="22"/>
      <c r="NQM321" s="22"/>
      <c r="NQN321" s="22"/>
      <c r="NQO321" s="22"/>
      <c r="NQP321" s="22"/>
      <c r="NQQ321" s="22"/>
      <c r="NQR321" s="22"/>
      <c r="NQS321" s="22"/>
      <c r="NQT321" s="22"/>
      <c r="NQU321" s="22"/>
      <c r="NQV321" s="22"/>
      <c r="NQW321" s="22"/>
      <c r="NQX321" s="22"/>
      <c r="NQY321" s="22"/>
      <c r="NQZ321" s="22"/>
      <c r="NRA321" s="22"/>
      <c r="NRB321" s="22"/>
      <c r="NRC321" s="22"/>
      <c r="NRD321" s="22"/>
      <c r="NRE321" s="22"/>
      <c r="NRF321" s="22"/>
      <c r="NRG321" s="22"/>
      <c r="NRH321" s="22"/>
      <c r="NRI321" s="22"/>
      <c r="NRJ321" s="22"/>
      <c r="NRK321" s="22"/>
      <c r="NRL321" s="22"/>
      <c r="NRM321" s="22"/>
      <c r="NRN321" s="22"/>
      <c r="NRO321" s="22"/>
      <c r="NRP321" s="22"/>
      <c r="NRQ321" s="22"/>
      <c r="NRR321" s="22"/>
      <c r="NRS321" s="22"/>
      <c r="NRT321" s="22"/>
      <c r="NRU321" s="22"/>
      <c r="NRV321" s="22"/>
      <c r="NRW321" s="22"/>
      <c r="NRX321" s="22"/>
      <c r="NRY321" s="22"/>
      <c r="NRZ321" s="22"/>
      <c r="NSA321" s="22"/>
      <c r="NSB321" s="22"/>
      <c r="NSC321" s="22"/>
      <c r="NSD321" s="22"/>
      <c r="NSE321" s="22"/>
      <c r="NSF321" s="22"/>
      <c r="NSG321" s="22"/>
      <c r="NSH321" s="22"/>
      <c r="NSI321" s="22"/>
      <c r="NSJ321" s="22"/>
      <c r="NSK321" s="22"/>
      <c r="NSL321" s="22"/>
      <c r="NSM321" s="22"/>
      <c r="NSN321" s="22"/>
      <c r="NSO321" s="22"/>
      <c r="NSP321" s="22"/>
      <c r="NSQ321" s="22"/>
      <c r="NSR321" s="22"/>
      <c r="NSS321" s="22"/>
      <c r="NST321" s="22"/>
      <c r="NSU321" s="22"/>
      <c r="NSV321" s="22"/>
      <c r="NSW321" s="22"/>
      <c r="NSX321" s="22"/>
      <c r="NSY321" s="22"/>
      <c r="NSZ321" s="22"/>
      <c r="NTA321" s="22"/>
      <c r="NTB321" s="22"/>
      <c r="NTC321" s="22"/>
      <c r="NTD321" s="22"/>
      <c r="NTE321" s="22"/>
      <c r="NTF321" s="22"/>
      <c r="NTG321" s="22"/>
      <c r="NTH321" s="22"/>
      <c r="NTI321" s="22"/>
      <c r="NTJ321" s="22"/>
      <c r="NTK321" s="22"/>
      <c r="NTL321" s="22"/>
      <c r="NTM321" s="22"/>
      <c r="NTN321" s="22"/>
      <c r="NTO321" s="22"/>
      <c r="NTP321" s="22"/>
      <c r="NTQ321" s="22"/>
      <c r="NTR321" s="22"/>
      <c r="NTS321" s="22"/>
      <c r="NTT321" s="22"/>
      <c r="NTU321" s="22"/>
      <c r="NTV321" s="22"/>
      <c r="NTW321" s="22"/>
      <c r="NTX321" s="22"/>
      <c r="NTY321" s="22"/>
      <c r="NTZ321" s="22"/>
      <c r="NUA321" s="22"/>
      <c r="NUB321" s="22"/>
      <c r="NUC321" s="22"/>
      <c r="NUD321" s="22"/>
      <c r="NUE321" s="22"/>
      <c r="NUF321" s="22"/>
      <c r="NUG321" s="22"/>
      <c r="NUH321" s="22"/>
      <c r="NUI321" s="22"/>
      <c r="NUJ321" s="22"/>
      <c r="NUK321" s="22"/>
      <c r="NUL321" s="22"/>
      <c r="NUM321" s="22"/>
      <c r="NUN321" s="22"/>
      <c r="NUO321" s="22"/>
      <c r="NUP321" s="22"/>
      <c r="NUQ321" s="22"/>
      <c r="NUR321" s="22"/>
      <c r="NUS321" s="22"/>
      <c r="NUT321" s="22"/>
      <c r="NUU321" s="22"/>
      <c r="NUV321" s="22"/>
      <c r="NUW321" s="22"/>
      <c r="NUX321" s="22"/>
      <c r="NUY321" s="22"/>
      <c r="NUZ321" s="22"/>
      <c r="NVA321" s="22"/>
      <c r="NVB321" s="22"/>
      <c r="NVC321" s="22"/>
      <c r="NVD321" s="22"/>
      <c r="NVE321" s="22"/>
      <c r="NVF321" s="22"/>
      <c r="NVG321" s="22"/>
      <c r="NVH321" s="22"/>
      <c r="NVI321" s="22"/>
      <c r="NVJ321" s="22"/>
      <c r="NVK321" s="22"/>
      <c r="NVL321" s="22"/>
      <c r="NVM321" s="22"/>
      <c r="NVN321" s="22"/>
      <c r="NVO321" s="22"/>
      <c r="NVP321" s="22"/>
      <c r="NVQ321" s="22"/>
      <c r="NVR321" s="22"/>
      <c r="NVS321" s="22"/>
      <c r="NVT321" s="22"/>
      <c r="NVU321" s="22"/>
      <c r="NVV321" s="22"/>
      <c r="NVW321" s="22"/>
      <c r="NVX321" s="22"/>
      <c r="NVY321" s="22"/>
      <c r="NVZ321" s="22"/>
      <c r="NWA321" s="22"/>
      <c r="NWB321" s="22"/>
      <c r="NWC321" s="22"/>
      <c r="NWD321" s="22"/>
      <c r="NWE321" s="22"/>
      <c r="NWF321" s="22"/>
      <c r="NWG321" s="22"/>
      <c r="NWH321" s="22"/>
      <c r="NWI321" s="22"/>
      <c r="NWJ321" s="22"/>
      <c r="NWK321" s="22"/>
      <c r="NWL321" s="22"/>
      <c r="NWM321" s="22"/>
      <c r="NWN321" s="22"/>
      <c r="NWO321" s="22"/>
      <c r="NWP321" s="22"/>
      <c r="NWQ321" s="22"/>
      <c r="NWR321" s="22"/>
      <c r="NWS321" s="22"/>
      <c r="NWT321" s="22"/>
      <c r="NWU321" s="22"/>
      <c r="NWV321" s="22"/>
      <c r="NWW321" s="22"/>
      <c r="NWX321" s="22"/>
      <c r="NWY321" s="22"/>
      <c r="NWZ321" s="22"/>
      <c r="NXA321" s="22"/>
      <c r="NXB321" s="22"/>
      <c r="NXC321" s="22"/>
      <c r="NXD321" s="22"/>
      <c r="NXE321" s="22"/>
      <c r="NXF321" s="22"/>
      <c r="NXG321" s="22"/>
      <c r="NXH321" s="22"/>
      <c r="NXI321" s="22"/>
      <c r="NXJ321" s="22"/>
      <c r="NXK321" s="22"/>
      <c r="NXL321" s="22"/>
      <c r="NXM321" s="22"/>
      <c r="NXN321" s="22"/>
      <c r="NXO321" s="22"/>
      <c r="NXP321" s="22"/>
      <c r="NXQ321" s="22"/>
      <c r="NXR321" s="22"/>
      <c r="NXS321" s="22"/>
      <c r="NXT321" s="22"/>
      <c r="NXU321" s="22"/>
      <c r="NXV321" s="22"/>
      <c r="NXW321" s="22"/>
      <c r="NXX321" s="22"/>
      <c r="NXY321" s="22"/>
      <c r="NXZ321" s="22"/>
      <c r="NYA321" s="22"/>
      <c r="NYB321" s="22"/>
      <c r="NYC321" s="22"/>
      <c r="NYD321" s="22"/>
      <c r="NYE321" s="22"/>
      <c r="NYF321" s="22"/>
      <c r="NYG321" s="22"/>
      <c r="NYH321" s="22"/>
      <c r="NYI321" s="22"/>
      <c r="NYJ321" s="22"/>
      <c r="NYK321" s="22"/>
      <c r="NYL321" s="22"/>
      <c r="NYM321" s="22"/>
      <c r="NYN321" s="22"/>
      <c r="NYO321" s="22"/>
      <c r="NYP321" s="22"/>
      <c r="NYQ321" s="22"/>
      <c r="NYR321" s="22"/>
      <c r="NYS321" s="22"/>
      <c r="NYT321" s="22"/>
      <c r="NYU321" s="22"/>
      <c r="NYV321" s="22"/>
      <c r="NYW321" s="22"/>
      <c r="NYX321" s="22"/>
      <c r="NYY321" s="22"/>
      <c r="NYZ321" s="22"/>
      <c r="NZA321" s="22"/>
      <c r="NZB321" s="22"/>
      <c r="NZC321" s="22"/>
      <c r="NZD321" s="22"/>
      <c r="NZE321" s="22"/>
      <c r="NZF321" s="22"/>
      <c r="NZG321" s="22"/>
      <c r="NZH321" s="22"/>
      <c r="NZI321" s="22"/>
      <c r="NZJ321" s="22"/>
      <c r="NZK321" s="22"/>
      <c r="NZL321" s="22"/>
      <c r="NZM321" s="22"/>
      <c r="NZN321" s="22"/>
      <c r="NZO321" s="22"/>
      <c r="NZP321" s="22"/>
      <c r="NZQ321" s="22"/>
      <c r="NZR321" s="22"/>
      <c r="NZS321" s="22"/>
      <c r="NZT321" s="22"/>
      <c r="NZU321" s="22"/>
      <c r="NZV321" s="22"/>
      <c r="NZW321" s="22"/>
      <c r="NZX321" s="22"/>
      <c r="NZY321" s="22"/>
      <c r="NZZ321" s="22"/>
      <c r="OAA321" s="22"/>
      <c r="OAB321" s="22"/>
      <c r="OAC321" s="22"/>
      <c r="OAD321" s="22"/>
      <c r="OAE321" s="22"/>
      <c r="OAF321" s="22"/>
      <c r="OAG321" s="22"/>
      <c r="OAH321" s="22"/>
      <c r="OAI321" s="22"/>
      <c r="OAJ321" s="22"/>
      <c r="OAK321" s="22"/>
      <c r="OAL321" s="22"/>
      <c r="OAM321" s="22"/>
      <c r="OAN321" s="22"/>
      <c r="OAO321" s="22"/>
      <c r="OAP321" s="22"/>
      <c r="OAQ321" s="22"/>
      <c r="OAR321" s="22"/>
      <c r="OAS321" s="22"/>
      <c r="OAT321" s="22"/>
      <c r="OAU321" s="22"/>
      <c r="OAV321" s="22"/>
      <c r="OAW321" s="22"/>
      <c r="OAX321" s="22"/>
      <c r="OAY321" s="22"/>
      <c r="OAZ321" s="22"/>
      <c r="OBA321" s="22"/>
      <c r="OBB321" s="22"/>
      <c r="OBC321" s="22"/>
      <c r="OBD321" s="22"/>
      <c r="OBE321" s="22"/>
      <c r="OBF321" s="22"/>
      <c r="OBG321" s="22"/>
      <c r="OBH321" s="22"/>
      <c r="OBI321" s="22"/>
      <c r="OBJ321" s="22"/>
      <c r="OBK321" s="22"/>
      <c r="OBL321" s="22"/>
      <c r="OBM321" s="22"/>
      <c r="OBN321" s="22"/>
      <c r="OBO321" s="22"/>
      <c r="OBP321" s="22"/>
      <c r="OBQ321" s="22"/>
      <c r="OBR321" s="22"/>
      <c r="OBS321" s="22"/>
      <c r="OBT321" s="22"/>
      <c r="OBU321" s="22"/>
      <c r="OBV321" s="22"/>
      <c r="OBW321" s="22"/>
      <c r="OBX321" s="22"/>
      <c r="OBY321" s="22"/>
      <c r="OBZ321" s="22"/>
      <c r="OCA321" s="22"/>
      <c r="OCB321" s="22"/>
      <c r="OCC321" s="22"/>
      <c r="OCD321" s="22"/>
      <c r="OCE321" s="22"/>
      <c r="OCF321" s="22"/>
      <c r="OCG321" s="22"/>
      <c r="OCH321" s="22"/>
      <c r="OCI321" s="22"/>
      <c r="OCJ321" s="22"/>
      <c r="OCK321" s="22"/>
      <c r="OCL321" s="22"/>
      <c r="OCM321" s="22"/>
      <c r="OCN321" s="22"/>
      <c r="OCO321" s="22"/>
      <c r="OCP321" s="22"/>
      <c r="OCQ321" s="22"/>
      <c r="OCR321" s="22"/>
      <c r="OCS321" s="22"/>
      <c r="OCT321" s="22"/>
      <c r="OCU321" s="22"/>
      <c r="OCV321" s="22"/>
      <c r="OCW321" s="22"/>
      <c r="OCX321" s="22"/>
      <c r="OCY321" s="22"/>
      <c r="OCZ321" s="22"/>
      <c r="ODA321" s="22"/>
      <c r="ODB321" s="22"/>
      <c r="ODC321" s="22"/>
      <c r="ODD321" s="22"/>
      <c r="ODE321" s="22"/>
      <c r="ODF321" s="22"/>
      <c r="ODG321" s="22"/>
      <c r="ODH321" s="22"/>
      <c r="ODI321" s="22"/>
      <c r="ODJ321" s="22"/>
      <c r="ODK321" s="22"/>
      <c r="ODL321" s="22"/>
      <c r="ODM321" s="22"/>
      <c r="ODN321" s="22"/>
      <c r="ODO321" s="22"/>
      <c r="ODP321" s="22"/>
      <c r="ODQ321" s="22"/>
      <c r="ODR321" s="22"/>
      <c r="ODS321" s="22"/>
      <c r="ODT321" s="22"/>
      <c r="ODU321" s="22"/>
      <c r="ODV321" s="22"/>
      <c r="ODW321" s="22"/>
      <c r="ODX321" s="22"/>
      <c r="ODY321" s="22"/>
      <c r="ODZ321" s="22"/>
      <c r="OEA321" s="22"/>
      <c r="OEB321" s="22"/>
      <c r="OEC321" s="22"/>
      <c r="OED321" s="22"/>
      <c r="OEE321" s="22"/>
      <c r="OEF321" s="22"/>
      <c r="OEG321" s="22"/>
      <c r="OEH321" s="22"/>
      <c r="OEI321" s="22"/>
      <c r="OEJ321" s="22"/>
      <c r="OEK321" s="22"/>
      <c r="OEL321" s="22"/>
      <c r="OEM321" s="22"/>
      <c r="OEN321" s="22"/>
      <c r="OEO321" s="22"/>
      <c r="OEP321" s="22"/>
      <c r="OEQ321" s="22"/>
      <c r="OER321" s="22"/>
      <c r="OES321" s="22"/>
      <c r="OET321" s="22"/>
      <c r="OEU321" s="22"/>
      <c r="OEV321" s="22"/>
      <c r="OEW321" s="22"/>
      <c r="OEX321" s="22"/>
      <c r="OEY321" s="22"/>
      <c r="OEZ321" s="22"/>
      <c r="OFA321" s="22"/>
      <c r="OFB321" s="22"/>
      <c r="OFC321" s="22"/>
      <c r="OFD321" s="22"/>
      <c r="OFE321" s="22"/>
      <c r="OFF321" s="22"/>
      <c r="OFG321" s="22"/>
      <c r="OFH321" s="22"/>
      <c r="OFI321" s="22"/>
      <c r="OFJ321" s="22"/>
      <c r="OFK321" s="22"/>
      <c r="OFL321" s="22"/>
      <c r="OFM321" s="22"/>
      <c r="OFN321" s="22"/>
      <c r="OFO321" s="22"/>
      <c r="OFP321" s="22"/>
      <c r="OFQ321" s="22"/>
      <c r="OFR321" s="22"/>
      <c r="OFS321" s="22"/>
      <c r="OFT321" s="22"/>
      <c r="OFU321" s="22"/>
      <c r="OFV321" s="22"/>
      <c r="OFW321" s="22"/>
      <c r="OFX321" s="22"/>
      <c r="OFY321" s="22"/>
      <c r="OFZ321" s="22"/>
      <c r="OGA321" s="22"/>
      <c r="OGB321" s="22"/>
      <c r="OGC321" s="22"/>
      <c r="OGD321" s="22"/>
      <c r="OGE321" s="22"/>
      <c r="OGF321" s="22"/>
      <c r="OGG321" s="22"/>
      <c r="OGH321" s="22"/>
      <c r="OGI321" s="22"/>
      <c r="OGJ321" s="22"/>
      <c r="OGK321" s="22"/>
      <c r="OGL321" s="22"/>
      <c r="OGM321" s="22"/>
      <c r="OGN321" s="22"/>
      <c r="OGO321" s="22"/>
      <c r="OGP321" s="22"/>
      <c r="OGQ321" s="22"/>
      <c r="OGR321" s="22"/>
      <c r="OGS321" s="22"/>
      <c r="OGT321" s="22"/>
      <c r="OGU321" s="22"/>
      <c r="OGV321" s="22"/>
      <c r="OGW321" s="22"/>
      <c r="OGX321" s="22"/>
      <c r="OGY321" s="22"/>
      <c r="OGZ321" s="22"/>
      <c r="OHA321" s="22"/>
      <c r="OHB321" s="22"/>
      <c r="OHC321" s="22"/>
      <c r="OHD321" s="22"/>
      <c r="OHE321" s="22"/>
      <c r="OHF321" s="22"/>
      <c r="OHG321" s="22"/>
      <c r="OHH321" s="22"/>
      <c r="OHI321" s="22"/>
      <c r="OHJ321" s="22"/>
      <c r="OHK321" s="22"/>
      <c r="OHL321" s="22"/>
      <c r="OHM321" s="22"/>
      <c r="OHN321" s="22"/>
      <c r="OHO321" s="22"/>
      <c r="OHP321" s="22"/>
      <c r="OHQ321" s="22"/>
      <c r="OHR321" s="22"/>
      <c r="OHS321" s="22"/>
      <c r="OHT321" s="22"/>
      <c r="OHU321" s="22"/>
      <c r="OHV321" s="22"/>
      <c r="OHW321" s="22"/>
      <c r="OHX321" s="22"/>
      <c r="OHY321" s="22"/>
      <c r="OHZ321" s="22"/>
      <c r="OIA321" s="22"/>
      <c r="OIB321" s="22"/>
      <c r="OIC321" s="22"/>
      <c r="OID321" s="22"/>
      <c r="OIE321" s="22"/>
      <c r="OIF321" s="22"/>
      <c r="OIG321" s="22"/>
      <c r="OIH321" s="22"/>
      <c r="OII321" s="22"/>
      <c r="OIJ321" s="22"/>
      <c r="OIK321" s="22"/>
      <c r="OIL321" s="22"/>
      <c r="OIM321" s="22"/>
      <c r="OIN321" s="22"/>
      <c r="OIO321" s="22"/>
      <c r="OIP321" s="22"/>
      <c r="OIQ321" s="22"/>
      <c r="OIR321" s="22"/>
      <c r="OIS321" s="22"/>
      <c r="OIT321" s="22"/>
      <c r="OIU321" s="22"/>
      <c r="OIV321" s="22"/>
      <c r="OIW321" s="22"/>
      <c r="OIX321" s="22"/>
      <c r="OIY321" s="22"/>
      <c r="OIZ321" s="22"/>
      <c r="OJA321" s="22"/>
      <c r="OJB321" s="22"/>
      <c r="OJC321" s="22"/>
      <c r="OJD321" s="22"/>
      <c r="OJE321" s="22"/>
      <c r="OJF321" s="22"/>
      <c r="OJG321" s="22"/>
      <c r="OJH321" s="22"/>
      <c r="OJI321" s="22"/>
      <c r="OJJ321" s="22"/>
      <c r="OJK321" s="22"/>
      <c r="OJL321" s="22"/>
      <c r="OJM321" s="22"/>
      <c r="OJN321" s="22"/>
      <c r="OJO321" s="22"/>
      <c r="OJP321" s="22"/>
      <c r="OJQ321" s="22"/>
      <c r="OJR321" s="22"/>
      <c r="OJS321" s="22"/>
      <c r="OJT321" s="22"/>
      <c r="OJU321" s="22"/>
      <c r="OJV321" s="22"/>
      <c r="OJW321" s="22"/>
      <c r="OJX321" s="22"/>
      <c r="OJY321" s="22"/>
      <c r="OJZ321" s="22"/>
      <c r="OKA321" s="22"/>
      <c r="OKB321" s="22"/>
      <c r="OKC321" s="22"/>
      <c r="OKD321" s="22"/>
      <c r="OKE321" s="22"/>
      <c r="OKF321" s="22"/>
      <c r="OKG321" s="22"/>
      <c r="OKH321" s="22"/>
      <c r="OKI321" s="22"/>
      <c r="OKJ321" s="22"/>
      <c r="OKK321" s="22"/>
      <c r="OKL321" s="22"/>
      <c r="OKM321" s="22"/>
      <c r="OKN321" s="22"/>
      <c r="OKO321" s="22"/>
      <c r="OKP321" s="22"/>
      <c r="OKQ321" s="22"/>
      <c r="OKR321" s="22"/>
      <c r="OKS321" s="22"/>
      <c r="OKT321" s="22"/>
      <c r="OKU321" s="22"/>
      <c r="OKV321" s="22"/>
      <c r="OKW321" s="22"/>
      <c r="OKX321" s="22"/>
      <c r="OKY321" s="22"/>
      <c r="OKZ321" s="22"/>
      <c r="OLA321" s="22"/>
      <c r="OLB321" s="22"/>
      <c r="OLC321" s="22"/>
      <c r="OLD321" s="22"/>
      <c r="OLE321" s="22"/>
      <c r="OLF321" s="22"/>
      <c r="OLG321" s="22"/>
      <c r="OLH321" s="22"/>
      <c r="OLI321" s="22"/>
      <c r="OLJ321" s="22"/>
      <c r="OLK321" s="22"/>
      <c r="OLL321" s="22"/>
      <c r="OLM321" s="22"/>
      <c r="OLN321" s="22"/>
      <c r="OLO321" s="22"/>
      <c r="OLP321" s="22"/>
      <c r="OLQ321" s="22"/>
      <c r="OLR321" s="22"/>
      <c r="OLS321" s="22"/>
      <c r="OLT321" s="22"/>
      <c r="OLU321" s="22"/>
      <c r="OLV321" s="22"/>
      <c r="OLW321" s="22"/>
      <c r="OLX321" s="22"/>
      <c r="OLY321" s="22"/>
      <c r="OLZ321" s="22"/>
      <c r="OMA321" s="22"/>
      <c r="OMB321" s="22"/>
      <c r="OMC321" s="22"/>
      <c r="OMD321" s="22"/>
      <c r="OME321" s="22"/>
      <c r="OMF321" s="22"/>
      <c r="OMG321" s="22"/>
      <c r="OMH321" s="22"/>
      <c r="OMI321" s="22"/>
      <c r="OMJ321" s="22"/>
      <c r="OMK321" s="22"/>
      <c r="OML321" s="22"/>
      <c r="OMM321" s="22"/>
      <c r="OMN321" s="22"/>
      <c r="OMO321" s="22"/>
      <c r="OMP321" s="22"/>
      <c r="OMQ321" s="22"/>
      <c r="OMR321" s="22"/>
      <c r="OMS321" s="22"/>
      <c r="OMT321" s="22"/>
      <c r="OMU321" s="22"/>
      <c r="OMV321" s="22"/>
      <c r="OMW321" s="22"/>
      <c r="OMX321" s="22"/>
      <c r="OMY321" s="22"/>
      <c r="OMZ321" s="22"/>
      <c r="ONA321" s="22"/>
      <c r="ONB321" s="22"/>
      <c r="ONC321" s="22"/>
      <c r="OND321" s="22"/>
      <c r="ONE321" s="22"/>
      <c r="ONF321" s="22"/>
      <c r="ONG321" s="22"/>
      <c r="ONH321" s="22"/>
      <c r="ONI321" s="22"/>
      <c r="ONJ321" s="22"/>
      <c r="ONK321" s="22"/>
      <c r="ONL321" s="22"/>
      <c r="ONM321" s="22"/>
      <c r="ONN321" s="22"/>
      <c r="ONO321" s="22"/>
      <c r="ONP321" s="22"/>
      <c r="ONQ321" s="22"/>
      <c r="ONR321" s="22"/>
      <c r="ONS321" s="22"/>
      <c r="ONT321" s="22"/>
      <c r="ONU321" s="22"/>
      <c r="ONV321" s="22"/>
      <c r="ONW321" s="22"/>
      <c r="ONX321" s="22"/>
      <c r="ONY321" s="22"/>
      <c r="ONZ321" s="22"/>
      <c r="OOA321" s="22"/>
      <c r="OOB321" s="22"/>
      <c r="OOC321" s="22"/>
      <c r="OOD321" s="22"/>
      <c r="OOE321" s="22"/>
      <c r="OOF321" s="22"/>
      <c r="OOG321" s="22"/>
      <c r="OOH321" s="22"/>
      <c r="OOI321" s="22"/>
      <c r="OOJ321" s="22"/>
      <c r="OOK321" s="22"/>
      <c r="OOL321" s="22"/>
      <c r="OOM321" s="22"/>
      <c r="OON321" s="22"/>
      <c r="OOO321" s="22"/>
      <c r="OOP321" s="22"/>
      <c r="OOQ321" s="22"/>
      <c r="OOR321" s="22"/>
      <c r="OOS321" s="22"/>
      <c r="OOT321" s="22"/>
      <c r="OOU321" s="22"/>
      <c r="OOV321" s="22"/>
      <c r="OOW321" s="22"/>
      <c r="OOX321" s="22"/>
      <c r="OOY321" s="22"/>
      <c r="OOZ321" s="22"/>
      <c r="OPA321" s="22"/>
      <c r="OPB321" s="22"/>
      <c r="OPC321" s="22"/>
      <c r="OPD321" s="22"/>
      <c r="OPE321" s="22"/>
      <c r="OPF321" s="22"/>
      <c r="OPG321" s="22"/>
      <c r="OPH321" s="22"/>
      <c r="OPI321" s="22"/>
      <c r="OPJ321" s="22"/>
      <c r="OPK321" s="22"/>
      <c r="OPL321" s="22"/>
      <c r="OPM321" s="22"/>
      <c r="OPN321" s="22"/>
      <c r="OPO321" s="22"/>
      <c r="OPP321" s="22"/>
      <c r="OPQ321" s="22"/>
      <c r="OPR321" s="22"/>
      <c r="OPS321" s="22"/>
      <c r="OPT321" s="22"/>
      <c r="OPU321" s="22"/>
      <c r="OPV321" s="22"/>
      <c r="OPW321" s="22"/>
      <c r="OPX321" s="22"/>
      <c r="OPY321" s="22"/>
      <c r="OPZ321" s="22"/>
      <c r="OQA321" s="22"/>
      <c r="OQB321" s="22"/>
      <c r="OQC321" s="22"/>
      <c r="OQD321" s="22"/>
      <c r="OQE321" s="22"/>
      <c r="OQF321" s="22"/>
      <c r="OQG321" s="22"/>
      <c r="OQH321" s="22"/>
      <c r="OQI321" s="22"/>
      <c r="OQJ321" s="22"/>
      <c r="OQK321" s="22"/>
      <c r="OQL321" s="22"/>
      <c r="OQM321" s="22"/>
      <c r="OQN321" s="22"/>
      <c r="OQO321" s="22"/>
      <c r="OQP321" s="22"/>
      <c r="OQQ321" s="22"/>
      <c r="OQR321" s="22"/>
      <c r="OQS321" s="22"/>
      <c r="OQT321" s="22"/>
      <c r="OQU321" s="22"/>
      <c r="OQV321" s="22"/>
      <c r="OQW321" s="22"/>
      <c r="OQX321" s="22"/>
      <c r="OQY321" s="22"/>
      <c r="OQZ321" s="22"/>
      <c r="ORA321" s="22"/>
      <c r="ORB321" s="22"/>
      <c r="ORC321" s="22"/>
      <c r="ORD321" s="22"/>
      <c r="ORE321" s="22"/>
      <c r="ORF321" s="22"/>
      <c r="ORG321" s="22"/>
      <c r="ORH321" s="22"/>
      <c r="ORI321" s="22"/>
      <c r="ORJ321" s="22"/>
      <c r="ORK321" s="22"/>
      <c r="ORL321" s="22"/>
      <c r="ORM321" s="22"/>
      <c r="ORN321" s="22"/>
      <c r="ORO321" s="22"/>
      <c r="ORP321" s="22"/>
      <c r="ORQ321" s="22"/>
      <c r="ORR321" s="22"/>
      <c r="ORS321" s="22"/>
      <c r="ORT321" s="22"/>
      <c r="ORU321" s="22"/>
      <c r="ORV321" s="22"/>
      <c r="ORW321" s="22"/>
      <c r="ORX321" s="22"/>
      <c r="ORY321" s="22"/>
      <c r="ORZ321" s="22"/>
      <c r="OSA321" s="22"/>
      <c r="OSB321" s="22"/>
      <c r="OSC321" s="22"/>
      <c r="OSD321" s="22"/>
      <c r="OSE321" s="22"/>
      <c r="OSF321" s="22"/>
      <c r="OSG321" s="22"/>
      <c r="OSH321" s="22"/>
      <c r="OSI321" s="22"/>
      <c r="OSJ321" s="22"/>
      <c r="OSK321" s="22"/>
      <c r="OSL321" s="22"/>
      <c r="OSM321" s="22"/>
      <c r="OSN321" s="22"/>
      <c r="OSO321" s="22"/>
      <c r="OSP321" s="22"/>
      <c r="OSQ321" s="22"/>
      <c r="OSR321" s="22"/>
      <c r="OSS321" s="22"/>
      <c r="OST321" s="22"/>
      <c r="OSU321" s="22"/>
      <c r="OSV321" s="22"/>
      <c r="OSW321" s="22"/>
      <c r="OSX321" s="22"/>
      <c r="OSY321" s="22"/>
      <c r="OSZ321" s="22"/>
      <c r="OTA321" s="22"/>
      <c r="OTB321" s="22"/>
      <c r="OTC321" s="22"/>
      <c r="OTD321" s="22"/>
      <c r="OTE321" s="22"/>
      <c r="OTF321" s="22"/>
      <c r="OTG321" s="22"/>
      <c r="OTH321" s="22"/>
      <c r="OTI321" s="22"/>
      <c r="OTJ321" s="22"/>
      <c r="OTK321" s="22"/>
      <c r="OTL321" s="22"/>
      <c r="OTM321" s="22"/>
      <c r="OTN321" s="22"/>
      <c r="OTO321" s="22"/>
      <c r="OTP321" s="22"/>
      <c r="OTQ321" s="22"/>
      <c r="OTR321" s="22"/>
      <c r="OTS321" s="22"/>
      <c r="OTT321" s="22"/>
      <c r="OTU321" s="22"/>
      <c r="OTV321" s="22"/>
      <c r="OTW321" s="22"/>
      <c r="OTX321" s="22"/>
      <c r="OTY321" s="22"/>
      <c r="OTZ321" s="22"/>
      <c r="OUA321" s="22"/>
      <c r="OUB321" s="22"/>
      <c r="OUC321" s="22"/>
      <c r="OUD321" s="22"/>
      <c r="OUE321" s="22"/>
      <c r="OUF321" s="22"/>
      <c r="OUG321" s="22"/>
      <c r="OUH321" s="22"/>
      <c r="OUI321" s="22"/>
      <c r="OUJ321" s="22"/>
      <c r="OUK321" s="22"/>
      <c r="OUL321" s="22"/>
      <c r="OUM321" s="22"/>
      <c r="OUN321" s="22"/>
      <c r="OUO321" s="22"/>
      <c r="OUP321" s="22"/>
      <c r="OUQ321" s="22"/>
      <c r="OUR321" s="22"/>
      <c r="OUS321" s="22"/>
      <c r="OUT321" s="22"/>
      <c r="OUU321" s="22"/>
      <c r="OUV321" s="22"/>
      <c r="OUW321" s="22"/>
      <c r="OUX321" s="22"/>
      <c r="OUY321" s="22"/>
      <c r="OUZ321" s="22"/>
      <c r="OVA321" s="22"/>
      <c r="OVB321" s="22"/>
      <c r="OVC321" s="22"/>
      <c r="OVD321" s="22"/>
      <c r="OVE321" s="22"/>
      <c r="OVF321" s="22"/>
      <c r="OVG321" s="22"/>
      <c r="OVH321" s="22"/>
      <c r="OVI321" s="22"/>
      <c r="OVJ321" s="22"/>
      <c r="OVK321" s="22"/>
      <c r="OVL321" s="22"/>
      <c r="OVM321" s="22"/>
      <c r="OVN321" s="22"/>
      <c r="OVO321" s="22"/>
      <c r="OVP321" s="22"/>
      <c r="OVQ321" s="22"/>
      <c r="OVR321" s="22"/>
      <c r="OVS321" s="22"/>
      <c r="OVT321" s="22"/>
      <c r="OVU321" s="22"/>
      <c r="OVV321" s="22"/>
      <c r="OVW321" s="22"/>
      <c r="OVX321" s="22"/>
      <c r="OVY321" s="22"/>
      <c r="OVZ321" s="22"/>
      <c r="OWA321" s="22"/>
      <c r="OWB321" s="22"/>
      <c r="OWC321" s="22"/>
      <c r="OWD321" s="22"/>
      <c r="OWE321" s="22"/>
      <c r="OWF321" s="22"/>
      <c r="OWG321" s="22"/>
      <c r="OWH321" s="22"/>
      <c r="OWI321" s="22"/>
      <c r="OWJ321" s="22"/>
      <c r="OWK321" s="22"/>
      <c r="OWL321" s="22"/>
      <c r="OWM321" s="22"/>
      <c r="OWN321" s="22"/>
      <c r="OWO321" s="22"/>
      <c r="OWP321" s="22"/>
      <c r="OWQ321" s="22"/>
      <c r="OWR321" s="22"/>
      <c r="OWS321" s="22"/>
      <c r="OWT321" s="22"/>
      <c r="OWU321" s="22"/>
      <c r="OWV321" s="22"/>
      <c r="OWW321" s="22"/>
      <c r="OWX321" s="22"/>
      <c r="OWY321" s="22"/>
      <c r="OWZ321" s="22"/>
      <c r="OXA321" s="22"/>
      <c r="OXB321" s="22"/>
      <c r="OXC321" s="22"/>
      <c r="OXD321" s="22"/>
      <c r="OXE321" s="22"/>
      <c r="OXF321" s="22"/>
      <c r="OXG321" s="22"/>
      <c r="OXH321" s="22"/>
      <c r="OXI321" s="22"/>
      <c r="OXJ321" s="22"/>
      <c r="OXK321" s="22"/>
      <c r="OXL321" s="22"/>
      <c r="OXM321" s="22"/>
      <c r="OXN321" s="22"/>
      <c r="OXO321" s="22"/>
      <c r="OXP321" s="22"/>
      <c r="OXQ321" s="22"/>
      <c r="OXR321" s="22"/>
      <c r="OXS321" s="22"/>
      <c r="OXT321" s="22"/>
      <c r="OXU321" s="22"/>
      <c r="OXV321" s="22"/>
      <c r="OXW321" s="22"/>
      <c r="OXX321" s="22"/>
      <c r="OXY321" s="22"/>
      <c r="OXZ321" s="22"/>
      <c r="OYA321" s="22"/>
      <c r="OYB321" s="22"/>
      <c r="OYC321" s="22"/>
      <c r="OYD321" s="22"/>
      <c r="OYE321" s="22"/>
      <c r="OYF321" s="22"/>
      <c r="OYG321" s="22"/>
      <c r="OYH321" s="22"/>
      <c r="OYI321" s="22"/>
      <c r="OYJ321" s="22"/>
      <c r="OYK321" s="22"/>
      <c r="OYL321" s="22"/>
      <c r="OYM321" s="22"/>
      <c r="OYN321" s="22"/>
      <c r="OYO321" s="22"/>
      <c r="OYP321" s="22"/>
      <c r="OYQ321" s="22"/>
      <c r="OYR321" s="22"/>
      <c r="OYS321" s="22"/>
      <c r="OYT321" s="22"/>
      <c r="OYU321" s="22"/>
      <c r="OYV321" s="22"/>
      <c r="OYW321" s="22"/>
      <c r="OYX321" s="22"/>
      <c r="OYY321" s="22"/>
      <c r="OYZ321" s="22"/>
      <c r="OZA321" s="22"/>
      <c r="OZB321" s="22"/>
      <c r="OZC321" s="22"/>
      <c r="OZD321" s="22"/>
      <c r="OZE321" s="22"/>
      <c r="OZF321" s="22"/>
      <c r="OZG321" s="22"/>
      <c r="OZH321" s="22"/>
      <c r="OZI321" s="22"/>
      <c r="OZJ321" s="22"/>
      <c r="OZK321" s="22"/>
      <c r="OZL321" s="22"/>
      <c r="OZM321" s="22"/>
      <c r="OZN321" s="22"/>
      <c r="OZO321" s="22"/>
      <c r="OZP321" s="22"/>
      <c r="OZQ321" s="22"/>
      <c r="OZR321" s="22"/>
      <c r="OZS321" s="22"/>
      <c r="OZT321" s="22"/>
      <c r="OZU321" s="22"/>
      <c r="OZV321" s="22"/>
      <c r="OZW321" s="22"/>
      <c r="OZX321" s="22"/>
      <c r="OZY321" s="22"/>
      <c r="OZZ321" s="22"/>
      <c r="PAA321" s="22"/>
      <c r="PAB321" s="22"/>
      <c r="PAC321" s="22"/>
      <c r="PAD321" s="22"/>
      <c r="PAE321" s="22"/>
      <c r="PAF321" s="22"/>
      <c r="PAG321" s="22"/>
      <c r="PAH321" s="22"/>
      <c r="PAI321" s="22"/>
      <c r="PAJ321" s="22"/>
      <c r="PAK321" s="22"/>
      <c r="PAL321" s="22"/>
      <c r="PAM321" s="22"/>
      <c r="PAN321" s="22"/>
      <c r="PAO321" s="22"/>
      <c r="PAP321" s="22"/>
      <c r="PAQ321" s="22"/>
      <c r="PAR321" s="22"/>
      <c r="PAS321" s="22"/>
      <c r="PAT321" s="22"/>
      <c r="PAU321" s="22"/>
      <c r="PAV321" s="22"/>
      <c r="PAW321" s="22"/>
      <c r="PAX321" s="22"/>
      <c r="PAY321" s="22"/>
      <c r="PAZ321" s="22"/>
      <c r="PBA321" s="22"/>
      <c r="PBB321" s="22"/>
      <c r="PBC321" s="22"/>
      <c r="PBD321" s="22"/>
      <c r="PBE321" s="22"/>
      <c r="PBF321" s="22"/>
      <c r="PBG321" s="22"/>
      <c r="PBH321" s="22"/>
      <c r="PBI321" s="22"/>
      <c r="PBJ321" s="22"/>
      <c r="PBK321" s="22"/>
      <c r="PBL321" s="22"/>
      <c r="PBM321" s="22"/>
      <c r="PBN321" s="22"/>
      <c r="PBO321" s="22"/>
      <c r="PBP321" s="22"/>
      <c r="PBQ321" s="22"/>
      <c r="PBR321" s="22"/>
      <c r="PBS321" s="22"/>
      <c r="PBT321" s="22"/>
      <c r="PBU321" s="22"/>
      <c r="PBV321" s="22"/>
      <c r="PBW321" s="22"/>
      <c r="PBX321" s="22"/>
      <c r="PBY321" s="22"/>
      <c r="PBZ321" s="22"/>
      <c r="PCA321" s="22"/>
      <c r="PCB321" s="22"/>
      <c r="PCC321" s="22"/>
      <c r="PCD321" s="22"/>
      <c r="PCE321" s="22"/>
      <c r="PCF321" s="22"/>
      <c r="PCG321" s="22"/>
      <c r="PCH321" s="22"/>
      <c r="PCI321" s="22"/>
      <c r="PCJ321" s="22"/>
      <c r="PCK321" s="22"/>
      <c r="PCL321" s="22"/>
      <c r="PCM321" s="22"/>
      <c r="PCN321" s="22"/>
      <c r="PCO321" s="22"/>
      <c r="PCP321" s="22"/>
      <c r="PCQ321" s="22"/>
      <c r="PCR321" s="22"/>
      <c r="PCS321" s="22"/>
      <c r="PCT321" s="22"/>
      <c r="PCU321" s="22"/>
      <c r="PCV321" s="22"/>
      <c r="PCW321" s="22"/>
      <c r="PCX321" s="22"/>
      <c r="PCY321" s="22"/>
      <c r="PCZ321" s="22"/>
      <c r="PDA321" s="22"/>
      <c r="PDB321" s="22"/>
      <c r="PDC321" s="22"/>
      <c r="PDD321" s="22"/>
      <c r="PDE321" s="22"/>
      <c r="PDF321" s="22"/>
      <c r="PDG321" s="22"/>
      <c r="PDH321" s="22"/>
      <c r="PDI321" s="22"/>
      <c r="PDJ321" s="22"/>
      <c r="PDK321" s="22"/>
      <c r="PDL321" s="22"/>
      <c r="PDM321" s="22"/>
      <c r="PDN321" s="22"/>
      <c r="PDO321" s="22"/>
      <c r="PDP321" s="22"/>
      <c r="PDQ321" s="22"/>
      <c r="PDR321" s="22"/>
      <c r="PDS321" s="22"/>
      <c r="PDT321" s="22"/>
      <c r="PDU321" s="22"/>
      <c r="PDV321" s="22"/>
      <c r="PDW321" s="22"/>
      <c r="PDX321" s="22"/>
      <c r="PDY321" s="22"/>
      <c r="PDZ321" s="22"/>
      <c r="PEA321" s="22"/>
      <c r="PEB321" s="22"/>
      <c r="PEC321" s="22"/>
      <c r="PED321" s="22"/>
      <c r="PEE321" s="22"/>
      <c r="PEF321" s="22"/>
      <c r="PEG321" s="22"/>
      <c r="PEH321" s="22"/>
      <c r="PEI321" s="22"/>
      <c r="PEJ321" s="22"/>
      <c r="PEK321" s="22"/>
      <c r="PEL321" s="22"/>
      <c r="PEM321" s="22"/>
      <c r="PEN321" s="22"/>
      <c r="PEO321" s="22"/>
      <c r="PEP321" s="22"/>
      <c r="PEQ321" s="22"/>
      <c r="PER321" s="22"/>
      <c r="PES321" s="22"/>
      <c r="PET321" s="22"/>
      <c r="PEU321" s="22"/>
      <c r="PEV321" s="22"/>
      <c r="PEW321" s="22"/>
      <c r="PEX321" s="22"/>
      <c r="PEY321" s="22"/>
      <c r="PEZ321" s="22"/>
      <c r="PFA321" s="22"/>
      <c r="PFB321" s="22"/>
      <c r="PFC321" s="22"/>
      <c r="PFD321" s="22"/>
      <c r="PFE321" s="22"/>
      <c r="PFF321" s="22"/>
      <c r="PFG321" s="22"/>
      <c r="PFH321" s="22"/>
      <c r="PFI321" s="22"/>
      <c r="PFJ321" s="22"/>
      <c r="PFK321" s="22"/>
      <c r="PFL321" s="22"/>
      <c r="PFM321" s="22"/>
      <c r="PFN321" s="22"/>
      <c r="PFO321" s="22"/>
      <c r="PFP321" s="22"/>
      <c r="PFQ321" s="22"/>
      <c r="PFR321" s="22"/>
      <c r="PFS321" s="22"/>
      <c r="PFT321" s="22"/>
      <c r="PFU321" s="22"/>
      <c r="PFV321" s="22"/>
      <c r="PFW321" s="22"/>
      <c r="PFX321" s="22"/>
      <c r="PFY321" s="22"/>
      <c r="PFZ321" s="22"/>
      <c r="PGA321" s="22"/>
      <c r="PGB321" s="22"/>
      <c r="PGC321" s="22"/>
      <c r="PGD321" s="22"/>
      <c r="PGE321" s="22"/>
      <c r="PGF321" s="22"/>
      <c r="PGG321" s="22"/>
      <c r="PGH321" s="22"/>
      <c r="PGI321" s="22"/>
      <c r="PGJ321" s="22"/>
      <c r="PGK321" s="22"/>
      <c r="PGL321" s="22"/>
      <c r="PGM321" s="22"/>
      <c r="PGN321" s="22"/>
      <c r="PGO321" s="22"/>
      <c r="PGP321" s="22"/>
      <c r="PGQ321" s="22"/>
      <c r="PGR321" s="22"/>
      <c r="PGS321" s="22"/>
      <c r="PGT321" s="22"/>
      <c r="PGU321" s="22"/>
      <c r="PGV321" s="22"/>
      <c r="PGW321" s="22"/>
      <c r="PGX321" s="22"/>
      <c r="PGY321" s="22"/>
      <c r="PGZ321" s="22"/>
      <c r="PHA321" s="22"/>
      <c r="PHB321" s="22"/>
      <c r="PHC321" s="22"/>
      <c r="PHD321" s="22"/>
      <c r="PHE321" s="22"/>
      <c r="PHF321" s="22"/>
      <c r="PHG321" s="22"/>
      <c r="PHH321" s="22"/>
      <c r="PHI321" s="22"/>
      <c r="PHJ321" s="22"/>
      <c r="PHK321" s="22"/>
      <c r="PHL321" s="22"/>
      <c r="PHM321" s="22"/>
      <c r="PHN321" s="22"/>
      <c r="PHO321" s="22"/>
      <c r="PHP321" s="22"/>
      <c r="PHQ321" s="22"/>
      <c r="PHR321" s="22"/>
      <c r="PHS321" s="22"/>
      <c r="PHT321" s="22"/>
      <c r="PHU321" s="22"/>
      <c r="PHV321" s="22"/>
      <c r="PHW321" s="22"/>
      <c r="PHX321" s="22"/>
      <c r="PHY321" s="22"/>
      <c r="PHZ321" s="22"/>
      <c r="PIA321" s="22"/>
      <c r="PIB321" s="22"/>
      <c r="PIC321" s="22"/>
      <c r="PID321" s="22"/>
      <c r="PIE321" s="22"/>
      <c r="PIF321" s="22"/>
      <c r="PIG321" s="22"/>
      <c r="PIH321" s="22"/>
      <c r="PII321" s="22"/>
      <c r="PIJ321" s="22"/>
      <c r="PIK321" s="22"/>
      <c r="PIL321" s="22"/>
      <c r="PIM321" s="22"/>
      <c r="PIN321" s="22"/>
      <c r="PIO321" s="22"/>
      <c r="PIP321" s="22"/>
      <c r="PIQ321" s="22"/>
      <c r="PIR321" s="22"/>
      <c r="PIS321" s="22"/>
      <c r="PIT321" s="22"/>
      <c r="PIU321" s="22"/>
      <c r="PIV321" s="22"/>
      <c r="PIW321" s="22"/>
      <c r="PIX321" s="22"/>
      <c r="PIY321" s="22"/>
      <c r="PIZ321" s="22"/>
      <c r="PJA321" s="22"/>
      <c r="PJB321" s="22"/>
      <c r="PJC321" s="22"/>
      <c r="PJD321" s="22"/>
      <c r="PJE321" s="22"/>
      <c r="PJF321" s="22"/>
      <c r="PJG321" s="22"/>
      <c r="PJH321" s="22"/>
      <c r="PJI321" s="22"/>
      <c r="PJJ321" s="22"/>
      <c r="PJK321" s="22"/>
      <c r="PJL321" s="22"/>
      <c r="PJM321" s="22"/>
      <c r="PJN321" s="22"/>
      <c r="PJO321" s="22"/>
      <c r="PJP321" s="22"/>
      <c r="PJQ321" s="22"/>
      <c r="PJR321" s="22"/>
      <c r="PJS321" s="22"/>
      <c r="PJT321" s="22"/>
      <c r="PJU321" s="22"/>
      <c r="PJV321" s="22"/>
      <c r="PJW321" s="22"/>
      <c r="PJX321" s="22"/>
      <c r="PJY321" s="22"/>
      <c r="PJZ321" s="22"/>
      <c r="PKA321" s="22"/>
      <c r="PKB321" s="22"/>
      <c r="PKC321" s="22"/>
      <c r="PKD321" s="22"/>
      <c r="PKE321" s="22"/>
      <c r="PKF321" s="22"/>
      <c r="PKG321" s="22"/>
      <c r="PKH321" s="22"/>
      <c r="PKI321" s="22"/>
      <c r="PKJ321" s="22"/>
      <c r="PKK321" s="22"/>
      <c r="PKL321" s="22"/>
      <c r="PKM321" s="22"/>
      <c r="PKN321" s="22"/>
      <c r="PKO321" s="22"/>
      <c r="PKP321" s="22"/>
      <c r="PKQ321" s="22"/>
      <c r="PKR321" s="22"/>
      <c r="PKS321" s="22"/>
      <c r="PKT321" s="22"/>
      <c r="PKU321" s="22"/>
      <c r="PKV321" s="22"/>
      <c r="PKW321" s="22"/>
      <c r="PKX321" s="22"/>
      <c r="PKY321" s="22"/>
      <c r="PKZ321" s="22"/>
      <c r="PLA321" s="22"/>
      <c r="PLB321" s="22"/>
      <c r="PLC321" s="22"/>
      <c r="PLD321" s="22"/>
      <c r="PLE321" s="22"/>
      <c r="PLF321" s="22"/>
      <c r="PLG321" s="22"/>
      <c r="PLH321" s="22"/>
      <c r="PLI321" s="22"/>
      <c r="PLJ321" s="22"/>
      <c r="PLK321" s="22"/>
      <c r="PLL321" s="22"/>
      <c r="PLM321" s="22"/>
      <c r="PLN321" s="22"/>
      <c r="PLO321" s="22"/>
      <c r="PLP321" s="22"/>
      <c r="PLQ321" s="22"/>
      <c r="PLR321" s="22"/>
      <c r="PLS321" s="22"/>
      <c r="PLT321" s="22"/>
      <c r="PLU321" s="22"/>
      <c r="PLV321" s="22"/>
      <c r="PLW321" s="22"/>
      <c r="PLX321" s="22"/>
      <c r="PLY321" s="22"/>
      <c r="PLZ321" s="22"/>
      <c r="PMA321" s="22"/>
      <c r="PMB321" s="22"/>
      <c r="PMC321" s="22"/>
      <c r="PMD321" s="22"/>
      <c r="PME321" s="22"/>
      <c r="PMF321" s="22"/>
      <c r="PMG321" s="22"/>
      <c r="PMH321" s="22"/>
      <c r="PMI321" s="22"/>
      <c r="PMJ321" s="22"/>
      <c r="PMK321" s="22"/>
      <c r="PML321" s="22"/>
      <c r="PMM321" s="22"/>
      <c r="PMN321" s="22"/>
      <c r="PMO321" s="22"/>
      <c r="PMP321" s="22"/>
      <c r="PMQ321" s="22"/>
      <c r="PMR321" s="22"/>
      <c r="PMS321" s="22"/>
      <c r="PMT321" s="22"/>
      <c r="PMU321" s="22"/>
      <c r="PMV321" s="22"/>
      <c r="PMW321" s="22"/>
      <c r="PMX321" s="22"/>
      <c r="PMY321" s="22"/>
      <c r="PMZ321" s="22"/>
      <c r="PNA321" s="22"/>
      <c r="PNB321" s="22"/>
      <c r="PNC321" s="22"/>
      <c r="PND321" s="22"/>
      <c r="PNE321" s="22"/>
      <c r="PNF321" s="22"/>
      <c r="PNG321" s="22"/>
      <c r="PNH321" s="22"/>
      <c r="PNI321" s="22"/>
      <c r="PNJ321" s="22"/>
      <c r="PNK321" s="22"/>
      <c r="PNL321" s="22"/>
      <c r="PNM321" s="22"/>
      <c r="PNN321" s="22"/>
      <c r="PNO321" s="22"/>
      <c r="PNP321" s="22"/>
      <c r="PNQ321" s="22"/>
      <c r="PNR321" s="22"/>
      <c r="PNS321" s="22"/>
      <c r="PNT321" s="22"/>
      <c r="PNU321" s="22"/>
      <c r="PNV321" s="22"/>
      <c r="PNW321" s="22"/>
      <c r="PNX321" s="22"/>
      <c r="PNY321" s="22"/>
      <c r="PNZ321" s="22"/>
      <c r="POA321" s="22"/>
      <c r="POB321" s="22"/>
      <c r="POC321" s="22"/>
      <c r="POD321" s="22"/>
      <c r="POE321" s="22"/>
      <c r="POF321" s="22"/>
      <c r="POG321" s="22"/>
      <c r="POH321" s="22"/>
      <c r="POI321" s="22"/>
      <c r="POJ321" s="22"/>
      <c r="POK321" s="22"/>
      <c r="POL321" s="22"/>
      <c r="POM321" s="22"/>
      <c r="PON321" s="22"/>
      <c r="POO321" s="22"/>
      <c r="POP321" s="22"/>
      <c r="POQ321" s="22"/>
      <c r="POR321" s="22"/>
      <c r="POS321" s="22"/>
      <c r="POT321" s="22"/>
      <c r="POU321" s="22"/>
      <c r="POV321" s="22"/>
      <c r="POW321" s="22"/>
      <c r="POX321" s="22"/>
      <c r="POY321" s="22"/>
      <c r="POZ321" s="22"/>
      <c r="PPA321" s="22"/>
      <c r="PPB321" s="22"/>
      <c r="PPC321" s="22"/>
      <c r="PPD321" s="22"/>
      <c r="PPE321" s="22"/>
      <c r="PPF321" s="22"/>
      <c r="PPG321" s="22"/>
      <c r="PPH321" s="22"/>
      <c r="PPI321" s="22"/>
      <c r="PPJ321" s="22"/>
      <c r="PPK321" s="22"/>
      <c r="PPL321" s="22"/>
      <c r="PPM321" s="22"/>
      <c r="PPN321" s="22"/>
      <c r="PPO321" s="22"/>
      <c r="PPP321" s="22"/>
      <c r="PPQ321" s="22"/>
      <c r="PPR321" s="22"/>
      <c r="PPS321" s="22"/>
      <c r="PPT321" s="22"/>
      <c r="PPU321" s="22"/>
      <c r="PPV321" s="22"/>
      <c r="PPW321" s="22"/>
      <c r="PPX321" s="22"/>
      <c r="PPY321" s="22"/>
      <c r="PPZ321" s="22"/>
      <c r="PQA321" s="22"/>
      <c r="PQB321" s="22"/>
      <c r="PQC321" s="22"/>
      <c r="PQD321" s="22"/>
      <c r="PQE321" s="22"/>
      <c r="PQF321" s="22"/>
      <c r="PQG321" s="22"/>
      <c r="PQH321" s="22"/>
      <c r="PQI321" s="22"/>
      <c r="PQJ321" s="22"/>
      <c r="PQK321" s="22"/>
      <c r="PQL321" s="22"/>
      <c r="PQM321" s="22"/>
      <c r="PQN321" s="22"/>
      <c r="PQO321" s="22"/>
      <c r="PQP321" s="22"/>
      <c r="PQQ321" s="22"/>
      <c r="PQR321" s="22"/>
      <c r="PQS321" s="22"/>
      <c r="PQT321" s="22"/>
      <c r="PQU321" s="22"/>
      <c r="PQV321" s="22"/>
      <c r="PQW321" s="22"/>
      <c r="PQX321" s="22"/>
      <c r="PQY321" s="22"/>
      <c r="PQZ321" s="22"/>
      <c r="PRA321" s="22"/>
      <c r="PRB321" s="22"/>
      <c r="PRC321" s="22"/>
      <c r="PRD321" s="22"/>
      <c r="PRE321" s="22"/>
      <c r="PRF321" s="22"/>
      <c r="PRG321" s="22"/>
      <c r="PRH321" s="22"/>
      <c r="PRI321" s="22"/>
      <c r="PRJ321" s="22"/>
      <c r="PRK321" s="22"/>
      <c r="PRL321" s="22"/>
      <c r="PRM321" s="22"/>
      <c r="PRN321" s="22"/>
      <c r="PRO321" s="22"/>
      <c r="PRP321" s="22"/>
      <c r="PRQ321" s="22"/>
      <c r="PRR321" s="22"/>
      <c r="PRS321" s="22"/>
      <c r="PRT321" s="22"/>
      <c r="PRU321" s="22"/>
      <c r="PRV321" s="22"/>
      <c r="PRW321" s="22"/>
      <c r="PRX321" s="22"/>
      <c r="PRY321" s="22"/>
      <c r="PRZ321" s="22"/>
      <c r="PSA321" s="22"/>
      <c r="PSB321" s="22"/>
      <c r="PSC321" s="22"/>
      <c r="PSD321" s="22"/>
      <c r="PSE321" s="22"/>
      <c r="PSF321" s="22"/>
      <c r="PSG321" s="22"/>
      <c r="PSH321" s="22"/>
      <c r="PSI321" s="22"/>
      <c r="PSJ321" s="22"/>
      <c r="PSK321" s="22"/>
      <c r="PSL321" s="22"/>
      <c r="PSM321" s="22"/>
      <c r="PSN321" s="22"/>
      <c r="PSO321" s="22"/>
      <c r="PSP321" s="22"/>
      <c r="PSQ321" s="22"/>
      <c r="PSR321" s="22"/>
      <c r="PSS321" s="22"/>
      <c r="PST321" s="22"/>
      <c r="PSU321" s="22"/>
      <c r="PSV321" s="22"/>
      <c r="PSW321" s="22"/>
      <c r="PSX321" s="22"/>
      <c r="PSY321" s="22"/>
      <c r="PSZ321" s="22"/>
      <c r="PTA321" s="22"/>
      <c r="PTB321" s="22"/>
      <c r="PTC321" s="22"/>
      <c r="PTD321" s="22"/>
      <c r="PTE321" s="22"/>
      <c r="PTF321" s="22"/>
      <c r="PTG321" s="22"/>
      <c r="PTH321" s="22"/>
      <c r="PTI321" s="22"/>
      <c r="PTJ321" s="22"/>
      <c r="PTK321" s="22"/>
      <c r="PTL321" s="22"/>
      <c r="PTM321" s="22"/>
      <c r="PTN321" s="22"/>
      <c r="PTO321" s="22"/>
      <c r="PTP321" s="22"/>
      <c r="PTQ321" s="22"/>
      <c r="PTR321" s="22"/>
      <c r="PTS321" s="22"/>
      <c r="PTT321" s="22"/>
      <c r="PTU321" s="22"/>
      <c r="PTV321" s="22"/>
      <c r="PTW321" s="22"/>
      <c r="PTX321" s="22"/>
      <c r="PTY321" s="22"/>
      <c r="PTZ321" s="22"/>
      <c r="PUA321" s="22"/>
      <c r="PUB321" s="22"/>
      <c r="PUC321" s="22"/>
      <c r="PUD321" s="22"/>
      <c r="PUE321" s="22"/>
      <c r="PUF321" s="22"/>
      <c r="PUG321" s="22"/>
      <c r="PUH321" s="22"/>
      <c r="PUI321" s="22"/>
      <c r="PUJ321" s="22"/>
      <c r="PUK321" s="22"/>
      <c r="PUL321" s="22"/>
      <c r="PUM321" s="22"/>
      <c r="PUN321" s="22"/>
      <c r="PUO321" s="22"/>
      <c r="PUP321" s="22"/>
      <c r="PUQ321" s="22"/>
      <c r="PUR321" s="22"/>
      <c r="PUS321" s="22"/>
      <c r="PUT321" s="22"/>
      <c r="PUU321" s="22"/>
      <c r="PUV321" s="22"/>
      <c r="PUW321" s="22"/>
      <c r="PUX321" s="22"/>
      <c r="PUY321" s="22"/>
      <c r="PUZ321" s="22"/>
      <c r="PVA321" s="22"/>
      <c r="PVB321" s="22"/>
      <c r="PVC321" s="22"/>
      <c r="PVD321" s="22"/>
      <c r="PVE321" s="22"/>
      <c r="PVF321" s="22"/>
      <c r="PVG321" s="22"/>
      <c r="PVH321" s="22"/>
      <c r="PVI321" s="22"/>
      <c r="PVJ321" s="22"/>
      <c r="PVK321" s="22"/>
      <c r="PVL321" s="22"/>
      <c r="PVM321" s="22"/>
      <c r="PVN321" s="22"/>
      <c r="PVO321" s="22"/>
      <c r="PVP321" s="22"/>
      <c r="PVQ321" s="22"/>
      <c r="PVR321" s="22"/>
      <c r="PVS321" s="22"/>
      <c r="PVT321" s="22"/>
      <c r="PVU321" s="22"/>
      <c r="PVV321" s="22"/>
      <c r="PVW321" s="22"/>
      <c r="PVX321" s="22"/>
      <c r="PVY321" s="22"/>
      <c r="PVZ321" s="22"/>
      <c r="PWA321" s="22"/>
      <c r="PWB321" s="22"/>
      <c r="PWC321" s="22"/>
      <c r="PWD321" s="22"/>
      <c r="PWE321" s="22"/>
      <c r="PWF321" s="22"/>
      <c r="PWG321" s="22"/>
      <c r="PWH321" s="22"/>
      <c r="PWI321" s="22"/>
      <c r="PWJ321" s="22"/>
      <c r="PWK321" s="22"/>
      <c r="PWL321" s="22"/>
      <c r="PWM321" s="22"/>
      <c r="PWN321" s="22"/>
      <c r="PWO321" s="22"/>
      <c r="PWP321" s="22"/>
      <c r="PWQ321" s="22"/>
      <c r="PWR321" s="22"/>
      <c r="PWS321" s="22"/>
      <c r="PWT321" s="22"/>
      <c r="PWU321" s="22"/>
      <c r="PWV321" s="22"/>
      <c r="PWW321" s="22"/>
      <c r="PWX321" s="22"/>
      <c r="PWY321" s="22"/>
      <c r="PWZ321" s="22"/>
      <c r="PXA321" s="22"/>
      <c r="PXB321" s="22"/>
      <c r="PXC321" s="22"/>
      <c r="PXD321" s="22"/>
      <c r="PXE321" s="22"/>
      <c r="PXF321" s="22"/>
      <c r="PXG321" s="22"/>
      <c r="PXH321" s="22"/>
      <c r="PXI321" s="22"/>
      <c r="PXJ321" s="22"/>
      <c r="PXK321" s="22"/>
      <c r="PXL321" s="22"/>
      <c r="PXM321" s="22"/>
      <c r="PXN321" s="22"/>
      <c r="PXO321" s="22"/>
      <c r="PXP321" s="22"/>
      <c r="PXQ321" s="22"/>
      <c r="PXR321" s="22"/>
      <c r="PXS321" s="22"/>
      <c r="PXT321" s="22"/>
      <c r="PXU321" s="22"/>
      <c r="PXV321" s="22"/>
      <c r="PXW321" s="22"/>
      <c r="PXX321" s="22"/>
      <c r="PXY321" s="22"/>
      <c r="PXZ321" s="22"/>
      <c r="PYA321" s="22"/>
      <c r="PYB321" s="22"/>
      <c r="PYC321" s="22"/>
      <c r="PYD321" s="22"/>
      <c r="PYE321" s="22"/>
      <c r="PYF321" s="22"/>
      <c r="PYG321" s="22"/>
      <c r="PYH321" s="22"/>
      <c r="PYI321" s="22"/>
      <c r="PYJ321" s="22"/>
      <c r="PYK321" s="22"/>
      <c r="PYL321" s="22"/>
      <c r="PYM321" s="22"/>
      <c r="PYN321" s="22"/>
      <c r="PYO321" s="22"/>
      <c r="PYP321" s="22"/>
      <c r="PYQ321" s="22"/>
      <c r="PYR321" s="22"/>
      <c r="PYS321" s="22"/>
      <c r="PYT321" s="22"/>
      <c r="PYU321" s="22"/>
      <c r="PYV321" s="22"/>
      <c r="PYW321" s="22"/>
      <c r="PYX321" s="22"/>
      <c r="PYY321" s="22"/>
      <c r="PYZ321" s="22"/>
      <c r="PZA321" s="22"/>
      <c r="PZB321" s="22"/>
      <c r="PZC321" s="22"/>
      <c r="PZD321" s="22"/>
      <c r="PZE321" s="22"/>
      <c r="PZF321" s="22"/>
      <c r="PZG321" s="22"/>
      <c r="PZH321" s="22"/>
      <c r="PZI321" s="22"/>
      <c r="PZJ321" s="22"/>
      <c r="PZK321" s="22"/>
      <c r="PZL321" s="22"/>
      <c r="PZM321" s="22"/>
      <c r="PZN321" s="22"/>
      <c r="PZO321" s="22"/>
      <c r="PZP321" s="22"/>
      <c r="PZQ321" s="22"/>
      <c r="PZR321" s="22"/>
      <c r="PZS321" s="22"/>
      <c r="PZT321" s="22"/>
      <c r="PZU321" s="22"/>
      <c r="PZV321" s="22"/>
      <c r="PZW321" s="22"/>
      <c r="PZX321" s="22"/>
      <c r="PZY321" s="22"/>
      <c r="PZZ321" s="22"/>
      <c r="QAA321" s="22"/>
      <c r="QAB321" s="22"/>
      <c r="QAC321" s="22"/>
      <c r="QAD321" s="22"/>
      <c r="QAE321" s="22"/>
      <c r="QAF321" s="22"/>
      <c r="QAG321" s="22"/>
      <c r="QAH321" s="22"/>
      <c r="QAI321" s="22"/>
      <c r="QAJ321" s="22"/>
      <c r="QAK321" s="22"/>
      <c r="QAL321" s="22"/>
      <c r="QAM321" s="22"/>
      <c r="QAN321" s="22"/>
      <c r="QAO321" s="22"/>
      <c r="QAP321" s="22"/>
      <c r="QAQ321" s="22"/>
      <c r="QAR321" s="22"/>
      <c r="QAS321" s="22"/>
      <c r="QAT321" s="22"/>
      <c r="QAU321" s="22"/>
      <c r="QAV321" s="22"/>
      <c r="QAW321" s="22"/>
      <c r="QAX321" s="22"/>
      <c r="QAY321" s="22"/>
      <c r="QAZ321" s="22"/>
      <c r="QBA321" s="22"/>
      <c r="QBB321" s="22"/>
      <c r="QBC321" s="22"/>
      <c r="QBD321" s="22"/>
      <c r="QBE321" s="22"/>
      <c r="QBF321" s="22"/>
      <c r="QBG321" s="22"/>
      <c r="QBH321" s="22"/>
      <c r="QBI321" s="22"/>
      <c r="QBJ321" s="22"/>
      <c r="QBK321" s="22"/>
      <c r="QBL321" s="22"/>
      <c r="QBM321" s="22"/>
      <c r="QBN321" s="22"/>
      <c r="QBO321" s="22"/>
      <c r="QBP321" s="22"/>
      <c r="QBQ321" s="22"/>
      <c r="QBR321" s="22"/>
      <c r="QBS321" s="22"/>
      <c r="QBT321" s="22"/>
      <c r="QBU321" s="22"/>
      <c r="QBV321" s="22"/>
      <c r="QBW321" s="22"/>
      <c r="QBX321" s="22"/>
      <c r="QBY321" s="22"/>
      <c r="QBZ321" s="22"/>
      <c r="QCA321" s="22"/>
      <c r="QCB321" s="22"/>
      <c r="QCC321" s="22"/>
      <c r="QCD321" s="22"/>
      <c r="QCE321" s="22"/>
      <c r="QCF321" s="22"/>
      <c r="QCG321" s="22"/>
      <c r="QCH321" s="22"/>
      <c r="QCI321" s="22"/>
      <c r="QCJ321" s="22"/>
      <c r="QCK321" s="22"/>
      <c r="QCL321" s="22"/>
      <c r="QCM321" s="22"/>
      <c r="QCN321" s="22"/>
      <c r="QCO321" s="22"/>
      <c r="QCP321" s="22"/>
      <c r="QCQ321" s="22"/>
      <c r="QCR321" s="22"/>
      <c r="QCS321" s="22"/>
      <c r="QCT321" s="22"/>
      <c r="QCU321" s="22"/>
      <c r="QCV321" s="22"/>
      <c r="QCW321" s="22"/>
      <c r="QCX321" s="22"/>
      <c r="QCY321" s="22"/>
      <c r="QCZ321" s="22"/>
      <c r="QDA321" s="22"/>
      <c r="QDB321" s="22"/>
      <c r="QDC321" s="22"/>
      <c r="QDD321" s="22"/>
      <c r="QDE321" s="22"/>
      <c r="QDF321" s="22"/>
      <c r="QDG321" s="22"/>
      <c r="QDH321" s="22"/>
      <c r="QDI321" s="22"/>
      <c r="QDJ321" s="22"/>
      <c r="QDK321" s="22"/>
      <c r="QDL321" s="22"/>
      <c r="QDM321" s="22"/>
      <c r="QDN321" s="22"/>
      <c r="QDO321" s="22"/>
      <c r="QDP321" s="22"/>
      <c r="QDQ321" s="22"/>
      <c r="QDR321" s="22"/>
      <c r="QDS321" s="22"/>
      <c r="QDT321" s="22"/>
      <c r="QDU321" s="22"/>
      <c r="QDV321" s="22"/>
      <c r="QDW321" s="22"/>
      <c r="QDX321" s="22"/>
      <c r="QDY321" s="22"/>
      <c r="QDZ321" s="22"/>
      <c r="QEA321" s="22"/>
      <c r="QEB321" s="22"/>
      <c r="QEC321" s="22"/>
      <c r="QED321" s="22"/>
      <c r="QEE321" s="22"/>
      <c r="QEF321" s="22"/>
      <c r="QEG321" s="22"/>
      <c r="QEH321" s="22"/>
      <c r="QEI321" s="22"/>
      <c r="QEJ321" s="22"/>
      <c r="QEK321" s="22"/>
      <c r="QEL321" s="22"/>
      <c r="QEM321" s="22"/>
      <c r="QEN321" s="22"/>
      <c r="QEO321" s="22"/>
      <c r="QEP321" s="22"/>
      <c r="QEQ321" s="22"/>
      <c r="QER321" s="22"/>
      <c r="QES321" s="22"/>
      <c r="QET321" s="22"/>
      <c r="QEU321" s="22"/>
      <c r="QEV321" s="22"/>
      <c r="QEW321" s="22"/>
      <c r="QEX321" s="22"/>
      <c r="QEY321" s="22"/>
      <c r="QEZ321" s="22"/>
      <c r="QFA321" s="22"/>
      <c r="QFB321" s="22"/>
      <c r="QFC321" s="22"/>
      <c r="QFD321" s="22"/>
      <c r="QFE321" s="22"/>
      <c r="QFF321" s="22"/>
      <c r="QFG321" s="22"/>
      <c r="QFH321" s="22"/>
      <c r="QFI321" s="22"/>
      <c r="QFJ321" s="22"/>
      <c r="QFK321" s="22"/>
      <c r="QFL321" s="22"/>
      <c r="QFM321" s="22"/>
      <c r="QFN321" s="22"/>
      <c r="QFO321" s="22"/>
      <c r="QFP321" s="22"/>
      <c r="QFQ321" s="22"/>
      <c r="QFR321" s="22"/>
      <c r="QFS321" s="22"/>
      <c r="QFT321" s="22"/>
      <c r="QFU321" s="22"/>
      <c r="QFV321" s="22"/>
      <c r="QFW321" s="22"/>
      <c r="QFX321" s="22"/>
      <c r="QFY321" s="22"/>
      <c r="QFZ321" s="22"/>
      <c r="QGA321" s="22"/>
      <c r="QGB321" s="22"/>
      <c r="QGC321" s="22"/>
      <c r="QGD321" s="22"/>
      <c r="QGE321" s="22"/>
      <c r="QGF321" s="22"/>
      <c r="QGG321" s="22"/>
      <c r="QGH321" s="22"/>
      <c r="QGI321" s="22"/>
      <c r="QGJ321" s="22"/>
      <c r="QGK321" s="22"/>
      <c r="QGL321" s="22"/>
      <c r="QGM321" s="22"/>
      <c r="QGN321" s="22"/>
      <c r="QGO321" s="22"/>
      <c r="QGP321" s="22"/>
      <c r="QGQ321" s="22"/>
      <c r="QGR321" s="22"/>
      <c r="QGS321" s="22"/>
      <c r="QGT321" s="22"/>
      <c r="QGU321" s="22"/>
      <c r="QGV321" s="22"/>
      <c r="QGW321" s="22"/>
      <c r="QGX321" s="22"/>
      <c r="QGY321" s="22"/>
      <c r="QGZ321" s="22"/>
      <c r="QHA321" s="22"/>
      <c r="QHB321" s="22"/>
      <c r="QHC321" s="22"/>
      <c r="QHD321" s="22"/>
      <c r="QHE321" s="22"/>
      <c r="QHF321" s="22"/>
      <c r="QHG321" s="22"/>
      <c r="QHH321" s="22"/>
      <c r="QHI321" s="22"/>
      <c r="QHJ321" s="22"/>
      <c r="QHK321" s="22"/>
      <c r="QHL321" s="22"/>
      <c r="QHM321" s="22"/>
      <c r="QHN321" s="22"/>
      <c r="QHO321" s="22"/>
      <c r="QHP321" s="22"/>
      <c r="QHQ321" s="22"/>
      <c r="QHR321" s="22"/>
      <c r="QHS321" s="22"/>
      <c r="QHT321" s="22"/>
      <c r="QHU321" s="22"/>
      <c r="QHV321" s="22"/>
      <c r="QHW321" s="22"/>
      <c r="QHX321" s="22"/>
      <c r="QHY321" s="22"/>
      <c r="QHZ321" s="22"/>
      <c r="QIA321" s="22"/>
      <c r="QIB321" s="22"/>
      <c r="QIC321" s="22"/>
      <c r="QID321" s="22"/>
      <c r="QIE321" s="22"/>
      <c r="QIF321" s="22"/>
      <c r="QIG321" s="22"/>
      <c r="QIH321" s="22"/>
      <c r="QII321" s="22"/>
      <c r="QIJ321" s="22"/>
      <c r="QIK321" s="22"/>
      <c r="QIL321" s="22"/>
      <c r="QIM321" s="22"/>
      <c r="QIN321" s="22"/>
      <c r="QIO321" s="22"/>
      <c r="QIP321" s="22"/>
      <c r="QIQ321" s="22"/>
      <c r="QIR321" s="22"/>
      <c r="QIS321" s="22"/>
      <c r="QIT321" s="22"/>
      <c r="QIU321" s="22"/>
      <c r="QIV321" s="22"/>
      <c r="QIW321" s="22"/>
      <c r="QIX321" s="22"/>
      <c r="QIY321" s="22"/>
      <c r="QIZ321" s="22"/>
      <c r="QJA321" s="22"/>
      <c r="QJB321" s="22"/>
      <c r="QJC321" s="22"/>
      <c r="QJD321" s="22"/>
      <c r="QJE321" s="22"/>
      <c r="QJF321" s="22"/>
      <c r="QJG321" s="22"/>
      <c r="QJH321" s="22"/>
      <c r="QJI321" s="22"/>
      <c r="QJJ321" s="22"/>
      <c r="QJK321" s="22"/>
      <c r="QJL321" s="22"/>
      <c r="QJM321" s="22"/>
      <c r="QJN321" s="22"/>
      <c r="QJO321" s="22"/>
      <c r="QJP321" s="22"/>
      <c r="QJQ321" s="22"/>
      <c r="QJR321" s="22"/>
      <c r="QJS321" s="22"/>
      <c r="QJT321" s="22"/>
      <c r="QJU321" s="22"/>
      <c r="QJV321" s="22"/>
      <c r="QJW321" s="22"/>
      <c r="QJX321" s="22"/>
      <c r="QJY321" s="22"/>
      <c r="QJZ321" s="22"/>
      <c r="QKA321" s="22"/>
      <c r="QKB321" s="22"/>
      <c r="QKC321" s="22"/>
      <c r="QKD321" s="22"/>
      <c r="QKE321" s="22"/>
      <c r="QKF321" s="22"/>
      <c r="QKG321" s="22"/>
      <c r="QKH321" s="22"/>
      <c r="QKI321" s="22"/>
      <c r="QKJ321" s="22"/>
      <c r="QKK321" s="22"/>
      <c r="QKL321" s="22"/>
      <c r="QKM321" s="22"/>
      <c r="QKN321" s="22"/>
      <c r="QKO321" s="22"/>
      <c r="QKP321" s="22"/>
      <c r="QKQ321" s="22"/>
      <c r="QKR321" s="22"/>
      <c r="QKS321" s="22"/>
      <c r="QKT321" s="22"/>
      <c r="QKU321" s="22"/>
      <c r="QKV321" s="22"/>
      <c r="QKW321" s="22"/>
      <c r="QKX321" s="22"/>
      <c r="QKY321" s="22"/>
      <c r="QKZ321" s="22"/>
      <c r="QLA321" s="22"/>
      <c r="QLB321" s="22"/>
      <c r="QLC321" s="22"/>
      <c r="QLD321" s="22"/>
      <c r="QLE321" s="22"/>
      <c r="QLF321" s="22"/>
      <c r="QLG321" s="22"/>
      <c r="QLH321" s="22"/>
      <c r="QLI321" s="22"/>
      <c r="QLJ321" s="22"/>
      <c r="QLK321" s="22"/>
      <c r="QLL321" s="22"/>
      <c r="QLM321" s="22"/>
      <c r="QLN321" s="22"/>
      <c r="QLO321" s="22"/>
      <c r="QLP321" s="22"/>
      <c r="QLQ321" s="22"/>
      <c r="QLR321" s="22"/>
      <c r="QLS321" s="22"/>
      <c r="QLT321" s="22"/>
      <c r="QLU321" s="22"/>
      <c r="QLV321" s="22"/>
      <c r="QLW321" s="22"/>
      <c r="QLX321" s="22"/>
      <c r="QLY321" s="22"/>
      <c r="QLZ321" s="22"/>
      <c r="QMA321" s="22"/>
      <c r="QMB321" s="22"/>
      <c r="QMC321" s="22"/>
      <c r="QMD321" s="22"/>
      <c r="QME321" s="22"/>
      <c r="QMF321" s="22"/>
      <c r="QMG321" s="22"/>
      <c r="QMH321" s="22"/>
      <c r="QMI321" s="22"/>
      <c r="QMJ321" s="22"/>
      <c r="QMK321" s="22"/>
      <c r="QML321" s="22"/>
      <c r="QMM321" s="22"/>
      <c r="QMN321" s="22"/>
      <c r="QMO321" s="22"/>
      <c r="QMP321" s="22"/>
      <c r="QMQ321" s="22"/>
      <c r="QMR321" s="22"/>
      <c r="QMS321" s="22"/>
      <c r="QMT321" s="22"/>
      <c r="QMU321" s="22"/>
      <c r="QMV321" s="22"/>
      <c r="QMW321" s="22"/>
      <c r="QMX321" s="22"/>
      <c r="QMY321" s="22"/>
      <c r="QMZ321" s="22"/>
      <c r="QNA321" s="22"/>
      <c r="QNB321" s="22"/>
      <c r="QNC321" s="22"/>
      <c r="QND321" s="22"/>
      <c r="QNE321" s="22"/>
      <c r="QNF321" s="22"/>
      <c r="QNG321" s="22"/>
      <c r="QNH321" s="22"/>
      <c r="QNI321" s="22"/>
      <c r="QNJ321" s="22"/>
      <c r="QNK321" s="22"/>
      <c r="QNL321" s="22"/>
      <c r="QNM321" s="22"/>
      <c r="QNN321" s="22"/>
      <c r="QNO321" s="22"/>
      <c r="QNP321" s="22"/>
      <c r="QNQ321" s="22"/>
      <c r="QNR321" s="22"/>
      <c r="QNS321" s="22"/>
      <c r="QNT321" s="22"/>
      <c r="QNU321" s="22"/>
      <c r="QNV321" s="22"/>
      <c r="QNW321" s="22"/>
      <c r="QNX321" s="22"/>
      <c r="QNY321" s="22"/>
      <c r="QNZ321" s="22"/>
      <c r="QOA321" s="22"/>
      <c r="QOB321" s="22"/>
      <c r="QOC321" s="22"/>
      <c r="QOD321" s="22"/>
      <c r="QOE321" s="22"/>
      <c r="QOF321" s="22"/>
      <c r="QOG321" s="22"/>
      <c r="QOH321" s="22"/>
      <c r="QOI321" s="22"/>
      <c r="QOJ321" s="22"/>
      <c r="QOK321" s="22"/>
      <c r="QOL321" s="22"/>
      <c r="QOM321" s="22"/>
      <c r="QON321" s="22"/>
      <c r="QOO321" s="22"/>
      <c r="QOP321" s="22"/>
      <c r="QOQ321" s="22"/>
      <c r="QOR321" s="22"/>
      <c r="QOS321" s="22"/>
      <c r="QOT321" s="22"/>
      <c r="QOU321" s="22"/>
      <c r="QOV321" s="22"/>
      <c r="QOW321" s="22"/>
      <c r="QOX321" s="22"/>
      <c r="QOY321" s="22"/>
      <c r="QOZ321" s="22"/>
      <c r="QPA321" s="22"/>
      <c r="QPB321" s="22"/>
      <c r="QPC321" s="22"/>
      <c r="QPD321" s="22"/>
      <c r="QPE321" s="22"/>
      <c r="QPF321" s="22"/>
      <c r="QPG321" s="22"/>
      <c r="QPH321" s="22"/>
      <c r="QPI321" s="22"/>
      <c r="QPJ321" s="22"/>
      <c r="QPK321" s="22"/>
      <c r="QPL321" s="22"/>
      <c r="QPM321" s="22"/>
      <c r="QPN321" s="22"/>
      <c r="QPO321" s="22"/>
      <c r="QPP321" s="22"/>
      <c r="QPQ321" s="22"/>
      <c r="QPR321" s="22"/>
      <c r="QPS321" s="22"/>
      <c r="QPT321" s="22"/>
      <c r="QPU321" s="22"/>
      <c r="QPV321" s="22"/>
      <c r="QPW321" s="22"/>
      <c r="QPX321" s="22"/>
      <c r="QPY321" s="22"/>
      <c r="QPZ321" s="22"/>
      <c r="QQA321" s="22"/>
      <c r="QQB321" s="22"/>
      <c r="QQC321" s="22"/>
      <c r="QQD321" s="22"/>
      <c r="QQE321" s="22"/>
      <c r="QQF321" s="22"/>
      <c r="QQG321" s="22"/>
      <c r="QQH321" s="22"/>
      <c r="QQI321" s="22"/>
      <c r="QQJ321" s="22"/>
      <c r="QQK321" s="22"/>
      <c r="QQL321" s="22"/>
      <c r="QQM321" s="22"/>
      <c r="QQN321" s="22"/>
      <c r="QQO321" s="22"/>
      <c r="QQP321" s="22"/>
      <c r="QQQ321" s="22"/>
      <c r="QQR321" s="22"/>
      <c r="QQS321" s="22"/>
      <c r="QQT321" s="22"/>
      <c r="QQU321" s="22"/>
      <c r="QQV321" s="22"/>
      <c r="QQW321" s="22"/>
      <c r="QQX321" s="22"/>
      <c r="QQY321" s="22"/>
      <c r="QQZ321" s="22"/>
      <c r="QRA321" s="22"/>
      <c r="QRB321" s="22"/>
      <c r="QRC321" s="22"/>
      <c r="QRD321" s="22"/>
      <c r="QRE321" s="22"/>
      <c r="QRF321" s="22"/>
      <c r="QRG321" s="22"/>
      <c r="QRH321" s="22"/>
      <c r="QRI321" s="22"/>
      <c r="QRJ321" s="22"/>
      <c r="QRK321" s="22"/>
      <c r="QRL321" s="22"/>
      <c r="QRM321" s="22"/>
      <c r="QRN321" s="22"/>
      <c r="QRO321" s="22"/>
      <c r="QRP321" s="22"/>
      <c r="QRQ321" s="22"/>
      <c r="QRR321" s="22"/>
      <c r="QRS321" s="22"/>
      <c r="QRT321" s="22"/>
      <c r="QRU321" s="22"/>
      <c r="QRV321" s="22"/>
      <c r="QRW321" s="22"/>
      <c r="QRX321" s="22"/>
      <c r="QRY321" s="22"/>
      <c r="QRZ321" s="22"/>
      <c r="QSA321" s="22"/>
      <c r="QSB321" s="22"/>
      <c r="QSC321" s="22"/>
      <c r="QSD321" s="22"/>
      <c r="QSE321" s="22"/>
      <c r="QSF321" s="22"/>
      <c r="QSG321" s="22"/>
      <c r="QSH321" s="22"/>
      <c r="QSI321" s="22"/>
      <c r="QSJ321" s="22"/>
      <c r="QSK321" s="22"/>
      <c r="QSL321" s="22"/>
      <c r="QSM321" s="22"/>
      <c r="QSN321" s="22"/>
      <c r="QSO321" s="22"/>
      <c r="QSP321" s="22"/>
      <c r="QSQ321" s="22"/>
      <c r="QSR321" s="22"/>
      <c r="QSS321" s="22"/>
      <c r="QST321" s="22"/>
      <c r="QSU321" s="22"/>
      <c r="QSV321" s="22"/>
      <c r="QSW321" s="22"/>
      <c r="QSX321" s="22"/>
      <c r="QSY321" s="22"/>
      <c r="QSZ321" s="22"/>
      <c r="QTA321" s="22"/>
      <c r="QTB321" s="22"/>
      <c r="QTC321" s="22"/>
      <c r="QTD321" s="22"/>
      <c r="QTE321" s="22"/>
      <c r="QTF321" s="22"/>
      <c r="QTG321" s="22"/>
      <c r="QTH321" s="22"/>
      <c r="QTI321" s="22"/>
      <c r="QTJ321" s="22"/>
      <c r="QTK321" s="22"/>
      <c r="QTL321" s="22"/>
      <c r="QTM321" s="22"/>
      <c r="QTN321" s="22"/>
      <c r="QTO321" s="22"/>
      <c r="QTP321" s="22"/>
      <c r="QTQ321" s="22"/>
      <c r="QTR321" s="22"/>
      <c r="QTS321" s="22"/>
      <c r="QTT321" s="22"/>
      <c r="QTU321" s="22"/>
      <c r="QTV321" s="22"/>
      <c r="QTW321" s="22"/>
      <c r="QTX321" s="22"/>
      <c r="QTY321" s="22"/>
      <c r="QTZ321" s="22"/>
      <c r="QUA321" s="22"/>
      <c r="QUB321" s="22"/>
      <c r="QUC321" s="22"/>
      <c r="QUD321" s="22"/>
      <c r="QUE321" s="22"/>
      <c r="QUF321" s="22"/>
      <c r="QUG321" s="22"/>
      <c r="QUH321" s="22"/>
      <c r="QUI321" s="22"/>
      <c r="QUJ321" s="22"/>
      <c r="QUK321" s="22"/>
      <c r="QUL321" s="22"/>
      <c r="QUM321" s="22"/>
      <c r="QUN321" s="22"/>
      <c r="QUO321" s="22"/>
      <c r="QUP321" s="22"/>
      <c r="QUQ321" s="22"/>
      <c r="QUR321" s="22"/>
      <c r="QUS321" s="22"/>
      <c r="QUT321" s="22"/>
      <c r="QUU321" s="22"/>
      <c r="QUV321" s="22"/>
      <c r="QUW321" s="22"/>
      <c r="QUX321" s="22"/>
      <c r="QUY321" s="22"/>
      <c r="QUZ321" s="22"/>
      <c r="QVA321" s="22"/>
      <c r="QVB321" s="22"/>
      <c r="QVC321" s="22"/>
      <c r="QVD321" s="22"/>
      <c r="QVE321" s="22"/>
      <c r="QVF321" s="22"/>
      <c r="QVG321" s="22"/>
      <c r="QVH321" s="22"/>
      <c r="QVI321" s="22"/>
      <c r="QVJ321" s="22"/>
      <c r="QVK321" s="22"/>
      <c r="QVL321" s="22"/>
      <c r="QVM321" s="22"/>
      <c r="QVN321" s="22"/>
      <c r="QVO321" s="22"/>
      <c r="QVP321" s="22"/>
      <c r="QVQ321" s="22"/>
      <c r="QVR321" s="22"/>
      <c r="QVS321" s="22"/>
      <c r="QVT321" s="22"/>
      <c r="QVU321" s="22"/>
      <c r="QVV321" s="22"/>
      <c r="QVW321" s="22"/>
      <c r="QVX321" s="22"/>
      <c r="QVY321" s="22"/>
      <c r="QVZ321" s="22"/>
      <c r="QWA321" s="22"/>
      <c r="QWB321" s="22"/>
      <c r="QWC321" s="22"/>
      <c r="QWD321" s="22"/>
      <c r="QWE321" s="22"/>
      <c r="QWF321" s="22"/>
      <c r="QWG321" s="22"/>
      <c r="QWH321" s="22"/>
      <c r="QWI321" s="22"/>
      <c r="QWJ321" s="22"/>
      <c r="QWK321" s="22"/>
      <c r="QWL321" s="22"/>
      <c r="QWM321" s="22"/>
      <c r="QWN321" s="22"/>
      <c r="QWO321" s="22"/>
      <c r="QWP321" s="22"/>
      <c r="QWQ321" s="22"/>
      <c r="QWR321" s="22"/>
      <c r="QWS321" s="22"/>
      <c r="QWT321" s="22"/>
      <c r="QWU321" s="22"/>
      <c r="QWV321" s="22"/>
      <c r="QWW321" s="22"/>
      <c r="QWX321" s="22"/>
      <c r="QWY321" s="22"/>
      <c r="QWZ321" s="22"/>
      <c r="QXA321" s="22"/>
      <c r="QXB321" s="22"/>
      <c r="QXC321" s="22"/>
      <c r="QXD321" s="22"/>
      <c r="QXE321" s="22"/>
      <c r="QXF321" s="22"/>
      <c r="QXG321" s="22"/>
      <c r="QXH321" s="22"/>
      <c r="QXI321" s="22"/>
      <c r="QXJ321" s="22"/>
      <c r="QXK321" s="22"/>
      <c r="QXL321" s="22"/>
      <c r="QXM321" s="22"/>
      <c r="QXN321" s="22"/>
      <c r="QXO321" s="22"/>
      <c r="QXP321" s="22"/>
      <c r="QXQ321" s="22"/>
      <c r="QXR321" s="22"/>
      <c r="QXS321" s="22"/>
      <c r="QXT321" s="22"/>
      <c r="QXU321" s="22"/>
      <c r="QXV321" s="22"/>
      <c r="QXW321" s="22"/>
      <c r="QXX321" s="22"/>
      <c r="QXY321" s="22"/>
      <c r="QXZ321" s="22"/>
      <c r="QYA321" s="22"/>
      <c r="QYB321" s="22"/>
      <c r="QYC321" s="22"/>
      <c r="QYD321" s="22"/>
      <c r="QYE321" s="22"/>
      <c r="QYF321" s="22"/>
      <c r="QYG321" s="22"/>
      <c r="QYH321" s="22"/>
      <c r="QYI321" s="22"/>
      <c r="QYJ321" s="22"/>
      <c r="QYK321" s="22"/>
      <c r="QYL321" s="22"/>
      <c r="QYM321" s="22"/>
      <c r="QYN321" s="22"/>
      <c r="QYO321" s="22"/>
      <c r="QYP321" s="22"/>
      <c r="QYQ321" s="22"/>
      <c r="QYR321" s="22"/>
      <c r="QYS321" s="22"/>
      <c r="QYT321" s="22"/>
      <c r="QYU321" s="22"/>
      <c r="QYV321" s="22"/>
      <c r="QYW321" s="22"/>
      <c r="QYX321" s="22"/>
      <c r="QYY321" s="22"/>
      <c r="QYZ321" s="22"/>
      <c r="QZA321" s="22"/>
      <c r="QZB321" s="22"/>
      <c r="QZC321" s="22"/>
      <c r="QZD321" s="22"/>
      <c r="QZE321" s="22"/>
      <c r="QZF321" s="22"/>
      <c r="QZG321" s="22"/>
      <c r="QZH321" s="22"/>
      <c r="QZI321" s="22"/>
      <c r="QZJ321" s="22"/>
      <c r="QZK321" s="22"/>
      <c r="QZL321" s="22"/>
      <c r="QZM321" s="22"/>
      <c r="QZN321" s="22"/>
      <c r="QZO321" s="22"/>
      <c r="QZP321" s="22"/>
      <c r="QZQ321" s="22"/>
      <c r="QZR321" s="22"/>
      <c r="QZS321" s="22"/>
      <c r="QZT321" s="22"/>
      <c r="QZU321" s="22"/>
      <c r="QZV321" s="22"/>
      <c r="QZW321" s="22"/>
      <c r="QZX321" s="22"/>
      <c r="QZY321" s="22"/>
      <c r="QZZ321" s="22"/>
      <c r="RAA321" s="22"/>
      <c r="RAB321" s="22"/>
      <c r="RAC321" s="22"/>
      <c r="RAD321" s="22"/>
      <c r="RAE321" s="22"/>
      <c r="RAF321" s="22"/>
      <c r="RAG321" s="22"/>
      <c r="RAH321" s="22"/>
      <c r="RAI321" s="22"/>
      <c r="RAJ321" s="22"/>
      <c r="RAK321" s="22"/>
      <c r="RAL321" s="22"/>
      <c r="RAM321" s="22"/>
      <c r="RAN321" s="22"/>
      <c r="RAO321" s="22"/>
      <c r="RAP321" s="22"/>
      <c r="RAQ321" s="22"/>
      <c r="RAR321" s="22"/>
      <c r="RAS321" s="22"/>
      <c r="RAT321" s="22"/>
      <c r="RAU321" s="22"/>
      <c r="RAV321" s="22"/>
      <c r="RAW321" s="22"/>
      <c r="RAX321" s="22"/>
      <c r="RAY321" s="22"/>
      <c r="RAZ321" s="22"/>
      <c r="RBA321" s="22"/>
      <c r="RBB321" s="22"/>
      <c r="RBC321" s="22"/>
      <c r="RBD321" s="22"/>
      <c r="RBE321" s="22"/>
      <c r="RBF321" s="22"/>
      <c r="RBG321" s="22"/>
      <c r="RBH321" s="22"/>
      <c r="RBI321" s="22"/>
      <c r="RBJ321" s="22"/>
      <c r="RBK321" s="22"/>
      <c r="RBL321" s="22"/>
      <c r="RBM321" s="22"/>
      <c r="RBN321" s="22"/>
      <c r="RBO321" s="22"/>
      <c r="RBP321" s="22"/>
      <c r="RBQ321" s="22"/>
      <c r="RBR321" s="22"/>
      <c r="RBS321" s="22"/>
      <c r="RBT321" s="22"/>
      <c r="RBU321" s="22"/>
      <c r="RBV321" s="22"/>
      <c r="RBW321" s="22"/>
      <c r="RBX321" s="22"/>
      <c r="RBY321" s="22"/>
      <c r="RBZ321" s="22"/>
      <c r="RCA321" s="22"/>
      <c r="RCB321" s="22"/>
      <c r="RCC321" s="22"/>
      <c r="RCD321" s="22"/>
      <c r="RCE321" s="22"/>
      <c r="RCF321" s="22"/>
      <c r="RCG321" s="22"/>
      <c r="RCH321" s="22"/>
      <c r="RCI321" s="22"/>
      <c r="RCJ321" s="22"/>
      <c r="RCK321" s="22"/>
      <c r="RCL321" s="22"/>
      <c r="RCM321" s="22"/>
      <c r="RCN321" s="22"/>
      <c r="RCO321" s="22"/>
      <c r="RCP321" s="22"/>
      <c r="RCQ321" s="22"/>
      <c r="RCR321" s="22"/>
      <c r="RCS321" s="22"/>
      <c r="RCT321" s="22"/>
      <c r="RCU321" s="22"/>
      <c r="RCV321" s="22"/>
      <c r="RCW321" s="22"/>
      <c r="RCX321" s="22"/>
      <c r="RCY321" s="22"/>
      <c r="RCZ321" s="22"/>
      <c r="RDA321" s="22"/>
      <c r="RDB321" s="22"/>
      <c r="RDC321" s="22"/>
      <c r="RDD321" s="22"/>
      <c r="RDE321" s="22"/>
      <c r="RDF321" s="22"/>
      <c r="RDG321" s="22"/>
      <c r="RDH321" s="22"/>
      <c r="RDI321" s="22"/>
      <c r="RDJ321" s="22"/>
      <c r="RDK321" s="22"/>
      <c r="RDL321" s="22"/>
      <c r="RDM321" s="22"/>
      <c r="RDN321" s="22"/>
      <c r="RDO321" s="22"/>
      <c r="RDP321" s="22"/>
      <c r="RDQ321" s="22"/>
      <c r="RDR321" s="22"/>
      <c r="RDS321" s="22"/>
      <c r="RDT321" s="22"/>
      <c r="RDU321" s="22"/>
      <c r="RDV321" s="22"/>
      <c r="RDW321" s="22"/>
      <c r="RDX321" s="22"/>
      <c r="RDY321" s="22"/>
      <c r="RDZ321" s="22"/>
      <c r="REA321" s="22"/>
      <c r="REB321" s="22"/>
      <c r="REC321" s="22"/>
      <c r="RED321" s="22"/>
      <c r="REE321" s="22"/>
      <c r="REF321" s="22"/>
      <c r="REG321" s="22"/>
      <c r="REH321" s="22"/>
      <c r="REI321" s="22"/>
      <c r="REJ321" s="22"/>
      <c r="REK321" s="22"/>
      <c r="REL321" s="22"/>
      <c r="REM321" s="22"/>
      <c r="REN321" s="22"/>
      <c r="REO321" s="22"/>
      <c r="REP321" s="22"/>
      <c r="REQ321" s="22"/>
      <c r="RER321" s="22"/>
      <c r="RES321" s="22"/>
      <c r="RET321" s="22"/>
      <c r="REU321" s="22"/>
      <c r="REV321" s="22"/>
      <c r="REW321" s="22"/>
      <c r="REX321" s="22"/>
      <c r="REY321" s="22"/>
      <c r="REZ321" s="22"/>
      <c r="RFA321" s="22"/>
      <c r="RFB321" s="22"/>
      <c r="RFC321" s="22"/>
      <c r="RFD321" s="22"/>
      <c r="RFE321" s="22"/>
      <c r="RFF321" s="22"/>
      <c r="RFG321" s="22"/>
      <c r="RFH321" s="22"/>
      <c r="RFI321" s="22"/>
      <c r="RFJ321" s="22"/>
      <c r="RFK321" s="22"/>
      <c r="RFL321" s="22"/>
      <c r="RFM321" s="22"/>
      <c r="RFN321" s="22"/>
      <c r="RFO321" s="22"/>
      <c r="RFP321" s="22"/>
      <c r="RFQ321" s="22"/>
      <c r="RFR321" s="22"/>
      <c r="RFS321" s="22"/>
      <c r="RFT321" s="22"/>
      <c r="RFU321" s="22"/>
      <c r="RFV321" s="22"/>
      <c r="RFW321" s="22"/>
      <c r="RFX321" s="22"/>
      <c r="RFY321" s="22"/>
      <c r="RFZ321" s="22"/>
      <c r="RGA321" s="22"/>
      <c r="RGB321" s="22"/>
      <c r="RGC321" s="22"/>
      <c r="RGD321" s="22"/>
      <c r="RGE321" s="22"/>
      <c r="RGF321" s="22"/>
      <c r="RGG321" s="22"/>
      <c r="RGH321" s="22"/>
      <c r="RGI321" s="22"/>
      <c r="RGJ321" s="22"/>
      <c r="RGK321" s="22"/>
      <c r="RGL321" s="22"/>
      <c r="RGM321" s="22"/>
      <c r="RGN321" s="22"/>
      <c r="RGO321" s="22"/>
      <c r="RGP321" s="22"/>
      <c r="RGQ321" s="22"/>
      <c r="RGR321" s="22"/>
      <c r="RGS321" s="22"/>
      <c r="RGT321" s="22"/>
      <c r="RGU321" s="22"/>
      <c r="RGV321" s="22"/>
      <c r="RGW321" s="22"/>
      <c r="RGX321" s="22"/>
      <c r="RGY321" s="22"/>
      <c r="RGZ321" s="22"/>
      <c r="RHA321" s="22"/>
      <c r="RHB321" s="22"/>
      <c r="RHC321" s="22"/>
      <c r="RHD321" s="22"/>
      <c r="RHE321" s="22"/>
      <c r="RHF321" s="22"/>
      <c r="RHG321" s="22"/>
      <c r="RHH321" s="22"/>
      <c r="RHI321" s="22"/>
      <c r="RHJ321" s="22"/>
      <c r="RHK321" s="22"/>
      <c r="RHL321" s="22"/>
      <c r="RHM321" s="22"/>
      <c r="RHN321" s="22"/>
      <c r="RHO321" s="22"/>
      <c r="RHP321" s="22"/>
      <c r="RHQ321" s="22"/>
      <c r="RHR321" s="22"/>
      <c r="RHS321" s="22"/>
      <c r="RHT321" s="22"/>
      <c r="RHU321" s="22"/>
      <c r="RHV321" s="22"/>
      <c r="RHW321" s="22"/>
      <c r="RHX321" s="22"/>
      <c r="RHY321" s="22"/>
      <c r="RHZ321" s="22"/>
      <c r="RIA321" s="22"/>
      <c r="RIB321" s="22"/>
      <c r="RIC321" s="22"/>
      <c r="RID321" s="22"/>
      <c r="RIE321" s="22"/>
      <c r="RIF321" s="22"/>
      <c r="RIG321" s="22"/>
      <c r="RIH321" s="22"/>
      <c r="RII321" s="22"/>
      <c r="RIJ321" s="22"/>
      <c r="RIK321" s="22"/>
      <c r="RIL321" s="22"/>
      <c r="RIM321" s="22"/>
      <c r="RIN321" s="22"/>
      <c r="RIO321" s="22"/>
      <c r="RIP321" s="22"/>
      <c r="RIQ321" s="22"/>
      <c r="RIR321" s="22"/>
      <c r="RIS321" s="22"/>
      <c r="RIT321" s="22"/>
      <c r="RIU321" s="22"/>
      <c r="RIV321" s="22"/>
      <c r="RIW321" s="22"/>
      <c r="RIX321" s="22"/>
      <c r="RIY321" s="22"/>
      <c r="RIZ321" s="22"/>
      <c r="RJA321" s="22"/>
      <c r="RJB321" s="22"/>
      <c r="RJC321" s="22"/>
      <c r="RJD321" s="22"/>
      <c r="RJE321" s="22"/>
      <c r="RJF321" s="22"/>
      <c r="RJG321" s="22"/>
      <c r="RJH321" s="22"/>
      <c r="RJI321" s="22"/>
      <c r="RJJ321" s="22"/>
      <c r="RJK321" s="22"/>
      <c r="RJL321" s="22"/>
      <c r="RJM321" s="22"/>
      <c r="RJN321" s="22"/>
      <c r="RJO321" s="22"/>
      <c r="RJP321" s="22"/>
      <c r="RJQ321" s="22"/>
      <c r="RJR321" s="22"/>
      <c r="RJS321" s="22"/>
      <c r="RJT321" s="22"/>
      <c r="RJU321" s="22"/>
      <c r="RJV321" s="22"/>
      <c r="RJW321" s="22"/>
      <c r="RJX321" s="22"/>
      <c r="RJY321" s="22"/>
      <c r="RJZ321" s="22"/>
      <c r="RKA321" s="22"/>
      <c r="RKB321" s="22"/>
      <c r="RKC321" s="22"/>
      <c r="RKD321" s="22"/>
      <c r="RKE321" s="22"/>
      <c r="RKF321" s="22"/>
      <c r="RKG321" s="22"/>
      <c r="RKH321" s="22"/>
      <c r="RKI321" s="22"/>
      <c r="RKJ321" s="22"/>
      <c r="RKK321" s="22"/>
      <c r="RKL321" s="22"/>
      <c r="RKM321" s="22"/>
      <c r="RKN321" s="22"/>
      <c r="RKO321" s="22"/>
      <c r="RKP321" s="22"/>
      <c r="RKQ321" s="22"/>
      <c r="RKR321" s="22"/>
      <c r="RKS321" s="22"/>
      <c r="RKT321" s="22"/>
      <c r="RKU321" s="22"/>
      <c r="RKV321" s="22"/>
      <c r="RKW321" s="22"/>
      <c r="RKX321" s="22"/>
      <c r="RKY321" s="22"/>
      <c r="RKZ321" s="22"/>
      <c r="RLA321" s="22"/>
      <c r="RLB321" s="22"/>
      <c r="RLC321" s="22"/>
      <c r="RLD321" s="22"/>
      <c r="RLE321" s="22"/>
      <c r="RLF321" s="22"/>
      <c r="RLG321" s="22"/>
      <c r="RLH321" s="22"/>
      <c r="RLI321" s="22"/>
      <c r="RLJ321" s="22"/>
      <c r="RLK321" s="22"/>
      <c r="RLL321" s="22"/>
      <c r="RLM321" s="22"/>
      <c r="RLN321" s="22"/>
      <c r="RLO321" s="22"/>
      <c r="RLP321" s="22"/>
      <c r="RLQ321" s="22"/>
      <c r="RLR321" s="22"/>
      <c r="RLS321" s="22"/>
      <c r="RLT321" s="22"/>
      <c r="RLU321" s="22"/>
      <c r="RLV321" s="22"/>
      <c r="RLW321" s="22"/>
      <c r="RLX321" s="22"/>
      <c r="RLY321" s="22"/>
      <c r="RLZ321" s="22"/>
      <c r="RMA321" s="22"/>
      <c r="RMB321" s="22"/>
      <c r="RMC321" s="22"/>
      <c r="RMD321" s="22"/>
      <c r="RME321" s="22"/>
      <c r="RMF321" s="22"/>
      <c r="RMG321" s="22"/>
      <c r="RMH321" s="22"/>
      <c r="RMI321" s="22"/>
      <c r="RMJ321" s="22"/>
      <c r="RMK321" s="22"/>
      <c r="RML321" s="22"/>
      <c r="RMM321" s="22"/>
      <c r="RMN321" s="22"/>
      <c r="RMO321" s="22"/>
      <c r="RMP321" s="22"/>
      <c r="RMQ321" s="22"/>
      <c r="RMR321" s="22"/>
      <c r="RMS321" s="22"/>
      <c r="RMT321" s="22"/>
      <c r="RMU321" s="22"/>
      <c r="RMV321" s="22"/>
      <c r="RMW321" s="22"/>
      <c r="RMX321" s="22"/>
      <c r="RMY321" s="22"/>
      <c r="RMZ321" s="22"/>
      <c r="RNA321" s="22"/>
      <c r="RNB321" s="22"/>
      <c r="RNC321" s="22"/>
      <c r="RND321" s="22"/>
      <c r="RNE321" s="22"/>
      <c r="RNF321" s="22"/>
      <c r="RNG321" s="22"/>
      <c r="RNH321" s="22"/>
      <c r="RNI321" s="22"/>
      <c r="RNJ321" s="22"/>
      <c r="RNK321" s="22"/>
      <c r="RNL321" s="22"/>
      <c r="RNM321" s="22"/>
      <c r="RNN321" s="22"/>
      <c r="RNO321" s="22"/>
      <c r="RNP321" s="22"/>
      <c r="RNQ321" s="22"/>
      <c r="RNR321" s="22"/>
      <c r="RNS321" s="22"/>
      <c r="RNT321" s="22"/>
      <c r="RNU321" s="22"/>
      <c r="RNV321" s="22"/>
      <c r="RNW321" s="22"/>
      <c r="RNX321" s="22"/>
      <c r="RNY321" s="22"/>
      <c r="RNZ321" s="22"/>
      <c r="ROA321" s="22"/>
      <c r="ROB321" s="22"/>
      <c r="ROC321" s="22"/>
      <c r="ROD321" s="22"/>
      <c r="ROE321" s="22"/>
      <c r="ROF321" s="22"/>
      <c r="ROG321" s="22"/>
      <c r="ROH321" s="22"/>
      <c r="ROI321" s="22"/>
      <c r="ROJ321" s="22"/>
      <c r="ROK321" s="22"/>
      <c r="ROL321" s="22"/>
      <c r="ROM321" s="22"/>
      <c r="RON321" s="22"/>
      <c r="ROO321" s="22"/>
      <c r="ROP321" s="22"/>
      <c r="ROQ321" s="22"/>
      <c r="ROR321" s="22"/>
      <c r="ROS321" s="22"/>
      <c r="ROT321" s="22"/>
      <c r="ROU321" s="22"/>
      <c r="ROV321" s="22"/>
      <c r="ROW321" s="22"/>
      <c r="ROX321" s="22"/>
      <c r="ROY321" s="22"/>
      <c r="ROZ321" s="22"/>
      <c r="RPA321" s="22"/>
      <c r="RPB321" s="22"/>
      <c r="RPC321" s="22"/>
      <c r="RPD321" s="22"/>
      <c r="RPE321" s="22"/>
      <c r="RPF321" s="22"/>
      <c r="RPG321" s="22"/>
      <c r="RPH321" s="22"/>
      <c r="RPI321" s="22"/>
      <c r="RPJ321" s="22"/>
      <c r="RPK321" s="22"/>
      <c r="RPL321" s="22"/>
      <c r="RPM321" s="22"/>
      <c r="RPN321" s="22"/>
      <c r="RPO321" s="22"/>
      <c r="RPP321" s="22"/>
      <c r="RPQ321" s="22"/>
      <c r="RPR321" s="22"/>
      <c r="RPS321" s="22"/>
      <c r="RPT321" s="22"/>
      <c r="RPU321" s="22"/>
      <c r="RPV321" s="22"/>
      <c r="RPW321" s="22"/>
      <c r="RPX321" s="22"/>
      <c r="RPY321" s="22"/>
      <c r="RPZ321" s="22"/>
      <c r="RQA321" s="22"/>
      <c r="RQB321" s="22"/>
      <c r="RQC321" s="22"/>
      <c r="RQD321" s="22"/>
      <c r="RQE321" s="22"/>
      <c r="RQF321" s="22"/>
      <c r="RQG321" s="22"/>
      <c r="RQH321" s="22"/>
      <c r="RQI321" s="22"/>
      <c r="RQJ321" s="22"/>
      <c r="RQK321" s="22"/>
      <c r="RQL321" s="22"/>
      <c r="RQM321" s="22"/>
      <c r="RQN321" s="22"/>
      <c r="RQO321" s="22"/>
      <c r="RQP321" s="22"/>
      <c r="RQQ321" s="22"/>
      <c r="RQR321" s="22"/>
      <c r="RQS321" s="22"/>
      <c r="RQT321" s="22"/>
      <c r="RQU321" s="22"/>
      <c r="RQV321" s="22"/>
      <c r="RQW321" s="22"/>
      <c r="RQX321" s="22"/>
      <c r="RQY321" s="22"/>
      <c r="RQZ321" s="22"/>
      <c r="RRA321" s="22"/>
      <c r="RRB321" s="22"/>
      <c r="RRC321" s="22"/>
      <c r="RRD321" s="22"/>
      <c r="RRE321" s="22"/>
      <c r="RRF321" s="22"/>
      <c r="RRG321" s="22"/>
      <c r="RRH321" s="22"/>
      <c r="RRI321" s="22"/>
      <c r="RRJ321" s="22"/>
      <c r="RRK321" s="22"/>
      <c r="RRL321" s="22"/>
      <c r="RRM321" s="22"/>
      <c r="RRN321" s="22"/>
      <c r="RRO321" s="22"/>
      <c r="RRP321" s="22"/>
      <c r="RRQ321" s="22"/>
      <c r="RRR321" s="22"/>
      <c r="RRS321" s="22"/>
      <c r="RRT321" s="22"/>
      <c r="RRU321" s="22"/>
      <c r="RRV321" s="22"/>
      <c r="RRW321" s="22"/>
      <c r="RRX321" s="22"/>
      <c r="RRY321" s="22"/>
      <c r="RRZ321" s="22"/>
      <c r="RSA321" s="22"/>
      <c r="RSB321" s="22"/>
      <c r="RSC321" s="22"/>
      <c r="RSD321" s="22"/>
      <c r="RSE321" s="22"/>
      <c r="RSF321" s="22"/>
      <c r="RSG321" s="22"/>
      <c r="RSH321" s="22"/>
      <c r="RSI321" s="22"/>
      <c r="RSJ321" s="22"/>
      <c r="RSK321" s="22"/>
      <c r="RSL321" s="22"/>
      <c r="RSM321" s="22"/>
      <c r="RSN321" s="22"/>
      <c r="RSO321" s="22"/>
      <c r="RSP321" s="22"/>
      <c r="RSQ321" s="22"/>
      <c r="RSR321" s="22"/>
      <c r="RSS321" s="22"/>
      <c r="RST321" s="22"/>
      <c r="RSU321" s="22"/>
      <c r="RSV321" s="22"/>
      <c r="RSW321" s="22"/>
      <c r="RSX321" s="22"/>
      <c r="RSY321" s="22"/>
      <c r="RSZ321" s="22"/>
      <c r="RTA321" s="22"/>
      <c r="RTB321" s="22"/>
      <c r="RTC321" s="22"/>
      <c r="RTD321" s="22"/>
      <c r="RTE321" s="22"/>
      <c r="RTF321" s="22"/>
      <c r="RTG321" s="22"/>
      <c r="RTH321" s="22"/>
      <c r="RTI321" s="22"/>
      <c r="RTJ321" s="22"/>
      <c r="RTK321" s="22"/>
      <c r="RTL321" s="22"/>
      <c r="RTM321" s="22"/>
      <c r="RTN321" s="22"/>
      <c r="RTO321" s="22"/>
      <c r="RTP321" s="22"/>
      <c r="RTQ321" s="22"/>
      <c r="RTR321" s="22"/>
      <c r="RTS321" s="22"/>
      <c r="RTT321" s="22"/>
      <c r="RTU321" s="22"/>
      <c r="RTV321" s="22"/>
      <c r="RTW321" s="22"/>
      <c r="RTX321" s="22"/>
      <c r="RTY321" s="22"/>
      <c r="RTZ321" s="22"/>
      <c r="RUA321" s="22"/>
      <c r="RUB321" s="22"/>
      <c r="RUC321" s="22"/>
      <c r="RUD321" s="22"/>
      <c r="RUE321" s="22"/>
      <c r="RUF321" s="22"/>
      <c r="RUG321" s="22"/>
      <c r="RUH321" s="22"/>
      <c r="RUI321" s="22"/>
      <c r="RUJ321" s="22"/>
      <c r="RUK321" s="22"/>
      <c r="RUL321" s="22"/>
      <c r="RUM321" s="22"/>
      <c r="RUN321" s="22"/>
      <c r="RUO321" s="22"/>
      <c r="RUP321" s="22"/>
      <c r="RUQ321" s="22"/>
      <c r="RUR321" s="22"/>
      <c r="RUS321" s="22"/>
      <c r="RUT321" s="22"/>
      <c r="RUU321" s="22"/>
      <c r="RUV321" s="22"/>
      <c r="RUW321" s="22"/>
      <c r="RUX321" s="22"/>
      <c r="RUY321" s="22"/>
      <c r="RUZ321" s="22"/>
      <c r="RVA321" s="22"/>
      <c r="RVB321" s="22"/>
      <c r="RVC321" s="22"/>
      <c r="RVD321" s="22"/>
      <c r="RVE321" s="22"/>
      <c r="RVF321" s="22"/>
      <c r="RVG321" s="22"/>
      <c r="RVH321" s="22"/>
      <c r="RVI321" s="22"/>
      <c r="RVJ321" s="22"/>
      <c r="RVK321" s="22"/>
      <c r="RVL321" s="22"/>
      <c r="RVM321" s="22"/>
      <c r="RVN321" s="22"/>
      <c r="RVO321" s="22"/>
      <c r="RVP321" s="22"/>
      <c r="RVQ321" s="22"/>
      <c r="RVR321" s="22"/>
      <c r="RVS321" s="22"/>
      <c r="RVT321" s="22"/>
      <c r="RVU321" s="22"/>
      <c r="RVV321" s="22"/>
      <c r="RVW321" s="22"/>
      <c r="RVX321" s="22"/>
      <c r="RVY321" s="22"/>
      <c r="RVZ321" s="22"/>
      <c r="RWA321" s="22"/>
      <c r="RWB321" s="22"/>
      <c r="RWC321" s="22"/>
      <c r="RWD321" s="22"/>
      <c r="RWE321" s="22"/>
      <c r="RWF321" s="22"/>
      <c r="RWG321" s="22"/>
      <c r="RWH321" s="22"/>
      <c r="RWI321" s="22"/>
      <c r="RWJ321" s="22"/>
      <c r="RWK321" s="22"/>
      <c r="RWL321" s="22"/>
      <c r="RWM321" s="22"/>
      <c r="RWN321" s="22"/>
      <c r="RWO321" s="22"/>
      <c r="RWP321" s="22"/>
      <c r="RWQ321" s="22"/>
      <c r="RWR321" s="22"/>
      <c r="RWS321" s="22"/>
      <c r="RWT321" s="22"/>
      <c r="RWU321" s="22"/>
      <c r="RWV321" s="22"/>
      <c r="RWW321" s="22"/>
      <c r="RWX321" s="22"/>
      <c r="RWY321" s="22"/>
      <c r="RWZ321" s="22"/>
      <c r="RXA321" s="22"/>
      <c r="RXB321" s="22"/>
      <c r="RXC321" s="22"/>
      <c r="RXD321" s="22"/>
      <c r="RXE321" s="22"/>
      <c r="RXF321" s="22"/>
      <c r="RXG321" s="22"/>
      <c r="RXH321" s="22"/>
      <c r="RXI321" s="22"/>
      <c r="RXJ321" s="22"/>
      <c r="RXK321" s="22"/>
      <c r="RXL321" s="22"/>
      <c r="RXM321" s="22"/>
      <c r="RXN321" s="22"/>
      <c r="RXO321" s="22"/>
      <c r="RXP321" s="22"/>
      <c r="RXQ321" s="22"/>
      <c r="RXR321" s="22"/>
      <c r="RXS321" s="22"/>
      <c r="RXT321" s="22"/>
      <c r="RXU321" s="22"/>
      <c r="RXV321" s="22"/>
      <c r="RXW321" s="22"/>
      <c r="RXX321" s="22"/>
      <c r="RXY321" s="22"/>
      <c r="RXZ321" s="22"/>
      <c r="RYA321" s="22"/>
      <c r="RYB321" s="22"/>
      <c r="RYC321" s="22"/>
      <c r="RYD321" s="22"/>
      <c r="RYE321" s="22"/>
      <c r="RYF321" s="22"/>
      <c r="RYG321" s="22"/>
      <c r="RYH321" s="22"/>
      <c r="RYI321" s="22"/>
      <c r="RYJ321" s="22"/>
      <c r="RYK321" s="22"/>
      <c r="RYL321" s="22"/>
      <c r="RYM321" s="22"/>
      <c r="RYN321" s="22"/>
      <c r="RYO321" s="22"/>
      <c r="RYP321" s="22"/>
      <c r="RYQ321" s="22"/>
      <c r="RYR321" s="22"/>
      <c r="RYS321" s="22"/>
      <c r="RYT321" s="22"/>
      <c r="RYU321" s="22"/>
      <c r="RYV321" s="22"/>
      <c r="RYW321" s="22"/>
      <c r="RYX321" s="22"/>
      <c r="RYY321" s="22"/>
      <c r="RYZ321" s="22"/>
      <c r="RZA321" s="22"/>
      <c r="RZB321" s="22"/>
      <c r="RZC321" s="22"/>
      <c r="RZD321" s="22"/>
      <c r="RZE321" s="22"/>
      <c r="RZF321" s="22"/>
      <c r="RZG321" s="22"/>
      <c r="RZH321" s="22"/>
      <c r="RZI321" s="22"/>
      <c r="RZJ321" s="22"/>
      <c r="RZK321" s="22"/>
      <c r="RZL321" s="22"/>
      <c r="RZM321" s="22"/>
      <c r="RZN321" s="22"/>
      <c r="RZO321" s="22"/>
      <c r="RZP321" s="22"/>
      <c r="RZQ321" s="22"/>
      <c r="RZR321" s="22"/>
      <c r="RZS321" s="22"/>
      <c r="RZT321" s="22"/>
      <c r="RZU321" s="22"/>
      <c r="RZV321" s="22"/>
      <c r="RZW321" s="22"/>
      <c r="RZX321" s="22"/>
      <c r="RZY321" s="22"/>
      <c r="RZZ321" s="22"/>
      <c r="SAA321" s="22"/>
      <c r="SAB321" s="22"/>
      <c r="SAC321" s="22"/>
      <c r="SAD321" s="22"/>
      <c r="SAE321" s="22"/>
      <c r="SAF321" s="22"/>
      <c r="SAG321" s="22"/>
      <c r="SAH321" s="22"/>
      <c r="SAI321" s="22"/>
      <c r="SAJ321" s="22"/>
      <c r="SAK321" s="22"/>
      <c r="SAL321" s="22"/>
      <c r="SAM321" s="22"/>
      <c r="SAN321" s="22"/>
      <c r="SAO321" s="22"/>
      <c r="SAP321" s="22"/>
      <c r="SAQ321" s="22"/>
      <c r="SAR321" s="22"/>
      <c r="SAS321" s="22"/>
      <c r="SAT321" s="22"/>
      <c r="SAU321" s="22"/>
      <c r="SAV321" s="22"/>
      <c r="SAW321" s="22"/>
      <c r="SAX321" s="22"/>
      <c r="SAY321" s="22"/>
      <c r="SAZ321" s="22"/>
      <c r="SBA321" s="22"/>
      <c r="SBB321" s="22"/>
      <c r="SBC321" s="22"/>
      <c r="SBD321" s="22"/>
      <c r="SBE321" s="22"/>
      <c r="SBF321" s="22"/>
      <c r="SBG321" s="22"/>
      <c r="SBH321" s="22"/>
      <c r="SBI321" s="22"/>
      <c r="SBJ321" s="22"/>
      <c r="SBK321" s="22"/>
      <c r="SBL321" s="22"/>
      <c r="SBM321" s="22"/>
      <c r="SBN321" s="22"/>
      <c r="SBO321" s="22"/>
      <c r="SBP321" s="22"/>
      <c r="SBQ321" s="22"/>
      <c r="SBR321" s="22"/>
      <c r="SBS321" s="22"/>
      <c r="SBT321" s="22"/>
      <c r="SBU321" s="22"/>
      <c r="SBV321" s="22"/>
      <c r="SBW321" s="22"/>
      <c r="SBX321" s="22"/>
      <c r="SBY321" s="22"/>
      <c r="SBZ321" s="22"/>
      <c r="SCA321" s="22"/>
      <c r="SCB321" s="22"/>
      <c r="SCC321" s="22"/>
      <c r="SCD321" s="22"/>
      <c r="SCE321" s="22"/>
      <c r="SCF321" s="22"/>
      <c r="SCG321" s="22"/>
      <c r="SCH321" s="22"/>
      <c r="SCI321" s="22"/>
      <c r="SCJ321" s="22"/>
      <c r="SCK321" s="22"/>
      <c r="SCL321" s="22"/>
      <c r="SCM321" s="22"/>
      <c r="SCN321" s="22"/>
      <c r="SCO321" s="22"/>
      <c r="SCP321" s="22"/>
      <c r="SCQ321" s="22"/>
      <c r="SCR321" s="22"/>
      <c r="SCS321" s="22"/>
      <c r="SCT321" s="22"/>
      <c r="SCU321" s="22"/>
      <c r="SCV321" s="22"/>
      <c r="SCW321" s="22"/>
      <c r="SCX321" s="22"/>
      <c r="SCY321" s="22"/>
      <c r="SCZ321" s="22"/>
      <c r="SDA321" s="22"/>
      <c r="SDB321" s="22"/>
      <c r="SDC321" s="22"/>
      <c r="SDD321" s="22"/>
      <c r="SDE321" s="22"/>
      <c r="SDF321" s="22"/>
      <c r="SDG321" s="22"/>
      <c r="SDH321" s="22"/>
      <c r="SDI321" s="22"/>
      <c r="SDJ321" s="22"/>
      <c r="SDK321" s="22"/>
      <c r="SDL321" s="22"/>
      <c r="SDM321" s="22"/>
      <c r="SDN321" s="22"/>
      <c r="SDO321" s="22"/>
      <c r="SDP321" s="22"/>
      <c r="SDQ321" s="22"/>
      <c r="SDR321" s="22"/>
      <c r="SDS321" s="22"/>
      <c r="SDT321" s="22"/>
      <c r="SDU321" s="22"/>
      <c r="SDV321" s="22"/>
      <c r="SDW321" s="22"/>
      <c r="SDX321" s="22"/>
      <c r="SDY321" s="22"/>
      <c r="SDZ321" s="22"/>
      <c r="SEA321" s="22"/>
      <c r="SEB321" s="22"/>
      <c r="SEC321" s="22"/>
      <c r="SED321" s="22"/>
      <c r="SEE321" s="22"/>
      <c r="SEF321" s="22"/>
      <c r="SEG321" s="22"/>
      <c r="SEH321" s="22"/>
      <c r="SEI321" s="22"/>
      <c r="SEJ321" s="22"/>
      <c r="SEK321" s="22"/>
      <c r="SEL321" s="22"/>
      <c r="SEM321" s="22"/>
      <c r="SEN321" s="22"/>
      <c r="SEO321" s="22"/>
      <c r="SEP321" s="22"/>
      <c r="SEQ321" s="22"/>
      <c r="SER321" s="22"/>
      <c r="SES321" s="22"/>
      <c r="SET321" s="22"/>
      <c r="SEU321" s="22"/>
      <c r="SEV321" s="22"/>
      <c r="SEW321" s="22"/>
      <c r="SEX321" s="22"/>
      <c r="SEY321" s="22"/>
      <c r="SEZ321" s="22"/>
      <c r="SFA321" s="22"/>
      <c r="SFB321" s="22"/>
      <c r="SFC321" s="22"/>
      <c r="SFD321" s="22"/>
      <c r="SFE321" s="22"/>
      <c r="SFF321" s="22"/>
      <c r="SFG321" s="22"/>
      <c r="SFH321" s="22"/>
      <c r="SFI321" s="22"/>
      <c r="SFJ321" s="22"/>
      <c r="SFK321" s="22"/>
      <c r="SFL321" s="22"/>
      <c r="SFM321" s="22"/>
      <c r="SFN321" s="22"/>
      <c r="SFO321" s="22"/>
      <c r="SFP321" s="22"/>
      <c r="SFQ321" s="22"/>
      <c r="SFR321" s="22"/>
      <c r="SFS321" s="22"/>
      <c r="SFT321" s="22"/>
      <c r="SFU321" s="22"/>
      <c r="SFV321" s="22"/>
      <c r="SFW321" s="22"/>
      <c r="SFX321" s="22"/>
      <c r="SFY321" s="22"/>
      <c r="SFZ321" s="22"/>
      <c r="SGA321" s="22"/>
      <c r="SGB321" s="22"/>
      <c r="SGC321" s="22"/>
      <c r="SGD321" s="22"/>
      <c r="SGE321" s="22"/>
      <c r="SGF321" s="22"/>
      <c r="SGG321" s="22"/>
      <c r="SGH321" s="22"/>
      <c r="SGI321" s="22"/>
      <c r="SGJ321" s="22"/>
      <c r="SGK321" s="22"/>
      <c r="SGL321" s="22"/>
      <c r="SGM321" s="22"/>
      <c r="SGN321" s="22"/>
      <c r="SGO321" s="22"/>
      <c r="SGP321" s="22"/>
      <c r="SGQ321" s="22"/>
      <c r="SGR321" s="22"/>
      <c r="SGS321" s="22"/>
      <c r="SGT321" s="22"/>
      <c r="SGU321" s="22"/>
      <c r="SGV321" s="22"/>
      <c r="SGW321" s="22"/>
      <c r="SGX321" s="22"/>
      <c r="SGY321" s="22"/>
      <c r="SGZ321" s="22"/>
      <c r="SHA321" s="22"/>
      <c r="SHB321" s="22"/>
      <c r="SHC321" s="22"/>
      <c r="SHD321" s="22"/>
      <c r="SHE321" s="22"/>
      <c r="SHF321" s="22"/>
      <c r="SHG321" s="22"/>
      <c r="SHH321" s="22"/>
      <c r="SHI321" s="22"/>
      <c r="SHJ321" s="22"/>
      <c r="SHK321" s="22"/>
      <c r="SHL321" s="22"/>
      <c r="SHM321" s="22"/>
      <c r="SHN321" s="22"/>
      <c r="SHO321" s="22"/>
      <c r="SHP321" s="22"/>
      <c r="SHQ321" s="22"/>
      <c r="SHR321" s="22"/>
      <c r="SHS321" s="22"/>
      <c r="SHT321" s="22"/>
      <c r="SHU321" s="22"/>
      <c r="SHV321" s="22"/>
      <c r="SHW321" s="22"/>
      <c r="SHX321" s="22"/>
      <c r="SHY321" s="22"/>
      <c r="SHZ321" s="22"/>
      <c r="SIA321" s="22"/>
      <c r="SIB321" s="22"/>
      <c r="SIC321" s="22"/>
      <c r="SID321" s="22"/>
      <c r="SIE321" s="22"/>
      <c r="SIF321" s="22"/>
      <c r="SIG321" s="22"/>
      <c r="SIH321" s="22"/>
      <c r="SII321" s="22"/>
      <c r="SIJ321" s="22"/>
      <c r="SIK321" s="22"/>
      <c r="SIL321" s="22"/>
      <c r="SIM321" s="22"/>
      <c r="SIN321" s="22"/>
      <c r="SIO321" s="22"/>
      <c r="SIP321" s="22"/>
      <c r="SIQ321" s="22"/>
      <c r="SIR321" s="22"/>
      <c r="SIS321" s="22"/>
      <c r="SIT321" s="22"/>
      <c r="SIU321" s="22"/>
      <c r="SIV321" s="22"/>
      <c r="SIW321" s="22"/>
      <c r="SIX321" s="22"/>
      <c r="SIY321" s="22"/>
      <c r="SIZ321" s="22"/>
      <c r="SJA321" s="22"/>
      <c r="SJB321" s="22"/>
      <c r="SJC321" s="22"/>
      <c r="SJD321" s="22"/>
      <c r="SJE321" s="22"/>
      <c r="SJF321" s="22"/>
      <c r="SJG321" s="22"/>
      <c r="SJH321" s="22"/>
      <c r="SJI321" s="22"/>
      <c r="SJJ321" s="22"/>
      <c r="SJK321" s="22"/>
      <c r="SJL321" s="22"/>
      <c r="SJM321" s="22"/>
      <c r="SJN321" s="22"/>
      <c r="SJO321" s="22"/>
      <c r="SJP321" s="22"/>
      <c r="SJQ321" s="22"/>
      <c r="SJR321" s="22"/>
      <c r="SJS321" s="22"/>
      <c r="SJT321" s="22"/>
      <c r="SJU321" s="22"/>
      <c r="SJV321" s="22"/>
      <c r="SJW321" s="22"/>
      <c r="SJX321" s="22"/>
      <c r="SJY321" s="22"/>
      <c r="SJZ321" s="22"/>
      <c r="SKA321" s="22"/>
      <c r="SKB321" s="22"/>
      <c r="SKC321" s="22"/>
      <c r="SKD321" s="22"/>
      <c r="SKE321" s="22"/>
      <c r="SKF321" s="22"/>
      <c r="SKG321" s="22"/>
      <c r="SKH321" s="22"/>
      <c r="SKI321" s="22"/>
      <c r="SKJ321" s="22"/>
      <c r="SKK321" s="22"/>
      <c r="SKL321" s="22"/>
      <c r="SKM321" s="22"/>
      <c r="SKN321" s="22"/>
      <c r="SKO321" s="22"/>
      <c r="SKP321" s="22"/>
      <c r="SKQ321" s="22"/>
      <c r="SKR321" s="22"/>
      <c r="SKS321" s="22"/>
      <c r="SKT321" s="22"/>
      <c r="SKU321" s="22"/>
      <c r="SKV321" s="22"/>
      <c r="SKW321" s="22"/>
      <c r="SKX321" s="22"/>
      <c r="SKY321" s="22"/>
      <c r="SKZ321" s="22"/>
      <c r="SLA321" s="22"/>
      <c r="SLB321" s="22"/>
      <c r="SLC321" s="22"/>
      <c r="SLD321" s="22"/>
      <c r="SLE321" s="22"/>
      <c r="SLF321" s="22"/>
      <c r="SLG321" s="22"/>
      <c r="SLH321" s="22"/>
      <c r="SLI321" s="22"/>
      <c r="SLJ321" s="22"/>
      <c r="SLK321" s="22"/>
      <c r="SLL321" s="22"/>
      <c r="SLM321" s="22"/>
      <c r="SLN321" s="22"/>
      <c r="SLO321" s="22"/>
      <c r="SLP321" s="22"/>
      <c r="SLQ321" s="22"/>
      <c r="SLR321" s="22"/>
      <c r="SLS321" s="22"/>
      <c r="SLT321" s="22"/>
      <c r="SLU321" s="22"/>
      <c r="SLV321" s="22"/>
      <c r="SLW321" s="22"/>
      <c r="SLX321" s="22"/>
      <c r="SLY321" s="22"/>
      <c r="SLZ321" s="22"/>
      <c r="SMA321" s="22"/>
      <c r="SMB321" s="22"/>
      <c r="SMC321" s="22"/>
      <c r="SMD321" s="22"/>
      <c r="SME321" s="22"/>
      <c r="SMF321" s="22"/>
      <c r="SMG321" s="22"/>
      <c r="SMH321" s="22"/>
      <c r="SMI321" s="22"/>
      <c r="SMJ321" s="22"/>
      <c r="SMK321" s="22"/>
      <c r="SML321" s="22"/>
      <c r="SMM321" s="22"/>
      <c r="SMN321" s="22"/>
      <c r="SMO321" s="22"/>
      <c r="SMP321" s="22"/>
      <c r="SMQ321" s="22"/>
      <c r="SMR321" s="22"/>
      <c r="SMS321" s="22"/>
      <c r="SMT321" s="22"/>
      <c r="SMU321" s="22"/>
      <c r="SMV321" s="22"/>
      <c r="SMW321" s="22"/>
      <c r="SMX321" s="22"/>
      <c r="SMY321" s="22"/>
      <c r="SMZ321" s="22"/>
      <c r="SNA321" s="22"/>
      <c r="SNB321" s="22"/>
      <c r="SNC321" s="22"/>
      <c r="SND321" s="22"/>
      <c r="SNE321" s="22"/>
      <c r="SNF321" s="22"/>
      <c r="SNG321" s="22"/>
      <c r="SNH321" s="22"/>
      <c r="SNI321" s="22"/>
      <c r="SNJ321" s="22"/>
      <c r="SNK321" s="22"/>
      <c r="SNL321" s="22"/>
      <c r="SNM321" s="22"/>
      <c r="SNN321" s="22"/>
      <c r="SNO321" s="22"/>
      <c r="SNP321" s="22"/>
      <c r="SNQ321" s="22"/>
      <c r="SNR321" s="22"/>
      <c r="SNS321" s="22"/>
      <c r="SNT321" s="22"/>
      <c r="SNU321" s="22"/>
      <c r="SNV321" s="22"/>
      <c r="SNW321" s="22"/>
      <c r="SNX321" s="22"/>
      <c r="SNY321" s="22"/>
      <c r="SNZ321" s="22"/>
      <c r="SOA321" s="22"/>
      <c r="SOB321" s="22"/>
      <c r="SOC321" s="22"/>
      <c r="SOD321" s="22"/>
      <c r="SOE321" s="22"/>
      <c r="SOF321" s="22"/>
      <c r="SOG321" s="22"/>
      <c r="SOH321" s="22"/>
      <c r="SOI321" s="22"/>
      <c r="SOJ321" s="22"/>
      <c r="SOK321" s="22"/>
      <c r="SOL321" s="22"/>
      <c r="SOM321" s="22"/>
      <c r="SON321" s="22"/>
      <c r="SOO321" s="22"/>
      <c r="SOP321" s="22"/>
      <c r="SOQ321" s="22"/>
      <c r="SOR321" s="22"/>
      <c r="SOS321" s="22"/>
      <c r="SOT321" s="22"/>
      <c r="SOU321" s="22"/>
      <c r="SOV321" s="22"/>
      <c r="SOW321" s="22"/>
      <c r="SOX321" s="22"/>
      <c r="SOY321" s="22"/>
      <c r="SOZ321" s="22"/>
      <c r="SPA321" s="22"/>
      <c r="SPB321" s="22"/>
      <c r="SPC321" s="22"/>
      <c r="SPD321" s="22"/>
      <c r="SPE321" s="22"/>
      <c r="SPF321" s="22"/>
      <c r="SPG321" s="22"/>
      <c r="SPH321" s="22"/>
      <c r="SPI321" s="22"/>
      <c r="SPJ321" s="22"/>
      <c r="SPK321" s="22"/>
      <c r="SPL321" s="22"/>
      <c r="SPM321" s="22"/>
      <c r="SPN321" s="22"/>
      <c r="SPO321" s="22"/>
      <c r="SPP321" s="22"/>
      <c r="SPQ321" s="22"/>
      <c r="SPR321" s="22"/>
      <c r="SPS321" s="22"/>
      <c r="SPT321" s="22"/>
      <c r="SPU321" s="22"/>
      <c r="SPV321" s="22"/>
      <c r="SPW321" s="22"/>
      <c r="SPX321" s="22"/>
      <c r="SPY321" s="22"/>
      <c r="SPZ321" s="22"/>
      <c r="SQA321" s="22"/>
      <c r="SQB321" s="22"/>
      <c r="SQC321" s="22"/>
      <c r="SQD321" s="22"/>
      <c r="SQE321" s="22"/>
      <c r="SQF321" s="22"/>
      <c r="SQG321" s="22"/>
      <c r="SQH321" s="22"/>
      <c r="SQI321" s="22"/>
      <c r="SQJ321" s="22"/>
      <c r="SQK321" s="22"/>
      <c r="SQL321" s="22"/>
      <c r="SQM321" s="22"/>
      <c r="SQN321" s="22"/>
      <c r="SQO321" s="22"/>
      <c r="SQP321" s="22"/>
      <c r="SQQ321" s="22"/>
      <c r="SQR321" s="22"/>
      <c r="SQS321" s="22"/>
      <c r="SQT321" s="22"/>
      <c r="SQU321" s="22"/>
      <c r="SQV321" s="22"/>
      <c r="SQW321" s="22"/>
      <c r="SQX321" s="22"/>
      <c r="SQY321" s="22"/>
      <c r="SQZ321" s="22"/>
      <c r="SRA321" s="22"/>
      <c r="SRB321" s="22"/>
      <c r="SRC321" s="22"/>
      <c r="SRD321" s="22"/>
      <c r="SRE321" s="22"/>
      <c r="SRF321" s="22"/>
      <c r="SRG321" s="22"/>
      <c r="SRH321" s="22"/>
      <c r="SRI321" s="22"/>
      <c r="SRJ321" s="22"/>
      <c r="SRK321" s="22"/>
      <c r="SRL321" s="22"/>
      <c r="SRM321" s="22"/>
      <c r="SRN321" s="22"/>
      <c r="SRO321" s="22"/>
      <c r="SRP321" s="22"/>
      <c r="SRQ321" s="22"/>
      <c r="SRR321" s="22"/>
      <c r="SRS321" s="22"/>
      <c r="SRT321" s="22"/>
      <c r="SRU321" s="22"/>
      <c r="SRV321" s="22"/>
      <c r="SRW321" s="22"/>
      <c r="SRX321" s="22"/>
      <c r="SRY321" s="22"/>
      <c r="SRZ321" s="22"/>
      <c r="SSA321" s="22"/>
      <c r="SSB321" s="22"/>
      <c r="SSC321" s="22"/>
      <c r="SSD321" s="22"/>
      <c r="SSE321" s="22"/>
      <c r="SSF321" s="22"/>
      <c r="SSG321" s="22"/>
      <c r="SSH321" s="22"/>
      <c r="SSI321" s="22"/>
      <c r="SSJ321" s="22"/>
      <c r="SSK321" s="22"/>
      <c r="SSL321" s="22"/>
      <c r="SSM321" s="22"/>
      <c r="SSN321" s="22"/>
      <c r="SSO321" s="22"/>
      <c r="SSP321" s="22"/>
      <c r="SSQ321" s="22"/>
      <c r="SSR321" s="22"/>
      <c r="SSS321" s="22"/>
      <c r="SST321" s="22"/>
      <c r="SSU321" s="22"/>
      <c r="SSV321" s="22"/>
      <c r="SSW321" s="22"/>
      <c r="SSX321" s="22"/>
      <c r="SSY321" s="22"/>
      <c r="SSZ321" s="22"/>
      <c r="STA321" s="22"/>
      <c r="STB321" s="22"/>
      <c r="STC321" s="22"/>
      <c r="STD321" s="22"/>
      <c r="STE321" s="22"/>
      <c r="STF321" s="22"/>
      <c r="STG321" s="22"/>
      <c r="STH321" s="22"/>
      <c r="STI321" s="22"/>
      <c r="STJ321" s="22"/>
      <c r="STK321" s="22"/>
      <c r="STL321" s="22"/>
      <c r="STM321" s="22"/>
      <c r="STN321" s="22"/>
      <c r="STO321" s="22"/>
      <c r="STP321" s="22"/>
      <c r="STQ321" s="22"/>
      <c r="STR321" s="22"/>
      <c r="STS321" s="22"/>
      <c r="STT321" s="22"/>
      <c r="STU321" s="22"/>
      <c r="STV321" s="22"/>
      <c r="STW321" s="22"/>
      <c r="STX321" s="22"/>
      <c r="STY321" s="22"/>
      <c r="STZ321" s="22"/>
      <c r="SUA321" s="22"/>
      <c r="SUB321" s="22"/>
      <c r="SUC321" s="22"/>
      <c r="SUD321" s="22"/>
      <c r="SUE321" s="22"/>
      <c r="SUF321" s="22"/>
      <c r="SUG321" s="22"/>
      <c r="SUH321" s="22"/>
      <c r="SUI321" s="22"/>
      <c r="SUJ321" s="22"/>
      <c r="SUK321" s="22"/>
      <c r="SUL321" s="22"/>
      <c r="SUM321" s="22"/>
      <c r="SUN321" s="22"/>
      <c r="SUO321" s="22"/>
      <c r="SUP321" s="22"/>
      <c r="SUQ321" s="22"/>
      <c r="SUR321" s="22"/>
      <c r="SUS321" s="22"/>
      <c r="SUT321" s="22"/>
      <c r="SUU321" s="22"/>
      <c r="SUV321" s="22"/>
      <c r="SUW321" s="22"/>
      <c r="SUX321" s="22"/>
      <c r="SUY321" s="22"/>
      <c r="SUZ321" s="22"/>
      <c r="SVA321" s="22"/>
      <c r="SVB321" s="22"/>
      <c r="SVC321" s="22"/>
      <c r="SVD321" s="22"/>
      <c r="SVE321" s="22"/>
      <c r="SVF321" s="22"/>
      <c r="SVG321" s="22"/>
      <c r="SVH321" s="22"/>
      <c r="SVI321" s="22"/>
      <c r="SVJ321" s="22"/>
      <c r="SVK321" s="22"/>
      <c r="SVL321" s="22"/>
      <c r="SVM321" s="22"/>
      <c r="SVN321" s="22"/>
      <c r="SVO321" s="22"/>
      <c r="SVP321" s="22"/>
      <c r="SVQ321" s="22"/>
      <c r="SVR321" s="22"/>
      <c r="SVS321" s="22"/>
      <c r="SVT321" s="22"/>
      <c r="SVU321" s="22"/>
      <c r="SVV321" s="22"/>
      <c r="SVW321" s="22"/>
      <c r="SVX321" s="22"/>
      <c r="SVY321" s="22"/>
      <c r="SVZ321" s="22"/>
      <c r="SWA321" s="22"/>
      <c r="SWB321" s="22"/>
      <c r="SWC321" s="22"/>
      <c r="SWD321" s="22"/>
      <c r="SWE321" s="22"/>
      <c r="SWF321" s="22"/>
      <c r="SWG321" s="22"/>
      <c r="SWH321" s="22"/>
      <c r="SWI321" s="22"/>
      <c r="SWJ321" s="22"/>
      <c r="SWK321" s="22"/>
      <c r="SWL321" s="22"/>
      <c r="SWM321" s="22"/>
      <c r="SWN321" s="22"/>
      <c r="SWO321" s="22"/>
      <c r="SWP321" s="22"/>
      <c r="SWQ321" s="22"/>
      <c r="SWR321" s="22"/>
      <c r="SWS321" s="22"/>
      <c r="SWT321" s="22"/>
      <c r="SWU321" s="22"/>
      <c r="SWV321" s="22"/>
      <c r="SWW321" s="22"/>
      <c r="SWX321" s="22"/>
      <c r="SWY321" s="22"/>
      <c r="SWZ321" s="22"/>
      <c r="SXA321" s="22"/>
      <c r="SXB321" s="22"/>
      <c r="SXC321" s="22"/>
      <c r="SXD321" s="22"/>
      <c r="SXE321" s="22"/>
      <c r="SXF321" s="22"/>
      <c r="SXG321" s="22"/>
      <c r="SXH321" s="22"/>
      <c r="SXI321" s="22"/>
      <c r="SXJ321" s="22"/>
      <c r="SXK321" s="22"/>
      <c r="SXL321" s="22"/>
      <c r="SXM321" s="22"/>
      <c r="SXN321" s="22"/>
      <c r="SXO321" s="22"/>
      <c r="SXP321" s="22"/>
      <c r="SXQ321" s="22"/>
      <c r="SXR321" s="22"/>
      <c r="SXS321" s="22"/>
      <c r="SXT321" s="22"/>
      <c r="SXU321" s="22"/>
      <c r="SXV321" s="22"/>
      <c r="SXW321" s="22"/>
      <c r="SXX321" s="22"/>
      <c r="SXY321" s="22"/>
      <c r="SXZ321" s="22"/>
      <c r="SYA321" s="22"/>
      <c r="SYB321" s="22"/>
      <c r="SYC321" s="22"/>
      <c r="SYD321" s="22"/>
      <c r="SYE321" s="22"/>
      <c r="SYF321" s="22"/>
      <c r="SYG321" s="22"/>
      <c r="SYH321" s="22"/>
      <c r="SYI321" s="22"/>
      <c r="SYJ321" s="22"/>
      <c r="SYK321" s="22"/>
      <c r="SYL321" s="22"/>
      <c r="SYM321" s="22"/>
      <c r="SYN321" s="22"/>
      <c r="SYO321" s="22"/>
      <c r="SYP321" s="22"/>
      <c r="SYQ321" s="22"/>
      <c r="SYR321" s="22"/>
      <c r="SYS321" s="22"/>
      <c r="SYT321" s="22"/>
      <c r="SYU321" s="22"/>
      <c r="SYV321" s="22"/>
      <c r="SYW321" s="22"/>
      <c r="SYX321" s="22"/>
      <c r="SYY321" s="22"/>
      <c r="SYZ321" s="22"/>
      <c r="SZA321" s="22"/>
      <c r="SZB321" s="22"/>
      <c r="SZC321" s="22"/>
      <c r="SZD321" s="22"/>
      <c r="SZE321" s="22"/>
      <c r="SZF321" s="22"/>
      <c r="SZG321" s="22"/>
      <c r="SZH321" s="22"/>
      <c r="SZI321" s="22"/>
      <c r="SZJ321" s="22"/>
      <c r="SZK321" s="22"/>
      <c r="SZL321" s="22"/>
      <c r="SZM321" s="22"/>
      <c r="SZN321" s="22"/>
      <c r="SZO321" s="22"/>
      <c r="SZP321" s="22"/>
      <c r="SZQ321" s="22"/>
      <c r="SZR321" s="22"/>
      <c r="SZS321" s="22"/>
      <c r="SZT321" s="22"/>
      <c r="SZU321" s="22"/>
      <c r="SZV321" s="22"/>
      <c r="SZW321" s="22"/>
      <c r="SZX321" s="22"/>
      <c r="SZY321" s="22"/>
      <c r="SZZ321" s="22"/>
      <c r="TAA321" s="22"/>
      <c r="TAB321" s="22"/>
      <c r="TAC321" s="22"/>
      <c r="TAD321" s="22"/>
      <c r="TAE321" s="22"/>
      <c r="TAF321" s="22"/>
      <c r="TAG321" s="22"/>
      <c r="TAH321" s="22"/>
      <c r="TAI321" s="22"/>
      <c r="TAJ321" s="22"/>
      <c r="TAK321" s="22"/>
      <c r="TAL321" s="22"/>
      <c r="TAM321" s="22"/>
      <c r="TAN321" s="22"/>
      <c r="TAO321" s="22"/>
      <c r="TAP321" s="22"/>
      <c r="TAQ321" s="22"/>
      <c r="TAR321" s="22"/>
      <c r="TAS321" s="22"/>
      <c r="TAT321" s="22"/>
      <c r="TAU321" s="22"/>
      <c r="TAV321" s="22"/>
      <c r="TAW321" s="22"/>
      <c r="TAX321" s="22"/>
      <c r="TAY321" s="22"/>
      <c r="TAZ321" s="22"/>
      <c r="TBA321" s="22"/>
      <c r="TBB321" s="22"/>
      <c r="TBC321" s="22"/>
      <c r="TBD321" s="22"/>
      <c r="TBE321" s="22"/>
      <c r="TBF321" s="22"/>
      <c r="TBG321" s="22"/>
      <c r="TBH321" s="22"/>
      <c r="TBI321" s="22"/>
      <c r="TBJ321" s="22"/>
      <c r="TBK321" s="22"/>
      <c r="TBL321" s="22"/>
      <c r="TBM321" s="22"/>
      <c r="TBN321" s="22"/>
      <c r="TBO321" s="22"/>
      <c r="TBP321" s="22"/>
      <c r="TBQ321" s="22"/>
      <c r="TBR321" s="22"/>
      <c r="TBS321" s="22"/>
      <c r="TBT321" s="22"/>
      <c r="TBU321" s="22"/>
      <c r="TBV321" s="22"/>
      <c r="TBW321" s="22"/>
      <c r="TBX321" s="22"/>
      <c r="TBY321" s="22"/>
      <c r="TBZ321" s="22"/>
      <c r="TCA321" s="22"/>
      <c r="TCB321" s="22"/>
      <c r="TCC321" s="22"/>
      <c r="TCD321" s="22"/>
      <c r="TCE321" s="22"/>
      <c r="TCF321" s="22"/>
      <c r="TCG321" s="22"/>
      <c r="TCH321" s="22"/>
      <c r="TCI321" s="22"/>
      <c r="TCJ321" s="22"/>
      <c r="TCK321" s="22"/>
      <c r="TCL321" s="22"/>
      <c r="TCM321" s="22"/>
      <c r="TCN321" s="22"/>
      <c r="TCO321" s="22"/>
      <c r="TCP321" s="22"/>
      <c r="TCQ321" s="22"/>
      <c r="TCR321" s="22"/>
      <c r="TCS321" s="22"/>
      <c r="TCT321" s="22"/>
      <c r="TCU321" s="22"/>
      <c r="TCV321" s="22"/>
      <c r="TCW321" s="22"/>
      <c r="TCX321" s="22"/>
      <c r="TCY321" s="22"/>
      <c r="TCZ321" s="22"/>
      <c r="TDA321" s="22"/>
      <c r="TDB321" s="22"/>
      <c r="TDC321" s="22"/>
      <c r="TDD321" s="22"/>
      <c r="TDE321" s="22"/>
      <c r="TDF321" s="22"/>
      <c r="TDG321" s="22"/>
      <c r="TDH321" s="22"/>
      <c r="TDI321" s="22"/>
      <c r="TDJ321" s="22"/>
      <c r="TDK321" s="22"/>
      <c r="TDL321" s="22"/>
      <c r="TDM321" s="22"/>
      <c r="TDN321" s="22"/>
      <c r="TDO321" s="22"/>
      <c r="TDP321" s="22"/>
      <c r="TDQ321" s="22"/>
      <c r="TDR321" s="22"/>
      <c r="TDS321" s="22"/>
      <c r="TDT321" s="22"/>
      <c r="TDU321" s="22"/>
      <c r="TDV321" s="22"/>
      <c r="TDW321" s="22"/>
      <c r="TDX321" s="22"/>
      <c r="TDY321" s="22"/>
      <c r="TDZ321" s="22"/>
      <c r="TEA321" s="22"/>
      <c r="TEB321" s="22"/>
      <c r="TEC321" s="22"/>
      <c r="TED321" s="22"/>
      <c r="TEE321" s="22"/>
      <c r="TEF321" s="22"/>
      <c r="TEG321" s="22"/>
      <c r="TEH321" s="22"/>
      <c r="TEI321" s="22"/>
      <c r="TEJ321" s="22"/>
      <c r="TEK321" s="22"/>
      <c r="TEL321" s="22"/>
      <c r="TEM321" s="22"/>
      <c r="TEN321" s="22"/>
      <c r="TEO321" s="22"/>
      <c r="TEP321" s="22"/>
      <c r="TEQ321" s="22"/>
      <c r="TER321" s="22"/>
      <c r="TES321" s="22"/>
      <c r="TET321" s="22"/>
      <c r="TEU321" s="22"/>
      <c r="TEV321" s="22"/>
      <c r="TEW321" s="22"/>
      <c r="TEX321" s="22"/>
      <c r="TEY321" s="22"/>
      <c r="TEZ321" s="22"/>
      <c r="TFA321" s="22"/>
      <c r="TFB321" s="22"/>
      <c r="TFC321" s="22"/>
      <c r="TFD321" s="22"/>
      <c r="TFE321" s="22"/>
      <c r="TFF321" s="22"/>
      <c r="TFG321" s="22"/>
      <c r="TFH321" s="22"/>
      <c r="TFI321" s="22"/>
      <c r="TFJ321" s="22"/>
      <c r="TFK321" s="22"/>
      <c r="TFL321" s="22"/>
      <c r="TFM321" s="22"/>
      <c r="TFN321" s="22"/>
      <c r="TFO321" s="22"/>
      <c r="TFP321" s="22"/>
      <c r="TFQ321" s="22"/>
      <c r="TFR321" s="22"/>
      <c r="TFS321" s="22"/>
      <c r="TFT321" s="22"/>
      <c r="TFU321" s="22"/>
      <c r="TFV321" s="22"/>
      <c r="TFW321" s="22"/>
      <c r="TFX321" s="22"/>
      <c r="TFY321" s="22"/>
      <c r="TFZ321" s="22"/>
      <c r="TGA321" s="22"/>
      <c r="TGB321" s="22"/>
      <c r="TGC321" s="22"/>
      <c r="TGD321" s="22"/>
      <c r="TGE321" s="22"/>
      <c r="TGF321" s="22"/>
      <c r="TGG321" s="22"/>
      <c r="TGH321" s="22"/>
      <c r="TGI321" s="22"/>
      <c r="TGJ321" s="22"/>
      <c r="TGK321" s="22"/>
      <c r="TGL321" s="22"/>
      <c r="TGM321" s="22"/>
      <c r="TGN321" s="22"/>
      <c r="TGO321" s="22"/>
      <c r="TGP321" s="22"/>
      <c r="TGQ321" s="22"/>
      <c r="TGR321" s="22"/>
      <c r="TGS321" s="22"/>
      <c r="TGT321" s="22"/>
      <c r="TGU321" s="22"/>
      <c r="TGV321" s="22"/>
      <c r="TGW321" s="22"/>
      <c r="TGX321" s="22"/>
      <c r="TGY321" s="22"/>
      <c r="TGZ321" s="22"/>
      <c r="THA321" s="22"/>
      <c r="THB321" s="22"/>
      <c r="THC321" s="22"/>
      <c r="THD321" s="22"/>
      <c r="THE321" s="22"/>
      <c r="THF321" s="22"/>
      <c r="THG321" s="22"/>
      <c r="THH321" s="22"/>
      <c r="THI321" s="22"/>
      <c r="THJ321" s="22"/>
      <c r="THK321" s="22"/>
      <c r="THL321" s="22"/>
      <c r="THM321" s="22"/>
      <c r="THN321" s="22"/>
      <c r="THO321" s="22"/>
      <c r="THP321" s="22"/>
      <c r="THQ321" s="22"/>
      <c r="THR321" s="22"/>
      <c r="THS321" s="22"/>
      <c r="THT321" s="22"/>
      <c r="THU321" s="22"/>
      <c r="THV321" s="22"/>
      <c r="THW321" s="22"/>
      <c r="THX321" s="22"/>
      <c r="THY321" s="22"/>
      <c r="THZ321" s="22"/>
      <c r="TIA321" s="22"/>
      <c r="TIB321" s="22"/>
      <c r="TIC321" s="22"/>
      <c r="TID321" s="22"/>
      <c r="TIE321" s="22"/>
      <c r="TIF321" s="22"/>
      <c r="TIG321" s="22"/>
      <c r="TIH321" s="22"/>
      <c r="TII321" s="22"/>
      <c r="TIJ321" s="22"/>
      <c r="TIK321" s="22"/>
      <c r="TIL321" s="22"/>
      <c r="TIM321" s="22"/>
      <c r="TIN321" s="22"/>
      <c r="TIO321" s="22"/>
      <c r="TIP321" s="22"/>
      <c r="TIQ321" s="22"/>
      <c r="TIR321" s="22"/>
      <c r="TIS321" s="22"/>
      <c r="TIT321" s="22"/>
      <c r="TIU321" s="22"/>
      <c r="TIV321" s="22"/>
      <c r="TIW321" s="22"/>
      <c r="TIX321" s="22"/>
      <c r="TIY321" s="22"/>
      <c r="TIZ321" s="22"/>
      <c r="TJA321" s="22"/>
      <c r="TJB321" s="22"/>
      <c r="TJC321" s="22"/>
      <c r="TJD321" s="22"/>
      <c r="TJE321" s="22"/>
      <c r="TJF321" s="22"/>
      <c r="TJG321" s="22"/>
      <c r="TJH321" s="22"/>
      <c r="TJI321" s="22"/>
      <c r="TJJ321" s="22"/>
      <c r="TJK321" s="22"/>
      <c r="TJL321" s="22"/>
      <c r="TJM321" s="22"/>
      <c r="TJN321" s="22"/>
      <c r="TJO321" s="22"/>
      <c r="TJP321" s="22"/>
      <c r="TJQ321" s="22"/>
      <c r="TJR321" s="22"/>
      <c r="TJS321" s="22"/>
      <c r="TJT321" s="22"/>
      <c r="TJU321" s="22"/>
      <c r="TJV321" s="22"/>
      <c r="TJW321" s="22"/>
      <c r="TJX321" s="22"/>
      <c r="TJY321" s="22"/>
      <c r="TJZ321" s="22"/>
      <c r="TKA321" s="22"/>
      <c r="TKB321" s="22"/>
      <c r="TKC321" s="22"/>
      <c r="TKD321" s="22"/>
      <c r="TKE321" s="22"/>
      <c r="TKF321" s="22"/>
      <c r="TKG321" s="22"/>
      <c r="TKH321" s="22"/>
      <c r="TKI321" s="22"/>
      <c r="TKJ321" s="22"/>
      <c r="TKK321" s="22"/>
      <c r="TKL321" s="22"/>
      <c r="TKM321" s="22"/>
      <c r="TKN321" s="22"/>
      <c r="TKO321" s="22"/>
      <c r="TKP321" s="22"/>
      <c r="TKQ321" s="22"/>
      <c r="TKR321" s="22"/>
      <c r="TKS321" s="22"/>
      <c r="TKT321" s="22"/>
      <c r="TKU321" s="22"/>
      <c r="TKV321" s="22"/>
      <c r="TKW321" s="22"/>
      <c r="TKX321" s="22"/>
      <c r="TKY321" s="22"/>
      <c r="TKZ321" s="22"/>
      <c r="TLA321" s="22"/>
      <c r="TLB321" s="22"/>
      <c r="TLC321" s="22"/>
      <c r="TLD321" s="22"/>
      <c r="TLE321" s="22"/>
      <c r="TLF321" s="22"/>
      <c r="TLG321" s="22"/>
      <c r="TLH321" s="22"/>
      <c r="TLI321" s="22"/>
      <c r="TLJ321" s="22"/>
      <c r="TLK321" s="22"/>
      <c r="TLL321" s="22"/>
      <c r="TLM321" s="22"/>
      <c r="TLN321" s="22"/>
      <c r="TLO321" s="22"/>
      <c r="TLP321" s="22"/>
      <c r="TLQ321" s="22"/>
      <c r="TLR321" s="22"/>
      <c r="TLS321" s="22"/>
      <c r="TLT321" s="22"/>
      <c r="TLU321" s="22"/>
      <c r="TLV321" s="22"/>
      <c r="TLW321" s="22"/>
      <c r="TLX321" s="22"/>
      <c r="TLY321" s="22"/>
      <c r="TLZ321" s="22"/>
      <c r="TMA321" s="22"/>
      <c r="TMB321" s="22"/>
      <c r="TMC321" s="22"/>
      <c r="TMD321" s="22"/>
      <c r="TME321" s="22"/>
      <c r="TMF321" s="22"/>
      <c r="TMG321" s="22"/>
      <c r="TMH321" s="22"/>
      <c r="TMI321" s="22"/>
      <c r="TMJ321" s="22"/>
      <c r="TMK321" s="22"/>
      <c r="TML321" s="22"/>
      <c r="TMM321" s="22"/>
      <c r="TMN321" s="22"/>
      <c r="TMO321" s="22"/>
      <c r="TMP321" s="22"/>
      <c r="TMQ321" s="22"/>
      <c r="TMR321" s="22"/>
      <c r="TMS321" s="22"/>
      <c r="TMT321" s="22"/>
      <c r="TMU321" s="22"/>
      <c r="TMV321" s="22"/>
      <c r="TMW321" s="22"/>
      <c r="TMX321" s="22"/>
      <c r="TMY321" s="22"/>
      <c r="TMZ321" s="22"/>
      <c r="TNA321" s="22"/>
      <c r="TNB321" s="22"/>
      <c r="TNC321" s="22"/>
      <c r="TND321" s="22"/>
      <c r="TNE321" s="22"/>
      <c r="TNF321" s="22"/>
      <c r="TNG321" s="22"/>
      <c r="TNH321" s="22"/>
      <c r="TNI321" s="22"/>
      <c r="TNJ321" s="22"/>
      <c r="TNK321" s="22"/>
      <c r="TNL321" s="22"/>
      <c r="TNM321" s="22"/>
      <c r="TNN321" s="22"/>
      <c r="TNO321" s="22"/>
      <c r="TNP321" s="22"/>
      <c r="TNQ321" s="22"/>
      <c r="TNR321" s="22"/>
      <c r="TNS321" s="22"/>
      <c r="TNT321" s="22"/>
      <c r="TNU321" s="22"/>
      <c r="TNV321" s="22"/>
      <c r="TNW321" s="22"/>
      <c r="TNX321" s="22"/>
      <c r="TNY321" s="22"/>
      <c r="TNZ321" s="22"/>
      <c r="TOA321" s="22"/>
      <c r="TOB321" s="22"/>
      <c r="TOC321" s="22"/>
      <c r="TOD321" s="22"/>
      <c r="TOE321" s="22"/>
      <c r="TOF321" s="22"/>
      <c r="TOG321" s="22"/>
      <c r="TOH321" s="22"/>
      <c r="TOI321" s="22"/>
      <c r="TOJ321" s="22"/>
      <c r="TOK321" s="22"/>
      <c r="TOL321" s="22"/>
      <c r="TOM321" s="22"/>
      <c r="TON321" s="22"/>
      <c r="TOO321" s="22"/>
      <c r="TOP321" s="22"/>
      <c r="TOQ321" s="22"/>
      <c r="TOR321" s="22"/>
      <c r="TOS321" s="22"/>
      <c r="TOT321" s="22"/>
      <c r="TOU321" s="22"/>
      <c r="TOV321" s="22"/>
      <c r="TOW321" s="22"/>
      <c r="TOX321" s="22"/>
      <c r="TOY321" s="22"/>
      <c r="TOZ321" s="22"/>
      <c r="TPA321" s="22"/>
      <c r="TPB321" s="22"/>
      <c r="TPC321" s="22"/>
      <c r="TPD321" s="22"/>
      <c r="TPE321" s="22"/>
      <c r="TPF321" s="22"/>
      <c r="TPG321" s="22"/>
      <c r="TPH321" s="22"/>
      <c r="TPI321" s="22"/>
      <c r="TPJ321" s="22"/>
      <c r="TPK321" s="22"/>
      <c r="TPL321" s="22"/>
      <c r="TPM321" s="22"/>
      <c r="TPN321" s="22"/>
      <c r="TPO321" s="22"/>
      <c r="TPP321" s="22"/>
      <c r="TPQ321" s="22"/>
      <c r="TPR321" s="22"/>
      <c r="TPS321" s="22"/>
      <c r="TPT321" s="22"/>
      <c r="TPU321" s="22"/>
      <c r="TPV321" s="22"/>
      <c r="TPW321" s="22"/>
      <c r="TPX321" s="22"/>
      <c r="TPY321" s="22"/>
      <c r="TPZ321" s="22"/>
      <c r="TQA321" s="22"/>
      <c r="TQB321" s="22"/>
      <c r="TQC321" s="22"/>
      <c r="TQD321" s="22"/>
      <c r="TQE321" s="22"/>
      <c r="TQF321" s="22"/>
      <c r="TQG321" s="22"/>
      <c r="TQH321" s="22"/>
      <c r="TQI321" s="22"/>
      <c r="TQJ321" s="22"/>
      <c r="TQK321" s="22"/>
      <c r="TQL321" s="22"/>
      <c r="TQM321" s="22"/>
      <c r="TQN321" s="22"/>
      <c r="TQO321" s="22"/>
      <c r="TQP321" s="22"/>
      <c r="TQQ321" s="22"/>
      <c r="TQR321" s="22"/>
      <c r="TQS321" s="22"/>
      <c r="TQT321" s="22"/>
      <c r="TQU321" s="22"/>
      <c r="TQV321" s="22"/>
      <c r="TQW321" s="22"/>
      <c r="TQX321" s="22"/>
      <c r="TQY321" s="22"/>
      <c r="TQZ321" s="22"/>
      <c r="TRA321" s="22"/>
      <c r="TRB321" s="22"/>
      <c r="TRC321" s="22"/>
      <c r="TRD321" s="22"/>
      <c r="TRE321" s="22"/>
      <c r="TRF321" s="22"/>
      <c r="TRG321" s="22"/>
      <c r="TRH321" s="22"/>
      <c r="TRI321" s="22"/>
      <c r="TRJ321" s="22"/>
      <c r="TRK321" s="22"/>
      <c r="TRL321" s="22"/>
      <c r="TRM321" s="22"/>
      <c r="TRN321" s="22"/>
      <c r="TRO321" s="22"/>
      <c r="TRP321" s="22"/>
      <c r="TRQ321" s="22"/>
      <c r="TRR321" s="22"/>
      <c r="TRS321" s="22"/>
      <c r="TRT321" s="22"/>
      <c r="TRU321" s="22"/>
      <c r="TRV321" s="22"/>
      <c r="TRW321" s="22"/>
      <c r="TRX321" s="22"/>
      <c r="TRY321" s="22"/>
      <c r="TRZ321" s="22"/>
      <c r="TSA321" s="22"/>
      <c r="TSB321" s="22"/>
      <c r="TSC321" s="22"/>
      <c r="TSD321" s="22"/>
      <c r="TSE321" s="22"/>
      <c r="TSF321" s="22"/>
      <c r="TSG321" s="22"/>
      <c r="TSH321" s="22"/>
      <c r="TSI321" s="22"/>
      <c r="TSJ321" s="22"/>
      <c r="TSK321" s="22"/>
      <c r="TSL321" s="22"/>
      <c r="TSM321" s="22"/>
      <c r="TSN321" s="22"/>
      <c r="TSO321" s="22"/>
      <c r="TSP321" s="22"/>
      <c r="TSQ321" s="22"/>
      <c r="TSR321" s="22"/>
      <c r="TSS321" s="22"/>
      <c r="TST321" s="22"/>
      <c r="TSU321" s="22"/>
      <c r="TSV321" s="22"/>
      <c r="TSW321" s="22"/>
      <c r="TSX321" s="22"/>
      <c r="TSY321" s="22"/>
      <c r="TSZ321" s="22"/>
      <c r="TTA321" s="22"/>
      <c r="TTB321" s="22"/>
      <c r="TTC321" s="22"/>
      <c r="TTD321" s="22"/>
      <c r="TTE321" s="22"/>
      <c r="TTF321" s="22"/>
      <c r="TTG321" s="22"/>
      <c r="TTH321" s="22"/>
      <c r="TTI321" s="22"/>
      <c r="TTJ321" s="22"/>
      <c r="TTK321" s="22"/>
      <c r="TTL321" s="22"/>
      <c r="TTM321" s="22"/>
      <c r="TTN321" s="22"/>
      <c r="TTO321" s="22"/>
      <c r="TTP321" s="22"/>
      <c r="TTQ321" s="22"/>
      <c r="TTR321" s="22"/>
      <c r="TTS321" s="22"/>
      <c r="TTT321" s="22"/>
      <c r="TTU321" s="22"/>
      <c r="TTV321" s="22"/>
      <c r="TTW321" s="22"/>
      <c r="TTX321" s="22"/>
      <c r="TTY321" s="22"/>
      <c r="TTZ321" s="22"/>
      <c r="TUA321" s="22"/>
      <c r="TUB321" s="22"/>
      <c r="TUC321" s="22"/>
      <c r="TUD321" s="22"/>
      <c r="TUE321" s="22"/>
      <c r="TUF321" s="22"/>
      <c r="TUG321" s="22"/>
      <c r="TUH321" s="22"/>
      <c r="TUI321" s="22"/>
      <c r="TUJ321" s="22"/>
      <c r="TUK321" s="22"/>
      <c r="TUL321" s="22"/>
      <c r="TUM321" s="22"/>
      <c r="TUN321" s="22"/>
      <c r="TUO321" s="22"/>
      <c r="TUP321" s="22"/>
      <c r="TUQ321" s="22"/>
      <c r="TUR321" s="22"/>
      <c r="TUS321" s="22"/>
      <c r="TUT321" s="22"/>
      <c r="TUU321" s="22"/>
      <c r="TUV321" s="22"/>
      <c r="TUW321" s="22"/>
      <c r="TUX321" s="22"/>
      <c r="TUY321" s="22"/>
      <c r="TUZ321" s="22"/>
      <c r="TVA321" s="22"/>
      <c r="TVB321" s="22"/>
      <c r="TVC321" s="22"/>
      <c r="TVD321" s="22"/>
      <c r="TVE321" s="22"/>
      <c r="TVF321" s="22"/>
      <c r="TVG321" s="22"/>
      <c r="TVH321" s="22"/>
      <c r="TVI321" s="22"/>
      <c r="TVJ321" s="22"/>
      <c r="TVK321" s="22"/>
      <c r="TVL321" s="22"/>
      <c r="TVM321" s="22"/>
      <c r="TVN321" s="22"/>
      <c r="TVO321" s="22"/>
      <c r="TVP321" s="22"/>
      <c r="TVQ321" s="22"/>
      <c r="TVR321" s="22"/>
      <c r="TVS321" s="22"/>
      <c r="TVT321" s="22"/>
      <c r="TVU321" s="22"/>
      <c r="TVV321" s="22"/>
      <c r="TVW321" s="22"/>
      <c r="TVX321" s="22"/>
      <c r="TVY321" s="22"/>
      <c r="TVZ321" s="22"/>
      <c r="TWA321" s="22"/>
      <c r="TWB321" s="22"/>
      <c r="TWC321" s="22"/>
      <c r="TWD321" s="22"/>
      <c r="TWE321" s="22"/>
      <c r="TWF321" s="22"/>
      <c r="TWG321" s="22"/>
      <c r="TWH321" s="22"/>
      <c r="TWI321" s="22"/>
      <c r="TWJ321" s="22"/>
      <c r="TWK321" s="22"/>
      <c r="TWL321" s="22"/>
      <c r="TWM321" s="22"/>
      <c r="TWN321" s="22"/>
      <c r="TWO321" s="22"/>
      <c r="TWP321" s="22"/>
      <c r="TWQ321" s="22"/>
      <c r="TWR321" s="22"/>
      <c r="TWS321" s="22"/>
      <c r="TWT321" s="22"/>
      <c r="TWU321" s="22"/>
      <c r="TWV321" s="22"/>
      <c r="TWW321" s="22"/>
      <c r="TWX321" s="22"/>
      <c r="TWY321" s="22"/>
      <c r="TWZ321" s="22"/>
      <c r="TXA321" s="22"/>
      <c r="TXB321" s="22"/>
      <c r="TXC321" s="22"/>
      <c r="TXD321" s="22"/>
      <c r="TXE321" s="22"/>
      <c r="TXF321" s="22"/>
      <c r="TXG321" s="22"/>
      <c r="TXH321" s="22"/>
      <c r="TXI321" s="22"/>
      <c r="TXJ321" s="22"/>
      <c r="TXK321" s="22"/>
      <c r="TXL321" s="22"/>
      <c r="TXM321" s="22"/>
      <c r="TXN321" s="22"/>
      <c r="TXO321" s="22"/>
      <c r="TXP321" s="22"/>
      <c r="TXQ321" s="22"/>
      <c r="TXR321" s="22"/>
      <c r="TXS321" s="22"/>
      <c r="TXT321" s="22"/>
      <c r="TXU321" s="22"/>
      <c r="TXV321" s="22"/>
      <c r="TXW321" s="22"/>
      <c r="TXX321" s="22"/>
      <c r="TXY321" s="22"/>
      <c r="TXZ321" s="22"/>
      <c r="TYA321" s="22"/>
      <c r="TYB321" s="22"/>
      <c r="TYC321" s="22"/>
      <c r="TYD321" s="22"/>
      <c r="TYE321" s="22"/>
      <c r="TYF321" s="22"/>
      <c r="TYG321" s="22"/>
      <c r="TYH321" s="22"/>
      <c r="TYI321" s="22"/>
      <c r="TYJ321" s="22"/>
      <c r="TYK321" s="22"/>
      <c r="TYL321" s="22"/>
      <c r="TYM321" s="22"/>
      <c r="TYN321" s="22"/>
      <c r="TYO321" s="22"/>
      <c r="TYP321" s="22"/>
      <c r="TYQ321" s="22"/>
      <c r="TYR321" s="22"/>
      <c r="TYS321" s="22"/>
      <c r="TYT321" s="22"/>
      <c r="TYU321" s="22"/>
      <c r="TYV321" s="22"/>
      <c r="TYW321" s="22"/>
      <c r="TYX321" s="22"/>
      <c r="TYY321" s="22"/>
      <c r="TYZ321" s="22"/>
      <c r="TZA321" s="22"/>
      <c r="TZB321" s="22"/>
      <c r="TZC321" s="22"/>
      <c r="TZD321" s="22"/>
      <c r="TZE321" s="22"/>
      <c r="TZF321" s="22"/>
      <c r="TZG321" s="22"/>
      <c r="TZH321" s="22"/>
      <c r="TZI321" s="22"/>
      <c r="TZJ321" s="22"/>
      <c r="TZK321" s="22"/>
      <c r="TZL321" s="22"/>
      <c r="TZM321" s="22"/>
      <c r="TZN321" s="22"/>
      <c r="TZO321" s="22"/>
      <c r="TZP321" s="22"/>
      <c r="TZQ321" s="22"/>
      <c r="TZR321" s="22"/>
      <c r="TZS321" s="22"/>
      <c r="TZT321" s="22"/>
      <c r="TZU321" s="22"/>
      <c r="TZV321" s="22"/>
      <c r="TZW321" s="22"/>
      <c r="TZX321" s="22"/>
      <c r="TZY321" s="22"/>
      <c r="TZZ321" s="22"/>
      <c r="UAA321" s="22"/>
      <c r="UAB321" s="22"/>
      <c r="UAC321" s="22"/>
      <c r="UAD321" s="22"/>
      <c r="UAE321" s="22"/>
      <c r="UAF321" s="22"/>
      <c r="UAG321" s="22"/>
      <c r="UAH321" s="22"/>
      <c r="UAI321" s="22"/>
      <c r="UAJ321" s="22"/>
      <c r="UAK321" s="22"/>
      <c r="UAL321" s="22"/>
      <c r="UAM321" s="22"/>
      <c r="UAN321" s="22"/>
      <c r="UAO321" s="22"/>
      <c r="UAP321" s="22"/>
      <c r="UAQ321" s="22"/>
      <c r="UAR321" s="22"/>
      <c r="UAS321" s="22"/>
      <c r="UAT321" s="22"/>
      <c r="UAU321" s="22"/>
      <c r="UAV321" s="22"/>
      <c r="UAW321" s="22"/>
      <c r="UAX321" s="22"/>
      <c r="UAY321" s="22"/>
      <c r="UAZ321" s="22"/>
      <c r="UBA321" s="22"/>
      <c r="UBB321" s="22"/>
      <c r="UBC321" s="22"/>
      <c r="UBD321" s="22"/>
      <c r="UBE321" s="22"/>
      <c r="UBF321" s="22"/>
      <c r="UBG321" s="22"/>
      <c r="UBH321" s="22"/>
      <c r="UBI321" s="22"/>
      <c r="UBJ321" s="22"/>
      <c r="UBK321" s="22"/>
      <c r="UBL321" s="22"/>
      <c r="UBM321" s="22"/>
      <c r="UBN321" s="22"/>
      <c r="UBO321" s="22"/>
      <c r="UBP321" s="22"/>
      <c r="UBQ321" s="22"/>
      <c r="UBR321" s="22"/>
      <c r="UBS321" s="22"/>
      <c r="UBT321" s="22"/>
      <c r="UBU321" s="22"/>
      <c r="UBV321" s="22"/>
      <c r="UBW321" s="22"/>
      <c r="UBX321" s="22"/>
      <c r="UBY321" s="22"/>
      <c r="UBZ321" s="22"/>
      <c r="UCA321" s="22"/>
      <c r="UCB321" s="22"/>
      <c r="UCC321" s="22"/>
      <c r="UCD321" s="22"/>
      <c r="UCE321" s="22"/>
      <c r="UCF321" s="22"/>
      <c r="UCG321" s="22"/>
      <c r="UCH321" s="22"/>
      <c r="UCI321" s="22"/>
      <c r="UCJ321" s="22"/>
      <c r="UCK321" s="22"/>
      <c r="UCL321" s="22"/>
      <c r="UCM321" s="22"/>
      <c r="UCN321" s="22"/>
      <c r="UCO321" s="22"/>
      <c r="UCP321" s="22"/>
      <c r="UCQ321" s="22"/>
      <c r="UCR321" s="22"/>
      <c r="UCS321" s="22"/>
      <c r="UCT321" s="22"/>
      <c r="UCU321" s="22"/>
      <c r="UCV321" s="22"/>
      <c r="UCW321" s="22"/>
      <c r="UCX321" s="22"/>
      <c r="UCY321" s="22"/>
      <c r="UCZ321" s="22"/>
      <c r="UDA321" s="22"/>
      <c r="UDB321" s="22"/>
      <c r="UDC321" s="22"/>
      <c r="UDD321" s="22"/>
      <c r="UDE321" s="22"/>
      <c r="UDF321" s="22"/>
      <c r="UDG321" s="22"/>
      <c r="UDH321" s="22"/>
      <c r="UDI321" s="22"/>
      <c r="UDJ321" s="22"/>
      <c r="UDK321" s="22"/>
      <c r="UDL321" s="22"/>
      <c r="UDM321" s="22"/>
      <c r="UDN321" s="22"/>
      <c r="UDO321" s="22"/>
      <c r="UDP321" s="22"/>
      <c r="UDQ321" s="22"/>
      <c r="UDR321" s="22"/>
      <c r="UDS321" s="22"/>
      <c r="UDT321" s="22"/>
      <c r="UDU321" s="22"/>
      <c r="UDV321" s="22"/>
      <c r="UDW321" s="22"/>
      <c r="UDX321" s="22"/>
      <c r="UDY321" s="22"/>
      <c r="UDZ321" s="22"/>
      <c r="UEA321" s="22"/>
      <c r="UEB321" s="22"/>
      <c r="UEC321" s="22"/>
      <c r="UED321" s="22"/>
      <c r="UEE321" s="22"/>
      <c r="UEF321" s="22"/>
      <c r="UEG321" s="22"/>
      <c r="UEH321" s="22"/>
      <c r="UEI321" s="22"/>
      <c r="UEJ321" s="22"/>
      <c r="UEK321" s="22"/>
      <c r="UEL321" s="22"/>
      <c r="UEM321" s="22"/>
      <c r="UEN321" s="22"/>
      <c r="UEO321" s="22"/>
      <c r="UEP321" s="22"/>
      <c r="UEQ321" s="22"/>
      <c r="UER321" s="22"/>
      <c r="UES321" s="22"/>
      <c r="UET321" s="22"/>
      <c r="UEU321" s="22"/>
      <c r="UEV321" s="22"/>
      <c r="UEW321" s="22"/>
      <c r="UEX321" s="22"/>
      <c r="UEY321" s="22"/>
      <c r="UEZ321" s="22"/>
      <c r="UFA321" s="22"/>
      <c r="UFB321" s="22"/>
      <c r="UFC321" s="22"/>
      <c r="UFD321" s="22"/>
      <c r="UFE321" s="22"/>
      <c r="UFF321" s="22"/>
      <c r="UFG321" s="22"/>
      <c r="UFH321" s="22"/>
      <c r="UFI321" s="22"/>
      <c r="UFJ321" s="22"/>
      <c r="UFK321" s="22"/>
      <c r="UFL321" s="22"/>
      <c r="UFM321" s="22"/>
      <c r="UFN321" s="22"/>
      <c r="UFO321" s="22"/>
      <c r="UFP321" s="22"/>
      <c r="UFQ321" s="22"/>
      <c r="UFR321" s="22"/>
      <c r="UFS321" s="22"/>
      <c r="UFT321" s="22"/>
      <c r="UFU321" s="22"/>
      <c r="UFV321" s="22"/>
      <c r="UFW321" s="22"/>
      <c r="UFX321" s="22"/>
      <c r="UFY321" s="22"/>
      <c r="UFZ321" s="22"/>
      <c r="UGA321" s="22"/>
      <c r="UGB321" s="22"/>
      <c r="UGC321" s="22"/>
      <c r="UGD321" s="22"/>
      <c r="UGE321" s="22"/>
      <c r="UGF321" s="22"/>
      <c r="UGG321" s="22"/>
      <c r="UGH321" s="22"/>
      <c r="UGI321" s="22"/>
      <c r="UGJ321" s="22"/>
      <c r="UGK321" s="22"/>
      <c r="UGL321" s="22"/>
      <c r="UGM321" s="22"/>
      <c r="UGN321" s="22"/>
      <c r="UGO321" s="22"/>
      <c r="UGP321" s="22"/>
      <c r="UGQ321" s="22"/>
      <c r="UGR321" s="22"/>
      <c r="UGS321" s="22"/>
      <c r="UGT321" s="22"/>
      <c r="UGU321" s="22"/>
      <c r="UGV321" s="22"/>
      <c r="UGW321" s="22"/>
      <c r="UGX321" s="22"/>
      <c r="UGY321" s="22"/>
      <c r="UGZ321" s="22"/>
      <c r="UHA321" s="22"/>
      <c r="UHB321" s="22"/>
      <c r="UHC321" s="22"/>
      <c r="UHD321" s="22"/>
      <c r="UHE321" s="22"/>
      <c r="UHF321" s="22"/>
      <c r="UHG321" s="22"/>
      <c r="UHH321" s="22"/>
      <c r="UHI321" s="22"/>
      <c r="UHJ321" s="22"/>
      <c r="UHK321" s="22"/>
      <c r="UHL321" s="22"/>
      <c r="UHM321" s="22"/>
      <c r="UHN321" s="22"/>
      <c r="UHO321" s="22"/>
      <c r="UHP321" s="22"/>
      <c r="UHQ321" s="22"/>
      <c r="UHR321" s="22"/>
      <c r="UHS321" s="22"/>
      <c r="UHT321" s="22"/>
      <c r="UHU321" s="22"/>
      <c r="UHV321" s="22"/>
      <c r="UHW321" s="22"/>
      <c r="UHX321" s="22"/>
      <c r="UHY321" s="22"/>
      <c r="UHZ321" s="22"/>
      <c r="UIA321" s="22"/>
      <c r="UIB321" s="22"/>
      <c r="UIC321" s="22"/>
      <c r="UID321" s="22"/>
      <c r="UIE321" s="22"/>
      <c r="UIF321" s="22"/>
      <c r="UIG321" s="22"/>
      <c r="UIH321" s="22"/>
      <c r="UII321" s="22"/>
      <c r="UIJ321" s="22"/>
      <c r="UIK321" s="22"/>
      <c r="UIL321" s="22"/>
      <c r="UIM321" s="22"/>
      <c r="UIN321" s="22"/>
      <c r="UIO321" s="22"/>
      <c r="UIP321" s="22"/>
      <c r="UIQ321" s="22"/>
      <c r="UIR321" s="22"/>
      <c r="UIS321" s="22"/>
      <c r="UIT321" s="22"/>
      <c r="UIU321" s="22"/>
      <c r="UIV321" s="22"/>
      <c r="UIW321" s="22"/>
      <c r="UIX321" s="22"/>
      <c r="UIY321" s="22"/>
      <c r="UIZ321" s="22"/>
      <c r="UJA321" s="22"/>
      <c r="UJB321" s="22"/>
      <c r="UJC321" s="22"/>
      <c r="UJD321" s="22"/>
      <c r="UJE321" s="22"/>
      <c r="UJF321" s="22"/>
      <c r="UJG321" s="22"/>
      <c r="UJH321" s="22"/>
      <c r="UJI321" s="22"/>
      <c r="UJJ321" s="22"/>
      <c r="UJK321" s="22"/>
      <c r="UJL321" s="22"/>
      <c r="UJM321" s="22"/>
      <c r="UJN321" s="22"/>
      <c r="UJO321" s="22"/>
      <c r="UJP321" s="22"/>
      <c r="UJQ321" s="22"/>
      <c r="UJR321" s="22"/>
      <c r="UJS321" s="22"/>
      <c r="UJT321" s="22"/>
      <c r="UJU321" s="22"/>
      <c r="UJV321" s="22"/>
      <c r="UJW321" s="22"/>
      <c r="UJX321" s="22"/>
      <c r="UJY321" s="22"/>
      <c r="UJZ321" s="22"/>
      <c r="UKA321" s="22"/>
      <c r="UKB321" s="22"/>
      <c r="UKC321" s="22"/>
      <c r="UKD321" s="22"/>
      <c r="UKE321" s="22"/>
      <c r="UKF321" s="22"/>
      <c r="UKG321" s="22"/>
      <c r="UKH321" s="22"/>
      <c r="UKI321" s="22"/>
      <c r="UKJ321" s="22"/>
      <c r="UKK321" s="22"/>
      <c r="UKL321" s="22"/>
      <c r="UKM321" s="22"/>
      <c r="UKN321" s="22"/>
      <c r="UKO321" s="22"/>
      <c r="UKP321" s="22"/>
      <c r="UKQ321" s="22"/>
      <c r="UKR321" s="22"/>
      <c r="UKS321" s="22"/>
      <c r="UKT321" s="22"/>
      <c r="UKU321" s="22"/>
      <c r="UKV321" s="22"/>
      <c r="UKW321" s="22"/>
      <c r="UKX321" s="22"/>
      <c r="UKY321" s="22"/>
      <c r="UKZ321" s="22"/>
      <c r="ULA321" s="22"/>
      <c r="ULB321" s="22"/>
      <c r="ULC321" s="22"/>
      <c r="ULD321" s="22"/>
      <c r="ULE321" s="22"/>
      <c r="ULF321" s="22"/>
      <c r="ULG321" s="22"/>
      <c r="ULH321" s="22"/>
      <c r="ULI321" s="22"/>
      <c r="ULJ321" s="22"/>
      <c r="ULK321" s="22"/>
      <c r="ULL321" s="22"/>
      <c r="ULM321" s="22"/>
      <c r="ULN321" s="22"/>
      <c r="ULO321" s="22"/>
      <c r="ULP321" s="22"/>
      <c r="ULQ321" s="22"/>
      <c r="ULR321" s="22"/>
      <c r="ULS321" s="22"/>
      <c r="ULT321" s="22"/>
      <c r="ULU321" s="22"/>
      <c r="ULV321" s="22"/>
      <c r="ULW321" s="22"/>
      <c r="ULX321" s="22"/>
      <c r="ULY321" s="22"/>
      <c r="ULZ321" s="22"/>
      <c r="UMA321" s="22"/>
      <c r="UMB321" s="22"/>
      <c r="UMC321" s="22"/>
      <c r="UMD321" s="22"/>
      <c r="UME321" s="22"/>
      <c r="UMF321" s="22"/>
      <c r="UMG321" s="22"/>
      <c r="UMH321" s="22"/>
      <c r="UMI321" s="22"/>
      <c r="UMJ321" s="22"/>
      <c r="UMK321" s="22"/>
      <c r="UML321" s="22"/>
      <c r="UMM321" s="22"/>
      <c r="UMN321" s="22"/>
      <c r="UMO321" s="22"/>
      <c r="UMP321" s="22"/>
      <c r="UMQ321" s="22"/>
      <c r="UMR321" s="22"/>
      <c r="UMS321" s="22"/>
      <c r="UMT321" s="22"/>
      <c r="UMU321" s="22"/>
      <c r="UMV321" s="22"/>
      <c r="UMW321" s="22"/>
      <c r="UMX321" s="22"/>
      <c r="UMY321" s="22"/>
      <c r="UMZ321" s="22"/>
      <c r="UNA321" s="22"/>
      <c r="UNB321" s="22"/>
      <c r="UNC321" s="22"/>
      <c r="UND321" s="22"/>
      <c r="UNE321" s="22"/>
      <c r="UNF321" s="22"/>
      <c r="UNG321" s="22"/>
      <c r="UNH321" s="22"/>
      <c r="UNI321" s="22"/>
      <c r="UNJ321" s="22"/>
      <c r="UNK321" s="22"/>
      <c r="UNL321" s="22"/>
      <c r="UNM321" s="22"/>
      <c r="UNN321" s="22"/>
      <c r="UNO321" s="22"/>
      <c r="UNP321" s="22"/>
      <c r="UNQ321" s="22"/>
      <c r="UNR321" s="22"/>
      <c r="UNS321" s="22"/>
      <c r="UNT321" s="22"/>
      <c r="UNU321" s="22"/>
      <c r="UNV321" s="22"/>
      <c r="UNW321" s="22"/>
      <c r="UNX321" s="22"/>
      <c r="UNY321" s="22"/>
      <c r="UNZ321" s="22"/>
      <c r="UOA321" s="22"/>
      <c r="UOB321" s="22"/>
      <c r="UOC321" s="22"/>
      <c r="UOD321" s="22"/>
      <c r="UOE321" s="22"/>
      <c r="UOF321" s="22"/>
      <c r="UOG321" s="22"/>
      <c r="UOH321" s="22"/>
      <c r="UOI321" s="22"/>
      <c r="UOJ321" s="22"/>
      <c r="UOK321" s="22"/>
      <c r="UOL321" s="22"/>
      <c r="UOM321" s="22"/>
      <c r="UON321" s="22"/>
      <c r="UOO321" s="22"/>
      <c r="UOP321" s="22"/>
      <c r="UOQ321" s="22"/>
      <c r="UOR321" s="22"/>
      <c r="UOS321" s="22"/>
      <c r="UOT321" s="22"/>
      <c r="UOU321" s="22"/>
      <c r="UOV321" s="22"/>
      <c r="UOW321" s="22"/>
      <c r="UOX321" s="22"/>
      <c r="UOY321" s="22"/>
      <c r="UOZ321" s="22"/>
      <c r="UPA321" s="22"/>
      <c r="UPB321" s="22"/>
      <c r="UPC321" s="22"/>
      <c r="UPD321" s="22"/>
      <c r="UPE321" s="22"/>
      <c r="UPF321" s="22"/>
      <c r="UPG321" s="22"/>
      <c r="UPH321" s="22"/>
      <c r="UPI321" s="22"/>
      <c r="UPJ321" s="22"/>
      <c r="UPK321" s="22"/>
      <c r="UPL321" s="22"/>
      <c r="UPM321" s="22"/>
      <c r="UPN321" s="22"/>
      <c r="UPO321" s="22"/>
      <c r="UPP321" s="22"/>
      <c r="UPQ321" s="22"/>
      <c r="UPR321" s="22"/>
      <c r="UPS321" s="22"/>
      <c r="UPT321" s="22"/>
      <c r="UPU321" s="22"/>
      <c r="UPV321" s="22"/>
      <c r="UPW321" s="22"/>
      <c r="UPX321" s="22"/>
      <c r="UPY321" s="22"/>
      <c r="UPZ321" s="22"/>
      <c r="UQA321" s="22"/>
      <c r="UQB321" s="22"/>
      <c r="UQC321" s="22"/>
      <c r="UQD321" s="22"/>
      <c r="UQE321" s="22"/>
      <c r="UQF321" s="22"/>
      <c r="UQG321" s="22"/>
      <c r="UQH321" s="22"/>
      <c r="UQI321" s="22"/>
      <c r="UQJ321" s="22"/>
      <c r="UQK321" s="22"/>
      <c r="UQL321" s="22"/>
      <c r="UQM321" s="22"/>
      <c r="UQN321" s="22"/>
      <c r="UQO321" s="22"/>
      <c r="UQP321" s="22"/>
      <c r="UQQ321" s="22"/>
      <c r="UQR321" s="22"/>
      <c r="UQS321" s="22"/>
      <c r="UQT321" s="22"/>
      <c r="UQU321" s="22"/>
      <c r="UQV321" s="22"/>
      <c r="UQW321" s="22"/>
      <c r="UQX321" s="22"/>
      <c r="UQY321" s="22"/>
      <c r="UQZ321" s="22"/>
      <c r="URA321" s="22"/>
      <c r="URB321" s="22"/>
      <c r="URC321" s="22"/>
      <c r="URD321" s="22"/>
      <c r="URE321" s="22"/>
      <c r="URF321" s="22"/>
      <c r="URG321" s="22"/>
      <c r="URH321" s="22"/>
      <c r="URI321" s="22"/>
      <c r="URJ321" s="22"/>
      <c r="URK321" s="22"/>
      <c r="URL321" s="22"/>
      <c r="URM321" s="22"/>
      <c r="URN321" s="22"/>
      <c r="URO321" s="22"/>
      <c r="URP321" s="22"/>
      <c r="URQ321" s="22"/>
      <c r="URR321" s="22"/>
      <c r="URS321" s="22"/>
      <c r="URT321" s="22"/>
      <c r="URU321" s="22"/>
      <c r="URV321" s="22"/>
      <c r="URW321" s="22"/>
      <c r="URX321" s="22"/>
      <c r="URY321" s="22"/>
      <c r="URZ321" s="22"/>
      <c r="USA321" s="22"/>
      <c r="USB321" s="22"/>
      <c r="USC321" s="22"/>
      <c r="USD321" s="22"/>
      <c r="USE321" s="22"/>
      <c r="USF321" s="22"/>
      <c r="USG321" s="22"/>
      <c r="USH321" s="22"/>
      <c r="USI321" s="22"/>
      <c r="USJ321" s="22"/>
      <c r="USK321" s="22"/>
      <c r="USL321" s="22"/>
      <c r="USM321" s="22"/>
      <c r="USN321" s="22"/>
      <c r="USO321" s="22"/>
      <c r="USP321" s="22"/>
      <c r="USQ321" s="22"/>
      <c r="USR321" s="22"/>
      <c r="USS321" s="22"/>
      <c r="UST321" s="22"/>
      <c r="USU321" s="22"/>
      <c r="USV321" s="22"/>
      <c r="USW321" s="22"/>
      <c r="USX321" s="22"/>
      <c r="USY321" s="22"/>
      <c r="USZ321" s="22"/>
      <c r="UTA321" s="22"/>
      <c r="UTB321" s="22"/>
      <c r="UTC321" s="22"/>
      <c r="UTD321" s="22"/>
      <c r="UTE321" s="22"/>
      <c r="UTF321" s="22"/>
      <c r="UTG321" s="22"/>
      <c r="UTH321" s="22"/>
      <c r="UTI321" s="22"/>
      <c r="UTJ321" s="22"/>
      <c r="UTK321" s="22"/>
      <c r="UTL321" s="22"/>
      <c r="UTM321" s="22"/>
      <c r="UTN321" s="22"/>
      <c r="UTO321" s="22"/>
      <c r="UTP321" s="22"/>
      <c r="UTQ321" s="22"/>
      <c r="UTR321" s="22"/>
      <c r="UTS321" s="22"/>
      <c r="UTT321" s="22"/>
      <c r="UTU321" s="22"/>
      <c r="UTV321" s="22"/>
      <c r="UTW321" s="22"/>
      <c r="UTX321" s="22"/>
      <c r="UTY321" s="22"/>
      <c r="UTZ321" s="22"/>
      <c r="UUA321" s="22"/>
      <c r="UUB321" s="22"/>
      <c r="UUC321" s="22"/>
      <c r="UUD321" s="22"/>
      <c r="UUE321" s="22"/>
      <c r="UUF321" s="22"/>
      <c r="UUG321" s="22"/>
      <c r="UUH321" s="22"/>
      <c r="UUI321" s="22"/>
      <c r="UUJ321" s="22"/>
      <c r="UUK321" s="22"/>
      <c r="UUL321" s="22"/>
      <c r="UUM321" s="22"/>
      <c r="UUN321" s="22"/>
      <c r="UUO321" s="22"/>
      <c r="UUP321" s="22"/>
      <c r="UUQ321" s="22"/>
      <c r="UUR321" s="22"/>
      <c r="UUS321" s="22"/>
      <c r="UUT321" s="22"/>
      <c r="UUU321" s="22"/>
      <c r="UUV321" s="22"/>
      <c r="UUW321" s="22"/>
      <c r="UUX321" s="22"/>
      <c r="UUY321" s="22"/>
      <c r="UUZ321" s="22"/>
      <c r="UVA321" s="22"/>
      <c r="UVB321" s="22"/>
      <c r="UVC321" s="22"/>
      <c r="UVD321" s="22"/>
      <c r="UVE321" s="22"/>
      <c r="UVF321" s="22"/>
      <c r="UVG321" s="22"/>
      <c r="UVH321" s="22"/>
      <c r="UVI321" s="22"/>
      <c r="UVJ321" s="22"/>
      <c r="UVK321" s="22"/>
      <c r="UVL321" s="22"/>
      <c r="UVM321" s="22"/>
      <c r="UVN321" s="22"/>
      <c r="UVO321" s="22"/>
      <c r="UVP321" s="22"/>
      <c r="UVQ321" s="22"/>
      <c r="UVR321" s="22"/>
      <c r="UVS321" s="22"/>
      <c r="UVT321" s="22"/>
      <c r="UVU321" s="22"/>
      <c r="UVV321" s="22"/>
      <c r="UVW321" s="22"/>
      <c r="UVX321" s="22"/>
      <c r="UVY321" s="22"/>
      <c r="UVZ321" s="22"/>
      <c r="UWA321" s="22"/>
      <c r="UWB321" s="22"/>
      <c r="UWC321" s="22"/>
      <c r="UWD321" s="22"/>
      <c r="UWE321" s="22"/>
      <c r="UWF321" s="22"/>
      <c r="UWG321" s="22"/>
      <c r="UWH321" s="22"/>
      <c r="UWI321" s="22"/>
      <c r="UWJ321" s="22"/>
      <c r="UWK321" s="22"/>
      <c r="UWL321" s="22"/>
      <c r="UWM321" s="22"/>
      <c r="UWN321" s="22"/>
      <c r="UWO321" s="22"/>
      <c r="UWP321" s="22"/>
      <c r="UWQ321" s="22"/>
      <c r="UWR321" s="22"/>
      <c r="UWS321" s="22"/>
      <c r="UWT321" s="22"/>
      <c r="UWU321" s="22"/>
      <c r="UWV321" s="22"/>
      <c r="UWW321" s="22"/>
      <c r="UWX321" s="22"/>
      <c r="UWY321" s="22"/>
      <c r="UWZ321" s="22"/>
      <c r="UXA321" s="22"/>
      <c r="UXB321" s="22"/>
      <c r="UXC321" s="22"/>
      <c r="UXD321" s="22"/>
      <c r="UXE321" s="22"/>
      <c r="UXF321" s="22"/>
      <c r="UXG321" s="22"/>
      <c r="UXH321" s="22"/>
      <c r="UXI321" s="22"/>
      <c r="UXJ321" s="22"/>
      <c r="UXK321" s="22"/>
      <c r="UXL321" s="22"/>
      <c r="UXM321" s="22"/>
      <c r="UXN321" s="22"/>
      <c r="UXO321" s="22"/>
      <c r="UXP321" s="22"/>
      <c r="UXQ321" s="22"/>
      <c r="UXR321" s="22"/>
      <c r="UXS321" s="22"/>
      <c r="UXT321" s="22"/>
      <c r="UXU321" s="22"/>
      <c r="UXV321" s="22"/>
      <c r="UXW321" s="22"/>
      <c r="UXX321" s="22"/>
      <c r="UXY321" s="22"/>
      <c r="UXZ321" s="22"/>
      <c r="UYA321" s="22"/>
      <c r="UYB321" s="22"/>
      <c r="UYC321" s="22"/>
      <c r="UYD321" s="22"/>
      <c r="UYE321" s="22"/>
      <c r="UYF321" s="22"/>
      <c r="UYG321" s="22"/>
      <c r="UYH321" s="22"/>
      <c r="UYI321" s="22"/>
      <c r="UYJ321" s="22"/>
      <c r="UYK321" s="22"/>
      <c r="UYL321" s="22"/>
      <c r="UYM321" s="22"/>
      <c r="UYN321" s="22"/>
      <c r="UYO321" s="22"/>
      <c r="UYP321" s="22"/>
      <c r="UYQ321" s="22"/>
      <c r="UYR321" s="22"/>
      <c r="UYS321" s="22"/>
      <c r="UYT321" s="22"/>
      <c r="UYU321" s="22"/>
      <c r="UYV321" s="22"/>
      <c r="UYW321" s="22"/>
      <c r="UYX321" s="22"/>
      <c r="UYY321" s="22"/>
      <c r="UYZ321" s="22"/>
      <c r="UZA321" s="22"/>
      <c r="UZB321" s="22"/>
      <c r="UZC321" s="22"/>
      <c r="UZD321" s="22"/>
      <c r="UZE321" s="22"/>
      <c r="UZF321" s="22"/>
      <c r="UZG321" s="22"/>
      <c r="UZH321" s="22"/>
      <c r="UZI321" s="22"/>
      <c r="UZJ321" s="22"/>
      <c r="UZK321" s="22"/>
      <c r="UZL321" s="22"/>
      <c r="UZM321" s="22"/>
      <c r="UZN321" s="22"/>
      <c r="UZO321" s="22"/>
      <c r="UZP321" s="22"/>
      <c r="UZQ321" s="22"/>
      <c r="UZR321" s="22"/>
      <c r="UZS321" s="22"/>
      <c r="UZT321" s="22"/>
      <c r="UZU321" s="22"/>
      <c r="UZV321" s="22"/>
      <c r="UZW321" s="22"/>
      <c r="UZX321" s="22"/>
      <c r="UZY321" s="22"/>
      <c r="UZZ321" s="22"/>
      <c r="VAA321" s="22"/>
      <c r="VAB321" s="22"/>
      <c r="VAC321" s="22"/>
      <c r="VAD321" s="22"/>
      <c r="VAE321" s="22"/>
      <c r="VAF321" s="22"/>
      <c r="VAG321" s="22"/>
      <c r="VAH321" s="22"/>
      <c r="VAI321" s="22"/>
      <c r="VAJ321" s="22"/>
      <c r="VAK321" s="22"/>
      <c r="VAL321" s="22"/>
      <c r="VAM321" s="22"/>
      <c r="VAN321" s="22"/>
      <c r="VAO321" s="22"/>
      <c r="VAP321" s="22"/>
      <c r="VAQ321" s="22"/>
      <c r="VAR321" s="22"/>
      <c r="VAS321" s="22"/>
      <c r="VAT321" s="22"/>
      <c r="VAU321" s="22"/>
      <c r="VAV321" s="22"/>
      <c r="VAW321" s="22"/>
      <c r="VAX321" s="22"/>
      <c r="VAY321" s="22"/>
      <c r="VAZ321" s="22"/>
      <c r="VBA321" s="22"/>
      <c r="VBB321" s="22"/>
      <c r="VBC321" s="22"/>
      <c r="VBD321" s="22"/>
      <c r="VBE321" s="22"/>
      <c r="VBF321" s="22"/>
      <c r="VBG321" s="22"/>
      <c r="VBH321" s="22"/>
      <c r="VBI321" s="22"/>
      <c r="VBJ321" s="22"/>
      <c r="VBK321" s="22"/>
      <c r="VBL321" s="22"/>
      <c r="VBM321" s="22"/>
      <c r="VBN321" s="22"/>
      <c r="VBO321" s="22"/>
      <c r="VBP321" s="22"/>
      <c r="VBQ321" s="22"/>
      <c r="VBR321" s="22"/>
      <c r="VBS321" s="22"/>
      <c r="VBT321" s="22"/>
      <c r="VBU321" s="22"/>
      <c r="VBV321" s="22"/>
      <c r="VBW321" s="22"/>
      <c r="VBX321" s="22"/>
      <c r="VBY321" s="22"/>
      <c r="VBZ321" s="22"/>
      <c r="VCA321" s="22"/>
      <c r="VCB321" s="22"/>
      <c r="VCC321" s="22"/>
      <c r="VCD321" s="22"/>
      <c r="VCE321" s="22"/>
      <c r="VCF321" s="22"/>
      <c r="VCG321" s="22"/>
      <c r="VCH321" s="22"/>
      <c r="VCI321" s="22"/>
      <c r="VCJ321" s="22"/>
      <c r="VCK321" s="22"/>
      <c r="VCL321" s="22"/>
      <c r="VCM321" s="22"/>
      <c r="VCN321" s="22"/>
      <c r="VCO321" s="22"/>
      <c r="VCP321" s="22"/>
      <c r="VCQ321" s="22"/>
      <c r="VCR321" s="22"/>
      <c r="VCS321" s="22"/>
      <c r="VCT321" s="22"/>
      <c r="VCU321" s="22"/>
      <c r="VCV321" s="22"/>
      <c r="VCW321" s="22"/>
      <c r="VCX321" s="22"/>
      <c r="VCY321" s="22"/>
      <c r="VCZ321" s="22"/>
      <c r="VDA321" s="22"/>
      <c r="VDB321" s="22"/>
      <c r="VDC321" s="22"/>
      <c r="VDD321" s="22"/>
      <c r="VDE321" s="22"/>
      <c r="VDF321" s="22"/>
      <c r="VDG321" s="22"/>
      <c r="VDH321" s="22"/>
      <c r="VDI321" s="22"/>
      <c r="VDJ321" s="22"/>
      <c r="VDK321" s="22"/>
      <c r="VDL321" s="22"/>
      <c r="VDM321" s="22"/>
      <c r="VDN321" s="22"/>
      <c r="VDO321" s="22"/>
      <c r="VDP321" s="22"/>
      <c r="VDQ321" s="22"/>
      <c r="VDR321" s="22"/>
      <c r="VDS321" s="22"/>
      <c r="VDT321" s="22"/>
      <c r="VDU321" s="22"/>
      <c r="VDV321" s="22"/>
      <c r="VDW321" s="22"/>
      <c r="VDX321" s="22"/>
      <c r="VDY321" s="22"/>
      <c r="VDZ321" s="22"/>
      <c r="VEA321" s="22"/>
      <c r="VEB321" s="22"/>
      <c r="VEC321" s="22"/>
      <c r="VED321" s="22"/>
      <c r="VEE321" s="22"/>
      <c r="VEF321" s="22"/>
      <c r="VEG321" s="22"/>
      <c r="VEH321" s="22"/>
      <c r="VEI321" s="22"/>
      <c r="VEJ321" s="22"/>
      <c r="VEK321" s="22"/>
      <c r="VEL321" s="22"/>
      <c r="VEM321" s="22"/>
      <c r="VEN321" s="22"/>
      <c r="VEO321" s="22"/>
      <c r="VEP321" s="22"/>
      <c r="VEQ321" s="22"/>
      <c r="VER321" s="22"/>
      <c r="VES321" s="22"/>
      <c r="VET321" s="22"/>
      <c r="VEU321" s="22"/>
      <c r="VEV321" s="22"/>
      <c r="VEW321" s="22"/>
      <c r="VEX321" s="22"/>
      <c r="VEY321" s="22"/>
      <c r="VEZ321" s="22"/>
      <c r="VFA321" s="22"/>
      <c r="VFB321" s="22"/>
      <c r="VFC321" s="22"/>
      <c r="VFD321" s="22"/>
      <c r="VFE321" s="22"/>
      <c r="VFF321" s="22"/>
      <c r="VFG321" s="22"/>
      <c r="VFH321" s="22"/>
      <c r="VFI321" s="22"/>
      <c r="VFJ321" s="22"/>
      <c r="VFK321" s="22"/>
      <c r="VFL321" s="22"/>
      <c r="VFM321" s="22"/>
      <c r="VFN321" s="22"/>
      <c r="VFO321" s="22"/>
      <c r="VFP321" s="22"/>
      <c r="VFQ321" s="22"/>
      <c r="VFR321" s="22"/>
      <c r="VFS321" s="22"/>
      <c r="VFT321" s="22"/>
      <c r="VFU321" s="22"/>
      <c r="VFV321" s="22"/>
      <c r="VFW321" s="22"/>
      <c r="VFX321" s="22"/>
      <c r="VFY321" s="22"/>
      <c r="VFZ321" s="22"/>
      <c r="VGA321" s="22"/>
      <c r="VGB321" s="22"/>
      <c r="VGC321" s="22"/>
      <c r="VGD321" s="22"/>
      <c r="VGE321" s="22"/>
      <c r="VGF321" s="22"/>
      <c r="VGG321" s="22"/>
      <c r="VGH321" s="22"/>
      <c r="VGI321" s="22"/>
      <c r="VGJ321" s="22"/>
      <c r="VGK321" s="22"/>
      <c r="VGL321" s="22"/>
      <c r="VGM321" s="22"/>
      <c r="VGN321" s="22"/>
      <c r="VGO321" s="22"/>
      <c r="VGP321" s="22"/>
      <c r="VGQ321" s="22"/>
      <c r="VGR321" s="22"/>
      <c r="VGS321" s="22"/>
      <c r="VGT321" s="22"/>
      <c r="VGU321" s="22"/>
      <c r="VGV321" s="22"/>
      <c r="VGW321" s="22"/>
      <c r="VGX321" s="22"/>
      <c r="VGY321" s="22"/>
      <c r="VGZ321" s="22"/>
      <c r="VHA321" s="22"/>
      <c r="VHB321" s="22"/>
      <c r="VHC321" s="22"/>
      <c r="VHD321" s="22"/>
      <c r="VHE321" s="22"/>
      <c r="VHF321" s="22"/>
      <c r="VHG321" s="22"/>
      <c r="VHH321" s="22"/>
      <c r="VHI321" s="22"/>
      <c r="VHJ321" s="22"/>
      <c r="VHK321" s="22"/>
      <c r="VHL321" s="22"/>
      <c r="VHM321" s="22"/>
      <c r="VHN321" s="22"/>
      <c r="VHO321" s="22"/>
      <c r="VHP321" s="22"/>
      <c r="VHQ321" s="22"/>
      <c r="VHR321" s="22"/>
      <c r="VHS321" s="22"/>
      <c r="VHT321" s="22"/>
      <c r="VHU321" s="22"/>
      <c r="VHV321" s="22"/>
      <c r="VHW321" s="22"/>
      <c r="VHX321" s="22"/>
      <c r="VHY321" s="22"/>
      <c r="VHZ321" s="22"/>
      <c r="VIA321" s="22"/>
      <c r="VIB321" s="22"/>
      <c r="VIC321" s="22"/>
      <c r="VID321" s="22"/>
      <c r="VIE321" s="22"/>
      <c r="VIF321" s="22"/>
      <c r="VIG321" s="22"/>
      <c r="VIH321" s="22"/>
      <c r="VII321" s="22"/>
      <c r="VIJ321" s="22"/>
      <c r="VIK321" s="22"/>
      <c r="VIL321" s="22"/>
      <c r="VIM321" s="22"/>
      <c r="VIN321" s="22"/>
      <c r="VIO321" s="22"/>
      <c r="VIP321" s="22"/>
      <c r="VIQ321" s="22"/>
      <c r="VIR321" s="22"/>
      <c r="VIS321" s="22"/>
      <c r="VIT321" s="22"/>
      <c r="VIU321" s="22"/>
      <c r="VIV321" s="22"/>
      <c r="VIW321" s="22"/>
      <c r="VIX321" s="22"/>
      <c r="VIY321" s="22"/>
      <c r="VIZ321" s="22"/>
      <c r="VJA321" s="22"/>
      <c r="VJB321" s="22"/>
      <c r="VJC321" s="22"/>
      <c r="VJD321" s="22"/>
      <c r="VJE321" s="22"/>
      <c r="VJF321" s="22"/>
      <c r="VJG321" s="22"/>
      <c r="VJH321" s="22"/>
      <c r="VJI321" s="22"/>
      <c r="VJJ321" s="22"/>
      <c r="VJK321" s="22"/>
      <c r="VJL321" s="22"/>
      <c r="VJM321" s="22"/>
      <c r="VJN321" s="22"/>
      <c r="VJO321" s="22"/>
      <c r="VJP321" s="22"/>
      <c r="VJQ321" s="22"/>
      <c r="VJR321" s="22"/>
      <c r="VJS321" s="22"/>
      <c r="VJT321" s="22"/>
      <c r="VJU321" s="22"/>
      <c r="VJV321" s="22"/>
      <c r="VJW321" s="22"/>
      <c r="VJX321" s="22"/>
      <c r="VJY321" s="22"/>
      <c r="VJZ321" s="22"/>
      <c r="VKA321" s="22"/>
      <c r="VKB321" s="22"/>
      <c r="VKC321" s="22"/>
      <c r="VKD321" s="22"/>
      <c r="VKE321" s="22"/>
      <c r="VKF321" s="22"/>
      <c r="VKG321" s="22"/>
      <c r="VKH321" s="22"/>
      <c r="VKI321" s="22"/>
      <c r="VKJ321" s="22"/>
      <c r="VKK321" s="22"/>
      <c r="VKL321" s="22"/>
      <c r="VKM321" s="22"/>
      <c r="VKN321" s="22"/>
      <c r="VKO321" s="22"/>
      <c r="VKP321" s="22"/>
      <c r="VKQ321" s="22"/>
      <c r="VKR321" s="22"/>
      <c r="VKS321" s="22"/>
      <c r="VKT321" s="22"/>
      <c r="VKU321" s="22"/>
      <c r="VKV321" s="22"/>
      <c r="VKW321" s="22"/>
      <c r="VKX321" s="22"/>
      <c r="VKY321" s="22"/>
      <c r="VKZ321" s="22"/>
      <c r="VLA321" s="22"/>
      <c r="VLB321" s="22"/>
      <c r="VLC321" s="22"/>
      <c r="VLD321" s="22"/>
      <c r="VLE321" s="22"/>
      <c r="VLF321" s="22"/>
      <c r="VLG321" s="22"/>
      <c r="VLH321" s="22"/>
      <c r="VLI321" s="22"/>
      <c r="VLJ321" s="22"/>
      <c r="VLK321" s="22"/>
      <c r="VLL321" s="22"/>
      <c r="VLM321" s="22"/>
      <c r="VLN321" s="22"/>
      <c r="VLO321" s="22"/>
      <c r="VLP321" s="22"/>
      <c r="VLQ321" s="22"/>
      <c r="VLR321" s="22"/>
      <c r="VLS321" s="22"/>
      <c r="VLT321" s="22"/>
      <c r="VLU321" s="22"/>
      <c r="VLV321" s="22"/>
      <c r="VLW321" s="22"/>
      <c r="VLX321" s="22"/>
      <c r="VLY321" s="22"/>
      <c r="VLZ321" s="22"/>
      <c r="VMA321" s="22"/>
      <c r="VMB321" s="22"/>
      <c r="VMC321" s="22"/>
      <c r="VMD321" s="22"/>
      <c r="VME321" s="22"/>
      <c r="VMF321" s="22"/>
      <c r="VMG321" s="22"/>
      <c r="VMH321" s="22"/>
      <c r="VMI321" s="22"/>
      <c r="VMJ321" s="22"/>
      <c r="VMK321" s="22"/>
      <c r="VML321" s="22"/>
      <c r="VMM321" s="22"/>
      <c r="VMN321" s="22"/>
      <c r="VMO321" s="22"/>
      <c r="VMP321" s="22"/>
      <c r="VMQ321" s="22"/>
      <c r="VMR321" s="22"/>
      <c r="VMS321" s="22"/>
      <c r="VMT321" s="22"/>
      <c r="VMU321" s="22"/>
      <c r="VMV321" s="22"/>
      <c r="VMW321" s="22"/>
      <c r="VMX321" s="22"/>
      <c r="VMY321" s="22"/>
      <c r="VMZ321" s="22"/>
      <c r="VNA321" s="22"/>
      <c r="VNB321" s="22"/>
      <c r="VNC321" s="22"/>
      <c r="VND321" s="22"/>
      <c r="VNE321" s="22"/>
      <c r="VNF321" s="22"/>
      <c r="VNG321" s="22"/>
      <c r="VNH321" s="22"/>
      <c r="VNI321" s="22"/>
      <c r="VNJ321" s="22"/>
      <c r="VNK321" s="22"/>
      <c r="VNL321" s="22"/>
      <c r="VNM321" s="22"/>
      <c r="VNN321" s="22"/>
      <c r="VNO321" s="22"/>
      <c r="VNP321" s="22"/>
      <c r="VNQ321" s="22"/>
      <c r="VNR321" s="22"/>
      <c r="VNS321" s="22"/>
      <c r="VNT321" s="22"/>
      <c r="VNU321" s="22"/>
      <c r="VNV321" s="22"/>
      <c r="VNW321" s="22"/>
      <c r="VNX321" s="22"/>
      <c r="VNY321" s="22"/>
      <c r="VNZ321" s="22"/>
      <c r="VOA321" s="22"/>
      <c r="VOB321" s="22"/>
      <c r="VOC321" s="22"/>
      <c r="VOD321" s="22"/>
      <c r="VOE321" s="22"/>
      <c r="VOF321" s="22"/>
      <c r="VOG321" s="22"/>
      <c r="VOH321" s="22"/>
      <c r="VOI321" s="22"/>
      <c r="VOJ321" s="22"/>
      <c r="VOK321" s="22"/>
      <c r="VOL321" s="22"/>
      <c r="VOM321" s="22"/>
      <c r="VON321" s="22"/>
      <c r="VOO321" s="22"/>
      <c r="VOP321" s="22"/>
      <c r="VOQ321" s="22"/>
      <c r="VOR321" s="22"/>
      <c r="VOS321" s="22"/>
      <c r="VOT321" s="22"/>
      <c r="VOU321" s="22"/>
      <c r="VOV321" s="22"/>
      <c r="VOW321" s="22"/>
      <c r="VOX321" s="22"/>
      <c r="VOY321" s="22"/>
      <c r="VOZ321" s="22"/>
      <c r="VPA321" s="22"/>
      <c r="VPB321" s="22"/>
      <c r="VPC321" s="22"/>
      <c r="VPD321" s="22"/>
      <c r="VPE321" s="22"/>
      <c r="VPF321" s="22"/>
      <c r="VPG321" s="22"/>
      <c r="VPH321" s="22"/>
      <c r="VPI321" s="22"/>
      <c r="VPJ321" s="22"/>
      <c r="VPK321" s="22"/>
      <c r="VPL321" s="22"/>
      <c r="VPM321" s="22"/>
      <c r="VPN321" s="22"/>
      <c r="VPO321" s="22"/>
      <c r="VPP321" s="22"/>
      <c r="VPQ321" s="22"/>
      <c r="VPR321" s="22"/>
      <c r="VPS321" s="22"/>
      <c r="VPT321" s="22"/>
      <c r="VPU321" s="22"/>
      <c r="VPV321" s="22"/>
      <c r="VPW321" s="22"/>
      <c r="VPX321" s="22"/>
      <c r="VPY321" s="22"/>
      <c r="VPZ321" s="22"/>
      <c r="VQA321" s="22"/>
      <c r="VQB321" s="22"/>
      <c r="VQC321" s="22"/>
      <c r="VQD321" s="22"/>
      <c r="VQE321" s="22"/>
      <c r="VQF321" s="22"/>
      <c r="VQG321" s="22"/>
      <c r="VQH321" s="22"/>
      <c r="VQI321" s="22"/>
      <c r="VQJ321" s="22"/>
      <c r="VQK321" s="22"/>
      <c r="VQL321" s="22"/>
      <c r="VQM321" s="22"/>
      <c r="VQN321" s="22"/>
      <c r="VQO321" s="22"/>
      <c r="VQP321" s="22"/>
      <c r="VQQ321" s="22"/>
      <c r="VQR321" s="22"/>
      <c r="VQS321" s="22"/>
      <c r="VQT321" s="22"/>
      <c r="VQU321" s="22"/>
      <c r="VQV321" s="22"/>
      <c r="VQW321" s="22"/>
      <c r="VQX321" s="22"/>
      <c r="VQY321" s="22"/>
      <c r="VQZ321" s="22"/>
      <c r="VRA321" s="22"/>
      <c r="VRB321" s="22"/>
      <c r="VRC321" s="22"/>
      <c r="VRD321" s="22"/>
      <c r="VRE321" s="22"/>
      <c r="VRF321" s="22"/>
      <c r="VRG321" s="22"/>
      <c r="VRH321" s="22"/>
      <c r="VRI321" s="22"/>
      <c r="VRJ321" s="22"/>
      <c r="VRK321" s="22"/>
      <c r="VRL321" s="22"/>
      <c r="VRM321" s="22"/>
      <c r="VRN321" s="22"/>
      <c r="VRO321" s="22"/>
      <c r="VRP321" s="22"/>
      <c r="VRQ321" s="22"/>
      <c r="VRR321" s="22"/>
      <c r="VRS321" s="22"/>
      <c r="VRT321" s="22"/>
      <c r="VRU321" s="22"/>
      <c r="VRV321" s="22"/>
      <c r="VRW321" s="22"/>
      <c r="VRX321" s="22"/>
      <c r="VRY321" s="22"/>
      <c r="VRZ321" s="22"/>
      <c r="VSA321" s="22"/>
      <c r="VSB321" s="22"/>
      <c r="VSC321" s="22"/>
      <c r="VSD321" s="22"/>
      <c r="VSE321" s="22"/>
      <c r="VSF321" s="22"/>
      <c r="VSG321" s="22"/>
      <c r="VSH321" s="22"/>
      <c r="VSI321" s="22"/>
      <c r="VSJ321" s="22"/>
      <c r="VSK321" s="22"/>
      <c r="VSL321" s="22"/>
      <c r="VSM321" s="22"/>
      <c r="VSN321" s="22"/>
      <c r="VSO321" s="22"/>
      <c r="VSP321" s="22"/>
      <c r="VSQ321" s="22"/>
      <c r="VSR321" s="22"/>
      <c r="VSS321" s="22"/>
      <c r="VST321" s="22"/>
      <c r="VSU321" s="22"/>
      <c r="VSV321" s="22"/>
      <c r="VSW321" s="22"/>
      <c r="VSX321" s="22"/>
      <c r="VSY321" s="22"/>
      <c r="VSZ321" s="22"/>
      <c r="VTA321" s="22"/>
      <c r="VTB321" s="22"/>
      <c r="VTC321" s="22"/>
      <c r="VTD321" s="22"/>
      <c r="VTE321" s="22"/>
      <c r="VTF321" s="22"/>
      <c r="VTG321" s="22"/>
      <c r="VTH321" s="22"/>
      <c r="VTI321" s="22"/>
      <c r="VTJ321" s="22"/>
      <c r="VTK321" s="22"/>
      <c r="VTL321" s="22"/>
      <c r="VTM321" s="22"/>
      <c r="VTN321" s="22"/>
      <c r="VTO321" s="22"/>
      <c r="VTP321" s="22"/>
      <c r="VTQ321" s="22"/>
      <c r="VTR321" s="22"/>
      <c r="VTS321" s="22"/>
      <c r="VTT321" s="22"/>
      <c r="VTU321" s="22"/>
      <c r="VTV321" s="22"/>
      <c r="VTW321" s="22"/>
      <c r="VTX321" s="22"/>
      <c r="VTY321" s="22"/>
      <c r="VTZ321" s="22"/>
      <c r="VUA321" s="22"/>
      <c r="VUB321" s="22"/>
      <c r="VUC321" s="22"/>
      <c r="VUD321" s="22"/>
      <c r="VUE321" s="22"/>
      <c r="VUF321" s="22"/>
      <c r="VUG321" s="22"/>
      <c r="VUH321" s="22"/>
      <c r="VUI321" s="22"/>
      <c r="VUJ321" s="22"/>
      <c r="VUK321" s="22"/>
      <c r="VUL321" s="22"/>
      <c r="VUM321" s="22"/>
      <c r="VUN321" s="22"/>
      <c r="VUO321" s="22"/>
      <c r="VUP321" s="22"/>
      <c r="VUQ321" s="22"/>
      <c r="VUR321" s="22"/>
      <c r="VUS321" s="22"/>
      <c r="VUT321" s="22"/>
      <c r="VUU321" s="22"/>
      <c r="VUV321" s="22"/>
      <c r="VUW321" s="22"/>
      <c r="VUX321" s="22"/>
      <c r="VUY321" s="22"/>
      <c r="VUZ321" s="22"/>
      <c r="VVA321" s="22"/>
      <c r="VVB321" s="22"/>
      <c r="VVC321" s="22"/>
      <c r="VVD321" s="22"/>
      <c r="VVE321" s="22"/>
      <c r="VVF321" s="22"/>
      <c r="VVG321" s="22"/>
      <c r="VVH321" s="22"/>
      <c r="VVI321" s="22"/>
      <c r="VVJ321" s="22"/>
      <c r="VVK321" s="22"/>
      <c r="VVL321" s="22"/>
      <c r="VVM321" s="22"/>
      <c r="VVN321" s="22"/>
      <c r="VVO321" s="22"/>
      <c r="VVP321" s="22"/>
      <c r="VVQ321" s="22"/>
      <c r="VVR321" s="22"/>
      <c r="VVS321" s="22"/>
      <c r="VVT321" s="22"/>
      <c r="VVU321" s="22"/>
      <c r="VVV321" s="22"/>
      <c r="VVW321" s="22"/>
      <c r="VVX321" s="22"/>
      <c r="VVY321" s="22"/>
      <c r="VVZ321" s="22"/>
      <c r="VWA321" s="22"/>
      <c r="VWB321" s="22"/>
      <c r="VWC321" s="22"/>
      <c r="VWD321" s="22"/>
      <c r="VWE321" s="22"/>
      <c r="VWF321" s="22"/>
      <c r="VWG321" s="22"/>
      <c r="VWH321" s="22"/>
      <c r="VWI321" s="22"/>
      <c r="VWJ321" s="22"/>
      <c r="VWK321" s="22"/>
      <c r="VWL321" s="22"/>
      <c r="VWM321" s="22"/>
      <c r="VWN321" s="22"/>
      <c r="VWO321" s="22"/>
      <c r="VWP321" s="22"/>
      <c r="VWQ321" s="22"/>
      <c r="VWR321" s="22"/>
      <c r="VWS321" s="22"/>
      <c r="VWT321" s="22"/>
      <c r="VWU321" s="22"/>
      <c r="VWV321" s="22"/>
      <c r="VWW321" s="22"/>
      <c r="VWX321" s="22"/>
      <c r="VWY321" s="22"/>
      <c r="VWZ321" s="22"/>
      <c r="VXA321" s="22"/>
      <c r="VXB321" s="22"/>
      <c r="VXC321" s="22"/>
      <c r="VXD321" s="22"/>
      <c r="VXE321" s="22"/>
      <c r="VXF321" s="22"/>
      <c r="VXG321" s="22"/>
      <c r="VXH321" s="22"/>
      <c r="VXI321" s="22"/>
      <c r="VXJ321" s="22"/>
      <c r="VXK321" s="22"/>
      <c r="VXL321" s="22"/>
      <c r="VXM321" s="22"/>
      <c r="VXN321" s="22"/>
      <c r="VXO321" s="22"/>
      <c r="VXP321" s="22"/>
      <c r="VXQ321" s="22"/>
      <c r="VXR321" s="22"/>
      <c r="VXS321" s="22"/>
      <c r="VXT321" s="22"/>
      <c r="VXU321" s="22"/>
      <c r="VXV321" s="22"/>
      <c r="VXW321" s="22"/>
      <c r="VXX321" s="22"/>
      <c r="VXY321" s="22"/>
      <c r="VXZ321" s="22"/>
      <c r="VYA321" s="22"/>
      <c r="VYB321" s="22"/>
      <c r="VYC321" s="22"/>
      <c r="VYD321" s="22"/>
      <c r="VYE321" s="22"/>
      <c r="VYF321" s="22"/>
      <c r="VYG321" s="22"/>
      <c r="VYH321" s="22"/>
      <c r="VYI321" s="22"/>
      <c r="VYJ321" s="22"/>
      <c r="VYK321" s="22"/>
      <c r="VYL321" s="22"/>
      <c r="VYM321" s="22"/>
      <c r="VYN321" s="22"/>
      <c r="VYO321" s="22"/>
      <c r="VYP321" s="22"/>
      <c r="VYQ321" s="22"/>
      <c r="VYR321" s="22"/>
      <c r="VYS321" s="22"/>
      <c r="VYT321" s="22"/>
      <c r="VYU321" s="22"/>
      <c r="VYV321" s="22"/>
      <c r="VYW321" s="22"/>
      <c r="VYX321" s="22"/>
      <c r="VYY321" s="22"/>
      <c r="VYZ321" s="22"/>
      <c r="VZA321" s="22"/>
      <c r="VZB321" s="22"/>
      <c r="VZC321" s="22"/>
      <c r="VZD321" s="22"/>
      <c r="VZE321" s="22"/>
      <c r="VZF321" s="22"/>
      <c r="VZG321" s="22"/>
      <c r="VZH321" s="22"/>
      <c r="VZI321" s="22"/>
      <c r="VZJ321" s="22"/>
      <c r="VZK321" s="22"/>
      <c r="VZL321" s="22"/>
      <c r="VZM321" s="22"/>
      <c r="VZN321" s="22"/>
      <c r="VZO321" s="22"/>
      <c r="VZP321" s="22"/>
      <c r="VZQ321" s="22"/>
      <c r="VZR321" s="22"/>
      <c r="VZS321" s="22"/>
      <c r="VZT321" s="22"/>
      <c r="VZU321" s="22"/>
      <c r="VZV321" s="22"/>
      <c r="VZW321" s="22"/>
      <c r="VZX321" s="22"/>
      <c r="VZY321" s="22"/>
      <c r="VZZ321" s="22"/>
      <c r="WAA321" s="22"/>
      <c r="WAB321" s="22"/>
      <c r="WAC321" s="22"/>
      <c r="WAD321" s="22"/>
      <c r="WAE321" s="22"/>
      <c r="WAF321" s="22"/>
      <c r="WAG321" s="22"/>
      <c r="WAH321" s="22"/>
      <c r="WAI321" s="22"/>
      <c r="WAJ321" s="22"/>
      <c r="WAK321" s="22"/>
      <c r="WAL321" s="22"/>
      <c r="WAM321" s="22"/>
      <c r="WAN321" s="22"/>
      <c r="WAO321" s="22"/>
      <c r="WAP321" s="22"/>
      <c r="WAQ321" s="22"/>
      <c r="WAR321" s="22"/>
      <c r="WAS321" s="22"/>
      <c r="WAT321" s="22"/>
      <c r="WAU321" s="22"/>
      <c r="WAV321" s="22"/>
      <c r="WAW321" s="22"/>
      <c r="WAX321" s="22"/>
      <c r="WAY321" s="22"/>
      <c r="WAZ321" s="22"/>
      <c r="WBA321" s="22"/>
      <c r="WBB321" s="22"/>
      <c r="WBC321" s="22"/>
      <c r="WBD321" s="22"/>
      <c r="WBE321" s="22"/>
      <c r="WBF321" s="22"/>
      <c r="WBG321" s="22"/>
      <c r="WBH321" s="22"/>
      <c r="WBI321" s="22"/>
      <c r="WBJ321" s="22"/>
      <c r="WBK321" s="22"/>
      <c r="WBL321" s="22"/>
      <c r="WBM321" s="22"/>
      <c r="WBN321" s="22"/>
      <c r="WBO321" s="22"/>
      <c r="WBP321" s="22"/>
      <c r="WBQ321" s="22"/>
      <c r="WBR321" s="22"/>
      <c r="WBS321" s="22"/>
      <c r="WBT321" s="22"/>
      <c r="WBU321" s="22"/>
      <c r="WBV321" s="22"/>
      <c r="WBW321" s="22"/>
      <c r="WBX321" s="22"/>
      <c r="WBY321" s="22"/>
      <c r="WBZ321" s="22"/>
      <c r="WCA321" s="22"/>
      <c r="WCB321" s="22"/>
      <c r="WCC321" s="22"/>
      <c r="WCD321" s="22"/>
      <c r="WCE321" s="22"/>
      <c r="WCF321" s="22"/>
      <c r="WCG321" s="22"/>
      <c r="WCH321" s="22"/>
      <c r="WCI321" s="22"/>
      <c r="WCJ321" s="22"/>
      <c r="WCK321" s="22"/>
      <c r="WCL321" s="22"/>
      <c r="WCM321" s="22"/>
      <c r="WCN321" s="22"/>
      <c r="WCO321" s="22"/>
      <c r="WCP321" s="22"/>
      <c r="WCQ321" s="22"/>
      <c r="WCR321" s="22"/>
      <c r="WCS321" s="22"/>
      <c r="WCT321" s="22"/>
      <c r="WCU321" s="22"/>
      <c r="WCV321" s="22"/>
      <c r="WCW321" s="22"/>
      <c r="WCX321" s="22"/>
      <c r="WCY321" s="22"/>
      <c r="WCZ321" s="22"/>
      <c r="WDA321" s="22"/>
      <c r="WDB321" s="22"/>
      <c r="WDC321" s="22"/>
      <c r="WDD321" s="22"/>
      <c r="WDE321" s="22"/>
      <c r="WDF321" s="22"/>
      <c r="WDG321" s="22"/>
      <c r="WDH321" s="22"/>
      <c r="WDI321" s="22"/>
      <c r="WDJ321" s="22"/>
      <c r="WDK321" s="22"/>
      <c r="WDL321" s="22"/>
      <c r="WDM321" s="22"/>
      <c r="WDN321" s="22"/>
      <c r="WDO321" s="22"/>
      <c r="WDP321" s="22"/>
      <c r="WDQ321" s="22"/>
      <c r="WDR321" s="22"/>
      <c r="WDS321" s="22"/>
      <c r="WDT321" s="22"/>
      <c r="WDU321" s="22"/>
      <c r="WDV321" s="22"/>
      <c r="WDW321" s="22"/>
      <c r="WDX321" s="22"/>
      <c r="WDY321" s="22"/>
      <c r="WDZ321" s="22"/>
      <c r="WEA321" s="22"/>
      <c r="WEB321" s="22"/>
      <c r="WEC321" s="22"/>
      <c r="WED321" s="22"/>
      <c r="WEE321" s="22"/>
      <c r="WEF321" s="22"/>
      <c r="WEG321" s="22"/>
      <c r="WEH321" s="22"/>
      <c r="WEI321" s="22"/>
      <c r="WEJ321" s="22"/>
      <c r="WEK321" s="22"/>
      <c r="WEL321" s="22"/>
      <c r="WEM321" s="22"/>
      <c r="WEN321" s="22"/>
      <c r="WEO321" s="22"/>
      <c r="WEP321" s="22"/>
      <c r="WEQ321" s="22"/>
      <c r="WER321" s="22"/>
      <c r="WES321" s="22"/>
      <c r="WET321" s="22"/>
      <c r="WEU321" s="22"/>
      <c r="WEV321" s="22"/>
      <c r="WEW321" s="22"/>
      <c r="WEX321" s="22"/>
      <c r="WEY321" s="22"/>
      <c r="WEZ321" s="22"/>
      <c r="WFA321" s="22"/>
      <c r="WFB321" s="22"/>
      <c r="WFC321" s="22"/>
      <c r="WFD321" s="22"/>
      <c r="WFE321" s="22"/>
      <c r="WFF321" s="22"/>
      <c r="WFG321" s="22"/>
      <c r="WFH321" s="22"/>
      <c r="WFI321" s="22"/>
      <c r="WFJ321" s="22"/>
      <c r="WFK321" s="22"/>
      <c r="WFL321" s="22"/>
      <c r="WFM321" s="22"/>
      <c r="WFN321" s="22"/>
      <c r="WFO321" s="22"/>
      <c r="WFP321" s="22"/>
      <c r="WFQ321" s="22"/>
      <c r="WFR321" s="22"/>
      <c r="WFS321" s="22"/>
      <c r="WFT321" s="22"/>
      <c r="WFU321" s="22"/>
      <c r="WFV321" s="22"/>
      <c r="WFW321" s="22"/>
      <c r="WFX321" s="22"/>
      <c r="WFY321" s="22"/>
      <c r="WFZ321" s="22"/>
      <c r="WGA321" s="22"/>
      <c r="WGB321" s="22"/>
      <c r="WGC321" s="22"/>
      <c r="WGD321" s="22"/>
      <c r="WGE321" s="22"/>
      <c r="WGF321" s="22"/>
      <c r="WGG321" s="22"/>
      <c r="WGH321" s="22"/>
      <c r="WGI321" s="22"/>
      <c r="WGJ321" s="22"/>
      <c r="WGK321" s="22"/>
      <c r="WGL321" s="22"/>
      <c r="WGM321" s="22"/>
      <c r="WGN321" s="22"/>
      <c r="WGO321" s="22"/>
      <c r="WGP321" s="22"/>
      <c r="WGQ321" s="22"/>
      <c r="WGR321" s="22"/>
      <c r="WGS321" s="22"/>
      <c r="WGT321" s="22"/>
      <c r="WGU321" s="22"/>
      <c r="WGV321" s="22"/>
      <c r="WGW321" s="22"/>
      <c r="WGX321" s="22"/>
      <c r="WGY321" s="22"/>
      <c r="WGZ321" s="22"/>
      <c r="WHA321" s="22"/>
      <c r="WHB321" s="22"/>
      <c r="WHC321" s="22"/>
      <c r="WHD321" s="22"/>
      <c r="WHE321" s="22"/>
      <c r="WHF321" s="22"/>
      <c r="WHG321" s="22"/>
      <c r="WHH321" s="22"/>
      <c r="WHI321" s="22"/>
      <c r="WHJ321" s="22"/>
      <c r="WHK321" s="22"/>
      <c r="WHL321" s="22"/>
      <c r="WHM321" s="22"/>
      <c r="WHN321" s="22"/>
      <c r="WHO321" s="22"/>
      <c r="WHP321" s="22"/>
      <c r="WHQ321" s="22"/>
      <c r="WHR321" s="22"/>
      <c r="WHS321" s="22"/>
      <c r="WHT321" s="22"/>
      <c r="WHU321" s="22"/>
      <c r="WHV321" s="22"/>
      <c r="WHW321" s="22"/>
      <c r="WHX321" s="22"/>
      <c r="WHY321" s="22"/>
      <c r="WHZ321" s="22"/>
      <c r="WIA321" s="22"/>
      <c r="WIB321" s="22"/>
      <c r="WIC321" s="22"/>
      <c r="WID321" s="22"/>
      <c r="WIE321" s="22"/>
      <c r="WIF321" s="22"/>
      <c r="WIG321" s="22"/>
      <c r="WIH321" s="22"/>
      <c r="WII321" s="22"/>
      <c r="WIJ321" s="22"/>
      <c r="WIK321" s="22"/>
      <c r="WIL321" s="22"/>
      <c r="WIM321" s="22"/>
      <c r="WIN321" s="22"/>
      <c r="WIO321" s="22"/>
      <c r="WIP321" s="22"/>
      <c r="WIQ321" s="22"/>
      <c r="WIR321" s="22"/>
      <c r="WIS321" s="22"/>
      <c r="WIT321" s="22"/>
      <c r="WIU321" s="22"/>
      <c r="WIV321" s="22"/>
      <c r="WIW321" s="22"/>
      <c r="WIX321" s="22"/>
      <c r="WIY321" s="22"/>
      <c r="WIZ321" s="22"/>
      <c r="WJA321" s="22"/>
      <c r="WJB321" s="22"/>
      <c r="WJC321" s="22"/>
      <c r="WJD321" s="22"/>
      <c r="WJE321" s="22"/>
      <c r="WJF321" s="22"/>
      <c r="WJG321" s="22"/>
      <c r="WJH321" s="22"/>
      <c r="WJI321" s="22"/>
      <c r="WJJ321" s="22"/>
      <c r="WJK321" s="22"/>
      <c r="WJL321" s="22"/>
      <c r="WJM321" s="22"/>
      <c r="WJN321" s="22"/>
      <c r="WJO321" s="22"/>
      <c r="WJP321" s="22"/>
      <c r="WJQ321" s="22"/>
      <c r="WJR321" s="22"/>
      <c r="WJS321" s="22"/>
      <c r="WJT321" s="22"/>
      <c r="WJU321" s="22"/>
      <c r="WJV321" s="22"/>
      <c r="WJW321" s="22"/>
      <c r="WJX321" s="22"/>
      <c r="WJY321" s="22"/>
      <c r="WJZ321" s="22"/>
      <c r="WKA321" s="22"/>
      <c r="WKB321" s="22"/>
      <c r="WKC321" s="22"/>
      <c r="WKD321" s="22"/>
      <c r="WKE321" s="22"/>
      <c r="WKF321" s="22"/>
      <c r="WKG321" s="22"/>
      <c r="WKH321" s="22"/>
      <c r="WKI321" s="22"/>
      <c r="WKJ321" s="22"/>
      <c r="WKK321" s="22"/>
      <c r="WKL321" s="22"/>
      <c r="WKM321" s="22"/>
      <c r="WKN321" s="22"/>
      <c r="WKO321" s="22"/>
      <c r="WKP321" s="22"/>
      <c r="WKQ321" s="22"/>
      <c r="WKR321" s="22"/>
      <c r="WKS321" s="22"/>
      <c r="WKT321" s="22"/>
      <c r="WKU321" s="22"/>
      <c r="WKV321" s="22"/>
      <c r="WKW321" s="22"/>
      <c r="WKX321" s="22"/>
      <c r="WKY321" s="22"/>
      <c r="WKZ321" s="22"/>
      <c r="WLA321" s="22"/>
      <c r="WLB321" s="22"/>
      <c r="WLC321" s="22"/>
      <c r="WLD321" s="22"/>
      <c r="WLE321" s="22"/>
      <c r="WLF321" s="22"/>
      <c r="WLG321" s="22"/>
      <c r="WLH321" s="22"/>
      <c r="WLI321" s="22"/>
      <c r="WLJ321" s="22"/>
      <c r="WLK321" s="22"/>
      <c r="WLL321" s="22"/>
      <c r="WLM321" s="22"/>
      <c r="WLN321" s="22"/>
      <c r="WLO321" s="22"/>
      <c r="WLP321" s="22"/>
      <c r="WLQ321" s="22"/>
      <c r="WLR321" s="22"/>
      <c r="WLS321" s="22"/>
      <c r="WLT321" s="22"/>
      <c r="WLU321" s="22"/>
      <c r="WLV321" s="22"/>
      <c r="WLW321" s="22"/>
      <c r="WLX321" s="22"/>
      <c r="WLY321" s="22"/>
      <c r="WLZ321" s="22"/>
      <c r="WMA321" s="22"/>
      <c r="WMB321" s="22"/>
      <c r="WMC321" s="22"/>
      <c r="WMD321" s="22"/>
      <c r="WME321" s="22"/>
      <c r="WMF321" s="22"/>
      <c r="WMG321" s="22"/>
      <c r="WMH321" s="22"/>
      <c r="WMI321" s="22"/>
      <c r="WMJ321" s="22"/>
      <c r="WMK321" s="22"/>
      <c r="WML321" s="22"/>
      <c r="WMM321" s="22"/>
      <c r="WMN321" s="22"/>
      <c r="WMO321" s="22"/>
      <c r="WMP321" s="22"/>
      <c r="WMQ321" s="22"/>
      <c r="WMR321" s="22"/>
      <c r="WMS321" s="22"/>
      <c r="WMT321" s="22"/>
      <c r="WMU321" s="22"/>
      <c r="WMV321" s="22"/>
      <c r="WMW321" s="22"/>
      <c r="WMX321" s="22"/>
      <c r="WMY321" s="22"/>
      <c r="WMZ321" s="22"/>
      <c r="WNA321" s="22"/>
      <c r="WNB321" s="22"/>
      <c r="WNC321" s="22"/>
      <c r="WND321" s="22"/>
      <c r="WNE321" s="22"/>
      <c r="WNF321" s="22"/>
      <c r="WNG321" s="22"/>
      <c r="WNH321" s="22"/>
      <c r="WNI321" s="22"/>
      <c r="WNJ321" s="22"/>
      <c r="WNK321" s="22"/>
      <c r="WNL321" s="22"/>
      <c r="WNM321" s="22"/>
      <c r="WNN321" s="22"/>
      <c r="WNO321" s="22"/>
      <c r="WNP321" s="22"/>
      <c r="WNQ321" s="22"/>
      <c r="WNR321" s="22"/>
      <c r="WNS321" s="22"/>
      <c r="WNT321" s="22"/>
      <c r="WNU321" s="22"/>
      <c r="WNV321" s="22"/>
      <c r="WNW321" s="22"/>
      <c r="WNX321" s="22"/>
      <c r="WNY321" s="22"/>
      <c r="WNZ321" s="22"/>
      <c r="WOA321" s="22"/>
      <c r="WOB321" s="22"/>
      <c r="WOC321" s="22"/>
      <c r="WOD321" s="22"/>
      <c r="WOE321" s="22"/>
      <c r="WOF321" s="22"/>
      <c r="WOG321" s="22"/>
      <c r="WOH321" s="22"/>
      <c r="WOI321" s="22"/>
      <c r="WOJ321" s="22"/>
      <c r="WOK321" s="22"/>
      <c r="WOL321" s="22"/>
      <c r="WOM321" s="22"/>
      <c r="WON321" s="22"/>
      <c r="WOO321" s="22"/>
      <c r="WOP321" s="22"/>
      <c r="WOQ321" s="22"/>
      <c r="WOR321" s="22"/>
      <c r="WOS321" s="22"/>
      <c r="WOT321" s="22"/>
      <c r="WOU321" s="22"/>
      <c r="WOV321" s="22"/>
      <c r="WOW321" s="22"/>
      <c r="WOX321" s="22"/>
      <c r="WOY321" s="22"/>
      <c r="WOZ321" s="22"/>
      <c r="WPA321" s="22"/>
      <c r="WPB321" s="22"/>
      <c r="WPC321" s="22"/>
      <c r="WPD321" s="22"/>
      <c r="WPE321" s="22"/>
      <c r="WPF321" s="22"/>
      <c r="WPG321" s="22"/>
      <c r="WPH321" s="22"/>
      <c r="WPI321" s="22"/>
      <c r="WPJ321" s="22"/>
      <c r="WPK321" s="22"/>
      <c r="WPL321" s="22"/>
      <c r="WPM321" s="22"/>
      <c r="WPN321" s="22"/>
      <c r="WPO321" s="22"/>
      <c r="WPP321" s="22"/>
      <c r="WPQ321" s="22"/>
      <c r="WPR321" s="22"/>
      <c r="WPS321" s="22"/>
      <c r="WPT321" s="22"/>
      <c r="WPU321" s="22"/>
      <c r="WPV321" s="22"/>
      <c r="WPW321" s="22"/>
      <c r="WPX321" s="22"/>
      <c r="WPY321" s="22"/>
      <c r="WPZ321" s="22"/>
      <c r="WQA321" s="22"/>
      <c r="WQB321" s="22"/>
      <c r="WQC321" s="22"/>
      <c r="WQD321" s="22"/>
      <c r="WQE321" s="22"/>
      <c r="WQF321" s="22"/>
      <c r="WQG321" s="22"/>
      <c r="WQH321" s="22"/>
      <c r="WQI321" s="22"/>
      <c r="WQJ321" s="22"/>
      <c r="WQK321" s="22"/>
      <c r="WQL321" s="22"/>
      <c r="WQM321" s="22"/>
      <c r="WQN321" s="22"/>
      <c r="WQO321" s="22"/>
      <c r="WQP321" s="22"/>
      <c r="WQQ321" s="22"/>
      <c r="WQR321" s="22"/>
      <c r="WQS321" s="22"/>
      <c r="WQT321" s="22"/>
      <c r="WQU321" s="22"/>
      <c r="WQV321" s="22"/>
      <c r="WQW321" s="22"/>
      <c r="WQX321" s="22"/>
      <c r="WQY321" s="22"/>
      <c r="WQZ321" s="22"/>
      <c r="WRA321" s="22"/>
      <c r="WRB321" s="22"/>
      <c r="WRC321" s="22"/>
      <c r="WRD321" s="22"/>
      <c r="WRE321" s="22"/>
      <c r="WRF321" s="22"/>
      <c r="WRG321" s="22"/>
      <c r="WRH321" s="22"/>
      <c r="WRI321" s="22"/>
      <c r="WRJ321" s="22"/>
      <c r="WRK321" s="22"/>
      <c r="WRL321" s="22"/>
      <c r="WRM321" s="22"/>
      <c r="WRN321" s="22"/>
      <c r="WRO321" s="22"/>
      <c r="WRP321" s="22"/>
      <c r="WRQ321" s="22"/>
      <c r="WRR321" s="22"/>
      <c r="WRS321" s="22"/>
      <c r="WRT321" s="22"/>
      <c r="WRU321" s="22"/>
      <c r="WRV321" s="22"/>
      <c r="WRW321" s="22"/>
      <c r="WRX321" s="22"/>
      <c r="WRY321" s="22"/>
      <c r="WRZ321" s="22"/>
      <c r="WSA321" s="22"/>
      <c r="WSB321" s="22"/>
      <c r="WSC321" s="22"/>
      <c r="WSD321" s="22"/>
      <c r="WSE321" s="22"/>
      <c r="WSF321" s="22"/>
      <c r="WSG321" s="22"/>
      <c r="WSH321" s="22"/>
      <c r="WSI321" s="22"/>
      <c r="WSJ321" s="22"/>
      <c r="WSK321" s="22"/>
      <c r="WSL321" s="22"/>
      <c r="WSM321" s="22"/>
      <c r="WSN321" s="22"/>
      <c r="WSO321" s="22"/>
      <c r="WSP321" s="22"/>
      <c r="WSQ321" s="22"/>
      <c r="WSR321" s="22"/>
      <c r="WSS321" s="22"/>
      <c r="WST321" s="22"/>
      <c r="WSU321" s="22"/>
      <c r="WSV321" s="22"/>
      <c r="WSW321" s="22"/>
      <c r="WSX321" s="22"/>
      <c r="WSY321" s="22"/>
      <c r="WSZ321" s="22"/>
      <c r="WTA321" s="22"/>
      <c r="WTB321" s="22"/>
      <c r="WTC321" s="22"/>
      <c r="WTD321" s="22"/>
      <c r="WTE321" s="22"/>
      <c r="WTF321" s="22"/>
      <c r="WTG321" s="22"/>
      <c r="WTH321" s="22"/>
      <c r="WTI321" s="22"/>
      <c r="WTJ321" s="22"/>
      <c r="WTK321" s="22"/>
      <c r="WTL321" s="22"/>
      <c r="WTM321" s="22"/>
      <c r="WTN321" s="22"/>
      <c r="WTO321" s="22"/>
      <c r="WTP321" s="22"/>
      <c r="WTQ321" s="22"/>
      <c r="WTR321" s="22"/>
      <c r="WTS321" s="22"/>
      <c r="WTT321" s="22"/>
      <c r="WTU321" s="22"/>
      <c r="WTV321" s="22"/>
      <c r="WTW321" s="22"/>
      <c r="WTX321" s="22"/>
      <c r="WTY321" s="22"/>
      <c r="WTZ321" s="22"/>
      <c r="WUA321" s="22"/>
      <c r="WUB321" s="22"/>
      <c r="WUC321" s="22"/>
      <c r="WUD321" s="22"/>
      <c r="WUE321" s="22"/>
      <c r="WUF321" s="22"/>
      <c r="WUG321" s="22"/>
      <c r="WUH321" s="22"/>
      <c r="WUI321" s="22"/>
      <c r="WUJ321" s="22"/>
      <c r="WUK321" s="22"/>
      <c r="WUL321" s="22"/>
      <c r="WUM321" s="22"/>
      <c r="WUN321" s="22"/>
      <c r="WUO321" s="22"/>
      <c r="WUP321" s="22"/>
      <c r="WUQ321" s="22"/>
      <c r="WUR321" s="22"/>
      <c r="WUS321" s="22"/>
      <c r="WUT321" s="22"/>
      <c r="WUU321" s="22"/>
      <c r="WUV321" s="22"/>
      <c r="WUW321" s="22"/>
      <c r="WUX321" s="22"/>
      <c r="WUY321" s="22"/>
      <c r="WUZ321" s="22"/>
      <c r="WVA321" s="22"/>
      <c r="WVB321" s="22"/>
      <c r="WVC321" s="22"/>
      <c r="WVD321" s="22"/>
      <c r="WVE321" s="22"/>
      <c r="WVF321" s="22"/>
      <c r="WVG321" s="22"/>
      <c r="WVH321" s="22"/>
      <c r="WVI321" s="22"/>
      <c r="WVJ321" s="22"/>
      <c r="WVK321" s="22"/>
      <c r="WVL321" s="22"/>
      <c r="WVM321" s="22"/>
      <c r="WVN321" s="22"/>
      <c r="WVO321" s="22"/>
      <c r="WVP321" s="22"/>
      <c r="WVQ321" s="22"/>
      <c r="WVR321" s="22"/>
      <c r="WVS321" s="22"/>
      <c r="WVT321" s="22"/>
      <c r="WVU321" s="22"/>
      <c r="WVV321" s="22"/>
      <c r="WVW321" s="22"/>
      <c r="WVX321" s="22"/>
      <c r="WVY321" s="22"/>
      <c r="WVZ321" s="22"/>
      <c r="WWA321" s="22"/>
      <c r="WWB321" s="22"/>
      <c r="WWC321" s="22"/>
      <c r="WWD321" s="22"/>
      <c r="WWE321" s="22"/>
      <c r="WWF321" s="22"/>
      <c r="WWG321" s="22"/>
      <c r="WWH321" s="22"/>
      <c r="WWI321" s="22"/>
      <c r="WWJ321" s="22"/>
      <c r="WWK321" s="22"/>
      <c r="WWL321" s="22"/>
      <c r="WWM321" s="22"/>
      <c r="WWN321" s="22"/>
      <c r="WWO321" s="22"/>
      <c r="WWP321" s="22"/>
      <c r="WWQ321" s="22"/>
      <c r="WWR321" s="22"/>
      <c r="WWS321" s="22"/>
      <c r="WWT321" s="22"/>
      <c r="WWU321" s="22"/>
      <c r="WWV321" s="22"/>
      <c r="WWW321" s="22"/>
      <c r="WWX321" s="22"/>
      <c r="WWY321" s="22"/>
      <c r="WWZ321" s="22"/>
      <c r="WXA321" s="22"/>
      <c r="WXB321" s="22"/>
      <c r="WXC321" s="22"/>
      <c r="WXD321" s="22"/>
      <c r="WXE321" s="22"/>
      <c r="WXF321" s="22"/>
      <c r="WXG321" s="22"/>
      <c r="WXH321" s="22"/>
      <c r="WXI321" s="22"/>
      <c r="WXJ321" s="22"/>
      <c r="WXK321" s="22"/>
      <c r="WXL321" s="22"/>
      <c r="WXM321" s="22"/>
      <c r="WXN321" s="22"/>
      <c r="WXO321" s="22"/>
      <c r="WXP321" s="22"/>
      <c r="WXQ321" s="22"/>
      <c r="WXR321" s="22"/>
      <c r="WXS321" s="22"/>
      <c r="WXT321" s="22"/>
      <c r="WXU321" s="22"/>
      <c r="WXV321" s="22"/>
      <c r="WXW321" s="22"/>
      <c r="WXX321" s="22"/>
      <c r="WXY321" s="22"/>
      <c r="WXZ321" s="22"/>
      <c r="WYA321" s="22"/>
      <c r="WYB321" s="22"/>
      <c r="WYC321" s="22"/>
      <c r="WYD321" s="22"/>
      <c r="WYE321" s="22"/>
      <c r="WYF321" s="22"/>
      <c r="WYG321" s="22"/>
      <c r="WYH321" s="22"/>
      <c r="WYI321" s="22"/>
      <c r="WYJ321" s="22"/>
      <c r="WYK321" s="22"/>
      <c r="WYL321" s="22"/>
      <c r="WYM321" s="22"/>
      <c r="WYN321" s="22"/>
      <c r="WYO321" s="22"/>
      <c r="WYP321" s="22"/>
      <c r="WYQ321" s="22"/>
      <c r="WYR321" s="22"/>
      <c r="WYS321" s="22"/>
      <c r="WYT321" s="22"/>
      <c r="WYU321" s="22"/>
      <c r="WYV321" s="22"/>
      <c r="WYW321" s="22"/>
      <c r="WYX321" s="22"/>
      <c r="WYY321" s="22"/>
      <c r="WYZ321" s="22"/>
      <c r="WZA321" s="22"/>
      <c r="WZB321" s="22"/>
      <c r="WZC321" s="22"/>
      <c r="WZD321" s="22"/>
      <c r="WZE321" s="22"/>
      <c r="WZF321" s="22"/>
      <c r="WZG321" s="22"/>
      <c r="WZH321" s="22"/>
      <c r="WZI321" s="22"/>
      <c r="WZJ321" s="22"/>
      <c r="WZK321" s="22"/>
      <c r="WZL321" s="22"/>
      <c r="WZM321" s="22"/>
      <c r="WZN321" s="22"/>
      <c r="WZO321" s="22"/>
      <c r="WZP321" s="22"/>
      <c r="WZQ321" s="22"/>
      <c r="WZR321" s="22"/>
      <c r="WZS321" s="22"/>
      <c r="WZT321" s="22"/>
      <c r="WZU321" s="22"/>
      <c r="WZV321" s="22"/>
      <c r="WZW321" s="22"/>
      <c r="WZX321" s="22"/>
      <c r="WZY321" s="22"/>
      <c r="WZZ321" s="22"/>
      <c r="XAA321" s="22"/>
      <c r="XAB321" s="22"/>
      <c r="XAC321" s="22"/>
      <c r="XAD321" s="22"/>
      <c r="XAE321" s="22"/>
      <c r="XAF321" s="22"/>
      <c r="XAG321" s="22"/>
      <c r="XAH321" s="22"/>
      <c r="XAI321" s="22"/>
      <c r="XAJ321" s="22"/>
      <c r="XAK321" s="22"/>
      <c r="XAL321" s="22"/>
      <c r="XAM321" s="22"/>
      <c r="XAN321" s="22"/>
      <c r="XAO321" s="22"/>
      <c r="XAP321" s="22"/>
      <c r="XAQ321" s="22"/>
      <c r="XAR321" s="22"/>
      <c r="XAS321" s="22"/>
      <c r="XAT321" s="22"/>
      <c r="XAU321" s="22"/>
      <c r="XAV321" s="22"/>
      <c r="XAW321" s="22"/>
      <c r="XAX321" s="22"/>
      <c r="XAY321" s="22"/>
      <c r="XAZ321" s="22"/>
      <c r="XBA321" s="22"/>
      <c r="XBB321" s="22"/>
      <c r="XBC321" s="22"/>
      <c r="XBD321" s="22"/>
      <c r="XBE321" s="22"/>
      <c r="XBF321" s="22"/>
      <c r="XBG321" s="22"/>
      <c r="XBH321" s="22"/>
      <c r="XBI321" s="22"/>
      <c r="XBJ321" s="22"/>
      <c r="XBK321" s="22"/>
      <c r="XBL321" s="22"/>
      <c r="XBM321" s="22"/>
      <c r="XBN321" s="22"/>
      <c r="XBO321" s="22"/>
      <c r="XBP321" s="22"/>
      <c r="XBQ321" s="22"/>
      <c r="XBR321" s="22"/>
      <c r="XBS321" s="22"/>
      <c r="XBT321" s="22"/>
      <c r="XBU321" s="22"/>
      <c r="XBV321" s="22"/>
      <c r="XBW321" s="22"/>
      <c r="XBX321" s="22"/>
      <c r="XBY321" s="22"/>
      <c r="XBZ321" s="22"/>
      <c r="XCA321" s="22"/>
      <c r="XCB321" s="22"/>
      <c r="XCC321" s="22"/>
      <c r="XCD321" s="22"/>
      <c r="XCE321" s="22"/>
      <c r="XCF321" s="22"/>
      <c r="XCG321" s="22"/>
      <c r="XCH321" s="22"/>
      <c r="XCI321" s="22"/>
      <c r="XCJ321" s="22"/>
      <c r="XCK321" s="22"/>
      <c r="XCL321" s="22"/>
      <c r="XCM321" s="22"/>
      <c r="XCN321" s="22"/>
      <c r="XCO321" s="22"/>
    </row>
    <row r="322" spans="1:16317" ht="100.5" customHeight="1">
      <c r="A322" s="503"/>
      <c r="B322" s="99" t="s">
        <v>2265</v>
      </c>
      <c r="C322" s="100" t="s">
        <v>2296</v>
      </c>
      <c r="D322" s="101" t="s">
        <v>2297</v>
      </c>
      <c r="E322" s="181" t="s">
        <v>924</v>
      </c>
      <c r="F322" s="181" t="s">
        <v>2298</v>
      </c>
      <c r="G322" s="182" t="s">
        <v>2299</v>
      </c>
      <c r="H322" s="183" t="s">
        <v>5</v>
      </c>
      <c r="I322" s="178"/>
      <c r="J322" s="178"/>
      <c r="K322" s="255" t="s">
        <v>904</v>
      </c>
      <c r="L322" s="90" t="s">
        <v>356</v>
      </c>
      <c r="M322" s="107" t="s">
        <v>905</v>
      </c>
      <c r="N322" s="106"/>
      <c r="O322" s="105"/>
      <c r="P322" s="201" t="s">
        <v>907</v>
      </c>
      <c r="Q322" s="90" t="s">
        <v>356</v>
      </c>
      <c r="R322" s="107" t="s">
        <v>905</v>
      </c>
      <c r="S322" s="106"/>
      <c r="T322" s="105"/>
      <c r="U322" s="201" t="s">
        <v>908</v>
      </c>
      <c r="V322" s="90" t="s">
        <v>356</v>
      </c>
      <c r="W322" s="248" t="s">
        <v>1702</v>
      </c>
      <c r="X322" s="329"/>
      <c r="Y322" s="383"/>
      <c r="Z322" s="273" t="s">
        <v>339</v>
      </c>
      <c r="AA322" s="90" t="s">
        <v>356</v>
      </c>
      <c r="AB322" s="248" t="s">
        <v>422</v>
      </c>
      <c r="AC322" s="329"/>
      <c r="AD322" s="383"/>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c r="CA322" s="22"/>
      <c r="CB322" s="22"/>
      <c r="CC322" s="22"/>
      <c r="CD322" s="22"/>
      <c r="CE322" s="22"/>
      <c r="CF322" s="22"/>
      <c r="CG322" s="22"/>
      <c r="CH322" s="22"/>
      <c r="CI322" s="22"/>
      <c r="CJ322" s="22"/>
      <c r="CK322" s="22"/>
      <c r="CL322" s="22"/>
      <c r="CM322" s="22"/>
      <c r="CN322" s="22"/>
      <c r="CO322" s="22"/>
      <c r="CP322" s="22"/>
      <c r="CQ322" s="22"/>
      <c r="CR322" s="22"/>
      <c r="CS322" s="22"/>
      <c r="CT322" s="22"/>
      <c r="CU322" s="22"/>
      <c r="CV322" s="22"/>
      <c r="CW322" s="22"/>
      <c r="CX322" s="22"/>
      <c r="CY322" s="22"/>
      <c r="CZ322" s="22"/>
      <c r="DA322" s="22"/>
      <c r="DB322" s="22"/>
      <c r="DC322" s="22"/>
      <c r="DD322" s="22"/>
      <c r="DE322" s="22"/>
      <c r="DF322" s="22"/>
      <c r="DG322" s="22"/>
      <c r="DH322" s="22"/>
      <c r="DI322" s="22"/>
      <c r="DJ322" s="22"/>
      <c r="DK322" s="22"/>
      <c r="DL322" s="22"/>
      <c r="DM322" s="22"/>
      <c r="DN322" s="22"/>
      <c r="DO322" s="22"/>
      <c r="DP322" s="22"/>
      <c r="DQ322" s="22"/>
      <c r="DR322" s="22"/>
      <c r="DS322" s="22"/>
      <c r="DT322" s="22"/>
      <c r="DU322" s="22"/>
      <c r="DV322" s="22"/>
      <c r="DW322" s="22"/>
      <c r="DX322" s="22"/>
      <c r="DY322" s="22"/>
      <c r="DZ322" s="22"/>
      <c r="EA322" s="22"/>
      <c r="EB322" s="22"/>
      <c r="EC322" s="22"/>
      <c r="ED322" s="22"/>
      <c r="EE322" s="22"/>
      <c r="EF322" s="22"/>
      <c r="EG322" s="22"/>
      <c r="EH322" s="22"/>
      <c r="EI322" s="22"/>
      <c r="EJ322" s="22"/>
      <c r="EK322" s="22"/>
      <c r="EL322" s="22"/>
      <c r="EM322" s="22"/>
      <c r="EN322" s="22"/>
      <c r="EO322" s="22"/>
      <c r="EP322" s="22"/>
      <c r="EQ322" s="22"/>
      <c r="ER322" s="22"/>
      <c r="ES322" s="22"/>
      <c r="ET322" s="22"/>
      <c r="EU322" s="22"/>
      <c r="EV322" s="22"/>
      <c r="EW322" s="22"/>
      <c r="EX322" s="22"/>
      <c r="EY322" s="22"/>
      <c r="EZ322" s="22"/>
      <c r="FA322" s="22"/>
      <c r="FB322" s="22"/>
      <c r="FC322" s="22"/>
      <c r="FD322" s="22"/>
      <c r="FE322" s="22"/>
      <c r="FF322" s="22"/>
      <c r="FG322" s="22"/>
      <c r="FH322" s="22"/>
      <c r="FI322" s="22"/>
      <c r="FJ322" s="22"/>
      <c r="FK322" s="22"/>
      <c r="FL322" s="22"/>
      <c r="FM322" s="22"/>
      <c r="FN322" s="22"/>
      <c r="FO322" s="22"/>
      <c r="FP322" s="22"/>
      <c r="FQ322" s="22"/>
      <c r="FR322" s="22"/>
      <c r="FS322" s="22"/>
      <c r="FT322" s="22"/>
      <c r="FU322" s="22"/>
      <c r="FV322" s="22"/>
      <c r="FW322" s="22"/>
      <c r="FX322" s="22"/>
      <c r="FY322" s="22"/>
      <c r="FZ322" s="22"/>
      <c r="GA322" s="22"/>
      <c r="GB322" s="22"/>
      <c r="GC322" s="22"/>
      <c r="GD322" s="22"/>
      <c r="GE322" s="22"/>
      <c r="GF322" s="22"/>
      <c r="GG322" s="22"/>
      <c r="GH322" s="22"/>
      <c r="GI322" s="22"/>
      <c r="GJ322" s="22"/>
      <c r="GK322" s="22"/>
      <c r="GL322" s="22"/>
      <c r="GM322" s="22"/>
      <c r="GN322" s="22"/>
      <c r="GO322" s="22"/>
      <c r="GP322" s="22"/>
      <c r="GQ322" s="22"/>
      <c r="GR322" s="22"/>
      <c r="GS322" s="22"/>
      <c r="GT322" s="22"/>
      <c r="GU322" s="22"/>
      <c r="GV322" s="22"/>
      <c r="GW322" s="22"/>
      <c r="GX322" s="22"/>
      <c r="GY322" s="22"/>
      <c r="GZ322" s="22"/>
      <c r="HA322" s="22"/>
      <c r="HB322" s="22"/>
      <c r="HC322" s="22"/>
      <c r="HD322" s="22"/>
      <c r="HE322" s="22"/>
      <c r="HF322" s="22"/>
      <c r="HG322" s="22"/>
      <c r="HH322" s="22"/>
      <c r="HI322" s="22"/>
      <c r="HJ322" s="22"/>
      <c r="HK322" s="22"/>
      <c r="HL322" s="22"/>
      <c r="HM322" s="22"/>
      <c r="HN322" s="22"/>
      <c r="HO322" s="22"/>
      <c r="HP322" s="22"/>
      <c r="HQ322" s="22"/>
      <c r="HR322" s="22"/>
      <c r="HS322" s="22"/>
      <c r="HT322" s="22"/>
      <c r="HU322" s="22"/>
      <c r="HV322" s="22"/>
      <c r="HW322" s="22"/>
      <c r="HX322" s="22"/>
      <c r="HY322" s="22"/>
      <c r="HZ322" s="22"/>
      <c r="IA322" s="22"/>
      <c r="IB322" s="22"/>
      <c r="IC322" s="22"/>
      <c r="ID322" s="22"/>
      <c r="IE322" s="22"/>
      <c r="IF322" s="22"/>
      <c r="IG322" s="22"/>
      <c r="IH322" s="22"/>
      <c r="II322" s="22"/>
      <c r="IJ322" s="22"/>
      <c r="IK322" s="22"/>
      <c r="IL322" s="22"/>
      <c r="IM322" s="22"/>
      <c r="IN322" s="22"/>
      <c r="IO322" s="22"/>
      <c r="IP322" s="22"/>
      <c r="IQ322" s="22"/>
      <c r="IR322" s="22"/>
      <c r="IS322" s="22"/>
      <c r="IT322" s="22"/>
      <c r="IU322" s="22"/>
      <c r="IV322" s="22"/>
      <c r="IW322" s="22"/>
      <c r="IX322" s="22"/>
      <c r="IY322" s="22"/>
      <c r="IZ322" s="22"/>
      <c r="JA322" s="22"/>
      <c r="JB322" s="22"/>
      <c r="JC322" s="22"/>
      <c r="JD322" s="22"/>
      <c r="JE322" s="22"/>
      <c r="JF322" s="22"/>
      <c r="JG322" s="22"/>
      <c r="JH322" s="22"/>
      <c r="JI322" s="22"/>
      <c r="JJ322" s="22"/>
      <c r="JK322" s="22"/>
      <c r="JL322" s="22"/>
      <c r="JM322" s="22"/>
      <c r="JN322" s="22"/>
      <c r="JO322" s="22"/>
      <c r="JP322" s="22"/>
      <c r="JQ322" s="22"/>
      <c r="JR322" s="22"/>
      <c r="JS322" s="22"/>
      <c r="JT322" s="22"/>
      <c r="JU322" s="22"/>
      <c r="JV322" s="22"/>
      <c r="JW322" s="22"/>
      <c r="JX322" s="22"/>
      <c r="JY322" s="22"/>
      <c r="JZ322" s="22"/>
      <c r="KA322" s="22"/>
      <c r="KB322" s="22"/>
      <c r="KC322" s="22"/>
      <c r="KD322" s="22"/>
      <c r="KE322" s="22"/>
      <c r="KF322" s="22"/>
      <c r="KG322" s="22"/>
      <c r="KH322" s="22"/>
      <c r="KI322" s="22"/>
      <c r="KJ322" s="22"/>
      <c r="KK322" s="22"/>
      <c r="KL322" s="22"/>
      <c r="KM322" s="22"/>
      <c r="KN322" s="22"/>
      <c r="KO322" s="22"/>
      <c r="KP322" s="22"/>
      <c r="KQ322" s="22"/>
      <c r="KR322" s="22"/>
      <c r="KS322" s="22"/>
      <c r="KT322" s="22"/>
      <c r="KU322" s="22"/>
      <c r="KV322" s="22"/>
      <c r="KW322" s="22"/>
      <c r="KX322" s="22"/>
      <c r="KY322" s="22"/>
      <c r="KZ322" s="22"/>
      <c r="LA322" s="22"/>
      <c r="LB322" s="22"/>
      <c r="LC322" s="22"/>
      <c r="LD322" s="22"/>
      <c r="LE322" s="22"/>
      <c r="LF322" s="22"/>
      <c r="LG322" s="22"/>
      <c r="LH322" s="22"/>
      <c r="LI322" s="22"/>
      <c r="LJ322" s="22"/>
      <c r="LK322" s="22"/>
      <c r="LL322" s="22"/>
      <c r="LM322" s="22"/>
      <c r="LN322" s="22"/>
      <c r="LO322" s="22"/>
      <c r="LP322" s="22"/>
      <c r="LQ322" s="22"/>
      <c r="LR322" s="22"/>
      <c r="LS322" s="22"/>
      <c r="LT322" s="22"/>
      <c r="LU322" s="22"/>
      <c r="LV322" s="22"/>
      <c r="LW322" s="22"/>
      <c r="LX322" s="22"/>
      <c r="LY322" s="22"/>
      <c r="LZ322" s="22"/>
      <c r="MA322" s="22"/>
      <c r="MB322" s="22"/>
      <c r="MC322" s="22"/>
      <c r="MD322" s="22"/>
      <c r="ME322" s="22"/>
      <c r="MF322" s="22"/>
      <c r="MG322" s="22"/>
      <c r="MH322" s="22"/>
      <c r="MI322" s="22"/>
      <c r="MJ322" s="22"/>
      <c r="MK322" s="22"/>
      <c r="ML322" s="22"/>
      <c r="MM322" s="22"/>
      <c r="MN322" s="22"/>
      <c r="MO322" s="22"/>
      <c r="MP322" s="22"/>
      <c r="MQ322" s="22"/>
      <c r="MR322" s="22"/>
      <c r="MS322" s="22"/>
      <c r="MT322" s="22"/>
      <c r="MU322" s="22"/>
      <c r="MV322" s="22"/>
      <c r="MW322" s="22"/>
      <c r="MX322" s="22"/>
      <c r="MY322" s="22"/>
      <c r="MZ322" s="22"/>
      <c r="NA322" s="22"/>
      <c r="NB322" s="22"/>
      <c r="NC322" s="22"/>
      <c r="ND322" s="22"/>
      <c r="NE322" s="22"/>
      <c r="NF322" s="22"/>
      <c r="NG322" s="22"/>
      <c r="NH322" s="22"/>
      <c r="NI322" s="22"/>
      <c r="NJ322" s="22"/>
      <c r="NK322" s="22"/>
      <c r="NL322" s="22"/>
      <c r="NM322" s="22"/>
      <c r="NN322" s="22"/>
      <c r="NO322" s="22"/>
      <c r="NP322" s="22"/>
      <c r="NQ322" s="22"/>
      <c r="NR322" s="22"/>
      <c r="NS322" s="22"/>
      <c r="NT322" s="22"/>
      <c r="NU322" s="22"/>
      <c r="NV322" s="22"/>
      <c r="NW322" s="22"/>
      <c r="NX322" s="22"/>
      <c r="NY322" s="22"/>
      <c r="NZ322" s="22"/>
      <c r="OA322" s="22"/>
      <c r="OB322" s="22"/>
      <c r="OC322" s="22"/>
      <c r="OD322" s="22"/>
      <c r="OE322" s="22"/>
      <c r="OF322" s="22"/>
      <c r="OG322" s="22"/>
      <c r="OH322" s="22"/>
      <c r="OI322" s="22"/>
      <c r="OJ322" s="22"/>
      <c r="OK322" s="22"/>
      <c r="OL322" s="22"/>
      <c r="OM322" s="22"/>
      <c r="ON322" s="22"/>
      <c r="OO322" s="22"/>
      <c r="OP322" s="22"/>
      <c r="OQ322" s="22"/>
      <c r="OR322" s="22"/>
      <c r="OS322" s="22"/>
      <c r="OT322" s="22"/>
      <c r="OU322" s="22"/>
      <c r="OV322" s="22"/>
      <c r="OW322" s="22"/>
      <c r="OX322" s="22"/>
      <c r="OY322" s="22"/>
      <c r="OZ322" s="22"/>
      <c r="PA322" s="22"/>
      <c r="PB322" s="22"/>
      <c r="PC322" s="22"/>
      <c r="PD322" s="22"/>
      <c r="PE322" s="22"/>
      <c r="PF322" s="22"/>
      <c r="PG322" s="22"/>
      <c r="PH322" s="22"/>
      <c r="PI322" s="22"/>
      <c r="PJ322" s="22"/>
      <c r="PK322" s="22"/>
      <c r="PL322" s="22"/>
      <c r="PM322" s="22"/>
      <c r="PN322" s="22"/>
      <c r="PO322" s="22"/>
      <c r="PP322" s="22"/>
      <c r="PQ322" s="22"/>
      <c r="PR322" s="22"/>
      <c r="PS322" s="22"/>
      <c r="PT322" s="22"/>
      <c r="PU322" s="22"/>
      <c r="PV322" s="22"/>
      <c r="PW322" s="22"/>
      <c r="PX322" s="22"/>
      <c r="PY322" s="22"/>
      <c r="PZ322" s="22"/>
      <c r="QA322" s="22"/>
      <c r="QB322" s="22"/>
      <c r="QC322" s="22"/>
      <c r="QD322" s="22"/>
      <c r="QE322" s="22"/>
      <c r="QF322" s="22"/>
      <c r="QG322" s="22"/>
      <c r="QH322" s="22"/>
      <c r="QI322" s="22"/>
      <c r="QJ322" s="22"/>
      <c r="QK322" s="22"/>
      <c r="QL322" s="22"/>
      <c r="QM322" s="22"/>
      <c r="QN322" s="22"/>
      <c r="QO322" s="22"/>
      <c r="QP322" s="22"/>
      <c r="QQ322" s="22"/>
      <c r="QR322" s="22"/>
      <c r="QS322" s="22"/>
      <c r="QT322" s="22"/>
      <c r="QU322" s="22"/>
      <c r="QV322" s="22"/>
      <c r="QW322" s="22"/>
      <c r="QX322" s="22"/>
      <c r="QY322" s="22"/>
      <c r="QZ322" s="22"/>
      <c r="RA322" s="22"/>
      <c r="RB322" s="22"/>
      <c r="RC322" s="22"/>
      <c r="RD322" s="22"/>
      <c r="RE322" s="22"/>
      <c r="RF322" s="22"/>
      <c r="RG322" s="22"/>
      <c r="RH322" s="22"/>
      <c r="RI322" s="22"/>
      <c r="RJ322" s="22"/>
      <c r="RK322" s="22"/>
      <c r="RL322" s="22"/>
      <c r="RM322" s="22"/>
      <c r="RN322" s="22"/>
      <c r="RO322" s="22"/>
      <c r="RP322" s="22"/>
      <c r="RQ322" s="22"/>
      <c r="RR322" s="22"/>
      <c r="RS322" s="22"/>
      <c r="RT322" s="22"/>
      <c r="RU322" s="22"/>
      <c r="RV322" s="22"/>
      <c r="RW322" s="22"/>
      <c r="RX322" s="22"/>
      <c r="RY322" s="22"/>
      <c r="RZ322" s="22"/>
      <c r="SA322" s="22"/>
      <c r="SB322" s="22"/>
      <c r="SC322" s="22"/>
      <c r="SD322" s="22"/>
      <c r="SE322" s="22"/>
      <c r="SF322" s="22"/>
      <c r="SG322" s="22"/>
      <c r="SH322" s="22"/>
      <c r="SI322" s="22"/>
      <c r="SJ322" s="22"/>
      <c r="SK322" s="22"/>
      <c r="SL322" s="22"/>
      <c r="SM322" s="22"/>
      <c r="SN322" s="22"/>
      <c r="SO322" s="22"/>
      <c r="SP322" s="22"/>
      <c r="SQ322" s="22"/>
      <c r="SR322" s="22"/>
      <c r="SS322" s="22"/>
      <c r="ST322" s="22"/>
      <c r="SU322" s="22"/>
      <c r="SV322" s="22"/>
      <c r="SW322" s="22"/>
      <c r="SX322" s="22"/>
      <c r="SY322" s="22"/>
      <c r="SZ322" s="22"/>
      <c r="TA322" s="22"/>
      <c r="TB322" s="22"/>
      <c r="TC322" s="22"/>
      <c r="TD322" s="22"/>
      <c r="TE322" s="22"/>
      <c r="TF322" s="22"/>
      <c r="TG322" s="22"/>
      <c r="TH322" s="22"/>
      <c r="TI322" s="22"/>
      <c r="TJ322" s="22"/>
      <c r="TK322" s="22"/>
      <c r="TL322" s="22"/>
      <c r="TM322" s="22"/>
      <c r="TN322" s="22"/>
      <c r="TO322" s="22"/>
      <c r="TP322" s="22"/>
      <c r="TQ322" s="22"/>
      <c r="TR322" s="22"/>
      <c r="TS322" s="22"/>
      <c r="TT322" s="22"/>
      <c r="TU322" s="22"/>
      <c r="TV322" s="22"/>
      <c r="TW322" s="22"/>
      <c r="TX322" s="22"/>
      <c r="TY322" s="22"/>
      <c r="TZ322" s="22"/>
      <c r="UA322" s="22"/>
      <c r="UB322" s="22"/>
      <c r="UC322" s="22"/>
      <c r="UD322" s="22"/>
      <c r="UE322" s="22"/>
      <c r="UF322" s="22"/>
      <c r="UG322" s="22"/>
      <c r="UH322" s="22"/>
      <c r="UI322" s="22"/>
      <c r="UJ322" s="22"/>
      <c r="UK322" s="22"/>
      <c r="UL322" s="22"/>
      <c r="UM322" s="22"/>
      <c r="UN322" s="22"/>
      <c r="UO322" s="22"/>
      <c r="UP322" s="22"/>
      <c r="UQ322" s="22"/>
      <c r="UR322" s="22"/>
      <c r="US322" s="22"/>
      <c r="UT322" s="22"/>
      <c r="UU322" s="22"/>
      <c r="UV322" s="22"/>
      <c r="UW322" s="22"/>
      <c r="UX322" s="22"/>
      <c r="UY322" s="22"/>
      <c r="UZ322" s="22"/>
      <c r="VA322" s="22"/>
      <c r="VB322" s="22"/>
      <c r="VC322" s="22"/>
      <c r="VD322" s="22"/>
      <c r="VE322" s="22"/>
      <c r="VF322" s="22"/>
      <c r="VG322" s="22"/>
      <c r="VH322" s="22"/>
      <c r="VI322" s="22"/>
      <c r="VJ322" s="22"/>
      <c r="VK322" s="22"/>
      <c r="VL322" s="22"/>
      <c r="VM322" s="22"/>
      <c r="VN322" s="22"/>
      <c r="VO322" s="22"/>
      <c r="VP322" s="22"/>
      <c r="VQ322" s="22"/>
      <c r="VR322" s="22"/>
      <c r="VS322" s="22"/>
      <c r="VT322" s="22"/>
      <c r="VU322" s="22"/>
      <c r="VV322" s="22"/>
      <c r="VW322" s="22"/>
      <c r="VX322" s="22"/>
      <c r="VY322" s="22"/>
      <c r="VZ322" s="22"/>
      <c r="WA322" s="22"/>
      <c r="WB322" s="22"/>
      <c r="WC322" s="22"/>
      <c r="WD322" s="22"/>
      <c r="WE322" s="22"/>
      <c r="WF322" s="22"/>
      <c r="WG322" s="22"/>
      <c r="WH322" s="22"/>
      <c r="WI322" s="22"/>
      <c r="WJ322" s="22"/>
      <c r="WK322" s="22"/>
      <c r="WL322" s="22"/>
      <c r="WM322" s="22"/>
      <c r="WN322" s="22"/>
      <c r="WO322" s="22"/>
      <c r="WP322" s="22"/>
      <c r="WQ322" s="22"/>
      <c r="WR322" s="22"/>
      <c r="WS322" s="22"/>
      <c r="WT322" s="22"/>
      <c r="WU322" s="22"/>
      <c r="WV322" s="22"/>
      <c r="WW322" s="22"/>
      <c r="WX322" s="22"/>
      <c r="WY322" s="22"/>
      <c r="WZ322" s="22"/>
      <c r="XA322" s="22"/>
      <c r="XB322" s="22"/>
      <c r="XC322" s="22"/>
      <c r="XD322" s="22"/>
      <c r="XE322" s="22"/>
      <c r="XF322" s="22"/>
      <c r="XG322" s="22"/>
      <c r="XH322" s="22"/>
      <c r="XI322" s="22"/>
      <c r="XJ322" s="22"/>
      <c r="XK322" s="22"/>
      <c r="XL322" s="22"/>
      <c r="XM322" s="22"/>
      <c r="XN322" s="22"/>
      <c r="XO322" s="22"/>
      <c r="XP322" s="22"/>
      <c r="XQ322" s="22"/>
      <c r="XR322" s="22"/>
      <c r="XS322" s="22"/>
      <c r="XT322" s="22"/>
      <c r="XU322" s="22"/>
      <c r="XV322" s="22"/>
      <c r="XW322" s="22"/>
      <c r="XX322" s="22"/>
      <c r="XY322" s="22"/>
      <c r="XZ322" s="22"/>
      <c r="YA322" s="22"/>
      <c r="YB322" s="22"/>
      <c r="YC322" s="22"/>
      <c r="YD322" s="22"/>
      <c r="YE322" s="22"/>
      <c r="YF322" s="22"/>
      <c r="YG322" s="22"/>
      <c r="YH322" s="22"/>
      <c r="YI322" s="22"/>
      <c r="YJ322" s="22"/>
      <c r="YK322" s="22"/>
      <c r="YL322" s="22"/>
      <c r="YM322" s="22"/>
      <c r="YN322" s="22"/>
      <c r="YO322" s="22"/>
      <c r="YP322" s="22"/>
      <c r="YQ322" s="22"/>
      <c r="YR322" s="22"/>
      <c r="YS322" s="22"/>
      <c r="YT322" s="22"/>
      <c r="YU322" s="22"/>
      <c r="YV322" s="22"/>
      <c r="YW322" s="22"/>
      <c r="YX322" s="22"/>
      <c r="YY322" s="22"/>
      <c r="YZ322" s="22"/>
      <c r="ZA322" s="22"/>
      <c r="ZB322" s="22"/>
      <c r="ZC322" s="22"/>
      <c r="ZD322" s="22"/>
      <c r="ZE322" s="22"/>
      <c r="ZF322" s="22"/>
      <c r="ZG322" s="22"/>
      <c r="ZH322" s="22"/>
      <c r="ZI322" s="22"/>
      <c r="ZJ322" s="22"/>
      <c r="ZK322" s="22"/>
      <c r="ZL322" s="22"/>
      <c r="ZM322" s="22"/>
      <c r="ZN322" s="22"/>
      <c r="ZO322" s="22"/>
      <c r="ZP322" s="22"/>
      <c r="ZQ322" s="22"/>
      <c r="ZR322" s="22"/>
      <c r="ZS322" s="22"/>
      <c r="ZT322" s="22"/>
      <c r="ZU322" s="22"/>
      <c r="ZV322" s="22"/>
      <c r="ZW322" s="22"/>
      <c r="ZX322" s="22"/>
      <c r="ZY322" s="22"/>
      <c r="ZZ322" s="22"/>
      <c r="AAA322" s="22"/>
      <c r="AAB322" s="22"/>
      <c r="AAC322" s="22"/>
      <c r="AAD322" s="22"/>
      <c r="AAE322" s="22"/>
      <c r="AAF322" s="22"/>
      <c r="AAG322" s="22"/>
      <c r="AAH322" s="22"/>
      <c r="AAI322" s="22"/>
      <c r="AAJ322" s="22"/>
      <c r="AAK322" s="22"/>
      <c r="AAL322" s="22"/>
      <c r="AAM322" s="22"/>
      <c r="AAN322" s="22"/>
      <c r="AAO322" s="22"/>
      <c r="AAP322" s="22"/>
      <c r="AAQ322" s="22"/>
      <c r="AAR322" s="22"/>
      <c r="AAS322" s="22"/>
      <c r="AAT322" s="22"/>
      <c r="AAU322" s="22"/>
      <c r="AAV322" s="22"/>
      <c r="AAW322" s="22"/>
      <c r="AAX322" s="22"/>
      <c r="AAY322" s="22"/>
      <c r="AAZ322" s="22"/>
      <c r="ABA322" s="22"/>
      <c r="ABB322" s="22"/>
      <c r="ABC322" s="22"/>
      <c r="ABD322" s="22"/>
      <c r="ABE322" s="22"/>
      <c r="ABF322" s="22"/>
      <c r="ABG322" s="22"/>
      <c r="ABH322" s="22"/>
      <c r="ABI322" s="22"/>
      <c r="ABJ322" s="22"/>
      <c r="ABK322" s="22"/>
      <c r="ABL322" s="22"/>
      <c r="ABM322" s="22"/>
      <c r="ABN322" s="22"/>
      <c r="ABO322" s="22"/>
      <c r="ABP322" s="22"/>
      <c r="ABQ322" s="22"/>
      <c r="ABR322" s="22"/>
      <c r="ABS322" s="22"/>
      <c r="ABT322" s="22"/>
      <c r="ABU322" s="22"/>
      <c r="ABV322" s="22"/>
      <c r="ABW322" s="22"/>
      <c r="ABX322" s="22"/>
      <c r="ABY322" s="22"/>
      <c r="ABZ322" s="22"/>
      <c r="ACA322" s="22"/>
      <c r="ACB322" s="22"/>
      <c r="ACC322" s="22"/>
      <c r="ACD322" s="22"/>
      <c r="ACE322" s="22"/>
      <c r="ACF322" s="22"/>
      <c r="ACG322" s="22"/>
      <c r="ACH322" s="22"/>
      <c r="ACI322" s="22"/>
      <c r="ACJ322" s="22"/>
      <c r="ACK322" s="22"/>
      <c r="ACL322" s="22"/>
      <c r="ACM322" s="22"/>
      <c r="ACN322" s="22"/>
      <c r="ACO322" s="22"/>
      <c r="ACP322" s="22"/>
      <c r="ACQ322" s="22"/>
      <c r="ACR322" s="22"/>
      <c r="ACS322" s="22"/>
      <c r="ACT322" s="22"/>
      <c r="ACU322" s="22"/>
      <c r="ACV322" s="22"/>
      <c r="ACW322" s="22"/>
      <c r="ACX322" s="22"/>
      <c r="ACY322" s="22"/>
      <c r="ACZ322" s="22"/>
      <c r="ADA322" s="22"/>
      <c r="ADB322" s="22"/>
      <c r="ADC322" s="22"/>
      <c r="ADD322" s="22"/>
      <c r="ADE322" s="22"/>
      <c r="ADF322" s="22"/>
      <c r="ADG322" s="22"/>
      <c r="ADH322" s="22"/>
      <c r="ADI322" s="22"/>
      <c r="ADJ322" s="22"/>
      <c r="ADK322" s="22"/>
      <c r="ADL322" s="22"/>
      <c r="ADM322" s="22"/>
      <c r="ADN322" s="22"/>
      <c r="ADO322" s="22"/>
      <c r="ADP322" s="22"/>
      <c r="ADQ322" s="22"/>
      <c r="ADR322" s="22"/>
      <c r="ADS322" s="22"/>
      <c r="ADT322" s="22"/>
      <c r="ADU322" s="22"/>
      <c r="ADV322" s="22"/>
      <c r="ADW322" s="22"/>
      <c r="ADX322" s="22"/>
      <c r="ADY322" s="22"/>
      <c r="ADZ322" s="22"/>
      <c r="AEA322" s="22"/>
      <c r="AEB322" s="22"/>
      <c r="AEC322" s="22"/>
      <c r="AED322" s="22"/>
      <c r="AEE322" s="22"/>
      <c r="AEF322" s="22"/>
      <c r="AEG322" s="22"/>
      <c r="AEH322" s="22"/>
      <c r="AEI322" s="22"/>
      <c r="AEJ322" s="22"/>
      <c r="AEK322" s="22"/>
      <c r="AEL322" s="22"/>
      <c r="AEM322" s="22"/>
      <c r="AEN322" s="22"/>
      <c r="AEO322" s="22"/>
      <c r="AEP322" s="22"/>
      <c r="AEQ322" s="22"/>
      <c r="AER322" s="22"/>
      <c r="AES322" s="22"/>
      <c r="AET322" s="22"/>
      <c r="AEU322" s="22"/>
      <c r="AEV322" s="22"/>
      <c r="AEW322" s="22"/>
      <c r="AEX322" s="22"/>
      <c r="AEY322" s="22"/>
      <c r="AEZ322" s="22"/>
      <c r="AFA322" s="22"/>
      <c r="AFB322" s="22"/>
      <c r="AFC322" s="22"/>
      <c r="AFD322" s="22"/>
      <c r="AFE322" s="22"/>
      <c r="AFF322" s="22"/>
      <c r="AFG322" s="22"/>
      <c r="AFH322" s="22"/>
      <c r="AFI322" s="22"/>
      <c r="AFJ322" s="22"/>
      <c r="AFK322" s="22"/>
      <c r="AFL322" s="22"/>
      <c r="AFM322" s="22"/>
      <c r="AFN322" s="22"/>
      <c r="AFO322" s="22"/>
      <c r="AFP322" s="22"/>
      <c r="AFQ322" s="22"/>
      <c r="AFR322" s="22"/>
      <c r="AFS322" s="22"/>
      <c r="AFT322" s="22"/>
      <c r="AFU322" s="22"/>
      <c r="AFV322" s="22"/>
      <c r="AFW322" s="22"/>
      <c r="AFX322" s="22"/>
      <c r="AFY322" s="22"/>
      <c r="AFZ322" s="22"/>
      <c r="AGA322" s="22"/>
      <c r="AGB322" s="22"/>
      <c r="AGC322" s="22"/>
      <c r="AGD322" s="22"/>
      <c r="AGE322" s="22"/>
      <c r="AGF322" s="22"/>
      <c r="AGG322" s="22"/>
      <c r="AGH322" s="22"/>
      <c r="AGI322" s="22"/>
      <c r="AGJ322" s="22"/>
      <c r="AGK322" s="22"/>
      <c r="AGL322" s="22"/>
      <c r="AGM322" s="22"/>
      <c r="AGN322" s="22"/>
      <c r="AGO322" s="22"/>
      <c r="AGP322" s="22"/>
      <c r="AGQ322" s="22"/>
      <c r="AGR322" s="22"/>
      <c r="AGS322" s="22"/>
      <c r="AGT322" s="22"/>
      <c r="AGU322" s="22"/>
      <c r="AGV322" s="22"/>
      <c r="AGW322" s="22"/>
      <c r="AGX322" s="22"/>
      <c r="AGY322" s="22"/>
      <c r="AGZ322" s="22"/>
      <c r="AHA322" s="22"/>
      <c r="AHB322" s="22"/>
      <c r="AHC322" s="22"/>
      <c r="AHD322" s="22"/>
      <c r="AHE322" s="22"/>
      <c r="AHF322" s="22"/>
      <c r="AHG322" s="22"/>
      <c r="AHH322" s="22"/>
      <c r="AHI322" s="22"/>
      <c r="AHJ322" s="22"/>
      <c r="AHK322" s="22"/>
      <c r="AHL322" s="22"/>
      <c r="AHM322" s="22"/>
      <c r="AHN322" s="22"/>
      <c r="AHO322" s="22"/>
      <c r="AHP322" s="22"/>
      <c r="AHQ322" s="22"/>
      <c r="AHR322" s="22"/>
      <c r="AHS322" s="22"/>
      <c r="AHT322" s="22"/>
      <c r="AHU322" s="22"/>
      <c r="AHV322" s="22"/>
      <c r="AHW322" s="22"/>
      <c r="AHX322" s="22"/>
      <c r="AHY322" s="22"/>
      <c r="AHZ322" s="22"/>
      <c r="AIA322" s="22"/>
      <c r="AIB322" s="22"/>
      <c r="AIC322" s="22"/>
      <c r="AID322" s="22"/>
      <c r="AIE322" s="22"/>
      <c r="AIF322" s="22"/>
      <c r="AIG322" s="22"/>
      <c r="AIH322" s="22"/>
      <c r="AII322" s="22"/>
      <c r="AIJ322" s="22"/>
      <c r="AIK322" s="22"/>
      <c r="AIL322" s="22"/>
      <c r="AIM322" s="22"/>
      <c r="AIN322" s="22"/>
      <c r="AIO322" s="22"/>
      <c r="AIP322" s="22"/>
      <c r="AIQ322" s="22"/>
      <c r="AIR322" s="22"/>
      <c r="AIS322" s="22"/>
      <c r="AIT322" s="22"/>
      <c r="AIU322" s="22"/>
      <c r="AIV322" s="22"/>
      <c r="AIW322" s="22"/>
      <c r="AIX322" s="22"/>
      <c r="AIY322" s="22"/>
      <c r="AIZ322" s="22"/>
      <c r="AJA322" s="22"/>
      <c r="AJB322" s="22"/>
      <c r="AJC322" s="22"/>
      <c r="AJD322" s="22"/>
      <c r="AJE322" s="22"/>
      <c r="AJF322" s="22"/>
      <c r="AJG322" s="22"/>
      <c r="AJH322" s="22"/>
      <c r="AJI322" s="22"/>
      <c r="AJJ322" s="22"/>
      <c r="AJK322" s="22"/>
      <c r="AJL322" s="22"/>
      <c r="AJM322" s="22"/>
      <c r="AJN322" s="22"/>
      <c r="AJO322" s="22"/>
      <c r="AJP322" s="22"/>
      <c r="AJQ322" s="22"/>
      <c r="AJR322" s="22"/>
      <c r="AJS322" s="22"/>
      <c r="AJT322" s="22"/>
      <c r="AJU322" s="22"/>
      <c r="AJV322" s="22"/>
      <c r="AJW322" s="22"/>
      <c r="AJX322" s="22"/>
      <c r="AJY322" s="22"/>
      <c r="AJZ322" s="22"/>
      <c r="AKA322" s="22"/>
      <c r="AKB322" s="22"/>
      <c r="AKC322" s="22"/>
      <c r="AKD322" s="22"/>
      <c r="AKE322" s="22"/>
      <c r="AKF322" s="22"/>
      <c r="AKG322" s="22"/>
      <c r="AKH322" s="22"/>
      <c r="AKI322" s="22"/>
      <c r="AKJ322" s="22"/>
      <c r="AKK322" s="22"/>
      <c r="AKL322" s="22"/>
      <c r="AKM322" s="22"/>
      <c r="AKN322" s="22"/>
      <c r="AKO322" s="22"/>
      <c r="AKP322" s="22"/>
      <c r="AKQ322" s="22"/>
      <c r="AKR322" s="22"/>
      <c r="AKS322" s="22"/>
      <c r="AKT322" s="22"/>
      <c r="AKU322" s="22"/>
      <c r="AKV322" s="22"/>
      <c r="AKW322" s="22"/>
      <c r="AKX322" s="22"/>
      <c r="AKY322" s="22"/>
      <c r="AKZ322" s="22"/>
      <c r="ALA322" s="22"/>
      <c r="ALB322" s="22"/>
      <c r="ALC322" s="22"/>
      <c r="ALD322" s="22"/>
      <c r="ALE322" s="22"/>
      <c r="ALF322" s="22"/>
      <c r="ALG322" s="22"/>
      <c r="ALH322" s="22"/>
      <c r="ALI322" s="22"/>
      <c r="ALJ322" s="22"/>
      <c r="ALK322" s="22"/>
      <c r="ALL322" s="22"/>
      <c r="ALM322" s="22"/>
      <c r="ALN322" s="22"/>
      <c r="ALO322" s="22"/>
      <c r="ALP322" s="22"/>
      <c r="ALQ322" s="22"/>
      <c r="ALR322" s="22"/>
      <c r="ALS322" s="22"/>
      <c r="ALT322" s="22"/>
      <c r="ALU322" s="22"/>
      <c r="ALV322" s="22"/>
      <c r="ALW322" s="22"/>
      <c r="ALX322" s="22"/>
      <c r="ALY322" s="22"/>
      <c r="ALZ322" s="22"/>
      <c r="AMA322" s="22"/>
      <c r="AMB322" s="22"/>
      <c r="AMC322" s="22"/>
      <c r="AMD322" s="22"/>
      <c r="AME322" s="22"/>
      <c r="AMF322" s="22"/>
      <c r="AMG322" s="22"/>
      <c r="AMH322" s="22"/>
      <c r="AMI322" s="22"/>
      <c r="AMJ322" s="22"/>
      <c r="AMK322" s="22"/>
      <c r="AML322" s="22"/>
      <c r="AMM322" s="22"/>
      <c r="AMN322" s="22"/>
      <c r="AMO322" s="22"/>
      <c r="AMP322" s="22"/>
      <c r="AMQ322" s="22"/>
      <c r="AMR322" s="22"/>
      <c r="AMS322" s="22"/>
      <c r="AMT322" s="22"/>
      <c r="AMU322" s="22"/>
      <c r="AMV322" s="22"/>
      <c r="AMW322" s="22"/>
      <c r="AMX322" s="22"/>
      <c r="AMY322" s="22"/>
      <c r="AMZ322" s="22"/>
      <c r="ANA322" s="22"/>
      <c r="ANB322" s="22"/>
      <c r="ANC322" s="22"/>
      <c r="AND322" s="22"/>
      <c r="ANE322" s="22"/>
      <c r="ANF322" s="22"/>
      <c r="ANG322" s="22"/>
      <c r="ANH322" s="22"/>
      <c r="ANI322" s="22"/>
      <c r="ANJ322" s="22"/>
      <c r="ANK322" s="22"/>
      <c r="ANL322" s="22"/>
      <c r="ANM322" s="22"/>
      <c r="ANN322" s="22"/>
      <c r="ANO322" s="22"/>
      <c r="ANP322" s="22"/>
      <c r="ANQ322" s="22"/>
      <c r="ANR322" s="22"/>
      <c r="ANS322" s="22"/>
      <c r="ANT322" s="22"/>
      <c r="ANU322" s="22"/>
      <c r="ANV322" s="22"/>
      <c r="ANW322" s="22"/>
      <c r="ANX322" s="22"/>
      <c r="ANY322" s="22"/>
      <c r="ANZ322" s="22"/>
      <c r="AOA322" s="22"/>
      <c r="AOB322" s="22"/>
      <c r="AOC322" s="22"/>
      <c r="AOD322" s="22"/>
      <c r="AOE322" s="22"/>
      <c r="AOF322" s="22"/>
      <c r="AOG322" s="22"/>
      <c r="AOH322" s="22"/>
      <c r="AOI322" s="22"/>
      <c r="AOJ322" s="22"/>
      <c r="AOK322" s="22"/>
      <c r="AOL322" s="22"/>
      <c r="AOM322" s="22"/>
      <c r="AON322" s="22"/>
      <c r="AOO322" s="22"/>
      <c r="AOP322" s="22"/>
      <c r="AOQ322" s="22"/>
      <c r="AOR322" s="22"/>
      <c r="AOS322" s="22"/>
      <c r="AOT322" s="22"/>
      <c r="AOU322" s="22"/>
      <c r="AOV322" s="22"/>
      <c r="AOW322" s="22"/>
      <c r="AOX322" s="22"/>
      <c r="AOY322" s="22"/>
      <c r="AOZ322" s="22"/>
      <c r="APA322" s="22"/>
      <c r="APB322" s="22"/>
      <c r="APC322" s="22"/>
      <c r="APD322" s="22"/>
      <c r="APE322" s="22"/>
      <c r="APF322" s="22"/>
      <c r="APG322" s="22"/>
      <c r="APH322" s="22"/>
      <c r="API322" s="22"/>
      <c r="APJ322" s="22"/>
      <c r="APK322" s="22"/>
      <c r="APL322" s="22"/>
      <c r="APM322" s="22"/>
      <c r="APN322" s="22"/>
      <c r="APO322" s="22"/>
      <c r="APP322" s="22"/>
      <c r="APQ322" s="22"/>
      <c r="APR322" s="22"/>
      <c r="APS322" s="22"/>
      <c r="APT322" s="22"/>
      <c r="APU322" s="22"/>
      <c r="APV322" s="22"/>
      <c r="APW322" s="22"/>
      <c r="APX322" s="22"/>
      <c r="APY322" s="22"/>
      <c r="APZ322" s="22"/>
      <c r="AQA322" s="22"/>
      <c r="AQB322" s="22"/>
      <c r="AQC322" s="22"/>
      <c r="AQD322" s="22"/>
      <c r="AQE322" s="22"/>
      <c r="AQF322" s="22"/>
      <c r="AQG322" s="22"/>
      <c r="AQH322" s="22"/>
      <c r="AQI322" s="22"/>
      <c r="AQJ322" s="22"/>
      <c r="AQK322" s="22"/>
      <c r="AQL322" s="22"/>
      <c r="AQM322" s="22"/>
      <c r="AQN322" s="22"/>
      <c r="AQO322" s="22"/>
      <c r="AQP322" s="22"/>
      <c r="AQQ322" s="22"/>
      <c r="AQR322" s="22"/>
      <c r="AQS322" s="22"/>
      <c r="AQT322" s="22"/>
      <c r="AQU322" s="22"/>
      <c r="AQV322" s="22"/>
      <c r="AQW322" s="22"/>
      <c r="AQX322" s="22"/>
      <c r="AQY322" s="22"/>
      <c r="AQZ322" s="22"/>
      <c r="ARA322" s="22"/>
      <c r="ARB322" s="22"/>
      <c r="ARC322" s="22"/>
      <c r="ARD322" s="22"/>
      <c r="ARE322" s="22"/>
      <c r="ARF322" s="22"/>
      <c r="ARG322" s="22"/>
      <c r="ARH322" s="22"/>
      <c r="ARI322" s="22"/>
      <c r="ARJ322" s="22"/>
      <c r="ARK322" s="22"/>
      <c r="ARL322" s="22"/>
      <c r="ARM322" s="22"/>
      <c r="ARN322" s="22"/>
      <c r="ARO322" s="22"/>
      <c r="ARP322" s="22"/>
      <c r="ARQ322" s="22"/>
      <c r="ARR322" s="22"/>
      <c r="ARS322" s="22"/>
      <c r="ART322" s="22"/>
      <c r="ARU322" s="22"/>
      <c r="ARV322" s="22"/>
      <c r="ARW322" s="22"/>
      <c r="ARX322" s="22"/>
      <c r="ARY322" s="22"/>
      <c r="ARZ322" s="22"/>
      <c r="ASA322" s="22"/>
      <c r="ASB322" s="22"/>
      <c r="ASC322" s="22"/>
      <c r="ASD322" s="22"/>
      <c r="ASE322" s="22"/>
      <c r="ASF322" s="22"/>
      <c r="ASG322" s="22"/>
      <c r="ASH322" s="22"/>
      <c r="ASI322" s="22"/>
      <c r="ASJ322" s="22"/>
      <c r="ASK322" s="22"/>
      <c r="ASL322" s="22"/>
      <c r="ASM322" s="22"/>
      <c r="ASN322" s="22"/>
      <c r="ASO322" s="22"/>
      <c r="ASP322" s="22"/>
      <c r="ASQ322" s="22"/>
      <c r="ASR322" s="22"/>
      <c r="ASS322" s="22"/>
      <c r="AST322" s="22"/>
      <c r="ASU322" s="22"/>
      <c r="ASV322" s="22"/>
      <c r="ASW322" s="22"/>
      <c r="ASX322" s="22"/>
      <c r="ASY322" s="22"/>
      <c r="ASZ322" s="22"/>
      <c r="ATA322" s="22"/>
      <c r="ATB322" s="22"/>
      <c r="ATC322" s="22"/>
      <c r="ATD322" s="22"/>
      <c r="ATE322" s="22"/>
      <c r="ATF322" s="22"/>
      <c r="ATG322" s="22"/>
      <c r="ATH322" s="22"/>
      <c r="ATI322" s="22"/>
      <c r="ATJ322" s="22"/>
      <c r="ATK322" s="22"/>
      <c r="ATL322" s="22"/>
      <c r="ATM322" s="22"/>
      <c r="ATN322" s="22"/>
      <c r="ATO322" s="22"/>
      <c r="ATP322" s="22"/>
      <c r="ATQ322" s="22"/>
      <c r="ATR322" s="22"/>
      <c r="ATS322" s="22"/>
      <c r="ATT322" s="22"/>
      <c r="ATU322" s="22"/>
      <c r="ATV322" s="22"/>
      <c r="ATW322" s="22"/>
      <c r="ATX322" s="22"/>
      <c r="ATY322" s="22"/>
      <c r="ATZ322" s="22"/>
      <c r="AUA322" s="22"/>
      <c r="AUB322" s="22"/>
      <c r="AUC322" s="22"/>
      <c r="AUD322" s="22"/>
      <c r="AUE322" s="22"/>
      <c r="AUF322" s="22"/>
      <c r="AUG322" s="22"/>
      <c r="AUH322" s="22"/>
      <c r="AUI322" s="22"/>
      <c r="AUJ322" s="22"/>
      <c r="AUK322" s="22"/>
      <c r="AUL322" s="22"/>
      <c r="AUM322" s="22"/>
      <c r="AUN322" s="22"/>
      <c r="AUO322" s="22"/>
      <c r="AUP322" s="22"/>
      <c r="AUQ322" s="22"/>
      <c r="AUR322" s="22"/>
      <c r="AUS322" s="22"/>
      <c r="AUT322" s="22"/>
      <c r="AUU322" s="22"/>
      <c r="AUV322" s="22"/>
      <c r="AUW322" s="22"/>
      <c r="AUX322" s="22"/>
      <c r="AUY322" s="22"/>
      <c r="AUZ322" s="22"/>
      <c r="AVA322" s="22"/>
      <c r="AVB322" s="22"/>
      <c r="AVC322" s="22"/>
      <c r="AVD322" s="22"/>
      <c r="AVE322" s="22"/>
      <c r="AVF322" s="22"/>
      <c r="AVG322" s="22"/>
      <c r="AVH322" s="22"/>
      <c r="AVI322" s="22"/>
      <c r="AVJ322" s="22"/>
      <c r="AVK322" s="22"/>
      <c r="AVL322" s="22"/>
      <c r="AVM322" s="22"/>
      <c r="AVN322" s="22"/>
      <c r="AVO322" s="22"/>
      <c r="AVP322" s="22"/>
      <c r="AVQ322" s="22"/>
      <c r="AVR322" s="22"/>
      <c r="AVS322" s="22"/>
      <c r="AVT322" s="22"/>
      <c r="AVU322" s="22"/>
      <c r="AVV322" s="22"/>
      <c r="AVW322" s="22"/>
      <c r="AVX322" s="22"/>
      <c r="AVY322" s="22"/>
      <c r="AVZ322" s="22"/>
      <c r="AWA322" s="22"/>
      <c r="AWB322" s="22"/>
      <c r="AWC322" s="22"/>
      <c r="AWD322" s="22"/>
      <c r="AWE322" s="22"/>
      <c r="AWF322" s="22"/>
      <c r="AWG322" s="22"/>
      <c r="AWH322" s="22"/>
      <c r="AWI322" s="22"/>
      <c r="AWJ322" s="22"/>
      <c r="AWK322" s="22"/>
      <c r="AWL322" s="22"/>
      <c r="AWM322" s="22"/>
      <c r="AWN322" s="22"/>
      <c r="AWO322" s="22"/>
      <c r="AWP322" s="22"/>
      <c r="AWQ322" s="22"/>
      <c r="AWR322" s="22"/>
      <c r="AWS322" s="22"/>
      <c r="AWT322" s="22"/>
      <c r="AWU322" s="22"/>
      <c r="AWV322" s="22"/>
      <c r="AWW322" s="22"/>
      <c r="AWX322" s="22"/>
      <c r="AWY322" s="22"/>
      <c r="AWZ322" s="22"/>
      <c r="AXA322" s="22"/>
      <c r="AXB322" s="22"/>
      <c r="AXC322" s="22"/>
      <c r="AXD322" s="22"/>
      <c r="AXE322" s="22"/>
      <c r="AXF322" s="22"/>
      <c r="AXG322" s="22"/>
      <c r="AXH322" s="22"/>
      <c r="AXI322" s="22"/>
      <c r="AXJ322" s="22"/>
      <c r="AXK322" s="22"/>
      <c r="AXL322" s="22"/>
      <c r="AXM322" s="22"/>
      <c r="AXN322" s="22"/>
      <c r="AXO322" s="22"/>
      <c r="AXP322" s="22"/>
      <c r="AXQ322" s="22"/>
      <c r="AXR322" s="22"/>
      <c r="AXS322" s="22"/>
      <c r="AXT322" s="22"/>
      <c r="AXU322" s="22"/>
      <c r="AXV322" s="22"/>
      <c r="AXW322" s="22"/>
      <c r="AXX322" s="22"/>
      <c r="AXY322" s="22"/>
      <c r="AXZ322" s="22"/>
      <c r="AYA322" s="22"/>
      <c r="AYB322" s="22"/>
      <c r="AYC322" s="22"/>
      <c r="AYD322" s="22"/>
      <c r="AYE322" s="22"/>
      <c r="AYF322" s="22"/>
      <c r="AYG322" s="22"/>
      <c r="AYH322" s="22"/>
      <c r="AYI322" s="22"/>
      <c r="AYJ322" s="22"/>
      <c r="AYK322" s="22"/>
      <c r="AYL322" s="22"/>
      <c r="AYM322" s="22"/>
      <c r="AYN322" s="22"/>
      <c r="AYO322" s="22"/>
      <c r="AYP322" s="22"/>
      <c r="AYQ322" s="22"/>
      <c r="AYR322" s="22"/>
      <c r="AYS322" s="22"/>
      <c r="AYT322" s="22"/>
      <c r="AYU322" s="22"/>
      <c r="AYV322" s="22"/>
      <c r="AYW322" s="22"/>
      <c r="AYX322" s="22"/>
      <c r="AYY322" s="22"/>
      <c r="AYZ322" s="22"/>
      <c r="AZA322" s="22"/>
      <c r="AZB322" s="22"/>
      <c r="AZC322" s="22"/>
      <c r="AZD322" s="22"/>
      <c r="AZE322" s="22"/>
      <c r="AZF322" s="22"/>
      <c r="AZG322" s="22"/>
      <c r="AZH322" s="22"/>
      <c r="AZI322" s="22"/>
      <c r="AZJ322" s="22"/>
      <c r="AZK322" s="22"/>
      <c r="AZL322" s="22"/>
      <c r="AZM322" s="22"/>
      <c r="AZN322" s="22"/>
      <c r="AZO322" s="22"/>
      <c r="AZP322" s="22"/>
      <c r="AZQ322" s="22"/>
      <c r="AZR322" s="22"/>
      <c r="AZS322" s="22"/>
      <c r="AZT322" s="22"/>
      <c r="AZU322" s="22"/>
      <c r="AZV322" s="22"/>
      <c r="AZW322" s="22"/>
      <c r="AZX322" s="22"/>
      <c r="AZY322" s="22"/>
      <c r="AZZ322" s="22"/>
      <c r="BAA322" s="22"/>
      <c r="BAB322" s="22"/>
      <c r="BAC322" s="22"/>
      <c r="BAD322" s="22"/>
      <c r="BAE322" s="22"/>
      <c r="BAF322" s="22"/>
      <c r="BAG322" s="22"/>
      <c r="BAH322" s="22"/>
      <c r="BAI322" s="22"/>
      <c r="BAJ322" s="22"/>
      <c r="BAK322" s="22"/>
      <c r="BAL322" s="22"/>
      <c r="BAM322" s="22"/>
      <c r="BAN322" s="22"/>
      <c r="BAO322" s="22"/>
      <c r="BAP322" s="22"/>
      <c r="BAQ322" s="22"/>
      <c r="BAR322" s="22"/>
      <c r="BAS322" s="22"/>
      <c r="BAT322" s="22"/>
      <c r="BAU322" s="22"/>
      <c r="BAV322" s="22"/>
      <c r="BAW322" s="22"/>
      <c r="BAX322" s="22"/>
      <c r="BAY322" s="22"/>
      <c r="BAZ322" s="22"/>
      <c r="BBA322" s="22"/>
      <c r="BBB322" s="22"/>
      <c r="BBC322" s="22"/>
      <c r="BBD322" s="22"/>
      <c r="BBE322" s="22"/>
      <c r="BBF322" s="22"/>
      <c r="BBG322" s="22"/>
      <c r="BBH322" s="22"/>
      <c r="BBI322" s="22"/>
      <c r="BBJ322" s="22"/>
      <c r="BBK322" s="22"/>
      <c r="BBL322" s="22"/>
      <c r="BBM322" s="22"/>
      <c r="BBN322" s="22"/>
      <c r="BBO322" s="22"/>
      <c r="BBP322" s="22"/>
      <c r="BBQ322" s="22"/>
      <c r="BBR322" s="22"/>
      <c r="BBS322" s="22"/>
      <c r="BBT322" s="22"/>
      <c r="BBU322" s="22"/>
      <c r="BBV322" s="22"/>
      <c r="BBW322" s="22"/>
      <c r="BBX322" s="22"/>
      <c r="BBY322" s="22"/>
      <c r="BBZ322" s="22"/>
      <c r="BCA322" s="22"/>
      <c r="BCB322" s="22"/>
      <c r="BCC322" s="22"/>
      <c r="BCD322" s="22"/>
      <c r="BCE322" s="22"/>
      <c r="BCF322" s="22"/>
      <c r="BCG322" s="22"/>
      <c r="BCH322" s="22"/>
      <c r="BCI322" s="22"/>
      <c r="BCJ322" s="22"/>
      <c r="BCK322" s="22"/>
      <c r="BCL322" s="22"/>
      <c r="BCM322" s="22"/>
      <c r="BCN322" s="22"/>
      <c r="BCO322" s="22"/>
      <c r="BCP322" s="22"/>
      <c r="BCQ322" s="22"/>
      <c r="BCR322" s="22"/>
      <c r="BCS322" s="22"/>
      <c r="BCT322" s="22"/>
      <c r="BCU322" s="22"/>
      <c r="BCV322" s="22"/>
      <c r="BCW322" s="22"/>
      <c r="BCX322" s="22"/>
      <c r="BCY322" s="22"/>
      <c r="BCZ322" s="22"/>
      <c r="BDA322" s="22"/>
      <c r="BDB322" s="22"/>
      <c r="BDC322" s="22"/>
      <c r="BDD322" s="22"/>
      <c r="BDE322" s="22"/>
      <c r="BDF322" s="22"/>
      <c r="BDG322" s="22"/>
      <c r="BDH322" s="22"/>
      <c r="BDI322" s="22"/>
      <c r="BDJ322" s="22"/>
      <c r="BDK322" s="22"/>
      <c r="BDL322" s="22"/>
      <c r="BDM322" s="22"/>
      <c r="BDN322" s="22"/>
      <c r="BDO322" s="22"/>
      <c r="BDP322" s="22"/>
      <c r="BDQ322" s="22"/>
      <c r="BDR322" s="22"/>
      <c r="BDS322" s="22"/>
      <c r="BDT322" s="22"/>
      <c r="BDU322" s="22"/>
      <c r="BDV322" s="22"/>
      <c r="BDW322" s="22"/>
      <c r="BDX322" s="22"/>
      <c r="BDY322" s="22"/>
      <c r="BDZ322" s="22"/>
      <c r="BEA322" s="22"/>
      <c r="BEB322" s="22"/>
      <c r="BEC322" s="22"/>
      <c r="BED322" s="22"/>
      <c r="BEE322" s="22"/>
      <c r="BEF322" s="22"/>
      <c r="BEG322" s="22"/>
      <c r="BEH322" s="22"/>
      <c r="BEI322" s="22"/>
      <c r="BEJ322" s="22"/>
      <c r="BEK322" s="22"/>
      <c r="BEL322" s="22"/>
      <c r="BEM322" s="22"/>
      <c r="BEN322" s="22"/>
      <c r="BEO322" s="22"/>
      <c r="BEP322" s="22"/>
      <c r="BEQ322" s="22"/>
      <c r="BER322" s="22"/>
      <c r="BES322" s="22"/>
      <c r="BET322" s="22"/>
      <c r="BEU322" s="22"/>
      <c r="BEV322" s="22"/>
      <c r="BEW322" s="22"/>
      <c r="BEX322" s="22"/>
      <c r="BEY322" s="22"/>
      <c r="BEZ322" s="22"/>
      <c r="BFA322" s="22"/>
      <c r="BFB322" s="22"/>
      <c r="BFC322" s="22"/>
      <c r="BFD322" s="22"/>
      <c r="BFE322" s="22"/>
      <c r="BFF322" s="22"/>
      <c r="BFG322" s="22"/>
      <c r="BFH322" s="22"/>
      <c r="BFI322" s="22"/>
      <c r="BFJ322" s="22"/>
      <c r="BFK322" s="22"/>
      <c r="BFL322" s="22"/>
      <c r="BFM322" s="22"/>
      <c r="BFN322" s="22"/>
      <c r="BFO322" s="22"/>
      <c r="BFP322" s="22"/>
      <c r="BFQ322" s="22"/>
      <c r="BFR322" s="22"/>
      <c r="BFS322" s="22"/>
      <c r="BFT322" s="22"/>
      <c r="BFU322" s="22"/>
      <c r="BFV322" s="22"/>
      <c r="BFW322" s="22"/>
      <c r="BFX322" s="22"/>
      <c r="BFY322" s="22"/>
      <c r="BFZ322" s="22"/>
      <c r="BGA322" s="22"/>
      <c r="BGB322" s="22"/>
      <c r="BGC322" s="22"/>
      <c r="BGD322" s="22"/>
      <c r="BGE322" s="22"/>
      <c r="BGF322" s="22"/>
      <c r="BGG322" s="22"/>
      <c r="BGH322" s="22"/>
      <c r="BGI322" s="22"/>
      <c r="BGJ322" s="22"/>
      <c r="BGK322" s="22"/>
      <c r="BGL322" s="22"/>
      <c r="BGM322" s="22"/>
      <c r="BGN322" s="22"/>
      <c r="BGO322" s="22"/>
      <c r="BGP322" s="22"/>
      <c r="BGQ322" s="22"/>
      <c r="BGR322" s="22"/>
      <c r="BGS322" s="22"/>
      <c r="BGT322" s="22"/>
      <c r="BGU322" s="22"/>
      <c r="BGV322" s="22"/>
      <c r="BGW322" s="22"/>
      <c r="BGX322" s="22"/>
      <c r="BGY322" s="22"/>
      <c r="BGZ322" s="22"/>
      <c r="BHA322" s="22"/>
      <c r="BHB322" s="22"/>
      <c r="BHC322" s="22"/>
      <c r="BHD322" s="22"/>
      <c r="BHE322" s="22"/>
      <c r="BHF322" s="22"/>
      <c r="BHG322" s="22"/>
      <c r="BHH322" s="22"/>
      <c r="BHI322" s="22"/>
      <c r="BHJ322" s="22"/>
      <c r="BHK322" s="22"/>
      <c r="BHL322" s="22"/>
      <c r="BHM322" s="22"/>
      <c r="BHN322" s="22"/>
      <c r="BHO322" s="22"/>
      <c r="BHP322" s="22"/>
      <c r="BHQ322" s="22"/>
      <c r="BHR322" s="22"/>
      <c r="BHS322" s="22"/>
      <c r="BHT322" s="22"/>
      <c r="BHU322" s="22"/>
      <c r="BHV322" s="22"/>
      <c r="BHW322" s="22"/>
      <c r="BHX322" s="22"/>
      <c r="BHY322" s="22"/>
      <c r="BHZ322" s="22"/>
      <c r="BIA322" s="22"/>
      <c r="BIB322" s="22"/>
      <c r="BIC322" s="22"/>
      <c r="BID322" s="22"/>
      <c r="BIE322" s="22"/>
      <c r="BIF322" s="22"/>
      <c r="BIG322" s="22"/>
      <c r="BIH322" s="22"/>
      <c r="BII322" s="22"/>
      <c r="BIJ322" s="22"/>
      <c r="BIK322" s="22"/>
      <c r="BIL322" s="22"/>
      <c r="BIM322" s="22"/>
      <c r="BIN322" s="22"/>
      <c r="BIO322" s="22"/>
      <c r="BIP322" s="22"/>
      <c r="BIQ322" s="22"/>
      <c r="BIR322" s="22"/>
      <c r="BIS322" s="22"/>
      <c r="BIT322" s="22"/>
      <c r="BIU322" s="22"/>
      <c r="BIV322" s="22"/>
      <c r="BIW322" s="22"/>
      <c r="BIX322" s="22"/>
      <c r="BIY322" s="22"/>
      <c r="BIZ322" s="22"/>
      <c r="BJA322" s="22"/>
      <c r="BJB322" s="22"/>
      <c r="BJC322" s="22"/>
      <c r="BJD322" s="22"/>
      <c r="BJE322" s="22"/>
      <c r="BJF322" s="22"/>
      <c r="BJG322" s="22"/>
      <c r="BJH322" s="22"/>
      <c r="BJI322" s="22"/>
      <c r="BJJ322" s="22"/>
      <c r="BJK322" s="22"/>
      <c r="BJL322" s="22"/>
      <c r="BJM322" s="22"/>
      <c r="BJN322" s="22"/>
      <c r="BJO322" s="22"/>
      <c r="BJP322" s="22"/>
      <c r="BJQ322" s="22"/>
      <c r="BJR322" s="22"/>
      <c r="BJS322" s="22"/>
      <c r="BJT322" s="22"/>
      <c r="BJU322" s="22"/>
      <c r="BJV322" s="22"/>
      <c r="BJW322" s="22"/>
      <c r="BJX322" s="22"/>
      <c r="BJY322" s="22"/>
      <c r="BJZ322" s="22"/>
      <c r="BKA322" s="22"/>
      <c r="BKB322" s="22"/>
      <c r="BKC322" s="22"/>
      <c r="BKD322" s="22"/>
      <c r="BKE322" s="22"/>
      <c r="BKF322" s="22"/>
      <c r="BKG322" s="22"/>
      <c r="BKH322" s="22"/>
      <c r="BKI322" s="22"/>
      <c r="BKJ322" s="22"/>
      <c r="BKK322" s="22"/>
      <c r="BKL322" s="22"/>
      <c r="BKM322" s="22"/>
      <c r="BKN322" s="22"/>
      <c r="BKO322" s="22"/>
      <c r="BKP322" s="22"/>
      <c r="BKQ322" s="22"/>
      <c r="BKR322" s="22"/>
      <c r="BKS322" s="22"/>
      <c r="BKT322" s="22"/>
      <c r="BKU322" s="22"/>
      <c r="BKV322" s="22"/>
      <c r="BKW322" s="22"/>
      <c r="BKX322" s="22"/>
      <c r="BKY322" s="22"/>
      <c r="BKZ322" s="22"/>
      <c r="BLA322" s="22"/>
      <c r="BLB322" s="22"/>
      <c r="BLC322" s="22"/>
      <c r="BLD322" s="22"/>
      <c r="BLE322" s="22"/>
      <c r="BLF322" s="22"/>
      <c r="BLG322" s="22"/>
      <c r="BLH322" s="22"/>
      <c r="BLI322" s="22"/>
      <c r="BLJ322" s="22"/>
      <c r="BLK322" s="22"/>
      <c r="BLL322" s="22"/>
      <c r="BLM322" s="22"/>
      <c r="BLN322" s="22"/>
      <c r="BLO322" s="22"/>
      <c r="BLP322" s="22"/>
      <c r="BLQ322" s="22"/>
      <c r="BLR322" s="22"/>
      <c r="BLS322" s="22"/>
      <c r="BLT322" s="22"/>
      <c r="BLU322" s="22"/>
      <c r="BLV322" s="22"/>
      <c r="BLW322" s="22"/>
      <c r="BLX322" s="22"/>
      <c r="BLY322" s="22"/>
      <c r="BLZ322" s="22"/>
      <c r="BMA322" s="22"/>
      <c r="BMB322" s="22"/>
      <c r="BMC322" s="22"/>
      <c r="BMD322" s="22"/>
      <c r="BME322" s="22"/>
      <c r="BMF322" s="22"/>
      <c r="BMG322" s="22"/>
      <c r="BMH322" s="22"/>
      <c r="BMI322" s="22"/>
      <c r="BMJ322" s="22"/>
      <c r="BMK322" s="22"/>
      <c r="BML322" s="22"/>
      <c r="BMM322" s="22"/>
      <c r="BMN322" s="22"/>
      <c r="BMO322" s="22"/>
      <c r="BMP322" s="22"/>
      <c r="BMQ322" s="22"/>
      <c r="BMR322" s="22"/>
      <c r="BMS322" s="22"/>
      <c r="BMT322" s="22"/>
      <c r="BMU322" s="22"/>
      <c r="BMV322" s="22"/>
      <c r="BMW322" s="22"/>
      <c r="BMX322" s="22"/>
      <c r="BMY322" s="22"/>
      <c r="BMZ322" s="22"/>
      <c r="BNA322" s="22"/>
      <c r="BNB322" s="22"/>
      <c r="BNC322" s="22"/>
      <c r="BND322" s="22"/>
      <c r="BNE322" s="22"/>
      <c r="BNF322" s="22"/>
      <c r="BNG322" s="22"/>
      <c r="BNH322" s="22"/>
      <c r="BNI322" s="22"/>
      <c r="BNJ322" s="22"/>
      <c r="BNK322" s="22"/>
      <c r="BNL322" s="22"/>
      <c r="BNM322" s="22"/>
      <c r="BNN322" s="22"/>
      <c r="BNO322" s="22"/>
      <c r="BNP322" s="22"/>
      <c r="BNQ322" s="22"/>
      <c r="BNR322" s="22"/>
      <c r="BNS322" s="22"/>
      <c r="BNT322" s="22"/>
      <c r="BNU322" s="22"/>
      <c r="BNV322" s="22"/>
      <c r="BNW322" s="22"/>
      <c r="BNX322" s="22"/>
      <c r="BNY322" s="22"/>
      <c r="BNZ322" s="22"/>
      <c r="BOA322" s="22"/>
      <c r="BOB322" s="22"/>
      <c r="BOC322" s="22"/>
      <c r="BOD322" s="22"/>
      <c r="BOE322" s="22"/>
      <c r="BOF322" s="22"/>
      <c r="BOG322" s="22"/>
      <c r="BOH322" s="22"/>
      <c r="BOI322" s="22"/>
      <c r="BOJ322" s="22"/>
      <c r="BOK322" s="22"/>
      <c r="BOL322" s="22"/>
      <c r="BOM322" s="22"/>
      <c r="BON322" s="22"/>
      <c r="BOO322" s="22"/>
      <c r="BOP322" s="22"/>
      <c r="BOQ322" s="22"/>
      <c r="BOR322" s="22"/>
      <c r="BOS322" s="22"/>
      <c r="BOT322" s="22"/>
      <c r="BOU322" s="22"/>
      <c r="BOV322" s="22"/>
      <c r="BOW322" s="22"/>
      <c r="BOX322" s="22"/>
      <c r="BOY322" s="22"/>
      <c r="BOZ322" s="22"/>
      <c r="BPA322" s="22"/>
      <c r="BPB322" s="22"/>
      <c r="BPC322" s="22"/>
      <c r="BPD322" s="22"/>
      <c r="BPE322" s="22"/>
      <c r="BPF322" s="22"/>
      <c r="BPG322" s="22"/>
      <c r="BPH322" s="22"/>
      <c r="BPI322" s="22"/>
      <c r="BPJ322" s="22"/>
      <c r="BPK322" s="22"/>
      <c r="BPL322" s="22"/>
      <c r="BPM322" s="22"/>
      <c r="BPN322" s="22"/>
      <c r="BPO322" s="22"/>
      <c r="BPP322" s="22"/>
      <c r="BPQ322" s="22"/>
      <c r="BPR322" s="22"/>
      <c r="BPS322" s="22"/>
      <c r="BPT322" s="22"/>
      <c r="BPU322" s="22"/>
      <c r="BPV322" s="22"/>
      <c r="BPW322" s="22"/>
      <c r="BPX322" s="22"/>
      <c r="BPY322" s="22"/>
      <c r="BPZ322" s="22"/>
      <c r="BQA322" s="22"/>
      <c r="BQB322" s="22"/>
      <c r="BQC322" s="22"/>
      <c r="BQD322" s="22"/>
      <c r="BQE322" s="22"/>
      <c r="BQF322" s="22"/>
      <c r="BQG322" s="22"/>
      <c r="BQH322" s="22"/>
      <c r="BQI322" s="22"/>
      <c r="BQJ322" s="22"/>
      <c r="BQK322" s="22"/>
      <c r="BQL322" s="22"/>
      <c r="BQM322" s="22"/>
      <c r="BQN322" s="22"/>
      <c r="BQO322" s="22"/>
      <c r="BQP322" s="22"/>
      <c r="BQQ322" s="22"/>
      <c r="BQR322" s="22"/>
      <c r="BQS322" s="22"/>
      <c r="BQT322" s="22"/>
      <c r="BQU322" s="22"/>
      <c r="BQV322" s="22"/>
      <c r="BQW322" s="22"/>
      <c r="BQX322" s="22"/>
      <c r="BQY322" s="22"/>
      <c r="BQZ322" s="22"/>
      <c r="BRA322" s="22"/>
      <c r="BRB322" s="22"/>
      <c r="BRC322" s="22"/>
      <c r="BRD322" s="22"/>
      <c r="BRE322" s="22"/>
      <c r="BRF322" s="22"/>
      <c r="BRG322" s="22"/>
      <c r="BRH322" s="22"/>
      <c r="BRI322" s="22"/>
      <c r="BRJ322" s="22"/>
      <c r="BRK322" s="22"/>
      <c r="BRL322" s="22"/>
      <c r="BRM322" s="22"/>
      <c r="BRN322" s="22"/>
      <c r="BRO322" s="22"/>
      <c r="BRP322" s="22"/>
      <c r="BRQ322" s="22"/>
      <c r="BRR322" s="22"/>
      <c r="BRS322" s="22"/>
      <c r="BRT322" s="22"/>
      <c r="BRU322" s="22"/>
      <c r="BRV322" s="22"/>
      <c r="BRW322" s="22"/>
      <c r="BRX322" s="22"/>
      <c r="BRY322" s="22"/>
      <c r="BRZ322" s="22"/>
      <c r="BSA322" s="22"/>
      <c r="BSB322" s="22"/>
      <c r="BSC322" s="22"/>
      <c r="BSD322" s="22"/>
      <c r="BSE322" s="22"/>
      <c r="BSF322" s="22"/>
      <c r="BSG322" s="22"/>
      <c r="BSH322" s="22"/>
      <c r="BSI322" s="22"/>
      <c r="BSJ322" s="22"/>
      <c r="BSK322" s="22"/>
      <c r="BSL322" s="22"/>
      <c r="BSM322" s="22"/>
      <c r="BSN322" s="22"/>
      <c r="BSO322" s="22"/>
      <c r="BSP322" s="22"/>
      <c r="BSQ322" s="22"/>
      <c r="BSR322" s="22"/>
      <c r="BSS322" s="22"/>
      <c r="BST322" s="22"/>
      <c r="BSU322" s="22"/>
      <c r="BSV322" s="22"/>
      <c r="BSW322" s="22"/>
      <c r="BSX322" s="22"/>
      <c r="BSY322" s="22"/>
      <c r="BSZ322" s="22"/>
      <c r="BTA322" s="22"/>
      <c r="BTB322" s="22"/>
      <c r="BTC322" s="22"/>
      <c r="BTD322" s="22"/>
      <c r="BTE322" s="22"/>
      <c r="BTF322" s="22"/>
      <c r="BTG322" s="22"/>
      <c r="BTH322" s="22"/>
      <c r="BTI322" s="22"/>
      <c r="BTJ322" s="22"/>
      <c r="BTK322" s="22"/>
      <c r="BTL322" s="22"/>
      <c r="BTM322" s="22"/>
      <c r="BTN322" s="22"/>
      <c r="BTO322" s="22"/>
      <c r="BTP322" s="22"/>
      <c r="BTQ322" s="22"/>
      <c r="BTR322" s="22"/>
      <c r="BTS322" s="22"/>
      <c r="BTT322" s="22"/>
      <c r="BTU322" s="22"/>
      <c r="BTV322" s="22"/>
      <c r="BTW322" s="22"/>
      <c r="BTX322" s="22"/>
      <c r="BTY322" s="22"/>
      <c r="BTZ322" s="22"/>
      <c r="BUA322" s="22"/>
      <c r="BUB322" s="22"/>
      <c r="BUC322" s="22"/>
      <c r="BUD322" s="22"/>
      <c r="BUE322" s="22"/>
      <c r="BUF322" s="22"/>
      <c r="BUG322" s="22"/>
      <c r="BUH322" s="22"/>
      <c r="BUI322" s="22"/>
      <c r="BUJ322" s="22"/>
      <c r="BUK322" s="22"/>
      <c r="BUL322" s="22"/>
      <c r="BUM322" s="22"/>
      <c r="BUN322" s="22"/>
      <c r="BUO322" s="22"/>
      <c r="BUP322" s="22"/>
      <c r="BUQ322" s="22"/>
      <c r="BUR322" s="22"/>
      <c r="BUS322" s="22"/>
      <c r="BUT322" s="22"/>
      <c r="BUU322" s="22"/>
      <c r="BUV322" s="22"/>
      <c r="BUW322" s="22"/>
      <c r="BUX322" s="22"/>
      <c r="BUY322" s="22"/>
      <c r="BUZ322" s="22"/>
      <c r="BVA322" s="22"/>
      <c r="BVB322" s="22"/>
      <c r="BVC322" s="22"/>
      <c r="BVD322" s="22"/>
      <c r="BVE322" s="22"/>
      <c r="BVF322" s="22"/>
      <c r="BVG322" s="22"/>
      <c r="BVH322" s="22"/>
      <c r="BVI322" s="22"/>
      <c r="BVJ322" s="22"/>
      <c r="BVK322" s="22"/>
      <c r="BVL322" s="22"/>
      <c r="BVM322" s="22"/>
      <c r="BVN322" s="22"/>
      <c r="BVO322" s="22"/>
      <c r="BVP322" s="22"/>
      <c r="BVQ322" s="22"/>
      <c r="BVR322" s="22"/>
      <c r="BVS322" s="22"/>
      <c r="BVT322" s="22"/>
      <c r="BVU322" s="22"/>
      <c r="BVV322" s="22"/>
      <c r="BVW322" s="22"/>
      <c r="BVX322" s="22"/>
      <c r="BVY322" s="22"/>
      <c r="BVZ322" s="22"/>
      <c r="BWA322" s="22"/>
      <c r="BWB322" s="22"/>
      <c r="BWC322" s="22"/>
      <c r="BWD322" s="22"/>
      <c r="BWE322" s="22"/>
      <c r="BWF322" s="22"/>
      <c r="BWG322" s="22"/>
      <c r="BWH322" s="22"/>
      <c r="BWI322" s="22"/>
      <c r="BWJ322" s="22"/>
      <c r="BWK322" s="22"/>
      <c r="BWL322" s="22"/>
      <c r="BWM322" s="22"/>
      <c r="BWN322" s="22"/>
      <c r="BWO322" s="22"/>
      <c r="BWP322" s="22"/>
      <c r="BWQ322" s="22"/>
      <c r="BWR322" s="22"/>
      <c r="BWS322" s="22"/>
      <c r="BWT322" s="22"/>
      <c r="BWU322" s="22"/>
      <c r="BWV322" s="22"/>
      <c r="BWW322" s="22"/>
      <c r="BWX322" s="22"/>
      <c r="BWY322" s="22"/>
      <c r="BWZ322" s="22"/>
      <c r="BXA322" s="22"/>
      <c r="BXB322" s="22"/>
      <c r="BXC322" s="22"/>
      <c r="BXD322" s="22"/>
      <c r="BXE322" s="22"/>
      <c r="BXF322" s="22"/>
      <c r="BXG322" s="22"/>
      <c r="BXH322" s="22"/>
      <c r="BXI322" s="22"/>
      <c r="BXJ322" s="22"/>
      <c r="BXK322" s="22"/>
      <c r="BXL322" s="22"/>
      <c r="BXM322" s="22"/>
      <c r="BXN322" s="22"/>
      <c r="BXO322" s="22"/>
      <c r="BXP322" s="22"/>
      <c r="BXQ322" s="22"/>
      <c r="BXR322" s="22"/>
      <c r="BXS322" s="22"/>
      <c r="BXT322" s="22"/>
      <c r="BXU322" s="22"/>
      <c r="BXV322" s="22"/>
      <c r="BXW322" s="22"/>
      <c r="BXX322" s="22"/>
      <c r="BXY322" s="22"/>
      <c r="BXZ322" s="22"/>
      <c r="BYA322" s="22"/>
      <c r="BYB322" s="22"/>
      <c r="BYC322" s="22"/>
      <c r="BYD322" s="22"/>
      <c r="BYE322" s="22"/>
      <c r="BYF322" s="22"/>
      <c r="BYG322" s="22"/>
      <c r="BYH322" s="22"/>
      <c r="BYI322" s="22"/>
      <c r="BYJ322" s="22"/>
      <c r="BYK322" s="22"/>
      <c r="BYL322" s="22"/>
      <c r="BYM322" s="22"/>
      <c r="BYN322" s="22"/>
      <c r="BYO322" s="22"/>
      <c r="BYP322" s="22"/>
      <c r="BYQ322" s="22"/>
      <c r="BYR322" s="22"/>
      <c r="BYS322" s="22"/>
      <c r="BYT322" s="22"/>
      <c r="BYU322" s="22"/>
      <c r="BYV322" s="22"/>
      <c r="BYW322" s="22"/>
      <c r="BYX322" s="22"/>
      <c r="BYY322" s="22"/>
      <c r="BYZ322" s="22"/>
      <c r="BZA322" s="22"/>
      <c r="BZB322" s="22"/>
      <c r="BZC322" s="22"/>
      <c r="BZD322" s="22"/>
      <c r="BZE322" s="22"/>
      <c r="BZF322" s="22"/>
      <c r="BZG322" s="22"/>
      <c r="BZH322" s="22"/>
      <c r="BZI322" s="22"/>
      <c r="BZJ322" s="22"/>
      <c r="BZK322" s="22"/>
      <c r="BZL322" s="22"/>
      <c r="BZM322" s="22"/>
      <c r="BZN322" s="22"/>
      <c r="BZO322" s="22"/>
      <c r="BZP322" s="22"/>
      <c r="BZQ322" s="22"/>
      <c r="BZR322" s="22"/>
      <c r="BZS322" s="22"/>
      <c r="BZT322" s="22"/>
      <c r="BZU322" s="22"/>
      <c r="BZV322" s="22"/>
      <c r="BZW322" s="22"/>
      <c r="BZX322" s="22"/>
      <c r="BZY322" s="22"/>
      <c r="BZZ322" s="22"/>
      <c r="CAA322" s="22"/>
      <c r="CAB322" s="22"/>
      <c r="CAC322" s="22"/>
      <c r="CAD322" s="22"/>
      <c r="CAE322" s="22"/>
      <c r="CAF322" s="22"/>
      <c r="CAG322" s="22"/>
      <c r="CAH322" s="22"/>
      <c r="CAI322" s="22"/>
      <c r="CAJ322" s="22"/>
      <c r="CAK322" s="22"/>
      <c r="CAL322" s="22"/>
      <c r="CAM322" s="22"/>
      <c r="CAN322" s="22"/>
      <c r="CAO322" s="22"/>
      <c r="CAP322" s="22"/>
      <c r="CAQ322" s="22"/>
      <c r="CAR322" s="22"/>
      <c r="CAS322" s="22"/>
      <c r="CAT322" s="22"/>
      <c r="CAU322" s="22"/>
      <c r="CAV322" s="22"/>
      <c r="CAW322" s="22"/>
      <c r="CAX322" s="22"/>
      <c r="CAY322" s="22"/>
      <c r="CAZ322" s="22"/>
      <c r="CBA322" s="22"/>
      <c r="CBB322" s="22"/>
      <c r="CBC322" s="22"/>
      <c r="CBD322" s="22"/>
      <c r="CBE322" s="22"/>
      <c r="CBF322" s="22"/>
      <c r="CBG322" s="22"/>
      <c r="CBH322" s="22"/>
      <c r="CBI322" s="22"/>
      <c r="CBJ322" s="22"/>
      <c r="CBK322" s="22"/>
      <c r="CBL322" s="22"/>
      <c r="CBM322" s="22"/>
      <c r="CBN322" s="22"/>
      <c r="CBO322" s="22"/>
      <c r="CBP322" s="22"/>
      <c r="CBQ322" s="22"/>
      <c r="CBR322" s="22"/>
      <c r="CBS322" s="22"/>
      <c r="CBT322" s="22"/>
      <c r="CBU322" s="22"/>
      <c r="CBV322" s="22"/>
      <c r="CBW322" s="22"/>
      <c r="CBX322" s="22"/>
      <c r="CBY322" s="22"/>
      <c r="CBZ322" s="22"/>
      <c r="CCA322" s="22"/>
      <c r="CCB322" s="22"/>
      <c r="CCC322" s="22"/>
      <c r="CCD322" s="22"/>
      <c r="CCE322" s="22"/>
      <c r="CCF322" s="22"/>
      <c r="CCG322" s="22"/>
      <c r="CCH322" s="22"/>
      <c r="CCI322" s="22"/>
      <c r="CCJ322" s="22"/>
      <c r="CCK322" s="22"/>
      <c r="CCL322" s="22"/>
      <c r="CCM322" s="22"/>
      <c r="CCN322" s="22"/>
      <c r="CCO322" s="22"/>
      <c r="CCP322" s="22"/>
      <c r="CCQ322" s="22"/>
      <c r="CCR322" s="22"/>
      <c r="CCS322" s="22"/>
      <c r="CCT322" s="22"/>
      <c r="CCU322" s="22"/>
      <c r="CCV322" s="22"/>
      <c r="CCW322" s="22"/>
      <c r="CCX322" s="22"/>
      <c r="CCY322" s="22"/>
      <c r="CCZ322" s="22"/>
      <c r="CDA322" s="22"/>
      <c r="CDB322" s="22"/>
      <c r="CDC322" s="22"/>
      <c r="CDD322" s="22"/>
      <c r="CDE322" s="22"/>
      <c r="CDF322" s="22"/>
      <c r="CDG322" s="22"/>
      <c r="CDH322" s="22"/>
      <c r="CDI322" s="22"/>
      <c r="CDJ322" s="22"/>
      <c r="CDK322" s="22"/>
      <c r="CDL322" s="22"/>
      <c r="CDM322" s="22"/>
      <c r="CDN322" s="22"/>
      <c r="CDO322" s="22"/>
      <c r="CDP322" s="22"/>
      <c r="CDQ322" s="22"/>
      <c r="CDR322" s="22"/>
      <c r="CDS322" s="22"/>
      <c r="CDT322" s="22"/>
      <c r="CDU322" s="22"/>
      <c r="CDV322" s="22"/>
      <c r="CDW322" s="22"/>
      <c r="CDX322" s="22"/>
      <c r="CDY322" s="22"/>
      <c r="CDZ322" s="22"/>
      <c r="CEA322" s="22"/>
      <c r="CEB322" s="22"/>
      <c r="CEC322" s="22"/>
      <c r="CED322" s="22"/>
      <c r="CEE322" s="22"/>
      <c r="CEF322" s="22"/>
      <c r="CEG322" s="22"/>
      <c r="CEH322" s="22"/>
      <c r="CEI322" s="22"/>
      <c r="CEJ322" s="22"/>
      <c r="CEK322" s="22"/>
      <c r="CEL322" s="22"/>
      <c r="CEM322" s="22"/>
      <c r="CEN322" s="22"/>
      <c r="CEO322" s="22"/>
      <c r="CEP322" s="22"/>
      <c r="CEQ322" s="22"/>
      <c r="CER322" s="22"/>
      <c r="CES322" s="22"/>
      <c r="CET322" s="22"/>
      <c r="CEU322" s="22"/>
      <c r="CEV322" s="22"/>
      <c r="CEW322" s="22"/>
      <c r="CEX322" s="22"/>
      <c r="CEY322" s="22"/>
      <c r="CEZ322" s="22"/>
      <c r="CFA322" s="22"/>
      <c r="CFB322" s="22"/>
      <c r="CFC322" s="22"/>
      <c r="CFD322" s="22"/>
      <c r="CFE322" s="22"/>
      <c r="CFF322" s="22"/>
      <c r="CFG322" s="22"/>
      <c r="CFH322" s="22"/>
      <c r="CFI322" s="22"/>
      <c r="CFJ322" s="22"/>
      <c r="CFK322" s="22"/>
      <c r="CFL322" s="22"/>
      <c r="CFM322" s="22"/>
      <c r="CFN322" s="22"/>
      <c r="CFO322" s="22"/>
      <c r="CFP322" s="22"/>
      <c r="CFQ322" s="22"/>
      <c r="CFR322" s="22"/>
      <c r="CFS322" s="22"/>
      <c r="CFT322" s="22"/>
      <c r="CFU322" s="22"/>
      <c r="CFV322" s="22"/>
      <c r="CFW322" s="22"/>
      <c r="CFX322" s="22"/>
      <c r="CFY322" s="22"/>
      <c r="CFZ322" s="22"/>
      <c r="CGA322" s="22"/>
      <c r="CGB322" s="22"/>
      <c r="CGC322" s="22"/>
      <c r="CGD322" s="22"/>
      <c r="CGE322" s="22"/>
      <c r="CGF322" s="22"/>
      <c r="CGG322" s="22"/>
      <c r="CGH322" s="22"/>
      <c r="CGI322" s="22"/>
      <c r="CGJ322" s="22"/>
      <c r="CGK322" s="22"/>
      <c r="CGL322" s="22"/>
      <c r="CGM322" s="22"/>
      <c r="CGN322" s="22"/>
      <c r="CGO322" s="22"/>
      <c r="CGP322" s="22"/>
      <c r="CGQ322" s="22"/>
      <c r="CGR322" s="22"/>
      <c r="CGS322" s="22"/>
      <c r="CGT322" s="22"/>
      <c r="CGU322" s="22"/>
      <c r="CGV322" s="22"/>
      <c r="CGW322" s="22"/>
      <c r="CGX322" s="22"/>
      <c r="CGY322" s="22"/>
      <c r="CGZ322" s="22"/>
      <c r="CHA322" s="22"/>
      <c r="CHB322" s="22"/>
      <c r="CHC322" s="22"/>
      <c r="CHD322" s="22"/>
      <c r="CHE322" s="22"/>
      <c r="CHF322" s="22"/>
      <c r="CHG322" s="22"/>
      <c r="CHH322" s="22"/>
      <c r="CHI322" s="22"/>
      <c r="CHJ322" s="22"/>
      <c r="CHK322" s="22"/>
      <c r="CHL322" s="22"/>
      <c r="CHM322" s="22"/>
      <c r="CHN322" s="22"/>
      <c r="CHO322" s="22"/>
      <c r="CHP322" s="22"/>
      <c r="CHQ322" s="22"/>
      <c r="CHR322" s="22"/>
      <c r="CHS322" s="22"/>
      <c r="CHT322" s="22"/>
      <c r="CHU322" s="22"/>
      <c r="CHV322" s="22"/>
      <c r="CHW322" s="22"/>
      <c r="CHX322" s="22"/>
      <c r="CHY322" s="22"/>
      <c r="CHZ322" s="22"/>
      <c r="CIA322" s="22"/>
      <c r="CIB322" s="22"/>
      <c r="CIC322" s="22"/>
      <c r="CID322" s="22"/>
      <c r="CIE322" s="22"/>
      <c r="CIF322" s="22"/>
      <c r="CIG322" s="22"/>
      <c r="CIH322" s="22"/>
      <c r="CII322" s="22"/>
      <c r="CIJ322" s="22"/>
      <c r="CIK322" s="22"/>
      <c r="CIL322" s="22"/>
      <c r="CIM322" s="22"/>
      <c r="CIN322" s="22"/>
      <c r="CIO322" s="22"/>
      <c r="CIP322" s="22"/>
      <c r="CIQ322" s="22"/>
      <c r="CIR322" s="22"/>
      <c r="CIS322" s="22"/>
      <c r="CIT322" s="22"/>
      <c r="CIU322" s="22"/>
      <c r="CIV322" s="22"/>
      <c r="CIW322" s="22"/>
      <c r="CIX322" s="22"/>
      <c r="CIY322" s="22"/>
      <c r="CIZ322" s="22"/>
      <c r="CJA322" s="22"/>
      <c r="CJB322" s="22"/>
      <c r="CJC322" s="22"/>
      <c r="CJD322" s="22"/>
      <c r="CJE322" s="22"/>
      <c r="CJF322" s="22"/>
      <c r="CJG322" s="22"/>
      <c r="CJH322" s="22"/>
      <c r="CJI322" s="22"/>
      <c r="CJJ322" s="22"/>
      <c r="CJK322" s="22"/>
      <c r="CJL322" s="22"/>
      <c r="CJM322" s="22"/>
      <c r="CJN322" s="22"/>
      <c r="CJO322" s="22"/>
      <c r="CJP322" s="22"/>
      <c r="CJQ322" s="22"/>
      <c r="CJR322" s="22"/>
      <c r="CJS322" s="22"/>
      <c r="CJT322" s="22"/>
      <c r="CJU322" s="22"/>
      <c r="CJV322" s="22"/>
      <c r="CJW322" s="22"/>
      <c r="CJX322" s="22"/>
      <c r="CJY322" s="22"/>
      <c r="CJZ322" s="22"/>
      <c r="CKA322" s="22"/>
      <c r="CKB322" s="22"/>
      <c r="CKC322" s="22"/>
      <c r="CKD322" s="22"/>
      <c r="CKE322" s="22"/>
      <c r="CKF322" s="22"/>
      <c r="CKG322" s="22"/>
      <c r="CKH322" s="22"/>
      <c r="CKI322" s="22"/>
      <c r="CKJ322" s="22"/>
      <c r="CKK322" s="22"/>
      <c r="CKL322" s="22"/>
      <c r="CKM322" s="22"/>
      <c r="CKN322" s="22"/>
      <c r="CKO322" s="22"/>
      <c r="CKP322" s="22"/>
      <c r="CKQ322" s="22"/>
      <c r="CKR322" s="22"/>
      <c r="CKS322" s="22"/>
      <c r="CKT322" s="22"/>
      <c r="CKU322" s="22"/>
      <c r="CKV322" s="22"/>
      <c r="CKW322" s="22"/>
      <c r="CKX322" s="22"/>
      <c r="CKY322" s="22"/>
      <c r="CKZ322" s="22"/>
      <c r="CLA322" s="22"/>
      <c r="CLB322" s="22"/>
      <c r="CLC322" s="22"/>
      <c r="CLD322" s="22"/>
      <c r="CLE322" s="22"/>
      <c r="CLF322" s="22"/>
      <c r="CLG322" s="22"/>
      <c r="CLH322" s="22"/>
      <c r="CLI322" s="22"/>
      <c r="CLJ322" s="22"/>
      <c r="CLK322" s="22"/>
      <c r="CLL322" s="22"/>
      <c r="CLM322" s="22"/>
      <c r="CLN322" s="22"/>
      <c r="CLO322" s="22"/>
      <c r="CLP322" s="22"/>
      <c r="CLQ322" s="22"/>
      <c r="CLR322" s="22"/>
      <c r="CLS322" s="22"/>
      <c r="CLT322" s="22"/>
      <c r="CLU322" s="22"/>
      <c r="CLV322" s="22"/>
      <c r="CLW322" s="22"/>
      <c r="CLX322" s="22"/>
      <c r="CLY322" s="22"/>
      <c r="CLZ322" s="22"/>
      <c r="CMA322" s="22"/>
      <c r="CMB322" s="22"/>
      <c r="CMC322" s="22"/>
      <c r="CMD322" s="22"/>
      <c r="CME322" s="22"/>
      <c r="CMF322" s="22"/>
      <c r="CMG322" s="22"/>
      <c r="CMH322" s="22"/>
      <c r="CMI322" s="22"/>
      <c r="CMJ322" s="22"/>
      <c r="CMK322" s="22"/>
      <c r="CML322" s="22"/>
      <c r="CMM322" s="22"/>
      <c r="CMN322" s="22"/>
      <c r="CMO322" s="22"/>
      <c r="CMP322" s="22"/>
      <c r="CMQ322" s="22"/>
      <c r="CMR322" s="22"/>
      <c r="CMS322" s="22"/>
      <c r="CMT322" s="22"/>
      <c r="CMU322" s="22"/>
      <c r="CMV322" s="22"/>
      <c r="CMW322" s="22"/>
      <c r="CMX322" s="22"/>
      <c r="CMY322" s="22"/>
      <c r="CMZ322" s="22"/>
      <c r="CNA322" s="22"/>
      <c r="CNB322" s="22"/>
      <c r="CNC322" s="22"/>
      <c r="CND322" s="22"/>
      <c r="CNE322" s="22"/>
      <c r="CNF322" s="22"/>
      <c r="CNG322" s="22"/>
      <c r="CNH322" s="22"/>
      <c r="CNI322" s="22"/>
      <c r="CNJ322" s="22"/>
      <c r="CNK322" s="22"/>
      <c r="CNL322" s="22"/>
      <c r="CNM322" s="22"/>
      <c r="CNN322" s="22"/>
      <c r="CNO322" s="22"/>
      <c r="CNP322" s="22"/>
      <c r="CNQ322" s="22"/>
      <c r="CNR322" s="22"/>
      <c r="CNS322" s="22"/>
      <c r="CNT322" s="22"/>
      <c r="CNU322" s="22"/>
      <c r="CNV322" s="22"/>
      <c r="CNW322" s="22"/>
      <c r="CNX322" s="22"/>
      <c r="CNY322" s="22"/>
      <c r="CNZ322" s="22"/>
      <c r="COA322" s="22"/>
      <c r="COB322" s="22"/>
      <c r="COC322" s="22"/>
      <c r="COD322" s="22"/>
      <c r="COE322" s="22"/>
      <c r="COF322" s="22"/>
      <c r="COG322" s="22"/>
      <c r="COH322" s="22"/>
      <c r="COI322" s="22"/>
      <c r="COJ322" s="22"/>
      <c r="COK322" s="22"/>
      <c r="COL322" s="22"/>
      <c r="COM322" s="22"/>
      <c r="CON322" s="22"/>
      <c r="COO322" s="22"/>
      <c r="COP322" s="22"/>
      <c r="COQ322" s="22"/>
      <c r="COR322" s="22"/>
      <c r="COS322" s="22"/>
      <c r="COT322" s="22"/>
      <c r="COU322" s="22"/>
      <c r="COV322" s="22"/>
      <c r="COW322" s="22"/>
      <c r="COX322" s="22"/>
      <c r="COY322" s="22"/>
      <c r="COZ322" s="22"/>
      <c r="CPA322" s="22"/>
      <c r="CPB322" s="22"/>
      <c r="CPC322" s="22"/>
      <c r="CPD322" s="22"/>
      <c r="CPE322" s="22"/>
      <c r="CPF322" s="22"/>
      <c r="CPG322" s="22"/>
      <c r="CPH322" s="22"/>
      <c r="CPI322" s="22"/>
      <c r="CPJ322" s="22"/>
      <c r="CPK322" s="22"/>
      <c r="CPL322" s="22"/>
      <c r="CPM322" s="22"/>
      <c r="CPN322" s="22"/>
      <c r="CPO322" s="22"/>
      <c r="CPP322" s="22"/>
      <c r="CPQ322" s="22"/>
      <c r="CPR322" s="22"/>
      <c r="CPS322" s="22"/>
      <c r="CPT322" s="22"/>
      <c r="CPU322" s="22"/>
      <c r="CPV322" s="22"/>
      <c r="CPW322" s="22"/>
      <c r="CPX322" s="22"/>
      <c r="CPY322" s="22"/>
      <c r="CPZ322" s="22"/>
      <c r="CQA322" s="22"/>
      <c r="CQB322" s="22"/>
      <c r="CQC322" s="22"/>
      <c r="CQD322" s="22"/>
      <c r="CQE322" s="22"/>
      <c r="CQF322" s="22"/>
      <c r="CQG322" s="22"/>
      <c r="CQH322" s="22"/>
      <c r="CQI322" s="22"/>
      <c r="CQJ322" s="22"/>
      <c r="CQK322" s="22"/>
      <c r="CQL322" s="22"/>
      <c r="CQM322" s="22"/>
      <c r="CQN322" s="22"/>
      <c r="CQO322" s="22"/>
      <c r="CQP322" s="22"/>
      <c r="CQQ322" s="22"/>
      <c r="CQR322" s="22"/>
      <c r="CQS322" s="22"/>
      <c r="CQT322" s="22"/>
      <c r="CQU322" s="22"/>
      <c r="CQV322" s="22"/>
      <c r="CQW322" s="22"/>
      <c r="CQX322" s="22"/>
      <c r="CQY322" s="22"/>
      <c r="CQZ322" s="22"/>
      <c r="CRA322" s="22"/>
      <c r="CRB322" s="22"/>
      <c r="CRC322" s="22"/>
      <c r="CRD322" s="22"/>
      <c r="CRE322" s="22"/>
      <c r="CRF322" s="22"/>
      <c r="CRG322" s="22"/>
      <c r="CRH322" s="22"/>
      <c r="CRI322" s="22"/>
      <c r="CRJ322" s="22"/>
      <c r="CRK322" s="22"/>
      <c r="CRL322" s="22"/>
      <c r="CRM322" s="22"/>
      <c r="CRN322" s="22"/>
      <c r="CRO322" s="22"/>
      <c r="CRP322" s="22"/>
      <c r="CRQ322" s="22"/>
      <c r="CRR322" s="22"/>
      <c r="CRS322" s="22"/>
      <c r="CRT322" s="22"/>
      <c r="CRU322" s="22"/>
      <c r="CRV322" s="22"/>
      <c r="CRW322" s="22"/>
      <c r="CRX322" s="22"/>
      <c r="CRY322" s="22"/>
      <c r="CRZ322" s="22"/>
      <c r="CSA322" s="22"/>
      <c r="CSB322" s="22"/>
      <c r="CSC322" s="22"/>
      <c r="CSD322" s="22"/>
      <c r="CSE322" s="22"/>
      <c r="CSF322" s="22"/>
      <c r="CSG322" s="22"/>
      <c r="CSH322" s="22"/>
      <c r="CSI322" s="22"/>
      <c r="CSJ322" s="22"/>
      <c r="CSK322" s="22"/>
      <c r="CSL322" s="22"/>
      <c r="CSM322" s="22"/>
      <c r="CSN322" s="22"/>
      <c r="CSO322" s="22"/>
      <c r="CSP322" s="22"/>
      <c r="CSQ322" s="22"/>
      <c r="CSR322" s="22"/>
      <c r="CSS322" s="22"/>
      <c r="CST322" s="22"/>
      <c r="CSU322" s="22"/>
      <c r="CSV322" s="22"/>
      <c r="CSW322" s="22"/>
      <c r="CSX322" s="22"/>
      <c r="CSY322" s="22"/>
      <c r="CSZ322" s="22"/>
      <c r="CTA322" s="22"/>
      <c r="CTB322" s="22"/>
      <c r="CTC322" s="22"/>
      <c r="CTD322" s="22"/>
      <c r="CTE322" s="22"/>
      <c r="CTF322" s="22"/>
      <c r="CTG322" s="22"/>
      <c r="CTH322" s="22"/>
      <c r="CTI322" s="22"/>
      <c r="CTJ322" s="22"/>
      <c r="CTK322" s="22"/>
      <c r="CTL322" s="22"/>
      <c r="CTM322" s="22"/>
      <c r="CTN322" s="22"/>
      <c r="CTO322" s="22"/>
      <c r="CTP322" s="22"/>
      <c r="CTQ322" s="22"/>
      <c r="CTR322" s="22"/>
      <c r="CTS322" s="22"/>
      <c r="CTT322" s="22"/>
      <c r="CTU322" s="22"/>
      <c r="CTV322" s="22"/>
      <c r="CTW322" s="22"/>
      <c r="CTX322" s="22"/>
      <c r="CTY322" s="22"/>
      <c r="CTZ322" s="22"/>
      <c r="CUA322" s="22"/>
      <c r="CUB322" s="22"/>
      <c r="CUC322" s="22"/>
      <c r="CUD322" s="22"/>
      <c r="CUE322" s="22"/>
      <c r="CUF322" s="22"/>
      <c r="CUG322" s="22"/>
      <c r="CUH322" s="22"/>
      <c r="CUI322" s="22"/>
      <c r="CUJ322" s="22"/>
      <c r="CUK322" s="22"/>
      <c r="CUL322" s="22"/>
      <c r="CUM322" s="22"/>
      <c r="CUN322" s="22"/>
      <c r="CUO322" s="22"/>
      <c r="CUP322" s="22"/>
      <c r="CUQ322" s="22"/>
      <c r="CUR322" s="22"/>
      <c r="CUS322" s="22"/>
      <c r="CUT322" s="22"/>
      <c r="CUU322" s="22"/>
      <c r="CUV322" s="22"/>
      <c r="CUW322" s="22"/>
      <c r="CUX322" s="22"/>
      <c r="CUY322" s="22"/>
      <c r="CUZ322" s="22"/>
      <c r="CVA322" s="22"/>
      <c r="CVB322" s="22"/>
      <c r="CVC322" s="22"/>
      <c r="CVD322" s="22"/>
      <c r="CVE322" s="22"/>
      <c r="CVF322" s="22"/>
      <c r="CVG322" s="22"/>
      <c r="CVH322" s="22"/>
      <c r="CVI322" s="22"/>
      <c r="CVJ322" s="22"/>
      <c r="CVK322" s="22"/>
      <c r="CVL322" s="22"/>
      <c r="CVM322" s="22"/>
      <c r="CVN322" s="22"/>
      <c r="CVO322" s="22"/>
      <c r="CVP322" s="22"/>
      <c r="CVQ322" s="22"/>
      <c r="CVR322" s="22"/>
      <c r="CVS322" s="22"/>
      <c r="CVT322" s="22"/>
      <c r="CVU322" s="22"/>
      <c r="CVV322" s="22"/>
      <c r="CVW322" s="22"/>
      <c r="CVX322" s="22"/>
      <c r="CVY322" s="22"/>
      <c r="CVZ322" s="22"/>
      <c r="CWA322" s="22"/>
      <c r="CWB322" s="22"/>
      <c r="CWC322" s="22"/>
      <c r="CWD322" s="22"/>
      <c r="CWE322" s="22"/>
      <c r="CWF322" s="22"/>
      <c r="CWG322" s="22"/>
      <c r="CWH322" s="22"/>
      <c r="CWI322" s="22"/>
      <c r="CWJ322" s="22"/>
      <c r="CWK322" s="22"/>
      <c r="CWL322" s="22"/>
      <c r="CWM322" s="22"/>
      <c r="CWN322" s="22"/>
      <c r="CWO322" s="22"/>
      <c r="CWP322" s="22"/>
      <c r="CWQ322" s="22"/>
      <c r="CWR322" s="22"/>
      <c r="CWS322" s="22"/>
      <c r="CWT322" s="22"/>
      <c r="CWU322" s="22"/>
      <c r="CWV322" s="22"/>
      <c r="CWW322" s="22"/>
      <c r="CWX322" s="22"/>
      <c r="CWY322" s="22"/>
      <c r="CWZ322" s="22"/>
      <c r="CXA322" s="22"/>
      <c r="CXB322" s="22"/>
      <c r="CXC322" s="22"/>
      <c r="CXD322" s="22"/>
      <c r="CXE322" s="22"/>
      <c r="CXF322" s="22"/>
      <c r="CXG322" s="22"/>
      <c r="CXH322" s="22"/>
      <c r="CXI322" s="22"/>
      <c r="CXJ322" s="22"/>
      <c r="CXK322" s="22"/>
      <c r="CXL322" s="22"/>
      <c r="CXM322" s="22"/>
      <c r="CXN322" s="22"/>
      <c r="CXO322" s="22"/>
      <c r="CXP322" s="22"/>
      <c r="CXQ322" s="22"/>
      <c r="CXR322" s="22"/>
      <c r="CXS322" s="22"/>
      <c r="CXT322" s="22"/>
      <c r="CXU322" s="22"/>
      <c r="CXV322" s="22"/>
      <c r="CXW322" s="22"/>
      <c r="CXX322" s="22"/>
      <c r="CXY322" s="22"/>
      <c r="CXZ322" s="22"/>
      <c r="CYA322" s="22"/>
      <c r="CYB322" s="22"/>
      <c r="CYC322" s="22"/>
      <c r="CYD322" s="22"/>
      <c r="CYE322" s="22"/>
      <c r="CYF322" s="22"/>
      <c r="CYG322" s="22"/>
      <c r="CYH322" s="22"/>
      <c r="CYI322" s="22"/>
      <c r="CYJ322" s="22"/>
      <c r="CYK322" s="22"/>
      <c r="CYL322" s="22"/>
      <c r="CYM322" s="22"/>
      <c r="CYN322" s="22"/>
      <c r="CYO322" s="22"/>
      <c r="CYP322" s="22"/>
      <c r="CYQ322" s="22"/>
      <c r="CYR322" s="22"/>
      <c r="CYS322" s="22"/>
      <c r="CYT322" s="22"/>
      <c r="CYU322" s="22"/>
      <c r="CYV322" s="22"/>
      <c r="CYW322" s="22"/>
      <c r="CYX322" s="22"/>
      <c r="CYY322" s="22"/>
      <c r="CYZ322" s="22"/>
      <c r="CZA322" s="22"/>
      <c r="CZB322" s="22"/>
      <c r="CZC322" s="22"/>
      <c r="CZD322" s="22"/>
      <c r="CZE322" s="22"/>
      <c r="CZF322" s="22"/>
      <c r="CZG322" s="22"/>
      <c r="CZH322" s="22"/>
      <c r="CZI322" s="22"/>
      <c r="CZJ322" s="22"/>
      <c r="CZK322" s="22"/>
      <c r="CZL322" s="22"/>
      <c r="CZM322" s="22"/>
      <c r="CZN322" s="22"/>
      <c r="CZO322" s="22"/>
      <c r="CZP322" s="22"/>
      <c r="CZQ322" s="22"/>
      <c r="CZR322" s="22"/>
      <c r="CZS322" s="22"/>
      <c r="CZT322" s="22"/>
      <c r="CZU322" s="22"/>
      <c r="CZV322" s="22"/>
      <c r="CZW322" s="22"/>
      <c r="CZX322" s="22"/>
      <c r="CZY322" s="22"/>
      <c r="CZZ322" s="22"/>
      <c r="DAA322" s="22"/>
      <c r="DAB322" s="22"/>
      <c r="DAC322" s="22"/>
      <c r="DAD322" s="22"/>
      <c r="DAE322" s="22"/>
      <c r="DAF322" s="22"/>
      <c r="DAG322" s="22"/>
      <c r="DAH322" s="22"/>
      <c r="DAI322" s="22"/>
      <c r="DAJ322" s="22"/>
      <c r="DAK322" s="22"/>
      <c r="DAL322" s="22"/>
      <c r="DAM322" s="22"/>
      <c r="DAN322" s="22"/>
      <c r="DAO322" s="22"/>
      <c r="DAP322" s="22"/>
      <c r="DAQ322" s="22"/>
      <c r="DAR322" s="22"/>
      <c r="DAS322" s="22"/>
      <c r="DAT322" s="22"/>
      <c r="DAU322" s="22"/>
      <c r="DAV322" s="22"/>
      <c r="DAW322" s="22"/>
      <c r="DAX322" s="22"/>
      <c r="DAY322" s="22"/>
      <c r="DAZ322" s="22"/>
      <c r="DBA322" s="22"/>
      <c r="DBB322" s="22"/>
      <c r="DBC322" s="22"/>
      <c r="DBD322" s="22"/>
      <c r="DBE322" s="22"/>
      <c r="DBF322" s="22"/>
      <c r="DBG322" s="22"/>
      <c r="DBH322" s="22"/>
      <c r="DBI322" s="22"/>
      <c r="DBJ322" s="22"/>
      <c r="DBK322" s="22"/>
      <c r="DBL322" s="22"/>
      <c r="DBM322" s="22"/>
      <c r="DBN322" s="22"/>
      <c r="DBO322" s="22"/>
      <c r="DBP322" s="22"/>
      <c r="DBQ322" s="22"/>
      <c r="DBR322" s="22"/>
      <c r="DBS322" s="22"/>
      <c r="DBT322" s="22"/>
      <c r="DBU322" s="22"/>
      <c r="DBV322" s="22"/>
      <c r="DBW322" s="22"/>
      <c r="DBX322" s="22"/>
      <c r="DBY322" s="22"/>
      <c r="DBZ322" s="22"/>
      <c r="DCA322" s="22"/>
      <c r="DCB322" s="22"/>
      <c r="DCC322" s="22"/>
      <c r="DCD322" s="22"/>
      <c r="DCE322" s="22"/>
      <c r="DCF322" s="22"/>
      <c r="DCG322" s="22"/>
      <c r="DCH322" s="22"/>
      <c r="DCI322" s="22"/>
      <c r="DCJ322" s="22"/>
      <c r="DCK322" s="22"/>
      <c r="DCL322" s="22"/>
      <c r="DCM322" s="22"/>
      <c r="DCN322" s="22"/>
      <c r="DCO322" s="22"/>
      <c r="DCP322" s="22"/>
      <c r="DCQ322" s="22"/>
      <c r="DCR322" s="22"/>
      <c r="DCS322" s="22"/>
      <c r="DCT322" s="22"/>
      <c r="DCU322" s="22"/>
      <c r="DCV322" s="22"/>
      <c r="DCW322" s="22"/>
      <c r="DCX322" s="22"/>
      <c r="DCY322" s="22"/>
      <c r="DCZ322" s="22"/>
      <c r="DDA322" s="22"/>
      <c r="DDB322" s="22"/>
      <c r="DDC322" s="22"/>
      <c r="DDD322" s="22"/>
      <c r="DDE322" s="22"/>
      <c r="DDF322" s="22"/>
      <c r="DDG322" s="22"/>
      <c r="DDH322" s="22"/>
      <c r="DDI322" s="22"/>
      <c r="DDJ322" s="22"/>
      <c r="DDK322" s="22"/>
      <c r="DDL322" s="22"/>
      <c r="DDM322" s="22"/>
      <c r="DDN322" s="22"/>
      <c r="DDO322" s="22"/>
      <c r="DDP322" s="22"/>
      <c r="DDQ322" s="22"/>
      <c r="DDR322" s="22"/>
      <c r="DDS322" s="22"/>
      <c r="DDT322" s="22"/>
      <c r="DDU322" s="22"/>
      <c r="DDV322" s="22"/>
      <c r="DDW322" s="22"/>
      <c r="DDX322" s="22"/>
      <c r="DDY322" s="22"/>
      <c r="DDZ322" s="22"/>
      <c r="DEA322" s="22"/>
      <c r="DEB322" s="22"/>
      <c r="DEC322" s="22"/>
      <c r="DED322" s="22"/>
      <c r="DEE322" s="22"/>
      <c r="DEF322" s="22"/>
      <c r="DEG322" s="22"/>
      <c r="DEH322" s="22"/>
      <c r="DEI322" s="22"/>
      <c r="DEJ322" s="22"/>
      <c r="DEK322" s="22"/>
      <c r="DEL322" s="22"/>
      <c r="DEM322" s="22"/>
      <c r="DEN322" s="22"/>
      <c r="DEO322" s="22"/>
      <c r="DEP322" s="22"/>
      <c r="DEQ322" s="22"/>
      <c r="DER322" s="22"/>
      <c r="DES322" s="22"/>
      <c r="DET322" s="22"/>
      <c r="DEU322" s="22"/>
      <c r="DEV322" s="22"/>
      <c r="DEW322" s="22"/>
      <c r="DEX322" s="22"/>
      <c r="DEY322" s="22"/>
      <c r="DEZ322" s="22"/>
      <c r="DFA322" s="22"/>
      <c r="DFB322" s="22"/>
      <c r="DFC322" s="22"/>
      <c r="DFD322" s="22"/>
      <c r="DFE322" s="22"/>
      <c r="DFF322" s="22"/>
      <c r="DFG322" s="22"/>
      <c r="DFH322" s="22"/>
      <c r="DFI322" s="22"/>
      <c r="DFJ322" s="22"/>
      <c r="DFK322" s="22"/>
      <c r="DFL322" s="22"/>
      <c r="DFM322" s="22"/>
      <c r="DFN322" s="22"/>
      <c r="DFO322" s="22"/>
      <c r="DFP322" s="22"/>
      <c r="DFQ322" s="22"/>
      <c r="DFR322" s="22"/>
      <c r="DFS322" s="22"/>
      <c r="DFT322" s="22"/>
      <c r="DFU322" s="22"/>
      <c r="DFV322" s="22"/>
      <c r="DFW322" s="22"/>
      <c r="DFX322" s="22"/>
      <c r="DFY322" s="22"/>
      <c r="DFZ322" s="22"/>
      <c r="DGA322" s="22"/>
      <c r="DGB322" s="22"/>
      <c r="DGC322" s="22"/>
      <c r="DGD322" s="22"/>
      <c r="DGE322" s="22"/>
      <c r="DGF322" s="22"/>
      <c r="DGG322" s="22"/>
      <c r="DGH322" s="22"/>
      <c r="DGI322" s="22"/>
      <c r="DGJ322" s="22"/>
      <c r="DGK322" s="22"/>
      <c r="DGL322" s="22"/>
      <c r="DGM322" s="22"/>
      <c r="DGN322" s="22"/>
      <c r="DGO322" s="22"/>
      <c r="DGP322" s="22"/>
      <c r="DGQ322" s="22"/>
      <c r="DGR322" s="22"/>
      <c r="DGS322" s="22"/>
      <c r="DGT322" s="22"/>
      <c r="DGU322" s="22"/>
      <c r="DGV322" s="22"/>
      <c r="DGW322" s="22"/>
      <c r="DGX322" s="22"/>
      <c r="DGY322" s="22"/>
      <c r="DGZ322" s="22"/>
      <c r="DHA322" s="22"/>
      <c r="DHB322" s="22"/>
      <c r="DHC322" s="22"/>
      <c r="DHD322" s="22"/>
      <c r="DHE322" s="22"/>
      <c r="DHF322" s="22"/>
      <c r="DHG322" s="22"/>
      <c r="DHH322" s="22"/>
      <c r="DHI322" s="22"/>
      <c r="DHJ322" s="22"/>
      <c r="DHK322" s="22"/>
      <c r="DHL322" s="22"/>
      <c r="DHM322" s="22"/>
      <c r="DHN322" s="22"/>
      <c r="DHO322" s="22"/>
      <c r="DHP322" s="22"/>
      <c r="DHQ322" s="22"/>
      <c r="DHR322" s="22"/>
      <c r="DHS322" s="22"/>
      <c r="DHT322" s="22"/>
      <c r="DHU322" s="22"/>
      <c r="DHV322" s="22"/>
      <c r="DHW322" s="22"/>
      <c r="DHX322" s="22"/>
      <c r="DHY322" s="22"/>
      <c r="DHZ322" s="22"/>
      <c r="DIA322" s="22"/>
      <c r="DIB322" s="22"/>
      <c r="DIC322" s="22"/>
      <c r="DID322" s="22"/>
      <c r="DIE322" s="22"/>
      <c r="DIF322" s="22"/>
      <c r="DIG322" s="22"/>
      <c r="DIH322" s="22"/>
      <c r="DII322" s="22"/>
      <c r="DIJ322" s="22"/>
      <c r="DIK322" s="22"/>
      <c r="DIL322" s="22"/>
      <c r="DIM322" s="22"/>
      <c r="DIN322" s="22"/>
      <c r="DIO322" s="22"/>
      <c r="DIP322" s="22"/>
      <c r="DIQ322" s="22"/>
      <c r="DIR322" s="22"/>
      <c r="DIS322" s="22"/>
      <c r="DIT322" s="22"/>
      <c r="DIU322" s="22"/>
      <c r="DIV322" s="22"/>
      <c r="DIW322" s="22"/>
      <c r="DIX322" s="22"/>
      <c r="DIY322" s="22"/>
      <c r="DIZ322" s="22"/>
      <c r="DJA322" s="22"/>
      <c r="DJB322" s="22"/>
      <c r="DJC322" s="22"/>
      <c r="DJD322" s="22"/>
      <c r="DJE322" s="22"/>
      <c r="DJF322" s="22"/>
      <c r="DJG322" s="22"/>
      <c r="DJH322" s="22"/>
      <c r="DJI322" s="22"/>
      <c r="DJJ322" s="22"/>
      <c r="DJK322" s="22"/>
      <c r="DJL322" s="22"/>
      <c r="DJM322" s="22"/>
      <c r="DJN322" s="22"/>
      <c r="DJO322" s="22"/>
      <c r="DJP322" s="22"/>
      <c r="DJQ322" s="22"/>
      <c r="DJR322" s="22"/>
      <c r="DJS322" s="22"/>
      <c r="DJT322" s="22"/>
      <c r="DJU322" s="22"/>
      <c r="DJV322" s="22"/>
      <c r="DJW322" s="22"/>
      <c r="DJX322" s="22"/>
      <c r="DJY322" s="22"/>
      <c r="DJZ322" s="22"/>
      <c r="DKA322" s="22"/>
      <c r="DKB322" s="22"/>
      <c r="DKC322" s="22"/>
      <c r="DKD322" s="22"/>
      <c r="DKE322" s="22"/>
      <c r="DKF322" s="22"/>
      <c r="DKG322" s="22"/>
      <c r="DKH322" s="22"/>
      <c r="DKI322" s="22"/>
      <c r="DKJ322" s="22"/>
      <c r="DKK322" s="22"/>
      <c r="DKL322" s="22"/>
      <c r="DKM322" s="22"/>
      <c r="DKN322" s="22"/>
      <c r="DKO322" s="22"/>
      <c r="DKP322" s="22"/>
      <c r="DKQ322" s="22"/>
      <c r="DKR322" s="22"/>
      <c r="DKS322" s="22"/>
      <c r="DKT322" s="22"/>
      <c r="DKU322" s="22"/>
      <c r="DKV322" s="22"/>
      <c r="DKW322" s="22"/>
      <c r="DKX322" s="22"/>
      <c r="DKY322" s="22"/>
      <c r="DKZ322" s="22"/>
      <c r="DLA322" s="22"/>
      <c r="DLB322" s="22"/>
      <c r="DLC322" s="22"/>
      <c r="DLD322" s="22"/>
      <c r="DLE322" s="22"/>
      <c r="DLF322" s="22"/>
      <c r="DLG322" s="22"/>
      <c r="DLH322" s="22"/>
      <c r="DLI322" s="22"/>
      <c r="DLJ322" s="22"/>
      <c r="DLK322" s="22"/>
      <c r="DLL322" s="22"/>
      <c r="DLM322" s="22"/>
      <c r="DLN322" s="22"/>
      <c r="DLO322" s="22"/>
      <c r="DLP322" s="22"/>
      <c r="DLQ322" s="22"/>
      <c r="DLR322" s="22"/>
      <c r="DLS322" s="22"/>
      <c r="DLT322" s="22"/>
      <c r="DLU322" s="22"/>
      <c r="DLV322" s="22"/>
      <c r="DLW322" s="22"/>
      <c r="DLX322" s="22"/>
      <c r="DLY322" s="22"/>
      <c r="DLZ322" s="22"/>
      <c r="DMA322" s="22"/>
      <c r="DMB322" s="22"/>
      <c r="DMC322" s="22"/>
      <c r="DMD322" s="22"/>
      <c r="DME322" s="22"/>
      <c r="DMF322" s="22"/>
      <c r="DMG322" s="22"/>
      <c r="DMH322" s="22"/>
      <c r="DMI322" s="22"/>
      <c r="DMJ322" s="22"/>
      <c r="DMK322" s="22"/>
      <c r="DML322" s="22"/>
      <c r="DMM322" s="22"/>
      <c r="DMN322" s="22"/>
      <c r="DMO322" s="22"/>
      <c r="DMP322" s="22"/>
      <c r="DMQ322" s="22"/>
      <c r="DMR322" s="22"/>
      <c r="DMS322" s="22"/>
      <c r="DMT322" s="22"/>
      <c r="DMU322" s="22"/>
      <c r="DMV322" s="22"/>
      <c r="DMW322" s="22"/>
      <c r="DMX322" s="22"/>
      <c r="DMY322" s="22"/>
      <c r="DMZ322" s="22"/>
      <c r="DNA322" s="22"/>
      <c r="DNB322" s="22"/>
      <c r="DNC322" s="22"/>
      <c r="DND322" s="22"/>
      <c r="DNE322" s="22"/>
      <c r="DNF322" s="22"/>
      <c r="DNG322" s="22"/>
      <c r="DNH322" s="22"/>
      <c r="DNI322" s="22"/>
      <c r="DNJ322" s="22"/>
      <c r="DNK322" s="22"/>
      <c r="DNL322" s="22"/>
      <c r="DNM322" s="22"/>
      <c r="DNN322" s="22"/>
      <c r="DNO322" s="22"/>
      <c r="DNP322" s="22"/>
      <c r="DNQ322" s="22"/>
      <c r="DNR322" s="22"/>
      <c r="DNS322" s="22"/>
      <c r="DNT322" s="22"/>
      <c r="DNU322" s="22"/>
      <c r="DNV322" s="22"/>
      <c r="DNW322" s="22"/>
      <c r="DNX322" s="22"/>
      <c r="DNY322" s="22"/>
      <c r="DNZ322" s="22"/>
      <c r="DOA322" s="22"/>
      <c r="DOB322" s="22"/>
      <c r="DOC322" s="22"/>
      <c r="DOD322" s="22"/>
      <c r="DOE322" s="22"/>
      <c r="DOF322" s="22"/>
      <c r="DOG322" s="22"/>
      <c r="DOH322" s="22"/>
      <c r="DOI322" s="22"/>
      <c r="DOJ322" s="22"/>
      <c r="DOK322" s="22"/>
      <c r="DOL322" s="22"/>
      <c r="DOM322" s="22"/>
      <c r="DON322" s="22"/>
      <c r="DOO322" s="22"/>
      <c r="DOP322" s="22"/>
      <c r="DOQ322" s="22"/>
      <c r="DOR322" s="22"/>
      <c r="DOS322" s="22"/>
      <c r="DOT322" s="22"/>
      <c r="DOU322" s="22"/>
      <c r="DOV322" s="22"/>
      <c r="DOW322" s="22"/>
      <c r="DOX322" s="22"/>
      <c r="DOY322" s="22"/>
      <c r="DOZ322" s="22"/>
      <c r="DPA322" s="22"/>
      <c r="DPB322" s="22"/>
      <c r="DPC322" s="22"/>
      <c r="DPD322" s="22"/>
      <c r="DPE322" s="22"/>
      <c r="DPF322" s="22"/>
      <c r="DPG322" s="22"/>
      <c r="DPH322" s="22"/>
      <c r="DPI322" s="22"/>
      <c r="DPJ322" s="22"/>
      <c r="DPK322" s="22"/>
      <c r="DPL322" s="22"/>
      <c r="DPM322" s="22"/>
      <c r="DPN322" s="22"/>
      <c r="DPO322" s="22"/>
      <c r="DPP322" s="22"/>
      <c r="DPQ322" s="22"/>
      <c r="DPR322" s="22"/>
      <c r="DPS322" s="22"/>
      <c r="DPT322" s="22"/>
      <c r="DPU322" s="22"/>
      <c r="DPV322" s="22"/>
      <c r="DPW322" s="22"/>
      <c r="DPX322" s="22"/>
      <c r="DPY322" s="22"/>
      <c r="DPZ322" s="22"/>
      <c r="DQA322" s="22"/>
      <c r="DQB322" s="22"/>
      <c r="DQC322" s="22"/>
      <c r="DQD322" s="22"/>
      <c r="DQE322" s="22"/>
      <c r="DQF322" s="22"/>
      <c r="DQG322" s="22"/>
      <c r="DQH322" s="22"/>
      <c r="DQI322" s="22"/>
      <c r="DQJ322" s="22"/>
      <c r="DQK322" s="22"/>
      <c r="DQL322" s="22"/>
      <c r="DQM322" s="22"/>
      <c r="DQN322" s="22"/>
      <c r="DQO322" s="22"/>
      <c r="DQP322" s="22"/>
      <c r="DQQ322" s="22"/>
      <c r="DQR322" s="22"/>
      <c r="DQS322" s="22"/>
      <c r="DQT322" s="22"/>
      <c r="DQU322" s="22"/>
      <c r="DQV322" s="22"/>
      <c r="DQW322" s="22"/>
      <c r="DQX322" s="22"/>
      <c r="DQY322" s="22"/>
      <c r="DQZ322" s="22"/>
      <c r="DRA322" s="22"/>
      <c r="DRB322" s="22"/>
      <c r="DRC322" s="22"/>
      <c r="DRD322" s="22"/>
      <c r="DRE322" s="22"/>
      <c r="DRF322" s="22"/>
      <c r="DRG322" s="22"/>
      <c r="DRH322" s="22"/>
      <c r="DRI322" s="22"/>
      <c r="DRJ322" s="22"/>
      <c r="DRK322" s="22"/>
      <c r="DRL322" s="22"/>
      <c r="DRM322" s="22"/>
      <c r="DRN322" s="22"/>
      <c r="DRO322" s="22"/>
      <c r="DRP322" s="22"/>
      <c r="DRQ322" s="22"/>
      <c r="DRR322" s="22"/>
      <c r="DRS322" s="22"/>
      <c r="DRT322" s="22"/>
      <c r="DRU322" s="22"/>
      <c r="DRV322" s="22"/>
      <c r="DRW322" s="22"/>
      <c r="DRX322" s="22"/>
      <c r="DRY322" s="22"/>
      <c r="DRZ322" s="22"/>
      <c r="DSA322" s="22"/>
      <c r="DSB322" s="22"/>
      <c r="DSC322" s="22"/>
      <c r="DSD322" s="22"/>
      <c r="DSE322" s="22"/>
      <c r="DSF322" s="22"/>
      <c r="DSG322" s="22"/>
      <c r="DSH322" s="22"/>
      <c r="DSI322" s="22"/>
      <c r="DSJ322" s="22"/>
      <c r="DSK322" s="22"/>
      <c r="DSL322" s="22"/>
      <c r="DSM322" s="22"/>
      <c r="DSN322" s="22"/>
      <c r="DSO322" s="22"/>
      <c r="DSP322" s="22"/>
      <c r="DSQ322" s="22"/>
      <c r="DSR322" s="22"/>
      <c r="DSS322" s="22"/>
      <c r="DST322" s="22"/>
      <c r="DSU322" s="22"/>
      <c r="DSV322" s="22"/>
      <c r="DSW322" s="22"/>
      <c r="DSX322" s="22"/>
      <c r="DSY322" s="22"/>
      <c r="DSZ322" s="22"/>
      <c r="DTA322" s="22"/>
      <c r="DTB322" s="22"/>
      <c r="DTC322" s="22"/>
      <c r="DTD322" s="22"/>
      <c r="DTE322" s="22"/>
      <c r="DTF322" s="22"/>
      <c r="DTG322" s="22"/>
      <c r="DTH322" s="22"/>
      <c r="DTI322" s="22"/>
      <c r="DTJ322" s="22"/>
      <c r="DTK322" s="22"/>
      <c r="DTL322" s="22"/>
      <c r="DTM322" s="22"/>
      <c r="DTN322" s="22"/>
      <c r="DTO322" s="22"/>
      <c r="DTP322" s="22"/>
      <c r="DTQ322" s="22"/>
      <c r="DTR322" s="22"/>
      <c r="DTS322" s="22"/>
      <c r="DTT322" s="22"/>
      <c r="DTU322" s="22"/>
      <c r="DTV322" s="22"/>
      <c r="DTW322" s="22"/>
      <c r="DTX322" s="22"/>
      <c r="DTY322" s="22"/>
      <c r="DTZ322" s="22"/>
      <c r="DUA322" s="22"/>
      <c r="DUB322" s="22"/>
      <c r="DUC322" s="22"/>
      <c r="DUD322" s="22"/>
      <c r="DUE322" s="22"/>
      <c r="DUF322" s="22"/>
      <c r="DUG322" s="22"/>
      <c r="DUH322" s="22"/>
      <c r="DUI322" s="22"/>
      <c r="DUJ322" s="22"/>
      <c r="DUK322" s="22"/>
      <c r="DUL322" s="22"/>
      <c r="DUM322" s="22"/>
      <c r="DUN322" s="22"/>
      <c r="DUO322" s="22"/>
      <c r="DUP322" s="22"/>
      <c r="DUQ322" s="22"/>
      <c r="DUR322" s="22"/>
      <c r="DUS322" s="22"/>
      <c r="DUT322" s="22"/>
      <c r="DUU322" s="22"/>
      <c r="DUV322" s="22"/>
      <c r="DUW322" s="22"/>
      <c r="DUX322" s="22"/>
      <c r="DUY322" s="22"/>
      <c r="DUZ322" s="22"/>
      <c r="DVA322" s="22"/>
      <c r="DVB322" s="22"/>
      <c r="DVC322" s="22"/>
      <c r="DVD322" s="22"/>
      <c r="DVE322" s="22"/>
      <c r="DVF322" s="22"/>
      <c r="DVG322" s="22"/>
      <c r="DVH322" s="22"/>
      <c r="DVI322" s="22"/>
      <c r="DVJ322" s="22"/>
      <c r="DVK322" s="22"/>
      <c r="DVL322" s="22"/>
      <c r="DVM322" s="22"/>
      <c r="DVN322" s="22"/>
      <c r="DVO322" s="22"/>
      <c r="DVP322" s="22"/>
      <c r="DVQ322" s="22"/>
      <c r="DVR322" s="22"/>
      <c r="DVS322" s="22"/>
      <c r="DVT322" s="22"/>
      <c r="DVU322" s="22"/>
      <c r="DVV322" s="22"/>
      <c r="DVW322" s="22"/>
      <c r="DVX322" s="22"/>
      <c r="DVY322" s="22"/>
      <c r="DVZ322" s="22"/>
      <c r="DWA322" s="22"/>
      <c r="DWB322" s="22"/>
      <c r="DWC322" s="22"/>
      <c r="DWD322" s="22"/>
      <c r="DWE322" s="22"/>
      <c r="DWF322" s="22"/>
      <c r="DWG322" s="22"/>
      <c r="DWH322" s="22"/>
      <c r="DWI322" s="22"/>
      <c r="DWJ322" s="22"/>
      <c r="DWK322" s="22"/>
      <c r="DWL322" s="22"/>
      <c r="DWM322" s="22"/>
      <c r="DWN322" s="22"/>
      <c r="DWO322" s="22"/>
      <c r="DWP322" s="22"/>
      <c r="DWQ322" s="22"/>
      <c r="DWR322" s="22"/>
      <c r="DWS322" s="22"/>
      <c r="DWT322" s="22"/>
      <c r="DWU322" s="22"/>
      <c r="DWV322" s="22"/>
      <c r="DWW322" s="22"/>
      <c r="DWX322" s="22"/>
      <c r="DWY322" s="22"/>
      <c r="DWZ322" s="22"/>
      <c r="DXA322" s="22"/>
      <c r="DXB322" s="22"/>
      <c r="DXC322" s="22"/>
      <c r="DXD322" s="22"/>
      <c r="DXE322" s="22"/>
      <c r="DXF322" s="22"/>
      <c r="DXG322" s="22"/>
      <c r="DXH322" s="22"/>
      <c r="DXI322" s="22"/>
      <c r="DXJ322" s="22"/>
      <c r="DXK322" s="22"/>
      <c r="DXL322" s="22"/>
      <c r="DXM322" s="22"/>
      <c r="DXN322" s="22"/>
      <c r="DXO322" s="22"/>
      <c r="DXP322" s="22"/>
      <c r="DXQ322" s="22"/>
      <c r="DXR322" s="22"/>
      <c r="DXS322" s="22"/>
      <c r="DXT322" s="22"/>
      <c r="DXU322" s="22"/>
      <c r="DXV322" s="22"/>
      <c r="DXW322" s="22"/>
      <c r="DXX322" s="22"/>
      <c r="DXY322" s="22"/>
      <c r="DXZ322" s="22"/>
      <c r="DYA322" s="22"/>
      <c r="DYB322" s="22"/>
      <c r="DYC322" s="22"/>
      <c r="DYD322" s="22"/>
      <c r="DYE322" s="22"/>
      <c r="DYF322" s="22"/>
      <c r="DYG322" s="22"/>
      <c r="DYH322" s="22"/>
      <c r="DYI322" s="22"/>
      <c r="DYJ322" s="22"/>
      <c r="DYK322" s="22"/>
      <c r="DYL322" s="22"/>
      <c r="DYM322" s="22"/>
      <c r="DYN322" s="22"/>
      <c r="DYO322" s="22"/>
      <c r="DYP322" s="22"/>
      <c r="DYQ322" s="22"/>
      <c r="DYR322" s="22"/>
      <c r="DYS322" s="22"/>
      <c r="DYT322" s="22"/>
      <c r="DYU322" s="22"/>
      <c r="DYV322" s="22"/>
      <c r="DYW322" s="22"/>
      <c r="DYX322" s="22"/>
      <c r="DYY322" s="22"/>
      <c r="DYZ322" s="22"/>
      <c r="DZA322" s="22"/>
      <c r="DZB322" s="22"/>
      <c r="DZC322" s="22"/>
      <c r="DZD322" s="22"/>
      <c r="DZE322" s="22"/>
      <c r="DZF322" s="22"/>
      <c r="DZG322" s="22"/>
      <c r="DZH322" s="22"/>
      <c r="DZI322" s="22"/>
      <c r="DZJ322" s="22"/>
      <c r="DZK322" s="22"/>
      <c r="DZL322" s="22"/>
      <c r="DZM322" s="22"/>
      <c r="DZN322" s="22"/>
      <c r="DZO322" s="22"/>
      <c r="DZP322" s="22"/>
      <c r="DZQ322" s="22"/>
      <c r="DZR322" s="22"/>
      <c r="DZS322" s="22"/>
      <c r="DZT322" s="22"/>
      <c r="DZU322" s="22"/>
      <c r="DZV322" s="22"/>
      <c r="DZW322" s="22"/>
      <c r="DZX322" s="22"/>
      <c r="DZY322" s="22"/>
      <c r="DZZ322" s="22"/>
      <c r="EAA322" s="22"/>
      <c r="EAB322" s="22"/>
      <c r="EAC322" s="22"/>
      <c r="EAD322" s="22"/>
      <c r="EAE322" s="22"/>
      <c r="EAF322" s="22"/>
      <c r="EAG322" s="22"/>
      <c r="EAH322" s="22"/>
      <c r="EAI322" s="22"/>
      <c r="EAJ322" s="22"/>
      <c r="EAK322" s="22"/>
      <c r="EAL322" s="22"/>
      <c r="EAM322" s="22"/>
      <c r="EAN322" s="22"/>
      <c r="EAO322" s="22"/>
      <c r="EAP322" s="22"/>
      <c r="EAQ322" s="22"/>
      <c r="EAR322" s="22"/>
      <c r="EAS322" s="22"/>
      <c r="EAT322" s="22"/>
      <c r="EAU322" s="22"/>
      <c r="EAV322" s="22"/>
      <c r="EAW322" s="22"/>
      <c r="EAX322" s="22"/>
      <c r="EAY322" s="22"/>
      <c r="EAZ322" s="22"/>
      <c r="EBA322" s="22"/>
      <c r="EBB322" s="22"/>
      <c r="EBC322" s="22"/>
      <c r="EBD322" s="22"/>
      <c r="EBE322" s="22"/>
      <c r="EBF322" s="22"/>
      <c r="EBG322" s="22"/>
      <c r="EBH322" s="22"/>
      <c r="EBI322" s="22"/>
      <c r="EBJ322" s="22"/>
      <c r="EBK322" s="22"/>
      <c r="EBL322" s="22"/>
      <c r="EBM322" s="22"/>
      <c r="EBN322" s="22"/>
      <c r="EBO322" s="22"/>
      <c r="EBP322" s="22"/>
      <c r="EBQ322" s="22"/>
      <c r="EBR322" s="22"/>
      <c r="EBS322" s="22"/>
      <c r="EBT322" s="22"/>
      <c r="EBU322" s="22"/>
      <c r="EBV322" s="22"/>
      <c r="EBW322" s="22"/>
      <c r="EBX322" s="22"/>
      <c r="EBY322" s="22"/>
      <c r="EBZ322" s="22"/>
      <c r="ECA322" s="22"/>
      <c r="ECB322" s="22"/>
      <c r="ECC322" s="22"/>
      <c r="ECD322" s="22"/>
      <c r="ECE322" s="22"/>
      <c r="ECF322" s="22"/>
      <c r="ECG322" s="22"/>
      <c r="ECH322" s="22"/>
      <c r="ECI322" s="22"/>
      <c r="ECJ322" s="22"/>
      <c r="ECK322" s="22"/>
      <c r="ECL322" s="22"/>
      <c r="ECM322" s="22"/>
      <c r="ECN322" s="22"/>
      <c r="ECO322" s="22"/>
      <c r="ECP322" s="22"/>
      <c r="ECQ322" s="22"/>
      <c r="ECR322" s="22"/>
      <c r="ECS322" s="22"/>
      <c r="ECT322" s="22"/>
      <c r="ECU322" s="22"/>
      <c r="ECV322" s="22"/>
      <c r="ECW322" s="22"/>
      <c r="ECX322" s="22"/>
      <c r="ECY322" s="22"/>
      <c r="ECZ322" s="22"/>
      <c r="EDA322" s="22"/>
      <c r="EDB322" s="22"/>
      <c r="EDC322" s="22"/>
      <c r="EDD322" s="22"/>
      <c r="EDE322" s="22"/>
      <c r="EDF322" s="22"/>
      <c r="EDG322" s="22"/>
      <c r="EDH322" s="22"/>
      <c r="EDI322" s="22"/>
      <c r="EDJ322" s="22"/>
      <c r="EDK322" s="22"/>
      <c r="EDL322" s="22"/>
      <c r="EDM322" s="22"/>
      <c r="EDN322" s="22"/>
      <c r="EDO322" s="22"/>
      <c r="EDP322" s="22"/>
      <c r="EDQ322" s="22"/>
      <c r="EDR322" s="22"/>
      <c r="EDS322" s="22"/>
      <c r="EDT322" s="22"/>
      <c r="EDU322" s="22"/>
      <c r="EDV322" s="22"/>
      <c r="EDW322" s="22"/>
      <c r="EDX322" s="22"/>
      <c r="EDY322" s="22"/>
      <c r="EDZ322" s="22"/>
      <c r="EEA322" s="22"/>
      <c r="EEB322" s="22"/>
      <c r="EEC322" s="22"/>
      <c r="EED322" s="22"/>
      <c r="EEE322" s="22"/>
      <c r="EEF322" s="22"/>
      <c r="EEG322" s="22"/>
      <c r="EEH322" s="22"/>
      <c r="EEI322" s="22"/>
      <c r="EEJ322" s="22"/>
      <c r="EEK322" s="22"/>
      <c r="EEL322" s="22"/>
      <c r="EEM322" s="22"/>
      <c r="EEN322" s="22"/>
      <c r="EEO322" s="22"/>
      <c r="EEP322" s="22"/>
      <c r="EEQ322" s="22"/>
      <c r="EER322" s="22"/>
      <c r="EES322" s="22"/>
      <c r="EET322" s="22"/>
      <c r="EEU322" s="22"/>
      <c r="EEV322" s="22"/>
      <c r="EEW322" s="22"/>
      <c r="EEX322" s="22"/>
      <c r="EEY322" s="22"/>
      <c r="EEZ322" s="22"/>
      <c r="EFA322" s="22"/>
      <c r="EFB322" s="22"/>
      <c r="EFC322" s="22"/>
      <c r="EFD322" s="22"/>
      <c r="EFE322" s="22"/>
      <c r="EFF322" s="22"/>
      <c r="EFG322" s="22"/>
      <c r="EFH322" s="22"/>
      <c r="EFI322" s="22"/>
      <c r="EFJ322" s="22"/>
      <c r="EFK322" s="22"/>
      <c r="EFL322" s="22"/>
      <c r="EFM322" s="22"/>
      <c r="EFN322" s="22"/>
      <c r="EFO322" s="22"/>
      <c r="EFP322" s="22"/>
      <c r="EFQ322" s="22"/>
      <c r="EFR322" s="22"/>
      <c r="EFS322" s="22"/>
      <c r="EFT322" s="22"/>
      <c r="EFU322" s="22"/>
      <c r="EFV322" s="22"/>
      <c r="EFW322" s="22"/>
      <c r="EFX322" s="22"/>
      <c r="EFY322" s="22"/>
      <c r="EFZ322" s="22"/>
      <c r="EGA322" s="22"/>
      <c r="EGB322" s="22"/>
      <c r="EGC322" s="22"/>
      <c r="EGD322" s="22"/>
      <c r="EGE322" s="22"/>
      <c r="EGF322" s="22"/>
      <c r="EGG322" s="22"/>
      <c r="EGH322" s="22"/>
      <c r="EGI322" s="22"/>
      <c r="EGJ322" s="22"/>
      <c r="EGK322" s="22"/>
      <c r="EGL322" s="22"/>
      <c r="EGM322" s="22"/>
      <c r="EGN322" s="22"/>
      <c r="EGO322" s="22"/>
      <c r="EGP322" s="22"/>
      <c r="EGQ322" s="22"/>
      <c r="EGR322" s="22"/>
      <c r="EGS322" s="22"/>
      <c r="EGT322" s="22"/>
      <c r="EGU322" s="22"/>
      <c r="EGV322" s="22"/>
      <c r="EGW322" s="22"/>
      <c r="EGX322" s="22"/>
      <c r="EGY322" s="22"/>
      <c r="EGZ322" s="22"/>
      <c r="EHA322" s="22"/>
      <c r="EHB322" s="22"/>
      <c r="EHC322" s="22"/>
      <c r="EHD322" s="22"/>
      <c r="EHE322" s="22"/>
      <c r="EHF322" s="22"/>
      <c r="EHG322" s="22"/>
      <c r="EHH322" s="22"/>
      <c r="EHI322" s="22"/>
      <c r="EHJ322" s="22"/>
      <c r="EHK322" s="22"/>
      <c r="EHL322" s="22"/>
      <c r="EHM322" s="22"/>
      <c r="EHN322" s="22"/>
      <c r="EHO322" s="22"/>
      <c r="EHP322" s="22"/>
      <c r="EHQ322" s="22"/>
      <c r="EHR322" s="22"/>
      <c r="EHS322" s="22"/>
      <c r="EHT322" s="22"/>
      <c r="EHU322" s="22"/>
      <c r="EHV322" s="22"/>
      <c r="EHW322" s="22"/>
      <c r="EHX322" s="22"/>
      <c r="EHY322" s="22"/>
      <c r="EHZ322" s="22"/>
      <c r="EIA322" s="22"/>
      <c r="EIB322" s="22"/>
      <c r="EIC322" s="22"/>
      <c r="EID322" s="22"/>
      <c r="EIE322" s="22"/>
      <c r="EIF322" s="22"/>
      <c r="EIG322" s="22"/>
      <c r="EIH322" s="22"/>
      <c r="EII322" s="22"/>
      <c r="EIJ322" s="22"/>
      <c r="EIK322" s="22"/>
      <c r="EIL322" s="22"/>
      <c r="EIM322" s="22"/>
      <c r="EIN322" s="22"/>
      <c r="EIO322" s="22"/>
      <c r="EIP322" s="22"/>
      <c r="EIQ322" s="22"/>
      <c r="EIR322" s="22"/>
      <c r="EIS322" s="22"/>
      <c r="EIT322" s="22"/>
      <c r="EIU322" s="22"/>
      <c r="EIV322" s="22"/>
      <c r="EIW322" s="22"/>
      <c r="EIX322" s="22"/>
      <c r="EIY322" s="22"/>
      <c r="EIZ322" s="22"/>
      <c r="EJA322" s="22"/>
      <c r="EJB322" s="22"/>
      <c r="EJC322" s="22"/>
      <c r="EJD322" s="22"/>
      <c r="EJE322" s="22"/>
      <c r="EJF322" s="22"/>
      <c r="EJG322" s="22"/>
      <c r="EJH322" s="22"/>
      <c r="EJI322" s="22"/>
      <c r="EJJ322" s="22"/>
      <c r="EJK322" s="22"/>
      <c r="EJL322" s="22"/>
      <c r="EJM322" s="22"/>
      <c r="EJN322" s="22"/>
      <c r="EJO322" s="22"/>
      <c r="EJP322" s="22"/>
      <c r="EJQ322" s="22"/>
      <c r="EJR322" s="22"/>
      <c r="EJS322" s="22"/>
      <c r="EJT322" s="22"/>
      <c r="EJU322" s="22"/>
      <c r="EJV322" s="22"/>
      <c r="EJW322" s="22"/>
      <c r="EJX322" s="22"/>
      <c r="EJY322" s="22"/>
      <c r="EJZ322" s="22"/>
      <c r="EKA322" s="22"/>
      <c r="EKB322" s="22"/>
      <c r="EKC322" s="22"/>
      <c r="EKD322" s="22"/>
      <c r="EKE322" s="22"/>
      <c r="EKF322" s="22"/>
      <c r="EKG322" s="22"/>
      <c r="EKH322" s="22"/>
      <c r="EKI322" s="22"/>
      <c r="EKJ322" s="22"/>
      <c r="EKK322" s="22"/>
      <c r="EKL322" s="22"/>
      <c r="EKM322" s="22"/>
      <c r="EKN322" s="22"/>
      <c r="EKO322" s="22"/>
      <c r="EKP322" s="22"/>
      <c r="EKQ322" s="22"/>
      <c r="EKR322" s="22"/>
      <c r="EKS322" s="22"/>
      <c r="EKT322" s="22"/>
      <c r="EKU322" s="22"/>
      <c r="EKV322" s="22"/>
      <c r="EKW322" s="22"/>
      <c r="EKX322" s="22"/>
      <c r="EKY322" s="22"/>
      <c r="EKZ322" s="22"/>
      <c r="ELA322" s="22"/>
      <c r="ELB322" s="22"/>
      <c r="ELC322" s="22"/>
      <c r="ELD322" s="22"/>
      <c r="ELE322" s="22"/>
      <c r="ELF322" s="22"/>
      <c r="ELG322" s="22"/>
      <c r="ELH322" s="22"/>
      <c r="ELI322" s="22"/>
      <c r="ELJ322" s="22"/>
      <c r="ELK322" s="22"/>
      <c r="ELL322" s="22"/>
      <c r="ELM322" s="22"/>
      <c r="ELN322" s="22"/>
      <c r="ELO322" s="22"/>
      <c r="ELP322" s="22"/>
      <c r="ELQ322" s="22"/>
      <c r="ELR322" s="22"/>
      <c r="ELS322" s="22"/>
      <c r="ELT322" s="22"/>
      <c r="ELU322" s="22"/>
      <c r="ELV322" s="22"/>
      <c r="ELW322" s="22"/>
      <c r="ELX322" s="22"/>
      <c r="ELY322" s="22"/>
      <c r="ELZ322" s="22"/>
      <c r="EMA322" s="22"/>
      <c r="EMB322" s="22"/>
      <c r="EMC322" s="22"/>
      <c r="EMD322" s="22"/>
      <c r="EME322" s="22"/>
      <c r="EMF322" s="22"/>
      <c r="EMG322" s="22"/>
      <c r="EMH322" s="22"/>
      <c r="EMI322" s="22"/>
      <c r="EMJ322" s="22"/>
      <c r="EMK322" s="22"/>
      <c r="EML322" s="22"/>
      <c r="EMM322" s="22"/>
      <c r="EMN322" s="22"/>
      <c r="EMO322" s="22"/>
      <c r="EMP322" s="22"/>
      <c r="EMQ322" s="22"/>
      <c r="EMR322" s="22"/>
      <c r="EMS322" s="22"/>
      <c r="EMT322" s="22"/>
      <c r="EMU322" s="22"/>
      <c r="EMV322" s="22"/>
      <c r="EMW322" s="22"/>
      <c r="EMX322" s="22"/>
      <c r="EMY322" s="22"/>
      <c r="EMZ322" s="22"/>
      <c r="ENA322" s="22"/>
      <c r="ENB322" s="22"/>
      <c r="ENC322" s="22"/>
      <c r="END322" s="22"/>
      <c r="ENE322" s="22"/>
      <c r="ENF322" s="22"/>
      <c r="ENG322" s="22"/>
      <c r="ENH322" s="22"/>
      <c r="ENI322" s="22"/>
      <c r="ENJ322" s="22"/>
      <c r="ENK322" s="22"/>
      <c r="ENL322" s="22"/>
      <c r="ENM322" s="22"/>
      <c r="ENN322" s="22"/>
      <c r="ENO322" s="22"/>
      <c r="ENP322" s="22"/>
      <c r="ENQ322" s="22"/>
      <c r="ENR322" s="22"/>
      <c r="ENS322" s="22"/>
      <c r="ENT322" s="22"/>
      <c r="ENU322" s="22"/>
      <c r="ENV322" s="22"/>
      <c r="ENW322" s="22"/>
      <c r="ENX322" s="22"/>
      <c r="ENY322" s="22"/>
      <c r="ENZ322" s="22"/>
      <c r="EOA322" s="22"/>
      <c r="EOB322" s="22"/>
      <c r="EOC322" s="22"/>
      <c r="EOD322" s="22"/>
      <c r="EOE322" s="22"/>
      <c r="EOF322" s="22"/>
      <c r="EOG322" s="22"/>
      <c r="EOH322" s="22"/>
      <c r="EOI322" s="22"/>
      <c r="EOJ322" s="22"/>
      <c r="EOK322" s="22"/>
      <c r="EOL322" s="22"/>
      <c r="EOM322" s="22"/>
      <c r="EON322" s="22"/>
      <c r="EOO322" s="22"/>
      <c r="EOP322" s="22"/>
      <c r="EOQ322" s="22"/>
      <c r="EOR322" s="22"/>
      <c r="EOS322" s="22"/>
      <c r="EOT322" s="22"/>
      <c r="EOU322" s="22"/>
      <c r="EOV322" s="22"/>
      <c r="EOW322" s="22"/>
      <c r="EOX322" s="22"/>
      <c r="EOY322" s="22"/>
      <c r="EOZ322" s="22"/>
      <c r="EPA322" s="22"/>
      <c r="EPB322" s="22"/>
      <c r="EPC322" s="22"/>
      <c r="EPD322" s="22"/>
      <c r="EPE322" s="22"/>
      <c r="EPF322" s="22"/>
      <c r="EPG322" s="22"/>
      <c r="EPH322" s="22"/>
      <c r="EPI322" s="22"/>
      <c r="EPJ322" s="22"/>
      <c r="EPK322" s="22"/>
      <c r="EPL322" s="22"/>
      <c r="EPM322" s="22"/>
      <c r="EPN322" s="22"/>
      <c r="EPO322" s="22"/>
      <c r="EPP322" s="22"/>
      <c r="EPQ322" s="22"/>
      <c r="EPR322" s="22"/>
      <c r="EPS322" s="22"/>
      <c r="EPT322" s="22"/>
      <c r="EPU322" s="22"/>
      <c r="EPV322" s="22"/>
      <c r="EPW322" s="22"/>
      <c r="EPX322" s="22"/>
      <c r="EPY322" s="22"/>
      <c r="EPZ322" s="22"/>
      <c r="EQA322" s="22"/>
      <c r="EQB322" s="22"/>
      <c r="EQC322" s="22"/>
      <c r="EQD322" s="22"/>
      <c r="EQE322" s="22"/>
      <c r="EQF322" s="22"/>
      <c r="EQG322" s="22"/>
      <c r="EQH322" s="22"/>
      <c r="EQI322" s="22"/>
      <c r="EQJ322" s="22"/>
      <c r="EQK322" s="22"/>
      <c r="EQL322" s="22"/>
      <c r="EQM322" s="22"/>
      <c r="EQN322" s="22"/>
      <c r="EQO322" s="22"/>
      <c r="EQP322" s="22"/>
      <c r="EQQ322" s="22"/>
      <c r="EQR322" s="22"/>
      <c r="EQS322" s="22"/>
      <c r="EQT322" s="22"/>
      <c r="EQU322" s="22"/>
      <c r="EQV322" s="22"/>
      <c r="EQW322" s="22"/>
      <c r="EQX322" s="22"/>
      <c r="EQY322" s="22"/>
      <c r="EQZ322" s="22"/>
      <c r="ERA322" s="22"/>
      <c r="ERB322" s="22"/>
      <c r="ERC322" s="22"/>
      <c r="ERD322" s="22"/>
      <c r="ERE322" s="22"/>
      <c r="ERF322" s="22"/>
      <c r="ERG322" s="22"/>
      <c r="ERH322" s="22"/>
      <c r="ERI322" s="22"/>
      <c r="ERJ322" s="22"/>
      <c r="ERK322" s="22"/>
      <c r="ERL322" s="22"/>
      <c r="ERM322" s="22"/>
      <c r="ERN322" s="22"/>
      <c r="ERO322" s="22"/>
      <c r="ERP322" s="22"/>
      <c r="ERQ322" s="22"/>
      <c r="ERR322" s="22"/>
      <c r="ERS322" s="22"/>
      <c r="ERT322" s="22"/>
      <c r="ERU322" s="22"/>
      <c r="ERV322" s="22"/>
      <c r="ERW322" s="22"/>
      <c r="ERX322" s="22"/>
      <c r="ERY322" s="22"/>
      <c r="ERZ322" s="22"/>
      <c r="ESA322" s="22"/>
      <c r="ESB322" s="22"/>
      <c r="ESC322" s="22"/>
      <c r="ESD322" s="22"/>
      <c r="ESE322" s="22"/>
      <c r="ESF322" s="22"/>
      <c r="ESG322" s="22"/>
      <c r="ESH322" s="22"/>
      <c r="ESI322" s="22"/>
      <c r="ESJ322" s="22"/>
      <c r="ESK322" s="22"/>
      <c r="ESL322" s="22"/>
      <c r="ESM322" s="22"/>
      <c r="ESN322" s="22"/>
      <c r="ESO322" s="22"/>
      <c r="ESP322" s="22"/>
      <c r="ESQ322" s="22"/>
      <c r="ESR322" s="22"/>
      <c r="ESS322" s="22"/>
      <c r="EST322" s="22"/>
      <c r="ESU322" s="22"/>
      <c r="ESV322" s="22"/>
      <c r="ESW322" s="22"/>
      <c r="ESX322" s="22"/>
      <c r="ESY322" s="22"/>
      <c r="ESZ322" s="22"/>
      <c r="ETA322" s="22"/>
      <c r="ETB322" s="22"/>
      <c r="ETC322" s="22"/>
      <c r="ETD322" s="22"/>
      <c r="ETE322" s="22"/>
      <c r="ETF322" s="22"/>
      <c r="ETG322" s="22"/>
      <c r="ETH322" s="22"/>
      <c r="ETI322" s="22"/>
      <c r="ETJ322" s="22"/>
      <c r="ETK322" s="22"/>
      <c r="ETL322" s="22"/>
      <c r="ETM322" s="22"/>
      <c r="ETN322" s="22"/>
      <c r="ETO322" s="22"/>
      <c r="ETP322" s="22"/>
      <c r="ETQ322" s="22"/>
      <c r="ETR322" s="22"/>
      <c r="ETS322" s="22"/>
      <c r="ETT322" s="22"/>
      <c r="ETU322" s="22"/>
      <c r="ETV322" s="22"/>
      <c r="ETW322" s="22"/>
      <c r="ETX322" s="22"/>
      <c r="ETY322" s="22"/>
      <c r="ETZ322" s="22"/>
      <c r="EUA322" s="22"/>
      <c r="EUB322" s="22"/>
      <c r="EUC322" s="22"/>
      <c r="EUD322" s="22"/>
      <c r="EUE322" s="22"/>
      <c r="EUF322" s="22"/>
      <c r="EUG322" s="22"/>
      <c r="EUH322" s="22"/>
      <c r="EUI322" s="22"/>
      <c r="EUJ322" s="22"/>
      <c r="EUK322" s="22"/>
      <c r="EUL322" s="22"/>
      <c r="EUM322" s="22"/>
      <c r="EUN322" s="22"/>
      <c r="EUO322" s="22"/>
      <c r="EUP322" s="22"/>
      <c r="EUQ322" s="22"/>
      <c r="EUR322" s="22"/>
      <c r="EUS322" s="22"/>
      <c r="EUT322" s="22"/>
      <c r="EUU322" s="22"/>
      <c r="EUV322" s="22"/>
      <c r="EUW322" s="22"/>
      <c r="EUX322" s="22"/>
      <c r="EUY322" s="22"/>
      <c r="EUZ322" s="22"/>
      <c r="EVA322" s="22"/>
      <c r="EVB322" s="22"/>
      <c r="EVC322" s="22"/>
      <c r="EVD322" s="22"/>
      <c r="EVE322" s="22"/>
      <c r="EVF322" s="22"/>
      <c r="EVG322" s="22"/>
      <c r="EVH322" s="22"/>
      <c r="EVI322" s="22"/>
      <c r="EVJ322" s="22"/>
      <c r="EVK322" s="22"/>
      <c r="EVL322" s="22"/>
      <c r="EVM322" s="22"/>
      <c r="EVN322" s="22"/>
      <c r="EVO322" s="22"/>
      <c r="EVP322" s="22"/>
      <c r="EVQ322" s="22"/>
      <c r="EVR322" s="22"/>
      <c r="EVS322" s="22"/>
      <c r="EVT322" s="22"/>
      <c r="EVU322" s="22"/>
      <c r="EVV322" s="22"/>
      <c r="EVW322" s="22"/>
      <c r="EVX322" s="22"/>
      <c r="EVY322" s="22"/>
      <c r="EVZ322" s="22"/>
      <c r="EWA322" s="22"/>
      <c r="EWB322" s="22"/>
      <c r="EWC322" s="22"/>
      <c r="EWD322" s="22"/>
      <c r="EWE322" s="22"/>
      <c r="EWF322" s="22"/>
      <c r="EWG322" s="22"/>
      <c r="EWH322" s="22"/>
      <c r="EWI322" s="22"/>
      <c r="EWJ322" s="22"/>
      <c r="EWK322" s="22"/>
      <c r="EWL322" s="22"/>
      <c r="EWM322" s="22"/>
      <c r="EWN322" s="22"/>
      <c r="EWO322" s="22"/>
      <c r="EWP322" s="22"/>
      <c r="EWQ322" s="22"/>
      <c r="EWR322" s="22"/>
      <c r="EWS322" s="22"/>
      <c r="EWT322" s="22"/>
      <c r="EWU322" s="22"/>
      <c r="EWV322" s="22"/>
      <c r="EWW322" s="22"/>
      <c r="EWX322" s="22"/>
      <c r="EWY322" s="22"/>
      <c r="EWZ322" s="22"/>
      <c r="EXA322" s="22"/>
      <c r="EXB322" s="22"/>
      <c r="EXC322" s="22"/>
      <c r="EXD322" s="22"/>
      <c r="EXE322" s="22"/>
      <c r="EXF322" s="22"/>
      <c r="EXG322" s="22"/>
      <c r="EXH322" s="22"/>
      <c r="EXI322" s="22"/>
      <c r="EXJ322" s="22"/>
      <c r="EXK322" s="22"/>
      <c r="EXL322" s="22"/>
      <c r="EXM322" s="22"/>
      <c r="EXN322" s="22"/>
      <c r="EXO322" s="22"/>
      <c r="EXP322" s="22"/>
      <c r="EXQ322" s="22"/>
      <c r="EXR322" s="22"/>
      <c r="EXS322" s="22"/>
      <c r="EXT322" s="22"/>
      <c r="EXU322" s="22"/>
      <c r="EXV322" s="22"/>
      <c r="EXW322" s="22"/>
      <c r="EXX322" s="22"/>
      <c r="EXY322" s="22"/>
      <c r="EXZ322" s="22"/>
      <c r="EYA322" s="22"/>
      <c r="EYB322" s="22"/>
      <c r="EYC322" s="22"/>
      <c r="EYD322" s="22"/>
      <c r="EYE322" s="22"/>
      <c r="EYF322" s="22"/>
      <c r="EYG322" s="22"/>
      <c r="EYH322" s="22"/>
      <c r="EYI322" s="22"/>
      <c r="EYJ322" s="22"/>
      <c r="EYK322" s="22"/>
      <c r="EYL322" s="22"/>
      <c r="EYM322" s="22"/>
      <c r="EYN322" s="22"/>
      <c r="EYO322" s="22"/>
      <c r="EYP322" s="22"/>
      <c r="EYQ322" s="22"/>
      <c r="EYR322" s="22"/>
      <c r="EYS322" s="22"/>
      <c r="EYT322" s="22"/>
      <c r="EYU322" s="22"/>
      <c r="EYV322" s="22"/>
      <c r="EYW322" s="22"/>
      <c r="EYX322" s="22"/>
      <c r="EYY322" s="22"/>
      <c r="EYZ322" s="22"/>
      <c r="EZA322" s="22"/>
      <c r="EZB322" s="22"/>
      <c r="EZC322" s="22"/>
      <c r="EZD322" s="22"/>
      <c r="EZE322" s="22"/>
      <c r="EZF322" s="22"/>
      <c r="EZG322" s="22"/>
      <c r="EZH322" s="22"/>
      <c r="EZI322" s="22"/>
      <c r="EZJ322" s="22"/>
      <c r="EZK322" s="22"/>
      <c r="EZL322" s="22"/>
      <c r="EZM322" s="22"/>
      <c r="EZN322" s="22"/>
      <c r="EZO322" s="22"/>
      <c r="EZP322" s="22"/>
      <c r="EZQ322" s="22"/>
      <c r="EZR322" s="22"/>
      <c r="EZS322" s="22"/>
      <c r="EZT322" s="22"/>
      <c r="EZU322" s="22"/>
      <c r="EZV322" s="22"/>
      <c r="EZW322" s="22"/>
      <c r="EZX322" s="22"/>
      <c r="EZY322" s="22"/>
      <c r="EZZ322" s="22"/>
      <c r="FAA322" s="22"/>
      <c r="FAB322" s="22"/>
      <c r="FAC322" s="22"/>
      <c r="FAD322" s="22"/>
      <c r="FAE322" s="22"/>
      <c r="FAF322" s="22"/>
      <c r="FAG322" s="22"/>
      <c r="FAH322" s="22"/>
      <c r="FAI322" s="22"/>
      <c r="FAJ322" s="22"/>
      <c r="FAK322" s="22"/>
      <c r="FAL322" s="22"/>
      <c r="FAM322" s="22"/>
      <c r="FAN322" s="22"/>
      <c r="FAO322" s="22"/>
      <c r="FAP322" s="22"/>
      <c r="FAQ322" s="22"/>
      <c r="FAR322" s="22"/>
      <c r="FAS322" s="22"/>
      <c r="FAT322" s="22"/>
      <c r="FAU322" s="22"/>
      <c r="FAV322" s="22"/>
      <c r="FAW322" s="22"/>
      <c r="FAX322" s="22"/>
      <c r="FAY322" s="22"/>
      <c r="FAZ322" s="22"/>
      <c r="FBA322" s="22"/>
      <c r="FBB322" s="22"/>
      <c r="FBC322" s="22"/>
      <c r="FBD322" s="22"/>
      <c r="FBE322" s="22"/>
      <c r="FBF322" s="22"/>
      <c r="FBG322" s="22"/>
      <c r="FBH322" s="22"/>
      <c r="FBI322" s="22"/>
      <c r="FBJ322" s="22"/>
      <c r="FBK322" s="22"/>
      <c r="FBL322" s="22"/>
      <c r="FBM322" s="22"/>
      <c r="FBN322" s="22"/>
      <c r="FBO322" s="22"/>
      <c r="FBP322" s="22"/>
      <c r="FBQ322" s="22"/>
      <c r="FBR322" s="22"/>
      <c r="FBS322" s="22"/>
      <c r="FBT322" s="22"/>
      <c r="FBU322" s="22"/>
      <c r="FBV322" s="22"/>
      <c r="FBW322" s="22"/>
      <c r="FBX322" s="22"/>
      <c r="FBY322" s="22"/>
      <c r="FBZ322" s="22"/>
      <c r="FCA322" s="22"/>
      <c r="FCB322" s="22"/>
      <c r="FCC322" s="22"/>
      <c r="FCD322" s="22"/>
      <c r="FCE322" s="22"/>
      <c r="FCF322" s="22"/>
      <c r="FCG322" s="22"/>
      <c r="FCH322" s="22"/>
      <c r="FCI322" s="22"/>
      <c r="FCJ322" s="22"/>
      <c r="FCK322" s="22"/>
      <c r="FCL322" s="22"/>
      <c r="FCM322" s="22"/>
      <c r="FCN322" s="22"/>
      <c r="FCO322" s="22"/>
      <c r="FCP322" s="22"/>
      <c r="FCQ322" s="22"/>
      <c r="FCR322" s="22"/>
      <c r="FCS322" s="22"/>
      <c r="FCT322" s="22"/>
      <c r="FCU322" s="22"/>
      <c r="FCV322" s="22"/>
      <c r="FCW322" s="22"/>
      <c r="FCX322" s="22"/>
      <c r="FCY322" s="22"/>
      <c r="FCZ322" s="22"/>
      <c r="FDA322" s="22"/>
      <c r="FDB322" s="22"/>
      <c r="FDC322" s="22"/>
      <c r="FDD322" s="22"/>
      <c r="FDE322" s="22"/>
      <c r="FDF322" s="22"/>
      <c r="FDG322" s="22"/>
      <c r="FDH322" s="22"/>
      <c r="FDI322" s="22"/>
      <c r="FDJ322" s="22"/>
      <c r="FDK322" s="22"/>
      <c r="FDL322" s="22"/>
      <c r="FDM322" s="22"/>
      <c r="FDN322" s="22"/>
      <c r="FDO322" s="22"/>
      <c r="FDP322" s="22"/>
      <c r="FDQ322" s="22"/>
      <c r="FDR322" s="22"/>
      <c r="FDS322" s="22"/>
      <c r="FDT322" s="22"/>
      <c r="FDU322" s="22"/>
      <c r="FDV322" s="22"/>
      <c r="FDW322" s="22"/>
      <c r="FDX322" s="22"/>
      <c r="FDY322" s="22"/>
      <c r="FDZ322" s="22"/>
      <c r="FEA322" s="22"/>
      <c r="FEB322" s="22"/>
      <c r="FEC322" s="22"/>
      <c r="FED322" s="22"/>
      <c r="FEE322" s="22"/>
      <c r="FEF322" s="22"/>
      <c r="FEG322" s="22"/>
      <c r="FEH322" s="22"/>
      <c r="FEI322" s="22"/>
      <c r="FEJ322" s="22"/>
      <c r="FEK322" s="22"/>
      <c r="FEL322" s="22"/>
      <c r="FEM322" s="22"/>
      <c r="FEN322" s="22"/>
      <c r="FEO322" s="22"/>
      <c r="FEP322" s="22"/>
      <c r="FEQ322" s="22"/>
      <c r="FER322" s="22"/>
      <c r="FES322" s="22"/>
      <c r="FET322" s="22"/>
      <c r="FEU322" s="22"/>
      <c r="FEV322" s="22"/>
      <c r="FEW322" s="22"/>
      <c r="FEX322" s="22"/>
      <c r="FEY322" s="22"/>
      <c r="FEZ322" s="22"/>
      <c r="FFA322" s="22"/>
      <c r="FFB322" s="22"/>
      <c r="FFC322" s="22"/>
      <c r="FFD322" s="22"/>
      <c r="FFE322" s="22"/>
      <c r="FFF322" s="22"/>
      <c r="FFG322" s="22"/>
      <c r="FFH322" s="22"/>
      <c r="FFI322" s="22"/>
      <c r="FFJ322" s="22"/>
      <c r="FFK322" s="22"/>
      <c r="FFL322" s="22"/>
      <c r="FFM322" s="22"/>
      <c r="FFN322" s="22"/>
      <c r="FFO322" s="22"/>
      <c r="FFP322" s="22"/>
      <c r="FFQ322" s="22"/>
      <c r="FFR322" s="22"/>
      <c r="FFS322" s="22"/>
      <c r="FFT322" s="22"/>
      <c r="FFU322" s="22"/>
      <c r="FFV322" s="22"/>
      <c r="FFW322" s="22"/>
      <c r="FFX322" s="22"/>
      <c r="FFY322" s="22"/>
      <c r="FFZ322" s="22"/>
      <c r="FGA322" s="22"/>
      <c r="FGB322" s="22"/>
      <c r="FGC322" s="22"/>
      <c r="FGD322" s="22"/>
      <c r="FGE322" s="22"/>
      <c r="FGF322" s="22"/>
      <c r="FGG322" s="22"/>
      <c r="FGH322" s="22"/>
      <c r="FGI322" s="22"/>
      <c r="FGJ322" s="22"/>
      <c r="FGK322" s="22"/>
      <c r="FGL322" s="22"/>
      <c r="FGM322" s="22"/>
      <c r="FGN322" s="22"/>
      <c r="FGO322" s="22"/>
      <c r="FGP322" s="22"/>
      <c r="FGQ322" s="22"/>
      <c r="FGR322" s="22"/>
      <c r="FGS322" s="22"/>
      <c r="FGT322" s="22"/>
      <c r="FGU322" s="22"/>
      <c r="FGV322" s="22"/>
      <c r="FGW322" s="22"/>
      <c r="FGX322" s="22"/>
      <c r="FGY322" s="22"/>
      <c r="FGZ322" s="22"/>
      <c r="FHA322" s="22"/>
      <c r="FHB322" s="22"/>
      <c r="FHC322" s="22"/>
      <c r="FHD322" s="22"/>
      <c r="FHE322" s="22"/>
      <c r="FHF322" s="22"/>
      <c r="FHG322" s="22"/>
      <c r="FHH322" s="22"/>
      <c r="FHI322" s="22"/>
      <c r="FHJ322" s="22"/>
      <c r="FHK322" s="22"/>
      <c r="FHL322" s="22"/>
      <c r="FHM322" s="22"/>
      <c r="FHN322" s="22"/>
      <c r="FHO322" s="22"/>
      <c r="FHP322" s="22"/>
      <c r="FHQ322" s="22"/>
      <c r="FHR322" s="22"/>
      <c r="FHS322" s="22"/>
      <c r="FHT322" s="22"/>
      <c r="FHU322" s="22"/>
      <c r="FHV322" s="22"/>
      <c r="FHW322" s="22"/>
      <c r="FHX322" s="22"/>
      <c r="FHY322" s="22"/>
      <c r="FHZ322" s="22"/>
      <c r="FIA322" s="22"/>
      <c r="FIB322" s="22"/>
      <c r="FIC322" s="22"/>
      <c r="FID322" s="22"/>
      <c r="FIE322" s="22"/>
      <c r="FIF322" s="22"/>
      <c r="FIG322" s="22"/>
      <c r="FIH322" s="22"/>
      <c r="FII322" s="22"/>
      <c r="FIJ322" s="22"/>
      <c r="FIK322" s="22"/>
      <c r="FIL322" s="22"/>
      <c r="FIM322" s="22"/>
      <c r="FIN322" s="22"/>
      <c r="FIO322" s="22"/>
      <c r="FIP322" s="22"/>
      <c r="FIQ322" s="22"/>
      <c r="FIR322" s="22"/>
      <c r="FIS322" s="22"/>
      <c r="FIT322" s="22"/>
      <c r="FIU322" s="22"/>
      <c r="FIV322" s="22"/>
      <c r="FIW322" s="22"/>
      <c r="FIX322" s="22"/>
      <c r="FIY322" s="22"/>
      <c r="FIZ322" s="22"/>
      <c r="FJA322" s="22"/>
      <c r="FJB322" s="22"/>
      <c r="FJC322" s="22"/>
      <c r="FJD322" s="22"/>
      <c r="FJE322" s="22"/>
      <c r="FJF322" s="22"/>
      <c r="FJG322" s="22"/>
      <c r="FJH322" s="22"/>
      <c r="FJI322" s="22"/>
      <c r="FJJ322" s="22"/>
      <c r="FJK322" s="22"/>
      <c r="FJL322" s="22"/>
      <c r="FJM322" s="22"/>
      <c r="FJN322" s="22"/>
      <c r="FJO322" s="22"/>
      <c r="FJP322" s="22"/>
      <c r="FJQ322" s="22"/>
      <c r="FJR322" s="22"/>
      <c r="FJS322" s="22"/>
      <c r="FJT322" s="22"/>
      <c r="FJU322" s="22"/>
      <c r="FJV322" s="22"/>
      <c r="FJW322" s="22"/>
      <c r="FJX322" s="22"/>
      <c r="FJY322" s="22"/>
      <c r="FJZ322" s="22"/>
      <c r="FKA322" s="22"/>
      <c r="FKB322" s="22"/>
      <c r="FKC322" s="22"/>
      <c r="FKD322" s="22"/>
      <c r="FKE322" s="22"/>
      <c r="FKF322" s="22"/>
      <c r="FKG322" s="22"/>
      <c r="FKH322" s="22"/>
      <c r="FKI322" s="22"/>
      <c r="FKJ322" s="22"/>
      <c r="FKK322" s="22"/>
      <c r="FKL322" s="22"/>
      <c r="FKM322" s="22"/>
      <c r="FKN322" s="22"/>
      <c r="FKO322" s="22"/>
      <c r="FKP322" s="22"/>
      <c r="FKQ322" s="22"/>
      <c r="FKR322" s="22"/>
      <c r="FKS322" s="22"/>
      <c r="FKT322" s="22"/>
      <c r="FKU322" s="22"/>
      <c r="FKV322" s="22"/>
      <c r="FKW322" s="22"/>
      <c r="FKX322" s="22"/>
      <c r="FKY322" s="22"/>
      <c r="FKZ322" s="22"/>
      <c r="FLA322" s="22"/>
      <c r="FLB322" s="22"/>
      <c r="FLC322" s="22"/>
      <c r="FLD322" s="22"/>
      <c r="FLE322" s="22"/>
      <c r="FLF322" s="22"/>
      <c r="FLG322" s="22"/>
      <c r="FLH322" s="22"/>
      <c r="FLI322" s="22"/>
      <c r="FLJ322" s="22"/>
      <c r="FLK322" s="22"/>
      <c r="FLL322" s="22"/>
      <c r="FLM322" s="22"/>
      <c r="FLN322" s="22"/>
      <c r="FLO322" s="22"/>
      <c r="FLP322" s="22"/>
      <c r="FLQ322" s="22"/>
      <c r="FLR322" s="22"/>
      <c r="FLS322" s="22"/>
      <c r="FLT322" s="22"/>
      <c r="FLU322" s="22"/>
      <c r="FLV322" s="22"/>
      <c r="FLW322" s="22"/>
      <c r="FLX322" s="22"/>
      <c r="FLY322" s="22"/>
      <c r="FLZ322" s="22"/>
      <c r="FMA322" s="22"/>
      <c r="FMB322" s="22"/>
      <c r="FMC322" s="22"/>
      <c r="FMD322" s="22"/>
      <c r="FME322" s="22"/>
      <c r="FMF322" s="22"/>
      <c r="FMG322" s="22"/>
      <c r="FMH322" s="22"/>
      <c r="FMI322" s="22"/>
      <c r="FMJ322" s="22"/>
      <c r="FMK322" s="22"/>
      <c r="FML322" s="22"/>
      <c r="FMM322" s="22"/>
      <c r="FMN322" s="22"/>
      <c r="FMO322" s="22"/>
      <c r="FMP322" s="22"/>
      <c r="FMQ322" s="22"/>
      <c r="FMR322" s="22"/>
      <c r="FMS322" s="22"/>
      <c r="FMT322" s="22"/>
      <c r="FMU322" s="22"/>
      <c r="FMV322" s="22"/>
      <c r="FMW322" s="22"/>
      <c r="FMX322" s="22"/>
      <c r="FMY322" s="22"/>
      <c r="FMZ322" s="22"/>
      <c r="FNA322" s="22"/>
      <c r="FNB322" s="22"/>
      <c r="FNC322" s="22"/>
      <c r="FND322" s="22"/>
      <c r="FNE322" s="22"/>
      <c r="FNF322" s="22"/>
      <c r="FNG322" s="22"/>
      <c r="FNH322" s="22"/>
      <c r="FNI322" s="22"/>
      <c r="FNJ322" s="22"/>
      <c r="FNK322" s="22"/>
      <c r="FNL322" s="22"/>
      <c r="FNM322" s="22"/>
      <c r="FNN322" s="22"/>
      <c r="FNO322" s="22"/>
      <c r="FNP322" s="22"/>
      <c r="FNQ322" s="22"/>
      <c r="FNR322" s="22"/>
      <c r="FNS322" s="22"/>
      <c r="FNT322" s="22"/>
      <c r="FNU322" s="22"/>
      <c r="FNV322" s="22"/>
      <c r="FNW322" s="22"/>
      <c r="FNX322" s="22"/>
      <c r="FNY322" s="22"/>
      <c r="FNZ322" s="22"/>
      <c r="FOA322" s="22"/>
      <c r="FOB322" s="22"/>
      <c r="FOC322" s="22"/>
      <c r="FOD322" s="22"/>
      <c r="FOE322" s="22"/>
      <c r="FOF322" s="22"/>
      <c r="FOG322" s="22"/>
      <c r="FOH322" s="22"/>
      <c r="FOI322" s="22"/>
      <c r="FOJ322" s="22"/>
      <c r="FOK322" s="22"/>
      <c r="FOL322" s="22"/>
      <c r="FOM322" s="22"/>
      <c r="FON322" s="22"/>
      <c r="FOO322" s="22"/>
      <c r="FOP322" s="22"/>
      <c r="FOQ322" s="22"/>
      <c r="FOR322" s="22"/>
      <c r="FOS322" s="22"/>
      <c r="FOT322" s="22"/>
      <c r="FOU322" s="22"/>
      <c r="FOV322" s="22"/>
      <c r="FOW322" s="22"/>
      <c r="FOX322" s="22"/>
      <c r="FOY322" s="22"/>
      <c r="FOZ322" s="22"/>
      <c r="FPA322" s="22"/>
      <c r="FPB322" s="22"/>
      <c r="FPC322" s="22"/>
      <c r="FPD322" s="22"/>
      <c r="FPE322" s="22"/>
      <c r="FPF322" s="22"/>
      <c r="FPG322" s="22"/>
      <c r="FPH322" s="22"/>
      <c r="FPI322" s="22"/>
      <c r="FPJ322" s="22"/>
      <c r="FPK322" s="22"/>
      <c r="FPL322" s="22"/>
      <c r="FPM322" s="22"/>
      <c r="FPN322" s="22"/>
      <c r="FPO322" s="22"/>
      <c r="FPP322" s="22"/>
      <c r="FPQ322" s="22"/>
      <c r="FPR322" s="22"/>
      <c r="FPS322" s="22"/>
      <c r="FPT322" s="22"/>
      <c r="FPU322" s="22"/>
      <c r="FPV322" s="22"/>
      <c r="FPW322" s="22"/>
      <c r="FPX322" s="22"/>
      <c r="FPY322" s="22"/>
      <c r="FPZ322" s="22"/>
      <c r="FQA322" s="22"/>
      <c r="FQB322" s="22"/>
      <c r="FQC322" s="22"/>
      <c r="FQD322" s="22"/>
      <c r="FQE322" s="22"/>
      <c r="FQF322" s="22"/>
      <c r="FQG322" s="22"/>
      <c r="FQH322" s="22"/>
      <c r="FQI322" s="22"/>
      <c r="FQJ322" s="22"/>
      <c r="FQK322" s="22"/>
      <c r="FQL322" s="22"/>
      <c r="FQM322" s="22"/>
      <c r="FQN322" s="22"/>
      <c r="FQO322" s="22"/>
      <c r="FQP322" s="22"/>
      <c r="FQQ322" s="22"/>
      <c r="FQR322" s="22"/>
      <c r="FQS322" s="22"/>
      <c r="FQT322" s="22"/>
      <c r="FQU322" s="22"/>
      <c r="FQV322" s="22"/>
      <c r="FQW322" s="22"/>
      <c r="FQX322" s="22"/>
      <c r="FQY322" s="22"/>
      <c r="FQZ322" s="22"/>
      <c r="FRA322" s="22"/>
      <c r="FRB322" s="22"/>
      <c r="FRC322" s="22"/>
      <c r="FRD322" s="22"/>
      <c r="FRE322" s="22"/>
      <c r="FRF322" s="22"/>
      <c r="FRG322" s="22"/>
      <c r="FRH322" s="22"/>
      <c r="FRI322" s="22"/>
      <c r="FRJ322" s="22"/>
      <c r="FRK322" s="22"/>
      <c r="FRL322" s="22"/>
      <c r="FRM322" s="22"/>
      <c r="FRN322" s="22"/>
      <c r="FRO322" s="22"/>
      <c r="FRP322" s="22"/>
      <c r="FRQ322" s="22"/>
      <c r="FRR322" s="22"/>
      <c r="FRS322" s="22"/>
      <c r="FRT322" s="22"/>
      <c r="FRU322" s="22"/>
      <c r="FRV322" s="22"/>
      <c r="FRW322" s="22"/>
      <c r="FRX322" s="22"/>
      <c r="FRY322" s="22"/>
      <c r="FRZ322" s="22"/>
      <c r="FSA322" s="22"/>
      <c r="FSB322" s="22"/>
      <c r="FSC322" s="22"/>
      <c r="FSD322" s="22"/>
      <c r="FSE322" s="22"/>
      <c r="FSF322" s="22"/>
      <c r="FSG322" s="22"/>
      <c r="FSH322" s="22"/>
      <c r="FSI322" s="22"/>
      <c r="FSJ322" s="22"/>
      <c r="FSK322" s="22"/>
      <c r="FSL322" s="22"/>
      <c r="FSM322" s="22"/>
      <c r="FSN322" s="22"/>
      <c r="FSO322" s="22"/>
      <c r="FSP322" s="22"/>
      <c r="FSQ322" s="22"/>
      <c r="FSR322" s="22"/>
      <c r="FSS322" s="22"/>
      <c r="FST322" s="22"/>
      <c r="FSU322" s="22"/>
      <c r="FSV322" s="22"/>
      <c r="FSW322" s="22"/>
      <c r="FSX322" s="22"/>
      <c r="FSY322" s="22"/>
      <c r="FSZ322" s="22"/>
      <c r="FTA322" s="22"/>
      <c r="FTB322" s="22"/>
      <c r="FTC322" s="22"/>
      <c r="FTD322" s="22"/>
      <c r="FTE322" s="22"/>
      <c r="FTF322" s="22"/>
      <c r="FTG322" s="22"/>
      <c r="FTH322" s="22"/>
      <c r="FTI322" s="22"/>
      <c r="FTJ322" s="22"/>
      <c r="FTK322" s="22"/>
      <c r="FTL322" s="22"/>
      <c r="FTM322" s="22"/>
      <c r="FTN322" s="22"/>
      <c r="FTO322" s="22"/>
      <c r="FTP322" s="22"/>
      <c r="FTQ322" s="22"/>
      <c r="FTR322" s="22"/>
      <c r="FTS322" s="22"/>
      <c r="FTT322" s="22"/>
      <c r="FTU322" s="22"/>
      <c r="FTV322" s="22"/>
      <c r="FTW322" s="22"/>
      <c r="FTX322" s="22"/>
      <c r="FTY322" s="22"/>
      <c r="FTZ322" s="22"/>
      <c r="FUA322" s="22"/>
      <c r="FUB322" s="22"/>
      <c r="FUC322" s="22"/>
      <c r="FUD322" s="22"/>
      <c r="FUE322" s="22"/>
      <c r="FUF322" s="22"/>
      <c r="FUG322" s="22"/>
      <c r="FUH322" s="22"/>
      <c r="FUI322" s="22"/>
      <c r="FUJ322" s="22"/>
      <c r="FUK322" s="22"/>
      <c r="FUL322" s="22"/>
      <c r="FUM322" s="22"/>
      <c r="FUN322" s="22"/>
      <c r="FUO322" s="22"/>
      <c r="FUP322" s="22"/>
      <c r="FUQ322" s="22"/>
      <c r="FUR322" s="22"/>
      <c r="FUS322" s="22"/>
      <c r="FUT322" s="22"/>
      <c r="FUU322" s="22"/>
      <c r="FUV322" s="22"/>
      <c r="FUW322" s="22"/>
      <c r="FUX322" s="22"/>
      <c r="FUY322" s="22"/>
      <c r="FUZ322" s="22"/>
      <c r="FVA322" s="22"/>
      <c r="FVB322" s="22"/>
      <c r="FVC322" s="22"/>
      <c r="FVD322" s="22"/>
      <c r="FVE322" s="22"/>
      <c r="FVF322" s="22"/>
      <c r="FVG322" s="22"/>
      <c r="FVH322" s="22"/>
      <c r="FVI322" s="22"/>
      <c r="FVJ322" s="22"/>
      <c r="FVK322" s="22"/>
      <c r="FVL322" s="22"/>
      <c r="FVM322" s="22"/>
      <c r="FVN322" s="22"/>
      <c r="FVO322" s="22"/>
      <c r="FVP322" s="22"/>
      <c r="FVQ322" s="22"/>
      <c r="FVR322" s="22"/>
      <c r="FVS322" s="22"/>
      <c r="FVT322" s="22"/>
      <c r="FVU322" s="22"/>
      <c r="FVV322" s="22"/>
      <c r="FVW322" s="22"/>
      <c r="FVX322" s="22"/>
      <c r="FVY322" s="22"/>
      <c r="FVZ322" s="22"/>
      <c r="FWA322" s="22"/>
      <c r="FWB322" s="22"/>
      <c r="FWC322" s="22"/>
      <c r="FWD322" s="22"/>
      <c r="FWE322" s="22"/>
      <c r="FWF322" s="22"/>
      <c r="FWG322" s="22"/>
      <c r="FWH322" s="22"/>
      <c r="FWI322" s="22"/>
      <c r="FWJ322" s="22"/>
      <c r="FWK322" s="22"/>
      <c r="FWL322" s="22"/>
      <c r="FWM322" s="22"/>
      <c r="FWN322" s="22"/>
      <c r="FWO322" s="22"/>
      <c r="FWP322" s="22"/>
      <c r="FWQ322" s="22"/>
      <c r="FWR322" s="22"/>
      <c r="FWS322" s="22"/>
      <c r="FWT322" s="22"/>
      <c r="FWU322" s="22"/>
      <c r="FWV322" s="22"/>
      <c r="FWW322" s="22"/>
      <c r="FWX322" s="22"/>
      <c r="FWY322" s="22"/>
      <c r="FWZ322" s="22"/>
      <c r="FXA322" s="22"/>
      <c r="FXB322" s="22"/>
      <c r="FXC322" s="22"/>
      <c r="FXD322" s="22"/>
      <c r="FXE322" s="22"/>
      <c r="FXF322" s="22"/>
      <c r="FXG322" s="22"/>
      <c r="FXH322" s="22"/>
      <c r="FXI322" s="22"/>
      <c r="FXJ322" s="22"/>
      <c r="FXK322" s="22"/>
      <c r="FXL322" s="22"/>
      <c r="FXM322" s="22"/>
      <c r="FXN322" s="22"/>
      <c r="FXO322" s="22"/>
      <c r="FXP322" s="22"/>
      <c r="FXQ322" s="22"/>
      <c r="FXR322" s="22"/>
      <c r="FXS322" s="22"/>
      <c r="FXT322" s="22"/>
      <c r="FXU322" s="22"/>
      <c r="FXV322" s="22"/>
      <c r="FXW322" s="22"/>
      <c r="FXX322" s="22"/>
      <c r="FXY322" s="22"/>
      <c r="FXZ322" s="22"/>
      <c r="FYA322" s="22"/>
      <c r="FYB322" s="22"/>
      <c r="FYC322" s="22"/>
      <c r="FYD322" s="22"/>
      <c r="FYE322" s="22"/>
      <c r="FYF322" s="22"/>
      <c r="FYG322" s="22"/>
      <c r="FYH322" s="22"/>
      <c r="FYI322" s="22"/>
      <c r="FYJ322" s="22"/>
      <c r="FYK322" s="22"/>
      <c r="FYL322" s="22"/>
      <c r="FYM322" s="22"/>
      <c r="FYN322" s="22"/>
      <c r="FYO322" s="22"/>
      <c r="FYP322" s="22"/>
      <c r="FYQ322" s="22"/>
      <c r="FYR322" s="22"/>
      <c r="FYS322" s="22"/>
      <c r="FYT322" s="22"/>
      <c r="FYU322" s="22"/>
      <c r="FYV322" s="22"/>
      <c r="FYW322" s="22"/>
      <c r="FYX322" s="22"/>
      <c r="FYY322" s="22"/>
      <c r="FYZ322" s="22"/>
      <c r="FZA322" s="22"/>
      <c r="FZB322" s="22"/>
      <c r="FZC322" s="22"/>
      <c r="FZD322" s="22"/>
      <c r="FZE322" s="22"/>
      <c r="FZF322" s="22"/>
      <c r="FZG322" s="22"/>
      <c r="FZH322" s="22"/>
      <c r="FZI322" s="22"/>
      <c r="FZJ322" s="22"/>
      <c r="FZK322" s="22"/>
      <c r="FZL322" s="22"/>
      <c r="FZM322" s="22"/>
      <c r="FZN322" s="22"/>
      <c r="FZO322" s="22"/>
      <c r="FZP322" s="22"/>
      <c r="FZQ322" s="22"/>
      <c r="FZR322" s="22"/>
      <c r="FZS322" s="22"/>
      <c r="FZT322" s="22"/>
      <c r="FZU322" s="22"/>
      <c r="FZV322" s="22"/>
      <c r="FZW322" s="22"/>
      <c r="FZX322" s="22"/>
      <c r="FZY322" s="22"/>
      <c r="FZZ322" s="22"/>
      <c r="GAA322" s="22"/>
      <c r="GAB322" s="22"/>
      <c r="GAC322" s="22"/>
      <c r="GAD322" s="22"/>
      <c r="GAE322" s="22"/>
      <c r="GAF322" s="22"/>
      <c r="GAG322" s="22"/>
      <c r="GAH322" s="22"/>
      <c r="GAI322" s="22"/>
      <c r="GAJ322" s="22"/>
      <c r="GAK322" s="22"/>
      <c r="GAL322" s="22"/>
      <c r="GAM322" s="22"/>
      <c r="GAN322" s="22"/>
      <c r="GAO322" s="22"/>
      <c r="GAP322" s="22"/>
      <c r="GAQ322" s="22"/>
      <c r="GAR322" s="22"/>
      <c r="GAS322" s="22"/>
      <c r="GAT322" s="22"/>
      <c r="GAU322" s="22"/>
      <c r="GAV322" s="22"/>
      <c r="GAW322" s="22"/>
      <c r="GAX322" s="22"/>
      <c r="GAY322" s="22"/>
      <c r="GAZ322" s="22"/>
      <c r="GBA322" s="22"/>
      <c r="GBB322" s="22"/>
      <c r="GBC322" s="22"/>
      <c r="GBD322" s="22"/>
      <c r="GBE322" s="22"/>
      <c r="GBF322" s="22"/>
      <c r="GBG322" s="22"/>
      <c r="GBH322" s="22"/>
      <c r="GBI322" s="22"/>
      <c r="GBJ322" s="22"/>
      <c r="GBK322" s="22"/>
      <c r="GBL322" s="22"/>
      <c r="GBM322" s="22"/>
      <c r="GBN322" s="22"/>
      <c r="GBO322" s="22"/>
      <c r="GBP322" s="22"/>
      <c r="GBQ322" s="22"/>
      <c r="GBR322" s="22"/>
      <c r="GBS322" s="22"/>
      <c r="GBT322" s="22"/>
      <c r="GBU322" s="22"/>
      <c r="GBV322" s="22"/>
      <c r="GBW322" s="22"/>
      <c r="GBX322" s="22"/>
      <c r="GBY322" s="22"/>
      <c r="GBZ322" s="22"/>
      <c r="GCA322" s="22"/>
      <c r="GCB322" s="22"/>
      <c r="GCC322" s="22"/>
      <c r="GCD322" s="22"/>
      <c r="GCE322" s="22"/>
      <c r="GCF322" s="22"/>
      <c r="GCG322" s="22"/>
      <c r="GCH322" s="22"/>
      <c r="GCI322" s="22"/>
      <c r="GCJ322" s="22"/>
      <c r="GCK322" s="22"/>
      <c r="GCL322" s="22"/>
      <c r="GCM322" s="22"/>
      <c r="GCN322" s="22"/>
      <c r="GCO322" s="22"/>
      <c r="GCP322" s="22"/>
      <c r="GCQ322" s="22"/>
      <c r="GCR322" s="22"/>
      <c r="GCS322" s="22"/>
      <c r="GCT322" s="22"/>
      <c r="GCU322" s="22"/>
      <c r="GCV322" s="22"/>
      <c r="GCW322" s="22"/>
      <c r="GCX322" s="22"/>
      <c r="GCY322" s="22"/>
      <c r="GCZ322" s="22"/>
      <c r="GDA322" s="22"/>
      <c r="GDB322" s="22"/>
      <c r="GDC322" s="22"/>
      <c r="GDD322" s="22"/>
      <c r="GDE322" s="22"/>
      <c r="GDF322" s="22"/>
      <c r="GDG322" s="22"/>
      <c r="GDH322" s="22"/>
      <c r="GDI322" s="22"/>
      <c r="GDJ322" s="22"/>
      <c r="GDK322" s="22"/>
      <c r="GDL322" s="22"/>
      <c r="GDM322" s="22"/>
      <c r="GDN322" s="22"/>
      <c r="GDO322" s="22"/>
      <c r="GDP322" s="22"/>
      <c r="GDQ322" s="22"/>
      <c r="GDR322" s="22"/>
      <c r="GDS322" s="22"/>
      <c r="GDT322" s="22"/>
      <c r="GDU322" s="22"/>
      <c r="GDV322" s="22"/>
      <c r="GDW322" s="22"/>
      <c r="GDX322" s="22"/>
      <c r="GDY322" s="22"/>
      <c r="GDZ322" s="22"/>
      <c r="GEA322" s="22"/>
      <c r="GEB322" s="22"/>
      <c r="GEC322" s="22"/>
      <c r="GED322" s="22"/>
      <c r="GEE322" s="22"/>
      <c r="GEF322" s="22"/>
      <c r="GEG322" s="22"/>
      <c r="GEH322" s="22"/>
      <c r="GEI322" s="22"/>
      <c r="GEJ322" s="22"/>
      <c r="GEK322" s="22"/>
      <c r="GEL322" s="22"/>
      <c r="GEM322" s="22"/>
      <c r="GEN322" s="22"/>
      <c r="GEO322" s="22"/>
      <c r="GEP322" s="22"/>
      <c r="GEQ322" s="22"/>
      <c r="GER322" s="22"/>
      <c r="GES322" s="22"/>
      <c r="GET322" s="22"/>
      <c r="GEU322" s="22"/>
      <c r="GEV322" s="22"/>
      <c r="GEW322" s="22"/>
      <c r="GEX322" s="22"/>
      <c r="GEY322" s="22"/>
      <c r="GEZ322" s="22"/>
      <c r="GFA322" s="22"/>
      <c r="GFB322" s="22"/>
      <c r="GFC322" s="22"/>
      <c r="GFD322" s="22"/>
      <c r="GFE322" s="22"/>
      <c r="GFF322" s="22"/>
      <c r="GFG322" s="22"/>
      <c r="GFH322" s="22"/>
      <c r="GFI322" s="22"/>
      <c r="GFJ322" s="22"/>
      <c r="GFK322" s="22"/>
      <c r="GFL322" s="22"/>
      <c r="GFM322" s="22"/>
      <c r="GFN322" s="22"/>
      <c r="GFO322" s="22"/>
      <c r="GFP322" s="22"/>
      <c r="GFQ322" s="22"/>
      <c r="GFR322" s="22"/>
      <c r="GFS322" s="22"/>
      <c r="GFT322" s="22"/>
      <c r="GFU322" s="22"/>
      <c r="GFV322" s="22"/>
      <c r="GFW322" s="22"/>
      <c r="GFX322" s="22"/>
      <c r="GFY322" s="22"/>
      <c r="GFZ322" s="22"/>
      <c r="GGA322" s="22"/>
      <c r="GGB322" s="22"/>
      <c r="GGC322" s="22"/>
      <c r="GGD322" s="22"/>
      <c r="GGE322" s="22"/>
      <c r="GGF322" s="22"/>
      <c r="GGG322" s="22"/>
      <c r="GGH322" s="22"/>
      <c r="GGI322" s="22"/>
      <c r="GGJ322" s="22"/>
      <c r="GGK322" s="22"/>
      <c r="GGL322" s="22"/>
      <c r="GGM322" s="22"/>
      <c r="GGN322" s="22"/>
      <c r="GGO322" s="22"/>
      <c r="GGP322" s="22"/>
      <c r="GGQ322" s="22"/>
      <c r="GGR322" s="22"/>
      <c r="GGS322" s="22"/>
      <c r="GGT322" s="22"/>
      <c r="GGU322" s="22"/>
      <c r="GGV322" s="22"/>
      <c r="GGW322" s="22"/>
      <c r="GGX322" s="22"/>
      <c r="GGY322" s="22"/>
      <c r="GGZ322" s="22"/>
      <c r="GHA322" s="22"/>
      <c r="GHB322" s="22"/>
      <c r="GHC322" s="22"/>
      <c r="GHD322" s="22"/>
      <c r="GHE322" s="22"/>
      <c r="GHF322" s="22"/>
      <c r="GHG322" s="22"/>
      <c r="GHH322" s="22"/>
      <c r="GHI322" s="22"/>
      <c r="GHJ322" s="22"/>
      <c r="GHK322" s="22"/>
      <c r="GHL322" s="22"/>
      <c r="GHM322" s="22"/>
      <c r="GHN322" s="22"/>
      <c r="GHO322" s="22"/>
      <c r="GHP322" s="22"/>
      <c r="GHQ322" s="22"/>
      <c r="GHR322" s="22"/>
      <c r="GHS322" s="22"/>
      <c r="GHT322" s="22"/>
      <c r="GHU322" s="22"/>
      <c r="GHV322" s="22"/>
      <c r="GHW322" s="22"/>
      <c r="GHX322" s="22"/>
      <c r="GHY322" s="22"/>
      <c r="GHZ322" s="22"/>
      <c r="GIA322" s="22"/>
      <c r="GIB322" s="22"/>
      <c r="GIC322" s="22"/>
      <c r="GID322" s="22"/>
      <c r="GIE322" s="22"/>
      <c r="GIF322" s="22"/>
      <c r="GIG322" s="22"/>
      <c r="GIH322" s="22"/>
      <c r="GII322" s="22"/>
      <c r="GIJ322" s="22"/>
      <c r="GIK322" s="22"/>
      <c r="GIL322" s="22"/>
      <c r="GIM322" s="22"/>
      <c r="GIN322" s="22"/>
      <c r="GIO322" s="22"/>
      <c r="GIP322" s="22"/>
      <c r="GIQ322" s="22"/>
      <c r="GIR322" s="22"/>
      <c r="GIS322" s="22"/>
      <c r="GIT322" s="22"/>
      <c r="GIU322" s="22"/>
      <c r="GIV322" s="22"/>
      <c r="GIW322" s="22"/>
      <c r="GIX322" s="22"/>
      <c r="GIY322" s="22"/>
      <c r="GIZ322" s="22"/>
      <c r="GJA322" s="22"/>
      <c r="GJB322" s="22"/>
      <c r="GJC322" s="22"/>
      <c r="GJD322" s="22"/>
      <c r="GJE322" s="22"/>
      <c r="GJF322" s="22"/>
      <c r="GJG322" s="22"/>
      <c r="GJH322" s="22"/>
      <c r="GJI322" s="22"/>
      <c r="GJJ322" s="22"/>
      <c r="GJK322" s="22"/>
      <c r="GJL322" s="22"/>
      <c r="GJM322" s="22"/>
      <c r="GJN322" s="22"/>
      <c r="GJO322" s="22"/>
      <c r="GJP322" s="22"/>
      <c r="GJQ322" s="22"/>
      <c r="GJR322" s="22"/>
      <c r="GJS322" s="22"/>
      <c r="GJT322" s="22"/>
      <c r="GJU322" s="22"/>
      <c r="GJV322" s="22"/>
      <c r="GJW322" s="22"/>
      <c r="GJX322" s="22"/>
      <c r="GJY322" s="22"/>
      <c r="GJZ322" s="22"/>
      <c r="GKA322" s="22"/>
      <c r="GKB322" s="22"/>
      <c r="GKC322" s="22"/>
      <c r="GKD322" s="22"/>
      <c r="GKE322" s="22"/>
      <c r="GKF322" s="22"/>
      <c r="GKG322" s="22"/>
      <c r="GKH322" s="22"/>
      <c r="GKI322" s="22"/>
      <c r="GKJ322" s="22"/>
      <c r="GKK322" s="22"/>
      <c r="GKL322" s="22"/>
      <c r="GKM322" s="22"/>
      <c r="GKN322" s="22"/>
      <c r="GKO322" s="22"/>
      <c r="GKP322" s="22"/>
      <c r="GKQ322" s="22"/>
      <c r="GKR322" s="22"/>
      <c r="GKS322" s="22"/>
      <c r="GKT322" s="22"/>
      <c r="GKU322" s="22"/>
      <c r="GKV322" s="22"/>
      <c r="GKW322" s="22"/>
      <c r="GKX322" s="22"/>
      <c r="GKY322" s="22"/>
      <c r="GKZ322" s="22"/>
      <c r="GLA322" s="22"/>
      <c r="GLB322" s="22"/>
      <c r="GLC322" s="22"/>
      <c r="GLD322" s="22"/>
      <c r="GLE322" s="22"/>
      <c r="GLF322" s="22"/>
      <c r="GLG322" s="22"/>
      <c r="GLH322" s="22"/>
      <c r="GLI322" s="22"/>
      <c r="GLJ322" s="22"/>
      <c r="GLK322" s="22"/>
      <c r="GLL322" s="22"/>
      <c r="GLM322" s="22"/>
      <c r="GLN322" s="22"/>
      <c r="GLO322" s="22"/>
      <c r="GLP322" s="22"/>
      <c r="GLQ322" s="22"/>
      <c r="GLR322" s="22"/>
      <c r="GLS322" s="22"/>
      <c r="GLT322" s="22"/>
      <c r="GLU322" s="22"/>
      <c r="GLV322" s="22"/>
      <c r="GLW322" s="22"/>
      <c r="GLX322" s="22"/>
      <c r="GLY322" s="22"/>
      <c r="GLZ322" s="22"/>
      <c r="GMA322" s="22"/>
      <c r="GMB322" s="22"/>
      <c r="GMC322" s="22"/>
      <c r="GMD322" s="22"/>
      <c r="GME322" s="22"/>
      <c r="GMF322" s="22"/>
      <c r="GMG322" s="22"/>
      <c r="GMH322" s="22"/>
      <c r="GMI322" s="22"/>
      <c r="GMJ322" s="22"/>
      <c r="GMK322" s="22"/>
      <c r="GML322" s="22"/>
      <c r="GMM322" s="22"/>
      <c r="GMN322" s="22"/>
      <c r="GMO322" s="22"/>
      <c r="GMP322" s="22"/>
      <c r="GMQ322" s="22"/>
      <c r="GMR322" s="22"/>
      <c r="GMS322" s="22"/>
      <c r="GMT322" s="22"/>
      <c r="GMU322" s="22"/>
      <c r="GMV322" s="22"/>
      <c r="GMW322" s="22"/>
      <c r="GMX322" s="22"/>
      <c r="GMY322" s="22"/>
      <c r="GMZ322" s="22"/>
      <c r="GNA322" s="22"/>
      <c r="GNB322" s="22"/>
      <c r="GNC322" s="22"/>
      <c r="GND322" s="22"/>
      <c r="GNE322" s="22"/>
      <c r="GNF322" s="22"/>
      <c r="GNG322" s="22"/>
      <c r="GNH322" s="22"/>
      <c r="GNI322" s="22"/>
      <c r="GNJ322" s="22"/>
      <c r="GNK322" s="22"/>
      <c r="GNL322" s="22"/>
      <c r="GNM322" s="22"/>
      <c r="GNN322" s="22"/>
      <c r="GNO322" s="22"/>
      <c r="GNP322" s="22"/>
      <c r="GNQ322" s="22"/>
      <c r="GNR322" s="22"/>
      <c r="GNS322" s="22"/>
      <c r="GNT322" s="22"/>
      <c r="GNU322" s="22"/>
      <c r="GNV322" s="22"/>
      <c r="GNW322" s="22"/>
      <c r="GNX322" s="22"/>
      <c r="GNY322" s="22"/>
      <c r="GNZ322" s="22"/>
      <c r="GOA322" s="22"/>
      <c r="GOB322" s="22"/>
      <c r="GOC322" s="22"/>
      <c r="GOD322" s="22"/>
      <c r="GOE322" s="22"/>
      <c r="GOF322" s="22"/>
      <c r="GOG322" s="22"/>
      <c r="GOH322" s="22"/>
      <c r="GOI322" s="22"/>
      <c r="GOJ322" s="22"/>
      <c r="GOK322" s="22"/>
      <c r="GOL322" s="22"/>
      <c r="GOM322" s="22"/>
      <c r="GON322" s="22"/>
      <c r="GOO322" s="22"/>
      <c r="GOP322" s="22"/>
      <c r="GOQ322" s="22"/>
      <c r="GOR322" s="22"/>
      <c r="GOS322" s="22"/>
      <c r="GOT322" s="22"/>
      <c r="GOU322" s="22"/>
      <c r="GOV322" s="22"/>
      <c r="GOW322" s="22"/>
      <c r="GOX322" s="22"/>
      <c r="GOY322" s="22"/>
      <c r="GOZ322" s="22"/>
      <c r="GPA322" s="22"/>
      <c r="GPB322" s="22"/>
      <c r="GPC322" s="22"/>
      <c r="GPD322" s="22"/>
      <c r="GPE322" s="22"/>
      <c r="GPF322" s="22"/>
      <c r="GPG322" s="22"/>
      <c r="GPH322" s="22"/>
      <c r="GPI322" s="22"/>
      <c r="GPJ322" s="22"/>
      <c r="GPK322" s="22"/>
      <c r="GPL322" s="22"/>
      <c r="GPM322" s="22"/>
      <c r="GPN322" s="22"/>
      <c r="GPO322" s="22"/>
      <c r="GPP322" s="22"/>
      <c r="GPQ322" s="22"/>
      <c r="GPR322" s="22"/>
      <c r="GPS322" s="22"/>
      <c r="GPT322" s="22"/>
      <c r="GPU322" s="22"/>
      <c r="GPV322" s="22"/>
      <c r="GPW322" s="22"/>
      <c r="GPX322" s="22"/>
      <c r="GPY322" s="22"/>
      <c r="GPZ322" s="22"/>
      <c r="GQA322" s="22"/>
      <c r="GQB322" s="22"/>
      <c r="GQC322" s="22"/>
      <c r="GQD322" s="22"/>
      <c r="GQE322" s="22"/>
      <c r="GQF322" s="22"/>
      <c r="GQG322" s="22"/>
      <c r="GQH322" s="22"/>
      <c r="GQI322" s="22"/>
      <c r="GQJ322" s="22"/>
      <c r="GQK322" s="22"/>
      <c r="GQL322" s="22"/>
      <c r="GQM322" s="22"/>
      <c r="GQN322" s="22"/>
      <c r="GQO322" s="22"/>
      <c r="GQP322" s="22"/>
      <c r="GQQ322" s="22"/>
      <c r="GQR322" s="22"/>
      <c r="GQS322" s="22"/>
      <c r="GQT322" s="22"/>
      <c r="GQU322" s="22"/>
      <c r="GQV322" s="22"/>
      <c r="GQW322" s="22"/>
      <c r="GQX322" s="22"/>
      <c r="GQY322" s="22"/>
      <c r="GQZ322" s="22"/>
      <c r="GRA322" s="22"/>
      <c r="GRB322" s="22"/>
      <c r="GRC322" s="22"/>
      <c r="GRD322" s="22"/>
      <c r="GRE322" s="22"/>
      <c r="GRF322" s="22"/>
      <c r="GRG322" s="22"/>
      <c r="GRH322" s="22"/>
      <c r="GRI322" s="22"/>
      <c r="GRJ322" s="22"/>
      <c r="GRK322" s="22"/>
      <c r="GRL322" s="22"/>
      <c r="GRM322" s="22"/>
      <c r="GRN322" s="22"/>
      <c r="GRO322" s="22"/>
      <c r="GRP322" s="22"/>
      <c r="GRQ322" s="22"/>
      <c r="GRR322" s="22"/>
      <c r="GRS322" s="22"/>
      <c r="GRT322" s="22"/>
      <c r="GRU322" s="22"/>
      <c r="GRV322" s="22"/>
      <c r="GRW322" s="22"/>
      <c r="GRX322" s="22"/>
      <c r="GRY322" s="22"/>
      <c r="GRZ322" s="22"/>
      <c r="GSA322" s="22"/>
      <c r="GSB322" s="22"/>
      <c r="GSC322" s="22"/>
      <c r="GSD322" s="22"/>
      <c r="GSE322" s="22"/>
      <c r="GSF322" s="22"/>
      <c r="GSG322" s="22"/>
      <c r="GSH322" s="22"/>
      <c r="GSI322" s="22"/>
      <c r="GSJ322" s="22"/>
      <c r="GSK322" s="22"/>
      <c r="GSL322" s="22"/>
      <c r="GSM322" s="22"/>
      <c r="GSN322" s="22"/>
      <c r="GSO322" s="22"/>
      <c r="GSP322" s="22"/>
      <c r="GSQ322" s="22"/>
      <c r="GSR322" s="22"/>
      <c r="GSS322" s="22"/>
      <c r="GST322" s="22"/>
      <c r="GSU322" s="22"/>
      <c r="GSV322" s="22"/>
      <c r="GSW322" s="22"/>
      <c r="GSX322" s="22"/>
      <c r="GSY322" s="22"/>
      <c r="GSZ322" s="22"/>
      <c r="GTA322" s="22"/>
      <c r="GTB322" s="22"/>
      <c r="GTC322" s="22"/>
      <c r="GTD322" s="22"/>
      <c r="GTE322" s="22"/>
      <c r="GTF322" s="22"/>
      <c r="GTG322" s="22"/>
      <c r="GTH322" s="22"/>
      <c r="GTI322" s="22"/>
      <c r="GTJ322" s="22"/>
      <c r="GTK322" s="22"/>
      <c r="GTL322" s="22"/>
      <c r="GTM322" s="22"/>
      <c r="GTN322" s="22"/>
      <c r="GTO322" s="22"/>
      <c r="GTP322" s="22"/>
      <c r="GTQ322" s="22"/>
      <c r="GTR322" s="22"/>
      <c r="GTS322" s="22"/>
      <c r="GTT322" s="22"/>
      <c r="GTU322" s="22"/>
      <c r="GTV322" s="22"/>
      <c r="GTW322" s="22"/>
      <c r="GTX322" s="22"/>
      <c r="GTY322" s="22"/>
      <c r="GTZ322" s="22"/>
      <c r="GUA322" s="22"/>
      <c r="GUB322" s="22"/>
      <c r="GUC322" s="22"/>
      <c r="GUD322" s="22"/>
      <c r="GUE322" s="22"/>
      <c r="GUF322" s="22"/>
      <c r="GUG322" s="22"/>
      <c r="GUH322" s="22"/>
      <c r="GUI322" s="22"/>
      <c r="GUJ322" s="22"/>
      <c r="GUK322" s="22"/>
      <c r="GUL322" s="22"/>
      <c r="GUM322" s="22"/>
      <c r="GUN322" s="22"/>
      <c r="GUO322" s="22"/>
      <c r="GUP322" s="22"/>
      <c r="GUQ322" s="22"/>
      <c r="GUR322" s="22"/>
      <c r="GUS322" s="22"/>
      <c r="GUT322" s="22"/>
      <c r="GUU322" s="22"/>
      <c r="GUV322" s="22"/>
      <c r="GUW322" s="22"/>
      <c r="GUX322" s="22"/>
      <c r="GUY322" s="22"/>
      <c r="GUZ322" s="22"/>
      <c r="GVA322" s="22"/>
      <c r="GVB322" s="22"/>
      <c r="GVC322" s="22"/>
      <c r="GVD322" s="22"/>
      <c r="GVE322" s="22"/>
      <c r="GVF322" s="22"/>
      <c r="GVG322" s="22"/>
      <c r="GVH322" s="22"/>
      <c r="GVI322" s="22"/>
      <c r="GVJ322" s="22"/>
      <c r="GVK322" s="22"/>
      <c r="GVL322" s="22"/>
      <c r="GVM322" s="22"/>
      <c r="GVN322" s="22"/>
      <c r="GVO322" s="22"/>
      <c r="GVP322" s="22"/>
      <c r="GVQ322" s="22"/>
      <c r="GVR322" s="22"/>
      <c r="GVS322" s="22"/>
      <c r="GVT322" s="22"/>
      <c r="GVU322" s="22"/>
      <c r="GVV322" s="22"/>
      <c r="GVW322" s="22"/>
      <c r="GVX322" s="22"/>
      <c r="GVY322" s="22"/>
      <c r="GVZ322" s="22"/>
      <c r="GWA322" s="22"/>
      <c r="GWB322" s="22"/>
      <c r="GWC322" s="22"/>
      <c r="GWD322" s="22"/>
      <c r="GWE322" s="22"/>
      <c r="GWF322" s="22"/>
      <c r="GWG322" s="22"/>
      <c r="GWH322" s="22"/>
      <c r="GWI322" s="22"/>
      <c r="GWJ322" s="22"/>
      <c r="GWK322" s="22"/>
      <c r="GWL322" s="22"/>
      <c r="GWM322" s="22"/>
      <c r="GWN322" s="22"/>
      <c r="GWO322" s="22"/>
      <c r="GWP322" s="22"/>
      <c r="GWQ322" s="22"/>
      <c r="GWR322" s="22"/>
      <c r="GWS322" s="22"/>
      <c r="GWT322" s="22"/>
      <c r="GWU322" s="22"/>
      <c r="GWV322" s="22"/>
      <c r="GWW322" s="22"/>
      <c r="GWX322" s="22"/>
      <c r="GWY322" s="22"/>
      <c r="GWZ322" s="22"/>
      <c r="GXA322" s="22"/>
      <c r="GXB322" s="22"/>
      <c r="GXC322" s="22"/>
      <c r="GXD322" s="22"/>
      <c r="GXE322" s="22"/>
      <c r="GXF322" s="22"/>
      <c r="GXG322" s="22"/>
      <c r="GXH322" s="22"/>
      <c r="GXI322" s="22"/>
      <c r="GXJ322" s="22"/>
      <c r="GXK322" s="22"/>
      <c r="GXL322" s="22"/>
      <c r="GXM322" s="22"/>
      <c r="GXN322" s="22"/>
      <c r="GXO322" s="22"/>
      <c r="GXP322" s="22"/>
      <c r="GXQ322" s="22"/>
      <c r="GXR322" s="22"/>
      <c r="GXS322" s="22"/>
      <c r="GXT322" s="22"/>
      <c r="GXU322" s="22"/>
      <c r="GXV322" s="22"/>
      <c r="GXW322" s="22"/>
      <c r="GXX322" s="22"/>
      <c r="GXY322" s="22"/>
      <c r="GXZ322" s="22"/>
      <c r="GYA322" s="22"/>
      <c r="GYB322" s="22"/>
      <c r="GYC322" s="22"/>
      <c r="GYD322" s="22"/>
      <c r="GYE322" s="22"/>
      <c r="GYF322" s="22"/>
      <c r="GYG322" s="22"/>
      <c r="GYH322" s="22"/>
      <c r="GYI322" s="22"/>
      <c r="GYJ322" s="22"/>
      <c r="GYK322" s="22"/>
      <c r="GYL322" s="22"/>
      <c r="GYM322" s="22"/>
      <c r="GYN322" s="22"/>
      <c r="GYO322" s="22"/>
      <c r="GYP322" s="22"/>
      <c r="GYQ322" s="22"/>
      <c r="GYR322" s="22"/>
      <c r="GYS322" s="22"/>
      <c r="GYT322" s="22"/>
      <c r="GYU322" s="22"/>
      <c r="GYV322" s="22"/>
      <c r="GYW322" s="22"/>
      <c r="GYX322" s="22"/>
      <c r="GYY322" s="22"/>
      <c r="GYZ322" s="22"/>
      <c r="GZA322" s="22"/>
      <c r="GZB322" s="22"/>
      <c r="GZC322" s="22"/>
      <c r="GZD322" s="22"/>
      <c r="GZE322" s="22"/>
      <c r="GZF322" s="22"/>
      <c r="GZG322" s="22"/>
      <c r="GZH322" s="22"/>
      <c r="GZI322" s="22"/>
      <c r="GZJ322" s="22"/>
      <c r="GZK322" s="22"/>
      <c r="GZL322" s="22"/>
      <c r="GZM322" s="22"/>
      <c r="GZN322" s="22"/>
      <c r="GZO322" s="22"/>
      <c r="GZP322" s="22"/>
      <c r="GZQ322" s="22"/>
      <c r="GZR322" s="22"/>
      <c r="GZS322" s="22"/>
      <c r="GZT322" s="22"/>
      <c r="GZU322" s="22"/>
      <c r="GZV322" s="22"/>
      <c r="GZW322" s="22"/>
      <c r="GZX322" s="22"/>
      <c r="GZY322" s="22"/>
      <c r="GZZ322" s="22"/>
      <c r="HAA322" s="22"/>
      <c r="HAB322" s="22"/>
      <c r="HAC322" s="22"/>
      <c r="HAD322" s="22"/>
      <c r="HAE322" s="22"/>
      <c r="HAF322" s="22"/>
      <c r="HAG322" s="22"/>
      <c r="HAH322" s="22"/>
      <c r="HAI322" s="22"/>
      <c r="HAJ322" s="22"/>
      <c r="HAK322" s="22"/>
      <c r="HAL322" s="22"/>
      <c r="HAM322" s="22"/>
      <c r="HAN322" s="22"/>
      <c r="HAO322" s="22"/>
      <c r="HAP322" s="22"/>
      <c r="HAQ322" s="22"/>
      <c r="HAR322" s="22"/>
      <c r="HAS322" s="22"/>
      <c r="HAT322" s="22"/>
      <c r="HAU322" s="22"/>
      <c r="HAV322" s="22"/>
      <c r="HAW322" s="22"/>
      <c r="HAX322" s="22"/>
      <c r="HAY322" s="22"/>
      <c r="HAZ322" s="22"/>
      <c r="HBA322" s="22"/>
      <c r="HBB322" s="22"/>
      <c r="HBC322" s="22"/>
      <c r="HBD322" s="22"/>
      <c r="HBE322" s="22"/>
      <c r="HBF322" s="22"/>
      <c r="HBG322" s="22"/>
      <c r="HBH322" s="22"/>
      <c r="HBI322" s="22"/>
      <c r="HBJ322" s="22"/>
      <c r="HBK322" s="22"/>
      <c r="HBL322" s="22"/>
      <c r="HBM322" s="22"/>
      <c r="HBN322" s="22"/>
      <c r="HBO322" s="22"/>
      <c r="HBP322" s="22"/>
      <c r="HBQ322" s="22"/>
      <c r="HBR322" s="22"/>
      <c r="HBS322" s="22"/>
      <c r="HBT322" s="22"/>
      <c r="HBU322" s="22"/>
      <c r="HBV322" s="22"/>
      <c r="HBW322" s="22"/>
      <c r="HBX322" s="22"/>
      <c r="HBY322" s="22"/>
      <c r="HBZ322" s="22"/>
      <c r="HCA322" s="22"/>
      <c r="HCB322" s="22"/>
      <c r="HCC322" s="22"/>
      <c r="HCD322" s="22"/>
      <c r="HCE322" s="22"/>
      <c r="HCF322" s="22"/>
      <c r="HCG322" s="22"/>
      <c r="HCH322" s="22"/>
      <c r="HCI322" s="22"/>
      <c r="HCJ322" s="22"/>
      <c r="HCK322" s="22"/>
      <c r="HCL322" s="22"/>
      <c r="HCM322" s="22"/>
      <c r="HCN322" s="22"/>
      <c r="HCO322" s="22"/>
      <c r="HCP322" s="22"/>
      <c r="HCQ322" s="22"/>
      <c r="HCR322" s="22"/>
      <c r="HCS322" s="22"/>
      <c r="HCT322" s="22"/>
      <c r="HCU322" s="22"/>
      <c r="HCV322" s="22"/>
      <c r="HCW322" s="22"/>
      <c r="HCX322" s="22"/>
      <c r="HCY322" s="22"/>
      <c r="HCZ322" s="22"/>
      <c r="HDA322" s="22"/>
      <c r="HDB322" s="22"/>
      <c r="HDC322" s="22"/>
      <c r="HDD322" s="22"/>
      <c r="HDE322" s="22"/>
      <c r="HDF322" s="22"/>
      <c r="HDG322" s="22"/>
      <c r="HDH322" s="22"/>
      <c r="HDI322" s="22"/>
      <c r="HDJ322" s="22"/>
      <c r="HDK322" s="22"/>
      <c r="HDL322" s="22"/>
      <c r="HDM322" s="22"/>
      <c r="HDN322" s="22"/>
      <c r="HDO322" s="22"/>
      <c r="HDP322" s="22"/>
      <c r="HDQ322" s="22"/>
      <c r="HDR322" s="22"/>
      <c r="HDS322" s="22"/>
      <c r="HDT322" s="22"/>
      <c r="HDU322" s="22"/>
      <c r="HDV322" s="22"/>
      <c r="HDW322" s="22"/>
      <c r="HDX322" s="22"/>
      <c r="HDY322" s="22"/>
      <c r="HDZ322" s="22"/>
      <c r="HEA322" s="22"/>
      <c r="HEB322" s="22"/>
      <c r="HEC322" s="22"/>
      <c r="HED322" s="22"/>
      <c r="HEE322" s="22"/>
      <c r="HEF322" s="22"/>
      <c r="HEG322" s="22"/>
      <c r="HEH322" s="22"/>
      <c r="HEI322" s="22"/>
      <c r="HEJ322" s="22"/>
      <c r="HEK322" s="22"/>
      <c r="HEL322" s="22"/>
      <c r="HEM322" s="22"/>
      <c r="HEN322" s="22"/>
      <c r="HEO322" s="22"/>
      <c r="HEP322" s="22"/>
      <c r="HEQ322" s="22"/>
      <c r="HER322" s="22"/>
      <c r="HES322" s="22"/>
      <c r="HET322" s="22"/>
      <c r="HEU322" s="22"/>
      <c r="HEV322" s="22"/>
      <c r="HEW322" s="22"/>
      <c r="HEX322" s="22"/>
      <c r="HEY322" s="22"/>
      <c r="HEZ322" s="22"/>
      <c r="HFA322" s="22"/>
      <c r="HFB322" s="22"/>
      <c r="HFC322" s="22"/>
      <c r="HFD322" s="22"/>
      <c r="HFE322" s="22"/>
      <c r="HFF322" s="22"/>
      <c r="HFG322" s="22"/>
      <c r="HFH322" s="22"/>
      <c r="HFI322" s="22"/>
      <c r="HFJ322" s="22"/>
      <c r="HFK322" s="22"/>
      <c r="HFL322" s="22"/>
      <c r="HFM322" s="22"/>
      <c r="HFN322" s="22"/>
      <c r="HFO322" s="22"/>
      <c r="HFP322" s="22"/>
      <c r="HFQ322" s="22"/>
      <c r="HFR322" s="22"/>
      <c r="HFS322" s="22"/>
      <c r="HFT322" s="22"/>
      <c r="HFU322" s="22"/>
      <c r="HFV322" s="22"/>
      <c r="HFW322" s="22"/>
      <c r="HFX322" s="22"/>
      <c r="HFY322" s="22"/>
      <c r="HFZ322" s="22"/>
      <c r="HGA322" s="22"/>
      <c r="HGB322" s="22"/>
      <c r="HGC322" s="22"/>
      <c r="HGD322" s="22"/>
      <c r="HGE322" s="22"/>
      <c r="HGF322" s="22"/>
      <c r="HGG322" s="22"/>
      <c r="HGH322" s="22"/>
      <c r="HGI322" s="22"/>
      <c r="HGJ322" s="22"/>
      <c r="HGK322" s="22"/>
      <c r="HGL322" s="22"/>
      <c r="HGM322" s="22"/>
      <c r="HGN322" s="22"/>
      <c r="HGO322" s="22"/>
      <c r="HGP322" s="22"/>
      <c r="HGQ322" s="22"/>
      <c r="HGR322" s="22"/>
      <c r="HGS322" s="22"/>
      <c r="HGT322" s="22"/>
      <c r="HGU322" s="22"/>
      <c r="HGV322" s="22"/>
      <c r="HGW322" s="22"/>
      <c r="HGX322" s="22"/>
      <c r="HGY322" s="22"/>
      <c r="HGZ322" s="22"/>
      <c r="HHA322" s="22"/>
      <c r="HHB322" s="22"/>
      <c r="HHC322" s="22"/>
      <c r="HHD322" s="22"/>
      <c r="HHE322" s="22"/>
      <c r="HHF322" s="22"/>
      <c r="HHG322" s="22"/>
      <c r="HHH322" s="22"/>
      <c r="HHI322" s="22"/>
      <c r="HHJ322" s="22"/>
      <c r="HHK322" s="22"/>
      <c r="HHL322" s="22"/>
      <c r="HHM322" s="22"/>
      <c r="HHN322" s="22"/>
      <c r="HHO322" s="22"/>
      <c r="HHP322" s="22"/>
      <c r="HHQ322" s="22"/>
      <c r="HHR322" s="22"/>
      <c r="HHS322" s="22"/>
      <c r="HHT322" s="22"/>
      <c r="HHU322" s="22"/>
      <c r="HHV322" s="22"/>
      <c r="HHW322" s="22"/>
      <c r="HHX322" s="22"/>
      <c r="HHY322" s="22"/>
      <c r="HHZ322" s="22"/>
      <c r="HIA322" s="22"/>
      <c r="HIB322" s="22"/>
      <c r="HIC322" s="22"/>
      <c r="HID322" s="22"/>
      <c r="HIE322" s="22"/>
      <c r="HIF322" s="22"/>
      <c r="HIG322" s="22"/>
      <c r="HIH322" s="22"/>
      <c r="HII322" s="22"/>
      <c r="HIJ322" s="22"/>
      <c r="HIK322" s="22"/>
      <c r="HIL322" s="22"/>
      <c r="HIM322" s="22"/>
      <c r="HIN322" s="22"/>
      <c r="HIO322" s="22"/>
      <c r="HIP322" s="22"/>
      <c r="HIQ322" s="22"/>
      <c r="HIR322" s="22"/>
      <c r="HIS322" s="22"/>
      <c r="HIT322" s="22"/>
      <c r="HIU322" s="22"/>
      <c r="HIV322" s="22"/>
      <c r="HIW322" s="22"/>
      <c r="HIX322" s="22"/>
      <c r="HIY322" s="22"/>
      <c r="HIZ322" s="22"/>
      <c r="HJA322" s="22"/>
      <c r="HJB322" s="22"/>
      <c r="HJC322" s="22"/>
      <c r="HJD322" s="22"/>
      <c r="HJE322" s="22"/>
      <c r="HJF322" s="22"/>
      <c r="HJG322" s="22"/>
      <c r="HJH322" s="22"/>
      <c r="HJI322" s="22"/>
      <c r="HJJ322" s="22"/>
      <c r="HJK322" s="22"/>
      <c r="HJL322" s="22"/>
      <c r="HJM322" s="22"/>
      <c r="HJN322" s="22"/>
      <c r="HJO322" s="22"/>
      <c r="HJP322" s="22"/>
      <c r="HJQ322" s="22"/>
      <c r="HJR322" s="22"/>
      <c r="HJS322" s="22"/>
      <c r="HJT322" s="22"/>
      <c r="HJU322" s="22"/>
      <c r="HJV322" s="22"/>
      <c r="HJW322" s="22"/>
      <c r="HJX322" s="22"/>
      <c r="HJY322" s="22"/>
      <c r="HJZ322" s="22"/>
      <c r="HKA322" s="22"/>
      <c r="HKB322" s="22"/>
      <c r="HKC322" s="22"/>
      <c r="HKD322" s="22"/>
      <c r="HKE322" s="22"/>
      <c r="HKF322" s="22"/>
      <c r="HKG322" s="22"/>
      <c r="HKH322" s="22"/>
      <c r="HKI322" s="22"/>
      <c r="HKJ322" s="22"/>
      <c r="HKK322" s="22"/>
      <c r="HKL322" s="22"/>
      <c r="HKM322" s="22"/>
      <c r="HKN322" s="22"/>
      <c r="HKO322" s="22"/>
      <c r="HKP322" s="22"/>
      <c r="HKQ322" s="22"/>
      <c r="HKR322" s="22"/>
      <c r="HKS322" s="22"/>
      <c r="HKT322" s="22"/>
      <c r="HKU322" s="22"/>
      <c r="HKV322" s="22"/>
      <c r="HKW322" s="22"/>
      <c r="HKX322" s="22"/>
      <c r="HKY322" s="22"/>
      <c r="HKZ322" s="22"/>
      <c r="HLA322" s="22"/>
      <c r="HLB322" s="22"/>
      <c r="HLC322" s="22"/>
      <c r="HLD322" s="22"/>
      <c r="HLE322" s="22"/>
      <c r="HLF322" s="22"/>
      <c r="HLG322" s="22"/>
      <c r="HLH322" s="22"/>
      <c r="HLI322" s="22"/>
      <c r="HLJ322" s="22"/>
      <c r="HLK322" s="22"/>
      <c r="HLL322" s="22"/>
      <c r="HLM322" s="22"/>
      <c r="HLN322" s="22"/>
      <c r="HLO322" s="22"/>
      <c r="HLP322" s="22"/>
      <c r="HLQ322" s="22"/>
      <c r="HLR322" s="22"/>
      <c r="HLS322" s="22"/>
      <c r="HLT322" s="22"/>
      <c r="HLU322" s="22"/>
      <c r="HLV322" s="22"/>
      <c r="HLW322" s="22"/>
      <c r="HLX322" s="22"/>
      <c r="HLY322" s="22"/>
      <c r="HLZ322" s="22"/>
      <c r="HMA322" s="22"/>
      <c r="HMB322" s="22"/>
      <c r="HMC322" s="22"/>
      <c r="HMD322" s="22"/>
      <c r="HME322" s="22"/>
      <c r="HMF322" s="22"/>
      <c r="HMG322" s="22"/>
      <c r="HMH322" s="22"/>
      <c r="HMI322" s="22"/>
      <c r="HMJ322" s="22"/>
      <c r="HMK322" s="22"/>
      <c r="HML322" s="22"/>
      <c r="HMM322" s="22"/>
      <c r="HMN322" s="22"/>
      <c r="HMO322" s="22"/>
      <c r="HMP322" s="22"/>
      <c r="HMQ322" s="22"/>
      <c r="HMR322" s="22"/>
      <c r="HMS322" s="22"/>
      <c r="HMT322" s="22"/>
      <c r="HMU322" s="22"/>
      <c r="HMV322" s="22"/>
      <c r="HMW322" s="22"/>
      <c r="HMX322" s="22"/>
      <c r="HMY322" s="22"/>
      <c r="HMZ322" s="22"/>
      <c r="HNA322" s="22"/>
      <c r="HNB322" s="22"/>
      <c r="HNC322" s="22"/>
      <c r="HND322" s="22"/>
      <c r="HNE322" s="22"/>
      <c r="HNF322" s="22"/>
      <c r="HNG322" s="22"/>
      <c r="HNH322" s="22"/>
      <c r="HNI322" s="22"/>
      <c r="HNJ322" s="22"/>
      <c r="HNK322" s="22"/>
      <c r="HNL322" s="22"/>
      <c r="HNM322" s="22"/>
      <c r="HNN322" s="22"/>
      <c r="HNO322" s="22"/>
      <c r="HNP322" s="22"/>
      <c r="HNQ322" s="22"/>
      <c r="HNR322" s="22"/>
      <c r="HNS322" s="22"/>
      <c r="HNT322" s="22"/>
      <c r="HNU322" s="22"/>
      <c r="HNV322" s="22"/>
      <c r="HNW322" s="22"/>
      <c r="HNX322" s="22"/>
      <c r="HNY322" s="22"/>
      <c r="HNZ322" s="22"/>
      <c r="HOA322" s="22"/>
      <c r="HOB322" s="22"/>
      <c r="HOC322" s="22"/>
      <c r="HOD322" s="22"/>
      <c r="HOE322" s="22"/>
      <c r="HOF322" s="22"/>
      <c r="HOG322" s="22"/>
      <c r="HOH322" s="22"/>
      <c r="HOI322" s="22"/>
      <c r="HOJ322" s="22"/>
      <c r="HOK322" s="22"/>
      <c r="HOL322" s="22"/>
      <c r="HOM322" s="22"/>
      <c r="HON322" s="22"/>
      <c r="HOO322" s="22"/>
      <c r="HOP322" s="22"/>
      <c r="HOQ322" s="22"/>
      <c r="HOR322" s="22"/>
      <c r="HOS322" s="22"/>
      <c r="HOT322" s="22"/>
      <c r="HOU322" s="22"/>
      <c r="HOV322" s="22"/>
      <c r="HOW322" s="22"/>
      <c r="HOX322" s="22"/>
      <c r="HOY322" s="22"/>
      <c r="HOZ322" s="22"/>
      <c r="HPA322" s="22"/>
      <c r="HPB322" s="22"/>
      <c r="HPC322" s="22"/>
      <c r="HPD322" s="22"/>
      <c r="HPE322" s="22"/>
      <c r="HPF322" s="22"/>
      <c r="HPG322" s="22"/>
      <c r="HPH322" s="22"/>
      <c r="HPI322" s="22"/>
      <c r="HPJ322" s="22"/>
      <c r="HPK322" s="22"/>
      <c r="HPL322" s="22"/>
      <c r="HPM322" s="22"/>
      <c r="HPN322" s="22"/>
      <c r="HPO322" s="22"/>
      <c r="HPP322" s="22"/>
      <c r="HPQ322" s="22"/>
      <c r="HPR322" s="22"/>
      <c r="HPS322" s="22"/>
      <c r="HPT322" s="22"/>
      <c r="HPU322" s="22"/>
      <c r="HPV322" s="22"/>
      <c r="HPW322" s="22"/>
      <c r="HPX322" s="22"/>
      <c r="HPY322" s="22"/>
      <c r="HPZ322" s="22"/>
      <c r="HQA322" s="22"/>
      <c r="HQB322" s="22"/>
      <c r="HQC322" s="22"/>
      <c r="HQD322" s="22"/>
      <c r="HQE322" s="22"/>
      <c r="HQF322" s="22"/>
      <c r="HQG322" s="22"/>
      <c r="HQH322" s="22"/>
      <c r="HQI322" s="22"/>
      <c r="HQJ322" s="22"/>
      <c r="HQK322" s="22"/>
      <c r="HQL322" s="22"/>
      <c r="HQM322" s="22"/>
      <c r="HQN322" s="22"/>
      <c r="HQO322" s="22"/>
      <c r="HQP322" s="22"/>
      <c r="HQQ322" s="22"/>
      <c r="HQR322" s="22"/>
      <c r="HQS322" s="22"/>
      <c r="HQT322" s="22"/>
      <c r="HQU322" s="22"/>
      <c r="HQV322" s="22"/>
      <c r="HQW322" s="22"/>
      <c r="HQX322" s="22"/>
      <c r="HQY322" s="22"/>
      <c r="HQZ322" s="22"/>
      <c r="HRA322" s="22"/>
      <c r="HRB322" s="22"/>
      <c r="HRC322" s="22"/>
      <c r="HRD322" s="22"/>
      <c r="HRE322" s="22"/>
      <c r="HRF322" s="22"/>
      <c r="HRG322" s="22"/>
      <c r="HRH322" s="22"/>
      <c r="HRI322" s="22"/>
      <c r="HRJ322" s="22"/>
      <c r="HRK322" s="22"/>
      <c r="HRL322" s="22"/>
      <c r="HRM322" s="22"/>
      <c r="HRN322" s="22"/>
      <c r="HRO322" s="22"/>
      <c r="HRP322" s="22"/>
      <c r="HRQ322" s="22"/>
      <c r="HRR322" s="22"/>
      <c r="HRS322" s="22"/>
      <c r="HRT322" s="22"/>
      <c r="HRU322" s="22"/>
      <c r="HRV322" s="22"/>
      <c r="HRW322" s="22"/>
      <c r="HRX322" s="22"/>
      <c r="HRY322" s="22"/>
      <c r="HRZ322" s="22"/>
      <c r="HSA322" s="22"/>
      <c r="HSB322" s="22"/>
      <c r="HSC322" s="22"/>
      <c r="HSD322" s="22"/>
      <c r="HSE322" s="22"/>
      <c r="HSF322" s="22"/>
      <c r="HSG322" s="22"/>
      <c r="HSH322" s="22"/>
      <c r="HSI322" s="22"/>
      <c r="HSJ322" s="22"/>
      <c r="HSK322" s="22"/>
      <c r="HSL322" s="22"/>
      <c r="HSM322" s="22"/>
      <c r="HSN322" s="22"/>
      <c r="HSO322" s="22"/>
      <c r="HSP322" s="22"/>
      <c r="HSQ322" s="22"/>
      <c r="HSR322" s="22"/>
      <c r="HSS322" s="22"/>
      <c r="HST322" s="22"/>
      <c r="HSU322" s="22"/>
      <c r="HSV322" s="22"/>
      <c r="HSW322" s="22"/>
      <c r="HSX322" s="22"/>
      <c r="HSY322" s="22"/>
      <c r="HSZ322" s="22"/>
      <c r="HTA322" s="22"/>
      <c r="HTB322" s="22"/>
      <c r="HTC322" s="22"/>
      <c r="HTD322" s="22"/>
      <c r="HTE322" s="22"/>
      <c r="HTF322" s="22"/>
      <c r="HTG322" s="22"/>
      <c r="HTH322" s="22"/>
      <c r="HTI322" s="22"/>
      <c r="HTJ322" s="22"/>
      <c r="HTK322" s="22"/>
      <c r="HTL322" s="22"/>
      <c r="HTM322" s="22"/>
      <c r="HTN322" s="22"/>
      <c r="HTO322" s="22"/>
      <c r="HTP322" s="22"/>
      <c r="HTQ322" s="22"/>
      <c r="HTR322" s="22"/>
      <c r="HTS322" s="22"/>
      <c r="HTT322" s="22"/>
      <c r="HTU322" s="22"/>
      <c r="HTV322" s="22"/>
      <c r="HTW322" s="22"/>
      <c r="HTX322" s="22"/>
      <c r="HTY322" s="22"/>
      <c r="HTZ322" s="22"/>
      <c r="HUA322" s="22"/>
      <c r="HUB322" s="22"/>
      <c r="HUC322" s="22"/>
      <c r="HUD322" s="22"/>
      <c r="HUE322" s="22"/>
      <c r="HUF322" s="22"/>
      <c r="HUG322" s="22"/>
      <c r="HUH322" s="22"/>
      <c r="HUI322" s="22"/>
      <c r="HUJ322" s="22"/>
      <c r="HUK322" s="22"/>
      <c r="HUL322" s="22"/>
      <c r="HUM322" s="22"/>
      <c r="HUN322" s="22"/>
      <c r="HUO322" s="22"/>
      <c r="HUP322" s="22"/>
      <c r="HUQ322" s="22"/>
      <c r="HUR322" s="22"/>
      <c r="HUS322" s="22"/>
      <c r="HUT322" s="22"/>
      <c r="HUU322" s="22"/>
      <c r="HUV322" s="22"/>
      <c r="HUW322" s="22"/>
      <c r="HUX322" s="22"/>
      <c r="HUY322" s="22"/>
      <c r="HUZ322" s="22"/>
      <c r="HVA322" s="22"/>
      <c r="HVB322" s="22"/>
      <c r="HVC322" s="22"/>
      <c r="HVD322" s="22"/>
      <c r="HVE322" s="22"/>
      <c r="HVF322" s="22"/>
      <c r="HVG322" s="22"/>
      <c r="HVH322" s="22"/>
      <c r="HVI322" s="22"/>
      <c r="HVJ322" s="22"/>
      <c r="HVK322" s="22"/>
      <c r="HVL322" s="22"/>
      <c r="HVM322" s="22"/>
      <c r="HVN322" s="22"/>
      <c r="HVO322" s="22"/>
      <c r="HVP322" s="22"/>
      <c r="HVQ322" s="22"/>
      <c r="HVR322" s="22"/>
      <c r="HVS322" s="22"/>
      <c r="HVT322" s="22"/>
      <c r="HVU322" s="22"/>
      <c r="HVV322" s="22"/>
      <c r="HVW322" s="22"/>
      <c r="HVX322" s="22"/>
      <c r="HVY322" s="22"/>
      <c r="HVZ322" s="22"/>
      <c r="HWA322" s="22"/>
      <c r="HWB322" s="22"/>
      <c r="HWC322" s="22"/>
      <c r="HWD322" s="22"/>
      <c r="HWE322" s="22"/>
      <c r="HWF322" s="22"/>
      <c r="HWG322" s="22"/>
      <c r="HWH322" s="22"/>
      <c r="HWI322" s="22"/>
      <c r="HWJ322" s="22"/>
      <c r="HWK322" s="22"/>
      <c r="HWL322" s="22"/>
      <c r="HWM322" s="22"/>
      <c r="HWN322" s="22"/>
      <c r="HWO322" s="22"/>
      <c r="HWP322" s="22"/>
      <c r="HWQ322" s="22"/>
      <c r="HWR322" s="22"/>
      <c r="HWS322" s="22"/>
      <c r="HWT322" s="22"/>
      <c r="HWU322" s="22"/>
      <c r="HWV322" s="22"/>
      <c r="HWW322" s="22"/>
      <c r="HWX322" s="22"/>
      <c r="HWY322" s="22"/>
      <c r="HWZ322" s="22"/>
      <c r="HXA322" s="22"/>
      <c r="HXB322" s="22"/>
      <c r="HXC322" s="22"/>
      <c r="HXD322" s="22"/>
      <c r="HXE322" s="22"/>
      <c r="HXF322" s="22"/>
      <c r="HXG322" s="22"/>
      <c r="HXH322" s="22"/>
      <c r="HXI322" s="22"/>
      <c r="HXJ322" s="22"/>
      <c r="HXK322" s="22"/>
      <c r="HXL322" s="22"/>
      <c r="HXM322" s="22"/>
      <c r="HXN322" s="22"/>
      <c r="HXO322" s="22"/>
      <c r="HXP322" s="22"/>
      <c r="HXQ322" s="22"/>
      <c r="HXR322" s="22"/>
      <c r="HXS322" s="22"/>
      <c r="HXT322" s="22"/>
      <c r="HXU322" s="22"/>
      <c r="HXV322" s="22"/>
      <c r="HXW322" s="22"/>
      <c r="HXX322" s="22"/>
      <c r="HXY322" s="22"/>
      <c r="HXZ322" s="22"/>
      <c r="HYA322" s="22"/>
      <c r="HYB322" s="22"/>
      <c r="HYC322" s="22"/>
      <c r="HYD322" s="22"/>
      <c r="HYE322" s="22"/>
      <c r="HYF322" s="22"/>
      <c r="HYG322" s="22"/>
      <c r="HYH322" s="22"/>
      <c r="HYI322" s="22"/>
      <c r="HYJ322" s="22"/>
      <c r="HYK322" s="22"/>
      <c r="HYL322" s="22"/>
      <c r="HYM322" s="22"/>
      <c r="HYN322" s="22"/>
      <c r="HYO322" s="22"/>
      <c r="HYP322" s="22"/>
      <c r="HYQ322" s="22"/>
      <c r="HYR322" s="22"/>
      <c r="HYS322" s="22"/>
      <c r="HYT322" s="22"/>
      <c r="HYU322" s="22"/>
      <c r="HYV322" s="22"/>
      <c r="HYW322" s="22"/>
      <c r="HYX322" s="22"/>
      <c r="HYY322" s="22"/>
      <c r="HYZ322" s="22"/>
      <c r="HZA322" s="22"/>
      <c r="HZB322" s="22"/>
      <c r="HZC322" s="22"/>
      <c r="HZD322" s="22"/>
      <c r="HZE322" s="22"/>
      <c r="HZF322" s="22"/>
      <c r="HZG322" s="22"/>
      <c r="HZH322" s="22"/>
      <c r="HZI322" s="22"/>
      <c r="HZJ322" s="22"/>
      <c r="HZK322" s="22"/>
      <c r="HZL322" s="22"/>
      <c r="HZM322" s="22"/>
      <c r="HZN322" s="22"/>
      <c r="HZO322" s="22"/>
      <c r="HZP322" s="22"/>
      <c r="HZQ322" s="22"/>
      <c r="HZR322" s="22"/>
      <c r="HZS322" s="22"/>
      <c r="HZT322" s="22"/>
      <c r="HZU322" s="22"/>
      <c r="HZV322" s="22"/>
      <c r="HZW322" s="22"/>
      <c r="HZX322" s="22"/>
      <c r="HZY322" s="22"/>
      <c r="HZZ322" s="22"/>
      <c r="IAA322" s="22"/>
      <c r="IAB322" s="22"/>
      <c r="IAC322" s="22"/>
      <c r="IAD322" s="22"/>
      <c r="IAE322" s="22"/>
      <c r="IAF322" s="22"/>
      <c r="IAG322" s="22"/>
      <c r="IAH322" s="22"/>
      <c r="IAI322" s="22"/>
      <c r="IAJ322" s="22"/>
      <c r="IAK322" s="22"/>
      <c r="IAL322" s="22"/>
      <c r="IAM322" s="22"/>
      <c r="IAN322" s="22"/>
      <c r="IAO322" s="22"/>
      <c r="IAP322" s="22"/>
      <c r="IAQ322" s="22"/>
      <c r="IAR322" s="22"/>
      <c r="IAS322" s="22"/>
      <c r="IAT322" s="22"/>
      <c r="IAU322" s="22"/>
      <c r="IAV322" s="22"/>
      <c r="IAW322" s="22"/>
      <c r="IAX322" s="22"/>
      <c r="IAY322" s="22"/>
      <c r="IAZ322" s="22"/>
      <c r="IBA322" s="22"/>
      <c r="IBB322" s="22"/>
      <c r="IBC322" s="22"/>
      <c r="IBD322" s="22"/>
      <c r="IBE322" s="22"/>
      <c r="IBF322" s="22"/>
      <c r="IBG322" s="22"/>
      <c r="IBH322" s="22"/>
      <c r="IBI322" s="22"/>
      <c r="IBJ322" s="22"/>
      <c r="IBK322" s="22"/>
      <c r="IBL322" s="22"/>
      <c r="IBM322" s="22"/>
      <c r="IBN322" s="22"/>
      <c r="IBO322" s="22"/>
      <c r="IBP322" s="22"/>
      <c r="IBQ322" s="22"/>
      <c r="IBR322" s="22"/>
      <c r="IBS322" s="22"/>
      <c r="IBT322" s="22"/>
      <c r="IBU322" s="22"/>
      <c r="IBV322" s="22"/>
      <c r="IBW322" s="22"/>
      <c r="IBX322" s="22"/>
      <c r="IBY322" s="22"/>
      <c r="IBZ322" s="22"/>
      <c r="ICA322" s="22"/>
      <c r="ICB322" s="22"/>
      <c r="ICC322" s="22"/>
      <c r="ICD322" s="22"/>
      <c r="ICE322" s="22"/>
      <c r="ICF322" s="22"/>
      <c r="ICG322" s="22"/>
      <c r="ICH322" s="22"/>
      <c r="ICI322" s="22"/>
      <c r="ICJ322" s="22"/>
      <c r="ICK322" s="22"/>
      <c r="ICL322" s="22"/>
      <c r="ICM322" s="22"/>
      <c r="ICN322" s="22"/>
      <c r="ICO322" s="22"/>
      <c r="ICP322" s="22"/>
      <c r="ICQ322" s="22"/>
      <c r="ICR322" s="22"/>
      <c r="ICS322" s="22"/>
      <c r="ICT322" s="22"/>
      <c r="ICU322" s="22"/>
      <c r="ICV322" s="22"/>
      <c r="ICW322" s="22"/>
      <c r="ICX322" s="22"/>
      <c r="ICY322" s="22"/>
      <c r="ICZ322" s="22"/>
      <c r="IDA322" s="22"/>
      <c r="IDB322" s="22"/>
      <c r="IDC322" s="22"/>
      <c r="IDD322" s="22"/>
      <c r="IDE322" s="22"/>
      <c r="IDF322" s="22"/>
      <c r="IDG322" s="22"/>
      <c r="IDH322" s="22"/>
      <c r="IDI322" s="22"/>
      <c r="IDJ322" s="22"/>
      <c r="IDK322" s="22"/>
      <c r="IDL322" s="22"/>
      <c r="IDM322" s="22"/>
      <c r="IDN322" s="22"/>
      <c r="IDO322" s="22"/>
      <c r="IDP322" s="22"/>
      <c r="IDQ322" s="22"/>
      <c r="IDR322" s="22"/>
      <c r="IDS322" s="22"/>
      <c r="IDT322" s="22"/>
      <c r="IDU322" s="22"/>
      <c r="IDV322" s="22"/>
      <c r="IDW322" s="22"/>
      <c r="IDX322" s="22"/>
      <c r="IDY322" s="22"/>
      <c r="IDZ322" s="22"/>
      <c r="IEA322" s="22"/>
      <c r="IEB322" s="22"/>
      <c r="IEC322" s="22"/>
      <c r="IED322" s="22"/>
      <c r="IEE322" s="22"/>
      <c r="IEF322" s="22"/>
      <c r="IEG322" s="22"/>
      <c r="IEH322" s="22"/>
      <c r="IEI322" s="22"/>
      <c r="IEJ322" s="22"/>
      <c r="IEK322" s="22"/>
      <c r="IEL322" s="22"/>
      <c r="IEM322" s="22"/>
      <c r="IEN322" s="22"/>
      <c r="IEO322" s="22"/>
      <c r="IEP322" s="22"/>
      <c r="IEQ322" s="22"/>
      <c r="IER322" s="22"/>
      <c r="IES322" s="22"/>
      <c r="IET322" s="22"/>
      <c r="IEU322" s="22"/>
      <c r="IEV322" s="22"/>
      <c r="IEW322" s="22"/>
      <c r="IEX322" s="22"/>
      <c r="IEY322" s="22"/>
      <c r="IEZ322" s="22"/>
      <c r="IFA322" s="22"/>
      <c r="IFB322" s="22"/>
      <c r="IFC322" s="22"/>
      <c r="IFD322" s="22"/>
      <c r="IFE322" s="22"/>
      <c r="IFF322" s="22"/>
      <c r="IFG322" s="22"/>
      <c r="IFH322" s="22"/>
      <c r="IFI322" s="22"/>
      <c r="IFJ322" s="22"/>
      <c r="IFK322" s="22"/>
      <c r="IFL322" s="22"/>
      <c r="IFM322" s="22"/>
      <c r="IFN322" s="22"/>
      <c r="IFO322" s="22"/>
      <c r="IFP322" s="22"/>
      <c r="IFQ322" s="22"/>
      <c r="IFR322" s="22"/>
      <c r="IFS322" s="22"/>
      <c r="IFT322" s="22"/>
      <c r="IFU322" s="22"/>
      <c r="IFV322" s="22"/>
      <c r="IFW322" s="22"/>
      <c r="IFX322" s="22"/>
      <c r="IFY322" s="22"/>
      <c r="IFZ322" s="22"/>
      <c r="IGA322" s="22"/>
      <c r="IGB322" s="22"/>
      <c r="IGC322" s="22"/>
      <c r="IGD322" s="22"/>
      <c r="IGE322" s="22"/>
      <c r="IGF322" s="22"/>
      <c r="IGG322" s="22"/>
      <c r="IGH322" s="22"/>
      <c r="IGI322" s="22"/>
      <c r="IGJ322" s="22"/>
      <c r="IGK322" s="22"/>
      <c r="IGL322" s="22"/>
      <c r="IGM322" s="22"/>
      <c r="IGN322" s="22"/>
      <c r="IGO322" s="22"/>
      <c r="IGP322" s="22"/>
      <c r="IGQ322" s="22"/>
      <c r="IGR322" s="22"/>
      <c r="IGS322" s="22"/>
      <c r="IGT322" s="22"/>
      <c r="IGU322" s="22"/>
      <c r="IGV322" s="22"/>
      <c r="IGW322" s="22"/>
      <c r="IGX322" s="22"/>
      <c r="IGY322" s="22"/>
      <c r="IGZ322" s="22"/>
      <c r="IHA322" s="22"/>
      <c r="IHB322" s="22"/>
      <c r="IHC322" s="22"/>
      <c r="IHD322" s="22"/>
      <c r="IHE322" s="22"/>
      <c r="IHF322" s="22"/>
      <c r="IHG322" s="22"/>
      <c r="IHH322" s="22"/>
      <c r="IHI322" s="22"/>
      <c r="IHJ322" s="22"/>
      <c r="IHK322" s="22"/>
      <c r="IHL322" s="22"/>
      <c r="IHM322" s="22"/>
      <c r="IHN322" s="22"/>
      <c r="IHO322" s="22"/>
      <c r="IHP322" s="22"/>
      <c r="IHQ322" s="22"/>
      <c r="IHR322" s="22"/>
      <c r="IHS322" s="22"/>
      <c r="IHT322" s="22"/>
      <c r="IHU322" s="22"/>
      <c r="IHV322" s="22"/>
      <c r="IHW322" s="22"/>
      <c r="IHX322" s="22"/>
      <c r="IHY322" s="22"/>
      <c r="IHZ322" s="22"/>
      <c r="IIA322" s="22"/>
      <c r="IIB322" s="22"/>
      <c r="IIC322" s="22"/>
      <c r="IID322" s="22"/>
      <c r="IIE322" s="22"/>
      <c r="IIF322" s="22"/>
      <c r="IIG322" s="22"/>
      <c r="IIH322" s="22"/>
      <c r="III322" s="22"/>
      <c r="IIJ322" s="22"/>
      <c r="IIK322" s="22"/>
      <c r="IIL322" s="22"/>
      <c r="IIM322" s="22"/>
      <c r="IIN322" s="22"/>
      <c r="IIO322" s="22"/>
      <c r="IIP322" s="22"/>
      <c r="IIQ322" s="22"/>
      <c r="IIR322" s="22"/>
      <c r="IIS322" s="22"/>
      <c r="IIT322" s="22"/>
      <c r="IIU322" s="22"/>
      <c r="IIV322" s="22"/>
      <c r="IIW322" s="22"/>
      <c r="IIX322" s="22"/>
      <c r="IIY322" s="22"/>
      <c r="IIZ322" s="22"/>
      <c r="IJA322" s="22"/>
      <c r="IJB322" s="22"/>
      <c r="IJC322" s="22"/>
      <c r="IJD322" s="22"/>
      <c r="IJE322" s="22"/>
      <c r="IJF322" s="22"/>
      <c r="IJG322" s="22"/>
      <c r="IJH322" s="22"/>
      <c r="IJI322" s="22"/>
      <c r="IJJ322" s="22"/>
      <c r="IJK322" s="22"/>
      <c r="IJL322" s="22"/>
      <c r="IJM322" s="22"/>
      <c r="IJN322" s="22"/>
      <c r="IJO322" s="22"/>
      <c r="IJP322" s="22"/>
      <c r="IJQ322" s="22"/>
      <c r="IJR322" s="22"/>
      <c r="IJS322" s="22"/>
      <c r="IJT322" s="22"/>
      <c r="IJU322" s="22"/>
      <c r="IJV322" s="22"/>
      <c r="IJW322" s="22"/>
      <c r="IJX322" s="22"/>
      <c r="IJY322" s="22"/>
      <c r="IJZ322" s="22"/>
      <c r="IKA322" s="22"/>
      <c r="IKB322" s="22"/>
      <c r="IKC322" s="22"/>
      <c r="IKD322" s="22"/>
      <c r="IKE322" s="22"/>
      <c r="IKF322" s="22"/>
      <c r="IKG322" s="22"/>
      <c r="IKH322" s="22"/>
      <c r="IKI322" s="22"/>
      <c r="IKJ322" s="22"/>
      <c r="IKK322" s="22"/>
      <c r="IKL322" s="22"/>
      <c r="IKM322" s="22"/>
      <c r="IKN322" s="22"/>
      <c r="IKO322" s="22"/>
      <c r="IKP322" s="22"/>
      <c r="IKQ322" s="22"/>
      <c r="IKR322" s="22"/>
      <c r="IKS322" s="22"/>
      <c r="IKT322" s="22"/>
      <c r="IKU322" s="22"/>
      <c r="IKV322" s="22"/>
      <c r="IKW322" s="22"/>
      <c r="IKX322" s="22"/>
      <c r="IKY322" s="22"/>
      <c r="IKZ322" s="22"/>
      <c r="ILA322" s="22"/>
      <c r="ILB322" s="22"/>
      <c r="ILC322" s="22"/>
      <c r="ILD322" s="22"/>
      <c r="ILE322" s="22"/>
      <c r="ILF322" s="22"/>
      <c r="ILG322" s="22"/>
      <c r="ILH322" s="22"/>
      <c r="ILI322" s="22"/>
      <c r="ILJ322" s="22"/>
      <c r="ILK322" s="22"/>
      <c r="ILL322" s="22"/>
      <c r="ILM322" s="22"/>
      <c r="ILN322" s="22"/>
      <c r="ILO322" s="22"/>
      <c r="ILP322" s="22"/>
      <c r="ILQ322" s="22"/>
      <c r="ILR322" s="22"/>
      <c r="ILS322" s="22"/>
      <c r="ILT322" s="22"/>
      <c r="ILU322" s="22"/>
      <c r="ILV322" s="22"/>
      <c r="ILW322" s="22"/>
      <c r="ILX322" s="22"/>
      <c r="ILY322" s="22"/>
      <c r="ILZ322" s="22"/>
      <c r="IMA322" s="22"/>
      <c r="IMB322" s="22"/>
      <c r="IMC322" s="22"/>
      <c r="IMD322" s="22"/>
      <c r="IME322" s="22"/>
      <c r="IMF322" s="22"/>
      <c r="IMG322" s="22"/>
      <c r="IMH322" s="22"/>
      <c r="IMI322" s="22"/>
      <c r="IMJ322" s="22"/>
      <c r="IMK322" s="22"/>
      <c r="IML322" s="22"/>
      <c r="IMM322" s="22"/>
      <c r="IMN322" s="22"/>
      <c r="IMO322" s="22"/>
      <c r="IMP322" s="22"/>
      <c r="IMQ322" s="22"/>
      <c r="IMR322" s="22"/>
      <c r="IMS322" s="22"/>
      <c r="IMT322" s="22"/>
      <c r="IMU322" s="22"/>
      <c r="IMV322" s="22"/>
      <c r="IMW322" s="22"/>
      <c r="IMX322" s="22"/>
      <c r="IMY322" s="22"/>
      <c r="IMZ322" s="22"/>
      <c r="INA322" s="22"/>
      <c r="INB322" s="22"/>
      <c r="INC322" s="22"/>
      <c r="IND322" s="22"/>
      <c r="INE322" s="22"/>
      <c r="INF322" s="22"/>
      <c r="ING322" s="22"/>
      <c r="INH322" s="22"/>
      <c r="INI322" s="22"/>
      <c r="INJ322" s="22"/>
      <c r="INK322" s="22"/>
      <c r="INL322" s="22"/>
      <c r="INM322" s="22"/>
      <c r="INN322" s="22"/>
      <c r="INO322" s="22"/>
      <c r="INP322" s="22"/>
      <c r="INQ322" s="22"/>
      <c r="INR322" s="22"/>
      <c r="INS322" s="22"/>
      <c r="INT322" s="22"/>
      <c r="INU322" s="22"/>
      <c r="INV322" s="22"/>
      <c r="INW322" s="22"/>
      <c r="INX322" s="22"/>
      <c r="INY322" s="22"/>
      <c r="INZ322" s="22"/>
      <c r="IOA322" s="22"/>
      <c r="IOB322" s="22"/>
      <c r="IOC322" s="22"/>
      <c r="IOD322" s="22"/>
      <c r="IOE322" s="22"/>
      <c r="IOF322" s="22"/>
      <c r="IOG322" s="22"/>
      <c r="IOH322" s="22"/>
      <c r="IOI322" s="22"/>
      <c r="IOJ322" s="22"/>
      <c r="IOK322" s="22"/>
      <c r="IOL322" s="22"/>
      <c r="IOM322" s="22"/>
      <c r="ION322" s="22"/>
      <c r="IOO322" s="22"/>
      <c r="IOP322" s="22"/>
      <c r="IOQ322" s="22"/>
      <c r="IOR322" s="22"/>
      <c r="IOS322" s="22"/>
      <c r="IOT322" s="22"/>
      <c r="IOU322" s="22"/>
      <c r="IOV322" s="22"/>
      <c r="IOW322" s="22"/>
      <c r="IOX322" s="22"/>
      <c r="IOY322" s="22"/>
      <c r="IOZ322" s="22"/>
      <c r="IPA322" s="22"/>
      <c r="IPB322" s="22"/>
      <c r="IPC322" s="22"/>
      <c r="IPD322" s="22"/>
      <c r="IPE322" s="22"/>
      <c r="IPF322" s="22"/>
      <c r="IPG322" s="22"/>
      <c r="IPH322" s="22"/>
      <c r="IPI322" s="22"/>
      <c r="IPJ322" s="22"/>
      <c r="IPK322" s="22"/>
      <c r="IPL322" s="22"/>
      <c r="IPM322" s="22"/>
      <c r="IPN322" s="22"/>
      <c r="IPO322" s="22"/>
      <c r="IPP322" s="22"/>
      <c r="IPQ322" s="22"/>
      <c r="IPR322" s="22"/>
      <c r="IPS322" s="22"/>
      <c r="IPT322" s="22"/>
      <c r="IPU322" s="22"/>
      <c r="IPV322" s="22"/>
      <c r="IPW322" s="22"/>
      <c r="IPX322" s="22"/>
      <c r="IPY322" s="22"/>
      <c r="IPZ322" s="22"/>
      <c r="IQA322" s="22"/>
      <c r="IQB322" s="22"/>
      <c r="IQC322" s="22"/>
      <c r="IQD322" s="22"/>
      <c r="IQE322" s="22"/>
      <c r="IQF322" s="22"/>
      <c r="IQG322" s="22"/>
      <c r="IQH322" s="22"/>
      <c r="IQI322" s="22"/>
      <c r="IQJ322" s="22"/>
      <c r="IQK322" s="22"/>
      <c r="IQL322" s="22"/>
      <c r="IQM322" s="22"/>
      <c r="IQN322" s="22"/>
      <c r="IQO322" s="22"/>
      <c r="IQP322" s="22"/>
      <c r="IQQ322" s="22"/>
      <c r="IQR322" s="22"/>
      <c r="IQS322" s="22"/>
      <c r="IQT322" s="22"/>
      <c r="IQU322" s="22"/>
      <c r="IQV322" s="22"/>
      <c r="IQW322" s="22"/>
      <c r="IQX322" s="22"/>
      <c r="IQY322" s="22"/>
      <c r="IQZ322" s="22"/>
      <c r="IRA322" s="22"/>
      <c r="IRB322" s="22"/>
      <c r="IRC322" s="22"/>
      <c r="IRD322" s="22"/>
      <c r="IRE322" s="22"/>
      <c r="IRF322" s="22"/>
      <c r="IRG322" s="22"/>
      <c r="IRH322" s="22"/>
      <c r="IRI322" s="22"/>
      <c r="IRJ322" s="22"/>
      <c r="IRK322" s="22"/>
      <c r="IRL322" s="22"/>
      <c r="IRM322" s="22"/>
      <c r="IRN322" s="22"/>
      <c r="IRO322" s="22"/>
      <c r="IRP322" s="22"/>
      <c r="IRQ322" s="22"/>
      <c r="IRR322" s="22"/>
      <c r="IRS322" s="22"/>
      <c r="IRT322" s="22"/>
      <c r="IRU322" s="22"/>
      <c r="IRV322" s="22"/>
      <c r="IRW322" s="22"/>
      <c r="IRX322" s="22"/>
      <c r="IRY322" s="22"/>
      <c r="IRZ322" s="22"/>
      <c r="ISA322" s="22"/>
      <c r="ISB322" s="22"/>
      <c r="ISC322" s="22"/>
      <c r="ISD322" s="22"/>
      <c r="ISE322" s="22"/>
      <c r="ISF322" s="22"/>
      <c r="ISG322" s="22"/>
      <c r="ISH322" s="22"/>
      <c r="ISI322" s="22"/>
      <c r="ISJ322" s="22"/>
      <c r="ISK322" s="22"/>
      <c r="ISL322" s="22"/>
      <c r="ISM322" s="22"/>
      <c r="ISN322" s="22"/>
      <c r="ISO322" s="22"/>
      <c r="ISP322" s="22"/>
      <c r="ISQ322" s="22"/>
      <c r="ISR322" s="22"/>
      <c r="ISS322" s="22"/>
      <c r="IST322" s="22"/>
      <c r="ISU322" s="22"/>
      <c r="ISV322" s="22"/>
      <c r="ISW322" s="22"/>
      <c r="ISX322" s="22"/>
      <c r="ISY322" s="22"/>
      <c r="ISZ322" s="22"/>
      <c r="ITA322" s="22"/>
      <c r="ITB322" s="22"/>
      <c r="ITC322" s="22"/>
      <c r="ITD322" s="22"/>
      <c r="ITE322" s="22"/>
      <c r="ITF322" s="22"/>
      <c r="ITG322" s="22"/>
      <c r="ITH322" s="22"/>
      <c r="ITI322" s="22"/>
      <c r="ITJ322" s="22"/>
      <c r="ITK322" s="22"/>
      <c r="ITL322" s="22"/>
      <c r="ITM322" s="22"/>
      <c r="ITN322" s="22"/>
      <c r="ITO322" s="22"/>
      <c r="ITP322" s="22"/>
      <c r="ITQ322" s="22"/>
      <c r="ITR322" s="22"/>
      <c r="ITS322" s="22"/>
      <c r="ITT322" s="22"/>
      <c r="ITU322" s="22"/>
      <c r="ITV322" s="22"/>
      <c r="ITW322" s="22"/>
      <c r="ITX322" s="22"/>
      <c r="ITY322" s="22"/>
      <c r="ITZ322" s="22"/>
      <c r="IUA322" s="22"/>
      <c r="IUB322" s="22"/>
      <c r="IUC322" s="22"/>
      <c r="IUD322" s="22"/>
      <c r="IUE322" s="22"/>
      <c r="IUF322" s="22"/>
      <c r="IUG322" s="22"/>
      <c r="IUH322" s="22"/>
      <c r="IUI322" s="22"/>
      <c r="IUJ322" s="22"/>
      <c r="IUK322" s="22"/>
      <c r="IUL322" s="22"/>
      <c r="IUM322" s="22"/>
      <c r="IUN322" s="22"/>
      <c r="IUO322" s="22"/>
      <c r="IUP322" s="22"/>
      <c r="IUQ322" s="22"/>
      <c r="IUR322" s="22"/>
      <c r="IUS322" s="22"/>
      <c r="IUT322" s="22"/>
      <c r="IUU322" s="22"/>
      <c r="IUV322" s="22"/>
      <c r="IUW322" s="22"/>
      <c r="IUX322" s="22"/>
      <c r="IUY322" s="22"/>
      <c r="IUZ322" s="22"/>
      <c r="IVA322" s="22"/>
      <c r="IVB322" s="22"/>
      <c r="IVC322" s="22"/>
      <c r="IVD322" s="22"/>
      <c r="IVE322" s="22"/>
      <c r="IVF322" s="22"/>
      <c r="IVG322" s="22"/>
      <c r="IVH322" s="22"/>
      <c r="IVI322" s="22"/>
      <c r="IVJ322" s="22"/>
      <c r="IVK322" s="22"/>
      <c r="IVL322" s="22"/>
      <c r="IVM322" s="22"/>
      <c r="IVN322" s="22"/>
      <c r="IVO322" s="22"/>
      <c r="IVP322" s="22"/>
      <c r="IVQ322" s="22"/>
      <c r="IVR322" s="22"/>
      <c r="IVS322" s="22"/>
      <c r="IVT322" s="22"/>
      <c r="IVU322" s="22"/>
      <c r="IVV322" s="22"/>
      <c r="IVW322" s="22"/>
      <c r="IVX322" s="22"/>
      <c r="IVY322" s="22"/>
      <c r="IVZ322" s="22"/>
      <c r="IWA322" s="22"/>
      <c r="IWB322" s="22"/>
      <c r="IWC322" s="22"/>
      <c r="IWD322" s="22"/>
      <c r="IWE322" s="22"/>
      <c r="IWF322" s="22"/>
      <c r="IWG322" s="22"/>
      <c r="IWH322" s="22"/>
      <c r="IWI322" s="22"/>
      <c r="IWJ322" s="22"/>
      <c r="IWK322" s="22"/>
      <c r="IWL322" s="22"/>
      <c r="IWM322" s="22"/>
      <c r="IWN322" s="22"/>
      <c r="IWO322" s="22"/>
      <c r="IWP322" s="22"/>
      <c r="IWQ322" s="22"/>
      <c r="IWR322" s="22"/>
      <c r="IWS322" s="22"/>
      <c r="IWT322" s="22"/>
      <c r="IWU322" s="22"/>
      <c r="IWV322" s="22"/>
      <c r="IWW322" s="22"/>
      <c r="IWX322" s="22"/>
      <c r="IWY322" s="22"/>
      <c r="IWZ322" s="22"/>
      <c r="IXA322" s="22"/>
      <c r="IXB322" s="22"/>
      <c r="IXC322" s="22"/>
      <c r="IXD322" s="22"/>
      <c r="IXE322" s="22"/>
      <c r="IXF322" s="22"/>
      <c r="IXG322" s="22"/>
      <c r="IXH322" s="22"/>
      <c r="IXI322" s="22"/>
      <c r="IXJ322" s="22"/>
      <c r="IXK322" s="22"/>
      <c r="IXL322" s="22"/>
      <c r="IXM322" s="22"/>
      <c r="IXN322" s="22"/>
      <c r="IXO322" s="22"/>
      <c r="IXP322" s="22"/>
      <c r="IXQ322" s="22"/>
      <c r="IXR322" s="22"/>
      <c r="IXS322" s="22"/>
      <c r="IXT322" s="22"/>
      <c r="IXU322" s="22"/>
      <c r="IXV322" s="22"/>
      <c r="IXW322" s="22"/>
      <c r="IXX322" s="22"/>
      <c r="IXY322" s="22"/>
      <c r="IXZ322" s="22"/>
      <c r="IYA322" s="22"/>
      <c r="IYB322" s="22"/>
      <c r="IYC322" s="22"/>
      <c r="IYD322" s="22"/>
      <c r="IYE322" s="22"/>
      <c r="IYF322" s="22"/>
      <c r="IYG322" s="22"/>
      <c r="IYH322" s="22"/>
      <c r="IYI322" s="22"/>
      <c r="IYJ322" s="22"/>
      <c r="IYK322" s="22"/>
      <c r="IYL322" s="22"/>
      <c r="IYM322" s="22"/>
      <c r="IYN322" s="22"/>
      <c r="IYO322" s="22"/>
      <c r="IYP322" s="22"/>
      <c r="IYQ322" s="22"/>
      <c r="IYR322" s="22"/>
      <c r="IYS322" s="22"/>
      <c r="IYT322" s="22"/>
      <c r="IYU322" s="22"/>
      <c r="IYV322" s="22"/>
      <c r="IYW322" s="22"/>
      <c r="IYX322" s="22"/>
      <c r="IYY322" s="22"/>
      <c r="IYZ322" s="22"/>
      <c r="IZA322" s="22"/>
      <c r="IZB322" s="22"/>
      <c r="IZC322" s="22"/>
      <c r="IZD322" s="22"/>
      <c r="IZE322" s="22"/>
      <c r="IZF322" s="22"/>
      <c r="IZG322" s="22"/>
      <c r="IZH322" s="22"/>
      <c r="IZI322" s="22"/>
      <c r="IZJ322" s="22"/>
      <c r="IZK322" s="22"/>
      <c r="IZL322" s="22"/>
      <c r="IZM322" s="22"/>
      <c r="IZN322" s="22"/>
      <c r="IZO322" s="22"/>
      <c r="IZP322" s="22"/>
      <c r="IZQ322" s="22"/>
      <c r="IZR322" s="22"/>
      <c r="IZS322" s="22"/>
      <c r="IZT322" s="22"/>
      <c r="IZU322" s="22"/>
      <c r="IZV322" s="22"/>
      <c r="IZW322" s="22"/>
      <c r="IZX322" s="22"/>
      <c r="IZY322" s="22"/>
      <c r="IZZ322" s="22"/>
      <c r="JAA322" s="22"/>
      <c r="JAB322" s="22"/>
      <c r="JAC322" s="22"/>
      <c r="JAD322" s="22"/>
      <c r="JAE322" s="22"/>
      <c r="JAF322" s="22"/>
      <c r="JAG322" s="22"/>
      <c r="JAH322" s="22"/>
      <c r="JAI322" s="22"/>
      <c r="JAJ322" s="22"/>
      <c r="JAK322" s="22"/>
      <c r="JAL322" s="22"/>
      <c r="JAM322" s="22"/>
      <c r="JAN322" s="22"/>
      <c r="JAO322" s="22"/>
      <c r="JAP322" s="22"/>
      <c r="JAQ322" s="22"/>
      <c r="JAR322" s="22"/>
      <c r="JAS322" s="22"/>
      <c r="JAT322" s="22"/>
      <c r="JAU322" s="22"/>
      <c r="JAV322" s="22"/>
      <c r="JAW322" s="22"/>
      <c r="JAX322" s="22"/>
      <c r="JAY322" s="22"/>
      <c r="JAZ322" s="22"/>
      <c r="JBA322" s="22"/>
      <c r="JBB322" s="22"/>
      <c r="JBC322" s="22"/>
      <c r="JBD322" s="22"/>
      <c r="JBE322" s="22"/>
      <c r="JBF322" s="22"/>
      <c r="JBG322" s="22"/>
      <c r="JBH322" s="22"/>
      <c r="JBI322" s="22"/>
      <c r="JBJ322" s="22"/>
      <c r="JBK322" s="22"/>
      <c r="JBL322" s="22"/>
      <c r="JBM322" s="22"/>
      <c r="JBN322" s="22"/>
      <c r="JBO322" s="22"/>
      <c r="JBP322" s="22"/>
      <c r="JBQ322" s="22"/>
      <c r="JBR322" s="22"/>
      <c r="JBS322" s="22"/>
      <c r="JBT322" s="22"/>
      <c r="JBU322" s="22"/>
      <c r="JBV322" s="22"/>
      <c r="JBW322" s="22"/>
      <c r="JBX322" s="22"/>
      <c r="JBY322" s="22"/>
      <c r="JBZ322" s="22"/>
      <c r="JCA322" s="22"/>
      <c r="JCB322" s="22"/>
      <c r="JCC322" s="22"/>
      <c r="JCD322" s="22"/>
      <c r="JCE322" s="22"/>
      <c r="JCF322" s="22"/>
      <c r="JCG322" s="22"/>
      <c r="JCH322" s="22"/>
      <c r="JCI322" s="22"/>
      <c r="JCJ322" s="22"/>
      <c r="JCK322" s="22"/>
      <c r="JCL322" s="22"/>
      <c r="JCM322" s="22"/>
      <c r="JCN322" s="22"/>
      <c r="JCO322" s="22"/>
      <c r="JCP322" s="22"/>
      <c r="JCQ322" s="22"/>
      <c r="JCR322" s="22"/>
      <c r="JCS322" s="22"/>
      <c r="JCT322" s="22"/>
      <c r="JCU322" s="22"/>
      <c r="JCV322" s="22"/>
      <c r="JCW322" s="22"/>
      <c r="JCX322" s="22"/>
      <c r="JCY322" s="22"/>
      <c r="JCZ322" s="22"/>
      <c r="JDA322" s="22"/>
      <c r="JDB322" s="22"/>
      <c r="JDC322" s="22"/>
      <c r="JDD322" s="22"/>
      <c r="JDE322" s="22"/>
      <c r="JDF322" s="22"/>
      <c r="JDG322" s="22"/>
      <c r="JDH322" s="22"/>
      <c r="JDI322" s="22"/>
      <c r="JDJ322" s="22"/>
      <c r="JDK322" s="22"/>
      <c r="JDL322" s="22"/>
      <c r="JDM322" s="22"/>
      <c r="JDN322" s="22"/>
      <c r="JDO322" s="22"/>
      <c r="JDP322" s="22"/>
      <c r="JDQ322" s="22"/>
      <c r="JDR322" s="22"/>
      <c r="JDS322" s="22"/>
      <c r="JDT322" s="22"/>
      <c r="JDU322" s="22"/>
      <c r="JDV322" s="22"/>
      <c r="JDW322" s="22"/>
      <c r="JDX322" s="22"/>
      <c r="JDY322" s="22"/>
      <c r="JDZ322" s="22"/>
      <c r="JEA322" s="22"/>
      <c r="JEB322" s="22"/>
      <c r="JEC322" s="22"/>
      <c r="JED322" s="22"/>
      <c r="JEE322" s="22"/>
      <c r="JEF322" s="22"/>
      <c r="JEG322" s="22"/>
      <c r="JEH322" s="22"/>
      <c r="JEI322" s="22"/>
      <c r="JEJ322" s="22"/>
      <c r="JEK322" s="22"/>
      <c r="JEL322" s="22"/>
      <c r="JEM322" s="22"/>
      <c r="JEN322" s="22"/>
      <c r="JEO322" s="22"/>
      <c r="JEP322" s="22"/>
      <c r="JEQ322" s="22"/>
      <c r="JER322" s="22"/>
      <c r="JES322" s="22"/>
      <c r="JET322" s="22"/>
      <c r="JEU322" s="22"/>
      <c r="JEV322" s="22"/>
      <c r="JEW322" s="22"/>
      <c r="JEX322" s="22"/>
      <c r="JEY322" s="22"/>
      <c r="JEZ322" s="22"/>
      <c r="JFA322" s="22"/>
      <c r="JFB322" s="22"/>
      <c r="JFC322" s="22"/>
      <c r="JFD322" s="22"/>
      <c r="JFE322" s="22"/>
      <c r="JFF322" s="22"/>
      <c r="JFG322" s="22"/>
      <c r="JFH322" s="22"/>
      <c r="JFI322" s="22"/>
      <c r="JFJ322" s="22"/>
      <c r="JFK322" s="22"/>
      <c r="JFL322" s="22"/>
      <c r="JFM322" s="22"/>
      <c r="JFN322" s="22"/>
      <c r="JFO322" s="22"/>
      <c r="JFP322" s="22"/>
      <c r="JFQ322" s="22"/>
      <c r="JFR322" s="22"/>
      <c r="JFS322" s="22"/>
      <c r="JFT322" s="22"/>
      <c r="JFU322" s="22"/>
      <c r="JFV322" s="22"/>
      <c r="JFW322" s="22"/>
      <c r="JFX322" s="22"/>
      <c r="JFY322" s="22"/>
      <c r="JFZ322" s="22"/>
      <c r="JGA322" s="22"/>
      <c r="JGB322" s="22"/>
      <c r="JGC322" s="22"/>
      <c r="JGD322" s="22"/>
      <c r="JGE322" s="22"/>
      <c r="JGF322" s="22"/>
      <c r="JGG322" s="22"/>
      <c r="JGH322" s="22"/>
      <c r="JGI322" s="22"/>
      <c r="JGJ322" s="22"/>
      <c r="JGK322" s="22"/>
      <c r="JGL322" s="22"/>
      <c r="JGM322" s="22"/>
      <c r="JGN322" s="22"/>
      <c r="JGO322" s="22"/>
      <c r="JGP322" s="22"/>
      <c r="JGQ322" s="22"/>
      <c r="JGR322" s="22"/>
      <c r="JGS322" s="22"/>
      <c r="JGT322" s="22"/>
      <c r="JGU322" s="22"/>
      <c r="JGV322" s="22"/>
      <c r="JGW322" s="22"/>
      <c r="JGX322" s="22"/>
      <c r="JGY322" s="22"/>
      <c r="JGZ322" s="22"/>
      <c r="JHA322" s="22"/>
      <c r="JHB322" s="22"/>
      <c r="JHC322" s="22"/>
      <c r="JHD322" s="22"/>
      <c r="JHE322" s="22"/>
      <c r="JHF322" s="22"/>
      <c r="JHG322" s="22"/>
      <c r="JHH322" s="22"/>
      <c r="JHI322" s="22"/>
      <c r="JHJ322" s="22"/>
      <c r="JHK322" s="22"/>
      <c r="JHL322" s="22"/>
      <c r="JHM322" s="22"/>
      <c r="JHN322" s="22"/>
      <c r="JHO322" s="22"/>
      <c r="JHP322" s="22"/>
      <c r="JHQ322" s="22"/>
      <c r="JHR322" s="22"/>
      <c r="JHS322" s="22"/>
      <c r="JHT322" s="22"/>
      <c r="JHU322" s="22"/>
      <c r="JHV322" s="22"/>
      <c r="JHW322" s="22"/>
      <c r="JHX322" s="22"/>
      <c r="JHY322" s="22"/>
      <c r="JHZ322" s="22"/>
      <c r="JIA322" s="22"/>
      <c r="JIB322" s="22"/>
      <c r="JIC322" s="22"/>
      <c r="JID322" s="22"/>
      <c r="JIE322" s="22"/>
      <c r="JIF322" s="22"/>
      <c r="JIG322" s="22"/>
      <c r="JIH322" s="22"/>
      <c r="JII322" s="22"/>
      <c r="JIJ322" s="22"/>
      <c r="JIK322" s="22"/>
      <c r="JIL322" s="22"/>
      <c r="JIM322" s="22"/>
      <c r="JIN322" s="22"/>
      <c r="JIO322" s="22"/>
      <c r="JIP322" s="22"/>
      <c r="JIQ322" s="22"/>
      <c r="JIR322" s="22"/>
      <c r="JIS322" s="22"/>
      <c r="JIT322" s="22"/>
      <c r="JIU322" s="22"/>
      <c r="JIV322" s="22"/>
      <c r="JIW322" s="22"/>
      <c r="JIX322" s="22"/>
      <c r="JIY322" s="22"/>
      <c r="JIZ322" s="22"/>
      <c r="JJA322" s="22"/>
      <c r="JJB322" s="22"/>
      <c r="JJC322" s="22"/>
      <c r="JJD322" s="22"/>
      <c r="JJE322" s="22"/>
      <c r="JJF322" s="22"/>
      <c r="JJG322" s="22"/>
      <c r="JJH322" s="22"/>
      <c r="JJI322" s="22"/>
      <c r="JJJ322" s="22"/>
      <c r="JJK322" s="22"/>
      <c r="JJL322" s="22"/>
      <c r="JJM322" s="22"/>
      <c r="JJN322" s="22"/>
      <c r="JJO322" s="22"/>
      <c r="JJP322" s="22"/>
      <c r="JJQ322" s="22"/>
      <c r="JJR322" s="22"/>
      <c r="JJS322" s="22"/>
      <c r="JJT322" s="22"/>
      <c r="JJU322" s="22"/>
      <c r="JJV322" s="22"/>
      <c r="JJW322" s="22"/>
      <c r="JJX322" s="22"/>
      <c r="JJY322" s="22"/>
      <c r="JJZ322" s="22"/>
      <c r="JKA322" s="22"/>
      <c r="JKB322" s="22"/>
      <c r="JKC322" s="22"/>
      <c r="JKD322" s="22"/>
      <c r="JKE322" s="22"/>
      <c r="JKF322" s="22"/>
      <c r="JKG322" s="22"/>
      <c r="JKH322" s="22"/>
      <c r="JKI322" s="22"/>
      <c r="JKJ322" s="22"/>
      <c r="JKK322" s="22"/>
      <c r="JKL322" s="22"/>
      <c r="JKM322" s="22"/>
      <c r="JKN322" s="22"/>
      <c r="JKO322" s="22"/>
      <c r="JKP322" s="22"/>
      <c r="JKQ322" s="22"/>
      <c r="JKR322" s="22"/>
      <c r="JKS322" s="22"/>
      <c r="JKT322" s="22"/>
      <c r="JKU322" s="22"/>
      <c r="JKV322" s="22"/>
      <c r="JKW322" s="22"/>
      <c r="JKX322" s="22"/>
      <c r="JKY322" s="22"/>
      <c r="JKZ322" s="22"/>
      <c r="JLA322" s="22"/>
      <c r="JLB322" s="22"/>
      <c r="JLC322" s="22"/>
      <c r="JLD322" s="22"/>
      <c r="JLE322" s="22"/>
      <c r="JLF322" s="22"/>
      <c r="JLG322" s="22"/>
      <c r="JLH322" s="22"/>
      <c r="JLI322" s="22"/>
      <c r="JLJ322" s="22"/>
      <c r="JLK322" s="22"/>
      <c r="JLL322" s="22"/>
      <c r="JLM322" s="22"/>
      <c r="JLN322" s="22"/>
      <c r="JLO322" s="22"/>
      <c r="JLP322" s="22"/>
      <c r="JLQ322" s="22"/>
      <c r="JLR322" s="22"/>
      <c r="JLS322" s="22"/>
      <c r="JLT322" s="22"/>
      <c r="JLU322" s="22"/>
      <c r="JLV322" s="22"/>
      <c r="JLW322" s="22"/>
      <c r="JLX322" s="22"/>
      <c r="JLY322" s="22"/>
      <c r="JLZ322" s="22"/>
      <c r="JMA322" s="22"/>
      <c r="JMB322" s="22"/>
      <c r="JMC322" s="22"/>
      <c r="JMD322" s="22"/>
      <c r="JME322" s="22"/>
      <c r="JMF322" s="22"/>
      <c r="JMG322" s="22"/>
      <c r="JMH322" s="22"/>
      <c r="JMI322" s="22"/>
      <c r="JMJ322" s="22"/>
      <c r="JMK322" s="22"/>
      <c r="JML322" s="22"/>
      <c r="JMM322" s="22"/>
      <c r="JMN322" s="22"/>
      <c r="JMO322" s="22"/>
      <c r="JMP322" s="22"/>
      <c r="JMQ322" s="22"/>
      <c r="JMR322" s="22"/>
      <c r="JMS322" s="22"/>
      <c r="JMT322" s="22"/>
      <c r="JMU322" s="22"/>
      <c r="JMV322" s="22"/>
      <c r="JMW322" s="22"/>
      <c r="JMX322" s="22"/>
      <c r="JMY322" s="22"/>
      <c r="JMZ322" s="22"/>
      <c r="JNA322" s="22"/>
      <c r="JNB322" s="22"/>
      <c r="JNC322" s="22"/>
      <c r="JND322" s="22"/>
      <c r="JNE322" s="22"/>
      <c r="JNF322" s="22"/>
      <c r="JNG322" s="22"/>
      <c r="JNH322" s="22"/>
      <c r="JNI322" s="22"/>
      <c r="JNJ322" s="22"/>
      <c r="JNK322" s="22"/>
      <c r="JNL322" s="22"/>
      <c r="JNM322" s="22"/>
      <c r="JNN322" s="22"/>
      <c r="JNO322" s="22"/>
      <c r="JNP322" s="22"/>
      <c r="JNQ322" s="22"/>
      <c r="JNR322" s="22"/>
      <c r="JNS322" s="22"/>
      <c r="JNT322" s="22"/>
      <c r="JNU322" s="22"/>
      <c r="JNV322" s="22"/>
      <c r="JNW322" s="22"/>
      <c r="JNX322" s="22"/>
      <c r="JNY322" s="22"/>
      <c r="JNZ322" s="22"/>
      <c r="JOA322" s="22"/>
      <c r="JOB322" s="22"/>
      <c r="JOC322" s="22"/>
      <c r="JOD322" s="22"/>
      <c r="JOE322" s="22"/>
      <c r="JOF322" s="22"/>
      <c r="JOG322" s="22"/>
      <c r="JOH322" s="22"/>
      <c r="JOI322" s="22"/>
      <c r="JOJ322" s="22"/>
      <c r="JOK322" s="22"/>
      <c r="JOL322" s="22"/>
      <c r="JOM322" s="22"/>
      <c r="JON322" s="22"/>
      <c r="JOO322" s="22"/>
      <c r="JOP322" s="22"/>
      <c r="JOQ322" s="22"/>
      <c r="JOR322" s="22"/>
      <c r="JOS322" s="22"/>
      <c r="JOT322" s="22"/>
      <c r="JOU322" s="22"/>
      <c r="JOV322" s="22"/>
      <c r="JOW322" s="22"/>
      <c r="JOX322" s="22"/>
      <c r="JOY322" s="22"/>
      <c r="JOZ322" s="22"/>
      <c r="JPA322" s="22"/>
      <c r="JPB322" s="22"/>
      <c r="JPC322" s="22"/>
      <c r="JPD322" s="22"/>
      <c r="JPE322" s="22"/>
      <c r="JPF322" s="22"/>
      <c r="JPG322" s="22"/>
      <c r="JPH322" s="22"/>
      <c r="JPI322" s="22"/>
      <c r="JPJ322" s="22"/>
      <c r="JPK322" s="22"/>
      <c r="JPL322" s="22"/>
      <c r="JPM322" s="22"/>
      <c r="JPN322" s="22"/>
      <c r="JPO322" s="22"/>
      <c r="JPP322" s="22"/>
      <c r="JPQ322" s="22"/>
      <c r="JPR322" s="22"/>
      <c r="JPS322" s="22"/>
      <c r="JPT322" s="22"/>
      <c r="JPU322" s="22"/>
      <c r="JPV322" s="22"/>
      <c r="JPW322" s="22"/>
      <c r="JPX322" s="22"/>
      <c r="JPY322" s="22"/>
      <c r="JPZ322" s="22"/>
      <c r="JQA322" s="22"/>
      <c r="JQB322" s="22"/>
      <c r="JQC322" s="22"/>
      <c r="JQD322" s="22"/>
      <c r="JQE322" s="22"/>
      <c r="JQF322" s="22"/>
      <c r="JQG322" s="22"/>
      <c r="JQH322" s="22"/>
      <c r="JQI322" s="22"/>
      <c r="JQJ322" s="22"/>
      <c r="JQK322" s="22"/>
      <c r="JQL322" s="22"/>
      <c r="JQM322" s="22"/>
      <c r="JQN322" s="22"/>
      <c r="JQO322" s="22"/>
      <c r="JQP322" s="22"/>
      <c r="JQQ322" s="22"/>
      <c r="JQR322" s="22"/>
      <c r="JQS322" s="22"/>
      <c r="JQT322" s="22"/>
      <c r="JQU322" s="22"/>
      <c r="JQV322" s="22"/>
      <c r="JQW322" s="22"/>
      <c r="JQX322" s="22"/>
      <c r="JQY322" s="22"/>
      <c r="JQZ322" s="22"/>
      <c r="JRA322" s="22"/>
      <c r="JRB322" s="22"/>
      <c r="JRC322" s="22"/>
      <c r="JRD322" s="22"/>
      <c r="JRE322" s="22"/>
      <c r="JRF322" s="22"/>
      <c r="JRG322" s="22"/>
      <c r="JRH322" s="22"/>
      <c r="JRI322" s="22"/>
      <c r="JRJ322" s="22"/>
      <c r="JRK322" s="22"/>
      <c r="JRL322" s="22"/>
      <c r="JRM322" s="22"/>
      <c r="JRN322" s="22"/>
      <c r="JRO322" s="22"/>
      <c r="JRP322" s="22"/>
      <c r="JRQ322" s="22"/>
      <c r="JRR322" s="22"/>
      <c r="JRS322" s="22"/>
      <c r="JRT322" s="22"/>
      <c r="JRU322" s="22"/>
      <c r="JRV322" s="22"/>
      <c r="JRW322" s="22"/>
      <c r="JRX322" s="22"/>
      <c r="JRY322" s="22"/>
      <c r="JRZ322" s="22"/>
      <c r="JSA322" s="22"/>
      <c r="JSB322" s="22"/>
      <c r="JSC322" s="22"/>
      <c r="JSD322" s="22"/>
      <c r="JSE322" s="22"/>
      <c r="JSF322" s="22"/>
      <c r="JSG322" s="22"/>
      <c r="JSH322" s="22"/>
      <c r="JSI322" s="22"/>
      <c r="JSJ322" s="22"/>
      <c r="JSK322" s="22"/>
      <c r="JSL322" s="22"/>
      <c r="JSM322" s="22"/>
      <c r="JSN322" s="22"/>
      <c r="JSO322" s="22"/>
      <c r="JSP322" s="22"/>
      <c r="JSQ322" s="22"/>
      <c r="JSR322" s="22"/>
      <c r="JSS322" s="22"/>
      <c r="JST322" s="22"/>
      <c r="JSU322" s="22"/>
      <c r="JSV322" s="22"/>
      <c r="JSW322" s="22"/>
      <c r="JSX322" s="22"/>
      <c r="JSY322" s="22"/>
      <c r="JSZ322" s="22"/>
      <c r="JTA322" s="22"/>
      <c r="JTB322" s="22"/>
      <c r="JTC322" s="22"/>
      <c r="JTD322" s="22"/>
      <c r="JTE322" s="22"/>
      <c r="JTF322" s="22"/>
      <c r="JTG322" s="22"/>
      <c r="JTH322" s="22"/>
      <c r="JTI322" s="22"/>
      <c r="JTJ322" s="22"/>
      <c r="JTK322" s="22"/>
      <c r="JTL322" s="22"/>
      <c r="JTM322" s="22"/>
      <c r="JTN322" s="22"/>
      <c r="JTO322" s="22"/>
      <c r="JTP322" s="22"/>
      <c r="JTQ322" s="22"/>
      <c r="JTR322" s="22"/>
      <c r="JTS322" s="22"/>
      <c r="JTT322" s="22"/>
      <c r="JTU322" s="22"/>
      <c r="JTV322" s="22"/>
      <c r="JTW322" s="22"/>
      <c r="JTX322" s="22"/>
      <c r="JTY322" s="22"/>
      <c r="JTZ322" s="22"/>
      <c r="JUA322" s="22"/>
      <c r="JUB322" s="22"/>
      <c r="JUC322" s="22"/>
      <c r="JUD322" s="22"/>
      <c r="JUE322" s="22"/>
      <c r="JUF322" s="22"/>
      <c r="JUG322" s="22"/>
      <c r="JUH322" s="22"/>
      <c r="JUI322" s="22"/>
      <c r="JUJ322" s="22"/>
      <c r="JUK322" s="22"/>
      <c r="JUL322" s="22"/>
      <c r="JUM322" s="22"/>
      <c r="JUN322" s="22"/>
      <c r="JUO322" s="22"/>
      <c r="JUP322" s="22"/>
      <c r="JUQ322" s="22"/>
      <c r="JUR322" s="22"/>
      <c r="JUS322" s="22"/>
      <c r="JUT322" s="22"/>
      <c r="JUU322" s="22"/>
      <c r="JUV322" s="22"/>
      <c r="JUW322" s="22"/>
      <c r="JUX322" s="22"/>
      <c r="JUY322" s="22"/>
      <c r="JUZ322" s="22"/>
      <c r="JVA322" s="22"/>
      <c r="JVB322" s="22"/>
      <c r="JVC322" s="22"/>
      <c r="JVD322" s="22"/>
      <c r="JVE322" s="22"/>
      <c r="JVF322" s="22"/>
      <c r="JVG322" s="22"/>
      <c r="JVH322" s="22"/>
      <c r="JVI322" s="22"/>
      <c r="JVJ322" s="22"/>
      <c r="JVK322" s="22"/>
      <c r="JVL322" s="22"/>
      <c r="JVM322" s="22"/>
      <c r="JVN322" s="22"/>
      <c r="JVO322" s="22"/>
      <c r="JVP322" s="22"/>
      <c r="JVQ322" s="22"/>
      <c r="JVR322" s="22"/>
      <c r="JVS322" s="22"/>
      <c r="JVT322" s="22"/>
      <c r="JVU322" s="22"/>
      <c r="JVV322" s="22"/>
      <c r="JVW322" s="22"/>
      <c r="JVX322" s="22"/>
      <c r="JVY322" s="22"/>
      <c r="JVZ322" s="22"/>
      <c r="JWA322" s="22"/>
      <c r="JWB322" s="22"/>
      <c r="JWC322" s="22"/>
      <c r="JWD322" s="22"/>
      <c r="JWE322" s="22"/>
      <c r="JWF322" s="22"/>
      <c r="JWG322" s="22"/>
      <c r="JWH322" s="22"/>
      <c r="JWI322" s="22"/>
      <c r="JWJ322" s="22"/>
      <c r="JWK322" s="22"/>
      <c r="JWL322" s="22"/>
      <c r="JWM322" s="22"/>
      <c r="JWN322" s="22"/>
      <c r="JWO322" s="22"/>
      <c r="JWP322" s="22"/>
      <c r="JWQ322" s="22"/>
      <c r="JWR322" s="22"/>
      <c r="JWS322" s="22"/>
      <c r="JWT322" s="22"/>
      <c r="JWU322" s="22"/>
      <c r="JWV322" s="22"/>
      <c r="JWW322" s="22"/>
      <c r="JWX322" s="22"/>
      <c r="JWY322" s="22"/>
      <c r="JWZ322" s="22"/>
      <c r="JXA322" s="22"/>
      <c r="JXB322" s="22"/>
      <c r="JXC322" s="22"/>
      <c r="JXD322" s="22"/>
      <c r="JXE322" s="22"/>
      <c r="JXF322" s="22"/>
      <c r="JXG322" s="22"/>
      <c r="JXH322" s="22"/>
      <c r="JXI322" s="22"/>
      <c r="JXJ322" s="22"/>
      <c r="JXK322" s="22"/>
      <c r="JXL322" s="22"/>
      <c r="JXM322" s="22"/>
      <c r="JXN322" s="22"/>
      <c r="JXO322" s="22"/>
      <c r="JXP322" s="22"/>
      <c r="JXQ322" s="22"/>
      <c r="JXR322" s="22"/>
      <c r="JXS322" s="22"/>
      <c r="JXT322" s="22"/>
      <c r="JXU322" s="22"/>
      <c r="JXV322" s="22"/>
      <c r="JXW322" s="22"/>
      <c r="JXX322" s="22"/>
      <c r="JXY322" s="22"/>
      <c r="JXZ322" s="22"/>
      <c r="JYA322" s="22"/>
      <c r="JYB322" s="22"/>
      <c r="JYC322" s="22"/>
      <c r="JYD322" s="22"/>
      <c r="JYE322" s="22"/>
      <c r="JYF322" s="22"/>
      <c r="JYG322" s="22"/>
      <c r="JYH322" s="22"/>
      <c r="JYI322" s="22"/>
      <c r="JYJ322" s="22"/>
      <c r="JYK322" s="22"/>
      <c r="JYL322" s="22"/>
      <c r="JYM322" s="22"/>
      <c r="JYN322" s="22"/>
      <c r="JYO322" s="22"/>
      <c r="JYP322" s="22"/>
      <c r="JYQ322" s="22"/>
      <c r="JYR322" s="22"/>
      <c r="JYS322" s="22"/>
      <c r="JYT322" s="22"/>
      <c r="JYU322" s="22"/>
      <c r="JYV322" s="22"/>
      <c r="JYW322" s="22"/>
      <c r="JYX322" s="22"/>
      <c r="JYY322" s="22"/>
      <c r="JYZ322" s="22"/>
      <c r="JZA322" s="22"/>
      <c r="JZB322" s="22"/>
      <c r="JZC322" s="22"/>
      <c r="JZD322" s="22"/>
      <c r="JZE322" s="22"/>
      <c r="JZF322" s="22"/>
      <c r="JZG322" s="22"/>
      <c r="JZH322" s="22"/>
      <c r="JZI322" s="22"/>
      <c r="JZJ322" s="22"/>
      <c r="JZK322" s="22"/>
      <c r="JZL322" s="22"/>
      <c r="JZM322" s="22"/>
      <c r="JZN322" s="22"/>
      <c r="JZO322" s="22"/>
      <c r="JZP322" s="22"/>
      <c r="JZQ322" s="22"/>
      <c r="JZR322" s="22"/>
      <c r="JZS322" s="22"/>
      <c r="JZT322" s="22"/>
      <c r="JZU322" s="22"/>
      <c r="JZV322" s="22"/>
      <c r="JZW322" s="22"/>
      <c r="JZX322" s="22"/>
      <c r="JZY322" s="22"/>
      <c r="JZZ322" s="22"/>
      <c r="KAA322" s="22"/>
      <c r="KAB322" s="22"/>
      <c r="KAC322" s="22"/>
      <c r="KAD322" s="22"/>
      <c r="KAE322" s="22"/>
      <c r="KAF322" s="22"/>
      <c r="KAG322" s="22"/>
      <c r="KAH322" s="22"/>
      <c r="KAI322" s="22"/>
      <c r="KAJ322" s="22"/>
      <c r="KAK322" s="22"/>
      <c r="KAL322" s="22"/>
      <c r="KAM322" s="22"/>
      <c r="KAN322" s="22"/>
      <c r="KAO322" s="22"/>
      <c r="KAP322" s="22"/>
      <c r="KAQ322" s="22"/>
      <c r="KAR322" s="22"/>
      <c r="KAS322" s="22"/>
      <c r="KAT322" s="22"/>
      <c r="KAU322" s="22"/>
      <c r="KAV322" s="22"/>
      <c r="KAW322" s="22"/>
      <c r="KAX322" s="22"/>
      <c r="KAY322" s="22"/>
      <c r="KAZ322" s="22"/>
      <c r="KBA322" s="22"/>
      <c r="KBB322" s="22"/>
      <c r="KBC322" s="22"/>
      <c r="KBD322" s="22"/>
      <c r="KBE322" s="22"/>
      <c r="KBF322" s="22"/>
      <c r="KBG322" s="22"/>
      <c r="KBH322" s="22"/>
      <c r="KBI322" s="22"/>
      <c r="KBJ322" s="22"/>
      <c r="KBK322" s="22"/>
      <c r="KBL322" s="22"/>
      <c r="KBM322" s="22"/>
      <c r="KBN322" s="22"/>
      <c r="KBO322" s="22"/>
      <c r="KBP322" s="22"/>
      <c r="KBQ322" s="22"/>
      <c r="KBR322" s="22"/>
      <c r="KBS322" s="22"/>
      <c r="KBT322" s="22"/>
      <c r="KBU322" s="22"/>
      <c r="KBV322" s="22"/>
      <c r="KBW322" s="22"/>
      <c r="KBX322" s="22"/>
      <c r="KBY322" s="22"/>
      <c r="KBZ322" s="22"/>
      <c r="KCA322" s="22"/>
      <c r="KCB322" s="22"/>
      <c r="KCC322" s="22"/>
      <c r="KCD322" s="22"/>
      <c r="KCE322" s="22"/>
      <c r="KCF322" s="22"/>
      <c r="KCG322" s="22"/>
      <c r="KCH322" s="22"/>
      <c r="KCI322" s="22"/>
      <c r="KCJ322" s="22"/>
      <c r="KCK322" s="22"/>
      <c r="KCL322" s="22"/>
      <c r="KCM322" s="22"/>
      <c r="KCN322" s="22"/>
      <c r="KCO322" s="22"/>
      <c r="KCP322" s="22"/>
      <c r="KCQ322" s="22"/>
      <c r="KCR322" s="22"/>
      <c r="KCS322" s="22"/>
      <c r="KCT322" s="22"/>
      <c r="KCU322" s="22"/>
      <c r="KCV322" s="22"/>
      <c r="KCW322" s="22"/>
      <c r="KCX322" s="22"/>
      <c r="KCY322" s="22"/>
      <c r="KCZ322" s="22"/>
      <c r="KDA322" s="22"/>
      <c r="KDB322" s="22"/>
      <c r="KDC322" s="22"/>
      <c r="KDD322" s="22"/>
      <c r="KDE322" s="22"/>
      <c r="KDF322" s="22"/>
      <c r="KDG322" s="22"/>
      <c r="KDH322" s="22"/>
      <c r="KDI322" s="22"/>
      <c r="KDJ322" s="22"/>
      <c r="KDK322" s="22"/>
      <c r="KDL322" s="22"/>
      <c r="KDM322" s="22"/>
      <c r="KDN322" s="22"/>
      <c r="KDO322" s="22"/>
      <c r="KDP322" s="22"/>
      <c r="KDQ322" s="22"/>
      <c r="KDR322" s="22"/>
      <c r="KDS322" s="22"/>
      <c r="KDT322" s="22"/>
      <c r="KDU322" s="22"/>
      <c r="KDV322" s="22"/>
      <c r="KDW322" s="22"/>
      <c r="KDX322" s="22"/>
      <c r="KDY322" s="22"/>
      <c r="KDZ322" s="22"/>
      <c r="KEA322" s="22"/>
      <c r="KEB322" s="22"/>
      <c r="KEC322" s="22"/>
      <c r="KED322" s="22"/>
      <c r="KEE322" s="22"/>
      <c r="KEF322" s="22"/>
      <c r="KEG322" s="22"/>
      <c r="KEH322" s="22"/>
      <c r="KEI322" s="22"/>
      <c r="KEJ322" s="22"/>
      <c r="KEK322" s="22"/>
      <c r="KEL322" s="22"/>
      <c r="KEM322" s="22"/>
      <c r="KEN322" s="22"/>
      <c r="KEO322" s="22"/>
      <c r="KEP322" s="22"/>
      <c r="KEQ322" s="22"/>
      <c r="KER322" s="22"/>
      <c r="KES322" s="22"/>
      <c r="KET322" s="22"/>
      <c r="KEU322" s="22"/>
      <c r="KEV322" s="22"/>
      <c r="KEW322" s="22"/>
      <c r="KEX322" s="22"/>
      <c r="KEY322" s="22"/>
      <c r="KEZ322" s="22"/>
      <c r="KFA322" s="22"/>
      <c r="KFB322" s="22"/>
      <c r="KFC322" s="22"/>
      <c r="KFD322" s="22"/>
      <c r="KFE322" s="22"/>
      <c r="KFF322" s="22"/>
      <c r="KFG322" s="22"/>
      <c r="KFH322" s="22"/>
      <c r="KFI322" s="22"/>
      <c r="KFJ322" s="22"/>
      <c r="KFK322" s="22"/>
      <c r="KFL322" s="22"/>
      <c r="KFM322" s="22"/>
      <c r="KFN322" s="22"/>
      <c r="KFO322" s="22"/>
      <c r="KFP322" s="22"/>
      <c r="KFQ322" s="22"/>
      <c r="KFR322" s="22"/>
      <c r="KFS322" s="22"/>
      <c r="KFT322" s="22"/>
      <c r="KFU322" s="22"/>
      <c r="KFV322" s="22"/>
      <c r="KFW322" s="22"/>
      <c r="KFX322" s="22"/>
      <c r="KFY322" s="22"/>
      <c r="KFZ322" s="22"/>
      <c r="KGA322" s="22"/>
      <c r="KGB322" s="22"/>
      <c r="KGC322" s="22"/>
      <c r="KGD322" s="22"/>
      <c r="KGE322" s="22"/>
      <c r="KGF322" s="22"/>
      <c r="KGG322" s="22"/>
      <c r="KGH322" s="22"/>
      <c r="KGI322" s="22"/>
      <c r="KGJ322" s="22"/>
      <c r="KGK322" s="22"/>
      <c r="KGL322" s="22"/>
      <c r="KGM322" s="22"/>
      <c r="KGN322" s="22"/>
      <c r="KGO322" s="22"/>
      <c r="KGP322" s="22"/>
      <c r="KGQ322" s="22"/>
      <c r="KGR322" s="22"/>
      <c r="KGS322" s="22"/>
      <c r="KGT322" s="22"/>
      <c r="KGU322" s="22"/>
      <c r="KGV322" s="22"/>
      <c r="KGW322" s="22"/>
      <c r="KGX322" s="22"/>
      <c r="KGY322" s="22"/>
      <c r="KGZ322" s="22"/>
      <c r="KHA322" s="22"/>
      <c r="KHB322" s="22"/>
      <c r="KHC322" s="22"/>
      <c r="KHD322" s="22"/>
      <c r="KHE322" s="22"/>
      <c r="KHF322" s="22"/>
      <c r="KHG322" s="22"/>
      <c r="KHH322" s="22"/>
      <c r="KHI322" s="22"/>
      <c r="KHJ322" s="22"/>
      <c r="KHK322" s="22"/>
      <c r="KHL322" s="22"/>
      <c r="KHM322" s="22"/>
      <c r="KHN322" s="22"/>
      <c r="KHO322" s="22"/>
      <c r="KHP322" s="22"/>
      <c r="KHQ322" s="22"/>
      <c r="KHR322" s="22"/>
      <c r="KHS322" s="22"/>
      <c r="KHT322" s="22"/>
      <c r="KHU322" s="22"/>
      <c r="KHV322" s="22"/>
      <c r="KHW322" s="22"/>
      <c r="KHX322" s="22"/>
      <c r="KHY322" s="22"/>
      <c r="KHZ322" s="22"/>
      <c r="KIA322" s="22"/>
      <c r="KIB322" s="22"/>
      <c r="KIC322" s="22"/>
      <c r="KID322" s="22"/>
      <c r="KIE322" s="22"/>
      <c r="KIF322" s="22"/>
      <c r="KIG322" s="22"/>
      <c r="KIH322" s="22"/>
      <c r="KII322" s="22"/>
      <c r="KIJ322" s="22"/>
      <c r="KIK322" s="22"/>
      <c r="KIL322" s="22"/>
      <c r="KIM322" s="22"/>
      <c r="KIN322" s="22"/>
      <c r="KIO322" s="22"/>
      <c r="KIP322" s="22"/>
      <c r="KIQ322" s="22"/>
      <c r="KIR322" s="22"/>
      <c r="KIS322" s="22"/>
      <c r="KIT322" s="22"/>
      <c r="KIU322" s="22"/>
      <c r="KIV322" s="22"/>
      <c r="KIW322" s="22"/>
      <c r="KIX322" s="22"/>
      <c r="KIY322" s="22"/>
      <c r="KIZ322" s="22"/>
      <c r="KJA322" s="22"/>
      <c r="KJB322" s="22"/>
      <c r="KJC322" s="22"/>
      <c r="KJD322" s="22"/>
      <c r="KJE322" s="22"/>
      <c r="KJF322" s="22"/>
      <c r="KJG322" s="22"/>
      <c r="KJH322" s="22"/>
      <c r="KJI322" s="22"/>
      <c r="KJJ322" s="22"/>
      <c r="KJK322" s="22"/>
      <c r="KJL322" s="22"/>
      <c r="KJM322" s="22"/>
      <c r="KJN322" s="22"/>
      <c r="KJO322" s="22"/>
      <c r="KJP322" s="22"/>
      <c r="KJQ322" s="22"/>
      <c r="KJR322" s="22"/>
      <c r="KJS322" s="22"/>
      <c r="KJT322" s="22"/>
      <c r="KJU322" s="22"/>
      <c r="KJV322" s="22"/>
      <c r="KJW322" s="22"/>
      <c r="KJX322" s="22"/>
      <c r="KJY322" s="22"/>
      <c r="KJZ322" s="22"/>
      <c r="KKA322" s="22"/>
      <c r="KKB322" s="22"/>
      <c r="KKC322" s="22"/>
      <c r="KKD322" s="22"/>
      <c r="KKE322" s="22"/>
      <c r="KKF322" s="22"/>
      <c r="KKG322" s="22"/>
      <c r="KKH322" s="22"/>
      <c r="KKI322" s="22"/>
      <c r="KKJ322" s="22"/>
      <c r="KKK322" s="22"/>
      <c r="KKL322" s="22"/>
      <c r="KKM322" s="22"/>
      <c r="KKN322" s="22"/>
      <c r="KKO322" s="22"/>
      <c r="KKP322" s="22"/>
      <c r="KKQ322" s="22"/>
      <c r="KKR322" s="22"/>
      <c r="KKS322" s="22"/>
      <c r="KKT322" s="22"/>
      <c r="KKU322" s="22"/>
      <c r="KKV322" s="22"/>
      <c r="KKW322" s="22"/>
      <c r="KKX322" s="22"/>
      <c r="KKY322" s="22"/>
      <c r="KKZ322" s="22"/>
      <c r="KLA322" s="22"/>
      <c r="KLB322" s="22"/>
      <c r="KLC322" s="22"/>
      <c r="KLD322" s="22"/>
      <c r="KLE322" s="22"/>
      <c r="KLF322" s="22"/>
      <c r="KLG322" s="22"/>
      <c r="KLH322" s="22"/>
      <c r="KLI322" s="22"/>
      <c r="KLJ322" s="22"/>
      <c r="KLK322" s="22"/>
      <c r="KLL322" s="22"/>
      <c r="KLM322" s="22"/>
      <c r="KLN322" s="22"/>
      <c r="KLO322" s="22"/>
      <c r="KLP322" s="22"/>
      <c r="KLQ322" s="22"/>
      <c r="KLR322" s="22"/>
      <c r="KLS322" s="22"/>
      <c r="KLT322" s="22"/>
      <c r="KLU322" s="22"/>
      <c r="KLV322" s="22"/>
      <c r="KLW322" s="22"/>
      <c r="KLX322" s="22"/>
      <c r="KLY322" s="22"/>
      <c r="KLZ322" s="22"/>
      <c r="KMA322" s="22"/>
      <c r="KMB322" s="22"/>
      <c r="KMC322" s="22"/>
      <c r="KMD322" s="22"/>
      <c r="KME322" s="22"/>
      <c r="KMF322" s="22"/>
      <c r="KMG322" s="22"/>
      <c r="KMH322" s="22"/>
      <c r="KMI322" s="22"/>
      <c r="KMJ322" s="22"/>
      <c r="KMK322" s="22"/>
      <c r="KML322" s="22"/>
      <c r="KMM322" s="22"/>
      <c r="KMN322" s="22"/>
      <c r="KMO322" s="22"/>
      <c r="KMP322" s="22"/>
      <c r="KMQ322" s="22"/>
      <c r="KMR322" s="22"/>
      <c r="KMS322" s="22"/>
      <c r="KMT322" s="22"/>
      <c r="KMU322" s="22"/>
      <c r="KMV322" s="22"/>
      <c r="KMW322" s="22"/>
      <c r="KMX322" s="22"/>
      <c r="KMY322" s="22"/>
      <c r="KMZ322" s="22"/>
      <c r="KNA322" s="22"/>
      <c r="KNB322" s="22"/>
      <c r="KNC322" s="22"/>
      <c r="KND322" s="22"/>
      <c r="KNE322" s="22"/>
      <c r="KNF322" s="22"/>
      <c r="KNG322" s="22"/>
      <c r="KNH322" s="22"/>
      <c r="KNI322" s="22"/>
      <c r="KNJ322" s="22"/>
      <c r="KNK322" s="22"/>
      <c r="KNL322" s="22"/>
      <c r="KNM322" s="22"/>
      <c r="KNN322" s="22"/>
      <c r="KNO322" s="22"/>
      <c r="KNP322" s="22"/>
      <c r="KNQ322" s="22"/>
      <c r="KNR322" s="22"/>
      <c r="KNS322" s="22"/>
      <c r="KNT322" s="22"/>
      <c r="KNU322" s="22"/>
      <c r="KNV322" s="22"/>
      <c r="KNW322" s="22"/>
      <c r="KNX322" s="22"/>
      <c r="KNY322" s="22"/>
      <c r="KNZ322" s="22"/>
      <c r="KOA322" s="22"/>
      <c r="KOB322" s="22"/>
      <c r="KOC322" s="22"/>
      <c r="KOD322" s="22"/>
      <c r="KOE322" s="22"/>
      <c r="KOF322" s="22"/>
      <c r="KOG322" s="22"/>
      <c r="KOH322" s="22"/>
      <c r="KOI322" s="22"/>
      <c r="KOJ322" s="22"/>
      <c r="KOK322" s="22"/>
      <c r="KOL322" s="22"/>
      <c r="KOM322" s="22"/>
      <c r="KON322" s="22"/>
      <c r="KOO322" s="22"/>
      <c r="KOP322" s="22"/>
      <c r="KOQ322" s="22"/>
      <c r="KOR322" s="22"/>
      <c r="KOS322" s="22"/>
      <c r="KOT322" s="22"/>
      <c r="KOU322" s="22"/>
      <c r="KOV322" s="22"/>
      <c r="KOW322" s="22"/>
      <c r="KOX322" s="22"/>
      <c r="KOY322" s="22"/>
      <c r="KOZ322" s="22"/>
      <c r="KPA322" s="22"/>
      <c r="KPB322" s="22"/>
      <c r="KPC322" s="22"/>
      <c r="KPD322" s="22"/>
      <c r="KPE322" s="22"/>
      <c r="KPF322" s="22"/>
      <c r="KPG322" s="22"/>
      <c r="KPH322" s="22"/>
      <c r="KPI322" s="22"/>
      <c r="KPJ322" s="22"/>
      <c r="KPK322" s="22"/>
      <c r="KPL322" s="22"/>
      <c r="KPM322" s="22"/>
      <c r="KPN322" s="22"/>
      <c r="KPO322" s="22"/>
      <c r="KPP322" s="22"/>
      <c r="KPQ322" s="22"/>
      <c r="KPR322" s="22"/>
      <c r="KPS322" s="22"/>
      <c r="KPT322" s="22"/>
      <c r="KPU322" s="22"/>
      <c r="KPV322" s="22"/>
      <c r="KPW322" s="22"/>
      <c r="KPX322" s="22"/>
      <c r="KPY322" s="22"/>
      <c r="KPZ322" s="22"/>
      <c r="KQA322" s="22"/>
      <c r="KQB322" s="22"/>
      <c r="KQC322" s="22"/>
      <c r="KQD322" s="22"/>
      <c r="KQE322" s="22"/>
      <c r="KQF322" s="22"/>
      <c r="KQG322" s="22"/>
      <c r="KQH322" s="22"/>
      <c r="KQI322" s="22"/>
      <c r="KQJ322" s="22"/>
      <c r="KQK322" s="22"/>
      <c r="KQL322" s="22"/>
      <c r="KQM322" s="22"/>
      <c r="KQN322" s="22"/>
      <c r="KQO322" s="22"/>
      <c r="KQP322" s="22"/>
      <c r="KQQ322" s="22"/>
      <c r="KQR322" s="22"/>
      <c r="KQS322" s="22"/>
      <c r="KQT322" s="22"/>
      <c r="KQU322" s="22"/>
      <c r="KQV322" s="22"/>
      <c r="KQW322" s="22"/>
      <c r="KQX322" s="22"/>
      <c r="KQY322" s="22"/>
      <c r="KQZ322" s="22"/>
      <c r="KRA322" s="22"/>
      <c r="KRB322" s="22"/>
      <c r="KRC322" s="22"/>
      <c r="KRD322" s="22"/>
      <c r="KRE322" s="22"/>
      <c r="KRF322" s="22"/>
      <c r="KRG322" s="22"/>
      <c r="KRH322" s="22"/>
      <c r="KRI322" s="22"/>
      <c r="KRJ322" s="22"/>
      <c r="KRK322" s="22"/>
      <c r="KRL322" s="22"/>
      <c r="KRM322" s="22"/>
      <c r="KRN322" s="22"/>
      <c r="KRO322" s="22"/>
      <c r="KRP322" s="22"/>
      <c r="KRQ322" s="22"/>
      <c r="KRR322" s="22"/>
      <c r="KRS322" s="22"/>
      <c r="KRT322" s="22"/>
      <c r="KRU322" s="22"/>
      <c r="KRV322" s="22"/>
      <c r="KRW322" s="22"/>
      <c r="KRX322" s="22"/>
      <c r="KRY322" s="22"/>
      <c r="KRZ322" s="22"/>
      <c r="KSA322" s="22"/>
      <c r="KSB322" s="22"/>
      <c r="KSC322" s="22"/>
      <c r="KSD322" s="22"/>
      <c r="KSE322" s="22"/>
      <c r="KSF322" s="22"/>
      <c r="KSG322" s="22"/>
      <c r="KSH322" s="22"/>
      <c r="KSI322" s="22"/>
      <c r="KSJ322" s="22"/>
      <c r="KSK322" s="22"/>
      <c r="KSL322" s="22"/>
      <c r="KSM322" s="22"/>
      <c r="KSN322" s="22"/>
      <c r="KSO322" s="22"/>
      <c r="KSP322" s="22"/>
      <c r="KSQ322" s="22"/>
      <c r="KSR322" s="22"/>
      <c r="KSS322" s="22"/>
      <c r="KST322" s="22"/>
      <c r="KSU322" s="22"/>
      <c r="KSV322" s="22"/>
      <c r="KSW322" s="22"/>
      <c r="KSX322" s="22"/>
      <c r="KSY322" s="22"/>
      <c r="KSZ322" s="22"/>
      <c r="KTA322" s="22"/>
      <c r="KTB322" s="22"/>
      <c r="KTC322" s="22"/>
      <c r="KTD322" s="22"/>
      <c r="KTE322" s="22"/>
      <c r="KTF322" s="22"/>
      <c r="KTG322" s="22"/>
      <c r="KTH322" s="22"/>
      <c r="KTI322" s="22"/>
      <c r="KTJ322" s="22"/>
      <c r="KTK322" s="22"/>
      <c r="KTL322" s="22"/>
      <c r="KTM322" s="22"/>
      <c r="KTN322" s="22"/>
      <c r="KTO322" s="22"/>
      <c r="KTP322" s="22"/>
      <c r="KTQ322" s="22"/>
      <c r="KTR322" s="22"/>
      <c r="KTS322" s="22"/>
      <c r="KTT322" s="22"/>
      <c r="KTU322" s="22"/>
      <c r="KTV322" s="22"/>
      <c r="KTW322" s="22"/>
      <c r="KTX322" s="22"/>
      <c r="KTY322" s="22"/>
      <c r="KTZ322" s="22"/>
      <c r="KUA322" s="22"/>
      <c r="KUB322" s="22"/>
      <c r="KUC322" s="22"/>
      <c r="KUD322" s="22"/>
      <c r="KUE322" s="22"/>
      <c r="KUF322" s="22"/>
      <c r="KUG322" s="22"/>
      <c r="KUH322" s="22"/>
      <c r="KUI322" s="22"/>
      <c r="KUJ322" s="22"/>
      <c r="KUK322" s="22"/>
      <c r="KUL322" s="22"/>
      <c r="KUM322" s="22"/>
      <c r="KUN322" s="22"/>
      <c r="KUO322" s="22"/>
      <c r="KUP322" s="22"/>
      <c r="KUQ322" s="22"/>
      <c r="KUR322" s="22"/>
      <c r="KUS322" s="22"/>
      <c r="KUT322" s="22"/>
      <c r="KUU322" s="22"/>
      <c r="KUV322" s="22"/>
      <c r="KUW322" s="22"/>
      <c r="KUX322" s="22"/>
      <c r="KUY322" s="22"/>
      <c r="KUZ322" s="22"/>
      <c r="KVA322" s="22"/>
      <c r="KVB322" s="22"/>
      <c r="KVC322" s="22"/>
      <c r="KVD322" s="22"/>
      <c r="KVE322" s="22"/>
      <c r="KVF322" s="22"/>
      <c r="KVG322" s="22"/>
      <c r="KVH322" s="22"/>
      <c r="KVI322" s="22"/>
      <c r="KVJ322" s="22"/>
      <c r="KVK322" s="22"/>
      <c r="KVL322" s="22"/>
      <c r="KVM322" s="22"/>
      <c r="KVN322" s="22"/>
      <c r="KVO322" s="22"/>
      <c r="KVP322" s="22"/>
      <c r="KVQ322" s="22"/>
      <c r="KVR322" s="22"/>
      <c r="KVS322" s="22"/>
      <c r="KVT322" s="22"/>
      <c r="KVU322" s="22"/>
      <c r="KVV322" s="22"/>
      <c r="KVW322" s="22"/>
      <c r="KVX322" s="22"/>
      <c r="KVY322" s="22"/>
      <c r="KVZ322" s="22"/>
      <c r="KWA322" s="22"/>
      <c r="KWB322" s="22"/>
      <c r="KWC322" s="22"/>
      <c r="KWD322" s="22"/>
      <c r="KWE322" s="22"/>
      <c r="KWF322" s="22"/>
      <c r="KWG322" s="22"/>
      <c r="KWH322" s="22"/>
      <c r="KWI322" s="22"/>
      <c r="KWJ322" s="22"/>
      <c r="KWK322" s="22"/>
      <c r="KWL322" s="22"/>
      <c r="KWM322" s="22"/>
      <c r="KWN322" s="22"/>
      <c r="KWO322" s="22"/>
      <c r="KWP322" s="22"/>
      <c r="KWQ322" s="22"/>
      <c r="KWR322" s="22"/>
      <c r="KWS322" s="22"/>
      <c r="KWT322" s="22"/>
      <c r="KWU322" s="22"/>
      <c r="KWV322" s="22"/>
      <c r="KWW322" s="22"/>
      <c r="KWX322" s="22"/>
      <c r="KWY322" s="22"/>
      <c r="KWZ322" s="22"/>
      <c r="KXA322" s="22"/>
      <c r="KXB322" s="22"/>
      <c r="KXC322" s="22"/>
      <c r="KXD322" s="22"/>
      <c r="KXE322" s="22"/>
      <c r="KXF322" s="22"/>
      <c r="KXG322" s="22"/>
      <c r="KXH322" s="22"/>
      <c r="KXI322" s="22"/>
      <c r="KXJ322" s="22"/>
      <c r="KXK322" s="22"/>
      <c r="KXL322" s="22"/>
      <c r="KXM322" s="22"/>
      <c r="KXN322" s="22"/>
      <c r="KXO322" s="22"/>
      <c r="KXP322" s="22"/>
      <c r="KXQ322" s="22"/>
      <c r="KXR322" s="22"/>
      <c r="KXS322" s="22"/>
      <c r="KXT322" s="22"/>
      <c r="KXU322" s="22"/>
      <c r="KXV322" s="22"/>
      <c r="KXW322" s="22"/>
      <c r="KXX322" s="22"/>
      <c r="KXY322" s="22"/>
      <c r="KXZ322" s="22"/>
      <c r="KYA322" s="22"/>
      <c r="KYB322" s="22"/>
      <c r="KYC322" s="22"/>
      <c r="KYD322" s="22"/>
      <c r="KYE322" s="22"/>
      <c r="KYF322" s="22"/>
      <c r="KYG322" s="22"/>
      <c r="KYH322" s="22"/>
      <c r="KYI322" s="22"/>
      <c r="KYJ322" s="22"/>
      <c r="KYK322" s="22"/>
      <c r="KYL322" s="22"/>
      <c r="KYM322" s="22"/>
      <c r="KYN322" s="22"/>
      <c r="KYO322" s="22"/>
      <c r="KYP322" s="22"/>
      <c r="KYQ322" s="22"/>
      <c r="KYR322" s="22"/>
      <c r="KYS322" s="22"/>
      <c r="KYT322" s="22"/>
      <c r="KYU322" s="22"/>
      <c r="KYV322" s="22"/>
      <c r="KYW322" s="22"/>
      <c r="KYX322" s="22"/>
      <c r="KYY322" s="22"/>
      <c r="KYZ322" s="22"/>
      <c r="KZA322" s="22"/>
      <c r="KZB322" s="22"/>
      <c r="KZC322" s="22"/>
      <c r="KZD322" s="22"/>
      <c r="KZE322" s="22"/>
      <c r="KZF322" s="22"/>
      <c r="KZG322" s="22"/>
      <c r="KZH322" s="22"/>
      <c r="KZI322" s="22"/>
      <c r="KZJ322" s="22"/>
      <c r="KZK322" s="22"/>
      <c r="KZL322" s="22"/>
      <c r="KZM322" s="22"/>
      <c r="KZN322" s="22"/>
      <c r="KZO322" s="22"/>
      <c r="KZP322" s="22"/>
      <c r="KZQ322" s="22"/>
      <c r="KZR322" s="22"/>
      <c r="KZS322" s="22"/>
      <c r="KZT322" s="22"/>
      <c r="KZU322" s="22"/>
      <c r="KZV322" s="22"/>
      <c r="KZW322" s="22"/>
      <c r="KZX322" s="22"/>
      <c r="KZY322" s="22"/>
      <c r="KZZ322" s="22"/>
      <c r="LAA322" s="22"/>
      <c r="LAB322" s="22"/>
      <c r="LAC322" s="22"/>
      <c r="LAD322" s="22"/>
      <c r="LAE322" s="22"/>
      <c r="LAF322" s="22"/>
      <c r="LAG322" s="22"/>
      <c r="LAH322" s="22"/>
      <c r="LAI322" s="22"/>
      <c r="LAJ322" s="22"/>
      <c r="LAK322" s="22"/>
      <c r="LAL322" s="22"/>
      <c r="LAM322" s="22"/>
      <c r="LAN322" s="22"/>
      <c r="LAO322" s="22"/>
      <c r="LAP322" s="22"/>
      <c r="LAQ322" s="22"/>
      <c r="LAR322" s="22"/>
      <c r="LAS322" s="22"/>
      <c r="LAT322" s="22"/>
      <c r="LAU322" s="22"/>
      <c r="LAV322" s="22"/>
      <c r="LAW322" s="22"/>
      <c r="LAX322" s="22"/>
      <c r="LAY322" s="22"/>
      <c r="LAZ322" s="22"/>
      <c r="LBA322" s="22"/>
      <c r="LBB322" s="22"/>
      <c r="LBC322" s="22"/>
      <c r="LBD322" s="22"/>
      <c r="LBE322" s="22"/>
      <c r="LBF322" s="22"/>
      <c r="LBG322" s="22"/>
      <c r="LBH322" s="22"/>
      <c r="LBI322" s="22"/>
      <c r="LBJ322" s="22"/>
      <c r="LBK322" s="22"/>
      <c r="LBL322" s="22"/>
      <c r="LBM322" s="22"/>
      <c r="LBN322" s="22"/>
      <c r="LBO322" s="22"/>
      <c r="LBP322" s="22"/>
      <c r="LBQ322" s="22"/>
      <c r="LBR322" s="22"/>
      <c r="LBS322" s="22"/>
      <c r="LBT322" s="22"/>
      <c r="LBU322" s="22"/>
      <c r="LBV322" s="22"/>
      <c r="LBW322" s="22"/>
      <c r="LBX322" s="22"/>
      <c r="LBY322" s="22"/>
      <c r="LBZ322" s="22"/>
      <c r="LCA322" s="22"/>
      <c r="LCB322" s="22"/>
      <c r="LCC322" s="22"/>
      <c r="LCD322" s="22"/>
      <c r="LCE322" s="22"/>
      <c r="LCF322" s="22"/>
      <c r="LCG322" s="22"/>
      <c r="LCH322" s="22"/>
      <c r="LCI322" s="22"/>
      <c r="LCJ322" s="22"/>
      <c r="LCK322" s="22"/>
      <c r="LCL322" s="22"/>
      <c r="LCM322" s="22"/>
      <c r="LCN322" s="22"/>
      <c r="LCO322" s="22"/>
      <c r="LCP322" s="22"/>
      <c r="LCQ322" s="22"/>
      <c r="LCR322" s="22"/>
      <c r="LCS322" s="22"/>
      <c r="LCT322" s="22"/>
      <c r="LCU322" s="22"/>
      <c r="LCV322" s="22"/>
      <c r="LCW322" s="22"/>
      <c r="LCX322" s="22"/>
      <c r="LCY322" s="22"/>
      <c r="LCZ322" s="22"/>
      <c r="LDA322" s="22"/>
      <c r="LDB322" s="22"/>
      <c r="LDC322" s="22"/>
      <c r="LDD322" s="22"/>
      <c r="LDE322" s="22"/>
      <c r="LDF322" s="22"/>
      <c r="LDG322" s="22"/>
      <c r="LDH322" s="22"/>
      <c r="LDI322" s="22"/>
      <c r="LDJ322" s="22"/>
      <c r="LDK322" s="22"/>
      <c r="LDL322" s="22"/>
      <c r="LDM322" s="22"/>
      <c r="LDN322" s="22"/>
      <c r="LDO322" s="22"/>
      <c r="LDP322" s="22"/>
      <c r="LDQ322" s="22"/>
      <c r="LDR322" s="22"/>
      <c r="LDS322" s="22"/>
      <c r="LDT322" s="22"/>
      <c r="LDU322" s="22"/>
      <c r="LDV322" s="22"/>
      <c r="LDW322" s="22"/>
      <c r="LDX322" s="22"/>
      <c r="LDY322" s="22"/>
      <c r="LDZ322" s="22"/>
      <c r="LEA322" s="22"/>
      <c r="LEB322" s="22"/>
      <c r="LEC322" s="22"/>
      <c r="LED322" s="22"/>
      <c r="LEE322" s="22"/>
      <c r="LEF322" s="22"/>
      <c r="LEG322" s="22"/>
      <c r="LEH322" s="22"/>
      <c r="LEI322" s="22"/>
      <c r="LEJ322" s="22"/>
      <c r="LEK322" s="22"/>
      <c r="LEL322" s="22"/>
      <c r="LEM322" s="22"/>
      <c r="LEN322" s="22"/>
      <c r="LEO322" s="22"/>
      <c r="LEP322" s="22"/>
      <c r="LEQ322" s="22"/>
      <c r="LER322" s="22"/>
      <c r="LES322" s="22"/>
      <c r="LET322" s="22"/>
      <c r="LEU322" s="22"/>
      <c r="LEV322" s="22"/>
      <c r="LEW322" s="22"/>
      <c r="LEX322" s="22"/>
      <c r="LEY322" s="22"/>
      <c r="LEZ322" s="22"/>
      <c r="LFA322" s="22"/>
      <c r="LFB322" s="22"/>
      <c r="LFC322" s="22"/>
      <c r="LFD322" s="22"/>
      <c r="LFE322" s="22"/>
      <c r="LFF322" s="22"/>
      <c r="LFG322" s="22"/>
      <c r="LFH322" s="22"/>
      <c r="LFI322" s="22"/>
      <c r="LFJ322" s="22"/>
      <c r="LFK322" s="22"/>
      <c r="LFL322" s="22"/>
      <c r="LFM322" s="22"/>
      <c r="LFN322" s="22"/>
      <c r="LFO322" s="22"/>
      <c r="LFP322" s="22"/>
      <c r="LFQ322" s="22"/>
      <c r="LFR322" s="22"/>
      <c r="LFS322" s="22"/>
      <c r="LFT322" s="22"/>
      <c r="LFU322" s="22"/>
      <c r="LFV322" s="22"/>
      <c r="LFW322" s="22"/>
      <c r="LFX322" s="22"/>
      <c r="LFY322" s="22"/>
      <c r="LFZ322" s="22"/>
      <c r="LGA322" s="22"/>
      <c r="LGB322" s="22"/>
      <c r="LGC322" s="22"/>
      <c r="LGD322" s="22"/>
      <c r="LGE322" s="22"/>
      <c r="LGF322" s="22"/>
      <c r="LGG322" s="22"/>
      <c r="LGH322" s="22"/>
      <c r="LGI322" s="22"/>
      <c r="LGJ322" s="22"/>
      <c r="LGK322" s="22"/>
      <c r="LGL322" s="22"/>
      <c r="LGM322" s="22"/>
      <c r="LGN322" s="22"/>
      <c r="LGO322" s="22"/>
      <c r="LGP322" s="22"/>
      <c r="LGQ322" s="22"/>
      <c r="LGR322" s="22"/>
      <c r="LGS322" s="22"/>
      <c r="LGT322" s="22"/>
      <c r="LGU322" s="22"/>
      <c r="LGV322" s="22"/>
      <c r="LGW322" s="22"/>
      <c r="LGX322" s="22"/>
      <c r="LGY322" s="22"/>
      <c r="LGZ322" s="22"/>
      <c r="LHA322" s="22"/>
      <c r="LHB322" s="22"/>
      <c r="LHC322" s="22"/>
      <c r="LHD322" s="22"/>
      <c r="LHE322" s="22"/>
      <c r="LHF322" s="22"/>
      <c r="LHG322" s="22"/>
      <c r="LHH322" s="22"/>
      <c r="LHI322" s="22"/>
      <c r="LHJ322" s="22"/>
      <c r="LHK322" s="22"/>
      <c r="LHL322" s="22"/>
      <c r="LHM322" s="22"/>
      <c r="LHN322" s="22"/>
      <c r="LHO322" s="22"/>
      <c r="LHP322" s="22"/>
      <c r="LHQ322" s="22"/>
      <c r="LHR322" s="22"/>
      <c r="LHS322" s="22"/>
      <c r="LHT322" s="22"/>
      <c r="LHU322" s="22"/>
      <c r="LHV322" s="22"/>
      <c r="LHW322" s="22"/>
      <c r="LHX322" s="22"/>
      <c r="LHY322" s="22"/>
      <c r="LHZ322" s="22"/>
      <c r="LIA322" s="22"/>
      <c r="LIB322" s="22"/>
      <c r="LIC322" s="22"/>
      <c r="LID322" s="22"/>
      <c r="LIE322" s="22"/>
      <c r="LIF322" s="22"/>
      <c r="LIG322" s="22"/>
      <c r="LIH322" s="22"/>
      <c r="LII322" s="22"/>
      <c r="LIJ322" s="22"/>
      <c r="LIK322" s="22"/>
      <c r="LIL322" s="22"/>
      <c r="LIM322" s="22"/>
      <c r="LIN322" s="22"/>
      <c r="LIO322" s="22"/>
      <c r="LIP322" s="22"/>
      <c r="LIQ322" s="22"/>
      <c r="LIR322" s="22"/>
      <c r="LIS322" s="22"/>
      <c r="LIT322" s="22"/>
      <c r="LIU322" s="22"/>
      <c r="LIV322" s="22"/>
      <c r="LIW322" s="22"/>
      <c r="LIX322" s="22"/>
      <c r="LIY322" s="22"/>
      <c r="LIZ322" s="22"/>
      <c r="LJA322" s="22"/>
      <c r="LJB322" s="22"/>
      <c r="LJC322" s="22"/>
      <c r="LJD322" s="22"/>
      <c r="LJE322" s="22"/>
      <c r="LJF322" s="22"/>
      <c r="LJG322" s="22"/>
      <c r="LJH322" s="22"/>
      <c r="LJI322" s="22"/>
      <c r="LJJ322" s="22"/>
      <c r="LJK322" s="22"/>
      <c r="LJL322" s="22"/>
      <c r="LJM322" s="22"/>
      <c r="LJN322" s="22"/>
      <c r="LJO322" s="22"/>
      <c r="LJP322" s="22"/>
      <c r="LJQ322" s="22"/>
      <c r="LJR322" s="22"/>
      <c r="LJS322" s="22"/>
      <c r="LJT322" s="22"/>
      <c r="LJU322" s="22"/>
      <c r="LJV322" s="22"/>
      <c r="LJW322" s="22"/>
      <c r="LJX322" s="22"/>
      <c r="LJY322" s="22"/>
      <c r="LJZ322" s="22"/>
      <c r="LKA322" s="22"/>
      <c r="LKB322" s="22"/>
      <c r="LKC322" s="22"/>
      <c r="LKD322" s="22"/>
      <c r="LKE322" s="22"/>
      <c r="LKF322" s="22"/>
      <c r="LKG322" s="22"/>
      <c r="LKH322" s="22"/>
      <c r="LKI322" s="22"/>
      <c r="LKJ322" s="22"/>
      <c r="LKK322" s="22"/>
      <c r="LKL322" s="22"/>
      <c r="LKM322" s="22"/>
      <c r="LKN322" s="22"/>
      <c r="LKO322" s="22"/>
      <c r="LKP322" s="22"/>
      <c r="LKQ322" s="22"/>
      <c r="LKR322" s="22"/>
      <c r="LKS322" s="22"/>
      <c r="LKT322" s="22"/>
      <c r="LKU322" s="22"/>
      <c r="LKV322" s="22"/>
      <c r="LKW322" s="22"/>
      <c r="LKX322" s="22"/>
      <c r="LKY322" s="22"/>
      <c r="LKZ322" s="22"/>
      <c r="LLA322" s="22"/>
      <c r="LLB322" s="22"/>
      <c r="LLC322" s="22"/>
      <c r="LLD322" s="22"/>
      <c r="LLE322" s="22"/>
      <c r="LLF322" s="22"/>
      <c r="LLG322" s="22"/>
      <c r="LLH322" s="22"/>
      <c r="LLI322" s="22"/>
      <c r="LLJ322" s="22"/>
      <c r="LLK322" s="22"/>
      <c r="LLL322" s="22"/>
      <c r="LLM322" s="22"/>
      <c r="LLN322" s="22"/>
      <c r="LLO322" s="22"/>
      <c r="LLP322" s="22"/>
      <c r="LLQ322" s="22"/>
      <c r="LLR322" s="22"/>
      <c r="LLS322" s="22"/>
      <c r="LLT322" s="22"/>
      <c r="LLU322" s="22"/>
      <c r="LLV322" s="22"/>
      <c r="LLW322" s="22"/>
      <c r="LLX322" s="22"/>
      <c r="LLY322" s="22"/>
      <c r="LLZ322" s="22"/>
      <c r="LMA322" s="22"/>
      <c r="LMB322" s="22"/>
      <c r="LMC322" s="22"/>
      <c r="LMD322" s="22"/>
      <c r="LME322" s="22"/>
      <c r="LMF322" s="22"/>
      <c r="LMG322" s="22"/>
      <c r="LMH322" s="22"/>
      <c r="LMI322" s="22"/>
      <c r="LMJ322" s="22"/>
      <c r="LMK322" s="22"/>
      <c r="LML322" s="22"/>
      <c r="LMM322" s="22"/>
      <c r="LMN322" s="22"/>
      <c r="LMO322" s="22"/>
      <c r="LMP322" s="22"/>
      <c r="LMQ322" s="22"/>
      <c r="LMR322" s="22"/>
      <c r="LMS322" s="22"/>
      <c r="LMT322" s="22"/>
      <c r="LMU322" s="22"/>
      <c r="LMV322" s="22"/>
      <c r="LMW322" s="22"/>
      <c r="LMX322" s="22"/>
      <c r="LMY322" s="22"/>
      <c r="LMZ322" s="22"/>
      <c r="LNA322" s="22"/>
      <c r="LNB322" s="22"/>
      <c r="LNC322" s="22"/>
      <c r="LND322" s="22"/>
      <c r="LNE322" s="22"/>
      <c r="LNF322" s="22"/>
      <c r="LNG322" s="22"/>
      <c r="LNH322" s="22"/>
      <c r="LNI322" s="22"/>
      <c r="LNJ322" s="22"/>
      <c r="LNK322" s="22"/>
      <c r="LNL322" s="22"/>
      <c r="LNM322" s="22"/>
      <c r="LNN322" s="22"/>
      <c r="LNO322" s="22"/>
      <c r="LNP322" s="22"/>
      <c r="LNQ322" s="22"/>
      <c r="LNR322" s="22"/>
      <c r="LNS322" s="22"/>
      <c r="LNT322" s="22"/>
      <c r="LNU322" s="22"/>
      <c r="LNV322" s="22"/>
      <c r="LNW322" s="22"/>
      <c r="LNX322" s="22"/>
      <c r="LNY322" s="22"/>
      <c r="LNZ322" s="22"/>
      <c r="LOA322" s="22"/>
      <c r="LOB322" s="22"/>
      <c r="LOC322" s="22"/>
      <c r="LOD322" s="22"/>
      <c r="LOE322" s="22"/>
      <c r="LOF322" s="22"/>
      <c r="LOG322" s="22"/>
      <c r="LOH322" s="22"/>
      <c r="LOI322" s="22"/>
      <c r="LOJ322" s="22"/>
      <c r="LOK322" s="22"/>
      <c r="LOL322" s="22"/>
      <c r="LOM322" s="22"/>
      <c r="LON322" s="22"/>
      <c r="LOO322" s="22"/>
      <c r="LOP322" s="22"/>
      <c r="LOQ322" s="22"/>
      <c r="LOR322" s="22"/>
      <c r="LOS322" s="22"/>
      <c r="LOT322" s="22"/>
      <c r="LOU322" s="22"/>
      <c r="LOV322" s="22"/>
      <c r="LOW322" s="22"/>
      <c r="LOX322" s="22"/>
      <c r="LOY322" s="22"/>
      <c r="LOZ322" s="22"/>
      <c r="LPA322" s="22"/>
      <c r="LPB322" s="22"/>
      <c r="LPC322" s="22"/>
      <c r="LPD322" s="22"/>
      <c r="LPE322" s="22"/>
      <c r="LPF322" s="22"/>
      <c r="LPG322" s="22"/>
      <c r="LPH322" s="22"/>
      <c r="LPI322" s="22"/>
      <c r="LPJ322" s="22"/>
      <c r="LPK322" s="22"/>
      <c r="LPL322" s="22"/>
      <c r="LPM322" s="22"/>
      <c r="LPN322" s="22"/>
      <c r="LPO322" s="22"/>
      <c r="LPP322" s="22"/>
      <c r="LPQ322" s="22"/>
      <c r="LPR322" s="22"/>
      <c r="LPS322" s="22"/>
      <c r="LPT322" s="22"/>
      <c r="LPU322" s="22"/>
      <c r="LPV322" s="22"/>
      <c r="LPW322" s="22"/>
      <c r="LPX322" s="22"/>
      <c r="LPY322" s="22"/>
      <c r="LPZ322" s="22"/>
      <c r="LQA322" s="22"/>
      <c r="LQB322" s="22"/>
      <c r="LQC322" s="22"/>
      <c r="LQD322" s="22"/>
      <c r="LQE322" s="22"/>
      <c r="LQF322" s="22"/>
      <c r="LQG322" s="22"/>
      <c r="LQH322" s="22"/>
      <c r="LQI322" s="22"/>
      <c r="LQJ322" s="22"/>
      <c r="LQK322" s="22"/>
      <c r="LQL322" s="22"/>
      <c r="LQM322" s="22"/>
      <c r="LQN322" s="22"/>
      <c r="LQO322" s="22"/>
      <c r="LQP322" s="22"/>
      <c r="LQQ322" s="22"/>
      <c r="LQR322" s="22"/>
      <c r="LQS322" s="22"/>
      <c r="LQT322" s="22"/>
      <c r="LQU322" s="22"/>
      <c r="LQV322" s="22"/>
      <c r="LQW322" s="22"/>
      <c r="LQX322" s="22"/>
      <c r="LQY322" s="22"/>
      <c r="LQZ322" s="22"/>
      <c r="LRA322" s="22"/>
      <c r="LRB322" s="22"/>
      <c r="LRC322" s="22"/>
      <c r="LRD322" s="22"/>
      <c r="LRE322" s="22"/>
      <c r="LRF322" s="22"/>
      <c r="LRG322" s="22"/>
      <c r="LRH322" s="22"/>
      <c r="LRI322" s="22"/>
      <c r="LRJ322" s="22"/>
      <c r="LRK322" s="22"/>
      <c r="LRL322" s="22"/>
      <c r="LRM322" s="22"/>
      <c r="LRN322" s="22"/>
      <c r="LRO322" s="22"/>
      <c r="LRP322" s="22"/>
      <c r="LRQ322" s="22"/>
      <c r="LRR322" s="22"/>
      <c r="LRS322" s="22"/>
      <c r="LRT322" s="22"/>
      <c r="LRU322" s="22"/>
      <c r="LRV322" s="22"/>
      <c r="LRW322" s="22"/>
      <c r="LRX322" s="22"/>
      <c r="LRY322" s="22"/>
      <c r="LRZ322" s="22"/>
      <c r="LSA322" s="22"/>
      <c r="LSB322" s="22"/>
      <c r="LSC322" s="22"/>
      <c r="LSD322" s="22"/>
      <c r="LSE322" s="22"/>
      <c r="LSF322" s="22"/>
      <c r="LSG322" s="22"/>
      <c r="LSH322" s="22"/>
      <c r="LSI322" s="22"/>
      <c r="LSJ322" s="22"/>
      <c r="LSK322" s="22"/>
      <c r="LSL322" s="22"/>
      <c r="LSM322" s="22"/>
      <c r="LSN322" s="22"/>
      <c r="LSO322" s="22"/>
      <c r="LSP322" s="22"/>
      <c r="LSQ322" s="22"/>
      <c r="LSR322" s="22"/>
      <c r="LSS322" s="22"/>
      <c r="LST322" s="22"/>
      <c r="LSU322" s="22"/>
      <c r="LSV322" s="22"/>
      <c r="LSW322" s="22"/>
      <c r="LSX322" s="22"/>
      <c r="LSY322" s="22"/>
      <c r="LSZ322" s="22"/>
      <c r="LTA322" s="22"/>
      <c r="LTB322" s="22"/>
      <c r="LTC322" s="22"/>
      <c r="LTD322" s="22"/>
      <c r="LTE322" s="22"/>
      <c r="LTF322" s="22"/>
      <c r="LTG322" s="22"/>
      <c r="LTH322" s="22"/>
      <c r="LTI322" s="22"/>
      <c r="LTJ322" s="22"/>
      <c r="LTK322" s="22"/>
      <c r="LTL322" s="22"/>
      <c r="LTM322" s="22"/>
      <c r="LTN322" s="22"/>
      <c r="LTO322" s="22"/>
      <c r="LTP322" s="22"/>
      <c r="LTQ322" s="22"/>
      <c r="LTR322" s="22"/>
      <c r="LTS322" s="22"/>
      <c r="LTT322" s="22"/>
      <c r="LTU322" s="22"/>
      <c r="LTV322" s="22"/>
      <c r="LTW322" s="22"/>
      <c r="LTX322" s="22"/>
      <c r="LTY322" s="22"/>
      <c r="LTZ322" s="22"/>
      <c r="LUA322" s="22"/>
      <c r="LUB322" s="22"/>
      <c r="LUC322" s="22"/>
      <c r="LUD322" s="22"/>
      <c r="LUE322" s="22"/>
      <c r="LUF322" s="22"/>
      <c r="LUG322" s="22"/>
      <c r="LUH322" s="22"/>
      <c r="LUI322" s="22"/>
      <c r="LUJ322" s="22"/>
      <c r="LUK322" s="22"/>
      <c r="LUL322" s="22"/>
      <c r="LUM322" s="22"/>
      <c r="LUN322" s="22"/>
      <c r="LUO322" s="22"/>
      <c r="LUP322" s="22"/>
      <c r="LUQ322" s="22"/>
      <c r="LUR322" s="22"/>
      <c r="LUS322" s="22"/>
      <c r="LUT322" s="22"/>
      <c r="LUU322" s="22"/>
      <c r="LUV322" s="22"/>
      <c r="LUW322" s="22"/>
      <c r="LUX322" s="22"/>
      <c r="LUY322" s="22"/>
      <c r="LUZ322" s="22"/>
      <c r="LVA322" s="22"/>
      <c r="LVB322" s="22"/>
      <c r="LVC322" s="22"/>
      <c r="LVD322" s="22"/>
      <c r="LVE322" s="22"/>
      <c r="LVF322" s="22"/>
      <c r="LVG322" s="22"/>
      <c r="LVH322" s="22"/>
      <c r="LVI322" s="22"/>
      <c r="LVJ322" s="22"/>
      <c r="LVK322" s="22"/>
      <c r="LVL322" s="22"/>
      <c r="LVM322" s="22"/>
      <c r="LVN322" s="22"/>
      <c r="LVO322" s="22"/>
      <c r="LVP322" s="22"/>
      <c r="LVQ322" s="22"/>
      <c r="LVR322" s="22"/>
      <c r="LVS322" s="22"/>
      <c r="LVT322" s="22"/>
      <c r="LVU322" s="22"/>
      <c r="LVV322" s="22"/>
      <c r="LVW322" s="22"/>
      <c r="LVX322" s="22"/>
      <c r="LVY322" s="22"/>
      <c r="LVZ322" s="22"/>
      <c r="LWA322" s="22"/>
      <c r="LWB322" s="22"/>
      <c r="LWC322" s="22"/>
      <c r="LWD322" s="22"/>
      <c r="LWE322" s="22"/>
      <c r="LWF322" s="22"/>
      <c r="LWG322" s="22"/>
      <c r="LWH322" s="22"/>
      <c r="LWI322" s="22"/>
      <c r="LWJ322" s="22"/>
      <c r="LWK322" s="22"/>
      <c r="LWL322" s="22"/>
      <c r="LWM322" s="22"/>
      <c r="LWN322" s="22"/>
      <c r="LWO322" s="22"/>
      <c r="LWP322" s="22"/>
      <c r="LWQ322" s="22"/>
      <c r="LWR322" s="22"/>
      <c r="LWS322" s="22"/>
      <c r="LWT322" s="22"/>
      <c r="LWU322" s="22"/>
      <c r="LWV322" s="22"/>
      <c r="LWW322" s="22"/>
      <c r="LWX322" s="22"/>
      <c r="LWY322" s="22"/>
      <c r="LWZ322" s="22"/>
      <c r="LXA322" s="22"/>
      <c r="LXB322" s="22"/>
      <c r="LXC322" s="22"/>
      <c r="LXD322" s="22"/>
      <c r="LXE322" s="22"/>
      <c r="LXF322" s="22"/>
      <c r="LXG322" s="22"/>
      <c r="LXH322" s="22"/>
      <c r="LXI322" s="22"/>
      <c r="LXJ322" s="22"/>
      <c r="LXK322" s="22"/>
      <c r="LXL322" s="22"/>
      <c r="LXM322" s="22"/>
      <c r="LXN322" s="22"/>
      <c r="LXO322" s="22"/>
      <c r="LXP322" s="22"/>
      <c r="LXQ322" s="22"/>
      <c r="LXR322" s="22"/>
      <c r="LXS322" s="22"/>
      <c r="LXT322" s="22"/>
      <c r="LXU322" s="22"/>
      <c r="LXV322" s="22"/>
      <c r="LXW322" s="22"/>
      <c r="LXX322" s="22"/>
      <c r="LXY322" s="22"/>
      <c r="LXZ322" s="22"/>
      <c r="LYA322" s="22"/>
      <c r="LYB322" s="22"/>
      <c r="LYC322" s="22"/>
      <c r="LYD322" s="22"/>
      <c r="LYE322" s="22"/>
      <c r="LYF322" s="22"/>
      <c r="LYG322" s="22"/>
      <c r="LYH322" s="22"/>
      <c r="LYI322" s="22"/>
      <c r="LYJ322" s="22"/>
      <c r="LYK322" s="22"/>
      <c r="LYL322" s="22"/>
      <c r="LYM322" s="22"/>
      <c r="LYN322" s="22"/>
      <c r="LYO322" s="22"/>
      <c r="LYP322" s="22"/>
      <c r="LYQ322" s="22"/>
      <c r="LYR322" s="22"/>
      <c r="LYS322" s="22"/>
      <c r="LYT322" s="22"/>
      <c r="LYU322" s="22"/>
      <c r="LYV322" s="22"/>
      <c r="LYW322" s="22"/>
      <c r="LYX322" s="22"/>
      <c r="LYY322" s="22"/>
      <c r="LYZ322" s="22"/>
      <c r="LZA322" s="22"/>
      <c r="LZB322" s="22"/>
      <c r="LZC322" s="22"/>
      <c r="LZD322" s="22"/>
      <c r="LZE322" s="22"/>
      <c r="LZF322" s="22"/>
      <c r="LZG322" s="22"/>
      <c r="LZH322" s="22"/>
      <c r="LZI322" s="22"/>
      <c r="LZJ322" s="22"/>
      <c r="LZK322" s="22"/>
      <c r="LZL322" s="22"/>
      <c r="LZM322" s="22"/>
      <c r="LZN322" s="22"/>
      <c r="LZO322" s="22"/>
      <c r="LZP322" s="22"/>
      <c r="LZQ322" s="22"/>
      <c r="LZR322" s="22"/>
      <c r="LZS322" s="22"/>
      <c r="LZT322" s="22"/>
      <c r="LZU322" s="22"/>
      <c r="LZV322" s="22"/>
      <c r="LZW322" s="22"/>
      <c r="LZX322" s="22"/>
      <c r="LZY322" s="22"/>
      <c r="LZZ322" s="22"/>
      <c r="MAA322" s="22"/>
      <c r="MAB322" s="22"/>
      <c r="MAC322" s="22"/>
      <c r="MAD322" s="22"/>
      <c r="MAE322" s="22"/>
      <c r="MAF322" s="22"/>
      <c r="MAG322" s="22"/>
      <c r="MAH322" s="22"/>
      <c r="MAI322" s="22"/>
      <c r="MAJ322" s="22"/>
      <c r="MAK322" s="22"/>
      <c r="MAL322" s="22"/>
      <c r="MAM322" s="22"/>
      <c r="MAN322" s="22"/>
      <c r="MAO322" s="22"/>
      <c r="MAP322" s="22"/>
      <c r="MAQ322" s="22"/>
      <c r="MAR322" s="22"/>
      <c r="MAS322" s="22"/>
      <c r="MAT322" s="22"/>
      <c r="MAU322" s="22"/>
      <c r="MAV322" s="22"/>
      <c r="MAW322" s="22"/>
      <c r="MAX322" s="22"/>
      <c r="MAY322" s="22"/>
      <c r="MAZ322" s="22"/>
      <c r="MBA322" s="22"/>
      <c r="MBB322" s="22"/>
      <c r="MBC322" s="22"/>
      <c r="MBD322" s="22"/>
      <c r="MBE322" s="22"/>
      <c r="MBF322" s="22"/>
      <c r="MBG322" s="22"/>
      <c r="MBH322" s="22"/>
      <c r="MBI322" s="22"/>
      <c r="MBJ322" s="22"/>
      <c r="MBK322" s="22"/>
      <c r="MBL322" s="22"/>
      <c r="MBM322" s="22"/>
      <c r="MBN322" s="22"/>
      <c r="MBO322" s="22"/>
      <c r="MBP322" s="22"/>
      <c r="MBQ322" s="22"/>
      <c r="MBR322" s="22"/>
      <c r="MBS322" s="22"/>
      <c r="MBT322" s="22"/>
      <c r="MBU322" s="22"/>
      <c r="MBV322" s="22"/>
      <c r="MBW322" s="22"/>
      <c r="MBX322" s="22"/>
      <c r="MBY322" s="22"/>
      <c r="MBZ322" s="22"/>
      <c r="MCA322" s="22"/>
      <c r="MCB322" s="22"/>
      <c r="MCC322" s="22"/>
      <c r="MCD322" s="22"/>
      <c r="MCE322" s="22"/>
      <c r="MCF322" s="22"/>
      <c r="MCG322" s="22"/>
      <c r="MCH322" s="22"/>
      <c r="MCI322" s="22"/>
      <c r="MCJ322" s="22"/>
      <c r="MCK322" s="22"/>
      <c r="MCL322" s="22"/>
      <c r="MCM322" s="22"/>
      <c r="MCN322" s="22"/>
      <c r="MCO322" s="22"/>
      <c r="MCP322" s="22"/>
      <c r="MCQ322" s="22"/>
      <c r="MCR322" s="22"/>
      <c r="MCS322" s="22"/>
      <c r="MCT322" s="22"/>
      <c r="MCU322" s="22"/>
      <c r="MCV322" s="22"/>
      <c r="MCW322" s="22"/>
      <c r="MCX322" s="22"/>
      <c r="MCY322" s="22"/>
      <c r="MCZ322" s="22"/>
      <c r="MDA322" s="22"/>
      <c r="MDB322" s="22"/>
      <c r="MDC322" s="22"/>
      <c r="MDD322" s="22"/>
      <c r="MDE322" s="22"/>
      <c r="MDF322" s="22"/>
      <c r="MDG322" s="22"/>
      <c r="MDH322" s="22"/>
      <c r="MDI322" s="22"/>
      <c r="MDJ322" s="22"/>
      <c r="MDK322" s="22"/>
      <c r="MDL322" s="22"/>
      <c r="MDM322" s="22"/>
      <c r="MDN322" s="22"/>
      <c r="MDO322" s="22"/>
      <c r="MDP322" s="22"/>
      <c r="MDQ322" s="22"/>
      <c r="MDR322" s="22"/>
      <c r="MDS322" s="22"/>
      <c r="MDT322" s="22"/>
      <c r="MDU322" s="22"/>
      <c r="MDV322" s="22"/>
      <c r="MDW322" s="22"/>
      <c r="MDX322" s="22"/>
      <c r="MDY322" s="22"/>
      <c r="MDZ322" s="22"/>
      <c r="MEA322" s="22"/>
      <c r="MEB322" s="22"/>
      <c r="MEC322" s="22"/>
      <c r="MED322" s="22"/>
      <c r="MEE322" s="22"/>
      <c r="MEF322" s="22"/>
      <c r="MEG322" s="22"/>
      <c r="MEH322" s="22"/>
      <c r="MEI322" s="22"/>
      <c r="MEJ322" s="22"/>
      <c r="MEK322" s="22"/>
      <c r="MEL322" s="22"/>
      <c r="MEM322" s="22"/>
      <c r="MEN322" s="22"/>
      <c r="MEO322" s="22"/>
      <c r="MEP322" s="22"/>
      <c r="MEQ322" s="22"/>
      <c r="MER322" s="22"/>
      <c r="MES322" s="22"/>
      <c r="MET322" s="22"/>
      <c r="MEU322" s="22"/>
      <c r="MEV322" s="22"/>
      <c r="MEW322" s="22"/>
      <c r="MEX322" s="22"/>
      <c r="MEY322" s="22"/>
      <c r="MEZ322" s="22"/>
      <c r="MFA322" s="22"/>
      <c r="MFB322" s="22"/>
      <c r="MFC322" s="22"/>
      <c r="MFD322" s="22"/>
      <c r="MFE322" s="22"/>
      <c r="MFF322" s="22"/>
      <c r="MFG322" s="22"/>
      <c r="MFH322" s="22"/>
      <c r="MFI322" s="22"/>
      <c r="MFJ322" s="22"/>
      <c r="MFK322" s="22"/>
      <c r="MFL322" s="22"/>
      <c r="MFM322" s="22"/>
      <c r="MFN322" s="22"/>
      <c r="MFO322" s="22"/>
      <c r="MFP322" s="22"/>
      <c r="MFQ322" s="22"/>
      <c r="MFR322" s="22"/>
      <c r="MFS322" s="22"/>
      <c r="MFT322" s="22"/>
      <c r="MFU322" s="22"/>
      <c r="MFV322" s="22"/>
      <c r="MFW322" s="22"/>
      <c r="MFX322" s="22"/>
      <c r="MFY322" s="22"/>
      <c r="MFZ322" s="22"/>
      <c r="MGA322" s="22"/>
      <c r="MGB322" s="22"/>
      <c r="MGC322" s="22"/>
      <c r="MGD322" s="22"/>
      <c r="MGE322" s="22"/>
      <c r="MGF322" s="22"/>
      <c r="MGG322" s="22"/>
      <c r="MGH322" s="22"/>
      <c r="MGI322" s="22"/>
      <c r="MGJ322" s="22"/>
      <c r="MGK322" s="22"/>
      <c r="MGL322" s="22"/>
      <c r="MGM322" s="22"/>
      <c r="MGN322" s="22"/>
      <c r="MGO322" s="22"/>
      <c r="MGP322" s="22"/>
      <c r="MGQ322" s="22"/>
      <c r="MGR322" s="22"/>
      <c r="MGS322" s="22"/>
      <c r="MGT322" s="22"/>
      <c r="MGU322" s="22"/>
      <c r="MGV322" s="22"/>
      <c r="MGW322" s="22"/>
      <c r="MGX322" s="22"/>
      <c r="MGY322" s="22"/>
      <c r="MGZ322" s="22"/>
      <c r="MHA322" s="22"/>
      <c r="MHB322" s="22"/>
      <c r="MHC322" s="22"/>
      <c r="MHD322" s="22"/>
      <c r="MHE322" s="22"/>
      <c r="MHF322" s="22"/>
      <c r="MHG322" s="22"/>
      <c r="MHH322" s="22"/>
      <c r="MHI322" s="22"/>
      <c r="MHJ322" s="22"/>
      <c r="MHK322" s="22"/>
      <c r="MHL322" s="22"/>
      <c r="MHM322" s="22"/>
      <c r="MHN322" s="22"/>
      <c r="MHO322" s="22"/>
      <c r="MHP322" s="22"/>
      <c r="MHQ322" s="22"/>
      <c r="MHR322" s="22"/>
      <c r="MHS322" s="22"/>
      <c r="MHT322" s="22"/>
      <c r="MHU322" s="22"/>
      <c r="MHV322" s="22"/>
      <c r="MHW322" s="22"/>
      <c r="MHX322" s="22"/>
      <c r="MHY322" s="22"/>
      <c r="MHZ322" s="22"/>
      <c r="MIA322" s="22"/>
      <c r="MIB322" s="22"/>
      <c r="MIC322" s="22"/>
      <c r="MID322" s="22"/>
      <c r="MIE322" s="22"/>
      <c r="MIF322" s="22"/>
      <c r="MIG322" s="22"/>
      <c r="MIH322" s="22"/>
      <c r="MII322" s="22"/>
      <c r="MIJ322" s="22"/>
      <c r="MIK322" s="22"/>
      <c r="MIL322" s="22"/>
      <c r="MIM322" s="22"/>
      <c r="MIN322" s="22"/>
      <c r="MIO322" s="22"/>
      <c r="MIP322" s="22"/>
      <c r="MIQ322" s="22"/>
      <c r="MIR322" s="22"/>
      <c r="MIS322" s="22"/>
      <c r="MIT322" s="22"/>
      <c r="MIU322" s="22"/>
      <c r="MIV322" s="22"/>
      <c r="MIW322" s="22"/>
      <c r="MIX322" s="22"/>
      <c r="MIY322" s="22"/>
      <c r="MIZ322" s="22"/>
      <c r="MJA322" s="22"/>
      <c r="MJB322" s="22"/>
      <c r="MJC322" s="22"/>
      <c r="MJD322" s="22"/>
      <c r="MJE322" s="22"/>
      <c r="MJF322" s="22"/>
      <c r="MJG322" s="22"/>
      <c r="MJH322" s="22"/>
      <c r="MJI322" s="22"/>
      <c r="MJJ322" s="22"/>
      <c r="MJK322" s="22"/>
      <c r="MJL322" s="22"/>
      <c r="MJM322" s="22"/>
      <c r="MJN322" s="22"/>
      <c r="MJO322" s="22"/>
      <c r="MJP322" s="22"/>
      <c r="MJQ322" s="22"/>
      <c r="MJR322" s="22"/>
      <c r="MJS322" s="22"/>
      <c r="MJT322" s="22"/>
      <c r="MJU322" s="22"/>
      <c r="MJV322" s="22"/>
      <c r="MJW322" s="22"/>
      <c r="MJX322" s="22"/>
      <c r="MJY322" s="22"/>
      <c r="MJZ322" s="22"/>
      <c r="MKA322" s="22"/>
      <c r="MKB322" s="22"/>
      <c r="MKC322" s="22"/>
      <c r="MKD322" s="22"/>
      <c r="MKE322" s="22"/>
      <c r="MKF322" s="22"/>
      <c r="MKG322" s="22"/>
      <c r="MKH322" s="22"/>
      <c r="MKI322" s="22"/>
      <c r="MKJ322" s="22"/>
      <c r="MKK322" s="22"/>
      <c r="MKL322" s="22"/>
      <c r="MKM322" s="22"/>
      <c r="MKN322" s="22"/>
      <c r="MKO322" s="22"/>
      <c r="MKP322" s="22"/>
      <c r="MKQ322" s="22"/>
      <c r="MKR322" s="22"/>
      <c r="MKS322" s="22"/>
      <c r="MKT322" s="22"/>
      <c r="MKU322" s="22"/>
      <c r="MKV322" s="22"/>
      <c r="MKW322" s="22"/>
      <c r="MKX322" s="22"/>
      <c r="MKY322" s="22"/>
      <c r="MKZ322" s="22"/>
      <c r="MLA322" s="22"/>
      <c r="MLB322" s="22"/>
      <c r="MLC322" s="22"/>
      <c r="MLD322" s="22"/>
      <c r="MLE322" s="22"/>
      <c r="MLF322" s="22"/>
      <c r="MLG322" s="22"/>
      <c r="MLH322" s="22"/>
      <c r="MLI322" s="22"/>
      <c r="MLJ322" s="22"/>
      <c r="MLK322" s="22"/>
      <c r="MLL322" s="22"/>
      <c r="MLM322" s="22"/>
      <c r="MLN322" s="22"/>
      <c r="MLO322" s="22"/>
      <c r="MLP322" s="22"/>
      <c r="MLQ322" s="22"/>
      <c r="MLR322" s="22"/>
      <c r="MLS322" s="22"/>
      <c r="MLT322" s="22"/>
      <c r="MLU322" s="22"/>
      <c r="MLV322" s="22"/>
      <c r="MLW322" s="22"/>
      <c r="MLX322" s="22"/>
      <c r="MLY322" s="22"/>
      <c r="MLZ322" s="22"/>
      <c r="MMA322" s="22"/>
      <c r="MMB322" s="22"/>
      <c r="MMC322" s="22"/>
      <c r="MMD322" s="22"/>
      <c r="MME322" s="22"/>
      <c r="MMF322" s="22"/>
      <c r="MMG322" s="22"/>
      <c r="MMH322" s="22"/>
      <c r="MMI322" s="22"/>
      <c r="MMJ322" s="22"/>
      <c r="MMK322" s="22"/>
      <c r="MML322" s="22"/>
      <c r="MMM322" s="22"/>
      <c r="MMN322" s="22"/>
      <c r="MMO322" s="22"/>
      <c r="MMP322" s="22"/>
      <c r="MMQ322" s="22"/>
      <c r="MMR322" s="22"/>
      <c r="MMS322" s="22"/>
      <c r="MMT322" s="22"/>
      <c r="MMU322" s="22"/>
      <c r="MMV322" s="22"/>
      <c r="MMW322" s="22"/>
      <c r="MMX322" s="22"/>
      <c r="MMY322" s="22"/>
      <c r="MMZ322" s="22"/>
      <c r="MNA322" s="22"/>
      <c r="MNB322" s="22"/>
      <c r="MNC322" s="22"/>
      <c r="MND322" s="22"/>
      <c r="MNE322" s="22"/>
      <c r="MNF322" s="22"/>
      <c r="MNG322" s="22"/>
      <c r="MNH322" s="22"/>
      <c r="MNI322" s="22"/>
      <c r="MNJ322" s="22"/>
      <c r="MNK322" s="22"/>
      <c r="MNL322" s="22"/>
      <c r="MNM322" s="22"/>
      <c r="MNN322" s="22"/>
      <c r="MNO322" s="22"/>
      <c r="MNP322" s="22"/>
      <c r="MNQ322" s="22"/>
      <c r="MNR322" s="22"/>
      <c r="MNS322" s="22"/>
      <c r="MNT322" s="22"/>
      <c r="MNU322" s="22"/>
      <c r="MNV322" s="22"/>
      <c r="MNW322" s="22"/>
      <c r="MNX322" s="22"/>
      <c r="MNY322" s="22"/>
      <c r="MNZ322" s="22"/>
      <c r="MOA322" s="22"/>
      <c r="MOB322" s="22"/>
      <c r="MOC322" s="22"/>
      <c r="MOD322" s="22"/>
      <c r="MOE322" s="22"/>
      <c r="MOF322" s="22"/>
      <c r="MOG322" s="22"/>
      <c r="MOH322" s="22"/>
      <c r="MOI322" s="22"/>
      <c r="MOJ322" s="22"/>
      <c r="MOK322" s="22"/>
      <c r="MOL322" s="22"/>
      <c r="MOM322" s="22"/>
      <c r="MON322" s="22"/>
      <c r="MOO322" s="22"/>
      <c r="MOP322" s="22"/>
      <c r="MOQ322" s="22"/>
      <c r="MOR322" s="22"/>
      <c r="MOS322" s="22"/>
      <c r="MOT322" s="22"/>
      <c r="MOU322" s="22"/>
      <c r="MOV322" s="22"/>
      <c r="MOW322" s="22"/>
      <c r="MOX322" s="22"/>
      <c r="MOY322" s="22"/>
      <c r="MOZ322" s="22"/>
      <c r="MPA322" s="22"/>
      <c r="MPB322" s="22"/>
      <c r="MPC322" s="22"/>
      <c r="MPD322" s="22"/>
      <c r="MPE322" s="22"/>
      <c r="MPF322" s="22"/>
      <c r="MPG322" s="22"/>
      <c r="MPH322" s="22"/>
      <c r="MPI322" s="22"/>
      <c r="MPJ322" s="22"/>
      <c r="MPK322" s="22"/>
      <c r="MPL322" s="22"/>
      <c r="MPM322" s="22"/>
      <c r="MPN322" s="22"/>
      <c r="MPO322" s="22"/>
      <c r="MPP322" s="22"/>
      <c r="MPQ322" s="22"/>
      <c r="MPR322" s="22"/>
      <c r="MPS322" s="22"/>
      <c r="MPT322" s="22"/>
      <c r="MPU322" s="22"/>
      <c r="MPV322" s="22"/>
      <c r="MPW322" s="22"/>
      <c r="MPX322" s="22"/>
      <c r="MPY322" s="22"/>
      <c r="MPZ322" s="22"/>
      <c r="MQA322" s="22"/>
      <c r="MQB322" s="22"/>
      <c r="MQC322" s="22"/>
      <c r="MQD322" s="22"/>
      <c r="MQE322" s="22"/>
      <c r="MQF322" s="22"/>
      <c r="MQG322" s="22"/>
      <c r="MQH322" s="22"/>
      <c r="MQI322" s="22"/>
      <c r="MQJ322" s="22"/>
      <c r="MQK322" s="22"/>
      <c r="MQL322" s="22"/>
      <c r="MQM322" s="22"/>
      <c r="MQN322" s="22"/>
      <c r="MQO322" s="22"/>
      <c r="MQP322" s="22"/>
      <c r="MQQ322" s="22"/>
      <c r="MQR322" s="22"/>
      <c r="MQS322" s="22"/>
      <c r="MQT322" s="22"/>
      <c r="MQU322" s="22"/>
      <c r="MQV322" s="22"/>
      <c r="MQW322" s="22"/>
      <c r="MQX322" s="22"/>
      <c r="MQY322" s="22"/>
      <c r="MQZ322" s="22"/>
      <c r="MRA322" s="22"/>
      <c r="MRB322" s="22"/>
      <c r="MRC322" s="22"/>
      <c r="MRD322" s="22"/>
      <c r="MRE322" s="22"/>
      <c r="MRF322" s="22"/>
      <c r="MRG322" s="22"/>
      <c r="MRH322" s="22"/>
      <c r="MRI322" s="22"/>
      <c r="MRJ322" s="22"/>
      <c r="MRK322" s="22"/>
      <c r="MRL322" s="22"/>
      <c r="MRM322" s="22"/>
      <c r="MRN322" s="22"/>
      <c r="MRO322" s="22"/>
      <c r="MRP322" s="22"/>
      <c r="MRQ322" s="22"/>
      <c r="MRR322" s="22"/>
      <c r="MRS322" s="22"/>
      <c r="MRT322" s="22"/>
      <c r="MRU322" s="22"/>
      <c r="MRV322" s="22"/>
      <c r="MRW322" s="22"/>
      <c r="MRX322" s="22"/>
      <c r="MRY322" s="22"/>
      <c r="MRZ322" s="22"/>
      <c r="MSA322" s="22"/>
      <c r="MSB322" s="22"/>
      <c r="MSC322" s="22"/>
      <c r="MSD322" s="22"/>
      <c r="MSE322" s="22"/>
      <c r="MSF322" s="22"/>
      <c r="MSG322" s="22"/>
      <c r="MSH322" s="22"/>
      <c r="MSI322" s="22"/>
      <c r="MSJ322" s="22"/>
      <c r="MSK322" s="22"/>
      <c r="MSL322" s="22"/>
      <c r="MSM322" s="22"/>
      <c r="MSN322" s="22"/>
      <c r="MSO322" s="22"/>
      <c r="MSP322" s="22"/>
      <c r="MSQ322" s="22"/>
      <c r="MSR322" s="22"/>
      <c r="MSS322" s="22"/>
      <c r="MST322" s="22"/>
      <c r="MSU322" s="22"/>
      <c r="MSV322" s="22"/>
      <c r="MSW322" s="22"/>
      <c r="MSX322" s="22"/>
      <c r="MSY322" s="22"/>
      <c r="MSZ322" s="22"/>
      <c r="MTA322" s="22"/>
      <c r="MTB322" s="22"/>
      <c r="MTC322" s="22"/>
      <c r="MTD322" s="22"/>
      <c r="MTE322" s="22"/>
      <c r="MTF322" s="22"/>
      <c r="MTG322" s="22"/>
      <c r="MTH322" s="22"/>
      <c r="MTI322" s="22"/>
      <c r="MTJ322" s="22"/>
      <c r="MTK322" s="22"/>
      <c r="MTL322" s="22"/>
      <c r="MTM322" s="22"/>
      <c r="MTN322" s="22"/>
      <c r="MTO322" s="22"/>
      <c r="MTP322" s="22"/>
      <c r="MTQ322" s="22"/>
      <c r="MTR322" s="22"/>
      <c r="MTS322" s="22"/>
      <c r="MTT322" s="22"/>
      <c r="MTU322" s="22"/>
      <c r="MTV322" s="22"/>
      <c r="MTW322" s="22"/>
      <c r="MTX322" s="22"/>
      <c r="MTY322" s="22"/>
      <c r="MTZ322" s="22"/>
      <c r="MUA322" s="22"/>
      <c r="MUB322" s="22"/>
      <c r="MUC322" s="22"/>
      <c r="MUD322" s="22"/>
      <c r="MUE322" s="22"/>
      <c r="MUF322" s="22"/>
      <c r="MUG322" s="22"/>
      <c r="MUH322" s="22"/>
      <c r="MUI322" s="22"/>
      <c r="MUJ322" s="22"/>
      <c r="MUK322" s="22"/>
      <c r="MUL322" s="22"/>
      <c r="MUM322" s="22"/>
      <c r="MUN322" s="22"/>
      <c r="MUO322" s="22"/>
      <c r="MUP322" s="22"/>
      <c r="MUQ322" s="22"/>
      <c r="MUR322" s="22"/>
      <c r="MUS322" s="22"/>
      <c r="MUT322" s="22"/>
      <c r="MUU322" s="22"/>
      <c r="MUV322" s="22"/>
      <c r="MUW322" s="22"/>
      <c r="MUX322" s="22"/>
      <c r="MUY322" s="22"/>
      <c r="MUZ322" s="22"/>
      <c r="MVA322" s="22"/>
      <c r="MVB322" s="22"/>
      <c r="MVC322" s="22"/>
      <c r="MVD322" s="22"/>
      <c r="MVE322" s="22"/>
      <c r="MVF322" s="22"/>
      <c r="MVG322" s="22"/>
      <c r="MVH322" s="22"/>
      <c r="MVI322" s="22"/>
      <c r="MVJ322" s="22"/>
      <c r="MVK322" s="22"/>
      <c r="MVL322" s="22"/>
      <c r="MVM322" s="22"/>
      <c r="MVN322" s="22"/>
      <c r="MVO322" s="22"/>
      <c r="MVP322" s="22"/>
      <c r="MVQ322" s="22"/>
      <c r="MVR322" s="22"/>
      <c r="MVS322" s="22"/>
      <c r="MVT322" s="22"/>
      <c r="MVU322" s="22"/>
      <c r="MVV322" s="22"/>
      <c r="MVW322" s="22"/>
      <c r="MVX322" s="22"/>
      <c r="MVY322" s="22"/>
      <c r="MVZ322" s="22"/>
      <c r="MWA322" s="22"/>
      <c r="MWB322" s="22"/>
      <c r="MWC322" s="22"/>
      <c r="MWD322" s="22"/>
      <c r="MWE322" s="22"/>
      <c r="MWF322" s="22"/>
      <c r="MWG322" s="22"/>
      <c r="MWH322" s="22"/>
      <c r="MWI322" s="22"/>
      <c r="MWJ322" s="22"/>
      <c r="MWK322" s="22"/>
      <c r="MWL322" s="22"/>
      <c r="MWM322" s="22"/>
      <c r="MWN322" s="22"/>
      <c r="MWO322" s="22"/>
      <c r="MWP322" s="22"/>
      <c r="MWQ322" s="22"/>
      <c r="MWR322" s="22"/>
      <c r="MWS322" s="22"/>
      <c r="MWT322" s="22"/>
      <c r="MWU322" s="22"/>
      <c r="MWV322" s="22"/>
      <c r="MWW322" s="22"/>
      <c r="MWX322" s="22"/>
      <c r="MWY322" s="22"/>
      <c r="MWZ322" s="22"/>
      <c r="MXA322" s="22"/>
      <c r="MXB322" s="22"/>
      <c r="MXC322" s="22"/>
      <c r="MXD322" s="22"/>
      <c r="MXE322" s="22"/>
      <c r="MXF322" s="22"/>
      <c r="MXG322" s="22"/>
      <c r="MXH322" s="22"/>
      <c r="MXI322" s="22"/>
      <c r="MXJ322" s="22"/>
      <c r="MXK322" s="22"/>
      <c r="MXL322" s="22"/>
      <c r="MXM322" s="22"/>
      <c r="MXN322" s="22"/>
      <c r="MXO322" s="22"/>
      <c r="MXP322" s="22"/>
      <c r="MXQ322" s="22"/>
      <c r="MXR322" s="22"/>
      <c r="MXS322" s="22"/>
      <c r="MXT322" s="22"/>
      <c r="MXU322" s="22"/>
      <c r="MXV322" s="22"/>
      <c r="MXW322" s="22"/>
      <c r="MXX322" s="22"/>
      <c r="MXY322" s="22"/>
      <c r="MXZ322" s="22"/>
      <c r="MYA322" s="22"/>
      <c r="MYB322" s="22"/>
      <c r="MYC322" s="22"/>
      <c r="MYD322" s="22"/>
      <c r="MYE322" s="22"/>
      <c r="MYF322" s="22"/>
      <c r="MYG322" s="22"/>
      <c r="MYH322" s="22"/>
      <c r="MYI322" s="22"/>
      <c r="MYJ322" s="22"/>
      <c r="MYK322" s="22"/>
      <c r="MYL322" s="22"/>
      <c r="MYM322" s="22"/>
      <c r="MYN322" s="22"/>
      <c r="MYO322" s="22"/>
      <c r="MYP322" s="22"/>
      <c r="MYQ322" s="22"/>
      <c r="MYR322" s="22"/>
      <c r="MYS322" s="22"/>
      <c r="MYT322" s="22"/>
      <c r="MYU322" s="22"/>
      <c r="MYV322" s="22"/>
      <c r="MYW322" s="22"/>
      <c r="MYX322" s="22"/>
      <c r="MYY322" s="22"/>
      <c r="MYZ322" s="22"/>
      <c r="MZA322" s="22"/>
      <c r="MZB322" s="22"/>
      <c r="MZC322" s="22"/>
      <c r="MZD322" s="22"/>
      <c r="MZE322" s="22"/>
      <c r="MZF322" s="22"/>
      <c r="MZG322" s="22"/>
      <c r="MZH322" s="22"/>
      <c r="MZI322" s="22"/>
      <c r="MZJ322" s="22"/>
      <c r="MZK322" s="22"/>
      <c r="MZL322" s="22"/>
      <c r="MZM322" s="22"/>
      <c r="MZN322" s="22"/>
      <c r="MZO322" s="22"/>
      <c r="MZP322" s="22"/>
      <c r="MZQ322" s="22"/>
      <c r="MZR322" s="22"/>
      <c r="MZS322" s="22"/>
      <c r="MZT322" s="22"/>
      <c r="MZU322" s="22"/>
      <c r="MZV322" s="22"/>
      <c r="MZW322" s="22"/>
      <c r="MZX322" s="22"/>
      <c r="MZY322" s="22"/>
      <c r="MZZ322" s="22"/>
      <c r="NAA322" s="22"/>
      <c r="NAB322" s="22"/>
      <c r="NAC322" s="22"/>
      <c r="NAD322" s="22"/>
      <c r="NAE322" s="22"/>
      <c r="NAF322" s="22"/>
      <c r="NAG322" s="22"/>
      <c r="NAH322" s="22"/>
      <c r="NAI322" s="22"/>
      <c r="NAJ322" s="22"/>
      <c r="NAK322" s="22"/>
      <c r="NAL322" s="22"/>
      <c r="NAM322" s="22"/>
      <c r="NAN322" s="22"/>
      <c r="NAO322" s="22"/>
      <c r="NAP322" s="22"/>
      <c r="NAQ322" s="22"/>
      <c r="NAR322" s="22"/>
      <c r="NAS322" s="22"/>
      <c r="NAT322" s="22"/>
      <c r="NAU322" s="22"/>
      <c r="NAV322" s="22"/>
      <c r="NAW322" s="22"/>
      <c r="NAX322" s="22"/>
      <c r="NAY322" s="22"/>
      <c r="NAZ322" s="22"/>
      <c r="NBA322" s="22"/>
      <c r="NBB322" s="22"/>
      <c r="NBC322" s="22"/>
      <c r="NBD322" s="22"/>
      <c r="NBE322" s="22"/>
      <c r="NBF322" s="22"/>
      <c r="NBG322" s="22"/>
      <c r="NBH322" s="22"/>
      <c r="NBI322" s="22"/>
      <c r="NBJ322" s="22"/>
      <c r="NBK322" s="22"/>
      <c r="NBL322" s="22"/>
      <c r="NBM322" s="22"/>
      <c r="NBN322" s="22"/>
      <c r="NBO322" s="22"/>
      <c r="NBP322" s="22"/>
      <c r="NBQ322" s="22"/>
      <c r="NBR322" s="22"/>
      <c r="NBS322" s="22"/>
      <c r="NBT322" s="22"/>
      <c r="NBU322" s="22"/>
      <c r="NBV322" s="22"/>
      <c r="NBW322" s="22"/>
      <c r="NBX322" s="22"/>
      <c r="NBY322" s="22"/>
      <c r="NBZ322" s="22"/>
      <c r="NCA322" s="22"/>
      <c r="NCB322" s="22"/>
      <c r="NCC322" s="22"/>
      <c r="NCD322" s="22"/>
      <c r="NCE322" s="22"/>
      <c r="NCF322" s="22"/>
      <c r="NCG322" s="22"/>
      <c r="NCH322" s="22"/>
      <c r="NCI322" s="22"/>
      <c r="NCJ322" s="22"/>
      <c r="NCK322" s="22"/>
      <c r="NCL322" s="22"/>
      <c r="NCM322" s="22"/>
      <c r="NCN322" s="22"/>
      <c r="NCO322" s="22"/>
      <c r="NCP322" s="22"/>
      <c r="NCQ322" s="22"/>
      <c r="NCR322" s="22"/>
      <c r="NCS322" s="22"/>
      <c r="NCT322" s="22"/>
      <c r="NCU322" s="22"/>
      <c r="NCV322" s="22"/>
      <c r="NCW322" s="22"/>
      <c r="NCX322" s="22"/>
      <c r="NCY322" s="22"/>
      <c r="NCZ322" s="22"/>
      <c r="NDA322" s="22"/>
      <c r="NDB322" s="22"/>
      <c r="NDC322" s="22"/>
      <c r="NDD322" s="22"/>
      <c r="NDE322" s="22"/>
      <c r="NDF322" s="22"/>
      <c r="NDG322" s="22"/>
      <c r="NDH322" s="22"/>
      <c r="NDI322" s="22"/>
      <c r="NDJ322" s="22"/>
      <c r="NDK322" s="22"/>
      <c r="NDL322" s="22"/>
      <c r="NDM322" s="22"/>
      <c r="NDN322" s="22"/>
      <c r="NDO322" s="22"/>
      <c r="NDP322" s="22"/>
      <c r="NDQ322" s="22"/>
      <c r="NDR322" s="22"/>
      <c r="NDS322" s="22"/>
      <c r="NDT322" s="22"/>
      <c r="NDU322" s="22"/>
      <c r="NDV322" s="22"/>
      <c r="NDW322" s="22"/>
      <c r="NDX322" s="22"/>
      <c r="NDY322" s="22"/>
      <c r="NDZ322" s="22"/>
      <c r="NEA322" s="22"/>
      <c r="NEB322" s="22"/>
      <c r="NEC322" s="22"/>
      <c r="NED322" s="22"/>
      <c r="NEE322" s="22"/>
      <c r="NEF322" s="22"/>
      <c r="NEG322" s="22"/>
      <c r="NEH322" s="22"/>
      <c r="NEI322" s="22"/>
      <c r="NEJ322" s="22"/>
      <c r="NEK322" s="22"/>
      <c r="NEL322" s="22"/>
      <c r="NEM322" s="22"/>
      <c r="NEN322" s="22"/>
      <c r="NEO322" s="22"/>
      <c r="NEP322" s="22"/>
      <c r="NEQ322" s="22"/>
      <c r="NER322" s="22"/>
      <c r="NES322" s="22"/>
      <c r="NET322" s="22"/>
      <c r="NEU322" s="22"/>
      <c r="NEV322" s="22"/>
      <c r="NEW322" s="22"/>
      <c r="NEX322" s="22"/>
      <c r="NEY322" s="22"/>
      <c r="NEZ322" s="22"/>
      <c r="NFA322" s="22"/>
      <c r="NFB322" s="22"/>
      <c r="NFC322" s="22"/>
      <c r="NFD322" s="22"/>
      <c r="NFE322" s="22"/>
      <c r="NFF322" s="22"/>
      <c r="NFG322" s="22"/>
      <c r="NFH322" s="22"/>
      <c r="NFI322" s="22"/>
      <c r="NFJ322" s="22"/>
      <c r="NFK322" s="22"/>
      <c r="NFL322" s="22"/>
      <c r="NFM322" s="22"/>
      <c r="NFN322" s="22"/>
      <c r="NFO322" s="22"/>
      <c r="NFP322" s="22"/>
      <c r="NFQ322" s="22"/>
      <c r="NFR322" s="22"/>
      <c r="NFS322" s="22"/>
      <c r="NFT322" s="22"/>
      <c r="NFU322" s="22"/>
      <c r="NFV322" s="22"/>
      <c r="NFW322" s="22"/>
      <c r="NFX322" s="22"/>
      <c r="NFY322" s="22"/>
      <c r="NFZ322" s="22"/>
      <c r="NGA322" s="22"/>
      <c r="NGB322" s="22"/>
      <c r="NGC322" s="22"/>
      <c r="NGD322" s="22"/>
      <c r="NGE322" s="22"/>
      <c r="NGF322" s="22"/>
      <c r="NGG322" s="22"/>
      <c r="NGH322" s="22"/>
      <c r="NGI322" s="22"/>
      <c r="NGJ322" s="22"/>
      <c r="NGK322" s="22"/>
      <c r="NGL322" s="22"/>
      <c r="NGM322" s="22"/>
      <c r="NGN322" s="22"/>
      <c r="NGO322" s="22"/>
      <c r="NGP322" s="22"/>
      <c r="NGQ322" s="22"/>
      <c r="NGR322" s="22"/>
      <c r="NGS322" s="22"/>
      <c r="NGT322" s="22"/>
      <c r="NGU322" s="22"/>
      <c r="NGV322" s="22"/>
      <c r="NGW322" s="22"/>
      <c r="NGX322" s="22"/>
      <c r="NGY322" s="22"/>
      <c r="NGZ322" s="22"/>
      <c r="NHA322" s="22"/>
      <c r="NHB322" s="22"/>
      <c r="NHC322" s="22"/>
      <c r="NHD322" s="22"/>
      <c r="NHE322" s="22"/>
      <c r="NHF322" s="22"/>
      <c r="NHG322" s="22"/>
      <c r="NHH322" s="22"/>
      <c r="NHI322" s="22"/>
      <c r="NHJ322" s="22"/>
      <c r="NHK322" s="22"/>
      <c r="NHL322" s="22"/>
      <c r="NHM322" s="22"/>
      <c r="NHN322" s="22"/>
      <c r="NHO322" s="22"/>
      <c r="NHP322" s="22"/>
      <c r="NHQ322" s="22"/>
      <c r="NHR322" s="22"/>
      <c r="NHS322" s="22"/>
      <c r="NHT322" s="22"/>
      <c r="NHU322" s="22"/>
      <c r="NHV322" s="22"/>
      <c r="NHW322" s="22"/>
      <c r="NHX322" s="22"/>
      <c r="NHY322" s="22"/>
      <c r="NHZ322" s="22"/>
      <c r="NIA322" s="22"/>
      <c r="NIB322" s="22"/>
      <c r="NIC322" s="22"/>
      <c r="NID322" s="22"/>
      <c r="NIE322" s="22"/>
      <c r="NIF322" s="22"/>
      <c r="NIG322" s="22"/>
      <c r="NIH322" s="22"/>
      <c r="NII322" s="22"/>
      <c r="NIJ322" s="22"/>
      <c r="NIK322" s="22"/>
      <c r="NIL322" s="22"/>
      <c r="NIM322" s="22"/>
      <c r="NIN322" s="22"/>
      <c r="NIO322" s="22"/>
      <c r="NIP322" s="22"/>
      <c r="NIQ322" s="22"/>
      <c r="NIR322" s="22"/>
      <c r="NIS322" s="22"/>
      <c r="NIT322" s="22"/>
      <c r="NIU322" s="22"/>
      <c r="NIV322" s="22"/>
      <c r="NIW322" s="22"/>
      <c r="NIX322" s="22"/>
      <c r="NIY322" s="22"/>
      <c r="NIZ322" s="22"/>
      <c r="NJA322" s="22"/>
      <c r="NJB322" s="22"/>
      <c r="NJC322" s="22"/>
      <c r="NJD322" s="22"/>
      <c r="NJE322" s="22"/>
      <c r="NJF322" s="22"/>
      <c r="NJG322" s="22"/>
      <c r="NJH322" s="22"/>
      <c r="NJI322" s="22"/>
      <c r="NJJ322" s="22"/>
      <c r="NJK322" s="22"/>
      <c r="NJL322" s="22"/>
      <c r="NJM322" s="22"/>
      <c r="NJN322" s="22"/>
      <c r="NJO322" s="22"/>
      <c r="NJP322" s="22"/>
      <c r="NJQ322" s="22"/>
      <c r="NJR322" s="22"/>
      <c r="NJS322" s="22"/>
      <c r="NJT322" s="22"/>
      <c r="NJU322" s="22"/>
      <c r="NJV322" s="22"/>
      <c r="NJW322" s="22"/>
      <c r="NJX322" s="22"/>
      <c r="NJY322" s="22"/>
      <c r="NJZ322" s="22"/>
      <c r="NKA322" s="22"/>
      <c r="NKB322" s="22"/>
      <c r="NKC322" s="22"/>
      <c r="NKD322" s="22"/>
      <c r="NKE322" s="22"/>
      <c r="NKF322" s="22"/>
      <c r="NKG322" s="22"/>
      <c r="NKH322" s="22"/>
      <c r="NKI322" s="22"/>
      <c r="NKJ322" s="22"/>
      <c r="NKK322" s="22"/>
      <c r="NKL322" s="22"/>
      <c r="NKM322" s="22"/>
      <c r="NKN322" s="22"/>
      <c r="NKO322" s="22"/>
      <c r="NKP322" s="22"/>
      <c r="NKQ322" s="22"/>
      <c r="NKR322" s="22"/>
      <c r="NKS322" s="22"/>
      <c r="NKT322" s="22"/>
      <c r="NKU322" s="22"/>
      <c r="NKV322" s="22"/>
      <c r="NKW322" s="22"/>
      <c r="NKX322" s="22"/>
      <c r="NKY322" s="22"/>
      <c r="NKZ322" s="22"/>
      <c r="NLA322" s="22"/>
      <c r="NLB322" s="22"/>
      <c r="NLC322" s="22"/>
      <c r="NLD322" s="22"/>
      <c r="NLE322" s="22"/>
      <c r="NLF322" s="22"/>
      <c r="NLG322" s="22"/>
      <c r="NLH322" s="22"/>
      <c r="NLI322" s="22"/>
      <c r="NLJ322" s="22"/>
      <c r="NLK322" s="22"/>
      <c r="NLL322" s="22"/>
      <c r="NLM322" s="22"/>
      <c r="NLN322" s="22"/>
      <c r="NLO322" s="22"/>
      <c r="NLP322" s="22"/>
      <c r="NLQ322" s="22"/>
      <c r="NLR322" s="22"/>
      <c r="NLS322" s="22"/>
      <c r="NLT322" s="22"/>
      <c r="NLU322" s="22"/>
      <c r="NLV322" s="22"/>
      <c r="NLW322" s="22"/>
      <c r="NLX322" s="22"/>
      <c r="NLY322" s="22"/>
      <c r="NLZ322" s="22"/>
      <c r="NMA322" s="22"/>
      <c r="NMB322" s="22"/>
      <c r="NMC322" s="22"/>
      <c r="NMD322" s="22"/>
      <c r="NME322" s="22"/>
      <c r="NMF322" s="22"/>
      <c r="NMG322" s="22"/>
      <c r="NMH322" s="22"/>
      <c r="NMI322" s="22"/>
      <c r="NMJ322" s="22"/>
      <c r="NMK322" s="22"/>
      <c r="NML322" s="22"/>
      <c r="NMM322" s="22"/>
      <c r="NMN322" s="22"/>
      <c r="NMO322" s="22"/>
      <c r="NMP322" s="22"/>
      <c r="NMQ322" s="22"/>
      <c r="NMR322" s="22"/>
      <c r="NMS322" s="22"/>
      <c r="NMT322" s="22"/>
      <c r="NMU322" s="22"/>
      <c r="NMV322" s="22"/>
      <c r="NMW322" s="22"/>
      <c r="NMX322" s="22"/>
      <c r="NMY322" s="22"/>
      <c r="NMZ322" s="22"/>
      <c r="NNA322" s="22"/>
      <c r="NNB322" s="22"/>
      <c r="NNC322" s="22"/>
      <c r="NND322" s="22"/>
      <c r="NNE322" s="22"/>
      <c r="NNF322" s="22"/>
      <c r="NNG322" s="22"/>
      <c r="NNH322" s="22"/>
      <c r="NNI322" s="22"/>
      <c r="NNJ322" s="22"/>
      <c r="NNK322" s="22"/>
      <c r="NNL322" s="22"/>
      <c r="NNM322" s="22"/>
      <c r="NNN322" s="22"/>
      <c r="NNO322" s="22"/>
      <c r="NNP322" s="22"/>
      <c r="NNQ322" s="22"/>
      <c r="NNR322" s="22"/>
      <c r="NNS322" s="22"/>
      <c r="NNT322" s="22"/>
      <c r="NNU322" s="22"/>
      <c r="NNV322" s="22"/>
      <c r="NNW322" s="22"/>
      <c r="NNX322" s="22"/>
      <c r="NNY322" s="22"/>
      <c r="NNZ322" s="22"/>
      <c r="NOA322" s="22"/>
      <c r="NOB322" s="22"/>
      <c r="NOC322" s="22"/>
      <c r="NOD322" s="22"/>
      <c r="NOE322" s="22"/>
      <c r="NOF322" s="22"/>
      <c r="NOG322" s="22"/>
      <c r="NOH322" s="22"/>
      <c r="NOI322" s="22"/>
      <c r="NOJ322" s="22"/>
      <c r="NOK322" s="22"/>
      <c r="NOL322" s="22"/>
      <c r="NOM322" s="22"/>
      <c r="NON322" s="22"/>
      <c r="NOO322" s="22"/>
      <c r="NOP322" s="22"/>
      <c r="NOQ322" s="22"/>
      <c r="NOR322" s="22"/>
      <c r="NOS322" s="22"/>
      <c r="NOT322" s="22"/>
      <c r="NOU322" s="22"/>
      <c r="NOV322" s="22"/>
      <c r="NOW322" s="22"/>
      <c r="NOX322" s="22"/>
      <c r="NOY322" s="22"/>
      <c r="NOZ322" s="22"/>
      <c r="NPA322" s="22"/>
      <c r="NPB322" s="22"/>
      <c r="NPC322" s="22"/>
      <c r="NPD322" s="22"/>
      <c r="NPE322" s="22"/>
      <c r="NPF322" s="22"/>
      <c r="NPG322" s="22"/>
      <c r="NPH322" s="22"/>
      <c r="NPI322" s="22"/>
      <c r="NPJ322" s="22"/>
      <c r="NPK322" s="22"/>
      <c r="NPL322" s="22"/>
      <c r="NPM322" s="22"/>
      <c r="NPN322" s="22"/>
      <c r="NPO322" s="22"/>
      <c r="NPP322" s="22"/>
      <c r="NPQ322" s="22"/>
      <c r="NPR322" s="22"/>
      <c r="NPS322" s="22"/>
      <c r="NPT322" s="22"/>
      <c r="NPU322" s="22"/>
      <c r="NPV322" s="22"/>
      <c r="NPW322" s="22"/>
      <c r="NPX322" s="22"/>
      <c r="NPY322" s="22"/>
      <c r="NPZ322" s="22"/>
      <c r="NQA322" s="22"/>
      <c r="NQB322" s="22"/>
      <c r="NQC322" s="22"/>
      <c r="NQD322" s="22"/>
      <c r="NQE322" s="22"/>
      <c r="NQF322" s="22"/>
      <c r="NQG322" s="22"/>
      <c r="NQH322" s="22"/>
      <c r="NQI322" s="22"/>
      <c r="NQJ322" s="22"/>
      <c r="NQK322" s="22"/>
      <c r="NQL322" s="22"/>
      <c r="NQM322" s="22"/>
      <c r="NQN322" s="22"/>
      <c r="NQO322" s="22"/>
      <c r="NQP322" s="22"/>
      <c r="NQQ322" s="22"/>
      <c r="NQR322" s="22"/>
      <c r="NQS322" s="22"/>
      <c r="NQT322" s="22"/>
      <c r="NQU322" s="22"/>
      <c r="NQV322" s="22"/>
      <c r="NQW322" s="22"/>
      <c r="NQX322" s="22"/>
      <c r="NQY322" s="22"/>
      <c r="NQZ322" s="22"/>
      <c r="NRA322" s="22"/>
      <c r="NRB322" s="22"/>
      <c r="NRC322" s="22"/>
      <c r="NRD322" s="22"/>
      <c r="NRE322" s="22"/>
      <c r="NRF322" s="22"/>
      <c r="NRG322" s="22"/>
      <c r="NRH322" s="22"/>
      <c r="NRI322" s="22"/>
      <c r="NRJ322" s="22"/>
      <c r="NRK322" s="22"/>
      <c r="NRL322" s="22"/>
      <c r="NRM322" s="22"/>
      <c r="NRN322" s="22"/>
      <c r="NRO322" s="22"/>
      <c r="NRP322" s="22"/>
      <c r="NRQ322" s="22"/>
      <c r="NRR322" s="22"/>
      <c r="NRS322" s="22"/>
      <c r="NRT322" s="22"/>
      <c r="NRU322" s="22"/>
      <c r="NRV322" s="22"/>
      <c r="NRW322" s="22"/>
      <c r="NRX322" s="22"/>
      <c r="NRY322" s="22"/>
      <c r="NRZ322" s="22"/>
      <c r="NSA322" s="22"/>
      <c r="NSB322" s="22"/>
      <c r="NSC322" s="22"/>
      <c r="NSD322" s="22"/>
      <c r="NSE322" s="22"/>
      <c r="NSF322" s="22"/>
      <c r="NSG322" s="22"/>
      <c r="NSH322" s="22"/>
      <c r="NSI322" s="22"/>
      <c r="NSJ322" s="22"/>
      <c r="NSK322" s="22"/>
      <c r="NSL322" s="22"/>
      <c r="NSM322" s="22"/>
      <c r="NSN322" s="22"/>
      <c r="NSO322" s="22"/>
      <c r="NSP322" s="22"/>
      <c r="NSQ322" s="22"/>
      <c r="NSR322" s="22"/>
      <c r="NSS322" s="22"/>
      <c r="NST322" s="22"/>
      <c r="NSU322" s="22"/>
      <c r="NSV322" s="22"/>
      <c r="NSW322" s="22"/>
      <c r="NSX322" s="22"/>
      <c r="NSY322" s="22"/>
      <c r="NSZ322" s="22"/>
      <c r="NTA322" s="22"/>
      <c r="NTB322" s="22"/>
      <c r="NTC322" s="22"/>
      <c r="NTD322" s="22"/>
      <c r="NTE322" s="22"/>
      <c r="NTF322" s="22"/>
      <c r="NTG322" s="22"/>
      <c r="NTH322" s="22"/>
      <c r="NTI322" s="22"/>
      <c r="NTJ322" s="22"/>
      <c r="NTK322" s="22"/>
      <c r="NTL322" s="22"/>
      <c r="NTM322" s="22"/>
      <c r="NTN322" s="22"/>
      <c r="NTO322" s="22"/>
      <c r="NTP322" s="22"/>
      <c r="NTQ322" s="22"/>
      <c r="NTR322" s="22"/>
      <c r="NTS322" s="22"/>
      <c r="NTT322" s="22"/>
      <c r="NTU322" s="22"/>
      <c r="NTV322" s="22"/>
      <c r="NTW322" s="22"/>
      <c r="NTX322" s="22"/>
      <c r="NTY322" s="22"/>
      <c r="NTZ322" s="22"/>
      <c r="NUA322" s="22"/>
      <c r="NUB322" s="22"/>
      <c r="NUC322" s="22"/>
      <c r="NUD322" s="22"/>
      <c r="NUE322" s="22"/>
      <c r="NUF322" s="22"/>
      <c r="NUG322" s="22"/>
      <c r="NUH322" s="22"/>
      <c r="NUI322" s="22"/>
      <c r="NUJ322" s="22"/>
      <c r="NUK322" s="22"/>
      <c r="NUL322" s="22"/>
      <c r="NUM322" s="22"/>
      <c r="NUN322" s="22"/>
      <c r="NUO322" s="22"/>
      <c r="NUP322" s="22"/>
      <c r="NUQ322" s="22"/>
      <c r="NUR322" s="22"/>
      <c r="NUS322" s="22"/>
      <c r="NUT322" s="22"/>
      <c r="NUU322" s="22"/>
      <c r="NUV322" s="22"/>
      <c r="NUW322" s="22"/>
      <c r="NUX322" s="22"/>
      <c r="NUY322" s="22"/>
      <c r="NUZ322" s="22"/>
      <c r="NVA322" s="22"/>
      <c r="NVB322" s="22"/>
      <c r="NVC322" s="22"/>
      <c r="NVD322" s="22"/>
      <c r="NVE322" s="22"/>
      <c r="NVF322" s="22"/>
      <c r="NVG322" s="22"/>
      <c r="NVH322" s="22"/>
      <c r="NVI322" s="22"/>
      <c r="NVJ322" s="22"/>
      <c r="NVK322" s="22"/>
      <c r="NVL322" s="22"/>
      <c r="NVM322" s="22"/>
      <c r="NVN322" s="22"/>
      <c r="NVO322" s="22"/>
      <c r="NVP322" s="22"/>
      <c r="NVQ322" s="22"/>
      <c r="NVR322" s="22"/>
      <c r="NVS322" s="22"/>
      <c r="NVT322" s="22"/>
      <c r="NVU322" s="22"/>
      <c r="NVV322" s="22"/>
      <c r="NVW322" s="22"/>
      <c r="NVX322" s="22"/>
      <c r="NVY322" s="22"/>
      <c r="NVZ322" s="22"/>
      <c r="NWA322" s="22"/>
      <c r="NWB322" s="22"/>
      <c r="NWC322" s="22"/>
      <c r="NWD322" s="22"/>
      <c r="NWE322" s="22"/>
      <c r="NWF322" s="22"/>
      <c r="NWG322" s="22"/>
      <c r="NWH322" s="22"/>
      <c r="NWI322" s="22"/>
      <c r="NWJ322" s="22"/>
      <c r="NWK322" s="22"/>
      <c r="NWL322" s="22"/>
      <c r="NWM322" s="22"/>
      <c r="NWN322" s="22"/>
      <c r="NWO322" s="22"/>
      <c r="NWP322" s="22"/>
      <c r="NWQ322" s="22"/>
      <c r="NWR322" s="22"/>
      <c r="NWS322" s="22"/>
      <c r="NWT322" s="22"/>
      <c r="NWU322" s="22"/>
      <c r="NWV322" s="22"/>
      <c r="NWW322" s="22"/>
      <c r="NWX322" s="22"/>
      <c r="NWY322" s="22"/>
      <c r="NWZ322" s="22"/>
      <c r="NXA322" s="22"/>
      <c r="NXB322" s="22"/>
      <c r="NXC322" s="22"/>
      <c r="NXD322" s="22"/>
      <c r="NXE322" s="22"/>
      <c r="NXF322" s="22"/>
      <c r="NXG322" s="22"/>
      <c r="NXH322" s="22"/>
      <c r="NXI322" s="22"/>
      <c r="NXJ322" s="22"/>
      <c r="NXK322" s="22"/>
      <c r="NXL322" s="22"/>
      <c r="NXM322" s="22"/>
      <c r="NXN322" s="22"/>
      <c r="NXO322" s="22"/>
      <c r="NXP322" s="22"/>
      <c r="NXQ322" s="22"/>
      <c r="NXR322" s="22"/>
      <c r="NXS322" s="22"/>
      <c r="NXT322" s="22"/>
      <c r="NXU322" s="22"/>
      <c r="NXV322" s="22"/>
      <c r="NXW322" s="22"/>
      <c r="NXX322" s="22"/>
      <c r="NXY322" s="22"/>
      <c r="NXZ322" s="22"/>
      <c r="NYA322" s="22"/>
      <c r="NYB322" s="22"/>
      <c r="NYC322" s="22"/>
      <c r="NYD322" s="22"/>
      <c r="NYE322" s="22"/>
      <c r="NYF322" s="22"/>
      <c r="NYG322" s="22"/>
      <c r="NYH322" s="22"/>
      <c r="NYI322" s="22"/>
      <c r="NYJ322" s="22"/>
      <c r="NYK322" s="22"/>
      <c r="NYL322" s="22"/>
      <c r="NYM322" s="22"/>
      <c r="NYN322" s="22"/>
      <c r="NYO322" s="22"/>
      <c r="NYP322" s="22"/>
      <c r="NYQ322" s="22"/>
      <c r="NYR322" s="22"/>
      <c r="NYS322" s="22"/>
      <c r="NYT322" s="22"/>
      <c r="NYU322" s="22"/>
      <c r="NYV322" s="22"/>
      <c r="NYW322" s="22"/>
      <c r="NYX322" s="22"/>
      <c r="NYY322" s="22"/>
      <c r="NYZ322" s="22"/>
      <c r="NZA322" s="22"/>
      <c r="NZB322" s="22"/>
      <c r="NZC322" s="22"/>
      <c r="NZD322" s="22"/>
      <c r="NZE322" s="22"/>
      <c r="NZF322" s="22"/>
      <c r="NZG322" s="22"/>
      <c r="NZH322" s="22"/>
      <c r="NZI322" s="22"/>
      <c r="NZJ322" s="22"/>
      <c r="NZK322" s="22"/>
      <c r="NZL322" s="22"/>
      <c r="NZM322" s="22"/>
      <c r="NZN322" s="22"/>
      <c r="NZO322" s="22"/>
      <c r="NZP322" s="22"/>
      <c r="NZQ322" s="22"/>
      <c r="NZR322" s="22"/>
      <c r="NZS322" s="22"/>
      <c r="NZT322" s="22"/>
      <c r="NZU322" s="22"/>
      <c r="NZV322" s="22"/>
      <c r="NZW322" s="22"/>
      <c r="NZX322" s="22"/>
      <c r="NZY322" s="22"/>
      <c r="NZZ322" s="22"/>
      <c r="OAA322" s="22"/>
      <c r="OAB322" s="22"/>
      <c r="OAC322" s="22"/>
      <c r="OAD322" s="22"/>
      <c r="OAE322" s="22"/>
      <c r="OAF322" s="22"/>
      <c r="OAG322" s="22"/>
      <c r="OAH322" s="22"/>
      <c r="OAI322" s="22"/>
      <c r="OAJ322" s="22"/>
      <c r="OAK322" s="22"/>
      <c r="OAL322" s="22"/>
      <c r="OAM322" s="22"/>
      <c r="OAN322" s="22"/>
      <c r="OAO322" s="22"/>
      <c r="OAP322" s="22"/>
      <c r="OAQ322" s="22"/>
      <c r="OAR322" s="22"/>
      <c r="OAS322" s="22"/>
      <c r="OAT322" s="22"/>
      <c r="OAU322" s="22"/>
      <c r="OAV322" s="22"/>
      <c r="OAW322" s="22"/>
      <c r="OAX322" s="22"/>
      <c r="OAY322" s="22"/>
      <c r="OAZ322" s="22"/>
      <c r="OBA322" s="22"/>
      <c r="OBB322" s="22"/>
      <c r="OBC322" s="22"/>
      <c r="OBD322" s="22"/>
      <c r="OBE322" s="22"/>
      <c r="OBF322" s="22"/>
      <c r="OBG322" s="22"/>
      <c r="OBH322" s="22"/>
      <c r="OBI322" s="22"/>
      <c r="OBJ322" s="22"/>
      <c r="OBK322" s="22"/>
      <c r="OBL322" s="22"/>
      <c r="OBM322" s="22"/>
      <c r="OBN322" s="22"/>
      <c r="OBO322" s="22"/>
      <c r="OBP322" s="22"/>
      <c r="OBQ322" s="22"/>
      <c r="OBR322" s="22"/>
      <c r="OBS322" s="22"/>
      <c r="OBT322" s="22"/>
      <c r="OBU322" s="22"/>
      <c r="OBV322" s="22"/>
      <c r="OBW322" s="22"/>
      <c r="OBX322" s="22"/>
      <c r="OBY322" s="22"/>
      <c r="OBZ322" s="22"/>
      <c r="OCA322" s="22"/>
      <c r="OCB322" s="22"/>
      <c r="OCC322" s="22"/>
      <c r="OCD322" s="22"/>
      <c r="OCE322" s="22"/>
      <c r="OCF322" s="22"/>
      <c r="OCG322" s="22"/>
      <c r="OCH322" s="22"/>
      <c r="OCI322" s="22"/>
      <c r="OCJ322" s="22"/>
      <c r="OCK322" s="22"/>
      <c r="OCL322" s="22"/>
      <c r="OCM322" s="22"/>
      <c r="OCN322" s="22"/>
      <c r="OCO322" s="22"/>
      <c r="OCP322" s="22"/>
      <c r="OCQ322" s="22"/>
      <c r="OCR322" s="22"/>
      <c r="OCS322" s="22"/>
      <c r="OCT322" s="22"/>
      <c r="OCU322" s="22"/>
      <c r="OCV322" s="22"/>
      <c r="OCW322" s="22"/>
      <c r="OCX322" s="22"/>
      <c r="OCY322" s="22"/>
      <c r="OCZ322" s="22"/>
      <c r="ODA322" s="22"/>
      <c r="ODB322" s="22"/>
      <c r="ODC322" s="22"/>
      <c r="ODD322" s="22"/>
      <c r="ODE322" s="22"/>
      <c r="ODF322" s="22"/>
      <c r="ODG322" s="22"/>
      <c r="ODH322" s="22"/>
      <c r="ODI322" s="22"/>
      <c r="ODJ322" s="22"/>
      <c r="ODK322" s="22"/>
      <c r="ODL322" s="22"/>
      <c r="ODM322" s="22"/>
      <c r="ODN322" s="22"/>
      <c r="ODO322" s="22"/>
      <c r="ODP322" s="22"/>
      <c r="ODQ322" s="22"/>
      <c r="ODR322" s="22"/>
      <c r="ODS322" s="22"/>
      <c r="ODT322" s="22"/>
      <c r="ODU322" s="22"/>
      <c r="ODV322" s="22"/>
      <c r="ODW322" s="22"/>
      <c r="ODX322" s="22"/>
      <c r="ODY322" s="22"/>
      <c r="ODZ322" s="22"/>
      <c r="OEA322" s="22"/>
      <c r="OEB322" s="22"/>
      <c r="OEC322" s="22"/>
      <c r="OED322" s="22"/>
      <c r="OEE322" s="22"/>
      <c r="OEF322" s="22"/>
      <c r="OEG322" s="22"/>
      <c r="OEH322" s="22"/>
      <c r="OEI322" s="22"/>
      <c r="OEJ322" s="22"/>
      <c r="OEK322" s="22"/>
      <c r="OEL322" s="22"/>
      <c r="OEM322" s="22"/>
      <c r="OEN322" s="22"/>
      <c r="OEO322" s="22"/>
      <c r="OEP322" s="22"/>
      <c r="OEQ322" s="22"/>
      <c r="OER322" s="22"/>
      <c r="OES322" s="22"/>
      <c r="OET322" s="22"/>
      <c r="OEU322" s="22"/>
      <c r="OEV322" s="22"/>
      <c r="OEW322" s="22"/>
      <c r="OEX322" s="22"/>
      <c r="OEY322" s="22"/>
      <c r="OEZ322" s="22"/>
      <c r="OFA322" s="22"/>
      <c r="OFB322" s="22"/>
      <c r="OFC322" s="22"/>
      <c r="OFD322" s="22"/>
      <c r="OFE322" s="22"/>
      <c r="OFF322" s="22"/>
      <c r="OFG322" s="22"/>
      <c r="OFH322" s="22"/>
      <c r="OFI322" s="22"/>
      <c r="OFJ322" s="22"/>
      <c r="OFK322" s="22"/>
      <c r="OFL322" s="22"/>
      <c r="OFM322" s="22"/>
      <c r="OFN322" s="22"/>
      <c r="OFO322" s="22"/>
      <c r="OFP322" s="22"/>
      <c r="OFQ322" s="22"/>
      <c r="OFR322" s="22"/>
      <c r="OFS322" s="22"/>
      <c r="OFT322" s="22"/>
      <c r="OFU322" s="22"/>
      <c r="OFV322" s="22"/>
      <c r="OFW322" s="22"/>
      <c r="OFX322" s="22"/>
      <c r="OFY322" s="22"/>
      <c r="OFZ322" s="22"/>
      <c r="OGA322" s="22"/>
      <c r="OGB322" s="22"/>
      <c r="OGC322" s="22"/>
      <c r="OGD322" s="22"/>
      <c r="OGE322" s="22"/>
      <c r="OGF322" s="22"/>
      <c r="OGG322" s="22"/>
      <c r="OGH322" s="22"/>
      <c r="OGI322" s="22"/>
      <c r="OGJ322" s="22"/>
      <c r="OGK322" s="22"/>
      <c r="OGL322" s="22"/>
      <c r="OGM322" s="22"/>
      <c r="OGN322" s="22"/>
      <c r="OGO322" s="22"/>
      <c r="OGP322" s="22"/>
      <c r="OGQ322" s="22"/>
      <c r="OGR322" s="22"/>
      <c r="OGS322" s="22"/>
      <c r="OGT322" s="22"/>
      <c r="OGU322" s="22"/>
      <c r="OGV322" s="22"/>
      <c r="OGW322" s="22"/>
      <c r="OGX322" s="22"/>
      <c r="OGY322" s="22"/>
      <c r="OGZ322" s="22"/>
      <c r="OHA322" s="22"/>
      <c r="OHB322" s="22"/>
      <c r="OHC322" s="22"/>
      <c r="OHD322" s="22"/>
      <c r="OHE322" s="22"/>
      <c r="OHF322" s="22"/>
      <c r="OHG322" s="22"/>
      <c r="OHH322" s="22"/>
      <c r="OHI322" s="22"/>
      <c r="OHJ322" s="22"/>
      <c r="OHK322" s="22"/>
      <c r="OHL322" s="22"/>
      <c r="OHM322" s="22"/>
      <c r="OHN322" s="22"/>
      <c r="OHO322" s="22"/>
      <c r="OHP322" s="22"/>
      <c r="OHQ322" s="22"/>
      <c r="OHR322" s="22"/>
      <c r="OHS322" s="22"/>
      <c r="OHT322" s="22"/>
      <c r="OHU322" s="22"/>
      <c r="OHV322" s="22"/>
      <c r="OHW322" s="22"/>
      <c r="OHX322" s="22"/>
      <c r="OHY322" s="22"/>
      <c r="OHZ322" s="22"/>
      <c r="OIA322" s="22"/>
      <c r="OIB322" s="22"/>
      <c r="OIC322" s="22"/>
      <c r="OID322" s="22"/>
      <c r="OIE322" s="22"/>
      <c r="OIF322" s="22"/>
      <c r="OIG322" s="22"/>
      <c r="OIH322" s="22"/>
      <c r="OII322" s="22"/>
      <c r="OIJ322" s="22"/>
      <c r="OIK322" s="22"/>
      <c r="OIL322" s="22"/>
      <c r="OIM322" s="22"/>
      <c r="OIN322" s="22"/>
      <c r="OIO322" s="22"/>
      <c r="OIP322" s="22"/>
      <c r="OIQ322" s="22"/>
      <c r="OIR322" s="22"/>
      <c r="OIS322" s="22"/>
      <c r="OIT322" s="22"/>
      <c r="OIU322" s="22"/>
      <c r="OIV322" s="22"/>
      <c r="OIW322" s="22"/>
      <c r="OIX322" s="22"/>
      <c r="OIY322" s="22"/>
      <c r="OIZ322" s="22"/>
      <c r="OJA322" s="22"/>
      <c r="OJB322" s="22"/>
      <c r="OJC322" s="22"/>
      <c r="OJD322" s="22"/>
      <c r="OJE322" s="22"/>
      <c r="OJF322" s="22"/>
      <c r="OJG322" s="22"/>
      <c r="OJH322" s="22"/>
      <c r="OJI322" s="22"/>
      <c r="OJJ322" s="22"/>
      <c r="OJK322" s="22"/>
      <c r="OJL322" s="22"/>
      <c r="OJM322" s="22"/>
      <c r="OJN322" s="22"/>
      <c r="OJO322" s="22"/>
      <c r="OJP322" s="22"/>
      <c r="OJQ322" s="22"/>
      <c r="OJR322" s="22"/>
      <c r="OJS322" s="22"/>
      <c r="OJT322" s="22"/>
      <c r="OJU322" s="22"/>
      <c r="OJV322" s="22"/>
      <c r="OJW322" s="22"/>
      <c r="OJX322" s="22"/>
      <c r="OJY322" s="22"/>
      <c r="OJZ322" s="22"/>
      <c r="OKA322" s="22"/>
      <c r="OKB322" s="22"/>
      <c r="OKC322" s="22"/>
      <c r="OKD322" s="22"/>
      <c r="OKE322" s="22"/>
      <c r="OKF322" s="22"/>
      <c r="OKG322" s="22"/>
      <c r="OKH322" s="22"/>
      <c r="OKI322" s="22"/>
      <c r="OKJ322" s="22"/>
      <c r="OKK322" s="22"/>
      <c r="OKL322" s="22"/>
      <c r="OKM322" s="22"/>
      <c r="OKN322" s="22"/>
      <c r="OKO322" s="22"/>
      <c r="OKP322" s="22"/>
      <c r="OKQ322" s="22"/>
      <c r="OKR322" s="22"/>
      <c r="OKS322" s="22"/>
      <c r="OKT322" s="22"/>
      <c r="OKU322" s="22"/>
      <c r="OKV322" s="22"/>
      <c r="OKW322" s="22"/>
      <c r="OKX322" s="22"/>
      <c r="OKY322" s="22"/>
      <c r="OKZ322" s="22"/>
      <c r="OLA322" s="22"/>
      <c r="OLB322" s="22"/>
      <c r="OLC322" s="22"/>
      <c r="OLD322" s="22"/>
      <c r="OLE322" s="22"/>
      <c r="OLF322" s="22"/>
      <c r="OLG322" s="22"/>
      <c r="OLH322" s="22"/>
      <c r="OLI322" s="22"/>
      <c r="OLJ322" s="22"/>
      <c r="OLK322" s="22"/>
      <c r="OLL322" s="22"/>
      <c r="OLM322" s="22"/>
      <c r="OLN322" s="22"/>
      <c r="OLO322" s="22"/>
      <c r="OLP322" s="22"/>
      <c r="OLQ322" s="22"/>
      <c r="OLR322" s="22"/>
      <c r="OLS322" s="22"/>
      <c r="OLT322" s="22"/>
      <c r="OLU322" s="22"/>
      <c r="OLV322" s="22"/>
      <c r="OLW322" s="22"/>
      <c r="OLX322" s="22"/>
      <c r="OLY322" s="22"/>
      <c r="OLZ322" s="22"/>
      <c r="OMA322" s="22"/>
      <c r="OMB322" s="22"/>
      <c r="OMC322" s="22"/>
      <c r="OMD322" s="22"/>
      <c r="OME322" s="22"/>
      <c r="OMF322" s="22"/>
      <c r="OMG322" s="22"/>
      <c r="OMH322" s="22"/>
      <c r="OMI322" s="22"/>
      <c r="OMJ322" s="22"/>
      <c r="OMK322" s="22"/>
      <c r="OML322" s="22"/>
      <c r="OMM322" s="22"/>
      <c r="OMN322" s="22"/>
      <c r="OMO322" s="22"/>
      <c r="OMP322" s="22"/>
      <c r="OMQ322" s="22"/>
      <c r="OMR322" s="22"/>
      <c r="OMS322" s="22"/>
      <c r="OMT322" s="22"/>
      <c r="OMU322" s="22"/>
      <c r="OMV322" s="22"/>
      <c r="OMW322" s="22"/>
      <c r="OMX322" s="22"/>
      <c r="OMY322" s="22"/>
      <c r="OMZ322" s="22"/>
      <c r="ONA322" s="22"/>
      <c r="ONB322" s="22"/>
      <c r="ONC322" s="22"/>
      <c r="OND322" s="22"/>
      <c r="ONE322" s="22"/>
      <c r="ONF322" s="22"/>
      <c r="ONG322" s="22"/>
      <c r="ONH322" s="22"/>
      <c r="ONI322" s="22"/>
      <c r="ONJ322" s="22"/>
      <c r="ONK322" s="22"/>
      <c r="ONL322" s="22"/>
      <c r="ONM322" s="22"/>
      <c r="ONN322" s="22"/>
      <c r="ONO322" s="22"/>
      <c r="ONP322" s="22"/>
      <c r="ONQ322" s="22"/>
      <c r="ONR322" s="22"/>
      <c r="ONS322" s="22"/>
      <c r="ONT322" s="22"/>
      <c r="ONU322" s="22"/>
      <c r="ONV322" s="22"/>
      <c r="ONW322" s="22"/>
      <c r="ONX322" s="22"/>
      <c r="ONY322" s="22"/>
      <c r="ONZ322" s="22"/>
      <c r="OOA322" s="22"/>
      <c r="OOB322" s="22"/>
      <c r="OOC322" s="22"/>
      <c r="OOD322" s="22"/>
      <c r="OOE322" s="22"/>
      <c r="OOF322" s="22"/>
      <c r="OOG322" s="22"/>
      <c r="OOH322" s="22"/>
      <c r="OOI322" s="22"/>
      <c r="OOJ322" s="22"/>
      <c r="OOK322" s="22"/>
      <c r="OOL322" s="22"/>
      <c r="OOM322" s="22"/>
      <c r="OON322" s="22"/>
      <c r="OOO322" s="22"/>
      <c r="OOP322" s="22"/>
      <c r="OOQ322" s="22"/>
      <c r="OOR322" s="22"/>
      <c r="OOS322" s="22"/>
      <c r="OOT322" s="22"/>
      <c r="OOU322" s="22"/>
      <c r="OOV322" s="22"/>
      <c r="OOW322" s="22"/>
      <c r="OOX322" s="22"/>
      <c r="OOY322" s="22"/>
      <c r="OOZ322" s="22"/>
      <c r="OPA322" s="22"/>
      <c r="OPB322" s="22"/>
      <c r="OPC322" s="22"/>
      <c r="OPD322" s="22"/>
      <c r="OPE322" s="22"/>
      <c r="OPF322" s="22"/>
      <c r="OPG322" s="22"/>
      <c r="OPH322" s="22"/>
      <c r="OPI322" s="22"/>
      <c r="OPJ322" s="22"/>
      <c r="OPK322" s="22"/>
      <c r="OPL322" s="22"/>
      <c r="OPM322" s="22"/>
      <c r="OPN322" s="22"/>
      <c r="OPO322" s="22"/>
      <c r="OPP322" s="22"/>
      <c r="OPQ322" s="22"/>
      <c r="OPR322" s="22"/>
      <c r="OPS322" s="22"/>
      <c r="OPT322" s="22"/>
      <c r="OPU322" s="22"/>
      <c r="OPV322" s="22"/>
      <c r="OPW322" s="22"/>
      <c r="OPX322" s="22"/>
      <c r="OPY322" s="22"/>
      <c r="OPZ322" s="22"/>
      <c r="OQA322" s="22"/>
      <c r="OQB322" s="22"/>
      <c r="OQC322" s="22"/>
      <c r="OQD322" s="22"/>
      <c r="OQE322" s="22"/>
      <c r="OQF322" s="22"/>
      <c r="OQG322" s="22"/>
      <c r="OQH322" s="22"/>
      <c r="OQI322" s="22"/>
      <c r="OQJ322" s="22"/>
      <c r="OQK322" s="22"/>
      <c r="OQL322" s="22"/>
      <c r="OQM322" s="22"/>
      <c r="OQN322" s="22"/>
      <c r="OQO322" s="22"/>
      <c r="OQP322" s="22"/>
      <c r="OQQ322" s="22"/>
      <c r="OQR322" s="22"/>
      <c r="OQS322" s="22"/>
      <c r="OQT322" s="22"/>
      <c r="OQU322" s="22"/>
      <c r="OQV322" s="22"/>
      <c r="OQW322" s="22"/>
      <c r="OQX322" s="22"/>
      <c r="OQY322" s="22"/>
      <c r="OQZ322" s="22"/>
      <c r="ORA322" s="22"/>
      <c r="ORB322" s="22"/>
      <c r="ORC322" s="22"/>
      <c r="ORD322" s="22"/>
      <c r="ORE322" s="22"/>
      <c r="ORF322" s="22"/>
      <c r="ORG322" s="22"/>
      <c r="ORH322" s="22"/>
      <c r="ORI322" s="22"/>
      <c r="ORJ322" s="22"/>
      <c r="ORK322" s="22"/>
      <c r="ORL322" s="22"/>
      <c r="ORM322" s="22"/>
      <c r="ORN322" s="22"/>
      <c r="ORO322" s="22"/>
      <c r="ORP322" s="22"/>
      <c r="ORQ322" s="22"/>
      <c r="ORR322" s="22"/>
      <c r="ORS322" s="22"/>
      <c r="ORT322" s="22"/>
      <c r="ORU322" s="22"/>
      <c r="ORV322" s="22"/>
      <c r="ORW322" s="22"/>
      <c r="ORX322" s="22"/>
      <c r="ORY322" s="22"/>
      <c r="ORZ322" s="22"/>
      <c r="OSA322" s="22"/>
      <c r="OSB322" s="22"/>
      <c r="OSC322" s="22"/>
      <c r="OSD322" s="22"/>
      <c r="OSE322" s="22"/>
      <c r="OSF322" s="22"/>
      <c r="OSG322" s="22"/>
      <c r="OSH322" s="22"/>
      <c r="OSI322" s="22"/>
      <c r="OSJ322" s="22"/>
      <c r="OSK322" s="22"/>
      <c r="OSL322" s="22"/>
      <c r="OSM322" s="22"/>
      <c r="OSN322" s="22"/>
      <c r="OSO322" s="22"/>
      <c r="OSP322" s="22"/>
      <c r="OSQ322" s="22"/>
      <c r="OSR322" s="22"/>
      <c r="OSS322" s="22"/>
      <c r="OST322" s="22"/>
      <c r="OSU322" s="22"/>
      <c r="OSV322" s="22"/>
      <c r="OSW322" s="22"/>
      <c r="OSX322" s="22"/>
      <c r="OSY322" s="22"/>
      <c r="OSZ322" s="22"/>
      <c r="OTA322" s="22"/>
      <c r="OTB322" s="22"/>
      <c r="OTC322" s="22"/>
      <c r="OTD322" s="22"/>
      <c r="OTE322" s="22"/>
      <c r="OTF322" s="22"/>
      <c r="OTG322" s="22"/>
      <c r="OTH322" s="22"/>
      <c r="OTI322" s="22"/>
      <c r="OTJ322" s="22"/>
      <c r="OTK322" s="22"/>
      <c r="OTL322" s="22"/>
      <c r="OTM322" s="22"/>
      <c r="OTN322" s="22"/>
      <c r="OTO322" s="22"/>
      <c r="OTP322" s="22"/>
      <c r="OTQ322" s="22"/>
      <c r="OTR322" s="22"/>
      <c r="OTS322" s="22"/>
      <c r="OTT322" s="22"/>
      <c r="OTU322" s="22"/>
      <c r="OTV322" s="22"/>
      <c r="OTW322" s="22"/>
      <c r="OTX322" s="22"/>
      <c r="OTY322" s="22"/>
      <c r="OTZ322" s="22"/>
      <c r="OUA322" s="22"/>
      <c r="OUB322" s="22"/>
      <c r="OUC322" s="22"/>
      <c r="OUD322" s="22"/>
      <c r="OUE322" s="22"/>
      <c r="OUF322" s="22"/>
      <c r="OUG322" s="22"/>
      <c r="OUH322" s="22"/>
      <c r="OUI322" s="22"/>
      <c r="OUJ322" s="22"/>
      <c r="OUK322" s="22"/>
      <c r="OUL322" s="22"/>
      <c r="OUM322" s="22"/>
      <c r="OUN322" s="22"/>
      <c r="OUO322" s="22"/>
      <c r="OUP322" s="22"/>
      <c r="OUQ322" s="22"/>
      <c r="OUR322" s="22"/>
      <c r="OUS322" s="22"/>
      <c r="OUT322" s="22"/>
      <c r="OUU322" s="22"/>
      <c r="OUV322" s="22"/>
      <c r="OUW322" s="22"/>
      <c r="OUX322" s="22"/>
      <c r="OUY322" s="22"/>
      <c r="OUZ322" s="22"/>
      <c r="OVA322" s="22"/>
      <c r="OVB322" s="22"/>
      <c r="OVC322" s="22"/>
      <c r="OVD322" s="22"/>
      <c r="OVE322" s="22"/>
      <c r="OVF322" s="22"/>
      <c r="OVG322" s="22"/>
      <c r="OVH322" s="22"/>
      <c r="OVI322" s="22"/>
      <c r="OVJ322" s="22"/>
      <c r="OVK322" s="22"/>
      <c r="OVL322" s="22"/>
      <c r="OVM322" s="22"/>
      <c r="OVN322" s="22"/>
      <c r="OVO322" s="22"/>
      <c r="OVP322" s="22"/>
      <c r="OVQ322" s="22"/>
      <c r="OVR322" s="22"/>
      <c r="OVS322" s="22"/>
      <c r="OVT322" s="22"/>
      <c r="OVU322" s="22"/>
      <c r="OVV322" s="22"/>
      <c r="OVW322" s="22"/>
      <c r="OVX322" s="22"/>
      <c r="OVY322" s="22"/>
      <c r="OVZ322" s="22"/>
      <c r="OWA322" s="22"/>
      <c r="OWB322" s="22"/>
      <c r="OWC322" s="22"/>
      <c r="OWD322" s="22"/>
      <c r="OWE322" s="22"/>
      <c r="OWF322" s="22"/>
      <c r="OWG322" s="22"/>
      <c r="OWH322" s="22"/>
      <c r="OWI322" s="22"/>
      <c r="OWJ322" s="22"/>
      <c r="OWK322" s="22"/>
      <c r="OWL322" s="22"/>
      <c r="OWM322" s="22"/>
      <c r="OWN322" s="22"/>
      <c r="OWO322" s="22"/>
      <c r="OWP322" s="22"/>
      <c r="OWQ322" s="22"/>
      <c r="OWR322" s="22"/>
      <c r="OWS322" s="22"/>
      <c r="OWT322" s="22"/>
      <c r="OWU322" s="22"/>
      <c r="OWV322" s="22"/>
      <c r="OWW322" s="22"/>
      <c r="OWX322" s="22"/>
      <c r="OWY322" s="22"/>
      <c r="OWZ322" s="22"/>
      <c r="OXA322" s="22"/>
      <c r="OXB322" s="22"/>
      <c r="OXC322" s="22"/>
      <c r="OXD322" s="22"/>
      <c r="OXE322" s="22"/>
      <c r="OXF322" s="22"/>
      <c r="OXG322" s="22"/>
      <c r="OXH322" s="22"/>
      <c r="OXI322" s="22"/>
      <c r="OXJ322" s="22"/>
      <c r="OXK322" s="22"/>
      <c r="OXL322" s="22"/>
      <c r="OXM322" s="22"/>
      <c r="OXN322" s="22"/>
      <c r="OXO322" s="22"/>
      <c r="OXP322" s="22"/>
      <c r="OXQ322" s="22"/>
      <c r="OXR322" s="22"/>
      <c r="OXS322" s="22"/>
      <c r="OXT322" s="22"/>
      <c r="OXU322" s="22"/>
      <c r="OXV322" s="22"/>
      <c r="OXW322" s="22"/>
      <c r="OXX322" s="22"/>
      <c r="OXY322" s="22"/>
      <c r="OXZ322" s="22"/>
      <c r="OYA322" s="22"/>
      <c r="OYB322" s="22"/>
      <c r="OYC322" s="22"/>
      <c r="OYD322" s="22"/>
      <c r="OYE322" s="22"/>
      <c r="OYF322" s="22"/>
      <c r="OYG322" s="22"/>
      <c r="OYH322" s="22"/>
      <c r="OYI322" s="22"/>
      <c r="OYJ322" s="22"/>
      <c r="OYK322" s="22"/>
      <c r="OYL322" s="22"/>
      <c r="OYM322" s="22"/>
      <c r="OYN322" s="22"/>
      <c r="OYO322" s="22"/>
      <c r="OYP322" s="22"/>
      <c r="OYQ322" s="22"/>
      <c r="OYR322" s="22"/>
      <c r="OYS322" s="22"/>
      <c r="OYT322" s="22"/>
      <c r="OYU322" s="22"/>
      <c r="OYV322" s="22"/>
      <c r="OYW322" s="22"/>
      <c r="OYX322" s="22"/>
      <c r="OYY322" s="22"/>
      <c r="OYZ322" s="22"/>
      <c r="OZA322" s="22"/>
      <c r="OZB322" s="22"/>
      <c r="OZC322" s="22"/>
      <c r="OZD322" s="22"/>
      <c r="OZE322" s="22"/>
      <c r="OZF322" s="22"/>
      <c r="OZG322" s="22"/>
      <c r="OZH322" s="22"/>
      <c r="OZI322" s="22"/>
      <c r="OZJ322" s="22"/>
      <c r="OZK322" s="22"/>
      <c r="OZL322" s="22"/>
      <c r="OZM322" s="22"/>
      <c r="OZN322" s="22"/>
      <c r="OZO322" s="22"/>
      <c r="OZP322" s="22"/>
      <c r="OZQ322" s="22"/>
      <c r="OZR322" s="22"/>
      <c r="OZS322" s="22"/>
      <c r="OZT322" s="22"/>
      <c r="OZU322" s="22"/>
      <c r="OZV322" s="22"/>
      <c r="OZW322" s="22"/>
      <c r="OZX322" s="22"/>
      <c r="OZY322" s="22"/>
      <c r="OZZ322" s="22"/>
      <c r="PAA322" s="22"/>
      <c r="PAB322" s="22"/>
      <c r="PAC322" s="22"/>
      <c r="PAD322" s="22"/>
      <c r="PAE322" s="22"/>
      <c r="PAF322" s="22"/>
      <c r="PAG322" s="22"/>
      <c r="PAH322" s="22"/>
      <c r="PAI322" s="22"/>
      <c r="PAJ322" s="22"/>
      <c r="PAK322" s="22"/>
      <c r="PAL322" s="22"/>
      <c r="PAM322" s="22"/>
      <c r="PAN322" s="22"/>
      <c r="PAO322" s="22"/>
      <c r="PAP322" s="22"/>
      <c r="PAQ322" s="22"/>
      <c r="PAR322" s="22"/>
      <c r="PAS322" s="22"/>
      <c r="PAT322" s="22"/>
      <c r="PAU322" s="22"/>
      <c r="PAV322" s="22"/>
      <c r="PAW322" s="22"/>
      <c r="PAX322" s="22"/>
      <c r="PAY322" s="22"/>
      <c r="PAZ322" s="22"/>
      <c r="PBA322" s="22"/>
      <c r="PBB322" s="22"/>
      <c r="PBC322" s="22"/>
      <c r="PBD322" s="22"/>
      <c r="PBE322" s="22"/>
      <c r="PBF322" s="22"/>
      <c r="PBG322" s="22"/>
      <c r="PBH322" s="22"/>
      <c r="PBI322" s="22"/>
      <c r="PBJ322" s="22"/>
      <c r="PBK322" s="22"/>
      <c r="PBL322" s="22"/>
      <c r="PBM322" s="22"/>
      <c r="PBN322" s="22"/>
      <c r="PBO322" s="22"/>
      <c r="PBP322" s="22"/>
      <c r="PBQ322" s="22"/>
      <c r="PBR322" s="22"/>
      <c r="PBS322" s="22"/>
      <c r="PBT322" s="22"/>
      <c r="PBU322" s="22"/>
      <c r="PBV322" s="22"/>
      <c r="PBW322" s="22"/>
      <c r="PBX322" s="22"/>
      <c r="PBY322" s="22"/>
      <c r="PBZ322" s="22"/>
      <c r="PCA322" s="22"/>
      <c r="PCB322" s="22"/>
      <c r="PCC322" s="22"/>
      <c r="PCD322" s="22"/>
      <c r="PCE322" s="22"/>
      <c r="PCF322" s="22"/>
      <c r="PCG322" s="22"/>
      <c r="PCH322" s="22"/>
      <c r="PCI322" s="22"/>
      <c r="PCJ322" s="22"/>
      <c r="PCK322" s="22"/>
      <c r="PCL322" s="22"/>
      <c r="PCM322" s="22"/>
      <c r="PCN322" s="22"/>
      <c r="PCO322" s="22"/>
      <c r="PCP322" s="22"/>
      <c r="PCQ322" s="22"/>
      <c r="PCR322" s="22"/>
      <c r="PCS322" s="22"/>
      <c r="PCT322" s="22"/>
      <c r="PCU322" s="22"/>
      <c r="PCV322" s="22"/>
      <c r="PCW322" s="22"/>
      <c r="PCX322" s="22"/>
      <c r="PCY322" s="22"/>
      <c r="PCZ322" s="22"/>
      <c r="PDA322" s="22"/>
      <c r="PDB322" s="22"/>
      <c r="PDC322" s="22"/>
      <c r="PDD322" s="22"/>
      <c r="PDE322" s="22"/>
      <c r="PDF322" s="22"/>
      <c r="PDG322" s="22"/>
      <c r="PDH322" s="22"/>
      <c r="PDI322" s="22"/>
      <c r="PDJ322" s="22"/>
      <c r="PDK322" s="22"/>
      <c r="PDL322" s="22"/>
      <c r="PDM322" s="22"/>
      <c r="PDN322" s="22"/>
      <c r="PDO322" s="22"/>
      <c r="PDP322" s="22"/>
      <c r="PDQ322" s="22"/>
      <c r="PDR322" s="22"/>
      <c r="PDS322" s="22"/>
      <c r="PDT322" s="22"/>
      <c r="PDU322" s="22"/>
      <c r="PDV322" s="22"/>
      <c r="PDW322" s="22"/>
      <c r="PDX322" s="22"/>
      <c r="PDY322" s="22"/>
      <c r="PDZ322" s="22"/>
      <c r="PEA322" s="22"/>
      <c r="PEB322" s="22"/>
      <c r="PEC322" s="22"/>
      <c r="PED322" s="22"/>
      <c r="PEE322" s="22"/>
      <c r="PEF322" s="22"/>
      <c r="PEG322" s="22"/>
      <c r="PEH322" s="22"/>
      <c r="PEI322" s="22"/>
      <c r="PEJ322" s="22"/>
      <c r="PEK322" s="22"/>
      <c r="PEL322" s="22"/>
      <c r="PEM322" s="22"/>
      <c r="PEN322" s="22"/>
      <c r="PEO322" s="22"/>
      <c r="PEP322" s="22"/>
      <c r="PEQ322" s="22"/>
      <c r="PER322" s="22"/>
      <c r="PES322" s="22"/>
      <c r="PET322" s="22"/>
      <c r="PEU322" s="22"/>
      <c r="PEV322" s="22"/>
      <c r="PEW322" s="22"/>
      <c r="PEX322" s="22"/>
      <c r="PEY322" s="22"/>
      <c r="PEZ322" s="22"/>
      <c r="PFA322" s="22"/>
      <c r="PFB322" s="22"/>
      <c r="PFC322" s="22"/>
      <c r="PFD322" s="22"/>
      <c r="PFE322" s="22"/>
      <c r="PFF322" s="22"/>
      <c r="PFG322" s="22"/>
      <c r="PFH322" s="22"/>
      <c r="PFI322" s="22"/>
      <c r="PFJ322" s="22"/>
      <c r="PFK322" s="22"/>
      <c r="PFL322" s="22"/>
      <c r="PFM322" s="22"/>
      <c r="PFN322" s="22"/>
      <c r="PFO322" s="22"/>
      <c r="PFP322" s="22"/>
      <c r="PFQ322" s="22"/>
      <c r="PFR322" s="22"/>
      <c r="PFS322" s="22"/>
      <c r="PFT322" s="22"/>
      <c r="PFU322" s="22"/>
      <c r="PFV322" s="22"/>
      <c r="PFW322" s="22"/>
      <c r="PFX322" s="22"/>
      <c r="PFY322" s="22"/>
      <c r="PFZ322" s="22"/>
      <c r="PGA322" s="22"/>
      <c r="PGB322" s="22"/>
      <c r="PGC322" s="22"/>
      <c r="PGD322" s="22"/>
      <c r="PGE322" s="22"/>
      <c r="PGF322" s="22"/>
      <c r="PGG322" s="22"/>
      <c r="PGH322" s="22"/>
      <c r="PGI322" s="22"/>
      <c r="PGJ322" s="22"/>
      <c r="PGK322" s="22"/>
      <c r="PGL322" s="22"/>
      <c r="PGM322" s="22"/>
      <c r="PGN322" s="22"/>
      <c r="PGO322" s="22"/>
      <c r="PGP322" s="22"/>
      <c r="PGQ322" s="22"/>
      <c r="PGR322" s="22"/>
      <c r="PGS322" s="22"/>
      <c r="PGT322" s="22"/>
      <c r="PGU322" s="22"/>
      <c r="PGV322" s="22"/>
      <c r="PGW322" s="22"/>
      <c r="PGX322" s="22"/>
      <c r="PGY322" s="22"/>
      <c r="PGZ322" s="22"/>
      <c r="PHA322" s="22"/>
      <c r="PHB322" s="22"/>
      <c r="PHC322" s="22"/>
      <c r="PHD322" s="22"/>
      <c r="PHE322" s="22"/>
      <c r="PHF322" s="22"/>
      <c r="PHG322" s="22"/>
      <c r="PHH322" s="22"/>
      <c r="PHI322" s="22"/>
      <c r="PHJ322" s="22"/>
      <c r="PHK322" s="22"/>
      <c r="PHL322" s="22"/>
      <c r="PHM322" s="22"/>
      <c r="PHN322" s="22"/>
      <c r="PHO322" s="22"/>
      <c r="PHP322" s="22"/>
      <c r="PHQ322" s="22"/>
      <c r="PHR322" s="22"/>
      <c r="PHS322" s="22"/>
      <c r="PHT322" s="22"/>
      <c r="PHU322" s="22"/>
      <c r="PHV322" s="22"/>
      <c r="PHW322" s="22"/>
      <c r="PHX322" s="22"/>
      <c r="PHY322" s="22"/>
      <c r="PHZ322" s="22"/>
      <c r="PIA322" s="22"/>
      <c r="PIB322" s="22"/>
      <c r="PIC322" s="22"/>
      <c r="PID322" s="22"/>
      <c r="PIE322" s="22"/>
      <c r="PIF322" s="22"/>
      <c r="PIG322" s="22"/>
      <c r="PIH322" s="22"/>
      <c r="PII322" s="22"/>
      <c r="PIJ322" s="22"/>
      <c r="PIK322" s="22"/>
      <c r="PIL322" s="22"/>
      <c r="PIM322" s="22"/>
      <c r="PIN322" s="22"/>
      <c r="PIO322" s="22"/>
      <c r="PIP322" s="22"/>
      <c r="PIQ322" s="22"/>
      <c r="PIR322" s="22"/>
      <c r="PIS322" s="22"/>
      <c r="PIT322" s="22"/>
      <c r="PIU322" s="22"/>
      <c r="PIV322" s="22"/>
      <c r="PIW322" s="22"/>
      <c r="PIX322" s="22"/>
      <c r="PIY322" s="22"/>
      <c r="PIZ322" s="22"/>
      <c r="PJA322" s="22"/>
      <c r="PJB322" s="22"/>
      <c r="PJC322" s="22"/>
      <c r="PJD322" s="22"/>
      <c r="PJE322" s="22"/>
      <c r="PJF322" s="22"/>
      <c r="PJG322" s="22"/>
      <c r="PJH322" s="22"/>
      <c r="PJI322" s="22"/>
      <c r="PJJ322" s="22"/>
      <c r="PJK322" s="22"/>
      <c r="PJL322" s="22"/>
      <c r="PJM322" s="22"/>
      <c r="PJN322" s="22"/>
      <c r="PJO322" s="22"/>
      <c r="PJP322" s="22"/>
      <c r="PJQ322" s="22"/>
      <c r="PJR322" s="22"/>
      <c r="PJS322" s="22"/>
      <c r="PJT322" s="22"/>
      <c r="PJU322" s="22"/>
      <c r="PJV322" s="22"/>
      <c r="PJW322" s="22"/>
      <c r="PJX322" s="22"/>
      <c r="PJY322" s="22"/>
      <c r="PJZ322" s="22"/>
      <c r="PKA322" s="22"/>
      <c r="PKB322" s="22"/>
      <c r="PKC322" s="22"/>
      <c r="PKD322" s="22"/>
      <c r="PKE322" s="22"/>
      <c r="PKF322" s="22"/>
      <c r="PKG322" s="22"/>
      <c r="PKH322" s="22"/>
      <c r="PKI322" s="22"/>
      <c r="PKJ322" s="22"/>
      <c r="PKK322" s="22"/>
      <c r="PKL322" s="22"/>
      <c r="PKM322" s="22"/>
      <c r="PKN322" s="22"/>
      <c r="PKO322" s="22"/>
      <c r="PKP322" s="22"/>
      <c r="PKQ322" s="22"/>
      <c r="PKR322" s="22"/>
      <c r="PKS322" s="22"/>
      <c r="PKT322" s="22"/>
      <c r="PKU322" s="22"/>
      <c r="PKV322" s="22"/>
      <c r="PKW322" s="22"/>
      <c r="PKX322" s="22"/>
      <c r="PKY322" s="22"/>
      <c r="PKZ322" s="22"/>
      <c r="PLA322" s="22"/>
      <c r="PLB322" s="22"/>
      <c r="PLC322" s="22"/>
      <c r="PLD322" s="22"/>
      <c r="PLE322" s="22"/>
      <c r="PLF322" s="22"/>
      <c r="PLG322" s="22"/>
      <c r="PLH322" s="22"/>
      <c r="PLI322" s="22"/>
      <c r="PLJ322" s="22"/>
      <c r="PLK322" s="22"/>
      <c r="PLL322" s="22"/>
      <c r="PLM322" s="22"/>
      <c r="PLN322" s="22"/>
      <c r="PLO322" s="22"/>
      <c r="PLP322" s="22"/>
      <c r="PLQ322" s="22"/>
      <c r="PLR322" s="22"/>
      <c r="PLS322" s="22"/>
      <c r="PLT322" s="22"/>
      <c r="PLU322" s="22"/>
      <c r="PLV322" s="22"/>
      <c r="PLW322" s="22"/>
      <c r="PLX322" s="22"/>
      <c r="PLY322" s="22"/>
      <c r="PLZ322" s="22"/>
      <c r="PMA322" s="22"/>
      <c r="PMB322" s="22"/>
      <c r="PMC322" s="22"/>
      <c r="PMD322" s="22"/>
      <c r="PME322" s="22"/>
      <c r="PMF322" s="22"/>
      <c r="PMG322" s="22"/>
      <c r="PMH322" s="22"/>
      <c r="PMI322" s="22"/>
      <c r="PMJ322" s="22"/>
      <c r="PMK322" s="22"/>
      <c r="PML322" s="22"/>
      <c r="PMM322" s="22"/>
      <c r="PMN322" s="22"/>
      <c r="PMO322" s="22"/>
      <c r="PMP322" s="22"/>
      <c r="PMQ322" s="22"/>
      <c r="PMR322" s="22"/>
      <c r="PMS322" s="22"/>
      <c r="PMT322" s="22"/>
      <c r="PMU322" s="22"/>
      <c r="PMV322" s="22"/>
      <c r="PMW322" s="22"/>
      <c r="PMX322" s="22"/>
      <c r="PMY322" s="22"/>
      <c r="PMZ322" s="22"/>
      <c r="PNA322" s="22"/>
      <c r="PNB322" s="22"/>
      <c r="PNC322" s="22"/>
      <c r="PND322" s="22"/>
      <c r="PNE322" s="22"/>
      <c r="PNF322" s="22"/>
      <c r="PNG322" s="22"/>
      <c r="PNH322" s="22"/>
      <c r="PNI322" s="22"/>
      <c r="PNJ322" s="22"/>
      <c r="PNK322" s="22"/>
      <c r="PNL322" s="22"/>
      <c r="PNM322" s="22"/>
      <c r="PNN322" s="22"/>
      <c r="PNO322" s="22"/>
      <c r="PNP322" s="22"/>
      <c r="PNQ322" s="22"/>
      <c r="PNR322" s="22"/>
      <c r="PNS322" s="22"/>
      <c r="PNT322" s="22"/>
      <c r="PNU322" s="22"/>
      <c r="PNV322" s="22"/>
      <c r="PNW322" s="22"/>
      <c r="PNX322" s="22"/>
      <c r="PNY322" s="22"/>
      <c r="PNZ322" s="22"/>
      <c r="POA322" s="22"/>
      <c r="POB322" s="22"/>
      <c r="POC322" s="22"/>
      <c r="POD322" s="22"/>
      <c r="POE322" s="22"/>
      <c r="POF322" s="22"/>
      <c r="POG322" s="22"/>
      <c r="POH322" s="22"/>
      <c r="POI322" s="22"/>
      <c r="POJ322" s="22"/>
      <c r="POK322" s="22"/>
      <c r="POL322" s="22"/>
      <c r="POM322" s="22"/>
      <c r="PON322" s="22"/>
      <c r="POO322" s="22"/>
      <c r="POP322" s="22"/>
      <c r="POQ322" s="22"/>
      <c r="POR322" s="22"/>
      <c r="POS322" s="22"/>
      <c r="POT322" s="22"/>
      <c r="POU322" s="22"/>
      <c r="POV322" s="22"/>
      <c r="POW322" s="22"/>
      <c r="POX322" s="22"/>
      <c r="POY322" s="22"/>
      <c r="POZ322" s="22"/>
      <c r="PPA322" s="22"/>
      <c r="PPB322" s="22"/>
      <c r="PPC322" s="22"/>
      <c r="PPD322" s="22"/>
      <c r="PPE322" s="22"/>
      <c r="PPF322" s="22"/>
      <c r="PPG322" s="22"/>
      <c r="PPH322" s="22"/>
      <c r="PPI322" s="22"/>
      <c r="PPJ322" s="22"/>
      <c r="PPK322" s="22"/>
      <c r="PPL322" s="22"/>
      <c r="PPM322" s="22"/>
      <c r="PPN322" s="22"/>
      <c r="PPO322" s="22"/>
      <c r="PPP322" s="22"/>
      <c r="PPQ322" s="22"/>
      <c r="PPR322" s="22"/>
      <c r="PPS322" s="22"/>
      <c r="PPT322" s="22"/>
      <c r="PPU322" s="22"/>
      <c r="PPV322" s="22"/>
      <c r="PPW322" s="22"/>
      <c r="PPX322" s="22"/>
      <c r="PPY322" s="22"/>
      <c r="PPZ322" s="22"/>
      <c r="PQA322" s="22"/>
      <c r="PQB322" s="22"/>
      <c r="PQC322" s="22"/>
      <c r="PQD322" s="22"/>
      <c r="PQE322" s="22"/>
      <c r="PQF322" s="22"/>
      <c r="PQG322" s="22"/>
      <c r="PQH322" s="22"/>
      <c r="PQI322" s="22"/>
      <c r="PQJ322" s="22"/>
      <c r="PQK322" s="22"/>
      <c r="PQL322" s="22"/>
      <c r="PQM322" s="22"/>
      <c r="PQN322" s="22"/>
      <c r="PQO322" s="22"/>
      <c r="PQP322" s="22"/>
      <c r="PQQ322" s="22"/>
      <c r="PQR322" s="22"/>
      <c r="PQS322" s="22"/>
      <c r="PQT322" s="22"/>
      <c r="PQU322" s="22"/>
      <c r="PQV322" s="22"/>
      <c r="PQW322" s="22"/>
      <c r="PQX322" s="22"/>
      <c r="PQY322" s="22"/>
      <c r="PQZ322" s="22"/>
      <c r="PRA322" s="22"/>
      <c r="PRB322" s="22"/>
      <c r="PRC322" s="22"/>
      <c r="PRD322" s="22"/>
      <c r="PRE322" s="22"/>
      <c r="PRF322" s="22"/>
      <c r="PRG322" s="22"/>
      <c r="PRH322" s="22"/>
      <c r="PRI322" s="22"/>
      <c r="PRJ322" s="22"/>
      <c r="PRK322" s="22"/>
      <c r="PRL322" s="22"/>
      <c r="PRM322" s="22"/>
      <c r="PRN322" s="22"/>
      <c r="PRO322" s="22"/>
      <c r="PRP322" s="22"/>
      <c r="PRQ322" s="22"/>
      <c r="PRR322" s="22"/>
      <c r="PRS322" s="22"/>
      <c r="PRT322" s="22"/>
      <c r="PRU322" s="22"/>
      <c r="PRV322" s="22"/>
      <c r="PRW322" s="22"/>
      <c r="PRX322" s="22"/>
      <c r="PRY322" s="22"/>
      <c r="PRZ322" s="22"/>
      <c r="PSA322" s="22"/>
      <c r="PSB322" s="22"/>
      <c r="PSC322" s="22"/>
      <c r="PSD322" s="22"/>
      <c r="PSE322" s="22"/>
      <c r="PSF322" s="22"/>
      <c r="PSG322" s="22"/>
      <c r="PSH322" s="22"/>
      <c r="PSI322" s="22"/>
      <c r="PSJ322" s="22"/>
      <c r="PSK322" s="22"/>
      <c r="PSL322" s="22"/>
      <c r="PSM322" s="22"/>
      <c r="PSN322" s="22"/>
      <c r="PSO322" s="22"/>
      <c r="PSP322" s="22"/>
      <c r="PSQ322" s="22"/>
      <c r="PSR322" s="22"/>
      <c r="PSS322" s="22"/>
      <c r="PST322" s="22"/>
      <c r="PSU322" s="22"/>
      <c r="PSV322" s="22"/>
      <c r="PSW322" s="22"/>
      <c r="PSX322" s="22"/>
      <c r="PSY322" s="22"/>
      <c r="PSZ322" s="22"/>
      <c r="PTA322" s="22"/>
      <c r="PTB322" s="22"/>
      <c r="PTC322" s="22"/>
      <c r="PTD322" s="22"/>
      <c r="PTE322" s="22"/>
      <c r="PTF322" s="22"/>
      <c r="PTG322" s="22"/>
      <c r="PTH322" s="22"/>
      <c r="PTI322" s="22"/>
      <c r="PTJ322" s="22"/>
      <c r="PTK322" s="22"/>
      <c r="PTL322" s="22"/>
      <c r="PTM322" s="22"/>
      <c r="PTN322" s="22"/>
      <c r="PTO322" s="22"/>
      <c r="PTP322" s="22"/>
      <c r="PTQ322" s="22"/>
      <c r="PTR322" s="22"/>
      <c r="PTS322" s="22"/>
      <c r="PTT322" s="22"/>
      <c r="PTU322" s="22"/>
      <c r="PTV322" s="22"/>
      <c r="PTW322" s="22"/>
      <c r="PTX322" s="22"/>
      <c r="PTY322" s="22"/>
      <c r="PTZ322" s="22"/>
      <c r="PUA322" s="22"/>
      <c r="PUB322" s="22"/>
      <c r="PUC322" s="22"/>
      <c r="PUD322" s="22"/>
      <c r="PUE322" s="22"/>
      <c r="PUF322" s="22"/>
      <c r="PUG322" s="22"/>
      <c r="PUH322" s="22"/>
      <c r="PUI322" s="22"/>
      <c r="PUJ322" s="22"/>
      <c r="PUK322" s="22"/>
      <c r="PUL322" s="22"/>
      <c r="PUM322" s="22"/>
      <c r="PUN322" s="22"/>
      <c r="PUO322" s="22"/>
      <c r="PUP322" s="22"/>
      <c r="PUQ322" s="22"/>
      <c r="PUR322" s="22"/>
      <c r="PUS322" s="22"/>
      <c r="PUT322" s="22"/>
      <c r="PUU322" s="22"/>
      <c r="PUV322" s="22"/>
      <c r="PUW322" s="22"/>
      <c r="PUX322" s="22"/>
      <c r="PUY322" s="22"/>
      <c r="PUZ322" s="22"/>
      <c r="PVA322" s="22"/>
      <c r="PVB322" s="22"/>
      <c r="PVC322" s="22"/>
      <c r="PVD322" s="22"/>
      <c r="PVE322" s="22"/>
      <c r="PVF322" s="22"/>
      <c r="PVG322" s="22"/>
      <c r="PVH322" s="22"/>
      <c r="PVI322" s="22"/>
      <c r="PVJ322" s="22"/>
      <c r="PVK322" s="22"/>
      <c r="PVL322" s="22"/>
      <c r="PVM322" s="22"/>
      <c r="PVN322" s="22"/>
      <c r="PVO322" s="22"/>
      <c r="PVP322" s="22"/>
      <c r="PVQ322" s="22"/>
      <c r="PVR322" s="22"/>
      <c r="PVS322" s="22"/>
      <c r="PVT322" s="22"/>
      <c r="PVU322" s="22"/>
      <c r="PVV322" s="22"/>
      <c r="PVW322" s="22"/>
      <c r="PVX322" s="22"/>
      <c r="PVY322" s="22"/>
      <c r="PVZ322" s="22"/>
      <c r="PWA322" s="22"/>
      <c r="PWB322" s="22"/>
      <c r="PWC322" s="22"/>
      <c r="PWD322" s="22"/>
      <c r="PWE322" s="22"/>
      <c r="PWF322" s="22"/>
      <c r="PWG322" s="22"/>
      <c r="PWH322" s="22"/>
      <c r="PWI322" s="22"/>
      <c r="PWJ322" s="22"/>
      <c r="PWK322" s="22"/>
      <c r="PWL322" s="22"/>
      <c r="PWM322" s="22"/>
      <c r="PWN322" s="22"/>
      <c r="PWO322" s="22"/>
      <c r="PWP322" s="22"/>
      <c r="PWQ322" s="22"/>
      <c r="PWR322" s="22"/>
      <c r="PWS322" s="22"/>
      <c r="PWT322" s="22"/>
      <c r="PWU322" s="22"/>
      <c r="PWV322" s="22"/>
      <c r="PWW322" s="22"/>
      <c r="PWX322" s="22"/>
      <c r="PWY322" s="22"/>
      <c r="PWZ322" s="22"/>
      <c r="PXA322" s="22"/>
      <c r="PXB322" s="22"/>
      <c r="PXC322" s="22"/>
      <c r="PXD322" s="22"/>
      <c r="PXE322" s="22"/>
      <c r="PXF322" s="22"/>
      <c r="PXG322" s="22"/>
      <c r="PXH322" s="22"/>
      <c r="PXI322" s="22"/>
      <c r="PXJ322" s="22"/>
      <c r="PXK322" s="22"/>
      <c r="PXL322" s="22"/>
      <c r="PXM322" s="22"/>
      <c r="PXN322" s="22"/>
      <c r="PXO322" s="22"/>
      <c r="PXP322" s="22"/>
      <c r="PXQ322" s="22"/>
      <c r="PXR322" s="22"/>
      <c r="PXS322" s="22"/>
      <c r="PXT322" s="22"/>
      <c r="PXU322" s="22"/>
      <c r="PXV322" s="22"/>
      <c r="PXW322" s="22"/>
      <c r="PXX322" s="22"/>
      <c r="PXY322" s="22"/>
      <c r="PXZ322" s="22"/>
      <c r="PYA322" s="22"/>
      <c r="PYB322" s="22"/>
      <c r="PYC322" s="22"/>
      <c r="PYD322" s="22"/>
      <c r="PYE322" s="22"/>
      <c r="PYF322" s="22"/>
      <c r="PYG322" s="22"/>
      <c r="PYH322" s="22"/>
      <c r="PYI322" s="22"/>
      <c r="PYJ322" s="22"/>
      <c r="PYK322" s="22"/>
      <c r="PYL322" s="22"/>
      <c r="PYM322" s="22"/>
      <c r="PYN322" s="22"/>
      <c r="PYO322" s="22"/>
      <c r="PYP322" s="22"/>
      <c r="PYQ322" s="22"/>
      <c r="PYR322" s="22"/>
      <c r="PYS322" s="22"/>
      <c r="PYT322" s="22"/>
      <c r="PYU322" s="22"/>
      <c r="PYV322" s="22"/>
      <c r="PYW322" s="22"/>
      <c r="PYX322" s="22"/>
      <c r="PYY322" s="22"/>
      <c r="PYZ322" s="22"/>
      <c r="PZA322" s="22"/>
      <c r="PZB322" s="22"/>
      <c r="PZC322" s="22"/>
      <c r="PZD322" s="22"/>
      <c r="PZE322" s="22"/>
      <c r="PZF322" s="22"/>
      <c r="PZG322" s="22"/>
      <c r="PZH322" s="22"/>
      <c r="PZI322" s="22"/>
      <c r="PZJ322" s="22"/>
      <c r="PZK322" s="22"/>
      <c r="PZL322" s="22"/>
      <c r="PZM322" s="22"/>
      <c r="PZN322" s="22"/>
      <c r="PZO322" s="22"/>
      <c r="PZP322" s="22"/>
      <c r="PZQ322" s="22"/>
      <c r="PZR322" s="22"/>
      <c r="PZS322" s="22"/>
      <c r="PZT322" s="22"/>
      <c r="PZU322" s="22"/>
      <c r="PZV322" s="22"/>
      <c r="PZW322" s="22"/>
      <c r="PZX322" s="22"/>
      <c r="PZY322" s="22"/>
      <c r="PZZ322" s="22"/>
      <c r="QAA322" s="22"/>
      <c r="QAB322" s="22"/>
      <c r="QAC322" s="22"/>
      <c r="QAD322" s="22"/>
      <c r="QAE322" s="22"/>
      <c r="QAF322" s="22"/>
      <c r="QAG322" s="22"/>
      <c r="QAH322" s="22"/>
      <c r="QAI322" s="22"/>
      <c r="QAJ322" s="22"/>
      <c r="QAK322" s="22"/>
      <c r="QAL322" s="22"/>
      <c r="QAM322" s="22"/>
      <c r="QAN322" s="22"/>
      <c r="QAO322" s="22"/>
      <c r="QAP322" s="22"/>
      <c r="QAQ322" s="22"/>
      <c r="QAR322" s="22"/>
      <c r="QAS322" s="22"/>
      <c r="QAT322" s="22"/>
      <c r="QAU322" s="22"/>
      <c r="QAV322" s="22"/>
      <c r="QAW322" s="22"/>
      <c r="QAX322" s="22"/>
      <c r="QAY322" s="22"/>
      <c r="QAZ322" s="22"/>
      <c r="QBA322" s="22"/>
      <c r="QBB322" s="22"/>
      <c r="QBC322" s="22"/>
      <c r="QBD322" s="22"/>
      <c r="QBE322" s="22"/>
      <c r="QBF322" s="22"/>
      <c r="QBG322" s="22"/>
      <c r="QBH322" s="22"/>
      <c r="QBI322" s="22"/>
      <c r="QBJ322" s="22"/>
      <c r="QBK322" s="22"/>
      <c r="QBL322" s="22"/>
      <c r="QBM322" s="22"/>
      <c r="QBN322" s="22"/>
      <c r="QBO322" s="22"/>
      <c r="QBP322" s="22"/>
      <c r="QBQ322" s="22"/>
      <c r="QBR322" s="22"/>
      <c r="QBS322" s="22"/>
      <c r="QBT322" s="22"/>
      <c r="QBU322" s="22"/>
      <c r="QBV322" s="22"/>
      <c r="QBW322" s="22"/>
      <c r="QBX322" s="22"/>
      <c r="QBY322" s="22"/>
      <c r="QBZ322" s="22"/>
      <c r="QCA322" s="22"/>
      <c r="QCB322" s="22"/>
      <c r="QCC322" s="22"/>
      <c r="QCD322" s="22"/>
      <c r="QCE322" s="22"/>
      <c r="QCF322" s="22"/>
      <c r="QCG322" s="22"/>
      <c r="QCH322" s="22"/>
      <c r="QCI322" s="22"/>
      <c r="QCJ322" s="22"/>
      <c r="QCK322" s="22"/>
      <c r="QCL322" s="22"/>
      <c r="QCM322" s="22"/>
      <c r="QCN322" s="22"/>
      <c r="QCO322" s="22"/>
      <c r="QCP322" s="22"/>
      <c r="QCQ322" s="22"/>
      <c r="QCR322" s="22"/>
      <c r="QCS322" s="22"/>
      <c r="QCT322" s="22"/>
      <c r="QCU322" s="22"/>
      <c r="QCV322" s="22"/>
      <c r="QCW322" s="22"/>
      <c r="QCX322" s="22"/>
      <c r="QCY322" s="22"/>
      <c r="QCZ322" s="22"/>
      <c r="QDA322" s="22"/>
      <c r="QDB322" s="22"/>
      <c r="QDC322" s="22"/>
      <c r="QDD322" s="22"/>
      <c r="QDE322" s="22"/>
      <c r="QDF322" s="22"/>
      <c r="QDG322" s="22"/>
      <c r="QDH322" s="22"/>
      <c r="QDI322" s="22"/>
      <c r="QDJ322" s="22"/>
      <c r="QDK322" s="22"/>
      <c r="QDL322" s="22"/>
      <c r="QDM322" s="22"/>
      <c r="QDN322" s="22"/>
      <c r="QDO322" s="22"/>
      <c r="QDP322" s="22"/>
      <c r="QDQ322" s="22"/>
      <c r="QDR322" s="22"/>
      <c r="QDS322" s="22"/>
      <c r="QDT322" s="22"/>
      <c r="QDU322" s="22"/>
      <c r="QDV322" s="22"/>
      <c r="QDW322" s="22"/>
      <c r="QDX322" s="22"/>
      <c r="QDY322" s="22"/>
      <c r="QDZ322" s="22"/>
      <c r="QEA322" s="22"/>
      <c r="QEB322" s="22"/>
      <c r="QEC322" s="22"/>
      <c r="QED322" s="22"/>
      <c r="QEE322" s="22"/>
      <c r="QEF322" s="22"/>
      <c r="QEG322" s="22"/>
      <c r="QEH322" s="22"/>
      <c r="QEI322" s="22"/>
      <c r="QEJ322" s="22"/>
      <c r="QEK322" s="22"/>
      <c r="QEL322" s="22"/>
      <c r="QEM322" s="22"/>
      <c r="QEN322" s="22"/>
      <c r="QEO322" s="22"/>
      <c r="QEP322" s="22"/>
      <c r="QEQ322" s="22"/>
      <c r="QER322" s="22"/>
      <c r="QES322" s="22"/>
      <c r="QET322" s="22"/>
      <c r="QEU322" s="22"/>
      <c r="QEV322" s="22"/>
      <c r="QEW322" s="22"/>
      <c r="QEX322" s="22"/>
      <c r="QEY322" s="22"/>
      <c r="QEZ322" s="22"/>
      <c r="QFA322" s="22"/>
      <c r="QFB322" s="22"/>
      <c r="QFC322" s="22"/>
      <c r="QFD322" s="22"/>
      <c r="QFE322" s="22"/>
      <c r="QFF322" s="22"/>
      <c r="QFG322" s="22"/>
      <c r="QFH322" s="22"/>
      <c r="QFI322" s="22"/>
      <c r="QFJ322" s="22"/>
      <c r="QFK322" s="22"/>
      <c r="QFL322" s="22"/>
      <c r="QFM322" s="22"/>
      <c r="QFN322" s="22"/>
      <c r="QFO322" s="22"/>
      <c r="QFP322" s="22"/>
      <c r="QFQ322" s="22"/>
      <c r="QFR322" s="22"/>
      <c r="QFS322" s="22"/>
      <c r="QFT322" s="22"/>
      <c r="QFU322" s="22"/>
      <c r="QFV322" s="22"/>
      <c r="QFW322" s="22"/>
      <c r="QFX322" s="22"/>
      <c r="QFY322" s="22"/>
      <c r="QFZ322" s="22"/>
      <c r="QGA322" s="22"/>
      <c r="QGB322" s="22"/>
      <c r="QGC322" s="22"/>
      <c r="QGD322" s="22"/>
      <c r="QGE322" s="22"/>
      <c r="QGF322" s="22"/>
      <c r="QGG322" s="22"/>
      <c r="QGH322" s="22"/>
      <c r="QGI322" s="22"/>
      <c r="QGJ322" s="22"/>
      <c r="QGK322" s="22"/>
      <c r="QGL322" s="22"/>
      <c r="QGM322" s="22"/>
      <c r="QGN322" s="22"/>
      <c r="QGO322" s="22"/>
      <c r="QGP322" s="22"/>
      <c r="QGQ322" s="22"/>
      <c r="QGR322" s="22"/>
      <c r="QGS322" s="22"/>
      <c r="QGT322" s="22"/>
      <c r="QGU322" s="22"/>
      <c r="QGV322" s="22"/>
      <c r="QGW322" s="22"/>
      <c r="QGX322" s="22"/>
      <c r="QGY322" s="22"/>
      <c r="QGZ322" s="22"/>
      <c r="QHA322" s="22"/>
      <c r="QHB322" s="22"/>
      <c r="QHC322" s="22"/>
      <c r="QHD322" s="22"/>
      <c r="QHE322" s="22"/>
      <c r="QHF322" s="22"/>
      <c r="QHG322" s="22"/>
      <c r="QHH322" s="22"/>
      <c r="QHI322" s="22"/>
      <c r="QHJ322" s="22"/>
      <c r="QHK322" s="22"/>
      <c r="QHL322" s="22"/>
      <c r="QHM322" s="22"/>
      <c r="QHN322" s="22"/>
      <c r="QHO322" s="22"/>
      <c r="QHP322" s="22"/>
      <c r="QHQ322" s="22"/>
      <c r="QHR322" s="22"/>
      <c r="QHS322" s="22"/>
      <c r="QHT322" s="22"/>
      <c r="QHU322" s="22"/>
      <c r="QHV322" s="22"/>
      <c r="QHW322" s="22"/>
      <c r="QHX322" s="22"/>
      <c r="QHY322" s="22"/>
      <c r="QHZ322" s="22"/>
      <c r="QIA322" s="22"/>
      <c r="QIB322" s="22"/>
      <c r="QIC322" s="22"/>
      <c r="QID322" s="22"/>
      <c r="QIE322" s="22"/>
      <c r="QIF322" s="22"/>
      <c r="QIG322" s="22"/>
      <c r="QIH322" s="22"/>
      <c r="QII322" s="22"/>
      <c r="QIJ322" s="22"/>
      <c r="QIK322" s="22"/>
      <c r="QIL322" s="22"/>
      <c r="QIM322" s="22"/>
      <c r="QIN322" s="22"/>
      <c r="QIO322" s="22"/>
      <c r="QIP322" s="22"/>
      <c r="QIQ322" s="22"/>
      <c r="QIR322" s="22"/>
      <c r="QIS322" s="22"/>
      <c r="QIT322" s="22"/>
      <c r="QIU322" s="22"/>
      <c r="QIV322" s="22"/>
      <c r="QIW322" s="22"/>
      <c r="QIX322" s="22"/>
      <c r="QIY322" s="22"/>
      <c r="QIZ322" s="22"/>
      <c r="QJA322" s="22"/>
      <c r="QJB322" s="22"/>
      <c r="QJC322" s="22"/>
      <c r="QJD322" s="22"/>
      <c r="QJE322" s="22"/>
      <c r="QJF322" s="22"/>
      <c r="QJG322" s="22"/>
      <c r="QJH322" s="22"/>
      <c r="QJI322" s="22"/>
      <c r="QJJ322" s="22"/>
      <c r="QJK322" s="22"/>
      <c r="QJL322" s="22"/>
      <c r="QJM322" s="22"/>
      <c r="QJN322" s="22"/>
      <c r="QJO322" s="22"/>
      <c r="QJP322" s="22"/>
      <c r="QJQ322" s="22"/>
      <c r="QJR322" s="22"/>
      <c r="QJS322" s="22"/>
      <c r="QJT322" s="22"/>
      <c r="QJU322" s="22"/>
      <c r="QJV322" s="22"/>
      <c r="QJW322" s="22"/>
      <c r="QJX322" s="22"/>
      <c r="QJY322" s="22"/>
      <c r="QJZ322" s="22"/>
      <c r="QKA322" s="22"/>
      <c r="QKB322" s="22"/>
      <c r="QKC322" s="22"/>
      <c r="QKD322" s="22"/>
      <c r="QKE322" s="22"/>
      <c r="QKF322" s="22"/>
      <c r="QKG322" s="22"/>
      <c r="QKH322" s="22"/>
      <c r="QKI322" s="22"/>
      <c r="QKJ322" s="22"/>
      <c r="QKK322" s="22"/>
      <c r="QKL322" s="22"/>
      <c r="QKM322" s="22"/>
      <c r="QKN322" s="22"/>
      <c r="QKO322" s="22"/>
      <c r="QKP322" s="22"/>
      <c r="QKQ322" s="22"/>
      <c r="QKR322" s="22"/>
      <c r="QKS322" s="22"/>
      <c r="QKT322" s="22"/>
      <c r="QKU322" s="22"/>
      <c r="QKV322" s="22"/>
      <c r="QKW322" s="22"/>
      <c r="QKX322" s="22"/>
      <c r="QKY322" s="22"/>
      <c r="QKZ322" s="22"/>
      <c r="QLA322" s="22"/>
      <c r="QLB322" s="22"/>
      <c r="QLC322" s="22"/>
      <c r="QLD322" s="22"/>
      <c r="QLE322" s="22"/>
      <c r="QLF322" s="22"/>
      <c r="QLG322" s="22"/>
      <c r="QLH322" s="22"/>
      <c r="QLI322" s="22"/>
      <c r="QLJ322" s="22"/>
      <c r="QLK322" s="22"/>
      <c r="QLL322" s="22"/>
      <c r="QLM322" s="22"/>
      <c r="QLN322" s="22"/>
      <c r="QLO322" s="22"/>
      <c r="QLP322" s="22"/>
      <c r="QLQ322" s="22"/>
      <c r="QLR322" s="22"/>
      <c r="QLS322" s="22"/>
      <c r="QLT322" s="22"/>
      <c r="QLU322" s="22"/>
      <c r="QLV322" s="22"/>
      <c r="QLW322" s="22"/>
      <c r="QLX322" s="22"/>
      <c r="QLY322" s="22"/>
      <c r="QLZ322" s="22"/>
      <c r="QMA322" s="22"/>
      <c r="QMB322" s="22"/>
      <c r="QMC322" s="22"/>
      <c r="QMD322" s="22"/>
      <c r="QME322" s="22"/>
      <c r="QMF322" s="22"/>
      <c r="QMG322" s="22"/>
      <c r="QMH322" s="22"/>
      <c r="QMI322" s="22"/>
      <c r="QMJ322" s="22"/>
      <c r="QMK322" s="22"/>
      <c r="QML322" s="22"/>
      <c r="QMM322" s="22"/>
      <c r="QMN322" s="22"/>
      <c r="QMO322" s="22"/>
      <c r="QMP322" s="22"/>
      <c r="QMQ322" s="22"/>
      <c r="QMR322" s="22"/>
      <c r="QMS322" s="22"/>
      <c r="QMT322" s="22"/>
      <c r="QMU322" s="22"/>
      <c r="QMV322" s="22"/>
      <c r="QMW322" s="22"/>
      <c r="QMX322" s="22"/>
      <c r="QMY322" s="22"/>
      <c r="QMZ322" s="22"/>
      <c r="QNA322" s="22"/>
      <c r="QNB322" s="22"/>
      <c r="QNC322" s="22"/>
      <c r="QND322" s="22"/>
      <c r="QNE322" s="22"/>
      <c r="QNF322" s="22"/>
      <c r="QNG322" s="22"/>
      <c r="QNH322" s="22"/>
      <c r="QNI322" s="22"/>
      <c r="QNJ322" s="22"/>
      <c r="QNK322" s="22"/>
      <c r="QNL322" s="22"/>
      <c r="QNM322" s="22"/>
      <c r="QNN322" s="22"/>
      <c r="QNO322" s="22"/>
      <c r="QNP322" s="22"/>
      <c r="QNQ322" s="22"/>
      <c r="QNR322" s="22"/>
      <c r="QNS322" s="22"/>
      <c r="QNT322" s="22"/>
      <c r="QNU322" s="22"/>
      <c r="QNV322" s="22"/>
      <c r="QNW322" s="22"/>
      <c r="QNX322" s="22"/>
      <c r="QNY322" s="22"/>
      <c r="QNZ322" s="22"/>
      <c r="QOA322" s="22"/>
      <c r="QOB322" s="22"/>
      <c r="QOC322" s="22"/>
      <c r="QOD322" s="22"/>
      <c r="QOE322" s="22"/>
      <c r="QOF322" s="22"/>
      <c r="QOG322" s="22"/>
      <c r="QOH322" s="22"/>
      <c r="QOI322" s="22"/>
      <c r="QOJ322" s="22"/>
      <c r="QOK322" s="22"/>
      <c r="QOL322" s="22"/>
      <c r="QOM322" s="22"/>
      <c r="QON322" s="22"/>
      <c r="QOO322" s="22"/>
      <c r="QOP322" s="22"/>
      <c r="QOQ322" s="22"/>
      <c r="QOR322" s="22"/>
      <c r="QOS322" s="22"/>
      <c r="QOT322" s="22"/>
      <c r="QOU322" s="22"/>
      <c r="QOV322" s="22"/>
      <c r="QOW322" s="22"/>
      <c r="QOX322" s="22"/>
      <c r="QOY322" s="22"/>
      <c r="QOZ322" s="22"/>
      <c r="QPA322" s="22"/>
      <c r="QPB322" s="22"/>
      <c r="QPC322" s="22"/>
      <c r="QPD322" s="22"/>
      <c r="QPE322" s="22"/>
      <c r="QPF322" s="22"/>
      <c r="QPG322" s="22"/>
      <c r="QPH322" s="22"/>
      <c r="QPI322" s="22"/>
      <c r="QPJ322" s="22"/>
      <c r="QPK322" s="22"/>
      <c r="QPL322" s="22"/>
      <c r="QPM322" s="22"/>
      <c r="QPN322" s="22"/>
      <c r="QPO322" s="22"/>
      <c r="QPP322" s="22"/>
      <c r="QPQ322" s="22"/>
      <c r="QPR322" s="22"/>
      <c r="QPS322" s="22"/>
      <c r="QPT322" s="22"/>
      <c r="QPU322" s="22"/>
      <c r="QPV322" s="22"/>
      <c r="QPW322" s="22"/>
      <c r="QPX322" s="22"/>
      <c r="QPY322" s="22"/>
      <c r="QPZ322" s="22"/>
      <c r="QQA322" s="22"/>
      <c r="QQB322" s="22"/>
      <c r="QQC322" s="22"/>
      <c r="QQD322" s="22"/>
      <c r="QQE322" s="22"/>
      <c r="QQF322" s="22"/>
      <c r="QQG322" s="22"/>
      <c r="QQH322" s="22"/>
      <c r="QQI322" s="22"/>
      <c r="QQJ322" s="22"/>
      <c r="QQK322" s="22"/>
      <c r="QQL322" s="22"/>
      <c r="QQM322" s="22"/>
      <c r="QQN322" s="22"/>
      <c r="QQO322" s="22"/>
      <c r="QQP322" s="22"/>
      <c r="QQQ322" s="22"/>
      <c r="QQR322" s="22"/>
      <c r="QQS322" s="22"/>
      <c r="QQT322" s="22"/>
      <c r="QQU322" s="22"/>
      <c r="QQV322" s="22"/>
      <c r="QQW322" s="22"/>
      <c r="QQX322" s="22"/>
      <c r="QQY322" s="22"/>
      <c r="QQZ322" s="22"/>
      <c r="QRA322" s="22"/>
      <c r="QRB322" s="22"/>
      <c r="QRC322" s="22"/>
      <c r="QRD322" s="22"/>
      <c r="QRE322" s="22"/>
      <c r="QRF322" s="22"/>
      <c r="QRG322" s="22"/>
      <c r="QRH322" s="22"/>
      <c r="QRI322" s="22"/>
      <c r="QRJ322" s="22"/>
      <c r="QRK322" s="22"/>
      <c r="QRL322" s="22"/>
      <c r="QRM322" s="22"/>
      <c r="QRN322" s="22"/>
      <c r="QRO322" s="22"/>
      <c r="QRP322" s="22"/>
      <c r="QRQ322" s="22"/>
      <c r="QRR322" s="22"/>
      <c r="QRS322" s="22"/>
      <c r="QRT322" s="22"/>
      <c r="QRU322" s="22"/>
      <c r="QRV322" s="22"/>
      <c r="QRW322" s="22"/>
      <c r="QRX322" s="22"/>
      <c r="QRY322" s="22"/>
      <c r="QRZ322" s="22"/>
      <c r="QSA322" s="22"/>
      <c r="QSB322" s="22"/>
      <c r="QSC322" s="22"/>
      <c r="QSD322" s="22"/>
      <c r="QSE322" s="22"/>
      <c r="QSF322" s="22"/>
      <c r="QSG322" s="22"/>
      <c r="QSH322" s="22"/>
      <c r="QSI322" s="22"/>
      <c r="QSJ322" s="22"/>
      <c r="QSK322" s="22"/>
      <c r="QSL322" s="22"/>
      <c r="QSM322" s="22"/>
      <c r="QSN322" s="22"/>
      <c r="QSO322" s="22"/>
      <c r="QSP322" s="22"/>
      <c r="QSQ322" s="22"/>
      <c r="QSR322" s="22"/>
      <c r="QSS322" s="22"/>
      <c r="QST322" s="22"/>
      <c r="QSU322" s="22"/>
      <c r="QSV322" s="22"/>
      <c r="QSW322" s="22"/>
      <c r="QSX322" s="22"/>
      <c r="QSY322" s="22"/>
      <c r="QSZ322" s="22"/>
      <c r="QTA322" s="22"/>
      <c r="QTB322" s="22"/>
      <c r="QTC322" s="22"/>
      <c r="QTD322" s="22"/>
      <c r="QTE322" s="22"/>
      <c r="QTF322" s="22"/>
      <c r="QTG322" s="22"/>
      <c r="QTH322" s="22"/>
      <c r="QTI322" s="22"/>
      <c r="QTJ322" s="22"/>
      <c r="QTK322" s="22"/>
      <c r="QTL322" s="22"/>
      <c r="QTM322" s="22"/>
      <c r="QTN322" s="22"/>
      <c r="QTO322" s="22"/>
      <c r="QTP322" s="22"/>
      <c r="QTQ322" s="22"/>
      <c r="QTR322" s="22"/>
      <c r="QTS322" s="22"/>
      <c r="QTT322" s="22"/>
      <c r="QTU322" s="22"/>
      <c r="QTV322" s="22"/>
      <c r="QTW322" s="22"/>
      <c r="QTX322" s="22"/>
      <c r="QTY322" s="22"/>
      <c r="QTZ322" s="22"/>
      <c r="QUA322" s="22"/>
      <c r="QUB322" s="22"/>
      <c r="QUC322" s="22"/>
      <c r="QUD322" s="22"/>
      <c r="QUE322" s="22"/>
      <c r="QUF322" s="22"/>
      <c r="QUG322" s="22"/>
      <c r="QUH322" s="22"/>
      <c r="QUI322" s="22"/>
      <c r="QUJ322" s="22"/>
      <c r="QUK322" s="22"/>
      <c r="QUL322" s="22"/>
      <c r="QUM322" s="22"/>
      <c r="QUN322" s="22"/>
      <c r="QUO322" s="22"/>
      <c r="QUP322" s="22"/>
      <c r="QUQ322" s="22"/>
      <c r="QUR322" s="22"/>
      <c r="QUS322" s="22"/>
      <c r="QUT322" s="22"/>
      <c r="QUU322" s="22"/>
      <c r="QUV322" s="22"/>
      <c r="QUW322" s="22"/>
      <c r="QUX322" s="22"/>
      <c r="QUY322" s="22"/>
      <c r="QUZ322" s="22"/>
      <c r="QVA322" s="22"/>
      <c r="QVB322" s="22"/>
      <c r="QVC322" s="22"/>
      <c r="QVD322" s="22"/>
      <c r="QVE322" s="22"/>
      <c r="QVF322" s="22"/>
      <c r="QVG322" s="22"/>
      <c r="QVH322" s="22"/>
      <c r="QVI322" s="22"/>
      <c r="QVJ322" s="22"/>
      <c r="QVK322" s="22"/>
      <c r="QVL322" s="22"/>
      <c r="QVM322" s="22"/>
      <c r="QVN322" s="22"/>
      <c r="QVO322" s="22"/>
      <c r="QVP322" s="22"/>
      <c r="QVQ322" s="22"/>
      <c r="QVR322" s="22"/>
      <c r="QVS322" s="22"/>
      <c r="QVT322" s="22"/>
      <c r="QVU322" s="22"/>
      <c r="QVV322" s="22"/>
      <c r="QVW322" s="22"/>
      <c r="QVX322" s="22"/>
      <c r="QVY322" s="22"/>
      <c r="QVZ322" s="22"/>
      <c r="QWA322" s="22"/>
      <c r="QWB322" s="22"/>
      <c r="QWC322" s="22"/>
      <c r="QWD322" s="22"/>
      <c r="QWE322" s="22"/>
      <c r="QWF322" s="22"/>
      <c r="QWG322" s="22"/>
      <c r="QWH322" s="22"/>
      <c r="QWI322" s="22"/>
      <c r="QWJ322" s="22"/>
      <c r="QWK322" s="22"/>
      <c r="QWL322" s="22"/>
      <c r="QWM322" s="22"/>
      <c r="QWN322" s="22"/>
      <c r="QWO322" s="22"/>
      <c r="QWP322" s="22"/>
      <c r="QWQ322" s="22"/>
      <c r="QWR322" s="22"/>
      <c r="QWS322" s="22"/>
      <c r="QWT322" s="22"/>
      <c r="QWU322" s="22"/>
      <c r="QWV322" s="22"/>
      <c r="QWW322" s="22"/>
      <c r="QWX322" s="22"/>
      <c r="QWY322" s="22"/>
      <c r="QWZ322" s="22"/>
      <c r="QXA322" s="22"/>
      <c r="QXB322" s="22"/>
      <c r="QXC322" s="22"/>
      <c r="QXD322" s="22"/>
      <c r="QXE322" s="22"/>
      <c r="QXF322" s="22"/>
      <c r="QXG322" s="22"/>
      <c r="QXH322" s="22"/>
      <c r="QXI322" s="22"/>
      <c r="QXJ322" s="22"/>
      <c r="QXK322" s="22"/>
      <c r="QXL322" s="22"/>
      <c r="QXM322" s="22"/>
      <c r="QXN322" s="22"/>
      <c r="QXO322" s="22"/>
      <c r="QXP322" s="22"/>
      <c r="QXQ322" s="22"/>
      <c r="QXR322" s="22"/>
      <c r="QXS322" s="22"/>
      <c r="QXT322" s="22"/>
      <c r="QXU322" s="22"/>
      <c r="QXV322" s="22"/>
      <c r="QXW322" s="22"/>
      <c r="QXX322" s="22"/>
      <c r="QXY322" s="22"/>
      <c r="QXZ322" s="22"/>
      <c r="QYA322" s="22"/>
      <c r="QYB322" s="22"/>
      <c r="QYC322" s="22"/>
      <c r="QYD322" s="22"/>
      <c r="QYE322" s="22"/>
      <c r="QYF322" s="22"/>
      <c r="QYG322" s="22"/>
      <c r="QYH322" s="22"/>
      <c r="QYI322" s="22"/>
      <c r="QYJ322" s="22"/>
      <c r="QYK322" s="22"/>
      <c r="QYL322" s="22"/>
      <c r="QYM322" s="22"/>
      <c r="QYN322" s="22"/>
      <c r="QYO322" s="22"/>
      <c r="QYP322" s="22"/>
      <c r="QYQ322" s="22"/>
      <c r="QYR322" s="22"/>
      <c r="QYS322" s="22"/>
      <c r="QYT322" s="22"/>
      <c r="QYU322" s="22"/>
      <c r="QYV322" s="22"/>
      <c r="QYW322" s="22"/>
      <c r="QYX322" s="22"/>
      <c r="QYY322" s="22"/>
      <c r="QYZ322" s="22"/>
      <c r="QZA322" s="22"/>
      <c r="QZB322" s="22"/>
      <c r="QZC322" s="22"/>
      <c r="QZD322" s="22"/>
      <c r="QZE322" s="22"/>
      <c r="QZF322" s="22"/>
      <c r="QZG322" s="22"/>
      <c r="QZH322" s="22"/>
      <c r="QZI322" s="22"/>
      <c r="QZJ322" s="22"/>
      <c r="QZK322" s="22"/>
      <c r="QZL322" s="22"/>
      <c r="QZM322" s="22"/>
      <c r="QZN322" s="22"/>
      <c r="QZO322" s="22"/>
      <c r="QZP322" s="22"/>
      <c r="QZQ322" s="22"/>
      <c r="QZR322" s="22"/>
      <c r="QZS322" s="22"/>
      <c r="QZT322" s="22"/>
      <c r="QZU322" s="22"/>
      <c r="QZV322" s="22"/>
      <c r="QZW322" s="22"/>
      <c r="QZX322" s="22"/>
      <c r="QZY322" s="22"/>
      <c r="QZZ322" s="22"/>
      <c r="RAA322" s="22"/>
      <c r="RAB322" s="22"/>
      <c r="RAC322" s="22"/>
      <c r="RAD322" s="22"/>
      <c r="RAE322" s="22"/>
      <c r="RAF322" s="22"/>
      <c r="RAG322" s="22"/>
      <c r="RAH322" s="22"/>
      <c r="RAI322" s="22"/>
      <c r="RAJ322" s="22"/>
      <c r="RAK322" s="22"/>
      <c r="RAL322" s="22"/>
      <c r="RAM322" s="22"/>
      <c r="RAN322" s="22"/>
      <c r="RAO322" s="22"/>
      <c r="RAP322" s="22"/>
      <c r="RAQ322" s="22"/>
      <c r="RAR322" s="22"/>
      <c r="RAS322" s="22"/>
      <c r="RAT322" s="22"/>
      <c r="RAU322" s="22"/>
      <c r="RAV322" s="22"/>
      <c r="RAW322" s="22"/>
      <c r="RAX322" s="22"/>
      <c r="RAY322" s="22"/>
      <c r="RAZ322" s="22"/>
      <c r="RBA322" s="22"/>
      <c r="RBB322" s="22"/>
      <c r="RBC322" s="22"/>
      <c r="RBD322" s="22"/>
      <c r="RBE322" s="22"/>
      <c r="RBF322" s="22"/>
      <c r="RBG322" s="22"/>
      <c r="RBH322" s="22"/>
      <c r="RBI322" s="22"/>
      <c r="RBJ322" s="22"/>
      <c r="RBK322" s="22"/>
      <c r="RBL322" s="22"/>
      <c r="RBM322" s="22"/>
      <c r="RBN322" s="22"/>
      <c r="RBO322" s="22"/>
      <c r="RBP322" s="22"/>
      <c r="RBQ322" s="22"/>
      <c r="RBR322" s="22"/>
      <c r="RBS322" s="22"/>
      <c r="RBT322" s="22"/>
      <c r="RBU322" s="22"/>
      <c r="RBV322" s="22"/>
      <c r="RBW322" s="22"/>
      <c r="RBX322" s="22"/>
      <c r="RBY322" s="22"/>
      <c r="RBZ322" s="22"/>
      <c r="RCA322" s="22"/>
      <c r="RCB322" s="22"/>
      <c r="RCC322" s="22"/>
      <c r="RCD322" s="22"/>
      <c r="RCE322" s="22"/>
      <c r="RCF322" s="22"/>
      <c r="RCG322" s="22"/>
      <c r="RCH322" s="22"/>
      <c r="RCI322" s="22"/>
      <c r="RCJ322" s="22"/>
      <c r="RCK322" s="22"/>
      <c r="RCL322" s="22"/>
      <c r="RCM322" s="22"/>
      <c r="RCN322" s="22"/>
      <c r="RCO322" s="22"/>
      <c r="RCP322" s="22"/>
      <c r="RCQ322" s="22"/>
      <c r="RCR322" s="22"/>
      <c r="RCS322" s="22"/>
      <c r="RCT322" s="22"/>
      <c r="RCU322" s="22"/>
      <c r="RCV322" s="22"/>
      <c r="RCW322" s="22"/>
      <c r="RCX322" s="22"/>
      <c r="RCY322" s="22"/>
      <c r="RCZ322" s="22"/>
      <c r="RDA322" s="22"/>
      <c r="RDB322" s="22"/>
      <c r="RDC322" s="22"/>
      <c r="RDD322" s="22"/>
      <c r="RDE322" s="22"/>
      <c r="RDF322" s="22"/>
      <c r="RDG322" s="22"/>
      <c r="RDH322" s="22"/>
      <c r="RDI322" s="22"/>
      <c r="RDJ322" s="22"/>
      <c r="RDK322" s="22"/>
      <c r="RDL322" s="22"/>
      <c r="RDM322" s="22"/>
      <c r="RDN322" s="22"/>
      <c r="RDO322" s="22"/>
      <c r="RDP322" s="22"/>
      <c r="RDQ322" s="22"/>
      <c r="RDR322" s="22"/>
      <c r="RDS322" s="22"/>
      <c r="RDT322" s="22"/>
      <c r="RDU322" s="22"/>
      <c r="RDV322" s="22"/>
      <c r="RDW322" s="22"/>
      <c r="RDX322" s="22"/>
      <c r="RDY322" s="22"/>
      <c r="RDZ322" s="22"/>
      <c r="REA322" s="22"/>
      <c r="REB322" s="22"/>
      <c r="REC322" s="22"/>
      <c r="RED322" s="22"/>
      <c r="REE322" s="22"/>
      <c r="REF322" s="22"/>
      <c r="REG322" s="22"/>
      <c r="REH322" s="22"/>
      <c r="REI322" s="22"/>
      <c r="REJ322" s="22"/>
      <c r="REK322" s="22"/>
      <c r="REL322" s="22"/>
      <c r="REM322" s="22"/>
      <c r="REN322" s="22"/>
      <c r="REO322" s="22"/>
      <c r="REP322" s="22"/>
      <c r="REQ322" s="22"/>
      <c r="RER322" s="22"/>
      <c r="RES322" s="22"/>
      <c r="RET322" s="22"/>
      <c r="REU322" s="22"/>
      <c r="REV322" s="22"/>
      <c r="REW322" s="22"/>
      <c r="REX322" s="22"/>
      <c r="REY322" s="22"/>
      <c r="REZ322" s="22"/>
      <c r="RFA322" s="22"/>
      <c r="RFB322" s="22"/>
      <c r="RFC322" s="22"/>
      <c r="RFD322" s="22"/>
      <c r="RFE322" s="22"/>
      <c r="RFF322" s="22"/>
      <c r="RFG322" s="22"/>
      <c r="RFH322" s="22"/>
      <c r="RFI322" s="22"/>
      <c r="RFJ322" s="22"/>
      <c r="RFK322" s="22"/>
      <c r="RFL322" s="22"/>
      <c r="RFM322" s="22"/>
      <c r="RFN322" s="22"/>
      <c r="RFO322" s="22"/>
      <c r="RFP322" s="22"/>
      <c r="RFQ322" s="22"/>
      <c r="RFR322" s="22"/>
      <c r="RFS322" s="22"/>
      <c r="RFT322" s="22"/>
      <c r="RFU322" s="22"/>
      <c r="RFV322" s="22"/>
      <c r="RFW322" s="22"/>
      <c r="RFX322" s="22"/>
      <c r="RFY322" s="22"/>
      <c r="RFZ322" s="22"/>
      <c r="RGA322" s="22"/>
      <c r="RGB322" s="22"/>
      <c r="RGC322" s="22"/>
      <c r="RGD322" s="22"/>
      <c r="RGE322" s="22"/>
      <c r="RGF322" s="22"/>
      <c r="RGG322" s="22"/>
      <c r="RGH322" s="22"/>
      <c r="RGI322" s="22"/>
      <c r="RGJ322" s="22"/>
      <c r="RGK322" s="22"/>
      <c r="RGL322" s="22"/>
      <c r="RGM322" s="22"/>
      <c r="RGN322" s="22"/>
      <c r="RGO322" s="22"/>
      <c r="RGP322" s="22"/>
      <c r="RGQ322" s="22"/>
      <c r="RGR322" s="22"/>
      <c r="RGS322" s="22"/>
      <c r="RGT322" s="22"/>
      <c r="RGU322" s="22"/>
      <c r="RGV322" s="22"/>
      <c r="RGW322" s="22"/>
      <c r="RGX322" s="22"/>
      <c r="RGY322" s="22"/>
      <c r="RGZ322" s="22"/>
      <c r="RHA322" s="22"/>
      <c r="RHB322" s="22"/>
      <c r="RHC322" s="22"/>
      <c r="RHD322" s="22"/>
      <c r="RHE322" s="22"/>
      <c r="RHF322" s="22"/>
      <c r="RHG322" s="22"/>
      <c r="RHH322" s="22"/>
      <c r="RHI322" s="22"/>
      <c r="RHJ322" s="22"/>
      <c r="RHK322" s="22"/>
      <c r="RHL322" s="22"/>
      <c r="RHM322" s="22"/>
      <c r="RHN322" s="22"/>
      <c r="RHO322" s="22"/>
      <c r="RHP322" s="22"/>
      <c r="RHQ322" s="22"/>
      <c r="RHR322" s="22"/>
      <c r="RHS322" s="22"/>
      <c r="RHT322" s="22"/>
      <c r="RHU322" s="22"/>
      <c r="RHV322" s="22"/>
      <c r="RHW322" s="22"/>
      <c r="RHX322" s="22"/>
      <c r="RHY322" s="22"/>
      <c r="RHZ322" s="22"/>
      <c r="RIA322" s="22"/>
      <c r="RIB322" s="22"/>
      <c r="RIC322" s="22"/>
      <c r="RID322" s="22"/>
      <c r="RIE322" s="22"/>
      <c r="RIF322" s="22"/>
      <c r="RIG322" s="22"/>
      <c r="RIH322" s="22"/>
      <c r="RII322" s="22"/>
      <c r="RIJ322" s="22"/>
      <c r="RIK322" s="22"/>
      <c r="RIL322" s="22"/>
      <c r="RIM322" s="22"/>
      <c r="RIN322" s="22"/>
      <c r="RIO322" s="22"/>
      <c r="RIP322" s="22"/>
      <c r="RIQ322" s="22"/>
      <c r="RIR322" s="22"/>
      <c r="RIS322" s="22"/>
      <c r="RIT322" s="22"/>
      <c r="RIU322" s="22"/>
      <c r="RIV322" s="22"/>
      <c r="RIW322" s="22"/>
      <c r="RIX322" s="22"/>
      <c r="RIY322" s="22"/>
      <c r="RIZ322" s="22"/>
      <c r="RJA322" s="22"/>
      <c r="RJB322" s="22"/>
      <c r="RJC322" s="22"/>
      <c r="RJD322" s="22"/>
      <c r="RJE322" s="22"/>
      <c r="RJF322" s="22"/>
      <c r="RJG322" s="22"/>
      <c r="RJH322" s="22"/>
      <c r="RJI322" s="22"/>
      <c r="RJJ322" s="22"/>
      <c r="RJK322" s="22"/>
      <c r="RJL322" s="22"/>
      <c r="RJM322" s="22"/>
      <c r="RJN322" s="22"/>
      <c r="RJO322" s="22"/>
      <c r="RJP322" s="22"/>
      <c r="RJQ322" s="22"/>
      <c r="RJR322" s="22"/>
      <c r="RJS322" s="22"/>
      <c r="RJT322" s="22"/>
      <c r="RJU322" s="22"/>
      <c r="RJV322" s="22"/>
      <c r="RJW322" s="22"/>
      <c r="RJX322" s="22"/>
      <c r="RJY322" s="22"/>
      <c r="RJZ322" s="22"/>
      <c r="RKA322" s="22"/>
      <c r="RKB322" s="22"/>
      <c r="RKC322" s="22"/>
      <c r="RKD322" s="22"/>
      <c r="RKE322" s="22"/>
      <c r="RKF322" s="22"/>
      <c r="RKG322" s="22"/>
      <c r="RKH322" s="22"/>
      <c r="RKI322" s="22"/>
      <c r="RKJ322" s="22"/>
      <c r="RKK322" s="22"/>
      <c r="RKL322" s="22"/>
      <c r="RKM322" s="22"/>
      <c r="RKN322" s="22"/>
      <c r="RKO322" s="22"/>
      <c r="RKP322" s="22"/>
      <c r="RKQ322" s="22"/>
      <c r="RKR322" s="22"/>
      <c r="RKS322" s="22"/>
      <c r="RKT322" s="22"/>
      <c r="RKU322" s="22"/>
      <c r="RKV322" s="22"/>
      <c r="RKW322" s="22"/>
      <c r="RKX322" s="22"/>
      <c r="RKY322" s="22"/>
      <c r="RKZ322" s="22"/>
      <c r="RLA322" s="22"/>
      <c r="RLB322" s="22"/>
      <c r="RLC322" s="22"/>
      <c r="RLD322" s="22"/>
      <c r="RLE322" s="22"/>
      <c r="RLF322" s="22"/>
      <c r="RLG322" s="22"/>
      <c r="RLH322" s="22"/>
      <c r="RLI322" s="22"/>
      <c r="RLJ322" s="22"/>
      <c r="RLK322" s="22"/>
      <c r="RLL322" s="22"/>
      <c r="RLM322" s="22"/>
      <c r="RLN322" s="22"/>
      <c r="RLO322" s="22"/>
      <c r="RLP322" s="22"/>
      <c r="RLQ322" s="22"/>
      <c r="RLR322" s="22"/>
      <c r="RLS322" s="22"/>
      <c r="RLT322" s="22"/>
      <c r="RLU322" s="22"/>
      <c r="RLV322" s="22"/>
      <c r="RLW322" s="22"/>
      <c r="RLX322" s="22"/>
      <c r="RLY322" s="22"/>
      <c r="RLZ322" s="22"/>
      <c r="RMA322" s="22"/>
      <c r="RMB322" s="22"/>
      <c r="RMC322" s="22"/>
      <c r="RMD322" s="22"/>
      <c r="RME322" s="22"/>
      <c r="RMF322" s="22"/>
      <c r="RMG322" s="22"/>
      <c r="RMH322" s="22"/>
      <c r="RMI322" s="22"/>
      <c r="RMJ322" s="22"/>
      <c r="RMK322" s="22"/>
      <c r="RML322" s="22"/>
      <c r="RMM322" s="22"/>
      <c r="RMN322" s="22"/>
      <c r="RMO322" s="22"/>
      <c r="RMP322" s="22"/>
      <c r="RMQ322" s="22"/>
      <c r="RMR322" s="22"/>
      <c r="RMS322" s="22"/>
      <c r="RMT322" s="22"/>
      <c r="RMU322" s="22"/>
      <c r="RMV322" s="22"/>
      <c r="RMW322" s="22"/>
      <c r="RMX322" s="22"/>
      <c r="RMY322" s="22"/>
      <c r="RMZ322" s="22"/>
      <c r="RNA322" s="22"/>
      <c r="RNB322" s="22"/>
      <c r="RNC322" s="22"/>
      <c r="RND322" s="22"/>
      <c r="RNE322" s="22"/>
      <c r="RNF322" s="22"/>
      <c r="RNG322" s="22"/>
      <c r="RNH322" s="22"/>
      <c r="RNI322" s="22"/>
      <c r="RNJ322" s="22"/>
      <c r="RNK322" s="22"/>
      <c r="RNL322" s="22"/>
      <c r="RNM322" s="22"/>
      <c r="RNN322" s="22"/>
      <c r="RNO322" s="22"/>
      <c r="RNP322" s="22"/>
      <c r="RNQ322" s="22"/>
      <c r="RNR322" s="22"/>
      <c r="RNS322" s="22"/>
      <c r="RNT322" s="22"/>
      <c r="RNU322" s="22"/>
      <c r="RNV322" s="22"/>
      <c r="RNW322" s="22"/>
      <c r="RNX322" s="22"/>
      <c r="RNY322" s="22"/>
      <c r="RNZ322" s="22"/>
      <c r="ROA322" s="22"/>
      <c r="ROB322" s="22"/>
      <c r="ROC322" s="22"/>
      <c r="ROD322" s="22"/>
      <c r="ROE322" s="22"/>
      <c r="ROF322" s="22"/>
      <c r="ROG322" s="22"/>
      <c r="ROH322" s="22"/>
      <c r="ROI322" s="22"/>
      <c r="ROJ322" s="22"/>
      <c r="ROK322" s="22"/>
      <c r="ROL322" s="22"/>
      <c r="ROM322" s="22"/>
      <c r="RON322" s="22"/>
      <c r="ROO322" s="22"/>
      <c r="ROP322" s="22"/>
      <c r="ROQ322" s="22"/>
      <c r="ROR322" s="22"/>
      <c r="ROS322" s="22"/>
      <c r="ROT322" s="22"/>
      <c r="ROU322" s="22"/>
      <c r="ROV322" s="22"/>
      <c r="ROW322" s="22"/>
      <c r="ROX322" s="22"/>
      <c r="ROY322" s="22"/>
      <c r="ROZ322" s="22"/>
      <c r="RPA322" s="22"/>
      <c r="RPB322" s="22"/>
      <c r="RPC322" s="22"/>
      <c r="RPD322" s="22"/>
      <c r="RPE322" s="22"/>
      <c r="RPF322" s="22"/>
      <c r="RPG322" s="22"/>
      <c r="RPH322" s="22"/>
      <c r="RPI322" s="22"/>
      <c r="RPJ322" s="22"/>
      <c r="RPK322" s="22"/>
      <c r="RPL322" s="22"/>
      <c r="RPM322" s="22"/>
      <c r="RPN322" s="22"/>
      <c r="RPO322" s="22"/>
      <c r="RPP322" s="22"/>
      <c r="RPQ322" s="22"/>
      <c r="RPR322" s="22"/>
      <c r="RPS322" s="22"/>
      <c r="RPT322" s="22"/>
      <c r="RPU322" s="22"/>
      <c r="RPV322" s="22"/>
      <c r="RPW322" s="22"/>
      <c r="RPX322" s="22"/>
      <c r="RPY322" s="22"/>
      <c r="RPZ322" s="22"/>
      <c r="RQA322" s="22"/>
      <c r="RQB322" s="22"/>
      <c r="RQC322" s="22"/>
      <c r="RQD322" s="22"/>
      <c r="RQE322" s="22"/>
      <c r="RQF322" s="22"/>
      <c r="RQG322" s="22"/>
      <c r="RQH322" s="22"/>
      <c r="RQI322" s="22"/>
      <c r="RQJ322" s="22"/>
      <c r="RQK322" s="22"/>
      <c r="RQL322" s="22"/>
      <c r="RQM322" s="22"/>
      <c r="RQN322" s="22"/>
      <c r="RQO322" s="22"/>
      <c r="RQP322" s="22"/>
      <c r="RQQ322" s="22"/>
      <c r="RQR322" s="22"/>
      <c r="RQS322" s="22"/>
      <c r="RQT322" s="22"/>
      <c r="RQU322" s="22"/>
      <c r="RQV322" s="22"/>
      <c r="RQW322" s="22"/>
      <c r="RQX322" s="22"/>
      <c r="RQY322" s="22"/>
      <c r="RQZ322" s="22"/>
      <c r="RRA322" s="22"/>
      <c r="RRB322" s="22"/>
      <c r="RRC322" s="22"/>
      <c r="RRD322" s="22"/>
      <c r="RRE322" s="22"/>
      <c r="RRF322" s="22"/>
      <c r="RRG322" s="22"/>
      <c r="RRH322" s="22"/>
      <c r="RRI322" s="22"/>
      <c r="RRJ322" s="22"/>
      <c r="RRK322" s="22"/>
      <c r="RRL322" s="22"/>
      <c r="RRM322" s="22"/>
      <c r="RRN322" s="22"/>
      <c r="RRO322" s="22"/>
      <c r="RRP322" s="22"/>
      <c r="RRQ322" s="22"/>
      <c r="RRR322" s="22"/>
      <c r="RRS322" s="22"/>
      <c r="RRT322" s="22"/>
      <c r="RRU322" s="22"/>
      <c r="RRV322" s="22"/>
      <c r="RRW322" s="22"/>
      <c r="RRX322" s="22"/>
      <c r="RRY322" s="22"/>
      <c r="RRZ322" s="22"/>
      <c r="RSA322" s="22"/>
      <c r="RSB322" s="22"/>
      <c r="RSC322" s="22"/>
      <c r="RSD322" s="22"/>
      <c r="RSE322" s="22"/>
      <c r="RSF322" s="22"/>
      <c r="RSG322" s="22"/>
      <c r="RSH322" s="22"/>
      <c r="RSI322" s="22"/>
      <c r="RSJ322" s="22"/>
      <c r="RSK322" s="22"/>
      <c r="RSL322" s="22"/>
      <c r="RSM322" s="22"/>
      <c r="RSN322" s="22"/>
      <c r="RSO322" s="22"/>
      <c r="RSP322" s="22"/>
      <c r="RSQ322" s="22"/>
      <c r="RSR322" s="22"/>
      <c r="RSS322" s="22"/>
      <c r="RST322" s="22"/>
      <c r="RSU322" s="22"/>
      <c r="RSV322" s="22"/>
      <c r="RSW322" s="22"/>
      <c r="RSX322" s="22"/>
      <c r="RSY322" s="22"/>
      <c r="RSZ322" s="22"/>
      <c r="RTA322" s="22"/>
      <c r="RTB322" s="22"/>
      <c r="RTC322" s="22"/>
      <c r="RTD322" s="22"/>
      <c r="RTE322" s="22"/>
      <c r="RTF322" s="22"/>
      <c r="RTG322" s="22"/>
      <c r="RTH322" s="22"/>
      <c r="RTI322" s="22"/>
      <c r="RTJ322" s="22"/>
      <c r="RTK322" s="22"/>
      <c r="RTL322" s="22"/>
      <c r="RTM322" s="22"/>
      <c r="RTN322" s="22"/>
      <c r="RTO322" s="22"/>
      <c r="RTP322" s="22"/>
      <c r="RTQ322" s="22"/>
      <c r="RTR322" s="22"/>
      <c r="RTS322" s="22"/>
      <c r="RTT322" s="22"/>
      <c r="RTU322" s="22"/>
      <c r="RTV322" s="22"/>
      <c r="RTW322" s="22"/>
      <c r="RTX322" s="22"/>
      <c r="RTY322" s="22"/>
      <c r="RTZ322" s="22"/>
      <c r="RUA322" s="22"/>
      <c r="RUB322" s="22"/>
      <c r="RUC322" s="22"/>
      <c r="RUD322" s="22"/>
      <c r="RUE322" s="22"/>
      <c r="RUF322" s="22"/>
      <c r="RUG322" s="22"/>
      <c r="RUH322" s="22"/>
      <c r="RUI322" s="22"/>
      <c r="RUJ322" s="22"/>
      <c r="RUK322" s="22"/>
      <c r="RUL322" s="22"/>
      <c r="RUM322" s="22"/>
      <c r="RUN322" s="22"/>
      <c r="RUO322" s="22"/>
      <c r="RUP322" s="22"/>
      <c r="RUQ322" s="22"/>
      <c r="RUR322" s="22"/>
      <c r="RUS322" s="22"/>
      <c r="RUT322" s="22"/>
      <c r="RUU322" s="22"/>
      <c r="RUV322" s="22"/>
      <c r="RUW322" s="22"/>
      <c r="RUX322" s="22"/>
      <c r="RUY322" s="22"/>
      <c r="RUZ322" s="22"/>
      <c r="RVA322" s="22"/>
      <c r="RVB322" s="22"/>
      <c r="RVC322" s="22"/>
      <c r="RVD322" s="22"/>
      <c r="RVE322" s="22"/>
      <c r="RVF322" s="22"/>
      <c r="RVG322" s="22"/>
      <c r="RVH322" s="22"/>
      <c r="RVI322" s="22"/>
      <c r="RVJ322" s="22"/>
      <c r="RVK322" s="22"/>
      <c r="RVL322" s="22"/>
      <c r="RVM322" s="22"/>
      <c r="RVN322" s="22"/>
      <c r="RVO322" s="22"/>
      <c r="RVP322" s="22"/>
      <c r="RVQ322" s="22"/>
      <c r="RVR322" s="22"/>
      <c r="RVS322" s="22"/>
      <c r="RVT322" s="22"/>
      <c r="RVU322" s="22"/>
      <c r="RVV322" s="22"/>
      <c r="RVW322" s="22"/>
      <c r="RVX322" s="22"/>
      <c r="RVY322" s="22"/>
      <c r="RVZ322" s="22"/>
      <c r="RWA322" s="22"/>
      <c r="RWB322" s="22"/>
      <c r="RWC322" s="22"/>
      <c r="RWD322" s="22"/>
      <c r="RWE322" s="22"/>
      <c r="RWF322" s="22"/>
      <c r="RWG322" s="22"/>
      <c r="RWH322" s="22"/>
      <c r="RWI322" s="22"/>
      <c r="RWJ322" s="22"/>
      <c r="RWK322" s="22"/>
      <c r="RWL322" s="22"/>
      <c r="RWM322" s="22"/>
      <c r="RWN322" s="22"/>
      <c r="RWO322" s="22"/>
      <c r="RWP322" s="22"/>
      <c r="RWQ322" s="22"/>
      <c r="RWR322" s="22"/>
      <c r="RWS322" s="22"/>
      <c r="RWT322" s="22"/>
      <c r="RWU322" s="22"/>
      <c r="RWV322" s="22"/>
      <c r="RWW322" s="22"/>
      <c r="RWX322" s="22"/>
      <c r="RWY322" s="22"/>
      <c r="RWZ322" s="22"/>
      <c r="RXA322" s="22"/>
      <c r="RXB322" s="22"/>
      <c r="RXC322" s="22"/>
      <c r="RXD322" s="22"/>
      <c r="RXE322" s="22"/>
      <c r="RXF322" s="22"/>
      <c r="RXG322" s="22"/>
      <c r="RXH322" s="22"/>
      <c r="RXI322" s="22"/>
      <c r="RXJ322" s="22"/>
      <c r="RXK322" s="22"/>
      <c r="RXL322" s="22"/>
      <c r="RXM322" s="22"/>
      <c r="RXN322" s="22"/>
      <c r="RXO322" s="22"/>
      <c r="RXP322" s="22"/>
      <c r="RXQ322" s="22"/>
      <c r="RXR322" s="22"/>
      <c r="RXS322" s="22"/>
      <c r="RXT322" s="22"/>
      <c r="RXU322" s="22"/>
      <c r="RXV322" s="22"/>
      <c r="RXW322" s="22"/>
      <c r="RXX322" s="22"/>
      <c r="RXY322" s="22"/>
      <c r="RXZ322" s="22"/>
      <c r="RYA322" s="22"/>
      <c r="RYB322" s="22"/>
      <c r="RYC322" s="22"/>
      <c r="RYD322" s="22"/>
      <c r="RYE322" s="22"/>
      <c r="RYF322" s="22"/>
      <c r="RYG322" s="22"/>
      <c r="RYH322" s="22"/>
      <c r="RYI322" s="22"/>
      <c r="RYJ322" s="22"/>
      <c r="RYK322" s="22"/>
      <c r="RYL322" s="22"/>
      <c r="RYM322" s="22"/>
      <c r="RYN322" s="22"/>
      <c r="RYO322" s="22"/>
      <c r="RYP322" s="22"/>
      <c r="RYQ322" s="22"/>
      <c r="RYR322" s="22"/>
      <c r="RYS322" s="22"/>
      <c r="RYT322" s="22"/>
      <c r="RYU322" s="22"/>
      <c r="RYV322" s="22"/>
      <c r="RYW322" s="22"/>
      <c r="RYX322" s="22"/>
      <c r="RYY322" s="22"/>
      <c r="RYZ322" s="22"/>
      <c r="RZA322" s="22"/>
      <c r="RZB322" s="22"/>
      <c r="RZC322" s="22"/>
      <c r="RZD322" s="22"/>
      <c r="RZE322" s="22"/>
      <c r="RZF322" s="22"/>
      <c r="RZG322" s="22"/>
      <c r="RZH322" s="22"/>
      <c r="RZI322" s="22"/>
      <c r="RZJ322" s="22"/>
      <c r="RZK322" s="22"/>
      <c r="RZL322" s="22"/>
      <c r="RZM322" s="22"/>
      <c r="RZN322" s="22"/>
      <c r="RZO322" s="22"/>
      <c r="RZP322" s="22"/>
      <c r="RZQ322" s="22"/>
      <c r="RZR322" s="22"/>
      <c r="RZS322" s="22"/>
      <c r="RZT322" s="22"/>
      <c r="RZU322" s="22"/>
      <c r="RZV322" s="22"/>
      <c r="RZW322" s="22"/>
      <c r="RZX322" s="22"/>
      <c r="RZY322" s="22"/>
      <c r="RZZ322" s="22"/>
      <c r="SAA322" s="22"/>
      <c r="SAB322" s="22"/>
      <c r="SAC322" s="22"/>
      <c r="SAD322" s="22"/>
      <c r="SAE322" s="22"/>
      <c r="SAF322" s="22"/>
      <c r="SAG322" s="22"/>
      <c r="SAH322" s="22"/>
      <c r="SAI322" s="22"/>
      <c r="SAJ322" s="22"/>
      <c r="SAK322" s="22"/>
      <c r="SAL322" s="22"/>
      <c r="SAM322" s="22"/>
      <c r="SAN322" s="22"/>
      <c r="SAO322" s="22"/>
      <c r="SAP322" s="22"/>
      <c r="SAQ322" s="22"/>
      <c r="SAR322" s="22"/>
      <c r="SAS322" s="22"/>
      <c r="SAT322" s="22"/>
      <c r="SAU322" s="22"/>
      <c r="SAV322" s="22"/>
      <c r="SAW322" s="22"/>
      <c r="SAX322" s="22"/>
      <c r="SAY322" s="22"/>
      <c r="SAZ322" s="22"/>
      <c r="SBA322" s="22"/>
      <c r="SBB322" s="22"/>
      <c r="SBC322" s="22"/>
      <c r="SBD322" s="22"/>
      <c r="SBE322" s="22"/>
      <c r="SBF322" s="22"/>
      <c r="SBG322" s="22"/>
      <c r="SBH322" s="22"/>
      <c r="SBI322" s="22"/>
      <c r="SBJ322" s="22"/>
      <c r="SBK322" s="22"/>
      <c r="SBL322" s="22"/>
      <c r="SBM322" s="22"/>
      <c r="SBN322" s="22"/>
      <c r="SBO322" s="22"/>
      <c r="SBP322" s="22"/>
      <c r="SBQ322" s="22"/>
      <c r="SBR322" s="22"/>
      <c r="SBS322" s="22"/>
      <c r="SBT322" s="22"/>
      <c r="SBU322" s="22"/>
      <c r="SBV322" s="22"/>
      <c r="SBW322" s="22"/>
      <c r="SBX322" s="22"/>
      <c r="SBY322" s="22"/>
      <c r="SBZ322" s="22"/>
      <c r="SCA322" s="22"/>
      <c r="SCB322" s="22"/>
      <c r="SCC322" s="22"/>
      <c r="SCD322" s="22"/>
      <c r="SCE322" s="22"/>
      <c r="SCF322" s="22"/>
      <c r="SCG322" s="22"/>
      <c r="SCH322" s="22"/>
      <c r="SCI322" s="22"/>
      <c r="SCJ322" s="22"/>
      <c r="SCK322" s="22"/>
      <c r="SCL322" s="22"/>
      <c r="SCM322" s="22"/>
      <c r="SCN322" s="22"/>
      <c r="SCO322" s="22"/>
      <c r="SCP322" s="22"/>
      <c r="SCQ322" s="22"/>
      <c r="SCR322" s="22"/>
      <c r="SCS322" s="22"/>
      <c r="SCT322" s="22"/>
      <c r="SCU322" s="22"/>
      <c r="SCV322" s="22"/>
      <c r="SCW322" s="22"/>
      <c r="SCX322" s="22"/>
      <c r="SCY322" s="22"/>
      <c r="SCZ322" s="22"/>
      <c r="SDA322" s="22"/>
      <c r="SDB322" s="22"/>
      <c r="SDC322" s="22"/>
      <c r="SDD322" s="22"/>
      <c r="SDE322" s="22"/>
      <c r="SDF322" s="22"/>
      <c r="SDG322" s="22"/>
      <c r="SDH322" s="22"/>
      <c r="SDI322" s="22"/>
      <c r="SDJ322" s="22"/>
      <c r="SDK322" s="22"/>
      <c r="SDL322" s="22"/>
      <c r="SDM322" s="22"/>
      <c r="SDN322" s="22"/>
      <c r="SDO322" s="22"/>
      <c r="SDP322" s="22"/>
      <c r="SDQ322" s="22"/>
      <c r="SDR322" s="22"/>
      <c r="SDS322" s="22"/>
      <c r="SDT322" s="22"/>
      <c r="SDU322" s="22"/>
      <c r="SDV322" s="22"/>
      <c r="SDW322" s="22"/>
      <c r="SDX322" s="22"/>
      <c r="SDY322" s="22"/>
      <c r="SDZ322" s="22"/>
      <c r="SEA322" s="22"/>
      <c r="SEB322" s="22"/>
      <c r="SEC322" s="22"/>
      <c r="SED322" s="22"/>
      <c r="SEE322" s="22"/>
      <c r="SEF322" s="22"/>
      <c r="SEG322" s="22"/>
      <c r="SEH322" s="22"/>
      <c r="SEI322" s="22"/>
      <c r="SEJ322" s="22"/>
      <c r="SEK322" s="22"/>
      <c r="SEL322" s="22"/>
      <c r="SEM322" s="22"/>
      <c r="SEN322" s="22"/>
      <c r="SEO322" s="22"/>
      <c r="SEP322" s="22"/>
      <c r="SEQ322" s="22"/>
      <c r="SER322" s="22"/>
      <c r="SES322" s="22"/>
      <c r="SET322" s="22"/>
      <c r="SEU322" s="22"/>
      <c r="SEV322" s="22"/>
      <c r="SEW322" s="22"/>
      <c r="SEX322" s="22"/>
      <c r="SEY322" s="22"/>
      <c r="SEZ322" s="22"/>
      <c r="SFA322" s="22"/>
      <c r="SFB322" s="22"/>
      <c r="SFC322" s="22"/>
      <c r="SFD322" s="22"/>
      <c r="SFE322" s="22"/>
      <c r="SFF322" s="22"/>
      <c r="SFG322" s="22"/>
      <c r="SFH322" s="22"/>
      <c r="SFI322" s="22"/>
      <c r="SFJ322" s="22"/>
      <c r="SFK322" s="22"/>
      <c r="SFL322" s="22"/>
      <c r="SFM322" s="22"/>
      <c r="SFN322" s="22"/>
      <c r="SFO322" s="22"/>
      <c r="SFP322" s="22"/>
      <c r="SFQ322" s="22"/>
      <c r="SFR322" s="22"/>
      <c r="SFS322" s="22"/>
      <c r="SFT322" s="22"/>
      <c r="SFU322" s="22"/>
      <c r="SFV322" s="22"/>
      <c r="SFW322" s="22"/>
      <c r="SFX322" s="22"/>
      <c r="SFY322" s="22"/>
      <c r="SFZ322" s="22"/>
      <c r="SGA322" s="22"/>
      <c r="SGB322" s="22"/>
      <c r="SGC322" s="22"/>
      <c r="SGD322" s="22"/>
      <c r="SGE322" s="22"/>
      <c r="SGF322" s="22"/>
      <c r="SGG322" s="22"/>
      <c r="SGH322" s="22"/>
      <c r="SGI322" s="22"/>
      <c r="SGJ322" s="22"/>
      <c r="SGK322" s="22"/>
      <c r="SGL322" s="22"/>
      <c r="SGM322" s="22"/>
      <c r="SGN322" s="22"/>
      <c r="SGO322" s="22"/>
      <c r="SGP322" s="22"/>
      <c r="SGQ322" s="22"/>
      <c r="SGR322" s="22"/>
      <c r="SGS322" s="22"/>
      <c r="SGT322" s="22"/>
      <c r="SGU322" s="22"/>
      <c r="SGV322" s="22"/>
      <c r="SGW322" s="22"/>
      <c r="SGX322" s="22"/>
      <c r="SGY322" s="22"/>
      <c r="SGZ322" s="22"/>
      <c r="SHA322" s="22"/>
      <c r="SHB322" s="22"/>
      <c r="SHC322" s="22"/>
      <c r="SHD322" s="22"/>
      <c r="SHE322" s="22"/>
      <c r="SHF322" s="22"/>
      <c r="SHG322" s="22"/>
      <c r="SHH322" s="22"/>
      <c r="SHI322" s="22"/>
      <c r="SHJ322" s="22"/>
      <c r="SHK322" s="22"/>
      <c r="SHL322" s="22"/>
      <c r="SHM322" s="22"/>
      <c r="SHN322" s="22"/>
      <c r="SHO322" s="22"/>
      <c r="SHP322" s="22"/>
      <c r="SHQ322" s="22"/>
      <c r="SHR322" s="22"/>
      <c r="SHS322" s="22"/>
      <c r="SHT322" s="22"/>
      <c r="SHU322" s="22"/>
      <c r="SHV322" s="22"/>
      <c r="SHW322" s="22"/>
      <c r="SHX322" s="22"/>
      <c r="SHY322" s="22"/>
      <c r="SHZ322" s="22"/>
      <c r="SIA322" s="22"/>
      <c r="SIB322" s="22"/>
      <c r="SIC322" s="22"/>
      <c r="SID322" s="22"/>
      <c r="SIE322" s="22"/>
      <c r="SIF322" s="22"/>
      <c r="SIG322" s="22"/>
      <c r="SIH322" s="22"/>
      <c r="SII322" s="22"/>
      <c r="SIJ322" s="22"/>
      <c r="SIK322" s="22"/>
      <c r="SIL322" s="22"/>
      <c r="SIM322" s="22"/>
      <c r="SIN322" s="22"/>
      <c r="SIO322" s="22"/>
      <c r="SIP322" s="22"/>
      <c r="SIQ322" s="22"/>
      <c r="SIR322" s="22"/>
      <c r="SIS322" s="22"/>
      <c r="SIT322" s="22"/>
      <c r="SIU322" s="22"/>
      <c r="SIV322" s="22"/>
      <c r="SIW322" s="22"/>
      <c r="SIX322" s="22"/>
      <c r="SIY322" s="22"/>
      <c r="SIZ322" s="22"/>
      <c r="SJA322" s="22"/>
      <c r="SJB322" s="22"/>
      <c r="SJC322" s="22"/>
      <c r="SJD322" s="22"/>
      <c r="SJE322" s="22"/>
      <c r="SJF322" s="22"/>
      <c r="SJG322" s="22"/>
      <c r="SJH322" s="22"/>
      <c r="SJI322" s="22"/>
      <c r="SJJ322" s="22"/>
      <c r="SJK322" s="22"/>
      <c r="SJL322" s="22"/>
      <c r="SJM322" s="22"/>
      <c r="SJN322" s="22"/>
      <c r="SJO322" s="22"/>
      <c r="SJP322" s="22"/>
      <c r="SJQ322" s="22"/>
      <c r="SJR322" s="22"/>
      <c r="SJS322" s="22"/>
      <c r="SJT322" s="22"/>
      <c r="SJU322" s="22"/>
      <c r="SJV322" s="22"/>
      <c r="SJW322" s="22"/>
      <c r="SJX322" s="22"/>
      <c r="SJY322" s="22"/>
      <c r="SJZ322" s="22"/>
      <c r="SKA322" s="22"/>
      <c r="SKB322" s="22"/>
      <c r="SKC322" s="22"/>
      <c r="SKD322" s="22"/>
      <c r="SKE322" s="22"/>
      <c r="SKF322" s="22"/>
      <c r="SKG322" s="22"/>
      <c r="SKH322" s="22"/>
      <c r="SKI322" s="22"/>
      <c r="SKJ322" s="22"/>
      <c r="SKK322" s="22"/>
      <c r="SKL322" s="22"/>
      <c r="SKM322" s="22"/>
      <c r="SKN322" s="22"/>
      <c r="SKO322" s="22"/>
      <c r="SKP322" s="22"/>
      <c r="SKQ322" s="22"/>
      <c r="SKR322" s="22"/>
      <c r="SKS322" s="22"/>
      <c r="SKT322" s="22"/>
      <c r="SKU322" s="22"/>
      <c r="SKV322" s="22"/>
      <c r="SKW322" s="22"/>
      <c r="SKX322" s="22"/>
      <c r="SKY322" s="22"/>
      <c r="SKZ322" s="22"/>
      <c r="SLA322" s="22"/>
      <c r="SLB322" s="22"/>
      <c r="SLC322" s="22"/>
      <c r="SLD322" s="22"/>
      <c r="SLE322" s="22"/>
      <c r="SLF322" s="22"/>
      <c r="SLG322" s="22"/>
      <c r="SLH322" s="22"/>
      <c r="SLI322" s="22"/>
      <c r="SLJ322" s="22"/>
      <c r="SLK322" s="22"/>
      <c r="SLL322" s="22"/>
      <c r="SLM322" s="22"/>
      <c r="SLN322" s="22"/>
      <c r="SLO322" s="22"/>
      <c r="SLP322" s="22"/>
      <c r="SLQ322" s="22"/>
      <c r="SLR322" s="22"/>
      <c r="SLS322" s="22"/>
      <c r="SLT322" s="22"/>
      <c r="SLU322" s="22"/>
      <c r="SLV322" s="22"/>
      <c r="SLW322" s="22"/>
      <c r="SLX322" s="22"/>
      <c r="SLY322" s="22"/>
      <c r="SLZ322" s="22"/>
      <c r="SMA322" s="22"/>
      <c r="SMB322" s="22"/>
      <c r="SMC322" s="22"/>
      <c r="SMD322" s="22"/>
      <c r="SME322" s="22"/>
      <c r="SMF322" s="22"/>
      <c r="SMG322" s="22"/>
      <c r="SMH322" s="22"/>
      <c r="SMI322" s="22"/>
      <c r="SMJ322" s="22"/>
      <c r="SMK322" s="22"/>
      <c r="SML322" s="22"/>
      <c r="SMM322" s="22"/>
      <c r="SMN322" s="22"/>
      <c r="SMO322" s="22"/>
      <c r="SMP322" s="22"/>
      <c r="SMQ322" s="22"/>
      <c r="SMR322" s="22"/>
      <c r="SMS322" s="22"/>
      <c r="SMT322" s="22"/>
      <c r="SMU322" s="22"/>
      <c r="SMV322" s="22"/>
      <c r="SMW322" s="22"/>
      <c r="SMX322" s="22"/>
      <c r="SMY322" s="22"/>
      <c r="SMZ322" s="22"/>
      <c r="SNA322" s="22"/>
      <c r="SNB322" s="22"/>
      <c r="SNC322" s="22"/>
      <c r="SND322" s="22"/>
      <c r="SNE322" s="22"/>
      <c r="SNF322" s="22"/>
      <c r="SNG322" s="22"/>
      <c r="SNH322" s="22"/>
      <c r="SNI322" s="22"/>
      <c r="SNJ322" s="22"/>
      <c r="SNK322" s="22"/>
      <c r="SNL322" s="22"/>
      <c r="SNM322" s="22"/>
      <c r="SNN322" s="22"/>
      <c r="SNO322" s="22"/>
      <c r="SNP322" s="22"/>
      <c r="SNQ322" s="22"/>
      <c r="SNR322" s="22"/>
      <c r="SNS322" s="22"/>
      <c r="SNT322" s="22"/>
      <c r="SNU322" s="22"/>
      <c r="SNV322" s="22"/>
      <c r="SNW322" s="22"/>
      <c r="SNX322" s="22"/>
      <c r="SNY322" s="22"/>
      <c r="SNZ322" s="22"/>
      <c r="SOA322" s="22"/>
      <c r="SOB322" s="22"/>
      <c r="SOC322" s="22"/>
      <c r="SOD322" s="22"/>
      <c r="SOE322" s="22"/>
      <c r="SOF322" s="22"/>
      <c r="SOG322" s="22"/>
      <c r="SOH322" s="22"/>
      <c r="SOI322" s="22"/>
      <c r="SOJ322" s="22"/>
      <c r="SOK322" s="22"/>
      <c r="SOL322" s="22"/>
      <c r="SOM322" s="22"/>
      <c r="SON322" s="22"/>
      <c r="SOO322" s="22"/>
      <c r="SOP322" s="22"/>
      <c r="SOQ322" s="22"/>
      <c r="SOR322" s="22"/>
      <c r="SOS322" s="22"/>
      <c r="SOT322" s="22"/>
      <c r="SOU322" s="22"/>
      <c r="SOV322" s="22"/>
      <c r="SOW322" s="22"/>
      <c r="SOX322" s="22"/>
      <c r="SOY322" s="22"/>
      <c r="SOZ322" s="22"/>
      <c r="SPA322" s="22"/>
      <c r="SPB322" s="22"/>
      <c r="SPC322" s="22"/>
      <c r="SPD322" s="22"/>
      <c r="SPE322" s="22"/>
      <c r="SPF322" s="22"/>
      <c r="SPG322" s="22"/>
      <c r="SPH322" s="22"/>
      <c r="SPI322" s="22"/>
      <c r="SPJ322" s="22"/>
      <c r="SPK322" s="22"/>
      <c r="SPL322" s="22"/>
      <c r="SPM322" s="22"/>
      <c r="SPN322" s="22"/>
      <c r="SPO322" s="22"/>
      <c r="SPP322" s="22"/>
      <c r="SPQ322" s="22"/>
      <c r="SPR322" s="22"/>
      <c r="SPS322" s="22"/>
      <c r="SPT322" s="22"/>
      <c r="SPU322" s="22"/>
      <c r="SPV322" s="22"/>
      <c r="SPW322" s="22"/>
      <c r="SPX322" s="22"/>
      <c r="SPY322" s="22"/>
      <c r="SPZ322" s="22"/>
      <c r="SQA322" s="22"/>
      <c r="SQB322" s="22"/>
      <c r="SQC322" s="22"/>
      <c r="SQD322" s="22"/>
      <c r="SQE322" s="22"/>
      <c r="SQF322" s="22"/>
      <c r="SQG322" s="22"/>
      <c r="SQH322" s="22"/>
      <c r="SQI322" s="22"/>
      <c r="SQJ322" s="22"/>
      <c r="SQK322" s="22"/>
      <c r="SQL322" s="22"/>
      <c r="SQM322" s="22"/>
      <c r="SQN322" s="22"/>
      <c r="SQO322" s="22"/>
      <c r="SQP322" s="22"/>
      <c r="SQQ322" s="22"/>
      <c r="SQR322" s="22"/>
      <c r="SQS322" s="22"/>
      <c r="SQT322" s="22"/>
      <c r="SQU322" s="22"/>
      <c r="SQV322" s="22"/>
      <c r="SQW322" s="22"/>
      <c r="SQX322" s="22"/>
      <c r="SQY322" s="22"/>
      <c r="SQZ322" s="22"/>
      <c r="SRA322" s="22"/>
      <c r="SRB322" s="22"/>
      <c r="SRC322" s="22"/>
      <c r="SRD322" s="22"/>
      <c r="SRE322" s="22"/>
      <c r="SRF322" s="22"/>
      <c r="SRG322" s="22"/>
      <c r="SRH322" s="22"/>
      <c r="SRI322" s="22"/>
      <c r="SRJ322" s="22"/>
      <c r="SRK322" s="22"/>
      <c r="SRL322" s="22"/>
      <c r="SRM322" s="22"/>
      <c r="SRN322" s="22"/>
      <c r="SRO322" s="22"/>
      <c r="SRP322" s="22"/>
      <c r="SRQ322" s="22"/>
      <c r="SRR322" s="22"/>
      <c r="SRS322" s="22"/>
      <c r="SRT322" s="22"/>
      <c r="SRU322" s="22"/>
      <c r="SRV322" s="22"/>
      <c r="SRW322" s="22"/>
      <c r="SRX322" s="22"/>
      <c r="SRY322" s="22"/>
      <c r="SRZ322" s="22"/>
      <c r="SSA322" s="22"/>
      <c r="SSB322" s="22"/>
      <c r="SSC322" s="22"/>
      <c r="SSD322" s="22"/>
      <c r="SSE322" s="22"/>
      <c r="SSF322" s="22"/>
      <c r="SSG322" s="22"/>
      <c r="SSH322" s="22"/>
      <c r="SSI322" s="22"/>
      <c r="SSJ322" s="22"/>
      <c r="SSK322" s="22"/>
      <c r="SSL322" s="22"/>
      <c r="SSM322" s="22"/>
      <c r="SSN322" s="22"/>
      <c r="SSO322" s="22"/>
      <c r="SSP322" s="22"/>
      <c r="SSQ322" s="22"/>
      <c r="SSR322" s="22"/>
      <c r="SSS322" s="22"/>
      <c r="SST322" s="22"/>
      <c r="SSU322" s="22"/>
      <c r="SSV322" s="22"/>
      <c r="SSW322" s="22"/>
      <c r="SSX322" s="22"/>
      <c r="SSY322" s="22"/>
      <c r="SSZ322" s="22"/>
      <c r="STA322" s="22"/>
      <c r="STB322" s="22"/>
      <c r="STC322" s="22"/>
      <c r="STD322" s="22"/>
      <c r="STE322" s="22"/>
      <c r="STF322" s="22"/>
      <c r="STG322" s="22"/>
      <c r="STH322" s="22"/>
      <c r="STI322" s="22"/>
      <c r="STJ322" s="22"/>
      <c r="STK322" s="22"/>
      <c r="STL322" s="22"/>
      <c r="STM322" s="22"/>
      <c r="STN322" s="22"/>
      <c r="STO322" s="22"/>
      <c r="STP322" s="22"/>
      <c r="STQ322" s="22"/>
      <c r="STR322" s="22"/>
      <c r="STS322" s="22"/>
      <c r="STT322" s="22"/>
      <c r="STU322" s="22"/>
      <c r="STV322" s="22"/>
      <c r="STW322" s="22"/>
      <c r="STX322" s="22"/>
      <c r="STY322" s="22"/>
      <c r="STZ322" s="22"/>
      <c r="SUA322" s="22"/>
      <c r="SUB322" s="22"/>
      <c r="SUC322" s="22"/>
      <c r="SUD322" s="22"/>
      <c r="SUE322" s="22"/>
      <c r="SUF322" s="22"/>
      <c r="SUG322" s="22"/>
      <c r="SUH322" s="22"/>
      <c r="SUI322" s="22"/>
      <c r="SUJ322" s="22"/>
      <c r="SUK322" s="22"/>
      <c r="SUL322" s="22"/>
      <c r="SUM322" s="22"/>
      <c r="SUN322" s="22"/>
      <c r="SUO322" s="22"/>
      <c r="SUP322" s="22"/>
      <c r="SUQ322" s="22"/>
      <c r="SUR322" s="22"/>
      <c r="SUS322" s="22"/>
      <c r="SUT322" s="22"/>
      <c r="SUU322" s="22"/>
      <c r="SUV322" s="22"/>
      <c r="SUW322" s="22"/>
      <c r="SUX322" s="22"/>
      <c r="SUY322" s="22"/>
      <c r="SUZ322" s="22"/>
      <c r="SVA322" s="22"/>
      <c r="SVB322" s="22"/>
      <c r="SVC322" s="22"/>
      <c r="SVD322" s="22"/>
      <c r="SVE322" s="22"/>
      <c r="SVF322" s="22"/>
      <c r="SVG322" s="22"/>
      <c r="SVH322" s="22"/>
      <c r="SVI322" s="22"/>
      <c r="SVJ322" s="22"/>
      <c r="SVK322" s="22"/>
      <c r="SVL322" s="22"/>
      <c r="SVM322" s="22"/>
      <c r="SVN322" s="22"/>
      <c r="SVO322" s="22"/>
      <c r="SVP322" s="22"/>
      <c r="SVQ322" s="22"/>
      <c r="SVR322" s="22"/>
      <c r="SVS322" s="22"/>
      <c r="SVT322" s="22"/>
      <c r="SVU322" s="22"/>
      <c r="SVV322" s="22"/>
      <c r="SVW322" s="22"/>
      <c r="SVX322" s="22"/>
      <c r="SVY322" s="22"/>
      <c r="SVZ322" s="22"/>
      <c r="SWA322" s="22"/>
      <c r="SWB322" s="22"/>
      <c r="SWC322" s="22"/>
      <c r="SWD322" s="22"/>
      <c r="SWE322" s="22"/>
      <c r="SWF322" s="22"/>
      <c r="SWG322" s="22"/>
      <c r="SWH322" s="22"/>
      <c r="SWI322" s="22"/>
      <c r="SWJ322" s="22"/>
      <c r="SWK322" s="22"/>
      <c r="SWL322" s="22"/>
      <c r="SWM322" s="22"/>
      <c r="SWN322" s="22"/>
      <c r="SWO322" s="22"/>
      <c r="SWP322" s="22"/>
      <c r="SWQ322" s="22"/>
      <c r="SWR322" s="22"/>
      <c r="SWS322" s="22"/>
      <c r="SWT322" s="22"/>
      <c r="SWU322" s="22"/>
      <c r="SWV322" s="22"/>
      <c r="SWW322" s="22"/>
      <c r="SWX322" s="22"/>
      <c r="SWY322" s="22"/>
      <c r="SWZ322" s="22"/>
      <c r="SXA322" s="22"/>
      <c r="SXB322" s="22"/>
      <c r="SXC322" s="22"/>
      <c r="SXD322" s="22"/>
      <c r="SXE322" s="22"/>
      <c r="SXF322" s="22"/>
      <c r="SXG322" s="22"/>
      <c r="SXH322" s="22"/>
      <c r="SXI322" s="22"/>
      <c r="SXJ322" s="22"/>
      <c r="SXK322" s="22"/>
      <c r="SXL322" s="22"/>
      <c r="SXM322" s="22"/>
      <c r="SXN322" s="22"/>
      <c r="SXO322" s="22"/>
      <c r="SXP322" s="22"/>
      <c r="SXQ322" s="22"/>
      <c r="SXR322" s="22"/>
      <c r="SXS322" s="22"/>
      <c r="SXT322" s="22"/>
      <c r="SXU322" s="22"/>
      <c r="SXV322" s="22"/>
      <c r="SXW322" s="22"/>
      <c r="SXX322" s="22"/>
      <c r="SXY322" s="22"/>
      <c r="SXZ322" s="22"/>
      <c r="SYA322" s="22"/>
      <c r="SYB322" s="22"/>
      <c r="SYC322" s="22"/>
      <c r="SYD322" s="22"/>
      <c r="SYE322" s="22"/>
      <c r="SYF322" s="22"/>
      <c r="SYG322" s="22"/>
      <c r="SYH322" s="22"/>
      <c r="SYI322" s="22"/>
      <c r="SYJ322" s="22"/>
      <c r="SYK322" s="22"/>
      <c r="SYL322" s="22"/>
      <c r="SYM322" s="22"/>
      <c r="SYN322" s="22"/>
      <c r="SYO322" s="22"/>
      <c r="SYP322" s="22"/>
      <c r="SYQ322" s="22"/>
      <c r="SYR322" s="22"/>
      <c r="SYS322" s="22"/>
      <c r="SYT322" s="22"/>
      <c r="SYU322" s="22"/>
      <c r="SYV322" s="22"/>
      <c r="SYW322" s="22"/>
      <c r="SYX322" s="22"/>
      <c r="SYY322" s="22"/>
      <c r="SYZ322" s="22"/>
      <c r="SZA322" s="22"/>
      <c r="SZB322" s="22"/>
      <c r="SZC322" s="22"/>
      <c r="SZD322" s="22"/>
      <c r="SZE322" s="22"/>
      <c r="SZF322" s="22"/>
      <c r="SZG322" s="22"/>
      <c r="SZH322" s="22"/>
      <c r="SZI322" s="22"/>
      <c r="SZJ322" s="22"/>
      <c r="SZK322" s="22"/>
      <c r="SZL322" s="22"/>
      <c r="SZM322" s="22"/>
      <c r="SZN322" s="22"/>
      <c r="SZO322" s="22"/>
      <c r="SZP322" s="22"/>
      <c r="SZQ322" s="22"/>
      <c r="SZR322" s="22"/>
      <c r="SZS322" s="22"/>
      <c r="SZT322" s="22"/>
      <c r="SZU322" s="22"/>
      <c r="SZV322" s="22"/>
      <c r="SZW322" s="22"/>
      <c r="SZX322" s="22"/>
      <c r="SZY322" s="22"/>
      <c r="SZZ322" s="22"/>
      <c r="TAA322" s="22"/>
      <c r="TAB322" s="22"/>
      <c r="TAC322" s="22"/>
      <c r="TAD322" s="22"/>
      <c r="TAE322" s="22"/>
      <c r="TAF322" s="22"/>
      <c r="TAG322" s="22"/>
      <c r="TAH322" s="22"/>
      <c r="TAI322" s="22"/>
      <c r="TAJ322" s="22"/>
      <c r="TAK322" s="22"/>
      <c r="TAL322" s="22"/>
      <c r="TAM322" s="22"/>
      <c r="TAN322" s="22"/>
      <c r="TAO322" s="22"/>
      <c r="TAP322" s="22"/>
      <c r="TAQ322" s="22"/>
      <c r="TAR322" s="22"/>
      <c r="TAS322" s="22"/>
      <c r="TAT322" s="22"/>
      <c r="TAU322" s="22"/>
      <c r="TAV322" s="22"/>
      <c r="TAW322" s="22"/>
      <c r="TAX322" s="22"/>
      <c r="TAY322" s="22"/>
      <c r="TAZ322" s="22"/>
      <c r="TBA322" s="22"/>
      <c r="TBB322" s="22"/>
      <c r="TBC322" s="22"/>
      <c r="TBD322" s="22"/>
      <c r="TBE322" s="22"/>
      <c r="TBF322" s="22"/>
      <c r="TBG322" s="22"/>
      <c r="TBH322" s="22"/>
      <c r="TBI322" s="22"/>
      <c r="TBJ322" s="22"/>
      <c r="TBK322" s="22"/>
      <c r="TBL322" s="22"/>
      <c r="TBM322" s="22"/>
      <c r="TBN322" s="22"/>
      <c r="TBO322" s="22"/>
      <c r="TBP322" s="22"/>
      <c r="TBQ322" s="22"/>
      <c r="TBR322" s="22"/>
      <c r="TBS322" s="22"/>
      <c r="TBT322" s="22"/>
      <c r="TBU322" s="22"/>
      <c r="TBV322" s="22"/>
      <c r="TBW322" s="22"/>
      <c r="TBX322" s="22"/>
      <c r="TBY322" s="22"/>
      <c r="TBZ322" s="22"/>
      <c r="TCA322" s="22"/>
      <c r="TCB322" s="22"/>
      <c r="TCC322" s="22"/>
      <c r="TCD322" s="22"/>
      <c r="TCE322" s="22"/>
      <c r="TCF322" s="22"/>
      <c r="TCG322" s="22"/>
      <c r="TCH322" s="22"/>
      <c r="TCI322" s="22"/>
      <c r="TCJ322" s="22"/>
      <c r="TCK322" s="22"/>
      <c r="TCL322" s="22"/>
      <c r="TCM322" s="22"/>
      <c r="TCN322" s="22"/>
      <c r="TCO322" s="22"/>
      <c r="TCP322" s="22"/>
      <c r="TCQ322" s="22"/>
      <c r="TCR322" s="22"/>
      <c r="TCS322" s="22"/>
      <c r="TCT322" s="22"/>
      <c r="TCU322" s="22"/>
      <c r="TCV322" s="22"/>
      <c r="TCW322" s="22"/>
      <c r="TCX322" s="22"/>
      <c r="TCY322" s="22"/>
      <c r="TCZ322" s="22"/>
      <c r="TDA322" s="22"/>
      <c r="TDB322" s="22"/>
      <c r="TDC322" s="22"/>
      <c r="TDD322" s="22"/>
      <c r="TDE322" s="22"/>
      <c r="TDF322" s="22"/>
      <c r="TDG322" s="22"/>
      <c r="TDH322" s="22"/>
      <c r="TDI322" s="22"/>
      <c r="TDJ322" s="22"/>
      <c r="TDK322" s="22"/>
      <c r="TDL322" s="22"/>
      <c r="TDM322" s="22"/>
      <c r="TDN322" s="22"/>
      <c r="TDO322" s="22"/>
      <c r="TDP322" s="22"/>
      <c r="TDQ322" s="22"/>
      <c r="TDR322" s="22"/>
      <c r="TDS322" s="22"/>
      <c r="TDT322" s="22"/>
      <c r="TDU322" s="22"/>
      <c r="TDV322" s="22"/>
      <c r="TDW322" s="22"/>
      <c r="TDX322" s="22"/>
      <c r="TDY322" s="22"/>
      <c r="TDZ322" s="22"/>
      <c r="TEA322" s="22"/>
      <c r="TEB322" s="22"/>
      <c r="TEC322" s="22"/>
      <c r="TED322" s="22"/>
      <c r="TEE322" s="22"/>
      <c r="TEF322" s="22"/>
      <c r="TEG322" s="22"/>
      <c r="TEH322" s="22"/>
      <c r="TEI322" s="22"/>
      <c r="TEJ322" s="22"/>
      <c r="TEK322" s="22"/>
      <c r="TEL322" s="22"/>
      <c r="TEM322" s="22"/>
      <c r="TEN322" s="22"/>
      <c r="TEO322" s="22"/>
      <c r="TEP322" s="22"/>
      <c r="TEQ322" s="22"/>
      <c r="TER322" s="22"/>
      <c r="TES322" s="22"/>
      <c r="TET322" s="22"/>
      <c r="TEU322" s="22"/>
      <c r="TEV322" s="22"/>
      <c r="TEW322" s="22"/>
      <c r="TEX322" s="22"/>
      <c r="TEY322" s="22"/>
      <c r="TEZ322" s="22"/>
      <c r="TFA322" s="22"/>
      <c r="TFB322" s="22"/>
      <c r="TFC322" s="22"/>
      <c r="TFD322" s="22"/>
      <c r="TFE322" s="22"/>
      <c r="TFF322" s="22"/>
      <c r="TFG322" s="22"/>
      <c r="TFH322" s="22"/>
      <c r="TFI322" s="22"/>
      <c r="TFJ322" s="22"/>
      <c r="TFK322" s="22"/>
      <c r="TFL322" s="22"/>
      <c r="TFM322" s="22"/>
      <c r="TFN322" s="22"/>
      <c r="TFO322" s="22"/>
      <c r="TFP322" s="22"/>
      <c r="TFQ322" s="22"/>
      <c r="TFR322" s="22"/>
      <c r="TFS322" s="22"/>
      <c r="TFT322" s="22"/>
      <c r="TFU322" s="22"/>
      <c r="TFV322" s="22"/>
      <c r="TFW322" s="22"/>
      <c r="TFX322" s="22"/>
      <c r="TFY322" s="22"/>
      <c r="TFZ322" s="22"/>
      <c r="TGA322" s="22"/>
      <c r="TGB322" s="22"/>
      <c r="TGC322" s="22"/>
      <c r="TGD322" s="22"/>
      <c r="TGE322" s="22"/>
      <c r="TGF322" s="22"/>
      <c r="TGG322" s="22"/>
      <c r="TGH322" s="22"/>
      <c r="TGI322" s="22"/>
      <c r="TGJ322" s="22"/>
      <c r="TGK322" s="22"/>
      <c r="TGL322" s="22"/>
      <c r="TGM322" s="22"/>
      <c r="TGN322" s="22"/>
      <c r="TGO322" s="22"/>
      <c r="TGP322" s="22"/>
      <c r="TGQ322" s="22"/>
      <c r="TGR322" s="22"/>
      <c r="TGS322" s="22"/>
      <c r="TGT322" s="22"/>
      <c r="TGU322" s="22"/>
      <c r="TGV322" s="22"/>
      <c r="TGW322" s="22"/>
      <c r="TGX322" s="22"/>
      <c r="TGY322" s="22"/>
      <c r="TGZ322" s="22"/>
      <c r="THA322" s="22"/>
      <c r="THB322" s="22"/>
      <c r="THC322" s="22"/>
      <c r="THD322" s="22"/>
      <c r="THE322" s="22"/>
      <c r="THF322" s="22"/>
      <c r="THG322" s="22"/>
      <c r="THH322" s="22"/>
      <c r="THI322" s="22"/>
      <c r="THJ322" s="22"/>
      <c r="THK322" s="22"/>
      <c r="THL322" s="22"/>
      <c r="THM322" s="22"/>
      <c r="THN322" s="22"/>
      <c r="THO322" s="22"/>
      <c r="THP322" s="22"/>
      <c r="THQ322" s="22"/>
      <c r="THR322" s="22"/>
      <c r="THS322" s="22"/>
      <c r="THT322" s="22"/>
      <c r="THU322" s="22"/>
      <c r="THV322" s="22"/>
      <c r="THW322" s="22"/>
      <c r="THX322" s="22"/>
      <c r="THY322" s="22"/>
      <c r="THZ322" s="22"/>
      <c r="TIA322" s="22"/>
      <c r="TIB322" s="22"/>
      <c r="TIC322" s="22"/>
      <c r="TID322" s="22"/>
      <c r="TIE322" s="22"/>
      <c r="TIF322" s="22"/>
      <c r="TIG322" s="22"/>
      <c r="TIH322" s="22"/>
      <c r="TII322" s="22"/>
      <c r="TIJ322" s="22"/>
      <c r="TIK322" s="22"/>
      <c r="TIL322" s="22"/>
      <c r="TIM322" s="22"/>
      <c r="TIN322" s="22"/>
      <c r="TIO322" s="22"/>
      <c r="TIP322" s="22"/>
      <c r="TIQ322" s="22"/>
      <c r="TIR322" s="22"/>
      <c r="TIS322" s="22"/>
      <c r="TIT322" s="22"/>
      <c r="TIU322" s="22"/>
      <c r="TIV322" s="22"/>
      <c r="TIW322" s="22"/>
      <c r="TIX322" s="22"/>
      <c r="TIY322" s="22"/>
      <c r="TIZ322" s="22"/>
      <c r="TJA322" s="22"/>
      <c r="TJB322" s="22"/>
      <c r="TJC322" s="22"/>
      <c r="TJD322" s="22"/>
      <c r="TJE322" s="22"/>
      <c r="TJF322" s="22"/>
      <c r="TJG322" s="22"/>
      <c r="TJH322" s="22"/>
      <c r="TJI322" s="22"/>
      <c r="TJJ322" s="22"/>
      <c r="TJK322" s="22"/>
      <c r="TJL322" s="22"/>
      <c r="TJM322" s="22"/>
      <c r="TJN322" s="22"/>
      <c r="TJO322" s="22"/>
      <c r="TJP322" s="22"/>
      <c r="TJQ322" s="22"/>
      <c r="TJR322" s="22"/>
      <c r="TJS322" s="22"/>
      <c r="TJT322" s="22"/>
      <c r="TJU322" s="22"/>
      <c r="TJV322" s="22"/>
      <c r="TJW322" s="22"/>
      <c r="TJX322" s="22"/>
      <c r="TJY322" s="22"/>
      <c r="TJZ322" s="22"/>
      <c r="TKA322" s="22"/>
      <c r="TKB322" s="22"/>
      <c r="TKC322" s="22"/>
      <c r="TKD322" s="22"/>
      <c r="TKE322" s="22"/>
      <c r="TKF322" s="22"/>
      <c r="TKG322" s="22"/>
      <c r="TKH322" s="22"/>
      <c r="TKI322" s="22"/>
      <c r="TKJ322" s="22"/>
      <c r="TKK322" s="22"/>
      <c r="TKL322" s="22"/>
      <c r="TKM322" s="22"/>
      <c r="TKN322" s="22"/>
      <c r="TKO322" s="22"/>
      <c r="TKP322" s="22"/>
      <c r="TKQ322" s="22"/>
      <c r="TKR322" s="22"/>
      <c r="TKS322" s="22"/>
      <c r="TKT322" s="22"/>
      <c r="TKU322" s="22"/>
      <c r="TKV322" s="22"/>
      <c r="TKW322" s="22"/>
      <c r="TKX322" s="22"/>
      <c r="TKY322" s="22"/>
      <c r="TKZ322" s="22"/>
      <c r="TLA322" s="22"/>
      <c r="TLB322" s="22"/>
      <c r="TLC322" s="22"/>
      <c r="TLD322" s="22"/>
      <c r="TLE322" s="22"/>
      <c r="TLF322" s="22"/>
      <c r="TLG322" s="22"/>
      <c r="TLH322" s="22"/>
      <c r="TLI322" s="22"/>
      <c r="TLJ322" s="22"/>
      <c r="TLK322" s="22"/>
      <c r="TLL322" s="22"/>
      <c r="TLM322" s="22"/>
      <c r="TLN322" s="22"/>
      <c r="TLO322" s="22"/>
      <c r="TLP322" s="22"/>
      <c r="TLQ322" s="22"/>
      <c r="TLR322" s="22"/>
      <c r="TLS322" s="22"/>
      <c r="TLT322" s="22"/>
      <c r="TLU322" s="22"/>
      <c r="TLV322" s="22"/>
      <c r="TLW322" s="22"/>
      <c r="TLX322" s="22"/>
      <c r="TLY322" s="22"/>
      <c r="TLZ322" s="22"/>
      <c r="TMA322" s="22"/>
      <c r="TMB322" s="22"/>
      <c r="TMC322" s="22"/>
      <c r="TMD322" s="22"/>
      <c r="TME322" s="22"/>
      <c r="TMF322" s="22"/>
      <c r="TMG322" s="22"/>
      <c r="TMH322" s="22"/>
      <c r="TMI322" s="22"/>
      <c r="TMJ322" s="22"/>
      <c r="TMK322" s="22"/>
      <c r="TML322" s="22"/>
      <c r="TMM322" s="22"/>
      <c r="TMN322" s="22"/>
      <c r="TMO322" s="22"/>
      <c r="TMP322" s="22"/>
      <c r="TMQ322" s="22"/>
      <c r="TMR322" s="22"/>
      <c r="TMS322" s="22"/>
      <c r="TMT322" s="22"/>
      <c r="TMU322" s="22"/>
      <c r="TMV322" s="22"/>
      <c r="TMW322" s="22"/>
      <c r="TMX322" s="22"/>
      <c r="TMY322" s="22"/>
      <c r="TMZ322" s="22"/>
      <c r="TNA322" s="22"/>
      <c r="TNB322" s="22"/>
      <c r="TNC322" s="22"/>
      <c r="TND322" s="22"/>
      <c r="TNE322" s="22"/>
      <c r="TNF322" s="22"/>
      <c r="TNG322" s="22"/>
      <c r="TNH322" s="22"/>
      <c r="TNI322" s="22"/>
      <c r="TNJ322" s="22"/>
      <c r="TNK322" s="22"/>
      <c r="TNL322" s="22"/>
      <c r="TNM322" s="22"/>
      <c r="TNN322" s="22"/>
      <c r="TNO322" s="22"/>
      <c r="TNP322" s="22"/>
      <c r="TNQ322" s="22"/>
      <c r="TNR322" s="22"/>
      <c r="TNS322" s="22"/>
      <c r="TNT322" s="22"/>
      <c r="TNU322" s="22"/>
      <c r="TNV322" s="22"/>
      <c r="TNW322" s="22"/>
      <c r="TNX322" s="22"/>
      <c r="TNY322" s="22"/>
      <c r="TNZ322" s="22"/>
      <c r="TOA322" s="22"/>
      <c r="TOB322" s="22"/>
      <c r="TOC322" s="22"/>
      <c r="TOD322" s="22"/>
      <c r="TOE322" s="22"/>
      <c r="TOF322" s="22"/>
      <c r="TOG322" s="22"/>
      <c r="TOH322" s="22"/>
      <c r="TOI322" s="22"/>
      <c r="TOJ322" s="22"/>
      <c r="TOK322" s="22"/>
      <c r="TOL322" s="22"/>
      <c r="TOM322" s="22"/>
      <c r="TON322" s="22"/>
      <c r="TOO322" s="22"/>
      <c r="TOP322" s="22"/>
      <c r="TOQ322" s="22"/>
      <c r="TOR322" s="22"/>
      <c r="TOS322" s="22"/>
      <c r="TOT322" s="22"/>
      <c r="TOU322" s="22"/>
      <c r="TOV322" s="22"/>
      <c r="TOW322" s="22"/>
      <c r="TOX322" s="22"/>
      <c r="TOY322" s="22"/>
      <c r="TOZ322" s="22"/>
      <c r="TPA322" s="22"/>
      <c r="TPB322" s="22"/>
      <c r="TPC322" s="22"/>
      <c r="TPD322" s="22"/>
      <c r="TPE322" s="22"/>
      <c r="TPF322" s="22"/>
      <c r="TPG322" s="22"/>
      <c r="TPH322" s="22"/>
      <c r="TPI322" s="22"/>
      <c r="TPJ322" s="22"/>
      <c r="TPK322" s="22"/>
      <c r="TPL322" s="22"/>
      <c r="TPM322" s="22"/>
      <c r="TPN322" s="22"/>
      <c r="TPO322" s="22"/>
      <c r="TPP322" s="22"/>
      <c r="TPQ322" s="22"/>
      <c r="TPR322" s="22"/>
      <c r="TPS322" s="22"/>
      <c r="TPT322" s="22"/>
      <c r="TPU322" s="22"/>
      <c r="TPV322" s="22"/>
      <c r="TPW322" s="22"/>
      <c r="TPX322" s="22"/>
      <c r="TPY322" s="22"/>
      <c r="TPZ322" s="22"/>
      <c r="TQA322" s="22"/>
      <c r="TQB322" s="22"/>
      <c r="TQC322" s="22"/>
      <c r="TQD322" s="22"/>
      <c r="TQE322" s="22"/>
      <c r="TQF322" s="22"/>
      <c r="TQG322" s="22"/>
      <c r="TQH322" s="22"/>
      <c r="TQI322" s="22"/>
      <c r="TQJ322" s="22"/>
      <c r="TQK322" s="22"/>
      <c r="TQL322" s="22"/>
      <c r="TQM322" s="22"/>
      <c r="TQN322" s="22"/>
      <c r="TQO322" s="22"/>
      <c r="TQP322" s="22"/>
      <c r="TQQ322" s="22"/>
      <c r="TQR322" s="22"/>
      <c r="TQS322" s="22"/>
      <c r="TQT322" s="22"/>
      <c r="TQU322" s="22"/>
      <c r="TQV322" s="22"/>
      <c r="TQW322" s="22"/>
      <c r="TQX322" s="22"/>
      <c r="TQY322" s="22"/>
      <c r="TQZ322" s="22"/>
      <c r="TRA322" s="22"/>
      <c r="TRB322" s="22"/>
      <c r="TRC322" s="22"/>
      <c r="TRD322" s="22"/>
      <c r="TRE322" s="22"/>
      <c r="TRF322" s="22"/>
      <c r="TRG322" s="22"/>
      <c r="TRH322" s="22"/>
      <c r="TRI322" s="22"/>
      <c r="TRJ322" s="22"/>
      <c r="TRK322" s="22"/>
      <c r="TRL322" s="22"/>
      <c r="TRM322" s="22"/>
      <c r="TRN322" s="22"/>
      <c r="TRO322" s="22"/>
      <c r="TRP322" s="22"/>
      <c r="TRQ322" s="22"/>
      <c r="TRR322" s="22"/>
      <c r="TRS322" s="22"/>
      <c r="TRT322" s="22"/>
      <c r="TRU322" s="22"/>
      <c r="TRV322" s="22"/>
      <c r="TRW322" s="22"/>
      <c r="TRX322" s="22"/>
      <c r="TRY322" s="22"/>
      <c r="TRZ322" s="22"/>
      <c r="TSA322" s="22"/>
      <c r="TSB322" s="22"/>
      <c r="TSC322" s="22"/>
      <c r="TSD322" s="22"/>
      <c r="TSE322" s="22"/>
      <c r="TSF322" s="22"/>
      <c r="TSG322" s="22"/>
      <c r="TSH322" s="22"/>
      <c r="TSI322" s="22"/>
      <c r="TSJ322" s="22"/>
      <c r="TSK322" s="22"/>
      <c r="TSL322" s="22"/>
      <c r="TSM322" s="22"/>
      <c r="TSN322" s="22"/>
      <c r="TSO322" s="22"/>
      <c r="TSP322" s="22"/>
      <c r="TSQ322" s="22"/>
      <c r="TSR322" s="22"/>
      <c r="TSS322" s="22"/>
      <c r="TST322" s="22"/>
      <c r="TSU322" s="22"/>
      <c r="TSV322" s="22"/>
      <c r="TSW322" s="22"/>
      <c r="TSX322" s="22"/>
      <c r="TSY322" s="22"/>
      <c r="TSZ322" s="22"/>
      <c r="TTA322" s="22"/>
      <c r="TTB322" s="22"/>
      <c r="TTC322" s="22"/>
      <c r="TTD322" s="22"/>
      <c r="TTE322" s="22"/>
      <c r="TTF322" s="22"/>
      <c r="TTG322" s="22"/>
      <c r="TTH322" s="22"/>
      <c r="TTI322" s="22"/>
      <c r="TTJ322" s="22"/>
      <c r="TTK322" s="22"/>
      <c r="TTL322" s="22"/>
      <c r="TTM322" s="22"/>
      <c r="TTN322" s="22"/>
      <c r="TTO322" s="22"/>
      <c r="TTP322" s="22"/>
      <c r="TTQ322" s="22"/>
      <c r="TTR322" s="22"/>
      <c r="TTS322" s="22"/>
      <c r="TTT322" s="22"/>
      <c r="TTU322" s="22"/>
      <c r="TTV322" s="22"/>
      <c r="TTW322" s="22"/>
      <c r="TTX322" s="22"/>
      <c r="TTY322" s="22"/>
      <c r="TTZ322" s="22"/>
      <c r="TUA322" s="22"/>
      <c r="TUB322" s="22"/>
      <c r="TUC322" s="22"/>
      <c r="TUD322" s="22"/>
      <c r="TUE322" s="22"/>
      <c r="TUF322" s="22"/>
      <c r="TUG322" s="22"/>
      <c r="TUH322" s="22"/>
      <c r="TUI322" s="22"/>
      <c r="TUJ322" s="22"/>
      <c r="TUK322" s="22"/>
      <c r="TUL322" s="22"/>
      <c r="TUM322" s="22"/>
      <c r="TUN322" s="22"/>
      <c r="TUO322" s="22"/>
      <c r="TUP322" s="22"/>
      <c r="TUQ322" s="22"/>
      <c r="TUR322" s="22"/>
      <c r="TUS322" s="22"/>
      <c r="TUT322" s="22"/>
      <c r="TUU322" s="22"/>
      <c r="TUV322" s="22"/>
      <c r="TUW322" s="22"/>
      <c r="TUX322" s="22"/>
      <c r="TUY322" s="22"/>
      <c r="TUZ322" s="22"/>
      <c r="TVA322" s="22"/>
      <c r="TVB322" s="22"/>
      <c r="TVC322" s="22"/>
      <c r="TVD322" s="22"/>
      <c r="TVE322" s="22"/>
      <c r="TVF322" s="22"/>
      <c r="TVG322" s="22"/>
      <c r="TVH322" s="22"/>
      <c r="TVI322" s="22"/>
      <c r="TVJ322" s="22"/>
      <c r="TVK322" s="22"/>
      <c r="TVL322" s="22"/>
      <c r="TVM322" s="22"/>
      <c r="TVN322" s="22"/>
      <c r="TVO322" s="22"/>
      <c r="TVP322" s="22"/>
      <c r="TVQ322" s="22"/>
      <c r="TVR322" s="22"/>
      <c r="TVS322" s="22"/>
      <c r="TVT322" s="22"/>
      <c r="TVU322" s="22"/>
      <c r="TVV322" s="22"/>
      <c r="TVW322" s="22"/>
      <c r="TVX322" s="22"/>
      <c r="TVY322" s="22"/>
      <c r="TVZ322" s="22"/>
      <c r="TWA322" s="22"/>
      <c r="TWB322" s="22"/>
      <c r="TWC322" s="22"/>
      <c r="TWD322" s="22"/>
      <c r="TWE322" s="22"/>
      <c r="TWF322" s="22"/>
      <c r="TWG322" s="22"/>
      <c r="TWH322" s="22"/>
      <c r="TWI322" s="22"/>
      <c r="TWJ322" s="22"/>
      <c r="TWK322" s="22"/>
      <c r="TWL322" s="22"/>
      <c r="TWM322" s="22"/>
      <c r="TWN322" s="22"/>
      <c r="TWO322" s="22"/>
      <c r="TWP322" s="22"/>
      <c r="TWQ322" s="22"/>
      <c r="TWR322" s="22"/>
      <c r="TWS322" s="22"/>
      <c r="TWT322" s="22"/>
      <c r="TWU322" s="22"/>
      <c r="TWV322" s="22"/>
      <c r="TWW322" s="22"/>
      <c r="TWX322" s="22"/>
      <c r="TWY322" s="22"/>
      <c r="TWZ322" s="22"/>
      <c r="TXA322" s="22"/>
      <c r="TXB322" s="22"/>
      <c r="TXC322" s="22"/>
      <c r="TXD322" s="22"/>
      <c r="TXE322" s="22"/>
      <c r="TXF322" s="22"/>
      <c r="TXG322" s="22"/>
      <c r="TXH322" s="22"/>
      <c r="TXI322" s="22"/>
      <c r="TXJ322" s="22"/>
      <c r="TXK322" s="22"/>
      <c r="TXL322" s="22"/>
      <c r="TXM322" s="22"/>
      <c r="TXN322" s="22"/>
      <c r="TXO322" s="22"/>
      <c r="TXP322" s="22"/>
      <c r="TXQ322" s="22"/>
      <c r="TXR322" s="22"/>
      <c r="TXS322" s="22"/>
      <c r="TXT322" s="22"/>
      <c r="TXU322" s="22"/>
      <c r="TXV322" s="22"/>
      <c r="TXW322" s="22"/>
      <c r="TXX322" s="22"/>
      <c r="TXY322" s="22"/>
      <c r="TXZ322" s="22"/>
      <c r="TYA322" s="22"/>
      <c r="TYB322" s="22"/>
      <c r="TYC322" s="22"/>
      <c r="TYD322" s="22"/>
      <c r="TYE322" s="22"/>
      <c r="TYF322" s="22"/>
      <c r="TYG322" s="22"/>
      <c r="TYH322" s="22"/>
      <c r="TYI322" s="22"/>
      <c r="TYJ322" s="22"/>
      <c r="TYK322" s="22"/>
      <c r="TYL322" s="22"/>
      <c r="TYM322" s="22"/>
      <c r="TYN322" s="22"/>
      <c r="TYO322" s="22"/>
      <c r="TYP322" s="22"/>
      <c r="TYQ322" s="22"/>
      <c r="TYR322" s="22"/>
      <c r="TYS322" s="22"/>
      <c r="TYT322" s="22"/>
      <c r="TYU322" s="22"/>
      <c r="TYV322" s="22"/>
      <c r="TYW322" s="22"/>
      <c r="TYX322" s="22"/>
      <c r="TYY322" s="22"/>
      <c r="TYZ322" s="22"/>
      <c r="TZA322" s="22"/>
      <c r="TZB322" s="22"/>
      <c r="TZC322" s="22"/>
      <c r="TZD322" s="22"/>
      <c r="TZE322" s="22"/>
      <c r="TZF322" s="22"/>
      <c r="TZG322" s="22"/>
      <c r="TZH322" s="22"/>
      <c r="TZI322" s="22"/>
      <c r="TZJ322" s="22"/>
      <c r="TZK322" s="22"/>
      <c r="TZL322" s="22"/>
      <c r="TZM322" s="22"/>
      <c r="TZN322" s="22"/>
      <c r="TZO322" s="22"/>
      <c r="TZP322" s="22"/>
      <c r="TZQ322" s="22"/>
      <c r="TZR322" s="22"/>
      <c r="TZS322" s="22"/>
      <c r="TZT322" s="22"/>
      <c r="TZU322" s="22"/>
      <c r="TZV322" s="22"/>
      <c r="TZW322" s="22"/>
      <c r="TZX322" s="22"/>
      <c r="TZY322" s="22"/>
      <c r="TZZ322" s="22"/>
      <c r="UAA322" s="22"/>
      <c r="UAB322" s="22"/>
      <c r="UAC322" s="22"/>
      <c r="UAD322" s="22"/>
      <c r="UAE322" s="22"/>
      <c r="UAF322" s="22"/>
      <c r="UAG322" s="22"/>
      <c r="UAH322" s="22"/>
      <c r="UAI322" s="22"/>
      <c r="UAJ322" s="22"/>
      <c r="UAK322" s="22"/>
      <c r="UAL322" s="22"/>
      <c r="UAM322" s="22"/>
      <c r="UAN322" s="22"/>
      <c r="UAO322" s="22"/>
      <c r="UAP322" s="22"/>
      <c r="UAQ322" s="22"/>
      <c r="UAR322" s="22"/>
      <c r="UAS322" s="22"/>
      <c r="UAT322" s="22"/>
      <c r="UAU322" s="22"/>
      <c r="UAV322" s="22"/>
      <c r="UAW322" s="22"/>
      <c r="UAX322" s="22"/>
      <c r="UAY322" s="22"/>
      <c r="UAZ322" s="22"/>
      <c r="UBA322" s="22"/>
      <c r="UBB322" s="22"/>
      <c r="UBC322" s="22"/>
      <c r="UBD322" s="22"/>
      <c r="UBE322" s="22"/>
      <c r="UBF322" s="22"/>
      <c r="UBG322" s="22"/>
      <c r="UBH322" s="22"/>
      <c r="UBI322" s="22"/>
      <c r="UBJ322" s="22"/>
      <c r="UBK322" s="22"/>
      <c r="UBL322" s="22"/>
      <c r="UBM322" s="22"/>
      <c r="UBN322" s="22"/>
      <c r="UBO322" s="22"/>
      <c r="UBP322" s="22"/>
      <c r="UBQ322" s="22"/>
      <c r="UBR322" s="22"/>
      <c r="UBS322" s="22"/>
      <c r="UBT322" s="22"/>
      <c r="UBU322" s="22"/>
      <c r="UBV322" s="22"/>
      <c r="UBW322" s="22"/>
      <c r="UBX322" s="22"/>
      <c r="UBY322" s="22"/>
      <c r="UBZ322" s="22"/>
      <c r="UCA322" s="22"/>
      <c r="UCB322" s="22"/>
      <c r="UCC322" s="22"/>
      <c r="UCD322" s="22"/>
      <c r="UCE322" s="22"/>
      <c r="UCF322" s="22"/>
      <c r="UCG322" s="22"/>
      <c r="UCH322" s="22"/>
      <c r="UCI322" s="22"/>
      <c r="UCJ322" s="22"/>
      <c r="UCK322" s="22"/>
      <c r="UCL322" s="22"/>
      <c r="UCM322" s="22"/>
      <c r="UCN322" s="22"/>
      <c r="UCO322" s="22"/>
      <c r="UCP322" s="22"/>
      <c r="UCQ322" s="22"/>
      <c r="UCR322" s="22"/>
      <c r="UCS322" s="22"/>
      <c r="UCT322" s="22"/>
      <c r="UCU322" s="22"/>
      <c r="UCV322" s="22"/>
      <c r="UCW322" s="22"/>
      <c r="UCX322" s="22"/>
      <c r="UCY322" s="22"/>
      <c r="UCZ322" s="22"/>
      <c r="UDA322" s="22"/>
      <c r="UDB322" s="22"/>
      <c r="UDC322" s="22"/>
      <c r="UDD322" s="22"/>
      <c r="UDE322" s="22"/>
      <c r="UDF322" s="22"/>
      <c r="UDG322" s="22"/>
      <c r="UDH322" s="22"/>
      <c r="UDI322" s="22"/>
      <c r="UDJ322" s="22"/>
      <c r="UDK322" s="22"/>
      <c r="UDL322" s="22"/>
      <c r="UDM322" s="22"/>
      <c r="UDN322" s="22"/>
      <c r="UDO322" s="22"/>
      <c r="UDP322" s="22"/>
      <c r="UDQ322" s="22"/>
      <c r="UDR322" s="22"/>
      <c r="UDS322" s="22"/>
      <c r="UDT322" s="22"/>
      <c r="UDU322" s="22"/>
      <c r="UDV322" s="22"/>
      <c r="UDW322" s="22"/>
      <c r="UDX322" s="22"/>
      <c r="UDY322" s="22"/>
      <c r="UDZ322" s="22"/>
      <c r="UEA322" s="22"/>
      <c r="UEB322" s="22"/>
      <c r="UEC322" s="22"/>
      <c r="UED322" s="22"/>
      <c r="UEE322" s="22"/>
      <c r="UEF322" s="22"/>
      <c r="UEG322" s="22"/>
      <c r="UEH322" s="22"/>
      <c r="UEI322" s="22"/>
      <c r="UEJ322" s="22"/>
      <c r="UEK322" s="22"/>
      <c r="UEL322" s="22"/>
      <c r="UEM322" s="22"/>
      <c r="UEN322" s="22"/>
      <c r="UEO322" s="22"/>
      <c r="UEP322" s="22"/>
      <c r="UEQ322" s="22"/>
      <c r="UER322" s="22"/>
      <c r="UES322" s="22"/>
      <c r="UET322" s="22"/>
      <c r="UEU322" s="22"/>
      <c r="UEV322" s="22"/>
      <c r="UEW322" s="22"/>
      <c r="UEX322" s="22"/>
      <c r="UEY322" s="22"/>
      <c r="UEZ322" s="22"/>
      <c r="UFA322" s="22"/>
      <c r="UFB322" s="22"/>
      <c r="UFC322" s="22"/>
      <c r="UFD322" s="22"/>
      <c r="UFE322" s="22"/>
      <c r="UFF322" s="22"/>
      <c r="UFG322" s="22"/>
      <c r="UFH322" s="22"/>
      <c r="UFI322" s="22"/>
      <c r="UFJ322" s="22"/>
      <c r="UFK322" s="22"/>
      <c r="UFL322" s="22"/>
      <c r="UFM322" s="22"/>
      <c r="UFN322" s="22"/>
      <c r="UFO322" s="22"/>
      <c r="UFP322" s="22"/>
      <c r="UFQ322" s="22"/>
      <c r="UFR322" s="22"/>
      <c r="UFS322" s="22"/>
      <c r="UFT322" s="22"/>
      <c r="UFU322" s="22"/>
      <c r="UFV322" s="22"/>
      <c r="UFW322" s="22"/>
      <c r="UFX322" s="22"/>
      <c r="UFY322" s="22"/>
      <c r="UFZ322" s="22"/>
      <c r="UGA322" s="22"/>
      <c r="UGB322" s="22"/>
      <c r="UGC322" s="22"/>
      <c r="UGD322" s="22"/>
      <c r="UGE322" s="22"/>
      <c r="UGF322" s="22"/>
      <c r="UGG322" s="22"/>
      <c r="UGH322" s="22"/>
      <c r="UGI322" s="22"/>
      <c r="UGJ322" s="22"/>
      <c r="UGK322" s="22"/>
      <c r="UGL322" s="22"/>
      <c r="UGM322" s="22"/>
      <c r="UGN322" s="22"/>
      <c r="UGO322" s="22"/>
      <c r="UGP322" s="22"/>
      <c r="UGQ322" s="22"/>
      <c r="UGR322" s="22"/>
      <c r="UGS322" s="22"/>
      <c r="UGT322" s="22"/>
      <c r="UGU322" s="22"/>
      <c r="UGV322" s="22"/>
      <c r="UGW322" s="22"/>
      <c r="UGX322" s="22"/>
      <c r="UGY322" s="22"/>
      <c r="UGZ322" s="22"/>
      <c r="UHA322" s="22"/>
      <c r="UHB322" s="22"/>
      <c r="UHC322" s="22"/>
      <c r="UHD322" s="22"/>
      <c r="UHE322" s="22"/>
      <c r="UHF322" s="22"/>
      <c r="UHG322" s="22"/>
      <c r="UHH322" s="22"/>
      <c r="UHI322" s="22"/>
      <c r="UHJ322" s="22"/>
      <c r="UHK322" s="22"/>
      <c r="UHL322" s="22"/>
      <c r="UHM322" s="22"/>
      <c r="UHN322" s="22"/>
      <c r="UHO322" s="22"/>
      <c r="UHP322" s="22"/>
      <c r="UHQ322" s="22"/>
      <c r="UHR322" s="22"/>
      <c r="UHS322" s="22"/>
      <c r="UHT322" s="22"/>
      <c r="UHU322" s="22"/>
      <c r="UHV322" s="22"/>
      <c r="UHW322" s="22"/>
      <c r="UHX322" s="22"/>
      <c r="UHY322" s="22"/>
      <c r="UHZ322" s="22"/>
      <c r="UIA322" s="22"/>
      <c r="UIB322" s="22"/>
      <c r="UIC322" s="22"/>
      <c r="UID322" s="22"/>
      <c r="UIE322" s="22"/>
      <c r="UIF322" s="22"/>
      <c r="UIG322" s="22"/>
      <c r="UIH322" s="22"/>
      <c r="UII322" s="22"/>
      <c r="UIJ322" s="22"/>
      <c r="UIK322" s="22"/>
      <c r="UIL322" s="22"/>
      <c r="UIM322" s="22"/>
      <c r="UIN322" s="22"/>
      <c r="UIO322" s="22"/>
      <c r="UIP322" s="22"/>
      <c r="UIQ322" s="22"/>
      <c r="UIR322" s="22"/>
      <c r="UIS322" s="22"/>
      <c r="UIT322" s="22"/>
      <c r="UIU322" s="22"/>
      <c r="UIV322" s="22"/>
      <c r="UIW322" s="22"/>
      <c r="UIX322" s="22"/>
      <c r="UIY322" s="22"/>
      <c r="UIZ322" s="22"/>
      <c r="UJA322" s="22"/>
      <c r="UJB322" s="22"/>
      <c r="UJC322" s="22"/>
      <c r="UJD322" s="22"/>
      <c r="UJE322" s="22"/>
      <c r="UJF322" s="22"/>
      <c r="UJG322" s="22"/>
      <c r="UJH322" s="22"/>
      <c r="UJI322" s="22"/>
      <c r="UJJ322" s="22"/>
      <c r="UJK322" s="22"/>
      <c r="UJL322" s="22"/>
      <c r="UJM322" s="22"/>
      <c r="UJN322" s="22"/>
      <c r="UJO322" s="22"/>
      <c r="UJP322" s="22"/>
      <c r="UJQ322" s="22"/>
      <c r="UJR322" s="22"/>
      <c r="UJS322" s="22"/>
      <c r="UJT322" s="22"/>
      <c r="UJU322" s="22"/>
      <c r="UJV322" s="22"/>
      <c r="UJW322" s="22"/>
      <c r="UJX322" s="22"/>
      <c r="UJY322" s="22"/>
      <c r="UJZ322" s="22"/>
      <c r="UKA322" s="22"/>
      <c r="UKB322" s="22"/>
      <c r="UKC322" s="22"/>
      <c r="UKD322" s="22"/>
      <c r="UKE322" s="22"/>
      <c r="UKF322" s="22"/>
      <c r="UKG322" s="22"/>
      <c r="UKH322" s="22"/>
      <c r="UKI322" s="22"/>
      <c r="UKJ322" s="22"/>
      <c r="UKK322" s="22"/>
      <c r="UKL322" s="22"/>
      <c r="UKM322" s="22"/>
      <c r="UKN322" s="22"/>
      <c r="UKO322" s="22"/>
      <c r="UKP322" s="22"/>
      <c r="UKQ322" s="22"/>
      <c r="UKR322" s="22"/>
      <c r="UKS322" s="22"/>
      <c r="UKT322" s="22"/>
      <c r="UKU322" s="22"/>
      <c r="UKV322" s="22"/>
      <c r="UKW322" s="22"/>
      <c r="UKX322" s="22"/>
      <c r="UKY322" s="22"/>
      <c r="UKZ322" s="22"/>
      <c r="ULA322" s="22"/>
      <c r="ULB322" s="22"/>
      <c r="ULC322" s="22"/>
      <c r="ULD322" s="22"/>
      <c r="ULE322" s="22"/>
      <c r="ULF322" s="22"/>
      <c r="ULG322" s="22"/>
      <c r="ULH322" s="22"/>
      <c r="ULI322" s="22"/>
      <c r="ULJ322" s="22"/>
      <c r="ULK322" s="22"/>
      <c r="ULL322" s="22"/>
      <c r="ULM322" s="22"/>
      <c r="ULN322" s="22"/>
      <c r="ULO322" s="22"/>
      <c r="ULP322" s="22"/>
      <c r="ULQ322" s="22"/>
      <c r="ULR322" s="22"/>
      <c r="ULS322" s="22"/>
      <c r="ULT322" s="22"/>
      <c r="ULU322" s="22"/>
      <c r="ULV322" s="22"/>
      <c r="ULW322" s="22"/>
      <c r="ULX322" s="22"/>
      <c r="ULY322" s="22"/>
      <c r="ULZ322" s="22"/>
      <c r="UMA322" s="22"/>
      <c r="UMB322" s="22"/>
      <c r="UMC322" s="22"/>
      <c r="UMD322" s="22"/>
      <c r="UME322" s="22"/>
      <c r="UMF322" s="22"/>
      <c r="UMG322" s="22"/>
      <c r="UMH322" s="22"/>
      <c r="UMI322" s="22"/>
      <c r="UMJ322" s="22"/>
      <c r="UMK322" s="22"/>
      <c r="UML322" s="22"/>
      <c r="UMM322" s="22"/>
      <c r="UMN322" s="22"/>
      <c r="UMO322" s="22"/>
      <c r="UMP322" s="22"/>
      <c r="UMQ322" s="22"/>
      <c r="UMR322" s="22"/>
      <c r="UMS322" s="22"/>
      <c r="UMT322" s="22"/>
      <c r="UMU322" s="22"/>
      <c r="UMV322" s="22"/>
      <c r="UMW322" s="22"/>
      <c r="UMX322" s="22"/>
      <c r="UMY322" s="22"/>
      <c r="UMZ322" s="22"/>
      <c r="UNA322" s="22"/>
      <c r="UNB322" s="22"/>
      <c r="UNC322" s="22"/>
      <c r="UND322" s="22"/>
      <c r="UNE322" s="22"/>
      <c r="UNF322" s="22"/>
      <c r="UNG322" s="22"/>
      <c r="UNH322" s="22"/>
      <c r="UNI322" s="22"/>
      <c r="UNJ322" s="22"/>
      <c r="UNK322" s="22"/>
      <c r="UNL322" s="22"/>
      <c r="UNM322" s="22"/>
      <c r="UNN322" s="22"/>
      <c r="UNO322" s="22"/>
      <c r="UNP322" s="22"/>
      <c r="UNQ322" s="22"/>
      <c r="UNR322" s="22"/>
      <c r="UNS322" s="22"/>
      <c r="UNT322" s="22"/>
      <c r="UNU322" s="22"/>
      <c r="UNV322" s="22"/>
      <c r="UNW322" s="22"/>
      <c r="UNX322" s="22"/>
      <c r="UNY322" s="22"/>
      <c r="UNZ322" s="22"/>
      <c r="UOA322" s="22"/>
      <c r="UOB322" s="22"/>
      <c r="UOC322" s="22"/>
      <c r="UOD322" s="22"/>
      <c r="UOE322" s="22"/>
      <c r="UOF322" s="22"/>
      <c r="UOG322" s="22"/>
      <c r="UOH322" s="22"/>
      <c r="UOI322" s="22"/>
      <c r="UOJ322" s="22"/>
      <c r="UOK322" s="22"/>
      <c r="UOL322" s="22"/>
      <c r="UOM322" s="22"/>
      <c r="UON322" s="22"/>
      <c r="UOO322" s="22"/>
      <c r="UOP322" s="22"/>
      <c r="UOQ322" s="22"/>
      <c r="UOR322" s="22"/>
      <c r="UOS322" s="22"/>
      <c r="UOT322" s="22"/>
      <c r="UOU322" s="22"/>
      <c r="UOV322" s="22"/>
      <c r="UOW322" s="22"/>
      <c r="UOX322" s="22"/>
      <c r="UOY322" s="22"/>
      <c r="UOZ322" s="22"/>
      <c r="UPA322" s="22"/>
      <c r="UPB322" s="22"/>
      <c r="UPC322" s="22"/>
      <c r="UPD322" s="22"/>
      <c r="UPE322" s="22"/>
      <c r="UPF322" s="22"/>
      <c r="UPG322" s="22"/>
      <c r="UPH322" s="22"/>
      <c r="UPI322" s="22"/>
      <c r="UPJ322" s="22"/>
      <c r="UPK322" s="22"/>
      <c r="UPL322" s="22"/>
      <c r="UPM322" s="22"/>
      <c r="UPN322" s="22"/>
      <c r="UPO322" s="22"/>
      <c r="UPP322" s="22"/>
      <c r="UPQ322" s="22"/>
      <c r="UPR322" s="22"/>
      <c r="UPS322" s="22"/>
      <c r="UPT322" s="22"/>
      <c r="UPU322" s="22"/>
      <c r="UPV322" s="22"/>
      <c r="UPW322" s="22"/>
      <c r="UPX322" s="22"/>
      <c r="UPY322" s="22"/>
      <c r="UPZ322" s="22"/>
      <c r="UQA322" s="22"/>
      <c r="UQB322" s="22"/>
      <c r="UQC322" s="22"/>
      <c r="UQD322" s="22"/>
      <c r="UQE322" s="22"/>
      <c r="UQF322" s="22"/>
      <c r="UQG322" s="22"/>
      <c r="UQH322" s="22"/>
      <c r="UQI322" s="22"/>
      <c r="UQJ322" s="22"/>
      <c r="UQK322" s="22"/>
      <c r="UQL322" s="22"/>
      <c r="UQM322" s="22"/>
      <c r="UQN322" s="22"/>
      <c r="UQO322" s="22"/>
      <c r="UQP322" s="22"/>
      <c r="UQQ322" s="22"/>
      <c r="UQR322" s="22"/>
      <c r="UQS322" s="22"/>
      <c r="UQT322" s="22"/>
      <c r="UQU322" s="22"/>
      <c r="UQV322" s="22"/>
      <c r="UQW322" s="22"/>
      <c r="UQX322" s="22"/>
      <c r="UQY322" s="22"/>
      <c r="UQZ322" s="22"/>
      <c r="URA322" s="22"/>
      <c r="URB322" s="22"/>
      <c r="URC322" s="22"/>
      <c r="URD322" s="22"/>
      <c r="URE322" s="22"/>
      <c r="URF322" s="22"/>
      <c r="URG322" s="22"/>
      <c r="URH322" s="22"/>
      <c r="URI322" s="22"/>
      <c r="URJ322" s="22"/>
      <c r="URK322" s="22"/>
      <c r="URL322" s="22"/>
      <c r="URM322" s="22"/>
      <c r="URN322" s="22"/>
      <c r="URO322" s="22"/>
      <c r="URP322" s="22"/>
      <c r="URQ322" s="22"/>
      <c r="URR322" s="22"/>
      <c r="URS322" s="22"/>
      <c r="URT322" s="22"/>
      <c r="URU322" s="22"/>
      <c r="URV322" s="22"/>
      <c r="URW322" s="22"/>
      <c r="URX322" s="22"/>
      <c r="URY322" s="22"/>
      <c r="URZ322" s="22"/>
      <c r="USA322" s="22"/>
      <c r="USB322" s="22"/>
      <c r="USC322" s="22"/>
      <c r="USD322" s="22"/>
      <c r="USE322" s="22"/>
      <c r="USF322" s="22"/>
      <c r="USG322" s="22"/>
      <c r="USH322" s="22"/>
      <c r="USI322" s="22"/>
      <c r="USJ322" s="22"/>
      <c r="USK322" s="22"/>
      <c r="USL322" s="22"/>
      <c r="USM322" s="22"/>
      <c r="USN322" s="22"/>
      <c r="USO322" s="22"/>
      <c r="USP322" s="22"/>
      <c r="USQ322" s="22"/>
      <c r="USR322" s="22"/>
      <c r="USS322" s="22"/>
      <c r="UST322" s="22"/>
      <c r="USU322" s="22"/>
      <c r="USV322" s="22"/>
      <c r="USW322" s="22"/>
      <c r="USX322" s="22"/>
      <c r="USY322" s="22"/>
      <c r="USZ322" s="22"/>
      <c r="UTA322" s="22"/>
      <c r="UTB322" s="22"/>
      <c r="UTC322" s="22"/>
      <c r="UTD322" s="22"/>
      <c r="UTE322" s="22"/>
      <c r="UTF322" s="22"/>
      <c r="UTG322" s="22"/>
      <c r="UTH322" s="22"/>
      <c r="UTI322" s="22"/>
      <c r="UTJ322" s="22"/>
      <c r="UTK322" s="22"/>
      <c r="UTL322" s="22"/>
      <c r="UTM322" s="22"/>
      <c r="UTN322" s="22"/>
      <c r="UTO322" s="22"/>
      <c r="UTP322" s="22"/>
      <c r="UTQ322" s="22"/>
      <c r="UTR322" s="22"/>
      <c r="UTS322" s="22"/>
      <c r="UTT322" s="22"/>
      <c r="UTU322" s="22"/>
      <c r="UTV322" s="22"/>
      <c r="UTW322" s="22"/>
      <c r="UTX322" s="22"/>
      <c r="UTY322" s="22"/>
      <c r="UTZ322" s="22"/>
      <c r="UUA322" s="22"/>
      <c r="UUB322" s="22"/>
      <c r="UUC322" s="22"/>
      <c r="UUD322" s="22"/>
      <c r="UUE322" s="22"/>
      <c r="UUF322" s="22"/>
      <c r="UUG322" s="22"/>
      <c r="UUH322" s="22"/>
      <c r="UUI322" s="22"/>
      <c r="UUJ322" s="22"/>
      <c r="UUK322" s="22"/>
      <c r="UUL322" s="22"/>
      <c r="UUM322" s="22"/>
      <c r="UUN322" s="22"/>
      <c r="UUO322" s="22"/>
      <c r="UUP322" s="22"/>
      <c r="UUQ322" s="22"/>
      <c r="UUR322" s="22"/>
      <c r="UUS322" s="22"/>
      <c r="UUT322" s="22"/>
      <c r="UUU322" s="22"/>
      <c r="UUV322" s="22"/>
      <c r="UUW322" s="22"/>
      <c r="UUX322" s="22"/>
      <c r="UUY322" s="22"/>
      <c r="UUZ322" s="22"/>
      <c r="UVA322" s="22"/>
      <c r="UVB322" s="22"/>
      <c r="UVC322" s="22"/>
      <c r="UVD322" s="22"/>
      <c r="UVE322" s="22"/>
      <c r="UVF322" s="22"/>
      <c r="UVG322" s="22"/>
      <c r="UVH322" s="22"/>
      <c r="UVI322" s="22"/>
      <c r="UVJ322" s="22"/>
      <c r="UVK322" s="22"/>
      <c r="UVL322" s="22"/>
      <c r="UVM322" s="22"/>
      <c r="UVN322" s="22"/>
      <c r="UVO322" s="22"/>
      <c r="UVP322" s="22"/>
      <c r="UVQ322" s="22"/>
      <c r="UVR322" s="22"/>
      <c r="UVS322" s="22"/>
      <c r="UVT322" s="22"/>
      <c r="UVU322" s="22"/>
      <c r="UVV322" s="22"/>
      <c r="UVW322" s="22"/>
      <c r="UVX322" s="22"/>
      <c r="UVY322" s="22"/>
      <c r="UVZ322" s="22"/>
      <c r="UWA322" s="22"/>
      <c r="UWB322" s="22"/>
      <c r="UWC322" s="22"/>
      <c r="UWD322" s="22"/>
      <c r="UWE322" s="22"/>
      <c r="UWF322" s="22"/>
      <c r="UWG322" s="22"/>
      <c r="UWH322" s="22"/>
      <c r="UWI322" s="22"/>
      <c r="UWJ322" s="22"/>
      <c r="UWK322" s="22"/>
      <c r="UWL322" s="22"/>
      <c r="UWM322" s="22"/>
      <c r="UWN322" s="22"/>
      <c r="UWO322" s="22"/>
      <c r="UWP322" s="22"/>
      <c r="UWQ322" s="22"/>
      <c r="UWR322" s="22"/>
      <c r="UWS322" s="22"/>
      <c r="UWT322" s="22"/>
      <c r="UWU322" s="22"/>
      <c r="UWV322" s="22"/>
      <c r="UWW322" s="22"/>
      <c r="UWX322" s="22"/>
      <c r="UWY322" s="22"/>
      <c r="UWZ322" s="22"/>
      <c r="UXA322" s="22"/>
      <c r="UXB322" s="22"/>
      <c r="UXC322" s="22"/>
      <c r="UXD322" s="22"/>
      <c r="UXE322" s="22"/>
      <c r="UXF322" s="22"/>
      <c r="UXG322" s="22"/>
      <c r="UXH322" s="22"/>
      <c r="UXI322" s="22"/>
      <c r="UXJ322" s="22"/>
      <c r="UXK322" s="22"/>
      <c r="UXL322" s="22"/>
      <c r="UXM322" s="22"/>
      <c r="UXN322" s="22"/>
      <c r="UXO322" s="22"/>
      <c r="UXP322" s="22"/>
      <c r="UXQ322" s="22"/>
      <c r="UXR322" s="22"/>
      <c r="UXS322" s="22"/>
      <c r="UXT322" s="22"/>
      <c r="UXU322" s="22"/>
      <c r="UXV322" s="22"/>
      <c r="UXW322" s="22"/>
      <c r="UXX322" s="22"/>
      <c r="UXY322" s="22"/>
      <c r="UXZ322" s="22"/>
      <c r="UYA322" s="22"/>
      <c r="UYB322" s="22"/>
      <c r="UYC322" s="22"/>
      <c r="UYD322" s="22"/>
      <c r="UYE322" s="22"/>
      <c r="UYF322" s="22"/>
      <c r="UYG322" s="22"/>
      <c r="UYH322" s="22"/>
      <c r="UYI322" s="22"/>
      <c r="UYJ322" s="22"/>
      <c r="UYK322" s="22"/>
      <c r="UYL322" s="22"/>
      <c r="UYM322" s="22"/>
      <c r="UYN322" s="22"/>
      <c r="UYO322" s="22"/>
      <c r="UYP322" s="22"/>
      <c r="UYQ322" s="22"/>
      <c r="UYR322" s="22"/>
      <c r="UYS322" s="22"/>
      <c r="UYT322" s="22"/>
      <c r="UYU322" s="22"/>
      <c r="UYV322" s="22"/>
      <c r="UYW322" s="22"/>
      <c r="UYX322" s="22"/>
      <c r="UYY322" s="22"/>
      <c r="UYZ322" s="22"/>
      <c r="UZA322" s="22"/>
      <c r="UZB322" s="22"/>
      <c r="UZC322" s="22"/>
      <c r="UZD322" s="22"/>
      <c r="UZE322" s="22"/>
      <c r="UZF322" s="22"/>
      <c r="UZG322" s="22"/>
      <c r="UZH322" s="22"/>
      <c r="UZI322" s="22"/>
      <c r="UZJ322" s="22"/>
      <c r="UZK322" s="22"/>
      <c r="UZL322" s="22"/>
      <c r="UZM322" s="22"/>
      <c r="UZN322" s="22"/>
      <c r="UZO322" s="22"/>
      <c r="UZP322" s="22"/>
      <c r="UZQ322" s="22"/>
      <c r="UZR322" s="22"/>
      <c r="UZS322" s="22"/>
      <c r="UZT322" s="22"/>
      <c r="UZU322" s="22"/>
      <c r="UZV322" s="22"/>
      <c r="UZW322" s="22"/>
      <c r="UZX322" s="22"/>
      <c r="UZY322" s="22"/>
      <c r="UZZ322" s="22"/>
      <c r="VAA322" s="22"/>
      <c r="VAB322" s="22"/>
      <c r="VAC322" s="22"/>
      <c r="VAD322" s="22"/>
      <c r="VAE322" s="22"/>
      <c r="VAF322" s="22"/>
      <c r="VAG322" s="22"/>
      <c r="VAH322" s="22"/>
      <c r="VAI322" s="22"/>
      <c r="VAJ322" s="22"/>
      <c r="VAK322" s="22"/>
      <c r="VAL322" s="22"/>
      <c r="VAM322" s="22"/>
      <c r="VAN322" s="22"/>
      <c r="VAO322" s="22"/>
      <c r="VAP322" s="22"/>
      <c r="VAQ322" s="22"/>
      <c r="VAR322" s="22"/>
      <c r="VAS322" s="22"/>
      <c r="VAT322" s="22"/>
      <c r="VAU322" s="22"/>
      <c r="VAV322" s="22"/>
      <c r="VAW322" s="22"/>
      <c r="VAX322" s="22"/>
      <c r="VAY322" s="22"/>
      <c r="VAZ322" s="22"/>
      <c r="VBA322" s="22"/>
      <c r="VBB322" s="22"/>
      <c r="VBC322" s="22"/>
      <c r="VBD322" s="22"/>
      <c r="VBE322" s="22"/>
      <c r="VBF322" s="22"/>
      <c r="VBG322" s="22"/>
      <c r="VBH322" s="22"/>
      <c r="VBI322" s="22"/>
      <c r="VBJ322" s="22"/>
      <c r="VBK322" s="22"/>
      <c r="VBL322" s="22"/>
      <c r="VBM322" s="22"/>
      <c r="VBN322" s="22"/>
      <c r="VBO322" s="22"/>
      <c r="VBP322" s="22"/>
      <c r="VBQ322" s="22"/>
      <c r="VBR322" s="22"/>
      <c r="VBS322" s="22"/>
      <c r="VBT322" s="22"/>
      <c r="VBU322" s="22"/>
      <c r="VBV322" s="22"/>
      <c r="VBW322" s="22"/>
      <c r="VBX322" s="22"/>
      <c r="VBY322" s="22"/>
      <c r="VBZ322" s="22"/>
      <c r="VCA322" s="22"/>
      <c r="VCB322" s="22"/>
      <c r="VCC322" s="22"/>
      <c r="VCD322" s="22"/>
      <c r="VCE322" s="22"/>
      <c r="VCF322" s="22"/>
      <c r="VCG322" s="22"/>
      <c r="VCH322" s="22"/>
      <c r="VCI322" s="22"/>
      <c r="VCJ322" s="22"/>
      <c r="VCK322" s="22"/>
      <c r="VCL322" s="22"/>
      <c r="VCM322" s="22"/>
      <c r="VCN322" s="22"/>
      <c r="VCO322" s="22"/>
      <c r="VCP322" s="22"/>
      <c r="VCQ322" s="22"/>
      <c r="VCR322" s="22"/>
      <c r="VCS322" s="22"/>
      <c r="VCT322" s="22"/>
      <c r="VCU322" s="22"/>
      <c r="VCV322" s="22"/>
      <c r="VCW322" s="22"/>
      <c r="VCX322" s="22"/>
      <c r="VCY322" s="22"/>
      <c r="VCZ322" s="22"/>
      <c r="VDA322" s="22"/>
      <c r="VDB322" s="22"/>
      <c r="VDC322" s="22"/>
      <c r="VDD322" s="22"/>
      <c r="VDE322" s="22"/>
      <c r="VDF322" s="22"/>
      <c r="VDG322" s="22"/>
      <c r="VDH322" s="22"/>
      <c r="VDI322" s="22"/>
      <c r="VDJ322" s="22"/>
      <c r="VDK322" s="22"/>
      <c r="VDL322" s="22"/>
      <c r="VDM322" s="22"/>
      <c r="VDN322" s="22"/>
      <c r="VDO322" s="22"/>
      <c r="VDP322" s="22"/>
      <c r="VDQ322" s="22"/>
      <c r="VDR322" s="22"/>
      <c r="VDS322" s="22"/>
      <c r="VDT322" s="22"/>
      <c r="VDU322" s="22"/>
      <c r="VDV322" s="22"/>
      <c r="VDW322" s="22"/>
      <c r="VDX322" s="22"/>
      <c r="VDY322" s="22"/>
      <c r="VDZ322" s="22"/>
      <c r="VEA322" s="22"/>
      <c r="VEB322" s="22"/>
      <c r="VEC322" s="22"/>
      <c r="VED322" s="22"/>
      <c r="VEE322" s="22"/>
      <c r="VEF322" s="22"/>
      <c r="VEG322" s="22"/>
      <c r="VEH322" s="22"/>
      <c r="VEI322" s="22"/>
      <c r="VEJ322" s="22"/>
      <c r="VEK322" s="22"/>
      <c r="VEL322" s="22"/>
      <c r="VEM322" s="22"/>
      <c r="VEN322" s="22"/>
      <c r="VEO322" s="22"/>
      <c r="VEP322" s="22"/>
      <c r="VEQ322" s="22"/>
      <c r="VER322" s="22"/>
      <c r="VES322" s="22"/>
      <c r="VET322" s="22"/>
      <c r="VEU322" s="22"/>
      <c r="VEV322" s="22"/>
      <c r="VEW322" s="22"/>
      <c r="VEX322" s="22"/>
      <c r="VEY322" s="22"/>
      <c r="VEZ322" s="22"/>
      <c r="VFA322" s="22"/>
      <c r="VFB322" s="22"/>
      <c r="VFC322" s="22"/>
      <c r="VFD322" s="22"/>
      <c r="VFE322" s="22"/>
      <c r="VFF322" s="22"/>
      <c r="VFG322" s="22"/>
      <c r="VFH322" s="22"/>
      <c r="VFI322" s="22"/>
      <c r="VFJ322" s="22"/>
      <c r="VFK322" s="22"/>
      <c r="VFL322" s="22"/>
      <c r="VFM322" s="22"/>
      <c r="VFN322" s="22"/>
      <c r="VFO322" s="22"/>
      <c r="VFP322" s="22"/>
      <c r="VFQ322" s="22"/>
      <c r="VFR322" s="22"/>
      <c r="VFS322" s="22"/>
      <c r="VFT322" s="22"/>
      <c r="VFU322" s="22"/>
      <c r="VFV322" s="22"/>
      <c r="VFW322" s="22"/>
      <c r="VFX322" s="22"/>
      <c r="VFY322" s="22"/>
      <c r="VFZ322" s="22"/>
      <c r="VGA322" s="22"/>
      <c r="VGB322" s="22"/>
      <c r="VGC322" s="22"/>
      <c r="VGD322" s="22"/>
      <c r="VGE322" s="22"/>
      <c r="VGF322" s="22"/>
      <c r="VGG322" s="22"/>
      <c r="VGH322" s="22"/>
      <c r="VGI322" s="22"/>
      <c r="VGJ322" s="22"/>
      <c r="VGK322" s="22"/>
      <c r="VGL322" s="22"/>
      <c r="VGM322" s="22"/>
      <c r="VGN322" s="22"/>
      <c r="VGO322" s="22"/>
      <c r="VGP322" s="22"/>
      <c r="VGQ322" s="22"/>
      <c r="VGR322" s="22"/>
      <c r="VGS322" s="22"/>
      <c r="VGT322" s="22"/>
      <c r="VGU322" s="22"/>
      <c r="VGV322" s="22"/>
      <c r="VGW322" s="22"/>
      <c r="VGX322" s="22"/>
      <c r="VGY322" s="22"/>
      <c r="VGZ322" s="22"/>
      <c r="VHA322" s="22"/>
      <c r="VHB322" s="22"/>
      <c r="VHC322" s="22"/>
      <c r="VHD322" s="22"/>
      <c r="VHE322" s="22"/>
      <c r="VHF322" s="22"/>
      <c r="VHG322" s="22"/>
      <c r="VHH322" s="22"/>
      <c r="VHI322" s="22"/>
      <c r="VHJ322" s="22"/>
      <c r="VHK322" s="22"/>
      <c r="VHL322" s="22"/>
      <c r="VHM322" s="22"/>
      <c r="VHN322" s="22"/>
      <c r="VHO322" s="22"/>
      <c r="VHP322" s="22"/>
      <c r="VHQ322" s="22"/>
      <c r="VHR322" s="22"/>
      <c r="VHS322" s="22"/>
      <c r="VHT322" s="22"/>
      <c r="VHU322" s="22"/>
      <c r="VHV322" s="22"/>
      <c r="VHW322" s="22"/>
      <c r="VHX322" s="22"/>
      <c r="VHY322" s="22"/>
      <c r="VHZ322" s="22"/>
      <c r="VIA322" s="22"/>
      <c r="VIB322" s="22"/>
      <c r="VIC322" s="22"/>
      <c r="VID322" s="22"/>
      <c r="VIE322" s="22"/>
      <c r="VIF322" s="22"/>
      <c r="VIG322" s="22"/>
      <c r="VIH322" s="22"/>
      <c r="VII322" s="22"/>
      <c r="VIJ322" s="22"/>
      <c r="VIK322" s="22"/>
      <c r="VIL322" s="22"/>
      <c r="VIM322" s="22"/>
      <c r="VIN322" s="22"/>
      <c r="VIO322" s="22"/>
      <c r="VIP322" s="22"/>
      <c r="VIQ322" s="22"/>
      <c r="VIR322" s="22"/>
      <c r="VIS322" s="22"/>
      <c r="VIT322" s="22"/>
      <c r="VIU322" s="22"/>
      <c r="VIV322" s="22"/>
      <c r="VIW322" s="22"/>
      <c r="VIX322" s="22"/>
      <c r="VIY322" s="22"/>
      <c r="VIZ322" s="22"/>
      <c r="VJA322" s="22"/>
      <c r="VJB322" s="22"/>
      <c r="VJC322" s="22"/>
      <c r="VJD322" s="22"/>
      <c r="VJE322" s="22"/>
      <c r="VJF322" s="22"/>
      <c r="VJG322" s="22"/>
      <c r="VJH322" s="22"/>
      <c r="VJI322" s="22"/>
      <c r="VJJ322" s="22"/>
      <c r="VJK322" s="22"/>
      <c r="VJL322" s="22"/>
      <c r="VJM322" s="22"/>
      <c r="VJN322" s="22"/>
      <c r="VJO322" s="22"/>
      <c r="VJP322" s="22"/>
      <c r="VJQ322" s="22"/>
      <c r="VJR322" s="22"/>
      <c r="VJS322" s="22"/>
      <c r="VJT322" s="22"/>
      <c r="VJU322" s="22"/>
      <c r="VJV322" s="22"/>
      <c r="VJW322" s="22"/>
      <c r="VJX322" s="22"/>
      <c r="VJY322" s="22"/>
      <c r="VJZ322" s="22"/>
      <c r="VKA322" s="22"/>
      <c r="VKB322" s="22"/>
      <c r="VKC322" s="22"/>
      <c r="VKD322" s="22"/>
      <c r="VKE322" s="22"/>
      <c r="VKF322" s="22"/>
      <c r="VKG322" s="22"/>
      <c r="VKH322" s="22"/>
      <c r="VKI322" s="22"/>
      <c r="VKJ322" s="22"/>
      <c r="VKK322" s="22"/>
      <c r="VKL322" s="22"/>
      <c r="VKM322" s="22"/>
      <c r="VKN322" s="22"/>
      <c r="VKO322" s="22"/>
      <c r="VKP322" s="22"/>
      <c r="VKQ322" s="22"/>
      <c r="VKR322" s="22"/>
      <c r="VKS322" s="22"/>
      <c r="VKT322" s="22"/>
      <c r="VKU322" s="22"/>
      <c r="VKV322" s="22"/>
      <c r="VKW322" s="22"/>
      <c r="VKX322" s="22"/>
      <c r="VKY322" s="22"/>
      <c r="VKZ322" s="22"/>
      <c r="VLA322" s="22"/>
      <c r="VLB322" s="22"/>
      <c r="VLC322" s="22"/>
      <c r="VLD322" s="22"/>
      <c r="VLE322" s="22"/>
      <c r="VLF322" s="22"/>
      <c r="VLG322" s="22"/>
      <c r="VLH322" s="22"/>
      <c r="VLI322" s="22"/>
      <c r="VLJ322" s="22"/>
      <c r="VLK322" s="22"/>
      <c r="VLL322" s="22"/>
      <c r="VLM322" s="22"/>
      <c r="VLN322" s="22"/>
      <c r="VLO322" s="22"/>
      <c r="VLP322" s="22"/>
      <c r="VLQ322" s="22"/>
      <c r="VLR322" s="22"/>
      <c r="VLS322" s="22"/>
      <c r="VLT322" s="22"/>
      <c r="VLU322" s="22"/>
      <c r="VLV322" s="22"/>
      <c r="VLW322" s="22"/>
      <c r="VLX322" s="22"/>
      <c r="VLY322" s="22"/>
      <c r="VLZ322" s="22"/>
      <c r="VMA322" s="22"/>
      <c r="VMB322" s="22"/>
      <c r="VMC322" s="22"/>
      <c r="VMD322" s="22"/>
      <c r="VME322" s="22"/>
      <c r="VMF322" s="22"/>
      <c r="VMG322" s="22"/>
      <c r="VMH322" s="22"/>
      <c r="VMI322" s="22"/>
      <c r="VMJ322" s="22"/>
      <c r="VMK322" s="22"/>
      <c r="VML322" s="22"/>
      <c r="VMM322" s="22"/>
      <c r="VMN322" s="22"/>
      <c r="VMO322" s="22"/>
      <c r="VMP322" s="22"/>
      <c r="VMQ322" s="22"/>
      <c r="VMR322" s="22"/>
      <c r="VMS322" s="22"/>
      <c r="VMT322" s="22"/>
      <c r="VMU322" s="22"/>
      <c r="VMV322" s="22"/>
      <c r="VMW322" s="22"/>
      <c r="VMX322" s="22"/>
      <c r="VMY322" s="22"/>
      <c r="VMZ322" s="22"/>
      <c r="VNA322" s="22"/>
      <c r="VNB322" s="22"/>
      <c r="VNC322" s="22"/>
      <c r="VND322" s="22"/>
      <c r="VNE322" s="22"/>
      <c r="VNF322" s="22"/>
      <c r="VNG322" s="22"/>
      <c r="VNH322" s="22"/>
      <c r="VNI322" s="22"/>
      <c r="VNJ322" s="22"/>
      <c r="VNK322" s="22"/>
      <c r="VNL322" s="22"/>
      <c r="VNM322" s="22"/>
      <c r="VNN322" s="22"/>
      <c r="VNO322" s="22"/>
      <c r="VNP322" s="22"/>
      <c r="VNQ322" s="22"/>
      <c r="VNR322" s="22"/>
      <c r="VNS322" s="22"/>
      <c r="VNT322" s="22"/>
      <c r="VNU322" s="22"/>
      <c r="VNV322" s="22"/>
      <c r="VNW322" s="22"/>
      <c r="VNX322" s="22"/>
      <c r="VNY322" s="22"/>
      <c r="VNZ322" s="22"/>
      <c r="VOA322" s="22"/>
      <c r="VOB322" s="22"/>
      <c r="VOC322" s="22"/>
      <c r="VOD322" s="22"/>
      <c r="VOE322" s="22"/>
      <c r="VOF322" s="22"/>
      <c r="VOG322" s="22"/>
      <c r="VOH322" s="22"/>
      <c r="VOI322" s="22"/>
      <c r="VOJ322" s="22"/>
      <c r="VOK322" s="22"/>
      <c r="VOL322" s="22"/>
      <c r="VOM322" s="22"/>
      <c r="VON322" s="22"/>
      <c r="VOO322" s="22"/>
      <c r="VOP322" s="22"/>
      <c r="VOQ322" s="22"/>
      <c r="VOR322" s="22"/>
      <c r="VOS322" s="22"/>
      <c r="VOT322" s="22"/>
      <c r="VOU322" s="22"/>
      <c r="VOV322" s="22"/>
      <c r="VOW322" s="22"/>
      <c r="VOX322" s="22"/>
      <c r="VOY322" s="22"/>
      <c r="VOZ322" s="22"/>
      <c r="VPA322" s="22"/>
      <c r="VPB322" s="22"/>
      <c r="VPC322" s="22"/>
      <c r="VPD322" s="22"/>
      <c r="VPE322" s="22"/>
      <c r="VPF322" s="22"/>
      <c r="VPG322" s="22"/>
      <c r="VPH322" s="22"/>
      <c r="VPI322" s="22"/>
      <c r="VPJ322" s="22"/>
      <c r="VPK322" s="22"/>
      <c r="VPL322" s="22"/>
      <c r="VPM322" s="22"/>
      <c r="VPN322" s="22"/>
      <c r="VPO322" s="22"/>
      <c r="VPP322" s="22"/>
      <c r="VPQ322" s="22"/>
      <c r="VPR322" s="22"/>
      <c r="VPS322" s="22"/>
      <c r="VPT322" s="22"/>
      <c r="VPU322" s="22"/>
      <c r="VPV322" s="22"/>
      <c r="VPW322" s="22"/>
      <c r="VPX322" s="22"/>
      <c r="VPY322" s="22"/>
      <c r="VPZ322" s="22"/>
      <c r="VQA322" s="22"/>
      <c r="VQB322" s="22"/>
      <c r="VQC322" s="22"/>
      <c r="VQD322" s="22"/>
      <c r="VQE322" s="22"/>
      <c r="VQF322" s="22"/>
      <c r="VQG322" s="22"/>
      <c r="VQH322" s="22"/>
      <c r="VQI322" s="22"/>
      <c r="VQJ322" s="22"/>
      <c r="VQK322" s="22"/>
      <c r="VQL322" s="22"/>
      <c r="VQM322" s="22"/>
      <c r="VQN322" s="22"/>
      <c r="VQO322" s="22"/>
      <c r="VQP322" s="22"/>
      <c r="VQQ322" s="22"/>
      <c r="VQR322" s="22"/>
      <c r="VQS322" s="22"/>
      <c r="VQT322" s="22"/>
      <c r="VQU322" s="22"/>
      <c r="VQV322" s="22"/>
      <c r="VQW322" s="22"/>
      <c r="VQX322" s="22"/>
      <c r="VQY322" s="22"/>
      <c r="VQZ322" s="22"/>
      <c r="VRA322" s="22"/>
      <c r="VRB322" s="22"/>
      <c r="VRC322" s="22"/>
      <c r="VRD322" s="22"/>
      <c r="VRE322" s="22"/>
      <c r="VRF322" s="22"/>
      <c r="VRG322" s="22"/>
      <c r="VRH322" s="22"/>
      <c r="VRI322" s="22"/>
      <c r="VRJ322" s="22"/>
      <c r="VRK322" s="22"/>
      <c r="VRL322" s="22"/>
      <c r="VRM322" s="22"/>
      <c r="VRN322" s="22"/>
      <c r="VRO322" s="22"/>
      <c r="VRP322" s="22"/>
      <c r="VRQ322" s="22"/>
      <c r="VRR322" s="22"/>
      <c r="VRS322" s="22"/>
      <c r="VRT322" s="22"/>
      <c r="VRU322" s="22"/>
      <c r="VRV322" s="22"/>
      <c r="VRW322" s="22"/>
      <c r="VRX322" s="22"/>
      <c r="VRY322" s="22"/>
      <c r="VRZ322" s="22"/>
      <c r="VSA322" s="22"/>
      <c r="VSB322" s="22"/>
      <c r="VSC322" s="22"/>
      <c r="VSD322" s="22"/>
      <c r="VSE322" s="22"/>
      <c r="VSF322" s="22"/>
      <c r="VSG322" s="22"/>
      <c r="VSH322" s="22"/>
      <c r="VSI322" s="22"/>
      <c r="VSJ322" s="22"/>
      <c r="VSK322" s="22"/>
      <c r="VSL322" s="22"/>
      <c r="VSM322" s="22"/>
      <c r="VSN322" s="22"/>
      <c r="VSO322" s="22"/>
      <c r="VSP322" s="22"/>
      <c r="VSQ322" s="22"/>
      <c r="VSR322" s="22"/>
      <c r="VSS322" s="22"/>
      <c r="VST322" s="22"/>
      <c r="VSU322" s="22"/>
      <c r="VSV322" s="22"/>
      <c r="VSW322" s="22"/>
      <c r="VSX322" s="22"/>
      <c r="VSY322" s="22"/>
      <c r="VSZ322" s="22"/>
      <c r="VTA322" s="22"/>
      <c r="VTB322" s="22"/>
      <c r="VTC322" s="22"/>
      <c r="VTD322" s="22"/>
      <c r="VTE322" s="22"/>
      <c r="VTF322" s="22"/>
      <c r="VTG322" s="22"/>
      <c r="VTH322" s="22"/>
      <c r="VTI322" s="22"/>
      <c r="VTJ322" s="22"/>
      <c r="VTK322" s="22"/>
      <c r="VTL322" s="22"/>
      <c r="VTM322" s="22"/>
      <c r="VTN322" s="22"/>
      <c r="VTO322" s="22"/>
      <c r="VTP322" s="22"/>
      <c r="VTQ322" s="22"/>
      <c r="VTR322" s="22"/>
      <c r="VTS322" s="22"/>
      <c r="VTT322" s="22"/>
      <c r="VTU322" s="22"/>
      <c r="VTV322" s="22"/>
      <c r="VTW322" s="22"/>
      <c r="VTX322" s="22"/>
      <c r="VTY322" s="22"/>
      <c r="VTZ322" s="22"/>
      <c r="VUA322" s="22"/>
      <c r="VUB322" s="22"/>
      <c r="VUC322" s="22"/>
      <c r="VUD322" s="22"/>
      <c r="VUE322" s="22"/>
      <c r="VUF322" s="22"/>
      <c r="VUG322" s="22"/>
      <c r="VUH322" s="22"/>
      <c r="VUI322" s="22"/>
      <c r="VUJ322" s="22"/>
      <c r="VUK322" s="22"/>
      <c r="VUL322" s="22"/>
      <c r="VUM322" s="22"/>
      <c r="VUN322" s="22"/>
      <c r="VUO322" s="22"/>
      <c r="VUP322" s="22"/>
      <c r="VUQ322" s="22"/>
      <c r="VUR322" s="22"/>
      <c r="VUS322" s="22"/>
      <c r="VUT322" s="22"/>
      <c r="VUU322" s="22"/>
      <c r="VUV322" s="22"/>
      <c r="VUW322" s="22"/>
      <c r="VUX322" s="22"/>
      <c r="VUY322" s="22"/>
      <c r="VUZ322" s="22"/>
      <c r="VVA322" s="22"/>
      <c r="VVB322" s="22"/>
      <c r="VVC322" s="22"/>
      <c r="VVD322" s="22"/>
      <c r="VVE322" s="22"/>
      <c r="VVF322" s="22"/>
      <c r="VVG322" s="22"/>
      <c r="VVH322" s="22"/>
      <c r="VVI322" s="22"/>
      <c r="VVJ322" s="22"/>
      <c r="VVK322" s="22"/>
      <c r="VVL322" s="22"/>
      <c r="VVM322" s="22"/>
      <c r="VVN322" s="22"/>
      <c r="VVO322" s="22"/>
      <c r="VVP322" s="22"/>
      <c r="VVQ322" s="22"/>
      <c r="VVR322" s="22"/>
      <c r="VVS322" s="22"/>
      <c r="VVT322" s="22"/>
      <c r="VVU322" s="22"/>
      <c r="VVV322" s="22"/>
      <c r="VVW322" s="22"/>
      <c r="VVX322" s="22"/>
      <c r="VVY322" s="22"/>
      <c r="VVZ322" s="22"/>
      <c r="VWA322" s="22"/>
      <c r="VWB322" s="22"/>
      <c r="VWC322" s="22"/>
      <c r="VWD322" s="22"/>
      <c r="VWE322" s="22"/>
      <c r="VWF322" s="22"/>
      <c r="VWG322" s="22"/>
      <c r="VWH322" s="22"/>
      <c r="VWI322" s="22"/>
      <c r="VWJ322" s="22"/>
      <c r="VWK322" s="22"/>
      <c r="VWL322" s="22"/>
      <c r="VWM322" s="22"/>
      <c r="VWN322" s="22"/>
      <c r="VWO322" s="22"/>
      <c r="VWP322" s="22"/>
      <c r="VWQ322" s="22"/>
      <c r="VWR322" s="22"/>
      <c r="VWS322" s="22"/>
      <c r="VWT322" s="22"/>
      <c r="VWU322" s="22"/>
      <c r="VWV322" s="22"/>
      <c r="VWW322" s="22"/>
      <c r="VWX322" s="22"/>
      <c r="VWY322" s="22"/>
      <c r="VWZ322" s="22"/>
      <c r="VXA322" s="22"/>
      <c r="VXB322" s="22"/>
      <c r="VXC322" s="22"/>
      <c r="VXD322" s="22"/>
      <c r="VXE322" s="22"/>
      <c r="VXF322" s="22"/>
      <c r="VXG322" s="22"/>
      <c r="VXH322" s="22"/>
      <c r="VXI322" s="22"/>
      <c r="VXJ322" s="22"/>
      <c r="VXK322" s="22"/>
      <c r="VXL322" s="22"/>
      <c r="VXM322" s="22"/>
      <c r="VXN322" s="22"/>
      <c r="VXO322" s="22"/>
      <c r="VXP322" s="22"/>
      <c r="VXQ322" s="22"/>
      <c r="VXR322" s="22"/>
      <c r="VXS322" s="22"/>
      <c r="VXT322" s="22"/>
      <c r="VXU322" s="22"/>
      <c r="VXV322" s="22"/>
      <c r="VXW322" s="22"/>
      <c r="VXX322" s="22"/>
      <c r="VXY322" s="22"/>
      <c r="VXZ322" s="22"/>
      <c r="VYA322" s="22"/>
      <c r="VYB322" s="22"/>
      <c r="VYC322" s="22"/>
      <c r="VYD322" s="22"/>
      <c r="VYE322" s="22"/>
      <c r="VYF322" s="22"/>
      <c r="VYG322" s="22"/>
      <c r="VYH322" s="22"/>
      <c r="VYI322" s="22"/>
      <c r="VYJ322" s="22"/>
      <c r="VYK322" s="22"/>
      <c r="VYL322" s="22"/>
      <c r="VYM322" s="22"/>
      <c r="VYN322" s="22"/>
      <c r="VYO322" s="22"/>
      <c r="VYP322" s="22"/>
      <c r="VYQ322" s="22"/>
      <c r="VYR322" s="22"/>
      <c r="VYS322" s="22"/>
      <c r="VYT322" s="22"/>
      <c r="VYU322" s="22"/>
      <c r="VYV322" s="22"/>
      <c r="VYW322" s="22"/>
      <c r="VYX322" s="22"/>
      <c r="VYY322" s="22"/>
      <c r="VYZ322" s="22"/>
      <c r="VZA322" s="22"/>
      <c r="VZB322" s="22"/>
      <c r="VZC322" s="22"/>
      <c r="VZD322" s="22"/>
      <c r="VZE322" s="22"/>
      <c r="VZF322" s="22"/>
      <c r="VZG322" s="22"/>
      <c r="VZH322" s="22"/>
      <c r="VZI322" s="22"/>
      <c r="VZJ322" s="22"/>
      <c r="VZK322" s="22"/>
      <c r="VZL322" s="22"/>
      <c r="VZM322" s="22"/>
      <c r="VZN322" s="22"/>
      <c r="VZO322" s="22"/>
      <c r="VZP322" s="22"/>
      <c r="VZQ322" s="22"/>
      <c r="VZR322" s="22"/>
      <c r="VZS322" s="22"/>
      <c r="VZT322" s="22"/>
      <c r="VZU322" s="22"/>
      <c r="VZV322" s="22"/>
      <c r="VZW322" s="22"/>
      <c r="VZX322" s="22"/>
      <c r="VZY322" s="22"/>
      <c r="VZZ322" s="22"/>
      <c r="WAA322" s="22"/>
      <c r="WAB322" s="22"/>
      <c r="WAC322" s="22"/>
      <c r="WAD322" s="22"/>
      <c r="WAE322" s="22"/>
      <c r="WAF322" s="22"/>
      <c r="WAG322" s="22"/>
      <c r="WAH322" s="22"/>
      <c r="WAI322" s="22"/>
      <c r="WAJ322" s="22"/>
      <c r="WAK322" s="22"/>
      <c r="WAL322" s="22"/>
      <c r="WAM322" s="22"/>
      <c r="WAN322" s="22"/>
      <c r="WAO322" s="22"/>
      <c r="WAP322" s="22"/>
      <c r="WAQ322" s="22"/>
      <c r="WAR322" s="22"/>
      <c r="WAS322" s="22"/>
      <c r="WAT322" s="22"/>
      <c r="WAU322" s="22"/>
      <c r="WAV322" s="22"/>
      <c r="WAW322" s="22"/>
      <c r="WAX322" s="22"/>
      <c r="WAY322" s="22"/>
      <c r="WAZ322" s="22"/>
      <c r="WBA322" s="22"/>
      <c r="WBB322" s="22"/>
      <c r="WBC322" s="22"/>
      <c r="WBD322" s="22"/>
      <c r="WBE322" s="22"/>
      <c r="WBF322" s="22"/>
      <c r="WBG322" s="22"/>
      <c r="WBH322" s="22"/>
      <c r="WBI322" s="22"/>
      <c r="WBJ322" s="22"/>
      <c r="WBK322" s="22"/>
      <c r="WBL322" s="22"/>
      <c r="WBM322" s="22"/>
      <c r="WBN322" s="22"/>
      <c r="WBO322" s="22"/>
      <c r="WBP322" s="22"/>
      <c r="WBQ322" s="22"/>
      <c r="WBR322" s="22"/>
      <c r="WBS322" s="22"/>
      <c r="WBT322" s="22"/>
      <c r="WBU322" s="22"/>
      <c r="WBV322" s="22"/>
      <c r="WBW322" s="22"/>
      <c r="WBX322" s="22"/>
      <c r="WBY322" s="22"/>
      <c r="WBZ322" s="22"/>
      <c r="WCA322" s="22"/>
      <c r="WCB322" s="22"/>
      <c r="WCC322" s="22"/>
      <c r="WCD322" s="22"/>
      <c r="WCE322" s="22"/>
      <c r="WCF322" s="22"/>
      <c r="WCG322" s="22"/>
      <c r="WCH322" s="22"/>
      <c r="WCI322" s="22"/>
      <c r="WCJ322" s="22"/>
      <c r="WCK322" s="22"/>
      <c r="WCL322" s="22"/>
      <c r="WCM322" s="22"/>
      <c r="WCN322" s="22"/>
      <c r="WCO322" s="22"/>
      <c r="WCP322" s="22"/>
      <c r="WCQ322" s="22"/>
      <c r="WCR322" s="22"/>
      <c r="WCS322" s="22"/>
      <c r="WCT322" s="22"/>
      <c r="WCU322" s="22"/>
      <c r="WCV322" s="22"/>
      <c r="WCW322" s="22"/>
      <c r="WCX322" s="22"/>
      <c r="WCY322" s="22"/>
      <c r="WCZ322" s="22"/>
      <c r="WDA322" s="22"/>
      <c r="WDB322" s="22"/>
      <c r="WDC322" s="22"/>
      <c r="WDD322" s="22"/>
      <c r="WDE322" s="22"/>
      <c r="WDF322" s="22"/>
      <c r="WDG322" s="22"/>
      <c r="WDH322" s="22"/>
      <c r="WDI322" s="22"/>
      <c r="WDJ322" s="22"/>
      <c r="WDK322" s="22"/>
      <c r="WDL322" s="22"/>
      <c r="WDM322" s="22"/>
      <c r="WDN322" s="22"/>
      <c r="WDO322" s="22"/>
      <c r="WDP322" s="22"/>
      <c r="WDQ322" s="22"/>
      <c r="WDR322" s="22"/>
      <c r="WDS322" s="22"/>
      <c r="WDT322" s="22"/>
      <c r="WDU322" s="22"/>
      <c r="WDV322" s="22"/>
      <c r="WDW322" s="22"/>
      <c r="WDX322" s="22"/>
      <c r="WDY322" s="22"/>
      <c r="WDZ322" s="22"/>
      <c r="WEA322" s="22"/>
      <c r="WEB322" s="22"/>
      <c r="WEC322" s="22"/>
      <c r="WED322" s="22"/>
      <c r="WEE322" s="22"/>
      <c r="WEF322" s="22"/>
      <c r="WEG322" s="22"/>
      <c r="WEH322" s="22"/>
      <c r="WEI322" s="22"/>
      <c r="WEJ322" s="22"/>
      <c r="WEK322" s="22"/>
      <c r="WEL322" s="22"/>
      <c r="WEM322" s="22"/>
      <c r="WEN322" s="22"/>
      <c r="WEO322" s="22"/>
      <c r="WEP322" s="22"/>
      <c r="WEQ322" s="22"/>
      <c r="WER322" s="22"/>
      <c r="WES322" s="22"/>
      <c r="WET322" s="22"/>
      <c r="WEU322" s="22"/>
      <c r="WEV322" s="22"/>
      <c r="WEW322" s="22"/>
      <c r="WEX322" s="22"/>
      <c r="WEY322" s="22"/>
      <c r="WEZ322" s="22"/>
      <c r="WFA322" s="22"/>
      <c r="WFB322" s="22"/>
      <c r="WFC322" s="22"/>
      <c r="WFD322" s="22"/>
      <c r="WFE322" s="22"/>
      <c r="WFF322" s="22"/>
      <c r="WFG322" s="22"/>
      <c r="WFH322" s="22"/>
      <c r="WFI322" s="22"/>
      <c r="WFJ322" s="22"/>
      <c r="WFK322" s="22"/>
      <c r="WFL322" s="22"/>
      <c r="WFM322" s="22"/>
      <c r="WFN322" s="22"/>
      <c r="WFO322" s="22"/>
      <c r="WFP322" s="22"/>
      <c r="WFQ322" s="22"/>
      <c r="WFR322" s="22"/>
      <c r="WFS322" s="22"/>
      <c r="WFT322" s="22"/>
      <c r="WFU322" s="22"/>
      <c r="WFV322" s="22"/>
      <c r="WFW322" s="22"/>
      <c r="WFX322" s="22"/>
      <c r="WFY322" s="22"/>
      <c r="WFZ322" s="22"/>
      <c r="WGA322" s="22"/>
      <c r="WGB322" s="22"/>
      <c r="WGC322" s="22"/>
      <c r="WGD322" s="22"/>
      <c r="WGE322" s="22"/>
      <c r="WGF322" s="22"/>
      <c r="WGG322" s="22"/>
      <c r="WGH322" s="22"/>
      <c r="WGI322" s="22"/>
      <c r="WGJ322" s="22"/>
      <c r="WGK322" s="22"/>
      <c r="WGL322" s="22"/>
      <c r="WGM322" s="22"/>
      <c r="WGN322" s="22"/>
      <c r="WGO322" s="22"/>
      <c r="WGP322" s="22"/>
      <c r="WGQ322" s="22"/>
      <c r="WGR322" s="22"/>
      <c r="WGS322" s="22"/>
      <c r="WGT322" s="22"/>
      <c r="WGU322" s="22"/>
      <c r="WGV322" s="22"/>
      <c r="WGW322" s="22"/>
      <c r="WGX322" s="22"/>
      <c r="WGY322" s="22"/>
      <c r="WGZ322" s="22"/>
      <c r="WHA322" s="22"/>
      <c r="WHB322" s="22"/>
      <c r="WHC322" s="22"/>
      <c r="WHD322" s="22"/>
      <c r="WHE322" s="22"/>
      <c r="WHF322" s="22"/>
      <c r="WHG322" s="22"/>
      <c r="WHH322" s="22"/>
      <c r="WHI322" s="22"/>
      <c r="WHJ322" s="22"/>
      <c r="WHK322" s="22"/>
      <c r="WHL322" s="22"/>
      <c r="WHM322" s="22"/>
      <c r="WHN322" s="22"/>
      <c r="WHO322" s="22"/>
      <c r="WHP322" s="22"/>
      <c r="WHQ322" s="22"/>
      <c r="WHR322" s="22"/>
      <c r="WHS322" s="22"/>
      <c r="WHT322" s="22"/>
      <c r="WHU322" s="22"/>
      <c r="WHV322" s="22"/>
      <c r="WHW322" s="22"/>
      <c r="WHX322" s="22"/>
      <c r="WHY322" s="22"/>
      <c r="WHZ322" s="22"/>
      <c r="WIA322" s="22"/>
      <c r="WIB322" s="22"/>
      <c r="WIC322" s="22"/>
      <c r="WID322" s="22"/>
      <c r="WIE322" s="22"/>
      <c r="WIF322" s="22"/>
      <c r="WIG322" s="22"/>
      <c r="WIH322" s="22"/>
      <c r="WII322" s="22"/>
      <c r="WIJ322" s="22"/>
      <c r="WIK322" s="22"/>
      <c r="WIL322" s="22"/>
      <c r="WIM322" s="22"/>
      <c r="WIN322" s="22"/>
      <c r="WIO322" s="22"/>
      <c r="WIP322" s="22"/>
      <c r="WIQ322" s="22"/>
      <c r="WIR322" s="22"/>
      <c r="WIS322" s="22"/>
      <c r="WIT322" s="22"/>
      <c r="WIU322" s="22"/>
      <c r="WIV322" s="22"/>
      <c r="WIW322" s="22"/>
      <c r="WIX322" s="22"/>
      <c r="WIY322" s="22"/>
      <c r="WIZ322" s="22"/>
      <c r="WJA322" s="22"/>
      <c r="WJB322" s="22"/>
      <c r="WJC322" s="22"/>
      <c r="WJD322" s="22"/>
      <c r="WJE322" s="22"/>
      <c r="WJF322" s="22"/>
      <c r="WJG322" s="22"/>
      <c r="WJH322" s="22"/>
      <c r="WJI322" s="22"/>
      <c r="WJJ322" s="22"/>
      <c r="WJK322" s="22"/>
      <c r="WJL322" s="22"/>
      <c r="WJM322" s="22"/>
      <c r="WJN322" s="22"/>
      <c r="WJO322" s="22"/>
      <c r="WJP322" s="22"/>
      <c r="WJQ322" s="22"/>
      <c r="WJR322" s="22"/>
      <c r="WJS322" s="22"/>
      <c r="WJT322" s="22"/>
      <c r="WJU322" s="22"/>
      <c r="WJV322" s="22"/>
      <c r="WJW322" s="22"/>
      <c r="WJX322" s="22"/>
      <c r="WJY322" s="22"/>
      <c r="WJZ322" s="22"/>
      <c r="WKA322" s="22"/>
      <c r="WKB322" s="22"/>
      <c r="WKC322" s="22"/>
      <c r="WKD322" s="22"/>
      <c r="WKE322" s="22"/>
      <c r="WKF322" s="22"/>
      <c r="WKG322" s="22"/>
      <c r="WKH322" s="22"/>
      <c r="WKI322" s="22"/>
      <c r="WKJ322" s="22"/>
      <c r="WKK322" s="22"/>
      <c r="WKL322" s="22"/>
      <c r="WKM322" s="22"/>
      <c r="WKN322" s="22"/>
      <c r="WKO322" s="22"/>
      <c r="WKP322" s="22"/>
      <c r="WKQ322" s="22"/>
      <c r="WKR322" s="22"/>
      <c r="WKS322" s="22"/>
      <c r="WKT322" s="22"/>
      <c r="WKU322" s="22"/>
      <c r="WKV322" s="22"/>
      <c r="WKW322" s="22"/>
      <c r="WKX322" s="22"/>
      <c r="WKY322" s="22"/>
      <c r="WKZ322" s="22"/>
      <c r="WLA322" s="22"/>
      <c r="WLB322" s="22"/>
      <c r="WLC322" s="22"/>
      <c r="WLD322" s="22"/>
      <c r="WLE322" s="22"/>
      <c r="WLF322" s="22"/>
      <c r="WLG322" s="22"/>
      <c r="WLH322" s="22"/>
      <c r="WLI322" s="22"/>
      <c r="WLJ322" s="22"/>
      <c r="WLK322" s="22"/>
      <c r="WLL322" s="22"/>
      <c r="WLM322" s="22"/>
      <c r="WLN322" s="22"/>
      <c r="WLO322" s="22"/>
      <c r="WLP322" s="22"/>
      <c r="WLQ322" s="22"/>
      <c r="WLR322" s="22"/>
      <c r="WLS322" s="22"/>
      <c r="WLT322" s="22"/>
      <c r="WLU322" s="22"/>
      <c r="WLV322" s="22"/>
      <c r="WLW322" s="22"/>
      <c r="WLX322" s="22"/>
      <c r="WLY322" s="22"/>
      <c r="WLZ322" s="22"/>
      <c r="WMA322" s="22"/>
      <c r="WMB322" s="22"/>
      <c r="WMC322" s="22"/>
      <c r="WMD322" s="22"/>
      <c r="WME322" s="22"/>
      <c r="WMF322" s="22"/>
      <c r="WMG322" s="22"/>
      <c r="WMH322" s="22"/>
      <c r="WMI322" s="22"/>
      <c r="WMJ322" s="22"/>
      <c r="WMK322" s="22"/>
      <c r="WML322" s="22"/>
      <c r="WMM322" s="22"/>
      <c r="WMN322" s="22"/>
      <c r="WMO322" s="22"/>
      <c r="WMP322" s="22"/>
      <c r="WMQ322" s="22"/>
      <c r="WMR322" s="22"/>
      <c r="WMS322" s="22"/>
      <c r="WMT322" s="22"/>
      <c r="WMU322" s="22"/>
      <c r="WMV322" s="22"/>
      <c r="WMW322" s="22"/>
      <c r="WMX322" s="22"/>
      <c r="WMY322" s="22"/>
      <c r="WMZ322" s="22"/>
      <c r="WNA322" s="22"/>
      <c r="WNB322" s="22"/>
      <c r="WNC322" s="22"/>
      <c r="WND322" s="22"/>
      <c r="WNE322" s="22"/>
      <c r="WNF322" s="22"/>
      <c r="WNG322" s="22"/>
      <c r="WNH322" s="22"/>
      <c r="WNI322" s="22"/>
      <c r="WNJ322" s="22"/>
      <c r="WNK322" s="22"/>
      <c r="WNL322" s="22"/>
      <c r="WNM322" s="22"/>
      <c r="WNN322" s="22"/>
      <c r="WNO322" s="22"/>
      <c r="WNP322" s="22"/>
      <c r="WNQ322" s="22"/>
      <c r="WNR322" s="22"/>
      <c r="WNS322" s="22"/>
      <c r="WNT322" s="22"/>
      <c r="WNU322" s="22"/>
      <c r="WNV322" s="22"/>
      <c r="WNW322" s="22"/>
      <c r="WNX322" s="22"/>
      <c r="WNY322" s="22"/>
      <c r="WNZ322" s="22"/>
      <c r="WOA322" s="22"/>
      <c r="WOB322" s="22"/>
      <c r="WOC322" s="22"/>
      <c r="WOD322" s="22"/>
      <c r="WOE322" s="22"/>
      <c r="WOF322" s="22"/>
      <c r="WOG322" s="22"/>
      <c r="WOH322" s="22"/>
      <c r="WOI322" s="22"/>
      <c r="WOJ322" s="22"/>
      <c r="WOK322" s="22"/>
      <c r="WOL322" s="22"/>
      <c r="WOM322" s="22"/>
      <c r="WON322" s="22"/>
      <c r="WOO322" s="22"/>
      <c r="WOP322" s="22"/>
      <c r="WOQ322" s="22"/>
      <c r="WOR322" s="22"/>
      <c r="WOS322" s="22"/>
      <c r="WOT322" s="22"/>
      <c r="WOU322" s="22"/>
      <c r="WOV322" s="22"/>
      <c r="WOW322" s="22"/>
      <c r="WOX322" s="22"/>
      <c r="WOY322" s="22"/>
      <c r="WOZ322" s="22"/>
      <c r="WPA322" s="22"/>
      <c r="WPB322" s="22"/>
      <c r="WPC322" s="22"/>
      <c r="WPD322" s="22"/>
      <c r="WPE322" s="22"/>
      <c r="WPF322" s="22"/>
      <c r="WPG322" s="22"/>
      <c r="WPH322" s="22"/>
      <c r="WPI322" s="22"/>
      <c r="WPJ322" s="22"/>
      <c r="WPK322" s="22"/>
      <c r="WPL322" s="22"/>
      <c r="WPM322" s="22"/>
      <c r="WPN322" s="22"/>
      <c r="WPO322" s="22"/>
      <c r="WPP322" s="22"/>
      <c r="WPQ322" s="22"/>
      <c r="WPR322" s="22"/>
      <c r="WPS322" s="22"/>
      <c r="WPT322" s="22"/>
      <c r="WPU322" s="22"/>
      <c r="WPV322" s="22"/>
      <c r="WPW322" s="22"/>
      <c r="WPX322" s="22"/>
      <c r="WPY322" s="22"/>
      <c r="WPZ322" s="22"/>
      <c r="WQA322" s="22"/>
      <c r="WQB322" s="22"/>
      <c r="WQC322" s="22"/>
      <c r="WQD322" s="22"/>
      <c r="WQE322" s="22"/>
      <c r="WQF322" s="22"/>
      <c r="WQG322" s="22"/>
      <c r="WQH322" s="22"/>
      <c r="WQI322" s="22"/>
      <c r="WQJ322" s="22"/>
      <c r="WQK322" s="22"/>
      <c r="WQL322" s="22"/>
      <c r="WQM322" s="22"/>
      <c r="WQN322" s="22"/>
      <c r="WQO322" s="22"/>
      <c r="WQP322" s="22"/>
      <c r="WQQ322" s="22"/>
      <c r="WQR322" s="22"/>
      <c r="WQS322" s="22"/>
      <c r="WQT322" s="22"/>
      <c r="WQU322" s="22"/>
      <c r="WQV322" s="22"/>
      <c r="WQW322" s="22"/>
      <c r="WQX322" s="22"/>
      <c r="WQY322" s="22"/>
      <c r="WQZ322" s="22"/>
      <c r="WRA322" s="22"/>
      <c r="WRB322" s="22"/>
      <c r="WRC322" s="22"/>
      <c r="WRD322" s="22"/>
      <c r="WRE322" s="22"/>
      <c r="WRF322" s="22"/>
      <c r="WRG322" s="22"/>
      <c r="WRH322" s="22"/>
      <c r="WRI322" s="22"/>
      <c r="WRJ322" s="22"/>
      <c r="WRK322" s="22"/>
      <c r="WRL322" s="22"/>
      <c r="WRM322" s="22"/>
      <c r="WRN322" s="22"/>
      <c r="WRO322" s="22"/>
      <c r="WRP322" s="22"/>
      <c r="WRQ322" s="22"/>
      <c r="WRR322" s="22"/>
      <c r="WRS322" s="22"/>
      <c r="WRT322" s="22"/>
      <c r="WRU322" s="22"/>
      <c r="WRV322" s="22"/>
      <c r="WRW322" s="22"/>
      <c r="WRX322" s="22"/>
      <c r="WRY322" s="22"/>
      <c r="WRZ322" s="22"/>
      <c r="WSA322" s="22"/>
      <c r="WSB322" s="22"/>
      <c r="WSC322" s="22"/>
      <c r="WSD322" s="22"/>
      <c r="WSE322" s="22"/>
      <c r="WSF322" s="22"/>
      <c r="WSG322" s="22"/>
      <c r="WSH322" s="22"/>
      <c r="WSI322" s="22"/>
      <c r="WSJ322" s="22"/>
      <c r="WSK322" s="22"/>
      <c r="WSL322" s="22"/>
      <c r="WSM322" s="22"/>
      <c r="WSN322" s="22"/>
      <c r="WSO322" s="22"/>
      <c r="WSP322" s="22"/>
      <c r="WSQ322" s="22"/>
      <c r="WSR322" s="22"/>
      <c r="WSS322" s="22"/>
      <c r="WST322" s="22"/>
      <c r="WSU322" s="22"/>
      <c r="WSV322" s="22"/>
      <c r="WSW322" s="22"/>
      <c r="WSX322" s="22"/>
      <c r="WSY322" s="22"/>
      <c r="WSZ322" s="22"/>
      <c r="WTA322" s="22"/>
      <c r="WTB322" s="22"/>
      <c r="WTC322" s="22"/>
      <c r="WTD322" s="22"/>
      <c r="WTE322" s="22"/>
      <c r="WTF322" s="22"/>
      <c r="WTG322" s="22"/>
      <c r="WTH322" s="22"/>
      <c r="WTI322" s="22"/>
      <c r="WTJ322" s="22"/>
      <c r="WTK322" s="22"/>
      <c r="WTL322" s="22"/>
      <c r="WTM322" s="22"/>
      <c r="WTN322" s="22"/>
      <c r="WTO322" s="22"/>
      <c r="WTP322" s="22"/>
      <c r="WTQ322" s="22"/>
      <c r="WTR322" s="22"/>
      <c r="WTS322" s="22"/>
      <c r="WTT322" s="22"/>
      <c r="WTU322" s="22"/>
      <c r="WTV322" s="22"/>
      <c r="WTW322" s="22"/>
      <c r="WTX322" s="22"/>
      <c r="WTY322" s="22"/>
      <c r="WTZ322" s="22"/>
      <c r="WUA322" s="22"/>
      <c r="WUB322" s="22"/>
      <c r="WUC322" s="22"/>
      <c r="WUD322" s="22"/>
      <c r="WUE322" s="22"/>
      <c r="WUF322" s="22"/>
      <c r="WUG322" s="22"/>
      <c r="WUH322" s="22"/>
      <c r="WUI322" s="22"/>
      <c r="WUJ322" s="22"/>
      <c r="WUK322" s="22"/>
      <c r="WUL322" s="22"/>
      <c r="WUM322" s="22"/>
      <c r="WUN322" s="22"/>
      <c r="WUO322" s="22"/>
      <c r="WUP322" s="22"/>
      <c r="WUQ322" s="22"/>
      <c r="WUR322" s="22"/>
      <c r="WUS322" s="22"/>
      <c r="WUT322" s="22"/>
      <c r="WUU322" s="22"/>
      <c r="WUV322" s="22"/>
      <c r="WUW322" s="22"/>
      <c r="WUX322" s="22"/>
      <c r="WUY322" s="22"/>
      <c r="WUZ322" s="22"/>
      <c r="WVA322" s="22"/>
      <c r="WVB322" s="22"/>
      <c r="WVC322" s="22"/>
      <c r="WVD322" s="22"/>
      <c r="WVE322" s="22"/>
      <c r="WVF322" s="22"/>
      <c r="WVG322" s="22"/>
      <c r="WVH322" s="22"/>
      <c r="WVI322" s="22"/>
      <c r="WVJ322" s="22"/>
      <c r="WVK322" s="22"/>
      <c r="WVL322" s="22"/>
      <c r="WVM322" s="22"/>
      <c r="WVN322" s="22"/>
      <c r="WVO322" s="22"/>
      <c r="WVP322" s="22"/>
      <c r="WVQ322" s="22"/>
      <c r="WVR322" s="22"/>
      <c r="WVS322" s="22"/>
      <c r="WVT322" s="22"/>
      <c r="WVU322" s="22"/>
      <c r="WVV322" s="22"/>
      <c r="WVW322" s="22"/>
      <c r="WVX322" s="22"/>
      <c r="WVY322" s="22"/>
      <c r="WVZ322" s="22"/>
      <c r="WWA322" s="22"/>
      <c r="WWB322" s="22"/>
      <c r="WWC322" s="22"/>
      <c r="WWD322" s="22"/>
      <c r="WWE322" s="22"/>
      <c r="WWF322" s="22"/>
      <c r="WWG322" s="22"/>
      <c r="WWH322" s="22"/>
      <c r="WWI322" s="22"/>
      <c r="WWJ322" s="22"/>
      <c r="WWK322" s="22"/>
      <c r="WWL322" s="22"/>
      <c r="WWM322" s="22"/>
      <c r="WWN322" s="22"/>
      <c r="WWO322" s="22"/>
      <c r="WWP322" s="22"/>
      <c r="WWQ322" s="22"/>
      <c r="WWR322" s="22"/>
      <c r="WWS322" s="22"/>
      <c r="WWT322" s="22"/>
      <c r="WWU322" s="22"/>
      <c r="WWV322" s="22"/>
      <c r="WWW322" s="22"/>
      <c r="WWX322" s="22"/>
      <c r="WWY322" s="22"/>
      <c r="WWZ322" s="22"/>
      <c r="WXA322" s="22"/>
      <c r="WXB322" s="22"/>
      <c r="WXC322" s="22"/>
      <c r="WXD322" s="22"/>
      <c r="WXE322" s="22"/>
      <c r="WXF322" s="22"/>
      <c r="WXG322" s="22"/>
      <c r="WXH322" s="22"/>
      <c r="WXI322" s="22"/>
      <c r="WXJ322" s="22"/>
      <c r="WXK322" s="22"/>
      <c r="WXL322" s="22"/>
      <c r="WXM322" s="22"/>
      <c r="WXN322" s="22"/>
      <c r="WXO322" s="22"/>
      <c r="WXP322" s="22"/>
      <c r="WXQ322" s="22"/>
      <c r="WXR322" s="22"/>
      <c r="WXS322" s="22"/>
      <c r="WXT322" s="22"/>
      <c r="WXU322" s="22"/>
      <c r="WXV322" s="22"/>
      <c r="WXW322" s="22"/>
      <c r="WXX322" s="22"/>
      <c r="WXY322" s="22"/>
      <c r="WXZ322" s="22"/>
      <c r="WYA322" s="22"/>
      <c r="WYB322" s="22"/>
      <c r="WYC322" s="22"/>
      <c r="WYD322" s="22"/>
      <c r="WYE322" s="22"/>
      <c r="WYF322" s="22"/>
      <c r="WYG322" s="22"/>
      <c r="WYH322" s="22"/>
      <c r="WYI322" s="22"/>
      <c r="WYJ322" s="22"/>
      <c r="WYK322" s="22"/>
      <c r="WYL322" s="22"/>
      <c r="WYM322" s="22"/>
      <c r="WYN322" s="22"/>
      <c r="WYO322" s="22"/>
      <c r="WYP322" s="22"/>
      <c r="WYQ322" s="22"/>
      <c r="WYR322" s="22"/>
      <c r="WYS322" s="22"/>
      <c r="WYT322" s="22"/>
      <c r="WYU322" s="22"/>
      <c r="WYV322" s="22"/>
      <c r="WYW322" s="22"/>
      <c r="WYX322" s="22"/>
      <c r="WYY322" s="22"/>
      <c r="WYZ322" s="22"/>
      <c r="WZA322" s="22"/>
      <c r="WZB322" s="22"/>
      <c r="WZC322" s="22"/>
      <c r="WZD322" s="22"/>
      <c r="WZE322" s="22"/>
      <c r="WZF322" s="22"/>
      <c r="WZG322" s="22"/>
      <c r="WZH322" s="22"/>
      <c r="WZI322" s="22"/>
      <c r="WZJ322" s="22"/>
      <c r="WZK322" s="22"/>
      <c r="WZL322" s="22"/>
      <c r="WZM322" s="22"/>
      <c r="WZN322" s="22"/>
      <c r="WZO322" s="22"/>
      <c r="WZP322" s="22"/>
      <c r="WZQ322" s="22"/>
      <c r="WZR322" s="22"/>
      <c r="WZS322" s="22"/>
      <c r="WZT322" s="22"/>
      <c r="WZU322" s="22"/>
      <c r="WZV322" s="22"/>
      <c r="WZW322" s="22"/>
      <c r="WZX322" s="22"/>
      <c r="WZY322" s="22"/>
      <c r="WZZ322" s="22"/>
      <c r="XAA322" s="22"/>
      <c r="XAB322" s="22"/>
      <c r="XAC322" s="22"/>
      <c r="XAD322" s="22"/>
      <c r="XAE322" s="22"/>
      <c r="XAF322" s="22"/>
      <c r="XAG322" s="22"/>
      <c r="XAH322" s="22"/>
      <c r="XAI322" s="22"/>
      <c r="XAJ322" s="22"/>
      <c r="XAK322" s="22"/>
      <c r="XAL322" s="22"/>
      <c r="XAM322" s="22"/>
      <c r="XAN322" s="22"/>
      <c r="XAO322" s="22"/>
      <c r="XAP322" s="22"/>
      <c r="XAQ322" s="22"/>
      <c r="XAR322" s="22"/>
      <c r="XAS322" s="22"/>
      <c r="XAT322" s="22"/>
      <c r="XAU322" s="22"/>
      <c r="XAV322" s="22"/>
      <c r="XAW322" s="22"/>
      <c r="XAX322" s="22"/>
      <c r="XAY322" s="22"/>
      <c r="XAZ322" s="22"/>
      <c r="XBA322" s="22"/>
      <c r="XBB322" s="22"/>
      <c r="XBC322" s="22"/>
      <c r="XBD322" s="22"/>
      <c r="XBE322" s="22"/>
      <c r="XBF322" s="22"/>
      <c r="XBG322" s="22"/>
      <c r="XBH322" s="22"/>
      <c r="XBI322" s="22"/>
      <c r="XBJ322" s="22"/>
      <c r="XBK322" s="22"/>
      <c r="XBL322" s="22"/>
      <c r="XBM322" s="22"/>
      <c r="XBN322" s="22"/>
      <c r="XBO322" s="22"/>
      <c r="XBP322" s="22"/>
      <c r="XBQ322" s="22"/>
      <c r="XBR322" s="22"/>
      <c r="XBS322" s="22"/>
      <c r="XBT322" s="22"/>
      <c r="XBU322" s="22"/>
      <c r="XBV322" s="22"/>
      <c r="XBW322" s="22"/>
      <c r="XBX322" s="22"/>
      <c r="XBY322" s="22"/>
      <c r="XBZ322" s="22"/>
      <c r="XCA322" s="22"/>
      <c r="XCB322" s="22"/>
      <c r="XCC322" s="22"/>
      <c r="XCD322" s="22"/>
      <c r="XCE322" s="22"/>
      <c r="XCF322" s="22"/>
      <c r="XCG322" s="22"/>
      <c r="XCH322" s="22"/>
      <c r="XCI322" s="22"/>
      <c r="XCJ322" s="22"/>
      <c r="XCK322" s="22"/>
      <c r="XCL322" s="22"/>
      <c r="XCM322" s="22"/>
      <c r="XCN322" s="22"/>
      <c r="XCO322" s="22"/>
    </row>
    <row r="323" spans="1:16317" ht="161.25" customHeight="1">
      <c r="A323" s="476" t="s">
        <v>371</v>
      </c>
      <c r="B323" s="243" t="s">
        <v>2300</v>
      </c>
      <c r="C323" s="44" t="s">
        <v>2301</v>
      </c>
      <c r="D323" s="49" t="s">
        <v>2302</v>
      </c>
      <c r="E323" s="44" t="s">
        <v>1705</v>
      </c>
      <c r="F323" s="44" t="s">
        <v>2303</v>
      </c>
      <c r="G323" s="44" t="s">
        <v>2304</v>
      </c>
      <c r="H323" s="198" t="s">
        <v>4</v>
      </c>
      <c r="I323" s="200"/>
      <c r="J323" s="200"/>
      <c r="K323" s="201" t="s">
        <v>904</v>
      </c>
      <c r="L323" s="90" t="s">
        <v>357</v>
      </c>
      <c r="M323" s="202" t="s">
        <v>1702</v>
      </c>
      <c r="N323" s="203" t="s">
        <v>2305</v>
      </c>
      <c r="O323" s="94" t="s">
        <v>2306</v>
      </c>
      <c r="P323" s="201" t="s">
        <v>907</v>
      </c>
      <c r="Q323" s="90" t="s">
        <v>356</v>
      </c>
      <c r="R323" s="202" t="s">
        <v>2307</v>
      </c>
      <c r="S323" s="203"/>
      <c r="T323" s="94"/>
      <c r="U323" s="201" t="s">
        <v>908</v>
      </c>
      <c r="V323" s="90" t="s">
        <v>356</v>
      </c>
      <c r="W323" s="248" t="s">
        <v>1702</v>
      </c>
      <c r="X323" s="249"/>
      <c r="Y323" s="387"/>
      <c r="Z323" s="273"/>
      <c r="AA323" s="90"/>
      <c r="AB323" s="248"/>
      <c r="AC323" s="249"/>
      <c r="AD323" s="387"/>
    </row>
    <row r="324" spans="1:16317" ht="135.75" customHeight="1">
      <c r="A324" s="477"/>
      <c r="B324" s="45" t="s">
        <v>2308</v>
      </c>
      <c r="C324" s="44" t="s">
        <v>2309</v>
      </c>
      <c r="D324" s="47" t="s">
        <v>2310</v>
      </c>
      <c r="E324" s="46" t="s">
        <v>2311</v>
      </c>
      <c r="F324" s="46" t="s">
        <v>2312</v>
      </c>
      <c r="G324" s="46" t="s">
        <v>2313</v>
      </c>
      <c r="H324" s="198" t="s">
        <v>2314</v>
      </c>
      <c r="I324" s="200"/>
      <c r="J324" s="200"/>
      <c r="K324" s="201" t="s">
        <v>904</v>
      </c>
      <c r="L324" s="90" t="s">
        <v>357</v>
      </c>
      <c r="M324" s="202" t="s">
        <v>1702</v>
      </c>
      <c r="N324" s="203" t="s">
        <v>2315</v>
      </c>
      <c r="O324" s="202" t="s">
        <v>2316</v>
      </c>
      <c r="P324" s="201" t="s">
        <v>907</v>
      </c>
      <c r="Q324" s="90" t="s">
        <v>356</v>
      </c>
      <c r="R324" s="202" t="s">
        <v>2307</v>
      </c>
      <c r="S324" s="203"/>
      <c r="T324" s="202"/>
      <c r="U324" s="201" t="s">
        <v>908</v>
      </c>
      <c r="V324" s="90" t="s">
        <v>356</v>
      </c>
      <c r="W324" s="248" t="s">
        <v>1702</v>
      </c>
      <c r="X324" s="249"/>
      <c r="Y324" s="248"/>
      <c r="Z324" s="273"/>
      <c r="AA324" s="90"/>
      <c r="AB324" s="248"/>
      <c r="AC324" s="249"/>
      <c r="AD324" s="248"/>
    </row>
    <row r="325" spans="1:16317" ht="219" customHeight="1">
      <c r="A325" s="477"/>
      <c r="B325" s="45" t="s">
        <v>2308</v>
      </c>
      <c r="C325" s="44" t="s">
        <v>2317</v>
      </c>
      <c r="D325" s="47" t="s">
        <v>2318</v>
      </c>
      <c r="E325" s="46" t="s">
        <v>1705</v>
      </c>
      <c r="F325" s="46" t="s">
        <v>2319</v>
      </c>
      <c r="G325" s="46" t="s">
        <v>2320</v>
      </c>
      <c r="H325" s="198" t="s">
        <v>222</v>
      </c>
      <c r="I325" s="200"/>
      <c r="J325" s="200"/>
      <c r="K325" s="201" t="s">
        <v>904</v>
      </c>
      <c r="L325" s="90" t="s">
        <v>356</v>
      </c>
      <c r="M325" s="202" t="s">
        <v>1702</v>
      </c>
      <c r="N325" s="203"/>
      <c r="O325" s="202"/>
      <c r="P325" s="201" t="s">
        <v>907</v>
      </c>
      <c r="Q325" s="90" t="s">
        <v>356</v>
      </c>
      <c r="R325" s="202" t="s">
        <v>2307</v>
      </c>
      <c r="S325" s="203"/>
      <c r="T325" s="202"/>
      <c r="U325" s="201" t="s">
        <v>908</v>
      </c>
      <c r="V325" s="90" t="s">
        <v>356</v>
      </c>
      <c r="W325" s="248" t="s">
        <v>1702</v>
      </c>
      <c r="X325" s="249"/>
      <c r="Y325" s="248"/>
      <c r="Z325" s="273"/>
      <c r="AA325" s="90"/>
      <c r="AB325" s="248"/>
      <c r="AC325" s="249"/>
      <c r="AD325" s="248"/>
    </row>
    <row r="326" spans="1:16317" ht="142.5" customHeight="1">
      <c r="A326" s="477"/>
      <c r="B326" s="45" t="s">
        <v>2308</v>
      </c>
      <c r="C326" s="44" t="s">
        <v>2321</v>
      </c>
      <c r="D326" s="47" t="s">
        <v>2322</v>
      </c>
      <c r="E326" s="46" t="s">
        <v>901</v>
      </c>
      <c r="F326" s="46" t="s">
        <v>2323</v>
      </c>
      <c r="G326" s="46" t="s">
        <v>2324</v>
      </c>
      <c r="H326" s="198" t="s">
        <v>1016</v>
      </c>
      <c r="I326" s="200"/>
      <c r="J326" s="200"/>
      <c r="K326" s="201" t="s">
        <v>904</v>
      </c>
      <c r="L326" s="90" t="s">
        <v>356</v>
      </c>
      <c r="M326" s="202" t="s">
        <v>1702</v>
      </c>
      <c r="N326" s="203"/>
      <c r="O326" s="202"/>
      <c r="P326" s="201" t="s">
        <v>907</v>
      </c>
      <c r="Q326" s="90" t="s">
        <v>356</v>
      </c>
      <c r="R326" s="202" t="s">
        <v>2307</v>
      </c>
      <c r="S326" s="203"/>
      <c r="T326" s="202"/>
      <c r="U326" s="201" t="s">
        <v>908</v>
      </c>
      <c r="V326" s="90" t="s">
        <v>356</v>
      </c>
      <c r="W326" s="248" t="s">
        <v>1702</v>
      </c>
      <c r="X326" s="249"/>
      <c r="Y326" s="248"/>
      <c r="Z326" s="273"/>
      <c r="AA326" s="90"/>
      <c r="AB326" s="248"/>
      <c r="AC326" s="249"/>
      <c r="AD326" s="248"/>
    </row>
    <row r="327" spans="1:16317" ht="151.5" customHeight="1">
      <c r="A327" s="477"/>
      <c r="B327" s="45" t="s">
        <v>2308</v>
      </c>
      <c r="C327" s="44" t="s">
        <v>2325</v>
      </c>
      <c r="D327" s="47" t="s">
        <v>2326</v>
      </c>
      <c r="E327" s="46" t="s">
        <v>901</v>
      </c>
      <c r="F327" s="46" t="s">
        <v>2327</v>
      </c>
      <c r="G327" s="46" t="s">
        <v>2328</v>
      </c>
      <c r="H327" s="198" t="s">
        <v>1016</v>
      </c>
      <c r="I327" s="200"/>
      <c r="J327" s="200"/>
      <c r="K327" s="201" t="s">
        <v>904</v>
      </c>
      <c r="L327" s="90" t="s">
        <v>356</v>
      </c>
      <c r="M327" s="202" t="s">
        <v>1702</v>
      </c>
      <c r="N327" s="203"/>
      <c r="O327" s="202"/>
      <c r="P327" s="201" t="s">
        <v>907</v>
      </c>
      <c r="Q327" s="90" t="s">
        <v>356</v>
      </c>
      <c r="R327" s="202" t="s">
        <v>2307</v>
      </c>
      <c r="S327" s="203"/>
      <c r="T327" s="202"/>
      <c r="U327" s="201" t="s">
        <v>908</v>
      </c>
      <c r="V327" s="90" t="s">
        <v>356</v>
      </c>
      <c r="W327" s="248" t="s">
        <v>1702</v>
      </c>
      <c r="X327" s="249"/>
      <c r="Y327" s="248"/>
      <c r="Z327" s="273"/>
      <c r="AA327" s="90"/>
      <c r="AB327" s="248"/>
      <c r="AC327" s="249"/>
      <c r="AD327" s="248"/>
    </row>
    <row r="328" spans="1:16317" ht="135.75" customHeight="1">
      <c r="A328" s="477"/>
      <c r="B328" s="45" t="s">
        <v>2308</v>
      </c>
      <c r="C328" s="44" t="s">
        <v>2329</v>
      </c>
      <c r="D328" s="47" t="s">
        <v>2330</v>
      </c>
      <c r="E328" s="46" t="s">
        <v>901</v>
      </c>
      <c r="F328" s="46" t="s">
        <v>2331</v>
      </c>
      <c r="G328" s="46" t="s">
        <v>2332</v>
      </c>
      <c r="H328" s="198" t="s">
        <v>1016</v>
      </c>
      <c r="I328" s="200"/>
      <c r="J328" s="200"/>
      <c r="K328" s="201" t="s">
        <v>904</v>
      </c>
      <c r="L328" s="90" t="s">
        <v>356</v>
      </c>
      <c r="M328" s="202" t="s">
        <v>1702</v>
      </c>
      <c r="N328" s="203"/>
      <c r="O328" s="202"/>
      <c r="P328" s="201" t="s">
        <v>907</v>
      </c>
      <c r="Q328" s="90" t="s">
        <v>356</v>
      </c>
      <c r="R328" s="202" t="s">
        <v>2307</v>
      </c>
      <c r="S328" s="203"/>
      <c r="T328" s="202"/>
      <c r="U328" s="201" t="s">
        <v>908</v>
      </c>
      <c r="V328" s="90" t="s">
        <v>356</v>
      </c>
      <c r="W328" s="248" t="s">
        <v>1702</v>
      </c>
      <c r="X328" s="249"/>
      <c r="Y328" s="248"/>
      <c r="Z328" s="273"/>
      <c r="AA328" s="90"/>
      <c r="AB328" s="248"/>
      <c r="AC328" s="249"/>
      <c r="AD328" s="248"/>
    </row>
    <row r="329" spans="1:16317" ht="171" customHeight="1">
      <c r="A329" s="477"/>
      <c r="B329" s="45" t="s">
        <v>2308</v>
      </c>
      <c r="C329" s="44" t="s">
        <v>2333</v>
      </c>
      <c r="D329" s="47" t="s">
        <v>2334</v>
      </c>
      <c r="E329" s="46" t="s">
        <v>901</v>
      </c>
      <c r="F329" s="46" t="s">
        <v>2335</v>
      </c>
      <c r="G329" s="46" t="s">
        <v>2336</v>
      </c>
      <c r="H329" s="198" t="s">
        <v>1016</v>
      </c>
      <c r="I329" s="200"/>
      <c r="J329" s="200"/>
      <c r="K329" s="201" t="s">
        <v>904</v>
      </c>
      <c r="L329" s="90" t="s">
        <v>356</v>
      </c>
      <c r="M329" s="202" t="s">
        <v>1702</v>
      </c>
      <c r="N329" s="203"/>
      <c r="O329" s="202"/>
      <c r="P329" s="201" t="s">
        <v>907</v>
      </c>
      <c r="Q329" s="90" t="s">
        <v>356</v>
      </c>
      <c r="R329" s="202" t="s">
        <v>2307</v>
      </c>
      <c r="S329" s="203"/>
      <c r="T329" s="202"/>
      <c r="U329" s="201" t="s">
        <v>908</v>
      </c>
      <c r="V329" s="90" t="s">
        <v>356</v>
      </c>
      <c r="W329" s="248" t="s">
        <v>1702</v>
      </c>
      <c r="X329" s="249"/>
      <c r="Y329" s="248"/>
      <c r="Z329" s="273"/>
      <c r="AA329" s="90"/>
      <c r="AB329" s="248"/>
      <c r="AC329" s="249"/>
      <c r="AD329" s="248"/>
    </row>
    <row r="330" spans="1:16317" ht="135.75" customHeight="1">
      <c r="A330" s="477"/>
      <c r="B330" s="45" t="s">
        <v>2308</v>
      </c>
      <c r="C330" s="44" t="s">
        <v>2337</v>
      </c>
      <c r="D330" s="47" t="s">
        <v>2338</v>
      </c>
      <c r="E330" s="46" t="s">
        <v>901</v>
      </c>
      <c r="F330" s="46" t="s">
        <v>2339</v>
      </c>
      <c r="G330" s="46" t="s">
        <v>2340</v>
      </c>
      <c r="H330" s="198" t="s">
        <v>1016</v>
      </c>
      <c r="I330" s="200"/>
      <c r="J330" s="200"/>
      <c r="K330" s="201" t="s">
        <v>904</v>
      </c>
      <c r="L330" s="90" t="s">
        <v>357</v>
      </c>
      <c r="M330" s="202" t="s">
        <v>1702</v>
      </c>
      <c r="N330" s="203" t="s">
        <v>2341</v>
      </c>
      <c r="O330" s="257" t="s">
        <v>2342</v>
      </c>
      <c r="P330" s="201" t="s">
        <v>907</v>
      </c>
      <c r="Q330" s="90" t="s">
        <v>356</v>
      </c>
      <c r="R330" s="202" t="s">
        <v>2307</v>
      </c>
      <c r="S330" s="203"/>
      <c r="T330" s="257"/>
      <c r="U330" s="201" t="s">
        <v>908</v>
      </c>
      <c r="V330" s="90" t="s">
        <v>356</v>
      </c>
      <c r="W330" s="248" t="s">
        <v>1702</v>
      </c>
      <c r="X330" s="249"/>
      <c r="Y330" s="388"/>
      <c r="Z330" s="273" t="s">
        <v>339</v>
      </c>
      <c r="AA330" s="90" t="s">
        <v>356</v>
      </c>
      <c r="AB330" s="248" t="s">
        <v>382</v>
      </c>
      <c r="AC330" s="249"/>
      <c r="AD330" s="388"/>
    </row>
    <row r="331" spans="1:16317" ht="135.75" customHeight="1">
      <c r="A331" s="477"/>
      <c r="B331" s="45" t="s">
        <v>2308</v>
      </c>
      <c r="C331" s="44" t="s">
        <v>2343</v>
      </c>
      <c r="D331" s="47" t="s">
        <v>2344</v>
      </c>
      <c r="E331" s="46" t="s">
        <v>2345</v>
      </c>
      <c r="F331" s="46" t="s">
        <v>2346</v>
      </c>
      <c r="G331" s="46" t="s">
        <v>2347</v>
      </c>
      <c r="H331" s="198" t="s">
        <v>2314</v>
      </c>
      <c r="I331" s="200"/>
      <c r="J331" s="200"/>
      <c r="K331" s="201" t="s">
        <v>904</v>
      </c>
      <c r="L331" s="90" t="s">
        <v>357</v>
      </c>
      <c r="M331" s="202" t="s">
        <v>1702</v>
      </c>
      <c r="N331" s="203" t="s">
        <v>2348</v>
      </c>
      <c r="O331" s="202" t="s">
        <v>2349</v>
      </c>
      <c r="P331" s="201" t="s">
        <v>907</v>
      </c>
      <c r="Q331" s="90" t="s">
        <v>356</v>
      </c>
      <c r="R331" s="202" t="s">
        <v>2307</v>
      </c>
      <c r="S331" s="203"/>
      <c r="T331" s="202"/>
      <c r="U331" s="201" t="s">
        <v>908</v>
      </c>
      <c r="V331" s="90" t="s">
        <v>356</v>
      </c>
      <c r="W331" s="248" t="s">
        <v>1702</v>
      </c>
      <c r="X331" s="249"/>
      <c r="Y331" s="248"/>
      <c r="Z331" s="273"/>
      <c r="AA331" s="90"/>
      <c r="AB331" s="248"/>
      <c r="AC331" s="249"/>
      <c r="AD331" s="248"/>
    </row>
    <row r="332" spans="1:16317" ht="135.75" customHeight="1">
      <c r="A332" s="477"/>
      <c r="B332" s="45" t="s">
        <v>2308</v>
      </c>
      <c r="C332" s="44" t="s">
        <v>2350</v>
      </c>
      <c r="D332" s="47" t="s">
        <v>2351</v>
      </c>
      <c r="E332" s="46" t="s">
        <v>2345</v>
      </c>
      <c r="F332" s="46" t="s">
        <v>2352</v>
      </c>
      <c r="G332" s="46" t="s">
        <v>2353</v>
      </c>
      <c r="H332" s="198" t="s">
        <v>2314</v>
      </c>
      <c r="I332" s="200"/>
      <c r="J332" s="200"/>
      <c r="K332" s="201" t="s">
        <v>904</v>
      </c>
      <c r="L332" s="90" t="s">
        <v>357</v>
      </c>
      <c r="M332" s="202" t="s">
        <v>1702</v>
      </c>
      <c r="N332" s="203" t="s">
        <v>2341</v>
      </c>
      <c r="O332" s="202" t="s">
        <v>2316</v>
      </c>
      <c r="P332" s="201" t="s">
        <v>907</v>
      </c>
      <c r="Q332" s="90" t="s">
        <v>356</v>
      </c>
      <c r="R332" s="202" t="s">
        <v>2307</v>
      </c>
      <c r="S332" s="203"/>
      <c r="T332" s="202"/>
      <c r="U332" s="201" t="s">
        <v>908</v>
      </c>
      <c r="V332" s="90" t="s">
        <v>356</v>
      </c>
      <c r="W332" s="248" t="s">
        <v>1702</v>
      </c>
      <c r="X332" s="249"/>
      <c r="Y332" s="248"/>
      <c r="Z332" s="273"/>
      <c r="AA332" s="90"/>
      <c r="AB332" s="248"/>
      <c r="AC332" s="249"/>
      <c r="AD332" s="248"/>
    </row>
    <row r="333" spans="1:16317" ht="135.75" customHeight="1">
      <c r="A333" s="477"/>
      <c r="B333" s="45" t="s">
        <v>2308</v>
      </c>
      <c r="C333" s="44" t="s">
        <v>2354</v>
      </c>
      <c r="D333" s="47" t="s">
        <v>2355</v>
      </c>
      <c r="E333" s="46" t="s">
        <v>901</v>
      </c>
      <c r="F333" s="46" t="s">
        <v>2356</v>
      </c>
      <c r="G333" s="46" t="s">
        <v>2357</v>
      </c>
      <c r="H333" s="198" t="s">
        <v>2314</v>
      </c>
      <c r="I333" s="200"/>
      <c r="J333" s="200"/>
      <c r="K333" s="201" t="s">
        <v>904</v>
      </c>
      <c r="L333" s="90" t="s">
        <v>356</v>
      </c>
      <c r="M333" s="202" t="s">
        <v>1702</v>
      </c>
      <c r="N333" s="203"/>
      <c r="O333" s="202"/>
      <c r="P333" s="201" t="s">
        <v>907</v>
      </c>
      <c r="Q333" s="90" t="s">
        <v>356</v>
      </c>
      <c r="R333" s="202" t="s">
        <v>2307</v>
      </c>
      <c r="S333" s="203"/>
      <c r="T333" s="202"/>
      <c r="U333" s="201" t="s">
        <v>908</v>
      </c>
      <c r="V333" s="90" t="s">
        <v>356</v>
      </c>
      <c r="W333" s="248" t="s">
        <v>1702</v>
      </c>
      <c r="X333" s="249"/>
      <c r="Y333" s="248"/>
      <c r="Z333" s="273"/>
      <c r="AA333" s="90"/>
      <c r="AB333" s="248"/>
      <c r="AC333" s="249"/>
      <c r="AD333" s="248"/>
    </row>
    <row r="334" spans="1:16317" ht="135.75" customHeight="1">
      <c r="A334" s="477"/>
      <c r="B334" s="45" t="s">
        <v>2308</v>
      </c>
      <c r="C334" s="44" t="s">
        <v>2358</v>
      </c>
      <c r="D334" s="47" t="s">
        <v>2359</v>
      </c>
      <c r="E334" s="46" t="s">
        <v>901</v>
      </c>
      <c r="F334" s="46" t="s">
        <v>2360</v>
      </c>
      <c r="G334" s="46" t="s">
        <v>2361</v>
      </c>
      <c r="H334" s="198" t="s">
        <v>974</v>
      </c>
      <c r="I334" s="200"/>
      <c r="J334" s="200"/>
      <c r="K334" s="201" t="s">
        <v>904</v>
      </c>
      <c r="L334" s="90" t="s">
        <v>356</v>
      </c>
      <c r="M334" s="202" t="s">
        <v>1702</v>
      </c>
      <c r="N334" s="203"/>
      <c r="O334" s="202"/>
      <c r="P334" s="201" t="s">
        <v>907</v>
      </c>
      <c r="Q334" s="90" t="s">
        <v>356</v>
      </c>
      <c r="R334" s="202" t="s">
        <v>2307</v>
      </c>
      <c r="S334" s="203"/>
      <c r="T334" s="202"/>
      <c r="U334" s="201" t="s">
        <v>908</v>
      </c>
      <c r="V334" s="90" t="s">
        <v>356</v>
      </c>
      <c r="W334" s="248" t="s">
        <v>1702</v>
      </c>
      <c r="X334" s="249"/>
      <c r="Y334" s="248"/>
      <c r="Z334" s="273"/>
      <c r="AA334" s="90"/>
      <c r="AB334" s="248"/>
      <c r="AC334" s="249"/>
      <c r="AD334" s="248"/>
    </row>
    <row r="335" spans="1:16317" ht="135.75" customHeight="1">
      <c r="A335" s="477"/>
      <c r="B335" s="45" t="s">
        <v>2308</v>
      </c>
      <c r="C335" s="44" t="s">
        <v>2362</v>
      </c>
      <c r="D335" s="47" t="s">
        <v>2363</v>
      </c>
      <c r="E335" s="46" t="s">
        <v>901</v>
      </c>
      <c r="F335" s="46" t="s">
        <v>2364</v>
      </c>
      <c r="G335" s="46" t="s">
        <v>2361</v>
      </c>
      <c r="H335" s="198" t="s">
        <v>5</v>
      </c>
      <c r="I335" s="200"/>
      <c r="J335" s="200"/>
      <c r="K335" s="201" t="s">
        <v>904</v>
      </c>
      <c r="L335" s="90" t="s">
        <v>356</v>
      </c>
      <c r="M335" s="202" t="s">
        <v>1702</v>
      </c>
      <c r="N335" s="203"/>
      <c r="O335" s="202"/>
      <c r="P335" s="201" t="s">
        <v>907</v>
      </c>
      <c r="Q335" s="90" t="s">
        <v>356</v>
      </c>
      <c r="R335" s="202" t="s">
        <v>2307</v>
      </c>
      <c r="S335" s="203"/>
      <c r="T335" s="202"/>
      <c r="U335" s="201" t="s">
        <v>908</v>
      </c>
      <c r="V335" s="90" t="s">
        <v>356</v>
      </c>
      <c r="W335" s="248" t="s">
        <v>1702</v>
      </c>
      <c r="X335" s="249"/>
      <c r="Y335" s="248"/>
      <c r="Z335" s="273"/>
      <c r="AA335" s="90"/>
      <c r="AB335" s="248"/>
      <c r="AC335" s="249"/>
      <c r="AD335" s="248"/>
    </row>
    <row r="336" spans="1:16317" ht="144" customHeight="1">
      <c r="A336" s="477"/>
      <c r="B336" s="45" t="s">
        <v>2308</v>
      </c>
      <c r="C336" s="44" t="s">
        <v>2365</v>
      </c>
      <c r="D336" s="47" t="s">
        <v>2366</v>
      </c>
      <c r="E336" s="46" t="s">
        <v>901</v>
      </c>
      <c r="F336" s="46" t="s">
        <v>2367</v>
      </c>
      <c r="G336" s="46" t="s">
        <v>2361</v>
      </c>
      <c r="H336" s="198" t="s">
        <v>6</v>
      </c>
      <c r="I336" s="200"/>
      <c r="J336" s="200"/>
      <c r="K336" s="201" t="s">
        <v>904</v>
      </c>
      <c r="L336" s="90" t="s">
        <v>356</v>
      </c>
      <c r="M336" s="202" t="s">
        <v>1702</v>
      </c>
      <c r="N336" s="203"/>
      <c r="O336" s="202"/>
      <c r="P336" s="201" t="s">
        <v>907</v>
      </c>
      <c r="Q336" s="90" t="s">
        <v>356</v>
      </c>
      <c r="R336" s="202" t="s">
        <v>2307</v>
      </c>
      <c r="S336" s="203"/>
      <c r="T336" s="202"/>
      <c r="U336" s="201" t="s">
        <v>908</v>
      </c>
      <c r="V336" s="90" t="s">
        <v>356</v>
      </c>
      <c r="W336" s="248" t="s">
        <v>1702</v>
      </c>
      <c r="X336" s="249"/>
      <c r="Y336" s="248"/>
      <c r="Z336" s="273"/>
      <c r="AA336" s="90"/>
      <c r="AB336" s="248"/>
      <c r="AC336" s="249"/>
      <c r="AD336" s="248"/>
    </row>
    <row r="337" spans="1:30" ht="135" customHeight="1">
      <c r="A337" s="477"/>
      <c r="B337" s="45" t="s">
        <v>2308</v>
      </c>
      <c r="C337" s="44" t="s">
        <v>2368</v>
      </c>
      <c r="D337" s="47" t="s">
        <v>2369</v>
      </c>
      <c r="E337" s="46" t="s">
        <v>901</v>
      </c>
      <c r="F337" s="46" t="s">
        <v>2370</v>
      </c>
      <c r="G337" s="46" t="s">
        <v>2361</v>
      </c>
      <c r="H337" s="198" t="s">
        <v>6</v>
      </c>
      <c r="I337" s="200"/>
      <c r="J337" s="200"/>
      <c r="K337" s="201" t="s">
        <v>904</v>
      </c>
      <c r="L337" s="90" t="s">
        <v>1040</v>
      </c>
      <c r="M337" s="202" t="s">
        <v>1702</v>
      </c>
      <c r="N337" s="203" t="s">
        <v>2371</v>
      </c>
      <c r="O337" s="202"/>
      <c r="P337" s="201" t="s">
        <v>907</v>
      </c>
      <c r="Q337" s="90" t="s">
        <v>357</v>
      </c>
      <c r="R337" s="202" t="s">
        <v>2307</v>
      </c>
      <c r="S337" s="203" t="s">
        <v>2372</v>
      </c>
      <c r="T337" s="202" t="s">
        <v>2373</v>
      </c>
      <c r="U337" s="201" t="s">
        <v>908</v>
      </c>
      <c r="V337" s="90" t="s">
        <v>356</v>
      </c>
      <c r="W337" s="248" t="s">
        <v>1702</v>
      </c>
      <c r="X337" s="249"/>
      <c r="Y337" s="248"/>
      <c r="Z337" s="273"/>
      <c r="AA337" s="90"/>
      <c r="AB337" s="248"/>
      <c r="AC337" s="249"/>
      <c r="AD337" s="248"/>
    </row>
    <row r="338" spans="1:30" ht="150.75" customHeight="1">
      <c r="A338" s="477"/>
      <c r="B338" s="45" t="s">
        <v>2308</v>
      </c>
      <c r="C338" s="44" t="s">
        <v>2374</v>
      </c>
      <c r="D338" s="47" t="s">
        <v>2375</v>
      </c>
      <c r="E338" s="46" t="s">
        <v>901</v>
      </c>
      <c r="F338" s="46" t="s">
        <v>2376</v>
      </c>
      <c r="G338" s="46" t="s">
        <v>2361</v>
      </c>
      <c r="H338" s="198" t="s">
        <v>6</v>
      </c>
      <c r="I338" s="200"/>
      <c r="J338" s="200"/>
      <c r="K338" s="201" t="s">
        <v>904</v>
      </c>
      <c r="L338" s="90" t="s">
        <v>1040</v>
      </c>
      <c r="M338" s="202" t="s">
        <v>1702</v>
      </c>
      <c r="N338" s="203" t="s">
        <v>2377</v>
      </c>
      <c r="O338" s="202"/>
      <c r="P338" s="201" t="s">
        <v>907</v>
      </c>
      <c r="Q338" s="90" t="s">
        <v>357</v>
      </c>
      <c r="R338" s="202" t="s">
        <v>2307</v>
      </c>
      <c r="S338" s="203" t="s">
        <v>2378</v>
      </c>
      <c r="T338" s="202" t="s">
        <v>2379</v>
      </c>
      <c r="U338" s="201" t="s">
        <v>908</v>
      </c>
      <c r="V338" s="90" t="s">
        <v>356</v>
      </c>
      <c r="W338" s="248" t="s">
        <v>1702</v>
      </c>
      <c r="X338" s="249"/>
      <c r="Y338" s="248"/>
      <c r="Z338" s="273"/>
      <c r="AA338" s="90"/>
      <c r="AB338" s="248"/>
      <c r="AC338" s="249"/>
      <c r="AD338" s="248"/>
    </row>
    <row r="339" spans="1:30" s="21" customFormat="1" ht="157.5" customHeight="1">
      <c r="A339" s="477"/>
      <c r="B339" s="45" t="s">
        <v>2308</v>
      </c>
      <c r="C339" s="44" t="s">
        <v>2380</v>
      </c>
      <c r="D339" s="47" t="s">
        <v>2381</v>
      </c>
      <c r="E339" s="46" t="s">
        <v>2382</v>
      </c>
      <c r="F339" s="46" t="s">
        <v>2383</v>
      </c>
      <c r="G339" s="46" t="s">
        <v>2384</v>
      </c>
      <c r="H339" s="210" t="s">
        <v>5</v>
      </c>
      <c r="I339" s="245"/>
      <c r="J339" s="245"/>
      <c r="K339" s="201" t="s">
        <v>904</v>
      </c>
      <c r="L339" s="90" t="s">
        <v>356</v>
      </c>
      <c r="M339" s="202" t="s">
        <v>1702</v>
      </c>
      <c r="N339" s="246"/>
      <c r="O339" s="169"/>
      <c r="P339" s="201" t="s">
        <v>907</v>
      </c>
      <c r="Q339" s="90" t="s">
        <v>356</v>
      </c>
      <c r="R339" s="202" t="s">
        <v>2307</v>
      </c>
      <c r="S339" s="246"/>
      <c r="T339" s="169"/>
      <c r="U339" s="201" t="s">
        <v>908</v>
      </c>
      <c r="V339" s="90" t="s">
        <v>356</v>
      </c>
      <c r="W339" s="248" t="s">
        <v>1702</v>
      </c>
      <c r="X339" s="386"/>
      <c r="Y339" s="385"/>
      <c r="Z339" s="273" t="s">
        <v>339</v>
      </c>
      <c r="AA339" s="90" t="s">
        <v>356</v>
      </c>
      <c r="AB339" s="248" t="s">
        <v>382</v>
      </c>
      <c r="AC339" s="386"/>
      <c r="AD339" s="385"/>
    </row>
    <row r="340" spans="1:30" ht="176.25" customHeight="1">
      <c r="A340" s="477"/>
      <c r="B340" s="48" t="s">
        <v>2385</v>
      </c>
      <c r="C340" s="46" t="s">
        <v>2386</v>
      </c>
      <c r="D340" s="46" t="s">
        <v>2387</v>
      </c>
      <c r="E340" s="46" t="s">
        <v>901</v>
      </c>
      <c r="F340" s="46" t="s">
        <v>2388</v>
      </c>
      <c r="G340" s="46" t="s">
        <v>2389</v>
      </c>
      <c r="H340" s="198" t="s">
        <v>4</v>
      </c>
      <c r="I340" s="200"/>
      <c r="J340" s="200"/>
      <c r="K340" s="201" t="s">
        <v>904</v>
      </c>
      <c r="L340" s="90" t="s">
        <v>356</v>
      </c>
      <c r="M340" s="202" t="s">
        <v>1702</v>
      </c>
      <c r="N340" s="203"/>
      <c r="O340" s="202"/>
      <c r="P340" s="201" t="s">
        <v>907</v>
      </c>
      <c r="Q340" s="90" t="s">
        <v>356</v>
      </c>
      <c r="R340" s="202" t="s">
        <v>2307</v>
      </c>
      <c r="S340" s="203"/>
      <c r="T340" s="202"/>
      <c r="U340" s="201" t="s">
        <v>908</v>
      </c>
      <c r="V340" s="90" t="s">
        <v>356</v>
      </c>
      <c r="W340" s="248" t="s">
        <v>1702</v>
      </c>
      <c r="X340" s="249"/>
      <c r="Y340" s="248"/>
      <c r="Z340" s="273" t="s">
        <v>339</v>
      </c>
      <c r="AA340" s="90" t="s">
        <v>356</v>
      </c>
      <c r="AB340" s="248" t="s">
        <v>382</v>
      </c>
      <c r="AC340" s="249"/>
      <c r="AD340" s="248"/>
    </row>
    <row r="341" spans="1:30" ht="204" customHeight="1">
      <c r="A341" s="477"/>
      <c r="B341" s="48" t="s">
        <v>2385</v>
      </c>
      <c r="C341" s="46" t="s">
        <v>2390</v>
      </c>
      <c r="D341" s="47" t="s">
        <v>2391</v>
      </c>
      <c r="E341" s="46" t="s">
        <v>901</v>
      </c>
      <c r="F341" s="46" t="s">
        <v>2392</v>
      </c>
      <c r="G341" s="46" t="s">
        <v>2393</v>
      </c>
      <c r="H341" s="198" t="s">
        <v>222</v>
      </c>
      <c r="I341" s="200"/>
      <c r="J341" s="200"/>
      <c r="K341" s="201" t="s">
        <v>904</v>
      </c>
      <c r="L341" s="90" t="s">
        <v>356</v>
      </c>
      <c r="M341" s="202" t="s">
        <v>1702</v>
      </c>
      <c r="N341" s="203"/>
      <c r="O341" s="202"/>
      <c r="P341" s="201" t="s">
        <v>907</v>
      </c>
      <c r="Q341" s="90" t="s">
        <v>356</v>
      </c>
      <c r="R341" s="202" t="s">
        <v>2307</v>
      </c>
      <c r="S341" s="203"/>
      <c r="T341" s="202"/>
      <c r="U341" s="201" t="s">
        <v>908</v>
      </c>
      <c r="V341" s="90" t="s">
        <v>356</v>
      </c>
      <c r="W341" s="248" t="s">
        <v>1702</v>
      </c>
      <c r="X341" s="249"/>
      <c r="Y341" s="248"/>
      <c r="Z341" s="273" t="s">
        <v>339</v>
      </c>
      <c r="AA341" s="90" t="s">
        <v>356</v>
      </c>
      <c r="AB341" s="248" t="s">
        <v>382</v>
      </c>
      <c r="AC341" s="249"/>
      <c r="AD341" s="248"/>
    </row>
    <row r="342" spans="1:30" ht="138.75" customHeight="1">
      <c r="A342" s="477"/>
      <c r="B342" s="48" t="s">
        <v>2385</v>
      </c>
      <c r="C342" s="46" t="s">
        <v>2394</v>
      </c>
      <c r="D342" s="47" t="s">
        <v>2395</v>
      </c>
      <c r="E342" s="46" t="s">
        <v>901</v>
      </c>
      <c r="F342" s="46" t="s">
        <v>2396</v>
      </c>
      <c r="G342" s="46" t="s">
        <v>2397</v>
      </c>
      <c r="H342" s="198" t="s">
        <v>1016</v>
      </c>
      <c r="I342" s="200"/>
      <c r="J342" s="200"/>
      <c r="K342" s="201" t="s">
        <v>904</v>
      </c>
      <c r="L342" s="90" t="s">
        <v>356</v>
      </c>
      <c r="M342" s="202" t="s">
        <v>1702</v>
      </c>
      <c r="N342" s="203"/>
      <c r="O342" s="202"/>
      <c r="P342" s="201" t="s">
        <v>907</v>
      </c>
      <c r="Q342" s="90" t="s">
        <v>356</v>
      </c>
      <c r="R342" s="202" t="s">
        <v>2307</v>
      </c>
      <c r="S342" s="203"/>
      <c r="T342" s="202"/>
      <c r="U342" s="201" t="s">
        <v>908</v>
      </c>
      <c r="V342" s="90" t="s">
        <v>356</v>
      </c>
      <c r="W342" s="248" t="s">
        <v>1702</v>
      </c>
      <c r="X342" s="249"/>
      <c r="Y342" s="248"/>
      <c r="Z342" s="273"/>
      <c r="AA342" s="90"/>
      <c r="AB342" s="248"/>
      <c r="AC342" s="249"/>
      <c r="AD342" s="248"/>
    </row>
    <row r="343" spans="1:30" ht="183.75" customHeight="1">
      <c r="A343" s="477"/>
      <c r="B343" s="48" t="s">
        <v>2385</v>
      </c>
      <c r="C343" s="46" t="s">
        <v>2398</v>
      </c>
      <c r="D343" s="47" t="s">
        <v>2399</v>
      </c>
      <c r="E343" s="46" t="s">
        <v>901</v>
      </c>
      <c r="F343" s="46" t="s">
        <v>2400</v>
      </c>
      <c r="G343" s="46" t="s">
        <v>2401</v>
      </c>
      <c r="H343" s="198" t="s">
        <v>1016</v>
      </c>
      <c r="I343" s="200"/>
      <c r="J343" s="200"/>
      <c r="K343" s="201" t="s">
        <v>904</v>
      </c>
      <c r="L343" s="90" t="s">
        <v>356</v>
      </c>
      <c r="M343" s="202" t="s">
        <v>1702</v>
      </c>
      <c r="N343" s="203"/>
      <c r="O343" s="202"/>
      <c r="P343" s="201" t="s">
        <v>907</v>
      </c>
      <c r="Q343" s="90" t="s">
        <v>356</v>
      </c>
      <c r="R343" s="202" t="s">
        <v>2307</v>
      </c>
      <c r="S343" s="203"/>
      <c r="T343" s="202"/>
      <c r="U343" s="201" t="s">
        <v>908</v>
      </c>
      <c r="V343" s="90" t="s">
        <v>356</v>
      </c>
      <c r="W343" s="248" t="s">
        <v>1702</v>
      </c>
      <c r="X343" s="249"/>
      <c r="Y343" s="248"/>
      <c r="Z343" s="273"/>
      <c r="AA343" s="90"/>
      <c r="AB343" s="248"/>
      <c r="AC343" s="249"/>
      <c r="AD343" s="248"/>
    </row>
    <row r="344" spans="1:30" ht="119.25" customHeight="1">
      <c r="A344" s="477"/>
      <c r="B344" s="48" t="s">
        <v>2385</v>
      </c>
      <c r="C344" s="46" t="s">
        <v>2402</v>
      </c>
      <c r="D344" s="47" t="s">
        <v>2403</v>
      </c>
      <c r="E344" s="46" t="s">
        <v>901</v>
      </c>
      <c r="F344" s="46" t="s">
        <v>2404</v>
      </c>
      <c r="G344" s="46" t="s">
        <v>2361</v>
      </c>
      <c r="H344" s="198" t="s">
        <v>1016</v>
      </c>
      <c r="I344" s="200"/>
      <c r="J344" s="200"/>
      <c r="K344" s="201" t="s">
        <v>904</v>
      </c>
      <c r="L344" s="90" t="s">
        <v>356</v>
      </c>
      <c r="M344" s="202" t="s">
        <v>1702</v>
      </c>
      <c r="N344" s="203"/>
      <c r="O344" s="202"/>
      <c r="P344" s="201" t="s">
        <v>907</v>
      </c>
      <c r="Q344" s="90" t="s">
        <v>1559</v>
      </c>
      <c r="R344" s="202" t="s">
        <v>2307</v>
      </c>
      <c r="S344" s="203"/>
      <c r="T344" s="202"/>
      <c r="U344" s="201" t="s">
        <v>908</v>
      </c>
      <c r="V344" s="90" t="s">
        <v>1559</v>
      </c>
      <c r="W344" s="248" t="s">
        <v>1702</v>
      </c>
      <c r="X344" s="249"/>
      <c r="Y344" s="248"/>
      <c r="Z344" s="273" t="s">
        <v>339</v>
      </c>
      <c r="AA344" s="90" t="s">
        <v>356</v>
      </c>
      <c r="AB344" s="248" t="s">
        <v>382</v>
      </c>
      <c r="AC344" s="249"/>
      <c r="AD344" s="248"/>
    </row>
    <row r="345" spans="1:30" ht="100.15" customHeight="1">
      <c r="A345" s="477"/>
      <c r="B345" s="48" t="s">
        <v>2385</v>
      </c>
      <c r="C345" s="46" t="s">
        <v>2405</v>
      </c>
      <c r="D345" s="47" t="s">
        <v>2406</v>
      </c>
      <c r="E345" s="46" t="s">
        <v>901</v>
      </c>
      <c r="F345" s="46" t="s">
        <v>2407</v>
      </c>
      <c r="G345" s="46" t="s">
        <v>2408</v>
      </c>
      <c r="H345" s="198" t="s">
        <v>1016</v>
      </c>
      <c r="I345" s="200"/>
      <c r="J345" s="200"/>
      <c r="K345" s="201" t="s">
        <v>904</v>
      </c>
      <c r="L345" s="90" t="s">
        <v>356</v>
      </c>
      <c r="M345" s="202" t="s">
        <v>1702</v>
      </c>
      <c r="N345" s="203"/>
      <c r="O345" s="202"/>
      <c r="P345" s="201" t="s">
        <v>907</v>
      </c>
      <c r="Q345" s="90" t="s">
        <v>356</v>
      </c>
      <c r="R345" s="202" t="s">
        <v>2307</v>
      </c>
      <c r="S345" s="203"/>
      <c r="T345" s="202"/>
      <c r="U345" s="201" t="s">
        <v>908</v>
      </c>
      <c r="V345" s="90" t="s">
        <v>1559</v>
      </c>
      <c r="W345" s="248" t="s">
        <v>1702</v>
      </c>
      <c r="X345" s="249"/>
      <c r="Y345" s="248"/>
      <c r="Z345" s="273" t="s">
        <v>339</v>
      </c>
      <c r="AA345" s="90" t="s">
        <v>356</v>
      </c>
      <c r="AB345" s="248" t="s">
        <v>382</v>
      </c>
      <c r="AC345" s="249"/>
      <c r="AD345" s="248"/>
    </row>
    <row r="346" spans="1:30" ht="126.75" customHeight="1">
      <c r="A346" s="477"/>
      <c r="B346" s="48" t="s">
        <v>2385</v>
      </c>
      <c r="C346" s="46" t="s">
        <v>2409</v>
      </c>
      <c r="D346" s="47" t="s">
        <v>2410</v>
      </c>
      <c r="E346" s="46" t="s">
        <v>901</v>
      </c>
      <c r="F346" s="46" t="s">
        <v>2411</v>
      </c>
      <c r="G346" s="46" t="s">
        <v>2361</v>
      </c>
      <c r="H346" s="198" t="s">
        <v>1016</v>
      </c>
      <c r="I346" s="200"/>
      <c r="J346" s="200"/>
      <c r="K346" s="201" t="s">
        <v>904</v>
      </c>
      <c r="L346" s="90" t="s">
        <v>356</v>
      </c>
      <c r="M346" s="202" t="s">
        <v>1702</v>
      </c>
      <c r="N346" s="203"/>
      <c r="O346" s="202"/>
      <c r="P346" s="201" t="s">
        <v>907</v>
      </c>
      <c r="Q346" s="90" t="s">
        <v>356</v>
      </c>
      <c r="R346" s="202" t="s">
        <v>1702</v>
      </c>
      <c r="S346" s="203"/>
      <c r="T346" s="202"/>
      <c r="U346" s="201" t="s">
        <v>908</v>
      </c>
      <c r="V346" s="90" t="s">
        <v>1559</v>
      </c>
      <c r="W346" s="248" t="s">
        <v>1702</v>
      </c>
      <c r="X346" s="249"/>
      <c r="Y346" s="248"/>
      <c r="Z346" s="273" t="s">
        <v>339</v>
      </c>
      <c r="AA346" s="90" t="s">
        <v>356</v>
      </c>
      <c r="AB346" s="248" t="s">
        <v>382</v>
      </c>
      <c r="AC346" s="249"/>
      <c r="AD346" s="248"/>
    </row>
    <row r="347" spans="1:30" ht="138.75" customHeight="1">
      <c r="A347" s="477"/>
      <c r="B347" s="48" t="s">
        <v>2385</v>
      </c>
      <c r="C347" s="46" t="s">
        <v>2412</v>
      </c>
      <c r="D347" s="47" t="s">
        <v>2413</v>
      </c>
      <c r="E347" s="46" t="s">
        <v>901</v>
      </c>
      <c r="F347" s="46" t="s">
        <v>2414</v>
      </c>
      <c r="G347" s="46" t="s">
        <v>2361</v>
      </c>
      <c r="H347" s="198" t="s">
        <v>1016</v>
      </c>
      <c r="I347" s="200"/>
      <c r="J347" s="200"/>
      <c r="K347" s="201" t="s">
        <v>904</v>
      </c>
      <c r="L347" s="90" t="s">
        <v>1040</v>
      </c>
      <c r="M347" s="202" t="s">
        <v>1702</v>
      </c>
      <c r="N347" s="203" t="s">
        <v>2371</v>
      </c>
      <c r="O347" s="202"/>
      <c r="P347" s="201" t="s">
        <v>907</v>
      </c>
      <c r="Q347" s="90" t="s">
        <v>357</v>
      </c>
      <c r="R347" s="202" t="s">
        <v>1702</v>
      </c>
      <c r="S347" s="203" t="s">
        <v>2372</v>
      </c>
      <c r="T347" s="202" t="s">
        <v>2373</v>
      </c>
      <c r="U347" s="201" t="s">
        <v>908</v>
      </c>
      <c r="V347" s="90" t="s">
        <v>1559</v>
      </c>
      <c r="W347" s="248" t="s">
        <v>1702</v>
      </c>
      <c r="X347" s="249"/>
      <c r="Y347" s="248"/>
      <c r="Z347" s="273" t="s">
        <v>339</v>
      </c>
      <c r="AA347" s="90" t="s">
        <v>357</v>
      </c>
      <c r="AB347" s="248" t="s">
        <v>382</v>
      </c>
      <c r="AC347" s="249" t="s">
        <v>2415</v>
      </c>
      <c r="AD347" s="248"/>
    </row>
    <row r="348" spans="1:30" ht="141.75" customHeight="1">
      <c r="A348" s="477"/>
      <c r="B348" s="48" t="s">
        <v>2416</v>
      </c>
      <c r="C348" s="46" t="s">
        <v>2417</v>
      </c>
      <c r="D348" s="47" t="s">
        <v>2418</v>
      </c>
      <c r="E348" s="46" t="s">
        <v>901</v>
      </c>
      <c r="F348" s="46" t="s">
        <v>2419</v>
      </c>
      <c r="G348" s="46" t="s">
        <v>2420</v>
      </c>
      <c r="H348" s="198" t="s">
        <v>1016</v>
      </c>
      <c r="I348" s="200"/>
      <c r="J348" s="200"/>
      <c r="K348" s="201" t="s">
        <v>904</v>
      </c>
      <c r="L348" s="90" t="s">
        <v>357</v>
      </c>
      <c r="M348" s="202" t="s">
        <v>1702</v>
      </c>
      <c r="N348" s="203" t="s">
        <v>2341</v>
      </c>
      <c r="O348" s="257" t="s">
        <v>2342</v>
      </c>
      <c r="P348" s="201" t="s">
        <v>907</v>
      </c>
      <c r="Q348" s="90" t="s">
        <v>356</v>
      </c>
      <c r="R348" s="202" t="s">
        <v>1702</v>
      </c>
      <c r="S348" s="203"/>
      <c r="T348" s="257"/>
      <c r="U348" s="201" t="s">
        <v>908</v>
      </c>
      <c r="V348" s="90" t="s">
        <v>356</v>
      </c>
      <c r="W348" s="248" t="s">
        <v>1702</v>
      </c>
      <c r="X348" s="249"/>
      <c r="Y348" s="388"/>
      <c r="Z348" s="273" t="s">
        <v>339</v>
      </c>
      <c r="AA348" s="90" t="s">
        <v>356</v>
      </c>
      <c r="AB348" s="248" t="s">
        <v>382</v>
      </c>
      <c r="AC348" s="249"/>
      <c r="AD348" s="388"/>
    </row>
    <row r="349" spans="1:30" ht="130.5" customHeight="1">
      <c r="A349" s="478"/>
      <c r="B349" s="48" t="s">
        <v>2385</v>
      </c>
      <c r="C349" s="46" t="s">
        <v>2421</v>
      </c>
      <c r="D349" s="47" t="s">
        <v>2422</v>
      </c>
      <c r="E349" s="46" t="s">
        <v>2345</v>
      </c>
      <c r="F349" s="46" t="s">
        <v>2423</v>
      </c>
      <c r="G349" s="46" t="s">
        <v>2424</v>
      </c>
      <c r="H349" s="198" t="s">
        <v>2314</v>
      </c>
      <c r="I349" s="200"/>
      <c r="J349" s="200"/>
      <c r="K349" s="201" t="s">
        <v>904</v>
      </c>
      <c r="L349" s="90" t="s">
        <v>357</v>
      </c>
      <c r="M349" s="202" t="s">
        <v>1702</v>
      </c>
      <c r="N349" s="203" t="s">
        <v>2341</v>
      </c>
      <c r="O349" s="202" t="s">
        <v>2316</v>
      </c>
      <c r="P349" s="201" t="s">
        <v>907</v>
      </c>
      <c r="Q349" s="90" t="s">
        <v>356</v>
      </c>
      <c r="R349" s="202" t="s">
        <v>1702</v>
      </c>
      <c r="S349" s="203"/>
      <c r="T349" s="202"/>
      <c r="U349" s="201" t="s">
        <v>908</v>
      </c>
      <c r="V349" s="90" t="s">
        <v>356</v>
      </c>
      <c r="W349" s="248" t="s">
        <v>1702</v>
      </c>
      <c r="X349" s="249"/>
      <c r="Y349" s="248"/>
      <c r="Z349" s="273"/>
      <c r="AA349" s="90"/>
      <c r="AB349" s="248"/>
      <c r="AC349" s="249"/>
      <c r="AD349" s="248"/>
    </row>
    <row r="350" spans="1:30" ht="130.5" customHeight="1">
      <c r="A350" s="256"/>
      <c r="B350" s="48" t="s">
        <v>2385</v>
      </c>
      <c r="C350" s="46" t="s">
        <v>2425</v>
      </c>
      <c r="D350" s="47" t="s">
        <v>2426</v>
      </c>
      <c r="E350" s="46" t="s">
        <v>2311</v>
      </c>
      <c r="F350" s="46" t="s">
        <v>2427</v>
      </c>
      <c r="G350" s="46" t="s">
        <v>2428</v>
      </c>
      <c r="H350" s="198" t="s">
        <v>6</v>
      </c>
      <c r="I350" s="200"/>
      <c r="J350" s="200"/>
      <c r="K350" s="201" t="s">
        <v>904</v>
      </c>
      <c r="L350" s="90" t="s">
        <v>356</v>
      </c>
      <c r="M350" s="202" t="s">
        <v>1702</v>
      </c>
      <c r="N350" s="203" t="s">
        <v>2429</v>
      </c>
      <c r="O350" s="202"/>
      <c r="P350" s="201" t="s">
        <v>907</v>
      </c>
      <c r="Q350" s="90" t="s">
        <v>357</v>
      </c>
      <c r="R350" s="202" t="s">
        <v>1702</v>
      </c>
      <c r="S350" s="203" t="s">
        <v>2430</v>
      </c>
      <c r="T350" s="202" t="s">
        <v>2431</v>
      </c>
      <c r="U350" s="201" t="s">
        <v>908</v>
      </c>
      <c r="V350" s="90" t="s">
        <v>357</v>
      </c>
      <c r="W350" s="248" t="s">
        <v>1702</v>
      </c>
      <c r="X350" s="249" t="s">
        <v>2432</v>
      </c>
      <c r="Y350" s="202" t="s">
        <v>2431</v>
      </c>
      <c r="Z350" s="273" t="s">
        <v>339</v>
      </c>
      <c r="AA350" s="90" t="s">
        <v>356</v>
      </c>
      <c r="AB350" s="248" t="s">
        <v>382</v>
      </c>
      <c r="AC350" s="249"/>
      <c r="AD350" s="202"/>
    </row>
    <row r="351" spans="1:30" ht="130.5" customHeight="1">
      <c r="A351" s="256"/>
      <c r="B351" s="48" t="s">
        <v>2433</v>
      </c>
      <c r="C351" s="46" t="s">
        <v>2434</v>
      </c>
      <c r="D351" s="47" t="s">
        <v>2435</v>
      </c>
      <c r="E351" s="46" t="s">
        <v>2311</v>
      </c>
      <c r="F351" s="46" t="s">
        <v>2436</v>
      </c>
      <c r="G351" s="46" t="s">
        <v>2437</v>
      </c>
      <c r="H351" s="198" t="s">
        <v>222</v>
      </c>
      <c r="I351" s="200"/>
      <c r="J351" s="200"/>
      <c r="K351" s="90" t="s">
        <v>356</v>
      </c>
      <c r="L351" s="90" t="s">
        <v>1040</v>
      </c>
      <c r="M351" s="202" t="s">
        <v>1702</v>
      </c>
      <c r="N351" s="203" t="s">
        <v>2438</v>
      </c>
      <c r="O351" s="202"/>
      <c r="P351" s="201" t="s">
        <v>907</v>
      </c>
      <c r="Q351" s="90" t="s">
        <v>357</v>
      </c>
      <c r="R351" s="202" t="s">
        <v>1702</v>
      </c>
      <c r="S351" s="203" t="s">
        <v>2439</v>
      </c>
      <c r="T351" s="202" t="s">
        <v>2440</v>
      </c>
      <c r="U351" s="201" t="s">
        <v>908</v>
      </c>
      <c r="V351" s="90" t="s">
        <v>356</v>
      </c>
      <c r="W351" s="248" t="s">
        <v>1702</v>
      </c>
      <c r="X351" s="249"/>
      <c r="Y351" s="248"/>
      <c r="Z351" s="273" t="s">
        <v>339</v>
      </c>
      <c r="AA351" s="90" t="s">
        <v>356</v>
      </c>
      <c r="AB351" s="248" t="s">
        <v>382</v>
      </c>
      <c r="AC351" s="249"/>
      <c r="AD351" s="248"/>
    </row>
    <row r="352" spans="1:30" ht="81" customHeight="1">
      <c r="A352" s="485" t="s">
        <v>44</v>
      </c>
      <c r="B352" s="208" t="s">
        <v>2441</v>
      </c>
      <c r="C352" s="196" t="s">
        <v>2442</v>
      </c>
      <c r="D352" s="204" t="s">
        <v>2443</v>
      </c>
      <c r="E352" s="196" t="s">
        <v>901</v>
      </c>
      <c r="F352" s="196" t="s">
        <v>2444</v>
      </c>
      <c r="G352" s="197" t="s">
        <v>2445</v>
      </c>
      <c r="H352" s="198" t="s">
        <v>4</v>
      </c>
      <c r="I352" s="200"/>
      <c r="J352" s="200"/>
      <c r="K352" s="201" t="s">
        <v>904</v>
      </c>
      <c r="L352" s="90" t="s">
        <v>357</v>
      </c>
      <c r="M352" s="202" t="s">
        <v>382</v>
      </c>
      <c r="N352" s="203" t="s">
        <v>2446</v>
      </c>
      <c r="O352" s="258" t="s">
        <v>2447</v>
      </c>
      <c r="P352" s="201" t="s">
        <v>907</v>
      </c>
      <c r="Q352" s="90" t="s">
        <v>357</v>
      </c>
      <c r="R352" s="202" t="s">
        <v>382</v>
      </c>
      <c r="S352" s="203" t="s">
        <v>2446</v>
      </c>
      <c r="T352" s="258"/>
      <c r="U352" s="201" t="s">
        <v>908</v>
      </c>
      <c r="V352" s="90" t="s">
        <v>356</v>
      </c>
      <c r="W352" s="248" t="s">
        <v>382</v>
      </c>
      <c r="X352" s="249"/>
      <c r="Y352" s="365"/>
      <c r="Z352" s="273" t="s">
        <v>339</v>
      </c>
      <c r="AA352" s="90" t="s">
        <v>356</v>
      </c>
      <c r="AB352" s="248" t="s">
        <v>439</v>
      </c>
      <c r="AC352" s="249"/>
      <c r="AD352" s="365"/>
    </row>
    <row r="353" spans="1:30" ht="90" customHeight="1">
      <c r="A353" s="485"/>
      <c r="B353" s="208" t="s">
        <v>2441</v>
      </c>
      <c r="C353" s="196" t="s">
        <v>2448</v>
      </c>
      <c r="D353" s="204" t="s">
        <v>2449</v>
      </c>
      <c r="E353" s="196" t="s">
        <v>2450</v>
      </c>
      <c r="F353" s="196" t="s">
        <v>2451</v>
      </c>
      <c r="G353" s="197" t="s">
        <v>2452</v>
      </c>
      <c r="H353" s="198" t="s">
        <v>3</v>
      </c>
      <c r="I353" s="200"/>
      <c r="J353" s="200"/>
      <c r="K353" s="201" t="s">
        <v>904</v>
      </c>
      <c r="L353" s="90" t="s">
        <v>357</v>
      </c>
      <c r="M353" s="202" t="s">
        <v>382</v>
      </c>
      <c r="N353" s="97" t="s">
        <v>2453</v>
      </c>
      <c r="O353" s="258" t="s">
        <v>2447</v>
      </c>
      <c r="P353" s="201" t="s">
        <v>907</v>
      </c>
      <c r="Q353" s="90" t="s">
        <v>357</v>
      </c>
      <c r="R353" s="202" t="s">
        <v>382</v>
      </c>
      <c r="S353" s="97" t="s">
        <v>2454</v>
      </c>
      <c r="T353" s="258"/>
      <c r="U353" s="201" t="s">
        <v>908</v>
      </c>
      <c r="V353" s="90" t="s">
        <v>357</v>
      </c>
      <c r="W353" s="248" t="s">
        <v>382</v>
      </c>
      <c r="X353" s="389"/>
      <c r="Y353" s="365"/>
      <c r="Z353" s="273" t="s">
        <v>339</v>
      </c>
      <c r="AA353" s="90" t="s">
        <v>356</v>
      </c>
      <c r="AB353" s="248" t="s">
        <v>439</v>
      </c>
      <c r="AC353" s="389"/>
      <c r="AD353" s="365"/>
    </row>
    <row r="354" spans="1:30" ht="130.9" customHeight="1">
      <c r="A354" s="485"/>
      <c r="B354" s="208" t="s">
        <v>2441</v>
      </c>
      <c r="C354" s="196" t="s">
        <v>2455</v>
      </c>
      <c r="D354" s="204" t="s">
        <v>2456</v>
      </c>
      <c r="E354" s="196" t="s">
        <v>2457</v>
      </c>
      <c r="F354" s="196" t="s">
        <v>2458</v>
      </c>
      <c r="G354" s="197" t="s">
        <v>2459</v>
      </c>
      <c r="H354" s="198" t="s">
        <v>4</v>
      </c>
      <c r="I354" s="200"/>
      <c r="J354" s="200"/>
      <c r="K354" s="201" t="s">
        <v>904</v>
      </c>
      <c r="L354" s="90" t="s">
        <v>357</v>
      </c>
      <c r="M354" s="202" t="s">
        <v>382</v>
      </c>
      <c r="N354" s="97" t="s">
        <v>2460</v>
      </c>
      <c r="O354" s="258" t="s">
        <v>2447</v>
      </c>
      <c r="P354" s="201" t="s">
        <v>907</v>
      </c>
      <c r="Q354" s="90" t="s">
        <v>357</v>
      </c>
      <c r="R354" s="202" t="s">
        <v>382</v>
      </c>
      <c r="S354" s="97" t="s">
        <v>2460</v>
      </c>
      <c r="T354" s="258"/>
      <c r="U354" s="201" t="s">
        <v>908</v>
      </c>
      <c r="V354" s="90" t="s">
        <v>356</v>
      </c>
      <c r="W354" s="248" t="s">
        <v>382</v>
      </c>
      <c r="X354" s="389"/>
      <c r="Y354" s="365"/>
      <c r="Z354" s="273"/>
      <c r="AA354" s="90"/>
      <c r="AB354" s="248"/>
      <c r="AC354" s="389"/>
      <c r="AD354" s="365"/>
    </row>
    <row r="355" spans="1:30" ht="130.9" customHeight="1">
      <c r="A355" s="485"/>
      <c r="B355" s="224" t="s">
        <v>2441</v>
      </c>
      <c r="C355" s="195" t="s">
        <v>2461</v>
      </c>
      <c r="D355" s="206" t="s">
        <v>2462</v>
      </c>
      <c r="E355" s="195" t="s">
        <v>2450</v>
      </c>
      <c r="F355" s="195" t="s">
        <v>2463</v>
      </c>
      <c r="G355" s="207" t="s">
        <v>2464</v>
      </c>
      <c r="H355" s="198" t="s">
        <v>4</v>
      </c>
      <c r="I355" s="200"/>
      <c r="J355" s="200"/>
      <c r="K355" s="201"/>
      <c r="L355" s="90"/>
      <c r="M355" s="202"/>
      <c r="N355" s="97"/>
      <c r="O355" s="202"/>
      <c r="P355" s="201" t="s">
        <v>907</v>
      </c>
      <c r="Q355" s="90" t="s">
        <v>357</v>
      </c>
      <c r="R355" s="107" t="s">
        <v>382</v>
      </c>
      <c r="S355" s="106" t="s">
        <v>2465</v>
      </c>
      <c r="T355" s="202"/>
      <c r="U355" s="201" t="s">
        <v>908</v>
      </c>
      <c r="V355" s="90" t="s">
        <v>357</v>
      </c>
      <c r="W355" s="350" t="s">
        <v>382</v>
      </c>
      <c r="X355" s="329"/>
      <c r="Y355" s="248"/>
      <c r="Z355" s="273" t="s">
        <v>339</v>
      </c>
      <c r="AA355" s="90" t="s">
        <v>356</v>
      </c>
      <c r="AB355" s="248" t="s">
        <v>439</v>
      </c>
      <c r="AC355" s="329"/>
      <c r="AD355" s="248"/>
    </row>
    <row r="356" spans="1:30" s="21" customFormat="1" ht="124.15" customHeight="1">
      <c r="A356" s="485"/>
      <c r="B356" s="214" t="s">
        <v>2466</v>
      </c>
      <c r="C356" s="215" t="s">
        <v>2467</v>
      </c>
      <c r="D356" s="235" t="s">
        <v>2468</v>
      </c>
      <c r="E356" s="211" t="s">
        <v>901</v>
      </c>
      <c r="F356" s="215" t="s">
        <v>2469</v>
      </c>
      <c r="G356" s="212" t="s">
        <v>2470</v>
      </c>
      <c r="H356" s="198" t="s">
        <v>1016</v>
      </c>
      <c r="I356" s="245"/>
      <c r="J356" s="245"/>
      <c r="K356" s="201" t="s">
        <v>904</v>
      </c>
      <c r="L356" s="90" t="s">
        <v>356</v>
      </c>
      <c r="M356" s="107" t="s">
        <v>382</v>
      </c>
      <c r="N356" s="246"/>
      <c r="O356" s="169"/>
      <c r="P356" s="201" t="s">
        <v>907</v>
      </c>
      <c r="Q356" s="90" t="s">
        <v>356</v>
      </c>
      <c r="R356" s="107" t="s">
        <v>382</v>
      </c>
      <c r="S356" s="246"/>
      <c r="T356" s="169"/>
      <c r="U356" s="201" t="s">
        <v>908</v>
      </c>
      <c r="V356" s="90" t="s">
        <v>356</v>
      </c>
      <c r="W356" s="350" t="s">
        <v>382</v>
      </c>
      <c r="X356" s="386"/>
      <c r="Y356" s="385"/>
      <c r="Z356" s="273"/>
      <c r="AA356" s="90"/>
      <c r="AB356" s="350"/>
      <c r="AC356" s="386"/>
      <c r="AD356" s="385"/>
    </row>
    <row r="357" spans="1:30" s="17" customFormat="1" ht="100.15" customHeight="1">
      <c r="A357" s="485"/>
      <c r="B357" s="214" t="s">
        <v>2466</v>
      </c>
      <c r="C357" s="215" t="s">
        <v>2471</v>
      </c>
      <c r="D357" s="252" t="s">
        <v>2472</v>
      </c>
      <c r="E357" s="211" t="s">
        <v>901</v>
      </c>
      <c r="F357" s="211" t="s">
        <v>2473</v>
      </c>
      <c r="G357" s="212" t="s">
        <v>2474</v>
      </c>
      <c r="H357" s="198" t="s">
        <v>1016</v>
      </c>
      <c r="I357" s="198"/>
      <c r="J357" s="198"/>
      <c r="K357" s="201" t="s">
        <v>904</v>
      </c>
      <c r="L357" s="90" t="s">
        <v>357</v>
      </c>
      <c r="M357" s="107" t="s">
        <v>382</v>
      </c>
      <c r="N357" s="106" t="s">
        <v>2446</v>
      </c>
      <c r="O357" s="217"/>
      <c r="P357" s="201" t="s">
        <v>907</v>
      </c>
      <c r="Q357" s="90" t="s">
        <v>357</v>
      </c>
      <c r="R357" s="107" t="s">
        <v>382</v>
      </c>
      <c r="S357" s="106" t="s">
        <v>2475</v>
      </c>
      <c r="T357" s="217"/>
      <c r="U357" s="201" t="s">
        <v>908</v>
      </c>
      <c r="V357" s="90" t="s">
        <v>357</v>
      </c>
      <c r="W357" s="350" t="s">
        <v>382</v>
      </c>
      <c r="X357" s="329"/>
      <c r="Y357" s="282"/>
      <c r="Z357" s="273" t="s">
        <v>339</v>
      </c>
      <c r="AA357" s="90" t="s">
        <v>356</v>
      </c>
      <c r="AB357" s="248" t="s">
        <v>439</v>
      </c>
      <c r="AC357" s="329"/>
      <c r="AD357" s="282"/>
    </row>
    <row r="358" spans="1:30" s="21" customFormat="1" ht="140.25" customHeight="1">
      <c r="A358" s="485"/>
      <c r="B358" s="214" t="s">
        <v>2466</v>
      </c>
      <c r="C358" s="215" t="s">
        <v>2476</v>
      </c>
      <c r="D358" s="252" t="s">
        <v>2477</v>
      </c>
      <c r="E358" s="211" t="s">
        <v>901</v>
      </c>
      <c r="F358" s="211" t="s">
        <v>2478</v>
      </c>
      <c r="G358" s="212" t="s">
        <v>2479</v>
      </c>
      <c r="H358" s="198" t="s">
        <v>7</v>
      </c>
      <c r="I358" s="245"/>
      <c r="J358" s="245"/>
      <c r="K358" s="201" t="s">
        <v>904</v>
      </c>
      <c r="L358" s="90" t="s">
        <v>356</v>
      </c>
      <c r="M358" s="107" t="s">
        <v>382</v>
      </c>
      <c r="N358" s="246"/>
      <c r="O358" s="169"/>
      <c r="P358" s="201" t="s">
        <v>907</v>
      </c>
      <c r="Q358" s="90" t="s">
        <v>356</v>
      </c>
      <c r="R358" s="107" t="s">
        <v>382</v>
      </c>
      <c r="S358" s="246"/>
      <c r="T358" s="169"/>
      <c r="U358" s="201" t="s">
        <v>908</v>
      </c>
      <c r="V358" s="90" t="s">
        <v>356</v>
      </c>
      <c r="W358" s="350" t="s">
        <v>382</v>
      </c>
      <c r="X358" s="386"/>
      <c r="Y358" s="385"/>
      <c r="Z358" s="273"/>
      <c r="AA358" s="90"/>
      <c r="AB358" s="350"/>
      <c r="AC358" s="386"/>
      <c r="AD358" s="385"/>
    </row>
    <row r="359" spans="1:30" ht="96" customHeight="1">
      <c r="A359" s="485"/>
      <c r="B359" s="194" t="s">
        <v>2466</v>
      </c>
      <c r="C359" s="215" t="s">
        <v>2480</v>
      </c>
      <c r="D359" s="204" t="s">
        <v>2481</v>
      </c>
      <c r="E359" s="196" t="s">
        <v>901</v>
      </c>
      <c r="F359" s="196" t="s">
        <v>2482</v>
      </c>
      <c r="G359" s="197" t="s">
        <v>2483</v>
      </c>
      <c r="H359" s="198" t="s">
        <v>7</v>
      </c>
      <c r="I359" s="200"/>
      <c r="J359" s="200"/>
      <c r="K359" s="201" t="s">
        <v>904</v>
      </c>
      <c r="L359" s="90" t="s">
        <v>356</v>
      </c>
      <c r="M359" s="202" t="s">
        <v>382</v>
      </c>
      <c r="N359" s="203"/>
      <c r="O359" s="202"/>
      <c r="P359" s="201" t="s">
        <v>907</v>
      </c>
      <c r="Q359" s="90" t="s">
        <v>357</v>
      </c>
      <c r="R359" s="202" t="s">
        <v>382</v>
      </c>
      <c r="S359" s="106" t="s">
        <v>2446</v>
      </c>
      <c r="T359" s="202"/>
      <c r="U359" s="201" t="s">
        <v>908</v>
      </c>
      <c r="V359" s="90" t="s">
        <v>356</v>
      </c>
      <c r="W359" s="248" t="s">
        <v>382</v>
      </c>
      <c r="X359" s="329"/>
      <c r="Y359" s="248"/>
      <c r="Z359" s="273" t="s">
        <v>339</v>
      </c>
      <c r="AA359" s="90" t="s">
        <v>356</v>
      </c>
      <c r="AB359" s="248" t="s">
        <v>439</v>
      </c>
      <c r="AC359" s="329"/>
      <c r="AD359" s="248"/>
    </row>
    <row r="360" spans="1:30" s="17" customFormat="1" ht="140.25" customHeight="1">
      <c r="A360" s="485"/>
      <c r="B360" s="214" t="s">
        <v>2466</v>
      </c>
      <c r="C360" s="215" t="s">
        <v>2484</v>
      </c>
      <c r="D360" s="252" t="s">
        <v>2485</v>
      </c>
      <c r="E360" s="211" t="s">
        <v>2457</v>
      </c>
      <c r="F360" s="211" t="s">
        <v>2486</v>
      </c>
      <c r="G360" s="212" t="s">
        <v>2452</v>
      </c>
      <c r="H360" s="198" t="s">
        <v>4</v>
      </c>
      <c r="I360" s="198"/>
      <c r="J360" s="198"/>
      <c r="K360" s="201" t="s">
        <v>904</v>
      </c>
      <c r="L360" s="90" t="s">
        <v>357</v>
      </c>
      <c r="M360" s="107" t="s">
        <v>382</v>
      </c>
      <c r="N360" s="106" t="s">
        <v>2487</v>
      </c>
      <c r="O360" s="217"/>
      <c r="P360" s="201" t="s">
        <v>907</v>
      </c>
      <c r="Q360" s="90" t="s">
        <v>357</v>
      </c>
      <c r="R360" s="107" t="s">
        <v>382</v>
      </c>
      <c r="S360" s="106" t="s">
        <v>2488</v>
      </c>
      <c r="T360" s="217"/>
      <c r="U360" s="201" t="s">
        <v>908</v>
      </c>
      <c r="V360" s="90" t="s">
        <v>357</v>
      </c>
      <c r="W360" s="350" t="s">
        <v>382</v>
      </c>
      <c r="X360" s="382" t="s">
        <v>2489</v>
      </c>
      <c r="Y360" s="282"/>
      <c r="Z360" s="273" t="s">
        <v>339</v>
      </c>
      <c r="AA360" s="90" t="s">
        <v>356</v>
      </c>
      <c r="AB360" s="248" t="s">
        <v>439</v>
      </c>
      <c r="AC360" s="382"/>
      <c r="AD360" s="282"/>
    </row>
    <row r="361" spans="1:30" s="17" customFormat="1" ht="140.25" customHeight="1">
      <c r="A361" s="485"/>
      <c r="B361" s="214" t="s">
        <v>2466</v>
      </c>
      <c r="C361" s="215" t="s">
        <v>2490</v>
      </c>
      <c r="D361" s="252" t="s">
        <v>2491</v>
      </c>
      <c r="E361" s="211" t="s">
        <v>901</v>
      </c>
      <c r="F361" s="211" t="s">
        <v>2492</v>
      </c>
      <c r="G361" s="212" t="s">
        <v>2493</v>
      </c>
      <c r="H361" s="198" t="s">
        <v>4</v>
      </c>
      <c r="I361" s="198"/>
      <c r="J361" s="198"/>
      <c r="K361" s="201" t="s">
        <v>904</v>
      </c>
      <c r="L361" s="90" t="s">
        <v>357</v>
      </c>
      <c r="M361" s="107" t="s">
        <v>382</v>
      </c>
      <c r="N361" s="106" t="s">
        <v>2494</v>
      </c>
      <c r="O361" s="217"/>
      <c r="P361" s="201" t="s">
        <v>907</v>
      </c>
      <c r="Q361" s="90" t="s">
        <v>356</v>
      </c>
      <c r="R361" s="107" t="s">
        <v>382</v>
      </c>
      <c r="S361" s="106"/>
      <c r="T361" s="217"/>
      <c r="U361" s="201" t="s">
        <v>908</v>
      </c>
      <c r="V361" s="90" t="s">
        <v>356</v>
      </c>
      <c r="W361" s="350" t="s">
        <v>382</v>
      </c>
      <c r="X361" s="329"/>
      <c r="Y361" s="282"/>
      <c r="Z361" s="273"/>
      <c r="AA361" s="90"/>
      <c r="AB361" s="350"/>
      <c r="AC361" s="329"/>
      <c r="AD361" s="282"/>
    </row>
    <row r="362" spans="1:30" ht="105" customHeight="1">
      <c r="A362" s="485"/>
      <c r="B362" s="194" t="s">
        <v>2466</v>
      </c>
      <c r="C362" s="215" t="s">
        <v>2495</v>
      </c>
      <c r="D362" s="204" t="s">
        <v>2496</v>
      </c>
      <c r="E362" s="196" t="s">
        <v>1755</v>
      </c>
      <c r="F362" s="211" t="s">
        <v>2497</v>
      </c>
      <c r="G362" s="197" t="s">
        <v>2498</v>
      </c>
      <c r="H362" s="198" t="s">
        <v>4</v>
      </c>
      <c r="I362" s="200"/>
      <c r="J362" s="200"/>
      <c r="K362" s="201" t="s">
        <v>904</v>
      </c>
      <c r="L362" s="90" t="s">
        <v>357</v>
      </c>
      <c r="M362" s="202" t="s">
        <v>382</v>
      </c>
      <c r="N362" s="108" t="s">
        <v>2499</v>
      </c>
      <c r="O362" s="202"/>
      <c r="P362" s="201" t="s">
        <v>907</v>
      </c>
      <c r="Q362" s="90" t="s">
        <v>357</v>
      </c>
      <c r="R362" s="202" t="s">
        <v>382</v>
      </c>
      <c r="S362" s="108" t="s">
        <v>2499</v>
      </c>
      <c r="T362" s="202"/>
      <c r="U362" s="201" t="s">
        <v>908</v>
      </c>
      <c r="V362" s="90" t="s">
        <v>356</v>
      </c>
      <c r="W362" s="248" t="s">
        <v>382</v>
      </c>
      <c r="X362" s="382"/>
      <c r="Y362" s="248"/>
      <c r="Z362" s="273" t="s">
        <v>339</v>
      </c>
      <c r="AA362" s="90" t="s">
        <v>356</v>
      </c>
      <c r="AB362" s="248" t="s">
        <v>439</v>
      </c>
      <c r="AC362" s="382"/>
      <c r="AD362" s="248"/>
    </row>
    <row r="363" spans="1:30" ht="105" customHeight="1">
      <c r="A363" s="485"/>
      <c r="B363" s="205" t="s">
        <v>2466</v>
      </c>
      <c r="C363" s="181" t="s">
        <v>2500</v>
      </c>
      <c r="D363" s="206" t="s">
        <v>2501</v>
      </c>
      <c r="E363" s="195" t="s">
        <v>2502</v>
      </c>
      <c r="F363" s="195" t="s">
        <v>2503</v>
      </c>
      <c r="G363" s="207" t="s">
        <v>2504</v>
      </c>
      <c r="H363" s="198" t="s">
        <v>4</v>
      </c>
      <c r="I363" s="200"/>
      <c r="J363" s="200"/>
      <c r="K363" s="201"/>
      <c r="L363" s="90"/>
      <c r="M363" s="202"/>
      <c r="N363" s="203"/>
      <c r="O363" s="202"/>
      <c r="P363" s="201" t="s">
        <v>907</v>
      </c>
      <c r="Q363" s="90" t="s">
        <v>357</v>
      </c>
      <c r="R363" s="202" t="s">
        <v>382</v>
      </c>
      <c r="S363" s="108" t="s">
        <v>2505</v>
      </c>
      <c r="T363" s="202"/>
      <c r="U363" s="201" t="s">
        <v>908</v>
      </c>
      <c r="V363" s="90" t="s">
        <v>357</v>
      </c>
      <c r="W363" s="248" t="s">
        <v>382</v>
      </c>
      <c r="X363" s="382"/>
      <c r="Y363" s="248"/>
      <c r="Z363" s="273" t="s">
        <v>339</v>
      </c>
      <c r="AA363" s="90" t="s">
        <v>356</v>
      </c>
      <c r="AB363" s="248" t="s">
        <v>439</v>
      </c>
      <c r="AC363" s="382" t="s">
        <v>2506</v>
      </c>
      <c r="AD363" s="248"/>
    </row>
    <row r="364" spans="1:30" ht="288" customHeight="1">
      <c r="A364" s="485"/>
      <c r="B364" s="222" t="s">
        <v>2507</v>
      </c>
      <c r="C364" s="215" t="s">
        <v>2508</v>
      </c>
      <c r="D364" s="252" t="s">
        <v>2509</v>
      </c>
      <c r="E364" s="211" t="s">
        <v>901</v>
      </c>
      <c r="F364" s="218" t="s">
        <v>2510</v>
      </c>
      <c r="G364" s="231" t="s">
        <v>2511</v>
      </c>
      <c r="H364" s="198" t="s">
        <v>4</v>
      </c>
      <c r="I364" s="200"/>
      <c r="J364" s="200"/>
      <c r="K364" s="201" t="s">
        <v>904</v>
      </c>
      <c r="L364" s="90" t="s">
        <v>357</v>
      </c>
      <c r="M364" s="202" t="s">
        <v>382</v>
      </c>
      <c r="N364" s="108" t="s">
        <v>2512</v>
      </c>
      <c r="O364" s="202"/>
      <c r="P364" s="201" t="s">
        <v>907</v>
      </c>
      <c r="Q364" s="90" t="s">
        <v>356</v>
      </c>
      <c r="R364" s="202" t="s">
        <v>382</v>
      </c>
      <c r="S364" s="108"/>
      <c r="T364" s="202"/>
      <c r="U364" s="201" t="s">
        <v>908</v>
      </c>
      <c r="V364" s="90" t="s">
        <v>356</v>
      </c>
      <c r="W364" s="248" t="s">
        <v>382</v>
      </c>
      <c r="X364" s="382"/>
      <c r="Y364" s="248"/>
      <c r="Z364" s="273" t="s">
        <v>339</v>
      </c>
      <c r="AA364" s="90" t="s">
        <v>356</v>
      </c>
      <c r="AB364" s="248" t="s">
        <v>439</v>
      </c>
      <c r="AC364" s="382"/>
      <c r="AD364" s="248"/>
    </row>
    <row r="365" spans="1:30" ht="91.15" customHeight="1">
      <c r="A365" s="485"/>
      <c r="B365" s="208" t="s">
        <v>2507</v>
      </c>
      <c r="C365" s="215" t="s">
        <v>2513</v>
      </c>
      <c r="D365" s="204" t="s">
        <v>2514</v>
      </c>
      <c r="E365" s="196" t="s">
        <v>901</v>
      </c>
      <c r="F365" s="203" t="s">
        <v>2515</v>
      </c>
      <c r="G365" s="259" t="s">
        <v>2516</v>
      </c>
      <c r="H365" s="198" t="s">
        <v>4</v>
      </c>
      <c r="I365" s="200"/>
      <c r="J365" s="200"/>
      <c r="K365" s="201" t="s">
        <v>904</v>
      </c>
      <c r="L365" s="90" t="s">
        <v>356</v>
      </c>
      <c r="M365" s="202" t="s">
        <v>382</v>
      </c>
      <c r="N365" s="203"/>
      <c r="O365" s="202"/>
      <c r="P365" s="201" t="s">
        <v>907</v>
      </c>
      <c r="Q365" s="90" t="s">
        <v>356</v>
      </c>
      <c r="R365" s="202" t="s">
        <v>382</v>
      </c>
      <c r="S365" s="203"/>
      <c r="T365" s="202"/>
      <c r="U365" s="201" t="s">
        <v>908</v>
      </c>
      <c r="V365" s="90" t="s">
        <v>356</v>
      </c>
      <c r="W365" s="248" t="s">
        <v>382</v>
      </c>
      <c r="X365" s="249"/>
      <c r="Y365" s="248"/>
      <c r="Z365" s="273"/>
      <c r="AA365" s="90"/>
      <c r="AB365" s="248"/>
      <c r="AC365" s="249"/>
      <c r="AD365" s="248"/>
    </row>
    <row r="366" spans="1:30" ht="322.5" customHeight="1">
      <c r="A366" s="485"/>
      <c r="B366" s="222" t="s">
        <v>2507</v>
      </c>
      <c r="C366" s="215" t="s">
        <v>2517</v>
      </c>
      <c r="D366" s="252" t="s">
        <v>2518</v>
      </c>
      <c r="E366" s="211" t="s">
        <v>901</v>
      </c>
      <c r="F366" s="218" t="s">
        <v>2519</v>
      </c>
      <c r="G366" s="231" t="s">
        <v>2520</v>
      </c>
      <c r="H366" s="198" t="s">
        <v>4</v>
      </c>
      <c r="I366" s="200"/>
      <c r="J366" s="200"/>
      <c r="K366" s="201" t="s">
        <v>904</v>
      </c>
      <c r="L366" s="90" t="s">
        <v>356</v>
      </c>
      <c r="M366" s="202" t="s">
        <v>382</v>
      </c>
      <c r="N366" s="203"/>
      <c r="O366" s="202"/>
      <c r="P366" s="201" t="s">
        <v>907</v>
      </c>
      <c r="Q366" s="90" t="s">
        <v>356</v>
      </c>
      <c r="R366" s="202" t="s">
        <v>382</v>
      </c>
      <c r="S366" s="203"/>
      <c r="T366" s="202"/>
      <c r="U366" s="201" t="s">
        <v>908</v>
      </c>
      <c r="V366" s="90" t="s">
        <v>356</v>
      </c>
      <c r="W366" s="248" t="s">
        <v>382</v>
      </c>
      <c r="X366" s="249"/>
      <c r="Y366" s="248"/>
      <c r="Z366" s="273" t="s">
        <v>339</v>
      </c>
      <c r="AA366" s="90" t="s">
        <v>356</v>
      </c>
      <c r="AB366" s="248" t="s">
        <v>439</v>
      </c>
      <c r="AC366" s="249"/>
      <c r="AD366" s="248"/>
    </row>
    <row r="367" spans="1:30" ht="322.5" customHeight="1">
      <c r="A367" s="485"/>
      <c r="B367" s="222" t="s">
        <v>2507</v>
      </c>
      <c r="C367" s="215" t="s">
        <v>2521</v>
      </c>
      <c r="D367" s="252" t="s">
        <v>2522</v>
      </c>
      <c r="E367" s="211" t="s">
        <v>901</v>
      </c>
      <c r="F367" s="218" t="s">
        <v>2523</v>
      </c>
      <c r="G367" s="231" t="s">
        <v>2524</v>
      </c>
      <c r="H367" s="198" t="s">
        <v>3</v>
      </c>
      <c r="I367" s="200"/>
      <c r="J367" s="200"/>
      <c r="K367" s="201" t="s">
        <v>904</v>
      </c>
      <c r="L367" s="90" t="s">
        <v>356</v>
      </c>
      <c r="M367" s="202" t="s">
        <v>382</v>
      </c>
      <c r="N367" s="203"/>
      <c r="O367" s="202"/>
      <c r="P367" s="201" t="s">
        <v>907</v>
      </c>
      <c r="Q367" s="90" t="s">
        <v>356</v>
      </c>
      <c r="R367" s="202" t="s">
        <v>382</v>
      </c>
      <c r="S367" s="203"/>
      <c r="T367" s="202"/>
      <c r="U367" s="201" t="s">
        <v>908</v>
      </c>
      <c r="V367" s="90" t="s">
        <v>356</v>
      </c>
      <c r="W367" s="248" t="s">
        <v>382</v>
      </c>
      <c r="X367" s="249"/>
      <c r="Y367" s="248"/>
      <c r="Z367" s="273" t="s">
        <v>339</v>
      </c>
      <c r="AA367" s="90" t="s">
        <v>356</v>
      </c>
      <c r="AB367" s="248" t="s">
        <v>439</v>
      </c>
      <c r="AC367" s="249"/>
      <c r="AD367" s="248"/>
    </row>
    <row r="368" spans="1:30" ht="304.14999999999998" customHeight="1">
      <c r="A368" s="485"/>
      <c r="B368" s="222" t="s">
        <v>2507</v>
      </c>
      <c r="C368" s="215" t="s">
        <v>2525</v>
      </c>
      <c r="D368" s="252" t="s">
        <v>2526</v>
      </c>
      <c r="E368" s="211" t="s">
        <v>901</v>
      </c>
      <c r="F368" s="218" t="s">
        <v>2527</v>
      </c>
      <c r="G368" s="231" t="s">
        <v>2528</v>
      </c>
      <c r="H368" s="198" t="s">
        <v>4</v>
      </c>
      <c r="I368" s="200"/>
      <c r="J368" s="200"/>
      <c r="K368" s="201" t="s">
        <v>904</v>
      </c>
      <c r="L368" s="90" t="s">
        <v>356</v>
      </c>
      <c r="M368" s="202" t="s">
        <v>382</v>
      </c>
      <c r="N368" s="203"/>
      <c r="O368" s="202"/>
      <c r="P368" s="201" t="s">
        <v>907</v>
      </c>
      <c r="Q368" s="90" t="s">
        <v>356</v>
      </c>
      <c r="R368" s="202" t="s">
        <v>382</v>
      </c>
      <c r="S368" s="203"/>
      <c r="T368" s="202"/>
      <c r="U368" s="201" t="s">
        <v>908</v>
      </c>
      <c r="V368" s="90" t="s">
        <v>356</v>
      </c>
      <c r="W368" s="248" t="s">
        <v>382</v>
      </c>
      <c r="X368" s="249"/>
      <c r="Y368" s="248"/>
      <c r="Z368" s="273"/>
      <c r="AA368" s="90"/>
      <c r="AB368" s="248"/>
      <c r="AC368" s="249"/>
      <c r="AD368" s="248"/>
    </row>
    <row r="369" spans="1:30" ht="309" customHeight="1">
      <c r="A369" s="485"/>
      <c r="B369" s="222" t="s">
        <v>2529</v>
      </c>
      <c r="C369" s="215" t="s">
        <v>2530</v>
      </c>
      <c r="D369" s="252" t="s">
        <v>2531</v>
      </c>
      <c r="E369" s="211" t="s">
        <v>901</v>
      </c>
      <c r="F369" s="218" t="s">
        <v>2532</v>
      </c>
      <c r="G369" s="231" t="s">
        <v>2533</v>
      </c>
      <c r="H369" s="198" t="s">
        <v>7</v>
      </c>
      <c r="I369" s="200"/>
      <c r="J369" s="200"/>
      <c r="K369" s="201" t="s">
        <v>904</v>
      </c>
      <c r="L369" s="90" t="s">
        <v>357</v>
      </c>
      <c r="M369" s="202" t="s">
        <v>382</v>
      </c>
      <c r="N369" s="97" t="s">
        <v>2460</v>
      </c>
      <c r="O369" s="202"/>
      <c r="P369" s="201" t="s">
        <v>907</v>
      </c>
      <c r="Q369" s="90" t="s">
        <v>356</v>
      </c>
      <c r="R369" s="202" t="s">
        <v>382</v>
      </c>
      <c r="S369" s="97"/>
      <c r="T369" s="202"/>
      <c r="U369" s="201" t="s">
        <v>908</v>
      </c>
      <c r="V369" s="90" t="s">
        <v>356</v>
      </c>
      <c r="W369" s="248" t="s">
        <v>382</v>
      </c>
      <c r="X369" s="389"/>
      <c r="Y369" s="248"/>
      <c r="Z369" s="273" t="s">
        <v>339</v>
      </c>
      <c r="AA369" s="90" t="s">
        <v>356</v>
      </c>
      <c r="AB369" s="248" t="s">
        <v>439</v>
      </c>
      <c r="AC369" s="389"/>
      <c r="AD369" s="248"/>
    </row>
    <row r="370" spans="1:30" ht="124.15" customHeight="1">
      <c r="A370" s="485"/>
      <c r="B370" s="222" t="s">
        <v>2529</v>
      </c>
      <c r="C370" s="215" t="s">
        <v>2534</v>
      </c>
      <c r="D370" s="252" t="s">
        <v>2535</v>
      </c>
      <c r="E370" s="211" t="s">
        <v>901</v>
      </c>
      <c r="F370" s="211" t="s">
        <v>2536</v>
      </c>
      <c r="G370" s="212" t="s">
        <v>2452</v>
      </c>
      <c r="H370" s="198" t="s">
        <v>4</v>
      </c>
      <c r="I370" s="200"/>
      <c r="J370" s="200"/>
      <c r="K370" s="201" t="s">
        <v>904</v>
      </c>
      <c r="L370" s="90" t="s">
        <v>357</v>
      </c>
      <c r="M370" s="202" t="s">
        <v>382</v>
      </c>
      <c r="N370" s="203" t="s">
        <v>2537</v>
      </c>
      <c r="O370" s="202"/>
      <c r="P370" s="201" t="s">
        <v>907</v>
      </c>
      <c r="Q370" s="90" t="s">
        <v>357</v>
      </c>
      <c r="R370" s="202" t="s">
        <v>382</v>
      </c>
      <c r="S370" s="203" t="s">
        <v>2538</v>
      </c>
      <c r="T370" s="202"/>
      <c r="U370" s="201" t="s">
        <v>908</v>
      </c>
      <c r="V370" s="90" t="s">
        <v>357</v>
      </c>
      <c r="W370" s="248" t="s">
        <v>382</v>
      </c>
      <c r="X370" s="249"/>
      <c r="Y370" s="248"/>
      <c r="Z370" s="273" t="s">
        <v>339</v>
      </c>
      <c r="AA370" s="90" t="s">
        <v>357</v>
      </c>
      <c r="AB370" s="248" t="s">
        <v>439</v>
      </c>
      <c r="AC370" s="249" t="s">
        <v>2539</v>
      </c>
      <c r="AD370" s="248"/>
    </row>
    <row r="371" spans="1:30" ht="284.45" customHeight="1">
      <c r="A371" s="485"/>
      <c r="B371" s="208" t="s">
        <v>2529</v>
      </c>
      <c r="C371" s="215" t="s">
        <v>2540</v>
      </c>
      <c r="D371" s="204" t="s">
        <v>2541</v>
      </c>
      <c r="E371" s="196" t="s">
        <v>901</v>
      </c>
      <c r="F371" s="203" t="s">
        <v>2542</v>
      </c>
      <c r="G371" s="259" t="s">
        <v>2543</v>
      </c>
      <c r="H371" s="198" t="s">
        <v>6</v>
      </c>
      <c r="I371" s="200"/>
      <c r="J371" s="200"/>
      <c r="K371" s="201" t="s">
        <v>904</v>
      </c>
      <c r="L371" s="90" t="s">
        <v>1040</v>
      </c>
      <c r="M371" s="202" t="s">
        <v>382</v>
      </c>
      <c r="N371" s="203"/>
      <c r="O371" s="202"/>
      <c r="P371" s="201" t="s">
        <v>907</v>
      </c>
      <c r="Q371" s="90" t="s">
        <v>1040</v>
      </c>
      <c r="R371" s="202" t="s">
        <v>382</v>
      </c>
      <c r="S371" s="203"/>
      <c r="T371" s="202"/>
      <c r="U371" s="201" t="s">
        <v>908</v>
      </c>
      <c r="V371" s="90" t="s">
        <v>1040</v>
      </c>
      <c r="W371" s="248" t="s">
        <v>382</v>
      </c>
      <c r="X371" s="249"/>
      <c r="Y371" s="248"/>
      <c r="Z371" s="273"/>
      <c r="AA371" s="90"/>
      <c r="AB371" s="248"/>
      <c r="AC371" s="249"/>
      <c r="AD371" s="248"/>
    </row>
    <row r="372" spans="1:30" ht="115.15" customHeight="1">
      <c r="A372" s="485"/>
      <c r="B372" s="208" t="s">
        <v>2529</v>
      </c>
      <c r="C372" s="215" t="s">
        <v>2544</v>
      </c>
      <c r="D372" s="204" t="s">
        <v>2545</v>
      </c>
      <c r="E372" s="196" t="s">
        <v>901</v>
      </c>
      <c r="F372" s="203" t="s">
        <v>2546</v>
      </c>
      <c r="G372" s="259" t="s">
        <v>2547</v>
      </c>
      <c r="H372" s="198" t="s">
        <v>4</v>
      </c>
      <c r="I372" s="200"/>
      <c r="J372" s="200"/>
      <c r="K372" s="201" t="s">
        <v>904</v>
      </c>
      <c r="L372" s="90" t="s">
        <v>357</v>
      </c>
      <c r="M372" s="202" t="s">
        <v>382</v>
      </c>
      <c r="N372" s="203" t="s">
        <v>2453</v>
      </c>
      <c r="O372" s="202"/>
      <c r="P372" s="201" t="s">
        <v>907</v>
      </c>
      <c r="Q372" s="90" t="s">
        <v>357</v>
      </c>
      <c r="R372" s="202" t="s">
        <v>382</v>
      </c>
      <c r="S372" s="203" t="s">
        <v>2453</v>
      </c>
      <c r="T372" s="202"/>
      <c r="U372" s="201" t="s">
        <v>908</v>
      </c>
      <c r="V372" s="90" t="s">
        <v>357</v>
      </c>
      <c r="W372" s="248" t="s">
        <v>382</v>
      </c>
      <c r="X372" s="249"/>
      <c r="Y372" s="248"/>
      <c r="Z372" s="273" t="s">
        <v>339</v>
      </c>
      <c r="AA372" s="90" t="s">
        <v>357</v>
      </c>
      <c r="AB372" s="248" t="s">
        <v>439</v>
      </c>
      <c r="AC372" s="249" t="s">
        <v>2539</v>
      </c>
      <c r="AD372" s="248"/>
    </row>
    <row r="373" spans="1:30" s="11" customFormat="1" ht="115.15" customHeight="1">
      <c r="A373" s="485"/>
      <c r="B373" s="224" t="s">
        <v>2507</v>
      </c>
      <c r="C373" s="181" t="s">
        <v>2548</v>
      </c>
      <c r="D373" s="206" t="s">
        <v>2549</v>
      </c>
      <c r="E373" s="195" t="s">
        <v>901</v>
      </c>
      <c r="F373" s="258" t="s">
        <v>2550</v>
      </c>
      <c r="G373" s="260" t="s">
        <v>2551</v>
      </c>
      <c r="H373" s="220" t="s">
        <v>4</v>
      </c>
      <c r="I373" s="220"/>
      <c r="J373" s="220"/>
      <c r="K373" s="221"/>
      <c r="L373" s="102"/>
      <c r="M373" s="172"/>
      <c r="N373" s="258"/>
      <c r="O373" s="172"/>
      <c r="P373" s="201" t="s">
        <v>907</v>
      </c>
      <c r="Q373" s="90" t="s">
        <v>357</v>
      </c>
      <c r="R373" s="107" t="s">
        <v>382</v>
      </c>
      <c r="S373" s="108" t="s">
        <v>2552</v>
      </c>
      <c r="T373" s="172"/>
      <c r="U373" s="201" t="s">
        <v>908</v>
      </c>
      <c r="V373" s="90" t="s">
        <v>357</v>
      </c>
      <c r="W373" s="350" t="s">
        <v>382</v>
      </c>
      <c r="X373" s="382"/>
      <c r="Y373" s="390"/>
      <c r="Z373" s="273" t="s">
        <v>339</v>
      </c>
      <c r="AA373" s="90" t="s">
        <v>356</v>
      </c>
      <c r="AB373" s="248" t="s">
        <v>439</v>
      </c>
      <c r="AC373" s="382" t="s">
        <v>2553</v>
      </c>
      <c r="AD373" s="390"/>
    </row>
    <row r="374" spans="1:30" ht="213" customHeight="1">
      <c r="A374" s="485"/>
      <c r="B374" s="194" t="s">
        <v>2554</v>
      </c>
      <c r="C374" s="196" t="s">
        <v>2555</v>
      </c>
      <c r="D374" s="204" t="s">
        <v>2556</v>
      </c>
      <c r="E374" s="196" t="s">
        <v>901</v>
      </c>
      <c r="F374" s="211" t="s">
        <v>2557</v>
      </c>
      <c r="G374" s="197" t="s">
        <v>2558</v>
      </c>
      <c r="H374" s="198" t="s">
        <v>4</v>
      </c>
      <c r="I374" s="200"/>
      <c r="J374" s="200"/>
      <c r="K374" s="201" t="s">
        <v>904</v>
      </c>
      <c r="L374" s="90" t="s">
        <v>356</v>
      </c>
      <c r="M374" s="202" t="s">
        <v>382</v>
      </c>
      <c r="N374" s="203"/>
      <c r="O374" s="202"/>
      <c r="P374" s="201" t="s">
        <v>907</v>
      </c>
      <c r="Q374" s="90" t="s">
        <v>356</v>
      </c>
      <c r="R374" s="202" t="s">
        <v>382</v>
      </c>
      <c r="S374" s="203"/>
      <c r="T374" s="202"/>
      <c r="U374" s="201" t="s">
        <v>908</v>
      </c>
      <c r="V374" s="90" t="s">
        <v>356</v>
      </c>
      <c r="W374" s="248" t="s">
        <v>382</v>
      </c>
      <c r="X374" s="249"/>
      <c r="Y374" s="248"/>
      <c r="Z374" s="273" t="s">
        <v>339</v>
      </c>
      <c r="AA374" s="90" t="s">
        <v>356</v>
      </c>
      <c r="AB374" s="248" t="s">
        <v>439</v>
      </c>
      <c r="AC374" s="249"/>
      <c r="AD374" s="248"/>
    </row>
    <row r="375" spans="1:30" ht="164.25" customHeight="1">
      <c r="A375" s="485"/>
      <c r="B375" s="194" t="s">
        <v>2554</v>
      </c>
      <c r="C375" s="196" t="s">
        <v>2559</v>
      </c>
      <c r="D375" s="204" t="s">
        <v>2560</v>
      </c>
      <c r="E375" s="196" t="s">
        <v>901</v>
      </c>
      <c r="F375" s="196" t="s">
        <v>2561</v>
      </c>
      <c r="G375" s="197" t="s">
        <v>2562</v>
      </c>
      <c r="H375" s="198" t="s">
        <v>5</v>
      </c>
      <c r="I375" s="200"/>
      <c r="J375" s="200"/>
      <c r="K375" s="201" t="s">
        <v>904</v>
      </c>
      <c r="L375" s="90" t="s">
        <v>356</v>
      </c>
      <c r="M375" s="202" t="s">
        <v>382</v>
      </c>
      <c r="N375" s="203"/>
      <c r="O375" s="202"/>
      <c r="P375" s="201" t="s">
        <v>907</v>
      </c>
      <c r="Q375" s="90" t="s">
        <v>1040</v>
      </c>
      <c r="R375" s="202" t="s">
        <v>382</v>
      </c>
      <c r="S375" s="203" t="s">
        <v>2563</v>
      </c>
      <c r="T375" s="202"/>
      <c r="U375" s="201" t="s">
        <v>908</v>
      </c>
      <c r="V375" s="90" t="s">
        <v>1040</v>
      </c>
      <c r="W375" s="248" t="s">
        <v>382</v>
      </c>
      <c r="X375" s="106" t="s">
        <v>2563</v>
      </c>
      <c r="Y375" s="248"/>
      <c r="Z375" s="273" t="s">
        <v>339</v>
      </c>
      <c r="AA375" s="90" t="s">
        <v>1040</v>
      </c>
      <c r="AB375" s="248" t="s">
        <v>439</v>
      </c>
      <c r="AC375" s="106" t="s">
        <v>2563</v>
      </c>
      <c r="AD375" s="248"/>
    </row>
    <row r="376" spans="1:30" ht="187.5" customHeight="1">
      <c r="A376" s="485"/>
      <c r="B376" s="194" t="s">
        <v>2554</v>
      </c>
      <c r="C376" s="196" t="s">
        <v>2564</v>
      </c>
      <c r="D376" s="204" t="s">
        <v>2565</v>
      </c>
      <c r="E376" s="196" t="s">
        <v>2566</v>
      </c>
      <c r="F376" s="196" t="s">
        <v>2567</v>
      </c>
      <c r="G376" s="197" t="s">
        <v>2568</v>
      </c>
      <c r="H376" s="198" t="s">
        <v>4</v>
      </c>
      <c r="I376" s="200"/>
      <c r="J376" s="200"/>
      <c r="K376" s="201" t="s">
        <v>904</v>
      </c>
      <c r="L376" s="90" t="s">
        <v>357</v>
      </c>
      <c r="M376" s="202" t="s">
        <v>382</v>
      </c>
      <c r="N376" s="203" t="s">
        <v>2446</v>
      </c>
      <c r="O376" s="202"/>
      <c r="P376" s="201" t="s">
        <v>907</v>
      </c>
      <c r="Q376" s="90" t="s">
        <v>357</v>
      </c>
      <c r="R376" s="202" t="s">
        <v>382</v>
      </c>
      <c r="S376" s="108" t="s">
        <v>2569</v>
      </c>
      <c r="T376" s="202"/>
      <c r="U376" s="201" t="s">
        <v>908</v>
      </c>
      <c r="V376" s="90" t="s">
        <v>357</v>
      </c>
      <c r="W376" s="248" t="s">
        <v>382</v>
      </c>
      <c r="X376" s="382"/>
      <c r="Y376" s="248"/>
      <c r="Z376" s="273" t="s">
        <v>339</v>
      </c>
      <c r="AA376" s="90" t="s">
        <v>356</v>
      </c>
      <c r="AB376" s="248" t="s">
        <v>439</v>
      </c>
      <c r="AC376" s="382"/>
      <c r="AD376" s="248"/>
    </row>
    <row r="377" spans="1:30" ht="187.5" customHeight="1">
      <c r="A377" s="485"/>
      <c r="B377" s="194" t="s">
        <v>2554</v>
      </c>
      <c r="C377" s="196" t="s">
        <v>2570</v>
      </c>
      <c r="D377" s="204" t="s">
        <v>2571</v>
      </c>
      <c r="E377" s="196" t="s">
        <v>901</v>
      </c>
      <c r="F377" s="211" t="s">
        <v>2572</v>
      </c>
      <c r="G377" s="197" t="s">
        <v>2573</v>
      </c>
      <c r="H377" s="198" t="s">
        <v>6</v>
      </c>
      <c r="I377" s="200"/>
      <c r="J377" s="200"/>
      <c r="K377" s="201" t="s">
        <v>904</v>
      </c>
      <c r="L377" s="90" t="s">
        <v>357</v>
      </c>
      <c r="M377" s="202" t="s">
        <v>382</v>
      </c>
      <c r="N377" s="203" t="s">
        <v>2487</v>
      </c>
      <c r="O377" s="202"/>
      <c r="P377" s="201" t="s">
        <v>907</v>
      </c>
      <c r="Q377" s="90" t="s">
        <v>356</v>
      </c>
      <c r="R377" s="202" t="s">
        <v>382</v>
      </c>
      <c r="S377" s="203"/>
      <c r="T377" s="202"/>
      <c r="U377" s="201" t="s">
        <v>908</v>
      </c>
      <c r="V377" s="90" t="s">
        <v>357</v>
      </c>
      <c r="W377" s="248" t="s">
        <v>382</v>
      </c>
      <c r="X377" s="249"/>
      <c r="Y377" s="248"/>
      <c r="Z377" s="273" t="s">
        <v>339</v>
      </c>
      <c r="AA377" s="90" t="s">
        <v>356</v>
      </c>
      <c r="AB377" s="248" t="s">
        <v>439</v>
      </c>
      <c r="AC377" s="249"/>
      <c r="AD377" s="248"/>
    </row>
    <row r="378" spans="1:30" ht="105" customHeight="1">
      <c r="A378" s="485"/>
      <c r="B378" s="194" t="s">
        <v>2554</v>
      </c>
      <c r="C378" s="196" t="s">
        <v>2574</v>
      </c>
      <c r="D378" s="204" t="s">
        <v>2575</v>
      </c>
      <c r="E378" s="196" t="s">
        <v>2576</v>
      </c>
      <c r="F378" s="196" t="s">
        <v>2577</v>
      </c>
      <c r="G378" s="197" t="s">
        <v>2578</v>
      </c>
      <c r="H378" s="198" t="s">
        <v>5</v>
      </c>
      <c r="I378" s="200"/>
      <c r="J378" s="200"/>
      <c r="K378" s="201" t="s">
        <v>904</v>
      </c>
      <c r="L378" s="90" t="s">
        <v>356</v>
      </c>
      <c r="M378" s="202" t="s">
        <v>382</v>
      </c>
      <c r="N378" s="203"/>
      <c r="O378" s="202"/>
      <c r="P378" s="201" t="s">
        <v>907</v>
      </c>
      <c r="Q378" s="90" t="s">
        <v>357</v>
      </c>
      <c r="R378" s="202" t="s">
        <v>382</v>
      </c>
      <c r="S378" s="108" t="s">
        <v>2569</v>
      </c>
      <c r="T378" s="202"/>
      <c r="U378" s="201" t="s">
        <v>908</v>
      </c>
      <c r="V378" s="90" t="s">
        <v>357</v>
      </c>
      <c r="W378" s="248" t="s">
        <v>382</v>
      </c>
      <c r="X378" s="382"/>
      <c r="Y378" s="248"/>
      <c r="Z378" s="273" t="s">
        <v>339</v>
      </c>
      <c r="AA378" s="90" t="s">
        <v>356</v>
      </c>
      <c r="AB378" s="248" t="s">
        <v>439</v>
      </c>
      <c r="AC378" s="382"/>
      <c r="AD378" s="248"/>
    </row>
    <row r="379" spans="1:30" s="11" customFormat="1" ht="105" customHeight="1">
      <c r="A379" s="485"/>
      <c r="B379" s="205" t="s">
        <v>2554</v>
      </c>
      <c r="C379" s="195" t="s">
        <v>2579</v>
      </c>
      <c r="D379" s="206" t="s">
        <v>2580</v>
      </c>
      <c r="E379" s="195" t="s">
        <v>901</v>
      </c>
      <c r="F379" s="195" t="s">
        <v>2581</v>
      </c>
      <c r="G379" s="207" t="s">
        <v>2582</v>
      </c>
      <c r="H379" s="220" t="s">
        <v>4</v>
      </c>
      <c r="I379" s="220"/>
      <c r="J379" s="220"/>
      <c r="K379" s="221"/>
      <c r="L379" s="102"/>
      <c r="M379" s="172"/>
      <c r="N379" s="258"/>
      <c r="O379" s="172"/>
      <c r="P379" s="201" t="s">
        <v>907</v>
      </c>
      <c r="Q379" s="90" t="s">
        <v>357</v>
      </c>
      <c r="R379" s="107" t="s">
        <v>382</v>
      </c>
      <c r="S379" s="108" t="s">
        <v>2505</v>
      </c>
      <c r="T379" s="172"/>
      <c r="U379" s="201" t="s">
        <v>908</v>
      </c>
      <c r="V379" s="90" t="s">
        <v>357</v>
      </c>
      <c r="W379" s="350" t="s">
        <v>382</v>
      </c>
      <c r="X379" s="382"/>
      <c r="Y379" s="390"/>
      <c r="Z379" s="273" t="s">
        <v>339</v>
      </c>
      <c r="AA379" s="90" t="s">
        <v>356</v>
      </c>
      <c r="AB379" s="248" t="s">
        <v>439</v>
      </c>
      <c r="AC379" s="382" t="s">
        <v>2553</v>
      </c>
      <c r="AD379" s="390"/>
    </row>
    <row r="380" spans="1:30" ht="148.5" customHeight="1">
      <c r="A380" s="485"/>
      <c r="B380" s="222" t="s">
        <v>2583</v>
      </c>
      <c r="C380" s="215" t="s">
        <v>2584</v>
      </c>
      <c r="D380" s="252" t="s">
        <v>2585</v>
      </c>
      <c r="E380" s="211" t="s">
        <v>901</v>
      </c>
      <c r="F380" s="211" t="s">
        <v>2586</v>
      </c>
      <c r="G380" s="212" t="s">
        <v>2587</v>
      </c>
      <c r="H380" s="198" t="s">
        <v>3</v>
      </c>
      <c r="I380" s="200"/>
      <c r="J380" s="200"/>
      <c r="K380" s="201" t="s">
        <v>904</v>
      </c>
      <c r="L380" s="90" t="s">
        <v>356</v>
      </c>
      <c r="M380" s="202" t="s">
        <v>382</v>
      </c>
      <c r="N380" s="203"/>
      <c r="O380" s="202"/>
      <c r="P380" s="201" t="s">
        <v>907</v>
      </c>
      <c r="Q380" s="90" t="s">
        <v>356</v>
      </c>
      <c r="R380" s="202" t="s">
        <v>382</v>
      </c>
      <c r="S380" s="203"/>
      <c r="T380" s="202"/>
      <c r="U380" s="201" t="s">
        <v>908</v>
      </c>
      <c r="V380" s="90" t="s">
        <v>356</v>
      </c>
      <c r="W380" s="248" t="s">
        <v>382</v>
      </c>
      <c r="X380" s="249"/>
      <c r="Y380" s="248"/>
      <c r="Z380" s="273"/>
      <c r="AA380" s="90"/>
      <c r="AB380" s="248"/>
      <c r="AC380" s="249"/>
      <c r="AD380" s="248"/>
    </row>
    <row r="381" spans="1:30" ht="122.45" customHeight="1">
      <c r="A381" s="485"/>
      <c r="B381" s="222" t="s">
        <v>2583</v>
      </c>
      <c r="C381" s="215" t="s">
        <v>2588</v>
      </c>
      <c r="D381" s="252" t="s">
        <v>2589</v>
      </c>
      <c r="E381" s="211" t="s">
        <v>901</v>
      </c>
      <c r="F381" s="211" t="s">
        <v>2590</v>
      </c>
      <c r="G381" s="212" t="s">
        <v>2591</v>
      </c>
      <c r="H381" s="198" t="s">
        <v>4</v>
      </c>
      <c r="I381" s="200"/>
      <c r="J381" s="200"/>
      <c r="K381" s="201" t="s">
        <v>904</v>
      </c>
      <c r="L381" s="90" t="s">
        <v>356</v>
      </c>
      <c r="M381" s="202" t="s">
        <v>382</v>
      </c>
      <c r="N381" s="203"/>
      <c r="O381" s="202"/>
      <c r="P381" s="201" t="s">
        <v>907</v>
      </c>
      <c r="Q381" s="90" t="s">
        <v>356</v>
      </c>
      <c r="R381" s="202" t="s">
        <v>382</v>
      </c>
      <c r="S381" s="203"/>
      <c r="T381" s="202"/>
      <c r="U381" s="201" t="s">
        <v>908</v>
      </c>
      <c r="V381" s="90" t="s">
        <v>356</v>
      </c>
      <c r="W381" s="248" t="s">
        <v>382</v>
      </c>
      <c r="X381" s="249"/>
      <c r="Y381" s="248"/>
      <c r="Z381" s="273" t="s">
        <v>339</v>
      </c>
      <c r="AA381" s="90" t="s">
        <v>356</v>
      </c>
      <c r="AB381" s="248" t="s">
        <v>439</v>
      </c>
      <c r="AC381" s="249"/>
      <c r="AD381" s="248"/>
    </row>
    <row r="382" spans="1:30" ht="180" customHeight="1">
      <c r="A382" s="485"/>
      <c r="B382" s="208" t="s">
        <v>2583</v>
      </c>
      <c r="C382" s="215" t="s">
        <v>2592</v>
      </c>
      <c r="D382" s="204" t="s">
        <v>2593</v>
      </c>
      <c r="E382" s="196" t="s">
        <v>901</v>
      </c>
      <c r="F382" s="211" t="s">
        <v>2594</v>
      </c>
      <c r="G382" s="197" t="s">
        <v>2595</v>
      </c>
      <c r="H382" s="198" t="s">
        <v>7</v>
      </c>
      <c r="I382" s="200"/>
      <c r="J382" s="200"/>
      <c r="K382" s="201" t="s">
        <v>904</v>
      </c>
      <c r="L382" s="90" t="s">
        <v>356</v>
      </c>
      <c r="M382" s="202" t="s">
        <v>382</v>
      </c>
      <c r="N382" s="203"/>
      <c r="O382" s="202"/>
      <c r="P382" s="201" t="s">
        <v>907</v>
      </c>
      <c r="Q382" s="90" t="s">
        <v>357</v>
      </c>
      <c r="R382" s="202" t="s">
        <v>382</v>
      </c>
      <c r="S382" s="108" t="s">
        <v>2596</v>
      </c>
      <c r="T382" s="202"/>
      <c r="U382" s="201" t="s">
        <v>908</v>
      </c>
      <c r="V382" s="90" t="s">
        <v>356</v>
      </c>
      <c r="W382" s="248" t="s">
        <v>382</v>
      </c>
      <c r="X382" s="382"/>
      <c r="Y382" s="248"/>
      <c r="Z382" s="273" t="s">
        <v>339</v>
      </c>
      <c r="AA382" s="90" t="s">
        <v>356</v>
      </c>
      <c r="AB382" s="248" t="s">
        <v>439</v>
      </c>
      <c r="AC382" s="382"/>
      <c r="AD382" s="248"/>
    </row>
    <row r="383" spans="1:30" ht="180" customHeight="1">
      <c r="A383" s="485"/>
      <c r="B383" s="208" t="s">
        <v>2583</v>
      </c>
      <c r="C383" s="215" t="s">
        <v>2597</v>
      </c>
      <c r="D383" s="204" t="s">
        <v>2598</v>
      </c>
      <c r="E383" s="196" t="s">
        <v>2599</v>
      </c>
      <c r="F383" s="196" t="s">
        <v>2600</v>
      </c>
      <c r="G383" s="197" t="s">
        <v>2601</v>
      </c>
      <c r="H383" s="198" t="s">
        <v>4</v>
      </c>
      <c r="I383" s="200"/>
      <c r="J383" s="200"/>
      <c r="K383" s="201" t="s">
        <v>904</v>
      </c>
      <c r="L383" s="90" t="s">
        <v>356</v>
      </c>
      <c r="M383" s="202" t="s">
        <v>382</v>
      </c>
      <c r="N383" s="203"/>
      <c r="O383" s="202"/>
      <c r="P383" s="201" t="s">
        <v>907</v>
      </c>
      <c r="Q383" s="90" t="s">
        <v>357</v>
      </c>
      <c r="R383" s="202" t="s">
        <v>382</v>
      </c>
      <c r="S383" s="108" t="s">
        <v>2569</v>
      </c>
      <c r="T383" s="202"/>
      <c r="U383" s="201" t="s">
        <v>908</v>
      </c>
      <c r="V383" s="90" t="s">
        <v>357</v>
      </c>
      <c r="W383" s="248" t="s">
        <v>382</v>
      </c>
      <c r="X383" s="382"/>
      <c r="Y383" s="248"/>
      <c r="Z383" s="273" t="s">
        <v>339</v>
      </c>
      <c r="AA383" s="90" t="s">
        <v>357</v>
      </c>
      <c r="AB383" s="248" t="s">
        <v>439</v>
      </c>
      <c r="AC383" s="249" t="s">
        <v>2539</v>
      </c>
      <c r="AD383" s="248"/>
    </row>
    <row r="384" spans="1:30" ht="100.15" customHeight="1">
      <c r="A384" s="485"/>
      <c r="B384" s="208" t="s">
        <v>2583</v>
      </c>
      <c r="C384" s="215" t="s">
        <v>2602</v>
      </c>
      <c r="D384" s="204" t="s">
        <v>2603</v>
      </c>
      <c r="E384" s="196" t="s">
        <v>901</v>
      </c>
      <c r="F384" s="204" t="s">
        <v>2604</v>
      </c>
      <c r="G384" s="197" t="s">
        <v>2605</v>
      </c>
      <c r="H384" s="198" t="s">
        <v>6</v>
      </c>
      <c r="I384" s="200"/>
      <c r="J384" s="200"/>
      <c r="K384" s="201" t="s">
        <v>904</v>
      </c>
      <c r="L384" s="90" t="s">
        <v>357</v>
      </c>
      <c r="M384" s="107" t="s">
        <v>382</v>
      </c>
      <c r="N384" s="106" t="s">
        <v>2494</v>
      </c>
      <c r="O384" s="202"/>
      <c r="P384" s="201" t="s">
        <v>907</v>
      </c>
      <c r="Q384" s="90" t="s">
        <v>356</v>
      </c>
      <c r="R384" s="107" t="s">
        <v>382</v>
      </c>
      <c r="S384" s="108"/>
      <c r="T384" s="202"/>
      <c r="U384" s="201" t="s">
        <v>908</v>
      </c>
      <c r="V384" s="90" t="s">
        <v>357</v>
      </c>
      <c r="W384" s="350" t="s">
        <v>382</v>
      </c>
      <c r="X384" s="382"/>
      <c r="Y384" s="248"/>
      <c r="Z384" s="273" t="s">
        <v>339</v>
      </c>
      <c r="AA384" s="90" t="s">
        <v>356</v>
      </c>
      <c r="AB384" s="248" t="s">
        <v>439</v>
      </c>
      <c r="AC384" s="382"/>
      <c r="AD384" s="248"/>
    </row>
    <row r="385" spans="1:16317" s="11" customFormat="1" ht="100.15" customHeight="1">
      <c r="A385" s="485"/>
      <c r="B385" s="224" t="s">
        <v>2583</v>
      </c>
      <c r="C385" s="181" t="s">
        <v>2606</v>
      </c>
      <c r="D385" s="206" t="s">
        <v>2607</v>
      </c>
      <c r="E385" s="195" t="s">
        <v>901</v>
      </c>
      <c r="F385" s="195" t="s">
        <v>2608</v>
      </c>
      <c r="G385" s="207" t="s">
        <v>2609</v>
      </c>
      <c r="H385" s="220" t="s">
        <v>4</v>
      </c>
      <c r="I385" s="220"/>
      <c r="J385" s="220"/>
      <c r="K385" s="221"/>
      <c r="L385" s="102"/>
      <c r="M385" s="261"/>
      <c r="N385" s="262"/>
      <c r="O385" s="172"/>
      <c r="P385" s="201" t="s">
        <v>907</v>
      </c>
      <c r="Q385" s="90" t="s">
        <v>357</v>
      </c>
      <c r="R385" s="107" t="s">
        <v>382</v>
      </c>
      <c r="S385" s="108" t="s">
        <v>2505</v>
      </c>
      <c r="T385" s="172"/>
      <c r="U385" s="201" t="s">
        <v>908</v>
      </c>
      <c r="V385" s="90" t="s">
        <v>357</v>
      </c>
      <c r="W385" s="350" t="s">
        <v>382</v>
      </c>
      <c r="X385" s="382"/>
      <c r="Y385" s="390"/>
      <c r="Z385" s="273" t="s">
        <v>339</v>
      </c>
      <c r="AA385" s="90" t="s">
        <v>356</v>
      </c>
      <c r="AB385" s="350" t="s">
        <v>439</v>
      </c>
      <c r="AC385" s="382" t="s">
        <v>2610</v>
      </c>
      <c r="AD385" s="390"/>
    </row>
    <row r="386" spans="1:16317" s="23" customFormat="1" ht="185.25" customHeight="1">
      <c r="A386" s="485"/>
      <c r="B386" s="263" t="s">
        <v>2611</v>
      </c>
      <c r="C386" s="215" t="s">
        <v>2612</v>
      </c>
      <c r="D386" s="235" t="s">
        <v>2613</v>
      </c>
      <c r="E386" s="215" t="s">
        <v>901</v>
      </c>
      <c r="F386" s="218" t="s">
        <v>2614</v>
      </c>
      <c r="G386" s="233" t="s">
        <v>2615</v>
      </c>
      <c r="H386" s="210" t="s">
        <v>3</v>
      </c>
      <c r="I386" s="264"/>
      <c r="J386" s="264"/>
      <c r="K386" s="201" t="s">
        <v>904</v>
      </c>
      <c r="L386" s="90" t="s">
        <v>356</v>
      </c>
      <c r="M386" s="107" t="s">
        <v>382</v>
      </c>
      <c r="N386" s="265"/>
      <c r="O386" s="266"/>
      <c r="P386" s="201" t="s">
        <v>907</v>
      </c>
      <c r="Q386" s="90" t="s">
        <v>356</v>
      </c>
      <c r="R386" s="107" t="s">
        <v>382</v>
      </c>
      <c r="S386" s="108"/>
      <c r="T386" s="266"/>
      <c r="U386" s="201" t="s">
        <v>908</v>
      </c>
      <c r="V386" s="90" t="s">
        <v>356</v>
      </c>
      <c r="W386" s="350" t="s">
        <v>382</v>
      </c>
      <c r="X386" s="382"/>
      <c r="Y386" s="391"/>
      <c r="Z386" s="273" t="s">
        <v>339</v>
      </c>
      <c r="AA386" s="90" t="s">
        <v>356</v>
      </c>
      <c r="AB386" s="350" t="s">
        <v>439</v>
      </c>
      <c r="AC386" s="382"/>
      <c r="AD386" s="391"/>
    </row>
    <row r="387" spans="1:16317" ht="105" customHeight="1">
      <c r="A387" s="485"/>
      <c r="B387" s="263" t="s">
        <v>2611</v>
      </c>
      <c r="C387" s="215" t="s">
        <v>2616</v>
      </c>
      <c r="D387" s="235" t="s">
        <v>2617</v>
      </c>
      <c r="E387" s="215" t="s">
        <v>901</v>
      </c>
      <c r="F387" s="218" t="s">
        <v>2618</v>
      </c>
      <c r="G387" s="233" t="s">
        <v>2619</v>
      </c>
      <c r="H387" s="210" t="s">
        <v>4</v>
      </c>
      <c r="I387" s="178"/>
      <c r="J387" s="178"/>
      <c r="K387" s="201" t="s">
        <v>904</v>
      </c>
      <c r="L387" s="90" t="s">
        <v>356</v>
      </c>
      <c r="M387" s="107" t="s">
        <v>382</v>
      </c>
      <c r="N387" s="106"/>
      <c r="O387" s="107"/>
      <c r="P387" s="201" t="s">
        <v>907</v>
      </c>
      <c r="Q387" s="90" t="s">
        <v>356</v>
      </c>
      <c r="R387" s="107" t="s">
        <v>382</v>
      </c>
      <c r="S387" s="106"/>
      <c r="T387" s="107"/>
      <c r="U387" s="201" t="s">
        <v>908</v>
      </c>
      <c r="V387" s="90" t="s">
        <v>356</v>
      </c>
      <c r="W387" s="350" t="s">
        <v>382</v>
      </c>
      <c r="X387" s="329"/>
      <c r="Y387" s="350"/>
      <c r="Z387" s="273"/>
      <c r="AA387" s="90"/>
      <c r="AB387" s="350"/>
      <c r="AC387" s="329"/>
      <c r="AD387" s="350"/>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c r="BZ387" s="22"/>
      <c r="CA387" s="22"/>
      <c r="CB387" s="22"/>
      <c r="CC387" s="22"/>
      <c r="CD387" s="22"/>
      <c r="CE387" s="22"/>
      <c r="CF387" s="22"/>
      <c r="CG387" s="22"/>
      <c r="CH387" s="22"/>
      <c r="CI387" s="22"/>
      <c r="CJ387" s="22"/>
      <c r="CK387" s="22"/>
      <c r="CL387" s="22"/>
      <c r="CM387" s="22"/>
      <c r="CN387" s="22"/>
      <c r="CO387" s="22"/>
      <c r="CP387" s="22"/>
      <c r="CQ387" s="22"/>
      <c r="CR387" s="22"/>
      <c r="CS387" s="22"/>
      <c r="CT387" s="22"/>
      <c r="CU387" s="22"/>
      <c r="CV387" s="22"/>
      <c r="CW387" s="22"/>
      <c r="CX387" s="22"/>
      <c r="CY387" s="22"/>
      <c r="CZ387" s="22"/>
      <c r="DA387" s="22"/>
      <c r="DB387" s="22"/>
      <c r="DC387" s="22"/>
      <c r="DD387" s="22"/>
      <c r="DE387" s="22"/>
      <c r="DF387" s="22"/>
      <c r="DG387" s="22"/>
      <c r="DH387" s="22"/>
      <c r="DI387" s="22"/>
      <c r="DJ387" s="22"/>
      <c r="DK387" s="22"/>
      <c r="DL387" s="22"/>
      <c r="DM387" s="22"/>
      <c r="DN387" s="22"/>
      <c r="DO387" s="22"/>
      <c r="DP387" s="22"/>
      <c r="DQ387" s="22"/>
      <c r="DR387" s="22"/>
      <c r="DS387" s="22"/>
      <c r="DT387" s="22"/>
      <c r="DU387" s="22"/>
      <c r="DV387" s="22"/>
      <c r="DW387" s="22"/>
      <c r="DX387" s="22"/>
      <c r="DY387" s="22"/>
      <c r="DZ387" s="22"/>
      <c r="EA387" s="22"/>
      <c r="EB387" s="22"/>
      <c r="EC387" s="22"/>
      <c r="ED387" s="22"/>
      <c r="EE387" s="22"/>
      <c r="EF387" s="22"/>
      <c r="EG387" s="22"/>
      <c r="EH387" s="22"/>
      <c r="EI387" s="22"/>
      <c r="EJ387" s="22"/>
      <c r="EK387" s="22"/>
      <c r="EL387" s="22"/>
      <c r="EM387" s="22"/>
      <c r="EN387" s="22"/>
      <c r="EO387" s="22"/>
      <c r="EP387" s="22"/>
      <c r="EQ387" s="22"/>
      <c r="ER387" s="22"/>
      <c r="ES387" s="22"/>
      <c r="ET387" s="22"/>
      <c r="EU387" s="22"/>
      <c r="EV387" s="22"/>
      <c r="EW387" s="22"/>
      <c r="EX387" s="22"/>
      <c r="EY387" s="22"/>
      <c r="EZ387" s="22"/>
      <c r="FA387" s="22"/>
      <c r="FB387" s="22"/>
      <c r="FC387" s="22"/>
      <c r="FD387" s="22"/>
      <c r="FE387" s="22"/>
      <c r="FF387" s="22"/>
      <c r="FG387" s="22"/>
      <c r="FH387" s="22"/>
      <c r="FI387" s="22"/>
      <c r="FJ387" s="22"/>
      <c r="FK387" s="22"/>
      <c r="FL387" s="22"/>
      <c r="FM387" s="22"/>
      <c r="FN387" s="22"/>
      <c r="FO387" s="22"/>
      <c r="FP387" s="22"/>
      <c r="FQ387" s="22"/>
      <c r="FR387" s="22"/>
      <c r="FS387" s="22"/>
      <c r="FT387" s="22"/>
      <c r="FU387" s="22"/>
      <c r="FV387" s="22"/>
      <c r="FW387" s="22"/>
      <c r="FX387" s="22"/>
      <c r="FY387" s="22"/>
      <c r="FZ387" s="22"/>
      <c r="GA387" s="22"/>
      <c r="GB387" s="22"/>
      <c r="GC387" s="22"/>
      <c r="GD387" s="22"/>
      <c r="GE387" s="22"/>
      <c r="GF387" s="22"/>
      <c r="GG387" s="22"/>
      <c r="GH387" s="22"/>
      <c r="GI387" s="22"/>
      <c r="GJ387" s="22"/>
      <c r="GK387" s="22"/>
      <c r="GL387" s="22"/>
      <c r="GM387" s="22"/>
      <c r="GN387" s="22"/>
      <c r="GO387" s="22"/>
      <c r="GP387" s="22"/>
      <c r="GQ387" s="22"/>
      <c r="GR387" s="22"/>
      <c r="GS387" s="22"/>
      <c r="GT387" s="22"/>
      <c r="GU387" s="22"/>
      <c r="GV387" s="22"/>
      <c r="GW387" s="22"/>
      <c r="GX387" s="22"/>
      <c r="GY387" s="22"/>
      <c r="GZ387" s="22"/>
      <c r="HA387" s="22"/>
      <c r="HB387" s="22"/>
      <c r="HC387" s="22"/>
      <c r="HD387" s="22"/>
      <c r="HE387" s="22"/>
      <c r="HF387" s="22"/>
      <c r="HG387" s="22"/>
      <c r="HH387" s="22"/>
      <c r="HI387" s="22"/>
      <c r="HJ387" s="22"/>
      <c r="HK387" s="22"/>
      <c r="HL387" s="22"/>
      <c r="HM387" s="22"/>
      <c r="HN387" s="22"/>
      <c r="HO387" s="22"/>
      <c r="HP387" s="22"/>
      <c r="HQ387" s="22"/>
      <c r="HR387" s="22"/>
      <c r="HS387" s="22"/>
      <c r="HT387" s="22"/>
      <c r="HU387" s="22"/>
      <c r="HV387" s="22"/>
      <c r="HW387" s="22"/>
      <c r="HX387" s="22"/>
      <c r="HY387" s="22"/>
      <c r="HZ387" s="22"/>
      <c r="IA387" s="22"/>
      <c r="IB387" s="22"/>
      <c r="IC387" s="22"/>
      <c r="ID387" s="22"/>
      <c r="IE387" s="22"/>
      <c r="IF387" s="22"/>
      <c r="IG387" s="22"/>
      <c r="IH387" s="22"/>
      <c r="II387" s="22"/>
      <c r="IJ387" s="22"/>
      <c r="IK387" s="22"/>
      <c r="IL387" s="22"/>
      <c r="IM387" s="22"/>
      <c r="IN387" s="22"/>
      <c r="IO387" s="22"/>
      <c r="IP387" s="22"/>
      <c r="IQ387" s="22"/>
      <c r="IR387" s="22"/>
      <c r="IS387" s="22"/>
      <c r="IT387" s="22"/>
      <c r="IU387" s="22"/>
      <c r="IV387" s="22"/>
      <c r="IW387" s="22"/>
      <c r="IX387" s="22"/>
      <c r="IY387" s="22"/>
      <c r="IZ387" s="22"/>
      <c r="JA387" s="22"/>
      <c r="JB387" s="22"/>
      <c r="JC387" s="22"/>
      <c r="JD387" s="22"/>
      <c r="JE387" s="22"/>
      <c r="JF387" s="22"/>
      <c r="JG387" s="22"/>
      <c r="JH387" s="22"/>
      <c r="JI387" s="22"/>
      <c r="JJ387" s="22"/>
      <c r="JK387" s="22"/>
      <c r="JL387" s="22"/>
      <c r="JM387" s="22"/>
      <c r="JN387" s="22"/>
      <c r="JO387" s="22"/>
      <c r="JP387" s="22"/>
      <c r="JQ387" s="22"/>
      <c r="JR387" s="22"/>
      <c r="JS387" s="22"/>
      <c r="JT387" s="22"/>
      <c r="JU387" s="22"/>
      <c r="JV387" s="22"/>
      <c r="JW387" s="22"/>
      <c r="JX387" s="22"/>
      <c r="JY387" s="22"/>
      <c r="JZ387" s="22"/>
      <c r="KA387" s="22"/>
      <c r="KB387" s="22"/>
      <c r="KC387" s="22"/>
      <c r="KD387" s="22"/>
      <c r="KE387" s="22"/>
      <c r="KF387" s="22"/>
      <c r="KG387" s="22"/>
      <c r="KH387" s="22"/>
      <c r="KI387" s="22"/>
      <c r="KJ387" s="22"/>
      <c r="KK387" s="22"/>
      <c r="KL387" s="22"/>
      <c r="KM387" s="22"/>
      <c r="KN387" s="22"/>
      <c r="KO387" s="22"/>
      <c r="KP387" s="22"/>
      <c r="KQ387" s="22"/>
      <c r="KR387" s="22"/>
      <c r="KS387" s="22"/>
      <c r="KT387" s="22"/>
      <c r="KU387" s="22"/>
      <c r="KV387" s="22"/>
      <c r="KW387" s="22"/>
      <c r="KX387" s="22"/>
      <c r="KY387" s="22"/>
      <c r="KZ387" s="22"/>
      <c r="LA387" s="22"/>
      <c r="LB387" s="22"/>
      <c r="LC387" s="22"/>
      <c r="LD387" s="22"/>
      <c r="LE387" s="22"/>
      <c r="LF387" s="22"/>
      <c r="LG387" s="22"/>
      <c r="LH387" s="22"/>
      <c r="LI387" s="22"/>
      <c r="LJ387" s="22"/>
      <c r="LK387" s="22"/>
      <c r="LL387" s="22"/>
      <c r="LM387" s="22"/>
      <c r="LN387" s="22"/>
      <c r="LO387" s="22"/>
      <c r="LP387" s="22"/>
      <c r="LQ387" s="22"/>
      <c r="LR387" s="22"/>
      <c r="LS387" s="22"/>
      <c r="LT387" s="22"/>
      <c r="LU387" s="22"/>
      <c r="LV387" s="22"/>
      <c r="LW387" s="22"/>
      <c r="LX387" s="22"/>
      <c r="LY387" s="22"/>
      <c r="LZ387" s="22"/>
      <c r="MA387" s="22"/>
      <c r="MB387" s="22"/>
      <c r="MC387" s="22"/>
      <c r="MD387" s="22"/>
      <c r="ME387" s="22"/>
      <c r="MF387" s="22"/>
      <c r="MG387" s="22"/>
      <c r="MH387" s="22"/>
      <c r="MI387" s="22"/>
      <c r="MJ387" s="22"/>
      <c r="MK387" s="22"/>
      <c r="ML387" s="22"/>
      <c r="MM387" s="22"/>
      <c r="MN387" s="22"/>
      <c r="MO387" s="22"/>
      <c r="MP387" s="22"/>
      <c r="MQ387" s="22"/>
      <c r="MR387" s="22"/>
      <c r="MS387" s="22"/>
      <c r="MT387" s="22"/>
      <c r="MU387" s="22"/>
      <c r="MV387" s="22"/>
      <c r="MW387" s="22"/>
      <c r="MX387" s="22"/>
      <c r="MY387" s="22"/>
      <c r="MZ387" s="22"/>
      <c r="NA387" s="22"/>
      <c r="NB387" s="22"/>
      <c r="NC387" s="22"/>
      <c r="ND387" s="22"/>
      <c r="NE387" s="22"/>
      <c r="NF387" s="22"/>
      <c r="NG387" s="22"/>
      <c r="NH387" s="22"/>
      <c r="NI387" s="22"/>
      <c r="NJ387" s="22"/>
      <c r="NK387" s="22"/>
      <c r="NL387" s="22"/>
      <c r="NM387" s="22"/>
      <c r="NN387" s="22"/>
      <c r="NO387" s="22"/>
      <c r="NP387" s="22"/>
      <c r="NQ387" s="22"/>
      <c r="NR387" s="22"/>
      <c r="NS387" s="22"/>
      <c r="NT387" s="22"/>
      <c r="NU387" s="22"/>
      <c r="NV387" s="22"/>
      <c r="NW387" s="22"/>
      <c r="NX387" s="22"/>
      <c r="NY387" s="22"/>
      <c r="NZ387" s="22"/>
      <c r="OA387" s="22"/>
      <c r="OB387" s="22"/>
      <c r="OC387" s="22"/>
      <c r="OD387" s="22"/>
      <c r="OE387" s="22"/>
      <c r="OF387" s="22"/>
      <c r="OG387" s="22"/>
      <c r="OH387" s="22"/>
      <c r="OI387" s="22"/>
      <c r="OJ387" s="22"/>
      <c r="OK387" s="22"/>
      <c r="OL387" s="22"/>
      <c r="OM387" s="22"/>
      <c r="ON387" s="22"/>
      <c r="OO387" s="22"/>
      <c r="OP387" s="22"/>
      <c r="OQ387" s="22"/>
      <c r="OR387" s="22"/>
      <c r="OS387" s="22"/>
      <c r="OT387" s="22"/>
      <c r="OU387" s="22"/>
      <c r="OV387" s="22"/>
      <c r="OW387" s="22"/>
      <c r="OX387" s="22"/>
      <c r="OY387" s="22"/>
      <c r="OZ387" s="22"/>
      <c r="PA387" s="22"/>
      <c r="PB387" s="22"/>
      <c r="PC387" s="22"/>
      <c r="PD387" s="22"/>
      <c r="PE387" s="22"/>
      <c r="PF387" s="22"/>
      <c r="PG387" s="22"/>
      <c r="PH387" s="22"/>
      <c r="PI387" s="22"/>
      <c r="PJ387" s="22"/>
      <c r="PK387" s="22"/>
      <c r="PL387" s="22"/>
      <c r="PM387" s="22"/>
      <c r="PN387" s="22"/>
      <c r="PO387" s="22"/>
      <c r="PP387" s="22"/>
      <c r="PQ387" s="22"/>
      <c r="PR387" s="22"/>
      <c r="PS387" s="22"/>
      <c r="PT387" s="22"/>
      <c r="PU387" s="22"/>
      <c r="PV387" s="22"/>
      <c r="PW387" s="22"/>
      <c r="PX387" s="22"/>
      <c r="PY387" s="22"/>
      <c r="PZ387" s="22"/>
      <c r="QA387" s="22"/>
      <c r="QB387" s="22"/>
      <c r="QC387" s="22"/>
      <c r="QD387" s="22"/>
      <c r="QE387" s="22"/>
      <c r="QF387" s="22"/>
      <c r="QG387" s="22"/>
      <c r="QH387" s="22"/>
      <c r="QI387" s="22"/>
      <c r="QJ387" s="22"/>
      <c r="QK387" s="22"/>
      <c r="QL387" s="22"/>
      <c r="QM387" s="22"/>
      <c r="QN387" s="22"/>
      <c r="QO387" s="22"/>
      <c r="QP387" s="22"/>
      <c r="QQ387" s="22"/>
      <c r="QR387" s="22"/>
      <c r="QS387" s="22"/>
      <c r="QT387" s="22"/>
      <c r="QU387" s="22"/>
      <c r="QV387" s="22"/>
      <c r="QW387" s="22"/>
      <c r="QX387" s="22"/>
      <c r="QY387" s="22"/>
      <c r="QZ387" s="22"/>
      <c r="RA387" s="22"/>
      <c r="RB387" s="22"/>
      <c r="RC387" s="22"/>
      <c r="RD387" s="22"/>
      <c r="RE387" s="22"/>
      <c r="RF387" s="22"/>
      <c r="RG387" s="22"/>
      <c r="RH387" s="22"/>
      <c r="RI387" s="22"/>
      <c r="RJ387" s="22"/>
      <c r="RK387" s="22"/>
      <c r="RL387" s="22"/>
      <c r="RM387" s="22"/>
      <c r="RN387" s="22"/>
      <c r="RO387" s="22"/>
      <c r="RP387" s="22"/>
      <c r="RQ387" s="22"/>
      <c r="RR387" s="22"/>
      <c r="RS387" s="22"/>
      <c r="RT387" s="22"/>
      <c r="RU387" s="22"/>
      <c r="RV387" s="22"/>
      <c r="RW387" s="22"/>
      <c r="RX387" s="22"/>
      <c r="RY387" s="22"/>
      <c r="RZ387" s="22"/>
      <c r="SA387" s="22"/>
      <c r="SB387" s="22"/>
      <c r="SC387" s="22"/>
      <c r="SD387" s="22"/>
      <c r="SE387" s="22"/>
      <c r="SF387" s="22"/>
      <c r="SG387" s="22"/>
      <c r="SH387" s="22"/>
      <c r="SI387" s="22"/>
      <c r="SJ387" s="22"/>
      <c r="SK387" s="22"/>
      <c r="SL387" s="22"/>
      <c r="SM387" s="22"/>
      <c r="SN387" s="22"/>
      <c r="SO387" s="22"/>
      <c r="SP387" s="22"/>
      <c r="SQ387" s="22"/>
      <c r="SR387" s="22"/>
      <c r="SS387" s="22"/>
      <c r="ST387" s="22"/>
      <c r="SU387" s="22"/>
      <c r="SV387" s="22"/>
      <c r="SW387" s="22"/>
      <c r="SX387" s="22"/>
      <c r="SY387" s="22"/>
      <c r="SZ387" s="22"/>
      <c r="TA387" s="22"/>
      <c r="TB387" s="22"/>
      <c r="TC387" s="22"/>
      <c r="TD387" s="22"/>
      <c r="TE387" s="22"/>
      <c r="TF387" s="22"/>
      <c r="TG387" s="22"/>
      <c r="TH387" s="22"/>
      <c r="TI387" s="22"/>
      <c r="TJ387" s="22"/>
      <c r="TK387" s="22"/>
      <c r="TL387" s="22"/>
      <c r="TM387" s="22"/>
      <c r="TN387" s="22"/>
      <c r="TO387" s="22"/>
      <c r="TP387" s="22"/>
      <c r="TQ387" s="22"/>
      <c r="TR387" s="22"/>
      <c r="TS387" s="22"/>
      <c r="TT387" s="22"/>
      <c r="TU387" s="22"/>
      <c r="TV387" s="22"/>
      <c r="TW387" s="22"/>
      <c r="TX387" s="22"/>
      <c r="TY387" s="22"/>
      <c r="TZ387" s="22"/>
      <c r="UA387" s="22"/>
      <c r="UB387" s="22"/>
      <c r="UC387" s="22"/>
      <c r="UD387" s="22"/>
      <c r="UE387" s="22"/>
      <c r="UF387" s="22"/>
      <c r="UG387" s="22"/>
      <c r="UH387" s="22"/>
      <c r="UI387" s="22"/>
      <c r="UJ387" s="22"/>
      <c r="UK387" s="22"/>
      <c r="UL387" s="22"/>
      <c r="UM387" s="22"/>
      <c r="UN387" s="22"/>
      <c r="UO387" s="22"/>
      <c r="UP387" s="22"/>
      <c r="UQ387" s="22"/>
      <c r="UR387" s="22"/>
      <c r="US387" s="22"/>
      <c r="UT387" s="22"/>
      <c r="UU387" s="22"/>
      <c r="UV387" s="22"/>
      <c r="UW387" s="22"/>
      <c r="UX387" s="22"/>
      <c r="UY387" s="22"/>
      <c r="UZ387" s="22"/>
      <c r="VA387" s="22"/>
      <c r="VB387" s="22"/>
      <c r="VC387" s="22"/>
      <c r="VD387" s="22"/>
      <c r="VE387" s="22"/>
      <c r="VF387" s="22"/>
      <c r="VG387" s="22"/>
      <c r="VH387" s="22"/>
      <c r="VI387" s="22"/>
      <c r="VJ387" s="22"/>
      <c r="VK387" s="22"/>
      <c r="VL387" s="22"/>
      <c r="VM387" s="22"/>
      <c r="VN387" s="22"/>
      <c r="VO387" s="22"/>
      <c r="VP387" s="22"/>
      <c r="VQ387" s="22"/>
      <c r="VR387" s="22"/>
      <c r="VS387" s="22"/>
      <c r="VT387" s="22"/>
      <c r="VU387" s="22"/>
      <c r="VV387" s="22"/>
      <c r="VW387" s="22"/>
      <c r="VX387" s="22"/>
      <c r="VY387" s="22"/>
      <c r="VZ387" s="22"/>
      <c r="WA387" s="22"/>
      <c r="WB387" s="22"/>
      <c r="WC387" s="22"/>
      <c r="WD387" s="22"/>
      <c r="WE387" s="22"/>
      <c r="WF387" s="22"/>
      <c r="WG387" s="22"/>
      <c r="WH387" s="22"/>
      <c r="WI387" s="22"/>
      <c r="WJ387" s="22"/>
      <c r="WK387" s="22"/>
      <c r="WL387" s="22"/>
      <c r="WM387" s="22"/>
      <c r="WN387" s="22"/>
      <c r="WO387" s="22"/>
      <c r="WP387" s="22"/>
      <c r="WQ387" s="22"/>
      <c r="WR387" s="22"/>
      <c r="WS387" s="22"/>
      <c r="WT387" s="22"/>
      <c r="WU387" s="22"/>
      <c r="WV387" s="22"/>
      <c r="WW387" s="22"/>
      <c r="WX387" s="22"/>
      <c r="WY387" s="22"/>
      <c r="WZ387" s="22"/>
      <c r="XA387" s="22"/>
      <c r="XB387" s="22"/>
      <c r="XC387" s="22"/>
      <c r="XD387" s="22"/>
      <c r="XE387" s="22"/>
      <c r="XF387" s="22"/>
      <c r="XG387" s="22"/>
      <c r="XH387" s="22"/>
      <c r="XI387" s="22"/>
      <c r="XJ387" s="22"/>
      <c r="XK387" s="22"/>
      <c r="XL387" s="22"/>
      <c r="XM387" s="22"/>
      <c r="XN387" s="22"/>
      <c r="XO387" s="22"/>
      <c r="XP387" s="22"/>
      <c r="XQ387" s="22"/>
      <c r="XR387" s="22"/>
      <c r="XS387" s="22"/>
      <c r="XT387" s="22"/>
      <c r="XU387" s="22"/>
      <c r="XV387" s="22"/>
      <c r="XW387" s="22"/>
      <c r="XX387" s="22"/>
      <c r="XY387" s="22"/>
      <c r="XZ387" s="22"/>
      <c r="YA387" s="22"/>
      <c r="YB387" s="22"/>
      <c r="YC387" s="22"/>
      <c r="YD387" s="22"/>
      <c r="YE387" s="22"/>
      <c r="YF387" s="22"/>
      <c r="YG387" s="22"/>
      <c r="YH387" s="22"/>
      <c r="YI387" s="22"/>
      <c r="YJ387" s="22"/>
      <c r="YK387" s="22"/>
      <c r="YL387" s="22"/>
      <c r="YM387" s="22"/>
      <c r="YN387" s="22"/>
      <c r="YO387" s="22"/>
      <c r="YP387" s="22"/>
      <c r="YQ387" s="22"/>
      <c r="YR387" s="22"/>
      <c r="YS387" s="22"/>
      <c r="YT387" s="22"/>
      <c r="YU387" s="22"/>
      <c r="YV387" s="22"/>
      <c r="YW387" s="22"/>
      <c r="YX387" s="22"/>
      <c r="YY387" s="22"/>
      <c r="YZ387" s="22"/>
      <c r="ZA387" s="22"/>
      <c r="ZB387" s="22"/>
      <c r="ZC387" s="22"/>
      <c r="ZD387" s="22"/>
      <c r="ZE387" s="22"/>
      <c r="ZF387" s="22"/>
      <c r="ZG387" s="22"/>
      <c r="ZH387" s="22"/>
      <c r="ZI387" s="22"/>
      <c r="ZJ387" s="22"/>
      <c r="ZK387" s="22"/>
      <c r="ZL387" s="22"/>
      <c r="ZM387" s="22"/>
      <c r="ZN387" s="22"/>
      <c r="ZO387" s="22"/>
      <c r="ZP387" s="22"/>
      <c r="ZQ387" s="22"/>
      <c r="ZR387" s="22"/>
      <c r="ZS387" s="22"/>
      <c r="ZT387" s="22"/>
      <c r="ZU387" s="22"/>
      <c r="ZV387" s="22"/>
      <c r="ZW387" s="22"/>
      <c r="ZX387" s="22"/>
      <c r="ZY387" s="22"/>
      <c r="ZZ387" s="22"/>
      <c r="AAA387" s="22"/>
      <c r="AAB387" s="22"/>
      <c r="AAC387" s="22"/>
      <c r="AAD387" s="22"/>
      <c r="AAE387" s="22"/>
      <c r="AAF387" s="22"/>
      <c r="AAG387" s="22"/>
      <c r="AAH387" s="22"/>
      <c r="AAI387" s="22"/>
      <c r="AAJ387" s="22"/>
      <c r="AAK387" s="22"/>
      <c r="AAL387" s="22"/>
      <c r="AAM387" s="22"/>
      <c r="AAN387" s="22"/>
      <c r="AAO387" s="22"/>
      <c r="AAP387" s="22"/>
      <c r="AAQ387" s="22"/>
      <c r="AAR387" s="22"/>
      <c r="AAS387" s="22"/>
      <c r="AAT387" s="22"/>
      <c r="AAU387" s="22"/>
      <c r="AAV387" s="22"/>
      <c r="AAW387" s="22"/>
      <c r="AAX387" s="22"/>
      <c r="AAY387" s="22"/>
      <c r="AAZ387" s="22"/>
      <c r="ABA387" s="22"/>
      <c r="ABB387" s="22"/>
      <c r="ABC387" s="22"/>
      <c r="ABD387" s="22"/>
      <c r="ABE387" s="22"/>
      <c r="ABF387" s="22"/>
      <c r="ABG387" s="22"/>
      <c r="ABH387" s="22"/>
      <c r="ABI387" s="22"/>
      <c r="ABJ387" s="22"/>
      <c r="ABK387" s="22"/>
      <c r="ABL387" s="22"/>
      <c r="ABM387" s="22"/>
      <c r="ABN387" s="22"/>
      <c r="ABO387" s="22"/>
      <c r="ABP387" s="22"/>
      <c r="ABQ387" s="22"/>
      <c r="ABR387" s="22"/>
      <c r="ABS387" s="22"/>
      <c r="ABT387" s="22"/>
      <c r="ABU387" s="22"/>
      <c r="ABV387" s="22"/>
      <c r="ABW387" s="22"/>
      <c r="ABX387" s="22"/>
      <c r="ABY387" s="22"/>
      <c r="ABZ387" s="22"/>
      <c r="ACA387" s="22"/>
      <c r="ACB387" s="22"/>
      <c r="ACC387" s="22"/>
      <c r="ACD387" s="22"/>
      <c r="ACE387" s="22"/>
      <c r="ACF387" s="22"/>
      <c r="ACG387" s="22"/>
      <c r="ACH387" s="22"/>
      <c r="ACI387" s="22"/>
      <c r="ACJ387" s="22"/>
      <c r="ACK387" s="22"/>
      <c r="ACL387" s="22"/>
      <c r="ACM387" s="22"/>
      <c r="ACN387" s="22"/>
      <c r="ACO387" s="22"/>
      <c r="ACP387" s="22"/>
      <c r="ACQ387" s="22"/>
      <c r="ACR387" s="22"/>
      <c r="ACS387" s="22"/>
      <c r="ACT387" s="22"/>
      <c r="ACU387" s="22"/>
      <c r="ACV387" s="22"/>
      <c r="ACW387" s="22"/>
      <c r="ACX387" s="22"/>
      <c r="ACY387" s="22"/>
      <c r="ACZ387" s="22"/>
      <c r="ADA387" s="22"/>
      <c r="ADB387" s="22"/>
      <c r="ADC387" s="22"/>
      <c r="ADD387" s="22"/>
      <c r="ADE387" s="22"/>
      <c r="ADF387" s="22"/>
      <c r="ADG387" s="22"/>
      <c r="ADH387" s="22"/>
      <c r="ADI387" s="22"/>
      <c r="ADJ387" s="22"/>
      <c r="ADK387" s="22"/>
      <c r="ADL387" s="22"/>
      <c r="ADM387" s="22"/>
      <c r="ADN387" s="22"/>
      <c r="ADO387" s="22"/>
      <c r="ADP387" s="22"/>
      <c r="ADQ387" s="22"/>
      <c r="ADR387" s="22"/>
      <c r="ADS387" s="22"/>
      <c r="ADT387" s="22"/>
      <c r="ADU387" s="22"/>
      <c r="ADV387" s="22"/>
      <c r="ADW387" s="22"/>
      <c r="ADX387" s="22"/>
      <c r="ADY387" s="22"/>
      <c r="ADZ387" s="22"/>
      <c r="AEA387" s="22"/>
      <c r="AEB387" s="22"/>
      <c r="AEC387" s="22"/>
      <c r="AED387" s="22"/>
      <c r="AEE387" s="22"/>
      <c r="AEF387" s="22"/>
      <c r="AEG387" s="22"/>
      <c r="AEH387" s="22"/>
      <c r="AEI387" s="22"/>
      <c r="AEJ387" s="22"/>
      <c r="AEK387" s="22"/>
      <c r="AEL387" s="22"/>
      <c r="AEM387" s="22"/>
      <c r="AEN387" s="22"/>
      <c r="AEO387" s="22"/>
      <c r="AEP387" s="22"/>
      <c r="AEQ387" s="22"/>
      <c r="AER387" s="22"/>
      <c r="AES387" s="22"/>
      <c r="AET387" s="22"/>
      <c r="AEU387" s="22"/>
      <c r="AEV387" s="22"/>
      <c r="AEW387" s="22"/>
      <c r="AEX387" s="22"/>
      <c r="AEY387" s="22"/>
      <c r="AEZ387" s="22"/>
      <c r="AFA387" s="22"/>
      <c r="AFB387" s="22"/>
      <c r="AFC387" s="22"/>
      <c r="AFD387" s="22"/>
      <c r="AFE387" s="22"/>
      <c r="AFF387" s="22"/>
      <c r="AFG387" s="22"/>
      <c r="AFH387" s="22"/>
      <c r="AFI387" s="22"/>
      <c r="AFJ387" s="22"/>
      <c r="AFK387" s="22"/>
      <c r="AFL387" s="22"/>
      <c r="AFM387" s="22"/>
      <c r="AFN387" s="22"/>
      <c r="AFO387" s="22"/>
      <c r="AFP387" s="22"/>
      <c r="AFQ387" s="22"/>
      <c r="AFR387" s="22"/>
      <c r="AFS387" s="22"/>
      <c r="AFT387" s="22"/>
      <c r="AFU387" s="22"/>
      <c r="AFV387" s="22"/>
      <c r="AFW387" s="22"/>
      <c r="AFX387" s="22"/>
      <c r="AFY387" s="22"/>
      <c r="AFZ387" s="22"/>
      <c r="AGA387" s="22"/>
      <c r="AGB387" s="22"/>
      <c r="AGC387" s="22"/>
      <c r="AGD387" s="22"/>
      <c r="AGE387" s="22"/>
      <c r="AGF387" s="22"/>
      <c r="AGG387" s="22"/>
      <c r="AGH387" s="22"/>
      <c r="AGI387" s="22"/>
      <c r="AGJ387" s="22"/>
      <c r="AGK387" s="22"/>
      <c r="AGL387" s="22"/>
      <c r="AGM387" s="22"/>
      <c r="AGN387" s="22"/>
      <c r="AGO387" s="22"/>
      <c r="AGP387" s="22"/>
      <c r="AGQ387" s="22"/>
      <c r="AGR387" s="22"/>
      <c r="AGS387" s="22"/>
      <c r="AGT387" s="22"/>
      <c r="AGU387" s="22"/>
      <c r="AGV387" s="22"/>
      <c r="AGW387" s="22"/>
      <c r="AGX387" s="22"/>
      <c r="AGY387" s="22"/>
      <c r="AGZ387" s="22"/>
      <c r="AHA387" s="22"/>
      <c r="AHB387" s="22"/>
      <c r="AHC387" s="22"/>
      <c r="AHD387" s="22"/>
      <c r="AHE387" s="22"/>
      <c r="AHF387" s="22"/>
      <c r="AHG387" s="22"/>
      <c r="AHH387" s="22"/>
      <c r="AHI387" s="22"/>
      <c r="AHJ387" s="22"/>
      <c r="AHK387" s="22"/>
      <c r="AHL387" s="22"/>
      <c r="AHM387" s="22"/>
      <c r="AHN387" s="22"/>
      <c r="AHO387" s="22"/>
      <c r="AHP387" s="22"/>
      <c r="AHQ387" s="22"/>
      <c r="AHR387" s="22"/>
      <c r="AHS387" s="22"/>
      <c r="AHT387" s="22"/>
      <c r="AHU387" s="22"/>
      <c r="AHV387" s="22"/>
      <c r="AHW387" s="22"/>
      <c r="AHX387" s="22"/>
      <c r="AHY387" s="22"/>
      <c r="AHZ387" s="22"/>
      <c r="AIA387" s="22"/>
      <c r="AIB387" s="22"/>
      <c r="AIC387" s="22"/>
      <c r="AID387" s="22"/>
      <c r="AIE387" s="22"/>
      <c r="AIF387" s="22"/>
      <c r="AIG387" s="22"/>
      <c r="AIH387" s="22"/>
      <c r="AII387" s="22"/>
      <c r="AIJ387" s="22"/>
      <c r="AIK387" s="22"/>
      <c r="AIL387" s="22"/>
      <c r="AIM387" s="22"/>
      <c r="AIN387" s="22"/>
      <c r="AIO387" s="22"/>
      <c r="AIP387" s="22"/>
      <c r="AIQ387" s="22"/>
      <c r="AIR387" s="22"/>
      <c r="AIS387" s="22"/>
      <c r="AIT387" s="22"/>
      <c r="AIU387" s="22"/>
      <c r="AIV387" s="22"/>
      <c r="AIW387" s="22"/>
      <c r="AIX387" s="22"/>
      <c r="AIY387" s="22"/>
      <c r="AIZ387" s="22"/>
      <c r="AJA387" s="22"/>
      <c r="AJB387" s="22"/>
      <c r="AJC387" s="22"/>
      <c r="AJD387" s="22"/>
      <c r="AJE387" s="22"/>
      <c r="AJF387" s="22"/>
      <c r="AJG387" s="22"/>
      <c r="AJH387" s="22"/>
      <c r="AJI387" s="22"/>
      <c r="AJJ387" s="22"/>
      <c r="AJK387" s="22"/>
      <c r="AJL387" s="22"/>
      <c r="AJM387" s="22"/>
      <c r="AJN387" s="22"/>
      <c r="AJO387" s="22"/>
      <c r="AJP387" s="22"/>
      <c r="AJQ387" s="22"/>
      <c r="AJR387" s="22"/>
      <c r="AJS387" s="22"/>
      <c r="AJT387" s="22"/>
      <c r="AJU387" s="22"/>
      <c r="AJV387" s="22"/>
      <c r="AJW387" s="22"/>
      <c r="AJX387" s="22"/>
      <c r="AJY387" s="22"/>
      <c r="AJZ387" s="22"/>
      <c r="AKA387" s="22"/>
      <c r="AKB387" s="22"/>
      <c r="AKC387" s="22"/>
      <c r="AKD387" s="22"/>
      <c r="AKE387" s="22"/>
      <c r="AKF387" s="22"/>
      <c r="AKG387" s="22"/>
      <c r="AKH387" s="22"/>
      <c r="AKI387" s="22"/>
      <c r="AKJ387" s="22"/>
      <c r="AKK387" s="22"/>
      <c r="AKL387" s="22"/>
      <c r="AKM387" s="22"/>
      <c r="AKN387" s="22"/>
      <c r="AKO387" s="22"/>
      <c r="AKP387" s="22"/>
      <c r="AKQ387" s="22"/>
      <c r="AKR387" s="22"/>
      <c r="AKS387" s="22"/>
      <c r="AKT387" s="22"/>
      <c r="AKU387" s="22"/>
      <c r="AKV387" s="22"/>
      <c r="AKW387" s="22"/>
      <c r="AKX387" s="22"/>
      <c r="AKY387" s="22"/>
      <c r="AKZ387" s="22"/>
      <c r="ALA387" s="22"/>
      <c r="ALB387" s="22"/>
      <c r="ALC387" s="22"/>
      <c r="ALD387" s="22"/>
      <c r="ALE387" s="22"/>
      <c r="ALF387" s="22"/>
      <c r="ALG387" s="22"/>
      <c r="ALH387" s="22"/>
      <c r="ALI387" s="22"/>
      <c r="ALJ387" s="22"/>
      <c r="ALK387" s="22"/>
      <c r="ALL387" s="22"/>
      <c r="ALM387" s="22"/>
      <c r="ALN387" s="22"/>
      <c r="ALO387" s="22"/>
      <c r="ALP387" s="22"/>
      <c r="ALQ387" s="22"/>
      <c r="ALR387" s="22"/>
      <c r="ALS387" s="22"/>
      <c r="ALT387" s="22"/>
      <c r="ALU387" s="22"/>
      <c r="ALV387" s="22"/>
      <c r="ALW387" s="22"/>
      <c r="ALX387" s="22"/>
      <c r="ALY387" s="22"/>
      <c r="ALZ387" s="22"/>
      <c r="AMA387" s="22"/>
      <c r="AMB387" s="22"/>
      <c r="AMC387" s="22"/>
      <c r="AMD387" s="22"/>
      <c r="AME387" s="22"/>
      <c r="AMF387" s="22"/>
      <c r="AMG387" s="22"/>
      <c r="AMH387" s="22"/>
      <c r="AMI387" s="22"/>
      <c r="AMJ387" s="22"/>
      <c r="AMK387" s="22"/>
      <c r="AML387" s="22"/>
      <c r="AMM387" s="22"/>
      <c r="AMN387" s="22"/>
      <c r="AMO387" s="22"/>
      <c r="AMP387" s="22"/>
      <c r="AMQ387" s="22"/>
      <c r="AMR387" s="22"/>
      <c r="AMS387" s="22"/>
      <c r="AMT387" s="22"/>
      <c r="AMU387" s="22"/>
      <c r="AMV387" s="22"/>
      <c r="AMW387" s="22"/>
      <c r="AMX387" s="22"/>
      <c r="AMY387" s="22"/>
      <c r="AMZ387" s="22"/>
      <c r="ANA387" s="22"/>
      <c r="ANB387" s="22"/>
      <c r="ANC387" s="22"/>
      <c r="AND387" s="22"/>
      <c r="ANE387" s="22"/>
      <c r="ANF387" s="22"/>
      <c r="ANG387" s="22"/>
      <c r="ANH387" s="22"/>
      <c r="ANI387" s="22"/>
      <c r="ANJ387" s="22"/>
      <c r="ANK387" s="22"/>
      <c r="ANL387" s="22"/>
      <c r="ANM387" s="22"/>
      <c r="ANN387" s="22"/>
      <c r="ANO387" s="22"/>
      <c r="ANP387" s="22"/>
      <c r="ANQ387" s="22"/>
      <c r="ANR387" s="22"/>
      <c r="ANS387" s="22"/>
      <c r="ANT387" s="22"/>
      <c r="ANU387" s="22"/>
      <c r="ANV387" s="22"/>
      <c r="ANW387" s="22"/>
      <c r="ANX387" s="22"/>
      <c r="ANY387" s="22"/>
      <c r="ANZ387" s="22"/>
      <c r="AOA387" s="22"/>
      <c r="AOB387" s="22"/>
      <c r="AOC387" s="22"/>
      <c r="AOD387" s="22"/>
      <c r="AOE387" s="22"/>
      <c r="AOF387" s="22"/>
      <c r="AOG387" s="22"/>
      <c r="AOH387" s="22"/>
      <c r="AOI387" s="22"/>
      <c r="AOJ387" s="22"/>
      <c r="AOK387" s="22"/>
      <c r="AOL387" s="22"/>
      <c r="AOM387" s="22"/>
      <c r="AON387" s="22"/>
      <c r="AOO387" s="22"/>
      <c r="AOP387" s="22"/>
      <c r="AOQ387" s="22"/>
      <c r="AOR387" s="22"/>
      <c r="AOS387" s="22"/>
      <c r="AOT387" s="22"/>
      <c r="AOU387" s="22"/>
      <c r="AOV387" s="22"/>
      <c r="AOW387" s="22"/>
      <c r="AOX387" s="22"/>
      <c r="AOY387" s="22"/>
      <c r="AOZ387" s="22"/>
      <c r="APA387" s="22"/>
      <c r="APB387" s="22"/>
      <c r="APC387" s="22"/>
      <c r="APD387" s="22"/>
      <c r="APE387" s="22"/>
      <c r="APF387" s="22"/>
      <c r="APG387" s="22"/>
      <c r="APH387" s="22"/>
      <c r="API387" s="22"/>
      <c r="APJ387" s="22"/>
      <c r="APK387" s="22"/>
      <c r="APL387" s="22"/>
      <c r="APM387" s="22"/>
      <c r="APN387" s="22"/>
      <c r="APO387" s="22"/>
      <c r="APP387" s="22"/>
      <c r="APQ387" s="22"/>
      <c r="APR387" s="22"/>
      <c r="APS387" s="22"/>
      <c r="APT387" s="22"/>
      <c r="APU387" s="22"/>
      <c r="APV387" s="22"/>
      <c r="APW387" s="22"/>
      <c r="APX387" s="22"/>
      <c r="APY387" s="22"/>
      <c r="APZ387" s="22"/>
      <c r="AQA387" s="22"/>
      <c r="AQB387" s="22"/>
      <c r="AQC387" s="22"/>
      <c r="AQD387" s="22"/>
      <c r="AQE387" s="22"/>
      <c r="AQF387" s="22"/>
      <c r="AQG387" s="22"/>
      <c r="AQH387" s="22"/>
      <c r="AQI387" s="22"/>
      <c r="AQJ387" s="22"/>
      <c r="AQK387" s="22"/>
      <c r="AQL387" s="22"/>
      <c r="AQM387" s="22"/>
      <c r="AQN387" s="22"/>
      <c r="AQO387" s="22"/>
      <c r="AQP387" s="22"/>
      <c r="AQQ387" s="22"/>
      <c r="AQR387" s="22"/>
      <c r="AQS387" s="22"/>
      <c r="AQT387" s="22"/>
      <c r="AQU387" s="22"/>
      <c r="AQV387" s="22"/>
      <c r="AQW387" s="22"/>
      <c r="AQX387" s="22"/>
      <c r="AQY387" s="22"/>
      <c r="AQZ387" s="22"/>
      <c r="ARA387" s="22"/>
      <c r="ARB387" s="22"/>
      <c r="ARC387" s="22"/>
      <c r="ARD387" s="22"/>
      <c r="ARE387" s="22"/>
      <c r="ARF387" s="22"/>
      <c r="ARG387" s="22"/>
      <c r="ARH387" s="22"/>
      <c r="ARI387" s="22"/>
      <c r="ARJ387" s="22"/>
      <c r="ARK387" s="22"/>
      <c r="ARL387" s="22"/>
      <c r="ARM387" s="22"/>
      <c r="ARN387" s="22"/>
      <c r="ARO387" s="22"/>
      <c r="ARP387" s="22"/>
      <c r="ARQ387" s="22"/>
      <c r="ARR387" s="22"/>
      <c r="ARS387" s="22"/>
      <c r="ART387" s="22"/>
      <c r="ARU387" s="22"/>
      <c r="ARV387" s="22"/>
      <c r="ARW387" s="22"/>
      <c r="ARX387" s="22"/>
      <c r="ARY387" s="22"/>
      <c r="ARZ387" s="22"/>
      <c r="ASA387" s="22"/>
      <c r="ASB387" s="22"/>
      <c r="ASC387" s="22"/>
      <c r="ASD387" s="22"/>
      <c r="ASE387" s="22"/>
      <c r="ASF387" s="22"/>
      <c r="ASG387" s="22"/>
      <c r="ASH387" s="22"/>
      <c r="ASI387" s="22"/>
      <c r="ASJ387" s="22"/>
      <c r="ASK387" s="22"/>
      <c r="ASL387" s="22"/>
      <c r="ASM387" s="22"/>
      <c r="ASN387" s="22"/>
      <c r="ASO387" s="22"/>
      <c r="ASP387" s="22"/>
      <c r="ASQ387" s="22"/>
      <c r="ASR387" s="22"/>
      <c r="ASS387" s="22"/>
      <c r="AST387" s="22"/>
      <c r="ASU387" s="22"/>
      <c r="ASV387" s="22"/>
      <c r="ASW387" s="22"/>
      <c r="ASX387" s="22"/>
      <c r="ASY387" s="22"/>
      <c r="ASZ387" s="22"/>
      <c r="ATA387" s="22"/>
      <c r="ATB387" s="22"/>
      <c r="ATC387" s="22"/>
      <c r="ATD387" s="22"/>
      <c r="ATE387" s="22"/>
      <c r="ATF387" s="22"/>
      <c r="ATG387" s="22"/>
      <c r="ATH387" s="22"/>
      <c r="ATI387" s="22"/>
      <c r="ATJ387" s="22"/>
      <c r="ATK387" s="22"/>
      <c r="ATL387" s="22"/>
      <c r="ATM387" s="22"/>
      <c r="ATN387" s="22"/>
      <c r="ATO387" s="22"/>
      <c r="ATP387" s="22"/>
      <c r="ATQ387" s="22"/>
      <c r="ATR387" s="22"/>
      <c r="ATS387" s="22"/>
      <c r="ATT387" s="22"/>
      <c r="ATU387" s="22"/>
      <c r="ATV387" s="22"/>
      <c r="ATW387" s="22"/>
      <c r="ATX387" s="22"/>
      <c r="ATY387" s="22"/>
      <c r="ATZ387" s="22"/>
      <c r="AUA387" s="22"/>
      <c r="AUB387" s="22"/>
      <c r="AUC387" s="22"/>
      <c r="AUD387" s="22"/>
      <c r="AUE387" s="22"/>
      <c r="AUF387" s="22"/>
      <c r="AUG387" s="22"/>
      <c r="AUH387" s="22"/>
      <c r="AUI387" s="22"/>
      <c r="AUJ387" s="22"/>
      <c r="AUK387" s="22"/>
      <c r="AUL387" s="22"/>
      <c r="AUM387" s="22"/>
      <c r="AUN387" s="22"/>
      <c r="AUO387" s="22"/>
      <c r="AUP387" s="22"/>
      <c r="AUQ387" s="22"/>
      <c r="AUR387" s="22"/>
      <c r="AUS387" s="22"/>
      <c r="AUT387" s="22"/>
      <c r="AUU387" s="22"/>
      <c r="AUV387" s="22"/>
      <c r="AUW387" s="22"/>
      <c r="AUX387" s="22"/>
      <c r="AUY387" s="22"/>
      <c r="AUZ387" s="22"/>
      <c r="AVA387" s="22"/>
      <c r="AVB387" s="22"/>
      <c r="AVC387" s="22"/>
      <c r="AVD387" s="22"/>
      <c r="AVE387" s="22"/>
      <c r="AVF387" s="22"/>
      <c r="AVG387" s="22"/>
      <c r="AVH387" s="22"/>
      <c r="AVI387" s="22"/>
      <c r="AVJ387" s="22"/>
      <c r="AVK387" s="22"/>
      <c r="AVL387" s="22"/>
      <c r="AVM387" s="22"/>
      <c r="AVN387" s="22"/>
      <c r="AVO387" s="22"/>
      <c r="AVP387" s="22"/>
      <c r="AVQ387" s="22"/>
      <c r="AVR387" s="22"/>
      <c r="AVS387" s="22"/>
      <c r="AVT387" s="22"/>
      <c r="AVU387" s="22"/>
      <c r="AVV387" s="22"/>
      <c r="AVW387" s="22"/>
      <c r="AVX387" s="22"/>
      <c r="AVY387" s="22"/>
      <c r="AVZ387" s="22"/>
      <c r="AWA387" s="22"/>
      <c r="AWB387" s="22"/>
      <c r="AWC387" s="22"/>
      <c r="AWD387" s="22"/>
      <c r="AWE387" s="22"/>
      <c r="AWF387" s="22"/>
      <c r="AWG387" s="22"/>
      <c r="AWH387" s="22"/>
      <c r="AWI387" s="22"/>
      <c r="AWJ387" s="22"/>
      <c r="AWK387" s="22"/>
      <c r="AWL387" s="22"/>
      <c r="AWM387" s="22"/>
      <c r="AWN387" s="22"/>
      <c r="AWO387" s="22"/>
      <c r="AWP387" s="22"/>
      <c r="AWQ387" s="22"/>
      <c r="AWR387" s="22"/>
      <c r="AWS387" s="22"/>
      <c r="AWT387" s="22"/>
      <c r="AWU387" s="22"/>
      <c r="AWV387" s="22"/>
      <c r="AWW387" s="22"/>
      <c r="AWX387" s="22"/>
      <c r="AWY387" s="22"/>
      <c r="AWZ387" s="22"/>
      <c r="AXA387" s="22"/>
      <c r="AXB387" s="22"/>
      <c r="AXC387" s="22"/>
      <c r="AXD387" s="22"/>
      <c r="AXE387" s="22"/>
      <c r="AXF387" s="22"/>
      <c r="AXG387" s="22"/>
      <c r="AXH387" s="22"/>
      <c r="AXI387" s="22"/>
      <c r="AXJ387" s="22"/>
      <c r="AXK387" s="22"/>
      <c r="AXL387" s="22"/>
      <c r="AXM387" s="22"/>
      <c r="AXN387" s="22"/>
      <c r="AXO387" s="22"/>
      <c r="AXP387" s="22"/>
      <c r="AXQ387" s="22"/>
      <c r="AXR387" s="22"/>
      <c r="AXS387" s="22"/>
      <c r="AXT387" s="22"/>
      <c r="AXU387" s="22"/>
      <c r="AXV387" s="22"/>
      <c r="AXW387" s="22"/>
      <c r="AXX387" s="22"/>
      <c r="AXY387" s="22"/>
      <c r="AXZ387" s="22"/>
      <c r="AYA387" s="22"/>
      <c r="AYB387" s="22"/>
      <c r="AYC387" s="22"/>
      <c r="AYD387" s="22"/>
      <c r="AYE387" s="22"/>
      <c r="AYF387" s="22"/>
      <c r="AYG387" s="22"/>
      <c r="AYH387" s="22"/>
      <c r="AYI387" s="22"/>
      <c r="AYJ387" s="22"/>
      <c r="AYK387" s="22"/>
      <c r="AYL387" s="22"/>
      <c r="AYM387" s="22"/>
      <c r="AYN387" s="22"/>
      <c r="AYO387" s="22"/>
      <c r="AYP387" s="22"/>
      <c r="AYQ387" s="22"/>
      <c r="AYR387" s="22"/>
      <c r="AYS387" s="22"/>
      <c r="AYT387" s="22"/>
      <c r="AYU387" s="22"/>
      <c r="AYV387" s="22"/>
      <c r="AYW387" s="22"/>
      <c r="AYX387" s="22"/>
      <c r="AYY387" s="22"/>
      <c r="AYZ387" s="22"/>
      <c r="AZA387" s="22"/>
      <c r="AZB387" s="22"/>
      <c r="AZC387" s="22"/>
      <c r="AZD387" s="22"/>
      <c r="AZE387" s="22"/>
      <c r="AZF387" s="22"/>
      <c r="AZG387" s="22"/>
      <c r="AZH387" s="22"/>
      <c r="AZI387" s="22"/>
      <c r="AZJ387" s="22"/>
      <c r="AZK387" s="22"/>
      <c r="AZL387" s="22"/>
      <c r="AZM387" s="22"/>
      <c r="AZN387" s="22"/>
      <c r="AZO387" s="22"/>
      <c r="AZP387" s="22"/>
      <c r="AZQ387" s="22"/>
      <c r="AZR387" s="22"/>
      <c r="AZS387" s="22"/>
      <c r="AZT387" s="22"/>
      <c r="AZU387" s="22"/>
      <c r="AZV387" s="22"/>
      <c r="AZW387" s="22"/>
      <c r="AZX387" s="22"/>
      <c r="AZY387" s="22"/>
      <c r="AZZ387" s="22"/>
      <c r="BAA387" s="22"/>
      <c r="BAB387" s="22"/>
      <c r="BAC387" s="22"/>
      <c r="BAD387" s="22"/>
      <c r="BAE387" s="22"/>
      <c r="BAF387" s="22"/>
      <c r="BAG387" s="22"/>
      <c r="BAH387" s="22"/>
      <c r="BAI387" s="22"/>
      <c r="BAJ387" s="22"/>
      <c r="BAK387" s="22"/>
      <c r="BAL387" s="22"/>
      <c r="BAM387" s="22"/>
      <c r="BAN387" s="22"/>
      <c r="BAO387" s="22"/>
      <c r="BAP387" s="22"/>
      <c r="BAQ387" s="22"/>
      <c r="BAR387" s="22"/>
      <c r="BAS387" s="22"/>
      <c r="BAT387" s="22"/>
      <c r="BAU387" s="22"/>
      <c r="BAV387" s="22"/>
      <c r="BAW387" s="22"/>
      <c r="BAX387" s="22"/>
      <c r="BAY387" s="22"/>
      <c r="BAZ387" s="22"/>
      <c r="BBA387" s="22"/>
      <c r="BBB387" s="22"/>
      <c r="BBC387" s="22"/>
      <c r="BBD387" s="22"/>
      <c r="BBE387" s="22"/>
      <c r="BBF387" s="22"/>
      <c r="BBG387" s="22"/>
      <c r="BBH387" s="22"/>
      <c r="BBI387" s="22"/>
      <c r="BBJ387" s="22"/>
      <c r="BBK387" s="22"/>
      <c r="BBL387" s="22"/>
      <c r="BBM387" s="22"/>
      <c r="BBN387" s="22"/>
      <c r="BBO387" s="22"/>
      <c r="BBP387" s="22"/>
      <c r="BBQ387" s="22"/>
      <c r="BBR387" s="22"/>
      <c r="BBS387" s="22"/>
      <c r="BBT387" s="22"/>
      <c r="BBU387" s="22"/>
      <c r="BBV387" s="22"/>
      <c r="BBW387" s="22"/>
      <c r="BBX387" s="22"/>
      <c r="BBY387" s="22"/>
      <c r="BBZ387" s="22"/>
      <c r="BCA387" s="22"/>
      <c r="BCB387" s="22"/>
      <c r="BCC387" s="22"/>
      <c r="BCD387" s="22"/>
      <c r="BCE387" s="22"/>
      <c r="BCF387" s="22"/>
      <c r="BCG387" s="22"/>
      <c r="BCH387" s="22"/>
      <c r="BCI387" s="22"/>
      <c r="BCJ387" s="22"/>
      <c r="BCK387" s="22"/>
      <c r="BCL387" s="22"/>
      <c r="BCM387" s="22"/>
      <c r="BCN387" s="22"/>
      <c r="BCO387" s="22"/>
      <c r="BCP387" s="22"/>
      <c r="BCQ387" s="22"/>
      <c r="BCR387" s="22"/>
      <c r="BCS387" s="22"/>
      <c r="BCT387" s="22"/>
      <c r="BCU387" s="22"/>
      <c r="BCV387" s="22"/>
      <c r="BCW387" s="22"/>
      <c r="BCX387" s="22"/>
      <c r="BCY387" s="22"/>
      <c r="BCZ387" s="22"/>
      <c r="BDA387" s="22"/>
      <c r="BDB387" s="22"/>
      <c r="BDC387" s="22"/>
      <c r="BDD387" s="22"/>
      <c r="BDE387" s="22"/>
      <c r="BDF387" s="22"/>
      <c r="BDG387" s="22"/>
      <c r="BDH387" s="22"/>
      <c r="BDI387" s="22"/>
      <c r="BDJ387" s="22"/>
      <c r="BDK387" s="22"/>
      <c r="BDL387" s="22"/>
      <c r="BDM387" s="22"/>
      <c r="BDN387" s="22"/>
      <c r="BDO387" s="22"/>
      <c r="BDP387" s="22"/>
      <c r="BDQ387" s="22"/>
      <c r="BDR387" s="22"/>
      <c r="BDS387" s="22"/>
      <c r="BDT387" s="22"/>
      <c r="BDU387" s="22"/>
      <c r="BDV387" s="22"/>
      <c r="BDW387" s="22"/>
      <c r="BDX387" s="22"/>
      <c r="BDY387" s="22"/>
      <c r="BDZ387" s="22"/>
      <c r="BEA387" s="22"/>
      <c r="BEB387" s="22"/>
      <c r="BEC387" s="22"/>
      <c r="BED387" s="22"/>
      <c r="BEE387" s="22"/>
      <c r="BEF387" s="22"/>
      <c r="BEG387" s="22"/>
      <c r="BEH387" s="22"/>
      <c r="BEI387" s="22"/>
      <c r="BEJ387" s="22"/>
      <c r="BEK387" s="22"/>
      <c r="BEL387" s="22"/>
      <c r="BEM387" s="22"/>
      <c r="BEN387" s="22"/>
      <c r="BEO387" s="22"/>
      <c r="BEP387" s="22"/>
      <c r="BEQ387" s="22"/>
      <c r="BER387" s="22"/>
      <c r="BES387" s="22"/>
      <c r="BET387" s="22"/>
      <c r="BEU387" s="22"/>
      <c r="BEV387" s="22"/>
      <c r="BEW387" s="22"/>
      <c r="BEX387" s="22"/>
      <c r="BEY387" s="22"/>
      <c r="BEZ387" s="22"/>
      <c r="BFA387" s="22"/>
      <c r="BFB387" s="22"/>
      <c r="BFC387" s="22"/>
      <c r="BFD387" s="22"/>
      <c r="BFE387" s="22"/>
      <c r="BFF387" s="22"/>
      <c r="BFG387" s="22"/>
      <c r="BFH387" s="22"/>
      <c r="BFI387" s="22"/>
      <c r="BFJ387" s="22"/>
      <c r="BFK387" s="22"/>
      <c r="BFL387" s="22"/>
      <c r="BFM387" s="22"/>
      <c r="BFN387" s="22"/>
      <c r="BFO387" s="22"/>
      <c r="BFP387" s="22"/>
      <c r="BFQ387" s="22"/>
      <c r="BFR387" s="22"/>
      <c r="BFS387" s="22"/>
      <c r="BFT387" s="22"/>
      <c r="BFU387" s="22"/>
      <c r="BFV387" s="22"/>
      <c r="BFW387" s="22"/>
      <c r="BFX387" s="22"/>
      <c r="BFY387" s="22"/>
      <c r="BFZ387" s="22"/>
      <c r="BGA387" s="22"/>
      <c r="BGB387" s="22"/>
      <c r="BGC387" s="22"/>
      <c r="BGD387" s="22"/>
      <c r="BGE387" s="22"/>
      <c r="BGF387" s="22"/>
      <c r="BGG387" s="22"/>
      <c r="BGH387" s="22"/>
      <c r="BGI387" s="22"/>
      <c r="BGJ387" s="22"/>
      <c r="BGK387" s="22"/>
      <c r="BGL387" s="22"/>
      <c r="BGM387" s="22"/>
      <c r="BGN387" s="22"/>
      <c r="BGO387" s="22"/>
      <c r="BGP387" s="22"/>
      <c r="BGQ387" s="22"/>
      <c r="BGR387" s="22"/>
      <c r="BGS387" s="22"/>
      <c r="BGT387" s="22"/>
      <c r="BGU387" s="22"/>
      <c r="BGV387" s="22"/>
      <c r="BGW387" s="22"/>
      <c r="BGX387" s="22"/>
      <c r="BGY387" s="22"/>
      <c r="BGZ387" s="22"/>
      <c r="BHA387" s="22"/>
      <c r="BHB387" s="22"/>
      <c r="BHC387" s="22"/>
      <c r="BHD387" s="22"/>
      <c r="BHE387" s="22"/>
      <c r="BHF387" s="22"/>
      <c r="BHG387" s="22"/>
      <c r="BHH387" s="22"/>
      <c r="BHI387" s="22"/>
      <c r="BHJ387" s="22"/>
      <c r="BHK387" s="22"/>
      <c r="BHL387" s="22"/>
      <c r="BHM387" s="22"/>
      <c r="BHN387" s="22"/>
      <c r="BHO387" s="22"/>
      <c r="BHP387" s="22"/>
      <c r="BHQ387" s="22"/>
      <c r="BHR387" s="22"/>
      <c r="BHS387" s="22"/>
      <c r="BHT387" s="22"/>
      <c r="BHU387" s="22"/>
      <c r="BHV387" s="22"/>
      <c r="BHW387" s="22"/>
      <c r="BHX387" s="22"/>
      <c r="BHY387" s="22"/>
      <c r="BHZ387" s="22"/>
      <c r="BIA387" s="22"/>
      <c r="BIB387" s="22"/>
      <c r="BIC387" s="22"/>
      <c r="BID387" s="22"/>
      <c r="BIE387" s="22"/>
      <c r="BIF387" s="22"/>
      <c r="BIG387" s="22"/>
      <c r="BIH387" s="22"/>
      <c r="BII387" s="22"/>
      <c r="BIJ387" s="22"/>
      <c r="BIK387" s="22"/>
      <c r="BIL387" s="22"/>
      <c r="BIM387" s="22"/>
      <c r="BIN387" s="22"/>
      <c r="BIO387" s="22"/>
      <c r="BIP387" s="22"/>
      <c r="BIQ387" s="22"/>
      <c r="BIR387" s="22"/>
      <c r="BIS387" s="22"/>
      <c r="BIT387" s="22"/>
      <c r="BIU387" s="22"/>
      <c r="BIV387" s="22"/>
      <c r="BIW387" s="22"/>
      <c r="BIX387" s="22"/>
      <c r="BIY387" s="22"/>
      <c r="BIZ387" s="22"/>
      <c r="BJA387" s="22"/>
      <c r="BJB387" s="22"/>
      <c r="BJC387" s="22"/>
      <c r="BJD387" s="22"/>
      <c r="BJE387" s="22"/>
      <c r="BJF387" s="22"/>
      <c r="BJG387" s="22"/>
      <c r="BJH387" s="22"/>
      <c r="BJI387" s="22"/>
      <c r="BJJ387" s="22"/>
      <c r="BJK387" s="22"/>
      <c r="BJL387" s="22"/>
      <c r="BJM387" s="22"/>
      <c r="BJN387" s="22"/>
      <c r="BJO387" s="22"/>
      <c r="BJP387" s="22"/>
      <c r="BJQ387" s="22"/>
      <c r="BJR387" s="22"/>
      <c r="BJS387" s="22"/>
      <c r="BJT387" s="22"/>
      <c r="BJU387" s="22"/>
      <c r="BJV387" s="22"/>
      <c r="BJW387" s="22"/>
      <c r="BJX387" s="22"/>
      <c r="BJY387" s="22"/>
      <c r="BJZ387" s="22"/>
      <c r="BKA387" s="22"/>
      <c r="BKB387" s="22"/>
      <c r="BKC387" s="22"/>
      <c r="BKD387" s="22"/>
      <c r="BKE387" s="22"/>
      <c r="BKF387" s="22"/>
      <c r="BKG387" s="22"/>
      <c r="BKH387" s="22"/>
      <c r="BKI387" s="22"/>
      <c r="BKJ387" s="22"/>
      <c r="BKK387" s="22"/>
      <c r="BKL387" s="22"/>
      <c r="BKM387" s="22"/>
      <c r="BKN387" s="22"/>
      <c r="BKO387" s="22"/>
      <c r="BKP387" s="22"/>
      <c r="BKQ387" s="22"/>
      <c r="BKR387" s="22"/>
      <c r="BKS387" s="22"/>
      <c r="BKT387" s="22"/>
      <c r="BKU387" s="22"/>
      <c r="BKV387" s="22"/>
      <c r="BKW387" s="22"/>
      <c r="BKX387" s="22"/>
      <c r="BKY387" s="22"/>
      <c r="BKZ387" s="22"/>
      <c r="BLA387" s="22"/>
      <c r="BLB387" s="22"/>
      <c r="BLC387" s="22"/>
      <c r="BLD387" s="22"/>
      <c r="BLE387" s="22"/>
      <c r="BLF387" s="22"/>
      <c r="BLG387" s="22"/>
      <c r="BLH387" s="22"/>
      <c r="BLI387" s="22"/>
      <c r="BLJ387" s="22"/>
      <c r="BLK387" s="22"/>
      <c r="BLL387" s="22"/>
      <c r="BLM387" s="22"/>
      <c r="BLN387" s="22"/>
      <c r="BLO387" s="22"/>
      <c r="BLP387" s="22"/>
      <c r="BLQ387" s="22"/>
      <c r="BLR387" s="22"/>
      <c r="BLS387" s="22"/>
      <c r="BLT387" s="22"/>
      <c r="BLU387" s="22"/>
      <c r="BLV387" s="22"/>
      <c r="BLW387" s="22"/>
      <c r="BLX387" s="22"/>
      <c r="BLY387" s="22"/>
      <c r="BLZ387" s="22"/>
      <c r="BMA387" s="22"/>
      <c r="BMB387" s="22"/>
      <c r="BMC387" s="22"/>
      <c r="BMD387" s="22"/>
      <c r="BME387" s="22"/>
      <c r="BMF387" s="22"/>
      <c r="BMG387" s="22"/>
      <c r="BMH387" s="22"/>
      <c r="BMI387" s="22"/>
      <c r="BMJ387" s="22"/>
      <c r="BMK387" s="22"/>
      <c r="BML387" s="22"/>
      <c r="BMM387" s="22"/>
      <c r="BMN387" s="22"/>
      <c r="BMO387" s="22"/>
      <c r="BMP387" s="22"/>
      <c r="BMQ387" s="22"/>
      <c r="BMR387" s="22"/>
      <c r="BMS387" s="22"/>
      <c r="BMT387" s="22"/>
      <c r="BMU387" s="22"/>
      <c r="BMV387" s="22"/>
      <c r="BMW387" s="22"/>
      <c r="BMX387" s="22"/>
      <c r="BMY387" s="22"/>
      <c r="BMZ387" s="22"/>
      <c r="BNA387" s="22"/>
      <c r="BNB387" s="22"/>
      <c r="BNC387" s="22"/>
      <c r="BND387" s="22"/>
      <c r="BNE387" s="22"/>
      <c r="BNF387" s="22"/>
      <c r="BNG387" s="22"/>
      <c r="BNH387" s="22"/>
      <c r="BNI387" s="22"/>
      <c r="BNJ387" s="22"/>
      <c r="BNK387" s="22"/>
      <c r="BNL387" s="22"/>
      <c r="BNM387" s="22"/>
      <c r="BNN387" s="22"/>
      <c r="BNO387" s="22"/>
      <c r="BNP387" s="22"/>
      <c r="BNQ387" s="22"/>
      <c r="BNR387" s="22"/>
      <c r="BNS387" s="22"/>
      <c r="BNT387" s="22"/>
      <c r="BNU387" s="22"/>
      <c r="BNV387" s="22"/>
      <c r="BNW387" s="22"/>
      <c r="BNX387" s="22"/>
      <c r="BNY387" s="22"/>
      <c r="BNZ387" s="22"/>
      <c r="BOA387" s="22"/>
      <c r="BOB387" s="22"/>
      <c r="BOC387" s="22"/>
      <c r="BOD387" s="22"/>
      <c r="BOE387" s="22"/>
      <c r="BOF387" s="22"/>
      <c r="BOG387" s="22"/>
      <c r="BOH387" s="22"/>
      <c r="BOI387" s="22"/>
      <c r="BOJ387" s="22"/>
      <c r="BOK387" s="22"/>
      <c r="BOL387" s="22"/>
      <c r="BOM387" s="22"/>
      <c r="BON387" s="22"/>
      <c r="BOO387" s="22"/>
      <c r="BOP387" s="22"/>
      <c r="BOQ387" s="22"/>
      <c r="BOR387" s="22"/>
      <c r="BOS387" s="22"/>
      <c r="BOT387" s="22"/>
      <c r="BOU387" s="22"/>
      <c r="BOV387" s="22"/>
      <c r="BOW387" s="22"/>
      <c r="BOX387" s="22"/>
      <c r="BOY387" s="22"/>
      <c r="BOZ387" s="22"/>
      <c r="BPA387" s="22"/>
      <c r="BPB387" s="22"/>
      <c r="BPC387" s="22"/>
      <c r="BPD387" s="22"/>
      <c r="BPE387" s="22"/>
      <c r="BPF387" s="22"/>
      <c r="BPG387" s="22"/>
      <c r="BPH387" s="22"/>
      <c r="BPI387" s="22"/>
      <c r="BPJ387" s="22"/>
      <c r="BPK387" s="22"/>
      <c r="BPL387" s="22"/>
      <c r="BPM387" s="22"/>
      <c r="BPN387" s="22"/>
      <c r="BPO387" s="22"/>
      <c r="BPP387" s="22"/>
      <c r="BPQ387" s="22"/>
      <c r="BPR387" s="22"/>
      <c r="BPS387" s="22"/>
      <c r="BPT387" s="22"/>
      <c r="BPU387" s="22"/>
      <c r="BPV387" s="22"/>
      <c r="BPW387" s="22"/>
      <c r="BPX387" s="22"/>
      <c r="BPY387" s="22"/>
      <c r="BPZ387" s="22"/>
      <c r="BQA387" s="22"/>
      <c r="BQB387" s="22"/>
      <c r="BQC387" s="22"/>
      <c r="BQD387" s="22"/>
      <c r="BQE387" s="22"/>
      <c r="BQF387" s="22"/>
      <c r="BQG387" s="22"/>
      <c r="BQH387" s="22"/>
      <c r="BQI387" s="22"/>
      <c r="BQJ387" s="22"/>
      <c r="BQK387" s="22"/>
      <c r="BQL387" s="22"/>
      <c r="BQM387" s="22"/>
      <c r="BQN387" s="22"/>
      <c r="BQO387" s="22"/>
      <c r="BQP387" s="22"/>
      <c r="BQQ387" s="22"/>
      <c r="BQR387" s="22"/>
      <c r="BQS387" s="22"/>
      <c r="BQT387" s="22"/>
      <c r="BQU387" s="22"/>
      <c r="BQV387" s="22"/>
      <c r="BQW387" s="22"/>
      <c r="BQX387" s="22"/>
      <c r="BQY387" s="22"/>
      <c r="BQZ387" s="22"/>
      <c r="BRA387" s="22"/>
      <c r="BRB387" s="22"/>
      <c r="BRC387" s="22"/>
      <c r="BRD387" s="22"/>
      <c r="BRE387" s="22"/>
      <c r="BRF387" s="22"/>
      <c r="BRG387" s="22"/>
      <c r="BRH387" s="22"/>
      <c r="BRI387" s="22"/>
      <c r="BRJ387" s="22"/>
      <c r="BRK387" s="22"/>
      <c r="BRL387" s="22"/>
      <c r="BRM387" s="22"/>
      <c r="BRN387" s="22"/>
      <c r="BRO387" s="22"/>
      <c r="BRP387" s="22"/>
      <c r="BRQ387" s="22"/>
      <c r="BRR387" s="22"/>
      <c r="BRS387" s="22"/>
      <c r="BRT387" s="22"/>
      <c r="BRU387" s="22"/>
      <c r="BRV387" s="22"/>
      <c r="BRW387" s="22"/>
      <c r="BRX387" s="22"/>
      <c r="BRY387" s="22"/>
      <c r="BRZ387" s="22"/>
      <c r="BSA387" s="22"/>
      <c r="BSB387" s="22"/>
      <c r="BSC387" s="22"/>
      <c r="BSD387" s="22"/>
      <c r="BSE387" s="22"/>
      <c r="BSF387" s="22"/>
      <c r="BSG387" s="22"/>
      <c r="BSH387" s="22"/>
      <c r="BSI387" s="22"/>
      <c r="BSJ387" s="22"/>
      <c r="BSK387" s="22"/>
      <c r="BSL387" s="22"/>
      <c r="BSM387" s="22"/>
      <c r="BSN387" s="22"/>
      <c r="BSO387" s="22"/>
      <c r="BSP387" s="22"/>
      <c r="BSQ387" s="22"/>
      <c r="BSR387" s="22"/>
      <c r="BSS387" s="22"/>
      <c r="BST387" s="22"/>
      <c r="BSU387" s="22"/>
      <c r="BSV387" s="22"/>
      <c r="BSW387" s="22"/>
      <c r="BSX387" s="22"/>
      <c r="BSY387" s="22"/>
      <c r="BSZ387" s="22"/>
      <c r="BTA387" s="22"/>
      <c r="BTB387" s="22"/>
      <c r="BTC387" s="22"/>
      <c r="BTD387" s="22"/>
      <c r="BTE387" s="22"/>
      <c r="BTF387" s="22"/>
      <c r="BTG387" s="22"/>
      <c r="BTH387" s="22"/>
      <c r="BTI387" s="22"/>
      <c r="BTJ387" s="22"/>
      <c r="BTK387" s="22"/>
      <c r="BTL387" s="22"/>
      <c r="BTM387" s="22"/>
      <c r="BTN387" s="22"/>
      <c r="BTO387" s="22"/>
      <c r="BTP387" s="22"/>
      <c r="BTQ387" s="22"/>
      <c r="BTR387" s="22"/>
      <c r="BTS387" s="22"/>
      <c r="BTT387" s="22"/>
      <c r="BTU387" s="22"/>
      <c r="BTV387" s="22"/>
      <c r="BTW387" s="22"/>
      <c r="BTX387" s="22"/>
      <c r="BTY387" s="22"/>
      <c r="BTZ387" s="22"/>
      <c r="BUA387" s="22"/>
      <c r="BUB387" s="22"/>
      <c r="BUC387" s="22"/>
      <c r="BUD387" s="22"/>
      <c r="BUE387" s="22"/>
      <c r="BUF387" s="22"/>
      <c r="BUG387" s="22"/>
      <c r="BUH387" s="22"/>
      <c r="BUI387" s="22"/>
      <c r="BUJ387" s="22"/>
      <c r="BUK387" s="22"/>
      <c r="BUL387" s="22"/>
      <c r="BUM387" s="22"/>
      <c r="BUN387" s="22"/>
      <c r="BUO387" s="22"/>
      <c r="BUP387" s="22"/>
      <c r="BUQ387" s="22"/>
      <c r="BUR387" s="22"/>
      <c r="BUS387" s="22"/>
      <c r="BUT387" s="22"/>
      <c r="BUU387" s="22"/>
      <c r="BUV387" s="22"/>
      <c r="BUW387" s="22"/>
      <c r="BUX387" s="22"/>
      <c r="BUY387" s="22"/>
      <c r="BUZ387" s="22"/>
      <c r="BVA387" s="22"/>
      <c r="BVB387" s="22"/>
      <c r="BVC387" s="22"/>
      <c r="BVD387" s="22"/>
      <c r="BVE387" s="22"/>
      <c r="BVF387" s="22"/>
      <c r="BVG387" s="22"/>
      <c r="BVH387" s="22"/>
      <c r="BVI387" s="22"/>
      <c r="BVJ387" s="22"/>
      <c r="BVK387" s="22"/>
      <c r="BVL387" s="22"/>
      <c r="BVM387" s="22"/>
      <c r="BVN387" s="22"/>
      <c r="BVO387" s="22"/>
      <c r="BVP387" s="22"/>
      <c r="BVQ387" s="22"/>
      <c r="BVR387" s="22"/>
      <c r="BVS387" s="22"/>
      <c r="BVT387" s="22"/>
      <c r="BVU387" s="22"/>
      <c r="BVV387" s="22"/>
      <c r="BVW387" s="22"/>
      <c r="BVX387" s="22"/>
      <c r="BVY387" s="22"/>
      <c r="BVZ387" s="22"/>
      <c r="BWA387" s="22"/>
      <c r="BWB387" s="22"/>
      <c r="BWC387" s="22"/>
      <c r="BWD387" s="22"/>
      <c r="BWE387" s="22"/>
      <c r="BWF387" s="22"/>
      <c r="BWG387" s="22"/>
      <c r="BWH387" s="22"/>
      <c r="BWI387" s="22"/>
      <c r="BWJ387" s="22"/>
      <c r="BWK387" s="22"/>
      <c r="BWL387" s="22"/>
      <c r="BWM387" s="22"/>
      <c r="BWN387" s="22"/>
      <c r="BWO387" s="22"/>
      <c r="BWP387" s="22"/>
      <c r="BWQ387" s="22"/>
      <c r="BWR387" s="22"/>
      <c r="BWS387" s="22"/>
      <c r="BWT387" s="22"/>
      <c r="BWU387" s="22"/>
      <c r="BWV387" s="22"/>
      <c r="BWW387" s="22"/>
      <c r="BWX387" s="22"/>
      <c r="BWY387" s="22"/>
      <c r="BWZ387" s="22"/>
      <c r="BXA387" s="22"/>
      <c r="BXB387" s="22"/>
      <c r="BXC387" s="22"/>
      <c r="BXD387" s="22"/>
      <c r="BXE387" s="22"/>
      <c r="BXF387" s="22"/>
      <c r="BXG387" s="22"/>
      <c r="BXH387" s="22"/>
      <c r="BXI387" s="22"/>
      <c r="BXJ387" s="22"/>
      <c r="BXK387" s="22"/>
      <c r="BXL387" s="22"/>
      <c r="BXM387" s="22"/>
      <c r="BXN387" s="22"/>
      <c r="BXO387" s="22"/>
      <c r="BXP387" s="22"/>
      <c r="BXQ387" s="22"/>
      <c r="BXR387" s="22"/>
      <c r="BXS387" s="22"/>
      <c r="BXT387" s="22"/>
      <c r="BXU387" s="22"/>
      <c r="BXV387" s="22"/>
      <c r="BXW387" s="22"/>
      <c r="BXX387" s="22"/>
      <c r="BXY387" s="22"/>
      <c r="BXZ387" s="22"/>
      <c r="BYA387" s="22"/>
      <c r="BYB387" s="22"/>
      <c r="BYC387" s="22"/>
      <c r="BYD387" s="22"/>
      <c r="BYE387" s="22"/>
      <c r="BYF387" s="22"/>
      <c r="BYG387" s="22"/>
      <c r="BYH387" s="22"/>
      <c r="BYI387" s="22"/>
      <c r="BYJ387" s="22"/>
      <c r="BYK387" s="22"/>
      <c r="BYL387" s="22"/>
      <c r="BYM387" s="22"/>
      <c r="BYN387" s="22"/>
      <c r="BYO387" s="22"/>
      <c r="BYP387" s="22"/>
      <c r="BYQ387" s="22"/>
      <c r="BYR387" s="22"/>
      <c r="BYS387" s="22"/>
      <c r="BYT387" s="22"/>
      <c r="BYU387" s="22"/>
      <c r="BYV387" s="22"/>
      <c r="BYW387" s="22"/>
      <c r="BYX387" s="22"/>
      <c r="BYY387" s="22"/>
      <c r="BYZ387" s="22"/>
      <c r="BZA387" s="22"/>
      <c r="BZB387" s="22"/>
      <c r="BZC387" s="22"/>
      <c r="BZD387" s="22"/>
      <c r="BZE387" s="22"/>
      <c r="BZF387" s="22"/>
      <c r="BZG387" s="22"/>
      <c r="BZH387" s="22"/>
      <c r="BZI387" s="22"/>
      <c r="BZJ387" s="22"/>
      <c r="BZK387" s="22"/>
      <c r="BZL387" s="22"/>
      <c r="BZM387" s="22"/>
      <c r="BZN387" s="22"/>
      <c r="BZO387" s="22"/>
      <c r="BZP387" s="22"/>
      <c r="BZQ387" s="22"/>
      <c r="BZR387" s="22"/>
      <c r="BZS387" s="22"/>
      <c r="BZT387" s="22"/>
      <c r="BZU387" s="22"/>
      <c r="BZV387" s="22"/>
      <c r="BZW387" s="22"/>
      <c r="BZX387" s="22"/>
      <c r="BZY387" s="22"/>
      <c r="BZZ387" s="22"/>
      <c r="CAA387" s="22"/>
      <c r="CAB387" s="22"/>
      <c r="CAC387" s="22"/>
      <c r="CAD387" s="22"/>
      <c r="CAE387" s="22"/>
      <c r="CAF387" s="22"/>
      <c r="CAG387" s="22"/>
      <c r="CAH387" s="22"/>
      <c r="CAI387" s="22"/>
      <c r="CAJ387" s="22"/>
      <c r="CAK387" s="22"/>
      <c r="CAL387" s="22"/>
      <c r="CAM387" s="22"/>
      <c r="CAN387" s="22"/>
      <c r="CAO387" s="22"/>
      <c r="CAP387" s="22"/>
      <c r="CAQ387" s="22"/>
      <c r="CAR387" s="22"/>
      <c r="CAS387" s="22"/>
      <c r="CAT387" s="22"/>
      <c r="CAU387" s="22"/>
      <c r="CAV387" s="22"/>
      <c r="CAW387" s="22"/>
      <c r="CAX387" s="22"/>
      <c r="CAY387" s="22"/>
      <c r="CAZ387" s="22"/>
      <c r="CBA387" s="22"/>
      <c r="CBB387" s="22"/>
      <c r="CBC387" s="22"/>
      <c r="CBD387" s="22"/>
      <c r="CBE387" s="22"/>
      <c r="CBF387" s="22"/>
      <c r="CBG387" s="22"/>
      <c r="CBH387" s="22"/>
      <c r="CBI387" s="22"/>
      <c r="CBJ387" s="22"/>
      <c r="CBK387" s="22"/>
      <c r="CBL387" s="22"/>
      <c r="CBM387" s="22"/>
      <c r="CBN387" s="22"/>
      <c r="CBO387" s="22"/>
      <c r="CBP387" s="22"/>
      <c r="CBQ387" s="22"/>
      <c r="CBR387" s="22"/>
      <c r="CBS387" s="22"/>
      <c r="CBT387" s="22"/>
      <c r="CBU387" s="22"/>
      <c r="CBV387" s="22"/>
      <c r="CBW387" s="22"/>
      <c r="CBX387" s="22"/>
      <c r="CBY387" s="22"/>
      <c r="CBZ387" s="22"/>
      <c r="CCA387" s="22"/>
      <c r="CCB387" s="22"/>
      <c r="CCC387" s="22"/>
      <c r="CCD387" s="22"/>
      <c r="CCE387" s="22"/>
      <c r="CCF387" s="22"/>
      <c r="CCG387" s="22"/>
      <c r="CCH387" s="22"/>
      <c r="CCI387" s="22"/>
      <c r="CCJ387" s="22"/>
      <c r="CCK387" s="22"/>
      <c r="CCL387" s="22"/>
      <c r="CCM387" s="22"/>
      <c r="CCN387" s="22"/>
      <c r="CCO387" s="22"/>
      <c r="CCP387" s="22"/>
      <c r="CCQ387" s="22"/>
      <c r="CCR387" s="22"/>
      <c r="CCS387" s="22"/>
      <c r="CCT387" s="22"/>
      <c r="CCU387" s="22"/>
      <c r="CCV387" s="22"/>
      <c r="CCW387" s="22"/>
      <c r="CCX387" s="22"/>
      <c r="CCY387" s="22"/>
      <c r="CCZ387" s="22"/>
      <c r="CDA387" s="22"/>
      <c r="CDB387" s="22"/>
      <c r="CDC387" s="22"/>
      <c r="CDD387" s="22"/>
      <c r="CDE387" s="22"/>
      <c r="CDF387" s="22"/>
      <c r="CDG387" s="22"/>
      <c r="CDH387" s="22"/>
      <c r="CDI387" s="22"/>
      <c r="CDJ387" s="22"/>
      <c r="CDK387" s="22"/>
      <c r="CDL387" s="22"/>
      <c r="CDM387" s="22"/>
      <c r="CDN387" s="22"/>
      <c r="CDO387" s="22"/>
      <c r="CDP387" s="22"/>
      <c r="CDQ387" s="22"/>
      <c r="CDR387" s="22"/>
      <c r="CDS387" s="22"/>
      <c r="CDT387" s="22"/>
      <c r="CDU387" s="22"/>
      <c r="CDV387" s="22"/>
      <c r="CDW387" s="22"/>
      <c r="CDX387" s="22"/>
      <c r="CDY387" s="22"/>
      <c r="CDZ387" s="22"/>
      <c r="CEA387" s="22"/>
      <c r="CEB387" s="22"/>
      <c r="CEC387" s="22"/>
      <c r="CED387" s="22"/>
      <c r="CEE387" s="22"/>
      <c r="CEF387" s="22"/>
      <c r="CEG387" s="22"/>
      <c r="CEH387" s="22"/>
      <c r="CEI387" s="22"/>
      <c r="CEJ387" s="22"/>
      <c r="CEK387" s="22"/>
      <c r="CEL387" s="22"/>
      <c r="CEM387" s="22"/>
      <c r="CEN387" s="22"/>
      <c r="CEO387" s="22"/>
      <c r="CEP387" s="22"/>
      <c r="CEQ387" s="22"/>
      <c r="CER387" s="22"/>
      <c r="CES387" s="22"/>
      <c r="CET387" s="22"/>
      <c r="CEU387" s="22"/>
      <c r="CEV387" s="22"/>
      <c r="CEW387" s="22"/>
      <c r="CEX387" s="22"/>
      <c r="CEY387" s="22"/>
      <c r="CEZ387" s="22"/>
      <c r="CFA387" s="22"/>
      <c r="CFB387" s="22"/>
      <c r="CFC387" s="22"/>
      <c r="CFD387" s="22"/>
      <c r="CFE387" s="22"/>
      <c r="CFF387" s="22"/>
      <c r="CFG387" s="22"/>
      <c r="CFH387" s="22"/>
      <c r="CFI387" s="22"/>
      <c r="CFJ387" s="22"/>
      <c r="CFK387" s="22"/>
      <c r="CFL387" s="22"/>
      <c r="CFM387" s="22"/>
      <c r="CFN387" s="22"/>
      <c r="CFO387" s="22"/>
      <c r="CFP387" s="22"/>
      <c r="CFQ387" s="22"/>
      <c r="CFR387" s="22"/>
      <c r="CFS387" s="22"/>
      <c r="CFT387" s="22"/>
      <c r="CFU387" s="22"/>
      <c r="CFV387" s="22"/>
      <c r="CFW387" s="22"/>
      <c r="CFX387" s="22"/>
      <c r="CFY387" s="22"/>
      <c r="CFZ387" s="22"/>
      <c r="CGA387" s="22"/>
      <c r="CGB387" s="22"/>
      <c r="CGC387" s="22"/>
      <c r="CGD387" s="22"/>
      <c r="CGE387" s="22"/>
      <c r="CGF387" s="22"/>
      <c r="CGG387" s="22"/>
      <c r="CGH387" s="22"/>
      <c r="CGI387" s="22"/>
      <c r="CGJ387" s="22"/>
      <c r="CGK387" s="22"/>
      <c r="CGL387" s="22"/>
      <c r="CGM387" s="22"/>
      <c r="CGN387" s="22"/>
      <c r="CGO387" s="22"/>
      <c r="CGP387" s="22"/>
      <c r="CGQ387" s="22"/>
      <c r="CGR387" s="22"/>
      <c r="CGS387" s="22"/>
      <c r="CGT387" s="22"/>
      <c r="CGU387" s="22"/>
      <c r="CGV387" s="22"/>
      <c r="CGW387" s="22"/>
      <c r="CGX387" s="22"/>
      <c r="CGY387" s="22"/>
      <c r="CGZ387" s="22"/>
      <c r="CHA387" s="22"/>
      <c r="CHB387" s="22"/>
      <c r="CHC387" s="22"/>
      <c r="CHD387" s="22"/>
      <c r="CHE387" s="22"/>
      <c r="CHF387" s="22"/>
      <c r="CHG387" s="22"/>
      <c r="CHH387" s="22"/>
      <c r="CHI387" s="22"/>
      <c r="CHJ387" s="22"/>
      <c r="CHK387" s="22"/>
      <c r="CHL387" s="22"/>
      <c r="CHM387" s="22"/>
      <c r="CHN387" s="22"/>
      <c r="CHO387" s="22"/>
      <c r="CHP387" s="22"/>
      <c r="CHQ387" s="22"/>
      <c r="CHR387" s="22"/>
      <c r="CHS387" s="22"/>
      <c r="CHT387" s="22"/>
      <c r="CHU387" s="22"/>
      <c r="CHV387" s="22"/>
      <c r="CHW387" s="22"/>
      <c r="CHX387" s="22"/>
      <c r="CHY387" s="22"/>
      <c r="CHZ387" s="22"/>
      <c r="CIA387" s="22"/>
      <c r="CIB387" s="22"/>
      <c r="CIC387" s="22"/>
      <c r="CID387" s="22"/>
      <c r="CIE387" s="22"/>
      <c r="CIF387" s="22"/>
      <c r="CIG387" s="22"/>
      <c r="CIH387" s="22"/>
      <c r="CII387" s="22"/>
      <c r="CIJ387" s="22"/>
      <c r="CIK387" s="22"/>
      <c r="CIL387" s="22"/>
      <c r="CIM387" s="22"/>
      <c r="CIN387" s="22"/>
      <c r="CIO387" s="22"/>
      <c r="CIP387" s="22"/>
      <c r="CIQ387" s="22"/>
      <c r="CIR387" s="22"/>
      <c r="CIS387" s="22"/>
      <c r="CIT387" s="22"/>
      <c r="CIU387" s="22"/>
      <c r="CIV387" s="22"/>
      <c r="CIW387" s="22"/>
      <c r="CIX387" s="22"/>
      <c r="CIY387" s="22"/>
      <c r="CIZ387" s="22"/>
      <c r="CJA387" s="22"/>
      <c r="CJB387" s="22"/>
      <c r="CJC387" s="22"/>
      <c r="CJD387" s="22"/>
      <c r="CJE387" s="22"/>
      <c r="CJF387" s="22"/>
      <c r="CJG387" s="22"/>
      <c r="CJH387" s="22"/>
      <c r="CJI387" s="22"/>
      <c r="CJJ387" s="22"/>
      <c r="CJK387" s="22"/>
      <c r="CJL387" s="22"/>
      <c r="CJM387" s="22"/>
      <c r="CJN387" s="22"/>
      <c r="CJO387" s="22"/>
      <c r="CJP387" s="22"/>
      <c r="CJQ387" s="22"/>
      <c r="CJR387" s="22"/>
      <c r="CJS387" s="22"/>
      <c r="CJT387" s="22"/>
      <c r="CJU387" s="22"/>
      <c r="CJV387" s="22"/>
      <c r="CJW387" s="22"/>
      <c r="CJX387" s="22"/>
      <c r="CJY387" s="22"/>
      <c r="CJZ387" s="22"/>
      <c r="CKA387" s="22"/>
      <c r="CKB387" s="22"/>
      <c r="CKC387" s="22"/>
      <c r="CKD387" s="22"/>
      <c r="CKE387" s="22"/>
      <c r="CKF387" s="22"/>
      <c r="CKG387" s="22"/>
      <c r="CKH387" s="22"/>
      <c r="CKI387" s="22"/>
      <c r="CKJ387" s="22"/>
      <c r="CKK387" s="22"/>
      <c r="CKL387" s="22"/>
      <c r="CKM387" s="22"/>
      <c r="CKN387" s="22"/>
      <c r="CKO387" s="22"/>
      <c r="CKP387" s="22"/>
      <c r="CKQ387" s="22"/>
      <c r="CKR387" s="22"/>
      <c r="CKS387" s="22"/>
      <c r="CKT387" s="22"/>
      <c r="CKU387" s="22"/>
      <c r="CKV387" s="22"/>
      <c r="CKW387" s="22"/>
      <c r="CKX387" s="22"/>
      <c r="CKY387" s="22"/>
      <c r="CKZ387" s="22"/>
      <c r="CLA387" s="22"/>
      <c r="CLB387" s="22"/>
      <c r="CLC387" s="22"/>
      <c r="CLD387" s="22"/>
      <c r="CLE387" s="22"/>
      <c r="CLF387" s="22"/>
      <c r="CLG387" s="22"/>
      <c r="CLH387" s="22"/>
      <c r="CLI387" s="22"/>
      <c r="CLJ387" s="22"/>
      <c r="CLK387" s="22"/>
      <c r="CLL387" s="22"/>
      <c r="CLM387" s="22"/>
      <c r="CLN387" s="22"/>
      <c r="CLO387" s="22"/>
      <c r="CLP387" s="22"/>
      <c r="CLQ387" s="22"/>
      <c r="CLR387" s="22"/>
      <c r="CLS387" s="22"/>
      <c r="CLT387" s="22"/>
      <c r="CLU387" s="22"/>
      <c r="CLV387" s="22"/>
      <c r="CLW387" s="22"/>
      <c r="CLX387" s="22"/>
      <c r="CLY387" s="22"/>
      <c r="CLZ387" s="22"/>
      <c r="CMA387" s="22"/>
      <c r="CMB387" s="22"/>
      <c r="CMC387" s="22"/>
      <c r="CMD387" s="22"/>
      <c r="CME387" s="22"/>
      <c r="CMF387" s="22"/>
      <c r="CMG387" s="22"/>
      <c r="CMH387" s="22"/>
      <c r="CMI387" s="22"/>
      <c r="CMJ387" s="22"/>
      <c r="CMK387" s="22"/>
      <c r="CML387" s="22"/>
      <c r="CMM387" s="22"/>
      <c r="CMN387" s="22"/>
      <c r="CMO387" s="22"/>
      <c r="CMP387" s="22"/>
      <c r="CMQ387" s="22"/>
      <c r="CMR387" s="22"/>
      <c r="CMS387" s="22"/>
      <c r="CMT387" s="22"/>
      <c r="CMU387" s="22"/>
      <c r="CMV387" s="22"/>
      <c r="CMW387" s="22"/>
      <c r="CMX387" s="22"/>
      <c r="CMY387" s="22"/>
      <c r="CMZ387" s="22"/>
      <c r="CNA387" s="22"/>
      <c r="CNB387" s="22"/>
      <c r="CNC387" s="22"/>
      <c r="CND387" s="22"/>
      <c r="CNE387" s="22"/>
      <c r="CNF387" s="22"/>
      <c r="CNG387" s="22"/>
      <c r="CNH387" s="22"/>
      <c r="CNI387" s="22"/>
      <c r="CNJ387" s="22"/>
      <c r="CNK387" s="22"/>
      <c r="CNL387" s="22"/>
      <c r="CNM387" s="22"/>
      <c r="CNN387" s="22"/>
      <c r="CNO387" s="22"/>
      <c r="CNP387" s="22"/>
      <c r="CNQ387" s="22"/>
      <c r="CNR387" s="22"/>
      <c r="CNS387" s="22"/>
      <c r="CNT387" s="22"/>
      <c r="CNU387" s="22"/>
      <c r="CNV387" s="22"/>
      <c r="CNW387" s="22"/>
      <c r="CNX387" s="22"/>
      <c r="CNY387" s="22"/>
      <c r="CNZ387" s="22"/>
      <c r="COA387" s="22"/>
      <c r="COB387" s="22"/>
      <c r="COC387" s="22"/>
      <c r="COD387" s="22"/>
      <c r="COE387" s="22"/>
      <c r="COF387" s="22"/>
      <c r="COG387" s="22"/>
      <c r="COH387" s="22"/>
      <c r="COI387" s="22"/>
      <c r="COJ387" s="22"/>
      <c r="COK387" s="22"/>
      <c r="COL387" s="22"/>
      <c r="COM387" s="22"/>
      <c r="CON387" s="22"/>
      <c r="COO387" s="22"/>
      <c r="COP387" s="22"/>
      <c r="COQ387" s="22"/>
      <c r="COR387" s="22"/>
      <c r="COS387" s="22"/>
      <c r="COT387" s="22"/>
      <c r="COU387" s="22"/>
      <c r="COV387" s="22"/>
      <c r="COW387" s="22"/>
      <c r="COX387" s="22"/>
      <c r="COY387" s="22"/>
      <c r="COZ387" s="22"/>
      <c r="CPA387" s="22"/>
      <c r="CPB387" s="22"/>
      <c r="CPC387" s="22"/>
      <c r="CPD387" s="22"/>
      <c r="CPE387" s="22"/>
      <c r="CPF387" s="22"/>
      <c r="CPG387" s="22"/>
      <c r="CPH387" s="22"/>
      <c r="CPI387" s="22"/>
      <c r="CPJ387" s="22"/>
      <c r="CPK387" s="22"/>
      <c r="CPL387" s="22"/>
      <c r="CPM387" s="22"/>
      <c r="CPN387" s="22"/>
      <c r="CPO387" s="22"/>
      <c r="CPP387" s="22"/>
      <c r="CPQ387" s="22"/>
      <c r="CPR387" s="22"/>
      <c r="CPS387" s="22"/>
      <c r="CPT387" s="22"/>
      <c r="CPU387" s="22"/>
      <c r="CPV387" s="22"/>
      <c r="CPW387" s="22"/>
      <c r="CPX387" s="22"/>
      <c r="CPY387" s="22"/>
      <c r="CPZ387" s="22"/>
      <c r="CQA387" s="22"/>
      <c r="CQB387" s="22"/>
      <c r="CQC387" s="22"/>
      <c r="CQD387" s="22"/>
      <c r="CQE387" s="22"/>
      <c r="CQF387" s="22"/>
      <c r="CQG387" s="22"/>
      <c r="CQH387" s="22"/>
      <c r="CQI387" s="22"/>
      <c r="CQJ387" s="22"/>
      <c r="CQK387" s="22"/>
      <c r="CQL387" s="22"/>
      <c r="CQM387" s="22"/>
      <c r="CQN387" s="22"/>
      <c r="CQO387" s="22"/>
      <c r="CQP387" s="22"/>
      <c r="CQQ387" s="22"/>
      <c r="CQR387" s="22"/>
      <c r="CQS387" s="22"/>
      <c r="CQT387" s="22"/>
      <c r="CQU387" s="22"/>
      <c r="CQV387" s="22"/>
      <c r="CQW387" s="22"/>
      <c r="CQX387" s="22"/>
      <c r="CQY387" s="22"/>
      <c r="CQZ387" s="22"/>
      <c r="CRA387" s="22"/>
      <c r="CRB387" s="22"/>
      <c r="CRC387" s="22"/>
      <c r="CRD387" s="22"/>
      <c r="CRE387" s="22"/>
      <c r="CRF387" s="22"/>
      <c r="CRG387" s="22"/>
      <c r="CRH387" s="22"/>
      <c r="CRI387" s="22"/>
      <c r="CRJ387" s="22"/>
      <c r="CRK387" s="22"/>
      <c r="CRL387" s="22"/>
      <c r="CRM387" s="22"/>
      <c r="CRN387" s="22"/>
      <c r="CRO387" s="22"/>
      <c r="CRP387" s="22"/>
      <c r="CRQ387" s="22"/>
      <c r="CRR387" s="22"/>
      <c r="CRS387" s="22"/>
      <c r="CRT387" s="22"/>
      <c r="CRU387" s="22"/>
      <c r="CRV387" s="22"/>
      <c r="CRW387" s="22"/>
      <c r="CRX387" s="22"/>
      <c r="CRY387" s="22"/>
      <c r="CRZ387" s="22"/>
      <c r="CSA387" s="22"/>
      <c r="CSB387" s="22"/>
      <c r="CSC387" s="22"/>
      <c r="CSD387" s="22"/>
      <c r="CSE387" s="22"/>
      <c r="CSF387" s="22"/>
      <c r="CSG387" s="22"/>
      <c r="CSH387" s="22"/>
      <c r="CSI387" s="22"/>
      <c r="CSJ387" s="22"/>
      <c r="CSK387" s="22"/>
      <c r="CSL387" s="22"/>
      <c r="CSM387" s="22"/>
      <c r="CSN387" s="22"/>
      <c r="CSO387" s="22"/>
      <c r="CSP387" s="22"/>
      <c r="CSQ387" s="22"/>
      <c r="CSR387" s="22"/>
      <c r="CSS387" s="22"/>
      <c r="CST387" s="22"/>
      <c r="CSU387" s="22"/>
      <c r="CSV387" s="22"/>
      <c r="CSW387" s="22"/>
      <c r="CSX387" s="22"/>
      <c r="CSY387" s="22"/>
      <c r="CSZ387" s="22"/>
      <c r="CTA387" s="22"/>
      <c r="CTB387" s="22"/>
      <c r="CTC387" s="22"/>
      <c r="CTD387" s="22"/>
      <c r="CTE387" s="22"/>
      <c r="CTF387" s="22"/>
      <c r="CTG387" s="22"/>
      <c r="CTH387" s="22"/>
      <c r="CTI387" s="22"/>
      <c r="CTJ387" s="22"/>
      <c r="CTK387" s="22"/>
      <c r="CTL387" s="22"/>
      <c r="CTM387" s="22"/>
      <c r="CTN387" s="22"/>
      <c r="CTO387" s="22"/>
      <c r="CTP387" s="22"/>
      <c r="CTQ387" s="22"/>
      <c r="CTR387" s="22"/>
      <c r="CTS387" s="22"/>
      <c r="CTT387" s="22"/>
      <c r="CTU387" s="22"/>
      <c r="CTV387" s="22"/>
      <c r="CTW387" s="22"/>
      <c r="CTX387" s="22"/>
      <c r="CTY387" s="22"/>
      <c r="CTZ387" s="22"/>
      <c r="CUA387" s="22"/>
      <c r="CUB387" s="22"/>
      <c r="CUC387" s="22"/>
      <c r="CUD387" s="22"/>
      <c r="CUE387" s="22"/>
      <c r="CUF387" s="22"/>
      <c r="CUG387" s="22"/>
      <c r="CUH387" s="22"/>
      <c r="CUI387" s="22"/>
      <c r="CUJ387" s="22"/>
      <c r="CUK387" s="22"/>
      <c r="CUL387" s="22"/>
      <c r="CUM387" s="22"/>
      <c r="CUN387" s="22"/>
      <c r="CUO387" s="22"/>
      <c r="CUP387" s="22"/>
      <c r="CUQ387" s="22"/>
      <c r="CUR387" s="22"/>
      <c r="CUS387" s="22"/>
      <c r="CUT387" s="22"/>
      <c r="CUU387" s="22"/>
      <c r="CUV387" s="22"/>
      <c r="CUW387" s="22"/>
      <c r="CUX387" s="22"/>
      <c r="CUY387" s="22"/>
      <c r="CUZ387" s="22"/>
      <c r="CVA387" s="22"/>
      <c r="CVB387" s="22"/>
      <c r="CVC387" s="22"/>
      <c r="CVD387" s="22"/>
      <c r="CVE387" s="22"/>
      <c r="CVF387" s="22"/>
      <c r="CVG387" s="22"/>
      <c r="CVH387" s="22"/>
      <c r="CVI387" s="22"/>
      <c r="CVJ387" s="22"/>
      <c r="CVK387" s="22"/>
      <c r="CVL387" s="22"/>
      <c r="CVM387" s="22"/>
      <c r="CVN387" s="22"/>
      <c r="CVO387" s="22"/>
      <c r="CVP387" s="22"/>
      <c r="CVQ387" s="22"/>
      <c r="CVR387" s="22"/>
      <c r="CVS387" s="22"/>
      <c r="CVT387" s="22"/>
      <c r="CVU387" s="22"/>
      <c r="CVV387" s="22"/>
      <c r="CVW387" s="22"/>
      <c r="CVX387" s="22"/>
      <c r="CVY387" s="22"/>
      <c r="CVZ387" s="22"/>
      <c r="CWA387" s="22"/>
      <c r="CWB387" s="22"/>
      <c r="CWC387" s="22"/>
      <c r="CWD387" s="22"/>
      <c r="CWE387" s="22"/>
      <c r="CWF387" s="22"/>
      <c r="CWG387" s="22"/>
      <c r="CWH387" s="22"/>
      <c r="CWI387" s="22"/>
      <c r="CWJ387" s="22"/>
      <c r="CWK387" s="22"/>
      <c r="CWL387" s="22"/>
      <c r="CWM387" s="22"/>
      <c r="CWN387" s="22"/>
      <c r="CWO387" s="22"/>
      <c r="CWP387" s="22"/>
      <c r="CWQ387" s="22"/>
      <c r="CWR387" s="22"/>
      <c r="CWS387" s="22"/>
      <c r="CWT387" s="22"/>
      <c r="CWU387" s="22"/>
      <c r="CWV387" s="22"/>
      <c r="CWW387" s="22"/>
      <c r="CWX387" s="22"/>
      <c r="CWY387" s="22"/>
      <c r="CWZ387" s="22"/>
      <c r="CXA387" s="22"/>
      <c r="CXB387" s="22"/>
      <c r="CXC387" s="22"/>
      <c r="CXD387" s="22"/>
      <c r="CXE387" s="22"/>
      <c r="CXF387" s="22"/>
      <c r="CXG387" s="22"/>
      <c r="CXH387" s="22"/>
      <c r="CXI387" s="22"/>
      <c r="CXJ387" s="22"/>
      <c r="CXK387" s="22"/>
      <c r="CXL387" s="22"/>
      <c r="CXM387" s="22"/>
      <c r="CXN387" s="22"/>
      <c r="CXO387" s="22"/>
      <c r="CXP387" s="22"/>
      <c r="CXQ387" s="22"/>
      <c r="CXR387" s="22"/>
      <c r="CXS387" s="22"/>
      <c r="CXT387" s="22"/>
      <c r="CXU387" s="22"/>
      <c r="CXV387" s="22"/>
      <c r="CXW387" s="22"/>
      <c r="CXX387" s="22"/>
      <c r="CXY387" s="22"/>
      <c r="CXZ387" s="22"/>
      <c r="CYA387" s="22"/>
      <c r="CYB387" s="22"/>
      <c r="CYC387" s="22"/>
      <c r="CYD387" s="22"/>
      <c r="CYE387" s="22"/>
      <c r="CYF387" s="22"/>
      <c r="CYG387" s="22"/>
      <c r="CYH387" s="22"/>
      <c r="CYI387" s="22"/>
      <c r="CYJ387" s="22"/>
      <c r="CYK387" s="22"/>
      <c r="CYL387" s="22"/>
      <c r="CYM387" s="22"/>
      <c r="CYN387" s="22"/>
      <c r="CYO387" s="22"/>
      <c r="CYP387" s="22"/>
      <c r="CYQ387" s="22"/>
      <c r="CYR387" s="22"/>
      <c r="CYS387" s="22"/>
      <c r="CYT387" s="22"/>
      <c r="CYU387" s="22"/>
      <c r="CYV387" s="22"/>
      <c r="CYW387" s="22"/>
      <c r="CYX387" s="22"/>
      <c r="CYY387" s="22"/>
      <c r="CYZ387" s="22"/>
      <c r="CZA387" s="22"/>
      <c r="CZB387" s="22"/>
      <c r="CZC387" s="22"/>
      <c r="CZD387" s="22"/>
      <c r="CZE387" s="22"/>
      <c r="CZF387" s="22"/>
      <c r="CZG387" s="22"/>
      <c r="CZH387" s="22"/>
      <c r="CZI387" s="22"/>
      <c r="CZJ387" s="22"/>
      <c r="CZK387" s="22"/>
      <c r="CZL387" s="22"/>
      <c r="CZM387" s="22"/>
      <c r="CZN387" s="22"/>
      <c r="CZO387" s="22"/>
      <c r="CZP387" s="22"/>
      <c r="CZQ387" s="22"/>
      <c r="CZR387" s="22"/>
      <c r="CZS387" s="22"/>
      <c r="CZT387" s="22"/>
      <c r="CZU387" s="22"/>
      <c r="CZV387" s="22"/>
      <c r="CZW387" s="22"/>
      <c r="CZX387" s="22"/>
      <c r="CZY387" s="22"/>
      <c r="CZZ387" s="22"/>
      <c r="DAA387" s="22"/>
      <c r="DAB387" s="22"/>
      <c r="DAC387" s="22"/>
      <c r="DAD387" s="22"/>
      <c r="DAE387" s="22"/>
      <c r="DAF387" s="22"/>
      <c r="DAG387" s="22"/>
      <c r="DAH387" s="22"/>
      <c r="DAI387" s="22"/>
      <c r="DAJ387" s="22"/>
      <c r="DAK387" s="22"/>
      <c r="DAL387" s="22"/>
      <c r="DAM387" s="22"/>
      <c r="DAN387" s="22"/>
      <c r="DAO387" s="22"/>
      <c r="DAP387" s="22"/>
      <c r="DAQ387" s="22"/>
      <c r="DAR387" s="22"/>
      <c r="DAS387" s="22"/>
      <c r="DAT387" s="22"/>
      <c r="DAU387" s="22"/>
      <c r="DAV387" s="22"/>
      <c r="DAW387" s="22"/>
      <c r="DAX387" s="22"/>
      <c r="DAY387" s="22"/>
      <c r="DAZ387" s="22"/>
      <c r="DBA387" s="22"/>
      <c r="DBB387" s="22"/>
      <c r="DBC387" s="22"/>
      <c r="DBD387" s="22"/>
      <c r="DBE387" s="22"/>
      <c r="DBF387" s="22"/>
      <c r="DBG387" s="22"/>
      <c r="DBH387" s="22"/>
      <c r="DBI387" s="22"/>
      <c r="DBJ387" s="22"/>
      <c r="DBK387" s="22"/>
      <c r="DBL387" s="22"/>
      <c r="DBM387" s="22"/>
      <c r="DBN387" s="22"/>
      <c r="DBO387" s="22"/>
      <c r="DBP387" s="22"/>
      <c r="DBQ387" s="22"/>
      <c r="DBR387" s="22"/>
      <c r="DBS387" s="22"/>
      <c r="DBT387" s="22"/>
      <c r="DBU387" s="22"/>
      <c r="DBV387" s="22"/>
      <c r="DBW387" s="22"/>
      <c r="DBX387" s="22"/>
      <c r="DBY387" s="22"/>
      <c r="DBZ387" s="22"/>
      <c r="DCA387" s="22"/>
      <c r="DCB387" s="22"/>
      <c r="DCC387" s="22"/>
      <c r="DCD387" s="22"/>
      <c r="DCE387" s="22"/>
      <c r="DCF387" s="22"/>
      <c r="DCG387" s="22"/>
      <c r="DCH387" s="22"/>
      <c r="DCI387" s="22"/>
      <c r="DCJ387" s="22"/>
      <c r="DCK387" s="22"/>
      <c r="DCL387" s="22"/>
      <c r="DCM387" s="22"/>
      <c r="DCN387" s="22"/>
      <c r="DCO387" s="22"/>
      <c r="DCP387" s="22"/>
      <c r="DCQ387" s="22"/>
      <c r="DCR387" s="22"/>
      <c r="DCS387" s="22"/>
      <c r="DCT387" s="22"/>
      <c r="DCU387" s="22"/>
      <c r="DCV387" s="22"/>
      <c r="DCW387" s="22"/>
      <c r="DCX387" s="22"/>
      <c r="DCY387" s="22"/>
      <c r="DCZ387" s="22"/>
      <c r="DDA387" s="22"/>
      <c r="DDB387" s="22"/>
      <c r="DDC387" s="22"/>
      <c r="DDD387" s="22"/>
      <c r="DDE387" s="22"/>
      <c r="DDF387" s="22"/>
      <c r="DDG387" s="22"/>
      <c r="DDH387" s="22"/>
      <c r="DDI387" s="22"/>
      <c r="DDJ387" s="22"/>
      <c r="DDK387" s="22"/>
      <c r="DDL387" s="22"/>
      <c r="DDM387" s="22"/>
      <c r="DDN387" s="22"/>
      <c r="DDO387" s="22"/>
      <c r="DDP387" s="22"/>
      <c r="DDQ387" s="22"/>
      <c r="DDR387" s="22"/>
      <c r="DDS387" s="22"/>
      <c r="DDT387" s="22"/>
      <c r="DDU387" s="22"/>
      <c r="DDV387" s="22"/>
      <c r="DDW387" s="22"/>
      <c r="DDX387" s="22"/>
      <c r="DDY387" s="22"/>
      <c r="DDZ387" s="22"/>
      <c r="DEA387" s="22"/>
      <c r="DEB387" s="22"/>
      <c r="DEC387" s="22"/>
      <c r="DED387" s="22"/>
      <c r="DEE387" s="22"/>
      <c r="DEF387" s="22"/>
      <c r="DEG387" s="22"/>
      <c r="DEH387" s="22"/>
      <c r="DEI387" s="22"/>
      <c r="DEJ387" s="22"/>
      <c r="DEK387" s="22"/>
      <c r="DEL387" s="22"/>
      <c r="DEM387" s="22"/>
      <c r="DEN387" s="22"/>
      <c r="DEO387" s="22"/>
      <c r="DEP387" s="22"/>
      <c r="DEQ387" s="22"/>
      <c r="DER387" s="22"/>
      <c r="DES387" s="22"/>
      <c r="DET387" s="22"/>
      <c r="DEU387" s="22"/>
      <c r="DEV387" s="22"/>
      <c r="DEW387" s="22"/>
      <c r="DEX387" s="22"/>
      <c r="DEY387" s="22"/>
      <c r="DEZ387" s="22"/>
      <c r="DFA387" s="22"/>
      <c r="DFB387" s="22"/>
      <c r="DFC387" s="22"/>
      <c r="DFD387" s="22"/>
      <c r="DFE387" s="22"/>
      <c r="DFF387" s="22"/>
      <c r="DFG387" s="22"/>
      <c r="DFH387" s="22"/>
      <c r="DFI387" s="22"/>
      <c r="DFJ387" s="22"/>
      <c r="DFK387" s="22"/>
      <c r="DFL387" s="22"/>
      <c r="DFM387" s="22"/>
      <c r="DFN387" s="22"/>
      <c r="DFO387" s="22"/>
      <c r="DFP387" s="22"/>
      <c r="DFQ387" s="22"/>
      <c r="DFR387" s="22"/>
      <c r="DFS387" s="22"/>
      <c r="DFT387" s="22"/>
      <c r="DFU387" s="22"/>
      <c r="DFV387" s="22"/>
      <c r="DFW387" s="22"/>
      <c r="DFX387" s="22"/>
      <c r="DFY387" s="22"/>
      <c r="DFZ387" s="22"/>
      <c r="DGA387" s="22"/>
      <c r="DGB387" s="22"/>
      <c r="DGC387" s="22"/>
      <c r="DGD387" s="22"/>
      <c r="DGE387" s="22"/>
      <c r="DGF387" s="22"/>
      <c r="DGG387" s="22"/>
      <c r="DGH387" s="22"/>
      <c r="DGI387" s="22"/>
      <c r="DGJ387" s="22"/>
      <c r="DGK387" s="22"/>
      <c r="DGL387" s="22"/>
      <c r="DGM387" s="22"/>
      <c r="DGN387" s="22"/>
      <c r="DGO387" s="22"/>
      <c r="DGP387" s="22"/>
      <c r="DGQ387" s="22"/>
      <c r="DGR387" s="22"/>
      <c r="DGS387" s="22"/>
      <c r="DGT387" s="22"/>
      <c r="DGU387" s="22"/>
      <c r="DGV387" s="22"/>
      <c r="DGW387" s="22"/>
      <c r="DGX387" s="22"/>
      <c r="DGY387" s="22"/>
      <c r="DGZ387" s="22"/>
      <c r="DHA387" s="22"/>
      <c r="DHB387" s="22"/>
      <c r="DHC387" s="22"/>
      <c r="DHD387" s="22"/>
      <c r="DHE387" s="22"/>
      <c r="DHF387" s="22"/>
      <c r="DHG387" s="22"/>
      <c r="DHH387" s="22"/>
      <c r="DHI387" s="22"/>
      <c r="DHJ387" s="22"/>
      <c r="DHK387" s="22"/>
      <c r="DHL387" s="22"/>
      <c r="DHM387" s="22"/>
      <c r="DHN387" s="22"/>
      <c r="DHO387" s="22"/>
      <c r="DHP387" s="22"/>
      <c r="DHQ387" s="22"/>
      <c r="DHR387" s="22"/>
      <c r="DHS387" s="22"/>
      <c r="DHT387" s="22"/>
      <c r="DHU387" s="22"/>
      <c r="DHV387" s="22"/>
      <c r="DHW387" s="22"/>
      <c r="DHX387" s="22"/>
      <c r="DHY387" s="22"/>
      <c r="DHZ387" s="22"/>
      <c r="DIA387" s="22"/>
      <c r="DIB387" s="22"/>
      <c r="DIC387" s="22"/>
      <c r="DID387" s="22"/>
      <c r="DIE387" s="22"/>
      <c r="DIF387" s="22"/>
      <c r="DIG387" s="22"/>
      <c r="DIH387" s="22"/>
      <c r="DII387" s="22"/>
      <c r="DIJ387" s="22"/>
      <c r="DIK387" s="22"/>
      <c r="DIL387" s="22"/>
      <c r="DIM387" s="22"/>
      <c r="DIN387" s="22"/>
      <c r="DIO387" s="22"/>
      <c r="DIP387" s="22"/>
      <c r="DIQ387" s="22"/>
      <c r="DIR387" s="22"/>
      <c r="DIS387" s="22"/>
      <c r="DIT387" s="22"/>
      <c r="DIU387" s="22"/>
      <c r="DIV387" s="22"/>
      <c r="DIW387" s="22"/>
      <c r="DIX387" s="22"/>
      <c r="DIY387" s="22"/>
      <c r="DIZ387" s="22"/>
      <c r="DJA387" s="22"/>
      <c r="DJB387" s="22"/>
      <c r="DJC387" s="22"/>
      <c r="DJD387" s="22"/>
      <c r="DJE387" s="22"/>
      <c r="DJF387" s="22"/>
      <c r="DJG387" s="22"/>
      <c r="DJH387" s="22"/>
      <c r="DJI387" s="22"/>
      <c r="DJJ387" s="22"/>
      <c r="DJK387" s="22"/>
      <c r="DJL387" s="22"/>
      <c r="DJM387" s="22"/>
      <c r="DJN387" s="22"/>
      <c r="DJO387" s="22"/>
      <c r="DJP387" s="22"/>
      <c r="DJQ387" s="22"/>
      <c r="DJR387" s="22"/>
      <c r="DJS387" s="22"/>
      <c r="DJT387" s="22"/>
      <c r="DJU387" s="22"/>
      <c r="DJV387" s="22"/>
      <c r="DJW387" s="22"/>
      <c r="DJX387" s="22"/>
      <c r="DJY387" s="22"/>
      <c r="DJZ387" s="22"/>
      <c r="DKA387" s="22"/>
      <c r="DKB387" s="22"/>
      <c r="DKC387" s="22"/>
      <c r="DKD387" s="22"/>
      <c r="DKE387" s="22"/>
      <c r="DKF387" s="22"/>
      <c r="DKG387" s="22"/>
      <c r="DKH387" s="22"/>
      <c r="DKI387" s="22"/>
      <c r="DKJ387" s="22"/>
      <c r="DKK387" s="22"/>
      <c r="DKL387" s="22"/>
      <c r="DKM387" s="22"/>
      <c r="DKN387" s="22"/>
      <c r="DKO387" s="22"/>
      <c r="DKP387" s="22"/>
      <c r="DKQ387" s="22"/>
      <c r="DKR387" s="22"/>
      <c r="DKS387" s="22"/>
      <c r="DKT387" s="22"/>
      <c r="DKU387" s="22"/>
      <c r="DKV387" s="22"/>
      <c r="DKW387" s="22"/>
      <c r="DKX387" s="22"/>
      <c r="DKY387" s="22"/>
      <c r="DKZ387" s="22"/>
      <c r="DLA387" s="22"/>
      <c r="DLB387" s="22"/>
      <c r="DLC387" s="22"/>
      <c r="DLD387" s="22"/>
      <c r="DLE387" s="22"/>
      <c r="DLF387" s="22"/>
      <c r="DLG387" s="22"/>
      <c r="DLH387" s="22"/>
      <c r="DLI387" s="22"/>
      <c r="DLJ387" s="22"/>
      <c r="DLK387" s="22"/>
      <c r="DLL387" s="22"/>
      <c r="DLM387" s="22"/>
      <c r="DLN387" s="22"/>
      <c r="DLO387" s="22"/>
      <c r="DLP387" s="22"/>
      <c r="DLQ387" s="22"/>
      <c r="DLR387" s="22"/>
      <c r="DLS387" s="22"/>
      <c r="DLT387" s="22"/>
      <c r="DLU387" s="22"/>
      <c r="DLV387" s="22"/>
      <c r="DLW387" s="22"/>
      <c r="DLX387" s="22"/>
      <c r="DLY387" s="22"/>
      <c r="DLZ387" s="22"/>
      <c r="DMA387" s="22"/>
      <c r="DMB387" s="22"/>
      <c r="DMC387" s="22"/>
      <c r="DMD387" s="22"/>
      <c r="DME387" s="22"/>
      <c r="DMF387" s="22"/>
      <c r="DMG387" s="22"/>
      <c r="DMH387" s="22"/>
      <c r="DMI387" s="22"/>
      <c r="DMJ387" s="22"/>
      <c r="DMK387" s="22"/>
      <c r="DML387" s="22"/>
      <c r="DMM387" s="22"/>
      <c r="DMN387" s="22"/>
      <c r="DMO387" s="22"/>
      <c r="DMP387" s="22"/>
      <c r="DMQ387" s="22"/>
      <c r="DMR387" s="22"/>
      <c r="DMS387" s="22"/>
      <c r="DMT387" s="22"/>
      <c r="DMU387" s="22"/>
      <c r="DMV387" s="22"/>
      <c r="DMW387" s="22"/>
      <c r="DMX387" s="22"/>
      <c r="DMY387" s="22"/>
      <c r="DMZ387" s="22"/>
      <c r="DNA387" s="22"/>
      <c r="DNB387" s="22"/>
      <c r="DNC387" s="22"/>
      <c r="DND387" s="22"/>
      <c r="DNE387" s="22"/>
      <c r="DNF387" s="22"/>
      <c r="DNG387" s="22"/>
      <c r="DNH387" s="22"/>
      <c r="DNI387" s="22"/>
      <c r="DNJ387" s="22"/>
      <c r="DNK387" s="22"/>
      <c r="DNL387" s="22"/>
      <c r="DNM387" s="22"/>
      <c r="DNN387" s="22"/>
      <c r="DNO387" s="22"/>
      <c r="DNP387" s="22"/>
      <c r="DNQ387" s="22"/>
      <c r="DNR387" s="22"/>
      <c r="DNS387" s="22"/>
      <c r="DNT387" s="22"/>
      <c r="DNU387" s="22"/>
      <c r="DNV387" s="22"/>
      <c r="DNW387" s="22"/>
      <c r="DNX387" s="22"/>
      <c r="DNY387" s="22"/>
      <c r="DNZ387" s="22"/>
      <c r="DOA387" s="22"/>
      <c r="DOB387" s="22"/>
      <c r="DOC387" s="22"/>
      <c r="DOD387" s="22"/>
      <c r="DOE387" s="22"/>
      <c r="DOF387" s="22"/>
      <c r="DOG387" s="22"/>
      <c r="DOH387" s="22"/>
      <c r="DOI387" s="22"/>
      <c r="DOJ387" s="22"/>
      <c r="DOK387" s="22"/>
      <c r="DOL387" s="22"/>
      <c r="DOM387" s="22"/>
      <c r="DON387" s="22"/>
      <c r="DOO387" s="22"/>
      <c r="DOP387" s="22"/>
      <c r="DOQ387" s="22"/>
      <c r="DOR387" s="22"/>
      <c r="DOS387" s="22"/>
      <c r="DOT387" s="22"/>
      <c r="DOU387" s="22"/>
      <c r="DOV387" s="22"/>
      <c r="DOW387" s="22"/>
      <c r="DOX387" s="22"/>
      <c r="DOY387" s="22"/>
      <c r="DOZ387" s="22"/>
      <c r="DPA387" s="22"/>
      <c r="DPB387" s="22"/>
      <c r="DPC387" s="22"/>
      <c r="DPD387" s="22"/>
      <c r="DPE387" s="22"/>
      <c r="DPF387" s="22"/>
      <c r="DPG387" s="22"/>
      <c r="DPH387" s="22"/>
      <c r="DPI387" s="22"/>
      <c r="DPJ387" s="22"/>
      <c r="DPK387" s="22"/>
      <c r="DPL387" s="22"/>
      <c r="DPM387" s="22"/>
      <c r="DPN387" s="22"/>
      <c r="DPO387" s="22"/>
      <c r="DPP387" s="22"/>
      <c r="DPQ387" s="22"/>
      <c r="DPR387" s="22"/>
      <c r="DPS387" s="22"/>
      <c r="DPT387" s="22"/>
      <c r="DPU387" s="22"/>
      <c r="DPV387" s="22"/>
      <c r="DPW387" s="22"/>
      <c r="DPX387" s="22"/>
      <c r="DPY387" s="22"/>
      <c r="DPZ387" s="22"/>
      <c r="DQA387" s="22"/>
      <c r="DQB387" s="22"/>
      <c r="DQC387" s="22"/>
      <c r="DQD387" s="22"/>
      <c r="DQE387" s="22"/>
      <c r="DQF387" s="22"/>
      <c r="DQG387" s="22"/>
      <c r="DQH387" s="22"/>
      <c r="DQI387" s="22"/>
      <c r="DQJ387" s="22"/>
      <c r="DQK387" s="22"/>
      <c r="DQL387" s="22"/>
      <c r="DQM387" s="22"/>
      <c r="DQN387" s="22"/>
      <c r="DQO387" s="22"/>
      <c r="DQP387" s="22"/>
      <c r="DQQ387" s="22"/>
      <c r="DQR387" s="22"/>
      <c r="DQS387" s="22"/>
      <c r="DQT387" s="22"/>
      <c r="DQU387" s="22"/>
      <c r="DQV387" s="22"/>
      <c r="DQW387" s="22"/>
      <c r="DQX387" s="22"/>
      <c r="DQY387" s="22"/>
      <c r="DQZ387" s="22"/>
      <c r="DRA387" s="22"/>
      <c r="DRB387" s="22"/>
      <c r="DRC387" s="22"/>
      <c r="DRD387" s="22"/>
      <c r="DRE387" s="22"/>
      <c r="DRF387" s="22"/>
      <c r="DRG387" s="22"/>
      <c r="DRH387" s="22"/>
      <c r="DRI387" s="22"/>
      <c r="DRJ387" s="22"/>
      <c r="DRK387" s="22"/>
      <c r="DRL387" s="22"/>
      <c r="DRM387" s="22"/>
      <c r="DRN387" s="22"/>
      <c r="DRO387" s="22"/>
      <c r="DRP387" s="22"/>
      <c r="DRQ387" s="22"/>
      <c r="DRR387" s="22"/>
      <c r="DRS387" s="22"/>
      <c r="DRT387" s="22"/>
      <c r="DRU387" s="22"/>
      <c r="DRV387" s="22"/>
      <c r="DRW387" s="22"/>
      <c r="DRX387" s="22"/>
      <c r="DRY387" s="22"/>
      <c r="DRZ387" s="22"/>
      <c r="DSA387" s="22"/>
      <c r="DSB387" s="22"/>
      <c r="DSC387" s="22"/>
      <c r="DSD387" s="22"/>
      <c r="DSE387" s="22"/>
      <c r="DSF387" s="22"/>
      <c r="DSG387" s="22"/>
      <c r="DSH387" s="22"/>
      <c r="DSI387" s="22"/>
      <c r="DSJ387" s="22"/>
      <c r="DSK387" s="22"/>
      <c r="DSL387" s="22"/>
      <c r="DSM387" s="22"/>
      <c r="DSN387" s="22"/>
      <c r="DSO387" s="22"/>
      <c r="DSP387" s="22"/>
      <c r="DSQ387" s="22"/>
      <c r="DSR387" s="22"/>
      <c r="DSS387" s="22"/>
      <c r="DST387" s="22"/>
      <c r="DSU387" s="22"/>
      <c r="DSV387" s="22"/>
      <c r="DSW387" s="22"/>
      <c r="DSX387" s="22"/>
      <c r="DSY387" s="22"/>
      <c r="DSZ387" s="22"/>
      <c r="DTA387" s="22"/>
      <c r="DTB387" s="22"/>
      <c r="DTC387" s="22"/>
      <c r="DTD387" s="22"/>
      <c r="DTE387" s="22"/>
      <c r="DTF387" s="22"/>
      <c r="DTG387" s="22"/>
      <c r="DTH387" s="22"/>
      <c r="DTI387" s="22"/>
      <c r="DTJ387" s="22"/>
      <c r="DTK387" s="22"/>
      <c r="DTL387" s="22"/>
      <c r="DTM387" s="22"/>
      <c r="DTN387" s="22"/>
      <c r="DTO387" s="22"/>
      <c r="DTP387" s="22"/>
      <c r="DTQ387" s="22"/>
      <c r="DTR387" s="22"/>
      <c r="DTS387" s="22"/>
      <c r="DTT387" s="22"/>
      <c r="DTU387" s="22"/>
      <c r="DTV387" s="22"/>
      <c r="DTW387" s="22"/>
      <c r="DTX387" s="22"/>
      <c r="DTY387" s="22"/>
      <c r="DTZ387" s="22"/>
      <c r="DUA387" s="22"/>
      <c r="DUB387" s="22"/>
      <c r="DUC387" s="22"/>
      <c r="DUD387" s="22"/>
      <c r="DUE387" s="22"/>
      <c r="DUF387" s="22"/>
      <c r="DUG387" s="22"/>
      <c r="DUH387" s="22"/>
      <c r="DUI387" s="22"/>
      <c r="DUJ387" s="22"/>
      <c r="DUK387" s="22"/>
      <c r="DUL387" s="22"/>
      <c r="DUM387" s="22"/>
      <c r="DUN387" s="22"/>
      <c r="DUO387" s="22"/>
      <c r="DUP387" s="22"/>
      <c r="DUQ387" s="22"/>
      <c r="DUR387" s="22"/>
      <c r="DUS387" s="22"/>
      <c r="DUT387" s="22"/>
      <c r="DUU387" s="22"/>
      <c r="DUV387" s="22"/>
      <c r="DUW387" s="22"/>
      <c r="DUX387" s="22"/>
      <c r="DUY387" s="22"/>
      <c r="DUZ387" s="22"/>
      <c r="DVA387" s="22"/>
      <c r="DVB387" s="22"/>
      <c r="DVC387" s="22"/>
      <c r="DVD387" s="22"/>
      <c r="DVE387" s="22"/>
      <c r="DVF387" s="22"/>
      <c r="DVG387" s="22"/>
      <c r="DVH387" s="22"/>
      <c r="DVI387" s="22"/>
      <c r="DVJ387" s="22"/>
      <c r="DVK387" s="22"/>
      <c r="DVL387" s="22"/>
      <c r="DVM387" s="22"/>
      <c r="DVN387" s="22"/>
      <c r="DVO387" s="22"/>
      <c r="DVP387" s="22"/>
      <c r="DVQ387" s="22"/>
      <c r="DVR387" s="22"/>
      <c r="DVS387" s="22"/>
      <c r="DVT387" s="22"/>
      <c r="DVU387" s="22"/>
      <c r="DVV387" s="22"/>
      <c r="DVW387" s="22"/>
      <c r="DVX387" s="22"/>
      <c r="DVY387" s="22"/>
      <c r="DVZ387" s="22"/>
      <c r="DWA387" s="22"/>
      <c r="DWB387" s="22"/>
      <c r="DWC387" s="22"/>
      <c r="DWD387" s="22"/>
      <c r="DWE387" s="22"/>
      <c r="DWF387" s="22"/>
      <c r="DWG387" s="22"/>
      <c r="DWH387" s="22"/>
      <c r="DWI387" s="22"/>
      <c r="DWJ387" s="22"/>
      <c r="DWK387" s="22"/>
      <c r="DWL387" s="22"/>
      <c r="DWM387" s="22"/>
      <c r="DWN387" s="22"/>
      <c r="DWO387" s="22"/>
      <c r="DWP387" s="22"/>
      <c r="DWQ387" s="22"/>
      <c r="DWR387" s="22"/>
      <c r="DWS387" s="22"/>
      <c r="DWT387" s="22"/>
      <c r="DWU387" s="22"/>
      <c r="DWV387" s="22"/>
      <c r="DWW387" s="22"/>
      <c r="DWX387" s="22"/>
      <c r="DWY387" s="22"/>
      <c r="DWZ387" s="22"/>
      <c r="DXA387" s="22"/>
      <c r="DXB387" s="22"/>
      <c r="DXC387" s="22"/>
      <c r="DXD387" s="22"/>
      <c r="DXE387" s="22"/>
      <c r="DXF387" s="22"/>
      <c r="DXG387" s="22"/>
      <c r="DXH387" s="22"/>
      <c r="DXI387" s="22"/>
      <c r="DXJ387" s="22"/>
      <c r="DXK387" s="22"/>
      <c r="DXL387" s="22"/>
      <c r="DXM387" s="22"/>
      <c r="DXN387" s="22"/>
      <c r="DXO387" s="22"/>
      <c r="DXP387" s="22"/>
      <c r="DXQ387" s="22"/>
      <c r="DXR387" s="22"/>
      <c r="DXS387" s="22"/>
      <c r="DXT387" s="22"/>
      <c r="DXU387" s="22"/>
      <c r="DXV387" s="22"/>
      <c r="DXW387" s="22"/>
      <c r="DXX387" s="22"/>
      <c r="DXY387" s="22"/>
      <c r="DXZ387" s="22"/>
      <c r="DYA387" s="22"/>
      <c r="DYB387" s="22"/>
      <c r="DYC387" s="22"/>
      <c r="DYD387" s="22"/>
      <c r="DYE387" s="22"/>
      <c r="DYF387" s="22"/>
      <c r="DYG387" s="22"/>
      <c r="DYH387" s="22"/>
      <c r="DYI387" s="22"/>
      <c r="DYJ387" s="22"/>
      <c r="DYK387" s="22"/>
      <c r="DYL387" s="22"/>
      <c r="DYM387" s="22"/>
      <c r="DYN387" s="22"/>
      <c r="DYO387" s="22"/>
      <c r="DYP387" s="22"/>
      <c r="DYQ387" s="22"/>
      <c r="DYR387" s="22"/>
      <c r="DYS387" s="22"/>
      <c r="DYT387" s="22"/>
      <c r="DYU387" s="22"/>
      <c r="DYV387" s="22"/>
      <c r="DYW387" s="22"/>
      <c r="DYX387" s="22"/>
      <c r="DYY387" s="22"/>
      <c r="DYZ387" s="22"/>
      <c r="DZA387" s="22"/>
      <c r="DZB387" s="22"/>
      <c r="DZC387" s="22"/>
      <c r="DZD387" s="22"/>
      <c r="DZE387" s="22"/>
      <c r="DZF387" s="22"/>
      <c r="DZG387" s="22"/>
      <c r="DZH387" s="22"/>
      <c r="DZI387" s="22"/>
      <c r="DZJ387" s="22"/>
      <c r="DZK387" s="22"/>
      <c r="DZL387" s="22"/>
      <c r="DZM387" s="22"/>
      <c r="DZN387" s="22"/>
      <c r="DZO387" s="22"/>
      <c r="DZP387" s="22"/>
      <c r="DZQ387" s="22"/>
      <c r="DZR387" s="22"/>
      <c r="DZS387" s="22"/>
      <c r="DZT387" s="22"/>
      <c r="DZU387" s="22"/>
      <c r="DZV387" s="22"/>
      <c r="DZW387" s="22"/>
      <c r="DZX387" s="22"/>
      <c r="DZY387" s="22"/>
      <c r="DZZ387" s="22"/>
      <c r="EAA387" s="22"/>
      <c r="EAB387" s="22"/>
      <c r="EAC387" s="22"/>
      <c r="EAD387" s="22"/>
      <c r="EAE387" s="22"/>
      <c r="EAF387" s="22"/>
      <c r="EAG387" s="22"/>
      <c r="EAH387" s="22"/>
      <c r="EAI387" s="22"/>
      <c r="EAJ387" s="22"/>
      <c r="EAK387" s="22"/>
      <c r="EAL387" s="22"/>
      <c r="EAM387" s="22"/>
      <c r="EAN387" s="22"/>
      <c r="EAO387" s="22"/>
      <c r="EAP387" s="22"/>
      <c r="EAQ387" s="22"/>
      <c r="EAR387" s="22"/>
      <c r="EAS387" s="22"/>
      <c r="EAT387" s="22"/>
      <c r="EAU387" s="22"/>
      <c r="EAV387" s="22"/>
      <c r="EAW387" s="22"/>
      <c r="EAX387" s="22"/>
      <c r="EAY387" s="22"/>
      <c r="EAZ387" s="22"/>
      <c r="EBA387" s="22"/>
      <c r="EBB387" s="22"/>
      <c r="EBC387" s="22"/>
      <c r="EBD387" s="22"/>
      <c r="EBE387" s="22"/>
      <c r="EBF387" s="22"/>
      <c r="EBG387" s="22"/>
      <c r="EBH387" s="22"/>
      <c r="EBI387" s="22"/>
      <c r="EBJ387" s="22"/>
      <c r="EBK387" s="22"/>
      <c r="EBL387" s="22"/>
      <c r="EBM387" s="22"/>
      <c r="EBN387" s="22"/>
      <c r="EBO387" s="22"/>
      <c r="EBP387" s="22"/>
      <c r="EBQ387" s="22"/>
      <c r="EBR387" s="22"/>
      <c r="EBS387" s="22"/>
      <c r="EBT387" s="22"/>
      <c r="EBU387" s="22"/>
      <c r="EBV387" s="22"/>
      <c r="EBW387" s="22"/>
      <c r="EBX387" s="22"/>
      <c r="EBY387" s="22"/>
      <c r="EBZ387" s="22"/>
      <c r="ECA387" s="22"/>
      <c r="ECB387" s="22"/>
      <c r="ECC387" s="22"/>
      <c r="ECD387" s="22"/>
      <c r="ECE387" s="22"/>
      <c r="ECF387" s="22"/>
      <c r="ECG387" s="22"/>
      <c r="ECH387" s="22"/>
      <c r="ECI387" s="22"/>
      <c r="ECJ387" s="22"/>
      <c r="ECK387" s="22"/>
      <c r="ECL387" s="22"/>
      <c r="ECM387" s="22"/>
      <c r="ECN387" s="22"/>
      <c r="ECO387" s="22"/>
      <c r="ECP387" s="22"/>
      <c r="ECQ387" s="22"/>
      <c r="ECR387" s="22"/>
      <c r="ECS387" s="22"/>
      <c r="ECT387" s="22"/>
      <c r="ECU387" s="22"/>
      <c r="ECV387" s="22"/>
      <c r="ECW387" s="22"/>
      <c r="ECX387" s="22"/>
      <c r="ECY387" s="22"/>
      <c r="ECZ387" s="22"/>
      <c r="EDA387" s="22"/>
      <c r="EDB387" s="22"/>
      <c r="EDC387" s="22"/>
      <c r="EDD387" s="22"/>
      <c r="EDE387" s="22"/>
      <c r="EDF387" s="22"/>
      <c r="EDG387" s="22"/>
      <c r="EDH387" s="22"/>
      <c r="EDI387" s="22"/>
      <c r="EDJ387" s="22"/>
      <c r="EDK387" s="22"/>
      <c r="EDL387" s="22"/>
      <c r="EDM387" s="22"/>
      <c r="EDN387" s="22"/>
      <c r="EDO387" s="22"/>
      <c r="EDP387" s="22"/>
      <c r="EDQ387" s="22"/>
      <c r="EDR387" s="22"/>
      <c r="EDS387" s="22"/>
      <c r="EDT387" s="22"/>
      <c r="EDU387" s="22"/>
      <c r="EDV387" s="22"/>
      <c r="EDW387" s="22"/>
      <c r="EDX387" s="22"/>
      <c r="EDY387" s="22"/>
      <c r="EDZ387" s="22"/>
      <c r="EEA387" s="22"/>
      <c r="EEB387" s="22"/>
      <c r="EEC387" s="22"/>
      <c r="EED387" s="22"/>
      <c r="EEE387" s="22"/>
      <c r="EEF387" s="22"/>
      <c r="EEG387" s="22"/>
      <c r="EEH387" s="22"/>
      <c r="EEI387" s="22"/>
      <c r="EEJ387" s="22"/>
      <c r="EEK387" s="22"/>
      <c r="EEL387" s="22"/>
      <c r="EEM387" s="22"/>
      <c r="EEN387" s="22"/>
      <c r="EEO387" s="22"/>
      <c r="EEP387" s="22"/>
      <c r="EEQ387" s="22"/>
      <c r="EER387" s="22"/>
      <c r="EES387" s="22"/>
      <c r="EET387" s="22"/>
      <c r="EEU387" s="22"/>
      <c r="EEV387" s="22"/>
      <c r="EEW387" s="22"/>
      <c r="EEX387" s="22"/>
      <c r="EEY387" s="22"/>
      <c r="EEZ387" s="22"/>
      <c r="EFA387" s="22"/>
      <c r="EFB387" s="22"/>
      <c r="EFC387" s="22"/>
      <c r="EFD387" s="22"/>
      <c r="EFE387" s="22"/>
      <c r="EFF387" s="22"/>
      <c r="EFG387" s="22"/>
      <c r="EFH387" s="22"/>
      <c r="EFI387" s="22"/>
      <c r="EFJ387" s="22"/>
      <c r="EFK387" s="22"/>
      <c r="EFL387" s="22"/>
      <c r="EFM387" s="22"/>
      <c r="EFN387" s="22"/>
      <c r="EFO387" s="22"/>
      <c r="EFP387" s="22"/>
      <c r="EFQ387" s="22"/>
      <c r="EFR387" s="22"/>
      <c r="EFS387" s="22"/>
      <c r="EFT387" s="22"/>
      <c r="EFU387" s="22"/>
      <c r="EFV387" s="22"/>
      <c r="EFW387" s="22"/>
      <c r="EFX387" s="22"/>
      <c r="EFY387" s="22"/>
      <c r="EFZ387" s="22"/>
      <c r="EGA387" s="22"/>
      <c r="EGB387" s="22"/>
      <c r="EGC387" s="22"/>
      <c r="EGD387" s="22"/>
      <c r="EGE387" s="22"/>
      <c r="EGF387" s="22"/>
      <c r="EGG387" s="22"/>
      <c r="EGH387" s="22"/>
      <c r="EGI387" s="22"/>
      <c r="EGJ387" s="22"/>
      <c r="EGK387" s="22"/>
      <c r="EGL387" s="22"/>
      <c r="EGM387" s="22"/>
      <c r="EGN387" s="22"/>
      <c r="EGO387" s="22"/>
      <c r="EGP387" s="22"/>
      <c r="EGQ387" s="22"/>
      <c r="EGR387" s="22"/>
      <c r="EGS387" s="22"/>
      <c r="EGT387" s="22"/>
      <c r="EGU387" s="22"/>
      <c r="EGV387" s="22"/>
      <c r="EGW387" s="22"/>
      <c r="EGX387" s="22"/>
      <c r="EGY387" s="22"/>
      <c r="EGZ387" s="22"/>
      <c r="EHA387" s="22"/>
      <c r="EHB387" s="22"/>
      <c r="EHC387" s="22"/>
      <c r="EHD387" s="22"/>
      <c r="EHE387" s="22"/>
      <c r="EHF387" s="22"/>
      <c r="EHG387" s="22"/>
      <c r="EHH387" s="22"/>
      <c r="EHI387" s="22"/>
      <c r="EHJ387" s="22"/>
      <c r="EHK387" s="22"/>
      <c r="EHL387" s="22"/>
      <c r="EHM387" s="22"/>
      <c r="EHN387" s="22"/>
      <c r="EHO387" s="22"/>
      <c r="EHP387" s="22"/>
      <c r="EHQ387" s="22"/>
      <c r="EHR387" s="22"/>
      <c r="EHS387" s="22"/>
      <c r="EHT387" s="22"/>
      <c r="EHU387" s="22"/>
      <c r="EHV387" s="22"/>
      <c r="EHW387" s="22"/>
      <c r="EHX387" s="22"/>
      <c r="EHY387" s="22"/>
      <c r="EHZ387" s="22"/>
      <c r="EIA387" s="22"/>
      <c r="EIB387" s="22"/>
      <c r="EIC387" s="22"/>
      <c r="EID387" s="22"/>
      <c r="EIE387" s="22"/>
      <c r="EIF387" s="22"/>
      <c r="EIG387" s="22"/>
      <c r="EIH387" s="22"/>
      <c r="EII387" s="22"/>
      <c r="EIJ387" s="22"/>
      <c r="EIK387" s="22"/>
      <c r="EIL387" s="22"/>
      <c r="EIM387" s="22"/>
      <c r="EIN387" s="22"/>
      <c r="EIO387" s="22"/>
      <c r="EIP387" s="22"/>
      <c r="EIQ387" s="22"/>
      <c r="EIR387" s="22"/>
      <c r="EIS387" s="22"/>
      <c r="EIT387" s="22"/>
      <c r="EIU387" s="22"/>
      <c r="EIV387" s="22"/>
      <c r="EIW387" s="22"/>
      <c r="EIX387" s="22"/>
      <c r="EIY387" s="22"/>
      <c r="EIZ387" s="22"/>
      <c r="EJA387" s="22"/>
      <c r="EJB387" s="22"/>
      <c r="EJC387" s="22"/>
      <c r="EJD387" s="22"/>
      <c r="EJE387" s="22"/>
      <c r="EJF387" s="22"/>
      <c r="EJG387" s="22"/>
      <c r="EJH387" s="22"/>
      <c r="EJI387" s="22"/>
      <c r="EJJ387" s="22"/>
      <c r="EJK387" s="22"/>
      <c r="EJL387" s="22"/>
      <c r="EJM387" s="22"/>
      <c r="EJN387" s="22"/>
      <c r="EJO387" s="22"/>
      <c r="EJP387" s="22"/>
      <c r="EJQ387" s="22"/>
      <c r="EJR387" s="22"/>
      <c r="EJS387" s="22"/>
      <c r="EJT387" s="22"/>
      <c r="EJU387" s="22"/>
      <c r="EJV387" s="22"/>
      <c r="EJW387" s="22"/>
      <c r="EJX387" s="22"/>
      <c r="EJY387" s="22"/>
      <c r="EJZ387" s="22"/>
      <c r="EKA387" s="22"/>
      <c r="EKB387" s="22"/>
      <c r="EKC387" s="22"/>
      <c r="EKD387" s="22"/>
      <c r="EKE387" s="22"/>
      <c r="EKF387" s="22"/>
      <c r="EKG387" s="22"/>
      <c r="EKH387" s="22"/>
      <c r="EKI387" s="22"/>
      <c r="EKJ387" s="22"/>
      <c r="EKK387" s="22"/>
      <c r="EKL387" s="22"/>
      <c r="EKM387" s="22"/>
      <c r="EKN387" s="22"/>
      <c r="EKO387" s="22"/>
      <c r="EKP387" s="22"/>
      <c r="EKQ387" s="22"/>
      <c r="EKR387" s="22"/>
      <c r="EKS387" s="22"/>
      <c r="EKT387" s="22"/>
      <c r="EKU387" s="22"/>
      <c r="EKV387" s="22"/>
      <c r="EKW387" s="22"/>
      <c r="EKX387" s="22"/>
      <c r="EKY387" s="22"/>
      <c r="EKZ387" s="22"/>
      <c r="ELA387" s="22"/>
      <c r="ELB387" s="22"/>
      <c r="ELC387" s="22"/>
      <c r="ELD387" s="22"/>
      <c r="ELE387" s="22"/>
      <c r="ELF387" s="22"/>
      <c r="ELG387" s="22"/>
      <c r="ELH387" s="22"/>
      <c r="ELI387" s="22"/>
      <c r="ELJ387" s="22"/>
      <c r="ELK387" s="22"/>
      <c r="ELL387" s="22"/>
      <c r="ELM387" s="22"/>
      <c r="ELN387" s="22"/>
      <c r="ELO387" s="22"/>
      <c r="ELP387" s="22"/>
      <c r="ELQ387" s="22"/>
      <c r="ELR387" s="22"/>
      <c r="ELS387" s="22"/>
      <c r="ELT387" s="22"/>
      <c r="ELU387" s="22"/>
      <c r="ELV387" s="22"/>
      <c r="ELW387" s="22"/>
      <c r="ELX387" s="22"/>
      <c r="ELY387" s="22"/>
      <c r="ELZ387" s="22"/>
      <c r="EMA387" s="22"/>
      <c r="EMB387" s="22"/>
      <c r="EMC387" s="22"/>
      <c r="EMD387" s="22"/>
      <c r="EME387" s="22"/>
      <c r="EMF387" s="22"/>
      <c r="EMG387" s="22"/>
      <c r="EMH387" s="22"/>
      <c r="EMI387" s="22"/>
      <c r="EMJ387" s="22"/>
      <c r="EMK387" s="22"/>
      <c r="EML387" s="22"/>
      <c r="EMM387" s="22"/>
      <c r="EMN387" s="22"/>
      <c r="EMO387" s="22"/>
      <c r="EMP387" s="22"/>
      <c r="EMQ387" s="22"/>
      <c r="EMR387" s="22"/>
      <c r="EMS387" s="22"/>
      <c r="EMT387" s="22"/>
      <c r="EMU387" s="22"/>
      <c r="EMV387" s="22"/>
      <c r="EMW387" s="22"/>
      <c r="EMX387" s="22"/>
      <c r="EMY387" s="22"/>
      <c r="EMZ387" s="22"/>
      <c r="ENA387" s="22"/>
      <c r="ENB387" s="22"/>
      <c r="ENC387" s="22"/>
      <c r="END387" s="22"/>
      <c r="ENE387" s="22"/>
      <c r="ENF387" s="22"/>
      <c r="ENG387" s="22"/>
      <c r="ENH387" s="22"/>
      <c r="ENI387" s="22"/>
      <c r="ENJ387" s="22"/>
      <c r="ENK387" s="22"/>
      <c r="ENL387" s="22"/>
      <c r="ENM387" s="22"/>
      <c r="ENN387" s="22"/>
      <c r="ENO387" s="22"/>
      <c r="ENP387" s="22"/>
      <c r="ENQ387" s="22"/>
      <c r="ENR387" s="22"/>
      <c r="ENS387" s="22"/>
      <c r="ENT387" s="22"/>
      <c r="ENU387" s="22"/>
      <c r="ENV387" s="22"/>
      <c r="ENW387" s="22"/>
      <c r="ENX387" s="22"/>
      <c r="ENY387" s="22"/>
      <c r="ENZ387" s="22"/>
      <c r="EOA387" s="22"/>
      <c r="EOB387" s="22"/>
      <c r="EOC387" s="22"/>
      <c r="EOD387" s="22"/>
      <c r="EOE387" s="22"/>
      <c r="EOF387" s="22"/>
      <c r="EOG387" s="22"/>
      <c r="EOH387" s="22"/>
      <c r="EOI387" s="22"/>
      <c r="EOJ387" s="22"/>
      <c r="EOK387" s="22"/>
      <c r="EOL387" s="22"/>
      <c r="EOM387" s="22"/>
      <c r="EON387" s="22"/>
      <c r="EOO387" s="22"/>
      <c r="EOP387" s="22"/>
      <c r="EOQ387" s="22"/>
      <c r="EOR387" s="22"/>
      <c r="EOS387" s="22"/>
      <c r="EOT387" s="22"/>
      <c r="EOU387" s="22"/>
      <c r="EOV387" s="22"/>
      <c r="EOW387" s="22"/>
      <c r="EOX387" s="22"/>
      <c r="EOY387" s="22"/>
      <c r="EOZ387" s="22"/>
      <c r="EPA387" s="22"/>
      <c r="EPB387" s="22"/>
      <c r="EPC387" s="22"/>
      <c r="EPD387" s="22"/>
      <c r="EPE387" s="22"/>
      <c r="EPF387" s="22"/>
      <c r="EPG387" s="22"/>
      <c r="EPH387" s="22"/>
      <c r="EPI387" s="22"/>
      <c r="EPJ387" s="22"/>
      <c r="EPK387" s="22"/>
      <c r="EPL387" s="22"/>
      <c r="EPM387" s="22"/>
      <c r="EPN387" s="22"/>
      <c r="EPO387" s="22"/>
      <c r="EPP387" s="22"/>
      <c r="EPQ387" s="22"/>
      <c r="EPR387" s="22"/>
      <c r="EPS387" s="22"/>
      <c r="EPT387" s="22"/>
      <c r="EPU387" s="22"/>
      <c r="EPV387" s="22"/>
      <c r="EPW387" s="22"/>
      <c r="EPX387" s="22"/>
      <c r="EPY387" s="22"/>
      <c r="EPZ387" s="22"/>
      <c r="EQA387" s="22"/>
      <c r="EQB387" s="22"/>
      <c r="EQC387" s="22"/>
      <c r="EQD387" s="22"/>
      <c r="EQE387" s="22"/>
      <c r="EQF387" s="22"/>
      <c r="EQG387" s="22"/>
      <c r="EQH387" s="22"/>
      <c r="EQI387" s="22"/>
      <c r="EQJ387" s="22"/>
      <c r="EQK387" s="22"/>
      <c r="EQL387" s="22"/>
      <c r="EQM387" s="22"/>
      <c r="EQN387" s="22"/>
      <c r="EQO387" s="22"/>
      <c r="EQP387" s="22"/>
      <c r="EQQ387" s="22"/>
      <c r="EQR387" s="22"/>
      <c r="EQS387" s="22"/>
      <c r="EQT387" s="22"/>
      <c r="EQU387" s="22"/>
      <c r="EQV387" s="22"/>
      <c r="EQW387" s="22"/>
      <c r="EQX387" s="22"/>
      <c r="EQY387" s="22"/>
      <c r="EQZ387" s="22"/>
      <c r="ERA387" s="22"/>
      <c r="ERB387" s="22"/>
      <c r="ERC387" s="22"/>
      <c r="ERD387" s="22"/>
      <c r="ERE387" s="22"/>
      <c r="ERF387" s="22"/>
      <c r="ERG387" s="22"/>
      <c r="ERH387" s="22"/>
      <c r="ERI387" s="22"/>
      <c r="ERJ387" s="22"/>
      <c r="ERK387" s="22"/>
      <c r="ERL387" s="22"/>
      <c r="ERM387" s="22"/>
      <c r="ERN387" s="22"/>
      <c r="ERO387" s="22"/>
      <c r="ERP387" s="22"/>
      <c r="ERQ387" s="22"/>
      <c r="ERR387" s="22"/>
      <c r="ERS387" s="22"/>
      <c r="ERT387" s="22"/>
      <c r="ERU387" s="22"/>
      <c r="ERV387" s="22"/>
      <c r="ERW387" s="22"/>
      <c r="ERX387" s="22"/>
      <c r="ERY387" s="22"/>
      <c r="ERZ387" s="22"/>
      <c r="ESA387" s="22"/>
      <c r="ESB387" s="22"/>
      <c r="ESC387" s="22"/>
      <c r="ESD387" s="22"/>
      <c r="ESE387" s="22"/>
      <c r="ESF387" s="22"/>
      <c r="ESG387" s="22"/>
      <c r="ESH387" s="22"/>
      <c r="ESI387" s="22"/>
      <c r="ESJ387" s="22"/>
      <c r="ESK387" s="22"/>
      <c r="ESL387" s="22"/>
      <c r="ESM387" s="22"/>
      <c r="ESN387" s="22"/>
      <c r="ESO387" s="22"/>
      <c r="ESP387" s="22"/>
      <c r="ESQ387" s="22"/>
      <c r="ESR387" s="22"/>
      <c r="ESS387" s="22"/>
      <c r="EST387" s="22"/>
      <c r="ESU387" s="22"/>
      <c r="ESV387" s="22"/>
      <c r="ESW387" s="22"/>
      <c r="ESX387" s="22"/>
      <c r="ESY387" s="22"/>
      <c r="ESZ387" s="22"/>
      <c r="ETA387" s="22"/>
      <c r="ETB387" s="22"/>
      <c r="ETC387" s="22"/>
      <c r="ETD387" s="22"/>
      <c r="ETE387" s="22"/>
      <c r="ETF387" s="22"/>
      <c r="ETG387" s="22"/>
      <c r="ETH387" s="22"/>
      <c r="ETI387" s="22"/>
      <c r="ETJ387" s="22"/>
      <c r="ETK387" s="22"/>
      <c r="ETL387" s="22"/>
      <c r="ETM387" s="22"/>
      <c r="ETN387" s="22"/>
      <c r="ETO387" s="22"/>
      <c r="ETP387" s="22"/>
      <c r="ETQ387" s="22"/>
      <c r="ETR387" s="22"/>
      <c r="ETS387" s="22"/>
      <c r="ETT387" s="22"/>
      <c r="ETU387" s="22"/>
      <c r="ETV387" s="22"/>
      <c r="ETW387" s="22"/>
      <c r="ETX387" s="22"/>
      <c r="ETY387" s="22"/>
      <c r="ETZ387" s="22"/>
      <c r="EUA387" s="22"/>
      <c r="EUB387" s="22"/>
      <c r="EUC387" s="22"/>
      <c r="EUD387" s="22"/>
      <c r="EUE387" s="22"/>
      <c r="EUF387" s="22"/>
      <c r="EUG387" s="22"/>
      <c r="EUH387" s="22"/>
      <c r="EUI387" s="22"/>
      <c r="EUJ387" s="22"/>
      <c r="EUK387" s="22"/>
      <c r="EUL387" s="22"/>
      <c r="EUM387" s="22"/>
      <c r="EUN387" s="22"/>
      <c r="EUO387" s="22"/>
      <c r="EUP387" s="22"/>
      <c r="EUQ387" s="22"/>
      <c r="EUR387" s="22"/>
      <c r="EUS387" s="22"/>
      <c r="EUT387" s="22"/>
      <c r="EUU387" s="22"/>
      <c r="EUV387" s="22"/>
      <c r="EUW387" s="22"/>
      <c r="EUX387" s="22"/>
      <c r="EUY387" s="22"/>
      <c r="EUZ387" s="22"/>
      <c r="EVA387" s="22"/>
      <c r="EVB387" s="22"/>
      <c r="EVC387" s="22"/>
      <c r="EVD387" s="22"/>
      <c r="EVE387" s="22"/>
      <c r="EVF387" s="22"/>
      <c r="EVG387" s="22"/>
      <c r="EVH387" s="22"/>
      <c r="EVI387" s="22"/>
      <c r="EVJ387" s="22"/>
      <c r="EVK387" s="22"/>
      <c r="EVL387" s="22"/>
      <c r="EVM387" s="22"/>
      <c r="EVN387" s="22"/>
      <c r="EVO387" s="22"/>
      <c r="EVP387" s="22"/>
      <c r="EVQ387" s="22"/>
      <c r="EVR387" s="22"/>
      <c r="EVS387" s="22"/>
      <c r="EVT387" s="22"/>
      <c r="EVU387" s="22"/>
      <c r="EVV387" s="22"/>
      <c r="EVW387" s="22"/>
      <c r="EVX387" s="22"/>
      <c r="EVY387" s="22"/>
      <c r="EVZ387" s="22"/>
      <c r="EWA387" s="22"/>
      <c r="EWB387" s="22"/>
      <c r="EWC387" s="22"/>
      <c r="EWD387" s="22"/>
      <c r="EWE387" s="22"/>
      <c r="EWF387" s="22"/>
      <c r="EWG387" s="22"/>
      <c r="EWH387" s="22"/>
      <c r="EWI387" s="22"/>
      <c r="EWJ387" s="22"/>
      <c r="EWK387" s="22"/>
      <c r="EWL387" s="22"/>
      <c r="EWM387" s="22"/>
      <c r="EWN387" s="22"/>
      <c r="EWO387" s="22"/>
      <c r="EWP387" s="22"/>
      <c r="EWQ387" s="22"/>
      <c r="EWR387" s="22"/>
      <c r="EWS387" s="22"/>
      <c r="EWT387" s="22"/>
      <c r="EWU387" s="22"/>
      <c r="EWV387" s="22"/>
      <c r="EWW387" s="22"/>
      <c r="EWX387" s="22"/>
      <c r="EWY387" s="22"/>
      <c r="EWZ387" s="22"/>
      <c r="EXA387" s="22"/>
      <c r="EXB387" s="22"/>
      <c r="EXC387" s="22"/>
      <c r="EXD387" s="22"/>
      <c r="EXE387" s="22"/>
      <c r="EXF387" s="22"/>
      <c r="EXG387" s="22"/>
      <c r="EXH387" s="22"/>
      <c r="EXI387" s="22"/>
      <c r="EXJ387" s="22"/>
      <c r="EXK387" s="22"/>
      <c r="EXL387" s="22"/>
      <c r="EXM387" s="22"/>
      <c r="EXN387" s="22"/>
      <c r="EXO387" s="22"/>
      <c r="EXP387" s="22"/>
      <c r="EXQ387" s="22"/>
      <c r="EXR387" s="22"/>
      <c r="EXS387" s="22"/>
      <c r="EXT387" s="22"/>
      <c r="EXU387" s="22"/>
      <c r="EXV387" s="22"/>
      <c r="EXW387" s="22"/>
      <c r="EXX387" s="22"/>
      <c r="EXY387" s="22"/>
      <c r="EXZ387" s="22"/>
      <c r="EYA387" s="22"/>
      <c r="EYB387" s="22"/>
      <c r="EYC387" s="22"/>
      <c r="EYD387" s="22"/>
      <c r="EYE387" s="22"/>
      <c r="EYF387" s="22"/>
      <c r="EYG387" s="22"/>
      <c r="EYH387" s="22"/>
      <c r="EYI387" s="22"/>
      <c r="EYJ387" s="22"/>
      <c r="EYK387" s="22"/>
      <c r="EYL387" s="22"/>
      <c r="EYM387" s="22"/>
      <c r="EYN387" s="22"/>
      <c r="EYO387" s="22"/>
      <c r="EYP387" s="22"/>
      <c r="EYQ387" s="22"/>
      <c r="EYR387" s="22"/>
      <c r="EYS387" s="22"/>
      <c r="EYT387" s="22"/>
      <c r="EYU387" s="22"/>
      <c r="EYV387" s="22"/>
      <c r="EYW387" s="22"/>
      <c r="EYX387" s="22"/>
      <c r="EYY387" s="22"/>
      <c r="EYZ387" s="22"/>
      <c r="EZA387" s="22"/>
      <c r="EZB387" s="22"/>
      <c r="EZC387" s="22"/>
      <c r="EZD387" s="22"/>
      <c r="EZE387" s="22"/>
      <c r="EZF387" s="22"/>
      <c r="EZG387" s="22"/>
      <c r="EZH387" s="22"/>
      <c r="EZI387" s="22"/>
      <c r="EZJ387" s="22"/>
      <c r="EZK387" s="22"/>
      <c r="EZL387" s="22"/>
      <c r="EZM387" s="22"/>
      <c r="EZN387" s="22"/>
      <c r="EZO387" s="22"/>
      <c r="EZP387" s="22"/>
      <c r="EZQ387" s="22"/>
      <c r="EZR387" s="22"/>
      <c r="EZS387" s="22"/>
      <c r="EZT387" s="22"/>
      <c r="EZU387" s="22"/>
      <c r="EZV387" s="22"/>
      <c r="EZW387" s="22"/>
      <c r="EZX387" s="22"/>
      <c r="EZY387" s="22"/>
      <c r="EZZ387" s="22"/>
      <c r="FAA387" s="22"/>
      <c r="FAB387" s="22"/>
      <c r="FAC387" s="22"/>
      <c r="FAD387" s="22"/>
      <c r="FAE387" s="22"/>
      <c r="FAF387" s="22"/>
      <c r="FAG387" s="22"/>
      <c r="FAH387" s="22"/>
      <c r="FAI387" s="22"/>
      <c r="FAJ387" s="22"/>
      <c r="FAK387" s="22"/>
      <c r="FAL387" s="22"/>
      <c r="FAM387" s="22"/>
      <c r="FAN387" s="22"/>
      <c r="FAO387" s="22"/>
      <c r="FAP387" s="22"/>
      <c r="FAQ387" s="22"/>
      <c r="FAR387" s="22"/>
      <c r="FAS387" s="22"/>
      <c r="FAT387" s="22"/>
      <c r="FAU387" s="22"/>
      <c r="FAV387" s="22"/>
      <c r="FAW387" s="22"/>
      <c r="FAX387" s="22"/>
      <c r="FAY387" s="22"/>
      <c r="FAZ387" s="22"/>
      <c r="FBA387" s="22"/>
      <c r="FBB387" s="22"/>
      <c r="FBC387" s="22"/>
      <c r="FBD387" s="22"/>
      <c r="FBE387" s="22"/>
      <c r="FBF387" s="22"/>
      <c r="FBG387" s="22"/>
      <c r="FBH387" s="22"/>
      <c r="FBI387" s="22"/>
      <c r="FBJ387" s="22"/>
      <c r="FBK387" s="22"/>
      <c r="FBL387" s="22"/>
      <c r="FBM387" s="22"/>
      <c r="FBN387" s="22"/>
      <c r="FBO387" s="22"/>
      <c r="FBP387" s="22"/>
      <c r="FBQ387" s="22"/>
      <c r="FBR387" s="22"/>
      <c r="FBS387" s="22"/>
      <c r="FBT387" s="22"/>
      <c r="FBU387" s="22"/>
      <c r="FBV387" s="22"/>
      <c r="FBW387" s="22"/>
      <c r="FBX387" s="22"/>
      <c r="FBY387" s="22"/>
      <c r="FBZ387" s="22"/>
      <c r="FCA387" s="22"/>
      <c r="FCB387" s="22"/>
      <c r="FCC387" s="22"/>
      <c r="FCD387" s="22"/>
      <c r="FCE387" s="22"/>
      <c r="FCF387" s="22"/>
      <c r="FCG387" s="22"/>
      <c r="FCH387" s="22"/>
      <c r="FCI387" s="22"/>
      <c r="FCJ387" s="22"/>
      <c r="FCK387" s="22"/>
      <c r="FCL387" s="22"/>
      <c r="FCM387" s="22"/>
      <c r="FCN387" s="22"/>
      <c r="FCO387" s="22"/>
      <c r="FCP387" s="22"/>
      <c r="FCQ387" s="22"/>
      <c r="FCR387" s="22"/>
      <c r="FCS387" s="22"/>
      <c r="FCT387" s="22"/>
      <c r="FCU387" s="22"/>
      <c r="FCV387" s="22"/>
      <c r="FCW387" s="22"/>
      <c r="FCX387" s="22"/>
      <c r="FCY387" s="22"/>
      <c r="FCZ387" s="22"/>
      <c r="FDA387" s="22"/>
      <c r="FDB387" s="22"/>
      <c r="FDC387" s="22"/>
      <c r="FDD387" s="22"/>
      <c r="FDE387" s="22"/>
      <c r="FDF387" s="22"/>
      <c r="FDG387" s="22"/>
      <c r="FDH387" s="22"/>
      <c r="FDI387" s="22"/>
      <c r="FDJ387" s="22"/>
      <c r="FDK387" s="22"/>
      <c r="FDL387" s="22"/>
      <c r="FDM387" s="22"/>
      <c r="FDN387" s="22"/>
      <c r="FDO387" s="22"/>
      <c r="FDP387" s="22"/>
      <c r="FDQ387" s="22"/>
      <c r="FDR387" s="22"/>
      <c r="FDS387" s="22"/>
      <c r="FDT387" s="22"/>
      <c r="FDU387" s="22"/>
      <c r="FDV387" s="22"/>
      <c r="FDW387" s="22"/>
      <c r="FDX387" s="22"/>
      <c r="FDY387" s="22"/>
      <c r="FDZ387" s="22"/>
      <c r="FEA387" s="22"/>
      <c r="FEB387" s="22"/>
      <c r="FEC387" s="22"/>
      <c r="FED387" s="22"/>
      <c r="FEE387" s="22"/>
      <c r="FEF387" s="22"/>
      <c r="FEG387" s="22"/>
      <c r="FEH387" s="22"/>
      <c r="FEI387" s="22"/>
      <c r="FEJ387" s="22"/>
      <c r="FEK387" s="22"/>
      <c r="FEL387" s="22"/>
      <c r="FEM387" s="22"/>
      <c r="FEN387" s="22"/>
      <c r="FEO387" s="22"/>
      <c r="FEP387" s="22"/>
      <c r="FEQ387" s="22"/>
      <c r="FER387" s="22"/>
      <c r="FES387" s="22"/>
      <c r="FET387" s="22"/>
      <c r="FEU387" s="22"/>
      <c r="FEV387" s="22"/>
      <c r="FEW387" s="22"/>
      <c r="FEX387" s="22"/>
      <c r="FEY387" s="22"/>
      <c r="FEZ387" s="22"/>
      <c r="FFA387" s="22"/>
      <c r="FFB387" s="22"/>
      <c r="FFC387" s="22"/>
      <c r="FFD387" s="22"/>
      <c r="FFE387" s="22"/>
      <c r="FFF387" s="22"/>
      <c r="FFG387" s="22"/>
      <c r="FFH387" s="22"/>
      <c r="FFI387" s="22"/>
      <c r="FFJ387" s="22"/>
      <c r="FFK387" s="22"/>
      <c r="FFL387" s="22"/>
      <c r="FFM387" s="22"/>
      <c r="FFN387" s="22"/>
      <c r="FFO387" s="22"/>
      <c r="FFP387" s="22"/>
      <c r="FFQ387" s="22"/>
      <c r="FFR387" s="22"/>
      <c r="FFS387" s="22"/>
      <c r="FFT387" s="22"/>
      <c r="FFU387" s="22"/>
      <c r="FFV387" s="22"/>
      <c r="FFW387" s="22"/>
      <c r="FFX387" s="22"/>
      <c r="FFY387" s="22"/>
      <c r="FFZ387" s="22"/>
      <c r="FGA387" s="22"/>
      <c r="FGB387" s="22"/>
      <c r="FGC387" s="22"/>
      <c r="FGD387" s="22"/>
      <c r="FGE387" s="22"/>
      <c r="FGF387" s="22"/>
      <c r="FGG387" s="22"/>
      <c r="FGH387" s="22"/>
      <c r="FGI387" s="22"/>
      <c r="FGJ387" s="22"/>
      <c r="FGK387" s="22"/>
      <c r="FGL387" s="22"/>
      <c r="FGM387" s="22"/>
      <c r="FGN387" s="22"/>
      <c r="FGO387" s="22"/>
      <c r="FGP387" s="22"/>
      <c r="FGQ387" s="22"/>
      <c r="FGR387" s="22"/>
      <c r="FGS387" s="22"/>
      <c r="FGT387" s="22"/>
      <c r="FGU387" s="22"/>
      <c r="FGV387" s="22"/>
      <c r="FGW387" s="22"/>
      <c r="FGX387" s="22"/>
      <c r="FGY387" s="22"/>
      <c r="FGZ387" s="22"/>
      <c r="FHA387" s="22"/>
      <c r="FHB387" s="22"/>
      <c r="FHC387" s="22"/>
      <c r="FHD387" s="22"/>
      <c r="FHE387" s="22"/>
      <c r="FHF387" s="22"/>
      <c r="FHG387" s="22"/>
      <c r="FHH387" s="22"/>
      <c r="FHI387" s="22"/>
      <c r="FHJ387" s="22"/>
      <c r="FHK387" s="22"/>
      <c r="FHL387" s="22"/>
      <c r="FHM387" s="22"/>
      <c r="FHN387" s="22"/>
      <c r="FHO387" s="22"/>
      <c r="FHP387" s="22"/>
      <c r="FHQ387" s="22"/>
      <c r="FHR387" s="22"/>
      <c r="FHS387" s="22"/>
      <c r="FHT387" s="22"/>
      <c r="FHU387" s="22"/>
      <c r="FHV387" s="22"/>
      <c r="FHW387" s="22"/>
      <c r="FHX387" s="22"/>
      <c r="FHY387" s="22"/>
      <c r="FHZ387" s="22"/>
      <c r="FIA387" s="22"/>
      <c r="FIB387" s="22"/>
      <c r="FIC387" s="22"/>
      <c r="FID387" s="22"/>
      <c r="FIE387" s="22"/>
      <c r="FIF387" s="22"/>
      <c r="FIG387" s="22"/>
      <c r="FIH387" s="22"/>
      <c r="FII387" s="22"/>
      <c r="FIJ387" s="22"/>
      <c r="FIK387" s="22"/>
      <c r="FIL387" s="22"/>
      <c r="FIM387" s="22"/>
      <c r="FIN387" s="22"/>
      <c r="FIO387" s="22"/>
      <c r="FIP387" s="22"/>
      <c r="FIQ387" s="22"/>
      <c r="FIR387" s="22"/>
      <c r="FIS387" s="22"/>
      <c r="FIT387" s="22"/>
      <c r="FIU387" s="22"/>
      <c r="FIV387" s="22"/>
      <c r="FIW387" s="22"/>
      <c r="FIX387" s="22"/>
      <c r="FIY387" s="22"/>
      <c r="FIZ387" s="22"/>
      <c r="FJA387" s="22"/>
      <c r="FJB387" s="22"/>
      <c r="FJC387" s="22"/>
      <c r="FJD387" s="22"/>
      <c r="FJE387" s="22"/>
      <c r="FJF387" s="22"/>
      <c r="FJG387" s="22"/>
      <c r="FJH387" s="22"/>
      <c r="FJI387" s="22"/>
      <c r="FJJ387" s="22"/>
      <c r="FJK387" s="22"/>
      <c r="FJL387" s="22"/>
      <c r="FJM387" s="22"/>
      <c r="FJN387" s="22"/>
      <c r="FJO387" s="22"/>
      <c r="FJP387" s="22"/>
      <c r="FJQ387" s="22"/>
      <c r="FJR387" s="22"/>
      <c r="FJS387" s="22"/>
      <c r="FJT387" s="22"/>
      <c r="FJU387" s="22"/>
      <c r="FJV387" s="22"/>
      <c r="FJW387" s="22"/>
      <c r="FJX387" s="22"/>
      <c r="FJY387" s="22"/>
      <c r="FJZ387" s="22"/>
      <c r="FKA387" s="22"/>
      <c r="FKB387" s="22"/>
      <c r="FKC387" s="22"/>
      <c r="FKD387" s="22"/>
      <c r="FKE387" s="22"/>
      <c r="FKF387" s="22"/>
      <c r="FKG387" s="22"/>
      <c r="FKH387" s="22"/>
      <c r="FKI387" s="22"/>
      <c r="FKJ387" s="22"/>
      <c r="FKK387" s="22"/>
      <c r="FKL387" s="22"/>
      <c r="FKM387" s="22"/>
      <c r="FKN387" s="22"/>
      <c r="FKO387" s="22"/>
      <c r="FKP387" s="22"/>
      <c r="FKQ387" s="22"/>
      <c r="FKR387" s="22"/>
      <c r="FKS387" s="22"/>
      <c r="FKT387" s="22"/>
      <c r="FKU387" s="22"/>
      <c r="FKV387" s="22"/>
      <c r="FKW387" s="22"/>
      <c r="FKX387" s="22"/>
      <c r="FKY387" s="22"/>
      <c r="FKZ387" s="22"/>
      <c r="FLA387" s="22"/>
      <c r="FLB387" s="22"/>
      <c r="FLC387" s="22"/>
      <c r="FLD387" s="22"/>
      <c r="FLE387" s="22"/>
      <c r="FLF387" s="22"/>
      <c r="FLG387" s="22"/>
      <c r="FLH387" s="22"/>
      <c r="FLI387" s="22"/>
      <c r="FLJ387" s="22"/>
      <c r="FLK387" s="22"/>
      <c r="FLL387" s="22"/>
      <c r="FLM387" s="22"/>
      <c r="FLN387" s="22"/>
      <c r="FLO387" s="22"/>
      <c r="FLP387" s="22"/>
      <c r="FLQ387" s="22"/>
      <c r="FLR387" s="22"/>
      <c r="FLS387" s="22"/>
      <c r="FLT387" s="22"/>
      <c r="FLU387" s="22"/>
      <c r="FLV387" s="22"/>
      <c r="FLW387" s="22"/>
      <c r="FLX387" s="22"/>
      <c r="FLY387" s="22"/>
      <c r="FLZ387" s="22"/>
      <c r="FMA387" s="22"/>
      <c r="FMB387" s="22"/>
      <c r="FMC387" s="22"/>
      <c r="FMD387" s="22"/>
      <c r="FME387" s="22"/>
      <c r="FMF387" s="22"/>
      <c r="FMG387" s="22"/>
      <c r="FMH387" s="22"/>
      <c r="FMI387" s="22"/>
      <c r="FMJ387" s="22"/>
      <c r="FMK387" s="22"/>
      <c r="FML387" s="22"/>
      <c r="FMM387" s="22"/>
      <c r="FMN387" s="22"/>
      <c r="FMO387" s="22"/>
      <c r="FMP387" s="22"/>
      <c r="FMQ387" s="22"/>
      <c r="FMR387" s="22"/>
      <c r="FMS387" s="22"/>
      <c r="FMT387" s="22"/>
      <c r="FMU387" s="22"/>
      <c r="FMV387" s="22"/>
      <c r="FMW387" s="22"/>
      <c r="FMX387" s="22"/>
      <c r="FMY387" s="22"/>
      <c r="FMZ387" s="22"/>
      <c r="FNA387" s="22"/>
      <c r="FNB387" s="22"/>
      <c r="FNC387" s="22"/>
      <c r="FND387" s="22"/>
      <c r="FNE387" s="22"/>
      <c r="FNF387" s="22"/>
      <c r="FNG387" s="22"/>
      <c r="FNH387" s="22"/>
      <c r="FNI387" s="22"/>
      <c r="FNJ387" s="22"/>
      <c r="FNK387" s="22"/>
      <c r="FNL387" s="22"/>
      <c r="FNM387" s="22"/>
      <c r="FNN387" s="22"/>
      <c r="FNO387" s="22"/>
      <c r="FNP387" s="22"/>
      <c r="FNQ387" s="22"/>
      <c r="FNR387" s="22"/>
      <c r="FNS387" s="22"/>
      <c r="FNT387" s="22"/>
      <c r="FNU387" s="22"/>
      <c r="FNV387" s="22"/>
      <c r="FNW387" s="22"/>
      <c r="FNX387" s="22"/>
      <c r="FNY387" s="22"/>
      <c r="FNZ387" s="22"/>
      <c r="FOA387" s="22"/>
      <c r="FOB387" s="22"/>
      <c r="FOC387" s="22"/>
      <c r="FOD387" s="22"/>
      <c r="FOE387" s="22"/>
      <c r="FOF387" s="22"/>
      <c r="FOG387" s="22"/>
      <c r="FOH387" s="22"/>
      <c r="FOI387" s="22"/>
      <c r="FOJ387" s="22"/>
      <c r="FOK387" s="22"/>
      <c r="FOL387" s="22"/>
      <c r="FOM387" s="22"/>
      <c r="FON387" s="22"/>
      <c r="FOO387" s="22"/>
      <c r="FOP387" s="22"/>
      <c r="FOQ387" s="22"/>
      <c r="FOR387" s="22"/>
      <c r="FOS387" s="22"/>
      <c r="FOT387" s="22"/>
      <c r="FOU387" s="22"/>
      <c r="FOV387" s="22"/>
      <c r="FOW387" s="22"/>
      <c r="FOX387" s="22"/>
      <c r="FOY387" s="22"/>
      <c r="FOZ387" s="22"/>
      <c r="FPA387" s="22"/>
      <c r="FPB387" s="22"/>
      <c r="FPC387" s="22"/>
      <c r="FPD387" s="22"/>
      <c r="FPE387" s="22"/>
      <c r="FPF387" s="22"/>
      <c r="FPG387" s="22"/>
      <c r="FPH387" s="22"/>
      <c r="FPI387" s="22"/>
      <c r="FPJ387" s="22"/>
      <c r="FPK387" s="22"/>
      <c r="FPL387" s="22"/>
      <c r="FPM387" s="22"/>
      <c r="FPN387" s="22"/>
      <c r="FPO387" s="22"/>
      <c r="FPP387" s="22"/>
      <c r="FPQ387" s="22"/>
      <c r="FPR387" s="22"/>
      <c r="FPS387" s="22"/>
      <c r="FPT387" s="22"/>
      <c r="FPU387" s="22"/>
      <c r="FPV387" s="22"/>
      <c r="FPW387" s="22"/>
      <c r="FPX387" s="22"/>
      <c r="FPY387" s="22"/>
      <c r="FPZ387" s="22"/>
      <c r="FQA387" s="22"/>
      <c r="FQB387" s="22"/>
      <c r="FQC387" s="22"/>
      <c r="FQD387" s="22"/>
      <c r="FQE387" s="22"/>
      <c r="FQF387" s="22"/>
      <c r="FQG387" s="22"/>
      <c r="FQH387" s="22"/>
      <c r="FQI387" s="22"/>
      <c r="FQJ387" s="22"/>
      <c r="FQK387" s="22"/>
      <c r="FQL387" s="22"/>
      <c r="FQM387" s="22"/>
      <c r="FQN387" s="22"/>
      <c r="FQO387" s="22"/>
      <c r="FQP387" s="22"/>
      <c r="FQQ387" s="22"/>
      <c r="FQR387" s="22"/>
      <c r="FQS387" s="22"/>
      <c r="FQT387" s="22"/>
      <c r="FQU387" s="22"/>
      <c r="FQV387" s="22"/>
      <c r="FQW387" s="22"/>
      <c r="FQX387" s="22"/>
      <c r="FQY387" s="22"/>
      <c r="FQZ387" s="22"/>
      <c r="FRA387" s="22"/>
      <c r="FRB387" s="22"/>
      <c r="FRC387" s="22"/>
      <c r="FRD387" s="22"/>
      <c r="FRE387" s="22"/>
      <c r="FRF387" s="22"/>
      <c r="FRG387" s="22"/>
      <c r="FRH387" s="22"/>
      <c r="FRI387" s="22"/>
      <c r="FRJ387" s="22"/>
      <c r="FRK387" s="22"/>
      <c r="FRL387" s="22"/>
      <c r="FRM387" s="22"/>
      <c r="FRN387" s="22"/>
      <c r="FRO387" s="22"/>
      <c r="FRP387" s="22"/>
      <c r="FRQ387" s="22"/>
      <c r="FRR387" s="22"/>
      <c r="FRS387" s="22"/>
      <c r="FRT387" s="22"/>
      <c r="FRU387" s="22"/>
      <c r="FRV387" s="22"/>
      <c r="FRW387" s="22"/>
      <c r="FRX387" s="22"/>
      <c r="FRY387" s="22"/>
      <c r="FRZ387" s="22"/>
      <c r="FSA387" s="22"/>
      <c r="FSB387" s="22"/>
      <c r="FSC387" s="22"/>
      <c r="FSD387" s="22"/>
      <c r="FSE387" s="22"/>
      <c r="FSF387" s="22"/>
      <c r="FSG387" s="22"/>
      <c r="FSH387" s="22"/>
      <c r="FSI387" s="22"/>
      <c r="FSJ387" s="22"/>
      <c r="FSK387" s="22"/>
      <c r="FSL387" s="22"/>
      <c r="FSM387" s="22"/>
      <c r="FSN387" s="22"/>
      <c r="FSO387" s="22"/>
      <c r="FSP387" s="22"/>
      <c r="FSQ387" s="22"/>
      <c r="FSR387" s="22"/>
      <c r="FSS387" s="22"/>
      <c r="FST387" s="22"/>
      <c r="FSU387" s="22"/>
      <c r="FSV387" s="22"/>
      <c r="FSW387" s="22"/>
      <c r="FSX387" s="22"/>
      <c r="FSY387" s="22"/>
      <c r="FSZ387" s="22"/>
      <c r="FTA387" s="22"/>
      <c r="FTB387" s="22"/>
      <c r="FTC387" s="22"/>
      <c r="FTD387" s="22"/>
      <c r="FTE387" s="22"/>
      <c r="FTF387" s="22"/>
      <c r="FTG387" s="22"/>
      <c r="FTH387" s="22"/>
      <c r="FTI387" s="22"/>
      <c r="FTJ387" s="22"/>
      <c r="FTK387" s="22"/>
      <c r="FTL387" s="22"/>
      <c r="FTM387" s="22"/>
      <c r="FTN387" s="22"/>
      <c r="FTO387" s="22"/>
      <c r="FTP387" s="22"/>
      <c r="FTQ387" s="22"/>
      <c r="FTR387" s="22"/>
      <c r="FTS387" s="22"/>
      <c r="FTT387" s="22"/>
      <c r="FTU387" s="22"/>
      <c r="FTV387" s="22"/>
      <c r="FTW387" s="22"/>
      <c r="FTX387" s="22"/>
      <c r="FTY387" s="22"/>
      <c r="FTZ387" s="22"/>
      <c r="FUA387" s="22"/>
      <c r="FUB387" s="22"/>
      <c r="FUC387" s="22"/>
      <c r="FUD387" s="22"/>
      <c r="FUE387" s="22"/>
      <c r="FUF387" s="22"/>
      <c r="FUG387" s="22"/>
      <c r="FUH387" s="22"/>
      <c r="FUI387" s="22"/>
      <c r="FUJ387" s="22"/>
      <c r="FUK387" s="22"/>
      <c r="FUL387" s="22"/>
      <c r="FUM387" s="22"/>
      <c r="FUN387" s="22"/>
      <c r="FUO387" s="22"/>
      <c r="FUP387" s="22"/>
      <c r="FUQ387" s="22"/>
      <c r="FUR387" s="22"/>
      <c r="FUS387" s="22"/>
      <c r="FUT387" s="22"/>
      <c r="FUU387" s="22"/>
      <c r="FUV387" s="22"/>
      <c r="FUW387" s="22"/>
      <c r="FUX387" s="22"/>
      <c r="FUY387" s="22"/>
      <c r="FUZ387" s="22"/>
      <c r="FVA387" s="22"/>
      <c r="FVB387" s="22"/>
      <c r="FVC387" s="22"/>
      <c r="FVD387" s="22"/>
      <c r="FVE387" s="22"/>
      <c r="FVF387" s="22"/>
      <c r="FVG387" s="22"/>
      <c r="FVH387" s="22"/>
      <c r="FVI387" s="22"/>
      <c r="FVJ387" s="22"/>
      <c r="FVK387" s="22"/>
      <c r="FVL387" s="22"/>
      <c r="FVM387" s="22"/>
      <c r="FVN387" s="22"/>
      <c r="FVO387" s="22"/>
      <c r="FVP387" s="22"/>
      <c r="FVQ387" s="22"/>
      <c r="FVR387" s="22"/>
      <c r="FVS387" s="22"/>
      <c r="FVT387" s="22"/>
      <c r="FVU387" s="22"/>
      <c r="FVV387" s="22"/>
      <c r="FVW387" s="22"/>
      <c r="FVX387" s="22"/>
      <c r="FVY387" s="22"/>
      <c r="FVZ387" s="22"/>
      <c r="FWA387" s="22"/>
      <c r="FWB387" s="22"/>
      <c r="FWC387" s="22"/>
      <c r="FWD387" s="22"/>
      <c r="FWE387" s="22"/>
      <c r="FWF387" s="22"/>
      <c r="FWG387" s="22"/>
      <c r="FWH387" s="22"/>
      <c r="FWI387" s="22"/>
      <c r="FWJ387" s="22"/>
      <c r="FWK387" s="22"/>
      <c r="FWL387" s="22"/>
      <c r="FWM387" s="22"/>
      <c r="FWN387" s="22"/>
      <c r="FWO387" s="22"/>
      <c r="FWP387" s="22"/>
      <c r="FWQ387" s="22"/>
      <c r="FWR387" s="22"/>
      <c r="FWS387" s="22"/>
      <c r="FWT387" s="22"/>
      <c r="FWU387" s="22"/>
      <c r="FWV387" s="22"/>
      <c r="FWW387" s="22"/>
      <c r="FWX387" s="22"/>
      <c r="FWY387" s="22"/>
      <c r="FWZ387" s="22"/>
      <c r="FXA387" s="22"/>
      <c r="FXB387" s="22"/>
      <c r="FXC387" s="22"/>
      <c r="FXD387" s="22"/>
      <c r="FXE387" s="22"/>
      <c r="FXF387" s="22"/>
      <c r="FXG387" s="22"/>
      <c r="FXH387" s="22"/>
      <c r="FXI387" s="22"/>
      <c r="FXJ387" s="22"/>
      <c r="FXK387" s="22"/>
      <c r="FXL387" s="22"/>
      <c r="FXM387" s="22"/>
      <c r="FXN387" s="22"/>
      <c r="FXO387" s="22"/>
      <c r="FXP387" s="22"/>
      <c r="FXQ387" s="22"/>
      <c r="FXR387" s="22"/>
      <c r="FXS387" s="22"/>
      <c r="FXT387" s="22"/>
      <c r="FXU387" s="22"/>
      <c r="FXV387" s="22"/>
      <c r="FXW387" s="22"/>
      <c r="FXX387" s="22"/>
      <c r="FXY387" s="22"/>
      <c r="FXZ387" s="22"/>
      <c r="FYA387" s="22"/>
      <c r="FYB387" s="22"/>
      <c r="FYC387" s="22"/>
      <c r="FYD387" s="22"/>
      <c r="FYE387" s="22"/>
      <c r="FYF387" s="22"/>
      <c r="FYG387" s="22"/>
      <c r="FYH387" s="22"/>
      <c r="FYI387" s="22"/>
      <c r="FYJ387" s="22"/>
      <c r="FYK387" s="22"/>
      <c r="FYL387" s="22"/>
      <c r="FYM387" s="22"/>
      <c r="FYN387" s="22"/>
      <c r="FYO387" s="22"/>
      <c r="FYP387" s="22"/>
      <c r="FYQ387" s="22"/>
      <c r="FYR387" s="22"/>
      <c r="FYS387" s="22"/>
      <c r="FYT387" s="22"/>
      <c r="FYU387" s="22"/>
      <c r="FYV387" s="22"/>
      <c r="FYW387" s="22"/>
      <c r="FYX387" s="22"/>
      <c r="FYY387" s="22"/>
      <c r="FYZ387" s="22"/>
      <c r="FZA387" s="22"/>
      <c r="FZB387" s="22"/>
      <c r="FZC387" s="22"/>
      <c r="FZD387" s="22"/>
      <c r="FZE387" s="22"/>
      <c r="FZF387" s="22"/>
      <c r="FZG387" s="22"/>
      <c r="FZH387" s="22"/>
      <c r="FZI387" s="22"/>
      <c r="FZJ387" s="22"/>
      <c r="FZK387" s="22"/>
      <c r="FZL387" s="22"/>
      <c r="FZM387" s="22"/>
      <c r="FZN387" s="22"/>
      <c r="FZO387" s="22"/>
      <c r="FZP387" s="22"/>
      <c r="FZQ387" s="22"/>
      <c r="FZR387" s="22"/>
      <c r="FZS387" s="22"/>
      <c r="FZT387" s="22"/>
      <c r="FZU387" s="22"/>
      <c r="FZV387" s="22"/>
      <c r="FZW387" s="22"/>
      <c r="FZX387" s="22"/>
      <c r="FZY387" s="22"/>
      <c r="FZZ387" s="22"/>
      <c r="GAA387" s="22"/>
      <c r="GAB387" s="22"/>
      <c r="GAC387" s="22"/>
      <c r="GAD387" s="22"/>
      <c r="GAE387" s="22"/>
      <c r="GAF387" s="22"/>
      <c r="GAG387" s="22"/>
      <c r="GAH387" s="22"/>
      <c r="GAI387" s="22"/>
      <c r="GAJ387" s="22"/>
      <c r="GAK387" s="22"/>
      <c r="GAL387" s="22"/>
      <c r="GAM387" s="22"/>
      <c r="GAN387" s="22"/>
      <c r="GAO387" s="22"/>
      <c r="GAP387" s="22"/>
      <c r="GAQ387" s="22"/>
      <c r="GAR387" s="22"/>
      <c r="GAS387" s="22"/>
      <c r="GAT387" s="22"/>
      <c r="GAU387" s="22"/>
      <c r="GAV387" s="22"/>
      <c r="GAW387" s="22"/>
      <c r="GAX387" s="22"/>
      <c r="GAY387" s="22"/>
      <c r="GAZ387" s="22"/>
      <c r="GBA387" s="22"/>
      <c r="GBB387" s="22"/>
      <c r="GBC387" s="22"/>
      <c r="GBD387" s="22"/>
      <c r="GBE387" s="22"/>
      <c r="GBF387" s="22"/>
      <c r="GBG387" s="22"/>
      <c r="GBH387" s="22"/>
      <c r="GBI387" s="22"/>
      <c r="GBJ387" s="22"/>
      <c r="GBK387" s="22"/>
      <c r="GBL387" s="22"/>
      <c r="GBM387" s="22"/>
      <c r="GBN387" s="22"/>
      <c r="GBO387" s="22"/>
      <c r="GBP387" s="22"/>
      <c r="GBQ387" s="22"/>
      <c r="GBR387" s="22"/>
      <c r="GBS387" s="22"/>
      <c r="GBT387" s="22"/>
      <c r="GBU387" s="22"/>
      <c r="GBV387" s="22"/>
      <c r="GBW387" s="22"/>
      <c r="GBX387" s="22"/>
      <c r="GBY387" s="22"/>
      <c r="GBZ387" s="22"/>
      <c r="GCA387" s="22"/>
      <c r="GCB387" s="22"/>
      <c r="GCC387" s="22"/>
      <c r="GCD387" s="22"/>
      <c r="GCE387" s="22"/>
      <c r="GCF387" s="22"/>
      <c r="GCG387" s="22"/>
      <c r="GCH387" s="22"/>
      <c r="GCI387" s="22"/>
      <c r="GCJ387" s="22"/>
      <c r="GCK387" s="22"/>
      <c r="GCL387" s="22"/>
      <c r="GCM387" s="22"/>
      <c r="GCN387" s="22"/>
      <c r="GCO387" s="22"/>
      <c r="GCP387" s="22"/>
      <c r="GCQ387" s="22"/>
      <c r="GCR387" s="22"/>
      <c r="GCS387" s="22"/>
      <c r="GCT387" s="22"/>
      <c r="GCU387" s="22"/>
      <c r="GCV387" s="22"/>
      <c r="GCW387" s="22"/>
      <c r="GCX387" s="22"/>
      <c r="GCY387" s="22"/>
      <c r="GCZ387" s="22"/>
      <c r="GDA387" s="22"/>
      <c r="GDB387" s="22"/>
      <c r="GDC387" s="22"/>
      <c r="GDD387" s="22"/>
      <c r="GDE387" s="22"/>
      <c r="GDF387" s="22"/>
      <c r="GDG387" s="22"/>
      <c r="GDH387" s="22"/>
      <c r="GDI387" s="22"/>
      <c r="GDJ387" s="22"/>
      <c r="GDK387" s="22"/>
      <c r="GDL387" s="22"/>
      <c r="GDM387" s="22"/>
      <c r="GDN387" s="22"/>
      <c r="GDO387" s="22"/>
      <c r="GDP387" s="22"/>
      <c r="GDQ387" s="22"/>
      <c r="GDR387" s="22"/>
      <c r="GDS387" s="22"/>
      <c r="GDT387" s="22"/>
      <c r="GDU387" s="22"/>
      <c r="GDV387" s="22"/>
      <c r="GDW387" s="22"/>
      <c r="GDX387" s="22"/>
      <c r="GDY387" s="22"/>
      <c r="GDZ387" s="22"/>
      <c r="GEA387" s="22"/>
      <c r="GEB387" s="22"/>
      <c r="GEC387" s="22"/>
      <c r="GED387" s="22"/>
      <c r="GEE387" s="22"/>
      <c r="GEF387" s="22"/>
      <c r="GEG387" s="22"/>
      <c r="GEH387" s="22"/>
      <c r="GEI387" s="22"/>
      <c r="GEJ387" s="22"/>
      <c r="GEK387" s="22"/>
      <c r="GEL387" s="22"/>
      <c r="GEM387" s="22"/>
      <c r="GEN387" s="22"/>
      <c r="GEO387" s="22"/>
      <c r="GEP387" s="22"/>
      <c r="GEQ387" s="22"/>
      <c r="GER387" s="22"/>
      <c r="GES387" s="22"/>
      <c r="GET387" s="22"/>
      <c r="GEU387" s="22"/>
      <c r="GEV387" s="22"/>
      <c r="GEW387" s="22"/>
      <c r="GEX387" s="22"/>
      <c r="GEY387" s="22"/>
      <c r="GEZ387" s="22"/>
      <c r="GFA387" s="22"/>
      <c r="GFB387" s="22"/>
      <c r="GFC387" s="22"/>
      <c r="GFD387" s="22"/>
      <c r="GFE387" s="22"/>
      <c r="GFF387" s="22"/>
      <c r="GFG387" s="22"/>
      <c r="GFH387" s="22"/>
      <c r="GFI387" s="22"/>
      <c r="GFJ387" s="22"/>
      <c r="GFK387" s="22"/>
      <c r="GFL387" s="22"/>
      <c r="GFM387" s="22"/>
      <c r="GFN387" s="22"/>
      <c r="GFO387" s="22"/>
      <c r="GFP387" s="22"/>
      <c r="GFQ387" s="22"/>
      <c r="GFR387" s="22"/>
      <c r="GFS387" s="22"/>
      <c r="GFT387" s="22"/>
      <c r="GFU387" s="22"/>
      <c r="GFV387" s="22"/>
      <c r="GFW387" s="22"/>
      <c r="GFX387" s="22"/>
      <c r="GFY387" s="22"/>
      <c r="GFZ387" s="22"/>
      <c r="GGA387" s="22"/>
      <c r="GGB387" s="22"/>
      <c r="GGC387" s="22"/>
      <c r="GGD387" s="22"/>
      <c r="GGE387" s="22"/>
      <c r="GGF387" s="22"/>
      <c r="GGG387" s="22"/>
      <c r="GGH387" s="22"/>
      <c r="GGI387" s="22"/>
      <c r="GGJ387" s="22"/>
      <c r="GGK387" s="22"/>
      <c r="GGL387" s="22"/>
      <c r="GGM387" s="22"/>
      <c r="GGN387" s="22"/>
      <c r="GGO387" s="22"/>
      <c r="GGP387" s="22"/>
      <c r="GGQ387" s="22"/>
      <c r="GGR387" s="22"/>
      <c r="GGS387" s="22"/>
      <c r="GGT387" s="22"/>
      <c r="GGU387" s="22"/>
      <c r="GGV387" s="22"/>
      <c r="GGW387" s="22"/>
      <c r="GGX387" s="22"/>
      <c r="GGY387" s="22"/>
      <c r="GGZ387" s="22"/>
      <c r="GHA387" s="22"/>
      <c r="GHB387" s="22"/>
      <c r="GHC387" s="22"/>
      <c r="GHD387" s="22"/>
      <c r="GHE387" s="22"/>
      <c r="GHF387" s="22"/>
      <c r="GHG387" s="22"/>
      <c r="GHH387" s="22"/>
      <c r="GHI387" s="22"/>
      <c r="GHJ387" s="22"/>
      <c r="GHK387" s="22"/>
      <c r="GHL387" s="22"/>
      <c r="GHM387" s="22"/>
      <c r="GHN387" s="22"/>
      <c r="GHO387" s="22"/>
      <c r="GHP387" s="22"/>
      <c r="GHQ387" s="22"/>
      <c r="GHR387" s="22"/>
      <c r="GHS387" s="22"/>
      <c r="GHT387" s="22"/>
      <c r="GHU387" s="22"/>
      <c r="GHV387" s="22"/>
      <c r="GHW387" s="22"/>
      <c r="GHX387" s="22"/>
      <c r="GHY387" s="22"/>
      <c r="GHZ387" s="22"/>
      <c r="GIA387" s="22"/>
      <c r="GIB387" s="22"/>
      <c r="GIC387" s="22"/>
      <c r="GID387" s="22"/>
      <c r="GIE387" s="22"/>
      <c r="GIF387" s="22"/>
      <c r="GIG387" s="22"/>
      <c r="GIH387" s="22"/>
      <c r="GII387" s="22"/>
      <c r="GIJ387" s="22"/>
      <c r="GIK387" s="22"/>
      <c r="GIL387" s="22"/>
      <c r="GIM387" s="22"/>
      <c r="GIN387" s="22"/>
      <c r="GIO387" s="22"/>
      <c r="GIP387" s="22"/>
      <c r="GIQ387" s="22"/>
      <c r="GIR387" s="22"/>
      <c r="GIS387" s="22"/>
      <c r="GIT387" s="22"/>
      <c r="GIU387" s="22"/>
      <c r="GIV387" s="22"/>
      <c r="GIW387" s="22"/>
      <c r="GIX387" s="22"/>
      <c r="GIY387" s="22"/>
      <c r="GIZ387" s="22"/>
      <c r="GJA387" s="22"/>
      <c r="GJB387" s="22"/>
      <c r="GJC387" s="22"/>
      <c r="GJD387" s="22"/>
      <c r="GJE387" s="22"/>
      <c r="GJF387" s="22"/>
      <c r="GJG387" s="22"/>
      <c r="GJH387" s="22"/>
      <c r="GJI387" s="22"/>
      <c r="GJJ387" s="22"/>
      <c r="GJK387" s="22"/>
      <c r="GJL387" s="22"/>
      <c r="GJM387" s="22"/>
      <c r="GJN387" s="22"/>
      <c r="GJO387" s="22"/>
      <c r="GJP387" s="22"/>
      <c r="GJQ387" s="22"/>
      <c r="GJR387" s="22"/>
      <c r="GJS387" s="22"/>
      <c r="GJT387" s="22"/>
      <c r="GJU387" s="22"/>
      <c r="GJV387" s="22"/>
      <c r="GJW387" s="22"/>
      <c r="GJX387" s="22"/>
      <c r="GJY387" s="22"/>
      <c r="GJZ387" s="22"/>
      <c r="GKA387" s="22"/>
      <c r="GKB387" s="22"/>
      <c r="GKC387" s="22"/>
      <c r="GKD387" s="22"/>
      <c r="GKE387" s="22"/>
      <c r="GKF387" s="22"/>
      <c r="GKG387" s="22"/>
      <c r="GKH387" s="22"/>
      <c r="GKI387" s="22"/>
      <c r="GKJ387" s="22"/>
      <c r="GKK387" s="22"/>
      <c r="GKL387" s="22"/>
      <c r="GKM387" s="22"/>
      <c r="GKN387" s="22"/>
      <c r="GKO387" s="22"/>
      <c r="GKP387" s="22"/>
      <c r="GKQ387" s="22"/>
      <c r="GKR387" s="22"/>
      <c r="GKS387" s="22"/>
      <c r="GKT387" s="22"/>
      <c r="GKU387" s="22"/>
      <c r="GKV387" s="22"/>
      <c r="GKW387" s="22"/>
      <c r="GKX387" s="22"/>
      <c r="GKY387" s="22"/>
      <c r="GKZ387" s="22"/>
      <c r="GLA387" s="22"/>
      <c r="GLB387" s="22"/>
      <c r="GLC387" s="22"/>
      <c r="GLD387" s="22"/>
      <c r="GLE387" s="22"/>
      <c r="GLF387" s="22"/>
      <c r="GLG387" s="22"/>
      <c r="GLH387" s="22"/>
      <c r="GLI387" s="22"/>
      <c r="GLJ387" s="22"/>
      <c r="GLK387" s="22"/>
      <c r="GLL387" s="22"/>
      <c r="GLM387" s="22"/>
      <c r="GLN387" s="22"/>
      <c r="GLO387" s="22"/>
      <c r="GLP387" s="22"/>
      <c r="GLQ387" s="22"/>
      <c r="GLR387" s="22"/>
      <c r="GLS387" s="22"/>
      <c r="GLT387" s="22"/>
      <c r="GLU387" s="22"/>
      <c r="GLV387" s="22"/>
      <c r="GLW387" s="22"/>
      <c r="GLX387" s="22"/>
      <c r="GLY387" s="22"/>
      <c r="GLZ387" s="22"/>
      <c r="GMA387" s="22"/>
      <c r="GMB387" s="22"/>
      <c r="GMC387" s="22"/>
      <c r="GMD387" s="22"/>
      <c r="GME387" s="22"/>
      <c r="GMF387" s="22"/>
      <c r="GMG387" s="22"/>
      <c r="GMH387" s="22"/>
      <c r="GMI387" s="22"/>
      <c r="GMJ387" s="22"/>
      <c r="GMK387" s="22"/>
      <c r="GML387" s="22"/>
      <c r="GMM387" s="22"/>
      <c r="GMN387" s="22"/>
      <c r="GMO387" s="22"/>
      <c r="GMP387" s="22"/>
      <c r="GMQ387" s="22"/>
      <c r="GMR387" s="22"/>
      <c r="GMS387" s="22"/>
      <c r="GMT387" s="22"/>
      <c r="GMU387" s="22"/>
      <c r="GMV387" s="22"/>
      <c r="GMW387" s="22"/>
      <c r="GMX387" s="22"/>
      <c r="GMY387" s="22"/>
      <c r="GMZ387" s="22"/>
      <c r="GNA387" s="22"/>
      <c r="GNB387" s="22"/>
      <c r="GNC387" s="22"/>
      <c r="GND387" s="22"/>
      <c r="GNE387" s="22"/>
      <c r="GNF387" s="22"/>
      <c r="GNG387" s="22"/>
      <c r="GNH387" s="22"/>
      <c r="GNI387" s="22"/>
      <c r="GNJ387" s="22"/>
      <c r="GNK387" s="22"/>
      <c r="GNL387" s="22"/>
      <c r="GNM387" s="22"/>
      <c r="GNN387" s="22"/>
      <c r="GNO387" s="22"/>
      <c r="GNP387" s="22"/>
      <c r="GNQ387" s="22"/>
      <c r="GNR387" s="22"/>
      <c r="GNS387" s="22"/>
      <c r="GNT387" s="22"/>
      <c r="GNU387" s="22"/>
      <c r="GNV387" s="22"/>
      <c r="GNW387" s="22"/>
      <c r="GNX387" s="22"/>
      <c r="GNY387" s="22"/>
      <c r="GNZ387" s="22"/>
      <c r="GOA387" s="22"/>
      <c r="GOB387" s="22"/>
      <c r="GOC387" s="22"/>
      <c r="GOD387" s="22"/>
      <c r="GOE387" s="22"/>
      <c r="GOF387" s="22"/>
      <c r="GOG387" s="22"/>
      <c r="GOH387" s="22"/>
      <c r="GOI387" s="22"/>
      <c r="GOJ387" s="22"/>
      <c r="GOK387" s="22"/>
      <c r="GOL387" s="22"/>
      <c r="GOM387" s="22"/>
      <c r="GON387" s="22"/>
      <c r="GOO387" s="22"/>
      <c r="GOP387" s="22"/>
      <c r="GOQ387" s="22"/>
      <c r="GOR387" s="22"/>
      <c r="GOS387" s="22"/>
      <c r="GOT387" s="22"/>
      <c r="GOU387" s="22"/>
      <c r="GOV387" s="22"/>
      <c r="GOW387" s="22"/>
      <c r="GOX387" s="22"/>
      <c r="GOY387" s="22"/>
      <c r="GOZ387" s="22"/>
      <c r="GPA387" s="22"/>
      <c r="GPB387" s="22"/>
      <c r="GPC387" s="22"/>
      <c r="GPD387" s="22"/>
      <c r="GPE387" s="22"/>
      <c r="GPF387" s="22"/>
      <c r="GPG387" s="22"/>
      <c r="GPH387" s="22"/>
      <c r="GPI387" s="22"/>
      <c r="GPJ387" s="22"/>
      <c r="GPK387" s="22"/>
      <c r="GPL387" s="22"/>
      <c r="GPM387" s="22"/>
      <c r="GPN387" s="22"/>
      <c r="GPO387" s="22"/>
      <c r="GPP387" s="22"/>
      <c r="GPQ387" s="22"/>
      <c r="GPR387" s="22"/>
      <c r="GPS387" s="22"/>
      <c r="GPT387" s="22"/>
      <c r="GPU387" s="22"/>
      <c r="GPV387" s="22"/>
      <c r="GPW387" s="22"/>
      <c r="GPX387" s="22"/>
      <c r="GPY387" s="22"/>
      <c r="GPZ387" s="22"/>
      <c r="GQA387" s="22"/>
      <c r="GQB387" s="22"/>
      <c r="GQC387" s="22"/>
      <c r="GQD387" s="22"/>
      <c r="GQE387" s="22"/>
      <c r="GQF387" s="22"/>
      <c r="GQG387" s="22"/>
      <c r="GQH387" s="22"/>
      <c r="GQI387" s="22"/>
      <c r="GQJ387" s="22"/>
      <c r="GQK387" s="22"/>
      <c r="GQL387" s="22"/>
      <c r="GQM387" s="22"/>
      <c r="GQN387" s="22"/>
      <c r="GQO387" s="22"/>
      <c r="GQP387" s="22"/>
      <c r="GQQ387" s="22"/>
      <c r="GQR387" s="22"/>
      <c r="GQS387" s="22"/>
      <c r="GQT387" s="22"/>
      <c r="GQU387" s="22"/>
      <c r="GQV387" s="22"/>
      <c r="GQW387" s="22"/>
      <c r="GQX387" s="22"/>
      <c r="GQY387" s="22"/>
      <c r="GQZ387" s="22"/>
      <c r="GRA387" s="22"/>
      <c r="GRB387" s="22"/>
      <c r="GRC387" s="22"/>
      <c r="GRD387" s="22"/>
      <c r="GRE387" s="22"/>
      <c r="GRF387" s="22"/>
      <c r="GRG387" s="22"/>
      <c r="GRH387" s="22"/>
      <c r="GRI387" s="22"/>
      <c r="GRJ387" s="22"/>
      <c r="GRK387" s="22"/>
      <c r="GRL387" s="22"/>
      <c r="GRM387" s="22"/>
      <c r="GRN387" s="22"/>
      <c r="GRO387" s="22"/>
      <c r="GRP387" s="22"/>
      <c r="GRQ387" s="22"/>
      <c r="GRR387" s="22"/>
      <c r="GRS387" s="22"/>
      <c r="GRT387" s="22"/>
      <c r="GRU387" s="22"/>
      <c r="GRV387" s="22"/>
      <c r="GRW387" s="22"/>
      <c r="GRX387" s="22"/>
      <c r="GRY387" s="22"/>
      <c r="GRZ387" s="22"/>
      <c r="GSA387" s="22"/>
      <c r="GSB387" s="22"/>
      <c r="GSC387" s="22"/>
      <c r="GSD387" s="22"/>
      <c r="GSE387" s="22"/>
      <c r="GSF387" s="22"/>
      <c r="GSG387" s="22"/>
      <c r="GSH387" s="22"/>
      <c r="GSI387" s="22"/>
      <c r="GSJ387" s="22"/>
      <c r="GSK387" s="22"/>
      <c r="GSL387" s="22"/>
      <c r="GSM387" s="22"/>
      <c r="GSN387" s="22"/>
      <c r="GSO387" s="22"/>
      <c r="GSP387" s="22"/>
      <c r="GSQ387" s="22"/>
      <c r="GSR387" s="22"/>
      <c r="GSS387" s="22"/>
      <c r="GST387" s="22"/>
      <c r="GSU387" s="22"/>
      <c r="GSV387" s="22"/>
      <c r="GSW387" s="22"/>
      <c r="GSX387" s="22"/>
      <c r="GSY387" s="22"/>
      <c r="GSZ387" s="22"/>
      <c r="GTA387" s="22"/>
      <c r="GTB387" s="22"/>
      <c r="GTC387" s="22"/>
      <c r="GTD387" s="22"/>
      <c r="GTE387" s="22"/>
      <c r="GTF387" s="22"/>
      <c r="GTG387" s="22"/>
      <c r="GTH387" s="22"/>
      <c r="GTI387" s="22"/>
      <c r="GTJ387" s="22"/>
      <c r="GTK387" s="22"/>
      <c r="GTL387" s="22"/>
      <c r="GTM387" s="22"/>
      <c r="GTN387" s="22"/>
      <c r="GTO387" s="22"/>
      <c r="GTP387" s="22"/>
      <c r="GTQ387" s="22"/>
      <c r="GTR387" s="22"/>
      <c r="GTS387" s="22"/>
      <c r="GTT387" s="22"/>
      <c r="GTU387" s="22"/>
      <c r="GTV387" s="22"/>
      <c r="GTW387" s="22"/>
      <c r="GTX387" s="22"/>
      <c r="GTY387" s="22"/>
      <c r="GTZ387" s="22"/>
      <c r="GUA387" s="22"/>
      <c r="GUB387" s="22"/>
      <c r="GUC387" s="22"/>
      <c r="GUD387" s="22"/>
      <c r="GUE387" s="22"/>
      <c r="GUF387" s="22"/>
      <c r="GUG387" s="22"/>
      <c r="GUH387" s="22"/>
      <c r="GUI387" s="22"/>
      <c r="GUJ387" s="22"/>
      <c r="GUK387" s="22"/>
      <c r="GUL387" s="22"/>
      <c r="GUM387" s="22"/>
      <c r="GUN387" s="22"/>
      <c r="GUO387" s="22"/>
      <c r="GUP387" s="22"/>
      <c r="GUQ387" s="22"/>
      <c r="GUR387" s="22"/>
      <c r="GUS387" s="22"/>
      <c r="GUT387" s="22"/>
      <c r="GUU387" s="22"/>
      <c r="GUV387" s="22"/>
      <c r="GUW387" s="22"/>
      <c r="GUX387" s="22"/>
      <c r="GUY387" s="22"/>
      <c r="GUZ387" s="22"/>
      <c r="GVA387" s="22"/>
      <c r="GVB387" s="22"/>
      <c r="GVC387" s="22"/>
      <c r="GVD387" s="22"/>
      <c r="GVE387" s="22"/>
      <c r="GVF387" s="22"/>
      <c r="GVG387" s="22"/>
      <c r="GVH387" s="22"/>
      <c r="GVI387" s="22"/>
      <c r="GVJ387" s="22"/>
      <c r="GVK387" s="22"/>
      <c r="GVL387" s="22"/>
      <c r="GVM387" s="22"/>
      <c r="GVN387" s="22"/>
      <c r="GVO387" s="22"/>
      <c r="GVP387" s="22"/>
      <c r="GVQ387" s="22"/>
      <c r="GVR387" s="22"/>
      <c r="GVS387" s="22"/>
      <c r="GVT387" s="22"/>
      <c r="GVU387" s="22"/>
      <c r="GVV387" s="22"/>
      <c r="GVW387" s="22"/>
      <c r="GVX387" s="22"/>
      <c r="GVY387" s="22"/>
      <c r="GVZ387" s="22"/>
      <c r="GWA387" s="22"/>
      <c r="GWB387" s="22"/>
      <c r="GWC387" s="22"/>
      <c r="GWD387" s="22"/>
      <c r="GWE387" s="22"/>
      <c r="GWF387" s="22"/>
      <c r="GWG387" s="22"/>
      <c r="GWH387" s="22"/>
      <c r="GWI387" s="22"/>
      <c r="GWJ387" s="22"/>
      <c r="GWK387" s="22"/>
      <c r="GWL387" s="22"/>
      <c r="GWM387" s="22"/>
      <c r="GWN387" s="22"/>
      <c r="GWO387" s="22"/>
      <c r="GWP387" s="22"/>
      <c r="GWQ387" s="22"/>
      <c r="GWR387" s="22"/>
      <c r="GWS387" s="22"/>
      <c r="GWT387" s="22"/>
      <c r="GWU387" s="22"/>
      <c r="GWV387" s="22"/>
      <c r="GWW387" s="22"/>
      <c r="GWX387" s="22"/>
      <c r="GWY387" s="22"/>
      <c r="GWZ387" s="22"/>
      <c r="GXA387" s="22"/>
      <c r="GXB387" s="22"/>
      <c r="GXC387" s="22"/>
      <c r="GXD387" s="22"/>
      <c r="GXE387" s="22"/>
      <c r="GXF387" s="22"/>
      <c r="GXG387" s="22"/>
      <c r="GXH387" s="22"/>
      <c r="GXI387" s="22"/>
      <c r="GXJ387" s="22"/>
      <c r="GXK387" s="22"/>
      <c r="GXL387" s="22"/>
      <c r="GXM387" s="22"/>
      <c r="GXN387" s="22"/>
      <c r="GXO387" s="22"/>
      <c r="GXP387" s="22"/>
      <c r="GXQ387" s="22"/>
      <c r="GXR387" s="22"/>
      <c r="GXS387" s="22"/>
      <c r="GXT387" s="22"/>
      <c r="GXU387" s="22"/>
      <c r="GXV387" s="22"/>
      <c r="GXW387" s="22"/>
      <c r="GXX387" s="22"/>
      <c r="GXY387" s="22"/>
      <c r="GXZ387" s="22"/>
      <c r="GYA387" s="22"/>
      <c r="GYB387" s="22"/>
      <c r="GYC387" s="22"/>
      <c r="GYD387" s="22"/>
      <c r="GYE387" s="22"/>
      <c r="GYF387" s="22"/>
      <c r="GYG387" s="22"/>
      <c r="GYH387" s="22"/>
      <c r="GYI387" s="22"/>
      <c r="GYJ387" s="22"/>
      <c r="GYK387" s="22"/>
      <c r="GYL387" s="22"/>
      <c r="GYM387" s="22"/>
      <c r="GYN387" s="22"/>
      <c r="GYO387" s="22"/>
      <c r="GYP387" s="22"/>
      <c r="GYQ387" s="22"/>
      <c r="GYR387" s="22"/>
      <c r="GYS387" s="22"/>
      <c r="GYT387" s="22"/>
      <c r="GYU387" s="22"/>
      <c r="GYV387" s="22"/>
      <c r="GYW387" s="22"/>
      <c r="GYX387" s="22"/>
      <c r="GYY387" s="22"/>
      <c r="GYZ387" s="22"/>
      <c r="GZA387" s="22"/>
      <c r="GZB387" s="22"/>
      <c r="GZC387" s="22"/>
      <c r="GZD387" s="22"/>
      <c r="GZE387" s="22"/>
      <c r="GZF387" s="22"/>
      <c r="GZG387" s="22"/>
      <c r="GZH387" s="22"/>
      <c r="GZI387" s="22"/>
      <c r="GZJ387" s="22"/>
      <c r="GZK387" s="22"/>
      <c r="GZL387" s="22"/>
      <c r="GZM387" s="22"/>
      <c r="GZN387" s="22"/>
      <c r="GZO387" s="22"/>
      <c r="GZP387" s="22"/>
      <c r="GZQ387" s="22"/>
      <c r="GZR387" s="22"/>
      <c r="GZS387" s="22"/>
      <c r="GZT387" s="22"/>
      <c r="GZU387" s="22"/>
      <c r="GZV387" s="22"/>
      <c r="GZW387" s="22"/>
      <c r="GZX387" s="22"/>
      <c r="GZY387" s="22"/>
      <c r="GZZ387" s="22"/>
      <c r="HAA387" s="22"/>
      <c r="HAB387" s="22"/>
      <c r="HAC387" s="22"/>
      <c r="HAD387" s="22"/>
      <c r="HAE387" s="22"/>
      <c r="HAF387" s="22"/>
      <c r="HAG387" s="22"/>
      <c r="HAH387" s="22"/>
      <c r="HAI387" s="22"/>
      <c r="HAJ387" s="22"/>
      <c r="HAK387" s="22"/>
      <c r="HAL387" s="22"/>
      <c r="HAM387" s="22"/>
      <c r="HAN387" s="22"/>
      <c r="HAO387" s="22"/>
      <c r="HAP387" s="22"/>
      <c r="HAQ387" s="22"/>
      <c r="HAR387" s="22"/>
      <c r="HAS387" s="22"/>
      <c r="HAT387" s="22"/>
      <c r="HAU387" s="22"/>
      <c r="HAV387" s="22"/>
      <c r="HAW387" s="22"/>
      <c r="HAX387" s="22"/>
      <c r="HAY387" s="22"/>
      <c r="HAZ387" s="22"/>
      <c r="HBA387" s="22"/>
      <c r="HBB387" s="22"/>
      <c r="HBC387" s="22"/>
      <c r="HBD387" s="22"/>
      <c r="HBE387" s="22"/>
      <c r="HBF387" s="22"/>
      <c r="HBG387" s="22"/>
      <c r="HBH387" s="22"/>
      <c r="HBI387" s="22"/>
      <c r="HBJ387" s="22"/>
      <c r="HBK387" s="22"/>
      <c r="HBL387" s="22"/>
      <c r="HBM387" s="22"/>
      <c r="HBN387" s="22"/>
      <c r="HBO387" s="22"/>
      <c r="HBP387" s="22"/>
      <c r="HBQ387" s="22"/>
      <c r="HBR387" s="22"/>
      <c r="HBS387" s="22"/>
      <c r="HBT387" s="22"/>
      <c r="HBU387" s="22"/>
      <c r="HBV387" s="22"/>
      <c r="HBW387" s="22"/>
      <c r="HBX387" s="22"/>
      <c r="HBY387" s="22"/>
      <c r="HBZ387" s="22"/>
      <c r="HCA387" s="22"/>
      <c r="HCB387" s="22"/>
      <c r="HCC387" s="22"/>
      <c r="HCD387" s="22"/>
      <c r="HCE387" s="22"/>
      <c r="HCF387" s="22"/>
      <c r="HCG387" s="22"/>
      <c r="HCH387" s="22"/>
      <c r="HCI387" s="22"/>
      <c r="HCJ387" s="22"/>
      <c r="HCK387" s="22"/>
      <c r="HCL387" s="22"/>
      <c r="HCM387" s="22"/>
      <c r="HCN387" s="22"/>
      <c r="HCO387" s="22"/>
      <c r="HCP387" s="22"/>
      <c r="HCQ387" s="22"/>
      <c r="HCR387" s="22"/>
      <c r="HCS387" s="22"/>
      <c r="HCT387" s="22"/>
      <c r="HCU387" s="22"/>
      <c r="HCV387" s="22"/>
      <c r="HCW387" s="22"/>
      <c r="HCX387" s="22"/>
      <c r="HCY387" s="22"/>
      <c r="HCZ387" s="22"/>
      <c r="HDA387" s="22"/>
      <c r="HDB387" s="22"/>
      <c r="HDC387" s="22"/>
      <c r="HDD387" s="22"/>
      <c r="HDE387" s="22"/>
      <c r="HDF387" s="22"/>
      <c r="HDG387" s="22"/>
      <c r="HDH387" s="22"/>
      <c r="HDI387" s="22"/>
      <c r="HDJ387" s="22"/>
      <c r="HDK387" s="22"/>
      <c r="HDL387" s="22"/>
      <c r="HDM387" s="22"/>
      <c r="HDN387" s="22"/>
      <c r="HDO387" s="22"/>
      <c r="HDP387" s="22"/>
      <c r="HDQ387" s="22"/>
      <c r="HDR387" s="22"/>
      <c r="HDS387" s="22"/>
      <c r="HDT387" s="22"/>
      <c r="HDU387" s="22"/>
      <c r="HDV387" s="22"/>
      <c r="HDW387" s="22"/>
      <c r="HDX387" s="22"/>
      <c r="HDY387" s="22"/>
      <c r="HDZ387" s="22"/>
      <c r="HEA387" s="22"/>
      <c r="HEB387" s="22"/>
      <c r="HEC387" s="22"/>
      <c r="HED387" s="22"/>
      <c r="HEE387" s="22"/>
      <c r="HEF387" s="22"/>
      <c r="HEG387" s="22"/>
      <c r="HEH387" s="22"/>
      <c r="HEI387" s="22"/>
      <c r="HEJ387" s="22"/>
      <c r="HEK387" s="22"/>
      <c r="HEL387" s="22"/>
      <c r="HEM387" s="22"/>
      <c r="HEN387" s="22"/>
      <c r="HEO387" s="22"/>
      <c r="HEP387" s="22"/>
      <c r="HEQ387" s="22"/>
      <c r="HER387" s="22"/>
      <c r="HES387" s="22"/>
      <c r="HET387" s="22"/>
      <c r="HEU387" s="22"/>
      <c r="HEV387" s="22"/>
      <c r="HEW387" s="22"/>
      <c r="HEX387" s="22"/>
      <c r="HEY387" s="22"/>
      <c r="HEZ387" s="22"/>
      <c r="HFA387" s="22"/>
      <c r="HFB387" s="22"/>
      <c r="HFC387" s="22"/>
      <c r="HFD387" s="22"/>
      <c r="HFE387" s="22"/>
      <c r="HFF387" s="22"/>
      <c r="HFG387" s="22"/>
      <c r="HFH387" s="22"/>
      <c r="HFI387" s="22"/>
      <c r="HFJ387" s="22"/>
      <c r="HFK387" s="22"/>
      <c r="HFL387" s="22"/>
      <c r="HFM387" s="22"/>
      <c r="HFN387" s="22"/>
      <c r="HFO387" s="22"/>
      <c r="HFP387" s="22"/>
      <c r="HFQ387" s="22"/>
      <c r="HFR387" s="22"/>
      <c r="HFS387" s="22"/>
      <c r="HFT387" s="22"/>
      <c r="HFU387" s="22"/>
      <c r="HFV387" s="22"/>
      <c r="HFW387" s="22"/>
      <c r="HFX387" s="22"/>
      <c r="HFY387" s="22"/>
      <c r="HFZ387" s="22"/>
      <c r="HGA387" s="22"/>
      <c r="HGB387" s="22"/>
      <c r="HGC387" s="22"/>
      <c r="HGD387" s="22"/>
      <c r="HGE387" s="22"/>
      <c r="HGF387" s="22"/>
      <c r="HGG387" s="22"/>
      <c r="HGH387" s="22"/>
      <c r="HGI387" s="22"/>
      <c r="HGJ387" s="22"/>
      <c r="HGK387" s="22"/>
      <c r="HGL387" s="22"/>
      <c r="HGM387" s="22"/>
      <c r="HGN387" s="22"/>
      <c r="HGO387" s="22"/>
      <c r="HGP387" s="22"/>
      <c r="HGQ387" s="22"/>
      <c r="HGR387" s="22"/>
      <c r="HGS387" s="22"/>
      <c r="HGT387" s="22"/>
      <c r="HGU387" s="22"/>
      <c r="HGV387" s="22"/>
      <c r="HGW387" s="22"/>
      <c r="HGX387" s="22"/>
      <c r="HGY387" s="22"/>
      <c r="HGZ387" s="22"/>
      <c r="HHA387" s="22"/>
      <c r="HHB387" s="22"/>
      <c r="HHC387" s="22"/>
      <c r="HHD387" s="22"/>
      <c r="HHE387" s="22"/>
      <c r="HHF387" s="22"/>
      <c r="HHG387" s="22"/>
      <c r="HHH387" s="22"/>
      <c r="HHI387" s="22"/>
      <c r="HHJ387" s="22"/>
      <c r="HHK387" s="22"/>
      <c r="HHL387" s="22"/>
      <c r="HHM387" s="22"/>
      <c r="HHN387" s="22"/>
      <c r="HHO387" s="22"/>
      <c r="HHP387" s="22"/>
      <c r="HHQ387" s="22"/>
      <c r="HHR387" s="22"/>
      <c r="HHS387" s="22"/>
      <c r="HHT387" s="22"/>
      <c r="HHU387" s="22"/>
      <c r="HHV387" s="22"/>
      <c r="HHW387" s="22"/>
      <c r="HHX387" s="22"/>
      <c r="HHY387" s="22"/>
      <c r="HHZ387" s="22"/>
      <c r="HIA387" s="22"/>
      <c r="HIB387" s="22"/>
      <c r="HIC387" s="22"/>
      <c r="HID387" s="22"/>
      <c r="HIE387" s="22"/>
      <c r="HIF387" s="22"/>
      <c r="HIG387" s="22"/>
      <c r="HIH387" s="22"/>
      <c r="HII387" s="22"/>
      <c r="HIJ387" s="22"/>
      <c r="HIK387" s="22"/>
      <c r="HIL387" s="22"/>
      <c r="HIM387" s="22"/>
      <c r="HIN387" s="22"/>
      <c r="HIO387" s="22"/>
      <c r="HIP387" s="22"/>
      <c r="HIQ387" s="22"/>
      <c r="HIR387" s="22"/>
      <c r="HIS387" s="22"/>
      <c r="HIT387" s="22"/>
      <c r="HIU387" s="22"/>
      <c r="HIV387" s="22"/>
      <c r="HIW387" s="22"/>
      <c r="HIX387" s="22"/>
      <c r="HIY387" s="22"/>
      <c r="HIZ387" s="22"/>
      <c r="HJA387" s="22"/>
      <c r="HJB387" s="22"/>
      <c r="HJC387" s="22"/>
      <c r="HJD387" s="22"/>
      <c r="HJE387" s="22"/>
      <c r="HJF387" s="22"/>
      <c r="HJG387" s="22"/>
      <c r="HJH387" s="22"/>
      <c r="HJI387" s="22"/>
      <c r="HJJ387" s="22"/>
      <c r="HJK387" s="22"/>
      <c r="HJL387" s="22"/>
      <c r="HJM387" s="22"/>
      <c r="HJN387" s="22"/>
      <c r="HJO387" s="22"/>
      <c r="HJP387" s="22"/>
      <c r="HJQ387" s="22"/>
      <c r="HJR387" s="22"/>
      <c r="HJS387" s="22"/>
      <c r="HJT387" s="22"/>
      <c r="HJU387" s="22"/>
      <c r="HJV387" s="22"/>
      <c r="HJW387" s="22"/>
      <c r="HJX387" s="22"/>
      <c r="HJY387" s="22"/>
      <c r="HJZ387" s="22"/>
      <c r="HKA387" s="22"/>
      <c r="HKB387" s="22"/>
      <c r="HKC387" s="22"/>
      <c r="HKD387" s="22"/>
      <c r="HKE387" s="22"/>
      <c r="HKF387" s="22"/>
      <c r="HKG387" s="22"/>
      <c r="HKH387" s="22"/>
      <c r="HKI387" s="22"/>
      <c r="HKJ387" s="22"/>
      <c r="HKK387" s="22"/>
      <c r="HKL387" s="22"/>
      <c r="HKM387" s="22"/>
      <c r="HKN387" s="22"/>
      <c r="HKO387" s="22"/>
      <c r="HKP387" s="22"/>
      <c r="HKQ387" s="22"/>
      <c r="HKR387" s="22"/>
      <c r="HKS387" s="22"/>
      <c r="HKT387" s="22"/>
      <c r="HKU387" s="22"/>
      <c r="HKV387" s="22"/>
      <c r="HKW387" s="22"/>
      <c r="HKX387" s="22"/>
      <c r="HKY387" s="22"/>
      <c r="HKZ387" s="22"/>
      <c r="HLA387" s="22"/>
      <c r="HLB387" s="22"/>
      <c r="HLC387" s="22"/>
      <c r="HLD387" s="22"/>
      <c r="HLE387" s="22"/>
      <c r="HLF387" s="22"/>
      <c r="HLG387" s="22"/>
      <c r="HLH387" s="22"/>
      <c r="HLI387" s="22"/>
      <c r="HLJ387" s="22"/>
      <c r="HLK387" s="22"/>
      <c r="HLL387" s="22"/>
      <c r="HLM387" s="22"/>
      <c r="HLN387" s="22"/>
      <c r="HLO387" s="22"/>
      <c r="HLP387" s="22"/>
      <c r="HLQ387" s="22"/>
      <c r="HLR387" s="22"/>
      <c r="HLS387" s="22"/>
      <c r="HLT387" s="22"/>
      <c r="HLU387" s="22"/>
      <c r="HLV387" s="22"/>
      <c r="HLW387" s="22"/>
      <c r="HLX387" s="22"/>
      <c r="HLY387" s="22"/>
      <c r="HLZ387" s="22"/>
      <c r="HMA387" s="22"/>
      <c r="HMB387" s="22"/>
      <c r="HMC387" s="22"/>
      <c r="HMD387" s="22"/>
      <c r="HME387" s="22"/>
      <c r="HMF387" s="22"/>
      <c r="HMG387" s="22"/>
      <c r="HMH387" s="22"/>
      <c r="HMI387" s="22"/>
      <c r="HMJ387" s="22"/>
      <c r="HMK387" s="22"/>
      <c r="HML387" s="22"/>
      <c r="HMM387" s="22"/>
      <c r="HMN387" s="22"/>
      <c r="HMO387" s="22"/>
      <c r="HMP387" s="22"/>
      <c r="HMQ387" s="22"/>
      <c r="HMR387" s="22"/>
      <c r="HMS387" s="22"/>
      <c r="HMT387" s="22"/>
      <c r="HMU387" s="22"/>
      <c r="HMV387" s="22"/>
      <c r="HMW387" s="22"/>
      <c r="HMX387" s="22"/>
      <c r="HMY387" s="22"/>
      <c r="HMZ387" s="22"/>
      <c r="HNA387" s="22"/>
      <c r="HNB387" s="22"/>
      <c r="HNC387" s="22"/>
      <c r="HND387" s="22"/>
      <c r="HNE387" s="22"/>
      <c r="HNF387" s="22"/>
      <c r="HNG387" s="22"/>
      <c r="HNH387" s="22"/>
      <c r="HNI387" s="22"/>
      <c r="HNJ387" s="22"/>
      <c r="HNK387" s="22"/>
      <c r="HNL387" s="22"/>
      <c r="HNM387" s="22"/>
      <c r="HNN387" s="22"/>
      <c r="HNO387" s="22"/>
      <c r="HNP387" s="22"/>
      <c r="HNQ387" s="22"/>
      <c r="HNR387" s="22"/>
      <c r="HNS387" s="22"/>
      <c r="HNT387" s="22"/>
      <c r="HNU387" s="22"/>
      <c r="HNV387" s="22"/>
      <c r="HNW387" s="22"/>
      <c r="HNX387" s="22"/>
      <c r="HNY387" s="22"/>
      <c r="HNZ387" s="22"/>
      <c r="HOA387" s="22"/>
      <c r="HOB387" s="22"/>
      <c r="HOC387" s="22"/>
      <c r="HOD387" s="22"/>
      <c r="HOE387" s="22"/>
      <c r="HOF387" s="22"/>
      <c r="HOG387" s="22"/>
      <c r="HOH387" s="22"/>
      <c r="HOI387" s="22"/>
      <c r="HOJ387" s="22"/>
      <c r="HOK387" s="22"/>
      <c r="HOL387" s="22"/>
      <c r="HOM387" s="22"/>
      <c r="HON387" s="22"/>
      <c r="HOO387" s="22"/>
      <c r="HOP387" s="22"/>
      <c r="HOQ387" s="22"/>
      <c r="HOR387" s="22"/>
      <c r="HOS387" s="22"/>
      <c r="HOT387" s="22"/>
      <c r="HOU387" s="22"/>
      <c r="HOV387" s="22"/>
      <c r="HOW387" s="22"/>
      <c r="HOX387" s="22"/>
      <c r="HOY387" s="22"/>
      <c r="HOZ387" s="22"/>
      <c r="HPA387" s="22"/>
      <c r="HPB387" s="22"/>
      <c r="HPC387" s="22"/>
      <c r="HPD387" s="22"/>
      <c r="HPE387" s="22"/>
      <c r="HPF387" s="22"/>
      <c r="HPG387" s="22"/>
      <c r="HPH387" s="22"/>
      <c r="HPI387" s="22"/>
      <c r="HPJ387" s="22"/>
      <c r="HPK387" s="22"/>
      <c r="HPL387" s="22"/>
      <c r="HPM387" s="22"/>
      <c r="HPN387" s="22"/>
      <c r="HPO387" s="22"/>
      <c r="HPP387" s="22"/>
      <c r="HPQ387" s="22"/>
      <c r="HPR387" s="22"/>
      <c r="HPS387" s="22"/>
      <c r="HPT387" s="22"/>
      <c r="HPU387" s="22"/>
      <c r="HPV387" s="22"/>
      <c r="HPW387" s="22"/>
      <c r="HPX387" s="22"/>
      <c r="HPY387" s="22"/>
      <c r="HPZ387" s="22"/>
      <c r="HQA387" s="22"/>
      <c r="HQB387" s="22"/>
      <c r="HQC387" s="22"/>
      <c r="HQD387" s="22"/>
      <c r="HQE387" s="22"/>
      <c r="HQF387" s="22"/>
      <c r="HQG387" s="22"/>
      <c r="HQH387" s="22"/>
      <c r="HQI387" s="22"/>
      <c r="HQJ387" s="22"/>
      <c r="HQK387" s="22"/>
      <c r="HQL387" s="22"/>
      <c r="HQM387" s="22"/>
      <c r="HQN387" s="22"/>
      <c r="HQO387" s="22"/>
      <c r="HQP387" s="22"/>
      <c r="HQQ387" s="22"/>
      <c r="HQR387" s="22"/>
      <c r="HQS387" s="22"/>
      <c r="HQT387" s="22"/>
      <c r="HQU387" s="22"/>
      <c r="HQV387" s="22"/>
      <c r="HQW387" s="22"/>
      <c r="HQX387" s="22"/>
      <c r="HQY387" s="22"/>
      <c r="HQZ387" s="22"/>
      <c r="HRA387" s="22"/>
      <c r="HRB387" s="22"/>
      <c r="HRC387" s="22"/>
      <c r="HRD387" s="22"/>
      <c r="HRE387" s="22"/>
      <c r="HRF387" s="22"/>
      <c r="HRG387" s="22"/>
      <c r="HRH387" s="22"/>
      <c r="HRI387" s="22"/>
      <c r="HRJ387" s="22"/>
      <c r="HRK387" s="22"/>
      <c r="HRL387" s="22"/>
      <c r="HRM387" s="22"/>
      <c r="HRN387" s="22"/>
      <c r="HRO387" s="22"/>
      <c r="HRP387" s="22"/>
      <c r="HRQ387" s="22"/>
      <c r="HRR387" s="22"/>
      <c r="HRS387" s="22"/>
      <c r="HRT387" s="22"/>
      <c r="HRU387" s="22"/>
      <c r="HRV387" s="22"/>
      <c r="HRW387" s="22"/>
      <c r="HRX387" s="22"/>
      <c r="HRY387" s="22"/>
      <c r="HRZ387" s="22"/>
      <c r="HSA387" s="22"/>
      <c r="HSB387" s="22"/>
      <c r="HSC387" s="22"/>
      <c r="HSD387" s="22"/>
      <c r="HSE387" s="22"/>
      <c r="HSF387" s="22"/>
      <c r="HSG387" s="22"/>
      <c r="HSH387" s="22"/>
      <c r="HSI387" s="22"/>
      <c r="HSJ387" s="22"/>
      <c r="HSK387" s="22"/>
      <c r="HSL387" s="22"/>
      <c r="HSM387" s="22"/>
      <c r="HSN387" s="22"/>
      <c r="HSO387" s="22"/>
      <c r="HSP387" s="22"/>
      <c r="HSQ387" s="22"/>
      <c r="HSR387" s="22"/>
      <c r="HSS387" s="22"/>
      <c r="HST387" s="22"/>
      <c r="HSU387" s="22"/>
      <c r="HSV387" s="22"/>
      <c r="HSW387" s="22"/>
      <c r="HSX387" s="22"/>
      <c r="HSY387" s="22"/>
      <c r="HSZ387" s="22"/>
      <c r="HTA387" s="22"/>
      <c r="HTB387" s="22"/>
      <c r="HTC387" s="22"/>
      <c r="HTD387" s="22"/>
      <c r="HTE387" s="22"/>
      <c r="HTF387" s="22"/>
      <c r="HTG387" s="22"/>
      <c r="HTH387" s="22"/>
      <c r="HTI387" s="22"/>
      <c r="HTJ387" s="22"/>
      <c r="HTK387" s="22"/>
      <c r="HTL387" s="22"/>
      <c r="HTM387" s="22"/>
      <c r="HTN387" s="22"/>
      <c r="HTO387" s="22"/>
      <c r="HTP387" s="22"/>
      <c r="HTQ387" s="22"/>
      <c r="HTR387" s="22"/>
      <c r="HTS387" s="22"/>
      <c r="HTT387" s="22"/>
      <c r="HTU387" s="22"/>
      <c r="HTV387" s="22"/>
      <c r="HTW387" s="22"/>
      <c r="HTX387" s="22"/>
      <c r="HTY387" s="22"/>
      <c r="HTZ387" s="22"/>
      <c r="HUA387" s="22"/>
      <c r="HUB387" s="22"/>
      <c r="HUC387" s="22"/>
      <c r="HUD387" s="22"/>
      <c r="HUE387" s="22"/>
      <c r="HUF387" s="22"/>
      <c r="HUG387" s="22"/>
      <c r="HUH387" s="22"/>
      <c r="HUI387" s="22"/>
      <c r="HUJ387" s="22"/>
      <c r="HUK387" s="22"/>
      <c r="HUL387" s="22"/>
      <c r="HUM387" s="22"/>
      <c r="HUN387" s="22"/>
      <c r="HUO387" s="22"/>
      <c r="HUP387" s="22"/>
      <c r="HUQ387" s="22"/>
      <c r="HUR387" s="22"/>
      <c r="HUS387" s="22"/>
      <c r="HUT387" s="22"/>
      <c r="HUU387" s="22"/>
      <c r="HUV387" s="22"/>
      <c r="HUW387" s="22"/>
      <c r="HUX387" s="22"/>
      <c r="HUY387" s="22"/>
      <c r="HUZ387" s="22"/>
      <c r="HVA387" s="22"/>
      <c r="HVB387" s="22"/>
      <c r="HVC387" s="22"/>
      <c r="HVD387" s="22"/>
      <c r="HVE387" s="22"/>
      <c r="HVF387" s="22"/>
      <c r="HVG387" s="22"/>
      <c r="HVH387" s="22"/>
      <c r="HVI387" s="22"/>
      <c r="HVJ387" s="22"/>
      <c r="HVK387" s="22"/>
      <c r="HVL387" s="22"/>
      <c r="HVM387" s="22"/>
      <c r="HVN387" s="22"/>
      <c r="HVO387" s="22"/>
      <c r="HVP387" s="22"/>
      <c r="HVQ387" s="22"/>
      <c r="HVR387" s="22"/>
      <c r="HVS387" s="22"/>
      <c r="HVT387" s="22"/>
      <c r="HVU387" s="22"/>
      <c r="HVV387" s="22"/>
      <c r="HVW387" s="22"/>
      <c r="HVX387" s="22"/>
      <c r="HVY387" s="22"/>
      <c r="HVZ387" s="22"/>
      <c r="HWA387" s="22"/>
      <c r="HWB387" s="22"/>
      <c r="HWC387" s="22"/>
      <c r="HWD387" s="22"/>
      <c r="HWE387" s="22"/>
      <c r="HWF387" s="22"/>
      <c r="HWG387" s="22"/>
      <c r="HWH387" s="22"/>
      <c r="HWI387" s="22"/>
      <c r="HWJ387" s="22"/>
      <c r="HWK387" s="22"/>
      <c r="HWL387" s="22"/>
      <c r="HWM387" s="22"/>
      <c r="HWN387" s="22"/>
      <c r="HWO387" s="22"/>
      <c r="HWP387" s="22"/>
      <c r="HWQ387" s="22"/>
      <c r="HWR387" s="22"/>
      <c r="HWS387" s="22"/>
      <c r="HWT387" s="22"/>
      <c r="HWU387" s="22"/>
      <c r="HWV387" s="22"/>
      <c r="HWW387" s="22"/>
      <c r="HWX387" s="22"/>
      <c r="HWY387" s="22"/>
      <c r="HWZ387" s="22"/>
      <c r="HXA387" s="22"/>
      <c r="HXB387" s="22"/>
      <c r="HXC387" s="22"/>
      <c r="HXD387" s="22"/>
      <c r="HXE387" s="22"/>
      <c r="HXF387" s="22"/>
      <c r="HXG387" s="22"/>
      <c r="HXH387" s="22"/>
      <c r="HXI387" s="22"/>
      <c r="HXJ387" s="22"/>
      <c r="HXK387" s="22"/>
      <c r="HXL387" s="22"/>
      <c r="HXM387" s="22"/>
      <c r="HXN387" s="22"/>
      <c r="HXO387" s="22"/>
      <c r="HXP387" s="22"/>
      <c r="HXQ387" s="22"/>
      <c r="HXR387" s="22"/>
      <c r="HXS387" s="22"/>
      <c r="HXT387" s="22"/>
      <c r="HXU387" s="22"/>
      <c r="HXV387" s="22"/>
      <c r="HXW387" s="22"/>
      <c r="HXX387" s="22"/>
      <c r="HXY387" s="22"/>
      <c r="HXZ387" s="22"/>
      <c r="HYA387" s="22"/>
      <c r="HYB387" s="22"/>
      <c r="HYC387" s="22"/>
      <c r="HYD387" s="22"/>
      <c r="HYE387" s="22"/>
      <c r="HYF387" s="22"/>
      <c r="HYG387" s="22"/>
      <c r="HYH387" s="22"/>
      <c r="HYI387" s="22"/>
      <c r="HYJ387" s="22"/>
      <c r="HYK387" s="22"/>
      <c r="HYL387" s="22"/>
      <c r="HYM387" s="22"/>
      <c r="HYN387" s="22"/>
      <c r="HYO387" s="22"/>
      <c r="HYP387" s="22"/>
      <c r="HYQ387" s="22"/>
      <c r="HYR387" s="22"/>
      <c r="HYS387" s="22"/>
      <c r="HYT387" s="22"/>
      <c r="HYU387" s="22"/>
      <c r="HYV387" s="22"/>
      <c r="HYW387" s="22"/>
      <c r="HYX387" s="22"/>
      <c r="HYY387" s="22"/>
      <c r="HYZ387" s="22"/>
      <c r="HZA387" s="22"/>
      <c r="HZB387" s="22"/>
      <c r="HZC387" s="22"/>
      <c r="HZD387" s="22"/>
      <c r="HZE387" s="22"/>
      <c r="HZF387" s="22"/>
      <c r="HZG387" s="22"/>
      <c r="HZH387" s="22"/>
      <c r="HZI387" s="22"/>
      <c r="HZJ387" s="22"/>
      <c r="HZK387" s="22"/>
      <c r="HZL387" s="22"/>
      <c r="HZM387" s="22"/>
      <c r="HZN387" s="22"/>
      <c r="HZO387" s="22"/>
      <c r="HZP387" s="22"/>
      <c r="HZQ387" s="22"/>
      <c r="HZR387" s="22"/>
      <c r="HZS387" s="22"/>
      <c r="HZT387" s="22"/>
      <c r="HZU387" s="22"/>
      <c r="HZV387" s="22"/>
      <c r="HZW387" s="22"/>
      <c r="HZX387" s="22"/>
      <c r="HZY387" s="22"/>
      <c r="HZZ387" s="22"/>
      <c r="IAA387" s="22"/>
      <c r="IAB387" s="22"/>
      <c r="IAC387" s="22"/>
      <c r="IAD387" s="22"/>
      <c r="IAE387" s="22"/>
      <c r="IAF387" s="22"/>
      <c r="IAG387" s="22"/>
      <c r="IAH387" s="22"/>
      <c r="IAI387" s="22"/>
      <c r="IAJ387" s="22"/>
      <c r="IAK387" s="22"/>
      <c r="IAL387" s="22"/>
      <c r="IAM387" s="22"/>
      <c r="IAN387" s="22"/>
      <c r="IAO387" s="22"/>
      <c r="IAP387" s="22"/>
      <c r="IAQ387" s="22"/>
      <c r="IAR387" s="22"/>
      <c r="IAS387" s="22"/>
      <c r="IAT387" s="22"/>
      <c r="IAU387" s="22"/>
      <c r="IAV387" s="22"/>
      <c r="IAW387" s="22"/>
      <c r="IAX387" s="22"/>
      <c r="IAY387" s="22"/>
      <c r="IAZ387" s="22"/>
      <c r="IBA387" s="22"/>
      <c r="IBB387" s="22"/>
      <c r="IBC387" s="22"/>
      <c r="IBD387" s="22"/>
      <c r="IBE387" s="22"/>
      <c r="IBF387" s="22"/>
      <c r="IBG387" s="22"/>
      <c r="IBH387" s="22"/>
      <c r="IBI387" s="22"/>
      <c r="IBJ387" s="22"/>
      <c r="IBK387" s="22"/>
      <c r="IBL387" s="22"/>
      <c r="IBM387" s="22"/>
      <c r="IBN387" s="22"/>
      <c r="IBO387" s="22"/>
      <c r="IBP387" s="22"/>
      <c r="IBQ387" s="22"/>
      <c r="IBR387" s="22"/>
      <c r="IBS387" s="22"/>
      <c r="IBT387" s="22"/>
      <c r="IBU387" s="22"/>
      <c r="IBV387" s="22"/>
      <c r="IBW387" s="22"/>
      <c r="IBX387" s="22"/>
      <c r="IBY387" s="22"/>
      <c r="IBZ387" s="22"/>
      <c r="ICA387" s="22"/>
      <c r="ICB387" s="22"/>
      <c r="ICC387" s="22"/>
      <c r="ICD387" s="22"/>
      <c r="ICE387" s="22"/>
      <c r="ICF387" s="22"/>
      <c r="ICG387" s="22"/>
      <c r="ICH387" s="22"/>
      <c r="ICI387" s="22"/>
      <c r="ICJ387" s="22"/>
      <c r="ICK387" s="22"/>
      <c r="ICL387" s="22"/>
      <c r="ICM387" s="22"/>
      <c r="ICN387" s="22"/>
      <c r="ICO387" s="22"/>
      <c r="ICP387" s="22"/>
      <c r="ICQ387" s="22"/>
      <c r="ICR387" s="22"/>
      <c r="ICS387" s="22"/>
      <c r="ICT387" s="22"/>
      <c r="ICU387" s="22"/>
      <c r="ICV387" s="22"/>
      <c r="ICW387" s="22"/>
      <c r="ICX387" s="22"/>
      <c r="ICY387" s="22"/>
      <c r="ICZ387" s="22"/>
      <c r="IDA387" s="22"/>
      <c r="IDB387" s="22"/>
      <c r="IDC387" s="22"/>
      <c r="IDD387" s="22"/>
      <c r="IDE387" s="22"/>
      <c r="IDF387" s="22"/>
      <c r="IDG387" s="22"/>
      <c r="IDH387" s="22"/>
      <c r="IDI387" s="22"/>
      <c r="IDJ387" s="22"/>
      <c r="IDK387" s="22"/>
      <c r="IDL387" s="22"/>
      <c r="IDM387" s="22"/>
      <c r="IDN387" s="22"/>
      <c r="IDO387" s="22"/>
      <c r="IDP387" s="22"/>
      <c r="IDQ387" s="22"/>
      <c r="IDR387" s="22"/>
      <c r="IDS387" s="22"/>
      <c r="IDT387" s="22"/>
      <c r="IDU387" s="22"/>
      <c r="IDV387" s="22"/>
      <c r="IDW387" s="22"/>
      <c r="IDX387" s="22"/>
      <c r="IDY387" s="22"/>
      <c r="IDZ387" s="22"/>
      <c r="IEA387" s="22"/>
      <c r="IEB387" s="22"/>
      <c r="IEC387" s="22"/>
      <c r="IED387" s="22"/>
      <c r="IEE387" s="22"/>
      <c r="IEF387" s="22"/>
      <c r="IEG387" s="22"/>
      <c r="IEH387" s="22"/>
      <c r="IEI387" s="22"/>
      <c r="IEJ387" s="22"/>
      <c r="IEK387" s="22"/>
      <c r="IEL387" s="22"/>
      <c r="IEM387" s="22"/>
      <c r="IEN387" s="22"/>
      <c r="IEO387" s="22"/>
      <c r="IEP387" s="22"/>
      <c r="IEQ387" s="22"/>
      <c r="IER387" s="22"/>
      <c r="IES387" s="22"/>
      <c r="IET387" s="22"/>
      <c r="IEU387" s="22"/>
      <c r="IEV387" s="22"/>
      <c r="IEW387" s="22"/>
      <c r="IEX387" s="22"/>
      <c r="IEY387" s="22"/>
      <c r="IEZ387" s="22"/>
      <c r="IFA387" s="22"/>
      <c r="IFB387" s="22"/>
      <c r="IFC387" s="22"/>
      <c r="IFD387" s="22"/>
      <c r="IFE387" s="22"/>
      <c r="IFF387" s="22"/>
      <c r="IFG387" s="22"/>
      <c r="IFH387" s="22"/>
      <c r="IFI387" s="22"/>
      <c r="IFJ387" s="22"/>
      <c r="IFK387" s="22"/>
      <c r="IFL387" s="22"/>
      <c r="IFM387" s="22"/>
      <c r="IFN387" s="22"/>
      <c r="IFO387" s="22"/>
      <c r="IFP387" s="22"/>
      <c r="IFQ387" s="22"/>
      <c r="IFR387" s="22"/>
      <c r="IFS387" s="22"/>
      <c r="IFT387" s="22"/>
      <c r="IFU387" s="22"/>
      <c r="IFV387" s="22"/>
      <c r="IFW387" s="22"/>
      <c r="IFX387" s="22"/>
      <c r="IFY387" s="22"/>
      <c r="IFZ387" s="22"/>
      <c r="IGA387" s="22"/>
      <c r="IGB387" s="22"/>
      <c r="IGC387" s="22"/>
      <c r="IGD387" s="22"/>
      <c r="IGE387" s="22"/>
      <c r="IGF387" s="22"/>
      <c r="IGG387" s="22"/>
      <c r="IGH387" s="22"/>
      <c r="IGI387" s="22"/>
      <c r="IGJ387" s="22"/>
      <c r="IGK387" s="22"/>
      <c r="IGL387" s="22"/>
      <c r="IGM387" s="22"/>
      <c r="IGN387" s="22"/>
      <c r="IGO387" s="22"/>
      <c r="IGP387" s="22"/>
      <c r="IGQ387" s="22"/>
      <c r="IGR387" s="22"/>
      <c r="IGS387" s="22"/>
      <c r="IGT387" s="22"/>
      <c r="IGU387" s="22"/>
      <c r="IGV387" s="22"/>
      <c r="IGW387" s="22"/>
      <c r="IGX387" s="22"/>
      <c r="IGY387" s="22"/>
      <c r="IGZ387" s="22"/>
      <c r="IHA387" s="22"/>
      <c r="IHB387" s="22"/>
      <c r="IHC387" s="22"/>
      <c r="IHD387" s="22"/>
      <c r="IHE387" s="22"/>
      <c r="IHF387" s="22"/>
      <c r="IHG387" s="22"/>
      <c r="IHH387" s="22"/>
      <c r="IHI387" s="22"/>
      <c r="IHJ387" s="22"/>
      <c r="IHK387" s="22"/>
      <c r="IHL387" s="22"/>
      <c r="IHM387" s="22"/>
      <c r="IHN387" s="22"/>
      <c r="IHO387" s="22"/>
      <c r="IHP387" s="22"/>
      <c r="IHQ387" s="22"/>
      <c r="IHR387" s="22"/>
      <c r="IHS387" s="22"/>
      <c r="IHT387" s="22"/>
      <c r="IHU387" s="22"/>
      <c r="IHV387" s="22"/>
      <c r="IHW387" s="22"/>
      <c r="IHX387" s="22"/>
      <c r="IHY387" s="22"/>
      <c r="IHZ387" s="22"/>
      <c r="IIA387" s="22"/>
      <c r="IIB387" s="22"/>
      <c r="IIC387" s="22"/>
      <c r="IID387" s="22"/>
      <c r="IIE387" s="22"/>
      <c r="IIF387" s="22"/>
      <c r="IIG387" s="22"/>
      <c r="IIH387" s="22"/>
      <c r="III387" s="22"/>
      <c r="IIJ387" s="22"/>
      <c r="IIK387" s="22"/>
      <c r="IIL387" s="22"/>
      <c r="IIM387" s="22"/>
      <c r="IIN387" s="22"/>
      <c r="IIO387" s="22"/>
      <c r="IIP387" s="22"/>
      <c r="IIQ387" s="22"/>
      <c r="IIR387" s="22"/>
      <c r="IIS387" s="22"/>
      <c r="IIT387" s="22"/>
      <c r="IIU387" s="22"/>
      <c r="IIV387" s="22"/>
      <c r="IIW387" s="22"/>
      <c r="IIX387" s="22"/>
      <c r="IIY387" s="22"/>
      <c r="IIZ387" s="22"/>
      <c r="IJA387" s="22"/>
      <c r="IJB387" s="22"/>
      <c r="IJC387" s="22"/>
      <c r="IJD387" s="22"/>
      <c r="IJE387" s="22"/>
      <c r="IJF387" s="22"/>
      <c r="IJG387" s="22"/>
      <c r="IJH387" s="22"/>
      <c r="IJI387" s="22"/>
      <c r="IJJ387" s="22"/>
      <c r="IJK387" s="22"/>
      <c r="IJL387" s="22"/>
      <c r="IJM387" s="22"/>
      <c r="IJN387" s="22"/>
      <c r="IJO387" s="22"/>
      <c r="IJP387" s="22"/>
      <c r="IJQ387" s="22"/>
      <c r="IJR387" s="22"/>
      <c r="IJS387" s="22"/>
      <c r="IJT387" s="22"/>
      <c r="IJU387" s="22"/>
      <c r="IJV387" s="22"/>
      <c r="IJW387" s="22"/>
      <c r="IJX387" s="22"/>
      <c r="IJY387" s="22"/>
      <c r="IJZ387" s="22"/>
      <c r="IKA387" s="22"/>
      <c r="IKB387" s="22"/>
      <c r="IKC387" s="22"/>
      <c r="IKD387" s="22"/>
      <c r="IKE387" s="22"/>
      <c r="IKF387" s="22"/>
      <c r="IKG387" s="22"/>
      <c r="IKH387" s="22"/>
      <c r="IKI387" s="22"/>
      <c r="IKJ387" s="22"/>
      <c r="IKK387" s="22"/>
      <c r="IKL387" s="22"/>
      <c r="IKM387" s="22"/>
      <c r="IKN387" s="22"/>
      <c r="IKO387" s="22"/>
      <c r="IKP387" s="22"/>
      <c r="IKQ387" s="22"/>
      <c r="IKR387" s="22"/>
      <c r="IKS387" s="22"/>
      <c r="IKT387" s="22"/>
      <c r="IKU387" s="22"/>
      <c r="IKV387" s="22"/>
      <c r="IKW387" s="22"/>
      <c r="IKX387" s="22"/>
      <c r="IKY387" s="22"/>
      <c r="IKZ387" s="22"/>
      <c r="ILA387" s="22"/>
      <c r="ILB387" s="22"/>
      <c r="ILC387" s="22"/>
      <c r="ILD387" s="22"/>
      <c r="ILE387" s="22"/>
      <c r="ILF387" s="22"/>
      <c r="ILG387" s="22"/>
      <c r="ILH387" s="22"/>
      <c r="ILI387" s="22"/>
      <c r="ILJ387" s="22"/>
      <c r="ILK387" s="22"/>
      <c r="ILL387" s="22"/>
      <c r="ILM387" s="22"/>
      <c r="ILN387" s="22"/>
      <c r="ILO387" s="22"/>
      <c r="ILP387" s="22"/>
      <c r="ILQ387" s="22"/>
      <c r="ILR387" s="22"/>
      <c r="ILS387" s="22"/>
      <c r="ILT387" s="22"/>
      <c r="ILU387" s="22"/>
      <c r="ILV387" s="22"/>
      <c r="ILW387" s="22"/>
      <c r="ILX387" s="22"/>
      <c r="ILY387" s="22"/>
      <c r="ILZ387" s="22"/>
      <c r="IMA387" s="22"/>
      <c r="IMB387" s="22"/>
      <c r="IMC387" s="22"/>
      <c r="IMD387" s="22"/>
      <c r="IME387" s="22"/>
      <c r="IMF387" s="22"/>
      <c r="IMG387" s="22"/>
      <c r="IMH387" s="22"/>
      <c r="IMI387" s="22"/>
      <c r="IMJ387" s="22"/>
      <c r="IMK387" s="22"/>
      <c r="IML387" s="22"/>
      <c r="IMM387" s="22"/>
      <c r="IMN387" s="22"/>
      <c r="IMO387" s="22"/>
      <c r="IMP387" s="22"/>
      <c r="IMQ387" s="22"/>
      <c r="IMR387" s="22"/>
      <c r="IMS387" s="22"/>
      <c r="IMT387" s="22"/>
      <c r="IMU387" s="22"/>
      <c r="IMV387" s="22"/>
      <c r="IMW387" s="22"/>
      <c r="IMX387" s="22"/>
      <c r="IMY387" s="22"/>
      <c r="IMZ387" s="22"/>
      <c r="INA387" s="22"/>
      <c r="INB387" s="22"/>
      <c r="INC387" s="22"/>
      <c r="IND387" s="22"/>
      <c r="INE387" s="22"/>
      <c r="INF387" s="22"/>
      <c r="ING387" s="22"/>
      <c r="INH387" s="22"/>
      <c r="INI387" s="22"/>
      <c r="INJ387" s="22"/>
      <c r="INK387" s="22"/>
      <c r="INL387" s="22"/>
      <c r="INM387" s="22"/>
      <c r="INN387" s="22"/>
      <c r="INO387" s="22"/>
      <c r="INP387" s="22"/>
      <c r="INQ387" s="22"/>
      <c r="INR387" s="22"/>
      <c r="INS387" s="22"/>
      <c r="INT387" s="22"/>
      <c r="INU387" s="22"/>
      <c r="INV387" s="22"/>
      <c r="INW387" s="22"/>
      <c r="INX387" s="22"/>
      <c r="INY387" s="22"/>
      <c r="INZ387" s="22"/>
      <c r="IOA387" s="22"/>
      <c r="IOB387" s="22"/>
      <c r="IOC387" s="22"/>
      <c r="IOD387" s="22"/>
      <c r="IOE387" s="22"/>
      <c r="IOF387" s="22"/>
      <c r="IOG387" s="22"/>
      <c r="IOH387" s="22"/>
      <c r="IOI387" s="22"/>
      <c r="IOJ387" s="22"/>
      <c r="IOK387" s="22"/>
      <c r="IOL387" s="22"/>
      <c r="IOM387" s="22"/>
      <c r="ION387" s="22"/>
      <c r="IOO387" s="22"/>
      <c r="IOP387" s="22"/>
      <c r="IOQ387" s="22"/>
      <c r="IOR387" s="22"/>
      <c r="IOS387" s="22"/>
      <c r="IOT387" s="22"/>
      <c r="IOU387" s="22"/>
      <c r="IOV387" s="22"/>
      <c r="IOW387" s="22"/>
      <c r="IOX387" s="22"/>
      <c r="IOY387" s="22"/>
      <c r="IOZ387" s="22"/>
      <c r="IPA387" s="22"/>
      <c r="IPB387" s="22"/>
      <c r="IPC387" s="22"/>
      <c r="IPD387" s="22"/>
      <c r="IPE387" s="22"/>
      <c r="IPF387" s="22"/>
      <c r="IPG387" s="22"/>
      <c r="IPH387" s="22"/>
      <c r="IPI387" s="22"/>
      <c r="IPJ387" s="22"/>
      <c r="IPK387" s="22"/>
      <c r="IPL387" s="22"/>
      <c r="IPM387" s="22"/>
      <c r="IPN387" s="22"/>
      <c r="IPO387" s="22"/>
      <c r="IPP387" s="22"/>
      <c r="IPQ387" s="22"/>
      <c r="IPR387" s="22"/>
      <c r="IPS387" s="22"/>
      <c r="IPT387" s="22"/>
      <c r="IPU387" s="22"/>
      <c r="IPV387" s="22"/>
      <c r="IPW387" s="22"/>
      <c r="IPX387" s="22"/>
      <c r="IPY387" s="22"/>
      <c r="IPZ387" s="22"/>
      <c r="IQA387" s="22"/>
      <c r="IQB387" s="22"/>
      <c r="IQC387" s="22"/>
      <c r="IQD387" s="22"/>
      <c r="IQE387" s="22"/>
      <c r="IQF387" s="22"/>
      <c r="IQG387" s="22"/>
      <c r="IQH387" s="22"/>
      <c r="IQI387" s="22"/>
      <c r="IQJ387" s="22"/>
      <c r="IQK387" s="22"/>
      <c r="IQL387" s="22"/>
      <c r="IQM387" s="22"/>
      <c r="IQN387" s="22"/>
      <c r="IQO387" s="22"/>
      <c r="IQP387" s="22"/>
      <c r="IQQ387" s="22"/>
      <c r="IQR387" s="22"/>
      <c r="IQS387" s="22"/>
      <c r="IQT387" s="22"/>
      <c r="IQU387" s="22"/>
      <c r="IQV387" s="22"/>
      <c r="IQW387" s="22"/>
      <c r="IQX387" s="22"/>
      <c r="IQY387" s="22"/>
      <c r="IQZ387" s="22"/>
      <c r="IRA387" s="22"/>
      <c r="IRB387" s="22"/>
      <c r="IRC387" s="22"/>
      <c r="IRD387" s="22"/>
      <c r="IRE387" s="22"/>
      <c r="IRF387" s="22"/>
      <c r="IRG387" s="22"/>
      <c r="IRH387" s="22"/>
      <c r="IRI387" s="22"/>
      <c r="IRJ387" s="22"/>
      <c r="IRK387" s="22"/>
      <c r="IRL387" s="22"/>
      <c r="IRM387" s="22"/>
      <c r="IRN387" s="22"/>
      <c r="IRO387" s="22"/>
      <c r="IRP387" s="22"/>
      <c r="IRQ387" s="22"/>
      <c r="IRR387" s="22"/>
      <c r="IRS387" s="22"/>
      <c r="IRT387" s="22"/>
      <c r="IRU387" s="22"/>
      <c r="IRV387" s="22"/>
      <c r="IRW387" s="22"/>
      <c r="IRX387" s="22"/>
      <c r="IRY387" s="22"/>
      <c r="IRZ387" s="22"/>
      <c r="ISA387" s="22"/>
      <c r="ISB387" s="22"/>
      <c r="ISC387" s="22"/>
      <c r="ISD387" s="22"/>
      <c r="ISE387" s="22"/>
      <c r="ISF387" s="22"/>
      <c r="ISG387" s="22"/>
      <c r="ISH387" s="22"/>
      <c r="ISI387" s="22"/>
      <c r="ISJ387" s="22"/>
      <c r="ISK387" s="22"/>
      <c r="ISL387" s="22"/>
      <c r="ISM387" s="22"/>
      <c r="ISN387" s="22"/>
      <c r="ISO387" s="22"/>
      <c r="ISP387" s="22"/>
      <c r="ISQ387" s="22"/>
      <c r="ISR387" s="22"/>
      <c r="ISS387" s="22"/>
      <c r="IST387" s="22"/>
      <c r="ISU387" s="22"/>
      <c r="ISV387" s="22"/>
      <c r="ISW387" s="22"/>
      <c r="ISX387" s="22"/>
      <c r="ISY387" s="22"/>
      <c r="ISZ387" s="22"/>
      <c r="ITA387" s="22"/>
      <c r="ITB387" s="22"/>
      <c r="ITC387" s="22"/>
      <c r="ITD387" s="22"/>
      <c r="ITE387" s="22"/>
      <c r="ITF387" s="22"/>
      <c r="ITG387" s="22"/>
      <c r="ITH387" s="22"/>
      <c r="ITI387" s="22"/>
      <c r="ITJ387" s="22"/>
      <c r="ITK387" s="22"/>
      <c r="ITL387" s="22"/>
      <c r="ITM387" s="22"/>
      <c r="ITN387" s="22"/>
      <c r="ITO387" s="22"/>
      <c r="ITP387" s="22"/>
      <c r="ITQ387" s="22"/>
      <c r="ITR387" s="22"/>
      <c r="ITS387" s="22"/>
      <c r="ITT387" s="22"/>
      <c r="ITU387" s="22"/>
      <c r="ITV387" s="22"/>
      <c r="ITW387" s="22"/>
      <c r="ITX387" s="22"/>
      <c r="ITY387" s="22"/>
      <c r="ITZ387" s="22"/>
      <c r="IUA387" s="22"/>
      <c r="IUB387" s="22"/>
      <c r="IUC387" s="22"/>
      <c r="IUD387" s="22"/>
      <c r="IUE387" s="22"/>
      <c r="IUF387" s="22"/>
      <c r="IUG387" s="22"/>
      <c r="IUH387" s="22"/>
      <c r="IUI387" s="22"/>
      <c r="IUJ387" s="22"/>
      <c r="IUK387" s="22"/>
      <c r="IUL387" s="22"/>
      <c r="IUM387" s="22"/>
      <c r="IUN387" s="22"/>
      <c r="IUO387" s="22"/>
      <c r="IUP387" s="22"/>
      <c r="IUQ387" s="22"/>
      <c r="IUR387" s="22"/>
      <c r="IUS387" s="22"/>
      <c r="IUT387" s="22"/>
      <c r="IUU387" s="22"/>
      <c r="IUV387" s="22"/>
      <c r="IUW387" s="22"/>
      <c r="IUX387" s="22"/>
      <c r="IUY387" s="22"/>
      <c r="IUZ387" s="22"/>
      <c r="IVA387" s="22"/>
      <c r="IVB387" s="22"/>
      <c r="IVC387" s="22"/>
      <c r="IVD387" s="22"/>
      <c r="IVE387" s="22"/>
      <c r="IVF387" s="22"/>
      <c r="IVG387" s="22"/>
      <c r="IVH387" s="22"/>
      <c r="IVI387" s="22"/>
      <c r="IVJ387" s="22"/>
      <c r="IVK387" s="22"/>
      <c r="IVL387" s="22"/>
      <c r="IVM387" s="22"/>
      <c r="IVN387" s="22"/>
      <c r="IVO387" s="22"/>
      <c r="IVP387" s="22"/>
      <c r="IVQ387" s="22"/>
      <c r="IVR387" s="22"/>
      <c r="IVS387" s="22"/>
      <c r="IVT387" s="22"/>
      <c r="IVU387" s="22"/>
      <c r="IVV387" s="22"/>
      <c r="IVW387" s="22"/>
      <c r="IVX387" s="22"/>
      <c r="IVY387" s="22"/>
      <c r="IVZ387" s="22"/>
      <c r="IWA387" s="22"/>
      <c r="IWB387" s="22"/>
      <c r="IWC387" s="22"/>
      <c r="IWD387" s="22"/>
      <c r="IWE387" s="22"/>
      <c r="IWF387" s="22"/>
      <c r="IWG387" s="22"/>
      <c r="IWH387" s="22"/>
      <c r="IWI387" s="22"/>
      <c r="IWJ387" s="22"/>
      <c r="IWK387" s="22"/>
      <c r="IWL387" s="22"/>
      <c r="IWM387" s="22"/>
      <c r="IWN387" s="22"/>
      <c r="IWO387" s="22"/>
      <c r="IWP387" s="22"/>
      <c r="IWQ387" s="22"/>
      <c r="IWR387" s="22"/>
      <c r="IWS387" s="22"/>
      <c r="IWT387" s="22"/>
      <c r="IWU387" s="22"/>
      <c r="IWV387" s="22"/>
      <c r="IWW387" s="22"/>
      <c r="IWX387" s="22"/>
      <c r="IWY387" s="22"/>
      <c r="IWZ387" s="22"/>
      <c r="IXA387" s="22"/>
      <c r="IXB387" s="22"/>
      <c r="IXC387" s="22"/>
      <c r="IXD387" s="22"/>
      <c r="IXE387" s="22"/>
      <c r="IXF387" s="22"/>
      <c r="IXG387" s="22"/>
      <c r="IXH387" s="22"/>
      <c r="IXI387" s="22"/>
      <c r="IXJ387" s="22"/>
      <c r="IXK387" s="22"/>
      <c r="IXL387" s="22"/>
      <c r="IXM387" s="22"/>
      <c r="IXN387" s="22"/>
      <c r="IXO387" s="22"/>
      <c r="IXP387" s="22"/>
      <c r="IXQ387" s="22"/>
      <c r="IXR387" s="22"/>
      <c r="IXS387" s="22"/>
      <c r="IXT387" s="22"/>
      <c r="IXU387" s="22"/>
      <c r="IXV387" s="22"/>
      <c r="IXW387" s="22"/>
      <c r="IXX387" s="22"/>
      <c r="IXY387" s="22"/>
      <c r="IXZ387" s="22"/>
      <c r="IYA387" s="22"/>
      <c r="IYB387" s="22"/>
      <c r="IYC387" s="22"/>
      <c r="IYD387" s="22"/>
      <c r="IYE387" s="22"/>
      <c r="IYF387" s="22"/>
      <c r="IYG387" s="22"/>
      <c r="IYH387" s="22"/>
      <c r="IYI387" s="22"/>
      <c r="IYJ387" s="22"/>
      <c r="IYK387" s="22"/>
      <c r="IYL387" s="22"/>
      <c r="IYM387" s="22"/>
      <c r="IYN387" s="22"/>
      <c r="IYO387" s="22"/>
      <c r="IYP387" s="22"/>
      <c r="IYQ387" s="22"/>
      <c r="IYR387" s="22"/>
      <c r="IYS387" s="22"/>
      <c r="IYT387" s="22"/>
      <c r="IYU387" s="22"/>
      <c r="IYV387" s="22"/>
      <c r="IYW387" s="22"/>
      <c r="IYX387" s="22"/>
      <c r="IYY387" s="22"/>
      <c r="IYZ387" s="22"/>
      <c r="IZA387" s="22"/>
      <c r="IZB387" s="22"/>
      <c r="IZC387" s="22"/>
      <c r="IZD387" s="22"/>
      <c r="IZE387" s="22"/>
      <c r="IZF387" s="22"/>
      <c r="IZG387" s="22"/>
      <c r="IZH387" s="22"/>
      <c r="IZI387" s="22"/>
      <c r="IZJ387" s="22"/>
      <c r="IZK387" s="22"/>
      <c r="IZL387" s="22"/>
      <c r="IZM387" s="22"/>
      <c r="IZN387" s="22"/>
      <c r="IZO387" s="22"/>
      <c r="IZP387" s="22"/>
      <c r="IZQ387" s="22"/>
      <c r="IZR387" s="22"/>
      <c r="IZS387" s="22"/>
      <c r="IZT387" s="22"/>
      <c r="IZU387" s="22"/>
      <c r="IZV387" s="22"/>
      <c r="IZW387" s="22"/>
      <c r="IZX387" s="22"/>
      <c r="IZY387" s="22"/>
      <c r="IZZ387" s="22"/>
      <c r="JAA387" s="22"/>
      <c r="JAB387" s="22"/>
      <c r="JAC387" s="22"/>
      <c r="JAD387" s="22"/>
      <c r="JAE387" s="22"/>
      <c r="JAF387" s="22"/>
      <c r="JAG387" s="22"/>
      <c r="JAH387" s="22"/>
      <c r="JAI387" s="22"/>
      <c r="JAJ387" s="22"/>
      <c r="JAK387" s="22"/>
      <c r="JAL387" s="22"/>
      <c r="JAM387" s="22"/>
      <c r="JAN387" s="22"/>
      <c r="JAO387" s="22"/>
      <c r="JAP387" s="22"/>
      <c r="JAQ387" s="22"/>
      <c r="JAR387" s="22"/>
      <c r="JAS387" s="22"/>
      <c r="JAT387" s="22"/>
      <c r="JAU387" s="22"/>
      <c r="JAV387" s="22"/>
      <c r="JAW387" s="22"/>
      <c r="JAX387" s="22"/>
      <c r="JAY387" s="22"/>
      <c r="JAZ387" s="22"/>
      <c r="JBA387" s="22"/>
      <c r="JBB387" s="22"/>
      <c r="JBC387" s="22"/>
      <c r="JBD387" s="22"/>
      <c r="JBE387" s="22"/>
      <c r="JBF387" s="22"/>
      <c r="JBG387" s="22"/>
      <c r="JBH387" s="22"/>
      <c r="JBI387" s="22"/>
      <c r="JBJ387" s="22"/>
      <c r="JBK387" s="22"/>
      <c r="JBL387" s="22"/>
      <c r="JBM387" s="22"/>
      <c r="JBN387" s="22"/>
      <c r="JBO387" s="22"/>
      <c r="JBP387" s="22"/>
      <c r="JBQ387" s="22"/>
      <c r="JBR387" s="22"/>
      <c r="JBS387" s="22"/>
      <c r="JBT387" s="22"/>
      <c r="JBU387" s="22"/>
      <c r="JBV387" s="22"/>
      <c r="JBW387" s="22"/>
      <c r="JBX387" s="22"/>
      <c r="JBY387" s="22"/>
      <c r="JBZ387" s="22"/>
      <c r="JCA387" s="22"/>
      <c r="JCB387" s="22"/>
      <c r="JCC387" s="22"/>
      <c r="JCD387" s="22"/>
      <c r="JCE387" s="22"/>
      <c r="JCF387" s="22"/>
      <c r="JCG387" s="22"/>
      <c r="JCH387" s="22"/>
      <c r="JCI387" s="22"/>
      <c r="JCJ387" s="22"/>
      <c r="JCK387" s="22"/>
      <c r="JCL387" s="22"/>
      <c r="JCM387" s="22"/>
      <c r="JCN387" s="22"/>
      <c r="JCO387" s="22"/>
      <c r="JCP387" s="22"/>
      <c r="JCQ387" s="22"/>
      <c r="JCR387" s="22"/>
      <c r="JCS387" s="22"/>
      <c r="JCT387" s="22"/>
      <c r="JCU387" s="22"/>
      <c r="JCV387" s="22"/>
      <c r="JCW387" s="22"/>
      <c r="JCX387" s="22"/>
      <c r="JCY387" s="22"/>
      <c r="JCZ387" s="22"/>
      <c r="JDA387" s="22"/>
      <c r="JDB387" s="22"/>
      <c r="JDC387" s="22"/>
      <c r="JDD387" s="22"/>
      <c r="JDE387" s="22"/>
      <c r="JDF387" s="22"/>
      <c r="JDG387" s="22"/>
      <c r="JDH387" s="22"/>
      <c r="JDI387" s="22"/>
      <c r="JDJ387" s="22"/>
      <c r="JDK387" s="22"/>
      <c r="JDL387" s="22"/>
      <c r="JDM387" s="22"/>
      <c r="JDN387" s="22"/>
      <c r="JDO387" s="22"/>
      <c r="JDP387" s="22"/>
      <c r="JDQ387" s="22"/>
      <c r="JDR387" s="22"/>
      <c r="JDS387" s="22"/>
      <c r="JDT387" s="22"/>
      <c r="JDU387" s="22"/>
      <c r="JDV387" s="22"/>
      <c r="JDW387" s="22"/>
      <c r="JDX387" s="22"/>
      <c r="JDY387" s="22"/>
      <c r="JDZ387" s="22"/>
      <c r="JEA387" s="22"/>
      <c r="JEB387" s="22"/>
      <c r="JEC387" s="22"/>
      <c r="JED387" s="22"/>
      <c r="JEE387" s="22"/>
      <c r="JEF387" s="22"/>
      <c r="JEG387" s="22"/>
      <c r="JEH387" s="22"/>
      <c r="JEI387" s="22"/>
      <c r="JEJ387" s="22"/>
      <c r="JEK387" s="22"/>
      <c r="JEL387" s="22"/>
      <c r="JEM387" s="22"/>
      <c r="JEN387" s="22"/>
      <c r="JEO387" s="22"/>
      <c r="JEP387" s="22"/>
      <c r="JEQ387" s="22"/>
      <c r="JER387" s="22"/>
      <c r="JES387" s="22"/>
      <c r="JET387" s="22"/>
      <c r="JEU387" s="22"/>
      <c r="JEV387" s="22"/>
      <c r="JEW387" s="22"/>
      <c r="JEX387" s="22"/>
      <c r="JEY387" s="22"/>
      <c r="JEZ387" s="22"/>
      <c r="JFA387" s="22"/>
      <c r="JFB387" s="22"/>
      <c r="JFC387" s="22"/>
      <c r="JFD387" s="22"/>
      <c r="JFE387" s="22"/>
      <c r="JFF387" s="22"/>
      <c r="JFG387" s="22"/>
      <c r="JFH387" s="22"/>
      <c r="JFI387" s="22"/>
      <c r="JFJ387" s="22"/>
      <c r="JFK387" s="22"/>
      <c r="JFL387" s="22"/>
      <c r="JFM387" s="22"/>
      <c r="JFN387" s="22"/>
      <c r="JFO387" s="22"/>
      <c r="JFP387" s="22"/>
      <c r="JFQ387" s="22"/>
      <c r="JFR387" s="22"/>
      <c r="JFS387" s="22"/>
      <c r="JFT387" s="22"/>
      <c r="JFU387" s="22"/>
      <c r="JFV387" s="22"/>
      <c r="JFW387" s="22"/>
      <c r="JFX387" s="22"/>
      <c r="JFY387" s="22"/>
      <c r="JFZ387" s="22"/>
      <c r="JGA387" s="22"/>
      <c r="JGB387" s="22"/>
      <c r="JGC387" s="22"/>
      <c r="JGD387" s="22"/>
      <c r="JGE387" s="22"/>
      <c r="JGF387" s="22"/>
      <c r="JGG387" s="22"/>
      <c r="JGH387" s="22"/>
      <c r="JGI387" s="22"/>
      <c r="JGJ387" s="22"/>
      <c r="JGK387" s="22"/>
      <c r="JGL387" s="22"/>
      <c r="JGM387" s="22"/>
      <c r="JGN387" s="22"/>
      <c r="JGO387" s="22"/>
      <c r="JGP387" s="22"/>
      <c r="JGQ387" s="22"/>
      <c r="JGR387" s="22"/>
      <c r="JGS387" s="22"/>
      <c r="JGT387" s="22"/>
      <c r="JGU387" s="22"/>
      <c r="JGV387" s="22"/>
      <c r="JGW387" s="22"/>
      <c r="JGX387" s="22"/>
      <c r="JGY387" s="22"/>
      <c r="JGZ387" s="22"/>
      <c r="JHA387" s="22"/>
      <c r="JHB387" s="22"/>
      <c r="JHC387" s="22"/>
      <c r="JHD387" s="22"/>
      <c r="JHE387" s="22"/>
      <c r="JHF387" s="22"/>
      <c r="JHG387" s="22"/>
      <c r="JHH387" s="22"/>
      <c r="JHI387" s="22"/>
      <c r="JHJ387" s="22"/>
      <c r="JHK387" s="22"/>
      <c r="JHL387" s="22"/>
      <c r="JHM387" s="22"/>
      <c r="JHN387" s="22"/>
      <c r="JHO387" s="22"/>
      <c r="JHP387" s="22"/>
      <c r="JHQ387" s="22"/>
      <c r="JHR387" s="22"/>
      <c r="JHS387" s="22"/>
      <c r="JHT387" s="22"/>
      <c r="JHU387" s="22"/>
      <c r="JHV387" s="22"/>
      <c r="JHW387" s="22"/>
      <c r="JHX387" s="22"/>
      <c r="JHY387" s="22"/>
      <c r="JHZ387" s="22"/>
      <c r="JIA387" s="22"/>
      <c r="JIB387" s="22"/>
      <c r="JIC387" s="22"/>
      <c r="JID387" s="22"/>
      <c r="JIE387" s="22"/>
      <c r="JIF387" s="22"/>
      <c r="JIG387" s="22"/>
      <c r="JIH387" s="22"/>
      <c r="JII387" s="22"/>
      <c r="JIJ387" s="22"/>
      <c r="JIK387" s="22"/>
      <c r="JIL387" s="22"/>
      <c r="JIM387" s="22"/>
      <c r="JIN387" s="22"/>
      <c r="JIO387" s="22"/>
      <c r="JIP387" s="22"/>
      <c r="JIQ387" s="22"/>
      <c r="JIR387" s="22"/>
      <c r="JIS387" s="22"/>
      <c r="JIT387" s="22"/>
      <c r="JIU387" s="22"/>
      <c r="JIV387" s="22"/>
      <c r="JIW387" s="22"/>
      <c r="JIX387" s="22"/>
      <c r="JIY387" s="22"/>
      <c r="JIZ387" s="22"/>
      <c r="JJA387" s="22"/>
      <c r="JJB387" s="22"/>
      <c r="JJC387" s="22"/>
      <c r="JJD387" s="22"/>
      <c r="JJE387" s="22"/>
      <c r="JJF387" s="22"/>
      <c r="JJG387" s="22"/>
      <c r="JJH387" s="22"/>
      <c r="JJI387" s="22"/>
      <c r="JJJ387" s="22"/>
      <c r="JJK387" s="22"/>
      <c r="JJL387" s="22"/>
      <c r="JJM387" s="22"/>
      <c r="JJN387" s="22"/>
      <c r="JJO387" s="22"/>
      <c r="JJP387" s="22"/>
      <c r="JJQ387" s="22"/>
      <c r="JJR387" s="22"/>
      <c r="JJS387" s="22"/>
      <c r="JJT387" s="22"/>
      <c r="JJU387" s="22"/>
      <c r="JJV387" s="22"/>
      <c r="JJW387" s="22"/>
      <c r="JJX387" s="22"/>
      <c r="JJY387" s="22"/>
      <c r="JJZ387" s="22"/>
      <c r="JKA387" s="22"/>
      <c r="JKB387" s="22"/>
      <c r="JKC387" s="22"/>
      <c r="JKD387" s="22"/>
      <c r="JKE387" s="22"/>
      <c r="JKF387" s="22"/>
      <c r="JKG387" s="22"/>
      <c r="JKH387" s="22"/>
      <c r="JKI387" s="22"/>
      <c r="JKJ387" s="22"/>
      <c r="JKK387" s="22"/>
      <c r="JKL387" s="22"/>
      <c r="JKM387" s="22"/>
      <c r="JKN387" s="22"/>
      <c r="JKO387" s="22"/>
      <c r="JKP387" s="22"/>
      <c r="JKQ387" s="22"/>
      <c r="JKR387" s="22"/>
      <c r="JKS387" s="22"/>
      <c r="JKT387" s="22"/>
      <c r="JKU387" s="22"/>
      <c r="JKV387" s="22"/>
      <c r="JKW387" s="22"/>
      <c r="JKX387" s="22"/>
      <c r="JKY387" s="22"/>
      <c r="JKZ387" s="22"/>
      <c r="JLA387" s="22"/>
      <c r="JLB387" s="22"/>
      <c r="JLC387" s="22"/>
      <c r="JLD387" s="22"/>
      <c r="JLE387" s="22"/>
      <c r="JLF387" s="22"/>
      <c r="JLG387" s="22"/>
      <c r="JLH387" s="22"/>
      <c r="JLI387" s="22"/>
      <c r="JLJ387" s="22"/>
      <c r="JLK387" s="22"/>
      <c r="JLL387" s="22"/>
      <c r="JLM387" s="22"/>
      <c r="JLN387" s="22"/>
      <c r="JLO387" s="22"/>
      <c r="JLP387" s="22"/>
      <c r="JLQ387" s="22"/>
      <c r="JLR387" s="22"/>
      <c r="JLS387" s="22"/>
      <c r="JLT387" s="22"/>
      <c r="JLU387" s="22"/>
      <c r="JLV387" s="22"/>
      <c r="JLW387" s="22"/>
      <c r="JLX387" s="22"/>
      <c r="JLY387" s="22"/>
      <c r="JLZ387" s="22"/>
      <c r="JMA387" s="22"/>
      <c r="JMB387" s="22"/>
      <c r="JMC387" s="22"/>
      <c r="JMD387" s="22"/>
      <c r="JME387" s="22"/>
      <c r="JMF387" s="22"/>
      <c r="JMG387" s="22"/>
      <c r="JMH387" s="22"/>
      <c r="JMI387" s="22"/>
      <c r="JMJ387" s="22"/>
      <c r="JMK387" s="22"/>
      <c r="JML387" s="22"/>
      <c r="JMM387" s="22"/>
      <c r="JMN387" s="22"/>
      <c r="JMO387" s="22"/>
      <c r="JMP387" s="22"/>
      <c r="JMQ387" s="22"/>
      <c r="JMR387" s="22"/>
      <c r="JMS387" s="22"/>
      <c r="JMT387" s="22"/>
      <c r="JMU387" s="22"/>
      <c r="JMV387" s="22"/>
      <c r="JMW387" s="22"/>
      <c r="JMX387" s="22"/>
      <c r="JMY387" s="22"/>
      <c r="JMZ387" s="22"/>
      <c r="JNA387" s="22"/>
      <c r="JNB387" s="22"/>
      <c r="JNC387" s="22"/>
      <c r="JND387" s="22"/>
      <c r="JNE387" s="22"/>
      <c r="JNF387" s="22"/>
      <c r="JNG387" s="22"/>
      <c r="JNH387" s="22"/>
      <c r="JNI387" s="22"/>
      <c r="JNJ387" s="22"/>
      <c r="JNK387" s="22"/>
      <c r="JNL387" s="22"/>
      <c r="JNM387" s="22"/>
      <c r="JNN387" s="22"/>
      <c r="JNO387" s="22"/>
      <c r="JNP387" s="22"/>
      <c r="JNQ387" s="22"/>
      <c r="JNR387" s="22"/>
      <c r="JNS387" s="22"/>
      <c r="JNT387" s="22"/>
      <c r="JNU387" s="22"/>
      <c r="JNV387" s="22"/>
      <c r="JNW387" s="22"/>
      <c r="JNX387" s="22"/>
      <c r="JNY387" s="22"/>
      <c r="JNZ387" s="22"/>
      <c r="JOA387" s="22"/>
      <c r="JOB387" s="22"/>
      <c r="JOC387" s="22"/>
      <c r="JOD387" s="22"/>
      <c r="JOE387" s="22"/>
      <c r="JOF387" s="22"/>
      <c r="JOG387" s="22"/>
      <c r="JOH387" s="22"/>
      <c r="JOI387" s="22"/>
      <c r="JOJ387" s="22"/>
      <c r="JOK387" s="22"/>
      <c r="JOL387" s="22"/>
      <c r="JOM387" s="22"/>
      <c r="JON387" s="22"/>
      <c r="JOO387" s="22"/>
      <c r="JOP387" s="22"/>
      <c r="JOQ387" s="22"/>
      <c r="JOR387" s="22"/>
      <c r="JOS387" s="22"/>
      <c r="JOT387" s="22"/>
      <c r="JOU387" s="22"/>
      <c r="JOV387" s="22"/>
      <c r="JOW387" s="22"/>
      <c r="JOX387" s="22"/>
      <c r="JOY387" s="22"/>
      <c r="JOZ387" s="22"/>
      <c r="JPA387" s="22"/>
      <c r="JPB387" s="22"/>
      <c r="JPC387" s="22"/>
      <c r="JPD387" s="22"/>
      <c r="JPE387" s="22"/>
      <c r="JPF387" s="22"/>
      <c r="JPG387" s="22"/>
      <c r="JPH387" s="22"/>
      <c r="JPI387" s="22"/>
      <c r="JPJ387" s="22"/>
      <c r="JPK387" s="22"/>
      <c r="JPL387" s="22"/>
      <c r="JPM387" s="22"/>
      <c r="JPN387" s="22"/>
      <c r="JPO387" s="22"/>
      <c r="JPP387" s="22"/>
      <c r="JPQ387" s="22"/>
      <c r="JPR387" s="22"/>
      <c r="JPS387" s="22"/>
      <c r="JPT387" s="22"/>
      <c r="JPU387" s="22"/>
      <c r="JPV387" s="22"/>
      <c r="JPW387" s="22"/>
      <c r="JPX387" s="22"/>
      <c r="JPY387" s="22"/>
      <c r="JPZ387" s="22"/>
      <c r="JQA387" s="22"/>
      <c r="JQB387" s="22"/>
      <c r="JQC387" s="22"/>
      <c r="JQD387" s="22"/>
      <c r="JQE387" s="22"/>
      <c r="JQF387" s="22"/>
      <c r="JQG387" s="22"/>
      <c r="JQH387" s="22"/>
      <c r="JQI387" s="22"/>
      <c r="JQJ387" s="22"/>
      <c r="JQK387" s="22"/>
      <c r="JQL387" s="22"/>
      <c r="JQM387" s="22"/>
      <c r="JQN387" s="22"/>
      <c r="JQO387" s="22"/>
      <c r="JQP387" s="22"/>
      <c r="JQQ387" s="22"/>
      <c r="JQR387" s="22"/>
      <c r="JQS387" s="22"/>
      <c r="JQT387" s="22"/>
      <c r="JQU387" s="22"/>
      <c r="JQV387" s="22"/>
      <c r="JQW387" s="22"/>
      <c r="JQX387" s="22"/>
      <c r="JQY387" s="22"/>
      <c r="JQZ387" s="22"/>
      <c r="JRA387" s="22"/>
      <c r="JRB387" s="22"/>
      <c r="JRC387" s="22"/>
      <c r="JRD387" s="22"/>
      <c r="JRE387" s="22"/>
      <c r="JRF387" s="22"/>
      <c r="JRG387" s="22"/>
      <c r="JRH387" s="22"/>
      <c r="JRI387" s="22"/>
      <c r="JRJ387" s="22"/>
      <c r="JRK387" s="22"/>
      <c r="JRL387" s="22"/>
      <c r="JRM387" s="22"/>
      <c r="JRN387" s="22"/>
      <c r="JRO387" s="22"/>
      <c r="JRP387" s="22"/>
      <c r="JRQ387" s="22"/>
      <c r="JRR387" s="22"/>
      <c r="JRS387" s="22"/>
      <c r="JRT387" s="22"/>
      <c r="JRU387" s="22"/>
      <c r="JRV387" s="22"/>
      <c r="JRW387" s="22"/>
      <c r="JRX387" s="22"/>
      <c r="JRY387" s="22"/>
      <c r="JRZ387" s="22"/>
      <c r="JSA387" s="22"/>
      <c r="JSB387" s="22"/>
      <c r="JSC387" s="22"/>
      <c r="JSD387" s="22"/>
      <c r="JSE387" s="22"/>
      <c r="JSF387" s="22"/>
      <c r="JSG387" s="22"/>
      <c r="JSH387" s="22"/>
      <c r="JSI387" s="22"/>
      <c r="JSJ387" s="22"/>
      <c r="JSK387" s="22"/>
      <c r="JSL387" s="22"/>
      <c r="JSM387" s="22"/>
      <c r="JSN387" s="22"/>
      <c r="JSO387" s="22"/>
      <c r="JSP387" s="22"/>
      <c r="JSQ387" s="22"/>
      <c r="JSR387" s="22"/>
      <c r="JSS387" s="22"/>
      <c r="JST387" s="22"/>
      <c r="JSU387" s="22"/>
      <c r="JSV387" s="22"/>
      <c r="JSW387" s="22"/>
      <c r="JSX387" s="22"/>
      <c r="JSY387" s="22"/>
      <c r="JSZ387" s="22"/>
      <c r="JTA387" s="22"/>
      <c r="JTB387" s="22"/>
      <c r="JTC387" s="22"/>
      <c r="JTD387" s="22"/>
      <c r="JTE387" s="22"/>
      <c r="JTF387" s="22"/>
      <c r="JTG387" s="22"/>
      <c r="JTH387" s="22"/>
      <c r="JTI387" s="22"/>
      <c r="JTJ387" s="22"/>
      <c r="JTK387" s="22"/>
      <c r="JTL387" s="22"/>
      <c r="JTM387" s="22"/>
      <c r="JTN387" s="22"/>
      <c r="JTO387" s="22"/>
      <c r="JTP387" s="22"/>
      <c r="JTQ387" s="22"/>
      <c r="JTR387" s="22"/>
      <c r="JTS387" s="22"/>
      <c r="JTT387" s="22"/>
      <c r="JTU387" s="22"/>
      <c r="JTV387" s="22"/>
      <c r="JTW387" s="22"/>
      <c r="JTX387" s="22"/>
      <c r="JTY387" s="22"/>
      <c r="JTZ387" s="22"/>
      <c r="JUA387" s="22"/>
      <c r="JUB387" s="22"/>
      <c r="JUC387" s="22"/>
      <c r="JUD387" s="22"/>
      <c r="JUE387" s="22"/>
      <c r="JUF387" s="22"/>
      <c r="JUG387" s="22"/>
      <c r="JUH387" s="22"/>
      <c r="JUI387" s="22"/>
      <c r="JUJ387" s="22"/>
      <c r="JUK387" s="22"/>
      <c r="JUL387" s="22"/>
      <c r="JUM387" s="22"/>
      <c r="JUN387" s="22"/>
      <c r="JUO387" s="22"/>
      <c r="JUP387" s="22"/>
      <c r="JUQ387" s="22"/>
      <c r="JUR387" s="22"/>
      <c r="JUS387" s="22"/>
      <c r="JUT387" s="22"/>
      <c r="JUU387" s="22"/>
      <c r="JUV387" s="22"/>
      <c r="JUW387" s="22"/>
      <c r="JUX387" s="22"/>
      <c r="JUY387" s="22"/>
      <c r="JUZ387" s="22"/>
      <c r="JVA387" s="22"/>
      <c r="JVB387" s="22"/>
      <c r="JVC387" s="22"/>
      <c r="JVD387" s="22"/>
      <c r="JVE387" s="22"/>
      <c r="JVF387" s="22"/>
      <c r="JVG387" s="22"/>
      <c r="JVH387" s="22"/>
      <c r="JVI387" s="22"/>
      <c r="JVJ387" s="22"/>
      <c r="JVK387" s="22"/>
      <c r="JVL387" s="22"/>
      <c r="JVM387" s="22"/>
      <c r="JVN387" s="22"/>
      <c r="JVO387" s="22"/>
      <c r="JVP387" s="22"/>
      <c r="JVQ387" s="22"/>
      <c r="JVR387" s="22"/>
      <c r="JVS387" s="22"/>
      <c r="JVT387" s="22"/>
      <c r="JVU387" s="22"/>
      <c r="JVV387" s="22"/>
      <c r="JVW387" s="22"/>
      <c r="JVX387" s="22"/>
      <c r="JVY387" s="22"/>
      <c r="JVZ387" s="22"/>
      <c r="JWA387" s="22"/>
      <c r="JWB387" s="22"/>
      <c r="JWC387" s="22"/>
      <c r="JWD387" s="22"/>
      <c r="JWE387" s="22"/>
      <c r="JWF387" s="22"/>
      <c r="JWG387" s="22"/>
      <c r="JWH387" s="22"/>
      <c r="JWI387" s="22"/>
      <c r="JWJ387" s="22"/>
      <c r="JWK387" s="22"/>
      <c r="JWL387" s="22"/>
      <c r="JWM387" s="22"/>
      <c r="JWN387" s="22"/>
      <c r="JWO387" s="22"/>
      <c r="JWP387" s="22"/>
      <c r="JWQ387" s="22"/>
      <c r="JWR387" s="22"/>
      <c r="JWS387" s="22"/>
      <c r="JWT387" s="22"/>
      <c r="JWU387" s="22"/>
      <c r="JWV387" s="22"/>
      <c r="JWW387" s="22"/>
      <c r="JWX387" s="22"/>
      <c r="JWY387" s="22"/>
      <c r="JWZ387" s="22"/>
      <c r="JXA387" s="22"/>
      <c r="JXB387" s="22"/>
      <c r="JXC387" s="22"/>
      <c r="JXD387" s="22"/>
      <c r="JXE387" s="22"/>
      <c r="JXF387" s="22"/>
      <c r="JXG387" s="22"/>
      <c r="JXH387" s="22"/>
      <c r="JXI387" s="22"/>
      <c r="JXJ387" s="22"/>
      <c r="JXK387" s="22"/>
      <c r="JXL387" s="22"/>
      <c r="JXM387" s="22"/>
      <c r="JXN387" s="22"/>
      <c r="JXO387" s="22"/>
      <c r="JXP387" s="22"/>
      <c r="JXQ387" s="22"/>
      <c r="JXR387" s="22"/>
      <c r="JXS387" s="22"/>
      <c r="JXT387" s="22"/>
      <c r="JXU387" s="22"/>
      <c r="JXV387" s="22"/>
      <c r="JXW387" s="22"/>
      <c r="JXX387" s="22"/>
      <c r="JXY387" s="22"/>
      <c r="JXZ387" s="22"/>
      <c r="JYA387" s="22"/>
      <c r="JYB387" s="22"/>
      <c r="JYC387" s="22"/>
      <c r="JYD387" s="22"/>
      <c r="JYE387" s="22"/>
      <c r="JYF387" s="22"/>
      <c r="JYG387" s="22"/>
      <c r="JYH387" s="22"/>
      <c r="JYI387" s="22"/>
      <c r="JYJ387" s="22"/>
      <c r="JYK387" s="22"/>
      <c r="JYL387" s="22"/>
      <c r="JYM387" s="22"/>
      <c r="JYN387" s="22"/>
      <c r="JYO387" s="22"/>
      <c r="JYP387" s="22"/>
      <c r="JYQ387" s="22"/>
      <c r="JYR387" s="22"/>
      <c r="JYS387" s="22"/>
      <c r="JYT387" s="22"/>
      <c r="JYU387" s="22"/>
      <c r="JYV387" s="22"/>
      <c r="JYW387" s="22"/>
      <c r="JYX387" s="22"/>
      <c r="JYY387" s="22"/>
      <c r="JYZ387" s="22"/>
      <c r="JZA387" s="22"/>
      <c r="JZB387" s="22"/>
      <c r="JZC387" s="22"/>
      <c r="JZD387" s="22"/>
      <c r="JZE387" s="22"/>
      <c r="JZF387" s="22"/>
      <c r="JZG387" s="22"/>
      <c r="JZH387" s="22"/>
      <c r="JZI387" s="22"/>
      <c r="JZJ387" s="22"/>
      <c r="JZK387" s="22"/>
      <c r="JZL387" s="22"/>
      <c r="JZM387" s="22"/>
      <c r="JZN387" s="22"/>
      <c r="JZO387" s="22"/>
      <c r="JZP387" s="22"/>
      <c r="JZQ387" s="22"/>
      <c r="JZR387" s="22"/>
      <c r="JZS387" s="22"/>
      <c r="JZT387" s="22"/>
      <c r="JZU387" s="22"/>
      <c r="JZV387" s="22"/>
      <c r="JZW387" s="22"/>
      <c r="JZX387" s="22"/>
      <c r="JZY387" s="22"/>
      <c r="JZZ387" s="22"/>
      <c r="KAA387" s="22"/>
      <c r="KAB387" s="22"/>
      <c r="KAC387" s="22"/>
      <c r="KAD387" s="22"/>
      <c r="KAE387" s="22"/>
      <c r="KAF387" s="22"/>
      <c r="KAG387" s="22"/>
      <c r="KAH387" s="22"/>
      <c r="KAI387" s="22"/>
      <c r="KAJ387" s="22"/>
      <c r="KAK387" s="22"/>
      <c r="KAL387" s="22"/>
      <c r="KAM387" s="22"/>
      <c r="KAN387" s="22"/>
      <c r="KAO387" s="22"/>
      <c r="KAP387" s="22"/>
      <c r="KAQ387" s="22"/>
      <c r="KAR387" s="22"/>
      <c r="KAS387" s="22"/>
      <c r="KAT387" s="22"/>
      <c r="KAU387" s="22"/>
      <c r="KAV387" s="22"/>
      <c r="KAW387" s="22"/>
      <c r="KAX387" s="22"/>
      <c r="KAY387" s="22"/>
      <c r="KAZ387" s="22"/>
      <c r="KBA387" s="22"/>
      <c r="KBB387" s="22"/>
      <c r="KBC387" s="22"/>
      <c r="KBD387" s="22"/>
      <c r="KBE387" s="22"/>
      <c r="KBF387" s="22"/>
      <c r="KBG387" s="22"/>
      <c r="KBH387" s="22"/>
      <c r="KBI387" s="22"/>
      <c r="KBJ387" s="22"/>
      <c r="KBK387" s="22"/>
      <c r="KBL387" s="22"/>
      <c r="KBM387" s="22"/>
      <c r="KBN387" s="22"/>
      <c r="KBO387" s="22"/>
      <c r="KBP387" s="22"/>
      <c r="KBQ387" s="22"/>
      <c r="KBR387" s="22"/>
      <c r="KBS387" s="22"/>
      <c r="KBT387" s="22"/>
      <c r="KBU387" s="22"/>
      <c r="KBV387" s="22"/>
      <c r="KBW387" s="22"/>
      <c r="KBX387" s="22"/>
      <c r="KBY387" s="22"/>
      <c r="KBZ387" s="22"/>
      <c r="KCA387" s="22"/>
      <c r="KCB387" s="22"/>
      <c r="KCC387" s="22"/>
      <c r="KCD387" s="22"/>
      <c r="KCE387" s="22"/>
      <c r="KCF387" s="22"/>
      <c r="KCG387" s="22"/>
      <c r="KCH387" s="22"/>
      <c r="KCI387" s="22"/>
      <c r="KCJ387" s="22"/>
      <c r="KCK387" s="22"/>
      <c r="KCL387" s="22"/>
      <c r="KCM387" s="22"/>
      <c r="KCN387" s="22"/>
      <c r="KCO387" s="22"/>
      <c r="KCP387" s="22"/>
      <c r="KCQ387" s="22"/>
      <c r="KCR387" s="22"/>
      <c r="KCS387" s="22"/>
      <c r="KCT387" s="22"/>
      <c r="KCU387" s="22"/>
      <c r="KCV387" s="22"/>
      <c r="KCW387" s="22"/>
      <c r="KCX387" s="22"/>
      <c r="KCY387" s="22"/>
      <c r="KCZ387" s="22"/>
      <c r="KDA387" s="22"/>
      <c r="KDB387" s="22"/>
      <c r="KDC387" s="22"/>
      <c r="KDD387" s="22"/>
      <c r="KDE387" s="22"/>
      <c r="KDF387" s="22"/>
      <c r="KDG387" s="22"/>
      <c r="KDH387" s="22"/>
      <c r="KDI387" s="22"/>
      <c r="KDJ387" s="22"/>
      <c r="KDK387" s="22"/>
      <c r="KDL387" s="22"/>
      <c r="KDM387" s="22"/>
      <c r="KDN387" s="22"/>
      <c r="KDO387" s="22"/>
      <c r="KDP387" s="22"/>
      <c r="KDQ387" s="22"/>
      <c r="KDR387" s="22"/>
      <c r="KDS387" s="22"/>
      <c r="KDT387" s="22"/>
      <c r="KDU387" s="22"/>
      <c r="KDV387" s="22"/>
      <c r="KDW387" s="22"/>
      <c r="KDX387" s="22"/>
      <c r="KDY387" s="22"/>
      <c r="KDZ387" s="22"/>
      <c r="KEA387" s="22"/>
      <c r="KEB387" s="22"/>
      <c r="KEC387" s="22"/>
      <c r="KED387" s="22"/>
      <c r="KEE387" s="22"/>
      <c r="KEF387" s="22"/>
      <c r="KEG387" s="22"/>
      <c r="KEH387" s="22"/>
      <c r="KEI387" s="22"/>
      <c r="KEJ387" s="22"/>
      <c r="KEK387" s="22"/>
      <c r="KEL387" s="22"/>
      <c r="KEM387" s="22"/>
      <c r="KEN387" s="22"/>
      <c r="KEO387" s="22"/>
      <c r="KEP387" s="22"/>
      <c r="KEQ387" s="22"/>
      <c r="KER387" s="22"/>
      <c r="KES387" s="22"/>
      <c r="KET387" s="22"/>
      <c r="KEU387" s="22"/>
      <c r="KEV387" s="22"/>
      <c r="KEW387" s="22"/>
      <c r="KEX387" s="22"/>
      <c r="KEY387" s="22"/>
      <c r="KEZ387" s="22"/>
      <c r="KFA387" s="22"/>
      <c r="KFB387" s="22"/>
      <c r="KFC387" s="22"/>
      <c r="KFD387" s="22"/>
      <c r="KFE387" s="22"/>
      <c r="KFF387" s="22"/>
      <c r="KFG387" s="22"/>
      <c r="KFH387" s="22"/>
      <c r="KFI387" s="22"/>
      <c r="KFJ387" s="22"/>
      <c r="KFK387" s="22"/>
      <c r="KFL387" s="22"/>
      <c r="KFM387" s="22"/>
      <c r="KFN387" s="22"/>
      <c r="KFO387" s="22"/>
      <c r="KFP387" s="22"/>
      <c r="KFQ387" s="22"/>
      <c r="KFR387" s="22"/>
      <c r="KFS387" s="22"/>
      <c r="KFT387" s="22"/>
      <c r="KFU387" s="22"/>
      <c r="KFV387" s="22"/>
      <c r="KFW387" s="22"/>
      <c r="KFX387" s="22"/>
      <c r="KFY387" s="22"/>
      <c r="KFZ387" s="22"/>
      <c r="KGA387" s="22"/>
      <c r="KGB387" s="22"/>
      <c r="KGC387" s="22"/>
      <c r="KGD387" s="22"/>
      <c r="KGE387" s="22"/>
      <c r="KGF387" s="22"/>
      <c r="KGG387" s="22"/>
      <c r="KGH387" s="22"/>
      <c r="KGI387" s="22"/>
      <c r="KGJ387" s="22"/>
      <c r="KGK387" s="22"/>
      <c r="KGL387" s="22"/>
      <c r="KGM387" s="22"/>
      <c r="KGN387" s="22"/>
      <c r="KGO387" s="22"/>
      <c r="KGP387" s="22"/>
      <c r="KGQ387" s="22"/>
      <c r="KGR387" s="22"/>
      <c r="KGS387" s="22"/>
      <c r="KGT387" s="22"/>
      <c r="KGU387" s="22"/>
      <c r="KGV387" s="22"/>
      <c r="KGW387" s="22"/>
      <c r="KGX387" s="22"/>
      <c r="KGY387" s="22"/>
      <c r="KGZ387" s="22"/>
      <c r="KHA387" s="22"/>
      <c r="KHB387" s="22"/>
      <c r="KHC387" s="22"/>
      <c r="KHD387" s="22"/>
      <c r="KHE387" s="22"/>
      <c r="KHF387" s="22"/>
      <c r="KHG387" s="22"/>
      <c r="KHH387" s="22"/>
      <c r="KHI387" s="22"/>
      <c r="KHJ387" s="22"/>
      <c r="KHK387" s="22"/>
      <c r="KHL387" s="22"/>
      <c r="KHM387" s="22"/>
      <c r="KHN387" s="22"/>
      <c r="KHO387" s="22"/>
      <c r="KHP387" s="22"/>
      <c r="KHQ387" s="22"/>
      <c r="KHR387" s="22"/>
      <c r="KHS387" s="22"/>
      <c r="KHT387" s="22"/>
      <c r="KHU387" s="22"/>
      <c r="KHV387" s="22"/>
      <c r="KHW387" s="22"/>
      <c r="KHX387" s="22"/>
      <c r="KHY387" s="22"/>
      <c r="KHZ387" s="22"/>
      <c r="KIA387" s="22"/>
      <c r="KIB387" s="22"/>
      <c r="KIC387" s="22"/>
      <c r="KID387" s="22"/>
      <c r="KIE387" s="22"/>
      <c r="KIF387" s="22"/>
      <c r="KIG387" s="22"/>
      <c r="KIH387" s="22"/>
      <c r="KII387" s="22"/>
      <c r="KIJ387" s="22"/>
      <c r="KIK387" s="22"/>
      <c r="KIL387" s="22"/>
      <c r="KIM387" s="22"/>
      <c r="KIN387" s="22"/>
      <c r="KIO387" s="22"/>
      <c r="KIP387" s="22"/>
      <c r="KIQ387" s="22"/>
      <c r="KIR387" s="22"/>
      <c r="KIS387" s="22"/>
      <c r="KIT387" s="22"/>
      <c r="KIU387" s="22"/>
      <c r="KIV387" s="22"/>
      <c r="KIW387" s="22"/>
      <c r="KIX387" s="22"/>
      <c r="KIY387" s="22"/>
      <c r="KIZ387" s="22"/>
      <c r="KJA387" s="22"/>
      <c r="KJB387" s="22"/>
      <c r="KJC387" s="22"/>
      <c r="KJD387" s="22"/>
      <c r="KJE387" s="22"/>
      <c r="KJF387" s="22"/>
      <c r="KJG387" s="22"/>
      <c r="KJH387" s="22"/>
      <c r="KJI387" s="22"/>
      <c r="KJJ387" s="22"/>
      <c r="KJK387" s="22"/>
      <c r="KJL387" s="22"/>
      <c r="KJM387" s="22"/>
      <c r="KJN387" s="22"/>
      <c r="KJO387" s="22"/>
      <c r="KJP387" s="22"/>
      <c r="KJQ387" s="22"/>
      <c r="KJR387" s="22"/>
      <c r="KJS387" s="22"/>
      <c r="KJT387" s="22"/>
      <c r="KJU387" s="22"/>
      <c r="KJV387" s="22"/>
      <c r="KJW387" s="22"/>
      <c r="KJX387" s="22"/>
      <c r="KJY387" s="22"/>
      <c r="KJZ387" s="22"/>
      <c r="KKA387" s="22"/>
      <c r="KKB387" s="22"/>
      <c r="KKC387" s="22"/>
      <c r="KKD387" s="22"/>
      <c r="KKE387" s="22"/>
      <c r="KKF387" s="22"/>
      <c r="KKG387" s="22"/>
      <c r="KKH387" s="22"/>
      <c r="KKI387" s="22"/>
      <c r="KKJ387" s="22"/>
      <c r="KKK387" s="22"/>
      <c r="KKL387" s="22"/>
      <c r="KKM387" s="22"/>
      <c r="KKN387" s="22"/>
      <c r="KKO387" s="22"/>
      <c r="KKP387" s="22"/>
      <c r="KKQ387" s="22"/>
      <c r="KKR387" s="22"/>
      <c r="KKS387" s="22"/>
      <c r="KKT387" s="22"/>
      <c r="KKU387" s="22"/>
      <c r="KKV387" s="22"/>
      <c r="KKW387" s="22"/>
      <c r="KKX387" s="22"/>
      <c r="KKY387" s="22"/>
      <c r="KKZ387" s="22"/>
      <c r="KLA387" s="22"/>
      <c r="KLB387" s="22"/>
      <c r="KLC387" s="22"/>
      <c r="KLD387" s="22"/>
      <c r="KLE387" s="22"/>
      <c r="KLF387" s="22"/>
      <c r="KLG387" s="22"/>
      <c r="KLH387" s="22"/>
      <c r="KLI387" s="22"/>
      <c r="KLJ387" s="22"/>
      <c r="KLK387" s="22"/>
      <c r="KLL387" s="22"/>
      <c r="KLM387" s="22"/>
      <c r="KLN387" s="22"/>
      <c r="KLO387" s="22"/>
      <c r="KLP387" s="22"/>
      <c r="KLQ387" s="22"/>
      <c r="KLR387" s="22"/>
      <c r="KLS387" s="22"/>
      <c r="KLT387" s="22"/>
      <c r="KLU387" s="22"/>
      <c r="KLV387" s="22"/>
      <c r="KLW387" s="22"/>
      <c r="KLX387" s="22"/>
      <c r="KLY387" s="22"/>
      <c r="KLZ387" s="22"/>
      <c r="KMA387" s="22"/>
      <c r="KMB387" s="22"/>
      <c r="KMC387" s="22"/>
      <c r="KMD387" s="22"/>
      <c r="KME387" s="22"/>
      <c r="KMF387" s="22"/>
      <c r="KMG387" s="22"/>
      <c r="KMH387" s="22"/>
      <c r="KMI387" s="22"/>
      <c r="KMJ387" s="22"/>
      <c r="KMK387" s="22"/>
      <c r="KML387" s="22"/>
      <c r="KMM387" s="22"/>
      <c r="KMN387" s="22"/>
      <c r="KMO387" s="22"/>
      <c r="KMP387" s="22"/>
      <c r="KMQ387" s="22"/>
      <c r="KMR387" s="22"/>
      <c r="KMS387" s="22"/>
      <c r="KMT387" s="22"/>
      <c r="KMU387" s="22"/>
      <c r="KMV387" s="22"/>
      <c r="KMW387" s="22"/>
      <c r="KMX387" s="22"/>
      <c r="KMY387" s="22"/>
      <c r="KMZ387" s="22"/>
      <c r="KNA387" s="22"/>
      <c r="KNB387" s="22"/>
      <c r="KNC387" s="22"/>
      <c r="KND387" s="22"/>
      <c r="KNE387" s="22"/>
      <c r="KNF387" s="22"/>
      <c r="KNG387" s="22"/>
      <c r="KNH387" s="22"/>
      <c r="KNI387" s="22"/>
      <c r="KNJ387" s="22"/>
      <c r="KNK387" s="22"/>
      <c r="KNL387" s="22"/>
      <c r="KNM387" s="22"/>
      <c r="KNN387" s="22"/>
      <c r="KNO387" s="22"/>
      <c r="KNP387" s="22"/>
      <c r="KNQ387" s="22"/>
      <c r="KNR387" s="22"/>
      <c r="KNS387" s="22"/>
      <c r="KNT387" s="22"/>
      <c r="KNU387" s="22"/>
      <c r="KNV387" s="22"/>
      <c r="KNW387" s="22"/>
      <c r="KNX387" s="22"/>
      <c r="KNY387" s="22"/>
      <c r="KNZ387" s="22"/>
      <c r="KOA387" s="22"/>
      <c r="KOB387" s="22"/>
      <c r="KOC387" s="22"/>
      <c r="KOD387" s="22"/>
      <c r="KOE387" s="22"/>
      <c r="KOF387" s="22"/>
      <c r="KOG387" s="22"/>
      <c r="KOH387" s="22"/>
      <c r="KOI387" s="22"/>
      <c r="KOJ387" s="22"/>
      <c r="KOK387" s="22"/>
      <c r="KOL387" s="22"/>
      <c r="KOM387" s="22"/>
      <c r="KON387" s="22"/>
      <c r="KOO387" s="22"/>
      <c r="KOP387" s="22"/>
      <c r="KOQ387" s="22"/>
      <c r="KOR387" s="22"/>
      <c r="KOS387" s="22"/>
      <c r="KOT387" s="22"/>
      <c r="KOU387" s="22"/>
      <c r="KOV387" s="22"/>
      <c r="KOW387" s="22"/>
      <c r="KOX387" s="22"/>
      <c r="KOY387" s="22"/>
      <c r="KOZ387" s="22"/>
      <c r="KPA387" s="22"/>
      <c r="KPB387" s="22"/>
      <c r="KPC387" s="22"/>
      <c r="KPD387" s="22"/>
      <c r="KPE387" s="22"/>
      <c r="KPF387" s="22"/>
      <c r="KPG387" s="22"/>
      <c r="KPH387" s="22"/>
      <c r="KPI387" s="22"/>
      <c r="KPJ387" s="22"/>
      <c r="KPK387" s="22"/>
      <c r="KPL387" s="22"/>
      <c r="KPM387" s="22"/>
      <c r="KPN387" s="22"/>
      <c r="KPO387" s="22"/>
      <c r="KPP387" s="22"/>
      <c r="KPQ387" s="22"/>
      <c r="KPR387" s="22"/>
      <c r="KPS387" s="22"/>
      <c r="KPT387" s="22"/>
      <c r="KPU387" s="22"/>
      <c r="KPV387" s="22"/>
      <c r="KPW387" s="22"/>
      <c r="KPX387" s="22"/>
      <c r="KPY387" s="22"/>
      <c r="KPZ387" s="22"/>
      <c r="KQA387" s="22"/>
      <c r="KQB387" s="22"/>
      <c r="KQC387" s="22"/>
      <c r="KQD387" s="22"/>
      <c r="KQE387" s="22"/>
      <c r="KQF387" s="22"/>
      <c r="KQG387" s="22"/>
      <c r="KQH387" s="22"/>
      <c r="KQI387" s="22"/>
      <c r="KQJ387" s="22"/>
      <c r="KQK387" s="22"/>
      <c r="KQL387" s="22"/>
      <c r="KQM387" s="22"/>
      <c r="KQN387" s="22"/>
      <c r="KQO387" s="22"/>
      <c r="KQP387" s="22"/>
      <c r="KQQ387" s="22"/>
      <c r="KQR387" s="22"/>
      <c r="KQS387" s="22"/>
      <c r="KQT387" s="22"/>
      <c r="KQU387" s="22"/>
      <c r="KQV387" s="22"/>
      <c r="KQW387" s="22"/>
      <c r="KQX387" s="22"/>
      <c r="KQY387" s="22"/>
      <c r="KQZ387" s="22"/>
      <c r="KRA387" s="22"/>
      <c r="KRB387" s="22"/>
      <c r="KRC387" s="22"/>
      <c r="KRD387" s="22"/>
      <c r="KRE387" s="22"/>
      <c r="KRF387" s="22"/>
      <c r="KRG387" s="22"/>
      <c r="KRH387" s="22"/>
      <c r="KRI387" s="22"/>
      <c r="KRJ387" s="22"/>
      <c r="KRK387" s="22"/>
      <c r="KRL387" s="22"/>
      <c r="KRM387" s="22"/>
      <c r="KRN387" s="22"/>
      <c r="KRO387" s="22"/>
      <c r="KRP387" s="22"/>
      <c r="KRQ387" s="22"/>
      <c r="KRR387" s="22"/>
      <c r="KRS387" s="22"/>
      <c r="KRT387" s="22"/>
      <c r="KRU387" s="22"/>
      <c r="KRV387" s="22"/>
      <c r="KRW387" s="22"/>
      <c r="KRX387" s="22"/>
      <c r="KRY387" s="22"/>
      <c r="KRZ387" s="22"/>
      <c r="KSA387" s="22"/>
      <c r="KSB387" s="22"/>
      <c r="KSC387" s="22"/>
      <c r="KSD387" s="22"/>
      <c r="KSE387" s="22"/>
      <c r="KSF387" s="22"/>
      <c r="KSG387" s="22"/>
      <c r="KSH387" s="22"/>
      <c r="KSI387" s="22"/>
      <c r="KSJ387" s="22"/>
      <c r="KSK387" s="22"/>
      <c r="KSL387" s="22"/>
      <c r="KSM387" s="22"/>
      <c r="KSN387" s="22"/>
      <c r="KSO387" s="22"/>
      <c r="KSP387" s="22"/>
      <c r="KSQ387" s="22"/>
      <c r="KSR387" s="22"/>
      <c r="KSS387" s="22"/>
      <c r="KST387" s="22"/>
      <c r="KSU387" s="22"/>
      <c r="KSV387" s="22"/>
      <c r="KSW387" s="22"/>
      <c r="KSX387" s="22"/>
      <c r="KSY387" s="22"/>
      <c r="KSZ387" s="22"/>
      <c r="KTA387" s="22"/>
      <c r="KTB387" s="22"/>
      <c r="KTC387" s="22"/>
      <c r="KTD387" s="22"/>
      <c r="KTE387" s="22"/>
      <c r="KTF387" s="22"/>
      <c r="KTG387" s="22"/>
      <c r="KTH387" s="22"/>
      <c r="KTI387" s="22"/>
      <c r="KTJ387" s="22"/>
      <c r="KTK387" s="22"/>
      <c r="KTL387" s="22"/>
      <c r="KTM387" s="22"/>
      <c r="KTN387" s="22"/>
      <c r="KTO387" s="22"/>
      <c r="KTP387" s="22"/>
      <c r="KTQ387" s="22"/>
      <c r="KTR387" s="22"/>
      <c r="KTS387" s="22"/>
      <c r="KTT387" s="22"/>
      <c r="KTU387" s="22"/>
      <c r="KTV387" s="22"/>
      <c r="KTW387" s="22"/>
      <c r="KTX387" s="22"/>
      <c r="KTY387" s="22"/>
      <c r="KTZ387" s="22"/>
      <c r="KUA387" s="22"/>
      <c r="KUB387" s="22"/>
      <c r="KUC387" s="22"/>
      <c r="KUD387" s="22"/>
      <c r="KUE387" s="22"/>
      <c r="KUF387" s="22"/>
      <c r="KUG387" s="22"/>
      <c r="KUH387" s="22"/>
      <c r="KUI387" s="22"/>
      <c r="KUJ387" s="22"/>
      <c r="KUK387" s="22"/>
      <c r="KUL387" s="22"/>
      <c r="KUM387" s="22"/>
      <c r="KUN387" s="22"/>
      <c r="KUO387" s="22"/>
      <c r="KUP387" s="22"/>
      <c r="KUQ387" s="22"/>
      <c r="KUR387" s="22"/>
      <c r="KUS387" s="22"/>
      <c r="KUT387" s="22"/>
      <c r="KUU387" s="22"/>
      <c r="KUV387" s="22"/>
      <c r="KUW387" s="22"/>
      <c r="KUX387" s="22"/>
      <c r="KUY387" s="22"/>
      <c r="KUZ387" s="22"/>
      <c r="KVA387" s="22"/>
      <c r="KVB387" s="22"/>
      <c r="KVC387" s="22"/>
      <c r="KVD387" s="22"/>
      <c r="KVE387" s="22"/>
      <c r="KVF387" s="22"/>
      <c r="KVG387" s="22"/>
      <c r="KVH387" s="22"/>
      <c r="KVI387" s="22"/>
      <c r="KVJ387" s="22"/>
      <c r="KVK387" s="22"/>
      <c r="KVL387" s="22"/>
      <c r="KVM387" s="22"/>
      <c r="KVN387" s="22"/>
      <c r="KVO387" s="22"/>
      <c r="KVP387" s="22"/>
      <c r="KVQ387" s="22"/>
      <c r="KVR387" s="22"/>
      <c r="KVS387" s="22"/>
      <c r="KVT387" s="22"/>
      <c r="KVU387" s="22"/>
      <c r="KVV387" s="22"/>
      <c r="KVW387" s="22"/>
      <c r="KVX387" s="22"/>
      <c r="KVY387" s="22"/>
      <c r="KVZ387" s="22"/>
      <c r="KWA387" s="22"/>
      <c r="KWB387" s="22"/>
      <c r="KWC387" s="22"/>
      <c r="KWD387" s="22"/>
      <c r="KWE387" s="22"/>
      <c r="KWF387" s="22"/>
      <c r="KWG387" s="22"/>
      <c r="KWH387" s="22"/>
      <c r="KWI387" s="22"/>
      <c r="KWJ387" s="22"/>
      <c r="KWK387" s="22"/>
      <c r="KWL387" s="22"/>
      <c r="KWM387" s="22"/>
      <c r="KWN387" s="22"/>
      <c r="KWO387" s="22"/>
      <c r="KWP387" s="22"/>
      <c r="KWQ387" s="22"/>
      <c r="KWR387" s="22"/>
      <c r="KWS387" s="22"/>
      <c r="KWT387" s="22"/>
      <c r="KWU387" s="22"/>
      <c r="KWV387" s="22"/>
      <c r="KWW387" s="22"/>
      <c r="KWX387" s="22"/>
      <c r="KWY387" s="22"/>
      <c r="KWZ387" s="22"/>
      <c r="KXA387" s="22"/>
      <c r="KXB387" s="22"/>
      <c r="KXC387" s="22"/>
      <c r="KXD387" s="22"/>
      <c r="KXE387" s="22"/>
      <c r="KXF387" s="22"/>
      <c r="KXG387" s="22"/>
      <c r="KXH387" s="22"/>
      <c r="KXI387" s="22"/>
      <c r="KXJ387" s="22"/>
      <c r="KXK387" s="22"/>
      <c r="KXL387" s="22"/>
      <c r="KXM387" s="22"/>
      <c r="KXN387" s="22"/>
      <c r="KXO387" s="22"/>
      <c r="KXP387" s="22"/>
      <c r="KXQ387" s="22"/>
      <c r="KXR387" s="22"/>
      <c r="KXS387" s="22"/>
      <c r="KXT387" s="22"/>
      <c r="KXU387" s="22"/>
      <c r="KXV387" s="22"/>
      <c r="KXW387" s="22"/>
      <c r="KXX387" s="22"/>
      <c r="KXY387" s="22"/>
      <c r="KXZ387" s="22"/>
      <c r="KYA387" s="22"/>
      <c r="KYB387" s="22"/>
      <c r="KYC387" s="22"/>
      <c r="KYD387" s="22"/>
      <c r="KYE387" s="22"/>
      <c r="KYF387" s="22"/>
      <c r="KYG387" s="22"/>
      <c r="KYH387" s="22"/>
      <c r="KYI387" s="22"/>
      <c r="KYJ387" s="22"/>
      <c r="KYK387" s="22"/>
      <c r="KYL387" s="22"/>
      <c r="KYM387" s="22"/>
      <c r="KYN387" s="22"/>
      <c r="KYO387" s="22"/>
      <c r="KYP387" s="22"/>
      <c r="KYQ387" s="22"/>
      <c r="KYR387" s="22"/>
      <c r="KYS387" s="22"/>
      <c r="KYT387" s="22"/>
      <c r="KYU387" s="22"/>
      <c r="KYV387" s="22"/>
      <c r="KYW387" s="22"/>
      <c r="KYX387" s="22"/>
      <c r="KYY387" s="22"/>
      <c r="KYZ387" s="22"/>
      <c r="KZA387" s="22"/>
      <c r="KZB387" s="22"/>
      <c r="KZC387" s="22"/>
      <c r="KZD387" s="22"/>
      <c r="KZE387" s="22"/>
      <c r="KZF387" s="22"/>
      <c r="KZG387" s="22"/>
      <c r="KZH387" s="22"/>
      <c r="KZI387" s="22"/>
      <c r="KZJ387" s="22"/>
      <c r="KZK387" s="22"/>
      <c r="KZL387" s="22"/>
      <c r="KZM387" s="22"/>
      <c r="KZN387" s="22"/>
      <c r="KZO387" s="22"/>
      <c r="KZP387" s="22"/>
      <c r="KZQ387" s="22"/>
      <c r="KZR387" s="22"/>
      <c r="KZS387" s="22"/>
      <c r="KZT387" s="22"/>
      <c r="KZU387" s="22"/>
      <c r="KZV387" s="22"/>
      <c r="KZW387" s="22"/>
      <c r="KZX387" s="22"/>
      <c r="KZY387" s="22"/>
      <c r="KZZ387" s="22"/>
      <c r="LAA387" s="22"/>
      <c r="LAB387" s="22"/>
      <c r="LAC387" s="22"/>
      <c r="LAD387" s="22"/>
      <c r="LAE387" s="22"/>
      <c r="LAF387" s="22"/>
      <c r="LAG387" s="22"/>
      <c r="LAH387" s="22"/>
      <c r="LAI387" s="22"/>
      <c r="LAJ387" s="22"/>
      <c r="LAK387" s="22"/>
      <c r="LAL387" s="22"/>
      <c r="LAM387" s="22"/>
      <c r="LAN387" s="22"/>
      <c r="LAO387" s="22"/>
      <c r="LAP387" s="22"/>
      <c r="LAQ387" s="22"/>
      <c r="LAR387" s="22"/>
      <c r="LAS387" s="22"/>
      <c r="LAT387" s="22"/>
      <c r="LAU387" s="22"/>
      <c r="LAV387" s="22"/>
      <c r="LAW387" s="22"/>
      <c r="LAX387" s="22"/>
      <c r="LAY387" s="22"/>
      <c r="LAZ387" s="22"/>
      <c r="LBA387" s="22"/>
      <c r="LBB387" s="22"/>
      <c r="LBC387" s="22"/>
      <c r="LBD387" s="22"/>
      <c r="LBE387" s="22"/>
      <c r="LBF387" s="22"/>
      <c r="LBG387" s="22"/>
      <c r="LBH387" s="22"/>
      <c r="LBI387" s="22"/>
      <c r="LBJ387" s="22"/>
      <c r="LBK387" s="22"/>
      <c r="LBL387" s="22"/>
      <c r="LBM387" s="22"/>
      <c r="LBN387" s="22"/>
      <c r="LBO387" s="22"/>
      <c r="LBP387" s="22"/>
      <c r="LBQ387" s="22"/>
      <c r="LBR387" s="22"/>
      <c r="LBS387" s="22"/>
      <c r="LBT387" s="22"/>
      <c r="LBU387" s="22"/>
      <c r="LBV387" s="22"/>
      <c r="LBW387" s="22"/>
      <c r="LBX387" s="22"/>
      <c r="LBY387" s="22"/>
      <c r="LBZ387" s="22"/>
      <c r="LCA387" s="22"/>
      <c r="LCB387" s="22"/>
      <c r="LCC387" s="22"/>
      <c r="LCD387" s="22"/>
      <c r="LCE387" s="22"/>
      <c r="LCF387" s="22"/>
      <c r="LCG387" s="22"/>
      <c r="LCH387" s="22"/>
      <c r="LCI387" s="22"/>
      <c r="LCJ387" s="22"/>
      <c r="LCK387" s="22"/>
      <c r="LCL387" s="22"/>
      <c r="LCM387" s="22"/>
      <c r="LCN387" s="22"/>
      <c r="LCO387" s="22"/>
      <c r="LCP387" s="22"/>
      <c r="LCQ387" s="22"/>
      <c r="LCR387" s="22"/>
      <c r="LCS387" s="22"/>
      <c r="LCT387" s="22"/>
      <c r="LCU387" s="22"/>
      <c r="LCV387" s="22"/>
      <c r="LCW387" s="22"/>
      <c r="LCX387" s="22"/>
      <c r="LCY387" s="22"/>
      <c r="LCZ387" s="22"/>
      <c r="LDA387" s="22"/>
      <c r="LDB387" s="22"/>
      <c r="LDC387" s="22"/>
      <c r="LDD387" s="22"/>
      <c r="LDE387" s="22"/>
      <c r="LDF387" s="22"/>
      <c r="LDG387" s="22"/>
      <c r="LDH387" s="22"/>
      <c r="LDI387" s="22"/>
      <c r="LDJ387" s="22"/>
      <c r="LDK387" s="22"/>
      <c r="LDL387" s="22"/>
      <c r="LDM387" s="22"/>
      <c r="LDN387" s="22"/>
      <c r="LDO387" s="22"/>
      <c r="LDP387" s="22"/>
      <c r="LDQ387" s="22"/>
      <c r="LDR387" s="22"/>
      <c r="LDS387" s="22"/>
      <c r="LDT387" s="22"/>
      <c r="LDU387" s="22"/>
      <c r="LDV387" s="22"/>
      <c r="LDW387" s="22"/>
      <c r="LDX387" s="22"/>
      <c r="LDY387" s="22"/>
      <c r="LDZ387" s="22"/>
      <c r="LEA387" s="22"/>
      <c r="LEB387" s="22"/>
      <c r="LEC387" s="22"/>
      <c r="LED387" s="22"/>
      <c r="LEE387" s="22"/>
      <c r="LEF387" s="22"/>
      <c r="LEG387" s="22"/>
      <c r="LEH387" s="22"/>
      <c r="LEI387" s="22"/>
      <c r="LEJ387" s="22"/>
      <c r="LEK387" s="22"/>
      <c r="LEL387" s="22"/>
      <c r="LEM387" s="22"/>
      <c r="LEN387" s="22"/>
      <c r="LEO387" s="22"/>
      <c r="LEP387" s="22"/>
      <c r="LEQ387" s="22"/>
      <c r="LER387" s="22"/>
      <c r="LES387" s="22"/>
      <c r="LET387" s="22"/>
      <c r="LEU387" s="22"/>
      <c r="LEV387" s="22"/>
      <c r="LEW387" s="22"/>
      <c r="LEX387" s="22"/>
      <c r="LEY387" s="22"/>
      <c r="LEZ387" s="22"/>
      <c r="LFA387" s="22"/>
      <c r="LFB387" s="22"/>
      <c r="LFC387" s="22"/>
      <c r="LFD387" s="22"/>
      <c r="LFE387" s="22"/>
      <c r="LFF387" s="22"/>
      <c r="LFG387" s="22"/>
      <c r="LFH387" s="22"/>
      <c r="LFI387" s="22"/>
      <c r="LFJ387" s="22"/>
      <c r="LFK387" s="22"/>
      <c r="LFL387" s="22"/>
      <c r="LFM387" s="22"/>
      <c r="LFN387" s="22"/>
      <c r="LFO387" s="22"/>
      <c r="LFP387" s="22"/>
      <c r="LFQ387" s="22"/>
      <c r="LFR387" s="22"/>
      <c r="LFS387" s="22"/>
      <c r="LFT387" s="22"/>
      <c r="LFU387" s="22"/>
      <c r="LFV387" s="22"/>
      <c r="LFW387" s="22"/>
      <c r="LFX387" s="22"/>
      <c r="LFY387" s="22"/>
      <c r="LFZ387" s="22"/>
      <c r="LGA387" s="22"/>
      <c r="LGB387" s="22"/>
      <c r="LGC387" s="22"/>
      <c r="LGD387" s="22"/>
      <c r="LGE387" s="22"/>
      <c r="LGF387" s="22"/>
      <c r="LGG387" s="22"/>
      <c r="LGH387" s="22"/>
      <c r="LGI387" s="22"/>
      <c r="LGJ387" s="22"/>
      <c r="LGK387" s="22"/>
      <c r="LGL387" s="22"/>
      <c r="LGM387" s="22"/>
      <c r="LGN387" s="22"/>
      <c r="LGO387" s="22"/>
      <c r="LGP387" s="22"/>
      <c r="LGQ387" s="22"/>
      <c r="LGR387" s="22"/>
      <c r="LGS387" s="22"/>
      <c r="LGT387" s="22"/>
      <c r="LGU387" s="22"/>
      <c r="LGV387" s="22"/>
      <c r="LGW387" s="22"/>
      <c r="LGX387" s="22"/>
      <c r="LGY387" s="22"/>
      <c r="LGZ387" s="22"/>
      <c r="LHA387" s="22"/>
      <c r="LHB387" s="22"/>
      <c r="LHC387" s="22"/>
      <c r="LHD387" s="22"/>
      <c r="LHE387" s="22"/>
      <c r="LHF387" s="22"/>
      <c r="LHG387" s="22"/>
      <c r="LHH387" s="22"/>
      <c r="LHI387" s="22"/>
      <c r="LHJ387" s="22"/>
      <c r="LHK387" s="22"/>
      <c r="LHL387" s="22"/>
      <c r="LHM387" s="22"/>
      <c r="LHN387" s="22"/>
      <c r="LHO387" s="22"/>
      <c r="LHP387" s="22"/>
      <c r="LHQ387" s="22"/>
      <c r="LHR387" s="22"/>
      <c r="LHS387" s="22"/>
      <c r="LHT387" s="22"/>
      <c r="LHU387" s="22"/>
      <c r="LHV387" s="22"/>
      <c r="LHW387" s="22"/>
      <c r="LHX387" s="22"/>
      <c r="LHY387" s="22"/>
      <c r="LHZ387" s="22"/>
      <c r="LIA387" s="22"/>
      <c r="LIB387" s="22"/>
      <c r="LIC387" s="22"/>
      <c r="LID387" s="22"/>
      <c r="LIE387" s="22"/>
      <c r="LIF387" s="22"/>
      <c r="LIG387" s="22"/>
      <c r="LIH387" s="22"/>
      <c r="LII387" s="22"/>
      <c r="LIJ387" s="22"/>
      <c r="LIK387" s="22"/>
      <c r="LIL387" s="22"/>
      <c r="LIM387" s="22"/>
      <c r="LIN387" s="22"/>
      <c r="LIO387" s="22"/>
      <c r="LIP387" s="22"/>
      <c r="LIQ387" s="22"/>
      <c r="LIR387" s="22"/>
      <c r="LIS387" s="22"/>
      <c r="LIT387" s="22"/>
      <c r="LIU387" s="22"/>
      <c r="LIV387" s="22"/>
      <c r="LIW387" s="22"/>
      <c r="LIX387" s="22"/>
      <c r="LIY387" s="22"/>
      <c r="LIZ387" s="22"/>
      <c r="LJA387" s="22"/>
      <c r="LJB387" s="22"/>
      <c r="LJC387" s="22"/>
      <c r="LJD387" s="22"/>
      <c r="LJE387" s="22"/>
      <c r="LJF387" s="22"/>
      <c r="LJG387" s="22"/>
      <c r="LJH387" s="22"/>
      <c r="LJI387" s="22"/>
      <c r="LJJ387" s="22"/>
      <c r="LJK387" s="22"/>
      <c r="LJL387" s="22"/>
      <c r="LJM387" s="22"/>
      <c r="LJN387" s="22"/>
      <c r="LJO387" s="22"/>
      <c r="LJP387" s="22"/>
      <c r="LJQ387" s="22"/>
      <c r="LJR387" s="22"/>
      <c r="LJS387" s="22"/>
      <c r="LJT387" s="22"/>
      <c r="LJU387" s="22"/>
      <c r="LJV387" s="22"/>
      <c r="LJW387" s="22"/>
      <c r="LJX387" s="22"/>
      <c r="LJY387" s="22"/>
      <c r="LJZ387" s="22"/>
      <c r="LKA387" s="22"/>
      <c r="LKB387" s="22"/>
      <c r="LKC387" s="22"/>
      <c r="LKD387" s="22"/>
      <c r="LKE387" s="22"/>
      <c r="LKF387" s="22"/>
      <c r="LKG387" s="22"/>
      <c r="LKH387" s="22"/>
      <c r="LKI387" s="22"/>
      <c r="LKJ387" s="22"/>
      <c r="LKK387" s="22"/>
      <c r="LKL387" s="22"/>
      <c r="LKM387" s="22"/>
      <c r="LKN387" s="22"/>
      <c r="LKO387" s="22"/>
      <c r="LKP387" s="22"/>
      <c r="LKQ387" s="22"/>
      <c r="LKR387" s="22"/>
      <c r="LKS387" s="22"/>
      <c r="LKT387" s="22"/>
      <c r="LKU387" s="22"/>
      <c r="LKV387" s="22"/>
      <c r="LKW387" s="22"/>
      <c r="LKX387" s="22"/>
      <c r="LKY387" s="22"/>
      <c r="LKZ387" s="22"/>
      <c r="LLA387" s="22"/>
      <c r="LLB387" s="22"/>
      <c r="LLC387" s="22"/>
      <c r="LLD387" s="22"/>
      <c r="LLE387" s="22"/>
      <c r="LLF387" s="22"/>
      <c r="LLG387" s="22"/>
      <c r="LLH387" s="22"/>
      <c r="LLI387" s="22"/>
      <c r="LLJ387" s="22"/>
      <c r="LLK387" s="22"/>
      <c r="LLL387" s="22"/>
      <c r="LLM387" s="22"/>
      <c r="LLN387" s="22"/>
      <c r="LLO387" s="22"/>
      <c r="LLP387" s="22"/>
      <c r="LLQ387" s="22"/>
      <c r="LLR387" s="22"/>
      <c r="LLS387" s="22"/>
      <c r="LLT387" s="22"/>
      <c r="LLU387" s="22"/>
      <c r="LLV387" s="22"/>
      <c r="LLW387" s="22"/>
      <c r="LLX387" s="22"/>
      <c r="LLY387" s="22"/>
      <c r="LLZ387" s="22"/>
      <c r="LMA387" s="22"/>
      <c r="LMB387" s="22"/>
      <c r="LMC387" s="22"/>
      <c r="LMD387" s="22"/>
      <c r="LME387" s="22"/>
      <c r="LMF387" s="22"/>
      <c r="LMG387" s="22"/>
      <c r="LMH387" s="22"/>
      <c r="LMI387" s="22"/>
      <c r="LMJ387" s="22"/>
      <c r="LMK387" s="22"/>
      <c r="LML387" s="22"/>
      <c r="LMM387" s="22"/>
      <c r="LMN387" s="22"/>
      <c r="LMO387" s="22"/>
      <c r="LMP387" s="22"/>
      <c r="LMQ387" s="22"/>
      <c r="LMR387" s="22"/>
      <c r="LMS387" s="22"/>
      <c r="LMT387" s="22"/>
      <c r="LMU387" s="22"/>
      <c r="LMV387" s="22"/>
      <c r="LMW387" s="22"/>
      <c r="LMX387" s="22"/>
      <c r="LMY387" s="22"/>
      <c r="LMZ387" s="22"/>
      <c r="LNA387" s="22"/>
      <c r="LNB387" s="22"/>
      <c r="LNC387" s="22"/>
      <c r="LND387" s="22"/>
      <c r="LNE387" s="22"/>
      <c r="LNF387" s="22"/>
      <c r="LNG387" s="22"/>
      <c r="LNH387" s="22"/>
      <c r="LNI387" s="22"/>
      <c r="LNJ387" s="22"/>
      <c r="LNK387" s="22"/>
      <c r="LNL387" s="22"/>
      <c r="LNM387" s="22"/>
      <c r="LNN387" s="22"/>
      <c r="LNO387" s="22"/>
      <c r="LNP387" s="22"/>
      <c r="LNQ387" s="22"/>
      <c r="LNR387" s="22"/>
      <c r="LNS387" s="22"/>
      <c r="LNT387" s="22"/>
      <c r="LNU387" s="22"/>
      <c r="LNV387" s="22"/>
      <c r="LNW387" s="22"/>
      <c r="LNX387" s="22"/>
      <c r="LNY387" s="22"/>
      <c r="LNZ387" s="22"/>
      <c r="LOA387" s="22"/>
      <c r="LOB387" s="22"/>
      <c r="LOC387" s="22"/>
      <c r="LOD387" s="22"/>
      <c r="LOE387" s="22"/>
      <c r="LOF387" s="22"/>
      <c r="LOG387" s="22"/>
      <c r="LOH387" s="22"/>
      <c r="LOI387" s="22"/>
      <c r="LOJ387" s="22"/>
      <c r="LOK387" s="22"/>
      <c r="LOL387" s="22"/>
      <c r="LOM387" s="22"/>
      <c r="LON387" s="22"/>
      <c r="LOO387" s="22"/>
      <c r="LOP387" s="22"/>
      <c r="LOQ387" s="22"/>
      <c r="LOR387" s="22"/>
      <c r="LOS387" s="22"/>
      <c r="LOT387" s="22"/>
      <c r="LOU387" s="22"/>
      <c r="LOV387" s="22"/>
      <c r="LOW387" s="22"/>
      <c r="LOX387" s="22"/>
      <c r="LOY387" s="22"/>
      <c r="LOZ387" s="22"/>
      <c r="LPA387" s="22"/>
      <c r="LPB387" s="22"/>
      <c r="LPC387" s="22"/>
      <c r="LPD387" s="22"/>
      <c r="LPE387" s="22"/>
      <c r="LPF387" s="22"/>
      <c r="LPG387" s="22"/>
      <c r="LPH387" s="22"/>
      <c r="LPI387" s="22"/>
      <c r="LPJ387" s="22"/>
      <c r="LPK387" s="22"/>
      <c r="LPL387" s="22"/>
      <c r="LPM387" s="22"/>
      <c r="LPN387" s="22"/>
      <c r="LPO387" s="22"/>
      <c r="LPP387" s="22"/>
      <c r="LPQ387" s="22"/>
      <c r="LPR387" s="22"/>
      <c r="LPS387" s="22"/>
      <c r="LPT387" s="22"/>
      <c r="LPU387" s="22"/>
      <c r="LPV387" s="22"/>
      <c r="LPW387" s="22"/>
      <c r="LPX387" s="22"/>
      <c r="LPY387" s="22"/>
      <c r="LPZ387" s="22"/>
      <c r="LQA387" s="22"/>
      <c r="LQB387" s="22"/>
      <c r="LQC387" s="22"/>
      <c r="LQD387" s="22"/>
      <c r="LQE387" s="22"/>
      <c r="LQF387" s="22"/>
      <c r="LQG387" s="22"/>
      <c r="LQH387" s="22"/>
      <c r="LQI387" s="22"/>
      <c r="LQJ387" s="22"/>
      <c r="LQK387" s="22"/>
      <c r="LQL387" s="22"/>
      <c r="LQM387" s="22"/>
      <c r="LQN387" s="22"/>
      <c r="LQO387" s="22"/>
      <c r="LQP387" s="22"/>
      <c r="LQQ387" s="22"/>
      <c r="LQR387" s="22"/>
      <c r="LQS387" s="22"/>
      <c r="LQT387" s="22"/>
      <c r="LQU387" s="22"/>
      <c r="LQV387" s="22"/>
      <c r="LQW387" s="22"/>
      <c r="LQX387" s="22"/>
      <c r="LQY387" s="22"/>
      <c r="LQZ387" s="22"/>
      <c r="LRA387" s="22"/>
      <c r="LRB387" s="22"/>
      <c r="LRC387" s="22"/>
      <c r="LRD387" s="22"/>
      <c r="LRE387" s="22"/>
      <c r="LRF387" s="22"/>
      <c r="LRG387" s="22"/>
      <c r="LRH387" s="22"/>
      <c r="LRI387" s="22"/>
      <c r="LRJ387" s="22"/>
      <c r="LRK387" s="22"/>
      <c r="LRL387" s="22"/>
      <c r="LRM387" s="22"/>
      <c r="LRN387" s="22"/>
      <c r="LRO387" s="22"/>
      <c r="LRP387" s="22"/>
      <c r="LRQ387" s="22"/>
      <c r="LRR387" s="22"/>
      <c r="LRS387" s="22"/>
      <c r="LRT387" s="22"/>
      <c r="LRU387" s="22"/>
      <c r="LRV387" s="22"/>
      <c r="LRW387" s="22"/>
      <c r="LRX387" s="22"/>
      <c r="LRY387" s="22"/>
      <c r="LRZ387" s="22"/>
      <c r="LSA387" s="22"/>
      <c r="LSB387" s="22"/>
      <c r="LSC387" s="22"/>
      <c r="LSD387" s="22"/>
      <c r="LSE387" s="22"/>
      <c r="LSF387" s="22"/>
      <c r="LSG387" s="22"/>
      <c r="LSH387" s="22"/>
      <c r="LSI387" s="22"/>
      <c r="LSJ387" s="22"/>
      <c r="LSK387" s="22"/>
      <c r="LSL387" s="22"/>
      <c r="LSM387" s="22"/>
      <c r="LSN387" s="22"/>
      <c r="LSO387" s="22"/>
      <c r="LSP387" s="22"/>
      <c r="LSQ387" s="22"/>
      <c r="LSR387" s="22"/>
      <c r="LSS387" s="22"/>
      <c r="LST387" s="22"/>
      <c r="LSU387" s="22"/>
      <c r="LSV387" s="22"/>
      <c r="LSW387" s="22"/>
      <c r="LSX387" s="22"/>
      <c r="LSY387" s="22"/>
      <c r="LSZ387" s="22"/>
      <c r="LTA387" s="22"/>
      <c r="LTB387" s="22"/>
      <c r="LTC387" s="22"/>
      <c r="LTD387" s="22"/>
      <c r="LTE387" s="22"/>
      <c r="LTF387" s="22"/>
      <c r="LTG387" s="22"/>
      <c r="LTH387" s="22"/>
      <c r="LTI387" s="22"/>
      <c r="LTJ387" s="22"/>
      <c r="LTK387" s="22"/>
      <c r="LTL387" s="22"/>
      <c r="LTM387" s="22"/>
      <c r="LTN387" s="22"/>
      <c r="LTO387" s="22"/>
      <c r="LTP387" s="22"/>
      <c r="LTQ387" s="22"/>
      <c r="LTR387" s="22"/>
      <c r="LTS387" s="22"/>
      <c r="LTT387" s="22"/>
      <c r="LTU387" s="22"/>
      <c r="LTV387" s="22"/>
      <c r="LTW387" s="22"/>
      <c r="LTX387" s="22"/>
      <c r="LTY387" s="22"/>
      <c r="LTZ387" s="22"/>
      <c r="LUA387" s="22"/>
      <c r="LUB387" s="22"/>
      <c r="LUC387" s="22"/>
      <c r="LUD387" s="22"/>
      <c r="LUE387" s="22"/>
      <c r="LUF387" s="22"/>
      <c r="LUG387" s="22"/>
      <c r="LUH387" s="22"/>
      <c r="LUI387" s="22"/>
      <c r="LUJ387" s="22"/>
      <c r="LUK387" s="22"/>
      <c r="LUL387" s="22"/>
      <c r="LUM387" s="22"/>
      <c r="LUN387" s="22"/>
      <c r="LUO387" s="22"/>
      <c r="LUP387" s="22"/>
      <c r="LUQ387" s="22"/>
      <c r="LUR387" s="22"/>
      <c r="LUS387" s="22"/>
      <c r="LUT387" s="22"/>
      <c r="LUU387" s="22"/>
      <c r="LUV387" s="22"/>
      <c r="LUW387" s="22"/>
      <c r="LUX387" s="22"/>
      <c r="LUY387" s="22"/>
      <c r="LUZ387" s="22"/>
      <c r="LVA387" s="22"/>
      <c r="LVB387" s="22"/>
      <c r="LVC387" s="22"/>
      <c r="LVD387" s="22"/>
      <c r="LVE387" s="22"/>
      <c r="LVF387" s="22"/>
      <c r="LVG387" s="22"/>
      <c r="LVH387" s="22"/>
      <c r="LVI387" s="22"/>
      <c r="LVJ387" s="22"/>
      <c r="LVK387" s="22"/>
      <c r="LVL387" s="22"/>
      <c r="LVM387" s="22"/>
      <c r="LVN387" s="22"/>
      <c r="LVO387" s="22"/>
      <c r="LVP387" s="22"/>
      <c r="LVQ387" s="22"/>
      <c r="LVR387" s="22"/>
      <c r="LVS387" s="22"/>
      <c r="LVT387" s="22"/>
      <c r="LVU387" s="22"/>
      <c r="LVV387" s="22"/>
      <c r="LVW387" s="22"/>
      <c r="LVX387" s="22"/>
      <c r="LVY387" s="22"/>
      <c r="LVZ387" s="22"/>
      <c r="LWA387" s="22"/>
      <c r="LWB387" s="22"/>
      <c r="LWC387" s="22"/>
      <c r="LWD387" s="22"/>
      <c r="LWE387" s="22"/>
      <c r="LWF387" s="22"/>
      <c r="LWG387" s="22"/>
      <c r="LWH387" s="22"/>
      <c r="LWI387" s="22"/>
      <c r="LWJ387" s="22"/>
      <c r="LWK387" s="22"/>
      <c r="LWL387" s="22"/>
      <c r="LWM387" s="22"/>
      <c r="LWN387" s="22"/>
      <c r="LWO387" s="22"/>
      <c r="LWP387" s="22"/>
      <c r="LWQ387" s="22"/>
      <c r="LWR387" s="22"/>
      <c r="LWS387" s="22"/>
      <c r="LWT387" s="22"/>
      <c r="LWU387" s="22"/>
      <c r="LWV387" s="22"/>
      <c r="LWW387" s="22"/>
      <c r="LWX387" s="22"/>
      <c r="LWY387" s="22"/>
      <c r="LWZ387" s="22"/>
      <c r="LXA387" s="22"/>
      <c r="LXB387" s="22"/>
      <c r="LXC387" s="22"/>
      <c r="LXD387" s="22"/>
      <c r="LXE387" s="22"/>
      <c r="LXF387" s="22"/>
      <c r="LXG387" s="22"/>
      <c r="LXH387" s="22"/>
      <c r="LXI387" s="22"/>
      <c r="LXJ387" s="22"/>
      <c r="LXK387" s="22"/>
      <c r="LXL387" s="22"/>
      <c r="LXM387" s="22"/>
      <c r="LXN387" s="22"/>
      <c r="LXO387" s="22"/>
      <c r="LXP387" s="22"/>
      <c r="LXQ387" s="22"/>
      <c r="LXR387" s="22"/>
      <c r="LXS387" s="22"/>
      <c r="LXT387" s="22"/>
      <c r="LXU387" s="22"/>
      <c r="LXV387" s="22"/>
      <c r="LXW387" s="22"/>
      <c r="LXX387" s="22"/>
      <c r="LXY387" s="22"/>
      <c r="LXZ387" s="22"/>
      <c r="LYA387" s="22"/>
      <c r="LYB387" s="22"/>
      <c r="LYC387" s="22"/>
      <c r="LYD387" s="22"/>
      <c r="LYE387" s="22"/>
      <c r="LYF387" s="22"/>
      <c r="LYG387" s="22"/>
      <c r="LYH387" s="22"/>
      <c r="LYI387" s="22"/>
      <c r="LYJ387" s="22"/>
      <c r="LYK387" s="22"/>
      <c r="LYL387" s="22"/>
      <c r="LYM387" s="22"/>
      <c r="LYN387" s="22"/>
      <c r="LYO387" s="22"/>
      <c r="LYP387" s="22"/>
      <c r="LYQ387" s="22"/>
      <c r="LYR387" s="22"/>
      <c r="LYS387" s="22"/>
      <c r="LYT387" s="22"/>
      <c r="LYU387" s="22"/>
      <c r="LYV387" s="22"/>
      <c r="LYW387" s="22"/>
      <c r="LYX387" s="22"/>
      <c r="LYY387" s="22"/>
      <c r="LYZ387" s="22"/>
      <c r="LZA387" s="22"/>
      <c r="LZB387" s="22"/>
      <c r="LZC387" s="22"/>
      <c r="LZD387" s="22"/>
      <c r="LZE387" s="22"/>
      <c r="LZF387" s="22"/>
      <c r="LZG387" s="22"/>
      <c r="LZH387" s="22"/>
      <c r="LZI387" s="22"/>
      <c r="LZJ387" s="22"/>
      <c r="LZK387" s="22"/>
      <c r="LZL387" s="22"/>
      <c r="LZM387" s="22"/>
      <c r="LZN387" s="22"/>
      <c r="LZO387" s="22"/>
      <c r="LZP387" s="22"/>
      <c r="LZQ387" s="22"/>
      <c r="LZR387" s="22"/>
      <c r="LZS387" s="22"/>
      <c r="LZT387" s="22"/>
      <c r="LZU387" s="22"/>
      <c r="LZV387" s="22"/>
      <c r="LZW387" s="22"/>
      <c r="LZX387" s="22"/>
      <c r="LZY387" s="22"/>
      <c r="LZZ387" s="22"/>
      <c r="MAA387" s="22"/>
      <c r="MAB387" s="22"/>
      <c r="MAC387" s="22"/>
      <c r="MAD387" s="22"/>
      <c r="MAE387" s="22"/>
      <c r="MAF387" s="22"/>
      <c r="MAG387" s="22"/>
      <c r="MAH387" s="22"/>
      <c r="MAI387" s="22"/>
      <c r="MAJ387" s="22"/>
      <c r="MAK387" s="22"/>
      <c r="MAL387" s="22"/>
      <c r="MAM387" s="22"/>
      <c r="MAN387" s="22"/>
      <c r="MAO387" s="22"/>
      <c r="MAP387" s="22"/>
      <c r="MAQ387" s="22"/>
      <c r="MAR387" s="22"/>
      <c r="MAS387" s="22"/>
      <c r="MAT387" s="22"/>
      <c r="MAU387" s="22"/>
      <c r="MAV387" s="22"/>
      <c r="MAW387" s="22"/>
      <c r="MAX387" s="22"/>
      <c r="MAY387" s="22"/>
      <c r="MAZ387" s="22"/>
      <c r="MBA387" s="22"/>
      <c r="MBB387" s="22"/>
      <c r="MBC387" s="22"/>
      <c r="MBD387" s="22"/>
      <c r="MBE387" s="22"/>
      <c r="MBF387" s="22"/>
      <c r="MBG387" s="22"/>
      <c r="MBH387" s="22"/>
      <c r="MBI387" s="22"/>
      <c r="MBJ387" s="22"/>
      <c r="MBK387" s="22"/>
      <c r="MBL387" s="22"/>
      <c r="MBM387" s="22"/>
      <c r="MBN387" s="22"/>
      <c r="MBO387" s="22"/>
      <c r="MBP387" s="22"/>
      <c r="MBQ387" s="22"/>
      <c r="MBR387" s="22"/>
      <c r="MBS387" s="22"/>
      <c r="MBT387" s="22"/>
      <c r="MBU387" s="22"/>
      <c r="MBV387" s="22"/>
      <c r="MBW387" s="22"/>
      <c r="MBX387" s="22"/>
      <c r="MBY387" s="22"/>
      <c r="MBZ387" s="22"/>
      <c r="MCA387" s="22"/>
      <c r="MCB387" s="22"/>
      <c r="MCC387" s="22"/>
      <c r="MCD387" s="22"/>
      <c r="MCE387" s="22"/>
      <c r="MCF387" s="22"/>
      <c r="MCG387" s="22"/>
      <c r="MCH387" s="22"/>
      <c r="MCI387" s="22"/>
      <c r="MCJ387" s="22"/>
      <c r="MCK387" s="22"/>
      <c r="MCL387" s="22"/>
      <c r="MCM387" s="22"/>
      <c r="MCN387" s="22"/>
      <c r="MCO387" s="22"/>
      <c r="MCP387" s="22"/>
      <c r="MCQ387" s="22"/>
      <c r="MCR387" s="22"/>
      <c r="MCS387" s="22"/>
      <c r="MCT387" s="22"/>
      <c r="MCU387" s="22"/>
      <c r="MCV387" s="22"/>
      <c r="MCW387" s="22"/>
      <c r="MCX387" s="22"/>
      <c r="MCY387" s="22"/>
      <c r="MCZ387" s="22"/>
      <c r="MDA387" s="22"/>
      <c r="MDB387" s="22"/>
      <c r="MDC387" s="22"/>
      <c r="MDD387" s="22"/>
      <c r="MDE387" s="22"/>
      <c r="MDF387" s="22"/>
      <c r="MDG387" s="22"/>
      <c r="MDH387" s="22"/>
      <c r="MDI387" s="22"/>
      <c r="MDJ387" s="22"/>
      <c r="MDK387" s="22"/>
      <c r="MDL387" s="22"/>
      <c r="MDM387" s="22"/>
      <c r="MDN387" s="22"/>
      <c r="MDO387" s="22"/>
      <c r="MDP387" s="22"/>
      <c r="MDQ387" s="22"/>
      <c r="MDR387" s="22"/>
      <c r="MDS387" s="22"/>
      <c r="MDT387" s="22"/>
      <c r="MDU387" s="22"/>
      <c r="MDV387" s="22"/>
      <c r="MDW387" s="22"/>
      <c r="MDX387" s="22"/>
      <c r="MDY387" s="22"/>
      <c r="MDZ387" s="22"/>
      <c r="MEA387" s="22"/>
      <c r="MEB387" s="22"/>
      <c r="MEC387" s="22"/>
      <c r="MED387" s="22"/>
      <c r="MEE387" s="22"/>
      <c r="MEF387" s="22"/>
      <c r="MEG387" s="22"/>
      <c r="MEH387" s="22"/>
      <c r="MEI387" s="22"/>
      <c r="MEJ387" s="22"/>
      <c r="MEK387" s="22"/>
      <c r="MEL387" s="22"/>
      <c r="MEM387" s="22"/>
      <c r="MEN387" s="22"/>
      <c r="MEO387" s="22"/>
      <c r="MEP387" s="22"/>
      <c r="MEQ387" s="22"/>
      <c r="MER387" s="22"/>
      <c r="MES387" s="22"/>
      <c r="MET387" s="22"/>
      <c r="MEU387" s="22"/>
      <c r="MEV387" s="22"/>
      <c r="MEW387" s="22"/>
      <c r="MEX387" s="22"/>
      <c r="MEY387" s="22"/>
      <c r="MEZ387" s="22"/>
      <c r="MFA387" s="22"/>
      <c r="MFB387" s="22"/>
      <c r="MFC387" s="22"/>
      <c r="MFD387" s="22"/>
      <c r="MFE387" s="22"/>
      <c r="MFF387" s="22"/>
      <c r="MFG387" s="22"/>
      <c r="MFH387" s="22"/>
      <c r="MFI387" s="22"/>
      <c r="MFJ387" s="22"/>
      <c r="MFK387" s="22"/>
      <c r="MFL387" s="22"/>
      <c r="MFM387" s="22"/>
      <c r="MFN387" s="22"/>
      <c r="MFO387" s="22"/>
      <c r="MFP387" s="22"/>
      <c r="MFQ387" s="22"/>
      <c r="MFR387" s="22"/>
      <c r="MFS387" s="22"/>
      <c r="MFT387" s="22"/>
      <c r="MFU387" s="22"/>
      <c r="MFV387" s="22"/>
      <c r="MFW387" s="22"/>
      <c r="MFX387" s="22"/>
      <c r="MFY387" s="22"/>
      <c r="MFZ387" s="22"/>
      <c r="MGA387" s="22"/>
      <c r="MGB387" s="22"/>
      <c r="MGC387" s="22"/>
      <c r="MGD387" s="22"/>
      <c r="MGE387" s="22"/>
      <c r="MGF387" s="22"/>
      <c r="MGG387" s="22"/>
      <c r="MGH387" s="22"/>
      <c r="MGI387" s="22"/>
      <c r="MGJ387" s="22"/>
      <c r="MGK387" s="22"/>
      <c r="MGL387" s="22"/>
      <c r="MGM387" s="22"/>
      <c r="MGN387" s="22"/>
      <c r="MGO387" s="22"/>
      <c r="MGP387" s="22"/>
      <c r="MGQ387" s="22"/>
      <c r="MGR387" s="22"/>
      <c r="MGS387" s="22"/>
      <c r="MGT387" s="22"/>
      <c r="MGU387" s="22"/>
      <c r="MGV387" s="22"/>
      <c r="MGW387" s="22"/>
      <c r="MGX387" s="22"/>
      <c r="MGY387" s="22"/>
      <c r="MGZ387" s="22"/>
      <c r="MHA387" s="22"/>
      <c r="MHB387" s="22"/>
      <c r="MHC387" s="22"/>
      <c r="MHD387" s="22"/>
      <c r="MHE387" s="22"/>
      <c r="MHF387" s="22"/>
      <c r="MHG387" s="22"/>
      <c r="MHH387" s="22"/>
      <c r="MHI387" s="22"/>
      <c r="MHJ387" s="22"/>
      <c r="MHK387" s="22"/>
      <c r="MHL387" s="22"/>
      <c r="MHM387" s="22"/>
      <c r="MHN387" s="22"/>
      <c r="MHO387" s="22"/>
      <c r="MHP387" s="22"/>
      <c r="MHQ387" s="22"/>
      <c r="MHR387" s="22"/>
      <c r="MHS387" s="22"/>
      <c r="MHT387" s="22"/>
      <c r="MHU387" s="22"/>
      <c r="MHV387" s="22"/>
      <c r="MHW387" s="22"/>
      <c r="MHX387" s="22"/>
      <c r="MHY387" s="22"/>
      <c r="MHZ387" s="22"/>
      <c r="MIA387" s="22"/>
      <c r="MIB387" s="22"/>
      <c r="MIC387" s="22"/>
      <c r="MID387" s="22"/>
      <c r="MIE387" s="22"/>
      <c r="MIF387" s="22"/>
      <c r="MIG387" s="22"/>
      <c r="MIH387" s="22"/>
      <c r="MII387" s="22"/>
      <c r="MIJ387" s="22"/>
      <c r="MIK387" s="22"/>
      <c r="MIL387" s="22"/>
      <c r="MIM387" s="22"/>
      <c r="MIN387" s="22"/>
      <c r="MIO387" s="22"/>
      <c r="MIP387" s="22"/>
      <c r="MIQ387" s="22"/>
      <c r="MIR387" s="22"/>
      <c r="MIS387" s="22"/>
      <c r="MIT387" s="22"/>
      <c r="MIU387" s="22"/>
      <c r="MIV387" s="22"/>
      <c r="MIW387" s="22"/>
      <c r="MIX387" s="22"/>
      <c r="MIY387" s="22"/>
      <c r="MIZ387" s="22"/>
      <c r="MJA387" s="22"/>
      <c r="MJB387" s="22"/>
      <c r="MJC387" s="22"/>
      <c r="MJD387" s="22"/>
      <c r="MJE387" s="22"/>
      <c r="MJF387" s="22"/>
      <c r="MJG387" s="22"/>
      <c r="MJH387" s="22"/>
      <c r="MJI387" s="22"/>
      <c r="MJJ387" s="22"/>
      <c r="MJK387" s="22"/>
      <c r="MJL387" s="22"/>
      <c r="MJM387" s="22"/>
      <c r="MJN387" s="22"/>
      <c r="MJO387" s="22"/>
      <c r="MJP387" s="22"/>
      <c r="MJQ387" s="22"/>
      <c r="MJR387" s="22"/>
      <c r="MJS387" s="22"/>
      <c r="MJT387" s="22"/>
      <c r="MJU387" s="22"/>
      <c r="MJV387" s="22"/>
      <c r="MJW387" s="22"/>
      <c r="MJX387" s="22"/>
      <c r="MJY387" s="22"/>
      <c r="MJZ387" s="22"/>
      <c r="MKA387" s="22"/>
      <c r="MKB387" s="22"/>
      <c r="MKC387" s="22"/>
      <c r="MKD387" s="22"/>
      <c r="MKE387" s="22"/>
      <c r="MKF387" s="22"/>
      <c r="MKG387" s="22"/>
      <c r="MKH387" s="22"/>
      <c r="MKI387" s="22"/>
      <c r="MKJ387" s="22"/>
      <c r="MKK387" s="22"/>
      <c r="MKL387" s="22"/>
      <c r="MKM387" s="22"/>
      <c r="MKN387" s="22"/>
      <c r="MKO387" s="22"/>
      <c r="MKP387" s="22"/>
      <c r="MKQ387" s="22"/>
      <c r="MKR387" s="22"/>
      <c r="MKS387" s="22"/>
      <c r="MKT387" s="22"/>
      <c r="MKU387" s="22"/>
      <c r="MKV387" s="22"/>
      <c r="MKW387" s="22"/>
      <c r="MKX387" s="22"/>
      <c r="MKY387" s="22"/>
      <c r="MKZ387" s="22"/>
      <c r="MLA387" s="22"/>
      <c r="MLB387" s="22"/>
      <c r="MLC387" s="22"/>
      <c r="MLD387" s="22"/>
      <c r="MLE387" s="22"/>
      <c r="MLF387" s="22"/>
      <c r="MLG387" s="22"/>
      <c r="MLH387" s="22"/>
      <c r="MLI387" s="22"/>
      <c r="MLJ387" s="22"/>
      <c r="MLK387" s="22"/>
      <c r="MLL387" s="22"/>
      <c r="MLM387" s="22"/>
      <c r="MLN387" s="22"/>
      <c r="MLO387" s="22"/>
      <c r="MLP387" s="22"/>
      <c r="MLQ387" s="22"/>
      <c r="MLR387" s="22"/>
      <c r="MLS387" s="22"/>
      <c r="MLT387" s="22"/>
      <c r="MLU387" s="22"/>
      <c r="MLV387" s="22"/>
      <c r="MLW387" s="22"/>
      <c r="MLX387" s="22"/>
      <c r="MLY387" s="22"/>
      <c r="MLZ387" s="22"/>
      <c r="MMA387" s="22"/>
      <c r="MMB387" s="22"/>
      <c r="MMC387" s="22"/>
      <c r="MMD387" s="22"/>
      <c r="MME387" s="22"/>
      <c r="MMF387" s="22"/>
      <c r="MMG387" s="22"/>
      <c r="MMH387" s="22"/>
      <c r="MMI387" s="22"/>
      <c r="MMJ387" s="22"/>
      <c r="MMK387" s="22"/>
      <c r="MML387" s="22"/>
      <c r="MMM387" s="22"/>
      <c r="MMN387" s="22"/>
      <c r="MMO387" s="22"/>
      <c r="MMP387" s="22"/>
      <c r="MMQ387" s="22"/>
      <c r="MMR387" s="22"/>
      <c r="MMS387" s="22"/>
      <c r="MMT387" s="22"/>
      <c r="MMU387" s="22"/>
      <c r="MMV387" s="22"/>
      <c r="MMW387" s="22"/>
      <c r="MMX387" s="22"/>
      <c r="MMY387" s="22"/>
      <c r="MMZ387" s="22"/>
      <c r="MNA387" s="22"/>
      <c r="MNB387" s="22"/>
      <c r="MNC387" s="22"/>
      <c r="MND387" s="22"/>
      <c r="MNE387" s="22"/>
      <c r="MNF387" s="22"/>
      <c r="MNG387" s="22"/>
      <c r="MNH387" s="22"/>
      <c r="MNI387" s="22"/>
      <c r="MNJ387" s="22"/>
      <c r="MNK387" s="22"/>
      <c r="MNL387" s="22"/>
      <c r="MNM387" s="22"/>
      <c r="MNN387" s="22"/>
      <c r="MNO387" s="22"/>
      <c r="MNP387" s="22"/>
      <c r="MNQ387" s="22"/>
      <c r="MNR387" s="22"/>
      <c r="MNS387" s="22"/>
      <c r="MNT387" s="22"/>
      <c r="MNU387" s="22"/>
      <c r="MNV387" s="22"/>
      <c r="MNW387" s="22"/>
      <c r="MNX387" s="22"/>
      <c r="MNY387" s="22"/>
      <c r="MNZ387" s="22"/>
      <c r="MOA387" s="22"/>
      <c r="MOB387" s="22"/>
      <c r="MOC387" s="22"/>
      <c r="MOD387" s="22"/>
      <c r="MOE387" s="22"/>
      <c r="MOF387" s="22"/>
      <c r="MOG387" s="22"/>
      <c r="MOH387" s="22"/>
      <c r="MOI387" s="22"/>
      <c r="MOJ387" s="22"/>
      <c r="MOK387" s="22"/>
      <c r="MOL387" s="22"/>
      <c r="MOM387" s="22"/>
      <c r="MON387" s="22"/>
      <c r="MOO387" s="22"/>
      <c r="MOP387" s="22"/>
      <c r="MOQ387" s="22"/>
      <c r="MOR387" s="22"/>
      <c r="MOS387" s="22"/>
      <c r="MOT387" s="22"/>
      <c r="MOU387" s="22"/>
      <c r="MOV387" s="22"/>
      <c r="MOW387" s="22"/>
      <c r="MOX387" s="22"/>
      <c r="MOY387" s="22"/>
      <c r="MOZ387" s="22"/>
      <c r="MPA387" s="22"/>
      <c r="MPB387" s="22"/>
      <c r="MPC387" s="22"/>
      <c r="MPD387" s="22"/>
      <c r="MPE387" s="22"/>
      <c r="MPF387" s="22"/>
      <c r="MPG387" s="22"/>
      <c r="MPH387" s="22"/>
      <c r="MPI387" s="22"/>
      <c r="MPJ387" s="22"/>
      <c r="MPK387" s="22"/>
      <c r="MPL387" s="22"/>
      <c r="MPM387" s="22"/>
      <c r="MPN387" s="22"/>
      <c r="MPO387" s="22"/>
      <c r="MPP387" s="22"/>
      <c r="MPQ387" s="22"/>
      <c r="MPR387" s="22"/>
      <c r="MPS387" s="22"/>
      <c r="MPT387" s="22"/>
      <c r="MPU387" s="22"/>
      <c r="MPV387" s="22"/>
      <c r="MPW387" s="22"/>
      <c r="MPX387" s="22"/>
      <c r="MPY387" s="22"/>
      <c r="MPZ387" s="22"/>
      <c r="MQA387" s="22"/>
      <c r="MQB387" s="22"/>
      <c r="MQC387" s="22"/>
      <c r="MQD387" s="22"/>
      <c r="MQE387" s="22"/>
      <c r="MQF387" s="22"/>
      <c r="MQG387" s="22"/>
      <c r="MQH387" s="22"/>
      <c r="MQI387" s="22"/>
      <c r="MQJ387" s="22"/>
      <c r="MQK387" s="22"/>
      <c r="MQL387" s="22"/>
      <c r="MQM387" s="22"/>
      <c r="MQN387" s="22"/>
      <c r="MQO387" s="22"/>
      <c r="MQP387" s="22"/>
      <c r="MQQ387" s="22"/>
      <c r="MQR387" s="22"/>
      <c r="MQS387" s="22"/>
      <c r="MQT387" s="22"/>
      <c r="MQU387" s="22"/>
      <c r="MQV387" s="22"/>
      <c r="MQW387" s="22"/>
      <c r="MQX387" s="22"/>
      <c r="MQY387" s="22"/>
      <c r="MQZ387" s="22"/>
      <c r="MRA387" s="22"/>
      <c r="MRB387" s="22"/>
      <c r="MRC387" s="22"/>
      <c r="MRD387" s="22"/>
      <c r="MRE387" s="22"/>
      <c r="MRF387" s="22"/>
      <c r="MRG387" s="22"/>
      <c r="MRH387" s="22"/>
      <c r="MRI387" s="22"/>
      <c r="MRJ387" s="22"/>
      <c r="MRK387" s="22"/>
      <c r="MRL387" s="22"/>
      <c r="MRM387" s="22"/>
      <c r="MRN387" s="22"/>
      <c r="MRO387" s="22"/>
      <c r="MRP387" s="22"/>
      <c r="MRQ387" s="22"/>
      <c r="MRR387" s="22"/>
      <c r="MRS387" s="22"/>
      <c r="MRT387" s="22"/>
      <c r="MRU387" s="22"/>
      <c r="MRV387" s="22"/>
      <c r="MRW387" s="22"/>
      <c r="MRX387" s="22"/>
      <c r="MRY387" s="22"/>
      <c r="MRZ387" s="22"/>
      <c r="MSA387" s="22"/>
      <c r="MSB387" s="22"/>
      <c r="MSC387" s="22"/>
      <c r="MSD387" s="22"/>
      <c r="MSE387" s="22"/>
      <c r="MSF387" s="22"/>
      <c r="MSG387" s="22"/>
      <c r="MSH387" s="22"/>
      <c r="MSI387" s="22"/>
      <c r="MSJ387" s="22"/>
      <c r="MSK387" s="22"/>
      <c r="MSL387" s="22"/>
      <c r="MSM387" s="22"/>
      <c r="MSN387" s="22"/>
      <c r="MSO387" s="22"/>
      <c r="MSP387" s="22"/>
      <c r="MSQ387" s="22"/>
      <c r="MSR387" s="22"/>
      <c r="MSS387" s="22"/>
      <c r="MST387" s="22"/>
      <c r="MSU387" s="22"/>
      <c r="MSV387" s="22"/>
      <c r="MSW387" s="22"/>
      <c r="MSX387" s="22"/>
      <c r="MSY387" s="22"/>
      <c r="MSZ387" s="22"/>
      <c r="MTA387" s="22"/>
      <c r="MTB387" s="22"/>
      <c r="MTC387" s="22"/>
      <c r="MTD387" s="22"/>
      <c r="MTE387" s="22"/>
      <c r="MTF387" s="22"/>
      <c r="MTG387" s="22"/>
      <c r="MTH387" s="22"/>
      <c r="MTI387" s="22"/>
      <c r="MTJ387" s="22"/>
      <c r="MTK387" s="22"/>
      <c r="MTL387" s="22"/>
      <c r="MTM387" s="22"/>
      <c r="MTN387" s="22"/>
      <c r="MTO387" s="22"/>
      <c r="MTP387" s="22"/>
      <c r="MTQ387" s="22"/>
      <c r="MTR387" s="22"/>
      <c r="MTS387" s="22"/>
      <c r="MTT387" s="22"/>
      <c r="MTU387" s="22"/>
      <c r="MTV387" s="22"/>
      <c r="MTW387" s="22"/>
      <c r="MTX387" s="22"/>
      <c r="MTY387" s="22"/>
      <c r="MTZ387" s="22"/>
      <c r="MUA387" s="22"/>
      <c r="MUB387" s="22"/>
      <c r="MUC387" s="22"/>
      <c r="MUD387" s="22"/>
      <c r="MUE387" s="22"/>
      <c r="MUF387" s="22"/>
      <c r="MUG387" s="22"/>
      <c r="MUH387" s="22"/>
      <c r="MUI387" s="22"/>
      <c r="MUJ387" s="22"/>
      <c r="MUK387" s="22"/>
      <c r="MUL387" s="22"/>
      <c r="MUM387" s="22"/>
      <c r="MUN387" s="22"/>
      <c r="MUO387" s="22"/>
      <c r="MUP387" s="22"/>
      <c r="MUQ387" s="22"/>
      <c r="MUR387" s="22"/>
      <c r="MUS387" s="22"/>
      <c r="MUT387" s="22"/>
      <c r="MUU387" s="22"/>
      <c r="MUV387" s="22"/>
      <c r="MUW387" s="22"/>
      <c r="MUX387" s="22"/>
      <c r="MUY387" s="22"/>
      <c r="MUZ387" s="22"/>
      <c r="MVA387" s="22"/>
      <c r="MVB387" s="22"/>
      <c r="MVC387" s="22"/>
      <c r="MVD387" s="22"/>
      <c r="MVE387" s="22"/>
      <c r="MVF387" s="22"/>
      <c r="MVG387" s="22"/>
      <c r="MVH387" s="22"/>
      <c r="MVI387" s="22"/>
      <c r="MVJ387" s="22"/>
      <c r="MVK387" s="22"/>
      <c r="MVL387" s="22"/>
      <c r="MVM387" s="22"/>
      <c r="MVN387" s="22"/>
      <c r="MVO387" s="22"/>
      <c r="MVP387" s="22"/>
      <c r="MVQ387" s="22"/>
      <c r="MVR387" s="22"/>
      <c r="MVS387" s="22"/>
      <c r="MVT387" s="22"/>
      <c r="MVU387" s="22"/>
      <c r="MVV387" s="22"/>
      <c r="MVW387" s="22"/>
      <c r="MVX387" s="22"/>
      <c r="MVY387" s="22"/>
      <c r="MVZ387" s="22"/>
      <c r="MWA387" s="22"/>
      <c r="MWB387" s="22"/>
      <c r="MWC387" s="22"/>
      <c r="MWD387" s="22"/>
      <c r="MWE387" s="22"/>
      <c r="MWF387" s="22"/>
      <c r="MWG387" s="22"/>
      <c r="MWH387" s="22"/>
      <c r="MWI387" s="22"/>
      <c r="MWJ387" s="22"/>
      <c r="MWK387" s="22"/>
      <c r="MWL387" s="22"/>
      <c r="MWM387" s="22"/>
      <c r="MWN387" s="22"/>
      <c r="MWO387" s="22"/>
      <c r="MWP387" s="22"/>
      <c r="MWQ387" s="22"/>
      <c r="MWR387" s="22"/>
      <c r="MWS387" s="22"/>
      <c r="MWT387" s="22"/>
      <c r="MWU387" s="22"/>
      <c r="MWV387" s="22"/>
      <c r="MWW387" s="22"/>
      <c r="MWX387" s="22"/>
      <c r="MWY387" s="22"/>
      <c r="MWZ387" s="22"/>
      <c r="MXA387" s="22"/>
      <c r="MXB387" s="22"/>
      <c r="MXC387" s="22"/>
      <c r="MXD387" s="22"/>
      <c r="MXE387" s="22"/>
      <c r="MXF387" s="22"/>
      <c r="MXG387" s="22"/>
      <c r="MXH387" s="22"/>
      <c r="MXI387" s="22"/>
      <c r="MXJ387" s="22"/>
      <c r="MXK387" s="22"/>
      <c r="MXL387" s="22"/>
      <c r="MXM387" s="22"/>
      <c r="MXN387" s="22"/>
      <c r="MXO387" s="22"/>
      <c r="MXP387" s="22"/>
      <c r="MXQ387" s="22"/>
      <c r="MXR387" s="22"/>
      <c r="MXS387" s="22"/>
      <c r="MXT387" s="22"/>
      <c r="MXU387" s="22"/>
      <c r="MXV387" s="22"/>
      <c r="MXW387" s="22"/>
      <c r="MXX387" s="22"/>
      <c r="MXY387" s="22"/>
      <c r="MXZ387" s="22"/>
      <c r="MYA387" s="22"/>
      <c r="MYB387" s="22"/>
      <c r="MYC387" s="22"/>
      <c r="MYD387" s="22"/>
      <c r="MYE387" s="22"/>
      <c r="MYF387" s="22"/>
      <c r="MYG387" s="22"/>
      <c r="MYH387" s="22"/>
      <c r="MYI387" s="22"/>
      <c r="MYJ387" s="22"/>
      <c r="MYK387" s="22"/>
      <c r="MYL387" s="22"/>
      <c r="MYM387" s="22"/>
      <c r="MYN387" s="22"/>
      <c r="MYO387" s="22"/>
      <c r="MYP387" s="22"/>
      <c r="MYQ387" s="22"/>
      <c r="MYR387" s="22"/>
      <c r="MYS387" s="22"/>
      <c r="MYT387" s="22"/>
      <c r="MYU387" s="22"/>
      <c r="MYV387" s="22"/>
      <c r="MYW387" s="22"/>
      <c r="MYX387" s="22"/>
      <c r="MYY387" s="22"/>
      <c r="MYZ387" s="22"/>
      <c r="MZA387" s="22"/>
      <c r="MZB387" s="22"/>
      <c r="MZC387" s="22"/>
      <c r="MZD387" s="22"/>
      <c r="MZE387" s="22"/>
      <c r="MZF387" s="22"/>
      <c r="MZG387" s="22"/>
      <c r="MZH387" s="22"/>
      <c r="MZI387" s="22"/>
      <c r="MZJ387" s="22"/>
      <c r="MZK387" s="22"/>
      <c r="MZL387" s="22"/>
      <c r="MZM387" s="22"/>
      <c r="MZN387" s="22"/>
      <c r="MZO387" s="22"/>
      <c r="MZP387" s="22"/>
      <c r="MZQ387" s="22"/>
      <c r="MZR387" s="22"/>
      <c r="MZS387" s="22"/>
      <c r="MZT387" s="22"/>
      <c r="MZU387" s="22"/>
      <c r="MZV387" s="22"/>
      <c r="MZW387" s="22"/>
      <c r="MZX387" s="22"/>
      <c r="MZY387" s="22"/>
      <c r="MZZ387" s="22"/>
      <c r="NAA387" s="22"/>
      <c r="NAB387" s="22"/>
      <c r="NAC387" s="22"/>
      <c r="NAD387" s="22"/>
      <c r="NAE387" s="22"/>
      <c r="NAF387" s="22"/>
      <c r="NAG387" s="22"/>
      <c r="NAH387" s="22"/>
      <c r="NAI387" s="22"/>
      <c r="NAJ387" s="22"/>
      <c r="NAK387" s="22"/>
      <c r="NAL387" s="22"/>
      <c r="NAM387" s="22"/>
      <c r="NAN387" s="22"/>
      <c r="NAO387" s="22"/>
      <c r="NAP387" s="22"/>
      <c r="NAQ387" s="22"/>
      <c r="NAR387" s="22"/>
      <c r="NAS387" s="22"/>
      <c r="NAT387" s="22"/>
      <c r="NAU387" s="22"/>
      <c r="NAV387" s="22"/>
      <c r="NAW387" s="22"/>
      <c r="NAX387" s="22"/>
      <c r="NAY387" s="22"/>
      <c r="NAZ387" s="22"/>
      <c r="NBA387" s="22"/>
      <c r="NBB387" s="22"/>
      <c r="NBC387" s="22"/>
      <c r="NBD387" s="22"/>
      <c r="NBE387" s="22"/>
      <c r="NBF387" s="22"/>
      <c r="NBG387" s="22"/>
      <c r="NBH387" s="22"/>
      <c r="NBI387" s="22"/>
      <c r="NBJ387" s="22"/>
      <c r="NBK387" s="22"/>
      <c r="NBL387" s="22"/>
      <c r="NBM387" s="22"/>
      <c r="NBN387" s="22"/>
      <c r="NBO387" s="22"/>
      <c r="NBP387" s="22"/>
      <c r="NBQ387" s="22"/>
      <c r="NBR387" s="22"/>
      <c r="NBS387" s="22"/>
      <c r="NBT387" s="22"/>
      <c r="NBU387" s="22"/>
      <c r="NBV387" s="22"/>
      <c r="NBW387" s="22"/>
      <c r="NBX387" s="22"/>
      <c r="NBY387" s="22"/>
      <c r="NBZ387" s="22"/>
      <c r="NCA387" s="22"/>
      <c r="NCB387" s="22"/>
      <c r="NCC387" s="22"/>
      <c r="NCD387" s="22"/>
      <c r="NCE387" s="22"/>
      <c r="NCF387" s="22"/>
      <c r="NCG387" s="22"/>
      <c r="NCH387" s="22"/>
      <c r="NCI387" s="22"/>
      <c r="NCJ387" s="22"/>
      <c r="NCK387" s="22"/>
      <c r="NCL387" s="22"/>
      <c r="NCM387" s="22"/>
      <c r="NCN387" s="22"/>
      <c r="NCO387" s="22"/>
      <c r="NCP387" s="22"/>
      <c r="NCQ387" s="22"/>
      <c r="NCR387" s="22"/>
      <c r="NCS387" s="22"/>
      <c r="NCT387" s="22"/>
      <c r="NCU387" s="22"/>
      <c r="NCV387" s="22"/>
      <c r="NCW387" s="22"/>
      <c r="NCX387" s="22"/>
      <c r="NCY387" s="22"/>
      <c r="NCZ387" s="22"/>
      <c r="NDA387" s="22"/>
      <c r="NDB387" s="22"/>
      <c r="NDC387" s="22"/>
      <c r="NDD387" s="22"/>
      <c r="NDE387" s="22"/>
      <c r="NDF387" s="22"/>
      <c r="NDG387" s="22"/>
      <c r="NDH387" s="22"/>
      <c r="NDI387" s="22"/>
      <c r="NDJ387" s="22"/>
      <c r="NDK387" s="22"/>
      <c r="NDL387" s="22"/>
      <c r="NDM387" s="22"/>
      <c r="NDN387" s="22"/>
      <c r="NDO387" s="22"/>
      <c r="NDP387" s="22"/>
      <c r="NDQ387" s="22"/>
      <c r="NDR387" s="22"/>
      <c r="NDS387" s="22"/>
      <c r="NDT387" s="22"/>
      <c r="NDU387" s="22"/>
      <c r="NDV387" s="22"/>
      <c r="NDW387" s="22"/>
      <c r="NDX387" s="22"/>
      <c r="NDY387" s="22"/>
      <c r="NDZ387" s="22"/>
      <c r="NEA387" s="22"/>
      <c r="NEB387" s="22"/>
      <c r="NEC387" s="22"/>
      <c r="NED387" s="22"/>
      <c r="NEE387" s="22"/>
      <c r="NEF387" s="22"/>
      <c r="NEG387" s="22"/>
      <c r="NEH387" s="22"/>
      <c r="NEI387" s="22"/>
      <c r="NEJ387" s="22"/>
      <c r="NEK387" s="22"/>
      <c r="NEL387" s="22"/>
      <c r="NEM387" s="22"/>
      <c r="NEN387" s="22"/>
      <c r="NEO387" s="22"/>
      <c r="NEP387" s="22"/>
      <c r="NEQ387" s="22"/>
      <c r="NER387" s="22"/>
      <c r="NES387" s="22"/>
      <c r="NET387" s="22"/>
      <c r="NEU387" s="22"/>
      <c r="NEV387" s="22"/>
      <c r="NEW387" s="22"/>
      <c r="NEX387" s="22"/>
      <c r="NEY387" s="22"/>
      <c r="NEZ387" s="22"/>
      <c r="NFA387" s="22"/>
      <c r="NFB387" s="22"/>
      <c r="NFC387" s="22"/>
      <c r="NFD387" s="22"/>
      <c r="NFE387" s="22"/>
      <c r="NFF387" s="22"/>
      <c r="NFG387" s="22"/>
      <c r="NFH387" s="22"/>
      <c r="NFI387" s="22"/>
      <c r="NFJ387" s="22"/>
      <c r="NFK387" s="22"/>
      <c r="NFL387" s="22"/>
      <c r="NFM387" s="22"/>
      <c r="NFN387" s="22"/>
      <c r="NFO387" s="22"/>
      <c r="NFP387" s="22"/>
      <c r="NFQ387" s="22"/>
      <c r="NFR387" s="22"/>
      <c r="NFS387" s="22"/>
      <c r="NFT387" s="22"/>
      <c r="NFU387" s="22"/>
      <c r="NFV387" s="22"/>
      <c r="NFW387" s="22"/>
      <c r="NFX387" s="22"/>
      <c r="NFY387" s="22"/>
      <c r="NFZ387" s="22"/>
      <c r="NGA387" s="22"/>
      <c r="NGB387" s="22"/>
      <c r="NGC387" s="22"/>
      <c r="NGD387" s="22"/>
      <c r="NGE387" s="22"/>
      <c r="NGF387" s="22"/>
      <c r="NGG387" s="22"/>
      <c r="NGH387" s="22"/>
      <c r="NGI387" s="22"/>
      <c r="NGJ387" s="22"/>
      <c r="NGK387" s="22"/>
      <c r="NGL387" s="22"/>
      <c r="NGM387" s="22"/>
      <c r="NGN387" s="22"/>
      <c r="NGO387" s="22"/>
      <c r="NGP387" s="22"/>
      <c r="NGQ387" s="22"/>
      <c r="NGR387" s="22"/>
      <c r="NGS387" s="22"/>
      <c r="NGT387" s="22"/>
      <c r="NGU387" s="22"/>
      <c r="NGV387" s="22"/>
      <c r="NGW387" s="22"/>
      <c r="NGX387" s="22"/>
      <c r="NGY387" s="22"/>
      <c r="NGZ387" s="22"/>
      <c r="NHA387" s="22"/>
      <c r="NHB387" s="22"/>
      <c r="NHC387" s="22"/>
      <c r="NHD387" s="22"/>
      <c r="NHE387" s="22"/>
      <c r="NHF387" s="22"/>
      <c r="NHG387" s="22"/>
      <c r="NHH387" s="22"/>
      <c r="NHI387" s="22"/>
      <c r="NHJ387" s="22"/>
      <c r="NHK387" s="22"/>
      <c r="NHL387" s="22"/>
      <c r="NHM387" s="22"/>
      <c r="NHN387" s="22"/>
      <c r="NHO387" s="22"/>
      <c r="NHP387" s="22"/>
      <c r="NHQ387" s="22"/>
      <c r="NHR387" s="22"/>
      <c r="NHS387" s="22"/>
      <c r="NHT387" s="22"/>
      <c r="NHU387" s="22"/>
      <c r="NHV387" s="22"/>
      <c r="NHW387" s="22"/>
      <c r="NHX387" s="22"/>
      <c r="NHY387" s="22"/>
      <c r="NHZ387" s="22"/>
      <c r="NIA387" s="22"/>
      <c r="NIB387" s="22"/>
      <c r="NIC387" s="22"/>
      <c r="NID387" s="22"/>
      <c r="NIE387" s="22"/>
      <c r="NIF387" s="22"/>
      <c r="NIG387" s="22"/>
      <c r="NIH387" s="22"/>
      <c r="NII387" s="22"/>
      <c r="NIJ387" s="22"/>
      <c r="NIK387" s="22"/>
      <c r="NIL387" s="22"/>
      <c r="NIM387" s="22"/>
      <c r="NIN387" s="22"/>
      <c r="NIO387" s="22"/>
      <c r="NIP387" s="22"/>
      <c r="NIQ387" s="22"/>
      <c r="NIR387" s="22"/>
      <c r="NIS387" s="22"/>
      <c r="NIT387" s="22"/>
      <c r="NIU387" s="22"/>
      <c r="NIV387" s="22"/>
      <c r="NIW387" s="22"/>
      <c r="NIX387" s="22"/>
      <c r="NIY387" s="22"/>
      <c r="NIZ387" s="22"/>
      <c r="NJA387" s="22"/>
      <c r="NJB387" s="22"/>
      <c r="NJC387" s="22"/>
      <c r="NJD387" s="22"/>
      <c r="NJE387" s="22"/>
      <c r="NJF387" s="22"/>
      <c r="NJG387" s="22"/>
      <c r="NJH387" s="22"/>
      <c r="NJI387" s="22"/>
      <c r="NJJ387" s="22"/>
      <c r="NJK387" s="22"/>
      <c r="NJL387" s="22"/>
      <c r="NJM387" s="22"/>
      <c r="NJN387" s="22"/>
      <c r="NJO387" s="22"/>
      <c r="NJP387" s="22"/>
      <c r="NJQ387" s="22"/>
      <c r="NJR387" s="22"/>
      <c r="NJS387" s="22"/>
      <c r="NJT387" s="22"/>
      <c r="NJU387" s="22"/>
      <c r="NJV387" s="22"/>
      <c r="NJW387" s="22"/>
      <c r="NJX387" s="22"/>
      <c r="NJY387" s="22"/>
      <c r="NJZ387" s="22"/>
      <c r="NKA387" s="22"/>
      <c r="NKB387" s="22"/>
      <c r="NKC387" s="22"/>
      <c r="NKD387" s="22"/>
      <c r="NKE387" s="22"/>
      <c r="NKF387" s="22"/>
      <c r="NKG387" s="22"/>
      <c r="NKH387" s="22"/>
      <c r="NKI387" s="22"/>
      <c r="NKJ387" s="22"/>
      <c r="NKK387" s="22"/>
      <c r="NKL387" s="22"/>
      <c r="NKM387" s="22"/>
      <c r="NKN387" s="22"/>
      <c r="NKO387" s="22"/>
      <c r="NKP387" s="22"/>
      <c r="NKQ387" s="22"/>
      <c r="NKR387" s="22"/>
      <c r="NKS387" s="22"/>
      <c r="NKT387" s="22"/>
      <c r="NKU387" s="22"/>
      <c r="NKV387" s="22"/>
      <c r="NKW387" s="22"/>
      <c r="NKX387" s="22"/>
      <c r="NKY387" s="22"/>
      <c r="NKZ387" s="22"/>
      <c r="NLA387" s="22"/>
      <c r="NLB387" s="22"/>
      <c r="NLC387" s="22"/>
      <c r="NLD387" s="22"/>
      <c r="NLE387" s="22"/>
      <c r="NLF387" s="22"/>
      <c r="NLG387" s="22"/>
      <c r="NLH387" s="22"/>
      <c r="NLI387" s="22"/>
      <c r="NLJ387" s="22"/>
      <c r="NLK387" s="22"/>
      <c r="NLL387" s="22"/>
      <c r="NLM387" s="22"/>
      <c r="NLN387" s="22"/>
      <c r="NLO387" s="22"/>
      <c r="NLP387" s="22"/>
      <c r="NLQ387" s="22"/>
      <c r="NLR387" s="22"/>
      <c r="NLS387" s="22"/>
      <c r="NLT387" s="22"/>
      <c r="NLU387" s="22"/>
      <c r="NLV387" s="22"/>
      <c r="NLW387" s="22"/>
      <c r="NLX387" s="22"/>
      <c r="NLY387" s="22"/>
      <c r="NLZ387" s="22"/>
      <c r="NMA387" s="22"/>
      <c r="NMB387" s="22"/>
      <c r="NMC387" s="22"/>
      <c r="NMD387" s="22"/>
      <c r="NME387" s="22"/>
      <c r="NMF387" s="22"/>
      <c r="NMG387" s="22"/>
      <c r="NMH387" s="22"/>
      <c r="NMI387" s="22"/>
      <c r="NMJ387" s="22"/>
      <c r="NMK387" s="22"/>
      <c r="NML387" s="22"/>
      <c r="NMM387" s="22"/>
      <c r="NMN387" s="22"/>
      <c r="NMO387" s="22"/>
      <c r="NMP387" s="22"/>
      <c r="NMQ387" s="22"/>
      <c r="NMR387" s="22"/>
      <c r="NMS387" s="22"/>
      <c r="NMT387" s="22"/>
      <c r="NMU387" s="22"/>
      <c r="NMV387" s="22"/>
      <c r="NMW387" s="22"/>
      <c r="NMX387" s="22"/>
      <c r="NMY387" s="22"/>
      <c r="NMZ387" s="22"/>
      <c r="NNA387" s="22"/>
      <c r="NNB387" s="22"/>
      <c r="NNC387" s="22"/>
      <c r="NND387" s="22"/>
      <c r="NNE387" s="22"/>
      <c r="NNF387" s="22"/>
      <c r="NNG387" s="22"/>
      <c r="NNH387" s="22"/>
      <c r="NNI387" s="22"/>
      <c r="NNJ387" s="22"/>
      <c r="NNK387" s="22"/>
      <c r="NNL387" s="22"/>
      <c r="NNM387" s="22"/>
      <c r="NNN387" s="22"/>
      <c r="NNO387" s="22"/>
      <c r="NNP387" s="22"/>
      <c r="NNQ387" s="22"/>
      <c r="NNR387" s="22"/>
      <c r="NNS387" s="22"/>
      <c r="NNT387" s="22"/>
      <c r="NNU387" s="22"/>
      <c r="NNV387" s="22"/>
      <c r="NNW387" s="22"/>
      <c r="NNX387" s="22"/>
      <c r="NNY387" s="22"/>
      <c r="NNZ387" s="22"/>
      <c r="NOA387" s="22"/>
      <c r="NOB387" s="22"/>
      <c r="NOC387" s="22"/>
      <c r="NOD387" s="22"/>
      <c r="NOE387" s="22"/>
      <c r="NOF387" s="22"/>
      <c r="NOG387" s="22"/>
      <c r="NOH387" s="22"/>
      <c r="NOI387" s="22"/>
      <c r="NOJ387" s="22"/>
      <c r="NOK387" s="22"/>
      <c r="NOL387" s="22"/>
      <c r="NOM387" s="22"/>
      <c r="NON387" s="22"/>
      <c r="NOO387" s="22"/>
      <c r="NOP387" s="22"/>
      <c r="NOQ387" s="22"/>
      <c r="NOR387" s="22"/>
      <c r="NOS387" s="22"/>
      <c r="NOT387" s="22"/>
      <c r="NOU387" s="22"/>
      <c r="NOV387" s="22"/>
      <c r="NOW387" s="22"/>
      <c r="NOX387" s="22"/>
      <c r="NOY387" s="22"/>
      <c r="NOZ387" s="22"/>
      <c r="NPA387" s="22"/>
      <c r="NPB387" s="22"/>
      <c r="NPC387" s="22"/>
      <c r="NPD387" s="22"/>
      <c r="NPE387" s="22"/>
      <c r="NPF387" s="22"/>
      <c r="NPG387" s="22"/>
      <c r="NPH387" s="22"/>
      <c r="NPI387" s="22"/>
      <c r="NPJ387" s="22"/>
      <c r="NPK387" s="22"/>
      <c r="NPL387" s="22"/>
      <c r="NPM387" s="22"/>
      <c r="NPN387" s="22"/>
      <c r="NPO387" s="22"/>
      <c r="NPP387" s="22"/>
      <c r="NPQ387" s="22"/>
      <c r="NPR387" s="22"/>
      <c r="NPS387" s="22"/>
      <c r="NPT387" s="22"/>
      <c r="NPU387" s="22"/>
      <c r="NPV387" s="22"/>
      <c r="NPW387" s="22"/>
      <c r="NPX387" s="22"/>
      <c r="NPY387" s="22"/>
      <c r="NPZ387" s="22"/>
      <c r="NQA387" s="22"/>
      <c r="NQB387" s="22"/>
      <c r="NQC387" s="22"/>
      <c r="NQD387" s="22"/>
      <c r="NQE387" s="22"/>
      <c r="NQF387" s="22"/>
      <c r="NQG387" s="22"/>
      <c r="NQH387" s="22"/>
      <c r="NQI387" s="22"/>
      <c r="NQJ387" s="22"/>
      <c r="NQK387" s="22"/>
      <c r="NQL387" s="22"/>
      <c r="NQM387" s="22"/>
      <c r="NQN387" s="22"/>
      <c r="NQO387" s="22"/>
      <c r="NQP387" s="22"/>
      <c r="NQQ387" s="22"/>
      <c r="NQR387" s="22"/>
      <c r="NQS387" s="22"/>
      <c r="NQT387" s="22"/>
      <c r="NQU387" s="22"/>
      <c r="NQV387" s="22"/>
      <c r="NQW387" s="22"/>
      <c r="NQX387" s="22"/>
      <c r="NQY387" s="22"/>
      <c r="NQZ387" s="22"/>
      <c r="NRA387" s="22"/>
      <c r="NRB387" s="22"/>
      <c r="NRC387" s="22"/>
      <c r="NRD387" s="22"/>
      <c r="NRE387" s="22"/>
      <c r="NRF387" s="22"/>
      <c r="NRG387" s="22"/>
      <c r="NRH387" s="22"/>
      <c r="NRI387" s="22"/>
      <c r="NRJ387" s="22"/>
      <c r="NRK387" s="22"/>
      <c r="NRL387" s="22"/>
      <c r="NRM387" s="22"/>
      <c r="NRN387" s="22"/>
      <c r="NRO387" s="22"/>
      <c r="NRP387" s="22"/>
      <c r="NRQ387" s="22"/>
      <c r="NRR387" s="22"/>
      <c r="NRS387" s="22"/>
      <c r="NRT387" s="22"/>
      <c r="NRU387" s="22"/>
      <c r="NRV387" s="22"/>
      <c r="NRW387" s="22"/>
      <c r="NRX387" s="22"/>
      <c r="NRY387" s="22"/>
      <c r="NRZ387" s="22"/>
      <c r="NSA387" s="22"/>
      <c r="NSB387" s="22"/>
      <c r="NSC387" s="22"/>
      <c r="NSD387" s="22"/>
      <c r="NSE387" s="22"/>
      <c r="NSF387" s="22"/>
      <c r="NSG387" s="22"/>
      <c r="NSH387" s="22"/>
      <c r="NSI387" s="22"/>
      <c r="NSJ387" s="22"/>
      <c r="NSK387" s="22"/>
      <c r="NSL387" s="22"/>
      <c r="NSM387" s="22"/>
      <c r="NSN387" s="22"/>
      <c r="NSO387" s="22"/>
      <c r="NSP387" s="22"/>
      <c r="NSQ387" s="22"/>
      <c r="NSR387" s="22"/>
      <c r="NSS387" s="22"/>
      <c r="NST387" s="22"/>
      <c r="NSU387" s="22"/>
      <c r="NSV387" s="22"/>
      <c r="NSW387" s="22"/>
      <c r="NSX387" s="22"/>
      <c r="NSY387" s="22"/>
      <c r="NSZ387" s="22"/>
      <c r="NTA387" s="22"/>
      <c r="NTB387" s="22"/>
      <c r="NTC387" s="22"/>
      <c r="NTD387" s="22"/>
      <c r="NTE387" s="22"/>
      <c r="NTF387" s="22"/>
      <c r="NTG387" s="22"/>
      <c r="NTH387" s="22"/>
      <c r="NTI387" s="22"/>
      <c r="NTJ387" s="22"/>
      <c r="NTK387" s="22"/>
      <c r="NTL387" s="22"/>
      <c r="NTM387" s="22"/>
      <c r="NTN387" s="22"/>
      <c r="NTO387" s="22"/>
      <c r="NTP387" s="22"/>
      <c r="NTQ387" s="22"/>
      <c r="NTR387" s="22"/>
      <c r="NTS387" s="22"/>
      <c r="NTT387" s="22"/>
      <c r="NTU387" s="22"/>
      <c r="NTV387" s="22"/>
      <c r="NTW387" s="22"/>
      <c r="NTX387" s="22"/>
      <c r="NTY387" s="22"/>
      <c r="NTZ387" s="22"/>
      <c r="NUA387" s="22"/>
      <c r="NUB387" s="22"/>
      <c r="NUC387" s="22"/>
      <c r="NUD387" s="22"/>
      <c r="NUE387" s="22"/>
      <c r="NUF387" s="22"/>
      <c r="NUG387" s="22"/>
      <c r="NUH387" s="22"/>
      <c r="NUI387" s="22"/>
      <c r="NUJ387" s="22"/>
      <c r="NUK387" s="22"/>
      <c r="NUL387" s="22"/>
      <c r="NUM387" s="22"/>
      <c r="NUN387" s="22"/>
      <c r="NUO387" s="22"/>
      <c r="NUP387" s="22"/>
      <c r="NUQ387" s="22"/>
      <c r="NUR387" s="22"/>
      <c r="NUS387" s="22"/>
      <c r="NUT387" s="22"/>
      <c r="NUU387" s="22"/>
      <c r="NUV387" s="22"/>
      <c r="NUW387" s="22"/>
      <c r="NUX387" s="22"/>
      <c r="NUY387" s="22"/>
      <c r="NUZ387" s="22"/>
      <c r="NVA387" s="22"/>
      <c r="NVB387" s="22"/>
      <c r="NVC387" s="22"/>
      <c r="NVD387" s="22"/>
      <c r="NVE387" s="22"/>
      <c r="NVF387" s="22"/>
      <c r="NVG387" s="22"/>
      <c r="NVH387" s="22"/>
      <c r="NVI387" s="22"/>
      <c r="NVJ387" s="22"/>
      <c r="NVK387" s="22"/>
      <c r="NVL387" s="22"/>
      <c r="NVM387" s="22"/>
      <c r="NVN387" s="22"/>
      <c r="NVO387" s="22"/>
      <c r="NVP387" s="22"/>
      <c r="NVQ387" s="22"/>
      <c r="NVR387" s="22"/>
      <c r="NVS387" s="22"/>
      <c r="NVT387" s="22"/>
      <c r="NVU387" s="22"/>
      <c r="NVV387" s="22"/>
      <c r="NVW387" s="22"/>
      <c r="NVX387" s="22"/>
      <c r="NVY387" s="22"/>
      <c r="NVZ387" s="22"/>
      <c r="NWA387" s="22"/>
      <c r="NWB387" s="22"/>
      <c r="NWC387" s="22"/>
      <c r="NWD387" s="22"/>
      <c r="NWE387" s="22"/>
      <c r="NWF387" s="22"/>
      <c r="NWG387" s="22"/>
      <c r="NWH387" s="22"/>
      <c r="NWI387" s="22"/>
      <c r="NWJ387" s="22"/>
      <c r="NWK387" s="22"/>
      <c r="NWL387" s="22"/>
      <c r="NWM387" s="22"/>
      <c r="NWN387" s="22"/>
      <c r="NWO387" s="22"/>
      <c r="NWP387" s="22"/>
      <c r="NWQ387" s="22"/>
      <c r="NWR387" s="22"/>
      <c r="NWS387" s="22"/>
      <c r="NWT387" s="22"/>
      <c r="NWU387" s="22"/>
      <c r="NWV387" s="22"/>
      <c r="NWW387" s="22"/>
      <c r="NWX387" s="22"/>
      <c r="NWY387" s="22"/>
      <c r="NWZ387" s="22"/>
      <c r="NXA387" s="22"/>
      <c r="NXB387" s="22"/>
      <c r="NXC387" s="22"/>
      <c r="NXD387" s="22"/>
      <c r="NXE387" s="22"/>
      <c r="NXF387" s="22"/>
      <c r="NXG387" s="22"/>
      <c r="NXH387" s="22"/>
      <c r="NXI387" s="22"/>
      <c r="NXJ387" s="22"/>
      <c r="NXK387" s="22"/>
      <c r="NXL387" s="22"/>
      <c r="NXM387" s="22"/>
      <c r="NXN387" s="22"/>
      <c r="NXO387" s="22"/>
      <c r="NXP387" s="22"/>
      <c r="NXQ387" s="22"/>
      <c r="NXR387" s="22"/>
      <c r="NXS387" s="22"/>
      <c r="NXT387" s="22"/>
      <c r="NXU387" s="22"/>
      <c r="NXV387" s="22"/>
      <c r="NXW387" s="22"/>
      <c r="NXX387" s="22"/>
      <c r="NXY387" s="22"/>
      <c r="NXZ387" s="22"/>
      <c r="NYA387" s="22"/>
      <c r="NYB387" s="22"/>
      <c r="NYC387" s="22"/>
      <c r="NYD387" s="22"/>
      <c r="NYE387" s="22"/>
      <c r="NYF387" s="22"/>
      <c r="NYG387" s="22"/>
      <c r="NYH387" s="22"/>
      <c r="NYI387" s="22"/>
      <c r="NYJ387" s="22"/>
      <c r="NYK387" s="22"/>
      <c r="NYL387" s="22"/>
      <c r="NYM387" s="22"/>
      <c r="NYN387" s="22"/>
      <c r="NYO387" s="22"/>
      <c r="NYP387" s="22"/>
      <c r="NYQ387" s="22"/>
      <c r="NYR387" s="22"/>
      <c r="NYS387" s="22"/>
      <c r="NYT387" s="22"/>
      <c r="NYU387" s="22"/>
      <c r="NYV387" s="22"/>
      <c r="NYW387" s="22"/>
      <c r="NYX387" s="22"/>
      <c r="NYY387" s="22"/>
      <c r="NYZ387" s="22"/>
      <c r="NZA387" s="22"/>
      <c r="NZB387" s="22"/>
      <c r="NZC387" s="22"/>
      <c r="NZD387" s="22"/>
      <c r="NZE387" s="22"/>
      <c r="NZF387" s="22"/>
      <c r="NZG387" s="22"/>
      <c r="NZH387" s="22"/>
      <c r="NZI387" s="22"/>
      <c r="NZJ387" s="22"/>
      <c r="NZK387" s="22"/>
      <c r="NZL387" s="22"/>
      <c r="NZM387" s="22"/>
      <c r="NZN387" s="22"/>
      <c r="NZO387" s="22"/>
      <c r="NZP387" s="22"/>
      <c r="NZQ387" s="22"/>
      <c r="NZR387" s="22"/>
      <c r="NZS387" s="22"/>
      <c r="NZT387" s="22"/>
      <c r="NZU387" s="22"/>
      <c r="NZV387" s="22"/>
      <c r="NZW387" s="22"/>
      <c r="NZX387" s="22"/>
      <c r="NZY387" s="22"/>
      <c r="NZZ387" s="22"/>
      <c r="OAA387" s="22"/>
      <c r="OAB387" s="22"/>
      <c r="OAC387" s="22"/>
      <c r="OAD387" s="22"/>
      <c r="OAE387" s="22"/>
      <c r="OAF387" s="22"/>
      <c r="OAG387" s="22"/>
      <c r="OAH387" s="22"/>
      <c r="OAI387" s="22"/>
      <c r="OAJ387" s="22"/>
      <c r="OAK387" s="22"/>
      <c r="OAL387" s="22"/>
      <c r="OAM387" s="22"/>
      <c r="OAN387" s="22"/>
      <c r="OAO387" s="22"/>
      <c r="OAP387" s="22"/>
      <c r="OAQ387" s="22"/>
      <c r="OAR387" s="22"/>
      <c r="OAS387" s="22"/>
      <c r="OAT387" s="22"/>
      <c r="OAU387" s="22"/>
      <c r="OAV387" s="22"/>
      <c r="OAW387" s="22"/>
      <c r="OAX387" s="22"/>
      <c r="OAY387" s="22"/>
      <c r="OAZ387" s="22"/>
      <c r="OBA387" s="22"/>
      <c r="OBB387" s="22"/>
      <c r="OBC387" s="22"/>
      <c r="OBD387" s="22"/>
      <c r="OBE387" s="22"/>
      <c r="OBF387" s="22"/>
      <c r="OBG387" s="22"/>
      <c r="OBH387" s="22"/>
      <c r="OBI387" s="22"/>
      <c r="OBJ387" s="22"/>
      <c r="OBK387" s="22"/>
      <c r="OBL387" s="22"/>
      <c r="OBM387" s="22"/>
      <c r="OBN387" s="22"/>
      <c r="OBO387" s="22"/>
      <c r="OBP387" s="22"/>
      <c r="OBQ387" s="22"/>
      <c r="OBR387" s="22"/>
      <c r="OBS387" s="22"/>
      <c r="OBT387" s="22"/>
      <c r="OBU387" s="22"/>
      <c r="OBV387" s="22"/>
      <c r="OBW387" s="22"/>
      <c r="OBX387" s="22"/>
      <c r="OBY387" s="22"/>
      <c r="OBZ387" s="22"/>
      <c r="OCA387" s="22"/>
      <c r="OCB387" s="22"/>
      <c r="OCC387" s="22"/>
      <c r="OCD387" s="22"/>
      <c r="OCE387" s="22"/>
      <c r="OCF387" s="22"/>
      <c r="OCG387" s="22"/>
      <c r="OCH387" s="22"/>
      <c r="OCI387" s="22"/>
      <c r="OCJ387" s="22"/>
      <c r="OCK387" s="22"/>
      <c r="OCL387" s="22"/>
      <c r="OCM387" s="22"/>
      <c r="OCN387" s="22"/>
      <c r="OCO387" s="22"/>
      <c r="OCP387" s="22"/>
      <c r="OCQ387" s="22"/>
      <c r="OCR387" s="22"/>
      <c r="OCS387" s="22"/>
      <c r="OCT387" s="22"/>
      <c r="OCU387" s="22"/>
      <c r="OCV387" s="22"/>
      <c r="OCW387" s="22"/>
      <c r="OCX387" s="22"/>
      <c r="OCY387" s="22"/>
      <c r="OCZ387" s="22"/>
      <c r="ODA387" s="22"/>
      <c r="ODB387" s="22"/>
      <c r="ODC387" s="22"/>
      <c r="ODD387" s="22"/>
      <c r="ODE387" s="22"/>
      <c r="ODF387" s="22"/>
      <c r="ODG387" s="22"/>
      <c r="ODH387" s="22"/>
      <c r="ODI387" s="22"/>
      <c r="ODJ387" s="22"/>
      <c r="ODK387" s="22"/>
      <c r="ODL387" s="22"/>
      <c r="ODM387" s="22"/>
      <c r="ODN387" s="22"/>
      <c r="ODO387" s="22"/>
      <c r="ODP387" s="22"/>
      <c r="ODQ387" s="22"/>
      <c r="ODR387" s="22"/>
      <c r="ODS387" s="22"/>
      <c r="ODT387" s="22"/>
      <c r="ODU387" s="22"/>
      <c r="ODV387" s="22"/>
      <c r="ODW387" s="22"/>
      <c r="ODX387" s="22"/>
      <c r="ODY387" s="22"/>
      <c r="ODZ387" s="22"/>
      <c r="OEA387" s="22"/>
      <c r="OEB387" s="22"/>
      <c r="OEC387" s="22"/>
      <c r="OED387" s="22"/>
      <c r="OEE387" s="22"/>
      <c r="OEF387" s="22"/>
      <c r="OEG387" s="22"/>
      <c r="OEH387" s="22"/>
      <c r="OEI387" s="22"/>
      <c r="OEJ387" s="22"/>
      <c r="OEK387" s="22"/>
      <c r="OEL387" s="22"/>
      <c r="OEM387" s="22"/>
      <c r="OEN387" s="22"/>
      <c r="OEO387" s="22"/>
      <c r="OEP387" s="22"/>
      <c r="OEQ387" s="22"/>
      <c r="OER387" s="22"/>
      <c r="OES387" s="22"/>
      <c r="OET387" s="22"/>
      <c r="OEU387" s="22"/>
      <c r="OEV387" s="22"/>
      <c r="OEW387" s="22"/>
      <c r="OEX387" s="22"/>
      <c r="OEY387" s="22"/>
      <c r="OEZ387" s="22"/>
      <c r="OFA387" s="22"/>
      <c r="OFB387" s="22"/>
      <c r="OFC387" s="22"/>
      <c r="OFD387" s="22"/>
      <c r="OFE387" s="22"/>
      <c r="OFF387" s="22"/>
      <c r="OFG387" s="22"/>
      <c r="OFH387" s="22"/>
      <c r="OFI387" s="22"/>
      <c r="OFJ387" s="22"/>
      <c r="OFK387" s="22"/>
      <c r="OFL387" s="22"/>
      <c r="OFM387" s="22"/>
      <c r="OFN387" s="22"/>
      <c r="OFO387" s="22"/>
      <c r="OFP387" s="22"/>
      <c r="OFQ387" s="22"/>
      <c r="OFR387" s="22"/>
      <c r="OFS387" s="22"/>
      <c r="OFT387" s="22"/>
      <c r="OFU387" s="22"/>
      <c r="OFV387" s="22"/>
      <c r="OFW387" s="22"/>
      <c r="OFX387" s="22"/>
      <c r="OFY387" s="22"/>
      <c r="OFZ387" s="22"/>
      <c r="OGA387" s="22"/>
      <c r="OGB387" s="22"/>
      <c r="OGC387" s="22"/>
      <c r="OGD387" s="22"/>
      <c r="OGE387" s="22"/>
      <c r="OGF387" s="22"/>
      <c r="OGG387" s="22"/>
      <c r="OGH387" s="22"/>
      <c r="OGI387" s="22"/>
      <c r="OGJ387" s="22"/>
      <c r="OGK387" s="22"/>
      <c r="OGL387" s="22"/>
      <c r="OGM387" s="22"/>
      <c r="OGN387" s="22"/>
      <c r="OGO387" s="22"/>
      <c r="OGP387" s="22"/>
      <c r="OGQ387" s="22"/>
      <c r="OGR387" s="22"/>
      <c r="OGS387" s="22"/>
      <c r="OGT387" s="22"/>
      <c r="OGU387" s="22"/>
      <c r="OGV387" s="22"/>
      <c r="OGW387" s="22"/>
      <c r="OGX387" s="22"/>
      <c r="OGY387" s="22"/>
      <c r="OGZ387" s="22"/>
      <c r="OHA387" s="22"/>
      <c r="OHB387" s="22"/>
      <c r="OHC387" s="22"/>
      <c r="OHD387" s="22"/>
      <c r="OHE387" s="22"/>
      <c r="OHF387" s="22"/>
      <c r="OHG387" s="22"/>
      <c r="OHH387" s="22"/>
      <c r="OHI387" s="22"/>
      <c r="OHJ387" s="22"/>
      <c r="OHK387" s="22"/>
      <c r="OHL387" s="22"/>
      <c r="OHM387" s="22"/>
      <c r="OHN387" s="22"/>
      <c r="OHO387" s="22"/>
      <c r="OHP387" s="22"/>
      <c r="OHQ387" s="22"/>
      <c r="OHR387" s="22"/>
      <c r="OHS387" s="22"/>
      <c r="OHT387" s="22"/>
      <c r="OHU387" s="22"/>
      <c r="OHV387" s="22"/>
      <c r="OHW387" s="22"/>
      <c r="OHX387" s="22"/>
      <c r="OHY387" s="22"/>
      <c r="OHZ387" s="22"/>
      <c r="OIA387" s="22"/>
      <c r="OIB387" s="22"/>
      <c r="OIC387" s="22"/>
      <c r="OID387" s="22"/>
      <c r="OIE387" s="22"/>
      <c r="OIF387" s="22"/>
      <c r="OIG387" s="22"/>
      <c r="OIH387" s="22"/>
      <c r="OII387" s="22"/>
      <c r="OIJ387" s="22"/>
      <c r="OIK387" s="22"/>
      <c r="OIL387" s="22"/>
      <c r="OIM387" s="22"/>
      <c r="OIN387" s="22"/>
      <c r="OIO387" s="22"/>
      <c r="OIP387" s="22"/>
      <c r="OIQ387" s="22"/>
      <c r="OIR387" s="22"/>
      <c r="OIS387" s="22"/>
      <c r="OIT387" s="22"/>
      <c r="OIU387" s="22"/>
      <c r="OIV387" s="22"/>
      <c r="OIW387" s="22"/>
      <c r="OIX387" s="22"/>
      <c r="OIY387" s="22"/>
      <c r="OIZ387" s="22"/>
      <c r="OJA387" s="22"/>
      <c r="OJB387" s="22"/>
      <c r="OJC387" s="22"/>
      <c r="OJD387" s="22"/>
      <c r="OJE387" s="22"/>
      <c r="OJF387" s="22"/>
      <c r="OJG387" s="22"/>
      <c r="OJH387" s="22"/>
      <c r="OJI387" s="22"/>
      <c r="OJJ387" s="22"/>
      <c r="OJK387" s="22"/>
      <c r="OJL387" s="22"/>
      <c r="OJM387" s="22"/>
      <c r="OJN387" s="22"/>
      <c r="OJO387" s="22"/>
      <c r="OJP387" s="22"/>
      <c r="OJQ387" s="22"/>
      <c r="OJR387" s="22"/>
      <c r="OJS387" s="22"/>
      <c r="OJT387" s="22"/>
      <c r="OJU387" s="22"/>
      <c r="OJV387" s="22"/>
      <c r="OJW387" s="22"/>
      <c r="OJX387" s="22"/>
      <c r="OJY387" s="22"/>
      <c r="OJZ387" s="22"/>
      <c r="OKA387" s="22"/>
      <c r="OKB387" s="22"/>
      <c r="OKC387" s="22"/>
      <c r="OKD387" s="22"/>
      <c r="OKE387" s="22"/>
      <c r="OKF387" s="22"/>
      <c r="OKG387" s="22"/>
      <c r="OKH387" s="22"/>
      <c r="OKI387" s="22"/>
      <c r="OKJ387" s="22"/>
      <c r="OKK387" s="22"/>
      <c r="OKL387" s="22"/>
      <c r="OKM387" s="22"/>
      <c r="OKN387" s="22"/>
      <c r="OKO387" s="22"/>
      <c r="OKP387" s="22"/>
      <c r="OKQ387" s="22"/>
      <c r="OKR387" s="22"/>
      <c r="OKS387" s="22"/>
      <c r="OKT387" s="22"/>
      <c r="OKU387" s="22"/>
      <c r="OKV387" s="22"/>
      <c r="OKW387" s="22"/>
      <c r="OKX387" s="22"/>
      <c r="OKY387" s="22"/>
      <c r="OKZ387" s="22"/>
      <c r="OLA387" s="22"/>
      <c r="OLB387" s="22"/>
      <c r="OLC387" s="22"/>
      <c r="OLD387" s="22"/>
      <c r="OLE387" s="22"/>
      <c r="OLF387" s="22"/>
      <c r="OLG387" s="22"/>
      <c r="OLH387" s="22"/>
      <c r="OLI387" s="22"/>
      <c r="OLJ387" s="22"/>
      <c r="OLK387" s="22"/>
      <c r="OLL387" s="22"/>
      <c r="OLM387" s="22"/>
      <c r="OLN387" s="22"/>
      <c r="OLO387" s="22"/>
      <c r="OLP387" s="22"/>
      <c r="OLQ387" s="22"/>
      <c r="OLR387" s="22"/>
      <c r="OLS387" s="22"/>
      <c r="OLT387" s="22"/>
      <c r="OLU387" s="22"/>
      <c r="OLV387" s="22"/>
      <c r="OLW387" s="22"/>
      <c r="OLX387" s="22"/>
      <c r="OLY387" s="22"/>
      <c r="OLZ387" s="22"/>
      <c r="OMA387" s="22"/>
      <c r="OMB387" s="22"/>
      <c r="OMC387" s="22"/>
      <c r="OMD387" s="22"/>
      <c r="OME387" s="22"/>
      <c r="OMF387" s="22"/>
      <c r="OMG387" s="22"/>
      <c r="OMH387" s="22"/>
      <c r="OMI387" s="22"/>
      <c r="OMJ387" s="22"/>
      <c r="OMK387" s="22"/>
      <c r="OML387" s="22"/>
      <c r="OMM387" s="22"/>
      <c r="OMN387" s="22"/>
      <c r="OMO387" s="22"/>
      <c r="OMP387" s="22"/>
      <c r="OMQ387" s="22"/>
      <c r="OMR387" s="22"/>
      <c r="OMS387" s="22"/>
      <c r="OMT387" s="22"/>
      <c r="OMU387" s="22"/>
      <c r="OMV387" s="22"/>
      <c r="OMW387" s="22"/>
      <c r="OMX387" s="22"/>
      <c r="OMY387" s="22"/>
      <c r="OMZ387" s="22"/>
      <c r="ONA387" s="22"/>
      <c r="ONB387" s="22"/>
      <c r="ONC387" s="22"/>
      <c r="OND387" s="22"/>
      <c r="ONE387" s="22"/>
      <c r="ONF387" s="22"/>
      <c r="ONG387" s="22"/>
      <c r="ONH387" s="22"/>
      <c r="ONI387" s="22"/>
      <c r="ONJ387" s="22"/>
      <c r="ONK387" s="22"/>
      <c r="ONL387" s="22"/>
      <c r="ONM387" s="22"/>
      <c r="ONN387" s="22"/>
      <c r="ONO387" s="22"/>
      <c r="ONP387" s="22"/>
      <c r="ONQ387" s="22"/>
      <c r="ONR387" s="22"/>
      <c r="ONS387" s="22"/>
      <c r="ONT387" s="22"/>
      <c r="ONU387" s="22"/>
      <c r="ONV387" s="22"/>
      <c r="ONW387" s="22"/>
      <c r="ONX387" s="22"/>
      <c r="ONY387" s="22"/>
      <c r="ONZ387" s="22"/>
      <c r="OOA387" s="22"/>
      <c r="OOB387" s="22"/>
      <c r="OOC387" s="22"/>
      <c r="OOD387" s="22"/>
      <c r="OOE387" s="22"/>
      <c r="OOF387" s="22"/>
      <c r="OOG387" s="22"/>
      <c r="OOH387" s="22"/>
      <c r="OOI387" s="22"/>
      <c r="OOJ387" s="22"/>
      <c r="OOK387" s="22"/>
      <c r="OOL387" s="22"/>
      <c r="OOM387" s="22"/>
      <c r="OON387" s="22"/>
      <c r="OOO387" s="22"/>
      <c r="OOP387" s="22"/>
      <c r="OOQ387" s="22"/>
      <c r="OOR387" s="22"/>
      <c r="OOS387" s="22"/>
      <c r="OOT387" s="22"/>
      <c r="OOU387" s="22"/>
      <c r="OOV387" s="22"/>
      <c r="OOW387" s="22"/>
      <c r="OOX387" s="22"/>
      <c r="OOY387" s="22"/>
      <c r="OOZ387" s="22"/>
      <c r="OPA387" s="22"/>
      <c r="OPB387" s="22"/>
      <c r="OPC387" s="22"/>
      <c r="OPD387" s="22"/>
      <c r="OPE387" s="22"/>
      <c r="OPF387" s="22"/>
      <c r="OPG387" s="22"/>
      <c r="OPH387" s="22"/>
      <c r="OPI387" s="22"/>
      <c r="OPJ387" s="22"/>
      <c r="OPK387" s="22"/>
      <c r="OPL387" s="22"/>
      <c r="OPM387" s="22"/>
      <c r="OPN387" s="22"/>
      <c r="OPO387" s="22"/>
      <c r="OPP387" s="22"/>
      <c r="OPQ387" s="22"/>
      <c r="OPR387" s="22"/>
      <c r="OPS387" s="22"/>
      <c r="OPT387" s="22"/>
      <c r="OPU387" s="22"/>
      <c r="OPV387" s="22"/>
      <c r="OPW387" s="22"/>
      <c r="OPX387" s="22"/>
      <c r="OPY387" s="22"/>
      <c r="OPZ387" s="22"/>
      <c r="OQA387" s="22"/>
      <c r="OQB387" s="22"/>
      <c r="OQC387" s="22"/>
      <c r="OQD387" s="22"/>
      <c r="OQE387" s="22"/>
      <c r="OQF387" s="22"/>
      <c r="OQG387" s="22"/>
      <c r="OQH387" s="22"/>
      <c r="OQI387" s="22"/>
      <c r="OQJ387" s="22"/>
      <c r="OQK387" s="22"/>
      <c r="OQL387" s="22"/>
      <c r="OQM387" s="22"/>
      <c r="OQN387" s="22"/>
      <c r="OQO387" s="22"/>
      <c r="OQP387" s="22"/>
      <c r="OQQ387" s="22"/>
      <c r="OQR387" s="22"/>
      <c r="OQS387" s="22"/>
      <c r="OQT387" s="22"/>
      <c r="OQU387" s="22"/>
      <c r="OQV387" s="22"/>
      <c r="OQW387" s="22"/>
      <c r="OQX387" s="22"/>
      <c r="OQY387" s="22"/>
      <c r="OQZ387" s="22"/>
      <c r="ORA387" s="22"/>
      <c r="ORB387" s="22"/>
      <c r="ORC387" s="22"/>
      <c r="ORD387" s="22"/>
      <c r="ORE387" s="22"/>
      <c r="ORF387" s="22"/>
      <c r="ORG387" s="22"/>
      <c r="ORH387" s="22"/>
      <c r="ORI387" s="22"/>
      <c r="ORJ387" s="22"/>
      <c r="ORK387" s="22"/>
      <c r="ORL387" s="22"/>
      <c r="ORM387" s="22"/>
      <c r="ORN387" s="22"/>
      <c r="ORO387" s="22"/>
      <c r="ORP387" s="22"/>
      <c r="ORQ387" s="22"/>
      <c r="ORR387" s="22"/>
      <c r="ORS387" s="22"/>
      <c r="ORT387" s="22"/>
      <c r="ORU387" s="22"/>
      <c r="ORV387" s="22"/>
      <c r="ORW387" s="22"/>
      <c r="ORX387" s="22"/>
      <c r="ORY387" s="22"/>
      <c r="ORZ387" s="22"/>
      <c r="OSA387" s="22"/>
      <c r="OSB387" s="22"/>
      <c r="OSC387" s="22"/>
      <c r="OSD387" s="22"/>
      <c r="OSE387" s="22"/>
      <c r="OSF387" s="22"/>
      <c r="OSG387" s="22"/>
      <c r="OSH387" s="22"/>
      <c r="OSI387" s="22"/>
      <c r="OSJ387" s="22"/>
      <c r="OSK387" s="22"/>
      <c r="OSL387" s="22"/>
      <c r="OSM387" s="22"/>
      <c r="OSN387" s="22"/>
      <c r="OSO387" s="22"/>
      <c r="OSP387" s="22"/>
      <c r="OSQ387" s="22"/>
      <c r="OSR387" s="22"/>
      <c r="OSS387" s="22"/>
      <c r="OST387" s="22"/>
      <c r="OSU387" s="22"/>
      <c r="OSV387" s="22"/>
      <c r="OSW387" s="22"/>
      <c r="OSX387" s="22"/>
      <c r="OSY387" s="22"/>
      <c r="OSZ387" s="22"/>
      <c r="OTA387" s="22"/>
      <c r="OTB387" s="22"/>
      <c r="OTC387" s="22"/>
      <c r="OTD387" s="22"/>
      <c r="OTE387" s="22"/>
      <c r="OTF387" s="22"/>
      <c r="OTG387" s="22"/>
      <c r="OTH387" s="22"/>
      <c r="OTI387" s="22"/>
      <c r="OTJ387" s="22"/>
      <c r="OTK387" s="22"/>
      <c r="OTL387" s="22"/>
      <c r="OTM387" s="22"/>
      <c r="OTN387" s="22"/>
      <c r="OTO387" s="22"/>
      <c r="OTP387" s="22"/>
      <c r="OTQ387" s="22"/>
      <c r="OTR387" s="22"/>
      <c r="OTS387" s="22"/>
      <c r="OTT387" s="22"/>
      <c r="OTU387" s="22"/>
      <c r="OTV387" s="22"/>
      <c r="OTW387" s="22"/>
      <c r="OTX387" s="22"/>
      <c r="OTY387" s="22"/>
      <c r="OTZ387" s="22"/>
      <c r="OUA387" s="22"/>
      <c r="OUB387" s="22"/>
      <c r="OUC387" s="22"/>
      <c r="OUD387" s="22"/>
      <c r="OUE387" s="22"/>
      <c r="OUF387" s="22"/>
      <c r="OUG387" s="22"/>
      <c r="OUH387" s="22"/>
      <c r="OUI387" s="22"/>
      <c r="OUJ387" s="22"/>
      <c r="OUK387" s="22"/>
      <c r="OUL387" s="22"/>
      <c r="OUM387" s="22"/>
      <c r="OUN387" s="22"/>
      <c r="OUO387" s="22"/>
      <c r="OUP387" s="22"/>
      <c r="OUQ387" s="22"/>
      <c r="OUR387" s="22"/>
      <c r="OUS387" s="22"/>
      <c r="OUT387" s="22"/>
      <c r="OUU387" s="22"/>
      <c r="OUV387" s="22"/>
      <c r="OUW387" s="22"/>
      <c r="OUX387" s="22"/>
      <c r="OUY387" s="22"/>
      <c r="OUZ387" s="22"/>
      <c r="OVA387" s="22"/>
      <c r="OVB387" s="22"/>
      <c r="OVC387" s="22"/>
      <c r="OVD387" s="22"/>
      <c r="OVE387" s="22"/>
      <c r="OVF387" s="22"/>
      <c r="OVG387" s="22"/>
      <c r="OVH387" s="22"/>
      <c r="OVI387" s="22"/>
      <c r="OVJ387" s="22"/>
      <c r="OVK387" s="22"/>
      <c r="OVL387" s="22"/>
      <c r="OVM387" s="22"/>
      <c r="OVN387" s="22"/>
      <c r="OVO387" s="22"/>
      <c r="OVP387" s="22"/>
      <c r="OVQ387" s="22"/>
      <c r="OVR387" s="22"/>
      <c r="OVS387" s="22"/>
      <c r="OVT387" s="22"/>
      <c r="OVU387" s="22"/>
      <c r="OVV387" s="22"/>
      <c r="OVW387" s="22"/>
      <c r="OVX387" s="22"/>
      <c r="OVY387" s="22"/>
      <c r="OVZ387" s="22"/>
      <c r="OWA387" s="22"/>
      <c r="OWB387" s="22"/>
      <c r="OWC387" s="22"/>
      <c r="OWD387" s="22"/>
      <c r="OWE387" s="22"/>
      <c r="OWF387" s="22"/>
      <c r="OWG387" s="22"/>
      <c r="OWH387" s="22"/>
      <c r="OWI387" s="22"/>
      <c r="OWJ387" s="22"/>
      <c r="OWK387" s="22"/>
      <c r="OWL387" s="22"/>
      <c r="OWM387" s="22"/>
      <c r="OWN387" s="22"/>
      <c r="OWO387" s="22"/>
      <c r="OWP387" s="22"/>
      <c r="OWQ387" s="22"/>
      <c r="OWR387" s="22"/>
      <c r="OWS387" s="22"/>
      <c r="OWT387" s="22"/>
      <c r="OWU387" s="22"/>
      <c r="OWV387" s="22"/>
      <c r="OWW387" s="22"/>
      <c r="OWX387" s="22"/>
      <c r="OWY387" s="22"/>
      <c r="OWZ387" s="22"/>
      <c r="OXA387" s="22"/>
      <c r="OXB387" s="22"/>
      <c r="OXC387" s="22"/>
      <c r="OXD387" s="22"/>
      <c r="OXE387" s="22"/>
      <c r="OXF387" s="22"/>
      <c r="OXG387" s="22"/>
      <c r="OXH387" s="22"/>
      <c r="OXI387" s="22"/>
      <c r="OXJ387" s="22"/>
      <c r="OXK387" s="22"/>
      <c r="OXL387" s="22"/>
      <c r="OXM387" s="22"/>
      <c r="OXN387" s="22"/>
      <c r="OXO387" s="22"/>
      <c r="OXP387" s="22"/>
      <c r="OXQ387" s="22"/>
      <c r="OXR387" s="22"/>
      <c r="OXS387" s="22"/>
      <c r="OXT387" s="22"/>
      <c r="OXU387" s="22"/>
      <c r="OXV387" s="22"/>
      <c r="OXW387" s="22"/>
      <c r="OXX387" s="22"/>
      <c r="OXY387" s="22"/>
      <c r="OXZ387" s="22"/>
      <c r="OYA387" s="22"/>
      <c r="OYB387" s="22"/>
      <c r="OYC387" s="22"/>
      <c r="OYD387" s="22"/>
      <c r="OYE387" s="22"/>
      <c r="OYF387" s="22"/>
      <c r="OYG387" s="22"/>
      <c r="OYH387" s="22"/>
      <c r="OYI387" s="22"/>
      <c r="OYJ387" s="22"/>
      <c r="OYK387" s="22"/>
      <c r="OYL387" s="22"/>
      <c r="OYM387" s="22"/>
      <c r="OYN387" s="22"/>
      <c r="OYO387" s="22"/>
      <c r="OYP387" s="22"/>
      <c r="OYQ387" s="22"/>
      <c r="OYR387" s="22"/>
      <c r="OYS387" s="22"/>
      <c r="OYT387" s="22"/>
      <c r="OYU387" s="22"/>
      <c r="OYV387" s="22"/>
      <c r="OYW387" s="22"/>
      <c r="OYX387" s="22"/>
      <c r="OYY387" s="22"/>
      <c r="OYZ387" s="22"/>
      <c r="OZA387" s="22"/>
      <c r="OZB387" s="22"/>
      <c r="OZC387" s="22"/>
      <c r="OZD387" s="22"/>
      <c r="OZE387" s="22"/>
      <c r="OZF387" s="22"/>
      <c r="OZG387" s="22"/>
      <c r="OZH387" s="22"/>
      <c r="OZI387" s="22"/>
      <c r="OZJ387" s="22"/>
      <c r="OZK387" s="22"/>
      <c r="OZL387" s="22"/>
      <c r="OZM387" s="22"/>
      <c r="OZN387" s="22"/>
      <c r="OZO387" s="22"/>
      <c r="OZP387" s="22"/>
      <c r="OZQ387" s="22"/>
      <c r="OZR387" s="22"/>
      <c r="OZS387" s="22"/>
      <c r="OZT387" s="22"/>
      <c r="OZU387" s="22"/>
      <c r="OZV387" s="22"/>
      <c r="OZW387" s="22"/>
      <c r="OZX387" s="22"/>
      <c r="OZY387" s="22"/>
      <c r="OZZ387" s="22"/>
      <c r="PAA387" s="22"/>
      <c r="PAB387" s="22"/>
      <c r="PAC387" s="22"/>
      <c r="PAD387" s="22"/>
      <c r="PAE387" s="22"/>
      <c r="PAF387" s="22"/>
      <c r="PAG387" s="22"/>
      <c r="PAH387" s="22"/>
      <c r="PAI387" s="22"/>
      <c r="PAJ387" s="22"/>
      <c r="PAK387" s="22"/>
      <c r="PAL387" s="22"/>
      <c r="PAM387" s="22"/>
      <c r="PAN387" s="22"/>
      <c r="PAO387" s="22"/>
      <c r="PAP387" s="22"/>
      <c r="PAQ387" s="22"/>
      <c r="PAR387" s="22"/>
      <c r="PAS387" s="22"/>
      <c r="PAT387" s="22"/>
      <c r="PAU387" s="22"/>
      <c r="PAV387" s="22"/>
      <c r="PAW387" s="22"/>
      <c r="PAX387" s="22"/>
      <c r="PAY387" s="22"/>
      <c r="PAZ387" s="22"/>
      <c r="PBA387" s="22"/>
      <c r="PBB387" s="22"/>
      <c r="PBC387" s="22"/>
      <c r="PBD387" s="22"/>
      <c r="PBE387" s="22"/>
      <c r="PBF387" s="22"/>
      <c r="PBG387" s="22"/>
      <c r="PBH387" s="22"/>
      <c r="PBI387" s="22"/>
      <c r="PBJ387" s="22"/>
      <c r="PBK387" s="22"/>
      <c r="PBL387" s="22"/>
      <c r="PBM387" s="22"/>
      <c r="PBN387" s="22"/>
      <c r="PBO387" s="22"/>
      <c r="PBP387" s="22"/>
      <c r="PBQ387" s="22"/>
      <c r="PBR387" s="22"/>
      <c r="PBS387" s="22"/>
      <c r="PBT387" s="22"/>
      <c r="PBU387" s="22"/>
      <c r="PBV387" s="22"/>
      <c r="PBW387" s="22"/>
      <c r="PBX387" s="22"/>
      <c r="PBY387" s="22"/>
      <c r="PBZ387" s="22"/>
      <c r="PCA387" s="22"/>
      <c r="PCB387" s="22"/>
      <c r="PCC387" s="22"/>
      <c r="PCD387" s="22"/>
      <c r="PCE387" s="22"/>
      <c r="PCF387" s="22"/>
      <c r="PCG387" s="22"/>
      <c r="PCH387" s="22"/>
      <c r="PCI387" s="22"/>
      <c r="PCJ387" s="22"/>
      <c r="PCK387" s="22"/>
      <c r="PCL387" s="22"/>
      <c r="PCM387" s="22"/>
      <c r="PCN387" s="22"/>
      <c r="PCO387" s="22"/>
      <c r="PCP387" s="22"/>
      <c r="PCQ387" s="22"/>
      <c r="PCR387" s="22"/>
      <c r="PCS387" s="22"/>
      <c r="PCT387" s="22"/>
      <c r="PCU387" s="22"/>
      <c r="PCV387" s="22"/>
      <c r="PCW387" s="22"/>
      <c r="PCX387" s="22"/>
      <c r="PCY387" s="22"/>
      <c r="PCZ387" s="22"/>
      <c r="PDA387" s="22"/>
      <c r="PDB387" s="22"/>
      <c r="PDC387" s="22"/>
      <c r="PDD387" s="22"/>
      <c r="PDE387" s="22"/>
      <c r="PDF387" s="22"/>
      <c r="PDG387" s="22"/>
      <c r="PDH387" s="22"/>
      <c r="PDI387" s="22"/>
      <c r="PDJ387" s="22"/>
      <c r="PDK387" s="22"/>
      <c r="PDL387" s="22"/>
      <c r="PDM387" s="22"/>
      <c r="PDN387" s="22"/>
      <c r="PDO387" s="22"/>
      <c r="PDP387" s="22"/>
      <c r="PDQ387" s="22"/>
      <c r="PDR387" s="22"/>
      <c r="PDS387" s="22"/>
      <c r="PDT387" s="22"/>
      <c r="PDU387" s="22"/>
      <c r="PDV387" s="22"/>
      <c r="PDW387" s="22"/>
      <c r="PDX387" s="22"/>
      <c r="PDY387" s="22"/>
      <c r="PDZ387" s="22"/>
      <c r="PEA387" s="22"/>
      <c r="PEB387" s="22"/>
      <c r="PEC387" s="22"/>
      <c r="PED387" s="22"/>
      <c r="PEE387" s="22"/>
      <c r="PEF387" s="22"/>
      <c r="PEG387" s="22"/>
      <c r="PEH387" s="22"/>
      <c r="PEI387" s="22"/>
      <c r="PEJ387" s="22"/>
      <c r="PEK387" s="22"/>
      <c r="PEL387" s="22"/>
      <c r="PEM387" s="22"/>
      <c r="PEN387" s="22"/>
      <c r="PEO387" s="22"/>
      <c r="PEP387" s="22"/>
      <c r="PEQ387" s="22"/>
      <c r="PER387" s="22"/>
      <c r="PES387" s="22"/>
      <c r="PET387" s="22"/>
      <c r="PEU387" s="22"/>
      <c r="PEV387" s="22"/>
      <c r="PEW387" s="22"/>
      <c r="PEX387" s="22"/>
      <c r="PEY387" s="22"/>
      <c r="PEZ387" s="22"/>
      <c r="PFA387" s="22"/>
      <c r="PFB387" s="22"/>
      <c r="PFC387" s="22"/>
      <c r="PFD387" s="22"/>
      <c r="PFE387" s="22"/>
      <c r="PFF387" s="22"/>
      <c r="PFG387" s="22"/>
      <c r="PFH387" s="22"/>
      <c r="PFI387" s="22"/>
      <c r="PFJ387" s="22"/>
      <c r="PFK387" s="22"/>
      <c r="PFL387" s="22"/>
      <c r="PFM387" s="22"/>
      <c r="PFN387" s="22"/>
      <c r="PFO387" s="22"/>
      <c r="PFP387" s="22"/>
      <c r="PFQ387" s="22"/>
      <c r="PFR387" s="22"/>
      <c r="PFS387" s="22"/>
      <c r="PFT387" s="22"/>
      <c r="PFU387" s="22"/>
      <c r="PFV387" s="22"/>
      <c r="PFW387" s="22"/>
      <c r="PFX387" s="22"/>
      <c r="PFY387" s="22"/>
      <c r="PFZ387" s="22"/>
      <c r="PGA387" s="22"/>
      <c r="PGB387" s="22"/>
      <c r="PGC387" s="22"/>
      <c r="PGD387" s="22"/>
      <c r="PGE387" s="22"/>
      <c r="PGF387" s="22"/>
      <c r="PGG387" s="22"/>
      <c r="PGH387" s="22"/>
      <c r="PGI387" s="22"/>
      <c r="PGJ387" s="22"/>
      <c r="PGK387" s="22"/>
      <c r="PGL387" s="22"/>
      <c r="PGM387" s="22"/>
      <c r="PGN387" s="22"/>
      <c r="PGO387" s="22"/>
      <c r="PGP387" s="22"/>
      <c r="PGQ387" s="22"/>
      <c r="PGR387" s="22"/>
      <c r="PGS387" s="22"/>
      <c r="PGT387" s="22"/>
      <c r="PGU387" s="22"/>
      <c r="PGV387" s="22"/>
      <c r="PGW387" s="22"/>
      <c r="PGX387" s="22"/>
      <c r="PGY387" s="22"/>
      <c r="PGZ387" s="22"/>
      <c r="PHA387" s="22"/>
      <c r="PHB387" s="22"/>
      <c r="PHC387" s="22"/>
      <c r="PHD387" s="22"/>
      <c r="PHE387" s="22"/>
      <c r="PHF387" s="22"/>
      <c r="PHG387" s="22"/>
      <c r="PHH387" s="22"/>
      <c r="PHI387" s="22"/>
      <c r="PHJ387" s="22"/>
      <c r="PHK387" s="22"/>
      <c r="PHL387" s="22"/>
      <c r="PHM387" s="22"/>
      <c r="PHN387" s="22"/>
      <c r="PHO387" s="22"/>
      <c r="PHP387" s="22"/>
      <c r="PHQ387" s="22"/>
      <c r="PHR387" s="22"/>
      <c r="PHS387" s="22"/>
      <c r="PHT387" s="22"/>
      <c r="PHU387" s="22"/>
      <c r="PHV387" s="22"/>
      <c r="PHW387" s="22"/>
      <c r="PHX387" s="22"/>
      <c r="PHY387" s="22"/>
      <c r="PHZ387" s="22"/>
      <c r="PIA387" s="22"/>
      <c r="PIB387" s="22"/>
      <c r="PIC387" s="22"/>
      <c r="PID387" s="22"/>
      <c r="PIE387" s="22"/>
      <c r="PIF387" s="22"/>
      <c r="PIG387" s="22"/>
      <c r="PIH387" s="22"/>
      <c r="PII387" s="22"/>
      <c r="PIJ387" s="22"/>
      <c r="PIK387" s="22"/>
      <c r="PIL387" s="22"/>
      <c r="PIM387" s="22"/>
      <c r="PIN387" s="22"/>
      <c r="PIO387" s="22"/>
      <c r="PIP387" s="22"/>
      <c r="PIQ387" s="22"/>
      <c r="PIR387" s="22"/>
      <c r="PIS387" s="22"/>
      <c r="PIT387" s="22"/>
      <c r="PIU387" s="22"/>
      <c r="PIV387" s="22"/>
      <c r="PIW387" s="22"/>
      <c r="PIX387" s="22"/>
      <c r="PIY387" s="22"/>
      <c r="PIZ387" s="22"/>
      <c r="PJA387" s="22"/>
      <c r="PJB387" s="22"/>
      <c r="PJC387" s="22"/>
      <c r="PJD387" s="22"/>
      <c r="PJE387" s="22"/>
      <c r="PJF387" s="22"/>
      <c r="PJG387" s="22"/>
      <c r="PJH387" s="22"/>
      <c r="PJI387" s="22"/>
      <c r="PJJ387" s="22"/>
      <c r="PJK387" s="22"/>
      <c r="PJL387" s="22"/>
      <c r="PJM387" s="22"/>
      <c r="PJN387" s="22"/>
      <c r="PJO387" s="22"/>
      <c r="PJP387" s="22"/>
      <c r="PJQ387" s="22"/>
      <c r="PJR387" s="22"/>
      <c r="PJS387" s="22"/>
      <c r="PJT387" s="22"/>
      <c r="PJU387" s="22"/>
      <c r="PJV387" s="22"/>
      <c r="PJW387" s="22"/>
      <c r="PJX387" s="22"/>
      <c r="PJY387" s="22"/>
      <c r="PJZ387" s="22"/>
      <c r="PKA387" s="22"/>
      <c r="PKB387" s="22"/>
      <c r="PKC387" s="22"/>
      <c r="PKD387" s="22"/>
      <c r="PKE387" s="22"/>
      <c r="PKF387" s="22"/>
      <c r="PKG387" s="22"/>
      <c r="PKH387" s="22"/>
      <c r="PKI387" s="22"/>
      <c r="PKJ387" s="22"/>
      <c r="PKK387" s="22"/>
      <c r="PKL387" s="22"/>
      <c r="PKM387" s="22"/>
      <c r="PKN387" s="22"/>
      <c r="PKO387" s="22"/>
      <c r="PKP387" s="22"/>
      <c r="PKQ387" s="22"/>
      <c r="PKR387" s="22"/>
      <c r="PKS387" s="22"/>
      <c r="PKT387" s="22"/>
      <c r="PKU387" s="22"/>
      <c r="PKV387" s="22"/>
      <c r="PKW387" s="22"/>
      <c r="PKX387" s="22"/>
      <c r="PKY387" s="22"/>
      <c r="PKZ387" s="22"/>
      <c r="PLA387" s="22"/>
      <c r="PLB387" s="22"/>
      <c r="PLC387" s="22"/>
      <c r="PLD387" s="22"/>
      <c r="PLE387" s="22"/>
      <c r="PLF387" s="22"/>
      <c r="PLG387" s="22"/>
      <c r="PLH387" s="22"/>
      <c r="PLI387" s="22"/>
      <c r="PLJ387" s="22"/>
      <c r="PLK387" s="22"/>
      <c r="PLL387" s="22"/>
      <c r="PLM387" s="22"/>
      <c r="PLN387" s="22"/>
      <c r="PLO387" s="22"/>
      <c r="PLP387" s="22"/>
      <c r="PLQ387" s="22"/>
      <c r="PLR387" s="22"/>
      <c r="PLS387" s="22"/>
      <c r="PLT387" s="22"/>
      <c r="PLU387" s="22"/>
      <c r="PLV387" s="22"/>
      <c r="PLW387" s="22"/>
      <c r="PLX387" s="22"/>
      <c r="PLY387" s="22"/>
      <c r="PLZ387" s="22"/>
      <c r="PMA387" s="22"/>
      <c r="PMB387" s="22"/>
      <c r="PMC387" s="22"/>
      <c r="PMD387" s="22"/>
      <c r="PME387" s="22"/>
      <c r="PMF387" s="22"/>
      <c r="PMG387" s="22"/>
      <c r="PMH387" s="22"/>
      <c r="PMI387" s="22"/>
      <c r="PMJ387" s="22"/>
      <c r="PMK387" s="22"/>
      <c r="PML387" s="22"/>
      <c r="PMM387" s="22"/>
      <c r="PMN387" s="22"/>
      <c r="PMO387" s="22"/>
      <c r="PMP387" s="22"/>
      <c r="PMQ387" s="22"/>
      <c r="PMR387" s="22"/>
      <c r="PMS387" s="22"/>
      <c r="PMT387" s="22"/>
      <c r="PMU387" s="22"/>
      <c r="PMV387" s="22"/>
      <c r="PMW387" s="22"/>
      <c r="PMX387" s="22"/>
      <c r="PMY387" s="22"/>
      <c r="PMZ387" s="22"/>
      <c r="PNA387" s="22"/>
      <c r="PNB387" s="22"/>
      <c r="PNC387" s="22"/>
      <c r="PND387" s="22"/>
      <c r="PNE387" s="22"/>
      <c r="PNF387" s="22"/>
      <c r="PNG387" s="22"/>
      <c r="PNH387" s="22"/>
      <c r="PNI387" s="22"/>
      <c r="PNJ387" s="22"/>
      <c r="PNK387" s="22"/>
      <c r="PNL387" s="22"/>
      <c r="PNM387" s="22"/>
      <c r="PNN387" s="22"/>
      <c r="PNO387" s="22"/>
      <c r="PNP387" s="22"/>
      <c r="PNQ387" s="22"/>
      <c r="PNR387" s="22"/>
      <c r="PNS387" s="22"/>
      <c r="PNT387" s="22"/>
      <c r="PNU387" s="22"/>
      <c r="PNV387" s="22"/>
      <c r="PNW387" s="22"/>
      <c r="PNX387" s="22"/>
      <c r="PNY387" s="22"/>
      <c r="PNZ387" s="22"/>
      <c r="POA387" s="22"/>
      <c r="POB387" s="22"/>
      <c r="POC387" s="22"/>
      <c r="POD387" s="22"/>
      <c r="POE387" s="22"/>
      <c r="POF387" s="22"/>
      <c r="POG387" s="22"/>
      <c r="POH387" s="22"/>
      <c r="POI387" s="22"/>
      <c r="POJ387" s="22"/>
      <c r="POK387" s="22"/>
      <c r="POL387" s="22"/>
      <c r="POM387" s="22"/>
      <c r="PON387" s="22"/>
      <c r="POO387" s="22"/>
      <c r="POP387" s="22"/>
      <c r="POQ387" s="22"/>
      <c r="POR387" s="22"/>
      <c r="POS387" s="22"/>
      <c r="POT387" s="22"/>
      <c r="POU387" s="22"/>
      <c r="POV387" s="22"/>
      <c r="POW387" s="22"/>
      <c r="POX387" s="22"/>
      <c r="POY387" s="22"/>
      <c r="POZ387" s="22"/>
      <c r="PPA387" s="22"/>
      <c r="PPB387" s="22"/>
      <c r="PPC387" s="22"/>
      <c r="PPD387" s="22"/>
      <c r="PPE387" s="22"/>
      <c r="PPF387" s="22"/>
      <c r="PPG387" s="22"/>
      <c r="PPH387" s="22"/>
      <c r="PPI387" s="22"/>
      <c r="PPJ387" s="22"/>
      <c r="PPK387" s="22"/>
      <c r="PPL387" s="22"/>
      <c r="PPM387" s="22"/>
      <c r="PPN387" s="22"/>
      <c r="PPO387" s="22"/>
      <c r="PPP387" s="22"/>
      <c r="PPQ387" s="22"/>
      <c r="PPR387" s="22"/>
      <c r="PPS387" s="22"/>
      <c r="PPT387" s="22"/>
      <c r="PPU387" s="22"/>
      <c r="PPV387" s="22"/>
      <c r="PPW387" s="22"/>
      <c r="PPX387" s="22"/>
      <c r="PPY387" s="22"/>
      <c r="PPZ387" s="22"/>
      <c r="PQA387" s="22"/>
      <c r="PQB387" s="22"/>
      <c r="PQC387" s="22"/>
      <c r="PQD387" s="22"/>
      <c r="PQE387" s="22"/>
      <c r="PQF387" s="22"/>
      <c r="PQG387" s="22"/>
      <c r="PQH387" s="22"/>
      <c r="PQI387" s="22"/>
      <c r="PQJ387" s="22"/>
      <c r="PQK387" s="22"/>
      <c r="PQL387" s="22"/>
      <c r="PQM387" s="22"/>
      <c r="PQN387" s="22"/>
      <c r="PQO387" s="22"/>
      <c r="PQP387" s="22"/>
      <c r="PQQ387" s="22"/>
      <c r="PQR387" s="22"/>
      <c r="PQS387" s="22"/>
      <c r="PQT387" s="22"/>
      <c r="PQU387" s="22"/>
      <c r="PQV387" s="22"/>
      <c r="PQW387" s="22"/>
      <c r="PQX387" s="22"/>
      <c r="PQY387" s="22"/>
      <c r="PQZ387" s="22"/>
      <c r="PRA387" s="22"/>
      <c r="PRB387" s="22"/>
      <c r="PRC387" s="22"/>
      <c r="PRD387" s="22"/>
      <c r="PRE387" s="22"/>
      <c r="PRF387" s="22"/>
      <c r="PRG387" s="22"/>
      <c r="PRH387" s="22"/>
      <c r="PRI387" s="22"/>
      <c r="PRJ387" s="22"/>
      <c r="PRK387" s="22"/>
      <c r="PRL387" s="22"/>
      <c r="PRM387" s="22"/>
      <c r="PRN387" s="22"/>
      <c r="PRO387" s="22"/>
      <c r="PRP387" s="22"/>
      <c r="PRQ387" s="22"/>
      <c r="PRR387" s="22"/>
      <c r="PRS387" s="22"/>
      <c r="PRT387" s="22"/>
      <c r="PRU387" s="22"/>
      <c r="PRV387" s="22"/>
      <c r="PRW387" s="22"/>
      <c r="PRX387" s="22"/>
      <c r="PRY387" s="22"/>
      <c r="PRZ387" s="22"/>
      <c r="PSA387" s="22"/>
      <c r="PSB387" s="22"/>
      <c r="PSC387" s="22"/>
      <c r="PSD387" s="22"/>
      <c r="PSE387" s="22"/>
      <c r="PSF387" s="22"/>
      <c r="PSG387" s="22"/>
      <c r="PSH387" s="22"/>
      <c r="PSI387" s="22"/>
      <c r="PSJ387" s="22"/>
      <c r="PSK387" s="22"/>
      <c r="PSL387" s="22"/>
      <c r="PSM387" s="22"/>
      <c r="PSN387" s="22"/>
      <c r="PSO387" s="22"/>
      <c r="PSP387" s="22"/>
      <c r="PSQ387" s="22"/>
      <c r="PSR387" s="22"/>
      <c r="PSS387" s="22"/>
      <c r="PST387" s="22"/>
      <c r="PSU387" s="22"/>
      <c r="PSV387" s="22"/>
      <c r="PSW387" s="22"/>
      <c r="PSX387" s="22"/>
      <c r="PSY387" s="22"/>
      <c r="PSZ387" s="22"/>
      <c r="PTA387" s="22"/>
      <c r="PTB387" s="22"/>
      <c r="PTC387" s="22"/>
      <c r="PTD387" s="22"/>
      <c r="PTE387" s="22"/>
      <c r="PTF387" s="22"/>
      <c r="PTG387" s="22"/>
      <c r="PTH387" s="22"/>
      <c r="PTI387" s="22"/>
      <c r="PTJ387" s="22"/>
      <c r="PTK387" s="22"/>
      <c r="PTL387" s="22"/>
      <c r="PTM387" s="22"/>
      <c r="PTN387" s="22"/>
      <c r="PTO387" s="22"/>
      <c r="PTP387" s="22"/>
      <c r="PTQ387" s="22"/>
      <c r="PTR387" s="22"/>
      <c r="PTS387" s="22"/>
      <c r="PTT387" s="22"/>
      <c r="PTU387" s="22"/>
      <c r="PTV387" s="22"/>
      <c r="PTW387" s="22"/>
      <c r="PTX387" s="22"/>
      <c r="PTY387" s="22"/>
      <c r="PTZ387" s="22"/>
      <c r="PUA387" s="22"/>
      <c r="PUB387" s="22"/>
      <c r="PUC387" s="22"/>
      <c r="PUD387" s="22"/>
      <c r="PUE387" s="22"/>
      <c r="PUF387" s="22"/>
      <c r="PUG387" s="22"/>
      <c r="PUH387" s="22"/>
      <c r="PUI387" s="22"/>
      <c r="PUJ387" s="22"/>
      <c r="PUK387" s="22"/>
      <c r="PUL387" s="22"/>
      <c r="PUM387" s="22"/>
      <c r="PUN387" s="22"/>
      <c r="PUO387" s="22"/>
      <c r="PUP387" s="22"/>
      <c r="PUQ387" s="22"/>
      <c r="PUR387" s="22"/>
      <c r="PUS387" s="22"/>
      <c r="PUT387" s="22"/>
      <c r="PUU387" s="22"/>
      <c r="PUV387" s="22"/>
      <c r="PUW387" s="22"/>
      <c r="PUX387" s="22"/>
      <c r="PUY387" s="22"/>
      <c r="PUZ387" s="22"/>
      <c r="PVA387" s="22"/>
      <c r="PVB387" s="22"/>
      <c r="PVC387" s="22"/>
      <c r="PVD387" s="22"/>
      <c r="PVE387" s="22"/>
      <c r="PVF387" s="22"/>
      <c r="PVG387" s="22"/>
      <c r="PVH387" s="22"/>
      <c r="PVI387" s="22"/>
      <c r="PVJ387" s="22"/>
      <c r="PVK387" s="22"/>
      <c r="PVL387" s="22"/>
      <c r="PVM387" s="22"/>
      <c r="PVN387" s="22"/>
      <c r="PVO387" s="22"/>
      <c r="PVP387" s="22"/>
      <c r="PVQ387" s="22"/>
      <c r="PVR387" s="22"/>
      <c r="PVS387" s="22"/>
      <c r="PVT387" s="22"/>
      <c r="PVU387" s="22"/>
      <c r="PVV387" s="22"/>
      <c r="PVW387" s="22"/>
      <c r="PVX387" s="22"/>
      <c r="PVY387" s="22"/>
      <c r="PVZ387" s="22"/>
      <c r="PWA387" s="22"/>
      <c r="PWB387" s="22"/>
      <c r="PWC387" s="22"/>
      <c r="PWD387" s="22"/>
      <c r="PWE387" s="22"/>
      <c r="PWF387" s="22"/>
      <c r="PWG387" s="22"/>
      <c r="PWH387" s="22"/>
      <c r="PWI387" s="22"/>
      <c r="PWJ387" s="22"/>
      <c r="PWK387" s="22"/>
      <c r="PWL387" s="22"/>
      <c r="PWM387" s="22"/>
      <c r="PWN387" s="22"/>
      <c r="PWO387" s="22"/>
      <c r="PWP387" s="22"/>
      <c r="PWQ387" s="22"/>
      <c r="PWR387" s="22"/>
      <c r="PWS387" s="22"/>
      <c r="PWT387" s="22"/>
      <c r="PWU387" s="22"/>
      <c r="PWV387" s="22"/>
      <c r="PWW387" s="22"/>
      <c r="PWX387" s="22"/>
      <c r="PWY387" s="22"/>
      <c r="PWZ387" s="22"/>
      <c r="PXA387" s="22"/>
      <c r="PXB387" s="22"/>
      <c r="PXC387" s="22"/>
      <c r="PXD387" s="22"/>
      <c r="PXE387" s="22"/>
      <c r="PXF387" s="22"/>
      <c r="PXG387" s="22"/>
      <c r="PXH387" s="22"/>
      <c r="PXI387" s="22"/>
      <c r="PXJ387" s="22"/>
      <c r="PXK387" s="22"/>
      <c r="PXL387" s="22"/>
      <c r="PXM387" s="22"/>
      <c r="PXN387" s="22"/>
      <c r="PXO387" s="22"/>
      <c r="PXP387" s="22"/>
      <c r="PXQ387" s="22"/>
      <c r="PXR387" s="22"/>
      <c r="PXS387" s="22"/>
      <c r="PXT387" s="22"/>
      <c r="PXU387" s="22"/>
      <c r="PXV387" s="22"/>
      <c r="PXW387" s="22"/>
      <c r="PXX387" s="22"/>
      <c r="PXY387" s="22"/>
      <c r="PXZ387" s="22"/>
      <c r="PYA387" s="22"/>
      <c r="PYB387" s="22"/>
      <c r="PYC387" s="22"/>
      <c r="PYD387" s="22"/>
      <c r="PYE387" s="22"/>
      <c r="PYF387" s="22"/>
      <c r="PYG387" s="22"/>
      <c r="PYH387" s="22"/>
      <c r="PYI387" s="22"/>
      <c r="PYJ387" s="22"/>
      <c r="PYK387" s="22"/>
      <c r="PYL387" s="22"/>
      <c r="PYM387" s="22"/>
      <c r="PYN387" s="22"/>
      <c r="PYO387" s="22"/>
      <c r="PYP387" s="22"/>
      <c r="PYQ387" s="22"/>
      <c r="PYR387" s="22"/>
      <c r="PYS387" s="22"/>
      <c r="PYT387" s="22"/>
      <c r="PYU387" s="22"/>
      <c r="PYV387" s="22"/>
      <c r="PYW387" s="22"/>
      <c r="PYX387" s="22"/>
      <c r="PYY387" s="22"/>
      <c r="PYZ387" s="22"/>
      <c r="PZA387" s="22"/>
      <c r="PZB387" s="22"/>
      <c r="PZC387" s="22"/>
      <c r="PZD387" s="22"/>
      <c r="PZE387" s="22"/>
      <c r="PZF387" s="22"/>
      <c r="PZG387" s="22"/>
      <c r="PZH387" s="22"/>
      <c r="PZI387" s="22"/>
      <c r="PZJ387" s="22"/>
      <c r="PZK387" s="22"/>
      <c r="PZL387" s="22"/>
      <c r="PZM387" s="22"/>
      <c r="PZN387" s="22"/>
      <c r="PZO387" s="22"/>
      <c r="PZP387" s="22"/>
      <c r="PZQ387" s="22"/>
      <c r="PZR387" s="22"/>
      <c r="PZS387" s="22"/>
      <c r="PZT387" s="22"/>
      <c r="PZU387" s="22"/>
      <c r="PZV387" s="22"/>
      <c r="PZW387" s="22"/>
      <c r="PZX387" s="22"/>
      <c r="PZY387" s="22"/>
      <c r="PZZ387" s="22"/>
      <c r="QAA387" s="22"/>
      <c r="QAB387" s="22"/>
      <c r="QAC387" s="22"/>
      <c r="QAD387" s="22"/>
      <c r="QAE387" s="22"/>
      <c r="QAF387" s="22"/>
      <c r="QAG387" s="22"/>
      <c r="QAH387" s="22"/>
      <c r="QAI387" s="22"/>
      <c r="QAJ387" s="22"/>
      <c r="QAK387" s="22"/>
      <c r="QAL387" s="22"/>
      <c r="QAM387" s="22"/>
      <c r="QAN387" s="22"/>
      <c r="QAO387" s="22"/>
      <c r="QAP387" s="22"/>
      <c r="QAQ387" s="22"/>
      <c r="QAR387" s="22"/>
      <c r="QAS387" s="22"/>
      <c r="QAT387" s="22"/>
      <c r="QAU387" s="22"/>
      <c r="QAV387" s="22"/>
      <c r="QAW387" s="22"/>
      <c r="QAX387" s="22"/>
      <c r="QAY387" s="22"/>
      <c r="QAZ387" s="22"/>
      <c r="QBA387" s="22"/>
      <c r="QBB387" s="22"/>
      <c r="QBC387" s="22"/>
      <c r="QBD387" s="22"/>
      <c r="QBE387" s="22"/>
      <c r="QBF387" s="22"/>
      <c r="QBG387" s="22"/>
      <c r="QBH387" s="22"/>
      <c r="QBI387" s="22"/>
      <c r="QBJ387" s="22"/>
      <c r="QBK387" s="22"/>
      <c r="QBL387" s="22"/>
      <c r="QBM387" s="22"/>
      <c r="QBN387" s="22"/>
      <c r="QBO387" s="22"/>
      <c r="QBP387" s="22"/>
      <c r="QBQ387" s="22"/>
      <c r="QBR387" s="22"/>
      <c r="QBS387" s="22"/>
      <c r="QBT387" s="22"/>
      <c r="QBU387" s="22"/>
      <c r="QBV387" s="22"/>
      <c r="QBW387" s="22"/>
      <c r="QBX387" s="22"/>
      <c r="QBY387" s="22"/>
      <c r="QBZ387" s="22"/>
      <c r="QCA387" s="22"/>
      <c r="QCB387" s="22"/>
      <c r="QCC387" s="22"/>
      <c r="QCD387" s="22"/>
      <c r="QCE387" s="22"/>
      <c r="QCF387" s="22"/>
      <c r="QCG387" s="22"/>
      <c r="QCH387" s="22"/>
      <c r="QCI387" s="22"/>
      <c r="QCJ387" s="22"/>
      <c r="QCK387" s="22"/>
      <c r="QCL387" s="22"/>
      <c r="QCM387" s="22"/>
      <c r="QCN387" s="22"/>
      <c r="QCO387" s="22"/>
      <c r="QCP387" s="22"/>
      <c r="QCQ387" s="22"/>
      <c r="QCR387" s="22"/>
      <c r="QCS387" s="22"/>
      <c r="QCT387" s="22"/>
      <c r="QCU387" s="22"/>
      <c r="QCV387" s="22"/>
      <c r="QCW387" s="22"/>
      <c r="QCX387" s="22"/>
      <c r="QCY387" s="22"/>
      <c r="QCZ387" s="22"/>
      <c r="QDA387" s="22"/>
      <c r="QDB387" s="22"/>
      <c r="QDC387" s="22"/>
      <c r="QDD387" s="22"/>
      <c r="QDE387" s="22"/>
      <c r="QDF387" s="22"/>
      <c r="QDG387" s="22"/>
      <c r="QDH387" s="22"/>
      <c r="QDI387" s="22"/>
      <c r="QDJ387" s="22"/>
      <c r="QDK387" s="22"/>
      <c r="QDL387" s="22"/>
      <c r="QDM387" s="22"/>
      <c r="QDN387" s="22"/>
      <c r="QDO387" s="22"/>
      <c r="QDP387" s="22"/>
      <c r="QDQ387" s="22"/>
      <c r="QDR387" s="22"/>
      <c r="QDS387" s="22"/>
      <c r="QDT387" s="22"/>
      <c r="QDU387" s="22"/>
      <c r="QDV387" s="22"/>
      <c r="QDW387" s="22"/>
      <c r="QDX387" s="22"/>
      <c r="QDY387" s="22"/>
      <c r="QDZ387" s="22"/>
      <c r="QEA387" s="22"/>
      <c r="QEB387" s="22"/>
      <c r="QEC387" s="22"/>
      <c r="QED387" s="22"/>
      <c r="QEE387" s="22"/>
      <c r="QEF387" s="22"/>
      <c r="QEG387" s="22"/>
      <c r="QEH387" s="22"/>
      <c r="QEI387" s="22"/>
      <c r="QEJ387" s="22"/>
      <c r="QEK387" s="22"/>
      <c r="QEL387" s="22"/>
      <c r="QEM387" s="22"/>
      <c r="QEN387" s="22"/>
      <c r="QEO387" s="22"/>
      <c r="QEP387" s="22"/>
      <c r="QEQ387" s="22"/>
      <c r="QER387" s="22"/>
      <c r="QES387" s="22"/>
      <c r="QET387" s="22"/>
      <c r="QEU387" s="22"/>
      <c r="QEV387" s="22"/>
      <c r="QEW387" s="22"/>
      <c r="QEX387" s="22"/>
      <c r="QEY387" s="22"/>
      <c r="QEZ387" s="22"/>
      <c r="QFA387" s="22"/>
      <c r="QFB387" s="22"/>
      <c r="QFC387" s="22"/>
      <c r="QFD387" s="22"/>
      <c r="QFE387" s="22"/>
      <c r="QFF387" s="22"/>
      <c r="QFG387" s="22"/>
      <c r="QFH387" s="22"/>
      <c r="QFI387" s="22"/>
      <c r="QFJ387" s="22"/>
      <c r="QFK387" s="22"/>
      <c r="QFL387" s="22"/>
      <c r="QFM387" s="22"/>
      <c r="QFN387" s="22"/>
      <c r="QFO387" s="22"/>
      <c r="QFP387" s="22"/>
      <c r="QFQ387" s="22"/>
      <c r="QFR387" s="22"/>
      <c r="QFS387" s="22"/>
      <c r="QFT387" s="22"/>
      <c r="QFU387" s="22"/>
      <c r="QFV387" s="22"/>
      <c r="QFW387" s="22"/>
      <c r="QFX387" s="22"/>
      <c r="QFY387" s="22"/>
      <c r="QFZ387" s="22"/>
      <c r="QGA387" s="22"/>
      <c r="QGB387" s="22"/>
      <c r="QGC387" s="22"/>
      <c r="QGD387" s="22"/>
      <c r="QGE387" s="22"/>
      <c r="QGF387" s="22"/>
      <c r="QGG387" s="22"/>
      <c r="QGH387" s="22"/>
      <c r="QGI387" s="22"/>
      <c r="QGJ387" s="22"/>
      <c r="QGK387" s="22"/>
      <c r="QGL387" s="22"/>
      <c r="QGM387" s="22"/>
      <c r="QGN387" s="22"/>
      <c r="QGO387" s="22"/>
      <c r="QGP387" s="22"/>
      <c r="QGQ387" s="22"/>
      <c r="QGR387" s="22"/>
      <c r="QGS387" s="22"/>
      <c r="QGT387" s="22"/>
      <c r="QGU387" s="22"/>
      <c r="QGV387" s="22"/>
      <c r="QGW387" s="22"/>
      <c r="QGX387" s="22"/>
      <c r="QGY387" s="22"/>
      <c r="QGZ387" s="22"/>
      <c r="QHA387" s="22"/>
      <c r="QHB387" s="22"/>
      <c r="QHC387" s="22"/>
      <c r="QHD387" s="22"/>
      <c r="QHE387" s="22"/>
      <c r="QHF387" s="22"/>
      <c r="QHG387" s="22"/>
      <c r="QHH387" s="22"/>
      <c r="QHI387" s="22"/>
      <c r="QHJ387" s="22"/>
      <c r="QHK387" s="22"/>
      <c r="QHL387" s="22"/>
      <c r="QHM387" s="22"/>
      <c r="QHN387" s="22"/>
      <c r="QHO387" s="22"/>
      <c r="QHP387" s="22"/>
      <c r="QHQ387" s="22"/>
      <c r="QHR387" s="22"/>
      <c r="QHS387" s="22"/>
      <c r="QHT387" s="22"/>
      <c r="QHU387" s="22"/>
      <c r="QHV387" s="22"/>
      <c r="QHW387" s="22"/>
      <c r="QHX387" s="22"/>
      <c r="QHY387" s="22"/>
      <c r="QHZ387" s="22"/>
      <c r="QIA387" s="22"/>
      <c r="QIB387" s="22"/>
      <c r="QIC387" s="22"/>
      <c r="QID387" s="22"/>
      <c r="QIE387" s="22"/>
      <c r="QIF387" s="22"/>
      <c r="QIG387" s="22"/>
      <c r="QIH387" s="22"/>
      <c r="QII387" s="22"/>
      <c r="QIJ387" s="22"/>
      <c r="QIK387" s="22"/>
      <c r="QIL387" s="22"/>
      <c r="QIM387" s="22"/>
      <c r="QIN387" s="22"/>
      <c r="QIO387" s="22"/>
      <c r="QIP387" s="22"/>
      <c r="QIQ387" s="22"/>
      <c r="QIR387" s="22"/>
      <c r="QIS387" s="22"/>
      <c r="QIT387" s="22"/>
      <c r="QIU387" s="22"/>
      <c r="QIV387" s="22"/>
      <c r="QIW387" s="22"/>
      <c r="QIX387" s="22"/>
      <c r="QIY387" s="22"/>
      <c r="QIZ387" s="22"/>
      <c r="QJA387" s="22"/>
      <c r="QJB387" s="22"/>
      <c r="QJC387" s="22"/>
      <c r="QJD387" s="22"/>
      <c r="QJE387" s="22"/>
      <c r="QJF387" s="22"/>
      <c r="QJG387" s="22"/>
      <c r="QJH387" s="22"/>
      <c r="QJI387" s="22"/>
      <c r="QJJ387" s="22"/>
      <c r="QJK387" s="22"/>
      <c r="QJL387" s="22"/>
      <c r="QJM387" s="22"/>
      <c r="QJN387" s="22"/>
      <c r="QJO387" s="22"/>
      <c r="QJP387" s="22"/>
      <c r="QJQ387" s="22"/>
      <c r="QJR387" s="22"/>
      <c r="QJS387" s="22"/>
      <c r="QJT387" s="22"/>
      <c r="QJU387" s="22"/>
      <c r="QJV387" s="22"/>
      <c r="QJW387" s="22"/>
      <c r="QJX387" s="22"/>
      <c r="QJY387" s="22"/>
      <c r="QJZ387" s="22"/>
      <c r="QKA387" s="22"/>
      <c r="QKB387" s="22"/>
      <c r="QKC387" s="22"/>
      <c r="QKD387" s="22"/>
      <c r="QKE387" s="22"/>
      <c r="QKF387" s="22"/>
      <c r="QKG387" s="22"/>
      <c r="QKH387" s="22"/>
      <c r="QKI387" s="22"/>
      <c r="QKJ387" s="22"/>
      <c r="QKK387" s="22"/>
      <c r="QKL387" s="22"/>
      <c r="QKM387" s="22"/>
      <c r="QKN387" s="22"/>
      <c r="QKO387" s="22"/>
      <c r="QKP387" s="22"/>
      <c r="QKQ387" s="22"/>
      <c r="QKR387" s="22"/>
      <c r="QKS387" s="22"/>
      <c r="QKT387" s="22"/>
      <c r="QKU387" s="22"/>
      <c r="QKV387" s="22"/>
      <c r="QKW387" s="22"/>
      <c r="QKX387" s="22"/>
      <c r="QKY387" s="22"/>
      <c r="QKZ387" s="22"/>
      <c r="QLA387" s="22"/>
      <c r="QLB387" s="22"/>
      <c r="QLC387" s="22"/>
      <c r="QLD387" s="22"/>
      <c r="QLE387" s="22"/>
      <c r="QLF387" s="22"/>
      <c r="QLG387" s="22"/>
      <c r="QLH387" s="22"/>
      <c r="QLI387" s="22"/>
      <c r="QLJ387" s="22"/>
      <c r="QLK387" s="22"/>
      <c r="QLL387" s="22"/>
      <c r="QLM387" s="22"/>
      <c r="QLN387" s="22"/>
      <c r="QLO387" s="22"/>
      <c r="QLP387" s="22"/>
      <c r="QLQ387" s="22"/>
      <c r="QLR387" s="22"/>
      <c r="QLS387" s="22"/>
      <c r="QLT387" s="22"/>
      <c r="QLU387" s="22"/>
      <c r="QLV387" s="22"/>
      <c r="QLW387" s="22"/>
      <c r="QLX387" s="22"/>
      <c r="QLY387" s="22"/>
      <c r="QLZ387" s="22"/>
      <c r="QMA387" s="22"/>
      <c r="QMB387" s="22"/>
      <c r="QMC387" s="22"/>
      <c r="QMD387" s="22"/>
      <c r="QME387" s="22"/>
      <c r="QMF387" s="22"/>
      <c r="QMG387" s="22"/>
      <c r="QMH387" s="22"/>
      <c r="QMI387" s="22"/>
      <c r="QMJ387" s="22"/>
      <c r="QMK387" s="22"/>
      <c r="QML387" s="22"/>
      <c r="QMM387" s="22"/>
      <c r="QMN387" s="22"/>
      <c r="QMO387" s="22"/>
      <c r="QMP387" s="22"/>
      <c r="QMQ387" s="22"/>
      <c r="QMR387" s="22"/>
      <c r="QMS387" s="22"/>
      <c r="QMT387" s="22"/>
      <c r="QMU387" s="22"/>
      <c r="QMV387" s="22"/>
      <c r="QMW387" s="22"/>
      <c r="QMX387" s="22"/>
      <c r="QMY387" s="22"/>
      <c r="QMZ387" s="22"/>
      <c r="QNA387" s="22"/>
      <c r="QNB387" s="22"/>
      <c r="QNC387" s="22"/>
      <c r="QND387" s="22"/>
      <c r="QNE387" s="22"/>
      <c r="QNF387" s="22"/>
      <c r="QNG387" s="22"/>
      <c r="QNH387" s="22"/>
      <c r="QNI387" s="22"/>
      <c r="QNJ387" s="22"/>
      <c r="QNK387" s="22"/>
      <c r="QNL387" s="22"/>
      <c r="QNM387" s="22"/>
      <c r="QNN387" s="22"/>
      <c r="QNO387" s="22"/>
      <c r="QNP387" s="22"/>
      <c r="QNQ387" s="22"/>
      <c r="QNR387" s="22"/>
      <c r="QNS387" s="22"/>
      <c r="QNT387" s="22"/>
      <c r="QNU387" s="22"/>
      <c r="QNV387" s="22"/>
      <c r="QNW387" s="22"/>
      <c r="QNX387" s="22"/>
      <c r="QNY387" s="22"/>
      <c r="QNZ387" s="22"/>
      <c r="QOA387" s="22"/>
      <c r="QOB387" s="22"/>
      <c r="QOC387" s="22"/>
      <c r="QOD387" s="22"/>
      <c r="QOE387" s="22"/>
      <c r="QOF387" s="22"/>
      <c r="QOG387" s="22"/>
      <c r="QOH387" s="22"/>
      <c r="QOI387" s="22"/>
      <c r="QOJ387" s="22"/>
      <c r="QOK387" s="22"/>
      <c r="QOL387" s="22"/>
      <c r="QOM387" s="22"/>
      <c r="QON387" s="22"/>
      <c r="QOO387" s="22"/>
      <c r="QOP387" s="22"/>
      <c r="QOQ387" s="22"/>
      <c r="QOR387" s="22"/>
      <c r="QOS387" s="22"/>
      <c r="QOT387" s="22"/>
      <c r="QOU387" s="22"/>
      <c r="QOV387" s="22"/>
      <c r="QOW387" s="22"/>
      <c r="QOX387" s="22"/>
      <c r="QOY387" s="22"/>
      <c r="QOZ387" s="22"/>
      <c r="QPA387" s="22"/>
      <c r="QPB387" s="22"/>
      <c r="QPC387" s="22"/>
      <c r="QPD387" s="22"/>
      <c r="QPE387" s="22"/>
      <c r="QPF387" s="22"/>
      <c r="QPG387" s="22"/>
      <c r="QPH387" s="22"/>
      <c r="QPI387" s="22"/>
      <c r="QPJ387" s="22"/>
      <c r="QPK387" s="22"/>
      <c r="QPL387" s="22"/>
      <c r="QPM387" s="22"/>
      <c r="QPN387" s="22"/>
      <c r="QPO387" s="22"/>
      <c r="QPP387" s="22"/>
      <c r="QPQ387" s="22"/>
      <c r="QPR387" s="22"/>
      <c r="QPS387" s="22"/>
      <c r="QPT387" s="22"/>
      <c r="QPU387" s="22"/>
      <c r="QPV387" s="22"/>
      <c r="QPW387" s="22"/>
      <c r="QPX387" s="22"/>
      <c r="QPY387" s="22"/>
      <c r="QPZ387" s="22"/>
      <c r="QQA387" s="22"/>
      <c r="QQB387" s="22"/>
      <c r="QQC387" s="22"/>
      <c r="QQD387" s="22"/>
      <c r="QQE387" s="22"/>
      <c r="QQF387" s="22"/>
      <c r="QQG387" s="22"/>
      <c r="QQH387" s="22"/>
      <c r="QQI387" s="22"/>
      <c r="QQJ387" s="22"/>
      <c r="QQK387" s="22"/>
      <c r="QQL387" s="22"/>
      <c r="QQM387" s="22"/>
      <c r="QQN387" s="22"/>
      <c r="QQO387" s="22"/>
      <c r="QQP387" s="22"/>
      <c r="QQQ387" s="22"/>
      <c r="QQR387" s="22"/>
      <c r="QQS387" s="22"/>
      <c r="QQT387" s="22"/>
      <c r="QQU387" s="22"/>
      <c r="QQV387" s="22"/>
      <c r="QQW387" s="22"/>
      <c r="QQX387" s="22"/>
      <c r="QQY387" s="22"/>
      <c r="QQZ387" s="22"/>
      <c r="QRA387" s="22"/>
      <c r="QRB387" s="22"/>
      <c r="QRC387" s="22"/>
      <c r="QRD387" s="22"/>
      <c r="QRE387" s="22"/>
      <c r="QRF387" s="22"/>
      <c r="QRG387" s="22"/>
      <c r="QRH387" s="22"/>
      <c r="QRI387" s="22"/>
      <c r="QRJ387" s="22"/>
      <c r="QRK387" s="22"/>
      <c r="QRL387" s="22"/>
      <c r="QRM387" s="22"/>
      <c r="QRN387" s="22"/>
      <c r="QRO387" s="22"/>
      <c r="QRP387" s="22"/>
      <c r="QRQ387" s="22"/>
      <c r="QRR387" s="22"/>
      <c r="QRS387" s="22"/>
      <c r="QRT387" s="22"/>
      <c r="QRU387" s="22"/>
      <c r="QRV387" s="22"/>
      <c r="QRW387" s="22"/>
      <c r="QRX387" s="22"/>
      <c r="QRY387" s="22"/>
      <c r="QRZ387" s="22"/>
      <c r="QSA387" s="22"/>
      <c r="QSB387" s="22"/>
      <c r="QSC387" s="22"/>
      <c r="QSD387" s="22"/>
      <c r="QSE387" s="22"/>
      <c r="QSF387" s="22"/>
      <c r="QSG387" s="22"/>
      <c r="QSH387" s="22"/>
      <c r="QSI387" s="22"/>
      <c r="QSJ387" s="22"/>
      <c r="QSK387" s="22"/>
      <c r="QSL387" s="22"/>
      <c r="QSM387" s="22"/>
      <c r="QSN387" s="22"/>
      <c r="QSO387" s="22"/>
      <c r="QSP387" s="22"/>
      <c r="QSQ387" s="22"/>
      <c r="QSR387" s="22"/>
      <c r="QSS387" s="22"/>
      <c r="QST387" s="22"/>
      <c r="QSU387" s="22"/>
      <c r="QSV387" s="22"/>
      <c r="QSW387" s="22"/>
      <c r="QSX387" s="22"/>
      <c r="QSY387" s="22"/>
      <c r="QSZ387" s="22"/>
      <c r="QTA387" s="22"/>
      <c r="QTB387" s="22"/>
      <c r="QTC387" s="22"/>
      <c r="QTD387" s="22"/>
      <c r="QTE387" s="22"/>
      <c r="QTF387" s="22"/>
      <c r="QTG387" s="22"/>
      <c r="QTH387" s="22"/>
      <c r="QTI387" s="22"/>
      <c r="QTJ387" s="22"/>
      <c r="QTK387" s="22"/>
      <c r="QTL387" s="22"/>
      <c r="QTM387" s="22"/>
      <c r="QTN387" s="22"/>
      <c r="QTO387" s="22"/>
      <c r="QTP387" s="22"/>
      <c r="QTQ387" s="22"/>
      <c r="QTR387" s="22"/>
      <c r="QTS387" s="22"/>
      <c r="QTT387" s="22"/>
      <c r="QTU387" s="22"/>
      <c r="QTV387" s="22"/>
      <c r="QTW387" s="22"/>
      <c r="QTX387" s="22"/>
      <c r="QTY387" s="22"/>
      <c r="QTZ387" s="22"/>
      <c r="QUA387" s="22"/>
      <c r="QUB387" s="22"/>
      <c r="QUC387" s="22"/>
      <c r="QUD387" s="22"/>
      <c r="QUE387" s="22"/>
      <c r="QUF387" s="22"/>
      <c r="QUG387" s="22"/>
      <c r="QUH387" s="22"/>
      <c r="QUI387" s="22"/>
      <c r="QUJ387" s="22"/>
      <c r="QUK387" s="22"/>
      <c r="QUL387" s="22"/>
      <c r="QUM387" s="22"/>
      <c r="QUN387" s="22"/>
      <c r="QUO387" s="22"/>
      <c r="QUP387" s="22"/>
      <c r="QUQ387" s="22"/>
      <c r="QUR387" s="22"/>
      <c r="QUS387" s="22"/>
      <c r="QUT387" s="22"/>
      <c r="QUU387" s="22"/>
      <c r="QUV387" s="22"/>
      <c r="QUW387" s="22"/>
      <c r="QUX387" s="22"/>
      <c r="QUY387" s="22"/>
      <c r="QUZ387" s="22"/>
      <c r="QVA387" s="22"/>
      <c r="QVB387" s="22"/>
      <c r="QVC387" s="22"/>
      <c r="QVD387" s="22"/>
      <c r="QVE387" s="22"/>
      <c r="QVF387" s="22"/>
      <c r="QVG387" s="22"/>
      <c r="QVH387" s="22"/>
      <c r="QVI387" s="22"/>
      <c r="QVJ387" s="22"/>
      <c r="QVK387" s="22"/>
      <c r="QVL387" s="22"/>
      <c r="QVM387" s="22"/>
      <c r="QVN387" s="22"/>
      <c r="QVO387" s="22"/>
      <c r="QVP387" s="22"/>
      <c r="QVQ387" s="22"/>
      <c r="QVR387" s="22"/>
      <c r="QVS387" s="22"/>
      <c r="QVT387" s="22"/>
      <c r="QVU387" s="22"/>
      <c r="QVV387" s="22"/>
      <c r="QVW387" s="22"/>
      <c r="QVX387" s="22"/>
      <c r="QVY387" s="22"/>
      <c r="QVZ387" s="22"/>
      <c r="QWA387" s="22"/>
      <c r="QWB387" s="22"/>
      <c r="QWC387" s="22"/>
      <c r="QWD387" s="22"/>
      <c r="QWE387" s="22"/>
      <c r="QWF387" s="22"/>
      <c r="QWG387" s="22"/>
      <c r="QWH387" s="22"/>
      <c r="QWI387" s="22"/>
      <c r="QWJ387" s="22"/>
      <c r="QWK387" s="22"/>
      <c r="QWL387" s="22"/>
      <c r="QWM387" s="22"/>
      <c r="QWN387" s="22"/>
      <c r="QWO387" s="22"/>
      <c r="QWP387" s="22"/>
      <c r="QWQ387" s="22"/>
      <c r="QWR387" s="22"/>
      <c r="QWS387" s="22"/>
      <c r="QWT387" s="22"/>
      <c r="QWU387" s="22"/>
      <c r="QWV387" s="22"/>
      <c r="QWW387" s="22"/>
      <c r="QWX387" s="22"/>
      <c r="QWY387" s="22"/>
      <c r="QWZ387" s="22"/>
      <c r="QXA387" s="22"/>
      <c r="QXB387" s="22"/>
      <c r="QXC387" s="22"/>
      <c r="QXD387" s="22"/>
      <c r="QXE387" s="22"/>
      <c r="QXF387" s="22"/>
      <c r="QXG387" s="22"/>
      <c r="QXH387" s="22"/>
      <c r="QXI387" s="22"/>
      <c r="QXJ387" s="22"/>
      <c r="QXK387" s="22"/>
      <c r="QXL387" s="22"/>
      <c r="QXM387" s="22"/>
      <c r="QXN387" s="22"/>
      <c r="QXO387" s="22"/>
      <c r="QXP387" s="22"/>
      <c r="QXQ387" s="22"/>
      <c r="QXR387" s="22"/>
      <c r="QXS387" s="22"/>
      <c r="QXT387" s="22"/>
      <c r="QXU387" s="22"/>
      <c r="QXV387" s="22"/>
      <c r="QXW387" s="22"/>
      <c r="QXX387" s="22"/>
      <c r="QXY387" s="22"/>
      <c r="QXZ387" s="22"/>
      <c r="QYA387" s="22"/>
      <c r="QYB387" s="22"/>
      <c r="QYC387" s="22"/>
      <c r="QYD387" s="22"/>
      <c r="QYE387" s="22"/>
      <c r="QYF387" s="22"/>
      <c r="QYG387" s="22"/>
      <c r="QYH387" s="22"/>
      <c r="QYI387" s="22"/>
      <c r="QYJ387" s="22"/>
      <c r="QYK387" s="22"/>
      <c r="QYL387" s="22"/>
      <c r="QYM387" s="22"/>
      <c r="QYN387" s="22"/>
      <c r="QYO387" s="22"/>
      <c r="QYP387" s="22"/>
      <c r="QYQ387" s="22"/>
      <c r="QYR387" s="22"/>
      <c r="QYS387" s="22"/>
      <c r="QYT387" s="22"/>
      <c r="QYU387" s="22"/>
      <c r="QYV387" s="22"/>
      <c r="QYW387" s="22"/>
      <c r="QYX387" s="22"/>
      <c r="QYY387" s="22"/>
      <c r="QYZ387" s="22"/>
      <c r="QZA387" s="22"/>
      <c r="QZB387" s="22"/>
      <c r="QZC387" s="22"/>
      <c r="QZD387" s="22"/>
      <c r="QZE387" s="22"/>
      <c r="QZF387" s="22"/>
      <c r="QZG387" s="22"/>
      <c r="QZH387" s="22"/>
      <c r="QZI387" s="22"/>
      <c r="QZJ387" s="22"/>
      <c r="QZK387" s="22"/>
      <c r="QZL387" s="22"/>
      <c r="QZM387" s="22"/>
      <c r="QZN387" s="22"/>
      <c r="QZO387" s="22"/>
      <c r="QZP387" s="22"/>
      <c r="QZQ387" s="22"/>
      <c r="QZR387" s="22"/>
      <c r="QZS387" s="22"/>
      <c r="QZT387" s="22"/>
      <c r="QZU387" s="22"/>
      <c r="QZV387" s="22"/>
      <c r="QZW387" s="22"/>
      <c r="QZX387" s="22"/>
      <c r="QZY387" s="22"/>
      <c r="QZZ387" s="22"/>
      <c r="RAA387" s="22"/>
      <c r="RAB387" s="22"/>
      <c r="RAC387" s="22"/>
      <c r="RAD387" s="22"/>
      <c r="RAE387" s="22"/>
      <c r="RAF387" s="22"/>
      <c r="RAG387" s="22"/>
      <c r="RAH387" s="22"/>
      <c r="RAI387" s="22"/>
      <c r="RAJ387" s="22"/>
      <c r="RAK387" s="22"/>
      <c r="RAL387" s="22"/>
      <c r="RAM387" s="22"/>
      <c r="RAN387" s="22"/>
      <c r="RAO387" s="22"/>
      <c r="RAP387" s="22"/>
      <c r="RAQ387" s="22"/>
      <c r="RAR387" s="22"/>
      <c r="RAS387" s="22"/>
      <c r="RAT387" s="22"/>
      <c r="RAU387" s="22"/>
      <c r="RAV387" s="22"/>
      <c r="RAW387" s="22"/>
      <c r="RAX387" s="22"/>
      <c r="RAY387" s="22"/>
      <c r="RAZ387" s="22"/>
      <c r="RBA387" s="22"/>
      <c r="RBB387" s="22"/>
      <c r="RBC387" s="22"/>
      <c r="RBD387" s="22"/>
      <c r="RBE387" s="22"/>
      <c r="RBF387" s="22"/>
      <c r="RBG387" s="22"/>
      <c r="RBH387" s="22"/>
      <c r="RBI387" s="22"/>
      <c r="RBJ387" s="22"/>
      <c r="RBK387" s="22"/>
      <c r="RBL387" s="22"/>
      <c r="RBM387" s="22"/>
      <c r="RBN387" s="22"/>
      <c r="RBO387" s="22"/>
      <c r="RBP387" s="22"/>
      <c r="RBQ387" s="22"/>
      <c r="RBR387" s="22"/>
      <c r="RBS387" s="22"/>
      <c r="RBT387" s="22"/>
      <c r="RBU387" s="22"/>
      <c r="RBV387" s="22"/>
      <c r="RBW387" s="22"/>
      <c r="RBX387" s="22"/>
      <c r="RBY387" s="22"/>
      <c r="RBZ387" s="22"/>
      <c r="RCA387" s="22"/>
      <c r="RCB387" s="22"/>
      <c r="RCC387" s="22"/>
      <c r="RCD387" s="22"/>
      <c r="RCE387" s="22"/>
      <c r="RCF387" s="22"/>
      <c r="RCG387" s="22"/>
      <c r="RCH387" s="22"/>
      <c r="RCI387" s="22"/>
      <c r="RCJ387" s="22"/>
      <c r="RCK387" s="22"/>
      <c r="RCL387" s="22"/>
      <c r="RCM387" s="22"/>
      <c r="RCN387" s="22"/>
      <c r="RCO387" s="22"/>
      <c r="RCP387" s="22"/>
      <c r="RCQ387" s="22"/>
      <c r="RCR387" s="22"/>
      <c r="RCS387" s="22"/>
      <c r="RCT387" s="22"/>
      <c r="RCU387" s="22"/>
      <c r="RCV387" s="22"/>
      <c r="RCW387" s="22"/>
      <c r="RCX387" s="22"/>
      <c r="RCY387" s="22"/>
      <c r="RCZ387" s="22"/>
      <c r="RDA387" s="22"/>
      <c r="RDB387" s="22"/>
      <c r="RDC387" s="22"/>
      <c r="RDD387" s="22"/>
      <c r="RDE387" s="22"/>
      <c r="RDF387" s="22"/>
      <c r="RDG387" s="22"/>
      <c r="RDH387" s="22"/>
      <c r="RDI387" s="22"/>
      <c r="RDJ387" s="22"/>
      <c r="RDK387" s="22"/>
      <c r="RDL387" s="22"/>
      <c r="RDM387" s="22"/>
      <c r="RDN387" s="22"/>
      <c r="RDO387" s="22"/>
      <c r="RDP387" s="22"/>
      <c r="RDQ387" s="22"/>
      <c r="RDR387" s="22"/>
      <c r="RDS387" s="22"/>
      <c r="RDT387" s="22"/>
      <c r="RDU387" s="22"/>
      <c r="RDV387" s="22"/>
      <c r="RDW387" s="22"/>
      <c r="RDX387" s="22"/>
      <c r="RDY387" s="22"/>
      <c r="RDZ387" s="22"/>
      <c r="REA387" s="22"/>
      <c r="REB387" s="22"/>
      <c r="REC387" s="22"/>
      <c r="RED387" s="22"/>
      <c r="REE387" s="22"/>
      <c r="REF387" s="22"/>
      <c r="REG387" s="22"/>
      <c r="REH387" s="22"/>
      <c r="REI387" s="22"/>
      <c r="REJ387" s="22"/>
      <c r="REK387" s="22"/>
      <c r="REL387" s="22"/>
      <c r="REM387" s="22"/>
      <c r="REN387" s="22"/>
      <c r="REO387" s="22"/>
      <c r="REP387" s="22"/>
      <c r="REQ387" s="22"/>
      <c r="RER387" s="22"/>
      <c r="RES387" s="22"/>
      <c r="RET387" s="22"/>
      <c r="REU387" s="22"/>
      <c r="REV387" s="22"/>
      <c r="REW387" s="22"/>
      <c r="REX387" s="22"/>
      <c r="REY387" s="22"/>
      <c r="REZ387" s="22"/>
      <c r="RFA387" s="22"/>
      <c r="RFB387" s="22"/>
      <c r="RFC387" s="22"/>
      <c r="RFD387" s="22"/>
      <c r="RFE387" s="22"/>
      <c r="RFF387" s="22"/>
      <c r="RFG387" s="22"/>
      <c r="RFH387" s="22"/>
      <c r="RFI387" s="22"/>
      <c r="RFJ387" s="22"/>
      <c r="RFK387" s="22"/>
      <c r="RFL387" s="22"/>
      <c r="RFM387" s="22"/>
      <c r="RFN387" s="22"/>
      <c r="RFO387" s="22"/>
      <c r="RFP387" s="22"/>
      <c r="RFQ387" s="22"/>
      <c r="RFR387" s="22"/>
      <c r="RFS387" s="22"/>
      <c r="RFT387" s="22"/>
      <c r="RFU387" s="22"/>
      <c r="RFV387" s="22"/>
      <c r="RFW387" s="22"/>
      <c r="RFX387" s="22"/>
      <c r="RFY387" s="22"/>
      <c r="RFZ387" s="22"/>
      <c r="RGA387" s="22"/>
      <c r="RGB387" s="22"/>
      <c r="RGC387" s="22"/>
      <c r="RGD387" s="22"/>
      <c r="RGE387" s="22"/>
      <c r="RGF387" s="22"/>
      <c r="RGG387" s="22"/>
      <c r="RGH387" s="22"/>
      <c r="RGI387" s="22"/>
      <c r="RGJ387" s="22"/>
      <c r="RGK387" s="22"/>
      <c r="RGL387" s="22"/>
      <c r="RGM387" s="22"/>
      <c r="RGN387" s="22"/>
      <c r="RGO387" s="22"/>
      <c r="RGP387" s="22"/>
      <c r="RGQ387" s="22"/>
      <c r="RGR387" s="22"/>
      <c r="RGS387" s="22"/>
      <c r="RGT387" s="22"/>
      <c r="RGU387" s="22"/>
      <c r="RGV387" s="22"/>
      <c r="RGW387" s="22"/>
      <c r="RGX387" s="22"/>
      <c r="RGY387" s="22"/>
      <c r="RGZ387" s="22"/>
      <c r="RHA387" s="22"/>
      <c r="RHB387" s="22"/>
      <c r="RHC387" s="22"/>
      <c r="RHD387" s="22"/>
      <c r="RHE387" s="22"/>
      <c r="RHF387" s="22"/>
      <c r="RHG387" s="22"/>
      <c r="RHH387" s="22"/>
      <c r="RHI387" s="22"/>
      <c r="RHJ387" s="22"/>
      <c r="RHK387" s="22"/>
      <c r="RHL387" s="22"/>
      <c r="RHM387" s="22"/>
      <c r="RHN387" s="22"/>
      <c r="RHO387" s="22"/>
      <c r="RHP387" s="22"/>
      <c r="RHQ387" s="22"/>
      <c r="RHR387" s="22"/>
      <c r="RHS387" s="22"/>
      <c r="RHT387" s="22"/>
      <c r="RHU387" s="22"/>
      <c r="RHV387" s="22"/>
      <c r="RHW387" s="22"/>
      <c r="RHX387" s="22"/>
      <c r="RHY387" s="22"/>
      <c r="RHZ387" s="22"/>
      <c r="RIA387" s="22"/>
      <c r="RIB387" s="22"/>
      <c r="RIC387" s="22"/>
      <c r="RID387" s="22"/>
      <c r="RIE387" s="22"/>
      <c r="RIF387" s="22"/>
      <c r="RIG387" s="22"/>
      <c r="RIH387" s="22"/>
      <c r="RII387" s="22"/>
      <c r="RIJ387" s="22"/>
      <c r="RIK387" s="22"/>
      <c r="RIL387" s="22"/>
      <c r="RIM387" s="22"/>
      <c r="RIN387" s="22"/>
      <c r="RIO387" s="22"/>
      <c r="RIP387" s="22"/>
      <c r="RIQ387" s="22"/>
      <c r="RIR387" s="22"/>
      <c r="RIS387" s="22"/>
      <c r="RIT387" s="22"/>
      <c r="RIU387" s="22"/>
      <c r="RIV387" s="22"/>
      <c r="RIW387" s="22"/>
      <c r="RIX387" s="22"/>
      <c r="RIY387" s="22"/>
      <c r="RIZ387" s="22"/>
      <c r="RJA387" s="22"/>
      <c r="RJB387" s="22"/>
      <c r="RJC387" s="22"/>
      <c r="RJD387" s="22"/>
      <c r="RJE387" s="22"/>
      <c r="RJF387" s="22"/>
      <c r="RJG387" s="22"/>
      <c r="RJH387" s="22"/>
      <c r="RJI387" s="22"/>
      <c r="RJJ387" s="22"/>
      <c r="RJK387" s="22"/>
      <c r="RJL387" s="22"/>
      <c r="RJM387" s="22"/>
      <c r="RJN387" s="22"/>
      <c r="RJO387" s="22"/>
      <c r="RJP387" s="22"/>
      <c r="RJQ387" s="22"/>
      <c r="RJR387" s="22"/>
      <c r="RJS387" s="22"/>
      <c r="RJT387" s="22"/>
      <c r="RJU387" s="22"/>
      <c r="RJV387" s="22"/>
      <c r="RJW387" s="22"/>
      <c r="RJX387" s="22"/>
      <c r="RJY387" s="22"/>
      <c r="RJZ387" s="22"/>
      <c r="RKA387" s="22"/>
      <c r="RKB387" s="22"/>
      <c r="RKC387" s="22"/>
      <c r="RKD387" s="22"/>
      <c r="RKE387" s="22"/>
      <c r="RKF387" s="22"/>
      <c r="RKG387" s="22"/>
      <c r="RKH387" s="22"/>
      <c r="RKI387" s="22"/>
      <c r="RKJ387" s="22"/>
      <c r="RKK387" s="22"/>
      <c r="RKL387" s="22"/>
      <c r="RKM387" s="22"/>
      <c r="RKN387" s="22"/>
      <c r="RKO387" s="22"/>
      <c r="RKP387" s="22"/>
      <c r="RKQ387" s="22"/>
      <c r="RKR387" s="22"/>
      <c r="RKS387" s="22"/>
      <c r="RKT387" s="22"/>
      <c r="RKU387" s="22"/>
      <c r="RKV387" s="22"/>
      <c r="RKW387" s="22"/>
      <c r="RKX387" s="22"/>
      <c r="RKY387" s="22"/>
      <c r="RKZ387" s="22"/>
      <c r="RLA387" s="22"/>
      <c r="RLB387" s="22"/>
      <c r="RLC387" s="22"/>
      <c r="RLD387" s="22"/>
      <c r="RLE387" s="22"/>
      <c r="RLF387" s="22"/>
      <c r="RLG387" s="22"/>
      <c r="RLH387" s="22"/>
      <c r="RLI387" s="22"/>
      <c r="RLJ387" s="22"/>
      <c r="RLK387" s="22"/>
      <c r="RLL387" s="22"/>
      <c r="RLM387" s="22"/>
      <c r="RLN387" s="22"/>
      <c r="RLO387" s="22"/>
      <c r="RLP387" s="22"/>
      <c r="RLQ387" s="22"/>
      <c r="RLR387" s="22"/>
      <c r="RLS387" s="22"/>
      <c r="RLT387" s="22"/>
      <c r="RLU387" s="22"/>
      <c r="RLV387" s="22"/>
      <c r="RLW387" s="22"/>
      <c r="RLX387" s="22"/>
      <c r="RLY387" s="22"/>
      <c r="RLZ387" s="22"/>
      <c r="RMA387" s="22"/>
      <c r="RMB387" s="22"/>
      <c r="RMC387" s="22"/>
      <c r="RMD387" s="22"/>
      <c r="RME387" s="22"/>
      <c r="RMF387" s="22"/>
      <c r="RMG387" s="22"/>
      <c r="RMH387" s="22"/>
      <c r="RMI387" s="22"/>
      <c r="RMJ387" s="22"/>
      <c r="RMK387" s="22"/>
      <c r="RML387" s="22"/>
      <c r="RMM387" s="22"/>
      <c r="RMN387" s="22"/>
      <c r="RMO387" s="22"/>
      <c r="RMP387" s="22"/>
      <c r="RMQ387" s="22"/>
      <c r="RMR387" s="22"/>
      <c r="RMS387" s="22"/>
      <c r="RMT387" s="22"/>
      <c r="RMU387" s="22"/>
      <c r="RMV387" s="22"/>
      <c r="RMW387" s="22"/>
      <c r="RMX387" s="22"/>
      <c r="RMY387" s="22"/>
      <c r="RMZ387" s="22"/>
      <c r="RNA387" s="22"/>
      <c r="RNB387" s="22"/>
      <c r="RNC387" s="22"/>
      <c r="RND387" s="22"/>
      <c r="RNE387" s="22"/>
      <c r="RNF387" s="22"/>
      <c r="RNG387" s="22"/>
      <c r="RNH387" s="22"/>
      <c r="RNI387" s="22"/>
      <c r="RNJ387" s="22"/>
      <c r="RNK387" s="22"/>
      <c r="RNL387" s="22"/>
      <c r="RNM387" s="22"/>
      <c r="RNN387" s="22"/>
      <c r="RNO387" s="22"/>
      <c r="RNP387" s="22"/>
      <c r="RNQ387" s="22"/>
      <c r="RNR387" s="22"/>
      <c r="RNS387" s="22"/>
      <c r="RNT387" s="22"/>
      <c r="RNU387" s="22"/>
      <c r="RNV387" s="22"/>
      <c r="RNW387" s="22"/>
      <c r="RNX387" s="22"/>
      <c r="RNY387" s="22"/>
      <c r="RNZ387" s="22"/>
      <c r="ROA387" s="22"/>
      <c r="ROB387" s="22"/>
      <c r="ROC387" s="22"/>
      <c r="ROD387" s="22"/>
      <c r="ROE387" s="22"/>
      <c r="ROF387" s="22"/>
      <c r="ROG387" s="22"/>
      <c r="ROH387" s="22"/>
      <c r="ROI387" s="22"/>
      <c r="ROJ387" s="22"/>
      <c r="ROK387" s="22"/>
      <c r="ROL387" s="22"/>
      <c r="ROM387" s="22"/>
      <c r="RON387" s="22"/>
      <c r="ROO387" s="22"/>
      <c r="ROP387" s="22"/>
      <c r="ROQ387" s="22"/>
      <c r="ROR387" s="22"/>
      <c r="ROS387" s="22"/>
      <c r="ROT387" s="22"/>
      <c r="ROU387" s="22"/>
      <c r="ROV387" s="22"/>
      <c r="ROW387" s="22"/>
      <c r="ROX387" s="22"/>
      <c r="ROY387" s="22"/>
      <c r="ROZ387" s="22"/>
      <c r="RPA387" s="22"/>
      <c r="RPB387" s="22"/>
      <c r="RPC387" s="22"/>
      <c r="RPD387" s="22"/>
      <c r="RPE387" s="22"/>
      <c r="RPF387" s="22"/>
      <c r="RPG387" s="22"/>
      <c r="RPH387" s="22"/>
      <c r="RPI387" s="22"/>
      <c r="RPJ387" s="22"/>
      <c r="RPK387" s="22"/>
      <c r="RPL387" s="22"/>
      <c r="RPM387" s="22"/>
      <c r="RPN387" s="22"/>
      <c r="RPO387" s="22"/>
      <c r="RPP387" s="22"/>
      <c r="RPQ387" s="22"/>
      <c r="RPR387" s="22"/>
      <c r="RPS387" s="22"/>
      <c r="RPT387" s="22"/>
      <c r="RPU387" s="22"/>
      <c r="RPV387" s="22"/>
      <c r="RPW387" s="22"/>
      <c r="RPX387" s="22"/>
      <c r="RPY387" s="22"/>
      <c r="RPZ387" s="22"/>
      <c r="RQA387" s="22"/>
      <c r="RQB387" s="22"/>
      <c r="RQC387" s="22"/>
      <c r="RQD387" s="22"/>
      <c r="RQE387" s="22"/>
      <c r="RQF387" s="22"/>
      <c r="RQG387" s="22"/>
      <c r="RQH387" s="22"/>
      <c r="RQI387" s="22"/>
      <c r="RQJ387" s="22"/>
      <c r="RQK387" s="22"/>
      <c r="RQL387" s="22"/>
      <c r="RQM387" s="22"/>
      <c r="RQN387" s="22"/>
      <c r="RQO387" s="22"/>
      <c r="RQP387" s="22"/>
      <c r="RQQ387" s="22"/>
      <c r="RQR387" s="22"/>
      <c r="RQS387" s="22"/>
      <c r="RQT387" s="22"/>
      <c r="RQU387" s="22"/>
      <c r="RQV387" s="22"/>
      <c r="RQW387" s="22"/>
      <c r="RQX387" s="22"/>
      <c r="RQY387" s="22"/>
      <c r="RQZ387" s="22"/>
      <c r="RRA387" s="22"/>
      <c r="RRB387" s="22"/>
      <c r="RRC387" s="22"/>
      <c r="RRD387" s="22"/>
      <c r="RRE387" s="22"/>
      <c r="RRF387" s="22"/>
      <c r="RRG387" s="22"/>
      <c r="RRH387" s="22"/>
      <c r="RRI387" s="22"/>
      <c r="RRJ387" s="22"/>
      <c r="RRK387" s="22"/>
      <c r="RRL387" s="22"/>
      <c r="RRM387" s="22"/>
      <c r="RRN387" s="22"/>
      <c r="RRO387" s="22"/>
      <c r="RRP387" s="22"/>
      <c r="RRQ387" s="22"/>
      <c r="RRR387" s="22"/>
      <c r="RRS387" s="22"/>
      <c r="RRT387" s="22"/>
      <c r="RRU387" s="22"/>
      <c r="RRV387" s="22"/>
      <c r="RRW387" s="22"/>
      <c r="RRX387" s="22"/>
      <c r="RRY387" s="22"/>
      <c r="RRZ387" s="22"/>
      <c r="RSA387" s="22"/>
      <c r="RSB387" s="22"/>
      <c r="RSC387" s="22"/>
      <c r="RSD387" s="22"/>
      <c r="RSE387" s="22"/>
      <c r="RSF387" s="22"/>
      <c r="RSG387" s="22"/>
      <c r="RSH387" s="22"/>
      <c r="RSI387" s="22"/>
      <c r="RSJ387" s="22"/>
      <c r="RSK387" s="22"/>
      <c r="RSL387" s="22"/>
      <c r="RSM387" s="22"/>
      <c r="RSN387" s="22"/>
      <c r="RSO387" s="22"/>
      <c r="RSP387" s="22"/>
      <c r="RSQ387" s="22"/>
      <c r="RSR387" s="22"/>
      <c r="RSS387" s="22"/>
      <c r="RST387" s="22"/>
      <c r="RSU387" s="22"/>
      <c r="RSV387" s="22"/>
      <c r="RSW387" s="22"/>
      <c r="RSX387" s="22"/>
      <c r="RSY387" s="22"/>
      <c r="RSZ387" s="22"/>
      <c r="RTA387" s="22"/>
      <c r="RTB387" s="22"/>
      <c r="RTC387" s="22"/>
      <c r="RTD387" s="22"/>
      <c r="RTE387" s="22"/>
      <c r="RTF387" s="22"/>
      <c r="RTG387" s="22"/>
      <c r="RTH387" s="22"/>
      <c r="RTI387" s="22"/>
      <c r="RTJ387" s="22"/>
      <c r="RTK387" s="22"/>
      <c r="RTL387" s="22"/>
      <c r="RTM387" s="22"/>
      <c r="RTN387" s="22"/>
      <c r="RTO387" s="22"/>
      <c r="RTP387" s="22"/>
      <c r="RTQ387" s="22"/>
      <c r="RTR387" s="22"/>
      <c r="RTS387" s="22"/>
      <c r="RTT387" s="22"/>
      <c r="RTU387" s="22"/>
      <c r="RTV387" s="22"/>
      <c r="RTW387" s="22"/>
      <c r="RTX387" s="22"/>
      <c r="RTY387" s="22"/>
      <c r="RTZ387" s="22"/>
      <c r="RUA387" s="22"/>
      <c r="RUB387" s="22"/>
      <c r="RUC387" s="22"/>
      <c r="RUD387" s="22"/>
      <c r="RUE387" s="22"/>
      <c r="RUF387" s="22"/>
      <c r="RUG387" s="22"/>
      <c r="RUH387" s="22"/>
      <c r="RUI387" s="22"/>
      <c r="RUJ387" s="22"/>
      <c r="RUK387" s="22"/>
      <c r="RUL387" s="22"/>
      <c r="RUM387" s="22"/>
      <c r="RUN387" s="22"/>
      <c r="RUO387" s="22"/>
      <c r="RUP387" s="22"/>
      <c r="RUQ387" s="22"/>
      <c r="RUR387" s="22"/>
      <c r="RUS387" s="22"/>
      <c r="RUT387" s="22"/>
      <c r="RUU387" s="22"/>
      <c r="RUV387" s="22"/>
      <c r="RUW387" s="22"/>
      <c r="RUX387" s="22"/>
      <c r="RUY387" s="22"/>
      <c r="RUZ387" s="22"/>
      <c r="RVA387" s="22"/>
      <c r="RVB387" s="22"/>
      <c r="RVC387" s="22"/>
      <c r="RVD387" s="22"/>
      <c r="RVE387" s="22"/>
      <c r="RVF387" s="22"/>
      <c r="RVG387" s="22"/>
      <c r="RVH387" s="22"/>
      <c r="RVI387" s="22"/>
      <c r="RVJ387" s="22"/>
      <c r="RVK387" s="22"/>
      <c r="RVL387" s="22"/>
      <c r="RVM387" s="22"/>
      <c r="RVN387" s="22"/>
      <c r="RVO387" s="22"/>
      <c r="RVP387" s="22"/>
      <c r="RVQ387" s="22"/>
      <c r="RVR387" s="22"/>
      <c r="RVS387" s="22"/>
      <c r="RVT387" s="22"/>
      <c r="RVU387" s="22"/>
      <c r="RVV387" s="22"/>
      <c r="RVW387" s="22"/>
      <c r="RVX387" s="22"/>
      <c r="RVY387" s="22"/>
      <c r="RVZ387" s="22"/>
      <c r="RWA387" s="22"/>
      <c r="RWB387" s="22"/>
      <c r="RWC387" s="22"/>
      <c r="RWD387" s="22"/>
      <c r="RWE387" s="22"/>
      <c r="RWF387" s="22"/>
      <c r="RWG387" s="22"/>
      <c r="RWH387" s="22"/>
      <c r="RWI387" s="22"/>
      <c r="RWJ387" s="22"/>
      <c r="RWK387" s="22"/>
      <c r="RWL387" s="22"/>
      <c r="RWM387" s="22"/>
      <c r="RWN387" s="22"/>
      <c r="RWO387" s="22"/>
      <c r="RWP387" s="22"/>
      <c r="RWQ387" s="22"/>
      <c r="RWR387" s="22"/>
      <c r="RWS387" s="22"/>
      <c r="RWT387" s="22"/>
      <c r="RWU387" s="22"/>
      <c r="RWV387" s="22"/>
      <c r="RWW387" s="22"/>
      <c r="RWX387" s="22"/>
      <c r="RWY387" s="22"/>
      <c r="RWZ387" s="22"/>
      <c r="RXA387" s="22"/>
      <c r="RXB387" s="22"/>
      <c r="RXC387" s="22"/>
      <c r="RXD387" s="22"/>
      <c r="RXE387" s="22"/>
      <c r="RXF387" s="22"/>
      <c r="RXG387" s="22"/>
      <c r="RXH387" s="22"/>
      <c r="RXI387" s="22"/>
      <c r="RXJ387" s="22"/>
      <c r="RXK387" s="22"/>
      <c r="RXL387" s="22"/>
      <c r="RXM387" s="22"/>
      <c r="RXN387" s="22"/>
      <c r="RXO387" s="22"/>
      <c r="RXP387" s="22"/>
      <c r="RXQ387" s="22"/>
      <c r="RXR387" s="22"/>
      <c r="RXS387" s="22"/>
      <c r="RXT387" s="22"/>
      <c r="RXU387" s="22"/>
      <c r="RXV387" s="22"/>
      <c r="RXW387" s="22"/>
      <c r="RXX387" s="22"/>
      <c r="RXY387" s="22"/>
      <c r="RXZ387" s="22"/>
      <c r="RYA387" s="22"/>
      <c r="RYB387" s="22"/>
      <c r="RYC387" s="22"/>
      <c r="RYD387" s="22"/>
      <c r="RYE387" s="22"/>
      <c r="RYF387" s="22"/>
      <c r="RYG387" s="22"/>
      <c r="RYH387" s="22"/>
      <c r="RYI387" s="22"/>
      <c r="RYJ387" s="22"/>
      <c r="RYK387" s="22"/>
      <c r="RYL387" s="22"/>
      <c r="RYM387" s="22"/>
      <c r="RYN387" s="22"/>
      <c r="RYO387" s="22"/>
      <c r="RYP387" s="22"/>
      <c r="RYQ387" s="22"/>
      <c r="RYR387" s="22"/>
      <c r="RYS387" s="22"/>
      <c r="RYT387" s="22"/>
      <c r="RYU387" s="22"/>
      <c r="RYV387" s="22"/>
      <c r="RYW387" s="22"/>
      <c r="RYX387" s="22"/>
      <c r="RYY387" s="22"/>
      <c r="RYZ387" s="22"/>
      <c r="RZA387" s="22"/>
      <c r="RZB387" s="22"/>
      <c r="RZC387" s="22"/>
      <c r="RZD387" s="22"/>
      <c r="RZE387" s="22"/>
      <c r="RZF387" s="22"/>
      <c r="RZG387" s="22"/>
      <c r="RZH387" s="22"/>
      <c r="RZI387" s="22"/>
      <c r="RZJ387" s="22"/>
      <c r="RZK387" s="22"/>
      <c r="RZL387" s="22"/>
      <c r="RZM387" s="22"/>
      <c r="RZN387" s="22"/>
      <c r="RZO387" s="22"/>
      <c r="RZP387" s="22"/>
      <c r="RZQ387" s="22"/>
      <c r="RZR387" s="22"/>
      <c r="RZS387" s="22"/>
      <c r="RZT387" s="22"/>
      <c r="RZU387" s="22"/>
      <c r="RZV387" s="22"/>
      <c r="RZW387" s="22"/>
      <c r="RZX387" s="22"/>
      <c r="RZY387" s="22"/>
      <c r="RZZ387" s="22"/>
      <c r="SAA387" s="22"/>
      <c r="SAB387" s="22"/>
      <c r="SAC387" s="22"/>
      <c r="SAD387" s="22"/>
      <c r="SAE387" s="22"/>
      <c r="SAF387" s="22"/>
      <c r="SAG387" s="22"/>
      <c r="SAH387" s="22"/>
      <c r="SAI387" s="22"/>
      <c r="SAJ387" s="22"/>
      <c r="SAK387" s="22"/>
      <c r="SAL387" s="22"/>
      <c r="SAM387" s="22"/>
      <c r="SAN387" s="22"/>
      <c r="SAO387" s="22"/>
      <c r="SAP387" s="22"/>
      <c r="SAQ387" s="22"/>
      <c r="SAR387" s="22"/>
      <c r="SAS387" s="22"/>
      <c r="SAT387" s="22"/>
      <c r="SAU387" s="22"/>
      <c r="SAV387" s="22"/>
      <c r="SAW387" s="22"/>
      <c r="SAX387" s="22"/>
      <c r="SAY387" s="22"/>
      <c r="SAZ387" s="22"/>
      <c r="SBA387" s="22"/>
      <c r="SBB387" s="22"/>
      <c r="SBC387" s="22"/>
      <c r="SBD387" s="22"/>
      <c r="SBE387" s="22"/>
      <c r="SBF387" s="22"/>
      <c r="SBG387" s="22"/>
      <c r="SBH387" s="22"/>
      <c r="SBI387" s="22"/>
      <c r="SBJ387" s="22"/>
      <c r="SBK387" s="22"/>
      <c r="SBL387" s="22"/>
      <c r="SBM387" s="22"/>
      <c r="SBN387" s="22"/>
      <c r="SBO387" s="22"/>
      <c r="SBP387" s="22"/>
      <c r="SBQ387" s="22"/>
      <c r="SBR387" s="22"/>
      <c r="SBS387" s="22"/>
      <c r="SBT387" s="22"/>
      <c r="SBU387" s="22"/>
      <c r="SBV387" s="22"/>
      <c r="SBW387" s="22"/>
      <c r="SBX387" s="22"/>
      <c r="SBY387" s="22"/>
      <c r="SBZ387" s="22"/>
      <c r="SCA387" s="22"/>
      <c r="SCB387" s="22"/>
      <c r="SCC387" s="22"/>
      <c r="SCD387" s="22"/>
      <c r="SCE387" s="22"/>
      <c r="SCF387" s="22"/>
      <c r="SCG387" s="22"/>
      <c r="SCH387" s="22"/>
      <c r="SCI387" s="22"/>
      <c r="SCJ387" s="22"/>
      <c r="SCK387" s="22"/>
      <c r="SCL387" s="22"/>
      <c r="SCM387" s="22"/>
      <c r="SCN387" s="22"/>
      <c r="SCO387" s="22"/>
      <c r="SCP387" s="22"/>
      <c r="SCQ387" s="22"/>
      <c r="SCR387" s="22"/>
      <c r="SCS387" s="22"/>
      <c r="SCT387" s="22"/>
      <c r="SCU387" s="22"/>
      <c r="SCV387" s="22"/>
      <c r="SCW387" s="22"/>
      <c r="SCX387" s="22"/>
      <c r="SCY387" s="22"/>
      <c r="SCZ387" s="22"/>
      <c r="SDA387" s="22"/>
      <c r="SDB387" s="22"/>
      <c r="SDC387" s="22"/>
      <c r="SDD387" s="22"/>
      <c r="SDE387" s="22"/>
      <c r="SDF387" s="22"/>
      <c r="SDG387" s="22"/>
      <c r="SDH387" s="22"/>
      <c r="SDI387" s="22"/>
      <c r="SDJ387" s="22"/>
      <c r="SDK387" s="22"/>
      <c r="SDL387" s="22"/>
      <c r="SDM387" s="22"/>
      <c r="SDN387" s="22"/>
      <c r="SDO387" s="22"/>
      <c r="SDP387" s="22"/>
      <c r="SDQ387" s="22"/>
      <c r="SDR387" s="22"/>
      <c r="SDS387" s="22"/>
      <c r="SDT387" s="22"/>
      <c r="SDU387" s="22"/>
      <c r="SDV387" s="22"/>
      <c r="SDW387" s="22"/>
      <c r="SDX387" s="22"/>
      <c r="SDY387" s="22"/>
      <c r="SDZ387" s="22"/>
      <c r="SEA387" s="22"/>
      <c r="SEB387" s="22"/>
      <c r="SEC387" s="22"/>
      <c r="SED387" s="22"/>
      <c r="SEE387" s="22"/>
      <c r="SEF387" s="22"/>
      <c r="SEG387" s="22"/>
      <c r="SEH387" s="22"/>
      <c r="SEI387" s="22"/>
      <c r="SEJ387" s="22"/>
      <c r="SEK387" s="22"/>
      <c r="SEL387" s="22"/>
      <c r="SEM387" s="22"/>
      <c r="SEN387" s="22"/>
      <c r="SEO387" s="22"/>
      <c r="SEP387" s="22"/>
      <c r="SEQ387" s="22"/>
      <c r="SER387" s="22"/>
      <c r="SES387" s="22"/>
      <c r="SET387" s="22"/>
      <c r="SEU387" s="22"/>
      <c r="SEV387" s="22"/>
      <c r="SEW387" s="22"/>
      <c r="SEX387" s="22"/>
      <c r="SEY387" s="22"/>
      <c r="SEZ387" s="22"/>
      <c r="SFA387" s="22"/>
      <c r="SFB387" s="22"/>
      <c r="SFC387" s="22"/>
      <c r="SFD387" s="22"/>
      <c r="SFE387" s="22"/>
      <c r="SFF387" s="22"/>
      <c r="SFG387" s="22"/>
      <c r="SFH387" s="22"/>
      <c r="SFI387" s="22"/>
      <c r="SFJ387" s="22"/>
      <c r="SFK387" s="22"/>
      <c r="SFL387" s="22"/>
      <c r="SFM387" s="22"/>
      <c r="SFN387" s="22"/>
      <c r="SFO387" s="22"/>
      <c r="SFP387" s="22"/>
      <c r="SFQ387" s="22"/>
      <c r="SFR387" s="22"/>
      <c r="SFS387" s="22"/>
      <c r="SFT387" s="22"/>
      <c r="SFU387" s="22"/>
      <c r="SFV387" s="22"/>
      <c r="SFW387" s="22"/>
      <c r="SFX387" s="22"/>
      <c r="SFY387" s="22"/>
      <c r="SFZ387" s="22"/>
      <c r="SGA387" s="22"/>
      <c r="SGB387" s="22"/>
      <c r="SGC387" s="22"/>
      <c r="SGD387" s="22"/>
      <c r="SGE387" s="22"/>
      <c r="SGF387" s="22"/>
      <c r="SGG387" s="22"/>
      <c r="SGH387" s="22"/>
      <c r="SGI387" s="22"/>
      <c r="SGJ387" s="22"/>
      <c r="SGK387" s="22"/>
      <c r="SGL387" s="22"/>
      <c r="SGM387" s="22"/>
      <c r="SGN387" s="22"/>
      <c r="SGO387" s="22"/>
      <c r="SGP387" s="22"/>
      <c r="SGQ387" s="22"/>
      <c r="SGR387" s="22"/>
      <c r="SGS387" s="22"/>
      <c r="SGT387" s="22"/>
      <c r="SGU387" s="22"/>
      <c r="SGV387" s="22"/>
      <c r="SGW387" s="22"/>
      <c r="SGX387" s="22"/>
      <c r="SGY387" s="22"/>
      <c r="SGZ387" s="22"/>
      <c r="SHA387" s="22"/>
      <c r="SHB387" s="22"/>
      <c r="SHC387" s="22"/>
      <c r="SHD387" s="22"/>
      <c r="SHE387" s="22"/>
      <c r="SHF387" s="22"/>
      <c r="SHG387" s="22"/>
      <c r="SHH387" s="22"/>
      <c r="SHI387" s="22"/>
      <c r="SHJ387" s="22"/>
      <c r="SHK387" s="22"/>
      <c r="SHL387" s="22"/>
      <c r="SHM387" s="22"/>
      <c r="SHN387" s="22"/>
      <c r="SHO387" s="22"/>
      <c r="SHP387" s="22"/>
      <c r="SHQ387" s="22"/>
      <c r="SHR387" s="22"/>
      <c r="SHS387" s="22"/>
      <c r="SHT387" s="22"/>
      <c r="SHU387" s="22"/>
      <c r="SHV387" s="22"/>
      <c r="SHW387" s="22"/>
      <c r="SHX387" s="22"/>
      <c r="SHY387" s="22"/>
      <c r="SHZ387" s="22"/>
      <c r="SIA387" s="22"/>
      <c r="SIB387" s="22"/>
      <c r="SIC387" s="22"/>
      <c r="SID387" s="22"/>
      <c r="SIE387" s="22"/>
      <c r="SIF387" s="22"/>
      <c r="SIG387" s="22"/>
      <c r="SIH387" s="22"/>
      <c r="SII387" s="22"/>
      <c r="SIJ387" s="22"/>
      <c r="SIK387" s="22"/>
      <c r="SIL387" s="22"/>
      <c r="SIM387" s="22"/>
      <c r="SIN387" s="22"/>
      <c r="SIO387" s="22"/>
      <c r="SIP387" s="22"/>
      <c r="SIQ387" s="22"/>
      <c r="SIR387" s="22"/>
      <c r="SIS387" s="22"/>
      <c r="SIT387" s="22"/>
      <c r="SIU387" s="22"/>
      <c r="SIV387" s="22"/>
      <c r="SIW387" s="22"/>
      <c r="SIX387" s="22"/>
      <c r="SIY387" s="22"/>
      <c r="SIZ387" s="22"/>
      <c r="SJA387" s="22"/>
      <c r="SJB387" s="22"/>
      <c r="SJC387" s="22"/>
      <c r="SJD387" s="22"/>
      <c r="SJE387" s="22"/>
      <c r="SJF387" s="22"/>
      <c r="SJG387" s="22"/>
      <c r="SJH387" s="22"/>
      <c r="SJI387" s="22"/>
      <c r="SJJ387" s="22"/>
      <c r="SJK387" s="22"/>
      <c r="SJL387" s="22"/>
      <c r="SJM387" s="22"/>
      <c r="SJN387" s="22"/>
      <c r="SJO387" s="22"/>
      <c r="SJP387" s="22"/>
      <c r="SJQ387" s="22"/>
      <c r="SJR387" s="22"/>
      <c r="SJS387" s="22"/>
      <c r="SJT387" s="22"/>
      <c r="SJU387" s="22"/>
      <c r="SJV387" s="22"/>
      <c r="SJW387" s="22"/>
      <c r="SJX387" s="22"/>
      <c r="SJY387" s="22"/>
      <c r="SJZ387" s="22"/>
      <c r="SKA387" s="22"/>
      <c r="SKB387" s="22"/>
      <c r="SKC387" s="22"/>
      <c r="SKD387" s="22"/>
      <c r="SKE387" s="22"/>
      <c r="SKF387" s="22"/>
      <c r="SKG387" s="22"/>
      <c r="SKH387" s="22"/>
      <c r="SKI387" s="22"/>
      <c r="SKJ387" s="22"/>
      <c r="SKK387" s="22"/>
      <c r="SKL387" s="22"/>
      <c r="SKM387" s="22"/>
      <c r="SKN387" s="22"/>
      <c r="SKO387" s="22"/>
      <c r="SKP387" s="22"/>
      <c r="SKQ387" s="22"/>
      <c r="SKR387" s="22"/>
      <c r="SKS387" s="22"/>
      <c r="SKT387" s="22"/>
      <c r="SKU387" s="22"/>
      <c r="SKV387" s="22"/>
      <c r="SKW387" s="22"/>
      <c r="SKX387" s="22"/>
      <c r="SKY387" s="22"/>
      <c r="SKZ387" s="22"/>
      <c r="SLA387" s="22"/>
      <c r="SLB387" s="22"/>
      <c r="SLC387" s="22"/>
      <c r="SLD387" s="22"/>
      <c r="SLE387" s="22"/>
      <c r="SLF387" s="22"/>
      <c r="SLG387" s="22"/>
      <c r="SLH387" s="22"/>
      <c r="SLI387" s="22"/>
      <c r="SLJ387" s="22"/>
      <c r="SLK387" s="22"/>
      <c r="SLL387" s="22"/>
      <c r="SLM387" s="22"/>
      <c r="SLN387" s="22"/>
      <c r="SLO387" s="22"/>
      <c r="SLP387" s="22"/>
      <c r="SLQ387" s="22"/>
      <c r="SLR387" s="22"/>
      <c r="SLS387" s="22"/>
      <c r="SLT387" s="22"/>
      <c r="SLU387" s="22"/>
      <c r="SLV387" s="22"/>
      <c r="SLW387" s="22"/>
      <c r="SLX387" s="22"/>
      <c r="SLY387" s="22"/>
      <c r="SLZ387" s="22"/>
      <c r="SMA387" s="22"/>
      <c r="SMB387" s="22"/>
      <c r="SMC387" s="22"/>
      <c r="SMD387" s="22"/>
      <c r="SME387" s="22"/>
      <c r="SMF387" s="22"/>
      <c r="SMG387" s="22"/>
      <c r="SMH387" s="22"/>
      <c r="SMI387" s="22"/>
      <c r="SMJ387" s="22"/>
      <c r="SMK387" s="22"/>
      <c r="SML387" s="22"/>
      <c r="SMM387" s="22"/>
      <c r="SMN387" s="22"/>
      <c r="SMO387" s="22"/>
      <c r="SMP387" s="22"/>
      <c r="SMQ387" s="22"/>
      <c r="SMR387" s="22"/>
      <c r="SMS387" s="22"/>
      <c r="SMT387" s="22"/>
      <c r="SMU387" s="22"/>
      <c r="SMV387" s="22"/>
      <c r="SMW387" s="22"/>
      <c r="SMX387" s="22"/>
      <c r="SMY387" s="22"/>
      <c r="SMZ387" s="22"/>
      <c r="SNA387" s="22"/>
      <c r="SNB387" s="22"/>
      <c r="SNC387" s="22"/>
      <c r="SND387" s="22"/>
      <c r="SNE387" s="22"/>
      <c r="SNF387" s="22"/>
      <c r="SNG387" s="22"/>
      <c r="SNH387" s="22"/>
      <c r="SNI387" s="22"/>
      <c r="SNJ387" s="22"/>
      <c r="SNK387" s="22"/>
      <c r="SNL387" s="22"/>
      <c r="SNM387" s="22"/>
      <c r="SNN387" s="22"/>
      <c r="SNO387" s="22"/>
      <c r="SNP387" s="22"/>
      <c r="SNQ387" s="22"/>
      <c r="SNR387" s="22"/>
      <c r="SNS387" s="22"/>
      <c r="SNT387" s="22"/>
      <c r="SNU387" s="22"/>
      <c r="SNV387" s="22"/>
      <c r="SNW387" s="22"/>
      <c r="SNX387" s="22"/>
      <c r="SNY387" s="22"/>
      <c r="SNZ387" s="22"/>
      <c r="SOA387" s="22"/>
      <c r="SOB387" s="22"/>
      <c r="SOC387" s="22"/>
      <c r="SOD387" s="22"/>
      <c r="SOE387" s="22"/>
      <c r="SOF387" s="22"/>
      <c r="SOG387" s="22"/>
      <c r="SOH387" s="22"/>
      <c r="SOI387" s="22"/>
      <c r="SOJ387" s="22"/>
      <c r="SOK387" s="22"/>
      <c r="SOL387" s="22"/>
      <c r="SOM387" s="22"/>
      <c r="SON387" s="22"/>
      <c r="SOO387" s="22"/>
      <c r="SOP387" s="22"/>
      <c r="SOQ387" s="22"/>
      <c r="SOR387" s="22"/>
      <c r="SOS387" s="22"/>
      <c r="SOT387" s="22"/>
      <c r="SOU387" s="22"/>
      <c r="SOV387" s="22"/>
      <c r="SOW387" s="22"/>
      <c r="SOX387" s="22"/>
      <c r="SOY387" s="22"/>
      <c r="SOZ387" s="22"/>
      <c r="SPA387" s="22"/>
      <c r="SPB387" s="22"/>
      <c r="SPC387" s="22"/>
      <c r="SPD387" s="22"/>
      <c r="SPE387" s="22"/>
      <c r="SPF387" s="22"/>
      <c r="SPG387" s="22"/>
      <c r="SPH387" s="22"/>
      <c r="SPI387" s="22"/>
      <c r="SPJ387" s="22"/>
      <c r="SPK387" s="22"/>
      <c r="SPL387" s="22"/>
      <c r="SPM387" s="22"/>
      <c r="SPN387" s="22"/>
      <c r="SPO387" s="22"/>
      <c r="SPP387" s="22"/>
      <c r="SPQ387" s="22"/>
      <c r="SPR387" s="22"/>
      <c r="SPS387" s="22"/>
      <c r="SPT387" s="22"/>
      <c r="SPU387" s="22"/>
      <c r="SPV387" s="22"/>
      <c r="SPW387" s="22"/>
      <c r="SPX387" s="22"/>
      <c r="SPY387" s="22"/>
      <c r="SPZ387" s="22"/>
      <c r="SQA387" s="22"/>
      <c r="SQB387" s="22"/>
      <c r="SQC387" s="22"/>
      <c r="SQD387" s="22"/>
      <c r="SQE387" s="22"/>
      <c r="SQF387" s="22"/>
      <c r="SQG387" s="22"/>
      <c r="SQH387" s="22"/>
      <c r="SQI387" s="22"/>
      <c r="SQJ387" s="22"/>
      <c r="SQK387" s="22"/>
      <c r="SQL387" s="22"/>
      <c r="SQM387" s="22"/>
      <c r="SQN387" s="22"/>
      <c r="SQO387" s="22"/>
      <c r="SQP387" s="22"/>
      <c r="SQQ387" s="22"/>
      <c r="SQR387" s="22"/>
      <c r="SQS387" s="22"/>
      <c r="SQT387" s="22"/>
      <c r="SQU387" s="22"/>
      <c r="SQV387" s="22"/>
      <c r="SQW387" s="22"/>
      <c r="SQX387" s="22"/>
      <c r="SQY387" s="22"/>
      <c r="SQZ387" s="22"/>
      <c r="SRA387" s="22"/>
      <c r="SRB387" s="22"/>
      <c r="SRC387" s="22"/>
      <c r="SRD387" s="22"/>
      <c r="SRE387" s="22"/>
      <c r="SRF387" s="22"/>
      <c r="SRG387" s="22"/>
      <c r="SRH387" s="22"/>
      <c r="SRI387" s="22"/>
      <c r="SRJ387" s="22"/>
      <c r="SRK387" s="22"/>
      <c r="SRL387" s="22"/>
      <c r="SRM387" s="22"/>
      <c r="SRN387" s="22"/>
      <c r="SRO387" s="22"/>
      <c r="SRP387" s="22"/>
      <c r="SRQ387" s="22"/>
      <c r="SRR387" s="22"/>
      <c r="SRS387" s="22"/>
      <c r="SRT387" s="22"/>
      <c r="SRU387" s="22"/>
      <c r="SRV387" s="22"/>
      <c r="SRW387" s="22"/>
      <c r="SRX387" s="22"/>
      <c r="SRY387" s="22"/>
      <c r="SRZ387" s="22"/>
      <c r="SSA387" s="22"/>
      <c r="SSB387" s="22"/>
      <c r="SSC387" s="22"/>
      <c r="SSD387" s="22"/>
      <c r="SSE387" s="22"/>
      <c r="SSF387" s="22"/>
      <c r="SSG387" s="22"/>
      <c r="SSH387" s="22"/>
      <c r="SSI387" s="22"/>
      <c r="SSJ387" s="22"/>
      <c r="SSK387" s="22"/>
      <c r="SSL387" s="22"/>
      <c r="SSM387" s="22"/>
      <c r="SSN387" s="22"/>
      <c r="SSO387" s="22"/>
      <c r="SSP387" s="22"/>
      <c r="SSQ387" s="22"/>
      <c r="SSR387" s="22"/>
      <c r="SSS387" s="22"/>
      <c r="SST387" s="22"/>
      <c r="SSU387" s="22"/>
      <c r="SSV387" s="22"/>
      <c r="SSW387" s="22"/>
      <c r="SSX387" s="22"/>
      <c r="SSY387" s="22"/>
      <c r="SSZ387" s="22"/>
      <c r="STA387" s="22"/>
      <c r="STB387" s="22"/>
      <c r="STC387" s="22"/>
      <c r="STD387" s="22"/>
      <c r="STE387" s="22"/>
      <c r="STF387" s="22"/>
      <c r="STG387" s="22"/>
      <c r="STH387" s="22"/>
      <c r="STI387" s="22"/>
      <c r="STJ387" s="22"/>
      <c r="STK387" s="22"/>
      <c r="STL387" s="22"/>
      <c r="STM387" s="22"/>
      <c r="STN387" s="22"/>
      <c r="STO387" s="22"/>
      <c r="STP387" s="22"/>
      <c r="STQ387" s="22"/>
      <c r="STR387" s="22"/>
      <c r="STS387" s="22"/>
      <c r="STT387" s="22"/>
      <c r="STU387" s="22"/>
      <c r="STV387" s="22"/>
      <c r="STW387" s="22"/>
      <c r="STX387" s="22"/>
      <c r="STY387" s="22"/>
      <c r="STZ387" s="22"/>
      <c r="SUA387" s="22"/>
      <c r="SUB387" s="22"/>
      <c r="SUC387" s="22"/>
      <c r="SUD387" s="22"/>
      <c r="SUE387" s="22"/>
      <c r="SUF387" s="22"/>
      <c r="SUG387" s="22"/>
      <c r="SUH387" s="22"/>
      <c r="SUI387" s="22"/>
      <c r="SUJ387" s="22"/>
      <c r="SUK387" s="22"/>
      <c r="SUL387" s="22"/>
      <c r="SUM387" s="22"/>
      <c r="SUN387" s="22"/>
      <c r="SUO387" s="22"/>
      <c r="SUP387" s="22"/>
      <c r="SUQ387" s="22"/>
      <c r="SUR387" s="22"/>
      <c r="SUS387" s="22"/>
      <c r="SUT387" s="22"/>
      <c r="SUU387" s="22"/>
      <c r="SUV387" s="22"/>
      <c r="SUW387" s="22"/>
      <c r="SUX387" s="22"/>
      <c r="SUY387" s="22"/>
      <c r="SUZ387" s="22"/>
      <c r="SVA387" s="22"/>
      <c r="SVB387" s="22"/>
      <c r="SVC387" s="22"/>
      <c r="SVD387" s="22"/>
      <c r="SVE387" s="22"/>
      <c r="SVF387" s="22"/>
      <c r="SVG387" s="22"/>
      <c r="SVH387" s="22"/>
      <c r="SVI387" s="22"/>
      <c r="SVJ387" s="22"/>
      <c r="SVK387" s="22"/>
      <c r="SVL387" s="22"/>
      <c r="SVM387" s="22"/>
      <c r="SVN387" s="22"/>
      <c r="SVO387" s="22"/>
      <c r="SVP387" s="22"/>
      <c r="SVQ387" s="22"/>
      <c r="SVR387" s="22"/>
      <c r="SVS387" s="22"/>
      <c r="SVT387" s="22"/>
      <c r="SVU387" s="22"/>
      <c r="SVV387" s="22"/>
      <c r="SVW387" s="22"/>
      <c r="SVX387" s="22"/>
      <c r="SVY387" s="22"/>
      <c r="SVZ387" s="22"/>
      <c r="SWA387" s="22"/>
      <c r="SWB387" s="22"/>
      <c r="SWC387" s="22"/>
      <c r="SWD387" s="22"/>
      <c r="SWE387" s="22"/>
      <c r="SWF387" s="22"/>
      <c r="SWG387" s="22"/>
      <c r="SWH387" s="22"/>
      <c r="SWI387" s="22"/>
      <c r="SWJ387" s="22"/>
      <c r="SWK387" s="22"/>
      <c r="SWL387" s="22"/>
      <c r="SWM387" s="22"/>
      <c r="SWN387" s="22"/>
      <c r="SWO387" s="22"/>
      <c r="SWP387" s="22"/>
      <c r="SWQ387" s="22"/>
      <c r="SWR387" s="22"/>
      <c r="SWS387" s="22"/>
      <c r="SWT387" s="22"/>
      <c r="SWU387" s="22"/>
      <c r="SWV387" s="22"/>
      <c r="SWW387" s="22"/>
      <c r="SWX387" s="22"/>
      <c r="SWY387" s="22"/>
      <c r="SWZ387" s="22"/>
      <c r="SXA387" s="22"/>
      <c r="SXB387" s="22"/>
      <c r="SXC387" s="22"/>
      <c r="SXD387" s="22"/>
      <c r="SXE387" s="22"/>
      <c r="SXF387" s="22"/>
      <c r="SXG387" s="22"/>
      <c r="SXH387" s="22"/>
      <c r="SXI387" s="22"/>
      <c r="SXJ387" s="22"/>
      <c r="SXK387" s="22"/>
      <c r="SXL387" s="22"/>
      <c r="SXM387" s="22"/>
      <c r="SXN387" s="22"/>
      <c r="SXO387" s="22"/>
      <c r="SXP387" s="22"/>
      <c r="SXQ387" s="22"/>
      <c r="SXR387" s="22"/>
      <c r="SXS387" s="22"/>
      <c r="SXT387" s="22"/>
      <c r="SXU387" s="22"/>
      <c r="SXV387" s="22"/>
      <c r="SXW387" s="22"/>
      <c r="SXX387" s="22"/>
      <c r="SXY387" s="22"/>
      <c r="SXZ387" s="22"/>
      <c r="SYA387" s="22"/>
      <c r="SYB387" s="22"/>
      <c r="SYC387" s="22"/>
      <c r="SYD387" s="22"/>
      <c r="SYE387" s="22"/>
      <c r="SYF387" s="22"/>
      <c r="SYG387" s="22"/>
      <c r="SYH387" s="22"/>
      <c r="SYI387" s="22"/>
      <c r="SYJ387" s="22"/>
      <c r="SYK387" s="22"/>
      <c r="SYL387" s="22"/>
      <c r="SYM387" s="22"/>
      <c r="SYN387" s="22"/>
      <c r="SYO387" s="22"/>
      <c r="SYP387" s="22"/>
      <c r="SYQ387" s="22"/>
      <c r="SYR387" s="22"/>
      <c r="SYS387" s="22"/>
      <c r="SYT387" s="22"/>
      <c r="SYU387" s="22"/>
      <c r="SYV387" s="22"/>
      <c r="SYW387" s="22"/>
      <c r="SYX387" s="22"/>
      <c r="SYY387" s="22"/>
      <c r="SYZ387" s="22"/>
      <c r="SZA387" s="22"/>
      <c r="SZB387" s="22"/>
      <c r="SZC387" s="22"/>
      <c r="SZD387" s="22"/>
      <c r="SZE387" s="22"/>
      <c r="SZF387" s="22"/>
      <c r="SZG387" s="22"/>
      <c r="SZH387" s="22"/>
      <c r="SZI387" s="22"/>
      <c r="SZJ387" s="22"/>
      <c r="SZK387" s="22"/>
      <c r="SZL387" s="22"/>
      <c r="SZM387" s="22"/>
      <c r="SZN387" s="22"/>
      <c r="SZO387" s="22"/>
      <c r="SZP387" s="22"/>
      <c r="SZQ387" s="22"/>
      <c r="SZR387" s="22"/>
      <c r="SZS387" s="22"/>
      <c r="SZT387" s="22"/>
      <c r="SZU387" s="22"/>
      <c r="SZV387" s="22"/>
      <c r="SZW387" s="22"/>
      <c r="SZX387" s="22"/>
      <c r="SZY387" s="22"/>
      <c r="SZZ387" s="22"/>
      <c r="TAA387" s="22"/>
      <c r="TAB387" s="22"/>
      <c r="TAC387" s="22"/>
      <c r="TAD387" s="22"/>
      <c r="TAE387" s="22"/>
      <c r="TAF387" s="22"/>
      <c r="TAG387" s="22"/>
      <c r="TAH387" s="22"/>
      <c r="TAI387" s="22"/>
      <c r="TAJ387" s="22"/>
      <c r="TAK387" s="22"/>
      <c r="TAL387" s="22"/>
      <c r="TAM387" s="22"/>
      <c r="TAN387" s="22"/>
      <c r="TAO387" s="22"/>
      <c r="TAP387" s="22"/>
      <c r="TAQ387" s="22"/>
      <c r="TAR387" s="22"/>
      <c r="TAS387" s="22"/>
      <c r="TAT387" s="22"/>
      <c r="TAU387" s="22"/>
      <c r="TAV387" s="22"/>
      <c r="TAW387" s="22"/>
      <c r="TAX387" s="22"/>
      <c r="TAY387" s="22"/>
      <c r="TAZ387" s="22"/>
      <c r="TBA387" s="22"/>
      <c r="TBB387" s="22"/>
      <c r="TBC387" s="22"/>
      <c r="TBD387" s="22"/>
      <c r="TBE387" s="22"/>
      <c r="TBF387" s="22"/>
      <c r="TBG387" s="22"/>
      <c r="TBH387" s="22"/>
      <c r="TBI387" s="22"/>
      <c r="TBJ387" s="22"/>
      <c r="TBK387" s="22"/>
      <c r="TBL387" s="22"/>
      <c r="TBM387" s="22"/>
      <c r="TBN387" s="22"/>
      <c r="TBO387" s="22"/>
      <c r="TBP387" s="22"/>
      <c r="TBQ387" s="22"/>
      <c r="TBR387" s="22"/>
      <c r="TBS387" s="22"/>
      <c r="TBT387" s="22"/>
      <c r="TBU387" s="22"/>
      <c r="TBV387" s="22"/>
      <c r="TBW387" s="22"/>
      <c r="TBX387" s="22"/>
      <c r="TBY387" s="22"/>
      <c r="TBZ387" s="22"/>
      <c r="TCA387" s="22"/>
      <c r="TCB387" s="22"/>
      <c r="TCC387" s="22"/>
      <c r="TCD387" s="22"/>
      <c r="TCE387" s="22"/>
      <c r="TCF387" s="22"/>
      <c r="TCG387" s="22"/>
      <c r="TCH387" s="22"/>
      <c r="TCI387" s="22"/>
      <c r="TCJ387" s="22"/>
      <c r="TCK387" s="22"/>
      <c r="TCL387" s="22"/>
      <c r="TCM387" s="22"/>
      <c r="TCN387" s="22"/>
      <c r="TCO387" s="22"/>
      <c r="TCP387" s="22"/>
      <c r="TCQ387" s="22"/>
      <c r="TCR387" s="22"/>
      <c r="TCS387" s="22"/>
      <c r="TCT387" s="22"/>
      <c r="TCU387" s="22"/>
      <c r="TCV387" s="22"/>
      <c r="TCW387" s="22"/>
      <c r="TCX387" s="22"/>
      <c r="TCY387" s="22"/>
      <c r="TCZ387" s="22"/>
      <c r="TDA387" s="22"/>
      <c r="TDB387" s="22"/>
      <c r="TDC387" s="22"/>
      <c r="TDD387" s="22"/>
      <c r="TDE387" s="22"/>
      <c r="TDF387" s="22"/>
      <c r="TDG387" s="22"/>
      <c r="TDH387" s="22"/>
      <c r="TDI387" s="22"/>
      <c r="TDJ387" s="22"/>
      <c r="TDK387" s="22"/>
      <c r="TDL387" s="22"/>
      <c r="TDM387" s="22"/>
      <c r="TDN387" s="22"/>
      <c r="TDO387" s="22"/>
      <c r="TDP387" s="22"/>
      <c r="TDQ387" s="22"/>
      <c r="TDR387" s="22"/>
      <c r="TDS387" s="22"/>
      <c r="TDT387" s="22"/>
      <c r="TDU387" s="22"/>
      <c r="TDV387" s="22"/>
      <c r="TDW387" s="22"/>
      <c r="TDX387" s="22"/>
      <c r="TDY387" s="22"/>
      <c r="TDZ387" s="22"/>
      <c r="TEA387" s="22"/>
      <c r="TEB387" s="22"/>
      <c r="TEC387" s="22"/>
      <c r="TED387" s="22"/>
      <c r="TEE387" s="22"/>
      <c r="TEF387" s="22"/>
      <c r="TEG387" s="22"/>
      <c r="TEH387" s="22"/>
      <c r="TEI387" s="22"/>
      <c r="TEJ387" s="22"/>
      <c r="TEK387" s="22"/>
      <c r="TEL387" s="22"/>
      <c r="TEM387" s="22"/>
      <c r="TEN387" s="22"/>
      <c r="TEO387" s="22"/>
      <c r="TEP387" s="22"/>
      <c r="TEQ387" s="22"/>
      <c r="TER387" s="22"/>
      <c r="TES387" s="22"/>
      <c r="TET387" s="22"/>
      <c r="TEU387" s="22"/>
      <c r="TEV387" s="22"/>
      <c r="TEW387" s="22"/>
      <c r="TEX387" s="22"/>
      <c r="TEY387" s="22"/>
      <c r="TEZ387" s="22"/>
      <c r="TFA387" s="22"/>
      <c r="TFB387" s="22"/>
      <c r="TFC387" s="22"/>
      <c r="TFD387" s="22"/>
      <c r="TFE387" s="22"/>
      <c r="TFF387" s="22"/>
      <c r="TFG387" s="22"/>
      <c r="TFH387" s="22"/>
      <c r="TFI387" s="22"/>
      <c r="TFJ387" s="22"/>
      <c r="TFK387" s="22"/>
      <c r="TFL387" s="22"/>
      <c r="TFM387" s="22"/>
      <c r="TFN387" s="22"/>
      <c r="TFO387" s="22"/>
      <c r="TFP387" s="22"/>
      <c r="TFQ387" s="22"/>
      <c r="TFR387" s="22"/>
      <c r="TFS387" s="22"/>
      <c r="TFT387" s="22"/>
      <c r="TFU387" s="22"/>
      <c r="TFV387" s="22"/>
      <c r="TFW387" s="22"/>
      <c r="TFX387" s="22"/>
      <c r="TFY387" s="22"/>
      <c r="TFZ387" s="22"/>
      <c r="TGA387" s="22"/>
      <c r="TGB387" s="22"/>
      <c r="TGC387" s="22"/>
      <c r="TGD387" s="22"/>
      <c r="TGE387" s="22"/>
      <c r="TGF387" s="22"/>
      <c r="TGG387" s="22"/>
      <c r="TGH387" s="22"/>
      <c r="TGI387" s="22"/>
      <c r="TGJ387" s="22"/>
      <c r="TGK387" s="22"/>
      <c r="TGL387" s="22"/>
      <c r="TGM387" s="22"/>
      <c r="TGN387" s="22"/>
      <c r="TGO387" s="22"/>
      <c r="TGP387" s="22"/>
      <c r="TGQ387" s="22"/>
      <c r="TGR387" s="22"/>
      <c r="TGS387" s="22"/>
      <c r="TGT387" s="22"/>
      <c r="TGU387" s="22"/>
      <c r="TGV387" s="22"/>
      <c r="TGW387" s="22"/>
      <c r="TGX387" s="22"/>
      <c r="TGY387" s="22"/>
      <c r="TGZ387" s="22"/>
      <c r="THA387" s="22"/>
      <c r="THB387" s="22"/>
      <c r="THC387" s="22"/>
      <c r="THD387" s="22"/>
      <c r="THE387" s="22"/>
      <c r="THF387" s="22"/>
      <c r="THG387" s="22"/>
      <c r="THH387" s="22"/>
      <c r="THI387" s="22"/>
      <c r="THJ387" s="22"/>
      <c r="THK387" s="22"/>
      <c r="THL387" s="22"/>
      <c r="THM387" s="22"/>
      <c r="THN387" s="22"/>
      <c r="THO387" s="22"/>
      <c r="THP387" s="22"/>
      <c r="THQ387" s="22"/>
      <c r="THR387" s="22"/>
      <c r="THS387" s="22"/>
      <c r="THT387" s="22"/>
      <c r="THU387" s="22"/>
      <c r="THV387" s="22"/>
      <c r="THW387" s="22"/>
      <c r="THX387" s="22"/>
      <c r="THY387" s="22"/>
      <c r="THZ387" s="22"/>
      <c r="TIA387" s="22"/>
      <c r="TIB387" s="22"/>
      <c r="TIC387" s="22"/>
      <c r="TID387" s="22"/>
      <c r="TIE387" s="22"/>
      <c r="TIF387" s="22"/>
      <c r="TIG387" s="22"/>
      <c r="TIH387" s="22"/>
      <c r="TII387" s="22"/>
      <c r="TIJ387" s="22"/>
      <c r="TIK387" s="22"/>
      <c r="TIL387" s="22"/>
      <c r="TIM387" s="22"/>
      <c r="TIN387" s="22"/>
      <c r="TIO387" s="22"/>
      <c r="TIP387" s="22"/>
      <c r="TIQ387" s="22"/>
      <c r="TIR387" s="22"/>
      <c r="TIS387" s="22"/>
      <c r="TIT387" s="22"/>
      <c r="TIU387" s="22"/>
      <c r="TIV387" s="22"/>
      <c r="TIW387" s="22"/>
      <c r="TIX387" s="22"/>
      <c r="TIY387" s="22"/>
      <c r="TIZ387" s="22"/>
      <c r="TJA387" s="22"/>
      <c r="TJB387" s="22"/>
      <c r="TJC387" s="22"/>
      <c r="TJD387" s="22"/>
      <c r="TJE387" s="22"/>
      <c r="TJF387" s="22"/>
      <c r="TJG387" s="22"/>
      <c r="TJH387" s="22"/>
      <c r="TJI387" s="22"/>
      <c r="TJJ387" s="22"/>
      <c r="TJK387" s="22"/>
      <c r="TJL387" s="22"/>
      <c r="TJM387" s="22"/>
      <c r="TJN387" s="22"/>
      <c r="TJO387" s="22"/>
      <c r="TJP387" s="22"/>
      <c r="TJQ387" s="22"/>
      <c r="TJR387" s="22"/>
      <c r="TJS387" s="22"/>
      <c r="TJT387" s="22"/>
      <c r="TJU387" s="22"/>
      <c r="TJV387" s="22"/>
      <c r="TJW387" s="22"/>
      <c r="TJX387" s="22"/>
      <c r="TJY387" s="22"/>
      <c r="TJZ387" s="22"/>
      <c r="TKA387" s="22"/>
      <c r="TKB387" s="22"/>
      <c r="TKC387" s="22"/>
      <c r="TKD387" s="22"/>
      <c r="TKE387" s="22"/>
      <c r="TKF387" s="22"/>
      <c r="TKG387" s="22"/>
      <c r="TKH387" s="22"/>
      <c r="TKI387" s="22"/>
      <c r="TKJ387" s="22"/>
      <c r="TKK387" s="22"/>
      <c r="TKL387" s="22"/>
      <c r="TKM387" s="22"/>
      <c r="TKN387" s="22"/>
      <c r="TKO387" s="22"/>
      <c r="TKP387" s="22"/>
      <c r="TKQ387" s="22"/>
      <c r="TKR387" s="22"/>
      <c r="TKS387" s="22"/>
      <c r="TKT387" s="22"/>
      <c r="TKU387" s="22"/>
      <c r="TKV387" s="22"/>
      <c r="TKW387" s="22"/>
      <c r="TKX387" s="22"/>
      <c r="TKY387" s="22"/>
      <c r="TKZ387" s="22"/>
      <c r="TLA387" s="22"/>
      <c r="TLB387" s="22"/>
      <c r="TLC387" s="22"/>
      <c r="TLD387" s="22"/>
      <c r="TLE387" s="22"/>
      <c r="TLF387" s="22"/>
      <c r="TLG387" s="22"/>
      <c r="TLH387" s="22"/>
      <c r="TLI387" s="22"/>
      <c r="TLJ387" s="22"/>
      <c r="TLK387" s="22"/>
      <c r="TLL387" s="22"/>
      <c r="TLM387" s="22"/>
      <c r="TLN387" s="22"/>
      <c r="TLO387" s="22"/>
      <c r="TLP387" s="22"/>
      <c r="TLQ387" s="22"/>
      <c r="TLR387" s="22"/>
      <c r="TLS387" s="22"/>
      <c r="TLT387" s="22"/>
      <c r="TLU387" s="22"/>
      <c r="TLV387" s="22"/>
      <c r="TLW387" s="22"/>
      <c r="TLX387" s="22"/>
      <c r="TLY387" s="22"/>
      <c r="TLZ387" s="22"/>
      <c r="TMA387" s="22"/>
      <c r="TMB387" s="22"/>
      <c r="TMC387" s="22"/>
      <c r="TMD387" s="22"/>
      <c r="TME387" s="22"/>
      <c r="TMF387" s="22"/>
      <c r="TMG387" s="22"/>
      <c r="TMH387" s="22"/>
      <c r="TMI387" s="22"/>
      <c r="TMJ387" s="22"/>
      <c r="TMK387" s="22"/>
      <c r="TML387" s="22"/>
      <c r="TMM387" s="22"/>
      <c r="TMN387" s="22"/>
      <c r="TMO387" s="22"/>
      <c r="TMP387" s="22"/>
      <c r="TMQ387" s="22"/>
      <c r="TMR387" s="22"/>
      <c r="TMS387" s="22"/>
      <c r="TMT387" s="22"/>
      <c r="TMU387" s="22"/>
      <c r="TMV387" s="22"/>
      <c r="TMW387" s="22"/>
      <c r="TMX387" s="22"/>
      <c r="TMY387" s="22"/>
      <c r="TMZ387" s="22"/>
      <c r="TNA387" s="22"/>
      <c r="TNB387" s="22"/>
      <c r="TNC387" s="22"/>
      <c r="TND387" s="22"/>
      <c r="TNE387" s="22"/>
      <c r="TNF387" s="22"/>
      <c r="TNG387" s="22"/>
      <c r="TNH387" s="22"/>
      <c r="TNI387" s="22"/>
      <c r="TNJ387" s="22"/>
      <c r="TNK387" s="22"/>
      <c r="TNL387" s="22"/>
      <c r="TNM387" s="22"/>
      <c r="TNN387" s="22"/>
      <c r="TNO387" s="22"/>
      <c r="TNP387" s="22"/>
      <c r="TNQ387" s="22"/>
      <c r="TNR387" s="22"/>
      <c r="TNS387" s="22"/>
      <c r="TNT387" s="22"/>
      <c r="TNU387" s="22"/>
      <c r="TNV387" s="22"/>
      <c r="TNW387" s="22"/>
      <c r="TNX387" s="22"/>
      <c r="TNY387" s="22"/>
      <c r="TNZ387" s="22"/>
      <c r="TOA387" s="22"/>
      <c r="TOB387" s="22"/>
      <c r="TOC387" s="22"/>
      <c r="TOD387" s="22"/>
      <c r="TOE387" s="22"/>
      <c r="TOF387" s="22"/>
      <c r="TOG387" s="22"/>
      <c r="TOH387" s="22"/>
      <c r="TOI387" s="22"/>
      <c r="TOJ387" s="22"/>
      <c r="TOK387" s="22"/>
      <c r="TOL387" s="22"/>
      <c r="TOM387" s="22"/>
      <c r="TON387" s="22"/>
      <c r="TOO387" s="22"/>
      <c r="TOP387" s="22"/>
      <c r="TOQ387" s="22"/>
      <c r="TOR387" s="22"/>
      <c r="TOS387" s="22"/>
      <c r="TOT387" s="22"/>
      <c r="TOU387" s="22"/>
      <c r="TOV387" s="22"/>
      <c r="TOW387" s="22"/>
      <c r="TOX387" s="22"/>
      <c r="TOY387" s="22"/>
      <c r="TOZ387" s="22"/>
      <c r="TPA387" s="22"/>
      <c r="TPB387" s="22"/>
      <c r="TPC387" s="22"/>
      <c r="TPD387" s="22"/>
      <c r="TPE387" s="22"/>
      <c r="TPF387" s="22"/>
      <c r="TPG387" s="22"/>
      <c r="TPH387" s="22"/>
      <c r="TPI387" s="22"/>
      <c r="TPJ387" s="22"/>
      <c r="TPK387" s="22"/>
      <c r="TPL387" s="22"/>
      <c r="TPM387" s="22"/>
      <c r="TPN387" s="22"/>
      <c r="TPO387" s="22"/>
      <c r="TPP387" s="22"/>
      <c r="TPQ387" s="22"/>
      <c r="TPR387" s="22"/>
      <c r="TPS387" s="22"/>
      <c r="TPT387" s="22"/>
      <c r="TPU387" s="22"/>
      <c r="TPV387" s="22"/>
      <c r="TPW387" s="22"/>
      <c r="TPX387" s="22"/>
      <c r="TPY387" s="22"/>
      <c r="TPZ387" s="22"/>
      <c r="TQA387" s="22"/>
      <c r="TQB387" s="22"/>
      <c r="TQC387" s="22"/>
      <c r="TQD387" s="22"/>
      <c r="TQE387" s="22"/>
      <c r="TQF387" s="22"/>
      <c r="TQG387" s="22"/>
      <c r="TQH387" s="22"/>
      <c r="TQI387" s="22"/>
      <c r="TQJ387" s="22"/>
      <c r="TQK387" s="22"/>
      <c r="TQL387" s="22"/>
      <c r="TQM387" s="22"/>
      <c r="TQN387" s="22"/>
      <c r="TQO387" s="22"/>
      <c r="TQP387" s="22"/>
      <c r="TQQ387" s="22"/>
      <c r="TQR387" s="22"/>
      <c r="TQS387" s="22"/>
      <c r="TQT387" s="22"/>
      <c r="TQU387" s="22"/>
      <c r="TQV387" s="22"/>
      <c r="TQW387" s="22"/>
      <c r="TQX387" s="22"/>
      <c r="TQY387" s="22"/>
      <c r="TQZ387" s="22"/>
      <c r="TRA387" s="22"/>
      <c r="TRB387" s="22"/>
      <c r="TRC387" s="22"/>
      <c r="TRD387" s="22"/>
      <c r="TRE387" s="22"/>
      <c r="TRF387" s="22"/>
      <c r="TRG387" s="22"/>
      <c r="TRH387" s="22"/>
      <c r="TRI387" s="22"/>
      <c r="TRJ387" s="22"/>
      <c r="TRK387" s="22"/>
      <c r="TRL387" s="22"/>
      <c r="TRM387" s="22"/>
      <c r="TRN387" s="22"/>
      <c r="TRO387" s="22"/>
      <c r="TRP387" s="22"/>
      <c r="TRQ387" s="22"/>
      <c r="TRR387" s="22"/>
      <c r="TRS387" s="22"/>
      <c r="TRT387" s="22"/>
      <c r="TRU387" s="22"/>
      <c r="TRV387" s="22"/>
      <c r="TRW387" s="22"/>
      <c r="TRX387" s="22"/>
      <c r="TRY387" s="22"/>
      <c r="TRZ387" s="22"/>
      <c r="TSA387" s="22"/>
      <c r="TSB387" s="22"/>
      <c r="TSC387" s="22"/>
      <c r="TSD387" s="22"/>
      <c r="TSE387" s="22"/>
      <c r="TSF387" s="22"/>
      <c r="TSG387" s="22"/>
      <c r="TSH387" s="22"/>
      <c r="TSI387" s="22"/>
      <c r="TSJ387" s="22"/>
      <c r="TSK387" s="22"/>
      <c r="TSL387" s="22"/>
      <c r="TSM387" s="22"/>
      <c r="TSN387" s="22"/>
      <c r="TSO387" s="22"/>
      <c r="TSP387" s="22"/>
      <c r="TSQ387" s="22"/>
      <c r="TSR387" s="22"/>
      <c r="TSS387" s="22"/>
      <c r="TST387" s="22"/>
      <c r="TSU387" s="22"/>
      <c r="TSV387" s="22"/>
      <c r="TSW387" s="22"/>
      <c r="TSX387" s="22"/>
      <c r="TSY387" s="22"/>
      <c r="TSZ387" s="22"/>
      <c r="TTA387" s="22"/>
      <c r="TTB387" s="22"/>
      <c r="TTC387" s="22"/>
      <c r="TTD387" s="22"/>
      <c r="TTE387" s="22"/>
      <c r="TTF387" s="22"/>
      <c r="TTG387" s="22"/>
      <c r="TTH387" s="22"/>
      <c r="TTI387" s="22"/>
      <c r="TTJ387" s="22"/>
      <c r="TTK387" s="22"/>
      <c r="TTL387" s="22"/>
      <c r="TTM387" s="22"/>
      <c r="TTN387" s="22"/>
      <c r="TTO387" s="22"/>
      <c r="TTP387" s="22"/>
      <c r="TTQ387" s="22"/>
      <c r="TTR387" s="22"/>
      <c r="TTS387" s="22"/>
      <c r="TTT387" s="22"/>
      <c r="TTU387" s="22"/>
      <c r="TTV387" s="22"/>
      <c r="TTW387" s="22"/>
      <c r="TTX387" s="22"/>
      <c r="TTY387" s="22"/>
      <c r="TTZ387" s="22"/>
      <c r="TUA387" s="22"/>
      <c r="TUB387" s="22"/>
      <c r="TUC387" s="22"/>
      <c r="TUD387" s="22"/>
      <c r="TUE387" s="22"/>
      <c r="TUF387" s="22"/>
      <c r="TUG387" s="22"/>
      <c r="TUH387" s="22"/>
      <c r="TUI387" s="22"/>
      <c r="TUJ387" s="22"/>
      <c r="TUK387" s="22"/>
      <c r="TUL387" s="22"/>
      <c r="TUM387" s="22"/>
      <c r="TUN387" s="22"/>
      <c r="TUO387" s="22"/>
      <c r="TUP387" s="22"/>
      <c r="TUQ387" s="22"/>
      <c r="TUR387" s="22"/>
      <c r="TUS387" s="22"/>
      <c r="TUT387" s="22"/>
      <c r="TUU387" s="22"/>
      <c r="TUV387" s="22"/>
      <c r="TUW387" s="22"/>
      <c r="TUX387" s="22"/>
      <c r="TUY387" s="22"/>
      <c r="TUZ387" s="22"/>
      <c r="TVA387" s="22"/>
      <c r="TVB387" s="22"/>
      <c r="TVC387" s="22"/>
      <c r="TVD387" s="22"/>
      <c r="TVE387" s="22"/>
      <c r="TVF387" s="22"/>
      <c r="TVG387" s="22"/>
      <c r="TVH387" s="22"/>
      <c r="TVI387" s="22"/>
      <c r="TVJ387" s="22"/>
      <c r="TVK387" s="22"/>
      <c r="TVL387" s="22"/>
      <c r="TVM387" s="22"/>
      <c r="TVN387" s="22"/>
      <c r="TVO387" s="22"/>
      <c r="TVP387" s="22"/>
      <c r="TVQ387" s="22"/>
      <c r="TVR387" s="22"/>
      <c r="TVS387" s="22"/>
      <c r="TVT387" s="22"/>
      <c r="TVU387" s="22"/>
      <c r="TVV387" s="22"/>
      <c r="TVW387" s="22"/>
      <c r="TVX387" s="22"/>
      <c r="TVY387" s="22"/>
      <c r="TVZ387" s="22"/>
      <c r="TWA387" s="22"/>
      <c r="TWB387" s="22"/>
      <c r="TWC387" s="22"/>
      <c r="TWD387" s="22"/>
      <c r="TWE387" s="22"/>
      <c r="TWF387" s="22"/>
      <c r="TWG387" s="22"/>
      <c r="TWH387" s="22"/>
      <c r="TWI387" s="22"/>
      <c r="TWJ387" s="22"/>
      <c r="TWK387" s="22"/>
      <c r="TWL387" s="22"/>
      <c r="TWM387" s="22"/>
      <c r="TWN387" s="22"/>
      <c r="TWO387" s="22"/>
      <c r="TWP387" s="22"/>
      <c r="TWQ387" s="22"/>
      <c r="TWR387" s="22"/>
      <c r="TWS387" s="22"/>
      <c r="TWT387" s="22"/>
      <c r="TWU387" s="22"/>
      <c r="TWV387" s="22"/>
      <c r="TWW387" s="22"/>
      <c r="TWX387" s="22"/>
      <c r="TWY387" s="22"/>
      <c r="TWZ387" s="22"/>
      <c r="TXA387" s="22"/>
      <c r="TXB387" s="22"/>
      <c r="TXC387" s="22"/>
      <c r="TXD387" s="22"/>
      <c r="TXE387" s="22"/>
      <c r="TXF387" s="22"/>
      <c r="TXG387" s="22"/>
      <c r="TXH387" s="22"/>
      <c r="TXI387" s="22"/>
      <c r="TXJ387" s="22"/>
      <c r="TXK387" s="22"/>
      <c r="TXL387" s="22"/>
      <c r="TXM387" s="22"/>
      <c r="TXN387" s="22"/>
      <c r="TXO387" s="22"/>
      <c r="TXP387" s="22"/>
      <c r="TXQ387" s="22"/>
      <c r="TXR387" s="22"/>
      <c r="TXS387" s="22"/>
      <c r="TXT387" s="22"/>
      <c r="TXU387" s="22"/>
      <c r="TXV387" s="22"/>
      <c r="TXW387" s="22"/>
      <c r="TXX387" s="22"/>
      <c r="TXY387" s="22"/>
      <c r="TXZ387" s="22"/>
      <c r="TYA387" s="22"/>
      <c r="TYB387" s="22"/>
      <c r="TYC387" s="22"/>
      <c r="TYD387" s="22"/>
      <c r="TYE387" s="22"/>
      <c r="TYF387" s="22"/>
      <c r="TYG387" s="22"/>
      <c r="TYH387" s="22"/>
      <c r="TYI387" s="22"/>
      <c r="TYJ387" s="22"/>
      <c r="TYK387" s="22"/>
      <c r="TYL387" s="22"/>
      <c r="TYM387" s="22"/>
      <c r="TYN387" s="22"/>
      <c r="TYO387" s="22"/>
      <c r="TYP387" s="22"/>
      <c r="TYQ387" s="22"/>
      <c r="TYR387" s="22"/>
      <c r="TYS387" s="22"/>
      <c r="TYT387" s="22"/>
      <c r="TYU387" s="22"/>
      <c r="TYV387" s="22"/>
      <c r="TYW387" s="22"/>
      <c r="TYX387" s="22"/>
      <c r="TYY387" s="22"/>
      <c r="TYZ387" s="22"/>
      <c r="TZA387" s="22"/>
      <c r="TZB387" s="22"/>
      <c r="TZC387" s="22"/>
      <c r="TZD387" s="22"/>
      <c r="TZE387" s="22"/>
      <c r="TZF387" s="22"/>
      <c r="TZG387" s="22"/>
      <c r="TZH387" s="22"/>
      <c r="TZI387" s="22"/>
      <c r="TZJ387" s="22"/>
      <c r="TZK387" s="22"/>
      <c r="TZL387" s="22"/>
      <c r="TZM387" s="22"/>
      <c r="TZN387" s="22"/>
      <c r="TZO387" s="22"/>
      <c r="TZP387" s="22"/>
      <c r="TZQ387" s="22"/>
      <c r="TZR387" s="22"/>
      <c r="TZS387" s="22"/>
      <c r="TZT387" s="22"/>
      <c r="TZU387" s="22"/>
      <c r="TZV387" s="22"/>
      <c r="TZW387" s="22"/>
      <c r="TZX387" s="22"/>
      <c r="TZY387" s="22"/>
      <c r="TZZ387" s="22"/>
      <c r="UAA387" s="22"/>
      <c r="UAB387" s="22"/>
      <c r="UAC387" s="22"/>
      <c r="UAD387" s="22"/>
      <c r="UAE387" s="22"/>
      <c r="UAF387" s="22"/>
      <c r="UAG387" s="22"/>
      <c r="UAH387" s="22"/>
      <c r="UAI387" s="22"/>
      <c r="UAJ387" s="22"/>
      <c r="UAK387" s="22"/>
      <c r="UAL387" s="22"/>
      <c r="UAM387" s="22"/>
      <c r="UAN387" s="22"/>
      <c r="UAO387" s="22"/>
      <c r="UAP387" s="22"/>
      <c r="UAQ387" s="22"/>
      <c r="UAR387" s="22"/>
      <c r="UAS387" s="22"/>
      <c r="UAT387" s="22"/>
      <c r="UAU387" s="22"/>
      <c r="UAV387" s="22"/>
      <c r="UAW387" s="22"/>
      <c r="UAX387" s="22"/>
      <c r="UAY387" s="22"/>
      <c r="UAZ387" s="22"/>
      <c r="UBA387" s="22"/>
      <c r="UBB387" s="22"/>
      <c r="UBC387" s="22"/>
      <c r="UBD387" s="22"/>
      <c r="UBE387" s="22"/>
      <c r="UBF387" s="22"/>
      <c r="UBG387" s="22"/>
      <c r="UBH387" s="22"/>
      <c r="UBI387" s="22"/>
      <c r="UBJ387" s="22"/>
      <c r="UBK387" s="22"/>
      <c r="UBL387" s="22"/>
      <c r="UBM387" s="22"/>
      <c r="UBN387" s="22"/>
      <c r="UBO387" s="22"/>
      <c r="UBP387" s="22"/>
      <c r="UBQ387" s="22"/>
      <c r="UBR387" s="22"/>
      <c r="UBS387" s="22"/>
      <c r="UBT387" s="22"/>
      <c r="UBU387" s="22"/>
      <c r="UBV387" s="22"/>
      <c r="UBW387" s="22"/>
      <c r="UBX387" s="22"/>
      <c r="UBY387" s="22"/>
      <c r="UBZ387" s="22"/>
      <c r="UCA387" s="22"/>
      <c r="UCB387" s="22"/>
      <c r="UCC387" s="22"/>
      <c r="UCD387" s="22"/>
      <c r="UCE387" s="22"/>
      <c r="UCF387" s="22"/>
      <c r="UCG387" s="22"/>
      <c r="UCH387" s="22"/>
      <c r="UCI387" s="22"/>
      <c r="UCJ387" s="22"/>
      <c r="UCK387" s="22"/>
      <c r="UCL387" s="22"/>
      <c r="UCM387" s="22"/>
      <c r="UCN387" s="22"/>
      <c r="UCO387" s="22"/>
      <c r="UCP387" s="22"/>
      <c r="UCQ387" s="22"/>
      <c r="UCR387" s="22"/>
      <c r="UCS387" s="22"/>
      <c r="UCT387" s="22"/>
      <c r="UCU387" s="22"/>
      <c r="UCV387" s="22"/>
      <c r="UCW387" s="22"/>
      <c r="UCX387" s="22"/>
      <c r="UCY387" s="22"/>
      <c r="UCZ387" s="22"/>
      <c r="UDA387" s="22"/>
      <c r="UDB387" s="22"/>
      <c r="UDC387" s="22"/>
      <c r="UDD387" s="22"/>
      <c r="UDE387" s="22"/>
      <c r="UDF387" s="22"/>
      <c r="UDG387" s="22"/>
      <c r="UDH387" s="22"/>
      <c r="UDI387" s="22"/>
      <c r="UDJ387" s="22"/>
      <c r="UDK387" s="22"/>
      <c r="UDL387" s="22"/>
      <c r="UDM387" s="22"/>
      <c r="UDN387" s="22"/>
      <c r="UDO387" s="22"/>
      <c r="UDP387" s="22"/>
      <c r="UDQ387" s="22"/>
      <c r="UDR387" s="22"/>
      <c r="UDS387" s="22"/>
      <c r="UDT387" s="22"/>
      <c r="UDU387" s="22"/>
      <c r="UDV387" s="22"/>
      <c r="UDW387" s="22"/>
      <c r="UDX387" s="22"/>
      <c r="UDY387" s="22"/>
      <c r="UDZ387" s="22"/>
      <c r="UEA387" s="22"/>
      <c r="UEB387" s="22"/>
      <c r="UEC387" s="22"/>
      <c r="UED387" s="22"/>
      <c r="UEE387" s="22"/>
      <c r="UEF387" s="22"/>
      <c r="UEG387" s="22"/>
      <c r="UEH387" s="22"/>
      <c r="UEI387" s="22"/>
      <c r="UEJ387" s="22"/>
      <c r="UEK387" s="22"/>
      <c r="UEL387" s="22"/>
      <c r="UEM387" s="22"/>
      <c r="UEN387" s="22"/>
      <c r="UEO387" s="22"/>
      <c r="UEP387" s="22"/>
      <c r="UEQ387" s="22"/>
      <c r="UER387" s="22"/>
      <c r="UES387" s="22"/>
      <c r="UET387" s="22"/>
      <c r="UEU387" s="22"/>
      <c r="UEV387" s="22"/>
      <c r="UEW387" s="22"/>
      <c r="UEX387" s="22"/>
      <c r="UEY387" s="22"/>
      <c r="UEZ387" s="22"/>
      <c r="UFA387" s="22"/>
      <c r="UFB387" s="22"/>
      <c r="UFC387" s="22"/>
      <c r="UFD387" s="22"/>
      <c r="UFE387" s="22"/>
      <c r="UFF387" s="22"/>
      <c r="UFG387" s="22"/>
      <c r="UFH387" s="22"/>
      <c r="UFI387" s="22"/>
      <c r="UFJ387" s="22"/>
      <c r="UFK387" s="22"/>
      <c r="UFL387" s="22"/>
      <c r="UFM387" s="22"/>
      <c r="UFN387" s="22"/>
      <c r="UFO387" s="22"/>
      <c r="UFP387" s="22"/>
      <c r="UFQ387" s="22"/>
      <c r="UFR387" s="22"/>
      <c r="UFS387" s="22"/>
      <c r="UFT387" s="22"/>
      <c r="UFU387" s="22"/>
      <c r="UFV387" s="22"/>
      <c r="UFW387" s="22"/>
      <c r="UFX387" s="22"/>
      <c r="UFY387" s="22"/>
      <c r="UFZ387" s="22"/>
      <c r="UGA387" s="22"/>
      <c r="UGB387" s="22"/>
      <c r="UGC387" s="22"/>
      <c r="UGD387" s="22"/>
      <c r="UGE387" s="22"/>
      <c r="UGF387" s="22"/>
      <c r="UGG387" s="22"/>
      <c r="UGH387" s="22"/>
      <c r="UGI387" s="22"/>
      <c r="UGJ387" s="22"/>
      <c r="UGK387" s="22"/>
      <c r="UGL387" s="22"/>
      <c r="UGM387" s="22"/>
      <c r="UGN387" s="22"/>
      <c r="UGO387" s="22"/>
      <c r="UGP387" s="22"/>
      <c r="UGQ387" s="22"/>
      <c r="UGR387" s="22"/>
      <c r="UGS387" s="22"/>
      <c r="UGT387" s="22"/>
      <c r="UGU387" s="22"/>
      <c r="UGV387" s="22"/>
      <c r="UGW387" s="22"/>
      <c r="UGX387" s="22"/>
      <c r="UGY387" s="22"/>
      <c r="UGZ387" s="22"/>
      <c r="UHA387" s="22"/>
      <c r="UHB387" s="22"/>
      <c r="UHC387" s="22"/>
      <c r="UHD387" s="22"/>
      <c r="UHE387" s="22"/>
      <c r="UHF387" s="22"/>
      <c r="UHG387" s="22"/>
      <c r="UHH387" s="22"/>
      <c r="UHI387" s="22"/>
      <c r="UHJ387" s="22"/>
      <c r="UHK387" s="22"/>
      <c r="UHL387" s="22"/>
      <c r="UHM387" s="22"/>
      <c r="UHN387" s="22"/>
      <c r="UHO387" s="22"/>
      <c r="UHP387" s="22"/>
      <c r="UHQ387" s="22"/>
      <c r="UHR387" s="22"/>
      <c r="UHS387" s="22"/>
      <c r="UHT387" s="22"/>
      <c r="UHU387" s="22"/>
      <c r="UHV387" s="22"/>
      <c r="UHW387" s="22"/>
      <c r="UHX387" s="22"/>
      <c r="UHY387" s="22"/>
      <c r="UHZ387" s="22"/>
      <c r="UIA387" s="22"/>
      <c r="UIB387" s="22"/>
      <c r="UIC387" s="22"/>
      <c r="UID387" s="22"/>
      <c r="UIE387" s="22"/>
      <c r="UIF387" s="22"/>
      <c r="UIG387" s="22"/>
      <c r="UIH387" s="22"/>
      <c r="UII387" s="22"/>
      <c r="UIJ387" s="22"/>
      <c r="UIK387" s="22"/>
      <c r="UIL387" s="22"/>
      <c r="UIM387" s="22"/>
      <c r="UIN387" s="22"/>
      <c r="UIO387" s="22"/>
      <c r="UIP387" s="22"/>
      <c r="UIQ387" s="22"/>
      <c r="UIR387" s="22"/>
      <c r="UIS387" s="22"/>
      <c r="UIT387" s="22"/>
      <c r="UIU387" s="22"/>
      <c r="UIV387" s="22"/>
      <c r="UIW387" s="22"/>
      <c r="UIX387" s="22"/>
      <c r="UIY387" s="22"/>
      <c r="UIZ387" s="22"/>
      <c r="UJA387" s="22"/>
      <c r="UJB387" s="22"/>
      <c r="UJC387" s="22"/>
      <c r="UJD387" s="22"/>
      <c r="UJE387" s="22"/>
      <c r="UJF387" s="22"/>
      <c r="UJG387" s="22"/>
      <c r="UJH387" s="22"/>
      <c r="UJI387" s="22"/>
      <c r="UJJ387" s="22"/>
      <c r="UJK387" s="22"/>
      <c r="UJL387" s="22"/>
      <c r="UJM387" s="22"/>
      <c r="UJN387" s="22"/>
      <c r="UJO387" s="22"/>
      <c r="UJP387" s="22"/>
      <c r="UJQ387" s="22"/>
      <c r="UJR387" s="22"/>
      <c r="UJS387" s="22"/>
      <c r="UJT387" s="22"/>
      <c r="UJU387" s="22"/>
      <c r="UJV387" s="22"/>
      <c r="UJW387" s="22"/>
      <c r="UJX387" s="22"/>
      <c r="UJY387" s="22"/>
      <c r="UJZ387" s="22"/>
      <c r="UKA387" s="22"/>
      <c r="UKB387" s="22"/>
      <c r="UKC387" s="22"/>
      <c r="UKD387" s="22"/>
      <c r="UKE387" s="22"/>
      <c r="UKF387" s="22"/>
      <c r="UKG387" s="22"/>
      <c r="UKH387" s="22"/>
      <c r="UKI387" s="22"/>
      <c r="UKJ387" s="22"/>
      <c r="UKK387" s="22"/>
      <c r="UKL387" s="22"/>
      <c r="UKM387" s="22"/>
      <c r="UKN387" s="22"/>
      <c r="UKO387" s="22"/>
      <c r="UKP387" s="22"/>
      <c r="UKQ387" s="22"/>
      <c r="UKR387" s="22"/>
      <c r="UKS387" s="22"/>
      <c r="UKT387" s="22"/>
      <c r="UKU387" s="22"/>
      <c r="UKV387" s="22"/>
      <c r="UKW387" s="22"/>
      <c r="UKX387" s="22"/>
      <c r="UKY387" s="22"/>
      <c r="UKZ387" s="22"/>
      <c r="ULA387" s="22"/>
      <c r="ULB387" s="22"/>
      <c r="ULC387" s="22"/>
      <c r="ULD387" s="22"/>
      <c r="ULE387" s="22"/>
      <c r="ULF387" s="22"/>
      <c r="ULG387" s="22"/>
      <c r="ULH387" s="22"/>
      <c r="ULI387" s="22"/>
      <c r="ULJ387" s="22"/>
      <c r="ULK387" s="22"/>
      <c r="ULL387" s="22"/>
      <c r="ULM387" s="22"/>
      <c r="ULN387" s="22"/>
      <c r="ULO387" s="22"/>
      <c r="ULP387" s="22"/>
      <c r="ULQ387" s="22"/>
      <c r="ULR387" s="22"/>
      <c r="ULS387" s="22"/>
      <c r="ULT387" s="22"/>
      <c r="ULU387" s="22"/>
      <c r="ULV387" s="22"/>
      <c r="ULW387" s="22"/>
      <c r="ULX387" s="22"/>
      <c r="ULY387" s="22"/>
      <c r="ULZ387" s="22"/>
      <c r="UMA387" s="22"/>
      <c r="UMB387" s="22"/>
      <c r="UMC387" s="22"/>
      <c r="UMD387" s="22"/>
      <c r="UME387" s="22"/>
      <c r="UMF387" s="22"/>
      <c r="UMG387" s="22"/>
      <c r="UMH387" s="22"/>
      <c r="UMI387" s="22"/>
      <c r="UMJ387" s="22"/>
      <c r="UMK387" s="22"/>
      <c r="UML387" s="22"/>
      <c r="UMM387" s="22"/>
      <c r="UMN387" s="22"/>
      <c r="UMO387" s="22"/>
      <c r="UMP387" s="22"/>
      <c r="UMQ387" s="22"/>
      <c r="UMR387" s="22"/>
      <c r="UMS387" s="22"/>
      <c r="UMT387" s="22"/>
      <c r="UMU387" s="22"/>
      <c r="UMV387" s="22"/>
      <c r="UMW387" s="22"/>
      <c r="UMX387" s="22"/>
      <c r="UMY387" s="22"/>
      <c r="UMZ387" s="22"/>
      <c r="UNA387" s="22"/>
      <c r="UNB387" s="22"/>
      <c r="UNC387" s="22"/>
      <c r="UND387" s="22"/>
      <c r="UNE387" s="22"/>
      <c r="UNF387" s="22"/>
      <c r="UNG387" s="22"/>
      <c r="UNH387" s="22"/>
      <c r="UNI387" s="22"/>
      <c r="UNJ387" s="22"/>
      <c r="UNK387" s="22"/>
      <c r="UNL387" s="22"/>
      <c r="UNM387" s="22"/>
      <c r="UNN387" s="22"/>
      <c r="UNO387" s="22"/>
      <c r="UNP387" s="22"/>
      <c r="UNQ387" s="22"/>
      <c r="UNR387" s="22"/>
      <c r="UNS387" s="22"/>
      <c r="UNT387" s="22"/>
      <c r="UNU387" s="22"/>
      <c r="UNV387" s="22"/>
      <c r="UNW387" s="22"/>
      <c r="UNX387" s="22"/>
      <c r="UNY387" s="22"/>
      <c r="UNZ387" s="22"/>
      <c r="UOA387" s="22"/>
      <c r="UOB387" s="22"/>
      <c r="UOC387" s="22"/>
      <c r="UOD387" s="22"/>
      <c r="UOE387" s="22"/>
      <c r="UOF387" s="22"/>
      <c r="UOG387" s="22"/>
      <c r="UOH387" s="22"/>
      <c r="UOI387" s="22"/>
      <c r="UOJ387" s="22"/>
      <c r="UOK387" s="22"/>
      <c r="UOL387" s="22"/>
      <c r="UOM387" s="22"/>
      <c r="UON387" s="22"/>
      <c r="UOO387" s="22"/>
      <c r="UOP387" s="22"/>
      <c r="UOQ387" s="22"/>
      <c r="UOR387" s="22"/>
      <c r="UOS387" s="22"/>
      <c r="UOT387" s="22"/>
      <c r="UOU387" s="22"/>
      <c r="UOV387" s="22"/>
      <c r="UOW387" s="22"/>
      <c r="UOX387" s="22"/>
      <c r="UOY387" s="22"/>
      <c r="UOZ387" s="22"/>
      <c r="UPA387" s="22"/>
      <c r="UPB387" s="22"/>
      <c r="UPC387" s="22"/>
      <c r="UPD387" s="22"/>
      <c r="UPE387" s="22"/>
      <c r="UPF387" s="22"/>
      <c r="UPG387" s="22"/>
      <c r="UPH387" s="22"/>
      <c r="UPI387" s="22"/>
      <c r="UPJ387" s="22"/>
      <c r="UPK387" s="22"/>
      <c r="UPL387" s="22"/>
      <c r="UPM387" s="22"/>
      <c r="UPN387" s="22"/>
      <c r="UPO387" s="22"/>
      <c r="UPP387" s="22"/>
      <c r="UPQ387" s="22"/>
      <c r="UPR387" s="22"/>
      <c r="UPS387" s="22"/>
      <c r="UPT387" s="22"/>
      <c r="UPU387" s="22"/>
      <c r="UPV387" s="22"/>
      <c r="UPW387" s="22"/>
      <c r="UPX387" s="22"/>
      <c r="UPY387" s="22"/>
      <c r="UPZ387" s="22"/>
      <c r="UQA387" s="22"/>
      <c r="UQB387" s="22"/>
      <c r="UQC387" s="22"/>
      <c r="UQD387" s="22"/>
      <c r="UQE387" s="22"/>
      <c r="UQF387" s="22"/>
      <c r="UQG387" s="22"/>
      <c r="UQH387" s="22"/>
      <c r="UQI387" s="22"/>
      <c r="UQJ387" s="22"/>
      <c r="UQK387" s="22"/>
      <c r="UQL387" s="22"/>
      <c r="UQM387" s="22"/>
      <c r="UQN387" s="22"/>
      <c r="UQO387" s="22"/>
      <c r="UQP387" s="22"/>
      <c r="UQQ387" s="22"/>
      <c r="UQR387" s="22"/>
      <c r="UQS387" s="22"/>
      <c r="UQT387" s="22"/>
      <c r="UQU387" s="22"/>
      <c r="UQV387" s="22"/>
      <c r="UQW387" s="22"/>
      <c r="UQX387" s="22"/>
      <c r="UQY387" s="22"/>
      <c r="UQZ387" s="22"/>
      <c r="URA387" s="22"/>
      <c r="URB387" s="22"/>
      <c r="URC387" s="22"/>
      <c r="URD387" s="22"/>
      <c r="URE387" s="22"/>
      <c r="URF387" s="22"/>
      <c r="URG387" s="22"/>
      <c r="URH387" s="22"/>
      <c r="URI387" s="22"/>
      <c r="URJ387" s="22"/>
      <c r="URK387" s="22"/>
      <c r="URL387" s="22"/>
      <c r="URM387" s="22"/>
      <c r="URN387" s="22"/>
      <c r="URO387" s="22"/>
      <c r="URP387" s="22"/>
      <c r="URQ387" s="22"/>
      <c r="URR387" s="22"/>
      <c r="URS387" s="22"/>
      <c r="URT387" s="22"/>
      <c r="URU387" s="22"/>
      <c r="URV387" s="22"/>
      <c r="URW387" s="22"/>
      <c r="URX387" s="22"/>
      <c r="URY387" s="22"/>
      <c r="URZ387" s="22"/>
      <c r="USA387" s="22"/>
      <c r="USB387" s="22"/>
      <c r="USC387" s="22"/>
      <c r="USD387" s="22"/>
      <c r="USE387" s="22"/>
      <c r="USF387" s="22"/>
      <c r="USG387" s="22"/>
      <c r="USH387" s="22"/>
      <c r="USI387" s="22"/>
      <c r="USJ387" s="22"/>
      <c r="USK387" s="22"/>
      <c r="USL387" s="22"/>
      <c r="USM387" s="22"/>
      <c r="USN387" s="22"/>
      <c r="USO387" s="22"/>
      <c r="USP387" s="22"/>
      <c r="USQ387" s="22"/>
      <c r="USR387" s="22"/>
      <c r="USS387" s="22"/>
      <c r="UST387" s="22"/>
      <c r="USU387" s="22"/>
      <c r="USV387" s="22"/>
      <c r="USW387" s="22"/>
      <c r="USX387" s="22"/>
      <c r="USY387" s="22"/>
      <c r="USZ387" s="22"/>
      <c r="UTA387" s="22"/>
      <c r="UTB387" s="22"/>
      <c r="UTC387" s="22"/>
      <c r="UTD387" s="22"/>
      <c r="UTE387" s="22"/>
      <c r="UTF387" s="22"/>
      <c r="UTG387" s="22"/>
      <c r="UTH387" s="22"/>
      <c r="UTI387" s="22"/>
      <c r="UTJ387" s="22"/>
      <c r="UTK387" s="22"/>
      <c r="UTL387" s="22"/>
      <c r="UTM387" s="22"/>
      <c r="UTN387" s="22"/>
      <c r="UTO387" s="22"/>
      <c r="UTP387" s="22"/>
      <c r="UTQ387" s="22"/>
      <c r="UTR387" s="22"/>
      <c r="UTS387" s="22"/>
      <c r="UTT387" s="22"/>
      <c r="UTU387" s="22"/>
      <c r="UTV387" s="22"/>
      <c r="UTW387" s="22"/>
      <c r="UTX387" s="22"/>
      <c r="UTY387" s="22"/>
      <c r="UTZ387" s="22"/>
      <c r="UUA387" s="22"/>
      <c r="UUB387" s="22"/>
      <c r="UUC387" s="22"/>
      <c r="UUD387" s="22"/>
      <c r="UUE387" s="22"/>
      <c r="UUF387" s="22"/>
      <c r="UUG387" s="22"/>
      <c r="UUH387" s="22"/>
      <c r="UUI387" s="22"/>
      <c r="UUJ387" s="22"/>
      <c r="UUK387" s="22"/>
      <c r="UUL387" s="22"/>
      <c r="UUM387" s="22"/>
      <c r="UUN387" s="22"/>
      <c r="UUO387" s="22"/>
      <c r="UUP387" s="22"/>
      <c r="UUQ387" s="22"/>
      <c r="UUR387" s="22"/>
      <c r="UUS387" s="22"/>
      <c r="UUT387" s="22"/>
      <c r="UUU387" s="22"/>
      <c r="UUV387" s="22"/>
      <c r="UUW387" s="22"/>
      <c r="UUX387" s="22"/>
      <c r="UUY387" s="22"/>
      <c r="UUZ387" s="22"/>
      <c r="UVA387" s="22"/>
      <c r="UVB387" s="22"/>
      <c r="UVC387" s="22"/>
      <c r="UVD387" s="22"/>
      <c r="UVE387" s="22"/>
      <c r="UVF387" s="22"/>
      <c r="UVG387" s="22"/>
      <c r="UVH387" s="22"/>
      <c r="UVI387" s="22"/>
      <c r="UVJ387" s="22"/>
      <c r="UVK387" s="22"/>
      <c r="UVL387" s="22"/>
      <c r="UVM387" s="22"/>
      <c r="UVN387" s="22"/>
      <c r="UVO387" s="22"/>
      <c r="UVP387" s="22"/>
      <c r="UVQ387" s="22"/>
      <c r="UVR387" s="22"/>
      <c r="UVS387" s="22"/>
      <c r="UVT387" s="22"/>
      <c r="UVU387" s="22"/>
      <c r="UVV387" s="22"/>
      <c r="UVW387" s="22"/>
      <c r="UVX387" s="22"/>
      <c r="UVY387" s="22"/>
      <c r="UVZ387" s="22"/>
      <c r="UWA387" s="22"/>
      <c r="UWB387" s="22"/>
      <c r="UWC387" s="22"/>
      <c r="UWD387" s="22"/>
      <c r="UWE387" s="22"/>
      <c r="UWF387" s="22"/>
      <c r="UWG387" s="22"/>
      <c r="UWH387" s="22"/>
      <c r="UWI387" s="22"/>
      <c r="UWJ387" s="22"/>
      <c r="UWK387" s="22"/>
      <c r="UWL387" s="22"/>
      <c r="UWM387" s="22"/>
      <c r="UWN387" s="22"/>
      <c r="UWO387" s="22"/>
      <c r="UWP387" s="22"/>
      <c r="UWQ387" s="22"/>
      <c r="UWR387" s="22"/>
      <c r="UWS387" s="22"/>
      <c r="UWT387" s="22"/>
      <c r="UWU387" s="22"/>
      <c r="UWV387" s="22"/>
      <c r="UWW387" s="22"/>
      <c r="UWX387" s="22"/>
      <c r="UWY387" s="22"/>
      <c r="UWZ387" s="22"/>
      <c r="UXA387" s="22"/>
      <c r="UXB387" s="22"/>
      <c r="UXC387" s="22"/>
      <c r="UXD387" s="22"/>
      <c r="UXE387" s="22"/>
      <c r="UXF387" s="22"/>
      <c r="UXG387" s="22"/>
      <c r="UXH387" s="22"/>
      <c r="UXI387" s="22"/>
      <c r="UXJ387" s="22"/>
      <c r="UXK387" s="22"/>
      <c r="UXL387" s="22"/>
      <c r="UXM387" s="22"/>
      <c r="UXN387" s="22"/>
      <c r="UXO387" s="22"/>
      <c r="UXP387" s="22"/>
      <c r="UXQ387" s="22"/>
      <c r="UXR387" s="22"/>
      <c r="UXS387" s="22"/>
      <c r="UXT387" s="22"/>
      <c r="UXU387" s="22"/>
      <c r="UXV387" s="22"/>
      <c r="UXW387" s="22"/>
      <c r="UXX387" s="22"/>
      <c r="UXY387" s="22"/>
      <c r="UXZ387" s="22"/>
      <c r="UYA387" s="22"/>
      <c r="UYB387" s="22"/>
      <c r="UYC387" s="22"/>
      <c r="UYD387" s="22"/>
      <c r="UYE387" s="22"/>
      <c r="UYF387" s="22"/>
      <c r="UYG387" s="22"/>
      <c r="UYH387" s="22"/>
      <c r="UYI387" s="22"/>
      <c r="UYJ387" s="22"/>
      <c r="UYK387" s="22"/>
      <c r="UYL387" s="22"/>
      <c r="UYM387" s="22"/>
      <c r="UYN387" s="22"/>
      <c r="UYO387" s="22"/>
      <c r="UYP387" s="22"/>
      <c r="UYQ387" s="22"/>
      <c r="UYR387" s="22"/>
      <c r="UYS387" s="22"/>
      <c r="UYT387" s="22"/>
      <c r="UYU387" s="22"/>
      <c r="UYV387" s="22"/>
      <c r="UYW387" s="22"/>
      <c r="UYX387" s="22"/>
      <c r="UYY387" s="22"/>
      <c r="UYZ387" s="22"/>
      <c r="UZA387" s="22"/>
      <c r="UZB387" s="22"/>
      <c r="UZC387" s="22"/>
      <c r="UZD387" s="22"/>
      <c r="UZE387" s="22"/>
      <c r="UZF387" s="22"/>
      <c r="UZG387" s="22"/>
      <c r="UZH387" s="22"/>
      <c r="UZI387" s="22"/>
      <c r="UZJ387" s="22"/>
      <c r="UZK387" s="22"/>
      <c r="UZL387" s="22"/>
      <c r="UZM387" s="22"/>
      <c r="UZN387" s="22"/>
      <c r="UZO387" s="22"/>
      <c r="UZP387" s="22"/>
      <c r="UZQ387" s="22"/>
      <c r="UZR387" s="22"/>
      <c r="UZS387" s="22"/>
      <c r="UZT387" s="22"/>
      <c r="UZU387" s="22"/>
      <c r="UZV387" s="22"/>
      <c r="UZW387" s="22"/>
      <c r="UZX387" s="22"/>
      <c r="UZY387" s="22"/>
      <c r="UZZ387" s="22"/>
      <c r="VAA387" s="22"/>
      <c r="VAB387" s="22"/>
      <c r="VAC387" s="22"/>
      <c r="VAD387" s="22"/>
      <c r="VAE387" s="22"/>
      <c r="VAF387" s="22"/>
      <c r="VAG387" s="22"/>
      <c r="VAH387" s="22"/>
      <c r="VAI387" s="22"/>
      <c r="VAJ387" s="22"/>
      <c r="VAK387" s="22"/>
      <c r="VAL387" s="22"/>
      <c r="VAM387" s="22"/>
      <c r="VAN387" s="22"/>
      <c r="VAO387" s="22"/>
      <c r="VAP387" s="22"/>
      <c r="VAQ387" s="22"/>
      <c r="VAR387" s="22"/>
      <c r="VAS387" s="22"/>
      <c r="VAT387" s="22"/>
      <c r="VAU387" s="22"/>
      <c r="VAV387" s="22"/>
      <c r="VAW387" s="22"/>
      <c r="VAX387" s="22"/>
      <c r="VAY387" s="22"/>
      <c r="VAZ387" s="22"/>
      <c r="VBA387" s="22"/>
      <c r="VBB387" s="22"/>
      <c r="VBC387" s="22"/>
      <c r="VBD387" s="22"/>
      <c r="VBE387" s="22"/>
      <c r="VBF387" s="22"/>
      <c r="VBG387" s="22"/>
      <c r="VBH387" s="22"/>
      <c r="VBI387" s="22"/>
      <c r="VBJ387" s="22"/>
      <c r="VBK387" s="22"/>
      <c r="VBL387" s="22"/>
      <c r="VBM387" s="22"/>
      <c r="VBN387" s="22"/>
      <c r="VBO387" s="22"/>
      <c r="VBP387" s="22"/>
      <c r="VBQ387" s="22"/>
      <c r="VBR387" s="22"/>
      <c r="VBS387" s="22"/>
      <c r="VBT387" s="22"/>
      <c r="VBU387" s="22"/>
      <c r="VBV387" s="22"/>
      <c r="VBW387" s="22"/>
      <c r="VBX387" s="22"/>
      <c r="VBY387" s="22"/>
      <c r="VBZ387" s="22"/>
      <c r="VCA387" s="22"/>
      <c r="VCB387" s="22"/>
      <c r="VCC387" s="22"/>
      <c r="VCD387" s="22"/>
      <c r="VCE387" s="22"/>
      <c r="VCF387" s="22"/>
      <c r="VCG387" s="22"/>
      <c r="VCH387" s="22"/>
      <c r="VCI387" s="22"/>
      <c r="VCJ387" s="22"/>
      <c r="VCK387" s="22"/>
      <c r="VCL387" s="22"/>
      <c r="VCM387" s="22"/>
      <c r="VCN387" s="22"/>
      <c r="VCO387" s="22"/>
      <c r="VCP387" s="22"/>
      <c r="VCQ387" s="22"/>
      <c r="VCR387" s="22"/>
      <c r="VCS387" s="22"/>
      <c r="VCT387" s="22"/>
      <c r="VCU387" s="22"/>
      <c r="VCV387" s="22"/>
      <c r="VCW387" s="22"/>
      <c r="VCX387" s="22"/>
      <c r="VCY387" s="22"/>
      <c r="VCZ387" s="22"/>
      <c r="VDA387" s="22"/>
      <c r="VDB387" s="22"/>
      <c r="VDC387" s="22"/>
      <c r="VDD387" s="22"/>
      <c r="VDE387" s="22"/>
      <c r="VDF387" s="22"/>
      <c r="VDG387" s="22"/>
      <c r="VDH387" s="22"/>
      <c r="VDI387" s="22"/>
      <c r="VDJ387" s="22"/>
      <c r="VDK387" s="22"/>
      <c r="VDL387" s="22"/>
      <c r="VDM387" s="22"/>
      <c r="VDN387" s="22"/>
      <c r="VDO387" s="22"/>
      <c r="VDP387" s="22"/>
      <c r="VDQ387" s="22"/>
      <c r="VDR387" s="22"/>
      <c r="VDS387" s="22"/>
      <c r="VDT387" s="22"/>
      <c r="VDU387" s="22"/>
      <c r="VDV387" s="22"/>
      <c r="VDW387" s="22"/>
      <c r="VDX387" s="22"/>
      <c r="VDY387" s="22"/>
      <c r="VDZ387" s="22"/>
      <c r="VEA387" s="22"/>
      <c r="VEB387" s="22"/>
      <c r="VEC387" s="22"/>
      <c r="VED387" s="22"/>
      <c r="VEE387" s="22"/>
      <c r="VEF387" s="22"/>
      <c r="VEG387" s="22"/>
      <c r="VEH387" s="22"/>
      <c r="VEI387" s="22"/>
      <c r="VEJ387" s="22"/>
      <c r="VEK387" s="22"/>
      <c r="VEL387" s="22"/>
      <c r="VEM387" s="22"/>
      <c r="VEN387" s="22"/>
      <c r="VEO387" s="22"/>
      <c r="VEP387" s="22"/>
      <c r="VEQ387" s="22"/>
      <c r="VER387" s="22"/>
      <c r="VES387" s="22"/>
      <c r="VET387" s="22"/>
      <c r="VEU387" s="22"/>
      <c r="VEV387" s="22"/>
      <c r="VEW387" s="22"/>
      <c r="VEX387" s="22"/>
      <c r="VEY387" s="22"/>
      <c r="VEZ387" s="22"/>
      <c r="VFA387" s="22"/>
      <c r="VFB387" s="22"/>
      <c r="VFC387" s="22"/>
      <c r="VFD387" s="22"/>
      <c r="VFE387" s="22"/>
      <c r="VFF387" s="22"/>
      <c r="VFG387" s="22"/>
      <c r="VFH387" s="22"/>
      <c r="VFI387" s="22"/>
      <c r="VFJ387" s="22"/>
      <c r="VFK387" s="22"/>
      <c r="VFL387" s="22"/>
      <c r="VFM387" s="22"/>
      <c r="VFN387" s="22"/>
      <c r="VFO387" s="22"/>
      <c r="VFP387" s="22"/>
      <c r="VFQ387" s="22"/>
      <c r="VFR387" s="22"/>
      <c r="VFS387" s="22"/>
      <c r="VFT387" s="22"/>
      <c r="VFU387" s="22"/>
      <c r="VFV387" s="22"/>
      <c r="VFW387" s="22"/>
      <c r="VFX387" s="22"/>
      <c r="VFY387" s="22"/>
      <c r="VFZ387" s="22"/>
      <c r="VGA387" s="22"/>
      <c r="VGB387" s="22"/>
      <c r="VGC387" s="22"/>
      <c r="VGD387" s="22"/>
      <c r="VGE387" s="22"/>
      <c r="VGF387" s="22"/>
      <c r="VGG387" s="22"/>
      <c r="VGH387" s="22"/>
      <c r="VGI387" s="22"/>
      <c r="VGJ387" s="22"/>
      <c r="VGK387" s="22"/>
      <c r="VGL387" s="22"/>
      <c r="VGM387" s="22"/>
      <c r="VGN387" s="22"/>
      <c r="VGO387" s="22"/>
      <c r="VGP387" s="22"/>
      <c r="VGQ387" s="22"/>
      <c r="VGR387" s="22"/>
      <c r="VGS387" s="22"/>
      <c r="VGT387" s="22"/>
      <c r="VGU387" s="22"/>
      <c r="VGV387" s="22"/>
      <c r="VGW387" s="22"/>
      <c r="VGX387" s="22"/>
      <c r="VGY387" s="22"/>
      <c r="VGZ387" s="22"/>
      <c r="VHA387" s="22"/>
      <c r="VHB387" s="22"/>
      <c r="VHC387" s="22"/>
      <c r="VHD387" s="22"/>
      <c r="VHE387" s="22"/>
      <c r="VHF387" s="22"/>
      <c r="VHG387" s="22"/>
      <c r="VHH387" s="22"/>
      <c r="VHI387" s="22"/>
      <c r="VHJ387" s="22"/>
      <c r="VHK387" s="22"/>
      <c r="VHL387" s="22"/>
      <c r="VHM387" s="22"/>
      <c r="VHN387" s="22"/>
      <c r="VHO387" s="22"/>
      <c r="VHP387" s="22"/>
      <c r="VHQ387" s="22"/>
      <c r="VHR387" s="22"/>
      <c r="VHS387" s="22"/>
      <c r="VHT387" s="22"/>
      <c r="VHU387" s="22"/>
      <c r="VHV387" s="22"/>
      <c r="VHW387" s="22"/>
      <c r="VHX387" s="22"/>
      <c r="VHY387" s="22"/>
      <c r="VHZ387" s="22"/>
      <c r="VIA387" s="22"/>
      <c r="VIB387" s="22"/>
      <c r="VIC387" s="22"/>
      <c r="VID387" s="22"/>
      <c r="VIE387" s="22"/>
      <c r="VIF387" s="22"/>
      <c r="VIG387" s="22"/>
      <c r="VIH387" s="22"/>
      <c r="VII387" s="22"/>
      <c r="VIJ387" s="22"/>
      <c r="VIK387" s="22"/>
      <c r="VIL387" s="22"/>
      <c r="VIM387" s="22"/>
      <c r="VIN387" s="22"/>
      <c r="VIO387" s="22"/>
      <c r="VIP387" s="22"/>
      <c r="VIQ387" s="22"/>
      <c r="VIR387" s="22"/>
      <c r="VIS387" s="22"/>
      <c r="VIT387" s="22"/>
      <c r="VIU387" s="22"/>
      <c r="VIV387" s="22"/>
      <c r="VIW387" s="22"/>
      <c r="VIX387" s="22"/>
      <c r="VIY387" s="22"/>
      <c r="VIZ387" s="22"/>
      <c r="VJA387" s="22"/>
      <c r="VJB387" s="22"/>
      <c r="VJC387" s="22"/>
      <c r="VJD387" s="22"/>
      <c r="VJE387" s="22"/>
      <c r="VJF387" s="22"/>
      <c r="VJG387" s="22"/>
      <c r="VJH387" s="22"/>
      <c r="VJI387" s="22"/>
      <c r="VJJ387" s="22"/>
      <c r="VJK387" s="22"/>
      <c r="VJL387" s="22"/>
      <c r="VJM387" s="22"/>
      <c r="VJN387" s="22"/>
      <c r="VJO387" s="22"/>
      <c r="VJP387" s="22"/>
      <c r="VJQ387" s="22"/>
      <c r="VJR387" s="22"/>
      <c r="VJS387" s="22"/>
      <c r="VJT387" s="22"/>
      <c r="VJU387" s="22"/>
      <c r="VJV387" s="22"/>
      <c r="VJW387" s="22"/>
      <c r="VJX387" s="22"/>
      <c r="VJY387" s="22"/>
      <c r="VJZ387" s="22"/>
      <c r="VKA387" s="22"/>
      <c r="VKB387" s="22"/>
      <c r="VKC387" s="22"/>
      <c r="VKD387" s="22"/>
      <c r="VKE387" s="22"/>
      <c r="VKF387" s="22"/>
      <c r="VKG387" s="22"/>
      <c r="VKH387" s="22"/>
      <c r="VKI387" s="22"/>
      <c r="VKJ387" s="22"/>
      <c r="VKK387" s="22"/>
      <c r="VKL387" s="22"/>
      <c r="VKM387" s="22"/>
      <c r="VKN387" s="22"/>
      <c r="VKO387" s="22"/>
      <c r="VKP387" s="22"/>
      <c r="VKQ387" s="22"/>
      <c r="VKR387" s="22"/>
      <c r="VKS387" s="22"/>
      <c r="VKT387" s="22"/>
      <c r="VKU387" s="22"/>
      <c r="VKV387" s="22"/>
      <c r="VKW387" s="22"/>
      <c r="VKX387" s="22"/>
      <c r="VKY387" s="22"/>
      <c r="VKZ387" s="22"/>
      <c r="VLA387" s="22"/>
      <c r="VLB387" s="22"/>
      <c r="VLC387" s="22"/>
      <c r="VLD387" s="22"/>
      <c r="VLE387" s="22"/>
      <c r="VLF387" s="22"/>
      <c r="VLG387" s="22"/>
      <c r="VLH387" s="22"/>
      <c r="VLI387" s="22"/>
      <c r="VLJ387" s="22"/>
      <c r="VLK387" s="22"/>
      <c r="VLL387" s="22"/>
      <c r="VLM387" s="22"/>
      <c r="VLN387" s="22"/>
      <c r="VLO387" s="22"/>
      <c r="VLP387" s="22"/>
      <c r="VLQ387" s="22"/>
      <c r="VLR387" s="22"/>
      <c r="VLS387" s="22"/>
      <c r="VLT387" s="22"/>
      <c r="VLU387" s="22"/>
      <c r="VLV387" s="22"/>
      <c r="VLW387" s="22"/>
      <c r="VLX387" s="22"/>
      <c r="VLY387" s="22"/>
      <c r="VLZ387" s="22"/>
      <c r="VMA387" s="22"/>
      <c r="VMB387" s="22"/>
      <c r="VMC387" s="22"/>
      <c r="VMD387" s="22"/>
      <c r="VME387" s="22"/>
      <c r="VMF387" s="22"/>
      <c r="VMG387" s="22"/>
      <c r="VMH387" s="22"/>
      <c r="VMI387" s="22"/>
      <c r="VMJ387" s="22"/>
      <c r="VMK387" s="22"/>
      <c r="VML387" s="22"/>
      <c r="VMM387" s="22"/>
      <c r="VMN387" s="22"/>
      <c r="VMO387" s="22"/>
      <c r="VMP387" s="22"/>
      <c r="VMQ387" s="22"/>
      <c r="VMR387" s="22"/>
      <c r="VMS387" s="22"/>
      <c r="VMT387" s="22"/>
      <c r="VMU387" s="22"/>
      <c r="VMV387" s="22"/>
      <c r="VMW387" s="22"/>
      <c r="VMX387" s="22"/>
      <c r="VMY387" s="22"/>
      <c r="VMZ387" s="22"/>
      <c r="VNA387" s="22"/>
      <c r="VNB387" s="22"/>
      <c r="VNC387" s="22"/>
      <c r="VND387" s="22"/>
      <c r="VNE387" s="22"/>
      <c r="VNF387" s="22"/>
      <c r="VNG387" s="22"/>
      <c r="VNH387" s="22"/>
      <c r="VNI387" s="22"/>
      <c r="VNJ387" s="22"/>
      <c r="VNK387" s="22"/>
      <c r="VNL387" s="22"/>
      <c r="VNM387" s="22"/>
      <c r="VNN387" s="22"/>
      <c r="VNO387" s="22"/>
      <c r="VNP387" s="22"/>
      <c r="VNQ387" s="22"/>
      <c r="VNR387" s="22"/>
      <c r="VNS387" s="22"/>
      <c r="VNT387" s="22"/>
      <c r="VNU387" s="22"/>
      <c r="VNV387" s="22"/>
      <c r="VNW387" s="22"/>
      <c r="VNX387" s="22"/>
      <c r="VNY387" s="22"/>
      <c r="VNZ387" s="22"/>
      <c r="VOA387" s="22"/>
      <c r="VOB387" s="22"/>
      <c r="VOC387" s="22"/>
      <c r="VOD387" s="22"/>
      <c r="VOE387" s="22"/>
      <c r="VOF387" s="22"/>
      <c r="VOG387" s="22"/>
      <c r="VOH387" s="22"/>
      <c r="VOI387" s="22"/>
      <c r="VOJ387" s="22"/>
      <c r="VOK387" s="22"/>
      <c r="VOL387" s="22"/>
      <c r="VOM387" s="22"/>
      <c r="VON387" s="22"/>
      <c r="VOO387" s="22"/>
      <c r="VOP387" s="22"/>
      <c r="VOQ387" s="22"/>
      <c r="VOR387" s="22"/>
      <c r="VOS387" s="22"/>
      <c r="VOT387" s="22"/>
      <c r="VOU387" s="22"/>
      <c r="VOV387" s="22"/>
      <c r="VOW387" s="22"/>
      <c r="VOX387" s="22"/>
      <c r="VOY387" s="22"/>
      <c r="VOZ387" s="22"/>
      <c r="VPA387" s="22"/>
      <c r="VPB387" s="22"/>
      <c r="VPC387" s="22"/>
      <c r="VPD387" s="22"/>
      <c r="VPE387" s="22"/>
      <c r="VPF387" s="22"/>
      <c r="VPG387" s="22"/>
      <c r="VPH387" s="22"/>
      <c r="VPI387" s="22"/>
      <c r="VPJ387" s="22"/>
      <c r="VPK387" s="22"/>
      <c r="VPL387" s="22"/>
      <c r="VPM387" s="22"/>
      <c r="VPN387" s="22"/>
      <c r="VPO387" s="22"/>
      <c r="VPP387" s="22"/>
      <c r="VPQ387" s="22"/>
      <c r="VPR387" s="22"/>
      <c r="VPS387" s="22"/>
      <c r="VPT387" s="22"/>
      <c r="VPU387" s="22"/>
      <c r="VPV387" s="22"/>
      <c r="VPW387" s="22"/>
      <c r="VPX387" s="22"/>
      <c r="VPY387" s="22"/>
      <c r="VPZ387" s="22"/>
      <c r="VQA387" s="22"/>
      <c r="VQB387" s="22"/>
      <c r="VQC387" s="22"/>
      <c r="VQD387" s="22"/>
      <c r="VQE387" s="22"/>
      <c r="VQF387" s="22"/>
      <c r="VQG387" s="22"/>
      <c r="VQH387" s="22"/>
      <c r="VQI387" s="22"/>
      <c r="VQJ387" s="22"/>
      <c r="VQK387" s="22"/>
      <c r="VQL387" s="22"/>
      <c r="VQM387" s="22"/>
      <c r="VQN387" s="22"/>
      <c r="VQO387" s="22"/>
      <c r="VQP387" s="22"/>
      <c r="VQQ387" s="22"/>
      <c r="VQR387" s="22"/>
      <c r="VQS387" s="22"/>
      <c r="VQT387" s="22"/>
      <c r="VQU387" s="22"/>
      <c r="VQV387" s="22"/>
      <c r="VQW387" s="22"/>
      <c r="VQX387" s="22"/>
      <c r="VQY387" s="22"/>
      <c r="VQZ387" s="22"/>
      <c r="VRA387" s="22"/>
      <c r="VRB387" s="22"/>
      <c r="VRC387" s="22"/>
      <c r="VRD387" s="22"/>
      <c r="VRE387" s="22"/>
      <c r="VRF387" s="22"/>
      <c r="VRG387" s="22"/>
      <c r="VRH387" s="22"/>
      <c r="VRI387" s="22"/>
      <c r="VRJ387" s="22"/>
      <c r="VRK387" s="22"/>
      <c r="VRL387" s="22"/>
      <c r="VRM387" s="22"/>
      <c r="VRN387" s="22"/>
      <c r="VRO387" s="22"/>
      <c r="VRP387" s="22"/>
      <c r="VRQ387" s="22"/>
      <c r="VRR387" s="22"/>
      <c r="VRS387" s="22"/>
      <c r="VRT387" s="22"/>
      <c r="VRU387" s="22"/>
      <c r="VRV387" s="22"/>
      <c r="VRW387" s="22"/>
      <c r="VRX387" s="22"/>
      <c r="VRY387" s="22"/>
      <c r="VRZ387" s="22"/>
      <c r="VSA387" s="22"/>
      <c r="VSB387" s="22"/>
      <c r="VSC387" s="22"/>
      <c r="VSD387" s="22"/>
      <c r="VSE387" s="22"/>
      <c r="VSF387" s="22"/>
      <c r="VSG387" s="22"/>
      <c r="VSH387" s="22"/>
      <c r="VSI387" s="22"/>
      <c r="VSJ387" s="22"/>
      <c r="VSK387" s="22"/>
      <c r="VSL387" s="22"/>
      <c r="VSM387" s="22"/>
      <c r="VSN387" s="22"/>
      <c r="VSO387" s="22"/>
      <c r="VSP387" s="22"/>
      <c r="VSQ387" s="22"/>
      <c r="VSR387" s="22"/>
      <c r="VSS387" s="22"/>
      <c r="VST387" s="22"/>
      <c r="VSU387" s="22"/>
      <c r="VSV387" s="22"/>
      <c r="VSW387" s="22"/>
      <c r="VSX387" s="22"/>
      <c r="VSY387" s="22"/>
      <c r="VSZ387" s="22"/>
      <c r="VTA387" s="22"/>
      <c r="VTB387" s="22"/>
      <c r="VTC387" s="22"/>
      <c r="VTD387" s="22"/>
      <c r="VTE387" s="22"/>
      <c r="VTF387" s="22"/>
      <c r="VTG387" s="22"/>
      <c r="VTH387" s="22"/>
      <c r="VTI387" s="22"/>
      <c r="VTJ387" s="22"/>
      <c r="VTK387" s="22"/>
      <c r="VTL387" s="22"/>
      <c r="VTM387" s="22"/>
      <c r="VTN387" s="22"/>
      <c r="VTO387" s="22"/>
      <c r="VTP387" s="22"/>
      <c r="VTQ387" s="22"/>
      <c r="VTR387" s="22"/>
      <c r="VTS387" s="22"/>
      <c r="VTT387" s="22"/>
      <c r="VTU387" s="22"/>
      <c r="VTV387" s="22"/>
      <c r="VTW387" s="22"/>
      <c r="VTX387" s="22"/>
      <c r="VTY387" s="22"/>
      <c r="VTZ387" s="22"/>
      <c r="VUA387" s="22"/>
      <c r="VUB387" s="22"/>
      <c r="VUC387" s="22"/>
      <c r="VUD387" s="22"/>
      <c r="VUE387" s="22"/>
      <c r="VUF387" s="22"/>
      <c r="VUG387" s="22"/>
      <c r="VUH387" s="22"/>
      <c r="VUI387" s="22"/>
      <c r="VUJ387" s="22"/>
      <c r="VUK387" s="22"/>
      <c r="VUL387" s="22"/>
      <c r="VUM387" s="22"/>
      <c r="VUN387" s="22"/>
      <c r="VUO387" s="22"/>
      <c r="VUP387" s="22"/>
      <c r="VUQ387" s="22"/>
      <c r="VUR387" s="22"/>
      <c r="VUS387" s="22"/>
      <c r="VUT387" s="22"/>
      <c r="VUU387" s="22"/>
      <c r="VUV387" s="22"/>
      <c r="VUW387" s="22"/>
      <c r="VUX387" s="22"/>
      <c r="VUY387" s="22"/>
      <c r="VUZ387" s="22"/>
      <c r="VVA387" s="22"/>
      <c r="VVB387" s="22"/>
      <c r="VVC387" s="22"/>
      <c r="VVD387" s="22"/>
      <c r="VVE387" s="22"/>
      <c r="VVF387" s="22"/>
      <c r="VVG387" s="22"/>
      <c r="VVH387" s="22"/>
      <c r="VVI387" s="22"/>
      <c r="VVJ387" s="22"/>
      <c r="VVK387" s="22"/>
      <c r="VVL387" s="22"/>
      <c r="VVM387" s="22"/>
      <c r="VVN387" s="22"/>
      <c r="VVO387" s="22"/>
      <c r="VVP387" s="22"/>
      <c r="VVQ387" s="22"/>
      <c r="VVR387" s="22"/>
      <c r="VVS387" s="22"/>
      <c r="VVT387" s="22"/>
      <c r="VVU387" s="22"/>
      <c r="VVV387" s="22"/>
      <c r="VVW387" s="22"/>
      <c r="VVX387" s="22"/>
      <c r="VVY387" s="22"/>
      <c r="VVZ387" s="22"/>
      <c r="VWA387" s="22"/>
      <c r="VWB387" s="22"/>
      <c r="VWC387" s="22"/>
      <c r="VWD387" s="22"/>
      <c r="VWE387" s="22"/>
      <c r="VWF387" s="22"/>
      <c r="VWG387" s="22"/>
      <c r="VWH387" s="22"/>
      <c r="VWI387" s="22"/>
      <c r="VWJ387" s="22"/>
      <c r="VWK387" s="22"/>
      <c r="VWL387" s="22"/>
      <c r="VWM387" s="22"/>
      <c r="VWN387" s="22"/>
      <c r="VWO387" s="22"/>
      <c r="VWP387" s="22"/>
      <c r="VWQ387" s="22"/>
      <c r="VWR387" s="22"/>
      <c r="VWS387" s="22"/>
      <c r="VWT387" s="22"/>
      <c r="VWU387" s="22"/>
      <c r="VWV387" s="22"/>
      <c r="VWW387" s="22"/>
      <c r="VWX387" s="22"/>
      <c r="VWY387" s="22"/>
      <c r="VWZ387" s="22"/>
      <c r="VXA387" s="22"/>
      <c r="VXB387" s="22"/>
      <c r="VXC387" s="22"/>
      <c r="VXD387" s="22"/>
      <c r="VXE387" s="22"/>
      <c r="VXF387" s="22"/>
      <c r="VXG387" s="22"/>
      <c r="VXH387" s="22"/>
      <c r="VXI387" s="22"/>
      <c r="VXJ387" s="22"/>
      <c r="VXK387" s="22"/>
      <c r="VXL387" s="22"/>
      <c r="VXM387" s="22"/>
      <c r="VXN387" s="22"/>
      <c r="VXO387" s="22"/>
      <c r="VXP387" s="22"/>
      <c r="VXQ387" s="22"/>
      <c r="VXR387" s="22"/>
      <c r="VXS387" s="22"/>
      <c r="VXT387" s="22"/>
      <c r="VXU387" s="22"/>
      <c r="VXV387" s="22"/>
      <c r="VXW387" s="22"/>
      <c r="VXX387" s="22"/>
      <c r="VXY387" s="22"/>
      <c r="VXZ387" s="22"/>
      <c r="VYA387" s="22"/>
      <c r="VYB387" s="22"/>
      <c r="VYC387" s="22"/>
      <c r="VYD387" s="22"/>
      <c r="VYE387" s="22"/>
      <c r="VYF387" s="22"/>
      <c r="VYG387" s="22"/>
      <c r="VYH387" s="22"/>
      <c r="VYI387" s="22"/>
      <c r="VYJ387" s="22"/>
      <c r="VYK387" s="22"/>
      <c r="VYL387" s="22"/>
      <c r="VYM387" s="22"/>
      <c r="VYN387" s="22"/>
      <c r="VYO387" s="22"/>
      <c r="VYP387" s="22"/>
      <c r="VYQ387" s="22"/>
      <c r="VYR387" s="22"/>
      <c r="VYS387" s="22"/>
      <c r="VYT387" s="22"/>
      <c r="VYU387" s="22"/>
      <c r="VYV387" s="22"/>
      <c r="VYW387" s="22"/>
      <c r="VYX387" s="22"/>
      <c r="VYY387" s="22"/>
      <c r="VYZ387" s="22"/>
      <c r="VZA387" s="22"/>
      <c r="VZB387" s="22"/>
      <c r="VZC387" s="22"/>
      <c r="VZD387" s="22"/>
      <c r="VZE387" s="22"/>
      <c r="VZF387" s="22"/>
      <c r="VZG387" s="22"/>
      <c r="VZH387" s="22"/>
      <c r="VZI387" s="22"/>
      <c r="VZJ387" s="22"/>
      <c r="VZK387" s="22"/>
      <c r="VZL387" s="22"/>
      <c r="VZM387" s="22"/>
      <c r="VZN387" s="22"/>
      <c r="VZO387" s="22"/>
      <c r="VZP387" s="22"/>
      <c r="VZQ387" s="22"/>
      <c r="VZR387" s="22"/>
      <c r="VZS387" s="22"/>
      <c r="VZT387" s="22"/>
      <c r="VZU387" s="22"/>
      <c r="VZV387" s="22"/>
      <c r="VZW387" s="22"/>
      <c r="VZX387" s="22"/>
      <c r="VZY387" s="22"/>
      <c r="VZZ387" s="22"/>
      <c r="WAA387" s="22"/>
      <c r="WAB387" s="22"/>
      <c r="WAC387" s="22"/>
      <c r="WAD387" s="22"/>
      <c r="WAE387" s="22"/>
      <c r="WAF387" s="22"/>
      <c r="WAG387" s="22"/>
      <c r="WAH387" s="22"/>
      <c r="WAI387" s="22"/>
      <c r="WAJ387" s="22"/>
      <c r="WAK387" s="22"/>
      <c r="WAL387" s="22"/>
      <c r="WAM387" s="22"/>
      <c r="WAN387" s="22"/>
      <c r="WAO387" s="22"/>
      <c r="WAP387" s="22"/>
      <c r="WAQ387" s="22"/>
      <c r="WAR387" s="22"/>
      <c r="WAS387" s="22"/>
      <c r="WAT387" s="22"/>
      <c r="WAU387" s="22"/>
      <c r="WAV387" s="22"/>
      <c r="WAW387" s="22"/>
      <c r="WAX387" s="22"/>
      <c r="WAY387" s="22"/>
      <c r="WAZ387" s="22"/>
      <c r="WBA387" s="22"/>
      <c r="WBB387" s="22"/>
      <c r="WBC387" s="22"/>
      <c r="WBD387" s="22"/>
      <c r="WBE387" s="22"/>
      <c r="WBF387" s="22"/>
      <c r="WBG387" s="22"/>
      <c r="WBH387" s="22"/>
      <c r="WBI387" s="22"/>
      <c r="WBJ387" s="22"/>
      <c r="WBK387" s="22"/>
      <c r="WBL387" s="22"/>
      <c r="WBM387" s="22"/>
      <c r="WBN387" s="22"/>
      <c r="WBO387" s="22"/>
      <c r="WBP387" s="22"/>
      <c r="WBQ387" s="22"/>
      <c r="WBR387" s="22"/>
      <c r="WBS387" s="22"/>
      <c r="WBT387" s="22"/>
      <c r="WBU387" s="22"/>
      <c r="WBV387" s="22"/>
      <c r="WBW387" s="22"/>
      <c r="WBX387" s="22"/>
      <c r="WBY387" s="22"/>
      <c r="WBZ387" s="22"/>
      <c r="WCA387" s="22"/>
      <c r="WCB387" s="22"/>
      <c r="WCC387" s="22"/>
      <c r="WCD387" s="22"/>
      <c r="WCE387" s="22"/>
      <c r="WCF387" s="22"/>
      <c r="WCG387" s="22"/>
      <c r="WCH387" s="22"/>
      <c r="WCI387" s="22"/>
      <c r="WCJ387" s="22"/>
      <c r="WCK387" s="22"/>
      <c r="WCL387" s="22"/>
      <c r="WCM387" s="22"/>
      <c r="WCN387" s="22"/>
      <c r="WCO387" s="22"/>
      <c r="WCP387" s="22"/>
      <c r="WCQ387" s="22"/>
      <c r="WCR387" s="22"/>
      <c r="WCS387" s="22"/>
      <c r="WCT387" s="22"/>
      <c r="WCU387" s="22"/>
      <c r="WCV387" s="22"/>
      <c r="WCW387" s="22"/>
      <c r="WCX387" s="22"/>
      <c r="WCY387" s="22"/>
      <c r="WCZ387" s="22"/>
      <c r="WDA387" s="22"/>
      <c r="WDB387" s="22"/>
      <c r="WDC387" s="22"/>
      <c r="WDD387" s="22"/>
      <c r="WDE387" s="22"/>
      <c r="WDF387" s="22"/>
      <c r="WDG387" s="22"/>
      <c r="WDH387" s="22"/>
      <c r="WDI387" s="22"/>
      <c r="WDJ387" s="22"/>
      <c r="WDK387" s="22"/>
      <c r="WDL387" s="22"/>
      <c r="WDM387" s="22"/>
      <c r="WDN387" s="22"/>
      <c r="WDO387" s="22"/>
      <c r="WDP387" s="22"/>
      <c r="WDQ387" s="22"/>
      <c r="WDR387" s="22"/>
      <c r="WDS387" s="22"/>
      <c r="WDT387" s="22"/>
      <c r="WDU387" s="22"/>
      <c r="WDV387" s="22"/>
      <c r="WDW387" s="22"/>
      <c r="WDX387" s="22"/>
      <c r="WDY387" s="22"/>
      <c r="WDZ387" s="22"/>
      <c r="WEA387" s="22"/>
      <c r="WEB387" s="22"/>
      <c r="WEC387" s="22"/>
      <c r="WED387" s="22"/>
      <c r="WEE387" s="22"/>
      <c r="WEF387" s="22"/>
      <c r="WEG387" s="22"/>
      <c r="WEH387" s="22"/>
      <c r="WEI387" s="22"/>
      <c r="WEJ387" s="22"/>
      <c r="WEK387" s="22"/>
      <c r="WEL387" s="22"/>
      <c r="WEM387" s="22"/>
      <c r="WEN387" s="22"/>
      <c r="WEO387" s="22"/>
      <c r="WEP387" s="22"/>
      <c r="WEQ387" s="22"/>
      <c r="WER387" s="22"/>
      <c r="WES387" s="22"/>
      <c r="WET387" s="22"/>
      <c r="WEU387" s="22"/>
      <c r="WEV387" s="22"/>
      <c r="WEW387" s="22"/>
      <c r="WEX387" s="22"/>
      <c r="WEY387" s="22"/>
      <c r="WEZ387" s="22"/>
      <c r="WFA387" s="22"/>
      <c r="WFB387" s="22"/>
      <c r="WFC387" s="22"/>
      <c r="WFD387" s="22"/>
      <c r="WFE387" s="22"/>
      <c r="WFF387" s="22"/>
      <c r="WFG387" s="22"/>
      <c r="WFH387" s="22"/>
      <c r="WFI387" s="22"/>
      <c r="WFJ387" s="22"/>
      <c r="WFK387" s="22"/>
      <c r="WFL387" s="22"/>
      <c r="WFM387" s="22"/>
      <c r="WFN387" s="22"/>
      <c r="WFO387" s="22"/>
      <c r="WFP387" s="22"/>
      <c r="WFQ387" s="22"/>
      <c r="WFR387" s="22"/>
      <c r="WFS387" s="22"/>
      <c r="WFT387" s="22"/>
      <c r="WFU387" s="22"/>
      <c r="WFV387" s="22"/>
      <c r="WFW387" s="22"/>
      <c r="WFX387" s="22"/>
      <c r="WFY387" s="22"/>
      <c r="WFZ387" s="22"/>
      <c r="WGA387" s="22"/>
      <c r="WGB387" s="22"/>
      <c r="WGC387" s="22"/>
      <c r="WGD387" s="22"/>
      <c r="WGE387" s="22"/>
      <c r="WGF387" s="22"/>
      <c r="WGG387" s="22"/>
      <c r="WGH387" s="22"/>
      <c r="WGI387" s="22"/>
      <c r="WGJ387" s="22"/>
      <c r="WGK387" s="22"/>
      <c r="WGL387" s="22"/>
      <c r="WGM387" s="22"/>
      <c r="WGN387" s="22"/>
      <c r="WGO387" s="22"/>
      <c r="WGP387" s="22"/>
      <c r="WGQ387" s="22"/>
      <c r="WGR387" s="22"/>
      <c r="WGS387" s="22"/>
      <c r="WGT387" s="22"/>
      <c r="WGU387" s="22"/>
      <c r="WGV387" s="22"/>
      <c r="WGW387" s="22"/>
      <c r="WGX387" s="22"/>
      <c r="WGY387" s="22"/>
      <c r="WGZ387" s="22"/>
      <c r="WHA387" s="22"/>
      <c r="WHB387" s="22"/>
      <c r="WHC387" s="22"/>
      <c r="WHD387" s="22"/>
      <c r="WHE387" s="22"/>
      <c r="WHF387" s="22"/>
      <c r="WHG387" s="22"/>
      <c r="WHH387" s="22"/>
      <c r="WHI387" s="22"/>
      <c r="WHJ387" s="22"/>
      <c r="WHK387" s="22"/>
      <c r="WHL387" s="22"/>
      <c r="WHM387" s="22"/>
      <c r="WHN387" s="22"/>
      <c r="WHO387" s="22"/>
      <c r="WHP387" s="22"/>
      <c r="WHQ387" s="22"/>
      <c r="WHR387" s="22"/>
      <c r="WHS387" s="22"/>
      <c r="WHT387" s="22"/>
      <c r="WHU387" s="22"/>
      <c r="WHV387" s="22"/>
      <c r="WHW387" s="22"/>
      <c r="WHX387" s="22"/>
      <c r="WHY387" s="22"/>
      <c r="WHZ387" s="22"/>
      <c r="WIA387" s="22"/>
      <c r="WIB387" s="22"/>
      <c r="WIC387" s="22"/>
      <c r="WID387" s="22"/>
      <c r="WIE387" s="22"/>
      <c r="WIF387" s="22"/>
      <c r="WIG387" s="22"/>
      <c r="WIH387" s="22"/>
      <c r="WII387" s="22"/>
      <c r="WIJ387" s="22"/>
      <c r="WIK387" s="22"/>
      <c r="WIL387" s="22"/>
      <c r="WIM387" s="22"/>
      <c r="WIN387" s="22"/>
      <c r="WIO387" s="22"/>
      <c r="WIP387" s="22"/>
      <c r="WIQ387" s="22"/>
      <c r="WIR387" s="22"/>
      <c r="WIS387" s="22"/>
      <c r="WIT387" s="22"/>
      <c r="WIU387" s="22"/>
      <c r="WIV387" s="22"/>
      <c r="WIW387" s="22"/>
      <c r="WIX387" s="22"/>
      <c r="WIY387" s="22"/>
      <c r="WIZ387" s="22"/>
      <c r="WJA387" s="22"/>
      <c r="WJB387" s="22"/>
      <c r="WJC387" s="22"/>
      <c r="WJD387" s="22"/>
      <c r="WJE387" s="22"/>
      <c r="WJF387" s="22"/>
      <c r="WJG387" s="22"/>
      <c r="WJH387" s="22"/>
      <c r="WJI387" s="22"/>
      <c r="WJJ387" s="22"/>
      <c r="WJK387" s="22"/>
      <c r="WJL387" s="22"/>
      <c r="WJM387" s="22"/>
      <c r="WJN387" s="22"/>
      <c r="WJO387" s="22"/>
      <c r="WJP387" s="22"/>
      <c r="WJQ387" s="22"/>
      <c r="WJR387" s="22"/>
      <c r="WJS387" s="22"/>
      <c r="WJT387" s="22"/>
      <c r="WJU387" s="22"/>
      <c r="WJV387" s="22"/>
      <c r="WJW387" s="22"/>
      <c r="WJX387" s="22"/>
      <c r="WJY387" s="22"/>
      <c r="WJZ387" s="22"/>
      <c r="WKA387" s="22"/>
      <c r="WKB387" s="22"/>
      <c r="WKC387" s="22"/>
      <c r="WKD387" s="22"/>
      <c r="WKE387" s="22"/>
      <c r="WKF387" s="22"/>
      <c r="WKG387" s="22"/>
      <c r="WKH387" s="22"/>
      <c r="WKI387" s="22"/>
      <c r="WKJ387" s="22"/>
      <c r="WKK387" s="22"/>
      <c r="WKL387" s="22"/>
      <c r="WKM387" s="22"/>
      <c r="WKN387" s="22"/>
      <c r="WKO387" s="22"/>
      <c r="WKP387" s="22"/>
      <c r="WKQ387" s="22"/>
      <c r="WKR387" s="22"/>
      <c r="WKS387" s="22"/>
      <c r="WKT387" s="22"/>
      <c r="WKU387" s="22"/>
      <c r="WKV387" s="22"/>
      <c r="WKW387" s="22"/>
      <c r="WKX387" s="22"/>
      <c r="WKY387" s="22"/>
      <c r="WKZ387" s="22"/>
      <c r="WLA387" s="22"/>
      <c r="WLB387" s="22"/>
      <c r="WLC387" s="22"/>
      <c r="WLD387" s="22"/>
      <c r="WLE387" s="22"/>
      <c r="WLF387" s="22"/>
      <c r="WLG387" s="22"/>
      <c r="WLH387" s="22"/>
      <c r="WLI387" s="22"/>
      <c r="WLJ387" s="22"/>
      <c r="WLK387" s="22"/>
      <c r="WLL387" s="22"/>
      <c r="WLM387" s="22"/>
      <c r="WLN387" s="22"/>
      <c r="WLO387" s="22"/>
      <c r="WLP387" s="22"/>
      <c r="WLQ387" s="22"/>
      <c r="WLR387" s="22"/>
      <c r="WLS387" s="22"/>
      <c r="WLT387" s="22"/>
      <c r="WLU387" s="22"/>
      <c r="WLV387" s="22"/>
      <c r="WLW387" s="22"/>
      <c r="WLX387" s="22"/>
      <c r="WLY387" s="22"/>
      <c r="WLZ387" s="22"/>
      <c r="WMA387" s="22"/>
      <c r="WMB387" s="22"/>
      <c r="WMC387" s="22"/>
      <c r="WMD387" s="22"/>
      <c r="WME387" s="22"/>
      <c r="WMF387" s="22"/>
      <c r="WMG387" s="22"/>
      <c r="WMH387" s="22"/>
      <c r="WMI387" s="22"/>
      <c r="WMJ387" s="22"/>
      <c r="WMK387" s="22"/>
      <c r="WML387" s="22"/>
      <c r="WMM387" s="22"/>
      <c r="WMN387" s="22"/>
      <c r="WMO387" s="22"/>
      <c r="WMP387" s="22"/>
      <c r="WMQ387" s="22"/>
      <c r="WMR387" s="22"/>
      <c r="WMS387" s="22"/>
      <c r="WMT387" s="22"/>
      <c r="WMU387" s="22"/>
      <c r="WMV387" s="22"/>
      <c r="WMW387" s="22"/>
      <c r="WMX387" s="22"/>
      <c r="WMY387" s="22"/>
      <c r="WMZ387" s="22"/>
      <c r="WNA387" s="22"/>
      <c r="WNB387" s="22"/>
      <c r="WNC387" s="22"/>
      <c r="WND387" s="22"/>
      <c r="WNE387" s="22"/>
      <c r="WNF387" s="22"/>
      <c r="WNG387" s="22"/>
      <c r="WNH387" s="22"/>
      <c r="WNI387" s="22"/>
      <c r="WNJ387" s="22"/>
      <c r="WNK387" s="22"/>
      <c r="WNL387" s="22"/>
      <c r="WNM387" s="22"/>
      <c r="WNN387" s="22"/>
      <c r="WNO387" s="22"/>
      <c r="WNP387" s="22"/>
      <c r="WNQ387" s="22"/>
      <c r="WNR387" s="22"/>
      <c r="WNS387" s="22"/>
      <c r="WNT387" s="22"/>
      <c r="WNU387" s="22"/>
      <c r="WNV387" s="22"/>
      <c r="WNW387" s="22"/>
      <c r="WNX387" s="22"/>
      <c r="WNY387" s="22"/>
      <c r="WNZ387" s="22"/>
      <c r="WOA387" s="22"/>
      <c r="WOB387" s="22"/>
      <c r="WOC387" s="22"/>
      <c r="WOD387" s="22"/>
      <c r="WOE387" s="22"/>
      <c r="WOF387" s="22"/>
      <c r="WOG387" s="22"/>
      <c r="WOH387" s="22"/>
      <c r="WOI387" s="22"/>
      <c r="WOJ387" s="22"/>
      <c r="WOK387" s="22"/>
      <c r="WOL387" s="22"/>
      <c r="WOM387" s="22"/>
      <c r="WON387" s="22"/>
      <c r="WOO387" s="22"/>
      <c r="WOP387" s="22"/>
      <c r="WOQ387" s="22"/>
      <c r="WOR387" s="22"/>
      <c r="WOS387" s="22"/>
      <c r="WOT387" s="22"/>
      <c r="WOU387" s="22"/>
      <c r="WOV387" s="22"/>
      <c r="WOW387" s="22"/>
      <c r="WOX387" s="22"/>
      <c r="WOY387" s="22"/>
      <c r="WOZ387" s="22"/>
      <c r="WPA387" s="22"/>
      <c r="WPB387" s="22"/>
      <c r="WPC387" s="22"/>
      <c r="WPD387" s="22"/>
      <c r="WPE387" s="22"/>
      <c r="WPF387" s="22"/>
      <c r="WPG387" s="22"/>
      <c r="WPH387" s="22"/>
      <c r="WPI387" s="22"/>
      <c r="WPJ387" s="22"/>
      <c r="WPK387" s="22"/>
      <c r="WPL387" s="22"/>
      <c r="WPM387" s="22"/>
      <c r="WPN387" s="22"/>
      <c r="WPO387" s="22"/>
      <c r="WPP387" s="22"/>
      <c r="WPQ387" s="22"/>
      <c r="WPR387" s="22"/>
      <c r="WPS387" s="22"/>
      <c r="WPT387" s="22"/>
      <c r="WPU387" s="22"/>
      <c r="WPV387" s="22"/>
      <c r="WPW387" s="22"/>
      <c r="WPX387" s="22"/>
      <c r="WPY387" s="22"/>
      <c r="WPZ387" s="22"/>
      <c r="WQA387" s="22"/>
      <c r="WQB387" s="22"/>
      <c r="WQC387" s="22"/>
      <c r="WQD387" s="22"/>
      <c r="WQE387" s="22"/>
      <c r="WQF387" s="22"/>
      <c r="WQG387" s="22"/>
      <c r="WQH387" s="22"/>
      <c r="WQI387" s="22"/>
      <c r="WQJ387" s="22"/>
      <c r="WQK387" s="22"/>
      <c r="WQL387" s="22"/>
      <c r="WQM387" s="22"/>
      <c r="WQN387" s="22"/>
      <c r="WQO387" s="22"/>
      <c r="WQP387" s="22"/>
      <c r="WQQ387" s="22"/>
      <c r="WQR387" s="22"/>
      <c r="WQS387" s="22"/>
      <c r="WQT387" s="22"/>
      <c r="WQU387" s="22"/>
      <c r="WQV387" s="22"/>
      <c r="WQW387" s="22"/>
      <c r="WQX387" s="22"/>
      <c r="WQY387" s="22"/>
      <c r="WQZ387" s="22"/>
      <c r="WRA387" s="22"/>
      <c r="WRB387" s="22"/>
      <c r="WRC387" s="22"/>
      <c r="WRD387" s="22"/>
      <c r="WRE387" s="22"/>
      <c r="WRF387" s="22"/>
      <c r="WRG387" s="22"/>
      <c r="WRH387" s="22"/>
      <c r="WRI387" s="22"/>
      <c r="WRJ387" s="22"/>
      <c r="WRK387" s="22"/>
      <c r="WRL387" s="22"/>
      <c r="WRM387" s="22"/>
      <c r="WRN387" s="22"/>
      <c r="WRO387" s="22"/>
      <c r="WRP387" s="22"/>
      <c r="WRQ387" s="22"/>
      <c r="WRR387" s="22"/>
      <c r="WRS387" s="22"/>
      <c r="WRT387" s="22"/>
      <c r="WRU387" s="22"/>
      <c r="WRV387" s="22"/>
      <c r="WRW387" s="22"/>
      <c r="WRX387" s="22"/>
      <c r="WRY387" s="22"/>
      <c r="WRZ387" s="22"/>
      <c r="WSA387" s="22"/>
      <c r="WSB387" s="22"/>
      <c r="WSC387" s="22"/>
      <c r="WSD387" s="22"/>
      <c r="WSE387" s="22"/>
      <c r="WSF387" s="22"/>
      <c r="WSG387" s="22"/>
      <c r="WSH387" s="22"/>
      <c r="WSI387" s="22"/>
      <c r="WSJ387" s="22"/>
      <c r="WSK387" s="22"/>
      <c r="WSL387" s="22"/>
      <c r="WSM387" s="22"/>
      <c r="WSN387" s="22"/>
      <c r="WSO387" s="22"/>
      <c r="WSP387" s="22"/>
      <c r="WSQ387" s="22"/>
      <c r="WSR387" s="22"/>
      <c r="WSS387" s="22"/>
      <c r="WST387" s="22"/>
      <c r="WSU387" s="22"/>
      <c r="WSV387" s="22"/>
      <c r="WSW387" s="22"/>
      <c r="WSX387" s="22"/>
      <c r="WSY387" s="22"/>
      <c r="WSZ387" s="22"/>
      <c r="WTA387" s="22"/>
      <c r="WTB387" s="22"/>
      <c r="WTC387" s="22"/>
      <c r="WTD387" s="22"/>
      <c r="WTE387" s="22"/>
      <c r="WTF387" s="22"/>
      <c r="WTG387" s="22"/>
      <c r="WTH387" s="22"/>
      <c r="WTI387" s="22"/>
      <c r="WTJ387" s="22"/>
      <c r="WTK387" s="22"/>
      <c r="WTL387" s="22"/>
      <c r="WTM387" s="22"/>
      <c r="WTN387" s="22"/>
      <c r="WTO387" s="22"/>
      <c r="WTP387" s="22"/>
      <c r="WTQ387" s="22"/>
      <c r="WTR387" s="22"/>
      <c r="WTS387" s="22"/>
      <c r="WTT387" s="22"/>
      <c r="WTU387" s="22"/>
      <c r="WTV387" s="22"/>
      <c r="WTW387" s="22"/>
      <c r="WTX387" s="22"/>
      <c r="WTY387" s="22"/>
      <c r="WTZ387" s="22"/>
      <c r="WUA387" s="22"/>
      <c r="WUB387" s="22"/>
      <c r="WUC387" s="22"/>
      <c r="WUD387" s="22"/>
      <c r="WUE387" s="22"/>
      <c r="WUF387" s="22"/>
      <c r="WUG387" s="22"/>
      <c r="WUH387" s="22"/>
      <c r="WUI387" s="22"/>
      <c r="WUJ387" s="22"/>
      <c r="WUK387" s="22"/>
      <c r="WUL387" s="22"/>
      <c r="WUM387" s="22"/>
      <c r="WUN387" s="22"/>
      <c r="WUO387" s="22"/>
      <c r="WUP387" s="22"/>
      <c r="WUQ387" s="22"/>
      <c r="WUR387" s="22"/>
      <c r="WUS387" s="22"/>
      <c r="WUT387" s="22"/>
      <c r="WUU387" s="22"/>
      <c r="WUV387" s="22"/>
      <c r="WUW387" s="22"/>
      <c r="WUX387" s="22"/>
      <c r="WUY387" s="22"/>
      <c r="WUZ387" s="22"/>
      <c r="WVA387" s="22"/>
      <c r="WVB387" s="22"/>
      <c r="WVC387" s="22"/>
      <c r="WVD387" s="22"/>
      <c r="WVE387" s="22"/>
      <c r="WVF387" s="22"/>
      <c r="WVG387" s="22"/>
      <c r="WVH387" s="22"/>
      <c r="WVI387" s="22"/>
      <c r="WVJ387" s="22"/>
      <c r="WVK387" s="22"/>
      <c r="WVL387" s="22"/>
      <c r="WVM387" s="22"/>
      <c r="WVN387" s="22"/>
      <c r="WVO387" s="22"/>
      <c r="WVP387" s="22"/>
      <c r="WVQ387" s="22"/>
      <c r="WVR387" s="22"/>
      <c r="WVS387" s="22"/>
      <c r="WVT387" s="22"/>
      <c r="WVU387" s="22"/>
      <c r="WVV387" s="22"/>
      <c r="WVW387" s="22"/>
      <c r="WVX387" s="22"/>
      <c r="WVY387" s="22"/>
      <c r="WVZ387" s="22"/>
      <c r="WWA387" s="22"/>
      <c r="WWB387" s="22"/>
      <c r="WWC387" s="22"/>
      <c r="WWD387" s="22"/>
      <c r="WWE387" s="22"/>
      <c r="WWF387" s="22"/>
      <c r="WWG387" s="22"/>
      <c r="WWH387" s="22"/>
      <c r="WWI387" s="22"/>
      <c r="WWJ387" s="22"/>
      <c r="WWK387" s="22"/>
      <c r="WWL387" s="22"/>
      <c r="WWM387" s="22"/>
      <c r="WWN387" s="22"/>
      <c r="WWO387" s="22"/>
      <c r="WWP387" s="22"/>
      <c r="WWQ387" s="22"/>
      <c r="WWR387" s="22"/>
      <c r="WWS387" s="22"/>
      <c r="WWT387" s="22"/>
      <c r="WWU387" s="22"/>
      <c r="WWV387" s="22"/>
      <c r="WWW387" s="22"/>
      <c r="WWX387" s="22"/>
      <c r="WWY387" s="22"/>
      <c r="WWZ387" s="22"/>
      <c r="WXA387" s="22"/>
      <c r="WXB387" s="22"/>
      <c r="WXC387" s="22"/>
      <c r="WXD387" s="22"/>
      <c r="WXE387" s="22"/>
      <c r="WXF387" s="22"/>
      <c r="WXG387" s="22"/>
      <c r="WXH387" s="22"/>
      <c r="WXI387" s="22"/>
      <c r="WXJ387" s="22"/>
      <c r="WXK387" s="22"/>
      <c r="WXL387" s="22"/>
      <c r="WXM387" s="22"/>
      <c r="WXN387" s="22"/>
      <c r="WXO387" s="22"/>
      <c r="WXP387" s="22"/>
      <c r="WXQ387" s="22"/>
      <c r="WXR387" s="22"/>
      <c r="WXS387" s="22"/>
      <c r="WXT387" s="22"/>
      <c r="WXU387" s="22"/>
      <c r="WXV387" s="22"/>
      <c r="WXW387" s="22"/>
      <c r="WXX387" s="22"/>
      <c r="WXY387" s="22"/>
      <c r="WXZ387" s="22"/>
      <c r="WYA387" s="22"/>
      <c r="WYB387" s="22"/>
      <c r="WYC387" s="22"/>
      <c r="WYD387" s="22"/>
      <c r="WYE387" s="22"/>
      <c r="WYF387" s="22"/>
      <c r="WYG387" s="22"/>
      <c r="WYH387" s="22"/>
      <c r="WYI387" s="22"/>
      <c r="WYJ387" s="22"/>
      <c r="WYK387" s="22"/>
      <c r="WYL387" s="22"/>
      <c r="WYM387" s="22"/>
      <c r="WYN387" s="22"/>
      <c r="WYO387" s="22"/>
      <c r="WYP387" s="22"/>
      <c r="WYQ387" s="22"/>
      <c r="WYR387" s="22"/>
      <c r="WYS387" s="22"/>
      <c r="WYT387" s="22"/>
      <c r="WYU387" s="22"/>
      <c r="WYV387" s="22"/>
      <c r="WYW387" s="22"/>
      <c r="WYX387" s="22"/>
      <c r="WYY387" s="22"/>
      <c r="WYZ387" s="22"/>
      <c r="WZA387" s="22"/>
      <c r="WZB387" s="22"/>
      <c r="WZC387" s="22"/>
      <c r="WZD387" s="22"/>
      <c r="WZE387" s="22"/>
      <c r="WZF387" s="22"/>
      <c r="WZG387" s="22"/>
      <c r="WZH387" s="22"/>
      <c r="WZI387" s="22"/>
      <c r="WZJ387" s="22"/>
      <c r="WZK387" s="22"/>
      <c r="WZL387" s="22"/>
      <c r="WZM387" s="22"/>
      <c r="WZN387" s="22"/>
      <c r="WZO387" s="22"/>
      <c r="WZP387" s="22"/>
      <c r="WZQ387" s="22"/>
      <c r="WZR387" s="22"/>
      <c r="WZS387" s="22"/>
      <c r="WZT387" s="22"/>
      <c r="WZU387" s="22"/>
      <c r="WZV387" s="22"/>
      <c r="WZW387" s="22"/>
      <c r="WZX387" s="22"/>
      <c r="WZY387" s="22"/>
      <c r="WZZ387" s="22"/>
      <c r="XAA387" s="22"/>
      <c r="XAB387" s="22"/>
      <c r="XAC387" s="22"/>
      <c r="XAD387" s="22"/>
      <c r="XAE387" s="22"/>
      <c r="XAF387" s="22"/>
      <c r="XAG387" s="22"/>
      <c r="XAH387" s="22"/>
      <c r="XAI387" s="22"/>
      <c r="XAJ387" s="22"/>
      <c r="XAK387" s="22"/>
      <c r="XAL387" s="22"/>
      <c r="XAM387" s="22"/>
      <c r="XAN387" s="22"/>
      <c r="XAO387" s="22"/>
      <c r="XAP387" s="22"/>
      <c r="XAQ387" s="22"/>
      <c r="XAR387" s="22"/>
      <c r="XAS387" s="22"/>
      <c r="XAT387" s="22"/>
      <c r="XAU387" s="22"/>
      <c r="XAV387" s="22"/>
      <c r="XAW387" s="22"/>
      <c r="XAX387" s="22"/>
      <c r="XAY387" s="22"/>
      <c r="XAZ387" s="22"/>
      <c r="XBA387" s="22"/>
      <c r="XBB387" s="22"/>
      <c r="XBC387" s="22"/>
      <c r="XBD387" s="22"/>
      <c r="XBE387" s="22"/>
      <c r="XBF387" s="22"/>
      <c r="XBG387" s="22"/>
      <c r="XBH387" s="22"/>
      <c r="XBI387" s="22"/>
      <c r="XBJ387" s="22"/>
      <c r="XBK387" s="22"/>
      <c r="XBL387" s="22"/>
      <c r="XBM387" s="22"/>
      <c r="XBN387" s="22"/>
      <c r="XBO387" s="22"/>
      <c r="XBP387" s="22"/>
      <c r="XBQ387" s="22"/>
      <c r="XBR387" s="22"/>
      <c r="XBS387" s="22"/>
      <c r="XBT387" s="22"/>
      <c r="XBU387" s="22"/>
      <c r="XBV387" s="22"/>
      <c r="XBW387" s="22"/>
      <c r="XBX387" s="22"/>
      <c r="XBY387" s="22"/>
      <c r="XBZ387" s="22"/>
      <c r="XCA387" s="22"/>
      <c r="XCB387" s="22"/>
      <c r="XCC387" s="22"/>
      <c r="XCD387" s="22"/>
      <c r="XCE387" s="22"/>
      <c r="XCF387" s="22"/>
      <c r="XCG387" s="22"/>
      <c r="XCH387" s="22"/>
      <c r="XCI387" s="22"/>
      <c r="XCJ387" s="22"/>
      <c r="XCK387" s="22"/>
      <c r="XCL387" s="22"/>
      <c r="XCM387" s="22"/>
      <c r="XCN387" s="22"/>
      <c r="XCO387" s="22"/>
    </row>
    <row r="388" spans="1:16317" ht="105" customHeight="1">
      <c r="A388" s="485"/>
      <c r="B388" s="263" t="s">
        <v>2611</v>
      </c>
      <c r="C388" s="215" t="s">
        <v>2620</v>
      </c>
      <c r="D388" s="235" t="s">
        <v>2621</v>
      </c>
      <c r="E388" s="215" t="s">
        <v>901</v>
      </c>
      <c r="F388" s="218" t="s">
        <v>2622</v>
      </c>
      <c r="G388" s="233" t="s">
        <v>2623</v>
      </c>
      <c r="H388" s="198" t="s">
        <v>4</v>
      </c>
      <c r="I388" s="200"/>
      <c r="J388" s="200"/>
      <c r="K388" s="201" t="s">
        <v>904</v>
      </c>
      <c r="L388" s="90" t="s">
        <v>356</v>
      </c>
      <c r="M388" s="202" t="s">
        <v>382</v>
      </c>
      <c r="N388" s="203"/>
      <c r="O388" s="202"/>
      <c r="P388" s="201" t="s">
        <v>907</v>
      </c>
      <c r="Q388" s="90" t="s">
        <v>356</v>
      </c>
      <c r="R388" s="202" t="s">
        <v>382</v>
      </c>
      <c r="S388" s="203"/>
      <c r="T388" s="202"/>
      <c r="U388" s="201" t="s">
        <v>908</v>
      </c>
      <c r="V388" s="90" t="s">
        <v>356</v>
      </c>
      <c r="W388" s="248" t="s">
        <v>382</v>
      </c>
      <c r="X388" s="249"/>
      <c r="Y388" s="248"/>
      <c r="Z388" s="273" t="s">
        <v>339</v>
      </c>
      <c r="AA388" s="90" t="s">
        <v>356</v>
      </c>
      <c r="AB388" s="350" t="s">
        <v>439</v>
      </c>
      <c r="AC388" s="249"/>
      <c r="AD388" s="248"/>
    </row>
    <row r="389" spans="1:16317" ht="105" customHeight="1">
      <c r="A389" s="485"/>
      <c r="B389" s="263" t="s">
        <v>2611</v>
      </c>
      <c r="C389" s="215" t="s">
        <v>2624</v>
      </c>
      <c r="D389" s="235" t="s">
        <v>2625</v>
      </c>
      <c r="E389" s="215" t="s">
        <v>901</v>
      </c>
      <c r="F389" s="218" t="s">
        <v>2626</v>
      </c>
      <c r="G389" s="233" t="s">
        <v>2627</v>
      </c>
      <c r="H389" s="210" t="s">
        <v>4</v>
      </c>
      <c r="I389" s="200"/>
      <c r="J389" s="200"/>
      <c r="K389" s="201" t="s">
        <v>904</v>
      </c>
      <c r="L389" s="90" t="s">
        <v>356</v>
      </c>
      <c r="M389" s="202" t="s">
        <v>382</v>
      </c>
      <c r="N389" s="203"/>
      <c r="O389" s="202"/>
      <c r="P389" s="201" t="s">
        <v>907</v>
      </c>
      <c r="Q389" s="90" t="s">
        <v>356</v>
      </c>
      <c r="R389" s="202" t="s">
        <v>382</v>
      </c>
      <c r="S389" s="203"/>
      <c r="T389" s="202"/>
      <c r="U389" s="201" t="s">
        <v>908</v>
      </c>
      <c r="V389" s="90" t="s">
        <v>356</v>
      </c>
      <c r="W389" s="248" t="s">
        <v>382</v>
      </c>
      <c r="X389" s="249"/>
      <c r="Y389" s="248"/>
      <c r="Z389" s="273"/>
      <c r="AA389" s="90"/>
      <c r="AB389" s="248"/>
      <c r="AC389" s="249"/>
      <c r="AD389" s="248"/>
    </row>
    <row r="390" spans="1:16317" ht="105" customHeight="1">
      <c r="A390" s="485"/>
      <c r="B390" s="263" t="s">
        <v>2611</v>
      </c>
      <c r="C390" s="215" t="s">
        <v>2628</v>
      </c>
      <c r="D390" s="235" t="s">
        <v>2629</v>
      </c>
      <c r="E390" s="215" t="s">
        <v>901</v>
      </c>
      <c r="F390" s="218" t="s">
        <v>2630</v>
      </c>
      <c r="G390" s="233" t="s">
        <v>2631</v>
      </c>
      <c r="H390" s="198" t="s">
        <v>4</v>
      </c>
      <c r="I390" s="200"/>
      <c r="J390" s="200"/>
      <c r="K390" s="201" t="s">
        <v>904</v>
      </c>
      <c r="L390" s="90" t="s">
        <v>356</v>
      </c>
      <c r="M390" s="202" t="s">
        <v>382</v>
      </c>
      <c r="N390" s="203"/>
      <c r="O390" s="202"/>
      <c r="P390" s="201" t="s">
        <v>907</v>
      </c>
      <c r="Q390" s="90" t="s">
        <v>356</v>
      </c>
      <c r="R390" s="202" t="s">
        <v>382</v>
      </c>
      <c r="S390" s="203"/>
      <c r="T390" s="202"/>
      <c r="U390" s="201" t="s">
        <v>908</v>
      </c>
      <c r="V390" s="90" t="s">
        <v>356</v>
      </c>
      <c r="W390" s="248" t="s">
        <v>382</v>
      </c>
      <c r="X390" s="249"/>
      <c r="Y390" s="248"/>
      <c r="Z390" s="273" t="s">
        <v>339</v>
      </c>
      <c r="AA390" s="90" t="s">
        <v>356</v>
      </c>
      <c r="AB390" s="350" t="s">
        <v>439</v>
      </c>
      <c r="AC390" s="249"/>
      <c r="AD390" s="248"/>
    </row>
    <row r="391" spans="1:16317" s="21" customFormat="1" ht="119.45" customHeight="1">
      <c r="A391" s="485"/>
      <c r="B391" s="263" t="s">
        <v>2611</v>
      </c>
      <c r="C391" s="215" t="s">
        <v>2632</v>
      </c>
      <c r="D391" s="252" t="s">
        <v>2633</v>
      </c>
      <c r="E391" s="211" t="s">
        <v>901</v>
      </c>
      <c r="F391" t="s">
        <v>2634</v>
      </c>
      <c r="G391" s="233" t="s">
        <v>2635</v>
      </c>
      <c r="H391" s="210" t="s">
        <v>4</v>
      </c>
      <c r="I391" s="245"/>
      <c r="J391" s="245"/>
      <c r="K391" s="201" t="s">
        <v>904</v>
      </c>
      <c r="L391" s="90" t="s">
        <v>357</v>
      </c>
      <c r="M391" s="107" t="s">
        <v>382</v>
      </c>
      <c r="N391" s="246" t="s">
        <v>2460</v>
      </c>
      <c r="O391" s="169"/>
      <c r="P391" s="201" t="s">
        <v>907</v>
      </c>
      <c r="Q391" s="90" t="s">
        <v>357</v>
      </c>
      <c r="R391" s="107" t="s">
        <v>382</v>
      </c>
      <c r="S391" s="246" t="s">
        <v>2460</v>
      </c>
      <c r="T391" s="169"/>
      <c r="U391" s="201" t="s">
        <v>908</v>
      </c>
      <c r="V391" s="90" t="s">
        <v>356</v>
      </c>
      <c r="W391" s="350" t="s">
        <v>382</v>
      </c>
      <c r="X391" s="386"/>
      <c r="Y391" s="385"/>
      <c r="Z391" s="273" t="s">
        <v>339</v>
      </c>
      <c r="AA391" s="90" t="s">
        <v>356</v>
      </c>
      <c r="AB391" s="350" t="s">
        <v>439</v>
      </c>
      <c r="AC391" s="386"/>
      <c r="AD391" s="385"/>
    </row>
    <row r="392" spans="1:16317" s="21" customFormat="1" ht="105" customHeight="1">
      <c r="A392" s="485"/>
      <c r="B392" s="263" t="s">
        <v>2611</v>
      </c>
      <c r="C392" s="215" t="s">
        <v>2636</v>
      </c>
      <c r="D392" s="252" t="s">
        <v>2637</v>
      </c>
      <c r="E392" s="211" t="s">
        <v>901</v>
      </c>
      <c r="F392" t="s">
        <v>2638</v>
      </c>
      <c r="G392" s="212" t="s">
        <v>2639</v>
      </c>
      <c r="H392" s="210" t="s">
        <v>5</v>
      </c>
      <c r="I392" s="245"/>
      <c r="J392" s="245"/>
      <c r="K392" s="201" t="s">
        <v>904</v>
      </c>
      <c r="L392" s="90" t="s">
        <v>357</v>
      </c>
      <c r="M392" s="107" t="s">
        <v>382</v>
      </c>
      <c r="N392" s="246" t="s">
        <v>2640</v>
      </c>
      <c r="O392" s="169"/>
      <c r="P392" s="201" t="s">
        <v>907</v>
      </c>
      <c r="Q392" s="90" t="s">
        <v>357</v>
      </c>
      <c r="R392" s="107" t="s">
        <v>382</v>
      </c>
      <c r="S392" s="108" t="s">
        <v>2569</v>
      </c>
      <c r="T392" s="169"/>
      <c r="U392" s="201" t="s">
        <v>908</v>
      </c>
      <c r="V392" s="90" t="s">
        <v>357</v>
      </c>
      <c r="W392" s="350" t="s">
        <v>382</v>
      </c>
      <c r="X392" s="382"/>
      <c r="Y392" s="385"/>
      <c r="Z392" s="273" t="s">
        <v>339</v>
      </c>
      <c r="AA392" s="90" t="s">
        <v>357</v>
      </c>
      <c r="AB392" s="350" t="s">
        <v>439</v>
      </c>
      <c r="AC392" s="329" t="s">
        <v>2539</v>
      </c>
      <c r="AD392" s="385"/>
    </row>
    <row r="393" spans="1:16317" s="21" customFormat="1" ht="105" customHeight="1">
      <c r="A393" s="485"/>
      <c r="B393" s="263" t="s">
        <v>2611</v>
      </c>
      <c r="C393" s="215" t="s">
        <v>2641</v>
      </c>
      <c r="D393" s="252" t="s">
        <v>2642</v>
      </c>
      <c r="E393" s="211" t="s">
        <v>901</v>
      </c>
      <c r="F393" t="s">
        <v>2643</v>
      </c>
      <c r="G393" s="233" t="s">
        <v>2644</v>
      </c>
      <c r="H393" s="210" t="s">
        <v>4</v>
      </c>
      <c r="I393" s="245"/>
      <c r="J393" s="245"/>
      <c r="K393" s="201" t="s">
        <v>904</v>
      </c>
      <c r="L393" s="90" t="s">
        <v>1040</v>
      </c>
      <c r="M393" s="107" t="s">
        <v>382</v>
      </c>
      <c r="N393" s="246"/>
      <c r="O393" s="169"/>
      <c r="P393" s="201" t="s">
        <v>907</v>
      </c>
      <c r="Q393" s="90" t="s">
        <v>1040</v>
      </c>
      <c r="R393" s="107" t="s">
        <v>382</v>
      </c>
      <c r="S393" s="246"/>
      <c r="T393" s="169"/>
      <c r="U393" s="201" t="s">
        <v>908</v>
      </c>
      <c r="V393" s="90" t="s">
        <v>1040</v>
      </c>
      <c r="W393" s="350" t="s">
        <v>382</v>
      </c>
      <c r="X393" s="386"/>
      <c r="Y393" s="385"/>
      <c r="Z393" s="273" t="s">
        <v>339</v>
      </c>
      <c r="AA393" s="90" t="s">
        <v>1040</v>
      </c>
      <c r="AB393" s="350" t="s">
        <v>439</v>
      </c>
      <c r="AC393" s="386" t="s">
        <v>2645</v>
      </c>
      <c r="AD393" s="385"/>
    </row>
    <row r="394" spans="1:16317" s="21" customFormat="1" ht="105" customHeight="1">
      <c r="A394" s="485"/>
      <c r="B394" s="263" t="s">
        <v>2611</v>
      </c>
      <c r="C394" s="215" t="s">
        <v>2646</v>
      </c>
      <c r="D394" s="252" t="s">
        <v>2647</v>
      </c>
      <c r="E394" s="211" t="s">
        <v>901</v>
      </c>
      <c r="F394" s="232" t="s">
        <v>2648</v>
      </c>
      <c r="G394" s="233" t="s">
        <v>2547</v>
      </c>
      <c r="H394" s="210" t="s">
        <v>4</v>
      </c>
      <c r="I394" s="245"/>
      <c r="J394" s="245"/>
      <c r="K394" s="201" t="s">
        <v>904</v>
      </c>
      <c r="L394" s="90" t="s">
        <v>357</v>
      </c>
      <c r="M394" s="107" t="s">
        <v>382</v>
      </c>
      <c r="N394" s="246" t="s">
        <v>2640</v>
      </c>
      <c r="O394" s="169"/>
      <c r="P394" s="201" t="s">
        <v>907</v>
      </c>
      <c r="Q394" s="90" t="s">
        <v>357</v>
      </c>
      <c r="R394" s="107" t="s">
        <v>382</v>
      </c>
      <c r="S394" s="108" t="s">
        <v>2569</v>
      </c>
      <c r="T394" s="169"/>
      <c r="U394" s="201" t="s">
        <v>908</v>
      </c>
      <c r="V394" s="90" t="s">
        <v>357</v>
      </c>
      <c r="W394" s="350" t="s">
        <v>382</v>
      </c>
      <c r="X394" s="382"/>
      <c r="Y394" s="385"/>
      <c r="Z394" s="273" t="s">
        <v>339</v>
      </c>
      <c r="AA394" s="90" t="s">
        <v>357</v>
      </c>
      <c r="AB394" s="350" t="s">
        <v>439</v>
      </c>
      <c r="AC394" s="329" t="s">
        <v>2539</v>
      </c>
      <c r="AD394" s="385"/>
    </row>
    <row r="395" spans="1:16317" s="11" customFormat="1" ht="105" customHeight="1">
      <c r="A395" s="485"/>
      <c r="B395" s="267" t="s">
        <v>2611</v>
      </c>
      <c r="C395" s="181" t="s">
        <v>2649</v>
      </c>
      <c r="D395" s="268" t="s">
        <v>2650</v>
      </c>
      <c r="E395" s="181" t="s">
        <v>901</v>
      </c>
      <c r="F395" s="258" t="s">
        <v>2651</v>
      </c>
      <c r="G395" s="269" t="s">
        <v>2652</v>
      </c>
      <c r="H395" s="183" t="s">
        <v>4</v>
      </c>
      <c r="I395" s="220"/>
      <c r="J395" s="220"/>
      <c r="K395" s="221"/>
      <c r="L395" s="102"/>
      <c r="M395" s="261"/>
      <c r="N395" s="258"/>
      <c r="O395" s="172"/>
      <c r="P395" s="201" t="s">
        <v>907</v>
      </c>
      <c r="Q395" s="90" t="s">
        <v>357</v>
      </c>
      <c r="R395" s="107" t="s">
        <v>382</v>
      </c>
      <c r="S395" s="108" t="s">
        <v>2505</v>
      </c>
      <c r="T395" s="172"/>
      <c r="U395" s="201" t="s">
        <v>908</v>
      </c>
      <c r="V395" s="90" t="s">
        <v>357</v>
      </c>
      <c r="W395" s="350" t="s">
        <v>382</v>
      </c>
      <c r="X395" s="382"/>
      <c r="Y395" s="390"/>
      <c r="Z395" s="273" t="s">
        <v>339</v>
      </c>
      <c r="AA395" s="90" t="s">
        <v>356</v>
      </c>
      <c r="AB395" s="350" t="s">
        <v>439</v>
      </c>
      <c r="AC395" s="382" t="s">
        <v>2610</v>
      </c>
      <c r="AD395" s="390"/>
    </row>
    <row r="396" spans="1:16317" ht="105" customHeight="1">
      <c r="A396" s="485"/>
      <c r="B396" s="184" t="s">
        <v>2653</v>
      </c>
      <c r="C396" s="215" t="s">
        <v>2654</v>
      </c>
      <c r="D396" s="204" t="s">
        <v>2655</v>
      </c>
      <c r="E396" s="196" t="s">
        <v>2656</v>
      </c>
      <c r="F396" s="175" t="s">
        <v>2657</v>
      </c>
      <c r="G396" s="197" t="s">
        <v>2658</v>
      </c>
      <c r="H396" s="198" t="s">
        <v>5</v>
      </c>
      <c r="I396" s="200"/>
      <c r="J396" s="200"/>
      <c r="K396" s="201" t="s">
        <v>904</v>
      </c>
      <c r="L396" s="90" t="s">
        <v>356</v>
      </c>
      <c r="M396" s="202" t="s">
        <v>382</v>
      </c>
      <c r="N396" s="203"/>
      <c r="O396" s="202"/>
      <c r="P396" s="201" t="s">
        <v>907</v>
      </c>
      <c r="Q396" s="90" t="s">
        <v>356</v>
      </c>
      <c r="R396" s="202" t="s">
        <v>382</v>
      </c>
      <c r="S396" s="203"/>
      <c r="T396" s="202"/>
      <c r="U396" s="201" t="s">
        <v>908</v>
      </c>
      <c r="V396" s="90" t="s">
        <v>356</v>
      </c>
      <c r="W396" s="248" t="s">
        <v>382</v>
      </c>
      <c r="X396" s="249"/>
      <c r="Y396" s="248"/>
      <c r="Z396" s="273" t="s">
        <v>339</v>
      </c>
      <c r="AA396" s="90" t="s">
        <v>356</v>
      </c>
      <c r="AB396" s="248" t="s">
        <v>439</v>
      </c>
      <c r="AC396" s="249"/>
      <c r="AD396" s="248"/>
    </row>
    <row r="397" spans="1:16317" ht="105" customHeight="1">
      <c r="A397" s="485"/>
      <c r="B397" s="184" t="s">
        <v>2653</v>
      </c>
      <c r="C397" s="215" t="s">
        <v>2659</v>
      </c>
      <c r="D397" s="204" t="s">
        <v>2660</v>
      </c>
      <c r="E397" s="196" t="s">
        <v>2656</v>
      </c>
      <c r="F397" s="196" t="s">
        <v>2661</v>
      </c>
      <c r="G397" s="197" t="s">
        <v>2662</v>
      </c>
      <c r="H397" s="198" t="s">
        <v>5</v>
      </c>
      <c r="I397" s="200"/>
      <c r="J397" s="200"/>
      <c r="K397" s="201" t="s">
        <v>904</v>
      </c>
      <c r="L397" s="90" t="s">
        <v>357</v>
      </c>
      <c r="M397" s="202" t="s">
        <v>382</v>
      </c>
      <c r="N397" s="203" t="s">
        <v>2663</v>
      </c>
      <c r="O397" s="202"/>
      <c r="P397" s="201" t="s">
        <v>907</v>
      </c>
      <c r="Q397" s="90" t="s">
        <v>357</v>
      </c>
      <c r="R397" s="202" t="s">
        <v>382</v>
      </c>
      <c r="S397" s="203" t="s">
        <v>2663</v>
      </c>
      <c r="T397" s="202"/>
      <c r="U397" s="201" t="s">
        <v>908</v>
      </c>
      <c r="V397" s="90" t="s">
        <v>357</v>
      </c>
      <c r="W397" s="248" t="s">
        <v>382</v>
      </c>
      <c r="X397" s="249" t="s">
        <v>2663</v>
      </c>
      <c r="Y397" s="248"/>
      <c r="Z397" s="273" t="s">
        <v>339</v>
      </c>
      <c r="AA397" s="90" t="s">
        <v>356</v>
      </c>
      <c r="AB397" s="248" t="s">
        <v>439</v>
      </c>
      <c r="AC397" s="249"/>
      <c r="AD397" s="248"/>
    </row>
    <row r="398" spans="1:16317" s="22" customFormat="1" ht="100.15" customHeight="1">
      <c r="A398" s="485" t="s">
        <v>46</v>
      </c>
      <c r="B398" s="223" t="s">
        <v>2664</v>
      </c>
      <c r="C398" s="175" t="s">
        <v>2665</v>
      </c>
      <c r="D398" s="317" t="s">
        <v>2666</v>
      </c>
      <c r="E398" s="175" t="s">
        <v>901</v>
      </c>
      <c r="F398" s="175" t="s">
        <v>2667</v>
      </c>
      <c r="G398" s="177" t="s">
        <v>2668</v>
      </c>
      <c r="H398" s="210" t="s">
        <v>4</v>
      </c>
      <c r="I398" s="178"/>
      <c r="J398" s="178"/>
      <c r="K398" s="273"/>
      <c r="L398" s="90"/>
      <c r="M398" s="107"/>
      <c r="N398" s="106"/>
      <c r="O398" s="107"/>
      <c r="P398" s="273" t="s">
        <v>907</v>
      </c>
      <c r="Q398" s="90" t="s">
        <v>356</v>
      </c>
      <c r="R398" s="107" t="s">
        <v>382</v>
      </c>
      <c r="S398" s="106"/>
      <c r="T398" s="107"/>
      <c r="U398" s="273" t="s">
        <v>908</v>
      </c>
      <c r="V398" s="90" t="s">
        <v>356</v>
      </c>
      <c r="W398" s="350" t="s">
        <v>382</v>
      </c>
      <c r="X398" s="329"/>
      <c r="Y398" s="350"/>
      <c r="Z398" s="273"/>
      <c r="AA398" s="90"/>
      <c r="AB398" s="350"/>
      <c r="AC398" s="329"/>
      <c r="AD398" s="350"/>
    </row>
    <row r="399" spans="1:16317" ht="100.15" customHeight="1">
      <c r="A399" s="485"/>
      <c r="B399" s="208" t="s">
        <v>2664</v>
      </c>
      <c r="C399" s="196" t="s">
        <v>2669</v>
      </c>
      <c r="D399" s="204" t="s">
        <v>2670</v>
      </c>
      <c r="E399" s="196" t="s">
        <v>901</v>
      </c>
      <c r="F399" s="196" t="s">
        <v>2671</v>
      </c>
      <c r="G399" s="197" t="s">
        <v>2672</v>
      </c>
      <c r="H399" s="198" t="s">
        <v>5</v>
      </c>
      <c r="I399" s="200"/>
      <c r="J399" s="200"/>
      <c r="K399" s="201"/>
      <c r="L399" s="90"/>
      <c r="M399" s="202"/>
      <c r="N399" s="203"/>
      <c r="O399" s="202"/>
      <c r="P399" s="201" t="s">
        <v>907</v>
      </c>
      <c r="Q399" s="90" t="s">
        <v>356</v>
      </c>
      <c r="R399" s="202" t="s">
        <v>382</v>
      </c>
      <c r="S399" s="203"/>
      <c r="T399" s="202"/>
      <c r="U399" s="201" t="s">
        <v>908</v>
      </c>
      <c r="V399" s="90" t="s">
        <v>356</v>
      </c>
      <c r="W399" s="248" t="s">
        <v>382</v>
      </c>
      <c r="X399" s="249"/>
      <c r="Y399" s="248"/>
      <c r="Z399" s="273" t="s">
        <v>339</v>
      </c>
      <c r="AA399" s="90" t="s">
        <v>356</v>
      </c>
      <c r="AB399" s="350" t="s">
        <v>422</v>
      </c>
      <c r="AC399" s="249"/>
      <c r="AD399" s="248"/>
    </row>
    <row r="400" spans="1:16317" ht="100.15" customHeight="1">
      <c r="A400" s="485"/>
      <c r="B400" s="208" t="s">
        <v>2664</v>
      </c>
      <c r="C400" s="196" t="s">
        <v>2673</v>
      </c>
      <c r="D400" s="204" t="s">
        <v>2674</v>
      </c>
      <c r="E400" s="196" t="s">
        <v>901</v>
      </c>
      <c r="F400" s="196" t="s">
        <v>2675</v>
      </c>
      <c r="G400" s="197" t="s">
        <v>2676</v>
      </c>
      <c r="H400" s="198" t="s">
        <v>5</v>
      </c>
      <c r="I400" s="200"/>
      <c r="J400" s="200"/>
      <c r="K400" s="201"/>
      <c r="L400" s="90"/>
      <c r="M400" s="202"/>
      <c r="N400" s="203"/>
      <c r="O400" s="202"/>
      <c r="P400" s="201" t="s">
        <v>907</v>
      </c>
      <c r="Q400" s="90" t="s">
        <v>356</v>
      </c>
      <c r="R400" s="202" t="s">
        <v>382</v>
      </c>
      <c r="S400" s="203"/>
      <c r="T400" s="202"/>
      <c r="U400" s="201" t="s">
        <v>908</v>
      </c>
      <c r="V400" s="90" t="s">
        <v>356</v>
      </c>
      <c r="W400" s="248" t="s">
        <v>382</v>
      </c>
      <c r="X400" s="249"/>
      <c r="Y400" s="248"/>
      <c r="Z400" s="273"/>
      <c r="AA400" s="90"/>
      <c r="AB400" s="248"/>
      <c r="AC400" s="249"/>
      <c r="AD400" s="248"/>
    </row>
    <row r="401" spans="1:30" ht="100.15" customHeight="1">
      <c r="A401" s="485"/>
      <c r="B401" s="208" t="s">
        <v>2664</v>
      </c>
      <c r="C401" s="196" t="s">
        <v>2677</v>
      </c>
      <c r="D401" s="204" t="s">
        <v>2678</v>
      </c>
      <c r="E401" s="196" t="s">
        <v>901</v>
      </c>
      <c r="F401" s="196" t="s">
        <v>2679</v>
      </c>
      <c r="G401" s="197" t="s">
        <v>2680</v>
      </c>
      <c r="H401" s="198" t="s">
        <v>4</v>
      </c>
      <c r="I401" s="200"/>
      <c r="J401" s="200"/>
      <c r="K401" s="201"/>
      <c r="L401" s="90"/>
      <c r="M401" s="202"/>
      <c r="N401" s="203"/>
      <c r="O401" s="202"/>
      <c r="P401" s="201" t="s">
        <v>907</v>
      </c>
      <c r="Q401" s="90" t="s">
        <v>357</v>
      </c>
      <c r="R401" s="202" t="s">
        <v>382</v>
      </c>
      <c r="S401" s="108" t="s">
        <v>2681</v>
      </c>
      <c r="T401" s="202"/>
      <c r="U401" s="201" t="s">
        <v>908</v>
      </c>
      <c r="V401" s="90" t="s">
        <v>356</v>
      </c>
      <c r="W401" s="248" t="s">
        <v>382</v>
      </c>
      <c r="X401" s="382"/>
      <c r="Y401" s="248"/>
      <c r="Z401" s="273" t="s">
        <v>339</v>
      </c>
      <c r="AA401" s="90" t="s">
        <v>356</v>
      </c>
      <c r="AB401" s="350" t="s">
        <v>422</v>
      </c>
      <c r="AC401" s="382"/>
      <c r="AD401" s="248"/>
    </row>
    <row r="402" spans="1:30" ht="100.15" customHeight="1">
      <c r="A402" s="485"/>
      <c r="B402" s="208" t="s">
        <v>2664</v>
      </c>
      <c r="C402" s="196" t="s">
        <v>2682</v>
      </c>
      <c r="D402" s="204" t="s">
        <v>2683</v>
      </c>
      <c r="E402" s="196" t="s">
        <v>901</v>
      </c>
      <c r="F402" s="196" t="s">
        <v>2684</v>
      </c>
      <c r="G402" s="197" t="s">
        <v>2685</v>
      </c>
      <c r="H402" s="198" t="s">
        <v>4</v>
      </c>
      <c r="I402" s="200"/>
      <c r="J402" s="200"/>
      <c r="K402" s="201"/>
      <c r="L402" s="90"/>
      <c r="M402" s="202"/>
      <c r="N402" s="203"/>
      <c r="O402" s="202"/>
      <c r="P402" s="201" t="s">
        <v>907</v>
      </c>
      <c r="Q402" s="90" t="s">
        <v>357</v>
      </c>
      <c r="R402" s="202" t="s">
        <v>382</v>
      </c>
      <c r="S402" s="108" t="s">
        <v>2686</v>
      </c>
      <c r="T402" s="202"/>
      <c r="U402" s="201" t="s">
        <v>908</v>
      </c>
      <c r="V402" s="90" t="s">
        <v>1040</v>
      </c>
      <c r="W402" s="248" t="s">
        <v>382</v>
      </c>
      <c r="X402" s="382" t="s">
        <v>2687</v>
      </c>
      <c r="Y402" s="248"/>
      <c r="Z402" s="273"/>
      <c r="AA402" s="90"/>
      <c r="AB402" s="248"/>
      <c r="AC402" s="382"/>
      <c r="AD402" s="248"/>
    </row>
    <row r="403" spans="1:30" ht="100.15" customHeight="1">
      <c r="A403" s="485"/>
      <c r="B403" s="208" t="s">
        <v>2664</v>
      </c>
      <c r="C403" s="196" t="s">
        <v>2688</v>
      </c>
      <c r="D403" s="196" t="s">
        <v>2689</v>
      </c>
      <c r="E403" s="196" t="s">
        <v>2690</v>
      </c>
      <c r="F403" s="196" t="s">
        <v>2691</v>
      </c>
      <c r="G403" s="197" t="s">
        <v>2692</v>
      </c>
      <c r="H403" s="198" t="s">
        <v>235</v>
      </c>
      <c r="I403" s="200"/>
      <c r="J403" s="200"/>
      <c r="K403" s="270"/>
      <c r="L403" s="90"/>
      <c r="M403" s="202"/>
      <c r="N403" s="203"/>
      <c r="O403" s="202"/>
      <c r="P403" s="201" t="s">
        <v>907</v>
      </c>
      <c r="Q403" s="90" t="s">
        <v>356</v>
      </c>
      <c r="R403" s="202" t="s">
        <v>382</v>
      </c>
      <c r="S403" s="203"/>
      <c r="T403" s="202"/>
      <c r="U403" s="201" t="s">
        <v>908</v>
      </c>
      <c r="V403" s="90" t="s">
        <v>356</v>
      </c>
      <c r="W403" s="248" t="s">
        <v>382</v>
      </c>
      <c r="X403" s="249"/>
      <c r="Y403" s="248"/>
      <c r="Z403" s="273"/>
      <c r="AA403" s="90"/>
      <c r="AB403" s="248"/>
      <c r="AC403" s="249"/>
      <c r="AD403" s="248"/>
    </row>
    <row r="404" spans="1:30" ht="127.5" customHeight="1">
      <c r="A404" s="485"/>
      <c r="B404" s="208" t="s">
        <v>2664</v>
      </c>
      <c r="C404" s="196" t="s">
        <v>2693</v>
      </c>
      <c r="D404" s="196" t="s">
        <v>2694</v>
      </c>
      <c r="E404" s="196" t="s">
        <v>2695</v>
      </c>
      <c r="F404" s="196" t="s">
        <v>2696</v>
      </c>
      <c r="G404" s="197" t="s">
        <v>2697</v>
      </c>
      <c r="H404" s="198" t="s">
        <v>3</v>
      </c>
      <c r="I404" s="200"/>
      <c r="J404" s="200"/>
      <c r="K404" s="270"/>
      <c r="L404" s="90"/>
      <c r="M404" s="202"/>
      <c r="N404" s="203"/>
      <c r="O404" s="202"/>
      <c r="P404" s="201" t="s">
        <v>907</v>
      </c>
      <c r="Q404" s="90" t="s">
        <v>357</v>
      </c>
      <c r="R404" s="202" t="s">
        <v>382</v>
      </c>
      <c r="S404" s="108" t="s">
        <v>2698</v>
      </c>
      <c r="T404" s="202"/>
      <c r="U404" s="201" t="s">
        <v>908</v>
      </c>
      <c r="V404" s="90" t="s">
        <v>356</v>
      </c>
      <c r="W404" s="248" t="s">
        <v>382</v>
      </c>
      <c r="X404" s="382"/>
      <c r="Y404" s="248"/>
      <c r="Z404" s="273" t="s">
        <v>339</v>
      </c>
      <c r="AA404" s="90" t="s">
        <v>356</v>
      </c>
      <c r="AB404" s="350" t="s">
        <v>422</v>
      </c>
      <c r="AC404" s="382"/>
      <c r="AD404" s="248"/>
    </row>
    <row r="405" spans="1:30" ht="204.75" customHeight="1">
      <c r="A405" s="485"/>
      <c r="B405" s="208" t="s">
        <v>2664</v>
      </c>
      <c r="C405" s="196" t="s">
        <v>2699</v>
      </c>
      <c r="D405" s="196" t="s">
        <v>2694</v>
      </c>
      <c r="E405" s="196" t="s">
        <v>2695</v>
      </c>
      <c r="F405" s="196" t="s">
        <v>2700</v>
      </c>
      <c r="G405" s="197" t="s">
        <v>2701</v>
      </c>
      <c r="H405" s="198" t="s">
        <v>5</v>
      </c>
      <c r="I405" s="200"/>
      <c r="J405" s="200"/>
      <c r="K405" s="270"/>
      <c r="L405" s="90"/>
      <c r="M405" s="202"/>
      <c r="N405" s="203"/>
      <c r="O405" s="202"/>
      <c r="P405" s="201" t="s">
        <v>907</v>
      </c>
      <c r="Q405" s="90" t="s">
        <v>356</v>
      </c>
      <c r="R405" s="202" t="s">
        <v>382</v>
      </c>
      <c r="S405" s="203"/>
      <c r="T405" s="202"/>
      <c r="U405" s="201" t="s">
        <v>908</v>
      </c>
      <c r="V405" s="90" t="s">
        <v>356</v>
      </c>
      <c r="W405" s="248" t="s">
        <v>382</v>
      </c>
      <c r="X405" s="249"/>
      <c r="Y405" s="248"/>
      <c r="Z405" s="273"/>
      <c r="AA405" s="90"/>
      <c r="AB405" s="248"/>
      <c r="AC405" s="249"/>
      <c r="AD405" s="248"/>
    </row>
    <row r="406" spans="1:30" ht="180" customHeight="1">
      <c r="A406" s="485"/>
      <c r="B406" s="208" t="s">
        <v>2664</v>
      </c>
      <c r="C406" s="196" t="s">
        <v>2702</v>
      </c>
      <c r="D406" s="204" t="s">
        <v>2703</v>
      </c>
      <c r="E406" s="196" t="s">
        <v>2704</v>
      </c>
      <c r="F406" s="196" t="s">
        <v>2705</v>
      </c>
      <c r="G406" s="197" t="s">
        <v>2706</v>
      </c>
      <c r="H406" s="198" t="s">
        <v>5</v>
      </c>
      <c r="I406" s="200"/>
      <c r="J406" s="200"/>
      <c r="K406" s="201"/>
      <c r="L406" s="90"/>
      <c r="M406" s="202"/>
      <c r="N406" s="203"/>
      <c r="O406" s="202"/>
      <c r="P406" s="201" t="s">
        <v>907</v>
      </c>
      <c r="Q406" s="90" t="s">
        <v>356</v>
      </c>
      <c r="R406" s="202" t="s">
        <v>382</v>
      </c>
      <c r="S406" s="203"/>
      <c r="T406" s="202"/>
      <c r="U406" s="201" t="s">
        <v>908</v>
      </c>
      <c r="V406" s="90" t="s">
        <v>356</v>
      </c>
      <c r="W406" s="248" t="s">
        <v>382</v>
      </c>
      <c r="X406" s="249"/>
      <c r="Y406" s="248"/>
      <c r="Z406" s="273" t="s">
        <v>339</v>
      </c>
      <c r="AA406" s="90" t="s">
        <v>356</v>
      </c>
      <c r="AB406" s="350" t="s">
        <v>422</v>
      </c>
      <c r="AC406" s="249"/>
      <c r="AD406" s="248"/>
    </row>
    <row r="407" spans="1:30" ht="249.75" customHeight="1">
      <c r="A407" s="485"/>
      <c r="B407" s="208" t="s">
        <v>2664</v>
      </c>
      <c r="C407" s="196" t="s">
        <v>2707</v>
      </c>
      <c r="D407" s="204" t="s">
        <v>2708</v>
      </c>
      <c r="E407" s="196" t="s">
        <v>2704</v>
      </c>
      <c r="F407" s="196" t="s">
        <v>2709</v>
      </c>
      <c r="G407" s="197" t="s">
        <v>2710</v>
      </c>
      <c r="H407" s="198" t="s">
        <v>6</v>
      </c>
      <c r="I407" s="200"/>
      <c r="J407" s="200"/>
      <c r="K407" s="201"/>
      <c r="L407" s="90"/>
      <c r="M407" s="202"/>
      <c r="N407" s="203"/>
      <c r="O407" s="202"/>
      <c r="P407" s="201" t="s">
        <v>907</v>
      </c>
      <c r="Q407" s="90" t="s">
        <v>356</v>
      </c>
      <c r="R407" s="202" t="s">
        <v>382</v>
      </c>
      <c r="S407" s="203"/>
      <c r="T407" s="202"/>
      <c r="U407" s="201" t="s">
        <v>908</v>
      </c>
      <c r="V407" s="90" t="s">
        <v>356</v>
      </c>
      <c r="W407" s="248" t="s">
        <v>382</v>
      </c>
      <c r="X407" s="249"/>
      <c r="Y407" s="248"/>
      <c r="Z407" s="273"/>
      <c r="AA407" s="90"/>
      <c r="AB407" s="248"/>
      <c r="AC407" s="249"/>
      <c r="AD407" s="248"/>
    </row>
    <row r="408" spans="1:30" ht="219.75" customHeight="1">
      <c r="A408" s="485"/>
      <c r="B408" s="208" t="s">
        <v>2664</v>
      </c>
      <c r="C408" s="196" t="s">
        <v>2711</v>
      </c>
      <c r="D408" s="204" t="s">
        <v>2712</v>
      </c>
      <c r="E408" s="196" t="s">
        <v>2713</v>
      </c>
      <c r="F408" s="196" t="s">
        <v>2714</v>
      </c>
      <c r="G408" s="197" t="s">
        <v>2715</v>
      </c>
      <c r="H408" s="198" t="s">
        <v>6</v>
      </c>
      <c r="I408" s="200"/>
      <c r="J408" s="200"/>
      <c r="K408" s="201"/>
      <c r="L408" s="90"/>
      <c r="M408" s="202"/>
      <c r="N408" s="203"/>
      <c r="O408" s="202"/>
      <c r="P408" s="201" t="s">
        <v>907</v>
      </c>
      <c r="Q408" s="90" t="s">
        <v>356</v>
      </c>
      <c r="R408" s="202" t="s">
        <v>382</v>
      </c>
      <c r="S408" s="203"/>
      <c r="T408" s="202"/>
      <c r="U408" s="201" t="s">
        <v>908</v>
      </c>
      <c r="V408" s="90" t="s">
        <v>356</v>
      </c>
      <c r="W408" s="248" t="s">
        <v>382</v>
      </c>
      <c r="X408" s="249"/>
      <c r="Y408" s="248"/>
      <c r="Z408" s="273" t="s">
        <v>339</v>
      </c>
      <c r="AA408" s="90" t="s">
        <v>356</v>
      </c>
      <c r="AB408" s="350" t="s">
        <v>422</v>
      </c>
      <c r="AC408" s="249"/>
      <c r="AD408" s="248"/>
    </row>
    <row r="409" spans="1:30" ht="100.15" customHeight="1">
      <c r="A409" s="485"/>
      <c r="B409" s="208" t="s">
        <v>2664</v>
      </c>
      <c r="C409" s="196" t="s">
        <v>2716</v>
      </c>
      <c r="D409" s="204" t="s">
        <v>2717</v>
      </c>
      <c r="E409" s="196" t="s">
        <v>2713</v>
      </c>
      <c r="F409" s="196" t="s">
        <v>2718</v>
      </c>
      <c r="G409" s="197" t="s">
        <v>2719</v>
      </c>
      <c r="H409" s="198" t="s">
        <v>6</v>
      </c>
      <c r="I409" s="200"/>
      <c r="J409" s="200"/>
      <c r="K409" s="201"/>
      <c r="L409" s="90"/>
      <c r="M409" s="202"/>
      <c r="N409" s="203"/>
      <c r="O409" s="202"/>
      <c r="P409" s="201" t="s">
        <v>907</v>
      </c>
      <c r="Q409" s="90" t="s">
        <v>356</v>
      </c>
      <c r="R409" s="202" t="s">
        <v>382</v>
      </c>
      <c r="S409" s="203"/>
      <c r="T409" s="202"/>
      <c r="U409" s="201" t="s">
        <v>908</v>
      </c>
      <c r="V409" s="90" t="s">
        <v>356</v>
      </c>
      <c r="W409" s="248" t="s">
        <v>382</v>
      </c>
      <c r="X409" s="249"/>
      <c r="Y409" s="248"/>
      <c r="Z409" s="273"/>
      <c r="AA409" s="90"/>
      <c r="AB409" s="248"/>
      <c r="AC409" s="249"/>
      <c r="AD409" s="248"/>
    </row>
    <row r="410" spans="1:30" ht="169.5" customHeight="1">
      <c r="A410" s="485"/>
      <c r="B410" s="208" t="s">
        <v>2664</v>
      </c>
      <c r="C410" s="196" t="s">
        <v>2720</v>
      </c>
      <c r="D410" s="204" t="s">
        <v>2721</v>
      </c>
      <c r="E410" s="196" t="s">
        <v>901</v>
      </c>
      <c r="F410" s="196" t="s">
        <v>2722</v>
      </c>
      <c r="G410" s="197" t="s">
        <v>2668</v>
      </c>
      <c r="H410" s="198" t="s">
        <v>4</v>
      </c>
      <c r="I410" s="200"/>
      <c r="J410" s="200"/>
      <c r="K410" s="201"/>
      <c r="L410" s="90"/>
      <c r="M410" s="202"/>
      <c r="N410" s="203"/>
      <c r="O410" s="202"/>
      <c r="P410" s="201" t="s">
        <v>907</v>
      </c>
      <c r="Q410" s="90" t="s">
        <v>356</v>
      </c>
      <c r="R410" s="202" t="s">
        <v>382</v>
      </c>
      <c r="S410" s="203"/>
      <c r="T410" s="202"/>
      <c r="U410" s="201" t="s">
        <v>908</v>
      </c>
      <c r="V410" s="90" t="s">
        <v>356</v>
      </c>
      <c r="W410" s="248" t="s">
        <v>382</v>
      </c>
      <c r="X410" s="249"/>
      <c r="Y410" s="248"/>
      <c r="Z410" s="273" t="s">
        <v>339</v>
      </c>
      <c r="AA410" s="90" t="s">
        <v>356</v>
      </c>
      <c r="AB410" s="350" t="s">
        <v>422</v>
      </c>
      <c r="AC410" s="249"/>
      <c r="AD410" s="248"/>
    </row>
    <row r="411" spans="1:30" ht="100.15" customHeight="1">
      <c r="A411" s="485"/>
      <c r="B411" s="208" t="s">
        <v>2664</v>
      </c>
      <c r="C411" s="196" t="s">
        <v>2723</v>
      </c>
      <c r="D411" s="204" t="s">
        <v>2724</v>
      </c>
      <c r="E411" s="196" t="s">
        <v>901</v>
      </c>
      <c r="F411" s="196" t="s">
        <v>2725</v>
      </c>
      <c r="G411" s="197" t="s">
        <v>2726</v>
      </c>
      <c r="H411" s="198" t="s">
        <v>4</v>
      </c>
      <c r="I411" s="200"/>
      <c r="J411" s="200"/>
      <c r="K411" s="201"/>
      <c r="L411" s="90"/>
      <c r="M411" s="202"/>
      <c r="N411" s="203"/>
      <c r="O411" s="202"/>
      <c r="P411" s="201" t="s">
        <v>907</v>
      </c>
      <c r="Q411" s="90" t="s">
        <v>356</v>
      </c>
      <c r="R411" s="202" t="s">
        <v>382</v>
      </c>
      <c r="S411" s="203"/>
      <c r="T411" s="202"/>
      <c r="U411" s="201" t="s">
        <v>908</v>
      </c>
      <c r="V411" s="90" t="s">
        <v>356</v>
      </c>
      <c r="W411" s="248" t="s">
        <v>382</v>
      </c>
      <c r="X411" s="249"/>
      <c r="Y411" s="248"/>
      <c r="Z411" s="273"/>
      <c r="AA411" s="90"/>
      <c r="AB411" s="248"/>
      <c r="AC411" s="249"/>
      <c r="AD411" s="248"/>
    </row>
    <row r="412" spans="1:30" ht="184.5" customHeight="1">
      <c r="A412" s="485"/>
      <c r="B412" s="208" t="s">
        <v>2664</v>
      </c>
      <c r="C412" s="196" t="s">
        <v>2727</v>
      </c>
      <c r="D412" s="204" t="s">
        <v>2728</v>
      </c>
      <c r="E412" s="196" t="s">
        <v>901</v>
      </c>
      <c r="F412" s="196" t="s">
        <v>2729</v>
      </c>
      <c r="G412" s="197" t="s">
        <v>2730</v>
      </c>
      <c r="H412" s="198" t="s">
        <v>4</v>
      </c>
      <c r="I412" s="200"/>
      <c r="J412" s="200"/>
      <c r="K412" s="201"/>
      <c r="L412" s="90"/>
      <c r="M412" s="202"/>
      <c r="N412" s="203"/>
      <c r="O412" s="202"/>
      <c r="P412" s="201" t="s">
        <v>907</v>
      </c>
      <c r="Q412" s="90" t="s">
        <v>356</v>
      </c>
      <c r="R412" s="202" t="s">
        <v>382</v>
      </c>
      <c r="S412" s="203"/>
      <c r="T412" s="202"/>
      <c r="U412" s="201" t="s">
        <v>908</v>
      </c>
      <c r="V412" s="90" t="s">
        <v>356</v>
      </c>
      <c r="W412" s="248" t="s">
        <v>382</v>
      </c>
      <c r="X412" s="249"/>
      <c r="Y412" s="248"/>
      <c r="Z412" s="273" t="s">
        <v>339</v>
      </c>
      <c r="AA412" s="90" t="s">
        <v>356</v>
      </c>
      <c r="AB412" s="350" t="s">
        <v>422</v>
      </c>
      <c r="AC412" s="249"/>
      <c r="AD412" s="248"/>
    </row>
    <row r="413" spans="1:30" ht="215.25" customHeight="1">
      <c r="A413" s="485"/>
      <c r="B413" s="208" t="s">
        <v>2664</v>
      </c>
      <c r="C413" s="196" t="s">
        <v>2731</v>
      </c>
      <c r="D413" s="196" t="s">
        <v>2732</v>
      </c>
      <c r="E413" s="196" t="s">
        <v>901</v>
      </c>
      <c r="F413" s="196" t="s">
        <v>2733</v>
      </c>
      <c r="G413" s="197" t="s">
        <v>2734</v>
      </c>
      <c r="H413" s="198" t="s">
        <v>3</v>
      </c>
      <c r="I413" s="200"/>
      <c r="J413" s="200"/>
      <c r="K413" s="201"/>
      <c r="L413" s="90"/>
      <c r="M413" s="202"/>
      <c r="N413" s="203"/>
      <c r="O413" s="202"/>
      <c r="P413" s="201" t="s">
        <v>907</v>
      </c>
      <c r="Q413" s="90" t="s">
        <v>356</v>
      </c>
      <c r="R413" s="202" t="s">
        <v>382</v>
      </c>
      <c r="S413" s="203"/>
      <c r="T413" s="202"/>
      <c r="U413" s="201" t="s">
        <v>908</v>
      </c>
      <c r="V413" s="90" t="s">
        <v>356</v>
      </c>
      <c r="W413" s="248" t="s">
        <v>382</v>
      </c>
      <c r="X413" s="249"/>
      <c r="Y413" s="248"/>
      <c r="Z413" s="273"/>
      <c r="AA413" s="90"/>
      <c r="AB413" s="248"/>
      <c r="AC413" s="249"/>
      <c r="AD413" s="248"/>
    </row>
    <row r="414" spans="1:30" ht="100.15" customHeight="1">
      <c r="A414" s="485"/>
      <c r="B414" s="208" t="s">
        <v>2664</v>
      </c>
      <c r="C414" s="196" t="s">
        <v>2735</v>
      </c>
      <c r="D414" s="204" t="s">
        <v>2736</v>
      </c>
      <c r="E414" s="196" t="s">
        <v>901</v>
      </c>
      <c r="F414" s="196" t="s">
        <v>2737</v>
      </c>
      <c r="G414" s="197" t="s">
        <v>2738</v>
      </c>
      <c r="H414" s="198" t="s">
        <v>5</v>
      </c>
      <c r="I414" s="200"/>
      <c r="J414" s="200"/>
      <c r="K414" s="201"/>
      <c r="L414" s="90"/>
      <c r="M414" s="202"/>
      <c r="N414" s="203"/>
      <c r="O414" s="202"/>
      <c r="P414" s="201" t="s">
        <v>907</v>
      </c>
      <c r="Q414" s="90" t="s">
        <v>356</v>
      </c>
      <c r="R414" s="202" t="s">
        <v>382</v>
      </c>
      <c r="S414" s="203"/>
      <c r="T414" s="202"/>
      <c r="U414" s="201" t="s">
        <v>908</v>
      </c>
      <c r="V414" s="90" t="s">
        <v>356</v>
      </c>
      <c r="W414" s="248" t="s">
        <v>382</v>
      </c>
      <c r="X414" s="249"/>
      <c r="Y414" s="248"/>
      <c r="Z414" s="273"/>
      <c r="AA414" s="90"/>
      <c r="AB414" s="248"/>
      <c r="AC414" s="249"/>
      <c r="AD414" s="248"/>
    </row>
    <row r="415" spans="1:30" ht="213" customHeight="1">
      <c r="A415" s="485"/>
      <c r="B415" s="208" t="s">
        <v>2664</v>
      </c>
      <c r="C415" s="196" t="s">
        <v>2739</v>
      </c>
      <c r="D415" s="204" t="s">
        <v>2740</v>
      </c>
      <c r="E415" s="196" t="s">
        <v>901</v>
      </c>
      <c r="F415" s="196" t="s">
        <v>2741</v>
      </c>
      <c r="G415" s="197" t="s">
        <v>2742</v>
      </c>
      <c r="H415" s="198" t="s">
        <v>5</v>
      </c>
      <c r="I415" s="200"/>
      <c r="J415" s="200"/>
      <c r="K415" s="201"/>
      <c r="L415" s="90"/>
      <c r="M415" s="202"/>
      <c r="N415" s="203"/>
      <c r="O415" s="202"/>
      <c r="P415" s="201" t="s">
        <v>907</v>
      </c>
      <c r="Q415" s="90" t="s">
        <v>356</v>
      </c>
      <c r="R415" s="202" t="s">
        <v>382</v>
      </c>
      <c r="S415" s="203"/>
      <c r="T415" s="202"/>
      <c r="U415" s="201" t="s">
        <v>908</v>
      </c>
      <c r="V415" s="90" t="s">
        <v>356</v>
      </c>
      <c r="W415" s="248" t="s">
        <v>382</v>
      </c>
      <c r="X415" s="249"/>
      <c r="Y415" s="248"/>
      <c r="Z415" s="273" t="s">
        <v>339</v>
      </c>
      <c r="AA415" s="90" t="s">
        <v>356</v>
      </c>
      <c r="AB415" s="350" t="s">
        <v>422</v>
      </c>
      <c r="AC415" s="249"/>
      <c r="AD415" s="248"/>
    </row>
    <row r="416" spans="1:30" ht="213" customHeight="1">
      <c r="A416" s="485"/>
      <c r="B416" s="208" t="s">
        <v>2664</v>
      </c>
      <c r="C416" s="196" t="s">
        <v>2743</v>
      </c>
      <c r="D416" s="204" t="s">
        <v>2744</v>
      </c>
      <c r="E416" s="196" t="s">
        <v>901</v>
      </c>
      <c r="F416" s="211" t="s">
        <v>2745</v>
      </c>
      <c r="G416" s="197" t="s">
        <v>2746</v>
      </c>
      <c r="H416" s="198" t="s">
        <v>5</v>
      </c>
      <c r="I416" s="200"/>
      <c r="J416" s="200"/>
      <c r="K416" s="201"/>
      <c r="L416" s="90"/>
      <c r="M416" s="202"/>
      <c r="N416" s="203"/>
      <c r="O416" s="202"/>
      <c r="P416" s="201" t="s">
        <v>907</v>
      </c>
      <c r="Q416" s="90" t="s">
        <v>356</v>
      </c>
      <c r="R416" s="202" t="s">
        <v>382</v>
      </c>
      <c r="S416" s="203"/>
      <c r="T416" s="202"/>
      <c r="U416" s="201" t="s">
        <v>908</v>
      </c>
      <c r="V416" s="90" t="s">
        <v>356</v>
      </c>
      <c r="W416" s="248" t="s">
        <v>382</v>
      </c>
      <c r="X416" s="249"/>
      <c r="Y416" s="248"/>
      <c r="Z416" s="273"/>
      <c r="AA416" s="90"/>
      <c r="AB416" s="248"/>
      <c r="AC416" s="249"/>
      <c r="AD416" s="248"/>
    </row>
    <row r="417" spans="1:30" ht="204" customHeight="1">
      <c r="A417" s="485"/>
      <c r="B417" s="208" t="s">
        <v>2664</v>
      </c>
      <c r="C417" s="196" t="s">
        <v>2747</v>
      </c>
      <c r="D417" s="204" t="s">
        <v>2748</v>
      </c>
      <c r="E417" s="196" t="s">
        <v>901</v>
      </c>
      <c r="F417" s="196" t="s">
        <v>2749</v>
      </c>
      <c r="G417" s="197" t="s">
        <v>2750</v>
      </c>
      <c r="H417" s="198" t="s">
        <v>6</v>
      </c>
      <c r="I417" s="200"/>
      <c r="J417" s="200"/>
      <c r="K417" s="201"/>
      <c r="L417" s="90"/>
      <c r="M417" s="202"/>
      <c r="N417" s="203"/>
      <c r="O417" s="202"/>
      <c r="P417" s="201" t="s">
        <v>907</v>
      </c>
      <c r="Q417" s="90" t="s">
        <v>356</v>
      </c>
      <c r="R417" s="202" t="s">
        <v>382</v>
      </c>
      <c r="S417" s="203"/>
      <c r="T417" s="202"/>
      <c r="U417" s="201" t="s">
        <v>908</v>
      </c>
      <c r="V417" s="90" t="s">
        <v>356</v>
      </c>
      <c r="W417" s="248" t="s">
        <v>382</v>
      </c>
      <c r="X417" s="249"/>
      <c r="Y417" s="248"/>
      <c r="Z417" s="273" t="s">
        <v>339</v>
      </c>
      <c r="AA417" s="90" t="s">
        <v>356</v>
      </c>
      <c r="AB417" s="350" t="s">
        <v>422</v>
      </c>
      <c r="AC417" s="249"/>
      <c r="AD417" s="248"/>
    </row>
    <row r="418" spans="1:30" ht="186.75" customHeight="1">
      <c r="A418" s="485"/>
      <c r="B418" s="208" t="s">
        <v>2664</v>
      </c>
      <c r="C418" s="196" t="s">
        <v>2751</v>
      </c>
      <c r="D418" s="204" t="s">
        <v>2752</v>
      </c>
      <c r="E418" s="196" t="s">
        <v>901</v>
      </c>
      <c r="F418" s="196" t="s">
        <v>2753</v>
      </c>
      <c r="G418" s="197" t="s">
        <v>2754</v>
      </c>
      <c r="H418" s="198" t="s">
        <v>6</v>
      </c>
      <c r="I418" s="200"/>
      <c r="J418" s="200"/>
      <c r="K418" s="201"/>
      <c r="L418" s="90"/>
      <c r="M418" s="202"/>
      <c r="N418" s="203"/>
      <c r="O418" s="202"/>
      <c r="P418" s="201" t="s">
        <v>907</v>
      </c>
      <c r="Q418" s="90" t="s">
        <v>356</v>
      </c>
      <c r="R418" s="202" t="s">
        <v>382</v>
      </c>
      <c r="S418" s="203"/>
      <c r="T418" s="202"/>
      <c r="U418" s="201" t="s">
        <v>908</v>
      </c>
      <c r="V418" s="90" t="s">
        <v>356</v>
      </c>
      <c r="W418" s="248" t="s">
        <v>382</v>
      </c>
      <c r="X418" s="249"/>
      <c r="Y418" s="248"/>
      <c r="Z418" s="273"/>
      <c r="AA418" s="90"/>
      <c r="AB418" s="248"/>
      <c r="AC418" s="249"/>
      <c r="AD418" s="248"/>
    </row>
    <row r="419" spans="1:30" ht="238.5" customHeight="1">
      <c r="A419" s="485"/>
      <c r="B419" s="208" t="s">
        <v>2664</v>
      </c>
      <c r="C419" s="196" t="s">
        <v>2755</v>
      </c>
      <c r="D419" s="204" t="s">
        <v>2756</v>
      </c>
      <c r="E419" s="196" t="s">
        <v>901</v>
      </c>
      <c r="F419" s="196" t="s">
        <v>2757</v>
      </c>
      <c r="G419" s="197" t="s">
        <v>2758</v>
      </c>
      <c r="H419" s="198" t="s">
        <v>6</v>
      </c>
      <c r="I419" s="200"/>
      <c r="J419" s="200"/>
      <c r="K419" s="201"/>
      <c r="L419" s="90"/>
      <c r="M419" s="202"/>
      <c r="N419" s="203"/>
      <c r="O419" s="202"/>
      <c r="P419" s="201" t="s">
        <v>907</v>
      </c>
      <c r="Q419" s="90" t="s">
        <v>356</v>
      </c>
      <c r="R419" s="202" t="s">
        <v>382</v>
      </c>
      <c r="S419" s="203"/>
      <c r="T419" s="202"/>
      <c r="U419" s="201" t="s">
        <v>908</v>
      </c>
      <c r="V419" s="90" t="s">
        <v>356</v>
      </c>
      <c r="W419" s="248" t="s">
        <v>382</v>
      </c>
      <c r="X419" s="249"/>
      <c r="Y419" s="248"/>
      <c r="Z419" s="273" t="s">
        <v>339</v>
      </c>
      <c r="AA419" s="90" t="s">
        <v>356</v>
      </c>
      <c r="AB419" s="350" t="s">
        <v>422</v>
      </c>
      <c r="AC419" s="249"/>
      <c r="AD419" s="248"/>
    </row>
    <row r="420" spans="1:30" ht="100.15" customHeight="1">
      <c r="A420" s="485"/>
      <c r="B420" s="194" t="s">
        <v>2759</v>
      </c>
      <c r="C420" s="196" t="s">
        <v>2760</v>
      </c>
      <c r="D420" s="204" t="s">
        <v>2761</v>
      </c>
      <c r="E420" s="196" t="s">
        <v>901</v>
      </c>
      <c r="F420" s="196" t="s">
        <v>2762</v>
      </c>
      <c r="G420" s="197" t="s">
        <v>2763</v>
      </c>
      <c r="H420" s="198" t="s">
        <v>5</v>
      </c>
      <c r="I420" s="200"/>
      <c r="J420" s="200"/>
      <c r="K420" s="201"/>
      <c r="L420" s="90"/>
      <c r="M420" s="202"/>
      <c r="N420" s="203"/>
      <c r="O420" s="202"/>
      <c r="P420" s="201" t="s">
        <v>907</v>
      </c>
      <c r="Q420" s="90" t="s">
        <v>356</v>
      </c>
      <c r="R420" s="202" t="s">
        <v>382</v>
      </c>
      <c r="S420" s="203"/>
      <c r="T420" s="202"/>
      <c r="U420" s="201" t="s">
        <v>908</v>
      </c>
      <c r="V420" s="90" t="s">
        <v>356</v>
      </c>
      <c r="W420" s="248" t="s">
        <v>382</v>
      </c>
      <c r="X420" s="249"/>
      <c r="Y420" s="248"/>
      <c r="Z420" s="273"/>
      <c r="AA420" s="90"/>
      <c r="AB420" s="248"/>
      <c r="AC420" s="437"/>
      <c r="AD420" s="248"/>
    </row>
    <row r="421" spans="1:30" ht="100.15" customHeight="1">
      <c r="A421" s="485"/>
      <c r="B421" s="194" t="s">
        <v>2759</v>
      </c>
      <c r="C421" s="196" t="s">
        <v>2764</v>
      </c>
      <c r="D421" s="204" t="s">
        <v>2765</v>
      </c>
      <c r="E421" s="196" t="s">
        <v>901</v>
      </c>
      <c r="F421" s="196" t="s">
        <v>2766</v>
      </c>
      <c r="G421" s="197" t="s">
        <v>2767</v>
      </c>
      <c r="H421" s="198" t="s">
        <v>5</v>
      </c>
      <c r="I421" s="200"/>
      <c r="J421" s="200"/>
      <c r="K421" s="201"/>
      <c r="L421" s="90"/>
      <c r="M421" s="202"/>
      <c r="N421" s="203"/>
      <c r="O421" s="202"/>
      <c r="P421" s="201" t="s">
        <v>907</v>
      </c>
      <c r="Q421" s="90" t="s">
        <v>356</v>
      </c>
      <c r="R421" s="202" t="s">
        <v>382</v>
      </c>
      <c r="S421" s="203"/>
      <c r="T421" s="202"/>
      <c r="U421" s="201" t="s">
        <v>908</v>
      </c>
      <c r="V421" s="90" t="s">
        <v>357</v>
      </c>
      <c r="W421" s="248" t="s">
        <v>382</v>
      </c>
      <c r="X421" s="382" t="s">
        <v>2768</v>
      </c>
      <c r="Y421" s="248"/>
      <c r="Z421" s="273" t="s">
        <v>339</v>
      </c>
      <c r="AA421" s="90" t="s">
        <v>356</v>
      </c>
      <c r="AB421" s="350" t="s">
        <v>422</v>
      </c>
      <c r="AC421" s="438"/>
      <c r="AD421" s="248"/>
    </row>
    <row r="422" spans="1:30" ht="100.15" customHeight="1">
      <c r="A422" s="485"/>
      <c r="B422" s="194" t="s">
        <v>2759</v>
      </c>
      <c r="C422" s="196" t="s">
        <v>2769</v>
      </c>
      <c r="D422" s="204" t="s">
        <v>2770</v>
      </c>
      <c r="E422" s="196" t="s">
        <v>901</v>
      </c>
      <c r="F422" s="196" t="s">
        <v>2771</v>
      </c>
      <c r="G422" s="197" t="s">
        <v>2772</v>
      </c>
      <c r="H422" s="198" t="s">
        <v>5</v>
      </c>
      <c r="I422" s="200"/>
      <c r="J422" s="200"/>
      <c r="K422" s="201"/>
      <c r="L422" s="90"/>
      <c r="M422" s="202"/>
      <c r="N422" s="203"/>
      <c r="O422" s="202"/>
      <c r="P422" s="201" t="s">
        <v>907</v>
      </c>
      <c r="Q422" s="90" t="s">
        <v>357</v>
      </c>
      <c r="R422" s="202" t="s">
        <v>382</v>
      </c>
      <c r="S422" s="203" t="s">
        <v>2773</v>
      </c>
      <c r="T422" s="202"/>
      <c r="U422" s="201" t="s">
        <v>908</v>
      </c>
      <c r="V422" s="90" t="s">
        <v>356</v>
      </c>
      <c r="W422" s="248" t="s">
        <v>382</v>
      </c>
      <c r="X422" s="249" t="s">
        <v>2774</v>
      </c>
      <c r="Y422" s="248"/>
      <c r="Z422" s="273" t="s">
        <v>339</v>
      </c>
      <c r="AA422" s="90" t="s">
        <v>356</v>
      </c>
      <c r="AB422" s="350" t="s">
        <v>422</v>
      </c>
      <c r="AC422" s="438"/>
      <c r="AD422" s="248"/>
    </row>
    <row r="423" spans="1:30" ht="100.15" customHeight="1">
      <c r="A423" s="485"/>
      <c r="B423" s="194" t="s">
        <v>2759</v>
      </c>
      <c r="C423" s="196" t="s">
        <v>2775</v>
      </c>
      <c r="D423" s="204" t="s">
        <v>2776</v>
      </c>
      <c r="E423" s="196" t="s">
        <v>901</v>
      </c>
      <c r="F423" s="196" t="s">
        <v>2777</v>
      </c>
      <c r="G423" s="197" t="s">
        <v>2767</v>
      </c>
      <c r="H423" s="198" t="s">
        <v>6</v>
      </c>
      <c r="I423" s="200"/>
      <c r="J423" s="200"/>
      <c r="K423" s="201"/>
      <c r="L423" s="90"/>
      <c r="M423" s="202"/>
      <c r="N423" s="203"/>
      <c r="O423" s="202"/>
      <c r="P423" s="201" t="s">
        <v>907</v>
      </c>
      <c r="Q423" s="90" t="s">
        <v>357</v>
      </c>
      <c r="R423" s="202" t="s">
        <v>382</v>
      </c>
      <c r="S423" s="203" t="s">
        <v>2773</v>
      </c>
      <c r="T423" s="202"/>
      <c r="U423" s="201" t="s">
        <v>908</v>
      </c>
      <c r="V423" s="90" t="s">
        <v>356</v>
      </c>
      <c r="W423" s="248" t="s">
        <v>382</v>
      </c>
      <c r="X423" s="249" t="s">
        <v>2774</v>
      </c>
      <c r="Y423" s="248"/>
      <c r="Z423" s="273" t="s">
        <v>339</v>
      </c>
      <c r="AA423" s="90" t="s">
        <v>356</v>
      </c>
      <c r="AB423" s="350" t="s">
        <v>422</v>
      </c>
      <c r="AC423" s="438"/>
      <c r="AD423" s="248"/>
    </row>
    <row r="424" spans="1:30" ht="100.15" customHeight="1">
      <c r="A424" s="485"/>
      <c r="B424" s="194" t="s">
        <v>2759</v>
      </c>
      <c r="C424" s="196" t="s">
        <v>2778</v>
      </c>
      <c r="D424" s="204" t="s">
        <v>2779</v>
      </c>
      <c r="E424" s="196" t="s">
        <v>2780</v>
      </c>
      <c r="F424" s="196" t="s">
        <v>2781</v>
      </c>
      <c r="G424" s="197" t="s">
        <v>2782</v>
      </c>
      <c r="H424" s="198" t="s">
        <v>5</v>
      </c>
      <c r="I424" s="200"/>
      <c r="J424" s="200"/>
      <c r="K424" s="201"/>
      <c r="L424" s="90"/>
      <c r="M424" s="202"/>
      <c r="N424" s="203"/>
      <c r="O424" s="202"/>
      <c r="P424" s="201" t="s">
        <v>907</v>
      </c>
      <c r="Q424" s="90" t="s">
        <v>356</v>
      </c>
      <c r="R424" s="202" t="s">
        <v>382</v>
      </c>
      <c r="S424" s="203"/>
      <c r="T424" s="202"/>
      <c r="U424" s="201" t="s">
        <v>908</v>
      </c>
      <c r="V424" s="90" t="s">
        <v>356</v>
      </c>
      <c r="W424" s="248" t="s">
        <v>382</v>
      </c>
      <c r="X424" s="249"/>
      <c r="Y424" s="248"/>
      <c r="Z424" s="273" t="s">
        <v>339</v>
      </c>
      <c r="AA424" s="90" t="s">
        <v>356</v>
      </c>
      <c r="AB424" s="350" t="s">
        <v>422</v>
      </c>
      <c r="AC424" s="438" t="s">
        <v>2783</v>
      </c>
      <c r="AD424" s="248"/>
    </row>
    <row r="425" spans="1:30" ht="100.15" customHeight="1">
      <c r="A425" s="485"/>
      <c r="B425" s="194" t="s">
        <v>2759</v>
      </c>
      <c r="C425" s="196" t="s">
        <v>2784</v>
      </c>
      <c r="D425" s="204" t="s">
        <v>2785</v>
      </c>
      <c r="E425" s="196" t="s">
        <v>2786</v>
      </c>
      <c r="F425" s="196" t="s">
        <v>2787</v>
      </c>
      <c r="G425" s="197" t="s">
        <v>2788</v>
      </c>
      <c r="H425" s="198" t="s">
        <v>5</v>
      </c>
      <c r="I425" s="200"/>
      <c r="J425" s="200"/>
      <c r="K425" s="201"/>
      <c r="L425" s="90"/>
      <c r="M425" s="202"/>
      <c r="N425" s="203"/>
      <c r="O425" s="202"/>
      <c r="P425" s="201" t="s">
        <v>907</v>
      </c>
      <c r="Q425" s="90" t="s">
        <v>356</v>
      </c>
      <c r="R425" s="202" t="s">
        <v>382</v>
      </c>
      <c r="S425" s="203"/>
      <c r="T425" s="202"/>
      <c r="U425" s="201" t="s">
        <v>908</v>
      </c>
      <c r="V425" s="90" t="s">
        <v>356</v>
      </c>
      <c r="W425" s="248" t="s">
        <v>382</v>
      </c>
      <c r="X425" s="249"/>
      <c r="Y425" s="248"/>
      <c r="Z425" s="273" t="s">
        <v>339</v>
      </c>
      <c r="AA425" s="90" t="s">
        <v>356</v>
      </c>
      <c r="AB425" s="350" t="s">
        <v>422</v>
      </c>
      <c r="AC425" s="438"/>
      <c r="AD425" s="248"/>
    </row>
    <row r="426" spans="1:30" ht="100.15" customHeight="1">
      <c r="A426" s="485"/>
      <c r="B426" s="194" t="s">
        <v>2759</v>
      </c>
      <c r="C426" s="196" t="s">
        <v>2789</v>
      </c>
      <c r="D426" s="204" t="s">
        <v>2790</v>
      </c>
      <c r="E426" s="196" t="s">
        <v>901</v>
      </c>
      <c r="F426" s="196" t="s">
        <v>2791</v>
      </c>
      <c r="G426" s="197" t="s">
        <v>2792</v>
      </c>
      <c r="H426" s="198" t="s">
        <v>5</v>
      </c>
      <c r="I426" s="200"/>
      <c r="J426" s="200"/>
      <c r="K426" s="201"/>
      <c r="L426" s="90"/>
      <c r="M426" s="202"/>
      <c r="N426" s="203"/>
      <c r="O426" s="202"/>
      <c r="P426" s="201" t="s">
        <v>907</v>
      </c>
      <c r="Q426" s="90" t="s">
        <v>356</v>
      </c>
      <c r="R426" s="202" t="s">
        <v>382</v>
      </c>
      <c r="S426" s="203"/>
      <c r="T426" s="202"/>
      <c r="U426" s="201" t="s">
        <v>908</v>
      </c>
      <c r="V426" s="90" t="s">
        <v>356</v>
      </c>
      <c r="W426" s="248" t="s">
        <v>382</v>
      </c>
      <c r="X426" s="249"/>
      <c r="Y426" s="248"/>
      <c r="Z426" s="273" t="s">
        <v>339</v>
      </c>
      <c r="AA426" s="90" t="s">
        <v>356</v>
      </c>
      <c r="AB426" s="350" t="s">
        <v>422</v>
      </c>
      <c r="AC426" s="438"/>
      <c r="AD426" s="248"/>
    </row>
    <row r="427" spans="1:30" ht="100.15" customHeight="1">
      <c r="A427" s="485"/>
      <c r="B427" s="194" t="s">
        <v>2759</v>
      </c>
      <c r="C427" s="196" t="s">
        <v>2793</v>
      </c>
      <c r="D427" s="204" t="s">
        <v>2794</v>
      </c>
      <c r="E427" s="196" t="s">
        <v>901</v>
      </c>
      <c r="F427" s="196" t="s">
        <v>2795</v>
      </c>
      <c r="G427" s="197" t="s">
        <v>2796</v>
      </c>
      <c r="H427" s="198" t="s">
        <v>6</v>
      </c>
      <c r="I427" s="200"/>
      <c r="J427" s="200"/>
      <c r="K427" s="201"/>
      <c r="L427" s="90"/>
      <c r="M427" s="202"/>
      <c r="N427" s="203"/>
      <c r="O427" s="202"/>
      <c r="P427" s="201" t="s">
        <v>907</v>
      </c>
      <c r="Q427" s="90" t="s">
        <v>356</v>
      </c>
      <c r="R427" s="202" t="s">
        <v>382</v>
      </c>
      <c r="S427" s="203"/>
      <c r="T427" s="202"/>
      <c r="U427" s="201" t="s">
        <v>908</v>
      </c>
      <c r="V427" s="90" t="s">
        <v>356</v>
      </c>
      <c r="W427" s="248" t="s">
        <v>382</v>
      </c>
      <c r="X427" s="249"/>
      <c r="Y427" s="248"/>
      <c r="Z427" s="273"/>
      <c r="AA427" s="90"/>
      <c r="AB427" s="248"/>
      <c r="AC427" s="438"/>
      <c r="AD427" s="248"/>
    </row>
    <row r="428" spans="1:30" ht="100.15" customHeight="1">
      <c r="A428" s="485"/>
      <c r="B428" s="194" t="s">
        <v>2759</v>
      </c>
      <c r="C428" s="196" t="s">
        <v>2797</v>
      </c>
      <c r="D428" s="204" t="s">
        <v>2798</v>
      </c>
      <c r="E428" s="196" t="s">
        <v>2799</v>
      </c>
      <c r="F428" s="196" t="s">
        <v>2800</v>
      </c>
      <c r="G428" s="197" t="s">
        <v>2801</v>
      </c>
      <c r="H428" s="198" t="s">
        <v>5</v>
      </c>
      <c r="I428" s="200"/>
      <c r="J428" s="200"/>
      <c r="K428" s="201"/>
      <c r="L428" s="90"/>
      <c r="M428" s="202"/>
      <c r="N428" s="203"/>
      <c r="O428" s="202"/>
      <c r="P428" s="201" t="s">
        <v>907</v>
      </c>
      <c r="Q428" s="90" t="s">
        <v>356</v>
      </c>
      <c r="R428" s="202" t="s">
        <v>382</v>
      </c>
      <c r="S428" s="203"/>
      <c r="T428" s="202"/>
      <c r="U428" s="201" t="s">
        <v>908</v>
      </c>
      <c r="V428" s="90" t="s">
        <v>356</v>
      </c>
      <c r="W428" s="248" t="s">
        <v>382</v>
      </c>
      <c r="X428" s="249"/>
      <c r="Y428" s="248"/>
      <c r="Z428" s="273" t="s">
        <v>339</v>
      </c>
      <c r="AA428" s="90" t="s">
        <v>356</v>
      </c>
      <c r="AB428" s="350" t="s">
        <v>422</v>
      </c>
      <c r="AC428" s="438"/>
      <c r="AD428" s="248"/>
    </row>
    <row r="429" spans="1:30" ht="100.15" customHeight="1">
      <c r="A429" s="485"/>
      <c r="B429" s="194" t="s">
        <v>2759</v>
      </c>
      <c r="C429" s="196" t="s">
        <v>2802</v>
      </c>
      <c r="D429" s="204" t="s">
        <v>2803</v>
      </c>
      <c r="E429" s="196" t="s">
        <v>901</v>
      </c>
      <c r="F429" s="196" t="s">
        <v>2804</v>
      </c>
      <c r="G429" s="197" t="s">
        <v>2805</v>
      </c>
      <c r="H429" s="198" t="s">
        <v>5</v>
      </c>
      <c r="I429" s="200"/>
      <c r="J429" s="200"/>
      <c r="K429" s="201"/>
      <c r="L429" s="90"/>
      <c r="M429" s="202"/>
      <c r="N429" s="203"/>
      <c r="O429" s="202"/>
      <c r="P429" s="201" t="s">
        <v>907</v>
      </c>
      <c r="Q429" s="90" t="s">
        <v>356</v>
      </c>
      <c r="R429" s="202" t="s">
        <v>382</v>
      </c>
      <c r="S429" s="203"/>
      <c r="T429" s="202"/>
      <c r="U429" s="201" t="s">
        <v>908</v>
      </c>
      <c r="V429" s="90" t="s">
        <v>356</v>
      </c>
      <c r="W429" s="248" t="s">
        <v>382</v>
      </c>
      <c r="X429" s="249"/>
      <c r="Y429" s="248"/>
      <c r="Z429" s="273"/>
      <c r="AA429" s="90"/>
      <c r="AB429" s="248"/>
      <c r="AC429" s="438"/>
      <c r="AD429" s="248"/>
    </row>
    <row r="430" spans="1:30" ht="100.15" customHeight="1">
      <c r="A430" s="485"/>
      <c r="B430" s="194" t="s">
        <v>2759</v>
      </c>
      <c r="C430" s="196" t="s">
        <v>2806</v>
      </c>
      <c r="D430" s="196" t="s">
        <v>2807</v>
      </c>
      <c r="E430" s="196" t="s">
        <v>901</v>
      </c>
      <c r="F430" s="196" t="s">
        <v>2808</v>
      </c>
      <c r="G430" s="197" t="s">
        <v>2809</v>
      </c>
      <c r="H430" s="198" t="s">
        <v>4</v>
      </c>
      <c r="I430" s="200"/>
      <c r="J430" s="200"/>
      <c r="K430" s="270"/>
      <c r="L430" s="90"/>
      <c r="M430" s="202"/>
      <c r="N430" s="203"/>
      <c r="O430" s="202"/>
      <c r="P430" s="201" t="s">
        <v>907</v>
      </c>
      <c r="Q430" s="90" t="s">
        <v>356</v>
      </c>
      <c r="R430" s="202" t="s">
        <v>382</v>
      </c>
      <c r="S430" s="203"/>
      <c r="T430" s="202"/>
      <c r="U430" s="201" t="s">
        <v>908</v>
      </c>
      <c r="V430" s="90" t="s">
        <v>356</v>
      </c>
      <c r="W430" s="248" t="s">
        <v>382</v>
      </c>
      <c r="X430" s="249"/>
      <c r="Y430" s="248"/>
      <c r="Z430" s="273" t="s">
        <v>339</v>
      </c>
      <c r="AA430" s="90" t="s">
        <v>356</v>
      </c>
      <c r="AB430" s="350" t="s">
        <v>422</v>
      </c>
      <c r="AC430" s="438"/>
      <c r="AD430" s="248"/>
    </row>
    <row r="431" spans="1:30" ht="127.5" customHeight="1">
      <c r="A431" s="485"/>
      <c r="B431" s="214" t="s">
        <v>2759</v>
      </c>
      <c r="C431" s="211" t="s">
        <v>2810</v>
      </c>
      <c r="D431" s="211" t="s">
        <v>2811</v>
      </c>
      <c r="E431" s="211" t="s">
        <v>901</v>
      </c>
      <c r="F431" s="211" t="s">
        <v>2812</v>
      </c>
      <c r="G431" s="212" t="s">
        <v>2813</v>
      </c>
      <c r="H431" s="198" t="s">
        <v>4</v>
      </c>
      <c r="I431" s="200"/>
      <c r="J431" s="200"/>
      <c r="K431" s="270"/>
      <c r="L431" s="90"/>
      <c r="M431" s="202"/>
      <c r="N431" s="203"/>
      <c r="O431" s="202"/>
      <c r="P431" s="201" t="s">
        <v>907</v>
      </c>
      <c r="Q431" s="90" t="s">
        <v>357</v>
      </c>
      <c r="R431" s="202" t="s">
        <v>382</v>
      </c>
      <c r="S431" s="203" t="s">
        <v>2814</v>
      </c>
      <c r="T431" s="202"/>
      <c r="U431" s="201" t="s">
        <v>908</v>
      </c>
      <c r="V431" s="90" t="s">
        <v>356</v>
      </c>
      <c r="W431" s="248" t="s">
        <v>382</v>
      </c>
      <c r="X431" s="249"/>
      <c r="Y431" s="248"/>
      <c r="Z431" s="273" t="s">
        <v>339</v>
      </c>
      <c r="AA431" s="90" t="s">
        <v>356</v>
      </c>
      <c r="AB431" s="350" t="s">
        <v>422</v>
      </c>
      <c r="AC431" s="438"/>
      <c r="AD431" s="248"/>
    </row>
    <row r="432" spans="1:30" ht="100.15" customHeight="1">
      <c r="A432" s="485"/>
      <c r="B432" s="194" t="s">
        <v>2759</v>
      </c>
      <c r="C432" s="196" t="s">
        <v>2815</v>
      </c>
      <c r="D432" s="196" t="s">
        <v>2816</v>
      </c>
      <c r="E432" s="196" t="s">
        <v>2817</v>
      </c>
      <c r="F432" s="196" t="s">
        <v>2818</v>
      </c>
      <c r="G432" s="197" t="s">
        <v>2819</v>
      </c>
      <c r="H432" s="198" t="s">
        <v>4</v>
      </c>
      <c r="I432" s="200"/>
      <c r="J432" s="200"/>
      <c r="K432" s="270"/>
      <c r="L432" s="90"/>
      <c r="M432" s="202"/>
      <c r="N432" s="203"/>
      <c r="O432" s="202"/>
      <c r="P432" s="201" t="s">
        <v>907</v>
      </c>
      <c r="Q432" s="90" t="s">
        <v>356</v>
      </c>
      <c r="R432" s="202" t="s">
        <v>382</v>
      </c>
      <c r="S432" s="203"/>
      <c r="T432" s="202"/>
      <c r="U432" s="201" t="s">
        <v>908</v>
      </c>
      <c r="V432" s="90" t="s">
        <v>356</v>
      </c>
      <c r="W432" s="248" t="s">
        <v>382</v>
      </c>
      <c r="X432" s="249"/>
      <c r="Y432" s="248"/>
      <c r="Z432" s="273"/>
      <c r="AA432" s="90"/>
      <c r="AB432" s="248"/>
      <c r="AC432" s="438"/>
      <c r="AD432" s="248"/>
    </row>
    <row r="433" spans="1:30" ht="100.15" customHeight="1">
      <c r="A433" s="485"/>
      <c r="B433" s="194" t="s">
        <v>2759</v>
      </c>
      <c r="C433" s="196" t="s">
        <v>2820</v>
      </c>
      <c r="D433" s="204" t="s">
        <v>2821</v>
      </c>
      <c r="E433" s="196" t="s">
        <v>2822</v>
      </c>
      <c r="F433" s="196" t="s">
        <v>2823</v>
      </c>
      <c r="G433" s="197" t="s">
        <v>2824</v>
      </c>
      <c r="H433" s="198" t="s">
        <v>4</v>
      </c>
      <c r="I433" s="200"/>
      <c r="J433" s="200"/>
      <c r="K433" s="201"/>
      <c r="L433" s="90"/>
      <c r="M433" s="202"/>
      <c r="N433" s="203"/>
      <c r="O433" s="202"/>
      <c r="P433" s="201" t="s">
        <v>907</v>
      </c>
      <c r="Q433" s="90" t="s">
        <v>356</v>
      </c>
      <c r="R433" s="202" t="s">
        <v>382</v>
      </c>
      <c r="S433" s="203"/>
      <c r="T433" s="202"/>
      <c r="U433" s="201" t="s">
        <v>908</v>
      </c>
      <c r="V433" s="90" t="s">
        <v>356</v>
      </c>
      <c r="W433" s="248" t="s">
        <v>382</v>
      </c>
      <c r="X433" s="249"/>
      <c r="Y433" s="248"/>
      <c r="Z433" s="273" t="s">
        <v>339</v>
      </c>
      <c r="AA433" s="90" t="s">
        <v>356</v>
      </c>
      <c r="AB433" s="350" t="s">
        <v>422</v>
      </c>
      <c r="AC433" s="438"/>
      <c r="AD433" s="248"/>
    </row>
    <row r="434" spans="1:30" ht="100.15" customHeight="1">
      <c r="A434" s="485"/>
      <c r="B434" s="194" t="s">
        <v>2759</v>
      </c>
      <c r="C434" s="196" t="s">
        <v>2825</v>
      </c>
      <c r="D434" s="204" t="s">
        <v>2826</v>
      </c>
      <c r="E434" s="196" t="s">
        <v>2822</v>
      </c>
      <c r="F434" s="196" t="s">
        <v>2827</v>
      </c>
      <c r="G434" s="197" t="s">
        <v>2828</v>
      </c>
      <c r="H434" s="198" t="s">
        <v>5</v>
      </c>
      <c r="I434" s="200"/>
      <c r="J434" s="200"/>
      <c r="K434" s="201"/>
      <c r="L434" s="90"/>
      <c r="M434" s="202"/>
      <c r="N434" s="203"/>
      <c r="O434" s="202"/>
      <c r="P434" s="201" t="s">
        <v>907</v>
      </c>
      <c r="Q434" s="90" t="s">
        <v>356</v>
      </c>
      <c r="R434" s="202" t="s">
        <v>382</v>
      </c>
      <c r="S434" s="203"/>
      <c r="T434" s="202"/>
      <c r="U434" s="201" t="s">
        <v>908</v>
      </c>
      <c r="V434" s="90" t="s">
        <v>356</v>
      </c>
      <c r="W434" s="248" t="s">
        <v>382</v>
      </c>
      <c r="X434" s="249"/>
      <c r="Y434" s="248"/>
      <c r="Z434" s="273"/>
      <c r="AA434" s="90"/>
      <c r="AB434" s="248"/>
      <c r="AC434" s="438"/>
      <c r="AD434" s="248"/>
    </row>
    <row r="435" spans="1:30" ht="100.15" customHeight="1">
      <c r="A435" s="485"/>
      <c r="B435" s="194" t="s">
        <v>2759</v>
      </c>
      <c r="C435" s="196" t="s">
        <v>2829</v>
      </c>
      <c r="D435" s="204" t="s">
        <v>2830</v>
      </c>
      <c r="E435" s="196" t="s">
        <v>2822</v>
      </c>
      <c r="F435" s="196" t="s">
        <v>2831</v>
      </c>
      <c r="G435" s="197" t="s">
        <v>2828</v>
      </c>
      <c r="H435" s="198" t="s">
        <v>5</v>
      </c>
      <c r="I435" s="200"/>
      <c r="J435" s="200"/>
      <c r="K435" s="201"/>
      <c r="L435" s="90"/>
      <c r="M435" s="202"/>
      <c r="N435" s="203"/>
      <c r="O435" s="202"/>
      <c r="P435" s="201" t="s">
        <v>907</v>
      </c>
      <c r="Q435" s="90" t="s">
        <v>356</v>
      </c>
      <c r="R435" s="202" t="s">
        <v>382</v>
      </c>
      <c r="S435" s="203"/>
      <c r="T435" s="202"/>
      <c r="U435" s="201" t="s">
        <v>908</v>
      </c>
      <c r="V435" s="90" t="s">
        <v>356</v>
      </c>
      <c r="W435" s="248" t="s">
        <v>382</v>
      </c>
      <c r="X435" s="249"/>
      <c r="Y435" s="248"/>
      <c r="Z435" s="273"/>
      <c r="AA435" s="90"/>
      <c r="AB435" s="248"/>
      <c r="AC435" s="438"/>
      <c r="AD435" s="248"/>
    </row>
    <row r="436" spans="1:30" s="18" customFormat="1" ht="238.5" customHeight="1">
      <c r="A436" s="485"/>
      <c r="B436" s="174" t="s">
        <v>2759</v>
      </c>
      <c r="C436" s="196" t="s">
        <v>2832</v>
      </c>
      <c r="D436" s="196" t="s">
        <v>2833</v>
      </c>
      <c r="E436" s="196" t="s">
        <v>2834</v>
      </c>
      <c r="F436" s="196" t="s">
        <v>2835</v>
      </c>
      <c r="G436" s="197" t="s">
        <v>2836</v>
      </c>
      <c r="H436" s="247" t="s">
        <v>3</v>
      </c>
      <c r="I436" s="219"/>
      <c r="J436" s="200"/>
      <c r="K436" s="201"/>
      <c r="L436" s="90"/>
      <c r="M436" s="248"/>
      <c r="N436" s="249"/>
      <c r="O436" s="248"/>
      <c r="P436" s="201" t="s">
        <v>907</v>
      </c>
      <c r="Q436" s="90" t="s">
        <v>356</v>
      </c>
      <c r="R436" s="107" t="s">
        <v>382</v>
      </c>
      <c r="S436" s="249"/>
      <c r="T436" s="248"/>
      <c r="U436" s="201" t="s">
        <v>908</v>
      </c>
      <c r="V436" s="90" t="s">
        <v>356</v>
      </c>
      <c r="W436" s="350" t="s">
        <v>382</v>
      </c>
      <c r="X436" s="249"/>
      <c r="Y436" s="248"/>
      <c r="Z436" s="273" t="s">
        <v>339</v>
      </c>
      <c r="AA436" s="90" t="s">
        <v>356</v>
      </c>
      <c r="AB436" s="350" t="s">
        <v>422</v>
      </c>
      <c r="AC436" s="438"/>
      <c r="AD436" s="248"/>
    </row>
    <row r="437" spans="1:30" s="18" customFormat="1" ht="238.5" customHeight="1">
      <c r="A437" s="485"/>
      <c r="B437" s="230" t="s">
        <v>2759</v>
      </c>
      <c r="C437" s="195" t="s">
        <v>2837</v>
      </c>
      <c r="D437" s="195" t="s">
        <v>2838</v>
      </c>
      <c r="E437" s="195" t="s">
        <v>2839</v>
      </c>
      <c r="F437" s="195" t="s">
        <v>2840</v>
      </c>
      <c r="G437" s="207" t="s">
        <v>2841</v>
      </c>
      <c r="H437" s="247"/>
      <c r="I437" s="219"/>
      <c r="J437" s="200"/>
      <c r="K437" s="201"/>
      <c r="L437" s="90"/>
      <c r="M437" s="248"/>
      <c r="N437" s="249"/>
      <c r="O437" s="248"/>
      <c r="P437" s="201"/>
      <c r="Q437" s="90" t="s">
        <v>356</v>
      </c>
      <c r="R437" s="107" t="s">
        <v>382</v>
      </c>
      <c r="S437" s="249"/>
      <c r="T437" s="248"/>
      <c r="U437" s="201" t="s">
        <v>908</v>
      </c>
      <c r="V437" s="90" t="s">
        <v>356</v>
      </c>
      <c r="W437" s="350" t="s">
        <v>382</v>
      </c>
      <c r="X437" s="249"/>
      <c r="Y437" s="248"/>
      <c r="Z437" s="273"/>
      <c r="AA437" s="90"/>
      <c r="AB437" s="350"/>
      <c r="AC437" s="438"/>
      <c r="AD437" s="248"/>
    </row>
    <row r="438" spans="1:30" s="18" customFormat="1" ht="238.5" customHeight="1">
      <c r="A438" s="485"/>
      <c r="B438" s="230" t="s">
        <v>2759</v>
      </c>
      <c r="C438" s="195" t="s">
        <v>2842</v>
      </c>
      <c r="D438" s="195" t="s">
        <v>2843</v>
      </c>
      <c r="E438" s="195" t="s">
        <v>2839</v>
      </c>
      <c r="F438" s="195" t="s">
        <v>2844</v>
      </c>
      <c r="G438" s="207" t="s">
        <v>2845</v>
      </c>
      <c r="H438" s="376"/>
      <c r="I438" s="219"/>
      <c r="J438" s="200"/>
      <c r="K438" s="201"/>
      <c r="L438" s="90"/>
      <c r="M438" s="248"/>
      <c r="N438" s="249"/>
      <c r="O438" s="248"/>
      <c r="P438" s="201"/>
      <c r="Q438" s="90" t="s">
        <v>356</v>
      </c>
      <c r="R438" s="107" t="s">
        <v>382</v>
      </c>
      <c r="S438" s="249"/>
      <c r="T438" s="248"/>
      <c r="U438" s="201" t="s">
        <v>908</v>
      </c>
      <c r="V438" s="90" t="s">
        <v>356</v>
      </c>
      <c r="W438" s="350" t="s">
        <v>382</v>
      </c>
      <c r="X438" s="249"/>
      <c r="Y438" s="248"/>
      <c r="Z438" s="273" t="s">
        <v>339</v>
      </c>
      <c r="AA438" s="90" t="s">
        <v>356</v>
      </c>
      <c r="AB438" s="350" t="s">
        <v>422</v>
      </c>
      <c r="AC438" s="438"/>
      <c r="AD438" s="248"/>
    </row>
    <row r="439" spans="1:30" s="18" customFormat="1" ht="238.5" customHeight="1">
      <c r="A439" s="485"/>
      <c r="B439" s="230" t="s">
        <v>2759</v>
      </c>
      <c r="C439" s="195" t="s">
        <v>2846</v>
      </c>
      <c r="D439" s="195" t="s">
        <v>2847</v>
      </c>
      <c r="E439" s="195" t="s">
        <v>2839</v>
      </c>
      <c r="F439" s="195" t="s">
        <v>2848</v>
      </c>
      <c r="G439" s="207" t="s">
        <v>2849</v>
      </c>
      <c r="H439" s="376"/>
      <c r="I439" s="219"/>
      <c r="J439" s="200"/>
      <c r="K439" s="201"/>
      <c r="L439" s="90"/>
      <c r="M439" s="248"/>
      <c r="N439" s="249"/>
      <c r="O439" s="248"/>
      <c r="P439" s="201"/>
      <c r="Q439" s="90" t="s">
        <v>357</v>
      </c>
      <c r="R439" s="107" t="s">
        <v>382</v>
      </c>
      <c r="S439" s="249"/>
      <c r="T439" s="248"/>
      <c r="U439" s="201" t="s">
        <v>908</v>
      </c>
      <c r="V439" s="90" t="s">
        <v>356</v>
      </c>
      <c r="W439" s="350" t="s">
        <v>382</v>
      </c>
      <c r="X439" s="249"/>
      <c r="Y439" s="248"/>
      <c r="Z439" s="273"/>
      <c r="AA439" s="90"/>
      <c r="AB439" s="350"/>
      <c r="AC439" s="438"/>
      <c r="AD439" s="248"/>
    </row>
    <row r="440" spans="1:30" s="18" customFormat="1" ht="238.5" customHeight="1">
      <c r="A440" s="485"/>
      <c r="B440" s="230" t="s">
        <v>2759</v>
      </c>
      <c r="C440" s="195" t="s">
        <v>2850</v>
      </c>
      <c r="D440" s="195" t="s">
        <v>2851</v>
      </c>
      <c r="E440" s="195" t="s">
        <v>2834</v>
      </c>
      <c r="F440" s="195" t="s">
        <v>2852</v>
      </c>
      <c r="G440" s="207" t="s">
        <v>2853</v>
      </c>
      <c r="H440" s="376"/>
      <c r="I440" s="219"/>
      <c r="J440" s="200"/>
      <c r="K440" s="201"/>
      <c r="L440" s="90"/>
      <c r="M440" s="248"/>
      <c r="N440" s="249"/>
      <c r="O440" s="248"/>
      <c r="P440" s="201"/>
      <c r="Q440" s="90" t="s">
        <v>356</v>
      </c>
      <c r="R440" s="107" t="s">
        <v>382</v>
      </c>
      <c r="S440" s="249"/>
      <c r="T440" s="248"/>
      <c r="U440" s="201" t="s">
        <v>908</v>
      </c>
      <c r="V440" s="90" t="s">
        <v>356</v>
      </c>
      <c r="W440" s="350" t="s">
        <v>382</v>
      </c>
      <c r="X440" s="249"/>
      <c r="Y440" s="248"/>
      <c r="Z440" s="273" t="s">
        <v>339</v>
      </c>
      <c r="AA440" s="90" t="s">
        <v>356</v>
      </c>
      <c r="AB440" s="350" t="s">
        <v>422</v>
      </c>
      <c r="AC440" s="438"/>
      <c r="AD440" s="248"/>
    </row>
    <row r="441" spans="1:30" ht="100.15" customHeight="1">
      <c r="A441" s="485"/>
      <c r="B441" s="208" t="s">
        <v>2854</v>
      </c>
      <c r="C441" s="196" t="s">
        <v>2855</v>
      </c>
      <c r="D441" s="204" t="s">
        <v>2856</v>
      </c>
      <c r="E441" s="196" t="s">
        <v>901</v>
      </c>
      <c r="F441" s="196" t="s">
        <v>2857</v>
      </c>
      <c r="G441" s="197" t="s">
        <v>2858</v>
      </c>
      <c r="H441" s="198" t="s">
        <v>5</v>
      </c>
      <c r="I441" s="200"/>
      <c r="J441" s="200"/>
      <c r="K441" s="201"/>
      <c r="L441" s="90"/>
      <c r="M441" s="202"/>
      <c r="N441" s="203"/>
      <c r="O441" s="202"/>
      <c r="P441" s="201" t="s">
        <v>907</v>
      </c>
      <c r="Q441" s="90" t="s">
        <v>356</v>
      </c>
      <c r="R441" s="202" t="s">
        <v>382</v>
      </c>
      <c r="S441" s="203"/>
      <c r="T441" s="202"/>
      <c r="U441" s="201" t="s">
        <v>908</v>
      </c>
      <c r="V441" s="90" t="s">
        <v>356</v>
      </c>
      <c r="W441" s="248" t="s">
        <v>382</v>
      </c>
      <c r="X441" s="249"/>
      <c r="Y441" s="248"/>
      <c r="Z441" s="273"/>
      <c r="AA441" s="90"/>
      <c r="AB441" s="248"/>
      <c r="AC441" s="438"/>
      <c r="AD441" s="248"/>
    </row>
    <row r="442" spans="1:30" ht="100.15" customHeight="1">
      <c r="A442" s="485"/>
      <c r="B442" s="208" t="s">
        <v>2854</v>
      </c>
      <c r="C442" s="196" t="s">
        <v>2859</v>
      </c>
      <c r="D442" s="204" t="s">
        <v>2860</v>
      </c>
      <c r="E442" s="196" t="s">
        <v>901</v>
      </c>
      <c r="F442" s="196" t="s">
        <v>2861</v>
      </c>
      <c r="G442" s="197" t="s">
        <v>2862</v>
      </c>
      <c r="H442" s="198" t="s">
        <v>4</v>
      </c>
      <c r="I442" s="200"/>
      <c r="J442" s="200"/>
      <c r="K442" s="201"/>
      <c r="L442" s="90"/>
      <c r="M442" s="202"/>
      <c r="N442" s="203"/>
      <c r="O442" s="202"/>
      <c r="P442" s="201" t="s">
        <v>907</v>
      </c>
      <c r="Q442" s="90" t="s">
        <v>357</v>
      </c>
      <c r="R442" s="202" t="s">
        <v>382</v>
      </c>
      <c r="S442" s="203"/>
      <c r="T442" s="202"/>
      <c r="U442" s="201" t="s">
        <v>908</v>
      </c>
      <c r="V442" s="90" t="s">
        <v>356</v>
      </c>
      <c r="W442" s="248" t="s">
        <v>382</v>
      </c>
      <c r="X442" s="249"/>
      <c r="Y442" s="248"/>
      <c r="Z442" s="273"/>
      <c r="AA442" s="90"/>
      <c r="AB442" s="248"/>
      <c r="AC442" s="438"/>
      <c r="AD442" s="248"/>
    </row>
    <row r="443" spans="1:30" ht="100.15" customHeight="1">
      <c r="A443" s="485"/>
      <c r="B443" s="208" t="s">
        <v>2854</v>
      </c>
      <c r="C443" s="196" t="s">
        <v>2863</v>
      </c>
      <c r="D443" s="204" t="s">
        <v>2864</v>
      </c>
      <c r="E443" s="196" t="s">
        <v>901</v>
      </c>
      <c r="F443" s="196" t="s">
        <v>2865</v>
      </c>
      <c r="G443" s="197" t="s">
        <v>2862</v>
      </c>
      <c r="H443" s="198" t="s">
        <v>5</v>
      </c>
      <c r="I443" s="200"/>
      <c r="J443" s="200"/>
      <c r="K443" s="201"/>
      <c r="L443" s="90"/>
      <c r="M443" s="202"/>
      <c r="N443" s="203"/>
      <c r="O443" s="202"/>
      <c r="P443" s="201" t="s">
        <v>907</v>
      </c>
      <c r="Q443" s="90" t="s">
        <v>357</v>
      </c>
      <c r="R443" s="202" t="s">
        <v>382</v>
      </c>
      <c r="S443" s="203"/>
      <c r="T443" s="202"/>
      <c r="U443" s="201" t="s">
        <v>908</v>
      </c>
      <c r="V443" s="90" t="s">
        <v>356</v>
      </c>
      <c r="W443" s="248" t="s">
        <v>382</v>
      </c>
      <c r="X443" s="249"/>
      <c r="Y443" s="248"/>
      <c r="Z443" s="273" t="s">
        <v>339</v>
      </c>
      <c r="AA443" s="90" t="s">
        <v>356</v>
      </c>
      <c r="AB443" s="350" t="s">
        <v>422</v>
      </c>
      <c r="AC443" s="438"/>
      <c r="AD443" s="248"/>
    </row>
    <row r="444" spans="1:30" ht="100.15" customHeight="1">
      <c r="A444" s="485"/>
      <c r="B444" s="208" t="s">
        <v>2854</v>
      </c>
      <c r="C444" s="196" t="s">
        <v>2866</v>
      </c>
      <c r="D444" s="204" t="s">
        <v>2867</v>
      </c>
      <c r="E444" s="196" t="s">
        <v>901</v>
      </c>
      <c r="F444" s="196" t="s">
        <v>2868</v>
      </c>
      <c r="G444" s="197" t="s">
        <v>2862</v>
      </c>
      <c r="H444" s="198" t="s">
        <v>5</v>
      </c>
      <c r="I444" s="200"/>
      <c r="J444" s="200"/>
      <c r="K444" s="201"/>
      <c r="L444" s="90"/>
      <c r="M444" s="202"/>
      <c r="N444" s="203"/>
      <c r="O444" s="202"/>
      <c r="P444" s="201" t="s">
        <v>907</v>
      </c>
      <c r="Q444" s="90" t="s">
        <v>357</v>
      </c>
      <c r="R444" s="202" t="s">
        <v>382</v>
      </c>
      <c r="S444" s="203"/>
      <c r="T444" s="202"/>
      <c r="U444" s="201" t="s">
        <v>908</v>
      </c>
      <c r="V444" s="90" t="s">
        <v>356</v>
      </c>
      <c r="W444" s="248" t="s">
        <v>382</v>
      </c>
      <c r="X444" s="249"/>
      <c r="Y444" s="248"/>
      <c r="Z444" s="273"/>
      <c r="AA444" s="90"/>
      <c r="AB444" s="248"/>
      <c r="AC444" s="438"/>
      <c r="AD444" s="248"/>
    </row>
    <row r="445" spans="1:30" s="18" customFormat="1" ht="100.15" customHeight="1">
      <c r="A445" s="485"/>
      <c r="B445" s="208" t="s">
        <v>2854</v>
      </c>
      <c r="C445" s="175" t="s">
        <v>2869</v>
      </c>
      <c r="D445" s="204" t="s">
        <v>2870</v>
      </c>
      <c r="E445" s="204" t="s">
        <v>901</v>
      </c>
      <c r="F445" s="196" t="s">
        <v>2871</v>
      </c>
      <c r="G445" s="271" t="s">
        <v>2872</v>
      </c>
      <c r="H445" s="247" t="s">
        <v>5</v>
      </c>
      <c r="I445" s="219"/>
      <c r="J445" s="219"/>
      <c r="K445" s="251"/>
      <c r="L445" s="90"/>
      <c r="M445" s="248"/>
      <c r="N445" s="249"/>
      <c r="O445" s="248"/>
      <c r="P445" s="201" t="s">
        <v>907</v>
      </c>
      <c r="Q445" s="90" t="s">
        <v>357</v>
      </c>
      <c r="R445" s="107" t="s">
        <v>382</v>
      </c>
      <c r="S445" s="249"/>
      <c r="T445" s="248"/>
      <c r="U445" s="201" t="s">
        <v>908</v>
      </c>
      <c r="V445" s="90" t="s">
        <v>357</v>
      </c>
      <c r="W445" s="350" t="s">
        <v>382</v>
      </c>
      <c r="X445" s="249"/>
      <c r="Y445" s="248"/>
      <c r="Z445" s="273" t="s">
        <v>339</v>
      </c>
      <c r="AA445" s="90" t="s">
        <v>356</v>
      </c>
      <c r="AB445" s="350" t="s">
        <v>422</v>
      </c>
      <c r="AC445" s="438"/>
      <c r="AD445" s="248"/>
    </row>
    <row r="446" spans="1:30" ht="100.15" customHeight="1">
      <c r="A446" s="485"/>
      <c r="B446" s="208" t="s">
        <v>2854</v>
      </c>
      <c r="C446" s="196" t="s">
        <v>2873</v>
      </c>
      <c r="D446" s="204" t="s">
        <v>2874</v>
      </c>
      <c r="E446" s="196" t="s">
        <v>901</v>
      </c>
      <c r="F446" s="196" t="s">
        <v>2875</v>
      </c>
      <c r="G446" s="197" t="s">
        <v>2876</v>
      </c>
      <c r="H446" s="198" t="s">
        <v>4</v>
      </c>
      <c r="I446" s="200"/>
      <c r="J446" s="200"/>
      <c r="K446" s="201"/>
      <c r="L446" s="90"/>
      <c r="M446" s="202"/>
      <c r="N446" s="203"/>
      <c r="O446" s="202"/>
      <c r="P446" s="201" t="s">
        <v>907</v>
      </c>
      <c r="Q446" s="90" t="s">
        <v>357</v>
      </c>
      <c r="R446" s="202" t="s">
        <v>382</v>
      </c>
      <c r="S446" s="203"/>
      <c r="T446" s="202"/>
      <c r="U446" s="201" t="s">
        <v>908</v>
      </c>
      <c r="V446" s="90" t="s">
        <v>356</v>
      </c>
      <c r="W446" s="248" t="s">
        <v>382</v>
      </c>
      <c r="X446" s="249"/>
      <c r="Y446" s="248"/>
      <c r="Z446" s="273" t="s">
        <v>339</v>
      </c>
      <c r="AA446" s="90" t="s">
        <v>356</v>
      </c>
      <c r="AB446" s="350" t="s">
        <v>422</v>
      </c>
      <c r="AC446" s="438"/>
      <c r="AD446" s="248"/>
    </row>
    <row r="447" spans="1:30" ht="246.75" customHeight="1">
      <c r="A447" s="485"/>
      <c r="B447" s="208" t="s">
        <v>2854</v>
      </c>
      <c r="C447" s="196" t="s">
        <v>2877</v>
      </c>
      <c r="D447" s="204" t="s">
        <v>2878</v>
      </c>
      <c r="E447" s="196" t="s">
        <v>2879</v>
      </c>
      <c r="F447" s="204" t="s">
        <v>2880</v>
      </c>
      <c r="G447" s="197" t="s">
        <v>2881</v>
      </c>
      <c r="H447" s="198" t="s">
        <v>1016</v>
      </c>
      <c r="I447" s="200"/>
      <c r="J447" s="200"/>
      <c r="K447" s="201"/>
      <c r="L447" s="90"/>
      <c r="M447" s="202"/>
      <c r="N447" s="203"/>
      <c r="O447" s="202"/>
      <c r="P447" s="201" t="s">
        <v>907</v>
      </c>
      <c r="Q447" s="90" t="s">
        <v>356</v>
      </c>
      <c r="R447" s="202" t="s">
        <v>382</v>
      </c>
      <c r="S447" s="203"/>
      <c r="T447" s="202"/>
      <c r="U447" s="201" t="s">
        <v>908</v>
      </c>
      <c r="V447" s="90" t="s">
        <v>356</v>
      </c>
      <c r="W447" s="248" t="s">
        <v>382</v>
      </c>
      <c r="X447" s="249"/>
      <c r="Y447" s="248"/>
      <c r="Z447" s="273" t="s">
        <v>339</v>
      </c>
      <c r="AA447" s="90" t="s">
        <v>356</v>
      </c>
      <c r="AB447" s="350" t="s">
        <v>422</v>
      </c>
      <c r="AC447" s="438"/>
      <c r="AD447" s="248"/>
    </row>
    <row r="448" spans="1:30" ht="264.75" customHeight="1">
      <c r="A448" s="485"/>
      <c r="B448" s="208" t="s">
        <v>2854</v>
      </c>
      <c r="C448" s="196" t="s">
        <v>2882</v>
      </c>
      <c r="D448" s="204" t="s">
        <v>2883</v>
      </c>
      <c r="E448" s="196" t="s">
        <v>2884</v>
      </c>
      <c r="F448" s="196" t="s">
        <v>2885</v>
      </c>
      <c r="G448" s="197" t="s">
        <v>2886</v>
      </c>
      <c r="H448" s="198" t="s">
        <v>5</v>
      </c>
      <c r="I448" s="200"/>
      <c r="J448" s="200"/>
      <c r="K448" s="201"/>
      <c r="L448" s="90"/>
      <c r="M448" s="202"/>
      <c r="N448" s="203"/>
      <c r="O448" s="202"/>
      <c r="P448" s="201" t="s">
        <v>907</v>
      </c>
      <c r="Q448" s="90" t="s">
        <v>356</v>
      </c>
      <c r="R448" s="202" t="s">
        <v>382</v>
      </c>
      <c r="S448" s="203"/>
      <c r="T448" s="202"/>
      <c r="U448" s="201" t="s">
        <v>908</v>
      </c>
      <c r="V448" s="90" t="s">
        <v>356</v>
      </c>
      <c r="W448" s="248" t="s">
        <v>382</v>
      </c>
      <c r="X448" s="249"/>
      <c r="Y448" s="248"/>
      <c r="Z448" s="273"/>
      <c r="AA448" s="90"/>
      <c r="AB448" s="248"/>
      <c r="AC448" s="438"/>
      <c r="AD448" s="248"/>
    </row>
    <row r="449" spans="1:30" ht="291.75" customHeight="1">
      <c r="A449" s="485"/>
      <c r="B449" s="208" t="s">
        <v>2854</v>
      </c>
      <c r="C449" s="196" t="s">
        <v>2887</v>
      </c>
      <c r="D449" s="196" t="s">
        <v>2888</v>
      </c>
      <c r="E449" s="196" t="s">
        <v>2884</v>
      </c>
      <c r="F449" s="196" t="s">
        <v>2889</v>
      </c>
      <c r="G449" s="197" t="s">
        <v>2890</v>
      </c>
      <c r="H449" s="198" t="s">
        <v>5</v>
      </c>
      <c r="I449" s="200"/>
      <c r="J449" s="200"/>
      <c r="K449" s="201"/>
      <c r="L449" s="90"/>
      <c r="M449" s="202"/>
      <c r="N449" s="203"/>
      <c r="O449" s="202"/>
      <c r="P449" s="201" t="s">
        <v>907</v>
      </c>
      <c r="Q449" s="90" t="s">
        <v>356</v>
      </c>
      <c r="R449" s="202" t="s">
        <v>382</v>
      </c>
      <c r="S449" s="203"/>
      <c r="T449" s="202"/>
      <c r="U449" s="201" t="s">
        <v>908</v>
      </c>
      <c r="V449" s="90" t="s">
        <v>356</v>
      </c>
      <c r="W449" s="248" t="s">
        <v>382</v>
      </c>
      <c r="X449" s="249"/>
      <c r="Y449" s="248"/>
      <c r="Z449" s="201"/>
      <c r="AA449" s="90"/>
      <c r="AB449" s="248"/>
      <c r="AC449" s="438"/>
      <c r="AD449" s="248"/>
    </row>
    <row r="450" spans="1:30" ht="281.25" customHeight="1">
      <c r="A450" s="485"/>
      <c r="B450" s="208" t="s">
        <v>2854</v>
      </c>
      <c r="C450" s="196" t="s">
        <v>2891</v>
      </c>
      <c r="D450" s="204" t="s">
        <v>2892</v>
      </c>
      <c r="E450" s="196" t="s">
        <v>901</v>
      </c>
      <c r="F450" s="196" t="s">
        <v>2893</v>
      </c>
      <c r="G450" s="197" t="s">
        <v>2894</v>
      </c>
      <c r="H450" s="198" t="s">
        <v>4</v>
      </c>
      <c r="I450" s="200"/>
      <c r="J450" s="200"/>
      <c r="K450" s="201"/>
      <c r="L450" s="90"/>
      <c r="M450" s="202"/>
      <c r="N450" s="203"/>
      <c r="O450" s="202"/>
      <c r="P450" s="201" t="s">
        <v>907</v>
      </c>
      <c r="Q450" s="90" t="s">
        <v>357</v>
      </c>
      <c r="R450" s="202" t="s">
        <v>382</v>
      </c>
      <c r="S450" s="203"/>
      <c r="T450" s="202"/>
      <c r="U450" s="201" t="s">
        <v>908</v>
      </c>
      <c r="V450" s="90" t="s">
        <v>356</v>
      </c>
      <c r="W450" s="248" t="s">
        <v>382</v>
      </c>
      <c r="X450" s="249"/>
      <c r="Y450" s="248"/>
      <c r="Z450" s="201" t="s">
        <v>339</v>
      </c>
      <c r="AA450" s="90" t="s">
        <v>356</v>
      </c>
      <c r="AB450" s="350" t="s">
        <v>422</v>
      </c>
      <c r="AC450" s="438"/>
      <c r="AD450" s="248"/>
    </row>
    <row r="451" spans="1:30" ht="100.15" customHeight="1">
      <c r="A451" s="485"/>
      <c r="B451" s="208" t="s">
        <v>2854</v>
      </c>
      <c r="C451" s="196" t="s">
        <v>2895</v>
      </c>
      <c r="D451" s="196" t="s">
        <v>2896</v>
      </c>
      <c r="E451" s="196" t="s">
        <v>2884</v>
      </c>
      <c r="F451" s="196" t="s">
        <v>2897</v>
      </c>
      <c r="G451" s="197" t="s">
        <v>2898</v>
      </c>
      <c r="H451" s="198" t="s">
        <v>5</v>
      </c>
      <c r="I451" s="200"/>
      <c r="J451" s="200"/>
      <c r="K451" s="270"/>
      <c r="L451" s="90"/>
      <c r="M451" s="202"/>
      <c r="N451" s="203"/>
      <c r="O451" s="202"/>
      <c r="P451" s="201" t="s">
        <v>907</v>
      </c>
      <c r="Q451" s="90" t="s">
        <v>357</v>
      </c>
      <c r="R451" s="202" t="s">
        <v>382</v>
      </c>
      <c r="S451" s="203"/>
      <c r="T451" s="202"/>
      <c r="U451" s="201" t="s">
        <v>908</v>
      </c>
      <c r="V451" s="90" t="s">
        <v>356</v>
      </c>
      <c r="W451" s="248" t="s">
        <v>382</v>
      </c>
      <c r="X451" s="249"/>
      <c r="Y451" s="248"/>
      <c r="Z451" s="201" t="s">
        <v>339</v>
      </c>
      <c r="AA451" s="90" t="s">
        <v>356</v>
      </c>
      <c r="AB451" s="350" t="s">
        <v>422</v>
      </c>
      <c r="AC451" s="438"/>
      <c r="AD451" s="248"/>
    </row>
    <row r="452" spans="1:30" ht="100.15" customHeight="1">
      <c r="A452" s="485"/>
      <c r="B452" s="208" t="s">
        <v>2854</v>
      </c>
      <c r="C452" s="196" t="s">
        <v>2899</v>
      </c>
      <c r="D452" s="204" t="s">
        <v>2900</v>
      </c>
      <c r="E452" s="196" t="s">
        <v>2879</v>
      </c>
      <c r="F452" s="196" t="s">
        <v>2901</v>
      </c>
      <c r="G452" s="197" t="s">
        <v>2902</v>
      </c>
      <c r="H452" s="198" t="s">
        <v>6</v>
      </c>
      <c r="I452" s="200"/>
      <c r="J452" s="200"/>
      <c r="K452" s="201"/>
      <c r="L452" s="90"/>
      <c r="M452" s="202"/>
      <c r="N452" s="203"/>
      <c r="O452" s="202"/>
      <c r="P452" s="201" t="s">
        <v>907</v>
      </c>
      <c r="Q452" s="90" t="s">
        <v>357</v>
      </c>
      <c r="R452" s="202" t="s">
        <v>382</v>
      </c>
      <c r="S452" s="203"/>
      <c r="T452" s="202"/>
      <c r="U452" s="201" t="s">
        <v>908</v>
      </c>
      <c r="V452" s="90" t="s">
        <v>356</v>
      </c>
      <c r="W452" s="248" t="s">
        <v>382</v>
      </c>
      <c r="X452" s="249"/>
      <c r="Y452" s="248"/>
      <c r="Z452" s="201"/>
      <c r="AA452" s="90"/>
      <c r="AB452" s="248"/>
      <c r="AC452" s="438"/>
      <c r="AD452" s="248"/>
    </row>
    <row r="453" spans="1:30" ht="221.25" customHeight="1">
      <c r="A453" s="485"/>
      <c r="B453" s="208" t="s">
        <v>2854</v>
      </c>
      <c r="C453" s="196" t="s">
        <v>2903</v>
      </c>
      <c r="D453" s="204" t="s">
        <v>2904</v>
      </c>
      <c r="E453" s="196" t="s">
        <v>2884</v>
      </c>
      <c r="F453" s="196" t="s">
        <v>2905</v>
      </c>
      <c r="G453" s="197" t="s">
        <v>2906</v>
      </c>
      <c r="H453" s="198" t="s">
        <v>5</v>
      </c>
      <c r="I453" s="200"/>
      <c r="J453" s="200"/>
      <c r="K453" s="201"/>
      <c r="L453" s="90"/>
      <c r="M453" s="202"/>
      <c r="N453" s="203"/>
      <c r="O453" s="202"/>
      <c r="P453" s="201" t="s">
        <v>907</v>
      </c>
      <c r="Q453" s="90" t="s">
        <v>357</v>
      </c>
      <c r="R453" s="202" t="s">
        <v>382</v>
      </c>
      <c r="S453" s="203"/>
      <c r="T453" s="202"/>
      <c r="U453" s="201" t="s">
        <v>908</v>
      </c>
      <c r="V453" s="90" t="s">
        <v>356</v>
      </c>
      <c r="W453" s="248" t="s">
        <v>382</v>
      </c>
      <c r="X453" s="249"/>
      <c r="Y453" s="248"/>
      <c r="Z453" s="201"/>
      <c r="AA453" s="90"/>
      <c r="AB453" s="248"/>
      <c r="AC453" s="438"/>
      <c r="AD453" s="248"/>
    </row>
    <row r="454" spans="1:30" ht="100.15" customHeight="1">
      <c r="A454" s="485"/>
      <c r="B454" s="194" t="s">
        <v>2907</v>
      </c>
      <c r="C454" s="196" t="s">
        <v>2908</v>
      </c>
      <c r="D454" s="196" t="s">
        <v>2909</v>
      </c>
      <c r="E454" s="196" t="s">
        <v>2910</v>
      </c>
      <c r="F454" s="196" t="s">
        <v>2911</v>
      </c>
      <c r="G454" s="197" t="s">
        <v>2912</v>
      </c>
      <c r="H454" s="198" t="s">
        <v>5</v>
      </c>
      <c r="I454" s="200"/>
      <c r="J454" s="200"/>
      <c r="K454" s="201"/>
      <c r="L454" s="90"/>
      <c r="M454" s="202"/>
      <c r="N454" s="203"/>
      <c r="O454" s="202"/>
      <c r="P454" s="201" t="s">
        <v>907</v>
      </c>
      <c r="Q454" s="90" t="s">
        <v>356</v>
      </c>
      <c r="R454" s="202" t="s">
        <v>382</v>
      </c>
      <c r="S454" s="203"/>
      <c r="T454" s="202"/>
      <c r="U454" s="201" t="s">
        <v>908</v>
      </c>
      <c r="V454" s="90" t="s">
        <v>356</v>
      </c>
      <c r="W454" s="248" t="s">
        <v>382</v>
      </c>
      <c r="X454" s="249"/>
      <c r="Y454" s="248"/>
      <c r="Z454" s="201" t="s">
        <v>339</v>
      </c>
      <c r="AA454" s="90" t="s">
        <v>356</v>
      </c>
      <c r="AB454" s="350" t="s">
        <v>422</v>
      </c>
      <c r="AC454" s="438"/>
      <c r="AD454" s="248"/>
    </row>
    <row r="455" spans="1:30" ht="100.15" customHeight="1">
      <c r="A455" s="485"/>
      <c r="B455" s="194" t="s">
        <v>2907</v>
      </c>
      <c r="C455" s="196" t="s">
        <v>2913</v>
      </c>
      <c r="D455" s="196" t="s">
        <v>2914</v>
      </c>
      <c r="E455" s="196" t="s">
        <v>2915</v>
      </c>
      <c r="F455" s="196" t="s">
        <v>2916</v>
      </c>
      <c r="G455" s="197" t="s">
        <v>2917</v>
      </c>
      <c r="H455" s="198" t="s">
        <v>5</v>
      </c>
      <c r="I455" s="200"/>
      <c r="J455" s="200"/>
      <c r="K455" s="201"/>
      <c r="L455" s="90"/>
      <c r="M455" s="202"/>
      <c r="N455" s="203"/>
      <c r="O455" s="202"/>
      <c r="P455" s="201" t="s">
        <v>907</v>
      </c>
      <c r="Q455" s="90" t="s">
        <v>356</v>
      </c>
      <c r="R455" s="202" t="s">
        <v>382</v>
      </c>
      <c r="S455" s="203"/>
      <c r="T455" s="202"/>
      <c r="U455" s="201" t="s">
        <v>908</v>
      </c>
      <c r="V455" s="90" t="s">
        <v>356</v>
      </c>
      <c r="W455" s="248" t="s">
        <v>382</v>
      </c>
      <c r="X455" s="249"/>
      <c r="Y455" s="248"/>
      <c r="Z455" s="201"/>
      <c r="AA455" s="90"/>
      <c r="AB455" s="248"/>
      <c r="AC455" s="438"/>
      <c r="AD455" s="248"/>
    </row>
    <row r="456" spans="1:30" ht="100.15" customHeight="1">
      <c r="A456" s="485"/>
      <c r="B456" s="194" t="s">
        <v>2907</v>
      </c>
      <c r="C456" s="196" t="s">
        <v>2918</v>
      </c>
      <c r="D456" s="196" t="s">
        <v>2919</v>
      </c>
      <c r="E456" s="196" t="s">
        <v>2915</v>
      </c>
      <c r="F456" s="196" t="s">
        <v>2920</v>
      </c>
      <c r="G456" s="197" t="s">
        <v>2921</v>
      </c>
      <c r="H456" s="198" t="s">
        <v>5</v>
      </c>
      <c r="I456" s="200"/>
      <c r="J456" s="200"/>
      <c r="K456" s="201"/>
      <c r="L456" s="90"/>
      <c r="M456" s="202"/>
      <c r="N456" s="203"/>
      <c r="O456" s="202"/>
      <c r="P456" s="201" t="s">
        <v>907</v>
      </c>
      <c r="Q456" s="90" t="s">
        <v>356</v>
      </c>
      <c r="R456" s="202" t="s">
        <v>382</v>
      </c>
      <c r="S456" s="203"/>
      <c r="T456" s="202"/>
      <c r="U456" s="201" t="s">
        <v>908</v>
      </c>
      <c r="V456" s="90" t="s">
        <v>356</v>
      </c>
      <c r="W456" s="248" t="s">
        <v>382</v>
      </c>
      <c r="X456" s="249"/>
      <c r="Y456" s="248"/>
      <c r="Z456" s="201" t="s">
        <v>339</v>
      </c>
      <c r="AA456" s="90" t="s">
        <v>356</v>
      </c>
      <c r="AB456" s="350" t="s">
        <v>422</v>
      </c>
      <c r="AC456" s="438"/>
      <c r="AD456" s="248"/>
    </row>
    <row r="457" spans="1:30" ht="162.75" customHeight="1">
      <c r="A457" s="485"/>
      <c r="B457" s="194" t="s">
        <v>2907</v>
      </c>
      <c r="C457" s="196" t="s">
        <v>2922</v>
      </c>
      <c r="D457" s="196" t="s">
        <v>2923</v>
      </c>
      <c r="E457" s="196" t="s">
        <v>2915</v>
      </c>
      <c r="F457" s="211" t="s">
        <v>2924</v>
      </c>
      <c r="G457" s="197" t="s">
        <v>2925</v>
      </c>
      <c r="H457" s="198" t="s">
        <v>235</v>
      </c>
      <c r="I457" s="200"/>
      <c r="J457" s="200"/>
      <c r="K457" s="201"/>
      <c r="L457" s="90"/>
      <c r="M457" s="202"/>
      <c r="N457" s="203"/>
      <c r="O457" s="202"/>
      <c r="P457" s="201" t="s">
        <v>907</v>
      </c>
      <c r="Q457" s="90" t="s">
        <v>356</v>
      </c>
      <c r="R457" s="202" t="s">
        <v>382</v>
      </c>
      <c r="S457" s="203"/>
      <c r="T457" s="202"/>
      <c r="U457" s="201" t="s">
        <v>908</v>
      </c>
      <c r="V457" s="90" t="s">
        <v>356</v>
      </c>
      <c r="W457" s="248" t="s">
        <v>382</v>
      </c>
      <c r="X457" s="249"/>
      <c r="Y457" s="248"/>
      <c r="Z457" s="201"/>
      <c r="AA457" s="90"/>
      <c r="AB457" s="248"/>
      <c r="AC457" s="438"/>
      <c r="AD457" s="248"/>
    </row>
    <row r="458" spans="1:30" ht="100.15" customHeight="1">
      <c r="A458" s="485"/>
      <c r="B458" s="194" t="s">
        <v>2907</v>
      </c>
      <c r="C458" s="196" t="s">
        <v>2926</v>
      </c>
      <c r="D458" s="196" t="s">
        <v>2927</v>
      </c>
      <c r="E458" s="196" t="s">
        <v>2915</v>
      </c>
      <c r="F458" s="196" t="s">
        <v>2928</v>
      </c>
      <c r="G458" s="197" t="s">
        <v>2929</v>
      </c>
      <c r="H458" s="198" t="s">
        <v>5</v>
      </c>
      <c r="I458" s="200"/>
      <c r="J458" s="200"/>
      <c r="K458" s="201"/>
      <c r="L458" s="90"/>
      <c r="M458" s="202"/>
      <c r="N458" s="203"/>
      <c r="O458" s="202"/>
      <c r="P458" s="201" t="s">
        <v>907</v>
      </c>
      <c r="Q458" s="90" t="s">
        <v>356</v>
      </c>
      <c r="R458" s="202" t="s">
        <v>382</v>
      </c>
      <c r="S458" s="203"/>
      <c r="T458" s="202"/>
      <c r="U458" s="201" t="s">
        <v>908</v>
      </c>
      <c r="V458" s="90" t="s">
        <v>356</v>
      </c>
      <c r="W458" s="248" t="s">
        <v>382</v>
      </c>
      <c r="X458" s="249"/>
      <c r="Y458" s="248"/>
      <c r="Z458" s="201" t="s">
        <v>339</v>
      </c>
      <c r="AA458" s="90" t="s">
        <v>356</v>
      </c>
      <c r="AB458" s="350" t="s">
        <v>422</v>
      </c>
      <c r="AC458" s="438"/>
      <c r="AD458" s="248"/>
    </row>
    <row r="459" spans="1:30" ht="100.15" customHeight="1">
      <c r="A459" s="485"/>
      <c r="B459" s="194" t="s">
        <v>2907</v>
      </c>
      <c r="C459" s="196" t="s">
        <v>2930</v>
      </c>
      <c r="D459" s="204" t="s">
        <v>2931</v>
      </c>
      <c r="E459" s="196" t="s">
        <v>2915</v>
      </c>
      <c r="F459" s="196" t="s">
        <v>2932</v>
      </c>
      <c r="G459" s="197" t="s">
        <v>2933</v>
      </c>
      <c r="H459" s="198" t="s">
        <v>6</v>
      </c>
      <c r="I459" s="200"/>
      <c r="J459" s="200"/>
      <c r="K459" s="201"/>
      <c r="L459" s="90"/>
      <c r="M459" s="202"/>
      <c r="N459" s="203"/>
      <c r="O459" s="202"/>
      <c r="P459" s="201" t="s">
        <v>907</v>
      </c>
      <c r="Q459" s="90" t="s">
        <v>356</v>
      </c>
      <c r="R459" s="202" t="s">
        <v>382</v>
      </c>
      <c r="S459" s="203"/>
      <c r="T459" s="202"/>
      <c r="U459" s="201" t="s">
        <v>908</v>
      </c>
      <c r="V459" s="90" t="s">
        <v>356</v>
      </c>
      <c r="W459" s="248" t="s">
        <v>382</v>
      </c>
      <c r="X459" s="249"/>
      <c r="Y459" s="248"/>
      <c r="Z459" s="201"/>
      <c r="AA459" s="90"/>
      <c r="AB459" s="248"/>
      <c r="AC459" s="438"/>
      <c r="AD459" s="248"/>
    </row>
    <row r="460" spans="1:30" ht="100.15" customHeight="1">
      <c r="A460" s="485"/>
      <c r="B460" s="194" t="s">
        <v>2907</v>
      </c>
      <c r="C460" s="196" t="s">
        <v>2934</v>
      </c>
      <c r="D460" s="196" t="s">
        <v>2935</v>
      </c>
      <c r="E460" s="196" t="s">
        <v>2910</v>
      </c>
      <c r="F460" s="196" t="s">
        <v>2936</v>
      </c>
      <c r="G460" s="197" t="s">
        <v>2937</v>
      </c>
      <c r="H460" s="198" t="s">
        <v>1016</v>
      </c>
      <c r="I460" s="200"/>
      <c r="J460" s="200"/>
      <c r="K460" s="201"/>
      <c r="L460" s="90"/>
      <c r="M460" s="202"/>
      <c r="N460" s="203"/>
      <c r="O460" s="202"/>
      <c r="P460" s="201" t="s">
        <v>907</v>
      </c>
      <c r="Q460" s="90" t="s">
        <v>356</v>
      </c>
      <c r="R460" s="202" t="s">
        <v>382</v>
      </c>
      <c r="S460" s="203"/>
      <c r="T460" s="202"/>
      <c r="U460" s="201" t="s">
        <v>908</v>
      </c>
      <c r="V460" s="90" t="s">
        <v>356</v>
      </c>
      <c r="W460" s="248" t="s">
        <v>382</v>
      </c>
      <c r="X460" s="249"/>
      <c r="Y460" s="248"/>
      <c r="Z460" s="201" t="s">
        <v>339</v>
      </c>
      <c r="AA460" s="90" t="s">
        <v>356</v>
      </c>
      <c r="AB460" s="350" t="s">
        <v>422</v>
      </c>
      <c r="AC460" s="438"/>
      <c r="AD460" s="248"/>
    </row>
    <row r="461" spans="1:30" ht="100.15" customHeight="1">
      <c r="A461" s="485"/>
      <c r="B461" s="194" t="s">
        <v>2907</v>
      </c>
      <c r="C461" s="196" t="s">
        <v>2938</v>
      </c>
      <c r="D461" s="196" t="s">
        <v>2939</v>
      </c>
      <c r="E461" s="196" t="s">
        <v>2910</v>
      </c>
      <c r="F461" s="196" t="s">
        <v>2940</v>
      </c>
      <c r="G461" s="197" t="s">
        <v>2941</v>
      </c>
      <c r="H461" s="198" t="s">
        <v>6</v>
      </c>
      <c r="I461" s="200"/>
      <c r="J461" s="200"/>
      <c r="K461" s="201"/>
      <c r="L461" s="90"/>
      <c r="M461" s="202"/>
      <c r="N461" s="203"/>
      <c r="O461" s="202"/>
      <c r="P461" s="201" t="s">
        <v>907</v>
      </c>
      <c r="Q461" s="90" t="s">
        <v>356</v>
      </c>
      <c r="R461" s="202" t="s">
        <v>382</v>
      </c>
      <c r="S461" s="203"/>
      <c r="T461" s="202"/>
      <c r="U461" s="201" t="s">
        <v>908</v>
      </c>
      <c r="V461" s="90" t="s">
        <v>356</v>
      </c>
      <c r="W461" s="248" t="s">
        <v>382</v>
      </c>
      <c r="X461" s="249"/>
      <c r="Y461" s="248"/>
      <c r="Z461" s="201"/>
      <c r="AA461" s="90"/>
      <c r="AB461" s="248"/>
      <c r="AC461" s="438"/>
      <c r="AD461" s="248"/>
    </row>
    <row r="462" spans="1:30" ht="100.15" customHeight="1">
      <c r="A462" s="485"/>
      <c r="B462" s="194" t="s">
        <v>2907</v>
      </c>
      <c r="C462" s="196" t="s">
        <v>2942</v>
      </c>
      <c r="D462" s="196" t="s">
        <v>2943</v>
      </c>
      <c r="E462" s="196" t="s">
        <v>2910</v>
      </c>
      <c r="F462" s="196" t="s">
        <v>2944</v>
      </c>
      <c r="G462" s="197" t="s">
        <v>2945</v>
      </c>
      <c r="H462" s="198" t="s">
        <v>6</v>
      </c>
      <c r="I462" s="200"/>
      <c r="J462" s="200"/>
      <c r="K462" s="201"/>
      <c r="L462" s="90"/>
      <c r="M462" s="202"/>
      <c r="N462" s="203"/>
      <c r="O462" s="202"/>
      <c r="P462" s="201" t="s">
        <v>907</v>
      </c>
      <c r="Q462" s="90" t="s">
        <v>357</v>
      </c>
      <c r="R462" s="202" t="s">
        <v>382</v>
      </c>
      <c r="S462" s="203"/>
      <c r="T462" s="202"/>
      <c r="U462" s="201" t="s">
        <v>908</v>
      </c>
      <c r="V462" s="90" t="s">
        <v>357</v>
      </c>
      <c r="W462" s="248" t="s">
        <v>382</v>
      </c>
      <c r="X462" s="249"/>
      <c r="Y462" s="248"/>
      <c r="Z462" s="201" t="s">
        <v>339</v>
      </c>
      <c r="AA462" s="90" t="s">
        <v>356</v>
      </c>
      <c r="AB462" s="350" t="s">
        <v>422</v>
      </c>
      <c r="AC462" s="438"/>
      <c r="AD462" s="248"/>
    </row>
    <row r="463" spans="1:30" ht="100.15" customHeight="1">
      <c r="A463" s="485"/>
      <c r="B463" s="194" t="s">
        <v>2907</v>
      </c>
      <c r="C463" s="196" t="s">
        <v>2946</v>
      </c>
      <c r="D463" s="196" t="s">
        <v>2947</v>
      </c>
      <c r="E463" s="196" t="s">
        <v>2910</v>
      </c>
      <c r="F463" s="196" t="s">
        <v>2948</v>
      </c>
      <c r="G463" s="197" t="s">
        <v>2949</v>
      </c>
      <c r="H463" s="198" t="s">
        <v>6</v>
      </c>
      <c r="I463" s="200"/>
      <c r="J463" s="200"/>
      <c r="K463" s="201"/>
      <c r="L463" s="90"/>
      <c r="M463" s="202"/>
      <c r="N463" s="203"/>
      <c r="O463" s="202"/>
      <c r="P463" s="201" t="s">
        <v>907</v>
      </c>
      <c r="Q463" s="90" t="s">
        <v>356</v>
      </c>
      <c r="R463" s="202" t="s">
        <v>382</v>
      </c>
      <c r="S463" s="203"/>
      <c r="T463" s="202"/>
      <c r="U463" s="201" t="s">
        <v>908</v>
      </c>
      <c r="V463" s="90" t="s">
        <v>356</v>
      </c>
      <c r="W463" s="248" t="s">
        <v>382</v>
      </c>
      <c r="X463" s="249"/>
      <c r="Y463" s="248"/>
      <c r="Z463" s="201" t="s">
        <v>339</v>
      </c>
      <c r="AA463" s="90" t="s">
        <v>356</v>
      </c>
      <c r="AB463" s="350" t="s">
        <v>422</v>
      </c>
      <c r="AC463" s="438"/>
      <c r="AD463" s="248"/>
    </row>
    <row r="464" spans="1:30" ht="100.15" customHeight="1">
      <c r="A464" s="485"/>
      <c r="B464" s="194" t="s">
        <v>2907</v>
      </c>
      <c r="C464" s="196" t="s">
        <v>2950</v>
      </c>
      <c r="D464" s="196" t="s">
        <v>2951</v>
      </c>
      <c r="E464" s="196" t="s">
        <v>2910</v>
      </c>
      <c r="F464" s="196" t="s">
        <v>2952</v>
      </c>
      <c r="G464" s="197" t="s">
        <v>2953</v>
      </c>
      <c r="H464" s="198" t="s">
        <v>6</v>
      </c>
      <c r="I464" s="200"/>
      <c r="J464" s="200"/>
      <c r="K464" s="201"/>
      <c r="L464" s="90"/>
      <c r="M464" s="202"/>
      <c r="N464" s="203"/>
      <c r="O464" s="202"/>
      <c r="P464" s="201" t="s">
        <v>907</v>
      </c>
      <c r="Q464" s="90" t="s">
        <v>357</v>
      </c>
      <c r="R464" s="202" t="s">
        <v>382</v>
      </c>
      <c r="S464" s="203" t="s">
        <v>2954</v>
      </c>
      <c r="T464" s="202"/>
      <c r="U464" s="201" t="s">
        <v>908</v>
      </c>
      <c r="V464" s="90" t="s">
        <v>357</v>
      </c>
      <c r="W464" s="248" t="s">
        <v>382</v>
      </c>
      <c r="X464" s="249"/>
      <c r="Y464" s="248"/>
      <c r="Z464" s="201" t="s">
        <v>339</v>
      </c>
      <c r="AA464" s="90" t="s">
        <v>356</v>
      </c>
      <c r="AB464" s="350" t="s">
        <v>422</v>
      </c>
      <c r="AC464" s="438"/>
      <c r="AD464" s="248"/>
    </row>
    <row r="465" spans="1:30" ht="273" customHeight="1">
      <c r="A465" s="485"/>
      <c r="B465" s="194" t="s">
        <v>2907</v>
      </c>
      <c r="C465" s="196" t="s">
        <v>2955</v>
      </c>
      <c r="D465" s="196" t="s">
        <v>2956</v>
      </c>
      <c r="E465" s="196" t="s">
        <v>2910</v>
      </c>
      <c r="F465" s="196" t="s">
        <v>2957</v>
      </c>
      <c r="G465" s="197" t="s">
        <v>2958</v>
      </c>
      <c r="H465" s="198" t="s">
        <v>3</v>
      </c>
      <c r="I465" s="200"/>
      <c r="J465" s="200"/>
      <c r="K465" s="201"/>
      <c r="L465" s="90"/>
      <c r="M465" s="202"/>
      <c r="N465" s="203"/>
      <c r="O465" s="202"/>
      <c r="P465" s="201" t="s">
        <v>907</v>
      </c>
      <c r="Q465" s="90" t="s">
        <v>356</v>
      </c>
      <c r="R465" s="202" t="s">
        <v>382</v>
      </c>
      <c r="S465" s="203"/>
      <c r="T465" s="202"/>
      <c r="U465" s="201" t="s">
        <v>908</v>
      </c>
      <c r="V465" s="90" t="s">
        <v>356</v>
      </c>
      <c r="W465" s="248" t="s">
        <v>382</v>
      </c>
      <c r="X465" s="249"/>
      <c r="Y465" s="248"/>
      <c r="Z465" s="201"/>
      <c r="AA465" s="90"/>
      <c r="AB465" s="248"/>
      <c r="AC465" s="438"/>
      <c r="AD465" s="248"/>
    </row>
    <row r="466" spans="1:30" ht="100.15" customHeight="1">
      <c r="A466" s="485"/>
      <c r="B466" s="194" t="s">
        <v>2907</v>
      </c>
      <c r="C466" s="196" t="s">
        <v>2959</v>
      </c>
      <c r="D466" s="196" t="s">
        <v>2960</v>
      </c>
      <c r="E466" s="196" t="s">
        <v>2910</v>
      </c>
      <c r="F466" s="196" t="s">
        <v>2961</v>
      </c>
      <c r="G466" s="197" t="s">
        <v>2962</v>
      </c>
      <c r="H466" s="198" t="s">
        <v>5</v>
      </c>
      <c r="I466" s="200"/>
      <c r="J466" s="200"/>
      <c r="K466" s="201"/>
      <c r="L466" s="90"/>
      <c r="M466" s="202"/>
      <c r="N466" s="203"/>
      <c r="O466" s="202"/>
      <c r="P466" s="201" t="s">
        <v>907</v>
      </c>
      <c r="Q466" s="90" t="s">
        <v>356</v>
      </c>
      <c r="R466" s="202" t="s">
        <v>382</v>
      </c>
      <c r="S466" s="203"/>
      <c r="T466" s="202"/>
      <c r="U466" s="201" t="s">
        <v>908</v>
      </c>
      <c r="V466" s="90" t="s">
        <v>356</v>
      </c>
      <c r="W466" s="248" t="s">
        <v>382</v>
      </c>
      <c r="X466" s="249"/>
      <c r="Y466" s="248"/>
      <c r="Z466" s="201" t="s">
        <v>339</v>
      </c>
      <c r="AA466" s="90" t="s">
        <v>356</v>
      </c>
      <c r="AB466" s="350" t="s">
        <v>422</v>
      </c>
      <c r="AC466" s="438"/>
      <c r="AD466" s="248"/>
    </row>
    <row r="467" spans="1:30" ht="100.15" customHeight="1">
      <c r="A467" s="485"/>
      <c r="B467" s="194" t="s">
        <v>2907</v>
      </c>
      <c r="C467" s="196" t="s">
        <v>2963</v>
      </c>
      <c r="D467" s="196" t="s">
        <v>2964</v>
      </c>
      <c r="E467" s="196" t="s">
        <v>2910</v>
      </c>
      <c r="F467" s="196" t="s">
        <v>2965</v>
      </c>
      <c r="G467" s="197" t="s">
        <v>2966</v>
      </c>
      <c r="H467" s="198" t="s">
        <v>6</v>
      </c>
      <c r="I467" s="200"/>
      <c r="J467" s="200"/>
      <c r="K467" s="201"/>
      <c r="L467" s="90"/>
      <c r="M467" s="202"/>
      <c r="N467" s="203"/>
      <c r="O467" s="202"/>
      <c r="P467" s="201" t="s">
        <v>907</v>
      </c>
      <c r="Q467" s="90" t="s">
        <v>356</v>
      </c>
      <c r="R467" s="202" t="s">
        <v>382</v>
      </c>
      <c r="S467" s="203"/>
      <c r="T467" s="202"/>
      <c r="U467" s="201" t="s">
        <v>908</v>
      </c>
      <c r="V467" s="90" t="s">
        <v>356</v>
      </c>
      <c r="W467" s="248" t="s">
        <v>382</v>
      </c>
      <c r="X467" s="249"/>
      <c r="Y467" s="248"/>
      <c r="Z467" s="201"/>
      <c r="AA467" s="90"/>
      <c r="AB467" s="248"/>
      <c r="AC467" s="438"/>
      <c r="AD467" s="248"/>
    </row>
    <row r="468" spans="1:30" ht="100.15" customHeight="1">
      <c r="A468" s="485"/>
      <c r="B468" s="194" t="s">
        <v>2907</v>
      </c>
      <c r="C468" s="196" t="s">
        <v>2967</v>
      </c>
      <c r="D468" s="196" t="s">
        <v>2968</v>
      </c>
      <c r="E468" s="196" t="s">
        <v>2910</v>
      </c>
      <c r="F468" s="196" t="s">
        <v>2969</v>
      </c>
      <c r="G468" s="197" t="s">
        <v>2970</v>
      </c>
      <c r="H468" s="198" t="s">
        <v>5</v>
      </c>
      <c r="I468" s="200"/>
      <c r="J468" s="200"/>
      <c r="K468" s="201"/>
      <c r="L468" s="90"/>
      <c r="M468" s="202"/>
      <c r="N468" s="203"/>
      <c r="O468" s="202"/>
      <c r="P468" s="201" t="s">
        <v>907</v>
      </c>
      <c r="Q468" s="90" t="s">
        <v>356</v>
      </c>
      <c r="R468" s="202" t="s">
        <v>382</v>
      </c>
      <c r="S468" s="203"/>
      <c r="T468" s="202"/>
      <c r="U468" s="201" t="s">
        <v>908</v>
      </c>
      <c r="V468" s="90" t="s">
        <v>356</v>
      </c>
      <c r="W468" s="248" t="s">
        <v>382</v>
      </c>
      <c r="X468" s="249"/>
      <c r="Y468" s="248"/>
      <c r="Z468" s="201" t="s">
        <v>339</v>
      </c>
      <c r="AA468" s="90" t="s">
        <v>356</v>
      </c>
      <c r="AB468" s="350" t="s">
        <v>422</v>
      </c>
      <c r="AC468" s="438"/>
      <c r="AD468" s="248"/>
    </row>
    <row r="469" spans="1:30" ht="100.15" customHeight="1">
      <c r="A469" s="485"/>
      <c r="B469" s="194" t="s">
        <v>2907</v>
      </c>
      <c r="C469" s="196" t="s">
        <v>2971</v>
      </c>
      <c r="D469" s="196" t="s">
        <v>2972</v>
      </c>
      <c r="E469" s="196" t="s">
        <v>2910</v>
      </c>
      <c r="F469" s="196" t="s">
        <v>2973</v>
      </c>
      <c r="G469" s="197" t="s">
        <v>2974</v>
      </c>
      <c r="H469" s="198" t="s">
        <v>5</v>
      </c>
      <c r="I469" s="200"/>
      <c r="J469" s="200"/>
      <c r="K469" s="201"/>
      <c r="L469" s="90"/>
      <c r="M469" s="202"/>
      <c r="N469" s="203"/>
      <c r="O469" s="202"/>
      <c r="P469" s="201" t="s">
        <v>907</v>
      </c>
      <c r="Q469" s="90" t="s">
        <v>357</v>
      </c>
      <c r="R469" s="202" t="s">
        <v>382</v>
      </c>
      <c r="S469" s="203" t="s">
        <v>2975</v>
      </c>
      <c r="T469" s="202"/>
      <c r="U469" s="201" t="s">
        <v>908</v>
      </c>
      <c r="V469" s="90" t="s">
        <v>356</v>
      </c>
      <c r="W469" s="248" t="s">
        <v>382</v>
      </c>
      <c r="X469" s="249"/>
      <c r="Y469" s="248"/>
      <c r="Z469" s="201" t="s">
        <v>339</v>
      </c>
      <c r="AA469" s="90" t="s">
        <v>356</v>
      </c>
      <c r="AB469" s="350" t="s">
        <v>422</v>
      </c>
      <c r="AC469" s="438"/>
      <c r="AD469" s="248"/>
    </row>
    <row r="470" spans="1:30" ht="100.15" customHeight="1">
      <c r="A470" s="485"/>
      <c r="B470" s="194" t="s">
        <v>2907</v>
      </c>
      <c r="C470" s="196" t="s">
        <v>2976</v>
      </c>
      <c r="D470" s="196" t="s">
        <v>2977</v>
      </c>
      <c r="E470" s="196" t="s">
        <v>2910</v>
      </c>
      <c r="F470" s="196" t="s">
        <v>2978</v>
      </c>
      <c r="G470" s="197" t="s">
        <v>2979</v>
      </c>
      <c r="H470" s="198" t="s">
        <v>4</v>
      </c>
      <c r="I470" s="200"/>
      <c r="J470" s="200"/>
      <c r="K470" s="201"/>
      <c r="L470" s="90"/>
      <c r="M470" s="202"/>
      <c r="N470" s="203"/>
      <c r="O470" s="202"/>
      <c r="P470" s="201" t="s">
        <v>907</v>
      </c>
      <c r="Q470" s="90" t="s">
        <v>356</v>
      </c>
      <c r="R470" s="202" t="s">
        <v>382</v>
      </c>
      <c r="S470" s="203"/>
      <c r="T470" s="202"/>
      <c r="U470" s="201" t="s">
        <v>908</v>
      </c>
      <c r="V470" s="90" t="s">
        <v>356</v>
      </c>
      <c r="W470" s="248" t="s">
        <v>382</v>
      </c>
      <c r="X470" s="249"/>
      <c r="Y470" s="248"/>
      <c r="Z470" s="201" t="s">
        <v>339</v>
      </c>
      <c r="AA470" s="90" t="s">
        <v>356</v>
      </c>
      <c r="AB470" s="350" t="s">
        <v>422</v>
      </c>
      <c r="AC470" s="438"/>
      <c r="AD470" s="248"/>
    </row>
    <row r="471" spans="1:30" ht="100.15" customHeight="1">
      <c r="A471" s="485"/>
      <c r="B471" s="194" t="s">
        <v>2907</v>
      </c>
      <c r="C471" s="196" t="s">
        <v>2980</v>
      </c>
      <c r="D471" s="196" t="s">
        <v>2981</v>
      </c>
      <c r="E471" s="196" t="s">
        <v>2910</v>
      </c>
      <c r="F471" s="196" t="s">
        <v>2982</v>
      </c>
      <c r="G471" s="197" t="s">
        <v>2983</v>
      </c>
      <c r="H471" s="198" t="s">
        <v>5</v>
      </c>
      <c r="I471" s="200"/>
      <c r="J471" s="200"/>
      <c r="K471" s="201"/>
      <c r="L471" s="90"/>
      <c r="M471" s="202"/>
      <c r="N471" s="203"/>
      <c r="O471" s="202"/>
      <c r="P471" s="201" t="s">
        <v>907</v>
      </c>
      <c r="Q471" s="90" t="s">
        <v>356</v>
      </c>
      <c r="R471" s="202" t="s">
        <v>382</v>
      </c>
      <c r="S471" s="203"/>
      <c r="T471" s="202"/>
      <c r="U471" s="201" t="s">
        <v>908</v>
      </c>
      <c r="V471" s="90" t="s">
        <v>356</v>
      </c>
      <c r="W471" s="248" t="s">
        <v>382</v>
      </c>
      <c r="X471" s="249"/>
      <c r="Y471" s="248"/>
      <c r="Z471" s="201"/>
      <c r="AA471" s="90"/>
      <c r="AB471" s="248"/>
      <c r="AC471" s="438"/>
      <c r="AD471" s="248"/>
    </row>
    <row r="472" spans="1:30" ht="100.15" customHeight="1">
      <c r="A472" s="485"/>
      <c r="B472" s="194" t="s">
        <v>2907</v>
      </c>
      <c r="C472" s="196" t="s">
        <v>2984</v>
      </c>
      <c r="D472" s="196" t="s">
        <v>2985</v>
      </c>
      <c r="E472" s="196" t="s">
        <v>2910</v>
      </c>
      <c r="F472" s="196" t="s">
        <v>2986</v>
      </c>
      <c r="G472" s="197" t="s">
        <v>2987</v>
      </c>
      <c r="H472" s="198" t="s">
        <v>5</v>
      </c>
      <c r="I472" s="200"/>
      <c r="J472" s="200"/>
      <c r="K472" s="201"/>
      <c r="L472" s="90"/>
      <c r="M472" s="202"/>
      <c r="N472" s="203"/>
      <c r="O472" s="202"/>
      <c r="P472" s="201" t="s">
        <v>907</v>
      </c>
      <c r="Q472" s="90" t="s">
        <v>356</v>
      </c>
      <c r="R472" s="202" t="s">
        <v>382</v>
      </c>
      <c r="S472" s="203"/>
      <c r="T472" s="202"/>
      <c r="U472" s="201" t="s">
        <v>908</v>
      </c>
      <c r="V472" s="90" t="s">
        <v>356</v>
      </c>
      <c r="W472" s="248" t="s">
        <v>382</v>
      </c>
      <c r="X472" s="249"/>
      <c r="Y472" s="248"/>
      <c r="Z472" s="201" t="s">
        <v>339</v>
      </c>
      <c r="AA472" s="90" t="s">
        <v>356</v>
      </c>
      <c r="AB472" s="350" t="s">
        <v>422</v>
      </c>
      <c r="AC472" s="438"/>
      <c r="AD472" s="248"/>
    </row>
    <row r="473" spans="1:30" ht="100.15" customHeight="1">
      <c r="A473" s="485"/>
      <c r="B473" s="194" t="s">
        <v>2907</v>
      </c>
      <c r="C473" s="196" t="s">
        <v>2988</v>
      </c>
      <c r="D473" s="196" t="s">
        <v>2989</v>
      </c>
      <c r="E473" s="196" t="s">
        <v>2910</v>
      </c>
      <c r="F473" s="196" t="s">
        <v>2990</v>
      </c>
      <c r="G473" s="197" t="s">
        <v>2991</v>
      </c>
      <c r="H473" s="198" t="s">
        <v>4</v>
      </c>
      <c r="I473" s="200"/>
      <c r="J473" s="200"/>
      <c r="K473" s="270"/>
      <c r="L473" s="90"/>
      <c r="M473" s="202"/>
      <c r="N473" s="203"/>
      <c r="O473" s="202"/>
      <c r="P473" s="201" t="s">
        <v>907</v>
      </c>
      <c r="Q473" s="90" t="s">
        <v>356</v>
      </c>
      <c r="R473" s="202" t="s">
        <v>382</v>
      </c>
      <c r="S473" s="203"/>
      <c r="T473" s="202"/>
      <c r="U473" s="201" t="s">
        <v>908</v>
      </c>
      <c r="V473" s="90" t="s">
        <v>356</v>
      </c>
      <c r="W473" s="248" t="s">
        <v>382</v>
      </c>
      <c r="X473" s="249"/>
      <c r="Y473" s="248"/>
      <c r="Z473" s="201"/>
      <c r="AA473" s="90"/>
      <c r="AB473" s="248"/>
      <c r="AC473" s="438"/>
      <c r="AD473" s="248"/>
    </row>
    <row r="474" spans="1:30" ht="100.15" customHeight="1">
      <c r="A474" s="485"/>
      <c r="B474" s="194" t="s">
        <v>2907</v>
      </c>
      <c r="C474" s="196" t="s">
        <v>2992</v>
      </c>
      <c r="D474" s="196" t="s">
        <v>2993</v>
      </c>
      <c r="E474" s="196" t="s">
        <v>2910</v>
      </c>
      <c r="F474" s="196" t="s">
        <v>2994</v>
      </c>
      <c r="G474" s="197" t="s">
        <v>2995</v>
      </c>
      <c r="H474" s="198" t="s">
        <v>5</v>
      </c>
      <c r="I474" s="200"/>
      <c r="J474" s="200"/>
      <c r="K474" s="201"/>
      <c r="L474" s="90"/>
      <c r="M474" s="202"/>
      <c r="N474" s="203"/>
      <c r="O474" s="202"/>
      <c r="P474" s="201" t="s">
        <v>907</v>
      </c>
      <c r="Q474" s="90" t="s">
        <v>356</v>
      </c>
      <c r="R474" s="202" t="s">
        <v>382</v>
      </c>
      <c r="S474" s="203"/>
      <c r="T474" s="202"/>
      <c r="U474" s="201" t="s">
        <v>908</v>
      </c>
      <c r="V474" s="90" t="s">
        <v>356</v>
      </c>
      <c r="W474" s="248" t="s">
        <v>382</v>
      </c>
      <c r="X474" s="249"/>
      <c r="Y474" s="248"/>
      <c r="Z474" s="201" t="s">
        <v>339</v>
      </c>
      <c r="AA474" s="90" t="s">
        <v>356</v>
      </c>
      <c r="AB474" s="350" t="s">
        <v>422</v>
      </c>
      <c r="AC474" s="438"/>
      <c r="AD474" s="248"/>
    </row>
    <row r="475" spans="1:30" ht="197.25" customHeight="1">
      <c r="A475" s="485"/>
      <c r="B475" s="194" t="s">
        <v>2907</v>
      </c>
      <c r="C475" s="196" t="s">
        <v>2996</v>
      </c>
      <c r="D475" s="196" t="s">
        <v>2997</v>
      </c>
      <c r="E475" s="196" t="s">
        <v>2910</v>
      </c>
      <c r="F475" s="196" t="s">
        <v>2998</v>
      </c>
      <c r="G475" s="197" t="s">
        <v>2999</v>
      </c>
      <c r="H475" s="198" t="s">
        <v>6</v>
      </c>
      <c r="I475" s="200"/>
      <c r="J475" s="200"/>
      <c r="K475" s="201"/>
      <c r="L475" s="90"/>
      <c r="M475" s="202"/>
      <c r="N475" s="203"/>
      <c r="O475" s="202"/>
      <c r="P475" s="201" t="s">
        <v>907</v>
      </c>
      <c r="Q475" s="90" t="s">
        <v>356</v>
      </c>
      <c r="R475" s="202" t="s">
        <v>382</v>
      </c>
      <c r="S475" s="203"/>
      <c r="T475" s="202"/>
      <c r="U475" s="201" t="s">
        <v>908</v>
      </c>
      <c r="V475" s="90" t="s">
        <v>356</v>
      </c>
      <c r="W475" s="248" t="s">
        <v>382</v>
      </c>
      <c r="X475" s="249"/>
      <c r="Y475" s="248"/>
      <c r="Z475" s="201"/>
      <c r="AA475" s="90"/>
      <c r="AB475" s="248"/>
      <c r="AC475" s="438"/>
      <c r="AD475" s="248"/>
    </row>
    <row r="476" spans="1:30" ht="100.15" customHeight="1">
      <c r="A476" s="485"/>
      <c r="B476" s="194" t="s">
        <v>3000</v>
      </c>
      <c r="C476" s="196" t="s">
        <v>3001</v>
      </c>
      <c r="D476" s="196" t="s">
        <v>3002</v>
      </c>
      <c r="E476" s="196" t="s">
        <v>2910</v>
      </c>
      <c r="F476" s="196" t="s">
        <v>3003</v>
      </c>
      <c r="G476" s="197" t="s">
        <v>3004</v>
      </c>
      <c r="H476" s="198" t="s">
        <v>3</v>
      </c>
      <c r="I476" s="200"/>
      <c r="J476" s="200"/>
      <c r="K476" s="201"/>
      <c r="L476" s="90"/>
      <c r="M476" s="202"/>
      <c r="N476" s="203"/>
      <c r="O476" s="202"/>
      <c r="P476" s="201" t="s">
        <v>907</v>
      </c>
      <c r="Q476" s="90" t="s">
        <v>356</v>
      </c>
      <c r="R476" s="202" t="s">
        <v>382</v>
      </c>
      <c r="S476" s="203"/>
      <c r="T476" s="202"/>
      <c r="U476" s="201" t="s">
        <v>908</v>
      </c>
      <c r="V476" s="90" t="s">
        <v>357</v>
      </c>
      <c r="W476" s="248" t="s">
        <v>382</v>
      </c>
      <c r="X476" s="249" t="s">
        <v>3005</v>
      </c>
      <c r="Y476" s="248"/>
      <c r="Z476" s="201" t="s">
        <v>339</v>
      </c>
      <c r="AA476" s="90" t="s">
        <v>356</v>
      </c>
      <c r="AB476" s="350" t="s">
        <v>422</v>
      </c>
      <c r="AC476" s="438"/>
      <c r="AD476" s="248"/>
    </row>
    <row r="477" spans="1:30" ht="100.15" customHeight="1">
      <c r="A477" s="485"/>
      <c r="B477" s="208" t="s">
        <v>3000</v>
      </c>
      <c r="C477" s="196" t="s">
        <v>3006</v>
      </c>
      <c r="D477" s="196" t="s">
        <v>3007</v>
      </c>
      <c r="E477" s="196" t="s">
        <v>2910</v>
      </c>
      <c r="F477" s="196" t="s">
        <v>3008</v>
      </c>
      <c r="G477" s="197" t="s">
        <v>3009</v>
      </c>
      <c r="H477" s="198" t="s">
        <v>4</v>
      </c>
      <c r="I477" s="200"/>
      <c r="J477" s="200"/>
      <c r="K477" s="201"/>
      <c r="L477" s="90"/>
      <c r="M477" s="202"/>
      <c r="N477" s="203"/>
      <c r="O477" s="202"/>
      <c r="P477" s="201" t="s">
        <v>907</v>
      </c>
      <c r="Q477" s="90" t="s">
        <v>357</v>
      </c>
      <c r="R477" s="202" t="s">
        <v>382</v>
      </c>
      <c r="S477" s="203" t="s">
        <v>3010</v>
      </c>
      <c r="T477" s="202"/>
      <c r="U477" s="201" t="s">
        <v>908</v>
      </c>
      <c r="V477" s="90" t="s">
        <v>356</v>
      </c>
      <c r="W477" s="248" t="s">
        <v>382</v>
      </c>
      <c r="X477" s="249"/>
      <c r="Y477" s="248"/>
      <c r="Z477" s="201" t="s">
        <v>339</v>
      </c>
      <c r="AA477" s="90" t="s">
        <v>356</v>
      </c>
      <c r="AB477" s="350" t="s">
        <v>422</v>
      </c>
      <c r="AC477" s="249"/>
      <c r="AD477" s="248"/>
    </row>
    <row r="478" spans="1:30" ht="100.15" customHeight="1">
      <c r="A478" s="485"/>
      <c r="B478" s="208" t="s">
        <v>3000</v>
      </c>
      <c r="C478" s="196" t="s">
        <v>3011</v>
      </c>
      <c r="D478" s="196" t="s">
        <v>3012</v>
      </c>
      <c r="E478" s="196" t="s">
        <v>2910</v>
      </c>
      <c r="F478" s="196" t="s">
        <v>3013</v>
      </c>
      <c r="G478" s="197" t="s">
        <v>3014</v>
      </c>
      <c r="H478" s="198" t="s">
        <v>3</v>
      </c>
      <c r="I478" s="200"/>
      <c r="J478" s="200"/>
      <c r="K478" s="201"/>
      <c r="L478" s="90"/>
      <c r="M478" s="202"/>
      <c r="N478" s="203"/>
      <c r="O478" s="202"/>
      <c r="P478" s="201" t="s">
        <v>907</v>
      </c>
      <c r="Q478" s="90" t="s">
        <v>1166</v>
      </c>
      <c r="R478" s="202" t="s">
        <v>382</v>
      </c>
      <c r="S478" s="203" t="s">
        <v>3015</v>
      </c>
      <c r="T478" s="202"/>
      <c r="U478" s="201" t="s">
        <v>908</v>
      </c>
      <c r="V478" s="90" t="s">
        <v>1040</v>
      </c>
      <c r="W478" s="248" t="s">
        <v>382</v>
      </c>
      <c r="X478" s="106" t="s">
        <v>3015</v>
      </c>
      <c r="Y478" s="248"/>
      <c r="Z478" s="201"/>
      <c r="AA478" s="90"/>
      <c r="AB478" s="248"/>
      <c r="AC478" s="106"/>
      <c r="AD478" s="248"/>
    </row>
    <row r="479" spans="1:30" ht="100.15" customHeight="1">
      <c r="A479" s="485"/>
      <c r="B479" s="208" t="s">
        <v>3000</v>
      </c>
      <c r="C479" s="196" t="s">
        <v>3016</v>
      </c>
      <c r="D479" s="196" t="s">
        <v>3017</v>
      </c>
      <c r="E479" s="196" t="s">
        <v>2910</v>
      </c>
      <c r="F479" s="196" t="s">
        <v>3018</v>
      </c>
      <c r="G479" s="197" t="s">
        <v>3019</v>
      </c>
      <c r="H479" s="198" t="s">
        <v>4</v>
      </c>
      <c r="I479" s="200"/>
      <c r="J479" s="200"/>
      <c r="K479" s="201"/>
      <c r="L479" s="90"/>
      <c r="M479" s="202"/>
      <c r="N479" s="203"/>
      <c r="O479" s="202"/>
      <c r="P479" s="201" t="s">
        <v>907</v>
      </c>
      <c r="Q479" s="90" t="s">
        <v>356</v>
      </c>
      <c r="R479" s="202" t="s">
        <v>382</v>
      </c>
      <c r="S479" s="203"/>
      <c r="T479" s="202"/>
      <c r="U479" s="201" t="s">
        <v>908</v>
      </c>
      <c r="V479" s="90" t="s">
        <v>356</v>
      </c>
      <c r="W479" s="248" t="s">
        <v>382</v>
      </c>
      <c r="X479" s="249"/>
      <c r="Y479" s="248"/>
      <c r="Z479" s="201" t="s">
        <v>339</v>
      </c>
      <c r="AA479" s="90" t="s">
        <v>356</v>
      </c>
      <c r="AB479" s="350" t="s">
        <v>422</v>
      </c>
      <c r="AC479" s="249"/>
      <c r="AD479" s="248"/>
    </row>
    <row r="480" spans="1:30" ht="100.15" customHeight="1">
      <c r="A480" s="485"/>
      <c r="B480" s="208" t="s">
        <v>3000</v>
      </c>
      <c r="C480" s="196" t="s">
        <v>3020</v>
      </c>
      <c r="D480" s="196" t="s">
        <v>3021</v>
      </c>
      <c r="E480" s="196" t="s">
        <v>2910</v>
      </c>
      <c r="F480" s="196" t="s">
        <v>3022</v>
      </c>
      <c r="G480" s="197" t="s">
        <v>3023</v>
      </c>
      <c r="H480" s="198" t="s">
        <v>4</v>
      </c>
      <c r="I480" s="200"/>
      <c r="J480" s="200"/>
      <c r="K480" s="201"/>
      <c r="L480" s="90"/>
      <c r="M480" s="202"/>
      <c r="N480" s="203"/>
      <c r="O480" s="202"/>
      <c r="P480" s="201" t="s">
        <v>907</v>
      </c>
      <c r="Q480" s="90" t="s">
        <v>356</v>
      </c>
      <c r="R480" s="202" t="s">
        <v>382</v>
      </c>
      <c r="S480" s="203"/>
      <c r="T480" s="202"/>
      <c r="U480" s="201" t="s">
        <v>908</v>
      </c>
      <c r="V480" s="90" t="s">
        <v>356</v>
      </c>
      <c r="W480" s="248" t="s">
        <v>382</v>
      </c>
      <c r="X480" s="249"/>
      <c r="Y480" s="248"/>
      <c r="Z480" s="201"/>
      <c r="AA480" s="90"/>
      <c r="AB480" s="248"/>
      <c r="AC480" s="249"/>
      <c r="AD480" s="248"/>
    </row>
    <row r="481" spans="1:30" ht="100.15" customHeight="1">
      <c r="A481" s="485"/>
      <c r="B481" s="208" t="s">
        <v>3000</v>
      </c>
      <c r="C481" s="196" t="s">
        <v>3024</v>
      </c>
      <c r="D481" s="196" t="s">
        <v>3025</v>
      </c>
      <c r="E481" s="196" t="s">
        <v>2884</v>
      </c>
      <c r="F481" s="196" t="s">
        <v>3026</v>
      </c>
      <c r="G481" s="197" t="s">
        <v>3027</v>
      </c>
      <c r="H481" s="198" t="s">
        <v>4</v>
      </c>
      <c r="I481" s="200"/>
      <c r="J481" s="200"/>
      <c r="K481" s="251"/>
      <c r="L481" s="90"/>
      <c r="M481" s="202"/>
      <c r="N481" s="203"/>
      <c r="O481" s="202"/>
      <c r="P481" s="201" t="s">
        <v>907</v>
      </c>
      <c r="Q481" s="90" t="s">
        <v>356</v>
      </c>
      <c r="R481" s="202" t="s">
        <v>382</v>
      </c>
      <c r="S481" s="203"/>
      <c r="T481" s="202"/>
      <c r="U481" s="201" t="s">
        <v>908</v>
      </c>
      <c r="V481" s="90" t="s">
        <v>356</v>
      </c>
      <c r="W481" s="248" t="s">
        <v>382</v>
      </c>
      <c r="X481" s="249"/>
      <c r="Y481" s="248"/>
      <c r="Z481" s="201"/>
      <c r="AA481" s="90"/>
      <c r="AB481" s="248"/>
      <c r="AC481" s="249"/>
      <c r="AD481" s="248"/>
    </row>
    <row r="482" spans="1:30" ht="100.15" customHeight="1">
      <c r="A482" s="485"/>
      <c r="B482" s="208" t="s">
        <v>3000</v>
      </c>
      <c r="C482" s="196" t="s">
        <v>3028</v>
      </c>
      <c r="D482" s="196" t="s">
        <v>3029</v>
      </c>
      <c r="E482" s="196" t="s">
        <v>2884</v>
      </c>
      <c r="F482" s="196" t="s">
        <v>3030</v>
      </c>
      <c r="G482" s="197" t="s">
        <v>3031</v>
      </c>
      <c r="H482" s="198" t="s">
        <v>6</v>
      </c>
      <c r="I482" s="200"/>
      <c r="J482" s="200"/>
      <c r="K482" s="201"/>
      <c r="L482" s="90"/>
      <c r="M482" s="202"/>
      <c r="N482" s="203"/>
      <c r="O482" s="202"/>
      <c r="P482" s="201" t="s">
        <v>907</v>
      </c>
      <c r="Q482" s="90" t="s">
        <v>356</v>
      </c>
      <c r="R482" s="202" t="s">
        <v>382</v>
      </c>
      <c r="S482" s="203"/>
      <c r="T482" s="202"/>
      <c r="U482" s="201" t="s">
        <v>908</v>
      </c>
      <c r="V482" s="90" t="s">
        <v>356</v>
      </c>
      <c r="W482" s="248" t="s">
        <v>382</v>
      </c>
      <c r="X482" s="249"/>
      <c r="Y482" s="248"/>
      <c r="Z482" s="201" t="s">
        <v>339</v>
      </c>
      <c r="AA482" s="90" t="s">
        <v>356</v>
      </c>
      <c r="AB482" s="350" t="s">
        <v>422</v>
      </c>
      <c r="AC482" s="249"/>
      <c r="AD482" s="248"/>
    </row>
    <row r="483" spans="1:30" ht="100.15" customHeight="1">
      <c r="A483" s="485"/>
      <c r="B483" s="208" t="s">
        <v>3000</v>
      </c>
      <c r="C483" s="196" t="s">
        <v>3032</v>
      </c>
      <c r="D483" s="196" t="s">
        <v>3033</v>
      </c>
      <c r="E483" s="196" t="s">
        <v>2884</v>
      </c>
      <c r="F483" s="196" t="s">
        <v>3034</v>
      </c>
      <c r="G483" s="197" t="s">
        <v>3031</v>
      </c>
      <c r="H483" s="198" t="s">
        <v>6</v>
      </c>
      <c r="I483" s="200"/>
      <c r="J483" s="200"/>
      <c r="K483" s="201"/>
      <c r="L483" s="90"/>
      <c r="M483" s="202"/>
      <c r="N483" s="203"/>
      <c r="O483" s="202"/>
      <c r="P483" s="201" t="s">
        <v>907</v>
      </c>
      <c r="Q483" s="90" t="s">
        <v>356</v>
      </c>
      <c r="R483" s="202" t="s">
        <v>382</v>
      </c>
      <c r="S483" s="203"/>
      <c r="T483" s="202"/>
      <c r="U483" s="201" t="s">
        <v>908</v>
      </c>
      <c r="V483" s="90" t="s">
        <v>356</v>
      </c>
      <c r="W483" s="248" t="s">
        <v>382</v>
      </c>
      <c r="X483" s="249"/>
      <c r="Y483" s="248"/>
      <c r="Z483" s="201"/>
      <c r="AA483" s="90"/>
      <c r="AB483" s="248"/>
      <c r="AC483" s="249"/>
      <c r="AD483" s="248"/>
    </row>
    <row r="484" spans="1:30" ht="100.15" customHeight="1">
      <c r="A484" s="256"/>
      <c r="B484" s="208" t="s">
        <v>3000</v>
      </c>
      <c r="C484" s="196" t="s">
        <v>3035</v>
      </c>
      <c r="D484" s="196" t="s">
        <v>3036</v>
      </c>
      <c r="E484" s="196" t="s">
        <v>2884</v>
      </c>
      <c r="F484" s="196" t="s">
        <v>3037</v>
      </c>
      <c r="G484" s="197" t="s">
        <v>3038</v>
      </c>
      <c r="H484" s="198" t="s">
        <v>4</v>
      </c>
      <c r="I484" s="200"/>
      <c r="J484" s="200"/>
      <c r="K484" s="201"/>
      <c r="L484" s="90"/>
      <c r="M484" s="202"/>
      <c r="N484" s="203"/>
      <c r="O484" s="202"/>
      <c r="P484" s="201" t="s">
        <v>907</v>
      </c>
      <c r="Q484" s="90" t="s">
        <v>357</v>
      </c>
      <c r="R484" s="202" t="s">
        <v>382</v>
      </c>
      <c r="S484" s="203" t="s">
        <v>3039</v>
      </c>
      <c r="T484" s="202"/>
      <c r="U484" s="201" t="s">
        <v>908</v>
      </c>
      <c r="V484" s="90" t="s">
        <v>356</v>
      </c>
      <c r="W484" s="248" t="s">
        <v>382</v>
      </c>
      <c r="X484" s="249"/>
      <c r="Y484" s="248"/>
      <c r="Z484" s="201" t="s">
        <v>339</v>
      </c>
      <c r="AA484" s="90" t="s">
        <v>356</v>
      </c>
      <c r="AB484" s="350" t="s">
        <v>422</v>
      </c>
      <c r="AC484" s="249"/>
      <c r="AD484" s="248"/>
    </row>
    <row r="485" spans="1:30" ht="199.5" customHeight="1">
      <c r="A485" s="256"/>
      <c r="B485" s="208" t="s">
        <v>3000</v>
      </c>
      <c r="C485" s="196" t="s">
        <v>3040</v>
      </c>
      <c r="D485" s="196" t="s">
        <v>3041</v>
      </c>
      <c r="E485" s="196" t="s">
        <v>2884</v>
      </c>
      <c r="F485" s="196" t="s">
        <v>3042</v>
      </c>
      <c r="G485" s="197" t="s">
        <v>3043</v>
      </c>
      <c r="H485" s="198" t="s">
        <v>4</v>
      </c>
      <c r="I485" s="200"/>
      <c r="J485" s="200"/>
      <c r="K485" s="201"/>
      <c r="L485" s="90"/>
      <c r="M485" s="202"/>
      <c r="N485" s="203"/>
      <c r="O485" s="202"/>
      <c r="P485" s="201" t="s">
        <v>907</v>
      </c>
      <c r="Q485" s="90" t="s">
        <v>356</v>
      </c>
      <c r="R485" s="202" t="s">
        <v>382</v>
      </c>
      <c r="S485" s="203"/>
      <c r="T485" s="202"/>
      <c r="U485" s="201" t="s">
        <v>908</v>
      </c>
      <c r="V485" s="90" t="s">
        <v>356</v>
      </c>
      <c r="W485" s="248" t="s">
        <v>382</v>
      </c>
      <c r="X485" s="249"/>
      <c r="Y485" s="248"/>
      <c r="Z485" s="201" t="s">
        <v>339</v>
      </c>
      <c r="AA485" s="90" t="s">
        <v>356</v>
      </c>
      <c r="AB485" s="350" t="s">
        <v>422</v>
      </c>
      <c r="AC485" s="249"/>
      <c r="AD485" s="248"/>
    </row>
    <row r="486" spans="1:30" s="22" customFormat="1" ht="136.5" customHeight="1">
      <c r="A486" s="272"/>
      <c r="B486" s="239" t="s">
        <v>3044</v>
      </c>
      <c r="C486" s="215" t="s">
        <v>3045</v>
      </c>
      <c r="D486" s="215" t="s">
        <v>3046</v>
      </c>
      <c r="E486" s="215" t="s">
        <v>2884</v>
      </c>
      <c r="F486" s="215" t="s">
        <v>3047</v>
      </c>
      <c r="G486" s="238" t="s">
        <v>3048</v>
      </c>
      <c r="H486" s="210" t="s">
        <v>4</v>
      </c>
      <c r="I486" s="178"/>
      <c r="J486" s="178"/>
      <c r="K486" s="273"/>
      <c r="L486" s="90"/>
      <c r="M486" s="107"/>
      <c r="N486" s="106"/>
      <c r="O486" s="107"/>
      <c r="P486" s="201" t="s">
        <v>907</v>
      </c>
      <c r="Q486" s="90" t="s">
        <v>357</v>
      </c>
      <c r="R486" s="107" t="s">
        <v>382</v>
      </c>
      <c r="S486" s="108" t="s">
        <v>3049</v>
      </c>
      <c r="T486" s="107"/>
      <c r="U486" s="201" t="s">
        <v>908</v>
      </c>
      <c r="V486" s="90" t="s">
        <v>357</v>
      </c>
      <c r="W486" s="350" t="s">
        <v>382</v>
      </c>
      <c r="X486" s="382"/>
      <c r="Y486" s="350"/>
      <c r="Z486" s="201" t="s">
        <v>339</v>
      </c>
      <c r="AA486" s="90" t="s">
        <v>357</v>
      </c>
      <c r="AB486" s="350" t="s">
        <v>422</v>
      </c>
      <c r="AC486" s="366" t="s">
        <v>3050</v>
      </c>
      <c r="AD486" s="350"/>
    </row>
    <row r="487" spans="1:30" ht="151.5" customHeight="1">
      <c r="A487" s="256"/>
      <c r="B487" s="224" t="s">
        <v>3044</v>
      </c>
      <c r="C487" s="195" t="s">
        <v>3051</v>
      </c>
      <c r="D487" s="195" t="s">
        <v>3052</v>
      </c>
      <c r="E487" s="195" t="s">
        <v>2884</v>
      </c>
      <c r="F487" s="195" t="s">
        <v>3053</v>
      </c>
      <c r="G487" s="207" t="s">
        <v>3054</v>
      </c>
      <c r="H487" s="198" t="s">
        <v>4</v>
      </c>
      <c r="I487" s="200"/>
      <c r="J487" s="200"/>
      <c r="K487" s="201"/>
      <c r="L487" s="90"/>
      <c r="M487" s="202"/>
      <c r="N487" s="203"/>
      <c r="O487" s="202"/>
      <c r="P487" s="201" t="s">
        <v>907</v>
      </c>
      <c r="Q487" s="90" t="s">
        <v>1166</v>
      </c>
      <c r="R487" s="202" t="s">
        <v>382</v>
      </c>
      <c r="S487" s="108" t="s">
        <v>3049</v>
      </c>
      <c r="T487" s="202"/>
      <c r="U487" s="201" t="s">
        <v>908</v>
      </c>
      <c r="V487" s="90" t="s">
        <v>1166</v>
      </c>
      <c r="W487" s="248" t="s">
        <v>382</v>
      </c>
      <c r="X487" s="382"/>
      <c r="Y487" s="248"/>
      <c r="Z487" s="201" t="s">
        <v>339</v>
      </c>
      <c r="AA487" s="90" t="s">
        <v>357</v>
      </c>
      <c r="AB487" s="350" t="s">
        <v>422</v>
      </c>
      <c r="AC487" s="366" t="s">
        <v>3050</v>
      </c>
      <c r="AD487" s="248"/>
    </row>
    <row r="488" spans="1:30" s="22" customFormat="1" ht="115.5" customHeight="1">
      <c r="A488" s="272"/>
      <c r="B488" s="449" t="s">
        <v>3044</v>
      </c>
      <c r="C488" s="181" t="s">
        <v>3055</v>
      </c>
      <c r="D488" s="181" t="s">
        <v>3052</v>
      </c>
      <c r="E488" s="181" t="s">
        <v>2884</v>
      </c>
      <c r="F488" s="181" t="s">
        <v>3056</v>
      </c>
      <c r="G488" s="182" t="s">
        <v>3054</v>
      </c>
      <c r="H488" s="210" t="s">
        <v>5</v>
      </c>
      <c r="I488" s="178"/>
      <c r="J488" s="178"/>
      <c r="K488" s="273"/>
      <c r="L488" s="90"/>
      <c r="M488" s="107"/>
      <c r="N488" s="106"/>
      <c r="O488" s="107"/>
      <c r="P488" s="273" t="s">
        <v>907</v>
      </c>
      <c r="Q488" s="90" t="s">
        <v>1166</v>
      </c>
      <c r="R488" s="107" t="s">
        <v>382</v>
      </c>
      <c r="S488" s="108" t="s">
        <v>3049</v>
      </c>
      <c r="T488" s="107"/>
      <c r="U488" s="273" t="s">
        <v>908</v>
      </c>
      <c r="V488" s="90" t="s">
        <v>1166</v>
      </c>
      <c r="W488" s="350" t="s">
        <v>382</v>
      </c>
      <c r="X488" s="382"/>
      <c r="Y488" s="350"/>
      <c r="Z488" s="273" t="s">
        <v>339</v>
      </c>
      <c r="AA488" s="90" t="s">
        <v>357</v>
      </c>
      <c r="AB488" s="350" t="s">
        <v>422</v>
      </c>
      <c r="AC488" s="366" t="s">
        <v>3050</v>
      </c>
      <c r="AD488" s="350"/>
    </row>
    <row r="489" spans="1:30" ht="89.25" customHeight="1">
      <c r="A489" s="479" t="s">
        <v>49</v>
      </c>
      <c r="B489" s="194" t="s">
        <v>3057</v>
      </c>
      <c r="C489" s="196" t="s">
        <v>3058</v>
      </c>
      <c r="D489" s="196" t="s">
        <v>3059</v>
      </c>
      <c r="E489" s="196" t="s">
        <v>901</v>
      </c>
      <c r="F489" s="196" t="s">
        <v>3060</v>
      </c>
      <c r="G489" s="197" t="s">
        <v>3061</v>
      </c>
      <c r="H489" s="198" t="s">
        <v>5</v>
      </c>
      <c r="I489" s="200"/>
      <c r="J489" s="200"/>
      <c r="K489" s="201"/>
      <c r="L489" s="90"/>
      <c r="M489" s="202"/>
      <c r="N489" s="203"/>
      <c r="O489" s="202"/>
      <c r="P489" s="201" t="s">
        <v>907</v>
      </c>
      <c r="Q489" s="90" t="s">
        <v>356</v>
      </c>
      <c r="R489" s="202" t="s">
        <v>439</v>
      </c>
      <c r="S489" s="203"/>
      <c r="T489" s="202"/>
      <c r="U489" s="201" t="s">
        <v>908</v>
      </c>
      <c r="V489" s="90" t="s">
        <v>356</v>
      </c>
      <c r="W489" s="107" t="s">
        <v>439</v>
      </c>
      <c r="X489" s="249"/>
      <c r="Y489" s="248"/>
      <c r="Z489" s="201" t="s">
        <v>3062</v>
      </c>
      <c r="AA489" s="90" t="s">
        <v>356</v>
      </c>
      <c r="AB489" s="107" t="s">
        <v>382</v>
      </c>
      <c r="AC489" s="249"/>
      <c r="AD489" s="248"/>
    </row>
    <row r="490" spans="1:30" ht="66" customHeight="1">
      <c r="A490" s="480"/>
      <c r="B490" s="194" t="s">
        <v>3057</v>
      </c>
      <c r="C490" s="196" t="s">
        <v>3063</v>
      </c>
      <c r="D490" s="196" t="s">
        <v>3064</v>
      </c>
      <c r="E490" s="196" t="s">
        <v>901</v>
      </c>
      <c r="F490" s="196" t="s">
        <v>3065</v>
      </c>
      <c r="G490" s="197" t="s">
        <v>3066</v>
      </c>
      <c r="H490" s="198" t="s">
        <v>5</v>
      </c>
      <c r="I490" s="200"/>
      <c r="J490" s="200"/>
      <c r="K490" s="201"/>
      <c r="L490" s="90"/>
      <c r="M490" s="202"/>
      <c r="N490" s="203"/>
      <c r="O490" s="202"/>
      <c r="P490" s="201" t="s">
        <v>907</v>
      </c>
      <c r="Q490" s="90" t="s">
        <v>356</v>
      </c>
      <c r="R490" s="202" t="s">
        <v>439</v>
      </c>
      <c r="S490" s="203"/>
      <c r="T490" s="202"/>
      <c r="U490" s="201" t="s">
        <v>908</v>
      </c>
      <c r="V490" s="90" t="s">
        <v>356</v>
      </c>
      <c r="W490" s="107" t="s">
        <v>439</v>
      </c>
      <c r="X490" s="249"/>
      <c r="Y490" s="248"/>
      <c r="Z490" s="201" t="s">
        <v>3062</v>
      </c>
      <c r="AA490" s="90" t="s">
        <v>356</v>
      </c>
      <c r="AB490" s="107" t="s">
        <v>382</v>
      </c>
      <c r="AC490" s="249"/>
      <c r="AD490" s="248"/>
    </row>
    <row r="491" spans="1:30" ht="115.9" customHeight="1">
      <c r="A491" s="480"/>
      <c r="B491" s="194" t="s">
        <v>3057</v>
      </c>
      <c r="C491" s="196" t="s">
        <v>3067</v>
      </c>
      <c r="D491" s="196" t="s">
        <v>3068</v>
      </c>
      <c r="E491" s="196" t="s">
        <v>901</v>
      </c>
      <c r="F491" s="196" t="s">
        <v>3069</v>
      </c>
      <c r="G491" s="197" t="s">
        <v>3070</v>
      </c>
      <c r="H491" s="198" t="s">
        <v>5</v>
      </c>
      <c r="I491" s="200"/>
      <c r="J491" s="200"/>
      <c r="K491" s="201"/>
      <c r="L491" s="90"/>
      <c r="M491" s="202"/>
      <c r="N491" s="203"/>
      <c r="O491" s="202"/>
      <c r="P491" s="201" t="s">
        <v>907</v>
      </c>
      <c r="Q491" s="90" t="s">
        <v>356</v>
      </c>
      <c r="R491" s="202" t="s">
        <v>439</v>
      </c>
      <c r="S491" s="203"/>
      <c r="T491" s="202"/>
      <c r="U491" s="201" t="s">
        <v>908</v>
      </c>
      <c r="V491" s="90" t="s">
        <v>356</v>
      </c>
      <c r="W491" s="107" t="s">
        <v>439</v>
      </c>
      <c r="X491" s="249"/>
      <c r="Y491" s="248"/>
      <c r="Z491" s="350"/>
      <c r="AA491" s="90"/>
      <c r="AB491" s="107"/>
      <c r="AC491" s="249"/>
      <c r="AD491" s="248"/>
    </row>
    <row r="492" spans="1:30" ht="82.5" customHeight="1">
      <c r="A492" s="480"/>
      <c r="B492" s="194" t="s">
        <v>3057</v>
      </c>
      <c r="C492" s="196" t="s">
        <v>3071</v>
      </c>
      <c r="D492" s="196" t="s">
        <v>3072</v>
      </c>
      <c r="E492" s="196" t="s">
        <v>901</v>
      </c>
      <c r="F492" s="196" t="s">
        <v>3073</v>
      </c>
      <c r="G492" s="197" t="s">
        <v>3074</v>
      </c>
      <c r="H492" s="198" t="s">
        <v>5</v>
      </c>
      <c r="I492" s="200"/>
      <c r="J492" s="200"/>
      <c r="K492" s="201"/>
      <c r="L492" s="90"/>
      <c r="M492" s="202"/>
      <c r="N492" s="203"/>
      <c r="O492" s="202"/>
      <c r="P492" s="201" t="s">
        <v>907</v>
      </c>
      <c r="Q492" s="90" t="s">
        <v>356</v>
      </c>
      <c r="R492" s="202" t="s">
        <v>439</v>
      </c>
      <c r="S492" s="203"/>
      <c r="T492" s="202"/>
      <c r="U492" s="201" t="s">
        <v>908</v>
      </c>
      <c r="V492" s="90" t="s">
        <v>356</v>
      </c>
      <c r="W492" s="248" t="s">
        <v>905</v>
      </c>
      <c r="X492" s="249"/>
      <c r="Y492" s="248"/>
      <c r="Z492" s="201" t="s">
        <v>3062</v>
      </c>
      <c r="AA492" s="90" t="s">
        <v>356</v>
      </c>
      <c r="AB492" s="107" t="s">
        <v>382</v>
      </c>
      <c r="AC492" s="249"/>
      <c r="AD492" s="248"/>
    </row>
    <row r="493" spans="1:30" ht="66" customHeight="1">
      <c r="A493" s="480"/>
      <c r="B493" s="194" t="s">
        <v>3057</v>
      </c>
      <c r="C493" s="196" t="s">
        <v>3075</v>
      </c>
      <c r="D493" s="196" t="s">
        <v>3076</v>
      </c>
      <c r="E493" s="196" t="s">
        <v>901</v>
      </c>
      <c r="F493" s="196" t="s">
        <v>3077</v>
      </c>
      <c r="G493" s="197" t="s">
        <v>3078</v>
      </c>
      <c r="H493" s="198" t="s">
        <v>5</v>
      </c>
      <c r="I493" s="200"/>
      <c r="J493" s="200"/>
      <c r="K493" s="201"/>
      <c r="L493" s="90"/>
      <c r="M493" s="202"/>
      <c r="N493" s="203"/>
      <c r="O493" s="202"/>
      <c r="P493" s="201" t="s">
        <v>907</v>
      </c>
      <c r="Q493" s="90" t="s">
        <v>356</v>
      </c>
      <c r="R493" s="202" t="s">
        <v>439</v>
      </c>
      <c r="S493" s="203"/>
      <c r="T493" s="202"/>
      <c r="U493" s="201" t="s">
        <v>908</v>
      </c>
      <c r="V493" s="90" t="s">
        <v>356</v>
      </c>
      <c r="W493" s="248" t="s">
        <v>905</v>
      </c>
      <c r="X493" s="249"/>
      <c r="Y493" s="248"/>
      <c r="Z493" s="201" t="s">
        <v>3062</v>
      </c>
      <c r="AA493" s="90" t="s">
        <v>356</v>
      </c>
      <c r="AB493" s="107" t="s">
        <v>382</v>
      </c>
      <c r="AC493" s="249"/>
      <c r="AD493" s="248"/>
    </row>
    <row r="494" spans="1:30" ht="66" customHeight="1">
      <c r="A494" s="480"/>
      <c r="B494" s="194" t="s">
        <v>3057</v>
      </c>
      <c r="C494" s="196" t="s">
        <v>3079</v>
      </c>
      <c r="D494" s="196" t="s">
        <v>3080</v>
      </c>
      <c r="E494" s="196" t="s">
        <v>901</v>
      </c>
      <c r="F494" s="196" t="s">
        <v>3081</v>
      </c>
      <c r="G494" s="197" t="s">
        <v>3082</v>
      </c>
      <c r="H494" s="198" t="s">
        <v>5</v>
      </c>
      <c r="I494" s="200"/>
      <c r="J494" s="200"/>
      <c r="K494" s="201"/>
      <c r="L494" s="90"/>
      <c r="M494" s="202"/>
      <c r="N494" s="203"/>
      <c r="O494" s="202"/>
      <c r="P494" s="201" t="s">
        <v>907</v>
      </c>
      <c r="Q494" s="90" t="s">
        <v>356</v>
      </c>
      <c r="R494" s="202" t="s">
        <v>439</v>
      </c>
      <c r="S494" s="203"/>
      <c r="T494" s="202"/>
      <c r="U494" s="201" t="s">
        <v>908</v>
      </c>
      <c r="V494" s="90" t="s">
        <v>356</v>
      </c>
      <c r="W494" s="107" t="s">
        <v>439</v>
      </c>
      <c r="X494" s="249"/>
      <c r="Y494" s="248"/>
      <c r="Z494" s="350"/>
      <c r="AA494" s="90"/>
      <c r="AB494" s="107"/>
      <c r="AC494" s="249"/>
      <c r="AD494" s="248"/>
    </row>
    <row r="495" spans="1:30" ht="66" customHeight="1">
      <c r="A495" s="480"/>
      <c r="B495" s="194" t="s">
        <v>3057</v>
      </c>
      <c r="C495" s="196" t="s">
        <v>3083</v>
      </c>
      <c r="D495" s="196" t="s">
        <v>3084</v>
      </c>
      <c r="E495" s="196" t="s">
        <v>901</v>
      </c>
      <c r="F495" s="196" t="s">
        <v>3085</v>
      </c>
      <c r="G495" s="197" t="s">
        <v>3086</v>
      </c>
      <c r="H495" s="198" t="s">
        <v>5</v>
      </c>
      <c r="I495" s="200"/>
      <c r="J495" s="200"/>
      <c r="K495" s="201"/>
      <c r="L495" s="90"/>
      <c r="M495" s="202"/>
      <c r="N495" s="203"/>
      <c r="O495" s="202"/>
      <c r="P495" s="201" t="s">
        <v>907</v>
      </c>
      <c r="Q495" s="90" t="s">
        <v>356</v>
      </c>
      <c r="R495" s="202" t="s">
        <v>439</v>
      </c>
      <c r="S495" s="203"/>
      <c r="T495" s="202"/>
      <c r="U495" s="201" t="s">
        <v>908</v>
      </c>
      <c r="V495" s="90" t="s">
        <v>356</v>
      </c>
      <c r="W495" s="107" t="s">
        <v>439</v>
      </c>
      <c r="X495" s="249"/>
      <c r="Y495" s="248"/>
      <c r="Z495" s="350"/>
      <c r="AA495" s="90"/>
      <c r="AB495" s="107"/>
      <c r="AC495" s="249"/>
      <c r="AD495" s="248"/>
    </row>
    <row r="496" spans="1:30" ht="99" customHeight="1">
      <c r="A496" s="480"/>
      <c r="B496" s="194" t="s">
        <v>3057</v>
      </c>
      <c r="C496" s="196" t="s">
        <v>3087</v>
      </c>
      <c r="D496" s="196" t="s">
        <v>3088</v>
      </c>
      <c r="E496" s="196" t="s">
        <v>1705</v>
      </c>
      <c r="F496" s="196" t="s">
        <v>3089</v>
      </c>
      <c r="G496" s="197" t="s">
        <v>3090</v>
      </c>
      <c r="H496" s="198" t="s">
        <v>3</v>
      </c>
      <c r="I496" s="200"/>
      <c r="J496" s="200"/>
      <c r="K496" s="201"/>
      <c r="L496" s="90"/>
      <c r="M496" s="202"/>
      <c r="N496" s="203"/>
      <c r="O496" s="202"/>
      <c r="P496" s="201" t="s">
        <v>907</v>
      </c>
      <c r="Q496" s="90" t="s">
        <v>357</v>
      </c>
      <c r="R496" s="202" t="s">
        <v>439</v>
      </c>
      <c r="S496" s="203" t="s">
        <v>3091</v>
      </c>
      <c r="T496" s="202"/>
      <c r="U496" s="201" t="s">
        <v>908</v>
      </c>
      <c r="V496" s="90" t="s">
        <v>1040</v>
      </c>
      <c r="W496" s="107" t="s">
        <v>439</v>
      </c>
      <c r="X496" s="249" t="s">
        <v>3092</v>
      </c>
      <c r="Y496" s="248"/>
      <c r="Z496" s="201" t="s">
        <v>3062</v>
      </c>
      <c r="AA496" s="90" t="s">
        <v>1040</v>
      </c>
      <c r="AB496" s="107" t="s">
        <v>382</v>
      </c>
      <c r="AC496" s="249" t="s">
        <v>3092</v>
      </c>
      <c r="AD496" s="248"/>
    </row>
    <row r="497" spans="1:30" ht="99" customHeight="1">
      <c r="A497" s="480"/>
      <c r="B497" s="194" t="s">
        <v>3057</v>
      </c>
      <c r="C497" s="196" t="s">
        <v>3093</v>
      </c>
      <c r="D497" s="196" t="s">
        <v>3094</v>
      </c>
      <c r="E497" s="196" t="s">
        <v>901</v>
      </c>
      <c r="F497" s="196" t="s">
        <v>3095</v>
      </c>
      <c r="G497" s="197" t="s">
        <v>3096</v>
      </c>
      <c r="H497" s="198" t="s">
        <v>5</v>
      </c>
      <c r="I497" s="200"/>
      <c r="J497" s="200"/>
      <c r="K497" s="201"/>
      <c r="L497" s="90"/>
      <c r="M497" s="202"/>
      <c r="N497" s="203"/>
      <c r="O497" s="202"/>
      <c r="P497" s="201" t="s">
        <v>907</v>
      </c>
      <c r="Q497" s="90" t="s">
        <v>357</v>
      </c>
      <c r="R497" s="202" t="s">
        <v>439</v>
      </c>
      <c r="S497" s="203" t="s">
        <v>3097</v>
      </c>
      <c r="T497" s="202"/>
      <c r="U497" s="201" t="s">
        <v>908</v>
      </c>
      <c r="V497" s="90" t="s">
        <v>357</v>
      </c>
      <c r="W497" s="107" t="s">
        <v>439</v>
      </c>
      <c r="X497" s="106" t="s">
        <v>3098</v>
      </c>
      <c r="Y497" s="248"/>
      <c r="Z497" s="273" t="s">
        <v>3062</v>
      </c>
      <c r="AA497" s="90" t="s">
        <v>356</v>
      </c>
      <c r="AB497" s="107" t="s">
        <v>382</v>
      </c>
      <c r="AC497" s="106"/>
      <c r="AD497" s="248"/>
    </row>
    <row r="498" spans="1:30" ht="99" customHeight="1">
      <c r="A498" s="480"/>
      <c r="B498" s="194" t="s">
        <v>3057</v>
      </c>
      <c r="C498" s="196" t="s">
        <v>3099</v>
      </c>
      <c r="D498" s="196" t="s">
        <v>3100</v>
      </c>
      <c r="E498" s="196" t="s">
        <v>901</v>
      </c>
      <c r="F498" s="196" t="s">
        <v>3101</v>
      </c>
      <c r="G498" s="197" t="s">
        <v>3096</v>
      </c>
      <c r="H498" s="198" t="s">
        <v>6</v>
      </c>
      <c r="I498" s="200"/>
      <c r="J498" s="200"/>
      <c r="K498" s="201"/>
      <c r="L498" s="90"/>
      <c r="M498" s="202"/>
      <c r="N498" s="203"/>
      <c r="O498" s="202"/>
      <c r="P498" s="201" t="s">
        <v>907</v>
      </c>
      <c r="Q498" s="90" t="s">
        <v>356</v>
      </c>
      <c r="R498" s="202" t="s">
        <v>439</v>
      </c>
      <c r="S498" s="203"/>
      <c r="T498" s="202"/>
      <c r="U498" s="201" t="s">
        <v>908</v>
      </c>
      <c r="V498" s="90" t="s">
        <v>356</v>
      </c>
      <c r="W498" s="107" t="s">
        <v>439</v>
      </c>
      <c r="X498" s="249"/>
      <c r="Y498" s="248"/>
      <c r="Z498" s="350"/>
      <c r="AA498" s="90"/>
      <c r="AB498" s="107"/>
      <c r="AC498" s="249"/>
      <c r="AD498" s="248"/>
    </row>
    <row r="499" spans="1:30" ht="132" customHeight="1">
      <c r="A499" s="480"/>
      <c r="B499" s="194" t="s">
        <v>3057</v>
      </c>
      <c r="C499" s="196" t="s">
        <v>3102</v>
      </c>
      <c r="D499" s="196" t="s">
        <v>3103</v>
      </c>
      <c r="E499" s="196" t="s">
        <v>901</v>
      </c>
      <c r="F499" s="196" t="s">
        <v>3104</v>
      </c>
      <c r="G499" s="197" t="s">
        <v>3105</v>
      </c>
      <c r="H499" s="198" t="s">
        <v>5</v>
      </c>
      <c r="I499" s="200"/>
      <c r="J499" s="200"/>
      <c r="K499" s="201"/>
      <c r="L499" s="90"/>
      <c r="M499" s="202"/>
      <c r="N499" s="203"/>
      <c r="O499" s="202"/>
      <c r="P499" s="201" t="s">
        <v>907</v>
      </c>
      <c r="Q499" s="90" t="s">
        <v>356</v>
      </c>
      <c r="R499" s="202" t="s">
        <v>439</v>
      </c>
      <c r="S499" s="203"/>
      <c r="T499" s="202"/>
      <c r="U499" s="201" t="s">
        <v>908</v>
      </c>
      <c r="V499" s="90" t="s">
        <v>356</v>
      </c>
      <c r="W499" s="107" t="s">
        <v>439</v>
      </c>
      <c r="X499" s="249"/>
      <c r="Y499" s="248"/>
      <c r="Z499" s="201" t="s">
        <v>3062</v>
      </c>
      <c r="AA499" s="90" t="s">
        <v>356</v>
      </c>
      <c r="AB499" s="107" t="s">
        <v>382</v>
      </c>
      <c r="AC499" s="249"/>
      <c r="AD499" s="248"/>
    </row>
    <row r="500" spans="1:30" ht="132" customHeight="1">
      <c r="A500" s="480"/>
      <c r="B500" s="194" t="s">
        <v>3057</v>
      </c>
      <c r="C500" s="196" t="s">
        <v>3106</v>
      </c>
      <c r="D500" s="196" t="s">
        <v>3103</v>
      </c>
      <c r="E500" s="196" t="s">
        <v>901</v>
      </c>
      <c r="F500" s="196" t="s">
        <v>3107</v>
      </c>
      <c r="G500" s="197" t="s">
        <v>3108</v>
      </c>
      <c r="H500" s="198" t="s">
        <v>5</v>
      </c>
      <c r="I500" s="200"/>
      <c r="J500" s="200"/>
      <c r="K500" s="201"/>
      <c r="L500" s="90"/>
      <c r="M500" s="202"/>
      <c r="N500" s="203"/>
      <c r="O500" s="202"/>
      <c r="P500" s="201" t="s">
        <v>907</v>
      </c>
      <c r="Q500" s="90" t="s">
        <v>356</v>
      </c>
      <c r="R500" s="202" t="s">
        <v>439</v>
      </c>
      <c r="S500" s="203"/>
      <c r="T500" s="202"/>
      <c r="U500" s="201" t="s">
        <v>908</v>
      </c>
      <c r="V500" s="90" t="s">
        <v>356</v>
      </c>
      <c r="W500" s="107" t="s">
        <v>439</v>
      </c>
      <c r="X500" s="249"/>
      <c r="Y500" s="248"/>
      <c r="Z500" s="350"/>
      <c r="AA500" s="90"/>
      <c r="AB500" s="107"/>
      <c r="AC500" s="249"/>
      <c r="AD500" s="248"/>
    </row>
    <row r="501" spans="1:30" ht="132" customHeight="1">
      <c r="A501" s="480"/>
      <c r="B501" s="194" t="s">
        <v>3057</v>
      </c>
      <c r="C501" s="196" t="s">
        <v>3109</v>
      </c>
      <c r="D501" s="196" t="s">
        <v>3103</v>
      </c>
      <c r="E501" s="196" t="s">
        <v>901</v>
      </c>
      <c r="F501" s="196" t="s">
        <v>3110</v>
      </c>
      <c r="G501" s="197" t="s">
        <v>3111</v>
      </c>
      <c r="H501" s="198" t="s">
        <v>5</v>
      </c>
      <c r="I501" s="200"/>
      <c r="J501" s="200"/>
      <c r="K501" s="201"/>
      <c r="L501" s="90"/>
      <c r="M501" s="202"/>
      <c r="N501" s="203"/>
      <c r="O501" s="202"/>
      <c r="P501" s="201" t="s">
        <v>907</v>
      </c>
      <c r="Q501" s="90" t="s">
        <v>356</v>
      </c>
      <c r="R501" s="202" t="s">
        <v>439</v>
      </c>
      <c r="S501" s="203"/>
      <c r="T501" s="202"/>
      <c r="U501" s="201" t="s">
        <v>908</v>
      </c>
      <c r="V501" s="90" t="s">
        <v>356</v>
      </c>
      <c r="W501" s="107" t="s">
        <v>439</v>
      </c>
      <c r="X501" s="249"/>
      <c r="Y501" s="248"/>
      <c r="Z501" s="350"/>
      <c r="AA501" s="90"/>
      <c r="AB501" s="107"/>
      <c r="AC501" s="249"/>
      <c r="AD501" s="248"/>
    </row>
    <row r="502" spans="1:30" ht="211.5" customHeight="1">
      <c r="A502" s="480"/>
      <c r="B502" s="194" t="s">
        <v>3057</v>
      </c>
      <c r="C502" s="196" t="s">
        <v>3112</v>
      </c>
      <c r="D502" s="196" t="s">
        <v>3113</v>
      </c>
      <c r="E502" s="196" t="s">
        <v>901</v>
      </c>
      <c r="F502" s="196" t="s">
        <v>3114</v>
      </c>
      <c r="G502" s="197" t="s">
        <v>3115</v>
      </c>
      <c r="H502" s="198" t="s">
        <v>5</v>
      </c>
      <c r="I502" s="200"/>
      <c r="J502" s="200"/>
      <c r="K502" s="201"/>
      <c r="L502" s="90"/>
      <c r="M502" s="202"/>
      <c r="N502" s="203"/>
      <c r="O502" s="202"/>
      <c r="P502" s="201" t="s">
        <v>907</v>
      </c>
      <c r="Q502" s="90" t="s">
        <v>356</v>
      </c>
      <c r="R502" s="202" t="s">
        <v>439</v>
      </c>
      <c r="S502" s="203"/>
      <c r="T502" s="202"/>
      <c r="U502" s="201" t="s">
        <v>908</v>
      </c>
      <c r="V502" s="90" t="s">
        <v>356</v>
      </c>
      <c r="W502" s="107" t="s">
        <v>439</v>
      </c>
      <c r="X502" s="249"/>
      <c r="Y502" s="248"/>
      <c r="Z502" s="350"/>
      <c r="AA502" s="90"/>
      <c r="AB502" s="107"/>
      <c r="AC502" s="249"/>
      <c r="AD502" s="248"/>
    </row>
    <row r="503" spans="1:30" ht="165" customHeight="1">
      <c r="A503" s="480"/>
      <c r="B503" s="194" t="s">
        <v>3057</v>
      </c>
      <c r="C503" s="196" t="s">
        <v>3116</v>
      </c>
      <c r="D503" s="196" t="s">
        <v>3117</v>
      </c>
      <c r="E503" s="196" t="s">
        <v>901</v>
      </c>
      <c r="F503" s="196" t="s">
        <v>3118</v>
      </c>
      <c r="G503" s="197" t="s">
        <v>3119</v>
      </c>
      <c r="H503" s="198" t="s">
        <v>5</v>
      </c>
      <c r="I503" s="200"/>
      <c r="J503" s="200"/>
      <c r="K503" s="201"/>
      <c r="L503" s="90"/>
      <c r="M503" s="202"/>
      <c r="N503" s="203"/>
      <c r="O503" s="202"/>
      <c r="P503" s="201" t="s">
        <v>907</v>
      </c>
      <c r="Q503" s="90" t="s">
        <v>356</v>
      </c>
      <c r="R503" s="202" t="s">
        <v>439</v>
      </c>
      <c r="S503" s="203"/>
      <c r="T503" s="202"/>
      <c r="U503" s="201" t="s">
        <v>908</v>
      </c>
      <c r="V503" s="90" t="s">
        <v>356</v>
      </c>
      <c r="W503" s="107" t="s">
        <v>439</v>
      </c>
      <c r="X503" s="249"/>
      <c r="Y503" s="248"/>
      <c r="Z503" s="350"/>
      <c r="AA503" s="90"/>
      <c r="AB503" s="107"/>
      <c r="AC503" s="249"/>
      <c r="AD503" s="248"/>
    </row>
    <row r="504" spans="1:30" ht="99" customHeight="1">
      <c r="A504" s="480"/>
      <c r="B504" s="194" t="s">
        <v>3057</v>
      </c>
      <c r="C504" s="196" t="s">
        <v>3120</v>
      </c>
      <c r="D504" s="196" t="s">
        <v>3121</v>
      </c>
      <c r="E504" s="196" t="s">
        <v>901</v>
      </c>
      <c r="F504" s="196" t="s">
        <v>3122</v>
      </c>
      <c r="G504" s="197" t="s">
        <v>3123</v>
      </c>
      <c r="H504" s="198" t="s">
        <v>6</v>
      </c>
      <c r="I504" s="200"/>
      <c r="J504" s="200"/>
      <c r="K504" s="201"/>
      <c r="L504" s="90"/>
      <c r="M504" s="202"/>
      <c r="N504" s="203"/>
      <c r="O504" s="202"/>
      <c r="P504" s="201" t="s">
        <v>907</v>
      </c>
      <c r="Q504" s="90" t="s">
        <v>356</v>
      </c>
      <c r="R504" s="202" t="s">
        <v>439</v>
      </c>
      <c r="S504" s="203"/>
      <c r="T504" s="202"/>
      <c r="U504" s="201" t="s">
        <v>908</v>
      </c>
      <c r="V504" s="90" t="s">
        <v>356</v>
      </c>
      <c r="W504" s="107" t="s">
        <v>439</v>
      </c>
      <c r="X504" s="249"/>
      <c r="Y504" s="248"/>
      <c r="Z504" s="350"/>
      <c r="AA504" s="90"/>
      <c r="AB504" s="107"/>
      <c r="AC504" s="249"/>
      <c r="AD504" s="248"/>
    </row>
    <row r="505" spans="1:30" ht="115.5" customHeight="1">
      <c r="A505" s="480"/>
      <c r="B505" s="194" t="s">
        <v>3057</v>
      </c>
      <c r="C505" s="196" t="s">
        <v>3124</v>
      </c>
      <c r="D505" s="196" t="s">
        <v>3125</v>
      </c>
      <c r="E505" s="196" t="s">
        <v>901</v>
      </c>
      <c r="F505" s="196" t="s">
        <v>3126</v>
      </c>
      <c r="G505" s="197" t="s">
        <v>3127</v>
      </c>
      <c r="H505" s="198" t="s">
        <v>3</v>
      </c>
      <c r="I505" s="200"/>
      <c r="J505" s="200"/>
      <c r="K505" s="201"/>
      <c r="L505" s="90"/>
      <c r="M505" s="202"/>
      <c r="N505" s="203"/>
      <c r="O505" s="202"/>
      <c r="P505" s="201" t="s">
        <v>907</v>
      </c>
      <c r="Q505" s="90" t="s">
        <v>357</v>
      </c>
      <c r="R505" s="202" t="s">
        <v>439</v>
      </c>
      <c r="S505" s="203" t="s">
        <v>3128</v>
      </c>
      <c r="T505" s="202"/>
      <c r="U505" s="201" t="s">
        <v>908</v>
      </c>
      <c r="V505" s="90" t="s">
        <v>357</v>
      </c>
      <c r="W505" s="107" t="s">
        <v>439</v>
      </c>
      <c r="X505" s="106" t="s">
        <v>3129</v>
      </c>
      <c r="Y505" s="248"/>
      <c r="Z505" s="201" t="s">
        <v>3062</v>
      </c>
      <c r="AA505" s="90" t="s">
        <v>356</v>
      </c>
      <c r="AB505" s="107" t="s">
        <v>382</v>
      </c>
      <c r="AC505" s="106"/>
      <c r="AD505" s="248"/>
    </row>
    <row r="506" spans="1:30" ht="115.5" customHeight="1">
      <c r="A506" s="480"/>
      <c r="B506" s="194" t="s">
        <v>3057</v>
      </c>
      <c r="C506" s="196" t="s">
        <v>3130</v>
      </c>
      <c r="D506" s="196" t="s">
        <v>3131</v>
      </c>
      <c r="E506" s="196" t="s">
        <v>901</v>
      </c>
      <c r="F506" s="196" t="s">
        <v>3132</v>
      </c>
      <c r="G506" s="197" t="s">
        <v>3127</v>
      </c>
      <c r="H506" s="198" t="s">
        <v>5</v>
      </c>
      <c r="I506" s="200"/>
      <c r="J506" s="200"/>
      <c r="K506" s="201"/>
      <c r="L506" s="90"/>
      <c r="M506" s="202"/>
      <c r="N506" s="203"/>
      <c r="O506" s="202"/>
      <c r="P506" s="201" t="s">
        <v>907</v>
      </c>
      <c r="Q506" s="90" t="s">
        <v>356</v>
      </c>
      <c r="R506" s="202" t="s">
        <v>439</v>
      </c>
      <c r="S506" s="203"/>
      <c r="T506" s="202"/>
      <c r="U506" s="201" t="s">
        <v>908</v>
      </c>
      <c r="V506" s="90" t="s">
        <v>356</v>
      </c>
      <c r="W506" s="107" t="s">
        <v>439</v>
      </c>
      <c r="X506" s="249"/>
      <c r="Y506" s="248"/>
      <c r="Z506" s="350"/>
      <c r="AA506" s="90"/>
      <c r="AB506" s="107"/>
      <c r="AC506" s="249"/>
      <c r="AD506" s="248"/>
    </row>
    <row r="507" spans="1:30" ht="132" customHeight="1">
      <c r="A507" s="480"/>
      <c r="B507" s="194" t="s">
        <v>3057</v>
      </c>
      <c r="C507" s="196" t="s">
        <v>3133</v>
      </c>
      <c r="D507" s="196" t="s">
        <v>3134</v>
      </c>
      <c r="E507" s="196" t="s">
        <v>901</v>
      </c>
      <c r="F507" s="196" t="s">
        <v>3135</v>
      </c>
      <c r="G507" s="197" t="s">
        <v>3136</v>
      </c>
      <c r="H507" s="198" t="s">
        <v>5</v>
      </c>
      <c r="I507" s="200"/>
      <c r="J507" s="200"/>
      <c r="K507" s="201"/>
      <c r="L507" s="90"/>
      <c r="M507" s="202"/>
      <c r="N507" s="203"/>
      <c r="O507" s="202"/>
      <c r="P507" s="201" t="s">
        <v>907</v>
      </c>
      <c r="Q507" s="90" t="s">
        <v>356</v>
      </c>
      <c r="R507" s="202" t="s">
        <v>439</v>
      </c>
      <c r="S507" s="203"/>
      <c r="T507" s="202"/>
      <c r="U507" s="201" t="s">
        <v>908</v>
      </c>
      <c r="V507" s="90" t="s">
        <v>356</v>
      </c>
      <c r="W507" s="107" t="s">
        <v>439</v>
      </c>
      <c r="X507" s="249"/>
      <c r="Y507" s="248"/>
      <c r="Z507" s="350"/>
      <c r="AA507" s="90"/>
      <c r="AB507" s="107"/>
      <c r="AC507" s="249"/>
      <c r="AD507" s="248"/>
    </row>
    <row r="508" spans="1:30" ht="132" customHeight="1">
      <c r="A508" s="480"/>
      <c r="B508" s="194" t="s">
        <v>3057</v>
      </c>
      <c r="C508" s="196" t="s">
        <v>3137</v>
      </c>
      <c r="D508" s="196" t="s">
        <v>3134</v>
      </c>
      <c r="E508" s="196" t="s">
        <v>901</v>
      </c>
      <c r="F508" s="196" t="s">
        <v>3138</v>
      </c>
      <c r="G508" s="197" t="s">
        <v>3127</v>
      </c>
      <c r="H508" s="198" t="s">
        <v>5</v>
      </c>
      <c r="I508" s="200"/>
      <c r="J508" s="200"/>
      <c r="K508" s="201"/>
      <c r="L508" s="90"/>
      <c r="M508" s="202"/>
      <c r="N508" s="203"/>
      <c r="O508" s="202"/>
      <c r="P508" s="201" t="s">
        <v>907</v>
      </c>
      <c r="Q508" s="90" t="s">
        <v>356</v>
      </c>
      <c r="R508" s="202" t="s">
        <v>439</v>
      </c>
      <c r="S508" s="203"/>
      <c r="T508" s="202"/>
      <c r="U508" s="201" t="s">
        <v>908</v>
      </c>
      <c r="V508" s="90" t="s">
        <v>356</v>
      </c>
      <c r="W508" s="107" t="s">
        <v>439</v>
      </c>
      <c r="X508" s="249"/>
      <c r="Y508" s="248"/>
      <c r="Z508" s="201" t="s">
        <v>3062</v>
      </c>
      <c r="AA508" s="90" t="s">
        <v>356</v>
      </c>
      <c r="AB508" s="107" t="s">
        <v>382</v>
      </c>
      <c r="AC508" s="249"/>
      <c r="AD508" s="248"/>
    </row>
    <row r="509" spans="1:30" ht="132" customHeight="1">
      <c r="A509" s="480"/>
      <c r="B509" s="194" t="s">
        <v>3057</v>
      </c>
      <c r="C509" s="196" t="s">
        <v>3139</v>
      </c>
      <c r="D509" s="196" t="s">
        <v>3134</v>
      </c>
      <c r="E509" s="196" t="s">
        <v>901</v>
      </c>
      <c r="F509" s="196" t="s">
        <v>3140</v>
      </c>
      <c r="G509" s="197" t="s">
        <v>3127</v>
      </c>
      <c r="H509" s="198" t="s">
        <v>5</v>
      </c>
      <c r="I509" s="200"/>
      <c r="J509" s="200"/>
      <c r="K509" s="201"/>
      <c r="L509" s="90"/>
      <c r="M509" s="202"/>
      <c r="N509" s="203"/>
      <c r="O509" s="202"/>
      <c r="P509" s="201" t="s">
        <v>907</v>
      </c>
      <c r="Q509" s="90" t="s">
        <v>356</v>
      </c>
      <c r="R509" s="202" t="s">
        <v>439</v>
      </c>
      <c r="S509" s="203"/>
      <c r="T509" s="202"/>
      <c r="U509" s="201" t="s">
        <v>908</v>
      </c>
      <c r="V509" s="90" t="s">
        <v>356</v>
      </c>
      <c r="W509" s="107" t="s">
        <v>439</v>
      </c>
      <c r="X509" s="249"/>
      <c r="Y509" s="248"/>
      <c r="Z509" s="350"/>
      <c r="AA509" s="90"/>
      <c r="AB509" s="107"/>
      <c r="AC509" s="249"/>
      <c r="AD509" s="248"/>
    </row>
    <row r="510" spans="1:30" ht="165" customHeight="1">
      <c r="A510" s="480"/>
      <c r="B510" s="194" t="s">
        <v>3057</v>
      </c>
      <c r="C510" s="196" t="s">
        <v>3141</v>
      </c>
      <c r="D510" s="196" t="s">
        <v>3134</v>
      </c>
      <c r="E510" s="196" t="s">
        <v>901</v>
      </c>
      <c r="F510" s="196" t="s">
        <v>3142</v>
      </c>
      <c r="G510" s="197" t="s">
        <v>3143</v>
      </c>
      <c r="H510" s="198" t="s">
        <v>5</v>
      </c>
      <c r="I510" s="200"/>
      <c r="J510" s="200"/>
      <c r="K510" s="201"/>
      <c r="L510" s="90"/>
      <c r="M510" s="202"/>
      <c r="N510" s="203"/>
      <c r="O510" s="202"/>
      <c r="P510" s="201" t="s">
        <v>907</v>
      </c>
      <c r="Q510" s="90" t="s">
        <v>356</v>
      </c>
      <c r="R510" s="202" t="s">
        <v>439</v>
      </c>
      <c r="S510" s="203"/>
      <c r="T510" s="202"/>
      <c r="U510" s="201" t="s">
        <v>908</v>
      </c>
      <c r="V510" s="90" t="s">
        <v>356</v>
      </c>
      <c r="W510" s="248" t="s">
        <v>905</v>
      </c>
      <c r="X510" s="249"/>
      <c r="Y510" s="248"/>
      <c r="Z510" s="350"/>
      <c r="AA510" s="90"/>
      <c r="AB510" s="248"/>
      <c r="AC510" s="249"/>
      <c r="AD510" s="248"/>
    </row>
    <row r="511" spans="1:30" ht="115.5" customHeight="1">
      <c r="A511" s="480"/>
      <c r="B511" s="194" t="s">
        <v>3057</v>
      </c>
      <c r="C511" s="196" t="s">
        <v>3144</v>
      </c>
      <c r="D511" s="196" t="s">
        <v>3145</v>
      </c>
      <c r="E511" s="196" t="s">
        <v>901</v>
      </c>
      <c r="F511" s="196" t="s">
        <v>3146</v>
      </c>
      <c r="G511" s="197" t="s">
        <v>3127</v>
      </c>
      <c r="H511" s="198" t="s">
        <v>4</v>
      </c>
      <c r="I511" s="200"/>
      <c r="J511" s="200"/>
      <c r="K511" s="201"/>
      <c r="L511" s="90"/>
      <c r="M511" s="202"/>
      <c r="N511" s="203"/>
      <c r="O511" s="202"/>
      <c r="P511" s="201" t="s">
        <v>907</v>
      </c>
      <c r="Q511" s="90" t="s">
        <v>356</v>
      </c>
      <c r="R511" s="202" t="s">
        <v>439</v>
      </c>
      <c r="S511" s="203"/>
      <c r="T511" s="202"/>
      <c r="U511" s="201" t="s">
        <v>908</v>
      </c>
      <c r="V511" s="90" t="s">
        <v>356</v>
      </c>
      <c r="W511" s="107" t="s">
        <v>439</v>
      </c>
      <c r="X511" s="249"/>
      <c r="Y511" s="248"/>
      <c r="Z511" s="201" t="s">
        <v>3062</v>
      </c>
      <c r="AA511" s="90" t="s">
        <v>356</v>
      </c>
      <c r="AB511" s="107" t="s">
        <v>382</v>
      </c>
      <c r="AC511" s="249"/>
      <c r="AD511" s="248"/>
    </row>
    <row r="512" spans="1:30" ht="99" customHeight="1">
      <c r="A512" s="480"/>
      <c r="B512" s="194" t="s">
        <v>3057</v>
      </c>
      <c r="C512" s="196" t="s">
        <v>3147</v>
      </c>
      <c r="D512" s="196" t="s">
        <v>3148</v>
      </c>
      <c r="E512" s="196" t="s">
        <v>901</v>
      </c>
      <c r="F512" s="196" t="s">
        <v>3149</v>
      </c>
      <c r="G512" s="197" t="s">
        <v>3123</v>
      </c>
      <c r="H512" s="198" t="s">
        <v>6</v>
      </c>
      <c r="I512" s="200"/>
      <c r="J512" s="200"/>
      <c r="K512" s="201"/>
      <c r="L512" s="90"/>
      <c r="M512" s="202"/>
      <c r="N512" s="203"/>
      <c r="O512" s="202"/>
      <c r="P512" s="201" t="s">
        <v>907</v>
      </c>
      <c r="Q512" s="90" t="s">
        <v>356</v>
      </c>
      <c r="R512" s="202" t="s">
        <v>439</v>
      </c>
      <c r="S512" s="203"/>
      <c r="T512" s="202"/>
      <c r="U512" s="201" t="s">
        <v>908</v>
      </c>
      <c r="V512" s="90" t="s">
        <v>356</v>
      </c>
      <c r="W512" s="107" t="s">
        <v>439</v>
      </c>
      <c r="X512" s="249"/>
      <c r="Y512" s="248"/>
      <c r="Z512" s="350"/>
      <c r="AA512" s="90"/>
      <c r="AB512" s="107"/>
      <c r="AC512" s="249"/>
      <c r="AD512" s="248"/>
    </row>
    <row r="513" spans="1:30" ht="132" customHeight="1">
      <c r="A513" s="480"/>
      <c r="B513" s="194" t="s">
        <v>3057</v>
      </c>
      <c r="C513" s="196" t="s">
        <v>3150</v>
      </c>
      <c r="D513" s="196" t="s">
        <v>3151</v>
      </c>
      <c r="E513" s="196" t="s">
        <v>901</v>
      </c>
      <c r="F513" s="196" t="s">
        <v>3152</v>
      </c>
      <c r="G513" s="197" t="s">
        <v>3153</v>
      </c>
      <c r="H513" s="198" t="s">
        <v>5</v>
      </c>
      <c r="I513" s="200"/>
      <c r="J513" s="200"/>
      <c r="K513" s="201"/>
      <c r="L513" s="90"/>
      <c r="M513" s="202"/>
      <c r="N513" s="203"/>
      <c r="O513" s="202"/>
      <c r="P513" s="201" t="s">
        <v>907</v>
      </c>
      <c r="Q513" s="90" t="s">
        <v>356</v>
      </c>
      <c r="R513" s="202" t="s">
        <v>439</v>
      </c>
      <c r="S513" s="203"/>
      <c r="T513" s="202"/>
      <c r="U513" s="201" t="s">
        <v>908</v>
      </c>
      <c r="V513" s="90" t="s">
        <v>356</v>
      </c>
      <c r="W513" s="107" t="s">
        <v>439</v>
      </c>
      <c r="X513" s="249"/>
      <c r="Y513" s="248"/>
      <c r="Z513" s="350"/>
      <c r="AA513" s="90"/>
      <c r="AB513" s="107"/>
      <c r="AC513" s="249"/>
      <c r="AD513" s="248"/>
    </row>
    <row r="514" spans="1:30" ht="132" customHeight="1">
      <c r="A514" s="480"/>
      <c r="B514" s="194" t="s">
        <v>3057</v>
      </c>
      <c r="C514" s="196" t="s">
        <v>3154</v>
      </c>
      <c r="D514" s="196" t="s">
        <v>3155</v>
      </c>
      <c r="E514" s="196" t="s">
        <v>901</v>
      </c>
      <c r="F514" s="196" t="s">
        <v>3156</v>
      </c>
      <c r="G514" s="197" t="s">
        <v>3153</v>
      </c>
      <c r="H514" s="198" t="s">
        <v>5</v>
      </c>
      <c r="I514" s="200"/>
      <c r="J514" s="200"/>
      <c r="K514" s="201"/>
      <c r="L514" s="90"/>
      <c r="M514" s="202"/>
      <c r="N514" s="203"/>
      <c r="O514" s="202"/>
      <c r="P514" s="201" t="s">
        <v>907</v>
      </c>
      <c r="Q514" s="90" t="s">
        <v>356</v>
      </c>
      <c r="R514" s="202" t="s">
        <v>439</v>
      </c>
      <c r="S514" s="203"/>
      <c r="T514" s="202"/>
      <c r="U514" s="201" t="s">
        <v>908</v>
      </c>
      <c r="V514" s="90" t="s">
        <v>356</v>
      </c>
      <c r="W514" s="107" t="s">
        <v>439</v>
      </c>
      <c r="X514" s="249"/>
      <c r="Y514" s="248"/>
      <c r="Z514" s="350"/>
      <c r="AA514" s="90"/>
      <c r="AB514" s="107"/>
      <c r="AC514" s="249"/>
      <c r="AD514" s="248"/>
    </row>
    <row r="515" spans="1:30" ht="147" customHeight="1">
      <c r="A515" s="480"/>
      <c r="B515" s="194" t="s">
        <v>3057</v>
      </c>
      <c r="C515" s="196" t="s">
        <v>3157</v>
      </c>
      <c r="D515" s="196" t="s">
        <v>3158</v>
      </c>
      <c r="E515" s="196" t="s">
        <v>901</v>
      </c>
      <c r="F515" s="196" t="s">
        <v>3159</v>
      </c>
      <c r="G515" s="197" t="s">
        <v>3153</v>
      </c>
      <c r="H515" s="198" t="s">
        <v>5</v>
      </c>
      <c r="I515" s="200"/>
      <c r="J515" s="200"/>
      <c r="K515" s="201"/>
      <c r="L515" s="90"/>
      <c r="M515" s="202"/>
      <c r="N515" s="203"/>
      <c r="O515" s="202"/>
      <c r="P515" s="201" t="s">
        <v>907</v>
      </c>
      <c r="Q515" s="90" t="s">
        <v>356</v>
      </c>
      <c r="R515" s="202" t="s">
        <v>439</v>
      </c>
      <c r="S515" s="203"/>
      <c r="T515" s="202"/>
      <c r="U515" s="201" t="s">
        <v>908</v>
      </c>
      <c r="V515" s="90" t="s">
        <v>356</v>
      </c>
      <c r="W515" s="107" t="s">
        <v>439</v>
      </c>
      <c r="X515" s="249"/>
      <c r="Y515" s="248"/>
      <c r="Z515" s="350"/>
      <c r="AA515" s="90"/>
      <c r="AB515" s="107"/>
      <c r="AC515" s="249"/>
      <c r="AD515" s="248"/>
    </row>
    <row r="516" spans="1:30" ht="198" customHeight="1">
      <c r="A516" s="480"/>
      <c r="B516" s="194" t="s">
        <v>3057</v>
      </c>
      <c r="C516" s="196" t="s">
        <v>3160</v>
      </c>
      <c r="D516" s="196" t="s">
        <v>3161</v>
      </c>
      <c r="E516" s="196" t="s">
        <v>901</v>
      </c>
      <c r="F516" s="196" t="s">
        <v>3162</v>
      </c>
      <c r="G516" s="197" t="s">
        <v>3153</v>
      </c>
      <c r="H516" s="198" t="s">
        <v>5</v>
      </c>
      <c r="I516" s="200"/>
      <c r="J516" s="200"/>
      <c r="K516" s="201"/>
      <c r="L516" s="90"/>
      <c r="M516" s="202"/>
      <c r="N516" s="203"/>
      <c r="O516" s="202"/>
      <c r="P516" s="201" t="s">
        <v>907</v>
      </c>
      <c r="Q516" s="90" t="s">
        <v>356</v>
      </c>
      <c r="R516" s="202" t="s">
        <v>439</v>
      </c>
      <c r="S516" s="203"/>
      <c r="T516" s="202"/>
      <c r="U516" s="201" t="s">
        <v>908</v>
      </c>
      <c r="V516" s="90" t="s">
        <v>356</v>
      </c>
      <c r="W516" s="107" t="s">
        <v>439</v>
      </c>
      <c r="X516" s="249"/>
      <c r="Y516" s="248"/>
      <c r="Z516" s="350"/>
      <c r="AA516" s="90"/>
      <c r="AB516" s="107"/>
      <c r="AC516" s="249"/>
      <c r="AD516" s="248"/>
    </row>
    <row r="517" spans="1:30" ht="198" customHeight="1">
      <c r="A517" s="480"/>
      <c r="B517" s="194" t="s">
        <v>3057</v>
      </c>
      <c r="C517" s="196" t="s">
        <v>3163</v>
      </c>
      <c r="D517" s="196" t="s">
        <v>3164</v>
      </c>
      <c r="E517" s="196" t="s">
        <v>901</v>
      </c>
      <c r="F517" s="196" t="s">
        <v>3165</v>
      </c>
      <c r="G517" s="197" t="s">
        <v>3166</v>
      </c>
      <c r="H517" s="198" t="s">
        <v>5</v>
      </c>
      <c r="I517" s="200"/>
      <c r="J517" s="200"/>
      <c r="K517" s="201"/>
      <c r="L517" s="90"/>
      <c r="M517" s="202"/>
      <c r="N517" s="203"/>
      <c r="O517" s="202"/>
      <c r="P517" s="201" t="s">
        <v>907</v>
      </c>
      <c r="Q517" s="90" t="s">
        <v>356</v>
      </c>
      <c r="R517" s="202" t="s">
        <v>439</v>
      </c>
      <c r="S517" s="203"/>
      <c r="T517" s="202"/>
      <c r="U517" s="201" t="s">
        <v>908</v>
      </c>
      <c r="V517" s="90" t="s">
        <v>356</v>
      </c>
      <c r="W517" s="107" t="s">
        <v>439</v>
      </c>
      <c r="X517" s="249"/>
      <c r="Y517" s="248"/>
      <c r="Z517" s="273" t="s">
        <v>3062</v>
      </c>
      <c r="AA517" s="90" t="s">
        <v>356</v>
      </c>
      <c r="AB517" s="107" t="s">
        <v>382</v>
      </c>
      <c r="AC517" s="249"/>
      <c r="AD517" s="248"/>
    </row>
    <row r="518" spans="1:30" ht="198" customHeight="1">
      <c r="A518" s="480"/>
      <c r="B518" s="194" t="s">
        <v>3057</v>
      </c>
      <c r="C518" s="196" t="s">
        <v>3167</v>
      </c>
      <c r="D518" s="196" t="s">
        <v>3168</v>
      </c>
      <c r="E518" s="196" t="s">
        <v>901</v>
      </c>
      <c r="F518" s="196" t="s">
        <v>3169</v>
      </c>
      <c r="G518" s="197" t="s">
        <v>3170</v>
      </c>
      <c r="H518" s="198" t="s">
        <v>5</v>
      </c>
      <c r="I518" s="200"/>
      <c r="J518" s="200"/>
      <c r="K518" s="201"/>
      <c r="L518" s="90"/>
      <c r="M518" s="202"/>
      <c r="N518" s="203"/>
      <c r="O518" s="202"/>
      <c r="P518" s="201" t="s">
        <v>907</v>
      </c>
      <c r="Q518" s="90" t="s">
        <v>356</v>
      </c>
      <c r="R518" s="202" t="s">
        <v>439</v>
      </c>
      <c r="S518" s="203"/>
      <c r="T518" s="202"/>
      <c r="U518" s="201" t="s">
        <v>908</v>
      </c>
      <c r="V518" s="90" t="s">
        <v>356</v>
      </c>
      <c r="W518" s="107" t="s">
        <v>439</v>
      </c>
      <c r="X518" s="249"/>
      <c r="Y518" s="248"/>
      <c r="Z518" s="350"/>
      <c r="AA518" s="90"/>
      <c r="AB518" s="107"/>
      <c r="AC518" s="249"/>
      <c r="AD518" s="248"/>
    </row>
    <row r="519" spans="1:30" ht="198" customHeight="1">
      <c r="A519" s="480"/>
      <c r="B519" s="194" t="s">
        <v>3057</v>
      </c>
      <c r="C519" s="196" t="s">
        <v>3171</v>
      </c>
      <c r="D519" s="196" t="s">
        <v>3172</v>
      </c>
      <c r="E519" s="196" t="s">
        <v>901</v>
      </c>
      <c r="F519" s="196" t="s">
        <v>3173</v>
      </c>
      <c r="G519" s="197" t="s">
        <v>3153</v>
      </c>
      <c r="H519" s="198" t="s">
        <v>3</v>
      </c>
      <c r="I519" s="200"/>
      <c r="J519" s="200"/>
      <c r="K519" s="201"/>
      <c r="L519" s="90"/>
      <c r="M519" s="202"/>
      <c r="N519" s="203"/>
      <c r="O519" s="202"/>
      <c r="P519" s="201" t="s">
        <v>907</v>
      </c>
      <c r="Q519" s="90" t="s">
        <v>356</v>
      </c>
      <c r="R519" s="202" t="s">
        <v>439</v>
      </c>
      <c r="S519" s="203"/>
      <c r="T519" s="202"/>
      <c r="U519" s="201" t="s">
        <v>908</v>
      </c>
      <c r="V519" s="90" t="s">
        <v>356</v>
      </c>
      <c r="W519" s="107" t="s">
        <v>439</v>
      </c>
      <c r="X519" s="249"/>
      <c r="Y519" s="248"/>
      <c r="Z519" s="201" t="s">
        <v>3062</v>
      </c>
      <c r="AA519" s="90" t="s">
        <v>356</v>
      </c>
      <c r="AB519" s="107" t="s">
        <v>382</v>
      </c>
      <c r="AC519" s="249"/>
      <c r="AD519" s="248"/>
    </row>
    <row r="520" spans="1:30" ht="198" customHeight="1">
      <c r="A520" s="480"/>
      <c r="B520" s="194" t="s">
        <v>3057</v>
      </c>
      <c r="C520" s="196" t="s">
        <v>3174</v>
      </c>
      <c r="D520" s="196" t="s">
        <v>3175</v>
      </c>
      <c r="E520" s="196" t="s">
        <v>901</v>
      </c>
      <c r="F520" s="196" t="s">
        <v>3176</v>
      </c>
      <c r="G520" s="197" t="s">
        <v>3170</v>
      </c>
      <c r="H520" s="198" t="s">
        <v>4</v>
      </c>
      <c r="I520" s="200"/>
      <c r="J520" s="200"/>
      <c r="K520" s="201"/>
      <c r="L520" s="90"/>
      <c r="M520" s="202"/>
      <c r="N520" s="203"/>
      <c r="O520" s="202"/>
      <c r="P520" s="201" t="s">
        <v>907</v>
      </c>
      <c r="Q520" s="90" t="s">
        <v>356</v>
      </c>
      <c r="R520" s="202" t="s">
        <v>439</v>
      </c>
      <c r="S520" s="203"/>
      <c r="T520" s="202"/>
      <c r="U520" s="201" t="s">
        <v>908</v>
      </c>
      <c r="V520" s="90" t="s">
        <v>356</v>
      </c>
      <c r="W520" s="107" t="s">
        <v>439</v>
      </c>
      <c r="X520" s="249"/>
      <c r="Y520" s="248"/>
      <c r="Z520" s="201" t="s">
        <v>3062</v>
      </c>
      <c r="AA520" s="90" t="s">
        <v>356</v>
      </c>
      <c r="AB520" s="107" t="s">
        <v>382</v>
      </c>
      <c r="AC520" s="249"/>
      <c r="AD520" s="248"/>
    </row>
    <row r="521" spans="1:30" ht="99" customHeight="1">
      <c r="A521" s="480"/>
      <c r="B521" s="194" t="s">
        <v>3057</v>
      </c>
      <c r="C521" s="196" t="s">
        <v>3177</v>
      </c>
      <c r="D521" s="196" t="s">
        <v>3178</v>
      </c>
      <c r="E521" s="196" t="s">
        <v>901</v>
      </c>
      <c r="F521" s="196" t="s">
        <v>3179</v>
      </c>
      <c r="G521" s="197" t="s">
        <v>3180</v>
      </c>
      <c r="H521" s="198" t="s">
        <v>6</v>
      </c>
      <c r="I521" s="200"/>
      <c r="J521" s="200"/>
      <c r="K521" s="201"/>
      <c r="L521" s="90"/>
      <c r="M521" s="202"/>
      <c r="N521" s="203"/>
      <c r="O521" s="202"/>
      <c r="P521" s="201" t="s">
        <v>907</v>
      </c>
      <c r="Q521" s="90" t="s">
        <v>356</v>
      </c>
      <c r="R521" s="202" t="s">
        <v>439</v>
      </c>
      <c r="S521" s="203"/>
      <c r="T521" s="202"/>
      <c r="U521" s="201" t="s">
        <v>908</v>
      </c>
      <c r="V521" s="90" t="s">
        <v>356</v>
      </c>
      <c r="W521" s="107" t="s">
        <v>439</v>
      </c>
      <c r="X521" s="249"/>
      <c r="Y521" s="248"/>
      <c r="Z521" s="350"/>
      <c r="AA521" s="90"/>
      <c r="AB521" s="107"/>
      <c r="AC521" s="249"/>
      <c r="AD521" s="248"/>
    </row>
    <row r="522" spans="1:30" ht="99" customHeight="1">
      <c r="A522" s="480"/>
      <c r="B522" s="194" t="s">
        <v>3057</v>
      </c>
      <c r="C522" s="196" t="s">
        <v>3181</v>
      </c>
      <c r="D522" s="196" t="s">
        <v>3182</v>
      </c>
      <c r="E522" s="196" t="s">
        <v>901</v>
      </c>
      <c r="F522" s="196" t="s">
        <v>3183</v>
      </c>
      <c r="G522" s="197" t="s">
        <v>3180</v>
      </c>
      <c r="H522" s="198" t="s">
        <v>7</v>
      </c>
      <c r="I522" s="200"/>
      <c r="J522" s="200"/>
      <c r="K522" s="201"/>
      <c r="L522" s="90"/>
      <c r="M522" s="202"/>
      <c r="N522" s="203"/>
      <c r="O522" s="202"/>
      <c r="P522" s="201" t="s">
        <v>907</v>
      </c>
      <c r="Q522" s="90" t="s">
        <v>356</v>
      </c>
      <c r="R522" s="202" t="s">
        <v>439</v>
      </c>
      <c r="S522" s="203"/>
      <c r="T522" s="202"/>
      <c r="U522" s="201" t="s">
        <v>908</v>
      </c>
      <c r="V522" s="90" t="s">
        <v>356</v>
      </c>
      <c r="W522" s="107" t="s">
        <v>439</v>
      </c>
      <c r="X522" s="249"/>
      <c r="Y522" s="248"/>
      <c r="Z522" s="350"/>
      <c r="AA522" s="90"/>
      <c r="AB522" s="107"/>
      <c r="AC522" s="249"/>
      <c r="AD522" s="248"/>
    </row>
    <row r="523" spans="1:30" ht="132" customHeight="1">
      <c r="A523" s="480"/>
      <c r="B523" s="194" t="s">
        <v>3057</v>
      </c>
      <c r="C523" s="196" t="s">
        <v>3184</v>
      </c>
      <c r="D523" s="196" t="s">
        <v>3185</v>
      </c>
      <c r="E523" s="196" t="s">
        <v>901</v>
      </c>
      <c r="F523" s="196" t="s">
        <v>3186</v>
      </c>
      <c r="G523" s="197" t="s">
        <v>3123</v>
      </c>
      <c r="H523" s="198" t="s">
        <v>6</v>
      </c>
      <c r="I523" s="200"/>
      <c r="J523" s="200"/>
      <c r="K523" s="201"/>
      <c r="L523" s="90"/>
      <c r="M523" s="202"/>
      <c r="N523" s="203"/>
      <c r="O523" s="202"/>
      <c r="P523" s="201" t="s">
        <v>907</v>
      </c>
      <c r="Q523" s="90" t="s">
        <v>356</v>
      </c>
      <c r="R523" s="202" t="s">
        <v>439</v>
      </c>
      <c r="S523" s="203"/>
      <c r="T523" s="202"/>
      <c r="U523" s="201" t="s">
        <v>908</v>
      </c>
      <c r="V523" s="90" t="s">
        <v>356</v>
      </c>
      <c r="W523" s="107" t="s">
        <v>439</v>
      </c>
      <c r="X523" s="249"/>
      <c r="Y523" s="248"/>
      <c r="Z523" s="350"/>
      <c r="AA523" s="90"/>
      <c r="AB523" s="107"/>
      <c r="AC523" s="249"/>
      <c r="AD523" s="248"/>
    </row>
    <row r="524" spans="1:30" ht="115.5" customHeight="1">
      <c r="A524" s="480"/>
      <c r="B524" s="194" t="s">
        <v>3057</v>
      </c>
      <c r="C524" s="196" t="s">
        <v>3187</v>
      </c>
      <c r="D524" s="196" t="s">
        <v>3188</v>
      </c>
      <c r="E524" s="196" t="s">
        <v>901</v>
      </c>
      <c r="F524" s="196" t="s">
        <v>3189</v>
      </c>
      <c r="G524" s="197" t="s">
        <v>3190</v>
      </c>
      <c r="H524" s="198" t="s">
        <v>5</v>
      </c>
      <c r="I524" s="200"/>
      <c r="J524" s="200"/>
      <c r="K524" s="201"/>
      <c r="L524" s="90"/>
      <c r="M524" s="202"/>
      <c r="N524" s="203"/>
      <c r="O524" s="202"/>
      <c r="P524" s="201" t="s">
        <v>907</v>
      </c>
      <c r="Q524" s="90" t="s">
        <v>356</v>
      </c>
      <c r="R524" s="202" t="s">
        <v>439</v>
      </c>
      <c r="S524" s="203"/>
      <c r="T524" s="202"/>
      <c r="U524" s="201" t="s">
        <v>908</v>
      </c>
      <c r="V524" s="90" t="s">
        <v>356</v>
      </c>
      <c r="W524" s="107" t="s">
        <v>439</v>
      </c>
      <c r="X524" s="249"/>
      <c r="Y524" s="248"/>
      <c r="Z524" s="201" t="s">
        <v>3062</v>
      </c>
      <c r="AA524" s="90" t="s">
        <v>356</v>
      </c>
      <c r="AB524" s="107" t="s">
        <v>382</v>
      </c>
      <c r="AC524" s="249"/>
      <c r="AD524" s="248"/>
    </row>
    <row r="525" spans="1:30" ht="198" customHeight="1">
      <c r="A525" s="480"/>
      <c r="B525" s="194" t="s">
        <v>3057</v>
      </c>
      <c r="C525" s="196" t="s">
        <v>3191</v>
      </c>
      <c r="D525" s="196" t="s">
        <v>3192</v>
      </c>
      <c r="E525" s="196" t="s">
        <v>1705</v>
      </c>
      <c r="F525" s="196" t="s">
        <v>3193</v>
      </c>
      <c r="G525" s="197" t="s">
        <v>3194</v>
      </c>
      <c r="H525" s="198" t="s">
        <v>5</v>
      </c>
      <c r="I525" s="200"/>
      <c r="J525" s="200"/>
      <c r="K525" s="201"/>
      <c r="L525" s="90"/>
      <c r="M525" s="202"/>
      <c r="N525" s="203"/>
      <c r="O525" s="202"/>
      <c r="P525" s="201" t="s">
        <v>907</v>
      </c>
      <c r="Q525" s="90" t="s">
        <v>357</v>
      </c>
      <c r="R525" s="202" t="s">
        <v>439</v>
      </c>
      <c r="S525" s="203" t="s">
        <v>3097</v>
      </c>
      <c r="T525" s="202"/>
      <c r="U525" s="201" t="s">
        <v>908</v>
      </c>
      <c r="V525" s="90" t="s">
        <v>357</v>
      </c>
      <c r="W525" s="107" t="s">
        <v>439</v>
      </c>
      <c r="X525" s="106" t="s">
        <v>3195</v>
      </c>
      <c r="Y525" s="248"/>
      <c r="Z525" s="201" t="s">
        <v>3062</v>
      </c>
      <c r="AA525" s="90" t="s">
        <v>356</v>
      </c>
      <c r="AB525" s="107" t="s">
        <v>382</v>
      </c>
      <c r="AC525" s="106"/>
      <c r="AD525" s="248"/>
    </row>
    <row r="526" spans="1:30" ht="115.5" customHeight="1">
      <c r="A526" s="480"/>
      <c r="B526" s="194" t="s">
        <v>3057</v>
      </c>
      <c r="C526" s="196" t="s">
        <v>3196</v>
      </c>
      <c r="D526" s="196" t="s">
        <v>3197</v>
      </c>
      <c r="E526" s="196" t="s">
        <v>901</v>
      </c>
      <c r="F526" s="196" t="s">
        <v>3198</v>
      </c>
      <c r="G526" s="197" t="s">
        <v>3194</v>
      </c>
      <c r="H526" s="198" t="s">
        <v>5</v>
      </c>
      <c r="I526" s="200"/>
      <c r="J526" s="200"/>
      <c r="K526" s="201"/>
      <c r="L526" s="90"/>
      <c r="M526" s="202"/>
      <c r="N526" s="203"/>
      <c r="O526" s="202"/>
      <c r="P526" s="201" t="s">
        <v>907</v>
      </c>
      <c r="Q526" s="90" t="s">
        <v>356</v>
      </c>
      <c r="R526" s="202" t="s">
        <v>439</v>
      </c>
      <c r="S526" s="203"/>
      <c r="T526" s="202"/>
      <c r="U526" s="201" t="s">
        <v>908</v>
      </c>
      <c r="V526" s="90" t="s">
        <v>356</v>
      </c>
      <c r="W526" s="107" t="s">
        <v>439</v>
      </c>
      <c r="X526" s="249"/>
      <c r="Y526" s="248"/>
      <c r="Z526" s="350"/>
      <c r="AA526" s="90"/>
      <c r="AB526" s="107"/>
      <c r="AC526" s="249"/>
      <c r="AD526" s="248"/>
    </row>
    <row r="527" spans="1:30" ht="115.5" customHeight="1">
      <c r="A527" s="480"/>
      <c r="B527" s="194" t="s">
        <v>3057</v>
      </c>
      <c r="C527" s="196" t="s">
        <v>3199</v>
      </c>
      <c r="D527" s="196" t="s">
        <v>3200</v>
      </c>
      <c r="E527" s="196" t="s">
        <v>901</v>
      </c>
      <c r="F527" s="196" t="s">
        <v>3201</v>
      </c>
      <c r="G527" s="197" t="s">
        <v>3194</v>
      </c>
      <c r="H527" s="198" t="s">
        <v>3</v>
      </c>
      <c r="I527" s="200"/>
      <c r="J527" s="200"/>
      <c r="K527" s="201"/>
      <c r="L527" s="90"/>
      <c r="M527" s="202"/>
      <c r="N527" s="203"/>
      <c r="O527" s="202"/>
      <c r="P527" s="201" t="s">
        <v>907</v>
      </c>
      <c r="Q527" s="90" t="s">
        <v>356</v>
      </c>
      <c r="R527" s="202" t="s">
        <v>439</v>
      </c>
      <c r="S527" s="203"/>
      <c r="T527" s="202"/>
      <c r="U527" s="201" t="s">
        <v>908</v>
      </c>
      <c r="V527" s="90" t="s">
        <v>356</v>
      </c>
      <c r="W527" s="107" t="s">
        <v>439</v>
      </c>
      <c r="X527" s="249"/>
      <c r="Y527" s="248"/>
      <c r="Z527" s="201" t="s">
        <v>3062</v>
      </c>
      <c r="AA527" s="90" t="s">
        <v>356</v>
      </c>
      <c r="AB527" s="107" t="s">
        <v>382</v>
      </c>
      <c r="AC527" s="249"/>
      <c r="AD527" s="248"/>
    </row>
    <row r="528" spans="1:30" ht="132" customHeight="1">
      <c r="A528" s="480"/>
      <c r="B528" s="174" t="s">
        <v>3057</v>
      </c>
      <c r="C528" s="196" t="s">
        <v>3202</v>
      </c>
      <c r="D528" s="196" t="s">
        <v>3203</v>
      </c>
      <c r="E528" s="196" t="s">
        <v>901</v>
      </c>
      <c r="F528" s="196" t="s">
        <v>3204</v>
      </c>
      <c r="G528" s="197" t="s">
        <v>3194</v>
      </c>
      <c r="H528" s="198" t="s">
        <v>5</v>
      </c>
      <c r="I528" s="200"/>
      <c r="J528" s="200"/>
      <c r="K528" s="201"/>
      <c r="L528" s="90"/>
      <c r="M528" s="202"/>
      <c r="N528" s="203"/>
      <c r="O528" s="202"/>
      <c r="P528" s="201" t="s">
        <v>907</v>
      </c>
      <c r="Q528" s="90" t="s">
        <v>356</v>
      </c>
      <c r="R528" s="202" t="s">
        <v>439</v>
      </c>
      <c r="S528" s="203"/>
      <c r="T528" s="202"/>
      <c r="U528" s="201" t="s">
        <v>908</v>
      </c>
      <c r="V528" s="90" t="s">
        <v>356</v>
      </c>
      <c r="W528" s="107" t="s">
        <v>439</v>
      </c>
      <c r="X528" s="249"/>
      <c r="Y528" s="248"/>
      <c r="Z528" s="350"/>
      <c r="AA528" s="90"/>
      <c r="AB528" s="107"/>
      <c r="AC528" s="249"/>
      <c r="AD528" s="248"/>
    </row>
    <row r="529" spans="1:30" ht="132" customHeight="1">
      <c r="A529" s="480"/>
      <c r="B529" s="174" t="s">
        <v>3057</v>
      </c>
      <c r="C529" s="196" t="s">
        <v>3205</v>
      </c>
      <c r="D529" s="196" t="s">
        <v>3206</v>
      </c>
      <c r="E529" s="196" t="s">
        <v>901</v>
      </c>
      <c r="F529" s="196" t="s">
        <v>3207</v>
      </c>
      <c r="G529" s="197" t="s">
        <v>3194</v>
      </c>
      <c r="H529" s="198" t="s">
        <v>5</v>
      </c>
      <c r="I529" s="200"/>
      <c r="J529" s="200"/>
      <c r="K529" s="201"/>
      <c r="L529" s="90"/>
      <c r="M529" s="202"/>
      <c r="N529" s="203"/>
      <c r="O529" s="202"/>
      <c r="P529" s="201" t="s">
        <v>907</v>
      </c>
      <c r="Q529" s="90" t="s">
        <v>356</v>
      </c>
      <c r="R529" s="202" t="s">
        <v>439</v>
      </c>
      <c r="S529" s="203"/>
      <c r="T529" s="202"/>
      <c r="U529" s="201" t="s">
        <v>908</v>
      </c>
      <c r="V529" s="90" t="s">
        <v>356</v>
      </c>
      <c r="W529" s="107" t="s">
        <v>439</v>
      </c>
      <c r="X529" s="249"/>
      <c r="Y529" s="248"/>
      <c r="Z529" s="273" t="s">
        <v>3062</v>
      </c>
      <c r="AA529" s="90" t="s">
        <v>356</v>
      </c>
      <c r="AB529" s="107" t="s">
        <v>382</v>
      </c>
      <c r="AC529" s="249"/>
      <c r="AD529" s="248"/>
    </row>
    <row r="530" spans="1:30" ht="132" customHeight="1">
      <c r="A530" s="480"/>
      <c r="B530" s="174" t="s">
        <v>3057</v>
      </c>
      <c r="C530" s="196" t="s">
        <v>3208</v>
      </c>
      <c r="D530" s="196" t="s">
        <v>3209</v>
      </c>
      <c r="E530" s="196" t="s">
        <v>901</v>
      </c>
      <c r="F530" s="196" t="s">
        <v>3210</v>
      </c>
      <c r="G530" s="197" t="s">
        <v>3194</v>
      </c>
      <c r="H530" s="198" t="s">
        <v>5</v>
      </c>
      <c r="I530" s="200"/>
      <c r="J530" s="200"/>
      <c r="K530" s="201"/>
      <c r="L530" s="90"/>
      <c r="M530" s="202"/>
      <c r="N530" s="203"/>
      <c r="O530" s="202"/>
      <c r="P530" s="201" t="s">
        <v>907</v>
      </c>
      <c r="Q530" s="90" t="s">
        <v>356</v>
      </c>
      <c r="R530" s="202" t="s">
        <v>439</v>
      </c>
      <c r="S530" s="203"/>
      <c r="T530" s="202"/>
      <c r="U530" s="201" t="s">
        <v>908</v>
      </c>
      <c r="V530" s="90" t="s">
        <v>356</v>
      </c>
      <c r="W530" s="107" t="s">
        <v>439</v>
      </c>
      <c r="X530" s="249"/>
      <c r="Y530" s="248"/>
      <c r="Z530" s="350"/>
      <c r="AA530" s="90"/>
      <c r="AB530" s="107"/>
      <c r="AC530" s="249"/>
      <c r="AD530" s="248"/>
    </row>
    <row r="531" spans="1:30" ht="115.5" customHeight="1">
      <c r="A531" s="480"/>
      <c r="B531" s="174" t="s">
        <v>3057</v>
      </c>
      <c r="C531" s="196" t="s">
        <v>3211</v>
      </c>
      <c r="D531" s="196" t="s">
        <v>3212</v>
      </c>
      <c r="E531" s="196" t="s">
        <v>901</v>
      </c>
      <c r="F531" s="196" t="s">
        <v>3213</v>
      </c>
      <c r="G531" s="197" t="s">
        <v>3214</v>
      </c>
      <c r="H531" s="198" t="s">
        <v>1016</v>
      </c>
      <c r="I531" s="200"/>
      <c r="J531" s="200"/>
      <c r="K531" s="201"/>
      <c r="L531" s="90"/>
      <c r="M531" s="202"/>
      <c r="N531" s="203"/>
      <c r="O531" s="202"/>
      <c r="P531" s="201" t="s">
        <v>907</v>
      </c>
      <c r="Q531" s="90" t="s">
        <v>356</v>
      </c>
      <c r="R531" s="202" t="s">
        <v>439</v>
      </c>
      <c r="S531" s="203"/>
      <c r="T531" s="202"/>
      <c r="U531" s="201" t="s">
        <v>908</v>
      </c>
      <c r="V531" s="90" t="s">
        <v>356</v>
      </c>
      <c r="W531" s="107" t="s">
        <v>439</v>
      </c>
      <c r="X531" s="249"/>
      <c r="Y531" s="248"/>
      <c r="Z531" s="201" t="s">
        <v>3062</v>
      </c>
      <c r="AA531" s="90" t="s">
        <v>356</v>
      </c>
      <c r="AB531" s="107" t="s">
        <v>382</v>
      </c>
      <c r="AC531" s="249"/>
      <c r="AD531" s="248"/>
    </row>
    <row r="532" spans="1:30" s="21" customFormat="1" ht="115.5" customHeight="1">
      <c r="A532" s="480"/>
      <c r="B532" s="174" t="s">
        <v>3057</v>
      </c>
      <c r="C532" s="196" t="s">
        <v>3215</v>
      </c>
      <c r="D532" s="196" t="s">
        <v>3216</v>
      </c>
      <c r="E532" s="196" t="s">
        <v>901</v>
      </c>
      <c r="F532" s="196" t="s">
        <v>3217</v>
      </c>
      <c r="G532" s="197" t="s">
        <v>3218</v>
      </c>
      <c r="H532" s="198" t="s">
        <v>1016</v>
      </c>
      <c r="I532" s="245"/>
      <c r="J532" s="245"/>
      <c r="K532" s="274"/>
      <c r="L532" s="90"/>
      <c r="M532" s="169"/>
      <c r="N532" s="246"/>
      <c r="O532" s="169"/>
      <c r="P532" s="201" t="s">
        <v>907</v>
      </c>
      <c r="Q532" s="90" t="s">
        <v>356</v>
      </c>
      <c r="R532" s="202" t="s">
        <v>439</v>
      </c>
      <c r="S532" s="246"/>
      <c r="T532" s="169"/>
      <c r="U532" s="201" t="s">
        <v>908</v>
      </c>
      <c r="V532" s="90" t="s">
        <v>356</v>
      </c>
      <c r="W532" s="107" t="s">
        <v>439</v>
      </c>
      <c r="X532" s="386"/>
      <c r="Y532" s="385"/>
      <c r="Z532" s="350"/>
      <c r="AA532" s="90"/>
      <c r="AB532" s="107"/>
      <c r="AC532" s="386"/>
      <c r="AD532" s="385"/>
    </row>
    <row r="533" spans="1:30" s="21" customFormat="1" ht="115.5" customHeight="1">
      <c r="A533" s="480"/>
      <c r="B533" s="194" t="s">
        <v>3057</v>
      </c>
      <c r="C533" s="196" t="s">
        <v>3219</v>
      </c>
      <c r="D533" s="196" t="s">
        <v>3220</v>
      </c>
      <c r="E533" s="196" t="s">
        <v>1705</v>
      </c>
      <c r="F533" s="196" t="s">
        <v>3221</v>
      </c>
      <c r="G533" s="197" t="s">
        <v>3222</v>
      </c>
      <c r="H533" s="198" t="s">
        <v>1016</v>
      </c>
      <c r="I533" s="245"/>
      <c r="J533" s="245"/>
      <c r="K533" s="275"/>
      <c r="L533" s="90"/>
      <c r="M533" s="169"/>
      <c r="N533" s="246"/>
      <c r="O533" s="169"/>
      <c r="P533" s="201" t="s">
        <v>907</v>
      </c>
      <c r="Q533" s="90" t="s">
        <v>357</v>
      </c>
      <c r="R533" s="202" t="s">
        <v>439</v>
      </c>
      <c r="S533" s="203" t="s">
        <v>3223</v>
      </c>
      <c r="T533" s="169"/>
      <c r="U533" s="201" t="s">
        <v>908</v>
      </c>
      <c r="V533" s="90" t="s">
        <v>357</v>
      </c>
      <c r="W533" s="107" t="s">
        <v>439</v>
      </c>
      <c r="X533" s="249" t="s">
        <v>3224</v>
      </c>
      <c r="Y533" s="385"/>
      <c r="Z533" s="201" t="s">
        <v>3062</v>
      </c>
      <c r="AA533" s="90" t="s">
        <v>357</v>
      </c>
      <c r="AB533" s="107" t="s">
        <v>382</v>
      </c>
      <c r="AC533" s="249"/>
      <c r="AD533" s="385"/>
    </row>
    <row r="534" spans="1:30" s="21" customFormat="1" ht="115.5" customHeight="1">
      <c r="A534" s="480"/>
      <c r="B534" s="194" t="s">
        <v>3057</v>
      </c>
      <c r="C534" s="196" t="s">
        <v>3225</v>
      </c>
      <c r="D534" s="196" t="s">
        <v>3226</v>
      </c>
      <c r="E534" s="196" t="s">
        <v>901</v>
      </c>
      <c r="F534" s="196" t="s">
        <v>3227</v>
      </c>
      <c r="G534" s="197" t="s">
        <v>3222</v>
      </c>
      <c r="H534" s="198" t="s">
        <v>1016</v>
      </c>
      <c r="I534" s="245"/>
      <c r="J534" s="245"/>
      <c r="K534" s="275"/>
      <c r="L534" s="90"/>
      <c r="M534" s="169"/>
      <c r="N534" s="246"/>
      <c r="O534" s="169"/>
      <c r="P534" s="201" t="s">
        <v>907</v>
      </c>
      <c r="Q534" s="90" t="s">
        <v>356</v>
      </c>
      <c r="R534" s="202" t="s">
        <v>439</v>
      </c>
      <c r="S534" s="246"/>
      <c r="T534" s="169"/>
      <c r="U534" s="201" t="s">
        <v>908</v>
      </c>
      <c r="V534" s="90" t="s">
        <v>356</v>
      </c>
      <c r="W534" s="107" t="s">
        <v>439</v>
      </c>
      <c r="X534" s="386"/>
      <c r="Y534" s="385"/>
      <c r="Z534" s="201" t="s">
        <v>3062</v>
      </c>
      <c r="AA534" s="90" t="s">
        <v>356</v>
      </c>
      <c r="AB534" s="107" t="s">
        <v>382</v>
      </c>
      <c r="AC534" s="386"/>
      <c r="AD534" s="385"/>
    </row>
    <row r="535" spans="1:30" s="21" customFormat="1" ht="115.5" customHeight="1">
      <c r="A535" s="480"/>
      <c r="B535" s="194" t="s">
        <v>3057</v>
      </c>
      <c r="C535" s="196" t="s">
        <v>3228</v>
      </c>
      <c r="D535" s="196" t="s">
        <v>3229</v>
      </c>
      <c r="E535" s="196" t="s">
        <v>1705</v>
      </c>
      <c r="F535" s="196" t="s">
        <v>3230</v>
      </c>
      <c r="G535" s="197" t="s">
        <v>3222</v>
      </c>
      <c r="H535" s="198" t="s">
        <v>4</v>
      </c>
      <c r="I535" s="245"/>
      <c r="J535" s="245"/>
      <c r="K535" s="275"/>
      <c r="L535" s="90"/>
      <c r="M535" s="169"/>
      <c r="N535" s="246"/>
      <c r="O535" s="169"/>
      <c r="P535" s="201" t="s">
        <v>907</v>
      </c>
      <c r="Q535" s="90" t="s">
        <v>357</v>
      </c>
      <c r="R535" s="202" t="s">
        <v>439</v>
      </c>
      <c r="S535" s="203" t="s">
        <v>3231</v>
      </c>
      <c r="T535" s="169"/>
      <c r="U535" s="201" t="s">
        <v>908</v>
      </c>
      <c r="V535" s="90" t="s">
        <v>356</v>
      </c>
      <c r="W535" s="107" t="s">
        <v>439</v>
      </c>
      <c r="X535" s="249"/>
      <c r="Y535" s="385"/>
      <c r="Z535" s="201" t="s">
        <v>3062</v>
      </c>
      <c r="AA535" s="90" t="s">
        <v>356</v>
      </c>
      <c r="AB535" s="107" t="s">
        <v>382</v>
      </c>
      <c r="AC535" s="249"/>
      <c r="AD535" s="385"/>
    </row>
    <row r="536" spans="1:30" s="21" customFormat="1" ht="115.5" customHeight="1">
      <c r="A536" s="480"/>
      <c r="B536" s="194" t="s">
        <v>3057</v>
      </c>
      <c r="C536" s="196" t="s">
        <v>3232</v>
      </c>
      <c r="D536" s="196" t="s">
        <v>3233</v>
      </c>
      <c r="E536" s="196" t="s">
        <v>1705</v>
      </c>
      <c r="F536" s="196" t="s">
        <v>3234</v>
      </c>
      <c r="G536" s="197" t="s">
        <v>3235</v>
      </c>
      <c r="H536" s="198" t="s">
        <v>4</v>
      </c>
      <c r="I536" s="245"/>
      <c r="J536" s="245"/>
      <c r="K536" s="275"/>
      <c r="L536" s="90"/>
      <c r="M536" s="169"/>
      <c r="N536" s="246"/>
      <c r="O536" s="169"/>
      <c r="P536" s="201" t="s">
        <v>907</v>
      </c>
      <c r="Q536" s="90" t="s">
        <v>357</v>
      </c>
      <c r="R536" s="202" t="s">
        <v>439</v>
      </c>
      <c r="S536" s="203" t="s">
        <v>3236</v>
      </c>
      <c r="T536" s="169"/>
      <c r="U536" s="201" t="s">
        <v>908</v>
      </c>
      <c r="V536" s="90" t="s">
        <v>357</v>
      </c>
      <c r="W536" s="107" t="s">
        <v>439</v>
      </c>
      <c r="X536" s="106" t="s">
        <v>3237</v>
      </c>
      <c r="Y536" s="385"/>
      <c r="Z536" s="201" t="s">
        <v>3062</v>
      </c>
      <c r="AA536" s="90" t="s">
        <v>356</v>
      </c>
      <c r="AB536" s="107" t="s">
        <v>382</v>
      </c>
      <c r="AC536" s="106"/>
      <c r="AD536" s="385"/>
    </row>
    <row r="537" spans="1:30" ht="99" customHeight="1">
      <c r="A537" s="480"/>
      <c r="B537" s="194" t="s">
        <v>3057</v>
      </c>
      <c r="C537" s="196" t="s">
        <v>3238</v>
      </c>
      <c r="D537" s="196" t="s">
        <v>3239</v>
      </c>
      <c r="E537" s="196" t="s">
        <v>901</v>
      </c>
      <c r="F537" s="196" t="s">
        <v>3240</v>
      </c>
      <c r="G537" s="197" t="s">
        <v>3123</v>
      </c>
      <c r="H537" s="198" t="s">
        <v>6</v>
      </c>
      <c r="I537" s="200"/>
      <c r="J537" s="200"/>
      <c r="K537" s="201"/>
      <c r="L537" s="90"/>
      <c r="M537" s="202"/>
      <c r="N537" s="203"/>
      <c r="O537" s="202"/>
      <c r="P537" s="201" t="s">
        <v>907</v>
      </c>
      <c r="Q537" s="90" t="s">
        <v>356</v>
      </c>
      <c r="R537" s="202" t="s">
        <v>439</v>
      </c>
      <c r="S537" s="203"/>
      <c r="T537" s="202"/>
      <c r="U537" s="201" t="s">
        <v>908</v>
      </c>
      <c r="V537" s="90" t="s">
        <v>356</v>
      </c>
      <c r="W537" s="107" t="s">
        <v>439</v>
      </c>
      <c r="X537" s="249"/>
      <c r="Y537" s="248"/>
      <c r="Z537" s="350"/>
      <c r="AA537" s="90"/>
      <c r="AB537" s="107"/>
      <c r="AC537" s="249"/>
      <c r="AD537" s="248"/>
    </row>
    <row r="538" spans="1:30" s="21" customFormat="1" ht="99" customHeight="1">
      <c r="A538" s="480"/>
      <c r="B538" s="194" t="s">
        <v>3057</v>
      </c>
      <c r="C538" s="196" t="s">
        <v>3241</v>
      </c>
      <c r="D538" s="196" t="s">
        <v>3242</v>
      </c>
      <c r="E538" s="196" t="s">
        <v>901</v>
      </c>
      <c r="F538" s="196" t="s">
        <v>3243</v>
      </c>
      <c r="G538" s="197" t="s">
        <v>3244</v>
      </c>
      <c r="H538" s="210" t="s">
        <v>3</v>
      </c>
      <c r="I538" s="245"/>
      <c r="J538" s="245"/>
      <c r="K538" s="275"/>
      <c r="L538" s="90"/>
      <c r="M538" s="169"/>
      <c r="N538" s="246"/>
      <c r="O538" s="169"/>
      <c r="P538" s="201" t="s">
        <v>907</v>
      </c>
      <c r="Q538" s="90" t="s">
        <v>356</v>
      </c>
      <c r="R538" s="202" t="s">
        <v>439</v>
      </c>
      <c r="S538" s="246"/>
      <c r="T538" s="169"/>
      <c r="U538" s="201" t="s">
        <v>908</v>
      </c>
      <c r="V538" s="90" t="s">
        <v>356</v>
      </c>
      <c r="W538" s="107" t="s">
        <v>439</v>
      </c>
      <c r="X538" s="386"/>
      <c r="Y538" s="385"/>
      <c r="Z538" s="201" t="s">
        <v>3062</v>
      </c>
      <c r="AA538" s="90" t="s">
        <v>356</v>
      </c>
      <c r="AB538" s="107" t="s">
        <v>382</v>
      </c>
      <c r="AC538" s="386"/>
      <c r="AD538" s="385"/>
    </row>
    <row r="539" spans="1:30" s="21" customFormat="1" ht="99" customHeight="1">
      <c r="A539" s="480"/>
      <c r="B539" s="194" t="s">
        <v>3057</v>
      </c>
      <c r="C539" s="196" t="s">
        <v>3245</v>
      </c>
      <c r="D539" s="196" t="s">
        <v>3246</v>
      </c>
      <c r="E539" s="196" t="s">
        <v>901</v>
      </c>
      <c r="F539" s="196" t="s">
        <v>3247</v>
      </c>
      <c r="G539" s="197" t="s">
        <v>3244</v>
      </c>
      <c r="H539" s="198" t="s">
        <v>4</v>
      </c>
      <c r="I539" s="245"/>
      <c r="J539" s="245"/>
      <c r="K539" s="275"/>
      <c r="L539" s="90"/>
      <c r="M539" s="169"/>
      <c r="N539" s="246"/>
      <c r="O539" s="169"/>
      <c r="P539" s="201" t="s">
        <v>907</v>
      </c>
      <c r="Q539" s="90" t="s">
        <v>1559</v>
      </c>
      <c r="R539" s="202" t="s">
        <v>439</v>
      </c>
      <c r="S539" s="246"/>
      <c r="T539" s="169"/>
      <c r="U539" s="201" t="s">
        <v>908</v>
      </c>
      <c r="V539" s="90" t="s">
        <v>356</v>
      </c>
      <c r="W539" s="107" t="s">
        <v>439</v>
      </c>
      <c r="X539" s="386"/>
      <c r="Y539" s="385"/>
      <c r="Z539" s="350"/>
      <c r="AA539" s="90"/>
      <c r="AB539" s="107"/>
      <c r="AC539" s="386"/>
      <c r="AD539" s="385"/>
    </row>
    <row r="540" spans="1:30" s="21" customFormat="1" ht="99" customHeight="1">
      <c r="A540" s="480"/>
      <c r="B540" s="194" t="s">
        <v>3057</v>
      </c>
      <c r="C540" s="196" t="s">
        <v>3248</v>
      </c>
      <c r="D540" s="196" t="s">
        <v>3249</v>
      </c>
      <c r="E540" s="196" t="s">
        <v>901</v>
      </c>
      <c r="F540" s="196" t="s">
        <v>3250</v>
      </c>
      <c r="G540" s="197" t="s">
        <v>3244</v>
      </c>
      <c r="H540" s="198" t="s">
        <v>5</v>
      </c>
      <c r="I540" s="245"/>
      <c r="J540" s="245"/>
      <c r="K540" s="275"/>
      <c r="L540" s="90"/>
      <c r="M540" s="169"/>
      <c r="N540" s="246"/>
      <c r="O540" s="169"/>
      <c r="P540" s="201" t="s">
        <v>907</v>
      </c>
      <c r="Q540" s="90" t="s">
        <v>356</v>
      </c>
      <c r="R540" s="202" t="s">
        <v>439</v>
      </c>
      <c r="S540" s="246"/>
      <c r="T540" s="169"/>
      <c r="U540" s="201" t="s">
        <v>908</v>
      </c>
      <c r="V540" s="90" t="s">
        <v>356</v>
      </c>
      <c r="W540" s="107" t="s">
        <v>439</v>
      </c>
      <c r="X540" s="386"/>
      <c r="Y540" s="385"/>
      <c r="Z540" s="350"/>
      <c r="AA540" s="90"/>
      <c r="AB540" s="107"/>
      <c r="AC540" s="386"/>
      <c r="AD540" s="385"/>
    </row>
    <row r="541" spans="1:30" s="21" customFormat="1" ht="99" customHeight="1">
      <c r="A541" s="480"/>
      <c r="B541" s="194" t="s">
        <v>3057</v>
      </c>
      <c r="C541" s="196" t="s">
        <v>3251</v>
      </c>
      <c r="D541" s="196" t="s">
        <v>3252</v>
      </c>
      <c r="E541" s="196" t="s">
        <v>1705</v>
      </c>
      <c r="F541" s="196" t="s">
        <v>3253</v>
      </c>
      <c r="G541" s="197" t="s">
        <v>3254</v>
      </c>
      <c r="H541" s="210" t="s">
        <v>5</v>
      </c>
      <c r="I541" s="245"/>
      <c r="J541" s="245"/>
      <c r="K541" s="275"/>
      <c r="L541" s="90"/>
      <c r="M541" s="169"/>
      <c r="N541" s="246"/>
      <c r="O541" s="169"/>
      <c r="P541" s="201" t="s">
        <v>907</v>
      </c>
      <c r="Q541" s="90" t="s">
        <v>357</v>
      </c>
      <c r="R541" s="202" t="s">
        <v>439</v>
      </c>
      <c r="S541" s="258" t="s">
        <v>3255</v>
      </c>
      <c r="T541" s="169"/>
      <c r="U541" s="201" t="s">
        <v>908</v>
      </c>
      <c r="V541" s="90" t="s">
        <v>357</v>
      </c>
      <c r="W541" s="107" t="s">
        <v>439</v>
      </c>
      <c r="X541" s="262" t="s">
        <v>3256</v>
      </c>
      <c r="Y541" s="385"/>
      <c r="Z541" s="201" t="s">
        <v>3062</v>
      </c>
      <c r="AA541" s="90" t="s">
        <v>356</v>
      </c>
      <c r="AB541" s="107" t="s">
        <v>382</v>
      </c>
      <c r="AC541" s="262"/>
      <c r="AD541" s="385"/>
    </row>
    <row r="542" spans="1:30" s="21" customFormat="1" ht="130.5" customHeight="1">
      <c r="A542" s="480"/>
      <c r="B542" s="194" t="s">
        <v>3057</v>
      </c>
      <c r="C542" s="196" t="s">
        <v>3257</v>
      </c>
      <c r="D542" s="196" t="s">
        <v>3258</v>
      </c>
      <c r="E542" s="196" t="s">
        <v>901</v>
      </c>
      <c r="F542" s="196" t="s">
        <v>3259</v>
      </c>
      <c r="G542" s="197" t="s">
        <v>3260</v>
      </c>
      <c r="H542" s="210" t="s">
        <v>5</v>
      </c>
      <c r="I542" s="245"/>
      <c r="J542" s="245"/>
      <c r="K542" s="275"/>
      <c r="L542" s="90"/>
      <c r="M542" s="169"/>
      <c r="N542" s="246"/>
      <c r="O542" s="169"/>
      <c r="P542" s="201" t="s">
        <v>907</v>
      </c>
      <c r="Q542" s="90" t="s">
        <v>356</v>
      </c>
      <c r="R542" s="202" t="s">
        <v>439</v>
      </c>
      <c r="S542" s="246"/>
      <c r="T542" s="169"/>
      <c r="U542" s="201" t="s">
        <v>908</v>
      </c>
      <c r="V542" s="90" t="s">
        <v>356</v>
      </c>
      <c r="W542" s="107" t="s">
        <v>439</v>
      </c>
      <c r="X542" s="386"/>
      <c r="Y542" s="385"/>
      <c r="Z542" s="201" t="s">
        <v>3062</v>
      </c>
      <c r="AA542" s="90" t="s">
        <v>356</v>
      </c>
      <c r="AB542" s="107" t="s">
        <v>382</v>
      </c>
      <c r="AC542" s="386"/>
      <c r="AD542" s="385"/>
    </row>
    <row r="543" spans="1:30" s="21" customFormat="1" ht="99" customHeight="1">
      <c r="A543" s="480"/>
      <c r="B543" s="194" t="s">
        <v>3057</v>
      </c>
      <c r="C543" s="196" t="s">
        <v>3261</v>
      </c>
      <c r="D543" s="196" t="s">
        <v>3262</v>
      </c>
      <c r="E543" s="196" t="s">
        <v>901</v>
      </c>
      <c r="F543" s="196" t="s">
        <v>3263</v>
      </c>
      <c r="G543" s="197" t="s">
        <v>3264</v>
      </c>
      <c r="H543" s="210" t="s">
        <v>5</v>
      </c>
      <c r="I543" s="245"/>
      <c r="J543" s="245"/>
      <c r="K543" s="275"/>
      <c r="L543" s="90"/>
      <c r="M543" s="169"/>
      <c r="N543" s="246"/>
      <c r="O543" s="169"/>
      <c r="P543" s="201" t="s">
        <v>907</v>
      </c>
      <c r="Q543" s="90" t="s">
        <v>356</v>
      </c>
      <c r="R543" s="202" t="s">
        <v>439</v>
      </c>
      <c r="S543" s="246"/>
      <c r="T543" s="169"/>
      <c r="U543" s="201" t="s">
        <v>908</v>
      </c>
      <c r="V543" s="90" t="s">
        <v>356</v>
      </c>
      <c r="W543" s="107" t="s">
        <v>439</v>
      </c>
      <c r="X543" s="386"/>
      <c r="Y543" s="385"/>
      <c r="Z543" s="201" t="s">
        <v>3062</v>
      </c>
      <c r="AA543" s="90" t="s">
        <v>356</v>
      </c>
      <c r="AB543" s="107" t="s">
        <v>382</v>
      </c>
      <c r="AC543" s="386"/>
      <c r="AD543" s="385"/>
    </row>
    <row r="544" spans="1:30" s="21" customFormat="1" ht="99" customHeight="1">
      <c r="A544" s="480"/>
      <c r="B544" s="194" t="s">
        <v>3057</v>
      </c>
      <c r="C544" s="196" t="s">
        <v>3265</v>
      </c>
      <c r="D544" s="196" t="s">
        <v>3266</v>
      </c>
      <c r="E544" s="196" t="s">
        <v>901</v>
      </c>
      <c r="F544" s="196" t="s">
        <v>3267</v>
      </c>
      <c r="G544" s="197" t="s">
        <v>3244</v>
      </c>
      <c r="H544" s="210" t="s">
        <v>5</v>
      </c>
      <c r="I544" s="245"/>
      <c r="J544" s="245"/>
      <c r="K544" s="275"/>
      <c r="L544" s="90"/>
      <c r="M544" s="169"/>
      <c r="N544" s="246"/>
      <c r="O544" s="169"/>
      <c r="P544" s="201" t="s">
        <v>907</v>
      </c>
      <c r="Q544" s="90" t="s">
        <v>356</v>
      </c>
      <c r="R544" s="202" t="s">
        <v>439</v>
      </c>
      <c r="S544" s="246"/>
      <c r="T544" s="169"/>
      <c r="U544" s="201" t="s">
        <v>908</v>
      </c>
      <c r="V544" s="456" t="s">
        <v>357</v>
      </c>
      <c r="W544" s="202"/>
      <c r="X544" s="258" t="s">
        <v>3268</v>
      </c>
      <c r="Y544" s="385"/>
      <c r="Z544" s="270" t="s">
        <v>3062</v>
      </c>
      <c r="AA544" s="456" t="s">
        <v>357</v>
      </c>
      <c r="AB544" s="107" t="s">
        <v>382</v>
      </c>
      <c r="AC544" s="258"/>
      <c r="AD544" s="169"/>
    </row>
    <row r="545" spans="1:30" s="21" customFormat="1" ht="99" customHeight="1">
      <c r="A545" s="480"/>
      <c r="B545" s="194" t="s">
        <v>3057</v>
      </c>
      <c r="C545" s="196" t="s">
        <v>3269</v>
      </c>
      <c r="D545" s="204" t="s">
        <v>3270</v>
      </c>
      <c r="E545" s="196" t="s">
        <v>901</v>
      </c>
      <c r="F545" s="196" t="s">
        <v>3271</v>
      </c>
      <c r="G545" s="197" t="s">
        <v>3264</v>
      </c>
      <c r="H545" s="210" t="s">
        <v>5</v>
      </c>
      <c r="I545" s="245"/>
      <c r="J545" s="245"/>
      <c r="K545" s="275"/>
      <c r="L545" s="90"/>
      <c r="M545" s="169"/>
      <c r="N545" s="246"/>
      <c r="O545" s="169"/>
      <c r="P545" s="201" t="s">
        <v>907</v>
      </c>
      <c r="Q545" s="90" t="s">
        <v>356</v>
      </c>
      <c r="R545" s="202" t="s">
        <v>439</v>
      </c>
      <c r="S545" s="246"/>
      <c r="T545" s="169"/>
      <c r="U545" s="201" t="s">
        <v>908</v>
      </c>
      <c r="V545" s="90" t="s">
        <v>356</v>
      </c>
      <c r="W545" s="107" t="s">
        <v>439</v>
      </c>
      <c r="X545" s="386"/>
      <c r="Y545" s="385"/>
      <c r="Z545" s="201" t="s">
        <v>3062</v>
      </c>
      <c r="AA545" s="90" t="s">
        <v>356</v>
      </c>
      <c r="AB545" s="107" t="s">
        <v>382</v>
      </c>
      <c r="AC545" s="386"/>
      <c r="AD545" s="385"/>
    </row>
    <row r="546" spans="1:30" s="21" customFormat="1" ht="99" customHeight="1">
      <c r="A546" s="480"/>
      <c r="B546" s="194" t="s">
        <v>3057</v>
      </c>
      <c r="C546" s="196" t="s">
        <v>3272</v>
      </c>
      <c r="D546" s="196" t="s">
        <v>3273</v>
      </c>
      <c r="E546" s="196" t="s">
        <v>901</v>
      </c>
      <c r="F546" s="196" t="s">
        <v>3274</v>
      </c>
      <c r="G546" s="197" t="s">
        <v>3123</v>
      </c>
      <c r="H546" s="198" t="s">
        <v>6</v>
      </c>
      <c r="I546" s="245"/>
      <c r="J546" s="245"/>
      <c r="K546" s="275"/>
      <c r="L546" s="90"/>
      <c r="M546" s="169"/>
      <c r="N546" s="246"/>
      <c r="O546" s="169"/>
      <c r="P546" s="201" t="s">
        <v>907</v>
      </c>
      <c r="Q546" s="90" t="s">
        <v>356</v>
      </c>
      <c r="R546" s="202" t="s">
        <v>439</v>
      </c>
      <c r="S546" s="246"/>
      <c r="T546" s="169"/>
      <c r="U546" s="201" t="s">
        <v>908</v>
      </c>
      <c r="V546" s="90" t="s">
        <v>356</v>
      </c>
      <c r="W546" s="107" t="s">
        <v>439</v>
      </c>
      <c r="X546" s="386"/>
      <c r="Y546" s="385"/>
      <c r="Z546" s="350"/>
      <c r="AA546" s="90"/>
      <c r="AB546" s="107"/>
      <c r="AC546" s="386"/>
      <c r="AD546" s="385"/>
    </row>
    <row r="547" spans="1:30" s="21" customFormat="1" ht="99" customHeight="1">
      <c r="A547" s="480"/>
      <c r="B547" s="174" t="s">
        <v>3057</v>
      </c>
      <c r="C547" s="196" t="s">
        <v>3275</v>
      </c>
      <c r="D547" s="196" t="s">
        <v>3276</v>
      </c>
      <c r="E547" s="196" t="s">
        <v>901</v>
      </c>
      <c r="F547" s="196" t="s">
        <v>3277</v>
      </c>
      <c r="G547" s="197" t="s">
        <v>3278</v>
      </c>
      <c r="H547" s="198" t="s">
        <v>3</v>
      </c>
      <c r="I547" s="245"/>
      <c r="J547" s="245"/>
      <c r="K547" s="274"/>
      <c r="L547" s="90"/>
      <c r="M547" s="169"/>
      <c r="N547" s="246"/>
      <c r="O547" s="169"/>
      <c r="P547" s="201" t="s">
        <v>907</v>
      </c>
      <c r="Q547" s="90" t="s">
        <v>356</v>
      </c>
      <c r="R547" s="202" t="s">
        <v>439</v>
      </c>
      <c r="S547" s="246"/>
      <c r="T547" s="169"/>
      <c r="U547" s="201" t="s">
        <v>908</v>
      </c>
      <c r="V547" s="90" t="s">
        <v>356</v>
      </c>
      <c r="W547" s="107" t="s">
        <v>439</v>
      </c>
      <c r="X547" s="386"/>
      <c r="Y547" s="385"/>
      <c r="Z547" s="201" t="s">
        <v>3062</v>
      </c>
      <c r="AA547" s="90" t="s">
        <v>356</v>
      </c>
      <c r="AB547" s="107" t="s">
        <v>382</v>
      </c>
      <c r="AC547" s="386"/>
      <c r="AD547" s="385"/>
    </row>
    <row r="548" spans="1:30" s="21" customFormat="1" ht="99" customHeight="1">
      <c r="A548" s="480"/>
      <c r="B548" s="174" t="s">
        <v>3057</v>
      </c>
      <c r="C548" s="196" t="s">
        <v>3279</v>
      </c>
      <c r="D548" s="196" t="s">
        <v>3280</v>
      </c>
      <c r="E548" s="196" t="s">
        <v>901</v>
      </c>
      <c r="F548" s="196" t="s">
        <v>3281</v>
      </c>
      <c r="G548" s="197" t="s">
        <v>3278</v>
      </c>
      <c r="H548" s="198" t="s">
        <v>4</v>
      </c>
      <c r="I548" s="245"/>
      <c r="J548" s="245"/>
      <c r="K548" s="275"/>
      <c r="L548" s="90"/>
      <c r="M548" s="169"/>
      <c r="N548" s="246"/>
      <c r="O548" s="169"/>
      <c r="P548" s="201" t="s">
        <v>907</v>
      </c>
      <c r="Q548" s="90" t="s">
        <v>356</v>
      </c>
      <c r="R548" s="202" t="s">
        <v>439</v>
      </c>
      <c r="S548" s="246"/>
      <c r="T548" s="169"/>
      <c r="U548" s="201" t="s">
        <v>908</v>
      </c>
      <c r="V548" s="90" t="s">
        <v>356</v>
      </c>
      <c r="W548" s="107" t="s">
        <v>439</v>
      </c>
      <c r="X548" s="386"/>
      <c r="Y548" s="385"/>
      <c r="Z548" s="350"/>
      <c r="AA548" s="90"/>
      <c r="AB548" s="107"/>
      <c r="AC548" s="386"/>
      <c r="AD548" s="385"/>
    </row>
    <row r="549" spans="1:30" s="21" customFormat="1" ht="99" customHeight="1">
      <c r="A549" s="480"/>
      <c r="B549" s="174" t="s">
        <v>3057</v>
      </c>
      <c r="C549" s="196" t="s">
        <v>3282</v>
      </c>
      <c r="D549" s="196" t="s">
        <v>3283</v>
      </c>
      <c r="E549" s="196" t="s">
        <v>901</v>
      </c>
      <c r="F549" s="196" t="s">
        <v>3284</v>
      </c>
      <c r="G549" s="197" t="s">
        <v>3278</v>
      </c>
      <c r="H549" s="198" t="s">
        <v>5</v>
      </c>
      <c r="I549" s="245"/>
      <c r="J549" s="245"/>
      <c r="K549" s="275"/>
      <c r="L549" s="90"/>
      <c r="M549" s="169"/>
      <c r="N549" s="246"/>
      <c r="O549" s="169"/>
      <c r="P549" s="201" t="s">
        <v>907</v>
      </c>
      <c r="Q549" s="90" t="s">
        <v>356</v>
      </c>
      <c r="R549" s="202" t="s">
        <v>439</v>
      </c>
      <c r="S549" s="246"/>
      <c r="T549" s="169"/>
      <c r="U549" s="201" t="s">
        <v>908</v>
      </c>
      <c r="V549" s="90" t="s">
        <v>356</v>
      </c>
      <c r="W549" s="107" t="s">
        <v>439</v>
      </c>
      <c r="X549" s="386"/>
      <c r="Y549" s="385"/>
      <c r="Z549" s="350"/>
      <c r="AA549" s="90"/>
      <c r="AB549" s="107"/>
      <c r="AC549" s="386"/>
      <c r="AD549" s="385"/>
    </row>
    <row r="550" spans="1:30" s="21" customFormat="1" ht="99" customHeight="1">
      <c r="A550" s="480"/>
      <c r="B550" s="174" t="s">
        <v>3285</v>
      </c>
      <c r="C550" s="196" t="s">
        <v>3286</v>
      </c>
      <c r="D550" s="196" t="s">
        <v>3287</v>
      </c>
      <c r="E550" s="196" t="s">
        <v>1705</v>
      </c>
      <c r="F550" s="196" t="s">
        <v>3288</v>
      </c>
      <c r="G550" s="197" t="s">
        <v>3289</v>
      </c>
      <c r="H550" s="198" t="s">
        <v>5</v>
      </c>
      <c r="I550" s="245"/>
      <c r="J550" s="245"/>
      <c r="K550" s="275"/>
      <c r="L550" s="90"/>
      <c r="M550" s="169"/>
      <c r="N550" s="246"/>
      <c r="O550" s="169"/>
      <c r="P550" s="201" t="s">
        <v>907</v>
      </c>
      <c r="Q550" s="90" t="s">
        <v>357</v>
      </c>
      <c r="R550" s="202" t="s">
        <v>439</v>
      </c>
      <c r="S550" s="258" t="s">
        <v>3290</v>
      </c>
      <c r="T550" s="169"/>
      <c r="U550" s="201" t="s">
        <v>908</v>
      </c>
      <c r="V550" s="90" t="s">
        <v>357</v>
      </c>
      <c r="W550" s="107" t="s">
        <v>439</v>
      </c>
      <c r="X550" s="262" t="s">
        <v>3291</v>
      </c>
      <c r="Y550" s="385"/>
      <c r="Z550" s="201" t="s">
        <v>3062</v>
      </c>
      <c r="AA550" s="90" t="s">
        <v>357</v>
      </c>
      <c r="AB550" s="107" t="s">
        <v>382</v>
      </c>
      <c r="AC550" s="262" t="s">
        <v>3292</v>
      </c>
      <c r="AD550" s="385"/>
    </row>
    <row r="551" spans="1:30" s="21" customFormat="1" ht="99" customHeight="1">
      <c r="A551" s="480"/>
      <c r="B551" s="174" t="s">
        <v>3057</v>
      </c>
      <c r="C551" s="196" t="s">
        <v>3293</v>
      </c>
      <c r="D551" s="196" t="s">
        <v>3294</v>
      </c>
      <c r="E551" s="196" t="s">
        <v>901</v>
      </c>
      <c r="F551" s="196" t="s">
        <v>3295</v>
      </c>
      <c r="G551" s="197" t="s">
        <v>3296</v>
      </c>
      <c r="H551" s="198" t="s">
        <v>5</v>
      </c>
      <c r="I551" s="245"/>
      <c r="J551" s="245"/>
      <c r="K551" s="275"/>
      <c r="L551" s="90"/>
      <c r="M551" s="169"/>
      <c r="N551" s="246"/>
      <c r="O551" s="169"/>
      <c r="P551" s="201" t="s">
        <v>907</v>
      </c>
      <c r="Q551" s="90" t="s">
        <v>356</v>
      </c>
      <c r="R551" s="202" t="s">
        <v>439</v>
      </c>
      <c r="S551" s="246"/>
      <c r="T551" s="169"/>
      <c r="U551" s="201" t="s">
        <v>908</v>
      </c>
      <c r="V551" s="90" t="s">
        <v>356</v>
      </c>
      <c r="W551" s="248" t="s">
        <v>905</v>
      </c>
      <c r="X551" s="386"/>
      <c r="Y551" s="385"/>
      <c r="Z551" s="201" t="s">
        <v>3062</v>
      </c>
      <c r="AA551" s="90" t="s">
        <v>356</v>
      </c>
      <c r="AB551" s="107" t="s">
        <v>382</v>
      </c>
      <c r="AC551" s="386"/>
      <c r="AD551" s="385"/>
    </row>
    <row r="552" spans="1:30" s="21" customFormat="1" ht="99" customHeight="1">
      <c r="A552" s="480"/>
      <c r="B552" s="174" t="s">
        <v>3057</v>
      </c>
      <c r="C552" s="196" t="s">
        <v>3297</v>
      </c>
      <c r="D552" s="196" t="s">
        <v>3298</v>
      </c>
      <c r="E552" s="196" t="s">
        <v>901</v>
      </c>
      <c r="F552" s="196" t="s">
        <v>3299</v>
      </c>
      <c r="G552" s="197" t="s">
        <v>3278</v>
      </c>
      <c r="H552" s="198" t="s">
        <v>5</v>
      </c>
      <c r="I552" s="245"/>
      <c r="J552" s="245"/>
      <c r="K552" s="275"/>
      <c r="L552" s="90"/>
      <c r="M552" s="169"/>
      <c r="N552" s="246"/>
      <c r="O552" s="169"/>
      <c r="P552" s="201" t="s">
        <v>907</v>
      </c>
      <c r="Q552" s="90" t="s">
        <v>356</v>
      </c>
      <c r="R552" s="202" t="s">
        <v>439</v>
      </c>
      <c r="S552" s="246"/>
      <c r="T552" s="169"/>
      <c r="U552" s="201" t="s">
        <v>908</v>
      </c>
      <c r="V552" s="90" t="s">
        <v>356</v>
      </c>
      <c r="W552" s="248" t="s">
        <v>905</v>
      </c>
      <c r="X552" s="386"/>
      <c r="Y552" s="385"/>
      <c r="Z552" s="201" t="s">
        <v>3062</v>
      </c>
      <c r="AA552" s="90" t="s">
        <v>356</v>
      </c>
      <c r="AB552" s="107" t="s">
        <v>382</v>
      </c>
      <c r="AC552" s="386"/>
      <c r="AD552" s="385"/>
    </row>
    <row r="553" spans="1:30" s="21" customFormat="1" ht="99" customHeight="1">
      <c r="A553" s="480"/>
      <c r="B553" s="174" t="s">
        <v>3057</v>
      </c>
      <c r="C553" s="196" t="s">
        <v>3300</v>
      </c>
      <c r="D553" s="204" t="s">
        <v>3301</v>
      </c>
      <c r="E553" s="196" t="s">
        <v>901</v>
      </c>
      <c r="F553" s="196" t="s">
        <v>3302</v>
      </c>
      <c r="G553" s="197" t="s">
        <v>3303</v>
      </c>
      <c r="H553" s="198" t="s">
        <v>5</v>
      </c>
      <c r="I553" s="245"/>
      <c r="J553" s="245"/>
      <c r="K553" s="275"/>
      <c r="L553" s="90"/>
      <c r="M553" s="169"/>
      <c r="N553" s="246"/>
      <c r="O553" s="169"/>
      <c r="P553" s="201" t="s">
        <v>907</v>
      </c>
      <c r="Q553" s="90" t="s">
        <v>357</v>
      </c>
      <c r="R553" s="202" t="s">
        <v>439</v>
      </c>
      <c r="S553" s="316" t="s">
        <v>3304</v>
      </c>
      <c r="T553" s="169"/>
      <c r="U553" s="201" t="s">
        <v>908</v>
      </c>
      <c r="V553" s="90" t="s">
        <v>357</v>
      </c>
      <c r="W553" s="248" t="s">
        <v>905</v>
      </c>
      <c r="X553" s="316" t="s">
        <v>3304</v>
      </c>
      <c r="Y553" s="385"/>
      <c r="Z553" s="201" t="s">
        <v>3062</v>
      </c>
      <c r="AA553" s="90" t="s">
        <v>356</v>
      </c>
      <c r="AB553" s="107" t="s">
        <v>382</v>
      </c>
      <c r="AC553" s="316"/>
      <c r="AD553" s="385"/>
    </row>
    <row r="554" spans="1:30" s="21" customFormat="1" ht="99" customHeight="1">
      <c r="A554" s="480"/>
      <c r="B554" s="174" t="s">
        <v>3057</v>
      </c>
      <c r="C554" s="196" t="s">
        <v>3305</v>
      </c>
      <c r="D554" s="196" t="s">
        <v>3306</v>
      </c>
      <c r="E554" s="196" t="s">
        <v>1705</v>
      </c>
      <c r="F554" s="196" t="s">
        <v>3307</v>
      </c>
      <c r="G554" s="197" t="s">
        <v>3278</v>
      </c>
      <c r="H554" s="198" t="s">
        <v>5</v>
      </c>
      <c r="I554" s="245"/>
      <c r="J554" s="245"/>
      <c r="K554" s="275"/>
      <c r="L554" s="90"/>
      <c r="M554" s="169"/>
      <c r="N554" s="246"/>
      <c r="O554" s="169"/>
      <c r="P554" s="201" t="s">
        <v>907</v>
      </c>
      <c r="Q554" s="90" t="s">
        <v>357</v>
      </c>
      <c r="R554" s="202" t="s">
        <v>439</v>
      </c>
      <c r="S554" s="258" t="s">
        <v>3308</v>
      </c>
      <c r="T554" s="169"/>
      <c r="U554" s="201" t="s">
        <v>908</v>
      </c>
      <c r="V554" s="90" t="s">
        <v>356</v>
      </c>
      <c r="W554" s="248" t="s">
        <v>905</v>
      </c>
      <c r="X554" s="365"/>
      <c r="Y554" s="385"/>
      <c r="Z554" s="201" t="s">
        <v>3062</v>
      </c>
      <c r="AA554" s="90" t="s">
        <v>356</v>
      </c>
      <c r="AB554" s="107" t="s">
        <v>382</v>
      </c>
      <c r="AC554" s="365"/>
      <c r="AD554" s="385"/>
    </row>
    <row r="555" spans="1:30" s="21" customFormat="1" ht="99" customHeight="1">
      <c r="A555" s="480"/>
      <c r="B555" s="174" t="s">
        <v>3057</v>
      </c>
      <c r="C555" s="196" t="s">
        <v>3309</v>
      </c>
      <c r="D555" s="196" t="s">
        <v>3310</v>
      </c>
      <c r="E555" s="196" t="s">
        <v>901</v>
      </c>
      <c r="F555" s="196" t="s">
        <v>3311</v>
      </c>
      <c r="G555" s="197" t="s">
        <v>3278</v>
      </c>
      <c r="H555" s="198" t="s">
        <v>6</v>
      </c>
      <c r="I555" s="245"/>
      <c r="J555" s="245"/>
      <c r="K555" s="275"/>
      <c r="L555" s="90"/>
      <c r="M555" s="169"/>
      <c r="N555" s="246"/>
      <c r="O555" s="169"/>
      <c r="P555" s="201" t="s">
        <v>907</v>
      </c>
      <c r="Q555" s="90" t="s">
        <v>356</v>
      </c>
      <c r="R555" s="202" t="s">
        <v>439</v>
      </c>
      <c r="S555" s="246"/>
      <c r="T555" s="169"/>
      <c r="U555" s="201" t="s">
        <v>908</v>
      </c>
      <c r="V555" s="90" t="s">
        <v>356</v>
      </c>
      <c r="W555" s="107" t="s">
        <v>439</v>
      </c>
      <c r="X555" s="386"/>
      <c r="Y555" s="385"/>
      <c r="Z555" s="350"/>
      <c r="AA555" s="90"/>
      <c r="AB555" s="107"/>
      <c r="AC555" s="386"/>
      <c r="AD555" s="385"/>
    </row>
    <row r="556" spans="1:30" s="23" customFormat="1" ht="99" customHeight="1">
      <c r="A556" s="480"/>
      <c r="B556" s="180" t="s">
        <v>3312</v>
      </c>
      <c r="C556" s="175" t="s">
        <v>3313</v>
      </c>
      <c r="D556" s="175" t="s">
        <v>3314</v>
      </c>
      <c r="E556" s="175" t="s">
        <v>901</v>
      </c>
      <c r="F556" s="175" t="s">
        <v>3315</v>
      </c>
      <c r="G556" s="106" t="s">
        <v>3316</v>
      </c>
      <c r="H556" s="210" t="s">
        <v>3</v>
      </c>
      <c r="I556" s="264"/>
      <c r="J556" s="264"/>
      <c r="K556" s="276"/>
      <c r="L556" s="90"/>
      <c r="M556" s="266"/>
      <c r="N556" s="265"/>
      <c r="O556" s="266"/>
      <c r="P556" s="201" t="s">
        <v>907</v>
      </c>
      <c r="Q556" s="90" t="s">
        <v>357</v>
      </c>
      <c r="R556" s="202" t="s">
        <v>439</v>
      </c>
      <c r="S556" s="262" t="s">
        <v>3317</v>
      </c>
      <c r="T556" s="266"/>
      <c r="U556" s="201" t="s">
        <v>908</v>
      </c>
      <c r="V556" s="90" t="s">
        <v>357</v>
      </c>
      <c r="W556" s="248" t="s">
        <v>905</v>
      </c>
      <c r="X556" s="374" t="s">
        <v>3318</v>
      </c>
      <c r="Y556" s="391"/>
      <c r="Z556" s="201" t="s">
        <v>3062</v>
      </c>
      <c r="AA556" s="90" t="s">
        <v>356</v>
      </c>
      <c r="AB556" s="107" t="s">
        <v>382</v>
      </c>
      <c r="AC556" s="374"/>
      <c r="AD556" s="391"/>
    </row>
    <row r="557" spans="1:30" s="21" customFormat="1" ht="99" customHeight="1">
      <c r="A557" s="480"/>
      <c r="B557" s="180" t="s">
        <v>3319</v>
      </c>
      <c r="C557" s="175" t="s">
        <v>3320</v>
      </c>
      <c r="D557" s="196" t="s">
        <v>3321</v>
      </c>
      <c r="E557" s="196" t="s">
        <v>901</v>
      </c>
      <c r="F557" s="196" t="s">
        <v>3322</v>
      </c>
      <c r="G557" s="14" t="s">
        <v>3316</v>
      </c>
      <c r="H557" s="198" t="s">
        <v>4</v>
      </c>
      <c r="I557" s="245"/>
      <c r="J557" s="245"/>
      <c r="K557" s="275"/>
      <c r="L557" s="90"/>
      <c r="M557" s="169"/>
      <c r="N557" s="246"/>
      <c r="O557" s="169"/>
      <c r="P557" s="201" t="s">
        <v>907</v>
      </c>
      <c r="Q557" s="90" t="s">
        <v>357</v>
      </c>
      <c r="R557" s="202" t="s">
        <v>439</v>
      </c>
      <c r="S557" s="262" t="s">
        <v>3323</v>
      </c>
      <c r="T557" s="169"/>
      <c r="U557" s="201" t="s">
        <v>908</v>
      </c>
      <c r="V557" s="90" t="s">
        <v>357</v>
      </c>
      <c r="W557" s="248" t="s">
        <v>905</v>
      </c>
      <c r="X557" s="374" t="s">
        <v>3324</v>
      </c>
      <c r="Y557" s="385"/>
      <c r="Z557" s="201" t="s">
        <v>3062</v>
      </c>
      <c r="AA557" s="90" t="s">
        <v>356</v>
      </c>
      <c r="AB557" s="107" t="s">
        <v>382</v>
      </c>
      <c r="AC557" s="374"/>
      <c r="AD557" s="385"/>
    </row>
    <row r="558" spans="1:30" s="21" customFormat="1" ht="99" customHeight="1">
      <c r="A558" s="480"/>
      <c r="B558" s="180" t="s">
        <v>3319</v>
      </c>
      <c r="C558" s="175" t="s">
        <v>3325</v>
      </c>
      <c r="D558" s="196" t="s">
        <v>3326</v>
      </c>
      <c r="E558" s="196" t="s">
        <v>901</v>
      </c>
      <c r="F558" s="196" t="s">
        <v>3327</v>
      </c>
      <c r="G558" s="14" t="s">
        <v>3328</v>
      </c>
      <c r="H558" s="198" t="s">
        <v>5</v>
      </c>
      <c r="I558" s="245"/>
      <c r="J558" s="245"/>
      <c r="K558" s="275"/>
      <c r="L558" s="90"/>
      <c r="M558" s="169"/>
      <c r="N558" s="246"/>
      <c r="O558" s="169"/>
      <c r="P558" s="201" t="s">
        <v>907</v>
      </c>
      <c r="Q558" s="90" t="s">
        <v>357</v>
      </c>
      <c r="R558" s="202" t="s">
        <v>439</v>
      </c>
      <c r="S558" s="262" t="s">
        <v>3329</v>
      </c>
      <c r="T558" s="169"/>
      <c r="U558" s="201" t="s">
        <v>908</v>
      </c>
      <c r="V558" s="90" t="s">
        <v>357</v>
      </c>
      <c r="W558" s="248" t="s">
        <v>905</v>
      </c>
      <c r="X558" s="374" t="s">
        <v>3324</v>
      </c>
      <c r="Y558" s="385"/>
      <c r="Z558" s="201" t="s">
        <v>3062</v>
      </c>
      <c r="AA558" s="90" t="s">
        <v>356</v>
      </c>
      <c r="AB558" s="107" t="s">
        <v>382</v>
      </c>
      <c r="AC558" s="374"/>
      <c r="AD558" s="385"/>
    </row>
    <row r="559" spans="1:30" s="21" customFormat="1" ht="99" customHeight="1">
      <c r="A559" s="480"/>
      <c r="B559" s="180" t="s">
        <v>3319</v>
      </c>
      <c r="C559" s="175" t="s">
        <v>3330</v>
      </c>
      <c r="D559" s="196" t="s">
        <v>3331</v>
      </c>
      <c r="E559" s="196" t="s">
        <v>901</v>
      </c>
      <c r="F559" s="196" t="s">
        <v>3332</v>
      </c>
      <c r="G559" s="14" t="s">
        <v>3316</v>
      </c>
      <c r="H559" s="198" t="s">
        <v>5</v>
      </c>
      <c r="I559" s="245"/>
      <c r="J559" s="245"/>
      <c r="K559" s="275"/>
      <c r="L559" s="90"/>
      <c r="M559" s="169"/>
      <c r="N559" s="246"/>
      <c r="O559" s="169"/>
      <c r="P559" s="201" t="s">
        <v>907</v>
      </c>
      <c r="Q559" s="90" t="s">
        <v>357</v>
      </c>
      <c r="R559" s="202" t="s">
        <v>439</v>
      </c>
      <c r="S559" s="262" t="s">
        <v>3323</v>
      </c>
      <c r="T559" s="169"/>
      <c r="U559" s="201" t="s">
        <v>908</v>
      </c>
      <c r="V559" s="90" t="s">
        <v>357</v>
      </c>
      <c r="W559" s="248" t="s">
        <v>905</v>
      </c>
      <c r="X559" s="374" t="s">
        <v>3324</v>
      </c>
      <c r="Y559" s="385"/>
      <c r="Z559" s="201" t="s">
        <v>3062</v>
      </c>
      <c r="AA559" s="90" t="s">
        <v>357</v>
      </c>
      <c r="AB559" s="107" t="s">
        <v>382</v>
      </c>
      <c r="AC559" s="374"/>
      <c r="AD559" s="385"/>
    </row>
    <row r="560" spans="1:30" s="21" customFormat="1" ht="99" customHeight="1">
      <c r="A560" s="480"/>
      <c r="B560" s="180" t="s">
        <v>3319</v>
      </c>
      <c r="C560" s="175" t="s">
        <v>3333</v>
      </c>
      <c r="D560" s="196" t="s">
        <v>3334</v>
      </c>
      <c r="E560" s="196" t="s">
        <v>901</v>
      </c>
      <c r="F560" s="196" t="s">
        <v>3335</v>
      </c>
      <c r="G560" s="14" t="s">
        <v>3316</v>
      </c>
      <c r="H560" s="198" t="s">
        <v>3</v>
      </c>
      <c r="I560" s="245"/>
      <c r="J560" s="245"/>
      <c r="K560" s="275"/>
      <c r="L560" s="90"/>
      <c r="M560" s="169"/>
      <c r="N560" s="246"/>
      <c r="O560" s="169"/>
      <c r="P560" s="201" t="s">
        <v>907</v>
      </c>
      <c r="Q560" s="90" t="s">
        <v>357</v>
      </c>
      <c r="R560" s="202" t="s">
        <v>439</v>
      </c>
      <c r="S560" s="262" t="s">
        <v>3336</v>
      </c>
      <c r="T560" s="169"/>
      <c r="U560" s="201" t="s">
        <v>908</v>
      </c>
      <c r="V560" s="90" t="s">
        <v>357</v>
      </c>
      <c r="W560" s="248" t="s">
        <v>905</v>
      </c>
      <c r="X560" s="374" t="s">
        <v>3324</v>
      </c>
      <c r="Y560" s="385"/>
      <c r="Z560" s="201" t="s">
        <v>3062</v>
      </c>
      <c r="AA560" s="90" t="s">
        <v>357</v>
      </c>
      <c r="AB560" s="107" t="s">
        <v>382</v>
      </c>
      <c r="AC560" s="374"/>
      <c r="AD560" s="385"/>
    </row>
    <row r="561" spans="1:16317" s="21" customFormat="1" ht="99" customHeight="1">
      <c r="A561" s="480"/>
      <c r="B561" s="180" t="s">
        <v>3319</v>
      </c>
      <c r="C561" s="175" t="s">
        <v>3337</v>
      </c>
      <c r="D561" s="196" t="s">
        <v>3334</v>
      </c>
      <c r="E561" s="196" t="s">
        <v>901</v>
      </c>
      <c r="F561" s="196" t="s">
        <v>3338</v>
      </c>
      <c r="G561" s="14" t="s">
        <v>3328</v>
      </c>
      <c r="H561" s="198" t="s">
        <v>6</v>
      </c>
      <c r="I561" s="245"/>
      <c r="J561" s="245"/>
      <c r="K561" s="275"/>
      <c r="L561" s="90"/>
      <c r="M561" s="169"/>
      <c r="N561" s="246"/>
      <c r="O561" s="169"/>
      <c r="P561" s="201" t="s">
        <v>907</v>
      </c>
      <c r="Q561" s="90" t="s">
        <v>357</v>
      </c>
      <c r="R561" s="202" t="s">
        <v>439</v>
      </c>
      <c r="S561" s="262" t="s">
        <v>3323</v>
      </c>
      <c r="T561" s="169"/>
      <c r="U561" s="201" t="s">
        <v>908</v>
      </c>
      <c r="V561" s="90" t="s">
        <v>357</v>
      </c>
      <c r="W561" s="248" t="s">
        <v>905</v>
      </c>
      <c r="X561" s="374" t="s">
        <v>3324</v>
      </c>
      <c r="Y561" s="385"/>
      <c r="Z561" s="201" t="s">
        <v>3062</v>
      </c>
      <c r="AA561" s="90" t="s">
        <v>357</v>
      </c>
      <c r="AB561" s="107" t="s">
        <v>382</v>
      </c>
      <c r="AC561" s="374"/>
      <c r="AD561" s="385"/>
    </row>
    <row r="562" spans="1:16317" s="21" customFormat="1" ht="99" customHeight="1">
      <c r="A562" s="480"/>
      <c r="B562" s="180" t="s">
        <v>3319</v>
      </c>
      <c r="C562" s="175" t="s">
        <v>3339</v>
      </c>
      <c r="D562" s="196" t="s">
        <v>3340</v>
      </c>
      <c r="E562" s="196" t="s">
        <v>901</v>
      </c>
      <c r="F562" s="196" t="s">
        <v>3341</v>
      </c>
      <c r="G562" s="14" t="s">
        <v>3342</v>
      </c>
      <c r="H562" s="198" t="s">
        <v>7</v>
      </c>
      <c r="I562" s="245"/>
      <c r="J562" s="245"/>
      <c r="K562" s="275"/>
      <c r="L562" s="90"/>
      <c r="M562" s="169"/>
      <c r="N562" s="246"/>
      <c r="O562" s="169"/>
      <c r="P562" s="201" t="s">
        <v>907</v>
      </c>
      <c r="Q562" s="90" t="s">
        <v>357</v>
      </c>
      <c r="R562" s="202" t="s">
        <v>439</v>
      </c>
      <c r="S562" s="262" t="s">
        <v>3323</v>
      </c>
      <c r="T562" s="169"/>
      <c r="U562" s="201" t="s">
        <v>908</v>
      </c>
      <c r="V562" s="90" t="s">
        <v>357</v>
      </c>
      <c r="W562" s="248" t="s">
        <v>905</v>
      </c>
      <c r="X562" s="374" t="s">
        <v>3324</v>
      </c>
      <c r="Y562" s="385"/>
      <c r="Z562" s="201" t="s">
        <v>3062</v>
      </c>
      <c r="AA562" s="90" t="s">
        <v>357</v>
      </c>
      <c r="AB562" s="107" t="s">
        <v>382</v>
      </c>
      <c r="AC562" s="374"/>
      <c r="AD562" s="385"/>
    </row>
    <row r="563" spans="1:16317" ht="99" customHeight="1">
      <c r="A563" s="480"/>
      <c r="B563" s="180" t="s">
        <v>3319</v>
      </c>
      <c r="C563" s="175" t="s">
        <v>3343</v>
      </c>
      <c r="D563" s="196" t="s">
        <v>3344</v>
      </c>
      <c r="E563" s="196" t="s">
        <v>901</v>
      </c>
      <c r="F563" s="196" t="s">
        <v>3345</v>
      </c>
      <c r="G563" s="14" t="s">
        <v>3346</v>
      </c>
      <c r="H563" s="200" t="s">
        <v>7</v>
      </c>
      <c r="I563" s="200"/>
      <c r="J563" s="200"/>
      <c r="K563" s="201"/>
      <c r="L563" s="90"/>
      <c r="M563" s="202"/>
      <c r="N563" s="203"/>
      <c r="O563" s="202"/>
      <c r="P563" s="201" t="s">
        <v>907</v>
      </c>
      <c r="Q563" s="90" t="s">
        <v>357</v>
      </c>
      <c r="R563" s="202" t="s">
        <v>439</v>
      </c>
      <c r="S563" s="262" t="s">
        <v>3336</v>
      </c>
      <c r="T563" s="202"/>
      <c r="U563" s="201" t="s">
        <v>908</v>
      </c>
      <c r="V563" s="90" t="s">
        <v>357</v>
      </c>
      <c r="W563" s="248" t="s">
        <v>905</v>
      </c>
      <c r="X563" s="374" t="s">
        <v>3324</v>
      </c>
      <c r="Y563" s="248"/>
      <c r="Z563" s="201" t="s">
        <v>3062</v>
      </c>
      <c r="AA563" s="90" t="s">
        <v>357</v>
      </c>
      <c r="AB563" s="107" t="s">
        <v>382</v>
      </c>
      <c r="AC563" s="374"/>
      <c r="AD563" s="248"/>
    </row>
    <row r="564" spans="1:16317" ht="99" customHeight="1">
      <c r="A564" s="480"/>
      <c r="B564" s="194" t="s">
        <v>3057</v>
      </c>
      <c r="C564" s="196" t="s">
        <v>3347</v>
      </c>
      <c r="D564" s="196" t="s">
        <v>3348</v>
      </c>
      <c r="E564" s="196" t="s">
        <v>901</v>
      </c>
      <c r="F564" s="196" t="s">
        <v>3349</v>
      </c>
      <c r="G564" s="197" t="s">
        <v>3350</v>
      </c>
      <c r="H564" s="210" t="s">
        <v>5</v>
      </c>
      <c r="I564" s="200"/>
      <c r="J564" s="200"/>
      <c r="K564" s="201"/>
      <c r="L564" s="90"/>
      <c r="M564" s="202"/>
      <c r="N564" s="203"/>
      <c r="O564" s="202"/>
      <c r="P564" s="201" t="s">
        <v>907</v>
      </c>
      <c r="Q564" s="90" t="s">
        <v>357</v>
      </c>
      <c r="R564" s="202" t="s">
        <v>439</v>
      </c>
      <c r="S564" s="203" t="s">
        <v>3351</v>
      </c>
      <c r="T564" s="202"/>
      <c r="U564" s="201" t="s">
        <v>908</v>
      </c>
      <c r="V564" s="90" t="s">
        <v>357</v>
      </c>
      <c r="W564" s="248" t="s">
        <v>905</v>
      </c>
      <c r="X564" s="382" t="s">
        <v>3352</v>
      </c>
      <c r="Y564" s="248"/>
      <c r="Z564" s="201" t="s">
        <v>3062</v>
      </c>
      <c r="AA564" s="90" t="s">
        <v>356</v>
      </c>
      <c r="AB564" s="107" t="s">
        <v>382</v>
      </c>
      <c r="AC564" s="382"/>
      <c r="AD564" s="248"/>
    </row>
    <row r="565" spans="1:16317" ht="99" customHeight="1">
      <c r="A565" s="480"/>
      <c r="B565" s="194" t="s">
        <v>3057</v>
      </c>
      <c r="C565" s="196" t="s">
        <v>3353</v>
      </c>
      <c r="D565" s="196" t="s">
        <v>3354</v>
      </c>
      <c r="E565" s="196" t="s">
        <v>1705</v>
      </c>
      <c r="F565" s="196" t="s">
        <v>3355</v>
      </c>
      <c r="G565" s="197" t="s">
        <v>3356</v>
      </c>
      <c r="H565" s="210" t="s">
        <v>5</v>
      </c>
      <c r="I565" s="200"/>
      <c r="J565" s="200"/>
      <c r="K565" s="201"/>
      <c r="L565" s="90"/>
      <c r="M565" s="202"/>
      <c r="N565" s="203"/>
      <c r="O565" s="202"/>
      <c r="P565" s="201" t="s">
        <v>907</v>
      </c>
      <c r="Q565" s="90" t="s">
        <v>357</v>
      </c>
      <c r="R565" s="202" t="s">
        <v>439</v>
      </c>
      <c r="S565" s="203" t="s">
        <v>3357</v>
      </c>
      <c r="T565" s="202"/>
      <c r="U565" s="201" t="s">
        <v>908</v>
      </c>
      <c r="V565" s="90" t="s">
        <v>356</v>
      </c>
      <c r="W565" s="248" t="s">
        <v>905</v>
      </c>
      <c r="X565" s="249"/>
      <c r="Y565" s="248"/>
      <c r="Z565" s="201" t="s">
        <v>3062</v>
      </c>
      <c r="AA565" s="90" t="s">
        <v>356</v>
      </c>
      <c r="AB565" s="107" t="s">
        <v>382</v>
      </c>
      <c r="AC565" s="249"/>
      <c r="AD565" s="248"/>
    </row>
    <row r="566" spans="1:16317" ht="99" customHeight="1">
      <c r="A566" s="480"/>
      <c r="B566" s="194" t="s">
        <v>3057</v>
      </c>
      <c r="C566" s="196" t="s">
        <v>3358</v>
      </c>
      <c r="D566" s="196" t="s">
        <v>3359</v>
      </c>
      <c r="E566" s="196" t="s">
        <v>1705</v>
      </c>
      <c r="F566" s="196" t="s">
        <v>3360</v>
      </c>
      <c r="G566" s="197" t="s">
        <v>3361</v>
      </c>
      <c r="H566" s="210" t="s">
        <v>5</v>
      </c>
      <c r="I566" s="200"/>
      <c r="J566" s="200"/>
      <c r="K566" s="201"/>
      <c r="L566" s="90"/>
      <c r="M566" s="202"/>
      <c r="N566" s="203"/>
      <c r="O566" s="202"/>
      <c r="P566" s="201" t="s">
        <v>907</v>
      </c>
      <c r="Q566" s="90" t="s">
        <v>357</v>
      </c>
      <c r="R566" s="202" t="s">
        <v>439</v>
      </c>
      <c r="S566" s="106" t="s">
        <v>3362</v>
      </c>
      <c r="T566" s="202"/>
      <c r="U566" s="201" t="s">
        <v>908</v>
      </c>
      <c r="V566" s="90" t="s">
        <v>357</v>
      </c>
      <c r="W566" s="248" t="s">
        <v>905</v>
      </c>
      <c r="X566" s="106" t="s">
        <v>3363</v>
      </c>
      <c r="Y566" s="248"/>
      <c r="Z566" s="201" t="s">
        <v>3062</v>
      </c>
      <c r="AA566" s="90" t="s">
        <v>356</v>
      </c>
      <c r="AB566" s="107" t="s">
        <v>382</v>
      </c>
      <c r="AC566" s="106"/>
      <c r="AD566" s="248"/>
    </row>
    <row r="567" spans="1:16317" ht="70.900000000000006" customHeight="1">
      <c r="A567" s="480"/>
      <c r="B567" s="194" t="s">
        <v>3057</v>
      </c>
      <c r="C567" s="196" t="s">
        <v>3364</v>
      </c>
      <c r="D567" s="196" t="s">
        <v>3365</v>
      </c>
      <c r="E567" s="196" t="s">
        <v>1705</v>
      </c>
      <c r="F567" s="211" t="s">
        <v>3366</v>
      </c>
      <c r="G567" s="197" t="s">
        <v>3361</v>
      </c>
      <c r="H567" s="210" t="s">
        <v>5</v>
      </c>
      <c r="I567" s="200"/>
      <c r="J567" s="200"/>
      <c r="K567" s="201"/>
      <c r="L567" s="90"/>
      <c r="M567" s="202"/>
      <c r="N567" s="203"/>
      <c r="O567" s="202"/>
      <c r="P567" s="201" t="s">
        <v>907</v>
      </c>
      <c r="Q567" s="90" t="s">
        <v>357</v>
      </c>
      <c r="R567" s="202" t="s">
        <v>439</v>
      </c>
      <c r="S567" s="203" t="s">
        <v>3367</v>
      </c>
      <c r="T567" s="202"/>
      <c r="U567" s="201" t="s">
        <v>908</v>
      </c>
      <c r="V567" s="90" t="s">
        <v>356</v>
      </c>
      <c r="W567" s="248" t="s">
        <v>905</v>
      </c>
      <c r="X567" s="249"/>
      <c r="Y567" s="248"/>
      <c r="Z567" s="201" t="s">
        <v>3062</v>
      </c>
      <c r="AA567" s="90" t="s">
        <v>356</v>
      </c>
      <c r="AB567" s="107" t="s">
        <v>382</v>
      </c>
      <c r="AC567" s="249"/>
      <c r="AD567" s="248"/>
    </row>
    <row r="568" spans="1:16317" ht="70.900000000000006" customHeight="1">
      <c r="A568" s="480"/>
      <c r="B568" s="194" t="s">
        <v>3057</v>
      </c>
      <c r="C568" s="196" t="s">
        <v>3368</v>
      </c>
      <c r="D568" s="196" t="s">
        <v>3369</v>
      </c>
      <c r="E568" s="196" t="s">
        <v>1705</v>
      </c>
      <c r="F568" s="196" t="s">
        <v>3370</v>
      </c>
      <c r="G568" s="197" t="s">
        <v>3361</v>
      </c>
      <c r="H568" s="210" t="s">
        <v>3</v>
      </c>
      <c r="I568" s="200"/>
      <c r="J568" s="200"/>
      <c r="K568" s="201"/>
      <c r="L568" s="90"/>
      <c r="M568" s="202"/>
      <c r="N568" s="203"/>
      <c r="O568" s="202"/>
      <c r="P568" s="201" t="s">
        <v>907</v>
      </c>
      <c r="Q568" s="90" t="s">
        <v>357</v>
      </c>
      <c r="R568" s="202" t="s">
        <v>439</v>
      </c>
      <c r="S568" s="203" t="s">
        <v>3371</v>
      </c>
      <c r="T568" s="202"/>
      <c r="U568" s="201" t="s">
        <v>908</v>
      </c>
      <c r="V568" s="90" t="s">
        <v>356</v>
      </c>
      <c r="W568" s="248" t="s">
        <v>905</v>
      </c>
      <c r="X568" s="283"/>
      <c r="Y568" s="248"/>
      <c r="Z568" s="201" t="s">
        <v>3062</v>
      </c>
      <c r="AA568" s="90" t="s">
        <v>356</v>
      </c>
      <c r="AB568" s="107" t="s">
        <v>382</v>
      </c>
      <c r="AC568" s="283"/>
      <c r="AD568" s="248"/>
    </row>
    <row r="569" spans="1:16317" ht="165" customHeight="1">
      <c r="A569" s="480"/>
      <c r="B569" s="194" t="s">
        <v>3057</v>
      </c>
      <c r="C569" s="196" t="s">
        <v>3372</v>
      </c>
      <c r="D569" s="211" t="s">
        <v>3373</v>
      </c>
      <c r="E569" s="196" t="s">
        <v>901</v>
      </c>
      <c r="F569" s="196" t="s">
        <v>3374</v>
      </c>
      <c r="G569" s="197" t="s">
        <v>3375</v>
      </c>
      <c r="H569" s="198" t="s">
        <v>4</v>
      </c>
      <c r="I569" s="200"/>
      <c r="J569" s="200"/>
      <c r="K569" s="201"/>
      <c r="L569" s="90"/>
      <c r="M569" s="202"/>
      <c r="N569" s="203"/>
      <c r="O569" s="202"/>
      <c r="P569" s="201" t="s">
        <v>907</v>
      </c>
      <c r="Q569" s="90" t="s">
        <v>356</v>
      </c>
      <c r="R569" s="202" t="s">
        <v>439</v>
      </c>
      <c r="S569" s="203"/>
      <c r="T569" s="202"/>
      <c r="U569" s="201" t="s">
        <v>908</v>
      </c>
      <c r="V569" s="90" t="s">
        <v>356</v>
      </c>
      <c r="W569" s="248" t="s">
        <v>905</v>
      </c>
      <c r="X569" s="249"/>
      <c r="Y569" s="248"/>
      <c r="Z569" s="201" t="s">
        <v>3062</v>
      </c>
      <c r="AA569" s="90" t="s">
        <v>356</v>
      </c>
      <c r="AB569" s="107" t="s">
        <v>382</v>
      </c>
      <c r="AC569" s="249"/>
      <c r="AD569" s="248"/>
    </row>
    <row r="570" spans="1:16317" ht="165" customHeight="1">
      <c r="A570" s="480"/>
      <c r="B570" s="194" t="s">
        <v>3057</v>
      </c>
      <c r="C570" s="175" t="s">
        <v>3376</v>
      </c>
      <c r="D570" s="196" t="s">
        <v>3377</v>
      </c>
      <c r="E570" s="196" t="s">
        <v>901</v>
      </c>
      <c r="F570" s="196" t="s">
        <v>3378</v>
      </c>
      <c r="G570" s="197" t="s">
        <v>3379</v>
      </c>
      <c r="H570" s="198" t="s">
        <v>1016</v>
      </c>
      <c r="I570" s="200"/>
      <c r="J570" s="200"/>
      <c r="K570" s="201"/>
      <c r="L570" s="90"/>
      <c r="M570" s="202"/>
      <c r="N570" s="203"/>
      <c r="O570" s="202"/>
      <c r="P570" s="201" t="s">
        <v>907</v>
      </c>
      <c r="Q570" s="90" t="s">
        <v>356</v>
      </c>
      <c r="R570" s="202" t="s">
        <v>439</v>
      </c>
      <c r="S570" s="203"/>
      <c r="T570" s="202"/>
      <c r="U570" s="201" t="s">
        <v>908</v>
      </c>
      <c r="V570" s="90" t="s">
        <v>356</v>
      </c>
      <c r="W570" s="248" t="s">
        <v>905</v>
      </c>
      <c r="X570" s="249"/>
      <c r="Y570" s="248"/>
      <c r="Z570" s="350"/>
      <c r="AA570" s="90"/>
      <c r="AB570" s="248"/>
      <c r="AC570" s="249"/>
      <c r="AD570" s="248"/>
    </row>
    <row r="571" spans="1:16317" ht="165" customHeight="1">
      <c r="A571" s="480"/>
      <c r="B571" s="194" t="s">
        <v>3057</v>
      </c>
      <c r="C571" s="175" t="s">
        <v>3380</v>
      </c>
      <c r="D571" s="196" t="s">
        <v>3381</v>
      </c>
      <c r="E571" s="196" t="s">
        <v>1705</v>
      </c>
      <c r="F571" s="196" t="s">
        <v>3382</v>
      </c>
      <c r="G571" s="197" t="s">
        <v>3383</v>
      </c>
      <c r="H571" s="198" t="s">
        <v>4</v>
      </c>
      <c r="I571" s="200"/>
      <c r="J571" s="200"/>
      <c r="K571" s="201"/>
      <c r="L571" s="90"/>
      <c r="M571" s="202"/>
      <c r="N571" s="203"/>
      <c r="O571" s="202"/>
      <c r="P571" s="201" t="s">
        <v>907</v>
      </c>
      <c r="Q571" s="90" t="s">
        <v>357</v>
      </c>
      <c r="R571" s="202" t="s">
        <v>439</v>
      </c>
      <c r="S571" s="203" t="s">
        <v>3384</v>
      </c>
      <c r="T571" s="202"/>
      <c r="U571" s="201" t="s">
        <v>908</v>
      </c>
      <c r="V571" s="90" t="s">
        <v>356</v>
      </c>
      <c r="W571" s="248" t="s">
        <v>905</v>
      </c>
      <c r="X571" s="249"/>
      <c r="Y571" s="248"/>
      <c r="Z571" s="201" t="s">
        <v>3062</v>
      </c>
      <c r="AA571" s="90" t="s">
        <v>356</v>
      </c>
      <c r="AB571" s="107" t="s">
        <v>382</v>
      </c>
      <c r="AC571" s="249"/>
      <c r="AD571" s="248"/>
    </row>
    <row r="572" spans="1:16317" ht="165" customHeight="1">
      <c r="A572" s="480"/>
      <c r="B572" s="194" t="s">
        <v>3057</v>
      </c>
      <c r="C572" s="175" t="s">
        <v>3385</v>
      </c>
      <c r="D572" s="196" t="s">
        <v>3386</v>
      </c>
      <c r="E572" s="196" t="s">
        <v>901</v>
      </c>
      <c r="F572" s="196" t="s">
        <v>3387</v>
      </c>
      <c r="G572" s="197" t="s">
        <v>3388</v>
      </c>
      <c r="H572" s="198" t="s">
        <v>4</v>
      </c>
      <c r="I572" s="200"/>
      <c r="J572" s="200"/>
      <c r="K572" s="201"/>
      <c r="L572" s="90"/>
      <c r="M572" s="202"/>
      <c r="N572" s="203"/>
      <c r="O572" s="202"/>
      <c r="P572" s="201" t="s">
        <v>907</v>
      </c>
      <c r="Q572" s="90" t="s">
        <v>356</v>
      </c>
      <c r="R572" s="202" t="s">
        <v>439</v>
      </c>
      <c r="S572" s="203"/>
      <c r="T572" s="202"/>
      <c r="U572" s="201" t="s">
        <v>908</v>
      </c>
      <c r="V572" s="90" t="s">
        <v>356</v>
      </c>
      <c r="W572" s="248" t="s">
        <v>905</v>
      </c>
      <c r="X572" s="249"/>
      <c r="Y572" s="248"/>
      <c r="Z572" s="201" t="s">
        <v>3062</v>
      </c>
      <c r="AA572" s="90" t="s">
        <v>356</v>
      </c>
      <c r="AB572" s="107" t="s">
        <v>382</v>
      </c>
      <c r="AC572" s="249"/>
      <c r="AD572" s="248"/>
    </row>
    <row r="573" spans="1:16317" ht="86.45" customHeight="1">
      <c r="A573" s="480"/>
      <c r="B573" s="194" t="s">
        <v>3057</v>
      </c>
      <c r="C573" s="175" t="s">
        <v>3389</v>
      </c>
      <c r="D573" s="196" t="s">
        <v>3390</v>
      </c>
      <c r="E573" s="196" t="s">
        <v>3391</v>
      </c>
      <c r="F573" s="196" t="s">
        <v>3392</v>
      </c>
      <c r="G573" s="197" t="s">
        <v>3393</v>
      </c>
      <c r="H573" s="198" t="s">
        <v>1016</v>
      </c>
      <c r="I573" s="200"/>
      <c r="J573" s="200"/>
      <c r="K573" s="201"/>
      <c r="L573" s="90"/>
      <c r="M573" s="202"/>
      <c r="N573" s="203"/>
      <c r="O573" s="202"/>
      <c r="P573" s="201" t="s">
        <v>907</v>
      </c>
      <c r="Q573" s="90" t="s">
        <v>357</v>
      </c>
      <c r="R573" s="202" t="s">
        <v>439</v>
      </c>
      <c r="S573" s="203" t="s">
        <v>3394</v>
      </c>
      <c r="T573" s="202"/>
      <c r="U573" s="201" t="s">
        <v>908</v>
      </c>
      <c r="V573" s="90" t="s">
        <v>356</v>
      </c>
      <c r="W573" s="248" t="s">
        <v>905</v>
      </c>
      <c r="X573" s="249"/>
      <c r="Y573" s="248"/>
      <c r="Z573" s="201" t="s">
        <v>3062</v>
      </c>
      <c r="AA573" s="90" t="s">
        <v>356</v>
      </c>
      <c r="AB573" s="107" t="s">
        <v>382</v>
      </c>
      <c r="AC573" s="249"/>
      <c r="AD573" s="248"/>
    </row>
    <row r="574" spans="1:16317" ht="85.9" customHeight="1">
      <c r="A574" s="480"/>
      <c r="B574" s="194" t="s">
        <v>3057</v>
      </c>
      <c r="C574" s="175" t="s">
        <v>3395</v>
      </c>
      <c r="D574" s="196" t="s">
        <v>3396</v>
      </c>
      <c r="E574" s="196" t="s">
        <v>3391</v>
      </c>
      <c r="F574" s="196" t="s">
        <v>3397</v>
      </c>
      <c r="G574" s="197" t="s">
        <v>3398</v>
      </c>
      <c r="H574" s="198" t="s">
        <v>1016</v>
      </c>
      <c r="I574" s="200"/>
      <c r="J574" s="200"/>
      <c r="K574" s="201"/>
      <c r="L574" s="90"/>
      <c r="M574" s="202"/>
      <c r="N574" s="203"/>
      <c r="O574" s="202"/>
      <c r="P574" s="201" t="s">
        <v>907</v>
      </c>
      <c r="Q574" s="90" t="s">
        <v>357</v>
      </c>
      <c r="R574" s="202" t="s">
        <v>439</v>
      </c>
      <c r="S574" s="203" t="s">
        <v>3394</v>
      </c>
      <c r="T574" s="202"/>
      <c r="U574" s="201" t="s">
        <v>908</v>
      </c>
      <c r="V574" s="90" t="s">
        <v>356</v>
      </c>
      <c r="W574" s="248" t="s">
        <v>905</v>
      </c>
      <c r="X574" s="249"/>
      <c r="Y574" s="248"/>
      <c r="Z574" s="201" t="s">
        <v>3062</v>
      </c>
      <c r="AA574" s="90" t="s">
        <v>357</v>
      </c>
      <c r="AB574" s="107" t="s">
        <v>382</v>
      </c>
      <c r="AC574" s="249"/>
      <c r="AD574" s="248"/>
    </row>
    <row r="575" spans="1:16317" ht="79.900000000000006" customHeight="1">
      <c r="A575" s="480"/>
      <c r="B575" s="174" t="s">
        <v>3057</v>
      </c>
      <c r="C575" s="175" t="s">
        <v>3399</v>
      </c>
      <c r="D575" s="175" t="s">
        <v>3400</v>
      </c>
      <c r="E575" s="175" t="s">
        <v>3391</v>
      </c>
      <c r="F575" s="175" t="s">
        <v>3401</v>
      </c>
      <c r="G575" s="177" t="s">
        <v>3398</v>
      </c>
      <c r="H575" s="210" t="s">
        <v>1016</v>
      </c>
      <c r="I575" s="178"/>
      <c r="J575" s="178"/>
      <c r="K575" s="273"/>
      <c r="L575" s="90"/>
      <c r="M575" s="107"/>
      <c r="N575" s="106"/>
      <c r="O575" s="107"/>
      <c r="P575" s="201" t="s">
        <v>907</v>
      </c>
      <c r="Q575" s="90" t="s">
        <v>357</v>
      </c>
      <c r="R575" s="202" t="s">
        <v>439</v>
      </c>
      <c r="S575" s="106" t="s">
        <v>3402</v>
      </c>
      <c r="T575" s="107"/>
      <c r="U575" s="201" t="s">
        <v>908</v>
      </c>
      <c r="V575" s="90" t="s">
        <v>356</v>
      </c>
      <c r="W575" s="248" t="s">
        <v>905</v>
      </c>
      <c r="X575" s="329"/>
      <c r="Y575" s="350"/>
      <c r="Z575" s="201" t="s">
        <v>3062</v>
      </c>
      <c r="AA575" s="90" t="s">
        <v>357</v>
      </c>
      <c r="AB575" s="107" t="s">
        <v>382</v>
      </c>
      <c r="AC575" s="329"/>
      <c r="AD575" s="350"/>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c r="BI575" s="22"/>
      <c r="BJ575" s="22"/>
      <c r="BK575" s="22"/>
      <c r="BL575" s="22"/>
      <c r="BM575" s="22"/>
      <c r="BN575" s="22"/>
      <c r="BO575" s="22"/>
      <c r="BP575" s="22"/>
      <c r="BQ575" s="22"/>
      <c r="BR575" s="22"/>
      <c r="BS575" s="22"/>
      <c r="BT575" s="22"/>
      <c r="BU575" s="22"/>
      <c r="BV575" s="22"/>
      <c r="BW575" s="22"/>
      <c r="BX575" s="22"/>
      <c r="BY575" s="22"/>
      <c r="BZ575" s="22"/>
      <c r="CA575" s="22"/>
      <c r="CB575" s="22"/>
      <c r="CC575" s="22"/>
      <c r="CD575" s="22"/>
      <c r="CE575" s="22"/>
      <c r="CF575" s="22"/>
      <c r="CG575" s="22"/>
      <c r="CH575" s="22"/>
      <c r="CI575" s="22"/>
      <c r="CJ575" s="22"/>
      <c r="CK575" s="22"/>
      <c r="CL575" s="22"/>
      <c r="CM575" s="22"/>
      <c r="CN575" s="22"/>
      <c r="CO575" s="22"/>
      <c r="CP575" s="22"/>
      <c r="CQ575" s="22"/>
      <c r="CR575" s="22"/>
      <c r="CS575" s="22"/>
      <c r="CT575" s="22"/>
      <c r="CU575" s="22"/>
      <c r="CV575" s="22"/>
      <c r="CW575" s="22"/>
      <c r="CX575" s="22"/>
      <c r="CY575" s="22"/>
      <c r="CZ575" s="22"/>
      <c r="DA575" s="22"/>
      <c r="DB575" s="22"/>
      <c r="DC575" s="22"/>
      <c r="DD575" s="22"/>
      <c r="DE575" s="22"/>
      <c r="DF575" s="22"/>
      <c r="DG575" s="22"/>
      <c r="DH575" s="22"/>
      <c r="DI575" s="22"/>
      <c r="DJ575" s="22"/>
      <c r="DK575" s="22"/>
      <c r="DL575" s="22"/>
      <c r="DM575" s="22"/>
      <c r="DN575" s="22"/>
      <c r="DO575" s="22"/>
      <c r="DP575" s="22"/>
      <c r="DQ575" s="22"/>
      <c r="DR575" s="22"/>
      <c r="DS575" s="22"/>
      <c r="DT575" s="22"/>
      <c r="DU575" s="22"/>
      <c r="DV575" s="22"/>
      <c r="DW575" s="22"/>
      <c r="DX575" s="22"/>
      <c r="DY575" s="22"/>
      <c r="DZ575" s="22"/>
      <c r="EA575" s="22"/>
      <c r="EB575" s="22"/>
      <c r="EC575" s="22"/>
      <c r="ED575" s="22"/>
      <c r="EE575" s="22"/>
      <c r="EF575" s="22"/>
      <c r="EG575" s="22"/>
      <c r="EH575" s="22"/>
      <c r="EI575" s="22"/>
      <c r="EJ575" s="22"/>
      <c r="EK575" s="22"/>
      <c r="EL575" s="22"/>
      <c r="EM575" s="22"/>
      <c r="EN575" s="22"/>
      <c r="EO575" s="22"/>
      <c r="EP575" s="22"/>
      <c r="EQ575" s="22"/>
      <c r="ER575" s="22"/>
      <c r="ES575" s="22"/>
      <c r="ET575" s="22"/>
      <c r="EU575" s="22"/>
      <c r="EV575" s="22"/>
      <c r="EW575" s="22"/>
      <c r="EX575" s="22"/>
      <c r="EY575" s="22"/>
      <c r="EZ575" s="22"/>
      <c r="FA575" s="22"/>
      <c r="FB575" s="22"/>
      <c r="FC575" s="22"/>
      <c r="FD575" s="22"/>
      <c r="FE575" s="22"/>
      <c r="FF575" s="22"/>
      <c r="FG575" s="22"/>
      <c r="FH575" s="22"/>
      <c r="FI575" s="22"/>
      <c r="FJ575" s="22"/>
      <c r="FK575" s="22"/>
      <c r="FL575" s="22"/>
      <c r="FM575" s="22"/>
      <c r="FN575" s="22"/>
      <c r="FO575" s="22"/>
      <c r="FP575" s="22"/>
      <c r="FQ575" s="22"/>
      <c r="FR575" s="22"/>
      <c r="FS575" s="22"/>
      <c r="FT575" s="22"/>
      <c r="FU575" s="22"/>
      <c r="FV575" s="22"/>
      <c r="FW575" s="22"/>
      <c r="FX575" s="22"/>
      <c r="FY575" s="22"/>
      <c r="FZ575" s="22"/>
      <c r="GA575" s="22"/>
      <c r="GB575" s="22"/>
      <c r="GC575" s="22"/>
      <c r="GD575" s="22"/>
      <c r="GE575" s="22"/>
      <c r="GF575" s="22"/>
      <c r="GG575" s="22"/>
      <c r="GH575" s="22"/>
      <c r="GI575" s="22"/>
      <c r="GJ575" s="22"/>
      <c r="GK575" s="22"/>
      <c r="GL575" s="22"/>
      <c r="GM575" s="22"/>
      <c r="GN575" s="22"/>
      <c r="GO575" s="22"/>
      <c r="GP575" s="22"/>
      <c r="GQ575" s="22"/>
      <c r="GR575" s="22"/>
      <c r="GS575" s="22"/>
      <c r="GT575" s="22"/>
      <c r="GU575" s="22"/>
      <c r="GV575" s="22"/>
      <c r="GW575" s="22"/>
      <c r="GX575" s="22"/>
      <c r="GY575" s="22"/>
      <c r="GZ575" s="22"/>
      <c r="HA575" s="22"/>
      <c r="HB575" s="22"/>
      <c r="HC575" s="22"/>
      <c r="HD575" s="22"/>
      <c r="HE575" s="22"/>
      <c r="HF575" s="22"/>
      <c r="HG575" s="22"/>
      <c r="HH575" s="22"/>
      <c r="HI575" s="22"/>
      <c r="HJ575" s="22"/>
      <c r="HK575" s="22"/>
      <c r="HL575" s="22"/>
      <c r="HM575" s="22"/>
      <c r="HN575" s="22"/>
      <c r="HO575" s="22"/>
      <c r="HP575" s="22"/>
      <c r="HQ575" s="22"/>
      <c r="HR575" s="22"/>
      <c r="HS575" s="22"/>
      <c r="HT575" s="22"/>
      <c r="HU575" s="22"/>
      <c r="HV575" s="22"/>
      <c r="HW575" s="22"/>
      <c r="HX575" s="22"/>
      <c r="HY575" s="22"/>
      <c r="HZ575" s="22"/>
      <c r="IA575" s="22"/>
      <c r="IB575" s="22"/>
      <c r="IC575" s="22"/>
      <c r="ID575" s="22"/>
      <c r="IE575" s="22"/>
      <c r="IF575" s="22"/>
      <c r="IG575" s="22"/>
      <c r="IH575" s="22"/>
      <c r="II575" s="22"/>
      <c r="IJ575" s="22"/>
      <c r="IK575" s="22"/>
      <c r="IL575" s="22"/>
      <c r="IM575" s="22"/>
      <c r="IN575" s="22"/>
      <c r="IO575" s="22"/>
      <c r="IP575" s="22"/>
      <c r="IQ575" s="22"/>
      <c r="IR575" s="22"/>
      <c r="IS575" s="22"/>
      <c r="IT575" s="22"/>
      <c r="IU575" s="22"/>
      <c r="IV575" s="22"/>
      <c r="IW575" s="22"/>
      <c r="IX575" s="22"/>
      <c r="IY575" s="22"/>
      <c r="IZ575" s="22"/>
      <c r="JA575" s="22"/>
      <c r="JB575" s="22"/>
      <c r="JC575" s="22"/>
      <c r="JD575" s="22"/>
      <c r="JE575" s="22"/>
      <c r="JF575" s="22"/>
      <c r="JG575" s="22"/>
      <c r="JH575" s="22"/>
      <c r="JI575" s="22"/>
      <c r="JJ575" s="22"/>
      <c r="JK575" s="22"/>
      <c r="JL575" s="22"/>
      <c r="JM575" s="22"/>
      <c r="JN575" s="22"/>
      <c r="JO575" s="22"/>
      <c r="JP575" s="22"/>
      <c r="JQ575" s="22"/>
      <c r="JR575" s="22"/>
      <c r="JS575" s="22"/>
      <c r="JT575" s="22"/>
      <c r="JU575" s="22"/>
      <c r="JV575" s="22"/>
      <c r="JW575" s="22"/>
      <c r="JX575" s="22"/>
      <c r="JY575" s="22"/>
      <c r="JZ575" s="22"/>
      <c r="KA575" s="22"/>
      <c r="KB575" s="22"/>
      <c r="KC575" s="22"/>
      <c r="KD575" s="22"/>
      <c r="KE575" s="22"/>
      <c r="KF575" s="22"/>
      <c r="KG575" s="22"/>
      <c r="KH575" s="22"/>
      <c r="KI575" s="22"/>
      <c r="KJ575" s="22"/>
      <c r="KK575" s="22"/>
      <c r="KL575" s="22"/>
      <c r="KM575" s="22"/>
      <c r="KN575" s="22"/>
      <c r="KO575" s="22"/>
      <c r="KP575" s="22"/>
      <c r="KQ575" s="22"/>
      <c r="KR575" s="22"/>
      <c r="KS575" s="22"/>
      <c r="KT575" s="22"/>
      <c r="KU575" s="22"/>
      <c r="KV575" s="22"/>
      <c r="KW575" s="22"/>
      <c r="KX575" s="22"/>
      <c r="KY575" s="22"/>
      <c r="KZ575" s="22"/>
      <c r="LA575" s="22"/>
      <c r="LB575" s="22"/>
      <c r="LC575" s="22"/>
      <c r="LD575" s="22"/>
      <c r="LE575" s="22"/>
      <c r="LF575" s="22"/>
      <c r="LG575" s="22"/>
      <c r="LH575" s="22"/>
      <c r="LI575" s="22"/>
      <c r="LJ575" s="22"/>
      <c r="LK575" s="22"/>
      <c r="LL575" s="22"/>
      <c r="LM575" s="22"/>
      <c r="LN575" s="22"/>
      <c r="LO575" s="22"/>
      <c r="LP575" s="22"/>
      <c r="LQ575" s="22"/>
      <c r="LR575" s="22"/>
      <c r="LS575" s="22"/>
      <c r="LT575" s="22"/>
      <c r="LU575" s="22"/>
      <c r="LV575" s="22"/>
      <c r="LW575" s="22"/>
      <c r="LX575" s="22"/>
      <c r="LY575" s="22"/>
      <c r="LZ575" s="22"/>
      <c r="MA575" s="22"/>
      <c r="MB575" s="22"/>
      <c r="MC575" s="22"/>
      <c r="MD575" s="22"/>
      <c r="ME575" s="22"/>
      <c r="MF575" s="22"/>
      <c r="MG575" s="22"/>
      <c r="MH575" s="22"/>
      <c r="MI575" s="22"/>
      <c r="MJ575" s="22"/>
      <c r="MK575" s="22"/>
      <c r="ML575" s="22"/>
      <c r="MM575" s="22"/>
      <c r="MN575" s="22"/>
      <c r="MO575" s="22"/>
      <c r="MP575" s="22"/>
      <c r="MQ575" s="22"/>
      <c r="MR575" s="22"/>
      <c r="MS575" s="22"/>
      <c r="MT575" s="22"/>
      <c r="MU575" s="22"/>
      <c r="MV575" s="22"/>
      <c r="MW575" s="22"/>
      <c r="MX575" s="22"/>
      <c r="MY575" s="22"/>
      <c r="MZ575" s="22"/>
      <c r="NA575" s="22"/>
      <c r="NB575" s="22"/>
      <c r="NC575" s="22"/>
      <c r="ND575" s="22"/>
      <c r="NE575" s="22"/>
      <c r="NF575" s="22"/>
      <c r="NG575" s="22"/>
      <c r="NH575" s="22"/>
      <c r="NI575" s="22"/>
      <c r="NJ575" s="22"/>
      <c r="NK575" s="22"/>
      <c r="NL575" s="22"/>
      <c r="NM575" s="22"/>
      <c r="NN575" s="22"/>
      <c r="NO575" s="22"/>
      <c r="NP575" s="22"/>
      <c r="NQ575" s="22"/>
      <c r="NR575" s="22"/>
      <c r="NS575" s="22"/>
      <c r="NT575" s="22"/>
      <c r="NU575" s="22"/>
      <c r="NV575" s="22"/>
      <c r="NW575" s="22"/>
      <c r="NX575" s="22"/>
      <c r="NY575" s="22"/>
      <c r="NZ575" s="22"/>
      <c r="OA575" s="22"/>
      <c r="OB575" s="22"/>
      <c r="OC575" s="22"/>
      <c r="OD575" s="22"/>
      <c r="OE575" s="22"/>
      <c r="OF575" s="22"/>
      <c r="OG575" s="22"/>
      <c r="OH575" s="22"/>
      <c r="OI575" s="22"/>
      <c r="OJ575" s="22"/>
      <c r="OK575" s="22"/>
      <c r="OL575" s="22"/>
      <c r="OM575" s="22"/>
      <c r="ON575" s="22"/>
      <c r="OO575" s="22"/>
      <c r="OP575" s="22"/>
      <c r="OQ575" s="22"/>
      <c r="OR575" s="22"/>
      <c r="OS575" s="22"/>
      <c r="OT575" s="22"/>
      <c r="OU575" s="22"/>
      <c r="OV575" s="22"/>
      <c r="OW575" s="22"/>
      <c r="OX575" s="22"/>
      <c r="OY575" s="22"/>
      <c r="OZ575" s="22"/>
      <c r="PA575" s="22"/>
      <c r="PB575" s="22"/>
      <c r="PC575" s="22"/>
      <c r="PD575" s="22"/>
      <c r="PE575" s="22"/>
      <c r="PF575" s="22"/>
      <c r="PG575" s="22"/>
      <c r="PH575" s="22"/>
      <c r="PI575" s="22"/>
      <c r="PJ575" s="22"/>
      <c r="PK575" s="22"/>
      <c r="PL575" s="22"/>
      <c r="PM575" s="22"/>
      <c r="PN575" s="22"/>
      <c r="PO575" s="22"/>
      <c r="PP575" s="22"/>
      <c r="PQ575" s="22"/>
      <c r="PR575" s="22"/>
      <c r="PS575" s="22"/>
      <c r="PT575" s="22"/>
      <c r="PU575" s="22"/>
      <c r="PV575" s="22"/>
      <c r="PW575" s="22"/>
      <c r="PX575" s="22"/>
      <c r="PY575" s="22"/>
      <c r="PZ575" s="22"/>
      <c r="QA575" s="22"/>
      <c r="QB575" s="22"/>
      <c r="QC575" s="22"/>
      <c r="QD575" s="22"/>
      <c r="QE575" s="22"/>
      <c r="QF575" s="22"/>
      <c r="QG575" s="22"/>
      <c r="QH575" s="22"/>
      <c r="QI575" s="22"/>
      <c r="QJ575" s="22"/>
      <c r="QK575" s="22"/>
      <c r="QL575" s="22"/>
      <c r="QM575" s="22"/>
      <c r="QN575" s="22"/>
      <c r="QO575" s="22"/>
      <c r="QP575" s="22"/>
      <c r="QQ575" s="22"/>
      <c r="QR575" s="22"/>
      <c r="QS575" s="22"/>
      <c r="QT575" s="22"/>
      <c r="QU575" s="22"/>
      <c r="QV575" s="22"/>
      <c r="QW575" s="22"/>
      <c r="QX575" s="22"/>
      <c r="QY575" s="22"/>
      <c r="QZ575" s="22"/>
      <c r="RA575" s="22"/>
      <c r="RB575" s="22"/>
      <c r="RC575" s="22"/>
      <c r="RD575" s="22"/>
      <c r="RE575" s="22"/>
      <c r="RF575" s="22"/>
      <c r="RG575" s="22"/>
      <c r="RH575" s="22"/>
      <c r="RI575" s="22"/>
      <c r="RJ575" s="22"/>
      <c r="RK575" s="22"/>
      <c r="RL575" s="22"/>
      <c r="RM575" s="22"/>
      <c r="RN575" s="22"/>
      <c r="RO575" s="22"/>
      <c r="RP575" s="22"/>
      <c r="RQ575" s="22"/>
      <c r="RR575" s="22"/>
      <c r="RS575" s="22"/>
      <c r="RT575" s="22"/>
      <c r="RU575" s="22"/>
      <c r="RV575" s="22"/>
      <c r="RW575" s="22"/>
      <c r="RX575" s="22"/>
      <c r="RY575" s="22"/>
      <c r="RZ575" s="22"/>
      <c r="SA575" s="22"/>
      <c r="SB575" s="22"/>
      <c r="SC575" s="22"/>
      <c r="SD575" s="22"/>
      <c r="SE575" s="22"/>
      <c r="SF575" s="22"/>
      <c r="SG575" s="22"/>
      <c r="SH575" s="22"/>
      <c r="SI575" s="22"/>
      <c r="SJ575" s="22"/>
      <c r="SK575" s="22"/>
      <c r="SL575" s="22"/>
      <c r="SM575" s="22"/>
      <c r="SN575" s="22"/>
      <c r="SO575" s="22"/>
      <c r="SP575" s="22"/>
      <c r="SQ575" s="22"/>
      <c r="SR575" s="22"/>
      <c r="SS575" s="22"/>
      <c r="ST575" s="22"/>
      <c r="SU575" s="22"/>
      <c r="SV575" s="22"/>
      <c r="SW575" s="22"/>
      <c r="SX575" s="22"/>
      <c r="SY575" s="22"/>
      <c r="SZ575" s="22"/>
      <c r="TA575" s="22"/>
      <c r="TB575" s="22"/>
      <c r="TC575" s="22"/>
      <c r="TD575" s="22"/>
      <c r="TE575" s="22"/>
      <c r="TF575" s="22"/>
      <c r="TG575" s="22"/>
      <c r="TH575" s="22"/>
      <c r="TI575" s="22"/>
      <c r="TJ575" s="22"/>
      <c r="TK575" s="22"/>
      <c r="TL575" s="22"/>
      <c r="TM575" s="22"/>
      <c r="TN575" s="22"/>
      <c r="TO575" s="22"/>
      <c r="TP575" s="22"/>
      <c r="TQ575" s="22"/>
      <c r="TR575" s="22"/>
      <c r="TS575" s="22"/>
      <c r="TT575" s="22"/>
      <c r="TU575" s="22"/>
      <c r="TV575" s="22"/>
      <c r="TW575" s="22"/>
      <c r="TX575" s="22"/>
      <c r="TY575" s="22"/>
      <c r="TZ575" s="22"/>
      <c r="UA575" s="22"/>
      <c r="UB575" s="22"/>
      <c r="UC575" s="22"/>
      <c r="UD575" s="22"/>
      <c r="UE575" s="22"/>
      <c r="UF575" s="22"/>
      <c r="UG575" s="22"/>
      <c r="UH575" s="22"/>
      <c r="UI575" s="22"/>
      <c r="UJ575" s="22"/>
      <c r="UK575" s="22"/>
      <c r="UL575" s="22"/>
      <c r="UM575" s="22"/>
      <c r="UN575" s="22"/>
      <c r="UO575" s="22"/>
      <c r="UP575" s="22"/>
      <c r="UQ575" s="22"/>
      <c r="UR575" s="22"/>
      <c r="US575" s="22"/>
      <c r="UT575" s="22"/>
      <c r="UU575" s="22"/>
      <c r="UV575" s="22"/>
      <c r="UW575" s="22"/>
      <c r="UX575" s="22"/>
      <c r="UY575" s="22"/>
      <c r="UZ575" s="22"/>
      <c r="VA575" s="22"/>
      <c r="VB575" s="22"/>
      <c r="VC575" s="22"/>
      <c r="VD575" s="22"/>
      <c r="VE575" s="22"/>
      <c r="VF575" s="22"/>
      <c r="VG575" s="22"/>
      <c r="VH575" s="22"/>
      <c r="VI575" s="22"/>
      <c r="VJ575" s="22"/>
      <c r="VK575" s="22"/>
      <c r="VL575" s="22"/>
      <c r="VM575" s="22"/>
      <c r="VN575" s="22"/>
      <c r="VO575" s="22"/>
      <c r="VP575" s="22"/>
      <c r="VQ575" s="22"/>
      <c r="VR575" s="22"/>
      <c r="VS575" s="22"/>
      <c r="VT575" s="22"/>
      <c r="VU575" s="22"/>
      <c r="VV575" s="22"/>
      <c r="VW575" s="22"/>
      <c r="VX575" s="22"/>
      <c r="VY575" s="22"/>
      <c r="VZ575" s="22"/>
      <c r="WA575" s="22"/>
      <c r="WB575" s="22"/>
      <c r="WC575" s="22"/>
      <c r="WD575" s="22"/>
      <c r="WE575" s="22"/>
      <c r="WF575" s="22"/>
      <c r="WG575" s="22"/>
      <c r="WH575" s="22"/>
      <c r="WI575" s="22"/>
      <c r="WJ575" s="22"/>
      <c r="WK575" s="22"/>
      <c r="WL575" s="22"/>
      <c r="WM575" s="22"/>
      <c r="WN575" s="22"/>
      <c r="WO575" s="22"/>
      <c r="WP575" s="22"/>
      <c r="WQ575" s="22"/>
      <c r="WR575" s="22"/>
      <c r="WS575" s="22"/>
      <c r="WT575" s="22"/>
      <c r="WU575" s="22"/>
      <c r="WV575" s="22"/>
      <c r="WW575" s="22"/>
      <c r="WX575" s="22"/>
      <c r="WY575" s="22"/>
      <c r="WZ575" s="22"/>
      <c r="XA575" s="22"/>
      <c r="XB575" s="22"/>
      <c r="XC575" s="22"/>
      <c r="XD575" s="22"/>
      <c r="XE575" s="22"/>
      <c r="XF575" s="22"/>
      <c r="XG575" s="22"/>
      <c r="XH575" s="22"/>
      <c r="XI575" s="22"/>
      <c r="XJ575" s="22"/>
      <c r="XK575" s="22"/>
      <c r="XL575" s="22"/>
      <c r="XM575" s="22"/>
      <c r="XN575" s="22"/>
      <c r="XO575" s="22"/>
      <c r="XP575" s="22"/>
      <c r="XQ575" s="22"/>
      <c r="XR575" s="22"/>
      <c r="XS575" s="22"/>
      <c r="XT575" s="22"/>
      <c r="XU575" s="22"/>
      <c r="XV575" s="22"/>
      <c r="XW575" s="22"/>
      <c r="XX575" s="22"/>
      <c r="XY575" s="22"/>
      <c r="XZ575" s="22"/>
      <c r="YA575" s="22"/>
      <c r="YB575" s="22"/>
      <c r="YC575" s="22"/>
      <c r="YD575" s="22"/>
      <c r="YE575" s="22"/>
      <c r="YF575" s="22"/>
      <c r="YG575" s="22"/>
      <c r="YH575" s="22"/>
      <c r="YI575" s="22"/>
      <c r="YJ575" s="22"/>
      <c r="YK575" s="22"/>
      <c r="YL575" s="22"/>
      <c r="YM575" s="22"/>
      <c r="YN575" s="22"/>
      <c r="YO575" s="22"/>
      <c r="YP575" s="22"/>
      <c r="YQ575" s="22"/>
      <c r="YR575" s="22"/>
      <c r="YS575" s="22"/>
      <c r="YT575" s="22"/>
      <c r="YU575" s="22"/>
      <c r="YV575" s="22"/>
      <c r="YW575" s="22"/>
      <c r="YX575" s="22"/>
      <c r="YY575" s="22"/>
      <c r="YZ575" s="22"/>
      <c r="ZA575" s="22"/>
      <c r="ZB575" s="22"/>
      <c r="ZC575" s="22"/>
      <c r="ZD575" s="22"/>
      <c r="ZE575" s="22"/>
      <c r="ZF575" s="22"/>
      <c r="ZG575" s="22"/>
      <c r="ZH575" s="22"/>
      <c r="ZI575" s="22"/>
      <c r="ZJ575" s="22"/>
      <c r="ZK575" s="22"/>
      <c r="ZL575" s="22"/>
      <c r="ZM575" s="22"/>
      <c r="ZN575" s="22"/>
      <c r="ZO575" s="22"/>
      <c r="ZP575" s="22"/>
      <c r="ZQ575" s="22"/>
      <c r="ZR575" s="22"/>
      <c r="ZS575" s="22"/>
      <c r="ZT575" s="22"/>
      <c r="ZU575" s="22"/>
      <c r="ZV575" s="22"/>
      <c r="ZW575" s="22"/>
      <c r="ZX575" s="22"/>
      <c r="ZY575" s="22"/>
      <c r="ZZ575" s="22"/>
      <c r="AAA575" s="22"/>
      <c r="AAB575" s="22"/>
      <c r="AAC575" s="22"/>
      <c r="AAD575" s="22"/>
      <c r="AAE575" s="22"/>
      <c r="AAF575" s="22"/>
      <c r="AAG575" s="22"/>
      <c r="AAH575" s="22"/>
      <c r="AAI575" s="22"/>
      <c r="AAJ575" s="22"/>
      <c r="AAK575" s="22"/>
      <c r="AAL575" s="22"/>
      <c r="AAM575" s="22"/>
      <c r="AAN575" s="22"/>
      <c r="AAO575" s="22"/>
      <c r="AAP575" s="22"/>
      <c r="AAQ575" s="22"/>
      <c r="AAR575" s="22"/>
      <c r="AAS575" s="22"/>
      <c r="AAT575" s="22"/>
      <c r="AAU575" s="22"/>
      <c r="AAV575" s="22"/>
      <c r="AAW575" s="22"/>
      <c r="AAX575" s="22"/>
      <c r="AAY575" s="22"/>
      <c r="AAZ575" s="22"/>
      <c r="ABA575" s="22"/>
      <c r="ABB575" s="22"/>
      <c r="ABC575" s="22"/>
      <c r="ABD575" s="22"/>
      <c r="ABE575" s="22"/>
      <c r="ABF575" s="22"/>
      <c r="ABG575" s="22"/>
      <c r="ABH575" s="22"/>
      <c r="ABI575" s="22"/>
      <c r="ABJ575" s="22"/>
      <c r="ABK575" s="22"/>
      <c r="ABL575" s="22"/>
      <c r="ABM575" s="22"/>
      <c r="ABN575" s="22"/>
      <c r="ABO575" s="22"/>
      <c r="ABP575" s="22"/>
      <c r="ABQ575" s="22"/>
      <c r="ABR575" s="22"/>
      <c r="ABS575" s="22"/>
      <c r="ABT575" s="22"/>
      <c r="ABU575" s="22"/>
      <c r="ABV575" s="22"/>
      <c r="ABW575" s="22"/>
      <c r="ABX575" s="22"/>
      <c r="ABY575" s="22"/>
      <c r="ABZ575" s="22"/>
      <c r="ACA575" s="22"/>
      <c r="ACB575" s="22"/>
      <c r="ACC575" s="22"/>
      <c r="ACD575" s="22"/>
      <c r="ACE575" s="22"/>
      <c r="ACF575" s="22"/>
      <c r="ACG575" s="22"/>
      <c r="ACH575" s="22"/>
      <c r="ACI575" s="22"/>
      <c r="ACJ575" s="22"/>
      <c r="ACK575" s="22"/>
      <c r="ACL575" s="22"/>
      <c r="ACM575" s="22"/>
      <c r="ACN575" s="22"/>
      <c r="ACO575" s="22"/>
      <c r="ACP575" s="22"/>
      <c r="ACQ575" s="22"/>
      <c r="ACR575" s="22"/>
      <c r="ACS575" s="22"/>
      <c r="ACT575" s="22"/>
      <c r="ACU575" s="22"/>
      <c r="ACV575" s="22"/>
      <c r="ACW575" s="22"/>
      <c r="ACX575" s="22"/>
      <c r="ACY575" s="22"/>
      <c r="ACZ575" s="22"/>
      <c r="ADA575" s="22"/>
      <c r="ADB575" s="22"/>
      <c r="ADC575" s="22"/>
      <c r="ADD575" s="22"/>
      <c r="ADE575" s="22"/>
      <c r="ADF575" s="22"/>
      <c r="ADG575" s="22"/>
      <c r="ADH575" s="22"/>
      <c r="ADI575" s="22"/>
      <c r="ADJ575" s="22"/>
      <c r="ADK575" s="22"/>
      <c r="ADL575" s="22"/>
      <c r="ADM575" s="22"/>
      <c r="ADN575" s="22"/>
      <c r="ADO575" s="22"/>
      <c r="ADP575" s="22"/>
      <c r="ADQ575" s="22"/>
      <c r="ADR575" s="22"/>
      <c r="ADS575" s="22"/>
      <c r="ADT575" s="22"/>
      <c r="ADU575" s="22"/>
      <c r="ADV575" s="22"/>
      <c r="ADW575" s="22"/>
      <c r="ADX575" s="22"/>
      <c r="ADY575" s="22"/>
      <c r="ADZ575" s="22"/>
      <c r="AEA575" s="22"/>
      <c r="AEB575" s="22"/>
      <c r="AEC575" s="22"/>
      <c r="AED575" s="22"/>
      <c r="AEE575" s="22"/>
      <c r="AEF575" s="22"/>
      <c r="AEG575" s="22"/>
      <c r="AEH575" s="22"/>
      <c r="AEI575" s="22"/>
      <c r="AEJ575" s="22"/>
      <c r="AEK575" s="22"/>
      <c r="AEL575" s="22"/>
      <c r="AEM575" s="22"/>
      <c r="AEN575" s="22"/>
      <c r="AEO575" s="22"/>
      <c r="AEP575" s="22"/>
      <c r="AEQ575" s="22"/>
      <c r="AER575" s="22"/>
      <c r="AES575" s="22"/>
      <c r="AET575" s="22"/>
      <c r="AEU575" s="22"/>
      <c r="AEV575" s="22"/>
      <c r="AEW575" s="22"/>
      <c r="AEX575" s="22"/>
      <c r="AEY575" s="22"/>
      <c r="AEZ575" s="22"/>
      <c r="AFA575" s="22"/>
      <c r="AFB575" s="22"/>
      <c r="AFC575" s="22"/>
      <c r="AFD575" s="22"/>
      <c r="AFE575" s="22"/>
      <c r="AFF575" s="22"/>
      <c r="AFG575" s="22"/>
      <c r="AFH575" s="22"/>
      <c r="AFI575" s="22"/>
      <c r="AFJ575" s="22"/>
      <c r="AFK575" s="22"/>
      <c r="AFL575" s="22"/>
      <c r="AFM575" s="22"/>
      <c r="AFN575" s="22"/>
      <c r="AFO575" s="22"/>
      <c r="AFP575" s="22"/>
      <c r="AFQ575" s="22"/>
      <c r="AFR575" s="22"/>
      <c r="AFS575" s="22"/>
      <c r="AFT575" s="22"/>
      <c r="AFU575" s="22"/>
      <c r="AFV575" s="22"/>
      <c r="AFW575" s="22"/>
      <c r="AFX575" s="22"/>
      <c r="AFY575" s="22"/>
      <c r="AFZ575" s="22"/>
      <c r="AGA575" s="22"/>
      <c r="AGB575" s="22"/>
      <c r="AGC575" s="22"/>
      <c r="AGD575" s="22"/>
      <c r="AGE575" s="22"/>
      <c r="AGF575" s="22"/>
      <c r="AGG575" s="22"/>
      <c r="AGH575" s="22"/>
      <c r="AGI575" s="22"/>
      <c r="AGJ575" s="22"/>
      <c r="AGK575" s="22"/>
      <c r="AGL575" s="22"/>
      <c r="AGM575" s="22"/>
      <c r="AGN575" s="22"/>
      <c r="AGO575" s="22"/>
      <c r="AGP575" s="22"/>
      <c r="AGQ575" s="22"/>
      <c r="AGR575" s="22"/>
      <c r="AGS575" s="22"/>
      <c r="AGT575" s="22"/>
      <c r="AGU575" s="22"/>
      <c r="AGV575" s="22"/>
      <c r="AGW575" s="22"/>
      <c r="AGX575" s="22"/>
      <c r="AGY575" s="22"/>
      <c r="AGZ575" s="22"/>
      <c r="AHA575" s="22"/>
      <c r="AHB575" s="22"/>
      <c r="AHC575" s="22"/>
      <c r="AHD575" s="22"/>
      <c r="AHE575" s="22"/>
      <c r="AHF575" s="22"/>
      <c r="AHG575" s="22"/>
      <c r="AHH575" s="22"/>
      <c r="AHI575" s="22"/>
      <c r="AHJ575" s="22"/>
      <c r="AHK575" s="22"/>
      <c r="AHL575" s="22"/>
      <c r="AHM575" s="22"/>
      <c r="AHN575" s="22"/>
      <c r="AHO575" s="22"/>
      <c r="AHP575" s="22"/>
      <c r="AHQ575" s="22"/>
      <c r="AHR575" s="22"/>
      <c r="AHS575" s="22"/>
      <c r="AHT575" s="22"/>
      <c r="AHU575" s="22"/>
      <c r="AHV575" s="22"/>
      <c r="AHW575" s="22"/>
      <c r="AHX575" s="22"/>
      <c r="AHY575" s="22"/>
      <c r="AHZ575" s="22"/>
      <c r="AIA575" s="22"/>
      <c r="AIB575" s="22"/>
      <c r="AIC575" s="22"/>
      <c r="AID575" s="22"/>
      <c r="AIE575" s="22"/>
      <c r="AIF575" s="22"/>
      <c r="AIG575" s="22"/>
      <c r="AIH575" s="22"/>
      <c r="AII575" s="22"/>
      <c r="AIJ575" s="22"/>
      <c r="AIK575" s="22"/>
      <c r="AIL575" s="22"/>
      <c r="AIM575" s="22"/>
      <c r="AIN575" s="22"/>
      <c r="AIO575" s="22"/>
      <c r="AIP575" s="22"/>
      <c r="AIQ575" s="22"/>
      <c r="AIR575" s="22"/>
      <c r="AIS575" s="22"/>
      <c r="AIT575" s="22"/>
      <c r="AIU575" s="22"/>
      <c r="AIV575" s="22"/>
      <c r="AIW575" s="22"/>
      <c r="AIX575" s="22"/>
      <c r="AIY575" s="22"/>
      <c r="AIZ575" s="22"/>
      <c r="AJA575" s="22"/>
      <c r="AJB575" s="22"/>
      <c r="AJC575" s="22"/>
      <c r="AJD575" s="22"/>
      <c r="AJE575" s="22"/>
      <c r="AJF575" s="22"/>
      <c r="AJG575" s="22"/>
      <c r="AJH575" s="22"/>
      <c r="AJI575" s="22"/>
      <c r="AJJ575" s="22"/>
      <c r="AJK575" s="22"/>
      <c r="AJL575" s="22"/>
      <c r="AJM575" s="22"/>
      <c r="AJN575" s="22"/>
      <c r="AJO575" s="22"/>
      <c r="AJP575" s="22"/>
      <c r="AJQ575" s="22"/>
      <c r="AJR575" s="22"/>
      <c r="AJS575" s="22"/>
      <c r="AJT575" s="22"/>
      <c r="AJU575" s="22"/>
      <c r="AJV575" s="22"/>
      <c r="AJW575" s="22"/>
      <c r="AJX575" s="22"/>
      <c r="AJY575" s="22"/>
      <c r="AJZ575" s="22"/>
      <c r="AKA575" s="22"/>
      <c r="AKB575" s="22"/>
      <c r="AKC575" s="22"/>
      <c r="AKD575" s="22"/>
      <c r="AKE575" s="22"/>
      <c r="AKF575" s="22"/>
      <c r="AKG575" s="22"/>
      <c r="AKH575" s="22"/>
      <c r="AKI575" s="22"/>
      <c r="AKJ575" s="22"/>
      <c r="AKK575" s="22"/>
      <c r="AKL575" s="22"/>
      <c r="AKM575" s="22"/>
      <c r="AKN575" s="22"/>
      <c r="AKO575" s="22"/>
      <c r="AKP575" s="22"/>
      <c r="AKQ575" s="22"/>
      <c r="AKR575" s="22"/>
      <c r="AKS575" s="22"/>
      <c r="AKT575" s="22"/>
      <c r="AKU575" s="22"/>
      <c r="AKV575" s="22"/>
      <c r="AKW575" s="22"/>
      <c r="AKX575" s="22"/>
      <c r="AKY575" s="22"/>
      <c r="AKZ575" s="22"/>
      <c r="ALA575" s="22"/>
      <c r="ALB575" s="22"/>
      <c r="ALC575" s="22"/>
      <c r="ALD575" s="22"/>
      <c r="ALE575" s="22"/>
      <c r="ALF575" s="22"/>
      <c r="ALG575" s="22"/>
      <c r="ALH575" s="22"/>
      <c r="ALI575" s="22"/>
      <c r="ALJ575" s="22"/>
      <c r="ALK575" s="22"/>
      <c r="ALL575" s="22"/>
      <c r="ALM575" s="22"/>
      <c r="ALN575" s="22"/>
      <c r="ALO575" s="22"/>
      <c r="ALP575" s="22"/>
      <c r="ALQ575" s="22"/>
      <c r="ALR575" s="22"/>
      <c r="ALS575" s="22"/>
      <c r="ALT575" s="22"/>
      <c r="ALU575" s="22"/>
      <c r="ALV575" s="22"/>
      <c r="ALW575" s="22"/>
      <c r="ALX575" s="22"/>
      <c r="ALY575" s="22"/>
      <c r="ALZ575" s="22"/>
      <c r="AMA575" s="22"/>
      <c r="AMB575" s="22"/>
      <c r="AMC575" s="22"/>
      <c r="AMD575" s="22"/>
      <c r="AME575" s="22"/>
      <c r="AMF575" s="22"/>
      <c r="AMG575" s="22"/>
      <c r="AMH575" s="22"/>
      <c r="AMI575" s="22"/>
      <c r="AMJ575" s="22"/>
      <c r="AMK575" s="22"/>
      <c r="AML575" s="22"/>
      <c r="AMM575" s="22"/>
      <c r="AMN575" s="22"/>
      <c r="AMO575" s="22"/>
      <c r="AMP575" s="22"/>
      <c r="AMQ575" s="22"/>
      <c r="AMR575" s="22"/>
      <c r="AMS575" s="22"/>
      <c r="AMT575" s="22"/>
      <c r="AMU575" s="22"/>
      <c r="AMV575" s="22"/>
      <c r="AMW575" s="22"/>
      <c r="AMX575" s="22"/>
      <c r="AMY575" s="22"/>
      <c r="AMZ575" s="22"/>
      <c r="ANA575" s="22"/>
      <c r="ANB575" s="22"/>
      <c r="ANC575" s="22"/>
      <c r="AND575" s="22"/>
      <c r="ANE575" s="22"/>
      <c r="ANF575" s="22"/>
      <c r="ANG575" s="22"/>
      <c r="ANH575" s="22"/>
      <c r="ANI575" s="22"/>
      <c r="ANJ575" s="22"/>
      <c r="ANK575" s="22"/>
      <c r="ANL575" s="22"/>
      <c r="ANM575" s="22"/>
      <c r="ANN575" s="22"/>
      <c r="ANO575" s="22"/>
      <c r="ANP575" s="22"/>
      <c r="ANQ575" s="22"/>
      <c r="ANR575" s="22"/>
      <c r="ANS575" s="22"/>
      <c r="ANT575" s="22"/>
      <c r="ANU575" s="22"/>
      <c r="ANV575" s="22"/>
      <c r="ANW575" s="22"/>
      <c r="ANX575" s="22"/>
      <c r="ANY575" s="22"/>
      <c r="ANZ575" s="22"/>
      <c r="AOA575" s="22"/>
      <c r="AOB575" s="22"/>
      <c r="AOC575" s="22"/>
      <c r="AOD575" s="22"/>
      <c r="AOE575" s="22"/>
      <c r="AOF575" s="22"/>
      <c r="AOG575" s="22"/>
      <c r="AOH575" s="22"/>
      <c r="AOI575" s="22"/>
      <c r="AOJ575" s="22"/>
      <c r="AOK575" s="22"/>
      <c r="AOL575" s="22"/>
      <c r="AOM575" s="22"/>
      <c r="AON575" s="22"/>
      <c r="AOO575" s="22"/>
      <c r="AOP575" s="22"/>
      <c r="AOQ575" s="22"/>
      <c r="AOR575" s="22"/>
      <c r="AOS575" s="22"/>
      <c r="AOT575" s="22"/>
      <c r="AOU575" s="22"/>
      <c r="AOV575" s="22"/>
      <c r="AOW575" s="22"/>
      <c r="AOX575" s="22"/>
      <c r="AOY575" s="22"/>
      <c r="AOZ575" s="22"/>
      <c r="APA575" s="22"/>
      <c r="APB575" s="22"/>
      <c r="APC575" s="22"/>
      <c r="APD575" s="22"/>
      <c r="APE575" s="22"/>
      <c r="APF575" s="22"/>
      <c r="APG575" s="22"/>
      <c r="APH575" s="22"/>
      <c r="API575" s="22"/>
      <c r="APJ575" s="22"/>
      <c r="APK575" s="22"/>
      <c r="APL575" s="22"/>
      <c r="APM575" s="22"/>
      <c r="APN575" s="22"/>
      <c r="APO575" s="22"/>
      <c r="APP575" s="22"/>
      <c r="APQ575" s="22"/>
      <c r="APR575" s="22"/>
      <c r="APS575" s="22"/>
      <c r="APT575" s="22"/>
      <c r="APU575" s="22"/>
      <c r="APV575" s="22"/>
      <c r="APW575" s="22"/>
      <c r="APX575" s="22"/>
      <c r="APY575" s="22"/>
      <c r="APZ575" s="22"/>
      <c r="AQA575" s="22"/>
      <c r="AQB575" s="22"/>
      <c r="AQC575" s="22"/>
      <c r="AQD575" s="22"/>
      <c r="AQE575" s="22"/>
      <c r="AQF575" s="22"/>
      <c r="AQG575" s="22"/>
      <c r="AQH575" s="22"/>
      <c r="AQI575" s="22"/>
      <c r="AQJ575" s="22"/>
      <c r="AQK575" s="22"/>
      <c r="AQL575" s="22"/>
      <c r="AQM575" s="22"/>
      <c r="AQN575" s="22"/>
      <c r="AQO575" s="22"/>
      <c r="AQP575" s="22"/>
      <c r="AQQ575" s="22"/>
      <c r="AQR575" s="22"/>
      <c r="AQS575" s="22"/>
      <c r="AQT575" s="22"/>
      <c r="AQU575" s="22"/>
      <c r="AQV575" s="22"/>
      <c r="AQW575" s="22"/>
      <c r="AQX575" s="22"/>
      <c r="AQY575" s="22"/>
      <c r="AQZ575" s="22"/>
      <c r="ARA575" s="22"/>
      <c r="ARB575" s="22"/>
      <c r="ARC575" s="22"/>
      <c r="ARD575" s="22"/>
      <c r="ARE575" s="22"/>
      <c r="ARF575" s="22"/>
      <c r="ARG575" s="22"/>
      <c r="ARH575" s="22"/>
      <c r="ARI575" s="22"/>
      <c r="ARJ575" s="22"/>
      <c r="ARK575" s="22"/>
      <c r="ARL575" s="22"/>
      <c r="ARM575" s="22"/>
      <c r="ARN575" s="22"/>
      <c r="ARO575" s="22"/>
      <c r="ARP575" s="22"/>
      <c r="ARQ575" s="22"/>
      <c r="ARR575" s="22"/>
      <c r="ARS575" s="22"/>
      <c r="ART575" s="22"/>
      <c r="ARU575" s="22"/>
      <c r="ARV575" s="22"/>
      <c r="ARW575" s="22"/>
      <c r="ARX575" s="22"/>
      <c r="ARY575" s="22"/>
      <c r="ARZ575" s="22"/>
      <c r="ASA575" s="22"/>
      <c r="ASB575" s="22"/>
      <c r="ASC575" s="22"/>
      <c r="ASD575" s="22"/>
      <c r="ASE575" s="22"/>
      <c r="ASF575" s="22"/>
      <c r="ASG575" s="22"/>
      <c r="ASH575" s="22"/>
      <c r="ASI575" s="22"/>
      <c r="ASJ575" s="22"/>
      <c r="ASK575" s="22"/>
      <c r="ASL575" s="22"/>
      <c r="ASM575" s="22"/>
      <c r="ASN575" s="22"/>
      <c r="ASO575" s="22"/>
      <c r="ASP575" s="22"/>
      <c r="ASQ575" s="22"/>
      <c r="ASR575" s="22"/>
      <c r="ASS575" s="22"/>
      <c r="AST575" s="22"/>
      <c r="ASU575" s="22"/>
      <c r="ASV575" s="22"/>
      <c r="ASW575" s="22"/>
      <c r="ASX575" s="22"/>
      <c r="ASY575" s="22"/>
      <c r="ASZ575" s="22"/>
      <c r="ATA575" s="22"/>
      <c r="ATB575" s="22"/>
      <c r="ATC575" s="22"/>
      <c r="ATD575" s="22"/>
      <c r="ATE575" s="22"/>
      <c r="ATF575" s="22"/>
      <c r="ATG575" s="22"/>
      <c r="ATH575" s="22"/>
      <c r="ATI575" s="22"/>
      <c r="ATJ575" s="22"/>
      <c r="ATK575" s="22"/>
      <c r="ATL575" s="22"/>
      <c r="ATM575" s="22"/>
      <c r="ATN575" s="22"/>
      <c r="ATO575" s="22"/>
      <c r="ATP575" s="22"/>
      <c r="ATQ575" s="22"/>
      <c r="ATR575" s="22"/>
      <c r="ATS575" s="22"/>
      <c r="ATT575" s="22"/>
      <c r="ATU575" s="22"/>
      <c r="ATV575" s="22"/>
      <c r="ATW575" s="22"/>
      <c r="ATX575" s="22"/>
      <c r="ATY575" s="22"/>
      <c r="ATZ575" s="22"/>
      <c r="AUA575" s="22"/>
      <c r="AUB575" s="22"/>
      <c r="AUC575" s="22"/>
      <c r="AUD575" s="22"/>
      <c r="AUE575" s="22"/>
      <c r="AUF575" s="22"/>
      <c r="AUG575" s="22"/>
      <c r="AUH575" s="22"/>
      <c r="AUI575" s="22"/>
      <c r="AUJ575" s="22"/>
      <c r="AUK575" s="22"/>
      <c r="AUL575" s="22"/>
      <c r="AUM575" s="22"/>
      <c r="AUN575" s="22"/>
      <c r="AUO575" s="22"/>
      <c r="AUP575" s="22"/>
      <c r="AUQ575" s="22"/>
      <c r="AUR575" s="22"/>
      <c r="AUS575" s="22"/>
      <c r="AUT575" s="22"/>
      <c r="AUU575" s="22"/>
      <c r="AUV575" s="22"/>
      <c r="AUW575" s="22"/>
      <c r="AUX575" s="22"/>
      <c r="AUY575" s="22"/>
      <c r="AUZ575" s="22"/>
      <c r="AVA575" s="22"/>
      <c r="AVB575" s="22"/>
      <c r="AVC575" s="22"/>
      <c r="AVD575" s="22"/>
      <c r="AVE575" s="22"/>
      <c r="AVF575" s="22"/>
      <c r="AVG575" s="22"/>
      <c r="AVH575" s="22"/>
      <c r="AVI575" s="22"/>
      <c r="AVJ575" s="22"/>
      <c r="AVK575" s="22"/>
      <c r="AVL575" s="22"/>
      <c r="AVM575" s="22"/>
      <c r="AVN575" s="22"/>
      <c r="AVO575" s="22"/>
      <c r="AVP575" s="22"/>
      <c r="AVQ575" s="22"/>
      <c r="AVR575" s="22"/>
      <c r="AVS575" s="22"/>
      <c r="AVT575" s="22"/>
      <c r="AVU575" s="22"/>
      <c r="AVV575" s="22"/>
      <c r="AVW575" s="22"/>
      <c r="AVX575" s="22"/>
      <c r="AVY575" s="22"/>
      <c r="AVZ575" s="22"/>
      <c r="AWA575" s="22"/>
      <c r="AWB575" s="22"/>
      <c r="AWC575" s="22"/>
      <c r="AWD575" s="22"/>
      <c r="AWE575" s="22"/>
      <c r="AWF575" s="22"/>
      <c r="AWG575" s="22"/>
      <c r="AWH575" s="22"/>
      <c r="AWI575" s="22"/>
      <c r="AWJ575" s="22"/>
      <c r="AWK575" s="22"/>
      <c r="AWL575" s="22"/>
      <c r="AWM575" s="22"/>
      <c r="AWN575" s="22"/>
      <c r="AWO575" s="22"/>
      <c r="AWP575" s="22"/>
      <c r="AWQ575" s="22"/>
      <c r="AWR575" s="22"/>
      <c r="AWS575" s="22"/>
      <c r="AWT575" s="22"/>
      <c r="AWU575" s="22"/>
      <c r="AWV575" s="22"/>
      <c r="AWW575" s="22"/>
      <c r="AWX575" s="22"/>
      <c r="AWY575" s="22"/>
      <c r="AWZ575" s="22"/>
      <c r="AXA575" s="22"/>
      <c r="AXB575" s="22"/>
      <c r="AXC575" s="22"/>
      <c r="AXD575" s="22"/>
      <c r="AXE575" s="22"/>
      <c r="AXF575" s="22"/>
      <c r="AXG575" s="22"/>
      <c r="AXH575" s="22"/>
      <c r="AXI575" s="22"/>
      <c r="AXJ575" s="22"/>
      <c r="AXK575" s="22"/>
      <c r="AXL575" s="22"/>
      <c r="AXM575" s="22"/>
      <c r="AXN575" s="22"/>
      <c r="AXO575" s="22"/>
      <c r="AXP575" s="22"/>
      <c r="AXQ575" s="22"/>
      <c r="AXR575" s="22"/>
      <c r="AXS575" s="22"/>
      <c r="AXT575" s="22"/>
      <c r="AXU575" s="22"/>
      <c r="AXV575" s="22"/>
      <c r="AXW575" s="22"/>
      <c r="AXX575" s="22"/>
      <c r="AXY575" s="22"/>
      <c r="AXZ575" s="22"/>
      <c r="AYA575" s="22"/>
      <c r="AYB575" s="22"/>
      <c r="AYC575" s="22"/>
      <c r="AYD575" s="22"/>
      <c r="AYE575" s="22"/>
      <c r="AYF575" s="22"/>
      <c r="AYG575" s="22"/>
      <c r="AYH575" s="22"/>
      <c r="AYI575" s="22"/>
      <c r="AYJ575" s="22"/>
      <c r="AYK575" s="22"/>
      <c r="AYL575" s="22"/>
      <c r="AYM575" s="22"/>
      <c r="AYN575" s="22"/>
      <c r="AYO575" s="22"/>
      <c r="AYP575" s="22"/>
      <c r="AYQ575" s="22"/>
      <c r="AYR575" s="22"/>
      <c r="AYS575" s="22"/>
      <c r="AYT575" s="22"/>
      <c r="AYU575" s="22"/>
      <c r="AYV575" s="22"/>
      <c r="AYW575" s="22"/>
      <c r="AYX575" s="22"/>
      <c r="AYY575" s="22"/>
      <c r="AYZ575" s="22"/>
      <c r="AZA575" s="22"/>
      <c r="AZB575" s="22"/>
      <c r="AZC575" s="22"/>
      <c r="AZD575" s="22"/>
      <c r="AZE575" s="22"/>
      <c r="AZF575" s="22"/>
      <c r="AZG575" s="22"/>
      <c r="AZH575" s="22"/>
      <c r="AZI575" s="22"/>
      <c r="AZJ575" s="22"/>
      <c r="AZK575" s="22"/>
      <c r="AZL575" s="22"/>
      <c r="AZM575" s="22"/>
      <c r="AZN575" s="22"/>
      <c r="AZO575" s="22"/>
      <c r="AZP575" s="22"/>
      <c r="AZQ575" s="22"/>
      <c r="AZR575" s="22"/>
      <c r="AZS575" s="22"/>
      <c r="AZT575" s="22"/>
      <c r="AZU575" s="22"/>
      <c r="AZV575" s="22"/>
      <c r="AZW575" s="22"/>
      <c r="AZX575" s="22"/>
      <c r="AZY575" s="22"/>
      <c r="AZZ575" s="22"/>
      <c r="BAA575" s="22"/>
      <c r="BAB575" s="22"/>
      <c r="BAC575" s="22"/>
      <c r="BAD575" s="22"/>
      <c r="BAE575" s="22"/>
      <c r="BAF575" s="22"/>
      <c r="BAG575" s="22"/>
      <c r="BAH575" s="22"/>
      <c r="BAI575" s="22"/>
      <c r="BAJ575" s="22"/>
      <c r="BAK575" s="22"/>
      <c r="BAL575" s="22"/>
      <c r="BAM575" s="22"/>
      <c r="BAN575" s="22"/>
      <c r="BAO575" s="22"/>
      <c r="BAP575" s="22"/>
      <c r="BAQ575" s="22"/>
      <c r="BAR575" s="22"/>
      <c r="BAS575" s="22"/>
      <c r="BAT575" s="22"/>
      <c r="BAU575" s="22"/>
      <c r="BAV575" s="22"/>
      <c r="BAW575" s="22"/>
      <c r="BAX575" s="22"/>
      <c r="BAY575" s="22"/>
      <c r="BAZ575" s="22"/>
      <c r="BBA575" s="22"/>
      <c r="BBB575" s="22"/>
      <c r="BBC575" s="22"/>
      <c r="BBD575" s="22"/>
      <c r="BBE575" s="22"/>
      <c r="BBF575" s="22"/>
      <c r="BBG575" s="22"/>
      <c r="BBH575" s="22"/>
      <c r="BBI575" s="22"/>
      <c r="BBJ575" s="22"/>
      <c r="BBK575" s="22"/>
      <c r="BBL575" s="22"/>
      <c r="BBM575" s="22"/>
      <c r="BBN575" s="22"/>
      <c r="BBO575" s="22"/>
      <c r="BBP575" s="22"/>
      <c r="BBQ575" s="22"/>
      <c r="BBR575" s="22"/>
      <c r="BBS575" s="22"/>
      <c r="BBT575" s="22"/>
      <c r="BBU575" s="22"/>
      <c r="BBV575" s="22"/>
      <c r="BBW575" s="22"/>
      <c r="BBX575" s="22"/>
      <c r="BBY575" s="22"/>
      <c r="BBZ575" s="22"/>
      <c r="BCA575" s="22"/>
      <c r="BCB575" s="22"/>
      <c r="BCC575" s="22"/>
      <c r="BCD575" s="22"/>
      <c r="BCE575" s="22"/>
      <c r="BCF575" s="22"/>
      <c r="BCG575" s="22"/>
      <c r="BCH575" s="22"/>
      <c r="BCI575" s="22"/>
      <c r="BCJ575" s="22"/>
      <c r="BCK575" s="22"/>
      <c r="BCL575" s="22"/>
      <c r="BCM575" s="22"/>
      <c r="BCN575" s="22"/>
      <c r="BCO575" s="22"/>
      <c r="BCP575" s="22"/>
      <c r="BCQ575" s="22"/>
      <c r="BCR575" s="22"/>
      <c r="BCS575" s="22"/>
      <c r="BCT575" s="22"/>
      <c r="BCU575" s="22"/>
      <c r="BCV575" s="22"/>
      <c r="BCW575" s="22"/>
      <c r="BCX575" s="22"/>
      <c r="BCY575" s="22"/>
      <c r="BCZ575" s="22"/>
      <c r="BDA575" s="22"/>
      <c r="BDB575" s="22"/>
      <c r="BDC575" s="22"/>
      <c r="BDD575" s="22"/>
      <c r="BDE575" s="22"/>
      <c r="BDF575" s="22"/>
      <c r="BDG575" s="22"/>
      <c r="BDH575" s="22"/>
      <c r="BDI575" s="22"/>
      <c r="BDJ575" s="22"/>
      <c r="BDK575" s="22"/>
      <c r="BDL575" s="22"/>
      <c r="BDM575" s="22"/>
      <c r="BDN575" s="22"/>
      <c r="BDO575" s="22"/>
      <c r="BDP575" s="22"/>
      <c r="BDQ575" s="22"/>
      <c r="BDR575" s="22"/>
      <c r="BDS575" s="22"/>
      <c r="BDT575" s="22"/>
      <c r="BDU575" s="22"/>
      <c r="BDV575" s="22"/>
      <c r="BDW575" s="22"/>
      <c r="BDX575" s="22"/>
      <c r="BDY575" s="22"/>
      <c r="BDZ575" s="22"/>
      <c r="BEA575" s="22"/>
      <c r="BEB575" s="22"/>
      <c r="BEC575" s="22"/>
      <c r="BED575" s="22"/>
      <c r="BEE575" s="22"/>
      <c r="BEF575" s="22"/>
      <c r="BEG575" s="22"/>
      <c r="BEH575" s="22"/>
      <c r="BEI575" s="22"/>
      <c r="BEJ575" s="22"/>
      <c r="BEK575" s="22"/>
      <c r="BEL575" s="22"/>
      <c r="BEM575" s="22"/>
      <c r="BEN575" s="22"/>
      <c r="BEO575" s="22"/>
      <c r="BEP575" s="22"/>
      <c r="BEQ575" s="22"/>
      <c r="BER575" s="22"/>
      <c r="BES575" s="22"/>
      <c r="BET575" s="22"/>
      <c r="BEU575" s="22"/>
      <c r="BEV575" s="22"/>
      <c r="BEW575" s="22"/>
      <c r="BEX575" s="22"/>
      <c r="BEY575" s="22"/>
      <c r="BEZ575" s="22"/>
      <c r="BFA575" s="22"/>
      <c r="BFB575" s="22"/>
      <c r="BFC575" s="22"/>
      <c r="BFD575" s="22"/>
      <c r="BFE575" s="22"/>
      <c r="BFF575" s="22"/>
      <c r="BFG575" s="22"/>
      <c r="BFH575" s="22"/>
      <c r="BFI575" s="22"/>
      <c r="BFJ575" s="22"/>
      <c r="BFK575" s="22"/>
      <c r="BFL575" s="22"/>
      <c r="BFM575" s="22"/>
      <c r="BFN575" s="22"/>
      <c r="BFO575" s="22"/>
      <c r="BFP575" s="22"/>
      <c r="BFQ575" s="22"/>
      <c r="BFR575" s="22"/>
      <c r="BFS575" s="22"/>
      <c r="BFT575" s="22"/>
      <c r="BFU575" s="22"/>
      <c r="BFV575" s="22"/>
      <c r="BFW575" s="22"/>
      <c r="BFX575" s="22"/>
      <c r="BFY575" s="22"/>
      <c r="BFZ575" s="22"/>
      <c r="BGA575" s="22"/>
      <c r="BGB575" s="22"/>
      <c r="BGC575" s="22"/>
      <c r="BGD575" s="22"/>
      <c r="BGE575" s="22"/>
      <c r="BGF575" s="22"/>
      <c r="BGG575" s="22"/>
      <c r="BGH575" s="22"/>
      <c r="BGI575" s="22"/>
      <c r="BGJ575" s="22"/>
      <c r="BGK575" s="22"/>
      <c r="BGL575" s="22"/>
      <c r="BGM575" s="22"/>
      <c r="BGN575" s="22"/>
      <c r="BGO575" s="22"/>
      <c r="BGP575" s="22"/>
      <c r="BGQ575" s="22"/>
      <c r="BGR575" s="22"/>
      <c r="BGS575" s="22"/>
      <c r="BGT575" s="22"/>
      <c r="BGU575" s="22"/>
      <c r="BGV575" s="22"/>
      <c r="BGW575" s="22"/>
      <c r="BGX575" s="22"/>
      <c r="BGY575" s="22"/>
      <c r="BGZ575" s="22"/>
      <c r="BHA575" s="22"/>
      <c r="BHB575" s="22"/>
      <c r="BHC575" s="22"/>
      <c r="BHD575" s="22"/>
      <c r="BHE575" s="22"/>
      <c r="BHF575" s="22"/>
      <c r="BHG575" s="22"/>
      <c r="BHH575" s="22"/>
      <c r="BHI575" s="22"/>
      <c r="BHJ575" s="22"/>
      <c r="BHK575" s="22"/>
      <c r="BHL575" s="22"/>
      <c r="BHM575" s="22"/>
      <c r="BHN575" s="22"/>
      <c r="BHO575" s="22"/>
      <c r="BHP575" s="22"/>
      <c r="BHQ575" s="22"/>
      <c r="BHR575" s="22"/>
      <c r="BHS575" s="22"/>
      <c r="BHT575" s="22"/>
      <c r="BHU575" s="22"/>
      <c r="BHV575" s="22"/>
      <c r="BHW575" s="22"/>
      <c r="BHX575" s="22"/>
      <c r="BHY575" s="22"/>
      <c r="BHZ575" s="22"/>
      <c r="BIA575" s="22"/>
      <c r="BIB575" s="22"/>
      <c r="BIC575" s="22"/>
      <c r="BID575" s="22"/>
      <c r="BIE575" s="22"/>
      <c r="BIF575" s="22"/>
      <c r="BIG575" s="22"/>
      <c r="BIH575" s="22"/>
      <c r="BII575" s="22"/>
      <c r="BIJ575" s="22"/>
      <c r="BIK575" s="22"/>
      <c r="BIL575" s="22"/>
      <c r="BIM575" s="22"/>
      <c r="BIN575" s="22"/>
      <c r="BIO575" s="22"/>
      <c r="BIP575" s="22"/>
      <c r="BIQ575" s="22"/>
      <c r="BIR575" s="22"/>
      <c r="BIS575" s="22"/>
      <c r="BIT575" s="22"/>
      <c r="BIU575" s="22"/>
      <c r="BIV575" s="22"/>
      <c r="BIW575" s="22"/>
      <c r="BIX575" s="22"/>
      <c r="BIY575" s="22"/>
      <c r="BIZ575" s="22"/>
      <c r="BJA575" s="22"/>
      <c r="BJB575" s="22"/>
      <c r="BJC575" s="22"/>
      <c r="BJD575" s="22"/>
      <c r="BJE575" s="22"/>
      <c r="BJF575" s="22"/>
      <c r="BJG575" s="22"/>
      <c r="BJH575" s="22"/>
      <c r="BJI575" s="22"/>
      <c r="BJJ575" s="22"/>
      <c r="BJK575" s="22"/>
      <c r="BJL575" s="22"/>
      <c r="BJM575" s="22"/>
      <c r="BJN575" s="22"/>
      <c r="BJO575" s="22"/>
      <c r="BJP575" s="22"/>
      <c r="BJQ575" s="22"/>
      <c r="BJR575" s="22"/>
      <c r="BJS575" s="22"/>
      <c r="BJT575" s="22"/>
      <c r="BJU575" s="22"/>
      <c r="BJV575" s="22"/>
      <c r="BJW575" s="22"/>
      <c r="BJX575" s="22"/>
      <c r="BJY575" s="22"/>
      <c r="BJZ575" s="22"/>
      <c r="BKA575" s="22"/>
      <c r="BKB575" s="22"/>
      <c r="BKC575" s="22"/>
      <c r="BKD575" s="22"/>
      <c r="BKE575" s="22"/>
      <c r="BKF575" s="22"/>
      <c r="BKG575" s="22"/>
      <c r="BKH575" s="22"/>
      <c r="BKI575" s="22"/>
      <c r="BKJ575" s="22"/>
      <c r="BKK575" s="22"/>
      <c r="BKL575" s="22"/>
      <c r="BKM575" s="22"/>
      <c r="BKN575" s="22"/>
      <c r="BKO575" s="22"/>
      <c r="BKP575" s="22"/>
      <c r="BKQ575" s="22"/>
      <c r="BKR575" s="22"/>
      <c r="BKS575" s="22"/>
      <c r="BKT575" s="22"/>
      <c r="BKU575" s="22"/>
      <c r="BKV575" s="22"/>
      <c r="BKW575" s="22"/>
      <c r="BKX575" s="22"/>
      <c r="BKY575" s="22"/>
      <c r="BKZ575" s="22"/>
      <c r="BLA575" s="22"/>
      <c r="BLB575" s="22"/>
      <c r="BLC575" s="22"/>
      <c r="BLD575" s="22"/>
      <c r="BLE575" s="22"/>
      <c r="BLF575" s="22"/>
      <c r="BLG575" s="22"/>
      <c r="BLH575" s="22"/>
      <c r="BLI575" s="22"/>
      <c r="BLJ575" s="22"/>
      <c r="BLK575" s="22"/>
      <c r="BLL575" s="22"/>
      <c r="BLM575" s="22"/>
      <c r="BLN575" s="22"/>
      <c r="BLO575" s="22"/>
      <c r="BLP575" s="22"/>
      <c r="BLQ575" s="22"/>
      <c r="BLR575" s="22"/>
      <c r="BLS575" s="22"/>
      <c r="BLT575" s="22"/>
      <c r="BLU575" s="22"/>
      <c r="BLV575" s="22"/>
      <c r="BLW575" s="22"/>
      <c r="BLX575" s="22"/>
      <c r="BLY575" s="22"/>
      <c r="BLZ575" s="22"/>
      <c r="BMA575" s="22"/>
      <c r="BMB575" s="22"/>
      <c r="BMC575" s="22"/>
      <c r="BMD575" s="22"/>
      <c r="BME575" s="22"/>
      <c r="BMF575" s="22"/>
      <c r="BMG575" s="22"/>
      <c r="BMH575" s="22"/>
      <c r="BMI575" s="22"/>
      <c r="BMJ575" s="22"/>
      <c r="BMK575" s="22"/>
      <c r="BML575" s="22"/>
      <c r="BMM575" s="22"/>
      <c r="BMN575" s="22"/>
      <c r="BMO575" s="22"/>
      <c r="BMP575" s="22"/>
      <c r="BMQ575" s="22"/>
      <c r="BMR575" s="22"/>
      <c r="BMS575" s="22"/>
      <c r="BMT575" s="22"/>
      <c r="BMU575" s="22"/>
      <c r="BMV575" s="22"/>
      <c r="BMW575" s="22"/>
      <c r="BMX575" s="22"/>
      <c r="BMY575" s="22"/>
      <c r="BMZ575" s="22"/>
      <c r="BNA575" s="22"/>
      <c r="BNB575" s="22"/>
      <c r="BNC575" s="22"/>
      <c r="BND575" s="22"/>
      <c r="BNE575" s="22"/>
      <c r="BNF575" s="22"/>
      <c r="BNG575" s="22"/>
      <c r="BNH575" s="22"/>
      <c r="BNI575" s="22"/>
      <c r="BNJ575" s="22"/>
      <c r="BNK575" s="22"/>
      <c r="BNL575" s="22"/>
      <c r="BNM575" s="22"/>
      <c r="BNN575" s="22"/>
      <c r="BNO575" s="22"/>
      <c r="BNP575" s="22"/>
      <c r="BNQ575" s="22"/>
      <c r="BNR575" s="22"/>
      <c r="BNS575" s="22"/>
      <c r="BNT575" s="22"/>
      <c r="BNU575" s="22"/>
      <c r="BNV575" s="22"/>
      <c r="BNW575" s="22"/>
      <c r="BNX575" s="22"/>
      <c r="BNY575" s="22"/>
      <c r="BNZ575" s="22"/>
      <c r="BOA575" s="22"/>
      <c r="BOB575" s="22"/>
      <c r="BOC575" s="22"/>
      <c r="BOD575" s="22"/>
      <c r="BOE575" s="22"/>
      <c r="BOF575" s="22"/>
      <c r="BOG575" s="22"/>
      <c r="BOH575" s="22"/>
      <c r="BOI575" s="22"/>
      <c r="BOJ575" s="22"/>
      <c r="BOK575" s="22"/>
      <c r="BOL575" s="22"/>
      <c r="BOM575" s="22"/>
      <c r="BON575" s="22"/>
      <c r="BOO575" s="22"/>
      <c r="BOP575" s="22"/>
      <c r="BOQ575" s="22"/>
      <c r="BOR575" s="22"/>
      <c r="BOS575" s="22"/>
      <c r="BOT575" s="22"/>
      <c r="BOU575" s="22"/>
      <c r="BOV575" s="22"/>
      <c r="BOW575" s="22"/>
      <c r="BOX575" s="22"/>
      <c r="BOY575" s="22"/>
      <c r="BOZ575" s="22"/>
      <c r="BPA575" s="22"/>
      <c r="BPB575" s="22"/>
      <c r="BPC575" s="22"/>
      <c r="BPD575" s="22"/>
      <c r="BPE575" s="22"/>
      <c r="BPF575" s="22"/>
      <c r="BPG575" s="22"/>
      <c r="BPH575" s="22"/>
      <c r="BPI575" s="22"/>
      <c r="BPJ575" s="22"/>
      <c r="BPK575" s="22"/>
      <c r="BPL575" s="22"/>
      <c r="BPM575" s="22"/>
      <c r="BPN575" s="22"/>
      <c r="BPO575" s="22"/>
      <c r="BPP575" s="22"/>
      <c r="BPQ575" s="22"/>
      <c r="BPR575" s="22"/>
      <c r="BPS575" s="22"/>
      <c r="BPT575" s="22"/>
      <c r="BPU575" s="22"/>
      <c r="BPV575" s="22"/>
      <c r="BPW575" s="22"/>
      <c r="BPX575" s="22"/>
      <c r="BPY575" s="22"/>
      <c r="BPZ575" s="22"/>
      <c r="BQA575" s="22"/>
      <c r="BQB575" s="22"/>
      <c r="BQC575" s="22"/>
      <c r="BQD575" s="22"/>
      <c r="BQE575" s="22"/>
      <c r="BQF575" s="22"/>
      <c r="BQG575" s="22"/>
      <c r="BQH575" s="22"/>
      <c r="BQI575" s="22"/>
      <c r="BQJ575" s="22"/>
      <c r="BQK575" s="22"/>
      <c r="BQL575" s="22"/>
      <c r="BQM575" s="22"/>
      <c r="BQN575" s="22"/>
      <c r="BQO575" s="22"/>
      <c r="BQP575" s="22"/>
      <c r="BQQ575" s="22"/>
      <c r="BQR575" s="22"/>
      <c r="BQS575" s="22"/>
      <c r="BQT575" s="22"/>
      <c r="BQU575" s="22"/>
      <c r="BQV575" s="22"/>
      <c r="BQW575" s="22"/>
      <c r="BQX575" s="22"/>
      <c r="BQY575" s="22"/>
      <c r="BQZ575" s="22"/>
      <c r="BRA575" s="22"/>
      <c r="BRB575" s="22"/>
      <c r="BRC575" s="22"/>
      <c r="BRD575" s="22"/>
      <c r="BRE575" s="22"/>
      <c r="BRF575" s="22"/>
      <c r="BRG575" s="22"/>
      <c r="BRH575" s="22"/>
      <c r="BRI575" s="22"/>
      <c r="BRJ575" s="22"/>
      <c r="BRK575" s="22"/>
      <c r="BRL575" s="22"/>
      <c r="BRM575" s="22"/>
      <c r="BRN575" s="22"/>
      <c r="BRO575" s="22"/>
      <c r="BRP575" s="22"/>
      <c r="BRQ575" s="22"/>
      <c r="BRR575" s="22"/>
      <c r="BRS575" s="22"/>
      <c r="BRT575" s="22"/>
      <c r="BRU575" s="22"/>
      <c r="BRV575" s="22"/>
      <c r="BRW575" s="22"/>
      <c r="BRX575" s="22"/>
      <c r="BRY575" s="22"/>
      <c r="BRZ575" s="22"/>
      <c r="BSA575" s="22"/>
      <c r="BSB575" s="22"/>
      <c r="BSC575" s="22"/>
      <c r="BSD575" s="22"/>
      <c r="BSE575" s="22"/>
      <c r="BSF575" s="22"/>
      <c r="BSG575" s="22"/>
      <c r="BSH575" s="22"/>
      <c r="BSI575" s="22"/>
      <c r="BSJ575" s="22"/>
      <c r="BSK575" s="22"/>
      <c r="BSL575" s="22"/>
      <c r="BSM575" s="22"/>
      <c r="BSN575" s="22"/>
      <c r="BSO575" s="22"/>
      <c r="BSP575" s="22"/>
      <c r="BSQ575" s="22"/>
      <c r="BSR575" s="22"/>
      <c r="BSS575" s="22"/>
      <c r="BST575" s="22"/>
      <c r="BSU575" s="22"/>
      <c r="BSV575" s="22"/>
      <c r="BSW575" s="22"/>
      <c r="BSX575" s="22"/>
      <c r="BSY575" s="22"/>
      <c r="BSZ575" s="22"/>
      <c r="BTA575" s="22"/>
      <c r="BTB575" s="22"/>
      <c r="BTC575" s="22"/>
      <c r="BTD575" s="22"/>
      <c r="BTE575" s="22"/>
      <c r="BTF575" s="22"/>
      <c r="BTG575" s="22"/>
      <c r="BTH575" s="22"/>
      <c r="BTI575" s="22"/>
      <c r="BTJ575" s="22"/>
      <c r="BTK575" s="22"/>
      <c r="BTL575" s="22"/>
      <c r="BTM575" s="22"/>
      <c r="BTN575" s="22"/>
      <c r="BTO575" s="22"/>
      <c r="BTP575" s="22"/>
      <c r="BTQ575" s="22"/>
      <c r="BTR575" s="22"/>
      <c r="BTS575" s="22"/>
      <c r="BTT575" s="22"/>
      <c r="BTU575" s="22"/>
      <c r="BTV575" s="22"/>
      <c r="BTW575" s="22"/>
      <c r="BTX575" s="22"/>
      <c r="BTY575" s="22"/>
      <c r="BTZ575" s="22"/>
      <c r="BUA575" s="22"/>
      <c r="BUB575" s="22"/>
      <c r="BUC575" s="22"/>
      <c r="BUD575" s="22"/>
      <c r="BUE575" s="22"/>
      <c r="BUF575" s="22"/>
      <c r="BUG575" s="22"/>
      <c r="BUH575" s="22"/>
      <c r="BUI575" s="22"/>
      <c r="BUJ575" s="22"/>
      <c r="BUK575" s="22"/>
      <c r="BUL575" s="22"/>
      <c r="BUM575" s="22"/>
      <c r="BUN575" s="22"/>
      <c r="BUO575" s="22"/>
      <c r="BUP575" s="22"/>
      <c r="BUQ575" s="22"/>
      <c r="BUR575" s="22"/>
      <c r="BUS575" s="22"/>
      <c r="BUT575" s="22"/>
      <c r="BUU575" s="22"/>
      <c r="BUV575" s="22"/>
      <c r="BUW575" s="22"/>
      <c r="BUX575" s="22"/>
      <c r="BUY575" s="22"/>
      <c r="BUZ575" s="22"/>
      <c r="BVA575" s="22"/>
      <c r="BVB575" s="22"/>
      <c r="BVC575" s="22"/>
      <c r="BVD575" s="22"/>
      <c r="BVE575" s="22"/>
      <c r="BVF575" s="22"/>
      <c r="BVG575" s="22"/>
      <c r="BVH575" s="22"/>
      <c r="BVI575" s="22"/>
      <c r="BVJ575" s="22"/>
      <c r="BVK575" s="22"/>
      <c r="BVL575" s="22"/>
      <c r="BVM575" s="22"/>
      <c r="BVN575" s="22"/>
      <c r="BVO575" s="22"/>
      <c r="BVP575" s="22"/>
      <c r="BVQ575" s="22"/>
      <c r="BVR575" s="22"/>
      <c r="BVS575" s="22"/>
      <c r="BVT575" s="22"/>
      <c r="BVU575" s="22"/>
      <c r="BVV575" s="22"/>
      <c r="BVW575" s="22"/>
      <c r="BVX575" s="22"/>
      <c r="BVY575" s="22"/>
      <c r="BVZ575" s="22"/>
      <c r="BWA575" s="22"/>
      <c r="BWB575" s="22"/>
      <c r="BWC575" s="22"/>
      <c r="BWD575" s="22"/>
      <c r="BWE575" s="22"/>
      <c r="BWF575" s="22"/>
      <c r="BWG575" s="22"/>
      <c r="BWH575" s="22"/>
      <c r="BWI575" s="22"/>
      <c r="BWJ575" s="22"/>
      <c r="BWK575" s="22"/>
      <c r="BWL575" s="22"/>
      <c r="BWM575" s="22"/>
      <c r="BWN575" s="22"/>
      <c r="BWO575" s="22"/>
      <c r="BWP575" s="22"/>
      <c r="BWQ575" s="22"/>
      <c r="BWR575" s="22"/>
      <c r="BWS575" s="22"/>
      <c r="BWT575" s="22"/>
      <c r="BWU575" s="22"/>
      <c r="BWV575" s="22"/>
      <c r="BWW575" s="22"/>
      <c r="BWX575" s="22"/>
      <c r="BWY575" s="22"/>
      <c r="BWZ575" s="22"/>
      <c r="BXA575" s="22"/>
      <c r="BXB575" s="22"/>
      <c r="BXC575" s="22"/>
      <c r="BXD575" s="22"/>
      <c r="BXE575" s="22"/>
      <c r="BXF575" s="22"/>
      <c r="BXG575" s="22"/>
      <c r="BXH575" s="22"/>
      <c r="BXI575" s="22"/>
      <c r="BXJ575" s="22"/>
      <c r="BXK575" s="22"/>
      <c r="BXL575" s="22"/>
      <c r="BXM575" s="22"/>
      <c r="BXN575" s="22"/>
      <c r="BXO575" s="22"/>
      <c r="BXP575" s="22"/>
      <c r="BXQ575" s="22"/>
      <c r="BXR575" s="22"/>
      <c r="BXS575" s="22"/>
      <c r="BXT575" s="22"/>
      <c r="BXU575" s="22"/>
      <c r="BXV575" s="22"/>
      <c r="BXW575" s="22"/>
      <c r="BXX575" s="22"/>
      <c r="BXY575" s="22"/>
      <c r="BXZ575" s="22"/>
      <c r="BYA575" s="22"/>
      <c r="BYB575" s="22"/>
      <c r="BYC575" s="22"/>
      <c r="BYD575" s="22"/>
      <c r="BYE575" s="22"/>
      <c r="BYF575" s="22"/>
      <c r="BYG575" s="22"/>
      <c r="BYH575" s="22"/>
      <c r="BYI575" s="22"/>
      <c r="BYJ575" s="22"/>
      <c r="BYK575" s="22"/>
      <c r="BYL575" s="22"/>
      <c r="BYM575" s="22"/>
      <c r="BYN575" s="22"/>
      <c r="BYO575" s="22"/>
      <c r="BYP575" s="22"/>
      <c r="BYQ575" s="22"/>
      <c r="BYR575" s="22"/>
      <c r="BYS575" s="22"/>
      <c r="BYT575" s="22"/>
      <c r="BYU575" s="22"/>
      <c r="BYV575" s="22"/>
      <c r="BYW575" s="22"/>
      <c r="BYX575" s="22"/>
      <c r="BYY575" s="22"/>
      <c r="BYZ575" s="22"/>
      <c r="BZA575" s="22"/>
      <c r="BZB575" s="22"/>
      <c r="BZC575" s="22"/>
      <c r="BZD575" s="22"/>
      <c r="BZE575" s="22"/>
      <c r="BZF575" s="22"/>
      <c r="BZG575" s="22"/>
      <c r="BZH575" s="22"/>
      <c r="BZI575" s="22"/>
      <c r="BZJ575" s="22"/>
      <c r="BZK575" s="22"/>
      <c r="BZL575" s="22"/>
      <c r="BZM575" s="22"/>
      <c r="BZN575" s="22"/>
      <c r="BZO575" s="22"/>
      <c r="BZP575" s="22"/>
      <c r="BZQ575" s="22"/>
      <c r="BZR575" s="22"/>
      <c r="BZS575" s="22"/>
      <c r="BZT575" s="22"/>
      <c r="BZU575" s="22"/>
      <c r="BZV575" s="22"/>
      <c r="BZW575" s="22"/>
      <c r="BZX575" s="22"/>
      <c r="BZY575" s="22"/>
      <c r="BZZ575" s="22"/>
      <c r="CAA575" s="22"/>
      <c r="CAB575" s="22"/>
      <c r="CAC575" s="22"/>
      <c r="CAD575" s="22"/>
      <c r="CAE575" s="22"/>
      <c r="CAF575" s="22"/>
      <c r="CAG575" s="22"/>
      <c r="CAH575" s="22"/>
      <c r="CAI575" s="22"/>
      <c r="CAJ575" s="22"/>
      <c r="CAK575" s="22"/>
      <c r="CAL575" s="22"/>
      <c r="CAM575" s="22"/>
      <c r="CAN575" s="22"/>
      <c r="CAO575" s="22"/>
      <c r="CAP575" s="22"/>
      <c r="CAQ575" s="22"/>
      <c r="CAR575" s="22"/>
      <c r="CAS575" s="22"/>
      <c r="CAT575" s="22"/>
      <c r="CAU575" s="22"/>
      <c r="CAV575" s="22"/>
      <c r="CAW575" s="22"/>
      <c r="CAX575" s="22"/>
      <c r="CAY575" s="22"/>
      <c r="CAZ575" s="22"/>
      <c r="CBA575" s="22"/>
      <c r="CBB575" s="22"/>
      <c r="CBC575" s="22"/>
      <c r="CBD575" s="22"/>
      <c r="CBE575" s="22"/>
      <c r="CBF575" s="22"/>
      <c r="CBG575" s="22"/>
      <c r="CBH575" s="22"/>
      <c r="CBI575" s="22"/>
      <c r="CBJ575" s="22"/>
      <c r="CBK575" s="22"/>
      <c r="CBL575" s="22"/>
      <c r="CBM575" s="22"/>
      <c r="CBN575" s="22"/>
      <c r="CBO575" s="22"/>
      <c r="CBP575" s="22"/>
      <c r="CBQ575" s="22"/>
      <c r="CBR575" s="22"/>
      <c r="CBS575" s="22"/>
      <c r="CBT575" s="22"/>
      <c r="CBU575" s="22"/>
      <c r="CBV575" s="22"/>
      <c r="CBW575" s="22"/>
      <c r="CBX575" s="22"/>
      <c r="CBY575" s="22"/>
      <c r="CBZ575" s="22"/>
      <c r="CCA575" s="22"/>
      <c r="CCB575" s="22"/>
      <c r="CCC575" s="22"/>
      <c r="CCD575" s="22"/>
      <c r="CCE575" s="22"/>
      <c r="CCF575" s="22"/>
      <c r="CCG575" s="22"/>
      <c r="CCH575" s="22"/>
      <c r="CCI575" s="22"/>
      <c r="CCJ575" s="22"/>
      <c r="CCK575" s="22"/>
      <c r="CCL575" s="22"/>
      <c r="CCM575" s="22"/>
      <c r="CCN575" s="22"/>
      <c r="CCO575" s="22"/>
      <c r="CCP575" s="22"/>
      <c r="CCQ575" s="22"/>
      <c r="CCR575" s="22"/>
      <c r="CCS575" s="22"/>
      <c r="CCT575" s="22"/>
      <c r="CCU575" s="22"/>
      <c r="CCV575" s="22"/>
      <c r="CCW575" s="22"/>
      <c r="CCX575" s="22"/>
      <c r="CCY575" s="22"/>
      <c r="CCZ575" s="22"/>
      <c r="CDA575" s="22"/>
      <c r="CDB575" s="22"/>
      <c r="CDC575" s="22"/>
      <c r="CDD575" s="22"/>
      <c r="CDE575" s="22"/>
      <c r="CDF575" s="22"/>
      <c r="CDG575" s="22"/>
      <c r="CDH575" s="22"/>
      <c r="CDI575" s="22"/>
      <c r="CDJ575" s="22"/>
      <c r="CDK575" s="22"/>
      <c r="CDL575" s="22"/>
      <c r="CDM575" s="22"/>
      <c r="CDN575" s="22"/>
      <c r="CDO575" s="22"/>
      <c r="CDP575" s="22"/>
      <c r="CDQ575" s="22"/>
      <c r="CDR575" s="22"/>
      <c r="CDS575" s="22"/>
      <c r="CDT575" s="22"/>
      <c r="CDU575" s="22"/>
      <c r="CDV575" s="22"/>
      <c r="CDW575" s="22"/>
      <c r="CDX575" s="22"/>
      <c r="CDY575" s="22"/>
      <c r="CDZ575" s="22"/>
      <c r="CEA575" s="22"/>
      <c r="CEB575" s="22"/>
      <c r="CEC575" s="22"/>
      <c r="CED575" s="22"/>
      <c r="CEE575" s="22"/>
      <c r="CEF575" s="22"/>
      <c r="CEG575" s="22"/>
      <c r="CEH575" s="22"/>
      <c r="CEI575" s="22"/>
      <c r="CEJ575" s="22"/>
      <c r="CEK575" s="22"/>
      <c r="CEL575" s="22"/>
      <c r="CEM575" s="22"/>
      <c r="CEN575" s="22"/>
      <c r="CEO575" s="22"/>
      <c r="CEP575" s="22"/>
      <c r="CEQ575" s="22"/>
      <c r="CER575" s="22"/>
      <c r="CES575" s="22"/>
      <c r="CET575" s="22"/>
      <c r="CEU575" s="22"/>
      <c r="CEV575" s="22"/>
      <c r="CEW575" s="22"/>
      <c r="CEX575" s="22"/>
      <c r="CEY575" s="22"/>
      <c r="CEZ575" s="22"/>
      <c r="CFA575" s="22"/>
      <c r="CFB575" s="22"/>
      <c r="CFC575" s="22"/>
      <c r="CFD575" s="22"/>
      <c r="CFE575" s="22"/>
      <c r="CFF575" s="22"/>
      <c r="CFG575" s="22"/>
      <c r="CFH575" s="22"/>
      <c r="CFI575" s="22"/>
      <c r="CFJ575" s="22"/>
      <c r="CFK575" s="22"/>
      <c r="CFL575" s="22"/>
      <c r="CFM575" s="22"/>
      <c r="CFN575" s="22"/>
      <c r="CFO575" s="22"/>
      <c r="CFP575" s="22"/>
      <c r="CFQ575" s="22"/>
      <c r="CFR575" s="22"/>
      <c r="CFS575" s="22"/>
      <c r="CFT575" s="22"/>
      <c r="CFU575" s="22"/>
      <c r="CFV575" s="22"/>
      <c r="CFW575" s="22"/>
      <c r="CFX575" s="22"/>
      <c r="CFY575" s="22"/>
      <c r="CFZ575" s="22"/>
      <c r="CGA575" s="22"/>
      <c r="CGB575" s="22"/>
      <c r="CGC575" s="22"/>
      <c r="CGD575" s="22"/>
      <c r="CGE575" s="22"/>
      <c r="CGF575" s="22"/>
      <c r="CGG575" s="22"/>
      <c r="CGH575" s="22"/>
      <c r="CGI575" s="22"/>
      <c r="CGJ575" s="22"/>
      <c r="CGK575" s="22"/>
      <c r="CGL575" s="22"/>
      <c r="CGM575" s="22"/>
      <c r="CGN575" s="22"/>
      <c r="CGO575" s="22"/>
      <c r="CGP575" s="22"/>
      <c r="CGQ575" s="22"/>
      <c r="CGR575" s="22"/>
      <c r="CGS575" s="22"/>
      <c r="CGT575" s="22"/>
      <c r="CGU575" s="22"/>
      <c r="CGV575" s="22"/>
      <c r="CGW575" s="22"/>
      <c r="CGX575" s="22"/>
      <c r="CGY575" s="22"/>
      <c r="CGZ575" s="22"/>
      <c r="CHA575" s="22"/>
      <c r="CHB575" s="22"/>
      <c r="CHC575" s="22"/>
      <c r="CHD575" s="22"/>
      <c r="CHE575" s="22"/>
      <c r="CHF575" s="22"/>
      <c r="CHG575" s="22"/>
      <c r="CHH575" s="22"/>
      <c r="CHI575" s="22"/>
      <c r="CHJ575" s="22"/>
      <c r="CHK575" s="22"/>
      <c r="CHL575" s="22"/>
      <c r="CHM575" s="22"/>
      <c r="CHN575" s="22"/>
      <c r="CHO575" s="22"/>
      <c r="CHP575" s="22"/>
      <c r="CHQ575" s="22"/>
      <c r="CHR575" s="22"/>
      <c r="CHS575" s="22"/>
      <c r="CHT575" s="22"/>
      <c r="CHU575" s="22"/>
      <c r="CHV575" s="22"/>
      <c r="CHW575" s="22"/>
      <c r="CHX575" s="22"/>
      <c r="CHY575" s="22"/>
      <c r="CHZ575" s="22"/>
      <c r="CIA575" s="22"/>
      <c r="CIB575" s="22"/>
      <c r="CIC575" s="22"/>
      <c r="CID575" s="22"/>
      <c r="CIE575" s="22"/>
      <c r="CIF575" s="22"/>
      <c r="CIG575" s="22"/>
      <c r="CIH575" s="22"/>
      <c r="CII575" s="22"/>
      <c r="CIJ575" s="22"/>
      <c r="CIK575" s="22"/>
      <c r="CIL575" s="22"/>
      <c r="CIM575" s="22"/>
      <c r="CIN575" s="22"/>
      <c r="CIO575" s="22"/>
      <c r="CIP575" s="22"/>
      <c r="CIQ575" s="22"/>
      <c r="CIR575" s="22"/>
      <c r="CIS575" s="22"/>
      <c r="CIT575" s="22"/>
      <c r="CIU575" s="22"/>
      <c r="CIV575" s="22"/>
      <c r="CIW575" s="22"/>
      <c r="CIX575" s="22"/>
      <c r="CIY575" s="22"/>
      <c r="CIZ575" s="22"/>
      <c r="CJA575" s="22"/>
      <c r="CJB575" s="22"/>
      <c r="CJC575" s="22"/>
      <c r="CJD575" s="22"/>
      <c r="CJE575" s="22"/>
      <c r="CJF575" s="22"/>
      <c r="CJG575" s="22"/>
      <c r="CJH575" s="22"/>
      <c r="CJI575" s="22"/>
      <c r="CJJ575" s="22"/>
      <c r="CJK575" s="22"/>
      <c r="CJL575" s="22"/>
      <c r="CJM575" s="22"/>
      <c r="CJN575" s="22"/>
      <c r="CJO575" s="22"/>
      <c r="CJP575" s="22"/>
      <c r="CJQ575" s="22"/>
      <c r="CJR575" s="22"/>
      <c r="CJS575" s="22"/>
      <c r="CJT575" s="22"/>
      <c r="CJU575" s="22"/>
      <c r="CJV575" s="22"/>
      <c r="CJW575" s="22"/>
      <c r="CJX575" s="22"/>
      <c r="CJY575" s="22"/>
      <c r="CJZ575" s="22"/>
      <c r="CKA575" s="22"/>
      <c r="CKB575" s="22"/>
      <c r="CKC575" s="22"/>
      <c r="CKD575" s="22"/>
      <c r="CKE575" s="22"/>
      <c r="CKF575" s="22"/>
      <c r="CKG575" s="22"/>
      <c r="CKH575" s="22"/>
      <c r="CKI575" s="22"/>
      <c r="CKJ575" s="22"/>
      <c r="CKK575" s="22"/>
      <c r="CKL575" s="22"/>
      <c r="CKM575" s="22"/>
      <c r="CKN575" s="22"/>
      <c r="CKO575" s="22"/>
      <c r="CKP575" s="22"/>
      <c r="CKQ575" s="22"/>
      <c r="CKR575" s="22"/>
      <c r="CKS575" s="22"/>
      <c r="CKT575" s="22"/>
      <c r="CKU575" s="22"/>
      <c r="CKV575" s="22"/>
      <c r="CKW575" s="22"/>
      <c r="CKX575" s="22"/>
      <c r="CKY575" s="22"/>
      <c r="CKZ575" s="22"/>
      <c r="CLA575" s="22"/>
      <c r="CLB575" s="22"/>
      <c r="CLC575" s="22"/>
      <c r="CLD575" s="22"/>
      <c r="CLE575" s="22"/>
      <c r="CLF575" s="22"/>
      <c r="CLG575" s="22"/>
      <c r="CLH575" s="22"/>
      <c r="CLI575" s="22"/>
      <c r="CLJ575" s="22"/>
      <c r="CLK575" s="22"/>
      <c r="CLL575" s="22"/>
      <c r="CLM575" s="22"/>
      <c r="CLN575" s="22"/>
      <c r="CLO575" s="22"/>
      <c r="CLP575" s="22"/>
      <c r="CLQ575" s="22"/>
      <c r="CLR575" s="22"/>
      <c r="CLS575" s="22"/>
      <c r="CLT575" s="22"/>
      <c r="CLU575" s="22"/>
      <c r="CLV575" s="22"/>
      <c r="CLW575" s="22"/>
      <c r="CLX575" s="22"/>
      <c r="CLY575" s="22"/>
      <c r="CLZ575" s="22"/>
      <c r="CMA575" s="22"/>
      <c r="CMB575" s="22"/>
      <c r="CMC575" s="22"/>
      <c r="CMD575" s="22"/>
      <c r="CME575" s="22"/>
      <c r="CMF575" s="22"/>
      <c r="CMG575" s="22"/>
      <c r="CMH575" s="22"/>
      <c r="CMI575" s="22"/>
      <c r="CMJ575" s="22"/>
      <c r="CMK575" s="22"/>
      <c r="CML575" s="22"/>
      <c r="CMM575" s="22"/>
      <c r="CMN575" s="22"/>
      <c r="CMO575" s="22"/>
      <c r="CMP575" s="22"/>
      <c r="CMQ575" s="22"/>
      <c r="CMR575" s="22"/>
      <c r="CMS575" s="22"/>
      <c r="CMT575" s="22"/>
      <c r="CMU575" s="22"/>
      <c r="CMV575" s="22"/>
      <c r="CMW575" s="22"/>
      <c r="CMX575" s="22"/>
      <c r="CMY575" s="22"/>
      <c r="CMZ575" s="22"/>
      <c r="CNA575" s="22"/>
      <c r="CNB575" s="22"/>
      <c r="CNC575" s="22"/>
      <c r="CND575" s="22"/>
      <c r="CNE575" s="22"/>
      <c r="CNF575" s="22"/>
      <c r="CNG575" s="22"/>
      <c r="CNH575" s="22"/>
      <c r="CNI575" s="22"/>
      <c r="CNJ575" s="22"/>
      <c r="CNK575" s="22"/>
      <c r="CNL575" s="22"/>
      <c r="CNM575" s="22"/>
      <c r="CNN575" s="22"/>
      <c r="CNO575" s="22"/>
      <c r="CNP575" s="22"/>
      <c r="CNQ575" s="22"/>
      <c r="CNR575" s="22"/>
      <c r="CNS575" s="22"/>
      <c r="CNT575" s="22"/>
      <c r="CNU575" s="22"/>
      <c r="CNV575" s="22"/>
      <c r="CNW575" s="22"/>
      <c r="CNX575" s="22"/>
      <c r="CNY575" s="22"/>
      <c r="CNZ575" s="22"/>
      <c r="COA575" s="22"/>
      <c r="COB575" s="22"/>
      <c r="COC575" s="22"/>
      <c r="COD575" s="22"/>
      <c r="COE575" s="22"/>
      <c r="COF575" s="22"/>
      <c r="COG575" s="22"/>
      <c r="COH575" s="22"/>
      <c r="COI575" s="22"/>
      <c r="COJ575" s="22"/>
      <c r="COK575" s="22"/>
      <c r="COL575" s="22"/>
      <c r="COM575" s="22"/>
      <c r="CON575" s="22"/>
      <c r="COO575" s="22"/>
      <c r="COP575" s="22"/>
      <c r="COQ575" s="22"/>
      <c r="COR575" s="22"/>
      <c r="COS575" s="22"/>
      <c r="COT575" s="22"/>
      <c r="COU575" s="22"/>
      <c r="COV575" s="22"/>
      <c r="COW575" s="22"/>
      <c r="COX575" s="22"/>
      <c r="COY575" s="22"/>
      <c r="COZ575" s="22"/>
      <c r="CPA575" s="22"/>
      <c r="CPB575" s="22"/>
      <c r="CPC575" s="22"/>
      <c r="CPD575" s="22"/>
      <c r="CPE575" s="22"/>
      <c r="CPF575" s="22"/>
      <c r="CPG575" s="22"/>
      <c r="CPH575" s="22"/>
      <c r="CPI575" s="22"/>
      <c r="CPJ575" s="22"/>
      <c r="CPK575" s="22"/>
      <c r="CPL575" s="22"/>
      <c r="CPM575" s="22"/>
      <c r="CPN575" s="22"/>
      <c r="CPO575" s="22"/>
      <c r="CPP575" s="22"/>
      <c r="CPQ575" s="22"/>
      <c r="CPR575" s="22"/>
      <c r="CPS575" s="22"/>
      <c r="CPT575" s="22"/>
      <c r="CPU575" s="22"/>
      <c r="CPV575" s="22"/>
      <c r="CPW575" s="22"/>
      <c r="CPX575" s="22"/>
      <c r="CPY575" s="22"/>
      <c r="CPZ575" s="22"/>
      <c r="CQA575" s="22"/>
      <c r="CQB575" s="22"/>
      <c r="CQC575" s="22"/>
      <c r="CQD575" s="22"/>
      <c r="CQE575" s="22"/>
      <c r="CQF575" s="22"/>
      <c r="CQG575" s="22"/>
      <c r="CQH575" s="22"/>
      <c r="CQI575" s="22"/>
      <c r="CQJ575" s="22"/>
      <c r="CQK575" s="22"/>
      <c r="CQL575" s="22"/>
      <c r="CQM575" s="22"/>
      <c r="CQN575" s="22"/>
      <c r="CQO575" s="22"/>
      <c r="CQP575" s="22"/>
      <c r="CQQ575" s="22"/>
      <c r="CQR575" s="22"/>
      <c r="CQS575" s="22"/>
      <c r="CQT575" s="22"/>
      <c r="CQU575" s="22"/>
      <c r="CQV575" s="22"/>
      <c r="CQW575" s="22"/>
      <c r="CQX575" s="22"/>
      <c r="CQY575" s="22"/>
      <c r="CQZ575" s="22"/>
      <c r="CRA575" s="22"/>
      <c r="CRB575" s="22"/>
      <c r="CRC575" s="22"/>
      <c r="CRD575" s="22"/>
      <c r="CRE575" s="22"/>
      <c r="CRF575" s="22"/>
      <c r="CRG575" s="22"/>
      <c r="CRH575" s="22"/>
      <c r="CRI575" s="22"/>
      <c r="CRJ575" s="22"/>
      <c r="CRK575" s="22"/>
      <c r="CRL575" s="22"/>
      <c r="CRM575" s="22"/>
      <c r="CRN575" s="22"/>
      <c r="CRO575" s="22"/>
      <c r="CRP575" s="22"/>
      <c r="CRQ575" s="22"/>
      <c r="CRR575" s="22"/>
      <c r="CRS575" s="22"/>
      <c r="CRT575" s="22"/>
      <c r="CRU575" s="22"/>
      <c r="CRV575" s="22"/>
      <c r="CRW575" s="22"/>
      <c r="CRX575" s="22"/>
      <c r="CRY575" s="22"/>
      <c r="CRZ575" s="22"/>
      <c r="CSA575" s="22"/>
      <c r="CSB575" s="22"/>
      <c r="CSC575" s="22"/>
      <c r="CSD575" s="22"/>
      <c r="CSE575" s="22"/>
      <c r="CSF575" s="22"/>
      <c r="CSG575" s="22"/>
      <c r="CSH575" s="22"/>
      <c r="CSI575" s="22"/>
      <c r="CSJ575" s="22"/>
      <c r="CSK575" s="22"/>
      <c r="CSL575" s="22"/>
      <c r="CSM575" s="22"/>
      <c r="CSN575" s="22"/>
      <c r="CSO575" s="22"/>
      <c r="CSP575" s="22"/>
      <c r="CSQ575" s="22"/>
      <c r="CSR575" s="22"/>
      <c r="CSS575" s="22"/>
      <c r="CST575" s="22"/>
      <c r="CSU575" s="22"/>
      <c r="CSV575" s="22"/>
      <c r="CSW575" s="22"/>
      <c r="CSX575" s="22"/>
      <c r="CSY575" s="22"/>
      <c r="CSZ575" s="22"/>
      <c r="CTA575" s="22"/>
      <c r="CTB575" s="22"/>
      <c r="CTC575" s="22"/>
      <c r="CTD575" s="22"/>
      <c r="CTE575" s="22"/>
      <c r="CTF575" s="22"/>
      <c r="CTG575" s="22"/>
      <c r="CTH575" s="22"/>
      <c r="CTI575" s="22"/>
      <c r="CTJ575" s="22"/>
      <c r="CTK575" s="22"/>
      <c r="CTL575" s="22"/>
      <c r="CTM575" s="22"/>
      <c r="CTN575" s="22"/>
      <c r="CTO575" s="22"/>
      <c r="CTP575" s="22"/>
      <c r="CTQ575" s="22"/>
      <c r="CTR575" s="22"/>
      <c r="CTS575" s="22"/>
      <c r="CTT575" s="22"/>
      <c r="CTU575" s="22"/>
      <c r="CTV575" s="22"/>
      <c r="CTW575" s="22"/>
      <c r="CTX575" s="22"/>
      <c r="CTY575" s="22"/>
      <c r="CTZ575" s="22"/>
      <c r="CUA575" s="22"/>
      <c r="CUB575" s="22"/>
      <c r="CUC575" s="22"/>
      <c r="CUD575" s="22"/>
      <c r="CUE575" s="22"/>
      <c r="CUF575" s="22"/>
      <c r="CUG575" s="22"/>
      <c r="CUH575" s="22"/>
      <c r="CUI575" s="22"/>
      <c r="CUJ575" s="22"/>
      <c r="CUK575" s="22"/>
      <c r="CUL575" s="22"/>
      <c r="CUM575" s="22"/>
      <c r="CUN575" s="22"/>
      <c r="CUO575" s="22"/>
      <c r="CUP575" s="22"/>
      <c r="CUQ575" s="22"/>
      <c r="CUR575" s="22"/>
      <c r="CUS575" s="22"/>
      <c r="CUT575" s="22"/>
      <c r="CUU575" s="22"/>
      <c r="CUV575" s="22"/>
      <c r="CUW575" s="22"/>
      <c r="CUX575" s="22"/>
      <c r="CUY575" s="22"/>
      <c r="CUZ575" s="22"/>
      <c r="CVA575" s="22"/>
      <c r="CVB575" s="22"/>
      <c r="CVC575" s="22"/>
      <c r="CVD575" s="22"/>
      <c r="CVE575" s="22"/>
      <c r="CVF575" s="22"/>
      <c r="CVG575" s="22"/>
      <c r="CVH575" s="22"/>
      <c r="CVI575" s="22"/>
      <c r="CVJ575" s="22"/>
      <c r="CVK575" s="22"/>
      <c r="CVL575" s="22"/>
      <c r="CVM575" s="22"/>
      <c r="CVN575" s="22"/>
      <c r="CVO575" s="22"/>
      <c r="CVP575" s="22"/>
      <c r="CVQ575" s="22"/>
      <c r="CVR575" s="22"/>
      <c r="CVS575" s="22"/>
      <c r="CVT575" s="22"/>
      <c r="CVU575" s="22"/>
      <c r="CVV575" s="22"/>
      <c r="CVW575" s="22"/>
      <c r="CVX575" s="22"/>
      <c r="CVY575" s="22"/>
      <c r="CVZ575" s="22"/>
      <c r="CWA575" s="22"/>
      <c r="CWB575" s="22"/>
      <c r="CWC575" s="22"/>
      <c r="CWD575" s="22"/>
      <c r="CWE575" s="22"/>
      <c r="CWF575" s="22"/>
      <c r="CWG575" s="22"/>
      <c r="CWH575" s="22"/>
      <c r="CWI575" s="22"/>
      <c r="CWJ575" s="22"/>
      <c r="CWK575" s="22"/>
      <c r="CWL575" s="22"/>
      <c r="CWM575" s="22"/>
      <c r="CWN575" s="22"/>
      <c r="CWO575" s="22"/>
      <c r="CWP575" s="22"/>
      <c r="CWQ575" s="22"/>
      <c r="CWR575" s="22"/>
      <c r="CWS575" s="22"/>
      <c r="CWT575" s="22"/>
      <c r="CWU575" s="22"/>
      <c r="CWV575" s="22"/>
      <c r="CWW575" s="22"/>
      <c r="CWX575" s="22"/>
      <c r="CWY575" s="22"/>
      <c r="CWZ575" s="22"/>
      <c r="CXA575" s="22"/>
      <c r="CXB575" s="22"/>
      <c r="CXC575" s="22"/>
      <c r="CXD575" s="22"/>
      <c r="CXE575" s="22"/>
      <c r="CXF575" s="22"/>
      <c r="CXG575" s="22"/>
      <c r="CXH575" s="22"/>
      <c r="CXI575" s="22"/>
      <c r="CXJ575" s="22"/>
      <c r="CXK575" s="22"/>
      <c r="CXL575" s="22"/>
      <c r="CXM575" s="22"/>
      <c r="CXN575" s="22"/>
      <c r="CXO575" s="22"/>
      <c r="CXP575" s="22"/>
      <c r="CXQ575" s="22"/>
      <c r="CXR575" s="22"/>
      <c r="CXS575" s="22"/>
      <c r="CXT575" s="22"/>
      <c r="CXU575" s="22"/>
      <c r="CXV575" s="22"/>
      <c r="CXW575" s="22"/>
      <c r="CXX575" s="22"/>
      <c r="CXY575" s="22"/>
      <c r="CXZ575" s="22"/>
      <c r="CYA575" s="22"/>
      <c r="CYB575" s="22"/>
      <c r="CYC575" s="22"/>
      <c r="CYD575" s="22"/>
      <c r="CYE575" s="22"/>
      <c r="CYF575" s="22"/>
      <c r="CYG575" s="22"/>
      <c r="CYH575" s="22"/>
      <c r="CYI575" s="22"/>
      <c r="CYJ575" s="22"/>
      <c r="CYK575" s="22"/>
      <c r="CYL575" s="22"/>
      <c r="CYM575" s="22"/>
      <c r="CYN575" s="22"/>
      <c r="CYO575" s="22"/>
      <c r="CYP575" s="22"/>
      <c r="CYQ575" s="22"/>
      <c r="CYR575" s="22"/>
      <c r="CYS575" s="22"/>
      <c r="CYT575" s="22"/>
      <c r="CYU575" s="22"/>
      <c r="CYV575" s="22"/>
      <c r="CYW575" s="22"/>
      <c r="CYX575" s="22"/>
      <c r="CYY575" s="22"/>
      <c r="CYZ575" s="22"/>
      <c r="CZA575" s="22"/>
      <c r="CZB575" s="22"/>
      <c r="CZC575" s="22"/>
      <c r="CZD575" s="22"/>
      <c r="CZE575" s="22"/>
      <c r="CZF575" s="22"/>
      <c r="CZG575" s="22"/>
      <c r="CZH575" s="22"/>
      <c r="CZI575" s="22"/>
      <c r="CZJ575" s="22"/>
      <c r="CZK575" s="22"/>
      <c r="CZL575" s="22"/>
      <c r="CZM575" s="22"/>
      <c r="CZN575" s="22"/>
      <c r="CZO575" s="22"/>
      <c r="CZP575" s="22"/>
      <c r="CZQ575" s="22"/>
      <c r="CZR575" s="22"/>
      <c r="CZS575" s="22"/>
      <c r="CZT575" s="22"/>
      <c r="CZU575" s="22"/>
      <c r="CZV575" s="22"/>
      <c r="CZW575" s="22"/>
      <c r="CZX575" s="22"/>
      <c r="CZY575" s="22"/>
      <c r="CZZ575" s="22"/>
      <c r="DAA575" s="22"/>
      <c r="DAB575" s="22"/>
      <c r="DAC575" s="22"/>
      <c r="DAD575" s="22"/>
      <c r="DAE575" s="22"/>
      <c r="DAF575" s="22"/>
      <c r="DAG575" s="22"/>
      <c r="DAH575" s="22"/>
      <c r="DAI575" s="22"/>
      <c r="DAJ575" s="22"/>
      <c r="DAK575" s="22"/>
      <c r="DAL575" s="22"/>
      <c r="DAM575" s="22"/>
      <c r="DAN575" s="22"/>
      <c r="DAO575" s="22"/>
      <c r="DAP575" s="22"/>
      <c r="DAQ575" s="22"/>
      <c r="DAR575" s="22"/>
      <c r="DAS575" s="22"/>
      <c r="DAT575" s="22"/>
      <c r="DAU575" s="22"/>
      <c r="DAV575" s="22"/>
      <c r="DAW575" s="22"/>
      <c r="DAX575" s="22"/>
      <c r="DAY575" s="22"/>
      <c r="DAZ575" s="22"/>
      <c r="DBA575" s="22"/>
      <c r="DBB575" s="22"/>
      <c r="DBC575" s="22"/>
      <c r="DBD575" s="22"/>
      <c r="DBE575" s="22"/>
      <c r="DBF575" s="22"/>
      <c r="DBG575" s="22"/>
      <c r="DBH575" s="22"/>
      <c r="DBI575" s="22"/>
      <c r="DBJ575" s="22"/>
      <c r="DBK575" s="22"/>
      <c r="DBL575" s="22"/>
      <c r="DBM575" s="22"/>
      <c r="DBN575" s="22"/>
      <c r="DBO575" s="22"/>
      <c r="DBP575" s="22"/>
      <c r="DBQ575" s="22"/>
      <c r="DBR575" s="22"/>
      <c r="DBS575" s="22"/>
      <c r="DBT575" s="22"/>
      <c r="DBU575" s="22"/>
      <c r="DBV575" s="22"/>
      <c r="DBW575" s="22"/>
      <c r="DBX575" s="22"/>
      <c r="DBY575" s="22"/>
      <c r="DBZ575" s="22"/>
      <c r="DCA575" s="22"/>
      <c r="DCB575" s="22"/>
      <c r="DCC575" s="22"/>
      <c r="DCD575" s="22"/>
      <c r="DCE575" s="22"/>
      <c r="DCF575" s="22"/>
      <c r="DCG575" s="22"/>
      <c r="DCH575" s="22"/>
      <c r="DCI575" s="22"/>
      <c r="DCJ575" s="22"/>
      <c r="DCK575" s="22"/>
      <c r="DCL575" s="22"/>
      <c r="DCM575" s="22"/>
      <c r="DCN575" s="22"/>
      <c r="DCO575" s="22"/>
      <c r="DCP575" s="22"/>
      <c r="DCQ575" s="22"/>
      <c r="DCR575" s="22"/>
      <c r="DCS575" s="22"/>
      <c r="DCT575" s="22"/>
      <c r="DCU575" s="22"/>
      <c r="DCV575" s="22"/>
      <c r="DCW575" s="22"/>
      <c r="DCX575" s="22"/>
      <c r="DCY575" s="22"/>
      <c r="DCZ575" s="22"/>
      <c r="DDA575" s="22"/>
      <c r="DDB575" s="22"/>
      <c r="DDC575" s="22"/>
      <c r="DDD575" s="22"/>
      <c r="DDE575" s="22"/>
      <c r="DDF575" s="22"/>
      <c r="DDG575" s="22"/>
      <c r="DDH575" s="22"/>
      <c r="DDI575" s="22"/>
      <c r="DDJ575" s="22"/>
      <c r="DDK575" s="22"/>
      <c r="DDL575" s="22"/>
      <c r="DDM575" s="22"/>
      <c r="DDN575" s="22"/>
      <c r="DDO575" s="22"/>
      <c r="DDP575" s="22"/>
      <c r="DDQ575" s="22"/>
      <c r="DDR575" s="22"/>
      <c r="DDS575" s="22"/>
      <c r="DDT575" s="22"/>
      <c r="DDU575" s="22"/>
      <c r="DDV575" s="22"/>
      <c r="DDW575" s="22"/>
      <c r="DDX575" s="22"/>
      <c r="DDY575" s="22"/>
      <c r="DDZ575" s="22"/>
      <c r="DEA575" s="22"/>
      <c r="DEB575" s="22"/>
      <c r="DEC575" s="22"/>
      <c r="DED575" s="22"/>
      <c r="DEE575" s="22"/>
      <c r="DEF575" s="22"/>
      <c r="DEG575" s="22"/>
      <c r="DEH575" s="22"/>
      <c r="DEI575" s="22"/>
      <c r="DEJ575" s="22"/>
      <c r="DEK575" s="22"/>
      <c r="DEL575" s="22"/>
      <c r="DEM575" s="22"/>
      <c r="DEN575" s="22"/>
      <c r="DEO575" s="22"/>
      <c r="DEP575" s="22"/>
      <c r="DEQ575" s="22"/>
      <c r="DER575" s="22"/>
      <c r="DES575" s="22"/>
      <c r="DET575" s="22"/>
      <c r="DEU575" s="22"/>
      <c r="DEV575" s="22"/>
      <c r="DEW575" s="22"/>
      <c r="DEX575" s="22"/>
      <c r="DEY575" s="22"/>
      <c r="DEZ575" s="22"/>
      <c r="DFA575" s="22"/>
      <c r="DFB575" s="22"/>
      <c r="DFC575" s="22"/>
      <c r="DFD575" s="22"/>
      <c r="DFE575" s="22"/>
      <c r="DFF575" s="22"/>
      <c r="DFG575" s="22"/>
      <c r="DFH575" s="22"/>
      <c r="DFI575" s="22"/>
      <c r="DFJ575" s="22"/>
      <c r="DFK575" s="22"/>
      <c r="DFL575" s="22"/>
      <c r="DFM575" s="22"/>
      <c r="DFN575" s="22"/>
      <c r="DFO575" s="22"/>
      <c r="DFP575" s="22"/>
      <c r="DFQ575" s="22"/>
      <c r="DFR575" s="22"/>
      <c r="DFS575" s="22"/>
      <c r="DFT575" s="22"/>
      <c r="DFU575" s="22"/>
      <c r="DFV575" s="22"/>
      <c r="DFW575" s="22"/>
      <c r="DFX575" s="22"/>
      <c r="DFY575" s="22"/>
      <c r="DFZ575" s="22"/>
      <c r="DGA575" s="22"/>
      <c r="DGB575" s="22"/>
      <c r="DGC575" s="22"/>
      <c r="DGD575" s="22"/>
      <c r="DGE575" s="22"/>
      <c r="DGF575" s="22"/>
      <c r="DGG575" s="22"/>
      <c r="DGH575" s="22"/>
      <c r="DGI575" s="22"/>
      <c r="DGJ575" s="22"/>
      <c r="DGK575" s="22"/>
      <c r="DGL575" s="22"/>
      <c r="DGM575" s="22"/>
      <c r="DGN575" s="22"/>
      <c r="DGO575" s="22"/>
      <c r="DGP575" s="22"/>
      <c r="DGQ575" s="22"/>
      <c r="DGR575" s="22"/>
      <c r="DGS575" s="22"/>
      <c r="DGT575" s="22"/>
      <c r="DGU575" s="22"/>
      <c r="DGV575" s="22"/>
      <c r="DGW575" s="22"/>
      <c r="DGX575" s="22"/>
      <c r="DGY575" s="22"/>
      <c r="DGZ575" s="22"/>
      <c r="DHA575" s="22"/>
      <c r="DHB575" s="22"/>
      <c r="DHC575" s="22"/>
      <c r="DHD575" s="22"/>
      <c r="DHE575" s="22"/>
      <c r="DHF575" s="22"/>
      <c r="DHG575" s="22"/>
      <c r="DHH575" s="22"/>
      <c r="DHI575" s="22"/>
      <c r="DHJ575" s="22"/>
      <c r="DHK575" s="22"/>
      <c r="DHL575" s="22"/>
      <c r="DHM575" s="22"/>
      <c r="DHN575" s="22"/>
      <c r="DHO575" s="22"/>
      <c r="DHP575" s="22"/>
      <c r="DHQ575" s="22"/>
      <c r="DHR575" s="22"/>
      <c r="DHS575" s="22"/>
      <c r="DHT575" s="22"/>
      <c r="DHU575" s="22"/>
      <c r="DHV575" s="22"/>
      <c r="DHW575" s="22"/>
      <c r="DHX575" s="22"/>
      <c r="DHY575" s="22"/>
      <c r="DHZ575" s="22"/>
      <c r="DIA575" s="22"/>
      <c r="DIB575" s="22"/>
      <c r="DIC575" s="22"/>
      <c r="DID575" s="22"/>
      <c r="DIE575" s="22"/>
      <c r="DIF575" s="22"/>
      <c r="DIG575" s="22"/>
      <c r="DIH575" s="22"/>
      <c r="DII575" s="22"/>
      <c r="DIJ575" s="22"/>
      <c r="DIK575" s="22"/>
      <c r="DIL575" s="22"/>
      <c r="DIM575" s="22"/>
      <c r="DIN575" s="22"/>
      <c r="DIO575" s="22"/>
      <c r="DIP575" s="22"/>
      <c r="DIQ575" s="22"/>
      <c r="DIR575" s="22"/>
      <c r="DIS575" s="22"/>
      <c r="DIT575" s="22"/>
      <c r="DIU575" s="22"/>
      <c r="DIV575" s="22"/>
      <c r="DIW575" s="22"/>
      <c r="DIX575" s="22"/>
      <c r="DIY575" s="22"/>
      <c r="DIZ575" s="22"/>
      <c r="DJA575" s="22"/>
      <c r="DJB575" s="22"/>
      <c r="DJC575" s="22"/>
      <c r="DJD575" s="22"/>
      <c r="DJE575" s="22"/>
      <c r="DJF575" s="22"/>
      <c r="DJG575" s="22"/>
      <c r="DJH575" s="22"/>
      <c r="DJI575" s="22"/>
      <c r="DJJ575" s="22"/>
      <c r="DJK575" s="22"/>
      <c r="DJL575" s="22"/>
      <c r="DJM575" s="22"/>
      <c r="DJN575" s="22"/>
      <c r="DJO575" s="22"/>
      <c r="DJP575" s="22"/>
      <c r="DJQ575" s="22"/>
      <c r="DJR575" s="22"/>
      <c r="DJS575" s="22"/>
      <c r="DJT575" s="22"/>
      <c r="DJU575" s="22"/>
      <c r="DJV575" s="22"/>
      <c r="DJW575" s="22"/>
      <c r="DJX575" s="22"/>
      <c r="DJY575" s="22"/>
      <c r="DJZ575" s="22"/>
      <c r="DKA575" s="22"/>
      <c r="DKB575" s="22"/>
      <c r="DKC575" s="22"/>
      <c r="DKD575" s="22"/>
      <c r="DKE575" s="22"/>
      <c r="DKF575" s="22"/>
      <c r="DKG575" s="22"/>
      <c r="DKH575" s="22"/>
      <c r="DKI575" s="22"/>
      <c r="DKJ575" s="22"/>
      <c r="DKK575" s="22"/>
      <c r="DKL575" s="22"/>
      <c r="DKM575" s="22"/>
      <c r="DKN575" s="22"/>
      <c r="DKO575" s="22"/>
      <c r="DKP575" s="22"/>
      <c r="DKQ575" s="22"/>
      <c r="DKR575" s="22"/>
      <c r="DKS575" s="22"/>
      <c r="DKT575" s="22"/>
      <c r="DKU575" s="22"/>
      <c r="DKV575" s="22"/>
      <c r="DKW575" s="22"/>
      <c r="DKX575" s="22"/>
      <c r="DKY575" s="22"/>
      <c r="DKZ575" s="22"/>
      <c r="DLA575" s="22"/>
      <c r="DLB575" s="22"/>
      <c r="DLC575" s="22"/>
      <c r="DLD575" s="22"/>
      <c r="DLE575" s="22"/>
      <c r="DLF575" s="22"/>
      <c r="DLG575" s="22"/>
      <c r="DLH575" s="22"/>
      <c r="DLI575" s="22"/>
      <c r="DLJ575" s="22"/>
      <c r="DLK575" s="22"/>
      <c r="DLL575" s="22"/>
      <c r="DLM575" s="22"/>
      <c r="DLN575" s="22"/>
      <c r="DLO575" s="22"/>
      <c r="DLP575" s="22"/>
      <c r="DLQ575" s="22"/>
      <c r="DLR575" s="22"/>
      <c r="DLS575" s="22"/>
      <c r="DLT575" s="22"/>
      <c r="DLU575" s="22"/>
      <c r="DLV575" s="22"/>
      <c r="DLW575" s="22"/>
      <c r="DLX575" s="22"/>
      <c r="DLY575" s="22"/>
      <c r="DLZ575" s="22"/>
      <c r="DMA575" s="22"/>
      <c r="DMB575" s="22"/>
      <c r="DMC575" s="22"/>
      <c r="DMD575" s="22"/>
      <c r="DME575" s="22"/>
      <c r="DMF575" s="22"/>
      <c r="DMG575" s="22"/>
      <c r="DMH575" s="22"/>
      <c r="DMI575" s="22"/>
      <c r="DMJ575" s="22"/>
      <c r="DMK575" s="22"/>
      <c r="DML575" s="22"/>
      <c r="DMM575" s="22"/>
      <c r="DMN575" s="22"/>
      <c r="DMO575" s="22"/>
      <c r="DMP575" s="22"/>
      <c r="DMQ575" s="22"/>
      <c r="DMR575" s="22"/>
      <c r="DMS575" s="22"/>
      <c r="DMT575" s="22"/>
      <c r="DMU575" s="22"/>
      <c r="DMV575" s="22"/>
      <c r="DMW575" s="22"/>
      <c r="DMX575" s="22"/>
      <c r="DMY575" s="22"/>
      <c r="DMZ575" s="22"/>
      <c r="DNA575" s="22"/>
      <c r="DNB575" s="22"/>
      <c r="DNC575" s="22"/>
      <c r="DND575" s="22"/>
      <c r="DNE575" s="22"/>
      <c r="DNF575" s="22"/>
      <c r="DNG575" s="22"/>
      <c r="DNH575" s="22"/>
      <c r="DNI575" s="22"/>
      <c r="DNJ575" s="22"/>
      <c r="DNK575" s="22"/>
      <c r="DNL575" s="22"/>
      <c r="DNM575" s="22"/>
      <c r="DNN575" s="22"/>
      <c r="DNO575" s="22"/>
      <c r="DNP575" s="22"/>
      <c r="DNQ575" s="22"/>
      <c r="DNR575" s="22"/>
      <c r="DNS575" s="22"/>
      <c r="DNT575" s="22"/>
      <c r="DNU575" s="22"/>
      <c r="DNV575" s="22"/>
      <c r="DNW575" s="22"/>
      <c r="DNX575" s="22"/>
      <c r="DNY575" s="22"/>
      <c r="DNZ575" s="22"/>
      <c r="DOA575" s="22"/>
      <c r="DOB575" s="22"/>
      <c r="DOC575" s="22"/>
      <c r="DOD575" s="22"/>
      <c r="DOE575" s="22"/>
      <c r="DOF575" s="22"/>
      <c r="DOG575" s="22"/>
      <c r="DOH575" s="22"/>
      <c r="DOI575" s="22"/>
      <c r="DOJ575" s="22"/>
      <c r="DOK575" s="22"/>
      <c r="DOL575" s="22"/>
      <c r="DOM575" s="22"/>
      <c r="DON575" s="22"/>
      <c r="DOO575" s="22"/>
      <c r="DOP575" s="22"/>
      <c r="DOQ575" s="22"/>
      <c r="DOR575" s="22"/>
      <c r="DOS575" s="22"/>
      <c r="DOT575" s="22"/>
      <c r="DOU575" s="22"/>
      <c r="DOV575" s="22"/>
      <c r="DOW575" s="22"/>
      <c r="DOX575" s="22"/>
      <c r="DOY575" s="22"/>
      <c r="DOZ575" s="22"/>
      <c r="DPA575" s="22"/>
      <c r="DPB575" s="22"/>
      <c r="DPC575" s="22"/>
      <c r="DPD575" s="22"/>
      <c r="DPE575" s="22"/>
      <c r="DPF575" s="22"/>
      <c r="DPG575" s="22"/>
      <c r="DPH575" s="22"/>
      <c r="DPI575" s="22"/>
      <c r="DPJ575" s="22"/>
      <c r="DPK575" s="22"/>
      <c r="DPL575" s="22"/>
      <c r="DPM575" s="22"/>
      <c r="DPN575" s="22"/>
      <c r="DPO575" s="22"/>
      <c r="DPP575" s="22"/>
      <c r="DPQ575" s="22"/>
      <c r="DPR575" s="22"/>
      <c r="DPS575" s="22"/>
      <c r="DPT575" s="22"/>
      <c r="DPU575" s="22"/>
      <c r="DPV575" s="22"/>
      <c r="DPW575" s="22"/>
      <c r="DPX575" s="22"/>
      <c r="DPY575" s="22"/>
      <c r="DPZ575" s="22"/>
      <c r="DQA575" s="22"/>
      <c r="DQB575" s="22"/>
      <c r="DQC575" s="22"/>
      <c r="DQD575" s="22"/>
      <c r="DQE575" s="22"/>
      <c r="DQF575" s="22"/>
      <c r="DQG575" s="22"/>
      <c r="DQH575" s="22"/>
      <c r="DQI575" s="22"/>
      <c r="DQJ575" s="22"/>
      <c r="DQK575" s="22"/>
      <c r="DQL575" s="22"/>
      <c r="DQM575" s="22"/>
      <c r="DQN575" s="22"/>
      <c r="DQO575" s="22"/>
      <c r="DQP575" s="22"/>
      <c r="DQQ575" s="22"/>
      <c r="DQR575" s="22"/>
      <c r="DQS575" s="22"/>
      <c r="DQT575" s="22"/>
      <c r="DQU575" s="22"/>
      <c r="DQV575" s="22"/>
      <c r="DQW575" s="22"/>
      <c r="DQX575" s="22"/>
      <c r="DQY575" s="22"/>
      <c r="DQZ575" s="22"/>
      <c r="DRA575" s="22"/>
      <c r="DRB575" s="22"/>
      <c r="DRC575" s="22"/>
      <c r="DRD575" s="22"/>
      <c r="DRE575" s="22"/>
      <c r="DRF575" s="22"/>
      <c r="DRG575" s="22"/>
      <c r="DRH575" s="22"/>
      <c r="DRI575" s="22"/>
      <c r="DRJ575" s="22"/>
      <c r="DRK575" s="22"/>
      <c r="DRL575" s="22"/>
      <c r="DRM575" s="22"/>
      <c r="DRN575" s="22"/>
      <c r="DRO575" s="22"/>
      <c r="DRP575" s="22"/>
      <c r="DRQ575" s="22"/>
      <c r="DRR575" s="22"/>
      <c r="DRS575" s="22"/>
      <c r="DRT575" s="22"/>
      <c r="DRU575" s="22"/>
      <c r="DRV575" s="22"/>
      <c r="DRW575" s="22"/>
      <c r="DRX575" s="22"/>
      <c r="DRY575" s="22"/>
      <c r="DRZ575" s="22"/>
      <c r="DSA575" s="22"/>
      <c r="DSB575" s="22"/>
      <c r="DSC575" s="22"/>
      <c r="DSD575" s="22"/>
      <c r="DSE575" s="22"/>
      <c r="DSF575" s="22"/>
      <c r="DSG575" s="22"/>
      <c r="DSH575" s="22"/>
      <c r="DSI575" s="22"/>
      <c r="DSJ575" s="22"/>
      <c r="DSK575" s="22"/>
      <c r="DSL575" s="22"/>
      <c r="DSM575" s="22"/>
      <c r="DSN575" s="22"/>
      <c r="DSO575" s="22"/>
      <c r="DSP575" s="22"/>
      <c r="DSQ575" s="22"/>
      <c r="DSR575" s="22"/>
      <c r="DSS575" s="22"/>
      <c r="DST575" s="22"/>
      <c r="DSU575" s="22"/>
      <c r="DSV575" s="22"/>
      <c r="DSW575" s="22"/>
      <c r="DSX575" s="22"/>
      <c r="DSY575" s="22"/>
      <c r="DSZ575" s="22"/>
      <c r="DTA575" s="22"/>
      <c r="DTB575" s="22"/>
      <c r="DTC575" s="22"/>
      <c r="DTD575" s="22"/>
      <c r="DTE575" s="22"/>
      <c r="DTF575" s="22"/>
      <c r="DTG575" s="22"/>
      <c r="DTH575" s="22"/>
      <c r="DTI575" s="22"/>
      <c r="DTJ575" s="22"/>
      <c r="DTK575" s="22"/>
      <c r="DTL575" s="22"/>
      <c r="DTM575" s="22"/>
      <c r="DTN575" s="22"/>
      <c r="DTO575" s="22"/>
      <c r="DTP575" s="22"/>
      <c r="DTQ575" s="22"/>
      <c r="DTR575" s="22"/>
      <c r="DTS575" s="22"/>
      <c r="DTT575" s="22"/>
      <c r="DTU575" s="22"/>
      <c r="DTV575" s="22"/>
      <c r="DTW575" s="22"/>
      <c r="DTX575" s="22"/>
      <c r="DTY575" s="22"/>
      <c r="DTZ575" s="22"/>
      <c r="DUA575" s="22"/>
      <c r="DUB575" s="22"/>
      <c r="DUC575" s="22"/>
      <c r="DUD575" s="22"/>
      <c r="DUE575" s="22"/>
      <c r="DUF575" s="22"/>
      <c r="DUG575" s="22"/>
      <c r="DUH575" s="22"/>
      <c r="DUI575" s="22"/>
      <c r="DUJ575" s="22"/>
      <c r="DUK575" s="22"/>
      <c r="DUL575" s="22"/>
      <c r="DUM575" s="22"/>
      <c r="DUN575" s="22"/>
      <c r="DUO575" s="22"/>
      <c r="DUP575" s="22"/>
      <c r="DUQ575" s="22"/>
      <c r="DUR575" s="22"/>
      <c r="DUS575" s="22"/>
      <c r="DUT575" s="22"/>
      <c r="DUU575" s="22"/>
      <c r="DUV575" s="22"/>
      <c r="DUW575" s="22"/>
      <c r="DUX575" s="22"/>
      <c r="DUY575" s="22"/>
      <c r="DUZ575" s="22"/>
      <c r="DVA575" s="22"/>
      <c r="DVB575" s="22"/>
      <c r="DVC575" s="22"/>
      <c r="DVD575" s="22"/>
      <c r="DVE575" s="22"/>
      <c r="DVF575" s="22"/>
      <c r="DVG575" s="22"/>
      <c r="DVH575" s="22"/>
      <c r="DVI575" s="22"/>
      <c r="DVJ575" s="22"/>
      <c r="DVK575" s="22"/>
      <c r="DVL575" s="22"/>
      <c r="DVM575" s="22"/>
      <c r="DVN575" s="22"/>
      <c r="DVO575" s="22"/>
      <c r="DVP575" s="22"/>
      <c r="DVQ575" s="22"/>
      <c r="DVR575" s="22"/>
      <c r="DVS575" s="22"/>
      <c r="DVT575" s="22"/>
      <c r="DVU575" s="22"/>
      <c r="DVV575" s="22"/>
      <c r="DVW575" s="22"/>
      <c r="DVX575" s="22"/>
      <c r="DVY575" s="22"/>
      <c r="DVZ575" s="22"/>
      <c r="DWA575" s="22"/>
      <c r="DWB575" s="22"/>
      <c r="DWC575" s="22"/>
      <c r="DWD575" s="22"/>
      <c r="DWE575" s="22"/>
      <c r="DWF575" s="22"/>
      <c r="DWG575" s="22"/>
      <c r="DWH575" s="22"/>
      <c r="DWI575" s="22"/>
      <c r="DWJ575" s="22"/>
      <c r="DWK575" s="22"/>
      <c r="DWL575" s="22"/>
      <c r="DWM575" s="22"/>
      <c r="DWN575" s="22"/>
      <c r="DWO575" s="22"/>
      <c r="DWP575" s="22"/>
      <c r="DWQ575" s="22"/>
      <c r="DWR575" s="22"/>
      <c r="DWS575" s="22"/>
      <c r="DWT575" s="22"/>
      <c r="DWU575" s="22"/>
      <c r="DWV575" s="22"/>
      <c r="DWW575" s="22"/>
      <c r="DWX575" s="22"/>
      <c r="DWY575" s="22"/>
      <c r="DWZ575" s="22"/>
      <c r="DXA575" s="22"/>
      <c r="DXB575" s="22"/>
      <c r="DXC575" s="22"/>
      <c r="DXD575" s="22"/>
      <c r="DXE575" s="22"/>
      <c r="DXF575" s="22"/>
      <c r="DXG575" s="22"/>
      <c r="DXH575" s="22"/>
      <c r="DXI575" s="22"/>
      <c r="DXJ575" s="22"/>
      <c r="DXK575" s="22"/>
      <c r="DXL575" s="22"/>
      <c r="DXM575" s="22"/>
      <c r="DXN575" s="22"/>
      <c r="DXO575" s="22"/>
      <c r="DXP575" s="22"/>
      <c r="DXQ575" s="22"/>
      <c r="DXR575" s="22"/>
      <c r="DXS575" s="22"/>
      <c r="DXT575" s="22"/>
      <c r="DXU575" s="22"/>
      <c r="DXV575" s="22"/>
      <c r="DXW575" s="22"/>
      <c r="DXX575" s="22"/>
      <c r="DXY575" s="22"/>
      <c r="DXZ575" s="22"/>
      <c r="DYA575" s="22"/>
      <c r="DYB575" s="22"/>
      <c r="DYC575" s="22"/>
      <c r="DYD575" s="22"/>
      <c r="DYE575" s="22"/>
      <c r="DYF575" s="22"/>
      <c r="DYG575" s="22"/>
      <c r="DYH575" s="22"/>
      <c r="DYI575" s="22"/>
      <c r="DYJ575" s="22"/>
      <c r="DYK575" s="22"/>
      <c r="DYL575" s="22"/>
      <c r="DYM575" s="22"/>
      <c r="DYN575" s="22"/>
      <c r="DYO575" s="22"/>
      <c r="DYP575" s="22"/>
      <c r="DYQ575" s="22"/>
      <c r="DYR575" s="22"/>
      <c r="DYS575" s="22"/>
      <c r="DYT575" s="22"/>
      <c r="DYU575" s="22"/>
      <c r="DYV575" s="22"/>
      <c r="DYW575" s="22"/>
      <c r="DYX575" s="22"/>
      <c r="DYY575" s="22"/>
      <c r="DYZ575" s="22"/>
      <c r="DZA575" s="22"/>
      <c r="DZB575" s="22"/>
      <c r="DZC575" s="22"/>
      <c r="DZD575" s="22"/>
      <c r="DZE575" s="22"/>
      <c r="DZF575" s="22"/>
      <c r="DZG575" s="22"/>
      <c r="DZH575" s="22"/>
      <c r="DZI575" s="22"/>
      <c r="DZJ575" s="22"/>
      <c r="DZK575" s="22"/>
      <c r="DZL575" s="22"/>
      <c r="DZM575" s="22"/>
      <c r="DZN575" s="22"/>
      <c r="DZO575" s="22"/>
      <c r="DZP575" s="22"/>
      <c r="DZQ575" s="22"/>
      <c r="DZR575" s="22"/>
      <c r="DZS575" s="22"/>
      <c r="DZT575" s="22"/>
      <c r="DZU575" s="22"/>
      <c r="DZV575" s="22"/>
      <c r="DZW575" s="22"/>
      <c r="DZX575" s="22"/>
      <c r="DZY575" s="22"/>
      <c r="DZZ575" s="22"/>
      <c r="EAA575" s="22"/>
      <c r="EAB575" s="22"/>
      <c r="EAC575" s="22"/>
      <c r="EAD575" s="22"/>
      <c r="EAE575" s="22"/>
      <c r="EAF575" s="22"/>
      <c r="EAG575" s="22"/>
      <c r="EAH575" s="22"/>
      <c r="EAI575" s="22"/>
      <c r="EAJ575" s="22"/>
      <c r="EAK575" s="22"/>
      <c r="EAL575" s="22"/>
      <c r="EAM575" s="22"/>
      <c r="EAN575" s="22"/>
      <c r="EAO575" s="22"/>
      <c r="EAP575" s="22"/>
      <c r="EAQ575" s="22"/>
      <c r="EAR575" s="22"/>
      <c r="EAS575" s="22"/>
      <c r="EAT575" s="22"/>
      <c r="EAU575" s="22"/>
      <c r="EAV575" s="22"/>
      <c r="EAW575" s="22"/>
      <c r="EAX575" s="22"/>
      <c r="EAY575" s="22"/>
      <c r="EAZ575" s="22"/>
      <c r="EBA575" s="22"/>
      <c r="EBB575" s="22"/>
      <c r="EBC575" s="22"/>
      <c r="EBD575" s="22"/>
      <c r="EBE575" s="22"/>
      <c r="EBF575" s="22"/>
      <c r="EBG575" s="22"/>
      <c r="EBH575" s="22"/>
      <c r="EBI575" s="22"/>
      <c r="EBJ575" s="22"/>
      <c r="EBK575" s="22"/>
      <c r="EBL575" s="22"/>
      <c r="EBM575" s="22"/>
      <c r="EBN575" s="22"/>
      <c r="EBO575" s="22"/>
      <c r="EBP575" s="22"/>
      <c r="EBQ575" s="22"/>
      <c r="EBR575" s="22"/>
      <c r="EBS575" s="22"/>
      <c r="EBT575" s="22"/>
      <c r="EBU575" s="22"/>
      <c r="EBV575" s="22"/>
      <c r="EBW575" s="22"/>
      <c r="EBX575" s="22"/>
      <c r="EBY575" s="22"/>
      <c r="EBZ575" s="22"/>
      <c r="ECA575" s="22"/>
      <c r="ECB575" s="22"/>
      <c r="ECC575" s="22"/>
      <c r="ECD575" s="22"/>
      <c r="ECE575" s="22"/>
      <c r="ECF575" s="22"/>
      <c r="ECG575" s="22"/>
      <c r="ECH575" s="22"/>
      <c r="ECI575" s="22"/>
      <c r="ECJ575" s="22"/>
      <c r="ECK575" s="22"/>
      <c r="ECL575" s="22"/>
      <c r="ECM575" s="22"/>
      <c r="ECN575" s="22"/>
      <c r="ECO575" s="22"/>
      <c r="ECP575" s="22"/>
      <c r="ECQ575" s="22"/>
      <c r="ECR575" s="22"/>
      <c r="ECS575" s="22"/>
      <c r="ECT575" s="22"/>
      <c r="ECU575" s="22"/>
      <c r="ECV575" s="22"/>
      <c r="ECW575" s="22"/>
      <c r="ECX575" s="22"/>
      <c r="ECY575" s="22"/>
      <c r="ECZ575" s="22"/>
      <c r="EDA575" s="22"/>
      <c r="EDB575" s="22"/>
      <c r="EDC575" s="22"/>
      <c r="EDD575" s="22"/>
      <c r="EDE575" s="22"/>
      <c r="EDF575" s="22"/>
      <c r="EDG575" s="22"/>
      <c r="EDH575" s="22"/>
      <c r="EDI575" s="22"/>
      <c r="EDJ575" s="22"/>
      <c r="EDK575" s="22"/>
      <c r="EDL575" s="22"/>
      <c r="EDM575" s="22"/>
      <c r="EDN575" s="22"/>
      <c r="EDO575" s="22"/>
      <c r="EDP575" s="22"/>
      <c r="EDQ575" s="22"/>
      <c r="EDR575" s="22"/>
      <c r="EDS575" s="22"/>
      <c r="EDT575" s="22"/>
      <c r="EDU575" s="22"/>
      <c r="EDV575" s="22"/>
      <c r="EDW575" s="22"/>
      <c r="EDX575" s="22"/>
      <c r="EDY575" s="22"/>
      <c r="EDZ575" s="22"/>
      <c r="EEA575" s="22"/>
      <c r="EEB575" s="22"/>
      <c r="EEC575" s="22"/>
      <c r="EED575" s="22"/>
      <c r="EEE575" s="22"/>
      <c r="EEF575" s="22"/>
      <c r="EEG575" s="22"/>
      <c r="EEH575" s="22"/>
      <c r="EEI575" s="22"/>
      <c r="EEJ575" s="22"/>
      <c r="EEK575" s="22"/>
      <c r="EEL575" s="22"/>
      <c r="EEM575" s="22"/>
      <c r="EEN575" s="22"/>
      <c r="EEO575" s="22"/>
      <c r="EEP575" s="22"/>
      <c r="EEQ575" s="22"/>
      <c r="EER575" s="22"/>
      <c r="EES575" s="22"/>
      <c r="EET575" s="22"/>
      <c r="EEU575" s="22"/>
      <c r="EEV575" s="22"/>
      <c r="EEW575" s="22"/>
      <c r="EEX575" s="22"/>
      <c r="EEY575" s="22"/>
      <c r="EEZ575" s="22"/>
      <c r="EFA575" s="22"/>
      <c r="EFB575" s="22"/>
      <c r="EFC575" s="22"/>
      <c r="EFD575" s="22"/>
      <c r="EFE575" s="22"/>
      <c r="EFF575" s="22"/>
      <c r="EFG575" s="22"/>
      <c r="EFH575" s="22"/>
      <c r="EFI575" s="22"/>
      <c r="EFJ575" s="22"/>
      <c r="EFK575" s="22"/>
      <c r="EFL575" s="22"/>
      <c r="EFM575" s="22"/>
      <c r="EFN575" s="22"/>
      <c r="EFO575" s="22"/>
      <c r="EFP575" s="22"/>
      <c r="EFQ575" s="22"/>
      <c r="EFR575" s="22"/>
      <c r="EFS575" s="22"/>
      <c r="EFT575" s="22"/>
      <c r="EFU575" s="22"/>
      <c r="EFV575" s="22"/>
      <c r="EFW575" s="22"/>
      <c r="EFX575" s="22"/>
      <c r="EFY575" s="22"/>
      <c r="EFZ575" s="22"/>
      <c r="EGA575" s="22"/>
      <c r="EGB575" s="22"/>
      <c r="EGC575" s="22"/>
      <c r="EGD575" s="22"/>
      <c r="EGE575" s="22"/>
      <c r="EGF575" s="22"/>
      <c r="EGG575" s="22"/>
      <c r="EGH575" s="22"/>
      <c r="EGI575" s="22"/>
      <c r="EGJ575" s="22"/>
      <c r="EGK575" s="22"/>
      <c r="EGL575" s="22"/>
      <c r="EGM575" s="22"/>
      <c r="EGN575" s="22"/>
      <c r="EGO575" s="22"/>
      <c r="EGP575" s="22"/>
      <c r="EGQ575" s="22"/>
      <c r="EGR575" s="22"/>
      <c r="EGS575" s="22"/>
      <c r="EGT575" s="22"/>
      <c r="EGU575" s="22"/>
      <c r="EGV575" s="22"/>
      <c r="EGW575" s="22"/>
      <c r="EGX575" s="22"/>
      <c r="EGY575" s="22"/>
      <c r="EGZ575" s="22"/>
      <c r="EHA575" s="22"/>
      <c r="EHB575" s="22"/>
      <c r="EHC575" s="22"/>
      <c r="EHD575" s="22"/>
      <c r="EHE575" s="22"/>
      <c r="EHF575" s="22"/>
      <c r="EHG575" s="22"/>
      <c r="EHH575" s="22"/>
      <c r="EHI575" s="22"/>
      <c r="EHJ575" s="22"/>
      <c r="EHK575" s="22"/>
      <c r="EHL575" s="22"/>
      <c r="EHM575" s="22"/>
      <c r="EHN575" s="22"/>
      <c r="EHO575" s="22"/>
      <c r="EHP575" s="22"/>
      <c r="EHQ575" s="22"/>
      <c r="EHR575" s="22"/>
      <c r="EHS575" s="22"/>
      <c r="EHT575" s="22"/>
      <c r="EHU575" s="22"/>
      <c r="EHV575" s="22"/>
      <c r="EHW575" s="22"/>
      <c r="EHX575" s="22"/>
      <c r="EHY575" s="22"/>
      <c r="EHZ575" s="22"/>
      <c r="EIA575" s="22"/>
      <c r="EIB575" s="22"/>
      <c r="EIC575" s="22"/>
      <c r="EID575" s="22"/>
      <c r="EIE575" s="22"/>
      <c r="EIF575" s="22"/>
      <c r="EIG575" s="22"/>
      <c r="EIH575" s="22"/>
      <c r="EII575" s="22"/>
      <c r="EIJ575" s="22"/>
      <c r="EIK575" s="22"/>
      <c r="EIL575" s="22"/>
      <c r="EIM575" s="22"/>
      <c r="EIN575" s="22"/>
      <c r="EIO575" s="22"/>
      <c r="EIP575" s="22"/>
      <c r="EIQ575" s="22"/>
      <c r="EIR575" s="22"/>
      <c r="EIS575" s="22"/>
      <c r="EIT575" s="22"/>
      <c r="EIU575" s="22"/>
      <c r="EIV575" s="22"/>
      <c r="EIW575" s="22"/>
      <c r="EIX575" s="22"/>
      <c r="EIY575" s="22"/>
      <c r="EIZ575" s="22"/>
      <c r="EJA575" s="22"/>
      <c r="EJB575" s="22"/>
      <c r="EJC575" s="22"/>
      <c r="EJD575" s="22"/>
      <c r="EJE575" s="22"/>
      <c r="EJF575" s="22"/>
      <c r="EJG575" s="22"/>
      <c r="EJH575" s="22"/>
      <c r="EJI575" s="22"/>
      <c r="EJJ575" s="22"/>
      <c r="EJK575" s="22"/>
      <c r="EJL575" s="22"/>
      <c r="EJM575" s="22"/>
      <c r="EJN575" s="22"/>
      <c r="EJO575" s="22"/>
      <c r="EJP575" s="22"/>
      <c r="EJQ575" s="22"/>
      <c r="EJR575" s="22"/>
      <c r="EJS575" s="22"/>
      <c r="EJT575" s="22"/>
      <c r="EJU575" s="22"/>
      <c r="EJV575" s="22"/>
      <c r="EJW575" s="22"/>
      <c r="EJX575" s="22"/>
      <c r="EJY575" s="22"/>
      <c r="EJZ575" s="22"/>
      <c r="EKA575" s="22"/>
      <c r="EKB575" s="22"/>
      <c r="EKC575" s="22"/>
      <c r="EKD575" s="22"/>
      <c r="EKE575" s="22"/>
      <c r="EKF575" s="22"/>
      <c r="EKG575" s="22"/>
      <c r="EKH575" s="22"/>
      <c r="EKI575" s="22"/>
      <c r="EKJ575" s="22"/>
      <c r="EKK575" s="22"/>
      <c r="EKL575" s="22"/>
      <c r="EKM575" s="22"/>
      <c r="EKN575" s="22"/>
      <c r="EKO575" s="22"/>
      <c r="EKP575" s="22"/>
      <c r="EKQ575" s="22"/>
      <c r="EKR575" s="22"/>
      <c r="EKS575" s="22"/>
      <c r="EKT575" s="22"/>
      <c r="EKU575" s="22"/>
      <c r="EKV575" s="22"/>
      <c r="EKW575" s="22"/>
      <c r="EKX575" s="22"/>
      <c r="EKY575" s="22"/>
      <c r="EKZ575" s="22"/>
      <c r="ELA575" s="22"/>
      <c r="ELB575" s="22"/>
      <c r="ELC575" s="22"/>
      <c r="ELD575" s="22"/>
      <c r="ELE575" s="22"/>
      <c r="ELF575" s="22"/>
      <c r="ELG575" s="22"/>
      <c r="ELH575" s="22"/>
      <c r="ELI575" s="22"/>
      <c r="ELJ575" s="22"/>
      <c r="ELK575" s="22"/>
      <c r="ELL575" s="22"/>
      <c r="ELM575" s="22"/>
      <c r="ELN575" s="22"/>
      <c r="ELO575" s="22"/>
      <c r="ELP575" s="22"/>
      <c r="ELQ575" s="22"/>
      <c r="ELR575" s="22"/>
      <c r="ELS575" s="22"/>
      <c r="ELT575" s="22"/>
      <c r="ELU575" s="22"/>
      <c r="ELV575" s="22"/>
      <c r="ELW575" s="22"/>
      <c r="ELX575" s="22"/>
      <c r="ELY575" s="22"/>
      <c r="ELZ575" s="22"/>
      <c r="EMA575" s="22"/>
      <c r="EMB575" s="22"/>
      <c r="EMC575" s="22"/>
      <c r="EMD575" s="22"/>
      <c r="EME575" s="22"/>
      <c r="EMF575" s="22"/>
      <c r="EMG575" s="22"/>
      <c r="EMH575" s="22"/>
      <c r="EMI575" s="22"/>
      <c r="EMJ575" s="22"/>
      <c r="EMK575" s="22"/>
      <c r="EML575" s="22"/>
      <c r="EMM575" s="22"/>
      <c r="EMN575" s="22"/>
      <c r="EMO575" s="22"/>
      <c r="EMP575" s="22"/>
      <c r="EMQ575" s="22"/>
      <c r="EMR575" s="22"/>
      <c r="EMS575" s="22"/>
      <c r="EMT575" s="22"/>
      <c r="EMU575" s="22"/>
      <c r="EMV575" s="22"/>
      <c r="EMW575" s="22"/>
      <c r="EMX575" s="22"/>
      <c r="EMY575" s="22"/>
      <c r="EMZ575" s="22"/>
      <c r="ENA575" s="22"/>
      <c r="ENB575" s="22"/>
      <c r="ENC575" s="22"/>
      <c r="END575" s="22"/>
      <c r="ENE575" s="22"/>
      <c r="ENF575" s="22"/>
      <c r="ENG575" s="22"/>
      <c r="ENH575" s="22"/>
      <c r="ENI575" s="22"/>
      <c r="ENJ575" s="22"/>
      <c r="ENK575" s="22"/>
      <c r="ENL575" s="22"/>
      <c r="ENM575" s="22"/>
      <c r="ENN575" s="22"/>
      <c r="ENO575" s="22"/>
      <c r="ENP575" s="22"/>
      <c r="ENQ575" s="22"/>
      <c r="ENR575" s="22"/>
      <c r="ENS575" s="22"/>
      <c r="ENT575" s="22"/>
      <c r="ENU575" s="22"/>
      <c r="ENV575" s="22"/>
      <c r="ENW575" s="22"/>
      <c r="ENX575" s="22"/>
      <c r="ENY575" s="22"/>
      <c r="ENZ575" s="22"/>
      <c r="EOA575" s="22"/>
      <c r="EOB575" s="22"/>
      <c r="EOC575" s="22"/>
      <c r="EOD575" s="22"/>
      <c r="EOE575" s="22"/>
      <c r="EOF575" s="22"/>
      <c r="EOG575" s="22"/>
      <c r="EOH575" s="22"/>
      <c r="EOI575" s="22"/>
      <c r="EOJ575" s="22"/>
      <c r="EOK575" s="22"/>
      <c r="EOL575" s="22"/>
      <c r="EOM575" s="22"/>
      <c r="EON575" s="22"/>
      <c r="EOO575" s="22"/>
      <c r="EOP575" s="22"/>
      <c r="EOQ575" s="22"/>
      <c r="EOR575" s="22"/>
      <c r="EOS575" s="22"/>
      <c r="EOT575" s="22"/>
      <c r="EOU575" s="22"/>
      <c r="EOV575" s="22"/>
      <c r="EOW575" s="22"/>
      <c r="EOX575" s="22"/>
      <c r="EOY575" s="22"/>
      <c r="EOZ575" s="22"/>
      <c r="EPA575" s="22"/>
      <c r="EPB575" s="22"/>
      <c r="EPC575" s="22"/>
      <c r="EPD575" s="22"/>
      <c r="EPE575" s="22"/>
      <c r="EPF575" s="22"/>
      <c r="EPG575" s="22"/>
      <c r="EPH575" s="22"/>
      <c r="EPI575" s="22"/>
      <c r="EPJ575" s="22"/>
      <c r="EPK575" s="22"/>
      <c r="EPL575" s="22"/>
      <c r="EPM575" s="22"/>
      <c r="EPN575" s="22"/>
      <c r="EPO575" s="22"/>
      <c r="EPP575" s="22"/>
      <c r="EPQ575" s="22"/>
      <c r="EPR575" s="22"/>
      <c r="EPS575" s="22"/>
      <c r="EPT575" s="22"/>
      <c r="EPU575" s="22"/>
      <c r="EPV575" s="22"/>
      <c r="EPW575" s="22"/>
      <c r="EPX575" s="22"/>
      <c r="EPY575" s="22"/>
      <c r="EPZ575" s="22"/>
      <c r="EQA575" s="22"/>
      <c r="EQB575" s="22"/>
      <c r="EQC575" s="22"/>
      <c r="EQD575" s="22"/>
      <c r="EQE575" s="22"/>
      <c r="EQF575" s="22"/>
      <c r="EQG575" s="22"/>
      <c r="EQH575" s="22"/>
      <c r="EQI575" s="22"/>
      <c r="EQJ575" s="22"/>
      <c r="EQK575" s="22"/>
      <c r="EQL575" s="22"/>
      <c r="EQM575" s="22"/>
      <c r="EQN575" s="22"/>
      <c r="EQO575" s="22"/>
      <c r="EQP575" s="22"/>
      <c r="EQQ575" s="22"/>
      <c r="EQR575" s="22"/>
      <c r="EQS575" s="22"/>
      <c r="EQT575" s="22"/>
      <c r="EQU575" s="22"/>
      <c r="EQV575" s="22"/>
      <c r="EQW575" s="22"/>
      <c r="EQX575" s="22"/>
      <c r="EQY575" s="22"/>
      <c r="EQZ575" s="22"/>
      <c r="ERA575" s="22"/>
      <c r="ERB575" s="22"/>
      <c r="ERC575" s="22"/>
      <c r="ERD575" s="22"/>
      <c r="ERE575" s="22"/>
      <c r="ERF575" s="22"/>
      <c r="ERG575" s="22"/>
      <c r="ERH575" s="22"/>
      <c r="ERI575" s="22"/>
      <c r="ERJ575" s="22"/>
      <c r="ERK575" s="22"/>
      <c r="ERL575" s="22"/>
      <c r="ERM575" s="22"/>
      <c r="ERN575" s="22"/>
      <c r="ERO575" s="22"/>
      <c r="ERP575" s="22"/>
      <c r="ERQ575" s="22"/>
      <c r="ERR575" s="22"/>
      <c r="ERS575" s="22"/>
      <c r="ERT575" s="22"/>
      <c r="ERU575" s="22"/>
      <c r="ERV575" s="22"/>
      <c r="ERW575" s="22"/>
      <c r="ERX575" s="22"/>
      <c r="ERY575" s="22"/>
      <c r="ERZ575" s="22"/>
      <c r="ESA575" s="22"/>
      <c r="ESB575" s="22"/>
      <c r="ESC575" s="22"/>
      <c r="ESD575" s="22"/>
      <c r="ESE575" s="22"/>
      <c r="ESF575" s="22"/>
      <c r="ESG575" s="22"/>
      <c r="ESH575" s="22"/>
      <c r="ESI575" s="22"/>
      <c r="ESJ575" s="22"/>
      <c r="ESK575" s="22"/>
      <c r="ESL575" s="22"/>
      <c r="ESM575" s="22"/>
      <c r="ESN575" s="22"/>
      <c r="ESO575" s="22"/>
      <c r="ESP575" s="22"/>
      <c r="ESQ575" s="22"/>
      <c r="ESR575" s="22"/>
      <c r="ESS575" s="22"/>
      <c r="EST575" s="22"/>
      <c r="ESU575" s="22"/>
      <c r="ESV575" s="22"/>
      <c r="ESW575" s="22"/>
      <c r="ESX575" s="22"/>
      <c r="ESY575" s="22"/>
      <c r="ESZ575" s="22"/>
      <c r="ETA575" s="22"/>
      <c r="ETB575" s="22"/>
      <c r="ETC575" s="22"/>
      <c r="ETD575" s="22"/>
      <c r="ETE575" s="22"/>
      <c r="ETF575" s="22"/>
      <c r="ETG575" s="22"/>
      <c r="ETH575" s="22"/>
      <c r="ETI575" s="22"/>
      <c r="ETJ575" s="22"/>
      <c r="ETK575" s="22"/>
      <c r="ETL575" s="22"/>
      <c r="ETM575" s="22"/>
      <c r="ETN575" s="22"/>
      <c r="ETO575" s="22"/>
      <c r="ETP575" s="22"/>
      <c r="ETQ575" s="22"/>
      <c r="ETR575" s="22"/>
      <c r="ETS575" s="22"/>
      <c r="ETT575" s="22"/>
      <c r="ETU575" s="22"/>
      <c r="ETV575" s="22"/>
      <c r="ETW575" s="22"/>
      <c r="ETX575" s="22"/>
      <c r="ETY575" s="22"/>
      <c r="ETZ575" s="22"/>
      <c r="EUA575" s="22"/>
      <c r="EUB575" s="22"/>
      <c r="EUC575" s="22"/>
      <c r="EUD575" s="22"/>
      <c r="EUE575" s="22"/>
      <c r="EUF575" s="22"/>
      <c r="EUG575" s="22"/>
      <c r="EUH575" s="22"/>
      <c r="EUI575" s="22"/>
      <c r="EUJ575" s="22"/>
      <c r="EUK575" s="22"/>
      <c r="EUL575" s="22"/>
      <c r="EUM575" s="22"/>
      <c r="EUN575" s="22"/>
      <c r="EUO575" s="22"/>
      <c r="EUP575" s="22"/>
      <c r="EUQ575" s="22"/>
      <c r="EUR575" s="22"/>
      <c r="EUS575" s="22"/>
      <c r="EUT575" s="22"/>
      <c r="EUU575" s="22"/>
      <c r="EUV575" s="22"/>
      <c r="EUW575" s="22"/>
      <c r="EUX575" s="22"/>
      <c r="EUY575" s="22"/>
      <c r="EUZ575" s="22"/>
      <c r="EVA575" s="22"/>
      <c r="EVB575" s="22"/>
      <c r="EVC575" s="22"/>
      <c r="EVD575" s="22"/>
      <c r="EVE575" s="22"/>
      <c r="EVF575" s="22"/>
      <c r="EVG575" s="22"/>
      <c r="EVH575" s="22"/>
      <c r="EVI575" s="22"/>
      <c r="EVJ575" s="22"/>
      <c r="EVK575" s="22"/>
      <c r="EVL575" s="22"/>
      <c r="EVM575" s="22"/>
      <c r="EVN575" s="22"/>
      <c r="EVO575" s="22"/>
      <c r="EVP575" s="22"/>
      <c r="EVQ575" s="22"/>
      <c r="EVR575" s="22"/>
      <c r="EVS575" s="22"/>
      <c r="EVT575" s="22"/>
      <c r="EVU575" s="22"/>
      <c r="EVV575" s="22"/>
      <c r="EVW575" s="22"/>
      <c r="EVX575" s="22"/>
      <c r="EVY575" s="22"/>
      <c r="EVZ575" s="22"/>
      <c r="EWA575" s="22"/>
      <c r="EWB575" s="22"/>
      <c r="EWC575" s="22"/>
      <c r="EWD575" s="22"/>
      <c r="EWE575" s="22"/>
      <c r="EWF575" s="22"/>
      <c r="EWG575" s="22"/>
      <c r="EWH575" s="22"/>
      <c r="EWI575" s="22"/>
      <c r="EWJ575" s="22"/>
      <c r="EWK575" s="22"/>
      <c r="EWL575" s="22"/>
      <c r="EWM575" s="22"/>
      <c r="EWN575" s="22"/>
      <c r="EWO575" s="22"/>
      <c r="EWP575" s="22"/>
      <c r="EWQ575" s="22"/>
      <c r="EWR575" s="22"/>
      <c r="EWS575" s="22"/>
      <c r="EWT575" s="22"/>
      <c r="EWU575" s="22"/>
      <c r="EWV575" s="22"/>
      <c r="EWW575" s="22"/>
      <c r="EWX575" s="22"/>
      <c r="EWY575" s="22"/>
      <c r="EWZ575" s="22"/>
      <c r="EXA575" s="22"/>
      <c r="EXB575" s="22"/>
      <c r="EXC575" s="22"/>
      <c r="EXD575" s="22"/>
      <c r="EXE575" s="22"/>
      <c r="EXF575" s="22"/>
      <c r="EXG575" s="22"/>
      <c r="EXH575" s="22"/>
      <c r="EXI575" s="22"/>
      <c r="EXJ575" s="22"/>
      <c r="EXK575" s="22"/>
      <c r="EXL575" s="22"/>
      <c r="EXM575" s="22"/>
      <c r="EXN575" s="22"/>
      <c r="EXO575" s="22"/>
      <c r="EXP575" s="22"/>
      <c r="EXQ575" s="22"/>
      <c r="EXR575" s="22"/>
      <c r="EXS575" s="22"/>
      <c r="EXT575" s="22"/>
      <c r="EXU575" s="22"/>
      <c r="EXV575" s="22"/>
      <c r="EXW575" s="22"/>
      <c r="EXX575" s="22"/>
      <c r="EXY575" s="22"/>
      <c r="EXZ575" s="22"/>
      <c r="EYA575" s="22"/>
      <c r="EYB575" s="22"/>
      <c r="EYC575" s="22"/>
      <c r="EYD575" s="22"/>
      <c r="EYE575" s="22"/>
      <c r="EYF575" s="22"/>
      <c r="EYG575" s="22"/>
      <c r="EYH575" s="22"/>
      <c r="EYI575" s="22"/>
      <c r="EYJ575" s="22"/>
      <c r="EYK575" s="22"/>
      <c r="EYL575" s="22"/>
      <c r="EYM575" s="22"/>
      <c r="EYN575" s="22"/>
      <c r="EYO575" s="22"/>
      <c r="EYP575" s="22"/>
      <c r="EYQ575" s="22"/>
      <c r="EYR575" s="22"/>
      <c r="EYS575" s="22"/>
      <c r="EYT575" s="22"/>
      <c r="EYU575" s="22"/>
      <c r="EYV575" s="22"/>
      <c r="EYW575" s="22"/>
      <c r="EYX575" s="22"/>
      <c r="EYY575" s="22"/>
      <c r="EYZ575" s="22"/>
      <c r="EZA575" s="22"/>
      <c r="EZB575" s="22"/>
      <c r="EZC575" s="22"/>
      <c r="EZD575" s="22"/>
      <c r="EZE575" s="22"/>
      <c r="EZF575" s="22"/>
      <c r="EZG575" s="22"/>
      <c r="EZH575" s="22"/>
      <c r="EZI575" s="22"/>
      <c r="EZJ575" s="22"/>
      <c r="EZK575" s="22"/>
      <c r="EZL575" s="22"/>
      <c r="EZM575" s="22"/>
      <c r="EZN575" s="22"/>
      <c r="EZO575" s="22"/>
      <c r="EZP575" s="22"/>
      <c r="EZQ575" s="22"/>
      <c r="EZR575" s="22"/>
      <c r="EZS575" s="22"/>
      <c r="EZT575" s="22"/>
      <c r="EZU575" s="22"/>
      <c r="EZV575" s="22"/>
      <c r="EZW575" s="22"/>
      <c r="EZX575" s="22"/>
      <c r="EZY575" s="22"/>
      <c r="EZZ575" s="22"/>
      <c r="FAA575" s="22"/>
      <c r="FAB575" s="22"/>
      <c r="FAC575" s="22"/>
      <c r="FAD575" s="22"/>
      <c r="FAE575" s="22"/>
      <c r="FAF575" s="22"/>
      <c r="FAG575" s="22"/>
      <c r="FAH575" s="22"/>
      <c r="FAI575" s="22"/>
      <c r="FAJ575" s="22"/>
      <c r="FAK575" s="22"/>
      <c r="FAL575" s="22"/>
      <c r="FAM575" s="22"/>
      <c r="FAN575" s="22"/>
      <c r="FAO575" s="22"/>
      <c r="FAP575" s="22"/>
      <c r="FAQ575" s="22"/>
      <c r="FAR575" s="22"/>
      <c r="FAS575" s="22"/>
      <c r="FAT575" s="22"/>
      <c r="FAU575" s="22"/>
      <c r="FAV575" s="22"/>
      <c r="FAW575" s="22"/>
      <c r="FAX575" s="22"/>
      <c r="FAY575" s="22"/>
      <c r="FAZ575" s="22"/>
      <c r="FBA575" s="22"/>
      <c r="FBB575" s="22"/>
      <c r="FBC575" s="22"/>
      <c r="FBD575" s="22"/>
      <c r="FBE575" s="22"/>
      <c r="FBF575" s="22"/>
      <c r="FBG575" s="22"/>
      <c r="FBH575" s="22"/>
      <c r="FBI575" s="22"/>
      <c r="FBJ575" s="22"/>
      <c r="FBK575" s="22"/>
      <c r="FBL575" s="22"/>
      <c r="FBM575" s="22"/>
      <c r="FBN575" s="22"/>
      <c r="FBO575" s="22"/>
      <c r="FBP575" s="22"/>
      <c r="FBQ575" s="22"/>
      <c r="FBR575" s="22"/>
      <c r="FBS575" s="22"/>
      <c r="FBT575" s="22"/>
      <c r="FBU575" s="22"/>
      <c r="FBV575" s="22"/>
      <c r="FBW575" s="22"/>
      <c r="FBX575" s="22"/>
      <c r="FBY575" s="22"/>
      <c r="FBZ575" s="22"/>
      <c r="FCA575" s="22"/>
      <c r="FCB575" s="22"/>
      <c r="FCC575" s="22"/>
      <c r="FCD575" s="22"/>
      <c r="FCE575" s="22"/>
      <c r="FCF575" s="22"/>
      <c r="FCG575" s="22"/>
      <c r="FCH575" s="22"/>
      <c r="FCI575" s="22"/>
      <c r="FCJ575" s="22"/>
      <c r="FCK575" s="22"/>
      <c r="FCL575" s="22"/>
      <c r="FCM575" s="22"/>
      <c r="FCN575" s="22"/>
      <c r="FCO575" s="22"/>
      <c r="FCP575" s="22"/>
      <c r="FCQ575" s="22"/>
      <c r="FCR575" s="22"/>
      <c r="FCS575" s="22"/>
      <c r="FCT575" s="22"/>
      <c r="FCU575" s="22"/>
      <c r="FCV575" s="22"/>
      <c r="FCW575" s="22"/>
      <c r="FCX575" s="22"/>
      <c r="FCY575" s="22"/>
      <c r="FCZ575" s="22"/>
      <c r="FDA575" s="22"/>
      <c r="FDB575" s="22"/>
      <c r="FDC575" s="22"/>
      <c r="FDD575" s="22"/>
      <c r="FDE575" s="22"/>
      <c r="FDF575" s="22"/>
      <c r="FDG575" s="22"/>
      <c r="FDH575" s="22"/>
      <c r="FDI575" s="22"/>
      <c r="FDJ575" s="22"/>
      <c r="FDK575" s="22"/>
      <c r="FDL575" s="22"/>
      <c r="FDM575" s="22"/>
      <c r="FDN575" s="22"/>
      <c r="FDO575" s="22"/>
      <c r="FDP575" s="22"/>
      <c r="FDQ575" s="22"/>
      <c r="FDR575" s="22"/>
      <c r="FDS575" s="22"/>
      <c r="FDT575" s="22"/>
      <c r="FDU575" s="22"/>
      <c r="FDV575" s="22"/>
      <c r="FDW575" s="22"/>
      <c r="FDX575" s="22"/>
      <c r="FDY575" s="22"/>
      <c r="FDZ575" s="22"/>
      <c r="FEA575" s="22"/>
      <c r="FEB575" s="22"/>
      <c r="FEC575" s="22"/>
      <c r="FED575" s="22"/>
      <c r="FEE575" s="22"/>
      <c r="FEF575" s="22"/>
      <c r="FEG575" s="22"/>
      <c r="FEH575" s="22"/>
      <c r="FEI575" s="22"/>
      <c r="FEJ575" s="22"/>
      <c r="FEK575" s="22"/>
      <c r="FEL575" s="22"/>
      <c r="FEM575" s="22"/>
      <c r="FEN575" s="22"/>
      <c r="FEO575" s="22"/>
      <c r="FEP575" s="22"/>
      <c r="FEQ575" s="22"/>
      <c r="FER575" s="22"/>
      <c r="FES575" s="22"/>
      <c r="FET575" s="22"/>
      <c r="FEU575" s="22"/>
      <c r="FEV575" s="22"/>
      <c r="FEW575" s="22"/>
      <c r="FEX575" s="22"/>
      <c r="FEY575" s="22"/>
      <c r="FEZ575" s="22"/>
      <c r="FFA575" s="22"/>
      <c r="FFB575" s="22"/>
      <c r="FFC575" s="22"/>
      <c r="FFD575" s="22"/>
      <c r="FFE575" s="22"/>
      <c r="FFF575" s="22"/>
      <c r="FFG575" s="22"/>
      <c r="FFH575" s="22"/>
      <c r="FFI575" s="22"/>
      <c r="FFJ575" s="22"/>
      <c r="FFK575" s="22"/>
      <c r="FFL575" s="22"/>
      <c r="FFM575" s="22"/>
      <c r="FFN575" s="22"/>
      <c r="FFO575" s="22"/>
      <c r="FFP575" s="22"/>
      <c r="FFQ575" s="22"/>
      <c r="FFR575" s="22"/>
      <c r="FFS575" s="22"/>
      <c r="FFT575" s="22"/>
      <c r="FFU575" s="22"/>
      <c r="FFV575" s="22"/>
      <c r="FFW575" s="22"/>
      <c r="FFX575" s="22"/>
      <c r="FFY575" s="22"/>
      <c r="FFZ575" s="22"/>
      <c r="FGA575" s="22"/>
      <c r="FGB575" s="22"/>
      <c r="FGC575" s="22"/>
      <c r="FGD575" s="22"/>
      <c r="FGE575" s="22"/>
      <c r="FGF575" s="22"/>
      <c r="FGG575" s="22"/>
      <c r="FGH575" s="22"/>
      <c r="FGI575" s="22"/>
      <c r="FGJ575" s="22"/>
      <c r="FGK575" s="22"/>
      <c r="FGL575" s="22"/>
      <c r="FGM575" s="22"/>
      <c r="FGN575" s="22"/>
      <c r="FGO575" s="22"/>
      <c r="FGP575" s="22"/>
      <c r="FGQ575" s="22"/>
      <c r="FGR575" s="22"/>
      <c r="FGS575" s="22"/>
      <c r="FGT575" s="22"/>
      <c r="FGU575" s="22"/>
      <c r="FGV575" s="22"/>
      <c r="FGW575" s="22"/>
      <c r="FGX575" s="22"/>
      <c r="FGY575" s="22"/>
      <c r="FGZ575" s="22"/>
      <c r="FHA575" s="22"/>
      <c r="FHB575" s="22"/>
      <c r="FHC575" s="22"/>
      <c r="FHD575" s="22"/>
      <c r="FHE575" s="22"/>
      <c r="FHF575" s="22"/>
      <c r="FHG575" s="22"/>
      <c r="FHH575" s="22"/>
      <c r="FHI575" s="22"/>
      <c r="FHJ575" s="22"/>
      <c r="FHK575" s="22"/>
      <c r="FHL575" s="22"/>
      <c r="FHM575" s="22"/>
      <c r="FHN575" s="22"/>
      <c r="FHO575" s="22"/>
      <c r="FHP575" s="22"/>
      <c r="FHQ575" s="22"/>
      <c r="FHR575" s="22"/>
      <c r="FHS575" s="22"/>
      <c r="FHT575" s="22"/>
      <c r="FHU575" s="22"/>
      <c r="FHV575" s="22"/>
      <c r="FHW575" s="22"/>
      <c r="FHX575" s="22"/>
      <c r="FHY575" s="22"/>
      <c r="FHZ575" s="22"/>
      <c r="FIA575" s="22"/>
      <c r="FIB575" s="22"/>
      <c r="FIC575" s="22"/>
      <c r="FID575" s="22"/>
      <c r="FIE575" s="22"/>
      <c r="FIF575" s="22"/>
      <c r="FIG575" s="22"/>
      <c r="FIH575" s="22"/>
      <c r="FII575" s="22"/>
      <c r="FIJ575" s="22"/>
      <c r="FIK575" s="22"/>
      <c r="FIL575" s="22"/>
      <c r="FIM575" s="22"/>
      <c r="FIN575" s="22"/>
      <c r="FIO575" s="22"/>
      <c r="FIP575" s="22"/>
      <c r="FIQ575" s="22"/>
      <c r="FIR575" s="22"/>
      <c r="FIS575" s="22"/>
      <c r="FIT575" s="22"/>
      <c r="FIU575" s="22"/>
      <c r="FIV575" s="22"/>
      <c r="FIW575" s="22"/>
      <c r="FIX575" s="22"/>
      <c r="FIY575" s="22"/>
      <c r="FIZ575" s="22"/>
      <c r="FJA575" s="22"/>
      <c r="FJB575" s="22"/>
      <c r="FJC575" s="22"/>
      <c r="FJD575" s="22"/>
      <c r="FJE575" s="22"/>
      <c r="FJF575" s="22"/>
      <c r="FJG575" s="22"/>
      <c r="FJH575" s="22"/>
      <c r="FJI575" s="22"/>
      <c r="FJJ575" s="22"/>
      <c r="FJK575" s="22"/>
      <c r="FJL575" s="22"/>
      <c r="FJM575" s="22"/>
      <c r="FJN575" s="22"/>
      <c r="FJO575" s="22"/>
      <c r="FJP575" s="22"/>
      <c r="FJQ575" s="22"/>
      <c r="FJR575" s="22"/>
      <c r="FJS575" s="22"/>
      <c r="FJT575" s="22"/>
      <c r="FJU575" s="22"/>
      <c r="FJV575" s="22"/>
      <c r="FJW575" s="22"/>
      <c r="FJX575" s="22"/>
      <c r="FJY575" s="22"/>
      <c r="FJZ575" s="22"/>
      <c r="FKA575" s="22"/>
      <c r="FKB575" s="22"/>
      <c r="FKC575" s="22"/>
      <c r="FKD575" s="22"/>
      <c r="FKE575" s="22"/>
      <c r="FKF575" s="22"/>
      <c r="FKG575" s="22"/>
      <c r="FKH575" s="22"/>
      <c r="FKI575" s="22"/>
      <c r="FKJ575" s="22"/>
      <c r="FKK575" s="22"/>
      <c r="FKL575" s="22"/>
      <c r="FKM575" s="22"/>
      <c r="FKN575" s="22"/>
      <c r="FKO575" s="22"/>
      <c r="FKP575" s="22"/>
      <c r="FKQ575" s="22"/>
      <c r="FKR575" s="22"/>
      <c r="FKS575" s="22"/>
      <c r="FKT575" s="22"/>
      <c r="FKU575" s="22"/>
      <c r="FKV575" s="22"/>
      <c r="FKW575" s="22"/>
      <c r="FKX575" s="22"/>
      <c r="FKY575" s="22"/>
      <c r="FKZ575" s="22"/>
      <c r="FLA575" s="22"/>
      <c r="FLB575" s="22"/>
      <c r="FLC575" s="22"/>
      <c r="FLD575" s="22"/>
      <c r="FLE575" s="22"/>
      <c r="FLF575" s="22"/>
      <c r="FLG575" s="22"/>
      <c r="FLH575" s="22"/>
      <c r="FLI575" s="22"/>
      <c r="FLJ575" s="22"/>
      <c r="FLK575" s="22"/>
      <c r="FLL575" s="22"/>
      <c r="FLM575" s="22"/>
      <c r="FLN575" s="22"/>
      <c r="FLO575" s="22"/>
      <c r="FLP575" s="22"/>
      <c r="FLQ575" s="22"/>
      <c r="FLR575" s="22"/>
      <c r="FLS575" s="22"/>
      <c r="FLT575" s="22"/>
      <c r="FLU575" s="22"/>
      <c r="FLV575" s="22"/>
      <c r="FLW575" s="22"/>
      <c r="FLX575" s="22"/>
      <c r="FLY575" s="22"/>
      <c r="FLZ575" s="22"/>
      <c r="FMA575" s="22"/>
      <c r="FMB575" s="22"/>
      <c r="FMC575" s="22"/>
      <c r="FMD575" s="22"/>
      <c r="FME575" s="22"/>
      <c r="FMF575" s="22"/>
      <c r="FMG575" s="22"/>
      <c r="FMH575" s="22"/>
      <c r="FMI575" s="22"/>
      <c r="FMJ575" s="22"/>
      <c r="FMK575" s="22"/>
      <c r="FML575" s="22"/>
      <c r="FMM575" s="22"/>
      <c r="FMN575" s="22"/>
      <c r="FMO575" s="22"/>
      <c r="FMP575" s="22"/>
      <c r="FMQ575" s="22"/>
      <c r="FMR575" s="22"/>
      <c r="FMS575" s="22"/>
      <c r="FMT575" s="22"/>
      <c r="FMU575" s="22"/>
      <c r="FMV575" s="22"/>
      <c r="FMW575" s="22"/>
      <c r="FMX575" s="22"/>
      <c r="FMY575" s="22"/>
      <c r="FMZ575" s="22"/>
      <c r="FNA575" s="22"/>
      <c r="FNB575" s="22"/>
      <c r="FNC575" s="22"/>
      <c r="FND575" s="22"/>
      <c r="FNE575" s="22"/>
      <c r="FNF575" s="22"/>
      <c r="FNG575" s="22"/>
      <c r="FNH575" s="22"/>
      <c r="FNI575" s="22"/>
      <c r="FNJ575" s="22"/>
      <c r="FNK575" s="22"/>
      <c r="FNL575" s="22"/>
      <c r="FNM575" s="22"/>
      <c r="FNN575" s="22"/>
      <c r="FNO575" s="22"/>
      <c r="FNP575" s="22"/>
      <c r="FNQ575" s="22"/>
      <c r="FNR575" s="22"/>
      <c r="FNS575" s="22"/>
      <c r="FNT575" s="22"/>
      <c r="FNU575" s="22"/>
      <c r="FNV575" s="22"/>
      <c r="FNW575" s="22"/>
      <c r="FNX575" s="22"/>
      <c r="FNY575" s="22"/>
      <c r="FNZ575" s="22"/>
      <c r="FOA575" s="22"/>
      <c r="FOB575" s="22"/>
      <c r="FOC575" s="22"/>
      <c r="FOD575" s="22"/>
      <c r="FOE575" s="22"/>
      <c r="FOF575" s="22"/>
      <c r="FOG575" s="22"/>
      <c r="FOH575" s="22"/>
      <c r="FOI575" s="22"/>
      <c r="FOJ575" s="22"/>
      <c r="FOK575" s="22"/>
      <c r="FOL575" s="22"/>
      <c r="FOM575" s="22"/>
      <c r="FON575" s="22"/>
      <c r="FOO575" s="22"/>
      <c r="FOP575" s="22"/>
      <c r="FOQ575" s="22"/>
      <c r="FOR575" s="22"/>
      <c r="FOS575" s="22"/>
      <c r="FOT575" s="22"/>
      <c r="FOU575" s="22"/>
      <c r="FOV575" s="22"/>
      <c r="FOW575" s="22"/>
      <c r="FOX575" s="22"/>
      <c r="FOY575" s="22"/>
      <c r="FOZ575" s="22"/>
      <c r="FPA575" s="22"/>
      <c r="FPB575" s="22"/>
      <c r="FPC575" s="22"/>
      <c r="FPD575" s="22"/>
      <c r="FPE575" s="22"/>
      <c r="FPF575" s="22"/>
      <c r="FPG575" s="22"/>
      <c r="FPH575" s="22"/>
      <c r="FPI575" s="22"/>
      <c r="FPJ575" s="22"/>
      <c r="FPK575" s="22"/>
      <c r="FPL575" s="22"/>
      <c r="FPM575" s="22"/>
      <c r="FPN575" s="22"/>
      <c r="FPO575" s="22"/>
      <c r="FPP575" s="22"/>
      <c r="FPQ575" s="22"/>
      <c r="FPR575" s="22"/>
      <c r="FPS575" s="22"/>
      <c r="FPT575" s="22"/>
      <c r="FPU575" s="22"/>
      <c r="FPV575" s="22"/>
      <c r="FPW575" s="22"/>
      <c r="FPX575" s="22"/>
      <c r="FPY575" s="22"/>
      <c r="FPZ575" s="22"/>
      <c r="FQA575" s="22"/>
      <c r="FQB575" s="22"/>
      <c r="FQC575" s="22"/>
      <c r="FQD575" s="22"/>
      <c r="FQE575" s="22"/>
      <c r="FQF575" s="22"/>
      <c r="FQG575" s="22"/>
      <c r="FQH575" s="22"/>
      <c r="FQI575" s="22"/>
      <c r="FQJ575" s="22"/>
      <c r="FQK575" s="22"/>
      <c r="FQL575" s="22"/>
      <c r="FQM575" s="22"/>
      <c r="FQN575" s="22"/>
      <c r="FQO575" s="22"/>
      <c r="FQP575" s="22"/>
      <c r="FQQ575" s="22"/>
      <c r="FQR575" s="22"/>
      <c r="FQS575" s="22"/>
      <c r="FQT575" s="22"/>
      <c r="FQU575" s="22"/>
      <c r="FQV575" s="22"/>
      <c r="FQW575" s="22"/>
      <c r="FQX575" s="22"/>
      <c r="FQY575" s="22"/>
      <c r="FQZ575" s="22"/>
      <c r="FRA575" s="22"/>
      <c r="FRB575" s="22"/>
      <c r="FRC575" s="22"/>
      <c r="FRD575" s="22"/>
      <c r="FRE575" s="22"/>
      <c r="FRF575" s="22"/>
      <c r="FRG575" s="22"/>
      <c r="FRH575" s="22"/>
      <c r="FRI575" s="22"/>
      <c r="FRJ575" s="22"/>
      <c r="FRK575" s="22"/>
      <c r="FRL575" s="22"/>
      <c r="FRM575" s="22"/>
      <c r="FRN575" s="22"/>
      <c r="FRO575" s="22"/>
      <c r="FRP575" s="22"/>
      <c r="FRQ575" s="22"/>
      <c r="FRR575" s="22"/>
      <c r="FRS575" s="22"/>
      <c r="FRT575" s="22"/>
      <c r="FRU575" s="22"/>
      <c r="FRV575" s="22"/>
      <c r="FRW575" s="22"/>
      <c r="FRX575" s="22"/>
      <c r="FRY575" s="22"/>
      <c r="FRZ575" s="22"/>
      <c r="FSA575" s="22"/>
      <c r="FSB575" s="22"/>
      <c r="FSC575" s="22"/>
      <c r="FSD575" s="22"/>
      <c r="FSE575" s="22"/>
      <c r="FSF575" s="22"/>
      <c r="FSG575" s="22"/>
      <c r="FSH575" s="22"/>
      <c r="FSI575" s="22"/>
      <c r="FSJ575" s="22"/>
      <c r="FSK575" s="22"/>
      <c r="FSL575" s="22"/>
      <c r="FSM575" s="22"/>
      <c r="FSN575" s="22"/>
      <c r="FSO575" s="22"/>
      <c r="FSP575" s="22"/>
      <c r="FSQ575" s="22"/>
      <c r="FSR575" s="22"/>
      <c r="FSS575" s="22"/>
      <c r="FST575" s="22"/>
      <c r="FSU575" s="22"/>
      <c r="FSV575" s="22"/>
      <c r="FSW575" s="22"/>
      <c r="FSX575" s="22"/>
      <c r="FSY575" s="22"/>
      <c r="FSZ575" s="22"/>
      <c r="FTA575" s="22"/>
      <c r="FTB575" s="22"/>
      <c r="FTC575" s="22"/>
      <c r="FTD575" s="22"/>
      <c r="FTE575" s="22"/>
      <c r="FTF575" s="22"/>
      <c r="FTG575" s="22"/>
      <c r="FTH575" s="22"/>
      <c r="FTI575" s="22"/>
      <c r="FTJ575" s="22"/>
      <c r="FTK575" s="22"/>
      <c r="FTL575" s="22"/>
      <c r="FTM575" s="22"/>
      <c r="FTN575" s="22"/>
      <c r="FTO575" s="22"/>
      <c r="FTP575" s="22"/>
      <c r="FTQ575" s="22"/>
      <c r="FTR575" s="22"/>
      <c r="FTS575" s="22"/>
      <c r="FTT575" s="22"/>
      <c r="FTU575" s="22"/>
      <c r="FTV575" s="22"/>
      <c r="FTW575" s="22"/>
      <c r="FTX575" s="22"/>
      <c r="FTY575" s="22"/>
      <c r="FTZ575" s="22"/>
      <c r="FUA575" s="22"/>
      <c r="FUB575" s="22"/>
      <c r="FUC575" s="22"/>
      <c r="FUD575" s="22"/>
      <c r="FUE575" s="22"/>
      <c r="FUF575" s="22"/>
      <c r="FUG575" s="22"/>
      <c r="FUH575" s="22"/>
      <c r="FUI575" s="22"/>
      <c r="FUJ575" s="22"/>
      <c r="FUK575" s="22"/>
      <c r="FUL575" s="22"/>
      <c r="FUM575" s="22"/>
      <c r="FUN575" s="22"/>
      <c r="FUO575" s="22"/>
      <c r="FUP575" s="22"/>
      <c r="FUQ575" s="22"/>
      <c r="FUR575" s="22"/>
      <c r="FUS575" s="22"/>
      <c r="FUT575" s="22"/>
      <c r="FUU575" s="22"/>
      <c r="FUV575" s="22"/>
      <c r="FUW575" s="22"/>
      <c r="FUX575" s="22"/>
      <c r="FUY575" s="22"/>
      <c r="FUZ575" s="22"/>
      <c r="FVA575" s="22"/>
      <c r="FVB575" s="22"/>
      <c r="FVC575" s="22"/>
      <c r="FVD575" s="22"/>
      <c r="FVE575" s="22"/>
      <c r="FVF575" s="22"/>
      <c r="FVG575" s="22"/>
      <c r="FVH575" s="22"/>
      <c r="FVI575" s="22"/>
      <c r="FVJ575" s="22"/>
      <c r="FVK575" s="22"/>
      <c r="FVL575" s="22"/>
      <c r="FVM575" s="22"/>
      <c r="FVN575" s="22"/>
      <c r="FVO575" s="22"/>
      <c r="FVP575" s="22"/>
      <c r="FVQ575" s="22"/>
      <c r="FVR575" s="22"/>
      <c r="FVS575" s="22"/>
      <c r="FVT575" s="22"/>
      <c r="FVU575" s="22"/>
      <c r="FVV575" s="22"/>
      <c r="FVW575" s="22"/>
      <c r="FVX575" s="22"/>
      <c r="FVY575" s="22"/>
      <c r="FVZ575" s="22"/>
      <c r="FWA575" s="22"/>
      <c r="FWB575" s="22"/>
      <c r="FWC575" s="22"/>
      <c r="FWD575" s="22"/>
      <c r="FWE575" s="22"/>
      <c r="FWF575" s="22"/>
      <c r="FWG575" s="22"/>
      <c r="FWH575" s="22"/>
      <c r="FWI575" s="22"/>
      <c r="FWJ575" s="22"/>
      <c r="FWK575" s="22"/>
      <c r="FWL575" s="22"/>
      <c r="FWM575" s="22"/>
      <c r="FWN575" s="22"/>
      <c r="FWO575" s="22"/>
      <c r="FWP575" s="22"/>
      <c r="FWQ575" s="22"/>
      <c r="FWR575" s="22"/>
      <c r="FWS575" s="22"/>
      <c r="FWT575" s="22"/>
      <c r="FWU575" s="22"/>
      <c r="FWV575" s="22"/>
      <c r="FWW575" s="22"/>
      <c r="FWX575" s="22"/>
      <c r="FWY575" s="22"/>
      <c r="FWZ575" s="22"/>
      <c r="FXA575" s="22"/>
      <c r="FXB575" s="22"/>
      <c r="FXC575" s="22"/>
      <c r="FXD575" s="22"/>
      <c r="FXE575" s="22"/>
      <c r="FXF575" s="22"/>
      <c r="FXG575" s="22"/>
      <c r="FXH575" s="22"/>
      <c r="FXI575" s="22"/>
      <c r="FXJ575" s="22"/>
      <c r="FXK575" s="22"/>
      <c r="FXL575" s="22"/>
      <c r="FXM575" s="22"/>
      <c r="FXN575" s="22"/>
      <c r="FXO575" s="22"/>
      <c r="FXP575" s="22"/>
      <c r="FXQ575" s="22"/>
      <c r="FXR575" s="22"/>
      <c r="FXS575" s="22"/>
      <c r="FXT575" s="22"/>
      <c r="FXU575" s="22"/>
      <c r="FXV575" s="22"/>
      <c r="FXW575" s="22"/>
      <c r="FXX575" s="22"/>
      <c r="FXY575" s="22"/>
      <c r="FXZ575" s="22"/>
      <c r="FYA575" s="22"/>
      <c r="FYB575" s="22"/>
      <c r="FYC575" s="22"/>
      <c r="FYD575" s="22"/>
      <c r="FYE575" s="22"/>
      <c r="FYF575" s="22"/>
      <c r="FYG575" s="22"/>
      <c r="FYH575" s="22"/>
      <c r="FYI575" s="22"/>
      <c r="FYJ575" s="22"/>
      <c r="FYK575" s="22"/>
      <c r="FYL575" s="22"/>
      <c r="FYM575" s="22"/>
      <c r="FYN575" s="22"/>
      <c r="FYO575" s="22"/>
      <c r="FYP575" s="22"/>
      <c r="FYQ575" s="22"/>
      <c r="FYR575" s="22"/>
      <c r="FYS575" s="22"/>
      <c r="FYT575" s="22"/>
      <c r="FYU575" s="22"/>
      <c r="FYV575" s="22"/>
      <c r="FYW575" s="22"/>
      <c r="FYX575" s="22"/>
      <c r="FYY575" s="22"/>
      <c r="FYZ575" s="22"/>
      <c r="FZA575" s="22"/>
      <c r="FZB575" s="22"/>
      <c r="FZC575" s="22"/>
      <c r="FZD575" s="22"/>
      <c r="FZE575" s="22"/>
      <c r="FZF575" s="22"/>
      <c r="FZG575" s="22"/>
      <c r="FZH575" s="22"/>
      <c r="FZI575" s="22"/>
      <c r="FZJ575" s="22"/>
      <c r="FZK575" s="22"/>
      <c r="FZL575" s="22"/>
      <c r="FZM575" s="22"/>
      <c r="FZN575" s="22"/>
      <c r="FZO575" s="22"/>
      <c r="FZP575" s="22"/>
      <c r="FZQ575" s="22"/>
      <c r="FZR575" s="22"/>
      <c r="FZS575" s="22"/>
      <c r="FZT575" s="22"/>
      <c r="FZU575" s="22"/>
      <c r="FZV575" s="22"/>
      <c r="FZW575" s="22"/>
      <c r="FZX575" s="22"/>
      <c r="FZY575" s="22"/>
      <c r="FZZ575" s="22"/>
      <c r="GAA575" s="22"/>
      <c r="GAB575" s="22"/>
      <c r="GAC575" s="22"/>
      <c r="GAD575" s="22"/>
      <c r="GAE575" s="22"/>
      <c r="GAF575" s="22"/>
      <c r="GAG575" s="22"/>
      <c r="GAH575" s="22"/>
      <c r="GAI575" s="22"/>
      <c r="GAJ575" s="22"/>
      <c r="GAK575" s="22"/>
      <c r="GAL575" s="22"/>
      <c r="GAM575" s="22"/>
      <c r="GAN575" s="22"/>
      <c r="GAO575" s="22"/>
      <c r="GAP575" s="22"/>
      <c r="GAQ575" s="22"/>
      <c r="GAR575" s="22"/>
      <c r="GAS575" s="22"/>
      <c r="GAT575" s="22"/>
      <c r="GAU575" s="22"/>
      <c r="GAV575" s="22"/>
      <c r="GAW575" s="22"/>
      <c r="GAX575" s="22"/>
      <c r="GAY575" s="22"/>
      <c r="GAZ575" s="22"/>
      <c r="GBA575" s="22"/>
      <c r="GBB575" s="22"/>
      <c r="GBC575" s="22"/>
      <c r="GBD575" s="22"/>
      <c r="GBE575" s="22"/>
      <c r="GBF575" s="22"/>
      <c r="GBG575" s="22"/>
      <c r="GBH575" s="22"/>
      <c r="GBI575" s="22"/>
      <c r="GBJ575" s="22"/>
      <c r="GBK575" s="22"/>
      <c r="GBL575" s="22"/>
      <c r="GBM575" s="22"/>
      <c r="GBN575" s="22"/>
      <c r="GBO575" s="22"/>
      <c r="GBP575" s="22"/>
      <c r="GBQ575" s="22"/>
      <c r="GBR575" s="22"/>
      <c r="GBS575" s="22"/>
      <c r="GBT575" s="22"/>
      <c r="GBU575" s="22"/>
      <c r="GBV575" s="22"/>
      <c r="GBW575" s="22"/>
      <c r="GBX575" s="22"/>
      <c r="GBY575" s="22"/>
      <c r="GBZ575" s="22"/>
      <c r="GCA575" s="22"/>
      <c r="GCB575" s="22"/>
      <c r="GCC575" s="22"/>
      <c r="GCD575" s="22"/>
      <c r="GCE575" s="22"/>
      <c r="GCF575" s="22"/>
      <c r="GCG575" s="22"/>
      <c r="GCH575" s="22"/>
      <c r="GCI575" s="22"/>
      <c r="GCJ575" s="22"/>
      <c r="GCK575" s="22"/>
      <c r="GCL575" s="22"/>
      <c r="GCM575" s="22"/>
      <c r="GCN575" s="22"/>
      <c r="GCO575" s="22"/>
      <c r="GCP575" s="22"/>
      <c r="GCQ575" s="22"/>
      <c r="GCR575" s="22"/>
      <c r="GCS575" s="22"/>
      <c r="GCT575" s="22"/>
      <c r="GCU575" s="22"/>
      <c r="GCV575" s="22"/>
      <c r="GCW575" s="22"/>
      <c r="GCX575" s="22"/>
      <c r="GCY575" s="22"/>
      <c r="GCZ575" s="22"/>
      <c r="GDA575" s="22"/>
      <c r="GDB575" s="22"/>
      <c r="GDC575" s="22"/>
      <c r="GDD575" s="22"/>
      <c r="GDE575" s="22"/>
      <c r="GDF575" s="22"/>
      <c r="GDG575" s="22"/>
      <c r="GDH575" s="22"/>
      <c r="GDI575" s="22"/>
      <c r="GDJ575" s="22"/>
      <c r="GDK575" s="22"/>
      <c r="GDL575" s="22"/>
      <c r="GDM575" s="22"/>
      <c r="GDN575" s="22"/>
      <c r="GDO575" s="22"/>
      <c r="GDP575" s="22"/>
      <c r="GDQ575" s="22"/>
      <c r="GDR575" s="22"/>
      <c r="GDS575" s="22"/>
      <c r="GDT575" s="22"/>
      <c r="GDU575" s="22"/>
      <c r="GDV575" s="22"/>
      <c r="GDW575" s="22"/>
      <c r="GDX575" s="22"/>
      <c r="GDY575" s="22"/>
      <c r="GDZ575" s="22"/>
      <c r="GEA575" s="22"/>
      <c r="GEB575" s="22"/>
      <c r="GEC575" s="22"/>
      <c r="GED575" s="22"/>
      <c r="GEE575" s="22"/>
      <c r="GEF575" s="22"/>
      <c r="GEG575" s="22"/>
      <c r="GEH575" s="22"/>
      <c r="GEI575" s="22"/>
      <c r="GEJ575" s="22"/>
      <c r="GEK575" s="22"/>
      <c r="GEL575" s="22"/>
      <c r="GEM575" s="22"/>
      <c r="GEN575" s="22"/>
      <c r="GEO575" s="22"/>
      <c r="GEP575" s="22"/>
      <c r="GEQ575" s="22"/>
      <c r="GER575" s="22"/>
      <c r="GES575" s="22"/>
      <c r="GET575" s="22"/>
      <c r="GEU575" s="22"/>
      <c r="GEV575" s="22"/>
      <c r="GEW575" s="22"/>
      <c r="GEX575" s="22"/>
      <c r="GEY575" s="22"/>
      <c r="GEZ575" s="22"/>
      <c r="GFA575" s="22"/>
      <c r="GFB575" s="22"/>
      <c r="GFC575" s="22"/>
      <c r="GFD575" s="22"/>
      <c r="GFE575" s="22"/>
      <c r="GFF575" s="22"/>
      <c r="GFG575" s="22"/>
      <c r="GFH575" s="22"/>
      <c r="GFI575" s="22"/>
      <c r="GFJ575" s="22"/>
      <c r="GFK575" s="22"/>
      <c r="GFL575" s="22"/>
      <c r="GFM575" s="22"/>
      <c r="GFN575" s="22"/>
      <c r="GFO575" s="22"/>
      <c r="GFP575" s="22"/>
      <c r="GFQ575" s="22"/>
      <c r="GFR575" s="22"/>
      <c r="GFS575" s="22"/>
      <c r="GFT575" s="22"/>
      <c r="GFU575" s="22"/>
      <c r="GFV575" s="22"/>
      <c r="GFW575" s="22"/>
      <c r="GFX575" s="22"/>
      <c r="GFY575" s="22"/>
      <c r="GFZ575" s="22"/>
      <c r="GGA575" s="22"/>
      <c r="GGB575" s="22"/>
      <c r="GGC575" s="22"/>
      <c r="GGD575" s="22"/>
      <c r="GGE575" s="22"/>
      <c r="GGF575" s="22"/>
      <c r="GGG575" s="22"/>
      <c r="GGH575" s="22"/>
      <c r="GGI575" s="22"/>
      <c r="GGJ575" s="22"/>
      <c r="GGK575" s="22"/>
      <c r="GGL575" s="22"/>
      <c r="GGM575" s="22"/>
      <c r="GGN575" s="22"/>
      <c r="GGO575" s="22"/>
      <c r="GGP575" s="22"/>
      <c r="GGQ575" s="22"/>
      <c r="GGR575" s="22"/>
      <c r="GGS575" s="22"/>
      <c r="GGT575" s="22"/>
      <c r="GGU575" s="22"/>
      <c r="GGV575" s="22"/>
      <c r="GGW575" s="22"/>
      <c r="GGX575" s="22"/>
      <c r="GGY575" s="22"/>
      <c r="GGZ575" s="22"/>
      <c r="GHA575" s="22"/>
      <c r="GHB575" s="22"/>
      <c r="GHC575" s="22"/>
      <c r="GHD575" s="22"/>
      <c r="GHE575" s="22"/>
      <c r="GHF575" s="22"/>
      <c r="GHG575" s="22"/>
      <c r="GHH575" s="22"/>
      <c r="GHI575" s="22"/>
      <c r="GHJ575" s="22"/>
      <c r="GHK575" s="22"/>
      <c r="GHL575" s="22"/>
      <c r="GHM575" s="22"/>
      <c r="GHN575" s="22"/>
      <c r="GHO575" s="22"/>
      <c r="GHP575" s="22"/>
      <c r="GHQ575" s="22"/>
      <c r="GHR575" s="22"/>
      <c r="GHS575" s="22"/>
      <c r="GHT575" s="22"/>
      <c r="GHU575" s="22"/>
      <c r="GHV575" s="22"/>
      <c r="GHW575" s="22"/>
      <c r="GHX575" s="22"/>
      <c r="GHY575" s="22"/>
      <c r="GHZ575" s="22"/>
      <c r="GIA575" s="22"/>
      <c r="GIB575" s="22"/>
      <c r="GIC575" s="22"/>
      <c r="GID575" s="22"/>
      <c r="GIE575" s="22"/>
      <c r="GIF575" s="22"/>
      <c r="GIG575" s="22"/>
      <c r="GIH575" s="22"/>
      <c r="GII575" s="22"/>
      <c r="GIJ575" s="22"/>
      <c r="GIK575" s="22"/>
      <c r="GIL575" s="22"/>
      <c r="GIM575" s="22"/>
      <c r="GIN575" s="22"/>
      <c r="GIO575" s="22"/>
      <c r="GIP575" s="22"/>
      <c r="GIQ575" s="22"/>
      <c r="GIR575" s="22"/>
      <c r="GIS575" s="22"/>
      <c r="GIT575" s="22"/>
      <c r="GIU575" s="22"/>
      <c r="GIV575" s="22"/>
      <c r="GIW575" s="22"/>
      <c r="GIX575" s="22"/>
      <c r="GIY575" s="22"/>
      <c r="GIZ575" s="22"/>
      <c r="GJA575" s="22"/>
      <c r="GJB575" s="22"/>
      <c r="GJC575" s="22"/>
      <c r="GJD575" s="22"/>
      <c r="GJE575" s="22"/>
      <c r="GJF575" s="22"/>
      <c r="GJG575" s="22"/>
      <c r="GJH575" s="22"/>
      <c r="GJI575" s="22"/>
      <c r="GJJ575" s="22"/>
      <c r="GJK575" s="22"/>
      <c r="GJL575" s="22"/>
      <c r="GJM575" s="22"/>
      <c r="GJN575" s="22"/>
      <c r="GJO575" s="22"/>
      <c r="GJP575" s="22"/>
      <c r="GJQ575" s="22"/>
      <c r="GJR575" s="22"/>
      <c r="GJS575" s="22"/>
      <c r="GJT575" s="22"/>
      <c r="GJU575" s="22"/>
      <c r="GJV575" s="22"/>
      <c r="GJW575" s="22"/>
      <c r="GJX575" s="22"/>
      <c r="GJY575" s="22"/>
      <c r="GJZ575" s="22"/>
      <c r="GKA575" s="22"/>
      <c r="GKB575" s="22"/>
      <c r="GKC575" s="22"/>
      <c r="GKD575" s="22"/>
      <c r="GKE575" s="22"/>
      <c r="GKF575" s="22"/>
      <c r="GKG575" s="22"/>
      <c r="GKH575" s="22"/>
      <c r="GKI575" s="22"/>
      <c r="GKJ575" s="22"/>
      <c r="GKK575" s="22"/>
      <c r="GKL575" s="22"/>
      <c r="GKM575" s="22"/>
      <c r="GKN575" s="22"/>
      <c r="GKO575" s="22"/>
      <c r="GKP575" s="22"/>
      <c r="GKQ575" s="22"/>
      <c r="GKR575" s="22"/>
      <c r="GKS575" s="22"/>
      <c r="GKT575" s="22"/>
      <c r="GKU575" s="22"/>
      <c r="GKV575" s="22"/>
      <c r="GKW575" s="22"/>
      <c r="GKX575" s="22"/>
      <c r="GKY575" s="22"/>
      <c r="GKZ575" s="22"/>
      <c r="GLA575" s="22"/>
      <c r="GLB575" s="22"/>
      <c r="GLC575" s="22"/>
      <c r="GLD575" s="22"/>
      <c r="GLE575" s="22"/>
      <c r="GLF575" s="22"/>
      <c r="GLG575" s="22"/>
      <c r="GLH575" s="22"/>
      <c r="GLI575" s="22"/>
      <c r="GLJ575" s="22"/>
      <c r="GLK575" s="22"/>
      <c r="GLL575" s="22"/>
      <c r="GLM575" s="22"/>
      <c r="GLN575" s="22"/>
      <c r="GLO575" s="22"/>
      <c r="GLP575" s="22"/>
      <c r="GLQ575" s="22"/>
      <c r="GLR575" s="22"/>
      <c r="GLS575" s="22"/>
      <c r="GLT575" s="22"/>
      <c r="GLU575" s="22"/>
      <c r="GLV575" s="22"/>
      <c r="GLW575" s="22"/>
      <c r="GLX575" s="22"/>
      <c r="GLY575" s="22"/>
      <c r="GLZ575" s="22"/>
      <c r="GMA575" s="22"/>
      <c r="GMB575" s="22"/>
      <c r="GMC575" s="22"/>
      <c r="GMD575" s="22"/>
      <c r="GME575" s="22"/>
      <c r="GMF575" s="22"/>
      <c r="GMG575" s="22"/>
      <c r="GMH575" s="22"/>
      <c r="GMI575" s="22"/>
      <c r="GMJ575" s="22"/>
      <c r="GMK575" s="22"/>
      <c r="GML575" s="22"/>
      <c r="GMM575" s="22"/>
      <c r="GMN575" s="22"/>
      <c r="GMO575" s="22"/>
      <c r="GMP575" s="22"/>
      <c r="GMQ575" s="22"/>
      <c r="GMR575" s="22"/>
      <c r="GMS575" s="22"/>
      <c r="GMT575" s="22"/>
      <c r="GMU575" s="22"/>
      <c r="GMV575" s="22"/>
      <c r="GMW575" s="22"/>
      <c r="GMX575" s="22"/>
      <c r="GMY575" s="22"/>
      <c r="GMZ575" s="22"/>
      <c r="GNA575" s="22"/>
      <c r="GNB575" s="22"/>
      <c r="GNC575" s="22"/>
      <c r="GND575" s="22"/>
      <c r="GNE575" s="22"/>
      <c r="GNF575" s="22"/>
      <c r="GNG575" s="22"/>
      <c r="GNH575" s="22"/>
      <c r="GNI575" s="22"/>
      <c r="GNJ575" s="22"/>
      <c r="GNK575" s="22"/>
      <c r="GNL575" s="22"/>
      <c r="GNM575" s="22"/>
      <c r="GNN575" s="22"/>
      <c r="GNO575" s="22"/>
      <c r="GNP575" s="22"/>
      <c r="GNQ575" s="22"/>
      <c r="GNR575" s="22"/>
      <c r="GNS575" s="22"/>
      <c r="GNT575" s="22"/>
      <c r="GNU575" s="22"/>
      <c r="GNV575" s="22"/>
      <c r="GNW575" s="22"/>
      <c r="GNX575" s="22"/>
      <c r="GNY575" s="22"/>
      <c r="GNZ575" s="22"/>
      <c r="GOA575" s="22"/>
      <c r="GOB575" s="22"/>
      <c r="GOC575" s="22"/>
      <c r="GOD575" s="22"/>
      <c r="GOE575" s="22"/>
      <c r="GOF575" s="22"/>
      <c r="GOG575" s="22"/>
      <c r="GOH575" s="22"/>
      <c r="GOI575" s="22"/>
      <c r="GOJ575" s="22"/>
      <c r="GOK575" s="22"/>
      <c r="GOL575" s="22"/>
      <c r="GOM575" s="22"/>
      <c r="GON575" s="22"/>
      <c r="GOO575" s="22"/>
      <c r="GOP575" s="22"/>
      <c r="GOQ575" s="22"/>
      <c r="GOR575" s="22"/>
      <c r="GOS575" s="22"/>
      <c r="GOT575" s="22"/>
      <c r="GOU575" s="22"/>
      <c r="GOV575" s="22"/>
      <c r="GOW575" s="22"/>
      <c r="GOX575" s="22"/>
      <c r="GOY575" s="22"/>
      <c r="GOZ575" s="22"/>
      <c r="GPA575" s="22"/>
      <c r="GPB575" s="22"/>
      <c r="GPC575" s="22"/>
      <c r="GPD575" s="22"/>
      <c r="GPE575" s="22"/>
      <c r="GPF575" s="22"/>
      <c r="GPG575" s="22"/>
      <c r="GPH575" s="22"/>
      <c r="GPI575" s="22"/>
      <c r="GPJ575" s="22"/>
      <c r="GPK575" s="22"/>
      <c r="GPL575" s="22"/>
      <c r="GPM575" s="22"/>
      <c r="GPN575" s="22"/>
      <c r="GPO575" s="22"/>
      <c r="GPP575" s="22"/>
      <c r="GPQ575" s="22"/>
      <c r="GPR575" s="22"/>
      <c r="GPS575" s="22"/>
      <c r="GPT575" s="22"/>
      <c r="GPU575" s="22"/>
      <c r="GPV575" s="22"/>
      <c r="GPW575" s="22"/>
      <c r="GPX575" s="22"/>
      <c r="GPY575" s="22"/>
      <c r="GPZ575" s="22"/>
      <c r="GQA575" s="22"/>
      <c r="GQB575" s="22"/>
      <c r="GQC575" s="22"/>
      <c r="GQD575" s="22"/>
      <c r="GQE575" s="22"/>
      <c r="GQF575" s="22"/>
      <c r="GQG575" s="22"/>
      <c r="GQH575" s="22"/>
      <c r="GQI575" s="22"/>
      <c r="GQJ575" s="22"/>
      <c r="GQK575" s="22"/>
      <c r="GQL575" s="22"/>
      <c r="GQM575" s="22"/>
      <c r="GQN575" s="22"/>
      <c r="GQO575" s="22"/>
      <c r="GQP575" s="22"/>
      <c r="GQQ575" s="22"/>
      <c r="GQR575" s="22"/>
      <c r="GQS575" s="22"/>
      <c r="GQT575" s="22"/>
      <c r="GQU575" s="22"/>
      <c r="GQV575" s="22"/>
      <c r="GQW575" s="22"/>
      <c r="GQX575" s="22"/>
      <c r="GQY575" s="22"/>
      <c r="GQZ575" s="22"/>
      <c r="GRA575" s="22"/>
      <c r="GRB575" s="22"/>
      <c r="GRC575" s="22"/>
      <c r="GRD575" s="22"/>
      <c r="GRE575" s="22"/>
      <c r="GRF575" s="22"/>
      <c r="GRG575" s="22"/>
      <c r="GRH575" s="22"/>
      <c r="GRI575" s="22"/>
      <c r="GRJ575" s="22"/>
      <c r="GRK575" s="22"/>
      <c r="GRL575" s="22"/>
      <c r="GRM575" s="22"/>
      <c r="GRN575" s="22"/>
      <c r="GRO575" s="22"/>
      <c r="GRP575" s="22"/>
      <c r="GRQ575" s="22"/>
      <c r="GRR575" s="22"/>
      <c r="GRS575" s="22"/>
      <c r="GRT575" s="22"/>
      <c r="GRU575" s="22"/>
      <c r="GRV575" s="22"/>
      <c r="GRW575" s="22"/>
      <c r="GRX575" s="22"/>
      <c r="GRY575" s="22"/>
      <c r="GRZ575" s="22"/>
      <c r="GSA575" s="22"/>
      <c r="GSB575" s="22"/>
      <c r="GSC575" s="22"/>
      <c r="GSD575" s="22"/>
      <c r="GSE575" s="22"/>
      <c r="GSF575" s="22"/>
      <c r="GSG575" s="22"/>
      <c r="GSH575" s="22"/>
      <c r="GSI575" s="22"/>
      <c r="GSJ575" s="22"/>
      <c r="GSK575" s="22"/>
      <c r="GSL575" s="22"/>
      <c r="GSM575" s="22"/>
      <c r="GSN575" s="22"/>
      <c r="GSO575" s="22"/>
      <c r="GSP575" s="22"/>
      <c r="GSQ575" s="22"/>
      <c r="GSR575" s="22"/>
      <c r="GSS575" s="22"/>
      <c r="GST575" s="22"/>
      <c r="GSU575" s="22"/>
      <c r="GSV575" s="22"/>
      <c r="GSW575" s="22"/>
      <c r="GSX575" s="22"/>
      <c r="GSY575" s="22"/>
      <c r="GSZ575" s="22"/>
      <c r="GTA575" s="22"/>
      <c r="GTB575" s="22"/>
      <c r="GTC575" s="22"/>
      <c r="GTD575" s="22"/>
      <c r="GTE575" s="22"/>
      <c r="GTF575" s="22"/>
      <c r="GTG575" s="22"/>
      <c r="GTH575" s="22"/>
      <c r="GTI575" s="22"/>
      <c r="GTJ575" s="22"/>
      <c r="GTK575" s="22"/>
      <c r="GTL575" s="22"/>
      <c r="GTM575" s="22"/>
      <c r="GTN575" s="22"/>
      <c r="GTO575" s="22"/>
      <c r="GTP575" s="22"/>
      <c r="GTQ575" s="22"/>
      <c r="GTR575" s="22"/>
      <c r="GTS575" s="22"/>
      <c r="GTT575" s="22"/>
      <c r="GTU575" s="22"/>
      <c r="GTV575" s="22"/>
      <c r="GTW575" s="22"/>
      <c r="GTX575" s="22"/>
      <c r="GTY575" s="22"/>
      <c r="GTZ575" s="22"/>
      <c r="GUA575" s="22"/>
      <c r="GUB575" s="22"/>
      <c r="GUC575" s="22"/>
      <c r="GUD575" s="22"/>
      <c r="GUE575" s="22"/>
      <c r="GUF575" s="22"/>
      <c r="GUG575" s="22"/>
      <c r="GUH575" s="22"/>
      <c r="GUI575" s="22"/>
      <c r="GUJ575" s="22"/>
      <c r="GUK575" s="22"/>
      <c r="GUL575" s="22"/>
      <c r="GUM575" s="22"/>
      <c r="GUN575" s="22"/>
      <c r="GUO575" s="22"/>
      <c r="GUP575" s="22"/>
      <c r="GUQ575" s="22"/>
      <c r="GUR575" s="22"/>
      <c r="GUS575" s="22"/>
      <c r="GUT575" s="22"/>
      <c r="GUU575" s="22"/>
      <c r="GUV575" s="22"/>
      <c r="GUW575" s="22"/>
      <c r="GUX575" s="22"/>
      <c r="GUY575" s="22"/>
      <c r="GUZ575" s="22"/>
      <c r="GVA575" s="22"/>
      <c r="GVB575" s="22"/>
      <c r="GVC575" s="22"/>
      <c r="GVD575" s="22"/>
      <c r="GVE575" s="22"/>
      <c r="GVF575" s="22"/>
      <c r="GVG575" s="22"/>
      <c r="GVH575" s="22"/>
      <c r="GVI575" s="22"/>
      <c r="GVJ575" s="22"/>
      <c r="GVK575" s="22"/>
      <c r="GVL575" s="22"/>
      <c r="GVM575" s="22"/>
      <c r="GVN575" s="22"/>
      <c r="GVO575" s="22"/>
      <c r="GVP575" s="22"/>
      <c r="GVQ575" s="22"/>
      <c r="GVR575" s="22"/>
      <c r="GVS575" s="22"/>
      <c r="GVT575" s="22"/>
      <c r="GVU575" s="22"/>
      <c r="GVV575" s="22"/>
      <c r="GVW575" s="22"/>
      <c r="GVX575" s="22"/>
      <c r="GVY575" s="22"/>
      <c r="GVZ575" s="22"/>
      <c r="GWA575" s="22"/>
      <c r="GWB575" s="22"/>
      <c r="GWC575" s="22"/>
      <c r="GWD575" s="22"/>
      <c r="GWE575" s="22"/>
      <c r="GWF575" s="22"/>
      <c r="GWG575" s="22"/>
      <c r="GWH575" s="22"/>
      <c r="GWI575" s="22"/>
      <c r="GWJ575" s="22"/>
      <c r="GWK575" s="22"/>
      <c r="GWL575" s="22"/>
      <c r="GWM575" s="22"/>
      <c r="GWN575" s="22"/>
      <c r="GWO575" s="22"/>
      <c r="GWP575" s="22"/>
      <c r="GWQ575" s="22"/>
      <c r="GWR575" s="22"/>
      <c r="GWS575" s="22"/>
      <c r="GWT575" s="22"/>
      <c r="GWU575" s="22"/>
      <c r="GWV575" s="22"/>
      <c r="GWW575" s="22"/>
      <c r="GWX575" s="22"/>
      <c r="GWY575" s="22"/>
      <c r="GWZ575" s="22"/>
      <c r="GXA575" s="22"/>
      <c r="GXB575" s="22"/>
      <c r="GXC575" s="22"/>
      <c r="GXD575" s="22"/>
      <c r="GXE575" s="22"/>
      <c r="GXF575" s="22"/>
      <c r="GXG575" s="22"/>
      <c r="GXH575" s="22"/>
      <c r="GXI575" s="22"/>
      <c r="GXJ575" s="22"/>
      <c r="GXK575" s="22"/>
      <c r="GXL575" s="22"/>
      <c r="GXM575" s="22"/>
      <c r="GXN575" s="22"/>
      <c r="GXO575" s="22"/>
      <c r="GXP575" s="22"/>
      <c r="GXQ575" s="22"/>
      <c r="GXR575" s="22"/>
      <c r="GXS575" s="22"/>
      <c r="GXT575" s="22"/>
      <c r="GXU575" s="22"/>
      <c r="GXV575" s="22"/>
      <c r="GXW575" s="22"/>
      <c r="GXX575" s="22"/>
      <c r="GXY575" s="22"/>
      <c r="GXZ575" s="22"/>
      <c r="GYA575" s="22"/>
      <c r="GYB575" s="22"/>
      <c r="GYC575" s="22"/>
      <c r="GYD575" s="22"/>
      <c r="GYE575" s="22"/>
      <c r="GYF575" s="22"/>
      <c r="GYG575" s="22"/>
      <c r="GYH575" s="22"/>
      <c r="GYI575" s="22"/>
      <c r="GYJ575" s="22"/>
      <c r="GYK575" s="22"/>
      <c r="GYL575" s="22"/>
      <c r="GYM575" s="22"/>
      <c r="GYN575" s="22"/>
      <c r="GYO575" s="22"/>
      <c r="GYP575" s="22"/>
      <c r="GYQ575" s="22"/>
      <c r="GYR575" s="22"/>
      <c r="GYS575" s="22"/>
      <c r="GYT575" s="22"/>
      <c r="GYU575" s="22"/>
      <c r="GYV575" s="22"/>
      <c r="GYW575" s="22"/>
      <c r="GYX575" s="22"/>
      <c r="GYY575" s="22"/>
      <c r="GYZ575" s="22"/>
      <c r="GZA575" s="22"/>
      <c r="GZB575" s="22"/>
      <c r="GZC575" s="22"/>
      <c r="GZD575" s="22"/>
      <c r="GZE575" s="22"/>
      <c r="GZF575" s="22"/>
      <c r="GZG575" s="22"/>
      <c r="GZH575" s="22"/>
      <c r="GZI575" s="22"/>
      <c r="GZJ575" s="22"/>
      <c r="GZK575" s="22"/>
      <c r="GZL575" s="22"/>
      <c r="GZM575" s="22"/>
      <c r="GZN575" s="22"/>
      <c r="GZO575" s="22"/>
      <c r="GZP575" s="22"/>
      <c r="GZQ575" s="22"/>
      <c r="GZR575" s="22"/>
      <c r="GZS575" s="22"/>
      <c r="GZT575" s="22"/>
      <c r="GZU575" s="22"/>
      <c r="GZV575" s="22"/>
      <c r="GZW575" s="22"/>
      <c r="GZX575" s="22"/>
      <c r="GZY575" s="22"/>
      <c r="GZZ575" s="22"/>
      <c r="HAA575" s="22"/>
      <c r="HAB575" s="22"/>
      <c r="HAC575" s="22"/>
      <c r="HAD575" s="22"/>
      <c r="HAE575" s="22"/>
      <c r="HAF575" s="22"/>
      <c r="HAG575" s="22"/>
      <c r="HAH575" s="22"/>
      <c r="HAI575" s="22"/>
      <c r="HAJ575" s="22"/>
      <c r="HAK575" s="22"/>
      <c r="HAL575" s="22"/>
      <c r="HAM575" s="22"/>
      <c r="HAN575" s="22"/>
      <c r="HAO575" s="22"/>
      <c r="HAP575" s="22"/>
      <c r="HAQ575" s="22"/>
      <c r="HAR575" s="22"/>
      <c r="HAS575" s="22"/>
      <c r="HAT575" s="22"/>
      <c r="HAU575" s="22"/>
      <c r="HAV575" s="22"/>
      <c r="HAW575" s="22"/>
      <c r="HAX575" s="22"/>
      <c r="HAY575" s="22"/>
      <c r="HAZ575" s="22"/>
      <c r="HBA575" s="22"/>
      <c r="HBB575" s="22"/>
      <c r="HBC575" s="22"/>
      <c r="HBD575" s="22"/>
      <c r="HBE575" s="22"/>
      <c r="HBF575" s="22"/>
      <c r="HBG575" s="22"/>
      <c r="HBH575" s="22"/>
      <c r="HBI575" s="22"/>
      <c r="HBJ575" s="22"/>
      <c r="HBK575" s="22"/>
      <c r="HBL575" s="22"/>
      <c r="HBM575" s="22"/>
      <c r="HBN575" s="22"/>
      <c r="HBO575" s="22"/>
      <c r="HBP575" s="22"/>
      <c r="HBQ575" s="22"/>
      <c r="HBR575" s="22"/>
      <c r="HBS575" s="22"/>
      <c r="HBT575" s="22"/>
      <c r="HBU575" s="22"/>
      <c r="HBV575" s="22"/>
      <c r="HBW575" s="22"/>
      <c r="HBX575" s="22"/>
      <c r="HBY575" s="22"/>
      <c r="HBZ575" s="22"/>
      <c r="HCA575" s="22"/>
      <c r="HCB575" s="22"/>
      <c r="HCC575" s="22"/>
      <c r="HCD575" s="22"/>
      <c r="HCE575" s="22"/>
      <c r="HCF575" s="22"/>
      <c r="HCG575" s="22"/>
      <c r="HCH575" s="22"/>
      <c r="HCI575" s="22"/>
      <c r="HCJ575" s="22"/>
      <c r="HCK575" s="22"/>
      <c r="HCL575" s="22"/>
      <c r="HCM575" s="22"/>
      <c r="HCN575" s="22"/>
      <c r="HCO575" s="22"/>
      <c r="HCP575" s="22"/>
      <c r="HCQ575" s="22"/>
      <c r="HCR575" s="22"/>
      <c r="HCS575" s="22"/>
      <c r="HCT575" s="22"/>
      <c r="HCU575" s="22"/>
      <c r="HCV575" s="22"/>
      <c r="HCW575" s="22"/>
      <c r="HCX575" s="22"/>
      <c r="HCY575" s="22"/>
      <c r="HCZ575" s="22"/>
      <c r="HDA575" s="22"/>
      <c r="HDB575" s="22"/>
      <c r="HDC575" s="22"/>
      <c r="HDD575" s="22"/>
      <c r="HDE575" s="22"/>
      <c r="HDF575" s="22"/>
      <c r="HDG575" s="22"/>
      <c r="HDH575" s="22"/>
      <c r="HDI575" s="22"/>
      <c r="HDJ575" s="22"/>
      <c r="HDK575" s="22"/>
      <c r="HDL575" s="22"/>
      <c r="HDM575" s="22"/>
      <c r="HDN575" s="22"/>
      <c r="HDO575" s="22"/>
      <c r="HDP575" s="22"/>
      <c r="HDQ575" s="22"/>
      <c r="HDR575" s="22"/>
      <c r="HDS575" s="22"/>
      <c r="HDT575" s="22"/>
      <c r="HDU575" s="22"/>
      <c r="HDV575" s="22"/>
      <c r="HDW575" s="22"/>
      <c r="HDX575" s="22"/>
      <c r="HDY575" s="22"/>
      <c r="HDZ575" s="22"/>
      <c r="HEA575" s="22"/>
      <c r="HEB575" s="22"/>
      <c r="HEC575" s="22"/>
      <c r="HED575" s="22"/>
      <c r="HEE575" s="22"/>
      <c r="HEF575" s="22"/>
      <c r="HEG575" s="22"/>
      <c r="HEH575" s="22"/>
      <c r="HEI575" s="22"/>
      <c r="HEJ575" s="22"/>
      <c r="HEK575" s="22"/>
      <c r="HEL575" s="22"/>
      <c r="HEM575" s="22"/>
      <c r="HEN575" s="22"/>
      <c r="HEO575" s="22"/>
      <c r="HEP575" s="22"/>
      <c r="HEQ575" s="22"/>
      <c r="HER575" s="22"/>
      <c r="HES575" s="22"/>
      <c r="HET575" s="22"/>
      <c r="HEU575" s="22"/>
      <c r="HEV575" s="22"/>
      <c r="HEW575" s="22"/>
      <c r="HEX575" s="22"/>
      <c r="HEY575" s="22"/>
      <c r="HEZ575" s="22"/>
      <c r="HFA575" s="22"/>
      <c r="HFB575" s="22"/>
      <c r="HFC575" s="22"/>
      <c r="HFD575" s="22"/>
      <c r="HFE575" s="22"/>
      <c r="HFF575" s="22"/>
      <c r="HFG575" s="22"/>
      <c r="HFH575" s="22"/>
      <c r="HFI575" s="22"/>
      <c r="HFJ575" s="22"/>
      <c r="HFK575" s="22"/>
      <c r="HFL575" s="22"/>
      <c r="HFM575" s="22"/>
      <c r="HFN575" s="22"/>
      <c r="HFO575" s="22"/>
      <c r="HFP575" s="22"/>
      <c r="HFQ575" s="22"/>
      <c r="HFR575" s="22"/>
      <c r="HFS575" s="22"/>
      <c r="HFT575" s="22"/>
      <c r="HFU575" s="22"/>
      <c r="HFV575" s="22"/>
      <c r="HFW575" s="22"/>
      <c r="HFX575" s="22"/>
      <c r="HFY575" s="22"/>
      <c r="HFZ575" s="22"/>
      <c r="HGA575" s="22"/>
      <c r="HGB575" s="22"/>
      <c r="HGC575" s="22"/>
      <c r="HGD575" s="22"/>
      <c r="HGE575" s="22"/>
      <c r="HGF575" s="22"/>
      <c r="HGG575" s="22"/>
      <c r="HGH575" s="22"/>
      <c r="HGI575" s="22"/>
      <c r="HGJ575" s="22"/>
      <c r="HGK575" s="22"/>
      <c r="HGL575" s="22"/>
      <c r="HGM575" s="22"/>
      <c r="HGN575" s="22"/>
      <c r="HGO575" s="22"/>
      <c r="HGP575" s="22"/>
      <c r="HGQ575" s="22"/>
      <c r="HGR575" s="22"/>
      <c r="HGS575" s="22"/>
      <c r="HGT575" s="22"/>
      <c r="HGU575" s="22"/>
      <c r="HGV575" s="22"/>
      <c r="HGW575" s="22"/>
      <c r="HGX575" s="22"/>
      <c r="HGY575" s="22"/>
      <c r="HGZ575" s="22"/>
      <c r="HHA575" s="22"/>
      <c r="HHB575" s="22"/>
      <c r="HHC575" s="22"/>
      <c r="HHD575" s="22"/>
      <c r="HHE575" s="22"/>
      <c r="HHF575" s="22"/>
      <c r="HHG575" s="22"/>
      <c r="HHH575" s="22"/>
      <c r="HHI575" s="22"/>
      <c r="HHJ575" s="22"/>
      <c r="HHK575" s="22"/>
      <c r="HHL575" s="22"/>
      <c r="HHM575" s="22"/>
      <c r="HHN575" s="22"/>
      <c r="HHO575" s="22"/>
      <c r="HHP575" s="22"/>
      <c r="HHQ575" s="22"/>
      <c r="HHR575" s="22"/>
      <c r="HHS575" s="22"/>
      <c r="HHT575" s="22"/>
      <c r="HHU575" s="22"/>
      <c r="HHV575" s="22"/>
      <c r="HHW575" s="22"/>
      <c r="HHX575" s="22"/>
      <c r="HHY575" s="22"/>
      <c r="HHZ575" s="22"/>
      <c r="HIA575" s="22"/>
      <c r="HIB575" s="22"/>
      <c r="HIC575" s="22"/>
      <c r="HID575" s="22"/>
      <c r="HIE575" s="22"/>
      <c r="HIF575" s="22"/>
      <c r="HIG575" s="22"/>
      <c r="HIH575" s="22"/>
      <c r="HII575" s="22"/>
      <c r="HIJ575" s="22"/>
      <c r="HIK575" s="22"/>
      <c r="HIL575" s="22"/>
      <c r="HIM575" s="22"/>
      <c r="HIN575" s="22"/>
      <c r="HIO575" s="22"/>
      <c r="HIP575" s="22"/>
      <c r="HIQ575" s="22"/>
      <c r="HIR575" s="22"/>
      <c r="HIS575" s="22"/>
      <c r="HIT575" s="22"/>
      <c r="HIU575" s="22"/>
      <c r="HIV575" s="22"/>
      <c r="HIW575" s="22"/>
      <c r="HIX575" s="22"/>
      <c r="HIY575" s="22"/>
      <c r="HIZ575" s="22"/>
      <c r="HJA575" s="22"/>
      <c r="HJB575" s="22"/>
      <c r="HJC575" s="22"/>
      <c r="HJD575" s="22"/>
      <c r="HJE575" s="22"/>
      <c r="HJF575" s="22"/>
      <c r="HJG575" s="22"/>
      <c r="HJH575" s="22"/>
      <c r="HJI575" s="22"/>
      <c r="HJJ575" s="22"/>
      <c r="HJK575" s="22"/>
      <c r="HJL575" s="22"/>
      <c r="HJM575" s="22"/>
      <c r="HJN575" s="22"/>
      <c r="HJO575" s="22"/>
      <c r="HJP575" s="22"/>
      <c r="HJQ575" s="22"/>
      <c r="HJR575" s="22"/>
      <c r="HJS575" s="22"/>
      <c r="HJT575" s="22"/>
      <c r="HJU575" s="22"/>
      <c r="HJV575" s="22"/>
      <c r="HJW575" s="22"/>
      <c r="HJX575" s="22"/>
      <c r="HJY575" s="22"/>
      <c r="HJZ575" s="22"/>
      <c r="HKA575" s="22"/>
      <c r="HKB575" s="22"/>
      <c r="HKC575" s="22"/>
      <c r="HKD575" s="22"/>
      <c r="HKE575" s="22"/>
      <c r="HKF575" s="22"/>
      <c r="HKG575" s="22"/>
      <c r="HKH575" s="22"/>
      <c r="HKI575" s="22"/>
      <c r="HKJ575" s="22"/>
      <c r="HKK575" s="22"/>
      <c r="HKL575" s="22"/>
      <c r="HKM575" s="22"/>
      <c r="HKN575" s="22"/>
      <c r="HKO575" s="22"/>
      <c r="HKP575" s="22"/>
      <c r="HKQ575" s="22"/>
      <c r="HKR575" s="22"/>
      <c r="HKS575" s="22"/>
      <c r="HKT575" s="22"/>
      <c r="HKU575" s="22"/>
      <c r="HKV575" s="22"/>
      <c r="HKW575" s="22"/>
      <c r="HKX575" s="22"/>
      <c r="HKY575" s="22"/>
      <c r="HKZ575" s="22"/>
      <c r="HLA575" s="22"/>
      <c r="HLB575" s="22"/>
      <c r="HLC575" s="22"/>
      <c r="HLD575" s="22"/>
      <c r="HLE575" s="22"/>
      <c r="HLF575" s="22"/>
      <c r="HLG575" s="22"/>
      <c r="HLH575" s="22"/>
      <c r="HLI575" s="22"/>
      <c r="HLJ575" s="22"/>
      <c r="HLK575" s="22"/>
      <c r="HLL575" s="22"/>
      <c r="HLM575" s="22"/>
      <c r="HLN575" s="22"/>
      <c r="HLO575" s="22"/>
      <c r="HLP575" s="22"/>
      <c r="HLQ575" s="22"/>
      <c r="HLR575" s="22"/>
      <c r="HLS575" s="22"/>
      <c r="HLT575" s="22"/>
      <c r="HLU575" s="22"/>
      <c r="HLV575" s="22"/>
      <c r="HLW575" s="22"/>
      <c r="HLX575" s="22"/>
      <c r="HLY575" s="22"/>
      <c r="HLZ575" s="22"/>
      <c r="HMA575" s="22"/>
      <c r="HMB575" s="22"/>
      <c r="HMC575" s="22"/>
      <c r="HMD575" s="22"/>
      <c r="HME575" s="22"/>
      <c r="HMF575" s="22"/>
      <c r="HMG575" s="22"/>
      <c r="HMH575" s="22"/>
      <c r="HMI575" s="22"/>
      <c r="HMJ575" s="22"/>
      <c r="HMK575" s="22"/>
      <c r="HML575" s="22"/>
      <c r="HMM575" s="22"/>
      <c r="HMN575" s="22"/>
      <c r="HMO575" s="22"/>
      <c r="HMP575" s="22"/>
      <c r="HMQ575" s="22"/>
      <c r="HMR575" s="22"/>
      <c r="HMS575" s="22"/>
      <c r="HMT575" s="22"/>
      <c r="HMU575" s="22"/>
      <c r="HMV575" s="22"/>
      <c r="HMW575" s="22"/>
      <c r="HMX575" s="22"/>
      <c r="HMY575" s="22"/>
      <c r="HMZ575" s="22"/>
      <c r="HNA575" s="22"/>
      <c r="HNB575" s="22"/>
      <c r="HNC575" s="22"/>
      <c r="HND575" s="22"/>
      <c r="HNE575" s="22"/>
      <c r="HNF575" s="22"/>
      <c r="HNG575" s="22"/>
      <c r="HNH575" s="22"/>
      <c r="HNI575" s="22"/>
      <c r="HNJ575" s="22"/>
      <c r="HNK575" s="22"/>
      <c r="HNL575" s="22"/>
      <c r="HNM575" s="22"/>
      <c r="HNN575" s="22"/>
      <c r="HNO575" s="22"/>
      <c r="HNP575" s="22"/>
      <c r="HNQ575" s="22"/>
      <c r="HNR575" s="22"/>
      <c r="HNS575" s="22"/>
      <c r="HNT575" s="22"/>
      <c r="HNU575" s="22"/>
      <c r="HNV575" s="22"/>
      <c r="HNW575" s="22"/>
      <c r="HNX575" s="22"/>
      <c r="HNY575" s="22"/>
      <c r="HNZ575" s="22"/>
      <c r="HOA575" s="22"/>
      <c r="HOB575" s="22"/>
      <c r="HOC575" s="22"/>
      <c r="HOD575" s="22"/>
      <c r="HOE575" s="22"/>
      <c r="HOF575" s="22"/>
      <c r="HOG575" s="22"/>
      <c r="HOH575" s="22"/>
      <c r="HOI575" s="22"/>
      <c r="HOJ575" s="22"/>
      <c r="HOK575" s="22"/>
      <c r="HOL575" s="22"/>
      <c r="HOM575" s="22"/>
      <c r="HON575" s="22"/>
      <c r="HOO575" s="22"/>
      <c r="HOP575" s="22"/>
      <c r="HOQ575" s="22"/>
      <c r="HOR575" s="22"/>
      <c r="HOS575" s="22"/>
      <c r="HOT575" s="22"/>
      <c r="HOU575" s="22"/>
      <c r="HOV575" s="22"/>
      <c r="HOW575" s="22"/>
      <c r="HOX575" s="22"/>
      <c r="HOY575" s="22"/>
      <c r="HOZ575" s="22"/>
      <c r="HPA575" s="22"/>
      <c r="HPB575" s="22"/>
      <c r="HPC575" s="22"/>
      <c r="HPD575" s="22"/>
      <c r="HPE575" s="22"/>
      <c r="HPF575" s="22"/>
      <c r="HPG575" s="22"/>
      <c r="HPH575" s="22"/>
      <c r="HPI575" s="22"/>
      <c r="HPJ575" s="22"/>
      <c r="HPK575" s="22"/>
      <c r="HPL575" s="22"/>
      <c r="HPM575" s="22"/>
      <c r="HPN575" s="22"/>
      <c r="HPO575" s="22"/>
      <c r="HPP575" s="22"/>
      <c r="HPQ575" s="22"/>
      <c r="HPR575" s="22"/>
      <c r="HPS575" s="22"/>
      <c r="HPT575" s="22"/>
      <c r="HPU575" s="22"/>
      <c r="HPV575" s="22"/>
      <c r="HPW575" s="22"/>
      <c r="HPX575" s="22"/>
      <c r="HPY575" s="22"/>
      <c r="HPZ575" s="22"/>
      <c r="HQA575" s="22"/>
      <c r="HQB575" s="22"/>
      <c r="HQC575" s="22"/>
      <c r="HQD575" s="22"/>
      <c r="HQE575" s="22"/>
      <c r="HQF575" s="22"/>
      <c r="HQG575" s="22"/>
      <c r="HQH575" s="22"/>
      <c r="HQI575" s="22"/>
      <c r="HQJ575" s="22"/>
      <c r="HQK575" s="22"/>
      <c r="HQL575" s="22"/>
      <c r="HQM575" s="22"/>
      <c r="HQN575" s="22"/>
      <c r="HQO575" s="22"/>
      <c r="HQP575" s="22"/>
      <c r="HQQ575" s="22"/>
      <c r="HQR575" s="22"/>
      <c r="HQS575" s="22"/>
      <c r="HQT575" s="22"/>
      <c r="HQU575" s="22"/>
      <c r="HQV575" s="22"/>
      <c r="HQW575" s="22"/>
      <c r="HQX575" s="22"/>
      <c r="HQY575" s="22"/>
      <c r="HQZ575" s="22"/>
      <c r="HRA575" s="22"/>
      <c r="HRB575" s="22"/>
      <c r="HRC575" s="22"/>
      <c r="HRD575" s="22"/>
      <c r="HRE575" s="22"/>
      <c r="HRF575" s="22"/>
      <c r="HRG575" s="22"/>
      <c r="HRH575" s="22"/>
      <c r="HRI575" s="22"/>
      <c r="HRJ575" s="22"/>
      <c r="HRK575" s="22"/>
      <c r="HRL575" s="22"/>
      <c r="HRM575" s="22"/>
      <c r="HRN575" s="22"/>
      <c r="HRO575" s="22"/>
      <c r="HRP575" s="22"/>
      <c r="HRQ575" s="22"/>
      <c r="HRR575" s="22"/>
      <c r="HRS575" s="22"/>
      <c r="HRT575" s="22"/>
      <c r="HRU575" s="22"/>
      <c r="HRV575" s="22"/>
      <c r="HRW575" s="22"/>
      <c r="HRX575" s="22"/>
      <c r="HRY575" s="22"/>
      <c r="HRZ575" s="22"/>
      <c r="HSA575" s="22"/>
      <c r="HSB575" s="22"/>
      <c r="HSC575" s="22"/>
      <c r="HSD575" s="22"/>
      <c r="HSE575" s="22"/>
      <c r="HSF575" s="22"/>
      <c r="HSG575" s="22"/>
      <c r="HSH575" s="22"/>
      <c r="HSI575" s="22"/>
      <c r="HSJ575" s="22"/>
      <c r="HSK575" s="22"/>
      <c r="HSL575" s="22"/>
      <c r="HSM575" s="22"/>
      <c r="HSN575" s="22"/>
      <c r="HSO575" s="22"/>
      <c r="HSP575" s="22"/>
      <c r="HSQ575" s="22"/>
      <c r="HSR575" s="22"/>
      <c r="HSS575" s="22"/>
      <c r="HST575" s="22"/>
      <c r="HSU575" s="22"/>
      <c r="HSV575" s="22"/>
      <c r="HSW575" s="22"/>
      <c r="HSX575" s="22"/>
      <c r="HSY575" s="22"/>
      <c r="HSZ575" s="22"/>
      <c r="HTA575" s="22"/>
      <c r="HTB575" s="22"/>
      <c r="HTC575" s="22"/>
      <c r="HTD575" s="22"/>
      <c r="HTE575" s="22"/>
      <c r="HTF575" s="22"/>
      <c r="HTG575" s="22"/>
      <c r="HTH575" s="22"/>
      <c r="HTI575" s="22"/>
      <c r="HTJ575" s="22"/>
      <c r="HTK575" s="22"/>
      <c r="HTL575" s="22"/>
      <c r="HTM575" s="22"/>
      <c r="HTN575" s="22"/>
      <c r="HTO575" s="22"/>
      <c r="HTP575" s="22"/>
      <c r="HTQ575" s="22"/>
      <c r="HTR575" s="22"/>
      <c r="HTS575" s="22"/>
      <c r="HTT575" s="22"/>
      <c r="HTU575" s="22"/>
      <c r="HTV575" s="22"/>
      <c r="HTW575" s="22"/>
      <c r="HTX575" s="22"/>
      <c r="HTY575" s="22"/>
      <c r="HTZ575" s="22"/>
      <c r="HUA575" s="22"/>
      <c r="HUB575" s="22"/>
      <c r="HUC575" s="22"/>
      <c r="HUD575" s="22"/>
      <c r="HUE575" s="22"/>
      <c r="HUF575" s="22"/>
      <c r="HUG575" s="22"/>
      <c r="HUH575" s="22"/>
      <c r="HUI575" s="22"/>
      <c r="HUJ575" s="22"/>
      <c r="HUK575" s="22"/>
      <c r="HUL575" s="22"/>
      <c r="HUM575" s="22"/>
      <c r="HUN575" s="22"/>
      <c r="HUO575" s="22"/>
      <c r="HUP575" s="22"/>
      <c r="HUQ575" s="22"/>
      <c r="HUR575" s="22"/>
      <c r="HUS575" s="22"/>
      <c r="HUT575" s="22"/>
      <c r="HUU575" s="22"/>
      <c r="HUV575" s="22"/>
      <c r="HUW575" s="22"/>
      <c r="HUX575" s="22"/>
      <c r="HUY575" s="22"/>
      <c r="HUZ575" s="22"/>
      <c r="HVA575" s="22"/>
      <c r="HVB575" s="22"/>
      <c r="HVC575" s="22"/>
      <c r="HVD575" s="22"/>
      <c r="HVE575" s="22"/>
      <c r="HVF575" s="22"/>
      <c r="HVG575" s="22"/>
      <c r="HVH575" s="22"/>
      <c r="HVI575" s="22"/>
      <c r="HVJ575" s="22"/>
      <c r="HVK575" s="22"/>
      <c r="HVL575" s="22"/>
      <c r="HVM575" s="22"/>
      <c r="HVN575" s="22"/>
      <c r="HVO575" s="22"/>
      <c r="HVP575" s="22"/>
      <c r="HVQ575" s="22"/>
      <c r="HVR575" s="22"/>
      <c r="HVS575" s="22"/>
      <c r="HVT575" s="22"/>
      <c r="HVU575" s="22"/>
      <c r="HVV575" s="22"/>
      <c r="HVW575" s="22"/>
      <c r="HVX575" s="22"/>
      <c r="HVY575" s="22"/>
      <c r="HVZ575" s="22"/>
      <c r="HWA575" s="22"/>
      <c r="HWB575" s="22"/>
      <c r="HWC575" s="22"/>
      <c r="HWD575" s="22"/>
      <c r="HWE575" s="22"/>
      <c r="HWF575" s="22"/>
      <c r="HWG575" s="22"/>
      <c r="HWH575" s="22"/>
      <c r="HWI575" s="22"/>
      <c r="HWJ575" s="22"/>
      <c r="HWK575" s="22"/>
      <c r="HWL575" s="22"/>
      <c r="HWM575" s="22"/>
      <c r="HWN575" s="22"/>
      <c r="HWO575" s="22"/>
      <c r="HWP575" s="22"/>
      <c r="HWQ575" s="22"/>
      <c r="HWR575" s="22"/>
      <c r="HWS575" s="22"/>
      <c r="HWT575" s="22"/>
      <c r="HWU575" s="22"/>
      <c r="HWV575" s="22"/>
      <c r="HWW575" s="22"/>
      <c r="HWX575" s="22"/>
      <c r="HWY575" s="22"/>
      <c r="HWZ575" s="22"/>
      <c r="HXA575" s="22"/>
      <c r="HXB575" s="22"/>
      <c r="HXC575" s="22"/>
      <c r="HXD575" s="22"/>
      <c r="HXE575" s="22"/>
      <c r="HXF575" s="22"/>
      <c r="HXG575" s="22"/>
      <c r="HXH575" s="22"/>
      <c r="HXI575" s="22"/>
      <c r="HXJ575" s="22"/>
      <c r="HXK575" s="22"/>
      <c r="HXL575" s="22"/>
      <c r="HXM575" s="22"/>
      <c r="HXN575" s="22"/>
      <c r="HXO575" s="22"/>
      <c r="HXP575" s="22"/>
      <c r="HXQ575" s="22"/>
      <c r="HXR575" s="22"/>
      <c r="HXS575" s="22"/>
      <c r="HXT575" s="22"/>
      <c r="HXU575" s="22"/>
      <c r="HXV575" s="22"/>
      <c r="HXW575" s="22"/>
      <c r="HXX575" s="22"/>
      <c r="HXY575" s="22"/>
      <c r="HXZ575" s="22"/>
      <c r="HYA575" s="22"/>
      <c r="HYB575" s="22"/>
      <c r="HYC575" s="22"/>
      <c r="HYD575" s="22"/>
      <c r="HYE575" s="22"/>
      <c r="HYF575" s="22"/>
      <c r="HYG575" s="22"/>
      <c r="HYH575" s="22"/>
      <c r="HYI575" s="22"/>
      <c r="HYJ575" s="22"/>
      <c r="HYK575" s="22"/>
      <c r="HYL575" s="22"/>
      <c r="HYM575" s="22"/>
      <c r="HYN575" s="22"/>
      <c r="HYO575" s="22"/>
      <c r="HYP575" s="22"/>
      <c r="HYQ575" s="22"/>
      <c r="HYR575" s="22"/>
      <c r="HYS575" s="22"/>
      <c r="HYT575" s="22"/>
      <c r="HYU575" s="22"/>
      <c r="HYV575" s="22"/>
      <c r="HYW575" s="22"/>
      <c r="HYX575" s="22"/>
      <c r="HYY575" s="22"/>
      <c r="HYZ575" s="22"/>
      <c r="HZA575" s="22"/>
      <c r="HZB575" s="22"/>
      <c r="HZC575" s="22"/>
      <c r="HZD575" s="22"/>
      <c r="HZE575" s="22"/>
      <c r="HZF575" s="22"/>
      <c r="HZG575" s="22"/>
      <c r="HZH575" s="22"/>
      <c r="HZI575" s="22"/>
      <c r="HZJ575" s="22"/>
      <c r="HZK575" s="22"/>
      <c r="HZL575" s="22"/>
      <c r="HZM575" s="22"/>
      <c r="HZN575" s="22"/>
      <c r="HZO575" s="22"/>
      <c r="HZP575" s="22"/>
      <c r="HZQ575" s="22"/>
      <c r="HZR575" s="22"/>
      <c r="HZS575" s="22"/>
      <c r="HZT575" s="22"/>
      <c r="HZU575" s="22"/>
      <c r="HZV575" s="22"/>
      <c r="HZW575" s="22"/>
      <c r="HZX575" s="22"/>
      <c r="HZY575" s="22"/>
      <c r="HZZ575" s="22"/>
      <c r="IAA575" s="22"/>
      <c r="IAB575" s="22"/>
      <c r="IAC575" s="22"/>
      <c r="IAD575" s="22"/>
      <c r="IAE575" s="22"/>
      <c r="IAF575" s="22"/>
      <c r="IAG575" s="22"/>
      <c r="IAH575" s="22"/>
      <c r="IAI575" s="22"/>
      <c r="IAJ575" s="22"/>
      <c r="IAK575" s="22"/>
      <c r="IAL575" s="22"/>
      <c r="IAM575" s="22"/>
      <c r="IAN575" s="22"/>
      <c r="IAO575" s="22"/>
      <c r="IAP575" s="22"/>
      <c r="IAQ575" s="22"/>
      <c r="IAR575" s="22"/>
      <c r="IAS575" s="22"/>
      <c r="IAT575" s="22"/>
      <c r="IAU575" s="22"/>
      <c r="IAV575" s="22"/>
      <c r="IAW575" s="22"/>
      <c r="IAX575" s="22"/>
      <c r="IAY575" s="22"/>
      <c r="IAZ575" s="22"/>
      <c r="IBA575" s="22"/>
      <c r="IBB575" s="22"/>
      <c r="IBC575" s="22"/>
      <c r="IBD575" s="22"/>
      <c r="IBE575" s="22"/>
      <c r="IBF575" s="22"/>
      <c r="IBG575" s="22"/>
      <c r="IBH575" s="22"/>
      <c r="IBI575" s="22"/>
      <c r="IBJ575" s="22"/>
      <c r="IBK575" s="22"/>
      <c r="IBL575" s="22"/>
      <c r="IBM575" s="22"/>
      <c r="IBN575" s="22"/>
      <c r="IBO575" s="22"/>
      <c r="IBP575" s="22"/>
      <c r="IBQ575" s="22"/>
      <c r="IBR575" s="22"/>
      <c r="IBS575" s="22"/>
      <c r="IBT575" s="22"/>
      <c r="IBU575" s="22"/>
      <c r="IBV575" s="22"/>
      <c r="IBW575" s="22"/>
      <c r="IBX575" s="22"/>
      <c r="IBY575" s="22"/>
      <c r="IBZ575" s="22"/>
      <c r="ICA575" s="22"/>
      <c r="ICB575" s="22"/>
      <c r="ICC575" s="22"/>
      <c r="ICD575" s="22"/>
      <c r="ICE575" s="22"/>
      <c r="ICF575" s="22"/>
      <c r="ICG575" s="22"/>
      <c r="ICH575" s="22"/>
      <c r="ICI575" s="22"/>
      <c r="ICJ575" s="22"/>
      <c r="ICK575" s="22"/>
      <c r="ICL575" s="22"/>
      <c r="ICM575" s="22"/>
      <c r="ICN575" s="22"/>
      <c r="ICO575" s="22"/>
      <c r="ICP575" s="22"/>
      <c r="ICQ575" s="22"/>
      <c r="ICR575" s="22"/>
      <c r="ICS575" s="22"/>
      <c r="ICT575" s="22"/>
      <c r="ICU575" s="22"/>
      <c r="ICV575" s="22"/>
      <c r="ICW575" s="22"/>
      <c r="ICX575" s="22"/>
      <c r="ICY575" s="22"/>
      <c r="ICZ575" s="22"/>
      <c r="IDA575" s="22"/>
      <c r="IDB575" s="22"/>
      <c r="IDC575" s="22"/>
      <c r="IDD575" s="22"/>
      <c r="IDE575" s="22"/>
      <c r="IDF575" s="22"/>
      <c r="IDG575" s="22"/>
      <c r="IDH575" s="22"/>
      <c r="IDI575" s="22"/>
      <c r="IDJ575" s="22"/>
      <c r="IDK575" s="22"/>
      <c r="IDL575" s="22"/>
      <c r="IDM575" s="22"/>
      <c r="IDN575" s="22"/>
      <c r="IDO575" s="22"/>
      <c r="IDP575" s="22"/>
      <c r="IDQ575" s="22"/>
      <c r="IDR575" s="22"/>
      <c r="IDS575" s="22"/>
      <c r="IDT575" s="22"/>
      <c r="IDU575" s="22"/>
      <c r="IDV575" s="22"/>
      <c r="IDW575" s="22"/>
      <c r="IDX575" s="22"/>
      <c r="IDY575" s="22"/>
      <c r="IDZ575" s="22"/>
      <c r="IEA575" s="22"/>
      <c r="IEB575" s="22"/>
      <c r="IEC575" s="22"/>
      <c r="IED575" s="22"/>
      <c r="IEE575" s="22"/>
      <c r="IEF575" s="22"/>
      <c r="IEG575" s="22"/>
      <c r="IEH575" s="22"/>
      <c r="IEI575" s="22"/>
      <c r="IEJ575" s="22"/>
      <c r="IEK575" s="22"/>
      <c r="IEL575" s="22"/>
      <c r="IEM575" s="22"/>
      <c r="IEN575" s="22"/>
      <c r="IEO575" s="22"/>
      <c r="IEP575" s="22"/>
      <c r="IEQ575" s="22"/>
      <c r="IER575" s="22"/>
      <c r="IES575" s="22"/>
      <c r="IET575" s="22"/>
      <c r="IEU575" s="22"/>
      <c r="IEV575" s="22"/>
      <c r="IEW575" s="22"/>
      <c r="IEX575" s="22"/>
      <c r="IEY575" s="22"/>
      <c r="IEZ575" s="22"/>
      <c r="IFA575" s="22"/>
      <c r="IFB575" s="22"/>
      <c r="IFC575" s="22"/>
      <c r="IFD575" s="22"/>
      <c r="IFE575" s="22"/>
      <c r="IFF575" s="22"/>
      <c r="IFG575" s="22"/>
      <c r="IFH575" s="22"/>
      <c r="IFI575" s="22"/>
      <c r="IFJ575" s="22"/>
      <c r="IFK575" s="22"/>
      <c r="IFL575" s="22"/>
      <c r="IFM575" s="22"/>
      <c r="IFN575" s="22"/>
      <c r="IFO575" s="22"/>
      <c r="IFP575" s="22"/>
      <c r="IFQ575" s="22"/>
      <c r="IFR575" s="22"/>
      <c r="IFS575" s="22"/>
      <c r="IFT575" s="22"/>
      <c r="IFU575" s="22"/>
      <c r="IFV575" s="22"/>
      <c r="IFW575" s="22"/>
      <c r="IFX575" s="22"/>
      <c r="IFY575" s="22"/>
      <c r="IFZ575" s="22"/>
      <c r="IGA575" s="22"/>
      <c r="IGB575" s="22"/>
      <c r="IGC575" s="22"/>
      <c r="IGD575" s="22"/>
      <c r="IGE575" s="22"/>
      <c r="IGF575" s="22"/>
      <c r="IGG575" s="22"/>
      <c r="IGH575" s="22"/>
      <c r="IGI575" s="22"/>
      <c r="IGJ575" s="22"/>
      <c r="IGK575" s="22"/>
      <c r="IGL575" s="22"/>
      <c r="IGM575" s="22"/>
      <c r="IGN575" s="22"/>
      <c r="IGO575" s="22"/>
      <c r="IGP575" s="22"/>
      <c r="IGQ575" s="22"/>
      <c r="IGR575" s="22"/>
      <c r="IGS575" s="22"/>
      <c r="IGT575" s="22"/>
      <c r="IGU575" s="22"/>
      <c r="IGV575" s="22"/>
      <c r="IGW575" s="22"/>
      <c r="IGX575" s="22"/>
      <c r="IGY575" s="22"/>
      <c r="IGZ575" s="22"/>
      <c r="IHA575" s="22"/>
      <c r="IHB575" s="22"/>
      <c r="IHC575" s="22"/>
      <c r="IHD575" s="22"/>
      <c r="IHE575" s="22"/>
      <c r="IHF575" s="22"/>
      <c r="IHG575" s="22"/>
      <c r="IHH575" s="22"/>
      <c r="IHI575" s="22"/>
      <c r="IHJ575" s="22"/>
      <c r="IHK575" s="22"/>
      <c r="IHL575" s="22"/>
      <c r="IHM575" s="22"/>
      <c r="IHN575" s="22"/>
      <c r="IHO575" s="22"/>
      <c r="IHP575" s="22"/>
      <c r="IHQ575" s="22"/>
      <c r="IHR575" s="22"/>
      <c r="IHS575" s="22"/>
      <c r="IHT575" s="22"/>
      <c r="IHU575" s="22"/>
      <c r="IHV575" s="22"/>
      <c r="IHW575" s="22"/>
      <c r="IHX575" s="22"/>
      <c r="IHY575" s="22"/>
      <c r="IHZ575" s="22"/>
      <c r="IIA575" s="22"/>
      <c r="IIB575" s="22"/>
      <c r="IIC575" s="22"/>
      <c r="IID575" s="22"/>
      <c r="IIE575" s="22"/>
      <c r="IIF575" s="22"/>
      <c r="IIG575" s="22"/>
      <c r="IIH575" s="22"/>
      <c r="III575" s="22"/>
      <c r="IIJ575" s="22"/>
      <c r="IIK575" s="22"/>
      <c r="IIL575" s="22"/>
      <c r="IIM575" s="22"/>
      <c r="IIN575" s="22"/>
      <c r="IIO575" s="22"/>
      <c r="IIP575" s="22"/>
      <c r="IIQ575" s="22"/>
      <c r="IIR575" s="22"/>
      <c r="IIS575" s="22"/>
      <c r="IIT575" s="22"/>
      <c r="IIU575" s="22"/>
      <c r="IIV575" s="22"/>
      <c r="IIW575" s="22"/>
      <c r="IIX575" s="22"/>
      <c r="IIY575" s="22"/>
      <c r="IIZ575" s="22"/>
      <c r="IJA575" s="22"/>
      <c r="IJB575" s="22"/>
      <c r="IJC575" s="22"/>
      <c r="IJD575" s="22"/>
      <c r="IJE575" s="22"/>
      <c r="IJF575" s="22"/>
      <c r="IJG575" s="22"/>
      <c r="IJH575" s="22"/>
      <c r="IJI575" s="22"/>
      <c r="IJJ575" s="22"/>
      <c r="IJK575" s="22"/>
      <c r="IJL575" s="22"/>
      <c r="IJM575" s="22"/>
      <c r="IJN575" s="22"/>
      <c r="IJO575" s="22"/>
      <c r="IJP575" s="22"/>
      <c r="IJQ575" s="22"/>
      <c r="IJR575" s="22"/>
      <c r="IJS575" s="22"/>
      <c r="IJT575" s="22"/>
      <c r="IJU575" s="22"/>
      <c r="IJV575" s="22"/>
      <c r="IJW575" s="22"/>
      <c r="IJX575" s="22"/>
      <c r="IJY575" s="22"/>
      <c r="IJZ575" s="22"/>
      <c r="IKA575" s="22"/>
      <c r="IKB575" s="22"/>
      <c r="IKC575" s="22"/>
      <c r="IKD575" s="22"/>
      <c r="IKE575" s="22"/>
      <c r="IKF575" s="22"/>
      <c r="IKG575" s="22"/>
      <c r="IKH575" s="22"/>
      <c r="IKI575" s="22"/>
      <c r="IKJ575" s="22"/>
      <c r="IKK575" s="22"/>
      <c r="IKL575" s="22"/>
      <c r="IKM575" s="22"/>
      <c r="IKN575" s="22"/>
      <c r="IKO575" s="22"/>
      <c r="IKP575" s="22"/>
      <c r="IKQ575" s="22"/>
      <c r="IKR575" s="22"/>
      <c r="IKS575" s="22"/>
      <c r="IKT575" s="22"/>
      <c r="IKU575" s="22"/>
      <c r="IKV575" s="22"/>
      <c r="IKW575" s="22"/>
      <c r="IKX575" s="22"/>
      <c r="IKY575" s="22"/>
      <c r="IKZ575" s="22"/>
      <c r="ILA575" s="22"/>
      <c r="ILB575" s="22"/>
      <c r="ILC575" s="22"/>
      <c r="ILD575" s="22"/>
      <c r="ILE575" s="22"/>
      <c r="ILF575" s="22"/>
      <c r="ILG575" s="22"/>
      <c r="ILH575" s="22"/>
      <c r="ILI575" s="22"/>
      <c r="ILJ575" s="22"/>
      <c r="ILK575" s="22"/>
      <c r="ILL575" s="22"/>
      <c r="ILM575" s="22"/>
      <c r="ILN575" s="22"/>
      <c r="ILO575" s="22"/>
      <c r="ILP575" s="22"/>
      <c r="ILQ575" s="22"/>
      <c r="ILR575" s="22"/>
      <c r="ILS575" s="22"/>
      <c r="ILT575" s="22"/>
      <c r="ILU575" s="22"/>
      <c r="ILV575" s="22"/>
      <c r="ILW575" s="22"/>
      <c r="ILX575" s="22"/>
      <c r="ILY575" s="22"/>
      <c r="ILZ575" s="22"/>
      <c r="IMA575" s="22"/>
      <c r="IMB575" s="22"/>
      <c r="IMC575" s="22"/>
      <c r="IMD575" s="22"/>
      <c r="IME575" s="22"/>
      <c r="IMF575" s="22"/>
      <c r="IMG575" s="22"/>
      <c r="IMH575" s="22"/>
      <c r="IMI575" s="22"/>
      <c r="IMJ575" s="22"/>
      <c r="IMK575" s="22"/>
      <c r="IML575" s="22"/>
      <c r="IMM575" s="22"/>
      <c r="IMN575" s="22"/>
      <c r="IMO575" s="22"/>
      <c r="IMP575" s="22"/>
      <c r="IMQ575" s="22"/>
      <c r="IMR575" s="22"/>
      <c r="IMS575" s="22"/>
      <c r="IMT575" s="22"/>
      <c r="IMU575" s="22"/>
      <c r="IMV575" s="22"/>
      <c r="IMW575" s="22"/>
      <c r="IMX575" s="22"/>
      <c r="IMY575" s="22"/>
      <c r="IMZ575" s="22"/>
      <c r="INA575" s="22"/>
      <c r="INB575" s="22"/>
      <c r="INC575" s="22"/>
      <c r="IND575" s="22"/>
      <c r="INE575" s="22"/>
      <c r="INF575" s="22"/>
      <c r="ING575" s="22"/>
      <c r="INH575" s="22"/>
      <c r="INI575" s="22"/>
      <c r="INJ575" s="22"/>
      <c r="INK575" s="22"/>
      <c r="INL575" s="22"/>
      <c r="INM575" s="22"/>
      <c r="INN575" s="22"/>
      <c r="INO575" s="22"/>
      <c r="INP575" s="22"/>
      <c r="INQ575" s="22"/>
      <c r="INR575" s="22"/>
      <c r="INS575" s="22"/>
      <c r="INT575" s="22"/>
      <c r="INU575" s="22"/>
      <c r="INV575" s="22"/>
      <c r="INW575" s="22"/>
      <c r="INX575" s="22"/>
      <c r="INY575" s="22"/>
      <c r="INZ575" s="22"/>
      <c r="IOA575" s="22"/>
      <c r="IOB575" s="22"/>
      <c r="IOC575" s="22"/>
      <c r="IOD575" s="22"/>
      <c r="IOE575" s="22"/>
      <c r="IOF575" s="22"/>
      <c r="IOG575" s="22"/>
      <c r="IOH575" s="22"/>
      <c r="IOI575" s="22"/>
      <c r="IOJ575" s="22"/>
      <c r="IOK575" s="22"/>
      <c r="IOL575" s="22"/>
      <c r="IOM575" s="22"/>
      <c r="ION575" s="22"/>
      <c r="IOO575" s="22"/>
      <c r="IOP575" s="22"/>
      <c r="IOQ575" s="22"/>
      <c r="IOR575" s="22"/>
      <c r="IOS575" s="22"/>
      <c r="IOT575" s="22"/>
      <c r="IOU575" s="22"/>
      <c r="IOV575" s="22"/>
      <c r="IOW575" s="22"/>
      <c r="IOX575" s="22"/>
      <c r="IOY575" s="22"/>
      <c r="IOZ575" s="22"/>
      <c r="IPA575" s="22"/>
      <c r="IPB575" s="22"/>
      <c r="IPC575" s="22"/>
      <c r="IPD575" s="22"/>
      <c r="IPE575" s="22"/>
      <c r="IPF575" s="22"/>
      <c r="IPG575" s="22"/>
      <c r="IPH575" s="22"/>
      <c r="IPI575" s="22"/>
      <c r="IPJ575" s="22"/>
      <c r="IPK575" s="22"/>
      <c r="IPL575" s="22"/>
      <c r="IPM575" s="22"/>
      <c r="IPN575" s="22"/>
      <c r="IPO575" s="22"/>
      <c r="IPP575" s="22"/>
      <c r="IPQ575" s="22"/>
      <c r="IPR575" s="22"/>
      <c r="IPS575" s="22"/>
      <c r="IPT575" s="22"/>
      <c r="IPU575" s="22"/>
      <c r="IPV575" s="22"/>
      <c r="IPW575" s="22"/>
      <c r="IPX575" s="22"/>
      <c r="IPY575" s="22"/>
      <c r="IPZ575" s="22"/>
      <c r="IQA575" s="22"/>
      <c r="IQB575" s="22"/>
      <c r="IQC575" s="22"/>
      <c r="IQD575" s="22"/>
      <c r="IQE575" s="22"/>
      <c r="IQF575" s="22"/>
      <c r="IQG575" s="22"/>
      <c r="IQH575" s="22"/>
      <c r="IQI575" s="22"/>
      <c r="IQJ575" s="22"/>
      <c r="IQK575" s="22"/>
      <c r="IQL575" s="22"/>
      <c r="IQM575" s="22"/>
      <c r="IQN575" s="22"/>
      <c r="IQO575" s="22"/>
      <c r="IQP575" s="22"/>
      <c r="IQQ575" s="22"/>
      <c r="IQR575" s="22"/>
      <c r="IQS575" s="22"/>
      <c r="IQT575" s="22"/>
      <c r="IQU575" s="22"/>
      <c r="IQV575" s="22"/>
      <c r="IQW575" s="22"/>
      <c r="IQX575" s="22"/>
      <c r="IQY575" s="22"/>
      <c r="IQZ575" s="22"/>
      <c r="IRA575" s="22"/>
      <c r="IRB575" s="22"/>
      <c r="IRC575" s="22"/>
      <c r="IRD575" s="22"/>
      <c r="IRE575" s="22"/>
      <c r="IRF575" s="22"/>
      <c r="IRG575" s="22"/>
      <c r="IRH575" s="22"/>
      <c r="IRI575" s="22"/>
      <c r="IRJ575" s="22"/>
      <c r="IRK575" s="22"/>
      <c r="IRL575" s="22"/>
      <c r="IRM575" s="22"/>
      <c r="IRN575" s="22"/>
      <c r="IRO575" s="22"/>
      <c r="IRP575" s="22"/>
      <c r="IRQ575" s="22"/>
      <c r="IRR575" s="22"/>
      <c r="IRS575" s="22"/>
      <c r="IRT575" s="22"/>
      <c r="IRU575" s="22"/>
      <c r="IRV575" s="22"/>
      <c r="IRW575" s="22"/>
      <c r="IRX575" s="22"/>
      <c r="IRY575" s="22"/>
      <c r="IRZ575" s="22"/>
      <c r="ISA575" s="22"/>
      <c r="ISB575" s="22"/>
      <c r="ISC575" s="22"/>
      <c r="ISD575" s="22"/>
      <c r="ISE575" s="22"/>
      <c r="ISF575" s="22"/>
      <c r="ISG575" s="22"/>
      <c r="ISH575" s="22"/>
      <c r="ISI575" s="22"/>
      <c r="ISJ575" s="22"/>
      <c r="ISK575" s="22"/>
      <c r="ISL575" s="22"/>
      <c r="ISM575" s="22"/>
      <c r="ISN575" s="22"/>
      <c r="ISO575" s="22"/>
      <c r="ISP575" s="22"/>
      <c r="ISQ575" s="22"/>
      <c r="ISR575" s="22"/>
      <c r="ISS575" s="22"/>
      <c r="IST575" s="22"/>
      <c r="ISU575" s="22"/>
      <c r="ISV575" s="22"/>
      <c r="ISW575" s="22"/>
      <c r="ISX575" s="22"/>
      <c r="ISY575" s="22"/>
      <c r="ISZ575" s="22"/>
      <c r="ITA575" s="22"/>
      <c r="ITB575" s="22"/>
      <c r="ITC575" s="22"/>
      <c r="ITD575" s="22"/>
      <c r="ITE575" s="22"/>
      <c r="ITF575" s="22"/>
      <c r="ITG575" s="22"/>
      <c r="ITH575" s="22"/>
      <c r="ITI575" s="22"/>
      <c r="ITJ575" s="22"/>
      <c r="ITK575" s="22"/>
      <c r="ITL575" s="22"/>
      <c r="ITM575" s="22"/>
      <c r="ITN575" s="22"/>
      <c r="ITO575" s="22"/>
      <c r="ITP575" s="22"/>
      <c r="ITQ575" s="22"/>
      <c r="ITR575" s="22"/>
      <c r="ITS575" s="22"/>
      <c r="ITT575" s="22"/>
      <c r="ITU575" s="22"/>
      <c r="ITV575" s="22"/>
      <c r="ITW575" s="22"/>
      <c r="ITX575" s="22"/>
      <c r="ITY575" s="22"/>
      <c r="ITZ575" s="22"/>
      <c r="IUA575" s="22"/>
      <c r="IUB575" s="22"/>
      <c r="IUC575" s="22"/>
      <c r="IUD575" s="22"/>
      <c r="IUE575" s="22"/>
      <c r="IUF575" s="22"/>
      <c r="IUG575" s="22"/>
      <c r="IUH575" s="22"/>
      <c r="IUI575" s="22"/>
      <c r="IUJ575" s="22"/>
      <c r="IUK575" s="22"/>
      <c r="IUL575" s="22"/>
      <c r="IUM575" s="22"/>
      <c r="IUN575" s="22"/>
      <c r="IUO575" s="22"/>
      <c r="IUP575" s="22"/>
      <c r="IUQ575" s="22"/>
      <c r="IUR575" s="22"/>
      <c r="IUS575" s="22"/>
      <c r="IUT575" s="22"/>
      <c r="IUU575" s="22"/>
      <c r="IUV575" s="22"/>
      <c r="IUW575" s="22"/>
      <c r="IUX575" s="22"/>
      <c r="IUY575" s="22"/>
      <c r="IUZ575" s="22"/>
      <c r="IVA575" s="22"/>
      <c r="IVB575" s="22"/>
      <c r="IVC575" s="22"/>
      <c r="IVD575" s="22"/>
      <c r="IVE575" s="22"/>
      <c r="IVF575" s="22"/>
      <c r="IVG575" s="22"/>
      <c r="IVH575" s="22"/>
      <c r="IVI575" s="22"/>
      <c r="IVJ575" s="22"/>
      <c r="IVK575" s="22"/>
      <c r="IVL575" s="22"/>
      <c r="IVM575" s="22"/>
      <c r="IVN575" s="22"/>
      <c r="IVO575" s="22"/>
      <c r="IVP575" s="22"/>
      <c r="IVQ575" s="22"/>
      <c r="IVR575" s="22"/>
      <c r="IVS575" s="22"/>
      <c r="IVT575" s="22"/>
      <c r="IVU575" s="22"/>
      <c r="IVV575" s="22"/>
      <c r="IVW575" s="22"/>
      <c r="IVX575" s="22"/>
      <c r="IVY575" s="22"/>
      <c r="IVZ575" s="22"/>
      <c r="IWA575" s="22"/>
      <c r="IWB575" s="22"/>
      <c r="IWC575" s="22"/>
      <c r="IWD575" s="22"/>
      <c r="IWE575" s="22"/>
      <c r="IWF575" s="22"/>
      <c r="IWG575" s="22"/>
      <c r="IWH575" s="22"/>
      <c r="IWI575" s="22"/>
      <c r="IWJ575" s="22"/>
      <c r="IWK575" s="22"/>
      <c r="IWL575" s="22"/>
      <c r="IWM575" s="22"/>
      <c r="IWN575" s="22"/>
      <c r="IWO575" s="22"/>
      <c r="IWP575" s="22"/>
      <c r="IWQ575" s="22"/>
      <c r="IWR575" s="22"/>
      <c r="IWS575" s="22"/>
      <c r="IWT575" s="22"/>
      <c r="IWU575" s="22"/>
      <c r="IWV575" s="22"/>
      <c r="IWW575" s="22"/>
      <c r="IWX575" s="22"/>
      <c r="IWY575" s="22"/>
      <c r="IWZ575" s="22"/>
      <c r="IXA575" s="22"/>
      <c r="IXB575" s="22"/>
      <c r="IXC575" s="22"/>
      <c r="IXD575" s="22"/>
      <c r="IXE575" s="22"/>
      <c r="IXF575" s="22"/>
      <c r="IXG575" s="22"/>
      <c r="IXH575" s="22"/>
      <c r="IXI575" s="22"/>
      <c r="IXJ575" s="22"/>
      <c r="IXK575" s="22"/>
      <c r="IXL575" s="22"/>
      <c r="IXM575" s="22"/>
      <c r="IXN575" s="22"/>
      <c r="IXO575" s="22"/>
      <c r="IXP575" s="22"/>
      <c r="IXQ575" s="22"/>
      <c r="IXR575" s="22"/>
      <c r="IXS575" s="22"/>
      <c r="IXT575" s="22"/>
      <c r="IXU575" s="22"/>
      <c r="IXV575" s="22"/>
      <c r="IXW575" s="22"/>
      <c r="IXX575" s="22"/>
      <c r="IXY575" s="22"/>
      <c r="IXZ575" s="22"/>
      <c r="IYA575" s="22"/>
      <c r="IYB575" s="22"/>
      <c r="IYC575" s="22"/>
      <c r="IYD575" s="22"/>
      <c r="IYE575" s="22"/>
      <c r="IYF575" s="22"/>
      <c r="IYG575" s="22"/>
      <c r="IYH575" s="22"/>
      <c r="IYI575" s="22"/>
      <c r="IYJ575" s="22"/>
      <c r="IYK575" s="22"/>
      <c r="IYL575" s="22"/>
      <c r="IYM575" s="22"/>
      <c r="IYN575" s="22"/>
      <c r="IYO575" s="22"/>
      <c r="IYP575" s="22"/>
      <c r="IYQ575" s="22"/>
      <c r="IYR575" s="22"/>
      <c r="IYS575" s="22"/>
      <c r="IYT575" s="22"/>
      <c r="IYU575" s="22"/>
      <c r="IYV575" s="22"/>
      <c r="IYW575" s="22"/>
      <c r="IYX575" s="22"/>
      <c r="IYY575" s="22"/>
      <c r="IYZ575" s="22"/>
      <c r="IZA575" s="22"/>
      <c r="IZB575" s="22"/>
      <c r="IZC575" s="22"/>
      <c r="IZD575" s="22"/>
      <c r="IZE575" s="22"/>
      <c r="IZF575" s="22"/>
      <c r="IZG575" s="22"/>
      <c r="IZH575" s="22"/>
      <c r="IZI575" s="22"/>
      <c r="IZJ575" s="22"/>
      <c r="IZK575" s="22"/>
      <c r="IZL575" s="22"/>
      <c r="IZM575" s="22"/>
      <c r="IZN575" s="22"/>
      <c r="IZO575" s="22"/>
      <c r="IZP575" s="22"/>
      <c r="IZQ575" s="22"/>
      <c r="IZR575" s="22"/>
      <c r="IZS575" s="22"/>
      <c r="IZT575" s="22"/>
      <c r="IZU575" s="22"/>
      <c r="IZV575" s="22"/>
      <c r="IZW575" s="22"/>
      <c r="IZX575" s="22"/>
      <c r="IZY575" s="22"/>
      <c r="IZZ575" s="22"/>
      <c r="JAA575" s="22"/>
      <c r="JAB575" s="22"/>
      <c r="JAC575" s="22"/>
      <c r="JAD575" s="22"/>
      <c r="JAE575" s="22"/>
      <c r="JAF575" s="22"/>
      <c r="JAG575" s="22"/>
      <c r="JAH575" s="22"/>
      <c r="JAI575" s="22"/>
      <c r="JAJ575" s="22"/>
      <c r="JAK575" s="22"/>
      <c r="JAL575" s="22"/>
      <c r="JAM575" s="22"/>
      <c r="JAN575" s="22"/>
      <c r="JAO575" s="22"/>
      <c r="JAP575" s="22"/>
      <c r="JAQ575" s="22"/>
      <c r="JAR575" s="22"/>
      <c r="JAS575" s="22"/>
      <c r="JAT575" s="22"/>
      <c r="JAU575" s="22"/>
      <c r="JAV575" s="22"/>
      <c r="JAW575" s="22"/>
      <c r="JAX575" s="22"/>
      <c r="JAY575" s="22"/>
      <c r="JAZ575" s="22"/>
      <c r="JBA575" s="22"/>
      <c r="JBB575" s="22"/>
      <c r="JBC575" s="22"/>
      <c r="JBD575" s="22"/>
      <c r="JBE575" s="22"/>
      <c r="JBF575" s="22"/>
      <c r="JBG575" s="22"/>
      <c r="JBH575" s="22"/>
      <c r="JBI575" s="22"/>
      <c r="JBJ575" s="22"/>
      <c r="JBK575" s="22"/>
      <c r="JBL575" s="22"/>
      <c r="JBM575" s="22"/>
      <c r="JBN575" s="22"/>
      <c r="JBO575" s="22"/>
      <c r="JBP575" s="22"/>
      <c r="JBQ575" s="22"/>
      <c r="JBR575" s="22"/>
      <c r="JBS575" s="22"/>
      <c r="JBT575" s="22"/>
      <c r="JBU575" s="22"/>
      <c r="JBV575" s="22"/>
      <c r="JBW575" s="22"/>
      <c r="JBX575" s="22"/>
      <c r="JBY575" s="22"/>
      <c r="JBZ575" s="22"/>
      <c r="JCA575" s="22"/>
      <c r="JCB575" s="22"/>
      <c r="JCC575" s="22"/>
      <c r="JCD575" s="22"/>
      <c r="JCE575" s="22"/>
      <c r="JCF575" s="22"/>
      <c r="JCG575" s="22"/>
      <c r="JCH575" s="22"/>
      <c r="JCI575" s="22"/>
      <c r="JCJ575" s="22"/>
      <c r="JCK575" s="22"/>
      <c r="JCL575" s="22"/>
      <c r="JCM575" s="22"/>
      <c r="JCN575" s="22"/>
      <c r="JCO575" s="22"/>
      <c r="JCP575" s="22"/>
      <c r="JCQ575" s="22"/>
      <c r="JCR575" s="22"/>
      <c r="JCS575" s="22"/>
      <c r="JCT575" s="22"/>
      <c r="JCU575" s="22"/>
      <c r="JCV575" s="22"/>
      <c r="JCW575" s="22"/>
      <c r="JCX575" s="22"/>
      <c r="JCY575" s="22"/>
      <c r="JCZ575" s="22"/>
      <c r="JDA575" s="22"/>
      <c r="JDB575" s="22"/>
      <c r="JDC575" s="22"/>
      <c r="JDD575" s="22"/>
      <c r="JDE575" s="22"/>
      <c r="JDF575" s="22"/>
      <c r="JDG575" s="22"/>
      <c r="JDH575" s="22"/>
      <c r="JDI575" s="22"/>
      <c r="JDJ575" s="22"/>
      <c r="JDK575" s="22"/>
      <c r="JDL575" s="22"/>
      <c r="JDM575" s="22"/>
      <c r="JDN575" s="22"/>
      <c r="JDO575" s="22"/>
      <c r="JDP575" s="22"/>
      <c r="JDQ575" s="22"/>
      <c r="JDR575" s="22"/>
      <c r="JDS575" s="22"/>
      <c r="JDT575" s="22"/>
      <c r="JDU575" s="22"/>
      <c r="JDV575" s="22"/>
      <c r="JDW575" s="22"/>
      <c r="JDX575" s="22"/>
      <c r="JDY575" s="22"/>
      <c r="JDZ575" s="22"/>
      <c r="JEA575" s="22"/>
      <c r="JEB575" s="22"/>
      <c r="JEC575" s="22"/>
      <c r="JED575" s="22"/>
      <c r="JEE575" s="22"/>
      <c r="JEF575" s="22"/>
      <c r="JEG575" s="22"/>
      <c r="JEH575" s="22"/>
      <c r="JEI575" s="22"/>
      <c r="JEJ575" s="22"/>
      <c r="JEK575" s="22"/>
      <c r="JEL575" s="22"/>
      <c r="JEM575" s="22"/>
      <c r="JEN575" s="22"/>
      <c r="JEO575" s="22"/>
      <c r="JEP575" s="22"/>
      <c r="JEQ575" s="22"/>
      <c r="JER575" s="22"/>
      <c r="JES575" s="22"/>
      <c r="JET575" s="22"/>
      <c r="JEU575" s="22"/>
      <c r="JEV575" s="22"/>
      <c r="JEW575" s="22"/>
      <c r="JEX575" s="22"/>
      <c r="JEY575" s="22"/>
      <c r="JEZ575" s="22"/>
      <c r="JFA575" s="22"/>
      <c r="JFB575" s="22"/>
      <c r="JFC575" s="22"/>
      <c r="JFD575" s="22"/>
      <c r="JFE575" s="22"/>
      <c r="JFF575" s="22"/>
      <c r="JFG575" s="22"/>
      <c r="JFH575" s="22"/>
      <c r="JFI575" s="22"/>
      <c r="JFJ575" s="22"/>
      <c r="JFK575" s="22"/>
      <c r="JFL575" s="22"/>
      <c r="JFM575" s="22"/>
      <c r="JFN575" s="22"/>
      <c r="JFO575" s="22"/>
      <c r="JFP575" s="22"/>
      <c r="JFQ575" s="22"/>
      <c r="JFR575" s="22"/>
      <c r="JFS575" s="22"/>
      <c r="JFT575" s="22"/>
      <c r="JFU575" s="22"/>
      <c r="JFV575" s="22"/>
      <c r="JFW575" s="22"/>
      <c r="JFX575" s="22"/>
      <c r="JFY575" s="22"/>
      <c r="JFZ575" s="22"/>
      <c r="JGA575" s="22"/>
      <c r="JGB575" s="22"/>
      <c r="JGC575" s="22"/>
      <c r="JGD575" s="22"/>
      <c r="JGE575" s="22"/>
      <c r="JGF575" s="22"/>
      <c r="JGG575" s="22"/>
      <c r="JGH575" s="22"/>
      <c r="JGI575" s="22"/>
      <c r="JGJ575" s="22"/>
      <c r="JGK575" s="22"/>
      <c r="JGL575" s="22"/>
      <c r="JGM575" s="22"/>
      <c r="JGN575" s="22"/>
      <c r="JGO575" s="22"/>
      <c r="JGP575" s="22"/>
      <c r="JGQ575" s="22"/>
      <c r="JGR575" s="22"/>
      <c r="JGS575" s="22"/>
      <c r="JGT575" s="22"/>
      <c r="JGU575" s="22"/>
      <c r="JGV575" s="22"/>
      <c r="JGW575" s="22"/>
      <c r="JGX575" s="22"/>
      <c r="JGY575" s="22"/>
      <c r="JGZ575" s="22"/>
      <c r="JHA575" s="22"/>
      <c r="JHB575" s="22"/>
      <c r="JHC575" s="22"/>
      <c r="JHD575" s="22"/>
      <c r="JHE575" s="22"/>
      <c r="JHF575" s="22"/>
      <c r="JHG575" s="22"/>
      <c r="JHH575" s="22"/>
      <c r="JHI575" s="22"/>
      <c r="JHJ575" s="22"/>
      <c r="JHK575" s="22"/>
      <c r="JHL575" s="22"/>
      <c r="JHM575" s="22"/>
      <c r="JHN575" s="22"/>
      <c r="JHO575" s="22"/>
      <c r="JHP575" s="22"/>
      <c r="JHQ575" s="22"/>
      <c r="JHR575" s="22"/>
      <c r="JHS575" s="22"/>
      <c r="JHT575" s="22"/>
      <c r="JHU575" s="22"/>
      <c r="JHV575" s="22"/>
      <c r="JHW575" s="22"/>
      <c r="JHX575" s="22"/>
      <c r="JHY575" s="22"/>
      <c r="JHZ575" s="22"/>
      <c r="JIA575" s="22"/>
      <c r="JIB575" s="22"/>
      <c r="JIC575" s="22"/>
      <c r="JID575" s="22"/>
      <c r="JIE575" s="22"/>
      <c r="JIF575" s="22"/>
      <c r="JIG575" s="22"/>
      <c r="JIH575" s="22"/>
      <c r="JII575" s="22"/>
      <c r="JIJ575" s="22"/>
      <c r="JIK575" s="22"/>
      <c r="JIL575" s="22"/>
      <c r="JIM575" s="22"/>
      <c r="JIN575" s="22"/>
      <c r="JIO575" s="22"/>
      <c r="JIP575" s="22"/>
      <c r="JIQ575" s="22"/>
      <c r="JIR575" s="22"/>
      <c r="JIS575" s="22"/>
      <c r="JIT575" s="22"/>
      <c r="JIU575" s="22"/>
      <c r="JIV575" s="22"/>
      <c r="JIW575" s="22"/>
      <c r="JIX575" s="22"/>
      <c r="JIY575" s="22"/>
      <c r="JIZ575" s="22"/>
      <c r="JJA575" s="22"/>
      <c r="JJB575" s="22"/>
      <c r="JJC575" s="22"/>
      <c r="JJD575" s="22"/>
      <c r="JJE575" s="22"/>
      <c r="JJF575" s="22"/>
      <c r="JJG575" s="22"/>
      <c r="JJH575" s="22"/>
      <c r="JJI575" s="22"/>
      <c r="JJJ575" s="22"/>
      <c r="JJK575" s="22"/>
      <c r="JJL575" s="22"/>
      <c r="JJM575" s="22"/>
      <c r="JJN575" s="22"/>
      <c r="JJO575" s="22"/>
      <c r="JJP575" s="22"/>
      <c r="JJQ575" s="22"/>
      <c r="JJR575" s="22"/>
      <c r="JJS575" s="22"/>
      <c r="JJT575" s="22"/>
      <c r="JJU575" s="22"/>
      <c r="JJV575" s="22"/>
      <c r="JJW575" s="22"/>
      <c r="JJX575" s="22"/>
      <c r="JJY575" s="22"/>
      <c r="JJZ575" s="22"/>
      <c r="JKA575" s="22"/>
      <c r="JKB575" s="22"/>
      <c r="JKC575" s="22"/>
      <c r="JKD575" s="22"/>
      <c r="JKE575" s="22"/>
      <c r="JKF575" s="22"/>
      <c r="JKG575" s="22"/>
      <c r="JKH575" s="22"/>
      <c r="JKI575" s="22"/>
      <c r="JKJ575" s="22"/>
      <c r="JKK575" s="22"/>
      <c r="JKL575" s="22"/>
      <c r="JKM575" s="22"/>
      <c r="JKN575" s="22"/>
      <c r="JKO575" s="22"/>
      <c r="JKP575" s="22"/>
      <c r="JKQ575" s="22"/>
      <c r="JKR575" s="22"/>
      <c r="JKS575" s="22"/>
      <c r="JKT575" s="22"/>
      <c r="JKU575" s="22"/>
      <c r="JKV575" s="22"/>
      <c r="JKW575" s="22"/>
      <c r="JKX575" s="22"/>
      <c r="JKY575" s="22"/>
      <c r="JKZ575" s="22"/>
      <c r="JLA575" s="22"/>
      <c r="JLB575" s="22"/>
      <c r="JLC575" s="22"/>
      <c r="JLD575" s="22"/>
      <c r="JLE575" s="22"/>
      <c r="JLF575" s="22"/>
      <c r="JLG575" s="22"/>
      <c r="JLH575" s="22"/>
      <c r="JLI575" s="22"/>
      <c r="JLJ575" s="22"/>
      <c r="JLK575" s="22"/>
      <c r="JLL575" s="22"/>
      <c r="JLM575" s="22"/>
      <c r="JLN575" s="22"/>
      <c r="JLO575" s="22"/>
      <c r="JLP575" s="22"/>
      <c r="JLQ575" s="22"/>
      <c r="JLR575" s="22"/>
      <c r="JLS575" s="22"/>
      <c r="JLT575" s="22"/>
      <c r="JLU575" s="22"/>
      <c r="JLV575" s="22"/>
      <c r="JLW575" s="22"/>
      <c r="JLX575" s="22"/>
      <c r="JLY575" s="22"/>
      <c r="JLZ575" s="22"/>
      <c r="JMA575" s="22"/>
      <c r="JMB575" s="22"/>
      <c r="JMC575" s="22"/>
      <c r="JMD575" s="22"/>
      <c r="JME575" s="22"/>
      <c r="JMF575" s="22"/>
      <c r="JMG575" s="22"/>
      <c r="JMH575" s="22"/>
      <c r="JMI575" s="22"/>
      <c r="JMJ575" s="22"/>
      <c r="JMK575" s="22"/>
      <c r="JML575" s="22"/>
      <c r="JMM575" s="22"/>
      <c r="JMN575" s="22"/>
      <c r="JMO575" s="22"/>
      <c r="JMP575" s="22"/>
      <c r="JMQ575" s="22"/>
      <c r="JMR575" s="22"/>
      <c r="JMS575" s="22"/>
      <c r="JMT575" s="22"/>
      <c r="JMU575" s="22"/>
      <c r="JMV575" s="22"/>
      <c r="JMW575" s="22"/>
      <c r="JMX575" s="22"/>
      <c r="JMY575" s="22"/>
      <c r="JMZ575" s="22"/>
      <c r="JNA575" s="22"/>
      <c r="JNB575" s="22"/>
      <c r="JNC575" s="22"/>
      <c r="JND575" s="22"/>
      <c r="JNE575" s="22"/>
      <c r="JNF575" s="22"/>
      <c r="JNG575" s="22"/>
      <c r="JNH575" s="22"/>
      <c r="JNI575" s="22"/>
      <c r="JNJ575" s="22"/>
      <c r="JNK575" s="22"/>
      <c r="JNL575" s="22"/>
      <c r="JNM575" s="22"/>
      <c r="JNN575" s="22"/>
      <c r="JNO575" s="22"/>
      <c r="JNP575" s="22"/>
      <c r="JNQ575" s="22"/>
      <c r="JNR575" s="22"/>
      <c r="JNS575" s="22"/>
      <c r="JNT575" s="22"/>
      <c r="JNU575" s="22"/>
      <c r="JNV575" s="22"/>
      <c r="JNW575" s="22"/>
      <c r="JNX575" s="22"/>
      <c r="JNY575" s="22"/>
      <c r="JNZ575" s="22"/>
      <c r="JOA575" s="22"/>
      <c r="JOB575" s="22"/>
      <c r="JOC575" s="22"/>
      <c r="JOD575" s="22"/>
      <c r="JOE575" s="22"/>
      <c r="JOF575" s="22"/>
      <c r="JOG575" s="22"/>
      <c r="JOH575" s="22"/>
      <c r="JOI575" s="22"/>
      <c r="JOJ575" s="22"/>
      <c r="JOK575" s="22"/>
      <c r="JOL575" s="22"/>
      <c r="JOM575" s="22"/>
      <c r="JON575" s="22"/>
      <c r="JOO575" s="22"/>
      <c r="JOP575" s="22"/>
      <c r="JOQ575" s="22"/>
      <c r="JOR575" s="22"/>
      <c r="JOS575" s="22"/>
      <c r="JOT575" s="22"/>
      <c r="JOU575" s="22"/>
      <c r="JOV575" s="22"/>
      <c r="JOW575" s="22"/>
      <c r="JOX575" s="22"/>
      <c r="JOY575" s="22"/>
      <c r="JOZ575" s="22"/>
      <c r="JPA575" s="22"/>
      <c r="JPB575" s="22"/>
      <c r="JPC575" s="22"/>
      <c r="JPD575" s="22"/>
      <c r="JPE575" s="22"/>
      <c r="JPF575" s="22"/>
      <c r="JPG575" s="22"/>
      <c r="JPH575" s="22"/>
      <c r="JPI575" s="22"/>
      <c r="JPJ575" s="22"/>
      <c r="JPK575" s="22"/>
      <c r="JPL575" s="22"/>
      <c r="JPM575" s="22"/>
      <c r="JPN575" s="22"/>
      <c r="JPO575" s="22"/>
      <c r="JPP575" s="22"/>
      <c r="JPQ575" s="22"/>
      <c r="JPR575" s="22"/>
      <c r="JPS575" s="22"/>
      <c r="JPT575" s="22"/>
      <c r="JPU575" s="22"/>
      <c r="JPV575" s="22"/>
      <c r="JPW575" s="22"/>
      <c r="JPX575" s="22"/>
      <c r="JPY575" s="22"/>
      <c r="JPZ575" s="22"/>
      <c r="JQA575" s="22"/>
      <c r="JQB575" s="22"/>
      <c r="JQC575" s="22"/>
      <c r="JQD575" s="22"/>
      <c r="JQE575" s="22"/>
      <c r="JQF575" s="22"/>
      <c r="JQG575" s="22"/>
      <c r="JQH575" s="22"/>
      <c r="JQI575" s="22"/>
      <c r="JQJ575" s="22"/>
      <c r="JQK575" s="22"/>
      <c r="JQL575" s="22"/>
      <c r="JQM575" s="22"/>
      <c r="JQN575" s="22"/>
      <c r="JQO575" s="22"/>
      <c r="JQP575" s="22"/>
      <c r="JQQ575" s="22"/>
      <c r="JQR575" s="22"/>
      <c r="JQS575" s="22"/>
      <c r="JQT575" s="22"/>
      <c r="JQU575" s="22"/>
      <c r="JQV575" s="22"/>
      <c r="JQW575" s="22"/>
      <c r="JQX575" s="22"/>
      <c r="JQY575" s="22"/>
      <c r="JQZ575" s="22"/>
      <c r="JRA575" s="22"/>
      <c r="JRB575" s="22"/>
      <c r="JRC575" s="22"/>
      <c r="JRD575" s="22"/>
      <c r="JRE575" s="22"/>
      <c r="JRF575" s="22"/>
      <c r="JRG575" s="22"/>
      <c r="JRH575" s="22"/>
      <c r="JRI575" s="22"/>
      <c r="JRJ575" s="22"/>
      <c r="JRK575" s="22"/>
      <c r="JRL575" s="22"/>
      <c r="JRM575" s="22"/>
      <c r="JRN575" s="22"/>
      <c r="JRO575" s="22"/>
      <c r="JRP575" s="22"/>
      <c r="JRQ575" s="22"/>
      <c r="JRR575" s="22"/>
      <c r="JRS575" s="22"/>
      <c r="JRT575" s="22"/>
      <c r="JRU575" s="22"/>
      <c r="JRV575" s="22"/>
      <c r="JRW575" s="22"/>
      <c r="JRX575" s="22"/>
      <c r="JRY575" s="22"/>
      <c r="JRZ575" s="22"/>
      <c r="JSA575" s="22"/>
      <c r="JSB575" s="22"/>
      <c r="JSC575" s="22"/>
      <c r="JSD575" s="22"/>
      <c r="JSE575" s="22"/>
      <c r="JSF575" s="22"/>
      <c r="JSG575" s="22"/>
      <c r="JSH575" s="22"/>
      <c r="JSI575" s="22"/>
      <c r="JSJ575" s="22"/>
      <c r="JSK575" s="22"/>
      <c r="JSL575" s="22"/>
      <c r="JSM575" s="22"/>
      <c r="JSN575" s="22"/>
      <c r="JSO575" s="22"/>
      <c r="JSP575" s="22"/>
      <c r="JSQ575" s="22"/>
      <c r="JSR575" s="22"/>
      <c r="JSS575" s="22"/>
      <c r="JST575" s="22"/>
      <c r="JSU575" s="22"/>
      <c r="JSV575" s="22"/>
      <c r="JSW575" s="22"/>
      <c r="JSX575" s="22"/>
      <c r="JSY575" s="22"/>
      <c r="JSZ575" s="22"/>
      <c r="JTA575" s="22"/>
      <c r="JTB575" s="22"/>
      <c r="JTC575" s="22"/>
      <c r="JTD575" s="22"/>
      <c r="JTE575" s="22"/>
      <c r="JTF575" s="22"/>
      <c r="JTG575" s="22"/>
      <c r="JTH575" s="22"/>
      <c r="JTI575" s="22"/>
      <c r="JTJ575" s="22"/>
      <c r="JTK575" s="22"/>
      <c r="JTL575" s="22"/>
      <c r="JTM575" s="22"/>
      <c r="JTN575" s="22"/>
      <c r="JTO575" s="22"/>
      <c r="JTP575" s="22"/>
      <c r="JTQ575" s="22"/>
      <c r="JTR575" s="22"/>
      <c r="JTS575" s="22"/>
      <c r="JTT575" s="22"/>
      <c r="JTU575" s="22"/>
      <c r="JTV575" s="22"/>
      <c r="JTW575" s="22"/>
      <c r="JTX575" s="22"/>
      <c r="JTY575" s="22"/>
      <c r="JTZ575" s="22"/>
      <c r="JUA575" s="22"/>
      <c r="JUB575" s="22"/>
      <c r="JUC575" s="22"/>
      <c r="JUD575" s="22"/>
      <c r="JUE575" s="22"/>
      <c r="JUF575" s="22"/>
      <c r="JUG575" s="22"/>
      <c r="JUH575" s="22"/>
      <c r="JUI575" s="22"/>
      <c r="JUJ575" s="22"/>
      <c r="JUK575" s="22"/>
      <c r="JUL575" s="22"/>
      <c r="JUM575" s="22"/>
      <c r="JUN575" s="22"/>
      <c r="JUO575" s="22"/>
      <c r="JUP575" s="22"/>
      <c r="JUQ575" s="22"/>
      <c r="JUR575" s="22"/>
      <c r="JUS575" s="22"/>
      <c r="JUT575" s="22"/>
      <c r="JUU575" s="22"/>
      <c r="JUV575" s="22"/>
      <c r="JUW575" s="22"/>
      <c r="JUX575" s="22"/>
      <c r="JUY575" s="22"/>
      <c r="JUZ575" s="22"/>
      <c r="JVA575" s="22"/>
      <c r="JVB575" s="22"/>
      <c r="JVC575" s="22"/>
      <c r="JVD575" s="22"/>
      <c r="JVE575" s="22"/>
      <c r="JVF575" s="22"/>
      <c r="JVG575" s="22"/>
      <c r="JVH575" s="22"/>
      <c r="JVI575" s="22"/>
      <c r="JVJ575" s="22"/>
      <c r="JVK575" s="22"/>
      <c r="JVL575" s="22"/>
      <c r="JVM575" s="22"/>
      <c r="JVN575" s="22"/>
      <c r="JVO575" s="22"/>
      <c r="JVP575" s="22"/>
      <c r="JVQ575" s="22"/>
      <c r="JVR575" s="22"/>
      <c r="JVS575" s="22"/>
      <c r="JVT575" s="22"/>
      <c r="JVU575" s="22"/>
      <c r="JVV575" s="22"/>
      <c r="JVW575" s="22"/>
      <c r="JVX575" s="22"/>
      <c r="JVY575" s="22"/>
      <c r="JVZ575" s="22"/>
      <c r="JWA575" s="22"/>
      <c r="JWB575" s="22"/>
      <c r="JWC575" s="22"/>
      <c r="JWD575" s="22"/>
      <c r="JWE575" s="22"/>
      <c r="JWF575" s="22"/>
      <c r="JWG575" s="22"/>
      <c r="JWH575" s="22"/>
      <c r="JWI575" s="22"/>
      <c r="JWJ575" s="22"/>
      <c r="JWK575" s="22"/>
      <c r="JWL575" s="22"/>
      <c r="JWM575" s="22"/>
      <c r="JWN575" s="22"/>
      <c r="JWO575" s="22"/>
      <c r="JWP575" s="22"/>
      <c r="JWQ575" s="22"/>
      <c r="JWR575" s="22"/>
      <c r="JWS575" s="22"/>
      <c r="JWT575" s="22"/>
      <c r="JWU575" s="22"/>
      <c r="JWV575" s="22"/>
      <c r="JWW575" s="22"/>
      <c r="JWX575" s="22"/>
      <c r="JWY575" s="22"/>
      <c r="JWZ575" s="22"/>
      <c r="JXA575" s="22"/>
      <c r="JXB575" s="22"/>
      <c r="JXC575" s="22"/>
      <c r="JXD575" s="22"/>
      <c r="JXE575" s="22"/>
      <c r="JXF575" s="22"/>
      <c r="JXG575" s="22"/>
      <c r="JXH575" s="22"/>
      <c r="JXI575" s="22"/>
      <c r="JXJ575" s="22"/>
      <c r="JXK575" s="22"/>
      <c r="JXL575" s="22"/>
      <c r="JXM575" s="22"/>
      <c r="JXN575" s="22"/>
      <c r="JXO575" s="22"/>
      <c r="JXP575" s="22"/>
      <c r="JXQ575" s="22"/>
      <c r="JXR575" s="22"/>
      <c r="JXS575" s="22"/>
      <c r="JXT575" s="22"/>
      <c r="JXU575" s="22"/>
      <c r="JXV575" s="22"/>
      <c r="JXW575" s="22"/>
      <c r="JXX575" s="22"/>
      <c r="JXY575" s="22"/>
      <c r="JXZ575" s="22"/>
      <c r="JYA575" s="22"/>
      <c r="JYB575" s="22"/>
      <c r="JYC575" s="22"/>
      <c r="JYD575" s="22"/>
      <c r="JYE575" s="22"/>
      <c r="JYF575" s="22"/>
      <c r="JYG575" s="22"/>
      <c r="JYH575" s="22"/>
      <c r="JYI575" s="22"/>
      <c r="JYJ575" s="22"/>
      <c r="JYK575" s="22"/>
      <c r="JYL575" s="22"/>
      <c r="JYM575" s="22"/>
      <c r="JYN575" s="22"/>
      <c r="JYO575" s="22"/>
      <c r="JYP575" s="22"/>
      <c r="JYQ575" s="22"/>
      <c r="JYR575" s="22"/>
      <c r="JYS575" s="22"/>
      <c r="JYT575" s="22"/>
      <c r="JYU575" s="22"/>
      <c r="JYV575" s="22"/>
      <c r="JYW575" s="22"/>
      <c r="JYX575" s="22"/>
      <c r="JYY575" s="22"/>
      <c r="JYZ575" s="22"/>
      <c r="JZA575" s="22"/>
      <c r="JZB575" s="22"/>
      <c r="JZC575" s="22"/>
      <c r="JZD575" s="22"/>
      <c r="JZE575" s="22"/>
      <c r="JZF575" s="22"/>
      <c r="JZG575" s="22"/>
      <c r="JZH575" s="22"/>
      <c r="JZI575" s="22"/>
      <c r="JZJ575" s="22"/>
      <c r="JZK575" s="22"/>
      <c r="JZL575" s="22"/>
      <c r="JZM575" s="22"/>
      <c r="JZN575" s="22"/>
      <c r="JZO575" s="22"/>
      <c r="JZP575" s="22"/>
      <c r="JZQ575" s="22"/>
      <c r="JZR575" s="22"/>
      <c r="JZS575" s="22"/>
      <c r="JZT575" s="22"/>
      <c r="JZU575" s="22"/>
      <c r="JZV575" s="22"/>
      <c r="JZW575" s="22"/>
      <c r="JZX575" s="22"/>
      <c r="JZY575" s="22"/>
      <c r="JZZ575" s="22"/>
      <c r="KAA575" s="22"/>
      <c r="KAB575" s="22"/>
      <c r="KAC575" s="22"/>
      <c r="KAD575" s="22"/>
      <c r="KAE575" s="22"/>
      <c r="KAF575" s="22"/>
      <c r="KAG575" s="22"/>
      <c r="KAH575" s="22"/>
      <c r="KAI575" s="22"/>
      <c r="KAJ575" s="22"/>
      <c r="KAK575" s="22"/>
      <c r="KAL575" s="22"/>
      <c r="KAM575" s="22"/>
      <c r="KAN575" s="22"/>
      <c r="KAO575" s="22"/>
      <c r="KAP575" s="22"/>
      <c r="KAQ575" s="22"/>
      <c r="KAR575" s="22"/>
      <c r="KAS575" s="22"/>
      <c r="KAT575" s="22"/>
      <c r="KAU575" s="22"/>
      <c r="KAV575" s="22"/>
      <c r="KAW575" s="22"/>
      <c r="KAX575" s="22"/>
      <c r="KAY575" s="22"/>
      <c r="KAZ575" s="22"/>
      <c r="KBA575" s="22"/>
      <c r="KBB575" s="22"/>
      <c r="KBC575" s="22"/>
      <c r="KBD575" s="22"/>
      <c r="KBE575" s="22"/>
      <c r="KBF575" s="22"/>
      <c r="KBG575" s="22"/>
      <c r="KBH575" s="22"/>
      <c r="KBI575" s="22"/>
      <c r="KBJ575" s="22"/>
      <c r="KBK575" s="22"/>
      <c r="KBL575" s="22"/>
      <c r="KBM575" s="22"/>
      <c r="KBN575" s="22"/>
      <c r="KBO575" s="22"/>
      <c r="KBP575" s="22"/>
      <c r="KBQ575" s="22"/>
      <c r="KBR575" s="22"/>
      <c r="KBS575" s="22"/>
      <c r="KBT575" s="22"/>
      <c r="KBU575" s="22"/>
      <c r="KBV575" s="22"/>
      <c r="KBW575" s="22"/>
      <c r="KBX575" s="22"/>
      <c r="KBY575" s="22"/>
      <c r="KBZ575" s="22"/>
      <c r="KCA575" s="22"/>
      <c r="KCB575" s="22"/>
      <c r="KCC575" s="22"/>
      <c r="KCD575" s="22"/>
      <c r="KCE575" s="22"/>
      <c r="KCF575" s="22"/>
      <c r="KCG575" s="22"/>
      <c r="KCH575" s="22"/>
      <c r="KCI575" s="22"/>
      <c r="KCJ575" s="22"/>
      <c r="KCK575" s="22"/>
      <c r="KCL575" s="22"/>
      <c r="KCM575" s="22"/>
      <c r="KCN575" s="22"/>
      <c r="KCO575" s="22"/>
      <c r="KCP575" s="22"/>
      <c r="KCQ575" s="22"/>
      <c r="KCR575" s="22"/>
      <c r="KCS575" s="22"/>
      <c r="KCT575" s="22"/>
      <c r="KCU575" s="22"/>
      <c r="KCV575" s="22"/>
      <c r="KCW575" s="22"/>
      <c r="KCX575" s="22"/>
      <c r="KCY575" s="22"/>
      <c r="KCZ575" s="22"/>
      <c r="KDA575" s="22"/>
      <c r="KDB575" s="22"/>
      <c r="KDC575" s="22"/>
      <c r="KDD575" s="22"/>
      <c r="KDE575" s="22"/>
      <c r="KDF575" s="22"/>
      <c r="KDG575" s="22"/>
      <c r="KDH575" s="22"/>
      <c r="KDI575" s="22"/>
      <c r="KDJ575" s="22"/>
      <c r="KDK575" s="22"/>
      <c r="KDL575" s="22"/>
      <c r="KDM575" s="22"/>
      <c r="KDN575" s="22"/>
      <c r="KDO575" s="22"/>
      <c r="KDP575" s="22"/>
      <c r="KDQ575" s="22"/>
      <c r="KDR575" s="22"/>
      <c r="KDS575" s="22"/>
      <c r="KDT575" s="22"/>
      <c r="KDU575" s="22"/>
      <c r="KDV575" s="22"/>
      <c r="KDW575" s="22"/>
      <c r="KDX575" s="22"/>
      <c r="KDY575" s="22"/>
      <c r="KDZ575" s="22"/>
      <c r="KEA575" s="22"/>
      <c r="KEB575" s="22"/>
      <c r="KEC575" s="22"/>
      <c r="KED575" s="22"/>
      <c r="KEE575" s="22"/>
      <c r="KEF575" s="22"/>
      <c r="KEG575" s="22"/>
      <c r="KEH575" s="22"/>
      <c r="KEI575" s="22"/>
      <c r="KEJ575" s="22"/>
      <c r="KEK575" s="22"/>
      <c r="KEL575" s="22"/>
      <c r="KEM575" s="22"/>
      <c r="KEN575" s="22"/>
      <c r="KEO575" s="22"/>
      <c r="KEP575" s="22"/>
      <c r="KEQ575" s="22"/>
      <c r="KER575" s="22"/>
      <c r="KES575" s="22"/>
      <c r="KET575" s="22"/>
      <c r="KEU575" s="22"/>
      <c r="KEV575" s="22"/>
      <c r="KEW575" s="22"/>
      <c r="KEX575" s="22"/>
      <c r="KEY575" s="22"/>
      <c r="KEZ575" s="22"/>
      <c r="KFA575" s="22"/>
      <c r="KFB575" s="22"/>
      <c r="KFC575" s="22"/>
      <c r="KFD575" s="22"/>
      <c r="KFE575" s="22"/>
      <c r="KFF575" s="22"/>
      <c r="KFG575" s="22"/>
      <c r="KFH575" s="22"/>
      <c r="KFI575" s="22"/>
      <c r="KFJ575" s="22"/>
      <c r="KFK575" s="22"/>
      <c r="KFL575" s="22"/>
      <c r="KFM575" s="22"/>
      <c r="KFN575" s="22"/>
      <c r="KFO575" s="22"/>
      <c r="KFP575" s="22"/>
      <c r="KFQ575" s="22"/>
      <c r="KFR575" s="22"/>
      <c r="KFS575" s="22"/>
      <c r="KFT575" s="22"/>
      <c r="KFU575" s="22"/>
      <c r="KFV575" s="22"/>
      <c r="KFW575" s="22"/>
      <c r="KFX575" s="22"/>
      <c r="KFY575" s="22"/>
      <c r="KFZ575" s="22"/>
      <c r="KGA575" s="22"/>
      <c r="KGB575" s="22"/>
      <c r="KGC575" s="22"/>
      <c r="KGD575" s="22"/>
      <c r="KGE575" s="22"/>
      <c r="KGF575" s="22"/>
      <c r="KGG575" s="22"/>
      <c r="KGH575" s="22"/>
      <c r="KGI575" s="22"/>
      <c r="KGJ575" s="22"/>
      <c r="KGK575" s="22"/>
      <c r="KGL575" s="22"/>
      <c r="KGM575" s="22"/>
      <c r="KGN575" s="22"/>
      <c r="KGO575" s="22"/>
      <c r="KGP575" s="22"/>
      <c r="KGQ575" s="22"/>
      <c r="KGR575" s="22"/>
      <c r="KGS575" s="22"/>
      <c r="KGT575" s="22"/>
      <c r="KGU575" s="22"/>
      <c r="KGV575" s="22"/>
      <c r="KGW575" s="22"/>
      <c r="KGX575" s="22"/>
      <c r="KGY575" s="22"/>
      <c r="KGZ575" s="22"/>
      <c r="KHA575" s="22"/>
      <c r="KHB575" s="22"/>
      <c r="KHC575" s="22"/>
      <c r="KHD575" s="22"/>
      <c r="KHE575" s="22"/>
      <c r="KHF575" s="22"/>
      <c r="KHG575" s="22"/>
      <c r="KHH575" s="22"/>
      <c r="KHI575" s="22"/>
      <c r="KHJ575" s="22"/>
      <c r="KHK575" s="22"/>
      <c r="KHL575" s="22"/>
      <c r="KHM575" s="22"/>
      <c r="KHN575" s="22"/>
      <c r="KHO575" s="22"/>
      <c r="KHP575" s="22"/>
      <c r="KHQ575" s="22"/>
      <c r="KHR575" s="22"/>
      <c r="KHS575" s="22"/>
      <c r="KHT575" s="22"/>
      <c r="KHU575" s="22"/>
      <c r="KHV575" s="22"/>
      <c r="KHW575" s="22"/>
      <c r="KHX575" s="22"/>
      <c r="KHY575" s="22"/>
      <c r="KHZ575" s="22"/>
      <c r="KIA575" s="22"/>
      <c r="KIB575" s="22"/>
      <c r="KIC575" s="22"/>
      <c r="KID575" s="22"/>
      <c r="KIE575" s="22"/>
      <c r="KIF575" s="22"/>
      <c r="KIG575" s="22"/>
      <c r="KIH575" s="22"/>
      <c r="KII575" s="22"/>
      <c r="KIJ575" s="22"/>
      <c r="KIK575" s="22"/>
      <c r="KIL575" s="22"/>
      <c r="KIM575" s="22"/>
      <c r="KIN575" s="22"/>
      <c r="KIO575" s="22"/>
      <c r="KIP575" s="22"/>
      <c r="KIQ575" s="22"/>
      <c r="KIR575" s="22"/>
      <c r="KIS575" s="22"/>
      <c r="KIT575" s="22"/>
      <c r="KIU575" s="22"/>
      <c r="KIV575" s="22"/>
      <c r="KIW575" s="22"/>
      <c r="KIX575" s="22"/>
      <c r="KIY575" s="22"/>
      <c r="KIZ575" s="22"/>
      <c r="KJA575" s="22"/>
      <c r="KJB575" s="22"/>
      <c r="KJC575" s="22"/>
      <c r="KJD575" s="22"/>
      <c r="KJE575" s="22"/>
      <c r="KJF575" s="22"/>
      <c r="KJG575" s="22"/>
      <c r="KJH575" s="22"/>
      <c r="KJI575" s="22"/>
      <c r="KJJ575" s="22"/>
      <c r="KJK575" s="22"/>
      <c r="KJL575" s="22"/>
      <c r="KJM575" s="22"/>
      <c r="KJN575" s="22"/>
      <c r="KJO575" s="22"/>
      <c r="KJP575" s="22"/>
      <c r="KJQ575" s="22"/>
      <c r="KJR575" s="22"/>
      <c r="KJS575" s="22"/>
      <c r="KJT575" s="22"/>
      <c r="KJU575" s="22"/>
      <c r="KJV575" s="22"/>
      <c r="KJW575" s="22"/>
      <c r="KJX575" s="22"/>
      <c r="KJY575" s="22"/>
      <c r="KJZ575" s="22"/>
      <c r="KKA575" s="22"/>
      <c r="KKB575" s="22"/>
      <c r="KKC575" s="22"/>
      <c r="KKD575" s="22"/>
      <c r="KKE575" s="22"/>
      <c r="KKF575" s="22"/>
      <c r="KKG575" s="22"/>
      <c r="KKH575" s="22"/>
      <c r="KKI575" s="22"/>
      <c r="KKJ575" s="22"/>
      <c r="KKK575" s="22"/>
      <c r="KKL575" s="22"/>
      <c r="KKM575" s="22"/>
      <c r="KKN575" s="22"/>
      <c r="KKO575" s="22"/>
      <c r="KKP575" s="22"/>
      <c r="KKQ575" s="22"/>
      <c r="KKR575" s="22"/>
      <c r="KKS575" s="22"/>
      <c r="KKT575" s="22"/>
      <c r="KKU575" s="22"/>
      <c r="KKV575" s="22"/>
      <c r="KKW575" s="22"/>
      <c r="KKX575" s="22"/>
      <c r="KKY575" s="22"/>
      <c r="KKZ575" s="22"/>
      <c r="KLA575" s="22"/>
      <c r="KLB575" s="22"/>
      <c r="KLC575" s="22"/>
      <c r="KLD575" s="22"/>
      <c r="KLE575" s="22"/>
      <c r="KLF575" s="22"/>
      <c r="KLG575" s="22"/>
      <c r="KLH575" s="22"/>
      <c r="KLI575" s="22"/>
      <c r="KLJ575" s="22"/>
      <c r="KLK575" s="22"/>
      <c r="KLL575" s="22"/>
      <c r="KLM575" s="22"/>
      <c r="KLN575" s="22"/>
      <c r="KLO575" s="22"/>
      <c r="KLP575" s="22"/>
      <c r="KLQ575" s="22"/>
      <c r="KLR575" s="22"/>
      <c r="KLS575" s="22"/>
      <c r="KLT575" s="22"/>
      <c r="KLU575" s="22"/>
      <c r="KLV575" s="22"/>
      <c r="KLW575" s="22"/>
      <c r="KLX575" s="22"/>
      <c r="KLY575" s="22"/>
      <c r="KLZ575" s="22"/>
      <c r="KMA575" s="22"/>
      <c r="KMB575" s="22"/>
      <c r="KMC575" s="22"/>
      <c r="KMD575" s="22"/>
      <c r="KME575" s="22"/>
      <c r="KMF575" s="22"/>
      <c r="KMG575" s="22"/>
      <c r="KMH575" s="22"/>
      <c r="KMI575" s="22"/>
      <c r="KMJ575" s="22"/>
      <c r="KMK575" s="22"/>
      <c r="KML575" s="22"/>
      <c r="KMM575" s="22"/>
      <c r="KMN575" s="22"/>
      <c r="KMO575" s="22"/>
      <c r="KMP575" s="22"/>
      <c r="KMQ575" s="22"/>
      <c r="KMR575" s="22"/>
      <c r="KMS575" s="22"/>
      <c r="KMT575" s="22"/>
      <c r="KMU575" s="22"/>
      <c r="KMV575" s="22"/>
      <c r="KMW575" s="22"/>
      <c r="KMX575" s="22"/>
      <c r="KMY575" s="22"/>
      <c r="KMZ575" s="22"/>
      <c r="KNA575" s="22"/>
      <c r="KNB575" s="22"/>
      <c r="KNC575" s="22"/>
      <c r="KND575" s="22"/>
      <c r="KNE575" s="22"/>
      <c r="KNF575" s="22"/>
      <c r="KNG575" s="22"/>
      <c r="KNH575" s="22"/>
      <c r="KNI575" s="22"/>
      <c r="KNJ575" s="22"/>
      <c r="KNK575" s="22"/>
      <c r="KNL575" s="22"/>
      <c r="KNM575" s="22"/>
      <c r="KNN575" s="22"/>
      <c r="KNO575" s="22"/>
      <c r="KNP575" s="22"/>
      <c r="KNQ575" s="22"/>
      <c r="KNR575" s="22"/>
      <c r="KNS575" s="22"/>
      <c r="KNT575" s="22"/>
      <c r="KNU575" s="22"/>
      <c r="KNV575" s="22"/>
      <c r="KNW575" s="22"/>
      <c r="KNX575" s="22"/>
      <c r="KNY575" s="22"/>
      <c r="KNZ575" s="22"/>
      <c r="KOA575" s="22"/>
      <c r="KOB575" s="22"/>
      <c r="KOC575" s="22"/>
      <c r="KOD575" s="22"/>
      <c r="KOE575" s="22"/>
      <c r="KOF575" s="22"/>
      <c r="KOG575" s="22"/>
      <c r="KOH575" s="22"/>
      <c r="KOI575" s="22"/>
      <c r="KOJ575" s="22"/>
      <c r="KOK575" s="22"/>
      <c r="KOL575" s="22"/>
      <c r="KOM575" s="22"/>
      <c r="KON575" s="22"/>
      <c r="KOO575" s="22"/>
      <c r="KOP575" s="22"/>
      <c r="KOQ575" s="22"/>
      <c r="KOR575" s="22"/>
      <c r="KOS575" s="22"/>
      <c r="KOT575" s="22"/>
      <c r="KOU575" s="22"/>
      <c r="KOV575" s="22"/>
      <c r="KOW575" s="22"/>
      <c r="KOX575" s="22"/>
      <c r="KOY575" s="22"/>
      <c r="KOZ575" s="22"/>
      <c r="KPA575" s="22"/>
      <c r="KPB575" s="22"/>
      <c r="KPC575" s="22"/>
      <c r="KPD575" s="22"/>
      <c r="KPE575" s="22"/>
      <c r="KPF575" s="22"/>
      <c r="KPG575" s="22"/>
      <c r="KPH575" s="22"/>
      <c r="KPI575" s="22"/>
      <c r="KPJ575" s="22"/>
      <c r="KPK575" s="22"/>
      <c r="KPL575" s="22"/>
      <c r="KPM575" s="22"/>
      <c r="KPN575" s="22"/>
      <c r="KPO575" s="22"/>
      <c r="KPP575" s="22"/>
      <c r="KPQ575" s="22"/>
      <c r="KPR575" s="22"/>
      <c r="KPS575" s="22"/>
      <c r="KPT575" s="22"/>
      <c r="KPU575" s="22"/>
      <c r="KPV575" s="22"/>
      <c r="KPW575" s="22"/>
      <c r="KPX575" s="22"/>
      <c r="KPY575" s="22"/>
      <c r="KPZ575" s="22"/>
      <c r="KQA575" s="22"/>
      <c r="KQB575" s="22"/>
      <c r="KQC575" s="22"/>
      <c r="KQD575" s="22"/>
      <c r="KQE575" s="22"/>
      <c r="KQF575" s="22"/>
      <c r="KQG575" s="22"/>
      <c r="KQH575" s="22"/>
      <c r="KQI575" s="22"/>
      <c r="KQJ575" s="22"/>
      <c r="KQK575" s="22"/>
      <c r="KQL575" s="22"/>
      <c r="KQM575" s="22"/>
      <c r="KQN575" s="22"/>
      <c r="KQO575" s="22"/>
      <c r="KQP575" s="22"/>
      <c r="KQQ575" s="22"/>
      <c r="KQR575" s="22"/>
      <c r="KQS575" s="22"/>
      <c r="KQT575" s="22"/>
      <c r="KQU575" s="22"/>
      <c r="KQV575" s="22"/>
      <c r="KQW575" s="22"/>
      <c r="KQX575" s="22"/>
      <c r="KQY575" s="22"/>
      <c r="KQZ575" s="22"/>
      <c r="KRA575" s="22"/>
      <c r="KRB575" s="22"/>
      <c r="KRC575" s="22"/>
      <c r="KRD575" s="22"/>
      <c r="KRE575" s="22"/>
      <c r="KRF575" s="22"/>
      <c r="KRG575" s="22"/>
      <c r="KRH575" s="22"/>
      <c r="KRI575" s="22"/>
      <c r="KRJ575" s="22"/>
      <c r="KRK575" s="22"/>
      <c r="KRL575" s="22"/>
      <c r="KRM575" s="22"/>
      <c r="KRN575" s="22"/>
      <c r="KRO575" s="22"/>
      <c r="KRP575" s="22"/>
      <c r="KRQ575" s="22"/>
      <c r="KRR575" s="22"/>
      <c r="KRS575" s="22"/>
      <c r="KRT575" s="22"/>
      <c r="KRU575" s="22"/>
      <c r="KRV575" s="22"/>
      <c r="KRW575" s="22"/>
      <c r="KRX575" s="22"/>
      <c r="KRY575" s="22"/>
      <c r="KRZ575" s="22"/>
      <c r="KSA575" s="22"/>
      <c r="KSB575" s="22"/>
      <c r="KSC575" s="22"/>
      <c r="KSD575" s="22"/>
      <c r="KSE575" s="22"/>
      <c r="KSF575" s="22"/>
      <c r="KSG575" s="22"/>
      <c r="KSH575" s="22"/>
      <c r="KSI575" s="22"/>
      <c r="KSJ575" s="22"/>
      <c r="KSK575" s="22"/>
      <c r="KSL575" s="22"/>
      <c r="KSM575" s="22"/>
      <c r="KSN575" s="22"/>
      <c r="KSO575" s="22"/>
      <c r="KSP575" s="22"/>
      <c r="KSQ575" s="22"/>
      <c r="KSR575" s="22"/>
      <c r="KSS575" s="22"/>
      <c r="KST575" s="22"/>
      <c r="KSU575" s="22"/>
      <c r="KSV575" s="22"/>
      <c r="KSW575" s="22"/>
      <c r="KSX575" s="22"/>
      <c r="KSY575" s="22"/>
      <c r="KSZ575" s="22"/>
      <c r="KTA575" s="22"/>
      <c r="KTB575" s="22"/>
      <c r="KTC575" s="22"/>
      <c r="KTD575" s="22"/>
      <c r="KTE575" s="22"/>
      <c r="KTF575" s="22"/>
      <c r="KTG575" s="22"/>
      <c r="KTH575" s="22"/>
      <c r="KTI575" s="22"/>
      <c r="KTJ575" s="22"/>
      <c r="KTK575" s="22"/>
      <c r="KTL575" s="22"/>
      <c r="KTM575" s="22"/>
      <c r="KTN575" s="22"/>
      <c r="KTO575" s="22"/>
      <c r="KTP575" s="22"/>
      <c r="KTQ575" s="22"/>
      <c r="KTR575" s="22"/>
      <c r="KTS575" s="22"/>
      <c r="KTT575" s="22"/>
      <c r="KTU575" s="22"/>
      <c r="KTV575" s="22"/>
      <c r="KTW575" s="22"/>
      <c r="KTX575" s="22"/>
      <c r="KTY575" s="22"/>
      <c r="KTZ575" s="22"/>
      <c r="KUA575" s="22"/>
      <c r="KUB575" s="22"/>
      <c r="KUC575" s="22"/>
      <c r="KUD575" s="22"/>
      <c r="KUE575" s="22"/>
      <c r="KUF575" s="22"/>
      <c r="KUG575" s="22"/>
      <c r="KUH575" s="22"/>
      <c r="KUI575" s="22"/>
      <c r="KUJ575" s="22"/>
      <c r="KUK575" s="22"/>
      <c r="KUL575" s="22"/>
      <c r="KUM575" s="22"/>
      <c r="KUN575" s="22"/>
      <c r="KUO575" s="22"/>
      <c r="KUP575" s="22"/>
      <c r="KUQ575" s="22"/>
      <c r="KUR575" s="22"/>
      <c r="KUS575" s="22"/>
      <c r="KUT575" s="22"/>
      <c r="KUU575" s="22"/>
      <c r="KUV575" s="22"/>
      <c r="KUW575" s="22"/>
      <c r="KUX575" s="22"/>
      <c r="KUY575" s="22"/>
      <c r="KUZ575" s="22"/>
      <c r="KVA575" s="22"/>
      <c r="KVB575" s="22"/>
      <c r="KVC575" s="22"/>
      <c r="KVD575" s="22"/>
      <c r="KVE575" s="22"/>
      <c r="KVF575" s="22"/>
      <c r="KVG575" s="22"/>
      <c r="KVH575" s="22"/>
      <c r="KVI575" s="22"/>
      <c r="KVJ575" s="22"/>
      <c r="KVK575" s="22"/>
      <c r="KVL575" s="22"/>
      <c r="KVM575" s="22"/>
      <c r="KVN575" s="22"/>
      <c r="KVO575" s="22"/>
      <c r="KVP575" s="22"/>
      <c r="KVQ575" s="22"/>
      <c r="KVR575" s="22"/>
      <c r="KVS575" s="22"/>
      <c r="KVT575" s="22"/>
      <c r="KVU575" s="22"/>
      <c r="KVV575" s="22"/>
      <c r="KVW575" s="22"/>
      <c r="KVX575" s="22"/>
      <c r="KVY575" s="22"/>
      <c r="KVZ575" s="22"/>
      <c r="KWA575" s="22"/>
      <c r="KWB575" s="22"/>
      <c r="KWC575" s="22"/>
      <c r="KWD575" s="22"/>
      <c r="KWE575" s="22"/>
      <c r="KWF575" s="22"/>
      <c r="KWG575" s="22"/>
      <c r="KWH575" s="22"/>
      <c r="KWI575" s="22"/>
      <c r="KWJ575" s="22"/>
      <c r="KWK575" s="22"/>
      <c r="KWL575" s="22"/>
      <c r="KWM575" s="22"/>
      <c r="KWN575" s="22"/>
      <c r="KWO575" s="22"/>
      <c r="KWP575" s="22"/>
      <c r="KWQ575" s="22"/>
      <c r="KWR575" s="22"/>
      <c r="KWS575" s="22"/>
      <c r="KWT575" s="22"/>
      <c r="KWU575" s="22"/>
      <c r="KWV575" s="22"/>
      <c r="KWW575" s="22"/>
      <c r="KWX575" s="22"/>
      <c r="KWY575" s="22"/>
      <c r="KWZ575" s="22"/>
      <c r="KXA575" s="22"/>
      <c r="KXB575" s="22"/>
      <c r="KXC575" s="22"/>
      <c r="KXD575" s="22"/>
      <c r="KXE575" s="22"/>
      <c r="KXF575" s="22"/>
      <c r="KXG575" s="22"/>
      <c r="KXH575" s="22"/>
      <c r="KXI575" s="22"/>
      <c r="KXJ575" s="22"/>
      <c r="KXK575" s="22"/>
      <c r="KXL575" s="22"/>
      <c r="KXM575" s="22"/>
      <c r="KXN575" s="22"/>
      <c r="KXO575" s="22"/>
      <c r="KXP575" s="22"/>
      <c r="KXQ575" s="22"/>
      <c r="KXR575" s="22"/>
      <c r="KXS575" s="22"/>
      <c r="KXT575" s="22"/>
      <c r="KXU575" s="22"/>
      <c r="KXV575" s="22"/>
      <c r="KXW575" s="22"/>
      <c r="KXX575" s="22"/>
      <c r="KXY575" s="22"/>
      <c r="KXZ575" s="22"/>
      <c r="KYA575" s="22"/>
      <c r="KYB575" s="22"/>
      <c r="KYC575" s="22"/>
      <c r="KYD575" s="22"/>
      <c r="KYE575" s="22"/>
      <c r="KYF575" s="22"/>
      <c r="KYG575" s="22"/>
      <c r="KYH575" s="22"/>
      <c r="KYI575" s="22"/>
      <c r="KYJ575" s="22"/>
      <c r="KYK575" s="22"/>
      <c r="KYL575" s="22"/>
      <c r="KYM575" s="22"/>
      <c r="KYN575" s="22"/>
      <c r="KYO575" s="22"/>
      <c r="KYP575" s="22"/>
      <c r="KYQ575" s="22"/>
      <c r="KYR575" s="22"/>
      <c r="KYS575" s="22"/>
      <c r="KYT575" s="22"/>
      <c r="KYU575" s="22"/>
      <c r="KYV575" s="22"/>
      <c r="KYW575" s="22"/>
      <c r="KYX575" s="22"/>
      <c r="KYY575" s="22"/>
      <c r="KYZ575" s="22"/>
      <c r="KZA575" s="22"/>
      <c r="KZB575" s="22"/>
      <c r="KZC575" s="22"/>
      <c r="KZD575" s="22"/>
      <c r="KZE575" s="22"/>
      <c r="KZF575" s="22"/>
      <c r="KZG575" s="22"/>
      <c r="KZH575" s="22"/>
      <c r="KZI575" s="22"/>
      <c r="KZJ575" s="22"/>
      <c r="KZK575" s="22"/>
      <c r="KZL575" s="22"/>
      <c r="KZM575" s="22"/>
      <c r="KZN575" s="22"/>
      <c r="KZO575" s="22"/>
      <c r="KZP575" s="22"/>
      <c r="KZQ575" s="22"/>
      <c r="KZR575" s="22"/>
      <c r="KZS575" s="22"/>
      <c r="KZT575" s="22"/>
      <c r="KZU575" s="22"/>
      <c r="KZV575" s="22"/>
      <c r="KZW575" s="22"/>
      <c r="KZX575" s="22"/>
      <c r="KZY575" s="22"/>
      <c r="KZZ575" s="22"/>
      <c r="LAA575" s="22"/>
      <c r="LAB575" s="22"/>
      <c r="LAC575" s="22"/>
      <c r="LAD575" s="22"/>
      <c r="LAE575" s="22"/>
      <c r="LAF575" s="22"/>
      <c r="LAG575" s="22"/>
      <c r="LAH575" s="22"/>
      <c r="LAI575" s="22"/>
      <c r="LAJ575" s="22"/>
      <c r="LAK575" s="22"/>
      <c r="LAL575" s="22"/>
      <c r="LAM575" s="22"/>
      <c r="LAN575" s="22"/>
      <c r="LAO575" s="22"/>
      <c r="LAP575" s="22"/>
      <c r="LAQ575" s="22"/>
      <c r="LAR575" s="22"/>
      <c r="LAS575" s="22"/>
      <c r="LAT575" s="22"/>
      <c r="LAU575" s="22"/>
      <c r="LAV575" s="22"/>
      <c r="LAW575" s="22"/>
      <c r="LAX575" s="22"/>
      <c r="LAY575" s="22"/>
      <c r="LAZ575" s="22"/>
      <c r="LBA575" s="22"/>
      <c r="LBB575" s="22"/>
      <c r="LBC575" s="22"/>
      <c r="LBD575" s="22"/>
      <c r="LBE575" s="22"/>
      <c r="LBF575" s="22"/>
      <c r="LBG575" s="22"/>
      <c r="LBH575" s="22"/>
      <c r="LBI575" s="22"/>
      <c r="LBJ575" s="22"/>
      <c r="LBK575" s="22"/>
      <c r="LBL575" s="22"/>
      <c r="LBM575" s="22"/>
      <c r="LBN575" s="22"/>
      <c r="LBO575" s="22"/>
      <c r="LBP575" s="22"/>
      <c r="LBQ575" s="22"/>
      <c r="LBR575" s="22"/>
      <c r="LBS575" s="22"/>
      <c r="LBT575" s="22"/>
      <c r="LBU575" s="22"/>
      <c r="LBV575" s="22"/>
      <c r="LBW575" s="22"/>
      <c r="LBX575" s="22"/>
      <c r="LBY575" s="22"/>
      <c r="LBZ575" s="22"/>
      <c r="LCA575" s="22"/>
      <c r="LCB575" s="22"/>
      <c r="LCC575" s="22"/>
      <c r="LCD575" s="22"/>
      <c r="LCE575" s="22"/>
      <c r="LCF575" s="22"/>
      <c r="LCG575" s="22"/>
      <c r="LCH575" s="22"/>
      <c r="LCI575" s="22"/>
      <c r="LCJ575" s="22"/>
      <c r="LCK575" s="22"/>
      <c r="LCL575" s="22"/>
      <c r="LCM575" s="22"/>
      <c r="LCN575" s="22"/>
      <c r="LCO575" s="22"/>
      <c r="LCP575" s="22"/>
      <c r="LCQ575" s="22"/>
      <c r="LCR575" s="22"/>
      <c r="LCS575" s="22"/>
      <c r="LCT575" s="22"/>
      <c r="LCU575" s="22"/>
      <c r="LCV575" s="22"/>
      <c r="LCW575" s="22"/>
      <c r="LCX575" s="22"/>
      <c r="LCY575" s="22"/>
      <c r="LCZ575" s="22"/>
      <c r="LDA575" s="22"/>
      <c r="LDB575" s="22"/>
      <c r="LDC575" s="22"/>
      <c r="LDD575" s="22"/>
      <c r="LDE575" s="22"/>
      <c r="LDF575" s="22"/>
      <c r="LDG575" s="22"/>
      <c r="LDH575" s="22"/>
      <c r="LDI575" s="22"/>
      <c r="LDJ575" s="22"/>
      <c r="LDK575" s="22"/>
      <c r="LDL575" s="22"/>
      <c r="LDM575" s="22"/>
      <c r="LDN575" s="22"/>
      <c r="LDO575" s="22"/>
      <c r="LDP575" s="22"/>
      <c r="LDQ575" s="22"/>
      <c r="LDR575" s="22"/>
      <c r="LDS575" s="22"/>
      <c r="LDT575" s="22"/>
      <c r="LDU575" s="22"/>
      <c r="LDV575" s="22"/>
      <c r="LDW575" s="22"/>
      <c r="LDX575" s="22"/>
      <c r="LDY575" s="22"/>
      <c r="LDZ575" s="22"/>
      <c r="LEA575" s="22"/>
      <c r="LEB575" s="22"/>
      <c r="LEC575" s="22"/>
      <c r="LED575" s="22"/>
      <c r="LEE575" s="22"/>
      <c r="LEF575" s="22"/>
      <c r="LEG575" s="22"/>
      <c r="LEH575" s="22"/>
      <c r="LEI575" s="22"/>
      <c r="LEJ575" s="22"/>
      <c r="LEK575" s="22"/>
      <c r="LEL575" s="22"/>
      <c r="LEM575" s="22"/>
      <c r="LEN575" s="22"/>
      <c r="LEO575" s="22"/>
      <c r="LEP575" s="22"/>
      <c r="LEQ575" s="22"/>
      <c r="LER575" s="22"/>
      <c r="LES575" s="22"/>
      <c r="LET575" s="22"/>
      <c r="LEU575" s="22"/>
      <c r="LEV575" s="22"/>
      <c r="LEW575" s="22"/>
      <c r="LEX575" s="22"/>
      <c r="LEY575" s="22"/>
      <c r="LEZ575" s="22"/>
      <c r="LFA575" s="22"/>
      <c r="LFB575" s="22"/>
      <c r="LFC575" s="22"/>
      <c r="LFD575" s="22"/>
      <c r="LFE575" s="22"/>
      <c r="LFF575" s="22"/>
      <c r="LFG575" s="22"/>
      <c r="LFH575" s="22"/>
      <c r="LFI575" s="22"/>
      <c r="LFJ575" s="22"/>
      <c r="LFK575" s="22"/>
      <c r="LFL575" s="22"/>
      <c r="LFM575" s="22"/>
      <c r="LFN575" s="22"/>
      <c r="LFO575" s="22"/>
      <c r="LFP575" s="22"/>
      <c r="LFQ575" s="22"/>
      <c r="LFR575" s="22"/>
      <c r="LFS575" s="22"/>
      <c r="LFT575" s="22"/>
      <c r="LFU575" s="22"/>
      <c r="LFV575" s="22"/>
      <c r="LFW575" s="22"/>
      <c r="LFX575" s="22"/>
      <c r="LFY575" s="22"/>
      <c r="LFZ575" s="22"/>
      <c r="LGA575" s="22"/>
      <c r="LGB575" s="22"/>
      <c r="LGC575" s="22"/>
      <c r="LGD575" s="22"/>
      <c r="LGE575" s="22"/>
      <c r="LGF575" s="22"/>
      <c r="LGG575" s="22"/>
      <c r="LGH575" s="22"/>
      <c r="LGI575" s="22"/>
      <c r="LGJ575" s="22"/>
      <c r="LGK575" s="22"/>
      <c r="LGL575" s="22"/>
      <c r="LGM575" s="22"/>
      <c r="LGN575" s="22"/>
      <c r="LGO575" s="22"/>
      <c r="LGP575" s="22"/>
      <c r="LGQ575" s="22"/>
      <c r="LGR575" s="22"/>
      <c r="LGS575" s="22"/>
      <c r="LGT575" s="22"/>
      <c r="LGU575" s="22"/>
      <c r="LGV575" s="22"/>
      <c r="LGW575" s="22"/>
      <c r="LGX575" s="22"/>
      <c r="LGY575" s="22"/>
      <c r="LGZ575" s="22"/>
      <c r="LHA575" s="22"/>
      <c r="LHB575" s="22"/>
      <c r="LHC575" s="22"/>
      <c r="LHD575" s="22"/>
      <c r="LHE575" s="22"/>
      <c r="LHF575" s="22"/>
      <c r="LHG575" s="22"/>
      <c r="LHH575" s="22"/>
      <c r="LHI575" s="22"/>
      <c r="LHJ575" s="22"/>
      <c r="LHK575" s="22"/>
      <c r="LHL575" s="22"/>
      <c r="LHM575" s="22"/>
      <c r="LHN575" s="22"/>
      <c r="LHO575" s="22"/>
      <c r="LHP575" s="22"/>
      <c r="LHQ575" s="22"/>
      <c r="LHR575" s="22"/>
      <c r="LHS575" s="22"/>
      <c r="LHT575" s="22"/>
      <c r="LHU575" s="22"/>
      <c r="LHV575" s="22"/>
      <c r="LHW575" s="22"/>
      <c r="LHX575" s="22"/>
      <c r="LHY575" s="22"/>
      <c r="LHZ575" s="22"/>
      <c r="LIA575" s="22"/>
      <c r="LIB575" s="22"/>
      <c r="LIC575" s="22"/>
      <c r="LID575" s="22"/>
      <c r="LIE575" s="22"/>
      <c r="LIF575" s="22"/>
      <c r="LIG575" s="22"/>
      <c r="LIH575" s="22"/>
      <c r="LII575" s="22"/>
      <c r="LIJ575" s="22"/>
      <c r="LIK575" s="22"/>
      <c r="LIL575" s="22"/>
      <c r="LIM575" s="22"/>
      <c r="LIN575" s="22"/>
      <c r="LIO575" s="22"/>
      <c r="LIP575" s="22"/>
      <c r="LIQ575" s="22"/>
      <c r="LIR575" s="22"/>
      <c r="LIS575" s="22"/>
      <c r="LIT575" s="22"/>
      <c r="LIU575" s="22"/>
      <c r="LIV575" s="22"/>
      <c r="LIW575" s="22"/>
      <c r="LIX575" s="22"/>
      <c r="LIY575" s="22"/>
      <c r="LIZ575" s="22"/>
      <c r="LJA575" s="22"/>
      <c r="LJB575" s="22"/>
      <c r="LJC575" s="22"/>
      <c r="LJD575" s="22"/>
      <c r="LJE575" s="22"/>
      <c r="LJF575" s="22"/>
      <c r="LJG575" s="22"/>
      <c r="LJH575" s="22"/>
      <c r="LJI575" s="22"/>
      <c r="LJJ575" s="22"/>
      <c r="LJK575" s="22"/>
      <c r="LJL575" s="22"/>
      <c r="LJM575" s="22"/>
      <c r="LJN575" s="22"/>
      <c r="LJO575" s="22"/>
      <c r="LJP575" s="22"/>
      <c r="LJQ575" s="22"/>
      <c r="LJR575" s="22"/>
      <c r="LJS575" s="22"/>
      <c r="LJT575" s="22"/>
      <c r="LJU575" s="22"/>
      <c r="LJV575" s="22"/>
      <c r="LJW575" s="22"/>
      <c r="LJX575" s="22"/>
      <c r="LJY575" s="22"/>
      <c r="LJZ575" s="22"/>
      <c r="LKA575" s="22"/>
      <c r="LKB575" s="22"/>
      <c r="LKC575" s="22"/>
      <c r="LKD575" s="22"/>
      <c r="LKE575" s="22"/>
      <c r="LKF575" s="22"/>
      <c r="LKG575" s="22"/>
      <c r="LKH575" s="22"/>
      <c r="LKI575" s="22"/>
      <c r="LKJ575" s="22"/>
      <c r="LKK575" s="22"/>
      <c r="LKL575" s="22"/>
      <c r="LKM575" s="22"/>
      <c r="LKN575" s="22"/>
      <c r="LKO575" s="22"/>
      <c r="LKP575" s="22"/>
      <c r="LKQ575" s="22"/>
      <c r="LKR575" s="22"/>
      <c r="LKS575" s="22"/>
      <c r="LKT575" s="22"/>
      <c r="LKU575" s="22"/>
      <c r="LKV575" s="22"/>
      <c r="LKW575" s="22"/>
      <c r="LKX575" s="22"/>
      <c r="LKY575" s="22"/>
      <c r="LKZ575" s="22"/>
      <c r="LLA575" s="22"/>
      <c r="LLB575" s="22"/>
      <c r="LLC575" s="22"/>
      <c r="LLD575" s="22"/>
      <c r="LLE575" s="22"/>
      <c r="LLF575" s="22"/>
      <c r="LLG575" s="22"/>
      <c r="LLH575" s="22"/>
      <c r="LLI575" s="22"/>
      <c r="LLJ575" s="22"/>
      <c r="LLK575" s="22"/>
      <c r="LLL575" s="22"/>
      <c r="LLM575" s="22"/>
      <c r="LLN575" s="22"/>
      <c r="LLO575" s="22"/>
      <c r="LLP575" s="22"/>
      <c r="LLQ575" s="22"/>
      <c r="LLR575" s="22"/>
      <c r="LLS575" s="22"/>
      <c r="LLT575" s="22"/>
      <c r="LLU575" s="22"/>
      <c r="LLV575" s="22"/>
      <c r="LLW575" s="22"/>
      <c r="LLX575" s="22"/>
      <c r="LLY575" s="22"/>
      <c r="LLZ575" s="22"/>
      <c r="LMA575" s="22"/>
      <c r="LMB575" s="22"/>
      <c r="LMC575" s="22"/>
      <c r="LMD575" s="22"/>
      <c r="LME575" s="22"/>
      <c r="LMF575" s="22"/>
      <c r="LMG575" s="22"/>
      <c r="LMH575" s="22"/>
      <c r="LMI575" s="22"/>
      <c r="LMJ575" s="22"/>
      <c r="LMK575" s="22"/>
      <c r="LML575" s="22"/>
      <c r="LMM575" s="22"/>
      <c r="LMN575" s="22"/>
      <c r="LMO575" s="22"/>
      <c r="LMP575" s="22"/>
      <c r="LMQ575" s="22"/>
      <c r="LMR575" s="22"/>
      <c r="LMS575" s="22"/>
      <c r="LMT575" s="22"/>
      <c r="LMU575" s="22"/>
      <c r="LMV575" s="22"/>
      <c r="LMW575" s="22"/>
      <c r="LMX575" s="22"/>
      <c r="LMY575" s="22"/>
      <c r="LMZ575" s="22"/>
      <c r="LNA575" s="22"/>
      <c r="LNB575" s="22"/>
      <c r="LNC575" s="22"/>
      <c r="LND575" s="22"/>
      <c r="LNE575" s="22"/>
      <c r="LNF575" s="22"/>
      <c r="LNG575" s="22"/>
      <c r="LNH575" s="22"/>
      <c r="LNI575" s="22"/>
      <c r="LNJ575" s="22"/>
      <c r="LNK575" s="22"/>
      <c r="LNL575" s="22"/>
      <c r="LNM575" s="22"/>
      <c r="LNN575" s="22"/>
      <c r="LNO575" s="22"/>
      <c r="LNP575" s="22"/>
      <c r="LNQ575" s="22"/>
      <c r="LNR575" s="22"/>
      <c r="LNS575" s="22"/>
      <c r="LNT575" s="22"/>
      <c r="LNU575" s="22"/>
      <c r="LNV575" s="22"/>
      <c r="LNW575" s="22"/>
      <c r="LNX575" s="22"/>
      <c r="LNY575" s="22"/>
      <c r="LNZ575" s="22"/>
      <c r="LOA575" s="22"/>
      <c r="LOB575" s="22"/>
      <c r="LOC575" s="22"/>
      <c r="LOD575" s="22"/>
      <c r="LOE575" s="22"/>
      <c r="LOF575" s="22"/>
      <c r="LOG575" s="22"/>
      <c r="LOH575" s="22"/>
      <c r="LOI575" s="22"/>
      <c r="LOJ575" s="22"/>
      <c r="LOK575" s="22"/>
      <c r="LOL575" s="22"/>
      <c r="LOM575" s="22"/>
      <c r="LON575" s="22"/>
      <c r="LOO575" s="22"/>
      <c r="LOP575" s="22"/>
      <c r="LOQ575" s="22"/>
      <c r="LOR575" s="22"/>
      <c r="LOS575" s="22"/>
      <c r="LOT575" s="22"/>
      <c r="LOU575" s="22"/>
      <c r="LOV575" s="22"/>
      <c r="LOW575" s="22"/>
      <c r="LOX575" s="22"/>
      <c r="LOY575" s="22"/>
      <c r="LOZ575" s="22"/>
      <c r="LPA575" s="22"/>
      <c r="LPB575" s="22"/>
      <c r="LPC575" s="22"/>
      <c r="LPD575" s="22"/>
      <c r="LPE575" s="22"/>
      <c r="LPF575" s="22"/>
      <c r="LPG575" s="22"/>
      <c r="LPH575" s="22"/>
      <c r="LPI575" s="22"/>
      <c r="LPJ575" s="22"/>
      <c r="LPK575" s="22"/>
      <c r="LPL575" s="22"/>
      <c r="LPM575" s="22"/>
      <c r="LPN575" s="22"/>
      <c r="LPO575" s="22"/>
      <c r="LPP575" s="22"/>
      <c r="LPQ575" s="22"/>
      <c r="LPR575" s="22"/>
      <c r="LPS575" s="22"/>
      <c r="LPT575" s="22"/>
      <c r="LPU575" s="22"/>
      <c r="LPV575" s="22"/>
      <c r="LPW575" s="22"/>
      <c r="LPX575" s="22"/>
      <c r="LPY575" s="22"/>
      <c r="LPZ575" s="22"/>
      <c r="LQA575" s="22"/>
      <c r="LQB575" s="22"/>
      <c r="LQC575" s="22"/>
      <c r="LQD575" s="22"/>
      <c r="LQE575" s="22"/>
      <c r="LQF575" s="22"/>
      <c r="LQG575" s="22"/>
      <c r="LQH575" s="22"/>
      <c r="LQI575" s="22"/>
      <c r="LQJ575" s="22"/>
      <c r="LQK575" s="22"/>
      <c r="LQL575" s="22"/>
      <c r="LQM575" s="22"/>
      <c r="LQN575" s="22"/>
      <c r="LQO575" s="22"/>
      <c r="LQP575" s="22"/>
      <c r="LQQ575" s="22"/>
      <c r="LQR575" s="22"/>
      <c r="LQS575" s="22"/>
      <c r="LQT575" s="22"/>
      <c r="LQU575" s="22"/>
      <c r="LQV575" s="22"/>
      <c r="LQW575" s="22"/>
      <c r="LQX575" s="22"/>
      <c r="LQY575" s="22"/>
      <c r="LQZ575" s="22"/>
      <c r="LRA575" s="22"/>
      <c r="LRB575" s="22"/>
      <c r="LRC575" s="22"/>
      <c r="LRD575" s="22"/>
      <c r="LRE575" s="22"/>
      <c r="LRF575" s="22"/>
      <c r="LRG575" s="22"/>
      <c r="LRH575" s="22"/>
      <c r="LRI575" s="22"/>
      <c r="LRJ575" s="22"/>
      <c r="LRK575" s="22"/>
      <c r="LRL575" s="22"/>
      <c r="LRM575" s="22"/>
      <c r="LRN575" s="22"/>
      <c r="LRO575" s="22"/>
      <c r="LRP575" s="22"/>
      <c r="LRQ575" s="22"/>
      <c r="LRR575" s="22"/>
      <c r="LRS575" s="22"/>
      <c r="LRT575" s="22"/>
      <c r="LRU575" s="22"/>
      <c r="LRV575" s="22"/>
      <c r="LRW575" s="22"/>
      <c r="LRX575" s="22"/>
      <c r="LRY575" s="22"/>
      <c r="LRZ575" s="22"/>
      <c r="LSA575" s="22"/>
      <c r="LSB575" s="22"/>
      <c r="LSC575" s="22"/>
      <c r="LSD575" s="22"/>
      <c r="LSE575" s="22"/>
      <c r="LSF575" s="22"/>
      <c r="LSG575" s="22"/>
      <c r="LSH575" s="22"/>
      <c r="LSI575" s="22"/>
      <c r="LSJ575" s="22"/>
      <c r="LSK575" s="22"/>
      <c r="LSL575" s="22"/>
      <c r="LSM575" s="22"/>
      <c r="LSN575" s="22"/>
      <c r="LSO575" s="22"/>
      <c r="LSP575" s="22"/>
      <c r="LSQ575" s="22"/>
      <c r="LSR575" s="22"/>
      <c r="LSS575" s="22"/>
      <c r="LST575" s="22"/>
      <c r="LSU575" s="22"/>
      <c r="LSV575" s="22"/>
      <c r="LSW575" s="22"/>
      <c r="LSX575" s="22"/>
      <c r="LSY575" s="22"/>
      <c r="LSZ575" s="22"/>
      <c r="LTA575" s="22"/>
      <c r="LTB575" s="22"/>
      <c r="LTC575" s="22"/>
      <c r="LTD575" s="22"/>
      <c r="LTE575" s="22"/>
      <c r="LTF575" s="22"/>
      <c r="LTG575" s="22"/>
      <c r="LTH575" s="22"/>
      <c r="LTI575" s="22"/>
      <c r="LTJ575" s="22"/>
      <c r="LTK575" s="22"/>
      <c r="LTL575" s="22"/>
      <c r="LTM575" s="22"/>
      <c r="LTN575" s="22"/>
      <c r="LTO575" s="22"/>
      <c r="LTP575" s="22"/>
      <c r="LTQ575" s="22"/>
      <c r="LTR575" s="22"/>
      <c r="LTS575" s="22"/>
      <c r="LTT575" s="22"/>
      <c r="LTU575" s="22"/>
      <c r="LTV575" s="22"/>
      <c r="LTW575" s="22"/>
      <c r="LTX575" s="22"/>
      <c r="LTY575" s="22"/>
      <c r="LTZ575" s="22"/>
      <c r="LUA575" s="22"/>
      <c r="LUB575" s="22"/>
      <c r="LUC575" s="22"/>
      <c r="LUD575" s="22"/>
      <c r="LUE575" s="22"/>
      <c r="LUF575" s="22"/>
      <c r="LUG575" s="22"/>
      <c r="LUH575" s="22"/>
      <c r="LUI575" s="22"/>
      <c r="LUJ575" s="22"/>
      <c r="LUK575" s="22"/>
      <c r="LUL575" s="22"/>
      <c r="LUM575" s="22"/>
      <c r="LUN575" s="22"/>
      <c r="LUO575" s="22"/>
      <c r="LUP575" s="22"/>
      <c r="LUQ575" s="22"/>
      <c r="LUR575" s="22"/>
      <c r="LUS575" s="22"/>
      <c r="LUT575" s="22"/>
      <c r="LUU575" s="22"/>
      <c r="LUV575" s="22"/>
      <c r="LUW575" s="22"/>
      <c r="LUX575" s="22"/>
      <c r="LUY575" s="22"/>
      <c r="LUZ575" s="22"/>
      <c r="LVA575" s="22"/>
      <c r="LVB575" s="22"/>
      <c r="LVC575" s="22"/>
      <c r="LVD575" s="22"/>
      <c r="LVE575" s="22"/>
      <c r="LVF575" s="22"/>
      <c r="LVG575" s="22"/>
      <c r="LVH575" s="22"/>
      <c r="LVI575" s="22"/>
      <c r="LVJ575" s="22"/>
      <c r="LVK575" s="22"/>
      <c r="LVL575" s="22"/>
      <c r="LVM575" s="22"/>
      <c r="LVN575" s="22"/>
      <c r="LVO575" s="22"/>
      <c r="LVP575" s="22"/>
      <c r="LVQ575" s="22"/>
      <c r="LVR575" s="22"/>
      <c r="LVS575" s="22"/>
      <c r="LVT575" s="22"/>
      <c r="LVU575" s="22"/>
      <c r="LVV575" s="22"/>
      <c r="LVW575" s="22"/>
      <c r="LVX575" s="22"/>
      <c r="LVY575" s="22"/>
      <c r="LVZ575" s="22"/>
      <c r="LWA575" s="22"/>
      <c r="LWB575" s="22"/>
      <c r="LWC575" s="22"/>
      <c r="LWD575" s="22"/>
      <c r="LWE575" s="22"/>
      <c r="LWF575" s="22"/>
      <c r="LWG575" s="22"/>
      <c r="LWH575" s="22"/>
      <c r="LWI575" s="22"/>
      <c r="LWJ575" s="22"/>
      <c r="LWK575" s="22"/>
      <c r="LWL575" s="22"/>
      <c r="LWM575" s="22"/>
      <c r="LWN575" s="22"/>
      <c r="LWO575" s="22"/>
      <c r="LWP575" s="22"/>
      <c r="LWQ575" s="22"/>
      <c r="LWR575" s="22"/>
      <c r="LWS575" s="22"/>
      <c r="LWT575" s="22"/>
      <c r="LWU575" s="22"/>
      <c r="LWV575" s="22"/>
      <c r="LWW575" s="22"/>
      <c r="LWX575" s="22"/>
      <c r="LWY575" s="22"/>
      <c r="LWZ575" s="22"/>
      <c r="LXA575" s="22"/>
      <c r="LXB575" s="22"/>
      <c r="LXC575" s="22"/>
      <c r="LXD575" s="22"/>
      <c r="LXE575" s="22"/>
      <c r="LXF575" s="22"/>
      <c r="LXG575" s="22"/>
      <c r="LXH575" s="22"/>
      <c r="LXI575" s="22"/>
      <c r="LXJ575" s="22"/>
      <c r="LXK575" s="22"/>
      <c r="LXL575" s="22"/>
      <c r="LXM575" s="22"/>
      <c r="LXN575" s="22"/>
      <c r="LXO575" s="22"/>
      <c r="LXP575" s="22"/>
      <c r="LXQ575" s="22"/>
      <c r="LXR575" s="22"/>
      <c r="LXS575" s="22"/>
      <c r="LXT575" s="22"/>
      <c r="LXU575" s="22"/>
      <c r="LXV575" s="22"/>
      <c r="LXW575" s="22"/>
      <c r="LXX575" s="22"/>
      <c r="LXY575" s="22"/>
      <c r="LXZ575" s="22"/>
      <c r="LYA575" s="22"/>
      <c r="LYB575" s="22"/>
      <c r="LYC575" s="22"/>
      <c r="LYD575" s="22"/>
      <c r="LYE575" s="22"/>
      <c r="LYF575" s="22"/>
      <c r="LYG575" s="22"/>
      <c r="LYH575" s="22"/>
      <c r="LYI575" s="22"/>
      <c r="LYJ575" s="22"/>
      <c r="LYK575" s="22"/>
      <c r="LYL575" s="22"/>
      <c r="LYM575" s="22"/>
      <c r="LYN575" s="22"/>
      <c r="LYO575" s="22"/>
      <c r="LYP575" s="22"/>
      <c r="LYQ575" s="22"/>
      <c r="LYR575" s="22"/>
      <c r="LYS575" s="22"/>
      <c r="LYT575" s="22"/>
      <c r="LYU575" s="22"/>
      <c r="LYV575" s="22"/>
      <c r="LYW575" s="22"/>
      <c r="LYX575" s="22"/>
      <c r="LYY575" s="22"/>
      <c r="LYZ575" s="22"/>
      <c r="LZA575" s="22"/>
      <c r="LZB575" s="22"/>
      <c r="LZC575" s="22"/>
      <c r="LZD575" s="22"/>
      <c r="LZE575" s="22"/>
      <c r="LZF575" s="22"/>
      <c r="LZG575" s="22"/>
      <c r="LZH575" s="22"/>
      <c r="LZI575" s="22"/>
      <c r="LZJ575" s="22"/>
      <c r="LZK575" s="22"/>
      <c r="LZL575" s="22"/>
      <c r="LZM575" s="22"/>
      <c r="LZN575" s="22"/>
      <c r="LZO575" s="22"/>
      <c r="LZP575" s="22"/>
      <c r="LZQ575" s="22"/>
      <c r="LZR575" s="22"/>
      <c r="LZS575" s="22"/>
      <c r="LZT575" s="22"/>
      <c r="LZU575" s="22"/>
      <c r="LZV575" s="22"/>
      <c r="LZW575" s="22"/>
      <c r="LZX575" s="22"/>
      <c r="LZY575" s="22"/>
      <c r="LZZ575" s="22"/>
      <c r="MAA575" s="22"/>
      <c r="MAB575" s="22"/>
      <c r="MAC575" s="22"/>
      <c r="MAD575" s="22"/>
      <c r="MAE575" s="22"/>
      <c r="MAF575" s="22"/>
      <c r="MAG575" s="22"/>
      <c r="MAH575" s="22"/>
      <c r="MAI575" s="22"/>
      <c r="MAJ575" s="22"/>
      <c r="MAK575" s="22"/>
      <c r="MAL575" s="22"/>
      <c r="MAM575" s="22"/>
      <c r="MAN575" s="22"/>
      <c r="MAO575" s="22"/>
      <c r="MAP575" s="22"/>
      <c r="MAQ575" s="22"/>
      <c r="MAR575" s="22"/>
      <c r="MAS575" s="22"/>
      <c r="MAT575" s="22"/>
      <c r="MAU575" s="22"/>
      <c r="MAV575" s="22"/>
      <c r="MAW575" s="22"/>
      <c r="MAX575" s="22"/>
      <c r="MAY575" s="22"/>
      <c r="MAZ575" s="22"/>
      <c r="MBA575" s="22"/>
      <c r="MBB575" s="22"/>
      <c r="MBC575" s="22"/>
      <c r="MBD575" s="22"/>
      <c r="MBE575" s="22"/>
      <c r="MBF575" s="22"/>
      <c r="MBG575" s="22"/>
      <c r="MBH575" s="22"/>
      <c r="MBI575" s="22"/>
      <c r="MBJ575" s="22"/>
      <c r="MBK575" s="22"/>
      <c r="MBL575" s="22"/>
      <c r="MBM575" s="22"/>
      <c r="MBN575" s="22"/>
      <c r="MBO575" s="22"/>
      <c r="MBP575" s="22"/>
      <c r="MBQ575" s="22"/>
      <c r="MBR575" s="22"/>
      <c r="MBS575" s="22"/>
      <c r="MBT575" s="22"/>
      <c r="MBU575" s="22"/>
      <c r="MBV575" s="22"/>
      <c r="MBW575" s="22"/>
      <c r="MBX575" s="22"/>
      <c r="MBY575" s="22"/>
      <c r="MBZ575" s="22"/>
      <c r="MCA575" s="22"/>
      <c r="MCB575" s="22"/>
      <c r="MCC575" s="22"/>
      <c r="MCD575" s="22"/>
      <c r="MCE575" s="22"/>
      <c r="MCF575" s="22"/>
      <c r="MCG575" s="22"/>
      <c r="MCH575" s="22"/>
      <c r="MCI575" s="22"/>
      <c r="MCJ575" s="22"/>
      <c r="MCK575" s="22"/>
      <c r="MCL575" s="22"/>
      <c r="MCM575" s="22"/>
      <c r="MCN575" s="22"/>
      <c r="MCO575" s="22"/>
      <c r="MCP575" s="22"/>
      <c r="MCQ575" s="22"/>
      <c r="MCR575" s="22"/>
      <c r="MCS575" s="22"/>
      <c r="MCT575" s="22"/>
      <c r="MCU575" s="22"/>
      <c r="MCV575" s="22"/>
      <c r="MCW575" s="22"/>
      <c r="MCX575" s="22"/>
      <c r="MCY575" s="22"/>
      <c r="MCZ575" s="22"/>
      <c r="MDA575" s="22"/>
      <c r="MDB575" s="22"/>
      <c r="MDC575" s="22"/>
      <c r="MDD575" s="22"/>
      <c r="MDE575" s="22"/>
      <c r="MDF575" s="22"/>
      <c r="MDG575" s="22"/>
      <c r="MDH575" s="22"/>
      <c r="MDI575" s="22"/>
      <c r="MDJ575" s="22"/>
      <c r="MDK575" s="22"/>
      <c r="MDL575" s="22"/>
      <c r="MDM575" s="22"/>
      <c r="MDN575" s="22"/>
      <c r="MDO575" s="22"/>
      <c r="MDP575" s="22"/>
      <c r="MDQ575" s="22"/>
      <c r="MDR575" s="22"/>
      <c r="MDS575" s="22"/>
      <c r="MDT575" s="22"/>
      <c r="MDU575" s="22"/>
      <c r="MDV575" s="22"/>
      <c r="MDW575" s="22"/>
      <c r="MDX575" s="22"/>
      <c r="MDY575" s="22"/>
      <c r="MDZ575" s="22"/>
      <c r="MEA575" s="22"/>
      <c r="MEB575" s="22"/>
      <c r="MEC575" s="22"/>
      <c r="MED575" s="22"/>
      <c r="MEE575" s="22"/>
      <c r="MEF575" s="22"/>
      <c r="MEG575" s="22"/>
      <c r="MEH575" s="22"/>
      <c r="MEI575" s="22"/>
      <c r="MEJ575" s="22"/>
      <c r="MEK575" s="22"/>
      <c r="MEL575" s="22"/>
      <c r="MEM575" s="22"/>
      <c r="MEN575" s="22"/>
      <c r="MEO575" s="22"/>
      <c r="MEP575" s="22"/>
      <c r="MEQ575" s="22"/>
      <c r="MER575" s="22"/>
      <c r="MES575" s="22"/>
      <c r="MET575" s="22"/>
      <c r="MEU575" s="22"/>
      <c r="MEV575" s="22"/>
      <c r="MEW575" s="22"/>
      <c r="MEX575" s="22"/>
      <c r="MEY575" s="22"/>
      <c r="MEZ575" s="22"/>
      <c r="MFA575" s="22"/>
      <c r="MFB575" s="22"/>
      <c r="MFC575" s="22"/>
      <c r="MFD575" s="22"/>
      <c r="MFE575" s="22"/>
      <c r="MFF575" s="22"/>
      <c r="MFG575" s="22"/>
      <c r="MFH575" s="22"/>
      <c r="MFI575" s="22"/>
      <c r="MFJ575" s="22"/>
      <c r="MFK575" s="22"/>
      <c r="MFL575" s="22"/>
      <c r="MFM575" s="22"/>
      <c r="MFN575" s="22"/>
      <c r="MFO575" s="22"/>
      <c r="MFP575" s="22"/>
      <c r="MFQ575" s="22"/>
      <c r="MFR575" s="22"/>
      <c r="MFS575" s="22"/>
      <c r="MFT575" s="22"/>
      <c r="MFU575" s="22"/>
      <c r="MFV575" s="22"/>
      <c r="MFW575" s="22"/>
      <c r="MFX575" s="22"/>
      <c r="MFY575" s="22"/>
      <c r="MFZ575" s="22"/>
      <c r="MGA575" s="22"/>
      <c r="MGB575" s="22"/>
      <c r="MGC575" s="22"/>
      <c r="MGD575" s="22"/>
      <c r="MGE575" s="22"/>
      <c r="MGF575" s="22"/>
      <c r="MGG575" s="22"/>
      <c r="MGH575" s="22"/>
      <c r="MGI575" s="22"/>
      <c r="MGJ575" s="22"/>
      <c r="MGK575" s="22"/>
      <c r="MGL575" s="22"/>
      <c r="MGM575" s="22"/>
      <c r="MGN575" s="22"/>
      <c r="MGO575" s="22"/>
      <c r="MGP575" s="22"/>
      <c r="MGQ575" s="22"/>
      <c r="MGR575" s="22"/>
      <c r="MGS575" s="22"/>
      <c r="MGT575" s="22"/>
      <c r="MGU575" s="22"/>
      <c r="MGV575" s="22"/>
      <c r="MGW575" s="22"/>
      <c r="MGX575" s="22"/>
      <c r="MGY575" s="22"/>
      <c r="MGZ575" s="22"/>
      <c r="MHA575" s="22"/>
      <c r="MHB575" s="22"/>
      <c r="MHC575" s="22"/>
      <c r="MHD575" s="22"/>
      <c r="MHE575" s="22"/>
      <c r="MHF575" s="22"/>
      <c r="MHG575" s="22"/>
      <c r="MHH575" s="22"/>
      <c r="MHI575" s="22"/>
      <c r="MHJ575" s="22"/>
      <c r="MHK575" s="22"/>
      <c r="MHL575" s="22"/>
      <c r="MHM575" s="22"/>
      <c r="MHN575" s="22"/>
      <c r="MHO575" s="22"/>
      <c r="MHP575" s="22"/>
      <c r="MHQ575" s="22"/>
      <c r="MHR575" s="22"/>
      <c r="MHS575" s="22"/>
      <c r="MHT575" s="22"/>
      <c r="MHU575" s="22"/>
      <c r="MHV575" s="22"/>
      <c r="MHW575" s="22"/>
      <c r="MHX575" s="22"/>
      <c r="MHY575" s="22"/>
      <c r="MHZ575" s="22"/>
      <c r="MIA575" s="22"/>
      <c r="MIB575" s="22"/>
      <c r="MIC575" s="22"/>
      <c r="MID575" s="22"/>
      <c r="MIE575" s="22"/>
      <c r="MIF575" s="22"/>
      <c r="MIG575" s="22"/>
      <c r="MIH575" s="22"/>
      <c r="MII575" s="22"/>
      <c r="MIJ575" s="22"/>
      <c r="MIK575" s="22"/>
      <c r="MIL575" s="22"/>
      <c r="MIM575" s="22"/>
      <c r="MIN575" s="22"/>
      <c r="MIO575" s="22"/>
      <c r="MIP575" s="22"/>
      <c r="MIQ575" s="22"/>
      <c r="MIR575" s="22"/>
      <c r="MIS575" s="22"/>
      <c r="MIT575" s="22"/>
      <c r="MIU575" s="22"/>
      <c r="MIV575" s="22"/>
      <c r="MIW575" s="22"/>
      <c r="MIX575" s="22"/>
      <c r="MIY575" s="22"/>
      <c r="MIZ575" s="22"/>
      <c r="MJA575" s="22"/>
      <c r="MJB575" s="22"/>
      <c r="MJC575" s="22"/>
      <c r="MJD575" s="22"/>
      <c r="MJE575" s="22"/>
      <c r="MJF575" s="22"/>
      <c r="MJG575" s="22"/>
      <c r="MJH575" s="22"/>
      <c r="MJI575" s="22"/>
      <c r="MJJ575" s="22"/>
      <c r="MJK575" s="22"/>
      <c r="MJL575" s="22"/>
      <c r="MJM575" s="22"/>
      <c r="MJN575" s="22"/>
      <c r="MJO575" s="22"/>
      <c r="MJP575" s="22"/>
      <c r="MJQ575" s="22"/>
      <c r="MJR575" s="22"/>
      <c r="MJS575" s="22"/>
      <c r="MJT575" s="22"/>
      <c r="MJU575" s="22"/>
      <c r="MJV575" s="22"/>
      <c r="MJW575" s="22"/>
      <c r="MJX575" s="22"/>
      <c r="MJY575" s="22"/>
      <c r="MJZ575" s="22"/>
      <c r="MKA575" s="22"/>
      <c r="MKB575" s="22"/>
      <c r="MKC575" s="22"/>
      <c r="MKD575" s="22"/>
      <c r="MKE575" s="22"/>
      <c r="MKF575" s="22"/>
      <c r="MKG575" s="22"/>
      <c r="MKH575" s="22"/>
      <c r="MKI575" s="22"/>
      <c r="MKJ575" s="22"/>
      <c r="MKK575" s="22"/>
      <c r="MKL575" s="22"/>
      <c r="MKM575" s="22"/>
      <c r="MKN575" s="22"/>
      <c r="MKO575" s="22"/>
      <c r="MKP575" s="22"/>
      <c r="MKQ575" s="22"/>
      <c r="MKR575" s="22"/>
      <c r="MKS575" s="22"/>
      <c r="MKT575" s="22"/>
      <c r="MKU575" s="22"/>
      <c r="MKV575" s="22"/>
      <c r="MKW575" s="22"/>
      <c r="MKX575" s="22"/>
      <c r="MKY575" s="22"/>
      <c r="MKZ575" s="22"/>
      <c r="MLA575" s="22"/>
      <c r="MLB575" s="22"/>
      <c r="MLC575" s="22"/>
      <c r="MLD575" s="22"/>
      <c r="MLE575" s="22"/>
      <c r="MLF575" s="22"/>
      <c r="MLG575" s="22"/>
      <c r="MLH575" s="22"/>
      <c r="MLI575" s="22"/>
      <c r="MLJ575" s="22"/>
      <c r="MLK575" s="22"/>
      <c r="MLL575" s="22"/>
      <c r="MLM575" s="22"/>
      <c r="MLN575" s="22"/>
      <c r="MLO575" s="22"/>
      <c r="MLP575" s="22"/>
      <c r="MLQ575" s="22"/>
      <c r="MLR575" s="22"/>
      <c r="MLS575" s="22"/>
      <c r="MLT575" s="22"/>
      <c r="MLU575" s="22"/>
      <c r="MLV575" s="22"/>
      <c r="MLW575" s="22"/>
      <c r="MLX575" s="22"/>
      <c r="MLY575" s="22"/>
      <c r="MLZ575" s="22"/>
      <c r="MMA575" s="22"/>
      <c r="MMB575" s="22"/>
      <c r="MMC575" s="22"/>
      <c r="MMD575" s="22"/>
      <c r="MME575" s="22"/>
      <c r="MMF575" s="22"/>
      <c r="MMG575" s="22"/>
      <c r="MMH575" s="22"/>
      <c r="MMI575" s="22"/>
      <c r="MMJ575" s="22"/>
      <c r="MMK575" s="22"/>
      <c r="MML575" s="22"/>
      <c r="MMM575" s="22"/>
      <c r="MMN575" s="22"/>
      <c r="MMO575" s="22"/>
      <c r="MMP575" s="22"/>
      <c r="MMQ575" s="22"/>
      <c r="MMR575" s="22"/>
      <c r="MMS575" s="22"/>
      <c r="MMT575" s="22"/>
      <c r="MMU575" s="22"/>
      <c r="MMV575" s="22"/>
      <c r="MMW575" s="22"/>
      <c r="MMX575" s="22"/>
      <c r="MMY575" s="22"/>
      <c r="MMZ575" s="22"/>
      <c r="MNA575" s="22"/>
      <c r="MNB575" s="22"/>
      <c r="MNC575" s="22"/>
      <c r="MND575" s="22"/>
      <c r="MNE575" s="22"/>
      <c r="MNF575" s="22"/>
      <c r="MNG575" s="22"/>
      <c r="MNH575" s="22"/>
      <c r="MNI575" s="22"/>
      <c r="MNJ575" s="22"/>
      <c r="MNK575" s="22"/>
      <c r="MNL575" s="22"/>
      <c r="MNM575" s="22"/>
      <c r="MNN575" s="22"/>
      <c r="MNO575" s="22"/>
      <c r="MNP575" s="22"/>
      <c r="MNQ575" s="22"/>
      <c r="MNR575" s="22"/>
      <c r="MNS575" s="22"/>
      <c r="MNT575" s="22"/>
      <c r="MNU575" s="22"/>
      <c r="MNV575" s="22"/>
      <c r="MNW575" s="22"/>
      <c r="MNX575" s="22"/>
      <c r="MNY575" s="22"/>
      <c r="MNZ575" s="22"/>
      <c r="MOA575" s="22"/>
      <c r="MOB575" s="22"/>
      <c r="MOC575" s="22"/>
      <c r="MOD575" s="22"/>
      <c r="MOE575" s="22"/>
      <c r="MOF575" s="22"/>
      <c r="MOG575" s="22"/>
      <c r="MOH575" s="22"/>
      <c r="MOI575" s="22"/>
      <c r="MOJ575" s="22"/>
      <c r="MOK575" s="22"/>
      <c r="MOL575" s="22"/>
      <c r="MOM575" s="22"/>
      <c r="MON575" s="22"/>
      <c r="MOO575" s="22"/>
      <c r="MOP575" s="22"/>
      <c r="MOQ575" s="22"/>
      <c r="MOR575" s="22"/>
      <c r="MOS575" s="22"/>
      <c r="MOT575" s="22"/>
      <c r="MOU575" s="22"/>
      <c r="MOV575" s="22"/>
      <c r="MOW575" s="22"/>
      <c r="MOX575" s="22"/>
      <c r="MOY575" s="22"/>
      <c r="MOZ575" s="22"/>
      <c r="MPA575" s="22"/>
      <c r="MPB575" s="22"/>
      <c r="MPC575" s="22"/>
      <c r="MPD575" s="22"/>
      <c r="MPE575" s="22"/>
      <c r="MPF575" s="22"/>
      <c r="MPG575" s="22"/>
      <c r="MPH575" s="22"/>
      <c r="MPI575" s="22"/>
      <c r="MPJ575" s="22"/>
      <c r="MPK575" s="22"/>
      <c r="MPL575" s="22"/>
      <c r="MPM575" s="22"/>
      <c r="MPN575" s="22"/>
      <c r="MPO575" s="22"/>
      <c r="MPP575" s="22"/>
      <c r="MPQ575" s="22"/>
      <c r="MPR575" s="22"/>
      <c r="MPS575" s="22"/>
      <c r="MPT575" s="22"/>
      <c r="MPU575" s="22"/>
      <c r="MPV575" s="22"/>
      <c r="MPW575" s="22"/>
      <c r="MPX575" s="22"/>
      <c r="MPY575" s="22"/>
      <c r="MPZ575" s="22"/>
      <c r="MQA575" s="22"/>
      <c r="MQB575" s="22"/>
      <c r="MQC575" s="22"/>
      <c r="MQD575" s="22"/>
      <c r="MQE575" s="22"/>
      <c r="MQF575" s="22"/>
      <c r="MQG575" s="22"/>
      <c r="MQH575" s="22"/>
      <c r="MQI575" s="22"/>
      <c r="MQJ575" s="22"/>
      <c r="MQK575" s="22"/>
      <c r="MQL575" s="22"/>
      <c r="MQM575" s="22"/>
      <c r="MQN575" s="22"/>
      <c r="MQO575" s="22"/>
      <c r="MQP575" s="22"/>
      <c r="MQQ575" s="22"/>
      <c r="MQR575" s="22"/>
      <c r="MQS575" s="22"/>
      <c r="MQT575" s="22"/>
      <c r="MQU575" s="22"/>
      <c r="MQV575" s="22"/>
      <c r="MQW575" s="22"/>
      <c r="MQX575" s="22"/>
      <c r="MQY575" s="22"/>
      <c r="MQZ575" s="22"/>
      <c r="MRA575" s="22"/>
      <c r="MRB575" s="22"/>
      <c r="MRC575" s="22"/>
      <c r="MRD575" s="22"/>
      <c r="MRE575" s="22"/>
      <c r="MRF575" s="22"/>
      <c r="MRG575" s="22"/>
      <c r="MRH575" s="22"/>
      <c r="MRI575" s="22"/>
      <c r="MRJ575" s="22"/>
      <c r="MRK575" s="22"/>
      <c r="MRL575" s="22"/>
      <c r="MRM575" s="22"/>
      <c r="MRN575" s="22"/>
      <c r="MRO575" s="22"/>
      <c r="MRP575" s="22"/>
      <c r="MRQ575" s="22"/>
      <c r="MRR575" s="22"/>
      <c r="MRS575" s="22"/>
      <c r="MRT575" s="22"/>
      <c r="MRU575" s="22"/>
      <c r="MRV575" s="22"/>
      <c r="MRW575" s="22"/>
      <c r="MRX575" s="22"/>
      <c r="MRY575" s="22"/>
      <c r="MRZ575" s="22"/>
      <c r="MSA575" s="22"/>
      <c r="MSB575" s="22"/>
      <c r="MSC575" s="22"/>
      <c r="MSD575" s="22"/>
      <c r="MSE575" s="22"/>
      <c r="MSF575" s="22"/>
      <c r="MSG575" s="22"/>
      <c r="MSH575" s="22"/>
      <c r="MSI575" s="22"/>
      <c r="MSJ575" s="22"/>
      <c r="MSK575" s="22"/>
      <c r="MSL575" s="22"/>
      <c r="MSM575" s="22"/>
      <c r="MSN575" s="22"/>
      <c r="MSO575" s="22"/>
      <c r="MSP575" s="22"/>
      <c r="MSQ575" s="22"/>
      <c r="MSR575" s="22"/>
      <c r="MSS575" s="22"/>
      <c r="MST575" s="22"/>
      <c r="MSU575" s="22"/>
      <c r="MSV575" s="22"/>
      <c r="MSW575" s="22"/>
      <c r="MSX575" s="22"/>
      <c r="MSY575" s="22"/>
      <c r="MSZ575" s="22"/>
      <c r="MTA575" s="22"/>
      <c r="MTB575" s="22"/>
      <c r="MTC575" s="22"/>
      <c r="MTD575" s="22"/>
      <c r="MTE575" s="22"/>
      <c r="MTF575" s="22"/>
      <c r="MTG575" s="22"/>
      <c r="MTH575" s="22"/>
      <c r="MTI575" s="22"/>
      <c r="MTJ575" s="22"/>
      <c r="MTK575" s="22"/>
      <c r="MTL575" s="22"/>
      <c r="MTM575" s="22"/>
      <c r="MTN575" s="22"/>
      <c r="MTO575" s="22"/>
      <c r="MTP575" s="22"/>
      <c r="MTQ575" s="22"/>
      <c r="MTR575" s="22"/>
      <c r="MTS575" s="22"/>
      <c r="MTT575" s="22"/>
      <c r="MTU575" s="22"/>
      <c r="MTV575" s="22"/>
      <c r="MTW575" s="22"/>
      <c r="MTX575" s="22"/>
      <c r="MTY575" s="22"/>
      <c r="MTZ575" s="22"/>
      <c r="MUA575" s="22"/>
      <c r="MUB575" s="22"/>
      <c r="MUC575" s="22"/>
      <c r="MUD575" s="22"/>
      <c r="MUE575" s="22"/>
      <c r="MUF575" s="22"/>
      <c r="MUG575" s="22"/>
      <c r="MUH575" s="22"/>
      <c r="MUI575" s="22"/>
      <c r="MUJ575" s="22"/>
      <c r="MUK575" s="22"/>
      <c r="MUL575" s="22"/>
      <c r="MUM575" s="22"/>
      <c r="MUN575" s="22"/>
      <c r="MUO575" s="22"/>
      <c r="MUP575" s="22"/>
      <c r="MUQ575" s="22"/>
      <c r="MUR575" s="22"/>
      <c r="MUS575" s="22"/>
      <c r="MUT575" s="22"/>
      <c r="MUU575" s="22"/>
      <c r="MUV575" s="22"/>
      <c r="MUW575" s="22"/>
      <c r="MUX575" s="22"/>
      <c r="MUY575" s="22"/>
      <c r="MUZ575" s="22"/>
      <c r="MVA575" s="22"/>
      <c r="MVB575" s="22"/>
      <c r="MVC575" s="22"/>
      <c r="MVD575" s="22"/>
      <c r="MVE575" s="22"/>
      <c r="MVF575" s="22"/>
      <c r="MVG575" s="22"/>
      <c r="MVH575" s="22"/>
      <c r="MVI575" s="22"/>
      <c r="MVJ575" s="22"/>
      <c r="MVK575" s="22"/>
      <c r="MVL575" s="22"/>
      <c r="MVM575" s="22"/>
      <c r="MVN575" s="22"/>
      <c r="MVO575" s="22"/>
      <c r="MVP575" s="22"/>
      <c r="MVQ575" s="22"/>
      <c r="MVR575" s="22"/>
      <c r="MVS575" s="22"/>
      <c r="MVT575" s="22"/>
      <c r="MVU575" s="22"/>
      <c r="MVV575" s="22"/>
      <c r="MVW575" s="22"/>
      <c r="MVX575" s="22"/>
      <c r="MVY575" s="22"/>
      <c r="MVZ575" s="22"/>
      <c r="MWA575" s="22"/>
      <c r="MWB575" s="22"/>
      <c r="MWC575" s="22"/>
      <c r="MWD575" s="22"/>
      <c r="MWE575" s="22"/>
      <c r="MWF575" s="22"/>
      <c r="MWG575" s="22"/>
      <c r="MWH575" s="22"/>
      <c r="MWI575" s="22"/>
      <c r="MWJ575" s="22"/>
      <c r="MWK575" s="22"/>
      <c r="MWL575" s="22"/>
      <c r="MWM575" s="22"/>
      <c r="MWN575" s="22"/>
      <c r="MWO575" s="22"/>
      <c r="MWP575" s="22"/>
      <c r="MWQ575" s="22"/>
      <c r="MWR575" s="22"/>
      <c r="MWS575" s="22"/>
      <c r="MWT575" s="22"/>
      <c r="MWU575" s="22"/>
      <c r="MWV575" s="22"/>
      <c r="MWW575" s="22"/>
      <c r="MWX575" s="22"/>
      <c r="MWY575" s="22"/>
      <c r="MWZ575" s="22"/>
      <c r="MXA575" s="22"/>
      <c r="MXB575" s="22"/>
      <c r="MXC575" s="22"/>
      <c r="MXD575" s="22"/>
      <c r="MXE575" s="22"/>
      <c r="MXF575" s="22"/>
      <c r="MXG575" s="22"/>
      <c r="MXH575" s="22"/>
      <c r="MXI575" s="22"/>
      <c r="MXJ575" s="22"/>
      <c r="MXK575" s="22"/>
      <c r="MXL575" s="22"/>
      <c r="MXM575" s="22"/>
      <c r="MXN575" s="22"/>
      <c r="MXO575" s="22"/>
      <c r="MXP575" s="22"/>
      <c r="MXQ575" s="22"/>
      <c r="MXR575" s="22"/>
      <c r="MXS575" s="22"/>
      <c r="MXT575" s="22"/>
      <c r="MXU575" s="22"/>
      <c r="MXV575" s="22"/>
      <c r="MXW575" s="22"/>
      <c r="MXX575" s="22"/>
      <c r="MXY575" s="22"/>
      <c r="MXZ575" s="22"/>
      <c r="MYA575" s="22"/>
      <c r="MYB575" s="22"/>
      <c r="MYC575" s="22"/>
      <c r="MYD575" s="22"/>
      <c r="MYE575" s="22"/>
      <c r="MYF575" s="22"/>
      <c r="MYG575" s="22"/>
      <c r="MYH575" s="22"/>
      <c r="MYI575" s="22"/>
      <c r="MYJ575" s="22"/>
      <c r="MYK575" s="22"/>
      <c r="MYL575" s="22"/>
      <c r="MYM575" s="22"/>
      <c r="MYN575" s="22"/>
      <c r="MYO575" s="22"/>
      <c r="MYP575" s="22"/>
      <c r="MYQ575" s="22"/>
      <c r="MYR575" s="22"/>
      <c r="MYS575" s="22"/>
      <c r="MYT575" s="22"/>
      <c r="MYU575" s="22"/>
      <c r="MYV575" s="22"/>
      <c r="MYW575" s="22"/>
      <c r="MYX575" s="22"/>
      <c r="MYY575" s="22"/>
      <c r="MYZ575" s="22"/>
      <c r="MZA575" s="22"/>
      <c r="MZB575" s="22"/>
      <c r="MZC575" s="22"/>
      <c r="MZD575" s="22"/>
      <c r="MZE575" s="22"/>
      <c r="MZF575" s="22"/>
      <c r="MZG575" s="22"/>
      <c r="MZH575" s="22"/>
      <c r="MZI575" s="22"/>
      <c r="MZJ575" s="22"/>
      <c r="MZK575" s="22"/>
      <c r="MZL575" s="22"/>
      <c r="MZM575" s="22"/>
      <c r="MZN575" s="22"/>
      <c r="MZO575" s="22"/>
      <c r="MZP575" s="22"/>
      <c r="MZQ575" s="22"/>
      <c r="MZR575" s="22"/>
      <c r="MZS575" s="22"/>
      <c r="MZT575" s="22"/>
      <c r="MZU575" s="22"/>
      <c r="MZV575" s="22"/>
      <c r="MZW575" s="22"/>
      <c r="MZX575" s="22"/>
      <c r="MZY575" s="22"/>
      <c r="MZZ575" s="22"/>
      <c r="NAA575" s="22"/>
      <c r="NAB575" s="22"/>
      <c r="NAC575" s="22"/>
      <c r="NAD575" s="22"/>
      <c r="NAE575" s="22"/>
      <c r="NAF575" s="22"/>
      <c r="NAG575" s="22"/>
      <c r="NAH575" s="22"/>
      <c r="NAI575" s="22"/>
      <c r="NAJ575" s="22"/>
      <c r="NAK575" s="22"/>
      <c r="NAL575" s="22"/>
      <c r="NAM575" s="22"/>
      <c r="NAN575" s="22"/>
      <c r="NAO575" s="22"/>
      <c r="NAP575" s="22"/>
      <c r="NAQ575" s="22"/>
      <c r="NAR575" s="22"/>
      <c r="NAS575" s="22"/>
      <c r="NAT575" s="22"/>
      <c r="NAU575" s="22"/>
      <c r="NAV575" s="22"/>
      <c r="NAW575" s="22"/>
      <c r="NAX575" s="22"/>
      <c r="NAY575" s="22"/>
      <c r="NAZ575" s="22"/>
      <c r="NBA575" s="22"/>
      <c r="NBB575" s="22"/>
      <c r="NBC575" s="22"/>
      <c r="NBD575" s="22"/>
      <c r="NBE575" s="22"/>
      <c r="NBF575" s="22"/>
      <c r="NBG575" s="22"/>
      <c r="NBH575" s="22"/>
      <c r="NBI575" s="22"/>
      <c r="NBJ575" s="22"/>
      <c r="NBK575" s="22"/>
      <c r="NBL575" s="22"/>
      <c r="NBM575" s="22"/>
      <c r="NBN575" s="22"/>
      <c r="NBO575" s="22"/>
      <c r="NBP575" s="22"/>
      <c r="NBQ575" s="22"/>
      <c r="NBR575" s="22"/>
      <c r="NBS575" s="22"/>
      <c r="NBT575" s="22"/>
      <c r="NBU575" s="22"/>
      <c r="NBV575" s="22"/>
      <c r="NBW575" s="22"/>
      <c r="NBX575" s="22"/>
      <c r="NBY575" s="22"/>
      <c r="NBZ575" s="22"/>
      <c r="NCA575" s="22"/>
      <c r="NCB575" s="22"/>
      <c r="NCC575" s="22"/>
      <c r="NCD575" s="22"/>
      <c r="NCE575" s="22"/>
      <c r="NCF575" s="22"/>
      <c r="NCG575" s="22"/>
      <c r="NCH575" s="22"/>
      <c r="NCI575" s="22"/>
      <c r="NCJ575" s="22"/>
      <c r="NCK575" s="22"/>
      <c r="NCL575" s="22"/>
      <c r="NCM575" s="22"/>
      <c r="NCN575" s="22"/>
      <c r="NCO575" s="22"/>
      <c r="NCP575" s="22"/>
      <c r="NCQ575" s="22"/>
      <c r="NCR575" s="22"/>
      <c r="NCS575" s="22"/>
      <c r="NCT575" s="22"/>
      <c r="NCU575" s="22"/>
      <c r="NCV575" s="22"/>
      <c r="NCW575" s="22"/>
      <c r="NCX575" s="22"/>
      <c r="NCY575" s="22"/>
      <c r="NCZ575" s="22"/>
      <c r="NDA575" s="22"/>
      <c r="NDB575" s="22"/>
      <c r="NDC575" s="22"/>
      <c r="NDD575" s="22"/>
      <c r="NDE575" s="22"/>
      <c r="NDF575" s="22"/>
      <c r="NDG575" s="22"/>
      <c r="NDH575" s="22"/>
      <c r="NDI575" s="22"/>
      <c r="NDJ575" s="22"/>
      <c r="NDK575" s="22"/>
      <c r="NDL575" s="22"/>
      <c r="NDM575" s="22"/>
      <c r="NDN575" s="22"/>
      <c r="NDO575" s="22"/>
      <c r="NDP575" s="22"/>
      <c r="NDQ575" s="22"/>
      <c r="NDR575" s="22"/>
      <c r="NDS575" s="22"/>
      <c r="NDT575" s="22"/>
      <c r="NDU575" s="22"/>
      <c r="NDV575" s="22"/>
      <c r="NDW575" s="22"/>
      <c r="NDX575" s="22"/>
      <c r="NDY575" s="22"/>
      <c r="NDZ575" s="22"/>
      <c r="NEA575" s="22"/>
      <c r="NEB575" s="22"/>
      <c r="NEC575" s="22"/>
      <c r="NED575" s="22"/>
      <c r="NEE575" s="22"/>
      <c r="NEF575" s="22"/>
      <c r="NEG575" s="22"/>
      <c r="NEH575" s="22"/>
      <c r="NEI575" s="22"/>
      <c r="NEJ575" s="22"/>
      <c r="NEK575" s="22"/>
      <c r="NEL575" s="22"/>
      <c r="NEM575" s="22"/>
      <c r="NEN575" s="22"/>
      <c r="NEO575" s="22"/>
      <c r="NEP575" s="22"/>
      <c r="NEQ575" s="22"/>
      <c r="NER575" s="22"/>
      <c r="NES575" s="22"/>
      <c r="NET575" s="22"/>
      <c r="NEU575" s="22"/>
      <c r="NEV575" s="22"/>
      <c r="NEW575" s="22"/>
      <c r="NEX575" s="22"/>
      <c r="NEY575" s="22"/>
      <c r="NEZ575" s="22"/>
      <c r="NFA575" s="22"/>
      <c r="NFB575" s="22"/>
      <c r="NFC575" s="22"/>
      <c r="NFD575" s="22"/>
      <c r="NFE575" s="22"/>
      <c r="NFF575" s="22"/>
      <c r="NFG575" s="22"/>
      <c r="NFH575" s="22"/>
      <c r="NFI575" s="22"/>
      <c r="NFJ575" s="22"/>
      <c r="NFK575" s="22"/>
      <c r="NFL575" s="22"/>
      <c r="NFM575" s="22"/>
      <c r="NFN575" s="22"/>
      <c r="NFO575" s="22"/>
      <c r="NFP575" s="22"/>
      <c r="NFQ575" s="22"/>
      <c r="NFR575" s="22"/>
      <c r="NFS575" s="22"/>
      <c r="NFT575" s="22"/>
      <c r="NFU575" s="22"/>
      <c r="NFV575" s="22"/>
      <c r="NFW575" s="22"/>
      <c r="NFX575" s="22"/>
      <c r="NFY575" s="22"/>
      <c r="NFZ575" s="22"/>
      <c r="NGA575" s="22"/>
      <c r="NGB575" s="22"/>
      <c r="NGC575" s="22"/>
      <c r="NGD575" s="22"/>
      <c r="NGE575" s="22"/>
      <c r="NGF575" s="22"/>
      <c r="NGG575" s="22"/>
      <c r="NGH575" s="22"/>
      <c r="NGI575" s="22"/>
      <c r="NGJ575" s="22"/>
      <c r="NGK575" s="22"/>
      <c r="NGL575" s="22"/>
      <c r="NGM575" s="22"/>
      <c r="NGN575" s="22"/>
      <c r="NGO575" s="22"/>
      <c r="NGP575" s="22"/>
      <c r="NGQ575" s="22"/>
      <c r="NGR575" s="22"/>
      <c r="NGS575" s="22"/>
      <c r="NGT575" s="22"/>
      <c r="NGU575" s="22"/>
      <c r="NGV575" s="22"/>
      <c r="NGW575" s="22"/>
      <c r="NGX575" s="22"/>
      <c r="NGY575" s="22"/>
      <c r="NGZ575" s="22"/>
      <c r="NHA575" s="22"/>
      <c r="NHB575" s="22"/>
      <c r="NHC575" s="22"/>
      <c r="NHD575" s="22"/>
      <c r="NHE575" s="22"/>
      <c r="NHF575" s="22"/>
      <c r="NHG575" s="22"/>
      <c r="NHH575" s="22"/>
      <c r="NHI575" s="22"/>
      <c r="NHJ575" s="22"/>
      <c r="NHK575" s="22"/>
      <c r="NHL575" s="22"/>
      <c r="NHM575" s="22"/>
      <c r="NHN575" s="22"/>
      <c r="NHO575" s="22"/>
      <c r="NHP575" s="22"/>
      <c r="NHQ575" s="22"/>
      <c r="NHR575" s="22"/>
      <c r="NHS575" s="22"/>
      <c r="NHT575" s="22"/>
      <c r="NHU575" s="22"/>
      <c r="NHV575" s="22"/>
      <c r="NHW575" s="22"/>
      <c r="NHX575" s="22"/>
      <c r="NHY575" s="22"/>
      <c r="NHZ575" s="22"/>
      <c r="NIA575" s="22"/>
      <c r="NIB575" s="22"/>
      <c r="NIC575" s="22"/>
      <c r="NID575" s="22"/>
      <c r="NIE575" s="22"/>
      <c r="NIF575" s="22"/>
      <c r="NIG575" s="22"/>
      <c r="NIH575" s="22"/>
      <c r="NII575" s="22"/>
      <c r="NIJ575" s="22"/>
      <c r="NIK575" s="22"/>
      <c r="NIL575" s="22"/>
      <c r="NIM575" s="22"/>
      <c r="NIN575" s="22"/>
      <c r="NIO575" s="22"/>
      <c r="NIP575" s="22"/>
      <c r="NIQ575" s="22"/>
      <c r="NIR575" s="22"/>
      <c r="NIS575" s="22"/>
      <c r="NIT575" s="22"/>
      <c r="NIU575" s="22"/>
      <c r="NIV575" s="22"/>
      <c r="NIW575" s="22"/>
      <c r="NIX575" s="22"/>
      <c r="NIY575" s="22"/>
      <c r="NIZ575" s="22"/>
      <c r="NJA575" s="22"/>
      <c r="NJB575" s="22"/>
      <c r="NJC575" s="22"/>
      <c r="NJD575" s="22"/>
      <c r="NJE575" s="22"/>
      <c r="NJF575" s="22"/>
      <c r="NJG575" s="22"/>
      <c r="NJH575" s="22"/>
      <c r="NJI575" s="22"/>
      <c r="NJJ575" s="22"/>
      <c r="NJK575" s="22"/>
      <c r="NJL575" s="22"/>
      <c r="NJM575" s="22"/>
      <c r="NJN575" s="22"/>
      <c r="NJO575" s="22"/>
      <c r="NJP575" s="22"/>
      <c r="NJQ575" s="22"/>
      <c r="NJR575" s="22"/>
      <c r="NJS575" s="22"/>
      <c r="NJT575" s="22"/>
      <c r="NJU575" s="22"/>
      <c r="NJV575" s="22"/>
      <c r="NJW575" s="22"/>
      <c r="NJX575" s="22"/>
      <c r="NJY575" s="22"/>
      <c r="NJZ575" s="22"/>
      <c r="NKA575" s="22"/>
      <c r="NKB575" s="22"/>
      <c r="NKC575" s="22"/>
      <c r="NKD575" s="22"/>
      <c r="NKE575" s="22"/>
      <c r="NKF575" s="22"/>
      <c r="NKG575" s="22"/>
      <c r="NKH575" s="22"/>
      <c r="NKI575" s="22"/>
      <c r="NKJ575" s="22"/>
      <c r="NKK575" s="22"/>
      <c r="NKL575" s="22"/>
      <c r="NKM575" s="22"/>
      <c r="NKN575" s="22"/>
      <c r="NKO575" s="22"/>
      <c r="NKP575" s="22"/>
      <c r="NKQ575" s="22"/>
      <c r="NKR575" s="22"/>
      <c r="NKS575" s="22"/>
      <c r="NKT575" s="22"/>
      <c r="NKU575" s="22"/>
      <c r="NKV575" s="22"/>
      <c r="NKW575" s="22"/>
      <c r="NKX575" s="22"/>
      <c r="NKY575" s="22"/>
      <c r="NKZ575" s="22"/>
      <c r="NLA575" s="22"/>
      <c r="NLB575" s="22"/>
      <c r="NLC575" s="22"/>
      <c r="NLD575" s="22"/>
      <c r="NLE575" s="22"/>
      <c r="NLF575" s="22"/>
      <c r="NLG575" s="22"/>
      <c r="NLH575" s="22"/>
      <c r="NLI575" s="22"/>
      <c r="NLJ575" s="22"/>
      <c r="NLK575" s="22"/>
      <c r="NLL575" s="22"/>
      <c r="NLM575" s="22"/>
      <c r="NLN575" s="22"/>
      <c r="NLO575" s="22"/>
      <c r="NLP575" s="22"/>
      <c r="NLQ575" s="22"/>
      <c r="NLR575" s="22"/>
      <c r="NLS575" s="22"/>
      <c r="NLT575" s="22"/>
      <c r="NLU575" s="22"/>
      <c r="NLV575" s="22"/>
      <c r="NLW575" s="22"/>
      <c r="NLX575" s="22"/>
      <c r="NLY575" s="22"/>
      <c r="NLZ575" s="22"/>
      <c r="NMA575" s="22"/>
      <c r="NMB575" s="22"/>
      <c r="NMC575" s="22"/>
      <c r="NMD575" s="22"/>
      <c r="NME575" s="22"/>
      <c r="NMF575" s="22"/>
      <c r="NMG575" s="22"/>
      <c r="NMH575" s="22"/>
      <c r="NMI575" s="22"/>
      <c r="NMJ575" s="22"/>
      <c r="NMK575" s="22"/>
      <c r="NML575" s="22"/>
      <c r="NMM575" s="22"/>
      <c r="NMN575" s="22"/>
      <c r="NMO575" s="22"/>
      <c r="NMP575" s="22"/>
      <c r="NMQ575" s="22"/>
      <c r="NMR575" s="22"/>
      <c r="NMS575" s="22"/>
      <c r="NMT575" s="22"/>
      <c r="NMU575" s="22"/>
      <c r="NMV575" s="22"/>
      <c r="NMW575" s="22"/>
      <c r="NMX575" s="22"/>
      <c r="NMY575" s="22"/>
      <c r="NMZ575" s="22"/>
      <c r="NNA575" s="22"/>
      <c r="NNB575" s="22"/>
      <c r="NNC575" s="22"/>
      <c r="NND575" s="22"/>
      <c r="NNE575" s="22"/>
      <c r="NNF575" s="22"/>
      <c r="NNG575" s="22"/>
      <c r="NNH575" s="22"/>
      <c r="NNI575" s="22"/>
      <c r="NNJ575" s="22"/>
      <c r="NNK575" s="22"/>
      <c r="NNL575" s="22"/>
      <c r="NNM575" s="22"/>
      <c r="NNN575" s="22"/>
      <c r="NNO575" s="22"/>
      <c r="NNP575" s="22"/>
      <c r="NNQ575" s="22"/>
      <c r="NNR575" s="22"/>
      <c r="NNS575" s="22"/>
      <c r="NNT575" s="22"/>
      <c r="NNU575" s="22"/>
      <c r="NNV575" s="22"/>
      <c r="NNW575" s="22"/>
      <c r="NNX575" s="22"/>
      <c r="NNY575" s="22"/>
      <c r="NNZ575" s="22"/>
      <c r="NOA575" s="22"/>
      <c r="NOB575" s="22"/>
      <c r="NOC575" s="22"/>
      <c r="NOD575" s="22"/>
      <c r="NOE575" s="22"/>
      <c r="NOF575" s="22"/>
      <c r="NOG575" s="22"/>
      <c r="NOH575" s="22"/>
      <c r="NOI575" s="22"/>
      <c r="NOJ575" s="22"/>
      <c r="NOK575" s="22"/>
      <c r="NOL575" s="22"/>
      <c r="NOM575" s="22"/>
      <c r="NON575" s="22"/>
      <c r="NOO575" s="22"/>
      <c r="NOP575" s="22"/>
      <c r="NOQ575" s="22"/>
      <c r="NOR575" s="22"/>
      <c r="NOS575" s="22"/>
      <c r="NOT575" s="22"/>
      <c r="NOU575" s="22"/>
      <c r="NOV575" s="22"/>
      <c r="NOW575" s="22"/>
      <c r="NOX575" s="22"/>
      <c r="NOY575" s="22"/>
      <c r="NOZ575" s="22"/>
      <c r="NPA575" s="22"/>
      <c r="NPB575" s="22"/>
      <c r="NPC575" s="22"/>
      <c r="NPD575" s="22"/>
      <c r="NPE575" s="22"/>
      <c r="NPF575" s="22"/>
      <c r="NPG575" s="22"/>
      <c r="NPH575" s="22"/>
      <c r="NPI575" s="22"/>
      <c r="NPJ575" s="22"/>
      <c r="NPK575" s="22"/>
      <c r="NPL575" s="22"/>
      <c r="NPM575" s="22"/>
      <c r="NPN575" s="22"/>
      <c r="NPO575" s="22"/>
      <c r="NPP575" s="22"/>
      <c r="NPQ575" s="22"/>
      <c r="NPR575" s="22"/>
      <c r="NPS575" s="22"/>
      <c r="NPT575" s="22"/>
      <c r="NPU575" s="22"/>
      <c r="NPV575" s="22"/>
      <c r="NPW575" s="22"/>
      <c r="NPX575" s="22"/>
      <c r="NPY575" s="22"/>
      <c r="NPZ575" s="22"/>
      <c r="NQA575" s="22"/>
      <c r="NQB575" s="22"/>
      <c r="NQC575" s="22"/>
      <c r="NQD575" s="22"/>
      <c r="NQE575" s="22"/>
      <c r="NQF575" s="22"/>
      <c r="NQG575" s="22"/>
      <c r="NQH575" s="22"/>
      <c r="NQI575" s="22"/>
      <c r="NQJ575" s="22"/>
      <c r="NQK575" s="22"/>
      <c r="NQL575" s="22"/>
      <c r="NQM575" s="22"/>
      <c r="NQN575" s="22"/>
      <c r="NQO575" s="22"/>
      <c r="NQP575" s="22"/>
      <c r="NQQ575" s="22"/>
      <c r="NQR575" s="22"/>
      <c r="NQS575" s="22"/>
      <c r="NQT575" s="22"/>
      <c r="NQU575" s="22"/>
      <c r="NQV575" s="22"/>
      <c r="NQW575" s="22"/>
      <c r="NQX575" s="22"/>
      <c r="NQY575" s="22"/>
      <c r="NQZ575" s="22"/>
      <c r="NRA575" s="22"/>
      <c r="NRB575" s="22"/>
      <c r="NRC575" s="22"/>
      <c r="NRD575" s="22"/>
      <c r="NRE575" s="22"/>
      <c r="NRF575" s="22"/>
      <c r="NRG575" s="22"/>
      <c r="NRH575" s="22"/>
      <c r="NRI575" s="22"/>
      <c r="NRJ575" s="22"/>
      <c r="NRK575" s="22"/>
      <c r="NRL575" s="22"/>
      <c r="NRM575" s="22"/>
      <c r="NRN575" s="22"/>
      <c r="NRO575" s="22"/>
      <c r="NRP575" s="22"/>
      <c r="NRQ575" s="22"/>
      <c r="NRR575" s="22"/>
      <c r="NRS575" s="22"/>
      <c r="NRT575" s="22"/>
      <c r="NRU575" s="22"/>
      <c r="NRV575" s="22"/>
      <c r="NRW575" s="22"/>
      <c r="NRX575" s="22"/>
      <c r="NRY575" s="22"/>
      <c r="NRZ575" s="22"/>
      <c r="NSA575" s="22"/>
      <c r="NSB575" s="22"/>
      <c r="NSC575" s="22"/>
      <c r="NSD575" s="22"/>
      <c r="NSE575" s="22"/>
      <c r="NSF575" s="22"/>
      <c r="NSG575" s="22"/>
      <c r="NSH575" s="22"/>
      <c r="NSI575" s="22"/>
      <c r="NSJ575" s="22"/>
      <c r="NSK575" s="22"/>
      <c r="NSL575" s="22"/>
      <c r="NSM575" s="22"/>
      <c r="NSN575" s="22"/>
      <c r="NSO575" s="22"/>
      <c r="NSP575" s="22"/>
      <c r="NSQ575" s="22"/>
      <c r="NSR575" s="22"/>
      <c r="NSS575" s="22"/>
      <c r="NST575" s="22"/>
      <c r="NSU575" s="22"/>
      <c r="NSV575" s="22"/>
      <c r="NSW575" s="22"/>
      <c r="NSX575" s="22"/>
      <c r="NSY575" s="22"/>
      <c r="NSZ575" s="22"/>
      <c r="NTA575" s="22"/>
      <c r="NTB575" s="22"/>
      <c r="NTC575" s="22"/>
      <c r="NTD575" s="22"/>
      <c r="NTE575" s="22"/>
      <c r="NTF575" s="22"/>
      <c r="NTG575" s="22"/>
      <c r="NTH575" s="22"/>
      <c r="NTI575" s="22"/>
      <c r="NTJ575" s="22"/>
      <c r="NTK575" s="22"/>
      <c r="NTL575" s="22"/>
      <c r="NTM575" s="22"/>
      <c r="NTN575" s="22"/>
      <c r="NTO575" s="22"/>
      <c r="NTP575" s="22"/>
      <c r="NTQ575" s="22"/>
      <c r="NTR575" s="22"/>
      <c r="NTS575" s="22"/>
      <c r="NTT575" s="22"/>
      <c r="NTU575" s="22"/>
      <c r="NTV575" s="22"/>
      <c r="NTW575" s="22"/>
      <c r="NTX575" s="22"/>
      <c r="NTY575" s="22"/>
      <c r="NTZ575" s="22"/>
      <c r="NUA575" s="22"/>
      <c r="NUB575" s="22"/>
      <c r="NUC575" s="22"/>
      <c r="NUD575" s="22"/>
      <c r="NUE575" s="22"/>
      <c r="NUF575" s="22"/>
      <c r="NUG575" s="22"/>
      <c r="NUH575" s="22"/>
      <c r="NUI575" s="22"/>
      <c r="NUJ575" s="22"/>
      <c r="NUK575" s="22"/>
      <c r="NUL575" s="22"/>
      <c r="NUM575" s="22"/>
      <c r="NUN575" s="22"/>
      <c r="NUO575" s="22"/>
      <c r="NUP575" s="22"/>
      <c r="NUQ575" s="22"/>
      <c r="NUR575" s="22"/>
      <c r="NUS575" s="22"/>
      <c r="NUT575" s="22"/>
      <c r="NUU575" s="22"/>
      <c r="NUV575" s="22"/>
      <c r="NUW575" s="22"/>
      <c r="NUX575" s="22"/>
      <c r="NUY575" s="22"/>
      <c r="NUZ575" s="22"/>
      <c r="NVA575" s="22"/>
      <c r="NVB575" s="22"/>
      <c r="NVC575" s="22"/>
      <c r="NVD575" s="22"/>
      <c r="NVE575" s="22"/>
      <c r="NVF575" s="22"/>
      <c r="NVG575" s="22"/>
      <c r="NVH575" s="22"/>
      <c r="NVI575" s="22"/>
      <c r="NVJ575" s="22"/>
      <c r="NVK575" s="22"/>
      <c r="NVL575" s="22"/>
      <c r="NVM575" s="22"/>
      <c r="NVN575" s="22"/>
      <c r="NVO575" s="22"/>
      <c r="NVP575" s="22"/>
      <c r="NVQ575" s="22"/>
      <c r="NVR575" s="22"/>
      <c r="NVS575" s="22"/>
      <c r="NVT575" s="22"/>
      <c r="NVU575" s="22"/>
      <c r="NVV575" s="22"/>
      <c r="NVW575" s="22"/>
      <c r="NVX575" s="22"/>
      <c r="NVY575" s="22"/>
      <c r="NVZ575" s="22"/>
      <c r="NWA575" s="22"/>
      <c r="NWB575" s="22"/>
      <c r="NWC575" s="22"/>
      <c r="NWD575" s="22"/>
      <c r="NWE575" s="22"/>
      <c r="NWF575" s="22"/>
      <c r="NWG575" s="22"/>
      <c r="NWH575" s="22"/>
      <c r="NWI575" s="22"/>
      <c r="NWJ575" s="22"/>
      <c r="NWK575" s="22"/>
      <c r="NWL575" s="22"/>
      <c r="NWM575" s="22"/>
      <c r="NWN575" s="22"/>
      <c r="NWO575" s="22"/>
      <c r="NWP575" s="22"/>
      <c r="NWQ575" s="22"/>
      <c r="NWR575" s="22"/>
      <c r="NWS575" s="22"/>
      <c r="NWT575" s="22"/>
      <c r="NWU575" s="22"/>
      <c r="NWV575" s="22"/>
      <c r="NWW575" s="22"/>
      <c r="NWX575" s="22"/>
      <c r="NWY575" s="22"/>
      <c r="NWZ575" s="22"/>
      <c r="NXA575" s="22"/>
      <c r="NXB575" s="22"/>
      <c r="NXC575" s="22"/>
      <c r="NXD575" s="22"/>
      <c r="NXE575" s="22"/>
      <c r="NXF575" s="22"/>
      <c r="NXG575" s="22"/>
      <c r="NXH575" s="22"/>
      <c r="NXI575" s="22"/>
      <c r="NXJ575" s="22"/>
      <c r="NXK575" s="22"/>
      <c r="NXL575" s="22"/>
      <c r="NXM575" s="22"/>
      <c r="NXN575" s="22"/>
      <c r="NXO575" s="22"/>
      <c r="NXP575" s="22"/>
      <c r="NXQ575" s="22"/>
      <c r="NXR575" s="22"/>
      <c r="NXS575" s="22"/>
      <c r="NXT575" s="22"/>
      <c r="NXU575" s="22"/>
      <c r="NXV575" s="22"/>
      <c r="NXW575" s="22"/>
      <c r="NXX575" s="22"/>
      <c r="NXY575" s="22"/>
      <c r="NXZ575" s="22"/>
      <c r="NYA575" s="22"/>
      <c r="NYB575" s="22"/>
      <c r="NYC575" s="22"/>
      <c r="NYD575" s="22"/>
      <c r="NYE575" s="22"/>
      <c r="NYF575" s="22"/>
      <c r="NYG575" s="22"/>
      <c r="NYH575" s="22"/>
      <c r="NYI575" s="22"/>
      <c r="NYJ575" s="22"/>
      <c r="NYK575" s="22"/>
      <c r="NYL575" s="22"/>
      <c r="NYM575" s="22"/>
      <c r="NYN575" s="22"/>
      <c r="NYO575" s="22"/>
      <c r="NYP575" s="22"/>
      <c r="NYQ575" s="22"/>
      <c r="NYR575" s="22"/>
      <c r="NYS575" s="22"/>
      <c r="NYT575" s="22"/>
      <c r="NYU575" s="22"/>
      <c r="NYV575" s="22"/>
      <c r="NYW575" s="22"/>
      <c r="NYX575" s="22"/>
      <c r="NYY575" s="22"/>
      <c r="NYZ575" s="22"/>
      <c r="NZA575" s="22"/>
      <c r="NZB575" s="22"/>
      <c r="NZC575" s="22"/>
      <c r="NZD575" s="22"/>
      <c r="NZE575" s="22"/>
      <c r="NZF575" s="22"/>
      <c r="NZG575" s="22"/>
      <c r="NZH575" s="22"/>
      <c r="NZI575" s="22"/>
      <c r="NZJ575" s="22"/>
      <c r="NZK575" s="22"/>
      <c r="NZL575" s="22"/>
      <c r="NZM575" s="22"/>
      <c r="NZN575" s="22"/>
      <c r="NZO575" s="22"/>
      <c r="NZP575" s="22"/>
      <c r="NZQ575" s="22"/>
      <c r="NZR575" s="22"/>
      <c r="NZS575" s="22"/>
      <c r="NZT575" s="22"/>
      <c r="NZU575" s="22"/>
      <c r="NZV575" s="22"/>
      <c r="NZW575" s="22"/>
      <c r="NZX575" s="22"/>
      <c r="NZY575" s="22"/>
      <c r="NZZ575" s="22"/>
      <c r="OAA575" s="22"/>
      <c r="OAB575" s="22"/>
      <c r="OAC575" s="22"/>
      <c r="OAD575" s="22"/>
      <c r="OAE575" s="22"/>
      <c r="OAF575" s="22"/>
      <c r="OAG575" s="22"/>
      <c r="OAH575" s="22"/>
      <c r="OAI575" s="22"/>
      <c r="OAJ575" s="22"/>
      <c r="OAK575" s="22"/>
      <c r="OAL575" s="22"/>
      <c r="OAM575" s="22"/>
      <c r="OAN575" s="22"/>
      <c r="OAO575" s="22"/>
      <c r="OAP575" s="22"/>
      <c r="OAQ575" s="22"/>
      <c r="OAR575" s="22"/>
      <c r="OAS575" s="22"/>
      <c r="OAT575" s="22"/>
      <c r="OAU575" s="22"/>
      <c r="OAV575" s="22"/>
      <c r="OAW575" s="22"/>
      <c r="OAX575" s="22"/>
      <c r="OAY575" s="22"/>
      <c r="OAZ575" s="22"/>
      <c r="OBA575" s="22"/>
      <c r="OBB575" s="22"/>
      <c r="OBC575" s="22"/>
      <c r="OBD575" s="22"/>
      <c r="OBE575" s="22"/>
      <c r="OBF575" s="22"/>
      <c r="OBG575" s="22"/>
      <c r="OBH575" s="22"/>
      <c r="OBI575" s="22"/>
      <c r="OBJ575" s="22"/>
      <c r="OBK575" s="22"/>
      <c r="OBL575" s="22"/>
      <c r="OBM575" s="22"/>
      <c r="OBN575" s="22"/>
      <c r="OBO575" s="22"/>
      <c r="OBP575" s="22"/>
      <c r="OBQ575" s="22"/>
      <c r="OBR575" s="22"/>
      <c r="OBS575" s="22"/>
      <c r="OBT575" s="22"/>
      <c r="OBU575" s="22"/>
      <c r="OBV575" s="22"/>
      <c r="OBW575" s="22"/>
      <c r="OBX575" s="22"/>
      <c r="OBY575" s="22"/>
      <c r="OBZ575" s="22"/>
      <c r="OCA575" s="22"/>
      <c r="OCB575" s="22"/>
      <c r="OCC575" s="22"/>
      <c r="OCD575" s="22"/>
      <c r="OCE575" s="22"/>
      <c r="OCF575" s="22"/>
      <c r="OCG575" s="22"/>
      <c r="OCH575" s="22"/>
      <c r="OCI575" s="22"/>
      <c r="OCJ575" s="22"/>
      <c r="OCK575" s="22"/>
      <c r="OCL575" s="22"/>
      <c r="OCM575" s="22"/>
      <c r="OCN575" s="22"/>
      <c r="OCO575" s="22"/>
      <c r="OCP575" s="22"/>
      <c r="OCQ575" s="22"/>
      <c r="OCR575" s="22"/>
      <c r="OCS575" s="22"/>
      <c r="OCT575" s="22"/>
      <c r="OCU575" s="22"/>
      <c r="OCV575" s="22"/>
      <c r="OCW575" s="22"/>
      <c r="OCX575" s="22"/>
      <c r="OCY575" s="22"/>
      <c r="OCZ575" s="22"/>
      <c r="ODA575" s="22"/>
      <c r="ODB575" s="22"/>
      <c r="ODC575" s="22"/>
      <c r="ODD575" s="22"/>
      <c r="ODE575" s="22"/>
      <c r="ODF575" s="22"/>
      <c r="ODG575" s="22"/>
      <c r="ODH575" s="22"/>
      <c r="ODI575" s="22"/>
      <c r="ODJ575" s="22"/>
      <c r="ODK575" s="22"/>
      <c r="ODL575" s="22"/>
      <c r="ODM575" s="22"/>
      <c r="ODN575" s="22"/>
      <c r="ODO575" s="22"/>
      <c r="ODP575" s="22"/>
      <c r="ODQ575" s="22"/>
      <c r="ODR575" s="22"/>
      <c r="ODS575" s="22"/>
      <c r="ODT575" s="22"/>
      <c r="ODU575" s="22"/>
      <c r="ODV575" s="22"/>
      <c r="ODW575" s="22"/>
      <c r="ODX575" s="22"/>
      <c r="ODY575" s="22"/>
      <c r="ODZ575" s="22"/>
      <c r="OEA575" s="22"/>
      <c r="OEB575" s="22"/>
      <c r="OEC575" s="22"/>
      <c r="OED575" s="22"/>
      <c r="OEE575" s="22"/>
      <c r="OEF575" s="22"/>
      <c r="OEG575" s="22"/>
      <c r="OEH575" s="22"/>
      <c r="OEI575" s="22"/>
      <c r="OEJ575" s="22"/>
      <c r="OEK575" s="22"/>
      <c r="OEL575" s="22"/>
      <c r="OEM575" s="22"/>
      <c r="OEN575" s="22"/>
      <c r="OEO575" s="22"/>
      <c r="OEP575" s="22"/>
      <c r="OEQ575" s="22"/>
      <c r="OER575" s="22"/>
      <c r="OES575" s="22"/>
      <c r="OET575" s="22"/>
      <c r="OEU575" s="22"/>
      <c r="OEV575" s="22"/>
      <c r="OEW575" s="22"/>
      <c r="OEX575" s="22"/>
      <c r="OEY575" s="22"/>
      <c r="OEZ575" s="22"/>
      <c r="OFA575" s="22"/>
      <c r="OFB575" s="22"/>
      <c r="OFC575" s="22"/>
      <c r="OFD575" s="22"/>
      <c r="OFE575" s="22"/>
      <c r="OFF575" s="22"/>
      <c r="OFG575" s="22"/>
      <c r="OFH575" s="22"/>
      <c r="OFI575" s="22"/>
      <c r="OFJ575" s="22"/>
      <c r="OFK575" s="22"/>
      <c r="OFL575" s="22"/>
      <c r="OFM575" s="22"/>
      <c r="OFN575" s="22"/>
      <c r="OFO575" s="22"/>
      <c r="OFP575" s="22"/>
      <c r="OFQ575" s="22"/>
      <c r="OFR575" s="22"/>
      <c r="OFS575" s="22"/>
      <c r="OFT575" s="22"/>
      <c r="OFU575" s="22"/>
      <c r="OFV575" s="22"/>
      <c r="OFW575" s="22"/>
      <c r="OFX575" s="22"/>
      <c r="OFY575" s="22"/>
      <c r="OFZ575" s="22"/>
      <c r="OGA575" s="22"/>
      <c r="OGB575" s="22"/>
      <c r="OGC575" s="22"/>
      <c r="OGD575" s="22"/>
      <c r="OGE575" s="22"/>
      <c r="OGF575" s="22"/>
      <c r="OGG575" s="22"/>
      <c r="OGH575" s="22"/>
      <c r="OGI575" s="22"/>
      <c r="OGJ575" s="22"/>
      <c r="OGK575" s="22"/>
      <c r="OGL575" s="22"/>
      <c r="OGM575" s="22"/>
      <c r="OGN575" s="22"/>
      <c r="OGO575" s="22"/>
      <c r="OGP575" s="22"/>
      <c r="OGQ575" s="22"/>
      <c r="OGR575" s="22"/>
      <c r="OGS575" s="22"/>
      <c r="OGT575" s="22"/>
      <c r="OGU575" s="22"/>
      <c r="OGV575" s="22"/>
      <c r="OGW575" s="22"/>
      <c r="OGX575" s="22"/>
      <c r="OGY575" s="22"/>
      <c r="OGZ575" s="22"/>
      <c r="OHA575" s="22"/>
      <c r="OHB575" s="22"/>
      <c r="OHC575" s="22"/>
      <c r="OHD575" s="22"/>
      <c r="OHE575" s="22"/>
      <c r="OHF575" s="22"/>
      <c r="OHG575" s="22"/>
      <c r="OHH575" s="22"/>
      <c r="OHI575" s="22"/>
      <c r="OHJ575" s="22"/>
      <c r="OHK575" s="22"/>
      <c r="OHL575" s="22"/>
      <c r="OHM575" s="22"/>
      <c r="OHN575" s="22"/>
      <c r="OHO575" s="22"/>
      <c r="OHP575" s="22"/>
      <c r="OHQ575" s="22"/>
      <c r="OHR575" s="22"/>
      <c r="OHS575" s="22"/>
      <c r="OHT575" s="22"/>
      <c r="OHU575" s="22"/>
      <c r="OHV575" s="22"/>
      <c r="OHW575" s="22"/>
      <c r="OHX575" s="22"/>
      <c r="OHY575" s="22"/>
      <c r="OHZ575" s="22"/>
      <c r="OIA575" s="22"/>
      <c r="OIB575" s="22"/>
      <c r="OIC575" s="22"/>
      <c r="OID575" s="22"/>
      <c r="OIE575" s="22"/>
      <c r="OIF575" s="22"/>
      <c r="OIG575" s="22"/>
      <c r="OIH575" s="22"/>
      <c r="OII575" s="22"/>
      <c r="OIJ575" s="22"/>
      <c r="OIK575" s="22"/>
      <c r="OIL575" s="22"/>
      <c r="OIM575" s="22"/>
      <c r="OIN575" s="22"/>
      <c r="OIO575" s="22"/>
      <c r="OIP575" s="22"/>
      <c r="OIQ575" s="22"/>
      <c r="OIR575" s="22"/>
      <c r="OIS575" s="22"/>
      <c r="OIT575" s="22"/>
      <c r="OIU575" s="22"/>
      <c r="OIV575" s="22"/>
      <c r="OIW575" s="22"/>
      <c r="OIX575" s="22"/>
      <c r="OIY575" s="22"/>
      <c r="OIZ575" s="22"/>
      <c r="OJA575" s="22"/>
      <c r="OJB575" s="22"/>
      <c r="OJC575" s="22"/>
      <c r="OJD575" s="22"/>
      <c r="OJE575" s="22"/>
      <c r="OJF575" s="22"/>
      <c r="OJG575" s="22"/>
      <c r="OJH575" s="22"/>
      <c r="OJI575" s="22"/>
      <c r="OJJ575" s="22"/>
      <c r="OJK575" s="22"/>
      <c r="OJL575" s="22"/>
      <c r="OJM575" s="22"/>
      <c r="OJN575" s="22"/>
      <c r="OJO575" s="22"/>
      <c r="OJP575" s="22"/>
      <c r="OJQ575" s="22"/>
      <c r="OJR575" s="22"/>
      <c r="OJS575" s="22"/>
      <c r="OJT575" s="22"/>
      <c r="OJU575" s="22"/>
      <c r="OJV575" s="22"/>
      <c r="OJW575" s="22"/>
      <c r="OJX575" s="22"/>
      <c r="OJY575" s="22"/>
      <c r="OJZ575" s="22"/>
      <c r="OKA575" s="22"/>
      <c r="OKB575" s="22"/>
      <c r="OKC575" s="22"/>
      <c r="OKD575" s="22"/>
      <c r="OKE575" s="22"/>
      <c r="OKF575" s="22"/>
      <c r="OKG575" s="22"/>
      <c r="OKH575" s="22"/>
      <c r="OKI575" s="22"/>
      <c r="OKJ575" s="22"/>
      <c r="OKK575" s="22"/>
      <c r="OKL575" s="22"/>
      <c r="OKM575" s="22"/>
      <c r="OKN575" s="22"/>
      <c r="OKO575" s="22"/>
      <c r="OKP575" s="22"/>
      <c r="OKQ575" s="22"/>
      <c r="OKR575" s="22"/>
      <c r="OKS575" s="22"/>
      <c r="OKT575" s="22"/>
      <c r="OKU575" s="22"/>
      <c r="OKV575" s="22"/>
      <c r="OKW575" s="22"/>
      <c r="OKX575" s="22"/>
      <c r="OKY575" s="22"/>
      <c r="OKZ575" s="22"/>
      <c r="OLA575" s="22"/>
      <c r="OLB575" s="22"/>
      <c r="OLC575" s="22"/>
      <c r="OLD575" s="22"/>
      <c r="OLE575" s="22"/>
      <c r="OLF575" s="22"/>
      <c r="OLG575" s="22"/>
      <c r="OLH575" s="22"/>
      <c r="OLI575" s="22"/>
      <c r="OLJ575" s="22"/>
      <c r="OLK575" s="22"/>
      <c r="OLL575" s="22"/>
      <c r="OLM575" s="22"/>
      <c r="OLN575" s="22"/>
      <c r="OLO575" s="22"/>
      <c r="OLP575" s="22"/>
      <c r="OLQ575" s="22"/>
      <c r="OLR575" s="22"/>
      <c r="OLS575" s="22"/>
      <c r="OLT575" s="22"/>
      <c r="OLU575" s="22"/>
      <c r="OLV575" s="22"/>
      <c r="OLW575" s="22"/>
      <c r="OLX575" s="22"/>
      <c r="OLY575" s="22"/>
      <c r="OLZ575" s="22"/>
      <c r="OMA575" s="22"/>
      <c r="OMB575" s="22"/>
      <c r="OMC575" s="22"/>
      <c r="OMD575" s="22"/>
      <c r="OME575" s="22"/>
      <c r="OMF575" s="22"/>
      <c r="OMG575" s="22"/>
      <c r="OMH575" s="22"/>
      <c r="OMI575" s="22"/>
      <c r="OMJ575" s="22"/>
      <c r="OMK575" s="22"/>
      <c r="OML575" s="22"/>
      <c r="OMM575" s="22"/>
      <c r="OMN575" s="22"/>
      <c r="OMO575" s="22"/>
      <c r="OMP575" s="22"/>
      <c r="OMQ575" s="22"/>
      <c r="OMR575" s="22"/>
      <c r="OMS575" s="22"/>
      <c r="OMT575" s="22"/>
      <c r="OMU575" s="22"/>
      <c r="OMV575" s="22"/>
      <c r="OMW575" s="22"/>
      <c r="OMX575" s="22"/>
      <c r="OMY575" s="22"/>
      <c r="OMZ575" s="22"/>
      <c r="ONA575" s="22"/>
      <c r="ONB575" s="22"/>
      <c r="ONC575" s="22"/>
      <c r="OND575" s="22"/>
      <c r="ONE575" s="22"/>
      <c r="ONF575" s="22"/>
      <c r="ONG575" s="22"/>
      <c r="ONH575" s="22"/>
      <c r="ONI575" s="22"/>
      <c r="ONJ575" s="22"/>
      <c r="ONK575" s="22"/>
      <c r="ONL575" s="22"/>
      <c r="ONM575" s="22"/>
      <c r="ONN575" s="22"/>
      <c r="ONO575" s="22"/>
      <c r="ONP575" s="22"/>
      <c r="ONQ575" s="22"/>
      <c r="ONR575" s="22"/>
      <c r="ONS575" s="22"/>
      <c r="ONT575" s="22"/>
      <c r="ONU575" s="22"/>
      <c r="ONV575" s="22"/>
      <c r="ONW575" s="22"/>
      <c r="ONX575" s="22"/>
      <c r="ONY575" s="22"/>
      <c r="ONZ575" s="22"/>
      <c r="OOA575" s="22"/>
      <c r="OOB575" s="22"/>
      <c r="OOC575" s="22"/>
      <c r="OOD575" s="22"/>
      <c r="OOE575" s="22"/>
      <c r="OOF575" s="22"/>
      <c r="OOG575" s="22"/>
      <c r="OOH575" s="22"/>
      <c r="OOI575" s="22"/>
      <c r="OOJ575" s="22"/>
      <c r="OOK575" s="22"/>
      <c r="OOL575" s="22"/>
      <c r="OOM575" s="22"/>
      <c r="OON575" s="22"/>
      <c r="OOO575" s="22"/>
      <c r="OOP575" s="22"/>
      <c r="OOQ575" s="22"/>
      <c r="OOR575" s="22"/>
      <c r="OOS575" s="22"/>
      <c r="OOT575" s="22"/>
      <c r="OOU575" s="22"/>
      <c r="OOV575" s="22"/>
      <c r="OOW575" s="22"/>
      <c r="OOX575" s="22"/>
      <c r="OOY575" s="22"/>
      <c r="OOZ575" s="22"/>
      <c r="OPA575" s="22"/>
      <c r="OPB575" s="22"/>
      <c r="OPC575" s="22"/>
      <c r="OPD575" s="22"/>
      <c r="OPE575" s="22"/>
      <c r="OPF575" s="22"/>
      <c r="OPG575" s="22"/>
      <c r="OPH575" s="22"/>
      <c r="OPI575" s="22"/>
      <c r="OPJ575" s="22"/>
      <c r="OPK575" s="22"/>
      <c r="OPL575" s="22"/>
      <c r="OPM575" s="22"/>
      <c r="OPN575" s="22"/>
      <c r="OPO575" s="22"/>
      <c r="OPP575" s="22"/>
      <c r="OPQ575" s="22"/>
      <c r="OPR575" s="22"/>
      <c r="OPS575" s="22"/>
      <c r="OPT575" s="22"/>
      <c r="OPU575" s="22"/>
      <c r="OPV575" s="22"/>
      <c r="OPW575" s="22"/>
      <c r="OPX575" s="22"/>
      <c r="OPY575" s="22"/>
      <c r="OPZ575" s="22"/>
      <c r="OQA575" s="22"/>
      <c r="OQB575" s="22"/>
      <c r="OQC575" s="22"/>
      <c r="OQD575" s="22"/>
      <c r="OQE575" s="22"/>
      <c r="OQF575" s="22"/>
      <c r="OQG575" s="22"/>
      <c r="OQH575" s="22"/>
      <c r="OQI575" s="22"/>
      <c r="OQJ575" s="22"/>
      <c r="OQK575" s="22"/>
      <c r="OQL575" s="22"/>
      <c r="OQM575" s="22"/>
      <c r="OQN575" s="22"/>
      <c r="OQO575" s="22"/>
      <c r="OQP575" s="22"/>
      <c r="OQQ575" s="22"/>
      <c r="OQR575" s="22"/>
      <c r="OQS575" s="22"/>
      <c r="OQT575" s="22"/>
      <c r="OQU575" s="22"/>
      <c r="OQV575" s="22"/>
      <c r="OQW575" s="22"/>
      <c r="OQX575" s="22"/>
      <c r="OQY575" s="22"/>
      <c r="OQZ575" s="22"/>
      <c r="ORA575" s="22"/>
      <c r="ORB575" s="22"/>
      <c r="ORC575" s="22"/>
      <c r="ORD575" s="22"/>
      <c r="ORE575" s="22"/>
      <c r="ORF575" s="22"/>
      <c r="ORG575" s="22"/>
      <c r="ORH575" s="22"/>
      <c r="ORI575" s="22"/>
      <c r="ORJ575" s="22"/>
      <c r="ORK575" s="22"/>
      <c r="ORL575" s="22"/>
      <c r="ORM575" s="22"/>
      <c r="ORN575" s="22"/>
      <c r="ORO575" s="22"/>
      <c r="ORP575" s="22"/>
      <c r="ORQ575" s="22"/>
      <c r="ORR575" s="22"/>
      <c r="ORS575" s="22"/>
      <c r="ORT575" s="22"/>
      <c r="ORU575" s="22"/>
      <c r="ORV575" s="22"/>
      <c r="ORW575" s="22"/>
      <c r="ORX575" s="22"/>
      <c r="ORY575" s="22"/>
      <c r="ORZ575" s="22"/>
      <c r="OSA575" s="22"/>
      <c r="OSB575" s="22"/>
      <c r="OSC575" s="22"/>
      <c r="OSD575" s="22"/>
      <c r="OSE575" s="22"/>
      <c r="OSF575" s="22"/>
      <c r="OSG575" s="22"/>
      <c r="OSH575" s="22"/>
      <c r="OSI575" s="22"/>
      <c r="OSJ575" s="22"/>
      <c r="OSK575" s="22"/>
      <c r="OSL575" s="22"/>
      <c r="OSM575" s="22"/>
      <c r="OSN575" s="22"/>
      <c r="OSO575" s="22"/>
      <c r="OSP575" s="22"/>
      <c r="OSQ575" s="22"/>
      <c r="OSR575" s="22"/>
      <c r="OSS575" s="22"/>
      <c r="OST575" s="22"/>
      <c r="OSU575" s="22"/>
      <c r="OSV575" s="22"/>
      <c r="OSW575" s="22"/>
      <c r="OSX575" s="22"/>
      <c r="OSY575" s="22"/>
      <c r="OSZ575" s="22"/>
      <c r="OTA575" s="22"/>
      <c r="OTB575" s="22"/>
      <c r="OTC575" s="22"/>
      <c r="OTD575" s="22"/>
      <c r="OTE575" s="22"/>
      <c r="OTF575" s="22"/>
      <c r="OTG575" s="22"/>
      <c r="OTH575" s="22"/>
      <c r="OTI575" s="22"/>
      <c r="OTJ575" s="22"/>
      <c r="OTK575" s="22"/>
      <c r="OTL575" s="22"/>
      <c r="OTM575" s="22"/>
      <c r="OTN575" s="22"/>
      <c r="OTO575" s="22"/>
      <c r="OTP575" s="22"/>
      <c r="OTQ575" s="22"/>
      <c r="OTR575" s="22"/>
      <c r="OTS575" s="22"/>
      <c r="OTT575" s="22"/>
      <c r="OTU575" s="22"/>
      <c r="OTV575" s="22"/>
      <c r="OTW575" s="22"/>
      <c r="OTX575" s="22"/>
      <c r="OTY575" s="22"/>
      <c r="OTZ575" s="22"/>
      <c r="OUA575" s="22"/>
      <c r="OUB575" s="22"/>
      <c r="OUC575" s="22"/>
      <c r="OUD575" s="22"/>
      <c r="OUE575" s="22"/>
      <c r="OUF575" s="22"/>
      <c r="OUG575" s="22"/>
      <c r="OUH575" s="22"/>
      <c r="OUI575" s="22"/>
      <c r="OUJ575" s="22"/>
      <c r="OUK575" s="22"/>
      <c r="OUL575" s="22"/>
      <c r="OUM575" s="22"/>
      <c r="OUN575" s="22"/>
      <c r="OUO575" s="22"/>
      <c r="OUP575" s="22"/>
      <c r="OUQ575" s="22"/>
      <c r="OUR575" s="22"/>
      <c r="OUS575" s="22"/>
      <c r="OUT575" s="22"/>
      <c r="OUU575" s="22"/>
      <c r="OUV575" s="22"/>
      <c r="OUW575" s="22"/>
      <c r="OUX575" s="22"/>
      <c r="OUY575" s="22"/>
      <c r="OUZ575" s="22"/>
      <c r="OVA575" s="22"/>
      <c r="OVB575" s="22"/>
      <c r="OVC575" s="22"/>
      <c r="OVD575" s="22"/>
      <c r="OVE575" s="22"/>
      <c r="OVF575" s="22"/>
      <c r="OVG575" s="22"/>
      <c r="OVH575" s="22"/>
      <c r="OVI575" s="22"/>
      <c r="OVJ575" s="22"/>
      <c r="OVK575" s="22"/>
      <c r="OVL575" s="22"/>
      <c r="OVM575" s="22"/>
      <c r="OVN575" s="22"/>
      <c r="OVO575" s="22"/>
      <c r="OVP575" s="22"/>
      <c r="OVQ575" s="22"/>
      <c r="OVR575" s="22"/>
      <c r="OVS575" s="22"/>
      <c r="OVT575" s="22"/>
      <c r="OVU575" s="22"/>
      <c r="OVV575" s="22"/>
      <c r="OVW575" s="22"/>
      <c r="OVX575" s="22"/>
      <c r="OVY575" s="22"/>
      <c r="OVZ575" s="22"/>
      <c r="OWA575" s="22"/>
      <c r="OWB575" s="22"/>
      <c r="OWC575" s="22"/>
      <c r="OWD575" s="22"/>
      <c r="OWE575" s="22"/>
      <c r="OWF575" s="22"/>
      <c r="OWG575" s="22"/>
      <c r="OWH575" s="22"/>
      <c r="OWI575" s="22"/>
      <c r="OWJ575" s="22"/>
      <c r="OWK575" s="22"/>
      <c r="OWL575" s="22"/>
      <c r="OWM575" s="22"/>
      <c r="OWN575" s="22"/>
      <c r="OWO575" s="22"/>
      <c r="OWP575" s="22"/>
      <c r="OWQ575" s="22"/>
      <c r="OWR575" s="22"/>
      <c r="OWS575" s="22"/>
      <c r="OWT575" s="22"/>
      <c r="OWU575" s="22"/>
      <c r="OWV575" s="22"/>
      <c r="OWW575" s="22"/>
      <c r="OWX575" s="22"/>
      <c r="OWY575" s="22"/>
      <c r="OWZ575" s="22"/>
      <c r="OXA575" s="22"/>
      <c r="OXB575" s="22"/>
      <c r="OXC575" s="22"/>
      <c r="OXD575" s="22"/>
      <c r="OXE575" s="22"/>
      <c r="OXF575" s="22"/>
      <c r="OXG575" s="22"/>
      <c r="OXH575" s="22"/>
      <c r="OXI575" s="22"/>
      <c r="OXJ575" s="22"/>
      <c r="OXK575" s="22"/>
      <c r="OXL575" s="22"/>
      <c r="OXM575" s="22"/>
      <c r="OXN575" s="22"/>
      <c r="OXO575" s="22"/>
      <c r="OXP575" s="22"/>
      <c r="OXQ575" s="22"/>
      <c r="OXR575" s="22"/>
      <c r="OXS575" s="22"/>
      <c r="OXT575" s="22"/>
      <c r="OXU575" s="22"/>
      <c r="OXV575" s="22"/>
      <c r="OXW575" s="22"/>
      <c r="OXX575" s="22"/>
      <c r="OXY575" s="22"/>
      <c r="OXZ575" s="22"/>
      <c r="OYA575" s="22"/>
      <c r="OYB575" s="22"/>
      <c r="OYC575" s="22"/>
      <c r="OYD575" s="22"/>
      <c r="OYE575" s="22"/>
      <c r="OYF575" s="22"/>
      <c r="OYG575" s="22"/>
      <c r="OYH575" s="22"/>
      <c r="OYI575" s="22"/>
      <c r="OYJ575" s="22"/>
      <c r="OYK575" s="22"/>
      <c r="OYL575" s="22"/>
      <c r="OYM575" s="22"/>
      <c r="OYN575" s="22"/>
      <c r="OYO575" s="22"/>
      <c r="OYP575" s="22"/>
      <c r="OYQ575" s="22"/>
      <c r="OYR575" s="22"/>
      <c r="OYS575" s="22"/>
      <c r="OYT575" s="22"/>
      <c r="OYU575" s="22"/>
      <c r="OYV575" s="22"/>
      <c r="OYW575" s="22"/>
      <c r="OYX575" s="22"/>
      <c r="OYY575" s="22"/>
      <c r="OYZ575" s="22"/>
      <c r="OZA575" s="22"/>
      <c r="OZB575" s="22"/>
      <c r="OZC575" s="22"/>
      <c r="OZD575" s="22"/>
      <c r="OZE575" s="22"/>
      <c r="OZF575" s="22"/>
      <c r="OZG575" s="22"/>
      <c r="OZH575" s="22"/>
      <c r="OZI575" s="22"/>
      <c r="OZJ575" s="22"/>
      <c r="OZK575" s="22"/>
      <c r="OZL575" s="22"/>
      <c r="OZM575" s="22"/>
      <c r="OZN575" s="22"/>
      <c r="OZO575" s="22"/>
      <c r="OZP575" s="22"/>
      <c r="OZQ575" s="22"/>
      <c r="OZR575" s="22"/>
      <c r="OZS575" s="22"/>
      <c r="OZT575" s="22"/>
      <c r="OZU575" s="22"/>
      <c r="OZV575" s="22"/>
      <c r="OZW575" s="22"/>
      <c r="OZX575" s="22"/>
      <c r="OZY575" s="22"/>
      <c r="OZZ575" s="22"/>
      <c r="PAA575" s="22"/>
      <c r="PAB575" s="22"/>
      <c r="PAC575" s="22"/>
      <c r="PAD575" s="22"/>
      <c r="PAE575" s="22"/>
      <c r="PAF575" s="22"/>
      <c r="PAG575" s="22"/>
      <c r="PAH575" s="22"/>
      <c r="PAI575" s="22"/>
      <c r="PAJ575" s="22"/>
      <c r="PAK575" s="22"/>
      <c r="PAL575" s="22"/>
      <c r="PAM575" s="22"/>
      <c r="PAN575" s="22"/>
      <c r="PAO575" s="22"/>
      <c r="PAP575" s="22"/>
      <c r="PAQ575" s="22"/>
      <c r="PAR575" s="22"/>
      <c r="PAS575" s="22"/>
      <c r="PAT575" s="22"/>
      <c r="PAU575" s="22"/>
      <c r="PAV575" s="22"/>
      <c r="PAW575" s="22"/>
      <c r="PAX575" s="22"/>
      <c r="PAY575" s="22"/>
      <c r="PAZ575" s="22"/>
      <c r="PBA575" s="22"/>
      <c r="PBB575" s="22"/>
      <c r="PBC575" s="22"/>
      <c r="PBD575" s="22"/>
      <c r="PBE575" s="22"/>
      <c r="PBF575" s="22"/>
      <c r="PBG575" s="22"/>
      <c r="PBH575" s="22"/>
      <c r="PBI575" s="22"/>
      <c r="PBJ575" s="22"/>
      <c r="PBK575" s="22"/>
      <c r="PBL575" s="22"/>
      <c r="PBM575" s="22"/>
      <c r="PBN575" s="22"/>
      <c r="PBO575" s="22"/>
      <c r="PBP575" s="22"/>
      <c r="PBQ575" s="22"/>
      <c r="PBR575" s="22"/>
      <c r="PBS575" s="22"/>
      <c r="PBT575" s="22"/>
      <c r="PBU575" s="22"/>
      <c r="PBV575" s="22"/>
      <c r="PBW575" s="22"/>
      <c r="PBX575" s="22"/>
      <c r="PBY575" s="22"/>
      <c r="PBZ575" s="22"/>
      <c r="PCA575" s="22"/>
      <c r="PCB575" s="22"/>
      <c r="PCC575" s="22"/>
      <c r="PCD575" s="22"/>
      <c r="PCE575" s="22"/>
      <c r="PCF575" s="22"/>
      <c r="PCG575" s="22"/>
      <c r="PCH575" s="22"/>
      <c r="PCI575" s="22"/>
      <c r="PCJ575" s="22"/>
      <c r="PCK575" s="22"/>
      <c r="PCL575" s="22"/>
      <c r="PCM575" s="22"/>
      <c r="PCN575" s="22"/>
      <c r="PCO575" s="22"/>
      <c r="PCP575" s="22"/>
      <c r="PCQ575" s="22"/>
      <c r="PCR575" s="22"/>
      <c r="PCS575" s="22"/>
      <c r="PCT575" s="22"/>
      <c r="PCU575" s="22"/>
      <c r="PCV575" s="22"/>
      <c r="PCW575" s="22"/>
      <c r="PCX575" s="22"/>
      <c r="PCY575" s="22"/>
      <c r="PCZ575" s="22"/>
      <c r="PDA575" s="22"/>
      <c r="PDB575" s="22"/>
      <c r="PDC575" s="22"/>
      <c r="PDD575" s="22"/>
      <c r="PDE575" s="22"/>
      <c r="PDF575" s="22"/>
      <c r="PDG575" s="22"/>
      <c r="PDH575" s="22"/>
      <c r="PDI575" s="22"/>
      <c r="PDJ575" s="22"/>
      <c r="PDK575" s="22"/>
      <c r="PDL575" s="22"/>
      <c r="PDM575" s="22"/>
      <c r="PDN575" s="22"/>
      <c r="PDO575" s="22"/>
      <c r="PDP575" s="22"/>
      <c r="PDQ575" s="22"/>
      <c r="PDR575" s="22"/>
      <c r="PDS575" s="22"/>
      <c r="PDT575" s="22"/>
      <c r="PDU575" s="22"/>
      <c r="PDV575" s="22"/>
      <c r="PDW575" s="22"/>
      <c r="PDX575" s="22"/>
      <c r="PDY575" s="22"/>
      <c r="PDZ575" s="22"/>
      <c r="PEA575" s="22"/>
      <c r="PEB575" s="22"/>
      <c r="PEC575" s="22"/>
      <c r="PED575" s="22"/>
      <c r="PEE575" s="22"/>
      <c r="PEF575" s="22"/>
      <c r="PEG575" s="22"/>
      <c r="PEH575" s="22"/>
      <c r="PEI575" s="22"/>
      <c r="PEJ575" s="22"/>
      <c r="PEK575" s="22"/>
      <c r="PEL575" s="22"/>
      <c r="PEM575" s="22"/>
      <c r="PEN575" s="22"/>
      <c r="PEO575" s="22"/>
      <c r="PEP575" s="22"/>
      <c r="PEQ575" s="22"/>
      <c r="PER575" s="22"/>
      <c r="PES575" s="22"/>
      <c r="PET575" s="22"/>
      <c r="PEU575" s="22"/>
      <c r="PEV575" s="22"/>
      <c r="PEW575" s="22"/>
      <c r="PEX575" s="22"/>
      <c r="PEY575" s="22"/>
      <c r="PEZ575" s="22"/>
      <c r="PFA575" s="22"/>
      <c r="PFB575" s="22"/>
      <c r="PFC575" s="22"/>
      <c r="PFD575" s="22"/>
      <c r="PFE575" s="22"/>
      <c r="PFF575" s="22"/>
      <c r="PFG575" s="22"/>
      <c r="PFH575" s="22"/>
      <c r="PFI575" s="22"/>
      <c r="PFJ575" s="22"/>
      <c r="PFK575" s="22"/>
      <c r="PFL575" s="22"/>
      <c r="PFM575" s="22"/>
      <c r="PFN575" s="22"/>
      <c r="PFO575" s="22"/>
      <c r="PFP575" s="22"/>
      <c r="PFQ575" s="22"/>
      <c r="PFR575" s="22"/>
      <c r="PFS575" s="22"/>
      <c r="PFT575" s="22"/>
      <c r="PFU575" s="22"/>
      <c r="PFV575" s="22"/>
      <c r="PFW575" s="22"/>
      <c r="PFX575" s="22"/>
      <c r="PFY575" s="22"/>
      <c r="PFZ575" s="22"/>
      <c r="PGA575" s="22"/>
      <c r="PGB575" s="22"/>
      <c r="PGC575" s="22"/>
      <c r="PGD575" s="22"/>
      <c r="PGE575" s="22"/>
      <c r="PGF575" s="22"/>
      <c r="PGG575" s="22"/>
      <c r="PGH575" s="22"/>
      <c r="PGI575" s="22"/>
      <c r="PGJ575" s="22"/>
      <c r="PGK575" s="22"/>
      <c r="PGL575" s="22"/>
      <c r="PGM575" s="22"/>
      <c r="PGN575" s="22"/>
      <c r="PGO575" s="22"/>
      <c r="PGP575" s="22"/>
      <c r="PGQ575" s="22"/>
      <c r="PGR575" s="22"/>
      <c r="PGS575" s="22"/>
      <c r="PGT575" s="22"/>
      <c r="PGU575" s="22"/>
      <c r="PGV575" s="22"/>
      <c r="PGW575" s="22"/>
      <c r="PGX575" s="22"/>
      <c r="PGY575" s="22"/>
      <c r="PGZ575" s="22"/>
      <c r="PHA575" s="22"/>
      <c r="PHB575" s="22"/>
      <c r="PHC575" s="22"/>
      <c r="PHD575" s="22"/>
      <c r="PHE575" s="22"/>
      <c r="PHF575" s="22"/>
      <c r="PHG575" s="22"/>
      <c r="PHH575" s="22"/>
      <c r="PHI575" s="22"/>
      <c r="PHJ575" s="22"/>
      <c r="PHK575" s="22"/>
      <c r="PHL575" s="22"/>
      <c r="PHM575" s="22"/>
      <c r="PHN575" s="22"/>
      <c r="PHO575" s="22"/>
      <c r="PHP575" s="22"/>
      <c r="PHQ575" s="22"/>
      <c r="PHR575" s="22"/>
      <c r="PHS575" s="22"/>
      <c r="PHT575" s="22"/>
      <c r="PHU575" s="22"/>
      <c r="PHV575" s="22"/>
      <c r="PHW575" s="22"/>
      <c r="PHX575" s="22"/>
      <c r="PHY575" s="22"/>
      <c r="PHZ575" s="22"/>
      <c r="PIA575" s="22"/>
      <c r="PIB575" s="22"/>
      <c r="PIC575" s="22"/>
      <c r="PID575" s="22"/>
      <c r="PIE575" s="22"/>
      <c r="PIF575" s="22"/>
      <c r="PIG575" s="22"/>
      <c r="PIH575" s="22"/>
      <c r="PII575" s="22"/>
      <c r="PIJ575" s="22"/>
      <c r="PIK575" s="22"/>
      <c r="PIL575" s="22"/>
      <c r="PIM575" s="22"/>
      <c r="PIN575" s="22"/>
      <c r="PIO575" s="22"/>
      <c r="PIP575" s="22"/>
      <c r="PIQ575" s="22"/>
      <c r="PIR575" s="22"/>
      <c r="PIS575" s="22"/>
      <c r="PIT575" s="22"/>
      <c r="PIU575" s="22"/>
      <c r="PIV575" s="22"/>
      <c r="PIW575" s="22"/>
      <c r="PIX575" s="22"/>
      <c r="PIY575" s="22"/>
      <c r="PIZ575" s="22"/>
      <c r="PJA575" s="22"/>
      <c r="PJB575" s="22"/>
      <c r="PJC575" s="22"/>
      <c r="PJD575" s="22"/>
      <c r="PJE575" s="22"/>
      <c r="PJF575" s="22"/>
      <c r="PJG575" s="22"/>
      <c r="PJH575" s="22"/>
      <c r="PJI575" s="22"/>
      <c r="PJJ575" s="22"/>
      <c r="PJK575" s="22"/>
      <c r="PJL575" s="22"/>
      <c r="PJM575" s="22"/>
      <c r="PJN575" s="22"/>
      <c r="PJO575" s="22"/>
      <c r="PJP575" s="22"/>
      <c r="PJQ575" s="22"/>
      <c r="PJR575" s="22"/>
      <c r="PJS575" s="22"/>
      <c r="PJT575" s="22"/>
      <c r="PJU575" s="22"/>
      <c r="PJV575" s="22"/>
      <c r="PJW575" s="22"/>
      <c r="PJX575" s="22"/>
      <c r="PJY575" s="22"/>
      <c r="PJZ575" s="22"/>
      <c r="PKA575" s="22"/>
      <c r="PKB575" s="22"/>
      <c r="PKC575" s="22"/>
      <c r="PKD575" s="22"/>
      <c r="PKE575" s="22"/>
      <c r="PKF575" s="22"/>
      <c r="PKG575" s="22"/>
      <c r="PKH575" s="22"/>
      <c r="PKI575" s="22"/>
      <c r="PKJ575" s="22"/>
      <c r="PKK575" s="22"/>
      <c r="PKL575" s="22"/>
      <c r="PKM575" s="22"/>
      <c r="PKN575" s="22"/>
      <c r="PKO575" s="22"/>
      <c r="PKP575" s="22"/>
      <c r="PKQ575" s="22"/>
      <c r="PKR575" s="22"/>
      <c r="PKS575" s="22"/>
      <c r="PKT575" s="22"/>
      <c r="PKU575" s="22"/>
      <c r="PKV575" s="22"/>
      <c r="PKW575" s="22"/>
      <c r="PKX575" s="22"/>
      <c r="PKY575" s="22"/>
      <c r="PKZ575" s="22"/>
      <c r="PLA575" s="22"/>
      <c r="PLB575" s="22"/>
      <c r="PLC575" s="22"/>
      <c r="PLD575" s="22"/>
      <c r="PLE575" s="22"/>
      <c r="PLF575" s="22"/>
      <c r="PLG575" s="22"/>
      <c r="PLH575" s="22"/>
      <c r="PLI575" s="22"/>
      <c r="PLJ575" s="22"/>
      <c r="PLK575" s="22"/>
      <c r="PLL575" s="22"/>
      <c r="PLM575" s="22"/>
      <c r="PLN575" s="22"/>
      <c r="PLO575" s="22"/>
      <c r="PLP575" s="22"/>
      <c r="PLQ575" s="22"/>
      <c r="PLR575" s="22"/>
      <c r="PLS575" s="22"/>
      <c r="PLT575" s="22"/>
      <c r="PLU575" s="22"/>
      <c r="PLV575" s="22"/>
      <c r="PLW575" s="22"/>
      <c r="PLX575" s="22"/>
      <c r="PLY575" s="22"/>
      <c r="PLZ575" s="22"/>
      <c r="PMA575" s="22"/>
      <c r="PMB575" s="22"/>
      <c r="PMC575" s="22"/>
      <c r="PMD575" s="22"/>
      <c r="PME575" s="22"/>
      <c r="PMF575" s="22"/>
      <c r="PMG575" s="22"/>
      <c r="PMH575" s="22"/>
      <c r="PMI575" s="22"/>
      <c r="PMJ575" s="22"/>
      <c r="PMK575" s="22"/>
      <c r="PML575" s="22"/>
      <c r="PMM575" s="22"/>
      <c r="PMN575" s="22"/>
      <c r="PMO575" s="22"/>
      <c r="PMP575" s="22"/>
      <c r="PMQ575" s="22"/>
      <c r="PMR575" s="22"/>
      <c r="PMS575" s="22"/>
      <c r="PMT575" s="22"/>
      <c r="PMU575" s="22"/>
      <c r="PMV575" s="22"/>
      <c r="PMW575" s="22"/>
      <c r="PMX575" s="22"/>
      <c r="PMY575" s="22"/>
      <c r="PMZ575" s="22"/>
      <c r="PNA575" s="22"/>
      <c r="PNB575" s="22"/>
      <c r="PNC575" s="22"/>
      <c r="PND575" s="22"/>
      <c r="PNE575" s="22"/>
      <c r="PNF575" s="22"/>
      <c r="PNG575" s="22"/>
      <c r="PNH575" s="22"/>
      <c r="PNI575" s="22"/>
      <c r="PNJ575" s="22"/>
      <c r="PNK575" s="22"/>
      <c r="PNL575" s="22"/>
      <c r="PNM575" s="22"/>
      <c r="PNN575" s="22"/>
      <c r="PNO575" s="22"/>
      <c r="PNP575" s="22"/>
      <c r="PNQ575" s="22"/>
      <c r="PNR575" s="22"/>
      <c r="PNS575" s="22"/>
      <c r="PNT575" s="22"/>
      <c r="PNU575" s="22"/>
      <c r="PNV575" s="22"/>
      <c r="PNW575" s="22"/>
      <c r="PNX575" s="22"/>
      <c r="PNY575" s="22"/>
      <c r="PNZ575" s="22"/>
      <c r="POA575" s="22"/>
      <c r="POB575" s="22"/>
      <c r="POC575" s="22"/>
      <c r="POD575" s="22"/>
      <c r="POE575" s="22"/>
      <c r="POF575" s="22"/>
      <c r="POG575" s="22"/>
      <c r="POH575" s="22"/>
      <c r="POI575" s="22"/>
      <c r="POJ575" s="22"/>
      <c r="POK575" s="22"/>
      <c r="POL575" s="22"/>
      <c r="POM575" s="22"/>
      <c r="PON575" s="22"/>
      <c r="POO575" s="22"/>
      <c r="POP575" s="22"/>
      <c r="POQ575" s="22"/>
      <c r="POR575" s="22"/>
      <c r="POS575" s="22"/>
      <c r="POT575" s="22"/>
      <c r="POU575" s="22"/>
      <c r="POV575" s="22"/>
      <c r="POW575" s="22"/>
      <c r="POX575" s="22"/>
      <c r="POY575" s="22"/>
      <c r="POZ575" s="22"/>
      <c r="PPA575" s="22"/>
      <c r="PPB575" s="22"/>
      <c r="PPC575" s="22"/>
      <c r="PPD575" s="22"/>
      <c r="PPE575" s="22"/>
      <c r="PPF575" s="22"/>
      <c r="PPG575" s="22"/>
      <c r="PPH575" s="22"/>
      <c r="PPI575" s="22"/>
      <c r="PPJ575" s="22"/>
      <c r="PPK575" s="22"/>
      <c r="PPL575" s="22"/>
      <c r="PPM575" s="22"/>
      <c r="PPN575" s="22"/>
      <c r="PPO575" s="22"/>
      <c r="PPP575" s="22"/>
      <c r="PPQ575" s="22"/>
      <c r="PPR575" s="22"/>
      <c r="PPS575" s="22"/>
      <c r="PPT575" s="22"/>
      <c r="PPU575" s="22"/>
      <c r="PPV575" s="22"/>
      <c r="PPW575" s="22"/>
      <c r="PPX575" s="22"/>
      <c r="PPY575" s="22"/>
      <c r="PPZ575" s="22"/>
      <c r="PQA575" s="22"/>
      <c r="PQB575" s="22"/>
      <c r="PQC575" s="22"/>
      <c r="PQD575" s="22"/>
      <c r="PQE575" s="22"/>
      <c r="PQF575" s="22"/>
      <c r="PQG575" s="22"/>
      <c r="PQH575" s="22"/>
      <c r="PQI575" s="22"/>
      <c r="PQJ575" s="22"/>
      <c r="PQK575" s="22"/>
      <c r="PQL575" s="22"/>
      <c r="PQM575" s="22"/>
      <c r="PQN575" s="22"/>
      <c r="PQO575" s="22"/>
      <c r="PQP575" s="22"/>
      <c r="PQQ575" s="22"/>
      <c r="PQR575" s="22"/>
      <c r="PQS575" s="22"/>
      <c r="PQT575" s="22"/>
      <c r="PQU575" s="22"/>
      <c r="PQV575" s="22"/>
      <c r="PQW575" s="22"/>
      <c r="PQX575" s="22"/>
      <c r="PQY575" s="22"/>
      <c r="PQZ575" s="22"/>
      <c r="PRA575" s="22"/>
      <c r="PRB575" s="22"/>
      <c r="PRC575" s="22"/>
      <c r="PRD575" s="22"/>
      <c r="PRE575" s="22"/>
      <c r="PRF575" s="22"/>
      <c r="PRG575" s="22"/>
      <c r="PRH575" s="22"/>
      <c r="PRI575" s="22"/>
      <c r="PRJ575" s="22"/>
      <c r="PRK575" s="22"/>
      <c r="PRL575" s="22"/>
      <c r="PRM575" s="22"/>
      <c r="PRN575" s="22"/>
      <c r="PRO575" s="22"/>
      <c r="PRP575" s="22"/>
      <c r="PRQ575" s="22"/>
      <c r="PRR575" s="22"/>
      <c r="PRS575" s="22"/>
      <c r="PRT575" s="22"/>
      <c r="PRU575" s="22"/>
      <c r="PRV575" s="22"/>
      <c r="PRW575" s="22"/>
      <c r="PRX575" s="22"/>
      <c r="PRY575" s="22"/>
      <c r="PRZ575" s="22"/>
      <c r="PSA575" s="22"/>
      <c r="PSB575" s="22"/>
      <c r="PSC575" s="22"/>
      <c r="PSD575" s="22"/>
      <c r="PSE575" s="22"/>
      <c r="PSF575" s="22"/>
      <c r="PSG575" s="22"/>
      <c r="PSH575" s="22"/>
      <c r="PSI575" s="22"/>
      <c r="PSJ575" s="22"/>
      <c r="PSK575" s="22"/>
      <c r="PSL575" s="22"/>
      <c r="PSM575" s="22"/>
      <c r="PSN575" s="22"/>
      <c r="PSO575" s="22"/>
      <c r="PSP575" s="22"/>
      <c r="PSQ575" s="22"/>
      <c r="PSR575" s="22"/>
      <c r="PSS575" s="22"/>
      <c r="PST575" s="22"/>
      <c r="PSU575" s="22"/>
      <c r="PSV575" s="22"/>
      <c r="PSW575" s="22"/>
      <c r="PSX575" s="22"/>
      <c r="PSY575" s="22"/>
      <c r="PSZ575" s="22"/>
      <c r="PTA575" s="22"/>
      <c r="PTB575" s="22"/>
      <c r="PTC575" s="22"/>
      <c r="PTD575" s="22"/>
      <c r="PTE575" s="22"/>
      <c r="PTF575" s="22"/>
      <c r="PTG575" s="22"/>
      <c r="PTH575" s="22"/>
      <c r="PTI575" s="22"/>
      <c r="PTJ575" s="22"/>
      <c r="PTK575" s="22"/>
      <c r="PTL575" s="22"/>
      <c r="PTM575" s="22"/>
      <c r="PTN575" s="22"/>
      <c r="PTO575" s="22"/>
      <c r="PTP575" s="22"/>
      <c r="PTQ575" s="22"/>
      <c r="PTR575" s="22"/>
      <c r="PTS575" s="22"/>
      <c r="PTT575" s="22"/>
      <c r="PTU575" s="22"/>
      <c r="PTV575" s="22"/>
      <c r="PTW575" s="22"/>
      <c r="PTX575" s="22"/>
      <c r="PTY575" s="22"/>
      <c r="PTZ575" s="22"/>
      <c r="PUA575" s="22"/>
      <c r="PUB575" s="22"/>
      <c r="PUC575" s="22"/>
      <c r="PUD575" s="22"/>
      <c r="PUE575" s="22"/>
      <c r="PUF575" s="22"/>
      <c r="PUG575" s="22"/>
      <c r="PUH575" s="22"/>
      <c r="PUI575" s="22"/>
      <c r="PUJ575" s="22"/>
      <c r="PUK575" s="22"/>
      <c r="PUL575" s="22"/>
      <c r="PUM575" s="22"/>
      <c r="PUN575" s="22"/>
      <c r="PUO575" s="22"/>
      <c r="PUP575" s="22"/>
      <c r="PUQ575" s="22"/>
      <c r="PUR575" s="22"/>
      <c r="PUS575" s="22"/>
      <c r="PUT575" s="22"/>
      <c r="PUU575" s="22"/>
      <c r="PUV575" s="22"/>
      <c r="PUW575" s="22"/>
      <c r="PUX575" s="22"/>
      <c r="PUY575" s="22"/>
      <c r="PUZ575" s="22"/>
      <c r="PVA575" s="22"/>
      <c r="PVB575" s="22"/>
      <c r="PVC575" s="22"/>
      <c r="PVD575" s="22"/>
      <c r="PVE575" s="22"/>
      <c r="PVF575" s="22"/>
      <c r="PVG575" s="22"/>
      <c r="PVH575" s="22"/>
      <c r="PVI575" s="22"/>
      <c r="PVJ575" s="22"/>
      <c r="PVK575" s="22"/>
      <c r="PVL575" s="22"/>
      <c r="PVM575" s="22"/>
      <c r="PVN575" s="22"/>
      <c r="PVO575" s="22"/>
      <c r="PVP575" s="22"/>
      <c r="PVQ575" s="22"/>
      <c r="PVR575" s="22"/>
      <c r="PVS575" s="22"/>
      <c r="PVT575" s="22"/>
      <c r="PVU575" s="22"/>
      <c r="PVV575" s="22"/>
      <c r="PVW575" s="22"/>
      <c r="PVX575" s="22"/>
      <c r="PVY575" s="22"/>
      <c r="PVZ575" s="22"/>
      <c r="PWA575" s="22"/>
      <c r="PWB575" s="22"/>
      <c r="PWC575" s="22"/>
      <c r="PWD575" s="22"/>
      <c r="PWE575" s="22"/>
      <c r="PWF575" s="22"/>
      <c r="PWG575" s="22"/>
      <c r="PWH575" s="22"/>
      <c r="PWI575" s="22"/>
      <c r="PWJ575" s="22"/>
      <c r="PWK575" s="22"/>
      <c r="PWL575" s="22"/>
      <c r="PWM575" s="22"/>
      <c r="PWN575" s="22"/>
      <c r="PWO575" s="22"/>
      <c r="PWP575" s="22"/>
      <c r="PWQ575" s="22"/>
      <c r="PWR575" s="22"/>
      <c r="PWS575" s="22"/>
      <c r="PWT575" s="22"/>
      <c r="PWU575" s="22"/>
      <c r="PWV575" s="22"/>
      <c r="PWW575" s="22"/>
      <c r="PWX575" s="22"/>
      <c r="PWY575" s="22"/>
      <c r="PWZ575" s="22"/>
      <c r="PXA575" s="22"/>
      <c r="PXB575" s="22"/>
      <c r="PXC575" s="22"/>
      <c r="PXD575" s="22"/>
      <c r="PXE575" s="22"/>
      <c r="PXF575" s="22"/>
      <c r="PXG575" s="22"/>
      <c r="PXH575" s="22"/>
      <c r="PXI575" s="22"/>
      <c r="PXJ575" s="22"/>
      <c r="PXK575" s="22"/>
      <c r="PXL575" s="22"/>
      <c r="PXM575" s="22"/>
      <c r="PXN575" s="22"/>
      <c r="PXO575" s="22"/>
      <c r="PXP575" s="22"/>
      <c r="PXQ575" s="22"/>
      <c r="PXR575" s="22"/>
      <c r="PXS575" s="22"/>
      <c r="PXT575" s="22"/>
      <c r="PXU575" s="22"/>
      <c r="PXV575" s="22"/>
      <c r="PXW575" s="22"/>
      <c r="PXX575" s="22"/>
      <c r="PXY575" s="22"/>
      <c r="PXZ575" s="22"/>
      <c r="PYA575" s="22"/>
      <c r="PYB575" s="22"/>
      <c r="PYC575" s="22"/>
      <c r="PYD575" s="22"/>
      <c r="PYE575" s="22"/>
      <c r="PYF575" s="22"/>
      <c r="PYG575" s="22"/>
      <c r="PYH575" s="22"/>
      <c r="PYI575" s="22"/>
      <c r="PYJ575" s="22"/>
      <c r="PYK575" s="22"/>
      <c r="PYL575" s="22"/>
      <c r="PYM575" s="22"/>
      <c r="PYN575" s="22"/>
      <c r="PYO575" s="22"/>
      <c r="PYP575" s="22"/>
      <c r="PYQ575" s="22"/>
      <c r="PYR575" s="22"/>
      <c r="PYS575" s="22"/>
      <c r="PYT575" s="22"/>
      <c r="PYU575" s="22"/>
      <c r="PYV575" s="22"/>
      <c r="PYW575" s="22"/>
      <c r="PYX575" s="22"/>
      <c r="PYY575" s="22"/>
      <c r="PYZ575" s="22"/>
      <c r="PZA575" s="22"/>
      <c r="PZB575" s="22"/>
      <c r="PZC575" s="22"/>
      <c r="PZD575" s="22"/>
      <c r="PZE575" s="22"/>
      <c r="PZF575" s="22"/>
      <c r="PZG575" s="22"/>
      <c r="PZH575" s="22"/>
      <c r="PZI575" s="22"/>
      <c r="PZJ575" s="22"/>
      <c r="PZK575" s="22"/>
      <c r="PZL575" s="22"/>
      <c r="PZM575" s="22"/>
      <c r="PZN575" s="22"/>
      <c r="PZO575" s="22"/>
      <c r="PZP575" s="22"/>
      <c r="PZQ575" s="22"/>
      <c r="PZR575" s="22"/>
      <c r="PZS575" s="22"/>
      <c r="PZT575" s="22"/>
      <c r="PZU575" s="22"/>
      <c r="PZV575" s="22"/>
      <c r="PZW575" s="22"/>
      <c r="PZX575" s="22"/>
      <c r="PZY575" s="22"/>
      <c r="PZZ575" s="22"/>
      <c r="QAA575" s="22"/>
      <c r="QAB575" s="22"/>
      <c r="QAC575" s="22"/>
      <c r="QAD575" s="22"/>
      <c r="QAE575" s="22"/>
      <c r="QAF575" s="22"/>
      <c r="QAG575" s="22"/>
      <c r="QAH575" s="22"/>
      <c r="QAI575" s="22"/>
      <c r="QAJ575" s="22"/>
      <c r="QAK575" s="22"/>
      <c r="QAL575" s="22"/>
      <c r="QAM575" s="22"/>
      <c r="QAN575" s="22"/>
      <c r="QAO575" s="22"/>
      <c r="QAP575" s="22"/>
      <c r="QAQ575" s="22"/>
      <c r="QAR575" s="22"/>
      <c r="QAS575" s="22"/>
      <c r="QAT575" s="22"/>
      <c r="QAU575" s="22"/>
      <c r="QAV575" s="22"/>
      <c r="QAW575" s="22"/>
      <c r="QAX575" s="22"/>
      <c r="QAY575" s="22"/>
      <c r="QAZ575" s="22"/>
      <c r="QBA575" s="22"/>
      <c r="QBB575" s="22"/>
      <c r="QBC575" s="22"/>
      <c r="QBD575" s="22"/>
      <c r="QBE575" s="22"/>
      <c r="QBF575" s="22"/>
      <c r="QBG575" s="22"/>
      <c r="QBH575" s="22"/>
      <c r="QBI575" s="22"/>
      <c r="QBJ575" s="22"/>
      <c r="QBK575" s="22"/>
      <c r="QBL575" s="22"/>
      <c r="QBM575" s="22"/>
      <c r="QBN575" s="22"/>
      <c r="QBO575" s="22"/>
      <c r="QBP575" s="22"/>
      <c r="QBQ575" s="22"/>
      <c r="QBR575" s="22"/>
      <c r="QBS575" s="22"/>
      <c r="QBT575" s="22"/>
      <c r="QBU575" s="22"/>
      <c r="QBV575" s="22"/>
      <c r="QBW575" s="22"/>
      <c r="QBX575" s="22"/>
      <c r="QBY575" s="22"/>
      <c r="QBZ575" s="22"/>
      <c r="QCA575" s="22"/>
      <c r="QCB575" s="22"/>
      <c r="QCC575" s="22"/>
      <c r="QCD575" s="22"/>
      <c r="QCE575" s="22"/>
      <c r="QCF575" s="22"/>
      <c r="QCG575" s="22"/>
      <c r="QCH575" s="22"/>
      <c r="QCI575" s="22"/>
      <c r="QCJ575" s="22"/>
      <c r="QCK575" s="22"/>
      <c r="QCL575" s="22"/>
      <c r="QCM575" s="22"/>
      <c r="QCN575" s="22"/>
      <c r="QCO575" s="22"/>
      <c r="QCP575" s="22"/>
      <c r="QCQ575" s="22"/>
      <c r="QCR575" s="22"/>
      <c r="QCS575" s="22"/>
      <c r="QCT575" s="22"/>
      <c r="QCU575" s="22"/>
      <c r="QCV575" s="22"/>
      <c r="QCW575" s="22"/>
      <c r="QCX575" s="22"/>
      <c r="QCY575" s="22"/>
      <c r="QCZ575" s="22"/>
      <c r="QDA575" s="22"/>
      <c r="QDB575" s="22"/>
      <c r="QDC575" s="22"/>
      <c r="QDD575" s="22"/>
      <c r="QDE575" s="22"/>
      <c r="QDF575" s="22"/>
      <c r="QDG575" s="22"/>
      <c r="QDH575" s="22"/>
      <c r="QDI575" s="22"/>
      <c r="QDJ575" s="22"/>
      <c r="QDK575" s="22"/>
      <c r="QDL575" s="22"/>
      <c r="QDM575" s="22"/>
      <c r="QDN575" s="22"/>
      <c r="QDO575" s="22"/>
      <c r="QDP575" s="22"/>
      <c r="QDQ575" s="22"/>
      <c r="QDR575" s="22"/>
      <c r="QDS575" s="22"/>
      <c r="QDT575" s="22"/>
      <c r="QDU575" s="22"/>
      <c r="QDV575" s="22"/>
      <c r="QDW575" s="22"/>
      <c r="QDX575" s="22"/>
      <c r="QDY575" s="22"/>
      <c r="QDZ575" s="22"/>
      <c r="QEA575" s="22"/>
      <c r="QEB575" s="22"/>
      <c r="QEC575" s="22"/>
      <c r="QED575" s="22"/>
      <c r="QEE575" s="22"/>
      <c r="QEF575" s="22"/>
      <c r="QEG575" s="22"/>
      <c r="QEH575" s="22"/>
      <c r="QEI575" s="22"/>
      <c r="QEJ575" s="22"/>
      <c r="QEK575" s="22"/>
      <c r="QEL575" s="22"/>
      <c r="QEM575" s="22"/>
      <c r="QEN575" s="22"/>
      <c r="QEO575" s="22"/>
      <c r="QEP575" s="22"/>
      <c r="QEQ575" s="22"/>
      <c r="QER575" s="22"/>
      <c r="QES575" s="22"/>
      <c r="QET575" s="22"/>
      <c r="QEU575" s="22"/>
      <c r="QEV575" s="22"/>
      <c r="QEW575" s="22"/>
      <c r="QEX575" s="22"/>
      <c r="QEY575" s="22"/>
      <c r="QEZ575" s="22"/>
      <c r="QFA575" s="22"/>
      <c r="QFB575" s="22"/>
      <c r="QFC575" s="22"/>
      <c r="QFD575" s="22"/>
      <c r="QFE575" s="22"/>
      <c r="QFF575" s="22"/>
      <c r="QFG575" s="22"/>
      <c r="QFH575" s="22"/>
      <c r="QFI575" s="22"/>
      <c r="QFJ575" s="22"/>
      <c r="QFK575" s="22"/>
      <c r="QFL575" s="22"/>
      <c r="QFM575" s="22"/>
      <c r="QFN575" s="22"/>
      <c r="QFO575" s="22"/>
      <c r="QFP575" s="22"/>
      <c r="QFQ575" s="22"/>
      <c r="QFR575" s="22"/>
      <c r="QFS575" s="22"/>
      <c r="QFT575" s="22"/>
      <c r="QFU575" s="22"/>
      <c r="QFV575" s="22"/>
      <c r="QFW575" s="22"/>
      <c r="QFX575" s="22"/>
      <c r="QFY575" s="22"/>
      <c r="QFZ575" s="22"/>
      <c r="QGA575" s="22"/>
      <c r="QGB575" s="22"/>
      <c r="QGC575" s="22"/>
      <c r="QGD575" s="22"/>
      <c r="QGE575" s="22"/>
      <c r="QGF575" s="22"/>
      <c r="QGG575" s="22"/>
      <c r="QGH575" s="22"/>
      <c r="QGI575" s="22"/>
      <c r="QGJ575" s="22"/>
      <c r="QGK575" s="22"/>
      <c r="QGL575" s="22"/>
      <c r="QGM575" s="22"/>
      <c r="QGN575" s="22"/>
      <c r="QGO575" s="22"/>
      <c r="QGP575" s="22"/>
      <c r="QGQ575" s="22"/>
      <c r="QGR575" s="22"/>
      <c r="QGS575" s="22"/>
      <c r="QGT575" s="22"/>
      <c r="QGU575" s="22"/>
      <c r="QGV575" s="22"/>
      <c r="QGW575" s="22"/>
      <c r="QGX575" s="22"/>
      <c r="QGY575" s="22"/>
      <c r="QGZ575" s="22"/>
      <c r="QHA575" s="22"/>
      <c r="QHB575" s="22"/>
      <c r="QHC575" s="22"/>
      <c r="QHD575" s="22"/>
      <c r="QHE575" s="22"/>
      <c r="QHF575" s="22"/>
      <c r="QHG575" s="22"/>
      <c r="QHH575" s="22"/>
      <c r="QHI575" s="22"/>
      <c r="QHJ575" s="22"/>
      <c r="QHK575" s="22"/>
      <c r="QHL575" s="22"/>
      <c r="QHM575" s="22"/>
      <c r="QHN575" s="22"/>
      <c r="QHO575" s="22"/>
      <c r="QHP575" s="22"/>
      <c r="QHQ575" s="22"/>
      <c r="QHR575" s="22"/>
      <c r="QHS575" s="22"/>
      <c r="QHT575" s="22"/>
      <c r="QHU575" s="22"/>
      <c r="QHV575" s="22"/>
      <c r="QHW575" s="22"/>
      <c r="QHX575" s="22"/>
      <c r="QHY575" s="22"/>
      <c r="QHZ575" s="22"/>
      <c r="QIA575" s="22"/>
      <c r="QIB575" s="22"/>
      <c r="QIC575" s="22"/>
      <c r="QID575" s="22"/>
      <c r="QIE575" s="22"/>
      <c r="QIF575" s="22"/>
      <c r="QIG575" s="22"/>
      <c r="QIH575" s="22"/>
      <c r="QII575" s="22"/>
      <c r="QIJ575" s="22"/>
      <c r="QIK575" s="22"/>
      <c r="QIL575" s="22"/>
      <c r="QIM575" s="22"/>
      <c r="QIN575" s="22"/>
      <c r="QIO575" s="22"/>
      <c r="QIP575" s="22"/>
      <c r="QIQ575" s="22"/>
      <c r="QIR575" s="22"/>
      <c r="QIS575" s="22"/>
      <c r="QIT575" s="22"/>
      <c r="QIU575" s="22"/>
      <c r="QIV575" s="22"/>
      <c r="QIW575" s="22"/>
      <c r="QIX575" s="22"/>
      <c r="QIY575" s="22"/>
      <c r="QIZ575" s="22"/>
      <c r="QJA575" s="22"/>
      <c r="QJB575" s="22"/>
      <c r="QJC575" s="22"/>
      <c r="QJD575" s="22"/>
      <c r="QJE575" s="22"/>
      <c r="QJF575" s="22"/>
      <c r="QJG575" s="22"/>
      <c r="QJH575" s="22"/>
      <c r="QJI575" s="22"/>
      <c r="QJJ575" s="22"/>
      <c r="QJK575" s="22"/>
      <c r="QJL575" s="22"/>
      <c r="QJM575" s="22"/>
      <c r="QJN575" s="22"/>
      <c r="QJO575" s="22"/>
      <c r="QJP575" s="22"/>
      <c r="QJQ575" s="22"/>
      <c r="QJR575" s="22"/>
      <c r="QJS575" s="22"/>
      <c r="QJT575" s="22"/>
      <c r="QJU575" s="22"/>
      <c r="QJV575" s="22"/>
      <c r="QJW575" s="22"/>
      <c r="QJX575" s="22"/>
      <c r="QJY575" s="22"/>
      <c r="QJZ575" s="22"/>
      <c r="QKA575" s="22"/>
      <c r="QKB575" s="22"/>
      <c r="QKC575" s="22"/>
      <c r="QKD575" s="22"/>
      <c r="QKE575" s="22"/>
      <c r="QKF575" s="22"/>
      <c r="QKG575" s="22"/>
      <c r="QKH575" s="22"/>
      <c r="QKI575" s="22"/>
      <c r="QKJ575" s="22"/>
      <c r="QKK575" s="22"/>
      <c r="QKL575" s="22"/>
      <c r="QKM575" s="22"/>
      <c r="QKN575" s="22"/>
      <c r="QKO575" s="22"/>
      <c r="QKP575" s="22"/>
      <c r="QKQ575" s="22"/>
      <c r="QKR575" s="22"/>
      <c r="QKS575" s="22"/>
      <c r="QKT575" s="22"/>
      <c r="QKU575" s="22"/>
      <c r="QKV575" s="22"/>
      <c r="QKW575" s="22"/>
      <c r="QKX575" s="22"/>
      <c r="QKY575" s="22"/>
      <c r="QKZ575" s="22"/>
      <c r="QLA575" s="22"/>
      <c r="QLB575" s="22"/>
      <c r="QLC575" s="22"/>
      <c r="QLD575" s="22"/>
      <c r="QLE575" s="22"/>
      <c r="QLF575" s="22"/>
      <c r="QLG575" s="22"/>
      <c r="QLH575" s="22"/>
      <c r="QLI575" s="22"/>
      <c r="QLJ575" s="22"/>
      <c r="QLK575" s="22"/>
      <c r="QLL575" s="22"/>
      <c r="QLM575" s="22"/>
      <c r="QLN575" s="22"/>
      <c r="QLO575" s="22"/>
      <c r="QLP575" s="22"/>
      <c r="QLQ575" s="22"/>
      <c r="QLR575" s="22"/>
      <c r="QLS575" s="22"/>
      <c r="QLT575" s="22"/>
      <c r="QLU575" s="22"/>
      <c r="QLV575" s="22"/>
      <c r="QLW575" s="22"/>
      <c r="QLX575" s="22"/>
      <c r="QLY575" s="22"/>
      <c r="QLZ575" s="22"/>
      <c r="QMA575" s="22"/>
      <c r="QMB575" s="22"/>
      <c r="QMC575" s="22"/>
      <c r="QMD575" s="22"/>
      <c r="QME575" s="22"/>
      <c r="QMF575" s="22"/>
      <c r="QMG575" s="22"/>
      <c r="QMH575" s="22"/>
      <c r="QMI575" s="22"/>
      <c r="QMJ575" s="22"/>
      <c r="QMK575" s="22"/>
      <c r="QML575" s="22"/>
      <c r="QMM575" s="22"/>
      <c r="QMN575" s="22"/>
      <c r="QMO575" s="22"/>
      <c r="QMP575" s="22"/>
      <c r="QMQ575" s="22"/>
      <c r="QMR575" s="22"/>
      <c r="QMS575" s="22"/>
      <c r="QMT575" s="22"/>
      <c r="QMU575" s="22"/>
      <c r="QMV575" s="22"/>
      <c r="QMW575" s="22"/>
      <c r="QMX575" s="22"/>
      <c r="QMY575" s="22"/>
      <c r="QMZ575" s="22"/>
      <c r="QNA575" s="22"/>
      <c r="QNB575" s="22"/>
      <c r="QNC575" s="22"/>
      <c r="QND575" s="22"/>
      <c r="QNE575" s="22"/>
      <c r="QNF575" s="22"/>
      <c r="QNG575" s="22"/>
      <c r="QNH575" s="22"/>
      <c r="QNI575" s="22"/>
      <c r="QNJ575" s="22"/>
      <c r="QNK575" s="22"/>
      <c r="QNL575" s="22"/>
      <c r="QNM575" s="22"/>
      <c r="QNN575" s="22"/>
      <c r="QNO575" s="22"/>
      <c r="QNP575" s="22"/>
      <c r="QNQ575" s="22"/>
      <c r="QNR575" s="22"/>
      <c r="QNS575" s="22"/>
      <c r="QNT575" s="22"/>
      <c r="QNU575" s="22"/>
      <c r="QNV575" s="22"/>
      <c r="QNW575" s="22"/>
      <c r="QNX575" s="22"/>
      <c r="QNY575" s="22"/>
      <c r="QNZ575" s="22"/>
      <c r="QOA575" s="22"/>
      <c r="QOB575" s="22"/>
      <c r="QOC575" s="22"/>
      <c r="QOD575" s="22"/>
      <c r="QOE575" s="22"/>
      <c r="QOF575" s="22"/>
      <c r="QOG575" s="22"/>
      <c r="QOH575" s="22"/>
      <c r="QOI575" s="22"/>
      <c r="QOJ575" s="22"/>
      <c r="QOK575" s="22"/>
      <c r="QOL575" s="22"/>
      <c r="QOM575" s="22"/>
      <c r="QON575" s="22"/>
      <c r="QOO575" s="22"/>
      <c r="QOP575" s="22"/>
      <c r="QOQ575" s="22"/>
      <c r="QOR575" s="22"/>
      <c r="QOS575" s="22"/>
      <c r="QOT575" s="22"/>
      <c r="QOU575" s="22"/>
      <c r="QOV575" s="22"/>
      <c r="QOW575" s="22"/>
      <c r="QOX575" s="22"/>
      <c r="QOY575" s="22"/>
      <c r="QOZ575" s="22"/>
      <c r="QPA575" s="22"/>
      <c r="QPB575" s="22"/>
      <c r="QPC575" s="22"/>
      <c r="QPD575" s="22"/>
      <c r="QPE575" s="22"/>
      <c r="QPF575" s="22"/>
      <c r="QPG575" s="22"/>
      <c r="QPH575" s="22"/>
      <c r="QPI575" s="22"/>
      <c r="QPJ575" s="22"/>
      <c r="QPK575" s="22"/>
      <c r="QPL575" s="22"/>
      <c r="QPM575" s="22"/>
      <c r="QPN575" s="22"/>
      <c r="QPO575" s="22"/>
      <c r="QPP575" s="22"/>
      <c r="QPQ575" s="22"/>
      <c r="QPR575" s="22"/>
      <c r="QPS575" s="22"/>
      <c r="QPT575" s="22"/>
      <c r="QPU575" s="22"/>
      <c r="QPV575" s="22"/>
      <c r="QPW575" s="22"/>
      <c r="QPX575" s="22"/>
      <c r="QPY575" s="22"/>
      <c r="QPZ575" s="22"/>
      <c r="QQA575" s="22"/>
      <c r="QQB575" s="22"/>
      <c r="QQC575" s="22"/>
      <c r="QQD575" s="22"/>
      <c r="QQE575" s="22"/>
      <c r="QQF575" s="22"/>
      <c r="QQG575" s="22"/>
      <c r="QQH575" s="22"/>
      <c r="QQI575" s="22"/>
      <c r="QQJ575" s="22"/>
      <c r="QQK575" s="22"/>
      <c r="QQL575" s="22"/>
      <c r="QQM575" s="22"/>
      <c r="QQN575" s="22"/>
      <c r="QQO575" s="22"/>
      <c r="QQP575" s="22"/>
      <c r="QQQ575" s="22"/>
      <c r="QQR575" s="22"/>
      <c r="QQS575" s="22"/>
      <c r="QQT575" s="22"/>
      <c r="QQU575" s="22"/>
      <c r="QQV575" s="22"/>
      <c r="QQW575" s="22"/>
      <c r="QQX575" s="22"/>
      <c r="QQY575" s="22"/>
      <c r="QQZ575" s="22"/>
      <c r="QRA575" s="22"/>
      <c r="QRB575" s="22"/>
      <c r="QRC575" s="22"/>
      <c r="QRD575" s="22"/>
      <c r="QRE575" s="22"/>
      <c r="QRF575" s="22"/>
      <c r="QRG575" s="22"/>
      <c r="QRH575" s="22"/>
      <c r="QRI575" s="22"/>
      <c r="QRJ575" s="22"/>
      <c r="QRK575" s="22"/>
      <c r="QRL575" s="22"/>
      <c r="QRM575" s="22"/>
      <c r="QRN575" s="22"/>
      <c r="QRO575" s="22"/>
      <c r="QRP575" s="22"/>
      <c r="QRQ575" s="22"/>
      <c r="QRR575" s="22"/>
      <c r="QRS575" s="22"/>
      <c r="QRT575" s="22"/>
      <c r="QRU575" s="22"/>
      <c r="QRV575" s="22"/>
      <c r="QRW575" s="22"/>
      <c r="QRX575" s="22"/>
      <c r="QRY575" s="22"/>
      <c r="QRZ575" s="22"/>
      <c r="QSA575" s="22"/>
      <c r="QSB575" s="22"/>
      <c r="QSC575" s="22"/>
      <c r="QSD575" s="22"/>
      <c r="QSE575" s="22"/>
      <c r="QSF575" s="22"/>
      <c r="QSG575" s="22"/>
      <c r="QSH575" s="22"/>
      <c r="QSI575" s="22"/>
      <c r="QSJ575" s="22"/>
      <c r="QSK575" s="22"/>
      <c r="QSL575" s="22"/>
      <c r="QSM575" s="22"/>
      <c r="QSN575" s="22"/>
      <c r="QSO575" s="22"/>
      <c r="QSP575" s="22"/>
      <c r="QSQ575" s="22"/>
      <c r="QSR575" s="22"/>
      <c r="QSS575" s="22"/>
      <c r="QST575" s="22"/>
      <c r="QSU575" s="22"/>
      <c r="QSV575" s="22"/>
      <c r="QSW575" s="22"/>
      <c r="QSX575" s="22"/>
      <c r="QSY575" s="22"/>
      <c r="QSZ575" s="22"/>
      <c r="QTA575" s="22"/>
      <c r="QTB575" s="22"/>
      <c r="QTC575" s="22"/>
      <c r="QTD575" s="22"/>
      <c r="QTE575" s="22"/>
      <c r="QTF575" s="22"/>
      <c r="QTG575" s="22"/>
      <c r="QTH575" s="22"/>
      <c r="QTI575" s="22"/>
      <c r="QTJ575" s="22"/>
      <c r="QTK575" s="22"/>
      <c r="QTL575" s="22"/>
      <c r="QTM575" s="22"/>
      <c r="QTN575" s="22"/>
      <c r="QTO575" s="22"/>
      <c r="QTP575" s="22"/>
      <c r="QTQ575" s="22"/>
      <c r="QTR575" s="22"/>
      <c r="QTS575" s="22"/>
      <c r="QTT575" s="22"/>
      <c r="QTU575" s="22"/>
      <c r="QTV575" s="22"/>
      <c r="QTW575" s="22"/>
      <c r="QTX575" s="22"/>
      <c r="QTY575" s="22"/>
      <c r="QTZ575" s="22"/>
      <c r="QUA575" s="22"/>
      <c r="QUB575" s="22"/>
      <c r="QUC575" s="22"/>
      <c r="QUD575" s="22"/>
      <c r="QUE575" s="22"/>
      <c r="QUF575" s="22"/>
      <c r="QUG575" s="22"/>
      <c r="QUH575" s="22"/>
      <c r="QUI575" s="22"/>
      <c r="QUJ575" s="22"/>
      <c r="QUK575" s="22"/>
      <c r="QUL575" s="22"/>
      <c r="QUM575" s="22"/>
      <c r="QUN575" s="22"/>
      <c r="QUO575" s="22"/>
      <c r="QUP575" s="22"/>
      <c r="QUQ575" s="22"/>
      <c r="QUR575" s="22"/>
      <c r="QUS575" s="22"/>
      <c r="QUT575" s="22"/>
      <c r="QUU575" s="22"/>
      <c r="QUV575" s="22"/>
      <c r="QUW575" s="22"/>
      <c r="QUX575" s="22"/>
      <c r="QUY575" s="22"/>
      <c r="QUZ575" s="22"/>
      <c r="QVA575" s="22"/>
      <c r="QVB575" s="22"/>
      <c r="QVC575" s="22"/>
      <c r="QVD575" s="22"/>
      <c r="QVE575" s="22"/>
      <c r="QVF575" s="22"/>
      <c r="QVG575" s="22"/>
      <c r="QVH575" s="22"/>
      <c r="QVI575" s="22"/>
      <c r="QVJ575" s="22"/>
      <c r="QVK575" s="22"/>
      <c r="QVL575" s="22"/>
      <c r="QVM575" s="22"/>
      <c r="QVN575" s="22"/>
      <c r="QVO575" s="22"/>
      <c r="QVP575" s="22"/>
      <c r="QVQ575" s="22"/>
      <c r="QVR575" s="22"/>
      <c r="QVS575" s="22"/>
      <c r="QVT575" s="22"/>
      <c r="QVU575" s="22"/>
      <c r="QVV575" s="22"/>
      <c r="QVW575" s="22"/>
      <c r="QVX575" s="22"/>
      <c r="QVY575" s="22"/>
      <c r="QVZ575" s="22"/>
      <c r="QWA575" s="22"/>
      <c r="QWB575" s="22"/>
      <c r="QWC575" s="22"/>
      <c r="QWD575" s="22"/>
      <c r="QWE575" s="22"/>
      <c r="QWF575" s="22"/>
      <c r="QWG575" s="22"/>
      <c r="QWH575" s="22"/>
      <c r="QWI575" s="22"/>
      <c r="QWJ575" s="22"/>
      <c r="QWK575" s="22"/>
      <c r="QWL575" s="22"/>
      <c r="QWM575" s="22"/>
      <c r="QWN575" s="22"/>
      <c r="QWO575" s="22"/>
      <c r="QWP575" s="22"/>
      <c r="QWQ575" s="22"/>
      <c r="QWR575" s="22"/>
      <c r="QWS575" s="22"/>
      <c r="QWT575" s="22"/>
      <c r="QWU575" s="22"/>
      <c r="QWV575" s="22"/>
      <c r="QWW575" s="22"/>
      <c r="QWX575" s="22"/>
      <c r="QWY575" s="22"/>
      <c r="QWZ575" s="22"/>
      <c r="QXA575" s="22"/>
      <c r="QXB575" s="22"/>
      <c r="QXC575" s="22"/>
      <c r="QXD575" s="22"/>
      <c r="QXE575" s="22"/>
      <c r="QXF575" s="22"/>
      <c r="QXG575" s="22"/>
      <c r="QXH575" s="22"/>
      <c r="QXI575" s="22"/>
      <c r="QXJ575" s="22"/>
      <c r="QXK575" s="22"/>
      <c r="QXL575" s="22"/>
      <c r="QXM575" s="22"/>
      <c r="QXN575" s="22"/>
      <c r="QXO575" s="22"/>
      <c r="QXP575" s="22"/>
      <c r="QXQ575" s="22"/>
      <c r="QXR575" s="22"/>
      <c r="QXS575" s="22"/>
      <c r="QXT575" s="22"/>
      <c r="QXU575" s="22"/>
      <c r="QXV575" s="22"/>
      <c r="QXW575" s="22"/>
      <c r="QXX575" s="22"/>
      <c r="QXY575" s="22"/>
      <c r="QXZ575" s="22"/>
      <c r="QYA575" s="22"/>
      <c r="QYB575" s="22"/>
      <c r="QYC575" s="22"/>
      <c r="QYD575" s="22"/>
      <c r="QYE575" s="22"/>
      <c r="QYF575" s="22"/>
      <c r="QYG575" s="22"/>
      <c r="QYH575" s="22"/>
      <c r="QYI575" s="22"/>
      <c r="QYJ575" s="22"/>
      <c r="QYK575" s="22"/>
      <c r="QYL575" s="22"/>
      <c r="QYM575" s="22"/>
      <c r="QYN575" s="22"/>
      <c r="QYO575" s="22"/>
      <c r="QYP575" s="22"/>
      <c r="QYQ575" s="22"/>
      <c r="QYR575" s="22"/>
      <c r="QYS575" s="22"/>
      <c r="QYT575" s="22"/>
      <c r="QYU575" s="22"/>
      <c r="QYV575" s="22"/>
      <c r="QYW575" s="22"/>
      <c r="QYX575" s="22"/>
      <c r="QYY575" s="22"/>
      <c r="QYZ575" s="22"/>
      <c r="QZA575" s="22"/>
      <c r="QZB575" s="22"/>
      <c r="QZC575" s="22"/>
      <c r="QZD575" s="22"/>
      <c r="QZE575" s="22"/>
      <c r="QZF575" s="22"/>
      <c r="QZG575" s="22"/>
      <c r="QZH575" s="22"/>
      <c r="QZI575" s="22"/>
      <c r="QZJ575" s="22"/>
      <c r="QZK575" s="22"/>
      <c r="QZL575" s="22"/>
      <c r="QZM575" s="22"/>
      <c r="QZN575" s="22"/>
      <c r="QZO575" s="22"/>
      <c r="QZP575" s="22"/>
      <c r="QZQ575" s="22"/>
      <c r="QZR575" s="22"/>
      <c r="QZS575" s="22"/>
      <c r="QZT575" s="22"/>
      <c r="QZU575" s="22"/>
      <c r="QZV575" s="22"/>
      <c r="QZW575" s="22"/>
      <c r="QZX575" s="22"/>
      <c r="QZY575" s="22"/>
      <c r="QZZ575" s="22"/>
      <c r="RAA575" s="22"/>
      <c r="RAB575" s="22"/>
      <c r="RAC575" s="22"/>
      <c r="RAD575" s="22"/>
      <c r="RAE575" s="22"/>
      <c r="RAF575" s="22"/>
      <c r="RAG575" s="22"/>
      <c r="RAH575" s="22"/>
      <c r="RAI575" s="22"/>
      <c r="RAJ575" s="22"/>
      <c r="RAK575" s="22"/>
      <c r="RAL575" s="22"/>
      <c r="RAM575" s="22"/>
      <c r="RAN575" s="22"/>
      <c r="RAO575" s="22"/>
      <c r="RAP575" s="22"/>
      <c r="RAQ575" s="22"/>
      <c r="RAR575" s="22"/>
      <c r="RAS575" s="22"/>
      <c r="RAT575" s="22"/>
      <c r="RAU575" s="22"/>
      <c r="RAV575" s="22"/>
      <c r="RAW575" s="22"/>
      <c r="RAX575" s="22"/>
      <c r="RAY575" s="22"/>
      <c r="RAZ575" s="22"/>
      <c r="RBA575" s="22"/>
      <c r="RBB575" s="22"/>
      <c r="RBC575" s="22"/>
      <c r="RBD575" s="22"/>
      <c r="RBE575" s="22"/>
      <c r="RBF575" s="22"/>
      <c r="RBG575" s="22"/>
      <c r="RBH575" s="22"/>
      <c r="RBI575" s="22"/>
      <c r="RBJ575" s="22"/>
      <c r="RBK575" s="22"/>
      <c r="RBL575" s="22"/>
      <c r="RBM575" s="22"/>
      <c r="RBN575" s="22"/>
      <c r="RBO575" s="22"/>
      <c r="RBP575" s="22"/>
      <c r="RBQ575" s="22"/>
      <c r="RBR575" s="22"/>
      <c r="RBS575" s="22"/>
      <c r="RBT575" s="22"/>
      <c r="RBU575" s="22"/>
      <c r="RBV575" s="22"/>
      <c r="RBW575" s="22"/>
      <c r="RBX575" s="22"/>
      <c r="RBY575" s="22"/>
      <c r="RBZ575" s="22"/>
      <c r="RCA575" s="22"/>
      <c r="RCB575" s="22"/>
      <c r="RCC575" s="22"/>
      <c r="RCD575" s="22"/>
      <c r="RCE575" s="22"/>
      <c r="RCF575" s="22"/>
      <c r="RCG575" s="22"/>
      <c r="RCH575" s="22"/>
      <c r="RCI575" s="22"/>
      <c r="RCJ575" s="22"/>
      <c r="RCK575" s="22"/>
      <c r="RCL575" s="22"/>
      <c r="RCM575" s="22"/>
      <c r="RCN575" s="22"/>
      <c r="RCO575" s="22"/>
      <c r="RCP575" s="22"/>
      <c r="RCQ575" s="22"/>
      <c r="RCR575" s="22"/>
      <c r="RCS575" s="22"/>
      <c r="RCT575" s="22"/>
      <c r="RCU575" s="22"/>
      <c r="RCV575" s="22"/>
      <c r="RCW575" s="22"/>
      <c r="RCX575" s="22"/>
      <c r="RCY575" s="22"/>
      <c r="RCZ575" s="22"/>
      <c r="RDA575" s="22"/>
      <c r="RDB575" s="22"/>
      <c r="RDC575" s="22"/>
      <c r="RDD575" s="22"/>
      <c r="RDE575" s="22"/>
      <c r="RDF575" s="22"/>
      <c r="RDG575" s="22"/>
      <c r="RDH575" s="22"/>
      <c r="RDI575" s="22"/>
      <c r="RDJ575" s="22"/>
      <c r="RDK575" s="22"/>
      <c r="RDL575" s="22"/>
      <c r="RDM575" s="22"/>
      <c r="RDN575" s="22"/>
      <c r="RDO575" s="22"/>
      <c r="RDP575" s="22"/>
      <c r="RDQ575" s="22"/>
      <c r="RDR575" s="22"/>
      <c r="RDS575" s="22"/>
      <c r="RDT575" s="22"/>
      <c r="RDU575" s="22"/>
      <c r="RDV575" s="22"/>
      <c r="RDW575" s="22"/>
      <c r="RDX575" s="22"/>
      <c r="RDY575" s="22"/>
      <c r="RDZ575" s="22"/>
      <c r="REA575" s="22"/>
      <c r="REB575" s="22"/>
      <c r="REC575" s="22"/>
      <c r="RED575" s="22"/>
      <c r="REE575" s="22"/>
      <c r="REF575" s="22"/>
      <c r="REG575" s="22"/>
      <c r="REH575" s="22"/>
      <c r="REI575" s="22"/>
      <c r="REJ575" s="22"/>
      <c r="REK575" s="22"/>
      <c r="REL575" s="22"/>
      <c r="REM575" s="22"/>
      <c r="REN575" s="22"/>
      <c r="REO575" s="22"/>
      <c r="REP575" s="22"/>
      <c r="REQ575" s="22"/>
      <c r="RER575" s="22"/>
      <c r="RES575" s="22"/>
      <c r="RET575" s="22"/>
      <c r="REU575" s="22"/>
      <c r="REV575" s="22"/>
      <c r="REW575" s="22"/>
      <c r="REX575" s="22"/>
      <c r="REY575" s="22"/>
      <c r="REZ575" s="22"/>
      <c r="RFA575" s="22"/>
      <c r="RFB575" s="22"/>
      <c r="RFC575" s="22"/>
      <c r="RFD575" s="22"/>
      <c r="RFE575" s="22"/>
      <c r="RFF575" s="22"/>
      <c r="RFG575" s="22"/>
      <c r="RFH575" s="22"/>
      <c r="RFI575" s="22"/>
      <c r="RFJ575" s="22"/>
      <c r="RFK575" s="22"/>
      <c r="RFL575" s="22"/>
      <c r="RFM575" s="22"/>
      <c r="RFN575" s="22"/>
      <c r="RFO575" s="22"/>
      <c r="RFP575" s="22"/>
      <c r="RFQ575" s="22"/>
      <c r="RFR575" s="22"/>
      <c r="RFS575" s="22"/>
      <c r="RFT575" s="22"/>
      <c r="RFU575" s="22"/>
      <c r="RFV575" s="22"/>
      <c r="RFW575" s="22"/>
      <c r="RFX575" s="22"/>
      <c r="RFY575" s="22"/>
      <c r="RFZ575" s="22"/>
      <c r="RGA575" s="22"/>
      <c r="RGB575" s="22"/>
      <c r="RGC575" s="22"/>
      <c r="RGD575" s="22"/>
      <c r="RGE575" s="22"/>
      <c r="RGF575" s="22"/>
      <c r="RGG575" s="22"/>
      <c r="RGH575" s="22"/>
      <c r="RGI575" s="22"/>
      <c r="RGJ575" s="22"/>
      <c r="RGK575" s="22"/>
      <c r="RGL575" s="22"/>
      <c r="RGM575" s="22"/>
      <c r="RGN575" s="22"/>
      <c r="RGO575" s="22"/>
      <c r="RGP575" s="22"/>
      <c r="RGQ575" s="22"/>
      <c r="RGR575" s="22"/>
      <c r="RGS575" s="22"/>
      <c r="RGT575" s="22"/>
      <c r="RGU575" s="22"/>
      <c r="RGV575" s="22"/>
      <c r="RGW575" s="22"/>
      <c r="RGX575" s="22"/>
      <c r="RGY575" s="22"/>
      <c r="RGZ575" s="22"/>
      <c r="RHA575" s="22"/>
      <c r="RHB575" s="22"/>
      <c r="RHC575" s="22"/>
      <c r="RHD575" s="22"/>
      <c r="RHE575" s="22"/>
      <c r="RHF575" s="22"/>
      <c r="RHG575" s="22"/>
      <c r="RHH575" s="22"/>
      <c r="RHI575" s="22"/>
      <c r="RHJ575" s="22"/>
      <c r="RHK575" s="22"/>
      <c r="RHL575" s="22"/>
      <c r="RHM575" s="22"/>
      <c r="RHN575" s="22"/>
      <c r="RHO575" s="22"/>
      <c r="RHP575" s="22"/>
      <c r="RHQ575" s="22"/>
      <c r="RHR575" s="22"/>
      <c r="RHS575" s="22"/>
      <c r="RHT575" s="22"/>
      <c r="RHU575" s="22"/>
      <c r="RHV575" s="22"/>
      <c r="RHW575" s="22"/>
      <c r="RHX575" s="22"/>
      <c r="RHY575" s="22"/>
      <c r="RHZ575" s="22"/>
      <c r="RIA575" s="22"/>
      <c r="RIB575" s="22"/>
      <c r="RIC575" s="22"/>
      <c r="RID575" s="22"/>
      <c r="RIE575" s="22"/>
      <c r="RIF575" s="22"/>
      <c r="RIG575" s="22"/>
      <c r="RIH575" s="22"/>
      <c r="RII575" s="22"/>
      <c r="RIJ575" s="22"/>
      <c r="RIK575" s="22"/>
      <c r="RIL575" s="22"/>
      <c r="RIM575" s="22"/>
      <c r="RIN575" s="22"/>
      <c r="RIO575" s="22"/>
      <c r="RIP575" s="22"/>
      <c r="RIQ575" s="22"/>
      <c r="RIR575" s="22"/>
      <c r="RIS575" s="22"/>
      <c r="RIT575" s="22"/>
      <c r="RIU575" s="22"/>
      <c r="RIV575" s="22"/>
      <c r="RIW575" s="22"/>
      <c r="RIX575" s="22"/>
      <c r="RIY575" s="22"/>
      <c r="RIZ575" s="22"/>
      <c r="RJA575" s="22"/>
      <c r="RJB575" s="22"/>
      <c r="RJC575" s="22"/>
      <c r="RJD575" s="22"/>
      <c r="RJE575" s="22"/>
      <c r="RJF575" s="22"/>
      <c r="RJG575" s="22"/>
      <c r="RJH575" s="22"/>
      <c r="RJI575" s="22"/>
      <c r="RJJ575" s="22"/>
      <c r="RJK575" s="22"/>
      <c r="RJL575" s="22"/>
      <c r="RJM575" s="22"/>
      <c r="RJN575" s="22"/>
      <c r="RJO575" s="22"/>
      <c r="RJP575" s="22"/>
      <c r="RJQ575" s="22"/>
      <c r="RJR575" s="22"/>
      <c r="RJS575" s="22"/>
      <c r="RJT575" s="22"/>
      <c r="RJU575" s="22"/>
      <c r="RJV575" s="22"/>
      <c r="RJW575" s="22"/>
      <c r="RJX575" s="22"/>
      <c r="RJY575" s="22"/>
      <c r="RJZ575" s="22"/>
      <c r="RKA575" s="22"/>
      <c r="RKB575" s="22"/>
      <c r="RKC575" s="22"/>
      <c r="RKD575" s="22"/>
      <c r="RKE575" s="22"/>
      <c r="RKF575" s="22"/>
      <c r="RKG575" s="22"/>
      <c r="RKH575" s="22"/>
      <c r="RKI575" s="22"/>
      <c r="RKJ575" s="22"/>
      <c r="RKK575" s="22"/>
      <c r="RKL575" s="22"/>
      <c r="RKM575" s="22"/>
      <c r="RKN575" s="22"/>
      <c r="RKO575" s="22"/>
      <c r="RKP575" s="22"/>
      <c r="RKQ575" s="22"/>
      <c r="RKR575" s="22"/>
      <c r="RKS575" s="22"/>
      <c r="RKT575" s="22"/>
      <c r="RKU575" s="22"/>
      <c r="RKV575" s="22"/>
      <c r="RKW575" s="22"/>
      <c r="RKX575" s="22"/>
      <c r="RKY575" s="22"/>
      <c r="RKZ575" s="22"/>
      <c r="RLA575" s="22"/>
      <c r="RLB575" s="22"/>
      <c r="RLC575" s="22"/>
      <c r="RLD575" s="22"/>
      <c r="RLE575" s="22"/>
      <c r="RLF575" s="22"/>
      <c r="RLG575" s="22"/>
      <c r="RLH575" s="22"/>
      <c r="RLI575" s="22"/>
      <c r="RLJ575" s="22"/>
      <c r="RLK575" s="22"/>
      <c r="RLL575" s="22"/>
      <c r="RLM575" s="22"/>
      <c r="RLN575" s="22"/>
      <c r="RLO575" s="22"/>
      <c r="RLP575" s="22"/>
      <c r="RLQ575" s="22"/>
      <c r="RLR575" s="22"/>
      <c r="RLS575" s="22"/>
      <c r="RLT575" s="22"/>
      <c r="RLU575" s="22"/>
      <c r="RLV575" s="22"/>
      <c r="RLW575" s="22"/>
      <c r="RLX575" s="22"/>
      <c r="RLY575" s="22"/>
      <c r="RLZ575" s="22"/>
      <c r="RMA575" s="22"/>
      <c r="RMB575" s="22"/>
      <c r="RMC575" s="22"/>
      <c r="RMD575" s="22"/>
      <c r="RME575" s="22"/>
      <c r="RMF575" s="22"/>
      <c r="RMG575" s="22"/>
      <c r="RMH575" s="22"/>
      <c r="RMI575" s="22"/>
      <c r="RMJ575" s="22"/>
      <c r="RMK575" s="22"/>
      <c r="RML575" s="22"/>
      <c r="RMM575" s="22"/>
      <c r="RMN575" s="22"/>
      <c r="RMO575" s="22"/>
      <c r="RMP575" s="22"/>
      <c r="RMQ575" s="22"/>
      <c r="RMR575" s="22"/>
      <c r="RMS575" s="22"/>
      <c r="RMT575" s="22"/>
      <c r="RMU575" s="22"/>
      <c r="RMV575" s="22"/>
      <c r="RMW575" s="22"/>
      <c r="RMX575" s="22"/>
      <c r="RMY575" s="22"/>
      <c r="RMZ575" s="22"/>
      <c r="RNA575" s="22"/>
      <c r="RNB575" s="22"/>
      <c r="RNC575" s="22"/>
      <c r="RND575" s="22"/>
      <c r="RNE575" s="22"/>
      <c r="RNF575" s="22"/>
      <c r="RNG575" s="22"/>
      <c r="RNH575" s="22"/>
      <c r="RNI575" s="22"/>
      <c r="RNJ575" s="22"/>
      <c r="RNK575" s="22"/>
      <c r="RNL575" s="22"/>
      <c r="RNM575" s="22"/>
      <c r="RNN575" s="22"/>
      <c r="RNO575" s="22"/>
      <c r="RNP575" s="22"/>
      <c r="RNQ575" s="22"/>
      <c r="RNR575" s="22"/>
      <c r="RNS575" s="22"/>
      <c r="RNT575" s="22"/>
      <c r="RNU575" s="22"/>
      <c r="RNV575" s="22"/>
      <c r="RNW575" s="22"/>
      <c r="RNX575" s="22"/>
      <c r="RNY575" s="22"/>
      <c r="RNZ575" s="22"/>
      <c r="ROA575" s="22"/>
      <c r="ROB575" s="22"/>
      <c r="ROC575" s="22"/>
      <c r="ROD575" s="22"/>
      <c r="ROE575" s="22"/>
      <c r="ROF575" s="22"/>
      <c r="ROG575" s="22"/>
      <c r="ROH575" s="22"/>
      <c r="ROI575" s="22"/>
      <c r="ROJ575" s="22"/>
      <c r="ROK575" s="22"/>
      <c r="ROL575" s="22"/>
      <c r="ROM575" s="22"/>
      <c r="RON575" s="22"/>
      <c r="ROO575" s="22"/>
      <c r="ROP575" s="22"/>
      <c r="ROQ575" s="22"/>
      <c r="ROR575" s="22"/>
      <c r="ROS575" s="22"/>
      <c r="ROT575" s="22"/>
      <c r="ROU575" s="22"/>
      <c r="ROV575" s="22"/>
      <c r="ROW575" s="22"/>
      <c r="ROX575" s="22"/>
      <c r="ROY575" s="22"/>
      <c r="ROZ575" s="22"/>
      <c r="RPA575" s="22"/>
      <c r="RPB575" s="22"/>
      <c r="RPC575" s="22"/>
      <c r="RPD575" s="22"/>
      <c r="RPE575" s="22"/>
      <c r="RPF575" s="22"/>
      <c r="RPG575" s="22"/>
      <c r="RPH575" s="22"/>
      <c r="RPI575" s="22"/>
      <c r="RPJ575" s="22"/>
      <c r="RPK575" s="22"/>
      <c r="RPL575" s="22"/>
      <c r="RPM575" s="22"/>
      <c r="RPN575" s="22"/>
      <c r="RPO575" s="22"/>
      <c r="RPP575" s="22"/>
      <c r="RPQ575" s="22"/>
      <c r="RPR575" s="22"/>
      <c r="RPS575" s="22"/>
      <c r="RPT575" s="22"/>
      <c r="RPU575" s="22"/>
      <c r="RPV575" s="22"/>
      <c r="RPW575" s="22"/>
      <c r="RPX575" s="22"/>
      <c r="RPY575" s="22"/>
      <c r="RPZ575" s="22"/>
      <c r="RQA575" s="22"/>
      <c r="RQB575" s="22"/>
      <c r="RQC575" s="22"/>
      <c r="RQD575" s="22"/>
      <c r="RQE575" s="22"/>
      <c r="RQF575" s="22"/>
      <c r="RQG575" s="22"/>
      <c r="RQH575" s="22"/>
      <c r="RQI575" s="22"/>
      <c r="RQJ575" s="22"/>
      <c r="RQK575" s="22"/>
      <c r="RQL575" s="22"/>
      <c r="RQM575" s="22"/>
      <c r="RQN575" s="22"/>
      <c r="RQO575" s="22"/>
      <c r="RQP575" s="22"/>
      <c r="RQQ575" s="22"/>
      <c r="RQR575" s="22"/>
      <c r="RQS575" s="22"/>
      <c r="RQT575" s="22"/>
      <c r="RQU575" s="22"/>
      <c r="RQV575" s="22"/>
      <c r="RQW575" s="22"/>
      <c r="RQX575" s="22"/>
      <c r="RQY575" s="22"/>
      <c r="RQZ575" s="22"/>
      <c r="RRA575" s="22"/>
      <c r="RRB575" s="22"/>
      <c r="RRC575" s="22"/>
      <c r="RRD575" s="22"/>
      <c r="RRE575" s="22"/>
      <c r="RRF575" s="22"/>
      <c r="RRG575" s="22"/>
      <c r="RRH575" s="22"/>
      <c r="RRI575" s="22"/>
      <c r="RRJ575" s="22"/>
      <c r="RRK575" s="22"/>
      <c r="RRL575" s="22"/>
      <c r="RRM575" s="22"/>
      <c r="RRN575" s="22"/>
      <c r="RRO575" s="22"/>
      <c r="RRP575" s="22"/>
      <c r="RRQ575" s="22"/>
      <c r="RRR575" s="22"/>
      <c r="RRS575" s="22"/>
      <c r="RRT575" s="22"/>
      <c r="RRU575" s="22"/>
      <c r="RRV575" s="22"/>
      <c r="RRW575" s="22"/>
      <c r="RRX575" s="22"/>
      <c r="RRY575" s="22"/>
      <c r="RRZ575" s="22"/>
      <c r="RSA575" s="22"/>
      <c r="RSB575" s="22"/>
      <c r="RSC575" s="22"/>
      <c r="RSD575" s="22"/>
      <c r="RSE575" s="22"/>
      <c r="RSF575" s="22"/>
      <c r="RSG575" s="22"/>
      <c r="RSH575" s="22"/>
      <c r="RSI575" s="22"/>
      <c r="RSJ575" s="22"/>
      <c r="RSK575" s="22"/>
      <c r="RSL575" s="22"/>
      <c r="RSM575" s="22"/>
      <c r="RSN575" s="22"/>
      <c r="RSO575" s="22"/>
      <c r="RSP575" s="22"/>
      <c r="RSQ575" s="22"/>
      <c r="RSR575" s="22"/>
      <c r="RSS575" s="22"/>
      <c r="RST575" s="22"/>
      <c r="RSU575" s="22"/>
      <c r="RSV575" s="22"/>
      <c r="RSW575" s="22"/>
      <c r="RSX575" s="22"/>
      <c r="RSY575" s="22"/>
      <c r="RSZ575" s="22"/>
      <c r="RTA575" s="22"/>
      <c r="RTB575" s="22"/>
      <c r="RTC575" s="22"/>
      <c r="RTD575" s="22"/>
      <c r="RTE575" s="22"/>
      <c r="RTF575" s="22"/>
      <c r="RTG575" s="22"/>
      <c r="RTH575" s="22"/>
      <c r="RTI575" s="22"/>
      <c r="RTJ575" s="22"/>
      <c r="RTK575" s="22"/>
      <c r="RTL575" s="22"/>
      <c r="RTM575" s="22"/>
      <c r="RTN575" s="22"/>
      <c r="RTO575" s="22"/>
      <c r="RTP575" s="22"/>
      <c r="RTQ575" s="22"/>
      <c r="RTR575" s="22"/>
      <c r="RTS575" s="22"/>
      <c r="RTT575" s="22"/>
      <c r="RTU575" s="22"/>
      <c r="RTV575" s="22"/>
      <c r="RTW575" s="22"/>
      <c r="RTX575" s="22"/>
      <c r="RTY575" s="22"/>
      <c r="RTZ575" s="22"/>
      <c r="RUA575" s="22"/>
      <c r="RUB575" s="22"/>
      <c r="RUC575" s="22"/>
      <c r="RUD575" s="22"/>
      <c r="RUE575" s="22"/>
      <c r="RUF575" s="22"/>
      <c r="RUG575" s="22"/>
      <c r="RUH575" s="22"/>
      <c r="RUI575" s="22"/>
      <c r="RUJ575" s="22"/>
      <c r="RUK575" s="22"/>
      <c r="RUL575" s="22"/>
      <c r="RUM575" s="22"/>
      <c r="RUN575" s="22"/>
      <c r="RUO575" s="22"/>
      <c r="RUP575" s="22"/>
      <c r="RUQ575" s="22"/>
      <c r="RUR575" s="22"/>
      <c r="RUS575" s="22"/>
      <c r="RUT575" s="22"/>
      <c r="RUU575" s="22"/>
      <c r="RUV575" s="22"/>
      <c r="RUW575" s="22"/>
      <c r="RUX575" s="22"/>
      <c r="RUY575" s="22"/>
      <c r="RUZ575" s="22"/>
      <c r="RVA575" s="22"/>
      <c r="RVB575" s="22"/>
      <c r="RVC575" s="22"/>
      <c r="RVD575" s="22"/>
      <c r="RVE575" s="22"/>
      <c r="RVF575" s="22"/>
      <c r="RVG575" s="22"/>
      <c r="RVH575" s="22"/>
      <c r="RVI575" s="22"/>
      <c r="RVJ575" s="22"/>
      <c r="RVK575" s="22"/>
      <c r="RVL575" s="22"/>
      <c r="RVM575" s="22"/>
      <c r="RVN575" s="22"/>
      <c r="RVO575" s="22"/>
      <c r="RVP575" s="22"/>
      <c r="RVQ575" s="22"/>
      <c r="RVR575" s="22"/>
      <c r="RVS575" s="22"/>
      <c r="RVT575" s="22"/>
      <c r="RVU575" s="22"/>
      <c r="RVV575" s="22"/>
      <c r="RVW575" s="22"/>
      <c r="RVX575" s="22"/>
      <c r="RVY575" s="22"/>
      <c r="RVZ575" s="22"/>
      <c r="RWA575" s="22"/>
      <c r="RWB575" s="22"/>
      <c r="RWC575" s="22"/>
      <c r="RWD575" s="22"/>
      <c r="RWE575" s="22"/>
      <c r="RWF575" s="22"/>
      <c r="RWG575" s="22"/>
      <c r="RWH575" s="22"/>
      <c r="RWI575" s="22"/>
      <c r="RWJ575" s="22"/>
      <c r="RWK575" s="22"/>
      <c r="RWL575" s="22"/>
      <c r="RWM575" s="22"/>
      <c r="RWN575" s="22"/>
      <c r="RWO575" s="22"/>
      <c r="RWP575" s="22"/>
      <c r="RWQ575" s="22"/>
      <c r="RWR575" s="22"/>
      <c r="RWS575" s="22"/>
      <c r="RWT575" s="22"/>
      <c r="RWU575" s="22"/>
      <c r="RWV575" s="22"/>
      <c r="RWW575" s="22"/>
      <c r="RWX575" s="22"/>
      <c r="RWY575" s="22"/>
      <c r="RWZ575" s="22"/>
      <c r="RXA575" s="22"/>
      <c r="RXB575" s="22"/>
      <c r="RXC575" s="22"/>
      <c r="RXD575" s="22"/>
      <c r="RXE575" s="22"/>
      <c r="RXF575" s="22"/>
      <c r="RXG575" s="22"/>
      <c r="RXH575" s="22"/>
      <c r="RXI575" s="22"/>
      <c r="RXJ575" s="22"/>
      <c r="RXK575" s="22"/>
      <c r="RXL575" s="22"/>
      <c r="RXM575" s="22"/>
      <c r="RXN575" s="22"/>
      <c r="RXO575" s="22"/>
      <c r="RXP575" s="22"/>
      <c r="RXQ575" s="22"/>
      <c r="RXR575" s="22"/>
      <c r="RXS575" s="22"/>
      <c r="RXT575" s="22"/>
      <c r="RXU575" s="22"/>
      <c r="RXV575" s="22"/>
      <c r="RXW575" s="22"/>
      <c r="RXX575" s="22"/>
      <c r="RXY575" s="22"/>
      <c r="RXZ575" s="22"/>
      <c r="RYA575" s="22"/>
      <c r="RYB575" s="22"/>
      <c r="RYC575" s="22"/>
      <c r="RYD575" s="22"/>
      <c r="RYE575" s="22"/>
      <c r="RYF575" s="22"/>
      <c r="RYG575" s="22"/>
      <c r="RYH575" s="22"/>
      <c r="RYI575" s="22"/>
      <c r="RYJ575" s="22"/>
      <c r="RYK575" s="22"/>
      <c r="RYL575" s="22"/>
      <c r="RYM575" s="22"/>
      <c r="RYN575" s="22"/>
      <c r="RYO575" s="22"/>
      <c r="RYP575" s="22"/>
      <c r="RYQ575" s="22"/>
      <c r="RYR575" s="22"/>
      <c r="RYS575" s="22"/>
      <c r="RYT575" s="22"/>
      <c r="RYU575" s="22"/>
      <c r="RYV575" s="22"/>
      <c r="RYW575" s="22"/>
      <c r="RYX575" s="22"/>
      <c r="RYY575" s="22"/>
      <c r="RYZ575" s="22"/>
      <c r="RZA575" s="22"/>
      <c r="RZB575" s="22"/>
      <c r="RZC575" s="22"/>
      <c r="RZD575" s="22"/>
      <c r="RZE575" s="22"/>
      <c r="RZF575" s="22"/>
      <c r="RZG575" s="22"/>
      <c r="RZH575" s="22"/>
      <c r="RZI575" s="22"/>
      <c r="RZJ575" s="22"/>
      <c r="RZK575" s="22"/>
      <c r="RZL575" s="22"/>
      <c r="RZM575" s="22"/>
      <c r="RZN575" s="22"/>
      <c r="RZO575" s="22"/>
      <c r="RZP575" s="22"/>
      <c r="RZQ575" s="22"/>
      <c r="RZR575" s="22"/>
      <c r="RZS575" s="22"/>
      <c r="RZT575" s="22"/>
      <c r="RZU575" s="22"/>
      <c r="RZV575" s="22"/>
      <c r="RZW575" s="22"/>
      <c r="RZX575" s="22"/>
      <c r="RZY575" s="22"/>
      <c r="RZZ575" s="22"/>
      <c r="SAA575" s="22"/>
      <c r="SAB575" s="22"/>
      <c r="SAC575" s="22"/>
      <c r="SAD575" s="22"/>
      <c r="SAE575" s="22"/>
      <c r="SAF575" s="22"/>
      <c r="SAG575" s="22"/>
      <c r="SAH575" s="22"/>
      <c r="SAI575" s="22"/>
      <c r="SAJ575" s="22"/>
      <c r="SAK575" s="22"/>
      <c r="SAL575" s="22"/>
      <c r="SAM575" s="22"/>
      <c r="SAN575" s="22"/>
      <c r="SAO575" s="22"/>
      <c r="SAP575" s="22"/>
      <c r="SAQ575" s="22"/>
      <c r="SAR575" s="22"/>
      <c r="SAS575" s="22"/>
      <c r="SAT575" s="22"/>
      <c r="SAU575" s="22"/>
      <c r="SAV575" s="22"/>
      <c r="SAW575" s="22"/>
      <c r="SAX575" s="22"/>
      <c r="SAY575" s="22"/>
      <c r="SAZ575" s="22"/>
      <c r="SBA575" s="22"/>
      <c r="SBB575" s="22"/>
      <c r="SBC575" s="22"/>
      <c r="SBD575" s="22"/>
      <c r="SBE575" s="22"/>
      <c r="SBF575" s="22"/>
      <c r="SBG575" s="22"/>
      <c r="SBH575" s="22"/>
      <c r="SBI575" s="22"/>
      <c r="SBJ575" s="22"/>
      <c r="SBK575" s="22"/>
      <c r="SBL575" s="22"/>
      <c r="SBM575" s="22"/>
      <c r="SBN575" s="22"/>
      <c r="SBO575" s="22"/>
      <c r="SBP575" s="22"/>
      <c r="SBQ575" s="22"/>
      <c r="SBR575" s="22"/>
      <c r="SBS575" s="22"/>
      <c r="SBT575" s="22"/>
      <c r="SBU575" s="22"/>
      <c r="SBV575" s="22"/>
      <c r="SBW575" s="22"/>
      <c r="SBX575" s="22"/>
      <c r="SBY575" s="22"/>
      <c r="SBZ575" s="22"/>
      <c r="SCA575" s="22"/>
      <c r="SCB575" s="22"/>
      <c r="SCC575" s="22"/>
      <c r="SCD575" s="22"/>
      <c r="SCE575" s="22"/>
      <c r="SCF575" s="22"/>
      <c r="SCG575" s="22"/>
      <c r="SCH575" s="22"/>
      <c r="SCI575" s="22"/>
      <c r="SCJ575" s="22"/>
      <c r="SCK575" s="22"/>
      <c r="SCL575" s="22"/>
      <c r="SCM575" s="22"/>
      <c r="SCN575" s="22"/>
      <c r="SCO575" s="22"/>
      <c r="SCP575" s="22"/>
      <c r="SCQ575" s="22"/>
      <c r="SCR575" s="22"/>
      <c r="SCS575" s="22"/>
      <c r="SCT575" s="22"/>
      <c r="SCU575" s="22"/>
      <c r="SCV575" s="22"/>
      <c r="SCW575" s="22"/>
      <c r="SCX575" s="22"/>
      <c r="SCY575" s="22"/>
      <c r="SCZ575" s="22"/>
      <c r="SDA575" s="22"/>
      <c r="SDB575" s="22"/>
      <c r="SDC575" s="22"/>
      <c r="SDD575" s="22"/>
      <c r="SDE575" s="22"/>
      <c r="SDF575" s="22"/>
      <c r="SDG575" s="22"/>
      <c r="SDH575" s="22"/>
      <c r="SDI575" s="22"/>
      <c r="SDJ575" s="22"/>
      <c r="SDK575" s="22"/>
      <c r="SDL575" s="22"/>
      <c r="SDM575" s="22"/>
      <c r="SDN575" s="22"/>
      <c r="SDO575" s="22"/>
      <c r="SDP575" s="22"/>
      <c r="SDQ575" s="22"/>
      <c r="SDR575" s="22"/>
      <c r="SDS575" s="22"/>
      <c r="SDT575" s="22"/>
      <c r="SDU575" s="22"/>
      <c r="SDV575" s="22"/>
      <c r="SDW575" s="22"/>
      <c r="SDX575" s="22"/>
      <c r="SDY575" s="22"/>
      <c r="SDZ575" s="22"/>
      <c r="SEA575" s="22"/>
      <c r="SEB575" s="22"/>
      <c r="SEC575" s="22"/>
      <c r="SED575" s="22"/>
      <c r="SEE575" s="22"/>
      <c r="SEF575" s="22"/>
      <c r="SEG575" s="22"/>
      <c r="SEH575" s="22"/>
      <c r="SEI575" s="22"/>
      <c r="SEJ575" s="22"/>
      <c r="SEK575" s="22"/>
      <c r="SEL575" s="22"/>
      <c r="SEM575" s="22"/>
      <c r="SEN575" s="22"/>
      <c r="SEO575" s="22"/>
      <c r="SEP575" s="22"/>
      <c r="SEQ575" s="22"/>
      <c r="SER575" s="22"/>
      <c r="SES575" s="22"/>
      <c r="SET575" s="22"/>
      <c r="SEU575" s="22"/>
      <c r="SEV575" s="22"/>
      <c r="SEW575" s="22"/>
      <c r="SEX575" s="22"/>
      <c r="SEY575" s="22"/>
      <c r="SEZ575" s="22"/>
      <c r="SFA575" s="22"/>
      <c r="SFB575" s="22"/>
      <c r="SFC575" s="22"/>
      <c r="SFD575" s="22"/>
      <c r="SFE575" s="22"/>
      <c r="SFF575" s="22"/>
      <c r="SFG575" s="22"/>
      <c r="SFH575" s="22"/>
      <c r="SFI575" s="22"/>
      <c r="SFJ575" s="22"/>
      <c r="SFK575" s="22"/>
      <c r="SFL575" s="22"/>
      <c r="SFM575" s="22"/>
      <c r="SFN575" s="22"/>
      <c r="SFO575" s="22"/>
      <c r="SFP575" s="22"/>
      <c r="SFQ575" s="22"/>
      <c r="SFR575" s="22"/>
      <c r="SFS575" s="22"/>
      <c r="SFT575" s="22"/>
      <c r="SFU575" s="22"/>
      <c r="SFV575" s="22"/>
      <c r="SFW575" s="22"/>
      <c r="SFX575" s="22"/>
      <c r="SFY575" s="22"/>
      <c r="SFZ575" s="22"/>
      <c r="SGA575" s="22"/>
      <c r="SGB575" s="22"/>
      <c r="SGC575" s="22"/>
      <c r="SGD575" s="22"/>
      <c r="SGE575" s="22"/>
      <c r="SGF575" s="22"/>
      <c r="SGG575" s="22"/>
      <c r="SGH575" s="22"/>
      <c r="SGI575" s="22"/>
      <c r="SGJ575" s="22"/>
      <c r="SGK575" s="22"/>
      <c r="SGL575" s="22"/>
      <c r="SGM575" s="22"/>
      <c r="SGN575" s="22"/>
      <c r="SGO575" s="22"/>
      <c r="SGP575" s="22"/>
      <c r="SGQ575" s="22"/>
      <c r="SGR575" s="22"/>
      <c r="SGS575" s="22"/>
      <c r="SGT575" s="22"/>
      <c r="SGU575" s="22"/>
      <c r="SGV575" s="22"/>
      <c r="SGW575" s="22"/>
      <c r="SGX575" s="22"/>
      <c r="SGY575" s="22"/>
      <c r="SGZ575" s="22"/>
      <c r="SHA575" s="22"/>
      <c r="SHB575" s="22"/>
      <c r="SHC575" s="22"/>
      <c r="SHD575" s="22"/>
      <c r="SHE575" s="22"/>
      <c r="SHF575" s="22"/>
      <c r="SHG575" s="22"/>
      <c r="SHH575" s="22"/>
      <c r="SHI575" s="22"/>
      <c r="SHJ575" s="22"/>
      <c r="SHK575" s="22"/>
      <c r="SHL575" s="22"/>
      <c r="SHM575" s="22"/>
      <c r="SHN575" s="22"/>
      <c r="SHO575" s="22"/>
      <c r="SHP575" s="22"/>
      <c r="SHQ575" s="22"/>
      <c r="SHR575" s="22"/>
      <c r="SHS575" s="22"/>
      <c r="SHT575" s="22"/>
      <c r="SHU575" s="22"/>
      <c r="SHV575" s="22"/>
      <c r="SHW575" s="22"/>
      <c r="SHX575" s="22"/>
      <c r="SHY575" s="22"/>
      <c r="SHZ575" s="22"/>
      <c r="SIA575" s="22"/>
      <c r="SIB575" s="22"/>
      <c r="SIC575" s="22"/>
      <c r="SID575" s="22"/>
      <c r="SIE575" s="22"/>
      <c r="SIF575" s="22"/>
      <c r="SIG575" s="22"/>
      <c r="SIH575" s="22"/>
      <c r="SII575" s="22"/>
      <c r="SIJ575" s="22"/>
      <c r="SIK575" s="22"/>
      <c r="SIL575" s="22"/>
      <c r="SIM575" s="22"/>
      <c r="SIN575" s="22"/>
      <c r="SIO575" s="22"/>
      <c r="SIP575" s="22"/>
      <c r="SIQ575" s="22"/>
      <c r="SIR575" s="22"/>
      <c r="SIS575" s="22"/>
      <c r="SIT575" s="22"/>
      <c r="SIU575" s="22"/>
      <c r="SIV575" s="22"/>
      <c r="SIW575" s="22"/>
      <c r="SIX575" s="22"/>
      <c r="SIY575" s="22"/>
      <c r="SIZ575" s="22"/>
      <c r="SJA575" s="22"/>
      <c r="SJB575" s="22"/>
      <c r="SJC575" s="22"/>
      <c r="SJD575" s="22"/>
      <c r="SJE575" s="22"/>
      <c r="SJF575" s="22"/>
      <c r="SJG575" s="22"/>
      <c r="SJH575" s="22"/>
      <c r="SJI575" s="22"/>
      <c r="SJJ575" s="22"/>
      <c r="SJK575" s="22"/>
      <c r="SJL575" s="22"/>
      <c r="SJM575" s="22"/>
      <c r="SJN575" s="22"/>
      <c r="SJO575" s="22"/>
      <c r="SJP575" s="22"/>
      <c r="SJQ575" s="22"/>
      <c r="SJR575" s="22"/>
      <c r="SJS575" s="22"/>
      <c r="SJT575" s="22"/>
      <c r="SJU575" s="22"/>
      <c r="SJV575" s="22"/>
      <c r="SJW575" s="22"/>
      <c r="SJX575" s="22"/>
      <c r="SJY575" s="22"/>
      <c r="SJZ575" s="22"/>
      <c r="SKA575" s="22"/>
      <c r="SKB575" s="22"/>
      <c r="SKC575" s="22"/>
      <c r="SKD575" s="22"/>
      <c r="SKE575" s="22"/>
      <c r="SKF575" s="22"/>
      <c r="SKG575" s="22"/>
      <c r="SKH575" s="22"/>
      <c r="SKI575" s="22"/>
      <c r="SKJ575" s="22"/>
      <c r="SKK575" s="22"/>
      <c r="SKL575" s="22"/>
      <c r="SKM575" s="22"/>
      <c r="SKN575" s="22"/>
      <c r="SKO575" s="22"/>
      <c r="SKP575" s="22"/>
      <c r="SKQ575" s="22"/>
      <c r="SKR575" s="22"/>
      <c r="SKS575" s="22"/>
      <c r="SKT575" s="22"/>
      <c r="SKU575" s="22"/>
      <c r="SKV575" s="22"/>
      <c r="SKW575" s="22"/>
      <c r="SKX575" s="22"/>
      <c r="SKY575" s="22"/>
      <c r="SKZ575" s="22"/>
      <c r="SLA575" s="22"/>
      <c r="SLB575" s="22"/>
      <c r="SLC575" s="22"/>
      <c r="SLD575" s="22"/>
      <c r="SLE575" s="22"/>
      <c r="SLF575" s="22"/>
      <c r="SLG575" s="22"/>
      <c r="SLH575" s="22"/>
      <c r="SLI575" s="22"/>
      <c r="SLJ575" s="22"/>
      <c r="SLK575" s="22"/>
      <c r="SLL575" s="22"/>
      <c r="SLM575" s="22"/>
      <c r="SLN575" s="22"/>
      <c r="SLO575" s="22"/>
      <c r="SLP575" s="22"/>
      <c r="SLQ575" s="22"/>
      <c r="SLR575" s="22"/>
      <c r="SLS575" s="22"/>
      <c r="SLT575" s="22"/>
      <c r="SLU575" s="22"/>
      <c r="SLV575" s="22"/>
      <c r="SLW575" s="22"/>
      <c r="SLX575" s="22"/>
      <c r="SLY575" s="22"/>
      <c r="SLZ575" s="22"/>
      <c r="SMA575" s="22"/>
      <c r="SMB575" s="22"/>
      <c r="SMC575" s="22"/>
      <c r="SMD575" s="22"/>
      <c r="SME575" s="22"/>
      <c r="SMF575" s="22"/>
      <c r="SMG575" s="22"/>
      <c r="SMH575" s="22"/>
      <c r="SMI575" s="22"/>
      <c r="SMJ575" s="22"/>
      <c r="SMK575" s="22"/>
      <c r="SML575" s="22"/>
      <c r="SMM575" s="22"/>
      <c r="SMN575" s="22"/>
      <c r="SMO575" s="22"/>
      <c r="SMP575" s="22"/>
      <c r="SMQ575" s="22"/>
      <c r="SMR575" s="22"/>
      <c r="SMS575" s="22"/>
      <c r="SMT575" s="22"/>
      <c r="SMU575" s="22"/>
      <c r="SMV575" s="22"/>
      <c r="SMW575" s="22"/>
      <c r="SMX575" s="22"/>
      <c r="SMY575" s="22"/>
      <c r="SMZ575" s="22"/>
      <c r="SNA575" s="22"/>
      <c r="SNB575" s="22"/>
      <c r="SNC575" s="22"/>
      <c r="SND575" s="22"/>
      <c r="SNE575" s="22"/>
      <c r="SNF575" s="22"/>
      <c r="SNG575" s="22"/>
      <c r="SNH575" s="22"/>
      <c r="SNI575" s="22"/>
      <c r="SNJ575" s="22"/>
      <c r="SNK575" s="22"/>
      <c r="SNL575" s="22"/>
      <c r="SNM575" s="22"/>
      <c r="SNN575" s="22"/>
      <c r="SNO575" s="22"/>
      <c r="SNP575" s="22"/>
      <c r="SNQ575" s="22"/>
      <c r="SNR575" s="22"/>
      <c r="SNS575" s="22"/>
      <c r="SNT575" s="22"/>
      <c r="SNU575" s="22"/>
      <c r="SNV575" s="22"/>
      <c r="SNW575" s="22"/>
      <c r="SNX575" s="22"/>
      <c r="SNY575" s="22"/>
      <c r="SNZ575" s="22"/>
      <c r="SOA575" s="22"/>
      <c r="SOB575" s="22"/>
      <c r="SOC575" s="22"/>
      <c r="SOD575" s="22"/>
      <c r="SOE575" s="22"/>
      <c r="SOF575" s="22"/>
      <c r="SOG575" s="22"/>
      <c r="SOH575" s="22"/>
      <c r="SOI575" s="22"/>
      <c r="SOJ575" s="22"/>
      <c r="SOK575" s="22"/>
      <c r="SOL575" s="22"/>
      <c r="SOM575" s="22"/>
      <c r="SON575" s="22"/>
      <c r="SOO575" s="22"/>
      <c r="SOP575" s="22"/>
      <c r="SOQ575" s="22"/>
      <c r="SOR575" s="22"/>
      <c r="SOS575" s="22"/>
      <c r="SOT575" s="22"/>
      <c r="SOU575" s="22"/>
      <c r="SOV575" s="22"/>
      <c r="SOW575" s="22"/>
      <c r="SOX575" s="22"/>
      <c r="SOY575" s="22"/>
      <c r="SOZ575" s="22"/>
      <c r="SPA575" s="22"/>
      <c r="SPB575" s="22"/>
      <c r="SPC575" s="22"/>
      <c r="SPD575" s="22"/>
      <c r="SPE575" s="22"/>
      <c r="SPF575" s="22"/>
      <c r="SPG575" s="22"/>
      <c r="SPH575" s="22"/>
      <c r="SPI575" s="22"/>
      <c r="SPJ575" s="22"/>
      <c r="SPK575" s="22"/>
      <c r="SPL575" s="22"/>
      <c r="SPM575" s="22"/>
      <c r="SPN575" s="22"/>
      <c r="SPO575" s="22"/>
      <c r="SPP575" s="22"/>
      <c r="SPQ575" s="22"/>
      <c r="SPR575" s="22"/>
      <c r="SPS575" s="22"/>
      <c r="SPT575" s="22"/>
      <c r="SPU575" s="22"/>
      <c r="SPV575" s="22"/>
      <c r="SPW575" s="22"/>
      <c r="SPX575" s="22"/>
      <c r="SPY575" s="22"/>
      <c r="SPZ575" s="22"/>
      <c r="SQA575" s="22"/>
      <c r="SQB575" s="22"/>
      <c r="SQC575" s="22"/>
      <c r="SQD575" s="22"/>
      <c r="SQE575" s="22"/>
      <c r="SQF575" s="22"/>
      <c r="SQG575" s="22"/>
      <c r="SQH575" s="22"/>
      <c r="SQI575" s="22"/>
      <c r="SQJ575" s="22"/>
      <c r="SQK575" s="22"/>
      <c r="SQL575" s="22"/>
      <c r="SQM575" s="22"/>
      <c r="SQN575" s="22"/>
      <c r="SQO575" s="22"/>
      <c r="SQP575" s="22"/>
      <c r="SQQ575" s="22"/>
      <c r="SQR575" s="22"/>
      <c r="SQS575" s="22"/>
      <c r="SQT575" s="22"/>
      <c r="SQU575" s="22"/>
      <c r="SQV575" s="22"/>
      <c r="SQW575" s="22"/>
      <c r="SQX575" s="22"/>
      <c r="SQY575" s="22"/>
      <c r="SQZ575" s="22"/>
      <c r="SRA575" s="22"/>
      <c r="SRB575" s="22"/>
      <c r="SRC575" s="22"/>
      <c r="SRD575" s="22"/>
      <c r="SRE575" s="22"/>
      <c r="SRF575" s="22"/>
      <c r="SRG575" s="22"/>
      <c r="SRH575" s="22"/>
      <c r="SRI575" s="22"/>
      <c r="SRJ575" s="22"/>
      <c r="SRK575" s="22"/>
      <c r="SRL575" s="22"/>
      <c r="SRM575" s="22"/>
      <c r="SRN575" s="22"/>
      <c r="SRO575" s="22"/>
      <c r="SRP575" s="22"/>
      <c r="SRQ575" s="22"/>
      <c r="SRR575" s="22"/>
      <c r="SRS575" s="22"/>
      <c r="SRT575" s="22"/>
      <c r="SRU575" s="22"/>
      <c r="SRV575" s="22"/>
      <c r="SRW575" s="22"/>
      <c r="SRX575" s="22"/>
      <c r="SRY575" s="22"/>
      <c r="SRZ575" s="22"/>
      <c r="SSA575" s="22"/>
      <c r="SSB575" s="22"/>
      <c r="SSC575" s="22"/>
      <c r="SSD575" s="22"/>
      <c r="SSE575" s="22"/>
      <c r="SSF575" s="22"/>
      <c r="SSG575" s="22"/>
      <c r="SSH575" s="22"/>
      <c r="SSI575" s="22"/>
      <c r="SSJ575" s="22"/>
      <c r="SSK575" s="22"/>
      <c r="SSL575" s="22"/>
      <c r="SSM575" s="22"/>
      <c r="SSN575" s="22"/>
      <c r="SSO575" s="22"/>
      <c r="SSP575" s="22"/>
      <c r="SSQ575" s="22"/>
      <c r="SSR575" s="22"/>
      <c r="SSS575" s="22"/>
      <c r="SST575" s="22"/>
      <c r="SSU575" s="22"/>
      <c r="SSV575" s="22"/>
      <c r="SSW575" s="22"/>
      <c r="SSX575" s="22"/>
      <c r="SSY575" s="22"/>
      <c r="SSZ575" s="22"/>
      <c r="STA575" s="22"/>
      <c r="STB575" s="22"/>
      <c r="STC575" s="22"/>
      <c r="STD575" s="22"/>
      <c r="STE575" s="22"/>
      <c r="STF575" s="22"/>
      <c r="STG575" s="22"/>
      <c r="STH575" s="22"/>
      <c r="STI575" s="22"/>
      <c r="STJ575" s="22"/>
      <c r="STK575" s="22"/>
      <c r="STL575" s="22"/>
      <c r="STM575" s="22"/>
      <c r="STN575" s="22"/>
      <c r="STO575" s="22"/>
      <c r="STP575" s="22"/>
      <c r="STQ575" s="22"/>
      <c r="STR575" s="22"/>
      <c r="STS575" s="22"/>
      <c r="STT575" s="22"/>
      <c r="STU575" s="22"/>
      <c r="STV575" s="22"/>
      <c r="STW575" s="22"/>
      <c r="STX575" s="22"/>
      <c r="STY575" s="22"/>
      <c r="STZ575" s="22"/>
      <c r="SUA575" s="22"/>
      <c r="SUB575" s="22"/>
      <c r="SUC575" s="22"/>
      <c r="SUD575" s="22"/>
      <c r="SUE575" s="22"/>
      <c r="SUF575" s="22"/>
      <c r="SUG575" s="22"/>
      <c r="SUH575" s="22"/>
      <c r="SUI575" s="22"/>
      <c r="SUJ575" s="22"/>
      <c r="SUK575" s="22"/>
      <c r="SUL575" s="22"/>
      <c r="SUM575" s="22"/>
      <c r="SUN575" s="22"/>
      <c r="SUO575" s="22"/>
      <c r="SUP575" s="22"/>
      <c r="SUQ575" s="22"/>
      <c r="SUR575" s="22"/>
      <c r="SUS575" s="22"/>
      <c r="SUT575" s="22"/>
      <c r="SUU575" s="22"/>
      <c r="SUV575" s="22"/>
      <c r="SUW575" s="22"/>
      <c r="SUX575" s="22"/>
      <c r="SUY575" s="22"/>
      <c r="SUZ575" s="22"/>
      <c r="SVA575" s="22"/>
      <c r="SVB575" s="22"/>
      <c r="SVC575" s="22"/>
      <c r="SVD575" s="22"/>
      <c r="SVE575" s="22"/>
      <c r="SVF575" s="22"/>
      <c r="SVG575" s="22"/>
      <c r="SVH575" s="22"/>
      <c r="SVI575" s="22"/>
      <c r="SVJ575" s="22"/>
      <c r="SVK575" s="22"/>
      <c r="SVL575" s="22"/>
      <c r="SVM575" s="22"/>
      <c r="SVN575" s="22"/>
      <c r="SVO575" s="22"/>
      <c r="SVP575" s="22"/>
      <c r="SVQ575" s="22"/>
      <c r="SVR575" s="22"/>
      <c r="SVS575" s="22"/>
      <c r="SVT575" s="22"/>
      <c r="SVU575" s="22"/>
      <c r="SVV575" s="22"/>
      <c r="SVW575" s="22"/>
      <c r="SVX575" s="22"/>
      <c r="SVY575" s="22"/>
      <c r="SVZ575" s="22"/>
      <c r="SWA575" s="22"/>
      <c r="SWB575" s="22"/>
      <c r="SWC575" s="22"/>
      <c r="SWD575" s="22"/>
      <c r="SWE575" s="22"/>
      <c r="SWF575" s="22"/>
      <c r="SWG575" s="22"/>
      <c r="SWH575" s="22"/>
      <c r="SWI575" s="22"/>
      <c r="SWJ575" s="22"/>
      <c r="SWK575" s="22"/>
      <c r="SWL575" s="22"/>
      <c r="SWM575" s="22"/>
      <c r="SWN575" s="22"/>
      <c r="SWO575" s="22"/>
      <c r="SWP575" s="22"/>
      <c r="SWQ575" s="22"/>
      <c r="SWR575" s="22"/>
      <c r="SWS575" s="22"/>
      <c r="SWT575" s="22"/>
      <c r="SWU575" s="22"/>
      <c r="SWV575" s="22"/>
      <c r="SWW575" s="22"/>
      <c r="SWX575" s="22"/>
      <c r="SWY575" s="22"/>
      <c r="SWZ575" s="22"/>
      <c r="SXA575" s="22"/>
      <c r="SXB575" s="22"/>
      <c r="SXC575" s="22"/>
      <c r="SXD575" s="22"/>
      <c r="SXE575" s="22"/>
      <c r="SXF575" s="22"/>
      <c r="SXG575" s="22"/>
      <c r="SXH575" s="22"/>
      <c r="SXI575" s="22"/>
      <c r="SXJ575" s="22"/>
      <c r="SXK575" s="22"/>
      <c r="SXL575" s="22"/>
      <c r="SXM575" s="22"/>
      <c r="SXN575" s="22"/>
      <c r="SXO575" s="22"/>
      <c r="SXP575" s="22"/>
      <c r="SXQ575" s="22"/>
      <c r="SXR575" s="22"/>
      <c r="SXS575" s="22"/>
      <c r="SXT575" s="22"/>
      <c r="SXU575" s="22"/>
      <c r="SXV575" s="22"/>
      <c r="SXW575" s="22"/>
      <c r="SXX575" s="22"/>
      <c r="SXY575" s="22"/>
      <c r="SXZ575" s="22"/>
      <c r="SYA575" s="22"/>
      <c r="SYB575" s="22"/>
      <c r="SYC575" s="22"/>
      <c r="SYD575" s="22"/>
      <c r="SYE575" s="22"/>
      <c r="SYF575" s="22"/>
      <c r="SYG575" s="22"/>
      <c r="SYH575" s="22"/>
      <c r="SYI575" s="22"/>
      <c r="SYJ575" s="22"/>
      <c r="SYK575" s="22"/>
      <c r="SYL575" s="22"/>
      <c r="SYM575" s="22"/>
      <c r="SYN575" s="22"/>
      <c r="SYO575" s="22"/>
      <c r="SYP575" s="22"/>
      <c r="SYQ575" s="22"/>
      <c r="SYR575" s="22"/>
      <c r="SYS575" s="22"/>
      <c r="SYT575" s="22"/>
      <c r="SYU575" s="22"/>
      <c r="SYV575" s="22"/>
      <c r="SYW575" s="22"/>
      <c r="SYX575" s="22"/>
      <c r="SYY575" s="22"/>
      <c r="SYZ575" s="22"/>
      <c r="SZA575" s="22"/>
      <c r="SZB575" s="22"/>
      <c r="SZC575" s="22"/>
      <c r="SZD575" s="22"/>
      <c r="SZE575" s="22"/>
      <c r="SZF575" s="22"/>
      <c r="SZG575" s="22"/>
      <c r="SZH575" s="22"/>
      <c r="SZI575" s="22"/>
      <c r="SZJ575" s="22"/>
      <c r="SZK575" s="22"/>
      <c r="SZL575" s="22"/>
      <c r="SZM575" s="22"/>
      <c r="SZN575" s="22"/>
      <c r="SZO575" s="22"/>
      <c r="SZP575" s="22"/>
      <c r="SZQ575" s="22"/>
      <c r="SZR575" s="22"/>
      <c r="SZS575" s="22"/>
      <c r="SZT575" s="22"/>
      <c r="SZU575" s="22"/>
      <c r="SZV575" s="22"/>
      <c r="SZW575" s="22"/>
      <c r="SZX575" s="22"/>
      <c r="SZY575" s="22"/>
      <c r="SZZ575" s="22"/>
      <c r="TAA575" s="22"/>
      <c r="TAB575" s="22"/>
      <c r="TAC575" s="22"/>
      <c r="TAD575" s="22"/>
      <c r="TAE575" s="22"/>
      <c r="TAF575" s="22"/>
      <c r="TAG575" s="22"/>
      <c r="TAH575" s="22"/>
      <c r="TAI575" s="22"/>
      <c r="TAJ575" s="22"/>
      <c r="TAK575" s="22"/>
      <c r="TAL575" s="22"/>
      <c r="TAM575" s="22"/>
      <c r="TAN575" s="22"/>
      <c r="TAO575" s="22"/>
      <c r="TAP575" s="22"/>
      <c r="TAQ575" s="22"/>
      <c r="TAR575" s="22"/>
      <c r="TAS575" s="22"/>
      <c r="TAT575" s="22"/>
      <c r="TAU575" s="22"/>
      <c r="TAV575" s="22"/>
      <c r="TAW575" s="22"/>
      <c r="TAX575" s="22"/>
      <c r="TAY575" s="22"/>
      <c r="TAZ575" s="22"/>
      <c r="TBA575" s="22"/>
      <c r="TBB575" s="22"/>
      <c r="TBC575" s="22"/>
      <c r="TBD575" s="22"/>
      <c r="TBE575" s="22"/>
      <c r="TBF575" s="22"/>
      <c r="TBG575" s="22"/>
      <c r="TBH575" s="22"/>
      <c r="TBI575" s="22"/>
      <c r="TBJ575" s="22"/>
      <c r="TBK575" s="22"/>
      <c r="TBL575" s="22"/>
      <c r="TBM575" s="22"/>
      <c r="TBN575" s="22"/>
      <c r="TBO575" s="22"/>
      <c r="TBP575" s="22"/>
      <c r="TBQ575" s="22"/>
      <c r="TBR575" s="22"/>
      <c r="TBS575" s="22"/>
      <c r="TBT575" s="22"/>
      <c r="TBU575" s="22"/>
      <c r="TBV575" s="22"/>
      <c r="TBW575" s="22"/>
      <c r="TBX575" s="22"/>
      <c r="TBY575" s="22"/>
      <c r="TBZ575" s="22"/>
      <c r="TCA575" s="22"/>
      <c r="TCB575" s="22"/>
      <c r="TCC575" s="22"/>
      <c r="TCD575" s="22"/>
      <c r="TCE575" s="22"/>
      <c r="TCF575" s="22"/>
      <c r="TCG575" s="22"/>
      <c r="TCH575" s="22"/>
      <c r="TCI575" s="22"/>
      <c r="TCJ575" s="22"/>
      <c r="TCK575" s="22"/>
      <c r="TCL575" s="22"/>
      <c r="TCM575" s="22"/>
      <c r="TCN575" s="22"/>
      <c r="TCO575" s="22"/>
      <c r="TCP575" s="22"/>
      <c r="TCQ575" s="22"/>
      <c r="TCR575" s="22"/>
      <c r="TCS575" s="22"/>
      <c r="TCT575" s="22"/>
      <c r="TCU575" s="22"/>
      <c r="TCV575" s="22"/>
      <c r="TCW575" s="22"/>
      <c r="TCX575" s="22"/>
      <c r="TCY575" s="22"/>
      <c r="TCZ575" s="22"/>
      <c r="TDA575" s="22"/>
      <c r="TDB575" s="22"/>
      <c r="TDC575" s="22"/>
      <c r="TDD575" s="22"/>
      <c r="TDE575" s="22"/>
      <c r="TDF575" s="22"/>
      <c r="TDG575" s="22"/>
      <c r="TDH575" s="22"/>
      <c r="TDI575" s="22"/>
      <c r="TDJ575" s="22"/>
      <c r="TDK575" s="22"/>
      <c r="TDL575" s="22"/>
      <c r="TDM575" s="22"/>
      <c r="TDN575" s="22"/>
      <c r="TDO575" s="22"/>
      <c r="TDP575" s="22"/>
      <c r="TDQ575" s="22"/>
      <c r="TDR575" s="22"/>
      <c r="TDS575" s="22"/>
      <c r="TDT575" s="22"/>
      <c r="TDU575" s="22"/>
      <c r="TDV575" s="22"/>
      <c r="TDW575" s="22"/>
      <c r="TDX575" s="22"/>
      <c r="TDY575" s="22"/>
      <c r="TDZ575" s="22"/>
      <c r="TEA575" s="22"/>
      <c r="TEB575" s="22"/>
      <c r="TEC575" s="22"/>
      <c r="TED575" s="22"/>
      <c r="TEE575" s="22"/>
      <c r="TEF575" s="22"/>
      <c r="TEG575" s="22"/>
      <c r="TEH575" s="22"/>
      <c r="TEI575" s="22"/>
      <c r="TEJ575" s="22"/>
      <c r="TEK575" s="22"/>
      <c r="TEL575" s="22"/>
      <c r="TEM575" s="22"/>
      <c r="TEN575" s="22"/>
      <c r="TEO575" s="22"/>
      <c r="TEP575" s="22"/>
      <c r="TEQ575" s="22"/>
      <c r="TER575" s="22"/>
      <c r="TES575" s="22"/>
      <c r="TET575" s="22"/>
      <c r="TEU575" s="22"/>
      <c r="TEV575" s="22"/>
      <c r="TEW575" s="22"/>
      <c r="TEX575" s="22"/>
      <c r="TEY575" s="22"/>
      <c r="TEZ575" s="22"/>
      <c r="TFA575" s="22"/>
      <c r="TFB575" s="22"/>
      <c r="TFC575" s="22"/>
      <c r="TFD575" s="22"/>
      <c r="TFE575" s="22"/>
      <c r="TFF575" s="22"/>
      <c r="TFG575" s="22"/>
      <c r="TFH575" s="22"/>
      <c r="TFI575" s="22"/>
      <c r="TFJ575" s="22"/>
      <c r="TFK575" s="22"/>
      <c r="TFL575" s="22"/>
      <c r="TFM575" s="22"/>
      <c r="TFN575" s="22"/>
      <c r="TFO575" s="22"/>
      <c r="TFP575" s="22"/>
      <c r="TFQ575" s="22"/>
      <c r="TFR575" s="22"/>
      <c r="TFS575" s="22"/>
      <c r="TFT575" s="22"/>
      <c r="TFU575" s="22"/>
      <c r="TFV575" s="22"/>
      <c r="TFW575" s="22"/>
      <c r="TFX575" s="22"/>
      <c r="TFY575" s="22"/>
      <c r="TFZ575" s="22"/>
      <c r="TGA575" s="22"/>
      <c r="TGB575" s="22"/>
      <c r="TGC575" s="22"/>
      <c r="TGD575" s="22"/>
      <c r="TGE575" s="22"/>
      <c r="TGF575" s="22"/>
      <c r="TGG575" s="22"/>
      <c r="TGH575" s="22"/>
      <c r="TGI575" s="22"/>
      <c r="TGJ575" s="22"/>
      <c r="TGK575" s="22"/>
      <c r="TGL575" s="22"/>
      <c r="TGM575" s="22"/>
      <c r="TGN575" s="22"/>
      <c r="TGO575" s="22"/>
      <c r="TGP575" s="22"/>
      <c r="TGQ575" s="22"/>
      <c r="TGR575" s="22"/>
      <c r="TGS575" s="22"/>
      <c r="TGT575" s="22"/>
      <c r="TGU575" s="22"/>
      <c r="TGV575" s="22"/>
      <c r="TGW575" s="22"/>
      <c r="TGX575" s="22"/>
      <c r="TGY575" s="22"/>
      <c r="TGZ575" s="22"/>
      <c r="THA575" s="22"/>
      <c r="THB575" s="22"/>
      <c r="THC575" s="22"/>
      <c r="THD575" s="22"/>
      <c r="THE575" s="22"/>
      <c r="THF575" s="22"/>
      <c r="THG575" s="22"/>
      <c r="THH575" s="22"/>
      <c r="THI575" s="22"/>
      <c r="THJ575" s="22"/>
      <c r="THK575" s="22"/>
      <c r="THL575" s="22"/>
      <c r="THM575" s="22"/>
      <c r="THN575" s="22"/>
      <c r="THO575" s="22"/>
      <c r="THP575" s="22"/>
      <c r="THQ575" s="22"/>
      <c r="THR575" s="22"/>
      <c r="THS575" s="22"/>
      <c r="THT575" s="22"/>
      <c r="THU575" s="22"/>
      <c r="THV575" s="22"/>
      <c r="THW575" s="22"/>
      <c r="THX575" s="22"/>
      <c r="THY575" s="22"/>
      <c r="THZ575" s="22"/>
      <c r="TIA575" s="22"/>
      <c r="TIB575" s="22"/>
      <c r="TIC575" s="22"/>
      <c r="TID575" s="22"/>
      <c r="TIE575" s="22"/>
      <c r="TIF575" s="22"/>
      <c r="TIG575" s="22"/>
      <c r="TIH575" s="22"/>
      <c r="TII575" s="22"/>
      <c r="TIJ575" s="22"/>
      <c r="TIK575" s="22"/>
      <c r="TIL575" s="22"/>
      <c r="TIM575" s="22"/>
      <c r="TIN575" s="22"/>
      <c r="TIO575" s="22"/>
      <c r="TIP575" s="22"/>
      <c r="TIQ575" s="22"/>
      <c r="TIR575" s="22"/>
      <c r="TIS575" s="22"/>
      <c r="TIT575" s="22"/>
      <c r="TIU575" s="22"/>
      <c r="TIV575" s="22"/>
      <c r="TIW575" s="22"/>
      <c r="TIX575" s="22"/>
      <c r="TIY575" s="22"/>
      <c r="TIZ575" s="22"/>
      <c r="TJA575" s="22"/>
      <c r="TJB575" s="22"/>
      <c r="TJC575" s="22"/>
      <c r="TJD575" s="22"/>
      <c r="TJE575" s="22"/>
      <c r="TJF575" s="22"/>
      <c r="TJG575" s="22"/>
      <c r="TJH575" s="22"/>
      <c r="TJI575" s="22"/>
      <c r="TJJ575" s="22"/>
      <c r="TJK575" s="22"/>
      <c r="TJL575" s="22"/>
      <c r="TJM575" s="22"/>
      <c r="TJN575" s="22"/>
      <c r="TJO575" s="22"/>
      <c r="TJP575" s="22"/>
      <c r="TJQ575" s="22"/>
      <c r="TJR575" s="22"/>
      <c r="TJS575" s="22"/>
      <c r="TJT575" s="22"/>
      <c r="TJU575" s="22"/>
      <c r="TJV575" s="22"/>
      <c r="TJW575" s="22"/>
      <c r="TJX575" s="22"/>
      <c r="TJY575" s="22"/>
      <c r="TJZ575" s="22"/>
      <c r="TKA575" s="22"/>
      <c r="TKB575" s="22"/>
      <c r="TKC575" s="22"/>
      <c r="TKD575" s="22"/>
      <c r="TKE575" s="22"/>
      <c r="TKF575" s="22"/>
      <c r="TKG575" s="22"/>
      <c r="TKH575" s="22"/>
      <c r="TKI575" s="22"/>
      <c r="TKJ575" s="22"/>
      <c r="TKK575" s="22"/>
      <c r="TKL575" s="22"/>
      <c r="TKM575" s="22"/>
      <c r="TKN575" s="22"/>
      <c r="TKO575" s="22"/>
      <c r="TKP575" s="22"/>
      <c r="TKQ575" s="22"/>
      <c r="TKR575" s="22"/>
      <c r="TKS575" s="22"/>
      <c r="TKT575" s="22"/>
      <c r="TKU575" s="22"/>
      <c r="TKV575" s="22"/>
      <c r="TKW575" s="22"/>
      <c r="TKX575" s="22"/>
      <c r="TKY575" s="22"/>
      <c r="TKZ575" s="22"/>
      <c r="TLA575" s="22"/>
      <c r="TLB575" s="22"/>
      <c r="TLC575" s="22"/>
      <c r="TLD575" s="22"/>
      <c r="TLE575" s="22"/>
      <c r="TLF575" s="22"/>
      <c r="TLG575" s="22"/>
      <c r="TLH575" s="22"/>
      <c r="TLI575" s="22"/>
      <c r="TLJ575" s="22"/>
      <c r="TLK575" s="22"/>
      <c r="TLL575" s="22"/>
      <c r="TLM575" s="22"/>
      <c r="TLN575" s="22"/>
      <c r="TLO575" s="22"/>
      <c r="TLP575" s="22"/>
      <c r="TLQ575" s="22"/>
      <c r="TLR575" s="22"/>
      <c r="TLS575" s="22"/>
      <c r="TLT575" s="22"/>
      <c r="TLU575" s="22"/>
      <c r="TLV575" s="22"/>
      <c r="TLW575" s="22"/>
      <c r="TLX575" s="22"/>
      <c r="TLY575" s="22"/>
      <c r="TLZ575" s="22"/>
      <c r="TMA575" s="22"/>
      <c r="TMB575" s="22"/>
      <c r="TMC575" s="22"/>
      <c r="TMD575" s="22"/>
      <c r="TME575" s="22"/>
      <c r="TMF575" s="22"/>
      <c r="TMG575" s="22"/>
      <c r="TMH575" s="22"/>
      <c r="TMI575" s="22"/>
      <c r="TMJ575" s="22"/>
      <c r="TMK575" s="22"/>
      <c r="TML575" s="22"/>
      <c r="TMM575" s="22"/>
      <c r="TMN575" s="22"/>
      <c r="TMO575" s="22"/>
      <c r="TMP575" s="22"/>
      <c r="TMQ575" s="22"/>
      <c r="TMR575" s="22"/>
      <c r="TMS575" s="22"/>
      <c r="TMT575" s="22"/>
      <c r="TMU575" s="22"/>
      <c r="TMV575" s="22"/>
      <c r="TMW575" s="22"/>
      <c r="TMX575" s="22"/>
      <c r="TMY575" s="22"/>
      <c r="TMZ575" s="22"/>
      <c r="TNA575" s="22"/>
      <c r="TNB575" s="22"/>
      <c r="TNC575" s="22"/>
      <c r="TND575" s="22"/>
      <c r="TNE575" s="22"/>
      <c r="TNF575" s="22"/>
      <c r="TNG575" s="22"/>
      <c r="TNH575" s="22"/>
      <c r="TNI575" s="22"/>
      <c r="TNJ575" s="22"/>
      <c r="TNK575" s="22"/>
      <c r="TNL575" s="22"/>
      <c r="TNM575" s="22"/>
      <c r="TNN575" s="22"/>
      <c r="TNO575" s="22"/>
      <c r="TNP575" s="22"/>
      <c r="TNQ575" s="22"/>
      <c r="TNR575" s="22"/>
      <c r="TNS575" s="22"/>
      <c r="TNT575" s="22"/>
      <c r="TNU575" s="22"/>
      <c r="TNV575" s="22"/>
      <c r="TNW575" s="22"/>
      <c r="TNX575" s="22"/>
      <c r="TNY575" s="22"/>
      <c r="TNZ575" s="22"/>
      <c r="TOA575" s="22"/>
      <c r="TOB575" s="22"/>
      <c r="TOC575" s="22"/>
      <c r="TOD575" s="22"/>
      <c r="TOE575" s="22"/>
      <c r="TOF575" s="22"/>
      <c r="TOG575" s="22"/>
      <c r="TOH575" s="22"/>
      <c r="TOI575" s="22"/>
      <c r="TOJ575" s="22"/>
      <c r="TOK575" s="22"/>
      <c r="TOL575" s="22"/>
      <c r="TOM575" s="22"/>
      <c r="TON575" s="22"/>
      <c r="TOO575" s="22"/>
      <c r="TOP575" s="22"/>
      <c r="TOQ575" s="22"/>
      <c r="TOR575" s="22"/>
      <c r="TOS575" s="22"/>
      <c r="TOT575" s="22"/>
      <c r="TOU575" s="22"/>
      <c r="TOV575" s="22"/>
      <c r="TOW575" s="22"/>
      <c r="TOX575" s="22"/>
      <c r="TOY575" s="22"/>
      <c r="TOZ575" s="22"/>
      <c r="TPA575" s="22"/>
      <c r="TPB575" s="22"/>
      <c r="TPC575" s="22"/>
      <c r="TPD575" s="22"/>
      <c r="TPE575" s="22"/>
      <c r="TPF575" s="22"/>
      <c r="TPG575" s="22"/>
      <c r="TPH575" s="22"/>
      <c r="TPI575" s="22"/>
      <c r="TPJ575" s="22"/>
      <c r="TPK575" s="22"/>
      <c r="TPL575" s="22"/>
      <c r="TPM575" s="22"/>
      <c r="TPN575" s="22"/>
      <c r="TPO575" s="22"/>
      <c r="TPP575" s="22"/>
      <c r="TPQ575" s="22"/>
      <c r="TPR575" s="22"/>
      <c r="TPS575" s="22"/>
      <c r="TPT575" s="22"/>
      <c r="TPU575" s="22"/>
      <c r="TPV575" s="22"/>
      <c r="TPW575" s="22"/>
      <c r="TPX575" s="22"/>
      <c r="TPY575" s="22"/>
      <c r="TPZ575" s="22"/>
      <c r="TQA575" s="22"/>
      <c r="TQB575" s="22"/>
      <c r="TQC575" s="22"/>
      <c r="TQD575" s="22"/>
      <c r="TQE575" s="22"/>
      <c r="TQF575" s="22"/>
      <c r="TQG575" s="22"/>
      <c r="TQH575" s="22"/>
      <c r="TQI575" s="22"/>
      <c r="TQJ575" s="22"/>
      <c r="TQK575" s="22"/>
      <c r="TQL575" s="22"/>
      <c r="TQM575" s="22"/>
      <c r="TQN575" s="22"/>
      <c r="TQO575" s="22"/>
      <c r="TQP575" s="22"/>
      <c r="TQQ575" s="22"/>
      <c r="TQR575" s="22"/>
      <c r="TQS575" s="22"/>
      <c r="TQT575" s="22"/>
      <c r="TQU575" s="22"/>
      <c r="TQV575" s="22"/>
      <c r="TQW575" s="22"/>
      <c r="TQX575" s="22"/>
      <c r="TQY575" s="22"/>
      <c r="TQZ575" s="22"/>
      <c r="TRA575" s="22"/>
      <c r="TRB575" s="22"/>
      <c r="TRC575" s="22"/>
      <c r="TRD575" s="22"/>
      <c r="TRE575" s="22"/>
      <c r="TRF575" s="22"/>
      <c r="TRG575" s="22"/>
      <c r="TRH575" s="22"/>
      <c r="TRI575" s="22"/>
      <c r="TRJ575" s="22"/>
      <c r="TRK575" s="22"/>
      <c r="TRL575" s="22"/>
      <c r="TRM575" s="22"/>
      <c r="TRN575" s="22"/>
      <c r="TRO575" s="22"/>
      <c r="TRP575" s="22"/>
      <c r="TRQ575" s="22"/>
      <c r="TRR575" s="22"/>
      <c r="TRS575" s="22"/>
      <c r="TRT575" s="22"/>
      <c r="TRU575" s="22"/>
      <c r="TRV575" s="22"/>
      <c r="TRW575" s="22"/>
      <c r="TRX575" s="22"/>
      <c r="TRY575" s="22"/>
      <c r="TRZ575" s="22"/>
      <c r="TSA575" s="22"/>
      <c r="TSB575" s="22"/>
      <c r="TSC575" s="22"/>
      <c r="TSD575" s="22"/>
      <c r="TSE575" s="22"/>
      <c r="TSF575" s="22"/>
      <c r="TSG575" s="22"/>
      <c r="TSH575" s="22"/>
      <c r="TSI575" s="22"/>
      <c r="TSJ575" s="22"/>
      <c r="TSK575" s="22"/>
      <c r="TSL575" s="22"/>
      <c r="TSM575" s="22"/>
      <c r="TSN575" s="22"/>
      <c r="TSO575" s="22"/>
      <c r="TSP575" s="22"/>
      <c r="TSQ575" s="22"/>
      <c r="TSR575" s="22"/>
      <c r="TSS575" s="22"/>
      <c r="TST575" s="22"/>
      <c r="TSU575" s="22"/>
      <c r="TSV575" s="22"/>
      <c r="TSW575" s="22"/>
      <c r="TSX575" s="22"/>
      <c r="TSY575" s="22"/>
      <c r="TSZ575" s="22"/>
      <c r="TTA575" s="22"/>
      <c r="TTB575" s="22"/>
      <c r="TTC575" s="22"/>
      <c r="TTD575" s="22"/>
      <c r="TTE575" s="22"/>
      <c r="TTF575" s="22"/>
      <c r="TTG575" s="22"/>
      <c r="TTH575" s="22"/>
      <c r="TTI575" s="22"/>
      <c r="TTJ575" s="22"/>
      <c r="TTK575" s="22"/>
      <c r="TTL575" s="22"/>
      <c r="TTM575" s="22"/>
      <c r="TTN575" s="22"/>
      <c r="TTO575" s="22"/>
      <c r="TTP575" s="22"/>
      <c r="TTQ575" s="22"/>
      <c r="TTR575" s="22"/>
      <c r="TTS575" s="22"/>
      <c r="TTT575" s="22"/>
      <c r="TTU575" s="22"/>
      <c r="TTV575" s="22"/>
      <c r="TTW575" s="22"/>
      <c r="TTX575" s="22"/>
      <c r="TTY575" s="22"/>
      <c r="TTZ575" s="22"/>
      <c r="TUA575" s="22"/>
      <c r="TUB575" s="22"/>
      <c r="TUC575" s="22"/>
      <c r="TUD575" s="22"/>
      <c r="TUE575" s="22"/>
      <c r="TUF575" s="22"/>
      <c r="TUG575" s="22"/>
      <c r="TUH575" s="22"/>
      <c r="TUI575" s="22"/>
      <c r="TUJ575" s="22"/>
      <c r="TUK575" s="22"/>
      <c r="TUL575" s="22"/>
      <c r="TUM575" s="22"/>
      <c r="TUN575" s="22"/>
      <c r="TUO575" s="22"/>
      <c r="TUP575" s="22"/>
      <c r="TUQ575" s="22"/>
      <c r="TUR575" s="22"/>
      <c r="TUS575" s="22"/>
      <c r="TUT575" s="22"/>
      <c r="TUU575" s="22"/>
      <c r="TUV575" s="22"/>
      <c r="TUW575" s="22"/>
      <c r="TUX575" s="22"/>
      <c r="TUY575" s="22"/>
      <c r="TUZ575" s="22"/>
      <c r="TVA575" s="22"/>
      <c r="TVB575" s="22"/>
      <c r="TVC575" s="22"/>
      <c r="TVD575" s="22"/>
      <c r="TVE575" s="22"/>
      <c r="TVF575" s="22"/>
      <c r="TVG575" s="22"/>
      <c r="TVH575" s="22"/>
      <c r="TVI575" s="22"/>
      <c r="TVJ575" s="22"/>
      <c r="TVK575" s="22"/>
      <c r="TVL575" s="22"/>
      <c r="TVM575" s="22"/>
      <c r="TVN575" s="22"/>
      <c r="TVO575" s="22"/>
      <c r="TVP575" s="22"/>
      <c r="TVQ575" s="22"/>
      <c r="TVR575" s="22"/>
      <c r="TVS575" s="22"/>
      <c r="TVT575" s="22"/>
      <c r="TVU575" s="22"/>
      <c r="TVV575" s="22"/>
      <c r="TVW575" s="22"/>
      <c r="TVX575" s="22"/>
      <c r="TVY575" s="22"/>
      <c r="TVZ575" s="22"/>
      <c r="TWA575" s="22"/>
      <c r="TWB575" s="22"/>
      <c r="TWC575" s="22"/>
      <c r="TWD575" s="22"/>
      <c r="TWE575" s="22"/>
      <c r="TWF575" s="22"/>
      <c r="TWG575" s="22"/>
      <c r="TWH575" s="22"/>
      <c r="TWI575" s="22"/>
      <c r="TWJ575" s="22"/>
      <c r="TWK575" s="22"/>
      <c r="TWL575" s="22"/>
      <c r="TWM575" s="22"/>
      <c r="TWN575" s="22"/>
      <c r="TWO575" s="22"/>
      <c r="TWP575" s="22"/>
      <c r="TWQ575" s="22"/>
      <c r="TWR575" s="22"/>
      <c r="TWS575" s="22"/>
      <c r="TWT575" s="22"/>
      <c r="TWU575" s="22"/>
      <c r="TWV575" s="22"/>
      <c r="TWW575" s="22"/>
      <c r="TWX575" s="22"/>
      <c r="TWY575" s="22"/>
      <c r="TWZ575" s="22"/>
      <c r="TXA575" s="22"/>
      <c r="TXB575" s="22"/>
      <c r="TXC575" s="22"/>
      <c r="TXD575" s="22"/>
      <c r="TXE575" s="22"/>
      <c r="TXF575" s="22"/>
      <c r="TXG575" s="22"/>
      <c r="TXH575" s="22"/>
      <c r="TXI575" s="22"/>
      <c r="TXJ575" s="22"/>
      <c r="TXK575" s="22"/>
      <c r="TXL575" s="22"/>
      <c r="TXM575" s="22"/>
      <c r="TXN575" s="22"/>
      <c r="TXO575" s="22"/>
      <c r="TXP575" s="22"/>
      <c r="TXQ575" s="22"/>
      <c r="TXR575" s="22"/>
      <c r="TXS575" s="22"/>
      <c r="TXT575" s="22"/>
      <c r="TXU575" s="22"/>
      <c r="TXV575" s="22"/>
      <c r="TXW575" s="22"/>
      <c r="TXX575" s="22"/>
      <c r="TXY575" s="22"/>
      <c r="TXZ575" s="22"/>
      <c r="TYA575" s="22"/>
      <c r="TYB575" s="22"/>
      <c r="TYC575" s="22"/>
      <c r="TYD575" s="22"/>
      <c r="TYE575" s="22"/>
      <c r="TYF575" s="22"/>
      <c r="TYG575" s="22"/>
      <c r="TYH575" s="22"/>
      <c r="TYI575" s="22"/>
      <c r="TYJ575" s="22"/>
      <c r="TYK575" s="22"/>
      <c r="TYL575" s="22"/>
      <c r="TYM575" s="22"/>
      <c r="TYN575" s="22"/>
      <c r="TYO575" s="22"/>
      <c r="TYP575" s="22"/>
      <c r="TYQ575" s="22"/>
      <c r="TYR575" s="22"/>
      <c r="TYS575" s="22"/>
      <c r="TYT575" s="22"/>
      <c r="TYU575" s="22"/>
      <c r="TYV575" s="22"/>
      <c r="TYW575" s="22"/>
      <c r="TYX575" s="22"/>
      <c r="TYY575" s="22"/>
      <c r="TYZ575" s="22"/>
      <c r="TZA575" s="22"/>
      <c r="TZB575" s="22"/>
      <c r="TZC575" s="22"/>
      <c r="TZD575" s="22"/>
      <c r="TZE575" s="22"/>
      <c r="TZF575" s="22"/>
      <c r="TZG575" s="22"/>
      <c r="TZH575" s="22"/>
      <c r="TZI575" s="22"/>
      <c r="TZJ575" s="22"/>
      <c r="TZK575" s="22"/>
      <c r="TZL575" s="22"/>
      <c r="TZM575" s="22"/>
      <c r="TZN575" s="22"/>
      <c r="TZO575" s="22"/>
      <c r="TZP575" s="22"/>
      <c r="TZQ575" s="22"/>
      <c r="TZR575" s="22"/>
      <c r="TZS575" s="22"/>
      <c r="TZT575" s="22"/>
      <c r="TZU575" s="22"/>
      <c r="TZV575" s="22"/>
      <c r="TZW575" s="22"/>
      <c r="TZX575" s="22"/>
      <c r="TZY575" s="22"/>
      <c r="TZZ575" s="22"/>
      <c r="UAA575" s="22"/>
      <c r="UAB575" s="22"/>
      <c r="UAC575" s="22"/>
      <c r="UAD575" s="22"/>
      <c r="UAE575" s="22"/>
      <c r="UAF575" s="22"/>
      <c r="UAG575" s="22"/>
      <c r="UAH575" s="22"/>
      <c r="UAI575" s="22"/>
      <c r="UAJ575" s="22"/>
      <c r="UAK575" s="22"/>
      <c r="UAL575" s="22"/>
      <c r="UAM575" s="22"/>
      <c r="UAN575" s="22"/>
      <c r="UAO575" s="22"/>
      <c r="UAP575" s="22"/>
      <c r="UAQ575" s="22"/>
      <c r="UAR575" s="22"/>
      <c r="UAS575" s="22"/>
      <c r="UAT575" s="22"/>
      <c r="UAU575" s="22"/>
      <c r="UAV575" s="22"/>
      <c r="UAW575" s="22"/>
      <c r="UAX575" s="22"/>
      <c r="UAY575" s="22"/>
      <c r="UAZ575" s="22"/>
      <c r="UBA575" s="22"/>
      <c r="UBB575" s="22"/>
      <c r="UBC575" s="22"/>
      <c r="UBD575" s="22"/>
      <c r="UBE575" s="22"/>
      <c r="UBF575" s="22"/>
      <c r="UBG575" s="22"/>
      <c r="UBH575" s="22"/>
      <c r="UBI575" s="22"/>
      <c r="UBJ575" s="22"/>
      <c r="UBK575" s="22"/>
      <c r="UBL575" s="22"/>
      <c r="UBM575" s="22"/>
      <c r="UBN575" s="22"/>
      <c r="UBO575" s="22"/>
      <c r="UBP575" s="22"/>
      <c r="UBQ575" s="22"/>
      <c r="UBR575" s="22"/>
      <c r="UBS575" s="22"/>
      <c r="UBT575" s="22"/>
      <c r="UBU575" s="22"/>
      <c r="UBV575" s="22"/>
      <c r="UBW575" s="22"/>
      <c r="UBX575" s="22"/>
      <c r="UBY575" s="22"/>
      <c r="UBZ575" s="22"/>
      <c r="UCA575" s="22"/>
      <c r="UCB575" s="22"/>
      <c r="UCC575" s="22"/>
      <c r="UCD575" s="22"/>
      <c r="UCE575" s="22"/>
      <c r="UCF575" s="22"/>
      <c r="UCG575" s="22"/>
      <c r="UCH575" s="22"/>
      <c r="UCI575" s="22"/>
      <c r="UCJ575" s="22"/>
      <c r="UCK575" s="22"/>
      <c r="UCL575" s="22"/>
      <c r="UCM575" s="22"/>
      <c r="UCN575" s="22"/>
      <c r="UCO575" s="22"/>
      <c r="UCP575" s="22"/>
      <c r="UCQ575" s="22"/>
      <c r="UCR575" s="22"/>
      <c r="UCS575" s="22"/>
      <c r="UCT575" s="22"/>
      <c r="UCU575" s="22"/>
      <c r="UCV575" s="22"/>
      <c r="UCW575" s="22"/>
      <c r="UCX575" s="22"/>
      <c r="UCY575" s="22"/>
      <c r="UCZ575" s="22"/>
      <c r="UDA575" s="22"/>
      <c r="UDB575" s="22"/>
      <c r="UDC575" s="22"/>
      <c r="UDD575" s="22"/>
      <c r="UDE575" s="22"/>
      <c r="UDF575" s="22"/>
      <c r="UDG575" s="22"/>
      <c r="UDH575" s="22"/>
      <c r="UDI575" s="22"/>
      <c r="UDJ575" s="22"/>
      <c r="UDK575" s="22"/>
      <c r="UDL575" s="22"/>
      <c r="UDM575" s="22"/>
      <c r="UDN575" s="22"/>
      <c r="UDO575" s="22"/>
      <c r="UDP575" s="22"/>
      <c r="UDQ575" s="22"/>
      <c r="UDR575" s="22"/>
      <c r="UDS575" s="22"/>
      <c r="UDT575" s="22"/>
      <c r="UDU575" s="22"/>
      <c r="UDV575" s="22"/>
      <c r="UDW575" s="22"/>
      <c r="UDX575" s="22"/>
      <c r="UDY575" s="22"/>
      <c r="UDZ575" s="22"/>
      <c r="UEA575" s="22"/>
      <c r="UEB575" s="22"/>
      <c r="UEC575" s="22"/>
      <c r="UED575" s="22"/>
      <c r="UEE575" s="22"/>
      <c r="UEF575" s="22"/>
      <c r="UEG575" s="22"/>
      <c r="UEH575" s="22"/>
      <c r="UEI575" s="22"/>
      <c r="UEJ575" s="22"/>
      <c r="UEK575" s="22"/>
      <c r="UEL575" s="22"/>
      <c r="UEM575" s="22"/>
      <c r="UEN575" s="22"/>
      <c r="UEO575" s="22"/>
      <c r="UEP575" s="22"/>
      <c r="UEQ575" s="22"/>
      <c r="UER575" s="22"/>
      <c r="UES575" s="22"/>
      <c r="UET575" s="22"/>
      <c r="UEU575" s="22"/>
      <c r="UEV575" s="22"/>
      <c r="UEW575" s="22"/>
      <c r="UEX575" s="22"/>
      <c r="UEY575" s="22"/>
      <c r="UEZ575" s="22"/>
      <c r="UFA575" s="22"/>
      <c r="UFB575" s="22"/>
      <c r="UFC575" s="22"/>
      <c r="UFD575" s="22"/>
      <c r="UFE575" s="22"/>
      <c r="UFF575" s="22"/>
      <c r="UFG575" s="22"/>
      <c r="UFH575" s="22"/>
      <c r="UFI575" s="22"/>
      <c r="UFJ575" s="22"/>
      <c r="UFK575" s="22"/>
      <c r="UFL575" s="22"/>
      <c r="UFM575" s="22"/>
      <c r="UFN575" s="22"/>
      <c r="UFO575" s="22"/>
      <c r="UFP575" s="22"/>
      <c r="UFQ575" s="22"/>
      <c r="UFR575" s="22"/>
      <c r="UFS575" s="22"/>
      <c r="UFT575" s="22"/>
      <c r="UFU575" s="22"/>
      <c r="UFV575" s="22"/>
      <c r="UFW575" s="22"/>
      <c r="UFX575" s="22"/>
      <c r="UFY575" s="22"/>
      <c r="UFZ575" s="22"/>
      <c r="UGA575" s="22"/>
      <c r="UGB575" s="22"/>
      <c r="UGC575" s="22"/>
      <c r="UGD575" s="22"/>
      <c r="UGE575" s="22"/>
      <c r="UGF575" s="22"/>
      <c r="UGG575" s="22"/>
      <c r="UGH575" s="22"/>
      <c r="UGI575" s="22"/>
      <c r="UGJ575" s="22"/>
      <c r="UGK575" s="22"/>
      <c r="UGL575" s="22"/>
      <c r="UGM575" s="22"/>
      <c r="UGN575" s="22"/>
      <c r="UGO575" s="22"/>
      <c r="UGP575" s="22"/>
      <c r="UGQ575" s="22"/>
      <c r="UGR575" s="22"/>
      <c r="UGS575" s="22"/>
      <c r="UGT575" s="22"/>
      <c r="UGU575" s="22"/>
      <c r="UGV575" s="22"/>
      <c r="UGW575" s="22"/>
      <c r="UGX575" s="22"/>
      <c r="UGY575" s="22"/>
      <c r="UGZ575" s="22"/>
      <c r="UHA575" s="22"/>
      <c r="UHB575" s="22"/>
      <c r="UHC575" s="22"/>
      <c r="UHD575" s="22"/>
      <c r="UHE575" s="22"/>
      <c r="UHF575" s="22"/>
      <c r="UHG575" s="22"/>
      <c r="UHH575" s="22"/>
      <c r="UHI575" s="22"/>
      <c r="UHJ575" s="22"/>
      <c r="UHK575" s="22"/>
      <c r="UHL575" s="22"/>
      <c r="UHM575" s="22"/>
      <c r="UHN575" s="22"/>
      <c r="UHO575" s="22"/>
      <c r="UHP575" s="22"/>
      <c r="UHQ575" s="22"/>
      <c r="UHR575" s="22"/>
      <c r="UHS575" s="22"/>
      <c r="UHT575" s="22"/>
      <c r="UHU575" s="22"/>
      <c r="UHV575" s="22"/>
      <c r="UHW575" s="22"/>
      <c r="UHX575" s="22"/>
      <c r="UHY575" s="22"/>
      <c r="UHZ575" s="22"/>
      <c r="UIA575" s="22"/>
      <c r="UIB575" s="22"/>
      <c r="UIC575" s="22"/>
      <c r="UID575" s="22"/>
      <c r="UIE575" s="22"/>
      <c r="UIF575" s="22"/>
      <c r="UIG575" s="22"/>
      <c r="UIH575" s="22"/>
      <c r="UII575" s="22"/>
      <c r="UIJ575" s="22"/>
      <c r="UIK575" s="22"/>
      <c r="UIL575" s="22"/>
      <c r="UIM575" s="22"/>
      <c r="UIN575" s="22"/>
      <c r="UIO575" s="22"/>
      <c r="UIP575" s="22"/>
      <c r="UIQ575" s="22"/>
      <c r="UIR575" s="22"/>
      <c r="UIS575" s="22"/>
      <c r="UIT575" s="22"/>
      <c r="UIU575" s="22"/>
      <c r="UIV575" s="22"/>
      <c r="UIW575" s="22"/>
      <c r="UIX575" s="22"/>
      <c r="UIY575" s="22"/>
      <c r="UIZ575" s="22"/>
      <c r="UJA575" s="22"/>
      <c r="UJB575" s="22"/>
      <c r="UJC575" s="22"/>
      <c r="UJD575" s="22"/>
      <c r="UJE575" s="22"/>
      <c r="UJF575" s="22"/>
      <c r="UJG575" s="22"/>
      <c r="UJH575" s="22"/>
      <c r="UJI575" s="22"/>
      <c r="UJJ575" s="22"/>
      <c r="UJK575" s="22"/>
      <c r="UJL575" s="22"/>
      <c r="UJM575" s="22"/>
      <c r="UJN575" s="22"/>
      <c r="UJO575" s="22"/>
      <c r="UJP575" s="22"/>
      <c r="UJQ575" s="22"/>
      <c r="UJR575" s="22"/>
      <c r="UJS575" s="22"/>
      <c r="UJT575" s="22"/>
      <c r="UJU575" s="22"/>
      <c r="UJV575" s="22"/>
      <c r="UJW575" s="22"/>
      <c r="UJX575" s="22"/>
      <c r="UJY575" s="22"/>
      <c r="UJZ575" s="22"/>
      <c r="UKA575" s="22"/>
      <c r="UKB575" s="22"/>
      <c r="UKC575" s="22"/>
      <c r="UKD575" s="22"/>
      <c r="UKE575" s="22"/>
      <c r="UKF575" s="22"/>
      <c r="UKG575" s="22"/>
      <c r="UKH575" s="22"/>
      <c r="UKI575" s="22"/>
      <c r="UKJ575" s="22"/>
      <c r="UKK575" s="22"/>
      <c r="UKL575" s="22"/>
      <c r="UKM575" s="22"/>
      <c r="UKN575" s="22"/>
      <c r="UKO575" s="22"/>
      <c r="UKP575" s="22"/>
      <c r="UKQ575" s="22"/>
      <c r="UKR575" s="22"/>
      <c r="UKS575" s="22"/>
      <c r="UKT575" s="22"/>
      <c r="UKU575" s="22"/>
      <c r="UKV575" s="22"/>
      <c r="UKW575" s="22"/>
      <c r="UKX575" s="22"/>
      <c r="UKY575" s="22"/>
      <c r="UKZ575" s="22"/>
      <c r="ULA575" s="22"/>
      <c r="ULB575" s="22"/>
      <c r="ULC575" s="22"/>
      <c r="ULD575" s="22"/>
      <c r="ULE575" s="22"/>
      <c r="ULF575" s="22"/>
      <c r="ULG575" s="22"/>
      <c r="ULH575" s="22"/>
      <c r="ULI575" s="22"/>
      <c r="ULJ575" s="22"/>
      <c r="ULK575" s="22"/>
      <c r="ULL575" s="22"/>
      <c r="ULM575" s="22"/>
      <c r="ULN575" s="22"/>
      <c r="ULO575" s="22"/>
      <c r="ULP575" s="22"/>
      <c r="ULQ575" s="22"/>
      <c r="ULR575" s="22"/>
      <c r="ULS575" s="22"/>
      <c r="ULT575" s="22"/>
      <c r="ULU575" s="22"/>
      <c r="ULV575" s="22"/>
      <c r="ULW575" s="22"/>
      <c r="ULX575" s="22"/>
      <c r="ULY575" s="22"/>
      <c r="ULZ575" s="22"/>
      <c r="UMA575" s="22"/>
      <c r="UMB575" s="22"/>
      <c r="UMC575" s="22"/>
      <c r="UMD575" s="22"/>
      <c r="UME575" s="22"/>
      <c r="UMF575" s="22"/>
      <c r="UMG575" s="22"/>
      <c r="UMH575" s="22"/>
      <c r="UMI575" s="22"/>
      <c r="UMJ575" s="22"/>
      <c r="UMK575" s="22"/>
      <c r="UML575" s="22"/>
      <c r="UMM575" s="22"/>
      <c r="UMN575" s="22"/>
      <c r="UMO575" s="22"/>
      <c r="UMP575" s="22"/>
      <c r="UMQ575" s="22"/>
      <c r="UMR575" s="22"/>
      <c r="UMS575" s="22"/>
      <c r="UMT575" s="22"/>
      <c r="UMU575" s="22"/>
      <c r="UMV575" s="22"/>
      <c r="UMW575" s="22"/>
      <c r="UMX575" s="22"/>
      <c r="UMY575" s="22"/>
      <c r="UMZ575" s="22"/>
      <c r="UNA575" s="22"/>
      <c r="UNB575" s="22"/>
      <c r="UNC575" s="22"/>
      <c r="UND575" s="22"/>
      <c r="UNE575" s="22"/>
      <c r="UNF575" s="22"/>
      <c r="UNG575" s="22"/>
      <c r="UNH575" s="22"/>
      <c r="UNI575" s="22"/>
      <c r="UNJ575" s="22"/>
      <c r="UNK575" s="22"/>
      <c r="UNL575" s="22"/>
      <c r="UNM575" s="22"/>
      <c r="UNN575" s="22"/>
      <c r="UNO575" s="22"/>
      <c r="UNP575" s="22"/>
      <c r="UNQ575" s="22"/>
      <c r="UNR575" s="22"/>
      <c r="UNS575" s="22"/>
      <c r="UNT575" s="22"/>
      <c r="UNU575" s="22"/>
      <c r="UNV575" s="22"/>
      <c r="UNW575" s="22"/>
      <c r="UNX575" s="22"/>
      <c r="UNY575" s="22"/>
      <c r="UNZ575" s="22"/>
      <c r="UOA575" s="22"/>
      <c r="UOB575" s="22"/>
      <c r="UOC575" s="22"/>
      <c r="UOD575" s="22"/>
      <c r="UOE575" s="22"/>
      <c r="UOF575" s="22"/>
      <c r="UOG575" s="22"/>
      <c r="UOH575" s="22"/>
      <c r="UOI575" s="22"/>
      <c r="UOJ575" s="22"/>
      <c r="UOK575" s="22"/>
      <c r="UOL575" s="22"/>
      <c r="UOM575" s="22"/>
      <c r="UON575" s="22"/>
      <c r="UOO575" s="22"/>
      <c r="UOP575" s="22"/>
      <c r="UOQ575" s="22"/>
      <c r="UOR575" s="22"/>
      <c r="UOS575" s="22"/>
      <c r="UOT575" s="22"/>
      <c r="UOU575" s="22"/>
      <c r="UOV575" s="22"/>
      <c r="UOW575" s="22"/>
      <c r="UOX575" s="22"/>
      <c r="UOY575" s="22"/>
      <c r="UOZ575" s="22"/>
      <c r="UPA575" s="22"/>
      <c r="UPB575" s="22"/>
      <c r="UPC575" s="22"/>
      <c r="UPD575" s="22"/>
      <c r="UPE575" s="22"/>
      <c r="UPF575" s="22"/>
      <c r="UPG575" s="22"/>
      <c r="UPH575" s="22"/>
      <c r="UPI575" s="22"/>
      <c r="UPJ575" s="22"/>
      <c r="UPK575" s="22"/>
      <c r="UPL575" s="22"/>
      <c r="UPM575" s="22"/>
      <c r="UPN575" s="22"/>
      <c r="UPO575" s="22"/>
      <c r="UPP575" s="22"/>
      <c r="UPQ575" s="22"/>
      <c r="UPR575" s="22"/>
      <c r="UPS575" s="22"/>
      <c r="UPT575" s="22"/>
      <c r="UPU575" s="22"/>
      <c r="UPV575" s="22"/>
      <c r="UPW575" s="22"/>
      <c r="UPX575" s="22"/>
      <c r="UPY575" s="22"/>
      <c r="UPZ575" s="22"/>
      <c r="UQA575" s="22"/>
      <c r="UQB575" s="22"/>
      <c r="UQC575" s="22"/>
      <c r="UQD575" s="22"/>
      <c r="UQE575" s="22"/>
      <c r="UQF575" s="22"/>
      <c r="UQG575" s="22"/>
      <c r="UQH575" s="22"/>
      <c r="UQI575" s="22"/>
      <c r="UQJ575" s="22"/>
      <c r="UQK575" s="22"/>
      <c r="UQL575" s="22"/>
      <c r="UQM575" s="22"/>
      <c r="UQN575" s="22"/>
      <c r="UQO575" s="22"/>
      <c r="UQP575" s="22"/>
      <c r="UQQ575" s="22"/>
      <c r="UQR575" s="22"/>
      <c r="UQS575" s="22"/>
      <c r="UQT575" s="22"/>
      <c r="UQU575" s="22"/>
      <c r="UQV575" s="22"/>
      <c r="UQW575" s="22"/>
      <c r="UQX575" s="22"/>
      <c r="UQY575" s="22"/>
      <c r="UQZ575" s="22"/>
      <c r="URA575" s="22"/>
      <c r="URB575" s="22"/>
      <c r="URC575" s="22"/>
      <c r="URD575" s="22"/>
      <c r="URE575" s="22"/>
      <c r="URF575" s="22"/>
      <c r="URG575" s="22"/>
      <c r="URH575" s="22"/>
      <c r="URI575" s="22"/>
      <c r="URJ575" s="22"/>
      <c r="URK575" s="22"/>
      <c r="URL575" s="22"/>
      <c r="URM575" s="22"/>
      <c r="URN575" s="22"/>
      <c r="URO575" s="22"/>
      <c r="URP575" s="22"/>
      <c r="URQ575" s="22"/>
      <c r="URR575" s="22"/>
      <c r="URS575" s="22"/>
      <c r="URT575" s="22"/>
      <c r="URU575" s="22"/>
      <c r="URV575" s="22"/>
      <c r="URW575" s="22"/>
      <c r="URX575" s="22"/>
      <c r="URY575" s="22"/>
      <c r="URZ575" s="22"/>
      <c r="USA575" s="22"/>
      <c r="USB575" s="22"/>
      <c r="USC575" s="22"/>
      <c r="USD575" s="22"/>
      <c r="USE575" s="22"/>
      <c r="USF575" s="22"/>
      <c r="USG575" s="22"/>
      <c r="USH575" s="22"/>
      <c r="USI575" s="22"/>
      <c r="USJ575" s="22"/>
      <c r="USK575" s="22"/>
      <c r="USL575" s="22"/>
      <c r="USM575" s="22"/>
      <c r="USN575" s="22"/>
      <c r="USO575" s="22"/>
      <c r="USP575" s="22"/>
      <c r="USQ575" s="22"/>
      <c r="USR575" s="22"/>
      <c r="USS575" s="22"/>
      <c r="UST575" s="22"/>
      <c r="USU575" s="22"/>
      <c r="USV575" s="22"/>
      <c r="USW575" s="22"/>
      <c r="USX575" s="22"/>
      <c r="USY575" s="22"/>
      <c r="USZ575" s="22"/>
      <c r="UTA575" s="22"/>
      <c r="UTB575" s="22"/>
      <c r="UTC575" s="22"/>
      <c r="UTD575" s="22"/>
      <c r="UTE575" s="22"/>
      <c r="UTF575" s="22"/>
      <c r="UTG575" s="22"/>
      <c r="UTH575" s="22"/>
      <c r="UTI575" s="22"/>
      <c r="UTJ575" s="22"/>
      <c r="UTK575" s="22"/>
      <c r="UTL575" s="22"/>
      <c r="UTM575" s="22"/>
      <c r="UTN575" s="22"/>
      <c r="UTO575" s="22"/>
      <c r="UTP575" s="22"/>
      <c r="UTQ575" s="22"/>
      <c r="UTR575" s="22"/>
      <c r="UTS575" s="22"/>
      <c r="UTT575" s="22"/>
      <c r="UTU575" s="22"/>
      <c r="UTV575" s="22"/>
      <c r="UTW575" s="22"/>
      <c r="UTX575" s="22"/>
      <c r="UTY575" s="22"/>
      <c r="UTZ575" s="22"/>
      <c r="UUA575" s="22"/>
      <c r="UUB575" s="22"/>
      <c r="UUC575" s="22"/>
      <c r="UUD575" s="22"/>
      <c r="UUE575" s="22"/>
      <c r="UUF575" s="22"/>
      <c r="UUG575" s="22"/>
      <c r="UUH575" s="22"/>
      <c r="UUI575" s="22"/>
      <c r="UUJ575" s="22"/>
      <c r="UUK575" s="22"/>
      <c r="UUL575" s="22"/>
      <c r="UUM575" s="22"/>
      <c r="UUN575" s="22"/>
      <c r="UUO575" s="22"/>
      <c r="UUP575" s="22"/>
      <c r="UUQ575" s="22"/>
      <c r="UUR575" s="22"/>
      <c r="UUS575" s="22"/>
      <c r="UUT575" s="22"/>
      <c r="UUU575" s="22"/>
      <c r="UUV575" s="22"/>
      <c r="UUW575" s="22"/>
      <c r="UUX575" s="22"/>
      <c r="UUY575" s="22"/>
      <c r="UUZ575" s="22"/>
      <c r="UVA575" s="22"/>
      <c r="UVB575" s="22"/>
      <c r="UVC575" s="22"/>
      <c r="UVD575" s="22"/>
      <c r="UVE575" s="22"/>
      <c r="UVF575" s="22"/>
      <c r="UVG575" s="22"/>
      <c r="UVH575" s="22"/>
      <c r="UVI575" s="22"/>
      <c r="UVJ575" s="22"/>
      <c r="UVK575" s="22"/>
      <c r="UVL575" s="22"/>
      <c r="UVM575" s="22"/>
      <c r="UVN575" s="22"/>
      <c r="UVO575" s="22"/>
      <c r="UVP575" s="22"/>
      <c r="UVQ575" s="22"/>
      <c r="UVR575" s="22"/>
      <c r="UVS575" s="22"/>
      <c r="UVT575" s="22"/>
      <c r="UVU575" s="22"/>
      <c r="UVV575" s="22"/>
      <c r="UVW575" s="22"/>
      <c r="UVX575" s="22"/>
      <c r="UVY575" s="22"/>
      <c r="UVZ575" s="22"/>
      <c r="UWA575" s="22"/>
      <c r="UWB575" s="22"/>
      <c r="UWC575" s="22"/>
      <c r="UWD575" s="22"/>
      <c r="UWE575" s="22"/>
      <c r="UWF575" s="22"/>
      <c r="UWG575" s="22"/>
      <c r="UWH575" s="22"/>
      <c r="UWI575" s="22"/>
      <c r="UWJ575" s="22"/>
      <c r="UWK575" s="22"/>
      <c r="UWL575" s="22"/>
      <c r="UWM575" s="22"/>
      <c r="UWN575" s="22"/>
      <c r="UWO575" s="22"/>
      <c r="UWP575" s="22"/>
      <c r="UWQ575" s="22"/>
      <c r="UWR575" s="22"/>
      <c r="UWS575" s="22"/>
      <c r="UWT575" s="22"/>
      <c r="UWU575" s="22"/>
      <c r="UWV575" s="22"/>
      <c r="UWW575" s="22"/>
      <c r="UWX575" s="22"/>
      <c r="UWY575" s="22"/>
      <c r="UWZ575" s="22"/>
      <c r="UXA575" s="22"/>
      <c r="UXB575" s="22"/>
      <c r="UXC575" s="22"/>
      <c r="UXD575" s="22"/>
      <c r="UXE575" s="22"/>
      <c r="UXF575" s="22"/>
      <c r="UXG575" s="22"/>
      <c r="UXH575" s="22"/>
      <c r="UXI575" s="22"/>
      <c r="UXJ575" s="22"/>
      <c r="UXK575" s="22"/>
      <c r="UXL575" s="22"/>
      <c r="UXM575" s="22"/>
      <c r="UXN575" s="22"/>
      <c r="UXO575" s="22"/>
      <c r="UXP575" s="22"/>
      <c r="UXQ575" s="22"/>
      <c r="UXR575" s="22"/>
      <c r="UXS575" s="22"/>
      <c r="UXT575" s="22"/>
      <c r="UXU575" s="22"/>
      <c r="UXV575" s="22"/>
      <c r="UXW575" s="22"/>
      <c r="UXX575" s="22"/>
      <c r="UXY575" s="22"/>
      <c r="UXZ575" s="22"/>
      <c r="UYA575" s="22"/>
      <c r="UYB575" s="22"/>
      <c r="UYC575" s="22"/>
      <c r="UYD575" s="22"/>
      <c r="UYE575" s="22"/>
      <c r="UYF575" s="22"/>
      <c r="UYG575" s="22"/>
      <c r="UYH575" s="22"/>
      <c r="UYI575" s="22"/>
      <c r="UYJ575" s="22"/>
      <c r="UYK575" s="22"/>
      <c r="UYL575" s="22"/>
      <c r="UYM575" s="22"/>
      <c r="UYN575" s="22"/>
      <c r="UYO575" s="22"/>
      <c r="UYP575" s="22"/>
      <c r="UYQ575" s="22"/>
      <c r="UYR575" s="22"/>
      <c r="UYS575" s="22"/>
      <c r="UYT575" s="22"/>
      <c r="UYU575" s="22"/>
      <c r="UYV575" s="22"/>
      <c r="UYW575" s="22"/>
      <c r="UYX575" s="22"/>
      <c r="UYY575" s="22"/>
      <c r="UYZ575" s="22"/>
      <c r="UZA575" s="22"/>
      <c r="UZB575" s="22"/>
      <c r="UZC575" s="22"/>
      <c r="UZD575" s="22"/>
      <c r="UZE575" s="22"/>
      <c r="UZF575" s="22"/>
      <c r="UZG575" s="22"/>
      <c r="UZH575" s="22"/>
      <c r="UZI575" s="22"/>
      <c r="UZJ575" s="22"/>
      <c r="UZK575" s="22"/>
      <c r="UZL575" s="22"/>
      <c r="UZM575" s="22"/>
      <c r="UZN575" s="22"/>
      <c r="UZO575" s="22"/>
      <c r="UZP575" s="22"/>
      <c r="UZQ575" s="22"/>
      <c r="UZR575" s="22"/>
      <c r="UZS575" s="22"/>
      <c r="UZT575" s="22"/>
      <c r="UZU575" s="22"/>
      <c r="UZV575" s="22"/>
      <c r="UZW575" s="22"/>
      <c r="UZX575" s="22"/>
      <c r="UZY575" s="22"/>
      <c r="UZZ575" s="22"/>
      <c r="VAA575" s="22"/>
      <c r="VAB575" s="22"/>
      <c r="VAC575" s="22"/>
      <c r="VAD575" s="22"/>
      <c r="VAE575" s="22"/>
      <c r="VAF575" s="22"/>
      <c r="VAG575" s="22"/>
      <c r="VAH575" s="22"/>
      <c r="VAI575" s="22"/>
      <c r="VAJ575" s="22"/>
      <c r="VAK575" s="22"/>
      <c r="VAL575" s="22"/>
      <c r="VAM575" s="22"/>
      <c r="VAN575" s="22"/>
      <c r="VAO575" s="22"/>
      <c r="VAP575" s="22"/>
      <c r="VAQ575" s="22"/>
      <c r="VAR575" s="22"/>
      <c r="VAS575" s="22"/>
      <c r="VAT575" s="22"/>
      <c r="VAU575" s="22"/>
      <c r="VAV575" s="22"/>
      <c r="VAW575" s="22"/>
      <c r="VAX575" s="22"/>
      <c r="VAY575" s="22"/>
      <c r="VAZ575" s="22"/>
      <c r="VBA575" s="22"/>
      <c r="VBB575" s="22"/>
      <c r="VBC575" s="22"/>
      <c r="VBD575" s="22"/>
      <c r="VBE575" s="22"/>
      <c r="VBF575" s="22"/>
      <c r="VBG575" s="22"/>
      <c r="VBH575" s="22"/>
      <c r="VBI575" s="22"/>
      <c r="VBJ575" s="22"/>
      <c r="VBK575" s="22"/>
      <c r="VBL575" s="22"/>
      <c r="VBM575" s="22"/>
      <c r="VBN575" s="22"/>
      <c r="VBO575" s="22"/>
      <c r="VBP575" s="22"/>
      <c r="VBQ575" s="22"/>
      <c r="VBR575" s="22"/>
      <c r="VBS575" s="22"/>
      <c r="VBT575" s="22"/>
      <c r="VBU575" s="22"/>
      <c r="VBV575" s="22"/>
      <c r="VBW575" s="22"/>
      <c r="VBX575" s="22"/>
      <c r="VBY575" s="22"/>
      <c r="VBZ575" s="22"/>
      <c r="VCA575" s="22"/>
      <c r="VCB575" s="22"/>
      <c r="VCC575" s="22"/>
      <c r="VCD575" s="22"/>
      <c r="VCE575" s="22"/>
      <c r="VCF575" s="22"/>
      <c r="VCG575" s="22"/>
      <c r="VCH575" s="22"/>
      <c r="VCI575" s="22"/>
      <c r="VCJ575" s="22"/>
      <c r="VCK575" s="22"/>
      <c r="VCL575" s="22"/>
      <c r="VCM575" s="22"/>
      <c r="VCN575" s="22"/>
      <c r="VCO575" s="22"/>
      <c r="VCP575" s="22"/>
      <c r="VCQ575" s="22"/>
      <c r="VCR575" s="22"/>
      <c r="VCS575" s="22"/>
      <c r="VCT575" s="22"/>
      <c r="VCU575" s="22"/>
      <c r="VCV575" s="22"/>
      <c r="VCW575" s="22"/>
      <c r="VCX575" s="22"/>
      <c r="VCY575" s="22"/>
      <c r="VCZ575" s="22"/>
      <c r="VDA575" s="22"/>
      <c r="VDB575" s="22"/>
      <c r="VDC575" s="22"/>
      <c r="VDD575" s="22"/>
      <c r="VDE575" s="22"/>
      <c r="VDF575" s="22"/>
      <c r="VDG575" s="22"/>
      <c r="VDH575" s="22"/>
      <c r="VDI575" s="22"/>
      <c r="VDJ575" s="22"/>
      <c r="VDK575" s="22"/>
      <c r="VDL575" s="22"/>
      <c r="VDM575" s="22"/>
      <c r="VDN575" s="22"/>
      <c r="VDO575" s="22"/>
      <c r="VDP575" s="22"/>
      <c r="VDQ575" s="22"/>
      <c r="VDR575" s="22"/>
      <c r="VDS575" s="22"/>
      <c r="VDT575" s="22"/>
      <c r="VDU575" s="22"/>
      <c r="VDV575" s="22"/>
      <c r="VDW575" s="22"/>
      <c r="VDX575" s="22"/>
      <c r="VDY575" s="22"/>
      <c r="VDZ575" s="22"/>
      <c r="VEA575" s="22"/>
      <c r="VEB575" s="22"/>
      <c r="VEC575" s="22"/>
      <c r="VED575" s="22"/>
      <c r="VEE575" s="22"/>
      <c r="VEF575" s="22"/>
      <c r="VEG575" s="22"/>
      <c r="VEH575" s="22"/>
      <c r="VEI575" s="22"/>
      <c r="VEJ575" s="22"/>
      <c r="VEK575" s="22"/>
      <c r="VEL575" s="22"/>
      <c r="VEM575" s="22"/>
      <c r="VEN575" s="22"/>
      <c r="VEO575" s="22"/>
      <c r="VEP575" s="22"/>
      <c r="VEQ575" s="22"/>
      <c r="VER575" s="22"/>
      <c r="VES575" s="22"/>
      <c r="VET575" s="22"/>
      <c r="VEU575" s="22"/>
      <c r="VEV575" s="22"/>
      <c r="VEW575" s="22"/>
      <c r="VEX575" s="22"/>
      <c r="VEY575" s="22"/>
      <c r="VEZ575" s="22"/>
      <c r="VFA575" s="22"/>
      <c r="VFB575" s="22"/>
      <c r="VFC575" s="22"/>
      <c r="VFD575" s="22"/>
      <c r="VFE575" s="22"/>
      <c r="VFF575" s="22"/>
      <c r="VFG575" s="22"/>
      <c r="VFH575" s="22"/>
      <c r="VFI575" s="22"/>
      <c r="VFJ575" s="22"/>
      <c r="VFK575" s="22"/>
      <c r="VFL575" s="22"/>
      <c r="VFM575" s="22"/>
      <c r="VFN575" s="22"/>
      <c r="VFO575" s="22"/>
      <c r="VFP575" s="22"/>
      <c r="VFQ575" s="22"/>
      <c r="VFR575" s="22"/>
      <c r="VFS575" s="22"/>
      <c r="VFT575" s="22"/>
      <c r="VFU575" s="22"/>
      <c r="VFV575" s="22"/>
      <c r="VFW575" s="22"/>
      <c r="VFX575" s="22"/>
      <c r="VFY575" s="22"/>
      <c r="VFZ575" s="22"/>
      <c r="VGA575" s="22"/>
      <c r="VGB575" s="22"/>
      <c r="VGC575" s="22"/>
      <c r="VGD575" s="22"/>
      <c r="VGE575" s="22"/>
      <c r="VGF575" s="22"/>
      <c r="VGG575" s="22"/>
      <c r="VGH575" s="22"/>
      <c r="VGI575" s="22"/>
      <c r="VGJ575" s="22"/>
      <c r="VGK575" s="22"/>
      <c r="VGL575" s="22"/>
      <c r="VGM575" s="22"/>
      <c r="VGN575" s="22"/>
      <c r="VGO575" s="22"/>
      <c r="VGP575" s="22"/>
      <c r="VGQ575" s="22"/>
      <c r="VGR575" s="22"/>
      <c r="VGS575" s="22"/>
      <c r="VGT575" s="22"/>
      <c r="VGU575" s="22"/>
      <c r="VGV575" s="22"/>
      <c r="VGW575" s="22"/>
      <c r="VGX575" s="22"/>
      <c r="VGY575" s="22"/>
      <c r="VGZ575" s="22"/>
      <c r="VHA575" s="22"/>
      <c r="VHB575" s="22"/>
      <c r="VHC575" s="22"/>
      <c r="VHD575" s="22"/>
      <c r="VHE575" s="22"/>
      <c r="VHF575" s="22"/>
      <c r="VHG575" s="22"/>
      <c r="VHH575" s="22"/>
      <c r="VHI575" s="22"/>
      <c r="VHJ575" s="22"/>
      <c r="VHK575" s="22"/>
      <c r="VHL575" s="22"/>
      <c r="VHM575" s="22"/>
      <c r="VHN575" s="22"/>
      <c r="VHO575" s="22"/>
      <c r="VHP575" s="22"/>
      <c r="VHQ575" s="22"/>
      <c r="VHR575" s="22"/>
      <c r="VHS575" s="22"/>
      <c r="VHT575" s="22"/>
      <c r="VHU575" s="22"/>
      <c r="VHV575" s="22"/>
      <c r="VHW575" s="22"/>
      <c r="VHX575" s="22"/>
      <c r="VHY575" s="22"/>
      <c r="VHZ575" s="22"/>
      <c r="VIA575" s="22"/>
      <c r="VIB575" s="22"/>
      <c r="VIC575" s="22"/>
      <c r="VID575" s="22"/>
      <c r="VIE575" s="22"/>
      <c r="VIF575" s="22"/>
      <c r="VIG575" s="22"/>
      <c r="VIH575" s="22"/>
      <c r="VII575" s="22"/>
      <c r="VIJ575" s="22"/>
      <c r="VIK575" s="22"/>
      <c r="VIL575" s="22"/>
      <c r="VIM575" s="22"/>
      <c r="VIN575" s="22"/>
      <c r="VIO575" s="22"/>
      <c r="VIP575" s="22"/>
      <c r="VIQ575" s="22"/>
      <c r="VIR575" s="22"/>
      <c r="VIS575" s="22"/>
      <c r="VIT575" s="22"/>
      <c r="VIU575" s="22"/>
      <c r="VIV575" s="22"/>
      <c r="VIW575" s="22"/>
      <c r="VIX575" s="22"/>
      <c r="VIY575" s="22"/>
      <c r="VIZ575" s="22"/>
      <c r="VJA575" s="22"/>
      <c r="VJB575" s="22"/>
      <c r="VJC575" s="22"/>
      <c r="VJD575" s="22"/>
      <c r="VJE575" s="22"/>
      <c r="VJF575" s="22"/>
      <c r="VJG575" s="22"/>
      <c r="VJH575" s="22"/>
      <c r="VJI575" s="22"/>
      <c r="VJJ575" s="22"/>
      <c r="VJK575" s="22"/>
      <c r="VJL575" s="22"/>
      <c r="VJM575" s="22"/>
      <c r="VJN575" s="22"/>
      <c r="VJO575" s="22"/>
      <c r="VJP575" s="22"/>
      <c r="VJQ575" s="22"/>
      <c r="VJR575" s="22"/>
      <c r="VJS575" s="22"/>
      <c r="VJT575" s="22"/>
      <c r="VJU575" s="22"/>
      <c r="VJV575" s="22"/>
      <c r="VJW575" s="22"/>
      <c r="VJX575" s="22"/>
      <c r="VJY575" s="22"/>
      <c r="VJZ575" s="22"/>
      <c r="VKA575" s="22"/>
      <c r="VKB575" s="22"/>
      <c r="VKC575" s="22"/>
      <c r="VKD575" s="22"/>
      <c r="VKE575" s="22"/>
      <c r="VKF575" s="22"/>
      <c r="VKG575" s="22"/>
      <c r="VKH575" s="22"/>
      <c r="VKI575" s="22"/>
      <c r="VKJ575" s="22"/>
      <c r="VKK575" s="22"/>
      <c r="VKL575" s="22"/>
      <c r="VKM575" s="22"/>
      <c r="VKN575" s="22"/>
      <c r="VKO575" s="22"/>
      <c r="VKP575" s="22"/>
      <c r="VKQ575" s="22"/>
      <c r="VKR575" s="22"/>
      <c r="VKS575" s="22"/>
      <c r="VKT575" s="22"/>
      <c r="VKU575" s="22"/>
      <c r="VKV575" s="22"/>
      <c r="VKW575" s="22"/>
      <c r="VKX575" s="22"/>
      <c r="VKY575" s="22"/>
      <c r="VKZ575" s="22"/>
      <c r="VLA575" s="22"/>
      <c r="VLB575" s="22"/>
      <c r="VLC575" s="22"/>
      <c r="VLD575" s="22"/>
      <c r="VLE575" s="22"/>
      <c r="VLF575" s="22"/>
      <c r="VLG575" s="22"/>
      <c r="VLH575" s="22"/>
      <c r="VLI575" s="22"/>
      <c r="VLJ575" s="22"/>
      <c r="VLK575" s="22"/>
      <c r="VLL575" s="22"/>
      <c r="VLM575" s="22"/>
      <c r="VLN575" s="22"/>
      <c r="VLO575" s="22"/>
      <c r="VLP575" s="22"/>
      <c r="VLQ575" s="22"/>
      <c r="VLR575" s="22"/>
      <c r="VLS575" s="22"/>
      <c r="VLT575" s="22"/>
      <c r="VLU575" s="22"/>
      <c r="VLV575" s="22"/>
      <c r="VLW575" s="22"/>
      <c r="VLX575" s="22"/>
      <c r="VLY575" s="22"/>
      <c r="VLZ575" s="22"/>
      <c r="VMA575" s="22"/>
      <c r="VMB575" s="22"/>
      <c r="VMC575" s="22"/>
      <c r="VMD575" s="22"/>
      <c r="VME575" s="22"/>
      <c r="VMF575" s="22"/>
      <c r="VMG575" s="22"/>
      <c r="VMH575" s="22"/>
      <c r="VMI575" s="22"/>
      <c r="VMJ575" s="22"/>
      <c r="VMK575" s="22"/>
      <c r="VML575" s="22"/>
      <c r="VMM575" s="22"/>
      <c r="VMN575" s="22"/>
      <c r="VMO575" s="22"/>
      <c r="VMP575" s="22"/>
      <c r="VMQ575" s="22"/>
      <c r="VMR575" s="22"/>
      <c r="VMS575" s="22"/>
      <c r="VMT575" s="22"/>
      <c r="VMU575" s="22"/>
      <c r="VMV575" s="22"/>
      <c r="VMW575" s="22"/>
      <c r="VMX575" s="22"/>
      <c r="VMY575" s="22"/>
      <c r="VMZ575" s="22"/>
      <c r="VNA575" s="22"/>
      <c r="VNB575" s="22"/>
      <c r="VNC575" s="22"/>
      <c r="VND575" s="22"/>
      <c r="VNE575" s="22"/>
      <c r="VNF575" s="22"/>
      <c r="VNG575" s="22"/>
      <c r="VNH575" s="22"/>
      <c r="VNI575" s="22"/>
      <c r="VNJ575" s="22"/>
      <c r="VNK575" s="22"/>
      <c r="VNL575" s="22"/>
      <c r="VNM575" s="22"/>
      <c r="VNN575" s="22"/>
      <c r="VNO575" s="22"/>
      <c r="VNP575" s="22"/>
      <c r="VNQ575" s="22"/>
      <c r="VNR575" s="22"/>
      <c r="VNS575" s="22"/>
      <c r="VNT575" s="22"/>
      <c r="VNU575" s="22"/>
      <c r="VNV575" s="22"/>
      <c r="VNW575" s="22"/>
      <c r="VNX575" s="22"/>
      <c r="VNY575" s="22"/>
      <c r="VNZ575" s="22"/>
      <c r="VOA575" s="22"/>
      <c r="VOB575" s="22"/>
      <c r="VOC575" s="22"/>
      <c r="VOD575" s="22"/>
      <c r="VOE575" s="22"/>
      <c r="VOF575" s="22"/>
      <c r="VOG575" s="22"/>
      <c r="VOH575" s="22"/>
      <c r="VOI575" s="22"/>
      <c r="VOJ575" s="22"/>
      <c r="VOK575" s="22"/>
      <c r="VOL575" s="22"/>
      <c r="VOM575" s="22"/>
      <c r="VON575" s="22"/>
      <c r="VOO575" s="22"/>
      <c r="VOP575" s="22"/>
      <c r="VOQ575" s="22"/>
      <c r="VOR575" s="22"/>
      <c r="VOS575" s="22"/>
      <c r="VOT575" s="22"/>
      <c r="VOU575" s="22"/>
      <c r="VOV575" s="22"/>
      <c r="VOW575" s="22"/>
      <c r="VOX575" s="22"/>
      <c r="VOY575" s="22"/>
      <c r="VOZ575" s="22"/>
      <c r="VPA575" s="22"/>
      <c r="VPB575" s="22"/>
      <c r="VPC575" s="22"/>
      <c r="VPD575" s="22"/>
      <c r="VPE575" s="22"/>
      <c r="VPF575" s="22"/>
      <c r="VPG575" s="22"/>
      <c r="VPH575" s="22"/>
      <c r="VPI575" s="22"/>
      <c r="VPJ575" s="22"/>
      <c r="VPK575" s="22"/>
      <c r="VPL575" s="22"/>
      <c r="VPM575" s="22"/>
      <c r="VPN575" s="22"/>
      <c r="VPO575" s="22"/>
      <c r="VPP575" s="22"/>
      <c r="VPQ575" s="22"/>
      <c r="VPR575" s="22"/>
      <c r="VPS575" s="22"/>
      <c r="VPT575" s="22"/>
      <c r="VPU575" s="22"/>
      <c r="VPV575" s="22"/>
      <c r="VPW575" s="22"/>
      <c r="VPX575" s="22"/>
      <c r="VPY575" s="22"/>
      <c r="VPZ575" s="22"/>
      <c r="VQA575" s="22"/>
      <c r="VQB575" s="22"/>
      <c r="VQC575" s="22"/>
      <c r="VQD575" s="22"/>
      <c r="VQE575" s="22"/>
      <c r="VQF575" s="22"/>
      <c r="VQG575" s="22"/>
      <c r="VQH575" s="22"/>
      <c r="VQI575" s="22"/>
      <c r="VQJ575" s="22"/>
      <c r="VQK575" s="22"/>
      <c r="VQL575" s="22"/>
      <c r="VQM575" s="22"/>
      <c r="VQN575" s="22"/>
      <c r="VQO575" s="22"/>
      <c r="VQP575" s="22"/>
      <c r="VQQ575" s="22"/>
      <c r="VQR575" s="22"/>
      <c r="VQS575" s="22"/>
      <c r="VQT575" s="22"/>
      <c r="VQU575" s="22"/>
      <c r="VQV575" s="22"/>
      <c r="VQW575" s="22"/>
      <c r="VQX575" s="22"/>
      <c r="VQY575" s="22"/>
      <c r="VQZ575" s="22"/>
      <c r="VRA575" s="22"/>
      <c r="VRB575" s="22"/>
      <c r="VRC575" s="22"/>
      <c r="VRD575" s="22"/>
      <c r="VRE575" s="22"/>
      <c r="VRF575" s="22"/>
      <c r="VRG575" s="22"/>
      <c r="VRH575" s="22"/>
      <c r="VRI575" s="22"/>
      <c r="VRJ575" s="22"/>
      <c r="VRK575" s="22"/>
      <c r="VRL575" s="22"/>
      <c r="VRM575" s="22"/>
      <c r="VRN575" s="22"/>
      <c r="VRO575" s="22"/>
      <c r="VRP575" s="22"/>
      <c r="VRQ575" s="22"/>
      <c r="VRR575" s="22"/>
      <c r="VRS575" s="22"/>
      <c r="VRT575" s="22"/>
      <c r="VRU575" s="22"/>
      <c r="VRV575" s="22"/>
      <c r="VRW575" s="22"/>
      <c r="VRX575" s="22"/>
      <c r="VRY575" s="22"/>
      <c r="VRZ575" s="22"/>
      <c r="VSA575" s="22"/>
      <c r="VSB575" s="22"/>
      <c r="VSC575" s="22"/>
      <c r="VSD575" s="22"/>
      <c r="VSE575" s="22"/>
      <c r="VSF575" s="22"/>
      <c r="VSG575" s="22"/>
      <c r="VSH575" s="22"/>
      <c r="VSI575" s="22"/>
      <c r="VSJ575" s="22"/>
      <c r="VSK575" s="22"/>
      <c r="VSL575" s="22"/>
      <c r="VSM575" s="22"/>
      <c r="VSN575" s="22"/>
      <c r="VSO575" s="22"/>
      <c r="VSP575" s="22"/>
      <c r="VSQ575" s="22"/>
      <c r="VSR575" s="22"/>
      <c r="VSS575" s="22"/>
      <c r="VST575" s="22"/>
      <c r="VSU575" s="22"/>
      <c r="VSV575" s="22"/>
      <c r="VSW575" s="22"/>
      <c r="VSX575" s="22"/>
      <c r="VSY575" s="22"/>
      <c r="VSZ575" s="22"/>
      <c r="VTA575" s="22"/>
      <c r="VTB575" s="22"/>
      <c r="VTC575" s="22"/>
      <c r="VTD575" s="22"/>
      <c r="VTE575" s="22"/>
      <c r="VTF575" s="22"/>
      <c r="VTG575" s="22"/>
      <c r="VTH575" s="22"/>
      <c r="VTI575" s="22"/>
      <c r="VTJ575" s="22"/>
      <c r="VTK575" s="22"/>
      <c r="VTL575" s="22"/>
      <c r="VTM575" s="22"/>
      <c r="VTN575" s="22"/>
      <c r="VTO575" s="22"/>
      <c r="VTP575" s="22"/>
      <c r="VTQ575" s="22"/>
      <c r="VTR575" s="22"/>
      <c r="VTS575" s="22"/>
      <c r="VTT575" s="22"/>
      <c r="VTU575" s="22"/>
      <c r="VTV575" s="22"/>
      <c r="VTW575" s="22"/>
      <c r="VTX575" s="22"/>
      <c r="VTY575" s="22"/>
      <c r="VTZ575" s="22"/>
      <c r="VUA575" s="22"/>
      <c r="VUB575" s="22"/>
      <c r="VUC575" s="22"/>
      <c r="VUD575" s="22"/>
      <c r="VUE575" s="22"/>
      <c r="VUF575" s="22"/>
      <c r="VUG575" s="22"/>
      <c r="VUH575" s="22"/>
      <c r="VUI575" s="22"/>
      <c r="VUJ575" s="22"/>
      <c r="VUK575" s="22"/>
      <c r="VUL575" s="22"/>
      <c r="VUM575" s="22"/>
      <c r="VUN575" s="22"/>
      <c r="VUO575" s="22"/>
      <c r="VUP575" s="22"/>
      <c r="VUQ575" s="22"/>
      <c r="VUR575" s="22"/>
      <c r="VUS575" s="22"/>
      <c r="VUT575" s="22"/>
      <c r="VUU575" s="22"/>
      <c r="VUV575" s="22"/>
      <c r="VUW575" s="22"/>
      <c r="VUX575" s="22"/>
      <c r="VUY575" s="22"/>
      <c r="VUZ575" s="22"/>
      <c r="VVA575" s="22"/>
      <c r="VVB575" s="22"/>
      <c r="VVC575" s="22"/>
      <c r="VVD575" s="22"/>
      <c r="VVE575" s="22"/>
      <c r="VVF575" s="22"/>
      <c r="VVG575" s="22"/>
      <c r="VVH575" s="22"/>
      <c r="VVI575" s="22"/>
      <c r="VVJ575" s="22"/>
      <c r="VVK575" s="22"/>
      <c r="VVL575" s="22"/>
      <c r="VVM575" s="22"/>
      <c r="VVN575" s="22"/>
      <c r="VVO575" s="22"/>
      <c r="VVP575" s="22"/>
      <c r="VVQ575" s="22"/>
      <c r="VVR575" s="22"/>
      <c r="VVS575" s="22"/>
      <c r="VVT575" s="22"/>
      <c r="VVU575" s="22"/>
      <c r="VVV575" s="22"/>
      <c r="VVW575" s="22"/>
      <c r="VVX575" s="22"/>
      <c r="VVY575" s="22"/>
      <c r="VVZ575" s="22"/>
      <c r="VWA575" s="22"/>
      <c r="VWB575" s="22"/>
      <c r="VWC575" s="22"/>
      <c r="VWD575" s="22"/>
      <c r="VWE575" s="22"/>
      <c r="VWF575" s="22"/>
      <c r="VWG575" s="22"/>
      <c r="VWH575" s="22"/>
      <c r="VWI575" s="22"/>
      <c r="VWJ575" s="22"/>
      <c r="VWK575" s="22"/>
      <c r="VWL575" s="22"/>
      <c r="VWM575" s="22"/>
      <c r="VWN575" s="22"/>
      <c r="VWO575" s="22"/>
      <c r="VWP575" s="22"/>
      <c r="VWQ575" s="22"/>
      <c r="VWR575" s="22"/>
      <c r="VWS575" s="22"/>
      <c r="VWT575" s="22"/>
      <c r="VWU575" s="22"/>
      <c r="VWV575" s="22"/>
      <c r="VWW575" s="22"/>
      <c r="VWX575" s="22"/>
      <c r="VWY575" s="22"/>
      <c r="VWZ575" s="22"/>
      <c r="VXA575" s="22"/>
      <c r="VXB575" s="22"/>
      <c r="VXC575" s="22"/>
      <c r="VXD575" s="22"/>
      <c r="VXE575" s="22"/>
      <c r="VXF575" s="22"/>
      <c r="VXG575" s="22"/>
      <c r="VXH575" s="22"/>
      <c r="VXI575" s="22"/>
      <c r="VXJ575" s="22"/>
      <c r="VXK575" s="22"/>
      <c r="VXL575" s="22"/>
      <c r="VXM575" s="22"/>
      <c r="VXN575" s="22"/>
      <c r="VXO575" s="22"/>
      <c r="VXP575" s="22"/>
      <c r="VXQ575" s="22"/>
      <c r="VXR575" s="22"/>
      <c r="VXS575" s="22"/>
      <c r="VXT575" s="22"/>
      <c r="VXU575" s="22"/>
      <c r="VXV575" s="22"/>
      <c r="VXW575" s="22"/>
      <c r="VXX575" s="22"/>
      <c r="VXY575" s="22"/>
      <c r="VXZ575" s="22"/>
      <c r="VYA575" s="22"/>
      <c r="VYB575" s="22"/>
      <c r="VYC575" s="22"/>
      <c r="VYD575" s="22"/>
      <c r="VYE575" s="22"/>
      <c r="VYF575" s="22"/>
      <c r="VYG575" s="22"/>
      <c r="VYH575" s="22"/>
      <c r="VYI575" s="22"/>
      <c r="VYJ575" s="22"/>
      <c r="VYK575" s="22"/>
      <c r="VYL575" s="22"/>
      <c r="VYM575" s="22"/>
      <c r="VYN575" s="22"/>
      <c r="VYO575" s="22"/>
      <c r="VYP575" s="22"/>
      <c r="VYQ575" s="22"/>
      <c r="VYR575" s="22"/>
      <c r="VYS575" s="22"/>
      <c r="VYT575" s="22"/>
      <c r="VYU575" s="22"/>
      <c r="VYV575" s="22"/>
      <c r="VYW575" s="22"/>
      <c r="VYX575" s="22"/>
      <c r="VYY575" s="22"/>
      <c r="VYZ575" s="22"/>
      <c r="VZA575" s="22"/>
      <c r="VZB575" s="22"/>
      <c r="VZC575" s="22"/>
      <c r="VZD575" s="22"/>
      <c r="VZE575" s="22"/>
      <c r="VZF575" s="22"/>
      <c r="VZG575" s="22"/>
      <c r="VZH575" s="22"/>
      <c r="VZI575" s="22"/>
      <c r="VZJ575" s="22"/>
      <c r="VZK575" s="22"/>
      <c r="VZL575" s="22"/>
      <c r="VZM575" s="22"/>
      <c r="VZN575" s="22"/>
      <c r="VZO575" s="22"/>
      <c r="VZP575" s="22"/>
      <c r="VZQ575" s="22"/>
      <c r="VZR575" s="22"/>
      <c r="VZS575" s="22"/>
      <c r="VZT575" s="22"/>
      <c r="VZU575" s="22"/>
      <c r="VZV575" s="22"/>
      <c r="VZW575" s="22"/>
      <c r="VZX575" s="22"/>
      <c r="VZY575" s="22"/>
      <c r="VZZ575" s="22"/>
      <c r="WAA575" s="22"/>
      <c r="WAB575" s="22"/>
      <c r="WAC575" s="22"/>
      <c r="WAD575" s="22"/>
      <c r="WAE575" s="22"/>
      <c r="WAF575" s="22"/>
      <c r="WAG575" s="22"/>
      <c r="WAH575" s="22"/>
      <c r="WAI575" s="22"/>
      <c r="WAJ575" s="22"/>
      <c r="WAK575" s="22"/>
      <c r="WAL575" s="22"/>
      <c r="WAM575" s="22"/>
      <c r="WAN575" s="22"/>
      <c r="WAO575" s="22"/>
      <c r="WAP575" s="22"/>
      <c r="WAQ575" s="22"/>
      <c r="WAR575" s="22"/>
      <c r="WAS575" s="22"/>
      <c r="WAT575" s="22"/>
      <c r="WAU575" s="22"/>
      <c r="WAV575" s="22"/>
      <c r="WAW575" s="22"/>
      <c r="WAX575" s="22"/>
      <c r="WAY575" s="22"/>
      <c r="WAZ575" s="22"/>
      <c r="WBA575" s="22"/>
      <c r="WBB575" s="22"/>
      <c r="WBC575" s="22"/>
      <c r="WBD575" s="22"/>
      <c r="WBE575" s="22"/>
      <c r="WBF575" s="22"/>
      <c r="WBG575" s="22"/>
      <c r="WBH575" s="22"/>
      <c r="WBI575" s="22"/>
      <c r="WBJ575" s="22"/>
      <c r="WBK575" s="22"/>
      <c r="WBL575" s="22"/>
      <c r="WBM575" s="22"/>
      <c r="WBN575" s="22"/>
      <c r="WBO575" s="22"/>
      <c r="WBP575" s="22"/>
      <c r="WBQ575" s="22"/>
      <c r="WBR575" s="22"/>
      <c r="WBS575" s="22"/>
      <c r="WBT575" s="22"/>
      <c r="WBU575" s="22"/>
      <c r="WBV575" s="22"/>
      <c r="WBW575" s="22"/>
      <c r="WBX575" s="22"/>
      <c r="WBY575" s="22"/>
      <c r="WBZ575" s="22"/>
      <c r="WCA575" s="22"/>
      <c r="WCB575" s="22"/>
      <c r="WCC575" s="22"/>
      <c r="WCD575" s="22"/>
      <c r="WCE575" s="22"/>
      <c r="WCF575" s="22"/>
      <c r="WCG575" s="22"/>
      <c r="WCH575" s="22"/>
      <c r="WCI575" s="22"/>
      <c r="WCJ575" s="22"/>
      <c r="WCK575" s="22"/>
      <c r="WCL575" s="22"/>
      <c r="WCM575" s="22"/>
      <c r="WCN575" s="22"/>
      <c r="WCO575" s="22"/>
      <c r="WCP575" s="22"/>
      <c r="WCQ575" s="22"/>
      <c r="WCR575" s="22"/>
      <c r="WCS575" s="22"/>
      <c r="WCT575" s="22"/>
      <c r="WCU575" s="22"/>
      <c r="WCV575" s="22"/>
      <c r="WCW575" s="22"/>
      <c r="WCX575" s="22"/>
      <c r="WCY575" s="22"/>
      <c r="WCZ575" s="22"/>
      <c r="WDA575" s="22"/>
      <c r="WDB575" s="22"/>
      <c r="WDC575" s="22"/>
      <c r="WDD575" s="22"/>
      <c r="WDE575" s="22"/>
      <c r="WDF575" s="22"/>
      <c r="WDG575" s="22"/>
      <c r="WDH575" s="22"/>
      <c r="WDI575" s="22"/>
      <c r="WDJ575" s="22"/>
      <c r="WDK575" s="22"/>
      <c r="WDL575" s="22"/>
      <c r="WDM575" s="22"/>
      <c r="WDN575" s="22"/>
      <c r="WDO575" s="22"/>
      <c r="WDP575" s="22"/>
      <c r="WDQ575" s="22"/>
      <c r="WDR575" s="22"/>
      <c r="WDS575" s="22"/>
      <c r="WDT575" s="22"/>
      <c r="WDU575" s="22"/>
      <c r="WDV575" s="22"/>
      <c r="WDW575" s="22"/>
      <c r="WDX575" s="22"/>
      <c r="WDY575" s="22"/>
      <c r="WDZ575" s="22"/>
      <c r="WEA575" s="22"/>
      <c r="WEB575" s="22"/>
      <c r="WEC575" s="22"/>
      <c r="WED575" s="22"/>
      <c r="WEE575" s="22"/>
      <c r="WEF575" s="22"/>
      <c r="WEG575" s="22"/>
      <c r="WEH575" s="22"/>
      <c r="WEI575" s="22"/>
      <c r="WEJ575" s="22"/>
      <c r="WEK575" s="22"/>
      <c r="WEL575" s="22"/>
      <c r="WEM575" s="22"/>
      <c r="WEN575" s="22"/>
      <c r="WEO575" s="22"/>
      <c r="WEP575" s="22"/>
      <c r="WEQ575" s="22"/>
      <c r="WER575" s="22"/>
      <c r="WES575" s="22"/>
      <c r="WET575" s="22"/>
      <c r="WEU575" s="22"/>
      <c r="WEV575" s="22"/>
      <c r="WEW575" s="22"/>
      <c r="WEX575" s="22"/>
      <c r="WEY575" s="22"/>
      <c r="WEZ575" s="22"/>
      <c r="WFA575" s="22"/>
      <c r="WFB575" s="22"/>
      <c r="WFC575" s="22"/>
      <c r="WFD575" s="22"/>
      <c r="WFE575" s="22"/>
      <c r="WFF575" s="22"/>
      <c r="WFG575" s="22"/>
      <c r="WFH575" s="22"/>
      <c r="WFI575" s="22"/>
      <c r="WFJ575" s="22"/>
      <c r="WFK575" s="22"/>
      <c r="WFL575" s="22"/>
      <c r="WFM575" s="22"/>
      <c r="WFN575" s="22"/>
      <c r="WFO575" s="22"/>
      <c r="WFP575" s="22"/>
      <c r="WFQ575" s="22"/>
      <c r="WFR575" s="22"/>
      <c r="WFS575" s="22"/>
      <c r="WFT575" s="22"/>
      <c r="WFU575" s="22"/>
      <c r="WFV575" s="22"/>
      <c r="WFW575" s="22"/>
      <c r="WFX575" s="22"/>
      <c r="WFY575" s="22"/>
      <c r="WFZ575" s="22"/>
      <c r="WGA575" s="22"/>
      <c r="WGB575" s="22"/>
      <c r="WGC575" s="22"/>
      <c r="WGD575" s="22"/>
      <c r="WGE575" s="22"/>
      <c r="WGF575" s="22"/>
      <c r="WGG575" s="22"/>
      <c r="WGH575" s="22"/>
      <c r="WGI575" s="22"/>
      <c r="WGJ575" s="22"/>
      <c r="WGK575" s="22"/>
      <c r="WGL575" s="22"/>
      <c r="WGM575" s="22"/>
      <c r="WGN575" s="22"/>
      <c r="WGO575" s="22"/>
      <c r="WGP575" s="22"/>
      <c r="WGQ575" s="22"/>
      <c r="WGR575" s="22"/>
      <c r="WGS575" s="22"/>
      <c r="WGT575" s="22"/>
      <c r="WGU575" s="22"/>
      <c r="WGV575" s="22"/>
      <c r="WGW575" s="22"/>
      <c r="WGX575" s="22"/>
      <c r="WGY575" s="22"/>
      <c r="WGZ575" s="22"/>
      <c r="WHA575" s="22"/>
      <c r="WHB575" s="22"/>
      <c r="WHC575" s="22"/>
      <c r="WHD575" s="22"/>
      <c r="WHE575" s="22"/>
      <c r="WHF575" s="22"/>
      <c r="WHG575" s="22"/>
      <c r="WHH575" s="22"/>
      <c r="WHI575" s="22"/>
      <c r="WHJ575" s="22"/>
      <c r="WHK575" s="22"/>
      <c r="WHL575" s="22"/>
      <c r="WHM575" s="22"/>
      <c r="WHN575" s="22"/>
      <c r="WHO575" s="22"/>
      <c r="WHP575" s="22"/>
      <c r="WHQ575" s="22"/>
      <c r="WHR575" s="22"/>
      <c r="WHS575" s="22"/>
      <c r="WHT575" s="22"/>
      <c r="WHU575" s="22"/>
      <c r="WHV575" s="22"/>
      <c r="WHW575" s="22"/>
      <c r="WHX575" s="22"/>
      <c r="WHY575" s="22"/>
      <c r="WHZ575" s="22"/>
      <c r="WIA575" s="22"/>
      <c r="WIB575" s="22"/>
      <c r="WIC575" s="22"/>
      <c r="WID575" s="22"/>
      <c r="WIE575" s="22"/>
      <c r="WIF575" s="22"/>
      <c r="WIG575" s="22"/>
      <c r="WIH575" s="22"/>
      <c r="WII575" s="22"/>
      <c r="WIJ575" s="22"/>
      <c r="WIK575" s="22"/>
      <c r="WIL575" s="22"/>
      <c r="WIM575" s="22"/>
      <c r="WIN575" s="22"/>
      <c r="WIO575" s="22"/>
      <c r="WIP575" s="22"/>
      <c r="WIQ575" s="22"/>
      <c r="WIR575" s="22"/>
      <c r="WIS575" s="22"/>
      <c r="WIT575" s="22"/>
      <c r="WIU575" s="22"/>
      <c r="WIV575" s="22"/>
      <c r="WIW575" s="22"/>
      <c r="WIX575" s="22"/>
      <c r="WIY575" s="22"/>
      <c r="WIZ575" s="22"/>
      <c r="WJA575" s="22"/>
      <c r="WJB575" s="22"/>
      <c r="WJC575" s="22"/>
      <c r="WJD575" s="22"/>
      <c r="WJE575" s="22"/>
      <c r="WJF575" s="22"/>
      <c r="WJG575" s="22"/>
      <c r="WJH575" s="22"/>
      <c r="WJI575" s="22"/>
      <c r="WJJ575" s="22"/>
      <c r="WJK575" s="22"/>
      <c r="WJL575" s="22"/>
      <c r="WJM575" s="22"/>
      <c r="WJN575" s="22"/>
      <c r="WJO575" s="22"/>
      <c r="WJP575" s="22"/>
      <c r="WJQ575" s="22"/>
      <c r="WJR575" s="22"/>
      <c r="WJS575" s="22"/>
      <c r="WJT575" s="22"/>
      <c r="WJU575" s="22"/>
      <c r="WJV575" s="22"/>
      <c r="WJW575" s="22"/>
      <c r="WJX575" s="22"/>
      <c r="WJY575" s="22"/>
      <c r="WJZ575" s="22"/>
      <c r="WKA575" s="22"/>
      <c r="WKB575" s="22"/>
      <c r="WKC575" s="22"/>
      <c r="WKD575" s="22"/>
      <c r="WKE575" s="22"/>
      <c r="WKF575" s="22"/>
      <c r="WKG575" s="22"/>
      <c r="WKH575" s="22"/>
      <c r="WKI575" s="22"/>
      <c r="WKJ575" s="22"/>
      <c r="WKK575" s="22"/>
      <c r="WKL575" s="22"/>
      <c r="WKM575" s="22"/>
      <c r="WKN575" s="22"/>
      <c r="WKO575" s="22"/>
      <c r="WKP575" s="22"/>
      <c r="WKQ575" s="22"/>
      <c r="WKR575" s="22"/>
      <c r="WKS575" s="22"/>
      <c r="WKT575" s="22"/>
      <c r="WKU575" s="22"/>
      <c r="WKV575" s="22"/>
      <c r="WKW575" s="22"/>
      <c r="WKX575" s="22"/>
      <c r="WKY575" s="22"/>
      <c r="WKZ575" s="22"/>
      <c r="WLA575" s="22"/>
      <c r="WLB575" s="22"/>
      <c r="WLC575" s="22"/>
      <c r="WLD575" s="22"/>
      <c r="WLE575" s="22"/>
      <c r="WLF575" s="22"/>
      <c r="WLG575" s="22"/>
      <c r="WLH575" s="22"/>
      <c r="WLI575" s="22"/>
      <c r="WLJ575" s="22"/>
      <c r="WLK575" s="22"/>
      <c r="WLL575" s="22"/>
      <c r="WLM575" s="22"/>
      <c r="WLN575" s="22"/>
      <c r="WLO575" s="22"/>
      <c r="WLP575" s="22"/>
      <c r="WLQ575" s="22"/>
      <c r="WLR575" s="22"/>
      <c r="WLS575" s="22"/>
      <c r="WLT575" s="22"/>
      <c r="WLU575" s="22"/>
      <c r="WLV575" s="22"/>
      <c r="WLW575" s="22"/>
      <c r="WLX575" s="22"/>
      <c r="WLY575" s="22"/>
      <c r="WLZ575" s="22"/>
      <c r="WMA575" s="22"/>
      <c r="WMB575" s="22"/>
      <c r="WMC575" s="22"/>
      <c r="WMD575" s="22"/>
      <c r="WME575" s="22"/>
      <c r="WMF575" s="22"/>
      <c r="WMG575" s="22"/>
      <c r="WMH575" s="22"/>
      <c r="WMI575" s="22"/>
      <c r="WMJ575" s="22"/>
      <c r="WMK575" s="22"/>
      <c r="WML575" s="22"/>
      <c r="WMM575" s="22"/>
      <c r="WMN575" s="22"/>
      <c r="WMO575" s="22"/>
      <c r="WMP575" s="22"/>
      <c r="WMQ575" s="22"/>
      <c r="WMR575" s="22"/>
      <c r="WMS575" s="22"/>
      <c r="WMT575" s="22"/>
      <c r="WMU575" s="22"/>
      <c r="WMV575" s="22"/>
      <c r="WMW575" s="22"/>
      <c r="WMX575" s="22"/>
      <c r="WMY575" s="22"/>
      <c r="WMZ575" s="22"/>
      <c r="WNA575" s="22"/>
      <c r="WNB575" s="22"/>
      <c r="WNC575" s="22"/>
      <c r="WND575" s="22"/>
      <c r="WNE575" s="22"/>
      <c r="WNF575" s="22"/>
      <c r="WNG575" s="22"/>
      <c r="WNH575" s="22"/>
      <c r="WNI575" s="22"/>
      <c r="WNJ575" s="22"/>
      <c r="WNK575" s="22"/>
      <c r="WNL575" s="22"/>
      <c r="WNM575" s="22"/>
      <c r="WNN575" s="22"/>
      <c r="WNO575" s="22"/>
      <c r="WNP575" s="22"/>
      <c r="WNQ575" s="22"/>
      <c r="WNR575" s="22"/>
      <c r="WNS575" s="22"/>
      <c r="WNT575" s="22"/>
      <c r="WNU575" s="22"/>
      <c r="WNV575" s="22"/>
      <c r="WNW575" s="22"/>
      <c r="WNX575" s="22"/>
      <c r="WNY575" s="22"/>
      <c r="WNZ575" s="22"/>
      <c r="WOA575" s="22"/>
      <c r="WOB575" s="22"/>
      <c r="WOC575" s="22"/>
      <c r="WOD575" s="22"/>
      <c r="WOE575" s="22"/>
      <c r="WOF575" s="22"/>
      <c r="WOG575" s="22"/>
      <c r="WOH575" s="22"/>
      <c r="WOI575" s="22"/>
      <c r="WOJ575" s="22"/>
      <c r="WOK575" s="22"/>
      <c r="WOL575" s="22"/>
      <c r="WOM575" s="22"/>
      <c r="WON575" s="22"/>
      <c r="WOO575" s="22"/>
      <c r="WOP575" s="22"/>
      <c r="WOQ575" s="22"/>
      <c r="WOR575" s="22"/>
      <c r="WOS575" s="22"/>
      <c r="WOT575" s="22"/>
      <c r="WOU575" s="22"/>
      <c r="WOV575" s="22"/>
      <c r="WOW575" s="22"/>
      <c r="WOX575" s="22"/>
      <c r="WOY575" s="22"/>
      <c r="WOZ575" s="22"/>
      <c r="WPA575" s="22"/>
      <c r="WPB575" s="22"/>
      <c r="WPC575" s="22"/>
      <c r="WPD575" s="22"/>
      <c r="WPE575" s="22"/>
      <c r="WPF575" s="22"/>
      <c r="WPG575" s="22"/>
      <c r="WPH575" s="22"/>
      <c r="WPI575" s="22"/>
      <c r="WPJ575" s="22"/>
      <c r="WPK575" s="22"/>
      <c r="WPL575" s="22"/>
      <c r="WPM575" s="22"/>
      <c r="WPN575" s="22"/>
      <c r="WPO575" s="22"/>
      <c r="WPP575" s="22"/>
      <c r="WPQ575" s="22"/>
      <c r="WPR575" s="22"/>
      <c r="WPS575" s="22"/>
      <c r="WPT575" s="22"/>
      <c r="WPU575" s="22"/>
      <c r="WPV575" s="22"/>
      <c r="WPW575" s="22"/>
      <c r="WPX575" s="22"/>
      <c r="WPY575" s="22"/>
      <c r="WPZ575" s="22"/>
      <c r="WQA575" s="22"/>
      <c r="WQB575" s="22"/>
      <c r="WQC575" s="22"/>
      <c r="WQD575" s="22"/>
      <c r="WQE575" s="22"/>
      <c r="WQF575" s="22"/>
      <c r="WQG575" s="22"/>
      <c r="WQH575" s="22"/>
      <c r="WQI575" s="22"/>
      <c r="WQJ575" s="22"/>
      <c r="WQK575" s="22"/>
      <c r="WQL575" s="22"/>
      <c r="WQM575" s="22"/>
      <c r="WQN575" s="22"/>
      <c r="WQO575" s="22"/>
      <c r="WQP575" s="22"/>
      <c r="WQQ575" s="22"/>
      <c r="WQR575" s="22"/>
      <c r="WQS575" s="22"/>
      <c r="WQT575" s="22"/>
      <c r="WQU575" s="22"/>
      <c r="WQV575" s="22"/>
      <c r="WQW575" s="22"/>
      <c r="WQX575" s="22"/>
      <c r="WQY575" s="22"/>
      <c r="WQZ575" s="22"/>
      <c r="WRA575" s="22"/>
      <c r="WRB575" s="22"/>
      <c r="WRC575" s="22"/>
      <c r="WRD575" s="22"/>
      <c r="WRE575" s="22"/>
      <c r="WRF575" s="22"/>
      <c r="WRG575" s="22"/>
      <c r="WRH575" s="22"/>
      <c r="WRI575" s="22"/>
      <c r="WRJ575" s="22"/>
      <c r="WRK575" s="22"/>
      <c r="WRL575" s="22"/>
      <c r="WRM575" s="22"/>
      <c r="WRN575" s="22"/>
      <c r="WRO575" s="22"/>
      <c r="WRP575" s="22"/>
      <c r="WRQ575" s="22"/>
      <c r="WRR575" s="22"/>
      <c r="WRS575" s="22"/>
      <c r="WRT575" s="22"/>
      <c r="WRU575" s="22"/>
      <c r="WRV575" s="22"/>
      <c r="WRW575" s="22"/>
      <c r="WRX575" s="22"/>
      <c r="WRY575" s="22"/>
      <c r="WRZ575" s="22"/>
      <c r="WSA575" s="22"/>
      <c r="WSB575" s="22"/>
      <c r="WSC575" s="22"/>
      <c r="WSD575" s="22"/>
      <c r="WSE575" s="22"/>
      <c r="WSF575" s="22"/>
      <c r="WSG575" s="22"/>
      <c r="WSH575" s="22"/>
      <c r="WSI575" s="22"/>
      <c r="WSJ575" s="22"/>
      <c r="WSK575" s="22"/>
      <c r="WSL575" s="22"/>
      <c r="WSM575" s="22"/>
      <c r="WSN575" s="22"/>
      <c r="WSO575" s="22"/>
      <c r="WSP575" s="22"/>
      <c r="WSQ575" s="22"/>
      <c r="WSR575" s="22"/>
      <c r="WSS575" s="22"/>
      <c r="WST575" s="22"/>
      <c r="WSU575" s="22"/>
      <c r="WSV575" s="22"/>
      <c r="WSW575" s="22"/>
      <c r="WSX575" s="22"/>
      <c r="WSY575" s="22"/>
      <c r="WSZ575" s="22"/>
      <c r="WTA575" s="22"/>
      <c r="WTB575" s="22"/>
      <c r="WTC575" s="22"/>
      <c r="WTD575" s="22"/>
      <c r="WTE575" s="22"/>
      <c r="WTF575" s="22"/>
      <c r="WTG575" s="22"/>
      <c r="WTH575" s="22"/>
      <c r="WTI575" s="22"/>
      <c r="WTJ575" s="22"/>
      <c r="WTK575" s="22"/>
      <c r="WTL575" s="22"/>
      <c r="WTM575" s="22"/>
      <c r="WTN575" s="22"/>
      <c r="WTO575" s="22"/>
      <c r="WTP575" s="22"/>
      <c r="WTQ575" s="22"/>
      <c r="WTR575" s="22"/>
      <c r="WTS575" s="22"/>
      <c r="WTT575" s="22"/>
      <c r="WTU575" s="22"/>
      <c r="WTV575" s="22"/>
      <c r="WTW575" s="22"/>
      <c r="WTX575" s="22"/>
      <c r="WTY575" s="22"/>
      <c r="WTZ575" s="22"/>
      <c r="WUA575" s="22"/>
      <c r="WUB575" s="22"/>
      <c r="WUC575" s="22"/>
      <c r="WUD575" s="22"/>
      <c r="WUE575" s="22"/>
      <c r="WUF575" s="22"/>
      <c r="WUG575" s="22"/>
      <c r="WUH575" s="22"/>
      <c r="WUI575" s="22"/>
      <c r="WUJ575" s="22"/>
      <c r="WUK575" s="22"/>
      <c r="WUL575" s="22"/>
      <c r="WUM575" s="22"/>
      <c r="WUN575" s="22"/>
      <c r="WUO575" s="22"/>
      <c r="WUP575" s="22"/>
      <c r="WUQ575" s="22"/>
      <c r="WUR575" s="22"/>
      <c r="WUS575" s="22"/>
      <c r="WUT575" s="22"/>
      <c r="WUU575" s="22"/>
      <c r="WUV575" s="22"/>
      <c r="WUW575" s="22"/>
      <c r="WUX575" s="22"/>
      <c r="WUY575" s="22"/>
      <c r="WUZ575" s="22"/>
      <c r="WVA575" s="22"/>
      <c r="WVB575" s="22"/>
      <c r="WVC575" s="22"/>
      <c r="WVD575" s="22"/>
      <c r="WVE575" s="22"/>
      <c r="WVF575" s="22"/>
      <c r="WVG575" s="22"/>
      <c r="WVH575" s="22"/>
      <c r="WVI575" s="22"/>
      <c r="WVJ575" s="22"/>
      <c r="WVK575" s="22"/>
      <c r="WVL575" s="22"/>
      <c r="WVM575" s="22"/>
      <c r="WVN575" s="22"/>
      <c r="WVO575" s="22"/>
      <c r="WVP575" s="22"/>
      <c r="WVQ575" s="22"/>
      <c r="WVR575" s="22"/>
      <c r="WVS575" s="22"/>
      <c r="WVT575" s="22"/>
      <c r="WVU575" s="22"/>
      <c r="WVV575" s="22"/>
      <c r="WVW575" s="22"/>
      <c r="WVX575" s="22"/>
      <c r="WVY575" s="22"/>
      <c r="WVZ575" s="22"/>
      <c r="WWA575" s="22"/>
      <c r="WWB575" s="22"/>
      <c r="WWC575" s="22"/>
      <c r="WWD575" s="22"/>
      <c r="WWE575" s="22"/>
      <c r="WWF575" s="22"/>
      <c r="WWG575" s="22"/>
      <c r="WWH575" s="22"/>
      <c r="WWI575" s="22"/>
      <c r="WWJ575" s="22"/>
      <c r="WWK575" s="22"/>
      <c r="WWL575" s="22"/>
      <c r="WWM575" s="22"/>
      <c r="WWN575" s="22"/>
      <c r="WWO575" s="22"/>
      <c r="WWP575" s="22"/>
      <c r="WWQ575" s="22"/>
      <c r="WWR575" s="22"/>
      <c r="WWS575" s="22"/>
      <c r="WWT575" s="22"/>
      <c r="WWU575" s="22"/>
      <c r="WWV575" s="22"/>
      <c r="WWW575" s="22"/>
      <c r="WWX575" s="22"/>
      <c r="WWY575" s="22"/>
      <c r="WWZ575" s="22"/>
      <c r="WXA575" s="22"/>
      <c r="WXB575" s="22"/>
      <c r="WXC575" s="22"/>
      <c r="WXD575" s="22"/>
      <c r="WXE575" s="22"/>
      <c r="WXF575" s="22"/>
      <c r="WXG575" s="22"/>
      <c r="WXH575" s="22"/>
      <c r="WXI575" s="22"/>
      <c r="WXJ575" s="22"/>
      <c r="WXK575" s="22"/>
      <c r="WXL575" s="22"/>
      <c r="WXM575" s="22"/>
      <c r="WXN575" s="22"/>
      <c r="WXO575" s="22"/>
      <c r="WXP575" s="22"/>
      <c r="WXQ575" s="22"/>
      <c r="WXR575" s="22"/>
      <c r="WXS575" s="22"/>
      <c r="WXT575" s="22"/>
      <c r="WXU575" s="22"/>
      <c r="WXV575" s="22"/>
      <c r="WXW575" s="22"/>
      <c r="WXX575" s="22"/>
      <c r="WXY575" s="22"/>
      <c r="WXZ575" s="22"/>
      <c r="WYA575" s="22"/>
      <c r="WYB575" s="22"/>
      <c r="WYC575" s="22"/>
      <c r="WYD575" s="22"/>
      <c r="WYE575" s="22"/>
      <c r="WYF575" s="22"/>
      <c r="WYG575" s="22"/>
      <c r="WYH575" s="22"/>
      <c r="WYI575" s="22"/>
      <c r="WYJ575" s="22"/>
      <c r="WYK575" s="22"/>
      <c r="WYL575" s="22"/>
      <c r="WYM575" s="22"/>
      <c r="WYN575" s="22"/>
      <c r="WYO575" s="22"/>
      <c r="WYP575" s="22"/>
      <c r="WYQ575" s="22"/>
      <c r="WYR575" s="22"/>
      <c r="WYS575" s="22"/>
      <c r="WYT575" s="22"/>
      <c r="WYU575" s="22"/>
      <c r="WYV575" s="22"/>
      <c r="WYW575" s="22"/>
      <c r="WYX575" s="22"/>
      <c r="WYY575" s="22"/>
      <c r="WYZ575" s="22"/>
      <c r="WZA575" s="22"/>
      <c r="WZB575" s="22"/>
      <c r="WZC575" s="22"/>
      <c r="WZD575" s="22"/>
      <c r="WZE575" s="22"/>
      <c r="WZF575" s="22"/>
      <c r="WZG575" s="22"/>
      <c r="WZH575" s="22"/>
      <c r="WZI575" s="22"/>
      <c r="WZJ575" s="22"/>
      <c r="WZK575" s="22"/>
      <c r="WZL575" s="22"/>
      <c r="WZM575" s="22"/>
      <c r="WZN575" s="22"/>
      <c r="WZO575" s="22"/>
      <c r="WZP575" s="22"/>
      <c r="WZQ575" s="22"/>
      <c r="WZR575" s="22"/>
      <c r="WZS575" s="22"/>
      <c r="WZT575" s="22"/>
      <c r="WZU575" s="22"/>
      <c r="WZV575" s="22"/>
      <c r="WZW575" s="22"/>
      <c r="WZX575" s="22"/>
      <c r="WZY575" s="22"/>
      <c r="WZZ575" s="22"/>
      <c r="XAA575" s="22"/>
      <c r="XAB575" s="22"/>
      <c r="XAC575" s="22"/>
      <c r="XAD575" s="22"/>
      <c r="XAE575" s="22"/>
      <c r="XAF575" s="22"/>
      <c r="XAG575" s="22"/>
      <c r="XAH575" s="22"/>
      <c r="XAI575" s="22"/>
      <c r="XAJ575" s="22"/>
      <c r="XAK575" s="22"/>
      <c r="XAL575" s="22"/>
      <c r="XAM575" s="22"/>
      <c r="XAN575" s="22"/>
      <c r="XAO575" s="22"/>
      <c r="XAP575" s="22"/>
      <c r="XAQ575" s="22"/>
      <c r="XAR575" s="22"/>
      <c r="XAS575" s="22"/>
      <c r="XAT575" s="22"/>
      <c r="XAU575" s="22"/>
      <c r="XAV575" s="22"/>
      <c r="XAW575" s="22"/>
      <c r="XAX575" s="22"/>
      <c r="XAY575" s="22"/>
      <c r="XAZ575" s="22"/>
      <c r="XBA575" s="22"/>
      <c r="XBB575" s="22"/>
      <c r="XBC575" s="22"/>
      <c r="XBD575" s="22"/>
      <c r="XBE575" s="22"/>
      <c r="XBF575" s="22"/>
      <c r="XBG575" s="22"/>
      <c r="XBH575" s="22"/>
      <c r="XBI575" s="22"/>
      <c r="XBJ575" s="22"/>
      <c r="XBK575" s="22"/>
      <c r="XBL575" s="22"/>
      <c r="XBM575" s="22"/>
      <c r="XBN575" s="22"/>
      <c r="XBO575" s="22"/>
      <c r="XBP575" s="22"/>
      <c r="XBQ575" s="22"/>
      <c r="XBR575" s="22"/>
      <c r="XBS575" s="22"/>
      <c r="XBT575" s="22"/>
      <c r="XBU575" s="22"/>
      <c r="XBV575" s="22"/>
      <c r="XBW575" s="22"/>
      <c r="XBX575" s="22"/>
      <c r="XBY575" s="22"/>
      <c r="XBZ575" s="22"/>
      <c r="XCA575" s="22"/>
      <c r="XCB575" s="22"/>
      <c r="XCC575" s="22"/>
      <c r="XCD575" s="22"/>
      <c r="XCE575" s="22"/>
      <c r="XCF575" s="22"/>
      <c r="XCG575" s="22"/>
      <c r="XCH575" s="22"/>
      <c r="XCI575" s="22"/>
      <c r="XCJ575" s="22"/>
      <c r="XCK575" s="22"/>
      <c r="XCL575" s="22"/>
      <c r="XCM575" s="22"/>
      <c r="XCN575" s="22"/>
      <c r="XCO575" s="22"/>
    </row>
    <row r="576" spans="1:16317" ht="105.6" customHeight="1">
      <c r="A576" s="480"/>
      <c r="B576" s="174" t="s">
        <v>3057</v>
      </c>
      <c r="C576" s="175" t="s">
        <v>3403</v>
      </c>
      <c r="D576" s="175" t="s">
        <v>3404</v>
      </c>
      <c r="E576" s="175" t="s">
        <v>3391</v>
      </c>
      <c r="F576" s="175" t="s">
        <v>3405</v>
      </c>
      <c r="G576" s="177" t="s">
        <v>3406</v>
      </c>
      <c r="H576" s="210" t="s">
        <v>235</v>
      </c>
      <c r="I576" s="178"/>
      <c r="J576" s="178"/>
      <c r="K576" s="273"/>
      <c r="L576" s="90"/>
      <c r="M576" s="107"/>
      <c r="N576" s="106"/>
      <c r="O576" s="107"/>
      <c r="P576" s="201" t="s">
        <v>907</v>
      </c>
      <c r="Q576" s="90" t="s">
        <v>357</v>
      </c>
      <c r="R576" s="202" t="s">
        <v>439</v>
      </c>
      <c r="S576" s="106" t="s">
        <v>3407</v>
      </c>
      <c r="T576" s="107"/>
      <c r="U576" s="201" t="s">
        <v>908</v>
      </c>
      <c r="V576" s="90" t="s">
        <v>357</v>
      </c>
      <c r="W576" s="248" t="s">
        <v>905</v>
      </c>
      <c r="X576" s="329" t="s">
        <v>3363</v>
      </c>
      <c r="Y576" s="350"/>
      <c r="Z576" s="201" t="s">
        <v>3062</v>
      </c>
      <c r="AA576" s="90" t="s">
        <v>357</v>
      </c>
      <c r="AB576" s="107" t="s">
        <v>382</v>
      </c>
      <c r="AC576" s="329"/>
      <c r="AD576" s="350"/>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c r="BI576" s="22"/>
      <c r="BJ576" s="22"/>
      <c r="BK576" s="22"/>
      <c r="BL576" s="22"/>
      <c r="BM576" s="22"/>
      <c r="BN576" s="22"/>
      <c r="BO576" s="22"/>
      <c r="BP576" s="22"/>
      <c r="BQ576" s="22"/>
      <c r="BR576" s="22"/>
      <c r="BS576" s="22"/>
      <c r="BT576" s="22"/>
      <c r="BU576" s="22"/>
      <c r="BV576" s="22"/>
      <c r="BW576" s="22"/>
      <c r="BX576" s="22"/>
      <c r="BY576" s="22"/>
      <c r="BZ576" s="22"/>
      <c r="CA576" s="22"/>
      <c r="CB576" s="22"/>
      <c r="CC576" s="22"/>
      <c r="CD576" s="22"/>
      <c r="CE576" s="22"/>
      <c r="CF576" s="22"/>
      <c r="CG576" s="22"/>
      <c r="CH576" s="22"/>
      <c r="CI576" s="22"/>
      <c r="CJ576" s="22"/>
      <c r="CK576" s="22"/>
      <c r="CL576" s="22"/>
      <c r="CM576" s="22"/>
      <c r="CN576" s="22"/>
      <c r="CO576" s="22"/>
      <c r="CP576" s="22"/>
      <c r="CQ576" s="22"/>
      <c r="CR576" s="22"/>
      <c r="CS576" s="22"/>
      <c r="CT576" s="22"/>
      <c r="CU576" s="22"/>
      <c r="CV576" s="22"/>
      <c r="CW576" s="22"/>
      <c r="CX576" s="22"/>
      <c r="CY576" s="22"/>
      <c r="CZ576" s="22"/>
      <c r="DA576" s="22"/>
      <c r="DB576" s="22"/>
      <c r="DC576" s="22"/>
      <c r="DD576" s="22"/>
      <c r="DE576" s="22"/>
      <c r="DF576" s="22"/>
      <c r="DG576" s="22"/>
      <c r="DH576" s="22"/>
      <c r="DI576" s="22"/>
      <c r="DJ576" s="22"/>
      <c r="DK576" s="22"/>
      <c r="DL576" s="22"/>
      <c r="DM576" s="22"/>
      <c r="DN576" s="22"/>
      <c r="DO576" s="22"/>
      <c r="DP576" s="22"/>
      <c r="DQ576" s="22"/>
      <c r="DR576" s="22"/>
      <c r="DS576" s="22"/>
      <c r="DT576" s="22"/>
      <c r="DU576" s="22"/>
      <c r="DV576" s="22"/>
      <c r="DW576" s="22"/>
      <c r="DX576" s="22"/>
      <c r="DY576" s="22"/>
      <c r="DZ576" s="22"/>
      <c r="EA576" s="22"/>
      <c r="EB576" s="22"/>
      <c r="EC576" s="22"/>
      <c r="ED576" s="22"/>
      <c r="EE576" s="22"/>
      <c r="EF576" s="22"/>
      <c r="EG576" s="22"/>
      <c r="EH576" s="22"/>
      <c r="EI576" s="22"/>
      <c r="EJ576" s="22"/>
      <c r="EK576" s="22"/>
      <c r="EL576" s="22"/>
      <c r="EM576" s="22"/>
      <c r="EN576" s="22"/>
      <c r="EO576" s="22"/>
      <c r="EP576" s="22"/>
      <c r="EQ576" s="22"/>
      <c r="ER576" s="22"/>
      <c r="ES576" s="22"/>
      <c r="ET576" s="22"/>
      <c r="EU576" s="22"/>
      <c r="EV576" s="22"/>
      <c r="EW576" s="22"/>
      <c r="EX576" s="22"/>
      <c r="EY576" s="22"/>
      <c r="EZ576" s="22"/>
      <c r="FA576" s="22"/>
      <c r="FB576" s="22"/>
      <c r="FC576" s="22"/>
      <c r="FD576" s="22"/>
      <c r="FE576" s="22"/>
      <c r="FF576" s="22"/>
      <c r="FG576" s="22"/>
      <c r="FH576" s="22"/>
      <c r="FI576" s="22"/>
      <c r="FJ576" s="22"/>
      <c r="FK576" s="22"/>
      <c r="FL576" s="22"/>
      <c r="FM576" s="22"/>
      <c r="FN576" s="22"/>
      <c r="FO576" s="22"/>
      <c r="FP576" s="22"/>
      <c r="FQ576" s="22"/>
      <c r="FR576" s="22"/>
      <c r="FS576" s="22"/>
      <c r="FT576" s="22"/>
      <c r="FU576" s="22"/>
      <c r="FV576" s="22"/>
      <c r="FW576" s="22"/>
      <c r="FX576" s="22"/>
      <c r="FY576" s="22"/>
      <c r="FZ576" s="22"/>
      <c r="GA576" s="22"/>
      <c r="GB576" s="22"/>
      <c r="GC576" s="22"/>
      <c r="GD576" s="22"/>
      <c r="GE576" s="22"/>
      <c r="GF576" s="22"/>
      <c r="GG576" s="22"/>
      <c r="GH576" s="22"/>
      <c r="GI576" s="22"/>
      <c r="GJ576" s="22"/>
      <c r="GK576" s="22"/>
      <c r="GL576" s="22"/>
      <c r="GM576" s="22"/>
      <c r="GN576" s="22"/>
      <c r="GO576" s="22"/>
      <c r="GP576" s="22"/>
      <c r="GQ576" s="22"/>
      <c r="GR576" s="22"/>
      <c r="GS576" s="22"/>
      <c r="GT576" s="22"/>
      <c r="GU576" s="22"/>
      <c r="GV576" s="22"/>
      <c r="GW576" s="22"/>
      <c r="GX576" s="22"/>
      <c r="GY576" s="22"/>
      <c r="GZ576" s="22"/>
      <c r="HA576" s="22"/>
      <c r="HB576" s="22"/>
      <c r="HC576" s="22"/>
      <c r="HD576" s="22"/>
      <c r="HE576" s="22"/>
      <c r="HF576" s="22"/>
      <c r="HG576" s="22"/>
      <c r="HH576" s="22"/>
      <c r="HI576" s="22"/>
      <c r="HJ576" s="22"/>
      <c r="HK576" s="22"/>
      <c r="HL576" s="22"/>
      <c r="HM576" s="22"/>
      <c r="HN576" s="22"/>
      <c r="HO576" s="22"/>
      <c r="HP576" s="22"/>
      <c r="HQ576" s="22"/>
      <c r="HR576" s="22"/>
      <c r="HS576" s="22"/>
      <c r="HT576" s="22"/>
      <c r="HU576" s="22"/>
      <c r="HV576" s="22"/>
      <c r="HW576" s="22"/>
      <c r="HX576" s="22"/>
      <c r="HY576" s="22"/>
      <c r="HZ576" s="22"/>
      <c r="IA576" s="22"/>
      <c r="IB576" s="22"/>
      <c r="IC576" s="22"/>
      <c r="ID576" s="22"/>
      <c r="IE576" s="22"/>
      <c r="IF576" s="22"/>
      <c r="IG576" s="22"/>
      <c r="IH576" s="22"/>
      <c r="II576" s="22"/>
      <c r="IJ576" s="22"/>
      <c r="IK576" s="22"/>
      <c r="IL576" s="22"/>
      <c r="IM576" s="22"/>
      <c r="IN576" s="22"/>
      <c r="IO576" s="22"/>
      <c r="IP576" s="22"/>
      <c r="IQ576" s="22"/>
      <c r="IR576" s="22"/>
      <c r="IS576" s="22"/>
      <c r="IT576" s="22"/>
      <c r="IU576" s="22"/>
      <c r="IV576" s="22"/>
      <c r="IW576" s="22"/>
      <c r="IX576" s="22"/>
      <c r="IY576" s="22"/>
      <c r="IZ576" s="22"/>
      <c r="JA576" s="22"/>
      <c r="JB576" s="22"/>
      <c r="JC576" s="22"/>
      <c r="JD576" s="22"/>
      <c r="JE576" s="22"/>
      <c r="JF576" s="22"/>
      <c r="JG576" s="22"/>
      <c r="JH576" s="22"/>
      <c r="JI576" s="22"/>
      <c r="JJ576" s="22"/>
      <c r="JK576" s="22"/>
      <c r="JL576" s="22"/>
      <c r="JM576" s="22"/>
      <c r="JN576" s="22"/>
      <c r="JO576" s="22"/>
      <c r="JP576" s="22"/>
      <c r="JQ576" s="22"/>
      <c r="JR576" s="22"/>
      <c r="JS576" s="22"/>
      <c r="JT576" s="22"/>
      <c r="JU576" s="22"/>
      <c r="JV576" s="22"/>
      <c r="JW576" s="22"/>
      <c r="JX576" s="22"/>
      <c r="JY576" s="22"/>
      <c r="JZ576" s="22"/>
      <c r="KA576" s="22"/>
      <c r="KB576" s="22"/>
      <c r="KC576" s="22"/>
      <c r="KD576" s="22"/>
      <c r="KE576" s="22"/>
      <c r="KF576" s="22"/>
      <c r="KG576" s="22"/>
      <c r="KH576" s="22"/>
      <c r="KI576" s="22"/>
      <c r="KJ576" s="22"/>
      <c r="KK576" s="22"/>
      <c r="KL576" s="22"/>
      <c r="KM576" s="22"/>
      <c r="KN576" s="22"/>
      <c r="KO576" s="22"/>
      <c r="KP576" s="22"/>
      <c r="KQ576" s="22"/>
      <c r="KR576" s="22"/>
      <c r="KS576" s="22"/>
      <c r="KT576" s="22"/>
      <c r="KU576" s="22"/>
      <c r="KV576" s="22"/>
      <c r="KW576" s="22"/>
      <c r="KX576" s="22"/>
      <c r="KY576" s="22"/>
      <c r="KZ576" s="22"/>
      <c r="LA576" s="22"/>
      <c r="LB576" s="22"/>
      <c r="LC576" s="22"/>
      <c r="LD576" s="22"/>
      <c r="LE576" s="22"/>
      <c r="LF576" s="22"/>
      <c r="LG576" s="22"/>
      <c r="LH576" s="22"/>
      <c r="LI576" s="22"/>
      <c r="LJ576" s="22"/>
      <c r="LK576" s="22"/>
      <c r="LL576" s="22"/>
      <c r="LM576" s="22"/>
      <c r="LN576" s="22"/>
      <c r="LO576" s="22"/>
      <c r="LP576" s="22"/>
      <c r="LQ576" s="22"/>
      <c r="LR576" s="22"/>
      <c r="LS576" s="22"/>
      <c r="LT576" s="22"/>
      <c r="LU576" s="22"/>
      <c r="LV576" s="22"/>
      <c r="LW576" s="22"/>
      <c r="LX576" s="22"/>
      <c r="LY576" s="22"/>
      <c r="LZ576" s="22"/>
      <c r="MA576" s="22"/>
      <c r="MB576" s="22"/>
      <c r="MC576" s="22"/>
      <c r="MD576" s="22"/>
      <c r="ME576" s="22"/>
      <c r="MF576" s="22"/>
      <c r="MG576" s="22"/>
      <c r="MH576" s="22"/>
      <c r="MI576" s="22"/>
      <c r="MJ576" s="22"/>
      <c r="MK576" s="22"/>
      <c r="ML576" s="22"/>
      <c r="MM576" s="22"/>
      <c r="MN576" s="22"/>
      <c r="MO576" s="22"/>
      <c r="MP576" s="22"/>
      <c r="MQ576" s="22"/>
      <c r="MR576" s="22"/>
      <c r="MS576" s="22"/>
      <c r="MT576" s="22"/>
      <c r="MU576" s="22"/>
      <c r="MV576" s="22"/>
      <c r="MW576" s="22"/>
      <c r="MX576" s="22"/>
      <c r="MY576" s="22"/>
      <c r="MZ576" s="22"/>
      <c r="NA576" s="22"/>
      <c r="NB576" s="22"/>
      <c r="NC576" s="22"/>
      <c r="ND576" s="22"/>
      <c r="NE576" s="22"/>
      <c r="NF576" s="22"/>
      <c r="NG576" s="22"/>
      <c r="NH576" s="22"/>
      <c r="NI576" s="22"/>
      <c r="NJ576" s="22"/>
      <c r="NK576" s="22"/>
      <c r="NL576" s="22"/>
      <c r="NM576" s="22"/>
      <c r="NN576" s="22"/>
      <c r="NO576" s="22"/>
      <c r="NP576" s="22"/>
      <c r="NQ576" s="22"/>
      <c r="NR576" s="22"/>
      <c r="NS576" s="22"/>
      <c r="NT576" s="22"/>
      <c r="NU576" s="22"/>
      <c r="NV576" s="22"/>
      <c r="NW576" s="22"/>
      <c r="NX576" s="22"/>
      <c r="NY576" s="22"/>
      <c r="NZ576" s="22"/>
      <c r="OA576" s="22"/>
      <c r="OB576" s="22"/>
      <c r="OC576" s="22"/>
      <c r="OD576" s="22"/>
      <c r="OE576" s="22"/>
      <c r="OF576" s="22"/>
      <c r="OG576" s="22"/>
      <c r="OH576" s="22"/>
      <c r="OI576" s="22"/>
      <c r="OJ576" s="22"/>
      <c r="OK576" s="22"/>
      <c r="OL576" s="22"/>
      <c r="OM576" s="22"/>
      <c r="ON576" s="22"/>
      <c r="OO576" s="22"/>
      <c r="OP576" s="22"/>
      <c r="OQ576" s="22"/>
      <c r="OR576" s="22"/>
      <c r="OS576" s="22"/>
      <c r="OT576" s="22"/>
      <c r="OU576" s="22"/>
      <c r="OV576" s="22"/>
      <c r="OW576" s="22"/>
      <c r="OX576" s="22"/>
      <c r="OY576" s="22"/>
      <c r="OZ576" s="22"/>
      <c r="PA576" s="22"/>
      <c r="PB576" s="22"/>
      <c r="PC576" s="22"/>
      <c r="PD576" s="22"/>
      <c r="PE576" s="22"/>
      <c r="PF576" s="22"/>
      <c r="PG576" s="22"/>
      <c r="PH576" s="22"/>
      <c r="PI576" s="22"/>
      <c r="PJ576" s="22"/>
      <c r="PK576" s="22"/>
      <c r="PL576" s="22"/>
      <c r="PM576" s="22"/>
      <c r="PN576" s="22"/>
      <c r="PO576" s="22"/>
      <c r="PP576" s="22"/>
      <c r="PQ576" s="22"/>
      <c r="PR576" s="22"/>
      <c r="PS576" s="22"/>
      <c r="PT576" s="22"/>
      <c r="PU576" s="22"/>
      <c r="PV576" s="22"/>
      <c r="PW576" s="22"/>
      <c r="PX576" s="22"/>
      <c r="PY576" s="22"/>
      <c r="PZ576" s="22"/>
      <c r="QA576" s="22"/>
      <c r="QB576" s="22"/>
      <c r="QC576" s="22"/>
      <c r="QD576" s="22"/>
      <c r="QE576" s="22"/>
      <c r="QF576" s="22"/>
      <c r="QG576" s="22"/>
      <c r="QH576" s="22"/>
      <c r="QI576" s="22"/>
      <c r="QJ576" s="22"/>
      <c r="QK576" s="22"/>
      <c r="QL576" s="22"/>
      <c r="QM576" s="22"/>
      <c r="QN576" s="22"/>
      <c r="QO576" s="22"/>
      <c r="QP576" s="22"/>
      <c r="QQ576" s="22"/>
      <c r="QR576" s="22"/>
      <c r="QS576" s="22"/>
      <c r="QT576" s="22"/>
      <c r="QU576" s="22"/>
      <c r="QV576" s="22"/>
      <c r="QW576" s="22"/>
      <c r="QX576" s="22"/>
      <c r="QY576" s="22"/>
      <c r="QZ576" s="22"/>
      <c r="RA576" s="22"/>
      <c r="RB576" s="22"/>
      <c r="RC576" s="22"/>
      <c r="RD576" s="22"/>
      <c r="RE576" s="22"/>
      <c r="RF576" s="22"/>
      <c r="RG576" s="22"/>
      <c r="RH576" s="22"/>
      <c r="RI576" s="22"/>
      <c r="RJ576" s="22"/>
      <c r="RK576" s="22"/>
      <c r="RL576" s="22"/>
      <c r="RM576" s="22"/>
      <c r="RN576" s="22"/>
      <c r="RO576" s="22"/>
      <c r="RP576" s="22"/>
      <c r="RQ576" s="22"/>
      <c r="RR576" s="22"/>
      <c r="RS576" s="22"/>
      <c r="RT576" s="22"/>
      <c r="RU576" s="22"/>
      <c r="RV576" s="22"/>
      <c r="RW576" s="22"/>
      <c r="RX576" s="22"/>
      <c r="RY576" s="22"/>
      <c r="RZ576" s="22"/>
      <c r="SA576" s="22"/>
      <c r="SB576" s="22"/>
      <c r="SC576" s="22"/>
      <c r="SD576" s="22"/>
      <c r="SE576" s="22"/>
      <c r="SF576" s="22"/>
      <c r="SG576" s="22"/>
      <c r="SH576" s="22"/>
      <c r="SI576" s="22"/>
      <c r="SJ576" s="22"/>
      <c r="SK576" s="22"/>
      <c r="SL576" s="22"/>
      <c r="SM576" s="22"/>
      <c r="SN576" s="22"/>
      <c r="SO576" s="22"/>
      <c r="SP576" s="22"/>
      <c r="SQ576" s="22"/>
      <c r="SR576" s="22"/>
      <c r="SS576" s="22"/>
      <c r="ST576" s="22"/>
      <c r="SU576" s="22"/>
      <c r="SV576" s="22"/>
      <c r="SW576" s="22"/>
      <c r="SX576" s="22"/>
      <c r="SY576" s="22"/>
      <c r="SZ576" s="22"/>
      <c r="TA576" s="22"/>
      <c r="TB576" s="22"/>
      <c r="TC576" s="22"/>
      <c r="TD576" s="22"/>
      <c r="TE576" s="22"/>
      <c r="TF576" s="22"/>
      <c r="TG576" s="22"/>
      <c r="TH576" s="22"/>
      <c r="TI576" s="22"/>
      <c r="TJ576" s="22"/>
      <c r="TK576" s="22"/>
      <c r="TL576" s="22"/>
      <c r="TM576" s="22"/>
      <c r="TN576" s="22"/>
      <c r="TO576" s="22"/>
      <c r="TP576" s="22"/>
      <c r="TQ576" s="22"/>
      <c r="TR576" s="22"/>
      <c r="TS576" s="22"/>
      <c r="TT576" s="22"/>
      <c r="TU576" s="22"/>
      <c r="TV576" s="22"/>
      <c r="TW576" s="22"/>
      <c r="TX576" s="22"/>
      <c r="TY576" s="22"/>
      <c r="TZ576" s="22"/>
      <c r="UA576" s="22"/>
      <c r="UB576" s="22"/>
      <c r="UC576" s="22"/>
      <c r="UD576" s="22"/>
      <c r="UE576" s="22"/>
      <c r="UF576" s="22"/>
      <c r="UG576" s="22"/>
      <c r="UH576" s="22"/>
      <c r="UI576" s="22"/>
      <c r="UJ576" s="22"/>
      <c r="UK576" s="22"/>
      <c r="UL576" s="22"/>
      <c r="UM576" s="22"/>
      <c r="UN576" s="22"/>
      <c r="UO576" s="22"/>
      <c r="UP576" s="22"/>
      <c r="UQ576" s="22"/>
      <c r="UR576" s="22"/>
      <c r="US576" s="22"/>
      <c r="UT576" s="22"/>
      <c r="UU576" s="22"/>
      <c r="UV576" s="22"/>
      <c r="UW576" s="22"/>
      <c r="UX576" s="22"/>
      <c r="UY576" s="22"/>
      <c r="UZ576" s="22"/>
      <c r="VA576" s="22"/>
      <c r="VB576" s="22"/>
      <c r="VC576" s="22"/>
      <c r="VD576" s="22"/>
      <c r="VE576" s="22"/>
      <c r="VF576" s="22"/>
      <c r="VG576" s="22"/>
      <c r="VH576" s="22"/>
      <c r="VI576" s="22"/>
      <c r="VJ576" s="22"/>
      <c r="VK576" s="22"/>
      <c r="VL576" s="22"/>
      <c r="VM576" s="22"/>
      <c r="VN576" s="22"/>
      <c r="VO576" s="22"/>
      <c r="VP576" s="22"/>
      <c r="VQ576" s="22"/>
      <c r="VR576" s="22"/>
      <c r="VS576" s="22"/>
      <c r="VT576" s="22"/>
      <c r="VU576" s="22"/>
      <c r="VV576" s="22"/>
      <c r="VW576" s="22"/>
      <c r="VX576" s="22"/>
      <c r="VY576" s="22"/>
      <c r="VZ576" s="22"/>
      <c r="WA576" s="22"/>
      <c r="WB576" s="22"/>
      <c r="WC576" s="22"/>
      <c r="WD576" s="22"/>
      <c r="WE576" s="22"/>
      <c r="WF576" s="22"/>
      <c r="WG576" s="22"/>
      <c r="WH576" s="22"/>
      <c r="WI576" s="22"/>
      <c r="WJ576" s="22"/>
      <c r="WK576" s="22"/>
      <c r="WL576" s="22"/>
      <c r="WM576" s="22"/>
      <c r="WN576" s="22"/>
      <c r="WO576" s="22"/>
      <c r="WP576" s="22"/>
      <c r="WQ576" s="22"/>
      <c r="WR576" s="22"/>
      <c r="WS576" s="22"/>
      <c r="WT576" s="22"/>
      <c r="WU576" s="22"/>
      <c r="WV576" s="22"/>
      <c r="WW576" s="22"/>
      <c r="WX576" s="22"/>
      <c r="WY576" s="22"/>
      <c r="WZ576" s="22"/>
      <c r="XA576" s="22"/>
      <c r="XB576" s="22"/>
      <c r="XC576" s="22"/>
      <c r="XD576" s="22"/>
      <c r="XE576" s="22"/>
      <c r="XF576" s="22"/>
      <c r="XG576" s="22"/>
      <c r="XH576" s="22"/>
      <c r="XI576" s="22"/>
      <c r="XJ576" s="22"/>
      <c r="XK576" s="22"/>
      <c r="XL576" s="22"/>
      <c r="XM576" s="22"/>
      <c r="XN576" s="22"/>
      <c r="XO576" s="22"/>
      <c r="XP576" s="22"/>
      <c r="XQ576" s="22"/>
      <c r="XR576" s="22"/>
      <c r="XS576" s="22"/>
      <c r="XT576" s="22"/>
      <c r="XU576" s="22"/>
      <c r="XV576" s="22"/>
      <c r="XW576" s="22"/>
      <c r="XX576" s="22"/>
      <c r="XY576" s="22"/>
      <c r="XZ576" s="22"/>
      <c r="YA576" s="22"/>
      <c r="YB576" s="22"/>
      <c r="YC576" s="22"/>
      <c r="YD576" s="22"/>
      <c r="YE576" s="22"/>
      <c r="YF576" s="22"/>
      <c r="YG576" s="22"/>
      <c r="YH576" s="22"/>
      <c r="YI576" s="22"/>
      <c r="YJ576" s="22"/>
      <c r="YK576" s="22"/>
      <c r="YL576" s="22"/>
      <c r="YM576" s="22"/>
      <c r="YN576" s="22"/>
      <c r="YO576" s="22"/>
      <c r="YP576" s="22"/>
      <c r="YQ576" s="22"/>
      <c r="YR576" s="22"/>
      <c r="YS576" s="22"/>
      <c r="YT576" s="22"/>
      <c r="YU576" s="22"/>
      <c r="YV576" s="22"/>
      <c r="YW576" s="22"/>
      <c r="YX576" s="22"/>
      <c r="YY576" s="22"/>
      <c r="YZ576" s="22"/>
      <c r="ZA576" s="22"/>
      <c r="ZB576" s="22"/>
      <c r="ZC576" s="22"/>
      <c r="ZD576" s="22"/>
      <c r="ZE576" s="22"/>
      <c r="ZF576" s="22"/>
      <c r="ZG576" s="22"/>
      <c r="ZH576" s="22"/>
      <c r="ZI576" s="22"/>
      <c r="ZJ576" s="22"/>
      <c r="ZK576" s="22"/>
      <c r="ZL576" s="22"/>
      <c r="ZM576" s="22"/>
      <c r="ZN576" s="22"/>
      <c r="ZO576" s="22"/>
      <c r="ZP576" s="22"/>
      <c r="ZQ576" s="22"/>
      <c r="ZR576" s="22"/>
      <c r="ZS576" s="22"/>
      <c r="ZT576" s="22"/>
      <c r="ZU576" s="22"/>
      <c r="ZV576" s="22"/>
      <c r="ZW576" s="22"/>
      <c r="ZX576" s="22"/>
      <c r="ZY576" s="22"/>
      <c r="ZZ576" s="22"/>
      <c r="AAA576" s="22"/>
      <c r="AAB576" s="22"/>
      <c r="AAC576" s="22"/>
      <c r="AAD576" s="22"/>
      <c r="AAE576" s="22"/>
      <c r="AAF576" s="22"/>
      <c r="AAG576" s="22"/>
      <c r="AAH576" s="22"/>
      <c r="AAI576" s="22"/>
      <c r="AAJ576" s="22"/>
      <c r="AAK576" s="22"/>
      <c r="AAL576" s="22"/>
      <c r="AAM576" s="22"/>
      <c r="AAN576" s="22"/>
      <c r="AAO576" s="22"/>
      <c r="AAP576" s="22"/>
      <c r="AAQ576" s="22"/>
      <c r="AAR576" s="22"/>
      <c r="AAS576" s="22"/>
      <c r="AAT576" s="22"/>
      <c r="AAU576" s="22"/>
      <c r="AAV576" s="22"/>
      <c r="AAW576" s="22"/>
      <c r="AAX576" s="22"/>
      <c r="AAY576" s="22"/>
      <c r="AAZ576" s="22"/>
      <c r="ABA576" s="22"/>
      <c r="ABB576" s="22"/>
      <c r="ABC576" s="22"/>
      <c r="ABD576" s="22"/>
      <c r="ABE576" s="22"/>
      <c r="ABF576" s="22"/>
      <c r="ABG576" s="22"/>
      <c r="ABH576" s="22"/>
      <c r="ABI576" s="22"/>
      <c r="ABJ576" s="22"/>
      <c r="ABK576" s="22"/>
      <c r="ABL576" s="22"/>
      <c r="ABM576" s="22"/>
      <c r="ABN576" s="22"/>
      <c r="ABO576" s="22"/>
      <c r="ABP576" s="22"/>
      <c r="ABQ576" s="22"/>
      <c r="ABR576" s="22"/>
      <c r="ABS576" s="22"/>
      <c r="ABT576" s="22"/>
      <c r="ABU576" s="22"/>
      <c r="ABV576" s="22"/>
      <c r="ABW576" s="22"/>
      <c r="ABX576" s="22"/>
      <c r="ABY576" s="22"/>
      <c r="ABZ576" s="22"/>
      <c r="ACA576" s="22"/>
      <c r="ACB576" s="22"/>
      <c r="ACC576" s="22"/>
      <c r="ACD576" s="22"/>
      <c r="ACE576" s="22"/>
      <c r="ACF576" s="22"/>
      <c r="ACG576" s="22"/>
      <c r="ACH576" s="22"/>
      <c r="ACI576" s="22"/>
      <c r="ACJ576" s="22"/>
      <c r="ACK576" s="22"/>
      <c r="ACL576" s="22"/>
      <c r="ACM576" s="22"/>
      <c r="ACN576" s="22"/>
      <c r="ACO576" s="22"/>
      <c r="ACP576" s="22"/>
      <c r="ACQ576" s="22"/>
      <c r="ACR576" s="22"/>
      <c r="ACS576" s="22"/>
      <c r="ACT576" s="22"/>
      <c r="ACU576" s="22"/>
      <c r="ACV576" s="22"/>
      <c r="ACW576" s="22"/>
      <c r="ACX576" s="22"/>
      <c r="ACY576" s="22"/>
      <c r="ACZ576" s="22"/>
      <c r="ADA576" s="22"/>
      <c r="ADB576" s="22"/>
      <c r="ADC576" s="22"/>
      <c r="ADD576" s="22"/>
      <c r="ADE576" s="22"/>
      <c r="ADF576" s="22"/>
      <c r="ADG576" s="22"/>
      <c r="ADH576" s="22"/>
      <c r="ADI576" s="22"/>
      <c r="ADJ576" s="22"/>
      <c r="ADK576" s="22"/>
      <c r="ADL576" s="22"/>
      <c r="ADM576" s="22"/>
      <c r="ADN576" s="22"/>
      <c r="ADO576" s="22"/>
      <c r="ADP576" s="22"/>
      <c r="ADQ576" s="22"/>
      <c r="ADR576" s="22"/>
      <c r="ADS576" s="22"/>
      <c r="ADT576" s="22"/>
      <c r="ADU576" s="22"/>
      <c r="ADV576" s="22"/>
      <c r="ADW576" s="22"/>
      <c r="ADX576" s="22"/>
      <c r="ADY576" s="22"/>
      <c r="ADZ576" s="22"/>
      <c r="AEA576" s="22"/>
      <c r="AEB576" s="22"/>
      <c r="AEC576" s="22"/>
      <c r="AED576" s="22"/>
      <c r="AEE576" s="22"/>
      <c r="AEF576" s="22"/>
      <c r="AEG576" s="22"/>
      <c r="AEH576" s="22"/>
      <c r="AEI576" s="22"/>
      <c r="AEJ576" s="22"/>
      <c r="AEK576" s="22"/>
      <c r="AEL576" s="22"/>
      <c r="AEM576" s="22"/>
      <c r="AEN576" s="22"/>
      <c r="AEO576" s="22"/>
      <c r="AEP576" s="22"/>
      <c r="AEQ576" s="22"/>
      <c r="AER576" s="22"/>
      <c r="AES576" s="22"/>
      <c r="AET576" s="22"/>
      <c r="AEU576" s="22"/>
      <c r="AEV576" s="22"/>
      <c r="AEW576" s="22"/>
      <c r="AEX576" s="22"/>
      <c r="AEY576" s="22"/>
      <c r="AEZ576" s="22"/>
      <c r="AFA576" s="22"/>
      <c r="AFB576" s="22"/>
      <c r="AFC576" s="22"/>
      <c r="AFD576" s="22"/>
      <c r="AFE576" s="22"/>
      <c r="AFF576" s="22"/>
      <c r="AFG576" s="22"/>
      <c r="AFH576" s="22"/>
      <c r="AFI576" s="22"/>
      <c r="AFJ576" s="22"/>
      <c r="AFK576" s="22"/>
      <c r="AFL576" s="22"/>
      <c r="AFM576" s="22"/>
      <c r="AFN576" s="22"/>
      <c r="AFO576" s="22"/>
      <c r="AFP576" s="22"/>
      <c r="AFQ576" s="22"/>
      <c r="AFR576" s="22"/>
      <c r="AFS576" s="22"/>
      <c r="AFT576" s="22"/>
      <c r="AFU576" s="22"/>
      <c r="AFV576" s="22"/>
      <c r="AFW576" s="22"/>
      <c r="AFX576" s="22"/>
      <c r="AFY576" s="22"/>
      <c r="AFZ576" s="22"/>
      <c r="AGA576" s="22"/>
      <c r="AGB576" s="22"/>
      <c r="AGC576" s="22"/>
      <c r="AGD576" s="22"/>
      <c r="AGE576" s="22"/>
      <c r="AGF576" s="22"/>
      <c r="AGG576" s="22"/>
      <c r="AGH576" s="22"/>
      <c r="AGI576" s="22"/>
      <c r="AGJ576" s="22"/>
      <c r="AGK576" s="22"/>
      <c r="AGL576" s="22"/>
      <c r="AGM576" s="22"/>
      <c r="AGN576" s="22"/>
      <c r="AGO576" s="22"/>
      <c r="AGP576" s="22"/>
      <c r="AGQ576" s="22"/>
      <c r="AGR576" s="22"/>
      <c r="AGS576" s="22"/>
      <c r="AGT576" s="22"/>
      <c r="AGU576" s="22"/>
      <c r="AGV576" s="22"/>
      <c r="AGW576" s="22"/>
      <c r="AGX576" s="22"/>
      <c r="AGY576" s="22"/>
      <c r="AGZ576" s="22"/>
      <c r="AHA576" s="22"/>
      <c r="AHB576" s="22"/>
      <c r="AHC576" s="22"/>
      <c r="AHD576" s="22"/>
      <c r="AHE576" s="22"/>
      <c r="AHF576" s="22"/>
      <c r="AHG576" s="22"/>
      <c r="AHH576" s="22"/>
      <c r="AHI576" s="22"/>
      <c r="AHJ576" s="22"/>
      <c r="AHK576" s="22"/>
      <c r="AHL576" s="22"/>
      <c r="AHM576" s="22"/>
      <c r="AHN576" s="22"/>
      <c r="AHO576" s="22"/>
      <c r="AHP576" s="22"/>
      <c r="AHQ576" s="22"/>
      <c r="AHR576" s="22"/>
      <c r="AHS576" s="22"/>
      <c r="AHT576" s="22"/>
      <c r="AHU576" s="22"/>
      <c r="AHV576" s="22"/>
      <c r="AHW576" s="22"/>
      <c r="AHX576" s="22"/>
      <c r="AHY576" s="22"/>
      <c r="AHZ576" s="22"/>
      <c r="AIA576" s="22"/>
      <c r="AIB576" s="22"/>
      <c r="AIC576" s="22"/>
      <c r="AID576" s="22"/>
      <c r="AIE576" s="22"/>
      <c r="AIF576" s="22"/>
      <c r="AIG576" s="22"/>
      <c r="AIH576" s="22"/>
      <c r="AII576" s="22"/>
      <c r="AIJ576" s="22"/>
      <c r="AIK576" s="22"/>
      <c r="AIL576" s="22"/>
      <c r="AIM576" s="22"/>
      <c r="AIN576" s="22"/>
      <c r="AIO576" s="22"/>
      <c r="AIP576" s="22"/>
      <c r="AIQ576" s="22"/>
      <c r="AIR576" s="22"/>
      <c r="AIS576" s="22"/>
      <c r="AIT576" s="22"/>
      <c r="AIU576" s="22"/>
      <c r="AIV576" s="22"/>
      <c r="AIW576" s="22"/>
      <c r="AIX576" s="22"/>
      <c r="AIY576" s="22"/>
      <c r="AIZ576" s="22"/>
      <c r="AJA576" s="22"/>
      <c r="AJB576" s="22"/>
      <c r="AJC576" s="22"/>
      <c r="AJD576" s="22"/>
      <c r="AJE576" s="22"/>
      <c r="AJF576" s="22"/>
      <c r="AJG576" s="22"/>
      <c r="AJH576" s="22"/>
      <c r="AJI576" s="22"/>
      <c r="AJJ576" s="22"/>
      <c r="AJK576" s="22"/>
      <c r="AJL576" s="22"/>
      <c r="AJM576" s="22"/>
      <c r="AJN576" s="22"/>
      <c r="AJO576" s="22"/>
      <c r="AJP576" s="22"/>
      <c r="AJQ576" s="22"/>
      <c r="AJR576" s="22"/>
      <c r="AJS576" s="22"/>
      <c r="AJT576" s="22"/>
      <c r="AJU576" s="22"/>
      <c r="AJV576" s="22"/>
      <c r="AJW576" s="22"/>
      <c r="AJX576" s="22"/>
      <c r="AJY576" s="22"/>
      <c r="AJZ576" s="22"/>
      <c r="AKA576" s="22"/>
      <c r="AKB576" s="22"/>
      <c r="AKC576" s="22"/>
      <c r="AKD576" s="22"/>
      <c r="AKE576" s="22"/>
      <c r="AKF576" s="22"/>
      <c r="AKG576" s="22"/>
      <c r="AKH576" s="22"/>
      <c r="AKI576" s="22"/>
      <c r="AKJ576" s="22"/>
      <c r="AKK576" s="22"/>
      <c r="AKL576" s="22"/>
      <c r="AKM576" s="22"/>
      <c r="AKN576" s="22"/>
      <c r="AKO576" s="22"/>
      <c r="AKP576" s="22"/>
      <c r="AKQ576" s="22"/>
      <c r="AKR576" s="22"/>
      <c r="AKS576" s="22"/>
      <c r="AKT576" s="22"/>
      <c r="AKU576" s="22"/>
      <c r="AKV576" s="22"/>
      <c r="AKW576" s="22"/>
      <c r="AKX576" s="22"/>
      <c r="AKY576" s="22"/>
      <c r="AKZ576" s="22"/>
      <c r="ALA576" s="22"/>
      <c r="ALB576" s="22"/>
      <c r="ALC576" s="22"/>
      <c r="ALD576" s="22"/>
      <c r="ALE576" s="22"/>
      <c r="ALF576" s="22"/>
      <c r="ALG576" s="22"/>
      <c r="ALH576" s="22"/>
      <c r="ALI576" s="22"/>
      <c r="ALJ576" s="22"/>
      <c r="ALK576" s="22"/>
      <c r="ALL576" s="22"/>
      <c r="ALM576" s="22"/>
      <c r="ALN576" s="22"/>
      <c r="ALO576" s="22"/>
      <c r="ALP576" s="22"/>
      <c r="ALQ576" s="22"/>
      <c r="ALR576" s="22"/>
      <c r="ALS576" s="22"/>
      <c r="ALT576" s="22"/>
      <c r="ALU576" s="22"/>
      <c r="ALV576" s="22"/>
      <c r="ALW576" s="22"/>
      <c r="ALX576" s="22"/>
      <c r="ALY576" s="22"/>
      <c r="ALZ576" s="22"/>
      <c r="AMA576" s="22"/>
      <c r="AMB576" s="22"/>
      <c r="AMC576" s="22"/>
      <c r="AMD576" s="22"/>
      <c r="AME576" s="22"/>
      <c r="AMF576" s="22"/>
      <c r="AMG576" s="22"/>
      <c r="AMH576" s="22"/>
      <c r="AMI576" s="22"/>
      <c r="AMJ576" s="22"/>
      <c r="AMK576" s="22"/>
      <c r="AML576" s="22"/>
      <c r="AMM576" s="22"/>
      <c r="AMN576" s="22"/>
      <c r="AMO576" s="22"/>
      <c r="AMP576" s="22"/>
      <c r="AMQ576" s="22"/>
      <c r="AMR576" s="22"/>
      <c r="AMS576" s="22"/>
      <c r="AMT576" s="22"/>
      <c r="AMU576" s="22"/>
      <c r="AMV576" s="22"/>
      <c r="AMW576" s="22"/>
      <c r="AMX576" s="22"/>
      <c r="AMY576" s="22"/>
      <c r="AMZ576" s="22"/>
      <c r="ANA576" s="22"/>
      <c r="ANB576" s="22"/>
      <c r="ANC576" s="22"/>
      <c r="AND576" s="22"/>
      <c r="ANE576" s="22"/>
      <c r="ANF576" s="22"/>
      <c r="ANG576" s="22"/>
      <c r="ANH576" s="22"/>
      <c r="ANI576" s="22"/>
      <c r="ANJ576" s="22"/>
      <c r="ANK576" s="22"/>
      <c r="ANL576" s="22"/>
      <c r="ANM576" s="22"/>
      <c r="ANN576" s="22"/>
      <c r="ANO576" s="22"/>
      <c r="ANP576" s="22"/>
      <c r="ANQ576" s="22"/>
      <c r="ANR576" s="22"/>
      <c r="ANS576" s="22"/>
      <c r="ANT576" s="22"/>
      <c r="ANU576" s="22"/>
      <c r="ANV576" s="22"/>
      <c r="ANW576" s="22"/>
      <c r="ANX576" s="22"/>
      <c r="ANY576" s="22"/>
      <c r="ANZ576" s="22"/>
      <c r="AOA576" s="22"/>
      <c r="AOB576" s="22"/>
      <c r="AOC576" s="22"/>
      <c r="AOD576" s="22"/>
      <c r="AOE576" s="22"/>
      <c r="AOF576" s="22"/>
      <c r="AOG576" s="22"/>
      <c r="AOH576" s="22"/>
      <c r="AOI576" s="22"/>
      <c r="AOJ576" s="22"/>
      <c r="AOK576" s="22"/>
      <c r="AOL576" s="22"/>
      <c r="AOM576" s="22"/>
      <c r="AON576" s="22"/>
      <c r="AOO576" s="22"/>
      <c r="AOP576" s="22"/>
      <c r="AOQ576" s="22"/>
      <c r="AOR576" s="22"/>
      <c r="AOS576" s="22"/>
      <c r="AOT576" s="22"/>
      <c r="AOU576" s="22"/>
      <c r="AOV576" s="22"/>
      <c r="AOW576" s="22"/>
      <c r="AOX576" s="22"/>
      <c r="AOY576" s="22"/>
      <c r="AOZ576" s="22"/>
      <c r="APA576" s="22"/>
      <c r="APB576" s="22"/>
      <c r="APC576" s="22"/>
      <c r="APD576" s="22"/>
      <c r="APE576" s="22"/>
      <c r="APF576" s="22"/>
      <c r="APG576" s="22"/>
      <c r="APH576" s="22"/>
      <c r="API576" s="22"/>
      <c r="APJ576" s="22"/>
      <c r="APK576" s="22"/>
      <c r="APL576" s="22"/>
      <c r="APM576" s="22"/>
      <c r="APN576" s="22"/>
      <c r="APO576" s="22"/>
      <c r="APP576" s="22"/>
      <c r="APQ576" s="22"/>
      <c r="APR576" s="22"/>
      <c r="APS576" s="22"/>
      <c r="APT576" s="22"/>
      <c r="APU576" s="22"/>
      <c r="APV576" s="22"/>
      <c r="APW576" s="22"/>
      <c r="APX576" s="22"/>
      <c r="APY576" s="22"/>
      <c r="APZ576" s="22"/>
      <c r="AQA576" s="22"/>
      <c r="AQB576" s="22"/>
      <c r="AQC576" s="22"/>
      <c r="AQD576" s="22"/>
      <c r="AQE576" s="22"/>
      <c r="AQF576" s="22"/>
      <c r="AQG576" s="22"/>
      <c r="AQH576" s="22"/>
      <c r="AQI576" s="22"/>
      <c r="AQJ576" s="22"/>
      <c r="AQK576" s="22"/>
      <c r="AQL576" s="22"/>
      <c r="AQM576" s="22"/>
      <c r="AQN576" s="22"/>
      <c r="AQO576" s="22"/>
      <c r="AQP576" s="22"/>
      <c r="AQQ576" s="22"/>
      <c r="AQR576" s="22"/>
      <c r="AQS576" s="22"/>
      <c r="AQT576" s="22"/>
      <c r="AQU576" s="22"/>
      <c r="AQV576" s="22"/>
      <c r="AQW576" s="22"/>
      <c r="AQX576" s="22"/>
      <c r="AQY576" s="22"/>
      <c r="AQZ576" s="22"/>
      <c r="ARA576" s="22"/>
      <c r="ARB576" s="22"/>
      <c r="ARC576" s="22"/>
      <c r="ARD576" s="22"/>
      <c r="ARE576" s="22"/>
      <c r="ARF576" s="22"/>
      <c r="ARG576" s="22"/>
      <c r="ARH576" s="22"/>
      <c r="ARI576" s="22"/>
      <c r="ARJ576" s="22"/>
      <c r="ARK576" s="22"/>
      <c r="ARL576" s="22"/>
      <c r="ARM576" s="22"/>
      <c r="ARN576" s="22"/>
      <c r="ARO576" s="22"/>
      <c r="ARP576" s="22"/>
      <c r="ARQ576" s="22"/>
      <c r="ARR576" s="22"/>
      <c r="ARS576" s="22"/>
      <c r="ART576" s="22"/>
      <c r="ARU576" s="22"/>
      <c r="ARV576" s="22"/>
      <c r="ARW576" s="22"/>
      <c r="ARX576" s="22"/>
      <c r="ARY576" s="22"/>
      <c r="ARZ576" s="22"/>
      <c r="ASA576" s="22"/>
      <c r="ASB576" s="22"/>
      <c r="ASC576" s="22"/>
      <c r="ASD576" s="22"/>
      <c r="ASE576" s="22"/>
      <c r="ASF576" s="22"/>
      <c r="ASG576" s="22"/>
      <c r="ASH576" s="22"/>
      <c r="ASI576" s="22"/>
      <c r="ASJ576" s="22"/>
      <c r="ASK576" s="22"/>
      <c r="ASL576" s="22"/>
      <c r="ASM576" s="22"/>
      <c r="ASN576" s="22"/>
      <c r="ASO576" s="22"/>
      <c r="ASP576" s="22"/>
      <c r="ASQ576" s="22"/>
      <c r="ASR576" s="22"/>
      <c r="ASS576" s="22"/>
      <c r="AST576" s="22"/>
      <c r="ASU576" s="22"/>
      <c r="ASV576" s="22"/>
      <c r="ASW576" s="22"/>
      <c r="ASX576" s="22"/>
      <c r="ASY576" s="22"/>
      <c r="ASZ576" s="22"/>
      <c r="ATA576" s="22"/>
      <c r="ATB576" s="22"/>
      <c r="ATC576" s="22"/>
      <c r="ATD576" s="22"/>
      <c r="ATE576" s="22"/>
      <c r="ATF576" s="22"/>
      <c r="ATG576" s="22"/>
      <c r="ATH576" s="22"/>
      <c r="ATI576" s="22"/>
      <c r="ATJ576" s="22"/>
      <c r="ATK576" s="22"/>
      <c r="ATL576" s="22"/>
      <c r="ATM576" s="22"/>
      <c r="ATN576" s="22"/>
      <c r="ATO576" s="22"/>
      <c r="ATP576" s="22"/>
      <c r="ATQ576" s="22"/>
      <c r="ATR576" s="22"/>
      <c r="ATS576" s="22"/>
      <c r="ATT576" s="22"/>
      <c r="ATU576" s="22"/>
      <c r="ATV576" s="22"/>
      <c r="ATW576" s="22"/>
      <c r="ATX576" s="22"/>
      <c r="ATY576" s="22"/>
      <c r="ATZ576" s="22"/>
      <c r="AUA576" s="22"/>
      <c r="AUB576" s="22"/>
      <c r="AUC576" s="22"/>
      <c r="AUD576" s="22"/>
      <c r="AUE576" s="22"/>
      <c r="AUF576" s="22"/>
      <c r="AUG576" s="22"/>
      <c r="AUH576" s="22"/>
      <c r="AUI576" s="22"/>
      <c r="AUJ576" s="22"/>
      <c r="AUK576" s="22"/>
      <c r="AUL576" s="22"/>
      <c r="AUM576" s="22"/>
      <c r="AUN576" s="22"/>
      <c r="AUO576" s="22"/>
      <c r="AUP576" s="22"/>
      <c r="AUQ576" s="22"/>
      <c r="AUR576" s="22"/>
      <c r="AUS576" s="22"/>
      <c r="AUT576" s="22"/>
      <c r="AUU576" s="22"/>
      <c r="AUV576" s="22"/>
      <c r="AUW576" s="22"/>
      <c r="AUX576" s="22"/>
      <c r="AUY576" s="22"/>
      <c r="AUZ576" s="22"/>
      <c r="AVA576" s="22"/>
      <c r="AVB576" s="22"/>
      <c r="AVC576" s="22"/>
      <c r="AVD576" s="22"/>
      <c r="AVE576" s="22"/>
      <c r="AVF576" s="22"/>
      <c r="AVG576" s="22"/>
      <c r="AVH576" s="22"/>
      <c r="AVI576" s="22"/>
      <c r="AVJ576" s="22"/>
      <c r="AVK576" s="22"/>
      <c r="AVL576" s="22"/>
      <c r="AVM576" s="22"/>
      <c r="AVN576" s="22"/>
      <c r="AVO576" s="22"/>
      <c r="AVP576" s="22"/>
      <c r="AVQ576" s="22"/>
      <c r="AVR576" s="22"/>
      <c r="AVS576" s="22"/>
      <c r="AVT576" s="22"/>
      <c r="AVU576" s="22"/>
      <c r="AVV576" s="22"/>
      <c r="AVW576" s="22"/>
      <c r="AVX576" s="22"/>
      <c r="AVY576" s="22"/>
      <c r="AVZ576" s="22"/>
      <c r="AWA576" s="22"/>
      <c r="AWB576" s="22"/>
      <c r="AWC576" s="22"/>
      <c r="AWD576" s="22"/>
      <c r="AWE576" s="22"/>
      <c r="AWF576" s="22"/>
      <c r="AWG576" s="22"/>
      <c r="AWH576" s="22"/>
      <c r="AWI576" s="22"/>
      <c r="AWJ576" s="22"/>
      <c r="AWK576" s="22"/>
      <c r="AWL576" s="22"/>
      <c r="AWM576" s="22"/>
      <c r="AWN576" s="22"/>
      <c r="AWO576" s="22"/>
      <c r="AWP576" s="22"/>
      <c r="AWQ576" s="22"/>
      <c r="AWR576" s="22"/>
      <c r="AWS576" s="22"/>
      <c r="AWT576" s="22"/>
      <c r="AWU576" s="22"/>
      <c r="AWV576" s="22"/>
      <c r="AWW576" s="22"/>
      <c r="AWX576" s="22"/>
      <c r="AWY576" s="22"/>
      <c r="AWZ576" s="22"/>
      <c r="AXA576" s="22"/>
      <c r="AXB576" s="22"/>
      <c r="AXC576" s="22"/>
      <c r="AXD576" s="22"/>
      <c r="AXE576" s="22"/>
      <c r="AXF576" s="22"/>
      <c r="AXG576" s="22"/>
      <c r="AXH576" s="22"/>
      <c r="AXI576" s="22"/>
      <c r="AXJ576" s="22"/>
      <c r="AXK576" s="22"/>
      <c r="AXL576" s="22"/>
      <c r="AXM576" s="22"/>
      <c r="AXN576" s="22"/>
      <c r="AXO576" s="22"/>
      <c r="AXP576" s="22"/>
      <c r="AXQ576" s="22"/>
      <c r="AXR576" s="22"/>
      <c r="AXS576" s="22"/>
      <c r="AXT576" s="22"/>
      <c r="AXU576" s="22"/>
      <c r="AXV576" s="22"/>
      <c r="AXW576" s="22"/>
      <c r="AXX576" s="22"/>
      <c r="AXY576" s="22"/>
      <c r="AXZ576" s="22"/>
      <c r="AYA576" s="22"/>
      <c r="AYB576" s="22"/>
      <c r="AYC576" s="22"/>
      <c r="AYD576" s="22"/>
      <c r="AYE576" s="22"/>
      <c r="AYF576" s="22"/>
      <c r="AYG576" s="22"/>
      <c r="AYH576" s="22"/>
      <c r="AYI576" s="22"/>
      <c r="AYJ576" s="22"/>
      <c r="AYK576" s="22"/>
      <c r="AYL576" s="22"/>
      <c r="AYM576" s="22"/>
      <c r="AYN576" s="22"/>
      <c r="AYO576" s="22"/>
      <c r="AYP576" s="22"/>
      <c r="AYQ576" s="22"/>
      <c r="AYR576" s="22"/>
      <c r="AYS576" s="22"/>
      <c r="AYT576" s="22"/>
      <c r="AYU576" s="22"/>
      <c r="AYV576" s="22"/>
      <c r="AYW576" s="22"/>
      <c r="AYX576" s="22"/>
      <c r="AYY576" s="22"/>
      <c r="AYZ576" s="22"/>
      <c r="AZA576" s="22"/>
      <c r="AZB576" s="22"/>
      <c r="AZC576" s="22"/>
      <c r="AZD576" s="22"/>
      <c r="AZE576" s="22"/>
      <c r="AZF576" s="22"/>
      <c r="AZG576" s="22"/>
      <c r="AZH576" s="22"/>
      <c r="AZI576" s="22"/>
      <c r="AZJ576" s="22"/>
      <c r="AZK576" s="22"/>
      <c r="AZL576" s="22"/>
      <c r="AZM576" s="22"/>
      <c r="AZN576" s="22"/>
      <c r="AZO576" s="22"/>
      <c r="AZP576" s="22"/>
      <c r="AZQ576" s="22"/>
      <c r="AZR576" s="22"/>
      <c r="AZS576" s="22"/>
      <c r="AZT576" s="22"/>
      <c r="AZU576" s="22"/>
      <c r="AZV576" s="22"/>
      <c r="AZW576" s="22"/>
      <c r="AZX576" s="22"/>
      <c r="AZY576" s="22"/>
      <c r="AZZ576" s="22"/>
      <c r="BAA576" s="22"/>
      <c r="BAB576" s="22"/>
      <c r="BAC576" s="22"/>
      <c r="BAD576" s="22"/>
      <c r="BAE576" s="22"/>
      <c r="BAF576" s="22"/>
      <c r="BAG576" s="22"/>
      <c r="BAH576" s="22"/>
      <c r="BAI576" s="22"/>
      <c r="BAJ576" s="22"/>
      <c r="BAK576" s="22"/>
      <c r="BAL576" s="22"/>
      <c r="BAM576" s="22"/>
      <c r="BAN576" s="22"/>
      <c r="BAO576" s="22"/>
      <c r="BAP576" s="22"/>
      <c r="BAQ576" s="22"/>
      <c r="BAR576" s="22"/>
      <c r="BAS576" s="22"/>
      <c r="BAT576" s="22"/>
      <c r="BAU576" s="22"/>
      <c r="BAV576" s="22"/>
      <c r="BAW576" s="22"/>
      <c r="BAX576" s="22"/>
      <c r="BAY576" s="22"/>
      <c r="BAZ576" s="22"/>
      <c r="BBA576" s="22"/>
      <c r="BBB576" s="22"/>
      <c r="BBC576" s="22"/>
      <c r="BBD576" s="22"/>
      <c r="BBE576" s="22"/>
      <c r="BBF576" s="22"/>
      <c r="BBG576" s="22"/>
      <c r="BBH576" s="22"/>
      <c r="BBI576" s="22"/>
      <c r="BBJ576" s="22"/>
      <c r="BBK576" s="22"/>
      <c r="BBL576" s="22"/>
      <c r="BBM576" s="22"/>
      <c r="BBN576" s="22"/>
      <c r="BBO576" s="22"/>
      <c r="BBP576" s="22"/>
      <c r="BBQ576" s="22"/>
      <c r="BBR576" s="22"/>
      <c r="BBS576" s="22"/>
      <c r="BBT576" s="22"/>
      <c r="BBU576" s="22"/>
      <c r="BBV576" s="22"/>
      <c r="BBW576" s="22"/>
      <c r="BBX576" s="22"/>
      <c r="BBY576" s="22"/>
      <c r="BBZ576" s="22"/>
      <c r="BCA576" s="22"/>
      <c r="BCB576" s="22"/>
      <c r="BCC576" s="22"/>
      <c r="BCD576" s="22"/>
      <c r="BCE576" s="22"/>
      <c r="BCF576" s="22"/>
      <c r="BCG576" s="22"/>
      <c r="BCH576" s="22"/>
      <c r="BCI576" s="22"/>
      <c r="BCJ576" s="22"/>
      <c r="BCK576" s="22"/>
      <c r="BCL576" s="22"/>
      <c r="BCM576" s="22"/>
      <c r="BCN576" s="22"/>
      <c r="BCO576" s="22"/>
      <c r="BCP576" s="22"/>
      <c r="BCQ576" s="22"/>
      <c r="BCR576" s="22"/>
      <c r="BCS576" s="22"/>
      <c r="BCT576" s="22"/>
      <c r="BCU576" s="22"/>
      <c r="BCV576" s="22"/>
      <c r="BCW576" s="22"/>
      <c r="BCX576" s="22"/>
      <c r="BCY576" s="22"/>
      <c r="BCZ576" s="22"/>
      <c r="BDA576" s="22"/>
      <c r="BDB576" s="22"/>
      <c r="BDC576" s="22"/>
      <c r="BDD576" s="22"/>
      <c r="BDE576" s="22"/>
      <c r="BDF576" s="22"/>
      <c r="BDG576" s="22"/>
      <c r="BDH576" s="22"/>
      <c r="BDI576" s="22"/>
      <c r="BDJ576" s="22"/>
      <c r="BDK576" s="22"/>
      <c r="BDL576" s="22"/>
      <c r="BDM576" s="22"/>
      <c r="BDN576" s="22"/>
      <c r="BDO576" s="22"/>
      <c r="BDP576" s="22"/>
      <c r="BDQ576" s="22"/>
      <c r="BDR576" s="22"/>
      <c r="BDS576" s="22"/>
      <c r="BDT576" s="22"/>
      <c r="BDU576" s="22"/>
      <c r="BDV576" s="22"/>
      <c r="BDW576" s="22"/>
      <c r="BDX576" s="22"/>
      <c r="BDY576" s="22"/>
      <c r="BDZ576" s="22"/>
      <c r="BEA576" s="22"/>
      <c r="BEB576" s="22"/>
      <c r="BEC576" s="22"/>
      <c r="BED576" s="22"/>
      <c r="BEE576" s="22"/>
      <c r="BEF576" s="22"/>
      <c r="BEG576" s="22"/>
      <c r="BEH576" s="22"/>
      <c r="BEI576" s="22"/>
      <c r="BEJ576" s="22"/>
      <c r="BEK576" s="22"/>
      <c r="BEL576" s="22"/>
      <c r="BEM576" s="22"/>
      <c r="BEN576" s="22"/>
      <c r="BEO576" s="22"/>
      <c r="BEP576" s="22"/>
      <c r="BEQ576" s="22"/>
      <c r="BER576" s="22"/>
      <c r="BES576" s="22"/>
      <c r="BET576" s="22"/>
      <c r="BEU576" s="22"/>
      <c r="BEV576" s="22"/>
      <c r="BEW576" s="22"/>
      <c r="BEX576" s="22"/>
      <c r="BEY576" s="22"/>
      <c r="BEZ576" s="22"/>
      <c r="BFA576" s="22"/>
      <c r="BFB576" s="22"/>
      <c r="BFC576" s="22"/>
      <c r="BFD576" s="22"/>
      <c r="BFE576" s="22"/>
      <c r="BFF576" s="22"/>
      <c r="BFG576" s="22"/>
      <c r="BFH576" s="22"/>
      <c r="BFI576" s="22"/>
      <c r="BFJ576" s="22"/>
      <c r="BFK576" s="22"/>
      <c r="BFL576" s="22"/>
      <c r="BFM576" s="22"/>
      <c r="BFN576" s="22"/>
      <c r="BFO576" s="22"/>
      <c r="BFP576" s="22"/>
      <c r="BFQ576" s="22"/>
      <c r="BFR576" s="22"/>
      <c r="BFS576" s="22"/>
      <c r="BFT576" s="22"/>
      <c r="BFU576" s="22"/>
      <c r="BFV576" s="22"/>
      <c r="BFW576" s="22"/>
      <c r="BFX576" s="22"/>
      <c r="BFY576" s="22"/>
      <c r="BFZ576" s="22"/>
      <c r="BGA576" s="22"/>
      <c r="BGB576" s="22"/>
      <c r="BGC576" s="22"/>
      <c r="BGD576" s="22"/>
      <c r="BGE576" s="22"/>
      <c r="BGF576" s="22"/>
      <c r="BGG576" s="22"/>
      <c r="BGH576" s="22"/>
      <c r="BGI576" s="22"/>
      <c r="BGJ576" s="22"/>
      <c r="BGK576" s="22"/>
      <c r="BGL576" s="22"/>
      <c r="BGM576" s="22"/>
      <c r="BGN576" s="22"/>
      <c r="BGO576" s="22"/>
      <c r="BGP576" s="22"/>
      <c r="BGQ576" s="22"/>
      <c r="BGR576" s="22"/>
      <c r="BGS576" s="22"/>
      <c r="BGT576" s="22"/>
      <c r="BGU576" s="22"/>
      <c r="BGV576" s="22"/>
      <c r="BGW576" s="22"/>
      <c r="BGX576" s="22"/>
      <c r="BGY576" s="22"/>
      <c r="BGZ576" s="22"/>
      <c r="BHA576" s="22"/>
      <c r="BHB576" s="22"/>
      <c r="BHC576" s="22"/>
      <c r="BHD576" s="22"/>
      <c r="BHE576" s="22"/>
      <c r="BHF576" s="22"/>
      <c r="BHG576" s="22"/>
      <c r="BHH576" s="22"/>
      <c r="BHI576" s="22"/>
      <c r="BHJ576" s="22"/>
      <c r="BHK576" s="22"/>
      <c r="BHL576" s="22"/>
      <c r="BHM576" s="22"/>
      <c r="BHN576" s="22"/>
      <c r="BHO576" s="22"/>
      <c r="BHP576" s="22"/>
      <c r="BHQ576" s="22"/>
      <c r="BHR576" s="22"/>
      <c r="BHS576" s="22"/>
      <c r="BHT576" s="22"/>
      <c r="BHU576" s="22"/>
      <c r="BHV576" s="22"/>
      <c r="BHW576" s="22"/>
      <c r="BHX576" s="22"/>
      <c r="BHY576" s="22"/>
      <c r="BHZ576" s="22"/>
      <c r="BIA576" s="22"/>
      <c r="BIB576" s="22"/>
      <c r="BIC576" s="22"/>
      <c r="BID576" s="22"/>
      <c r="BIE576" s="22"/>
      <c r="BIF576" s="22"/>
      <c r="BIG576" s="22"/>
      <c r="BIH576" s="22"/>
      <c r="BII576" s="22"/>
      <c r="BIJ576" s="22"/>
      <c r="BIK576" s="22"/>
      <c r="BIL576" s="22"/>
      <c r="BIM576" s="22"/>
      <c r="BIN576" s="22"/>
      <c r="BIO576" s="22"/>
      <c r="BIP576" s="22"/>
      <c r="BIQ576" s="22"/>
      <c r="BIR576" s="22"/>
      <c r="BIS576" s="22"/>
      <c r="BIT576" s="22"/>
      <c r="BIU576" s="22"/>
      <c r="BIV576" s="22"/>
      <c r="BIW576" s="22"/>
      <c r="BIX576" s="22"/>
      <c r="BIY576" s="22"/>
      <c r="BIZ576" s="22"/>
      <c r="BJA576" s="22"/>
      <c r="BJB576" s="22"/>
      <c r="BJC576" s="22"/>
      <c r="BJD576" s="22"/>
      <c r="BJE576" s="22"/>
      <c r="BJF576" s="22"/>
      <c r="BJG576" s="22"/>
      <c r="BJH576" s="22"/>
      <c r="BJI576" s="22"/>
      <c r="BJJ576" s="22"/>
      <c r="BJK576" s="22"/>
      <c r="BJL576" s="22"/>
      <c r="BJM576" s="22"/>
      <c r="BJN576" s="22"/>
      <c r="BJO576" s="22"/>
      <c r="BJP576" s="22"/>
      <c r="BJQ576" s="22"/>
      <c r="BJR576" s="22"/>
      <c r="BJS576" s="22"/>
      <c r="BJT576" s="22"/>
      <c r="BJU576" s="22"/>
      <c r="BJV576" s="22"/>
      <c r="BJW576" s="22"/>
      <c r="BJX576" s="22"/>
      <c r="BJY576" s="22"/>
      <c r="BJZ576" s="22"/>
      <c r="BKA576" s="22"/>
      <c r="BKB576" s="22"/>
      <c r="BKC576" s="22"/>
      <c r="BKD576" s="22"/>
      <c r="BKE576" s="22"/>
      <c r="BKF576" s="22"/>
      <c r="BKG576" s="22"/>
      <c r="BKH576" s="22"/>
      <c r="BKI576" s="22"/>
      <c r="BKJ576" s="22"/>
      <c r="BKK576" s="22"/>
      <c r="BKL576" s="22"/>
      <c r="BKM576" s="22"/>
      <c r="BKN576" s="22"/>
      <c r="BKO576" s="22"/>
      <c r="BKP576" s="22"/>
      <c r="BKQ576" s="22"/>
      <c r="BKR576" s="22"/>
      <c r="BKS576" s="22"/>
      <c r="BKT576" s="22"/>
      <c r="BKU576" s="22"/>
      <c r="BKV576" s="22"/>
      <c r="BKW576" s="22"/>
      <c r="BKX576" s="22"/>
      <c r="BKY576" s="22"/>
      <c r="BKZ576" s="22"/>
      <c r="BLA576" s="22"/>
      <c r="BLB576" s="22"/>
      <c r="BLC576" s="22"/>
      <c r="BLD576" s="22"/>
      <c r="BLE576" s="22"/>
      <c r="BLF576" s="22"/>
      <c r="BLG576" s="22"/>
      <c r="BLH576" s="22"/>
      <c r="BLI576" s="22"/>
      <c r="BLJ576" s="22"/>
      <c r="BLK576" s="22"/>
      <c r="BLL576" s="22"/>
      <c r="BLM576" s="22"/>
      <c r="BLN576" s="22"/>
      <c r="BLO576" s="22"/>
      <c r="BLP576" s="22"/>
      <c r="BLQ576" s="22"/>
      <c r="BLR576" s="22"/>
      <c r="BLS576" s="22"/>
      <c r="BLT576" s="22"/>
      <c r="BLU576" s="22"/>
      <c r="BLV576" s="22"/>
      <c r="BLW576" s="22"/>
      <c r="BLX576" s="22"/>
      <c r="BLY576" s="22"/>
      <c r="BLZ576" s="22"/>
      <c r="BMA576" s="22"/>
      <c r="BMB576" s="22"/>
      <c r="BMC576" s="22"/>
      <c r="BMD576" s="22"/>
      <c r="BME576" s="22"/>
      <c r="BMF576" s="22"/>
      <c r="BMG576" s="22"/>
      <c r="BMH576" s="22"/>
      <c r="BMI576" s="22"/>
      <c r="BMJ576" s="22"/>
      <c r="BMK576" s="22"/>
      <c r="BML576" s="22"/>
      <c r="BMM576" s="22"/>
      <c r="BMN576" s="22"/>
      <c r="BMO576" s="22"/>
      <c r="BMP576" s="22"/>
      <c r="BMQ576" s="22"/>
      <c r="BMR576" s="22"/>
      <c r="BMS576" s="22"/>
      <c r="BMT576" s="22"/>
      <c r="BMU576" s="22"/>
      <c r="BMV576" s="22"/>
      <c r="BMW576" s="22"/>
      <c r="BMX576" s="22"/>
      <c r="BMY576" s="22"/>
      <c r="BMZ576" s="22"/>
      <c r="BNA576" s="22"/>
      <c r="BNB576" s="22"/>
      <c r="BNC576" s="22"/>
      <c r="BND576" s="22"/>
      <c r="BNE576" s="22"/>
      <c r="BNF576" s="22"/>
      <c r="BNG576" s="22"/>
      <c r="BNH576" s="22"/>
      <c r="BNI576" s="22"/>
      <c r="BNJ576" s="22"/>
      <c r="BNK576" s="22"/>
      <c r="BNL576" s="22"/>
      <c r="BNM576" s="22"/>
      <c r="BNN576" s="22"/>
      <c r="BNO576" s="22"/>
      <c r="BNP576" s="22"/>
      <c r="BNQ576" s="22"/>
      <c r="BNR576" s="22"/>
      <c r="BNS576" s="22"/>
      <c r="BNT576" s="22"/>
      <c r="BNU576" s="22"/>
      <c r="BNV576" s="22"/>
      <c r="BNW576" s="22"/>
      <c r="BNX576" s="22"/>
      <c r="BNY576" s="22"/>
      <c r="BNZ576" s="22"/>
      <c r="BOA576" s="22"/>
      <c r="BOB576" s="22"/>
      <c r="BOC576" s="22"/>
      <c r="BOD576" s="22"/>
      <c r="BOE576" s="22"/>
      <c r="BOF576" s="22"/>
      <c r="BOG576" s="22"/>
      <c r="BOH576" s="22"/>
      <c r="BOI576" s="22"/>
      <c r="BOJ576" s="22"/>
      <c r="BOK576" s="22"/>
      <c r="BOL576" s="22"/>
      <c r="BOM576" s="22"/>
      <c r="BON576" s="22"/>
      <c r="BOO576" s="22"/>
      <c r="BOP576" s="22"/>
      <c r="BOQ576" s="22"/>
      <c r="BOR576" s="22"/>
      <c r="BOS576" s="22"/>
      <c r="BOT576" s="22"/>
      <c r="BOU576" s="22"/>
      <c r="BOV576" s="22"/>
      <c r="BOW576" s="22"/>
      <c r="BOX576" s="22"/>
      <c r="BOY576" s="22"/>
      <c r="BOZ576" s="22"/>
      <c r="BPA576" s="22"/>
      <c r="BPB576" s="22"/>
      <c r="BPC576" s="22"/>
      <c r="BPD576" s="22"/>
      <c r="BPE576" s="22"/>
      <c r="BPF576" s="22"/>
      <c r="BPG576" s="22"/>
      <c r="BPH576" s="22"/>
      <c r="BPI576" s="22"/>
      <c r="BPJ576" s="22"/>
      <c r="BPK576" s="22"/>
      <c r="BPL576" s="22"/>
      <c r="BPM576" s="22"/>
      <c r="BPN576" s="22"/>
      <c r="BPO576" s="22"/>
      <c r="BPP576" s="22"/>
      <c r="BPQ576" s="22"/>
      <c r="BPR576" s="22"/>
      <c r="BPS576" s="22"/>
      <c r="BPT576" s="22"/>
      <c r="BPU576" s="22"/>
      <c r="BPV576" s="22"/>
      <c r="BPW576" s="22"/>
      <c r="BPX576" s="22"/>
      <c r="BPY576" s="22"/>
      <c r="BPZ576" s="22"/>
      <c r="BQA576" s="22"/>
      <c r="BQB576" s="22"/>
      <c r="BQC576" s="22"/>
      <c r="BQD576" s="22"/>
      <c r="BQE576" s="22"/>
      <c r="BQF576" s="22"/>
      <c r="BQG576" s="22"/>
      <c r="BQH576" s="22"/>
      <c r="BQI576" s="22"/>
      <c r="BQJ576" s="22"/>
      <c r="BQK576" s="22"/>
      <c r="BQL576" s="22"/>
      <c r="BQM576" s="22"/>
      <c r="BQN576" s="22"/>
      <c r="BQO576" s="22"/>
      <c r="BQP576" s="22"/>
      <c r="BQQ576" s="22"/>
      <c r="BQR576" s="22"/>
      <c r="BQS576" s="22"/>
      <c r="BQT576" s="22"/>
      <c r="BQU576" s="22"/>
      <c r="BQV576" s="22"/>
      <c r="BQW576" s="22"/>
      <c r="BQX576" s="22"/>
      <c r="BQY576" s="22"/>
      <c r="BQZ576" s="22"/>
      <c r="BRA576" s="22"/>
      <c r="BRB576" s="22"/>
      <c r="BRC576" s="22"/>
      <c r="BRD576" s="22"/>
      <c r="BRE576" s="22"/>
      <c r="BRF576" s="22"/>
      <c r="BRG576" s="22"/>
      <c r="BRH576" s="22"/>
      <c r="BRI576" s="22"/>
      <c r="BRJ576" s="22"/>
      <c r="BRK576" s="22"/>
      <c r="BRL576" s="22"/>
      <c r="BRM576" s="22"/>
      <c r="BRN576" s="22"/>
      <c r="BRO576" s="22"/>
      <c r="BRP576" s="22"/>
      <c r="BRQ576" s="22"/>
      <c r="BRR576" s="22"/>
      <c r="BRS576" s="22"/>
      <c r="BRT576" s="22"/>
      <c r="BRU576" s="22"/>
      <c r="BRV576" s="22"/>
      <c r="BRW576" s="22"/>
      <c r="BRX576" s="22"/>
      <c r="BRY576" s="22"/>
      <c r="BRZ576" s="22"/>
      <c r="BSA576" s="22"/>
      <c r="BSB576" s="22"/>
      <c r="BSC576" s="22"/>
      <c r="BSD576" s="22"/>
      <c r="BSE576" s="22"/>
      <c r="BSF576" s="22"/>
      <c r="BSG576" s="22"/>
      <c r="BSH576" s="22"/>
      <c r="BSI576" s="22"/>
      <c r="BSJ576" s="22"/>
      <c r="BSK576" s="22"/>
      <c r="BSL576" s="22"/>
      <c r="BSM576" s="22"/>
      <c r="BSN576" s="22"/>
      <c r="BSO576" s="22"/>
      <c r="BSP576" s="22"/>
      <c r="BSQ576" s="22"/>
      <c r="BSR576" s="22"/>
      <c r="BSS576" s="22"/>
      <c r="BST576" s="22"/>
      <c r="BSU576" s="22"/>
      <c r="BSV576" s="22"/>
      <c r="BSW576" s="22"/>
      <c r="BSX576" s="22"/>
      <c r="BSY576" s="22"/>
      <c r="BSZ576" s="22"/>
      <c r="BTA576" s="22"/>
      <c r="BTB576" s="22"/>
      <c r="BTC576" s="22"/>
      <c r="BTD576" s="22"/>
      <c r="BTE576" s="22"/>
      <c r="BTF576" s="22"/>
      <c r="BTG576" s="22"/>
      <c r="BTH576" s="22"/>
      <c r="BTI576" s="22"/>
      <c r="BTJ576" s="22"/>
      <c r="BTK576" s="22"/>
      <c r="BTL576" s="22"/>
      <c r="BTM576" s="22"/>
      <c r="BTN576" s="22"/>
      <c r="BTO576" s="22"/>
      <c r="BTP576" s="22"/>
      <c r="BTQ576" s="22"/>
      <c r="BTR576" s="22"/>
      <c r="BTS576" s="22"/>
      <c r="BTT576" s="22"/>
      <c r="BTU576" s="22"/>
      <c r="BTV576" s="22"/>
      <c r="BTW576" s="22"/>
      <c r="BTX576" s="22"/>
      <c r="BTY576" s="22"/>
      <c r="BTZ576" s="22"/>
      <c r="BUA576" s="22"/>
      <c r="BUB576" s="22"/>
      <c r="BUC576" s="22"/>
      <c r="BUD576" s="22"/>
      <c r="BUE576" s="22"/>
      <c r="BUF576" s="22"/>
      <c r="BUG576" s="22"/>
      <c r="BUH576" s="22"/>
      <c r="BUI576" s="22"/>
      <c r="BUJ576" s="22"/>
      <c r="BUK576" s="22"/>
      <c r="BUL576" s="22"/>
      <c r="BUM576" s="22"/>
      <c r="BUN576" s="22"/>
      <c r="BUO576" s="22"/>
      <c r="BUP576" s="22"/>
      <c r="BUQ576" s="22"/>
      <c r="BUR576" s="22"/>
      <c r="BUS576" s="22"/>
      <c r="BUT576" s="22"/>
      <c r="BUU576" s="22"/>
      <c r="BUV576" s="22"/>
      <c r="BUW576" s="22"/>
      <c r="BUX576" s="22"/>
      <c r="BUY576" s="22"/>
      <c r="BUZ576" s="22"/>
      <c r="BVA576" s="22"/>
      <c r="BVB576" s="22"/>
      <c r="BVC576" s="22"/>
      <c r="BVD576" s="22"/>
      <c r="BVE576" s="22"/>
      <c r="BVF576" s="22"/>
      <c r="BVG576" s="22"/>
      <c r="BVH576" s="22"/>
      <c r="BVI576" s="22"/>
      <c r="BVJ576" s="22"/>
      <c r="BVK576" s="22"/>
      <c r="BVL576" s="22"/>
      <c r="BVM576" s="22"/>
      <c r="BVN576" s="22"/>
      <c r="BVO576" s="22"/>
      <c r="BVP576" s="22"/>
      <c r="BVQ576" s="22"/>
      <c r="BVR576" s="22"/>
      <c r="BVS576" s="22"/>
      <c r="BVT576" s="22"/>
      <c r="BVU576" s="22"/>
      <c r="BVV576" s="22"/>
      <c r="BVW576" s="22"/>
      <c r="BVX576" s="22"/>
      <c r="BVY576" s="22"/>
      <c r="BVZ576" s="22"/>
      <c r="BWA576" s="22"/>
      <c r="BWB576" s="22"/>
      <c r="BWC576" s="22"/>
      <c r="BWD576" s="22"/>
      <c r="BWE576" s="22"/>
      <c r="BWF576" s="22"/>
      <c r="BWG576" s="22"/>
      <c r="BWH576" s="22"/>
      <c r="BWI576" s="22"/>
      <c r="BWJ576" s="22"/>
      <c r="BWK576" s="22"/>
      <c r="BWL576" s="22"/>
      <c r="BWM576" s="22"/>
      <c r="BWN576" s="22"/>
      <c r="BWO576" s="22"/>
      <c r="BWP576" s="22"/>
      <c r="BWQ576" s="22"/>
      <c r="BWR576" s="22"/>
      <c r="BWS576" s="22"/>
      <c r="BWT576" s="22"/>
      <c r="BWU576" s="22"/>
      <c r="BWV576" s="22"/>
      <c r="BWW576" s="22"/>
      <c r="BWX576" s="22"/>
      <c r="BWY576" s="22"/>
      <c r="BWZ576" s="22"/>
      <c r="BXA576" s="22"/>
      <c r="BXB576" s="22"/>
      <c r="BXC576" s="22"/>
      <c r="BXD576" s="22"/>
      <c r="BXE576" s="22"/>
      <c r="BXF576" s="22"/>
      <c r="BXG576" s="22"/>
      <c r="BXH576" s="22"/>
      <c r="BXI576" s="22"/>
      <c r="BXJ576" s="22"/>
      <c r="BXK576" s="22"/>
      <c r="BXL576" s="22"/>
      <c r="BXM576" s="22"/>
      <c r="BXN576" s="22"/>
      <c r="BXO576" s="22"/>
      <c r="BXP576" s="22"/>
      <c r="BXQ576" s="22"/>
      <c r="BXR576" s="22"/>
      <c r="BXS576" s="22"/>
      <c r="BXT576" s="22"/>
      <c r="BXU576" s="22"/>
      <c r="BXV576" s="22"/>
      <c r="BXW576" s="22"/>
      <c r="BXX576" s="22"/>
      <c r="BXY576" s="22"/>
      <c r="BXZ576" s="22"/>
      <c r="BYA576" s="22"/>
      <c r="BYB576" s="22"/>
      <c r="BYC576" s="22"/>
      <c r="BYD576" s="22"/>
      <c r="BYE576" s="22"/>
      <c r="BYF576" s="22"/>
      <c r="BYG576" s="22"/>
      <c r="BYH576" s="22"/>
      <c r="BYI576" s="22"/>
      <c r="BYJ576" s="22"/>
      <c r="BYK576" s="22"/>
      <c r="BYL576" s="22"/>
      <c r="BYM576" s="22"/>
      <c r="BYN576" s="22"/>
      <c r="BYO576" s="22"/>
      <c r="BYP576" s="22"/>
      <c r="BYQ576" s="22"/>
      <c r="BYR576" s="22"/>
      <c r="BYS576" s="22"/>
      <c r="BYT576" s="22"/>
      <c r="BYU576" s="22"/>
      <c r="BYV576" s="22"/>
      <c r="BYW576" s="22"/>
      <c r="BYX576" s="22"/>
      <c r="BYY576" s="22"/>
      <c r="BYZ576" s="22"/>
      <c r="BZA576" s="22"/>
      <c r="BZB576" s="22"/>
      <c r="BZC576" s="22"/>
      <c r="BZD576" s="22"/>
      <c r="BZE576" s="22"/>
      <c r="BZF576" s="22"/>
      <c r="BZG576" s="22"/>
      <c r="BZH576" s="22"/>
      <c r="BZI576" s="22"/>
      <c r="BZJ576" s="22"/>
      <c r="BZK576" s="22"/>
      <c r="BZL576" s="22"/>
      <c r="BZM576" s="22"/>
      <c r="BZN576" s="22"/>
      <c r="BZO576" s="22"/>
      <c r="BZP576" s="22"/>
      <c r="BZQ576" s="22"/>
      <c r="BZR576" s="22"/>
      <c r="BZS576" s="22"/>
      <c r="BZT576" s="22"/>
      <c r="BZU576" s="22"/>
      <c r="BZV576" s="22"/>
      <c r="BZW576" s="22"/>
      <c r="BZX576" s="22"/>
      <c r="BZY576" s="22"/>
      <c r="BZZ576" s="22"/>
      <c r="CAA576" s="22"/>
      <c r="CAB576" s="22"/>
      <c r="CAC576" s="22"/>
      <c r="CAD576" s="22"/>
      <c r="CAE576" s="22"/>
      <c r="CAF576" s="22"/>
      <c r="CAG576" s="22"/>
      <c r="CAH576" s="22"/>
      <c r="CAI576" s="22"/>
      <c r="CAJ576" s="22"/>
      <c r="CAK576" s="22"/>
      <c r="CAL576" s="22"/>
      <c r="CAM576" s="22"/>
      <c r="CAN576" s="22"/>
      <c r="CAO576" s="22"/>
      <c r="CAP576" s="22"/>
      <c r="CAQ576" s="22"/>
      <c r="CAR576" s="22"/>
      <c r="CAS576" s="22"/>
      <c r="CAT576" s="22"/>
      <c r="CAU576" s="22"/>
      <c r="CAV576" s="22"/>
      <c r="CAW576" s="22"/>
      <c r="CAX576" s="22"/>
      <c r="CAY576" s="22"/>
      <c r="CAZ576" s="22"/>
      <c r="CBA576" s="22"/>
      <c r="CBB576" s="22"/>
      <c r="CBC576" s="22"/>
      <c r="CBD576" s="22"/>
      <c r="CBE576" s="22"/>
      <c r="CBF576" s="22"/>
      <c r="CBG576" s="22"/>
      <c r="CBH576" s="22"/>
      <c r="CBI576" s="22"/>
      <c r="CBJ576" s="22"/>
      <c r="CBK576" s="22"/>
      <c r="CBL576" s="22"/>
      <c r="CBM576" s="22"/>
      <c r="CBN576" s="22"/>
      <c r="CBO576" s="22"/>
      <c r="CBP576" s="22"/>
      <c r="CBQ576" s="22"/>
      <c r="CBR576" s="22"/>
      <c r="CBS576" s="22"/>
      <c r="CBT576" s="22"/>
      <c r="CBU576" s="22"/>
      <c r="CBV576" s="22"/>
      <c r="CBW576" s="22"/>
      <c r="CBX576" s="22"/>
      <c r="CBY576" s="22"/>
      <c r="CBZ576" s="22"/>
      <c r="CCA576" s="22"/>
      <c r="CCB576" s="22"/>
      <c r="CCC576" s="22"/>
      <c r="CCD576" s="22"/>
      <c r="CCE576" s="22"/>
      <c r="CCF576" s="22"/>
      <c r="CCG576" s="22"/>
      <c r="CCH576" s="22"/>
      <c r="CCI576" s="22"/>
      <c r="CCJ576" s="22"/>
      <c r="CCK576" s="22"/>
      <c r="CCL576" s="22"/>
      <c r="CCM576" s="22"/>
      <c r="CCN576" s="22"/>
      <c r="CCO576" s="22"/>
      <c r="CCP576" s="22"/>
      <c r="CCQ576" s="22"/>
      <c r="CCR576" s="22"/>
      <c r="CCS576" s="22"/>
      <c r="CCT576" s="22"/>
      <c r="CCU576" s="22"/>
      <c r="CCV576" s="22"/>
      <c r="CCW576" s="22"/>
      <c r="CCX576" s="22"/>
      <c r="CCY576" s="22"/>
      <c r="CCZ576" s="22"/>
      <c r="CDA576" s="22"/>
      <c r="CDB576" s="22"/>
      <c r="CDC576" s="22"/>
      <c r="CDD576" s="22"/>
      <c r="CDE576" s="22"/>
      <c r="CDF576" s="22"/>
      <c r="CDG576" s="22"/>
      <c r="CDH576" s="22"/>
      <c r="CDI576" s="22"/>
      <c r="CDJ576" s="22"/>
      <c r="CDK576" s="22"/>
      <c r="CDL576" s="22"/>
      <c r="CDM576" s="22"/>
      <c r="CDN576" s="22"/>
      <c r="CDO576" s="22"/>
      <c r="CDP576" s="22"/>
      <c r="CDQ576" s="22"/>
      <c r="CDR576" s="22"/>
      <c r="CDS576" s="22"/>
      <c r="CDT576" s="22"/>
      <c r="CDU576" s="22"/>
      <c r="CDV576" s="22"/>
      <c r="CDW576" s="22"/>
      <c r="CDX576" s="22"/>
      <c r="CDY576" s="22"/>
      <c r="CDZ576" s="22"/>
      <c r="CEA576" s="22"/>
      <c r="CEB576" s="22"/>
      <c r="CEC576" s="22"/>
      <c r="CED576" s="22"/>
      <c r="CEE576" s="22"/>
      <c r="CEF576" s="22"/>
      <c r="CEG576" s="22"/>
      <c r="CEH576" s="22"/>
      <c r="CEI576" s="22"/>
      <c r="CEJ576" s="22"/>
      <c r="CEK576" s="22"/>
      <c r="CEL576" s="22"/>
      <c r="CEM576" s="22"/>
      <c r="CEN576" s="22"/>
      <c r="CEO576" s="22"/>
      <c r="CEP576" s="22"/>
      <c r="CEQ576" s="22"/>
      <c r="CER576" s="22"/>
      <c r="CES576" s="22"/>
      <c r="CET576" s="22"/>
      <c r="CEU576" s="22"/>
      <c r="CEV576" s="22"/>
      <c r="CEW576" s="22"/>
      <c r="CEX576" s="22"/>
      <c r="CEY576" s="22"/>
      <c r="CEZ576" s="22"/>
      <c r="CFA576" s="22"/>
      <c r="CFB576" s="22"/>
      <c r="CFC576" s="22"/>
      <c r="CFD576" s="22"/>
      <c r="CFE576" s="22"/>
      <c r="CFF576" s="22"/>
      <c r="CFG576" s="22"/>
      <c r="CFH576" s="22"/>
      <c r="CFI576" s="22"/>
      <c r="CFJ576" s="22"/>
      <c r="CFK576" s="22"/>
      <c r="CFL576" s="22"/>
      <c r="CFM576" s="22"/>
      <c r="CFN576" s="22"/>
      <c r="CFO576" s="22"/>
      <c r="CFP576" s="22"/>
      <c r="CFQ576" s="22"/>
      <c r="CFR576" s="22"/>
      <c r="CFS576" s="22"/>
      <c r="CFT576" s="22"/>
      <c r="CFU576" s="22"/>
      <c r="CFV576" s="22"/>
      <c r="CFW576" s="22"/>
      <c r="CFX576" s="22"/>
      <c r="CFY576" s="22"/>
      <c r="CFZ576" s="22"/>
      <c r="CGA576" s="22"/>
      <c r="CGB576" s="22"/>
      <c r="CGC576" s="22"/>
      <c r="CGD576" s="22"/>
      <c r="CGE576" s="22"/>
      <c r="CGF576" s="22"/>
      <c r="CGG576" s="22"/>
      <c r="CGH576" s="22"/>
      <c r="CGI576" s="22"/>
      <c r="CGJ576" s="22"/>
      <c r="CGK576" s="22"/>
      <c r="CGL576" s="22"/>
      <c r="CGM576" s="22"/>
      <c r="CGN576" s="22"/>
      <c r="CGO576" s="22"/>
      <c r="CGP576" s="22"/>
      <c r="CGQ576" s="22"/>
      <c r="CGR576" s="22"/>
      <c r="CGS576" s="22"/>
      <c r="CGT576" s="22"/>
      <c r="CGU576" s="22"/>
      <c r="CGV576" s="22"/>
      <c r="CGW576" s="22"/>
      <c r="CGX576" s="22"/>
      <c r="CGY576" s="22"/>
      <c r="CGZ576" s="22"/>
      <c r="CHA576" s="22"/>
      <c r="CHB576" s="22"/>
      <c r="CHC576" s="22"/>
      <c r="CHD576" s="22"/>
      <c r="CHE576" s="22"/>
      <c r="CHF576" s="22"/>
      <c r="CHG576" s="22"/>
      <c r="CHH576" s="22"/>
      <c r="CHI576" s="22"/>
      <c r="CHJ576" s="22"/>
      <c r="CHK576" s="22"/>
      <c r="CHL576" s="22"/>
      <c r="CHM576" s="22"/>
      <c r="CHN576" s="22"/>
      <c r="CHO576" s="22"/>
      <c r="CHP576" s="22"/>
      <c r="CHQ576" s="22"/>
      <c r="CHR576" s="22"/>
      <c r="CHS576" s="22"/>
      <c r="CHT576" s="22"/>
      <c r="CHU576" s="22"/>
      <c r="CHV576" s="22"/>
      <c r="CHW576" s="22"/>
      <c r="CHX576" s="22"/>
      <c r="CHY576" s="22"/>
      <c r="CHZ576" s="22"/>
      <c r="CIA576" s="22"/>
      <c r="CIB576" s="22"/>
      <c r="CIC576" s="22"/>
      <c r="CID576" s="22"/>
      <c r="CIE576" s="22"/>
      <c r="CIF576" s="22"/>
      <c r="CIG576" s="22"/>
      <c r="CIH576" s="22"/>
      <c r="CII576" s="22"/>
      <c r="CIJ576" s="22"/>
      <c r="CIK576" s="22"/>
      <c r="CIL576" s="22"/>
      <c r="CIM576" s="22"/>
      <c r="CIN576" s="22"/>
      <c r="CIO576" s="22"/>
      <c r="CIP576" s="22"/>
      <c r="CIQ576" s="22"/>
      <c r="CIR576" s="22"/>
      <c r="CIS576" s="22"/>
      <c r="CIT576" s="22"/>
      <c r="CIU576" s="22"/>
      <c r="CIV576" s="22"/>
      <c r="CIW576" s="22"/>
      <c r="CIX576" s="22"/>
      <c r="CIY576" s="22"/>
      <c r="CIZ576" s="22"/>
      <c r="CJA576" s="22"/>
      <c r="CJB576" s="22"/>
      <c r="CJC576" s="22"/>
      <c r="CJD576" s="22"/>
      <c r="CJE576" s="22"/>
      <c r="CJF576" s="22"/>
      <c r="CJG576" s="22"/>
      <c r="CJH576" s="22"/>
      <c r="CJI576" s="22"/>
      <c r="CJJ576" s="22"/>
      <c r="CJK576" s="22"/>
      <c r="CJL576" s="22"/>
      <c r="CJM576" s="22"/>
      <c r="CJN576" s="22"/>
      <c r="CJO576" s="22"/>
      <c r="CJP576" s="22"/>
      <c r="CJQ576" s="22"/>
      <c r="CJR576" s="22"/>
      <c r="CJS576" s="22"/>
      <c r="CJT576" s="22"/>
      <c r="CJU576" s="22"/>
      <c r="CJV576" s="22"/>
      <c r="CJW576" s="22"/>
      <c r="CJX576" s="22"/>
      <c r="CJY576" s="22"/>
      <c r="CJZ576" s="22"/>
      <c r="CKA576" s="22"/>
      <c r="CKB576" s="22"/>
      <c r="CKC576" s="22"/>
      <c r="CKD576" s="22"/>
      <c r="CKE576" s="22"/>
      <c r="CKF576" s="22"/>
      <c r="CKG576" s="22"/>
      <c r="CKH576" s="22"/>
      <c r="CKI576" s="22"/>
      <c r="CKJ576" s="22"/>
      <c r="CKK576" s="22"/>
      <c r="CKL576" s="22"/>
      <c r="CKM576" s="22"/>
      <c r="CKN576" s="22"/>
      <c r="CKO576" s="22"/>
      <c r="CKP576" s="22"/>
      <c r="CKQ576" s="22"/>
      <c r="CKR576" s="22"/>
      <c r="CKS576" s="22"/>
      <c r="CKT576" s="22"/>
      <c r="CKU576" s="22"/>
      <c r="CKV576" s="22"/>
      <c r="CKW576" s="22"/>
      <c r="CKX576" s="22"/>
      <c r="CKY576" s="22"/>
      <c r="CKZ576" s="22"/>
      <c r="CLA576" s="22"/>
      <c r="CLB576" s="22"/>
      <c r="CLC576" s="22"/>
      <c r="CLD576" s="22"/>
      <c r="CLE576" s="22"/>
      <c r="CLF576" s="22"/>
      <c r="CLG576" s="22"/>
      <c r="CLH576" s="22"/>
      <c r="CLI576" s="22"/>
      <c r="CLJ576" s="22"/>
      <c r="CLK576" s="22"/>
      <c r="CLL576" s="22"/>
      <c r="CLM576" s="22"/>
      <c r="CLN576" s="22"/>
      <c r="CLO576" s="22"/>
      <c r="CLP576" s="22"/>
      <c r="CLQ576" s="22"/>
      <c r="CLR576" s="22"/>
      <c r="CLS576" s="22"/>
      <c r="CLT576" s="22"/>
      <c r="CLU576" s="22"/>
      <c r="CLV576" s="22"/>
      <c r="CLW576" s="22"/>
      <c r="CLX576" s="22"/>
      <c r="CLY576" s="22"/>
      <c r="CLZ576" s="22"/>
      <c r="CMA576" s="22"/>
      <c r="CMB576" s="22"/>
      <c r="CMC576" s="22"/>
      <c r="CMD576" s="22"/>
      <c r="CME576" s="22"/>
      <c r="CMF576" s="22"/>
      <c r="CMG576" s="22"/>
      <c r="CMH576" s="22"/>
      <c r="CMI576" s="22"/>
      <c r="CMJ576" s="22"/>
      <c r="CMK576" s="22"/>
      <c r="CML576" s="22"/>
      <c r="CMM576" s="22"/>
      <c r="CMN576" s="22"/>
      <c r="CMO576" s="22"/>
      <c r="CMP576" s="22"/>
      <c r="CMQ576" s="22"/>
      <c r="CMR576" s="22"/>
      <c r="CMS576" s="22"/>
      <c r="CMT576" s="22"/>
      <c r="CMU576" s="22"/>
      <c r="CMV576" s="22"/>
      <c r="CMW576" s="22"/>
      <c r="CMX576" s="22"/>
      <c r="CMY576" s="22"/>
      <c r="CMZ576" s="22"/>
      <c r="CNA576" s="22"/>
      <c r="CNB576" s="22"/>
      <c r="CNC576" s="22"/>
      <c r="CND576" s="22"/>
      <c r="CNE576" s="22"/>
      <c r="CNF576" s="22"/>
      <c r="CNG576" s="22"/>
      <c r="CNH576" s="22"/>
      <c r="CNI576" s="22"/>
      <c r="CNJ576" s="22"/>
      <c r="CNK576" s="22"/>
      <c r="CNL576" s="22"/>
      <c r="CNM576" s="22"/>
      <c r="CNN576" s="22"/>
      <c r="CNO576" s="22"/>
      <c r="CNP576" s="22"/>
      <c r="CNQ576" s="22"/>
      <c r="CNR576" s="22"/>
      <c r="CNS576" s="22"/>
      <c r="CNT576" s="22"/>
      <c r="CNU576" s="22"/>
      <c r="CNV576" s="22"/>
      <c r="CNW576" s="22"/>
      <c r="CNX576" s="22"/>
      <c r="CNY576" s="22"/>
      <c r="CNZ576" s="22"/>
      <c r="COA576" s="22"/>
      <c r="COB576" s="22"/>
      <c r="COC576" s="22"/>
      <c r="COD576" s="22"/>
      <c r="COE576" s="22"/>
      <c r="COF576" s="22"/>
      <c r="COG576" s="22"/>
      <c r="COH576" s="22"/>
      <c r="COI576" s="22"/>
      <c r="COJ576" s="22"/>
      <c r="COK576" s="22"/>
      <c r="COL576" s="22"/>
      <c r="COM576" s="22"/>
      <c r="CON576" s="22"/>
      <c r="COO576" s="22"/>
      <c r="COP576" s="22"/>
      <c r="COQ576" s="22"/>
      <c r="COR576" s="22"/>
      <c r="COS576" s="22"/>
      <c r="COT576" s="22"/>
      <c r="COU576" s="22"/>
      <c r="COV576" s="22"/>
      <c r="COW576" s="22"/>
      <c r="COX576" s="22"/>
      <c r="COY576" s="22"/>
      <c r="COZ576" s="22"/>
      <c r="CPA576" s="22"/>
      <c r="CPB576" s="22"/>
      <c r="CPC576" s="22"/>
      <c r="CPD576" s="22"/>
      <c r="CPE576" s="22"/>
      <c r="CPF576" s="22"/>
      <c r="CPG576" s="22"/>
      <c r="CPH576" s="22"/>
      <c r="CPI576" s="22"/>
      <c r="CPJ576" s="22"/>
      <c r="CPK576" s="22"/>
      <c r="CPL576" s="22"/>
      <c r="CPM576" s="22"/>
      <c r="CPN576" s="22"/>
      <c r="CPO576" s="22"/>
      <c r="CPP576" s="22"/>
      <c r="CPQ576" s="22"/>
      <c r="CPR576" s="22"/>
      <c r="CPS576" s="22"/>
      <c r="CPT576" s="22"/>
      <c r="CPU576" s="22"/>
      <c r="CPV576" s="22"/>
      <c r="CPW576" s="22"/>
      <c r="CPX576" s="22"/>
      <c r="CPY576" s="22"/>
      <c r="CPZ576" s="22"/>
      <c r="CQA576" s="22"/>
      <c r="CQB576" s="22"/>
      <c r="CQC576" s="22"/>
      <c r="CQD576" s="22"/>
      <c r="CQE576" s="22"/>
      <c r="CQF576" s="22"/>
      <c r="CQG576" s="22"/>
      <c r="CQH576" s="22"/>
      <c r="CQI576" s="22"/>
      <c r="CQJ576" s="22"/>
      <c r="CQK576" s="22"/>
      <c r="CQL576" s="22"/>
      <c r="CQM576" s="22"/>
      <c r="CQN576" s="22"/>
      <c r="CQO576" s="22"/>
      <c r="CQP576" s="22"/>
      <c r="CQQ576" s="22"/>
      <c r="CQR576" s="22"/>
      <c r="CQS576" s="22"/>
      <c r="CQT576" s="22"/>
      <c r="CQU576" s="22"/>
      <c r="CQV576" s="22"/>
      <c r="CQW576" s="22"/>
      <c r="CQX576" s="22"/>
      <c r="CQY576" s="22"/>
      <c r="CQZ576" s="22"/>
      <c r="CRA576" s="22"/>
      <c r="CRB576" s="22"/>
      <c r="CRC576" s="22"/>
      <c r="CRD576" s="22"/>
      <c r="CRE576" s="22"/>
      <c r="CRF576" s="22"/>
      <c r="CRG576" s="22"/>
      <c r="CRH576" s="22"/>
      <c r="CRI576" s="22"/>
      <c r="CRJ576" s="22"/>
      <c r="CRK576" s="22"/>
      <c r="CRL576" s="22"/>
      <c r="CRM576" s="22"/>
      <c r="CRN576" s="22"/>
      <c r="CRO576" s="22"/>
      <c r="CRP576" s="22"/>
      <c r="CRQ576" s="22"/>
      <c r="CRR576" s="22"/>
      <c r="CRS576" s="22"/>
      <c r="CRT576" s="22"/>
      <c r="CRU576" s="22"/>
      <c r="CRV576" s="22"/>
      <c r="CRW576" s="22"/>
      <c r="CRX576" s="22"/>
      <c r="CRY576" s="22"/>
      <c r="CRZ576" s="22"/>
      <c r="CSA576" s="22"/>
      <c r="CSB576" s="22"/>
      <c r="CSC576" s="22"/>
      <c r="CSD576" s="22"/>
      <c r="CSE576" s="22"/>
      <c r="CSF576" s="22"/>
      <c r="CSG576" s="22"/>
      <c r="CSH576" s="22"/>
      <c r="CSI576" s="22"/>
      <c r="CSJ576" s="22"/>
      <c r="CSK576" s="22"/>
      <c r="CSL576" s="22"/>
      <c r="CSM576" s="22"/>
      <c r="CSN576" s="22"/>
      <c r="CSO576" s="22"/>
      <c r="CSP576" s="22"/>
      <c r="CSQ576" s="22"/>
      <c r="CSR576" s="22"/>
      <c r="CSS576" s="22"/>
      <c r="CST576" s="22"/>
      <c r="CSU576" s="22"/>
      <c r="CSV576" s="22"/>
      <c r="CSW576" s="22"/>
      <c r="CSX576" s="22"/>
      <c r="CSY576" s="22"/>
      <c r="CSZ576" s="22"/>
      <c r="CTA576" s="22"/>
      <c r="CTB576" s="22"/>
      <c r="CTC576" s="22"/>
      <c r="CTD576" s="22"/>
      <c r="CTE576" s="22"/>
      <c r="CTF576" s="22"/>
      <c r="CTG576" s="22"/>
      <c r="CTH576" s="22"/>
      <c r="CTI576" s="22"/>
      <c r="CTJ576" s="22"/>
      <c r="CTK576" s="22"/>
      <c r="CTL576" s="22"/>
      <c r="CTM576" s="22"/>
      <c r="CTN576" s="22"/>
      <c r="CTO576" s="22"/>
      <c r="CTP576" s="22"/>
      <c r="CTQ576" s="22"/>
      <c r="CTR576" s="22"/>
      <c r="CTS576" s="22"/>
      <c r="CTT576" s="22"/>
      <c r="CTU576" s="22"/>
      <c r="CTV576" s="22"/>
      <c r="CTW576" s="22"/>
      <c r="CTX576" s="22"/>
      <c r="CTY576" s="22"/>
      <c r="CTZ576" s="22"/>
      <c r="CUA576" s="22"/>
      <c r="CUB576" s="22"/>
      <c r="CUC576" s="22"/>
      <c r="CUD576" s="22"/>
      <c r="CUE576" s="22"/>
      <c r="CUF576" s="22"/>
      <c r="CUG576" s="22"/>
      <c r="CUH576" s="22"/>
      <c r="CUI576" s="22"/>
      <c r="CUJ576" s="22"/>
      <c r="CUK576" s="22"/>
      <c r="CUL576" s="22"/>
      <c r="CUM576" s="22"/>
      <c r="CUN576" s="22"/>
      <c r="CUO576" s="22"/>
      <c r="CUP576" s="22"/>
      <c r="CUQ576" s="22"/>
      <c r="CUR576" s="22"/>
      <c r="CUS576" s="22"/>
      <c r="CUT576" s="22"/>
      <c r="CUU576" s="22"/>
      <c r="CUV576" s="22"/>
      <c r="CUW576" s="22"/>
      <c r="CUX576" s="22"/>
      <c r="CUY576" s="22"/>
      <c r="CUZ576" s="22"/>
      <c r="CVA576" s="22"/>
      <c r="CVB576" s="22"/>
      <c r="CVC576" s="22"/>
      <c r="CVD576" s="22"/>
      <c r="CVE576" s="22"/>
      <c r="CVF576" s="22"/>
      <c r="CVG576" s="22"/>
      <c r="CVH576" s="22"/>
      <c r="CVI576" s="22"/>
      <c r="CVJ576" s="22"/>
      <c r="CVK576" s="22"/>
      <c r="CVL576" s="22"/>
      <c r="CVM576" s="22"/>
      <c r="CVN576" s="22"/>
      <c r="CVO576" s="22"/>
      <c r="CVP576" s="22"/>
      <c r="CVQ576" s="22"/>
      <c r="CVR576" s="22"/>
      <c r="CVS576" s="22"/>
      <c r="CVT576" s="22"/>
      <c r="CVU576" s="22"/>
      <c r="CVV576" s="22"/>
      <c r="CVW576" s="22"/>
      <c r="CVX576" s="22"/>
      <c r="CVY576" s="22"/>
      <c r="CVZ576" s="22"/>
      <c r="CWA576" s="22"/>
      <c r="CWB576" s="22"/>
      <c r="CWC576" s="22"/>
      <c r="CWD576" s="22"/>
      <c r="CWE576" s="22"/>
      <c r="CWF576" s="22"/>
      <c r="CWG576" s="22"/>
      <c r="CWH576" s="22"/>
      <c r="CWI576" s="22"/>
      <c r="CWJ576" s="22"/>
      <c r="CWK576" s="22"/>
      <c r="CWL576" s="22"/>
      <c r="CWM576" s="22"/>
      <c r="CWN576" s="22"/>
      <c r="CWO576" s="22"/>
      <c r="CWP576" s="22"/>
      <c r="CWQ576" s="22"/>
      <c r="CWR576" s="22"/>
      <c r="CWS576" s="22"/>
      <c r="CWT576" s="22"/>
      <c r="CWU576" s="22"/>
      <c r="CWV576" s="22"/>
      <c r="CWW576" s="22"/>
      <c r="CWX576" s="22"/>
      <c r="CWY576" s="22"/>
      <c r="CWZ576" s="22"/>
      <c r="CXA576" s="22"/>
      <c r="CXB576" s="22"/>
      <c r="CXC576" s="22"/>
      <c r="CXD576" s="22"/>
      <c r="CXE576" s="22"/>
      <c r="CXF576" s="22"/>
      <c r="CXG576" s="22"/>
      <c r="CXH576" s="22"/>
      <c r="CXI576" s="22"/>
      <c r="CXJ576" s="22"/>
      <c r="CXK576" s="22"/>
      <c r="CXL576" s="22"/>
      <c r="CXM576" s="22"/>
      <c r="CXN576" s="22"/>
      <c r="CXO576" s="22"/>
      <c r="CXP576" s="22"/>
      <c r="CXQ576" s="22"/>
      <c r="CXR576" s="22"/>
      <c r="CXS576" s="22"/>
      <c r="CXT576" s="22"/>
      <c r="CXU576" s="22"/>
      <c r="CXV576" s="22"/>
      <c r="CXW576" s="22"/>
      <c r="CXX576" s="22"/>
      <c r="CXY576" s="22"/>
      <c r="CXZ576" s="22"/>
      <c r="CYA576" s="22"/>
      <c r="CYB576" s="22"/>
      <c r="CYC576" s="22"/>
      <c r="CYD576" s="22"/>
      <c r="CYE576" s="22"/>
      <c r="CYF576" s="22"/>
      <c r="CYG576" s="22"/>
      <c r="CYH576" s="22"/>
      <c r="CYI576" s="22"/>
      <c r="CYJ576" s="22"/>
      <c r="CYK576" s="22"/>
      <c r="CYL576" s="22"/>
      <c r="CYM576" s="22"/>
      <c r="CYN576" s="22"/>
      <c r="CYO576" s="22"/>
      <c r="CYP576" s="22"/>
      <c r="CYQ576" s="22"/>
      <c r="CYR576" s="22"/>
      <c r="CYS576" s="22"/>
      <c r="CYT576" s="22"/>
      <c r="CYU576" s="22"/>
      <c r="CYV576" s="22"/>
      <c r="CYW576" s="22"/>
      <c r="CYX576" s="22"/>
      <c r="CYY576" s="22"/>
      <c r="CYZ576" s="22"/>
      <c r="CZA576" s="22"/>
      <c r="CZB576" s="22"/>
      <c r="CZC576" s="22"/>
      <c r="CZD576" s="22"/>
      <c r="CZE576" s="22"/>
      <c r="CZF576" s="22"/>
      <c r="CZG576" s="22"/>
      <c r="CZH576" s="22"/>
      <c r="CZI576" s="22"/>
      <c r="CZJ576" s="22"/>
      <c r="CZK576" s="22"/>
      <c r="CZL576" s="22"/>
      <c r="CZM576" s="22"/>
      <c r="CZN576" s="22"/>
      <c r="CZO576" s="22"/>
      <c r="CZP576" s="22"/>
      <c r="CZQ576" s="22"/>
      <c r="CZR576" s="22"/>
      <c r="CZS576" s="22"/>
      <c r="CZT576" s="22"/>
      <c r="CZU576" s="22"/>
      <c r="CZV576" s="22"/>
      <c r="CZW576" s="22"/>
      <c r="CZX576" s="22"/>
      <c r="CZY576" s="22"/>
      <c r="CZZ576" s="22"/>
      <c r="DAA576" s="22"/>
      <c r="DAB576" s="22"/>
      <c r="DAC576" s="22"/>
      <c r="DAD576" s="22"/>
      <c r="DAE576" s="22"/>
      <c r="DAF576" s="22"/>
      <c r="DAG576" s="22"/>
      <c r="DAH576" s="22"/>
      <c r="DAI576" s="22"/>
      <c r="DAJ576" s="22"/>
      <c r="DAK576" s="22"/>
      <c r="DAL576" s="22"/>
      <c r="DAM576" s="22"/>
      <c r="DAN576" s="22"/>
      <c r="DAO576" s="22"/>
      <c r="DAP576" s="22"/>
      <c r="DAQ576" s="22"/>
      <c r="DAR576" s="22"/>
      <c r="DAS576" s="22"/>
      <c r="DAT576" s="22"/>
      <c r="DAU576" s="22"/>
      <c r="DAV576" s="22"/>
      <c r="DAW576" s="22"/>
      <c r="DAX576" s="22"/>
      <c r="DAY576" s="22"/>
      <c r="DAZ576" s="22"/>
      <c r="DBA576" s="22"/>
      <c r="DBB576" s="22"/>
      <c r="DBC576" s="22"/>
      <c r="DBD576" s="22"/>
      <c r="DBE576" s="22"/>
      <c r="DBF576" s="22"/>
      <c r="DBG576" s="22"/>
      <c r="DBH576" s="22"/>
      <c r="DBI576" s="22"/>
      <c r="DBJ576" s="22"/>
      <c r="DBK576" s="22"/>
      <c r="DBL576" s="22"/>
      <c r="DBM576" s="22"/>
      <c r="DBN576" s="22"/>
      <c r="DBO576" s="22"/>
      <c r="DBP576" s="22"/>
      <c r="DBQ576" s="22"/>
      <c r="DBR576" s="22"/>
      <c r="DBS576" s="22"/>
      <c r="DBT576" s="22"/>
      <c r="DBU576" s="22"/>
      <c r="DBV576" s="22"/>
      <c r="DBW576" s="22"/>
      <c r="DBX576" s="22"/>
      <c r="DBY576" s="22"/>
      <c r="DBZ576" s="22"/>
      <c r="DCA576" s="22"/>
      <c r="DCB576" s="22"/>
      <c r="DCC576" s="22"/>
      <c r="DCD576" s="22"/>
      <c r="DCE576" s="22"/>
      <c r="DCF576" s="22"/>
      <c r="DCG576" s="22"/>
      <c r="DCH576" s="22"/>
      <c r="DCI576" s="22"/>
      <c r="DCJ576" s="22"/>
      <c r="DCK576" s="22"/>
      <c r="DCL576" s="22"/>
      <c r="DCM576" s="22"/>
      <c r="DCN576" s="22"/>
      <c r="DCO576" s="22"/>
      <c r="DCP576" s="22"/>
      <c r="DCQ576" s="22"/>
      <c r="DCR576" s="22"/>
      <c r="DCS576" s="22"/>
      <c r="DCT576" s="22"/>
      <c r="DCU576" s="22"/>
      <c r="DCV576" s="22"/>
      <c r="DCW576" s="22"/>
      <c r="DCX576" s="22"/>
      <c r="DCY576" s="22"/>
      <c r="DCZ576" s="22"/>
      <c r="DDA576" s="22"/>
      <c r="DDB576" s="22"/>
      <c r="DDC576" s="22"/>
      <c r="DDD576" s="22"/>
      <c r="DDE576" s="22"/>
      <c r="DDF576" s="22"/>
      <c r="DDG576" s="22"/>
      <c r="DDH576" s="22"/>
      <c r="DDI576" s="22"/>
      <c r="DDJ576" s="22"/>
      <c r="DDK576" s="22"/>
      <c r="DDL576" s="22"/>
      <c r="DDM576" s="22"/>
      <c r="DDN576" s="22"/>
      <c r="DDO576" s="22"/>
      <c r="DDP576" s="22"/>
      <c r="DDQ576" s="22"/>
      <c r="DDR576" s="22"/>
      <c r="DDS576" s="22"/>
      <c r="DDT576" s="22"/>
      <c r="DDU576" s="22"/>
      <c r="DDV576" s="22"/>
      <c r="DDW576" s="22"/>
      <c r="DDX576" s="22"/>
      <c r="DDY576" s="22"/>
      <c r="DDZ576" s="22"/>
      <c r="DEA576" s="22"/>
      <c r="DEB576" s="22"/>
      <c r="DEC576" s="22"/>
      <c r="DED576" s="22"/>
      <c r="DEE576" s="22"/>
      <c r="DEF576" s="22"/>
      <c r="DEG576" s="22"/>
      <c r="DEH576" s="22"/>
      <c r="DEI576" s="22"/>
      <c r="DEJ576" s="22"/>
      <c r="DEK576" s="22"/>
      <c r="DEL576" s="22"/>
      <c r="DEM576" s="22"/>
      <c r="DEN576" s="22"/>
      <c r="DEO576" s="22"/>
      <c r="DEP576" s="22"/>
      <c r="DEQ576" s="22"/>
      <c r="DER576" s="22"/>
      <c r="DES576" s="22"/>
      <c r="DET576" s="22"/>
      <c r="DEU576" s="22"/>
      <c r="DEV576" s="22"/>
      <c r="DEW576" s="22"/>
      <c r="DEX576" s="22"/>
      <c r="DEY576" s="22"/>
      <c r="DEZ576" s="22"/>
      <c r="DFA576" s="22"/>
      <c r="DFB576" s="22"/>
      <c r="DFC576" s="22"/>
      <c r="DFD576" s="22"/>
      <c r="DFE576" s="22"/>
      <c r="DFF576" s="22"/>
      <c r="DFG576" s="22"/>
      <c r="DFH576" s="22"/>
      <c r="DFI576" s="22"/>
      <c r="DFJ576" s="22"/>
      <c r="DFK576" s="22"/>
      <c r="DFL576" s="22"/>
      <c r="DFM576" s="22"/>
      <c r="DFN576" s="22"/>
      <c r="DFO576" s="22"/>
      <c r="DFP576" s="22"/>
      <c r="DFQ576" s="22"/>
      <c r="DFR576" s="22"/>
      <c r="DFS576" s="22"/>
      <c r="DFT576" s="22"/>
      <c r="DFU576" s="22"/>
      <c r="DFV576" s="22"/>
      <c r="DFW576" s="22"/>
      <c r="DFX576" s="22"/>
      <c r="DFY576" s="22"/>
      <c r="DFZ576" s="22"/>
      <c r="DGA576" s="22"/>
      <c r="DGB576" s="22"/>
      <c r="DGC576" s="22"/>
      <c r="DGD576" s="22"/>
      <c r="DGE576" s="22"/>
      <c r="DGF576" s="22"/>
      <c r="DGG576" s="22"/>
      <c r="DGH576" s="22"/>
      <c r="DGI576" s="22"/>
      <c r="DGJ576" s="22"/>
      <c r="DGK576" s="22"/>
      <c r="DGL576" s="22"/>
      <c r="DGM576" s="22"/>
      <c r="DGN576" s="22"/>
      <c r="DGO576" s="22"/>
      <c r="DGP576" s="22"/>
      <c r="DGQ576" s="22"/>
      <c r="DGR576" s="22"/>
      <c r="DGS576" s="22"/>
      <c r="DGT576" s="22"/>
      <c r="DGU576" s="22"/>
      <c r="DGV576" s="22"/>
      <c r="DGW576" s="22"/>
      <c r="DGX576" s="22"/>
      <c r="DGY576" s="22"/>
      <c r="DGZ576" s="22"/>
      <c r="DHA576" s="22"/>
      <c r="DHB576" s="22"/>
      <c r="DHC576" s="22"/>
      <c r="DHD576" s="22"/>
      <c r="DHE576" s="22"/>
      <c r="DHF576" s="22"/>
      <c r="DHG576" s="22"/>
      <c r="DHH576" s="22"/>
      <c r="DHI576" s="22"/>
      <c r="DHJ576" s="22"/>
      <c r="DHK576" s="22"/>
      <c r="DHL576" s="22"/>
      <c r="DHM576" s="22"/>
      <c r="DHN576" s="22"/>
      <c r="DHO576" s="22"/>
      <c r="DHP576" s="22"/>
      <c r="DHQ576" s="22"/>
      <c r="DHR576" s="22"/>
      <c r="DHS576" s="22"/>
      <c r="DHT576" s="22"/>
      <c r="DHU576" s="22"/>
      <c r="DHV576" s="22"/>
      <c r="DHW576" s="22"/>
      <c r="DHX576" s="22"/>
      <c r="DHY576" s="22"/>
      <c r="DHZ576" s="22"/>
      <c r="DIA576" s="22"/>
      <c r="DIB576" s="22"/>
      <c r="DIC576" s="22"/>
      <c r="DID576" s="22"/>
      <c r="DIE576" s="22"/>
      <c r="DIF576" s="22"/>
      <c r="DIG576" s="22"/>
      <c r="DIH576" s="22"/>
      <c r="DII576" s="22"/>
      <c r="DIJ576" s="22"/>
      <c r="DIK576" s="22"/>
      <c r="DIL576" s="22"/>
      <c r="DIM576" s="22"/>
      <c r="DIN576" s="22"/>
      <c r="DIO576" s="22"/>
      <c r="DIP576" s="22"/>
      <c r="DIQ576" s="22"/>
      <c r="DIR576" s="22"/>
      <c r="DIS576" s="22"/>
      <c r="DIT576" s="22"/>
      <c r="DIU576" s="22"/>
      <c r="DIV576" s="22"/>
      <c r="DIW576" s="22"/>
      <c r="DIX576" s="22"/>
      <c r="DIY576" s="22"/>
      <c r="DIZ576" s="22"/>
      <c r="DJA576" s="22"/>
      <c r="DJB576" s="22"/>
      <c r="DJC576" s="22"/>
      <c r="DJD576" s="22"/>
      <c r="DJE576" s="22"/>
      <c r="DJF576" s="22"/>
      <c r="DJG576" s="22"/>
      <c r="DJH576" s="22"/>
      <c r="DJI576" s="22"/>
      <c r="DJJ576" s="22"/>
      <c r="DJK576" s="22"/>
      <c r="DJL576" s="22"/>
      <c r="DJM576" s="22"/>
      <c r="DJN576" s="22"/>
      <c r="DJO576" s="22"/>
      <c r="DJP576" s="22"/>
      <c r="DJQ576" s="22"/>
      <c r="DJR576" s="22"/>
      <c r="DJS576" s="22"/>
      <c r="DJT576" s="22"/>
      <c r="DJU576" s="22"/>
      <c r="DJV576" s="22"/>
      <c r="DJW576" s="22"/>
      <c r="DJX576" s="22"/>
      <c r="DJY576" s="22"/>
      <c r="DJZ576" s="22"/>
      <c r="DKA576" s="22"/>
      <c r="DKB576" s="22"/>
      <c r="DKC576" s="22"/>
      <c r="DKD576" s="22"/>
      <c r="DKE576" s="22"/>
      <c r="DKF576" s="22"/>
      <c r="DKG576" s="22"/>
      <c r="DKH576" s="22"/>
      <c r="DKI576" s="22"/>
      <c r="DKJ576" s="22"/>
      <c r="DKK576" s="22"/>
      <c r="DKL576" s="22"/>
      <c r="DKM576" s="22"/>
      <c r="DKN576" s="22"/>
      <c r="DKO576" s="22"/>
      <c r="DKP576" s="22"/>
      <c r="DKQ576" s="22"/>
      <c r="DKR576" s="22"/>
      <c r="DKS576" s="22"/>
      <c r="DKT576" s="22"/>
      <c r="DKU576" s="22"/>
      <c r="DKV576" s="22"/>
      <c r="DKW576" s="22"/>
      <c r="DKX576" s="22"/>
      <c r="DKY576" s="22"/>
      <c r="DKZ576" s="22"/>
      <c r="DLA576" s="22"/>
      <c r="DLB576" s="22"/>
      <c r="DLC576" s="22"/>
      <c r="DLD576" s="22"/>
      <c r="DLE576" s="22"/>
      <c r="DLF576" s="22"/>
      <c r="DLG576" s="22"/>
      <c r="DLH576" s="22"/>
      <c r="DLI576" s="22"/>
      <c r="DLJ576" s="22"/>
      <c r="DLK576" s="22"/>
      <c r="DLL576" s="22"/>
      <c r="DLM576" s="22"/>
      <c r="DLN576" s="22"/>
      <c r="DLO576" s="22"/>
      <c r="DLP576" s="22"/>
      <c r="DLQ576" s="22"/>
      <c r="DLR576" s="22"/>
      <c r="DLS576" s="22"/>
      <c r="DLT576" s="22"/>
      <c r="DLU576" s="22"/>
      <c r="DLV576" s="22"/>
      <c r="DLW576" s="22"/>
      <c r="DLX576" s="22"/>
      <c r="DLY576" s="22"/>
      <c r="DLZ576" s="22"/>
      <c r="DMA576" s="22"/>
      <c r="DMB576" s="22"/>
      <c r="DMC576" s="22"/>
      <c r="DMD576" s="22"/>
      <c r="DME576" s="22"/>
      <c r="DMF576" s="22"/>
      <c r="DMG576" s="22"/>
      <c r="DMH576" s="22"/>
      <c r="DMI576" s="22"/>
      <c r="DMJ576" s="22"/>
      <c r="DMK576" s="22"/>
      <c r="DML576" s="22"/>
      <c r="DMM576" s="22"/>
      <c r="DMN576" s="22"/>
      <c r="DMO576" s="22"/>
      <c r="DMP576" s="22"/>
      <c r="DMQ576" s="22"/>
      <c r="DMR576" s="22"/>
      <c r="DMS576" s="22"/>
      <c r="DMT576" s="22"/>
      <c r="DMU576" s="22"/>
      <c r="DMV576" s="22"/>
      <c r="DMW576" s="22"/>
      <c r="DMX576" s="22"/>
      <c r="DMY576" s="22"/>
      <c r="DMZ576" s="22"/>
      <c r="DNA576" s="22"/>
      <c r="DNB576" s="22"/>
      <c r="DNC576" s="22"/>
      <c r="DND576" s="22"/>
      <c r="DNE576" s="22"/>
      <c r="DNF576" s="22"/>
      <c r="DNG576" s="22"/>
      <c r="DNH576" s="22"/>
      <c r="DNI576" s="22"/>
      <c r="DNJ576" s="22"/>
      <c r="DNK576" s="22"/>
      <c r="DNL576" s="22"/>
      <c r="DNM576" s="22"/>
      <c r="DNN576" s="22"/>
      <c r="DNO576" s="22"/>
      <c r="DNP576" s="22"/>
      <c r="DNQ576" s="22"/>
      <c r="DNR576" s="22"/>
      <c r="DNS576" s="22"/>
      <c r="DNT576" s="22"/>
      <c r="DNU576" s="22"/>
      <c r="DNV576" s="22"/>
      <c r="DNW576" s="22"/>
      <c r="DNX576" s="22"/>
      <c r="DNY576" s="22"/>
      <c r="DNZ576" s="22"/>
      <c r="DOA576" s="22"/>
      <c r="DOB576" s="22"/>
      <c r="DOC576" s="22"/>
      <c r="DOD576" s="22"/>
      <c r="DOE576" s="22"/>
      <c r="DOF576" s="22"/>
      <c r="DOG576" s="22"/>
      <c r="DOH576" s="22"/>
      <c r="DOI576" s="22"/>
      <c r="DOJ576" s="22"/>
      <c r="DOK576" s="22"/>
      <c r="DOL576" s="22"/>
      <c r="DOM576" s="22"/>
      <c r="DON576" s="22"/>
      <c r="DOO576" s="22"/>
      <c r="DOP576" s="22"/>
      <c r="DOQ576" s="22"/>
      <c r="DOR576" s="22"/>
      <c r="DOS576" s="22"/>
      <c r="DOT576" s="22"/>
      <c r="DOU576" s="22"/>
      <c r="DOV576" s="22"/>
      <c r="DOW576" s="22"/>
      <c r="DOX576" s="22"/>
      <c r="DOY576" s="22"/>
      <c r="DOZ576" s="22"/>
      <c r="DPA576" s="22"/>
      <c r="DPB576" s="22"/>
      <c r="DPC576" s="22"/>
      <c r="DPD576" s="22"/>
      <c r="DPE576" s="22"/>
      <c r="DPF576" s="22"/>
      <c r="DPG576" s="22"/>
      <c r="DPH576" s="22"/>
      <c r="DPI576" s="22"/>
      <c r="DPJ576" s="22"/>
      <c r="DPK576" s="22"/>
      <c r="DPL576" s="22"/>
      <c r="DPM576" s="22"/>
      <c r="DPN576" s="22"/>
      <c r="DPO576" s="22"/>
      <c r="DPP576" s="22"/>
      <c r="DPQ576" s="22"/>
      <c r="DPR576" s="22"/>
      <c r="DPS576" s="22"/>
      <c r="DPT576" s="22"/>
      <c r="DPU576" s="22"/>
      <c r="DPV576" s="22"/>
      <c r="DPW576" s="22"/>
      <c r="DPX576" s="22"/>
      <c r="DPY576" s="22"/>
      <c r="DPZ576" s="22"/>
      <c r="DQA576" s="22"/>
      <c r="DQB576" s="22"/>
      <c r="DQC576" s="22"/>
      <c r="DQD576" s="22"/>
      <c r="DQE576" s="22"/>
      <c r="DQF576" s="22"/>
      <c r="DQG576" s="22"/>
      <c r="DQH576" s="22"/>
      <c r="DQI576" s="22"/>
      <c r="DQJ576" s="22"/>
      <c r="DQK576" s="22"/>
      <c r="DQL576" s="22"/>
      <c r="DQM576" s="22"/>
      <c r="DQN576" s="22"/>
      <c r="DQO576" s="22"/>
      <c r="DQP576" s="22"/>
      <c r="DQQ576" s="22"/>
      <c r="DQR576" s="22"/>
      <c r="DQS576" s="22"/>
      <c r="DQT576" s="22"/>
      <c r="DQU576" s="22"/>
      <c r="DQV576" s="22"/>
      <c r="DQW576" s="22"/>
      <c r="DQX576" s="22"/>
      <c r="DQY576" s="22"/>
      <c r="DQZ576" s="22"/>
      <c r="DRA576" s="22"/>
      <c r="DRB576" s="22"/>
      <c r="DRC576" s="22"/>
      <c r="DRD576" s="22"/>
      <c r="DRE576" s="22"/>
      <c r="DRF576" s="22"/>
      <c r="DRG576" s="22"/>
      <c r="DRH576" s="22"/>
      <c r="DRI576" s="22"/>
      <c r="DRJ576" s="22"/>
      <c r="DRK576" s="22"/>
      <c r="DRL576" s="22"/>
      <c r="DRM576" s="22"/>
      <c r="DRN576" s="22"/>
      <c r="DRO576" s="22"/>
      <c r="DRP576" s="22"/>
      <c r="DRQ576" s="22"/>
      <c r="DRR576" s="22"/>
      <c r="DRS576" s="22"/>
      <c r="DRT576" s="22"/>
      <c r="DRU576" s="22"/>
      <c r="DRV576" s="22"/>
      <c r="DRW576" s="22"/>
      <c r="DRX576" s="22"/>
      <c r="DRY576" s="22"/>
      <c r="DRZ576" s="22"/>
      <c r="DSA576" s="22"/>
      <c r="DSB576" s="22"/>
      <c r="DSC576" s="22"/>
      <c r="DSD576" s="22"/>
      <c r="DSE576" s="22"/>
      <c r="DSF576" s="22"/>
      <c r="DSG576" s="22"/>
      <c r="DSH576" s="22"/>
      <c r="DSI576" s="22"/>
      <c r="DSJ576" s="22"/>
      <c r="DSK576" s="22"/>
      <c r="DSL576" s="22"/>
      <c r="DSM576" s="22"/>
      <c r="DSN576" s="22"/>
      <c r="DSO576" s="22"/>
      <c r="DSP576" s="22"/>
      <c r="DSQ576" s="22"/>
      <c r="DSR576" s="22"/>
      <c r="DSS576" s="22"/>
      <c r="DST576" s="22"/>
      <c r="DSU576" s="22"/>
      <c r="DSV576" s="22"/>
      <c r="DSW576" s="22"/>
      <c r="DSX576" s="22"/>
      <c r="DSY576" s="22"/>
      <c r="DSZ576" s="22"/>
      <c r="DTA576" s="22"/>
      <c r="DTB576" s="22"/>
      <c r="DTC576" s="22"/>
      <c r="DTD576" s="22"/>
      <c r="DTE576" s="22"/>
      <c r="DTF576" s="22"/>
      <c r="DTG576" s="22"/>
      <c r="DTH576" s="22"/>
      <c r="DTI576" s="22"/>
      <c r="DTJ576" s="22"/>
      <c r="DTK576" s="22"/>
      <c r="DTL576" s="22"/>
      <c r="DTM576" s="22"/>
      <c r="DTN576" s="22"/>
      <c r="DTO576" s="22"/>
      <c r="DTP576" s="22"/>
      <c r="DTQ576" s="22"/>
      <c r="DTR576" s="22"/>
      <c r="DTS576" s="22"/>
      <c r="DTT576" s="22"/>
      <c r="DTU576" s="22"/>
      <c r="DTV576" s="22"/>
      <c r="DTW576" s="22"/>
      <c r="DTX576" s="22"/>
      <c r="DTY576" s="22"/>
      <c r="DTZ576" s="22"/>
      <c r="DUA576" s="22"/>
      <c r="DUB576" s="22"/>
      <c r="DUC576" s="22"/>
      <c r="DUD576" s="22"/>
      <c r="DUE576" s="22"/>
      <c r="DUF576" s="22"/>
      <c r="DUG576" s="22"/>
      <c r="DUH576" s="22"/>
      <c r="DUI576" s="22"/>
      <c r="DUJ576" s="22"/>
      <c r="DUK576" s="22"/>
      <c r="DUL576" s="22"/>
      <c r="DUM576" s="22"/>
      <c r="DUN576" s="22"/>
      <c r="DUO576" s="22"/>
      <c r="DUP576" s="22"/>
      <c r="DUQ576" s="22"/>
      <c r="DUR576" s="22"/>
      <c r="DUS576" s="22"/>
      <c r="DUT576" s="22"/>
      <c r="DUU576" s="22"/>
      <c r="DUV576" s="22"/>
      <c r="DUW576" s="22"/>
      <c r="DUX576" s="22"/>
      <c r="DUY576" s="22"/>
      <c r="DUZ576" s="22"/>
      <c r="DVA576" s="22"/>
      <c r="DVB576" s="22"/>
      <c r="DVC576" s="22"/>
      <c r="DVD576" s="22"/>
      <c r="DVE576" s="22"/>
      <c r="DVF576" s="22"/>
      <c r="DVG576" s="22"/>
      <c r="DVH576" s="22"/>
      <c r="DVI576" s="22"/>
      <c r="DVJ576" s="22"/>
      <c r="DVK576" s="22"/>
      <c r="DVL576" s="22"/>
      <c r="DVM576" s="22"/>
      <c r="DVN576" s="22"/>
      <c r="DVO576" s="22"/>
      <c r="DVP576" s="22"/>
      <c r="DVQ576" s="22"/>
      <c r="DVR576" s="22"/>
      <c r="DVS576" s="22"/>
      <c r="DVT576" s="22"/>
      <c r="DVU576" s="22"/>
      <c r="DVV576" s="22"/>
      <c r="DVW576" s="22"/>
      <c r="DVX576" s="22"/>
      <c r="DVY576" s="22"/>
      <c r="DVZ576" s="22"/>
      <c r="DWA576" s="22"/>
      <c r="DWB576" s="22"/>
      <c r="DWC576" s="22"/>
      <c r="DWD576" s="22"/>
      <c r="DWE576" s="22"/>
      <c r="DWF576" s="22"/>
      <c r="DWG576" s="22"/>
      <c r="DWH576" s="22"/>
      <c r="DWI576" s="22"/>
      <c r="DWJ576" s="22"/>
      <c r="DWK576" s="22"/>
      <c r="DWL576" s="22"/>
      <c r="DWM576" s="22"/>
      <c r="DWN576" s="22"/>
      <c r="DWO576" s="22"/>
      <c r="DWP576" s="22"/>
      <c r="DWQ576" s="22"/>
      <c r="DWR576" s="22"/>
      <c r="DWS576" s="22"/>
      <c r="DWT576" s="22"/>
      <c r="DWU576" s="22"/>
      <c r="DWV576" s="22"/>
      <c r="DWW576" s="22"/>
      <c r="DWX576" s="22"/>
      <c r="DWY576" s="22"/>
      <c r="DWZ576" s="22"/>
      <c r="DXA576" s="22"/>
      <c r="DXB576" s="22"/>
      <c r="DXC576" s="22"/>
      <c r="DXD576" s="22"/>
      <c r="DXE576" s="22"/>
      <c r="DXF576" s="22"/>
      <c r="DXG576" s="22"/>
      <c r="DXH576" s="22"/>
      <c r="DXI576" s="22"/>
      <c r="DXJ576" s="22"/>
      <c r="DXK576" s="22"/>
      <c r="DXL576" s="22"/>
      <c r="DXM576" s="22"/>
      <c r="DXN576" s="22"/>
      <c r="DXO576" s="22"/>
      <c r="DXP576" s="22"/>
      <c r="DXQ576" s="22"/>
      <c r="DXR576" s="22"/>
      <c r="DXS576" s="22"/>
      <c r="DXT576" s="22"/>
      <c r="DXU576" s="22"/>
      <c r="DXV576" s="22"/>
      <c r="DXW576" s="22"/>
      <c r="DXX576" s="22"/>
      <c r="DXY576" s="22"/>
      <c r="DXZ576" s="22"/>
      <c r="DYA576" s="22"/>
      <c r="DYB576" s="22"/>
      <c r="DYC576" s="22"/>
      <c r="DYD576" s="22"/>
      <c r="DYE576" s="22"/>
      <c r="DYF576" s="22"/>
      <c r="DYG576" s="22"/>
      <c r="DYH576" s="22"/>
      <c r="DYI576" s="22"/>
      <c r="DYJ576" s="22"/>
      <c r="DYK576" s="22"/>
      <c r="DYL576" s="22"/>
      <c r="DYM576" s="22"/>
      <c r="DYN576" s="22"/>
      <c r="DYO576" s="22"/>
      <c r="DYP576" s="22"/>
      <c r="DYQ576" s="22"/>
      <c r="DYR576" s="22"/>
      <c r="DYS576" s="22"/>
      <c r="DYT576" s="22"/>
      <c r="DYU576" s="22"/>
      <c r="DYV576" s="22"/>
      <c r="DYW576" s="22"/>
      <c r="DYX576" s="22"/>
      <c r="DYY576" s="22"/>
      <c r="DYZ576" s="22"/>
      <c r="DZA576" s="22"/>
      <c r="DZB576" s="22"/>
      <c r="DZC576" s="22"/>
      <c r="DZD576" s="22"/>
      <c r="DZE576" s="22"/>
      <c r="DZF576" s="22"/>
      <c r="DZG576" s="22"/>
      <c r="DZH576" s="22"/>
      <c r="DZI576" s="22"/>
      <c r="DZJ576" s="22"/>
      <c r="DZK576" s="22"/>
      <c r="DZL576" s="22"/>
      <c r="DZM576" s="22"/>
      <c r="DZN576" s="22"/>
      <c r="DZO576" s="22"/>
      <c r="DZP576" s="22"/>
      <c r="DZQ576" s="22"/>
      <c r="DZR576" s="22"/>
      <c r="DZS576" s="22"/>
      <c r="DZT576" s="22"/>
      <c r="DZU576" s="22"/>
      <c r="DZV576" s="22"/>
      <c r="DZW576" s="22"/>
      <c r="DZX576" s="22"/>
      <c r="DZY576" s="22"/>
      <c r="DZZ576" s="22"/>
      <c r="EAA576" s="22"/>
      <c r="EAB576" s="22"/>
      <c r="EAC576" s="22"/>
      <c r="EAD576" s="22"/>
      <c r="EAE576" s="22"/>
      <c r="EAF576" s="22"/>
      <c r="EAG576" s="22"/>
      <c r="EAH576" s="22"/>
      <c r="EAI576" s="22"/>
      <c r="EAJ576" s="22"/>
      <c r="EAK576" s="22"/>
      <c r="EAL576" s="22"/>
      <c r="EAM576" s="22"/>
      <c r="EAN576" s="22"/>
      <c r="EAO576" s="22"/>
      <c r="EAP576" s="22"/>
      <c r="EAQ576" s="22"/>
      <c r="EAR576" s="22"/>
      <c r="EAS576" s="22"/>
      <c r="EAT576" s="22"/>
      <c r="EAU576" s="22"/>
      <c r="EAV576" s="22"/>
      <c r="EAW576" s="22"/>
      <c r="EAX576" s="22"/>
      <c r="EAY576" s="22"/>
      <c r="EAZ576" s="22"/>
      <c r="EBA576" s="22"/>
      <c r="EBB576" s="22"/>
      <c r="EBC576" s="22"/>
      <c r="EBD576" s="22"/>
      <c r="EBE576" s="22"/>
      <c r="EBF576" s="22"/>
      <c r="EBG576" s="22"/>
      <c r="EBH576" s="22"/>
      <c r="EBI576" s="22"/>
      <c r="EBJ576" s="22"/>
      <c r="EBK576" s="22"/>
      <c r="EBL576" s="22"/>
      <c r="EBM576" s="22"/>
      <c r="EBN576" s="22"/>
      <c r="EBO576" s="22"/>
      <c r="EBP576" s="22"/>
      <c r="EBQ576" s="22"/>
      <c r="EBR576" s="22"/>
      <c r="EBS576" s="22"/>
      <c r="EBT576" s="22"/>
      <c r="EBU576" s="22"/>
      <c r="EBV576" s="22"/>
      <c r="EBW576" s="22"/>
      <c r="EBX576" s="22"/>
      <c r="EBY576" s="22"/>
      <c r="EBZ576" s="22"/>
      <c r="ECA576" s="22"/>
      <c r="ECB576" s="22"/>
      <c r="ECC576" s="22"/>
      <c r="ECD576" s="22"/>
      <c r="ECE576" s="22"/>
      <c r="ECF576" s="22"/>
      <c r="ECG576" s="22"/>
      <c r="ECH576" s="22"/>
      <c r="ECI576" s="22"/>
      <c r="ECJ576" s="22"/>
      <c r="ECK576" s="22"/>
      <c r="ECL576" s="22"/>
      <c r="ECM576" s="22"/>
      <c r="ECN576" s="22"/>
      <c r="ECO576" s="22"/>
      <c r="ECP576" s="22"/>
      <c r="ECQ576" s="22"/>
      <c r="ECR576" s="22"/>
      <c r="ECS576" s="22"/>
      <c r="ECT576" s="22"/>
      <c r="ECU576" s="22"/>
      <c r="ECV576" s="22"/>
      <c r="ECW576" s="22"/>
      <c r="ECX576" s="22"/>
      <c r="ECY576" s="22"/>
      <c r="ECZ576" s="22"/>
      <c r="EDA576" s="22"/>
      <c r="EDB576" s="22"/>
      <c r="EDC576" s="22"/>
      <c r="EDD576" s="22"/>
      <c r="EDE576" s="22"/>
      <c r="EDF576" s="22"/>
      <c r="EDG576" s="22"/>
      <c r="EDH576" s="22"/>
      <c r="EDI576" s="22"/>
      <c r="EDJ576" s="22"/>
      <c r="EDK576" s="22"/>
      <c r="EDL576" s="22"/>
      <c r="EDM576" s="22"/>
      <c r="EDN576" s="22"/>
      <c r="EDO576" s="22"/>
      <c r="EDP576" s="22"/>
      <c r="EDQ576" s="22"/>
      <c r="EDR576" s="22"/>
      <c r="EDS576" s="22"/>
      <c r="EDT576" s="22"/>
      <c r="EDU576" s="22"/>
      <c r="EDV576" s="22"/>
      <c r="EDW576" s="22"/>
      <c r="EDX576" s="22"/>
      <c r="EDY576" s="22"/>
      <c r="EDZ576" s="22"/>
      <c r="EEA576" s="22"/>
      <c r="EEB576" s="22"/>
      <c r="EEC576" s="22"/>
      <c r="EED576" s="22"/>
      <c r="EEE576" s="22"/>
      <c r="EEF576" s="22"/>
      <c r="EEG576" s="22"/>
      <c r="EEH576" s="22"/>
      <c r="EEI576" s="22"/>
      <c r="EEJ576" s="22"/>
      <c r="EEK576" s="22"/>
      <c r="EEL576" s="22"/>
      <c r="EEM576" s="22"/>
      <c r="EEN576" s="22"/>
      <c r="EEO576" s="22"/>
      <c r="EEP576" s="22"/>
      <c r="EEQ576" s="22"/>
      <c r="EER576" s="22"/>
      <c r="EES576" s="22"/>
      <c r="EET576" s="22"/>
      <c r="EEU576" s="22"/>
      <c r="EEV576" s="22"/>
      <c r="EEW576" s="22"/>
      <c r="EEX576" s="22"/>
      <c r="EEY576" s="22"/>
      <c r="EEZ576" s="22"/>
      <c r="EFA576" s="22"/>
      <c r="EFB576" s="22"/>
      <c r="EFC576" s="22"/>
      <c r="EFD576" s="22"/>
      <c r="EFE576" s="22"/>
      <c r="EFF576" s="22"/>
      <c r="EFG576" s="22"/>
      <c r="EFH576" s="22"/>
      <c r="EFI576" s="22"/>
      <c r="EFJ576" s="22"/>
      <c r="EFK576" s="22"/>
      <c r="EFL576" s="22"/>
      <c r="EFM576" s="22"/>
      <c r="EFN576" s="22"/>
      <c r="EFO576" s="22"/>
      <c r="EFP576" s="22"/>
      <c r="EFQ576" s="22"/>
      <c r="EFR576" s="22"/>
      <c r="EFS576" s="22"/>
      <c r="EFT576" s="22"/>
      <c r="EFU576" s="22"/>
      <c r="EFV576" s="22"/>
      <c r="EFW576" s="22"/>
      <c r="EFX576" s="22"/>
      <c r="EFY576" s="22"/>
      <c r="EFZ576" s="22"/>
      <c r="EGA576" s="22"/>
      <c r="EGB576" s="22"/>
      <c r="EGC576" s="22"/>
      <c r="EGD576" s="22"/>
      <c r="EGE576" s="22"/>
      <c r="EGF576" s="22"/>
      <c r="EGG576" s="22"/>
      <c r="EGH576" s="22"/>
      <c r="EGI576" s="22"/>
      <c r="EGJ576" s="22"/>
      <c r="EGK576" s="22"/>
      <c r="EGL576" s="22"/>
      <c r="EGM576" s="22"/>
      <c r="EGN576" s="22"/>
      <c r="EGO576" s="22"/>
      <c r="EGP576" s="22"/>
      <c r="EGQ576" s="22"/>
      <c r="EGR576" s="22"/>
      <c r="EGS576" s="22"/>
      <c r="EGT576" s="22"/>
      <c r="EGU576" s="22"/>
      <c r="EGV576" s="22"/>
      <c r="EGW576" s="22"/>
      <c r="EGX576" s="22"/>
      <c r="EGY576" s="22"/>
      <c r="EGZ576" s="22"/>
      <c r="EHA576" s="22"/>
      <c r="EHB576" s="22"/>
      <c r="EHC576" s="22"/>
      <c r="EHD576" s="22"/>
      <c r="EHE576" s="22"/>
      <c r="EHF576" s="22"/>
      <c r="EHG576" s="22"/>
      <c r="EHH576" s="22"/>
      <c r="EHI576" s="22"/>
      <c r="EHJ576" s="22"/>
      <c r="EHK576" s="22"/>
      <c r="EHL576" s="22"/>
      <c r="EHM576" s="22"/>
      <c r="EHN576" s="22"/>
      <c r="EHO576" s="22"/>
      <c r="EHP576" s="22"/>
      <c r="EHQ576" s="22"/>
      <c r="EHR576" s="22"/>
      <c r="EHS576" s="22"/>
      <c r="EHT576" s="22"/>
      <c r="EHU576" s="22"/>
      <c r="EHV576" s="22"/>
      <c r="EHW576" s="22"/>
      <c r="EHX576" s="22"/>
      <c r="EHY576" s="22"/>
      <c r="EHZ576" s="22"/>
      <c r="EIA576" s="22"/>
      <c r="EIB576" s="22"/>
      <c r="EIC576" s="22"/>
      <c r="EID576" s="22"/>
      <c r="EIE576" s="22"/>
      <c r="EIF576" s="22"/>
      <c r="EIG576" s="22"/>
      <c r="EIH576" s="22"/>
      <c r="EII576" s="22"/>
      <c r="EIJ576" s="22"/>
      <c r="EIK576" s="22"/>
      <c r="EIL576" s="22"/>
      <c r="EIM576" s="22"/>
      <c r="EIN576" s="22"/>
      <c r="EIO576" s="22"/>
      <c r="EIP576" s="22"/>
      <c r="EIQ576" s="22"/>
      <c r="EIR576" s="22"/>
      <c r="EIS576" s="22"/>
      <c r="EIT576" s="22"/>
      <c r="EIU576" s="22"/>
      <c r="EIV576" s="22"/>
      <c r="EIW576" s="22"/>
      <c r="EIX576" s="22"/>
      <c r="EIY576" s="22"/>
      <c r="EIZ576" s="22"/>
      <c r="EJA576" s="22"/>
      <c r="EJB576" s="22"/>
      <c r="EJC576" s="22"/>
      <c r="EJD576" s="22"/>
      <c r="EJE576" s="22"/>
      <c r="EJF576" s="22"/>
      <c r="EJG576" s="22"/>
      <c r="EJH576" s="22"/>
      <c r="EJI576" s="22"/>
      <c r="EJJ576" s="22"/>
      <c r="EJK576" s="22"/>
      <c r="EJL576" s="22"/>
      <c r="EJM576" s="22"/>
      <c r="EJN576" s="22"/>
      <c r="EJO576" s="22"/>
      <c r="EJP576" s="22"/>
      <c r="EJQ576" s="22"/>
      <c r="EJR576" s="22"/>
      <c r="EJS576" s="22"/>
      <c r="EJT576" s="22"/>
      <c r="EJU576" s="22"/>
      <c r="EJV576" s="22"/>
      <c r="EJW576" s="22"/>
      <c r="EJX576" s="22"/>
      <c r="EJY576" s="22"/>
      <c r="EJZ576" s="22"/>
      <c r="EKA576" s="22"/>
      <c r="EKB576" s="22"/>
      <c r="EKC576" s="22"/>
      <c r="EKD576" s="22"/>
      <c r="EKE576" s="22"/>
      <c r="EKF576" s="22"/>
      <c r="EKG576" s="22"/>
      <c r="EKH576" s="22"/>
      <c r="EKI576" s="22"/>
      <c r="EKJ576" s="22"/>
      <c r="EKK576" s="22"/>
      <c r="EKL576" s="22"/>
      <c r="EKM576" s="22"/>
      <c r="EKN576" s="22"/>
      <c r="EKO576" s="22"/>
      <c r="EKP576" s="22"/>
      <c r="EKQ576" s="22"/>
      <c r="EKR576" s="22"/>
      <c r="EKS576" s="22"/>
      <c r="EKT576" s="22"/>
      <c r="EKU576" s="22"/>
      <c r="EKV576" s="22"/>
      <c r="EKW576" s="22"/>
      <c r="EKX576" s="22"/>
      <c r="EKY576" s="22"/>
      <c r="EKZ576" s="22"/>
      <c r="ELA576" s="22"/>
      <c r="ELB576" s="22"/>
      <c r="ELC576" s="22"/>
      <c r="ELD576" s="22"/>
      <c r="ELE576" s="22"/>
      <c r="ELF576" s="22"/>
      <c r="ELG576" s="22"/>
      <c r="ELH576" s="22"/>
      <c r="ELI576" s="22"/>
      <c r="ELJ576" s="22"/>
      <c r="ELK576" s="22"/>
      <c r="ELL576" s="22"/>
      <c r="ELM576" s="22"/>
      <c r="ELN576" s="22"/>
      <c r="ELO576" s="22"/>
      <c r="ELP576" s="22"/>
      <c r="ELQ576" s="22"/>
      <c r="ELR576" s="22"/>
      <c r="ELS576" s="22"/>
      <c r="ELT576" s="22"/>
      <c r="ELU576" s="22"/>
      <c r="ELV576" s="22"/>
      <c r="ELW576" s="22"/>
      <c r="ELX576" s="22"/>
      <c r="ELY576" s="22"/>
      <c r="ELZ576" s="22"/>
      <c r="EMA576" s="22"/>
      <c r="EMB576" s="22"/>
      <c r="EMC576" s="22"/>
      <c r="EMD576" s="22"/>
      <c r="EME576" s="22"/>
      <c r="EMF576" s="22"/>
      <c r="EMG576" s="22"/>
      <c r="EMH576" s="22"/>
      <c r="EMI576" s="22"/>
      <c r="EMJ576" s="22"/>
      <c r="EMK576" s="22"/>
      <c r="EML576" s="22"/>
      <c r="EMM576" s="22"/>
      <c r="EMN576" s="22"/>
      <c r="EMO576" s="22"/>
      <c r="EMP576" s="22"/>
      <c r="EMQ576" s="22"/>
      <c r="EMR576" s="22"/>
      <c r="EMS576" s="22"/>
      <c r="EMT576" s="22"/>
      <c r="EMU576" s="22"/>
      <c r="EMV576" s="22"/>
      <c r="EMW576" s="22"/>
      <c r="EMX576" s="22"/>
      <c r="EMY576" s="22"/>
      <c r="EMZ576" s="22"/>
      <c r="ENA576" s="22"/>
      <c r="ENB576" s="22"/>
      <c r="ENC576" s="22"/>
      <c r="END576" s="22"/>
      <c r="ENE576" s="22"/>
      <c r="ENF576" s="22"/>
      <c r="ENG576" s="22"/>
      <c r="ENH576" s="22"/>
      <c r="ENI576" s="22"/>
      <c r="ENJ576" s="22"/>
      <c r="ENK576" s="22"/>
      <c r="ENL576" s="22"/>
      <c r="ENM576" s="22"/>
      <c r="ENN576" s="22"/>
      <c r="ENO576" s="22"/>
      <c r="ENP576" s="22"/>
      <c r="ENQ576" s="22"/>
      <c r="ENR576" s="22"/>
      <c r="ENS576" s="22"/>
      <c r="ENT576" s="22"/>
      <c r="ENU576" s="22"/>
      <c r="ENV576" s="22"/>
      <c r="ENW576" s="22"/>
      <c r="ENX576" s="22"/>
      <c r="ENY576" s="22"/>
      <c r="ENZ576" s="22"/>
      <c r="EOA576" s="22"/>
      <c r="EOB576" s="22"/>
      <c r="EOC576" s="22"/>
      <c r="EOD576" s="22"/>
      <c r="EOE576" s="22"/>
      <c r="EOF576" s="22"/>
      <c r="EOG576" s="22"/>
      <c r="EOH576" s="22"/>
      <c r="EOI576" s="22"/>
      <c r="EOJ576" s="22"/>
      <c r="EOK576" s="22"/>
      <c r="EOL576" s="22"/>
      <c r="EOM576" s="22"/>
      <c r="EON576" s="22"/>
      <c r="EOO576" s="22"/>
      <c r="EOP576" s="22"/>
      <c r="EOQ576" s="22"/>
      <c r="EOR576" s="22"/>
      <c r="EOS576" s="22"/>
      <c r="EOT576" s="22"/>
      <c r="EOU576" s="22"/>
      <c r="EOV576" s="22"/>
      <c r="EOW576" s="22"/>
      <c r="EOX576" s="22"/>
      <c r="EOY576" s="22"/>
      <c r="EOZ576" s="22"/>
      <c r="EPA576" s="22"/>
      <c r="EPB576" s="22"/>
      <c r="EPC576" s="22"/>
      <c r="EPD576" s="22"/>
      <c r="EPE576" s="22"/>
      <c r="EPF576" s="22"/>
      <c r="EPG576" s="22"/>
      <c r="EPH576" s="22"/>
      <c r="EPI576" s="22"/>
      <c r="EPJ576" s="22"/>
      <c r="EPK576" s="22"/>
      <c r="EPL576" s="22"/>
      <c r="EPM576" s="22"/>
      <c r="EPN576" s="22"/>
      <c r="EPO576" s="22"/>
      <c r="EPP576" s="22"/>
      <c r="EPQ576" s="22"/>
      <c r="EPR576" s="22"/>
      <c r="EPS576" s="22"/>
      <c r="EPT576" s="22"/>
      <c r="EPU576" s="22"/>
      <c r="EPV576" s="22"/>
      <c r="EPW576" s="22"/>
      <c r="EPX576" s="22"/>
      <c r="EPY576" s="22"/>
      <c r="EPZ576" s="22"/>
      <c r="EQA576" s="22"/>
      <c r="EQB576" s="22"/>
      <c r="EQC576" s="22"/>
      <c r="EQD576" s="22"/>
      <c r="EQE576" s="22"/>
      <c r="EQF576" s="22"/>
      <c r="EQG576" s="22"/>
      <c r="EQH576" s="22"/>
      <c r="EQI576" s="22"/>
      <c r="EQJ576" s="22"/>
      <c r="EQK576" s="22"/>
      <c r="EQL576" s="22"/>
      <c r="EQM576" s="22"/>
      <c r="EQN576" s="22"/>
      <c r="EQO576" s="22"/>
      <c r="EQP576" s="22"/>
      <c r="EQQ576" s="22"/>
      <c r="EQR576" s="22"/>
      <c r="EQS576" s="22"/>
      <c r="EQT576" s="22"/>
      <c r="EQU576" s="22"/>
      <c r="EQV576" s="22"/>
      <c r="EQW576" s="22"/>
      <c r="EQX576" s="22"/>
      <c r="EQY576" s="22"/>
      <c r="EQZ576" s="22"/>
      <c r="ERA576" s="22"/>
      <c r="ERB576" s="22"/>
      <c r="ERC576" s="22"/>
      <c r="ERD576" s="22"/>
      <c r="ERE576" s="22"/>
      <c r="ERF576" s="22"/>
      <c r="ERG576" s="22"/>
      <c r="ERH576" s="22"/>
      <c r="ERI576" s="22"/>
      <c r="ERJ576" s="22"/>
      <c r="ERK576" s="22"/>
      <c r="ERL576" s="22"/>
      <c r="ERM576" s="22"/>
      <c r="ERN576" s="22"/>
      <c r="ERO576" s="22"/>
      <c r="ERP576" s="22"/>
      <c r="ERQ576" s="22"/>
      <c r="ERR576" s="22"/>
      <c r="ERS576" s="22"/>
      <c r="ERT576" s="22"/>
      <c r="ERU576" s="22"/>
      <c r="ERV576" s="22"/>
      <c r="ERW576" s="22"/>
      <c r="ERX576" s="22"/>
      <c r="ERY576" s="22"/>
      <c r="ERZ576" s="22"/>
      <c r="ESA576" s="22"/>
      <c r="ESB576" s="22"/>
      <c r="ESC576" s="22"/>
      <c r="ESD576" s="22"/>
      <c r="ESE576" s="22"/>
      <c r="ESF576" s="22"/>
      <c r="ESG576" s="22"/>
      <c r="ESH576" s="22"/>
      <c r="ESI576" s="22"/>
      <c r="ESJ576" s="22"/>
      <c r="ESK576" s="22"/>
      <c r="ESL576" s="22"/>
      <c r="ESM576" s="22"/>
      <c r="ESN576" s="22"/>
      <c r="ESO576" s="22"/>
      <c r="ESP576" s="22"/>
      <c r="ESQ576" s="22"/>
      <c r="ESR576" s="22"/>
      <c r="ESS576" s="22"/>
      <c r="EST576" s="22"/>
      <c r="ESU576" s="22"/>
      <c r="ESV576" s="22"/>
      <c r="ESW576" s="22"/>
      <c r="ESX576" s="22"/>
      <c r="ESY576" s="22"/>
      <c r="ESZ576" s="22"/>
      <c r="ETA576" s="22"/>
      <c r="ETB576" s="22"/>
      <c r="ETC576" s="22"/>
      <c r="ETD576" s="22"/>
      <c r="ETE576" s="22"/>
      <c r="ETF576" s="22"/>
      <c r="ETG576" s="22"/>
      <c r="ETH576" s="22"/>
      <c r="ETI576" s="22"/>
      <c r="ETJ576" s="22"/>
      <c r="ETK576" s="22"/>
      <c r="ETL576" s="22"/>
      <c r="ETM576" s="22"/>
      <c r="ETN576" s="22"/>
      <c r="ETO576" s="22"/>
      <c r="ETP576" s="22"/>
      <c r="ETQ576" s="22"/>
      <c r="ETR576" s="22"/>
      <c r="ETS576" s="22"/>
      <c r="ETT576" s="22"/>
      <c r="ETU576" s="22"/>
      <c r="ETV576" s="22"/>
      <c r="ETW576" s="22"/>
      <c r="ETX576" s="22"/>
      <c r="ETY576" s="22"/>
      <c r="ETZ576" s="22"/>
      <c r="EUA576" s="22"/>
      <c r="EUB576" s="22"/>
      <c r="EUC576" s="22"/>
      <c r="EUD576" s="22"/>
      <c r="EUE576" s="22"/>
      <c r="EUF576" s="22"/>
      <c r="EUG576" s="22"/>
      <c r="EUH576" s="22"/>
      <c r="EUI576" s="22"/>
      <c r="EUJ576" s="22"/>
      <c r="EUK576" s="22"/>
      <c r="EUL576" s="22"/>
      <c r="EUM576" s="22"/>
      <c r="EUN576" s="22"/>
      <c r="EUO576" s="22"/>
      <c r="EUP576" s="22"/>
      <c r="EUQ576" s="22"/>
      <c r="EUR576" s="22"/>
      <c r="EUS576" s="22"/>
      <c r="EUT576" s="22"/>
      <c r="EUU576" s="22"/>
      <c r="EUV576" s="22"/>
      <c r="EUW576" s="22"/>
      <c r="EUX576" s="22"/>
      <c r="EUY576" s="22"/>
      <c r="EUZ576" s="22"/>
      <c r="EVA576" s="22"/>
      <c r="EVB576" s="22"/>
      <c r="EVC576" s="22"/>
      <c r="EVD576" s="22"/>
      <c r="EVE576" s="22"/>
      <c r="EVF576" s="22"/>
      <c r="EVG576" s="22"/>
      <c r="EVH576" s="22"/>
      <c r="EVI576" s="22"/>
      <c r="EVJ576" s="22"/>
      <c r="EVK576" s="22"/>
      <c r="EVL576" s="22"/>
      <c r="EVM576" s="22"/>
      <c r="EVN576" s="22"/>
      <c r="EVO576" s="22"/>
      <c r="EVP576" s="22"/>
      <c r="EVQ576" s="22"/>
      <c r="EVR576" s="22"/>
      <c r="EVS576" s="22"/>
      <c r="EVT576" s="22"/>
      <c r="EVU576" s="22"/>
      <c r="EVV576" s="22"/>
      <c r="EVW576" s="22"/>
      <c r="EVX576" s="22"/>
      <c r="EVY576" s="22"/>
      <c r="EVZ576" s="22"/>
      <c r="EWA576" s="22"/>
      <c r="EWB576" s="22"/>
      <c r="EWC576" s="22"/>
      <c r="EWD576" s="22"/>
      <c r="EWE576" s="22"/>
      <c r="EWF576" s="22"/>
      <c r="EWG576" s="22"/>
      <c r="EWH576" s="22"/>
      <c r="EWI576" s="22"/>
      <c r="EWJ576" s="22"/>
      <c r="EWK576" s="22"/>
      <c r="EWL576" s="22"/>
      <c r="EWM576" s="22"/>
      <c r="EWN576" s="22"/>
      <c r="EWO576" s="22"/>
      <c r="EWP576" s="22"/>
      <c r="EWQ576" s="22"/>
      <c r="EWR576" s="22"/>
      <c r="EWS576" s="22"/>
      <c r="EWT576" s="22"/>
      <c r="EWU576" s="22"/>
      <c r="EWV576" s="22"/>
      <c r="EWW576" s="22"/>
      <c r="EWX576" s="22"/>
      <c r="EWY576" s="22"/>
      <c r="EWZ576" s="22"/>
      <c r="EXA576" s="22"/>
      <c r="EXB576" s="22"/>
      <c r="EXC576" s="22"/>
      <c r="EXD576" s="22"/>
      <c r="EXE576" s="22"/>
      <c r="EXF576" s="22"/>
      <c r="EXG576" s="22"/>
      <c r="EXH576" s="22"/>
      <c r="EXI576" s="22"/>
      <c r="EXJ576" s="22"/>
      <c r="EXK576" s="22"/>
      <c r="EXL576" s="22"/>
      <c r="EXM576" s="22"/>
      <c r="EXN576" s="22"/>
      <c r="EXO576" s="22"/>
      <c r="EXP576" s="22"/>
      <c r="EXQ576" s="22"/>
      <c r="EXR576" s="22"/>
      <c r="EXS576" s="22"/>
      <c r="EXT576" s="22"/>
      <c r="EXU576" s="22"/>
      <c r="EXV576" s="22"/>
      <c r="EXW576" s="22"/>
      <c r="EXX576" s="22"/>
      <c r="EXY576" s="22"/>
      <c r="EXZ576" s="22"/>
      <c r="EYA576" s="22"/>
      <c r="EYB576" s="22"/>
      <c r="EYC576" s="22"/>
      <c r="EYD576" s="22"/>
      <c r="EYE576" s="22"/>
      <c r="EYF576" s="22"/>
      <c r="EYG576" s="22"/>
      <c r="EYH576" s="22"/>
      <c r="EYI576" s="22"/>
      <c r="EYJ576" s="22"/>
      <c r="EYK576" s="22"/>
      <c r="EYL576" s="22"/>
      <c r="EYM576" s="22"/>
      <c r="EYN576" s="22"/>
      <c r="EYO576" s="22"/>
      <c r="EYP576" s="22"/>
      <c r="EYQ576" s="22"/>
      <c r="EYR576" s="22"/>
      <c r="EYS576" s="22"/>
      <c r="EYT576" s="22"/>
      <c r="EYU576" s="22"/>
      <c r="EYV576" s="22"/>
      <c r="EYW576" s="22"/>
      <c r="EYX576" s="22"/>
      <c r="EYY576" s="22"/>
      <c r="EYZ576" s="22"/>
      <c r="EZA576" s="22"/>
      <c r="EZB576" s="22"/>
      <c r="EZC576" s="22"/>
      <c r="EZD576" s="22"/>
      <c r="EZE576" s="22"/>
      <c r="EZF576" s="22"/>
      <c r="EZG576" s="22"/>
      <c r="EZH576" s="22"/>
      <c r="EZI576" s="22"/>
      <c r="EZJ576" s="22"/>
      <c r="EZK576" s="22"/>
      <c r="EZL576" s="22"/>
      <c r="EZM576" s="22"/>
      <c r="EZN576" s="22"/>
      <c r="EZO576" s="22"/>
      <c r="EZP576" s="22"/>
      <c r="EZQ576" s="22"/>
      <c r="EZR576" s="22"/>
      <c r="EZS576" s="22"/>
      <c r="EZT576" s="22"/>
      <c r="EZU576" s="22"/>
      <c r="EZV576" s="22"/>
      <c r="EZW576" s="22"/>
      <c r="EZX576" s="22"/>
      <c r="EZY576" s="22"/>
      <c r="EZZ576" s="22"/>
      <c r="FAA576" s="22"/>
      <c r="FAB576" s="22"/>
      <c r="FAC576" s="22"/>
      <c r="FAD576" s="22"/>
      <c r="FAE576" s="22"/>
      <c r="FAF576" s="22"/>
      <c r="FAG576" s="22"/>
      <c r="FAH576" s="22"/>
      <c r="FAI576" s="22"/>
      <c r="FAJ576" s="22"/>
      <c r="FAK576" s="22"/>
      <c r="FAL576" s="22"/>
      <c r="FAM576" s="22"/>
      <c r="FAN576" s="22"/>
      <c r="FAO576" s="22"/>
      <c r="FAP576" s="22"/>
      <c r="FAQ576" s="22"/>
      <c r="FAR576" s="22"/>
      <c r="FAS576" s="22"/>
      <c r="FAT576" s="22"/>
      <c r="FAU576" s="22"/>
      <c r="FAV576" s="22"/>
      <c r="FAW576" s="22"/>
      <c r="FAX576" s="22"/>
      <c r="FAY576" s="22"/>
      <c r="FAZ576" s="22"/>
      <c r="FBA576" s="22"/>
      <c r="FBB576" s="22"/>
      <c r="FBC576" s="22"/>
      <c r="FBD576" s="22"/>
      <c r="FBE576" s="22"/>
      <c r="FBF576" s="22"/>
      <c r="FBG576" s="22"/>
      <c r="FBH576" s="22"/>
      <c r="FBI576" s="22"/>
      <c r="FBJ576" s="22"/>
      <c r="FBK576" s="22"/>
      <c r="FBL576" s="22"/>
      <c r="FBM576" s="22"/>
      <c r="FBN576" s="22"/>
      <c r="FBO576" s="22"/>
      <c r="FBP576" s="22"/>
      <c r="FBQ576" s="22"/>
      <c r="FBR576" s="22"/>
      <c r="FBS576" s="22"/>
      <c r="FBT576" s="22"/>
      <c r="FBU576" s="22"/>
      <c r="FBV576" s="22"/>
      <c r="FBW576" s="22"/>
      <c r="FBX576" s="22"/>
      <c r="FBY576" s="22"/>
      <c r="FBZ576" s="22"/>
      <c r="FCA576" s="22"/>
      <c r="FCB576" s="22"/>
      <c r="FCC576" s="22"/>
      <c r="FCD576" s="22"/>
      <c r="FCE576" s="22"/>
      <c r="FCF576" s="22"/>
      <c r="FCG576" s="22"/>
      <c r="FCH576" s="22"/>
      <c r="FCI576" s="22"/>
      <c r="FCJ576" s="22"/>
      <c r="FCK576" s="22"/>
      <c r="FCL576" s="22"/>
      <c r="FCM576" s="22"/>
      <c r="FCN576" s="22"/>
      <c r="FCO576" s="22"/>
      <c r="FCP576" s="22"/>
      <c r="FCQ576" s="22"/>
      <c r="FCR576" s="22"/>
      <c r="FCS576" s="22"/>
      <c r="FCT576" s="22"/>
      <c r="FCU576" s="22"/>
      <c r="FCV576" s="22"/>
      <c r="FCW576" s="22"/>
      <c r="FCX576" s="22"/>
      <c r="FCY576" s="22"/>
      <c r="FCZ576" s="22"/>
      <c r="FDA576" s="22"/>
      <c r="FDB576" s="22"/>
      <c r="FDC576" s="22"/>
      <c r="FDD576" s="22"/>
      <c r="FDE576" s="22"/>
      <c r="FDF576" s="22"/>
      <c r="FDG576" s="22"/>
      <c r="FDH576" s="22"/>
      <c r="FDI576" s="22"/>
      <c r="FDJ576" s="22"/>
      <c r="FDK576" s="22"/>
      <c r="FDL576" s="22"/>
      <c r="FDM576" s="22"/>
      <c r="FDN576" s="22"/>
      <c r="FDO576" s="22"/>
      <c r="FDP576" s="22"/>
      <c r="FDQ576" s="22"/>
      <c r="FDR576" s="22"/>
      <c r="FDS576" s="22"/>
      <c r="FDT576" s="22"/>
      <c r="FDU576" s="22"/>
      <c r="FDV576" s="22"/>
      <c r="FDW576" s="22"/>
      <c r="FDX576" s="22"/>
      <c r="FDY576" s="22"/>
      <c r="FDZ576" s="22"/>
      <c r="FEA576" s="22"/>
      <c r="FEB576" s="22"/>
      <c r="FEC576" s="22"/>
      <c r="FED576" s="22"/>
      <c r="FEE576" s="22"/>
      <c r="FEF576" s="22"/>
      <c r="FEG576" s="22"/>
      <c r="FEH576" s="22"/>
      <c r="FEI576" s="22"/>
      <c r="FEJ576" s="22"/>
      <c r="FEK576" s="22"/>
      <c r="FEL576" s="22"/>
      <c r="FEM576" s="22"/>
      <c r="FEN576" s="22"/>
      <c r="FEO576" s="22"/>
      <c r="FEP576" s="22"/>
      <c r="FEQ576" s="22"/>
      <c r="FER576" s="22"/>
      <c r="FES576" s="22"/>
      <c r="FET576" s="22"/>
      <c r="FEU576" s="22"/>
      <c r="FEV576" s="22"/>
      <c r="FEW576" s="22"/>
      <c r="FEX576" s="22"/>
      <c r="FEY576" s="22"/>
      <c r="FEZ576" s="22"/>
      <c r="FFA576" s="22"/>
      <c r="FFB576" s="22"/>
      <c r="FFC576" s="22"/>
      <c r="FFD576" s="22"/>
      <c r="FFE576" s="22"/>
      <c r="FFF576" s="22"/>
      <c r="FFG576" s="22"/>
      <c r="FFH576" s="22"/>
      <c r="FFI576" s="22"/>
      <c r="FFJ576" s="22"/>
      <c r="FFK576" s="22"/>
      <c r="FFL576" s="22"/>
      <c r="FFM576" s="22"/>
      <c r="FFN576" s="22"/>
      <c r="FFO576" s="22"/>
      <c r="FFP576" s="22"/>
      <c r="FFQ576" s="22"/>
      <c r="FFR576" s="22"/>
      <c r="FFS576" s="22"/>
      <c r="FFT576" s="22"/>
      <c r="FFU576" s="22"/>
      <c r="FFV576" s="22"/>
      <c r="FFW576" s="22"/>
      <c r="FFX576" s="22"/>
      <c r="FFY576" s="22"/>
      <c r="FFZ576" s="22"/>
      <c r="FGA576" s="22"/>
      <c r="FGB576" s="22"/>
      <c r="FGC576" s="22"/>
      <c r="FGD576" s="22"/>
      <c r="FGE576" s="22"/>
      <c r="FGF576" s="22"/>
      <c r="FGG576" s="22"/>
      <c r="FGH576" s="22"/>
      <c r="FGI576" s="22"/>
      <c r="FGJ576" s="22"/>
      <c r="FGK576" s="22"/>
      <c r="FGL576" s="22"/>
      <c r="FGM576" s="22"/>
      <c r="FGN576" s="22"/>
      <c r="FGO576" s="22"/>
      <c r="FGP576" s="22"/>
      <c r="FGQ576" s="22"/>
      <c r="FGR576" s="22"/>
      <c r="FGS576" s="22"/>
      <c r="FGT576" s="22"/>
      <c r="FGU576" s="22"/>
      <c r="FGV576" s="22"/>
      <c r="FGW576" s="22"/>
      <c r="FGX576" s="22"/>
      <c r="FGY576" s="22"/>
      <c r="FGZ576" s="22"/>
      <c r="FHA576" s="22"/>
      <c r="FHB576" s="22"/>
      <c r="FHC576" s="22"/>
      <c r="FHD576" s="22"/>
      <c r="FHE576" s="22"/>
      <c r="FHF576" s="22"/>
      <c r="FHG576" s="22"/>
      <c r="FHH576" s="22"/>
      <c r="FHI576" s="22"/>
      <c r="FHJ576" s="22"/>
      <c r="FHK576" s="22"/>
      <c r="FHL576" s="22"/>
      <c r="FHM576" s="22"/>
      <c r="FHN576" s="22"/>
      <c r="FHO576" s="22"/>
      <c r="FHP576" s="22"/>
      <c r="FHQ576" s="22"/>
      <c r="FHR576" s="22"/>
      <c r="FHS576" s="22"/>
      <c r="FHT576" s="22"/>
      <c r="FHU576" s="22"/>
      <c r="FHV576" s="22"/>
      <c r="FHW576" s="22"/>
      <c r="FHX576" s="22"/>
      <c r="FHY576" s="22"/>
      <c r="FHZ576" s="22"/>
      <c r="FIA576" s="22"/>
      <c r="FIB576" s="22"/>
      <c r="FIC576" s="22"/>
      <c r="FID576" s="22"/>
      <c r="FIE576" s="22"/>
      <c r="FIF576" s="22"/>
      <c r="FIG576" s="22"/>
      <c r="FIH576" s="22"/>
      <c r="FII576" s="22"/>
      <c r="FIJ576" s="22"/>
      <c r="FIK576" s="22"/>
      <c r="FIL576" s="22"/>
      <c r="FIM576" s="22"/>
      <c r="FIN576" s="22"/>
      <c r="FIO576" s="22"/>
      <c r="FIP576" s="22"/>
      <c r="FIQ576" s="22"/>
      <c r="FIR576" s="22"/>
      <c r="FIS576" s="22"/>
      <c r="FIT576" s="22"/>
      <c r="FIU576" s="22"/>
      <c r="FIV576" s="22"/>
      <c r="FIW576" s="22"/>
      <c r="FIX576" s="22"/>
      <c r="FIY576" s="22"/>
      <c r="FIZ576" s="22"/>
      <c r="FJA576" s="22"/>
      <c r="FJB576" s="22"/>
      <c r="FJC576" s="22"/>
      <c r="FJD576" s="22"/>
      <c r="FJE576" s="22"/>
      <c r="FJF576" s="22"/>
      <c r="FJG576" s="22"/>
      <c r="FJH576" s="22"/>
      <c r="FJI576" s="22"/>
      <c r="FJJ576" s="22"/>
      <c r="FJK576" s="22"/>
      <c r="FJL576" s="22"/>
      <c r="FJM576" s="22"/>
      <c r="FJN576" s="22"/>
      <c r="FJO576" s="22"/>
      <c r="FJP576" s="22"/>
      <c r="FJQ576" s="22"/>
      <c r="FJR576" s="22"/>
      <c r="FJS576" s="22"/>
      <c r="FJT576" s="22"/>
      <c r="FJU576" s="22"/>
      <c r="FJV576" s="22"/>
      <c r="FJW576" s="22"/>
      <c r="FJX576" s="22"/>
      <c r="FJY576" s="22"/>
      <c r="FJZ576" s="22"/>
      <c r="FKA576" s="22"/>
      <c r="FKB576" s="22"/>
      <c r="FKC576" s="22"/>
      <c r="FKD576" s="22"/>
      <c r="FKE576" s="22"/>
      <c r="FKF576" s="22"/>
      <c r="FKG576" s="22"/>
      <c r="FKH576" s="22"/>
      <c r="FKI576" s="22"/>
      <c r="FKJ576" s="22"/>
      <c r="FKK576" s="22"/>
      <c r="FKL576" s="22"/>
      <c r="FKM576" s="22"/>
      <c r="FKN576" s="22"/>
      <c r="FKO576" s="22"/>
      <c r="FKP576" s="22"/>
      <c r="FKQ576" s="22"/>
      <c r="FKR576" s="22"/>
      <c r="FKS576" s="22"/>
      <c r="FKT576" s="22"/>
      <c r="FKU576" s="22"/>
      <c r="FKV576" s="22"/>
      <c r="FKW576" s="22"/>
      <c r="FKX576" s="22"/>
      <c r="FKY576" s="22"/>
      <c r="FKZ576" s="22"/>
      <c r="FLA576" s="22"/>
      <c r="FLB576" s="22"/>
      <c r="FLC576" s="22"/>
      <c r="FLD576" s="22"/>
      <c r="FLE576" s="22"/>
      <c r="FLF576" s="22"/>
      <c r="FLG576" s="22"/>
      <c r="FLH576" s="22"/>
      <c r="FLI576" s="22"/>
      <c r="FLJ576" s="22"/>
      <c r="FLK576" s="22"/>
      <c r="FLL576" s="22"/>
      <c r="FLM576" s="22"/>
      <c r="FLN576" s="22"/>
      <c r="FLO576" s="22"/>
      <c r="FLP576" s="22"/>
      <c r="FLQ576" s="22"/>
      <c r="FLR576" s="22"/>
      <c r="FLS576" s="22"/>
      <c r="FLT576" s="22"/>
      <c r="FLU576" s="22"/>
      <c r="FLV576" s="22"/>
      <c r="FLW576" s="22"/>
      <c r="FLX576" s="22"/>
      <c r="FLY576" s="22"/>
      <c r="FLZ576" s="22"/>
      <c r="FMA576" s="22"/>
      <c r="FMB576" s="22"/>
      <c r="FMC576" s="22"/>
      <c r="FMD576" s="22"/>
      <c r="FME576" s="22"/>
      <c r="FMF576" s="22"/>
      <c r="FMG576" s="22"/>
      <c r="FMH576" s="22"/>
      <c r="FMI576" s="22"/>
      <c r="FMJ576" s="22"/>
      <c r="FMK576" s="22"/>
      <c r="FML576" s="22"/>
      <c r="FMM576" s="22"/>
      <c r="FMN576" s="22"/>
      <c r="FMO576" s="22"/>
      <c r="FMP576" s="22"/>
      <c r="FMQ576" s="22"/>
      <c r="FMR576" s="22"/>
      <c r="FMS576" s="22"/>
      <c r="FMT576" s="22"/>
      <c r="FMU576" s="22"/>
      <c r="FMV576" s="22"/>
      <c r="FMW576" s="22"/>
      <c r="FMX576" s="22"/>
      <c r="FMY576" s="22"/>
      <c r="FMZ576" s="22"/>
      <c r="FNA576" s="22"/>
      <c r="FNB576" s="22"/>
      <c r="FNC576" s="22"/>
      <c r="FND576" s="22"/>
      <c r="FNE576" s="22"/>
      <c r="FNF576" s="22"/>
      <c r="FNG576" s="22"/>
      <c r="FNH576" s="22"/>
      <c r="FNI576" s="22"/>
      <c r="FNJ576" s="22"/>
      <c r="FNK576" s="22"/>
      <c r="FNL576" s="22"/>
      <c r="FNM576" s="22"/>
      <c r="FNN576" s="22"/>
      <c r="FNO576" s="22"/>
      <c r="FNP576" s="22"/>
      <c r="FNQ576" s="22"/>
      <c r="FNR576" s="22"/>
      <c r="FNS576" s="22"/>
      <c r="FNT576" s="22"/>
      <c r="FNU576" s="22"/>
      <c r="FNV576" s="22"/>
      <c r="FNW576" s="22"/>
      <c r="FNX576" s="22"/>
      <c r="FNY576" s="22"/>
      <c r="FNZ576" s="22"/>
      <c r="FOA576" s="22"/>
      <c r="FOB576" s="22"/>
      <c r="FOC576" s="22"/>
      <c r="FOD576" s="22"/>
      <c r="FOE576" s="22"/>
      <c r="FOF576" s="22"/>
      <c r="FOG576" s="22"/>
      <c r="FOH576" s="22"/>
      <c r="FOI576" s="22"/>
      <c r="FOJ576" s="22"/>
      <c r="FOK576" s="22"/>
      <c r="FOL576" s="22"/>
      <c r="FOM576" s="22"/>
      <c r="FON576" s="22"/>
      <c r="FOO576" s="22"/>
      <c r="FOP576" s="22"/>
      <c r="FOQ576" s="22"/>
      <c r="FOR576" s="22"/>
      <c r="FOS576" s="22"/>
      <c r="FOT576" s="22"/>
      <c r="FOU576" s="22"/>
      <c r="FOV576" s="22"/>
      <c r="FOW576" s="22"/>
      <c r="FOX576" s="22"/>
      <c r="FOY576" s="22"/>
      <c r="FOZ576" s="22"/>
      <c r="FPA576" s="22"/>
      <c r="FPB576" s="22"/>
      <c r="FPC576" s="22"/>
      <c r="FPD576" s="22"/>
      <c r="FPE576" s="22"/>
      <c r="FPF576" s="22"/>
      <c r="FPG576" s="22"/>
      <c r="FPH576" s="22"/>
      <c r="FPI576" s="22"/>
      <c r="FPJ576" s="22"/>
      <c r="FPK576" s="22"/>
      <c r="FPL576" s="22"/>
      <c r="FPM576" s="22"/>
      <c r="FPN576" s="22"/>
      <c r="FPO576" s="22"/>
      <c r="FPP576" s="22"/>
      <c r="FPQ576" s="22"/>
      <c r="FPR576" s="22"/>
      <c r="FPS576" s="22"/>
      <c r="FPT576" s="22"/>
      <c r="FPU576" s="22"/>
      <c r="FPV576" s="22"/>
      <c r="FPW576" s="22"/>
      <c r="FPX576" s="22"/>
      <c r="FPY576" s="22"/>
      <c r="FPZ576" s="22"/>
      <c r="FQA576" s="22"/>
      <c r="FQB576" s="22"/>
      <c r="FQC576" s="22"/>
      <c r="FQD576" s="22"/>
      <c r="FQE576" s="22"/>
      <c r="FQF576" s="22"/>
      <c r="FQG576" s="22"/>
      <c r="FQH576" s="22"/>
      <c r="FQI576" s="22"/>
      <c r="FQJ576" s="22"/>
      <c r="FQK576" s="22"/>
      <c r="FQL576" s="22"/>
      <c r="FQM576" s="22"/>
      <c r="FQN576" s="22"/>
      <c r="FQO576" s="22"/>
      <c r="FQP576" s="22"/>
      <c r="FQQ576" s="22"/>
      <c r="FQR576" s="22"/>
      <c r="FQS576" s="22"/>
      <c r="FQT576" s="22"/>
      <c r="FQU576" s="22"/>
      <c r="FQV576" s="22"/>
      <c r="FQW576" s="22"/>
      <c r="FQX576" s="22"/>
      <c r="FQY576" s="22"/>
      <c r="FQZ576" s="22"/>
      <c r="FRA576" s="22"/>
      <c r="FRB576" s="22"/>
      <c r="FRC576" s="22"/>
      <c r="FRD576" s="22"/>
      <c r="FRE576" s="22"/>
      <c r="FRF576" s="22"/>
      <c r="FRG576" s="22"/>
      <c r="FRH576" s="22"/>
      <c r="FRI576" s="22"/>
      <c r="FRJ576" s="22"/>
      <c r="FRK576" s="22"/>
      <c r="FRL576" s="22"/>
      <c r="FRM576" s="22"/>
      <c r="FRN576" s="22"/>
      <c r="FRO576" s="22"/>
      <c r="FRP576" s="22"/>
      <c r="FRQ576" s="22"/>
      <c r="FRR576" s="22"/>
      <c r="FRS576" s="22"/>
      <c r="FRT576" s="22"/>
      <c r="FRU576" s="22"/>
      <c r="FRV576" s="22"/>
      <c r="FRW576" s="22"/>
      <c r="FRX576" s="22"/>
      <c r="FRY576" s="22"/>
      <c r="FRZ576" s="22"/>
      <c r="FSA576" s="22"/>
      <c r="FSB576" s="22"/>
      <c r="FSC576" s="22"/>
      <c r="FSD576" s="22"/>
      <c r="FSE576" s="22"/>
      <c r="FSF576" s="22"/>
      <c r="FSG576" s="22"/>
      <c r="FSH576" s="22"/>
      <c r="FSI576" s="22"/>
      <c r="FSJ576" s="22"/>
      <c r="FSK576" s="22"/>
      <c r="FSL576" s="22"/>
      <c r="FSM576" s="22"/>
      <c r="FSN576" s="22"/>
      <c r="FSO576" s="22"/>
      <c r="FSP576" s="22"/>
      <c r="FSQ576" s="22"/>
      <c r="FSR576" s="22"/>
      <c r="FSS576" s="22"/>
      <c r="FST576" s="22"/>
      <c r="FSU576" s="22"/>
      <c r="FSV576" s="22"/>
      <c r="FSW576" s="22"/>
      <c r="FSX576" s="22"/>
      <c r="FSY576" s="22"/>
      <c r="FSZ576" s="22"/>
      <c r="FTA576" s="22"/>
      <c r="FTB576" s="22"/>
      <c r="FTC576" s="22"/>
      <c r="FTD576" s="22"/>
      <c r="FTE576" s="22"/>
      <c r="FTF576" s="22"/>
      <c r="FTG576" s="22"/>
      <c r="FTH576" s="22"/>
      <c r="FTI576" s="22"/>
      <c r="FTJ576" s="22"/>
      <c r="FTK576" s="22"/>
      <c r="FTL576" s="22"/>
      <c r="FTM576" s="22"/>
      <c r="FTN576" s="22"/>
      <c r="FTO576" s="22"/>
      <c r="FTP576" s="22"/>
      <c r="FTQ576" s="22"/>
      <c r="FTR576" s="22"/>
      <c r="FTS576" s="22"/>
      <c r="FTT576" s="22"/>
      <c r="FTU576" s="22"/>
      <c r="FTV576" s="22"/>
      <c r="FTW576" s="22"/>
      <c r="FTX576" s="22"/>
      <c r="FTY576" s="22"/>
      <c r="FTZ576" s="22"/>
      <c r="FUA576" s="22"/>
      <c r="FUB576" s="22"/>
      <c r="FUC576" s="22"/>
      <c r="FUD576" s="22"/>
      <c r="FUE576" s="22"/>
      <c r="FUF576" s="22"/>
      <c r="FUG576" s="22"/>
      <c r="FUH576" s="22"/>
      <c r="FUI576" s="22"/>
      <c r="FUJ576" s="22"/>
      <c r="FUK576" s="22"/>
      <c r="FUL576" s="22"/>
      <c r="FUM576" s="22"/>
      <c r="FUN576" s="22"/>
      <c r="FUO576" s="22"/>
      <c r="FUP576" s="22"/>
      <c r="FUQ576" s="22"/>
      <c r="FUR576" s="22"/>
      <c r="FUS576" s="22"/>
      <c r="FUT576" s="22"/>
      <c r="FUU576" s="22"/>
      <c r="FUV576" s="22"/>
      <c r="FUW576" s="22"/>
      <c r="FUX576" s="22"/>
      <c r="FUY576" s="22"/>
      <c r="FUZ576" s="22"/>
      <c r="FVA576" s="22"/>
      <c r="FVB576" s="22"/>
      <c r="FVC576" s="22"/>
      <c r="FVD576" s="22"/>
      <c r="FVE576" s="22"/>
      <c r="FVF576" s="22"/>
      <c r="FVG576" s="22"/>
      <c r="FVH576" s="22"/>
      <c r="FVI576" s="22"/>
      <c r="FVJ576" s="22"/>
      <c r="FVK576" s="22"/>
      <c r="FVL576" s="22"/>
      <c r="FVM576" s="22"/>
      <c r="FVN576" s="22"/>
      <c r="FVO576" s="22"/>
      <c r="FVP576" s="22"/>
      <c r="FVQ576" s="22"/>
      <c r="FVR576" s="22"/>
      <c r="FVS576" s="22"/>
      <c r="FVT576" s="22"/>
      <c r="FVU576" s="22"/>
      <c r="FVV576" s="22"/>
      <c r="FVW576" s="22"/>
      <c r="FVX576" s="22"/>
      <c r="FVY576" s="22"/>
      <c r="FVZ576" s="22"/>
      <c r="FWA576" s="22"/>
      <c r="FWB576" s="22"/>
      <c r="FWC576" s="22"/>
      <c r="FWD576" s="22"/>
      <c r="FWE576" s="22"/>
      <c r="FWF576" s="22"/>
      <c r="FWG576" s="22"/>
      <c r="FWH576" s="22"/>
      <c r="FWI576" s="22"/>
      <c r="FWJ576" s="22"/>
      <c r="FWK576" s="22"/>
      <c r="FWL576" s="22"/>
      <c r="FWM576" s="22"/>
      <c r="FWN576" s="22"/>
      <c r="FWO576" s="22"/>
      <c r="FWP576" s="22"/>
      <c r="FWQ576" s="22"/>
      <c r="FWR576" s="22"/>
      <c r="FWS576" s="22"/>
      <c r="FWT576" s="22"/>
      <c r="FWU576" s="22"/>
      <c r="FWV576" s="22"/>
      <c r="FWW576" s="22"/>
      <c r="FWX576" s="22"/>
      <c r="FWY576" s="22"/>
      <c r="FWZ576" s="22"/>
      <c r="FXA576" s="22"/>
      <c r="FXB576" s="22"/>
      <c r="FXC576" s="22"/>
      <c r="FXD576" s="22"/>
      <c r="FXE576" s="22"/>
      <c r="FXF576" s="22"/>
      <c r="FXG576" s="22"/>
      <c r="FXH576" s="22"/>
      <c r="FXI576" s="22"/>
      <c r="FXJ576" s="22"/>
      <c r="FXK576" s="22"/>
      <c r="FXL576" s="22"/>
      <c r="FXM576" s="22"/>
      <c r="FXN576" s="22"/>
      <c r="FXO576" s="22"/>
      <c r="FXP576" s="22"/>
      <c r="FXQ576" s="22"/>
      <c r="FXR576" s="22"/>
      <c r="FXS576" s="22"/>
      <c r="FXT576" s="22"/>
      <c r="FXU576" s="22"/>
      <c r="FXV576" s="22"/>
      <c r="FXW576" s="22"/>
      <c r="FXX576" s="22"/>
      <c r="FXY576" s="22"/>
      <c r="FXZ576" s="22"/>
      <c r="FYA576" s="22"/>
      <c r="FYB576" s="22"/>
      <c r="FYC576" s="22"/>
      <c r="FYD576" s="22"/>
      <c r="FYE576" s="22"/>
      <c r="FYF576" s="22"/>
      <c r="FYG576" s="22"/>
      <c r="FYH576" s="22"/>
      <c r="FYI576" s="22"/>
      <c r="FYJ576" s="22"/>
      <c r="FYK576" s="22"/>
      <c r="FYL576" s="22"/>
      <c r="FYM576" s="22"/>
      <c r="FYN576" s="22"/>
      <c r="FYO576" s="22"/>
      <c r="FYP576" s="22"/>
      <c r="FYQ576" s="22"/>
      <c r="FYR576" s="22"/>
      <c r="FYS576" s="22"/>
      <c r="FYT576" s="22"/>
      <c r="FYU576" s="22"/>
      <c r="FYV576" s="22"/>
      <c r="FYW576" s="22"/>
      <c r="FYX576" s="22"/>
      <c r="FYY576" s="22"/>
      <c r="FYZ576" s="22"/>
      <c r="FZA576" s="22"/>
      <c r="FZB576" s="22"/>
      <c r="FZC576" s="22"/>
      <c r="FZD576" s="22"/>
      <c r="FZE576" s="22"/>
      <c r="FZF576" s="22"/>
      <c r="FZG576" s="22"/>
      <c r="FZH576" s="22"/>
      <c r="FZI576" s="22"/>
      <c r="FZJ576" s="22"/>
      <c r="FZK576" s="22"/>
      <c r="FZL576" s="22"/>
      <c r="FZM576" s="22"/>
      <c r="FZN576" s="22"/>
      <c r="FZO576" s="22"/>
      <c r="FZP576" s="22"/>
      <c r="FZQ576" s="22"/>
      <c r="FZR576" s="22"/>
      <c r="FZS576" s="22"/>
      <c r="FZT576" s="22"/>
      <c r="FZU576" s="22"/>
      <c r="FZV576" s="22"/>
      <c r="FZW576" s="22"/>
      <c r="FZX576" s="22"/>
      <c r="FZY576" s="22"/>
      <c r="FZZ576" s="22"/>
      <c r="GAA576" s="22"/>
      <c r="GAB576" s="22"/>
      <c r="GAC576" s="22"/>
      <c r="GAD576" s="22"/>
      <c r="GAE576" s="22"/>
      <c r="GAF576" s="22"/>
      <c r="GAG576" s="22"/>
      <c r="GAH576" s="22"/>
      <c r="GAI576" s="22"/>
      <c r="GAJ576" s="22"/>
      <c r="GAK576" s="22"/>
      <c r="GAL576" s="22"/>
      <c r="GAM576" s="22"/>
      <c r="GAN576" s="22"/>
      <c r="GAO576" s="22"/>
      <c r="GAP576" s="22"/>
      <c r="GAQ576" s="22"/>
      <c r="GAR576" s="22"/>
      <c r="GAS576" s="22"/>
      <c r="GAT576" s="22"/>
      <c r="GAU576" s="22"/>
      <c r="GAV576" s="22"/>
      <c r="GAW576" s="22"/>
      <c r="GAX576" s="22"/>
      <c r="GAY576" s="22"/>
      <c r="GAZ576" s="22"/>
      <c r="GBA576" s="22"/>
      <c r="GBB576" s="22"/>
      <c r="GBC576" s="22"/>
      <c r="GBD576" s="22"/>
      <c r="GBE576" s="22"/>
      <c r="GBF576" s="22"/>
      <c r="GBG576" s="22"/>
      <c r="GBH576" s="22"/>
      <c r="GBI576" s="22"/>
      <c r="GBJ576" s="22"/>
      <c r="GBK576" s="22"/>
      <c r="GBL576" s="22"/>
      <c r="GBM576" s="22"/>
      <c r="GBN576" s="22"/>
      <c r="GBO576" s="22"/>
      <c r="GBP576" s="22"/>
      <c r="GBQ576" s="22"/>
      <c r="GBR576" s="22"/>
      <c r="GBS576" s="22"/>
      <c r="GBT576" s="22"/>
      <c r="GBU576" s="22"/>
      <c r="GBV576" s="22"/>
      <c r="GBW576" s="22"/>
      <c r="GBX576" s="22"/>
      <c r="GBY576" s="22"/>
      <c r="GBZ576" s="22"/>
      <c r="GCA576" s="22"/>
      <c r="GCB576" s="22"/>
      <c r="GCC576" s="22"/>
      <c r="GCD576" s="22"/>
      <c r="GCE576" s="22"/>
      <c r="GCF576" s="22"/>
      <c r="GCG576" s="22"/>
      <c r="GCH576" s="22"/>
      <c r="GCI576" s="22"/>
      <c r="GCJ576" s="22"/>
      <c r="GCK576" s="22"/>
      <c r="GCL576" s="22"/>
      <c r="GCM576" s="22"/>
      <c r="GCN576" s="22"/>
      <c r="GCO576" s="22"/>
      <c r="GCP576" s="22"/>
      <c r="GCQ576" s="22"/>
      <c r="GCR576" s="22"/>
      <c r="GCS576" s="22"/>
      <c r="GCT576" s="22"/>
      <c r="GCU576" s="22"/>
      <c r="GCV576" s="22"/>
      <c r="GCW576" s="22"/>
      <c r="GCX576" s="22"/>
      <c r="GCY576" s="22"/>
      <c r="GCZ576" s="22"/>
      <c r="GDA576" s="22"/>
      <c r="GDB576" s="22"/>
      <c r="GDC576" s="22"/>
      <c r="GDD576" s="22"/>
      <c r="GDE576" s="22"/>
      <c r="GDF576" s="22"/>
      <c r="GDG576" s="22"/>
      <c r="GDH576" s="22"/>
      <c r="GDI576" s="22"/>
      <c r="GDJ576" s="22"/>
      <c r="GDK576" s="22"/>
      <c r="GDL576" s="22"/>
      <c r="GDM576" s="22"/>
      <c r="GDN576" s="22"/>
      <c r="GDO576" s="22"/>
      <c r="GDP576" s="22"/>
      <c r="GDQ576" s="22"/>
      <c r="GDR576" s="22"/>
      <c r="GDS576" s="22"/>
      <c r="GDT576" s="22"/>
      <c r="GDU576" s="22"/>
      <c r="GDV576" s="22"/>
      <c r="GDW576" s="22"/>
      <c r="GDX576" s="22"/>
      <c r="GDY576" s="22"/>
      <c r="GDZ576" s="22"/>
      <c r="GEA576" s="22"/>
      <c r="GEB576" s="22"/>
      <c r="GEC576" s="22"/>
      <c r="GED576" s="22"/>
      <c r="GEE576" s="22"/>
      <c r="GEF576" s="22"/>
      <c r="GEG576" s="22"/>
      <c r="GEH576" s="22"/>
      <c r="GEI576" s="22"/>
      <c r="GEJ576" s="22"/>
      <c r="GEK576" s="22"/>
      <c r="GEL576" s="22"/>
      <c r="GEM576" s="22"/>
      <c r="GEN576" s="22"/>
      <c r="GEO576" s="22"/>
      <c r="GEP576" s="22"/>
      <c r="GEQ576" s="22"/>
      <c r="GER576" s="22"/>
      <c r="GES576" s="22"/>
      <c r="GET576" s="22"/>
      <c r="GEU576" s="22"/>
      <c r="GEV576" s="22"/>
      <c r="GEW576" s="22"/>
      <c r="GEX576" s="22"/>
      <c r="GEY576" s="22"/>
      <c r="GEZ576" s="22"/>
      <c r="GFA576" s="22"/>
      <c r="GFB576" s="22"/>
      <c r="GFC576" s="22"/>
      <c r="GFD576" s="22"/>
      <c r="GFE576" s="22"/>
      <c r="GFF576" s="22"/>
      <c r="GFG576" s="22"/>
      <c r="GFH576" s="22"/>
      <c r="GFI576" s="22"/>
      <c r="GFJ576" s="22"/>
      <c r="GFK576" s="22"/>
      <c r="GFL576" s="22"/>
      <c r="GFM576" s="22"/>
      <c r="GFN576" s="22"/>
      <c r="GFO576" s="22"/>
      <c r="GFP576" s="22"/>
      <c r="GFQ576" s="22"/>
      <c r="GFR576" s="22"/>
      <c r="GFS576" s="22"/>
      <c r="GFT576" s="22"/>
      <c r="GFU576" s="22"/>
      <c r="GFV576" s="22"/>
      <c r="GFW576" s="22"/>
      <c r="GFX576" s="22"/>
      <c r="GFY576" s="22"/>
      <c r="GFZ576" s="22"/>
      <c r="GGA576" s="22"/>
      <c r="GGB576" s="22"/>
      <c r="GGC576" s="22"/>
      <c r="GGD576" s="22"/>
      <c r="GGE576" s="22"/>
      <c r="GGF576" s="22"/>
      <c r="GGG576" s="22"/>
      <c r="GGH576" s="22"/>
      <c r="GGI576" s="22"/>
      <c r="GGJ576" s="22"/>
      <c r="GGK576" s="22"/>
      <c r="GGL576" s="22"/>
      <c r="GGM576" s="22"/>
      <c r="GGN576" s="22"/>
      <c r="GGO576" s="22"/>
      <c r="GGP576" s="22"/>
      <c r="GGQ576" s="22"/>
      <c r="GGR576" s="22"/>
      <c r="GGS576" s="22"/>
      <c r="GGT576" s="22"/>
      <c r="GGU576" s="22"/>
      <c r="GGV576" s="22"/>
      <c r="GGW576" s="22"/>
      <c r="GGX576" s="22"/>
      <c r="GGY576" s="22"/>
      <c r="GGZ576" s="22"/>
      <c r="GHA576" s="22"/>
      <c r="GHB576" s="22"/>
      <c r="GHC576" s="22"/>
      <c r="GHD576" s="22"/>
      <c r="GHE576" s="22"/>
      <c r="GHF576" s="22"/>
      <c r="GHG576" s="22"/>
      <c r="GHH576" s="22"/>
      <c r="GHI576" s="22"/>
      <c r="GHJ576" s="22"/>
      <c r="GHK576" s="22"/>
      <c r="GHL576" s="22"/>
      <c r="GHM576" s="22"/>
      <c r="GHN576" s="22"/>
      <c r="GHO576" s="22"/>
      <c r="GHP576" s="22"/>
      <c r="GHQ576" s="22"/>
      <c r="GHR576" s="22"/>
      <c r="GHS576" s="22"/>
      <c r="GHT576" s="22"/>
      <c r="GHU576" s="22"/>
      <c r="GHV576" s="22"/>
      <c r="GHW576" s="22"/>
      <c r="GHX576" s="22"/>
      <c r="GHY576" s="22"/>
      <c r="GHZ576" s="22"/>
      <c r="GIA576" s="22"/>
      <c r="GIB576" s="22"/>
      <c r="GIC576" s="22"/>
      <c r="GID576" s="22"/>
      <c r="GIE576" s="22"/>
      <c r="GIF576" s="22"/>
      <c r="GIG576" s="22"/>
      <c r="GIH576" s="22"/>
      <c r="GII576" s="22"/>
      <c r="GIJ576" s="22"/>
      <c r="GIK576" s="22"/>
      <c r="GIL576" s="22"/>
      <c r="GIM576" s="22"/>
      <c r="GIN576" s="22"/>
      <c r="GIO576" s="22"/>
      <c r="GIP576" s="22"/>
      <c r="GIQ576" s="22"/>
      <c r="GIR576" s="22"/>
      <c r="GIS576" s="22"/>
      <c r="GIT576" s="22"/>
      <c r="GIU576" s="22"/>
      <c r="GIV576" s="22"/>
      <c r="GIW576" s="22"/>
      <c r="GIX576" s="22"/>
      <c r="GIY576" s="22"/>
      <c r="GIZ576" s="22"/>
      <c r="GJA576" s="22"/>
      <c r="GJB576" s="22"/>
      <c r="GJC576" s="22"/>
      <c r="GJD576" s="22"/>
      <c r="GJE576" s="22"/>
      <c r="GJF576" s="22"/>
      <c r="GJG576" s="22"/>
      <c r="GJH576" s="22"/>
      <c r="GJI576" s="22"/>
      <c r="GJJ576" s="22"/>
      <c r="GJK576" s="22"/>
      <c r="GJL576" s="22"/>
      <c r="GJM576" s="22"/>
      <c r="GJN576" s="22"/>
      <c r="GJO576" s="22"/>
      <c r="GJP576" s="22"/>
      <c r="GJQ576" s="22"/>
      <c r="GJR576" s="22"/>
      <c r="GJS576" s="22"/>
      <c r="GJT576" s="22"/>
      <c r="GJU576" s="22"/>
      <c r="GJV576" s="22"/>
      <c r="GJW576" s="22"/>
      <c r="GJX576" s="22"/>
      <c r="GJY576" s="22"/>
      <c r="GJZ576" s="22"/>
      <c r="GKA576" s="22"/>
      <c r="GKB576" s="22"/>
      <c r="GKC576" s="22"/>
      <c r="GKD576" s="22"/>
      <c r="GKE576" s="22"/>
      <c r="GKF576" s="22"/>
      <c r="GKG576" s="22"/>
      <c r="GKH576" s="22"/>
      <c r="GKI576" s="22"/>
      <c r="GKJ576" s="22"/>
      <c r="GKK576" s="22"/>
      <c r="GKL576" s="22"/>
      <c r="GKM576" s="22"/>
      <c r="GKN576" s="22"/>
      <c r="GKO576" s="22"/>
      <c r="GKP576" s="22"/>
      <c r="GKQ576" s="22"/>
      <c r="GKR576" s="22"/>
      <c r="GKS576" s="22"/>
      <c r="GKT576" s="22"/>
      <c r="GKU576" s="22"/>
      <c r="GKV576" s="22"/>
      <c r="GKW576" s="22"/>
      <c r="GKX576" s="22"/>
      <c r="GKY576" s="22"/>
      <c r="GKZ576" s="22"/>
      <c r="GLA576" s="22"/>
      <c r="GLB576" s="22"/>
      <c r="GLC576" s="22"/>
      <c r="GLD576" s="22"/>
      <c r="GLE576" s="22"/>
      <c r="GLF576" s="22"/>
      <c r="GLG576" s="22"/>
      <c r="GLH576" s="22"/>
      <c r="GLI576" s="22"/>
      <c r="GLJ576" s="22"/>
      <c r="GLK576" s="22"/>
      <c r="GLL576" s="22"/>
      <c r="GLM576" s="22"/>
      <c r="GLN576" s="22"/>
      <c r="GLO576" s="22"/>
      <c r="GLP576" s="22"/>
      <c r="GLQ576" s="22"/>
      <c r="GLR576" s="22"/>
      <c r="GLS576" s="22"/>
      <c r="GLT576" s="22"/>
      <c r="GLU576" s="22"/>
      <c r="GLV576" s="22"/>
      <c r="GLW576" s="22"/>
      <c r="GLX576" s="22"/>
      <c r="GLY576" s="22"/>
      <c r="GLZ576" s="22"/>
      <c r="GMA576" s="22"/>
      <c r="GMB576" s="22"/>
      <c r="GMC576" s="22"/>
      <c r="GMD576" s="22"/>
      <c r="GME576" s="22"/>
      <c r="GMF576" s="22"/>
      <c r="GMG576" s="22"/>
      <c r="GMH576" s="22"/>
      <c r="GMI576" s="22"/>
      <c r="GMJ576" s="22"/>
      <c r="GMK576" s="22"/>
      <c r="GML576" s="22"/>
      <c r="GMM576" s="22"/>
      <c r="GMN576" s="22"/>
      <c r="GMO576" s="22"/>
      <c r="GMP576" s="22"/>
      <c r="GMQ576" s="22"/>
      <c r="GMR576" s="22"/>
      <c r="GMS576" s="22"/>
      <c r="GMT576" s="22"/>
      <c r="GMU576" s="22"/>
      <c r="GMV576" s="22"/>
      <c r="GMW576" s="22"/>
      <c r="GMX576" s="22"/>
      <c r="GMY576" s="22"/>
      <c r="GMZ576" s="22"/>
      <c r="GNA576" s="22"/>
      <c r="GNB576" s="22"/>
      <c r="GNC576" s="22"/>
      <c r="GND576" s="22"/>
      <c r="GNE576" s="22"/>
      <c r="GNF576" s="22"/>
      <c r="GNG576" s="22"/>
      <c r="GNH576" s="22"/>
      <c r="GNI576" s="22"/>
      <c r="GNJ576" s="22"/>
      <c r="GNK576" s="22"/>
      <c r="GNL576" s="22"/>
      <c r="GNM576" s="22"/>
      <c r="GNN576" s="22"/>
      <c r="GNO576" s="22"/>
      <c r="GNP576" s="22"/>
      <c r="GNQ576" s="22"/>
      <c r="GNR576" s="22"/>
      <c r="GNS576" s="22"/>
      <c r="GNT576" s="22"/>
      <c r="GNU576" s="22"/>
      <c r="GNV576" s="22"/>
      <c r="GNW576" s="22"/>
      <c r="GNX576" s="22"/>
      <c r="GNY576" s="22"/>
      <c r="GNZ576" s="22"/>
      <c r="GOA576" s="22"/>
      <c r="GOB576" s="22"/>
      <c r="GOC576" s="22"/>
      <c r="GOD576" s="22"/>
      <c r="GOE576" s="22"/>
      <c r="GOF576" s="22"/>
      <c r="GOG576" s="22"/>
      <c r="GOH576" s="22"/>
      <c r="GOI576" s="22"/>
      <c r="GOJ576" s="22"/>
      <c r="GOK576" s="22"/>
      <c r="GOL576" s="22"/>
      <c r="GOM576" s="22"/>
      <c r="GON576" s="22"/>
      <c r="GOO576" s="22"/>
      <c r="GOP576" s="22"/>
      <c r="GOQ576" s="22"/>
      <c r="GOR576" s="22"/>
      <c r="GOS576" s="22"/>
      <c r="GOT576" s="22"/>
      <c r="GOU576" s="22"/>
      <c r="GOV576" s="22"/>
      <c r="GOW576" s="22"/>
      <c r="GOX576" s="22"/>
      <c r="GOY576" s="22"/>
      <c r="GOZ576" s="22"/>
      <c r="GPA576" s="22"/>
      <c r="GPB576" s="22"/>
      <c r="GPC576" s="22"/>
      <c r="GPD576" s="22"/>
      <c r="GPE576" s="22"/>
      <c r="GPF576" s="22"/>
      <c r="GPG576" s="22"/>
      <c r="GPH576" s="22"/>
      <c r="GPI576" s="22"/>
      <c r="GPJ576" s="22"/>
      <c r="GPK576" s="22"/>
      <c r="GPL576" s="22"/>
      <c r="GPM576" s="22"/>
      <c r="GPN576" s="22"/>
      <c r="GPO576" s="22"/>
      <c r="GPP576" s="22"/>
      <c r="GPQ576" s="22"/>
      <c r="GPR576" s="22"/>
      <c r="GPS576" s="22"/>
      <c r="GPT576" s="22"/>
      <c r="GPU576" s="22"/>
      <c r="GPV576" s="22"/>
      <c r="GPW576" s="22"/>
      <c r="GPX576" s="22"/>
      <c r="GPY576" s="22"/>
      <c r="GPZ576" s="22"/>
      <c r="GQA576" s="22"/>
      <c r="GQB576" s="22"/>
      <c r="GQC576" s="22"/>
      <c r="GQD576" s="22"/>
      <c r="GQE576" s="22"/>
      <c r="GQF576" s="22"/>
      <c r="GQG576" s="22"/>
      <c r="GQH576" s="22"/>
      <c r="GQI576" s="22"/>
      <c r="GQJ576" s="22"/>
      <c r="GQK576" s="22"/>
      <c r="GQL576" s="22"/>
      <c r="GQM576" s="22"/>
      <c r="GQN576" s="22"/>
      <c r="GQO576" s="22"/>
      <c r="GQP576" s="22"/>
      <c r="GQQ576" s="22"/>
      <c r="GQR576" s="22"/>
      <c r="GQS576" s="22"/>
      <c r="GQT576" s="22"/>
      <c r="GQU576" s="22"/>
      <c r="GQV576" s="22"/>
      <c r="GQW576" s="22"/>
      <c r="GQX576" s="22"/>
      <c r="GQY576" s="22"/>
      <c r="GQZ576" s="22"/>
      <c r="GRA576" s="22"/>
      <c r="GRB576" s="22"/>
      <c r="GRC576" s="22"/>
      <c r="GRD576" s="22"/>
      <c r="GRE576" s="22"/>
      <c r="GRF576" s="22"/>
      <c r="GRG576" s="22"/>
      <c r="GRH576" s="22"/>
      <c r="GRI576" s="22"/>
      <c r="GRJ576" s="22"/>
      <c r="GRK576" s="22"/>
      <c r="GRL576" s="22"/>
      <c r="GRM576" s="22"/>
      <c r="GRN576" s="22"/>
      <c r="GRO576" s="22"/>
      <c r="GRP576" s="22"/>
      <c r="GRQ576" s="22"/>
      <c r="GRR576" s="22"/>
      <c r="GRS576" s="22"/>
      <c r="GRT576" s="22"/>
      <c r="GRU576" s="22"/>
      <c r="GRV576" s="22"/>
      <c r="GRW576" s="22"/>
      <c r="GRX576" s="22"/>
      <c r="GRY576" s="22"/>
      <c r="GRZ576" s="22"/>
      <c r="GSA576" s="22"/>
      <c r="GSB576" s="22"/>
      <c r="GSC576" s="22"/>
      <c r="GSD576" s="22"/>
      <c r="GSE576" s="22"/>
      <c r="GSF576" s="22"/>
      <c r="GSG576" s="22"/>
      <c r="GSH576" s="22"/>
      <c r="GSI576" s="22"/>
      <c r="GSJ576" s="22"/>
      <c r="GSK576" s="22"/>
      <c r="GSL576" s="22"/>
      <c r="GSM576" s="22"/>
      <c r="GSN576" s="22"/>
      <c r="GSO576" s="22"/>
      <c r="GSP576" s="22"/>
      <c r="GSQ576" s="22"/>
      <c r="GSR576" s="22"/>
      <c r="GSS576" s="22"/>
      <c r="GST576" s="22"/>
      <c r="GSU576" s="22"/>
      <c r="GSV576" s="22"/>
      <c r="GSW576" s="22"/>
      <c r="GSX576" s="22"/>
      <c r="GSY576" s="22"/>
      <c r="GSZ576" s="22"/>
      <c r="GTA576" s="22"/>
      <c r="GTB576" s="22"/>
      <c r="GTC576" s="22"/>
      <c r="GTD576" s="22"/>
      <c r="GTE576" s="22"/>
      <c r="GTF576" s="22"/>
      <c r="GTG576" s="22"/>
      <c r="GTH576" s="22"/>
      <c r="GTI576" s="22"/>
      <c r="GTJ576" s="22"/>
      <c r="GTK576" s="22"/>
      <c r="GTL576" s="22"/>
      <c r="GTM576" s="22"/>
      <c r="GTN576" s="22"/>
      <c r="GTO576" s="22"/>
      <c r="GTP576" s="22"/>
      <c r="GTQ576" s="22"/>
      <c r="GTR576" s="22"/>
      <c r="GTS576" s="22"/>
      <c r="GTT576" s="22"/>
      <c r="GTU576" s="22"/>
      <c r="GTV576" s="22"/>
      <c r="GTW576" s="22"/>
      <c r="GTX576" s="22"/>
      <c r="GTY576" s="22"/>
      <c r="GTZ576" s="22"/>
      <c r="GUA576" s="22"/>
      <c r="GUB576" s="22"/>
      <c r="GUC576" s="22"/>
      <c r="GUD576" s="22"/>
      <c r="GUE576" s="22"/>
      <c r="GUF576" s="22"/>
      <c r="GUG576" s="22"/>
      <c r="GUH576" s="22"/>
      <c r="GUI576" s="22"/>
      <c r="GUJ576" s="22"/>
      <c r="GUK576" s="22"/>
      <c r="GUL576" s="22"/>
      <c r="GUM576" s="22"/>
      <c r="GUN576" s="22"/>
      <c r="GUO576" s="22"/>
      <c r="GUP576" s="22"/>
      <c r="GUQ576" s="22"/>
      <c r="GUR576" s="22"/>
      <c r="GUS576" s="22"/>
      <c r="GUT576" s="22"/>
      <c r="GUU576" s="22"/>
      <c r="GUV576" s="22"/>
      <c r="GUW576" s="22"/>
      <c r="GUX576" s="22"/>
      <c r="GUY576" s="22"/>
      <c r="GUZ576" s="22"/>
      <c r="GVA576" s="22"/>
      <c r="GVB576" s="22"/>
      <c r="GVC576" s="22"/>
      <c r="GVD576" s="22"/>
      <c r="GVE576" s="22"/>
      <c r="GVF576" s="22"/>
      <c r="GVG576" s="22"/>
      <c r="GVH576" s="22"/>
      <c r="GVI576" s="22"/>
      <c r="GVJ576" s="22"/>
      <c r="GVK576" s="22"/>
      <c r="GVL576" s="22"/>
      <c r="GVM576" s="22"/>
      <c r="GVN576" s="22"/>
      <c r="GVO576" s="22"/>
      <c r="GVP576" s="22"/>
      <c r="GVQ576" s="22"/>
      <c r="GVR576" s="22"/>
      <c r="GVS576" s="22"/>
      <c r="GVT576" s="22"/>
      <c r="GVU576" s="22"/>
      <c r="GVV576" s="22"/>
      <c r="GVW576" s="22"/>
      <c r="GVX576" s="22"/>
      <c r="GVY576" s="22"/>
      <c r="GVZ576" s="22"/>
      <c r="GWA576" s="22"/>
      <c r="GWB576" s="22"/>
      <c r="GWC576" s="22"/>
      <c r="GWD576" s="22"/>
      <c r="GWE576" s="22"/>
      <c r="GWF576" s="22"/>
      <c r="GWG576" s="22"/>
      <c r="GWH576" s="22"/>
      <c r="GWI576" s="22"/>
      <c r="GWJ576" s="22"/>
      <c r="GWK576" s="22"/>
      <c r="GWL576" s="22"/>
      <c r="GWM576" s="22"/>
      <c r="GWN576" s="22"/>
      <c r="GWO576" s="22"/>
      <c r="GWP576" s="22"/>
      <c r="GWQ576" s="22"/>
      <c r="GWR576" s="22"/>
      <c r="GWS576" s="22"/>
      <c r="GWT576" s="22"/>
      <c r="GWU576" s="22"/>
      <c r="GWV576" s="22"/>
      <c r="GWW576" s="22"/>
      <c r="GWX576" s="22"/>
      <c r="GWY576" s="22"/>
      <c r="GWZ576" s="22"/>
      <c r="GXA576" s="22"/>
      <c r="GXB576" s="22"/>
      <c r="GXC576" s="22"/>
      <c r="GXD576" s="22"/>
      <c r="GXE576" s="22"/>
      <c r="GXF576" s="22"/>
      <c r="GXG576" s="22"/>
      <c r="GXH576" s="22"/>
      <c r="GXI576" s="22"/>
      <c r="GXJ576" s="22"/>
      <c r="GXK576" s="22"/>
      <c r="GXL576" s="22"/>
      <c r="GXM576" s="22"/>
      <c r="GXN576" s="22"/>
      <c r="GXO576" s="22"/>
      <c r="GXP576" s="22"/>
      <c r="GXQ576" s="22"/>
      <c r="GXR576" s="22"/>
      <c r="GXS576" s="22"/>
      <c r="GXT576" s="22"/>
      <c r="GXU576" s="22"/>
      <c r="GXV576" s="22"/>
      <c r="GXW576" s="22"/>
      <c r="GXX576" s="22"/>
      <c r="GXY576" s="22"/>
      <c r="GXZ576" s="22"/>
      <c r="GYA576" s="22"/>
      <c r="GYB576" s="22"/>
      <c r="GYC576" s="22"/>
      <c r="GYD576" s="22"/>
      <c r="GYE576" s="22"/>
      <c r="GYF576" s="22"/>
      <c r="GYG576" s="22"/>
      <c r="GYH576" s="22"/>
      <c r="GYI576" s="22"/>
      <c r="GYJ576" s="22"/>
      <c r="GYK576" s="22"/>
      <c r="GYL576" s="22"/>
      <c r="GYM576" s="22"/>
      <c r="GYN576" s="22"/>
      <c r="GYO576" s="22"/>
      <c r="GYP576" s="22"/>
      <c r="GYQ576" s="22"/>
      <c r="GYR576" s="22"/>
      <c r="GYS576" s="22"/>
      <c r="GYT576" s="22"/>
      <c r="GYU576" s="22"/>
      <c r="GYV576" s="22"/>
      <c r="GYW576" s="22"/>
      <c r="GYX576" s="22"/>
      <c r="GYY576" s="22"/>
      <c r="GYZ576" s="22"/>
      <c r="GZA576" s="22"/>
      <c r="GZB576" s="22"/>
      <c r="GZC576" s="22"/>
      <c r="GZD576" s="22"/>
      <c r="GZE576" s="22"/>
      <c r="GZF576" s="22"/>
      <c r="GZG576" s="22"/>
      <c r="GZH576" s="22"/>
      <c r="GZI576" s="22"/>
      <c r="GZJ576" s="22"/>
      <c r="GZK576" s="22"/>
      <c r="GZL576" s="22"/>
      <c r="GZM576" s="22"/>
      <c r="GZN576" s="22"/>
      <c r="GZO576" s="22"/>
      <c r="GZP576" s="22"/>
      <c r="GZQ576" s="22"/>
      <c r="GZR576" s="22"/>
      <c r="GZS576" s="22"/>
      <c r="GZT576" s="22"/>
      <c r="GZU576" s="22"/>
      <c r="GZV576" s="22"/>
      <c r="GZW576" s="22"/>
      <c r="GZX576" s="22"/>
      <c r="GZY576" s="22"/>
      <c r="GZZ576" s="22"/>
      <c r="HAA576" s="22"/>
      <c r="HAB576" s="22"/>
      <c r="HAC576" s="22"/>
      <c r="HAD576" s="22"/>
      <c r="HAE576" s="22"/>
      <c r="HAF576" s="22"/>
      <c r="HAG576" s="22"/>
      <c r="HAH576" s="22"/>
      <c r="HAI576" s="22"/>
      <c r="HAJ576" s="22"/>
      <c r="HAK576" s="22"/>
      <c r="HAL576" s="22"/>
      <c r="HAM576" s="22"/>
      <c r="HAN576" s="22"/>
      <c r="HAO576" s="22"/>
      <c r="HAP576" s="22"/>
      <c r="HAQ576" s="22"/>
      <c r="HAR576" s="22"/>
      <c r="HAS576" s="22"/>
      <c r="HAT576" s="22"/>
      <c r="HAU576" s="22"/>
      <c r="HAV576" s="22"/>
      <c r="HAW576" s="22"/>
      <c r="HAX576" s="22"/>
      <c r="HAY576" s="22"/>
      <c r="HAZ576" s="22"/>
      <c r="HBA576" s="22"/>
      <c r="HBB576" s="22"/>
      <c r="HBC576" s="22"/>
      <c r="HBD576" s="22"/>
      <c r="HBE576" s="22"/>
      <c r="HBF576" s="22"/>
      <c r="HBG576" s="22"/>
      <c r="HBH576" s="22"/>
      <c r="HBI576" s="22"/>
      <c r="HBJ576" s="22"/>
      <c r="HBK576" s="22"/>
      <c r="HBL576" s="22"/>
      <c r="HBM576" s="22"/>
      <c r="HBN576" s="22"/>
      <c r="HBO576" s="22"/>
      <c r="HBP576" s="22"/>
      <c r="HBQ576" s="22"/>
      <c r="HBR576" s="22"/>
      <c r="HBS576" s="22"/>
      <c r="HBT576" s="22"/>
      <c r="HBU576" s="22"/>
      <c r="HBV576" s="22"/>
      <c r="HBW576" s="22"/>
      <c r="HBX576" s="22"/>
      <c r="HBY576" s="22"/>
      <c r="HBZ576" s="22"/>
      <c r="HCA576" s="22"/>
      <c r="HCB576" s="22"/>
      <c r="HCC576" s="22"/>
      <c r="HCD576" s="22"/>
      <c r="HCE576" s="22"/>
      <c r="HCF576" s="22"/>
      <c r="HCG576" s="22"/>
      <c r="HCH576" s="22"/>
      <c r="HCI576" s="22"/>
      <c r="HCJ576" s="22"/>
      <c r="HCK576" s="22"/>
      <c r="HCL576" s="22"/>
      <c r="HCM576" s="22"/>
      <c r="HCN576" s="22"/>
      <c r="HCO576" s="22"/>
      <c r="HCP576" s="22"/>
      <c r="HCQ576" s="22"/>
      <c r="HCR576" s="22"/>
      <c r="HCS576" s="22"/>
      <c r="HCT576" s="22"/>
      <c r="HCU576" s="22"/>
      <c r="HCV576" s="22"/>
      <c r="HCW576" s="22"/>
      <c r="HCX576" s="22"/>
      <c r="HCY576" s="22"/>
      <c r="HCZ576" s="22"/>
      <c r="HDA576" s="22"/>
      <c r="HDB576" s="22"/>
      <c r="HDC576" s="22"/>
      <c r="HDD576" s="22"/>
      <c r="HDE576" s="22"/>
      <c r="HDF576" s="22"/>
      <c r="HDG576" s="22"/>
      <c r="HDH576" s="22"/>
      <c r="HDI576" s="22"/>
      <c r="HDJ576" s="22"/>
      <c r="HDK576" s="22"/>
      <c r="HDL576" s="22"/>
      <c r="HDM576" s="22"/>
      <c r="HDN576" s="22"/>
      <c r="HDO576" s="22"/>
      <c r="HDP576" s="22"/>
      <c r="HDQ576" s="22"/>
      <c r="HDR576" s="22"/>
      <c r="HDS576" s="22"/>
      <c r="HDT576" s="22"/>
      <c r="HDU576" s="22"/>
      <c r="HDV576" s="22"/>
      <c r="HDW576" s="22"/>
      <c r="HDX576" s="22"/>
      <c r="HDY576" s="22"/>
      <c r="HDZ576" s="22"/>
      <c r="HEA576" s="22"/>
      <c r="HEB576" s="22"/>
      <c r="HEC576" s="22"/>
      <c r="HED576" s="22"/>
      <c r="HEE576" s="22"/>
      <c r="HEF576" s="22"/>
      <c r="HEG576" s="22"/>
      <c r="HEH576" s="22"/>
      <c r="HEI576" s="22"/>
      <c r="HEJ576" s="22"/>
      <c r="HEK576" s="22"/>
      <c r="HEL576" s="22"/>
      <c r="HEM576" s="22"/>
      <c r="HEN576" s="22"/>
      <c r="HEO576" s="22"/>
      <c r="HEP576" s="22"/>
      <c r="HEQ576" s="22"/>
      <c r="HER576" s="22"/>
      <c r="HES576" s="22"/>
      <c r="HET576" s="22"/>
      <c r="HEU576" s="22"/>
      <c r="HEV576" s="22"/>
      <c r="HEW576" s="22"/>
      <c r="HEX576" s="22"/>
      <c r="HEY576" s="22"/>
      <c r="HEZ576" s="22"/>
      <c r="HFA576" s="22"/>
      <c r="HFB576" s="22"/>
      <c r="HFC576" s="22"/>
      <c r="HFD576" s="22"/>
      <c r="HFE576" s="22"/>
      <c r="HFF576" s="22"/>
      <c r="HFG576" s="22"/>
      <c r="HFH576" s="22"/>
      <c r="HFI576" s="22"/>
      <c r="HFJ576" s="22"/>
      <c r="HFK576" s="22"/>
      <c r="HFL576" s="22"/>
      <c r="HFM576" s="22"/>
      <c r="HFN576" s="22"/>
      <c r="HFO576" s="22"/>
      <c r="HFP576" s="22"/>
      <c r="HFQ576" s="22"/>
      <c r="HFR576" s="22"/>
      <c r="HFS576" s="22"/>
      <c r="HFT576" s="22"/>
      <c r="HFU576" s="22"/>
      <c r="HFV576" s="22"/>
      <c r="HFW576" s="22"/>
      <c r="HFX576" s="22"/>
      <c r="HFY576" s="22"/>
      <c r="HFZ576" s="22"/>
      <c r="HGA576" s="22"/>
      <c r="HGB576" s="22"/>
      <c r="HGC576" s="22"/>
      <c r="HGD576" s="22"/>
      <c r="HGE576" s="22"/>
      <c r="HGF576" s="22"/>
      <c r="HGG576" s="22"/>
      <c r="HGH576" s="22"/>
      <c r="HGI576" s="22"/>
      <c r="HGJ576" s="22"/>
      <c r="HGK576" s="22"/>
      <c r="HGL576" s="22"/>
      <c r="HGM576" s="22"/>
      <c r="HGN576" s="22"/>
      <c r="HGO576" s="22"/>
      <c r="HGP576" s="22"/>
      <c r="HGQ576" s="22"/>
      <c r="HGR576" s="22"/>
      <c r="HGS576" s="22"/>
      <c r="HGT576" s="22"/>
      <c r="HGU576" s="22"/>
      <c r="HGV576" s="22"/>
      <c r="HGW576" s="22"/>
      <c r="HGX576" s="22"/>
      <c r="HGY576" s="22"/>
      <c r="HGZ576" s="22"/>
      <c r="HHA576" s="22"/>
      <c r="HHB576" s="22"/>
      <c r="HHC576" s="22"/>
      <c r="HHD576" s="22"/>
      <c r="HHE576" s="22"/>
      <c r="HHF576" s="22"/>
      <c r="HHG576" s="22"/>
      <c r="HHH576" s="22"/>
      <c r="HHI576" s="22"/>
      <c r="HHJ576" s="22"/>
      <c r="HHK576" s="22"/>
      <c r="HHL576" s="22"/>
      <c r="HHM576" s="22"/>
      <c r="HHN576" s="22"/>
      <c r="HHO576" s="22"/>
      <c r="HHP576" s="22"/>
      <c r="HHQ576" s="22"/>
      <c r="HHR576" s="22"/>
      <c r="HHS576" s="22"/>
      <c r="HHT576" s="22"/>
      <c r="HHU576" s="22"/>
      <c r="HHV576" s="22"/>
      <c r="HHW576" s="22"/>
      <c r="HHX576" s="22"/>
      <c r="HHY576" s="22"/>
      <c r="HHZ576" s="22"/>
      <c r="HIA576" s="22"/>
      <c r="HIB576" s="22"/>
      <c r="HIC576" s="22"/>
      <c r="HID576" s="22"/>
      <c r="HIE576" s="22"/>
      <c r="HIF576" s="22"/>
      <c r="HIG576" s="22"/>
      <c r="HIH576" s="22"/>
      <c r="HII576" s="22"/>
      <c r="HIJ576" s="22"/>
      <c r="HIK576" s="22"/>
      <c r="HIL576" s="22"/>
      <c r="HIM576" s="22"/>
      <c r="HIN576" s="22"/>
      <c r="HIO576" s="22"/>
      <c r="HIP576" s="22"/>
      <c r="HIQ576" s="22"/>
      <c r="HIR576" s="22"/>
      <c r="HIS576" s="22"/>
      <c r="HIT576" s="22"/>
      <c r="HIU576" s="22"/>
      <c r="HIV576" s="22"/>
      <c r="HIW576" s="22"/>
      <c r="HIX576" s="22"/>
      <c r="HIY576" s="22"/>
      <c r="HIZ576" s="22"/>
      <c r="HJA576" s="22"/>
      <c r="HJB576" s="22"/>
      <c r="HJC576" s="22"/>
      <c r="HJD576" s="22"/>
      <c r="HJE576" s="22"/>
      <c r="HJF576" s="22"/>
      <c r="HJG576" s="22"/>
      <c r="HJH576" s="22"/>
      <c r="HJI576" s="22"/>
      <c r="HJJ576" s="22"/>
      <c r="HJK576" s="22"/>
      <c r="HJL576" s="22"/>
      <c r="HJM576" s="22"/>
      <c r="HJN576" s="22"/>
      <c r="HJO576" s="22"/>
      <c r="HJP576" s="22"/>
      <c r="HJQ576" s="22"/>
      <c r="HJR576" s="22"/>
      <c r="HJS576" s="22"/>
      <c r="HJT576" s="22"/>
      <c r="HJU576" s="22"/>
      <c r="HJV576" s="22"/>
      <c r="HJW576" s="22"/>
      <c r="HJX576" s="22"/>
      <c r="HJY576" s="22"/>
      <c r="HJZ576" s="22"/>
      <c r="HKA576" s="22"/>
      <c r="HKB576" s="22"/>
      <c r="HKC576" s="22"/>
      <c r="HKD576" s="22"/>
      <c r="HKE576" s="22"/>
      <c r="HKF576" s="22"/>
      <c r="HKG576" s="22"/>
      <c r="HKH576" s="22"/>
      <c r="HKI576" s="22"/>
      <c r="HKJ576" s="22"/>
      <c r="HKK576" s="22"/>
      <c r="HKL576" s="22"/>
      <c r="HKM576" s="22"/>
      <c r="HKN576" s="22"/>
      <c r="HKO576" s="22"/>
      <c r="HKP576" s="22"/>
      <c r="HKQ576" s="22"/>
      <c r="HKR576" s="22"/>
      <c r="HKS576" s="22"/>
      <c r="HKT576" s="22"/>
      <c r="HKU576" s="22"/>
      <c r="HKV576" s="22"/>
      <c r="HKW576" s="22"/>
      <c r="HKX576" s="22"/>
      <c r="HKY576" s="22"/>
      <c r="HKZ576" s="22"/>
      <c r="HLA576" s="22"/>
      <c r="HLB576" s="22"/>
      <c r="HLC576" s="22"/>
      <c r="HLD576" s="22"/>
      <c r="HLE576" s="22"/>
      <c r="HLF576" s="22"/>
      <c r="HLG576" s="22"/>
      <c r="HLH576" s="22"/>
      <c r="HLI576" s="22"/>
      <c r="HLJ576" s="22"/>
      <c r="HLK576" s="22"/>
      <c r="HLL576" s="22"/>
      <c r="HLM576" s="22"/>
      <c r="HLN576" s="22"/>
      <c r="HLO576" s="22"/>
      <c r="HLP576" s="22"/>
      <c r="HLQ576" s="22"/>
      <c r="HLR576" s="22"/>
      <c r="HLS576" s="22"/>
      <c r="HLT576" s="22"/>
      <c r="HLU576" s="22"/>
      <c r="HLV576" s="22"/>
      <c r="HLW576" s="22"/>
      <c r="HLX576" s="22"/>
      <c r="HLY576" s="22"/>
      <c r="HLZ576" s="22"/>
      <c r="HMA576" s="22"/>
      <c r="HMB576" s="22"/>
      <c r="HMC576" s="22"/>
      <c r="HMD576" s="22"/>
      <c r="HME576" s="22"/>
      <c r="HMF576" s="22"/>
      <c r="HMG576" s="22"/>
      <c r="HMH576" s="22"/>
      <c r="HMI576" s="22"/>
      <c r="HMJ576" s="22"/>
      <c r="HMK576" s="22"/>
      <c r="HML576" s="22"/>
      <c r="HMM576" s="22"/>
      <c r="HMN576" s="22"/>
      <c r="HMO576" s="22"/>
      <c r="HMP576" s="22"/>
      <c r="HMQ576" s="22"/>
      <c r="HMR576" s="22"/>
      <c r="HMS576" s="22"/>
      <c r="HMT576" s="22"/>
      <c r="HMU576" s="22"/>
      <c r="HMV576" s="22"/>
      <c r="HMW576" s="22"/>
      <c r="HMX576" s="22"/>
      <c r="HMY576" s="22"/>
      <c r="HMZ576" s="22"/>
      <c r="HNA576" s="22"/>
      <c r="HNB576" s="22"/>
      <c r="HNC576" s="22"/>
      <c r="HND576" s="22"/>
      <c r="HNE576" s="22"/>
      <c r="HNF576" s="22"/>
      <c r="HNG576" s="22"/>
      <c r="HNH576" s="22"/>
      <c r="HNI576" s="22"/>
      <c r="HNJ576" s="22"/>
      <c r="HNK576" s="22"/>
      <c r="HNL576" s="22"/>
      <c r="HNM576" s="22"/>
      <c r="HNN576" s="22"/>
      <c r="HNO576" s="22"/>
      <c r="HNP576" s="22"/>
      <c r="HNQ576" s="22"/>
      <c r="HNR576" s="22"/>
      <c r="HNS576" s="22"/>
      <c r="HNT576" s="22"/>
      <c r="HNU576" s="22"/>
      <c r="HNV576" s="22"/>
      <c r="HNW576" s="22"/>
      <c r="HNX576" s="22"/>
      <c r="HNY576" s="22"/>
      <c r="HNZ576" s="22"/>
      <c r="HOA576" s="22"/>
      <c r="HOB576" s="22"/>
      <c r="HOC576" s="22"/>
      <c r="HOD576" s="22"/>
      <c r="HOE576" s="22"/>
      <c r="HOF576" s="22"/>
      <c r="HOG576" s="22"/>
      <c r="HOH576" s="22"/>
      <c r="HOI576" s="22"/>
      <c r="HOJ576" s="22"/>
      <c r="HOK576" s="22"/>
      <c r="HOL576" s="22"/>
      <c r="HOM576" s="22"/>
      <c r="HON576" s="22"/>
      <c r="HOO576" s="22"/>
      <c r="HOP576" s="22"/>
      <c r="HOQ576" s="22"/>
      <c r="HOR576" s="22"/>
      <c r="HOS576" s="22"/>
      <c r="HOT576" s="22"/>
      <c r="HOU576" s="22"/>
      <c r="HOV576" s="22"/>
      <c r="HOW576" s="22"/>
      <c r="HOX576" s="22"/>
      <c r="HOY576" s="22"/>
      <c r="HOZ576" s="22"/>
      <c r="HPA576" s="22"/>
      <c r="HPB576" s="22"/>
      <c r="HPC576" s="22"/>
      <c r="HPD576" s="22"/>
      <c r="HPE576" s="22"/>
      <c r="HPF576" s="22"/>
      <c r="HPG576" s="22"/>
      <c r="HPH576" s="22"/>
      <c r="HPI576" s="22"/>
      <c r="HPJ576" s="22"/>
      <c r="HPK576" s="22"/>
      <c r="HPL576" s="22"/>
      <c r="HPM576" s="22"/>
      <c r="HPN576" s="22"/>
      <c r="HPO576" s="22"/>
      <c r="HPP576" s="22"/>
      <c r="HPQ576" s="22"/>
      <c r="HPR576" s="22"/>
      <c r="HPS576" s="22"/>
      <c r="HPT576" s="22"/>
      <c r="HPU576" s="22"/>
      <c r="HPV576" s="22"/>
      <c r="HPW576" s="22"/>
      <c r="HPX576" s="22"/>
      <c r="HPY576" s="22"/>
      <c r="HPZ576" s="22"/>
      <c r="HQA576" s="22"/>
      <c r="HQB576" s="22"/>
      <c r="HQC576" s="22"/>
      <c r="HQD576" s="22"/>
      <c r="HQE576" s="22"/>
      <c r="HQF576" s="22"/>
      <c r="HQG576" s="22"/>
      <c r="HQH576" s="22"/>
      <c r="HQI576" s="22"/>
      <c r="HQJ576" s="22"/>
      <c r="HQK576" s="22"/>
      <c r="HQL576" s="22"/>
      <c r="HQM576" s="22"/>
      <c r="HQN576" s="22"/>
      <c r="HQO576" s="22"/>
      <c r="HQP576" s="22"/>
      <c r="HQQ576" s="22"/>
      <c r="HQR576" s="22"/>
      <c r="HQS576" s="22"/>
      <c r="HQT576" s="22"/>
      <c r="HQU576" s="22"/>
      <c r="HQV576" s="22"/>
      <c r="HQW576" s="22"/>
      <c r="HQX576" s="22"/>
      <c r="HQY576" s="22"/>
      <c r="HQZ576" s="22"/>
      <c r="HRA576" s="22"/>
      <c r="HRB576" s="22"/>
      <c r="HRC576" s="22"/>
      <c r="HRD576" s="22"/>
      <c r="HRE576" s="22"/>
      <c r="HRF576" s="22"/>
      <c r="HRG576" s="22"/>
      <c r="HRH576" s="22"/>
      <c r="HRI576" s="22"/>
      <c r="HRJ576" s="22"/>
      <c r="HRK576" s="22"/>
      <c r="HRL576" s="22"/>
      <c r="HRM576" s="22"/>
      <c r="HRN576" s="22"/>
      <c r="HRO576" s="22"/>
      <c r="HRP576" s="22"/>
      <c r="HRQ576" s="22"/>
      <c r="HRR576" s="22"/>
      <c r="HRS576" s="22"/>
      <c r="HRT576" s="22"/>
      <c r="HRU576" s="22"/>
      <c r="HRV576" s="22"/>
      <c r="HRW576" s="22"/>
      <c r="HRX576" s="22"/>
      <c r="HRY576" s="22"/>
      <c r="HRZ576" s="22"/>
      <c r="HSA576" s="22"/>
      <c r="HSB576" s="22"/>
      <c r="HSC576" s="22"/>
      <c r="HSD576" s="22"/>
      <c r="HSE576" s="22"/>
      <c r="HSF576" s="22"/>
      <c r="HSG576" s="22"/>
      <c r="HSH576" s="22"/>
      <c r="HSI576" s="22"/>
      <c r="HSJ576" s="22"/>
      <c r="HSK576" s="22"/>
      <c r="HSL576" s="22"/>
      <c r="HSM576" s="22"/>
      <c r="HSN576" s="22"/>
      <c r="HSO576" s="22"/>
      <c r="HSP576" s="22"/>
      <c r="HSQ576" s="22"/>
      <c r="HSR576" s="22"/>
      <c r="HSS576" s="22"/>
      <c r="HST576" s="22"/>
      <c r="HSU576" s="22"/>
      <c r="HSV576" s="22"/>
      <c r="HSW576" s="22"/>
      <c r="HSX576" s="22"/>
      <c r="HSY576" s="22"/>
      <c r="HSZ576" s="22"/>
      <c r="HTA576" s="22"/>
      <c r="HTB576" s="22"/>
      <c r="HTC576" s="22"/>
      <c r="HTD576" s="22"/>
      <c r="HTE576" s="22"/>
      <c r="HTF576" s="22"/>
      <c r="HTG576" s="22"/>
      <c r="HTH576" s="22"/>
      <c r="HTI576" s="22"/>
      <c r="HTJ576" s="22"/>
      <c r="HTK576" s="22"/>
      <c r="HTL576" s="22"/>
      <c r="HTM576" s="22"/>
      <c r="HTN576" s="22"/>
      <c r="HTO576" s="22"/>
      <c r="HTP576" s="22"/>
      <c r="HTQ576" s="22"/>
      <c r="HTR576" s="22"/>
      <c r="HTS576" s="22"/>
      <c r="HTT576" s="22"/>
      <c r="HTU576" s="22"/>
      <c r="HTV576" s="22"/>
      <c r="HTW576" s="22"/>
      <c r="HTX576" s="22"/>
      <c r="HTY576" s="22"/>
      <c r="HTZ576" s="22"/>
      <c r="HUA576" s="22"/>
      <c r="HUB576" s="22"/>
      <c r="HUC576" s="22"/>
      <c r="HUD576" s="22"/>
      <c r="HUE576" s="22"/>
      <c r="HUF576" s="22"/>
      <c r="HUG576" s="22"/>
      <c r="HUH576" s="22"/>
      <c r="HUI576" s="22"/>
      <c r="HUJ576" s="22"/>
      <c r="HUK576" s="22"/>
      <c r="HUL576" s="22"/>
      <c r="HUM576" s="22"/>
      <c r="HUN576" s="22"/>
      <c r="HUO576" s="22"/>
      <c r="HUP576" s="22"/>
      <c r="HUQ576" s="22"/>
      <c r="HUR576" s="22"/>
      <c r="HUS576" s="22"/>
      <c r="HUT576" s="22"/>
      <c r="HUU576" s="22"/>
      <c r="HUV576" s="22"/>
      <c r="HUW576" s="22"/>
      <c r="HUX576" s="22"/>
      <c r="HUY576" s="22"/>
      <c r="HUZ576" s="22"/>
      <c r="HVA576" s="22"/>
      <c r="HVB576" s="22"/>
      <c r="HVC576" s="22"/>
      <c r="HVD576" s="22"/>
      <c r="HVE576" s="22"/>
      <c r="HVF576" s="22"/>
      <c r="HVG576" s="22"/>
      <c r="HVH576" s="22"/>
      <c r="HVI576" s="22"/>
      <c r="HVJ576" s="22"/>
      <c r="HVK576" s="22"/>
      <c r="HVL576" s="22"/>
      <c r="HVM576" s="22"/>
      <c r="HVN576" s="22"/>
      <c r="HVO576" s="22"/>
      <c r="HVP576" s="22"/>
      <c r="HVQ576" s="22"/>
      <c r="HVR576" s="22"/>
      <c r="HVS576" s="22"/>
      <c r="HVT576" s="22"/>
      <c r="HVU576" s="22"/>
      <c r="HVV576" s="22"/>
      <c r="HVW576" s="22"/>
      <c r="HVX576" s="22"/>
      <c r="HVY576" s="22"/>
      <c r="HVZ576" s="22"/>
      <c r="HWA576" s="22"/>
      <c r="HWB576" s="22"/>
      <c r="HWC576" s="22"/>
      <c r="HWD576" s="22"/>
      <c r="HWE576" s="22"/>
      <c r="HWF576" s="22"/>
      <c r="HWG576" s="22"/>
      <c r="HWH576" s="22"/>
      <c r="HWI576" s="22"/>
      <c r="HWJ576" s="22"/>
      <c r="HWK576" s="22"/>
      <c r="HWL576" s="22"/>
      <c r="HWM576" s="22"/>
      <c r="HWN576" s="22"/>
      <c r="HWO576" s="22"/>
      <c r="HWP576" s="22"/>
      <c r="HWQ576" s="22"/>
      <c r="HWR576" s="22"/>
      <c r="HWS576" s="22"/>
      <c r="HWT576" s="22"/>
      <c r="HWU576" s="22"/>
      <c r="HWV576" s="22"/>
      <c r="HWW576" s="22"/>
      <c r="HWX576" s="22"/>
      <c r="HWY576" s="22"/>
      <c r="HWZ576" s="22"/>
      <c r="HXA576" s="22"/>
      <c r="HXB576" s="22"/>
      <c r="HXC576" s="22"/>
      <c r="HXD576" s="22"/>
      <c r="HXE576" s="22"/>
      <c r="HXF576" s="22"/>
      <c r="HXG576" s="22"/>
      <c r="HXH576" s="22"/>
      <c r="HXI576" s="22"/>
      <c r="HXJ576" s="22"/>
      <c r="HXK576" s="22"/>
      <c r="HXL576" s="22"/>
      <c r="HXM576" s="22"/>
      <c r="HXN576" s="22"/>
      <c r="HXO576" s="22"/>
      <c r="HXP576" s="22"/>
      <c r="HXQ576" s="22"/>
      <c r="HXR576" s="22"/>
      <c r="HXS576" s="22"/>
      <c r="HXT576" s="22"/>
      <c r="HXU576" s="22"/>
      <c r="HXV576" s="22"/>
      <c r="HXW576" s="22"/>
      <c r="HXX576" s="22"/>
      <c r="HXY576" s="22"/>
      <c r="HXZ576" s="22"/>
      <c r="HYA576" s="22"/>
      <c r="HYB576" s="22"/>
      <c r="HYC576" s="22"/>
      <c r="HYD576" s="22"/>
      <c r="HYE576" s="22"/>
      <c r="HYF576" s="22"/>
      <c r="HYG576" s="22"/>
      <c r="HYH576" s="22"/>
      <c r="HYI576" s="22"/>
      <c r="HYJ576" s="22"/>
      <c r="HYK576" s="22"/>
      <c r="HYL576" s="22"/>
      <c r="HYM576" s="22"/>
      <c r="HYN576" s="22"/>
      <c r="HYO576" s="22"/>
      <c r="HYP576" s="22"/>
      <c r="HYQ576" s="22"/>
      <c r="HYR576" s="22"/>
      <c r="HYS576" s="22"/>
      <c r="HYT576" s="22"/>
      <c r="HYU576" s="22"/>
      <c r="HYV576" s="22"/>
      <c r="HYW576" s="22"/>
      <c r="HYX576" s="22"/>
      <c r="HYY576" s="22"/>
      <c r="HYZ576" s="22"/>
      <c r="HZA576" s="22"/>
      <c r="HZB576" s="22"/>
      <c r="HZC576" s="22"/>
      <c r="HZD576" s="22"/>
      <c r="HZE576" s="22"/>
      <c r="HZF576" s="22"/>
      <c r="HZG576" s="22"/>
      <c r="HZH576" s="22"/>
      <c r="HZI576" s="22"/>
      <c r="HZJ576" s="22"/>
      <c r="HZK576" s="22"/>
      <c r="HZL576" s="22"/>
      <c r="HZM576" s="22"/>
      <c r="HZN576" s="22"/>
      <c r="HZO576" s="22"/>
      <c r="HZP576" s="22"/>
      <c r="HZQ576" s="22"/>
      <c r="HZR576" s="22"/>
      <c r="HZS576" s="22"/>
      <c r="HZT576" s="22"/>
      <c r="HZU576" s="22"/>
      <c r="HZV576" s="22"/>
      <c r="HZW576" s="22"/>
      <c r="HZX576" s="22"/>
      <c r="HZY576" s="22"/>
      <c r="HZZ576" s="22"/>
      <c r="IAA576" s="22"/>
      <c r="IAB576" s="22"/>
      <c r="IAC576" s="22"/>
      <c r="IAD576" s="22"/>
      <c r="IAE576" s="22"/>
      <c r="IAF576" s="22"/>
      <c r="IAG576" s="22"/>
      <c r="IAH576" s="22"/>
      <c r="IAI576" s="22"/>
      <c r="IAJ576" s="22"/>
      <c r="IAK576" s="22"/>
      <c r="IAL576" s="22"/>
      <c r="IAM576" s="22"/>
      <c r="IAN576" s="22"/>
      <c r="IAO576" s="22"/>
      <c r="IAP576" s="22"/>
      <c r="IAQ576" s="22"/>
      <c r="IAR576" s="22"/>
      <c r="IAS576" s="22"/>
      <c r="IAT576" s="22"/>
      <c r="IAU576" s="22"/>
      <c r="IAV576" s="22"/>
      <c r="IAW576" s="22"/>
      <c r="IAX576" s="22"/>
      <c r="IAY576" s="22"/>
      <c r="IAZ576" s="22"/>
      <c r="IBA576" s="22"/>
      <c r="IBB576" s="22"/>
      <c r="IBC576" s="22"/>
      <c r="IBD576" s="22"/>
      <c r="IBE576" s="22"/>
      <c r="IBF576" s="22"/>
      <c r="IBG576" s="22"/>
      <c r="IBH576" s="22"/>
      <c r="IBI576" s="22"/>
      <c r="IBJ576" s="22"/>
      <c r="IBK576" s="22"/>
      <c r="IBL576" s="22"/>
      <c r="IBM576" s="22"/>
      <c r="IBN576" s="22"/>
      <c r="IBO576" s="22"/>
      <c r="IBP576" s="22"/>
      <c r="IBQ576" s="22"/>
      <c r="IBR576" s="22"/>
      <c r="IBS576" s="22"/>
      <c r="IBT576" s="22"/>
      <c r="IBU576" s="22"/>
      <c r="IBV576" s="22"/>
      <c r="IBW576" s="22"/>
      <c r="IBX576" s="22"/>
      <c r="IBY576" s="22"/>
      <c r="IBZ576" s="22"/>
      <c r="ICA576" s="22"/>
      <c r="ICB576" s="22"/>
      <c r="ICC576" s="22"/>
      <c r="ICD576" s="22"/>
      <c r="ICE576" s="22"/>
      <c r="ICF576" s="22"/>
      <c r="ICG576" s="22"/>
      <c r="ICH576" s="22"/>
      <c r="ICI576" s="22"/>
      <c r="ICJ576" s="22"/>
      <c r="ICK576" s="22"/>
      <c r="ICL576" s="22"/>
      <c r="ICM576" s="22"/>
      <c r="ICN576" s="22"/>
      <c r="ICO576" s="22"/>
      <c r="ICP576" s="22"/>
      <c r="ICQ576" s="22"/>
      <c r="ICR576" s="22"/>
      <c r="ICS576" s="22"/>
      <c r="ICT576" s="22"/>
      <c r="ICU576" s="22"/>
      <c r="ICV576" s="22"/>
      <c r="ICW576" s="22"/>
      <c r="ICX576" s="22"/>
      <c r="ICY576" s="22"/>
      <c r="ICZ576" s="22"/>
      <c r="IDA576" s="22"/>
      <c r="IDB576" s="22"/>
      <c r="IDC576" s="22"/>
      <c r="IDD576" s="22"/>
      <c r="IDE576" s="22"/>
      <c r="IDF576" s="22"/>
      <c r="IDG576" s="22"/>
      <c r="IDH576" s="22"/>
      <c r="IDI576" s="22"/>
      <c r="IDJ576" s="22"/>
      <c r="IDK576" s="22"/>
      <c r="IDL576" s="22"/>
      <c r="IDM576" s="22"/>
      <c r="IDN576" s="22"/>
      <c r="IDO576" s="22"/>
      <c r="IDP576" s="22"/>
      <c r="IDQ576" s="22"/>
      <c r="IDR576" s="22"/>
      <c r="IDS576" s="22"/>
      <c r="IDT576" s="22"/>
      <c r="IDU576" s="22"/>
      <c r="IDV576" s="22"/>
      <c r="IDW576" s="22"/>
      <c r="IDX576" s="22"/>
      <c r="IDY576" s="22"/>
      <c r="IDZ576" s="22"/>
      <c r="IEA576" s="22"/>
      <c r="IEB576" s="22"/>
      <c r="IEC576" s="22"/>
      <c r="IED576" s="22"/>
      <c r="IEE576" s="22"/>
      <c r="IEF576" s="22"/>
      <c r="IEG576" s="22"/>
      <c r="IEH576" s="22"/>
      <c r="IEI576" s="22"/>
      <c r="IEJ576" s="22"/>
      <c r="IEK576" s="22"/>
      <c r="IEL576" s="22"/>
      <c r="IEM576" s="22"/>
      <c r="IEN576" s="22"/>
      <c r="IEO576" s="22"/>
      <c r="IEP576" s="22"/>
      <c r="IEQ576" s="22"/>
      <c r="IER576" s="22"/>
      <c r="IES576" s="22"/>
      <c r="IET576" s="22"/>
      <c r="IEU576" s="22"/>
      <c r="IEV576" s="22"/>
      <c r="IEW576" s="22"/>
      <c r="IEX576" s="22"/>
      <c r="IEY576" s="22"/>
      <c r="IEZ576" s="22"/>
      <c r="IFA576" s="22"/>
      <c r="IFB576" s="22"/>
      <c r="IFC576" s="22"/>
      <c r="IFD576" s="22"/>
      <c r="IFE576" s="22"/>
      <c r="IFF576" s="22"/>
      <c r="IFG576" s="22"/>
      <c r="IFH576" s="22"/>
      <c r="IFI576" s="22"/>
      <c r="IFJ576" s="22"/>
      <c r="IFK576" s="22"/>
      <c r="IFL576" s="22"/>
      <c r="IFM576" s="22"/>
      <c r="IFN576" s="22"/>
      <c r="IFO576" s="22"/>
      <c r="IFP576" s="22"/>
      <c r="IFQ576" s="22"/>
      <c r="IFR576" s="22"/>
      <c r="IFS576" s="22"/>
      <c r="IFT576" s="22"/>
      <c r="IFU576" s="22"/>
      <c r="IFV576" s="22"/>
      <c r="IFW576" s="22"/>
      <c r="IFX576" s="22"/>
      <c r="IFY576" s="22"/>
      <c r="IFZ576" s="22"/>
      <c r="IGA576" s="22"/>
      <c r="IGB576" s="22"/>
      <c r="IGC576" s="22"/>
      <c r="IGD576" s="22"/>
      <c r="IGE576" s="22"/>
      <c r="IGF576" s="22"/>
      <c r="IGG576" s="22"/>
      <c r="IGH576" s="22"/>
      <c r="IGI576" s="22"/>
      <c r="IGJ576" s="22"/>
      <c r="IGK576" s="22"/>
      <c r="IGL576" s="22"/>
      <c r="IGM576" s="22"/>
      <c r="IGN576" s="22"/>
      <c r="IGO576" s="22"/>
      <c r="IGP576" s="22"/>
      <c r="IGQ576" s="22"/>
      <c r="IGR576" s="22"/>
      <c r="IGS576" s="22"/>
      <c r="IGT576" s="22"/>
      <c r="IGU576" s="22"/>
      <c r="IGV576" s="22"/>
      <c r="IGW576" s="22"/>
      <c r="IGX576" s="22"/>
      <c r="IGY576" s="22"/>
      <c r="IGZ576" s="22"/>
      <c r="IHA576" s="22"/>
      <c r="IHB576" s="22"/>
      <c r="IHC576" s="22"/>
      <c r="IHD576" s="22"/>
      <c r="IHE576" s="22"/>
      <c r="IHF576" s="22"/>
      <c r="IHG576" s="22"/>
      <c r="IHH576" s="22"/>
      <c r="IHI576" s="22"/>
      <c r="IHJ576" s="22"/>
      <c r="IHK576" s="22"/>
      <c r="IHL576" s="22"/>
      <c r="IHM576" s="22"/>
      <c r="IHN576" s="22"/>
      <c r="IHO576" s="22"/>
      <c r="IHP576" s="22"/>
      <c r="IHQ576" s="22"/>
      <c r="IHR576" s="22"/>
      <c r="IHS576" s="22"/>
      <c r="IHT576" s="22"/>
      <c r="IHU576" s="22"/>
      <c r="IHV576" s="22"/>
      <c r="IHW576" s="22"/>
      <c r="IHX576" s="22"/>
      <c r="IHY576" s="22"/>
      <c r="IHZ576" s="22"/>
      <c r="IIA576" s="22"/>
      <c r="IIB576" s="22"/>
      <c r="IIC576" s="22"/>
      <c r="IID576" s="22"/>
      <c r="IIE576" s="22"/>
      <c r="IIF576" s="22"/>
      <c r="IIG576" s="22"/>
      <c r="IIH576" s="22"/>
      <c r="III576" s="22"/>
      <c r="IIJ576" s="22"/>
      <c r="IIK576" s="22"/>
      <c r="IIL576" s="22"/>
      <c r="IIM576" s="22"/>
      <c r="IIN576" s="22"/>
      <c r="IIO576" s="22"/>
      <c r="IIP576" s="22"/>
      <c r="IIQ576" s="22"/>
      <c r="IIR576" s="22"/>
      <c r="IIS576" s="22"/>
      <c r="IIT576" s="22"/>
      <c r="IIU576" s="22"/>
      <c r="IIV576" s="22"/>
      <c r="IIW576" s="22"/>
      <c r="IIX576" s="22"/>
      <c r="IIY576" s="22"/>
      <c r="IIZ576" s="22"/>
      <c r="IJA576" s="22"/>
      <c r="IJB576" s="22"/>
      <c r="IJC576" s="22"/>
      <c r="IJD576" s="22"/>
      <c r="IJE576" s="22"/>
      <c r="IJF576" s="22"/>
      <c r="IJG576" s="22"/>
      <c r="IJH576" s="22"/>
      <c r="IJI576" s="22"/>
      <c r="IJJ576" s="22"/>
      <c r="IJK576" s="22"/>
      <c r="IJL576" s="22"/>
      <c r="IJM576" s="22"/>
      <c r="IJN576" s="22"/>
      <c r="IJO576" s="22"/>
      <c r="IJP576" s="22"/>
      <c r="IJQ576" s="22"/>
      <c r="IJR576" s="22"/>
      <c r="IJS576" s="22"/>
      <c r="IJT576" s="22"/>
      <c r="IJU576" s="22"/>
      <c r="IJV576" s="22"/>
      <c r="IJW576" s="22"/>
      <c r="IJX576" s="22"/>
      <c r="IJY576" s="22"/>
      <c r="IJZ576" s="22"/>
      <c r="IKA576" s="22"/>
      <c r="IKB576" s="22"/>
      <c r="IKC576" s="22"/>
      <c r="IKD576" s="22"/>
      <c r="IKE576" s="22"/>
      <c r="IKF576" s="22"/>
      <c r="IKG576" s="22"/>
      <c r="IKH576" s="22"/>
      <c r="IKI576" s="22"/>
      <c r="IKJ576" s="22"/>
      <c r="IKK576" s="22"/>
      <c r="IKL576" s="22"/>
      <c r="IKM576" s="22"/>
      <c r="IKN576" s="22"/>
      <c r="IKO576" s="22"/>
      <c r="IKP576" s="22"/>
      <c r="IKQ576" s="22"/>
      <c r="IKR576" s="22"/>
      <c r="IKS576" s="22"/>
      <c r="IKT576" s="22"/>
      <c r="IKU576" s="22"/>
      <c r="IKV576" s="22"/>
      <c r="IKW576" s="22"/>
      <c r="IKX576" s="22"/>
      <c r="IKY576" s="22"/>
      <c r="IKZ576" s="22"/>
      <c r="ILA576" s="22"/>
      <c r="ILB576" s="22"/>
      <c r="ILC576" s="22"/>
      <c r="ILD576" s="22"/>
      <c r="ILE576" s="22"/>
      <c r="ILF576" s="22"/>
      <c r="ILG576" s="22"/>
      <c r="ILH576" s="22"/>
      <c r="ILI576" s="22"/>
      <c r="ILJ576" s="22"/>
      <c r="ILK576" s="22"/>
      <c r="ILL576" s="22"/>
      <c r="ILM576" s="22"/>
      <c r="ILN576" s="22"/>
      <c r="ILO576" s="22"/>
      <c r="ILP576" s="22"/>
      <c r="ILQ576" s="22"/>
      <c r="ILR576" s="22"/>
      <c r="ILS576" s="22"/>
      <c r="ILT576" s="22"/>
      <c r="ILU576" s="22"/>
      <c r="ILV576" s="22"/>
      <c r="ILW576" s="22"/>
      <c r="ILX576" s="22"/>
      <c r="ILY576" s="22"/>
      <c r="ILZ576" s="22"/>
      <c r="IMA576" s="22"/>
      <c r="IMB576" s="22"/>
      <c r="IMC576" s="22"/>
      <c r="IMD576" s="22"/>
      <c r="IME576" s="22"/>
      <c r="IMF576" s="22"/>
      <c r="IMG576" s="22"/>
      <c r="IMH576" s="22"/>
      <c r="IMI576" s="22"/>
      <c r="IMJ576" s="22"/>
      <c r="IMK576" s="22"/>
      <c r="IML576" s="22"/>
      <c r="IMM576" s="22"/>
      <c r="IMN576" s="22"/>
      <c r="IMO576" s="22"/>
      <c r="IMP576" s="22"/>
      <c r="IMQ576" s="22"/>
      <c r="IMR576" s="22"/>
      <c r="IMS576" s="22"/>
      <c r="IMT576" s="22"/>
      <c r="IMU576" s="22"/>
      <c r="IMV576" s="22"/>
      <c r="IMW576" s="22"/>
      <c r="IMX576" s="22"/>
      <c r="IMY576" s="22"/>
      <c r="IMZ576" s="22"/>
      <c r="INA576" s="22"/>
      <c r="INB576" s="22"/>
      <c r="INC576" s="22"/>
      <c r="IND576" s="22"/>
      <c r="INE576" s="22"/>
      <c r="INF576" s="22"/>
      <c r="ING576" s="22"/>
      <c r="INH576" s="22"/>
      <c r="INI576" s="22"/>
      <c r="INJ576" s="22"/>
      <c r="INK576" s="22"/>
      <c r="INL576" s="22"/>
      <c r="INM576" s="22"/>
      <c r="INN576" s="22"/>
      <c r="INO576" s="22"/>
      <c r="INP576" s="22"/>
      <c r="INQ576" s="22"/>
      <c r="INR576" s="22"/>
      <c r="INS576" s="22"/>
      <c r="INT576" s="22"/>
      <c r="INU576" s="22"/>
      <c r="INV576" s="22"/>
      <c r="INW576" s="22"/>
      <c r="INX576" s="22"/>
      <c r="INY576" s="22"/>
      <c r="INZ576" s="22"/>
      <c r="IOA576" s="22"/>
      <c r="IOB576" s="22"/>
      <c r="IOC576" s="22"/>
      <c r="IOD576" s="22"/>
      <c r="IOE576" s="22"/>
      <c r="IOF576" s="22"/>
      <c r="IOG576" s="22"/>
      <c r="IOH576" s="22"/>
      <c r="IOI576" s="22"/>
      <c r="IOJ576" s="22"/>
      <c r="IOK576" s="22"/>
      <c r="IOL576" s="22"/>
      <c r="IOM576" s="22"/>
      <c r="ION576" s="22"/>
      <c r="IOO576" s="22"/>
      <c r="IOP576" s="22"/>
      <c r="IOQ576" s="22"/>
      <c r="IOR576" s="22"/>
      <c r="IOS576" s="22"/>
      <c r="IOT576" s="22"/>
      <c r="IOU576" s="22"/>
      <c r="IOV576" s="22"/>
      <c r="IOW576" s="22"/>
      <c r="IOX576" s="22"/>
      <c r="IOY576" s="22"/>
      <c r="IOZ576" s="22"/>
      <c r="IPA576" s="22"/>
      <c r="IPB576" s="22"/>
      <c r="IPC576" s="22"/>
      <c r="IPD576" s="22"/>
      <c r="IPE576" s="22"/>
      <c r="IPF576" s="22"/>
      <c r="IPG576" s="22"/>
      <c r="IPH576" s="22"/>
      <c r="IPI576" s="22"/>
      <c r="IPJ576" s="22"/>
      <c r="IPK576" s="22"/>
      <c r="IPL576" s="22"/>
      <c r="IPM576" s="22"/>
      <c r="IPN576" s="22"/>
      <c r="IPO576" s="22"/>
      <c r="IPP576" s="22"/>
      <c r="IPQ576" s="22"/>
      <c r="IPR576" s="22"/>
      <c r="IPS576" s="22"/>
      <c r="IPT576" s="22"/>
      <c r="IPU576" s="22"/>
      <c r="IPV576" s="22"/>
      <c r="IPW576" s="22"/>
      <c r="IPX576" s="22"/>
      <c r="IPY576" s="22"/>
      <c r="IPZ576" s="22"/>
      <c r="IQA576" s="22"/>
      <c r="IQB576" s="22"/>
      <c r="IQC576" s="22"/>
      <c r="IQD576" s="22"/>
      <c r="IQE576" s="22"/>
      <c r="IQF576" s="22"/>
      <c r="IQG576" s="22"/>
      <c r="IQH576" s="22"/>
      <c r="IQI576" s="22"/>
      <c r="IQJ576" s="22"/>
      <c r="IQK576" s="22"/>
      <c r="IQL576" s="22"/>
      <c r="IQM576" s="22"/>
      <c r="IQN576" s="22"/>
      <c r="IQO576" s="22"/>
      <c r="IQP576" s="22"/>
      <c r="IQQ576" s="22"/>
      <c r="IQR576" s="22"/>
      <c r="IQS576" s="22"/>
      <c r="IQT576" s="22"/>
      <c r="IQU576" s="22"/>
      <c r="IQV576" s="22"/>
      <c r="IQW576" s="22"/>
      <c r="IQX576" s="22"/>
      <c r="IQY576" s="22"/>
      <c r="IQZ576" s="22"/>
      <c r="IRA576" s="22"/>
      <c r="IRB576" s="22"/>
      <c r="IRC576" s="22"/>
      <c r="IRD576" s="22"/>
      <c r="IRE576" s="22"/>
      <c r="IRF576" s="22"/>
      <c r="IRG576" s="22"/>
      <c r="IRH576" s="22"/>
      <c r="IRI576" s="22"/>
      <c r="IRJ576" s="22"/>
      <c r="IRK576" s="22"/>
      <c r="IRL576" s="22"/>
      <c r="IRM576" s="22"/>
      <c r="IRN576" s="22"/>
      <c r="IRO576" s="22"/>
      <c r="IRP576" s="22"/>
      <c r="IRQ576" s="22"/>
      <c r="IRR576" s="22"/>
      <c r="IRS576" s="22"/>
      <c r="IRT576" s="22"/>
      <c r="IRU576" s="22"/>
      <c r="IRV576" s="22"/>
      <c r="IRW576" s="22"/>
      <c r="IRX576" s="22"/>
      <c r="IRY576" s="22"/>
      <c r="IRZ576" s="22"/>
      <c r="ISA576" s="22"/>
      <c r="ISB576" s="22"/>
      <c r="ISC576" s="22"/>
      <c r="ISD576" s="22"/>
      <c r="ISE576" s="22"/>
      <c r="ISF576" s="22"/>
      <c r="ISG576" s="22"/>
      <c r="ISH576" s="22"/>
      <c r="ISI576" s="22"/>
      <c r="ISJ576" s="22"/>
      <c r="ISK576" s="22"/>
      <c r="ISL576" s="22"/>
      <c r="ISM576" s="22"/>
      <c r="ISN576" s="22"/>
      <c r="ISO576" s="22"/>
      <c r="ISP576" s="22"/>
      <c r="ISQ576" s="22"/>
      <c r="ISR576" s="22"/>
      <c r="ISS576" s="22"/>
      <c r="IST576" s="22"/>
      <c r="ISU576" s="22"/>
      <c r="ISV576" s="22"/>
      <c r="ISW576" s="22"/>
      <c r="ISX576" s="22"/>
      <c r="ISY576" s="22"/>
      <c r="ISZ576" s="22"/>
      <c r="ITA576" s="22"/>
      <c r="ITB576" s="22"/>
      <c r="ITC576" s="22"/>
      <c r="ITD576" s="22"/>
      <c r="ITE576" s="22"/>
      <c r="ITF576" s="22"/>
      <c r="ITG576" s="22"/>
      <c r="ITH576" s="22"/>
      <c r="ITI576" s="22"/>
      <c r="ITJ576" s="22"/>
      <c r="ITK576" s="22"/>
      <c r="ITL576" s="22"/>
      <c r="ITM576" s="22"/>
      <c r="ITN576" s="22"/>
      <c r="ITO576" s="22"/>
      <c r="ITP576" s="22"/>
      <c r="ITQ576" s="22"/>
      <c r="ITR576" s="22"/>
      <c r="ITS576" s="22"/>
      <c r="ITT576" s="22"/>
      <c r="ITU576" s="22"/>
      <c r="ITV576" s="22"/>
      <c r="ITW576" s="22"/>
      <c r="ITX576" s="22"/>
      <c r="ITY576" s="22"/>
      <c r="ITZ576" s="22"/>
      <c r="IUA576" s="22"/>
      <c r="IUB576" s="22"/>
      <c r="IUC576" s="22"/>
      <c r="IUD576" s="22"/>
      <c r="IUE576" s="22"/>
      <c r="IUF576" s="22"/>
      <c r="IUG576" s="22"/>
      <c r="IUH576" s="22"/>
      <c r="IUI576" s="22"/>
      <c r="IUJ576" s="22"/>
      <c r="IUK576" s="22"/>
      <c r="IUL576" s="22"/>
      <c r="IUM576" s="22"/>
      <c r="IUN576" s="22"/>
      <c r="IUO576" s="22"/>
      <c r="IUP576" s="22"/>
      <c r="IUQ576" s="22"/>
      <c r="IUR576" s="22"/>
      <c r="IUS576" s="22"/>
      <c r="IUT576" s="22"/>
      <c r="IUU576" s="22"/>
      <c r="IUV576" s="22"/>
      <c r="IUW576" s="22"/>
      <c r="IUX576" s="22"/>
      <c r="IUY576" s="22"/>
      <c r="IUZ576" s="22"/>
      <c r="IVA576" s="22"/>
      <c r="IVB576" s="22"/>
      <c r="IVC576" s="22"/>
      <c r="IVD576" s="22"/>
      <c r="IVE576" s="22"/>
      <c r="IVF576" s="22"/>
      <c r="IVG576" s="22"/>
      <c r="IVH576" s="22"/>
      <c r="IVI576" s="22"/>
      <c r="IVJ576" s="22"/>
      <c r="IVK576" s="22"/>
      <c r="IVL576" s="22"/>
      <c r="IVM576" s="22"/>
      <c r="IVN576" s="22"/>
      <c r="IVO576" s="22"/>
      <c r="IVP576" s="22"/>
      <c r="IVQ576" s="22"/>
      <c r="IVR576" s="22"/>
      <c r="IVS576" s="22"/>
      <c r="IVT576" s="22"/>
      <c r="IVU576" s="22"/>
      <c r="IVV576" s="22"/>
      <c r="IVW576" s="22"/>
      <c r="IVX576" s="22"/>
      <c r="IVY576" s="22"/>
      <c r="IVZ576" s="22"/>
      <c r="IWA576" s="22"/>
      <c r="IWB576" s="22"/>
      <c r="IWC576" s="22"/>
      <c r="IWD576" s="22"/>
      <c r="IWE576" s="22"/>
      <c r="IWF576" s="22"/>
      <c r="IWG576" s="22"/>
      <c r="IWH576" s="22"/>
      <c r="IWI576" s="22"/>
      <c r="IWJ576" s="22"/>
      <c r="IWK576" s="22"/>
      <c r="IWL576" s="22"/>
      <c r="IWM576" s="22"/>
      <c r="IWN576" s="22"/>
      <c r="IWO576" s="22"/>
      <c r="IWP576" s="22"/>
      <c r="IWQ576" s="22"/>
      <c r="IWR576" s="22"/>
      <c r="IWS576" s="22"/>
      <c r="IWT576" s="22"/>
      <c r="IWU576" s="22"/>
      <c r="IWV576" s="22"/>
      <c r="IWW576" s="22"/>
      <c r="IWX576" s="22"/>
      <c r="IWY576" s="22"/>
      <c r="IWZ576" s="22"/>
      <c r="IXA576" s="22"/>
      <c r="IXB576" s="22"/>
      <c r="IXC576" s="22"/>
      <c r="IXD576" s="22"/>
      <c r="IXE576" s="22"/>
      <c r="IXF576" s="22"/>
      <c r="IXG576" s="22"/>
      <c r="IXH576" s="22"/>
      <c r="IXI576" s="22"/>
      <c r="IXJ576" s="22"/>
      <c r="IXK576" s="22"/>
      <c r="IXL576" s="22"/>
      <c r="IXM576" s="22"/>
      <c r="IXN576" s="22"/>
      <c r="IXO576" s="22"/>
      <c r="IXP576" s="22"/>
      <c r="IXQ576" s="22"/>
      <c r="IXR576" s="22"/>
      <c r="IXS576" s="22"/>
      <c r="IXT576" s="22"/>
      <c r="IXU576" s="22"/>
      <c r="IXV576" s="22"/>
      <c r="IXW576" s="22"/>
      <c r="IXX576" s="22"/>
      <c r="IXY576" s="22"/>
      <c r="IXZ576" s="22"/>
      <c r="IYA576" s="22"/>
      <c r="IYB576" s="22"/>
      <c r="IYC576" s="22"/>
      <c r="IYD576" s="22"/>
      <c r="IYE576" s="22"/>
      <c r="IYF576" s="22"/>
      <c r="IYG576" s="22"/>
      <c r="IYH576" s="22"/>
      <c r="IYI576" s="22"/>
      <c r="IYJ576" s="22"/>
      <c r="IYK576" s="22"/>
      <c r="IYL576" s="22"/>
      <c r="IYM576" s="22"/>
      <c r="IYN576" s="22"/>
      <c r="IYO576" s="22"/>
      <c r="IYP576" s="22"/>
      <c r="IYQ576" s="22"/>
      <c r="IYR576" s="22"/>
      <c r="IYS576" s="22"/>
      <c r="IYT576" s="22"/>
      <c r="IYU576" s="22"/>
      <c r="IYV576" s="22"/>
      <c r="IYW576" s="22"/>
      <c r="IYX576" s="22"/>
      <c r="IYY576" s="22"/>
      <c r="IYZ576" s="22"/>
      <c r="IZA576" s="22"/>
      <c r="IZB576" s="22"/>
      <c r="IZC576" s="22"/>
      <c r="IZD576" s="22"/>
      <c r="IZE576" s="22"/>
      <c r="IZF576" s="22"/>
      <c r="IZG576" s="22"/>
      <c r="IZH576" s="22"/>
      <c r="IZI576" s="22"/>
      <c r="IZJ576" s="22"/>
      <c r="IZK576" s="22"/>
      <c r="IZL576" s="22"/>
      <c r="IZM576" s="22"/>
      <c r="IZN576" s="22"/>
      <c r="IZO576" s="22"/>
      <c r="IZP576" s="22"/>
      <c r="IZQ576" s="22"/>
      <c r="IZR576" s="22"/>
      <c r="IZS576" s="22"/>
      <c r="IZT576" s="22"/>
      <c r="IZU576" s="22"/>
      <c r="IZV576" s="22"/>
      <c r="IZW576" s="22"/>
      <c r="IZX576" s="22"/>
      <c r="IZY576" s="22"/>
      <c r="IZZ576" s="22"/>
      <c r="JAA576" s="22"/>
      <c r="JAB576" s="22"/>
      <c r="JAC576" s="22"/>
      <c r="JAD576" s="22"/>
      <c r="JAE576" s="22"/>
      <c r="JAF576" s="22"/>
      <c r="JAG576" s="22"/>
      <c r="JAH576" s="22"/>
      <c r="JAI576" s="22"/>
      <c r="JAJ576" s="22"/>
      <c r="JAK576" s="22"/>
      <c r="JAL576" s="22"/>
      <c r="JAM576" s="22"/>
      <c r="JAN576" s="22"/>
      <c r="JAO576" s="22"/>
      <c r="JAP576" s="22"/>
      <c r="JAQ576" s="22"/>
      <c r="JAR576" s="22"/>
      <c r="JAS576" s="22"/>
      <c r="JAT576" s="22"/>
      <c r="JAU576" s="22"/>
      <c r="JAV576" s="22"/>
      <c r="JAW576" s="22"/>
      <c r="JAX576" s="22"/>
      <c r="JAY576" s="22"/>
      <c r="JAZ576" s="22"/>
      <c r="JBA576" s="22"/>
      <c r="JBB576" s="22"/>
      <c r="JBC576" s="22"/>
      <c r="JBD576" s="22"/>
      <c r="JBE576" s="22"/>
      <c r="JBF576" s="22"/>
      <c r="JBG576" s="22"/>
      <c r="JBH576" s="22"/>
      <c r="JBI576" s="22"/>
      <c r="JBJ576" s="22"/>
      <c r="JBK576" s="22"/>
      <c r="JBL576" s="22"/>
      <c r="JBM576" s="22"/>
      <c r="JBN576" s="22"/>
      <c r="JBO576" s="22"/>
      <c r="JBP576" s="22"/>
      <c r="JBQ576" s="22"/>
      <c r="JBR576" s="22"/>
      <c r="JBS576" s="22"/>
      <c r="JBT576" s="22"/>
      <c r="JBU576" s="22"/>
      <c r="JBV576" s="22"/>
      <c r="JBW576" s="22"/>
      <c r="JBX576" s="22"/>
      <c r="JBY576" s="22"/>
      <c r="JBZ576" s="22"/>
      <c r="JCA576" s="22"/>
      <c r="JCB576" s="22"/>
      <c r="JCC576" s="22"/>
      <c r="JCD576" s="22"/>
      <c r="JCE576" s="22"/>
      <c r="JCF576" s="22"/>
      <c r="JCG576" s="22"/>
      <c r="JCH576" s="22"/>
      <c r="JCI576" s="22"/>
      <c r="JCJ576" s="22"/>
      <c r="JCK576" s="22"/>
      <c r="JCL576" s="22"/>
      <c r="JCM576" s="22"/>
      <c r="JCN576" s="22"/>
      <c r="JCO576" s="22"/>
      <c r="JCP576" s="22"/>
      <c r="JCQ576" s="22"/>
      <c r="JCR576" s="22"/>
      <c r="JCS576" s="22"/>
      <c r="JCT576" s="22"/>
      <c r="JCU576" s="22"/>
      <c r="JCV576" s="22"/>
      <c r="JCW576" s="22"/>
      <c r="JCX576" s="22"/>
      <c r="JCY576" s="22"/>
      <c r="JCZ576" s="22"/>
      <c r="JDA576" s="22"/>
      <c r="JDB576" s="22"/>
      <c r="JDC576" s="22"/>
      <c r="JDD576" s="22"/>
      <c r="JDE576" s="22"/>
      <c r="JDF576" s="22"/>
      <c r="JDG576" s="22"/>
      <c r="JDH576" s="22"/>
      <c r="JDI576" s="22"/>
      <c r="JDJ576" s="22"/>
      <c r="JDK576" s="22"/>
      <c r="JDL576" s="22"/>
      <c r="JDM576" s="22"/>
      <c r="JDN576" s="22"/>
      <c r="JDO576" s="22"/>
      <c r="JDP576" s="22"/>
      <c r="JDQ576" s="22"/>
      <c r="JDR576" s="22"/>
      <c r="JDS576" s="22"/>
      <c r="JDT576" s="22"/>
      <c r="JDU576" s="22"/>
      <c r="JDV576" s="22"/>
      <c r="JDW576" s="22"/>
      <c r="JDX576" s="22"/>
      <c r="JDY576" s="22"/>
      <c r="JDZ576" s="22"/>
      <c r="JEA576" s="22"/>
      <c r="JEB576" s="22"/>
      <c r="JEC576" s="22"/>
      <c r="JED576" s="22"/>
      <c r="JEE576" s="22"/>
      <c r="JEF576" s="22"/>
      <c r="JEG576" s="22"/>
      <c r="JEH576" s="22"/>
      <c r="JEI576" s="22"/>
      <c r="JEJ576" s="22"/>
      <c r="JEK576" s="22"/>
      <c r="JEL576" s="22"/>
      <c r="JEM576" s="22"/>
      <c r="JEN576" s="22"/>
      <c r="JEO576" s="22"/>
      <c r="JEP576" s="22"/>
      <c r="JEQ576" s="22"/>
      <c r="JER576" s="22"/>
      <c r="JES576" s="22"/>
      <c r="JET576" s="22"/>
      <c r="JEU576" s="22"/>
      <c r="JEV576" s="22"/>
      <c r="JEW576" s="22"/>
      <c r="JEX576" s="22"/>
      <c r="JEY576" s="22"/>
      <c r="JEZ576" s="22"/>
      <c r="JFA576" s="22"/>
      <c r="JFB576" s="22"/>
      <c r="JFC576" s="22"/>
      <c r="JFD576" s="22"/>
      <c r="JFE576" s="22"/>
      <c r="JFF576" s="22"/>
      <c r="JFG576" s="22"/>
      <c r="JFH576" s="22"/>
      <c r="JFI576" s="22"/>
      <c r="JFJ576" s="22"/>
      <c r="JFK576" s="22"/>
      <c r="JFL576" s="22"/>
      <c r="JFM576" s="22"/>
      <c r="JFN576" s="22"/>
      <c r="JFO576" s="22"/>
      <c r="JFP576" s="22"/>
      <c r="JFQ576" s="22"/>
      <c r="JFR576" s="22"/>
      <c r="JFS576" s="22"/>
      <c r="JFT576" s="22"/>
      <c r="JFU576" s="22"/>
      <c r="JFV576" s="22"/>
      <c r="JFW576" s="22"/>
      <c r="JFX576" s="22"/>
      <c r="JFY576" s="22"/>
      <c r="JFZ576" s="22"/>
      <c r="JGA576" s="22"/>
      <c r="JGB576" s="22"/>
      <c r="JGC576" s="22"/>
      <c r="JGD576" s="22"/>
      <c r="JGE576" s="22"/>
      <c r="JGF576" s="22"/>
      <c r="JGG576" s="22"/>
      <c r="JGH576" s="22"/>
      <c r="JGI576" s="22"/>
      <c r="JGJ576" s="22"/>
      <c r="JGK576" s="22"/>
      <c r="JGL576" s="22"/>
      <c r="JGM576" s="22"/>
      <c r="JGN576" s="22"/>
      <c r="JGO576" s="22"/>
      <c r="JGP576" s="22"/>
      <c r="JGQ576" s="22"/>
      <c r="JGR576" s="22"/>
      <c r="JGS576" s="22"/>
      <c r="JGT576" s="22"/>
      <c r="JGU576" s="22"/>
      <c r="JGV576" s="22"/>
      <c r="JGW576" s="22"/>
      <c r="JGX576" s="22"/>
      <c r="JGY576" s="22"/>
      <c r="JGZ576" s="22"/>
      <c r="JHA576" s="22"/>
      <c r="JHB576" s="22"/>
      <c r="JHC576" s="22"/>
      <c r="JHD576" s="22"/>
      <c r="JHE576" s="22"/>
      <c r="JHF576" s="22"/>
      <c r="JHG576" s="22"/>
      <c r="JHH576" s="22"/>
      <c r="JHI576" s="22"/>
      <c r="JHJ576" s="22"/>
      <c r="JHK576" s="22"/>
      <c r="JHL576" s="22"/>
      <c r="JHM576" s="22"/>
      <c r="JHN576" s="22"/>
      <c r="JHO576" s="22"/>
      <c r="JHP576" s="22"/>
      <c r="JHQ576" s="22"/>
      <c r="JHR576" s="22"/>
      <c r="JHS576" s="22"/>
      <c r="JHT576" s="22"/>
      <c r="JHU576" s="22"/>
      <c r="JHV576" s="22"/>
      <c r="JHW576" s="22"/>
      <c r="JHX576" s="22"/>
      <c r="JHY576" s="22"/>
      <c r="JHZ576" s="22"/>
      <c r="JIA576" s="22"/>
      <c r="JIB576" s="22"/>
      <c r="JIC576" s="22"/>
      <c r="JID576" s="22"/>
      <c r="JIE576" s="22"/>
      <c r="JIF576" s="22"/>
      <c r="JIG576" s="22"/>
      <c r="JIH576" s="22"/>
      <c r="JII576" s="22"/>
      <c r="JIJ576" s="22"/>
      <c r="JIK576" s="22"/>
      <c r="JIL576" s="22"/>
      <c r="JIM576" s="22"/>
      <c r="JIN576" s="22"/>
      <c r="JIO576" s="22"/>
      <c r="JIP576" s="22"/>
      <c r="JIQ576" s="22"/>
      <c r="JIR576" s="22"/>
      <c r="JIS576" s="22"/>
      <c r="JIT576" s="22"/>
      <c r="JIU576" s="22"/>
      <c r="JIV576" s="22"/>
      <c r="JIW576" s="22"/>
      <c r="JIX576" s="22"/>
      <c r="JIY576" s="22"/>
      <c r="JIZ576" s="22"/>
      <c r="JJA576" s="22"/>
      <c r="JJB576" s="22"/>
      <c r="JJC576" s="22"/>
      <c r="JJD576" s="22"/>
      <c r="JJE576" s="22"/>
      <c r="JJF576" s="22"/>
      <c r="JJG576" s="22"/>
      <c r="JJH576" s="22"/>
      <c r="JJI576" s="22"/>
      <c r="JJJ576" s="22"/>
      <c r="JJK576" s="22"/>
      <c r="JJL576" s="22"/>
      <c r="JJM576" s="22"/>
      <c r="JJN576" s="22"/>
      <c r="JJO576" s="22"/>
      <c r="JJP576" s="22"/>
      <c r="JJQ576" s="22"/>
      <c r="JJR576" s="22"/>
      <c r="JJS576" s="22"/>
      <c r="JJT576" s="22"/>
      <c r="JJU576" s="22"/>
      <c r="JJV576" s="22"/>
      <c r="JJW576" s="22"/>
      <c r="JJX576" s="22"/>
      <c r="JJY576" s="22"/>
      <c r="JJZ576" s="22"/>
      <c r="JKA576" s="22"/>
      <c r="JKB576" s="22"/>
      <c r="JKC576" s="22"/>
      <c r="JKD576" s="22"/>
      <c r="JKE576" s="22"/>
      <c r="JKF576" s="22"/>
      <c r="JKG576" s="22"/>
      <c r="JKH576" s="22"/>
      <c r="JKI576" s="22"/>
      <c r="JKJ576" s="22"/>
      <c r="JKK576" s="22"/>
      <c r="JKL576" s="22"/>
      <c r="JKM576" s="22"/>
      <c r="JKN576" s="22"/>
      <c r="JKO576" s="22"/>
      <c r="JKP576" s="22"/>
      <c r="JKQ576" s="22"/>
      <c r="JKR576" s="22"/>
      <c r="JKS576" s="22"/>
      <c r="JKT576" s="22"/>
      <c r="JKU576" s="22"/>
      <c r="JKV576" s="22"/>
      <c r="JKW576" s="22"/>
      <c r="JKX576" s="22"/>
      <c r="JKY576" s="22"/>
      <c r="JKZ576" s="22"/>
      <c r="JLA576" s="22"/>
      <c r="JLB576" s="22"/>
      <c r="JLC576" s="22"/>
      <c r="JLD576" s="22"/>
      <c r="JLE576" s="22"/>
      <c r="JLF576" s="22"/>
      <c r="JLG576" s="22"/>
      <c r="JLH576" s="22"/>
      <c r="JLI576" s="22"/>
      <c r="JLJ576" s="22"/>
      <c r="JLK576" s="22"/>
      <c r="JLL576" s="22"/>
      <c r="JLM576" s="22"/>
      <c r="JLN576" s="22"/>
      <c r="JLO576" s="22"/>
      <c r="JLP576" s="22"/>
      <c r="JLQ576" s="22"/>
      <c r="JLR576" s="22"/>
      <c r="JLS576" s="22"/>
      <c r="JLT576" s="22"/>
      <c r="JLU576" s="22"/>
      <c r="JLV576" s="22"/>
      <c r="JLW576" s="22"/>
      <c r="JLX576" s="22"/>
      <c r="JLY576" s="22"/>
      <c r="JLZ576" s="22"/>
      <c r="JMA576" s="22"/>
      <c r="JMB576" s="22"/>
      <c r="JMC576" s="22"/>
      <c r="JMD576" s="22"/>
      <c r="JME576" s="22"/>
      <c r="JMF576" s="22"/>
      <c r="JMG576" s="22"/>
      <c r="JMH576" s="22"/>
      <c r="JMI576" s="22"/>
      <c r="JMJ576" s="22"/>
      <c r="JMK576" s="22"/>
      <c r="JML576" s="22"/>
      <c r="JMM576" s="22"/>
      <c r="JMN576" s="22"/>
      <c r="JMO576" s="22"/>
      <c r="JMP576" s="22"/>
      <c r="JMQ576" s="22"/>
      <c r="JMR576" s="22"/>
      <c r="JMS576" s="22"/>
      <c r="JMT576" s="22"/>
      <c r="JMU576" s="22"/>
      <c r="JMV576" s="22"/>
      <c r="JMW576" s="22"/>
      <c r="JMX576" s="22"/>
      <c r="JMY576" s="22"/>
      <c r="JMZ576" s="22"/>
      <c r="JNA576" s="22"/>
      <c r="JNB576" s="22"/>
      <c r="JNC576" s="22"/>
      <c r="JND576" s="22"/>
      <c r="JNE576" s="22"/>
      <c r="JNF576" s="22"/>
      <c r="JNG576" s="22"/>
      <c r="JNH576" s="22"/>
      <c r="JNI576" s="22"/>
      <c r="JNJ576" s="22"/>
      <c r="JNK576" s="22"/>
      <c r="JNL576" s="22"/>
      <c r="JNM576" s="22"/>
      <c r="JNN576" s="22"/>
      <c r="JNO576" s="22"/>
      <c r="JNP576" s="22"/>
      <c r="JNQ576" s="22"/>
      <c r="JNR576" s="22"/>
      <c r="JNS576" s="22"/>
      <c r="JNT576" s="22"/>
      <c r="JNU576" s="22"/>
      <c r="JNV576" s="22"/>
      <c r="JNW576" s="22"/>
      <c r="JNX576" s="22"/>
      <c r="JNY576" s="22"/>
      <c r="JNZ576" s="22"/>
      <c r="JOA576" s="22"/>
      <c r="JOB576" s="22"/>
      <c r="JOC576" s="22"/>
      <c r="JOD576" s="22"/>
      <c r="JOE576" s="22"/>
      <c r="JOF576" s="22"/>
      <c r="JOG576" s="22"/>
      <c r="JOH576" s="22"/>
      <c r="JOI576" s="22"/>
      <c r="JOJ576" s="22"/>
      <c r="JOK576" s="22"/>
      <c r="JOL576" s="22"/>
      <c r="JOM576" s="22"/>
      <c r="JON576" s="22"/>
      <c r="JOO576" s="22"/>
      <c r="JOP576" s="22"/>
      <c r="JOQ576" s="22"/>
      <c r="JOR576" s="22"/>
      <c r="JOS576" s="22"/>
      <c r="JOT576" s="22"/>
      <c r="JOU576" s="22"/>
      <c r="JOV576" s="22"/>
      <c r="JOW576" s="22"/>
      <c r="JOX576" s="22"/>
      <c r="JOY576" s="22"/>
      <c r="JOZ576" s="22"/>
      <c r="JPA576" s="22"/>
      <c r="JPB576" s="22"/>
      <c r="JPC576" s="22"/>
      <c r="JPD576" s="22"/>
      <c r="JPE576" s="22"/>
      <c r="JPF576" s="22"/>
      <c r="JPG576" s="22"/>
      <c r="JPH576" s="22"/>
      <c r="JPI576" s="22"/>
      <c r="JPJ576" s="22"/>
      <c r="JPK576" s="22"/>
      <c r="JPL576" s="22"/>
      <c r="JPM576" s="22"/>
      <c r="JPN576" s="22"/>
      <c r="JPO576" s="22"/>
      <c r="JPP576" s="22"/>
      <c r="JPQ576" s="22"/>
      <c r="JPR576" s="22"/>
      <c r="JPS576" s="22"/>
      <c r="JPT576" s="22"/>
      <c r="JPU576" s="22"/>
      <c r="JPV576" s="22"/>
      <c r="JPW576" s="22"/>
      <c r="JPX576" s="22"/>
      <c r="JPY576" s="22"/>
      <c r="JPZ576" s="22"/>
      <c r="JQA576" s="22"/>
      <c r="JQB576" s="22"/>
      <c r="JQC576" s="22"/>
      <c r="JQD576" s="22"/>
      <c r="JQE576" s="22"/>
      <c r="JQF576" s="22"/>
      <c r="JQG576" s="22"/>
      <c r="JQH576" s="22"/>
      <c r="JQI576" s="22"/>
      <c r="JQJ576" s="22"/>
      <c r="JQK576" s="22"/>
      <c r="JQL576" s="22"/>
      <c r="JQM576" s="22"/>
      <c r="JQN576" s="22"/>
      <c r="JQO576" s="22"/>
      <c r="JQP576" s="22"/>
      <c r="JQQ576" s="22"/>
      <c r="JQR576" s="22"/>
      <c r="JQS576" s="22"/>
      <c r="JQT576" s="22"/>
      <c r="JQU576" s="22"/>
      <c r="JQV576" s="22"/>
      <c r="JQW576" s="22"/>
      <c r="JQX576" s="22"/>
      <c r="JQY576" s="22"/>
      <c r="JQZ576" s="22"/>
      <c r="JRA576" s="22"/>
      <c r="JRB576" s="22"/>
      <c r="JRC576" s="22"/>
      <c r="JRD576" s="22"/>
      <c r="JRE576" s="22"/>
      <c r="JRF576" s="22"/>
      <c r="JRG576" s="22"/>
      <c r="JRH576" s="22"/>
      <c r="JRI576" s="22"/>
      <c r="JRJ576" s="22"/>
      <c r="JRK576" s="22"/>
      <c r="JRL576" s="22"/>
      <c r="JRM576" s="22"/>
      <c r="JRN576" s="22"/>
      <c r="JRO576" s="22"/>
      <c r="JRP576" s="22"/>
      <c r="JRQ576" s="22"/>
      <c r="JRR576" s="22"/>
      <c r="JRS576" s="22"/>
      <c r="JRT576" s="22"/>
      <c r="JRU576" s="22"/>
      <c r="JRV576" s="22"/>
      <c r="JRW576" s="22"/>
      <c r="JRX576" s="22"/>
      <c r="JRY576" s="22"/>
      <c r="JRZ576" s="22"/>
      <c r="JSA576" s="22"/>
      <c r="JSB576" s="22"/>
      <c r="JSC576" s="22"/>
      <c r="JSD576" s="22"/>
      <c r="JSE576" s="22"/>
      <c r="JSF576" s="22"/>
      <c r="JSG576" s="22"/>
      <c r="JSH576" s="22"/>
      <c r="JSI576" s="22"/>
      <c r="JSJ576" s="22"/>
      <c r="JSK576" s="22"/>
      <c r="JSL576" s="22"/>
      <c r="JSM576" s="22"/>
      <c r="JSN576" s="22"/>
      <c r="JSO576" s="22"/>
      <c r="JSP576" s="22"/>
      <c r="JSQ576" s="22"/>
      <c r="JSR576" s="22"/>
      <c r="JSS576" s="22"/>
      <c r="JST576" s="22"/>
      <c r="JSU576" s="22"/>
      <c r="JSV576" s="22"/>
      <c r="JSW576" s="22"/>
      <c r="JSX576" s="22"/>
      <c r="JSY576" s="22"/>
      <c r="JSZ576" s="22"/>
      <c r="JTA576" s="22"/>
      <c r="JTB576" s="22"/>
      <c r="JTC576" s="22"/>
      <c r="JTD576" s="22"/>
      <c r="JTE576" s="22"/>
      <c r="JTF576" s="22"/>
      <c r="JTG576" s="22"/>
      <c r="JTH576" s="22"/>
      <c r="JTI576" s="22"/>
      <c r="JTJ576" s="22"/>
      <c r="JTK576" s="22"/>
      <c r="JTL576" s="22"/>
      <c r="JTM576" s="22"/>
      <c r="JTN576" s="22"/>
      <c r="JTO576" s="22"/>
      <c r="JTP576" s="22"/>
      <c r="JTQ576" s="22"/>
      <c r="JTR576" s="22"/>
      <c r="JTS576" s="22"/>
      <c r="JTT576" s="22"/>
      <c r="JTU576" s="22"/>
      <c r="JTV576" s="22"/>
      <c r="JTW576" s="22"/>
      <c r="JTX576" s="22"/>
      <c r="JTY576" s="22"/>
      <c r="JTZ576" s="22"/>
      <c r="JUA576" s="22"/>
      <c r="JUB576" s="22"/>
      <c r="JUC576" s="22"/>
      <c r="JUD576" s="22"/>
      <c r="JUE576" s="22"/>
      <c r="JUF576" s="22"/>
      <c r="JUG576" s="22"/>
      <c r="JUH576" s="22"/>
      <c r="JUI576" s="22"/>
      <c r="JUJ576" s="22"/>
      <c r="JUK576" s="22"/>
      <c r="JUL576" s="22"/>
      <c r="JUM576" s="22"/>
      <c r="JUN576" s="22"/>
      <c r="JUO576" s="22"/>
      <c r="JUP576" s="22"/>
      <c r="JUQ576" s="22"/>
      <c r="JUR576" s="22"/>
      <c r="JUS576" s="22"/>
      <c r="JUT576" s="22"/>
      <c r="JUU576" s="22"/>
      <c r="JUV576" s="22"/>
      <c r="JUW576" s="22"/>
      <c r="JUX576" s="22"/>
      <c r="JUY576" s="22"/>
      <c r="JUZ576" s="22"/>
      <c r="JVA576" s="22"/>
      <c r="JVB576" s="22"/>
      <c r="JVC576" s="22"/>
      <c r="JVD576" s="22"/>
      <c r="JVE576" s="22"/>
      <c r="JVF576" s="22"/>
      <c r="JVG576" s="22"/>
      <c r="JVH576" s="22"/>
      <c r="JVI576" s="22"/>
      <c r="JVJ576" s="22"/>
      <c r="JVK576" s="22"/>
      <c r="JVL576" s="22"/>
      <c r="JVM576" s="22"/>
      <c r="JVN576" s="22"/>
      <c r="JVO576" s="22"/>
      <c r="JVP576" s="22"/>
      <c r="JVQ576" s="22"/>
      <c r="JVR576" s="22"/>
      <c r="JVS576" s="22"/>
      <c r="JVT576" s="22"/>
      <c r="JVU576" s="22"/>
      <c r="JVV576" s="22"/>
      <c r="JVW576" s="22"/>
      <c r="JVX576" s="22"/>
      <c r="JVY576" s="22"/>
      <c r="JVZ576" s="22"/>
      <c r="JWA576" s="22"/>
      <c r="JWB576" s="22"/>
      <c r="JWC576" s="22"/>
      <c r="JWD576" s="22"/>
      <c r="JWE576" s="22"/>
      <c r="JWF576" s="22"/>
      <c r="JWG576" s="22"/>
      <c r="JWH576" s="22"/>
      <c r="JWI576" s="22"/>
      <c r="JWJ576" s="22"/>
      <c r="JWK576" s="22"/>
      <c r="JWL576" s="22"/>
      <c r="JWM576" s="22"/>
      <c r="JWN576" s="22"/>
      <c r="JWO576" s="22"/>
      <c r="JWP576" s="22"/>
      <c r="JWQ576" s="22"/>
      <c r="JWR576" s="22"/>
      <c r="JWS576" s="22"/>
      <c r="JWT576" s="22"/>
      <c r="JWU576" s="22"/>
      <c r="JWV576" s="22"/>
      <c r="JWW576" s="22"/>
      <c r="JWX576" s="22"/>
      <c r="JWY576" s="22"/>
      <c r="JWZ576" s="22"/>
      <c r="JXA576" s="22"/>
      <c r="JXB576" s="22"/>
      <c r="JXC576" s="22"/>
      <c r="JXD576" s="22"/>
      <c r="JXE576" s="22"/>
      <c r="JXF576" s="22"/>
      <c r="JXG576" s="22"/>
      <c r="JXH576" s="22"/>
      <c r="JXI576" s="22"/>
      <c r="JXJ576" s="22"/>
      <c r="JXK576" s="22"/>
      <c r="JXL576" s="22"/>
      <c r="JXM576" s="22"/>
      <c r="JXN576" s="22"/>
      <c r="JXO576" s="22"/>
      <c r="JXP576" s="22"/>
      <c r="JXQ576" s="22"/>
      <c r="JXR576" s="22"/>
      <c r="JXS576" s="22"/>
      <c r="JXT576" s="22"/>
      <c r="JXU576" s="22"/>
      <c r="JXV576" s="22"/>
      <c r="JXW576" s="22"/>
      <c r="JXX576" s="22"/>
      <c r="JXY576" s="22"/>
      <c r="JXZ576" s="22"/>
      <c r="JYA576" s="22"/>
      <c r="JYB576" s="22"/>
      <c r="JYC576" s="22"/>
      <c r="JYD576" s="22"/>
      <c r="JYE576" s="22"/>
      <c r="JYF576" s="22"/>
      <c r="JYG576" s="22"/>
      <c r="JYH576" s="22"/>
      <c r="JYI576" s="22"/>
      <c r="JYJ576" s="22"/>
      <c r="JYK576" s="22"/>
      <c r="JYL576" s="22"/>
      <c r="JYM576" s="22"/>
      <c r="JYN576" s="22"/>
      <c r="JYO576" s="22"/>
      <c r="JYP576" s="22"/>
      <c r="JYQ576" s="22"/>
      <c r="JYR576" s="22"/>
      <c r="JYS576" s="22"/>
      <c r="JYT576" s="22"/>
      <c r="JYU576" s="22"/>
      <c r="JYV576" s="22"/>
      <c r="JYW576" s="22"/>
      <c r="JYX576" s="22"/>
      <c r="JYY576" s="22"/>
      <c r="JYZ576" s="22"/>
      <c r="JZA576" s="22"/>
      <c r="JZB576" s="22"/>
      <c r="JZC576" s="22"/>
      <c r="JZD576" s="22"/>
      <c r="JZE576" s="22"/>
      <c r="JZF576" s="22"/>
      <c r="JZG576" s="22"/>
      <c r="JZH576" s="22"/>
      <c r="JZI576" s="22"/>
      <c r="JZJ576" s="22"/>
      <c r="JZK576" s="22"/>
      <c r="JZL576" s="22"/>
      <c r="JZM576" s="22"/>
      <c r="JZN576" s="22"/>
      <c r="JZO576" s="22"/>
      <c r="JZP576" s="22"/>
      <c r="JZQ576" s="22"/>
      <c r="JZR576" s="22"/>
      <c r="JZS576" s="22"/>
      <c r="JZT576" s="22"/>
      <c r="JZU576" s="22"/>
      <c r="JZV576" s="22"/>
      <c r="JZW576" s="22"/>
      <c r="JZX576" s="22"/>
      <c r="JZY576" s="22"/>
      <c r="JZZ576" s="22"/>
      <c r="KAA576" s="22"/>
      <c r="KAB576" s="22"/>
      <c r="KAC576" s="22"/>
      <c r="KAD576" s="22"/>
      <c r="KAE576" s="22"/>
      <c r="KAF576" s="22"/>
      <c r="KAG576" s="22"/>
      <c r="KAH576" s="22"/>
      <c r="KAI576" s="22"/>
      <c r="KAJ576" s="22"/>
      <c r="KAK576" s="22"/>
      <c r="KAL576" s="22"/>
      <c r="KAM576" s="22"/>
      <c r="KAN576" s="22"/>
      <c r="KAO576" s="22"/>
      <c r="KAP576" s="22"/>
      <c r="KAQ576" s="22"/>
      <c r="KAR576" s="22"/>
      <c r="KAS576" s="22"/>
      <c r="KAT576" s="22"/>
      <c r="KAU576" s="22"/>
      <c r="KAV576" s="22"/>
      <c r="KAW576" s="22"/>
      <c r="KAX576" s="22"/>
      <c r="KAY576" s="22"/>
      <c r="KAZ576" s="22"/>
      <c r="KBA576" s="22"/>
      <c r="KBB576" s="22"/>
      <c r="KBC576" s="22"/>
      <c r="KBD576" s="22"/>
      <c r="KBE576" s="22"/>
      <c r="KBF576" s="22"/>
      <c r="KBG576" s="22"/>
      <c r="KBH576" s="22"/>
      <c r="KBI576" s="22"/>
      <c r="KBJ576" s="22"/>
      <c r="KBK576" s="22"/>
      <c r="KBL576" s="22"/>
      <c r="KBM576" s="22"/>
      <c r="KBN576" s="22"/>
      <c r="KBO576" s="22"/>
      <c r="KBP576" s="22"/>
      <c r="KBQ576" s="22"/>
      <c r="KBR576" s="22"/>
      <c r="KBS576" s="22"/>
      <c r="KBT576" s="22"/>
      <c r="KBU576" s="22"/>
      <c r="KBV576" s="22"/>
      <c r="KBW576" s="22"/>
      <c r="KBX576" s="22"/>
      <c r="KBY576" s="22"/>
      <c r="KBZ576" s="22"/>
      <c r="KCA576" s="22"/>
      <c r="KCB576" s="22"/>
      <c r="KCC576" s="22"/>
      <c r="KCD576" s="22"/>
      <c r="KCE576" s="22"/>
      <c r="KCF576" s="22"/>
      <c r="KCG576" s="22"/>
      <c r="KCH576" s="22"/>
      <c r="KCI576" s="22"/>
      <c r="KCJ576" s="22"/>
      <c r="KCK576" s="22"/>
      <c r="KCL576" s="22"/>
      <c r="KCM576" s="22"/>
      <c r="KCN576" s="22"/>
      <c r="KCO576" s="22"/>
      <c r="KCP576" s="22"/>
      <c r="KCQ576" s="22"/>
      <c r="KCR576" s="22"/>
      <c r="KCS576" s="22"/>
      <c r="KCT576" s="22"/>
      <c r="KCU576" s="22"/>
      <c r="KCV576" s="22"/>
      <c r="KCW576" s="22"/>
      <c r="KCX576" s="22"/>
      <c r="KCY576" s="22"/>
      <c r="KCZ576" s="22"/>
      <c r="KDA576" s="22"/>
      <c r="KDB576" s="22"/>
      <c r="KDC576" s="22"/>
      <c r="KDD576" s="22"/>
      <c r="KDE576" s="22"/>
      <c r="KDF576" s="22"/>
      <c r="KDG576" s="22"/>
      <c r="KDH576" s="22"/>
      <c r="KDI576" s="22"/>
      <c r="KDJ576" s="22"/>
      <c r="KDK576" s="22"/>
      <c r="KDL576" s="22"/>
      <c r="KDM576" s="22"/>
      <c r="KDN576" s="22"/>
      <c r="KDO576" s="22"/>
      <c r="KDP576" s="22"/>
      <c r="KDQ576" s="22"/>
      <c r="KDR576" s="22"/>
      <c r="KDS576" s="22"/>
      <c r="KDT576" s="22"/>
      <c r="KDU576" s="22"/>
      <c r="KDV576" s="22"/>
      <c r="KDW576" s="22"/>
      <c r="KDX576" s="22"/>
      <c r="KDY576" s="22"/>
      <c r="KDZ576" s="22"/>
      <c r="KEA576" s="22"/>
      <c r="KEB576" s="22"/>
      <c r="KEC576" s="22"/>
      <c r="KED576" s="22"/>
      <c r="KEE576" s="22"/>
      <c r="KEF576" s="22"/>
      <c r="KEG576" s="22"/>
      <c r="KEH576" s="22"/>
      <c r="KEI576" s="22"/>
      <c r="KEJ576" s="22"/>
      <c r="KEK576" s="22"/>
      <c r="KEL576" s="22"/>
      <c r="KEM576" s="22"/>
      <c r="KEN576" s="22"/>
      <c r="KEO576" s="22"/>
      <c r="KEP576" s="22"/>
      <c r="KEQ576" s="22"/>
      <c r="KER576" s="22"/>
      <c r="KES576" s="22"/>
      <c r="KET576" s="22"/>
      <c r="KEU576" s="22"/>
      <c r="KEV576" s="22"/>
      <c r="KEW576" s="22"/>
      <c r="KEX576" s="22"/>
      <c r="KEY576" s="22"/>
      <c r="KEZ576" s="22"/>
      <c r="KFA576" s="22"/>
      <c r="KFB576" s="22"/>
      <c r="KFC576" s="22"/>
      <c r="KFD576" s="22"/>
      <c r="KFE576" s="22"/>
      <c r="KFF576" s="22"/>
      <c r="KFG576" s="22"/>
      <c r="KFH576" s="22"/>
      <c r="KFI576" s="22"/>
      <c r="KFJ576" s="22"/>
      <c r="KFK576" s="22"/>
      <c r="KFL576" s="22"/>
      <c r="KFM576" s="22"/>
      <c r="KFN576" s="22"/>
      <c r="KFO576" s="22"/>
      <c r="KFP576" s="22"/>
      <c r="KFQ576" s="22"/>
      <c r="KFR576" s="22"/>
      <c r="KFS576" s="22"/>
      <c r="KFT576" s="22"/>
      <c r="KFU576" s="22"/>
      <c r="KFV576" s="22"/>
      <c r="KFW576" s="22"/>
      <c r="KFX576" s="22"/>
      <c r="KFY576" s="22"/>
      <c r="KFZ576" s="22"/>
      <c r="KGA576" s="22"/>
      <c r="KGB576" s="22"/>
      <c r="KGC576" s="22"/>
      <c r="KGD576" s="22"/>
      <c r="KGE576" s="22"/>
      <c r="KGF576" s="22"/>
      <c r="KGG576" s="22"/>
      <c r="KGH576" s="22"/>
      <c r="KGI576" s="22"/>
      <c r="KGJ576" s="22"/>
      <c r="KGK576" s="22"/>
      <c r="KGL576" s="22"/>
      <c r="KGM576" s="22"/>
      <c r="KGN576" s="22"/>
      <c r="KGO576" s="22"/>
      <c r="KGP576" s="22"/>
      <c r="KGQ576" s="22"/>
      <c r="KGR576" s="22"/>
      <c r="KGS576" s="22"/>
      <c r="KGT576" s="22"/>
      <c r="KGU576" s="22"/>
      <c r="KGV576" s="22"/>
      <c r="KGW576" s="22"/>
      <c r="KGX576" s="22"/>
      <c r="KGY576" s="22"/>
      <c r="KGZ576" s="22"/>
      <c r="KHA576" s="22"/>
      <c r="KHB576" s="22"/>
      <c r="KHC576" s="22"/>
      <c r="KHD576" s="22"/>
      <c r="KHE576" s="22"/>
      <c r="KHF576" s="22"/>
      <c r="KHG576" s="22"/>
      <c r="KHH576" s="22"/>
      <c r="KHI576" s="22"/>
      <c r="KHJ576" s="22"/>
      <c r="KHK576" s="22"/>
      <c r="KHL576" s="22"/>
      <c r="KHM576" s="22"/>
      <c r="KHN576" s="22"/>
      <c r="KHO576" s="22"/>
      <c r="KHP576" s="22"/>
      <c r="KHQ576" s="22"/>
      <c r="KHR576" s="22"/>
      <c r="KHS576" s="22"/>
      <c r="KHT576" s="22"/>
      <c r="KHU576" s="22"/>
      <c r="KHV576" s="22"/>
      <c r="KHW576" s="22"/>
      <c r="KHX576" s="22"/>
      <c r="KHY576" s="22"/>
      <c r="KHZ576" s="22"/>
      <c r="KIA576" s="22"/>
      <c r="KIB576" s="22"/>
      <c r="KIC576" s="22"/>
      <c r="KID576" s="22"/>
      <c r="KIE576" s="22"/>
      <c r="KIF576" s="22"/>
      <c r="KIG576" s="22"/>
      <c r="KIH576" s="22"/>
      <c r="KII576" s="22"/>
      <c r="KIJ576" s="22"/>
      <c r="KIK576" s="22"/>
      <c r="KIL576" s="22"/>
      <c r="KIM576" s="22"/>
      <c r="KIN576" s="22"/>
      <c r="KIO576" s="22"/>
      <c r="KIP576" s="22"/>
      <c r="KIQ576" s="22"/>
      <c r="KIR576" s="22"/>
      <c r="KIS576" s="22"/>
      <c r="KIT576" s="22"/>
      <c r="KIU576" s="22"/>
      <c r="KIV576" s="22"/>
      <c r="KIW576" s="22"/>
      <c r="KIX576" s="22"/>
      <c r="KIY576" s="22"/>
      <c r="KIZ576" s="22"/>
      <c r="KJA576" s="22"/>
      <c r="KJB576" s="22"/>
      <c r="KJC576" s="22"/>
      <c r="KJD576" s="22"/>
      <c r="KJE576" s="22"/>
      <c r="KJF576" s="22"/>
      <c r="KJG576" s="22"/>
      <c r="KJH576" s="22"/>
      <c r="KJI576" s="22"/>
      <c r="KJJ576" s="22"/>
      <c r="KJK576" s="22"/>
      <c r="KJL576" s="22"/>
      <c r="KJM576" s="22"/>
      <c r="KJN576" s="22"/>
      <c r="KJO576" s="22"/>
      <c r="KJP576" s="22"/>
      <c r="KJQ576" s="22"/>
      <c r="KJR576" s="22"/>
      <c r="KJS576" s="22"/>
      <c r="KJT576" s="22"/>
      <c r="KJU576" s="22"/>
      <c r="KJV576" s="22"/>
      <c r="KJW576" s="22"/>
      <c r="KJX576" s="22"/>
      <c r="KJY576" s="22"/>
      <c r="KJZ576" s="22"/>
      <c r="KKA576" s="22"/>
      <c r="KKB576" s="22"/>
      <c r="KKC576" s="22"/>
      <c r="KKD576" s="22"/>
      <c r="KKE576" s="22"/>
      <c r="KKF576" s="22"/>
      <c r="KKG576" s="22"/>
      <c r="KKH576" s="22"/>
      <c r="KKI576" s="22"/>
      <c r="KKJ576" s="22"/>
      <c r="KKK576" s="22"/>
      <c r="KKL576" s="22"/>
      <c r="KKM576" s="22"/>
      <c r="KKN576" s="22"/>
      <c r="KKO576" s="22"/>
      <c r="KKP576" s="22"/>
      <c r="KKQ576" s="22"/>
      <c r="KKR576" s="22"/>
      <c r="KKS576" s="22"/>
      <c r="KKT576" s="22"/>
      <c r="KKU576" s="22"/>
      <c r="KKV576" s="22"/>
      <c r="KKW576" s="22"/>
      <c r="KKX576" s="22"/>
      <c r="KKY576" s="22"/>
      <c r="KKZ576" s="22"/>
      <c r="KLA576" s="22"/>
      <c r="KLB576" s="22"/>
      <c r="KLC576" s="22"/>
      <c r="KLD576" s="22"/>
      <c r="KLE576" s="22"/>
      <c r="KLF576" s="22"/>
      <c r="KLG576" s="22"/>
      <c r="KLH576" s="22"/>
      <c r="KLI576" s="22"/>
      <c r="KLJ576" s="22"/>
      <c r="KLK576" s="22"/>
      <c r="KLL576" s="22"/>
      <c r="KLM576" s="22"/>
      <c r="KLN576" s="22"/>
      <c r="KLO576" s="22"/>
      <c r="KLP576" s="22"/>
      <c r="KLQ576" s="22"/>
      <c r="KLR576" s="22"/>
      <c r="KLS576" s="22"/>
      <c r="KLT576" s="22"/>
      <c r="KLU576" s="22"/>
      <c r="KLV576" s="22"/>
      <c r="KLW576" s="22"/>
      <c r="KLX576" s="22"/>
      <c r="KLY576" s="22"/>
      <c r="KLZ576" s="22"/>
      <c r="KMA576" s="22"/>
      <c r="KMB576" s="22"/>
      <c r="KMC576" s="22"/>
      <c r="KMD576" s="22"/>
      <c r="KME576" s="22"/>
      <c r="KMF576" s="22"/>
      <c r="KMG576" s="22"/>
      <c r="KMH576" s="22"/>
      <c r="KMI576" s="22"/>
      <c r="KMJ576" s="22"/>
      <c r="KMK576" s="22"/>
      <c r="KML576" s="22"/>
      <c r="KMM576" s="22"/>
      <c r="KMN576" s="22"/>
      <c r="KMO576" s="22"/>
      <c r="KMP576" s="22"/>
      <c r="KMQ576" s="22"/>
      <c r="KMR576" s="22"/>
      <c r="KMS576" s="22"/>
      <c r="KMT576" s="22"/>
      <c r="KMU576" s="22"/>
      <c r="KMV576" s="22"/>
      <c r="KMW576" s="22"/>
      <c r="KMX576" s="22"/>
      <c r="KMY576" s="22"/>
      <c r="KMZ576" s="22"/>
      <c r="KNA576" s="22"/>
      <c r="KNB576" s="22"/>
      <c r="KNC576" s="22"/>
      <c r="KND576" s="22"/>
      <c r="KNE576" s="22"/>
      <c r="KNF576" s="22"/>
      <c r="KNG576" s="22"/>
      <c r="KNH576" s="22"/>
      <c r="KNI576" s="22"/>
      <c r="KNJ576" s="22"/>
      <c r="KNK576" s="22"/>
      <c r="KNL576" s="22"/>
      <c r="KNM576" s="22"/>
      <c r="KNN576" s="22"/>
      <c r="KNO576" s="22"/>
      <c r="KNP576" s="22"/>
      <c r="KNQ576" s="22"/>
      <c r="KNR576" s="22"/>
      <c r="KNS576" s="22"/>
      <c r="KNT576" s="22"/>
      <c r="KNU576" s="22"/>
      <c r="KNV576" s="22"/>
      <c r="KNW576" s="22"/>
      <c r="KNX576" s="22"/>
      <c r="KNY576" s="22"/>
      <c r="KNZ576" s="22"/>
      <c r="KOA576" s="22"/>
      <c r="KOB576" s="22"/>
      <c r="KOC576" s="22"/>
      <c r="KOD576" s="22"/>
      <c r="KOE576" s="22"/>
      <c r="KOF576" s="22"/>
      <c r="KOG576" s="22"/>
      <c r="KOH576" s="22"/>
      <c r="KOI576" s="22"/>
      <c r="KOJ576" s="22"/>
      <c r="KOK576" s="22"/>
      <c r="KOL576" s="22"/>
      <c r="KOM576" s="22"/>
      <c r="KON576" s="22"/>
      <c r="KOO576" s="22"/>
      <c r="KOP576" s="22"/>
      <c r="KOQ576" s="22"/>
      <c r="KOR576" s="22"/>
      <c r="KOS576" s="22"/>
      <c r="KOT576" s="22"/>
      <c r="KOU576" s="22"/>
      <c r="KOV576" s="22"/>
      <c r="KOW576" s="22"/>
      <c r="KOX576" s="22"/>
      <c r="KOY576" s="22"/>
      <c r="KOZ576" s="22"/>
      <c r="KPA576" s="22"/>
      <c r="KPB576" s="22"/>
      <c r="KPC576" s="22"/>
      <c r="KPD576" s="22"/>
      <c r="KPE576" s="22"/>
      <c r="KPF576" s="22"/>
      <c r="KPG576" s="22"/>
      <c r="KPH576" s="22"/>
      <c r="KPI576" s="22"/>
      <c r="KPJ576" s="22"/>
      <c r="KPK576" s="22"/>
      <c r="KPL576" s="22"/>
      <c r="KPM576" s="22"/>
      <c r="KPN576" s="22"/>
      <c r="KPO576" s="22"/>
      <c r="KPP576" s="22"/>
      <c r="KPQ576" s="22"/>
      <c r="KPR576" s="22"/>
      <c r="KPS576" s="22"/>
      <c r="KPT576" s="22"/>
      <c r="KPU576" s="22"/>
      <c r="KPV576" s="22"/>
      <c r="KPW576" s="22"/>
      <c r="KPX576" s="22"/>
      <c r="KPY576" s="22"/>
      <c r="KPZ576" s="22"/>
      <c r="KQA576" s="22"/>
      <c r="KQB576" s="22"/>
      <c r="KQC576" s="22"/>
      <c r="KQD576" s="22"/>
      <c r="KQE576" s="22"/>
      <c r="KQF576" s="22"/>
      <c r="KQG576" s="22"/>
      <c r="KQH576" s="22"/>
      <c r="KQI576" s="22"/>
      <c r="KQJ576" s="22"/>
      <c r="KQK576" s="22"/>
      <c r="KQL576" s="22"/>
      <c r="KQM576" s="22"/>
      <c r="KQN576" s="22"/>
      <c r="KQO576" s="22"/>
      <c r="KQP576" s="22"/>
      <c r="KQQ576" s="22"/>
      <c r="KQR576" s="22"/>
      <c r="KQS576" s="22"/>
      <c r="KQT576" s="22"/>
      <c r="KQU576" s="22"/>
      <c r="KQV576" s="22"/>
      <c r="KQW576" s="22"/>
      <c r="KQX576" s="22"/>
      <c r="KQY576" s="22"/>
      <c r="KQZ576" s="22"/>
      <c r="KRA576" s="22"/>
      <c r="KRB576" s="22"/>
      <c r="KRC576" s="22"/>
      <c r="KRD576" s="22"/>
      <c r="KRE576" s="22"/>
      <c r="KRF576" s="22"/>
      <c r="KRG576" s="22"/>
      <c r="KRH576" s="22"/>
      <c r="KRI576" s="22"/>
      <c r="KRJ576" s="22"/>
      <c r="KRK576" s="22"/>
      <c r="KRL576" s="22"/>
      <c r="KRM576" s="22"/>
      <c r="KRN576" s="22"/>
      <c r="KRO576" s="22"/>
      <c r="KRP576" s="22"/>
      <c r="KRQ576" s="22"/>
      <c r="KRR576" s="22"/>
      <c r="KRS576" s="22"/>
      <c r="KRT576" s="22"/>
      <c r="KRU576" s="22"/>
      <c r="KRV576" s="22"/>
      <c r="KRW576" s="22"/>
      <c r="KRX576" s="22"/>
      <c r="KRY576" s="22"/>
      <c r="KRZ576" s="22"/>
      <c r="KSA576" s="22"/>
      <c r="KSB576" s="22"/>
      <c r="KSC576" s="22"/>
      <c r="KSD576" s="22"/>
      <c r="KSE576" s="22"/>
      <c r="KSF576" s="22"/>
      <c r="KSG576" s="22"/>
      <c r="KSH576" s="22"/>
      <c r="KSI576" s="22"/>
      <c r="KSJ576" s="22"/>
      <c r="KSK576" s="22"/>
      <c r="KSL576" s="22"/>
      <c r="KSM576" s="22"/>
      <c r="KSN576" s="22"/>
      <c r="KSO576" s="22"/>
      <c r="KSP576" s="22"/>
      <c r="KSQ576" s="22"/>
      <c r="KSR576" s="22"/>
      <c r="KSS576" s="22"/>
      <c r="KST576" s="22"/>
      <c r="KSU576" s="22"/>
      <c r="KSV576" s="22"/>
      <c r="KSW576" s="22"/>
      <c r="KSX576" s="22"/>
      <c r="KSY576" s="22"/>
      <c r="KSZ576" s="22"/>
      <c r="KTA576" s="22"/>
      <c r="KTB576" s="22"/>
      <c r="KTC576" s="22"/>
      <c r="KTD576" s="22"/>
      <c r="KTE576" s="22"/>
      <c r="KTF576" s="22"/>
      <c r="KTG576" s="22"/>
      <c r="KTH576" s="22"/>
      <c r="KTI576" s="22"/>
      <c r="KTJ576" s="22"/>
      <c r="KTK576" s="22"/>
      <c r="KTL576" s="22"/>
      <c r="KTM576" s="22"/>
      <c r="KTN576" s="22"/>
      <c r="KTO576" s="22"/>
      <c r="KTP576" s="22"/>
      <c r="KTQ576" s="22"/>
      <c r="KTR576" s="22"/>
      <c r="KTS576" s="22"/>
      <c r="KTT576" s="22"/>
      <c r="KTU576" s="22"/>
      <c r="KTV576" s="22"/>
      <c r="KTW576" s="22"/>
      <c r="KTX576" s="22"/>
      <c r="KTY576" s="22"/>
      <c r="KTZ576" s="22"/>
      <c r="KUA576" s="22"/>
      <c r="KUB576" s="22"/>
      <c r="KUC576" s="22"/>
      <c r="KUD576" s="22"/>
      <c r="KUE576" s="22"/>
      <c r="KUF576" s="22"/>
      <c r="KUG576" s="22"/>
      <c r="KUH576" s="22"/>
      <c r="KUI576" s="22"/>
      <c r="KUJ576" s="22"/>
      <c r="KUK576" s="22"/>
      <c r="KUL576" s="22"/>
      <c r="KUM576" s="22"/>
      <c r="KUN576" s="22"/>
      <c r="KUO576" s="22"/>
      <c r="KUP576" s="22"/>
      <c r="KUQ576" s="22"/>
      <c r="KUR576" s="22"/>
      <c r="KUS576" s="22"/>
      <c r="KUT576" s="22"/>
      <c r="KUU576" s="22"/>
      <c r="KUV576" s="22"/>
      <c r="KUW576" s="22"/>
      <c r="KUX576" s="22"/>
      <c r="KUY576" s="22"/>
      <c r="KUZ576" s="22"/>
      <c r="KVA576" s="22"/>
      <c r="KVB576" s="22"/>
      <c r="KVC576" s="22"/>
      <c r="KVD576" s="22"/>
      <c r="KVE576" s="22"/>
      <c r="KVF576" s="22"/>
      <c r="KVG576" s="22"/>
      <c r="KVH576" s="22"/>
      <c r="KVI576" s="22"/>
      <c r="KVJ576" s="22"/>
      <c r="KVK576" s="22"/>
      <c r="KVL576" s="22"/>
      <c r="KVM576" s="22"/>
      <c r="KVN576" s="22"/>
      <c r="KVO576" s="22"/>
      <c r="KVP576" s="22"/>
      <c r="KVQ576" s="22"/>
      <c r="KVR576" s="22"/>
      <c r="KVS576" s="22"/>
      <c r="KVT576" s="22"/>
      <c r="KVU576" s="22"/>
      <c r="KVV576" s="22"/>
      <c r="KVW576" s="22"/>
      <c r="KVX576" s="22"/>
      <c r="KVY576" s="22"/>
      <c r="KVZ576" s="22"/>
      <c r="KWA576" s="22"/>
      <c r="KWB576" s="22"/>
      <c r="KWC576" s="22"/>
      <c r="KWD576" s="22"/>
      <c r="KWE576" s="22"/>
      <c r="KWF576" s="22"/>
      <c r="KWG576" s="22"/>
      <c r="KWH576" s="22"/>
      <c r="KWI576" s="22"/>
      <c r="KWJ576" s="22"/>
      <c r="KWK576" s="22"/>
      <c r="KWL576" s="22"/>
      <c r="KWM576" s="22"/>
      <c r="KWN576" s="22"/>
      <c r="KWO576" s="22"/>
      <c r="KWP576" s="22"/>
      <c r="KWQ576" s="22"/>
      <c r="KWR576" s="22"/>
      <c r="KWS576" s="22"/>
      <c r="KWT576" s="22"/>
      <c r="KWU576" s="22"/>
      <c r="KWV576" s="22"/>
      <c r="KWW576" s="22"/>
      <c r="KWX576" s="22"/>
      <c r="KWY576" s="22"/>
      <c r="KWZ576" s="22"/>
      <c r="KXA576" s="22"/>
      <c r="KXB576" s="22"/>
      <c r="KXC576" s="22"/>
      <c r="KXD576" s="22"/>
      <c r="KXE576" s="22"/>
      <c r="KXF576" s="22"/>
      <c r="KXG576" s="22"/>
      <c r="KXH576" s="22"/>
      <c r="KXI576" s="22"/>
      <c r="KXJ576" s="22"/>
      <c r="KXK576" s="22"/>
      <c r="KXL576" s="22"/>
      <c r="KXM576" s="22"/>
      <c r="KXN576" s="22"/>
      <c r="KXO576" s="22"/>
      <c r="KXP576" s="22"/>
      <c r="KXQ576" s="22"/>
      <c r="KXR576" s="22"/>
      <c r="KXS576" s="22"/>
      <c r="KXT576" s="22"/>
      <c r="KXU576" s="22"/>
      <c r="KXV576" s="22"/>
      <c r="KXW576" s="22"/>
      <c r="KXX576" s="22"/>
      <c r="KXY576" s="22"/>
      <c r="KXZ576" s="22"/>
      <c r="KYA576" s="22"/>
      <c r="KYB576" s="22"/>
      <c r="KYC576" s="22"/>
      <c r="KYD576" s="22"/>
      <c r="KYE576" s="22"/>
      <c r="KYF576" s="22"/>
      <c r="KYG576" s="22"/>
      <c r="KYH576" s="22"/>
      <c r="KYI576" s="22"/>
      <c r="KYJ576" s="22"/>
      <c r="KYK576" s="22"/>
      <c r="KYL576" s="22"/>
      <c r="KYM576" s="22"/>
      <c r="KYN576" s="22"/>
      <c r="KYO576" s="22"/>
      <c r="KYP576" s="22"/>
      <c r="KYQ576" s="22"/>
      <c r="KYR576" s="22"/>
      <c r="KYS576" s="22"/>
      <c r="KYT576" s="22"/>
      <c r="KYU576" s="22"/>
      <c r="KYV576" s="22"/>
      <c r="KYW576" s="22"/>
      <c r="KYX576" s="22"/>
      <c r="KYY576" s="22"/>
      <c r="KYZ576" s="22"/>
      <c r="KZA576" s="22"/>
      <c r="KZB576" s="22"/>
      <c r="KZC576" s="22"/>
      <c r="KZD576" s="22"/>
      <c r="KZE576" s="22"/>
      <c r="KZF576" s="22"/>
      <c r="KZG576" s="22"/>
      <c r="KZH576" s="22"/>
      <c r="KZI576" s="22"/>
      <c r="KZJ576" s="22"/>
      <c r="KZK576" s="22"/>
      <c r="KZL576" s="22"/>
      <c r="KZM576" s="22"/>
      <c r="KZN576" s="22"/>
      <c r="KZO576" s="22"/>
      <c r="KZP576" s="22"/>
      <c r="KZQ576" s="22"/>
      <c r="KZR576" s="22"/>
      <c r="KZS576" s="22"/>
      <c r="KZT576" s="22"/>
      <c r="KZU576" s="22"/>
      <c r="KZV576" s="22"/>
      <c r="KZW576" s="22"/>
      <c r="KZX576" s="22"/>
      <c r="KZY576" s="22"/>
      <c r="KZZ576" s="22"/>
      <c r="LAA576" s="22"/>
      <c r="LAB576" s="22"/>
      <c r="LAC576" s="22"/>
      <c r="LAD576" s="22"/>
      <c r="LAE576" s="22"/>
      <c r="LAF576" s="22"/>
      <c r="LAG576" s="22"/>
      <c r="LAH576" s="22"/>
      <c r="LAI576" s="22"/>
      <c r="LAJ576" s="22"/>
      <c r="LAK576" s="22"/>
      <c r="LAL576" s="22"/>
      <c r="LAM576" s="22"/>
      <c r="LAN576" s="22"/>
      <c r="LAO576" s="22"/>
      <c r="LAP576" s="22"/>
      <c r="LAQ576" s="22"/>
      <c r="LAR576" s="22"/>
      <c r="LAS576" s="22"/>
      <c r="LAT576" s="22"/>
      <c r="LAU576" s="22"/>
      <c r="LAV576" s="22"/>
      <c r="LAW576" s="22"/>
      <c r="LAX576" s="22"/>
      <c r="LAY576" s="22"/>
      <c r="LAZ576" s="22"/>
      <c r="LBA576" s="22"/>
      <c r="LBB576" s="22"/>
      <c r="LBC576" s="22"/>
      <c r="LBD576" s="22"/>
      <c r="LBE576" s="22"/>
      <c r="LBF576" s="22"/>
      <c r="LBG576" s="22"/>
      <c r="LBH576" s="22"/>
      <c r="LBI576" s="22"/>
      <c r="LBJ576" s="22"/>
      <c r="LBK576" s="22"/>
      <c r="LBL576" s="22"/>
      <c r="LBM576" s="22"/>
      <c r="LBN576" s="22"/>
      <c r="LBO576" s="22"/>
      <c r="LBP576" s="22"/>
      <c r="LBQ576" s="22"/>
      <c r="LBR576" s="22"/>
      <c r="LBS576" s="22"/>
      <c r="LBT576" s="22"/>
      <c r="LBU576" s="22"/>
      <c r="LBV576" s="22"/>
      <c r="LBW576" s="22"/>
      <c r="LBX576" s="22"/>
      <c r="LBY576" s="22"/>
      <c r="LBZ576" s="22"/>
      <c r="LCA576" s="22"/>
      <c r="LCB576" s="22"/>
      <c r="LCC576" s="22"/>
      <c r="LCD576" s="22"/>
      <c r="LCE576" s="22"/>
      <c r="LCF576" s="22"/>
      <c r="LCG576" s="22"/>
      <c r="LCH576" s="22"/>
      <c r="LCI576" s="22"/>
      <c r="LCJ576" s="22"/>
      <c r="LCK576" s="22"/>
      <c r="LCL576" s="22"/>
      <c r="LCM576" s="22"/>
      <c r="LCN576" s="22"/>
      <c r="LCO576" s="22"/>
      <c r="LCP576" s="22"/>
      <c r="LCQ576" s="22"/>
      <c r="LCR576" s="22"/>
      <c r="LCS576" s="22"/>
      <c r="LCT576" s="22"/>
      <c r="LCU576" s="22"/>
      <c r="LCV576" s="22"/>
      <c r="LCW576" s="22"/>
      <c r="LCX576" s="22"/>
      <c r="LCY576" s="22"/>
      <c r="LCZ576" s="22"/>
      <c r="LDA576" s="22"/>
      <c r="LDB576" s="22"/>
      <c r="LDC576" s="22"/>
      <c r="LDD576" s="22"/>
      <c r="LDE576" s="22"/>
      <c r="LDF576" s="22"/>
      <c r="LDG576" s="22"/>
      <c r="LDH576" s="22"/>
      <c r="LDI576" s="22"/>
      <c r="LDJ576" s="22"/>
      <c r="LDK576" s="22"/>
      <c r="LDL576" s="22"/>
      <c r="LDM576" s="22"/>
      <c r="LDN576" s="22"/>
      <c r="LDO576" s="22"/>
      <c r="LDP576" s="22"/>
      <c r="LDQ576" s="22"/>
      <c r="LDR576" s="22"/>
      <c r="LDS576" s="22"/>
      <c r="LDT576" s="22"/>
      <c r="LDU576" s="22"/>
      <c r="LDV576" s="22"/>
      <c r="LDW576" s="22"/>
      <c r="LDX576" s="22"/>
      <c r="LDY576" s="22"/>
      <c r="LDZ576" s="22"/>
      <c r="LEA576" s="22"/>
      <c r="LEB576" s="22"/>
      <c r="LEC576" s="22"/>
      <c r="LED576" s="22"/>
      <c r="LEE576" s="22"/>
      <c r="LEF576" s="22"/>
      <c r="LEG576" s="22"/>
      <c r="LEH576" s="22"/>
      <c r="LEI576" s="22"/>
      <c r="LEJ576" s="22"/>
      <c r="LEK576" s="22"/>
      <c r="LEL576" s="22"/>
      <c r="LEM576" s="22"/>
      <c r="LEN576" s="22"/>
      <c r="LEO576" s="22"/>
      <c r="LEP576" s="22"/>
      <c r="LEQ576" s="22"/>
      <c r="LER576" s="22"/>
      <c r="LES576" s="22"/>
      <c r="LET576" s="22"/>
      <c r="LEU576" s="22"/>
      <c r="LEV576" s="22"/>
      <c r="LEW576" s="22"/>
      <c r="LEX576" s="22"/>
      <c r="LEY576" s="22"/>
      <c r="LEZ576" s="22"/>
      <c r="LFA576" s="22"/>
      <c r="LFB576" s="22"/>
      <c r="LFC576" s="22"/>
      <c r="LFD576" s="22"/>
      <c r="LFE576" s="22"/>
      <c r="LFF576" s="22"/>
      <c r="LFG576" s="22"/>
      <c r="LFH576" s="22"/>
      <c r="LFI576" s="22"/>
      <c r="LFJ576" s="22"/>
      <c r="LFK576" s="22"/>
      <c r="LFL576" s="22"/>
      <c r="LFM576" s="22"/>
      <c r="LFN576" s="22"/>
      <c r="LFO576" s="22"/>
      <c r="LFP576" s="22"/>
      <c r="LFQ576" s="22"/>
      <c r="LFR576" s="22"/>
      <c r="LFS576" s="22"/>
      <c r="LFT576" s="22"/>
      <c r="LFU576" s="22"/>
      <c r="LFV576" s="22"/>
      <c r="LFW576" s="22"/>
      <c r="LFX576" s="22"/>
      <c r="LFY576" s="22"/>
      <c r="LFZ576" s="22"/>
      <c r="LGA576" s="22"/>
      <c r="LGB576" s="22"/>
      <c r="LGC576" s="22"/>
      <c r="LGD576" s="22"/>
      <c r="LGE576" s="22"/>
      <c r="LGF576" s="22"/>
      <c r="LGG576" s="22"/>
      <c r="LGH576" s="22"/>
      <c r="LGI576" s="22"/>
      <c r="LGJ576" s="22"/>
      <c r="LGK576" s="22"/>
      <c r="LGL576" s="22"/>
      <c r="LGM576" s="22"/>
      <c r="LGN576" s="22"/>
      <c r="LGO576" s="22"/>
      <c r="LGP576" s="22"/>
      <c r="LGQ576" s="22"/>
      <c r="LGR576" s="22"/>
      <c r="LGS576" s="22"/>
      <c r="LGT576" s="22"/>
      <c r="LGU576" s="22"/>
      <c r="LGV576" s="22"/>
      <c r="LGW576" s="22"/>
      <c r="LGX576" s="22"/>
      <c r="LGY576" s="22"/>
      <c r="LGZ576" s="22"/>
      <c r="LHA576" s="22"/>
      <c r="LHB576" s="22"/>
      <c r="LHC576" s="22"/>
      <c r="LHD576" s="22"/>
      <c r="LHE576" s="22"/>
      <c r="LHF576" s="22"/>
      <c r="LHG576" s="22"/>
      <c r="LHH576" s="22"/>
      <c r="LHI576" s="22"/>
      <c r="LHJ576" s="22"/>
      <c r="LHK576" s="22"/>
      <c r="LHL576" s="22"/>
      <c r="LHM576" s="22"/>
      <c r="LHN576" s="22"/>
      <c r="LHO576" s="22"/>
      <c r="LHP576" s="22"/>
      <c r="LHQ576" s="22"/>
      <c r="LHR576" s="22"/>
      <c r="LHS576" s="22"/>
      <c r="LHT576" s="22"/>
      <c r="LHU576" s="22"/>
      <c r="LHV576" s="22"/>
      <c r="LHW576" s="22"/>
      <c r="LHX576" s="22"/>
      <c r="LHY576" s="22"/>
      <c r="LHZ576" s="22"/>
      <c r="LIA576" s="22"/>
      <c r="LIB576" s="22"/>
      <c r="LIC576" s="22"/>
      <c r="LID576" s="22"/>
      <c r="LIE576" s="22"/>
      <c r="LIF576" s="22"/>
      <c r="LIG576" s="22"/>
      <c r="LIH576" s="22"/>
      <c r="LII576" s="22"/>
      <c r="LIJ576" s="22"/>
      <c r="LIK576" s="22"/>
      <c r="LIL576" s="22"/>
      <c r="LIM576" s="22"/>
      <c r="LIN576" s="22"/>
      <c r="LIO576" s="22"/>
      <c r="LIP576" s="22"/>
      <c r="LIQ576" s="22"/>
      <c r="LIR576" s="22"/>
      <c r="LIS576" s="22"/>
      <c r="LIT576" s="22"/>
      <c r="LIU576" s="22"/>
      <c r="LIV576" s="22"/>
      <c r="LIW576" s="22"/>
      <c r="LIX576" s="22"/>
      <c r="LIY576" s="22"/>
      <c r="LIZ576" s="22"/>
      <c r="LJA576" s="22"/>
      <c r="LJB576" s="22"/>
      <c r="LJC576" s="22"/>
      <c r="LJD576" s="22"/>
      <c r="LJE576" s="22"/>
      <c r="LJF576" s="22"/>
      <c r="LJG576" s="22"/>
      <c r="LJH576" s="22"/>
      <c r="LJI576" s="22"/>
      <c r="LJJ576" s="22"/>
      <c r="LJK576" s="22"/>
      <c r="LJL576" s="22"/>
      <c r="LJM576" s="22"/>
      <c r="LJN576" s="22"/>
      <c r="LJO576" s="22"/>
      <c r="LJP576" s="22"/>
      <c r="LJQ576" s="22"/>
      <c r="LJR576" s="22"/>
      <c r="LJS576" s="22"/>
      <c r="LJT576" s="22"/>
      <c r="LJU576" s="22"/>
      <c r="LJV576" s="22"/>
      <c r="LJW576" s="22"/>
      <c r="LJX576" s="22"/>
      <c r="LJY576" s="22"/>
      <c r="LJZ576" s="22"/>
      <c r="LKA576" s="22"/>
      <c r="LKB576" s="22"/>
      <c r="LKC576" s="22"/>
      <c r="LKD576" s="22"/>
      <c r="LKE576" s="22"/>
      <c r="LKF576" s="22"/>
      <c r="LKG576" s="22"/>
      <c r="LKH576" s="22"/>
      <c r="LKI576" s="22"/>
      <c r="LKJ576" s="22"/>
      <c r="LKK576" s="22"/>
      <c r="LKL576" s="22"/>
      <c r="LKM576" s="22"/>
      <c r="LKN576" s="22"/>
      <c r="LKO576" s="22"/>
      <c r="LKP576" s="22"/>
      <c r="LKQ576" s="22"/>
      <c r="LKR576" s="22"/>
      <c r="LKS576" s="22"/>
      <c r="LKT576" s="22"/>
      <c r="LKU576" s="22"/>
      <c r="LKV576" s="22"/>
      <c r="LKW576" s="22"/>
      <c r="LKX576" s="22"/>
      <c r="LKY576" s="22"/>
      <c r="LKZ576" s="22"/>
      <c r="LLA576" s="22"/>
      <c r="LLB576" s="22"/>
      <c r="LLC576" s="22"/>
      <c r="LLD576" s="22"/>
      <c r="LLE576" s="22"/>
      <c r="LLF576" s="22"/>
      <c r="LLG576" s="22"/>
      <c r="LLH576" s="22"/>
      <c r="LLI576" s="22"/>
      <c r="LLJ576" s="22"/>
      <c r="LLK576" s="22"/>
      <c r="LLL576" s="22"/>
      <c r="LLM576" s="22"/>
      <c r="LLN576" s="22"/>
      <c r="LLO576" s="22"/>
      <c r="LLP576" s="22"/>
      <c r="LLQ576" s="22"/>
      <c r="LLR576" s="22"/>
      <c r="LLS576" s="22"/>
      <c r="LLT576" s="22"/>
      <c r="LLU576" s="22"/>
      <c r="LLV576" s="22"/>
      <c r="LLW576" s="22"/>
      <c r="LLX576" s="22"/>
      <c r="LLY576" s="22"/>
      <c r="LLZ576" s="22"/>
      <c r="LMA576" s="22"/>
      <c r="LMB576" s="22"/>
      <c r="LMC576" s="22"/>
      <c r="LMD576" s="22"/>
      <c r="LME576" s="22"/>
      <c r="LMF576" s="22"/>
      <c r="LMG576" s="22"/>
      <c r="LMH576" s="22"/>
      <c r="LMI576" s="22"/>
      <c r="LMJ576" s="22"/>
      <c r="LMK576" s="22"/>
      <c r="LML576" s="22"/>
      <c r="LMM576" s="22"/>
      <c r="LMN576" s="22"/>
      <c r="LMO576" s="22"/>
      <c r="LMP576" s="22"/>
      <c r="LMQ576" s="22"/>
      <c r="LMR576" s="22"/>
      <c r="LMS576" s="22"/>
      <c r="LMT576" s="22"/>
      <c r="LMU576" s="22"/>
      <c r="LMV576" s="22"/>
      <c r="LMW576" s="22"/>
      <c r="LMX576" s="22"/>
      <c r="LMY576" s="22"/>
      <c r="LMZ576" s="22"/>
      <c r="LNA576" s="22"/>
      <c r="LNB576" s="22"/>
      <c r="LNC576" s="22"/>
      <c r="LND576" s="22"/>
      <c r="LNE576" s="22"/>
      <c r="LNF576" s="22"/>
      <c r="LNG576" s="22"/>
      <c r="LNH576" s="22"/>
      <c r="LNI576" s="22"/>
      <c r="LNJ576" s="22"/>
      <c r="LNK576" s="22"/>
      <c r="LNL576" s="22"/>
      <c r="LNM576" s="22"/>
      <c r="LNN576" s="22"/>
      <c r="LNO576" s="22"/>
      <c r="LNP576" s="22"/>
      <c r="LNQ576" s="22"/>
      <c r="LNR576" s="22"/>
      <c r="LNS576" s="22"/>
      <c r="LNT576" s="22"/>
      <c r="LNU576" s="22"/>
      <c r="LNV576" s="22"/>
      <c r="LNW576" s="22"/>
      <c r="LNX576" s="22"/>
      <c r="LNY576" s="22"/>
      <c r="LNZ576" s="22"/>
      <c r="LOA576" s="22"/>
      <c r="LOB576" s="22"/>
      <c r="LOC576" s="22"/>
      <c r="LOD576" s="22"/>
      <c r="LOE576" s="22"/>
      <c r="LOF576" s="22"/>
      <c r="LOG576" s="22"/>
      <c r="LOH576" s="22"/>
      <c r="LOI576" s="22"/>
      <c r="LOJ576" s="22"/>
      <c r="LOK576" s="22"/>
      <c r="LOL576" s="22"/>
      <c r="LOM576" s="22"/>
      <c r="LON576" s="22"/>
      <c r="LOO576" s="22"/>
      <c r="LOP576" s="22"/>
      <c r="LOQ576" s="22"/>
      <c r="LOR576" s="22"/>
      <c r="LOS576" s="22"/>
      <c r="LOT576" s="22"/>
      <c r="LOU576" s="22"/>
      <c r="LOV576" s="22"/>
      <c r="LOW576" s="22"/>
      <c r="LOX576" s="22"/>
      <c r="LOY576" s="22"/>
      <c r="LOZ576" s="22"/>
      <c r="LPA576" s="22"/>
      <c r="LPB576" s="22"/>
      <c r="LPC576" s="22"/>
      <c r="LPD576" s="22"/>
      <c r="LPE576" s="22"/>
      <c r="LPF576" s="22"/>
      <c r="LPG576" s="22"/>
      <c r="LPH576" s="22"/>
      <c r="LPI576" s="22"/>
      <c r="LPJ576" s="22"/>
      <c r="LPK576" s="22"/>
      <c r="LPL576" s="22"/>
      <c r="LPM576" s="22"/>
      <c r="LPN576" s="22"/>
      <c r="LPO576" s="22"/>
      <c r="LPP576" s="22"/>
      <c r="LPQ576" s="22"/>
      <c r="LPR576" s="22"/>
      <c r="LPS576" s="22"/>
      <c r="LPT576" s="22"/>
      <c r="LPU576" s="22"/>
      <c r="LPV576" s="22"/>
      <c r="LPW576" s="22"/>
      <c r="LPX576" s="22"/>
      <c r="LPY576" s="22"/>
      <c r="LPZ576" s="22"/>
      <c r="LQA576" s="22"/>
      <c r="LQB576" s="22"/>
      <c r="LQC576" s="22"/>
      <c r="LQD576" s="22"/>
      <c r="LQE576" s="22"/>
      <c r="LQF576" s="22"/>
      <c r="LQG576" s="22"/>
      <c r="LQH576" s="22"/>
      <c r="LQI576" s="22"/>
      <c r="LQJ576" s="22"/>
      <c r="LQK576" s="22"/>
      <c r="LQL576" s="22"/>
      <c r="LQM576" s="22"/>
      <c r="LQN576" s="22"/>
      <c r="LQO576" s="22"/>
      <c r="LQP576" s="22"/>
      <c r="LQQ576" s="22"/>
      <c r="LQR576" s="22"/>
      <c r="LQS576" s="22"/>
      <c r="LQT576" s="22"/>
      <c r="LQU576" s="22"/>
      <c r="LQV576" s="22"/>
      <c r="LQW576" s="22"/>
      <c r="LQX576" s="22"/>
      <c r="LQY576" s="22"/>
      <c r="LQZ576" s="22"/>
      <c r="LRA576" s="22"/>
      <c r="LRB576" s="22"/>
      <c r="LRC576" s="22"/>
      <c r="LRD576" s="22"/>
      <c r="LRE576" s="22"/>
      <c r="LRF576" s="22"/>
      <c r="LRG576" s="22"/>
      <c r="LRH576" s="22"/>
      <c r="LRI576" s="22"/>
      <c r="LRJ576" s="22"/>
      <c r="LRK576" s="22"/>
      <c r="LRL576" s="22"/>
      <c r="LRM576" s="22"/>
      <c r="LRN576" s="22"/>
      <c r="LRO576" s="22"/>
      <c r="LRP576" s="22"/>
      <c r="LRQ576" s="22"/>
      <c r="LRR576" s="22"/>
      <c r="LRS576" s="22"/>
      <c r="LRT576" s="22"/>
      <c r="LRU576" s="22"/>
      <c r="LRV576" s="22"/>
      <c r="LRW576" s="22"/>
      <c r="LRX576" s="22"/>
      <c r="LRY576" s="22"/>
      <c r="LRZ576" s="22"/>
      <c r="LSA576" s="22"/>
      <c r="LSB576" s="22"/>
      <c r="LSC576" s="22"/>
      <c r="LSD576" s="22"/>
      <c r="LSE576" s="22"/>
      <c r="LSF576" s="22"/>
      <c r="LSG576" s="22"/>
      <c r="LSH576" s="22"/>
      <c r="LSI576" s="22"/>
      <c r="LSJ576" s="22"/>
      <c r="LSK576" s="22"/>
      <c r="LSL576" s="22"/>
      <c r="LSM576" s="22"/>
      <c r="LSN576" s="22"/>
      <c r="LSO576" s="22"/>
      <c r="LSP576" s="22"/>
      <c r="LSQ576" s="22"/>
      <c r="LSR576" s="22"/>
      <c r="LSS576" s="22"/>
      <c r="LST576" s="22"/>
      <c r="LSU576" s="22"/>
      <c r="LSV576" s="22"/>
      <c r="LSW576" s="22"/>
      <c r="LSX576" s="22"/>
      <c r="LSY576" s="22"/>
      <c r="LSZ576" s="22"/>
      <c r="LTA576" s="22"/>
      <c r="LTB576" s="22"/>
      <c r="LTC576" s="22"/>
      <c r="LTD576" s="22"/>
      <c r="LTE576" s="22"/>
      <c r="LTF576" s="22"/>
      <c r="LTG576" s="22"/>
      <c r="LTH576" s="22"/>
      <c r="LTI576" s="22"/>
      <c r="LTJ576" s="22"/>
      <c r="LTK576" s="22"/>
      <c r="LTL576" s="22"/>
      <c r="LTM576" s="22"/>
      <c r="LTN576" s="22"/>
      <c r="LTO576" s="22"/>
      <c r="LTP576" s="22"/>
      <c r="LTQ576" s="22"/>
      <c r="LTR576" s="22"/>
      <c r="LTS576" s="22"/>
      <c r="LTT576" s="22"/>
      <c r="LTU576" s="22"/>
      <c r="LTV576" s="22"/>
      <c r="LTW576" s="22"/>
      <c r="LTX576" s="22"/>
      <c r="LTY576" s="22"/>
      <c r="LTZ576" s="22"/>
      <c r="LUA576" s="22"/>
      <c r="LUB576" s="22"/>
      <c r="LUC576" s="22"/>
      <c r="LUD576" s="22"/>
      <c r="LUE576" s="22"/>
      <c r="LUF576" s="22"/>
      <c r="LUG576" s="22"/>
      <c r="LUH576" s="22"/>
      <c r="LUI576" s="22"/>
      <c r="LUJ576" s="22"/>
      <c r="LUK576" s="22"/>
      <c r="LUL576" s="22"/>
      <c r="LUM576" s="22"/>
      <c r="LUN576" s="22"/>
      <c r="LUO576" s="22"/>
      <c r="LUP576" s="22"/>
      <c r="LUQ576" s="22"/>
      <c r="LUR576" s="22"/>
      <c r="LUS576" s="22"/>
      <c r="LUT576" s="22"/>
      <c r="LUU576" s="22"/>
      <c r="LUV576" s="22"/>
      <c r="LUW576" s="22"/>
      <c r="LUX576" s="22"/>
      <c r="LUY576" s="22"/>
      <c r="LUZ576" s="22"/>
      <c r="LVA576" s="22"/>
      <c r="LVB576" s="22"/>
      <c r="LVC576" s="22"/>
      <c r="LVD576" s="22"/>
      <c r="LVE576" s="22"/>
      <c r="LVF576" s="22"/>
      <c r="LVG576" s="22"/>
      <c r="LVH576" s="22"/>
      <c r="LVI576" s="22"/>
      <c r="LVJ576" s="22"/>
      <c r="LVK576" s="22"/>
      <c r="LVL576" s="22"/>
      <c r="LVM576" s="22"/>
      <c r="LVN576" s="22"/>
      <c r="LVO576" s="22"/>
      <c r="LVP576" s="22"/>
      <c r="LVQ576" s="22"/>
      <c r="LVR576" s="22"/>
      <c r="LVS576" s="22"/>
      <c r="LVT576" s="22"/>
      <c r="LVU576" s="22"/>
      <c r="LVV576" s="22"/>
      <c r="LVW576" s="22"/>
      <c r="LVX576" s="22"/>
      <c r="LVY576" s="22"/>
      <c r="LVZ576" s="22"/>
      <c r="LWA576" s="22"/>
      <c r="LWB576" s="22"/>
      <c r="LWC576" s="22"/>
      <c r="LWD576" s="22"/>
      <c r="LWE576" s="22"/>
      <c r="LWF576" s="22"/>
      <c r="LWG576" s="22"/>
      <c r="LWH576" s="22"/>
      <c r="LWI576" s="22"/>
      <c r="LWJ576" s="22"/>
      <c r="LWK576" s="22"/>
      <c r="LWL576" s="22"/>
      <c r="LWM576" s="22"/>
      <c r="LWN576" s="22"/>
      <c r="LWO576" s="22"/>
      <c r="LWP576" s="22"/>
      <c r="LWQ576" s="22"/>
      <c r="LWR576" s="22"/>
      <c r="LWS576" s="22"/>
      <c r="LWT576" s="22"/>
      <c r="LWU576" s="22"/>
      <c r="LWV576" s="22"/>
      <c r="LWW576" s="22"/>
      <c r="LWX576" s="22"/>
      <c r="LWY576" s="22"/>
      <c r="LWZ576" s="22"/>
      <c r="LXA576" s="22"/>
      <c r="LXB576" s="22"/>
      <c r="LXC576" s="22"/>
      <c r="LXD576" s="22"/>
      <c r="LXE576" s="22"/>
      <c r="LXF576" s="22"/>
      <c r="LXG576" s="22"/>
      <c r="LXH576" s="22"/>
      <c r="LXI576" s="22"/>
      <c r="LXJ576" s="22"/>
      <c r="LXK576" s="22"/>
      <c r="LXL576" s="22"/>
      <c r="LXM576" s="22"/>
      <c r="LXN576" s="22"/>
      <c r="LXO576" s="22"/>
      <c r="LXP576" s="22"/>
      <c r="LXQ576" s="22"/>
      <c r="LXR576" s="22"/>
      <c r="LXS576" s="22"/>
      <c r="LXT576" s="22"/>
      <c r="LXU576" s="22"/>
      <c r="LXV576" s="22"/>
      <c r="LXW576" s="22"/>
      <c r="LXX576" s="22"/>
      <c r="LXY576" s="22"/>
      <c r="LXZ576" s="22"/>
      <c r="LYA576" s="22"/>
      <c r="LYB576" s="22"/>
      <c r="LYC576" s="22"/>
      <c r="LYD576" s="22"/>
      <c r="LYE576" s="22"/>
      <c r="LYF576" s="22"/>
      <c r="LYG576" s="22"/>
      <c r="LYH576" s="22"/>
      <c r="LYI576" s="22"/>
      <c r="LYJ576" s="22"/>
      <c r="LYK576" s="22"/>
      <c r="LYL576" s="22"/>
      <c r="LYM576" s="22"/>
      <c r="LYN576" s="22"/>
      <c r="LYO576" s="22"/>
      <c r="LYP576" s="22"/>
      <c r="LYQ576" s="22"/>
      <c r="LYR576" s="22"/>
      <c r="LYS576" s="22"/>
      <c r="LYT576" s="22"/>
      <c r="LYU576" s="22"/>
      <c r="LYV576" s="22"/>
      <c r="LYW576" s="22"/>
      <c r="LYX576" s="22"/>
      <c r="LYY576" s="22"/>
      <c r="LYZ576" s="22"/>
      <c r="LZA576" s="22"/>
      <c r="LZB576" s="22"/>
      <c r="LZC576" s="22"/>
      <c r="LZD576" s="22"/>
      <c r="LZE576" s="22"/>
      <c r="LZF576" s="22"/>
      <c r="LZG576" s="22"/>
      <c r="LZH576" s="22"/>
      <c r="LZI576" s="22"/>
      <c r="LZJ576" s="22"/>
      <c r="LZK576" s="22"/>
      <c r="LZL576" s="22"/>
      <c r="LZM576" s="22"/>
      <c r="LZN576" s="22"/>
      <c r="LZO576" s="22"/>
      <c r="LZP576" s="22"/>
      <c r="LZQ576" s="22"/>
      <c r="LZR576" s="22"/>
      <c r="LZS576" s="22"/>
      <c r="LZT576" s="22"/>
      <c r="LZU576" s="22"/>
      <c r="LZV576" s="22"/>
      <c r="LZW576" s="22"/>
      <c r="LZX576" s="22"/>
      <c r="LZY576" s="22"/>
      <c r="LZZ576" s="22"/>
      <c r="MAA576" s="22"/>
      <c r="MAB576" s="22"/>
      <c r="MAC576" s="22"/>
      <c r="MAD576" s="22"/>
      <c r="MAE576" s="22"/>
      <c r="MAF576" s="22"/>
      <c r="MAG576" s="22"/>
      <c r="MAH576" s="22"/>
      <c r="MAI576" s="22"/>
      <c r="MAJ576" s="22"/>
      <c r="MAK576" s="22"/>
      <c r="MAL576" s="22"/>
      <c r="MAM576" s="22"/>
      <c r="MAN576" s="22"/>
      <c r="MAO576" s="22"/>
      <c r="MAP576" s="22"/>
      <c r="MAQ576" s="22"/>
      <c r="MAR576" s="22"/>
      <c r="MAS576" s="22"/>
      <c r="MAT576" s="22"/>
      <c r="MAU576" s="22"/>
      <c r="MAV576" s="22"/>
      <c r="MAW576" s="22"/>
      <c r="MAX576" s="22"/>
      <c r="MAY576" s="22"/>
      <c r="MAZ576" s="22"/>
      <c r="MBA576" s="22"/>
      <c r="MBB576" s="22"/>
      <c r="MBC576" s="22"/>
      <c r="MBD576" s="22"/>
      <c r="MBE576" s="22"/>
      <c r="MBF576" s="22"/>
      <c r="MBG576" s="22"/>
      <c r="MBH576" s="22"/>
      <c r="MBI576" s="22"/>
      <c r="MBJ576" s="22"/>
      <c r="MBK576" s="22"/>
      <c r="MBL576" s="22"/>
      <c r="MBM576" s="22"/>
      <c r="MBN576" s="22"/>
      <c r="MBO576" s="22"/>
      <c r="MBP576" s="22"/>
      <c r="MBQ576" s="22"/>
      <c r="MBR576" s="22"/>
      <c r="MBS576" s="22"/>
      <c r="MBT576" s="22"/>
      <c r="MBU576" s="22"/>
      <c r="MBV576" s="22"/>
      <c r="MBW576" s="22"/>
      <c r="MBX576" s="22"/>
      <c r="MBY576" s="22"/>
      <c r="MBZ576" s="22"/>
      <c r="MCA576" s="22"/>
      <c r="MCB576" s="22"/>
      <c r="MCC576" s="22"/>
      <c r="MCD576" s="22"/>
      <c r="MCE576" s="22"/>
      <c r="MCF576" s="22"/>
      <c r="MCG576" s="22"/>
      <c r="MCH576" s="22"/>
      <c r="MCI576" s="22"/>
      <c r="MCJ576" s="22"/>
      <c r="MCK576" s="22"/>
      <c r="MCL576" s="22"/>
      <c r="MCM576" s="22"/>
      <c r="MCN576" s="22"/>
      <c r="MCO576" s="22"/>
      <c r="MCP576" s="22"/>
      <c r="MCQ576" s="22"/>
      <c r="MCR576" s="22"/>
      <c r="MCS576" s="22"/>
      <c r="MCT576" s="22"/>
      <c r="MCU576" s="22"/>
      <c r="MCV576" s="22"/>
      <c r="MCW576" s="22"/>
      <c r="MCX576" s="22"/>
      <c r="MCY576" s="22"/>
      <c r="MCZ576" s="22"/>
      <c r="MDA576" s="22"/>
      <c r="MDB576" s="22"/>
      <c r="MDC576" s="22"/>
      <c r="MDD576" s="22"/>
      <c r="MDE576" s="22"/>
      <c r="MDF576" s="22"/>
      <c r="MDG576" s="22"/>
      <c r="MDH576" s="22"/>
      <c r="MDI576" s="22"/>
      <c r="MDJ576" s="22"/>
      <c r="MDK576" s="22"/>
      <c r="MDL576" s="22"/>
      <c r="MDM576" s="22"/>
      <c r="MDN576" s="22"/>
      <c r="MDO576" s="22"/>
      <c r="MDP576" s="22"/>
      <c r="MDQ576" s="22"/>
      <c r="MDR576" s="22"/>
      <c r="MDS576" s="22"/>
      <c r="MDT576" s="22"/>
      <c r="MDU576" s="22"/>
      <c r="MDV576" s="22"/>
      <c r="MDW576" s="22"/>
      <c r="MDX576" s="22"/>
      <c r="MDY576" s="22"/>
      <c r="MDZ576" s="22"/>
      <c r="MEA576" s="22"/>
      <c r="MEB576" s="22"/>
      <c r="MEC576" s="22"/>
      <c r="MED576" s="22"/>
      <c r="MEE576" s="22"/>
      <c r="MEF576" s="22"/>
      <c r="MEG576" s="22"/>
      <c r="MEH576" s="22"/>
      <c r="MEI576" s="22"/>
      <c r="MEJ576" s="22"/>
      <c r="MEK576" s="22"/>
      <c r="MEL576" s="22"/>
      <c r="MEM576" s="22"/>
      <c r="MEN576" s="22"/>
      <c r="MEO576" s="22"/>
      <c r="MEP576" s="22"/>
      <c r="MEQ576" s="22"/>
      <c r="MER576" s="22"/>
      <c r="MES576" s="22"/>
      <c r="MET576" s="22"/>
      <c r="MEU576" s="22"/>
      <c r="MEV576" s="22"/>
      <c r="MEW576" s="22"/>
      <c r="MEX576" s="22"/>
      <c r="MEY576" s="22"/>
      <c r="MEZ576" s="22"/>
      <c r="MFA576" s="22"/>
      <c r="MFB576" s="22"/>
      <c r="MFC576" s="22"/>
      <c r="MFD576" s="22"/>
      <c r="MFE576" s="22"/>
      <c r="MFF576" s="22"/>
      <c r="MFG576" s="22"/>
      <c r="MFH576" s="22"/>
      <c r="MFI576" s="22"/>
      <c r="MFJ576" s="22"/>
      <c r="MFK576" s="22"/>
      <c r="MFL576" s="22"/>
      <c r="MFM576" s="22"/>
      <c r="MFN576" s="22"/>
      <c r="MFO576" s="22"/>
      <c r="MFP576" s="22"/>
      <c r="MFQ576" s="22"/>
      <c r="MFR576" s="22"/>
      <c r="MFS576" s="22"/>
      <c r="MFT576" s="22"/>
      <c r="MFU576" s="22"/>
      <c r="MFV576" s="22"/>
      <c r="MFW576" s="22"/>
      <c r="MFX576" s="22"/>
      <c r="MFY576" s="22"/>
      <c r="MFZ576" s="22"/>
      <c r="MGA576" s="22"/>
      <c r="MGB576" s="22"/>
      <c r="MGC576" s="22"/>
      <c r="MGD576" s="22"/>
      <c r="MGE576" s="22"/>
      <c r="MGF576" s="22"/>
      <c r="MGG576" s="22"/>
      <c r="MGH576" s="22"/>
      <c r="MGI576" s="22"/>
      <c r="MGJ576" s="22"/>
      <c r="MGK576" s="22"/>
      <c r="MGL576" s="22"/>
      <c r="MGM576" s="22"/>
      <c r="MGN576" s="22"/>
      <c r="MGO576" s="22"/>
      <c r="MGP576" s="22"/>
      <c r="MGQ576" s="22"/>
      <c r="MGR576" s="22"/>
      <c r="MGS576" s="22"/>
      <c r="MGT576" s="22"/>
      <c r="MGU576" s="22"/>
      <c r="MGV576" s="22"/>
      <c r="MGW576" s="22"/>
      <c r="MGX576" s="22"/>
      <c r="MGY576" s="22"/>
      <c r="MGZ576" s="22"/>
      <c r="MHA576" s="22"/>
      <c r="MHB576" s="22"/>
      <c r="MHC576" s="22"/>
      <c r="MHD576" s="22"/>
      <c r="MHE576" s="22"/>
      <c r="MHF576" s="22"/>
      <c r="MHG576" s="22"/>
      <c r="MHH576" s="22"/>
      <c r="MHI576" s="22"/>
      <c r="MHJ576" s="22"/>
      <c r="MHK576" s="22"/>
      <c r="MHL576" s="22"/>
      <c r="MHM576" s="22"/>
      <c r="MHN576" s="22"/>
      <c r="MHO576" s="22"/>
      <c r="MHP576" s="22"/>
      <c r="MHQ576" s="22"/>
      <c r="MHR576" s="22"/>
      <c r="MHS576" s="22"/>
      <c r="MHT576" s="22"/>
      <c r="MHU576" s="22"/>
      <c r="MHV576" s="22"/>
      <c r="MHW576" s="22"/>
      <c r="MHX576" s="22"/>
      <c r="MHY576" s="22"/>
      <c r="MHZ576" s="22"/>
      <c r="MIA576" s="22"/>
      <c r="MIB576" s="22"/>
      <c r="MIC576" s="22"/>
      <c r="MID576" s="22"/>
      <c r="MIE576" s="22"/>
      <c r="MIF576" s="22"/>
      <c r="MIG576" s="22"/>
      <c r="MIH576" s="22"/>
      <c r="MII576" s="22"/>
      <c r="MIJ576" s="22"/>
      <c r="MIK576" s="22"/>
      <c r="MIL576" s="22"/>
      <c r="MIM576" s="22"/>
      <c r="MIN576" s="22"/>
      <c r="MIO576" s="22"/>
      <c r="MIP576" s="22"/>
      <c r="MIQ576" s="22"/>
      <c r="MIR576" s="22"/>
      <c r="MIS576" s="22"/>
      <c r="MIT576" s="22"/>
      <c r="MIU576" s="22"/>
      <c r="MIV576" s="22"/>
      <c r="MIW576" s="22"/>
      <c r="MIX576" s="22"/>
      <c r="MIY576" s="22"/>
      <c r="MIZ576" s="22"/>
      <c r="MJA576" s="22"/>
      <c r="MJB576" s="22"/>
      <c r="MJC576" s="22"/>
      <c r="MJD576" s="22"/>
      <c r="MJE576" s="22"/>
      <c r="MJF576" s="22"/>
      <c r="MJG576" s="22"/>
      <c r="MJH576" s="22"/>
      <c r="MJI576" s="22"/>
      <c r="MJJ576" s="22"/>
      <c r="MJK576" s="22"/>
      <c r="MJL576" s="22"/>
      <c r="MJM576" s="22"/>
      <c r="MJN576" s="22"/>
      <c r="MJO576" s="22"/>
      <c r="MJP576" s="22"/>
      <c r="MJQ576" s="22"/>
      <c r="MJR576" s="22"/>
      <c r="MJS576" s="22"/>
      <c r="MJT576" s="22"/>
      <c r="MJU576" s="22"/>
      <c r="MJV576" s="22"/>
      <c r="MJW576" s="22"/>
      <c r="MJX576" s="22"/>
      <c r="MJY576" s="22"/>
      <c r="MJZ576" s="22"/>
      <c r="MKA576" s="22"/>
      <c r="MKB576" s="22"/>
      <c r="MKC576" s="22"/>
      <c r="MKD576" s="22"/>
      <c r="MKE576" s="22"/>
      <c r="MKF576" s="22"/>
      <c r="MKG576" s="22"/>
      <c r="MKH576" s="22"/>
      <c r="MKI576" s="22"/>
      <c r="MKJ576" s="22"/>
      <c r="MKK576" s="22"/>
      <c r="MKL576" s="22"/>
      <c r="MKM576" s="22"/>
      <c r="MKN576" s="22"/>
      <c r="MKO576" s="22"/>
      <c r="MKP576" s="22"/>
      <c r="MKQ576" s="22"/>
      <c r="MKR576" s="22"/>
      <c r="MKS576" s="22"/>
      <c r="MKT576" s="22"/>
      <c r="MKU576" s="22"/>
      <c r="MKV576" s="22"/>
      <c r="MKW576" s="22"/>
      <c r="MKX576" s="22"/>
      <c r="MKY576" s="22"/>
      <c r="MKZ576" s="22"/>
      <c r="MLA576" s="22"/>
      <c r="MLB576" s="22"/>
      <c r="MLC576" s="22"/>
      <c r="MLD576" s="22"/>
      <c r="MLE576" s="22"/>
      <c r="MLF576" s="22"/>
      <c r="MLG576" s="22"/>
      <c r="MLH576" s="22"/>
      <c r="MLI576" s="22"/>
      <c r="MLJ576" s="22"/>
      <c r="MLK576" s="22"/>
      <c r="MLL576" s="22"/>
      <c r="MLM576" s="22"/>
      <c r="MLN576" s="22"/>
      <c r="MLO576" s="22"/>
      <c r="MLP576" s="22"/>
      <c r="MLQ576" s="22"/>
      <c r="MLR576" s="22"/>
      <c r="MLS576" s="22"/>
      <c r="MLT576" s="22"/>
      <c r="MLU576" s="22"/>
      <c r="MLV576" s="22"/>
      <c r="MLW576" s="22"/>
      <c r="MLX576" s="22"/>
      <c r="MLY576" s="22"/>
      <c r="MLZ576" s="22"/>
      <c r="MMA576" s="22"/>
      <c r="MMB576" s="22"/>
      <c r="MMC576" s="22"/>
      <c r="MMD576" s="22"/>
      <c r="MME576" s="22"/>
      <c r="MMF576" s="22"/>
      <c r="MMG576" s="22"/>
      <c r="MMH576" s="22"/>
      <c r="MMI576" s="22"/>
      <c r="MMJ576" s="22"/>
      <c r="MMK576" s="22"/>
      <c r="MML576" s="22"/>
      <c r="MMM576" s="22"/>
      <c r="MMN576" s="22"/>
      <c r="MMO576" s="22"/>
      <c r="MMP576" s="22"/>
      <c r="MMQ576" s="22"/>
      <c r="MMR576" s="22"/>
      <c r="MMS576" s="22"/>
      <c r="MMT576" s="22"/>
      <c r="MMU576" s="22"/>
      <c r="MMV576" s="22"/>
      <c r="MMW576" s="22"/>
      <c r="MMX576" s="22"/>
      <c r="MMY576" s="22"/>
      <c r="MMZ576" s="22"/>
      <c r="MNA576" s="22"/>
      <c r="MNB576" s="22"/>
      <c r="MNC576" s="22"/>
      <c r="MND576" s="22"/>
      <c r="MNE576" s="22"/>
      <c r="MNF576" s="22"/>
      <c r="MNG576" s="22"/>
      <c r="MNH576" s="22"/>
      <c r="MNI576" s="22"/>
      <c r="MNJ576" s="22"/>
      <c r="MNK576" s="22"/>
      <c r="MNL576" s="22"/>
      <c r="MNM576" s="22"/>
      <c r="MNN576" s="22"/>
      <c r="MNO576" s="22"/>
      <c r="MNP576" s="22"/>
      <c r="MNQ576" s="22"/>
      <c r="MNR576" s="22"/>
      <c r="MNS576" s="22"/>
      <c r="MNT576" s="22"/>
      <c r="MNU576" s="22"/>
      <c r="MNV576" s="22"/>
      <c r="MNW576" s="22"/>
      <c r="MNX576" s="22"/>
      <c r="MNY576" s="22"/>
      <c r="MNZ576" s="22"/>
      <c r="MOA576" s="22"/>
      <c r="MOB576" s="22"/>
      <c r="MOC576" s="22"/>
      <c r="MOD576" s="22"/>
      <c r="MOE576" s="22"/>
      <c r="MOF576" s="22"/>
      <c r="MOG576" s="22"/>
      <c r="MOH576" s="22"/>
      <c r="MOI576" s="22"/>
      <c r="MOJ576" s="22"/>
      <c r="MOK576" s="22"/>
      <c r="MOL576" s="22"/>
      <c r="MOM576" s="22"/>
      <c r="MON576" s="22"/>
      <c r="MOO576" s="22"/>
      <c r="MOP576" s="22"/>
      <c r="MOQ576" s="22"/>
      <c r="MOR576" s="22"/>
      <c r="MOS576" s="22"/>
      <c r="MOT576" s="22"/>
      <c r="MOU576" s="22"/>
      <c r="MOV576" s="22"/>
      <c r="MOW576" s="22"/>
      <c r="MOX576" s="22"/>
      <c r="MOY576" s="22"/>
      <c r="MOZ576" s="22"/>
      <c r="MPA576" s="22"/>
      <c r="MPB576" s="22"/>
      <c r="MPC576" s="22"/>
      <c r="MPD576" s="22"/>
      <c r="MPE576" s="22"/>
      <c r="MPF576" s="22"/>
      <c r="MPG576" s="22"/>
      <c r="MPH576" s="22"/>
      <c r="MPI576" s="22"/>
      <c r="MPJ576" s="22"/>
      <c r="MPK576" s="22"/>
      <c r="MPL576" s="22"/>
      <c r="MPM576" s="22"/>
      <c r="MPN576" s="22"/>
      <c r="MPO576" s="22"/>
      <c r="MPP576" s="22"/>
      <c r="MPQ576" s="22"/>
      <c r="MPR576" s="22"/>
      <c r="MPS576" s="22"/>
      <c r="MPT576" s="22"/>
      <c r="MPU576" s="22"/>
      <c r="MPV576" s="22"/>
      <c r="MPW576" s="22"/>
      <c r="MPX576" s="22"/>
      <c r="MPY576" s="22"/>
      <c r="MPZ576" s="22"/>
      <c r="MQA576" s="22"/>
      <c r="MQB576" s="22"/>
      <c r="MQC576" s="22"/>
      <c r="MQD576" s="22"/>
      <c r="MQE576" s="22"/>
      <c r="MQF576" s="22"/>
      <c r="MQG576" s="22"/>
      <c r="MQH576" s="22"/>
      <c r="MQI576" s="22"/>
      <c r="MQJ576" s="22"/>
      <c r="MQK576" s="22"/>
      <c r="MQL576" s="22"/>
      <c r="MQM576" s="22"/>
      <c r="MQN576" s="22"/>
      <c r="MQO576" s="22"/>
      <c r="MQP576" s="22"/>
      <c r="MQQ576" s="22"/>
      <c r="MQR576" s="22"/>
      <c r="MQS576" s="22"/>
      <c r="MQT576" s="22"/>
      <c r="MQU576" s="22"/>
      <c r="MQV576" s="22"/>
      <c r="MQW576" s="22"/>
      <c r="MQX576" s="22"/>
      <c r="MQY576" s="22"/>
      <c r="MQZ576" s="22"/>
      <c r="MRA576" s="22"/>
      <c r="MRB576" s="22"/>
      <c r="MRC576" s="22"/>
      <c r="MRD576" s="22"/>
      <c r="MRE576" s="22"/>
      <c r="MRF576" s="22"/>
      <c r="MRG576" s="22"/>
      <c r="MRH576" s="22"/>
      <c r="MRI576" s="22"/>
      <c r="MRJ576" s="22"/>
      <c r="MRK576" s="22"/>
      <c r="MRL576" s="22"/>
      <c r="MRM576" s="22"/>
      <c r="MRN576" s="22"/>
      <c r="MRO576" s="22"/>
      <c r="MRP576" s="22"/>
      <c r="MRQ576" s="22"/>
      <c r="MRR576" s="22"/>
      <c r="MRS576" s="22"/>
      <c r="MRT576" s="22"/>
      <c r="MRU576" s="22"/>
      <c r="MRV576" s="22"/>
      <c r="MRW576" s="22"/>
      <c r="MRX576" s="22"/>
      <c r="MRY576" s="22"/>
      <c r="MRZ576" s="22"/>
      <c r="MSA576" s="22"/>
      <c r="MSB576" s="22"/>
      <c r="MSC576" s="22"/>
      <c r="MSD576" s="22"/>
      <c r="MSE576" s="22"/>
      <c r="MSF576" s="22"/>
      <c r="MSG576" s="22"/>
      <c r="MSH576" s="22"/>
      <c r="MSI576" s="22"/>
      <c r="MSJ576" s="22"/>
      <c r="MSK576" s="22"/>
      <c r="MSL576" s="22"/>
      <c r="MSM576" s="22"/>
      <c r="MSN576" s="22"/>
      <c r="MSO576" s="22"/>
      <c r="MSP576" s="22"/>
      <c r="MSQ576" s="22"/>
      <c r="MSR576" s="22"/>
      <c r="MSS576" s="22"/>
      <c r="MST576" s="22"/>
      <c r="MSU576" s="22"/>
      <c r="MSV576" s="22"/>
      <c r="MSW576" s="22"/>
      <c r="MSX576" s="22"/>
      <c r="MSY576" s="22"/>
      <c r="MSZ576" s="22"/>
      <c r="MTA576" s="22"/>
      <c r="MTB576" s="22"/>
      <c r="MTC576" s="22"/>
      <c r="MTD576" s="22"/>
      <c r="MTE576" s="22"/>
      <c r="MTF576" s="22"/>
      <c r="MTG576" s="22"/>
      <c r="MTH576" s="22"/>
      <c r="MTI576" s="22"/>
      <c r="MTJ576" s="22"/>
      <c r="MTK576" s="22"/>
      <c r="MTL576" s="22"/>
      <c r="MTM576" s="22"/>
      <c r="MTN576" s="22"/>
      <c r="MTO576" s="22"/>
      <c r="MTP576" s="22"/>
      <c r="MTQ576" s="22"/>
      <c r="MTR576" s="22"/>
      <c r="MTS576" s="22"/>
      <c r="MTT576" s="22"/>
      <c r="MTU576" s="22"/>
      <c r="MTV576" s="22"/>
      <c r="MTW576" s="22"/>
      <c r="MTX576" s="22"/>
      <c r="MTY576" s="22"/>
      <c r="MTZ576" s="22"/>
      <c r="MUA576" s="22"/>
      <c r="MUB576" s="22"/>
      <c r="MUC576" s="22"/>
      <c r="MUD576" s="22"/>
      <c r="MUE576" s="22"/>
      <c r="MUF576" s="22"/>
      <c r="MUG576" s="22"/>
      <c r="MUH576" s="22"/>
      <c r="MUI576" s="22"/>
      <c r="MUJ576" s="22"/>
      <c r="MUK576" s="22"/>
      <c r="MUL576" s="22"/>
      <c r="MUM576" s="22"/>
      <c r="MUN576" s="22"/>
      <c r="MUO576" s="22"/>
      <c r="MUP576" s="22"/>
      <c r="MUQ576" s="22"/>
      <c r="MUR576" s="22"/>
      <c r="MUS576" s="22"/>
      <c r="MUT576" s="22"/>
      <c r="MUU576" s="22"/>
      <c r="MUV576" s="22"/>
      <c r="MUW576" s="22"/>
      <c r="MUX576" s="22"/>
      <c r="MUY576" s="22"/>
      <c r="MUZ576" s="22"/>
      <c r="MVA576" s="22"/>
      <c r="MVB576" s="22"/>
      <c r="MVC576" s="22"/>
      <c r="MVD576" s="22"/>
      <c r="MVE576" s="22"/>
      <c r="MVF576" s="22"/>
      <c r="MVG576" s="22"/>
      <c r="MVH576" s="22"/>
      <c r="MVI576" s="22"/>
      <c r="MVJ576" s="22"/>
      <c r="MVK576" s="22"/>
      <c r="MVL576" s="22"/>
      <c r="MVM576" s="22"/>
      <c r="MVN576" s="22"/>
      <c r="MVO576" s="22"/>
      <c r="MVP576" s="22"/>
      <c r="MVQ576" s="22"/>
      <c r="MVR576" s="22"/>
      <c r="MVS576" s="22"/>
      <c r="MVT576" s="22"/>
      <c r="MVU576" s="22"/>
      <c r="MVV576" s="22"/>
      <c r="MVW576" s="22"/>
      <c r="MVX576" s="22"/>
      <c r="MVY576" s="22"/>
      <c r="MVZ576" s="22"/>
      <c r="MWA576" s="22"/>
      <c r="MWB576" s="22"/>
      <c r="MWC576" s="22"/>
      <c r="MWD576" s="22"/>
      <c r="MWE576" s="22"/>
      <c r="MWF576" s="22"/>
      <c r="MWG576" s="22"/>
      <c r="MWH576" s="22"/>
      <c r="MWI576" s="22"/>
      <c r="MWJ576" s="22"/>
      <c r="MWK576" s="22"/>
      <c r="MWL576" s="22"/>
      <c r="MWM576" s="22"/>
      <c r="MWN576" s="22"/>
      <c r="MWO576" s="22"/>
      <c r="MWP576" s="22"/>
      <c r="MWQ576" s="22"/>
      <c r="MWR576" s="22"/>
      <c r="MWS576" s="22"/>
      <c r="MWT576" s="22"/>
      <c r="MWU576" s="22"/>
      <c r="MWV576" s="22"/>
      <c r="MWW576" s="22"/>
      <c r="MWX576" s="22"/>
      <c r="MWY576" s="22"/>
      <c r="MWZ576" s="22"/>
      <c r="MXA576" s="22"/>
      <c r="MXB576" s="22"/>
      <c r="MXC576" s="22"/>
      <c r="MXD576" s="22"/>
      <c r="MXE576" s="22"/>
      <c r="MXF576" s="22"/>
      <c r="MXG576" s="22"/>
      <c r="MXH576" s="22"/>
      <c r="MXI576" s="22"/>
      <c r="MXJ576" s="22"/>
      <c r="MXK576" s="22"/>
      <c r="MXL576" s="22"/>
      <c r="MXM576" s="22"/>
      <c r="MXN576" s="22"/>
      <c r="MXO576" s="22"/>
      <c r="MXP576" s="22"/>
      <c r="MXQ576" s="22"/>
      <c r="MXR576" s="22"/>
      <c r="MXS576" s="22"/>
      <c r="MXT576" s="22"/>
      <c r="MXU576" s="22"/>
      <c r="MXV576" s="22"/>
      <c r="MXW576" s="22"/>
      <c r="MXX576" s="22"/>
      <c r="MXY576" s="22"/>
      <c r="MXZ576" s="22"/>
      <c r="MYA576" s="22"/>
      <c r="MYB576" s="22"/>
      <c r="MYC576" s="22"/>
      <c r="MYD576" s="22"/>
      <c r="MYE576" s="22"/>
      <c r="MYF576" s="22"/>
      <c r="MYG576" s="22"/>
      <c r="MYH576" s="22"/>
      <c r="MYI576" s="22"/>
      <c r="MYJ576" s="22"/>
      <c r="MYK576" s="22"/>
      <c r="MYL576" s="22"/>
      <c r="MYM576" s="22"/>
      <c r="MYN576" s="22"/>
      <c r="MYO576" s="22"/>
      <c r="MYP576" s="22"/>
      <c r="MYQ576" s="22"/>
      <c r="MYR576" s="22"/>
      <c r="MYS576" s="22"/>
      <c r="MYT576" s="22"/>
      <c r="MYU576" s="22"/>
      <c r="MYV576" s="22"/>
      <c r="MYW576" s="22"/>
      <c r="MYX576" s="22"/>
      <c r="MYY576" s="22"/>
      <c r="MYZ576" s="22"/>
      <c r="MZA576" s="22"/>
      <c r="MZB576" s="22"/>
      <c r="MZC576" s="22"/>
      <c r="MZD576" s="22"/>
      <c r="MZE576" s="22"/>
      <c r="MZF576" s="22"/>
      <c r="MZG576" s="22"/>
      <c r="MZH576" s="22"/>
      <c r="MZI576" s="22"/>
      <c r="MZJ576" s="22"/>
      <c r="MZK576" s="22"/>
      <c r="MZL576" s="22"/>
      <c r="MZM576" s="22"/>
      <c r="MZN576" s="22"/>
      <c r="MZO576" s="22"/>
      <c r="MZP576" s="22"/>
      <c r="MZQ576" s="22"/>
      <c r="MZR576" s="22"/>
      <c r="MZS576" s="22"/>
      <c r="MZT576" s="22"/>
      <c r="MZU576" s="22"/>
      <c r="MZV576" s="22"/>
      <c r="MZW576" s="22"/>
      <c r="MZX576" s="22"/>
      <c r="MZY576" s="22"/>
      <c r="MZZ576" s="22"/>
      <c r="NAA576" s="22"/>
      <c r="NAB576" s="22"/>
      <c r="NAC576" s="22"/>
      <c r="NAD576" s="22"/>
      <c r="NAE576" s="22"/>
      <c r="NAF576" s="22"/>
      <c r="NAG576" s="22"/>
      <c r="NAH576" s="22"/>
      <c r="NAI576" s="22"/>
      <c r="NAJ576" s="22"/>
      <c r="NAK576" s="22"/>
      <c r="NAL576" s="22"/>
      <c r="NAM576" s="22"/>
      <c r="NAN576" s="22"/>
      <c r="NAO576" s="22"/>
      <c r="NAP576" s="22"/>
      <c r="NAQ576" s="22"/>
      <c r="NAR576" s="22"/>
      <c r="NAS576" s="22"/>
      <c r="NAT576" s="22"/>
      <c r="NAU576" s="22"/>
      <c r="NAV576" s="22"/>
      <c r="NAW576" s="22"/>
      <c r="NAX576" s="22"/>
      <c r="NAY576" s="22"/>
      <c r="NAZ576" s="22"/>
      <c r="NBA576" s="22"/>
      <c r="NBB576" s="22"/>
      <c r="NBC576" s="22"/>
      <c r="NBD576" s="22"/>
      <c r="NBE576" s="22"/>
      <c r="NBF576" s="22"/>
      <c r="NBG576" s="22"/>
      <c r="NBH576" s="22"/>
      <c r="NBI576" s="22"/>
      <c r="NBJ576" s="22"/>
      <c r="NBK576" s="22"/>
      <c r="NBL576" s="22"/>
      <c r="NBM576" s="22"/>
      <c r="NBN576" s="22"/>
      <c r="NBO576" s="22"/>
      <c r="NBP576" s="22"/>
      <c r="NBQ576" s="22"/>
      <c r="NBR576" s="22"/>
      <c r="NBS576" s="22"/>
      <c r="NBT576" s="22"/>
      <c r="NBU576" s="22"/>
      <c r="NBV576" s="22"/>
      <c r="NBW576" s="22"/>
      <c r="NBX576" s="22"/>
      <c r="NBY576" s="22"/>
      <c r="NBZ576" s="22"/>
      <c r="NCA576" s="22"/>
      <c r="NCB576" s="22"/>
      <c r="NCC576" s="22"/>
      <c r="NCD576" s="22"/>
      <c r="NCE576" s="22"/>
      <c r="NCF576" s="22"/>
      <c r="NCG576" s="22"/>
      <c r="NCH576" s="22"/>
      <c r="NCI576" s="22"/>
      <c r="NCJ576" s="22"/>
      <c r="NCK576" s="22"/>
      <c r="NCL576" s="22"/>
      <c r="NCM576" s="22"/>
      <c r="NCN576" s="22"/>
      <c r="NCO576" s="22"/>
      <c r="NCP576" s="22"/>
      <c r="NCQ576" s="22"/>
      <c r="NCR576" s="22"/>
      <c r="NCS576" s="22"/>
      <c r="NCT576" s="22"/>
      <c r="NCU576" s="22"/>
      <c r="NCV576" s="22"/>
      <c r="NCW576" s="22"/>
      <c r="NCX576" s="22"/>
      <c r="NCY576" s="22"/>
      <c r="NCZ576" s="22"/>
      <c r="NDA576" s="22"/>
      <c r="NDB576" s="22"/>
      <c r="NDC576" s="22"/>
      <c r="NDD576" s="22"/>
      <c r="NDE576" s="22"/>
      <c r="NDF576" s="22"/>
      <c r="NDG576" s="22"/>
      <c r="NDH576" s="22"/>
      <c r="NDI576" s="22"/>
      <c r="NDJ576" s="22"/>
      <c r="NDK576" s="22"/>
      <c r="NDL576" s="22"/>
      <c r="NDM576" s="22"/>
      <c r="NDN576" s="22"/>
      <c r="NDO576" s="22"/>
      <c r="NDP576" s="22"/>
      <c r="NDQ576" s="22"/>
      <c r="NDR576" s="22"/>
      <c r="NDS576" s="22"/>
      <c r="NDT576" s="22"/>
      <c r="NDU576" s="22"/>
      <c r="NDV576" s="22"/>
      <c r="NDW576" s="22"/>
      <c r="NDX576" s="22"/>
      <c r="NDY576" s="22"/>
      <c r="NDZ576" s="22"/>
      <c r="NEA576" s="22"/>
      <c r="NEB576" s="22"/>
      <c r="NEC576" s="22"/>
      <c r="NED576" s="22"/>
      <c r="NEE576" s="22"/>
      <c r="NEF576" s="22"/>
      <c r="NEG576" s="22"/>
      <c r="NEH576" s="22"/>
      <c r="NEI576" s="22"/>
      <c r="NEJ576" s="22"/>
      <c r="NEK576" s="22"/>
      <c r="NEL576" s="22"/>
      <c r="NEM576" s="22"/>
      <c r="NEN576" s="22"/>
      <c r="NEO576" s="22"/>
      <c r="NEP576" s="22"/>
      <c r="NEQ576" s="22"/>
      <c r="NER576" s="22"/>
      <c r="NES576" s="22"/>
      <c r="NET576" s="22"/>
      <c r="NEU576" s="22"/>
      <c r="NEV576" s="22"/>
      <c r="NEW576" s="22"/>
      <c r="NEX576" s="22"/>
      <c r="NEY576" s="22"/>
      <c r="NEZ576" s="22"/>
      <c r="NFA576" s="22"/>
      <c r="NFB576" s="22"/>
      <c r="NFC576" s="22"/>
      <c r="NFD576" s="22"/>
      <c r="NFE576" s="22"/>
      <c r="NFF576" s="22"/>
      <c r="NFG576" s="22"/>
      <c r="NFH576" s="22"/>
      <c r="NFI576" s="22"/>
      <c r="NFJ576" s="22"/>
      <c r="NFK576" s="22"/>
      <c r="NFL576" s="22"/>
      <c r="NFM576" s="22"/>
      <c r="NFN576" s="22"/>
      <c r="NFO576" s="22"/>
      <c r="NFP576" s="22"/>
      <c r="NFQ576" s="22"/>
      <c r="NFR576" s="22"/>
      <c r="NFS576" s="22"/>
      <c r="NFT576" s="22"/>
      <c r="NFU576" s="22"/>
      <c r="NFV576" s="22"/>
      <c r="NFW576" s="22"/>
      <c r="NFX576" s="22"/>
      <c r="NFY576" s="22"/>
      <c r="NFZ576" s="22"/>
      <c r="NGA576" s="22"/>
      <c r="NGB576" s="22"/>
      <c r="NGC576" s="22"/>
      <c r="NGD576" s="22"/>
      <c r="NGE576" s="22"/>
      <c r="NGF576" s="22"/>
      <c r="NGG576" s="22"/>
      <c r="NGH576" s="22"/>
      <c r="NGI576" s="22"/>
      <c r="NGJ576" s="22"/>
      <c r="NGK576" s="22"/>
      <c r="NGL576" s="22"/>
      <c r="NGM576" s="22"/>
      <c r="NGN576" s="22"/>
      <c r="NGO576" s="22"/>
      <c r="NGP576" s="22"/>
      <c r="NGQ576" s="22"/>
      <c r="NGR576" s="22"/>
      <c r="NGS576" s="22"/>
      <c r="NGT576" s="22"/>
      <c r="NGU576" s="22"/>
      <c r="NGV576" s="22"/>
      <c r="NGW576" s="22"/>
      <c r="NGX576" s="22"/>
      <c r="NGY576" s="22"/>
      <c r="NGZ576" s="22"/>
      <c r="NHA576" s="22"/>
      <c r="NHB576" s="22"/>
      <c r="NHC576" s="22"/>
      <c r="NHD576" s="22"/>
      <c r="NHE576" s="22"/>
      <c r="NHF576" s="22"/>
      <c r="NHG576" s="22"/>
      <c r="NHH576" s="22"/>
      <c r="NHI576" s="22"/>
      <c r="NHJ576" s="22"/>
      <c r="NHK576" s="22"/>
      <c r="NHL576" s="22"/>
      <c r="NHM576" s="22"/>
      <c r="NHN576" s="22"/>
      <c r="NHO576" s="22"/>
      <c r="NHP576" s="22"/>
      <c r="NHQ576" s="22"/>
      <c r="NHR576" s="22"/>
      <c r="NHS576" s="22"/>
      <c r="NHT576" s="22"/>
      <c r="NHU576" s="22"/>
      <c r="NHV576" s="22"/>
      <c r="NHW576" s="22"/>
      <c r="NHX576" s="22"/>
      <c r="NHY576" s="22"/>
      <c r="NHZ576" s="22"/>
      <c r="NIA576" s="22"/>
      <c r="NIB576" s="22"/>
      <c r="NIC576" s="22"/>
      <c r="NID576" s="22"/>
      <c r="NIE576" s="22"/>
      <c r="NIF576" s="22"/>
      <c r="NIG576" s="22"/>
      <c r="NIH576" s="22"/>
      <c r="NII576" s="22"/>
      <c r="NIJ576" s="22"/>
      <c r="NIK576" s="22"/>
      <c r="NIL576" s="22"/>
      <c r="NIM576" s="22"/>
      <c r="NIN576" s="22"/>
      <c r="NIO576" s="22"/>
      <c r="NIP576" s="22"/>
      <c r="NIQ576" s="22"/>
      <c r="NIR576" s="22"/>
      <c r="NIS576" s="22"/>
      <c r="NIT576" s="22"/>
      <c r="NIU576" s="22"/>
      <c r="NIV576" s="22"/>
      <c r="NIW576" s="22"/>
      <c r="NIX576" s="22"/>
      <c r="NIY576" s="22"/>
      <c r="NIZ576" s="22"/>
      <c r="NJA576" s="22"/>
      <c r="NJB576" s="22"/>
      <c r="NJC576" s="22"/>
      <c r="NJD576" s="22"/>
      <c r="NJE576" s="22"/>
      <c r="NJF576" s="22"/>
      <c r="NJG576" s="22"/>
      <c r="NJH576" s="22"/>
      <c r="NJI576" s="22"/>
      <c r="NJJ576" s="22"/>
      <c r="NJK576" s="22"/>
      <c r="NJL576" s="22"/>
      <c r="NJM576" s="22"/>
      <c r="NJN576" s="22"/>
      <c r="NJO576" s="22"/>
      <c r="NJP576" s="22"/>
      <c r="NJQ576" s="22"/>
      <c r="NJR576" s="22"/>
      <c r="NJS576" s="22"/>
      <c r="NJT576" s="22"/>
      <c r="NJU576" s="22"/>
      <c r="NJV576" s="22"/>
      <c r="NJW576" s="22"/>
      <c r="NJX576" s="22"/>
      <c r="NJY576" s="22"/>
      <c r="NJZ576" s="22"/>
      <c r="NKA576" s="22"/>
      <c r="NKB576" s="22"/>
      <c r="NKC576" s="22"/>
      <c r="NKD576" s="22"/>
      <c r="NKE576" s="22"/>
      <c r="NKF576" s="22"/>
      <c r="NKG576" s="22"/>
      <c r="NKH576" s="22"/>
      <c r="NKI576" s="22"/>
      <c r="NKJ576" s="22"/>
      <c r="NKK576" s="22"/>
      <c r="NKL576" s="22"/>
      <c r="NKM576" s="22"/>
      <c r="NKN576" s="22"/>
      <c r="NKO576" s="22"/>
      <c r="NKP576" s="22"/>
      <c r="NKQ576" s="22"/>
      <c r="NKR576" s="22"/>
      <c r="NKS576" s="22"/>
      <c r="NKT576" s="22"/>
      <c r="NKU576" s="22"/>
      <c r="NKV576" s="22"/>
      <c r="NKW576" s="22"/>
      <c r="NKX576" s="22"/>
      <c r="NKY576" s="22"/>
      <c r="NKZ576" s="22"/>
      <c r="NLA576" s="22"/>
      <c r="NLB576" s="22"/>
      <c r="NLC576" s="22"/>
      <c r="NLD576" s="22"/>
      <c r="NLE576" s="22"/>
      <c r="NLF576" s="22"/>
      <c r="NLG576" s="22"/>
      <c r="NLH576" s="22"/>
      <c r="NLI576" s="22"/>
      <c r="NLJ576" s="22"/>
      <c r="NLK576" s="22"/>
      <c r="NLL576" s="22"/>
      <c r="NLM576" s="22"/>
      <c r="NLN576" s="22"/>
      <c r="NLO576" s="22"/>
      <c r="NLP576" s="22"/>
      <c r="NLQ576" s="22"/>
      <c r="NLR576" s="22"/>
      <c r="NLS576" s="22"/>
      <c r="NLT576" s="22"/>
      <c r="NLU576" s="22"/>
      <c r="NLV576" s="22"/>
      <c r="NLW576" s="22"/>
      <c r="NLX576" s="22"/>
      <c r="NLY576" s="22"/>
      <c r="NLZ576" s="22"/>
      <c r="NMA576" s="22"/>
      <c r="NMB576" s="22"/>
      <c r="NMC576" s="22"/>
      <c r="NMD576" s="22"/>
      <c r="NME576" s="22"/>
      <c r="NMF576" s="22"/>
      <c r="NMG576" s="22"/>
      <c r="NMH576" s="22"/>
      <c r="NMI576" s="22"/>
      <c r="NMJ576" s="22"/>
      <c r="NMK576" s="22"/>
      <c r="NML576" s="22"/>
      <c r="NMM576" s="22"/>
      <c r="NMN576" s="22"/>
      <c r="NMO576" s="22"/>
      <c r="NMP576" s="22"/>
      <c r="NMQ576" s="22"/>
      <c r="NMR576" s="22"/>
      <c r="NMS576" s="22"/>
      <c r="NMT576" s="22"/>
      <c r="NMU576" s="22"/>
      <c r="NMV576" s="22"/>
      <c r="NMW576" s="22"/>
      <c r="NMX576" s="22"/>
      <c r="NMY576" s="22"/>
      <c r="NMZ576" s="22"/>
      <c r="NNA576" s="22"/>
      <c r="NNB576" s="22"/>
      <c r="NNC576" s="22"/>
      <c r="NND576" s="22"/>
      <c r="NNE576" s="22"/>
      <c r="NNF576" s="22"/>
      <c r="NNG576" s="22"/>
      <c r="NNH576" s="22"/>
      <c r="NNI576" s="22"/>
      <c r="NNJ576" s="22"/>
      <c r="NNK576" s="22"/>
      <c r="NNL576" s="22"/>
      <c r="NNM576" s="22"/>
      <c r="NNN576" s="22"/>
      <c r="NNO576" s="22"/>
      <c r="NNP576" s="22"/>
      <c r="NNQ576" s="22"/>
      <c r="NNR576" s="22"/>
      <c r="NNS576" s="22"/>
      <c r="NNT576" s="22"/>
      <c r="NNU576" s="22"/>
      <c r="NNV576" s="22"/>
      <c r="NNW576" s="22"/>
      <c r="NNX576" s="22"/>
      <c r="NNY576" s="22"/>
      <c r="NNZ576" s="22"/>
      <c r="NOA576" s="22"/>
      <c r="NOB576" s="22"/>
      <c r="NOC576" s="22"/>
      <c r="NOD576" s="22"/>
      <c r="NOE576" s="22"/>
      <c r="NOF576" s="22"/>
      <c r="NOG576" s="22"/>
      <c r="NOH576" s="22"/>
      <c r="NOI576" s="22"/>
      <c r="NOJ576" s="22"/>
      <c r="NOK576" s="22"/>
      <c r="NOL576" s="22"/>
      <c r="NOM576" s="22"/>
      <c r="NON576" s="22"/>
      <c r="NOO576" s="22"/>
      <c r="NOP576" s="22"/>
      <c r="NOQ576" s="22"/>
      <c r="NOR576" s="22"/>
      <c r="NOS576" s="22"/>
      <c r="NOT576" s="22"/>
      <c r="NOU576" s="22"/>
      <c r="NOV576" s="22"/>
      <c r="NOW576" s="22"/>
      <c r="NOX576" s="22"/>
      <c r="NOY576" s="22"/>
      <c r="NOZ576" s="22"/>
      <c r="NPA576" s="22"/>
      <c r="NPB576" s="22"/>
      <c r="NPC576" s="22"/>
      <c r="NPD576" s="22"/>
      <c r="NPE576" s="22"/>
      <c r="NPF576" s="22"/>
      <c r="NPG576" s="22"/>
      <c r="NPH576" s="22"/>
      <c r="NPI576" s="22"/>
      <c r="NPJ576" s="22"/>
      <c r="NPK576" s="22"/>
      <c r="NPL576" s="22"/>
      <c r="NPM576" s="22"/>
      <c r="NPN576" s="22"/>
      <c r="NPO576" s="22"/>
      <c r="NPP576" s="22"/>
      <c r="NPQ576" s="22"/>
      <c r="NPR576" s="22"/>
      <c r="NPS576" s="22"/>
      <c r="NPT576" s="22"/>
      <c r="NPU576" s="22"/>
      <c r="NPV576" s="22"/>
      <c r="NPW576" s="22"/>
      <c r="NPX576" s="22"/>
      <c r="NPY576" s="22"/>
      <c r="NPZ576" s="22"/>
      <c r="NQA576" s="22"/>
      <c r="NQB576" s="22"/>
      <c r="NQC576" s="22"/>
      <c r="NQD576" s="22"/>
      <c r="NQE576" s="22"/>
      <c r="NQF576" s="22"/>
      <c r="NQG576" s="22"/>
      <c r="NQH576" s="22"/>
      <c r="NQI576" s="22"/>
      <c r="NQJ576" s="22"/>
      <c r="NQK576" s="22"/>
      <c r="NQL576" s="22"/>
      <c r="NQM576" s="22"/>
      <c r="NQN576" s="22"/>
      <c r="NQO576" s="22"/>
      <c r="NQP576" s="22"/>
      <c r="NQQ576" s="22"/>
      <c r="NQR576" s="22"/>
      <c r="NQS576" s="22"/>
      <c r="NQT576" s="22"/>
      <c r="NQU576" s="22"/>
      <c r="NQV576" s="22"/>
      <c r="NQW576" s="22"/>
      <c r="NQX576" s="22"/>
      <c r="NQY576" s="22"/>
      <c r="NQZ576" s="22"/>
      <c r="NRA576" s="22"/>
      <c r="NRB576" s="22"/>
      <c r="NRC576" s="22"/>
      <c r="NRD576" s="22"/>
      <c r="NRE576" s="22"/>
      <c r="NRF576" s="22"/>
      <c r="NRG576" s="22"/>
      <c r="NRH576" s="22"/>
      <c r="NRI576" s="22"/>
      <c r="NRJ576" s="22"/>
      <c r="NRK576" s="22"/>
      <c r="NRL576" s="22"/>
      <c r="NRM576" s="22"/>
      <c r="NRN576" s="22"/>
      <c r="NRO576" s="22"/>
      <c r="NRP576" s="22"/>
      <c r="NRQ576" s="22"/>
      <c r="NRR576" s="22"/>
      <c r="NRS576" s="22"/>
      <c r="NRT576" s="22"/>
      <c r="NRU576" s="22"/>
      <c r="NRV576" s="22"/>
      <c r="NRW576" s="22"/>
      <c r="NRX576" s="22"/>
      <c r="NRY576" s="22"/>
      <c r="NRZ576" s="22"/>
      <c r="NSA576" s="22"/>
      <c r="NSB576" s="22"/>
      <c r="NSC576" s="22"/>
      <c r="NSD576" s="22"/>
      <c r="NSE576" s="22"/>
      <c r="NSF576" s="22"/>
      <c r="NSG576" s="22"/>
      <c r="NSH576" s="22"/>
      <c r="NSI576" s="22"/>
      <c r="NSJ576" s="22"/>
      <c r="NSK576" s="22"/>
      <c r="NSL576" s="22"/>
      <c r="NSM576" s="22"/>
      <c r="NSN576" s="22"/>
      <c r="NSO576" s="22"/>
      <c r="NSP576" s="22"/>
      <c r="NSQ576" s="22"/>
      <c r="NSR576" s="22"/>
      <c r="NSS576" s="22"/>
      <c r="NST576" s="22"/>
      <c r="NSU576" s="22"/>
      <c r="NSV576" s="22"/>
      <c r="NSW576" s="22"/>
      <c r="NSX576" s="22"/>
      <c r="NSY576" s="22"/>
      <c r="NSZ576" s="22"/>
      <c r="NTA576" s="22"/>
      <c r="NTB576" s="22"/>
      <c r="NTC576" s="22"/>
      <c r="NTD576" s="22"/>
      <c r="NTE576" s="22"/>
      <c r="NTF576" s="22"/>
      <c r="NTG576" s="22"/>
      <c r="NTH576" s="22"/>
      <c r="NTI576" s="22"/>
      <c r="NTJ576" s="22"/>
      <c r="NTK576" s="22"/>
      <c r="NTL576" s="22"/>
      <c r="NTM576" s="22"/>
      <c r="NTN576" s="22"/>
      <c r="NTO576" s="22"/>
      <c r="NTP576" s="22"/>
      <c r="NTQ576" s="22"/>
      <c r="NTR576" s="22"/>
      <c r="NTS576" s="22"/>
      <c r="NTT576" s="22"/>
      <c r="NTU576" s="22"/>
      <c r="NTV576" s="22"/>
      <c r="NTW576" s="22"/>
      <c r="NTX576" s="22"/>
      <c r="NTY576" s="22"/>
      <c r="NTZ576" s="22"/>
      <c r="NUA576" s="22"/>
      <c r="NUB576" s="22"/>
      <c r="NUC576" s="22"/>
      <c r="NUD576" s="22"/>
      <c r="NUE576" s="22"/>
      <c r="NUF576" s="22"/>
      <c r="NUG576" s="22"/>
      <c r="NUH576" s="22"/>
      <c r="NUI576" s="22"/>
      <c r="NUJ576" s="22"/>
      <c r="NUK576" s="22"/>
      <c r="NUL576" s="22"/>
      <c r="NUM576" s="22"/>
      <c r="NUN576" s="22"/>
      <c r="NUO576" s="22"/>
      <c r="NUP576" s="22"/>
      <c r="NUQ576" s="22"/>
      <c r="NUR576" s="22"/>
      <c r="NUS576" s="22"/>
      <c r="NUT576" s="22"/>
      <c r="NUU576" s="22"/>
      <c r="NUV576" s="22"/>
      <c r="NUW576" s="22"/>
      <c r="NUX576" s="22"/>
      <c r="NUY576" s="22"/>
      <c r="NUZ576" s="22"/>
      <c r="NVA576" s="22"/>
      <c r="NVB576" s="22"/>
      <c r="NVC576" s="22"/>
      <c r="NVD576" s="22"/>
      <c r="NVE576" s="22"/>
      <c r="NVF576" s="22"/>
      <c r="NVG576" s="22"/>
      <c r="NVH576" s="22"/>
      <c r="NVI576" s="22"/>
      <c r="NVJ576" s="22"/>
      <c r="NVK576" s="22"/>
      <c r="NVL576" s="22"/>
      <c r="NVM576" s="22"/>
      <c r="NVN576" s="22"/>
      <c r="NVO576" s="22"/>
      <c r="NVP576" s="22"/>
      <c r="NVQ576" s="22"/>
      <c r="NVR576" s="22"/>
      <c r="NVS576" s="22"/>
      <c r="NVT576" s="22"/>
      <c r="NVU576" s="22"/>
      <c r="NVV576" s="22"/>
      <c r="NVW576" s="22"/>
      <c r="NVX576" s="22"/>
      <c r="NVY576" s="22"/>
      <c r="NVZ576" s="22"/>
      <c r="NWA576" s="22"/>
      <c r="NWB576" s="22"/>
      <c r="NWC576" s="22"/>
      <c r="NWD576" s="22"/>
      <c r="NWE576" s="22"/>
      <c r="NWF576" s="22"/>
      <c r="NWG576" s="22"/>
      <c r="NWH576" s="22"/>
      <c r="NWI576" s="22"/>
      <c r="NWJ576" s="22"/>
      <c r="NWK576" s="22"/>
      <c r="NWL576" s="22"/>
      <c r="NWM576" s="22"/>
      <c r="NWN576" s="22"/>
      <c r="NWO576" s="22"/>
      <c r="NWP576" s="22"/>
      <c r="NWQ576" s="22"/>
      <c r="NWR576" s="22"/>
      <c r="NWS576" s="22"/>
      <c r="NWT576" s="22"/>
      <c r="NWU576" s="22"/>
      <c r="NWV576" s="22"/>
      <c r="NWW576" s="22"/>
      <c r="NWX576" s="22"/>
      <c r="NWY576" s="22"/>
      <c r="NWZ576" s="22"/>
      <c r="NXA576" s="22"/>
      <c r="NXB576" s="22"/>
      <c r="NXC576" s="22"/>
      <c r="NXD576" s="22"/>
      <c r="NXE576" s="22"/>
      <c r="NXF576" s="22"/>
      <c r="NXG576" s="22"/>
      <c r="NXH576" s="22"/>
      <c r="NXI576" s="22"/>
      <c r="NXJ576" s="22"/>
      <c r="NXK576" s="22"/>
      <c r="NXL576" s="22"/>
      <c r="NXM576" s="22"/>
      <c r="NXN576" s="22"/>
      <c r="NXO576" s="22"/>
      <c r="NXP576" s="22"/>
      <c r="NXQ576" s="22"/>
      <c r="NXR576" s="22"/>
      <c r="NXS576" s="22"/>
      <c r="NXT576" s="22"/>
      <c r="NXU576" s="22"/>
      <c r="NXV576" s="22"/>
      <c r="NXW576" s="22"/>
      <c r="NXX576" s="22"/>
      <c r="NXY576" s="22"/>
      <c r="NXZ576" s="22"/>
      <c r="NYA576" s="22"/>
      <c r="NYB576" s="22"/>
      <c r="NYC576" s="22"/>
      <c r="NYD576" s="22"/>
      <c r="NYE576" s="22"/>
      <c r="NYF576" s="22"/>
      <c r="NYG576" s="22"/>
      <c r="NYH576" s="22"/>
      <c r="NYI576" s="22"/>
      <c r="NYJ576" s="22"/>
      <c r="NYK576" s="22"/>
      <c r="NYL576" s="22"/>
      <c r="NYM576" s="22"/>
      <c r="NYN576" s="22"/>
      <c r="NYO576" s="22"/>
      <c r="NYP576" s="22"/>
      <c r="NYQ576" s="22"/>
      <c r="NYR576" s="22"/>
      <c r="NYS576" s="22"/>
      <c r="NYT576" s="22"/>
      <c r="NYU576" s="22"/>
      <c r="NYV576" s="22"/>
      <c r="NYW576" s="22"/>
      <c r="NYX576" s="22"/>
      <c r="NYY576" s="22"/>
      <c r="NYZ576" s="22"/>
      <c r="NZA576" s="22"/>
      <c r="NZB576" s="22"/>
      <c r="NZC576" s="22"/>
      <c r="NZD576" s="22"/>
      <c r="NZE576" s="22"/>
      <c r="NZF576" s="22"/>
      <c r="NZG576" s="22"/>
      <c r="NZH576" s="22"/>
      <c r="NZI576" s="22"/>
      <c r="NZJ576" s="22"/>
      <c r="NZK576" s="22"/>
      <c r="NZL576" s="22"/>
      <c r="NZM576" s="22"/>
      <c r="NZN576" s="22"/>
      <c r="NZO576" s="22"/>
      <c r="NZP576" s="22"/>
      <c r="NZQ576" s="22"/>
      <c r="NZR576" s="22"/>
      <c r="NZS576" s="22"/>
      <c r="NZT576" s="22"/>
      <c r="NZU576" s="22"/>
      <c r="NZV576" s="22"/>
      <c r="NZW576" s="22"/>
      <c r="NZX576" s="22"/>
      <c r="NZY576" s="22"/>
      <c r="NZZ576" s="22"/>
      <c r="OAA576" s="22"/>
      <c r="OAB576" s="22"/>
      <c r="OAC576" s="22"/>
      <c r="OAD576" s="22"/>
      <c r="OAE576" s="22"/>
      <c r="OAF576" s="22"/>
      <c r="OAG576" s="22"/>
      <c r="OAH576" s="22"/>
      <c r="OAI576" s="22"/>
      <c r="OAJ576" s="22"/>
      <c r="OAK576" s="22"/>
      <c r="OAL576" s="22"/>
      <c r="OAM576" s="22"/>
      <c r="OAN576" s="22"/>
      <c r="OAO576" s="22"/>
      <c r="OAP576" s="22"/>
      <c r="OAQ576" s="22"/>
      <c r="OAR576" s="22"/>
      <c r="OAS576" s="22"/>
      <c r="OAT576" s="22"/>
      <c r="OAU576" s="22"/>
      <c r="OAV576" s="22"/>
      <c r="OAW576" s="22"/>
      <c r="OAX576" s="22"/>
      <c r="OAY576" s="22"/>
      <c r="OAZ576" s="22"/>
      <c r="OBA576" s="22"/>
      <c r="OBB576" s="22"/>
      <c r="OBC576" s="22"/>
      <c r="OBD576" s="22"/>
      <c r="OBE576" s="22"/>
      <c r="OBF576" s="22"/>
      <c r="OBG576" s="22"/>
      <c r="OBH576" s="22"/>
      <c r="OBI576" s="22"/>
      <c r="OBJ576" s="22"/>
      <c r="OBK576" s="22"/>
      <c r="OBL576" s="22"/>
      <c r="OBM576" s="22"/>
      <c r="OBN576" s="22"/>
      <c r="OBO576" s="22"/>
      <c r="OBP576" s="22"/>
      <c r="OBQ576" s="22"/>
      <c r="OBR576" s="22"/>
      <c r="OBS576" s="22"/>
      <c r="OBT576" s="22"/>
      <c r="OBU576" s="22"/>
      <c r="OBV576" s="22"/>
      <c r="OBW576" s="22"/>
      <c r="OBX576" s="22"/>
      <c r="OBY576" s="22"/>
      <c r="OBZ576" s="22"/>
      <c r="OCA576" s="22"/>
      <c r="OCB576" s="22"/>
      <c r="OCC576" s="22"/>
      <c r="OCD576" s="22"/>
      <c r="OCE576" s="22"/>
      <c r="OCF576" s="22"/>
      <c r="OCG576" s="22"/>
      <c r="OCH576" s="22"/>
      <c r="OCI576" s="22"/>
      <c r="OCJ576" s="22"/>
      <c r="OCK576" s="22"/>
      <c r="OCL576" s="22"/>
      <c r="OCM576" s="22"/>
      <c r="OCN576" s="22"/>
      <c r="OCO576" s="22"/>
      <c r="OCP576" s="22"/>
      <c r="OCQ576" s="22"/>
      <c r="OCR576" s="22"/>
      <c r="OCS576" s="22"/>
      <c r="OCT576" s="22"/>
      <c r="OCU576" s="22"/>
      <c r="OCV576" s="22"/>
      <c r="OCW576" s="22"/>
      <c r="OCX576" s="22"/>
      <c r="OCY576" s="22"/>
      <c r="OCZ576" s="22"/>
      <c r="ODA576" s="22"/>
      <c r="ODB576" s="22"/>
      <c r="ODC576" s="22"/>
      <c r="ODD576" s="22"/>
      <c r="ODE576" s="22"/>
      <c r="ODF576" s="22"/>
      <c r="ODG576" s="22"/>
      <c r="ODH576" s="22"/>
      <c r="ODI576" s="22"/>
      <c r="ODJ576" s="22"/>
      <c r="ODK576" s="22"/>
      <c r="ODL576" s="22"/>
      <c r="ODM576" s="22"/>
      <c r="ODN576" s="22"/>
      <c r="ODO576" s="22"/>
      <c r="ODP576" s="22"/>
      <c r="ODQ576" s="22"/>
      <c r="ODR576" s="22"/>
      <c r="ODS576" s="22"/>
      <c r="ODT576" s="22"/>
      <c r="ODU576" s="22"/>
      <c r="ODV576" s="22"/>
      <c r="ODW576" s="22"/>
      <c r="ODX576" s="22"/>
      <c r="ODY576" s="22"/>
      <c r="ODZ576" s="22"/>
      <c r="OEA576" s="22"/>
      <c r="OEB576" s="22"/>
      <c r="OEC576" s="22"/>
      <c r="OED576" s="22"/>
      <c r="OEE576" s="22"/>
      <c r="OEF576" s="22"/>
      <c r="OEG576" s="22"/>
      <c r="OEH576" s="22"/>
      <c r="OEI576" s="22"/>
      <c r="OEJ576" s="22"/>
      <c r="OEK576" s="22"/>
      <c r="OEL576" s="22"/>
      <c r="OEM576" s="22"/>
      <c r="OEN576" s="22"/>
      <c r="OEO576" s="22"/>
      <c r="OEP576" s="22"/>
      <c r="OEQ576" s="22"/>
      <c r="OER576" s="22"/>
      <c r="OES576" s="22"/>
      <c r="OET576" s="22"/>
      <c r="OEU576" s="22"/>
      <c r="OEV576" s="22"/>
      <c r="OEW576" s="22"/>
      <c r="OEX576" s="22"/>
      <c r="OEY576" s="22"/>
      <c r="OEZ576" s="22"/>
      <c r="OFA576" s="22"/>
      <c r="OFB576" s="22"/>
      <c r="OFC576" s="22"/>
      <c r="OFD576" s="22"/>
      <c r="OFE576" s="22"/>
      <c r="OFF576" s="22"/>
      <c r="OFG576" s="22"/>
      <c r="OFH576" s="22"/>
      <c r="OFI576" s="22"/>
      <c r="OFJ576" s="22"/>
      <c r="OFK576" s="22"/>
      <c r="OFL576" s="22"/>
      <c r="OFM576" s="22"/>
      <c r="OFN576" s="22"/>
      <c r="OFO576" s="22"/>
      <c r="OFP576" s="22"/>
      <c r="OFQ576" s="22"/>
      <c r="OFR576" s="22"/>
      <c r="OFS576" s="22"/>
      <c r="OFT576" s="22"/>
      <c r="OFU576" s="22"/>
      <c r="OFV576" s="22"/>
      <c r="OFW576" s="22"/>
      <c r="OFX576" s="22"/>
      <c r="OFY576" s="22"/>
      <c r="OFZ576" s="22"/>
      <c r="OGA576" s="22"/>
      <c r="OGB576" s="22"/>
      <c r="OGC576" s="22"/>
      <c r="OGD576" s="22"/>
      <c r="OGE576" s="22"/>
      <c r="OGF576" s="22"/>
      <c r="OGG576" s="22"/>
      <c r="OGH576" s="22"/>
      <c r="OGI576" s="22"/>
      <c r="OGJ576" s="22"/>
      <c r="OGK576" s="22"/>
      <c r="OGL576" s="22"/>
      <c r="OGM576" s="22"/>
      <c r="OGN576" s="22"/>
      <c r="OGO576" s="22"/>
      <c r="OGP576" s="22"/>
      <c r="OGQ576" s="22"/>
      <c r="OGR576" s="22"/>
      <c r="OGS576" s="22"/>
      <c r="OGT576" s="22"/>
      <c r="OGU576" s="22"/>
      <c r="OGV576" s="22"/>
      <c r="OGW576" s="22"/>
      <c r="OGX576" s="22"/>
      <c r="OGY576" s="22"/>
      <c r="OGZ576" s="22"/>
      <c r="OHA576" s="22"/>
      <c r="OHB576" s="22"/>
      <c r="OHC576" s="22"/>
      <c r="OHD576" s="22"/>
      <c r="OHE576" s="22"/>
      <c r="OHF576" s="22"/>
      <c r="OHG576" s="22"/>
      <c r="OHH576" s="22"/>
      <c r="OHI576" s="22"/>
      <c r="OHJ576" s="22"/>
      <c r="OHK576" s="22"/>
      <c r="OHL576" s="22"/>
      <c r="OHM576" s="22"/>
      <c r="OHN576" s="22"/>
      <c r="OHO576" s="22"/>
      <c r="OHP576" s="22"/>
      <c r="OHQ576" s="22"/>
      <c r="OHR576" s="22"/>
      <c r="OHS576" s="22"/>
      <c r="OHT576" s="22"/>
      <c r="OHU576" s="22"/>
      <c r="OHV576" s="22"/>
      <c r="OHW576" s="22"/>
      <c r="OHX576" s="22"/>
      <c r="OHY576" s="22"/>
      <c r="OHZ576" s="22"/>
      <c r="OIA576" s="22"/>
      <c r="OIB576" s="22"/>
      <c r="OIC576" s="22"/>
      <c r="OID576" s="22"/>
      <c r="OIE576" s="22"/>
      <c r="OIF576" s="22"/>
      <c r="OIG576" s="22"/>
      <c r="OIH576" s="22"/>
      <c r="OII576" s="22"/>
      <c r="OIJ576" s="22"/>
      <c r="OIK576" s="22"/>
      <c r="OIL576" s="22"/>
      <c r="OIM576" s="22"/>
      <c r="OIN576" s="22"/>
      <c r="OIO576" s="22"/>
      <c r="OIP576" s="22"/>
      <c r="OIQ576" s="22"/>
      <c r="OIR576" s="22"/>
      <c r="OIS576" s="22"/>
      <c r="OIT576" s="22"/>
      <c r="OIU576" s="22"/>
      <c r="OIV576" s="22"/>
      <c r="OIW576" s="22"/>
      <c r="OIX576" s="22"/>
      <c r="OIY576" s="22"/>
      <c r="OIZ576" s="22"/>
      <c r="OJA576" s="22"/>
      <c r="OJB576" s="22"/>
      <c r="OJC576" s="22"/>
      <c r="OJD576" s="22"/>
      <c r="OJE576" s="22"/>
      <c r="OJF576" s="22"/>
      <c r="OJG576" s="22"/>
      <c r="OJH576" s="22"/>
      <c r="OJI576" s="22"/>
      <c r="OJJ576" s="22"/>
      <c r="OJK576" s="22"/>
      <c r="OJL576" s="22"/>
      <c r="OJM576" s="22"/>
      <c r="OJN576" s="22"/>
      <c r="OJO576" s="22"/>
      <c r="OJP576" s="22"/>
      <c r="OJQ576" s="22"/>
      <c r="OJR576" s="22"/>
      <c r="OJS576" s="22"/>
      <c r="OJT576" s="22"/>
      <c r="OJU576" s="22"/>
      <c r="OJV576" s="22"/>
      <c r="OJW576" s="22"/>
      <c r="OJX576" s="22"/>
      <c r="OJY576" s="22"/>
      <c r="OJZ576" s="22"/>
      <c r="OKA576" s="22"/>
      <c r="OKB576" s="22"/>
      <c r="OKC576" s="22"/>
      <c r="OKD576" s="22"/>
      <c r="OKE576" s="22"/>
      <c r="OKF576" s="22"/>
      <c r="OKG576" s="22"/>
      <c r="OKH576" s="22"/>
      <c r="OKI576" s="22"/>
      <c r="OKJ576" s="22"/>
      <c r="OKK576" s="22"/>
      <c r="OKL576" s="22"/>
      <c r="OKM576" s="22"/>
      <c r="OKN576" s="22"/>
      <c r="OKO576" s="22"/>
      <c r="OKP576" s="22"/>
      <c r="OKQ576" s="22"/>
      <c r="OKR576" s="22"/>
      <c r="OKS576" s="22"/>
      <c r="OKT576" s="22"/>
      <c r="OKU576" s="22"/>
      <c r="OKV576" s="22"/>
      <c r="OKW576" s="22"/>
      <c r="OKX576" s="22"/>
      <c r="OKY576" s="22"/>
      <c r="OKZ576" s="22"/>
      <c r="OLA576" s="22"/>
      <c r="OLB576" s="22"/>
      <c r="OLC576" s="22"/>
      <c r="OLD576" s="22"/>
      <c r="OLE576" s="22"/>
      <c r="OLF576" s="22"/>
      <c r="OLG576" s="22"/>
      <c r="OLH576" s="22"/>
      <c r="OLI576" s="22"/>
      <c r="OLJ576" s="22"/>
      <c r="OLK576" s="22"/>
      <c r="OLL576" s="22"/>
      <c r="OLM576" s="22"/>
      <c r="OLN576" s="22"/>
      <c r="OLO576" s="22"/>
      <c r="OLP576" s="22"/>
      <c r="OLQ576" s="22"/>
      <c r="OLR576" s="22"/>
      <c r="OLS576" s="22"/>
      <c r="OLT576" s="22"/>
      <c r="OLU576" s="22"/>
      <c r="OLV576" s="22"/>
      <c r="OLW576" s="22"/>
      <c r="OLX576" s="22"/>
      <c r="OLY576" s="22"/>
      <c r="OLZ576" s="22"/>
      <c r="OMA576" s="22"/>
      <c r="OMB576" s="22"/>
      <c r="OMC576" s="22"/>
      <c r="OMD576" s="22"/>
      <c r="OME576" s="22"/>
      <c r="OMF576" s="22"/>
      <c r="OMG576" s="22"/>
      <c r="OMH576" s="22"/>
      <c r="OMI576" s="22"/>
      <c r="OMJ576" s="22"/>
      <c r="OMK576" s="22"/>
      <c r="OML576" s="22"/>
      <c r="OMM576" s="22"/>
      <c r="OMN576" s="22"/>
      <c r="OMO576" s="22"/>
      <c r="OMP576" s="22"/>
      <c r="OMQ576" s="22"/>
      <c r="OMR576" s="22"/>
      <c r="OMS576" s="22"/>
      <c r="OMT576" s="22"/>
      <c r="OMU576" s="22"/>
      <c r="OMV576" s="22"/>
      <c r="OMW576" s="22"/>
      <c r="OMX576" s="22"/>
      <c r="OMY576" s="22"/>
      <c r="OMZ576" s="22"/>
      <c r="ONA576" s="22"/>
      <c r="ONB576" s="22"/>
      <c r="ONC576" s="22"/>
      <c r="OND576" s="22"/>
      <c r="ONE576" s="22"/>
      <c r="ONF576" s="22"/>
      <c r="ONG576" s="22"/>
      <c r="ONH576" s="22"/>
      <c r="ONI576" s="22"/>
      <c r="ONJ576" s="22"/>
      <c r="ONK576" s="22"/>
      <c r="ONL576" s="22"/>
      <c r="ONM576" s="22"/>
      <c r="ONN576" s="22"/>
      <c r="ONO576" s="22"/>
      <c r="ONP576" s="22"/>
      <c r="ONQ576" s="22"/>
      <c r="ONR576" s="22"/>
      <c r="ONS576" s="22"/>
      <c r="ONT576" s="22"/>
      <c r="ONU576" s="22"/>
      <c r="ONV576" s="22"/>
      <c r="ONW576" s="22"/>
      <c r="ONX576" s="22"/>
      <c r="ONY576" s="22"/>
      <c r="ONZ576" s="22"/>
      <c r="OOA576" s="22"/>
      <c r="OOB576" s="22"/>
      <c r="OOC576" s="22"/>
      <c r="OOD576" s="22"/>
      <c r="OOE576" s="22"/>
      <c r="OOF576" s="22"/>
      <c r="OOG576" s="22"/>
      <c r="OOH576" s="22"/>
      <c r="OOI576" s="22"/>
      <c r="OOJ576" s="22"/>
      <c r="OOK576" s="22"/>
      <c r="OOL576" s="22"/>
      <c r="OOM576" s="22"/>
      <c r="OON576" s="22"/>
      <c r="OOO576" s="22"/>
      <c r="OOP576" s="22"/>
      <c r="OOQ576" s="22"/>
      <c r="OOR576" s="22"/>
      <c r="OOS576" s="22"/>
      <c r="OOT576" s="22"/>
      <c r="OOU576" s="22"/>
      <c r="OOV576" s="22"/>
      <c r="OOW576" s="22"/>
      <c r="OOX576" s="22"/>
      <c r="OOY576" s="22"/>
      <c r="OOZ576" s="22"/>
      <c r="OPA576" s="22"/>
      <c r="OPB576" s="22"/>
      <c r="OPC576" s="22"/>
      <c r="OPD576" s="22"/>
      <c r="OPE576" s="22"/>
      <c r="OPF576" s="22"/>
      <c r="OPG576" s="22"/>
      <c r="OPH576" s="22"/>
      <c r="OPI576" s="22"/>
      <c r="OPJ576" s="22"/>
      <c r="OPK576" s="22"/>
      <c r="OPL576" s="22"/>
      <c r="OPM576" s="22"/>
      <c r="OPN576" s="22"/>
      <c r="OPO576" s="22"/>
      <c r="OPP576" s="22"/>
      <c r="OPQ576" s="22"/>
      <c r="OPR576" s="22"/>
      <c r="OPS576" s="22"/>
      <c r="OPT576" s="22"/>
      <c r="OPU576" s="22"/>
      <c r="OPV576" s="22"/>
      <c r="OPW576" s="22"/>
      <c r="OPX576" s="22"/>
      <c r="OPY576" s="22"/>
      <c r="OPZ576" s="22"/>
      <c r="OQA576" s="22"/>
      <c r="OQB576" s="22"/>
      <c r="OQC576" s="22"/>
      <c r="OQD576" s="22"/>
      <c r="OQE576" s="22"/>
      <c r="OQF576" s="22"/>
      <c r="OQG576" s="22"/>
      <c r="OQH576" s="22"/>
      <c r="OQI576" s="22"/>
      <c r="OQJ576" s="22"/>
      <c r="OQK576" s="22"/>
      <c r="OQL576" s="22"/>
      <c r="OQM576" s="22"/>
      <c r="OQN576" s="22"/>
      <c r="OQO576" s="22"/>
      <c r="OQP576" s="22"/>
      <c r="OQQ576" s="22"/>
      <c r="OQR576" s="22"/>
      <c r="OQS576" s="22"/>
      <c r="OQT576" s="22"/>
      <c r="OQU576" s="22"/>
      <c r="OQV576" s="22"/>
      <c r="OQW576" s="22"/>
      <c r="OQX576" s="22"/>
      <c r="OQY576" s="22"/>
      <c r="OQZ576" s="22"/>
      <c r="ORA576" s="22"/>
      <c r="ORB576" s="22"/>
      <c r="ORC576" s="22"/>
      <c r="ORD576" s="22"/>
      <c r="ORE576" s="22"/>
      <c r="ORF576" s="22"/>
      <c r="ORG576" s="22"/>
      <c r="ORH576" s="22"/>
      <c r="ORI576" s="22"/>
      <c r="ORJ576" s="22"/>
      <c r="ORK576" s="22"/>
      <c r="ORL576" s="22"/>
      <c r="ORM576" s="22"/>
      <c r="ORN576" s="22"/>
      <c r="ORO576" s="22"/>
      <c r="ORP576" s="22"/>
      <c r="ORQ576" s="22"/>
      <c r="ORR576" s="22"/>
      <c r="ORS576" s="22"/>
      <c r="ORT576" s="22"/>
      <c r="ORU576" s="22"/>
      <c r="ORV576" s="22"/>
      <c r="ORW576" s="22"/>
      <c r="ORX576" s="22"/>
      <c r="ORY576" s="22"/>
      <c r="ORZ576" s="22"/>
      <c r="OSA576" s="22"/>
      <c r="OSB576" s="22"/>
      <c r="OSC576" s="22"/>
      <c r="OSD576" s="22"/>
      <c r="OSE576" s="22"/>
      <c r="OSF576" s="22"/>
      <c r="OSG576" s="22"/>
      <c r="OSH576" s="22"/>
      <c r="OSI576" s="22"/>
      <c r="OSJ576" s="22"/>
      <c r="OSK576" s="22"/>
      <c r="OSL576" s="22"/>
      <c r="OSM576" s="22"/>
      <c r="OSN576" s="22"/>
      <c r="OSO576" s="22"/>
      <c r="OSP576" s="22"/>
      <c r="OSQ576" s="22"/>
      <c r="OSR576" s="22"/>
      <c r="OSS576" s="22"/>
      <c r="OST576" s="22"/>
      <c r="OSU576" s="22"/>
      <c r="OSV576" s="22"/>
      <c r="OSW576" s="22"/>
      <c r="OSX576" s="22"/>
      <c r="OSY576" s="22"/>
      <c r="OSZ576" s="22"/>
      <c r="OTA576" s="22"/>
      <c r="OTB576" s="22"/>
      <c r="OTC576" s="22"/>
      <c r="OTD576" s="22"/>
      <c r="OTE576" s="22"/>
      <c r="OTF576" s="22"/>
      <c r="OTG576" s="22"/>
      <c r="OTH576" s="22"/>
      <c r="OTI576" s="22"/>
      <c r="OTJ576" s="22"/>
      <c r="OTK576" s="22"/>
      <c r="OTL576" s="22"/>
      <c r="OTM576" s="22"/>
      <c r="OTN576" s="22"/>
      <c r="OTO576" s="22"/>
      <c r="OTP576" s="22"/>
      <c r="OTQ576" s="22"/>
      <c r="OTR576" s="22"/>
      <c r="OTS576" s="22"/>
      <c r="OTT576" s="22"/>
      <c r="OTU576" s="22"/>
      <c r="OTV576" s="22"/>
      <c r="OTW576" s="22"/>
      <c r="OTX576" s="22"/>
      <c r="OTY576" s="22"/>
      <c r="OTZ576" s="22"/>
      <c r="OUA576" s="22"/>
      <c r="OUB576" s="22"/>
      <c r="OUC576" s="22"/>
      <c r="OUD576" s="22"/>
      <c r="OUE576" s="22"/>
      <c r="OUF576" s="22"/>
      <c r="OUG576" s="22"/>
      <c r="OUH576" s="22"/>
      <c r="OUI576" s="22"/>
      <c r="OUJ576" s="22"/>
      <c r="OUK576" s="22"/>
      <c r="OUL576" s="22"/>
      <c r="OUM576" s="22"/>
      <c r="OUN576" s="22"/>
      <c r="OUO576" s="22"/>
      <c r="OUP576" s="22"/>
      <c r="OUQ576" s="22"/>
      <c r="OUR576" s="22"/>
      <c r="OUS576" s="22"/>
      <c r="OUT576" s="22"/>
      <c r="OUU576" s="22"/>
      <c r="OUV576" s="22"/>
      <c r="OUW576" s="22"/>
      <c r="OUX576" s="22"/>
      <c r="OUY576" s="22"/>
      <c r="OUZ576" s="22"/>
      <c r="OVA576" s="22"/>
      <c r="OVB576" s="22"/>
      <c r="OVC576" s="22"/>
      <c r="OVD576" s="22"/>
      <c r="OVE576" s="22"/>
      <c r="OVF576" s="22"/>
      <c r="OVG576" s="22"/>
      <c r="OVH576" s="22"/>
      <c r="OVI576" s="22"/>
      <c r="OVJ576" s="22"/>
      <c r="OVK576" s="22"/>
      <c r="OVL576" s="22"/>
      <c r="OVM576" s="22"/>
      <c r="OVN576" s="22"/>
      <c r="OVO576" s="22"/>
      <c r="OVP576" s="22"/>
      <c r="OVQ576" s="22"/>
      <c r="OVR576" s="22"/>
      <c r="OVS576" s="22"/>
      <c r="OVT576" s="22"/>
      <c r="OVU576" s="22"/>
      <c r="OVV576" s="22"/>
      <c r="OVW576" s="22"/>
      <c r="OVX576" s="22"/>
      <c r="OVY576" s="22"/>
      <c r="OVZ576" s="22"/>
      <c r="OWA576" s="22"/>
      <c r="OWB576" s="22"/>
      <c r="OWC576" s="22"/>
      <c r="OWD576" s="22"/>
      <c r="OWE576" s="22"/>
      <c r="OWF576" s="22"/>
      <c r="OWG576" s="22"/>
      <c r="OWH576" s="22"/>
      <c r="OWI576" s="22"/>
      <c r="OWJ576" s="22"/>
      <c r="OWK576" s="22"/>
      <c r="OWL576" s="22"/>
      <c r="OWM576" s="22"/>
      <c r="OWN576" s="22"/>
      <c r="OWO576" s="22"/>
      <c r="OWP576" s="22"/>
      <c r="OWQ576" s="22"/>
      <c r="OWR576" s="22"/>
      <c r="OWS576" s="22"/>
      <c r="OWT576" s="22"/>
      <c r="OWU576" s="22"/>
      <c r="OWV576" s="22"/>
      <c r="OWW576" s="22"/>
      <c r="OWX576" s="22"/>
      <c r="OWY576" s="22"/>
      <c r="OWZ576" s="22"/>
      <c r="OXA576" s="22"/>
      <c r="OXB576" s="22"/>
      <c r="OXC576" s="22"/>
      <c r="OXD576" s="22"/>
      <c r="OXE576" s="22"/>
      <c r="OXF576" s="22"/>
      <c r="OXG576" s="22"/>
      <c r="OXH576" s="22"/>
      <c r="OXI576" s="22"/>
      <c r="OXJ576" s="22"/>
      <c r="OXK576" s="22"/>
      <c r="OXL576" s="22"/>
      <c r="OXM576" s="22"/>
      <c r="OXN576" s="22"/>
      <c r="OXO576" s="22"/>
      <c r="OXP576" s="22"/>
      <c r="OXQ576" s="22"/>
      <c r="OXR576" s="22"/>
      <c r="OXS576" s="22"/>
      <c r="OXT576" s="22"/>
      <c r="OXU576" s="22"/>
      <c r="OXV576" s="22"/>
      <c r="OXW576" s="22"/>
      <c r="OXX576" s="22"/>
      <c r="OXY576" s="22"/>
      <c r="OXZ576" s="22"/>
      <c r="OYA576" s="22"/>
      <c r="OYB576" s="22"/>
      <c r="OYC576" s="22"/>
      <c r="OYD576" s="22"/>
      <c r="OYE576" s="22"/>
      <c r="OYF576" s="22"/>
      <c r="OYG576" s="22"/>
      <c r="OYH576" s="22"/>
      <c r="OYI576" s="22"/>
      <c r="OYJ576" s="22"/>
      <c r="OYK576" s="22"/>
      <c r="OYL576" s="22"/>
      <c r="OYM576" s="22"/>
      <c r="OYN576" s="22"/>
      <c r="OYO576" s="22"/>
      <c r="OYP576" s="22"/>
      <c r="OYQ576" s="22"/>
      <c r="OYR576" s="22"/>
      <c r="OYS576" s="22"/>
      <c r="OYT576" s="22"/>
      <c r="OYU576" s="22"/>
      <c r="OYV576" s="22"/>
      <c r="OYW576" s="22"/>
      <c r="OYX576" s="22"/>
      <c r="OYY576" s="22"/>
      <c r="OYZ576" s="22"/>
      <c r="OZA576" s="22"/>
      <c r="OZB576" s="22"/>
      <c r="OZC576" s="22"/>
      <c r="OZD576" s="22"/>
      <c r="OZE576" s="22"/>
      <c r="OZF576" s="22"/>
      <c r="OZG576" s="22"/>
      <c r="OZH576" s="22"/>
      <c r="OZI576" s="22"/>
      <c r="OZJ576" s="22"/>
      <c r="OZK576" s="22"/>
      <c r="OZL576" s="22"/>
      <c r="OZM576" s="22"/>
      <c r="OZN576" s="22"/>
      <c r="OZO576" s="22"/>
      <c r="OZP576" s="22"/>
      <c r="OZQ576" s="22"/>
      <c r="OZR576" s="22"/>
      <c r="OZS576" s="22"/>
      <c r="OZT576" s="22"/>
      <c r="OZU576" s="22"/>
      <c r="OZV576" s="22"/>
      <c r="OZW576" s="22"/>
      <c r="OZX576" s="22"/>
      <c r="OZY576" s="22"/>
      <c r="OZZ576" s="22"/>
      <c r="PAA576" s="22"/>
      <c r="PAB576" s="22"/>
      <c r="PAC576" s="22"/>
      <c r="PAD576" s="22"/>
      <c r="PAE576" s="22"/>
      <c r="PAF576" s="22"/>
      <c r="PAG576" s="22"/>
      <c r="PAH576" s="22"/>
      <c r="PAI576" s="22"/>
      <c r="PAJ576" s="22"/>
      <c r="PAK576" s="22"/>
      <c r="PAL576" s="22"/>
      <c r="PAM576" s="22"/>
      <c r="PAN576" s="22"/>
      <c r="PAO576" s="22"/>
      <c r="PAP576" s="22"/>
      <c r="PAQ576" s="22"/>
      <c r="PAR576" s="22"/>
      <c r="PAS576" s="22"/>
      <c r="PAT576" s="22"/>
      <c r="PAU576" s="22"/>
      <c r="PAV576" s="22"/>
      <c r="PAW576" s="22"/>
      <c r="PAX576" s="22"/>
      <c r="PAY576" s="22"/>
      <c r="PAZ576" s="22"/>
      <c r="PBA576" s="22"/>
      <c r="PBB576" s="22"/>
      <c r="PBC576" s="22"/>
      <c r="PBD576" s="22"/>
      <c r="PBE576" s="22"/>
      <c r="PBF576" s="22"/>
      <c r="PBG576" s="22"/>
      <c r="PBH576" s="22"/>
      <c r="PBI576" s="22"/>
      <c r="PBJ576" s="22"/>
      <c r="PBK576" s="22"/>
      <c r="PBL576" s="22"/>
      <c r="PBM576" s="22"/>
      <c r="PBN576" s="22"/>
      <c r="PBO576" s="22"/>
      <c r="PBP576" s="22"/>
      <c r="PBQ576" s="22"/>
      <c r="PBR576" s="22"/>
      <c r="PBS576" s="22"/>
      <c r="PBT576" s="22"/>
      <c r="PBU576" s="22"/>
      <c r="PBV576" s="22"/>
      <c r="PBW576" s="22"/>
      <c r="PBX576" s="22"/>
      <c r="PBY576" s="22"/>
      <c r="PBZ576" s="22"/>
      <c r="PCA576" s="22"/>
      <c r="PCB576" s="22"/>
      <c r="PCC576" s="22"/>
      <c r="PCD576" s="22"/>
      <c r="PCE576" s="22"/>
      <c r="PCF576" s="22"/>
      <c r="PCG576" s="22"/>
      <c r="PCH576" s="22"/>
      <c r="PCI576" s="22"/>
      <c r="PCJ576" s="22"/>
      <c r="PCK576" s="22"/>
      <c r="PCL576" s="22"/>
      <c r="PCM576" s="22"/>
      <c r="PCN576" s="22"/>
      <c r="PCO576" s="22"/>
      <c r="PCP576" s="22"/>
      <c r="PCQ576" s="22"/>
      <c r="PCR576" s="22"/>
      <c r="PCS576" s="22"/>
      <c r="PCT576" s="22"/>
      <c r="PCU576" s="22"/>
      <c r="PCV576" s="22"/>
      <c r="PCW576" s="22"/>
      <c r="PCX576" s="22"/>
      <c r="PCY576" s="22"/>
      <c r="PCZ576" s="22"/>
      <c r="PDA576" s="22"/>
      <c r="PDB576" s="22"/>
      <c r="PDC576" s="22"/>
      <c r="PDD576" s="22"/>
      <c r="PDE576" s="22"/>
      <c r="PDF576" s="22"/>
      <c r="PDG576" s="22"/>
      <c r="PDH576" s="22"/>
      <c r="PDI576" s="22"/>
      <c r="PDJ576" s="22"/>
      <c r="PDK576" s="22"/>
      <c r="PDL576" s="22"/>
      <c r="PDM576" s="22"/>
      <c r="PDN576" s="22"/>
      <c r="PDO576" s="22"/>
      <c r="PDP576" s="22"/>
      <c r="PDQ576" s="22"/>
      <c r="PDR576" s="22"/>
      <c r="PDS576" s="22"/>
      <c r="PDT576" s="22"/>
      <c r="PDU576" s="22"/>
      <c r="PDV576" s="22"/>
      <c r="PDW576" s="22"/>
      <c r="PDX576" s="22"/>
      <c r="PDY576" s="22"/>
      <c r="PDZ576" s="22"/>
      <c r="PEA576" s="22"/>
      <c r="PEB576" s="22"/>
      <c r="PEC576" s="22"/>
      <c r="PED576" s="22"/>
      <c r="PEE576" s="22"/>
      <c r="PEF576" s="22"/>
      <c r="PEG576" s="22"/>
      <c r="PEH576" s="22"/>
      <c r="PEI576" s="22"/>
      <c r="PEJ576" s="22"/>
      <c r="PEK576" s="22"/>
      <c r="PEL576" s="22"/>
      <c r="PEM576" s="22"/>
      <c r="PEN576" s="22"/>
      <c r="PEO576" s="22"/>
      <c r="PEP576" s="22"/>
      <c r="PEQ576" s="22"/>
      <c r="PER576" s="22"/>
      <c r="PES576" s="22"/>
      <c r="PET576" s="22"/>
      <c r="PEU576" s="22"/>
      <c r="PEV576" s="22"/>
      <c r="PEW576" s="22"/>
      <c r="PEX576" s="22"/>
      <c r="PEY576" s="22"/>
      <c r="PEZ576" s="22"/>
      <c r="PFA576" s="22"/>
      <c r="PFB576" s="22"/>
      <c r="PFC576" s="22"/>
      <c r="PFD576" s="22"/>
      <c r="PFE576" s="22"/>
      <c r="PFF576" s="22"/>
      <c r="PFG576" s="22"/>
      <c r="PFH576" s="22"/>
      <c r="PFI576" s="22"/>
      <c r="PFJ576" s="22"/>
      <c r="PFK576" s="22"/>
      <c r="PFL576" s="22"/>
      <c r="PFM576" s="22"/>
      <c r="PFN576" s="22"/>
      <c r="PFO576" s="22"/>
      <c r="PFP576" s="22"/>
      <c r="PFQ576" s="22"/>
      <c r="PFR576" s="22"/>
      <c r="PFS576" s="22"/>
      <c r="PFT576" s="22"/>
      <c r="PFU576" s="22"/>
      <c r="PFV576" s="22"/>
      <c r="PFW576" s="22"/>
      <c r="PFX576" s="22"/>
      <c r="PFY576" s="22"/>
      <c r="PFZ576" s="22"/>
      <c r="PGA576" s="22"/>
      <c r="PGB576" s="22"/>
      <c r="PGC576" s="22"/>
      <c r="PGD576" s="22"/>
      <c r="PGE576" s="22"/>
      <c r="PGF576" s="22"/>
      <c r="PGG576" s="22"/>
      <c r="PGH576" s="22"/>
      <c r="PGI576" s="22"/>
      <c r="PGJ576" s="22"/>
      <c r="PGK576" s="22"/>
      <c r="PGL576" s="22"/>
      <c r="PGM576" s="22"/>
      <c r="PGN576" s="22"/>
      <c r="PGO576" s="22"/>
      <c r="PGP576" s="22"/>
      <c r="PGQ576" s="22"/>
      <c r="PGR576" s="22"/>
      <c r="PGS576" s="22"/>
      <c r="PGT576" s="22"/>
      <c r="PGU576" s="22"/>
      <c r="PGV576" s="22"/>
      <c r="PGW576" s="22"/>
      <c r="PGX576" s="22"/>
      <c r="PGY576" s="22"/>
      <c r="PGZ576" s="22"/>
      <c r="PHA576" s="22"/>
      <c r="PHB576" s="22"/>
      <c r="PHC576" s="22"/>
      <c r="PHD576" s="22"/>
      <c r="PHE576" s="22"/>
      <c r="PHF576" s="22"/>
      <c r="PHG576" s="22"/>
      <c r="PHH576" s="22"/>
      <c r="PHI576" s="22"/>
      <c r="PHJ576" s="22"/>
      <c r="PHK576" s="22"/>
      <c r="PHL576" s="22"/>
      <c r="PHM576" s="22"/>
      <c r="PHN576" s="22"/>
      <c r="PHO576" s="22"/>
      <c r="PHP576" s="22"/>
      <c r="PHQ576" s="22"/>
      <c r="PHR576" s="22"/>
      <c r="PHS576" s="22"/>
      <c r="PHT576" s="22"/>
      <c r="PHU576" s="22"/>
      <c r="PHV576" s="22"/>
      <c r="PHW576" s="22"/>
      <c r="PHX576" s="22"/>
      <c r="PHY576" s="22"/>
      <c r="PHZ576" s="22"/>
      <c r="PIA576" s="22"/>
      <c r="PIB576" s="22"/>
      <c r="PIC576" s="22"/>
      <c r="PID576" s="22"/>
      <c r="PIE576" s="22"/>
      <c r="PIF576" s="22"/>
      <c r="PIG576" s="22"/>
      <c r="PIH576" s="22"/>
      <c r="PII576" s="22"/>
      <c r="PIJ576" s="22"/>
      <c r="PIK576" s="22"/>
      <c r="PIL576" s="22"/>
      <c r="PIM576" s="22"/>
      <c r="PIN576" s="22"/>
      <c r="PIO576" s="22"/>
      <c r="PIP576" s="22"/>
      <c r="PIQ576" s="22"/>
      <c r="PIR576" s="22"/>
      <c r="PIS576" s="22"/>
      <c r="PIT576" s="22"/>
      <c r="PIU576" s="22"/>
      <c r="PIV576" s="22"/>
      <c r="PIW576" s="22"/>
      <c r="PIX576" s="22"/>
      <c r="PIY576" s="22"/>
      <c r="PIZ576" s="22"/>
      <c r="PJA576" s="22"/>
      <c r="PJB576" s="22"/>
      <c r="PJC576" s="22"/>
      <c r="PJD576" s="22"/>
      <c r="PJE576" s="22"/>
      <c r="PJF576" s="22"/>
      <c r="PJG576" s="22"/>
      <c r="PJH576" s="22"/>
      <c r="PJI576" s="22"/>
      <c r="PJJ576" s="22"/>
      <c r="PJK576" s="22"/>
      <c r="PJL576" s="22"/>
      <c r="PJM576" s="22"/>
      <c r="PJN576" s="22"/>
      <c r="PJO576" s="22"/>
      <c r="PJP576" s="22"/>
      <c r="PJQ576" s="22"/>
      <c r="PJR576" s="22"/>
      <c r="PJS576" s="22"/>
      <c r="PJT576" s="22"/>
      <c r="PJU576" s="22"/>
      <c r="PJV576" s="22"/>
      <c r="PJW576" s="22"/>
      <c r="PJX576" s="22"/>
      <c r="PJY576" s="22"/>
      <c r="PJZ576" s="22"/>
      <c r="PKA576" s="22"/>
      <c r="PKB576" s="22"/>
      <c r="PKC576" s="22"/>
      <c r="PKD576" s="22"/>
      <c r="PKE576" s="22"/>
      <c r="PKF576" s="22"/>
      <c r="PKG576" s="22"/>
      <c r="PKH576" s="22"/>
      <c r="PKI576" s="22"/>
      <c r="PKJ576" s="22"/>
      <c r="PKK576" s="22"/>
      <c r="PKL576" s="22"/>
      <c r="PKM576" s="22"/>
      <c r="PKN576" s="22"/>
      <c r="PKO576" s="22"/>
      <c r="PKP576" s="22"/>
      <c r="PKQ576" s="22"/>
      <c r="PKR576" s="22"/>
      <c r="PKS576" s="22"/>
      <c r="PKT576" s="22"/>
      <c r="PKU576" s="22"/>
      <c r="PKV576" s="22"/>
      <c r="PKW576" s="22"/>
      <c r="PKX576" s="22"/>
      <c r="PKY576" s="22"/>
      <c r="PKZ576" s="22"/>
      <c r="PLA576" s="22"/>
      <c r="PLB576" s="22"/>
      <c r="PLC576" s="22"/>
      <c r="PLD576" s="22"/>
      <c r="PLE576" s="22"/>
      <c r="PLF576" s="22"/>
      <c r="PLG576" s="22"/>
      <c r="PLH576" s="22"/>
      <c r="PLI576" s="22"/>
      <c r="PLJ576" s="22"/>
      <c r="PLK576" s="22"/>
      <c r="PLL576" s="22"/>
      <c r="PLM576" s="22"/>
      <c r="PLN576" s="22"/>
      <c r="PLO576" s="22"/>
      <c r="PLP576" s="22"/>
      <c r="PLQ576" s="22"/>
      <c r="PLR576" s="22"/>
      <c r="PLS576" s="22"/>
      <c r="PLT576" s="22"/>
      <c r="PLU576" s="22"/>
      <c r="PLV576" s="22"/>
      <c r="PLW576" s="22"/>
      <c r="PLX576" s="22"/>
      <c r="PLY576" s="22"/>
      <c r="PLZ576" s="22"/>
      <c r="PMA576" s="22"/>
      <c r="PMB576" s="22"/>
      <c r="PMC576" s="22"/>
      <c r="PMD576" s="22"/>
      <c r="PME576" s="22"/>
      <c r="PMF576" s="22"/>
      <c r="PMG576" s="22"/>
      <c r="PMH576" s="22"/>
      <c r="PMI576" s="22"/>
      <c r="PMJ576" s="22"/>
      <c r="PMK576" s="22"/>
      <c r="PML576" s="22"/>
      <c r="PMM576" s="22"/>
      <c r="PMN576" s="22"/>
      <c r="PMO576" s="22"/>
      <c r="PMP576" s="22"/>
      <c r="PMQ576" s="22"/>
      <c r="PMR576" s="22"/>
      <c r="PMS576" s="22"/>
      <c r="PMT576" s="22"/>
      <c r="PMU576" s="22"/>
      <c r="PMV576" s="22"/>
      <c r="PMW576" s="22"/>
      <c r="PMX576" s="22"/>
      <c r="PMY576" s="22"/>
      <c r="PMZ576" s="22"/>
      <c r="PNA576" s="22"/>
      <c r="PNB576" s="22"/>
      <c r="PNC576" s="22"/>
      <c r="PND576" s="22"/>
      <c r="PNE576" s="22"/>
      <c r="PNF576" s="22"/>
      <c r="PNG576" s="22"/>
      <c r="PNH576" s="22"/>
      <c r="PNI576" s="22"/>
      <c r="PNJ576" s="22"/>
      <c r="PNK576" s="22"/>
      <c r="PNL576" s="22"/>
      <c r="PNM576" s="22"/>
      <c r="PNN576" s="22"/>
      <c r="PNO576" s="22"/>
      <c r="PNP576" s="22"/>
      <c r="PNQ576" s="22"/>
      <c r="PNR576" s="22"/>
      <c r="PNS576" s="22"/>
      <c r="PNT576" s="22"/>
      <c r="PNU576" s="22"/>
      <c r="PNV576" s="22"/>
      <c r="PNW576" s="22"/>
      <c r="PNX576" s="22"/>
      <c r="PNY576" s="22"/>
      <c r="PNZ576" s="22"/>
      <c r="POA576" s="22"/>
      <c r="POB576" s="22"/>
      <c r="POC576" s="22"/>
      <c r="POD576" s="22"/>
      <c r="POE576" s="22"/>
      <c r="POF576" s="22"/>
      <c r="POG576" s="22"/>
      <c r="POH576" s="22"/>
      <c r="POI576" s="22"/>
      <c r="POJ576" s="22"/>
      <c r="POK576" s="22"/>
      <c r="POL576" s="22"/>
      <c r="POM576" s="22"/>
      <c r="PON576" s="22"/>
      <c r="POO576" s="22"/>
      <c r="POP576" s="22"/>
      <c r="POQ576" s="22"/>
      <c r="POR576" s="22"/>
      <c r="POS576" s="22"/>
      <c r="POT576" s="22"/>
      <c r="POU576" s="22"/>
      <c r="POV576" s="22"/>
      <c r="POW576" s="22"/>
      <c r="POX576" s="22"/>
      <c r="POY576" s="22"/>
      <c r="POZ576" s="22"/>
      <c r="PPA576" s="22"/>
      <c r="PPB576" s="22"/>
      <c r="PPC576" s="22"/>
      <c r="PPD576" s="22"/>
      <c r="PPE576" s="22"/>
      <c r="PPF576" s="22"/>
      <c r="PPG576" s="22"/>
      <c r="PPH576" s="22"/>
      <c r="PPI576" s="22"/>
      <c r="PPJ576" s="22"/>
      <c r="PPK576" s="22"/>
      <c r="PPL576" s="22"/>
      <c r="PPM576" s="22"/>
      <c r="PPN576" s="22"/>
      <c r="PPO576" s="22"/>
      <c r="PPP576" s="22"/>
      <c r="PPQ576" s="22"/>
      <c r="PPR576" s="22"/>
      <c r="PPS576" s="22"/>
      <c r="PPT576" s="22"/>
      <c r="PPU576" s="22"/>
      <c r="PPV576" s="22"/>
      <c r="PPW576" s="22"/>
      <c r="PPX576" s="22"/>
      <c r="PPY576" s="22"/>
      <c r="PPZ576" s="22"/>
      <c r="PQA576" s="22"/>
      <c r="PQB576" s="22"/>
      <c r="PQC576" s="22"/>
      <c r="PQD576" s="22"/>
      <c r="PQE576" s="22"/>
      <c r="PQF576" s="22"/>
      <c r="PQG576" s="22"/>
      <c r="PQH576" s="22"/>
      <c r="PQI576" s="22"/>
      <c r="PQJ576" s="22"/>
      <c r="PQK576" s="22"/>
      <c r="PQL576" s="22"/>
      <c r="PQM576" s="22"/>
      <c r="PQN576" s="22"/>
      <c r="PQO576" s="22"/>
      <c r="PQP576" s="22"/>
      <c r="PQQ576" s="22"/>
      <c r="PQR576" s="22"/>
      <c r="PQS576" s="22"/>
      <c r="PQT576" s="22"/>
      <c r="PQU576" s="22"/>
      <c r="PQV576" s="22"/>
      <c r="PQW576" s="22"/>
      <c r="PQX576" s="22"/>
      <c r="PQY576" s="22"/>
      <c r="PQZ576" s="22"/>
      <c r="PRA576" s="22"/>
      <c r="PRB576" s="22"/>
      <c r="PRC576" s="22"/>
      <c r="PRD576" s="22"/>
      <c r="PRE576" s="22"/>
      <c r="PRF576" s="22"/>
      <c r="PRG576" s="22"/>
      <c r="PRH576" s="22"/>
      <c r="PRI576" s="22"/>
      <c r="PRJ576" s="22"/>
      <c r="PRK576" s="22"/>
      <c r="PRL576" s="22"/>
      <c r="PRM576" s="22"/>
      <c r="PRN576" s="22"/>
      <c r="PRO576" s="22"/>
      <c r="PRP576" s="22"/>
      <c r="PRQ576" s="22"/>
      <c r="PRR576" s="22"/>
      <c r="PRS576" s="22"/>
      <c r="PRT576" s="22"/>
      <c r="PRU576" s="22"/>
      <c r="PRV576" s="22"/>
      <c r="PRW576" s="22"/>
      <c r="PRX576" s="22"/>
      <c r="PRY576" s="22"/>
      <c r="PRZ576" s="22"/>
      <c r="PSA576" s="22"/>
      <c r="PSB576" s="22"/>
      <c r="PSC576" s="22"/>
      <c r="PSD576" s="22"/>
      <c r="PSE576" s="22"/>
      <c r="PSF576" s="22"/>
      <c r="PSG576" s="22"/>
      <c r="PSH576" s="22"/>
      <c r="PSI576" s="22"/>
      <c r="PSJ576" s="22"/>
      <c r="PSK576" s="22"/>
      <c r="PSL576" s="22"/>
      <c r="PSM576" s="22"/>
      <c r="PSN576" s="22"/>
      <c r="PSO576" s="22"/>
      <c r="PSP576" s="22"/>
      <c r="PSQ576" s="22"/>
      <c r="PSR576" s="22"/>
      <c r="PSS576" s="22"/>
      <c r="PST576" s="22"/>
      <c r="PSU576" s="22"/>
      <c r="PSV576" s="22"/>
      <c r="PSW576" s="22"/>
      <c r="PSX576" s="22"/>
      <c r="PSY576" s="22"/>
      <c r="PSZ576" s="22"/>
      <c r="PTA576" s="22"/>
      <c r="PTB576" s="22"/>
      <c r="PTC576" s="22"/>
      <c r="PTD576" s="22"/>
      <c r="PTE576" s="22"/>
      <c r="PTF576" s="22"/>
      <c r="PTG576" s="22"/>
      <c r="PTH576" s="22"/>
      <c r="PTI576" s="22"/>
      <c r="PTJ576" s="22"/>
      <c r="PTK576" s="22"/>
      <c r="PTL576" s="22"/>
      <c r="PTM576" s="22"/>
      <c r="PTN576" s="22"/>
      <c r="PTO576" s="22"/>
      <c r="PTP576" s="22"/>
      <c r="PTQ576" s="22"/>
      <c r="PTR576" s="22"/>
      <c r="PTS576" s="22"/>
      <c r="PTT576" s="22"/>
      <c r="PTU576" s="22"/>
      <c r="PTV576" s="22"/>
      <c r="PTW576" s="22"/>
      <c r="PTX576" s="22"/>
      <c r="PTY576" s="22"/>
      <c r="PTZ576" s="22"/>
      <c r="PUA576" s="22"/>
      <c r="PUB576" s="22"/>
      <c r="PUC576" s="22"/>
      <c r="PUD576" s="22"/>
      <c r="PUE576" s="22"/>
      <c r="PUF576" s="22"/>
      <c r="PUG576" s="22"/>
      <c r="PUH576" s="22"/>
      <c r="PUI576" s="22"/>
      <c r="PUJ576" s="22"/>
      <c r="PUK576" s="22"/>
      <c r="PUL576" s="22"/>
      <c r="PUM576" s="22"/>
      <c r="PUN576" s="22"/>
      <c r="PUO576" s="22"/>
      <c r="PUP576" s="22"/>
      <c r="PUQ576" s="22"/>
      <c r="PUR576" s="22"/>
      <c r="PUS576" s="22"/>
      <c r="PUT576" s="22"/>
      <c r="PUU576" s="22"/>
      <c r="PUV576" s="22"/>
      <c r="PUW576" s="22"/>
      <c r="PUX576" s="22"/>
      <c r="PUY576" s="22"/>
      <c r="PUZ576" s="22"/>
      <c r="PVA576" s="22"/>
      <c r="PVB576" s="22"/>
      <c r="PVC576" s="22"/>
      <c r="PVD576" s="22"/>
      <c r="PVE576" s="22"/>
      <c r="PVF576" s="22"/>
      <c r="PVG576" s="22"/>
      <c r="PVH576" s="22"/>
      <c r="PVI576" s="22"/>
      <c r="PVJ576" s="22"/>
      <c r="PVK576" s="22"/>
      <c r="PVL576" s="22"/>
      <c r="PVM576" s="22"/>
      <c r="PVN576" s="22"/>
      <c r="PVO576" s="22"/>
      <c r="PVP576" s="22"/>
      <c r="PVQ576" s="22"/>
      <c r="PVR576" s="22"/>
      <c r="PVS576" s="22"/>
      <c r="PVT576" s="22"/>
      <c r="PVU576" s="22"/>
      <c r="PVV576" s="22"/>
      <c r="PVW576" s="22"/>
      <c r="PVX576" s="22"/>
      <c r="PVY576" s="22"/>
      <c r="PVZ576" s="22"/>
      <c r="PWA576" s="22"/>
      <c r="PWB576" s="22"/>
      <c r="PWC576" s="22"/>
      <c r="PWD576" s="22"/>
      <c r="PWE576" s="22"/>
      <c r="PWF576" s="22"/>
      <c r="PWG576" s="22"/>
      <c r="PWH576" s="22"/>
      <c r="PWI576" s="22"/>
      <c r="PWJ576" s="22"/>
      <c r="PWK576" s="22"/>
      <c r="PWL576" s="22"/>
      <c r="PWM576" s="22"/>
      <c r="PWN576" s="22"/>
      <c r="PWO576" s="22"/>
      <c r="PWP576" s="22"/>
      <c r="PWQ576" s="22"/>
      <c r="PWR576" s="22"/>
      <c r="PWS576" s="22"/>
      <c r="PWT576" s="22"/>
      <c r="PWU576" s="22"/>
      <c r="PWV576" s="22"/>
      <c r="PWW576" s="22"/>
      <c r="PWX576" s="22"/>
      <c r="PWY576" s="22"/>
      <c r="PWZ576" s="22"/>
      <c r="PXA576" s="22"/>
      <c r="PXB576" s="22"/>
      <c r="PXC576" s="22"/>
      <c r="PXD576" s="22"/>
      <c r="PXE576" s="22"/>
      <c r="PXF576" s="22"/>
      <c r="PXG576" s="22"/>
      <c r="PXH576" s="22"/>
      <c r="PXI576" s="22"/>
      <c r="PXJ576" s="22"/>
      <c r="PXK576" s="22"/>
      <c r="PXL576" s="22"/>
      <c r="PXM576" s="22"/>
      <c r="PXN576" s="22"/>
      <c r="PXO576" s="22"/>
      <c r="PXP576" s="22"/>
      <c r="PXQ576" s="22"/>
      <c r="PXR576" s="22"/>
      <c r="PXS576" s="22"/>
      <c r="PXT576" s="22"/>
      <c r="PXU576" s="22"/>
      <c r="PXV576" s="22"/>
      <c r="PXW576" s="22"/>
      <c r="PXX576" s="22"/>
      <c r="PXY576" s="22"/>
      <c r="PXZ576" s="22"/>
      <c r="PYA576" s="22"/>
      <c r="PYB576" s="22"/>
      <c r="PYC576" s="22"/>
      <c r="PYD576" s="22"/>
      <c r="PYE576" s="22"/>
      <c r="PYF576" s="22"/>
      <c r="PYG576" s="22"/>
      <c r="PYH576" s="22"/>
      <c r="PYI576" s="22"/>
      <c r="PYJ576" s="22"/>
      <c r="PYK576" s="22"/>
      <c r="PYL576" s="22"/>
      <c r="PYM576" s="22"/>
      <c r="PYN576" s="22"/>
      <c r="PYO576" s="22"/>
      <c r="PYP576" s="22"/>
      <c r="PYQ576" s="22"/>
      <c r="PYR576" s="22"/>
      <c r="PYS576" s="22"/>
      <c r="PYT576" s="22"/>
      <c r="PYU576" s="22"/>
      <c r="PYV576" s="22"/>
      <c r="PYW576" s="22"/>
      <c r="PYX576" s="22"/>
      <c r="PYY576" s="22"/>
      <c r="PYZ576" s="22"/>
      <c r="PZA576" s="22"/>
      <c r="PZB576" s="22"/>
      <c r="PZC576" s="22"/>
      <c r="PZD576" s="22"/>
      <c r="PZE576" s="22"/>
      <c r="PZF576" s="22"/>
      <c r="PZG576" s="22"/>
      <c r="PZH576" s="22"/>
      <c r="PZI576" s="22"/>
      <c r="PZJ576" s="22"/>
      <c r="PZK576" s="22"/>
      <c r="PZL576" s="22"/>
      <c r="PZM576" s="22"/>
      <c r="PZN576" s="22"/>
      <c r="PZO576" s="22"/>
      <c r="PZP576" s="22"/>
      <c r="PZQ576" s="22"/>
      <c r="PZR576" s="22"/>
      <c r="PZS576" s="22"/>
      <c r="PZT576" s="22"/>
      <c r="PZU576" s="22"/>
      <c r="PZV576" s="22"/>
      <c r="PZW576" s="22"/>
      <c r="PZX576" s="22"/>
      <c r="PZY576" s="22"/>
      <c r="PZZ576" s="22"/>
      <c r="QAA576" s="22"/>
      <c r="QAB576" s="22"/>
      <c r="QAC576" s="22"/>
      <c r="QAD576" s="22"/>
      <c r="QAE576" s="22"/>
      <c r="QAF576" s="22"/>
      <c r="QAG576" s="22"/>
      <c r="QAH576" s="22"/>
      <c r="QAI576" s="22"/>
      <c r="QAJ576" s="22"/>
      <c r="QAK576" s="22"/>
      <c r="QAL576" s="22"/>
      <c r="QAM576" s="22"/>
      <c r="QAN576" s="22"/>
      <c r="QAO576" s="22"/>
      <c r="QAP576" s="22"/>
      <c r="QAQ576" s="22"/>
      <c r="QAR576" s="22"/>
      <c r="QAS576" s="22"/>
      <c r="QAT576" s="22"/>
      <c r="QAU576" s="22"/>
      <c r="QAV576" s="22"/>
      <c r="QAW576" s="22"/>
      <c r="QAX576" s="22"/>
      <c r="QAY576" s="22"/>
      <c r="QAZ576" s="22"/>
      <c r="QBA576" s="22"/>
      <c r="QBB576" s="22"/>
      <c r="QBC576" s="22"/>
      <c r="QBD576" s="22"/>
      <c r="QBE576" s="22"/>
      <c r="QBF576" s="22"/>
      <c r="QBG576" s="22"/>
      <c r="QBH576" s="22"/>
      <c r="QBI576" s="22"/>
      <c r="QBJ576" s="22"/>
      <c r="QBK576" s="22"/>
      <c r="QBL576" s="22"/>
      <c r="QBM576" s="22"/>
      <c r="QBN576" s="22"/>
      <c r="QBO576" s="22"/>
      <c r="QBP576" s="22"/>
      <c r="QBQ576" s="22"/>
      <c r="QBR576" s="22"/>
      <c r="QBS576" s="22"/>
      <c r="QBT576" s="22"/>
      <c r="QBU576" s="22"/>
      <c r="QBV576" s="22"/>
      <c r="QBW576" s="22"/>
      <c r="QBX576" s="22"/>
      <c r="QBY576" s="22"/>
      <c r="QBZ576" s="22"/>
      <c r="QCA576" s="22"/>
      <c r="QCB576" s="22"/>
      <c r="QCC576" s="22"/>
      <c r="QCD576" s="22"/>
      <c r="QCE576" s="22"/>
      <c r="QCF576" s="22"/>
      <c r="QCG576" s="22"/>
      <c r="QCH576" s="22"/>
      <c r="QCI576" s="22"/>
      <c r="QCJ576" s="22"/>
      <c r="QCK576" s="22"/>
      <c r="QCL576" s="22"/>
      <c r="QCM576" s="22"/>
      <c r="QCN576" s="22"/>
      <c r="QCO576" s="22"/>
      <c r="QCP576" s="22"/>
      <c r="QCQ576" s="22"/>
      <c r="QCR576" s="22"/>
      <c r="QCS576" s="22"/>
      <c r="QCT576" s="22"/>
      <c r="QCU576" s="22"/>
      <c r="QCV576" s="22"/>
      <c r="QCW576" s="22"/>
      <c r="QCX576" s="22"/>
      <c r="QCY576" s="22"/>
      <c r="QCZ576" s="22"/>
      <c r="QDA576" s="22"/>
      <c r="QDB576" s="22"/>
      <c r="QDC576" s="22"/>
      <c r="QDD576" s="22"/>
      <c r="QDE576" s="22"/>
      <c r="QDF576" s="22"/>
      <c r="QDG576" s="22"/>
      <c r="QDH576" s="22"/>
      <c r="QDI576" s="22"/>
      <c r="QDJ576" s="22"/>
      <c r="QDK576" s="22"/>
      <c r="QDL576" s="22"/>
      <c r="QDM576" s="22"/>
      <c r="QDN576" s="22"/>
      <c r="QDO576" s="22"/>
      <c r="QDP576" s="22"/>
      <c r="QDQ576" s="22"/>
      <c r="QDR576" s="22"/>
      <c r="QDS576" s="22"/>
      <c r="QDT576" s="22"/>
      <c r="QDU576" s="22"/>
      <c r="QDV576" s="22"/>
      <c r="QDW576" s="22"/>
      <c r="QDX576" s="22"/>
      <c r="QDY576" s="22"/>
      <c r="QDZ576" s="22"/>
      <c r="QEA576" s="22"/>
      <c r="QEB576" s="22"/>
      <c r="QEC576" s="22"/>
      <c r="QED576" s="22"/>
      <c r="QEE576" s="22"/>
      <c r="QEF576" s="22"/>
      <c r="QEG576" s="22"/>
      <c r="QEH576" s="22"/>
      <c r="QEI576" s="22"/>
      <c r="QEJ576" s="22"/>
      <c r="QEK576" s="22"/>
      <c r="QEL576" s="22"/>
      <c r="QEM576" s="22"/>
      <c r="QEN576" s="22"/>
      <c r="QEO576" s="22"/>
      <c r="QEP576" s="22"/>
      <c r="QEQ576" s="22"/>
      <c r="QER576" s="22"/>
      <c r="QES576" s="22"/>
      <c r="QET576" s="22"/>
      <c r="QEU576" s="22"/>
      <c r="QEV576" s="22"/>
      <c r="QEW576" s="22"/>
      <c r="QEX576" s="22"/>
      <c r="QEY576" s="22"/>
      <c r="QEZ576" s="22"/>
      <c r="QFA576" s="22"/>
      <c r="QFB576" s="22"/>
      <c r="QFC576" s="22"/>
      <c r="QFD576" s="22"/>
      <c r="QFE576" s="22"/>
      <c r="QFF576" s="22"/>
      <c r="QFG576" s="22"/>
      <c r="QFH576" s="22"/>
      <c r="QFI576" s="22"/>
      <c r="QFJ576" s="22"/>
      <c r="QFK576" s="22"/>
      <c r="QFL576" s="22"/>
      <c r="QFM576" s="22"/>
      <c r="QFN576" s="22"/>
      <c r="QFO576" s="22"/>
      <c r="QFP576" s="22"/>
      <c r="QFQ576" s="22"/>
      <c r="QFR576" s="22"/>
      <c r="QFS576" s="22"/>
      <c r="QFT576" s="22"/>
      <c r="QFU576" s="22"/>
      <c r="QFV576" s="22"/>
      <c r="QFW576" s="22"/>
      <c r="QFX576" s="22"/>
      <c r="QFY576" s="22"/>
      <c r="QFZ576" s="22"/>
      <c r="QGA576" s="22"/>
      <c r="QGB576" s="22"/>
      <c r="QGC576" s="22"/>
      <c r="QGD576" s="22"/>
      <c r="QGE576" s="22"/>
      <c r="QGF576" s="22"/>
      <c r="QGG576" s="22"/>
      <c r="QGH576" s="22"/>
      <c r="QGI576" s="22"/>
      <c r="QGJ576" s="22"/>
      <c r="QGK576" s="22"/>
      <c r="QGL576" s="22"/>
      <c r="QGM576" s="22"/>
      <c r="QGN576" s="22"/>
      <c r="QGO576" s="22"/>
      <c r="QGP576" s="22"/>
      <c r="QGQ576" s="22"/>
      <c r="QGR576" s="22"/>
      <c r="QGS576" s="22"/>
      <c r="QGT576" s="22"/>
      <c r="QGU576" s="22"/>
      <c r="QGV576" s="22"/>
      <c r="QGW576" s="22"/>
      <c r="QGX576" s="22"/>
      <c r="QGY576" s="22"/>
      <c r="QGZ576" s="22"/>
      <c r="QHA576" s="22"/>
      <c r="QHB576" s="22"/>
      <c r="QHC576" s="22"/>
      <c r="QHD576" s="22"/>
      <c r="QHE576" s="22"/>
      <c r="QHF576" s="22"/>
      <c r="QHG576" s="22"/>
      <c r="QHH576" s="22"/>
      <c r="QHI576" s="22"/>
      <c r="QHJ576" s="22"/>
      <c r="QHK576" s="22"/>
      <c r="QHL576" s="22"/>
      <c r="QHM576" s="22"/>
      <c r="QHN576" s="22"/>
      <c r="QHO576" s="22"/>
      <c r="QHP576" s="22"/>
      <c r="QHQ576" s="22"/>
      <c r="QHR576" s="22"/>
      <c r="QHS576" s="22"/>
      <c r="QHT576" s="22"/>
      <c r="QHU576" s="22"/>
      <c r="QHV576" s="22"/>
      <c r="QHW576" s="22"/>
      <c r="QHX576" s="22"/>
      <c r="QHY576" s="22"/>
      <c r="QHZ576" s="22"/>
      <c r="QIA576" s="22"/>
      <c r="QIB576" s="22"/>
      <c r="QIC576" s="22"/>
      <c r="QID576" s="22"/>
      <c r="QIE576" s="22"/>
      <c r="QIF576" s="22"/>
      <c r="QIG576" s="22"/>
      <c r="QIH576" s="22"/>
      <c r="QII576" s="22"/>
      <c r="QIJ576" s="22"/>
      <c r="QIK576" s="22"/>
      <c r="QIL576" s="22"/>
      <c r="QIM576" s="22"/>
      <c r="QIN576" s="22"/>
      <c r="QIO576" s="22"/>
      <c r="QIP576" s="22"/>
      <c r="QIQ576" s="22"/>
      <c r="QIR576" s="22"/>
      <c r="QIS576" s="22"/>
      <c r="QIT576" s="22"/>
      <c r="QIU576" s="22"/>
      <c r="QIV576" s="22"/>
      <c r="QIW576" s="22"/>
      <c r="QIX576" s="22"/>
      <c r="QIY576" s="22"/>
      <c r="QIZ576" s="22"/>
      <c r="QJA576" s="22"/>
      <c r="QJB576" s="22"/>
      <c r="QJC576" s="22"/>
      <c r="QJD576" s="22"/>
      <c r="QJE576" s="22"/>
      <c r="QJF576" s="22"/>
      <c r="QJG576" s="22"/>
      <c r="QJH576" s="22"/>
      <c r="QJI576" s="22"/>
      <c r="QJJ576" s="22"/>
      <c r="QJK576" s="22"/>
      <c r="QJL576" s="22"/>
      <c r="QJM576" s="22"/>
      <c r="QJN576" s="22"/>
      <c r="QJO576" s="22"/>
      <c r="QJP576" s="22"/>
      <c r="QJQ576" s="22"/>
      <c r="QJR576" s="22"/>
      <c r="QJS576" s="22"/>
      <c r="QJT576" s="22"/>
      <c r="QJU576" s="22"/>
      <c r="QJV576" s="22"/>
      <c r="QJW576" s="22"/>
      <c r="QJX576" s="22"/>
      <c r="QJY576" s="22"/>
      <c r="QJZ576" s="22"/>
      <c r="QKA576" s="22"/>
      <c r="QKB576" s="22"/>
      <c r="QKC576" s="22"/>
      <c r="QKD576" s="22"/>
      <c r="QKE576" s="22"/>
      <c r="QKF576" s="22"/>
      <c r="QKG576" s="22"/>
      <c r="QKH576" s="22"/>
      <c r="QKI576" s="22"/>
      <c r="QKJ576" s="22"/>
      <c r="QKK576" s="22"/>
      <c r="QKL576" s="22"/>
      <c r="QKM576" s="22"/>
      <c r="QKN576" s="22"/>
      <c r="QKO576" s="22"/>
      <c r="QKP576" s="22"/>
      <c r="QKQ576" s="22"/>
      <c r="QKR576" s="22"/>
      <c r="QKS576" s="22"/>
      <c r="QKT576" s="22"/>
      <c r="QKU576" s="22"/>
      <c r="QKV576" s="22"/>
      <c r="QKW576" s="22"/>
      <c r="QKX576" s="22"/>
      <c r="QKY576" s="22"/>
      <c r="QKZ576" s="22"/>
      <c r="QLA576" s="22"/>
      <c r="QLB576" s="22"/>
      <c r="QLC576" s="22"/>
      <c r="QLD576" s="22"/>
      <c r="QLE576" s="22"/>
      <c r="QLF576" s="22"/>
      <c r="QLG576" s="22"/>
      <c r="QLH576" s="22"/>
      <c r="QLI576" s="22"/>
      <c r="QLJ576" s="22"/>
      <c r="QLK576" s="22"/>
      <c r="QLL576" s="22"/>
      <c r="QLM576" s="22"/>
      <c r="QLN576" s="22"/>
      <c r="QLO576" s="22"/>
      <c r="QLP576" s="22"/>
      <c r="QLQ576" s="22"/>
      <c r="QLR576" s="22"/>
      <c r="QLS576" s="22"/>
      <c r="QLT576" s="22"/>
      <c r="QLU576" s="22"/>
      <c r="QLV576" s="22"/>
      <c r="QLW576" s="22"/>
      <c r="QLX576" s="22"/>
      <c r="QLY576" s="22"/>
      <c r="QLZ576" s="22"/>
      <c r="QMA576" s="22"/>
      <c r="QMB576" s="22"/>
      <c r="QMC576" s="22"/>
      <c r="QMD576" s="22"/>
      <c r="QME576" s="22"/>
      <c r="QMF576" s="22"/>
      <c r="QMG576" s="22"/>
      <c r="QMH576" s="22"/>
      <c r="QMI576" s="22"/>
      <c r="QMJ576" s="22"/>
      <c r="QMK576" s="22"/>
      <c r="QML576" s="22"/>
      <c r="QMM576" s="22"/>
      <c r="QMN576" s="22"/>
      <c r="QMO576" s="22"/>
      <c r="QMP576" s="22"/>
      <c r="QMQ576" s="22"/>
      <c r="QMR576" s="22"/>
      <c r="QMS576" s="22"/>
      <c r="QMT576" s="22"/>
      <c r="QMU576" s="22"/>
      <c r="QMV576" s="22"/>
      <c r="QMW576" s="22"/>
      <c r="QMX576" s="22"/>
      <c r="QMY576" s="22"/>
      <c r="QMZ576" s="22"/>
      <c r="QNA576" s="22"/>
      <c r="QNB576" s="22"/>
      <c r="QNC576" s="22"/>
      <c r="QND576" s="22"/>
      <c r="QNE576" s="22"/>
      <c r="QNF576" s="22"/>
      <c r="QNG576" s="22"/>
      <c r="QNH576" s="22"/>
      <c r="QNI576" s="22"/>
      <c r="QNJ576" s="22"/>
      <c r="QNK576" s="22"/>
      <c r="QNL576" s="22"/>
      <c r="QNM576" s="22"/>
      <c r="QNN576" s="22"/>
      <c r="QNO576" s="22"/>
      <c r="QNP576" s="22"/>
      <c r="QNQ576" s="22"/>
      <c r="QNR576" s="22"/>
      <c r="QNS576" s="22"/>
      <c r="QNT576" s="22"/>
      <c r="QNU576" s="22"/>
      <c r="QNV576" s="22"/>
      <c r="QNW576" s="22"/>
      <c r="QNX576" s="22"/>
      <c r="QNY576" s="22"/>
      <c r="QNZ576" s="22"/>
      <c r="QOA576" s="22"/>
      <c r="QOB576" s="22"/>
      <c r="QOC576" s="22"/>
      <c r="QOD576" s="22"/>
      <c r="QOE576" s="22"/>
      <c r="QOF576" s="22"/>
      <c r="QOG576" s="22"/>
      <c r="QOH576" s="22"/>
      <c r="QOI576" s="22"/>
      <c r="QOJ576" s="22"/>
      <c r="QOK576" s="22"/>
      <c r="QOL576" s="22"/>
      <c r="QOM576" s="22"/>
      <c r="QON576" s="22"/>
      <c r="QOO576" s="22"/>
      <c r="QOP576" s="22"/>
      <c r="QOQ576" s="22"/>
      <c r="QOR576" s="22"/>
      <c r="QOS576" s="22"/>
      <c r="QOT576" s="22"/>
      <c r="QOU576" s="22"/>
      <c r="QOV576" s="22"/>
      <c r="QOW576" s="22"/>
      <c r="QOX576" s="22"/>
      <c r="QOY576" s="22"/>
      <c r="QOZ576" s="22"/>
      <c r="QPA576" s="22"/>
      <c r="QPB576" s="22"/>
      <c r="QPC576" s="22"/>
      <c r="QPD576" s="22"/>
      <c r="QPE576" s="22"/>
      <c r="QPF576" s="22"/>
      <c r="QPG576" s="22"/>
      <c r="QPH576" s="22"/>
      <c r="QPI576" s="22"/>
      <c r="QPJ576" s="22"/>
      <c r="QPK576" s="22"/>
      <c r="QPL576" s="22"/>
      <c r="QPM576" s="22"/>
      <c r="QPN576" s="22"/>
      <c r="QPO576" s="22"/>
      <c r="QPP576" s="22"/>
      <c r="QPQ576" s="22"/>
      <c r="QPR576" s="22"/>
      <c r="QPS576" s="22"/>
      <c r="QPT576" s="22"/>
      <c r="QPU576" s="22"/>
      <c r="QPV576" s="22"/>
      <c r="QPW576" s="22"/>
      <c r="QPX576" s="22"/>
      <c r="QPY576" s="22"/>
      <c r="QPZ576" s="22"/>
      <c r="QQA576" s="22"/>
      <c r="QQB576" s="22"/>
      <c r="QQC576" s="22"/>
      <c r="QQD576" s="22"/>
      <c r="QQE576" s="22"/>
      <c r="QQF576" s="22"/>
      <c r="QQG576" s="22"/>
      <c r="QQH576" s="22"/>
      <c r="QQI576" s="22"/>
      <c r="QQJ576" s="22"/>
      <c r="QQK576" s="22"/>
      <c r="QQL576" s="22"/>
      <c r="QQM576" s="22"/>
      <c r="QQN576" s="22"/>
      <c r="QQO576" s="22"/>
      <c r="QQP576" s="22"/>
      <c r="QQQ576" s="22"/>
      <c r="QQR576" s="22"/>
      <c r="QQS576" s="22"/>
      <c r="QQT576" s="22"/>
      <c r="QQU576" s="22"/>
      <c r="QQV576" s="22"/>
      <c r="QQW576" s="22"/>
      <c r="QQX576" s="22"/>
      <c r="QQY576" s="22"/>
      <c r="QQZ576" s="22"/>
      <c r="QRA576" s="22"/>
      <c r="QRB576" s="22"/>
      <c r="QRC576" s="22"/>
      <c r="QRD576" s="22"/>
      <c r="QRE576" s="22"/>
      <c r="QRF576" s="22"/>
      <c r="QRG576" s="22"/>
      <c r="QRH576" s="22"/>
      <c r="QRI576" s="22"/>
      <c r="QRJ576" s="22"/>
      <c r="QRK576" s="22"/>
      <c r="QRL576" s="22"/>
      <c r="QRM576" s="22"/>
      <c r="QRN576" s="22"/>
      <c r="QRO576" s="22"/>
      <c r="QRP576" s="22"/>
      <c r="QRQ576" s="22"/>
      <c r="QRR576" s="22"/>
      <c r="QRS576" s="22"/>
      <c r="QRT576" s="22"/>
      <c r="QRU576" s="22"/>
      <c r="QRV576" s="22"/>
      <c r="QRW576" s="22"/>
      <c r="QRX576" s="22"/>
      <c r="QRY576" s="22"/>
      <c r="QRZ576" s="22"/>
      <c r="QSA576" s="22"/>
      <c r="QSB576" s="22"/>
      <c r="QSC576" s="22"/>
      <c r="QSD576" s="22"/>
      <c r="QSE576" s="22"/>
      <c r="QSF576" s="22"/>
      <c r="QSG576" s="22"/>
      <c r="QSH576" s="22"/>
      <c r="QSI576" s="22"/>
      <c r="QSJ576" s="22"/>
      <c r="QSK576" s="22"/>
      <c r="QSL576" s="22"/>
      <c r="QSM576" s="22"/>
      <c r="QSN576" s="22"/>
      <c r="QSO576" s="22"/>
      <c r="QSP576" s="22"/>
      <c r="QSQ576" s="22"/>
      <c r="QSR576" s="22"/>
      <c r="QSS576" s="22"/>
      <c r="QST576" s="22"/>
      <c r="QSU576" s="22"/>
      <c r="QSV576" s="22"/>
      <c r="QSW576" s="22"/>
      <c r="QSX576" s="22"/>
      <c r="QSY576" s="22"/>
      <c r="QSZ576" s="22"/>
      <c r="QTA576" s="22"/>
      <c r="QTB576" s="22"/>
      <c r="QTC576" s="22"/>
      <c r="QTD576" s="22"/>
      <c r="QTE576" s="22"/>
      <c r="QTF576" s="22"/>
      <c r="QTG576" s="22"/>
      <c r="QTH576" s="22"/>
      <c r="QTI576" s="22"/>
      <c r="QTJ576" s="22"/>
      <c r="QTK576" s="22"/>
      <c r="QTL576" s="22"/>
      <c r="QTM576" s="22"/>
      <c r="QTN576" s="22"/>
      <c r="QTO576" s="22"/>
      <c r="QTP576" s="22"/>
      <c r="QTQ576" s="22"/>
      <c r="QTR576" s="22"/>
      <c r="QTS576" s="22"/>
      <c r="QTT576" s="22"/>
      <c r="QTU576" s="22"/>
      <c r="QTV576" s="22"/>
      <c r="QTW576" s="22"/>
      <c r="QTX576" s="22"/>
      <c r="QTY576" s="22"/>
      <c r="QTZ576" s="22"/>
      <c r="QUA576" s="22"/>
      <c r="QUB576" s="22"/>
      <c r="QUC576" s="22"/>
      <c r="QUD576" s="22"/>
      <c r="QUE576" s="22"/>
      <c r="QUF576" s="22"/>
      <c r="QUG576" s="22"/>
      <c r="QUH576" s="22"/>
      <c r="QUI576" s="22"/>
      <c r="QUJ576" s="22"/>
      <c r="QUK576" s="22"/>
      <c r="QUL576" s="22"/>
      <c r="QUM576" s="22"/>
      <c r="QUN576" s="22"/>
      <c r="QUO576" s="22"/>
      <c r="QUP576" s="22"/>
      <c r="QUQ576" s="22"/>
      <c r="QUR576" s="22"/>
      <c r="QUS576" s="22"/>
      <c r="QUT576" s="22"/>
      <c r="QUU576" s="22"/>
      <c r="QUV576" s="22"/>
      <c r="QUW576" s="22"/>
      <c r="QUX576" s="22"/>
      <c r="QUY576" s="22"/>
      <c r="QUZ576" s="22"/>
      <c r="QVA576" s="22"/>
      <c r="QVB576" s="22"/>
      <c r="QVC576" s="22"/>
      <c r="QVD576" s="22"/>
      <c r="QVE576" s="22"/>
      <c r="QVF576" s="22"/>
      <c r="QVG576" s="22"/>
      <c r="QVH576" s="22"/>
      <c r="QVI576" s="22"/>
      <c r="QVJ576" s="22"/>
      <c r="QVK576" s="22"/>
      <c r="QVL576" s="22"/>
      <c r="QVM576" s="22"/>
      <c r="QVN576" s="22"/>
      <c r="QVO576" s="22"/>
      <c r="QVP576" s="22"/>
      <c r="QVQ576" s="22"/>
      <c r="QVR576" s="22"/>
      <c r="QVS576" s="22"/>
      <c r="QVT576" s="22"/>
      <c r="QVU576" s="22"/>
      <c r="QVV576" s="22"/>
      <c r="QVW576" s="22"/>
      <c r="QVX576" s="22"/>
      <c r="QVY576" s="22"/>
      <c r="QVZ576" s="22"/>
      <c r="QWA576" s="22"/>
      <c r="QWB576" s="22"/>
      <c r="QWC576" s="22"/>
      <c r="QWD576" s="22"/>
      <c r="QWE576" s="22"/>
      <c r="QWF576" s="22"/>
      <c r="QWG576" s="22"/>
      <c r="QWH576" s="22"/>
      <c r="QWI576" s="22"/>
      <c r="QWJ576" s="22"/>
      <c r="QWK576" s="22"/>
      <c r="QWL576" s="22"/>
      <c r="QWM576" s="22"/>
      <c r="QWN576" s="22"/>
      <c r="QWO576" s="22"/>
      <c r="QWP576" s="22"/>
      <c r="QWQ576" s="22"/>
      <c r="QWR576" s="22"/>
      <c r="QWS576" s="22"/>
      <c r="QWT576" s="22"/>
      <c r="QWU576" s="22"/>
      <c r="QWV576" s="22"/>
      <c r="QWW576" s="22"/>
      <c r="QWX576" s="22"/>
      <c r="QWY576" s="22"/>
      <c r="QWZ576" s="22"/>
      <c r="QXA576" s="22"/>
      <c r="QXB576" s="22"/>
      <c r="QXC576" s="22"/>
      <c r="QXD576" s="22"/>
      <c r="QXE576" s="22"/>
      <c r="QXF576" s="22"/>
      <c r="QXG576" s="22"/>
      <c r="QXH576" s="22"/>
      <c r="QXI576" s="22"/>
      <c r="QXJ576" s="22"/>
      <c r="QXK576" s="22"/>
      <c r="QXL576" s="22"/>
      <c r="QXM576" s="22"/>
      <c r="QXN576" s="22"/>
      <c r="QXO576" s="22"/>
      <c r="QXP576" s="22"/>
      <c r="QXQ576" s="22"/>
      <c r="QXR576" s="22"/>
      <c r="QXS576" s="22"/>
      <c r="QXT576" s="22"/>
      <c r="QXU576" s="22"/>
      <c r="QXV576" s="22"/>
      <c r="QXW576" s="22"/>
      <c r="QXX576" s="22"/>
      <c r="QXY576" s="22"/>
      <c r="QXZ576" s="22"/>
      <c r="QYA576" s="22"/>
      <c r="QYB576" s="22"/>
      <c r="QYC576" s="22"/>
      <c r="QYD576" s="22"/>
      <c r="QYE576" s="22"/>
      <c r="QYF576" s="22"/>
      <c r="QYG576" s="22"/>
      <c r="QYH576" s="22"/>
      <c r="QYI576" s="22"/>
      <c r="QYJ576" s="22"/>
      <c r="QYK576" s="22"/>
      <c r="QYL576" s="22"/>
      <c r="QYM576" s="22"/>
      <c r="QYN576" s="22"/>
      <c r="QYO576" s="22"/>
      <c r="QYP576" s="22"/>
      <c r="QYQ576" s="22"/>
      <c r="QYR576" s="22"/>
      <c r="QYS576" s="22"/>
      <c r="QYT576" s="22"/>
      <c r="QYU576" s="22"/>
      <c r="QYV576" s="22"/>
      <c r="QYW576" s="22"/>
      <c r="QYX576" s="22"/>
      <c r="QYY576" s="22"/>
      <c r="QYZ576" s="22"/>
      <c r="QZA576" s="22"/>
      <c r="QZB576" s="22"/>
      <c r="QZC576" s="22"/>
      <c r="QZD576" s="22"/>
      <c r="QZE576" s="22"/>
      <c r="QZF576" s="22"/>
      <c r="QZG576" s="22"/>
      <c r="QZH576" s="22"/>
      <c r="QZI576" s="22"/>
      <c r="QZJ576" s="22"/>
      <c r="QZK576" s="22"/>
      <c r="QZL576" s="22"/>
      <c r="QZM576" s="22"/>
      <c r="QZN576" s="22"/>
      <c r="QZO576" s="22"/>
      <c r="QZP576" s="22"/>
      <c r="QZQ576" s="22"/>
      <c r="QZR576" s="22"/>
      <c r="QZS576" s="22"/>
      <c r="QZT576" s="22"/>
      <c r="QZU576" s="22"/>
      <c r="QZV576" s="22"/>
      <c r="QZW576" s="22"/>
      <c r="QZX576" s="22"/>
      <c r="QZY576" s="22"/>
      <c r="QZZ576" s="22"/>
      <c r="RAA576" s="22"/>
      <c r="RAB576" s="22"/>
      <c r="RAC576" s="22"/>
      <c r="RAD576" s="22"/>
      <c r="RAE576" s="22"/>
      <c r="RAF576" s="22"/>
      <c r="RAG576" s="22"/>
      <c r="RAH576" s="22"/>
      <c r="RAI576" s="22"/>
      <c r="RAJ576" s="22"/>
      <c r="RAK576" s="22"/>
      <c r="RAL576" s="22"/>
      <c r="RAM576" s="22"/>
      <c r="RAN576" s="22"/>
      <c r="RAO576" s="22"/>
      <c r="RAP576" s="22"/>
      <c r="RAQ576" s="22"/>
      <c r="RAR576" s="22"/>
      <c r="RAS576" s="22"/>
      <c r="RAT576" s="22"/>
      <c r="RAU576" s="22"/>
      <c r="RAV576" s="22"/>
      <c r="RAW576" s="22"/>
      <c r="RAX576" s="22"/>
      <c r="RAY576" s="22"/>
      <c r="RAZ576" s="22"/>
      <c r="RBA576" s="22"/>
      <c r="RBB576" s="22"/>
      <c r="RBC576" s="22"/>
      <c r="RBD576" s="22"/>
      <c r="RBE576" s="22"/>
      <c r="RBF576" s="22"/>
      <c r="RBG576" s="22"/>
      <c r="RBH576" s="22"/>
      <c r="RBI576" s="22"/>
      <c r="RBJ576" s="22"/>
      <c r="RBK576" s="22"/>
      <c r="RBL576" s="22"/>
      <c r="RBM576" s="22"/>
      <c r="RBN576" s="22"/>
      <c r="RBO576" s="22"/>
      <c r="RBP576" s="22"/>
      <c r="RBQ576" s="22"/>
      <c r="RBR576" s="22"/>
      <c r="RBS576" s="22"/>
      <c r="RBT576" s="22"/>
      <c r="RBU576" s="22"/>
      <c r="RBV576" s="22"/>
      <c r="RBW576" s="22"/>
      <c r="RBX576" s="22"/>
      <c r="RBY576" s="22"/>
      <c r="RBZ576" s="22"/>
      <c r="RCA576" s="22"/>
      <c r="RCB576" s="22"/>
      <c r="RCC576" s="22"/>
      <c r="RCD576" s="22"/>
      <c r="RCE576" s="22"/>
      <c r="RCF576" s="22"/>
      <c r="RCG576" s="22"/>
      <c r="RCH576" s="22"/>
      <c r="RCI576" s="22"/>
      <c r="RCJ576" s="22"/>
      <c r="RCK576" s="22"/>
      <c r="RCL576" s="22"/>
      <c r="RCM576" s="22"/>
      <c r="RCN576" s="22"/>
      <c r="RCO576" s="22"/>
      <c r="RCP576" s="22"/>
      <c r="RCQ576" s="22"/>
      <c r="RCR576" s="22"/>
      <c r="RCS576" s="22"/>
      <c r="RCT576" s="22"/>
      <c r="RCU576" s="22"/>
      <c r="RCV576" s="22"/>
      <c r="RCW576" s="22"/>
      <c r="RCX576" s="22"/>
      <c r="RCY576" s="22"/>
      <c r="RCZ576" s="22"/>
      <c r="RDA576" s="22"/>
      <c r="RDB576" s="22"/>
      <c r="RDC576" s="22"/>
      <c r="RDD576" s="22"/>
      <c r="RDE576" s="22"/>
      <c r="RDF576" s="22"/>
      <c r="RDG576" s="22"/>
      <c r="RDH576" s="22"/>
      <c r="RDI576" s="22"/>
      <c r="RDJ576" s="22"/>
      <c r="RDK576" s="22"/>
      <c r="RDL576" s="22"/>
      <c r="RDM576" s="22"/>
      <c r="RDN576" s="22"/>
      <c r="RDO576" s="22"/>
      <c r="RDP576" s="22"/>
      <c r="RDQ576" s="22"/>
      <c r="RDR576" s="22"/>
      <c r="RDS576" s="22"/>
      <c r="RDT576" s="22"/>
      <c r="RDU576" s="22"/>
      <c r="RDV576" s="22"/>
      <c r="RDW576" s="22"/>
      <c r="RDX576" s="22"/>
      <c r="RDY576" s="22"/>
      <c r="RDZ576" s="22"/>
      <c r="REA576" s="22"/>
      <c r="REB576" s="22"/>
      <c r="REC576" s="22"/>
      <c r="RED576" s="22"/>
      <c r="REE576" s="22"/>
      <c r="REF576" s="22"/>
      <c r="REG576" s="22"/>
      <c r="REH576" s="22"/>
      <c r="REI576" s="22"/>
      <c r="REJ576" s="22"/>
      <c r="REK576" s="22"/>
      <c r="REL576" s="22"/>
      <c r="REM576" s="22"/>
      <c r="REN576" s="22"/>
      <c r="REO576" s="22"/>
      <c r="REP576" s="22"/>
      <c r="REQ576" s="22"/>
      <c r="RER576" s="22"/>
      <c r="RES576" s="22"/>
      <c r="RET576" s="22"/>
      <c r="REU576" s="22"/>
      <c r="REV576" s="22"/>
      <c r="REW576" s="22"/>
      <c r="REX576" s="22"/>
      <c r="REY576" s="22"/>
      <c r="REZ576" s="22"/>
      <c r="RFA576" s="22"/>
      <c r="RFB576" s="22"/>
      <c r="RFC576" s="22"/>
      <c r="RFD576" s="22"/>
      <c r="RFE576" s="22"/>
      <c r="RFF576" s="22"/>
      <c r="RFG576" s="22"/>
      <c r="RFH576" s="22"/>
      <c r="RFI576" s="22"/>
      <c r="RFJ576" s="22"/>
      <c r="RFK576" s="22"/>
      <c r="RFL576" s="22"/>
      <c r="RFM576" s="22"/>
      <c r="RFN576" s="22"/>
      <c r="RFO576" s="22"/>
      <c r="RFP576" s="22"/>
      <c r="RFQ576" s="22"/>
      <c r="RFR576" s="22"/>
      <c r="RFS576" s="22"/>
      <c r="RFT576" s="22"/>
      <c r="RFU576" s="22"/>
      <c r="RFV576" s="22"/>
      <c r="RFW576" s="22"/>
      <c r="RFX576" s="22"/>
      <c r="RFY576" s="22"/>
      <c r="RFZ576" s="22"/>
      <c r="RGA576" s="22"/>
      <c r="RGB576" s="22"/>
      <c r="RGC576" s="22"/>
      <c r="RGD576" s="22"/>
      <c r="RGE576" s="22"/>
      <c r="RGF576" s="22"/>
      <c r="RGG576" s="22"/>
      <c r="RGH576" s="22"/>
      <c r="RGI576" s="22"/>
      <c r="RGJ576" s="22"/>
      <c r="RGK576" s="22"/>
      <c r="RGL576" s="22"/>
      <c r="RGM576" s="22"/>
      <c r="RGN576" s="22"/>
      <c r="RGO576" s="22"/>
      <c r="RGP576" s="22"/>
      <c r="RGQ576" s="22"/>
      <c r="RGR576" s="22"/>
      <c r="RGS576" s="22"/>
      <c r="RGT576" s="22"/>
      <c r="RGU576" s="22"/>
      <c r="RGV576" s="22"/>
      <c r="RGW576" s="22"/>
      <c r="RGX576" s="22"/>
      <c r="RGY576" s="22"/>
      <c r="RGZ576" s="22"/>
      <c r="RHA576" s="22"/>
      <c r="RHB576" s="22"/>
      <c r="RHC576" s="22"/>
      <c r="RHD576" s="22"/>
      <c r="RHE576" s="22"/>
      <c r="RHF576" s="22"/>
      <c r="RHG576" s="22"/>
      <c r="RHH576" s="22"/>
      <c r="RHI576" s="22"/>
      <c r="RHJ576" s="22"/>
      <c r="RHK576" s="22"/>
      <c r="RHL576" s="22"/>
      <c r="RHM576" s="22"/>
      <c r="RHN576" s="22"/>
      <c r="RHO576" s="22"/>
      <c r="RHP576" s="22"/>
      <c r="RHQ576" s="22"/>
      <c r="RHR576" s="22"/>
      <c r="RHS576" s="22"/>
      <c r="RHT576" s="22"/>
      <c r="RHU576" s="22"/>
      <c r="RHV576" s="22"/>
      <c r="RHW576" s="22"/>
      <c r="RHX576" s="22"/>
      <c r="RHY576" s="22"/>
      <c r="RHZ576" s="22"/>
      <c r="RIA576" s="22"/>
      <c r="RIB576" s="22"/>
      <c r="RIC576" s="22"/>
      <c r="RID576" s="22"/>
      <c r="RIE576" s="22"/>
      <c r="RIF576" s="22"/>
      <c r="RIG576" s="22"/>
      <c r="RIH576" s="22"/>
      <c r="RII576" s="22"/>
      <c r="RIJ576" s="22"/>
      <c r="RIK576" s="22"/>
      <c r="RIL576" s="22"/>
      <c r="RIM576" s="22"/>
      <c r="RIN576" s="22"/>
      <c r="RIO576" s="22"/>
      <c r="RIP576" s="22"/>
      <c r="RIQ576" s="22"/>
      <c r="RIR576" s="22"/>
      <c r="RIS576" s="22"/>
      <c r="RIT576" s="22"/>
      <c r="RIU576" s="22"/>
      <c r="RIV576" s="22"/>
      <c r="RIW576" s="22"/>
      <c r="RIX576" s="22"/>
      <c r="RIY576" s="22"/>
      <c r="RIZ576" s="22"/>
      <c r="RJA576" s="22"/>
      <c r="RJB576" s="22"/>
      <c r="RJC576" s="22"/>
      <c r="RJD576" s="22"/>
      <c r="RJE576" s="22"/>
      <c r="RJF576" s="22"/>
      <c r="RJG576" s="22"/>
      <c r="RJH576" s="22"/>
      <c r="RJI576" s="22"/>
      <c r="RJJ576" s="22"/>
      <c r="RJK576" s="22"/>
      <c r="RJL576" s="22"/>
      <c r="RJM576" s="22"/>
      <c r="RJN576" s="22"/>
      <c r="RJO576" s="22"/>
      <c r="RJP576" s="22"/>
      <c r="RJQ576" s="22"/>
      <c r="RJR576" s="22"/>
      <c r="RJS576" s="22"/>
      <c r="RJT576" s="22"/>
      <c r="RJU576" s="22"/>
      <c r="RJV576" s="22"/>
      <c r="RJW576" s="22"/>
      <c r="RJX576" s="22"/>
      <c r="RJY576" s="22"/>
      <c r="RJZ576" s="22"/>
      <c r="RKA576" s="22"/>
      <c r="RKB576" s="22"/>
      <c r="RKC576" s="22"/>
      <c r="RKD576" s="22"/>
      <c r="RKE576" s="22"/>
      <c r="RKF576" s="22"/>
      <c r="RKG576" s="22"/>
      <c r="RKH576" s="22"/>
      <c r="RKI576" s="22"/>
      <c r="RKJ576" s="22"/>
      <c r="RKK576" s="22"/>
      <c r="RKL576" s="22"/>
      <c r="RKM576" s="22"/>
      <c r="RKN576" s="22"/>
      <c r="RKO576" s="22"/>
      <c r="RKP576" s="22"/>
      <c r="RKQ576" s="22"/>
      <c r="RKR576" s="22"/>
      <c r="RKS576" s="22"/>
      <c r="RKT576" s="22"/>
      <c r="RKU576" s="22"/>
      <c r="RKV576" s="22"/>
      <c r="RKW576" s="22"/>
      <c r="RKX576" s="22"/>
      <c r="RKY576" s="22"/>
      <c r="RKZ576" s="22"/>
      <c r="RLA576" s="22"/>
      <c r="RLB576" s="22"/>
      <c r="RLC576" s="22"/>
      <c r="RLD576" s="22"/>
      <c r="RLE576" s="22"/>
      <c r="RLF576" s="22"/>
      <c r="RLG576" s="22"/>
      <c r="RLH576" s="22"/>
      <c r="RLI576" s="22"/>
      <c r="RLJ576" s="22"/>
      <c r="RLK576" s="22"/>
      <c r="RLL576" s="22"/>
      <c r="RLM576" s="22"/>
      <c r="RLN576" s="22"/>
      <c r="RLO576" s="22"/>
      <c r="RLP576" s="22"/>
      <c r="RLQ576" s="22"/>
      <c r="RLR576" s="22"/>
      <c r="RLS576" s="22"/>
      <c r="RLT576" s="22"/>
      <c r="RLU576" s="22"/>
      <c r="RLV576" s="22"/>
      <c r="RLW576" s="22"/>
      <c r="RLX576" s="22"/>
      <c r="RLY576" s="22"/>
      <c r="RLZ576" s="22"/>
      <c r="RMA576" s="22"/>
      <c r="RMB576" s="22"/>
      <c r="RMC576" s="22"/>
      <c r="RMD576" s="22"/>
      <c r="RME576" s="22"/>
      <c r="RMF576" s="22"/>
      <c r="RMG576" s="22"/>
      <c r="RMH576" s="22"/>
      <c r="RMI576" s="22"/>
      <c r="RMJ576" s="22"/>
      <c r="RMK576" s="22"/>
      <c r="RML576" s="22"/>
      <c r="RMM576" s="22"/>
      <c r="RMN576" s="22"/>
      <c r="RMO576" s="22"/>
      <c r="RMP576" s="22"/>
      <c r="RMQ576" s="22"/>
      <c r="RMR576" s="22"/>
      <c r="RMS576" s="22"/>
      <c r="RMT576" s="22"/>
      <c r="RMU576" s="22"/>
      <c r="RMV576" s="22"/>
      <c r="RMW576" s="22"/>
      <c r="RMX576" s="22"/>
      <c r="RMY576" s="22"/>
      <c r="RMZ576" s="22"/>
      <c r="RNA576" s="22"/>
      <c r="RNB576" s="22"/>
      <c r="RNC576" s="22"/>
      <c r="RND576" s="22"/>
      <c r="RNE576" s="22"/>
      <c r="RNF576" s="22"/>
      <c r="RNG576" s="22"/>
      <c r="RNH576" s="22"/>
      <c r="RNI576" s="22"/>
      <c r="RNJ576" s="22"/>
      <c r="RNK576" s="22"/>
      <c r="RNL576" s="22"/>
      <c r="RNM576" s="22"/>
      <c r="RNN576" s="22"/>
      <c r="RNO576" s="22"/>
      <c r="RNP576" s="22"/>
      <c r="RNQ576" s="22"/>
      <c r="RNR576" s="22"/>
      <c r="RNS576" s="22"/>
      <c r="RNT576" s="22"/>
      <c r="RNU576" s="22"/>
      <c r="RNV576" s="22"/>
      <c r="RNW576" s="22"/>
      <c r="RNX576" s="22"/>
      <c r="RNY576" s="22"/>
      <c r="RNZ576" s="22"/>
      <c r="ROA576" s="22"/>
      <c r="ROB576" s="22"/>
      <c r="ROC576" s="22"/>
      <c r="ROD576" s="22"/>
      <c r="ROE576" s="22"/>
      <c r="ROF576" s="22"/>
      <c r="ROG576" s="22"/>
      <c r="ROH576" s="22"/>
      <c r="ROI576" s="22"/>
      <c r="ROJ576" s="22"/>
      <c r="ROK576" s="22"/>
      <c r="ROL576" s="22"/>
      <c r="ROM576" s="22"/>
      <c r="RON576" s="22"/>
      <c r="ROO576" s="22"/>
      <c r="ROP576" s="22"/>
      <c r="ROQ576" s="22"/>
      <c r="ROR576" s="22"/>
      <c r="ROS576" s="22"/>
      <c r="ROT576" s="22"/>
      <c r="ROU576" s="22"/>
      <c r="ROV576" s="22"/>
      <c r="ROW576" s="22"/>
      <c r="ROX576" s="22"/>
      <c r="ROY576" s="22"/>
      <c r="ROZ576" s="22"/>
      <c r="RPA576" s="22"/>
      <c r="RPB576" s="22"/>
      <c r="RPC576" s="22"/>
      <c r="RPD576" s="22"/>
      <c r="RPE576" s="22"/>
      <c r="RPF576" s="22"/>
      <c r="RPG576" s="22"/>
      <c r="RPH576" s="22"/>
      <c r="RPI576" s="22"/>
      <c r="RPJ576" s="22"/>
      <c r="RPK576" s="22"/>
      <c r="RPL576" s="22"/>
      <c r="RPM576" s="22"/>
      <c r="RPN576" s="22"/>
      <c r="RPO576" s="22"/>
      <c r="RPP576" s="22"/>
      <c r="RPQ576" s="22"/>
      <c r="RPR576" s="22"/>
      <c r="RPS576" s="22"/>
      <c r="RPT576" s="22"/>
      <c r="RPU576" s="22"/>
      <c r="RPV576" s="22"/>
      <c r="RPW576" s="22"/>
      <c r="RPX576" s="22"/>
      <c r="RPY576" s="22"/>
      <c r="RPZ576" s="22"/>
      <c r="RQA576" s="22"/>
      <c r="RQB576" s="22"/>
      <c r="RQC576" s="22"/>
      <c r="RQD576" s="22"/>
      <c r="RQE576" s="22"/>
      <c r="RQF576" s="22"/>
      <c r="RQG576" s="22"/>
      <c r="RQH576" s="22"/>
      <c r="RQI576" s="22"/>
      <c r="RQJ576" s="22"/>
      <c r="RQK576" s="22"/>
      <c r="RQL576" s="22"/>
      <c r="RQM576" s="22"/>
      <c r="RQN576" s="22"/>
      <c r="RQO576" s="22"/>
      <c r="RQP576" s="22"/>
      <c r="RQQ576" s="22"/>
      <c r="RQR576" s="22"/>
      <c r="RQS576" s="22"/>
      <c r="RQT576" s="22"/>
      <c r="RQU576" s="22"/>
      <c r="RQV576" s="22"/>
      <c r="RQW576" s="22"/>
      <c r="RQX576" s="22"/>
      <c r="RQY576" s="22"/>
      <c r="RQZ576" s="22"/>
      <c r="RRA576" s="22"/>
      <c r="RRB576" s="22"/>
      <c r="RRC576" s="22"/>
      <c r="RRD576" s="22"/>
      <c r="RRE576" s="22"/>
      <c r="RRF576" s="22"/>
      <c r="RRG576" s="22"/>
      <c r="RRH576" s="22"/>
      <c r="RRI576" s="22"/>
      <c r="RRJ576" s="22"/>
      <c r="RRK576" s="22"/>
      <c r="RRL576" s="22"/>
      <c r="RRM576" s="22"/>
      <c r="RRN576" s="22"/>
      <c r="RRO576" s="22"/>
      <c r="RRP576" s="22"/>
      <c r="RRQ576" s="22"/>
      <c r="RRR576" s="22"/>
      <c r="RRS576" s="22"/>
      <c r="RRT576" s="22"/>
      <c r="RRU576" s="22"/>
      <c r="RRV576" s="22"/>
      <c r="RRW576" s="22"/>
      <c r="RRX576" s="22"/>
      <c r="RRY576" s="22"/>
      <c r="RRZ576" s="22"/>
      <c r="RSA576" s="22"/>
      <c r="RSB576" s="22"/>
      <c r="RSC576" s="22"/>
      <c r="RSD576" s="22"/>
      <c r="RSE576" s="22"/>
      <c r="RSF576" s="22"/>
      <c r="RSG576" s="22"/>
      <c r="RSH576" s="22"/>
      <c r="RSI576" s="22"/>
      <c r="RSJ576" s="22"/>
      <c r="RSK576" s="22"/>
      <c r="RSL576" s="22"/>
      <c r="RSM576" s="22"/>
      <c r="RSN576" s="22"/>
      <c r="RSO576" s="22"/>
      <c r="RSP576" s="22"/>
      <c r="RSQ576" s="22"/>
      <c r="RSR576" s="22"/>
      <c r="RSS576" s="22"/>
      <c r="RST576" s="22"/>
      <c r="RSU576" s="22"/>
      <c r="RSV576" s="22"/>
      <c r="RSW576" s="22"/>
      <c r="RSX576" s="22"/>
      <c r="RSY576" s="22"/>
      <c r="RSZ576" s="22"/>
      <c r="RTA576" s="22"/>
      <c r="RTB576" s="22"/>
      <c r="RTC576" s="22"/>
      <c r="RTD576" s="22"/>
      <c r="RTE576" s="22"/>
      <c r="RTF576" s="22"/>
      <c r="RTG576" s="22"/>
      <c r="RTH576" s="22"/>
      <c r="RTI576" s="22"/>
      <c r="RTJ576" s="22"/>
      <c r="RTK576" s="22"/>
      <c r="RTL576" s="22"/>
      <c r="RTM576" s="22"/>
      <c r="RTN576" s="22"/>
      <c r="RTO576" s="22"/>
      <c r="RTP576" s="22"/>
      <c r="RTQ576" s="22"/>
      <c r="RTR576" s="22"/>
      <c r="RTS576" s="22"/>
      <c r="RTT576" s="22"/>
      <c r="RTU576" s="22"/>
      <c r="RTV576" s="22"/>
      <c r="RTW576" s="22"/>
      <c r="RTX576" s="22"/>
      <c r="RTY576" s="22"/>
      <c r="RTZ576" s="22"/>
      <c r="RUA576" s="22"/>
      <c r="RUB576" s="22"/>
      <c r="RUC576" s="22"/>
      <c r="RUD576" s="22"/>
      <c r="RUE576" s="22"/>
      <c r="RUF576" s="22"/>
      <c r="RUG576" s="22"/>
      <c r="RUH576" s="22"/>
      <c r="RUI576" s="22"/>
      <c r="RUJ576" s="22"/>
      <c r="RUK576" s="22"/>
      <c r="RUL576" s="22"/>
      <c r="RUM576" s="22"/>
      <c r="RUN576" s="22"/>
      <c r="RUO576" s="22"/>
      <c r="RUP576" s="22"/>
      <c r="RUQ576" s="22"/>
      <c r="RUR576" s="22"/>
      <c r="RUS576" s="22"/>
      <c r="RUT576" s="22"/>
      <c r="RUU576" s="22"/>
      <c r="RUV576" s="22"/>
      <c r="RUW576" s="22"/>
      <c r="RUX576" s="22"/>
      <c r="RUY576" s="22"/>
      <c r="RUZ576" s="22"/>
      <c r="RVA576" s="22"/>
      <c r="RVB576" s="22"/>
      <c r="RVC576" s="22"/>
      <c r="RVD576" s="22"/>
      <c r="RVE576" s="22"/>
      <c r="RVF576" s="22"/>
      <c r="RVG576" s="22"/>
      <c r="RVH576" s="22"/>
      <c r="RVI576" s="22"/>
      <c r="RVJ576" s="22"/>
      <c r="RVK576" s="22"/>
      <c r="RVL576" s="22"/>
      <c r="RVM576" s="22"/>
      <c r="RVN576" s="22"/>
      <c r="RVO576" s="22"/>
      <c r="RVP576" s="22"/>
      <c r="RVQ576" s="22"/>
      <c r="RVR576" s="22"/>
      <c r="RVS576" s="22"/>
      <c r="RVT576" s="22"/>
      <c r="RVU576" s="22"/>
      <c r="RVV576" s="22"/>
      <c r="RVW576" s="22"/>
      <c r="RVX576" s="22"/>
      <c r="RVY576" s="22"/>
      <c r="RVZ576" s="22"/>
      <c r="RWA576" s="22"/>
      <c r="RWB576" s="22"/>
      <c r="RWC576" s="22"/>
      <c r="RWD576" s="22"/>
      <c r="RWE576" s="22"/>
      <c r="RWF576" s="22"/>
      <c r="RWG576" s="22"/>
      <c r="RWH576" s="22"/>
      <c r="RWI576" s="22"/>
      <c r="RWJ576" s="22"/>
      <c r="RWK576" s="22"/>
      <c r="RWL576" s="22"/>
      <c r="RWM576" s="22"/>
      <c r="RWN576" s="22"/>
      <c r="RWO576" s="22"/>
      <c r="RWP576" s="22"/>
      <c r="RWQ576" s="22"/>
      <c r="RWR576" s="22"/>
      <c r="RWS576" s="22"/>
      <c r="RWT576" s="22"/>
      <c r="RWU576" s="22"/>
      <c r="RWV576" s="22"/>
      <c r="RWW576" s="22"/>
      <c r="RWX576" s="22"/>
      <c r="RWY576" s="22"/>
      <c r="RWZ576" s="22"/>
      <c r="RXA576" s="22"/>
      <c r="RXB576" s="22"/>
      <c r="RXC576" s="22"/>
      <c r="RXD576" s="22"/>
      <c r="RXE576" s="22"/>
      <c r="RXF576" s="22"/>
      <c r="RXG576" s="22"/>
      <c r="RXH576" s="22"/>
      <c r="RXI576" s="22"/>
      <c r="RXJ576" s="22"/>
      <c r="RXK576" s="22"/>
      <c r="RXL576" s="22"/>
      <c r="RXM576" s="22"/>
      <c r="RXN576" s="22"/>
      <c r="RXO576" s="22"/>
      <c r="RXP576" s="22"/>
      <c r="RXQ576" s="22"/>
      <c r="RXR576" s="22"/>
      <c r="RXS576" s="22"/>
      <c r="RXT576" s="22"/>
      <c r="RXU576" s="22"/>
      <c r="RXV576" s="22"/>
      <c r="RXW576" s="22"/>
      <c r="RXX576" s="22"/>
      <c r="RXY576" s="22"/>
      <c r="RXZ576" s="22"/>
      <c r="RYA576" s="22"/>
      <c r="RYB576" s="22"/>
      <c r="RYC576" s="22"/>
      <c r="RYD576" s="22"/>
      <c r="RYE576" s="22"/>
      <c r="RYF576" s="22"/>
      <c r="RYG576" s="22"/>
      <c r="RYH576" s="22"/>
      <c r="RYI576" s="22"/>
      <c r="RYJ576" s="22"/>
      <c r="RYK576" s="22"/>
      <c r="RYL576" s="22"/>
      <c r="RYM576" s="22"/>
      <c r="RYN576" s="22"/>
      <c r="RYO576" s="22"/>
      <c r="RYP576" s="22"/>
      <c r="RYQ576" s="22"/>
      <c r="RYR576" s="22"/>
      <c r="RYS576" s="22"/>
      <c r="RYT576" s="22"/>
      <c r="RYU576" s="22"/>
      <c r="RYV576" s="22"/>
      <c r="RYW576" s="22"/>
      <c r="RYX576" s="22"/>
      <c r="RYY576" s="22"/>
      <c r="RYZ576" s="22"/>
      <c r="RZA576" s="22"/>
      <c r="RZB576" s="22"/>
      <c r="RZC576" s="22"/>
      <c r="RZD576" s="22"/>
      <c r="RZE576" s="22"/>
      <c r="RZF576" s="22"/>
      <c r="RZG576" s="22"/>
      <c r="RZH576" s="22"/>
      <c r="RZI576" s="22"/>
      <c r="RZJ576" s="22"/>
      <c r="RZK576" s="22"/>
      <c r="RZL576" s="22"/>
      <c r="RZM576" s="22"/>
      <c r="RZN576" s="22"/>
      <c r="RZO576" s="22"/>
      <c r="RZP576" s="22"/>
      <c r="RZQ576" s="22"/>
      <c r="RZR576" s="22"/>
      <c r="RZS576" s="22"/>
      <c r="RZT576" s="22"/>
      <c r="RZU576" s="22"/>
      <c r="RZV576" s="22"/>
      <c r="RZW576" s="22"/>
      <c r="RZX576" s="22"/>
      <c r="RZY576" s="22"/>
      <c r="RZZ576" s="22"/>
      <c r="SAA576" s="22"/>
      <c r="SAB576" s="22"/>
      <c r="SAC576" s="22"/>
      <c r="SAD576" s="22"/>
      <c r="SAE576" s="22"/>
      <c r="SAF576" s="22"/>
      <c r="SAG576" s="22"/>
      <c r="SAH576" s="22"/>
      <c r="SAI576" s="22"/>
      <c r="SAJ576" s="22"/>
      <c r="SAK576" s="22"/>
      <c r="SAL576" s="22"/>
      <c r="SAM576" s="22"/>
      <c r="SAN576" s="22"/>
      <c r="SAO576" s="22"/>
      <c r="SAP576" s="22"/>
      <c r="SAQ576" s="22"/>
      <c r="SAR576" s="22"/>
      <c r="SAS576" s="22"/>
      <c r="SAT576" s="22"/>
      <c r="SAU576" s="22"/>
      <c r="SAV576" s="22"/>
      <c r="SAW576" s="22"/>
      <c r="SAX576" s="22"/>
      <c r="SAY576" s="22"/>
      <c r="SAZ576" s="22"/>
      <c r="SBA576" s="22"/>
      <c r="SBB576" s="22"/>
      <c r="SBC576" s="22"/>
      <c r="SBD576" s="22"/>
      <c r="SBE576" s="22"/>
      <c r="SBF576" s="22"/>
      <c r="SBG576" s="22"/>
      <c r="SBH576" s="22"/>
      <c r="SBI576" s="22"/>
      <c r="SBJ576" s="22"/>
      <c r="SBK576" s="22"/>
      <c r="SBL576" s="22"/>
      <c r="SBM576" s="22"/>
      <c r="SBN576" s="22"/>
      <c r="SBO576" s="22"/>
      <c r="SBP576" s="22"/>
      <c r="SBQ576" s="22"/>
      <c r="SBR576" s="22"/>
      <c r="SBS576" s="22"/>
      <c r="SBT576" s="22"/>
      <c r="SBU576" s="22"/>
      <c r="SBV576" s="22"/>
      <c r="SBW576" s="22"/>
      <c r="SBX576" s="22"/>
      <c r="SBY576" s="22"/>
      <c r="SBZ576" s="22"/>
      <c r="SCA576" s="22"/>
      <c r="SCB576" s="22"/>
      <c r="SCC576" s="22"/>
      <c r="SCD576" s="22"/>
      <c r="SCE576" s="22"/>
      <c r="SCF576" s="22"/>
      <c r="SCG576" s="22"/>
      <c r="SCH576" s="22"/>
      <c r="SCI576" s="22"/>
      <c r="SCJ576" s="22"/>
      <c r="SCK576" s="22"/>
      <c r="SCL576" s="22"/>
      <c r="SCM576" s="22"/>
      <c r="SCN576" s="22"/>
      <c r="SCO576" s="22"/>
      <c r="SCP576" s="22"/>
      <c r="SCQ576" s="22"/>
      <c r="SCR576" s="22"/>
      <c r="SCS576" s="22"/>
      <c r="SCT576" s="22"/>
      <c r="SCU576" s="22"/>
      <c r="SCV576" s="22"/>
      <c r="SCW576" s="22"/>
      <c r="SCX576" s="22"/>
      <c r="SCY576" s="22"/>
      <c r="SCZ576" s="22"/>
      <c r="SDA576" s="22"/>
      <c r="SDB576" s="22"/>
      <c r="SDC576" s="22"/>
      <c r="SDD576" s="22"/>
      <c r="SDE576" s="22"/>
      <c r="SDF576" s="22"/>
      <c r="SDG576" s="22"/>
      <c r="SDH576" s="22"/>
      <c r="SDI576" s="22"/>
      <c r="SDJ576" s="22"/>
      <c r="SDK576" s="22"/>
      <c r="SDL576" s="22"/>
      <c r="SDM576" s="22"/>
      <c r="SDN576" s="22"/>
      <c r="SDO576" s="22"/>
      <c r="SDP576" s="22"/>
      <c r="SDQ576" s="22"/>
      <c r="SDR576" s="22"/>
      <c r="SDS576" s="22"/>
      <c r="SDT576" s="22"/>
      <c r="SDU576" s="22"/>
      <c r="SDV576" s="22"/>
      <c r="SDW576" s="22"/>
      <c r="SDX576" s="22"/>
      <c r="SDY576" s="22"/>
      <c r="SDZ576" s="22"/>
      <c r="SEA576" s="22"/>
      <c r="SEB576" s="22"/>
      <c r="SEC576" s="22"/>
      <c r="SED576" s="22"/>
      <c r="SEE576" s="22"/>
      <c r="SEF576" s="22"/>
      <c r="SEG576" s="22"/>
      <c r="SEH576" s="22"/>
      <c r="SEI576" s="22"/>
      <c r="SEJ576" s="22"/>
      <c r="SEK576" s="22"/>
      <c r="SEL576" s="22"/>
      <c r="SEM576" s="22"/>
      <c r="SEN576" s="22"/>
      <c r="SEO576" s="22"/>
      <c r="SEP576" s="22"/>
      <c r="SEQ576" s="22"/>
      <c r="SER576" s="22"/>
      <c r="SES576" s="22"/>
      <c r="SET576" s="22"/>
      <c r="SEU576" s="22"/>
      <c r="SEV576" s="22"/>
      <c r="SEW576" s="22"/>
      <c r="SEX576" s="22"/>
      <c r="SEY576" s="22"/>
      <c r="SEZ576" s="22"/>
      <c r="SFA576" s="22"/>
      <c r="SFB576" s="22"/>
      <c r="SFC576" s="22"/>
      <c r="SFD576" s="22"/>
      <c r="SFE576" s="22"/>
      <c r="SFF576" s="22"/>
      <c r="SFG576" s="22"/>
      <c r="SFH576" s="22"/>
      <c r="SFI576" s="22"/>
      <c r="SFJ576" s="22"/>
      <c r="SFK576" s="22"/>
      <c r="SFL576" s="22"/>
      <c r="SFM576" s="22"/>
      <c r="SFN576" s="22"/>
      <c r="SFO576" s="22"/>
      <c r="SFP576" s="22"/>
      <c r="SFQ576" s="22"/>
      <c r="SFR576" s="22"/>
      <c r="SFS576" s="22"/>
      <c r="SFT576" s="22"/>
      <c r="SFU576" s="22"/>
      <c r="SFV576" s="22"/>
      <c r="SFW576" s="22"/>
      <c r="SFX576" s="22"/>
      <c r="SFY576" s="22"/>
      <c r="SFZ576" s="22"/>
      <c r="SGA576" s="22"/>
      <c r="SGB576" s="22"/>
      <c r="SGC576" s="22"/>
      <c r="SGD576" s="22"/>
      <c r="SGE576" s="22"/>
      <c r="SGF576" s="22"/>
      <c r="SGG576" s="22"/>
      <c r="SGH576" s="22"/>
      <c r="SGI576" s="22"/>
      <c r="SGJ576" s="22"/>
      <c r="SGK576" s="22"/>
      <c r="SGL576" s="22"/>
      <c r="SGM576" s="22"/>
      <c r="SGN576" s="22"/>
      <c r="SGO576" s="22"/>
      <c r="SGP576" s="22"/>
      <c r="SGQ576" s="22"/>
      <c r="SGR576" s="22"/>
      <c r="SGS576" s="22"/>
      <c r="SGT576" s="22"/>
      <c r="SGU576" s="22"/>
      <c r="SGV576" s="22"/>
      <c r="SGW576" s="22"/>
      <c r="SGX576" s="22"/>
      <c r="SGY576" s="22"/>
      <c r="SGZ576" s="22"/>
      <c r="SHA576" s="22"/>
      <c r="SHB576" s="22"/>
      <c r="SHC576" s="22"/>
      <c r="SHD576" s="22"/>
      <c r="SHE576" s="22"/>
      <c r="SHF576" s="22"/>
      <c r="SHG576" s="22"/>
      <c r="SHH576" s="22"/>
      <c r="SHI576" s="22"/>
      <c r="SHJ576" s="22"/>
      <c r="SHK576" s="22"/>
      <c r="SHL576" s="22"/>
      <c r="SHM576" s="22"/>
      <c r="SHN576" s="22"/>
      <c r="SHO576" s="22"/>
      <c r="SHP576" s="22"/>
      <c r="SHQ576" s="22"/>
      <c r="SHR576" s="22"/>
      <c r="SHS576" s="22"/>
      <c r="SHT576" s="22"/>
      <c r="SHU576" s="22"/>
      <c r="SHV576" s="22"/>
      <c r="SHW576" s="22"/>
      <c r="SHX576" s="22"/>
      <c r="SHY576" s="22"/>
      <c r="SHZ576" s="22"/>
      <c r="SIA576" s="22"/>
      <c r="SIB576" s="22"/>
      <c r="SIC576" s="22"/>
      <c r="SID576" s="22"/>
      <c r="SIE576" s="22"/>
      <c r="SIF576" s="22"/>
      <c r="SIG576" s="22"/>
      <c r="SIH576" s="22"/>
      <c r="SII576" s="22"/>
      <c r="SIJ576" s="22"/>
      <c r="SIK576" s="22"/>
      <c r="SIL576" s="22"/>
      <c r="SIM576" s="22"/>
      <c r="SIN576" s="22"/>
      <c r="SIO576" s="22"/>
      <c r="SIP576" s="22"/>
      <c r="SIQ576" s="22"/>
      <c r="SIR576" s="22"/>
      <c r="SIS576" s="22"/>
      <c r="SIT576" s="22"/>
      <c r="SIU576" s="22"/>
      <c r="SIV576" s="22"/>
      <c r="SIW576" s="22"/>
      <c r="SIX576" s="22"/>
      <c r="SIY576" s="22"/>
      <c r="SIZ576" s="22"/>
      <c r="SJA576" s="22"/>
      <c r="SJB576" s="22"/>
      <c r="SJC576" s="22"/>
      <c r="SJD576" s="22"/>
      <c r="SJE576" s="22"/>
      <c r="SJF576" s="22"/>
      <c r="SJG576" s="22"/>
      <c r="SJH576" s="22"/>
      <c r="SJI576" s="22"/>
      <c r="SJJ576" s="22"/>
      <c r="SJK576" s="22"/>
      <c r="SJL576" s="22"/>
      <c r="SJM576" s="22"/>
      <c r="SJN576" s="22"/>
      <c r="SJO576" s="22"/>
      <c r="SJP576" s="22"/>
      <c r="SJQ576" s="22"/>
      <c r="SJR576" s="22"/>
      <c r="SJS576" s="22"/>
      <c r="SJT576" s="22"/>
      <c r="SJU576" s="22"/>
      <c r="SJV576" s="22"/>
      <c r="SJW576" s="22"/>
      <c r="SJX576" s="22"/>
      <c r="SJY576" s="22"/>
      <c r="SJZ576" s="22"/>
      <c r="SKA576" s="22"/>
      <c r="SKB576" s="22"/>
      <c r="SKC576" s="22"/>
      <c r="SKD576" s="22"/>
      <c r="SKE576" s="22"/>
      <c r="SKF576" s="22"/>
      <c r="SKG576" s="22"/>
      <c r="SKH576" s="22"/>
      <c r="SKI576" s="22"/>
      <c r="SKJ576" s="22"/>
      <c r="SKK576" s="22"/>
      <c r="SKL576" s="22"/>
      <c r="SKM576" s="22"/>
      <c r="SKN576" s="22"/>
      <c r="SKO576" s="22"/>
      <c r="SKP576" s="22"/>
      <c r="SKQ576" s="22"/>
      <c r="SKR576" s="22"/>
      <c r="SKS576" s="22"/>
      <c r="SKT576" s="22"/>
      <c r="SKU576" s="22"/>
      <c r="SKV576" s="22"/>
      <c r="SKW576" s="22"/>
      <c r="SKX576" s="22"/>
      <c r="SKY576" s="22"/>
      <c r="SKZ576" s="22"/>
      <c r="SLA576" s="22"/>
      <c r="SLB576" s="22"/>
      <c r="SLC576" s="22"/>
      <c r="SLD576" s="22"/>
      <c r="SLE576" s="22"/>
      <c r="SLF576" s="22"/>
      <c r="SLG576" s="22"/>
      <c r="SLH576" s="22"/>
      <c r="SLI576" s="22"/>
      <c r="SLJ576" s="22"/>
      <c r="SLK576" s="22"/>
      <c r="SLL576" s="22"/>
      <c r="SLM576" s="22"/>
      <c r="SLN576" s="22"/>
      <c r="SLO576" s="22"/>
      <c r="SLP576" s="22"/>
      <c r="SLQ576" s="22"/>
      <c r="SLR576" s="22"/>
      <c r="SLS576" s="22"/>
      <c r="SLT576" s="22"/>
      <c r="SLU576" s="22"/>
      <c r="SLV576" s="22"/>
      <c r="SLW576" s="22"/>
      <c r="SLX576" s="22"/>
      <c r="SLY576" s="22"/>
      <c r="SLZ576" s="22"/>
      <c r="SMA576" s="22"/>
      <c r="SMB576" s="22"/>
      <c r="SMC576" s="22"/>
      <c r="SMD576" s="22"/>
      <c r="SME576" s="22"/>
      <c r="SMF576" s="22"/>
      <c r="SMG576" s="22"/>
      <c r="SMH576" s="22"/>
      <c r="SMI576" s="22"/>
      <c r="SMJ576" s="22"/>
      <c r="SMK576" s="22"/>
      <c r="SML576" s="22"/>
      <c r="SMM576" s="22"/>
      <c r="SMN576" s="22"/>
      <c r="SMO576" s="22"/>
      <c r="SMP576" s="22"/>
      <c r="SMQ576" s="22"/>
      <c r="SMR576" s="22"/>
      <c r="SMS576" s="22"/>
      <c r="SMT576" s="22"/>
      <c r="SMU576" s="22"/>
      <c r="SMV576" s="22"/>
      <c r="SMW576" s="22"/>
      <c r="SMX576" s="22"/>
      <c r="SMY576" s="22"/>
      <c r="SMZ576" s="22"/>
      <c r="SNA576" s="22"/>
      <c r="SNB576" s="22"/>
      <c r="SNC576" s="22"/>
      <c r="SND576" s="22"/>
      <c r="SNE576" s="22"/>
      <c r="SNF576" s="22"/>
      <c r="SNG576" s="22"/>
      <c r="SNH576" s="22"/>
      <c r="SNI576" s="22"/>
      <c r="SNJ576" s="22"/>
      <c r="SNK576" s="22"/>
      <c r="SNL576" s="22"/>
      <c r="SNM576" s="22"/>
      <c r="SNN576" s="22"/>
      <c r="SNO576" s="22"/>
      <c r="SNP576" s="22"/>
      <c r="SNQ576" s="22"/>
      <c r="SNR576" s="22"/>
      <c r="SNS576" s="22"/>
      <c r="SNT576" s="22"/>
      <c r="SNU576" s="22"/>
      <c r="SNV576" s="22"/>
      <c r="SNW576" s="22"/>
      <c r="SNX576" s="22"/>
      <c r="SNY576" s="22"/>
      <c r="SNZ576" s="22"/>
      <c r="SOA576" s="22"/>
      <c r="SOB576" s="22"/>
      <c r="SOC576" s="22"/>
      <c r="SOD576" s="22"/>
      <c r="SOE576" s="22"/>
      <c r="SOF576" s="22"/>
      <c r="SOG576" s="22"/>
      <c r="SOH576" s="22"/>
      <c r="SOI576" s="22"/>
      <c r="SOJ576" s="22"/>
      <c r="SOK576" s="22"/>
      <c r="SOL576" s="22"/>
      <c r="SOM576" s="22"/>
      <c r="SON576" s="22"/>
      <c r="SOO576" s="22"/>
      <c r="SOP576" s="22"/>
      <c r="SOQ576" s="22"/>
      <c r="SOR576" s="22"/>
      <c r="SOS576" s="22"/>
      <c r="SOT576" s="22"/>
      <c r="SOU576" s="22"/>
      <c r="SOV576" s="22"/>
      <c r="SOW576" s="22"/>
      <c r="SOX576" s="22"/>
      <c r="SOY576" s="22"/>
      <c r="SOZ576" s="22"/>
      <c r="SPA576" s="22"/>
      <c r="SPB576" s="22"/>
      <c r="SPC576" s="22"/>
      <c r="SPD576" s="22"/>
      <c r="SPE576" s="22"/>
      <c r="SPF576" s="22"/>
      <c r="SPG576" s="22"/>
      <c r="SPH576" s="22"/>
      <c r="SPI576" s="22"/>
      <c r="SPJ576" s="22"/>
      <c r="SPK576" s="22"/>
      <c r="SPL576" s="22"/>
      <c r="SPM576" s="22"/>
      <c r="SPN576" s="22"/>
      <c r="SPO576" s="22"/>
      <c r="SPP576" s="22"/>
      <c r="SPQ576" s="22"/>
      <c r="SPR576" s="22"/>
      <c r="SPS576" s="22"/>
      <c r="SPT576" s="22"/>
      <c r="SPU576" s="22"/>
      <c r="SPV576" s="22"/>
      <c r="SPW576" s="22"/>
      <c r="SPX576" s="22"/>
      <c r="SPY576" s="22"/>
      <c r="SPZ576" s="22"/>
      <c r="SQA576" s="22"/>
      <c r="SQB576" s="22"/>
      <c r="SQC576" s="22"/>
      <c r="SQD576" s="22"/>
      <c r="SQE576" s="22"/>
      <c r="SQF576" s="22"/>
      <c r="SQG576" s="22"/>
      <c r="SQH576" s="22"/>
      <c r="SQI576" s="22"/>
      <c r="SQJ576" s="22"/>
      <c r="SQK576" s="22"/>
      <c r="SQL576" s="22"/>
      <c r="SQM576" s="22"/>
      <c r="SQN576" s="22"/>
      <c r="SQO576" s="22"/>
      <c r="SQP576" s="22"/>
      <c r="SQQ576" s="22"/>
      <c r="SQR576" s="22"/>
      <c r="SQS576" s="22"/>
      <c r="SQT576" s="22"/>
      <c r="SQU576" s="22"/>
      <c r="SQV576" s="22"/>
      <c r="SQW576" s="22"/>
      <c r="SQX576" s="22"/>
      <c r="SQY576" s="22"/>
      <c r="SQZ576" s="22"/>
      <c r="SRA576" s="22"/>
      <c r="SRB576" s="22"/>
      <c r="SRC576" s="22"/>
      <c r="SRD576" s="22"/>
      <c r="SRE576" s="22"/>
      <c r="SRF576" s="22"/>
      <c r="SRG576" s="22"/>
      <c r="SRH576" s="22"/>
      <c r="SRI576" s="22"/>
      <c r="SRJ576" s="22"/>
      <c r="SRK576" s="22"/>
      <c r="SRL576" s="22"/>
      <c r="SRM576" s="22"/>
      <c r="SRN576" s="22"/>
      <c r="SRO576" s="22"/>
      <c r="SRP576" s="22"/>
      <c r="SRQ576" s="22"/>
      <c r="SRR576" s="22"/>
      <c r="SRS576" s="22"/>
      <c r="SRT576" s="22"/>
      <c r="SRU576" s="22"/>
      <c r="SRV576" s="22"/>
      <c r="SRW576" s="22"/>
      <c r="SRX576" s="22"/>
      <c r="SRY576" s="22"/>
      <c r="SRZ576" s="22"/>
      <c r="SSA576" s="22"/>
      <c r="SSB576" s="22"/>
      <c r="SSC576" s="22"/>
      <c r="SSD576" s="22"/>
      <c r="SSE576" s="22"/>
      <c r="SSF576" s="22"/>
      <c r="SSG576" s="22"/>
      <c r="SSH576" s="22"/>
      <c r="SSI576" s="22"/>
      <c r="SSJ576" s="22"/>
      <c r="SSK576" s="22"/>
      <c r="SSL576" s="22"/>
      <c r="SSM576" s="22"/>
      <c r="SSN576" s="22"/>
      <c r="SSO576" s="22"/>
      <c r="SSP576" s="22"/>
      <c r="SSQ576" s="22"/>
      <c r="SSR576" s="22"/>
      <c r="SSS576" s="22"/>
      <c r="SST576" s="22"/>
      <c r="SSU576" s="22"/>
      <c r="SSV576" s="22"/>
      <c r="SSW576" s="22"/>
      <c r="SSX576" s="22"/>
      <c r="SSY576" s="22"/>
      <c r="SSZ576" s="22"/>
      <c r="STA576" s="22"/>
      <c r="STB576" s="22"/>
      <c r="STC576" s="22"/>
      <c r="STD576" s="22"/>
      <c r="STE576" s="22"/>
      <c r="STF576" s="22"/>
      <c r="STG576" s="22"/>
      <c r="STH576" s="22"/>
      <c r="STI576" s="22"/>
      <c r="STJ576" s="22"/>
      <c r="STK576" s="22"/>
      <c r="STL576" s="22"/>
      <c r="STM576" s="22"/>
      <c r="STN576" s="22"/>
      <c r="STO576" s="22"/>
      <c r="STP576" s="22"/>
      <c r="STQ576" s="22"/>
      <c r="STR576" s="22"/>
      <c r="STS576" s="22"/>
      <c r="STT576" s="22"/>
      <c r="STU576" s="22"/>
      <c r="STV576" s="22"/>
      <c r="STW576" s="22"/>
      <c r="STX576" s="22"/>
      <c r="STY576" s="22"/>
      <c r="STZ576" s="22"/>
      <c r="SUA576" s="22"/>
      <c r="SUB576" s="22"/>
      <c r="SUC576" s="22"/>
      <c r="SUD576" s="22"/>
      <c r="SUE576" s="22"/>
      <c r="SUF576" s="22"/>
      <c r="SUG576" s="22"/>
      <c r="SUH576" s="22"/>
      <c r="SUI576" s="22"/>
      <c r="SUJ576" s="22"/>
      <c r="SUK576" s="22"/>
      <c r="SUL576" s="22"/>
      <c r="SUM576" s="22"/>
      <c r="SUN576" s="22"/>
      <c r="SUO576" s="22"/>
      <c r="SUP576" s="22"/>
      <c r="SUQ576" s="22"/>
      <c r="SUR576" s="22"/>
      <c r="SUS576" s="22"/>
      <c r="SUT576" s="22"/>
      <c r="SUU576" s="22"/>
      <c r="SUV576" s="22"/>
      <c r="SUW576" s="22"/>
      <c r="SUX576" s="22"/>
      <c r="SUY576" s="22"/>
      <c r="SUZ576" s="22"/>
      <c r="SVA576" s="22"/>
      <c r="SVB576" s="22"/>
      <c r="SVC576" s="22"/>
      <c r="SVD576" s="22"/>
      <c r="SVE576" s="22"/>
      <c r="SVF576" s="22"/>
      <c r="SVG576" s="22"/>
      <c r="SVH576" s="22"/>
      <c r="SVI576" s="22"/>
      <c r="SVJ576" s="22"/>
      <c r="SVK576" s="22"/>
      <c r="SVL576" s="22"/>
      <c r="SVM576" s="22"/>
      <c r="SVN576" s="22"/>
      <c r="SVO576" s="22"/>
      <c r="SVP576" s="22"/>
      <c r="SVQ576" s="22"/>
      <c r="SVR576" s="22"/>
      <c r="SVS576" s="22"/>
      <c r="SVT576" s="22"/>
      <c r="SVU576" s="22"/>
      <c r="SVV576" s="22"/>
      <c r="SVW576" s="22"/>
      <c r="SVX576" s="22"/>
      <c r="SVY576" s="22"/>
      <c r="SVZ576" s="22"/>
      <c r="SWA576" s="22"/>
      <c r="SWB576" s="22"/>
      <c r="SWC576" s="22"/>
      <c r="SWD576" s="22"/>
      <c r="SWE576" s="22"/>
      <c r="SWF576" s="22"/>
      <c r="SWG576" s="22"/>
      <c r="SWH576" s="22"/>
      <c r="SWI576" s="22"/>
      <c r="SWJ576" s="22"/>
      <c r="SWK576" s="22"/>
      <c r="SWL576" s="22"/>
      <c r="SWM576" s="22"/>
      <c r="SWN576" s="22"/>
      <c r="SWO576" s="22"/>
      <c r="SWP576" s="22"/>
      <c r="SWQ576" s="22"/>
      <c r="SWR576" s="22"/>
      <c r="SWS576" s="22"/>
      <c r="SWT576" s="22"/>
      <c r="SWU576" s="22"/>
      <c r="SWV576" s="22"/>
      <c r="SWW576" s="22"/>
      <c r="SWX576" s="22"/>
      <c r="SWY576" s="22"/>
      <c r="SWZ576" s="22"/>
      <c r="SXA576" s="22"/>
      <c r="SXB576" s="22"/>
      <c r="SXC576" s="22"/>
      <c r="SXD576" s="22"/>
      <c r="SXE576" s="22"/>
      <c r="SXF576" s="22"/>
      <c r="SXG576" s="22"/>
      <c r="SXH576" s="22"/>
      <c r="SXI576" s="22"/>
      <c r="SXJ576" s="22"/>
      <c r="SXK576" s="22"/>
      <c r="SXL576" s="22"/>
      <c r="SXM576" s="22"/>
      <c r="SXN576" s="22"/>
      <c r="SXO576" s="22"/>
      <c r="SXP576" s="22"/>
      <c r="SXQ576" s="22"/>
      <c r="SXR576" s="22"/>
      <c r="SXS576" s="22"/>
      <c r="SXT576" s="22"/>
      <c r="SXU576" s="22"/>
      <c r="SXV576" s="22"/>
      <c r="SXW576" s="22"/>
      <c r="SXX576" s="22"/>
      <c r="SXY576" s="22"/>
      <c r="SXZ576" s="22"/>
      <c r="SYA576" s="22"/>
      <c r="SYB576" s="22"/>
      <c r="SYC576" s="22"/>
      <c r="SYD576" s="22"/>
      <c r="SYE576" s="22"/>
      <c r="SYF576" s="22"/>
      <c r="SYG576" s="22"/>
      <c r="SYH576" s="22"/>
      <c r="SYI576" s="22"/>
      <c r="SYJ576" s="22"/>
      <c r="SYK576" s="22"/>
      <c r="SYL576" s="22"/>
      <c r="SYM576" s="22"/>
      <c r="SYN576" s="22"/>
      <c r="SYO576" s="22"/>
      <c r="SYP576" s="22"/>
      <c r="SYQ576" s="22"/>
      <c r="SYR576" s="22"/>
      <c r="SYS576" s="22"/>
      <c r="SYT576" s="22"/>
      <c r="SYU576" s="22"/>
      <c r="SYV576" s="22"/>
      <c r="SYW576" s="22"/>
      <c r="SYX576" s="22"/>
      <c r="SYY576" s="22"/>
      <c r="SYZ576" s="22"/>
      <c r="SZA576" s="22"/>
      <c r="SZB576" s="22"/>
      <c r="SZC576" s="22"/>
      <c r="SZD576" s="22"/>
      <c r="SZE576" s="22"/>
      <c r="SZF576" s="22"/>
      <c r="SZG576" s="22"/>
      <c r="SZH576" s="22"/>
      <c r="SZI576" s="22"/>
      <c r="SZJ576" s="22"/>
      <c r="SZK576" s="22"/>
      <c r="SZL576" s="22"/>
      <c r="SZM576" s="22"/>
      <c r="SZN576" s="22"/>
      <c r="SZO576" s="22"/>
      <c r="SZP576" s="22"/>
      <c r="SZQ576" s="22"/>
      <c r="SZR576" s="22"/>
      <c r="SZS576" s="22"/>
      <c r="SZT576" s="22"/>
      <c r="SZU576" s="22"/>
      <c r="SZV576" s="22"/>
      <c r="SZW576" s="22"/>
      <c r="SZX576" s="22"/>
      <c r="SZY576" s="22"/>
      <c r="SZZ576" s="22"/>
      <c r="TAA576" s="22"/>
      <c r="TAB576" s="22"/>
      <c r="TAC576" s="22"/>
      <c r="TAD576" s="22"/>
      <c r="TAE576" s="22"/>
      <c r="TAF576" s="22"/>
      <c r="TAG576" s="22"/>
      <c r="TAH576" s="22"/>
      <c r="TAI576" s="22"/>
      <c r="TAJ576" s="22"/>
      <c r="TAK576" s="22"/>
      <c r="TAL576" s="22"/>
      <c r="TAM576" s="22"/>
      <c r="TAN576" s="22"/>
      <c r="TAO576" s="22"/>
      <c r="TAP576" s="22"/>
      <c r="TAQ576" s="22"/>
      <c r="TAR576" s="22"/>
      <c r="TAS576" s="22"/>
      <c r="TAT576" s="22"/>
      <c r="TAU576" s="22"/>
      <c r="TAV576" s="22"/>
      <c r="TAW576" s="22"/>
      <c r="TAX576" s="22"/>
      <c r="TAY576" s="22"/>
      <c r="TAZ576" s="22"/>
      <c r="TBA576" s="22"/>
      <c r="TBB576" s="22"/>
      <c r="TBC576" s="22"/>
      <c r="TBD576" s="22"/>
      <c r="TBE576" s="22"/>
      <c r="TBF576" s="22"/>
      <c r="TBG576" s="22"/>
      <c r="TBH576" s="22"/>
      <c r="TBI576" s="22"/>
      <c r="TBJ576" s="22"/>
      <c r="TBK576" s="22"/>
      <c r="TBL576" s="22"/>
      <c r="TBM576" s="22"/>
      <c r="TBN576" s="22"/>
      <c r="TBO576" s="22"/>
      <c r="TBP576" s="22"/>
      <c r="TBQ576" s="22"/>
      <c r="TBR576" s="22"/>
      <c r="TBS576" s="22"/>
      <c r="TBT576" s="22"/>
      <c r="TBU576" s="22"/>
      <c r="TBV576" s="22"/>
      <c r="TBW576" s="22"/>
      <c r="TBX576" s="22"/>
      <c r="TBY576" s="22"/>
      <c r="TBZ576" s="22"/>
      <c r="TCA576" s="22"/>
      <c r="TCB576" s="22"/>
      <c r="TCC576" s="22"/>
      <c r="TCD576" s="22"/>
      <c r="TCE576" s="22"/>
      <c r="TCF576" s="22"/>
      <c r="TCG576" s="22"/>
      <c r="TCH576" s="22"/>
      <c r="TCI576" s="22"/>
      <c r="TCJ576" s="22"/>
      <c r="TCK576" s="22"/>
      <c r="TCL576" s="22"/>
      <c r="TCM576" s="22"/>
      <c r="TCN576" s="22"/>
      <c r="TCO576" s="22"/>
      <c r="TCP576" s="22"/>
      <c r="TCQ576" s="22"/>
      <c r="TCR576" s="22"/>
      <c r="TCS576" s="22"/>
      <c r="TCT576" s="22"/>
      <c r="TCU576" s="22"/>
      <c r="TCV576" s="22"/>
      <c r="TCW576" s="22"/>
      <c r="TCX576" s="22"/>
      <c r="TCY576" s="22"/>
      <c r="TCZ576" s="22"/>
      <c r="TDA576" s="22"/>
      <c r="TDB576" s="22"/>
      <c r="TDC576" s="22"/>
      <c r="TDD576" s="22"/>
      <c r="TDE576" s="22"/>
      <c r="TDF576" s="22"/>
      <c r="TDG576" s="22"/>
      <c r="TDH576" s="22"/>
      <c r="TDI576" s="22"/>
      <c r="TDJ576" s="22"/>
      <c r="TDK576" s="22"/>
      <c r="TDL576" s="22"/>
      <c r="TDM576" s="22"/>
      <c r="TDN576" s="22"/>
      <c r="TDO576" s="22"/>
      <c r="TDP576" s="22"/>
      <c r="TDQ576" s="22"/>
      <c r="TDR576" s="22"/>
      <c r="TDS576" s="22"/>
      <c r="TDT576" s="22"/>
      <c r="TDU576" s="22"/>
      <c r="TDV576" s="22"/>
      <c r="TDW576" s="22"/>
      <c r="TDX576" s="22"/>
      <c r="TDY576" s="22"/>
      <c r="TDZ576" s="22"/>
      <c r="TEA576" s="22"/>
      <c r="TEB576" s="22"/>
      <c r="TEC576" s="22"/>
      <c r="TED576" s="22"/>
      <c r="TEE576" s="22"/>
      <c r="TEF576" s="22"/>
      <c r="TEG576" s="22"/>
      <c r="TEH576" s="22"/>
      <c r="TEI576" s="22"/>
      <c r="TEJ576" s="22"/>
      <c r="TEK576" s="22"/>
      <c r="TEL576" s="22"/>
      <c r="TEM576" s="22"/>
      <c r="TEN576" s="22"/>
      <c r="TEO576" s="22"/>
      <c r="TEP576" s="22"/>
      <c r="TEQ576" s="22"/>
      <c r="TER576" s="22"/>
      <c r="TES576" s="22"/>
      <c r="TET576" s="22"/>
      <c r="TEU576" s="22"/>
      <c r="TEV576" s="22"/>
      <c r="TEW576" s="22"/>
      <c r="TEX576" s="22"/>
      <c r="TEY576" s="22"/>
      <c r="TEZ576" s="22"/>
      <c r="TFA576" s="22"/>
      <c r="TFB576" s="22"/>
      <c r="TFC576" s="22"/>
      <c r="TFD576" s="22"/>
      <c r="TFE576" s="22"/>
      <c r="TFF576" s="22"/>
      <c r="TFG576" s="22"/>
      <c r="TFH576" s="22"/>
      <c r="TFI576" s="22"/>
      <c r="TFJ576" s="22"/>
      <c r="TFK576" s="22"/>
      <c r="TFL576" s="22"/>
      <c r="TFM576" s="22"/>
      <c r="TFN576" s="22"/>
      <c r="TFO576" s="22"/>
      <c r="TFP576" s="22"/>
      <c r="TFQ576" s="22"/>
      <c r="TFR576" s="22"/>
      <c r="TFS576" s="22"/>
      <c r="TFT576" s="22"/>
      <c r="TFU576" s="22"/>
      <c r="TFV576" s="22"/>
      <c r="TFW576" s="22"/>
      <c r="TFX576" s="22"/>
      <c r="TFY576" s="22"/>
      <c r="TFZ576" s="22"/>
      <c r="TGA576" s="22"/>
      <c r="TGB576" s="22"/>
      <c r="TGC576" s="22"/>
      <c r="TGD576" s="22"/>
      <c r="TGE576" s="22"/>
      <c r="TGF576" s="22"/>
      <c r="TGG576" s="22"/>
      <c r="TGH576" s="22"/>
      <c r="TGI576" s="22"/>
      <c r="TGJ576" s="22"/>
      <c r="TGK576" s="22"/>
      <c r="TGL576" s="22"/>
      <c r="TGM576" s="22"/>
      <c r="TGN576" s="22"/>
      <c r="TGO576" s="22"/>
      <c r="TGP576" s="22"/>
      <c r="TGQ576" s="22"/>
      <c r="TGR576" s="22"/>
      <c r="TGS576" s="22"/>
      <c r="TGT576" s="22"/>
      <c r="TGU576" s="22"/>
      <c r="TGV576" s="22"/>
      <c r="TGW576" s="22"/>
      <c r="TGX576" s="22"/>
      <c r="TGY576" s="22"/>
      <c r="TGZ576" s="22"/>
      <c r="THA576" s="22"/>
      <c r="THB576" s="22"/>
      <c r="THC576" s="22"/>
      <c r="THD576" s="22"/>
      <c r="THE576" s="22"/>
      <c r="THF576" s="22"/>
      <c r="THG576" s="22"/>
      <c r="THH576" s="22"/>
      <c r="THI576" s="22"/>
      <c r="THJ576" s="22"/>
      <c r="THK576" s="22"/>
      <c r="THL576" s="22"/>
      <c r="THM576" s="22"/>
      <c r="THN576" s="22"/>
      <c r="THO576" s="22"/>
      <c r="THP576" s="22"/>
      <c r="THQ576" s="22"/>
      <c r="THR576" s="22"/>
      <c r="THS576" s="22"/>
      <c r="THT576" s="22"/>
      <c r="THU576" s="22"/>
      <c r="THV576" s="22"/>
      <c r="THW576" s="22"/>
      <c r="THX576" s="22"/>
      <c r="THY576" s="22"/>
      <c r="THZ576" s="22"/>
      <c r="TIA576" s="22"/>
      <c r="TIB576" s="22"/>
      <c r="TIC576" s="22"/>
      <c r="TID576" s="22"/>
      <c r="TIE576" s="22"/>
      <c r="TIF576" s="22"/>
      <c r="TIG576" s="22"/>
      <c r="TIH576" s="22"/>
      <c r="TII576" s="22"/>
      <c r="TIJ576" s="22"/>
      <c r="TIK576" s="22"/>
      <c r="TIL576" s="22"/>
      <c r="TIM576" s="22"/>
      <c r="TIN576" s="22"/>
      <c r="TIO576" s="22"/>
      <c r="TIP576" s="22"/>
      <c r="TIQ576" s="22"/>
      <c r="TIR576" s="22"/>
      <c r="TIS576" s="22"/>
      <c r="TIT576" s="22"/>
      <c r="TIU576" s="22"/>
      <c r="TIV576" s="22"/>
      <c r="TIW576" s="22"/>
      <c r="TIX576" s="22"/>
      <c r="TIY576" s="22"/>
      <c r="TIZ576" s="22"/>
      <c r="TJA576" s="22"/>
      <c r="TJB576" s="22"/>
      <c r="TJC576" s="22"/>
      <c r="TJD576" s="22"/>
      <c r="TJE576" s="22"/>
      <c r="TJF576" s="22"/>
      <c r="TJG576" s="22"/>
      <c r="TJH576" s="22"/>
      <c r="TJI576" s="22"/>
      <c r="TJJ576" s="22"/>
      <c r="TJK576" s="22"/>
      <c r="TJL576" s="22"/>
      <c r="TJM576" s="22"/>
      <c r="TJN576" s="22"/>
      <c r="TJO576" s="22"/>
      <c r="TJP576" s="22"/>
      <c r="TJQ576" s="22"/>
      <c r="TJR576" s="22"/>
      <c r="TJS576" s="22"/>
      <c r="TJT576" s="22"/>
      <c r="TJU576" s="22"/>
      <c r="TJV576" s="22"/>
      <c r="TJW576" s="22"/>
      <c r="TJX576" s="22"/>
      <c r="TJY576" s="22"/>
      <c r="TJZ576" s="22"/>
      <c r="TKA576" s="22"/>
      <c r="TKB576" s="22"/>
      <c r="TKC576" s="22"/>
      <c r="TKD576" s="22"/>
      <c r="TKE576" s="22"/>
      <c r="TKF576" s="22"/>
      <c r="TKG576" s="22"/>
      <c r="TKH576" s="22"/>
      <c r="TKI576" s="22"/>
      <c r="TKJ576" s="22"/>
      <c r="TKK576" s="22"/>
      <c r="TKL576" s="22"/>
      <c r="TKM576" s="22"/>
      <c r="TKN576" s="22"/>
      <c r="TKO576" s="22"/>
      <c r="TKP576" s="22"/>
      <c r="TKQ576" s="22"/>
      <c r="TKR576" s="22"/>
      <c r="TKS576" s="22"/>
      <c r="TKT576" s="22"/>
      <c r="TKU576" s="22"/>
      <c r="TKV576" s="22"/>
      <c r="TKW576" s="22"/>
      <c r="TKX576" s="22"/>
      <c r="TKY576" s="22"/>
      <c r="TKZ576" s="22"/>
      <c r="TLA576" s="22"/>
      <c r="TLB576" s="22"/>
      <c r="TLC576" s="22"/>
      <c r="TLD576" s="22"/>
      <c r="TLE576" s="22"/>
      <c r="TLF576" s="22"/>
      <c r="TLG576" s="22"/>
      <c r="TLH576" s="22"/>
      <c r="TLI576" s="22"/>
      <c r="TLJ576" s="22"/>
      <c r="TLK576" s="22"/>
      <c r="TLL576" s="22"/>
      <c r="TLM576" s="22"/>
      <c r="TLN576" s="22"/>
      <c r="TLO576" s="22"/>
      <c r="TLP576" s="22"/>
      <c r="TLQ576" s="22"/>
      <c r="TLR576" s="22"/>
      <c r="TLS576" s="22"/>
      <c r="TLT576" s="22"/>
      <c r="TLU576" s="22"/>
      <c r="TLV576" s="22"/>
      <c r="TLW576" s="22"/>
      <c r="TLX576" s="22"/>
      <c r="TLY576" s="22"/>
      <c r="TLZ576" s="22"/>
      <c r="TMA576" s="22"/>
      <c r="TMB576" s="22"/>
      <c r="TMC576" s="22"/>
      <c r="TMD576" s="22"/>
      <c r="TME576" s="22"/>
      <c r="TMF576" s="22"/>
      <c r="TMG576" s="22"/>
      <c r="TMH576" s="22"/>
      <c r="TMI576" s="22"/>
      <c r="TMJ576" s="22"/>
      <c r="TMK576" s="22"/>
      <c r="TML576" s="22"/>
      <c r="TMM576" s="22"/>
      <c r="TMN576" s="22"/>
      <c r="TMO576" s="22"/>
      <c r="TMP576" s="22"/>
      <c r="TMQ576" s="22"/>
      <c r="TMR576" s="22"/>
      <c r="TMS576" s="22"/>
      <c r="TMT576" s="22"/>
      <c r="TMU576" s="22"/>
      <c r="TMV576" s="22"/>
      <c r="TMW576" s="22"/>
      <c r="TMX576" s="22"/>
      <c r="TMY576" s="22"/>
      <c r="TMZ576" s="22"/>
      <c r="TNA576" s="22"/>
      <c r="TNB576" s="22"/>
      <c r="TNC576" s="22"/>
      <c r="TND576" s="22"/>
      <c r="TNE576" s="22"/>
      <c r="TNF576" s="22"/>
      <c r="TNG576" s="22"/>
      <c r="TNH576" s="22"/>
      <c r="TNI576" s="22"/>
      <c r="TNJ576" s="22"/>
      <c r="TNK576" s="22"/>
      <c r="TNL576" s="22"/>
      <c r="TNM576" s="22"/>
      <c r="TNN576" s="22"/>
      <c r="TNO576" s="22"/>
      <c r="TNP576" s="22"/>
      <c r="TNQ576" s="22"/>
      <c r="TNR576" s="22"/>
      <c r="TNS576" s="22"/>
      <c r="TNT576" s="22"/>
      <c r="TNU576" s="22"/>
      <c r="TNV576" s="22"/>
      <c r="TNW576" s="22"/>
      <c r="TNX576" s="22"/>
      <c r="TNY576" s="22"/>
      <c r="TNZ576" s="22"/>
      <c r="TOA576" s="22"/>
      <c r="TOB576" s="22"/>
      <c r="TOC576" s="22"/>
      <c r="TOD576" s="22"/>
      <c r="TOE576" s="22"/>
      <c r="TOF576" s="22"/>
      <c r="TOG576" s="22"/>
      <c r="TOH576" s="22"/>
      <c r="TOI576" s="22"/>
      <c r="TOJ576" s="22"/>
      <c r="TOK576" s="22"/>
      <c r="TOL576" s="22"/>
      <c r="TOM576" s="22"/>
      <c r="TON576" s="22"/>
      <c r="TOO576" s="22"/>
      <c r="TOP576" s="22"/>
      <c r="TOQ576" s="22"/>
      <c r="TOR576" s="22"/>
      <c r="TOS576" s="22"/>
      <c r="TOT576" s="22"/>
      <c r="TOU576" s="22"/>
      <c r="TOV576" s="22"/>
      <c r="TOW576" s="22"/>
      <c r="TOX576" s="22"/>
      <c r="TOY576" s="22"/>
      <c r="TOZ576" s="22"/>
      <c r="TPA576" s="22"/>
      <c r="TPB576" s="22"/>
      <c r="TPC576" s="22"/>
      <c r="TPD576" s="22"/>
      <c r="TPE576" s="22"/>
      <c r="TPF576" s="22"/>
      <c r="TPG576" s="22"/>
      <c r="TPH576" s="22"/>
      <c r="TPI576" s="22"/>
      <c r="TPJ576" s="22"/>
      <c r="TPK576" s="22"/>
      <c r="TPL576" s="22"/>
      <c r="TPM576" s="22"/>
      <c r="TPN576" s="22"/>
      <c r="TPO576" s="22"/>
      <c r="TPP576" s="22"/>
      <c r="TPQ576" s="22"/>
      <c r="TPR576" s="22"/>
      <c r="TPS576" s="22"/>
      <c r="TPT576" s="22"/>
      <c r="TPU576" s="22"/>
      <c r="TPV576" s="22"/>
      <c r="TPW576" s="22"/>
      <c r="TPX576" s="22"/>
      <c r="TPY576" s="22"/>
      <c r="TPZ576" s="22"/>
      <c r="TQA576" s="22"/>
      <c r="TQB576" s="22"/>
      <c r="TQC576" s="22"/>
      <c r="TQD576" s="22"/>
      <c r="TQE576" s="22"/>
      <c r="TQF576" s="22"/>
      <c r="TQG576" s="22"/>
      <c r="TQH576" s="22"/>
      <c r="TQI576" s="22"/>
      <c r="TQJ576" s="22"/>
      <c r="TQK576" s="22"/>
      <c r="TQL576" s="22"/>
      <c r="TQM576" s="22"/>
      <c r="TQN576" s="22"/>
      <c r="TQO576" s="22"/>
      <c r="TQP576" s="22"/>
      <c r="TQQ576" s="22"/>
      <c r="TQR576" s="22"/>
      <c r="TQS576" s="22"/>
      <c r="TQT576" s="22"/>
      <c r="TQU576" s="22"/>
      <c r="TQV576" s="22"/>
      <c r="TQW576" s="22"/>
      <c r="TQX576" s="22"/>
      <c r="TQY576" s="22"/>
      <c r="TQZ576" s="22"/>
      <c r="TRA576" s="22"/>
      <c r="TRB576" s="22"/>
      <c r="TRC576" s="22"/>
      <c r="TRD576" s="22"/>
      <c r="TRE576" s="22"/>
      <c r="TRF576" s="22"/>
      <c r="TRG576" s="22"/>
      <c r="TRH576" s="22"/>
      <c r="TRI576" s="22"/>
      <c r="TRJ576" s="22"/>
      <c r="TRK576" s="22"/>
      <c r="TRL576" s="22"/>
      <c r="TRM576" s="22"/>
      <c r="TRN576" s="22"/>
      <c r="TRO576" s="22"/>
      <c r="TRP576" s="22"/>
      <c r="TRQ576" s="22"/>
      <c r="TRR576" s="22"/>
      <c r="TRS576" s="22"/>
      <c r="TRT576" s="22"/>
      <c r="TRU576" s="22"/>
      <c r="TRV576" s="22"/>
      <c r="TRW576" s="22"/>
      <c r="TRX576" s="22"/>
      <c r="TRY576" s="22"/>
      <c r="TRZ576" s="22"/>
      <c r="TSA576" s="22"/>
      <c r="TSB576" s="22"/>
      <c r="TSC576" s="22"/>
      <c r="TSD576" s="22"/>
      <c r="TSE576" s="22"/>
      <c r="TSF576" s="22"/>
      <c r="TSG576" s="22"/>
      <c r="TSH576" s="22"/>
      <c r="TSI576" s="22"/>
      <c r="TSJ576" s="22"/>
      <c r="TSK576" s="22"/>
      <c r="TSL576" s="22"/>
      <c r="TSM576" s="22"/>
      <c r="TSN576" s="22"/>
      <c r="TSO576" s="22"/>
      <c r="TSP576" s="22"/>
      <c r="TSQ576" s="22"/>
      <c r="TSR576" s="22"/>
      <c r="TSS576" s="22"/>
      <c r="TST576" s="22"/>
      <c r="TSU576" s="22"/>
      <c r="TSV576" s="22"/>
      <c r="TSW576" s="22"/>
      <c r="TSX576" s="22"/>
      <c r="TSY576" s="22"/>
      <c r="TSZ576" s="22"/>
      <c r="TTA576" s="22"/>
      <c r="TTB576" s="22"/>
      <c r="TTC576" s="22"/>
      <c r="TTD576" s="22"/>
      <c r="TTE576" s="22"/>
      <c r="TTF576" s="22"/>
      <c r="TTG576" s="22"/>
      <c r="TTH576" s="22"/>
      <c r="TTI576" s="22"/>
      <c r="TTJ576" s="22"/>
      <c r="TTK576" s="22"/>
      <c r="TTL576" s="22"/>
      <c r="TTM576" s="22"/>
      <c r="TTN576" s="22"/>
      <c r="TTO576" s="22"/>
      <c r="TTP576" s="22"/>
      <c r="TTQ576" s="22"/>
      <c r="TTR576" s="22"/>
      <c r="TTS576" s="22"/>
      <c r="TTT576" s="22"/>
      <c r="TTU576" s="22"/>
      <c r="TTV576" s="22"/>
      <c r="TTW576" s="22"/>
      <c r="TTX576" s="22"/>
      <c r="TTY576" s="22"/>
      <c r="TTZ576" s="22"/>
      <c r="TUA576" s="22"/>
      <c r="TUB576" s="22"/>
      <c r="TUC576" s="22"/>
      <c r="TUD576" s="22"/>
      <c r="TUE576" s="22"/>
      <c r="TUF576" s="22"/>
      <c r="TUG576" s="22"/>
      <c r="TUH576" s="22"/>
      <c r="TUI576" s="22"/>
      <c r="TUJ576" s="22"/>
      <c r="TUK576" s="22"/>
      <c r="TUL576" s="22"/>
      <c r="TUM576" s="22"/>
      <c r="TUN576" s="22"/>
      <c r="TUO576" s="22"/>
      <c r="TUP576" s="22"/>
      <c r="TUQ576" s="22"/>
      <c r="TUR576" s="22"/>
      <c r="TUS576" s="22"/>
      <c r="TUT576" s="22"/>
      <c r="TUU576" s="22"/>
      <c r="TUV576" s="22"/>
      <c r="TUW576" s="22"/>
      <c r="TUX576" s="22"/>
      <c r="TUY576" s="22"/>
      <c r="TUZ576" s="22"/>
      <c r="TVA576" s="22"/>
      <c r="TVB576" s="22"/>
      <c r="TVC576" s="22"/>
      <c r="TVD576" s="22"/>
      <c r="TVE576" s="22"/>
      <c r="TVF576" s="22"/>
      <c r="TVG576" s="22"/>
      <c r="TVH576" s="22"/>
      <c r="TVI576" s="22"/>
      <c r="TVJ576" s="22"/>
      <c r="TVK576" s="22"/>
      <c r="TVL576" s="22"/>
      <c r="TVM576" s="22"/>
      <c r="TVN576" s="22"/>
      <c r="TVO576" s="22"/>
      <c r="TVP576" s="22"/>
      <c r="TVQ576" s="22"/>
      <c r="TVR576" s="22"/>
      <c r="TVS576" s="22"/>
      <c r="TVT576" s="22"/>
      <c r="TVU576" s="22"/>
      <c r="TVV576" s="22"/>
      <c r="TVW576" s="22"/>
      <c r="TVX576" s="22"/>
      <c r="TVY576" s="22"/>
      <c r="TVZ576" s="22"/>
      <c r="TWA576" s="22"/>
      <c r="TWB576" s="22"/>
      <c r="TWC576" s="22"/>
      <c r="TWD576" s="22"/>
      <c r="TWE576" s="22"/>
      <c r="TWF576" s="22"/>
      <c r="TWG576" s="22"/>
      <c r="TWH576" s="22"/>
      <c r="TWI576" s="22"/>
      <c r="TWJ576" s="22"/>
      <c r="TWK576" s="22"/>
      <c r="TWL576" s="22"/>
      <c r="TWM576" s="22"/>
      <c r="TWN576" s="22"/>
      <c r="TWO576" s="22"/>
      <c r="TWP576" s="22"/>
      <c r="TWQ576" s="22"/>
      <c r="TWR576" s="22"/>
      <c r="TWS576" s="22"/>
      <c r="TWT576" s="22"/>
      <c r="TWU576" s="22"/>
      <c r="TWV576" s="22"/>
      <c r="TWW576" s="22"/>
      <c r="TWX576" s="22"/>
      <c r="TWY576" s="22"/>
      <c r="TWZ576" s="22"/>
      <c r="TXA576" s="22"/>
      <c r="TXB576" s="22"/>
      <c r="TXC576" s="22"/>
      <c r="TXD576" s="22"/>
      <c r="TXE576" s="22"/>
      <c r="TXF576" s="22"/>
      <c r="TXG576" s="22"/>
      <c r="TXH576" s="22"/>
      <c r="TXI576" s="22"/>
      <c r="TXJ576" s="22"/>
      <c r="TXK576" s="22"/>
      <c r="TXL576" s="22"/>
      <c r="TXM576" s="22"/>
      <c r="TXN576" s="22"/>
      <c r="TXO576" s="22"/>
      <c r="TXP576" s="22"/>
      <c r="TXQ576" s="22"/>
      <c r="TXR576" s="22"/>
      <c r="TXS576" s="22"/>
      <c r="TXT576" s="22"/>
      <c r="TXU576" s="22"/>
      <c r="TXV576" s="22"/>
      <c r="TXW576" s="22"/>
      <c r="TXX576" s="22"/>
      <c r="TXY576" s="22"/>
      <c r="TXZ576" s="22"/>
      <c r="TYA576" s="22"/>
      <c r="TYB576" s="22"/>
      <c r="TYC576" s="22"/>
      <c r="TYD576" s="22"/>
      <c r="TYE576" s="22"/>
      <c r="TYF576" s="22"/>
      <c r="TYG576" s="22"/>
      <c r="TYH576" s="22"/>
      <c r="TYI576" s="22"/>
      <c r="TYJ576" s="22"/>
      <c r="TYK576" s="22"/>
      <c r="TYL576" s="22"/>
      <c r="TYM576" s="22"/>
      <c r="TYN576" s="22"/>
      <c r="TYO576" s="22"/>
      <c r="TYP576" s="22"/>
      <c r="TYQ576" s="22"/>
      <c r="TYR576" s="22"/>
      <c r="TYS576" s="22"/>
      <c r="TYT576" s="22"/>
      <c r="TYU576" s="22"/>
      <c r="TYV576" s="22"/>
      <c r="TYW576" s="22"/>
      <c r="TYX576" s="22"/>
      <c r="TYY576" s="22"/>
      <c r="TYZ576" s="22"/>
      <c r="TZA576" s="22"/>
      <c r="TZB576" s="22"/>
      <c r="TZC576" s="22"/>
      <c r="TZD576" s="22"/>
      <c r="TZE576" s="22"/>
      <c r="TZF576" s="22"/>
      <c r="TZG576" s="22"/>
      <c r="TZH576" s="22"/>
      <c r="TZI576" s="22"/>
      <c r="TZJ576" s="22"/>
      <c r="TZK576" s="22"/>
      <c r="TZL576" s="22"/>
      <c r="TZM576" s="22"/>
      <c r="TZN576" s="22"/>
      <c r="TZO576" s="22"/>
      <c r="TZP576" s="22"/>
      <c r="TZQ576" s="22"/>
      <c r="TZR576" s="22"/>
      <c r="TZS576" s="22"/>
      <c r="TZT576" s="22"/>
      <c r="TZU576" s="22"/>
      <c r="TZV576" s="22"/>
      <c r="TZW576" s="22"/>
      <c r="TZX576" s="22"/>
      <c r="TZY576" s="22"/>
      <c r="TZZ576" s="22"/>
      <c r="UAA576" s="22"/>
      <c r="UAB576" s="22"/>
      <c r="UAC576" s="22"/>
      <c r="UAD576" s="22"/>
      <c r="UAE576" s="22"/>
      <c r="UAF576" s="22"/>
      <c r="UAG576" s="22"/>
      <c r="UAH576" s="22"/>
      <c r="UAI576" s="22"/>
      <c r="UAJ576" s="22"/>
      <c r="UAK576" s="22"/>
      <c r="UAL576" s="22"/>
      <c r="UAM576" s="22"/>
      <c r="UAN576" s="22"/>
      <c r="UAO576" s="22"/>
      <c r="UAP576" s="22"/>
      <c r="UAQ576" s="22"/>
      <c r="UAR576" s="22"/>
      <c r="UAS576" s="22"/>
      <c r="UAT576" s="22"/>
      <c r="UAU576" s="22"/>
      <c r="UAV576" s="22"/>
      <c r="UAW576" s="22"/>
      <c r="UAX576" s="22"/>
      <c r="UAY576" s="22"/>
      <c r="UAZ576" s="22"/>
      <c r="UBA576" s="22"/>
      <c r="UBB576" s="22"/>
      <c r="UBC576" s="22"/>
      <c r="UBD576" s="22"/>
      <c r="UBE576" s="22"/>
      <c r="UBF576" s="22"/>
      <c r="UBG576" s="22"/>
      <c r="UBH576" s="22"/>
      <c r="UBI576" s="22"/>
      <c r="UBJ576" s="22"/>
      <c r="UBK576" s="22"/>
      <c r="UBL576" s="22"/>
      <c r="UBM576" s="22"/>
      <c r="UBN576" s="22"/>
      <c r="UBO576" s="22"/>
      <c r="UBP576" s="22"/>
      <c r="UBQ576" s="22"/>
      <c r="UBR576" s="22"/>
      <c r="UBS576" s="22"/>
      <c r="UBT576" s="22"/>
      <c r="UBU576" s="22"/>
      <c r="UBV576" s="22"/>
      <c r="UBW576" s="22"/>
      <c r="UBX576" s="22"/>
      <c r="UBY576" s="22"/>
      <c r="UBZ576" s="22"/>
      <c r="UCA576" s="22"/>
      <c r="UCB576" s="22"/>
      <c r="UCC576" s="22"/>
      <c r="UCD576" s="22"/>
      <c r="UCE576" s="22"/>
      <c r="UCF576" s="22"/>
      <c r="UCG576" s="22"/>
      <c r="UCH576" s="22"/>
      <c r="UCI576" s="22"/>
      <c r="UCJ576" s="22"/>
      <c r="UCK576" s="22"/>
      <c r="UCL576" s="22"/>
      <c r="UCM576" s="22"/>
      <c r="UCN576" s="22"/>
      <c r="UCO576" s="22"/>
      <c r="UCP576" s="22"/>
      <c r="UCQ576" s="22"/>
      <c r="UCR576" s="22"/>
      <c r="UCS576" s="22"/>
      <c r="UCT576" s="22"/>
      <c r="UCU576" s="22"/>
      <c r="UCV576" s="22"/>
      <c r="UCW576" s="22"/>
      <c r="UCX576" s="22"/>
      <c r="UCY576" s="22"/>
      <c r="UCZ576" s="22"/>
      <c r="UDA576" s="22"/>
      <c r="UDB576" s="22"/>
      <c r="UDC576" s="22"/>
      <c r="UDD576" s="22"/>
      <c r="UDE576" s="22"/>
      <c r="UDF576" s="22"/>
      <c r="UDG576" s="22"/>
      <c r="UDH576" s="22"/>
      <c r="UDI576" s="22"/>
      <c r="UDJ576" s="22"/>
      <c r="UDK576" s="22"/>
      <c r="UDL576" s="22"/>
      <c r="UDM576" s="22"/>
      <c r="UDN576" s="22"/>
      <c r="UDO576" s="22"/>
      <c r="UDP576" s="22"/>
      <c r="UDQ576" s="22"/>
      <c r="UDR576" s="22"/>
      <c r="UDS576" s="22"/>
      <c r="UDT576" s="22"/>
      <c r="UDU576" s="22"/>
      <c r="UDV576" s="22"/>
      <c r="UDW576" s="22"/>
      <c r="UDX576" s="22"/>
      <c r="UDY576" s="22"/>
      <c r="UDZ576" s="22"/>
      <c r="UEA576" s="22"/>
      <c r="UEB576" s="22"/>
      <c r="UEC576" s="22"/>
      <c r="UED576" s="22"/>
      <c r="UEE576" s="22"/>
      <c r="UEF576" s="22"/>
      <c r="UEG576" s="22"/>
      <c r="UEH576" s="22"/>
      <c r="UEI576" s="22"/>
      <c r="UEJ576" s="22"/>
      <c r="UEK576" s="22"/>
      <c r="UEL576" s="22"/>
      <c r="UEM576" s="22"/>
      <c r="UEN576" s="22"/>
      <c r="UEO576" s="22"/>
      <c r="UEP576" s="22"/>
      <c r="UEQ576" s="22"/>
      <c r="UER576" s="22"/>
      <c r="UES576" s="22"/>
      <c r="UET576" s="22"/>
      <c r="UEU576" s="22"/>
      <c r="UEV576" s="22"/>
      <c r="UEW576" s="22"/>
      <c r="UEX576" s="22"/>
      <c r="UEY576" s="22"/>
      <c r="UEZ576" s="22"/>
      <c r="UFA576" s="22"/>
      <c r="UFB576" s="22"/>
      <c r="UFC576" s="22"/>
      <c r="UFD576" s="22"/>
      <c r="UFE576" s="22"/>
      <c r="UFF576" s="22"/>
      <c r="UFG576" s="22"/>
      <c r="UFH576" s="22"/>
      <c r="UFI576" s="22"/>
      <c r="UFJ576" s="22"/>
      <c r="UFK576" s="22"/>
      <c r="UFL576" s="22"/>
      <c r="UFM576" s="22"/>
      <c r="UFN576" s="22"/>
      <c r="UFO576" s="22"/>
      <c r="UFP576" s="22"/>
      <c r="UFQ576" s="22"/>
      <c r="UFR576" s="22"/>
      <c r="UFS576" s="22"/>
      <c r="UFT576" s="22"/>
      <c r="UFU576" s="22"/>
      <c r="UFV576" s="22"/>
      <c r="UFW576" s="22"/>
      <c r="UFX576" s="22"/>
      <c r="UFY576" s="22"/>
      <c r="UFZ576" s="22"/>
      <c r="UGA576" s="22"/>
      <c r="UGB576" s="22"/>
      <c r="UGC576" s="22"/>
      <c r="UGD576" s="22"/>
      <c r="UGE576" s="22"/>
      <c r="UGF576" s="22"/>
      <c r="UGG576" s="22"/>
      <c r="UGH576" s="22"/>
      <c r="UGI576" s="22"/>
      <c r="UGJ576" s="22"/>
      <c r="UGK576" s="22"/>
      <c r="UGL576" s="22"/>
      <c r="UGM576" s="22"/>
      <c r="UGN576" s="22"/>
      <c r="UGO576" s="22"/>
      <c r="UGP576" s="22"/>
      <c r="UGQ576" s="22"/>
      <c r="UGR576" s="22"/>
      <c r="UGS576" s="22"/>
      <c r="UGT576" s="22"/>
      <c r="UGU576" s="22"/>
      <c r="UGV576" s="22"/>
      <c r="UGW576" s="22"/>
      <c r="UGX576" s="22"/>
      <c r="UGY576" s="22"/>
      <c r="UGZ576" s="22"/>
      <c r="UHA576" s="22"/>
      <c r="UHB576" s="22"/>
      <c r="UHC576" s="22"/>
      <c r="UHD576" s="22"/>
      <c r="UHE576" s="22"/>
      <c r="UHF576" s="22"/>
      <c r="UHG576" s="22"/>
      <c r="UHH576" s="22"/>
      <c r="UHI576" s="22"/>
      <c r="UHJ576" s="22"/>
      <c r="UHK576" s="22"/>
      <c r="UHL576" s="22"/>
      <c r="UHM576" s="22"/>
      <c r="UHN576" s="22"/>
      <c r="UHO576" s="22"/>
      <c r="UHP576" s="22"/>
      <c r="UHQ576" s="22"/>
      <c r="UHR576" s="22"/>
      <c r="UHS576" s="22"/>
      <c r="UHT576" s="22"/>
      <c r="UHU576" s="22"/>
      <c r="UHV576" s="22"/>
      <c r="UHW576" s="22"/>
      <c r="UHX576" s="22"/>
      <c r="UHY576" s="22"/>
      <c r="UHZ576" s="22"/>
      <c r="UIA576" s="22"/>
      <c r="UIB576" s="22"/>
      <c r="UIC576" s="22"/>
      <c r="UID576" s="22"/>
      <c r="UIE576" s="22"/>
      <c r="UIF576" s="22"/>
      <c r="UIG576" s="22"/>
      <c r="UIH576" s="22"/>
      <c r="UII576" s="22"/>
      <c r="UIJ576" s="22"/>
      <c r="UIK576" s="22"/>
      <c r="UIL576" s="22"/>
      <c r="UIM576" s="22"/>
      <c r="UIN576" s="22"/>
      <c r="UIO576" s="22"/>
      <c r="UIP576" s="22"/>
      <c r="UIQ576" s="22"/>
      <c r="UIR576" s="22"/>
      <c r="UIS576" s="22"/>
      <c r="UIT576" s="22"/>
      <c r="UIU576" s="22"/>
      <c r="UIV576" s="22"/>
      <c r="UIW576" s="22"/>
      <c r="UIX576" s="22"/>
      <c r="UIY576" s="22"/>
      <c r="UIZ576" s="22"/>
      <c r="UJA576" s="22"/>
      <c r="UJB576" s="22"/>
      <c r="UJC576" s="22"/>
      <c r="UJD576" s="22"/>
      <c r="UJE576" s="22"/>
      <c r="UJF576" s="22"/>
      <c r="UJG576" s="22"/>
      <c r="UJH576" s="22"/>
      <c r="UJI576" s="22"/>
      <c r="UJJ576" s="22"/>
      <c r="UJK576" s="22"/>
      <c r="UJL576" s="22"/>
      <c r="UJM576" s="22"/>
      <c r="UJN576" s="22"/>
      <c r="UJO576" s="22"/>
      <c r="UJP576" s="22"/>
      <c r="UJQ576" s="22"/>
      <c r="UJR576" s="22"/>
      <c r="UJS576" s="22"/>
      <c r="UJT576" s="22"/>
      <c r="UJU576" s="22"/>
      <c r="UJV576" s="22"/>
      <c r="UJW576" s="22"/>
      <c r="UJX576" s="22"/>
      <c r="UJY576" s="22"/>
      <c r="UJZ576" s="22"/>
      <c r="UKA576" s="22"/>
      <c r="UKB576" s="22"/>
      <c r="UKC576" s="22"/>
      <c r="UKD576" s="22"/>
      <c r="UKE576" s="22"/>
      <c r="UKF576" s="22"/>
      <c r="UKG576" s="22"/>
      <c r="UKH576" s="22"/>
      <c r="UKI576" s="22"/>
      <c r="UKJ576" s="22"/>
      <c r="UKK576" s="22"/>
      <c r="UKL576" s="22"/>
      <c r="UKM576" s="22"/>
      <c r="UKN576" s="22"/>
      <c r="UKO576" s="22"/>
      <c r="UKP576" s="22"/>
      <c r="UKQ576" s="22"/>
      <c r="UKR576" s="22"/>
      <c r="UKS576" s="22"/>
      <c r="UKT576" s="22"/>
      <c r="UKU576" s="22"/>
      <c r="UKV576" s="22"/>
      <c r="UKW576" s="22"/>
      <c r="UKX576" s="22"/>
      <c r="UKY576" s="22"/>
      <c r="UKZ576" s="22"/>
      <c r="ULA576" s="22"/>
      <c r="ULB576" s="22"/>
      <c r="ULC576" s="22"/>
      <c r="ULD576" s="22"/>
      <c r="ULE576" s="22"/>
      <c r="ULF576" s="22"/>
      <c r="ULG576" s="22"/>
      <c r="ULH576" s="22"/>
      <c r="ULI576" s="22"/>
      <c r="ULJ576" s="22"/>
      <c r="ULK576" s="22"/>
      <c r="ULL576" s="22"/>
      <c r="ULM576" s="22"/>
      <c r="ULN576" s="22"/>
      <c r="ULO576" s="22"/>
      <c r="ULP576" s="22"/>
      <c r="ULQ576" s="22"/>
      <c r="ULR576" s="22"/>
      <c r="ULS576" s="22"/>
      <c r="ULT576" s="22"/>
      <c r="ULU576" s="22"/>
      <c r="ULV576" s="22"/>
      <c r="ULW576" s="22"/>
      <c r="ULX576" s="22"/>
      <c r="ULY576" s="22"/>
      <c r="ULZ576" s="22"/>
      <c r="UMA576" s="22"/>
      <c r="UMB576" s="22"/>
      <c r="UMC576" s="22"/>
      <c r="UMD576" s="22"/>
      <c r="UME576" s="22"/>
      <c r="UMF576" s="22"/>
      <c r="UMG576" s="22"/>
      <c r="UMH576" s="22"/>
      <c r="UMI576" s="22"/>
      <c r="UMJ576" s="22"/>
      <c r="UMK576" s="22"/>
      <c r="UML576" s="22"/>
      <c r="UMM576" s="22"/>
      <c r="UMN576" s="22"/>
      <c r="UMO576" s="22"/>
      <c r="UMP576" s="22"/>
      <c r="UMQ576" s="22"/>
      <c r="UMR576" s="22"/>
      <c r="UMS576" s="22"/>
      <c r="UMT576" s="22"/>
      <c r="UMU576" s="22"/>
      <c r="UMV576" s="22"/>
      <c r="UMW576" s="22"/>
      <c r="UMX576" s="22"/>
      <c r="UMY576" s="22"/>
      <c r="UMZ576" s="22"/>
      <c r="UNA576" s="22"/>
      <c r="UNB576" s="22"/>
      <c r="UNC576" s="22"/>
      <c r="UND576" s="22"/>
      <c r="UNE576" s="22"/>
      <c r="UNF576" s="22"/>
      <c r="UNG576" s="22"/>
      <c r="UNH576" s="22"/>
      <c r="UNI576" s="22"/>
      <c r="UNJ576" s="22"/>
      <c r="UNK576" s="22"/>
      <c r="UNL576" s="22"/>
      <c r="UNM576" s="22"/>
      <c r="UNN576" s="22"/>
      <c r="UNO576" s="22"/>
      <c r="UNP576" s="22"/>
      <c r="UNQ576" s="22"/>
      <c r="UNR576" s="22"/>
      <c r="UNS576" s="22"/>
      <c r="UNT576" s="22"/>
      <c r="UNU576" s="22"/>
      <c r="UNV576" s="22"/>
      <c r="UNW576" s="22"/>
      <c r="UNX576" s="22"/>
      <c r="UNY576" s="22"/>
      <c r="UNZ576" s="22"/>
      <c r="UOA576" s="22"/>
      <c r="UOB576" s="22"/>
      <c r="UOC576" s="22"/>
      <c r="UOD576" s="22"/>
      <c r="UOE576" s="22"/>
      <c r="UOF576" s="22"/>
      <c r="UOG576" s="22"/>
      <c r="UOH576" s="22"/>
      <c r="UOI576" s="22"/>
      <c r="UOJ576" s="22"/>
      <c r="UOK576" s="22"/>
      <c r="UOL576" s="22"/>
      <c r="UOM576" s="22"/>
      <c r="UON576" s="22"/>
      <c r="UOO576" s="22"/>
      <c r="UOP576" s="22"/>
      <c r="UOQ576" s="22"/>
      <c r="UOR576" s="22"/>
      <c r="UOS576" s="22"/>
      <c r="UOT576" s="22"/>
      <c r="UOU576" s="22"/>
      <c r="UOV576" s="22"/>
      <c r="UOW576" s="22"/>
      <c r="UOX576" s="22"/>
      <c r="UOY576" s="22"/>
      <c r="UOZ576" s="22"/>
      <c r="UPA576" s="22"/>
      <c r="UPB576" s="22"/>
      <c r="UPC576" s="22"/>
      <c r="UPD576" s="22"/>
      <c r="UPE576" s="22"/>
      <c r="UPF576" s="22"/>
      <c r="UPG576" s="22"/>
      <c r="UPH576" s="22"/>
      <c r="UPI576" s="22"/>
      <c r="UPJ576" s="22"/>
      <c r="UPK576" s="22"/>
      <c r="UPL576" s="22"/>
      <c r="UPM576" s="22"/>
      <c r="UPN576" s="22"/>
      <c r="UPO576" s="22"/>
      <c r="UPP576" s="22"/>
      <c r="UPQ576" s="22"/>
      <c r="UPR576" s="22"/>
      <c r="UPS576" s="22"/>
      <c r="UPT576" s="22"/>
      <c r="UPU576" s="22"/>
      <c r="UPV576" s="22"/>
      <c r="UPW576" s="22"/>
      <c r="UPX576" s="22"/>
      <c r="UPY576" s="22"/>
      <c r="UPZ576" s="22"/>
      <c r="UQA576" s="22"/>
      <c r="UQB576" s="22"/>
      <c r="UQC576" s="22"/>
      <c r="UQD576" s="22"/>
      <c r="UQE576" s="22"/>
      <c r="UQF576" s="22"/>
      <c r="UQG576" s="22"/>
      <c r="UQH576" s="22"/>
      <c r="UQI576" s="22"/>
      <c r="UQJ576" s="22"/>
      <c r="UQK576" s="22"/>
      <c r="UQL576" s="22"/>
      <c r="UQM576" s="22"/>
      <c r="UQN576" s="22"/>
      <c r="UQO576" s="22"/>
      <c r="UQP576" s="22"/>
      <c r="UQQ576" s="22"/>
      <c r="UQR576" s="22"/>
      <c r="UQS576" s="22"/>
      <c r="UQT576" s="22"/>
      <c r="UQU576" s="22"/>
      <c r="UQV576" s="22"/>
      <c r="UQW576" s="22"/>
      <c r="UQX576" s="22"/>
      <c r="UQY576" s="22"/>
      <c r="UQZ576" s="22"/>
      <c r="URA576" s="22"/>
      <c r="URB576" s="22"/>
      <c r="URC576" s="22"/>
      <c r="URD576" s="22"/>
      <c r="URE576" s="22"/>
      <c r="URF576" s="22"/>
      <c r="URG576" s="22"/>
      <c r="URH576" s="22"/>
      <c r="URI576" s="22"/>
      <c r="URJ576" s="22"/>
      <c r="URK576" s="22"/>
      <c r="URL576" s="22"/>
      <c r="URM576" s="22"/>
      <c r="URN576" s="22"/>
      <c r="URO576" s="22"/>
      <c r="URP576" s="22"/>
      <c r="URQ576" s="22"/>
      <c r="URR576" s="22"/>
      <c r="URS576" s="22"/>
      <c r="URT576" s="22"/>
      <c r="URU576" s="22"/>
      <c r="URV576" s="22"/>
      <c r="URW576" s="22"/>
      <c r="URX576" s="22"/>
      <c r="URY576" s="22"/>
      <c r="URZ576" s="22"/>
      <c r="USA576" s="22"/>
      <c r="USB576" s="22"/>
      <c r="USC576" s="22"/>
      <c r="USD576" s="22"/>
      <c r="USE576" s="22"/>
      <c r="USF576" s="22"/>
      <c r="USG576" s="22"/>
      <c r="USH576" s="22"/>
      <c r="USI576" s="22"/>
      <c r="USJ576" s="22"/>
      <c r="USK576" s="22"/>
      <c r="USL576" s="22"/>
      <c r="USM576" s="22"/>
      <c r="USN576" s="22"/>
      <c r="USO576" s="22"/>
      <c r="USP576" s="22"/>
      <c r="USQ576" s="22"/>
      <c r="USR576" s="22"/>
      <c r="USS576" s="22"/>
      <c r="UST576" s="22"/>
      <c r="USU576" s="22"/>
      <c r="USV576" s="22"/>
      <c r="USW576" s="22"/>
      <c r="USX576" s="22"/>
      <c r="USY576" s="22"/>
      <c r="USZ576" s="22"/>
      <c r="UTA576" s="22"/>
      <c r="UTB576" s="22"/>
      <c r="UTC576" s="22"/>
      <c r="UTD576" s="22"/>
      <c r="UTE576" s="22"/>
      <c r="UTF576" s="22"/>
      <c r="UTG576" s="22"/>
      <c r="UTH576" s="22"/>
      <c r="UTI576" s="22"/>
      <c r="UTJ576" s="22"/>
      <c r="UTK576" s="22"/>
      <c r="UTL576" s="22"/>
      <c r="UTM576" s="22"/>
      <c r="UTN576" s="22"/>
      <c r="UTO576" s="22"/>
      <c r="UTP576" s="22"/>
      <c r="UTQ576" s="22"/>
      <c r="UTR576" s="22"/>
      <c r="UTS576" s="22"/>
      <c r="UTT576" s="22"/>
      <c r="UTU576" s="22"/>
      <c r="UTV576" s="22"/>
      <c r="UTW576" s="22"/>
      <c r="UTX576" s="22"/>
      <c r="UTY576" s="22"/>
      <c r="UTZ576" s="22"/>
      <c r="UUA576" s="22"/>
      <c r="UUB576" s="22"/>
      <c r="UUC576" s="22"/>
      <c r="UUD576" s="22"/>
      <c r="UUE576" s="22"/>
      <c r="UUF576" s="22"/>
      <c r="UUG576" s="22"/>
      <c r="UUH576" s="22"/>
      <c r="UUI576" s="22"/>
      <c r="UUJ576" s="22"/>
      <c r="UUK576" s="22"/>
      <c r="UUL576" s="22"/>
      <c r="UUM576" s="22"/>
      <c r="UUN576" s="22"/>
      <c r="UUO576" s="22"/>
      <c r="UUP576" s="22"/>
      <c r="UUQ576" s="22"/>
      <c r="UUR576" s="22"/>
      <c r="UUS576" s="22"/>
      <c r="UUT576" s="22"/>
      <c r="UUU576" s="22"/>
      <c r="UUV576" s="22"/>
      <c r="UUW576" s="22"/>
      <c r="UUX576" s="22"/>
      <c r="UUY576" s="22"/>
      <c r="UUZ576" s="22"/>
      <c r="UVA576" s="22"/>
      <c r="UVB576" s="22"/>
      <c r="UVC576" s="22"/>
      <c r="UVD576" s="22"/>
      <c r="UVE576" s="22"/>
      <c r="UVF576" s="22"/>
      <c r="UVG576" s="22"/>
      <c r="UVH576" s="22"/>
      <c r="UVI576" s="22"/>
      <c r="UVJ576" s="22"/>
      <c r="UVK576" s="22"/>
      <c r="UVL576" s="22"/>
      <c r="UVM576" s="22"/>
      <c r="UVN576" s="22"/>
      <c r="UVO576" s="22"/>
      <c r="UVP576" s="22"/>
      <c r="UVQ576" s="22"/>
      <c r="UVR576" s="22"/>
      <c r="UVS576" s="22"/>
      <c r="UVT576" s="22"/>
      <c r="UVU576" s="22"/>
      <c r="UVV576" s="22"/>
      <c r="UVW576" s="22"/>
      <c r="UVX576" s="22"/>
      <c r="UVY576" s="22"/>
      <c r="UVZ576" s="22"/>
      <c r="UWA576" s="22"/>
      <c r="UWB576" s="22"/>
      <c r="UWC576" s="22"/>
      <c r="UWD576" s="22"/>
      <c r="UWE576" s="22"/>
      <c r="UWF576" s="22"/>
      <c r="UWG576" s="22"/>
      <c r="UWH576" s="22"/>
      <c r="UWI576" s="22"/>
      <c r="UWJ576" s="22"/>
      <c r="UWK576" s="22"/>
      <c r="UWL576" s="22"/>
      <c r="UWM576" s="22"/>
      <c r="UWN576" s="22"/>
      <c r="UWO576" s="22"/>
      <c r="UWP576" s="22"/>
      <c r="UWQ576" s="22"/>
      <c r="UWR576" s="22"/>
      <c r="UWS576" s="22"/>
      <c r="UWT576" s="22"/>
      <c r="UWU576" s="22"/>
      <c r="UWV576" s="22"/>
      <c r="UWW576" s="22"/>
      <c r="UWX576" s="22"/>
      <c r="UWY576" s="22"/>
      <c r="UWZ576" s="22"/>
      <c r="UXA576" s="22"/>
      <c r="UXB576" s="22"/>
      <c r="UXC576" s="22"/>
      <c r="UXD576" s="22"/>
      <c r="UXE576" s="22"/>
      <c r="UXF576" s="22"/>
      <c r="UXG576" s="22"/>
      <c r="UXH576" s="22"/>
      <c r="UXI576" s="22"/>
      <c r="UXJ576" s="22"/>
      <c r="UXK576" s="22"/>
      <c r="UXL576" s="22"/>
      <c r="UXM576" s="22"/>
      <c r="UXN576" s="22"/>
      <c r="UXO576" s="22"/>
      <c r="UXP576" s="22"/>
      <c r="UXQ576" s="22"/>
      <c r="UXR576" s="22"/>
      <c r="UXS576" s="22"/>
      <c r="UXT576" s="22"/>
      <c r="UXU576" s="22"/>
      <c r="UXV576" s="22"/>
      <c r="UXW576" s="22"/>
      <c r="UXX576" s="22"/>
      <c r="UXY576" s="22"/>
      <c r="UXZ576" s="22"/>
      <c r="UYA576" s="22"/>
      <c r="UYB576" s="22"/>
      <c r="UYC576" s="22"/>
      <c r="UYD576" s="22"/>
      <c r="UYE576" s="22"/>
      <c r="UYF576" s="22"/>
      <c r="UYG576" s="22"/>
      <c r="UYH576" s="22"/>
      <c r="UYI576" s="22"/>
      <c r="UYJ576" s="22"/>
      <c r="UYK576" s="22"/>
      <c r="UYL576" s="22"/>
      <c r="UYM576" s="22"/>
      <c r="UYN576" s="22"/>
      <c r="UYO576" s="22"/>
      <c r="UYP576" s="22"/>
      <c r="UYQ576" s="22"/>
      <c r="UYR576" s="22"/>
      <c r="UYS576" s="22"/>
      <c r="UYT576" s="22"/>
      <c r="UYU576" s="22"/>
      <c r="UYV576" s="22"/>
      <c r="UYW576" s="22"/>
      <c r="UYX576" s="22"/>
      <c r="UYY576" s="22"/>
      <c r="UYZ576" s="22"/>
      <c r="UZA576" s="22"/>
      <c r="UZB576" s="22"/>
      <c r="UZC576" s="22"/>
      <c r="UZD576" s="22"/>
      <c r="UZE576" s="22"/>
      <c r="UZF576" s="22"/>
      <c r="UZG576" s="22"/>
      <c r="UZH576" s="22"/>
      <c r="UZI576" s="22"/>
      <c r="UZJ576" s="22"/>
      <c r="UZK576" s="22"/>
      <c r="UZL576" s="22"/>
      <c r="UZM576" s="22"/>
      <c r="UZN576" s="22"/>
      <c r="UZO576" s="22"/>
      <c r="UZP576" s="22"/>
      <c r="UZQ576" s="22"/>
      <c r="UZR576" s="22"/>
      <c r="UZS576" s="22"/>
      <c r="UZT576" s="22"/>
      <c r="UZU576" s="22"/>
      <c r="UZV576" s="22"/>
      <c r="UZW576" s="22"/>
      <c r="UZX576" s="22"/>
      <c r="UZY576" s="22"/>
      <c r="UZZ576" s="22"/>
      <c r="VAA576" s="22"/>
      <c r="VAB576" s="22"/>
      <c r="VAC576" s="22"/>
      <c r="VAD576" s="22"/>
      <c r="VAE576" s="22"/>
      <c r="VAF576" s="22"/>
      <c r="VAG576" s="22"/>
      <c r="VAH576" s="22"/>
      <c r="VAI576" s="22"/>
      <c r="VAJ576" s="22"/>
      <c r="VAK576" s="22"/>
      <c r="VAL576" s="22"/>
      <c r="VAM576" s="22"/>
      <c r="VAN576" s="22"/>
      <c r="VAO576" s="22"/>
      <c r="VAP576" s="22"/>
      <c r="VAQ576" s="22"/>
      <c r="VAR576" s="22"/>
      <c r="VAS576" s="22"/>
      <c r="VAT576" s="22"/>
      <c r="VAU576" s="22"/>
      <c r="VAV576" s="22"/>
      <c r="VAW576" s="22"/>
      <c r="VAX576" s="22"/>
      <c r="VAY576" s="22"/>
      <c r="VAZ576" s="22"/>
      <c r="VBA576" s="22"/>
      <c r="VBB576" s="22"/>
      <c r="VBC576" s="22"/>
      <c r="VBD576" s="22"/>
      <c r="VBE576" s="22"/>
      <c r="VBF576" s="22"/>
      <c r="VBG576" s="22"/>
      <c r="VBH576" s="22"/>
      <c r="VBI576" s="22"/>
      <c r="VBJ576" s="22"/>
      <c r="VBK576" s="22"/>
      <c r="VBL576" s="22"/>
      <c r="VBM576" s="22"/>
      <c r="VBN576" s="22"/>
      <c r="VBO576" s="22"/>
      <c r="VBP576" s="22"/>
      <c r="VBQ576" s="22"/>
      <c r="VBR576" s="22"/>
      <c r="VBS576" s="22"/>
      <c r="VBT576" s="22"/>
      <c r="VBU576" s="22"/>
      <c r="VBV576" s="22"/>
      <c r="VBW576" s="22"/>
      <c r="VBX576" s="22"/>
      <c r="VBY576" s="22"/>
      <c r="VBZ576" s="22"/>
      <c r="VCA576" s="22"/>
      <c r="VCB576" s="22"/>
      <c r="VCC576" s="22"/>
      <c r="VCD576" s="22"/>
      <c r="VCE576" s="22"/>
      <c r="VCF576" s="22"/>
      <c r="VCG576" s="22"/>
      <c r="VCH576" s="22"/>
      <c r="VCI576" s="22"/>
      <c r="VCJ576" s="22"/>
      <c r="VCK576" s="22"/>
      <c r="VCL576" s="22"/>
      <c r="VCM576" s="22"/>
      <c r="VCN576" s="22"/>
      <c r="VCO576" s="22"/>
      <c r="VCP576" s="22"/>
      <c r="VCQ576" s="22"/>
      <c r="VCR576" s="22"/>
      <c r="VCS576" s="22"/>
      <c r="VCT576" s="22"/>
      <c r="VCU576" s="22"/>
      <c r="VCV576" s="22"/>
      <c r="VCW576" s="22"/>
      <c r="VCX576" s="22"/>
      <c r="VCY576" s="22"/>
      <c r="VCZ576" s="22"/>
      <c r="VDA576" s="22"/>
      <c r="VDB576" s="22"/>
      <c r="VDC576" s="22"/>
      <c r="VDD576" s="22"/>
      <c r="VDE576" s="22"/>
      <c r="VDF576" s="22"/>
      <c r="VDG576" s="22"/>
      <c r="VDH576" s="22"/>
      <c r="VDI576" s="22"/>
      <c r="VDJ576" s="22"/>
      <c r="VDK576" s="22"/>
      <c r="VDL576" s="22"/>
      <c r="VDM576" s="22"/>
      <c r="VDN576" s="22"/>
      <c r="VDO576" s="22"/>
      <c r="VDP576" s="22"/>
      <c r="VDQ576" s="22"/>
      <c r="VDR576" s="22"/>
      <c r="VDS576" s="22"/>
      <c r="VDT576" s="22"/>
      <c r="VDU576" s="22"/>
      <c r="VDV576" s="22"/>
      <c r="VDW576" s="22"/>
      <c r="VDX576" s="22"/>
      <c r="VDY576" s="22"/>
      <c r="VDZ576" s="22"/>
      <c r="VEA576" s="22"/>
      <c r="VEB576" s="22"/>
      <c r="VEC576" s="22"/>
      <c r="VED576" s="22"/>
      <c r="VEE576" s="22"/>
      <c r="VEF576" s="22"/>
      <c r="VEG576" s="22"/>
      <c r="VEH576" s="22"/>
      <c r="VEI576" s="22"/>
      <c r="VEJ576" s="22"/>
      <c r="VEK576" s="22"/>
      <c r="VEL576" s="22"/>
      <c r="VEM576" s="22"/>
      <c r="VEN576" s="22"/>
      <c r="VEO576" s="22"/>
      <c r="VEP576" s="22"/>
      <c r="VEQ576" s="22"/>
      <c r="VER576" s="22"/>
      <c r="VES576" s="22"/>
      <c r="VET576" s="22"/>
      <c r="VEU576" s="22"/>
      <c r="VEV576" s="22"/>
      <c r="VEW576" s="22"/>
      <c r="VEX576" s="22"/>
      <c r="VEY576" s="22"/>
      <c r="VEZ576" s="22"/>
      <c r="VFA576" s="22"/>
      <c r="VFB576" s="22"/>
      <c r="VFC576" s="22"/>
      <c r="VFD576" s="22"/>
      <c r="VFE576" s="22"/>
      <c r="VFF576" s="22"/>
      <c r="VFG576" s="22"/>
      <c r="VFH576" s="22"/>
      <c r="VFI576" s="22"/>
      <c r="VFJ576" s="22"/>
      <c r="VFK576" s="22"/>
      <c r="VFL576" s="22"/>
      <c r="VFM576" s="22"/>
      <c r="VFN576" s="22"/>
      <c r="VFO576" s="22"/>
      <c r="VFP576" s="22"/>
      <c r="VFQ576" s="22"/>
      <c r="VFR576" s="22"/>
      <c r="VFS576" s="22"/>
      <c r="VFT576" s="22"/>
      <c r="VFU576" s="22"/>
      <c r="VFV576" s="22"/>
      <c r="VFW576" s="22"/>
      <c r="VFX576" s="22"/>
      <c r="VFY576" s="22"/>
      <c r="VFZ576" s="22"/>
      <c r="VGA576" s="22"/>
      <c r="VGB576" s="22"/>
      <c r="VGC576" s="22"/>
      <c r="VGD576" s="22"/>
      <c r="VGE576" s="22"/>
      <c r="VGF576" s="22"/>
      <c r="VGG576" s="22"/>
      <c r="VGH576" s="22"/>
      <c r="VGI576" s="22"/>
      <c r="VGJ576" s="22"/>
      <c r="VGK576" s="22"/>
      <c r="VGL576" s="22"/>
      <c r="VGM576" s="22"/>
      <c r="VGN576" s="22"/>
      <c r="VGO576" s="22"/>
      <c r="VGP576" s="22"/>
      <c r="VGQ576" s="22"/>
      <c r="VGR576" s="22"/>
      <c r="VGS576" s="22"/>
      <c r="VGT576" s="22"/>
      <c r="VGU576" s="22"/>
      <c r="VGV576" s="22"/>
      <c r="VGW576" s="22"/>
      <c r="VGX576" s="22"/>
      <c r="VGY576" s="22"/>
      <c r="VGZ576" s="22"/>
      <c r="VHA576" s="22"/>
      <c r="VHB576" s="22"/>
      <c r="VHC576" s="22"/>
      <c r="VHD576" s="22"/>
      <c r="VHE576" s="22"/>
      <c r="VHF576" s="22"/>
      <c r="VHG576" s="22"/>
      <c r="VHH576" s="22"/>
      <c r="VHI576" s="22"/>
      <c r="VHJ576" s="22"/>
      <c r="VHK576" s="22"/>
      <c r="VHL576" s="22"/>
      <c r="VHM576" s="22"/>
      <c r="VHN576" s="22"/>
      <c r="VHO576" s="22"/>
      <c r="VHP576" s="22"/>
      <c r="VHQ576" s="22"/>
      <c r="VHR576" s="22"/>
      <c r="VHS576" s="22"/>
      <c r="VHT576" s="22"/>
      <c r="VHU576" s="22"/>
      <c r="VHV576" s="22"/>
      <c r="VHW576" s="22"/>
      <c r="VHX576" s="22"/>
      <c r="VHY576" s="22"/>
      <c r="VHZ576" s="22"/>
      <c r="VIA576" s="22"/>
      <c r="VIB576" s="22"/>
      <c r="VIC576" s="22"/>
      <c r="VID576" s="22"/>
      <c r="VIE576" s="22"/>
      <c r="VIF576" s="22"/>
      <c r="VIG576" s="22"/>
      <c r="VIH576" s="22"/>
      <c r="VII576" s="22"/>
      <c r="VIJ576" s="22"/>
      <c r="VIK576" s="22"/>
      <c r="VIL576" s="22"/>
      <c r="VIM576" s="22"/>
      <c r="VIN576" s="22"/>
      <c r="VIO576" s="22"/>
      <c r="VIP576" s="22"/>
      <c r="VIQ576" s="22"/>
      <c r="VIR576" s="22"/>
      <c r="VIS576" s="22"/>
      <c r="VIT576" s="22"/>
      <c r="VIU576" s="22"/>
      <c r="VIV576" s="22"/>
      <c r="VIW576" s="22"/>
      <c r="VIX576" s="22"/>
      <c r="VIY576" s="22"/>
      <c r="VIZ576" s="22"/>
      <c r="VJA576" s="22"/>
      <c r="VJB576" s="22"/>
      <c r="VJC576" s="22"/>
      <c r="VJD576" s="22"/>
      <c r="VJE576" s="22"/>
      <c r="VJF576" s="22"/>
      <c r="VJG576" s="22"/>
      <c r="VJH576" s="22"/>
      <c r="VJI576" s="22"/>
      <c r="VJJ576" s="22"/>
      <c r="VJK576" s="22"/>
      <c r="VJL576" s="22"/>
      <c r="VJM576" s="22"/>
      <c r="VJN576" s="22"/>
      <c r="VJO576" s="22"/>
      <c r="VJP576" s="22"/>
      <c r="VJQ576" s="22"/>
      <c r="VJR576" s="22"/>
      <c r="VJS576" s="22"/>
      <c r="VJT576" s="22"/>
      <c r="VJU576" s="22"/>
      <c r="VJV576" s="22"/>
      <c r="VJW576" s="22"/>
      <c r="VJX576" s="22"/>
      <c r="VJY576" s="22"/>
      <c r="VJZ576" s="22"/>
      <c r="VKA576" s="22"/>
      <c r="VKB576" s="22"/>
      <c r="VKC576" s="22"/>
      <c r="VKD576" s="22"/>
      <c r="VKE576" s="22"/>
      <c r="VKF576" s="22"/>
      <c r="VKG576" s="22"/>
      <c r="VKH576" s="22"/>
      <c r="VKI576" s="22"/>
      <c r="VKJ576" s="22"/>
      <c r="VKK576" s="22"/>
      <c r="VKL576" s="22"/>
      <c r="VKM576" s="22"/>
      <c r="VKN576" s="22"/>
      <c r="VKO576" s="22"/>
      <c r="VKP576" s="22"/>
      <c r="VKQ576" s="22"/>
      <c r="VKR576" s="22"/>
      <c r="VKS576" s="22"/>
      <c r="VKT576" s="22"/>
      <c r="VKU576" s="22"/>
      <c r="VKV576" s="22"/>
      <c r="VKW576" s="22"/>
      <c r="VKX576" s="22"/>
      <c r="VKY576" s="22"/>
      <c r="VKZ576" s="22"/>
      <c r="VLA576" s="22"/>
      <c r="VLB576" s="22"/>
      <c r="VLC576" s="22"/>
      <c r="VLD576" s="22"/>
      <c r="VLE576" s="22"/>
      <c r="VLF576" s="22"/>
      <c r="VLG576" s="22"/>
      <c r="VLH576" s="22"/>
      <c r="VLI576" s="22"/>
      <c r="VLJ576" s="22"/>
      <c r="VLK576" s="22"/>
      <c r="VLL576" s="22"/>
      <c r="VLM576" s="22"/>
      <c r="VLN576" s="22"/>
      <c r="VLO576" s="22"/>
      <c r="VLP576" s="22"/>
      <c r="VLQ576" s="22"/>
      <c r="VLR576" s="22"/>
      <c r="VLS576" s="22"/>
      <c r="VLT576" s="22"/>
      <c r="VLU576" s="22"/>
      <c r="VLV576" s="22"/>
      <c r="VLW576" s="22"/>
      <c r="VLX576" s="22"/>
      <c r="VLY576" s="22"/>
      <c r="VLZ576" s="22"/>
      <c r="VMA576" s="22"/>
      <c r="VMB576" s="22"/>
      <c r="VMC576" s="22"/>
      <c r="VMD576" s="22"/>
      <c r="VME576" s="22"/>
      <c r="VMF576" s="22"/>
      <c r="VMG576" s="22"/>
      <c r="VMH576" s="22"/>
      <c r="VMI576" s="22"/>
      <c r="VMJ576" s="22"/>
      <c r="VMK576" s="22"/>
      <c r="VML576" s="22"/>
      <c r="VMM576" s="22"/>
      <c r="VMN576" s="22"/>
      <c r="VMO576" s="22"/>
      <c r="VMP576" s="22"/>
      <c r="VMQ576" s="22"/>
      <c r="VMR576" s="22"/>
      <c r="VMS576" s="22"/>
      <c r="VMT576" s="22"/>
      <c r="VMU576" s="22"/>
      <c r="VMV576" s="22"/>
      <c r="VMW576" s="22"/>
      <c r="VMX576" s="22"/>
      <c r="VMY576" s="22"/>
      <c r="VMZ576" s="22"/>
      <c r="VNA576" s="22"/>
      <c r="VNB576" s="22"/>
      <c r="VNC576" s="22"/>
      <c r="VND576" s="22"/>
      <c r="VNE576" s="22"/>
      <c r="VNF576" s="22"/>
      <c r="VNG576" s="22"/>
      <c r="VNH576" s="22"/>
      <c r="VNI576" s="22"/>
      <c r="VNJ576" s="22"/>
      <c r="VNK576" s="22"/>
      <c r="VNL576" s="22"/>
      <c r="VNM576" s="22"/>
      <c r="VNN576" s="22"/>
      <c r="VNO576" s="22"/>
      <c r="VNP576" s="22"/>
      <c r="VNQ576" s="22"/>
      <c r="VNR576" s="22"/>
      <c r="VNS576" s="22"/>
      <c r="VNT576" s="22"/>
      <c r="VNU576" s="22"/>
      <c r="VNV576" s="22"/>
      <c r="VNW576" s="22"/>
      <c r="VNX576" s="22"/>
      <c r="VNY576" s="22"/>
      <c r="VNZ576" s="22"/>
      <c r="VOA576" s="22"/>
      <c r="VOB576" s="22"/>
      <c r="VOC576" s="22"/>
      <c r="VOD576" s="22"/>
      <c r="VOE576" s="22"/>
      <c r="VOF576" s="22"/>
      <c r="VOG576" s="22"/>
      <c r="VOH576" s="22"/>
      <c r="VOI576" s="22"/>
      <c r="VOJ576" s="22"/>
      <c r="VOK576" s="22"/>
      <c r="VOL576" s="22"/>
      <c r="VOM576" s="22"/>
      <c r="VON576" s="22"/>
      <c r="VOO576" s="22"/>
      <c r="VOP576" s="22"/>
      <c r="VOQ576" s="22"/>
      <c r="VOR576" s="22"/>
      <c r="VOS576" s="22"/>
      <c r="VOT576" s="22"/>
      <c r="VOU576" s="22"/>
      <c r="VOV576" s="22"/>
      <c r="VOW576" s="22"/>
      <c r="VOX576" s="22"/>
      <c r="VOY576" s="22"/>
      <c r="VOZ576" s="22"/>
      <c r="VPA576" s="22"/>
      <c r="VPB576" s="22"/>
      <c r="VPC576" s="22"/>
      <c r="VPD576" s="22"/>
      <c r="VPE576" s="22"/>
      <c r="VPF576" s="22"/>
      <c r="VPG576" s="22"/>
      <c r="VPH576" s="22"/>
      <c r="VPI576" s="22"/>
      <c r="VPJ576" s="22"/>
      <c r="VPK576" s="22"/>
      <c r="VPL576" s="22"/>
      <c r="VPM576" s="22"/>
      <c r="VPN576" s="22"/>
      <c r="VPO576" s="22"/>
      <c r="VPP576" s="22"/>
      <c r="VPQ576" s="22"/>
      <c r="VPR576" s="22"/>
      <c r="VPS576" s="22"/>
      <c r="VPT576" s="22"/>
      <c r="VPU576" s="22"/>
      <c r="VPV576" s="22"/>
      <c r="VPW576" s="22"/>
      <c r="VPX576" s="22"/>
      <c r="VPY576" s="22"/>
      <c r="VPZ576" s="22"/>
      <c r="VQA576" s="22"/>
      <c r="VQB576" s="22"/>
      <c r="VQC576" s="22"/>
      <c r="VQD576" s="22"/>
      <c r="VQE576" s="22"/>
      <c r="VQF576" s="22"/>
      <c r="VQG576" s="22"/>
      <c r="VQH576" s="22"/>
      <c r="VQI576" s="22"/>
      <c r="VQJ576" s="22"/>
      <c r="VQK576" s="22"/>
      <c r="VQL576" s="22"/>
      <c r="VQM576" s="22"/>
      <c r="VQN576" s="22"/>
      <c r="VQO576" s="22"/>
      <c r="VQP576" s="22"/>
      <c r="VQQ576" s="22"/>
      <c r="VQR576" s="22"/>
      <c r="VQS576" s="22"/>
      <c r="VQT576" s="22"/>
      <c r="VQU576" s="22"/>
      <c r="VQV576" s="22"/>
      <c r="VQW576" s="22"/>
      <c r="VQX576" s="22"/>
      <c r="VQY576" s="22"/>
      <c r="VQZ576" s="22"/>
      <c r="VRA576" s="22"/>
      <c r="VRB576" s="22"/>
      <c r="VRC576" s="22"/>
      <c r="VRD576" s="22"/>
      <c r="VRE576" s="22"/>
      <c r="VRF576" s="22"/>
      <c r="VRG576" s="22"/>
      <c r="VRH576" s="22"/>
      <c r="VRI576" s="22"/>
      <c r="VRJ576" s="22"/>
      <c r="VRK576" s="22"/>
      <c r="VRL576" s="22"/>
      <c r="VRM576" s="22"/>
      <c r="VRN576" s="22"/>
      <c r="VRO576" s="22"/>
      <c r="VRP576" s="22"/>
      <c r="VRQ576" s="22"/>
      <c r="VRR576" s="22"/>
      <c r="VRS576" s="22"/>
      <c r="VRT576" s="22"/>
      <c r="VRU576" s="22"/>
      <c r="VRV576" s="22"/>
      <c r="VRW576" s="22"/>
      <c r="VRX576" s="22"/>
      <c r="VRY576" s="22"/>
      <c r="VRZ576" s="22"/>
      <c r="VSA576" s="22"/>
      <c r="VSB576" s="22"/>
      <c r="VSC576" s="22"/>
      <c r="VSD576" s="22"/>
      <c r="VSE576" s="22"/>
      <c r="VSF576" s="22"/>
      <c r="VSG576" s="22"/>
      <c r="VSH576" s="22"/>
      <c r="VSI576" s="22"/>
      <c r="VSJ576" s="22"/>
      <c r="VSK576" s="22"/>
      <c r="VSL576" s="22"/>
      <c r="VSM576" s="22"/>
      <c r="VSN576" s="22"/>
      <c r="VSO576" s="22"/>
      <c r="VSP576" s="22"/>
      <c r="VSQ576" s="22"/>
      <c r="VSR576" s="22"/>
      <c r="VSS576" s="22"/>
      <c r="VST576" s="22"/>
      <c r="VSU576" s="22"/>
      <c r="VSV576" s="22"/>
      <c r="VSW576" s="22"/>
      <c r="VSX576" s="22"/>
      <c r="VSY576" s="22"/>
      <c r="VSZ576" s="22"/>
      <c r="VTA576" s="22"/>
      <c r="VTB576" s="22"/>
      <c r="VTC576" s="22"/>
      <c r="VTD576" s="22"/>
      <c r="VTE576" s="22"/>
      <c r="VTF576" s="22"/>
      <c r="VTG576" s="22"/>
      <c r="VTH576" s="22"/>
      <c r="VTI576" s="22"/>
      <c r="VTJ576" s="22"/>
      <c r="VTK576" s="22"/>
      <c r="VTL576" s="22"/>
      <c r="VTM576" s="22"/>
      <c r="VTN576" s="22"/>
      <c r="VTO576" s="22"/>
      <c r="VTP576" s="22"/>
      <c r="VTQ576" s="22"/>
      <c r="VTR576" s="22"/>
      <c r="VTS576" s="22"/>
      <c r="VTT576" s="22"/>
      <c r="VTU576" s="22"/>
      <c r="VTV576" s="22"/>
      <c r="VTW576" s="22"/>
      <c r="VTX576" s="22"/>
      <c r="VTY576" s="22"/>
      <c r="VTZ576" s="22"/>
      <c r="VUA576" s="22"/>
      <c r="VUB576" s="22"/>
      <c r="VUC576" s="22"/>
      <c r="VUD576" s="22"/>
      <c r="VUE576" s="22"/>
      <c r="VUF576" s="22"/>
      <c r="VUG576" s="22"/>
      <c r="VUH576" s="22"/>
      <c r="VUI576" s="22"/>
      <c r="VUJ576" s="22"/>
      <c r="VUK576" s="22"/>
      <c r="VUL576" s="22"/>
      <c r="VUM576" s="22"/>
      <c r="VUN576" s="22"/>
      <c r="VUO576" s="22"/>
      <c r="VUP576" s="22"/>
      <c r="VUQ576" s="22"/>
      <c r="VUR576" s="22"/>
      <c r="VUS576" s="22"/>
      <c r="VUT576" s="22"/>
      <c r="VUU576" s="22"/>
      <c r="VUV576" s="22"/>
      <c r="VUW576" s="22"/>
      <c r="VUX576" s="22"/>
      <c r="VUY576" s="22"/>
      <c r="VUZ576" s="22"/>
      <c r="VVA576" s="22"/>
      <c r="VVB576" s="22"/>
      <c r="VVC576" s="22"/>
      <c r="VVD576" s="22"/>
      <c r="VVE576" s="22"/>
      <c r="VVF576" s="22"/>
      <c r="VVG576" s="22"/>
      <c r="VVH576" s="22"/>
      <c r="VVI576" s="22"/>
      <c r="VVJ576" s="22"/>
      <c r="VVK576" s="22"/>
      <c r="VVL576" s="22"/>
      <c r="VVM576" s="22"/>
      <c r="VVN576" s="22"/>
      <c r="VVO576" s="22"/>
      <c r="VVP576" s="22"/>
      <c r="VVQ576" s="22"/>
      <c r="VVR576" s="22"/>
      <c r="VVS576" s="22"/>
      <c r="VVT576" s="22"/>
      <c r="VVU576" s="22"/>
      <c r="VVV576" s="22"/>
      <c r="VVW576" s="22"/>
      <c r="VVX576" s="22"/>
      <c r="VVY576" s="22"/>
      <c r="VVZ576" s="22"/>
      <c r="VWA576" s="22"/>
      <c r="VWB576" s="22"/>
      <c r="VWC576" s="22"/>
      <c r="VWD576" s="22"/>
      <c r="VWE576" s="22"/>
      <c r="VWF576" s="22"/>
      <c r="VWG576" s="22"/>
      <c r="VWH576" s="22"/>
      <c r="VWI576" s="22"/>
      <c r="VWJ576" s="22"/>
      <c r="VWK576" s="22"/>
      <c r="VWL576" s="22"/>
      <c r="VWM576" s="22"/>
      <c r="VWN576" s="22"/>
      <c r="VWO576" s="22"/>
      <c r="VWP576" s="22"/>
      <c r="VWQ576" s="22"/>
      <c r="VWR576" s="22"/>
      <c r="VWS576" s="22"/>
      <c r="VWT576" s="22"/>
      <c r="VWU576" s="22"/>
      <c r="VWV576" s="22"/>
      <c r="VWW576" s="22"/>
      <c r="VWX576" s="22"/>
      <c r="VWY576" s="22"/>
      <c r="VWZ576" s="22"/>
      <c r="VXA576" s="22"/>
      <c r="VXB576" s="22"/>
      <c r="VXC576" s="22"/>
      <c r="VXD576" s="22"/>
      <c r="VXE576" s="22"/>
      <c r="VXF576" s="22"/>
      <c r="VXG576" s="22"/>
      <c r="VXH576" s="22"/>
      <c r="VXI576" s="22"/>
      <c r="VXJ576" s="22"/>
      <c r="VXK576" s="22"/>
      <c r="VXL576" s="22"/>
      <c r="VXM576" s="22"/>
      <c r="VXN576" s="22"/>
      <c r="VXO576" s="22"/>
      <c r="VXP576" s="22"/>
      <c r="VXQ576" s="22"/>
      <c r="VXR576" s="22"/>
      <c r="VXS576" s="22"/>
      <c r="VXT576" s="22"/>
      <c r="VXU576" s="22"/>
      <c r="VXV576" s="22"/>
      <c r="VXW576" s="22"/>
      <c r="VXX576" s="22"/>
      <c r="VXY576" s="22"/>
      <c r="VXZ576" s="22"/>
      <c r="VYA576" s="22"/>
      <c r="VYB576" s="22"/>
      <c r="VYC576" s="22"/>
      <c r="VYD576" s="22"/>
      <c r="VYE576" s="22"/>
      <c r="VYF576" s="22"/>
      <c r="VYG576" s="22"/>
      <c r="VYH576" s="22"/>
      <c r="VYI576" s="22"/>
      <c r="VYJ576" s="22"/>
      <c r="VYK576" s="22"/>
      <c r="VYL576" s="22"/>
      <c r="VYM576" s="22"/>
      <c r="VYN576" s="22"/>
      <c r="VYO576" s="22"/>
      <c r="VYP576" s="22"/>
      <c r="VYQ576" s="22"/>
      <c r="VYR576" s="22"/>
      <c r="VYS576" s="22"/>
      <c r="VYT576" s="22"/>
      <c r="VYU576" s="22"/>
      <c r="VYV576" s="22"/>
      <c r="VYW576" s="22"/>
      <c r="VYX576" s="22"/>
      <c r="VYY576" s="22"/>
      <c r="VYZ576" s="22"/>
      <c r="VZA576" s="22"/>
      <c r="VZB576" s="22"/>
      <c r="VZC576" s="22"/>
      <c r="VZD576" s="22"/>
      <c r="VZE576" s="22"/>
      <c r="VZF576" s="22"/>
      <c r="VZG576" s="22"/>
      <c r="VZH576" s="22"/>
      <c r="VZI576" s="22"/>
      <c r="VZJ576" s="22"/>
      <c r="VZK576" s="22"/>
      <c r="VZL576" s="22"/>
      <c r="VZM576" s="22"/>
      <c r="VZN576" s="22"/>
      <c r="VZO576" s="22"/>
      <c r="VZP576" s="22"/>
      <c r="VZQ576" s="22"/>
      <c r="VZR576" s="22"/>
      <c r="VZS576" s="22"/>
      <c r="VZT576" s="22"/>
      <c r="VZU576" s="22"/>
      <c r="VZV576" s="22"/>
      <c r="VZW576" s="22"/>
      <c r="VZX576" s="22"/>
      <c r="VZY576" s="22"/>
      <c r="VZZ576" s="22"/>
      <c r="WAA576" s="22"/>
      <c r="WAB576" s="22"/>
      <c r="WAC576" s="22"/>
      <c r="WAD576" s="22"/>
      <c r="WAE576" s="22"/>
      <c r="WAF576" s="22"/>
      <c r="WAG576" s="22"/>
      <c r="WAH576" s="22"/>
      <c r="WAI576" s="22"/>
      <c r="WAJ576" s="22"/>
      <c r="WAK576" s="22"/>
      <c r="WAL576" s="22"/>
      <c r="WAM576" s="22"/>
      <c r="WAN576" s="22"/>
      <c r="WAO576" s="22"/>
      <c r="WAP576" s="22"/>
      <c r="WAQ576" s="22"/>
      <c r="WAR576" s="22"/>
      <c r="WAS576" s="22"/>
      <c r="WAT576" s="22"/>
      <c r="WAU576" s="22"/>
      <c r="WAV576" s="22"/>
      <c r="WAW576" s="22"/>
      <c r="WAX576" s="22"/>
      <c r="WAY576" s="22"/>
      <c r="WAZ576" s="22"/>
      <c r="WBA576" s="22"/>
      <c r="WBB576" s="22"/>
      <c r="WBC576" s="22"/>
      <c r="WBD576" s="22"/>
      <c r="WBE576" s="22"/>
      <c r="WBF576" s="22"/>
      <c r="WBG576" s="22"/>
      <c r="WBH576" s="22"/>
      <c r="WBI576" s="22"/>
      <c r="WBJ576" s="22"/>
      <c r="WBK576" s="22"/>
      <c r="WBL576" s="22"/>
      <c r="WBM576" s="22"/>
      <c r="WBN576" s="22"/>
      <c r="WBO576" s="22"/>
      <c r="WBP576" s="22"/>
      <c r="WBQ576" s="22"/>
      <c r="WBR576" s="22"/>
      <c r="WBS576" s="22"/>
      <c r="WBT576" s="22"/>
      <c r="WBU576" s="22"/>
      <c r="WBV576" s="22"/>
      <c r="WBW576" s="22"/>
      <c r="WBX576" s="22"/>
      <c r="WBY576" s="22"/>
      <c r="WBZ576" s="22"/>
      <c r="WCA576" s="22"/>
      <c r="WCB576" s="22"/>
      <c r="WCC576" s="22"/>
      <c r="WCD576" s="22"/>
      <c r="WCE576" s="22"/>
      <c r="WCF576" s="22"/>
      <c r="WCG576" s="22"/>
      <c r="WCH576" s="22"/>
      <c r="WCI576" s="22"/>
      <c r="WCJ576" s="22"/>
      <c r="WCK576" s="22"/>
      <c r="WCL576" s="22"/>
      <c r="WCM576" s="22"/>
      <c r="WCN576" s="22"/>
      <c r="WCO576" s="22"/>
      <c r="WCP576" s="22"/>
      <c r="WCQ576" s="22"/>
      <c r="WCR576" s="22"/>
      <c r="WCS576" s="22"/>
      <c r="WCT576" s="22"/>
      <c r="WCU576" s="22"/>
      <c r="WCV576" s="22"/>
      <c r="WCW576" s="22"/>
      <c r="WCX576" s="22"/>
      <c r="WCY576" s="22"/>
      <c r="WCZ576" s="22"/>
      <c r="WDA576" s="22"/>
      <c r="WDB576" s="22"/>
      <c r="WDC576" s="22"/>
      <c r="WDD576" s="22"/>
      <c r="WDE576" s="22"/>
      <c r="WDF576" s="22"/>
      <c r="WDG576" s="22"/>
      <c r="WDH576" s="22"/>
      <c r="WDI576" s="22"/>
      <c r="WDJ576" s="22"/>
      <c r="WDK576" s="22"/>
      <c r="WDL576" s="22"/>
      <c r="WDM576" s="22"/>
      <c r="WDN576" s="22"/>
      <c r="WDO576" s="22"/>
      <c r="WDP576" s="22"/>
      <c r="WDQ576" s="22"/>
      <c r="WDR576" s="22"/>
      <c r="WDS576" s="22"/>
      <c r="WDT576" s="22"/>
      <c r="WDU576" s="22"/>
      <c r="WDV576" s="22"/>
      <c r="WDW576" s="22"/>
      <c r="WDX576" s="22"/>
      <c r="WDY576" s="22"/>
      <c r="WDZ576" s="22"/>
      <c r="WEA576" s="22"/>
      <c r="WEB576" s="22"/>
      <c r="WEC576" s="22"/>
      <c r="WED576" s="22"/>
      <c r="WEE576" s="22"/>
      <c r="WEF576" s="22"/>
      <c r="WEG576" s="22"/>
      <c r="WEH576" s="22"/>
      <c r="WEI576" s="22"/>
      <c r="WEJ576" s="22"/>
      <c r="WEK576" s="22"/>
      <c r="WEL576" s="22"/>
      <c r="WEM576" s="22"/>
      <c r="WEN576" s="22"/>
      <c r="WEO576" s="22"/>
      <c r="WEP576" s="22"/>
      <c r="WEQ576" s="22"/>
      <c r="WER576" s="22"/>
      <c r="WES576" s="22"/>
      <c r="WET576" s="22"/>
      <c r="WEU576" s="22"/>
      <c r="WEV576" s="22"/>
      <c r="WEW576" s="22"/>
      <c r="WEX576" s="22"/>
      <c r="WEY576" s="22"/>
      <c r="WEZ576" s="22"/>
      <c r="WFA576" s="22"/>
      <c r="WFB576" s="22"/>
      <c r="WFC576" s="22"/>
      <c r="WFD576" s="22"/>
      <c r="WFE576" s="22"/>
      <c r="WFF576" s="22"/>
      <c r="WFG576" s="22"/>
      <c r="WFH576" s="22"/>
      <c r="WFI576" s="22"/>
      <c r="WFJ576" s="22"/>
      <c r="WFK576" s="22"/>
      <c r="WFL576" s="22"/>
      <c r="WFM576" s="22"/>
      <c r="WFN576" s="22"/>
      <c r="WFO576" s="22"/>
      <c r="WFP576" s="22"/>
      <c r="WFQ576" s="22"/>
      <c r="WFR576" s="22"/>
      <c r="WFS576" s="22"/>
      <c r="WFT576" s="22"/>
      <c r="WFU576" s="22"/>
      <c r="WFV576" s="22"/>
      <c r="WFW576" s="22"/>
      <c r="WFX576" s="22"/>
      <c r="WFY576" s="22"/>
      <c r="WFZ576" s="22"/>
      <c r="WGA576" s="22"/>
      <c r="WGB576" s="22"/>
      <c r="WGC576" s="22"/>
      <c r="WGD576" s="22"/>
      <c r="WGE576" s="22"/>
      <c r="WGF576" s="22"/>
      <c r="WGG576" s="22"/>
      <c r="WGH576" s="22"/>
      <c r="WGI576" s="22"/>
      <c r="WGJ576" s="22"/>
      <c r="WGK576" s="22"/>
      <c r="WGL576" s="22"/>
      <c r="WGM576" s="22"/>
      <c r="WGN576" s="22"/>
      <c r="WGO576" s="22"/>
      <c r="WGP576" s="22"/>
      <c r="WGQ576" s="22"/>
      <c r="WGR576" s="22"/>
      <c r="WGS576" s="22"/>
      <c r="WGT576" s="22"/>
      <c r="WGU576" s="22"/>
      <c r="WGV576" s="22"/>
      <c r="WGW576" s="22"/>
      <c r="WGX576" s="22"/>
      <c r="WGY576" s="22"/>
      <c r="WGZ576" s="22"/>
      <c r="WHA576" s="22"/>
      <c r="WHB576" s="22"/>
      <c r="WHC576" s="22"/>
      <c r="WHD576" s="22"/>
      <c r="WHE576" s="22"/>
      <c r="WHF576" s="22"/>
      <c r="WHG576" s="22"/>
      <c r="WHH576" s="22"/>
      <c r="WHI576" s="22"/>
      <c r="WHJ576" s="22"/>
      <c r="WHK576" s="22"/>
      <c r="WHL576" s="22"/>
      <c r="WHM576" s="22"/>
      <c r="WHN576" s="22"/>
      <c r="WHO576" s="22"/>
      <c r="WHP576" s="22"/>
      <c r="WHQ576" s="22"/>
      <c r="WHR576" s="22"/>
      <c r="WHS576" s="22"/>
      <c r="WHT576" s="22"/>
      <c r="WHU576" s="22"/>
      <c r="WHV576" s="22"/>
      <c r="WHW576" s="22"/>
      <c r="WHX576" s="22"/>
      <c r="WHY576" s="22"/>
      <c r="WHZ576" s="22"/>
      <c r="WIA576" s="22"/>
      <c r="WIB576" s="22"/>
      <c r="WIC576" s="22"/>
      <c r="WID576" s="22"/>
      <c r="WIE576" s="22"/>
      <c r="WIF576" s="22"/>
      <c r="WIG576" s="22"/>
      <c r="WIH576" s="22"/>
      <c r="WII576" s="22"/>
      <c r="WIJ576" s="22"/>
      <c r="WIK576" s="22"/>
      <c r="WIL576" s="22"/>
      <c r="WIM576" s="22"/>
      <c r="WIN576" s="22"/>
      <c r="WIO576" s="22"/>
      <c r="WIP576" s="22"/>
      <c r="WIQ576" s="22"/>
      <c r="WIR576" s="22"/>
      <c r="WIS576" s="22"/>
      <c r="WIT576" s="22"/>
      <c r="WIU576" s="22"/>
      <c r="WIV576" s="22"/>
      <c r="WIW576" s="22"/>
      <c r="WIX576" s="22"/>
      <c r="WIY576" s="22"/>
      <c r="WIZ576" s="22"/>
      <c r="WJA576" s="22"/>
      <c r="WJB576" s="22"/>
      <c r="WJC576" s="22"/>
      <c r="WJD576" s="22"/>
      <c r="WJE576" s="22"/>
      <c r="WJF576" s="22"/>
      <c r="WJG576" s="22"/>
      <c r="WJH576" s="22"/>
      <c r="WJI576" s="22"/>
      <c r="WJJ576" s="22"/>
      <c r="WJK576" s="22"/>
      <c r="WJL576" s="22"/>
      <c r="WJM576" s="22"/>
      <c r="WJN576" s="22"/>
      <c r="WJO576" s="22"/>
      <c r="WJP576" s="22"/>
      <c r="WJQ576" s="22"/>
      <c r="WJR576" s="22"/>
      <c r="WJS576" s="22"/>
      <c r="WJT576" s="22"/>
      <c r="WJU576" s="22"/>
      <c r="WJV576" s="22"/>
      <c r="WJW576" s="22"/>
      <c r="WJX576" s="22"/>
      <c r="WJY576" s="22"/>
      <c r="WJZ576" s="22"/>
      <c r="WKA576" s="22"/>
      <c r="WKB576" s="22"/>
      <c r="WKC576" s="22"/>
      <c r="WKD576" s="22"/>
      <c r="WKE576" s="22"/>
      <c r="WKF576" s="22"/>
      <c r="WKG576" s="22"/>
      <c r="WKH576" s="22"/>
      <c r="WKI576" s="22"/>
      <c r="WKJ576" s="22"/>
      <c r="WKK576" s="22"/>
      <c r="WKL576" s="22"/>
      <c r="WKM576" s="22"/>
      <c r="WKN576" s="22"/>
      <c r="WKO576" s="22"/>
      <c r="WKP576" s="22"/>
      <c r="WKQ576" s="22"/>
      <c r="WKR576" s="22"/>
      <c r="WKS576" s="22"/>
      <c r="WKT576" s="22"/>
      <c r="WKU576" s="22"/>
      <c r="WKV576" s="22"/>
      <c r="WKW576" s="22"/>
      <c r="WKX576" s="22"/>
      <c r="WKY576" s="22"/>
      <c r="WKZ576" s="22"/>
      <c r="WLA576" s="22"/>
      <c r="WLB576" s="22"/>
      <c r="WLC576" s="22"/>
      <c r="WLD576" s="22"/>
      <c r="WLE576" s="22"/>
      <c r="WLF576" s="22"/>
      <c r="WLG576" s="22"/>
      <c r="WLH576" s="22"/>
      <c r="WLI576" s="22"/>
      <c r="WLJ576" s="22"/>
      <c r="WLK576" s="22"/>
      <c r="WLL576" s="22"/>
      <c r="WLM576" s="22"/>
      <c r="WLN576" s="22"/>
      <c r="WLO576" s="22"/>
      <c r="WLP576" s="22"/>
      <c r="WLQ576" s="22"/>
      <c r="WLR576" s="22"/>
      <c r="WLS576" s="22"/>
      <c r="WLT576" s="22"/>
      <c r="WLU576" s="22"/>
      <c r="WLV576" s="22"/>
      <c r="WLW576" s="22"/>
      <c r="WLX576" s="22"/>
      <c r="WLY576" s="22"/>
      <c r="WLZ576" s="22"/>
      <c r="WMA576" s="22"/>
      <c r="WMB576" s="22"/>
      <c r="WMC576" s="22"/>
      <c r="WMD576" s="22"/>
      <c r="WME576" s="22"/>
      <c r="WMF576" s="22"/>
      <c r="WMG576" s="22"/>
      <c r="WMH576" s="22"/>
      <c r="WMI576" s="22"/>
      <c r="WMJ576" s="22"/>
      <c r="WMK576" s="22"/>
      <c r="WML576" s="22"/>
      <c r="WMM576" s="22"/>
      <c r="WMN576" s="22"/>
      <c r="WMO576" s="22"/>
      <c r="WMP576" s="22"/>
      <c r="WMQ576" s="22"/>
      <c r="WMR576" s="22"/>
      <c r="WMS576" s="22"/>
      <c r="WMT576" s="22"/>
      <c r="WMU576" s="22"/>
      <c r="WMV576" s="22"/>
      <c r="WMW576" s="22"/>
      <c r="WMX576" s="22"/>
      <c r="WMY576" s="22"/>
      <c r="WMZ576" s="22"/>
      <c r="WNA576" s="22"/>
      <c r="WNB576" s="22"/>
      <c r="WNC576" s="22"/>
      <c r="WND576" s="22"/>
      <c r="WNE576" s="22"/>
      <c r="WNF576" s="22"/>
      <c r="WNG576" s="22"/>
      <c r="WNH576" s="22"/>
      <c r="WNI576" s="22"/>
      <c r="WNJ576" s="22"/>
      <c r="WNK576" s="22"/>
      <c r="WNL576" s="22"/>
      <c r="WNM576" s="22"/>
      <c r="WNN576" s="22"/>
      <c r="WNO576" s="22"/>
      <c r="WNP576" s="22"/>
      <c r="WNQ576" s="22"/>
      <c r="WNR576" s="22"/>
      <c r="WNS576" s="22"/>
      <c r="WNT576" s="22"/>
      <c r="WNU576" s="22"/>
      <c r="WNV576" s="22"/>
      <c r="WNW576" s="22"/>
      <c r="WNX576" s="22"/>
      <c r="WNY576" s="22"/>
      <c r="WNZ576" s="22"/>
      <c r="WOA576" s="22"/>
      <c r="WOB576" s="22"/>
      <c r="WOC576" s="22"/>
      <c r="WOD576" s="22"/>
      <c r="WOE576" s="22"/>
      <c r="WOF576" s="22"/>
      <c r="WOG576" s="22"/>
      <c r="WOH576" s="22"/>
      <c r="WOI576" s="22"/>
      <c r="WOJ576" s="22"/>
      <c r="WOK576" s="22"/>
      <c r="WOL576" s="22"/>
      <c r="WOM576" s="22"/>
      <c r="WON576" s="22"/>
      <c r="WOO576" s="22"/>
      <c r="WOP576" s="22"/>
      <c r="WOQ576" s="22"/>
      <c r="WOR576" s="22"/>
      <c r="WOS576" s="22"/>
      <c r="WOT576" s="22"/>
      <c r="WOU576" s="22"/>
      <c r="WOV576" s="22"/>
      <c r="WOW576" s="22"/>
      <c r="WOX576" s="22"/>
      <c r="WOY576" s="22"/>
      <c r="WOZ576" s="22"/>
      <c r="WPA576" s="22"/>
      <c r="WPB576" s="22"/>
      <c r="WPC576" s="22"/>
      <c r="WPD576" s="22"/>
      <c r="WPE576" s="22"/>
      <c r="WPF576" s="22"/>
      <c r="WPG576" s="22"/>
      <c r="WPH576" s="22"/>
      <c r="WPI576" s="22"/>
      <c r="WPJ576" s="22"/>
      <c r="WPK576" s="22"/>
      <c r="WPL576" s="22"/>
      <c r="WPM576" s="22"/>
      <c r="WPN576" s="22"/>
      <c r="WPO576" s="22"/>
      <c r="WPP576" s="22"/>
      <c r="WPQ576" s="22"/>
      <c r="WPR576" s="22"/>
      <c r="WPS576" s="22"/>
      <c r="WPT576" s="22"/>
      <c r="WPU576" s="22"/>
      <c r="WPV576" s="22"/>
      <c r="WPW576" s="22"/>
      <c r="WPX576" s="22"/>
      <c r="WPY576" s="22"/>
      <c r="WPZ576" s="22"/>
      <c r="WQA576" s="22"/>
      <c r="WQB576" s="22"/>
      <c r="WQC576" s="22"/>
      <c r="WQD576" s="22"/>
      <c r="WQE576" s="22"/>
      <c r="WQF576" s="22"/>
      <c r="WQG576" s="22"/>
      <c r="WQH576" s="22"/>
      <c r="WQI576" s="22"/>
      <c r="WQJ576" s="22"/>
      <c r="WQK576" s="22"/>
      <c r="WQL576" s="22"/>
      <c r="WQM576" s="22"/>
      <c r="WQN576" s="22"/>
      <c r="WQO576" s="22"/>
      <c r="WQP576" s="22"/>
      <c r="WQQ576" s="22"/>
      <c r="WQR576" s="22"/>
      <c r="WQS576" s="22"/>
      <c r="WQT576" s="22"/>
      <c r="WQU576" s="22"/>
      <c r="WQV576" s="22"/>
      <c r="WQW576" s="22"/>
      <c r="WQX576" s="22"/>
      <c r="WQY576" s="22"/>
      <c r="WQZ576" s="22"/>
      <c r="WRA576" s="22"/>
      <c r="WRB576" s="22"/>
      <c r="WRC576" s="22"/>
      <c r="WRD576" s="22"/>
      <c r="WRE576" s="22"/>
      <c r="WRF576" s="22"/>
      <c r="WRG576" s="22"/>
      <c r="WRH576" s="22"/>
      <c r="WRI576" s="22"/>
      <c r="WRJ576" s="22"/>
      <c r="WRK576" s="22"/>
      <c r="WRL576" s="22"/>
      <c r="WRM576" s="22"/>
      <c r="WRN576" s="22"/>
      <c r="WRO576" s="22"/>
      <c r="WRP576" s="22"/>
      <c r="WRQ576" s="22"/>
      <c r="WRR576" s="22"/>
      <c r="WRS576" s="22"/>
      <c r="WRT576" s="22"/>
      <c r="WRU576" s="22"/>
      <c r="WRV576" s="22"/>
      <c r="WRW576" s="22"/>
      <c r="WRX576" s="22"/>
      <c r="WRY576" s="22"/>
      <c r="WRZ576" s="22"/>
      <c r="WSA576" s="22"/>
      <c r="WSB576" s="22"/>
      <c r="WSC576" s="22"/>
      <c r="WSD576" s="22"/>
      <c r="WSE576" s="22"/>
      <c r="WSF576" s="22"/>
      <c r="WSG576" s="22"/>
      <c r="WSH576" s="22"/>
      <c r="WSI576" s="22"/>
      <c r="WSJ576" s="22"/>
      <c r="WSK576" s="22"/>
      <c r="WSL576" s="22"/>
      <c r="WSM576" s="22"/>
      <c r="WSN576" s="22"/>
      <c r="WSO576" s="22"/>
      <c r="WSP576" s="22"/>
      <c r="WSQ576" s="22"/>
      <c r="WSR576" s="22"/>
      <c r="WSS576" s="22"/>
      <c r="WST576" s="22"/>
      <c r="WSU576" s="22"/>
      <c r="WSV576" s="22"/>
      <c r="WSW576" s="22"/>
      <c r="WSX576" s="22"/>
      <c r="WSY576" s="22"/>
      <c r="WSZ576" s="22"/>
      <c r="WTA576" s="22"/>
      <c r="WTB576" s="22"/>
      <c r="WTC576" s="22"/>
      <c r="WTD576" s="22"/>
      <c r="WTE576" s="22"/>
      <c r="WTF576" s="22"/>
      <c r="WTG576" s="22"/>
      <c r="WTH576" s="22"/>
      <c r="WTI576" s="22"/>
      <c r="WTJ576" s="22"/>
      <c r="WTK576" s="22"/>
      <c r="WTL576" s="22"/>
      <c r="WTM576" s="22"/>
      <c r="WTN576" s="22"/>
      <c r="WTO576" s="22"/>
      <c r="WTP576" s="22"/>
      <c r="WTQ576" s="22"/>
      <c r="WTR576" s="22"/>
      <c r="WTS576" s="22"/>
      <c r="WTT576" s="22"/>
      <c r="WTU576" s="22"/>
      <c r="WTV576" s="22"/>
      <c r="WTW576" s="22"/>
      <c r="WTX576" s="22"/>
      <c r="WTY576" s="22"/>
      <c r="WTZ576" s="22"/>
      <c r="WUA576" s="22"/>
      <c r="WUB576" s="22"/>
      <c r="WUC576" s="22"/>
      <c r="WUD576" s="22"/>
      <c r="WUE576" s="22"/>
      <c r="WUF576" s="22"/>
      <c r="WUG576" s="22"/>
      <c r="WUH576" s="22"/>
      <c r="WUI576" s="22"/>
      <c r="WUJ576" s="22"/>
      <c r="WUK576" s="22"/>
      <c r="WUL576" s="22"/>
      <c r="WUM576" s="22"/>
      <c r="WUN576" s="22"/>
      <c r="WUO576" s="22"/>
      <c r="WUP576" s="22"/>
      <c r="WUQ576" s="22"/>
      <c r="WUR576" s="22"/>
      <c r="WUS576" s="22"/>
      <c r="WUT576" s="22"/>
      <c r="WUU576" s="22"/>
      <c r="WUV576" s="22"/>
      <c r="WUW576" s="22"/>
      <c r="WUX576" s="22"/>
      <c r="WUY576" s="22"/>
      <c r="WUZ576" s="22"/>
      <c r="WVA576" s="22"/>
      <c r="WVB576" s="22"/>
      <c r="WVC576" s="22"/>
      <c r="WVD576" s="22"/>
      <c r="WVE576" s="22"/>
      <c r="WVF576" s="22"/>
      <c r="WVG576" s="22"/>
      <c r="WVH576" s="22"/>
      <c r="WVI576" s="22"/>
      <c r="WVJ576" s="22"/>
      <c r="WVK576" s="22"/>
      <c r="WVL576" s="22"/>
      <c r="WVM576" s="22"/>
      <c r="WVN576" s="22"/>
      <c r="WVO576" s="22"/>
      <c r="WVP576" s="22"/>
      <c r="WVQ576" s="22"/>
      <c r="WVR576" s="22"/>
      <c r="WVS576" s="22"/>
      <c r="WVT576" s="22"/>
      <c r="WVU576" s="22"/>
      <c r="WVV576" s="22"/>
      <c r="WVW576" s="22"/>
      <c r="WVX576" s="22"/>
      <c r="WVY576" s="22"/>
      <c r="WVZ576" s="22"/>
      <c r="WWA576" s="22"/>
      <c r="WWB576" s="22"/>
      <c r="WWC576" s="22"/>
      <c r="WWD576" s="22"/>
      <c r="WWE576" s="22"/>
      <c r="WWF576" s="22"/>
      <c r="WWG576" s="22"/>
      <c r="WWH576" s="22"/>
      <c r="WWI576" s="22"/>
      <c r="WWJ576" s="22"/>
      <c r="WWK576" s="22"/>
      <c r="WWL576" s="22"/>
      <c r="WWM576" s="22"/>
      <c r="WWN576" s="22"/>
      <c r="WWO576" s="22"/>
      <c r="WWP576" s="22"/>
      <c r="WWQ576" s="22"/>
      <c r="WWR576" s="22"/>
      <c r="WWS576" s="22"/>
      <c r="WWT576" s="22"/>
      <c r="WWU576" s="22"/>
      <c r="WWV576" s="22"/>
      <c r="WWW576" s="22"/>
      <c r="WWX576" s="22"/>
      <c r="WWY576" s="22"/>
      <c r="WWZ576" s="22"/>
      <c r="WXA576" s="22"/>
      <c r="WXB576" s="22"/>
      <c r="WXC576" s="22"/>
      <c r="WXD576" s="22"/>
      <c r="WXE576" s="22"/>
      <c r="WXF576" s="22"/>
      <c r="WXG576" s="22"/>
      <c r="WXH576" s="22"/>
      <c r="WXI576" s="22"/>
      <c r="WXJ576" s="22"/>
      <c r="WXK576" s="22"/>
      <c r="WXL576" s="22"/>
      <c r="WXM576" s="22"/>
      <c r="WXN576" s="22"/>
      <c r="WXO576" s="22"/>
      <c r="WXP576" s="22"/>
      <c r="WXQ576" s="22"/>
      <c r="WXR576" s="22"/>
      <c r="WXS576" s="22"/>
      <c r="WXT576" s="22"/>
      <c r="WXU576" s="22"/>
      <c r="WXV576" s="22"/>
      <c r="WXW576" s="22"/>
      <c r="WXX576" s="22"/>
      <c r="WXY576" s="22"/>
      <c r="WXZ576" s="22"/>
      <c r="WYA576" s="22"/>
      <c r="WYB576" s="22"/>
      <c r="WYC576" s="22"/>
      <c r="WYD576" s="22"/>
      <c r="WYE576" s="22"/>
      <c r="WYF576" s="22"/>
      <c r="WYG576" s="22"/>
      <c r="WYH576" s="22"/>
      <c r="WYI576" s="22"/>
      <c r="WYJ576" s="22"/>
      <c r="WYK576" s="22"/>
      <c r="WYL576" s="22"/>
      <c r="WYM576" s="22"/>
      <c r="WYN576" s="22"/>
      <c r="WYO576" s="22"/>
      <c r="WYP576" s="22"/>
      <c r="WYQ576" s="22"/>
      <c r="WYR576" s="22"/>
      <c r="WYS576" s="22"/>
      <c r="WYT576" s="22"/>
      <c r="WYU576" s="22"/>
      <c r="WYV576" s="22"/>
      <c r="WYW576" s="22"/>
      <c r="WYX576" s="22"/>
      <c r="WYY576" s="22"/>
      <c r="WYZ576" s="22"/>
      <c r="WZA576" s="22"/>
      <c r="WZB576" s="22"/>
      <c r="WZC576" s="22"/>
      <c r="WZD576" s="22"/>
      <c r="WZE576" s="22"/>
      <c r="WZF576" s="22"/>
      <c r="WZG576" s="22"/>
      <c r="WZH576" s="22"/>
      <c r="WZI576" s="22"/>
      <c r="WZJ576" s="22"/>
      <c r="WZK576" s="22"/>
      <c r="WZL576" s="22"/>
      <c r="WZM576" s="22"/>
      <c r="WZN576" s="22"/>
      <c r="WZO576" s="22"/>
      <c r="WZP576" s="22"/>
      <c r="WZQ576" s="22"/>
      <c r="WZR576" s="22"/>
      <c r="WZS576" s="22"/>
      <c r="WZT576" s="22"/>
      <c r="WZU576" s="22"/>
      <c r="WZV576" s="22"/>
      <c r="WZW576" s="22"/>
      <c r="WZX576" s="22"/>
      <c r="WZY576" s="22"/>
      <c r="WZZ576" s="22"/>
      <c r="XAA576" s="22"/>
      <c r="XAB576" s="22"/>
      <c r="XAC576" s="22"/>
      <c r="XAD576" s="22"/>
      <c r="XAE576" s="22"/>
      <c r="XAF576" s="22"/>
      <c r="XAG576" s="22"/>
      <c r="XAH576" s="22"/>
      <c r="XAI576" s="22"/>
      <c r="XAJ576" s="22"/>
      <c r="XAK576" s="22"/>
      <c r="XAL576" s="22"/>
      <c r="XAM576" s="22"/>
      <c r="XAN576" s="22"/>
      <c r="XAO576" s="22"/>
      <c r="XAP576" s="22"/>
      <c r="XAQ576" s="22"/>
      <c r="XAR576" s="22"/>
      <c r="XAS576" s="22"/>
      <c r="XAT576" s="22"/>
      <c r="XAU576" s="22"/>
      <c r="XAV576" s="22"/>
      <c r="XAW576" s="22"/>
      <c r="XAX576" s="22"/>
      <c r="XAY576" s="22"/>
      <c r="XAZ576" s="22"/>
      <c r="XBA576" s="22"/>
      <c r="XBB576" s="22"/>
      <c r="XBC576" s="22"/>
      <c r="XBD576" s="22"/>
      <c r="XBE576" s="22"/>
      <c r="XBF576" s="22"/>
      <c r="XBG576" s="22"/>
      <c r="XBH576" s="22"/>
      <c r="XBI576" s="22"/>
      <c r="XBJ576" s="22"/>
      <c r="XBK576" s="22"/>
      <c r="XBL576" s="22"/>
      <c r="XBM576" s="22"/>
      <c r="XBN576" s="22"/>
      <c r="XBO576" s="22"/>
      <c r="XBP576" s="22"/>
      <c r="XBQ576" s="22"/>
      <c r="XBR576" s="22"/>
      <c r="XBS576" s="22"/>
      <c r="XBT576" s="22"/>
      <c r="XBU576" s="22"/>
      <c r="XBV576" s="22"/>
      <c r="XBW576" s="22"/>
      <c r="XBX576" s="22"/>
      <c r="XBY576" s="22"/>
      <c r="XBZ576" s="22"/>
      <c r="XCA576" s="22"/>
      <c r="XCB576" s="22"/>
      <c r="XCC576" s="22"/>
      <c r="XCD576" s="22"/>
      <c r="XCE576" s="22"/>
      <c r="XCF576" s="22"/>
      <c r="XCG576" s="22"/>
      <c r="XCH576" s="22"/>
      <c r="XCI576" s="22"/>
      <c r="XCJ576" s="22"/>
      <c r="XCK576" s="22"/>
      <c r="XCL576" s="22"/>
      <c r="XCM576" s="22"/>
      <c r="XCN576" s="22"/>
      <c r="XCO576" s="22"/>
    </row>
    <row r="577" spans="1:30" ht="75" customHeight="1">
      <c r="A577" s="480"/>
      <c r="B577" s="194" t="s">
        <v>3057</v>
      </c>
      <c r="C577" s="175" t="s">
        <v>3408</v>
      </c>
      <c r="D577" s="196" t="s">
        <v>3409</v>
      </c>
      <c r="E577" s="196" t="s">
        <v>3391</v>
      </c>
      <c r="F577" s="196" t="s">
        <v>3410</v>
      </c>
      <c r="G577" s="197" t="s">
        <v>3406</v>
      </c>
      <c r="H577" s="198" t="s">
        <v>1016</v>
      </c>
      <c r="I577" s="200"/>
      <c r="J577" s="200"/>
      <c r="K577" s="201"/>
      <c r="L577" s="90"/>
      <c r="M577" s="202"/>
      <c r="N577" s="203"/>
      <c r="O577" s="202"/>
      <c r="P577" s="201" t="s">
        <v>907</v>
      </c>
      <c r="Q577" s="90" t="s">
        <v>357</v>
      </c>
      <c r="R577" s="202" t="s">
        <v>439</v>
      </c>
      <c r="S577" s="203" t="s">
        <v>3411</v>
      </c>
      <c r="T577" s="202"/>
      <c r="U577" s="201" t="s">
        <v>908</v>
      </c>
      <c r="V577" s="90" t="s">
        <v>356</v>
      </c>
      <c r="W577" s="248" t="s">
        <v>905</v>
      </c>
      <c r="X577" s="249"/>
      <c r="Y577" s="248"/>
      <c r="Z577" s="201" t="s">
        <v>3062</v>
      </c>
      <c r="AA577" s="90" t="s">
        <v>357</v>
      </c>
      <c r="AB577" s="107" t="s">
        <v>382</v>
      </c>
      <c r="AC577" s="249"/>
      <c r="AD577" s="248"/>
    </row>
    <row r="578" spans="1:30" ht="75" customHeight="1">
      <c r="A578" s="480"/>
      <c r="B578" s="194" t="s">
        <v>3057</v>
      </c>
      <c r="C578" s="175" t="s">
        <v>3412</v>
      </c>
      <c r="D578" s="196" t="s">
        <v>3413</v>
      </c>
      <c r="E578" s="196" t="s">
        <v>3391</v>
      </c>
      <c r="F578" s="196" t="s">
        <v>3414</v>
      </c>
      <c r="G578" s="197" t="s">
        <v>3415</v>
      </c>
      <c r="H578" s="198" t="s">
        <v>1016</v>
      </c>
      <c r="I578" s="200"/>
      <c r="J578" s="200"/>
      <c r="K578" s="201"/>
      <c r="L578" s="90"/>
      <c r="M578" s="202"/>
      <c r="N578" s="203"/>
      <c r="O578" s="202"/>
      <c r="P578" s="201" t="s">
        <v>907</v>
      </c>
      <c r="Q578" s="90" t="s">
        <v>357</v>
      </c>
      <c r="R578" s="202" t="s">
        <v>439</v>
      </c>
      <c r="S578" s="203" t="s">
        <v>3416</v>
      </c>
      <c r="T578" s="202"/>
      <c r="U578" s="201" t="s">
        <v>908</v>
      </c>
      <c r="V578" s="90" t="s">
        <v>356</v>
      </c>
      <c r="W578" s="248" t="s">
        <v>905</v>
      </c>
      <c r="X578" s="249"/>
      <c r="Y578" s="248"/>
      <c r="Z578" s="201" t="s">
        <v>3062</v>
      </c>
      <c r="AA578" s="90" t="s">
        <v>357</v>
      </c>
      <c r="AB578" s="107" t="s">
        <v>382</v>
      </c>
      <c r="AC578" s="249"/>
      <c r="AD578" s="248"/>
    </row>
    <row r="579" spans="1:30" ht="77.45" customHeight="1">
      <c r="A579" s="480"/>
      <c r="B579" s="194" t="s">
        <v>3057</v>
      </c>
      <c r="C579" s="175" t="s">
        <v>3417</v>
      </c>
      <c r="D579" s="196" t="s">
        <v>3418</v>
      </c>
      <c r="E579" s="196" t="s">
        <v>3391</v>
      </c>
      <c r="F579" s="196" t="s">
        <v>3419</v>
      </c>
      <c r="G579" s="197" t="s">
        <v>3420</v>
      </c>
      <c r="H579" s="198" t="s">
        <v>1016</v>
      </c>
      <c r="I579" s="200"/>
      <c r="J579" s="200"/>
      <c r="K579" s="201"/>
      <c r="L579" s="90"/>
      <c r="M579" s="202"/>
      <c r="N579" s="203"/>
      <c r="O579" s="202"/>
      <c r="P579" s="201" t="s">
        <v>907</v>
      </c>
      <c r="Q579" s="90" t="s">
        <v>357</v>
      </c>
      <c r="R579" s="202" t="s">
        <v>439</v>
      </c>
      <c r="S579" s="203" t="s">
        <v>3421</v>
      </c>
      <c r="T579" s="202"/>
      <c r="U579" s="201" t="s">
        <v>908</v>
      </c>
      <c r="V579" s="90" t="s">
        <v>357</v>
      </c>
      <c r="W579" s="248" t="s">
        <v>905</v>
      </c>
      <c r="X579" s="249" t="s">
        <v>3422</v>
      </c>
      <c r="Y579" s="248"/>
      <c r="Z579" s="201" t="s">
        <v>3062</v>
      </c>
      <c r="AA579" s="90" t="s">
        <v>357</v>
      </c>
      <c r="AB579" s="107" t="s">
        <v>382</v>
      </c>
      <c r="AC579" s="249"/>
      <c r="AD579" s="248"/>
    </row>
    <row r="580" spans="1:30" ht="148.5" customHeight="1">
      <c r="A580" s="480"/>
      <c r="B580" s="208" t="s">
        <v>3423</v>
      </c>
      <c r="C580" s="196" t="s">
        <v>3424</v>
      </c>
      <c r="D580" s="196" t="s">
        <v>3425</v>
      </c>
      <c r="E580" s="196" t="s">
        <v>901</v>
      </c>
      <c r="F580" s="196" t="s">
        <v>3426</v>
      </c>
      <c r="G580" s="197" t="s">
        <v>3427</v>
      </c>
      <c r="H580" s="198" t="s">
        <v>5</v>
      </c>
      <c r="I580" s="200"/>
      <c r="J580" s="200"/>
      <c r="K580" s="201"/>
      <c r="L580" s="90"/>
      <c r="M580" s="202"/>
      <c r="N580" s="203"/>
      <c r="O580" s="202"/>
      <c r="P580" s="201" t="s">
        <v>907</v>
      </c>
      <c r="Q580" s="90" t="s">
        <v>356</v>
      </c>
      <c r="R580" s="202" t="s">
        <v>439</v>
      </c>
      <c r="S580" s="203"/>
      <c r="T580" s="107"/>
      <c r="U580" s="201" t="s">
        <v>908</v>
      </c>
      <c r="V580" s="90" t="s">
        <v>356</v>
      </c>
      <c r="W580" s="248" t="s">
        <v>905</v>
      </c>
      <c r="X580" s="249"/>
      <c r="Y580" s="248"/>
      <c r="Z580" s="350"/>
      <c r="AA580" s="90"/>
      <c r="AB580" s="248"/>
      <c r="AC580" s="249"/>
      <c r="AD580" s="248"/>
    </row>
    <row r="581" spans="1:30" ht="190.5" customHeight="1">
      <c r="A581" s="480"/>
      <c r="B581" s="208" t="s">
        <v>3423</v>
      </c>
      <c r="C581" s="196" t="s">
        <v>3428</v>
      </c>
      <c r="D581" s="196" t="s">
        <v>3429</v>
      </c>
      <c r="E581" s="196" t="s">
        <v>1705</v>
      </c>
      <c r="F581" s="196" t="s">
        <v>3430</v>
      </c>
      <c r="G581" s="197" t="s">
        <v>3431</v>
      </c>
      <c r="H581" s="198" t="s">
        <v>3</v>
      </c>
      <c r="I581" s="200"/>
      <c r="J581" s="200"/>
      <c r="K581" s="201"/>
      <c r="L581" s="90"/>
      <c r="M581" s="202"/>
      <c r="N581" s="203"/>
      <c r="O581" s="202"/>
      <c r="P581" s="201" t="s">
        <v>907</v>
      </c>
      <c r="Q581" s="90" t="s">
        <v>357</v>
      </c>
      <c r="R581" s="202" t="s">
        <v>439</v>
      </c>
      <c r="S581" s="203" t="s">
        <v>3432</v>
      </c>
      <c r="T581" s="202"/>
      <c r="U581" s="201" t="s">
        <v>908</v>
      </c>
      <c r="V581" s="90" t="s">
        <v>357</v>
      </c>
      <c r="W581" s="248" t="s">
        <v>905</v>
      </c>
      <c r="X581" s="106" t="s">
        <v>3432</v>
      </c>
      <c r="Y581" s="248"/>
      <c r="Z581" s="201" t="s">
        <v>3062</v>
      </c>
      <c r="AA581" s="90" t="s">
        <v>356</v>
      </c>
      <c r="AB581" s="107" t="s">
        <v>382</v>
      </c>
      <c r="AC581" s="106"/>
      <c r="AD581" s="248"/>
    </row>
    <row r="582" spans="1:30" ht="165" customHeight="1">
      <c r="A582" s="480"/>
      <c r="B582" s="208" t="s">
        <v>3423</v>
      </c>
      <c r="C582" s="196" t="s">
        <v>3433</v>
      </c>
      <c r="D582" s="196" t="s">
        <v>3434</v>
      </c>
      <c r="E582" s="196" t="s">
        <v>901</v>
      </c>
      <c r="F582" s="196" t="s">
        <v>3435</v>
      </c>
      <c r="G582" s="197" t="s">
        <v>3436</v>
      </c>
      <c r="H582" s="198" t="s">
        <v>4</v>
      </c>
      <c r="I582" s="200"/>
      <c r="J582" s="200"/>
      <c r="K582" s="201"/>
      <c r="L582" s="90"/>
      <c r="M582" s="202"/>
      <c r="N582" s="203"/>
      <c r="O582" s="202"/>
      <c r="P582" s="201" t="s">
        <v>907</v>
      </c>
      <c r="Q582" s="90" t="s">
        <v>356</v>
      </c>
      <c r="R582" s="202" t="s">
        <v>439</v>
      </c>
      <c r="S582" s="203"/>
      <c r="T582" s="202"/>
      <c r="U582" s="201" t="s">
        <v>908</v>
      </c>
      <c r="V582" s="90" t="s">
        <v>356</v>
      </c>
      <c r="W582" s="248" t="s">
        <v>905</v>
      </c>
      <c r="X582" s="249"/>
      <c r="Y582" s="248"/>
      <c r="Z582" s="201"/>
      <c r="AA582" s="90"/>
      <c r="AB582" s="248"/>
      <c r="AC582" s="249"/>
      <c r="AD582" s="248"/>
    </row>
    <row r="583" spans="1:30" ht="165" customHeight="1">
      <c r="A583" s="480"/>
      <c r="B583" s="208" t="s">
        <v>3423</v>
      </c>
      <c r="C583" s="196" t="s">
        <v>3437</v>
      </c>
      <c r="D583" s="196" t="s">
        <v>3438</v>
      </c>
      <c r="E583" s="196" t="s">
        <v>901</v>
      </c>
      <c r="F583" s="196" t="s">
        <v>3439</v>
      </c>
      <c r="G583" s="197" t="s">
        <v>3440</v>
      </c>
      <c r="H583" s="198" t="s">
        <v>5</v>
      </c>
      <c r="I583" s="200"/>
      <c r="J583" s="200"/>
      <c r="K583" s="201"/>
      <c r="L583" s="90"/>
      <c r="M583" s="202"/>
      <c r="N583" s="203"/>
      <c r="O583" s="202"/>
      <c r="P583" s="201" t="s">
        <v>907</v>
      </c>
      <c r="Q583" s="90" t="s">
        <v>356</v>
      </c>
      <c r="R583" s="202" t="s">
        <v>439</v>
      </c>
      <c r="S583" s="203"/>
      <c r="T583" s="202"/>
      <c r="U583" s="201" t="s">
        <v>908</v>
      </c>
      <c r="V583" s="90" t="s">
        <v>356</v>
      </c>
      <c r="W583" s="248" t="s">
        <v>905</v>
      </c>
      <c r="X583" s="249"/>
      <c r="Y583" s="248"/>
      <c r="Z583" s="201"/>
      <c r="AA583" s="90"/>
      <c r="AB583" s="248"/>
      <c r="AC583" s="249"/>
      <c r="AD583" s="248"/>
    </row>
    <row r="584" spans="1:30" ht="165" customHeight="1">
      <c r="A584" s="480"/>
      <c r="B584" s="208" t="s">
        <v>3423</v>
      </c>
      <c r="C584" s="196" t="s">
        <v>3441</v>
      </c>
      <c r="D584" s="196" t="s">
        <v>3442</v>
      </c>
      <c r="E584" s="196" t="s">
        <v>901</v>
      </c>
      <c r="F584" s="196" t="s">
        <v>3443</v>
      </c>
      <c r="G584" s="197" t="s">
        <v>3431</v>
      </c>
      <c r="H584" s="198" t="s">
        <v>5</v>
      </c>
      <c r="I584" s="200"/>
      <c r="J584" s="200"/>
      <c r="K584" s="201"/>
      <c r="L584" s="90"/>
      <c r="M584" s="202"/>
      <c r="N584" s="203"/>
      <c r="O584" s="202"/>
      <c r="P584" s="201" t="s">
        <v>907</v>
      </c>
      <c r="Q584" s="90" t="s">
        <v>356</v>
      </c>
      <c r="R584" s="202" t="s">
        <v>439</v>
      </c>
      <c r="S584" s="203"/>
      <c r="T584" s="202"/>
      <c r="U584" s="201" t="s">
        <v>908</v>
      </c>
      <c r="V584" s="90" t="s">
        <v>356</v>
      </c>
      <c r="W584" s="248" t="s">
        <v>905</v>
      </c>
      <c r="X584" s="249"/>
      <c r="Y584" s="248"/>
      <c r="Z584" s="201"/>
      <c r="AA584" s="90"/>
      <c r="AB584" s="248"/>
      <c r="AC584" s="249"/>
      <c r="AD584" s="248"/>
    </row>
    <row r="585" spans="1:30" ht="165" customHeight="1">
      <c r="A585" s="480"/>
      <c r="B585" s="208" t="s">
        <v>3423</v>
      </c>
      <c r="C585" s="196" t="s">
        <v>3444</v>
      </c>
      <c r="D585" s="196" t="s">
        <v>3445</v>
      </c>
      <c r="E585" s="196" t="s">
        <v>901</v>
      </c>
      <c r="F585" s="196" t="s">
        <v>3446</v>
      </c>
      <c r="G585" s="197" t="s">
        <v>3447</v>
      </c>
      <c r="H585" s="198" t="s">
        <v>5</v>
      </c>
      <c r="I585" s="200"/>
      <c r="J585" s="200"/>
      <c r="K585" s="201"/>
      <c r="L585" s="90"/>
      <c r="M585" s="202"/>
      <c r="N585" s="203"/>
      <c r="O585" s="202"/>
      <c r="P585" s="201" t="s">
        <v>907</v>
      </c>
      <c r="Q585" s="90" t="s">
        <v>356</v>
      </c>
      <c r="R585" s="202" t="s">
        <v>439</v>
      </c>
      <c r="S585" s="203"/>
      <c r="T585" s="202"/>
      <c r="U585" s="201" t="s">
        <v>908</v>
      </c>
      <c r="V585" s="90" t="s">
        <v>356</v>
      </c>
      <c r="W585" s="248" t="s">
        <v>905</v>
      </c>
      <c r="X585" s="249"/>
      <c r="Y585" s="248"/>
      <c r="Z585" s="201"/>
      <c r="AA585" s="90"/>
      <c r="AB585" s="248"/>
      <c r="AC585" s="249"/>
      <c r="AD585" s="248"/>
    </row>
    <row r="586" spans="1:30" ht="165" customHeight="1">
      <c r="A586" s="480"/>
      <c r="B586" s="208" t="s">
        <v>3423</v>
      </c>
      <c r="C586" s="196" t="s">
        <v>3448</v>
      </c>
      <c r="D586" s="196" t="s">
        <v>3449</v>
      </c>
      <c r="E586" s="196" t="s">
        <v>901</v>
      </c>
      <c r="F586" s="196" t="s">
        <v>3450</v>
      </c>
      <c r="G586" s="197" t="s">
        <v>3451</v>
      </c>
      <c r="H586" s="198" t="s">
        <v>5</v>
      </c>
      <c r="I586" s="200"/>
      <c r="J586" s="200"/>
      <c r="K586" s="201"/>
      <c r="L586" s="90"/>
      <c r="M586" s="202"/>
      <c r="N586" s="203"/>
      <c r="O586" s="202"/>
      <c r="P586" s="201" t="s">
        <v>907</v>
      </c>
      <c r="Q586" s="90" t="s">
        <v>356</v>
      </c>
      <c r="R586" s="202" t="s">
        <v>439</v>
      </c>
      <c r="S586" s="203"/>
      <c r="T586" s="202"/>
      <c r="U586" s="201" t="s">
        <v>908</v>
      </c>
      <c r="V586" s="90" t="s">
        <v>356</v>
      </c>
      <c r="W586" s="248" t="s">
        <v>905</v>
      </c>
      <c r="X586" s="249"/>
      <c r="Y586" s="248"/>
      <c r="Z586" s="201" t="s">
        <v>3062</v>
      </c>
      <c r="AA586" s="90" t="s">
        <v>356</v>
      </c>
      <c r="AB586" s="107" t="s">
        <v>382</v>
      </c>
      <c r="AC586" s="249"/>
      <c r="AD586" s="248"/>
    </row>
    <row r="587" spans="1:30" ht="165" customHeight="1">
      <c r="A587" s="480"/>
      <c r="B587" s="208" t="s">
        <v>3423</v>
      </c>
      <c r="C587" s="196" t="s">
        <v>3452</v>
      </c>
      <c r="D587" s="196" t="s">
        <v>3453</v>
      </c>
      <c r="E587" s="196" t="s">
        <v>901</v>
      </c>
      <c r="F587" s="196" t="s">
        <v>3454</v>
      </c>
      <c r="G587" s="197" t="s">
        <v>3455</v>
      </c>
      <c r="H587" s="198" t="s">
        <v>4</v>
      </c>
      <c r="I587" s="200"/>
      <c r="J587" s="200"/>
      <c r="K587" s="201"/>
      <c r="L587" s="90"/>
      <c r="M587" s="202"/>
      <c r="N587" s="203"/>
      <c r="O587" s="202"/>
      <c r="P587" s="201" t="s">
        <v>907</v>
      </c>
      <c r="Q587" s="90" t="s">
        <v>356</v>
      </c>
      <c r="R587" s="202" t="s">
        <v>439</v>
      </c>
      <c r="S587" s="203"/>
      <c r="T587" s="202"/>
      <c r="U587" s="201" t="s">
        <v>908</v>
      </c>
      <c r="V587" s="90" t="s">
        <v>356</v>
      </c>
      <c r="W587" s="248" t="s">
        <v>905</v>
      </c>
      <c r="X587" s="249"/>
      <c r="Y587" s="248"/>
      <c r="Z587" s="201"/>
      <c r="AA587" s="90"/>
      <c r="AB587" s="248"/>
      <c r="AC587" s="249"/>
      <c r="AD587" s="248"/>
    </row>
    <row r="588" spans="1:30" ht="165" customHeight="1">
      <c r="A588" s="480"/>
      <c r="B588" s="208" t="s">
        <v>3423</v>
      </c>
      <c r="C588" s="196" t="s">
        <v>3456</v>
      </c>
      <c r="D588" s="196" t="s">
        <v>3457</v>
      </c>
      <c r="E588" s="196" t="s">
        <v>901</v>
      </c>
      <c r="F588" s="196" t="s">
        <v>3458</v>
      </c>
      <c r="G588" s="197" t="s">
        <v>3459</v>
      </c>
      <c r="H588" s="198" t="s">
        <v>5</v>
      </c>
      <c r="I588" s="200"/>
      <c r="J588" s="200"/>
      <c r="K588" s="201"/>
      <c r="L588" s="90"/>
      <c r="M588" s="202"/>
      <c r="N588" s="203"/>
      <c r="O588" s="202"/>
      <c r="P588" s="201" t="s">
        <v>907</v>
      </c>
      <c r="Q588" s="90" t="s">
        <v>356</v>
      </c>
      <c r="R588" s="202" t="s">
        <v>439</v>
      </c>
      <c r="S588" s="203"/>
      <c r="T588" s="202"/>
      <c r="U588" s="201" t="s">
        <v>908</v>
      </c>
      <c r="V588" s="90" t="s">
        <v>356</v>
      </c>
      <c r="W588" s="248" t="s">
        <v>905</v>
      </c>
      <c r="X588" s="249"/>
      <c r="Y588" s="248"/>
      <c r="Z588" s="201"/>
      <c r="AA588" s="90"/>
      <c r="AB588" s="248"/>
      <c r="AC588" s="249"/>
      <c r="AD588" s="248"/>
    </row>
    <row r="589" spans="1:30" ht="165" customHeight="1">
      <c r="A589" s="480"/>
      <c r="B589" s="208" t="s">
        <v>3423</v>
      </c>
      <c r="C589" s="196" t="s">
        <v>3460</v>
      </c>
      <c r="D589" s="196" t="s">
        <v>3461</v>
      </c>
      <c r="E589" s="196" t="s">
        <v>901</v>
      </c>
      <c r="F589" s="196" t="s">
        <v>3462</v>
      </c>
      <c r="G589" s="197" t="s">
        <v>3463</v>
      </c>
      <c r="H589" s="198" t="s">
        <v>5</v>
      </c>
      <c r="I589" s="200"/>
      <c r="J589" s="200"/>
      <c r="K589" s="201"/>
      <c r="L589" s="90"/>
      <c r="M589" s="202"/>
      <c r="N589" s="203"/>
      <c r="O589" s="202"/>
      <c r="P589" s="201" t="s">
        <v>907</v>
      </c>
      <c r="Q589" s="90" t="s">
        <v>356</v>
      </c>
      <c r="R589" s="202" t="s">
        <v>439</v>
      </c>
      <c r="S589" s="203"/>
      <c r="T589" s="202"/>
      <c r="U589" s="201" t="s">
        <v>908</v>
      </c>
      <c r="V589" s="90" t="s">
        <v>356</v>
      </c>
      <c r="W589" s="248" t="s">
        <v>905</v>
      </c>
      <c r="X589" s="249"/>
      <c r="Y589" s="248"/>
      <c r="Z589" s="201" t="s">
        <v>3062</v>
      </c>
      <c r="AA589" s="90" t="s">
        <v>356</v>
      </c>
      <c r="AB589" s="107" t="s">
        <v>382</v>
      </c>
      <c r="AC589" s="249"/>
      <c r="AD589" s="248"/>
    </row>
    <row r="590" spans="1:30" ht="165" customHeight="1">
      <c r="A590" s="480"/>
      <c r="B590" s="208" t="s">
        <v>3423</v>
      </c>
      <c r="C590" s="196" t="s">
        <v>3464</v>
      </c>
      <c r="D590" s="196" t="s">
        <v>3465</v>
      </c>
      <c r="E590" s="196" t="s">
        <v>901</v>
      </c>
      <c r="F590" s="196" t="s">
        <v>3466</v>
      </c>
      <c r="G590" s="197" t="s">
        <v>3459</v>
      </c>
      <c r="H590" s="198" t="s">
        <v>3</v>
      </c>
      <c r="I590" s="200"/>
      <c r="J590" s="200"/>
      <c r="K590" s="201"/>
      <c r="L590" s="90"/>
      <c r="M590" s="202"/>
      <c r="N590" s="203"/>
      <c r="O590" s="202"/>
      <c r="P590" s="201" t="s">
        <v>907</v>
      </c>
      <c r="Q590" s="90" t="s">
        <v>356</v>
      </c>
      <c r="R590" s="202" t="s">
        <v>439</v>
      </c>
      <c r="S590" s="203"/>
      <c r="T590" s="202"/>
      <c r="U590" s="201" t="s">
        <v>908</v>
      </c>
      <c r="V590" s="90" t="s">
        <v>356</v>
      </c>
      <c r="W590" s="248" t="s">
        <v>905</v>
      </c>
      <c r="X590" s="249"/>
      <c r="Y590" s="248"/>
      <c r="Z590" s="201"/>
      <c r="AA590" s="90"/>
      <c r="AB590" s="248"/>
      <c r="AC590" s="249"/>
      <c r="AD590" s="248"/>
    </row>
    <row r="591" spans="1:30" ht="165" customHeight="1">
      <c r="A591" s="480"/>
      <c r="B591" s="208" t="s">
        <v>3423</v>
      </c>
      <c r="C591" s="196" t="s">
        <v>3467</v>
      </c>
      <c r="D591" s="196" t="s">
        <v>3468</v>
      </c>
      <c r="E591" s="196" t="s">
        <v>901</v>
      </c>
      <c r="F591" s="196" t="s">
        <v>3469</v>
      </c>
      <c r="G591" s="197" t="s">
        <v>3470</v>
      </c>
      <c r="H591" s="198" t="s">
        <v>4</v>
      </c>
      <c r="I591" s="200"/>
      <c r="J591" s="200"/>
      <c r="K591" s="201"/>
      <c r="L591" s="90"/>
      <c r="M591" s="202"/>
      <c r="N591" s="203"/>
      <c r="O591" s="202"/>
      <c r="P591" s="201" t="s">
        <v>907</v>
      </c>
      <c r="Q591" s="90" t="s">
        <v>356</v>
      </c>
      <c r="R591" s="202" t="s">
        <v>439</v>
      </c>
      <c r="S591" s="203"/>
      <c r="T591" s="202"/>
      <c r="U591" s="201" t="s">
        <v>908</v>
      </c>
      <c r="V591" s="90" t="s">
        <v>356</v>
      </c>
      <c r="W591" s="248" t="s">
        <v>905</v>
      </c>
      <c r="X591" s="249"/>
      <c r="Y591" s="248"/>
      <c r="Z591" s="201"/>
      <c r="AA591" s="90"/>
      <c r="AB591" s="248"/>
      <c r="AC591" s="249"/>
      <c r="AD591" s="248"/>
    </row>
    <row r="592" spans="1:30" ht="165" customHeight="1">
      <c r="A592" s="480"/>
      <c r="B592" s="208" t="s">
        <v>3423</v>
      </c>
      <c r="C592" s="196" t="s">
        <v>3471</v>
      </c>
      <c r="D592" s="196" t="s">
        <v>3472</v>
      </c>
      <c r="E592" s="196" t="s">
        <v>901</v>
      </c>
      <c r="F592" s="196" t="s">
        <v>3473</v>
      </c>
      <c r="G592" s="197" t="s">
        <v>3474</v>
      </c>
      <c r="H592" s="198" t="s">
        <v>5</v>
      </c>
      <c r="I592" s="200"/>
      <c r="J592" s="200"/>
      <c r="K592" s="201"/>
      <c r="L592" s="90"/>
      <c r="M592" s="202"/>
      <c r="N592" s="203"/>
      <c r="O592" s="202"/>
      <c r="P592" s="201" t="s">
        <v>907</v>
      </c>
      <c r="Q592" s="90" t="s">
        <v>356</v>
      </c>
      <c r="R592" s="202" t="s">
        <v>439</v>
      </c>
      <c r="S592" s="203"/>
      <c r="T592" s="202"/>
      <c r="U592" s="201" t="s">
        <v>908</v>
      </c>
      <c r="V592" s="90" t="s">
        <v>356</v>
      </c>
      <c r="W592" s="248" t="s">
        <v>905</v>
      </c>
      <c r="X592" s="249"/>
      <c r="Y592" s="248"/>
      <c r="Z592" s="201"/>
      <c r="AA592" s="90"/>
      <c r="AB592" s="248"/>
      <c r="AC592" s="249"/>
      <c r="AD592" s="248"/>
    </row>
    <row r="593" spans="1:30" ht="165" customHeight="1">
      <c r="A593" s="480"/>
      <c r="B593" s="208" t="s">
        <v>3423</v>
      </c>
      <c r="C593" s="196" t="s">
        <v>3475</v>
      </c>
      <c r="D593" s="196" t="s">
        <v>3476</v>
      </c>
      <c r="E593" s="196" t="s">
        <v>901</v>
      </c>
      <c r="F593" s="196" t="s">
        <v>3477</v>
      </c>
      <c r="G593" s="197" t="s">
        <v>3478</v>
      </c>
      <c r="H593" s="198" t="s">
        <v>4</v>
      </c>
      <c r="I593" s="200"/>
      <c r="J593" s="200"/>
      <c r="K593" s="201"/>
      <c r="L593" s="90"/>
      <c r="M593" s="202"/>
      <c r="N593" s="203"/>
      <c r="O593" s="202"/>
      <c r="P593" s="201" t="s">
        <v>907</v>
      </c>
      <c r="Q593" s="90" t="s">
        <v>356</v>
      </c>
      <c r="R593" s="202" t="s">
        <v>439</v>
      </c>
      <c r="S593" s="203"/>
      <c r="T593" s="202"/>
      <c r="U593" s="201" t="s">
        <v>908</v>
      </c>
      <c r="V593" s="90" t="s">
        <v>356</v>
      </c>
      <c r="W593" s="248" t="s">
        <v>905</v>
      </c>
      <c r="X593" s="249"/>
      <c r="Y593" s="248"/>
      <c r="Z593" s="201" t="s">
        <v>3062</v>
      </c>
      <c r="AA593" s="90" t="s">
        <v>356</v>
      </c>
      <c r="AB593" s="107" t="s">
        <v>382</v>
      </c>
      <c r="AC593" s="249"/>
      <c r="AD593" s="248"/>
    </row>
    <row r="594" spans="1:30" ht="165" customHeight="1">
      <c r="A594" s="480"/>
      <c r="B594" s="208" t="s">
        <v>3423</v>
      </c>
      <c r="C594" s="196" t="s">
        <v>3479</v>
      </c>
      <c r="D594" s="196" t="s">
        <v>3480</v>
      </c>
      <c r="E594" s="196" t="s">
        <v>901</v>
      </c>
      <c r="F594" s="196" t="s">
        <v>3481</v>
      </c>
      <c r="G594" s="197" t="s">
        <v>3482</v>
      </c>
      <c r="H594" s="198" t="s">
        <v>4</v>
      </c>
      <c r="I594" s="200"/>
      <c r="J594" s="200"/>
      <c r="K594" s="201"/>
      <c r="L594" s="90"/>
      <c r="M594" s="202"/>
      <c r="N594" s="203"/>
      <c r="O594" s="202"/>
      <c r="P594" s="201" t="s">
        <v>907</v>
      </c>
      <c r="Q594" s="90" t="s">
        <v>356</v>
      </c>
      <c r="R594" s="202" t="s">
        <v>439</v>
      </c>
      <c r="S594" s="203"/>
      <c r="T594" s="202"/>
      <c r="U594" s="201" t="s">
        <v>908</v>
      </c>
      <c r="V594" s="90" t="s">
        <v>356</v>
      </c>
      <c r="W594" s="248" t="s">
        <v>905</v>
      </c>
      <c r="X594" s="249"/>
      <c r="Y594" s="248"/>
      <c r="Z594" s="201"/>
      <c r="AA594" s="90"/>
      <c r="AB594" s="248"/>
      <c r="AC594" s="249"/>
      <c r="AD594" s="248"/>
    </row>
    <row r="595" spans="1:30" ht="115.5" customHeight="1">
      <c r="A595" s="480"/>
      <c r="B595" s="208" t="s">
        <v>3423</v>
      </c>
      <c r="C595" s="196" t="s">
        <v>3483</v>
      </c>
      <c r="D595" s="196" t="s">
        <v>3484</v>
      </c>
      <c r="E595" s="196" t="s">
        <v>901</v>
      </c>
      <c r="F595" s="196" t="s">
        <v>3485</v>
      </c>
      <c r="G595" s="197" t="s">
        <v>3486</v>
      </c>
      <c r="H595" s="198" t="s">
        <v>4</v>
      </c>
      <c r="I595" s="200"/>
      <c r="J595" s="200"/>
      <c r="K595" s="201"/>
      <c r="L595" s="90"/>
      <c r="M595" s="202"/>
      <c r="N595" s="203"/>
      <c r="O595" s="202"/>
      <c r="P595" s="201" t="s">
        <v>907</v>
      </c>
      <c r="Q595" s="90" t="s">
        <v>356</v>
      </c>
      <c r="R595" s="202" t="s">
        <v>439</v>
      </c>
      <c r="S595" s="203"/>
      <c r="T595" s="202"/>
      <c r="U595" s="201" t="s">
        <v>908</v>
      </c>
      <c r="V595" s="90" t="s">
        <v>356</v>
      </c>
      <c r="W595" s="248" t="s">
        <v>905</v>
      </c>
      <c r="X595" s="249"/>
      <c r="Y595" s="248"/>
      <c r="Z595" s="201"/>
      <c r="AA595" s="90"/>
      <c r="AB595" s="248"/>
      <c r="AC595" s="249"/>
      <c r="AD595" s="248"/>
    </row>
    <row r="596" spans="1:30" ht="115.5" customHeight="1">
      <c r="A596" s="480"/>
      <c r="B596" s="208" t="s">
        <v>3423</v>
      </c>
      <c r="C596" s="196" t="s">
        <v>3487</v>
      </c>
      <c r="D596" s="196" t="s">
        <v>3488</v>
      </c>
      <c r="E596" s="196" t="s">
        <v>901</v>
      </c>
      <c r="F596" s="196" t="s">
        <v>3489</v>
      </c>
      <c r="G596" s="197" t="s">
        <v>3194</v>
      </c>
      <c r="H596" s="198" t="s">
        <v>1016</v>
      </c>
      <c r="I596" s="200"/>
      <c r="J596" s="200"/>
      <c r="K596" s="201"/>
      <c r="L596" s="90"/>
      <c r="M596" s="202"/>
      <c r="N596" s="203"/>
      <c r="O596" s="202"/>
      <c r="P596" s="201" t="s">
        <v>907</v>
      </c>
      <c r="Q596" s="90" t="s">
        <v>356</v>
      </c>
      <c r="R596" s="202" t="s">
        <v>439</v>
      </c>
      <c r="S596" s="203"/>
      <c r="T596" s="202"/>
      <c r="U596" s="201" t="s">
        <v>908</v>
      </c>
      <c r="V596" s="90" t="s">
        <v>356</v>
      </c>
      <c r="W596" s="248" t="s">
        <v>905</v>
      </c>
      <c r="X596" s="249"/>
      <c r="Y596" s="248"/>
      <c r="Z596" s="201"/>
      <c r="AA596" s="90"/>
      <c r="AB596" s="248"/>
      <c r="AC596" s="249"/>
      <c r="AD596" s="248"/>
    </row>
    <row r="597" spans="1:30" ht="115.5" customHeight="1">
      <c r="A597" s="480"/>
      <c r="B597" s="208" t="s">
        <v>3423</v>
      </c>
      <c r="C597" s="196" t="s">
        <v>3490</v>
      </c>
      <c r="D597" s="196" t="s">
        <v>3491</v>
      </c>
      <c r="E597" s="196" t="s">
        <v>901</v>
      </c>
      <c r="F597" s="196" t="s">
        <v>3492</v>
      </c>
      <c r="G597" s="197" t="s">
        <v>3194</v>
      </c>
      <c r="H597" s="198" t="s">
        <v>5</v>
      </c>
      <c r="I597" s="200"/>
      <c r="J597" s="200"/>
      <c r="K597" s="201"/>
      <c r="L597" s="90"/>
      <c r="M597" s="202"/>
      <c r="N597" s="203"/>
      <c r="O597" s="202"/>
      <c r="P597" s="201" t="s">
        <v>907</v>
      </c>
      <c r="Q597" s="90" t="s">
        <v>356</v>
      </c>
      <c r="R597" s="202" t="s">
        <v>439</v>
      </c>
      <c r="S597" s="203"/>
      <c r="T597" s="202"/>
      <c r="U597" s="201" t="s">
        <v>908</v>
      </c>
      <c r="V597" s="90" t="s">
        <v>356</v>
      </c>
      <c r="W597" s="248" t="s">
        <v>905</v>
      </c>
      <c r="X597" s="249"/>
      <c r="Y597" s="248"/>
      <c r="Z597" s="201"/>
      <c r="AA597" s="90"/>
      <c r="AB597" s="248"/>
      <c r="AC597" s="249"/>
      <c r="AD597" s="248"/>
    </row>
    <row r="598" spans="1:30" ht="115.5" customHeight="1">
      <c r="A598" s="480"/>
      <c r="B598" s="208" t="s">
        <v>3423</v>
      </c>
      <c r="C598" s="196" t="s">
        <v>3493</v>
      </c>
      <c r="D598" s="196" t="s">
        <v>3494</v>
      </c>
      <c r="E598" s="196" t="s">
        <v>901</v>
      </c>
      <c r="F598" s="196" t="s">
        <v>3495</v>
      </c>
      <c r="G598" s="197" t="s">
        <v>3194</v>
      </c>
      <c r="H598" s="198" t="s">
        <v>5</v>
      </c>
      <c r="I598" s="200"/>
      <c r="J598" s="200"/>
      <c r="K598" s="201"/>
      <c r="L598" s="90"/>
      <c r="M598" s="202"/>
      <c r="N598" s="203"/>
      <c r="O598" s="202"/>
      <c r="P598" s="201" t="s">
        <v>907</v>
      </c>
      <c r="Q598" s="90" t="s">
        <v>357</v>
      </c>
      <c r="R598" s="202" t="s">
        <v>439</v>
      </c>
      <c r="S598" s="203" t="s">
        <v>3496</v>
      </c>
      <c r="T598" s="202"/>
      <c r="U598" s="201" t="s">
        <v>908</v>
      </c>
      <c r="V598" s="90" t="s">
        <v>356</v>
      </c>
      <c r="W598" s="248" t="s">
        <v>905</v>
      </c>
      <c r="X598" s="249"/>
      <c r="Y598" s="248"/>
      <c r="Z598" s="201" t="s">
        <v>3062</v>
      </c>
      <c r="AA598" s="90" t="s">
        <v>356</v>
      </c>
      <c r="AB598" s="107" t="s">
        <v>382</v>
      </c>
      <c r="AC598" s="249"/>
      <c r="AD598" s="248"/>
    </row>
    <row r="599" spans="1:30" ht="115.5" customHeight="1">
      <c r="A599" s="480"/>
      <c r="B599" s="208" t="s">
        <v>3423</v>
      </c>
      <c r="C599" s="196" t="s">
        <v>3497</v>
      </c>
      <c r="D599" s="196" t="s">
        <v>3498</v>
      </c>
      <c r="E599" s="196" t="s">
        <v>901</v>
      </c>
      <c r="F599" s="196" t="s">
        <v>3499</v>
      </c>
      <c r="G599" s="197" t="s">
        <v>3194</v>
      </c>
      <c r="H599" s="210" t="s">
        <v>5</v>
      </c>
      <c r="I599" s="200"/>
      <c r="J599" s="200"/>
      <c r="K599" s="201"/>
      <c r="L599" s="90"/>
      <c r="M599" s="202"/>
      <c r="N599" s="203"/>
      <c r="O599" s="202"/>
      <c r="P599" s="201" t="s">
        <v>907</v>
      </c>
      <c r="Q599" s="90" t="s">
        <v>356</v>
      </c>
      <c r="R599" s="202" t="s">
        <v>439</v>
      </c>
      <c r="S599" s="203"/>
      <c r="T599" s="202"/>
      <c r="U599" s="201" t="s">
        <v>908</v>
      </c>
      <c r="V599" s="90" t="s">
        <v>356</v>
      </c>
      <c r="W599" s="248" t="s">
        <v>905</v>
      </c>
      <c r="X599" s="249"/>
      <c r="Y599" s="248"/>
      <c r="Z599" s="201" t="s">
        <v>3062</v>
      </c>
      <c r="AA599" s="90" t="s">
        <v>356</v>
      </c>
      <c r="AB599" s="107" t="s">
        <v>382</v>
      </c>
      <c r="AC599" s="249"/>
      <c r="AD599" s="248"/>
    </row>
    <row r="600" spans="1:30" ht="115.5" customHeight="1">
      <c r="A600" s="480"/>
      <c r="B600" s="208" t="s">
        <v>3423</v>
      </c>
      <c r="C600" s="196" t="s">
        <v>3500</v>
      </c>
      <c r="D600" s="196" t="s">
        <v>3501</v>
      </c>
      <c r="E600" s="196" t="s">
        <v>901</v>
      </c>
      <c r="F600" s="196" t="s">
        <v>3502</v>
      </c>
      <c r="G600" s="197" t="s">
        <v>3194</v>
      </c>
      <c r="H600" s="210" t="s">
        <v>5</v>
      </c>
      <c r="I600" s="200"/>
      <c r="J600" s="200"/>
      <c r="K600" s="201"/>
      <c r="L600" s="90"/>
      <c r="M600" s="202"/>
      <c r="N600" s="203"/>
      <c r="O600" s="202"/>
      <c r="P600" s="201" t="s">
        <v>907</v>
      </c>
      <c r="Q600" s="90" t="s">
        <v>356</v>
      </c>
      <c r="R600" s="202" t="s">
        <v>439</v>
      </c>
      <c r="S600" s="203"/>
      <c r="T600" s="202"/>
      <c r="U600" s="201" t="s">
        <v>908</v>
      </c>
      <c r="V600" s="90" t="s">
        <v>356</v>
      </c>
      <c r="W600" s="248" t="s">
        <v>905</v>
      </c>
      <c r="X600" s="249"/>
      <c r="Y600" s="248"/>
      <c r="Z600" s="201"/>
      <c r="AA600" s="90"/>
      <c r="AB600" s="248"/>
      <c r="AC600" s="249"/>
      <c r="AD600" s="248"/>
    </row>
    <row r="601" spans="1:30" s="21" customFormat="1" ht="115.5" customHeight="1">
      <c r="A601" s="480"/>
      <c r="B601" s="208" t="s">
        <v>3423</v>
      </c>
      <c r="C601" s="196" t="s">
        <v>3503</v>
      </c>
      <c r="D601" s="196" t="s">
        <v>3504</v>
      </c>
      <c r="E601" s="196" t="s">
        <v>901</v>
      </c>
      <c r="F601" s="196" t="s">
        <v>3505</v>
      </c>
      <c r="G601" s="197" t="s">
        <v>3506</v>
      </c>
      <c r="H601" s="198" t="s">
        <v>5</v>
      </c>
      <c r="I601" s="245"/>
      <c r="J601" s="245"/>
      <c r="K601" s="275"/>
      <c r="L601" s="90"/>
      <c r="M601" s="169"/>
      <c r="N601" s="246"/>
      <c r="O601" s="169"/>
      <c r="P601" s="201" t="s">
        <v>907</v>
      </c>
      <c r="Q601" s="90" t="s">
        <v>356</v>
      </c>
      <c r="R601" s="202" t="s">
        <v>439</v>
      </c>
      <c r="S601" s="246"/>
      <c r="T601" s="169"/>
      <c r="U601" s="201" t="s">
        <v>908</v>
      </c>
      <c r="V601" s="90" t="s">
        <v>356</v>
      </c>
      <c r="W601" s="248" t="s">
        <v>905</v>
      </c>
      <c r="X601" s="386"/>
      <c r="Y601" s="385"/>
      <c r="Z601" s="201"/>
      <c r="AA601" s="90"/>
      <c r="AB601" s="248"/>
      <c r="AC601" s="386"/>
      <c r="AD601" s="385"/>
    </row>
    <row r="602" spans="1:30" ht="115.5" customHeight="1">
      <c r="A602" s="480"/>
      <c r="B602" s="208" t="s">
        <v>3423</v>
      </c>
      <c r="C602" s="196" t="s">
        <v>3507</v>
      </c>
      <c r="D602" s="196" t="s">
        <v>3508</v>
      </c>
      <c r="E602" s="196" t="s">
        <v>901</v>
      </c>
      <c r="F602" s="196" t="s">
        <v>3509</v>
      </c>
      <c r="G602" s="197" t="s">
        <v>3506</v>
      </c>
      <c r="H602" s="210" t="s">
        <v>5</v>
      </c>
      <c r="I602" s="200"/>
      <c r="J602" s="200"/>
      <c r="K602" s="201"/>
      <c r="L602" s="90"/>
      <c r="M602" s="202"/>
      <c r="N602" s="203"/>
      <c r="O602" s="202"/>
      <c r="P602" s="201" t="s">
        <v>907</v>
      </c>
      <c r="Q602" s="90" t="s">
        <v>356</v>
      </c>
      <c r="R602" s="202" t="s">
        <v>439</v>
      </c>
      <c r="S602" s="203"/>
      <c r="T602" s="202"/>
      <c r="U602" s="201" t="s">
        <v>908</v>
      </c>
      <c r="V602" s="90" t="s">
        <v>356</v>
      </c>
      <c r="W602" s="248" t="s">
        <v>905</v>
      </c>
      <c r="X602" s="249"/>
      <c r="Y602" s="248"/>
      <c r="Z602" s="201"/>
      <c r="AA602" s="90"/>
      <c r="AB602" s="248"/>
      <c r="AC602" s="249"/>
      <c r="AD602" s="248"/>
    </row>
    <row r="603" spans="1:30" ht="115.5" customHeight="1">
      <c r="A603" s="480"/>
      <c r="B603" s="208" t="s">
        <v>3423</v>
      </c>
      <c r="C603" s="196" t="s">
        <v>3510</v>
      </c>
      <c r="D603" s="196" t="s">
        <v>3511</v>
      </c>
      <c r="E603" s="196" t="s">
        <v>901</v>
      </c>
      <c r="F603" s="196" t="s">
        <v>3512</v>
      </c>
      <c r="G603" s="197" t="s">
        <v>3506</v>
      </c>
      <c r="H603" s="198" t="s">
        <v>3</v>
      </c>
      <c r="I603" s="200"/>
      <c r="J603" s="200"/>
      <c r="K603" s="201"/>
      <c r="L603" s="90"/>
      <c r="M603" s="202"/>
      <c r="N603" s="203"/>
      <c r="O603" s="202"/>
      <c r="P603" s="201" t="s">
        <v>907</v>
      </c>
      <c r="Q603" s="90" t="s">
        <v>356</v>
      </c>
      <c r="R603" s="202" t="s">
        <v>439</v>
      </c>
      <c r="S603" s="203"/>
      <c r="T603" s="202"/>
      <c r="U603" s="201" t="s">
        <v>908</v>
      </c>
      <c r="V603" s="90" t="s">
        <v>356</v>
      </c>
      <c r="W603" s="248" t="s">
        <v>905</v>
      </c>
      <c r="X603" s="249"/>
      <c r="Y603" s="248"/>
      <c r="Z603" s="201"/>
      <c r="AA603" s="90"/>
      <c r="AB603" s="248"/>
      <c r="AC603" s="249"/>
      <c r="AD603" s="248"/>
    </row>
    <row r="604" spans="1:30" ht="115.5" customHeight="1">
      <c r="A604" s="480"/>
      <c r="B604" s="208" t="s">
        <v>3423</v>
      </c>
      <c r="C604" s="196" t="s">
        <v>3513</v>
      </c>
      <c r="D604" s="196" t="s">
        <v>3514</v>
      </c>
      <c r="E604" s="196" t="s">
        <v>901</v>
      </c>
      <c r="F604" s="196" t="s">
        <v>3515</v>
      </c>
      <c r="G604" s="197" t="s">
        <v>3506</v>
      </c>
      <c r="H604" s="210" t="s">
        <v>5</v>
      </c>
      <c r="I604" s="200"/>
      <c r="J604" s="200"/>
      <c r="K604" s="201"/>
      <c r="L604" s="90"/>
      <c r="M604" s="202"/>
      <c r="N604" s="203"/>
      <c r="O604" s="202"/>
      <c r="P604" s="201" t="s">
        <v>907</v>
      </c>
      <c r="Q604" s="90" t="s">
        <v>356</v>
      </c>
      <c r="R604" s="202" t="s">
        <v>439</v>
      </c>
      <c r="S604" s="203"/>
      <c r="T604" s="202"/>
      <c r="U604" s="201" t="s">
        <v>908</v>
      </c>
      <c r="V604" s="90" t="s">
        <v>356</v>
      </c>
      <c r="W604" s="248" t="s">
        <v>905</v>
      </c>
      <c r="X604" s="249"/>
      <c r="Y604" s="248"/>
      <c r="Z604" s="201" t="s">
        <v>3062</v>
      </c>
      <c r="AA604" s="90" t="s">
        <v>356</v>
      </c>
      <c r="AB604" s="107" t="s">
        <v>382</v>
      </c>
      <c r="AC604" s="249"/>
      <c r="AD604" s="248"/>
    </row>
    <row r="605" spans="1:30" ht="115.5" customHeight="1">
      <c r="A605" s="480"/>
      <c r="B605" s="208" t="s">
        <v>3423</v>
      </c>
      <c r="C605" s="196" t="s">
        <v>3516</v>
      </c>
      <c r="D605" s="196" t="s">
        <v>3517</v>
      </c>
      <c r="E605" s="196" t="s">
        <v>901</v>
      </c>
      <c r="F605" s="196" t="s">
        <v>3518</v>
      </c>
      <c r="G605" s="197" t="s">
        <v>3506</v>
      </c>
      <c r="H605" s="210" t="s">
        <v>5</v>
      </c>
      <c r="I605" s="200"/>
      <c r="J605" s="200"/>
      <c r="K605" s="201"/>
      <c r="L605" s="90"/>
      <c r="M605" s="202"/>
      <c r="N605" s="203"/>
      <c r="O605" s="202"/>
      <c r="P605" s="201" t="s">
        <v>907</v>
      </c>
      <c r="Q605" s="90" t="s">
        <v>356</v>
      </c>
      <c r="R605" s="202" t="s">
        <v>439</v>
      </c>
      <c r="S605" s="203"/>
      <c r="T605" s="202"/>
      <c r="U605" s="201" t="s">
        <v>908</v>
      </c>
      <c r="V605" s="90" t="s">
        <v>356</v>
      </c>
      <c r="W605" s="248" t="s">
        <v>905</v>
      </c>
      <c r="X605" s="249"/>
      <c r="Y605" s="248"/>
      <c r="Z605" s="201"/>
      <c r="AA605" s="90"/>
      <c r="AB605" s="248"/>
      <c r="AC605" s="249"/>
      <c r="AD605" s="248"/>
    </row>
    <row r="606" spans="1:30" ht="115.5" customHeight="1">
      <c r="A606" s="480"/>
      <c r="B606" s="208" t="s">
        <v>3423</v>
      </c>
      <c r="C606" s="196" t="s">
        <v>3519</v>
      </c>
      <c r="D606" s="196" t="s">
        <v>3520</v>
      </c>
      <c r="E606" s="196" t="s">
        <v>901</v>
      </c>
      <c r="F606" s="196" t="s">
        <v>3521</v>
      </c>
      <c r="G606" s="197" t="s">
        <v>3506</v>
      </c>
      <c r="H606" s="210" t="s">
        <v>5</v>
      </c>
      <c r="I606" s="200"/>
      <c r="J606" s="200"/>
      <c r="K606" s="201"/>
      <c r="L606" s="90"/>
      <c r="M606" s="202"/>
      <c r="N606" s="203"/>
      <c r="O606" s="202"/>
      <c r="P606" s="201" t="s">
        <v>907</v>
      </c>
      <c r="Q606" s="90" t="s">
        <v>356</v>
      </c>
      <c r="R606" s="202" t="s">
        <v>439</v>
      </c>
      <c r="S606" s="203"/>
      <c r="T606" s="202"/>
      <c r="U606" s="201" t="s">
        <v>908</v>
      </c>
      <c r="V606" s="90" t="s">
        <v>356</v>
      </c>
      <c r="W606" s="248" t="s">
        <v>905</v>
      </c>
      <c r="X606" s="249"/>
      <c r="Y606" s="248"/>
      <c r="Z606" s="201"/>
      <c r="AA606" s="90"/>
      <c r="AB606" s="248"/>
      <c r="AC606" s="249"/>
      <c r="AD606" s="248"/>
    </row>
    <row r="607" spans="1:30" ht="115.5" customHeight="1">
      <c r="A607" s="480"/>
      <c r="B607" s="208" t="s">
        <v>3423</v>
      </c>
      <c r="C607" s="196" t="s">
        <v>3522</v>
      </c>
      <c r="D607" s="196" t="s">
        <v>3523</v>
      </c>
      <c r="E607" s="196" t="s">
        <v>901</v>
      </c>
      <c r="F607" s="196" t="s">
        <v>3524</v>
      </c>
      <c r="G607" s="197" t="s">
        <v>3525</v>
      </c>
      <c r="H607" s="210" t="s">
        <v>5</v>
      </c>
      <c r="I607" s="200"/>
      <c r="J607" s="200"/>
      <c r="K607" s="201"/>
      <c r="L607" s="90"/>
      <c r="M607" s="202"/>
      <c r="N607" s="203"/>
      <c r="O607" s="202"/>
      <c r="P607" s="201" t="s">
        <v>907</v>
      </c>
      <c r="Q607" s="90" t="s">
        <v>356</v>
      </c>
      <c r="R607" s="202" t="s">
        <v>439</v>
      </c>
      <c r="S607" s="203"/>
      <c r="T607" s="202"/>
      <c r="U607" s="201" t="s">
        <v>908</v>
      </c>
      <c r="V607" s="90" t="s">
        <v>356</v>
      </c>
      <c r="W607" s="248" t="s">
        <v>905</v>
      </c>
      <c r="X607" s="249"/>
      <c r="Y607" s="248"/>
      <c r="Z607" s="201" t="s">
        <v>3062</v>
      </c>
      <c r="AA607" s="90" t="s">
        <v>356</v>
      </c>
      <c r="AB607" s="107" t="s">
        <v>382</v>
      </c>
      <c r="AC607" s="249"/>
      <c r="AD607" s="248"/>
    </row>
    <row r="608" spans="1:30" ht="115.5" customHeight="1">
      <c r="A608" s="480"/>
      <c r="B608" s="208" t="s">
        <v>3423</v>
      </c>
      <c r="C608" s="196" t="s">
        <v>3526</v>
      </c>
      <c r="D608" s="196" t="s">
        <v>3527</v>
      </c>
      <c r="E608" s="196" t="s">
        <v>901</v>
      </c>
      <c r="F608" s="196" t="s">
        <v>3528</v>
      </c>
      <c r="G608" s="197" t="s">
        <v>3525</v>
      </c>
      <c r="H608" s="210" t="s">
        <v>5</v>
      </c>
      <c r="I608" s="200"/>
      <c r="J608" s="200"/>
      <c r="K608" s="201"/>
      <c r="L608" s="90"/>
      <c r="M608" s="202"/>
      <c r="N608" s="203"/>
      <c r="O608" s="202"/>
      <c r="P608" s="201" t="s">
        <v>907</v>
      </c>
      <c r="Q608" s="90" t="s">
        <v>356</v>
      </c>
      <c r="R608" s="202" t="s">
        <v>439</v>
      </c>
      <c r="S608" s="203"/>
      <c r="T608" s="202"/>
      <c r="U608" s="201" t="s">
        <v>908</v>
      </c>
      <c r="V608" s="90" t="s">
        <v>356</v>
      </c>
      <c r="W608" s="248" t="s">
        <v>905</v>
      </c>
      <c r="X608" s="249"/>
      <c r="Y608" s="248"/>
      <c r="Z608" s="201"/>
      <c r="AA608" s="90"/>
      <c r="AB608" s="248"/>
      <c r="AC608" s="249"/>
      <c r="AD608" s="248"/>
    </row>
    <row r="609" spans="1:30" ht="115.5" customHeight="1">
      <c r="A609" s="480"/>
      <c r="B609" s="208" t="s">
        <v>3423</v>
      </c>
      <c r="C609" s="196" t="s">
        <v>3529</v>
      </c>
      <c r="D609" s="34" t="s">
        <v>3530</v>
      </c>
      <c r="E609" s="196" t="s">
        <v>901</v>
      </c>
      <c r="F609" s="196" t="s">
        <v>3531</v>
      </c>
      <c r="G609" s="197" t="s">
        <v>3525</v>
      </c>
      <c r="H609" s="210" t="s">
        <v>5</v>
      </c>
      <c r="I609" s="200"/>
      <c r="J609" s="200"/>
      <c r="K609" s="201"/>
      <c r="L609" s="90"/>
      <c r="M609" s="202"/>
      <c r="N609" s="203"/>
      <c r="O609" s="202"/>
      <c r="P609" s="201" t="s">
        <v>907</v>
      </c>
      <c r="Q609" s="90" t="s">
        <v>356</v>
      </c>
      <c r="R609" s="202" t="s">
        <v>439</v>
      </c>
      <c r="S609" s="203"/>
      <c r="T609" s="202"/>
      <c r="U609" s="201" t="s">
        <v>908</v>
      </c>
      <c r="V609" s="90" t="s">
        <v>356</v>
      </c>
      <c r="W609" s="248" t="s">
        <v>905</v>
      </c>
      <c r="X609" s="249"/>
      <c r="Y609" s="248"/>
      <c r="Z609" s="201"/>
      <c r="AA609" s="90"/>
      <c r="AB609" s="248"/>
      <c r="AC609" s="249"/>
      <c r="AD609" s="248"/>
    </row>
    <row r="610" spans="1:30" ht="115.5" customHeight="1">
      <c r="A610" s="480"/>
      <c r="B610" s="208" t="s">
        <v>3423</v>
      </c>
      <c r="C610" s="196" t="s">
        <v>3532</v>
      </c>
      <c r="D610" s="35" t="s">
        <v>3533</v>
      </c>
      <c r="E610" s="36" t="s">
        <v>901</v>
      </c>
      <c r="F610" s="196" t="s">
        <v>3534</v>
      </c>
      <c r="G610" s="197" t="s">
        <v>3525</v>
      </c>
      <c r="H610" s="210" t="s">
        <v>5</v>
      </c>
      <c r="I610" s="200"/>
      <c r="J610" s="200"/>
      <c r="K610" s="201"/>
      <c r="L610" s="90"/>
      <c r="M610" s="202"/>
      <c r="N610" s="203"/>
      <c r="O610" s="202"/>
      <c r="P610" s="201" t="s">
        <v>907</v>
      </c>
      <c r="Q610" s="90" t="s">
        <v>356</v>
      </c>
      <c r="R610" s="202" t="s">
        <v>439</v>
      </c>
      <c r="S610" s="203"/>
      <c r="T610" s="202"/>
      <c r="U610" s="201" t="s">
        <v>908</v>
      </c>
      <c r="V610" s="90" t="s">
        <v>356</v>
      </c>
      <c r="W610" s="248" t="s">
        <v>905</v>
      </c>
      <c r="X610" s="249"/>
      <c r="Y610" s="248"/>
      <c r="Z610" s="201"/>
      <c r="AA610" s="90"/>
      <c r="AB610" s="248"/>
      <c r="AC610" s="249"/>
      <c r="AD610" s="248"/>
    </row>
    <row r="611" spans="1:30" ht="115.5" customHeight="1">
      <c r="A611" s="480"/>
      <c r="B611" s="208" t="s">
        <v>3423</v>
      </c>
      <c r="C611" s="196" t="s">
        <v>3535</v>
      </c>
      <c r="D611" s="35" t="s">
        <v>3536</v>
      </c>
      <c r="E611" s="36" t="s">
        <v>901</v>
      </c>
      <c r="F611" s="196" t="s">
        <v>3537</v>
      </c>
      <c r="G611" s="197" t="s">
        <v>3525</v>
      </c>
      <c r="H611" s="210" t="s">
        <v>3</v>
      </c>
      <c r="I611" s="200"/>
      <c r="J611" s="200"/>
      <c r="K611" s="201"/>
      <c r="L611" s="90"/>
      <c r="M611" s="202"/>
      <c r="N611" s="203"/>
      <c r="O611" s="202"/>
      <c r="P611" s="201" t="s">
        <v>907</v>
      </c>
      <c r="Q611" s="90" t="s">
        <v>356</v>
      </c>
      <c r="R611" s="202" t="s">
        <v>439</v>
      </c>
      <c r="S611" s="203"/>
      <c r="T611" s="202"/>
      <c r="U611" s="201" t="s">
        <v>908</v>
      </c>
      <c r="V611" s="90" t="s">
        <v>356</v>
      </c>
      <c r="W611" s="248" t="s">
        <v>905</v>
      </c>
      <c r="X611" s="249"/>
      <c r="Y611" s="248"/>
      <c r="Z611" s="201"/>
      <c r="AA611" s="90"/>
      <c r="AB611" s="248"/>
      <c r="AC611" s="249"/>
      <c r="AD611" s="248"/>
    </row>
    <row r="612" spans="1:30" ht="115.5" customHeight="1">
      <c r="A612" s="480"/>
      <c r="B612" s="208" t="s">
        <v>3423</v>
      </c>
      <c r="C612" s="196" t="s">
        <v>3538</v>
      </c>
      <c r="D612" s="35" t="s">
        <v>3539</v>
      </c>
      <c r="E612" s="36" t="s">
        <v>901</v>
      </c>
      <c r="F612" s="196" t="s">
        <v>3540</v>
      </c>
      <c r="G612" s="197" t="s">
        <v>3525</v>
      </c>
      <c r="H612" s="210" t="s">
        <v>6</v>
      </c>
      <c r="I612" s="200"/>
      <c r="J612" s="200"/>
      <c r="K612" s="201"/>
      <c r="L612" s="90"/>
      <c r="M612" s="202"/>
      <c r="N612" s="203"/>
      <c r="O612" s="202"/>
      <c r="P612" s="201" t="s">
        <v>907</v>
      </c>
      <c r="Q612" s="90" t="s">
        <v>356</v>
      </c>
      <c r="R612" s="202" t="s">
        <v>439</v>
      </c>
      <c r="S612" s="203"/>
      <c r="T612" s="202"/>
      <c r="U612" s="201" t="s">
        <v>908</v>
      </c>
      <c r="V612" s="90" t="s">
        <v>356</v>
      </c>
      <c r="W612" s="248" t="s">
        <v>905</v>
      </c>
      <c r="X612" s="249"/>
      <c r="Y612" s="248"/>
      <c r="Z612" s="201"/>
      <c r="AA612" s="90"/>
      <c r="AB612" s="248"/>
      <c r="AC612" s="249"/>
      <c r="AD612" s="248"/>
    </row>
    <row r="613" spans="1:30" ht="66" customHeight="1">
      <c r="A613" s="480"/>
      <c r="B613" s="208" t="s">
        <v>3423</v>
      </c>
      <c r="C613" s="196" t="s">
        <v>3541</v>
      </c>
      <c r="D613" s="196" t="s">
        <v>3064</v>
      </c>
      <c r="E613" s="196" t="s">
        <v>901</v>
      </c>
      <c r="F613" s="196" t="s">
        <v>3542</v>
      </c>
      <c r="G613" s="197" t="s">
        <v>3066</v>
      </c>
      <c r="H613" s="198" t="s">
        <v>5</v>
      </c>
      <c r="I613" s="200"/>
      <c r="J613" s="200"/>
      <c r="K613" s="201"/>
      <c r="L613" s="90"/>
      <c r="M613" s="202"/>
      <c r="N613" s="203"/>
      <c r="O613" s="202"/>
      <c r="P613" s="201" t="s">
        <v>907</v>
      </c>
      <c r="Q613" s="90" t="s">
        <v>356</v>
      </c>
      <c r="R613" s="202" t="s">
        <v>439</v>
      </c>
      <c r="S613" s="203"/>
      <c r="T613" s="202"/>
      <c r="U613" s="201" t="s">
        <v>908</v>
      </c>
      <c r="V613" s="90" t="s">
        <v>356</v>
      </c>
      <c r="W613" s="248" t="s">
        <v>905</v>
      </c>
      <c r="X613" s="249"/>
      <c r="Y613" s="248"/>
      <c r="Z613" s="201" t="s">
        <v>3062</v>
      </c>
      <c r="AA613" s="90" t="s">
        <v>356</v>
      </c>
      <c r="AB613" s="107" t="s">
        <v>382</v>
      </c>
      <c r="AC613" s="249"/>
      <c r="AD613" s="248"/>
    </row>
    <row r="614" spans="1:30" ht="132" customHeight="1">
      <c r="A614" s="480"/>
      <c r="B614" s="208" t="s">
        <v>3423</v>
      </c>
      <c r="C614" s="196" t="s">
        <v>3543</v>
      </c>
      <c r="D614" s="196" t="s">
        <v>3544</v>
      </c>
      <c r="E614" s="196" t="s">
        <v>901</v>
      </c>
      <c r="F614" s="196" t="s">
        <v>3545</v>
      </c>
      <c r="G614" s="197" t="s">
        <v>3070</v>
      </c>
      <c r="H614" s="198" t="s">
        <v>5</v>
      </c>
      <c r="I614" s="200"/>
      <c r="J614" s="200"/>
      <c r="K614" s="201"/>
      <c r="L614" s="90"/>
      <c r="M614" s="202"/>
      <c r="N614" s="203"/>
      <c r="O614" s="202"/>
      <c r="P614" s="201" t="s">
        <v>907</v>
      </c>
      <c r="Q614" s="90" t="s">
        <v>1040</v>
      </c>
      <c r="R614" s="202" t="s">
        <v>439</v>
      </c>
      <c r="S614" s="203" t="s">
        <v>3546</v>
      </c>
      <c r="T614" s="202"/>
      <c r="U614" s="201" t="s">
        <v>908</v>
      </c>
      <c r="V614" s="90" t="s">
        <v>1040</v>
      </c>
      <c r="W614" s="350" t="s">
        <v>905</v>
      </c>
      <c r="X614" s="106" t="s">
        <v>3546</v>
      </c>
      <c r="Y614" s="248"/>
      <c r="Z614" s="201"/>
      <c r="AA614" s="90"/>
      <c r="AB614" s="350"/>
      <c r="AC614" s="106"/>
      <c r="AD614" s="248"/>
    </row>
    <row r="615" spans="1:30" ht="82.5" customHeight="1">
      <c r="A615" s="480"/>
      <c r="B615" s="208" t="s">
        <v>3423</v>
      </c>
      <c r="C615" s="196" t="s">
        <v>3547</v>
      </c>
      <c r="D615" s="196" t="s">
        <v>3548</v>
      </c>
      <c r="E615" s="196" t="s">
        <v>901</v>
      </c>
      <c r="F615" s="196" t="s">
        <v>3549</v>
      </c>
      <c r="G615" s="197" t="s">
        <v>3550</v>
      </c>
      <c r="H615" s="198" t="s">
        <v>5</v>
      </c>
      <c r="I615" s="200"/>
      <c r="J615" s="200"/>
      <c r="K615" s="201"/>
      <c r="L615" s="90"/>
      <c r="M615" s="202"/>
      <c r="N615" s="203"/>
      <c r="O615" s="202"/>
      <c r="P615" s="201" t="s">
        <v>907</v>
      </c>
      <c r="Q615" s="90" t="s">
        <v>1040</v>
      </c>
      <c r="R615" s="202" t="s">
        <v>439</v>
      </c>
      <c r="S615" s="203" t="s">
        <v>3551</v>
      </c>
      <c r="T615" s="202"/>
      <c r="U615" s="201" t="s">
        <v>908</v>
      </c>
      <c r="V615" s="90" t="s">
        <v>1040</v>
      </c>
      <c r="W615" s="248" t="s">
        <v>905</v>
      </c>
      <c r="X615" s="106" t="s">
        <v>3551</v>
      </c>
      <c r="Y615" s="248"/>
      <c r="Z615" s="201"/>
      <c r="AA615" s="90"/>
      <c r="AB615" s="248"/>
      <c r="AC615" s="106"/>
      <c r="AD615" s="248"/>
    </row>
    <row r="616" spans="1:30" ht="66" customHeight="1">
      <c r="A616" s="480"/>
      <c r="B616" s="208" t="s">
        <v>3423</v>
      </c>
      <c r="C616" s="196" t="s">
        <v>3552</v>
      </c>
      <c r="D616" s="196" t="s">
        <v>3553</v>
      </c>
      <c r="E616" s="196" t="s">
        <v>901</v>
      </c>
      <c r="F616" s="196" t="s">
        <v>3554</v>
      </c>
      <c r="G616" s="197" t="s">
        <v>3078</v>
      </c>
      <c r="H616" s="198" t="s">
        <v>5</v>
      </c>
      <c r="I616" s="200"/>
      <c r="J616" s="200"/>
      <c r="K616" s="201"/>
      <c r="L616" s="90"/>
      <c r="M616" s="202"/>
      <c r="N616" s="203"/>
      <c r="O616" s="202"/>
      <c r="P616" s="201" t="s">
        <v>907</v>
      </c>
      <c r="Q616" s="90" t="s">
        <v>356</v>
      </c>
      <c r="R616" s="202" t="s">
        <v>439</v>
      </c>
      <c r="S616" s="203"/>
      <c r="T616" s="202"/>
      <c r="U616" s="201" t="s">
        <v>908</v>
      </c>
      <c r="V616" s="90" t="s">
        <v>356</v>
      </c>
      <c r="W616" s="248" t="s">
        <v>905</v>
      </c>
      <c r="X616" s="249"/>
      <c r="Y616" s="248"/>
      <c r="Z616" s="201" t="s">
        <v>3062</v>
      </c>
      <c r="AA616" s="90" t="s">
        <v>356</v>
      </c>
      <c r="AB616" s="107" t="s">
        <v>382</v>
      </c>
      <c r="AC616" s="249"/>
      <c r="AD616" s="248"/>
    </row>
    <row r="617" spans="1:30" ht="66" customHeight="1">
      <c r="A617" s="480"/>
      <c r="B617" s="208" t="s">
        <v>3423</v>
      </c>
      <c r="C617" s="196" t="s">
        <v>3555</v>
      </c>
      <c r="D617" s="196" t="s">
        <v>3556</v>
      </c>
      <c r="E617" s="196" t="s">
        <v>901</v>
      </c>
      <c r="F617" s="196" t="s">
        <v>3557</v>
      </c>
      <c r="G617" s="197" t="s">
        <v>3558</v>
      </c>
      <c r="H617" s="198" t="s">
        <v>6</v>
      </c>
      <c r="I617" s="200"/>
      <c r="J617" s="200"/>
      <c r="K617" s="201"/>
      <c r="L617" s="90"/>
      <c r="M617" s="202"/>
      <c r="N617" s="203"/>
      <c r="O617" s="202"/>
      <c r="P617" s="201" t="s">
        <v>907</v>
      </c>
      <c r="Q617" s="90" t="s">
        <v>357</v>
      </c>
      <c r="R617" s="202" t="s">
        <v>439</v>
      </c>
      <c r="S617" s="203" t="s">
        <v>3421</v>
      </c>
      <c r="T617" s="202"/>
      <c r="U617" s="201" t="s">
        <v>908</v>
      </c>
      <c r="V617" s="90" t="s">
        <v>356</v>
      </c>
      <c r="W617" s="248" t="s">
        <v>905</v>
      </c>
      <c r="X617" s="249"/>
      <c r="Y617" s="248"/>
      <c r="Z617" s="201" t="s">
        <v>3062</v>
      </c>
      <c r="AA617" s="90" t="s">
        <v>356</v>
      </c>
      <c r="AB617" s="107" t="s">
        <v>382</v>
      </c>
      <c r="AC617" s="249"/>
      <c r="AD617" s="248"/>
    </row>
    <row r="618" spans="1:30" ht="148.5" customHeight="1">
      <c r="A618" s="480"/>
      <c r="B618" s="208" t="s">
        <v>3423</v>
      </c>
      <c r="C618" s="196" t="s">
        <v>3559</v>
      </c>
      <c r="D618" s="196" t="s">
        <v>3560</v>
      </c>
      <c r="E618" s="196" t="s">
        <v>901</v>
      </c>
      <c r="F618" s="196" t="s">
        <v>3561</v>
      </c>
      <c r="G618" s="197" t="s">
        <v>3562</v>
      </c>
      <c r="H618" s="198" t="s">
        <v>5</v>
      </c>
      <c r="I618" s="200"/>
      <c r="J618" s="200"/>
      <c r="K618" s="201"/>
      <c r="L618" s="90"/>
      <c r="M618" s="202"/>
      <c r="N618" s="203"/>
      <c r="O618" s="202"/>
      <c r="P618" s="201" t="s">
        <v>907</v>
      </c>
      <c r="Q618" s="90" t="s">
        <v>356</v>
      </c>
      <c r="R618" s="202" t="s">
        <v>439</v>
      </c>
      <c r="S618" s="203"/>
      <c r="T618" s="202"/>
      <c r="U618" s="201" t="s">
        <v>908</v>
      </c>
      <c r="V618" s="90" t="s">
        <v>356</v>
      </c>
      <c r="W618" s="248" t="s">
        <v>905</v>
      </c>
      <c r="X618" s="249"/>
      <c r="Y618" s="248"/>
      <c r="Z618" s="201" t="s">
        <v>3062</v>
      </c>
      <c r="AA618" s="90" t="s">
        <v>356</v>
      </c>
      <c r="AB618" s="107" t="s">
        <v>382</v>
      </c>
      <c r="AC618" s="249"/>
      <c r="AD618" s="248"/>
    </row>
    <row r="619" spans="1:30" ht="148.5" customHeight="1">
      <c r="A619" s="480"/>
      <c r="B619" s="208" t="s">
        <v>3423</v>
      </c>
      <c r="C619" s="196" t="s">
        <v>3563</v>
      </c>
      <c r="D619" s="196" t="s">
        <v>3564</v>
      </c>
      <c r="E619" s="196" t="s">
        <v>1705</v>
      </c>
      <c r="F619" s="196" t="s">
        <v>3565</v>
      </c>
      <c r="G619" s="197" t="s">
        <v>3566</v>
      </c>
      <c r="H619" s="198" t="s">
        <v>3</v>
      </c>
      <c r="I619" s="200"/>
      <c r="J619" s="200"/>
      <c r="K619" s="201"/>
      <c r="L619" s="90"/>
      <c r="M619" s="202"/>
      <c r="N619" s="203"/>
      <c r="O619" s="202"/>
      <c r="P619" s="201" t="s">
        <v>907</v>
      </c>
      <c r="Q619" s="90" t="s">
        <v>356</v>
      </c>
      <c r="R619" s="202" t="s">
        <v>439</v>
      </c>
      <c r="S619" s="203"/>
      <c r="T619" s="202"/>
      <c r="U619" s="201" t="s">
        <v>908</v>
      </c>
      <c r="V619" s="90" t="s">
        <v>357</v>
      </c>
      <c r="W619" s="248" t="s">
        <v>905</v>
      </c>
      <c r="X619" s="249" t="s">
        <v>3567</v>
      </c>
      <c r="Y619" s="248"/>
      <c r="Z619" s="201"/>
      <c r="AA619" s="90"/>
      <c r="AB619" s="248"/>
      <c r="AC619" s="249"/>
      <c r="AD619" s="248"/>
    </row>
    <row r="620" spans="1:30" ht="132" customHeight="1">
      <c r="A620" s="480"/>
      <c r="B620" s="208" t="s">
        <v>3423</v>
      </c>
      <c r="C620" s="196" t="s">
        <v>3568</v>
      </c>
      <c r="D620" s="196" t="s">
        <v>3569</v>
      </c>
      <c r="E620" s="196" t="s">
        <v>901</v>
      </c>
      <c r="F620" s="196" t="s">
        <v>3570</v>
      </c>
      <c r="G620" s="197" t="s">
        <v>3566</v>
      </c>
      <c r="H620" s="198" t="s">
        <v>4</v>
      </c>
      <c r="I620" s="200"/>
      <c r="J620" s="200"/>
      <c r="K620" s="201"/>
      <c r="L620" s="90"/>
      <c r="M620" s="202"/>
      <c r="N620" s="203"/>
      <c r="O620" s="202"/>
      <c r="P620" s="201" t="s">
        <v>907</v>
      </c>
      <c r="Q620" s="90" t="s">
        <v>356</v>
      </c>
      <c r="R620" s="202" t="s">
        <v>439</v>
      </c>
      <c r="S620" s="203"/>
      <c r="T620" s="202"/>
      <c r="U620" s="201" t="s">
        <v>908</v>
      </c>
      <c r="V620" s="90" t="s">
        <v>357</v>
      </c>
      <c r="W620" s="248" t="s">
        <v>905</v>
      </c>
      <c r="X620" s="249" t="s">
        <v>3567</v>
      </c>
      <c r="Y620" s="248"/>
      <c r="Z620" s="201" t="s">
        <v>3062</v>
      </c>
      <c r="AA620" s="90" t="s">
        <v>356</v>
      </c>
      <c r="AB620" s="107" t="s">
        <v>382</v>
      </c>
      <c r="AC620" s="249"/>
      <c r="AD620" s="248"/>
    </row>
    <row r="621" spans="1:30" ht="132" customHeight="1">
      <c r="A621" s="480"/>
      <c r="B621" s="208" t="s">
        <v>3423</v>
      </c>
      <c r="C621" s="196" t="s">
        <v>3571</v>
      </c>
      <c r="D621" s="196" t="s">
        <v>3572</v>
      </c>
      <c r="E621" s="196" t="s">
        <v>901</v>
      </c>
      <c r="F621" s="196" t="s">
        <v>3573</v>
      </c>
      <c r="G621" s="197" t="s">
        <v>3566</v>
      </c>
      <c r="H621" s="198" t="s">
        <v>5</v>
      </c>
      <c r="I621" s="200"/>
      <c r="J621" s="200"/>
      <c r="K621" s="201"/>
      <c r="L621" s="90"/>
      <c r="M621" s="202"/>
      <c r="N621" s="203"/>
      <c r="O621" s="202"/>
      <c r="P621" s="201" t="s">
        <v>907</v>
      </c>
      <c r="Q621" s="90" t="s">
        <v>356</v>
      </c>
      <c r="R621" s="202" t="s">
        <v>439</v>
      </c>
      <c r="S621" s="203"/>
      <c r="T621" s="202"/>
      <c r="U621" s="201" t="s">
        <v>908</v>
      </c>
      <c r="V621" s="90" t="s">
        <v>357</v>
      </c>
      <c r="W621" s="248" t="s">
        <v>905</v>
      </c>
      <c r="X621" s="249" t="s">
        <v>3567</v>
      </c>
      <c r="Y621" s="248"/>
      <c r="Z621" s="201"/>
      <c r="AA621" s="90"/>
      <c r="AB621" s="248"/>
      <c r="AC621" s="249"/>
      <c r="AD621" s="248"/>
    </row>
    <row r="622" spans="1:30" ht="181.5" customHeight="1">
      <c r="A622" s="480"/>
      <c r="B622" s="208" t="s">
        <v>3423</v>
      </c>
      <c r="C622" s="196" t="s">
        <v>3574</v>
      </c>
      <c r="D622" s="196" t="s">
        <v>3575</v>
      </c>
      <c r="E622" s="196" t="s">
        <v>901</v>
      </c>
      <c r="F622" s="196" t="s">
        <v>3576</v>
      </c>
      <c r="G622" s="197" t="s">
        <v>3577</v>
      </c>
      <c r="H622" s="198" t="s">
        <v>5</v>
      </c>
      <c r="I622" s="200"/>
      <c r="J622" s="200"/>
      <c r="K622" s="270"/>
      <c r="L622" s="90"/>
      <c r="M622" s="202"/>
      <c r="N622" s="203"/>
      <c r="O622" s="202"/>
      <c r="P622" s="201" t="s">
        <v>907</v>
      </c>
      <c r="Q622" s="90" t="s">
        <v>356</v>
      </c>
      <c r="R622" s="202" t="s">
        <v>439</v>
      </c>
      <c r="S622" s="203"/>
      <c r="T622" s="202"/>
      <c r="U622" s="201" t="s">
        <v>908</v>
      </c>
      <c r="V622" s="90" t="s">
        <v>357</v>
      </c>
      <c r="W622" s="248" t="s">
        <v>905</v>
      </c>
      <c r="X622" s="249" t="s">
        <v>3567</v>
      </c>
      <c r="Y622" s="248"/>
      <c r="Z622" s="201" t="s">
        <v>3062</v>
      </c>
      <c r="AA622" s="90" t="s">
        <v>356</v>
      </c>
      <c r="AB622" s="107" t="s">
        <v>382</v>
      </c>
      <c r="AC622" s="249"/>
      <c r="AD622" s="248"/>
    </row>
    <row r="623" spans="1:30" ht="140.25" customHeight="1">
      <c r="A623" s="480"/>
      <c r="B623" s="208" t="s">
        <v>3423</v>
      </c>
      <c r="C623" s="196" t="s">
        <v>3578</v>
      </c>
      <c r="D623" s="196" t="s">
        <v>3579</v>
      </c>
      <c r="E623" s="196" t="s">
        <v>901</v>
      </c>
      <c r="F623" s="196" t="s">
        <v>3580</v>
      </c>
      <c r="G623" s="197" t="s">
        <v>3581</v>
      </c>
      <c r="H623" s="198" t="s">
        <v>5</v>
      </c>
      <c r="I623" s="200"/>
      <c r="J623" s="200"/>
      <c r="K623" s="201"/>
      <c r="L623" s="90"/>
      <c r="M623" s="202"/>
      <c r="N623" s="203"/>
      <c r="O623" s="202"/>
      <c r="P623" s="201" t="s">
        <v>907</v>
      </c>
      <c r="Q623" s="90" t="s">
        <v>356</v>
      </c>
      <c r="R623" s="202" t="s">
        <v>439</v>
      </c>
      <c r="S623" s="203"/>
      <c r="T623" s="202"/>
      <c r="U623" s="201" t="s">
        <v>908</v>
      </c>
      <c r="V623" s="90" t="s">
        <v>357</v>
      </c>
      <c r="W623" s="248" t="s">
        <v>905</v>
      </c>
      <c r="X623" s="249" t="s">
        <v>3582</v>
      </c>
      <c r="Y623" s="248"/>
      <c r="Z623" s="201" t="s">
        <v>3062</v>
      </c>
      <c r="AA623" s="90" t="s">
        <v>356</v>
      </c>
      <c r="AB623" s="107" t="s">
        <v>382</v>
      </c>
      <c r="AC623" s="249"/>
      <c r="AD623" s="248"/>
    </row>
    <row r="624" spans="1:30" ht="75" customHeight="1">
      <c r="A624" s="480"/>
      <c r="B624" s="208" t="s">
        <v>3423</v>
      </c>
      <c r="C624" s="196" t="s">
        <v>3583</v>
      </c>
      <c r="D624" s="196" t="s">
        <v>3584</v>
      </c>
      <c r="E624" s="196" t="s">
        <v>901</v>
      </c>
      <c r="F624" s="196" t="s">
        <v>3585</v>
      </c>
      <c r="G624" s="197" t="s">
        <v>3586</v>
      </c>
      <c r="H624" s="198" t="s">
        <v>5</v>
      </c>
      <c r="I624" s="200"/>
      <c r="J624" s="200"/>
      <c r="K624" s="201"/>
      <c r="L624" s="90"/>
      <c r="M624" s="202"/>
      <c r="N624" s="203"/>
      <c r="O624" s="202"/>
      <c r="P624" s="201" t="s">
        <v>907</v>
      </c>
      <c r="Q624" s="90" t="s">
        <v>356</v>
      </c>
      <c r="R624" s="202" t="s">
        <v>439</v>
      </c>
      <c r="S624" s="203"/>
      <c r="T624" s="202"/>
      <c r="U624" s="201" t="s">
        <v>908</v>
      </c>
      <c r="V624" s="90" t="s">
        <v>357</v>
      </c>
      <c r="W624" s="248" t="s">
        <v>905</v>
      </c>
      <c r="X624" s="249" t="s">
        <v>3582</v>
      </c>
      <c r="Y624" s="248"/>
      <c r="Z624" s="201" t="s">
        <v>3062</v>
      </c>
      <c r="AA624" s="90" t="s">
        <v>356</v>
      </c>
      <c r="AB624" s="107" t="s">
        <v>382</v>
      </c>
      <c r="AC624" s="249"/>
      <c r="AD624" s="248"/>
    </row>
    <row r="625" spans="1:30" ht="128.25" customHeight="1">
      <c r="A625" s="481"/>
      <c r="B625" s="208" t="s">
        <v>3423</v>
      </c>
      <c r="C625" s="196" t="s">
        <v>3587</v>
      </c>
      <c r="D625" s="196" t="s">
        <v>3588</v>
      </c>
      <c r="E625" s="196" t="s">
        <v>1705</v>
      </c>
      <c r="F625" s="196" t="s">
        <v>3589</v>
      </c>
      <c r="G625" s="197" t="s">
        <v>3590</v>
      </c>
      <c r="H625" s="198" t="s">
        <v>4</v>
      </c>
      <c r="I625" s="200"/>
      <c r="J625" s="200"/>
      <c r="K625" s="201"/>
      <c r="L625" s="90"/>
      <c r="M625" s="202"/>
      <c r="N625" s="203"/>
      <c r="O625" s="202"/>
      <c r="P625" s="201" t="s">
        <v>907</v>
      </c>
      <c r="Q625" s="90" t="s">
        <v>357</v>
      </c>
      <c r="R625" s="202" t="s">
        <v>439</v>
      </c>
      <c r="S625" s="203" t="s">
        <v>3591</v>
      </c>
      <c r="T625" s="202"/>
      <c r="U625" s="201" t="s">
        <v>908</v>
      </c>
      <c r="V625" s="90" t="s">
        <v>357</v>
      </c>
      <c r="W625" s="248" t="s">
        <v>905</v>
      </c>
      <c r="X625" s="106" t="s">
        <v>3591</v>
      </c>
      <c r="Y625" s="248"/>
      <c r="Z625" s="201" t="s">
        <v>3062</v>
      </c>
      <c r="AA625" s="90" t="s">
        <v>356</v>
      </c>
      <c r="AB625" s="107" t="s">
        <v>382</v>
      </c>
      <c r="AC625" s="106"/>
      <c r="AD625" s="248"/>
    </row>
    <row r="626" spans="1:30" ht="45" customHeight="1">
      <c r="A626" s="472" t="s">
        <v>3592</v>
      </c>
      <c r="B626" s="194" t="s">
        <v>3593</v>
      </c>
      <c r="C626" s="196" t="s">
        <v>3594</v>
      </c>
      <c r="D626" s="196" t="s">
        <v>3595</v>
      </c>
      <c r="E626" s="196" t="s">
        <v>901</v>
      </c>
      <c r="F626" s="196" t="s">
        <v>3596</v>
      </c>
      <c r="G626" s="197" t="s">
        <v>3597</v>
      </c>
      <c r="H626" s="198" t="s">
        <v>5</v>
      </c>
      <c r="I626" s="200"/>
      <c r="J626" s="200"/>
      <c r="K626" s="201"/>
      <c r="L626" s="90"/>
      <c r="M626" s="202"/>
      <c r="N626" s="203"/>
      <c r="O626" s="202"/>
      <c r="P626" s="201" t="s">
        <v>907</v>
      </c>
      <c r="Q626" s="90" t="s">
        <v>356</v>
      </c>
      <c r="R626" s="202" t="s">
        <v>422</v>
      </c>
      <c r="S626" s="203"/>
      <c r="T626" s="202"/>
      <c r="U626" s="201" t="s">
        <v>908</v>
      </c>
      <c r="V626" s="90" t="s">
        <v>356</v>
      </c>
      <c r="W626" s="248" t="s">
        <v>1702</v>
      </c>
      <c r="X626" s="249"/>
      <c r="Y626" s="248"/>
      <c r="Z626" s="201" t="s">
        <v>339</v>
      </c>
      <c r="AA626" s="90" t="s">
        <v>356</v>
      </c>
      <c r="AB626" s="248" t="s">
        <v>382</v>
      </c>
      <c r="AC626" s="249"/>
      <c r="AD626" s="248"/>
    </row>
    <row r="627" spans="1:30" ht="79.150000000000006">
      <c r="A627" s="472"/>
      <c r="B627" s="194" t="s">
        <v>3593</v>
      </c>
      <c r="C627" s="196" t="s">
        <v>3598</v>
      </c>
      <c r="D627" s="196" t="s">
        <v>3064</v>
      </c>
      <c r="E627" s="196" t="s">
        <v>901</v>
      </c>
      <c r="F627" s="196" t="s">
        <v>3599</v>
      </c>
      <c r="G627" s="197" t="s">
        <v>3066</v>
      </c>
      <c r="H627" s="198" t="s">
        <v>5</v>
      </c>
      <c r="I627" s="200"/>
      <c r="J627" s="200"/>
      <c r="K627" s="201"/>
      <c r="L627" s="90"/>
      <c r="M627" s="202"/>
      <c r="N627" s="203"/>
      <c r="O627" s="202"/>
      <c r="P627" s="201" t="s">
        <v>907</v>
      </c>
      <c r="Q627" s="90" t="s">
        <v>356</v>
      </c>
      <c r="R627" s="202" t="s">
        <v>3600</v>
      </c>
      <c r="S627" s="203"/>
      <c r="T627" s="202"/>
      <c r="U627" s="201" t="s">
        <v>908</v>
      </c>
      <c r="V627" s="90" t="s">
        <v>356</v>
      </c>
      <c r="W627" s="248" t="s">
        <v>1702</v>
      </c>
      <c r="X627" s="249"/>
      <c r="Y627" s="248"/>
      <c r="Z627" s="201" t="s">
        <v>339</v>
      </c>
      <c r="AA627" s="90" t="s">
        <v>356</v>
      </c>
      <c r="AB627" s="248" t="s">
        <v>382</v>
      </c>
      <c r="AC627" s="249"/>
      <c r="AD627" s="248"/>
    </row>
    <row r="628" spans="1:30" ht="120" customHeight="1">
      <c r="A628" s="472"/>
      <c r="B628" s="194" t="s">
        <v>3593</v>
      </c>
      <c r="C628" s="196" t="s">
        <v>3601</v>
      </c>
      <c r="D628" s="196" t="s">
        <v>3602</v>
      </c>
      <c r="E628" s="196" t="s">
        <v>901</v>
      </c>
      <c r="F628" s="196" t="s">
        <v>3603</v>
      </c>
      <c r="G628" s="197" t="s">
        <v>3070</v>
      </c>
      <c r="H628" s="198" t="s">
        <v>5</v>
      </c>
      <c r="I628" s="200"/>
      <c r="J628" s="200"/>
      <c r="K628" s="201"/>
      <c r="L628" s="90"/>
      <c r="M628" s="202"/>
      <c r="N628" s="203"/>
      <c r="O628" s="202"/>
      <c r="P628" s="201" t="s">
        <v>907</v>
      </c>
      <c r="Q628" s="90" t="s">
        <v>356</v>
      </c>
      <c r="R628" s="202" t="s">
        <v>3600</v>
      </c>
      <c r="S628" s="203"/>
      <c r="T628" s="202"/>
      <c r="U628" s="201" t="s">
        <v>908</v>
      </c>
      <c r="V628" s="90" t="s">
        <v>356</v>
      </c>
      <c r="W628" s="248" t="s">
        <v>1702</v>
      </c>
      <c r="X628" s="249"/>
      <c r="Y628" s="248"/>
      <c r="Z628" s="201" t="s">
        <v>339</v>
      </c>
      <c r="AA628" s="90" t="s">
        <v>356</v>
      </c>
      <c r="AB628" s="248" t="s">
        <v>382</v>
      </c>
      <c r="AC628" s="249"/>
      <c r="AD628" s="248"/>
    </row>
    <row r="629" spans="1:30" ht="105.6">
      <c r="A629" s="472"/>
      <c r="B629" s="194" t="s">
        <v>3593</v>
      </c>
      <c r="C629" s="196" t="s">
        <v>3604</v>
      </c>
      <c r="D629" s="196" t="s">
        <v>3605</v>
      </c>
      <c r="E629" s="196" t="s">
        <v>901</v>
      </c>
      <c r="F629" s="196" t="s">
        <v>3606</v>
      </c>
      <c r="G629" s="197" t="s">
        <v>3607</v>
      </c>
      <c r="H629" s="198" t="s">
        <v>5</v>
      </c>
      <c r="I629" s="200"/>
      <c r="J629" s="200"/>
      <c r="K629" s="201"/>
      <c r="L629" s="90"/>
      <c r="M629" s="202"/>
      <c r="N629" s="203"/>
      <c r="O629" s="202"/>
      <c r="P629" s="201" t="s">
        <v>907</v>
      </c>
      <c r="Q629" s="90" t="s">
        <v>356</v>
      </c>
      <c r="R629" s="202" t="s">
        <v>3600</v>
      </c>
      <c r="T629" s="202"/>
      <c r="U629" s="201" t="s">
        <v>908</v>
      </c>
      <c r="V629" s="90" t="s">
        <v>356</v>
      </c>
      <c r="W629" s="248" t="s">
        <v>1702</v>
      </c>
      <c r="Y629" s="248"/>
      <c r="Z629" s="201" t="s">
        <v>339</v>
      </c>
      <c r="AA629" s="90" t="s">
        <v>357</v>
      </c>
      <c r="AB629" s="248" t="s">
        <v>382</v>
      </c>
      <c r="AC629" s="392" t="s">
        <v>3608</v>
      </c>
      <c r="AD629" s="248"/>
    </row>
    <row r="630" spans="1:30" ht="343.15">
      <c r="A630" s="472"/>
      <c r="B630" s="194" t="s">
        <v>3593</v>
      </c>
      <c r="C630" s="196" t="s">
        <v>3609</v>
      </c>
      <c r="D630" s="196" t="s">
        <v>3610</v>
      </c>
      <c r="E630" s="196" t="s">
        <v>901</v>
      </c>
      <c r="F630" s="196" t="s">
        <v>3611</v>
      </c>
      <c r="G630" s="197" t="s">
        <v>3078</v>
      </c>
      <c r="H630" s="198" t="s">
        <v>5</v>
      </c>
      <c r="I630" s="200"/>
      <c r="J630" s="200"/>
      <c r="K630" s="201"/>
      <c r="L630" s="90"/>
      <c r="M630" s="202"/>
      <c r="N630" s="203"/>
      <c r="O630" s="202"/>
      <c r="P630" s="201" t="s">
        <v>907</v>
      </c>
      <c r="Q630" s="90" t="s">
        <v>357</v>
      </c>
      <c r="R630" s="202" t="s">
        <v>3600</v>
      </c>
      <c r="S630" s="108" t="s">
        <v>3612</v>
      </c>
      <c r="T630" s="202"/>
      <c r="U630" s="201" t="s">
        <v>908</v>
      </c>
      <c r="V630" s="90" t="s">
        <v>357</v>
      </c>
      <c r="W630" s="248" t="s">
        <v>1702</v>
      </c>
      <c r="X630" s="249" t="s">
        <v>3613</v>
      </c>
      <c r="Y630" s="248" t="s">
        <v>751</v>
      </c>
      <c r="Z630" s="201" t="s">
        <v>339</v>
      </c>
      <c r="AA630" s="90" t="s">
        <v>356</v>
      </c>
      <c r="AB630" s="248" t="s">
        <v>382</v>
      </c>
      <c r="AC630" s="249"/>
      <c r="AD630" s="248"/>
    </row>
    <row r="631" spans="1:30" ht="99.75" customHeight="1">
      <c r="A631" s="472"/>
      <c r="B631" s="194" t="s">
        <v>3593</v>
      </c>
      <c r="C631" s="196" t="s">
        <v>3614</v>
      </c>
      <c r="D631" s="196" t="s">
        <v>3615</v>
      </c>
      <c r="E631" s="196" t="s">
        <v>901</v>
      </c>
      <c r="F631" s="196" t="s">
        <v>3616</v>
      </c>
      <c r="G631" s="197" t="s">
        <v>3617</v>
      </c>
      <c r="H631" s="198" t="s">
        <v>5</v>
      </c>
      <c r="I631" s="200"/>
      <c r="J631" s="200"/>
      <c r="K631" s="201"/>
      <c r="L631" s="90"/>
      <c r="M631" s="202"/>
      <c r="N631" s="203"/>
      <c r="O631" s="202"/>
      <c r="P631" s="201" t="s">
        <v>907</v>
      </c>
      <c r="Q631" s="90" t="s">
        <v>356</v>
      </c>
      <c r="R631" s="202" t="s">
        <v>3600</v>
      </c>
      <c r="S631" s="203"/>
      <c r="T631" s="202"/>
      <c r="U631" s="201" t="s">
        <v>908</v>
      </c>
      <c r="V631" s="90" t="s">
        <v>356</v>
      </c>
      <c r="W631" s="248" t="s">
        <v>1702</v>
      </c>
      <c r="X631" s="249"/>
      <c r="Y631" s="248"/>
      <c r="Z631" s="201"/>
      <c r="AA631" s="90"/>
      <c r="AB631" s="248"/>
      <c r="AC631" s="249"/>
      <c r="AD631" s="248"/>
    </row>
    <row r="632" spans="1:30" ht="99.75" customHeight="1">
      <c r="A632" s="472"/>
      <c r="B632" s="194" t="s">
        <v>3593</v>
      </c>
      <c r="C632" s="196" t="s">
        <v>3618</v>
      </c>
      <c r="D632" s="196" t="s">
        <v>3619</v>
      </c>
      <c r="E632" s="196" t="s">
        <v>901</v>
      </c>
      <c r="F632" s="196" t="s">
        <v>3620</v>
      </c>
      <c r="G632" s="197" t="s">
        <v>3621</v>
      </c>
      <c r="H632" s="198" t="s">
        <v>1016</v>
      </c>
      <c r="I632" s="200"/>
      <c r="J632" s="200"/>
      <c r="K632" s="201"/>
      <c r="L632" s="90"/>
      <c r="M632" s="202"/>
      <c r="N632" s="203"/>
      <c r="O632" s="202"/>
      <c r="P632" s="201" t="s">
        <v>907</v>
      </c>
      <c r="Q632" s="90" t="s">
        <v>356</v>
      </c>
      <c r="R632" s="202" t="s">
        <v>3600</v>
      </c>
      <c r="S632" s="203"/>
      <c r="T632" s="202"/>
      <c r="U632" s="201" t="s">
        <v>908</v>
      </c>
      <c r="V632" s="90" t="s">
        <v>356</v>
      </c>
      <c r="W632" s="248" t="s">
        <v>1702</v>
      </c>
      <c r="X632" s="249"/>
      <c r="Y632" s="248"/>
      <c r="Z632" s="201"/>
      <c r="AA632" s="90"/>
      <c r="AB632" s="248"/>
      <c r="AC632" s="249"/>
      <c r="AD632" s="248"/>
    </row>
    <row r="633" spans="1:30" ht="99.75" customHeight="1">
      <c r="A633" s="472"/>
      <c r="B633" s="194" t="s">
        <v>3593</v>
      </c>
      <c r="C633" s="196" t="s">
        <v>3622</v>
      </c>
      <c r="D633" s="196" t="s">
        <v>3623</v>
      </c>
      <c r="E633" s="196" t="s">
        <v>901</v>
      </c>
      <c r="F633" s="196" t="s">
        <v>3624</v>
      </c>
      <c r="G633" s="197" t="s">
        <v>3625</v>
      </c>
      <c r="H633" s="198" t="s">
        <v>1016</v>
      </c>
      <c r="I633" s="200"/>
      <c r="J633" s="200"/>
      <c r="K633" s="201"/>
      <c r="L633" s="90"/>
      <c r="M633" s="202"/>
      <c r="N633" s="203"/>
      <c r="O633" s="202"/>
      <c r="P633" s="201" t="s">
        <v>907</v>
      </c>
      <c r="Q633" s="90" t="s">
        <v>356</v>
      </c>
      <c r="R633" s="202" t="s">
        <v>3600</v>
      </c>
      <c r="S633" s="203"/>
      <c r="T633" s="202"/>
      <c r="U633" s="201" t="s">
        <v>908</v>
      </c>
      <c r="V633" s="90" t="s">
        <v>356</v>
      </c>
      <c r="W633" s="248" t="s">
        <v>1702</v>
      </c>
      <c r="X633" s="249"/>
      <c r="Y633" s="248"/>
      <c r="Z633" s="201"/>
      <c r="AA633" s="90"/>
      <c r="AB633" s="248"/>
      <c r="AC633" s="249"/>
      <c r="AD633" s="248"/>
    </row>
    <row r="634" spans="1:30" ht="138.6" customHeight="1">
      <c r="A634" s="472"/>
      <c r="B634" s="194" t="s">
        <v>3593</v>
      </c>
      <c r="C634" s="196" t="s">
        <v>3626</v>
      </c>
      <c r="D634" s="196" t="s">
        <v>3627</v>
      </c>
      <c r="E634" s="196" t="s">
        <v>901</v>
      </c>
      <c r="F634" s="196" t="s">
        <v>3628</v>
      </c>
      <c r="G634" s="197" t="s">
        <v>3629</v>
      </c>
      <c r="H634" s="198" t="s">
        <v>3</v>
      </c>
      <c r="I634" s="200"/>
      <c r="J634" s="200"/>
      <c r="K634" s="201"/>
      <c r="L634" s="90"/>
      <c r="M634" s="202"/>
      <c r="N634" s="203"/>
      <c r="O634" s="202"/>
      <c r="P634" s="201" t="s">
        <v>907</v>
      </c>
      <c r="Q634" s="90" t="s">
        <v>356</v>
      </c>
      <c r="R634" s="202" t="s">
        <v>3600</v>
      </c>
      <c r="S634" s="203"/>
      <c r="T634" s="202"/>
      <c r="U634" s="201" t="s">
        <v>908</v>
      </c>
      <c r="V634" s="90" t="s">
        <v>356</v>
      </c>
      <c r="W634" s="248" t="s">
        <v>1702</v>
      </c>
      <c r="X634" s="249"/>
      <c r="Y634" s="248"/>
      <c r="Z634" s="201" t="s">
        <v>339</v>
      </c>
      <c r="AA634" s="90" t="s">
        <v>356</v>
      </c>
      <c r="AB634" s="248" t="s">
        <v>382</v>
      </c>
      <c r="AC634" s="249"/>
      <c r="AD634" s="248"/>
    </row>
    <row r="635" spans="1:30" ht="181.9" customHeight="1">
      <c r="A635" s="472"/>
      <c r="B635" s="194" t="s">
        <v>3593</v>
      </c>
      <c r="C635" s="196" t="s">
        <v>3630</v>
      </c>
      <c r="D635" s="196" t="s">
        <v>3631</v>
      </c>
      <c r="E635" s="196" t="s">
        <v>901</v>
      </c>
      <c r="F635" s="196" t="s">
        <v>3632</v>
      </c>
      <c r="G635" s="197" t="s">
        <v>3633</v>
      </c>
      <c r="H635" s="198" t="s">
        <v>3</v>
      </c>
      <c r="I635" s="200"/>
      <c r="J635" s="200"/>
      <c r="K635" s="201"/>
      <c r="L635" s="90"/>
      <c r="M635" s="202"/>
      <c r="N635" s="203"/>
      <c r="O635" s="202"/>
      <c r="P635" s="201" t="s">
        <v>907</v>
      </c>
      <c r="Q635" s="90" t="s">
        <v>356</v>
      </c>
      <c r="R635" s="202" t="s">
        <v>3600</v>
      </c>
      <c r="S635" s="203"/>
      <c r="T635" s="202"/>
      <c r="U635" s="201" t="s">
        <v>908</v>
      </c>
      <c r="V635" s="90" t="s">
        <v>356</v>
      </c>
      <c r="W635" s="248" t="s">
        <v>1702</v>
      </c>
      <c r="X635" s="249"/>
      <c r="Y635" s="248"/>
      <c r="Z635" s="201"/>
      <c r="AA635" s="90"/>
      <c r="AB635" s="248"/>
      <c r="AC635" s="249"/>
      <c r="AD635" s="248"/>
    </row>
    <row r="636" spans="1:30" ht="198" customHeight="1">
      <c r="A636" s="472"/>
      <c r="B636" s="194" t="s">
        <v>3593</v>
      </c>
      <c r="C636" s="196" t="s">
        <v>3634</v>
      </c>
      <c r="D636" s="196" t="s">
        <v>3635</v>
      </c>
      <c r="E636" s="196" t="s">
        <v>901</v>
      </c>
      <c r="F636" s="196" t="s">
        <v>3636</v>
      </c>
      <c r="G636" s="197" t="s">
        <v>3637</v>
      </c>
      <c r="H636" s="198" t="s">
        <v>4</v>
      </c>
      <c r="I636" s="200"/>
      <c r="J636" s="200"/>
      <c r="K636" s="201"/>
      <c r="L636" s="90"/>
      <c r="M636" s="202"/>
      <c r="N636" s="203"/>
      <c r="O636" s="202"/>
      <c r="P636" s="201" t="s">
        <v>907</v>
      </c>
      <c r="Q636" s="90" t="s">
        <v>356</v>
      </c>
      <c r="R636" s="202" t="s">
        <v>3600</v>
      </c>
      <c r="S636" s="203"/>
      <c r="T636" s="202"/>
      <c r="U636" s="201" t="s">
        <v>908</v>
      </c>
      <c r="V636" s="90" t="s">
        <v>356</v>
      </c>
      <c r="W636" s="248" t="s">
        <v>1702</v>
      </c>
      <c r="X636" s="203"/>
      <c r="Y636" s="248"/>
      <c r="Z636" s="201"/>
      <c r="AA636" s="90"/>
      <c r="AB636" s="248"/>
      <c r="AC636" s="203"/>
      <c r="AD636" s="248"/>
    </row>
    <row r="637" spans="1:30" ht="84.6" customHeight="1">
      <c r="A637" s="472"/>
      <c r="B637" s="194" t="s">
        <v>3593</v>
      </c>
      <c r="C637" s="196" t="s">
        <v>3638</v>
      </c>
      <c r="D637" s="196" t="s">
        <v>3639</v>
      </c>
      <c r="E637" s="196" t="s">
        <v>901</v>
      </c>
      <c r="F637" s="196" t="s">
        <v>3640</v>
      </c>
      <c r="G637" s="197" t="s">
        <v>3641</v>
      </c>
      <c r="H637" s="198" t="s">
        <v>4</v>
      </c>
      <c r="I637" s="200"/>
      <c r="J637" s="200"/>
      <c r="K637" s="201"/>
      <c r="L637" s="90"/>
      <c r="M637" s="202"/>
      <c r="N637" s="203"/>
      <c r="O637" s="202"/>
      <c r="P637" s="201" t="s">
        <v>907</v>
      </c>
      <c r="Q637" s="90" t="s">
        <v>357</v>
      </c>
      <c r="R637" s="202" t="s">
        <v>3600</v>
      </c>
      <c r="S637" s="316" t="s">
        <v>3642</v>
      </c>
      <c r="T637" s="202"/>
      <c r="U637" s="201" t="s">
        <v>908</v>
      </c>
      <c r="V637" s="90" t="s">
        <v>357</v>
      </c>
      <c r="W637" s="248" t="s">
        <v>1702</v>
      </c>
      <c r="X637" s="248" t="s">
        <v>3643</v>
      </c>
      <c r="Y637" s="248"/>
      <c r="Z637" s="201" t="s">
        <v>339</v>
      </c>
      <c r="AA637" s="90" t="s">
        <v>356</v>
      </c>
      <c r="AB637" s="248" t="s">
        <v>382</v>
      </c>
      <c r="AC637" s="248"/>
      <c r="AD637" s="248"/>
    </row>
    <row r="638" spans="1:30" ht="70.150000000000006" customHeight="1">
      <c r="A638" s="472"/>
      <c r="B638" s="194" t="s">
        <v>3593</v>
      </c>
      <c r="C638" s="196" t="s">
        <v>3644</v>
      </c>
      <c r="D638" s="196" t="s">
        <v>3645</v>
      </c>
      <c r="E638" s="196" t="s">
        <v>901</v>
      </c>
      <c r="F638" s="196" t="s">
        <v>3646</v>
      </c>
      <c r="G638" s="197" t="s">
        <v>3647</v>
      </c>
      <c r="H638" s="198" t="s">
        <v>1016</v>
      </c>
      <c r="I638" s="200"/>
      <c r="J638" s="200"/>
      <c r="K638" s="201"/>
      <c r="L638" s="90"/>
      <c r="M638" s="202"/>
      <c r="N638" s="203"/>
      <c r="O638" s="202"/>
      <c r="P638" s="201" t="s">
        <v>907</v>
      </c>
      <c r="Q638" s="90" t="s">
        <v>357</v>
      </c>
      <c r="R638" s="202" t="s">
        <v>3600</v>
      </c>
      <c r="S638" s="316" t="s">
        <v>3642</v>
      </c>
      <c r="T638" s="202"/>
      <c r="U638" s="201" t="s">
        <v>908</v>
      </c>
      <c r="V638" s="90" t="s">
        <v>357</v>
      </c>
      <c r="W638" s="248" t="s">
        <v>1702</v>
      </c>
      <c r="X638" s="248" t="s">
        <v>3643</v>
      </c>
      <c r="Y638" s="248"/>
      <c r="Z638" s="201" t="s">
        <v>339</v>
      </c>
      <c r="AA638" s="90" t="s">
        <v>356</v>
      </c>
      <c r="AB638" s="248" t="s">
        <v>382</v>
      </c>
      <c r="AC638" s="248"/>
      <c r="AD638" s="248"/>
    </row>
    <row r="639" spans="1:30" ht="118.9" customHeight="1">
      <c r="A639" s="472"/>
      <c r="B639" s="194" t="s">
        <v>3593</v>
      </c>
      <c r="C639" s="196" t="s">
        <v>3648</v>
      </c>
      <c r="D639" s="196" t="s">
        <v>3649</v>
      </c>
      <c r="E639" s="196" t="s">
        <v>1705</v>
      </c>
      <c r="F639" s="196" t="s">
        <v>3650</v>
      </c>
      <c r="G639" s="197" t="s">
        <v>3651</v>
      </c>
      <c r="H639" s="198" t="s">
        <v>5</v>
      </c>
      <c r="I639" s="200"/>
      <c r="J639" s="200"/>
      <c r="K639" s="201"/>
      <c r="L639" s="90"/>
      <c r="M639" s="202"/>
      <c r="N639" s="203"/>
      <c r="O639" s="202"/>
      <c r="P639" s="201" t="s">
        <v>907</v>
      </c>
      <c r="Q639" s="90" t="s">
        <v>356</v>
      </c>
      <c r="R639" s="202" t="s">
        <v>3600</v>
      </c>
      <c r="S639" s="203"/>
      <c r="T639" s="202"/>
      <c r="U639" s="201" t="s">
        <v>908</v>
      </c>
      <c r="V639" s="90" t="s">
        <v>356</v>
      </c>
      <c r="W639" s="248" t="s">
        <v>1702</v>
      </c>
      <c r="X639" s="249"/>
      <c r="Y639" s="248"/>
      <c r="Z639" s="201"/>
      <c r="AA639" s="90"/>
      <c r="AB639" s="248"/>
      <c r="AC639" s="249"/>
      <c r="AD639" s="248"/>
    </row>
    <row r="640" spans="1:30" ht="87" customHeight="1">
      <c r="A640" s="472"/>
      <c r="B640" s="194" t="s">
        <v>3593</v>
      </c>
      <c r="C640" s="196" t="s">
        <v>3652</v>
      </c>
      <c r="D640" s="196" t="s">
        <v>3653</v>
      </c>
      <c r="E640" s="196" t="s">
        <v>901</v>
      </c>
      <c r="F640" s="196" t="s">
        <v>3654</v>
      </c>
      <c r="G640" s="197" t="s">
        <v>3655</v>
      </c>
      <c r="H640" s="198" t="s">
        <v>222</v>
      </c>
      <c r="I640" s="200"/>
      <c r="J640" s="200"/>
      <c r="K640" s="201"/>
      <c r="L640" s="90"/>
      <c r="M640" s="202"/>
      <c r="N640" s="203"/>
      <c r="O640" s="202"/>
      <c r="P640" s="201" t="s">
        <v>907</v>
      </c>
      <c r="Q640" s="90" t="s">
        <v>356</v>
      </c>
      <c r="R640" s="202" t="s">
        <v>3600</v>
      </c>
      <c r="S640" s="203" t="s">
        <v>3656</v>
      </c>
      <c r="T640" s="202"/>
      <c r="U640" s="201" t="s">
        <v>908</v>
      </c>
      <c r="V640" s="90" t="s">
        <v>356</v>
      </c>
      <c r="W640" s="248" t="s">
        <v>1702</v>
      </c>
      <c r="X640" s="203" t="s">
        <v>3656</v>
      </c>
      <c r="Y640" s="248"/>
      <c r="Z640" s="201"/>
      <c r="AA640" s="90"/>
      <c r="AB640" s="248"/>
      <c r="AC640" s="203"/>
      <c r="AD640" s="248"/>
    </row>
    <row r="641" spans="1:16317" ht="90.6" customHeight="1">
      <c r="A641" s="472"/>
      <c r="B641" s="194" t="s">
        <v>3593</v>
      </c>
      <c r="C641" s="196" t="s">
        <v>3657</v>
      </c>
      <c r="D641" s="196" t="s">
        <v>3658</v>
      </c>
      <c r="E641" s="196" t="s">
        <v>901</v>
      </c>
      <c r="F641" s="196" t="s">
        <v>3659</v>
      </c>
      <c r="G641" s="197" t="s">
        <v>3660</v>
      </c>
      <c r="H641" s="198" t="s">
        <v>235</v>
      </c>
      <c r="I641" s="200"/>
      <c r="J641" s="200"/>
      <c r="K641" s="201"/>
      <c r="L641" s="90"/>
      <c r="M641" s="202"/>
      <c r="N641" s="203"/>
      <c r="O641" s="202"/>
      <c r="P641" s="201" t="s">
        <v>907</v>
      </c>
      <c r="Q641" s="90" t="s">
        <v>356</v>
      </c>
      <c r="R641" s="202" t="s">
        <v>3600</v>
      </c>
      <c r="S641" s="203" t="s">
        <v>3656</v>
      </c>
      <c r="T641" s="202"/>
      <c r="U641" s="201" t="s">
        <v>908</v>
      </c>
      <c r="V641" s="90" t="s">
        <v>356</v>
      </c>
      <c r="W641" s="248" t="s">
        <v>1702</v>
      </c>
      <c r="X641" s="203" t="s">
        <v>3656</v>
      </c>
      <c r="Y641" s="248"/>
      <c r="Z641" s="201"/>
      <c r="AA641" s="90"/>
      <c r="AB641" s="248"/>
      <c r="AC641" s="203"/>
      <c r="AD641" s="248"/>
    </row>
    <row r="642" spans="1:16317" ht="105" customHeight="1">
      <c r="A642" s="472"/>
      <c r="B642" s="194" t="s">
        <v>3593</v>
      </c>
      <c r="C642" s="196" t="s">
        <v>3661</v>
      </c>
      <c r="D642" s="196" t="s">
        <v>3662</v>
      </c>
      <c r="E642" s="196" t="s">
        <v>901</v>
      </c>
      <c r="F642" s="196" t="s">
        <v>3663</v>
      </c>
      <c r="G642" s="197" t="s">
        <v>3664</v>
      </c>
      <c r="H642" s="198" t="s">
        <v>1016</v>
      </c>
      <c r="I642" s="200"/>
      <c r="J642" s="200"/>
      <c r="K642" s="201"/>
      <c r="L642" s="90"/>
      <c r="M642" s="202"/>
      <c r="N642" s="203"/>
      <c r="O642" s="202"/>
      <c r="P642" s="201" t="s">
        <v>907</v>
      </c>
      <c r="Q642" s="90" t="s">
        <v>356</v>
      </c>
      <c r="R642" s="202" t="s">
        <v>3600</v>
      </c>
      <c r="S642" s="203" t="s">
        <v>3656</v>
      </c>
      <c r="T642" s="202"/>
      <c r="U642" s="201" t="s">
        <v>908</v>
      </c>
      <c r="V642" s="90" t="s">
        <v>356</v>
      </c>
      <c r="W642" s="248" t="s">
        <v>1702</v>
      </c>
      <c r="X642" s="203" t="s">
        <v>3656</v>
      </c>
      <c r="Y642" s="248"/>
      <c r="Z642" s="201"/>
      <c r="AA642" s="90"/>
      <c r="AB642" s="248"/>
      <c r="AC642" s="203"/>
      <c r="AD642" s="248"/>
    </row>
    <row r="643" spans="1:16317" ht="210" customHeight="1">
      <c r="A643" s="472"/>
      <c r="B643" s="194" t="s">
        <v>3593</v>
      </c>
      <c r="C643" s="196" t="s">
        <v>3665</v>
      </c>
      <c r="D643" s="204" t="s">
        <v>3666</v>
      </c>
      <c r="E643" s="196" t="s">
        <v>901</v>
      </c>
      <c r="F643" s="196" t="s">
        <v>3667</v>
      </c>
      <c r="G643" s="197" t="s">
        <v>3668</v>
      </c>
      <c r="H643" s="198" t="s">
        <v>4</v>
      </c>
      <c r="I643" s="200"/>
      <c r="J643" s="200"/>
      <c r="K643" s="201"/>
      <c r="L643" s="90"/>
      <c r="M643" s="202"/>
      <c r="N643" s="203"/>
      <c r="O643" s="202"/>
      <c r="P643" s="201" t="s">
        <v>907</v>
      </c>
      <c r="Q643" s="90" t="s">
        <v>356</v>
      </c>
      <c r="R643" s="202" t="s">
        <v>3600</v>
      </c>
      <c r="S643" s="203"/>
      <c r="T643" s="202"/>
      <c r="U643" s="201" t="s">
        <v>908</v>
      </c>
      <c r="V643" s="90" t="s">
        <v>356</v>
      </c>
      <c r="W643" s="248" t="s">
        <v>1702</v>
      </c>
      <c r="X643" s="249"/>
      <c r="Y643" s="248"/>
      <c r="Z643" s="201"/>
      <c r="AA643" s="90"/>
      <c r="AB643" s="248"/>
      <c r="AC643" s="249"/>
      <c r="AD643" s="248"/>
    </row>
    <row r="644" spans="1:16317" ht="210" customHeight="1">
      <c r="A644" s="472"/>
      <c r="B644" s="194" t="s">
        <v>3593</v>
      </c>
      <c r="C644" s="196" t="s">
        <v>3669</v>
      </c>
      <c r="D644" s="204" t="s">
        <v>3670</v>
      </c>
      <c r="E644" s="196" t="s">
        <v>901</v>
      </c>
      <c r="F644" s="196" t="s">
        <v>3671</v>
      </c>
      <c r="G644" s="197" t="s">
        <v>3668</v>
      </c>
      <c r="H644" s="198" t="s">
        <v>6</v>
      </c>
      <c r="I644" s="200"/>
      <c r="J644" s="200"/>
      <c r="K644" s="201"/>
      <c r="L644" s="90"/>
      <c r="M644" s="202"/>
      <c r="N644" s="203"/>
      <c r="O644" s="202"/>
      <c r="P644" s="201" t="s">
        <v>907</v>
      </c>
      <c r="Q644" s="90" t="s">
        <v>356</v>
      </c>
      <c r="R644" s="202" t="s">
        <v>3600</v>
      </c>
      <c r="S644" s="203"/>
      <c r="T644" s="202"/>
      <c r="U644" s="201" t="s">
        <v>908</v>
      </c>
      <c r="V644" s="90" t="s">
        <v>356</v>
      </c>
      <c r="W644" s="248" t="s">
        <v>1702</v>
      </c>
      <c r="X644" s="249"/>
      <c r="Y644" s="248"/>
      <c r="Z644" s="201"/>
      <c r="AA644" s="90"/>
      <c r="AB644" s="248"/>
      <c r="AC644" s="249"/>
      <c r="AD644" s="248"/>
    </row>
    <row r="645" spans="1:16317" ht="150" customHeight="1">
      <c r="A645" s="472"/>
      <c r="B645" s="194" t="s">
        <v>3593</v>
      </c>
      <c r="C645" s="196" t="s">
        <v>3672</v>
      </c>
      <c r="D645" s="204" t="s">
        <v>3673</v>
      </c>
      <c r="E645" s="196" t="s">
        <v>901</v>
      </c>
      <c r="F645" s="196" t="s">
        <v>3674</v>
      </c>
      <c r="G645" s="197" t="s">
        <v>3675</v>
      </c>
      <c r="H645" s="198" t="s">
        <v>6</v>
      </c>
      <c r="I645" s="200"/>
      <c r="J645" s="200"/>
      <c r="K645" s="201"/>
      <c r="L645" s="90"/>
      <c r="M645" s="202"/>
      <c r="N645" s="203"/>
      <c r="O645" s="202"/>
      <c r="P645" s="201" t="s">
        <v>907</v>
      </c>
      <c r="Q645" s="90" t="s">
        <v>356</v>
      </c>
      <c r="R645" s="202" t="s">
        <v>3600</v>
      </c>
      <c r="S645" s="203"/>
      <c r="T645" s="202"/>
      <c r="U645" s="201" t="s">
        <v>908</v>
      </c>
      <c r="V645" s="90" t="s">
        <v>356</v>
      </c>
      <c r="W645" s="248" t="s">
        <v>1702</v>
      </c>
      <c r="X645" s="249"/>
      <c r="Y645" s="248"/>
      <c r="Z645" s="201"/>
      <c r="AA645" s="90"/>
      <c r="AB645" s="248"/>
      <c r="AC645" s="249"/>
      <c r="AD645" s="248"/>
    </row>
    <row r="646" spans="1:16317" ht="49.9" customHeight="1">
      <c r="A646" s="472"/>
      <c r="B646" s="174" t="s">
        <v>3593</v>
      </c>
      <c r="C646" s="175" t="s">
        <v>3676</v>
      </c>
      <c r="D646" s="175" t="s">
        <v>3677</v>
      </c>
      <c r="E646" s="175" t="s">
        <v>901</v>
      </c>
      <c r="F646" s="175" t="s">
        <v>3678</v>
      </c>
      <c r="G646" s="177" t="s">
        <v>3679</v>
      </c>
      <c r="H646" s="210" t="s">
        <v>4</v>
      </c>
      <c r="I646" s="178"/>
      <c r="J646" s="178"/>
      <c r="K646" s="273"/>
      <c r="L646" s="90"/>
      <c r="M646" s="107"/>
      <c r="N646" s="106"/>
      <c r="O646" s="107"/>
      <c r="P646" s="201" t="s">
        <v>907</v>
      </c>
      <c r="Q646" s="90" t="s">
        <v>356</v>
      </c>
      <c r="R646" s="107" t="s">
        <v>3600</v>
      </c>
      <c r="S646" s="203"/>
      <c r="T646" s="107"/>
      <c r="U646" s="201" t="s">
        <v>908</v>
      </c>
      <c r="V646" s="90" t="s">
        <v>356</v>
      </c>
      <c r="W646" s="248" t="s">
        <v>1702</v>
      </c>
      <c r="X646" s="329"/>
      <c r="Y646" s="350"/>
      <c r="Z646" s="201" t="s">
        <v>339</v>
      </c>
      <c r="AA646" s="90" t="s">
        <v>356</v>
      </c>
      <c r="AB646" s="248" t="s">
        <v>382</v>
      </c>
      <c r="AC646" s="329"/>
      <c r="AD646" s="350"/>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c r="BI646" s="22"/>
      <c r="BJ646" s="22"/>
      <c r="BK646" s="22"/>
      <c r="BL646" s="22"/>
      <c r="BM646" s="22"/>
      <c r="BN646" s="22"/>
      <c r="BO646" s="22"/>
      <c r="BP646" s="22"/>
      <c r="BQ646" s="22"/>
      <c r="BR646" s="22"/>
      <c r="BS646" s="22"/>
      <c r="BT646" s="22"/>
      <c r="BU646" s="22"/>
      <c r="BV646" s="22"/>
      <c r="BW646" s="22"/>
      <c r="BX646" s="22"/>
      <c r="BY646" s="22"/>
      <c r="BZ646" s="22"/>
      <c r="CA646" s="22"/>
      <c r="CB646" s="22"/>
      <c r="CC646" s="22"/>
      <c r="CD646" s="22"/>
      <c r="CE646" s="22"/>
      <c r="CF646" s="22"/>
      <c r="CG646" s="22"/>
      <c r="CH646" s="22"/>
      <c r="CI646" s="22"/>
      <c r="CJ646" s="22"/>
      <c r="CK646" s="22"/>
      <c r="CL646" s="22"/>
      <c r="CM646" s="22"/>
      <c r="CN646" s="22"/>
      <c r="CO646" s="22"/>
      <c r="CP646" s="22"/>
      <c r="CQ646" s="22"/>
      <c r="CR646" s="22"/>
      <c r="CS646" s="22"/>
      <c r="CT646" s="22"/>
      <c r="CU646" s="22"/>
      <c r="CV646" s="22"/>
      <c r="CW646" s="22"/>
      <c r="CX646" s="22"/>
      <c r="CY646" s="22"/>
      <c r="CZ646" s="22"/>
      <c r="DA646" s="22"/>
      <c r="DB646" s="22"/>
      <c r="DC646" s="22"/>
      <c r="DD646" s="22"/>
      <c r="DE646" s="22"/>
      <c r="DF646" s="22"/>
      <c r="DG646" s="22"/>
      <c r="DH646" s="22"/>
      <c r="DI646" s="22"/>
      <c r="DJ646" s="22"/>
      <c r="DK646" s="22"/>
      <c r="DL646" s="22"/>
      <c r="DM646" s="22"/>
      <c r="DN646" s="22"/>
      <c r="DO646" s="22"/>
      <c r="DP646" s="22"/>
      <c r="DQ646" s="22"/>
      <c r="DR646" s="22"/>
      <c r="DS646" s="22"/>
      <c r="DT646" s="22"/>
      <c r="DU646" s="22"/>
      <c r="DV646" s="22"/>
      <c r="DW646" s="22"/>
      <c r="DX646" s="22"/>
      <c r="DY646" s="22"/>
      <c r="DZ646" s="22"/>
      <c r="EA646" s="22"/>
      <c r="EB646" s="22"/>
      <c r="EC646" s="22"/>
      <c r="ED646" s="22"/>
      <c r="EE646" s="22"/>
      <c r="EF646" s="22"/>
      <c r="EG646" s="22"/>
      <c r="EH646" s="22"/>
      <c r="EI646" s="22"/>
      <c r="EJ646" s="22"/>
      <c r="EK646" s="22"/>
      <c r="EL646" s="22"/>
      <c r="EM646" s="22"/>
      <c r="EN646" s="22"/>
      <c r="EO646" s="22"/>
      <c r="EP646" s="22"/>
      <c r="EQ646" s="22"/>
      <c r="ER646" s="22"/>
      <c r="ES646" s="22"/>
      <c r="ET646" s="22"/>
      <c r="EU646" s="22"/>
      <c r="EV646" s="22"/>
      <c r="EW646" s="22"/>
      <c r="EX646" s="22"/>
      <c r="EY646" s="22"/>
      <c r="EZ646" s="22"/>
      <c r="FA646" s="22"/>
      <c r="FB646" s="22"/>
      <c r="FC646" s="22"/>
      <c r="FD646" s="22"/>
      <c r="FE646" s="22"/>
      <c r="FF646" s="22"/>
      <c r="FG646" s="22"/>
      <c r="FH646" s="22"/>
      <c r="FI646" s="22"/>
      <c r="FJ646" s="22"/>
      <c r="FK646" s="22"/>
      <c r="FL646" s="22"/>
      <c r="FM646" s="22"/>
      <c r="FN646" s="22"/>
      <c r="FO646" s="22"/>
      <c r="FP646" s="22"/>
      <c r="FQ646" s="22"/>
      <c r="FR646" s="22"/>
      <c r="FS646" s="22"/>
      <c r="FT646" s="22"/>
      <c r="FU646" s="22"/>
      <c r="FV646" s="22"/>
      <c r="FW646" s="22"/>
      <c r="FX646" s="22"/>
      <c r="FY646" s="22"/>
      <c r="FZ646" s="22"/>
      <c r="GA646" s="22"/>
      <c r="GB646" s="22"/>
      <c r="GC646" s="22"/>
      <c r="GD646" s="22"/>
      <c r="GE646" s="22"/>
      <c r="GF646" s="22"/>
      <c r="GG646" s="22"/>
      <c r="GH646" s="22"/>
      <c r="GI646" s="22"/>
      <c r="GJ646" s="22"/>
      <c r="GK646" s="22"/>
      <c r="GL646" s="22"/>
      <c r="GM646" s="22"/>
      <c r="GN646" s="22"/>
      <c r="GO646" s="22"/>
      <c r="GP646" s="22"/>
      <c r="GQ646" s="22"/>
      <c r="GR646" s="22"/>
      <c r="GS646" s="22"/>
      <c r="GT646" s="22"/>
      <c r="GU646" s="22"/>
      <c r="GV646" s="22"/>
      <c r="GW646" s="22"/>
      <c r="GX646" s="22"/>
      <c r="GY646" s="22"/>
      <c r="GZ646" s="22"/>
      <c r="HA646" s="22"/>
      <c r="HB646" s="22"/>
      <c r="HC646" s="22"/>
      <c r="HD646" s="22"/>
      <c r="HE646" s="22"/>
      <c r="HF646" s="22"/>
      <c r="HG646" s="22"/>
      <c r="HH646" s="22"/>
      <c r="HI646" s="22"/>
      <c r="HJ646" s="22"/>
      <c r="HK646" s="22"/>
      <c r="HL646" s="22"/>
      <c r="HM646" s="22"/>
      <c r="HN646" s="22"/>
      <c r="HO646" s="22"/>
      <c r="HP646" s="22"/>
      <c r="HQ646" s="22"/>
      <c r="HR646" s="22"/>
      <c r="HS646" s="22"/>
      <c r="HT646" s="22"/>
      <c r="HU646" s="22"/>
      <c r="HV646" s="22"/>
      <c r="HW646" s="22"/>
      <c r="HX646" s="22"/>
      <c r="HY646" s="22"/>
      <c r="HZ646" s="22"/>
      <c r="IA646" s="22"/>
      <c r="IB646" s="22"/>
      <c r="IC646" s="22"/>
      <c r="ID646" s="22"/>
      <c r="IE646" s="22"/>
      <c r="IF646" s="22"/>
      <c r="IG646" s="22"/>
      <c r="IH646" s="22"/>
      <c r="II646" s="22"/>
      <c r="IJ646" s="22"/>
      <c r="IK646" s="22"/>
      <c r="IL646" s="22"/>
      <c r="IM646" s="22"/>
      <c r="IN646" s="22"/>
      <c r="IO646" s="22"/>
      <c r="IP646" s="22"/>
      <c r="IQ646" s="22"/>
      <c r="IR646" s="22"/>
      <c r="IS646" s="22"/>
      <c r="IT646" s="22"/>
      <c r="IU646" s="22"/>
      <c r="IV646" s="22"/>
      <c r="IW646" s="22"/>
      <c r="IX646" s="22"/>
      <c r="IY646" s="22"/>
      <c r="IZ646" s="22"/>
      <c r="JA646" s="22"/>
      <c r="JB646" s="22"/>
      <c r="JC646" s="22"/>
      <c r="JD646" s="22"/>
      <c r="JE646" s="22"/>
      <c r="JF646" s="22"/>
      <c r="JG646" s="22"/>
      <c r="JH646" s="22"/>
      <c r="JI646" s="22"/>
      <c r="JJ646" s="22"/>
      <c r="JK646" s="22"/>
      <c r="JL646" s="22"/>
      <c r="JM646" s="22"/>
      <c r="JN646" s="22"/>
      <c r="JO646" s="22"/>
      <c r="JP646" s="22"/>
      <c r="JQ646" s="22"/>
      <c r="JR646" s="22"/>
      <c r="JS646" s="22"/>
      <c r="JT646" s="22"/>
      <c r="JU646" s="22"/>
      <c r="JV646" s="22"/>
      <c r="JW646" s="22"/>
      <c r="JX646" s="22"/>
      <c r="JY646" s="22"/>
      <c r="JZ646" s="22"/>
      <c r="KA646" s="22"/>
      <c r="KB646" s="22"/>
      <c r="KC646" s="22"/>
      <c r="KD646" s="22"/>
      <c r="KE646" s="22"/>
      <c r="KF646" s="22"/>
      <c r="KG646" s="22"/>
      <c r="KH646" s="22"/>
      <c r="KI646" s="22"/>
      <c r="KJ646" s="22"/>
      <c r="KK646" s="22"/>
      <c r="KL646" s="22"/>
      <c r="KM646" s="22"/>
      <c r="KN646" s="22"/>
      <c r="KO646" s="22"/>
      <c r="KP646" s="22"/>
      <c r="KQ646" s="22"/>
      <c r="KR646" s="22"/>
      <c r="KS646" s="22"/>
      <c r="KT646" s="22"/>
      <c r="KU646" s="22"/>
      <c r="KV646" s="22"/>
      <c r="KW646" s="22"/>
      <c r="KX646" s="22"/>
      <c r="KY646" s="22"/>
      <c r="KZ646" s="22"/>
      <c r="LA646" s="22"/>
      <c r="LB646" s="22"/>
      <c r="LC646" s="22"/>
      <c r="LD646" s="22"/>
      <c r="LE646" s="22"/>
      <c r="LF646" s="22"/>
      <c r="LG646" s="22"/>
      <c r="LH646" s="22"/>
      <c r="LI646" s="22"/>
      <c r="LJ646" s="22"/>
      <c r="LK646" s="22"/>
      <c r="LL646" s="22"/>
      <c r="LM646" s="22"/>
      <c r="LN646" s="22"/>
      <c r="LO646" s="22"/>
      <c r="LP646" s="22"/>
      <c r="LQ646" s="22"/>
      <c r="LR646" s="22"/>
      <c r="LS646" s="22"/>
      <c r="LT646" s="22"/>
      <c r="LU646" s="22"/>
      <c r="LV646" s="22"/>
      <c r="LW646" s="22"/>
      <c r="LX646" s="22"/>
      <c r="LY646" s="22"/>
      <c r="LZ646" s="22"/>
      <c r="MA646" s="22"/>
      <c r="MB646" s="22"/>
      <c r="MC646" s="22"/>
      <c r="MD646" s="22"/>
      <c r="ME646" s="22"/>
      <c r="MF646" s="22"/>
      <c r="MG646" s="22"/>
      <c r="MH646" s="22"/>
      <c r="MI646" s="22"/>
      <c r="MJ646" s="22"/>
      <c r="MK646" s="22"/>
      <c r="ML646" s="22"/>
      <c r="MM646" s="22"/>
      <c r="MN646" s="22"/>
      <c r="MO646" s="22"/>
      <c r="MP646" s="22"/>
      <c r="MQ646" s="22"/>
      <c r="MR646" s="22"/>
      <c r="MS646" s="22"/>
      <c r="MT646" s="22"/>
      <c r="MU646" s="22"/>
      <c r="MV646" s="22"/>
      <c r="MW646" s="22"/>
      <c r="MX646" s="22"/>
      <c r="MY646" s="22"/>
      <c r="MZ646" s="22"/>
      <c r="NA646" s="22"/>
      <c r="NB646" s="22"/>
      <c r="NC646" s="22"/>
      <c r="ND646" s="22"/>
      <c r="NE646" s="22"/>
      <c r="NF646" s="22"/>
      <c r="NG646" s="22"/>
      <c r="NH646" s="22"/>
      <c r="NI646" s="22"/>
      <c r="NJ646" s="22"/>
      <c r="NK646" s="22"/>
      <c r="NL646" s="22"/>
      <c r="NM646" s="22"/>
      <c r="NN646" s="22"/>
      <c r="NO646" s="22"/>
      <c r="NP646" s="22"/>
      <c r="NQ646" s="22"/>
      <c r="NR646" s="22"/>
      <c r="NS646" s="22"/>
      <c r="NT646" s="22"/>
      <c r="NU646" s="22"/>
      <c r="NV646" s="22"/>
      <c r="NW646" s="22"/>
      <c r="NX646" s="22"/>
      <c r="NY646" s="22"/>
      <c r="NZ646" s="22"/>
      <c r="OA646" s="22"/>
      <c r="OB646" s="22"/>
      <c r="OC646" s="22"/>
      <c r="OD646" s="22"/>
      <c r="OE646" s="22"/>
      <c r="OF646" s="22"/>
      <c r="OG646" s="22"/>
      <c r="OH646" s="22"/>
      <c r="OI646" s="22"/>
      <c r="OJ646" s="22"/>
      <c r="OK646" s="22"/>
      <c r="OL646" s="22"/>
      <c r="OM646" s="22"/>
      <c r="ON646" s="22"/>
      <c r="OO646" s="22"/>
      <c r="OP646" s="22"/>
      <c r="OQ646" s="22"/>
      <c r="OR646" s="22"/>
      <c r="OS646" s="22"/>
      <c r="OT646" s="22"/>
      <c r="OU646" s="22"/>
      <c r="OV646" s="22"/>
      <c r="OW646" s="22"/>
      <c r="OX646" s="22"/>
      <c r="OY646" s="22"/>
      <c r="OZ646" s="22"/>
      <c r="PA646" s="22"/>
      <c r="PB646" s="22"/>
      <c r="PC646" s="22"/>
      <c r="PD646" s="22"/>
      <c r="PE646" s="22"/>
      <c r="PF646" s="22"/>
      <c r="PG646" s="22"/>
      <c r="PH646" s="22"/>
      <c r="PI646" s="22"/>
      <c r="PJ646" s="22"/>
      <c r="PK646" s="22"/>
      <c r="PL646" s="22"/>
      <c r="PM646" s="22"/>
      <c r="PN646" s="22"/>
      <c r="PO646" s="22"/>
      <c r="PP646" s="22"/>
      <c r="PQ646" s="22"/>
      <c r="PR646" s="22"/>
      <c r="PS646" s="22"/>
      <c r="PT646" s="22"/>
      <c r="PU646" s="22"/>
      <c r="PV646" s="22"/>
      <c r="PW646" s="22"/>
      <c r="PX646" s="22"/>
      <c r="PY646" s="22"/>
      <c r="PZ646" s="22"/>
      <c r="QA646" s="22"/>
      <c r="QB646" s="22"/>
      <c r="QC646" s="22"/>
      <c r="QD646" s="22"/>
      <c r="QE646" s="22"/>
      <c r="QF646" s="22"/>
      <c r="QG646" s="22"/>
      <c r="QH646" s="22"/>
      <c r="QI646" s="22"/>
      <c r="QJ646" s="22"/>
      <c r="QK646" s="22"/>
      <c r="QL646" s="22"/>
      <c r="QM646" s="22"/>
      <c r="QN646" s="22"/>
      <c r="QO646" s="22"/>
      <c r="QP646" s="22"/>
      <c r="QQ646" s="22"/>
      <c r="QR646" s="22"/>
      <c r="QS646" s="22"/>
      <c r="QT646" s="22"/>
      <c r="QU646" s="22"/>
      <c r="QV646" s="22"/>
      <c r="QW646" s="22"/>
      <c r="QX646" s="22"/>
      <c r="QY646" s="22"/>
      <c r="QZ646" s="22"/>
      <c r="RA646" s="22"/>
      <c r="RB646" s="22"/>
      <c r="RC646" s="22"/>
      <c r="RD646" s="22"/>
      <c r="RE646" s="22"/>
      <c r="RF646" s="22"/>
      <c r="RG646" s="22"/>
      <c r="RH646" s="22"/>
      <c r="RI646" s="22"/>
      <c r="RJ646" s="22"/>
      <c r="RK646" s="22"/>
      <c r="RL646" s="22"/>
      <c r="RM646" s="22"/>
      <c r="RN646" s="22"/>
      <c r="RO646" s="22"/>
      <c r="RP646" s="22"/>
      <c r="RQ646" s="22"/>
      <c r="RR646" s="22"/>
      <c r="RS646" s="22"/>
      <c r="RT646" s="22"/>
      <c r="RU646" s="22"/>
      <c r="RV646" s="22"/>
      <c r="RW646" s="22"/>
      <c r="RX646" s="22"/>
      <c r="RY646" s="22"/>
      <c r="RZ646" s="22"/>
      <c r="SA646" s="22"/>
      <c r="SB646" s="22"/>
      <c r="SC646" s="22"/>
      <c r="SD646" s="22"/>
      <c r="SE646" s="22"/>
      <c r="SF646" s="22"/>
      <c r="SG646" s="22"/>
      <c r="SH646" s="22"/>
      <c r="SI646" s="22"/>
      <c r="SJ646" s="22"/>
      <c r="SK646" s="22"/>
      <c r="SL646" s="22"/>
      <c r="SM646" s="22"/>
      <c r="SN646" s="22"/>
      <c r="SO646" s="22"/>
      <c r="SP646" s="22"/>
      <c r="SQ646" s="22"/>
      <c r="SR646" s="22"/>
      <c r="SS646" s="22"/>
      <c r="ST646" s="22"/>
      <c r="SU646" s="22"/>
      <c r="SV646" s="22"/>
      <c r="SW646" s="22"/>
      <c r="SX646" s="22"/>
      <c r="SY646" s="22"/>
      <c r="SZ646" s="22"/>
      <c r="TA646" s="22"/>
      <c r="TB646" s="22"/>
      <c r="TC646" s="22"/>
      <c r="TD646" s="22"/>
      <c r="TE646" s="22"/>
      <c r="TF646" s="22"/>
      <c r="TG646" s="22"/>
      <c r="TH646" s="22"/>
      <c r="TI646" s="22"/>
      <c r="TJ646" s="22"/>
      <c r="TK646" s="22"/>
      <c r="TL646" s="22"/>
      <c r="TM646" s="22"/>
      <c r="TN646" s="22"/>
      <c r="TO646" s="22"/>
      <c r="TP646" s="22"/>
      <c r="TQ646" s="22"/>
      <c r="TR646" s="22"/>
      <c r="TS646" s="22"/>
      <c r="TT646" s="22"/>
      <c r="TU646" s="22"/>
      <c r="TV646" s="22"/>
      <c r="TW646" s="22"/>
      <c r="TX646" s="22"/>
      <c r="TY646" s="22"/>
      <c r="TZ646" s="22"/>
      <c r="UA646" s="22"/>
      <c r="UB646" s="22"/>
      <c r="UC646" s="22"/>
      <c r="UD646" s="22"/>
      <c r="UE646" s="22"/>
      <c r="UF646" s="22"/>
      <c r="UG646" s="22"/>
      <c r="UH646" s="22"/>
      <c r="UI646" s="22"/>
      <c r="UJ646" s="22"/>
      <c r="UK646" s="22"/>
      <c r="UL646" s="22"/>
      <c r="UM646" s="22"/>
      <c r="UN646" s="22"/>
      <c r="UO646" s="22"/>
      <c r="UP646" s="22"/>
      <c r="UQ646" s="22"/>
      <c r="UR646" s="22"/>
      <c r="US646" s="22"/>
      <c r="UT646" s="22"/>
      <c r="UU646" s="22"/>
      <c r="UV646" s="22"/>
      <c r="UW646" s="22"/>
      <c r="UX646" s="22"/>
      <c r="UY646" s="22"/>
      <c r="UZ646" s="22"/>
      <c r="VA646" s="22"/>
      <c r="VB646" s="22"/>
      <c r="VC646" s="22"/>
      <c r="VD646" s="22"/>
      <c r="VE646" s="22"/>
      <c r="VF646" s="22"/>
      <c r="VG646" s="22"/>
      <c r="VH646" s="22"/>
      <c r="VI646" s="22"/>
      <c r="VJ646" s="22"/>
      <c r="VK646" s="22"/>
      <c r="VL646" s="22"/>
      <c r="VM646" s="22"/>
      <c r="VN646" s="22"/>
      <c r="VO646" s="22"/>
      <c r="VP646" s="22"/>
      <c r="VQ646" s="22"/>
      <c r="VR646" s="22"/>
      <c r="VS646" s="22"/>
      <c r="VT646" s="22"/>
      <c r="VU646" s="22"/>
      <c r="VV646" s="22"/>
      <c r="VW646" s="22"/>
      <c r="VX646" s="22"/>
      <c r="VY646" s="22"/>
      <c r="VZ646" s="22"/>
      <c r="WA646" s="22"/>
      <c r="WB646" s="22"/>
      <c r="WC646" s="22"/>
      <c r="WD646" s="22"/>
      <c r="WE646" s="22"/>
      <c r="WF646" s="22"/>
      <c r="WG646" s="22"/>
      <c r="WH646" s="22"/>
      <c r="WI646" s="22"/>
      <c r="WJ646" s="22"/>
      <c r="WK646" s="22"/>
      <c r="WL646" s="22"/>
      <c r="WM646" s="22"/>
      <c r="WN646" s="22"/>
      <c r="WO646" s="22"/>
      <c r="WP646" s="22"/>
      <c r="WQ646" s="22"/>
      <c r="WR646" s="22"/>
      <c r="WS646" s="22"/>
      <c r="WT646" s="22"/>
      <c r="WU646" s="22"/>
      <c r="WV646" s="22"/>
      <c r="WW646" s="22"/>
      <c r="WX646" s="22"/>
      <c r="WY646" s="22"/>
      <c r="WZ646" s="22"/>
      <c r="XA646" s="22"/>
      <c r="XB646" s="22"/>
      <c r="XC646" s="22"/>
      <c r="XD646" s="22"/>
      <c r="XE646" s="22"/>
      <c r="XF646" s="22"/>
      <c r="XG646" s="22"/>
      <c r="XH646" s="22"/>
      <c r="XI646" s="22"/>
      <c r="XJ646" s="22"/>
      <c r="XK646" s="22"/>
      <c r="XL646" s="22"/>
      <c r="XM646" s="22"/>
      <c r="XN646" s="22"/>
      <c r="XO646" s="22"/>
      <c r="XP646" s="22"/>
      <c r="XQ646" s="22"/>
      <c r="XR646" s="22"/>
      <c r="XS646" s="22"/>
      <c r="XT646" s="22"/>
      <c r="XU646" s="22"/>
      <c r="XV646" s="22"/>
      <c r="XW646" s="22"/>
      <c r="XX646" s="22"/>
      <c r="XY646" s="22"/>
      <c r="XZ646" s="22"/>
      <c r="YA646" s="22"/>
      <c r="YB646" s="22"/>
      <c r="YC646" s="22"/>
      <c r="YD646" s="22"/>
      <c r="YE646" s="22"/>
      <c r="YF646" s="22"/>
      <c r="YG646" s="22"/>
      <c r="YH646" s="22"/>
      <c r="YI646" s="22"/>
      <c r="YJ646" s="22"/>
      <c r="YK646" s="22"/>
      <c r="YL646" s="22"/>
      <c r="YM646" s="22"/>
      <c r="YN646" s="22"/>
      <c r="YO646" s="22"/>
      <c r="YP646" s="22"/>
      <c r="YQ646" s="22"/>
      <c r="YR646" s="22"/>
      <c r="YS646" s="22"/>
      <c r="YT646" s="22"/>
      <c r="YU646" s="22"/>
      <c r="YV646" s="22"/>
      <c r="YW646" s="22"/>
      <c r="YX646" s="22"/>
      <c r="YY646" s="22"/>
      <c r="YZ646" s="22"/>
      <c r="ZA646" s="22"/>
      <c r="ZB646" s="22"/>
      <c r="ZC646" s="22"/>
      <c r="ZD646" s="22"/>
      <c r="ZE646" s="22"/>
      <c r="ZF646" s="22"/>
      <c r="ZG646" s="22"/>
      <c r="ZH646" s="22"/>
      <c r="ZI646" s="22"/>
      <c r="ZJ646" s="22"/>
      <c r="ZK646" s="22"/>
      <c r="ZL646" s="22"/>
      <c r="ZM646" s="22"/>
      <c r="ZN646" s="22"/>
      <c r="ZO646" s="22"/>
      <c r="ZP646" s="22"/>
      <c r="ZQ646" s="22"/>
      <c r="ZR646" s="22"/>
      <c r="ZS646" s="22"/>
      <c r="ZT646" s="22"/>
      <c r="ZU646" s="22"/>
      <c r="ZV646" s="22"/>
      <c r="ZW646" s="22"/>
      <c r="ZX646" s="22"/>
      <c r="ZY646" s="22"/>
      <c r="ZZ646" s="22"/>
      <c r="AAA646" s="22"/>
      <c r="AAB646" s="22"/>
      <c r="AAC646" s="22"/>
      <c r="AAD646" s="22"/>
      <c r="AAE646" s="22"/>
      <c r="AAF646" s="22"/>
      <c r="AAG646" s="22"/>
      <c r="AAH646" s="22"/>
      <c r="AAI646" s="22"/>
      <c r="AAJ646" s="22"/>
      <c r="AAK646" s="22"/>
      <c r="AAL646" s="22"/>
      <c r="AAM646" s="22"/>
      <c r="AAN646" s="22"/>
      <c r="AAO646" s="22"/>
      <c r="AAP646" s="22"/>
      <c r="AAQ646" s="22"/>
      <c r="AAR646" s="22"/>
      <c r="AAS646" s="22"/>
      <c r="AAT646" s="22"/>
      <c r="AAU646" s="22"/>
      <c r="AAV646" s="22"/>
      <c r="AAW646" s="22"/>
      <c r="AAX646" s="22"/>
      <c r="AAY646" s="22"/>
      <c r="AAZ646" s="22"/>
      <c r="ABA646" s="22"/>
      <c r="ABB646" s="22"/>
      <c r="ABC646" s="22"/>
      <c r="ABD646" s="22"/>
      <c r="ABE646" s="22"/>
      <c r="ABF646" s="22"/>
      <c r="ABG646" s="22"/>
      <c r="ABH646" s="22"/>
      <c r="ABI646" s="22"/>
      <c r="ABJ646" s="22"/>
      <c r="ABK646" s="22"/>
      <c r="ABL646" s="22"/>
      <c r="ABM646" s="22"/>
      <c r="ABN646" s="22"/>
      <c r="ABO646" s="22"/>
      <c r="ABP646" s="22"/>
      <c r="ABQ646" s="22"/>
      <c r="ABR646" s="22"/>
      <c r="ABS646" s="22"/>
      <c r="ABT646" s="22"/>
      <c r="ABU646" s="22"/>
      <c r="ABV646" s="22"/>
      <c r="ABW646" s="22"/>
      <c r="ABX646" s="22"/>
      <c r="ABY646" s="22"/>
      <c r="ABZ646" s="22"/>
      <c r="ACA646" s="22"/>
      <c r="ACB646" s="22"/>
      <c r="ACC646" s="22"/>
      <c r="ACD646" s="22"/>
      <c r="ACE646" s="22"/>
      <c r="ACF646" s="22"/>
      <c r="ACG646" s="22"/>
      <c r="ACH646" s="22"/>
      <c r="ACI646" s="22"/>
      <c r="ACJ646" s="22"/>
      <c r="ACK646" s="22"/>
      <c r="ACL646" s="22"/>
      <c r="ACM646" s="22"/>
      <c r="ACN646" s="22"/>
      <c r="ACO646" s="22"/>
      <c r="ACP646" s="22"/>
      <c r="ACQ646" s="22"/>
      <c r="ACR646" s="22"/>
      <c r="ACS646" s="22"/>
      <c r="ACT646" s="22"/>
      <c r="ACU646" s="22"/>
      <c r="ACV646" s="22"/>
      <c r="ACW646" s="22"/>
      <c r="ACX646" s="22"/>
      <c r="ACY646" s="22"/>
      <c r="ACZ646" s="22"/>
      <c r="ADA646" s="22"/>
      <c r="ADB646" s="22"/>
      <c r="ADC646" s="22"/>
      <c r="ADD646" s="22"/>
      <c r="ADE646" s="22"/>
      <c r="ADF646" s="22"/>
      <c r="ADG646" s="22"/>
      <c r="ADH646" s="22"/>
      <c r="ADI646" s="22"/>
      <c r="ADJ646" s="22"/>
      <c r="ADK646" s="22"/>
      <c r="ADL646" s="22"/>
      <c r="ADM646" s="22"/>
      <c r="ADN646" s="22"/>
      <c r="ADO646" s="22"/>
      <c r="ADP646" s="22"/>
      <c r="ADQ646" s="22"/>
      <c r="ADR646" s="22"/>
      <c r="ADS646" s="22"/>
      <c r="ADT646" s="22"/>
      <c r="ADU646" s="22"/>
      <c r="ADV646" s="22"/>
      <c r="ADW646" s="22"/>
      <c r="ADX646" s="22"/>
      <c r="ADY646" s="22"/>
      <c r="ADZ646" s="22"/>
      <c r="AEA646" s="22"/>
      <c r="AEB646" s="22"/>
      <c r="AEC646" s="22"/>
      <c r="AED646" s="22"/>
      <c r="AEE646" s="22"/>
      <c r="AEF646" s="22"/>
      <c r="AEG646" s="22"/>
      <c r="AEH646" s="22"/>
      <c r="AEI646" s="22"/>
      <c r="AEJ646" s="22"/>
      <c r="AEK646" s="22"/>
      <c r="AEL646" s="22"/>
      <c r="AEM646" s="22"/>
      <c r="AEN646" s="22"/>
      <c r="AEO646" s="22"/>
      <c r="AEP646" s="22"/>
      <c r="AEQ646" s="22"/>
      <c r="AER646" s="22"/>
      <c r="AES646" s="22"/>
      <c r="AET646" s="22"/>
      <c r="AEU646" s="22"/>
      <c r="AEV646" s="22"/>
      <c r="AEW646" s="22"/>
      <c r="AEX646" s="22"/>
      <c r="AEY646" s="22"/>
      <c r="AEZ646" s="22"/>
      <c r="AFA646" s="22"/>
      <c r="AFB646" s="22"/>
      <c r="AFC646" s="22"/>
      <c r="AFD646" s="22"/>
      <c r="AFE646" s="22"/>
      <c r="AFF646" s="22"/>
      <c r="AFG646" s="22"/>
      <c r="AFH646" s="22"/>
      <c r="AFI646" s="22"/>
      <c r="AFJ646" s="22"/>
      <c r="AFK646" s="22"/>
      <c r="AFL646" s="22"/>
      <c r="AFM646" s="22"/>
      <c r="AFN646" s="22"/>
      <c r="AFO646" s="22"/>
      <c r="AFP646" s="22"/>
      <c r="AFQ646" s="22"/>
      <c r="AFR646" s="22"/>
      <c r="AFS646" s="22"/>
      <c r="AFT646" s="22"/>
      <c r="AFU646" s="22"/>
      <c r="AFV646" s="22"/>
      <c r="AFW646" s="22"/>
      <c r="AFX646" s="22"/>
      <c r="AFY646" s="22"/>
      <c r="AFZ646" s="22"/>
      <c r="AGA646" s="22"/>
      <c r="AGB646" s="22"/>
      <c r="AGC646" s="22"/>
      <c r="AGD646" s="22"/>
      <c r="AGE646" s="22"/>
      <c r="AGF646" s="22"/>
      <c r="AGG646" s="22"/>
      <c r="AGH646" s="22"/>
      <c r="AGI646" s="22"/>
      <c r="AGJ646" s="22"/>
      <c r="AGK646" s="22"/>
      <c r="AGL646" s="22"/>
      <c r="AGM646" s="22"/>
      <c r="AGN646" s="22"/>
      <c r="AGO646" s="22"/>
      <c r="AGP646" s="22"/>
      <c r="AGQ646" s="22"/>
      <c r="AGR646" s="22"/>
      <c r="AGS646" s="22"/>
      <c r="AGT646" s="22"/>
      <c r="AGU646" s="22"/>
      <c r="AGV646" s="22"/>
      <c r="AGW646" s="22"/>
      <c r="AGX646" s="22"/>
      <c r="AGY646" s="22"/>
      <c r="AGZ646" s="22"/>
      <c r="AHA646" s="22"/>
      <c r="AHB646" s="22"/>
      <c r="AHC646" s="22"/>
      <c r="AHD646" s="22"/>
      <c r="AHE646" s="22"/>
      <c r="AHF646" s="22"/>
      <c r="AHG646" s="22"/>
      <c r="AHH646" s="22"/>
      <c r="AHI646" s="22"/>
      <c r="AHJ646" s="22"/>
      <c r="AHK646" s="22"/>
      <c r="AHL646" s="22"/>
      <c r="AHM646" s="22"/>
      <c r="AHN646" s="22"/>
      <c r="AHO646" s="22"/>
      <c r="AHP646" s="22"/>
      <c r="AHQ646" s="22"/>
      <c r="AHR646" s="22"/>
      <c r="AHS646" s="22"/>
      <c r="AHT646" s="22"/>
      <c r="AHU646" s="22"/>
      <c r="AHV646" s="22"/>
      <c r="AHW646" s="22"/>
      <c r="AHX646" s="22"/>
      <c r="AHY646" s="22"/>
      <c r="AHZ646" s="22"/>
      <c r="AIA646" s="22"/>
      <c r="AIB646" s="22"/>
      <c r="AIC646" s="22"/>
      <c r="AID646" s="22"/>
      <c r="AIE646" s="22"/>
      <c r="AIF646" s="22"/>
      <c r="AIG646" s="22"/>
      <c r="AIH646" s="22"/>
      <c r="AII646" s="22"/>
      <c r="AIJ646" s="22"/>
      <c r="AIK646" s="22"/>
      <c r="AIL646" s="22"/>
      <c r="AIM646" s="22"/>
      <c r="AIN646" s="22"/>
      <c r="AIO646" s="22"/>
      <c r="AIP646" s="22"/>
      <c r="AIQ646" s="22"/>
      <c r="AIR646" s="22"/>
      <c r="AIS646" s="22"/>
      <c r="AIT646" s="22"/>
      <c r="AIU646" s="22"/>
      <c r="AIV646" s="22"/>
      <c r="AIW646" s="22"/>
      <c r="AIX646" s="22"/>
      <c r="AIY646" s="22"/>
      <c r="AIZ646" s="22"/>
      <c r="AJA646" s="22"/>
      <c r="AJB646" s="22"/>
      <c r="AJC646" s="22"/>
      <c r="AJD646" s="22"/>
      <c r="AJE646" s="22"/>
      <c r="AJF646" s="22"/>
      <c r="AJG646" s="22"/>
      <c r="AJH646" s="22"/>
      <c r="AJI646" s="22"/>
      <c r="AJJ646" s="22"/>
      <c r="AJK646" s="22"/>
      <c r="AJL646" s="22"/>
      <c r="AJM646" s="22"/>
      <c r="AJN646" s="22"/>
      <c r="AJO646" s="22"/>
      <c r="AJP646" s="22"/>
      <c r="AJQ646" s="22"/>
      <c r="AJR646" s="22"/>
      <c r="AJS646" s="22"/>
      <c r="AJT646" s="22"/>
      <c r="AJU646" s="22"/>
      <c r="AJV646" s="22"/>
      <c r="AJW646" s="22"/>
      <c r="AJX646" s="22"/>
      <c r="AJY646" s="22"/>
      <c r="AJZ646" s="22"/>
      <c r="AKA646" s="22"/>
      <c r="AKB646" s="22"/>
      <c r="AKC646" s="22"/>
      <c r="AKD646" s="22"/>
      <c r="AKE646" s="22"/>
      <c r="AKF646" s="22"/>
      <c r="AKG646" s="22"/>
      <c r="AKH646" s="22"/>
      <c r="AKI646" s="22"/>
      <c r="AKJ646" s="22"/>
      <c r="AKK646" s="22"/>
      <c r="AKL646" s="22"/>
      <c r="AKM646" s="22"/>
      <c r="AKN646" s="22"/>
      <c r="AKO646" s="22"/>
      <c r="AKP646" s="22"/>
      <c r="AKQ646" s="22"/>
      <c r="AKR646" s="22"/>
      <c r="AKS646" s="22"/>
      <c r="AKT646" s="22"/>
      <c r="AKU646" s="22"/>
      <c r="AKV646" s="22"/>
      <c r="AKW646" s="22"/>
      <c r="AKX646" s="22"/>
      <c r="AKY646" s="22"/>
      <c r="AKZ646" s="22"/>
      <c r="ALA646" s="22"/>
      <c r="ALB646" s="22"/>
      <c r="ALC646" s="22"/>
      <c r="ALD646" s="22"/>
      <c r="ALE646" s="22"/>
      <c r="ALF646" s="22"/>
      <c r="ALG646" s="22"/>
      <c r="ALH646" s="22"/>
      <c r="ALI646" s="22"/>
      <c r="ALJ646" s="22"/>
      <c r="ALK646" s="22"/>
      <c r="ALL646" s="22"/>
      <c r="ALM646" s="22"/>
      <c r="ALN646" s="22"/>
      <c r="ALO646" s="22"/>
      <c r="ALP646" s="22"/>
      <c r="ALQ646" s="22"/>
      <c r="ALR646" s="22"/>
      <c r="ALS646" s="22"/>
      <c r="ALT646" s="22"/>
      <c r="ALU646" s="22"/>
      <c r="ALV646" s="22"/>
      <c r="ALW646" s="22"/>
      <c r="ALX646" s="22"/>
      <c r="ALY646" s="22"/>
      <c r="ALZ646" s="22"/>
      <c r="AMA646" s="22"/>
      <c r="AMB646" s="22"/>
      <c r="AMC646" s="22"/>
      <c r="AMD646" s="22"/>
      <c r="AME646" s="22"/>
      <c r="AMF646" s="22"/>
      <c r="AMG646" s="22"/>
      <c r="AMH646" s="22"/>
      <c r="AMI646" s="22"/>
      <c r="AMJ646" s="22"/>
      <c r="AMK646" s="22"/>
      <c r="AML646" s="22"/>
      <c r="AMM646" s="22"/>
      <c r="AMN646" s="22"/>
      <c r="AMO646" s="22"/>
      <c r="AMP646" s="22"/>
      <c r="AMQ646" s="22"/>
      <c r="AMR646" s="22"/>
      <c r="AMS646" s="22"/>
      <c r="AMT646" s="22"/>
      <c r="AMU646" s="22"/>
      <c r="AMV646" s="22"/>
      <c r="AMW646" s="22"/>
      <c r="AMX646" s="22"/>
      <c r="AMY646" s="22"/>
      <c r="AMZ646" s="22"/>
      <c r="ANA646" s="22"/>
      <c r="ANB646" s="22"/>
      <c r="ANC646" s="22"/>
      <c r="AND646" s="22"/>
      <c r="ANE646" s="22"/>
      <c r="ANF646" s="22"/>
      <c r="ANG646" s="22"/>
      <c r="ANH646" s="22"/>
      <c r="ANI646" s="22"/>
      <c r="ANJ646" s="22"/>
      <c r="ANK646" s="22"/>
      <c r="ANL646" s="22"/>
      <c r="ANM646" s="22"/>
      <c r="ANN646" s="22"/>
      <c r="ANO646" s="22"/>
      <c r="ANP646" s="22"/>
      <c r="ANQ646" s="22"/>
      <c r="ANR646" s="22"/>
      <c r="ANS646" s="22"/>
      <c r="ANT646" s="22"/>
      <c r="ANU646" s="22"/>
      <c r="ANV646" s="22"/>
      <c r="ANW646" s="22"/>
      <c r="ANX646" s="22"/>
      <c r="ANY646" s="22"/>
      <c r="ANZ646" s="22"/>
      <c r="AOA646" s="22"/>
      <c r="AOB646" s="22"/>
      <c r="AOC646" s="22"/>
      <c r="AOD646" s="22"/>
      <c r="AOE646" s="22"/>
      <c r="AOF646" s="22"/>
      <c r="AOG646" s="22"/>
      <c r="AOH646" s="22"/>
      <c r="AOI646" s="22"/>
      <c r="AOJ646" s="22"/>
      <c r="AOK646" s="22"/>
      <c r="AOL646" s="22"/>
      <c r="AOM646" s="22"/>
      <c r="AON646" s="22"/>
      <c r="AOO646" s="22"/>
      <c r="AOP646" s="22"/>
      <c r="AOQ646" s="22"/>
      <c r="AOR646" s="22"/>
      <c r="AOS646" s="22"/>
      <c r="AOT646" s="22"/>
      <c r="AOU646" s="22"/>
      <c r="AOV646" s="22"/>
      <c r="AOW646" s="22"/>
      <c r="AOX646" s="22"/>
      <c r="AOY646" s="22"/>
      <c r="AOZ646" s="22"/>
      <c r="APA646" s="22"/>
      <c r="APB646" s="22"/>
      <c r="APC646" s="22"/>
      <c r="APD646" s="22"/>
      <c r="APE646" s="22"/>
      <c r="APF646" s="22"/>
      <c r="APG646" s="22"/>
      <c r="APH646" s="22"/>
      <c r="API646" s="22"/>
      <c r="APJ646" s="22"/>
      <c r="APK646" s="22"/>
      <c r="APL646" s="22"/>
      <c r="APM646" s="22"/>
      <c r="APN646" s="22"/>
      <c r="APO646" s="22"/>
      <c r="APP646" s="22"/>
      <c r="APQ646" s="22"/>
      <c r="APR646" s="22"/>
      <c r="APS646" s="22"/>
      <c r="APT646" s="22"/>
      <c r="APU646" s="22"/>
      <c r="APV646" s="22"/>
      <c r="APW646" s="22"/>
      <c r="APX646" s="22"/>
      <c r="APY646" s="22"/>
      <c r="APZ646" s="22"/>
      <c r="AQA646" s="22"/>
      <c r="AQB646" s="22"/>
      <c r="AQC646" s="22"/>
      <c r="AQD646" s="22"/>
      <c r="AQE646" s="22"/>
      <c r="AQF646" s="22"/>
      <c r="AQG646" s="22"/>
      <c r="AQH646" s="22"/>
      <c r="AQI646" s="22"/>
      <c r="AQJ646" s="22"/>
      <c r="AQK646" s="22"/>
      <c r="AQL646" s="22"/>
      <c r="AQM646" s="22"/>
      <c r="AQN646" s="22"/>
      <c r="AQO646" s="22"/>
      <c r="AQP646" s="22"/>
      <c r="AQQ646" s="22"/>
      <c r="AQR646" s="22"/>
      <c r="AQS646" s="22"/>
      <c r="AQT646" s="22"/>
      <c r="AQU646" s="22"/>
      <c r="AQV646" s="22"/>
      <c r="AQW646" s="22"/>
      <c r="AQX646" s="22"/>
      <c r="AQY646" s="22"/>
      <c r="AQZ646" s="22"/>
      <c r="ARA646" s="22"/>
      <c r="ARB646" s="22"/>
      <c r="ARC646" s="22"/>
      <c r="ARD646" s="22"/>
      <c r="ARE646" s="22"/>
      <c r="ARF646" s="22"/>
      <c r="ARG646" s="22"/>
      <c r="ARH646" s="22"/>
      <c r="ARI646" s="22"/>
      <c r="ARJ646" s="22"/>
      <c r="ARK646" s="22"/>
      <c r="ARL646" s="22"/>
      <c r="ARM646" s="22"/>
      <c r="ARN646" s="22"/>
      <c r="ARO646" s="22"/>
      <c r="ARP646" s="22"/>
      <c r="ARQ646" s="22"/>
      <c r="ARR646" s="22"/>
      <c r="ARS646" s="22"/>
      <c r="ART646" s="22"/>
      <c r="ARU646" s="22"/>
      <c r="ARV646" s="22"/>
      <c r="ARW646" s="22"/>
      <c r="ARX646" s="22"/>
      <c r="ARY646" s="22"/>
      <c r="ARZ646" s="22"/>
      <c r="ASA646" s="22"/>
      <c r="ASB646" s="22"/>
      <c r="ASC646" s="22"/>
      <c r="ASD646" s="22"/>
      <c r="ASE646" s="22"/>
      <c r="ASF646" s="22"/>
      <c r="ASG646" s="22"/>
      <c r="ASH646" s="22"/>
      <c r="ASI646" s="22"/>
      <c r="ASJ646" s="22"/>
      <c r="ASK646" s="22"/>
      <c r="ASL646" s="22"/>
      <c r="ASM646" s="22"/>
      <c r="ASN646" s="22"/>
      <c r="ASO646" s="22"/>
      <c r="ASP646" s="22"/>
      <c r="ASQ646" s="22"/>
      <c r="ASR646" s="22"/>
      <c r="ASS646" s="22"/>
      <c r="AST646" s="22"/>
      <c r="ASU646" s="22"/>
      <c r="ASV646" s="22"/>
      <c r="ASW646" s="22"/>
      <c r="ASX646" s="22"/>
      <c r="ASY646" s="22"/>
      <c r="ASZ646" s="22"/>
      <c r="ATA646" s="22"/>
      <c r="ATB646" s="22"/>
      <c r="ATC646" s="22"/>
      <c r="ATD646" s="22"/>
      <c r="ATE646" s="22"/>
      <c r="ATF646" s="22"/>
      <c r="ATG646" s="22"/>
      <c r="ATH646" s="22"/>
      <c r="ATI646" s="22"/>
      <c r="ATJ646" s="22"/>
      <c r="ATK646" s="22"/>
      <c r="ATL646" s="22"/>
      <c r="ATM646" s="22"/>
      <c r="ATN646" s="22"/>
      <c r="ATO646" s="22"/>
      <c r="ATP646" s="22"/>
      <c r="ATQ646" s="22"/>
      <c r="ATR646" s="22"/>
      <c r="ATS646" s="22"/>
      <c r="ATT646" s="22"/>
      <c r="ATU646" s="22"/>
      <c r="ATV646" s="22"/>
      <c r="ATW646" s="22"/>
      <c r="ATX646" s="22"/>
      <c r="ATY646" s="22"/>
      <c r="ATZ646" s="22"/>
      <c r="AUA646" s="22"/>
      <c r="AUB646" s="22"/>
      <c r="AUC646" s="22"/>
      <c r="AUD646" s="22"/>
      <c r="AUE646" s="22"/>
      <c r="AUF646" s="22"/>
      <c r="AUG646" s="22"/>
      <c r="AUH646" s="22"/>
      <c r="AUI646" s="22"/>
      <c r="AUJ646" s="22"/>
      <c r="AUK646" s="22"/>
      <c r="AUL646" s="22"/>
      <c r="AUM646" s="22"/>
      <c r="AUN646" s="22"/>
      <c r="AUO646" s="22"/>
      <c r="AUP646" s="22"/>
      <c r="AUQ646" s="22"/>
      <c r="AUR646" s="22"/>
      <c r="AUS646" s="22"/>
      <c r="AUT646" s="22"/>
      <c r="AUU646" s="22"/>
      <c r="AUV646" s="22"/>
      <c r="AUW646" s="22"/>
      <c r="AUX646" s="22"/>
      <c r="AUY646" s="22"/>
      <c r="AUZ646" s="22"/>
      <c r="AVA646" s="22"/>
      <c r="AVB646" s="22"/>
      <c r="AVC646" s="22"/>
      <c r="AVD646" s="22"/>
      <c r="AVE646" s="22"/>
      <c r="AVF646" s="22"/>
      <c r="AVG646" s="22"/>
      <c r="AVH646" s="22"/>
      <c r="AVI646" s="22"/>
      <c r="AVJ646" s="22"/>
      <c r="AVK646" s="22"/>
      <c r="AVL646" s="22"/>
      <c r="AVM646" s="22"/>
      <c r="AVN646" s="22"/>
      <c r="AVO646" s="22"/>
      <c r="AVP646" s="22"/>
      <c r="AVQ646" s="22"/>
      <c r="AVR646" s="22"/>
      <c r="AVS646" s="22"/>
      <c r="AVT646" s="22"/>
      <c r="AVU646" s="22"/>
      <c r="AVV646" s="22"/>
      <c r="AVW646" s="22"/>
      <c r="AVX646" s="22"/>
      <c r="AVY646" s="22"/>
      <c r="AVZ646" s="22"/>
      <c r="AWA646" s="22"/>
      <c r="AWB646" s="22"/>
      <c r="AWC646" s="22"/>
      <c r="AWD646" s="22"/>
      <c r="AWE646" s="22"/>
      <c r="AWF646" s="22"/>
      <c r="AWG646" s="22"/>
      <c r="AWH646" s="22"/>
      <c r="AWI646" s="22"/>
      <c r="AWJ646" s="22"/>
      <c r="AWK646" s="22"/>
      <c r="AWL646" s="22"/>
      <c r="AWM646" s="22"/>
      <c r="AWN646" s="22"/>
      <c r="AWO646" s="22"/>
      <c r="AWP646" s="22"/>
      <c r="AWQ646" s="22"/>
      <c r="AWR646" s="22"/>
      <c r="AWS646" s="22"/>
      <c r="AWT646" s="22"/>
      <c r="AWU646" s="22"/>
      <c r="AWV646" s="22"/>
      <c r="AWW646" s="22"/>
      <c r="AWX646" s="22"/>
      <c r="AWY646" s="22"/>
      <c r="AWZ646" s="22"/>
      <c r="AXA646" s="22"/>
      <c r="AXB646" s="22"/>
      <c r="AXC646" s="22"/>
      <c r="AXD646" s="22"/>
      <c r="AXE646" s="22"/>
      <c r="AXF646" s="22"/>
      <c r="AXG646" s="22"/>
      <c r="AXH646" s="22"/>
      <c r="AXI646" s="22"/>
      <c r="AXJ646" s="22"/>
      <c r="AXK646" s="22"/>
      <c r="AXL646" s="22"/>
      <c r="AXM646" s="22"/>
      <c r="AXN646" s="22"/>
      <c r="AXO646" s="22"/>
      <c r="AXP646" s="22"/>
      <c r="AXQ646" s="22"/>
      <c r="AXR646" s="22"/>
      <c r="AXS646" s="22"/>
      <c r="AXT646" s="22"/>
      <c r="AXU646" s="22"/>
      <c r="AXV646" s="22"/>
      <c r="AXW646" s="22"/>
      <c r="AXX646" s="22"/>
      <c r="AXY646" s="22"/>
      <c r="AXZ646" s="22"/>
      <c r="AYA646" s="22"/>
      <c r="AYB646" s="22"/>
      <c r="AYC646" s="22"/>
      <c r="AYD646" s="22"/>
      <c r="AYE646" s="22"/>
      <c r="AYF646" s="22"/>
      <c r="AYG646" s="22"/>
      <c r="AYH646" s="22"/>
      <c r="AYI646" s="22"/>
      <c r="AYJ646" s="22"/>
      <c r="AYK646" s="22"/>
      <c r="AYL646" s="22"/>
      <c r="AYM646" s="22"/>
      <c r="AYN646" s="22"/>
      <c r="AYO646" s="22"/>
      <c r="AYP646" s="22"/>
      <c r="AYQ646" s="22"/>
      <c r="AYR646" s="22"/>
      <c r="AYS646" s="22"/>
      <c r="AYT646" s="22"/>
      <c r="AYU646" s="22"/>
      <c r="AYV646" s="22"/>
      <c r="AYW646" s="22"/>
      <c r="AYX646" s="22"/>
      <c r="AYY646" s="22"/>
      <c r="AYZ646" s="22"/>
      <c r="AZA646" s="22"/>
      <c r="AZB646" s="22"/>
      <c r="AZC646" s="22"/>
      <c r="AZD646" s="22"/>
      <c r="AZE646" s="22"/>
      <c r="AZF646" s="22"/>
      <c r="AZG646" s="22"/>
      <c r="AZH646" s="22"/>
      <c r="AZI646" s="22"/>
      <c r="AZJ646" s="22"/>
      <c r="AZK646" s="22"/>
      <c r="AZL646" s="22"/>
      <c r="AZM646" s="22"/>
      <c r="AZN646" s="22"/>
      <c r="AZO646" s="22"/>
      <c r="AZP646" s="22"/>
      <c r="AZQ646" s="22"/>
      <c r="AZR646" s="22"/>
      <c r="AZS646" s="22"/>
      <c r="AZT646" s="22"/>
      <c r="AZU646" s="22"/>
      <c r="AZV646" s="22"/>
      <c r="AZW646" s="22"/>
      <c r="AZX646" s="22"/>
      <c r="AZY646" s="22"/>
      <c r="AZZ646" s="22"/>
      <c r="BAA646" s="22"/>
      <c r="BAB646" s="22"/>
      <c r="BAC646" s="22"/>
      <c r="BAD646" s="22"/>
      <c r="BAE646" s="22"/>
      <c r="BAF646" s="22"/>
      <c r="BAG646" s="22"/>
      <c r="BAH646" s="22"/>
      <c r="BAI646" s="22"/>
      <c r="BAJ646" s="22"/>
      <c r="BAK646" s="22"/>
      <c r="BAL646" s="22"/>
      <c r="BAM646" s="22"/>
      <c r="BAN646" s="22"/>
      <c r="BAO646" s="22"/>
      <c r="BAP646" s="22"/>
      <c r="BAQ646" s="22"/>
      <c r="BAR646" s="22"/>
      <c r="BAS646" s="22"/>
      <c r="BAT646" s="22"/>
      <c r="BAU646" s="22"/>
      <c r="BAV646" s="22"/>
      <c r="BAW646" s="22"/>
      <c r="BAX646" s="22"/>
      <c r="BAY646" s="22"/>
      <c r="BAZ646" s="22"/>
      <c r="BBA646" s="22"/>
      <c r="BBB646" s="22"/>
      <c r="BBC646" s="22"/>
      <c r="BBD646" s="22"/>
      <c r="BBE646" s="22"/>
      <c r="BBF646" s="22"/>
      <c r="BBG646" s="22"/>
      <c r="BBH646" s="22"/>
      <c r="BBI646" s="22"/>
      <c r="BBJ646" s="22"/>
      <c r="BBK646" s="22"/>
      <c r="BBL646" s="22"/>
      <c r="BBM646" s="22"/>
      <c r="BBN646" s="22"/>
      <c r="BBO646" s="22"/>
      <c r="BBP646" s="22"/>
      <c r="BBQ646" s="22"/>
      <c r="BBR646" s="22"/>
      <c r="BBS646" s="22"/>
      <c r="BBT646" s="22"/>
      <c r="BBU646" s="22"/>
      <c r="BBV646" s="22"/>
      <c r="BBW646" s="22"/>
      <c r="BBX646" s="22"/>
      <c r="BBY646" s="22"/>
      <c r="BBZ646" s="22"/>
      <c r="BCA646" s="22"/>
      <c r="BCB646" s="22"/>
      <c r="BCC646" s="22"/>
      <c r="BCD646" s="22"/>
      <c r="BCE646" s="22"/>
      <c r="BCF646" s="22"/>
      <c r="BCG646" s="22"/>
      <c r="BCH646" s="22"/>
      <c r="BCI646" s="22"/>
      <c r="BCJ646" s="22"/>
      <c r="BCK646" s="22"/>
      <c r="BCL646" s="22"/>
      <c r="BCM646" s="22"/>
      <c r="BCN646" s="22"/>
      <c r="BCO646" s="22"/>
      <c r="BCP646" s="22"/>
      <c r="BCQ646" s="22"/>
      <c r="BCR646" s="22"/>
      <c r="BCS646" s="22"/>
      <c r="BCT646" s="22"/>
      <c r="BCU646" s="22"/>
      <c r="BCV646" s="22"/>
      <c r="BCW646" s="22"/>
      <c r="BCX646" s="22"/>
      <c r="BCY646" s="22"/>
      <c r="BCZ646" s="22"/>
      <c r="BDA646" s="22"/>
      <c r="BDB646" s="22"/>
      <c r="BDC646" s="22"/>
      <c r="BDD646" s="22"/>
      <c r="BDE646" s="22"/>
      <c r="BDF646" s="22"/>
      <c r="BDG646" s="22"/>
      <c r="BDH646" s="22"/>
      <c r="BDI646" s="22"/>
      <c r="BDJ646" s="22"/>
      <c r="BDK646" s="22"/>
      <c r="BDL646" s="22"/>
      <c r="BDM646" s="22"/>
      <c r="BDN646" s="22"/>
      <c r="BDO646" s="22"/>
      <c r="BDP646" s="22"/>
      <c r="BDQ646" s="22"/>
      <c r="BDR646" s="22"/>
      <c r="BDS646" s="22"/>
      <c r="BDT646" s="22"/>
      <c r="BDU646" s="22"/>
      <c r="BDV646" s="22"/>
      <c r="BDW646" s="22"/>
      <c r="BDX646" s="22"/>
      <c r="BDY646" s="22"/>
      <c r="BDZ646" s="22"/>
      <c r="BEA646" s="22"/>
      <c r="BEB646" s="22"/>
      <c r="BEC646" s="22"/>
      <c r="BED646" s="22"/>
      <c r="BEE646" s="22"/>
      <c r="BEF646" s="22"/>
      <c r="BEG646" s="22"/>
      <c r="BEH646" s="22"/>
      <c r="BEI646" s="22"/>
      <c r="BEJ646" s="22"/>
      <c r="BEK646" s="22"/>
      <c r="BEL646" s="22"/>
      <c r="BEM646" s="22"/>
      <c r="BEN646" s="22"/>
      <c r="BEO646" s="22"/>
      <c r="BEP646" s="22"/>
      <c r="BEQ646" s="22"/>
      <c r="BER646" s="22"/>
      <c r="BES646" s="22"/>
      <c r="BET646" s="22"/>
      <c r="BEU646" s="22"/>
      <c r="BEV646" s="22"/>
      <c r="BEW646" s="22"/>
      <c r="BEX646" s="22"/>
      <c r="BEY646" s="22"/>
      <c r="BEZ646" s="22"/>
      <c r="BFA646" s="22"/>
      <c r="BFB646" s="22"/>
      <c r="BFC646" s="22"/>
      <c r="BFD646" s="22"/>
      <c r="BFE646" s="22"/>
      <c r="BFF646" s="22"/>
      <c r="BFG646" s="22"/>
      <c r="BFH646" s="22"/>
      <c r="BFI646" s="22"/>
      <c r="BFJ646" s="22"/>
      <c r="BFK646" s="22"/>
      <c r="BFL646" s="22"/>
      <c r="BFM646" s="22"/>
      <c r="BFN646" s="22"/>
      <c r="BFO646" s="22"/>
      <c r="BFP646" s="22"/>
      <c r="BFQ646" s="22"/>
      <c r="BFR646" s="22"/>
      <c r="BFS646" s="22"/>
      <c r="BFT646" s="22"/>
      <c r="BFU646" s="22"/>
      <c r="BFV646" s="22"/>
      <c r="BFW646" s="22"/>
      <c r="BFX646" s="22"/>
      <c r="BFY646" s="22"/>
      <c r="BFZ646" s="22"/>
      <c r="BGA646" s="22"/>
      <c r="BGB646" s="22"/>
      <c r="BGC646" s="22"/>
      <c r="BGD646" s="22"/>
      <c r="BGE646" s="22"/>
      <c r="BGF646" s="22"/>
      <c r="BGG646" s="22"/>
      <c r="BGH646" s="22"/>
      <c r="BGI646" s="22"/>
      <c r="BGJ646" s="22"/>
      <c r="BGK646" s="22"/>
      <c r="BGL646" s="22"/>
      <c r="BGM646" s="22"/>
      <c r="BGN646" s="22"/>
      <c r="BGO646" s="22"/>
      <c r="BGP646" s="22"/>
      <c r="BGQ646" s="22"/>
      <c r="BGR646" s="22"/>
      <c r="BGS646" s="22"/>
      <c r="BGT646" s="22"/>
      <c r="BGU646" s="22"/>
      <c r="BGV646" s="22"/>
      <c r="BGW646" s="22"/>
      <c r="BGX646" s="22"/>
      <c r="BGY646" s="22"/>
      <c r="BGZ646" s="22"/>
      <c r="BHA646" s="22"/>
      <c r="BHB646" s="22"/>
      <c r="BHC646" s="22"/>
      <c r="BHD646" s="22"/>
      <c r="BHE646" s="22"/>
      <c r="BHF646" s="22"/>
      <c r="BHG646" s="22"/>
      <c r="BHH646" s="22"/>
      <c r="BHI646" s="22"/>
      <c r="BHJ646" s="22"/>
      <c r="BHK646" s="22"/>
      <c r="BHL646" s="22"/>
      <c r="BHM646" s="22"/>
      <c r="BHN646" s="22"/>
      <c r="BHO646" s="22"/>
      <c r="BHP646" s="22"/>
      <c r="BHQ646" s="22"/>
      <c r="BHR646" s="22"/>
      <c r="BHS646" s="22"/>
      <c r="BHT646" s="22"/>
      <c r="BHU646" s="22"/>
      <c r="BHV646" s="22"/>
      <c r="BHW646" s="22"/>
      <c r="BHX646" s="22"/>
      <c r="BHY646" s="22"/>
      <c r="BHZ646" s="22"/>
      <c r="BIA646" s="22"/>
      <c r="BIB646" s="22"/>
      <c r="BIC646" s="22"/>
      <c r="BID646" s="22"/>
      <c r="BIE646" s="22"/>
      <c r="BIF646" s="22"/>
      <c r="BIG646" s="22"/>
      <c r="BIH646" s="22"/>
      <c r="BII646" s="22"/>
      <c r="BIJ646" s="22"/>
      <c r="BIK646" s="22"/>
      <c r="BIL646" s="22"/>
      <c r="BIM646" s="22"/>
      <c r="BIN646" s="22"/>
      <c r="BIO646" s="22"/>
      <c r="BIP646" s="22"/>
      <c r="BIQ646" s="22"/>
      <c r="BIR646" s="22"/>
      <c r="BIS646" s="22"/>
      <c r="BIT646" s="22"/>
      <c r="BIU646" s="22"/>
      <c r="BIV646" s="22"/>
      <c r="BIW646" s="22"/>
      <c r="BIX646" s="22"/>
      <c r="BIY646" s="22"/>
      <c r="BIZ646" s="22"/>
      <c r="BJA646" s="22"/>
      <c r="BJB646" s="22"/>
      <c r="BJC646" s="22"/>
      <c r="BJD646" s="22"/>
      <c r="BJE646" s="22"/>
      <c r="BJF646" s="22"/>
      <c r="BJG646" s="22"/>
      <c r="BJH646" s="22"/>
      <c r="BJI646" s="22"/>
      <c r="BJJ646" s="22"/>
      <c r="BJK646" s="22"/>
      <c r="BJL646" s="22"/>
      <c r="BJM646" s="22"/>
      <c r="BJN646" s="22"/>
      <c r="BJO646" s="22"/>
      <c r="BJP646" s="22"/>
      <c r="BJQ646" s="22"/>
      <c r="BJR646" s="22"/>
      <c r="BJS646" s="22"/>
      <c r="BJT646" s="22"/>
      <c r="BJU646" s="22"/>
      <c r="BJV646" s="22"/>
      <c r="BJW646" s="22"/>
      <c r="BJX646" s="22"/>
      <c r="BJY646" s="22"/>
      <c r="BJZ646" s="22"/>
      <c r="BKA646" s="22"/>
      <c r="BKB646" s="22"/>
      <c r="BKC646" s="22"/>
      <c r="BKD646" s="22"/>
      <c r="BKE646" s="22"/>
      <c r="BKF646" s="22"/>
      <c r="BKG646" s="22"/>
      <c r="BKH646" s="22"/>
      <c r="BKI646" s="22"/>
      <c r="BKJ646" s="22"/>
      <c r="BKK646" s="22"/>
      <c r="BKL646" s="22"/>
      <c r="BKM646" s="22"/>
      <c r="BKN646" s="22"/>
      <c r="BKO646" s="22"/>
      <c r="BKP646" s="22"/>
      <c r="BKQ646" s="22"/>
      <c r="BKR646" s="22"/>
      <c r="BKS646" s="22"/>
      <c r="BKT646" s="22"/>
      <c r="BKU646" s="22"/>
      <c r="BKV646" s="22"/>
      <c r="BKW646" s="22"/>
      <c r="BKX646" s="22"/>
      <c r="BKY646" s="22"/>
      <c r="BKZ646" s="22"/>
      <c r="BLA646" s="22"/>
      <c r="BLB646" s="22"/>
      <c r="BLC646" s="22"/>
      <c r="BLD646" s="22"/>
      <c r="BLE646" s="22"/>
      <c r="BLF646" s="22"/>
      <c r="BLG646" s="22"/>
      <c r="BLH646" s="22"/>
      <c r="BLI646" s="22"/>
      <c r="BLJ646" s="22"/>
      <c r="BLK646" s="22"/>
      <c r="BLL646" s="22"/>
      <c r="BLM646" s="22"/>
      <c r="BLN646" s="22"/>
      <c r="BLO646" s="22"/>
      <c r="BLP646" s="22"/>
      <c r="BLQ646" s="22"/>
      <c r="BLR646" s="22"/>
      <c r="BLS646" s="22"/>
      <c r="BLT646" s="22"/>
      <c r="BLU646" s="22"/>
      <c r="BLV646" s="22"/>
      <c r="BLW646" s="22"/>
      <c r="BLX646" s="22"/>
      <c r="BLY646" s="22"/>
      <c r="BLZ646" s="22"/>
      <c r="BMA646" s="22"/>
      <c r="BMB646" s="22"/>
      <c r="BMC646" s="22"/>
      <c r="BMD646" s="22"/>
      <c r="BME646" s="22"/>
      <c r="BMF646" s="22"/>
      <c r="BMG646" s="22"/>
      <c r="BMH646" s="22"/>
      <c r="BMI646" s="22"/>
      <c r="BMJ646" s="22"/>
      <c r="BMK646" s="22"/>
      <c r="BML646" s="22"/>
      <c r="BMM646" s="22"/>
      <c r="BMN646" s="22"/>
      <c r="BMO646" s="22"/>
      <c r="BMP646" s="22"/>
      <c r="BMQ646" s="22"/>
      <c r="BMR646" s="22"/>
      <c r="BMS646" s="22"/>
      <c r="BMT646" s="22"/>
      <c r="BMU646" s="22"/>
      <c r="BMV646" s="22"/>
      <c r="BMW646" s="22"/>
      <c r="BMX646" s="22"/>
      <c r="BMY646" s="22"/>
      <c r="BMZ646" s="22"/>
      <c r="BNA646" s="22"/>
      <c r="BNB646" s="22"/>
      <c r="BNC646" s="22"/>
      <c r="BND646" s="22"/>
      <c r="BNE646" s="22"/>
      <c r="BNF646" s="22"/>
      <c r="BNG646" s="22"/>
      <c r="BNH646" s="22"/>
      <c r="BNI646" s="22"/>
      <c r="BNJ646" s="22"/>
      <c r="BNK646" s="22"/>
      <c r="BNL646" s="22"/>
      <c r="BNM646" s="22"/>
      <c r="BNN646" s="22"/>
      <c r="BNO646" s="22"/>
      <c r="BNP646" s="22"/>
      <c r="BNQ646" s="22"/>
      <c r="BNR646" s="22"/>
      <c r="BNS646" s="22"/>
      <c r="BNT646" s="22"/>
      <c r="BNU646" s="22"/>
      <c r="BNV646" s="22"/>
      <c r="BNW646" s="22"/>
      <c r="BNX646" s="22"/>
      <c r="BNY646" s="22"/>
      <c r="BNZ646" s="22"/>
      <c r="BOA646" s="22"/>
      <c r="BOB646" s="22"/>
      <c r="BOC646" s="22"/>
      <c r="BOD646" s="22"/>
      <c r="BOE646" s="22"/>
      <c r="BOF646" s="22"/>
      <c r="BOG646" s="22"/>
      <c r="BOH646" s="22"/>
      <c r="BOI646" s="22"/>
      <c r="BOJ646" s="22"/>
      <c r="BOK646" s="22"/>
      <c r="BOL646" s="22"/>
      <c r="BOM646" s="22"/>
      <c r="BON646" s="22"/>
      <c r="BOO646" s="22"/>
      <c r="BOP646" s="22"/>
      <c r="BOQ646" s="22"/>
      <c r="BOR646" s="22"/>
      <c r="BOS646" s="22"/>
      <c r="BOT646" s="22"/>
      <c r="BOU646" s="22"/>
      <c r="BOV646" s="22"/>
      <c r="BOW646" s="22"/>
      <c r="BOX646" s="22"/>
      <c r="BOY646" s="22"/>
      <c r="BOZ646" s="22"/>
      <c r="BPA646" s="22"/>
      <c r="BPB646" s="22"/>
      <c r="BPC646" s="22"/>
      <c r="BPD646" s="22"/>
      <c r="BPE646" s="22"/>
      <c r="BPF646" s="22"/>
      <c r="BPG646" s="22"/>
      <c r="BPH646" s="22"/>
      <c r="BPI646" s="22"/>
      <c r="BPJ646" s="22"/>
      <c r="BPK646" s="22"/>
      <c r="BPL646" s="22"/>
      <c r="BPM646" s="22"/>
      <c r="BPN646" s="22"/>
      <c r="BPO646" s="22"/>
      <c r="BPP646" s="22"/>
      <c r="BPQ646" s="22"/>
      <c r="BPR646" s="22"/>
      <c r="BPS646" s="22"/>
      <c r="BPT646" s="22"/>
      <c r="BPU646" s="22"/>
      <c r="BPV646" s="22"/>
      <c r="BPW646" s="22"/>
      <c r="BPX646" s="22"/>
      <c r="BPY646" s="22"/>
      <c r="BPZ646" s="22"/>
      <c r="BQA646" s="22"/>
      <c r="BQB646" s="22"/>
      <c r="BQC646" s="22"/>
      <c r="BQD646" s="22"/>
      <c r="BQE646" s="22"/>
      <c r="BQF646" s="22"/>
      <c r="BQG646" s="22"/>
      <c r="BQH646" s="22"/>
      <c r="BQI646" s="22"/>
      <c r="BQJ646" s="22"/>
      <c r="BQK646" s="22"/>
      <c r="BQL646" s="22"/>
      <c r="BQM646" s="22"/>
      <c r="BQN646" s="22"/>
      <c r="BQO646" s="22"/>
      <c r="BQP646" s="22"/>
      <c r="BQQ646" s="22"/>
      <c r="BQR646" s="22"/>
      <c r="BQS646" s="22"/>
      <c r="BQT646" s="22"/>
      <c r="BQU646" s="22"/>
      <c r="BQV646" s="22"/>
      <c r="BQW646" s="22"/>
      <c r="BQX646" s="22"/>
      <c r="BQY646" s="22"/>
      <c r="BQZ646" s="22"/>
      <c r="BRA646" s="22"/>
      <c r="BRB646" s="22"/>
      <c r="BRC646" s="22"/>
      <c r="BRD646" s="22"/>
      <c r="BRE646" s="22"/>
      <c r="BRF646" s="22"/>
      <c r="BRG646" s="22"/>
      <c r="BRH646" s="22"/>
      <c r="BRI646" s="22"/>
      <c r="BRJ646" s="22"/>
      <c r="BRK646" s="22"/>
      <c r="BRL646" s="22"/>
      <c r="BRM646" s="22"/>
      <c r="BRN646" s="22"/>
      <c r="BRO646" s="22"/>
      <c r="BRP646" s="22"/>
      <c r="BRQ646" s="22"/>
      <c r="BRR646" s="22"/>
      <c r="BRS646" s="22"/>
      <c r="BRT646" s="22"/>
      <c r="BRU646" s="22"/>
      <c r="BRV646" s="22"/>
      <c r="BRW646" s="22"/>
      <c r="BRX646" s="22"/>
      <c r="BRY646" s="22"/>
      <c r="BRZ646" s="22"/>
      <c r="BSA646" s="22"/>
      <c r="BSB646" s="22"/>
      <c r="BSC646" s="22"/>
      <c r="BSD646" s="22"/>
      <c r="BSE646" s="22"/>
      <c r="BSF646" s="22"/>
      <c r="BSG646" s="22"/>
      <c r="BSH646" s="22"/>
      <c r="BSI646" s="22"/>
      <c r="BSJ646" s="22"/>
      <c r="BSK646" s="22"/>
      <c r="BSL646" s="22"/>
      <c r="BSM646" s="22"/>
      <c r="BSN646" s="22"/>
      <c r="BSO646" s="22"/>
      <c r="BSP646" s="22"/>
      <c r="BSQ646" s="22"/>
      <c r="BSR646" s="22"/>
      <c r="BSS646" s="22"/>
      <c r="BST646" s="22"/>
      <c r="BSU646" s="22"/>
      <c r="BSV646" s="22"/>
      <c r="BSW646" s="22"/>
      <c r="BSX646" s="22"/>
      <c r="BSY646" s="22"/>
      <c r="BSZ646" s="22"/>
      <c r="BTA646" s="22"/>
      <c r="BTB646" s="22"/>
      <c r="BTC646" s="22"/>
      <c r="BTD646" s="22"/>
      <c r="BTE646" s="22"/>
      <c r="BTF646" s="22"/>
      <c r="BTG646" s="22"/>
      <c r="BTH646" s="22"/>
      <c r="BTI646" s="22"/>
      <c r="BTJ646" s="22"/>
      <c r="BTK646" s="22"/>
      <c r="BTL646" s="22"/>
      <c r="BTM646" s="22"/>
      <c r="BTN646" s="22"/>
      <c r="BTO646" s="22"/>
      <c r="BTP646" s="22"/>
      <c r="BTQ646" s="22"/>
      <c r="BTR646" s="22"/>
      <c r="BTS646" s="22"/>
      <c r="BTT646" s="22"/>
      <c r="BTU646" s="22"/>
      <c r="BTV646" s="22"/>
      <c r="BTW646" s="22"/>
      <c r="BTX646" s="22"/>
      <c r="BTY646" s="22"/>
      <c r="BTZ646" s="22"/>
      <c r="BUA646" s="22"/>
      <c r="BUB646" s="22"/>
      <c r="BUC646" s="22"/>
      <c r="BUD646" s="22"/>
      <c r="BUE646" s="22"/>
      <c r="BUF646" s="22"/>
      <c r="BUG646" s="22"/>
      <c r="BUH646" s="22"/>
      <c r="BUI646" s="22"/>
      <c r="BUJ646" s="22"/>
      <c r="BUK646" s="22"/>
      <c r="BUL646" s="22"/>
      <c r="BUM646" s="22"/>
      <c r="BUN646" s="22"/>
      <c r="BUO646" s="22"/>
      <c r="BUP646" s="22"/>
      <c r="BUQ646" s="22"/>
      <c r="BUR646" s="22"/>
      <c r="BUS646" s="22"/>
      <c r="BUT646" s="22"/>
      <c r="BUU646" s="22"/>
      <c r="BUV646" s="22"/>
      <c r="BUW646" s="22"/>
      <c r="BUX646" s="22"/>
      <c r="BUY646" s="22"/>
      <c r="BUZ646" s="22"/>
      <c r="BVA646" s="22"/>
      <c r="BVB646" s="22"/>
      <c r="BVC646" s="22"/>
      <c r="BVD646" s="22"/>
      <c r="BVE646" s="22"/>
      <c r="BVF646" s="22"/>
      <c r="BVG646" s="22"/>
      <c r="BVH646" s="22"/>
      <c r="BVI646" s="22"/>
      <c r="BVJ646" s="22"/>
      <c r="BVK646" s="22"/>
      <c r="BVL646" s="22"/>
      <c r="BVM646" s="22"/>
      <c r="BVN646" s="22"/>
      <c r="BVO646" s="22"/>
      <c r="BVP646" s="22"/>
      <c r="BVQ646" s="22"/>
      <c r="BVR646" s="22"/>
      <c r="BVS646" s="22"/>
      <c r="BVT646" s="22"/>
      <c r="BVU646" s="22"/>
      <c r="BVV646" s="22"/>
      <c r="BVW646" s="22"/>
      <c r="BVX646" s="22"/>
      <c r="BVY646" s="22"/>
      <c r="BVZ646" s="22"/>
      <c r="BWA646" s="22"/>
      <c r="BWB646" s="22"/>
      <c r="BWC646" s="22"/>
      <c r="BWD646" s="22"/>
      <c r="BWE646" s="22"/>
      <c r="BWF646" s="22"/>
      <c r="BWG646" s="22"/>
      <c r="BWH646" s="22"/>
      <c r="BWI646" s="22"/>
      <c r="BWJ646" s="22"/>
      <c r="BWK646" s="22"/>
      <c r="BWL646" s="22"/>
      <c r="BWM646" s="22"/>
      <c r="BWN646" s="22"/>
      <c r="BWO646" s="22"/>
      <c r="BWP646" s="22"/>
      <c r="BWQ646" s="22"/>
      <c r="BWR646" s="22"/>
      <c r="BWS646" s="22"/>
      <c r="BWT646" s="22"/>
      <c r="BWU646" s="22"/>
      <c r="BWV646" s="22"/>
      <c r="BWW646" s="22"/>
      <c r="BWX646" s="22"/>
      <c r="BWY646" s="22"/>
      <c r="BWZ646" s="22"/>
      <c r="BXA646" s="22"/>
      <c r="BXB646" s="22"/>
      <c r="BXC646" s="22"/>
      <c r="BXD646" s="22"/>
      <c r="BXE646" s="22"/>
      <c r="BXF646" s="22"/>
      <c r="BXG646" s="22"/>
      <c r="BXH646" s="22"/>
      <c r="BXI646" s="22"/>
      <c r="BXJ646" s="22"/>
      <c r="BXK646" s="22"/>
      <c r="BXL646" s="22"/>
      <c r="BXM646" s="22"/>
      <c r="BXN646" s="22"/>
      <c r="BXO646" s="22"/>
      <c r="BXP646" s="22"/>
      <c r="BXQ646" s="22"/>
      <c r="BXR646" s="22"/>
      <c r="BXS646" s="22"/>
      <c r="BXT646" s="22"/>
      <c r="BXU646" s="22"/>
      <c r="BXV646" s="22"/>
      <c r="BXW646" s="22"/>
      <c r="BXX646" s="22"/>
      <c r="BXY646" s="22"/>
      <c r="BXZ646" s="22"/>
      <c r="BYA646" s="22"/>
      <c r="BYB646" s="22"/>
      <c r="BYC646" s="22"/>
      <c r="BYD646" s="22"/>
      <c r="BYE646" s="22"/>
      <c r="BYF646" s="22"/>
      <c r="BYG646" s="22"/>
      <c r="BYH646" s="22"/>
      <c r="BYI646" s="22"/>
      <c r="BYJ646" s="22"/>
      <c r="BYK646" s="22"/>
      <c r="BYL646" s="22"/>
      <c r="BYM646" s="22"/>
      <c r="BYN646" s="22"/>
      <c r="BYO646" s="22"/>
      <c r="BYP646" s="22"/>
      <c r="BYQ646" s="22"/>
      <c r="BYR646" s="22"/>
      <c r="BYS646" s="22"/>
      <c r="BYT646" s="22"/>
      <c r="BYU646" s="22"/>
      <c r="BYV646" s="22"/>
      <c r="BYW646" s="22"/>
      <c r="BYX646" s="22"/>
      <c r="BYY646" s="22"/>
      <c r="BYZ646" s="22"/>
      <c r="BZA646" s="22"/>
      <c r="BZB646" s="22"/>
      <c r="BZC646" s="22"/>
      <c r="BZD646" s="22"/>
      <c r="BZE646" s="22"/>
      <c r="BZF646" s="22"/>
      <c r="BZG646" s="22"/>
      <c r="BZH646" s="22"/>
      <c r="BZI646" s="22"/>
      <c r="BZJ646" s="22"/>
      <c r="BZK646" s="22"/>
      <c r="BZL646" s="22"/>
      <c r="BZM646" s="22"/>
      <c r="BZN646" s="22"/>
      <c r="BZO646" s="22"/>
      <c r="BZP646" s="22"/>
      <c r="BZQ646" s="22"/>
      <c r="BZR646" s="22"/>
      <c r="BZS646" s="22"/>
      <c r="BZT646" s="22"/>
      <c r="BZU646" s="22"/>
      <c r="BZV646" s="22"/>
      <c r="BZW646" s="22"/>
      <c r="BZX646" s="22"/>
      <c r="BZY646" s="22"/>
      <c r="BZZ646" s="22"/>
      <c r="CAA646" s="22"/>
      <c r="CAB646" s="22"/>
      <c r="CAC646" s="22"/>
      <c r="CAD646" s="22"/>
      <c r="CAE646" s="22"/>
      <c r="CAF646" s="22"/>
      <c r="CAG646" s="22"/>
      <c r="CAH646" s="22"/>
      <c r="CAI646" s="22"/>
      <c r="CAJ646" s="22"/>
      <c r="CAK646" s="22"/>
      <c r="CAL646" s="22"/>
      <c r="CAM646" s="22"/>
      <c r="CAN646" s="22"/>
      <c r="CAO646" s="22"/>
      <c r="CAP646" s="22"/>
      <c r="CAQ646" s="22"/>
      <c r="CAR646" s="22"/>
      <c r="CAS646" s="22"/>
      <c r="CAT646" s="22"/>
      <c r="CAU646" s="22"/>
      <c r="CAV646" s="22"/>
      <c r="CAW646" s="22"/>
      <c r="CAX646" s="22"/>
      <c r="CAY646" s="22"/>
      <c r="CAZ646" s="22"/>
      <c r="CBA646" s="22"/>
      <c r="CBB646" s="22"/>
      <c r="CBC646" s="22"/>
      <c r="CBD646" s="22"/>
      <c r="CBE646" s="22"/>
      <c r="CBF646" s="22"/>
      <c r="CBG646" s="22"/>
      <c r="CBH646" s="22"/>
      <c r="CBI646" s="22"/>
      <c r="CBJ646" s="22"/>
      <c r="CBK646" s="22"/>
      <c r="CBL646" s="22"/>
      <c r="CBM646" s="22"/>
      <c r="CBN646" s="22"/>
      <c r="CBO646" s="22"/>
      <c r="CBP646" s="22"/>
      <c r="CBQ646" s="22"/>
      <c r="CBR646" s="22"/>
      <c r="CBS646" s="22"/>
      <c r="CBT646" s="22"/>
      <c r="CBU646" s="22"/>
      <c r="CBV646" s="22"/>
      <c r="CBW646" s="22"/>
      <c r="CBX646" s="22"/>
      <c r="CBY646" s="22"/>
      <c r="CBZ646" s="22"/>
      <c r="CCA646" s="22"/>
      <c r="CCB646" s="22"/>
      <c r="CCC646" s="22"/>
      <c r="CCD646" s="22"/>
      <c r="CCE646" s="22"/>
      <c r="CCF646" s="22"/>
      <c r="CCG646" s="22"/>
      <c r="CCH646" s="22"/>
      <c r="CCI646" s="22"/>
      <c r="CCJ646" s="22"/>
      <c r="CCK646" s="22"/>
      <c r="CCL646" s="22"/>
      <c r="CCM646" s="22"/>
      <c r="CCN646" s="22"/>
      <c r="CCO646" s="22"/>
      <c r="CCP646" s="22"/>
      <c r="CCQ646" s="22"/>
      <c r="CCR646" s="22"/>
      <c r="CCS646" s="22"/>
      <c r="CCT646" s="22"/>
      <c r="CCU646" s="22"/>
      <c r="CCV646" s="22"/>
      <c r="CCW646" s="22"/>
      <c r="CCX646" s="22"/>
      <c r="CCY646" s="22"/>
      <c r="CCZ646" s="22"/>
      <c r="CDA646" s="22"/>
      <c r="CDB646" s="22"/>
      <c r="CDC646" s="22"/>
      <c r="CDD646" s="22"/>
      <c r="CDE646" s="22"/>
      <c r="CDF646" s="22"/>
      <c r="CDG646" s="22"/>
      <c r="CDH646" s="22"/>
      <c r="CDI646" s="22"/>
      <c r="CDJ646" s="22"/>
      <c r="CDK646" s="22"/>
      <c r="CDL646" s="22"/>
      <c r="CDM646" s="22"/>
      <c r="CDN646" s="22"/>
      <c r="CDO646" s="22"/>
      <c r="CDP646" s="22"/>
      <c r="CDQ646" s="22"/>
      <c r="CDR646" s="22"/>
      <c r="CDS646" s="22"/>
      <c r="CDT646" s="22"/>
      <c r="CDU646" s="22"/>
      <c r="CDV646" s="22"/>
      <c r="CDW646" s="22"/>
      <c r="CDX646" s="22"/>
      <c r="CDY646" s="22"/>
      <c r="CDZ646" s="22"/>
      <c r="CEA646" s="22"/>
      <c r="CEB646" s="22"/>
      <c r="CEC646" s="22"/>
      <c r="CED646" s="22"/>
      <c r="CEE646" s="22"/>
      <c r="CEF646" s="22"/>
      <c r="CEG646" s="22"/>
      <c r="CEH646" s="22"/>
      <c r="CEI646" s="22"/>
      <c r="CEJ646" s="22"/>
      <c r="CEK646" s="22"/>
      <c r="CEL646" s="22"/>
      <c r="CEM646" s="22"/>
      <c r="CEN646" s="22"/>
      <c r="CEO646" s="22"/>
      <c r="CEP646" s="22"/>
      <c r="CEQ646" s="22"/>
      <c r="CER646" s="22"/>
      <c r="CES646" s="22"/>
      <c r="CET646" s="22"/>
      <c r="CEU646" s="22"/>
      <c r="CEV646" s="22"/>
      <c r="CEW646" s="22"/>
      <c r="CEX646" s="22"/>
      <c r="CEY646" s="22"/>
      <c r="CEZ646" s="22"/>
      <c r="CFA646" s="22"/>
      <c r="CFB646" s="22"/>
      <c r="CFC646" s="22"/>
      <c r="CFD646" s="22"/>
      <c r="CFE646" s="22"/>
      <c r="CFF646" s="22"/>
      <c r="CFG646" s="22"/>
      <c r="CFH646" s="22"/>
      <c r="CFI646" s="22"/>
      <c r="CFJ646" s="22"/>
      <c r="CFK646" s="22"/>
      <c r="CFL646" s="22"/>
      <c r="CFM646" s="22"/>
      <c r="CFN646" s="22"/>
      <c r="CFO646" s="22"/>
      <c r="CFP646" s="22"/>
      <c r="CFQ646" s="22"/>
      <c r="CFR646" s="22"/>
      <c r="CFS646" s="22"/>
      <c r="CFT646" s="22"/>
      <c r="CFU646" s="22"/>
      <c r="CFV646" s="22"/>
      <c r="CFW646" s="22"/>
      <c r="CFX646" s="22"/>
      <c r="CFY646" s="22"/>
      <c r="CFZ646" s="22"/>
      <c r="CGA646" s="22"/>
      <c r="CGB646" s="22"/>
      <c r="CGC646" s="22"/>
      <c r="CGD646" s="22"/>
      <c r="CGE646" s="22"/>
      <c r="CGF646" s="22"/>
      <c r="CGG646" s="22"/>
      <c r="CGH646" s="22"/>
      <c r="CGI646" s="22"/>
      <c r="CGJ646" s="22"/>
      <c r="CGK646" s="22"/>
      <c r="CGL646" s="22"/>
      <c r="CGM646" s="22"/>
      <c r="CGN646" s="22"/>
      <c r="CGO646" s="22"/>
      <c r="CGP646" s="22"/>
      <c r="CGQ646" s="22"/>
      <c r="CGR646" s="22"/>
      <c r="CGS646" s="22"/>
      <c r="CGT646" s="22"/>
      <c r="CGU646" s="22"/>
      <c r="CGV646" s="22"/>
      <c r="CGW646" s="22"/>
      <c r="CGX646" s="22"/>
      <c r="CGY646" s="22"/>
      <c r="CGZ646" s="22"/>
      <c r="CHA646" s="22"/>
      <c r="CHB646" s="22"/>
      <c r="CHC646" s="22"/>
      <c r="CHD646" s="22"/>
      <c r="CHE646" s="22"/>
      <c r="CHF646" s="22"/>
      <c r="CHG646" s="22"/>
      <c r="CHH646" s="22"/>
      <c r="CHI646" s="22"/>
      <c r="CHJ646" s="22"/>
      <c r="CHK646" s="22"/>
      <c r="CHL646" s="22"/>
      <c r="CHM646" s="22"/>
      <c r="CHN646" s="22"/>
      <c r="CHO646" s="22"/>
      <c r="CHP646" s="22"/>
      <c r="CHQ646" s="22"/>
      <c r="CHR646" s="22"/>
      <c r="CHS646" s="22"/>
      <c r="CHT646" s="22"/>
      <c r="CHU646" s="22"/>
      <c r="CHV646" s="22"/>
      <c r="CHW646" s="22"/>
      <c r="CHX646" s="22"/>
      <c r="CHY646" s="22"/>
      <c r="CHZ646" s="22"/>
      <c r="CIA646" s="22"/>
      <c r="CIB646" s="22"/>
      <c r="CIC646" s="22"/>
      <c r="CID646" s="22"/>
      <c r="CIE646" s="22"/>
      <c r="CIF646" s="22"/>
      <c r="CIG646" s="22"/>
      <c r="CIH646" s="22"/>
      <c r="CII646" s="22"/>
      <c r="CIJ646" s="22"/>
      <c r="CIK646" s="22"/>
      <c r="CIL646" s="22"/>
      <c r="CIM646" s="22"/>
      <c r="CIN646" s="22"/>
      <c r="CIO646" s="22"/>
      <c r="CIP646" s="22"/>
      <c r="CIQ646" s="22"/>
      <c r="CIR646" s="22"/>
      <c r="CIS646" s="22"/>
      <c r="CIT646" s="22"/>
      <c r="CIU646" s="22"/>
      <c r="CIV646" s="22"/>
      <c r="CIW646" s="22"/>
      <c r="CIX646" s="22"/>
      <c r="CIY646" s="22"/>
      <c r="CIZ646" s="22"/>
      <c r="CJA646" s="22"/>
      <c r="CJB646" s="22"/>
      <c r="CJC646" s="22"/>
      <c r="CJD646" s="22"/>
      <c r="CJE646" s="22"/>
      <c r="CJF646" s="22"/>
      <c r="CJG646" s="22"/>
      <c r="CJH646" s="22"/>
      <c r="CJI646" s="22"/>
      <c r="CJJ646" s="22"/>
      <c r="CJK646" s="22"/>
      <c r="CJL646" s="22"/>
      <c r="CJM646" s="22"/>
      <c r="CJN646" s="22"/>
      <c r="CJO646" s="22"/>
      <c r="CJP646" s="22"/>
      <c r="CJQ646" s="22"/>
      <c r="CJR646" s="22"/>
      <c r="CJS646" s="22"/>
      <c r="CJT646" s="22"/>
      <c r="CJU646" s="22"/>
      <c r="CJV646" s="22"/>
      <c r="CJW646" s="22"/>
      <c r="CJX646" s="22"/>
      <c r="CJY646" s="22"/>
      <c r="CJZ646" s="22"/>
      <c r="CKA646" s="22"/>
      <c r="CKB646" s="22"/>
      <c r="CKC646" s="22"/>
      <c r="CKD646" s="22"/>
      <c r="CKE646" s="22"/>
      <c r="CKF646" s="22"/>
      <c r="CKG646" s="22"/>
      <c r="CKH646" s="22"/>
      <c r="CKI646" s="22"/>
      <c r="CKJ646" s="22"/>
      <c r="CKK646" s="22"/>
      <c r="CKL646" s="22"/>
      <c r="CKM646" s="22"/>
      <c r="CKN646" s="22"/>
      <c r="CKO646" s="22"/>
      <c r="CKP646" s="22"/>
      <c r="CKQ646" s="22"/>
      <c r="CKR646" s="22"/>
      <c r="CKS646" s="22"/>
      <c r="CKT646" s="22"/>
      <c r="CKU646" s="22"/>
      <c r="CKV646" s="22"/>
      <c r="CKW646" s="22"/>
      <c r="CKX646" s="22"/>
      <c r="CKY646" s="22"/>
      <c r="CKZ646" s="22"/>
      <c r="CLA646" s="22"/>
      <c r="CLB646" s="22"/>
      <c r="CLC646" s="22"/>
      <c r="CLD646" s="22"/>
      <c r="CLE646" s="22"/>
      <c r="CLF646" s="22"/>
      <c r="CLG646" s="22"/>
      <c r="CLH646" s="22"/>
      <c r="CLI646" s="22"/>
      <c r="CLJ646" s="22"/>
      <c r="CLK646" s="22"/>
      <c r="CLL646" s="22"/>
      <c r="CLM646" s="22"/>
      <c r="CLN646" s="22"/>
      <c r="CLO646" s="22"/>
      <c r="CLP646" s="22"/>
      <c r="CLQ646" s="22"/>
      <c r="CLR646" s="22"/>
      <c r="CLS646" s="22"/>
      <c r="CLT646" s="22"/>
      <c r="CLU646" s="22"/>
      <c r="CLV646" s="22"/>
      <c r="CLW646" s="22"/>
      <c r="CLX646" s="22"/>
      <c r="CLY646" s="22"/>
      <c r="CLZ646" s="22"/>
      <c r="CMA646" s="22"/>
      <c r="CMB646" s="22"/>
      <c r="CMC646" s="22"/>
      <c r="CMD646" s="22"/>
      <c r="CME646" s="22"/>
      <c r="CMF646" s="22"/>
      <c r="CMG646" s="22"/>
      <c r="CMH646" s="22"/>
      <c r="CMI646" s="22"/>
      <c r="CMJ646" s="22"/>
      <c r="CMK646" s="22"/>
      <c r="CML646" s="22"/>
      <c r="CMM646" s="22"/>
      <c r="CMN646" s="22"/>
      <c r="CMO646" s="22"/>
      <c r="CMP646" s="22"/>
      <c r="CMQ646" s="22"/>
      <c r="CMR646" s="22"/>
      <c r="CMS646" s="22"/>
      <c r="CMT646" s="22"/>
      <c r="CMU646" s="22"/>
      <c r="CMV646" s="22"/>
      <c r="CMW646" s="22"/>
      <c r="CMX646" s="22"/>
      <c r="CMY646" s="22"/>
      <c r="CMZ646" s="22"/>
      <c r="CNA646" s="22"/>
      <c r="CNB646" s="22"/>
      <c r="CNC646" s="22"/>
      <c r="CND646" s="22"/>
      <c r="CNE646" s="22"/>
      <c r="CNF646" s="22"/>
      <c r="CNG646" s="22"/>
      <c r="CNH646" s="22"/>
      <c r="CNI646" s="22"/>
      <c r="CNJ646" s="22"/>
      <c r="CNK646" s="22"/>
      <c r="CNL646" s="22"/>
      <c r="CNM646" s="22"/>
      <c r="CNN646" s="22"/>
      <c r="CNO646" s="22"/>
      <c r="CNP646" s="22"/>
      <c r="CNQ646" s="22"/>
      <c r="CNR646" s="22"/>
      <c r="CNS646" s="22"/>
      <c r="CNT646" s="22"/>
      <c r="CNU646" s="22"/>
      <c r="CNV646" s="22"/>
      <c r="CNW646" s="22"/>
      <c r="CNX646" s="22"/>
      <c r="CNY646" s="22"/>
      <c r="CNZ646" s="22"/>
      <c r="COA646" s="22"/>
      <c r="COB646" s="22"/>
      <c r="COC646" s="22"/>
      <c r="COD646" s="22"/>
      <c r="COE646" s="22"/>
      <c r="COF646" s="22"/>
      <c r="COG646" s="22"/>
      <c r="COH646" s="22"/>
      <c r="COI646" s="22"/>
      <c r="COJ646" s="22"/>
      <c r="COK646" s="22"/>
      <c r="COL646" s="22"/>
      <c r="COM646" s="22"/>
      <c r="CON646" s="22"/>
      <c r="COO646" s="22"/>
      <c r="COP646" s="22"/>
      <c r="COQ646" s="22"/>
      <c r="COR646" s="22"/>
      <c r="COS646" s="22"/>
      <c r="COT646" s="22"/>
      <c r="COU646" s="22"/>
      <c r="COV646" s="22"/>
      <c r="COW646" s="22"/>
      <c r="COX646" s="22"/>
      <c r="COY646" s="22"/>
      <c r="COZ646" s="22"/>
      <c r="CPA646" s="22"/>
      <c r="CPB646" s="22"/>
      <c r="CPC646" s="22"/>
      <c r="CPD646" s="22"/>
      <c r="CPE646" s="22"/>
      <c r="CPF646" s="22"/>
      <c r="CPG646" s="22"/>
      <c r="CPH646" s="22"/>
      <c r="CPI646" s="22"/>
      <c r="CPJ646" s="22"/>
      <c r="CPK646" s="22"/>
      <c r="CPL646" s="22"/>
      <c r="CPM646" s="22"/>
      <c r="CPN646" s="22"/>
      <c r="CPO646" s="22"/>
      <c r="CPP646" s="22"/>
      <c r="CPQ646" s="22"/>
      <c r="CPR646" s="22"/>
      <c r="CPS646" s="22"/>
      <c r="CPT646" s="22"/>
      <c r="CPU646" s="22"/>
      <c r="CPV646" s="22"/>
      <c r="CPW646" s="22"/>
      <c r="CPX646" s="22"/>
      <c r="CPY646" s="22"/>
      <c r="CPZ646" s="22"/>
      <c r="CQA646" s="22"/>
      <c r="CQB646" s="22"/>
      <c r="CQC646" s="22"/>
      <c r="CQD646" s="22"/>
      <c r="CQE646" s="22"/>
      <c r="CQF646" s="22"/>
      <c r="CQG646" s="22"/>
      <c r="CQH646" s="22"/>
      <c r="CQI646" s="22"/>
      <c r="CQJ646" s="22"/>
      <c r="CQK646" s="22"/>
      <c r="CQL646" s="22"/>
      <c r="CQM646" s="22"/>
      <c r="CQN646" s="22"/>
      <c r="CQO646" s="22"/>
      <c r="CQP646" s="22"/>
      <c r="CQQ646" s="22"/>
      <c r="CQR646" s="22"/>
      <c r="CQS646" s="22"/>
      <c r="CQT646" s="22"/>
      <c r="CQU646" s="22"/>
      <c r="CQV646" s="22"/>
      <c r="CQW646" s="22"/>
      <c r="CQX646" s="22"/>
      <c r="CQY646" s="22"/>
      <c r="CQZ646" s="22"/>
      <c r="CRA646" s="22"/>
      <c r="CRB646" s="22"/>
      <c r="CRC646" s="22"/>
      <c r="CRD646" s="22"/>
      <c r="CRE646" s="22"/>
      <c r="CRF646" s="22"/>
      <c r="CRG646" s="22"/>
      <c r="CRH646" s="22"/>
      <c r="CRI646" s="22"/>
      <c r="CRJ646" s="22"/>
      <c r="CRK646" s="22"/>
      <c r="CRL646" s="22"/>
      <c r="CRM646" s="22"/>
      <c r="CRN646" s="22"/>
      <c r="CRO646" s="22"/>
      <c r="CRP646" s="22"/>
      <c r="CRQ646" s="22"/>
      <c r="CRR646" s="22"/>
      <c r="CRS646" s="22"/>
      <c r="CRT646" s="22"/>
      <c r="CRU646" s="22"/>
      <c r="CRV646" s="22"/>
      <c r="CRW646" s="22"/>
      <c r="CRX646" s="22"/>
      <c r="CRY646" s="22"/>
      <c r="CRZ646" s="22"/>
      <c r="CSA646" s="22"/>
      <c r="CSB646" s="22"/>
      <c r="CSC646" s="22"/>
      <c r="CSD646" s="22"/>
      <c r="CSE646" s="22"/>
      <c r="CSF646" s="22"/>
      <c r="CSG646" s="22"/>
      <c r="CSH646" s="22"/>
      <c r="CSI646" s="22"/>
      <c r="CSJ646" s="22"/>
      <c r="CSK646" s="22"/>
      <c r="CSL646" s="22"/>
      <c r="CSM646" s="22"/>
      <c r="CSN646" s="22"/>
      <c r="CSO646" s="22"/>
      <c r="CSP646" s="22"/>
      <c r="CSQ646" s="22"/>
      <c r="CSR646" s="22"/>
      <c r="CSS646" s="22"/>
      <c r="CST646" s="22"/>
      <c r="CSU646" s="22"/>
      <c r="CSV646" s="22"/>
      <c r="CSW646" s="22"/>
      <c r="CSX646" s="22"/>
      <c r="CSY646" s="22"/>
      <c r="CSZ646" s="22"/>
      <c r="CTA646" s="22"/>
      <c r="CTB646" s="22"/>
      <c r="CTC646" s="22"/>
      <c r="CTD646" s="22"/>
      <c r="CTE646" s="22"/>
      <c r="CTF646" s="22"/>
      <c r="CTG646" s="22"/>
      <c r="CTH646" s="22"/>
      <c r="CTI646" s="22"/>
      <c r="CTJ646" s="22"/>
      <c r="CTK646" s="22"/>
      <c r="CTL646" s="22"/>
      <c r="CTM646" s="22"/>
      <c r="CTN646" s="22"/>
      <c r="CTO646" s="22"/>
      <c r="CTP646" s="22"/>
      <c r="CTQ646" s="22"/>
      <c r="CTR646" s="22"/>
      <c r="CTS646" s="22"/>
      <c r="CTT646" s="22"/>
      <c r="CTU646" s="22"/>
      <c r="CTV646" s="22"/>
      <c r="CTW646" s="22"/>
      <c r="CTX646" s="22"/>
      <c r="CTY646" s="22"/>
      <c r="CTZ646" s="22"/>
      <c r="CUA646" s="22"/>
      <c r="CUB646" s="22"/>
      <c r="CUC646" s="22"/>
      <c r="CUD646" s="22"/>
      <c r="CUE646" s="22"/>
      <c r="CUF646" s="22"/>
      <c r="CUG646" s="22"/>
      <c r="CUH646" s="22"/>
      <c r="CUI646" s="22"/>
      <c r="CUJ646" s="22"/>
      <c r="CUK646" s="22"/>
      <c r="CUL646" s="22"/>
      <c r="CUM646" s="22"/>
      <c r="CUN646" s="22"/>
      <c r="CUO646" s="22"/>
      <c r="CUP646" s="22"/>
      <c r="CUQ646" s="22"/>
      <c r="CUR646" s="22"/>
      <c r="CUS646" s="22"/>
      <c r="CUT646" s="22"/>
      <c r="CUU646" s="22"/>
      <c r="CUV646" s="22"/>
      <c r="CUW646" s="22"/>
      <c r="CUX646" s="22"/>
      <c r="CUY646" s="22"/>
      <c r="CUZ646" s="22"/>
      <c r="CVA646" s="22"/>
      <c r="CVB646" s="22"/>
      <c r="CVC646" s="22"/>
      <c r="CVD646" s="22"/>
      <c r="CVE646" s="22"/>
      <c r="CVF646" s="22"/>
      <c r="CVG646" s="22"/>
      <c r="CVH646" s="22"/>
      <c r="CVI646" s="22"/>
      <c r="CVJ646" s="22"/>
      <c r="CVK646" s="22"/>
      <c r="CVL646" s="22"/>
      <c r="CVM646" s="22"/>
      <c r="CVN646" s="22"/>
      <c r="CVO646" s="22"/>
      <c r="CVP646" s="22"/>
      <c r="CVQ646" s="22"/>
      <c r="CVR646" s="22"/>
      <c r="CVS646" s="22"/>
      <c r="CVT646" s="22"/>
      <c r="CVU646" s="22"/>
      <c r="CVV646" s="22"/>
      <c r="CVW646" s="22"/>
      <c r="CVX646" s="22"/>
      <c r="CVY646" s="22"/>
      <c r="CVZ646" s="22"/>
      <c r="CWA646" s="22"/>
      <c r="CWB646" s="22"/>
      <c r="CWC646" s="22"/>
      <c r="CWD646" s="22"/>
      <c r="CWE646" s="22"/>
      <c r="CWF646" s="22"/>
      <c r="CWG646" s="22"/>
      <c r="CWH646" s="22"/>
      <c r="CWI646" s="22"/>
      <c r="CWJ646" s="22"/>
      <c r="CWK646" s="22"/>
      <c r="CWL646" s="22"/>
      <c r="CWM646" s="22"/>
      <c r="CWN646" s="22"/>
      <c r="CWO646" s="22"/>
      <c r="CWP646" s="22"/>
      <c r="CWQ646" s="22"/>
      <c r="CWR646" s="22"/>
      <c r="CWS646" s="22"/>
      <c r="CWT646" s="22"/>
      <c r="CWU646" s="22"/>
      <c r="CWV646" s="22"/>
      <c r="CWW646" s="22"/>
      <c r="CWX646" s="22"/>
      <c r="CWY646" s="22"/>
      <c r="CWZ646" s="22"/>
      <c r="CXA646" s="22"/>
      <c r="CXB646" s="22"/>
      <c r="CXC646" s="22"/>
      <c r="CXD646" s="22"/>
      <c r="CXE646" s="22"/>
      <c r="CXF646" s="22"/>
      <c r="CXG646" s="22"/>
      <c r="CXH646" s="22"/>
      <c r="CXI646" s="22"/>
      <c r="CXJ646" s="22"/>
      <c r="CXK646" s="22"/>
      <c r="CXL646" s="22"/>
      <c r="CXM646" s="22"/>
      <c r="CXN646" s="22"/>
      <c r="CXO646" s="22"/>
      <c r="CXP646" s="22"/>
      <c r="CXQ646" s="22"/>
      <c r="CXR646" s="22"/>
      <c r="CXS646" s="22"/>
      <c r="CXT646" s="22"/>
      <c r="CXU646" s="22"/>
      <c r="CXV646" s="22"/>
      <c r="CXW646" s="22"/>
      <c r="CXX646" s="22"/>
      <c r="CXY646" s="22"/>
      <c r="CXZ646" s="22"/>
      <c r="CYA646" s="22"/>
      <c r="CYB646" s="22"/>
      <c r="CYC646" s="22"/>
      <c r="CYD646" s="22"/>
      <c r="CYE646" s="22"/>
      <c r="CYF646" s="22"/>
      <c r="CYG646" s="22"/>
      <c r="CYH646" s="22"/>
      <c r="CYI646" s="22"/>
      <c r="CYJ646" s="22"/>
      <c r="CYK646" s="22"/>
      <c r="CYL646" s="22"/>
      <c r="CYM646" s="22"/>
      <c r="CYN646" s="22"/>
      <c r="CYO646" s="22"/>
      <c r="CYP646" s="22"/>
      <c r="CYQ646" s="22"/>
      <c r="CYR646" s="22"/>
      <c r="CYS646" s="22"/>
      <c r="CYT646" s="22"/>
      <c r="CYU646" s="22"/>
      <c r="CYV646" s="22"/>
      <c r="CYW646" s="22"/>
      <c r="CYX646" s="22"/>
      <c r="CYY646" s="22"/>
      <c r="CYZ646" s="22"/>
      <c r="CZA646" s="22"/>
      <c r="CZB646" s="22"/>
      <c r="CZC646" s="22"/>
      <c r="CZD646" s="22"/>
      <c r="CZE646" s="22"/>
      <c r="CZF646" s="22"/>
      <c r="CZG646" s="22"/>
      <c r="CZH646" s="22"/>
      <c r="CZI646" s="22"/>
      <c r="CZJ646" s="22"/>
      <c r="CZK646" s="22"/>
      <c r="CZL646" s="22"/>
      <c r="CZM646" s="22"/>
      <c r="CZN646" s="22"/>
      <c r="CZO646" s="22"/>
      <c r="CZP646" s="22"/>
      <c r="CZQ646" s="22"/>
      <c r="CZR646" s="22"/>
      <c r="CZS646" s="22"/>
      <c r="CZT646" s="22"/>
      <c r="CZU646" s="22"/>
      <c r="CZV646" s="22"/>
      <c r="CZW646" s="22"/>
      <c r="CZX646" s="22"/>
      <c r="CZY646" s="22"/>
      <c r="CZZ646" s="22"/>
      <c r="DAA646" s="22"/>
      <c r="DAB646" s="22"/>
      <c r="DAC646" s="22"/>
      <c r="DAD646" s="22"/>
      <c r="DAE646" s="22"/>
      <c r="DAF646" s="22"/>
      <c r="DAG646" s="22"/>
      <c r="DAH646" s="22"/>
      <c r="DAI646" s="22"/>
      <c r="DAJ646" s="22"/>
      <c r="DAK646" s="22"/>
      <c r="DAL646" s="22"/>
      <c r="DAM646" s="22"/>
      <c r="DAN646" s="22"/>
      <c r="DAO646" s="22"/>
      <c r="DAP646" s="22"/>
      <c r="DAQ646" s="22"/>
      <c r="DAR646" s="22"/>
      <c r="DAS646" s="22"/>
      <c r="DAT646" s="22"/>
      <c r="DAU646" s="22"/>
      <c r="DAV646" s="22"/>
      <c r="DAW646" s="22"/>
      <c r="DAX646" s="22"/>
      <c r="DAY646" s="22"/>
      <c r="DAZ646" s="22"/>
      <c r="DBA646" s="22"/>
      <c r="DBB646" s="22"/>
      <c r="DBC646" s="22"/>
      <c r="DBD646" s="22"/>
      <c r="DBE646" s="22"/>
      <c r="DBF646" s="22"/>
      <c r="DBG646" s="22"/>
      <c r="DBH646" s="22"/>
      <c r="DBI646" s="22"/>
      <c r="DBJ646" s="22"/>
      <c r="DBK646" s="22"/>
      <c r="DBL646" s="22"/>
      <c r="DBM646" s="22"/>
      <c r="DBN646" s="22"/>
      <c r="DBO646" s="22"/>
      <c r="DBP646" s="22"/>
      <c r="DBQ646" s="22"/>
      <c r="DBR646" s="22"/>
      <c r="DBS646" s="22"/>
      <c r="DBT646" s="22"/>
      <c r="DBU646" s="22"/>
      <c r="DBV646" s="22"/>
      <c r="DBW646" s="22"/>
      <c r="DBX646" s="22"/>
      <c r="DBY646" s="22"/>
      <c r="DBZ646" s="22"/>
      <c r="DCA646" s="22"/>
      <c r="DCB646" s="22"/>
      <c r="DCC646" s="22"/>
      <c r="DCD646" s="22"/>
      <c r="DCE646" s="22"/>
      <c r="DCF646" s="22"/>
      <c r="DCG646" s="22"/>
      <c r="DCH646" s="22"/>
      <c r="DCI646" s="22"/>
      <c r="DCJ646" s="22"/>
      <c r="DCK646" s="22"/>
      <c r="DCL646" s="22"/>
      <c r="DCM646" s="22"/>
      <c r="DCN646" s="22"/>
      <c r="DCO646" s="22"/>
      <c r="DCP646" s="22"/>
      <c r="DCQ646" s="22"/>
      <c r="DCR646" s="22"/>
      <c r="DCS646" s="22"/>
      <c r="DCT646" s="22"/>
      <c r="DCU646" s="22"/>
      <c r="DCV646" s="22"/>
      <c r="DCW646" s="22"/>
      <c r="DCX646" s="22"/>
      <c r="DCY646" s="22"/>
      <c r="DCZ646" s="22"/>
      <c r="DDA646" s="22"/>
      <c r="DDB646" s="22"/>
      <c r="DDC646" s="22"/>
      <c r="DDD646" s="22"/>
      <c r="DDE646" s="22"/>
      <c r="DDF646" s="22"/>
      <c r="DDG646" s="22"/>
      <c r="DDH646" s="22"/>
      <c r="DDI646" s="22"/>
      <c r="DDJ646" s="22"/>
      <c r="DDK646" s="22"/>
      <c r="DDL646" s="22"/>
      <c r="DDM646" s="22"/>
      <c r="DDN646" s="22"/>
      <c r="DDO646" s="22"/>
      <c r="DDP646" s="22"/>
      <c r="DDQ646" s="22"/>
      <c r="DDR646" s="22"/>
      <c r="DDS646" s="22"/>
      <c r="DDT646" s="22"/>
      <c r="DDU646" s="22"/>
      <c r="DDV646" s="22"/>
      <c r="DDW646" s="22"/>
      <c r="DDX646" s="22"/>
      <c r="DDY646" s="22"/>
      <c r="DDZ646" s="22"/>
      <c r="DEA646" s="22"/>
      <c r="DEB646" s="22"/>
      <c r="DEC646" s="22"/>
      <c r="DED646" s="22"/>
      <c r="DEE646" s="22"/>
      <c r="DEF646" s="22"/>
      <c r="DEG646" s="22"/>
      <c r="DEH646" s="22"/>
      <c r="DEI646" s="22"/>
      <c r="DEJ646" s="22"/>
      <c r="DEK646" s="22"/>
      <c r="DEL646" s="22"/>
      <c r="DEM646" s="22"/>
      <c r="DEN646" s="22"/>
      <c r="DEO646" s="22"/>
      <c r="DEP646" s="22"/>
      <c r="DEQ646" s="22"/>
      <c r="DER646" s="22"/>
      <c r="DES646" s="22"/>
      <c r="DET646" s="22"/>
      <c r="DEU646" s="22"/>
      <c r="DEV646" s="22"/>
      <c r="DEW646" s="22"/>
      <c r="DEX646" s="22"/>
      <c r="DEY646" s="22"/>
      <c r="DEZ646" s="22"/>
      <c r="DFA646" s="22"/>
      <c r="DFB646" s="22"/>
      <c r="DFC646" s="22"/>
      <c r="DFD646" s="22"/>
      <c r="DFE646" s="22"/>
      <c r="DFF646" s="22"/>
      <c r="DFG646" s="22"/>
      <c r="DFH646" s="22"/>
      <c r="DFI646" s="22"/>
      <c r="DFJ646" s="22"/>
      <c r="DFK646" s="22"/>
      <c r="DFL646" s="22"/>
      <c r="DFM646" s="22"/>
      <c r="DFN646" s="22"/>
      <c r="DFO646" s="22"/>
      <c r="DFP646" s="22"/>
      <c r="DFQ646" s="22"/>
      <c r="DFR646" s="22"/>
      <c r="DFS646" s="22"/>
      <c r="DFT646" s="22"/>
      <c r="DFU646" s="22"/>
      <c r="DFV646" s="22"/>
      <c r="DFW646" s="22"/>
      <c r="DFX646" s="22"/>
      <c r="DFY646" s="22"/>
      <c r="DFZ646" s="22"/>
      <c r="DGA646" s="22"/>
      <c r="DGB646" s="22"/>
      <c r="DGC646" s="22"/>
      <c r="DGD646" s="22"/>
      <c r="DGE646" s="22"/>
      <c r="DGF646" s="22"/>
      <c r="DGG646" s="22"/>
      <c r="DGH646" s="22"/>
      <c r="DGI646" s="22"/>
      <c r="DGJ646" s="22"/>
      <c r="DGK646" s="22"/>
      <c r="DGL646" s="22"/>
      <c r="DGM646" s="22"/>
      <c r="DGN646" s="22"/>
      <c r="DGO646" s="22"/>
      <c r="DGP646" s="22"/>
      <c r="DGQ646" s="22"/>
      <c r="DGR646" s="22"/>
      <c r="DGS646" s="22"/>
      <c r="DGT646" s="22"/>
      <c r="DGU646" s="22"/>
      <c r="DGV646" s="22"/>
      <c r="DGW646" s="22"/>
      <c r="DGX646" s="22"/>
      <c r="DGY646" s="22"/>
      <c r="DGZ646" s="22"/>
      <c r="DHA646" s="22"/>
      <c r="DHB646" s="22"/>
      <c r="DHC646" s="22"/>
      <c r="DHD646" s="22"/>
      <c r="DHE646" s="22"/>
      <c r="DHF646" s="22"/>
      <c r="DHG646" s="22"/>
      <c r="DHH646" s="22"/>
      <c r="DHI646" s="22"/>
      <c r="DHJ646" s="22"/>
      <c r="DHK646" s="22"/>
      <c r="DHL646" s="22"/>
      <c r="DHM646" s="22"/>
      <c r="DHN646" s="22"/>
      <c r="DHO646" s="22"/>
      <c r="DHP646" s="22"/>
      <c r="DHQ646" s="22"/>
      <c r="DHR646" s="22"/>
      <c r="DHS646" s="22"/>
      <c r="DHT646" s="22"/>
      <c r="DHU646" s="22"/>
      <c r="DHV646" s="22"/>
      <c r="DHW646" s="22"/>
      <c r="DHX646" s="22"/>
      <c r="DHY646" s="22"/>
      <c r="DHZ646" s="22"/>
      <c r="DIA646" s="22"/>
      <c r="DIB646" s="22"/>
      <c r="DIC646" s="22"/>
      <c r="DID646" s="22"/>
      <c r="DIE646" s="22"/>
      <c r="DIF646" s="22"/>
      <c r="DIG646" s="22"/>
      <c r="DIH646" s="22"/>
      <c r="DII646" s="22"/>
      <c r="DIJ646" s="22"/>
      <c r="DIK646" s="22"/>
      <c r="DIL646" s="22"/>
      <c r="DIM646" s="22"/>
      <c r="DIN646" s="22"/>
      <c r="DIO646" s="22"/>
      <c r="DIP646" s="22"/>
      <c r="DIQ646" s="22"/>
      <c r="DIR646" s="22"/>
      <c r="DIS646" s="22"/>
      <c r="DIT646" s="22"/>
      <c r="DIU646" s="22"/>
      <c r="DIV646" s="22"/>
      <c r="DIW646" s="22"/>
      <c r="DIX646" s="22"/>
      <c r="DIY646" s="22"/>
      <c r="DIZ646" s="22"/>
      <c r="DJA646" s="22"/>
      <c r="DJB646" s="22"/>
      <c r="DJC646" s="22"/>
      <c r="DJD646" s="22"/>
      <c r="DJE646" s="22"/>
      <c r="DJF646" s="22"/>
      <c r="DJG646" s="22"/>
      <c r="DJH646" s="22"/>
      <c r="DJI646" s="22"/>
      <c r="DJJ646" s="22"/>
      <c r="DJK646" s="22"/>
      <c r="DJL646" s="22"/>
      <c r="DJM646" s="22"/>
      <c r="DJN646" s="22"/>
      <c r="DJO646" s="22"/>
      <c r="DJP646" s="22"/>
      <c r="DJQ646" s="22"/>
      <c r="DJR646" s="22"/>
      <c r="DJS646" s="22"/>
      <c r="DJT646" s="22"/>
      <c r="DJU646" s="22"/>
      <c r="DJV646" s="22"/>
      <c r="DJW646" s="22"/>
      <c r="DJX646" s="22"/>
      <c r="DJY646" s="22"/>
      <c r="DJZ646" s="22"/>
      <c r="DKA646" s="22"/>
      <c r="DKB646" s="22"/>
      <c r="DKC646" s="22"/>
      <c r="DKD646" s="22"/>
      <c r="DKE646" s="22"/>
      <c r="DKF646" s="22"/>
      <c r="DKG646" s="22"/>
      <c r="DKH646" s="22"/>
      <c r="DKI646" s="22"/>
      <c r="DKJ646" s="22"/>
      <c r="DKK646" s="22"/>
      <c r="DKL646" s="22"/>
      <c r="DKM646" s="22"/>
      <c r="DKN646" s="22"/>
      <c r="DKO646" s="22"/>
      <c r="DKP646" s="22"/>
      <c r="DKQ646" s="22"/>
      <c r="DKR646" s="22"/>
      <c r="DKS646" s="22"/>
      <c r="DKT646" s="22"/>
      <c r="DKU646" s="22"/>
      <c r="DKV646" s="22"/>
      <c r="DKW646" s="22"/>
      <c r="DKX646" s="22"/>
      <c r="DKY646" s="22"/>
      <c r="DKZ646" s="22"/>
      <c r="DLA646" s="22"/>
      <c r="DLB646" s="22"/>
      <c r="DLC646" s="22"/>
      <c r="DLD646" s="22"/>
      <c r="DLE646" s="22"/>
      <c r="DLF646" s="22"/>
      <c r="DLG646" s="22"/>
      <c r="DLH646" s="22"/>
      <c r="DLI646" s="22"/>
      <c r="DLJ646" s="22"/>
      <c r="DLK646" s="22"/>
      <c r="DLL646" s="22"/>
      <c r="DLM646" s="22"/>
      <c r="DLN646" s="22"/>
      <c r="DLO646" s="22"/>
      <c r="DLP646" s="22"/>
      <c r="DLQ646" s="22"/>
      <c r="DLR646" s="22"/>
      <c r="DLS646" s="22"/>
      <c r="DLT646" s="22"/>
      <c r="DLU646" s="22"/>
      <c r="DLV646" s="22"/>
      <c r="DLW646" s="22"/>
      <c r="DLX646" s="22"/>
      <c r="DLY646" s="22"/>
      <c r="DLZ646" s="22"/>
      <c r="DMA646" s="22"/>
      <c r="DMB646" s="22"/>
      <c r="DMC646" s="22"/>
      <c r="DMD646" s="22"/>
      <c r="DME646" s="22"/>
      <c r="DMF646" s="22"/>
      <c r="DMG646" s="22"/>
      <c r="DMH646" s="22"/>
      <c r="DMI646" s="22"/>
      <c r="DMJ646" s="22"/>
      <c r="DMK646" s="22"/>
      <c r="DML646" s="22"/>
      <c r="DMM646" s="22"/>
      <c r="DMN646" s="22"/>
      <c r="DMO646" s="22"/>
      <c r="DMP646" s="22"/>
      <c r="DMQ646" s="22"/>
      <c r="DMR646" s="22"/>
      <c r="DMS646" s="22"/>
      <c r="DMT646" s="22"/>
      <c r="DMU646" s="22"/>
      <c r="DMV646" s="22"/>
      <c r="DMW646" s="22"/>
      <c r="DMX646" s="22"/>
      <c r="DMY646" s="22"/>
      <c r="DMZ646" s="22"/>
      <c r="DNA646" s="22"/>
      <c r="DNB646" s="22"/>
      <c r="DNC646" s="22"/>
      <c r="DND646" s="22"/>
      <c r="DNE646" s="22"/>
      <c r="DNF646" s="22"/>
      <c r="DNG646" s="22"/>
      <c r="DNH646" s="22"/>
      <c r="DNI646" s="22"/>
      <c r="DNJ646" s="22"/>
      <c r="DNK646" s="22"/>
      <c r="DNL646" s="22"/>
      <c r="DNM646" s="22"/>
      <c r="DNN646" s="22"/>
      <c r="DNO646" s="22"/>
      <c r="DNP646" s="22"/>
      <c r="DNQ646" s="22"/>
      <c r="DNR646" s="22"/>
      <c r="DNS646" s="22"/>
      <c r="DNT646" s="22"/>
      <c r="DNU646" s="22"/>
      <c r="DNV646" s="22"/>
      <c r="DNW646" s="22"/>
      <c r="DNX646" s="22"/>
      <c r="DNY646" s="22"/>
      <c r="DNZ646" s="22"/>
      <c r="DOA646" s="22"/>
      <c r="DOB646" s="22"/>
      <c r="DOC646" s="22"/>
      <c r="DOD646" s="22"/>
      <c r="DOE646" s="22"/>
      <c r="DOF646" s="22"/>
      <c r="DOG646" s="22"/>
      <c r="DOH646" s="22"/>
      <c r="DOI646" s="22"/>
      <c r="DOJ646" s="22"/>
      <c r="DOK646" s="22"/>
      <c r="DOL646" s="22"/>
      <c r="DOM646" s="22"/>
      <c r="DON646" s="22"/>
      <c r="DOO646" s="22"/>
      <c r="DOP646" s="22"/>
      <c r="DOQ646" s="22"/>
      <c r="DOR646" s="22"/>
      <c r="DOS646" s="22"/>
      <c r="DOT646" s="22"/>
      <c r="DOU646" s="22"/>
      <c r="DOV646" s="22"/>
      <c r="DOW646" s="22"/>
      <c r="DOX646" s="22"/>
      <c r="DOY646" s="22"/>
      <c r="DOZ646" s="22"/>
      <c r="DPA646" s="22"/>
      <c r="DPB646" s="22"/>
      <c r="DPC646" s="22"/>
      <c r="DPD646" s="22"/>
      <c r="DPE646" s="22"/>
      <c r="DPF646" s="22"/>
      <c r="DPG646" s="22"/>
      <c r="DPH646" s="22"/>
      <c r="DPI646" s="22"/>
      <c r="DPJ646" s="22"/>
      <c r="DPK646" s="22"/>
      <c r="DPL646" s="22"/>
      <c r="DPM646" s="22"/>
      <c r="DPN646" s="22"/>
      <c r="DPO646" s="22"/>
      <c r="DPP646" s="22"/>
      <c r="DPQ646" s="22"/>
      <c r="DPR646" s="22"/>
      <c r="DPS646" s="22"/>
      <c r="DPT646" s="22"/>
      <c r="DPU646" s="22"/>
      <c r="DPV646" s="22"/>
      <c r="DPW646" s="22"/>
      <c r="DPX646" s="22"/>
      <c r="DPY646" s="22"/>
      <c r="DPZ646" s="22"/>
      <c r="DQA646" s="22"/>
      <c r="DQB646" s="22"/>
      <c r="DQC646" s="22"/>
      <c r="DQD646" s="22"/>
      <c r="DQE646" s="22"/>
      <c r="DQF646" s="22"/>
      <c r="DQG646" s="22"/>
      <c r="DQH646" s="22"/>
      <c r="DQI646" s="22"/>
      <c r="DQJ646" s="22"/>
      <c r="DQK646" s="22"/>
      <c r="DQL646" s="22"/>
      <c r="DQM646" s="22"/>
      <c r="DQN646" s="22"/>
      <c r="DQO646" s="22"/>
      <c r="DQP646" s="22"/>
      <c r="DQQ646" s="22"/>
      <c r="DQR646" s="22"/>
      <c r="DQS646" s="22"/>
      <c r="DQT646" s="22"/>
      <c r="DQU646" s="22"/>
      <c r="DQV646" s="22"/>
      <c r="DQW646" s="22"/>
      <c r="DQX646" s="22"/>
      <c r="DQY646" s="22"/>
      <c r="DQZ646" s="22"/>
      <c r="DRA646" s="22"/>
      <c r="DRB646" s="22"/>
      <c r="DRC646" s="22"/>
      <c r="DRD646" s="22"/>
      <c r="DRE646" s="22"/>
      <c r="DRF646" s="22"/>
      <c r="DRG646" s="22"/>
      <c r="DRH646" s="22"/>
      <c r="DRI646" s="22"/>
      <c r="DRJ646" s="22"/>
      <c r="DRK646" s="22"/>
      <c r="DRL646" s="22"/>
      <c r="DRM646" s="22"/>
      <c r="DRN646" s="22"/>
      <c r="DRO646" s="22"/>
      <c r="DRP646" s="22"/>
      <c r="DRQ646" s="22"/>
      <c r="DRR646" s="22"/>
      <c r="DRS646" s="22"/>
      <c r="DRT646" s="22"/>
      <c r="DRU646" s="22"/>
      <c r="DRV646" s="22"/>
      <c r="DRW646" s="22"/>
      <c r="DRX646" s="22"/>
      <c r="DRY646" s="22"/>
      <c r="DRZ646" s="22"/>
      <c r="DSA646" s="22"/>
      <c r="DSB646" s="22"/>
      <c r="DSC646" s="22"/>
      <c r="DSD646" s="22"/>
      <c r="DSE646" s="22"/>
      <c r="DSF646" s="22"/>
      <c r="DSG646" s="22"/>
      <c r="DSH646" s="22"/>
      <c r="DSI646" s="22"/>
      <c r="DSJ646" s="22"/>
      <c r="DSK646" s="22"/>
      <c r="DSL646" s="22"/>
      <c r="DSM646" s="22"/>
      <c r="DSN646" s="22"/>
      <c r="DSO646" s="22"/>
      <c r="DSP646" s="22"/>
      <c r="DSQ646" s="22"/>
      <c r="DSR646" s="22"/>
      <c r="DSS646" s="22"/>
      <c r="DST646" s="22"/>
      <c r="DSU646" s="22"/>
      <c r="DSV646" s="22"/>
      <c r="DSW646" s="22"/>
      <c r="DSX646" s="22"/>
      <c r="DSY646" s="22"/>
      <c r="DSZ646" s="22"/>
      <c r="DTA646" s="22"/>
      <c r="DTB646" s="22"/>
      <c r="DTC646" s="22"/>
      <c r="DTD646" s="22"/>
      <c r="DTE646" s="22"/>
      <c r="DTF646" s="22"/>
      <c r="DTG646" s="22"/>
      <c r="DTH646" s="22"/>
      <c r="DTI646" s="22"/>
      <c r="DTJ646" s="22"/>
      <c r="DTK646" s="22"/>
      <c r="DTL646" s="22"/>
      <c r="DTM646" s="22"/>
      <c r="DTN646" s="22"/>
      <c r="DTO646" s="22"/>
      <c r="DTP646" s="22"/>
      <c r="DTQ646" s="22"/>
      <c r="DTR646" s="22"/>
      <c r="DTS646" s="22"/>
      <c r="DTT646" s="22"/>
      <c r="DTU646" s="22"/>
      <c r="DTV646" s="22"/>
      <c r="DTW646" s="22"/>
      <c r="DTX646" s="22"/>
      <c r="DTY646" s="22"/>
      <c r="DTZ646" s="22"/>
      <c r="DUA646" s="22"/>
      <c r="DUB646" s="22"/>
      <c r="DUC646" s="22"/>
      <c r="DUD646" s="22"/>
      <c r="DUE646" s="22"/>
      <c r="DUF646" s="22"/>
      <c r="DUG646" s="22"/>
      <c r="DUH646" s="22"/>
      <c r="DUI646" s="22"/>
      <c r="DUJ646" s="22"/>
      <c r="DUK646" s="22"/>
      <c r="DUL646" s="22"/>
      <c r="DUM646" s="22"/>
      <c r="DUN646" s="22"/>
      <c r="DUO646" s="22"/>
      <c r="DUP646" s="22"/>
      <c r="DUQ646" s="22"/>
      <c r="DUR646" s="22"/>
      <c r="DUS646" s="22"/>
      <c r="DUT646" s="22"/>
      <c r="DUU646" s="22"/>
      <c r="DUV646" s="22"/>
      <c r="DUW646" s="22"/>
      <c r="DUX646" s="22"/>
      <c r="DUY646" s="22"/>
      <c r="DUZ646" s="22"/>
      <c r="DVA646" s="22"/>
      <c r="DVB646" s="22"/>
      <c r="DVC646" s="22"/>
      <c r="DVD646" s="22"/>
      <c r="DVE646" s="22"/>
      <c r="DVF646" s="22"/>
      <c r="DVG646" s="22"/>
      <c r="DVH646" s="22"/>
      <c r="DVI646" s="22"/>
      <c r="DVJ646" s="22"/>
      <c r="DVK646" s="22"/>
      <c r="DVL646" s="22"/>
      <c r="DVM646" s="22"/>
      <c r="DVN646" s="22"/>
      <c r="DVO646" s="22"/>
      <c r="DVP646" s="22"/>
      <c r="DVQ646" s="22"/>
      <c r="DVR646" s="22"/>
      <c r="DVS646" s="22"/>
      <c r="DVT646" s="22"/>
      <c r="DVU646" s="22"/>
      <c r="DVV646" s="22"/>
      <c r="DVW646" s="22"/>
      <c r="DVX646" s="22"/>
      <c r="DVY646" s="22"/>
      <c r="DVZ646" s="22"/>
      <c r="DWA646" s="22"/>
      <c r="DWB646" s="22"/>
      <c r="DWC646" s="22"/>
      <c r="DWD646" s="22"/>
      <c r="DWE646" s="22"/>
      <c r="DWF646" s="22"/>
      <c r="DWG646" s="22"/>
      <c r="DWH646" s="22"/>
      <c r="DWI646" s="22"/>
      <c r="DWJ646" s="22"/>
      <c r="DWK646" s="22"/>
      <c r="DWL646" s="22"/>
      <c r="DWM646" s="22"/>
      <c r="DWN646" s="22"/>
      <c r="DWO646" s="22"/>
      <c r="DWP646" s="22"/>
      <c r="DWQ646" s="22"/>
      <c r="DWR646" s="22"/>
      <c r="DWS646" s="22"/>
      <c r="DWT646" s="22"/>
      <c r="DWU646" s="22"/>
      <c r="DWV646" s="22"/>
      <c r="DWW646" s="22"/>
      <c r="DWX646" s="22"/>
      <c r="DWY646" s="22"/>
      <c r="DWZ646" s="22"/>
      <c r="DXA646" s="22"/>
      <c r="DXB646" s="22"/>
      <c r="DXC646" s="22"/>
      <c r="DXD646" s="22"/>
      <c r="DXE646" s="22"/>
      <c r="DXF646" s="22"/>
      <c r="DXG646" s="22"/>
      <c r="DXH646" s="22"/>
      <c r="DXI646" s="22"/>
      <c r="DXJ646" s="22"/>
      <c r="DXK646" s="22"/>
      <c r="DXL646" s="22"/>
      <c r="DXM646" s="22"/>
      <c r="DXN646" s="22"/>
      <c r="DXO646" s="22"/>
      <c r="DXP646" s="22"/>
      <c r="DXQ646" s="22"/>
      <c r="DXR646" s="22"/>
      <c r="DXS646" s="22"/>
      <c r="DXT646" s="22"/>
      <c r="DXU646" s="22"/>
      <c r="DXV646" s="22"/>
      <c r="DXW646" s="22"/>
      <c r="DXX646" s="22"/>
      <c r="DXY646" s="22"/>
      <c r="DXZ646" s="22"/>
      <c r="DYA646" s="22"/>
      <c r="DYB646" s="22"/>
      <c r="DYC646" s="22"/>
      <c r="DYD646" s="22"/>
      <c r="DYE646" s="22"/>
      <c r="DYF646" s="22"/>
      <c r="DYG646" s="22"/>
      <c r="DYH646" s="22"/>
      <c r="DYI646" s="22"/>
      <c r="DYJ646" s="22"/>
      <c r="DYK646" s="22"/>
      <c r="DYL646" s="22"/>
      <c r="DYM646" s="22"/>
      <c r="DYN646" s="22"/>
      <c r="DYO646" s="22"/>
      <c r="DYP646" s="22"/>
      <c r="DYQ646" s="22"/>
      <c r="DYR646" s="22"/>
      <c r="DYS646" s="22"/>
      <c r="DYT646" s="22"/>
      <c r="DYU646" s="22"/>
      <c r="DYV646" s="22"/>
      <c r="DYW646" s="22"/>
      <c r="DYX646" s="22"/>
      <c r="DYY646" s="22"/>
      <c r="DYZ646" s="22"/>
      <c r="DZA646" s="22"/>
      <c r="DZB646" s="22"/>
      <c r="DZC646" s="22"/>
      <c r="DZD646" s="22"/>
      <c r="DZE646" s="22"/>
      <c r="DZF646" s="22"/>
      <c r="DZG646" s="22"/>
      <c r="DZH646" s="22"/>
      <c r="DZI646" s="22"/>
      <c r="DZJ646" s="22"/>
      <c r="DZK646" s="22"/>
      <c r="DZL646" s="22"/>
      <c r="DZM646" s="22"/>
      <c r="DZN646" s="22"/>
      <c r="DZO646" s="22"/>
      <c r="DZP646" s="22"/>
      <c r="DZQ646" s="22"/>
      <c r="DZR646" s="22"/>
      <c r="DZS646" s="22"/>
      <c r="DZT646" s="22"/>
      <c r="DZU646" s="22"/>
      <c r="DZV646" s="22"/>
      <c r="DZW646" s="22"/>
      <c r="DZX646" s="22"/>
      <c r="DZY646" s="22"/>
      <c r="DZZ646" s="22"/>
      <c r="EAA646" s="22"/>
      <c r="EAB646" s="22"/>
      <c r="EAC646" s="22"/>
      <c r="EAD646" s="22"/>
      <c r="EAE646" s="22"/>
      <c r="EAF646" s="22"/>
      <c r="EAG646" s="22"/>
      <c r="EAH646" s="22"/>
      <c r="EAI646" s="22"/>
      <c r="EAJ646" s="22"/>
      <c r="EAK646" s="22"/>
      <c r="EAL646" s="22"/>
      <c r="EAM646" s="22"/>
      <c r="EAN646" s="22"/>
      <c r="EAO646" s="22"/>
      <c r="EAP646" s="22"/>
      <c r="EAQ646" s="22"/>
      <c r="EAR646" s="22"/>
      <c r="EAS646" s="22"/>
      <c r="EAT646" s="22"/>
      <c r="EAU646" s="22"/>
      <c r="EAV646" s="22"/>
      <c r="EAW646" s="22"/>
      <c r="EAX646" s="22"/>
      <c r="EAY646" s="22"/>
      <c r="EAZ646" s="22"/>
      <c r="EBA646" s="22"/>
      <c r="EBB646" s="22"/>
      <c r="EBC646" s="22"/>
      <c r="EBD646" s="22"/>
      <c r="EBE646" s="22"/>
      <c r="EBF646" s="22"/>
      <c r="EBG646" s="22"/>
      <c r="EBH646" s="22"/>
      <c r="EBI646" s="22"/>
      <c r="EBJ646" s="22"/>
      <c r="EBK646" s="22"/>
      <c r="EBL646" s="22"/>
      <c r="EBM646" s="22"/>
      <c r="EBN646" s="22"/>
      <c r="EBO646" s="22"/>
      <c r="EBP646" s="22"/>
      <c r="EBQ646" s="22"/>
      <c r="EBR646" s="22"/>
      <c r="EBS646" s="22"/>
      <c r="EBT646" s="22"/>
      <c r="EBU646" s="22"/>
      <c r="EBV646" s="22"/>
      <c r="EBW646" s="22"/>
      <c r="EBX646" s="22"/>
      <c r="EBY646" s="22"/>
      <c r="EBZ646" s="22"/>
      <c r="ECA646" s="22"/>
      <c r="ECB646" s="22"/>
      <c r="ECC646" s="22"/>
      <c r="ECD646" s="22"/>
      <c r="ECE646" s="22"/>
      <c r="ECF646" s="22"/>
      <c r="ECG646" s="22"/>
      <c r="ECH646" s="22"/>
      <c r="ECI646" s="22"/>
      <c r="ECJ646" s="22"/>
      <c r="ECK646" s="22"/>
      <c r="ECL646" s="22"/>
      <c r="ECM646" s="22"/>
      <c r="ECN646" s="22"/>
      <c r="ECO646" s="22"/>
      <c r="ECP646" s="22"/>
      <c r="ECQ646" s="22"/>
      <c r="ECR646" s="22"/>
      <c r="ECS646" s="22"/>
      <c r="ECT646" s="22"/>
      <c r="ECU646" s="22"/>
      <c r="ECV646" s="22"/>
      <c r="ECW646" s="22"/>
      <c r="ECX646" s="22"/>
      <c r="ECY646" s="22"/>
      <c r="ECZ646" s="22"/>
      <c r="EDA646" s="22"/>
      <c r="EDB646" s="22"/>
      <c r="EDC646" s="22"/>
      <c r="EDD646" s="22"/>
      <c r="EDE646" s="22"/>
      <c r="EDF646" s="22"/>
      <c r="EDG646" s="22"/>
      <c r="EDH646" s="22"/>
      <c r="EDI646" s="22"/>
      <c r="EDJ646" s="22"/>
      <c r="EDK646" s="22"/>
      <c r="EDL646" s="22"/>
      <c r="EDM646" s="22"/>
      <c r="EDN646" s="22"/>
      <c r="EDO646" s="22"/>
      <c r="EDP646" s="22"/>
      <c r="EDQ646" s="22"/>
      <c r="EDR646" s="22"/>
      <c r="EDS646" s="22"/>
      <c r="EDT646" s="22"/>
      <c r="EDU646" s="22"/>
      <c r="EDV646" s="22"/>
      <c r="EDW646" s="22"/>
      <c r="EDX646" s="22"/>
      <c r="EDY646" s="22"/>
      <c r="EDZ646" s="22"/>
      <c r="EEA646" s="22"/>
      <c r="EEB646" s="22"/>
      <c r="EEC646" s="22"/>
      <c r="EED646" s="22"/>
      <c r="EEE646" s="22"/>
      <c r="EEF646" s="22"/>
      <c r="EEG646" s="22"/>
      <c r="EEH646" s="22"/>
      <c r="EEI646" s="22"/>
      <c r="EEJ646" s="22"/>
      <c r="EEK646" s="22"/>
      <c r="EEL646" s="22"/>
      <c r="EEM646" s="22"/>
      <c r="EEN646" s="22"/>
      <c r="EEO646" s="22"/>
      <c r="EEP646" s="22"/>
      <c r="EEQ646" s="22"/>
      <c r="EER646" s="22"/>
      <c r="EES646" s="22"/>
      <c r="EET646" s="22"/>
      <c r="EEU646" s="22"/>
      <c r="EEV646" s="22"/>
      <c r="EEW646" s="22"/>
      <c r="EEX646" s="22"/>
      <c r="EEY646" s="22"/>
      <c r="EEZ646" s="22"/>
      <c r="EFA646" s="22"/>
      <c r="EFB646" s="22"/>
      <c r="EFC646" s="22"/>
      <c r="EFD646" s="22"/>
      <c r="EFE646" s="22"/>
      <c r="EFF646" s="22"/>
      <c r="EFG646" s="22"/>
      <c r="EFH646" s="22"/>
      <c r="EFI646" s="22"/>
      <c r="EFJ646" s="22"/>
      <c r="EFK646" s="22"/>
      <c r="EFL646" s="22"/>
      <c r="EFM646" s="22"/>
      <c r="EFN646" s="22"/>
      <c r="EFO646" s="22"/>
      <c r="EFP646" s="22"/>
      <c r="EFQ646" s="22"/>
      <c r="EFR646" s="22"/>
      <c r="EFS646" s="22"/>
      <c r="EFT646" s="22"/>
      <c r="EFU646" s="22"/>
      <c r="EFV646" s="22"/>
      <c r="EFW646" s="22"/>
      <c r="EFX646" s="22"/>
      <c r="EFY646" s="22"/>
      <c r="EFZ646" s="22"/>
      <c r="EGA646" s="22"/>
      <c r="EGB646" s="22"/>
      <c r="EGC646" s="22"/>
      <c r="EGD646" s="22"/>
      <c r="EGE646" s="22"/>
      <c r="EGF646" s="22"/>
      <c r="EGG646" s="22"/>
      <c r="EGH646" s="22"/>
      <c r="EGI646" s="22"/>
      <c r="EGJ646" s="22"/>
      <c r="EGK646" s="22"/>
      <c r="EGL646" s="22"/>
      <c r="EGM646" s="22"/>
      <c r="EGN646" s="22"/>
      <c r="EGO646" s="22"/>
      <c r="EGP646" s="22"/>
      <c r="EGQ646" s="22"/>
      <c r="EGR646" s="22"/>
      <c r="EGS646" s="22"/>
      <c r="EGT646" s="22"/>
      <c r="EGU646" s="22"/>
      <c r="EGV646" s="22"/>
      <c r="EGW646" s="22"/>
      <c r="EGX646" s="22"/>
      <c r="EGY646" s="22"/>
      <c r="EGZ646" s="22"/>
      <c r="EHA646" s="22"/>
      <c r="EHB646" s="22"/>
      <c r="EHC646" s="22"/>
      <c r="EHD646" s="22"/>
      <c r="EHE646" s="22"/>
      <c r="EHF646" s="22"/>
      <c r="EHG646" s="22"/>
      <c r="EHH646" s="22"/>
      <c r="EHI646" s="22"/>
      <c r="EHJ646" s="22"/>
      <c r="EHK646" s="22"/>
      <c r="EHL646" s="22"/>
      <c r="EHM646" s="22"/>
      <c r="EHN646" s="22"/>
      <c r="EHO646" s="22"/>
      <c r="EHP646" s="22"/>
      <c r="EHQ646" s="22"/>
      <c r="EHR646" s="22"/>
      <c r="EHS646" s="22"/>
      <c r="EHT646" s="22"/>
      <c r="EHU646" s="22"/>
      <c r="EHV646" s="22"/>
      <c r="EHW646" s="22"/>
      <c r="EHX646" s="22"/>
      <c r="EHY646" s="22"/>
      <c r="EHZ646" s="22"/>
      <c r="EIA646" s="22"/>
      <c r="EIB646" s="22"/>
      <c r="EIC646" s="22"/>
      <c r="EID646" s="22"/>
      <c r="EIE646" s="22"/>
      <c r="EIF646" s="22"/>
      <c r="EIG646" s="22"/>
      <c r="EIH646" s="22"/>
      <c r="EII646" s="22"/>
      <c r="EIJ646" s="22"/>
      <c r="EIK646" s="22"/>
      <c r="EIL646" s="22"/>
      <c r="EIM646" s="22"/>
      <c r="EIN646" s="22"/>
      <c r="EIO646" s="22"/>
      <c r="EIP646" s="22"/>
      <c r="EIQ646" s="22"/>
      <c r="EIR646" s="22"/>
      <c r="EIS646" s="22"/>
      <c r="EIT646" s="22"/>
      <c r="EIU646" s="22"/>
      <c r="EIV646" s="22"/>
      <c r="EIW646" s="22"/>
      <c r="EIX646" s="22"/>
      <c r="EIY646" s="22"/>
      <c r="EIZ646" s="22"/>
      <c r="EJA646" s="22"/>
      <c r="EJB646" s="22"/>
      <c r="EJC646" s="22"/>
      <c r="EJD646" s="22"/>
      <c r="EJE646" s="22"/>
      <c r="EJF646" s="22"/>
      <c r="EJG646" s="22"/>
      <c r="EJH646" s="22"/>
      <c r="EJI646" s="22"/>
      <c r="EJJ646" s="22"/>
      <c r="EJK646" s="22"/>
      <c r="EJL646" s="22"/>
      <c r="EJM646" s="22"/>
      <c r="EJN646" s="22"/>
      <c r="EJO646" s="22"/>
      <c r="EJP646" s="22"/>
      <c r="EJQ646" s="22"/>
      <c r="EJR646" s="22"/>
      <c r="EJS646" s="22"/>
      <c r="EJT646" s="22"/>
      <c r="EJU646" s="22"/>
      <c r="EJV646" s="22"/>
      <c r="EJW646" s="22"/>
      <c r="EJX646" s="22"/>
      <c r="EJY646" s="22"/>
      <c r="EJZ646" s="22"/>
      <c r="EKA646" s="22"/>
      <c r="EKB646" s="22"/>
      <c r="EKC646" s="22"/>
      <c r="EKD646" s="22"/>
      <c r="EKE646" s="22"/>
      <c r="EKF646" s="22"/>
      <c r="EKG646" s="22"/>
      <c r="EKH646" s="22"/>
      <c r="EKI646" s="22"/>
      <c r="EKJ646" s="22"/>
      <c r="EKK646" s="22"/>
      <c r="EKL646" s="22"/>
      <c r="EKM646" s="22"/>
      <c r="EKN646" s="22"/>
      <c r="EKO646" s="22"/>
      <c r="EKP646" s="22"/>
      <c r="EKQ646" s="22"/>
      <c r="EKR646" s="22"/>
      <c r="EKS646" s="22"/>
      <c r="EKT646" s="22"/>
      <c r="EKU646" s="22"/>
      <c r="EKV646" s="22"/>
      <c r="EKW646" s="22"/>
      <c r="EKX646" s="22"/>
      <c r="EKY646" s="22"/>
      <c r="EKZ646" s="22"/>
      <c r="ELA646" s="22"/>
      <c r="ELB646" s="22"/>
      <c r="ELC646" s="22"/>
      <c r="ELD646" s="22"/>
      <c r="ELE646" s="22"/>
      <c r="ELF646" s="22"/>
      <c r="ELG646" s="22"/>
      <c r="ELH646" s="22"/>
      <c r="ELI646" s="22"/>
      <c r="ELJ646" s="22"/>
      <c r="ELK646" s="22"/>
      <c r="ELL646" s="22"/>
      <c r="ELM646" s="22"/>
      <c r="ELN646" s="22"/>
      <c r="ELO646" s="22"/>
      <c r="ELP646" s="22"/>
      <c r="ELQ646" s="22"/>
      <c r="ELR646" s="22"/>
      <c r="ELS646" s="22"/>
      <c r="ELT646" s="22"/>
      <c r="ELU646" s="22"/>
      <c r="ELV646" s="22"/>
      <c r="ELW646" s="22"/>
      <c r="ELX646" s="22"/>
      <c r="ELY646" s="22"/>
      <c r="ELZ646" s="22"/>
      <c r="EMA646" s="22"/>
      <c r="EMB646" s="22"/>
      <c r="EMC646" s="22"/>
      <c r="EMD646" s="22"/>
      <c r="EME646" s="22"/>
      <c r="EMF646" s="22"/>
      <c r="EMG646" s="22"/>
      <c r="EMH646" s="22"/>
      <c r="EMI646" s="22"/>
      <c r="EMJ646" s="22"/>
      <c r="EMK646" s="22"/>
      <c r="EML646" s="22"/>
      <c r="EMM646" s="22"/>
      <c r="EMN646" s="22"/>
      <c r="EMO646" s="22"/>
      <c r="EMP646" s="22"/>
      <c r="EMQ646" s="22"/>
      <c r="EMR646" s="22"/>
      <c r="EMS646" s="22"/>
      <c r="EMT646" s="22"/>
      <c r="EMU646" s="22"/>
      <c r="EMV646" s="22"/>
      <c r="EMW646" s="22"/>
      <c r="EMX646" s="22"/>
      <c r="EMY646" s="22"/>
      <c r="EMZ646" s="22"/>
      <c r="ENA646" s="22"/>
      <c r="ENB646" s="22"/>
      <c r="ENC646" s="22"/>
      <c r="END646" s="22"/>
      <c r="ENE646" s="22"/>
      <c r="ENF646" s="22"/>
      <c r="ENG646" s="22"/>
      <c r="ENH646" s="22"/>
      <c r="ENI646" s="22"/>
      <c r="ENJ646" s="22"/>
      <c r="ENK646" s="22"/>
      <c r="ENL646" s="22"/>
      <c r="ENM646" s="22"/>
      <c r="ENN646" s="22"/>
      <c r="ENO646" s="22"/>
      <c r="ENP646" s="22"/>
      <c r="ENQ646" s="22"/>
      <c r="ENR646" s="22"/>
      <c r="ENS646" s="22"/>
      <c r="ENT646" s="22"/>
      <c r="ENU646" s="22"/>
      <c r="ENV646" s="22"/>
      <c r="ENW646" s="22"/>
      <c r="ENX646" s="22"/>
      <c r="ENY646" s="22"/>
      <c r="ENZ646" s="22"/>
      <c r="EOA646" s="22"/>
      <c r="EOB646" s="22"/>
      <c r="EOC646" s="22"/>
      <c r="EOD646" s="22"/>
      <c r="EOE646" s="22"/>
      <c r="EOF646" s="22"/>
      <c r="EOG646" s="22"/>
      <c r="EOH646" s="22"/>
      <c r="EOI646" s="22"/>
      <c r="EOJ646" s="22"/>
      <c r="EOK646" s="22"/>
      <c r="EOL646" s="22"/>
      <c r="EOM646" s="22"/>
      <c r="EON646" s="22"/>
      <c r="EOO646" s="22"/>
      <c r="EOP646" s="22"/>
      <c r="EOQ646" s="22"/>
      <c r="EOR646" s="22"/>
      <c r="EOS646" s="22"/>
      <c r="EOT646" s="22"/>
      <c r="EOU646" s="22"/>
      <c r="EOV646" s="22"/>
      <c r="EOW646" s="22"/>
      <c r="EOX646" s="22"/>
      <c r="EOY646" s="22"/>
      <c r="EOZ646" s="22"/>
      <c r="EPA646" s="22"/>
      <c r="EPB646" s="22"/>
      <c r="EPC646" s="22"/>
      <c r="EPD646" s="22"/>
      <c r="EPE646" s="22"/>
      <c r="EPF646" s="22"/>
      <c r="EPG646" s="22"/>
      <c r="EPH646" s="22"/>
      <c r="EPI646" s="22"/>
      <c r="EPJ646" s="22"/>
      <c r="EPK646" s="22"/>
      <c r="EPL646" s="22"/>
      <c r="EPM646" s="22"/>
      <c r="EPN646" s="22"/>
      <c r="EPO646" s="22"/>
      <c r="EPP646" s="22"/>
      <c r="EPQ646" s="22"/>
      <c r="EPR646" s="22"/>
      <c r="EPS646" s="22"/>
      <c r="EPT646" s="22"/>
      <c r="EPU646" s="22"/>
      <c r="EPV646" s="22"/>
      <c r="EPW646" s="22"/>
      <c r="EPX646" s="22"/>
      <c r="EPY646" s="22"/>
      <c r="EPZ646" s="22"/>
      <c r="EQA646" s="22"/>
      <c r="EQB646" s="22"/>
      <c r="EQC646" s="22"/>
      <c r="EQD646" s="22"/>
      <c r="EQE646" s="22"/>
      <c r="EQF646" s="22"/>
      <c r="EQG646" s="22"/>
      <c r="EQH646" s="22"/>
      <c r="EQI646" s="22"/>
      <c r="EQJ646" s="22"/>
      <c r="EQK646" s="22"/>
      <c r="EQL646" s="22"/>
      <c r="EQM646" s="22"/>
      <c r="EQN646" s="22"/>
      <c r="EQO646" s="22"/>
      <c r="EQP646" s="22"/>
      <c r="EQQ646" s="22"/>
      <c r="EQR646" s="22"/>
      <c r="EQS646" s="22"/>
      <c r="EQT646" s="22"/>
      <c r="EQU646" s="22"/>
      <c r="EQV646" s="22"/>
      <c r="EQW646" s="22"/>
      <c r="EQX646" s="22"/>
      <c r="EQY646" s="22"/>
      <c r="EQZ646" s="22"/>
      <c r="ERA646" s="22"/>
      <c r="ERB646" s="22"/>
      <c r="ERC646" s="22"/>
      <c r="ERD646" s="22"/>
      <c r="ERE646" s="22"/>
      <c r="ERF646" s="22"/>
      <c r="ERG646" s="22"/>
      <c r="ERH646" s="22"/>
      <c r="ERI646" s="22"/>
      <c r="ERJ646" s="22"/>
      <c r="ERK646" s="22"/>
      <c r="ERL646" s="22"/>
      <c r="ERM646" s="22"/>
      <c r="ERN646" s="22"/>
      <c r="ERO646" s="22"/>
      <c r="ERP646" s="22"/>
      <c r="ERQ646" s="22"/>
      <c r="ERR646" s="22"/>
      <c r="ERS646" s="22"/>
      <c r="ERT646" s="22"/>
      <c r="ERU646" s="22"/>
      <c r="ERV646" s="22"/>
      <c r="ERW646" s="22"/>
      <c r="ERX646" s="22"/>
      <c r="ERY646" s="22"/>
      <c r="ERZ646" s="22"/>
      <c r="ESA646" s="22"/>
      <c r="ESB646" s="22"/>
      <c r="ESC646" s="22"/>
      <c r="ESD646" s="22"/>
      <c r="ESE646" s="22"/>
      <c r="ESF646" s="22"/>
      <c r="ESG646" s="22"/>
      <c r="ESH646" s="22"/>
      <c r="ESI646" s="22"/>
      <c r="ESJ646" s="22"/>
      <c r="ESK646" s="22"/>
      <c r="ESL646" s="22"/>
      <c r="ESM646" s="22"/>
      <c r="ESN646" s="22"/>
      <c r="ESO646" s="22"/>
      <c r="ESP646" s="22"/>
      <c r="ESQ646" s="22"/>
      <c r="ESR646" s="22"/>
      <c r="ESS646" s="22"/>
      <c r="EST646" s="22"/>
      <c r="ESU646" s="22"/>
      <c r="ESV646" s="22"/>
      <c r="ESW646" s="22"/>
      <c r="ESX646" s="22"/>
      <c r="ESY646" s="22"/>
      <c r="ESZ646" s="22"/>
      <c r="ETA646" s="22"/>
      <c r="ETB646" s="22"/>
      <c r="ETC646" s="22"/>
      <c r="ETD646" s="22"/>
      <c r="ETE646" s="22"/>
      <c r="ETF646" s="22"/>
      <c r="ETG646" s="22"/>
      <c r="ETH646" s="22"/>
      <c r="ETI646" s="22"/>
      <c r="ETJ646" s="22"/>
      <c r="ETK646" s="22"/>
      <c r="ETL646" s="22"/>
      <c r="ETM646" s="22"/>
      <c r="ETN646" s="22"/>
      <c r="ETO646" s="22"/>
      <c r="ETP646" s="22"/>
      <c r="ETQ646" s="22"/>
      <c r="ETR646" s="22"/>
      <c r="ETS646" s="22"/>
      <c r="ETT646" s="22"/>
      <c r="ETU646" s="22"/>
      <c r="ETV646" s="22"/>
      <c r="ETW646" s="22"/>
      <c r="ETX646" s="22"/>
      <c r="ETY646" s="22"/>
      <c r="ETZ646" s="22"/>
      <c r="EUA646" s="22"/>
      <c r="EUB646" s="22"/>
      <c r="EUC646" s="22"/>
      <c r="EUD646" s="22"/>
      <c r="EUE646" s="22"/>
      <c r="EUF646" s="22"/>
      <c r="EUG646" s="22"/>
      <c r="EUH646" s="22"/>
      <c r="EUI646" s="22"/>
      <c r="EUJ646" s="22"/>
      <c r="EUK646" s="22"/>
      <c r="EUL646" s="22"/>
      <c r="EUM646" s="22"/>
      <c r="EUN646" s="22"/>
      <c r="EUO646" s="22"/>
      <c r="EUP646" s="22"/>
      <c r="EUQ646" s="22"/>
      <c r="EUR646" s="22"/>
      <c r="EUS646" s="22"/>
      <c r="EUT646" s="22"/>
      <c r="EUU646" s="22"/>
      <c r="EUV646" s="22"/>
      <c r="EUW646" s="22"/>
      <c r="EUX646" s="22"/>
      <c r="EUY646" s="22"/>
      <c r="EUZ646" s="22"/>
      <c r="EVA646" s="22"/>
      <c r="EVB646" s="22"/>
      <c r="EVC646" s="22"/>
      <c r="EVD646" s="22"/>
      <c r="EVE646" s="22"/>
      <c r="EVF646" s="22"/>
      <c r="EVG646" s="22"/>
      <c r="EVH646" s="22"/>
      <c r="EVI646" s="22"/>
      <c r="EVJ646" s="22"/>
      <c r="EVK646" s="22"/>
      <c r="EVL646" s="22"/>
      <c r="EVM646" s="22"/>
      <c r="EVN646" s="22"/>
      <c r="EVO646" s="22"/>
      <c r="EVP646" s="22"/>
      <c r="EVQ646" s="22"/>
      <c r="EVR646" s="22"/>
      <c r="EVS646" s="22"/>
      <c r="EVT646" s="22"/>
      <c r="EVU646" s="22"/>
      <c r="EVV646" s="22"/>
      <c r="EVW646" s="22"/>
      <c r="EVX646" s="22"/>
      <c r="EVY646" s="22"/>
      <c r="EVZ646" s="22"/>
      <c r="EWA646" s="22"/>
      <c r="EWB646" s="22"/>
      <c r="EWC646" s="22"/>
      <c r="EWD646" s="22"/>
      <c r="EWE646" s="22"/>
      <c r="EWF646" s="22"/>
      <c r="EWG646" s="22"/>
      <c r="EWH646" s="22"/>
      <c r="EWI646" s="22"/>
      <c r="EWJ646" s="22"/>
      <c r="EWK646" s="22"/>
      <c r="EWL646" s="22"/>
      <c r="EWM646" s="22"/>
      <c r="EWN646" s="22"/>
      <c r="EWO646" s="22"/>
      <c r="EWP646" s="22"/>
      <c r="EWQ646" s="22"/>
      <c r="EWR646" s="22"/>
      <c r="EWS646" s="22"/>
      <c r="EWT646" s="22"/>
      <c r="EWU646" s="22"/>
      <c r="EWV646" s="22"/>
      <c r="EWW646" s="22"/>
      <c r="EWX646" s="22"/>
      <c r="EWY646" s="22"/>
      <c r="EWZ646" s="22"/>
      <c r="EXA646" s="22"/>
      <c r="EXB646" s="22"/>
      <c r="EXC646" s="22"/>
      <c r="EXD646" s="22"/>
      <c r="EXE646" s="22"/>
      <c r="EXF646" s="22"/>
      <c r="EXG646" s="22"/>
      <c r="EXH646" s="22"/>
      <c r="EXI646" s="22"/>
      <c r="EXJ646" s="22"/>
      <c r="EXK646" s="22"/>
      <c r="EXL646" s="22"/>
      <c r="EXM646" s="22"/>
      <c r="EXN646" s="22"/>
      <c r="EXO646" s="22"/>
      <c r="EXP646" s="22"/>
      <c r="EXQ646" s="22"/>
      <c r="EXR646" s="22"/>
      <c r="EXS646" s="22"/>
      <c r="EXT646" s="22"/>
      <c r="EXU646" s="22"/>
      <c r="EXV646" s="22"/>
      <c r="EXW646" s="22"/>
      <c r="EXX646" s="22"/>
      <c r="EXY646" s="22"/>
      <c r="EXZ646" s="22"/>
      <c r="EYA646" s="22"/>
      <c r="EYB646" s="22"/>
      <c r="EYC646" s="22"/>
      <c r="EYD646" s="22"/>
      <c r="EYE646" s="22"/>
      <c r="EYF646" s="22"/>
      <c r="EYG646" s="22"/>
      <c r="EYH646" s="22"/>
      <c r="EYI646" s="22"/>
      <c r="EYJ646" s="22"/>
      <c r="EYK646" s="22"/>
      <c r="EYL646" s="22"/>
      <c r="EYM646" s="22"/>
      <c r="EYN646" s="22"/>
      <c r="EYO646" s="22"/>
      <c r="EYP646" s="22"/>
      <c r="EYQ646" s="22"/>
      <c r="EYR646" s="22"/>
      <c r="EYS646" s="22"/>
      <c r="EYT646" s="22"/>
      <c r="EYU646" s="22"/>
      <c r="EYV646" s="22"/>
      <c r="EYW646" s="22"/>
      <c r="EYX646" s="22"/>
      <c r="EYY646" s="22"/>
      <c r="EYZ646" s="22"/>
      <c r="EZA646" s="22"/>
      <c r="EZB646" s="22"/>
      <c r="EZC646" s="22"/>
      <c r="EZD646" s="22"/>
      <c r="EZE646" s="22"/>
      <c r="EZF646" s="22"/>
      <c r="EZG646" s="22"/>
      <c r="EZH646" s="22"/>
      <c r="EZI646" s="22"/>
      <c r="EZJ646" s="22"/>
      <c r="EZK646" s="22"/>
      <c r="EZL646" s="22"/>
      <c r="EZM646" s="22"/>
      <c r="EZN646" s="22"/>
      <c r="EZO646" s="22"/>
      <c r="EZP646" s="22"/>
      <c r="EZQ646" s="22"/>
      <c r="EZR646" s="22"/>
      <c r="EZS646" s="22"/>
      <c r="EZT646" s="22"/>
      <c r="EZU646" s="22"/>
      <c r="EZV646" s="22"/>
      <c r="EZW646" s="22"/>
      <c r="EZX646" s="22"/>
      <c r="EZY646" s="22"/>
      <c r="EZZ646" s="22"/>
      <c r="FAA646" s="22"/>
      <c r="FAB646" s="22"/>
      <c r="FAC646" s="22"/>
      <c r="FAD646" s="22"/>
      <c r="FAE646" s="22"/>
      <c r="FAF646" s="22"/>
      <c r="FAG646" s="22"/>
      <c r="FAH646" s="22"/>
      <c r="FAI646" s="22"/>
      <c r="FAJ646" s="22"/>
      <c r="FAK646" s="22"/>
      <c r="FAL646" s="22"/>
      <c r="FAM646" s="22"/>
      <c r="FAN646" s="22"/>
      <c r="FAO646" s="22"/>
      <c r="FAP646" s="22"/>
      <c r="FAQ646" s="22"/>
      <c r="FAR646" s="22"/>
      <c r="FAS646" s="22"/>
      <c r="FAT646" s="22"/>
      <c r="FAU646" s="22"/>
      <c r="FAV646" s="22"/>
      <c r="FAW646" s="22"/>
      <c r="FAX646" s="22"/>
      <c r="FAY646" s="22"/>
      <c r="FAZ646" s="22"/>
      <c r="FBA646" s="22"/>
      <c r="FBB646" s="22"/>
      <c r="FBC646" s="22"/>
      <c r="FBD646" s="22"/>
      <c r="FBE646" s="22"/>
      <c r="FBF646" s="22"/>
      <c r="FBG646" s="22"/>
      <c r="FBH646" s="22"/>
      <c r="FBI646" s="22"/>
      <c r="FBJ646" s="22"/>
      <c r="FBK646" s="22"/>
      <c r="FBL646" s="22"/>
      <c r="FBM646" s="22"/>
      <c r="FBN646" s="22"/>
      <c r="FBO646" s="22"/>
      <c r="FBP646" s="22"/>
      <c r="FBQ646" s="22"/>
      <c r="FBR646" s="22"/>
      <c r="FBS646" s="22"/>
      <c r="FBT646" s="22"/>
      <c r="FBU646" s="22"/>
      <c r="FBV646" s="22"/>
      <c r="FBW646" s="22"/>
      <c r="FBX646" s="22"/>
      <c r="FBY646" s="22"/>
      <c r="FBZ646" s="22"/>
      <c r="FCA646" s="22"/>
      <c r="FCB646" s="22"/>
      <c r="FCC646" s="22"/>
      <c r="FCD646" s="22"/>
      <c r="FCE646" s="22"/>
      <c r="FCF646" s="22"/>
      <c r="FCG646" s="22"/>
      <c r="FCH646" s="22"/>
      <c r="FCI646" s="22"/>
      <c r="FCJ646" s="22"/>
      <c r="FCK646" s="22"/>
      <c r="FCL646" s="22"/>
      <c r="FCM646" s="22"/>
      <c r="FCN646" s="22"/>
      <c r="FCO646" s="22"/>
      <c r="FCP646" s="22"/>
      <c r="FCQ646" s="22"/>
      <c r="FCR646" s="22"/>
      <c r="FCS646" s="22"/>
      <c r="FCT646" s="22"/>
      <c r="FCU646" s="22"/>
      <c r="FCV646" s="22"/>
      <c r="FCW646" s="22"/>
      <c r="FCX646" s="22"/>
      <c r="FCY646" s="22"/>
      <c r="FCZ646" s="22"/>
      <c r="FDA646" s="22"/>
      <c r="FDB646" s="22"/>
      <c r="FDC646" s="22"/>
      <c r="FDD646" s="22"/>
      <c r="FDE646" s="22"/>
      <c r="FDF646" s="22"/>
      <c r="FDG646" s="22"/>
      <c r="FDH646" s="22"/>
      <c r="FDI646" s="22"/>
      <c r="FDJ646" s="22"/>
      <c r="FDK646" s="22"/>
      <c r="FDL646" s="22"/>
      <c r="FDM646" s="22"/>
      <c r="FDN646" s="22"/>
      <c r="FDO646" s="22"/>
      <c r="FDP646" s="22"/>
      <c r="FDQ646" s="22"/>
      <c r="FDR646" s="22"/>
      <c r="FDS646" s="22"/>
      <c r="FDT646" s="22"/>
      <c r="FDU646" s="22"/>
      <c r="FDV646" s="22"/>
      <c r="FDW646" s="22"/>
      <c r="FDX646" s="22"/>
      <c r="FDY646" s="22"/>
      <c r="FDZ646" s="22"/>
      <c r="FEA646" s="22"/>
      <c r="FEB646" s="22"/>
      <c r="FEC646" s="22"/>
      <c r="FED646" s="22"/>
      <c r="FEE646" s="22"/>
      <c r="FEF646" s="22"/>
      <c r="FEG646" s="22"/>
      <c r="FEH646" s="22"/>
      <c r="FEI646" s="22"/>
      <c r="FEJ646" s="22"/>
      <c r="FEK646" s="22"/>
      <c r="FEL646" s="22"/>
      <c r="FEM646" s="22"/>
      <c r="FEN646" s="22"/>
      <c r="FEO646" s="22"/>
      <c r="FEP646" s="22"/>
      <c r="FEQ646" s="22"/>
      <c r="FER646" s="22"/>
      <c r="FES646" s="22"/>
      <c r="FET646" s="22"/>
      <c r="FEU646" s="22"/>
      <c r="FEV646" s="22"/>
      <c r="FEW646" s="22"/>
      <c r="FEX646" s="22"/>
      <c r="FEY646" s="22"/>
      <c r="FEZ646" s="22"/>
      <c r="FFA646" s="22"/>
      <c r="FFB646" s="22"/>
      <c r="FFC646" s="22"/>
      <c r="FFD646" s="22"/>
      <c r="FFE646" s="22"/>
      <c r="FFF646" s="22"/>
      <c r="FFG646" s="22"/>
      <c r="FFH646" s="22"/>
      <c r="FFI646" s="22"/>
      <c r="FFJ646" s="22"/>
      <c r="FFK646" s="22"/>
      <c r="FFL646" s="22"/>
      <c r="FFM646" s="22"/>
      <c r="FFN646" s="22"/>
      <c r="FFO646" s="22"/>
      <c r="FFP646" s="22"/>
      <c r="FFQ646" s="22"/>
      <c r="FFR646" s="22"/>
      <c r="FFS646" s="22"/>
      <c r="FFT646" s="22"/>
      <c r="FFU646" s="22"/>
      <c r="FFV646" s="22"/>
      <c r="FFW646" s="22"/>
      <c r="FFX646" s="22"/>
      <c r="FFY646" s="22"/>
      <c r="FFZ646" s="22"/>
      <c r="FGA646" s="22"/>
      <c r="FGB646" s="22"/>
      <c r="FGC646" s="22"/>
      <c r="FGD646" s="22"/>
      <c r="FGE646" s="22"/>
      <c r="FGF646" s="22"/>
      <c r="FGG646" s="22"/>
      <c r="FGH646" s="22"/>
      <c r="FGI646" s="22"/>
      <c r="FGJ646" s="22"/>
      <c r="FGK646" s="22"/>
      <c r="FGL646" s="22"/>
      <c r="FGM646" s="22"/>
      <c r="FGN646" s="22"/>
      <c r="FGO646" s="22"/>
      <c r="FGP646" s="22"/>
      <c r="FGQ646" s="22"/>
      <c r="FGR646" s="22"/>
      <c r="FGS646" s="22"/>
      <c r="FGT646" s="22"/>
      <c r="FGU646" s="22"/>
      <c r="FGV646" s="22"/>
      <c r="FGW646" s="22"/>
      <c r="FGX646" s="22"/>
      <c r="FGY646" s="22"/>
      <c r="FGZ646" s="22"/>
      <c r="FHA646" s="22"/>
      <c r="FHB646" s="22"/>
      <c r="FHC646" s="22"/>
      <c r="FHD646" s="22"/>
      <c r="FHE646" s="22"/>
      <c r="FHF646" s="22"/>
      <c r="FHG646" s="22"/>
      <c r="FHH646" s="22"/>
      <c r="FHI646" s="22"/>
      <c r="FHJ646" s="22"/>
      <c r="FHK646" s="22"/>
      <c r="FHL646" s="22"/>
      <c r="FHM646" s="22"/>
      <c r="FHN646" s="22"/>
      <c r="FHO646" s="22"/>
      <c r="FHP646" s="22"/>
      <c r="FHQ646" s="22"/>
      <c r="FHR646" s="22"/>
      <c r="FHS646" s="22"/>
      <c r="FHT646" s="22"/>
      <c r="FHU646" s="22"/>
      <c r="FHV646" s="22"/>
      <c r="FHW646" s="22"/>
      <c r="FHX646" s="22"/>
      <c r="FHY646" s="22"/>
      <c r="FHZ646" s="22"/>
      <c r="FIA646" s="22"/>
      <c r="FIB646" s="22"/>
      <c r="FIC646" s="22"/>
      <c r="FID646" s="22"/>
      <c r="FIE646" s="22"/>
      <c r="FIF646" s="22"/>
      <c r="FIG646" s="22"/>
      <c r="FIH646" s="22"/>
      <c r="FII646" s="22"/>
      <c r="FIJ646" s="22"/>
      <c r="FIK646" s="22"/>
      <c r="FIL646" s="22"/>
      <c r="FIM646" s="22"/>
      <c r="FIN646" s="22"/>
      <c r="FIO646" s="22"/>
      <c r="FIP646" s="22"/>
      <c r="FIQ646" s="22"/>
      <c r="FIR646" s="22"/>
      <c r="FIS646" s="22"/>
      <c r="FIT646" s="22"/>
      <c r="FIU646" s="22"/>
      <c r="FIV646" s="22"/>
      <c r="FIW646" s="22"/>
      <c r="FIX646" s="22"/>
      <c r="FIY646" s="22"/>
      <c r="FIZ646" s="22"/>
      <c r="FJA646" s="22"/>
      <c r="FJB646" s="22"/>
      <c r="FJC646" s="22"/>
      <c r="FJD646" s="22"/>
      <c r="FJE646" s="22"/>
      <c r="FJF646" s="22"/>
      <c r="FJG646" s="22"/>
      <c r="FJH646" s="22"/>
      <c r="FJI646" s="22"/>
      <c r="FJJ646" s="22"/>
      <c r="FJK646" s="22"/>
      <c r="FJL646" s="22"/>
      <c r="FJM646" s="22"/>
      <c r="FJN646" s="22"/>
      <c r="FJO646" s="22"/>
      <c r="FJP646" s="22"/>
      <c r="FJQ646" s="22"/>
      <c r="FJR646" s="22"/>
      <c r="FJS646" s="22"/>
      <c r="FJT646" s="22"/>
      <c r="FJU646" s="22"/>
      <c r="FJV646" s="22"/>
      <c r="FJW646" s="22"/>
      <c r="FJX646" s="22"/>
      <c r="FJY646" s="22"/>
      <c r="FJZ646" s="22"/>
      <c r="FKA646" s="22"/>
      <c r="FKB646" s="22"/>
      <c r="FKC646" s="22"/>
      <c r="FKD646" s="22"/>
      <c r="FKE646" s="22"/>
      <c r="FKF646" s="22"/>
      <c r="FKG646" s="22"/>
      <c r="FKH646" s="22"/>
      <c r="FKI646" s="22"/>
      <c r="FKJ646" s="22"/>
      <c r="FKK646" s="22"/>
      <c r="FKL646" s="22"/>
      <c r="FKM646" s="22"/>
      <c r="FKN646" s="22"/>
      <c r="FKO646" s="22"/>
      <c r="FKP646" s="22"/>
      <c r="FKQ646" s="22"/>
      <c r="FKR646" s="22"/>
      <c r="FKS646" s="22"/>
      <c r="FKT646" s="22"/>
      <c r="FKU646" s="22"/>
      <c r="FKV646" s="22"/>
      <c r="FKW646" s="22"/>
      <c r="FKX646" s="22"/>
      <c r="FKY646" s="22"/>
      <c r="FKZ646" s="22"/>
      <c r="FLA646" s="22"/>
      <c r="FLB646" s="22"/>
      <c r="FLC646" s="22"/>
      <c r="FLD646" s="22"/>
      <c r="FLE646" s="22"/>
      <c r="FLF646" s="22"/>
      <c r="FLG646" s="22"/>
      <c r="FLH646" s="22"/>
      <c r="FLI646" s="22"/>
      <c r="FLJ646" s="22"/>
      <c r="FLK646" s="22"/>
      <c r="FLL646" s="22"/>
      <c r="FLM646" s="22"/>
      <c r="FLN646" s="22"/>
      <c r="FLO646" s="22"/>
      <c r="FLP646" s="22"/>
      <c r="FLQ646" s="22"/>
      <c r="FLR646" s="22"/>
      <c r="FLS646" s="22"/>
      <c r="FLT646" s="22"/>
      <c r="FLU646" s="22"/>
      <c r="FLV646" s="22"/>
      <c r="FLW646" s="22"/>
      <c r="FLX646" s="22"/>
      <c r="FLY646" s="22"/>
      <c r="FLZ646" s="22"/>
      <c r="FMA646" s="22"/>
      <c r="FMB646" s="22"/>
      <c r="FMC646" s="22"/>
      <c r="FMD646" s="22"/>
      <c r="FME646" s="22"/>
      <c r="FMF646" s="22"/>
      <c r="FMG646" s="22"/>
      <c r="FMH646" s="22"/>
      <c r="FMI646" s="22"/>
      <c r="FMJ646" s="22"/>
      <c r="FMK646" s="22"/>
      <c r="FML646" s="22"/>
      <c r="FMM646" s="22"/>
      <c r="FMN646" s="22"/>
      <c r="FMO646" s="22"/>
      <c r="FMP646" s="22"/>
      <c r="FMQ646" s="22"/>
      <c r="FMR646" s="22"/>
      <c r="FMS646" s="22"/>
      <c r="FMT646" s="22"/>
      <c r="FMU646" s="22"/>
      <c r="FMV646" s="22"/>
      <c r="FMW646" s="22"/>
      <c r="FMX646" s="22"/>
      <c r="FMY646" s="22"/>
      <c r="FMZ646" s="22"/>
      <c r="FNA646" s="22"/>
      <c r="FNB646" s="22"/>
      <c r="FNC646" s="22"/>
      <c r="FND646" s="22"/>
      <c r="FNE646" s="22"/>
      <c r="FNF646" s="22"/>
      <c r="FNG646" s="22"/>
      <c r="FNH646" s="22"/>
      <c r="FNI646" s="22"/>
      <c r="FNJ646" s="22"/>
      <c r="FNK646" s="22"/>
      <c r="FNL646" s="22"/>
      <c r="FNM646" s="22"/>
      <c r="FNN646" s="22"/>
      <c r="FNO646" s="22"/>
      <c r="FNP646" s="22"/>
      <c r="FNQ646" s="22"/>
      <c r="FNR646" s="22"/>
      <c r="FNS646" s="22"/>
      <c r="FNT646" s="22"/>
      <c r="FNU646" s="22"/>
      <c r="FNV646" s="22"/>
      <c r="FNW646" s="22"/>
      <c r="FNX646" s="22"/>
      <c r="FNY646" s="22"/>
      <c r="FNZ646" s="22"/>
      <c r="FOA646" s="22"/>
      <c r="FOB646" s="22"/>
      <c r="FOC646" s="22"/>
      <c r="FOD646" s="22"/>
      <c r="FOE646" s="22"/>
      <c r="FOF646" s="22"/>
      <c r="FOG646" s="22"/>
      <c r="FOH646" s="22"/>
      <c r="FOI646" s="22"/>
      <c r="FOJ646" s="22"/>
      <c r="FOK646" s="22"/>
      <c r="FOL646" s="22"/>
      <c r="FOM646" s="22"/>
      <c r="FON646" s="22"/>
      <c r="FOO646" s="22"/>
      <c r="FOP646" s="22"/>
      <c r="FOQ646" s="22"/>
      <c r="FOR646" s="22"/>
      <c r="FOS646" s="22"/>
      <c r="FOT646" s="22"/>
      <c r="FOU646" s="22"/>
      <c r="FOV646" s="22"/>
      <c r="FOW646" s="22"/>
      <c r="FOX646" s="22"/>
      <c r="FOY646" s="22"/>
      <c r="FOZ646" s="22"/>
      <c r="FPA646" s="22"/>
      <c r="FPB646" s="22"/>
      <c r="FPC646" s="22"/>
      <c r="FPD646" s="22"/>
      <c r="FPE646" s="22"/>
      <c r="FPF646" s="22"/>
      <c r="FPG646" s="22"/>
      <c r="FPH646" s="22"/>
      <c r="FPI646" s="22"/>
      <c r="FPJ646" s="22"/>
      <c r="FPK646" s="22"/>
      <c r="FPL646" s="22"/>
      <c r="FPM646" s="22"/>
      <c r="FPN646" s="22"/>
      <c r="FPO646" s="22"/>
      <c r="FPP646" s="22"/>
      <c r="FPQ646" s="22"/>
      <c r="FPR646" s="22"/>
      <c r="FPS646" s="22"/>
      <c r="FPT646" s="22"/>
      <c r="FPU646" s="22"/>
      <c r="FPV646" s="22"/>
      <c r="FPW646" s="22"/>
      <c r="FPX646" s="22"/>
      <c r="FPY646" s="22"/>
      <c r="FPZ646" s="22"/>
      <c r="FQA646" s="22"/>
      <c r="FQB646" s="22"/>
      <c r="FQC646" s="22"/>
      <c r="FQD646" s="22"/>
      <c r="FQE646" s="22"/>
      <c r="FQF646" s="22"/>
      <c r="FQG646" s="22"/>
      <c r="FQH646" s="22"/>
      <c r="FQI646" s="22"/>
      <c r="FQJ646" s="22"/>
      <c r="FQK646" s="22"/>
      <c r="FQL646" s="22"/>
      <c r="FQM646" s="22"/>
      <c r="FQN646" s="22"/>
      <c r="FQO646" s="22"/>
      <c r="FQP646" s="22"/>
      <c r="FQQ646" s="22"/>
      <c r="FQR646" s="22"/>
      <c r="FQS646" s="22"/>
      <c r="FQT646" s="22"/>
      <c r="FQU646" s="22"/>
      <c r="FQV646" s="22"/>
      <c r="FQW646" s="22"/>
      <c r="FQX646" s="22"/>
      <c r="FQY646" s="22"/>
      <c r="FQZ646" s="22"/>
      <c r="FRA646" s="22"/>
      <c r="FRB646" s="22"/>
      <c r="FRC646" s="22"/>
      <c r="FRD646" s="22"/>
      <c r="FRE646" s="22"/>
      <c r="FRF646" s="22"/>
      <c r="FRG646" s="22"/>
      <c r="FRH646" s="22"/>
      <c r="FRI646" s="22"/>
      <c r="FRJ646" s="22"/>
      <c r="FRK646" s="22"/>
      <c r="FRL646" s="22"/>
      <c r="FRM646" s="22"/>
      <c r="FRN646" s="22"/>
      <c r="FRO646" s="22"/>
      <c r="FRP646" s="22"/>
      <c r="FRQ646" s="22"/>
      <c r="FRR646" s="22"/>
      <c r="FRS646" s="22"/>
      <c r="FRT646" s="22"/>
      <c r="FRU646" s="22"/>
      <c r="FRV646" s="22"/>
      <c r="FRW646" s="22"/>
      <c r="FRX646" s="22"/>
      <c r="FRY646" s="22"/>
      <c r="FRZ646" s="22"/>
      <c r="FSA646" s="22"/>
      <c r="FSB646" s="22"/>
      <c r="FSC646" s="22"/>
      <c r="FSD646" s="22"/>
      <c r="FSE646" s="22"/>
      <c r="FSF646" s="22"/>
      <c r="FSG646" s="22"/>
      <c r="FSH646" s="22"/>
      <c r="FSI646" s="22"/>
      <c r="FSJ646" s="22"/>
      <c r="FSK646" s="22"/>
      <c r="FSL646" s="22"/>
      <c r="FSM646" s="22"/>
      <c r="FSN646" s="22"/>
      <c r="FSO646" s="22"/>
      <c r="FSP646" s="22"/>
      <c r="FSQ646" s="22"/>
      <c r="FSR646" s="22"/>
      <c r="FSS646" s="22"/>
      <c r="FST646" s="22"/>
      <c r="FSU646" s="22"/>
      <c r="FSV646" s="22"/>
      <c r="FSW646" s="22"/>
      <c r="FSX646" s="22"/>
      <c r="FSY646" s="22"/>
      <c r="FSZ646" s="22"/>
      <c r="FTA646" s="22"/>
      <c r="FTB646" s="22"/>
      <c r="FTC646" s="22"/>
      <c r="FTD646" s="22"/>
      <c r="FTE646" s="22"/>
      <c r="FTF646" s="22"/>
      <c r="FTG646" s="22"/>
      <c r="FTH646" s="22"/>
      <c r="FTI646" s="22"/>
      <c r="FTJ646" s="22"/>
      <c r="FTK646" s="22"/>
      <c r="FTL646" s="22"/>
      <c r="FTM646" s="22"/>
      <c r="FTN646" s="22"/>
      <c r="FTO646" s="22"/>
      <c r="FTP646" s="22"/>
      <c r="FTQ646" s="22"/>
      <c r="FTR646" s="22"/>
      <c r="FTS646" s="22"/>
      <c r="FTT646" s="22"/>
      <c r="FTU646" s="22"/>
      <c r="FTV646" s="22"/>
      <c r="FTW646" s="22"/>
      <c r="FTX646" s="22"/>
      <c r="FTY646" s="22"/>
      <c r="FTZ646" s="22"/>
      <c r="FUA646" s="22"/>
      <c r="FUB646" s="22"/>
      <c r="FUC646" s="22"/>
      <c r="FUD646" s="22"/>
      <c r="FUE646" s="22"/>
      <c r="FUF646" s="22"/>
      <c r="FUG646" s="22"/>
      <c r="FUH646" s="22"/>
      <c r="FUI646" s="22"/>
      <c r="FUJ646" s="22"/>
      <c r="FUK646" s="22"/>
      <c r="FUL646" s="22"/>
      <c r="FUM646" s="22"/>
      <c r="FUN646" s="22"/>
      <c r="FUO646" s="22"/>
      <c r="FUP646" s="22"/>
      <c r="FUQ646" s="22"/>
      <c r="FUR646" s="22"/>
      <c r="FUS646" s="22"/>
      <c r="FUT646" s="22"/>
      <c r="FUU646" s="22"/>
      <c r="FUV646" s="22"/>
      <c r="FUW646" s="22"/>
      <c r="FUX646" s="22"/>
      <c r="FUY646" s="22"/>
      <c r="FUZ646" s="22"/>
      <c r="FVA646" s="22"/>
      <c r="FVB646" s="22"/>
      <c r="FVC646" s="22"/>
      <c r="FVD646" s="22"/>
      <c r="FVE646" s="22"/>
      <c r="FVF646" s="22"/>
      <c r="FVG646" s="22"/>
      <c r="FVH646" s="22"/>
      <c r="FVI646" s="22"/>
      <c r="FVJ646" s="22"/>
      <c r="FVK646" s="22"/>
      <c r="FVL646" s="22"/>
      <c r="FVM646" s="22"/>
      <c r="FVN646" s="22"/>
      <c r="FVO646" s="22"/>
      <c r="FVP646" s="22"/>
      <c r="FVQ646" s="22"/>
      <c r="FVR646" s="22"/>
      <c r="FVS646" s="22"/>
      <c r="FVT646" s="22"/>
      <c r="FVU646" s="22"/>
      <c r="FVV646" s="22"/>
      <c r="FVW646" s="22"/>
      <c r="FVX646" s="22"/>
      <c r="FVY646" s="22"/>
      <c r="FVZ646" s="22"/>
      <c r="FWA646" s="22"/>
      <c r="FWB646" s="22"/>
      <c r="FWC646" s="22"/>
      <c r="FWD646" s="22"/>
      <c r="FWE646" s="22"/>
      <c r="FWF646" s="22"/>
      <c r="FWG646" s="22"/>
      <c r="FWH646" s="22"/>
      <c r="FWI646" s="22"/>
      <c r="FWJ646" s="22"/>
      <c r="FWK646" s="22"/>
      <c r="FWL646" s="22"/>
      <c r="FWM646" s="22"/>
      <c r="FWN646" s="22"/>
      <c r="FWO646" s="22"/>
      <c r="FWP646" s="22"/>
      <c r="FWQ646" s="22"/>
      <c r="FWR646" s="22"/>
      <c r="FWS646" s="22"/>
      <c r="FWT646" s="22"/>
      <c r="FWU646" s="22"/>
      <c r="FWV646" s="22"/>
      <c r="FWW646" s="22"/>
      <c r="FWX646" s="22"/>
      <c r="FWY646" s="22"/>
      <c r="FWZ646" s="22"/>
      <c r="FXA646" s="22"/>
      <c r="FXB646" s="22"/>
      <c r="FXC646" s="22"/>
      <c r="FXD646" s="22"/>
      <c r="FXE646" s="22"/>
      <c r="FXF646" s="22"/>
      <c r="FXG646" s="22"/>
      <c r="FXH646" s="22"/>
      <c r="FXI646" s="22"/>
      <c r="FXJ646" s="22"/>
      <c r="FXK646" s="22"/>
      <c r="FXL646" s="22"/>
      <c r="FXM646" s="22"/>
      <c r="FXN646" s="22"/>
      <c r="FXO646" s="22"/>
      <c r="FXP646" s="22"/>
      <c r="FXQ646" s="22"/>
      <c r="FXR646" s="22"/>
      <c r="FXS646" s="22"/>
      <c r="FXT646" s="22"/>
      <c r="FXU646" s="22"/>
      <c r="FXV646" s="22"/>
      <c r="FXW646" s="22"/>
      <c r="FXX646" s="22"/>
      <c r="FXY646" s="22"/>
      <c r="FXZ646" s="22"/>
      <c r="FYA646" s="22"/>
      <c r="FYB646" s="22"/>
      <c r="FYC646" s="22"/>
      <c r="FYD646" s="22"/>
      <c r="FYE646" s="22"/>
      <c r="FYF646" s="22"/>
      <c r="FYG646" s="22"/>
      <c r="FYH646" s="22"/>
      <c r="FYI646" s="22"/>
      <c r="FYJ646" s="22"/>
      <c r="FYK646" s="22"/>
      <c r="FYL646" s="22"/>
      <c r="FYM646" s="22"/>
      <c r="FYN646" s="22"/>
      <c r="FYO646" s="22"/>
      <c r="FYP646" s="22"/>
      <c r="FYQ646" s="22"/>
      <c r="FYR646" s="22"/>
      <c r="FYS646" s="22"/>
      <c r="FYT646" s="22"/>
      <c r="FYU646" s="22"/>
      <c r="FYV646" s="22"/>
      <c r="FYW646" s="22"/>
      <c r="FYX646" s="22"/>
      <c r="FYY646" s="22"/>
      <c r="FYZ646" s="22"/>
      <c r="FZA646" s="22"/>
      <c r="FZB646" s="22"/>
      <c r="FZC646" s="22"/>
      <c r="FZD646" s="22"/>
      <c r="FZE646" s="22"/>
      <c r="FZF646" s="22"/>
      <c r="FZG646" s="22"/>
      <c r="FZH646" s="22"/>
      <c r="FZI646" s="22"/>
      <c r="FZJ646" s="22"/>
      <c r="FZK646" s="22"/>
      <c r="FZL646" s="22"/>
      <c r="FZM646" s="22"/>
      <c r="FZN646" s="22"/>
      <c r="FZO646" s="22"/>
      <c r="FZP646" s="22"/>
      <c r="FZQ646" s="22"/>
      <c r="FZR646" s="22"/>
      <c r="FZS646" s="22"/>
      <c r="FZT646" s="22"/>
      <c r="FZU646" s="22"/>
      <c r="FZV646" s="22"/>
      <c r="FZW646" s="22"/>
      <c r="FZX646" s="22"/>
      <c r="FZY646" s="22"/>
      <c r="FZZ646" s="22"/>
      <c r="GAA646" s="22"/>
      <c r="GAB646" s="22"/>
      <c r="GAC646" s="22"/>
      <c r="GAD646" s="22"/>
      <c r="GAE646" s="22"/>
      <c r="GAF646" s="22"/>
      <c r="GAG646" s="22"/>
      <c r="GAH646" s="22"/>
      <c r="GAI646" s="22"/>
      <c r="GAJ646" s="22"/>
      <c r="GAK646" s="22"/>
      <c r="GAL646" s="22"/>
      <c r="GAM646" s="22"/>
      <c r="GAN646" s="22"/>
      <c r="GAO646" s="22"/>
      <c r="GAP646" s="22"/>
      <c r="GAQ646" s="22"/>
      <c r="GAR646" s="22"/>
      <c r="GAS646" s="22"/>
      <c r="GAT646" s="22"/>
      <c r="GAU646" s="22"/>
      <c r="GAV646" s="22"/>
      <c r="GAW646" s="22"/>
      <c r="GAX646" s="22"/>
      <c r="GAY646" s="22"/>
      <c r="GAZ646" s="22"/>
      <c r="GBA646" s="22"/>
      <c r="GBB646" s="22"/>
      <c r="GBC646" s="22"/>
      <c r="GBD646" s="22"/>
      <c r="GBE646" s="22"/>
      <c r="GBF646" s="22"/>
      <c r="GBG646" s="22"/>
      <c r="GBH646" s="22"/>
      <c r="GBI646" s="22"/>
      <c r="GBJ646" s="22"/>
      <c r="GBK646" s="22"/>
      <c r="GBL646" s="22"/>
      <c r="GBM646" s="22"/>
      <c r="GBN646" s="22"/>
      <c r="GBO646" s="22"/>
      <c r="GBP646" s="22"/>
      <c r="GBQ646" s="22"/>
      <c r="GBR646" s="22"/>
      <c r="GBS646" s="22"/>
      <c r="GBT646" s="22"/>
      <c r="GBU646" s="22"/>
      <c r="GBV646" s="22"/>
      <c r="GBW646" s="22"/>
      <c r="GBX646" s="22"/>
      <c r="GBY646" s="22"/>
      <c r="GBZ646" s="22"/>
      <c r="GCA646" s="22"/>
      <c r="GCB646" s="22"/>
      <c r="GCC646" s="22"/>
      <c r="GCD646" s="22"/>
      <c r="GCE646" s="22"/>
      <c r="GCF646" s="22"/>
      <c r="GCG646" s="22"/>
      <c r="GCH646" s="22"/>
      <c r="GCI646" s="22"/>
      <c r="GCJ646" s="22"/>
      <c r="GCK646" s="22"/>
      <c r="GCL646" s="22"/>
      <c r="GCM646" s="22"/>
      <c r="GCN646" s="22"/>
      <c r="GCO646" s="22"/>
      <c r="GCP646" s="22"/>
      <c r="GCQ646" s="22"/>
      <c r="GCR646" s="22"/>
      <c r="GCS646" s="22"/>
      <c r="GCT646" s="22"/>
      <c r="GCU646" s="22"/>
      <c r="GCV646" s="22"/>
      <c r="GCW646" s="22"/>
      <c r="GCX646" s="22"/>
      <c r="GCY646" s="22"/>
      <c r="GCZ646" s="22"/>
      <c r="GDA646" s="22"/>
      <c r="GDB646" s="22"/>
      <c r="GDC646" s="22"/>
      <c r="GDD646" s="22"/>
      <c r="GDE646" s="22"/>
      <c r="GDF646" s="22"/>
      <c r="GDG646" s="22"/>
      <c r="GDH646" s="22"/>
      <c r="GDI646" s="22"/>
      <c r="GDJ646" s="22"/>
      <c r="GDK646" s="22"/>
      <c r="GDL646" s="22"/>
      <c r="GDM646" s="22"/>
      <c r="GDN646" s="22"/>
      <c r="GDO646" s="22"/>
      <c r="GDP646" s="22"/>
      <c r="GDQ646" s="22"/>
      <c r="GDR646" s="22"/>
      <c r="GDS646" s="22"/>
      <c r="GDT646" s="22"/>
      <c r="GDU646" s="22"/>
      <c r="GDV646" s="22"/>
      <c r="GDW646" s="22"/>
      <c r="GDX646" s="22"/>
      <c r="GDY646" s="22"/>
      <c r="GDZ646" s="22"/>
      <c r="GEA646" s="22"/>
      <c r="GEB646" s="22"/>
      <c r="GEC646" s="22"/>
      <c r="GED646" s="22"/>
      <c r="GEE646" s="22"/>
      <c r="GEF646" s="22"/>
      <c r="GEG646" s="22"/>
      <c r="GEH646" s="22"/>
      <c r="GEI646" s="22"/>
      <c r="GEJ646" s="22"/>
      <c r="GEK646" s="22"/>
      <c r="GEL646" s="22"/>
      <c r="GEM646" s="22"/>
      <c r="GEN646" s="22"/>
      <c r="GEO646" s="22"/>
      <c r="GEP646" s="22"/>
      <c r="GEQ646" s="22"/>
      <c r="GER646" s="22"/>
      <c r="GES646" s="22"/>
      <c r="GET646" s="22"/>
      <c r="GEU646" s="22"/>
      <c r="GEV646" s="22"/>
      <c r="GEW646" s="22"/>
      <c r="GEX646" s="22"/>
      <c r="GEY646" s="22"/>
      <c r="GEZ646" s="22"/>
      <c r="GFA646" s="22"/>
      <c r="GFB646" s="22"/>
      <c r="GFC646" s="22"/>
      <c r="GFD646" s="22"/>
      <c r="GFE646" s="22"/>
      <c r="GFF646" s="22"/>
      <c r="GFG646" s="22"/>
      <c r="GFH646" s="22"/>
      <c r="GFI646" s="22"/>
      <c r="GFJ646" s="22"/>
      <c r="GFK646" s="22"/>
      <c r="GFL646" s="22"/>
      <c r="GFM646" s="22"/>
      <c r="GFN646" s="22"/>
      <c r="GFO646" s="22"/>
      <c r="GFP646" s="22"/>
      <c r="GFQ646" s="22"/>
      <c r="GFR646" s="22"/>
      <c r="GFS646" s="22"/>
      <c r="GFT646" s="22"/>
      <c r="GFU646" s="22"/>
      <c r="GFV646" s="22"/>
      <c r="GFW646" s="22"/>
      <c r="GFX646" s="22"/>
      <c r="GFY646" s="22"/>
      <c r="GFZ646" s="22"/>
      <c r="GGA646" s="22"/>
      <c r="GGB646" s="22"/>
      <c r="GGC646" s="22"/>
      <c r="GGD646" s="22"/>
      <c r="GGE646" s="22"/>
      <c r="GGF646" s="22"/>
      <c r="GGG646" s="22"/>
      <c r="GGH646" s="22"/>
      <c r="GGI646" s="22"/>
      <c r="GGJ646" s="22"/>
      <c r="GGK646" s="22"/>
      <c r="GGL646" s="22"/>
      <c r="GGM646" s="22"/>
      <c r="GGN646" s="22"/>
      <c r="GGO646" s="22"/>
      <c r="GGP646" s="22"/>
      <c r="GGQ646" s="22"/>
      <c r="GGR646" s="22"/>
      <c r="GGS646" s="22"/>
      <c r="GGT646" s="22"/>
      <c r="GGU646" s="22"/>
      <c r="GGV646" s="22"/>
      <c r="GGW646" s="22"/>
      <c r="GGX646" s="22"/>
      <c r="GGY646" s="22"/>
      <c r="GGZ646" s="22"/>
      <c r="GHA646" s="22"/>
      <c r="GHB646" s="22"/>
      <c r="GHC646" s="22"/>
      <c r="GHD646" s="22"/>
      <c r="GHE646" s="22"/>
      <c r="GHF646" s="22"/>
      <c r="GHG646" s="22"/>
      <c r="GHH646" s="22"/>
      <c r="GHI646" s="22"/>
      <c r="GHJ646" s="22"/>
      <c r="GHK646" s="22"/>
      <c r="GHL646" s="22"/>
      <c r="GHM646" s="22"/>
      <c r="GHN646" s="22"/>
      <c r="GHO646" s="22"/>
      <c r="GHP646" s="22"/>
      <c r="GHQ646" s="22"/>
      <c r="GHR646" s="22"/>
      <c r="GHS646" s="22"/>
      <c r="GHT646" s="22"/>
      <c r="GHU646" s="22"/>
      <c r="GHV646" s="22"/>
      <c r="GHW646" s="22"/>
      <c r="GHX646" s="22"/>
      <c r="GHY646" s="22"/>
      <c r="GHZ646" s="22"/>
      <c r="GIA646" s="22"/>
      <c r="GIB646" s="22"/>
      <c r="GIC646" s="22"/>
      <c r="GID646" s="22"/>
      <c r="GIE646" s="22"/>
      <c r="GIF646" s="22"/>
      <c r="GIG646" s="22"/>
      <c r="GIH646" s="22"/>
      <c r="GII646" s="22"/>
      <c r="GIJ646" s="22"/>
      <c r="GIK646" s="22"/>
      <c r="GIL646" s="22"/>
      <c r="GIM646" s="22"/>
      <c r="GIN646" s="22"/>
      <c r="GIO646" s="22"/>
      <c r="GIP646" s="22"/>
      <c r="GIQ646" s="22"/>
      <c r="GIR646" s="22"/>
      <c r="GIS646" s="22"/>
      <c r="GIT646" s="22"/>
      <c r="GIU646" s="22"/>
      <c r="GIV646" s="22"/>
      <c r="GIW646" s="22"/>
      <c r="GIX646" s="22"/>
      <c r="GIY646" s="22"/>
      <c r="GIZ646" s="22"/>
      <c r="GJA646" s="22"/>
      <c r="GJB646" s="22"/>
      <c r="GJC646" s="22"/>
      <c r="GJD646" s="22"/>
      <c r="GJE646" s="22"/>
      <c r="GJF646" s="22"/>
      <c r="GJG646" s="22"/>
      <c r="GJH646" s="22"/>
      <c r="GJI646" s="22"/>
      <c r="GJJ646" s="22"/>
      <c r="GJK646" s="22"/>
      <c r="GJL646" s="22"/>
      <c r="GJM646" s="22"/>
      <c r="GJN646" s="22"/>
      <c r="GJO646" s="22"/>
      <c r="GJP646" s="22"/>
      <c r="GJQ646" s="22"/>
      <c r="GJR646" s="22"/>
      <c r="GJS646" s="22"/>
      <c r="GJT646" s="22"/>
      <c r="GJU646" s="22"/>
      <c r="GJV646" s="22"/>
      <c r="GJW646" s="22"/>
      <c r="GJX646" s="22"/>
      <c r="GJY646" s="22"/>
      <c r="GJZ646" s="22"/>
      <c r="GKA646" s="22"/>
      <c r="GKB646" s="22"/>
      <c r="GKC646" s="22"/>
      <c r="GKD646" s="22"/>
      <c r="GKE646" s="22"/>
      <c r="GKF646" s="22"/>
      <c r="GKG646" s="22"/>
      <c r="GKH646" s="22"/>
      <c r="GKI646" s="22"/>
      <c r="GKJ646" s="22"/>
      <c r="GKK646" s="22"/>
      <c r="GKL646" s="22"/>
      <c r="GKM646" s="22"/>
      <c r="GKN646" s="22"/>
      <c r="GKO646" s="22"/>
      <c r="GKP646" s="22"/>
      <c r="GKQ646" s="22"/>
      <c r="GKR646" s="22"/>
      <c r="GKS646" s="22"/>
      <c r="GKT646" s="22"/>
      <c r="GKU646" s="22"/>
      <c r="GKV646" s="22"/>
      <c r="GKW646" s="22"/>
      <c r="GKX646" s="22"/>
      <c r="GKY646" s="22"/>
      <c r="GKZ646" s="22"/>
      <c r="GLA646" s="22"/>
      <c r="GLB646" s="22"/>
      <c r="GLC646" s="22"/>
      <c r="GLD646" s="22"/>
      <c r="GLE646" s="22"/>
      <c r="GLF646" s="22"/>
      <c r="GLG646" s="22"/>
      <c r="GLH646" s="22"/>
      <c r="GLI646" s="22"/>
      <c r="GLJ646" s="22"/>
      <c r="GLK646" s="22"/>
      <c r="GLL646" s="22"/>
      <c r="GLM646" s="22"/>
      <c r="GLN646" s="22"/>
      <c r="GLO646" s="22"/>
      <c r="GLP646" s="22"/>
      <c r="GLQ646" s="22"/>
      <c r="GLR646" s="22"/>
      <c r="GLS646" s="22"/>
      <c r="GLT646" s="22"/>
      <c r="GLU646" s="22"/>
      <c r="GLV646" s="22"/>
      <c r="GLW646" s="22"/>
      <c r="GLX646" s="22"/>
      <c r="GLY646" s="22"/>
      <c r="GLZ646" s="22"/>
      <c r="GMA646" s="22"/>
      <c r="GMB646" s="22"/>
      <c r="GMC646" s="22"/>
      <c r="GMD646" s="22"/>
      <c r="GME646" s="22"/>
      <c r="GMF646" s="22"/>
      <c r="GMG646" s="22"/>
      <c r="GMH646" s="22"/>
      <c r="GMI646" s="22"/>
      <c r="GMJ646" s="22"/>
      <c r="GMK646" s="22"/>
      <c r="GML646" s="22"/>
      <c r="GMM646" s="22"/>
      <c r="GMN646" s="22"/>
      <c r="GMO646" s="22"/>
      <c r="GMP646" s="22"/>
      <c r="GMQ646" s="22"/>
      <c r="GMR646" s="22"/>
      <c r="GMS646" s="22"/>
      <c r="GMT646" s="22"/>
      <c r="GMU646" s="22"/>
      <c r="GMV646" s="22"/>
      <c r="GMW646" s="22"/>
      <c r="GMX646" s="22"/>
      <c r="GMY646" s="22"/>
      <c r="GMZ646" s="22"/>
      <c r="GNA646" s="22"/>
      <c r="GNB646" s="22"/>
      <c r="GNC646" s="22"/>
      <c r="GND646" s="22"/>
      <c r="GNE646" s="22"/>
      <c r="GNF646" s="22"/>
      <c r="GNG646" s="22"/>
      <c r="GNH646" s="22"/>
      <c r="GNI646" s="22"/>
      <c r="GNJ646" s="22"/>
      <c r="GNK646" s="22"/>
      <c r="GNL646" s="22"/>
      <c r="GNM646" s="22"/>
      <c r="GNN646" s="22"/>
      <c r="GNO646" s="22"/>
      <c r="GNP646" s="22"/>
      <c r="GNQ646" s="22"/>
      <c r="GNR646" s="22"/>
      <c r="GNS646" s="22"/>
      <c r="GNT646" s="22"/>
      <c r="GNU646" s="22"/>
      <c r="GNV646" s="22"/>
      <c r="GNW646" s="22"/>
      <c r="GNX646" s="22"/>
      <c r="GNY646" s="22"/>
      <c r="GNZ646" s="22"/>
      <c r="GOA646" s="22"/>
      <c r="GOB646" s="22"/>
      <c r="GOC646" s="22"/>
      <c r="GOD646" s="22"/>
      <c r="GOE646" s="22"/>
      <c r="GOF646" s="22"/>
      <c r="GOG646" s="22"/>
      <c r="GOH646" s="22"/>
      <c r="GOI646" s="22"/>
      <c r="GOJ646" s="22"/>
      <c r="GOK646" s="22"/>
      <c r="GOL646" s="22"/>
      <c r="GOM646" s="22"/>
      <c r="GON646" s="22"/>
      <c r="GOO646" s="22"/>
      <c r="GOP646" s="22"/>
      <c r="GOQ646" s="22"/>
      <c r="GOR646" s="22"/>
      <c r="GOS646" s="22"/>
      <c r="GOT646" s="22"/>
      <c r="GOU646" s="22"/>
      <c r="GOV646" s="22"/>
      <c r="GOW646" s="22"/>
      <c r="GOX646" s="22"/>
      <c r="GOY646" s="22"/>
      <c r="GOZ646" s="22"/>
      <c r="GPA646" s="22"/>
      <c r="GPB646" s="22"/>
      <c r="GPC646" s="22"/>
      <c r="GPD646" s="22"/>
      <c r="GPE646" s="22"/>
      <c r="GPF646" s="22"/>
      <c r="GPG646" s="22"/>
      <c r="GPH646" s="22"/>
      <c r="GPI646" s="22"/>
      <c r="GPJ646" s="22"/>
      <c r="GPK646" s="22"/>
      <c r="GPL646" s="22"/>
      <c r="GPM646" s="22"/>
      <c r="GPN646" s="22"/>
      <c r="GPO646" s="22"/>
      <c r="GPP646" s="22"/>
      <c r="GPQ646" s="22"/>
      <c r="GPR646" s="22"/>
      <c r="GPS646" s="22"/>
      <c r="GPT646" s="22"/>
      <c r="GPU646" s="22"/>
      <c r="GPV646" s="22"/>
      <c r="GPW646" s="22"/>
      <c r="GPX646" s="22"/>
      <c r="GPY646" s="22"/>
      <c r="GPZ646" s="22"/>
      <c r="GQA646" s="22"/>
      <c r="GQB646" s="22"/>
      <c r="GQC646" s="22"/>
      <c r="GQD646" s="22"/>
      <c r="GQE646" s="22"/>
      <c r="GQF646" s="22"/>
      <c r="GQG646" s="22"/>
      <c r="GQH646" s="22"/>
      <c r="GQI646" s="22"/>
      <c r="GQJ646" s="22"/>
      <c r="GQK646" s="22"/>
      <c r="GQL646" s="22"/>
      <c r="GQM646" s="22"/>
      <c r="GQN646" s="22"/>
      <c r="GQO646" s="22"/>
      <c r="GQP646" s="22"/>
      <c r="GQQ646" s="22"/>
      <c r="GQR646" s="22"/>
      <c r="GQS646" s="22"/>
      <c r="GQT646" s="22"/>
      <c r="GQU646" s="22"/>
      <c r="GQV646" s="22"/>
      <c r="GQW646" s="22"/>
      <c r="GQX646" s="22"/>
      <c r="GQY646" s="22"/>
      <c r="GQZ646" s="22"/>
      <c r="GRA646" s="22"/>
      <c r="GRB646" s="22"/>
      <c r="GRC646" s="22"/>
      <c r="GRD646" s="22"/>
      <c r="GRE646" s="22"/>
      <c r="GRF646" s="22"/>
      <c r="GRG646" s="22"/>
      <c r="GRH646" s="22"/>
      <c r="GRI646" s="22"/>
      <c r="GRJ646" s="22"/>
      <c r="GRK646" s="22"/>
      <c r="GRL646" s="22"/>
      <c r="GRM646" s="22"/>
      <c r="GRN646" s="22"/>
      <c r="GRO646" s="22"/>
      <c r="GRP646" s="22"/>
      <c r="GRQ646" s="22"/>
      <c r="GRR646" s="22"/>
      <c r="GRS646" s="22"/>
      <c r="GRT646" s="22"/>
      <c r="GRU646" s="22"/>
      <c r="GRV646" s="22"/>
      <c r="GRW646" s="22"/>
      <c r="GRX646" s="22"/>
      <c r="GRY646" s="22"/>
      <c r="GRZ646" s="22"/>
      <c r="GSA646" s="22"/>
      <c r="GSB646" s="22"/>
      <c r="GSC646" s="22"/>
      <c r="GSD646" s="22"/>
      <c r="GSE646" s="22"/>
      <c r="GSF646" s="22"/>
      <c r="GSG646" s="22"/>
      <c r="GSH646" s="22"/>
      <c r="GSI646" s="22"/>
      <c r="GSJ646" s="22"/>
      <c r="GSK646" s="22"/>
      <c r="GSL646" s="22"/>
      <c r="GSM646" s="22"/>
      <c r="GSN646" s="22"/>
      <c r="GSO646" s="22"/>
      <c r="GSP646" s="22"/>
      <c r="GSQ646" s="22"/>
      <c r="GSR646" s="22"/>
      <c r="GSS646" s="22"/>
      <c r="GST646" s="22"/>
      <c r="GSU646" s="22"/>
      <c r="GSV646" s="22"/>
      <c r="GSW646" s="22"/>
      <c r="GSX646" s="22"/>
      <c r="GSY646" s="22"/>
      <c r="GSZ646" s="22"/>
      <c r="GTA646" s="22"/>
      <c r="GTB646" s="22"/>
      <c r="GTC646" s="22"/>
      <c r="GTD646" s="22"/>
      <c r="GTE646" s="22"/>
      <c r="GTF646" s="22"/>
      <c r="GTG646" s="22"/>
      <c r="GTH646" s="22"/>
      <c r="GTI646" s="22"/>
      <c r="GTJ646" s="22"/>
      <c r="GTK646" s="22"/>
      <c r="GTL646" s="22"/>
      <c r="GTM646" s="22"/>
      <c r="GTN646" s="22"/>
      <c r="GTO646" s="22"/>
      <c r="GTP646" s="22"/>
      <c r="GTQ646" s="22"/>
      <c r="GTR646" s="22"/>
      <c r="GTS646" s="22"/>
      <c r="GTT646" s="22"/>
      <c r="GTU646" s="22"/>
      <c r="GTV646" s="22"/>
      <c r="GTW646" s="22"/>
      <c r="GTX646" s="22"/>
      <c r="GTY646" s="22"/>
      <c r="GTZ646" s="22"/>
      <c r="GUA646" s="22"/>
      <c r="GUB646" s="22"/>
      <c r="GUC646" s="22"/>
      <c r="GUD646" s="22"/>
      <c r="GUE646" s="22"/>
      <c r="GUF646" s="22"/>
      <c r="GUG646" s="22"/>
      <c r="GUH646" s="22"/>
      <c r="GUI646" s="22"/>
      <c r="GUJ646" s="22"/>
      <c r="GUK646" s="22"/>
      <c r="GUL646" s="22"/>
      <c r="GUM646" s="22"/>
      <c r="GUN646" s="22"/>
      <c r="GUO646" s="22"/>
      <c r="GUP646" s="22"/>
      <c r="GUQ646" s="22"/>
      <c r="GUR646" s="22"/>
      <c r="GUS646" s="22"/>
      <c r="GUT646" s="22"/>
      <c r="GUU646" s="22"/>
      <c r="GUV646" s="22"/>
      <c r="GUW646" s="22"/>
      <c r="GUX646" s="22"/>
      <c r="GUY646" s="22"/>
      <c r="GUZ646" s="22"/>
      <c r="GVA646" s="22"/>
      <c r="GVB646" s="22"/>
      <c r="GVC646" s="22"/>
      <c r="GVD646" s="22"/>
      <c r="GVE646" s="22"/>
      <c r="GVF646" s="22"/>
      <c r="GVG646" s="22"/>
      <c r="GVH646" s="22"/>
      <c r="GVI646" s="22"/>
      <c r="GVJ646" s="22"/>
      <c r="GVK646" s="22"/>
      <c r="GVL646" s="22"/>
      <c r="GVM646" s="22"/>
      <c r="GVN646" s="22"/>
      <c r="GVO646" s="22"/>
      <c r="GVP646" s="22"/>
      <c r="GVQ646" s="22"/>
      <c r="GVR646" s="22"/>
      <c r="GVS646" s="22"/>
      <c r="GVT646" s="22"/>
      <c r="GVU646" s="22"/>
      <c r="GVV646" s="22"/>
      <c r="GVW646" s="22"/>
      <c r="GVX646" s="22"/>
      <c r="GVY646" s="22"/>
      <c r="GVZ646" s="22"/>
      <c r="GWA646" s="22"/>
      <c r="GWB646" s="22"/>
      <c r="GWC646" s="22"/>
      <c r="GWD646" s="22"/>
      <c r="GWE646" s="22"/>
      <c r="GWF646" s="22"/>
      <c r="GWG646" s="22"/>
      <c r="GWH646" s="22"/>
      <c r="GWI646" s="22"/>
      <c r="GWJ646" s="22"/>
      <c r="GWK646" s="22"/>
      <c r="GWL646" s="22"/>
      <c r="GWM646" s="22"/>
      <c r="GWN646" s="22"/>
      <c r="GWO646" s="22"/>
      <c r="GWP646" s="22"/>
      <c r="GWQ646" s="22"/>
      <c r="GWR646" s="22"/>
      <c r="GWS646" s="22"/>
      <c r="GWT646" s="22"/>
      <c r="GWU646" s="22"/>
      <c r="GWV646" s="22"/>
      <c r="GWW646" s="22"/>
      <c r="GWX646" s="22"/>
      <c r="GWY646" s="22"/>
      <c r="GWZ646" s="22"/>
      <c r="GXA646" s="22"/>
      <c r="GXB646" s="22"/>
      <c r="GXC646" s="22"/>
      <c r="GXD646" s="22"/>
      <c r="GXE646" s="22"/>
      <c r="GXF646" s="22"/>
      <c r="GXG646" s="22"/>
      <c r="GXH646" s="22"/>
      <c r="GXI646" s="22"/>
      <c r="GXJ646" s="22"/>
      <c r="GXK646" s="22"/>
      <c r="GXL646" s="22"/>
      <c r="GXM646" s="22"/>
      <c r="GXN646" s="22"/>
      <c r="GXO646" s="22"/>
      <c r="GXP646" s="22"/>
      <c r="GXQ646" s="22"/>
      <c r="GXR646" s="22"/>
      <c r="GXS646" s="22"/>
      <c r="GXT646" s="22"/>
      <c r="GXU646" s="22"/>
      <c r="GXV646" s="22"/>
      <c r="GXW646" s="22"/>
      <c r="GXX646" s="22"/>
      <c r="GXY646" s="22"/>
      <c r="GXZ646" s="22"/>
      <c r="GYA646" s="22"/>
      <c r="GYB646" s="22"/>
      <c r="GYC646" s="22"/>
      <c r="GYD646" s="22"/>
      <c r="GYE646" s="22"/>
      <c r="GYF646" s="22"/>
      <c r="GYG646" s="22"/>
      <c r="GYH646" s="22"/>
      <c r="GYI646" s="22"/>
      <c r="GYJ646" s="22"/>
      <c r="GYK646" s="22"/>
      <c r="GYL646" s="22"/>
      <c r="GYM646" s="22"/>
      <c r="GYN646" s="22"/>
      <c r="GYO646" s="22"/>
      <c r="GYP646" s="22"/>
      <c r="GYQ646" s="22"/>
      <c r="GYR646" s="22"/>
      <c r="GYS646" s="22"/>
      <c r="GYT646" s="22"/>
      <c r="GYU646" s="22"/>
      <c r="GYV646" s="22"/>
      <c r="GYW646" s="22"/>
      <c r="GYX646" s="22"/>
      <c r="GYY646" s="22"/>
      <c r="GYZ646" s="22"/>
      <c r="GZA646" s="22"/>
      <c r="GZB646" s="22"/>
      <c r="GZC646" s="22"/>
      <c r="GZD646" s="22"/>
      <c r="GZE646" s="22"/>
      <c r="GZF646" s="22"/>
      <c r="GZG646" s="22"/>
      <c r="GZH646" s="22"/>
      <c r="GZI646" s="22"/>
      <c r="GZJ646" s="22"/>
      <c r="GZK646" s="22"/>
      <c r="GZL646" s="22"/>
      <c r="GZM646" s="22"/>
      <c r="GZN646" s="22"/>
      <c r="GZO646" s="22"/>
      <c r="GZP646" s="22"/>
      <c r="GZQ646" s="22"/>
      <c r="GZR646" s="22"/>
      <c r="GZS646" s="22"/>
      <c r="GZT646" s="22"/>
      <c r="GZU646" s="22"/>
      <c r="GZV646" s="22"/>
      <c r="GZW646" s="22"/>
      <c r="GZX646" s="22"/>
      <c r="GZY646" s="22"/>
      <c r="GZZ646" s="22"/>
      <c r="HAA646" s="22"/>
      <c r="HAB646" s="22"/>
      <c r="HAC646" s="22"/>
      <c r="HAD646" s="22"/>
      <c r="HAE646" s="22"/>
      <c r="HAF646" s="22"/>
      <c r="HAG646" s="22"/>
      <c r="HAH646" s="22"/>
      <c r="HAI646" s="22"/>
      <c r="HAJ646" s="22"/>
      <c r="HAK646" s="22"/>
      <c r="HAL646" s="22"/>
      <c r="HAM646" s="22"/>
      <c r="HAN646" s="22"/>
      <c r="HAO646" s="22"/>
      <c r="HAP646" s="22"/>
      <c r="HAQ646" s="22"/>
      <c r="HAR646" s="22"/>
      <c r="HAS646" s="22"/>
      <c r="HAT646" s="22"/>
      <c r="HAU646" s="22"/>
      <c r="HAV646" s="22"/>
      <c r="HAW646" s="22"/>
      <c r="HAX646" s="22"/>
      <c r="HAY646" s="22"/>
      <c r="HAZ646" s="22"/>
      <c r="HBA646" s="22"/>
      <c r="HBB646" s="22"/>
      <c r="HBC646" s="22"/>
      <c r="HBD646" s="22"/>
      <c r="HBE646" s="22"/>
      <c r="HBF646" s="22"/>
      <c r="HBG646" s="22"/>
      <c r="HBH646" s="22"/>
      <c r="HBI646" s="22"/>
      <c r="HBJ646" s="22"/>
      <c r="HBK646" s="22"/>
      <c r="HBL646" s="22"/>
      <c r="HBM646" s="22"/>
      <c r="HBN646" s="22"/>
      <c r="HBO646" s="22"/>
      <c r="HBP646" s="22"/>
      <c r="HBQ646" s="22"/>
      <c r="HBR646" s="22"/>
      <c r="HBS646" s="22"/>
      <c r="HBT646" s="22"/>
      <c r="HBU646" s="22"/>
      <c r="HBV646" s="22"/>
      <c r="HBW646" s="22"/>
      <c r="HBX646" s="22"/>
      <c r="HBY646" s="22"/>
      <c r="HBZ646" s="22"/>
      <c r="HCA646" s="22"/>
      <c r="HCB646" s="22"/>
      <c r="HCC646" s="22"/>
      <c r="HCD646" s="22"/>
      <c r="HCE646" s="22"/>
      <c r="HCF646" s="22"/>
      <c r="HCG646" s="22"/>
      <c r="HCH646" s="22"/>
      <c r="HCI646" s="22"/>
      <c r="HCJ646" s="22"/>
      <c r="HCK646" s="22"/>
      <c r="HCL646" s="22"/>
      <c r="HCM646" s="22"/>
      <c r="HCN646" s="22"/>
      <c r="HCO646" s="22"/>
      <c r="HCP646" s="22"/>
      <c r="HCQ646" s="22"/>
      <c r="HCR646" s="22"/>
      <c r="HCS646" s="22"/>
      <c r="HCT646" s="22"/>
      <c r="HCU646" s="22"/>
      <c r="HCV646" s="22"/>
      <c r="HCW646" s="22"/>
      <c r="HCX646" s="22"/>
      <c r="HCY646" s="22"/>
      <c r="HCZ646" s="22"/>
      <c r="HDA646" s="22"/>
      <c r="HDB646" s="22"/>
      <c r="HDC646" s="22"/>
      <c r="HDD646" s="22"/>
      <c r="HDE646" s="22"/>
      <c r="HDF646" s="22"/>
      <c r="HDG646" s="22"/>
      <c r="HDH646" s="22"/>
      <c r="HDI646" s="22"/>
      <c r="HDJ646" s="22"/>
      <c r="HDK646" s="22"/>
      <c r="HDL646" s="22"/>
      <c r="HDM646" s="22"/>
      <c r="HDN646" s="22"/>
      <c r="HDO646" s="22"/>
      <c r="HDP646" s="22"/>
      <c r="HDQ646" s="22"/>
      <c r="HDR646" s="22"/>
      <c r="HDS646" s="22"/>
      <c r="HDT646" s="22"/>
      <c r="HDU646" s="22"/>
      <c r="HDV646" s="22"/>
      <c r="HDW646" s="22"/>
      <c r="HDX646" s="22"/>
      <c r="HDY646" s="22"/>
      <c r="HDZ646" s="22"/>
      <c r="HEA646" s="22"/>
      <c r="HEB646" s="22"/>
      <c r="HEC646" s="22"/>
      <c r="HED646" s="22"/>
      <c r="HEE646" s="22"/>
      <c r="HEF646" s="22"/>
      <c r="HEG646" s="22"/>
      <c r="HEH646" s="22"/>
      <c r="HEI646" s="22"/>
      <c r="HEJ646" s="22"/>
      <c r="HEK646" s="22"/>
      <c r="HEL646" s="22"/>
      <c r="HEM646" s="22"/>
      <c r="HEN646" s="22"/>
      <c r="HEO646" s="22"/>
      <c r="HEP646" s="22"/>
      <c r="HEQ646" s="22"/>
      <c r="HER646" s="22"/>
      <c r="HES646" s="22"/>
      <c r="HET646" s="22"/>
      <c r="HEU646" s="22"/>
      <c r="HEV646" s="22"/>
      <c r="HEW646" s="22"/>
      <c r="HEX646" s="22"/>
      <c r="HEY646" s="22"/>
      <c r="HEZ646" s="22"/>
      <c r="HFA646" s="22"/>
      <c r="HFB646" s="22"/>
      <c r="HFC646" s="22"/>
      <c r="HFD646" s="22"/>
      <c r="HFE646" s="22"/>
      <c r="HFF646" s="22"/>
      <c r="HFG646" s="22"/>
      <c r="HFH646" s="22"/>
      <c r="HFI646" s="22"/>
      <c r="HFJ646" s="22"/>
      <c r="HFK646" s="22"/>
      <c r="HFL646" s="22"/>
      <c r="HFM646" s="22"/>
      <c r="HFN646" s="22"/>
      <c r="HFO646" s="22"/>
      <c r="HFP646" s="22"/>
      <c r="HFQ646" s="22"/>
      <c r="HFR646" s="22"/>
      <c r="HFS646" s="22"/>
      <c r="HFT646" s="22"/>
      <c r="HFU646" s="22"/>
      <c r="HFV646" s="22"/>
      <c r="HFW646" s="22"/>
      <c r="HFX646" s="22"/>
      <c r="HFY646" s="22"/>
      <c r="HFZ646" s="22"/>
      <c r="HGA646" s="22"/>
      <c r="HGB646" s="22"/>
      <c r="HGC646" s="22"/>
      <c r="HGD646" s="22"/>
      <c r="HGE646" s="22"/>
      <c r="HGF646" s="22"/>
      <c r="HGG646" s="22"/>
      <c r="HGH646" s="22"/>
      <c r="HGI646" s="22"/>
      <c r="HGJ646" s="22"/>
      <c r="HGK646" s="22"/>
      <c r="HGL646" s="22"/>
      <c r="HGM646" s="22"/>
      <c r="HGN646" s="22"/>
      <c r="HGO646" s="22"/>
      <c r="HGP646" s="22"/>
      <c r="HGQ646" s="22"/>
      <c r="HGR646" s="22"/>
      <c r="HGS646" s="22"/>
      <c r="HGT646" s="22"/>
      <c r="HGU646" s="22"/>
      <c r="HGV646" s="22"/>
      <c r="HGW646" s="22"/>
      <c r="HGX646" s="22"/>
      <c r="HGY646" s="22"/>
      <c r="HGZ646" s="22"/>
      <c r="HHA646" s="22"/>
      <c r="HHB646" s="22"/>
      <c r="HHC646" s="22"/>
      <c r="HHD646" s="22"/>
      <c r="HHE646" s="22"/>
      <c r="HHF646" s="22"/>
      <c r="HHG646" s="22"/>
      <c r="HHH646" s="22"/>
      <c r="HHI646" s="22"/>
      <c r="HHJ646" s="22"/>
      <c r="HHK646" s="22"/>
      <c r="HHL646" s="22"/>
      <c r="HHM646" s="22"/>
      <c r="HHN646" s="22"/>
      <c r="HHO646" s="22"/>
      <c r="HHP646" s="22"/>
      <c r="HHQ646" s="22"/>
      <c r="HHR646" s="22"/>
      <c r="HHS646" s="22"/>
      <c r="HHT646" s="22"/>
      <c r="HHU646" s="22"/>
      <c r="HHV646" s="22"/>
      <c r="HHW646" s="22"/>
      <c r="HHX646" s="22"/>
      <c r="HHY646" s="22"/>
      <c r="HHZ646" s="22"/>
      <c r="HIA646" s="22"/>
      <c r="HIB646" s="22"/>
      <c r="HIC646" s="22"/>
      <c r="HID646" s="22"/>
      <c r="HIE646" s="22"/>
      <c r="HIF646" s="22"/>
      <c r="HIG646" s="22"/>
      <c r="HIH646" s="22"/>
      <c r="HII646" s="22"/>
      <c r="HIJ646" s="22"/>
      <c r="HIK646" s="22"/>
      <c r="HIL646" s="22"/>
      <c r="HIM646" s="22"/>
      <c r="HIN646" s="22"/>
      <c r="HIO646" s="22"/>
      <c r="HIP646" s="22"/>
      <c r="HIQ646" s="22"/>
      <c r="HIR646" s="22"/>
      <c r="HIS646" s="22"/>
      <c r="HIT646" s="22"/>
      <c r="HIU646" s="22"/>
      <c r="HIV646" s="22"/>
      <c r="HIW646" s="22"/>
      <c r="HIX646" s="22"/>
      <c r="HIY646" s="22"/>
      <c r="HIZ646" s="22"/>
      <c r="HJA646" s="22"/>
      <c r="HJB646" s="22"/>
      <c r="HJC646" s="22"/>
      <c r="HJD646" s="22"/>
      <c r="HJE646" s="22"/>
      <c r="HJF646" s="22"/>
      <c r="HJG646" s="22"/>
      <c r="HJH646" s="22"/>
      <c r="HJI646" s="22"/>
      <c r="HJJ646" s="22"/>
      <c r="HJK646" s="22"/>
      <c r="HJL646" s="22"/>
      <c r="HJM646" s="22"/>
      <c r="HJN646" s="22"/>
      <c r="HJO646" s="22"/>
      <c r="HJP646" s="22"/>
      <c r="HJQ646" s="22"/>
      <c r="HJR646" s="22"/>
      <c r="HJS646" s="22"/>
      <c r="HJT646" s="22"/>
      <c r="HJU646" s="22"/>
      <c r="HJV646" s="22"/>
      <c r="HJW646" s="22"/>
      <c r="HJX646" s="22"/>
      <c r="HJY646" s="22"/>
      <c r="HJZ646" s="22"/>
      <c r="HKA646" s="22"/>
      <c r="HKB646" s="22"/>
      <c r="HKC646" s="22"/>
      <c r="HKD646" s="22"/>
      <c r="HKE646" s="22"/>
      <c r="HKF646" s="22"/>
      <c r="HKG646" s="22"/>
      <c r="HKH646" s="22"/>
      <c r="HKI646" s="22"/>
      <c r="HKJ646" s="22"/>
      <c r="HKK646" s="22"/>
      <c r="HKL646" s="22"/>
      <c r="HKM646" s="22"/>
      <c r="HKN646" s="22"/>
      <c r="HKO646" s="22"/>
      <c r="HKP646" s="22"/>
      <c r="HKQ646" s="22"/>
      <c r="HKR646" s="22"/>
      <c r="HKS646" s="22"/>
      <c r="HKT646" s="22"/>
      <c r="HKU646" s="22"/>
      <c r="HKV646" s="22"/>
      <c r="HKW646" s="22"/>
      <c r="HKX646" s="22"/>
      <c r="HKY646" s="22"/>
      <c r="HKZ646" s="22"/>
      <c r="HLA646" s="22"/>
      <c r="HLB646" s="22"/>
      <c r="HLC646" s="22"/>
      <c r="HLD646" s="22"/>
      <c r="HLE646" s="22"/>
      <c r="HLF646" s="22"/>
      <c r="HLG646" s="22"/>
      <c r="HLH646" s="22"/>
      <c r="HLI646" s="22"/>
      <c r="HLJ646" s="22"/>
      <c r="HLK646" s="22"/>
      <c r="HLL646" s="22"/>
      <c r="HLM646" s="22"/>
      <c r="HLN646" s="22"/>
      <c r="HLO646" s="22"/>
      <c r="HLP646" s="22"/>
      <c r="HLQ646" s="22"/>
      <c r="HLR646" s="22"/>
      <c r="HLS646" s="22"/>
      <c r="HLT646" s="22"/>
      <c r="HLU646" s="22"/>
      <c r="HLV646" s="22"/>
      <c r="HLW646" s="22"/>
      <c r="HLX646" s="22"/>
      <c r="HLY646" s="22"/>
      <c r="HLZ646" s="22"/>
      <c r="HMA646" s="22"/>
      <c r="HMB646" s="22"/>
      <c r="HMC646" s="22"/>
      <c r="HMD646" s="22"/>
      <c r="HME646" s="22"/>
      <c r="HMF646" s="22"/>
      <c r="HMG646" s="22"/>
      <c r="HMH646" s="22"/>
      <c r="HMI646" s="22"/>
      <c r="HMJ646" s="22"/>
      <c r="HMK646" s="22"/>
      <c r="HML646" s="22"/>
      <c r="HMM646" s="22"/>
      <c r="HMN646" s="22"/>
      <c r="HMO646" s="22"/>
      <c r="HMP646" s="22"/>
      <c r="HMQ646" s="22"/>
      <c r="HMR646" s="22"/>
      <c r="HMS646" s="22"/>
      <c r="HMT646" s="22"/>
      <c r="HMU646" s="22"/>
      <c r="HMV646" s="22"/>
      <c r="HMW646" s="22"/>
      <c r="HMX646" s="22"/>
      <c r="HMY646" s="22"/>
      <c r="HMZ646" s="22"/>
      <c r="HNA646" s="22"/>
      <c r="HNB646" s="22"/>
      <c r="HNC646" s="22"/>
      <c r="HND646" s="22"/>
      <c r="HNE646" s="22"/>
      <c r="HNF646" s="22"/>
      <c r="HNG646" s="22"/>
      <c r="HNH646" s="22"/>
      <c r="HNI646" s="22"/>
      <c r="HNJ646" s="22"/>
      <c r="HNK646" s="22"/>
      <c r="HNL646" s="22"/>
      <c r="HNM646" s="22"/>
      <c r="HNN646" s="22"/>
      <c r="HNO646" s="22"/>
      <c r="HNP646" s="22"/>
      <c r="HNQ646" s="22"/>
      <c r="HNR646" s="22"/>
      <c r="HNS646" s="22"/>
      <c r="HNT646" s="22"/>
      <c r="HNU646" s="22"/>
      <c r="HNV646" s="22"/>
      <c r="HNW646" s="22"/>
      <c r="HNX646" s="22"/>
      <c r="HNY646" s="22"/>
      <c r="HNZ646" s="22"/>
      <c r="HOA646" s="22"/>
      <c r="HOB646" s="22"/>
      <c r="HOC646" s="22"/>
      <c r="HOD646" s="22"/>
      <c r="HOE646" s="22"/>
      <c r="HOF646" s="22"/>
      <c r="HOG646" s="22"/>
      <c r="HOH646" s="22"/>
      <c r="HOI646" s="22"/>
      <c r="HOJ646" s="22"/>
      <c r="HOK646" s="22"/>
      <c r="HOL646" s="22"/>
      <c r="HOM646" s="22"/>
      <c r="HON646" s="22"/>
      <c r="HOO646" s="22"/>
      <c r="HOP646" s="22"/>
      <c r="HOQ646" s="22"/>
      <c r="HOR646" s="22"/>
      <c r="HOS646" s="22"/>
      <c r="HOT646" s="22"/>
      <c r="HOU646" s="22"/>
      <c r="HOV646" s="22"/>
      <c r="HOW646" s="22"/>
      <c r="HOX646" s="22"/>
      <c r="HOY646" s="22"/>
      <c r="HOZ646" s="22"/>
      <c r="HPA646" s="22"/>
      <c r="HPB646" s="22"/>
      <c r="HPC646" s="22"/>
      <c r="HPD646" s="22"/>
      <c r="HPE646" s="22"/>
      <c r="HPF646" s="22"/>
      <c r="HPG646" s="22"/>
      <c r="HPH646" s="22"/>
      <c r="HPI646" s="22"/>
      <c r="HPJ646" s="22"/>
      <c r="HPK646" s="22"/>
      <c r="HPL646" s="22"/>
      <c r="HPM646" s="22"/>
      <c r="HPN646" s="22"/>
      <c r="HPO646" s="22"/>
      <c r="HPP646" s="22"/>
      <c r="HPQ646" s="22"/>
      <c r="HPR646" s="22"/>
      <c r="HPS646" s="22"/>
      <c r="HPT646" s="22"/>
      <c r="HPU646" s="22"/>
      <c r="HPV646" s="22"/>
      <c r="HPW646" s="22"/>
      <c r="HPX646" s="22"/>
      <c r="HPY646" s="22"/>
      <c r="HPZ646" s="22"/>
      <c r="HQA646" s="22"/>
      <c r="HQB646" s="22"/>
      <c r="HQC646" s="22"/>
      <c r="HQD646" s="22"/>
      <c r="HQE646" s="22"/>
      <c r="HQF646" s="22"/>
      <c r="HQG646" s="22"/>
      <c r="HQH646" s="22"/>
      <c r="HQI646" s="22"/>
      <c r="HQJ646" s="22"/>
      <c r="HQK646" s="22"/>
      <c r="HQL646" s="22"/>
      <c r="HQM646" s="22"/>
      <c r="HQN646" s="22"/>
      <c r="HQO646" s="22"/>
      <c r="HQP646" s="22"/>
      <c r="HQQ646" s="22"/>
      <c r="HQR646" s="22"/>
      <c r="HQS646" s="22"/>
      <c r="HQT646" s="22"/>
      <c r="HQU646" s="22"/>
      <c r="HQV646" s="22"/>
      <c r="HQW646" s="22"/>
      <c r="HQX646" s="22"/>
      <c r="HQY646" s="22"/>
      <c r="HQZ646" s="22"/>
      <c r="HRA646" s="22"/>
      <c r="HRB646" s="22"/>
      <c r="HRC646" s="22"/>
      <c r="HRD646" s="22"/>
      <c r="HRE646" s="22"/>
      <c r="HRF646" s="22"/>
      <c r="HRG646" s="22"/>
      <c r="HRH646" s="22"/>
      <c r="HRI646" s="22"/>
      <c r="HRJ646" s="22"/>
      <c r="HRK646" s="22"/>
      <c r="HRL646" s="22"/>
      <c r="HRM646" s="22"/>
      <c r="HRN646" s="22"/>
      <c r="HRO646" s="22"/>
      <c r="HRP646" s="22"/>
      <c r="HRQ646" s="22"/>
      <c r="HRR646" s="22"/>
      <c r="HRS646" s="22"/>
      <c r="HRT646" s="22"/>
      <c r="HRU646" s="22"/>
      <c r="HRV646" s="22"/>
      <c r="HRW646" s="22"/>
      <c r="HRX646" s="22"/>
      <c r="HRY646" s="22"/>
      <c r="HRZ646" s="22"/>
      <c r="HSA646" s="22"/>
      <c r="HSB646" s="22"/>
      <c r="HSC646" s="22"/>
      <c r="HSD646" s="22"/>
      <c r="HSE646" s="22"/>
      <c r="HSF646" s="22"/>
      <c r="HSG646" s="22"/>
      <c r="HSH646" s="22"/>
      <c r="HSI646" s="22"/>
      <c r="HSJ646" s="22"/>
      <c r="HSK646" s="22"/>
      <c r="HSL646" s="22"/>
      <c r="HSM646" s="22"/>
      <c r="HSN646" s="22"/>
      <c r="HSO646" s="22"/>
      <c r="HSP646" s="22"/>
      <c r="HSQ646" s="22"/>
      <c r="HSR646" s="22"/>
      <c r="HSS646" s="22"/>
      <c r="HST646" s="22"/>
      <c r="HSU646" s="22"/>
      <c r="HSV646" s="22"/>
      <c r="HSW646" s="22"/>
      <c r="HSX646" s="22"/>
      <c r="HSY646" s="22"/>
      <c r="HSZ646" s="22"/>
      <c r="HTA646" s="22"/>
      <c r="HTB646" s="22"/>
      <c r="HTC646" s="22"/>
      <c r="HTD646" s="22"/>
      <c r="HTE646" s="22"/>
      <c r="HTF646" s="22"/>
      <c r="HTG646" s="22"/>
      <c r="HTH646" s="22"/>
      <c r="HTI646" s="22"/>
      <c r="HTJ646" s="22"/>
      <c r="HTK646" s="22"/>
      <c r="HTL646" s="22"/>
      <c r="HTM646" s="22"/>
      <c r="HTN646" s="22"/>
      <c r="HTO646" s="22"/>
      <c r="HTP646" s="22"/>
      <c r="HTQ646" s="22"/>
      <c r="HTR646" s="22"/>
      <c r="HTS646" s="22"/>
      <c r="HTT646" s="22"/>
      <c r="HTU646" s="22"/>
      <c r="HTV646" s="22"/>
      <c r="HTW646" s="22"/>
      <c r="HTX646" s="22"/>
      <c r="HTY646" s="22"/>
      <c r="HTZ646" s="22"/>
      <c r="HUA646" s="22"/>
      <c r="HUB646" s="22"/>
      <c r="HUC646" s="22"/>
      <c r="HUD646" s="22"/>
      <c r="HUE646" s="22"/>
      <c r="HUF646" s="22"/>
      <c r="HUG646" s="22"/>
      <c r="HUH646" s="22"/>
      <c r="HUI646" s="22"/>
      <c r="HUJ646" s="22"/>
      <c r="HUK646" s="22"/>
      <c r="HUL646" s="22"/>
      <c r="HUM646" s="22"/>
      <c r="HUN646" s="22"/>
      <c r="HUO646" s="22"/>
      <c r="HUP646" s="22"/>
      <c r="HUQ646" s="22"/>
      <c r="HUR646" s="22"/>
      <c r="HUS646" s="22"/>
      <c r="HUT646" s="22"/>
      <c r="HUU646" s="22"/>
      <c r="HUV646" s="22"/>
      <c r="HUW646" s="22"/>
      <c r="HUX646" s="22"/>
      <c r="HUY646" s="22"/>
      <c r="HUZ646" s="22"/>
      <c r="HVA646" s="22"/>
      <c r="HVB646" s="22"/>
      <c r="HVC646" s="22"/>
      <c r="HVD646" s="22"/>
      <c r="HVE646" s="22"/>
      <c r="HVF646" s="22"/>
      <c r="HVG646" s="22"/>
      <c r="HVH646" s="22"/>
      <c r="HVI646" s="22"/>
      <c r="HVJ646" s="22"/>
      <c r="HVK646" s="22"/>
      <c r="HVL646" s="22"/>
      <c r="HVM646" s="22"/>
      <c r="HVN646" s="22"/>
      <c r="HVO646" s="22"/>
      <c r="HVP646" s="22"/>
      <c r="HVQ646" s="22"/>
      <c r="HVR646" s="22"/>
      <c r="HVS646" s="22"/>
      <c r="HVT646" s="22"/>
      <c r="HVU646" s="22"/>
      <c r="HVV646" s="22"/>
      <c r="HVW646" s="22"/>
      <c r="HVX646" s="22"/>
      <c r="HVY646" s="22"/>
      <c r="HVZ646" s="22"/>
      <c r="HWA646" s="22"/>
      <c r="HWB646" s="22"/>
      <c r="HWC646" s="22"/>
      <c r="HWD646" s="22"/>
      <c r="HWE646" s="22"/>
      <c r="HWF646" s="22"/>
      <c r="HWG646" s="22"/>
      <c r="HWH646" s="22"/>
      <c r="HWI646" s="22"/>
      <c r="HWJ646" s="22"/>
      <c r="HWK646" s="22"/>
      <c r="HWL646" s="22"/>
      <c r="HWM646" s="22"/>
      <c r="HWN646" s="22"/>
      <c r="HWO646" s="22"/>
      <c r="HWP646" s="22"/>
      <c r="HWQ646" s="22"/>
      <c r="HWR646" s="22"/>
      <c r="HWS646" s="22"/>
      <c r="HWT646" s="22"/>
      <c r="HWU646" s="22"/>
      <c r="HWV646" s="22"/>
      <c r="HWW646" s="22"/>
      <c r="HWX646" s="22"/>
      <c r="HWY646" s="22"/>
      <c r="HWZ646" s="22"/>
      <c r="HXA646" s="22"/>
      <c r="HXB646" s="22"/>
      <c r="HXC646" s="22"/>
      <c r="HXD646" s="22"/>
      <c r="HXE646" s="22"/>
      <c r="HXF646" s="22"/>
      <c r="HXG646" s="22"/>
      <c r="HXH646" s="22"/>
      <c r="HXI646" s="22"/>
      <c r="HXJ646" s="22"/>
      <c r="HXK646" s="22"/>
      <c r="HXL646" s="22"/>
      <c r="HXM646" s="22"/>
      <c r="HXN646" s="22"/>
      <c r="HXO646" s="22"/>
      <c r="HXP646" s="22"/>
      <c r="HXQ646" s="22"/>
      <c r="HXR646" s="22"/>
      <c r="HXS646" s="22"/>
      <c r="HXT646" s="22"/>
      <c r="HXU646" s="22"/>
      <c r="HXV646" s="22"/>
      <c r="HXW646" s="22"/>
      <c r="HXX646" s="22"/>
      <c r="HXY646" s="22"/>
      <c r="HXZ646" s="22"/>
      <c r="HYA646" s="22"/>
      <c r="HYB646" s="22"/>
      <c r="HYC646" s="22"/>
      <c r="HYD646" s="22"/>
      <c r="HYE646" s="22"/>
      <c r="HYF646" s="22"/>
      <c r="HYG646" s="22"/>
      <c r="HYH646" s="22"/>
      <c r="HYI646" s="22"/>
      <c r="HYJ646" s="22"/>
      <c r="HYK646" s="22"/>
      <c r="HYL646" s="22"/>
      <c r="HYM646" s="22"/>
      <c r="HYN646" s="22"/>
      <c r="HYO646" s="22"/>
      <c r="HYP646" s="22"/>
      <c r="HYQ646" s="22"/>
      <c r="HYR646" s="22"/>
      <c r="HYS646" s="22"/>
      <c r="HYT646" s="22"/>
      <c r="HYU646" s="22"/>
      <c r="HYV646" s="22"/>
      <c r="HYW646" s="22"/>
      <c r="HYX646" s="22"/>
      <c r="HYY646" s="22"/>
      <c r="HYZ646" s="22"/>
      <c r="HZA646" s="22"/>
      <c r="HZB646" s="22"/>
      <c r="HZC646" s="22"/>
      <c r="HZD646" s="22"/>
      <c r="HZE646" s="22"/>
      <c r="HZF646" s="22"/>
      <c r="HZG646" s="22"/>
      <c r="HZH646" s="22"/>
      <c r="HZI646" s="22"/>
      <c r="HZJ646" s="22"/>
      <c r="HZK646" s="22"/>
      <c r="HZL646" s="22"/>
      <c r="HZM646" s="22"/>
      <c r="HZN646" s="22"/>
      <c r="HZO646" s="22"/>
      <c r="HZP646" s="22"/>
      <c r="HZQ646" s="22"/>
      <c r="HZR646" s="22"/>
      <c r="HZS646" s="22"/>
      <c r="HZT646" s="22"/>
      <c r="HZU646" s="22"/>
      <c r="HZV646" s="22"/>
      <c r="HZW646" s="22"/>
      <c r="HZX646" s="22"/>
      <c r="HZY646" s="22"/>
      <c r="HZZ646" s="22"/>
      <c r="IAA646" s="22"/>
      <c r="IAB646" s="22"/>
      <c r="IAC646" s="22"/>
      <c r="IAD646" s="22"/>
      <c r="IAE646" s="22"/>
      <c r="IAF646" s="22"/>
      <c r="IAG646" s="22"/>
      <c r="IAH646" s="22"/>
      <c r="IAI646" s="22"/>
      <c r="IAJ646" s="22"/>
      <c r="IAK646" s="22"/>
      <c r="IAL646" s="22"/>
      <c r="IAM646" s="22"/>
      <c r="IAN646" s="22"/>
      <c r="IAO646" s="22"/>
      <c r="IAP646" s="22"/>
      <c r="IAQ646" s="22"/>
      <c r="IAR646" s="22"/>
      <c r="IAS646" s="22"/>
      <c r="IAT646" s="22"/>
      <c r="IAU646" s="22"/>
      <c r="IAV646" s="22"/>
      <c r="IAW646" s="22"/>
      <c r="IAX646" s="22"/>
      <c r="IAY646" s="22"/>
      <c r="IAZ646" s="22"/>
      <c r="IBA646" s="22"/>
      <c r="IBB646" s="22"/>
      <c r="IBC646" s="22"/>
      <c r="IBD646" s="22"/>
      <c r="IBE646" s="22"/>
      <c r="IBF646" s="22"/>
      <c r="IBG646" s="22"/>
      <c r="IBH646" s="22"/>
      <c r="IBI646" s="22"/>
      <c r="IBJ646" s="22"/>
      <c r="IBK646" s="22"/>
      <c r="IBL646" s="22"/>
      <c r="IBM646" s="22"/>
      <c r="IBN646" s="22"/>
      <c r="IBO646" s="22"/>
      <c r="IBP646" s="22"/>
      <c r="IBQ646" s="22"/>
      <c r="IBR646" s="22"/>
      <c r="IBS646" s="22"/>
      <c r="IBT646" s="22"/>
      <c r="IBU646" s="22"/>
      <c r="IBV646" s="22"/>
      <c r="IBW646" s="22"/>
      <c r="IBX646" s="22"/>
      <c r="IBY646" s="22"/>
      <c r="IBZ646" s="22"/>
      <c r="ICA646" s="22"/>
      <c r="ICB646" s="22"/>
      <c r="ICC646" s="22"/>
      <c r="ICD646" s="22"/>
      <c r="ICE646" s="22"/>
      <c r="ICF646" s="22"/>
      <c r="ICG646" s="22"/>
      <c r="ICH646" s="22"/>
      <c r="ICI646" s="22"/>
      <c r="ICJ646" s="22"/>
      <c r="ICK646" s="22"/>
      <c r="ICL646" s="22"/>
      <c r="ICM646" s="22"/>
      <c r="ICN646" s="22"/>
      <c r="ICO646" s="22"/>
      <c r="ICP646" s="22"/>
      <c r="ICQ646" s="22"/>
      <c r="ICR646" s="22"/>
      <c r="ICS646" s="22"/>
      <c r="ICT646" s="22"/>
      <c r="ICU646" s="22"/>
      <c r="ICV646" s="22"/>
      <c r="ICW646" s="22"/>
      <c r="ICX646" s="22"/>
      <c r="ICY646" s="22"/>
      <c r="ICZ646" s="22"/>
      <c r="IDA646" s="22"/>
      <c r="IDB646" s="22"/>
      <c r="IDC646" s="22"/>
      <c r="IDD646" s="22"/>
      <c r="IDE646" s="22"/>
      <c r="IDF646" s="22"/>
      <c r="IDG646" s="22"/>
      <c r="IDH646" s="22"/>
      <c r="IDI646" s="22"/>
      <c r="IDJ646" s="22"/>
      <c r="IDK646" s="22"/>
      <c r="IDL646" s="22"/>
      <c r="IDM646" s="22"/>
      <c r="IDN646" s="22"/>
      <c r="IDO646" s="22"/>
      <c r="IDP646" s="22"/>
      <c r="IDQ646" s="22"/>
      <c r="IDR646" s="22"/>
      <c r="IDS646" s="22"/>
      <c r="IDT646" s="22"/>
      <c r="IDU646" s="22"/>
      <c r="IDV646" s="22"/>
      <c r="IDW646" s="22"/>
      <c r="IDX646" s="22"/>
      <c r="IDY646" s="22"/>
      <c r="IDZ646" s="22"/>
      <c r="IEA646" s="22"/>
      <c r="IEB646" s="22"/>
      <c r="IEC646" s="22"/>
      <c r="IED646" s="22"/>
      <c r="IEE646" s="22"/>
      <c r="IEF646" s="22"/>
      <c r="IEG646" s="22"/>
      <c r="IEH646" s="22"/>
      <c r="IEI646" s="22"/>
      <c r="IEJ646" s="22"/>
      <c r="IEK646" s="22"/>
      <c r="IEL646" s="22"/>
      <c r="IEM646" s="22"/>
      <c r="IEN646" s="22"/>
      <c r="IEO646" s="22"/>
      <c r="IEP646" s="22"/>
      <c r="IEQ646" s="22"/>
      <c r="IER646" s="22"/>
      <c r="IES646" s="22"/>
      <c r="IET646" s="22"/>
      <c r="IEU646" s="22"/>
      <c r="IEV646" s="22"/>
      <c r="IEW646" s="22"/>
      <c r="IEX646" s="22"/>
      <c r="IEY646" s="22"/>
      <c r="IEZ646" s="22"/>
      <c r="IFA646" s="22"/>
      <c r="IFB646" s="22"/>
      <c r="IFC646" s="22"/>
      <c r="IFD646" s="22"/>
      <c r="IFE646" s="22"/>
      <c r="IFF646" s="22"/>
      <c r="IFG646" s="22"/>
      <c r="IFH646" s="22"/>
      <c r="IFI646" s="22"/>
      <c r="IFJ646" s="22"/>
      <c r="IFK646" s="22"/>
      <c r="IFL646" s="22"/>
      <c r="IFM646" s="22"/>
      <c r="IFN646" s="22"/>
      <c r="IFO646" s="22"/>
      <c r="IFP646" s="22"/>
      <c r="IFQ646" s="22"/>
      <c r="IFR646" s="22"/>
      <c r="IFS646" s="22"/>
      <c r="IFT646" s="22"/>
      <c r="IFU646" s="22"/>
      <c r="IFV646" s="22"/>
      <c r="IFW646" s="22"/>
      <c r="IFX646" s="22"/>
      <c r="IFY646" s="22"/>
      <c r="IFZ646" s="22"/>
      <c r="IGA646" s="22"/>
      <c r="IGB646" s="22"/>
      <c r="IGC646" s="22"/>
      <c r="IGD646" s="22"/>
      <c r="IGE646" s="22"/>
      <c r="IGF646" s="22"/>
      <c r="IGG646" s="22"/>
      <c r="IGH646" s="22"/>
      <c r="IGI646" s="22"/>
      <c r="IGJ646" s="22"/>
      <c r="IGK646" s="22"/>
      <c r="IGL646" s="22"/>
      <c r="IGM646" s="22"/>
      <c r="IGN646" s="22"/>
      <c r="IGO646" s="22"/>
      <c r="IGP646" s="22"/>
      <c r="IGQ646" s="22"/>
      <c r="IGR646" s="22"/>
      <c r="IGS646" s="22"/>
      <c r="IGT646" s="22"/>
      <c r="IGU646" s="22"/>
      <c r="IGV646" s="22"/>
      <c r="IGW646" s="22"/>
      <c r="IGX646" s="22"/>
      <c r="IGY646" s="22"/>
      <c r="IGZ646" s="22"/>
      <c r="IHA646" s="22"/>
      <c r="IHB646" s="22"/>
      <c r="IHC646" s="22"/>
      <c r="IHD646" s="22"/>
      <c r="IHE646" s="22"/>
      <c r="IHF646" s="22"/>
      <c r="IHG646" s="22"/>
      <c r="IHH646" s="22"/>
      <c r="IHI646" s="22"/>
      <c r="IHJ646" s="22"/>
      <c r="IHK646" s="22"/>
      <c r="IHL646" s="22"/>
      <c r="IHM646" s="22"/>
      <c r="IHN646" s="22"/>
      <c r="IHO646" s="22"/>
      <c r="IHP646" s="22"/>
      <c r="IHQ646" s="22"/>
      <c r="IHR646" s="22"/>
      <c r="IHS646" s="22"/>
      <c r="IHT646" s="22"/>
      <c r="IHU646" s="22"/>
      <c r="IHV646" s="22"/>
      <c r="IHW646" s="22"/>
      <c r="IHX646" s="22"/>
      <c r="IHY646" s="22"/>
      <c r="IHZ646" s="22"/>
      <c r="IIA646" s="22"/>
      <c r="IIB646" s="22"/>
      <c r="IIC646" s="22"/>
      <c r="IID646" s="22"/>
      <c r="IIE646" s="22"/>
      <c r="IIF646" s="22"/>
      <c r="IIG646" s="22"/>
      <c r="IIH646" s="22"/>
      <c r="III646" s="22"/>
      <c r="IIJ646" s="22"/>
      <c r="IIK646" s="22"/>
      <c r="IIL646" s="22"/>
      <c r="IIM646" s="22"/>
      <c r="IIN646" s="22"/>
      <c r="IIO646" s="22"/>
      <c r="IIP646" s="22"/>
      <c r="IIQ646" s="22"/>
      <c r="IIR646" s="22"/>
      <c r="IIS646" s="22"/>
      <c r="IIT646" s="22"/>
      <c r="IIU646" s="22"/>
      <c r="IIV646" s="22"/>
      <c r="IIW646" s="22"/>
      <c r="IIX646" s="22"/>
      <c r="IIY646" s="22"/>
      <c r="IIZ646" s="22"/>
      <c r="IJA646" s="22"/>
      <c r="IJB646" s="22"/>
      <c r="IJC646" s="22"/>
      <c r="IJD646" s="22"/>
      <c r="IJE646" s="22"/>
      <c r="IJF646" s="22"/>
      <c r="IJG646" s="22"/>
      <c r="IJH646" s="22"/>
      <c r="IJI646" s="22"/>
      <c r="IJJ646" s="22"/>
      <c r="IJK646" s="22"/>
      <c r="IJL646" s="22"/>
      <c r="IJM646" s="22"/>
      <c r="IJN646" s="22"/>
      <c r="IJO646" s="22"/>
      <c r="IJP646" s="22"/>
      <c r="IJQ646" s="22"/>
      <c r="IJR646" s="22"/>
      <c r="IJS646" s="22"/>
      <c r="IJT646" s="22"/>
      <c r="IJU646" s="22"/>
      <c r="IJV646" s="22"/>
      <c r="IJW646" s="22"/>
      <c r="IJX646" s="22"/>
      <c r="IJY646" s="22"/>
      <c r="IJZ646" s="22"/>
      <c r="IKA646" s="22"/>
      <c r="IKB646" s="22"/>
      <c r="IKC646" s="22"/>
      <c r="IKD646" s="22"/>
      <c r="IKE646" s="22"/>
      <c r="IKF646" s="22"/>
      <c r="IKG646" s="22"/>
      <c r="IKH646" s="22"/>
      <c r="IKI646" s="22"/>
      <c r="IKJ646" s="22"/>
      <c r="IKK646" s="22"/>
      <c r="IKL646" s="22"/>
      <c r="IKM646" s="22"/>
      <c r="IKN646" s="22"/>
      <c r="IKO646" s="22"/>
      <c r="IKP646" s="22"/>
      <c r="IKQ646" s="22"/>
      <c r="IKR646" s="22"/>
      <c r="IKS646" s="22"/>
      <c r="IKT646" s="22"/>
      <c r="IKU646" s="22"/>
      <c r="IKV646" s="22"/>
      <c r="IKW646" s="22"/>
      <c r="IKX646" s="22"/>
      <c r="IKY646" s="22"/>
      <c r="IKZ646" s="22"/>
      <c r="ILA646" s="22"/>
      <c r="ILB646" s="22"/>
      <c r="ILC646" s="22"/>
      <c r="ILD646" s="22"/>
      <c r="ILE646" s="22"/>
      <c r="ILF646" s="22"/>
      <c r="ILG646" s="22"/>
      <c r="ILH646" s="22"/>
      <c r="ILI646" s="22"/>
      <c r="ILJ646" s="22"/>
      <c r="ILK646" s="22"/>
      <c r="ILL646" s="22"/>
      <c r="ILM646" s="22"/>
      <c r="ILN646" s="22"/>
      <c r="ILO646" s="22"/>
      <c r="ILP646" s="22"/>
      <c r="ILQ646" s="22"/>
      <c r="ILR646" s="22"/>
      <c r="ILS646" s="22"/>
      <c r="ILT646" s="22"/>
      <c r="ILU646" s="22"/>
      <c r="ILV646" s="22"/>
      <c r="ILW646" s="22"/>
      <c r="ILX646" s="22"/>
      <c r="ILY646" s="22"/>
      <c r="ILZ646" s="22"/>
      <c r="IMA646" s="22"/>
      <c r="IMB646" s="22"/>
      <c r="IMC646" s="22"/>
      <c r="IMD646" s="22"/>
      <c r="IME646" s="22"/>
      <c r="IMF646" s="22"/>
      <c r="IMG646" s="22"/>
      <c r="IMH646" s="22"/>
      <c r="IMI646" s="22"/>
      <c r="IMJ646" s="22"/>
      <c r="IMK646" s="22"/>
      <c r="IML646" s="22"/>
      <c r="IMM646" s="22"/>
      <c r="IMN646" s="22"/>
      <c r="IMO646" s="22"/>
      <c r="IMP646" s="22"/>
      <c r="IMQ646" s="22"/>
      <c r="IMR646" s="22"/>
      <c r="IMS646" s="22"/>
      <c r="IMT646" s="22"/>
      <c r="IMU646" s="22"/>
      <c r="IMV646" s="22"/>
      <c r="IMW646" s="22"/>
      <c r="IMX646" s="22"/>
      <c r="IMY646" s="22"/>
      <c r="IMZ646" s="22"/>
      <c r="INA646" s="22"/>
      <c r="INB646" s="22"/>
      <c r="INC646" s="22"/>
      <c r="IND646" s="22"/>
      <c r="INE646" s="22"/>
      <c r="INF646" s="22"/>
      <c r="ING646" s="22"/>
      <c r="INH646" s="22"/>
      <c r="INI646" s="22"/>
      <c r="INJ646" s="22"/>
      <c r="INK646" s="22"/>
      <c r="INL646" s="22"/>
      <c r="INM646" s="22"/>
      <c r="INN646" s="22"/>
      <c r="INO646" s="22"/>
      <c r="INP646" s="22"/>
      <c r="INQ646" s="22"/>
      <c r="INR646" s="22"/>
      <c r="INS646" s="22"/>
      <c r="INT646" s="22"/>
      <c r="INU646" s="22"/>
      <c r="INV646" s="22"/>
      <c r="INW646" s="22"/>
      <c r="INX646" s="22"/>
      <c r="INY646" s="22"/>
      <c r="INZ646" s="22"/>
      <c r="IOA646" s="22"/>
      <c r="IOB646" s="22"/>
      <c r="IOC646" s="22"/>
      <c r="IOD646" s="22"/>
      <c r="IOE646" s="22"/>
      <c r="IOF646" s="22"/>
      <c r="IOG646" s="22"/>
      <c r="IOH646" s="22"/>
      <c r="IOI646" s="22"/>
      <c r="IOJ646" s="22"/>
      <c r="IOK646" s="22"/>
      <c r="IOL646" s="22"/>
      <c r="IOM646" s="22"/>
      <c r="ION646" s="22"/>
      <c r="IOO646" s="22"/>
      <c r="IOP646" s="22"/>
      <c r="IOQ646" s="22"/>
      <c r="IOR646" s="22"/>
      <c r="IOS646" s="22"/>
      <c r="IOT646" s="22"/>
      <c r="IOU646" s="22"/>
      <c r="IOV646" s="22"/>
      <c r="IOW646" s="22"/>
      <c r="IOX646" s="22"/>
      <c r="IOY646" s="22"/>
      <c r="IOZ646" s="22"/>
      <c r="IPA646" s="22"/>
      <c r="IPB646" s="22"/>
      <c r="IPC646" s="22"/>
      <c r="IPD646" s="22"/>
      <c r="IPE646" s="22"/>
      <c r="IPF646" s="22"/>
      <c r="IPG646" s="22"/>
      <c r="IPH646" s="22"/>
      <c r="IPI646" s="22"/>
      <c r="IPJ646" s="22"/>
      <c r="IPK646" s="22"/>
      <c r="IPL646" s="22"/>
      <c r="IPM646" s="22"/>
      <c r="IPN646" s="22"/>
      <c r="IPO646" s="22"/>
      <c r="IPP646" s="22"/>
      <c r="IPQ646" s="22"/>
      <c r="IPR646" s="22"/>
      <c r="IPS646" s="22"/>
      <c r="IPT646" s="22"/>
      <c r="IPU646" s="22"/>
      <c r="IPV646" s="22"/>
      <c r="IPW646" s="22"/>
      <c r="IPX646" s="22"/>
      <c r="IPY646" s="22"/>
      <c r="IPZ646" s="22"/>
      <c r="IQA646" s="22"/>
      <c r="IQB646" s="22"/>
      <c r="IQC646" s="22"/>
      <c r="IQD646" s="22"/>
      <c r="IQE646" s="22"/>
      <c r="IQF646" s="22"/>
      <c r="IQG646" s="22"/>
      <c r="IQH646" s="22"/>
      <c r="IQI646" s="22"/>
      <c r="IQJ646" s="22"/>
      <c r="IQK646" s="22"/>
      <c r="IQL646" s="22"/>
      <c r="IQM646" s="22"/>
      <c r="IQN646" s="22"/>
      <c r="IQO646" s="22"/>
      <c r="IQP646" s="22"/>
      <c r="IQQ646" s="22"/>
      <c r="IQR646" s="22"/>
      <c r="IQS646" s="22"/>
      <c r="IQT646" s="22"/>
      <c r="IQU646" s="22"/>
      <c r="IQV646" s="22"/>
      <c r="IQW646" s="22"/>
      <c r="IQX646" s="22"/>
      <c r="IQY646" s="22"/>
      <c r="IQZ646" s="22"/>
      <c r="IRA646" s="22"/>
      <c r="IRB646" s="22"/>
      <c r="IRC646" s="22"/>
      <c r="IRD646" s="22"/>
      <c r="IRE646" s="22"/>
      <c r="IRF646" s="22"/>
      <c r="IRG646" s="22"/>
      <c r="IRH646" s="22"/>
      <c r="IRI646" s="22"/>
      <c r="IRJ646" s="22"/>
      <c r="IRK646" s="22"/>
      <c r="IRL646" s="22"/>
      <c r="IRM646" s="22"/>
      <c r="IRN646" s="22"/>
      <c r="IRO646" s="22"/>
      <c r="IRP646" s="22"/>
      <c r="IRQ646" s="22"/>
      <c r="IRR646" s="22"/>
      <c r="IRS646" s="22"/>
      <c r="IRT646" s="22"/>
      <c r="IRU646" s="22"/>
      <c r="IRV646" s="22"/>
      <c r="IRW646" s="22"/>
      <c r="IRX646" s="22"/>
      <c r="IRY646" s="22"/>
      <c r="IRZ646" s="22"/>
      <c r="ISA646" s="22"/>
      <c r="ISB646" s="22"/>
      <c r="ISC646" s="22"/>
      <c r="ISD646" s="22"/>
      <c r="ISE646" s="22"/>
      <c r="ISF646" s="22"/>
      <c r="ISG646" s="22"/>
      <c r="ISH646" s="22"/>
      <c r="ISI646" s="22"/>
      <c r="ISJ646" s="22"/>
      <c r="ISK646" s="22"/>
      <c r="ISL646" s="22"/>
      <c r="ISM646" s="22"/>
      <c r="ISN646" s="22"/>
      <c r="ISO646" s="22"/>
      <c r="ISP646" s="22"/>
      <c r="ISQ646" s="22"/>
      <c r="ISR646" s="22"/>
      <c r="ISS646" s="22"/>
      <c r="IST646" s="22"/>
      <c r="ISU646" s="22"/>
      <c r="ISV646" s="22"/>
      <c r="ISW646" s="22"/>
      <c r="ISX646" s="22"/>
      <c r="ISY646" s="22"/>
      <c r="ISZ646" s="22"/>
      <c r="ITA646" s="22"/>
      <c r="ITB646" s="22"/>
      <c r="ITC646" s="22"/>
      <c r="ITD646" s="22"/>
      <c r="ITE646" s="22"/>
      <c r="ITF646" s="22"/>
      <c r="ITG646" s="22"/>
      <c r="ITH646" s="22"/>
      <c r="ITI646" s="22"/>
      <c r="ITJ646" s="22"/>
      <c r="ITK646" s="22"/>
      <c r="ITL646" s="22"/>
      <c r="ITM646" s="22"/>
      <c r="ITN646" s="22"/>
      <c r="ITO646" s="22"/>
      <c r="ITP646" s="22"/>
      <c r="ITQ646" s="22"/>
      <c r="ITR646" s="22"/>
      <c r="ITS646" s="22"/>
      <c r="ITT646" s="22"/>
      <c r="ITU646" s="22"/>
      <c r="ITV646" s="22"/>
      <c r="ITW646" s="22"/>
      <c r="ITX646" s="22"/>
      <c r="ITY646" s="22"/>
      <c r="ITZ646" s="22"/>
      <c r="IUA646" s="22"/>
      <c r="IUB646" s="22"/>
      <c r="IUC646" s="22"/>
      <c r="IUD646" s="22"/>
      <c r="IUE646" s="22"/>
      <c r="IUF646" s="22"/>
      <c r="IUG646" s="22"/>
      <c r="IUH646" s="22"/>
      <c r="IUI646" s="22"/>
      <c r="IUJ646" s="22"/>
      <c r="IUK646" s="22"/>
      <c r="IUL646" s="22"/>
      <c r="IUM646" s="22"/>
      <c r="IUN646" s="22"/>
      <c r="IUO646" s="22"/>
      <c r="IUP646" s="22"/>
      <c r="IUQ646" s="22"/>
      <c r="IUR646" s="22"/>
      <c r="IUS646" s="22"/>
      <c r="IUT646" s="22"/>
      <c r="IUU646" s="22"/>
      <c r="IUV646" s="22"/>
      <c r="IUW646" s="22"/>
      <c r="IUX646" s="22"/>
      <c r="IUY646" s="22"/>
      <c r="IUZ646" s="22"/>
      <c r="IVA646" s="22"/>
      <c r="IVB646" s="22"/>
      <c r="IVC646" s="22"/>
      <c r="IVD646" s="22"/>
      <c r="IVE646" s="22"/>
      <c r="IVF646" s="22"/>
      <c r="IVG646" s="22"/>
      <c r="IVH646" s="22"/>
      <c r="IVI646" s="22"/>
      <c r="IVJ646" s="22"/>
      <c r="IVK646" s="22"/>
      <c r="IVL646" s="22"/>
      <c r="IVM646" s="22"/>
      <c r="IVN646" s="22"/>
      <c r="IVO646" s="22"/>
      <c r="IVP646" s="22"/>
      <c r="IVQ646" s="22"/>
      <c r="IVR646" s="22"/>
      <c r="IVS646" s="22"/>
      <c r="IVT646" s="22"/>
      <c r="IVU646" s="22"/>
      <c r="IVV646" s="22"/>
      <c r="IVW646" s="22"/>
      <c r="IVX646" s="22"/>
      <c r="IVY646" s="22"/>
      <c r="IVZ646" s="22"/>
      <c r="IWA646" s="22"/>
      <c r="IWB646" s="22"/>
      <c r="IWC646" s="22"/>
      <c r="IWD646" s="22"/>
      <c r="IWE646" s="22"/>
      <c r="IWF646" s="22"/>
      <c r="IWG646" s="22"/>
      <c r="IWH646" s="22"/>
      <c r="IWI646" s="22"/>
      <c r="IWJ646" s="22"/>
      <c r="IWK646" s="22"/>
      <c r="IWL646" s="22"/>
      <c r="IWM646" s="22"/>
      <c r="IWN646" s="22"/>
      <c r="IWO646" s="22"/>
      <c r="IWP646" s="22"/>
      <c r="IWQ646" s="22"/>
      <c r="IWR646" s="22"/>
      <c r="IWS646" s="22"/>
      <c r="IWT646" s="22"/>
      <c r="IWU646" s="22"/>
      <c r="IWV646" s="22"/>
      <c r="IWW646" s="22"/>
      <c r="IWX646" s="22"/>
      <c r="IWY646" s="22"/>
      <c r="IWZ646" s="22"/>
      <c r="IXA646" s="22"/>
      <c r="IXB646" s="22"/>
      <c r="IXC646" s="22"/>
      <c r="IXD646" s="22"/>
      <c r="IXE646" s="22"/>
      <c r="IXF646" s="22"/>
      <c r="IXG646" s="22"/>
      <c r="IXH646" s="22"/>
      <c r="IXI646" s="22"/>
      <c r="IXJ646" s="22"/>
      <c r="IXK646" s="22"/>
      <c r="IXL646" s="22"/>
      <c r="IXM646" s="22"/>
      <c r="IXN646" s="22"/>
      <c r="IXO646" s="22"/>
      <c r="IXP646" s="22"/>
      <c r="IXQ646" s="22"/>
      <c r="IXR646" s="22"/>
      <c r="IXS646" s="22"/>
      <c r="IXT646" s="22"/>
      <c r="IXU646" s="22"/>
      <c r="IXV646" s="22"/>
      <c r="IXW646" s="22"/>
      <c r="IXX646" s="22"/>
      <c r="IXY646" s="22"/>
      <c r="IXZ646" s="22"/>
      <c r="IYA646" s="22"/>
      <c r="IYB646" s="22"/>
      <c r="IYC646" s="22"/>
      <c r="IYD646" s="22"/>
      <c r="IYE646" s="22"/>
      <c r="IYF646" s="22"/>
      <c r="IYG646" s="22"/>
      <c r="IYH646" s="22"/>
      <c r="IYI646" s="22"/>
      <c r="IYJ646" s="22"/>
      <c r="IYK646" s="22"/>
      <c r="IYL646" s="22"/>
      <c r="IYM646" s="22"/>
      <c r="IYN646" s="22"/>
      <c r="IYO646" s="22"/>
      <c r="IYP646" s="22"/>
      <c r="IYQ646" s="22"/>
      <c r="IYR646" s="22"/>
      <c r="IYS646" s="22"/>
      <c r="IYT646" s="22"/>
      <c r="IYU646" s="22"/>
      <c r="IYV646" s="22"/>
      <c r="IYW646" s="22"/>
      <c r="IYX646" s="22"/>
      <c r="IYY646" s="22"/>
      <c r="IYZ646" s="22"/>
      <c r="IZA646" s="22"/>
      <c r="IZB646" s="22"/>
      <c r="IZC646" s="22"/>
      <c r="IZD646" s="22"/>
      <c r="IZE646" s="22"/>
      <c r="IZF646" s="22"/>
      <c r="IZG646" s="22"/>
      <c r="IZH646" s="22"/>
      <c r="IZI646" s="22"/>
      <c r="IZJ646" s="22"/>
      <c r="IZK646" s="22"/>
      <c r="IZL646" s="22"/>
      <c r="IZM646" s="22"/>
      <c r="IZN646" s="22"/>
      <c r="IZO646" s="22"/>
      <c r="IZP646" s="22"/>
      <c r="IZQ646" s="22"/>
      <c r="IZR646" s="22"/>
      <c r="IZS646" s="22"/>
      <c r="IZT646" s="22"/>
      <c r="IZU646" s="22"/>
      <c r="IZV646" s="22"/>
      <c r="IZW646" s="22"/>
      <c r="IZX646" s="22"/>
      <c r="IZY646" s="22"/>
      <c r="IZZ646" s="22"/>
      <c r="JAA646" s="22"/>
      <c r="JAB646" s="22"/>
      <c r="JAC646" s="22"/>
      <c r="JAD646" s="22"/>
      <c r="JAE646" s="22"/>
      <c r="JAF646" s="22"/>
      <c r="JAG646" s="22"/>
      <c r="JAH646" s="22"/>
      <c r="JAI646" s="22"/>
      <c r="JAJ646" s="22"/>
      <c r="JAK646" s="22"/>
      <c r="JAL646" s="22"/>
      <c r="JAM646" s="22"/>
      <c r="JAN646" s="22"/>
      <c r="JAO646" s="22"/>
      <c r="JAP646" s="22"/>
      <c r="JAQ646" s="22"/>
      <c r="JAR646" s="22"/>
      <c r="JAS646" s="22"/>
      <c r="JAT646" s="22"/>
      <c r="JAU646" s="22"/>
      <c r="JAV646" s="22"/>
      <c r="JAW646" s="22"/>
      <c r="JAX646" s="22"/>
      <c r="JAY646" s="22"/>
      <c r="JAZ646" s="22"/>
      <c r="JBA646" s="22"/>
      <c r="JBB646" s="22"/>
      <c r="JBC646" s="22"/>
      <c r="JBD646" s="22"/>
      <c r="JBE646" s="22"/>
      <c r="JBF646" s="22"/>
      <c r="JBG646" s="22"/>
      <c r="JBH646" s="22"/>
      <c r="JBI646" s="22"/>
      <c r="JBJ646" s="22"/>
      <c r="JBK646" s="22"/>
      <c r="JBL646" s="22"/>
      <c r="JBM646" s="22"/>
      <c r="JBN646" s="22"/>
      <c r="JBO646" s="22"/>
      <c r="JBP646" s="22"/>
      <c r="JBQ646" s="22"/>
      <c r="JBR646" s="22"/>
      <c r="JBS646" s="22"/>
      <c r="JBT646" s="22"/>
      <c r="JBU646" s="22"/>
      <c r="JBV646" s="22"/>
      <c r="JBW646" s="22"/>
      <c r="JBX646" s="22"/>
      <c r="JBY646" s="22"/>
      <c r="JBZ646" s="22"/>
      <c r="JCA646" s="22"/>
      <c r="JCB646" s="22"/>
      <c r="JCC646" s="22"/>
      <c r="JCD646" s="22"/>
      <c r="JCE646" s="22"/>
      <c r="JCF646" s="22"/>
      <c r="JCG646" s="22"/>
      <c r="JCH646" s="22"/>
      <c r="JCI646" s="22"/>
      <c r="JCJ646" s="22"/>
      <c r="JCK646" s="22"/>
      <c r="JCL646" s="22"/>
      <c r="JCM646" s="22"/>
      <c r="JCN646" s="22"/>
      <c r="JCO646" s="22"/>
      <c r="JCP646" s="22"/>
      <c r="JCQ646" s="22"/>
      <c r="JCR646" s="22"/>
      <c r="JCS646" s="22"/>
      <c r="JCT646" s="22"/>
      <c r="JCU646" s="22"/>
      <c r="JCV646" s="22"/>
      <c r="JCW646" s="22"/>
      <c r="JCX646" s="22"/>
      <c r="JCY646" s="22"/>
      <c r="JCZ646" s="22"/>
      <c r="JDA646" s="22"/>
      <c r="JDB646" s="22"/>
      <c r="JDC646" s="22"/>
      <c r="JDD646" s="22"/>
      <c r="JDE646" s="22"/>
      <c r="JDF646" s="22"/>
      <c r="JDG646" s="22"/>
      <c r="JDH646" s="22"/>
      <c r="JDI646" s="22"/>
      <c r="JDJ646" s="22"/>
      <c r="JDK646" s="22"/>
      <c r="JDL646" s="22"/>
      <c r="JDM646" s="22"/>
      <c r="JDN646" s="22"/>
      <c r="JDO646" s="22"/>
      <c r="JDP646" s="22"/>
      <c r="JDQ646" s="22"/>
      <c r="JDR646" s="22"/>
      <c r="JDS646" s="22"/>
      <c r="JDT646" s="22"/>
      <c r="JDU646" s="22"/>
      <c r="JDV646" s="22"/>
      <c r="JDW646" s="22"/>
      <c r="JDX646" s="22"/>
      <c r="JDY646" s="22"/>
      <c r="JDZ646" s="22"/>
      <c r="JEA646" s="22"/>
      <c r="JEB646" s="22"/>
      <c r="JEC646" s="22"/>
      <c r="JED646" s="22"/>
      <c r="JEE646" s="22"/>
      <c r="JEF646" s="22"/>
      <c r="JEG646" s="22"/>
      <c r="JEH646" s="22"/>
      <c r="JEI646" s="22"/>
      <c r="JEJ646" s="22"/>
      <c r="JEK646" s="22"/>
      <c r="JEL646" s="22"/>
      <c r="JEM646" s="22"/>
      <c r="JEN646" s="22"/>
      <c r="JEO646" s="22"/>
      <c r="JEP646" s="22"/>
      <c r="JEQ646" s="22"/>
      <c r="JER646" s="22"/>
      <c r="JES646" s="22"/>
      <c r="JET646" s="22"/>
      <c r="JEU646" s="22"/>
      <c r="JEV646" s="22"/>
      <c r="JEW646" s="22"/>
      <c r="JEX646" s="22"/>
      <c r="JEY646" s="22"/>
      <c r="JEZ646" s="22"/>
      <c r="JFA646" s="22"/>
      <c r="JFB646" s="22"/>
      <c r="JFC646" s="22"/>
      <c r="JFD646" s="22"/>
      <c r="JFE646" s="22"/>
      <c r="JFF646" s="22"/>
      <c r="JFG646" s="22"/>
      <c r="JFH646" s="22"/>
      <c r="JFI646" s="22"/>
      <c r="JFJ646" s="22"/>
      <c r="JFK646" s="22"/>
      <c r="JFL646" s="22"/>
      <c r="JFM646" s="22"/>
      <c r="JFN646" s="22"/>
      <c r="JFO646" s="22"/>
      <c r="JFP646" s="22"/>
      <c r="JFQ646" s="22"/>
      <c r="JFR646" s="22"/>
      <c r="JFS646" s="22"/>
      <c r="JFT646" s="22"/>
      <c r="JFU646" s="22"/>
      <c r="JFV646" s="22"/>
      <c r="JFW646" s="22"/>
      <c r="JFX646" s="22"/>
      <c r="JFY646" s="22"/>
      <c r="JFZ646" s="22"/>
      <c r="JGA646" s="22"/>
      <c r="JGB646" s="22"/>
      <c r="JGC646" s="22"/>
      <c r="JGD646" s="22"/>
      <c r="JGE646" s="22"/>
      <c r="JGF646" s="22"/>
      <c r="JGG646" s="22"/>
      <c r="JGH646" s="22"/>
      <c r="JGI646" s="22"/>
      <c r="JGJ646" s="22"/>
      <c r="JGK646" s="22"/>
      <c r="JGL646" s="22"/>
      <c r="JGM646" s="22"/>
      <c r="JGN646" s="22"/>
      <c r="JGO646" s="22"/>
      <c r="JGP646" s="22"/>
      <c r="JGQ646" s="22"/>
      <c r="JGR646" s="22"/>
      <c r="JGS646" s="22"/>
      <c r="JGT646" s="22"/>
      <c r="JGU646" s="22"/>
      <c r="JGV646" s="22"/>
      <c r="JGW646" s="22"/>
      <c r="JGX646" s="22"/>
      <c r="JGY646" s="22"/>
      <c r="JGZ646" s="22"/>
      <c r="JHA646" s="22"/>
      <c r="JHB646" s="22"/>
      <c r="JHC646" s="22"/>
      <c r="JHD646" s="22"/>
      <c r="JHE646" s="22"/>
      <c r="JHF646" s="22"/>
      <c r="JHG646" s="22"/>
      <c r="JHH646" s="22"/>
      <c r="JHI646" s="22"/>
      <c r="JHJ646" s="22"/>
      <c r="JHK646" s="22"/>
      <c r="JHL646" s="22"/>
      <c r="JHM646" s="22"/>
      <c r="JHN646" s="22"/>
      <c r="JHO646" s="22"/>
      <c r="JHP646" s="22"/>
      <c r="JHQ646" s="22"/>
      <c r="JHR646" s="22"/>
      <c r="JHS646" s="22"/>
      <c r="JHT646" s="22"/>
      <c r="JHU646" s="22"/>
      <c r="JHV646" s="22"/>
      <c r="JHW646" s="22"/>
      <c r="JHX646" s="22"/>
      <c r="JHY646" s="22"/>
      <c r="JHZ646" s="22"/>
      <c r="JIA646" s="22"/>
      <c r="JIB646" s="22"/>
      <c r="JIC646" s="22"/>
      <c r="JID646" s="22"/>
      <c r="JIE646" s="22"/>
      <c r="JIF646" s="22"/>
      <c r="JIG646" s="22"/>
      <c r="JIH646" s="22"/>
      <c r="JII646" s="22"/>
      <c r="JIJ646" s="22"/>
      <c r="JIK646" s="22"/>
      <c r="JIL646" s="22"/>
      <c r="JIM646" s="22"/>
      <c r="JIN646" s="22"/>
      <c r="JIO646" s="22"/>
      <c r="JIP646" s="22"/>
      <c r="JIQ646" s="22"/>
      <c r="JIR646" s="22"/>
      <c r="JIS646" s="22"/>
      <c r="JIT646" s="22"/>
      <c r="JIU646" s="22"/>
      <c r="JIV646" s="22"/>
      <c r="JIW646" s="22"/>
      <c r="JIX646" s="22"/>
      <c r="JIY646" s="22"/>
      <c r="JIZ646" s="22"/>
      <c r="JJA646" s="22"/>
      <c r="JJB646" s="22"/>
      <c r="JJC646" s="22"/>
      <c r="JJD646" s="22"/>
      <c r="JJE646" s="22"/>
      <c r="JJF646" s="22"/>
      <c r="JJG646" s="22"/>
      <c r="JJH646" s="22"/>
      <c r="JJI646" s="22"/>
      <c r="JJJ646" s="22"/>
      <c r="JJK646" s="22"/>
      <c r="JJL646" s="22"/>
      <c r="JJM646" s="22"/>
      <c r="JJN646" s="22"/>
      <c r="JJO646" s="22"/>
      <c r="JJP646" s="22"/>
      <c r="JJQ646" s="22"/>
      <c r="JJR646" s="22"/>
      <c r="JJS646" s="22"/>
      <c r="JJT646" s="22"/>
      <c r="JJU646" s="22"/>
      <c r="JJV646" s="22"/>
      <c r="JJW646" s="22"/>
      <c r="JJX646" s="22"/>
      <c r="JJY646" s="22"/>
      <c r="JJZ646" s="22"/>
      <c r="JKA646" s="22"/>
      <c r="JKB646" s="22"/>
      <c r="JKC646" s="22"/>
      <c r="JKD646" s="22"/>
      <c r="JKE646" s="22"/>
      <c r="JKF646" s="22"/>
      <c r="JKG646" s="22"/>
      <c r="JKH646" s="22"/>
      <c r="JKI646" s="22"/>
      <c r="JKJ646" s="22"/>
      <c r="JKK646" s="22"/>
      <c r="JKL646" s="22"/>
      <c r="JKM646" s="22"/>
      <c r="JKN646" s="22"/>
      <c r="JKO646" s="22"/>
      <c r="JKP646" s="22"/>
      <c r="JKQ646" s="22"/>
      <c r="JKR646" s="22"/>
      <c r="JKS646" s="22"/>
      <c r="JKT646" s="22"/>
      <c r="JKU646" s="22"/>
      <c r="JKV646" s="22"/>
      <c r="JKW646" s="22"/>
      <c r="JKX646" s="22"/>
      <c r="JKY646" s="22"/>
      <c r="JKZ646" s="22"/>
      <c r="JLA646" s="22"/>
      <c r="JLB646" s="22"/>
      <c r="JLC646" s="22"/>
      <c r="JLD646" s="22"/>
      <c r="JLE646" s="22"/>
      <c r="JLF646" s="22"/>
      <c r="JLG646" s="22"/>
      <c r="JLH646" s="22"/>
      <c r="JLI646" s="22"/>
      <c r="JLJ646" s="22"/>
      <c r="JLK646" s="22"/>
      <c r="JLL646" s="22"/>
      <c r="JLM646" s="22"/>
      <c r="JLN646" s="22"/>
      <c r="JLO646" s="22"/>
      <c r="JLP646" s="22"/>
      <c r="JLQ646" s="22"/>
      <c r="JLR646" s="22"/>
      <c r="JLS646" s="22"/>
      <c r="JLT646" s="22"/>
      <c r="JLU646" s="22"/>
      <c r="JLV646" s="22"/>
      <c r="JLW646" s="22"/>
      <c r="JLX646" s="22"/>
      <c r="JLY646" s="22"/>
      <c r="JLZ646" s="22"/>
      <c r="JMA646" s="22"/>
      <c r="JMB646" s="22"/>
      <c r="JMC646" s="22"/>
      <c r="JMD646" s="22"/>
      <c r="JME646" s="22"/>
      <c r="JMF646" s="22"/>
      <c r="JMG646" s="22"/>
      <c r="JMH646" s="22"/>
      <c r="JMI646" s="22"/>
      <c r="JMJ646" s="22"/>
      <c r="JMK646" s="22"/>
      <c r="JML646" s="22"/>
      <c r="JMM646" s="22"/>
      <c r="JMN646" s="22"/>
      <c r="JMO646" s="22"/>
      <c r="JMP646" s="22"/>
      <c r="JMQ646" s="22"/>
      <c r="JMR646" s="22"/>
      <c r="JMS646" s="22"/>
      <c r="JMT646" s="22"/>
      <c r="JMU646" s="22"/>
      <c r="JMV646" s="22"/>
      <c r="JMW646" s="22"/>
      <c r="JMX646" s="22"/>
      <c r="JMY646" s="22"/>
      <c r="JMZ646" s="22"/>
      <c r="JNA646" s="22"/>
      <c r="JNB646" s="22"/>
      <c r="JNC646" s="22"/>
      <c r="JND646" s="22"/>
      <c r="JNE646" s="22"/>
      <c r="JNF646" s="22"/>
      <c r="JNG646" s="22"/>
      <c r="JNH646" s="22"/>
      <c r="JNI646" s="22"/>
      <c r="JNJ646" s="22"/>
      <c r="JNK646" s="22"/>
      <c r="JNL646" s="22"/>
      <c r="JNM646" s="22"/>
      <c r="JNN646" s="22"/>
      <c r="JNO646" s="22"/>
      <c r="JNP646" s="22"/>
      <c r="JNQ646" s="22"/>
      <c r="JNR646" s="22"/>
      <c r="JNS646" s="22"/>
      <c r="JNT646" s="22"/>
      <c r="JNU646" s="22"/>
      <c r="JNV646" s="22"/>
      <c r="JNW646" s="22"/>
      <c r="JNX646" s="22"/>
      <c r="JNY646" s="22"/>
      <c r="JNZ646" s="22"/>
      <c r="JOA646" s="22"/>
      <c r="JOB646" s="22"/>
      <c r="JOC646" s="22"/>
      <c r="JOD646" s="22"/>
      <c r="JOE646" s="22"/>
      <c r="JOF646" s="22"/>
      <c r="JOG646" s="22"/>
      <c r="JOH646" s="22"/>
      <c r="JOI646" s="22"/>
      <c r="JOJ646" s="22"/>
      <c r="JOK646" s="22"/>
      <c r="JOL646" s="22"/>
      <c r="JOM646" s="22"/>
      <c r="JON646" s="22"/>
      <c r="JOO646" s="22"/>
      <c r="JOP646" s="22"/>
      <c r="JOQ646" s="22"/>
      <c r="JOR646" s="22"/>
      <c r="JOS646" s="22"/>
      <c r="JOT646" s="22"/>
      <c r="JOU646" s="22"/>
      <c r="JOV646" s="22"/>
      <c r="JOW646" s="22"/>
      <c r="JOX646" s="22"/>
      <c r="JOY646" s="22"/>
      <c r="JOZ646" s="22"/>
      <c r="JPA646" s="22"/>
      <c r="JPB646" s="22"/>
      <c r="JPC646" s="22"/>
      <c r="JPD646" s="22"/>
      <c r="JPE646" s="22"/>
      <c r="JPF646" s="22"/>
      <c r="JPG646" s="22"/>
      <c r="JPH646" s="22"/>
      <c r="JPI646" s="22"/>
      <c r="JPJ646" s="22"/>
      <c r="JPK646" s="22"/>
      <c r="JPL646" s="22"/>
      <c r="JPM646" s="22"/>
      <c r="JPN646" s="22"/>
      <c r="JPO646" s="22"/>
      <c r="JPP646" s="22"/>
      <c r="JPQ646" s="22"/>
      <c r="JPR646" s="22"/>
      <c r="JPS646" s="22"/>
      <c r="JPT646" s="22"/>
      <c r="JPU646" s="22"/>
      <c r="JPV646" s="22"/>
      <c r="JPW646" s="22"/>
      <c r="JPX646" s="22"/>
      <c r="JPY646" s="22"/>
      <c r="JPZ646" s="22"/>
      <c r="JQA646" s="22"/>
      <c r="JQB646" s="22"/>
      <c r="JQC646" s="22"/>
      <c r="JQD646" s="22"/>
      <c r="JQE646" s="22"/>
      <c r="JQF646" s="22"/>
      <c r="JQG646" s="22"/>
      <c r="JQH646" s="22"/>
      <c r="JQI646" s="22"/>
      <c r="JQJ646" s="22"/>
      <c r="JQK646" s="22"/>
      <c r="JQL646" s="22"/>
      <c r="JQM646" s="22"/>
      <c r="JQN646" s="22"/>
      <c r="JQO646" s="22"/>
      <c r="JQP646" s="22"/>
      <c r="JQQ646" s="22"/>
      <c r="JQR646" s="22"/>
      <c r="JQS646" s="22"/>
      <c r="JQT646" s="22"/>
      <c r="JQU646" s="22"/>
      <c r="JQV646" s="22"/>
      <c r="JQW646" s="22"/>
      <c r="JQX646" s="22"/>
      <c r="JQY646" s="22"/>
      <c r="JQZ646" s="22"/>
      <c r="JRA646" s="22"/>
      <c r="JRB646" s="22"/>
      <c r="JRC646" s="22"/>
      <c r="JRD646" s="22"/>
      <c r="JRE646" s="22"/>
      <c r="JRF646" s="22"/>
      <c r="JRG646" s="22"/>
      <c r="JRH646" s="22"/>
      <c r="JRI646" s="22"/>
      <c r="JRJ646" s="22"/>
      <c r="JRK646" s="22"/>
      <c r="JRL646" s="22"/>
      <c r="JRM646" s="22"/>
      <c r="JRN646" s="22"/>
      <c r="JRO646" s="22"/>
      <c r="JRP646" s="22"/>
      <c r="JRQ646" s="22"/>
      <c r="JRR646" s="22"/>
      <c r="JRS646" s="22"/>
      <c r="JRT646" s="22"/>
      <c r="JRU646" s="22"/>
      <c r="JRV646" s="22"/>
      <c r="JRW646" s="22"/>
      <c r="JRX646" s="22"/>
      <c r="JRY646" s="22"/>
      <c r="JRZ646" s="22"/>
      <c r="JSA646" s="22"/>
      <c r="JSB646" s="22"/>
      <c r="JSC646" s="22"/>
      <c r="JSD646" s="22"/>
      <c r="JSE646" s="22"/>
      <c r="JSF646" s="22"/>
      <c r="JSG646" s="22"/>
      <c r="JSH646" s="22"/>
      <c r="JSI646" s="22"/>
      <c r="JSJ646" s="22"/>
      <c r="JSK646" s="22"/>
      <c r="JSL646" s="22"/>
      <c r="JSM646" s="22"/>
      <c r="JSN646" s="22"/>
      <c r="JSO646" s="22"/>
      <c r="JSP646" s="22"/>
      <c r="JSQ646" s="22"/>
      <c r="JSR646" s="22"/>
      <c r="JSS646" s="22"/>
      <c r="JST646" s="22"/>
      <c r="JSU646" s="22"/>
      <c r="JSV646" s="22"/>
      <c r="JSW646" s="22"/>
      <c r="JSX646" s="22"/>
      <c r="JSY646" s="22"/>
      <c r="JSZ646" s="22"/>
      <c r="JTA646" s="22"/>
      <c r="JTB646" s="22"/>
      <c r="JTC646" s="22"/>
      <c r="JTD646" s="22"/>
      <c r="JTE646" s="22"/>
      <c r="JTF646" s="22"/>
      <c r="JTG646" s="22"/>
      <c r="JTH646" s="22"/>
      <c r="JTI646" s="22"/>
      <c r="JTJ646" s="22"/>
      <c r="JTK646" s="22"/>
      <c r="JTL646" s="22"/>
      <c r="JTM646" s="22"/>
      <c r="JTN646" s="22"/>
      <c r="JTO646" s="22"/>
      <c r="JTP646" s="22"/>
      <c r="JTQ646" s="22"/>
      <c r="JTR646" s="22"/>
      <c r="JTS646" s="22"/>
      <c r="JTT646" s="22"/>
      <c r="JTU646" s="22"/>
      <c r="JTV646" s="22"/>
      <c r="JTW646" s="22"/>
      <c r="JTX646" s="22"/>
      <c r="JTY646" s="22"/>
      <c r="JTZ646" s="22"/>
      <c r="JUA646" s="22"/>
      <c r="JUB646" s="22"/>
      <c r="JUC646" s="22"/>
      <c r="JUD646" s="22"/>
      <c r="JUE646" s="22"/>
      <c r="JUF646" s="22"/>
      <c r="JUG646" s="22"/>
      <c r="JUH646" s="22"/>
      <c r="JUI646" s="22"/>
      <c r="JUJ646" s="22"/>
      <c r="JUK646" s="22"/>
      <c r="JUL646" s="22"/>
      <c r="JUM646" s="22"/>
      <c r="JUN646" s="22"/>
      <c r="JUO646" s="22"/>
      <c r="JUP646" s="22"/>
      <c r="JUQ646" s="22"/>
      <c r="JUR646" s="22"/>
      <c r="JUS646" s="22"/>
      <c r="JUT646" s="22"/>
      <c r="JUU646" s="22"/>
      <c r="JUV646" s="22"/>
      <c r="JUW646" s="22"/>
      <c r="JUX646" s="22"/>
      <c r="JUY646" s="22"/>
      <c r="JUZ646" s="22"/>
      <c r="JVA646" s="22"/>
      <c r="JVB646" s="22"/>
      <c r="JVC646" s="22"/>
      <c r="JVD646" s="22"/>
      <c r="JVE646" s="22"/>
      <c r="JVF646" s="22"/>
      <c r="JVG646" s="22"/>
      <c r="JVH646" s="22"/>
      <c r="JVI646" s="22"/>
      <c r="JVJ646" s="22"/>
      <c r="JVK646" s="22"/>
      <c r="JVL646" s="22"/>
      <c r="JVM646" s="22"/>
      <c r="JVN646" s="22"/>
      <c r="JVO646" s="22"/>
      <c r="JVP646" s="22"/>
      <c r="JVQ646" s="22"/>
      <c r="JVR646" s="22"/>
      <c r="JVS646" s="22"/>
      <c r="JVT646" s="22"/>
      <c r="JVU646" s="22"/>
      <c r="JVV646" s="22"/>
      <c r="JVW646" s="22"/>
      <c r="JVX646" s="22"/>
      <c r="JVY646" s="22"/>
      <c r="JVZ646" s="22"/>
      <c r="JWA646" s="22"/>
      <c r="JWB646" s="22"/>
      <c r="JWC646" s="22"/>
      <c r="JWD646" s="22"/>
      <c r="JWE646" s="22"/>
      <c r="JWF646" s="22"/>
      <c r="JWG646" s="22"/>
      <c r="JWH646" s="22"/>
      <c r="JWI646" s="22"/>
      <c r="JWJ646" s="22"/>
      <c r="JWK646" s="22"/>
      <c r="JWL646" s="22"/>
      <c r="JWM646" s="22"/>
      <c r="JWN646" s="22"/>
      <c r="JWO646" s="22"/>
      <c r="JWP646" s="22"/>
      <c r="JWQ646" s="22"/>
      <c r="JWR646" s="22"/>
      <c r="JWS646" s="22"/>
      <c r="JWT646" s="22"/>
      <c r="JWU646" s="22"/>
      <c r="JWV646" s="22"/>
      <c r="JWW646" s="22"/>
      <c r="JWX646" s="22"/>
      <c r="JWY646" s="22"/>
      <c r="JWZ646" s="22"/>
      <c r="JXA646" s="22"/>
      <c r="JXB646" s="22"/>
      <c r="JXC646" s="22"/>
      <c r="JXD646" s="22"/>
      <c r="JXE646" s="22"/>
      <c r="JXF646" s="22"/>
      <c r="JXG646" s="22"/>
      <c r="JXH646" s="22"/>
      <c r="JXI646" s="22"/>
      <c r="JXJ646" s="22"/>
      <c r="JXK646" s="22"/>
      <c r="JXL646" s="22"/>
      <c r="JXM646" s="22"/>
      <c r="JXN646" s="22"/>
      <c r="JXO646" s="22"/>
      <c r="JXP646" s="22"/>
      <c r="JXQ646" s="22"/>
      <c r="JXR646" s="22"/>
      <c r="JXS646" s="22"/>
      <c r="JXT646" s="22"/>
      <c r="JXU646" s="22"/>
      <c r="JXV646" s="22"/>
      <c r="JXW646" s="22"/>
      <c r="JXX646" s="22"/>
      <c r="JXY646" s="22"/>
      <c r="JXZ646" s="22"/>
      <c r="JYA646" s="22"/>
      <c r="JYB646" s="22"/>
      <c r="JYC646" s="22"/>
      <c r="JYD646" s="22"/>
      <c r="JYE646" s="22"/>
      <c r="JYF646" s="22"/>
      <c r="JYG646" s="22"/>
      <c r="JYH646" s="22"/>
      <c r="JYI646" s="22"/>
      <c r="JYJ646" s="22"/>
      <c r="JYK646" s="22"/>
      <c r="JYL646" s="22"/>
      <c r="JYM646" s="22"/>
      <c r="JYN646" s="22"/>
      <c r="JYO646" s="22"/>
      <c r="JYP646" s="22"/>
      <c r="JYQ646" s="22"/>
      <c r="JYR646" s="22"/>
      <c r="JYS646" s="22"/>
      <c r="JYT646" s="22"/>
      <c r="JYU646" s="22"/>
      <c r="JYV646" s="22"/>
      <c r="JYW646" s="22"/>
      <c r="JYX646" s="22"/>
      <c r="JYY646" s="22"/>
      <c r="JYZ646" s="22"/>
      <c r="JZA646" s="22"/>
      <c r="JZB646" s="22"/>
      <c r="JZC646" s="22"/>
      <c r="JZD646" s="22"/>
      <c r="JZE646" s="22"/>
      <c r="JZF646" s="22"/>
      <c r="JZG646" s="22"/>
      <c r="JZH646" s="22"/>
      <c r="JZI646" s="22"/>
      <c r="JZJ646" s="22"/>
      <c r="JZK646" s="22"/>
      <c r="JZL646" s="22"/>
      <c r="JZM646" s="22"/>
      <c r="JZN646" s="22"/>
      <c r="JZO646" s="22"/>
      <c r="JZP646" s="22"/>
      <c r="JZQ646" s="22"/>
      <c r="JZR646" s="22"/>
      <c r="JZS646" s="22"/>
      <c r="JZT646" s="22"/>
      <c r="JZU646" s="22"/>
      <c r="JZV646" s="22"/>
      <c r="JZW646" s="22"/>
      <c r="JZX646" s="22"/>
      <c r="JZY646" s="22"/>
      <c r="JZZ646" s="22"/>
      <c r="KAA646" s="22"/>
      <c r="KAB646" s="22"/>
      <c r="KAC646" s="22"/>
      <c r="KAD646" s="22"/>
      <c r="KAE646" s="22"/>
      <c r="KAF646" s="22"/>
      <c r="KAG646" s="22"/>
      <c r="KAH646" s="22"/>
      <c r="KAI646" s="22"/>
      <c r="KAJ646" s="22"/>
      <c r="KAK646" s="22"/>
      <c r="KAL646" s="22"/>
      <c r="KAM646" s="22"/>
      <c r="KAN646" s="22"/>
      <c r="KAO646" s="22"/>
      <c r="KAP646" s="22"/>
      <c r="KAQ646" s="22"/>
      <c r="KAR646" s="22"/>
      <c r="KAS646" s="22"/>
      <c r="KAT646" s="22"/>
      <c r="KAU646" s="22"/>
      <c r="KAV646" s="22"/>
      <c r="KAW646" s="22"/>
      <c r="KAX646" s="22"/>
      <c r="KAY646" s="22"/>
      <c r="KAZ646" s="22"/>
      <c r="KBA646" s="22"/>
      <c r="KBB646" s="22"/>
      <c r="KBC646" s="22"/>
      <c r="KBD646" s="22"/>
      <c r="KBE646" s="22"/>
      <c r="KBF646" s="22"/>
      <c r="KBG646" s="22"/>
      <c r="KBH646" s="22"/>
      <c r="KBI646" s="22"/>
      <c r="KBJ646" s="22"/>
      <c r="KBK646" s="22"/>
      <c r="KBL646" s="22"/>
      <c r="KBM646" s="22"/>
      <c r="KBN646" s="22"/>
      <c r="KBO646" s="22"/>
      <c r="KBP646" s="22"/>
      <c r="KBQ646" s="22"/>
      <c r="KBR646" s="22"/>
      <c r="KBS646" s="22"/>
      <c r="KBT646" s="22"/>
      <c r="KBU646" s="22"/>
      <c r="KBV646" s="22"/>
      <c r="KBW646" s="22"/>
      <c r="KBX646" s="22"/>
      <c r="KBY646" s="22"/>
      <c r="KBZ646" s="22"/>
      <c r="KCA646" s="22"/>
      <c r="KCB646" s="22"/>
      <c r="KCC646" s="22"/>
      <c r="KCD646" s="22"/>
      <c r="KCE646" s="22"/>
      <c r="KCF646" s="22"/>
      <c r="KCG646" s="22"/>
      <c r="KCH646" s="22"/>
      <c r="KCI646" s="22"/>
      <c r="KCJ646" s="22"/>
      <c r="KCK646" s="22"/>
      <c r="KCL646" s="22"/>
      <c r="KCM646" s="22"/>
      <c r="KCN646" s="22"/>
      <c r="KCO646" s="22"/>
      <c r="KCP646" s="22"/>
      <c r="KCQ646" s="22"/>
      <c r="KCR646" s="22"/>
      <c r="KCS646" s="22"/>
      <c r="KCT646" s="22"/>
      <c r="KCU646" s="22"/>
      <c r="KCV646" s="22"/>
      <c r="KCW646" s="22"/>
      <c r="KCX646" s="22"/>
      <c r="KCY646" s="22"/>
      <c r="KCZ646" s="22"/>
      <c r="KDA646" s="22"/>
      <c r="KDB646" s="22"/>
      <c r="KDC646" s="22"/>
      <c r="KDD646" s="22"/>
      <c r="KDE646" s="22"/>
      <c r="KDF646" s="22"/>
      <c r="KDG646" s="22"/>
      <c r="KDH646" s="22"/>
      <c r="KDI646" s="22"/>
      <c r="KDJ646" s="22"/>
      <c r="KDK646" s="22"/>
      <c r="KDL646" s="22"/>
      <c r="KDM646" s="22"/>
      <c r="KDN646" s="22"/>
      <c r="KDO646" s="22"/>
      <c r="KDP646" s="22"/>
      <c r="KDQ646" s="22"/>
      <c r="KDR646" s="22"/>
      <c r="KDS646" s="22"/>
      <c r="KDT646" s="22"/>
      <c r="KDU646" s="22"/>
      <c r="KDV646" s="22"/>
      <c r="KDW646" s="22"/>
      <c r="KDX646" s="22"/>
      <c r="KDY646" s="22"/>
      <c r="KDZ646" s="22"/>
      <c r="KEA646" s="22"/>
      <c r="KEB646" s="22"/>
      <c r="KEC646" s="22"/>
      <c r="KED646" s="22"/>
      <c r="KEE646" s="22"/>
      <c r="KEF646" s="22"/>
      <c r="KEG646" s="22"/>
      <c r="KEH646" s="22"/>
      <c r="KEI646" s="22"/>
      <c r="KEJ646" s="22"/>
      <c r="KEK646" s="22"/>
      <c r="KEL646" s="22"/>
      <c r="KEM646" s="22"/>
      <c r="KEN646" s="22"/>
      <c r="KEO646" s="22"/>
      <c r="KEP646" s="22"/>
      <c r="KEQ646" s="22"/>
      <c r="KER646" s="22"/>
      <c r="KES646" s="22"/>
      <c r="KET646" s="22"/>
      <c r="KEU646" s="22"/>
      <c r="KEV646" s="22"/>
      <c r="KEW646" s="22"/>
      <c r="KEX646" s="22"/>
      <c r="KEY646" s="22"/>
      <c r="KEZ646" s="22"/>
      <c r="KFA646" s="22"/>
      <c r="KFB646" s="22"/>
      <c r="KFC646" s="22"/>
      <c r="KFD646" s="22"/>
      <c r="KFE646" s="22"/>
      <c r="KFF646" s="22"/>
      <c r="KFG646" s="22"/>
      <c r="KFH646" s="22"/>
      <c r="KFI646" s="22"/>
      <c r="KFJ646" s="22"/>
      <c r="KFK646" s="22"/>
      <c r="KFL646" s="22"/>
      <c r="KFM646" s="22"/>
      <c r="KFN646" s="22"/>
      <c r="KFO646" s="22"/>
      <c r="KFP646" s="22"/>
      <c r="KFQ646" s="22"/>
      <c r="KFR646" s="22"/>
      <c r="KFS646" s="22"/>
      <c r="KFT646" s="22"/>
      <c r="KFU646" s="22"/>
      <c r="KFV646" s="22"/>
      <c r="KFW646" s="22"/>
      <c r="KFX646" s="22"/>
      <c r="KFY646" s="22"/>
      <c r="KFZ646" s="22"/>
      <c r="KGA646" s="22"/>
      <c r="KGB646" s="22"/>
      <c r="KGC646" s="22"/>
      <c r="KGD646" s="22"/>
      <c r="KGE646" s="22"/>
      <c r="KGF646" s="22"/>
      <c r="KGG646" s="22"/>
      <c r="KGH646" s="22"/>
      <c r="KGI646" s="22"/>
      <c r="KGJ646" s="22"/>
      <c r="KGK646" s="22"/>
      <c r="KGL646" s="22"/>
      <c r="KGM646" s="22"/>
      <c r="KGN646" s="22"/>
      <c r="KGO646" s="22"/>
      <c r="KGP646" s="22"/>
      <c r="KGQ646" s="22"/>
      <c r="KGR646" s="22"/>
      <c r="KGS646" s="22"/>
      <c r="KGT646" s="22"/>
      <c r="KGU646" s="22"/>
      <c r="KGV646" s="22"/>
      <c r="KGW646" s="22"/>
      <c r="KGX646" s="22"/>
      <c r="KGY646" s="22"/>
      <c r="KGZ646" s="22"/>
      <c r="KHA646" s="22"/>
      <c r="KHB646" s="22"/>
      <c r="KHC646" s="22"/>
      <c r="KHD646" s="22"/>
      <c r="KHE646" s="22"/>
      <c r="KHF646" s="22"/>
      <c r="KHG646" s="22"/>
      <c r="KHH646" s="22"/>
      <c r="KHI646" s="22"/>
      <c r="KHJ646" s="22"/>
      <c r="KHK646" s="22"/>
      <c r="KHL646" s="22"/>
      <c r="KHM646" s="22"/>
      <c r="KHN646" s="22"/>
      <c r="KHO646" s="22"/>
      <c r="KHP646" s="22"/>
      <c r="KHQ646" s="22"/>
      <c r="KHR646" s="22"/>
      <c r="KHS646" s="22"/>
      <c r="KHT646" s="22"/>
      <c r="KHU646" s="22"/>
      <c r="KHV646" s="22"/>
      <c r="KHW646" s="22"/>
      <c r="KHX646" s="22"/>
      <c r="KHY646" s="22"/>
      <c r="KHZ646" s="22"/>
      <c r="KIA646" s="22"/>
      <c r="KIB646" s="22"/>
      <c r="KIC646" s="22"/>
      <c r="KID646" s="22"/>
      <c r="KIE646" s="22"/>
      <c r="KIF646" s="22"/>
      <c r="KIG646" s="22"/>
      <c r="KIH646" s="22"/>
      <c r="KII646" s="22"/>
      <c r="KIJ646" s="22"/>
      <c r="KIK646" s="22"/>
      <c r="KIL646" s="22"/>
      <c r="KIM646" s="22"/>
      <c r="KIN646" s="22"/>
      <c r="KIO646" s="22"/>
      <c r="KIP646" s="22"/>
      <c r="KIQ646" s="22"/>
      <c r="KIR646" s="22"/>
      <c r="KIS646" s="22"/>
      <c r="KIT646" s="22"/>
      <c r="KIU646" s="22"/>
      <c r="KIV646" s="22"/>
      <c r="KIW646" s="22"/>
      <c r="KIX646" s="22"/>
      <c r="KIY646" s="22"/>
      <c r="KIZ646" s="22"/>
      <c r="KJA646" s="22"/>
      <c r="KJB646" s="22"/>
      <c r="KJC646" s="22"/>
      <c r="KJD646" s="22"/>
      <c r="KJE646" s="22"/>
      <c r="KJF646" s="22"/>
      <c r="KJG646" s="22"/>
      <c r="KJH646" s="22"/>
      <c r="KJI646" s="22"/>
      <c r="KJJ646" s="22"/>
      <c r="KJK646" s="22"/>
      <c r="KJL646" s="22"/>
      <c r="KJM646" s="22"/>
      <c r="KJN646" s="22"/>
      <c r="KJO646" s="22"/>
      <c r="KJP646" s="22"/>
      <c r="KJQ646" s="22"/>
      <c r="KJR646" s="22"/>
      <c r="KJS646" s="22"/>
      <c r="KJT646" s="22"/>
      <c r="KJU646" s="22"/>
      <c r="KJV646" s="22"/>
      <c r="KJW646" s="22"/>
      <c r="KJX646" s="22"/>
      <c r="KJY646" s="22"/>
      <c r="KJZ646" s="22"/>
      <c r="KKA646" s="22"/>
      <c r="KKB646" s="22"/>
      <c r="KKC646" s="22"/>
      <c r="KKD646" s="22"/>
      <c r="KKE646" s="22"/>
      <c r="KKF646" s="22"/>
      <c r="KKG646" s="22"/>
      <c r="KKH646" s="22"/>
      <c r="KKI646" s="22"/>
      <c r="KKJ646" s="22"/>
      <c r="KKK646" s="22"/>
      <c r="KKL646" s="22"/>
      <c r="KKM646" s="22"/>
      <c r="KKN646" s="22"/>
      <c r="KKO646" s="22"/>
      <c r="KKP646" s="22"/>
      <c r="KKQ646" s="22"/>
      <c r="KKR646" s="22"/>
      <c r="KKS646" s="22"/>
      <c r="KKT646" s="22"/>
      <c r="KKU646" s="22"/>
      <c r="KKV646" s="22"/>
      <c r="KKW646" s="22"/>
      <c r="KKX646" s="22"/>
      <c r="KKY646" s="22"/>
      <c r="KKZ646" s="22"/>
      <c r="KLA646" s="22"/>
      <c r="KLB646" s="22"/>
      <c r="KLC646" s="22"/>
      <c r="KLD646" s="22"/>
      <c r="KLE646" s="22"/>
      <c r="KLF646" s="22"/>
      <c r="KLG646" s="22"/>
      <c r="KLH646" s="22"/>
      <c r="KLI646" s="22"/>
      <c r="KLJ646" s="22"/>
      <c r="KLK646" s="22"/>
      <c r="KLL646" s="22"/>
      <c r="KLM646" s="22"/>
      <c r="KLN646" s="22"/>
      <c r="KLO646" s="22"/>
      <c r="KLP646" s="22"/>
      <c r="KLQ646" s="22"/>
      <c r="KLR646" s="22"/>
      <c r="KLS646" s="22"/>
      <c r="KLT646" s="22"/>
      <c r="KLU646" s="22"/>
      <c r="KLV646" s="22"/>
      <c r="KLW646" s="22"/>
      <c r="KLX646" s="22"/>
      <c r="KLY646" s="22"/>
      <c r="KLZ646" s="22"/>
      <c r="KMA646" s="22"/>
      <c r="KMB646" s="22"/>
      <c r="KMC646" s="22"/>
      <c r="KMD646" s="22"/>
      <c r="KME646" s="22"/>
      <c r="KMF646" s="22"/>
      <c r="KMG646" s="22"/>
      <c r="KMH646" s="22"/>
      <c r="KMI646" s="22"/>
      <c r="KMJ646" s="22"/>
      <c r="KMK646" s="22"/>
      <c r="KML646" s="22"/>
      <c r="KMM646" s="22"/>
      <c r="KMN646" s="22"/>
      <c r="KMO646" s="22"/>
      <c r="KMP646" s="22"/>
      <c r="KMQ646" s="22"/>
      <c r="KMR646" s="22"/>
      <c r="KMS646" s="22"/>
      <c r="KMT646" s="22"/>
      <c r="KMU646" s="22"/>
      <c r="KMV646" s="22"/>
      <c r="KMW646" s="22"/>
      <c r="KMX646" s="22"/>
      <c r="KMY646" s="22"/>
      <c r="KMZ646" s="22"/>
      <c r="KNA646" s="22"/>
      <c r="KNB646" s="22"/>
      <c r="KNC646" s="22"/>
      <c r="KND646" s="22"/>
      <c r="KNE646" s="22"/>
      <c r="KNF646" s="22"/>
      <c r="KNG646" s="22"/>
      <c r="KNH646" s="22"/>
      <c r="KNI646" s="22"/>
      <c r="KNJ646" s="22"/>
      <c r="KNK646" s="22"/>
      <c r="KNL646" s="22"/>
      <c r="KNM646" s="22"/>
      <c r="KNN646" s="22"/>
      <c r="KNO646" s="22"/>
      <c r="KNP646" s="22"/>
      <c r="KNQ646" s="22"/>
      <c r="KNR646" s="22"/>
      <c r="KNS646" s="22"/>
      <c r="KNT646" s="22"/>
      <c r="KNU646" s="22"/>
      <c r="KNV646" s="22"/>
      <c r="KNW646" s="22"/>
      <c r="KNX646" s="22"/>
      <c r="KNY646" s="22"/>
      <c r="KNZ646" s="22"/>
      <c r="KOA646" s="22"/>
      <c r="KOB646" s="22"/>
      <c r="KOC646" s="22"/>
      <c r="KOD646" s="22"/>
      <c r="KOE646" s="22"/>
      <c r="KOF646" s="22"/>
      <c r="KOG646" s="22"/>
      <c r="KOH646" s="22"/>
      <c r="KOI646" s="22"/>
      <c r="KOJ646" s="22"/>
      <c r="KOK646" s="22"/>
      <c r="KOL646" s="22"/>
      <c r="KOM646" s="22"/>
      <c r="KON646" s="22"/>
      <c r="KOO646" s="22"/>
      <c r="KOP646" s="22"/>
      <c r="KOQ646" s="22"/>
      <c r="KOR646" s="22"/>
      <c r="KOS646" s="22"/>
      <c r="KOT646" s="22"/>
      <c r="KOU646" s="22"/>
      <c r="KOV646" s="22"/>
      <c r="KOW646" s="22"/>
      <c r="KOX646" s="22"/>
      <c r="KOY646" s="22"/>
      <c r="KOZ646" s="22"/>
      <c r="KPA646" s="22"/>
      <c r="KPB646" s="22"/>
      <c r="KPC646" s="22"/>
      <c r="KPD646" s="22"/>
      <c r="KPE646" s="22"/>
      <c r="KPF646" s="22"/>
      <c r="KPG646" s="22"/>
      <c r="KPH646" s="22"/>
      <c r="KPI646" s="22"/>
      <c r="KPJ646" s="22"/>
      <c r="KPK646" s="22"/>
      <c r="KPL646" s="22"/>
      <c r="KPM646" s="22"/>
      <c r="KPN646" s="22"/>
      <c r="KPO646" s="22"/>
      <c r="KPP646" s="22"/>
      <c r="KPQ646" s="22"/>
      <c r="KPR646" s="22"/>
      <c r="KPS646" s="22"/>
      <c r="KPT646" s="22"/>
      <c r="KPU646" s="22"/>
      <c r="KPV646" s="22"/>
      <c r="KPW646" s="22"/>
      <c r="KPX646" s="22"/>
      <c r="KPY646" s="22"/>
      <c r="KPZ646" s="22"/>
      <c r="KQA646" s="22"/>
      <c r="KQB646" s="22"/>
      <c r="KQC646" s="22"/>
      <c r="KQD646" s="22"/>
      <c r="KQE646" s="22"/>
      <c r="KQF646" s="22"/>
      <c r="KQG646" s="22"/>
      <c r="KQH646" s="22"/>
      <c r="KQI646" s="22"/>
      <c r="KQJ646" s="22"/>
      <c r="KQK646" s="22"/>
      <c r="KQL646" s="22"/>
      <c r="KQM646" s="22"/>
      <c r="KQN646" s="22"/>
      <c r="KQO646" s="22"/>
      <c r="KQP646" s="22"/>
      <c r="KQQ646" s="22"/>
      <c r="KQR646" s="22"/>
      <c r="KQS646" s="22"/>
      <c r="KQT646" s="22"/>
      <c r="KQU646" s="22"/>
      <c r="KQV646" s="22"/>
      <c r="KQW646" s="22"/>
      <c r="KQX646" s="22"/>
      <c r="KQY646" s="22"/>
      <c r="KQZ646" s="22"/>
      <c r="KRA646" s="22"/>
      <c r="KRB646" s="22"/>
      <c r="KRC646" s="22"/>
      <c r="KRD646" s="22"/>
      <c r="KRE646" s="22"/>
      <c r="KRF646" s="22"/>
      <c r="KRG646" s="22"/>
      <c r="KRH646" s="22"/>
      <c r="KRI646" s="22"/>
      <c r="KRJ646" s="22"/>
      <c r="KRK646" s="22"/>
      <c r="KRL646" s="22"/>
      <c r="KRM646" s="22"/>
      <c r="KRN646" s="22"/>
      <c r="KRO646" s="22"/>
      <c r="KRP646" s="22"/>
      <c r="KRQ646" s="22"/>
      <c r="KRR646" s="22"/>
      <c r="KRS646" s="22"/>
      <c r="KRT646" s="22"/>
      <c r="KRU646" s="22"/>
      <c r="KRV646" s="22"/>
      <c r="KRW646" s="22"/>
      <c r="KRX646" s="22"/>
      <c r="KRY646" s="22"/>
      <c r="KRZ646" s="22"/>
      <c r="KSA646" s="22"/>
      <c r="KSB646" s="22"/>
      <c r="KSC646" s="22"/>
      <c r="KSD646" s="22"/>
      <c r="KSE646" s="22"/>
      <c r="KSF646" s="22"/>
      <c r="KSG646" s="22"/>
      <c r="KSH646" s="22"/>
      <c r="KSI646" s="22"/>
      <c r="KSJ646" s="22"/>
      <c r="KSK646" s="22"/>
      <c r="KSL646" s="22"/>
      <c r="KSM646" s="22"/>
      <c r="KSN646" s="22"/>
      <c r="KSO646" s="22"/>
      <c r="KSP646" s="22"/>
      <c r="KSQ646" s="22"/>
      <c r="KSR646" s="22"/>
      <c r="KSS646" s="22"/>
      <c r="KST646" s="22"/>
      <c r="KSU646" s="22"/>
      <c r="KSV646" s="22"/>
      <c r="KSW646" s="22"/>
      <c r="KSX646" s="22"/>
      <c r="KSY646" s="22"/>
      <c r="KSZ646" s="22"/>
      <c r="KTA646" s="22"/>
      <c r="KTB646" s="22"/>
      <c r="KTC646" s="22"/>
      <c r="KTD646" s="22"/>
      <c r="KTE646" s="22"/>
      <c r="KTF646" s="22"/>
      <c r="KTG646" s="22"/>
      <c r="KTH646" s="22"/>
      <c r="KTI646" s="22"/>
      <c r="KTJ646" s="22"/>
      <c r="KTK646" s="22"/>
      <c r="KTL646" s="22"/>
      <c r="KTM646" s="22"/>
      <c r="KTN646" s="22"/>
      <c r="KTO646" s="22"/>
      <c r="KTP646" s="22"/>
      <c r="KTQ646" s="22"/>
      <c r="KTR646" s="22"/>
      <c r="KTS646" s="22"/>
      <c r="KTT646" s="22"/>
      <c r="KTU646" s="22"/>
      <c r="KTV646" s="22"/>
      <c r="KTW646" s="22"/>
      <c r="KTX646" s="22"/>
      <c r="KTY646" s="22"/>
      <c r="KTZ646" s="22"/>
      <c r="KUA646" s="22"/>
      <c r="KUB646" s="22"/>
      <c r="KUC646" s="22"/>
      <c r="KUD646" s="22"/>
      <c r="KUE646" s="22"/>
      <c r="KUF646" s="22"/>
      <c r="KUG646" s="22"/>
      <c r="KUH646" s="22"/>
      <c r="KUI646" s="22"/>
      <c r="KUJ646" s="22"/>
      <c r="KUK646" s="22"/>
      <c r="KUL646" s="22"/>
      <c r="KUM646" s="22"/>
      <c r="KUN646" s="22"/>
      <c r="KUO646" s="22"/>
      <c r="KUP646" s="22"/>
      <c r="KUQ646" s="22"/>
      <c r="KUR646" s="22"/>
      <c r="KUS646" s="22"/>
      <c r="KUT646" s="22"/>
      <c r="KUU646" s="22"/>
      <c r="KUV646" s="22"/>
      <c r="KUW646" s="22"/>
      <c r="KUX646" s="22"/>
      <c r="KUY646" s="22"/>
      <c r="KUZ646" s="22"/>
      <c r="KVA646" s="22"/>
      <c r="KVB646" s="22"/>
      <c r="KVC646" s="22"/>
      <c r="KVD646" s="22"/>
      <c r="KVE646" s="22"/>
      <c r="KVF646" s="22"/>
      <c r="KVG646" s="22"/>
      <c r="KVH646" s="22"/>
      <c r="KVI646" s="22"/>
      <c r="KVJ646" s="22"/>
      <c r="KVK646" s="22"/>
      <c r="KVL646" s="22"/>
      <c r="KVM646" s="22"/>
      <c r="KVN646" s="22"/>
      <c r="KVO646" s="22"/>
      <c r="KVP646" s="22"/>
      <c r="KVQ646" s="22"/>
      <c r="KVR646" s="22"/>
      <c r="KVS646" s="22"/>
      <c r="KVT646" s="22"/>
      <c r="KVU646" s="22"/>
      <c r="KVV646" s="22"/>
      <c r="KVW646" s="22"/>
      <c r="KVX646" s="22"/>
      <c r="KVY646" s="22"/>
      <c r="KVZ646" s="22"/>
      <c r="KWA646" s="22"/>
      <c r="KWB646" s="22"/>
      <c r="KWC646" s="22"/>
      <c r="KWD646" s="22"/>
      <c r="KWE646" s="22"/>
      <c r="KWF646" s="22"/>
      <c r="KWG646" s="22"/>
      <c r="KWH646" s="22"/>
      <c r="KWI646" s="22"/>
      <c r="KWJ646" s="22"/>
      <c r="KWK646" s="22"/>
      <c r="KWL646" s="22"/>
      <c r="KWM646" s="22"/>
      <c r="KWN646" s="22"/>
      <c r="KWO646" s="22"/>
      <c r="KWP646" s="22"/>
      <c r="KWQ646" s="22"/>
      <c r="KWR646" s="22"/>
      <c r="KWS646" s="22"/>
      <c r="KWT646" s="22"/>
      <c r="KWU646" s="22"/>
      <c r="KWV646" s="22"/>
      <c r="KWW646" s="22"/>
      <c r="KWX646" s="22"/>
      <c r="KWY646" s="22"/>
      <c r="KWZ646" s="22"/>
      <c r="KXA646" s="22"/>
      <c r="KXB646" s="22"/>
      <c r="KXC646" s="22"/>
      <c r="KXD646" s="22"/>
      <c r="KXE646" s="22"/>
      <c r="KXF646" s="22"/>
      <c r="KXG646" s="22"/>
      <c r="KXH646" s="22"/>
      <c r="KXI646" s="22"/>
      <c r="KXJ646" s="22"/>
      <c r="KXK646" s="22"/>
      <c r="KXL646" s="22"/>
      <c r="KXM646" s="22"/>
      <c r="KXN646" s="22"/>
      <c r="KXO646" s="22"/>
      <c r="KXP646" s="22"/>
      <c r="KXQ646" s="22"/>
      <c r="KXR646" s="22"/>
      <c r="KXS646" s="22"/>
      <c r="KXT646" s="22"/>
      <c r="KXU646" s="22"/>
      <c r="KXV646" s="22"/>
      <c r="KXW646" s="22"/>
      <c r="KXX646" s="22"/>
      <c r="KXY646" s="22"/>
      <c r="KXZ646" s="22"/>
      <c r="KYA646" s="22"/>
      <c r="KYB646" s="22"/>
      <c r="KYC646" s="22"/>
      <c r="KYD646" s="22"/>
      <c r="KYE646" s="22"/>
      <c r="KYF646" s="22"/>
      <c r="KYG646" s="22"/>
      <c r="KYH646" s="22"/>
      <c r="KYI646" s="22"/>
      <c r="KYJ646" s="22"/>
      <c r="KYK646" s="22"/>
      <c r="KYL646" s="22"/>
      <c r="KYM646" s="22"/>
      <c r="KYN646" s="22"/>
      <c r="KYO646" s="22"/>
      <c r="KYP646" s="22"/>
      <c r="KYQ646" s="22"/>
      <c r="KYR646" s="22"/>
      <c r="KYS646" s="22"/>
      <c r="KYT646" s="22"/>
      <c r="KYU646" s="22"/>
      <c r="KYV646" s="22"/>
      <c r="KYW646" s="22"/>
      <c r="KYX646" s="22"/>
      <c r="KYY646" s="22"/>
      <c r="KYZ646" s="22"/>
      <c r="KZA646" s="22"/>
      <c r="KZB646" s="22"/>
      <c r="KZC646" s="22"/>
      <c r="KZD646" s="22"/>
      <c r="KZE646" s="22"/>
      <c r="KZF646" s="22"/>
      <c r="KZG646" s="22"/>
      <c r="KZH646" s="22"/>
      <c r="KZI646" s="22"/>
      <c r="KZJ646" s="22"/>
      <c r="KZK646" s="22"/>
      <c r="KZL646" s="22"/>
      <c r="KZM646" s="22"/>
      <c r="KZN646" s="22"/>
      <c r="KZO646" s="22"/>
      <c r="KZP646" s="22"/>
      <c r="KZQ646" s="22"/>
      <c r="KZR646" s="22"/>
      <c r="KZS646" s="22"/>
      <c r="KZT646" s="22"/>
      <c r="KZU646" s="22"/>
      <c r="KZV646" s="22"/>
      <c r="KZW646" s="22"/>
      <c r="KZX646" s="22"/>
      <c r="KZY646" s="22"/>
      <c r="KZZ646" s="22"/>
      <c r="LAA646" s="22"/>
      <c r="LAB646" s="22"/>
      <c r="LAC646" s="22"/>
      <c r="LAD646" s="22"/>
      <c r="LAE646" s="22"/>
      <c r="LAF646" s="22"/>
      <c r="LAG646" s="22"/>
      <c r="LAH646" s="22"/>
      <c r="LAI646" s="22"/>
      <c r="LAJ646" s="22"/>
      <c r="LAK646" s="22"/>
      <c r="LAL646" s="22"/>
      <c r="LAM646" s="22"/>
      <c r="LAN646" s="22"/>
      <c r="LAO646" s="22"/>
      <c r="LAP646" s="22"/>
      <c r="LAQ646" s="22"/>
      <c r="LAR646" s="22"/>
      <c r="LAS646" s="22"/>
      <c r="LAT646" s="22"/>
      <c r="LAU646" s="22"/>
      <c r="LAV646" s="22"/>
      <c r="LAW646" s="22"/>
      <c r="LAX646" s="22"/>
      <c r="LAY646" s="22"/>
      <c r="LAZ646" s="22"/>
      <c r="LBA646" s="22"/>
      <c r="LBB646" s="22"/>
      <c r="LBC646" s="22"/>
      <c r="LBD646" s="22"/>
      <c r="LBE646" s="22"/>
      <c r="LBF646" s="22"/>
      <c r="LBG646" s="22"/>
      <c r="LBH646" s="22"/>
      <c r="LBI646" s="22"/>
      <c r="LBJ646" s="22"/>
      <c r="LBK646" s="22"/>
      <c r="LBL646" s="22"/>
      <c r="LBM646" s="22"/>
      <c r="LBN646" s="22"/>
      <c r="LBO646" s="22"/>
      <c r="LBP646" s="22"/>
      <c r="LBQ646" s="22"/>
      <c r="LBR646" s="22"/>
      <c r="LBS646" s="22"/>
      <c r="LBT646" s="22"/>
      <c r="LBU646" s="22"/>
      <c r="LBV646" s="22"/>
      <c r="LBW646" s="22"/>
      <c r="LBX646" s="22"/>
      <c r="LBY646" s="22"/>
      <c r="LBZ646" s="22"/>
      <c r="LCA646" s="22"/>
      <c r="LCB646" s="22"/>
      <c r="LCC646" s="22"/>
      <c r="LCD646" s="22"/>
      <c r="LCE646" s="22"/>
      <c r="LCF646" s="22"/>
      <c r="LCG646" s="22"/>
      <c r="LCH646" s="22"/>
      <c r="LCI646" s="22"/>
      <c r="LCJ646" s="22"/>
      <c r="LCK646" s="22"/>
      <c r="LCL646" s="22"/>
      <c r="LCM646" s="22"/>
      <c r="LCN646" s="22"/>
      <c r="LCO646" s="22"/>
      <c r="LCP646" s="22"/>
      <c r="LCQ646" s="22"/>
      <c r="LCR646" s="22"/>
      <c r="LCS646" s="22"/>
      <c r="LCT646" s="22"/>
      <c r="LCU646" s="22"/>
      <c r="LCV646" s="22"/>
      <c r="LCW646" s="22"/>
      <c r="LCX646" s="22"/>
      <c r="LCY646" s="22"/>
      <c r="LCZ646" s="22"/>
      <c r="LDA646" s="22"/>
      <c r="LDB646" s="22"/>
      <c r="LDC646" s="22"/>
      <c r="LDD646" s="22"/>
      <c r="LDE646" s="22"/>
      <c r="LDF646" s="22"/>
      <c r="LDG646" s="22"/>
      <c r="LDH646" s="22"/>
      <c r="LDI646" s="22"/>
      <c r="LDJ646" s="22"/>
      <c r="LDK646" s="22"/>
      <c r="LDL646" s="22"/>
      <c r="LDM646" s="22"/>
      <c r="LDN646" s="22"/>
      <c r="LDO646" s="22"/>
      <c r="LDP646" s="22"/>
      <c r="LDQ646" s="22"/>
      <c r="LDR646" s="22"/>
      <c r="LDS646" s="22"/>
      <c r="LDT646" s="22"/>
      <c r="LDU646" s="22"/>
      <c r="LDV646" s="22"/>
      <c r="LDW646" s="22"/>
      <c r="LDX646" s="22"/>
      <c r="LDY646" s="22"/>
      <c r="LDZ646" s="22"/>
      <c r="LEA646" s="22"/>
      <c r="LEB646" s="22"/>
      <c r="LEC646" s="22"/>
      <c r="LED646" s="22"/>
      <c r="LEE646" s="22"/>
      <c r="LEF646" s="22"/>
      <c r="LEG646" s="22"/>
      <c r="LEH646" s="22"/>
      <c r="LEI646" s="22"/>
      <c r="LEJ646" s="22"/>
      <c r="LEK646" s="22"/>
      <c r="LEL646" s="22"/>
      <c r="LEM646" s="22"/>
      <c r="LEN646" s="22"/>
      <c r="LEO646" s="22"/>
      <c r="LEP646" s="22"/>
      <c r="LEQ646" s="22"/>
      <c r="LER646" s="22"/>
      <c r="LES646" s="22"/>
      <c r="LET646" s="22"/>
      <c r="LEU646" s="22"/>
      <c r="LEV646" s="22"/>
      <c r="LEW646" s="22"/>
      <c r="LEX646" s="22"/>
      <c r="LEY646" s="22"/>
      <c r="LEZ646" s="22"/>
      <c r="LFA646" s="22"/>
      <c r="LFB646" s="22"/>
      <c r="LFC646" s="22"/>
      <c r="LFD646" s="22"/>
      <c r="LFE646" s="22"/>
      <c r="LFF646" s="22"/>
      <c r="LFG646" s="22"/>
      <c r="LFH646" s="22"/>
      <c r="LFI646" s="22"/>
      <c r="LFJ646" s="22"/>
      <c r="LFK646" s="22"/>
      <c r="LFL646" s="22"/>
      <c r="LFM646" s="22"/>
      <c r="LFN646" s="22"/>
      <c r="LFO646" s="22"/>
      <c r="LFP646" s="22"/>
      <c r="LFQ646" s="22"/>
      <c r="LFR646" s="22"/>
      <c r="LFS646" s="22"/>
      <c r="LFT646" s="22"/>
      <c r="LFU646" s="22"/>
      <c r="LFV646" s="22"/>
      <c r="LFW646" s="22"/>
      <c r="LFX646" s="22"/>
      <c r="LFY646" s="22"/>
      <c r="LFZ646" s="22"/>
      <c r="LGA646" s="22"/>
      <c r="LGB646" s="22"/>
      <c r="LGC646" s="22"/>
      <c r="LGD646" s="22"/>
      <c r="LGE646" s="22"/>
      <c r="LGF646" s="22"/>
      <c r="LGG646" s="22"/>
      <c r="LGH646" s="22"/>
      <c r="LGI646" s="22"/>
      <c r="LGJ646" s="22"/>
      <c r="LGK646" s="22"/>
      <c r="LGL646" s="22"/>
      <c r="LGM646" s="22"/>
      <c r="LGN646" s="22"/>
      <c r="LGO646" s="22"/>
      <c r="LGP646" s="22"/>
      <c r="LGQ646" s="22"/>
      <c r="LGR646" s="22"/>
      <c r="LGS646" s="22"/>
      <c r="LGT646" s="22"/>
      <c r="LGU646" s="22"/>
      <c r="LGV646" s="22"/>
      <c r="LGW646" s="22"/>
      <c r="LGX646" s="22"/>
      <c r="LGY646" s="22"/>
      <c r="LGZ646" s="22"/>
      <c r="LHA646" s="22"/>
      <c r="LHB646" s="22"/>
      <c r="LHC646" s="22"/>
      <c r="LHD646" s="22"/>
      <c r="LHE646" s="22"/>
      <c r="LHF646" s="22"/>
      <c r="LHG646" s="22"/>
      <c r="LHH646" s="22"/>
      <c r="LHI646" s="22"/>
      <c r="LHJ646" s="22"/>
      <c r="LHK646" s="22"/>
      <c r="LHL646" s="22"/>
      <c r="LHM646" s="22"/>
      <c r="LHN646" s="22"/>
      <c r="LHO646" s="22"/>
      <c r="LHP646" s="22"/>
      <c r="LHQ646" s="22"/>
      <c r="LHR646" s="22"/>
      <c r="LHS646" s="22"/>
      <c r="LHT646" s="22"/>
      <c r="LHU646" s="22"/>
      <c r="LHV646" s="22"/>
      <c r="LHW646" s="22"/>
      <c r="LHX646" s="22"/>
      <c r="LHY646" s="22"/>
      <c r="LHZ646" s="22"/>
      <c r="LIA646" s="22"/>
      <c r="LIB646" s="22"/>
      <c r="LIC646" s="22"/>
      <c r="LID646" s="22"/>
      <c r="LIE646" s="22"/>
      <c r="LIF646" s="22"/>
      <c r="LIG646" s="22"/>
      <c r="LIH646" s="22"/>
      <c r="LII646" s="22"/>
      <c r="LIJ646" s="22"/>
      <c r="LIK646" s="22"/>
      <c r="LIL646" s="22"/>
      <c r="LIM646" s="22"/>
      <c r="LIN646" s="22"/>
      <c r="LIO646" s="22"/>
      <c r="LIP646" s="22"/>
      <c r="LIQ646" s="22"/>
      <c r="LIR646" s="22"/>
      <c r="LIS646" s="22"/>
      <c r="LIT646" s="22"/>
      <c r="LIU646" s="22"/>
      <c r="LIV646" s="22"/>
      <c r="LIW646" s="22"/>
      <c r="LIX646" s="22"/>
      <c r="LIY646" s="22"/>
      <c r="LIZ646" s="22"/>
      <c r="LJA646" s="22"/>
      <c r="LJB646" s="22"/>
      <c r="LJC646" s="22"/>
      <c r="LJD646" s="22"/>
      <c r="LJE646" s="22"/>
      <c r="LJF646" s="22"/>
      <c r="LJG646" s="22"/>
      <c r="LJH646" s="22"/>
      <c r="LJI646" s="22"/>
      <c r="LJJ646" s="22"/>
      <c r="LJK646" s="22"/>
      <c r="LJL646" s="22"/>
      <c r="LJM646" s="22"/>
      <c r="LJN646" s="22"/>
      <c r="LJO646" s="22"/>
      <c r="LJP646" s="22"/>
      <c r="LJQ646" s="22"/>
      <c r="LJR646" s="22"/>
      <c r="LJS646" s="22"/>
      <c r="LJT646" s="22"/>
      <c r="LJU646" s="22"/>
      <c r="LJV646" s="22"/>
      <c r="LJW646" s="22"/>
      <c r="LJX646" s="22"/>
      <c r="LJY646" s="22"/>
      <c r="LJZ646" s="22"/>
      <c r="LKA646" s="22"/>
      <c r="LKB646" s="22"/>
      <c r="LKC646" s="22"/>
      <c r="LKD646" s="22"/>
      <c r="LKE646" s="22"/>
      <c r="LKF646" s="22"/>
      <c r="LKG646" s="22"/>
      <c r="LKH646" s="22"/>
      <c r="LKI646" s="22"/>
      <c r="LKJ646" s="22"/>
      <c r="LKK646" s="22"/>
      <c r="LKL646" s="22"/>
      <c r="LKM646" s="22"/>
      <c r="LKN646" s="22"/>
      <c r="LKO646" s="22"/>
      <c r="LKP646" s="22"/>
      <c r="LKQ646" s="22"/>
      <c r="LKR646" s="22"/>
      <c r="LKS646" s="22"/>
      <c r="LKT646" s="22"/>
      <c r="LKU646" s="22"/>
      <c r="LKV646" s="22"/>
      <c r="LKW646" s="22"/>
      <c r="LKX646" s="22"/>
      <c r="LKY646" s="22"/>
      <c r="LKZ646" s="22"/>
      <c r="LLA646" s="22"/>
      <c r="LLB646" s="22"/>
      <c r="LLC646" s="22"/>
      <c r="LLD646" s="22"/>
      <c r="LLE646" s="22"/>
      <c r="LLF646" s="22"/>
      <c r="LLG646" s="22"/>
      <c r="LLH646" s="22"/>
      <c r="LLI646" s="22"/>
      <c r="LLJ646" s="22"/>
      <c r="LLK646" s="22"/>
      <c r="LLL646" s="22"/>
      <c r="LLM646" s="22"/>
      <c r="LLN646" s="22"/>
      <c r="LLO646" s="22"/>
      <c r="LLP646" s="22"/>
      <c r="LLQ646" s="22"/>
      <c r="LLR646" s="22"/>
      <c r="LLS646" s="22"/>
      <c r="LLT646" s="22"/>
      <c r="LLU646" s="22"/>
      <c r="LLV646" s="22"/>
      <c r="LLW646" s="22"/>
      <c r="LLX646" s="22"/>
      <c r="LLY646" s="22"/>
      <c r="LLZ646" s="22"/>
      <c r="LMA646" s="22"/>
      <c r="LMB646" s="22"/>
      <c r="LMC646" s="22"/>
      <c r="LMD646" s="22"/>
      <c r="LME646" s="22"/>
      <c r="LMF646" s="22"/>
      <c r="LMG646" s="22"/>
      <c r="LMH646" s="22"/>
      <c r="LMI646" s="22"/>
      <c r="LMJ646" s="22"/>
      <c r="LMK646" s="22"/>
      <c r="LML646" s="22"/>
      <c r="LMM646" s="22"/>
      <c r="LMN646" s="22"/>
      <c r="LMO646" s="22"/>
      <c r="LMP646" s="22"/>
      <c r="LMQ646" s="22"/>
      <c r="LMR646" s="22"/>
      <c r="LMS646" s="22"/>
      <c r="LMT646" s="22"/>
      <c r="LMU646" s="22"/>
      <c r="LMV646" s="22"/>
      <c r="LMW646" s="22"/>
      <c r="LMX646" s="22"/>
      <c r="LMY646" s="22"/>
      <c r="LMZ646" s="22"/>
      <c r="LNA646" s="22"/>
      <c r="LNB646" s="22"/>
      <c r="LNC646" s="22"/>
      <c r="LND646" s="22"/>
      <c r="LNE646" s="22"/>
      <c r="LNF646" s="22"/>
      <c r="LNG646" s="22"/>
      <c r="LNH646" s="22"/>
      <c r="LNI646" s="22"/>
      <c r="LNJ646" s="22"/>
      <c r="LNK646" s="22"/>
      <c r="LNL646" s="22"/>
      <c r="LNM646" s="22"/>
      <c r="LNN646" s="22"/>
      <c r="LNO646" s="22"/>
      <c r="LNP646" s="22"/>
      <c r="LNQ646" s="22"/>
      <c r="LNR646" s="22"/>
      <c r="LNS646" s="22"/>
      <c r="LNT646" s="22"/>
      <c r="LNU646" s="22"/>
      <c r="LNV646" s="22"/>
      <c r="LNW646" s="22"/>
      <c r="LNX646" s="22"/>
      <c r="LNY646" s="22"/>
      <c r="LNZ646" s="22"/>
      <c r="LOA646" s="22"/>
      <c r="LOB646" s="22"/>
      <c r="LOC646" s="22"/>
      <c r="LOD646" s="22"/>
      <c r="LOE646" s="22"/>
      <c r="LOF646" s="22"/>
      <c r="LOG646" s="22"/>
      <c r="LOH646" s="22"/>
      <c r="LOI646" s="22"/>
      <c r="LOJ646" s="22"/>
      <c r="LOK646" s="22"/>
      <c r="LOL646" s="22"/>
      <c r="LOM646" s="22"/>
      <c r="LON646" s="22"/>
      <c r="LOO646" s="22"/>
      <c r="LOP646" s="22"/>
      <c r="LOQ646" s="22"/>
      <c r="LOR646" s="22"/>
      <c r="LOS646" s="22"/>
      <c r="LOT646" s="22"/>
      <c r="LOU646" s="22"/>
      <c r="LOV646" s="22"/>
      <c r="LOW646" s="22"/>
      <c r="LOX646" s="22"/>
      <c r="LOY646" s="22"/>
      <c r="LOZ646" s="22"/>
      <c r="LPA646" s="22"/>
      <c r="LPB646" s="22"/>
      <c r="LPC646" s="22"/>
      <c r="LPD646" s="22"/>
      <c r="LPE646" s="22"/>
      <c r="LPF646" s="22"/>
      <c r="LPG646" s="22"/>
      <c r="LPH646" s="22"/>
      <c r="LPI646" s="22"/>
      <c r="LPJ646" s="22"/>
      <c r="LPK646" s="22"/>
      <c r="LPL646" s="22"/>
      <c r="LPM646" s="22"/>
      <c r="LPN646" s="22"/>
      <c r="LPO646" s="22"/>
      <c r="LPP646" s="22"/>
      <c r="LPQ646" s="22"/>
      <c r="LPR646" s="22"/>
      <c r="LPS646" s="22"/>
      <c r="LPT646" s="22"/>
      <c r="LPU646" s="22"/>
      <c r="LPV646" s="22"/>
      <c r="LPW646" s="22"/>
      <c r="LPX646" s="22"/>
      <c r="LPY646" s="22"/>
      <c r="LPZ646" s="22"/>
      <c r="LQA646" s="22"/>
      <c r="LQB646" s="22"/>
      <c r="LQC646" s="22"/>
      <c r="LQD646" s="22"/>
      <c r="LQE646" s="22"/>
      <c r="LQF646" s="22"/>
      <c r="LQG646" s="22"/>
      <c r="LQH646" s="22"/>
      <c r="LQI646" s="22"/>
      <c r="LQJ646" s="22"/>
      <c r="LQK646" s="22"/>
      <c r="LQL646" s="22"/>
      <c r="LQM646" s="22"/>
      <c r="LQN646" s="22"/>
      <c r="LQO646" s="22"/>
      <c r="LQP646" s="22"/>
      <c r="LQQ646" s="22"/>
      <c r="LQR646" s="22"/>
      <c r="LQS646" s="22"/>
      <c r="LQT646" s="22"/>
      <c r="LQU646" s="22"/>
      <c r="LQV646" s="22"/>
      <c r="LQW646" s="22"/>
      <c r="LQX646" s="22"/>
      <c r="LQY646" s="22"/>
      <c r="LQZ646" s="22"/>
      <c r="LRA646" s="22"/>
      <c r="LRB646" s="22"/>
      <c r="LRC646" s="22"/>
      <c r="LRD646" s="22"/>
      <c r="LRE646" s="22"/>
      <c r="LRF646" s="22"/>
      <c r="LRG646" s="22"/>
      <c r="LRH646" s="22"/>
      <c r="LRI646" s="22"/>
      <c r="LRJ646" s="22"/>
      <c r="LRK646" s="22"/>
      <c r="LRL646" s="22"/>
      <c r="LRM646" s="22"/>
      <c r="LRN646" s="22"/>
      <c r="LRO646" s="22"/>
      <c r="LRP646" s="22"/>
      <c r="LRQ646" s="22"/>
      <c r="LRR646" s="22"/>
      <c r="LRS646" s="22"/>
      <c r="LRT646" s="22"/>
      <c r="LRU646" s="22"/>
      <c r="LRV646" s="22"/>
      <c r="LRW646" s="22"/>
      <c r="LRX646" s="22"/>
      <c r="LRY646" s="22"/>
      <c r="LRZ646" s="22"/>
      <c r="LSA646" s="22"/>
      <c r="LSB646" s="22"/>
      <c r="LSC646" s="22"/>
      <c r="LSD646" s="22"/>
      <c r="LSE646" s="22"/>
      <c r="LSF646" s="22"/>
      <c r="LSG646" s="22"/>
      <c r="LSH646" s="22"/>
      <c r="LSI646" s="22"/>
      <c r="LSJ646" s="22"/>
      <c r="LSK646" s="22"/>
      <c r="LSL646" s="22"/>
      <c r="LSM646" s="22"/>
      <c r="LSN646" s="22"/>
      <c r="LSO646" s="22"/>
      <c r="LSP646" s="22"/>
      <c r="LSQ646" s="22"/>
      <c r="LSR646" s="22"/>
      <c r="LSS646" s="22"/>
      <c r="LST646" s="22"/>
      <c r="LSU646" s="22"/>
      <c r="LSV646" s="22"/>
      <c r="LSW646" s="22"/>
      <c r="LSX646" s="22"/>
      <c r="LSY646" s="22"/>
      <c r="LSZ646" s="22"/>
      <c r="LTA646" s="22"/>
      <c r="LTB646" s="22"/>
      <c r="LTC646" s="22"/>
      <c r="LTD646" s="22"/>
      <c r="LTE646" s="22"/>
      <c r="LTF646" s="22"/>
      <c r="LTG646" s="22"/>
      <c r="LTH646" s="22"/>
      <c r="LTI646" s="22"/>
      <c r="LTJ646" s="22"/>
      <c r="LTK646" s="22"/>
      <c r="LTL646" s="22"/>
      <c r="LTM646" s="22"/>
      <c r="LTN646" s="22"/>
      <c r="LTO646" s="22"/>
      <c r="LTP646" s="22"/>
      <c r="LTQ646" s="22"/>
      <c r="LTR646" s="22"/>
      <c r="LTS646" s="22"/>
      <c r="LTT646" s="22"/>
      <c r="LTU646" s="22"/>
      <c r="LTV646" s="22"/>
      <c r="LTW646" s="22"/>
      <c r="LTX646" s="22"/>
      <c r="LTY646" s="22"/>
      <c r="LTZ646" s="22"/>
      <c r="LUA646" s="22"/>
      <c r="LUB646" s="22"/>
      <c r="LUC646" s="22"/>
      <c r="LUD646" s="22"/>
      <c r="LUE646" s="22"/>
      <c r="LUF646" s="22"/>
      <c r="LUG646" s="22"/>
      <c r="LUH646" s="22"/>
      <c r="LUI646" s="22"/>
      <c r="LUJ646" s="22"/>
      <c r="LUK646" s="22"/>
      <c r="LUL646" s="22"/>
      <c r="LUM646" s="22"/>
      <c r="LUN646" s="22"/>
      <c r="LUO646" s="22"/>
      <c r="LUP646" s="22"/>
      <c r="LUQ646" s="22"/>
      <c r="LUR646" s="22"/>
      <c r="LUS646" s="22"/>
      <c r="LUT646" s="22"/>
      <c r="LUU646" s="22"/>
      <c r="LUV646" s="22"/>
      <c r="LUW646" s="22"/>
      <c r="LUX646" s="22"/>
      <c r="LUY646" s="22"/>
      <c r="LUZ646" s="22"/>
      <c r="LVA646" s="22"/>
      <c r="LVB646" s="22"/>
      <c r="LVC646" s="22"/>
      <c r="LVD646" s="22"/>
      <c r="LVE646" s="22"/>
      <c r="LVF646" s="22"/>
      <c r="LVG646" s="22"/>
      <c r="LVH646" s="22"/>
      <c r="LVI646" s="22"/>
      <c r="LVJ646" s="22"/>
      <c r="LVK646" s="22"/>
      <c r="LVL646" s="22"/>
      <c r="LVM646" s="22"/>
      <c r="LVN646" s="22"/>
      <c r="LVO646" s="22"/>
      <c r="LVP646" s="22"/>
      <c r="LVQ646" s="22"/>
      <c r="LVR646" s="22"/>
      <c r="LVS646" s="22"/>
      <c r="LVT646" s="22"/>
      <c r="LVU646" s="22"/>
      <c r="LVV646" s="22"/>
      <c r="LVW646" s="22"/>
      <c r="LVX646" s="22"/>
      <c r="LVY646" s="22"/>
      <c r="LVZ646" s="22"/>
      <c r="LWA646" s="22"/>
      <c r="LWB646" s="22"/>
      <c r="LWC646" s="22"/>
      <c r="LWD646" s="22"/>
      <c r="LWE646" s="22"/>
      <c r="LWF646" s="22"/>
      <c r="LWG646" s="22"/>
      <c r="LWH646" s="22"/>
      <c r="LWI646" s="22"/>
      <c r="LWJ646" s="22"/>
      <c r="LWK646" s="22"/>
      <c r="LWL646" s="22"/>
      <c r="LWM646" s="22"/>
      <c r="LWN646" s="22"/>
      <c r="LWO646" s="22"/>
      <c r="LWP646" s="22"/>
      <c r="LWQ646" s="22"/>
      <c r="LWR646" s="22"/>
      <c r="LWS646" s="22"/>
      <c r="LWT646" s="22"/>
      <c r="LWU646" s="22"/>
      <c r="LWV646" s="22"/>
      <c r="LWW646" s="22"/>
      <c r="LWX646" s="22"/>
      <c r="LWY646" s="22"/>
      <c r="LWZ646" s="22"/>
      <c r="LXA646" s="22"/>
      <c r="LXB646" s="22"/>
      <c r="LXC646" s="22"/>
      <c r="LXD646" s="22"/>
      <c r="LXE646" s="22"/>
      <c r="LXF646" s="22"/>
      <c r="LXG646" s="22"/>
      <c r="LXH646" s="22"/>
      <c r="LXI646" s="22"/>
      <c r="LXJ646" s="22"/>
      <c r="LXK646" s="22"/>
      <c r="LXL646" s="22"/>
      <c r="LXM646" s="22"/>
      <c r="LXN646" s="22"/>
      <c r="LXO646" s="22"/>
      <c r="LXP646" s="22"/>
      <c r="LXQ646" s="22"/>
      <c r="LXR646" s="22"/>
      <c r="LXS646" s="22"/>
      <c r="LXT646" s="22"/>
      <c r="LXU646" s="22"/>
      <c r="LXV646" s="22"/>
      <c r="LXW646" s="22"/>
      <c r="LXX646" s="22"/>
      <c r="LXY646" s="22"/>
      <c r="LXZ646" s="22"/>
      <c r="LYA646" s="22"/>
      <c r="LYB646" s="22"/>
      <c r="LYC646" s="22"/>
      <c r="LYD646" s="22"/>
      <c r="LYE646" s="22"/>
      <c r="LYF646" s="22"/>
      <c r="LYG646" s="22"/>
      <c r="LYH646" s="22"/>
      <c r="LYI646" s="22"/>
      <c r="LYJ646" s="22"/>
      <c r="LYK646" s="22"/>
      <c r="LYL646" s="22"/>
      <c r="LYM646" s="22"/>
      <c r="LYN646" s="22"/>
      <c r="LYO646" s="22"/>
      <c r="LYP646" s="22"/>
      <c r="LYQ646" s="22"/>
      <c r="LYR646" s="22"/>
      <c r="LYS646" s="22"/>
      <c r="LYT646" s="22"/>
      <c r="LYU646" s="22"/>
      <c r="LYV646" s="22"/>
      <c r="LYW646" s="22"/>
      <c r="LYX646" s="22"/>
      <c r="LYY646" s="22"/>
      <c r="LYZ646" s="22"/>
      <c r="LZA646" s="22"/>
      <c r="LZB646" s="22"/>
      <c r="LZC646" s="22"/>
      <c r="LZD646" s="22"/>
      <c r="LZE646" s="22"/>
      <c r="LZF646" s="22"/>
      <c r="LZG646" s="22"/>
      <c r="LZH646" s="22"/>
      <c r="LZI646" s="22"/>
      <c r="LZJ646" s="22"/>
      <c r="LZK646" s="22"/>
      <c r="LZL646" s="22"/>
      <c r="LZM646" s="22"/>
      <c r="LZN646" s="22"/>
      <c r="LZO646" s="22"/>
      <c r="LZP646" s="22"/>
      <c r="LZQ646" s="22"/>
      <c r="LZR646" s="22"/>
      <c r="LZS646" s="22"/>
      <c r="LZT646" s="22"/>
      <c r="LZU646" s="22"/>
      <c r="LZV646" s="22"/>
      <c r="LZW646" s="22"/>
      <c r="LZX646" s="22"/>
      <c r="LZY646" s="22"/>
      <c r="LZZ646" s="22"/>
      <c r="MAA646" s="22"/>
      <c r="MAB646" s="22"/>
      <c r="MAC646" s="22"/>
      <c r="MAD646" s="22"/>
      <c r="MAE646" s="22"/>
      <c r="MAF646" s="22"/>
      <c r="MAG646" s="22"/>
      <c r="MAH646" s="22"/>
      <c r="MAI646" s="22"/>
      <c r="MAJ646" s="22"/>
      <c r="MAK646" s="22"/>
      <c r="MAL646" s="22"/>
      <c r="MAM646" s="22"/>
      <c r="MAN646" s="22"/>
      <c r="MAO646" s="22"/>
      <c r="MAP646" s="22"/>
      <c r="MAQ646" s="22"/>
      <c r="MAR646" s="22"/>
      <c r="MAS646" s="22"/>
      <c r="MAT646" s="22"/>
      <c r="MAU646" s="22"/>
      <c r="MAV646" s="22"/>
      <c r="MAW646" s="22"/>
      <c r="MAX646" s="22"/>
      <c r="MAY646" s="22"/>
      <c r="MAZ646" s="22"/>
      <c r="MBA646" s="22"/>
      <c r="MBB646" s="22"/>
      <c r="MBC646" s="22"/>
      <c r="MBD646" s="22"/>
      <c r="MBE646" s="22"/>
      <c r="MBF646" s="22"/>
      <c r="MBG646" s="22"/>
      <c r="MBH646" s="22"/>
      <c r="MBI646" s="22"/>
      <c r="MBJ646" s="22"/>
      <c r="MBK646" s="22"/>
      <c r="MBL646" s="22"/>
      <c r="MBM646" s="22"/>
      <c r="MBN646" s="22"/>
      <c r="MBO646" s="22"/>
      <c r="MBP646" s="22"/>
      <c r="MBQ646" s="22"/>
      <c r="MBR646" s="22"/>
      <c r="MBS646" s="22"/>
      <c r="MBT646" s="22"/>
      <c r="MBU646" s="22"/>
      <c r="MBV646" s="22"/>
      <c r="MBW646" s="22"/>
      <c r="MBX646" s="22"/>
      <c r="MBY646" s="22"/>
      <c r="MBZ646" s="22"/>
      <c r="MCA646" s="22"/>
      <c r="MCB646" s="22"/>
      <c r="MCC646" s="22"/>
      <c r="MCD646" s="22"/>
      <c r="MCE646" s="22"/>
      <c r="MCF646" s="22"/>
      <c r="MCG646" s="22"/>
      <c r="MCH646" s="22"/>
      <c r="MCI646" s="22"/>
      <c r="MCJ646" s="22"/>
      <c r="MCK646" s="22"/>
      <c r="MCL646" s="22"/>
      <c r="MCM646" s="22"/>
      <c r="MCN646" s="22"/>
      <c r="MCO646" s="22"/>
      <c r="MCP646" s="22"/>
      <c r="MCQ646" s="22"/>
      <c r="MCR646" s="22"/>
      <c r="MCS646" s="22"/>
      <c r="MCT646" s="22"/>
      <c r="MCU646" s="22"/>
      <c r="MCV646" s="22"/>
      <c r="MCW646" s="22"/>
      <c r="MCX646" s="22"/>
      <c r="MCY646" s="22"/>
      <c r="MCZ646" s="22"/>
      <c r="MDA646" s="22"/>
      <c r="MDB646" s="22"/>
      <c r="MDC646" s="22"/>
      <c r="MDD646" s="22"/>
      <c r="MDE646" s="22"/>
      <c r="MDF646" s="22"/>
      <c r="MDG646" s="22"/>
      <c r="MDH646" s="22"/>
      <c r="MDI646" s="22"/>
      <c r="MDJ646" s="22"/>
      <c r="MDK646" s="22"/>
      <c r="MDL646" s="22"/>
      <c r="MDM646" s="22"/>
      <c r="MDN646" s="22"/>
      <c r="MDO646" s="22"/>
      <c r="MDP646" s="22"/>
      <c r="MDQ646" s="22"/>
      <c r="MDR646" s="22"/>
      <c r="MDS646" s="22"/>
      <c r="MDT646" s="22"/>
      <c r="MDU646" s="22"/>
      <c r="MDV646" s="22"/>
      <c r="MDW646" s="22"/>
      <c r="MDX646" s="22"/>
      <c r="MDY646" s="22"/>
      <c r="MDZ646" s="22"/>
      <c r="MEA646" s="22"/>
      <c r="MEB646" s="22"/>
      <c r="MEC646" s="22"/>
      <c r="MED646" s="22"/>
      <c r="MEE646" s="22"/>
      <c r="MEF646" s="22"/>
      <c r="MEG646" s="22"/>
      <c r="MEH646" s="22"/>
      <c r="MEI646" s="22"/>
      <c r="MEJ646" s="22"/>
      <c r="MEK646" s="22"/>
      <c r="MEL646" s="22"/>
      <c r="MEM646" s="22"/>
      <c r="MEN646" s="22"/>
      <c r="MEO646" s="22"/>
      <c r="MEP646" s="22"/>
      <c r="MEQ646" s="22"/>
      <c r="MER646" s="22"/>
      <c r="MES646" s="22"/>
      <c r="MET646" s="22"/>
      <c r="MEU646" s="22"/>
      <c r="MEV646" s="22"/>
      <c r="MEW646" s="22"/>
      <c r="MEX646" s="22"/>
      <c r="MEY646" s="22"/>
      <c r="MEZ646" s="22"/>
      <c r="MFA646" s="22"/>
      <c r="MFB646" s="22"/>
      <c r="MFC646" s="22"/>
      <c r="MFD646" s="22"/>
      <c r="MFE646" s="22"/>
      <c r="MFF646" s="22"/>
      <c r="MFG646" s="22"/>
      <c r="MFH646" s="22"/>
      <c r="MFI646" s="22"/>
      <c r="MFJ646" s="22"/>
      <c r="MFK646" s="22"/>
      <c r="MFL646" s="22"/>
      <c r="MFM646" s="22"/>
      <c r="MFN646" s="22"/>
      <c r="MFO646" s="22"/>
      <c r="MFP646" s="22"/>
      <c r="MFQ646" s="22"/>
      <c r="MFR646" s="22"/>
      <c r="MFS646" s="22"/>
      <c r="MFT646" s="22"/>
      <c r="MFU646" s="22"/>
      <c r="MFV646" s="22"/>
      <c r="MFW646" s="22"/>
      <c r="MFX646" s="22"/>
      <c r="MFY646" s="22"/>
      <c r="MFZ646" s="22"/>
      <c r="MGA646" s="22"/>
      <c r="MGB646" s="22"/>
      <c r="MGC646" s="22"/>
      <c r="MGD646" s="22"/>
      <c r="MGE646" s="22"/>
      <c r="MGF646" s="22"/>
      <c r="MGG646" s="22"/>
      <c r="MGH646" s="22"/>
      <c r="MGI646" s="22"/>
      <c r="MGJ646" s="22"/>
      <c r="MGK646" s="22"/>
      <c r="MGL646" s="22"/>
      <c r="MGM646" s="22"/>
      <c r="MGN646" s="22"/>
      <c r="MGO646" s="22"/>
      <c r="MGP646" s="22"/>
      <c r="MGQ646" s="22"/>
      <c r="MGR646" s="22"/>
      <c r="MGS646" s="22"/>
      <c r="MGT646" s="22"/>
      <c r="MGU646" s="22"/>
      <c r="MGV646" s="22"/>
      <c r="MGW646" s="22"/>
      <c r="MGX646" s="22"/>
      <c r="MGY646" s="22"/>
      <c r="MGZ646" s="22"/>
      <c r="MHA646" s="22"/>
      <c r="MHB646" s="22"/>
      <c r="MHC646" s="22"/>
      <c r="MHD646" s="22"/>
      <c r="MHE646" s="22"/>
      <c r="MHF646" s="22"/>
      <c r="MHG646" s="22"/>
      <c r="MHH646" s="22"/>
      <c r="MHI646" s="22"/>
      <c r="MHJ646" s="22"/>
      <c r="MHK646" s="22"/>
      <c r="MHL646" s="22"/>
      <c r="MHM646" s="22"/>
      <c r="MHN646" s="22"/>
      <c r="MHO646" s="22"/>
      <c r="MHP646" s="22"/>
      <c r="MHQ646" s="22"/>
      <c r="MHR646" s="22"/>
      <c r="MHS646" s="22"/>
      <c r="MHT646" s="22"/>
      <c r="MHU646" s="22"/>
      <c r="MHV646" s="22"/>
      <c r="MHW646" s="22"/>
      <c r="MHX646" s="22"/>
      <c r="MHY646" s="22"/>
      <c r="MHZ646" s="22"/>
      <c r="MIA646" s="22"/>
      <c r="MIB646" s="22"/>
      <c r="MIC646" s="22"/>
      <c r="MID646" s="22"/>
      <c r="MIE646" s="22"/>
      <c r="MIF646" s="22"/>
      <c r="MIG646" s="22"/>
      <c r="MIH646" s="22"/>
      <c r="MII646" s="22"/>
      <c r="MIJ646" s="22"/>
      <c r="MIK646" s="22"/>
      <c r="MIL646" s="22"/>
      <c r="MIM646" s="22"/>
      <c r="MIN646" s="22"/>
      <c r="MIO646" s="22"/>
      <c r="MIP646" s="22"/>
      <c r="MIQ646" s="22"/>
      <c r="MIR646" s="22"/>
      <c r="MIS646" s="22"/>
      <c r="MIT646" s="22"/>
      <c r="MIU646" s="22"/>
      <c r="MIV646" s="22"/>
      <c r="MIW646" s="22"/>
      <c r="MIX646" s="22"/>
      <c r="MIY646" s="22"/>
      <c r="MIZ646" s="22"/>
      <c r="MJA646" s="22"/>
      <c r="MJB646" s="22"/>
      <c r="MJC646" s="22"/>
      <c r="MJD646" s="22"/>
      <c r="MJE646" s="22"/>
      <c r="MJF646" s="22"/>
      <c r="MJG646" s="22"/>
      <c r="MJH646" s="22"/>
      <c r="MJI646" s="22"/>
      <c r="MJJ646" s="22"/>
      <c r="MJK646" s="22"/>
      <c r="MJL646" s="22"/>
      <c r="MJM646" s="22"/>
      <c r="MJN646" s="22"/>
      <c r="MJO646" s="22"/>
      <c r="MJP646" s="22"/>
      <c r="MJQ646" s="22"/>
      <c r="MJR646" s="22"/>
      <c r="MJS646" s="22"/>
      <c r="MJT646" s="22"/>
      <c r="MJU646" s="22"/>
      <c r="MJV646" s="22"/>
      <c r="MJW646" s="22"/>
      <c r="MJX646" s="22"/>
      <c r="MJY646" s="22"/>
      <c r="MJZ646" s="22"/>
      <c r="MKA646" s="22"/>
      <c r="MKB646" s="22"/>
      <c r="MKC646" s="22"/>
      <c r="MKD646" s="22"/>
      <c r="MKE646" s="22"/>
      <c r="MKF646" s="22"/>
      <c r="MKG646" s="22"/>
      <c r="MKH646" s="22"/>
      <c r="MKI646" s="22"/>
      <c r="MKJ646" s="22"/>
      <c r="MKK646" s="22"/>
      <c r="MKL646" s="22"/>
      <c r="MKM646" s="22"/>
      <c r="MKN646" s="22"/>
      <c r="MKO646" s="22"/>
      <c r="MKP646" s="22"/>
      <c r="MKQ646" s="22"/>
      <c r="MKR646" s="22"/>
      <c r="MKS646" s="22"/>
      <c r="MKT646" s="22"/>
      <c r="MKU646" s="22"/>
      <c r="MKV646" s="22"/>
      <c r="MKW646" s="22"/>
      <c r="MKX646" s="22"/>
      <c r="MKY646" s="22"/>
      <c r="MKZ646" s="22"/>
      <c r="MLA646" s="22"/>
      <c r="MLB646" s="22"/>
      <c r="MLC646" s="22"/>
      <c r="MLD646" s="22"/>
      <c r="MLE646" s="22"/>
      <c r="MLF646" s="22"/>
      <c r="MLG646" s="22"/>
      <c r="MLH646" s="22"/>
      <c r="MLI646" s="22"/>
      <c r="MLJ646" s="22"/>
      <c r="MLK646" s="22"/>
      <c r="MLL646" s="22"/>
      <c r="MLM646" s="22"/>
      <c r="MLN646" s="22"/>
      <c r="MLO646" s="22"/>
      <c r="MLP646" s="22"/>
      <c r="MLQ646" s="22"/>
      <c r="MLR646" s="22"/>
      <c r="MLS646" s="22"/>
      <c r="MLT646" s="22"/>
      <c r="MLU646" s="22"/>
      <c r="MLV646" s="22"/>
      <c r="MLW646" s="22"/>
      <c r="MLX646" s="22"/>
      <c r="MLY646" s="22"/>
      <c r="MLZ646" s="22"/>
      <c r="MMA646" s="22"/>
      <c r="MMB646" s="22"/>
      <c r="MMC646" s="22"/>
      <c r="MMD646" s="22"/>
      <c r="MME646" s="22"/>
      <c r="MMF646" s="22"/>
      <c r="MMG646" s="22"/>
      <c r="MMH646" s="22"/>
      <c r="MMI646" s="22"/>
      <c r="MMJ646" s="22"/>
      <c r="MMK646" s="22"/>
      <c r="MML646" s="22"/>
      <c r="MMM646" s="22"/>
      <c r="MMN646" s="22"/>
      <c r="MMO646" s="22"/>
      <c r="MMP646" s="22"/>
      <c r="MMQ646" s="22"/>
      <c r="MMR646" s="22"/>
      <c r="MMS646" s="22"/>
      <c r="MMT646" s="22"/>
      <c r="MMU646" s="22"/>
      <c r="MMV646" s="22"/>
      <c r="MMW646" s="22"/>
      <c r="MMX646" s="22"/>
      <c r="MMY646" s="22"/>
      <c r="MMZ646" s="22"/>
      <c r="MNA646" s="22"/>
      <c r="MNB646" s="22"/>
      <c r="MNC646" s="22"/>
      <c r="MND646" s="22"/>
      <c r="MNE646" s="22"/>
      <c r="MNF646" s="22"/>
      <c r="MNG646" s="22"/>
      <c r="MNH646" s="22"/>
      <c r="MNI646" s="22"/>
      <c r="MNJ646" s="22"/>
      <c r="MNK646" s="22"/>
      <c r="MNL646" s="22"/>
      <c r="MNM646" s="22"/>
      <c r="MNN646" s="22"/>
      <c r="MNO646" s="22"/>
      <c r="MNP646" s="22"/>
      <c r="MNQ646" s="22"/>
      <c r="MNR646" s="22"/>
      <c r="MNS646" s="22"/>
      <c r="MNT646" s="22"/>
      <c r="MNU646" s="22"/>
      <c r="MNV646" s="22"/>
      <c r="MNW646" s="22"/>
      <c r="MNX646" s="22"/>
      <c r="MNY646" s="22"/>
      <c r="MNZ646" s="22"/>
      <c r="MOA646" s="22"/>
      <c r="MOB646" s="22"/>
      <c r="MOC646" s="22"/>
      <c r="MOD646" s="22"/>
      <c r="MOE646" s="22"/>
      <c r="MOF646" s="22"/>
      <c r="MOG646" s="22"/>
      <c r="MOH646" s="22"/>
      <c r="MOI646" s="22"/>
      <c r="MOJ646" s="22"/>
      <c r="MOK646" s="22"/>
      <c r="MOL646" s="22"/>
      <c r="MOM646" s="22"/>
      <c r="MON646" s="22"/>
      <c r="MOO646" s="22"/>
      <c r="MOP646" s="22"/>
      <c r="MOQ646" s="22"/>
      <c r="MOR646" s="22"/>
      <c r="MOS646" s="22"/>
      <c r="MOT646" s="22"/>
      <c r="MOU646" s="22"/>
      <c r="MOV646" s="22"/>
      <c r="MOW646" s="22"/>
      <c r="MOX646" s="22"/>
      <c r="MOY646" s="22"/>
      <c r="MOZ646" s="22"/>
      <c r="MPA646" s="22"/>
      <c r="MPB646" s="22"/>
      <c r="MPC646" s="22"/>
      <c r="MPD646" s="22"/>
      <c r="MPE646" s="22"/>
      <c r="MPF646" s="22"/>
      <c r="MPG646" s="22"/>
      <c r="MPH646" s="22"/>
      <c r="MPI646" s="22"/>
      <c r="MPJ646" s="22"/>
      <c r="MPK646" s="22"/>
      <c r="MPL646" s="22"/>
      <c r="MPM646" s="22"/>
      <c r="MPN646" s="22"/>
      <c r="MPO646" s="22"/>
      <c r="MPP646" s="22"/>
      <c r="MPQ646" s="22"/>
      <c r="MPR646" s="22"/>
      <c r="MPS646" s="22"/>
      <c r="MPT646" s="22"/>
      <c r="MPU646" s="22"/>
      <c r="MPV646" s="22"/>
      <c r="MPW646" s="22"/>
      <c r="MPX646" s="22"/>
      <c r="MPY646" s="22"/>
      <c r="MPZ646" s="22"/>
      <c r="MQA646" s="22"/>
      <c r="MQB646" s="22"/>
      <c r="MQC646" s="22"/>
      <c r="MQD646" s="22"/>
      <c r="MQE646" s="22"/>
      <c r="MQF646" s="22"/>
      <c r="MQG646" s="22"/>
      <c r="MQH646" s="22"/>
      <c r="MQI646" s="22"/>
      <c r="MQJ646" s="22"/>
      <c r="MQK646" s="22"/>
      <c r="MQL646" s="22"/>
      <c r="MQM646" s="22"/>
      <c r="MQN646" s="22"/>
      <c r="MQO646" s="22"/>
      <c r="MQP646" s="22"/>
      <c r="MQQ646" s="22"/>
      <c r="MQR646" s="22"/>
      <c r="MQS646" s="22"/>
      <c r="MQT646" s="22"/>
      <c r="MQU646" s="22"/>
      <c r="MQV646" s="22"/>
      <c r="MQW646" s="22"/>
      <c r="MQX646" s="22"/>
      <c r="MQY646" s="22"/>
      <c r="MQZ646" s="22"/>
      <c r="MRA646" s="22"/>
      <c r="MRB646" s="22"/>
      <c r="MRC646" s="22"/>
      <c r="MRD646" s="22"/>
      <c r="MRE646" s="22"/>
      <c r="MRF646" s="22"/>
      <c r="MRG646" s="22"/>
      <c r="MRH646" s="22"/>
      <c r="MRI646" s="22"/>
      <c r="MRJ646" s="22"/>
      <c r="MRK646" s="22"/>
      <c r="MRL646" s="22"/>
      <c r="MRM646" s="22"/>
      <c r="MRN646" s="22"/>
      <c r="MRO646" s="22"/>
      <c r="MRP646" s="22"/>
      <c r="MRQ646" s="22"/>
      <c r="MRR646" s="22"/>
      <c r="MRS646" s="22"/>
      <c r="MRT646" s="22"/>
      <c r="MRU646" s="22"/>
      <c r="MRV646" s="22"/>
      <c r="MRW646" s="22"/>
      <c r="MRX646" s="22"/>
      <c r="MRY646" s="22"/>
      <c r="MRZ646" s="22"/>
      <c r="MSA646" s="22"/>
      <c r="MSB646" s="22"/>
      <c r="MSC646" s="22"/>
      <c r="MSD646" s="22"/>
      <c r="MSE646" s="22"/>
      <c r="MSF646" s="22"/>
      <c r="MSG646" s="22"/>
      <c r="MSH646" s="22"/>
      <c r="MSI646" s="22"/>
      <c r="MSJ646" s="22"/>
      <c r="MSK646" s="22"/>
      <c r="MSL646" s="22"/>
      <c r="MSM646" s="22"/>
      <c r="MSN646" s="22"/>
      <c r="MSO646" s="22"/>
      <c r="MSP646" s="22"/>
      <c r="MSQ646" s="22"/>
      <c r="MSR646" s="22"/>
      <c r="MSS646" s="22"/>
      <c r="MST646" s="22"/>
      <c r="MSU646" s="22"/>
      <c r="MSV646" s="22"/>
      <c r="MSW646" s="22"/>
      <c r="MSX646" s="22"/>
      <c r="MSY646" s="22"/>
      <c r="MSZ646" s="22"/>
      <c r="MTA646" s="22"/>
      <c r="MTB646" s="22"/>
      <c r="MTC646" s="22"/>
      <c r="MTD646" s="22"/>
      <c r="MTE646" s="22"/>
      <c r="MTF646" s="22"/>
      <c r="MTG646" s="22"/>
      <c r="MTH646" s="22"/>
      <c r="MTI646" s="22"/>
      <c r="MTJ646" s="22"/>
      <c r="MTK646" s="22"/>
      <c r="MTL646" s="22"/>
      <c r="MTM646" s="22"/>
      <c r="MTN646" s="22"/>
      <c r="MTO646" s="22"/>
      <c r="MTP646" s="22"/>
      <c r="MTQ646" s="22"/>
      <c r="MTR646" s="22"/>
      <c r="MTS646" s="22"/>
      <c r="MTT646" s="22"/>
      <c r="MTU646" s="22"/>
      <c r="MTV646" s="22"/>
      <c r="MTW646" s="22"/>
      <c r="MTX646" s="22"/>
      <c r="MTY646" s="22"/>
      <c r="MTZ646" s="22"/>
      <c r="MUA646" s="22"/>
      <c r="MUB646" s="22"/>
      <c r="MUC646" s="22"/>
      <c r="MUD646" s="22"/>
      <c r="MUE646" s="22"/>
      <c r="MUF646" s="22"/>
      <c r="MUG646" s="22"/>
      <c r="MUH646" s="22"/>
      <c r="MUI646" s="22"/>
      <c r="MUJ646" s="22"/>
      <c r="MUK646" s="22"/>
      <c r="MUL646" s="22"/>
      <c r="MUM646" s="22"/>
      <c r="MUN646" s="22"/>
      <c r="MUO646" s="22"/>
      <c r="MUP646" s="22"/>
      <c r="MUQ646" s="22"/>
      <c r="MUR646" s="22"/>
      <c r="MUS646" s="22"/>
      <c r="MUT646" s="22"/>
      <c r="MUU646" s="22"/>
      <c r="MUV646" s="22"/>
      <c r="MUW646" s="22"/>
      <c r="MUX646" s="22"/>
      <c r="MUY646" s="22"/>
      <c r="MUZ646" s="22"/>
      <c r="MVA646" s="22"/>
      <c r="MVB646" s="22"/>
      <c r="MVC646" s="22"/>
      <c r="MVD646" s="22"/>
      <c r="MVE646" s="22"/>
      <c r="MVF646" s="22"/>
      <c r="MVG646" s="22"/>
      <c r="MVH646" s="22"/>
      <c r="MVI646" s="22"/>
      <c r="MVJ646" s="22"/>
      <c r="MVK646" s="22"/>
      <c r="MVL646" s="22"/>
      <c r="MVM646" s="22"/>
      <c r="MVN646" s="22"/>
      <c r="MVO646" s="22"/>
      <c r="MVP646" s="22"/>
      <c r="MVQ646" s="22"/>
      <c r="MVR646" s="22"/>
      <c r="MVS646" s="22"/>
      <c r="MVT646" s="22"/>
      <c r="MVU646" s="22"/>
      <c r="MVV646" s="22"/>
      <c r="MVW646" s="22"/>
      <c r="MVX646" s="22"/>
      <c r="MVY646" s="22"/>
      <c r="MVZ646" s="22"/>
      <c r="MWA646" s="22"/>
      <c r="MWB646" s="22"/>
      <c r="MWC646" s="22"/>
      <c r="MWD646" s="22"/>
      <c r="MWE646" s="22"/>
      <c r="MWF646" s="22"/>
      <c r="MWG646" s="22"/>
      <c r="MWH646" s="22"/>
      <c r="MWI646" s="22"/>
      <c r="MWJ646" s="22"/>
      <c r="MWK646" s="22"/>
      <c r="MWL646" s="22"/>
      <c r="MWM646" s="22"/>
      <c r="MWN646" s="22"/>
      <c r="MWO646" s="22"/>
      <c r="MWP646" s="22"/>
      <c r="MWQ646" s="22"/>
      <c r="MWR646" s="22"/>
      <c r="MWS646" s="22"/>
      <c r="MWT646" s="22"/>
      <c r="MWU646" s="22"/>
      <c r="MWV646" s="22"/>
      <c r="MWW646" s="22"/>
      <c r="MWX646" s="22"/>
      <c r="MWY646" s="22"/>
      <c r="MWZ646" s="22"/>
      <c r="MXA646" s="22"/>
      <c r="MXB646" s="22"/>
      <c r="MXC646" s="22"/>
      <c r="MXD646" s="22"/>
      <c r="MXE646" s="22"/>
      <c r="MXF646" s="22"/>
      <c r="MXG646" s="22"/>
      <c r="MXH646" s="22"/>
      <c r="MXI646" s="22"/>
      <c r="MXJ646" s="22"/>
      <c r="MXK646" s="22"/>
      <c r="MXL646" s="22"/>
      <c r="MXM646" s="22"/>
      <c r="MXN646" s="22"/>
      <c r="MXO646" s="22"/>
      <c r="MXP646" s="22"/>
      <c r="MXQ646" s="22"/>
      <c r="MXR646" s="22"/>
      <c r="MXS646" s="22"/>
      <c r="MXT646" s="22"/>
      <c r="MXU646" s="22"/>
      <c r="MXV646" s="22"/>
      <c r="MXW646" s="22"/>
      <c r="MXX646" s="22"/>
      <c r="MXY646" s="22"/>
      <c r="MXZ646" s="22"/>
      <c r="MYA646" s="22"/>
      <c r="MYB646" s="22"/>
      <c r="MYC646" s="22"/>
      <c r="MYD646" s="22"/>
      <c r="MYE646" s="22"/>
      <c r="MYF646" s="22"/>
      <c r="MYG646" s="22"/>
      <c r="MYH646" s="22"/>
      <c r="MYI646" s="22"/>
      <c r="MYJ646" s="22"/>
      <c r="MYK646" s="22"/>
      <c r="MYL646" s="22"/>
      <c r="MYM646" s="22"/>
      <c r="MYN646" s="22"/>
      <c r="MYO646" s="22"/>
      <c r="MYP646" s="22"/>
      <c r="MYQ646" s="22"/>
      <c r="MYR646" s="22"/>
      <c r="MYS646" s="22"/>
      <c r="MYT646" s="22"/>
      <c r="MYU646" s="22"/>
      <c r="MYV646" s="22"/>
      <c r="MYW646" s="22"/>
      <c r="MYX646" s="22"/>
      <c r="MYY646" s="22"/>
      <c r="MYZ646" s="22"/>
      <c r="MZA646" s="22"/>
      <c r="MZB646" s="22"/>
      <c r="MZC646" s="22"/>
      <c r="MZD646" s="22"/>
      <c r="MZE646" s="22"/>
      <c r="MZF646" s="22"/>
      <c r="MZG646" s="22"/>
      <c r="MZH646" s="22"/>
      <c r="MZI646" s="22"/>
      <c r="MZJ646" s="22"/>
      <c r="MZK646" s="22"/>
      <c r="MZL646" s="22"/>
      <c r="MZM646" s="22"/>
      <c r="MZN646" s="22"/>
      <c r="MZO646" s="22"/>
      <c r="MZP646" s="22"/>
      <c r="MZQ646" s="22"/>
      <c r="MZR646" s="22"/>
      <c r="MZS646" s="22"/>
      <c r="MZT646" s="22"/>
      <c r="MZU646" s="22"/>
      <c r="MZV646" s="22"/>
      <c r="MZW646" s="22"/>
      <c r="MZX646" s="22"/>
      <c r="MZY646" s="22"/>
      <c r="MZZ646" s="22"/>
      <c r="NAA646" s="22"/>
      <c r="NAB646" s="22"/>
      <c r="NAC646" s="22"/>
      <c r="NAD646" s="22"/>
      <c r="NAE646" s="22"/>
      <c r="NAF646" s="22"/>
      <c r="NAG646" s="22"/>
      <c r="NAH646" s="22"/>
      <c r="NAI646" s="22"/>
      <c r="NAJ646" s="22"/>
      <c r="NAK646" s="22"/>
      <c r="NAL646" s="22"/>
      <c r="NAM646" s="22"/>
      <c r="NAN646" s="22"/>
      <c r="NAO646" s="22"/>
      <c r="NAP646" s="22"/>
      <c r="NAQ646" s="22"/>
      <c r="NAR646" s="22"/>
      <c r="NAS646" s="22"/>
      <c r="NAT646" s="22"/>
      <c r="NAU646" s="22"/>
      <c r="NAV646" s="22"/>
      <c r="NAW646" s="22"/>
      <c r="NAX646" s="22"/>
      <c r="NAY646" s="22"/>
      <c r="NAZ646" s="22"/>
      <c r="NBA646" s="22"/>
      <c r="NBB646" s="22"/>
      <c r="NBC646" s="22"/>
      <c r="NBD646" s="22"/>
      <c r="NBE646" s="22"/>
      <c r="NBF646" s="22"/>
      <c r="NBG646" s="22"/>
      <c r="NBH646" s="22"/>
      <c r="NBI646" s="22"/>
      <c r="NBJ646" s="22"/>
      <c r="NBK646" s="22"/>
      <c r="NBL646" s="22"/>
      <c r="NBM646" s="22"/>
      <c r="NBN646" s="22"/>
      <c r="NBO646" s="22"/>
      <c r="NBP646" s="22"/>
      <c r="NBQ646" s="22"/>
      <c r="NBR646" s="22"/>
      <c r="NBS646" s="22"/>
      <c r="NBT646" s="22"/>
      <c r="NBU646" s="22"/>
      <c r="NBV646" s="22"/>
      <c r="NBW646" s="22"/>
      <c r="NBX646" s="22"/>
      <c r="NBY646" s="22"/>
      <c r="NBZ646" s="22"/>
      <c r="NCA646" s="22"/>
      <c r="NCB646" s="22"/>
      <c r="NCC646" s="22"/>
      <c r="NCD646" s="22"/>
      <c r="NCE646" s="22"/>
      <c r="NCF646" s="22"/>
      <c r="NCG646" s="22"/>
      <c r="NCH646" s="22"/>
      <c r="NCI646" s="22"/>
      <c r="NCJ646" s="22"/>
      <c r="NCK646" s="22"/>
      <c r="NCL646" s="22"/>
      <c r="NCM646" s="22"/>
      <c r="NCN646" s="22"/>
      <c r="NCO646" s="22"/>
      <c r="NCP646" s="22"/>
      <c r="NCQ646" s="22"/>
      <c r="NCR646" s="22"/>
      <c r="NCS646" s="22"/>
      <c r="NCT646" s="22"/>
      <c r="NCU646" s="22"/>
      <c r="NCV646" s="22"/>
      <c r="NCW646" s="22"/>
      <c r="NCX646" s="22"/>
      <c r="NCY646" s="22"/>
      <c r="NCZ646" s="22"/>
      <c r="NDA646" s="22"/>
      <c r="NDB646" s="22"/>
      <c r="NDC646" s="22"/>
      <c r="NDD646" s="22"/>
      <c r="NDE646" s="22"/>
      <c r="NDF646" s="22"/>
      <c r="NDG646" s="22"/>
      <c r="NDH646" s="22"/>
      <c r="NDI646" s="22"/>
      <c r="NDJ646" s="22"/>
      <c r="NDK646" s="22"/>
      <c r="NDL646" s="22"/>
      <c r="NDM646" s="22"/>
      <c r="NDN646" s="22"/>
      <c r="NDO646" s="22"/>
      <c r="NDP646" s="22"/>
      <c r="NDQ646" s="22"/>
      <c r="NDR646" s="22"/>
      <c r="NDS646" s="22"/>
      <c r="NDT646" s="22"/>
      <c r="NDU646" s="22"/>
      <c r="NDV646" s="22"/>
      <c r="NDW646" s="22"/>
      <c r="NDX646" s="22"/>
      <c r="NDY646" s="22"/>
      <c r="NDZ646" s="22"/>
      <c r="NEA646" s="22"/>
      <c r="NEB646" s="22"/>
      <c r="NEC646" s="22"/>
      <c r="NED646" s="22"/>
      <c r="NEE646" s="22"/>
      <c r="NEF646" s="22"/>
      <c r="NEG646" s="22"/>
      <c r="NEH646" s="22"/>
      <c r="NEI646" s="22"/>
      <c r="NEJ646" s="22"/>
      <c r="NEK646" s="22"/>
      <c r="NEL646" s="22"/>
      <c r="NEM646" s="22"/>
      <c r="NEN646" s="22"/>
      <c r="NEO646" s="22"/>
      <c r="NEP646" s="22"/>
      <c r="NEQ646" s="22"/>
      <c r="NER646" s="22"/>
      <c r="NES646" s="22"/>
      <c r="NET646" s="22"/>
      <c r="NEU646" s="22"/>
      <c r="NEV646" s="22"/>
      <c r="NEW646" s="22"/>
      <c r="NEX646" s="22"/>
      <c r="NEY646" s="22"/>
      <c r="NEZ646" s="22"/>
      <c r="NFA646" s="22"/>
      <c r="NFB646" s="22"/>
      <c r="NFC646" s="22"/>
      <c r="NFD646" s="22"/>
      <c r="NFE646" s="22"/>
      <c r="NFF646" s="22"/>
      <c r="NFG646" s="22"/>
      <c r="NFH646" s="22"/>
      <c r="NFI646" s="22"/>
      <c r="NFJ646" s="22"/>
      <c r="NFK646" s="22"/>
      <c r="NFL646" s="22"/>
      <c r="NFM646" s="22"/>
      <c r="NFN646" s="22"/>
      <c r="NFO646" s="22"/>
      <c r="NFP646" s="22"/>
      <c r="NFQ646" s="22"/>
      <c r="NFR646" s="22"/>
      <c r="NFS646" s="22"/>
      <c r="NFT646" s="22"/>
      <c r="NFU646" s="22"/>
      <c r="NFV646" s="22"/>
      <c r="NFW646" s="22"/>
      <c r="NFX646" s="22"/>
      <c r="NFY646" s="22"/>
      <c r="NFZ646" s="22"/>
      <c r="NGA646" s="22"/>
      <c r="NGB646" s="22"/>
      <c r="NGC646" s="22"/>
      <c r="NGD646" s="22"/>
      <c r="NGE646" s="22"/>
      <c r="NGF646" s="22"/>
      <c r="NGG646" s="22"/>
      <c r="NGH646" s="22"/>
      <c r="NGI646" s="22"/>
      <c r="NGJ646" s="22"/>
      <c r="NGK646" s="22"/>
      <c r="NGL646" s="22"/>
      <c r="NGM646" s="22"/>
      <c r="NGN646" s="22"/>
      <c r="NGO646" s="22"/>
      <c r="NGP646" s="22"/>
      <c r="NGQ646" s="22"/>
      <c r="NGR646" s="22"/>
      <c r="NGS646" s="22"/>
      <c r="NGT646" s="22"/>
      <c r="NGU646" s="22"/>
      <c r="NGV646" s="22"/>
      <c r="NGW646" s="22"/>
      <c r="NGX646" s="22"/>
      <c r="NGY646" s="22"/>
      <c r="NGZ646" s="22"/>
      <c r="NHA646" s="22"/>
      <c r="NHB646" s="22"/>
      <c r="NHC646" s="22"/>
      <c r="NHD646" s="22"/>
      <c r="NHE646" s="22"/>
      <c r="NHF646" s="22"/>
      <c r="NHG646" s="22"/>
      <c r="NHH646" s="22"/>
      <c r="NHI646" s="22"/>
      <c r="NHJ646" s="22"/>
      <c r="NHK646" s="22"/>
      <c r="NHL646" s="22"/>
      <c r="NHM646" s="22"/>
      <c r="NHN646" s="22"/>
      <c r="NHO646" s="22"/>
      <c r="NHP646" s="22"/>
      <c r="NHQ646" s="22"/>
      <c r="NHR646" s="22"/>
      <c r="NHS646" s="22"/>
      <c r="NHT646" s="22"/>
      <c r="NHU646" s="22"/>
      <c r="NHV646" s="22"/>
      <c r="NHW646" s="22"/>
      <c r="NHX646" s="22"/>
      <c r="NHY646" s="22"/>
      <c r="NHZ646" s="22"/>
      <c r="NIA646" s="22"/>
      <c r="NIB646" s="22"/>
      <c r="NIC646" s="22"/>
      <c r="NID646" s="22"/>
      <c r="NIE646" s="22"/>
      <c r="NIF646" s="22"/>
      <c r="NIG646" s="22"/>
      <c r="NIH646" s="22"/>
      <c r="NII646" s="22"/>
      <c r="NIJ646" s="22"/>
      <c r="NIK646" s="22"/>
      <c r="NIL646" s="22"/>
      <c r="NIM646" s="22"/>
      <c r="NIN646" s="22"/>
      <c r="NIO646" s="22"/>
      <c r="NIP646" s="22"/>
      <c r="NIQ646" s="22"/>
      <c r="NIR646" s="22"/>
      <c r="NIS646" s="22"/>
      <c r="NIT646" s="22"/>
      <c r="NIU646" s="22"/>
      <c r="NIV646" s="22"/>
      <c r="NIW646" s="22"/>
      <c r="NIX646" s="22"/>
      <c r="NIY646" s="22"/>
      <c r="NIZ646" s="22"/>
      <c r="NJA646" s="22"/>
      <c r="NJB646" s="22"/>
      <c r="NJC646" s="22"/>
      <c r="NJD646" s="22"/>
      <c r="NJE646" s="22"/>
      <c r="NJF646" s="22"/>
      <c r="NJG646" s="22"/>
      <c r="NJH646" s="22"/>
      <c r="NJI646" s="22"/>
      <c r="NJJ646" s="22"/>
      <c r="NJK646" s="22"/>
      <c r="NJL646" s="22"/>
      <c r="NJM646" s="22"/>
      <c r="NJN646" s="22"/>
      <c r="NJO646" s="22"/>
      <c r="NJP646" s="22"/>
      <c r="NJQ646" s="22"/>
      <c r="NJR646" s="22"/>
      <c r="NJS646" s="22"/>
      <c r="NJT646" s="22"/>
      <c r="NJU646" s="22"/>
      <c r="NJV646" s="22"/>
      <c r="NJW646" s="22"/>
      <c r="NJX646" s="22"/>
      <c r="NJY646" s="22"/>
      <c r="NJZ646" s="22"/>
      <c r="NKA646" s="22"/>
      <c r="NKB646" s="22"/>
      <c r="NKC646" s="22"/>
      <c r="NKD646" s="22"/>
      <c r="NKE646" s="22"/>
      <c r="NKF646" s="22"/>
      <c r="NKG646" s="22"/>
      <c r="NKH646" s="22"/>
      <c r="NKI646" s="22"/>
      <c r="NKJ646" s="22"/>
      <c r="NKK646" s="22"/>
      <c r="NKL646" s="22"/>
      <c r="NKM646" s="22"/>
      <c r="NKN646" s="22"/>
      <c r="NKO646" s="22"/>
      <c r="NKP646" s="22"/>
      <c r="NKQ646" s="22"/>
      <c r="NKR646" s="22"/>
      <c r="NKS646" s="22"/>
      <c r="NKT646" s="22"/>
      <c r="NKU646" s="22"/>
      <c r="NKV646" s="22"/>
      <c r="NKW646" s="22"/>
      <c r="NKX646" s="22"/>
      <c r="NKY646" s="22"/>
      <c r="NKZ646" s="22"/>
      <c r="NLA646" s="22"/>
      <c r="NLB646" s="22"/>
      <c r="NLC646" s="22"/>
      <c r="NLD646" s="22"/>
      <c r="NLE646" s="22"/>
      <c r="NLF646" s="22"/>
      <c r="NLG646" s="22"/>
      <c r="NLH646" s="22"/>
      <c r="NLI646" s="22"/>
      <c r="NLJ646" s="22"/>
      <c r="NLK646" s="22"/>
      <c r="NLL646" s="22"/>
      <c r="NLM646" s="22"/>
      <c r="NLN646" s="22"/>
      <c r="NLO646" s="22"/>
      <c r="NLP646" s="22"/>
      <c r="NLQ646" s="22"/>
      <c r="NLR646" s="22"/>
      <c r="NLS646" s="22"/>
      <c r="NLT646" s="22"/>
      <c r="NLU646" s="22"/>
      <c r="NLV646" s="22"/>
      <c r="NLW646" s="22"/>
      <c r="NLX646" s="22"/>
      <c r="NLY646" s="22"/>
      <c r="NLZ646" s="22"/>
      <c r="NMA646" s="22"/>
      <c r="NMB646" s="22"/>
      <c r="NMC646" s="22"/>
      <c r="NMD646" s="22"/>
      <c r="NME646" s="22"/>
      <c r="NMF646" s="22"/>
      <c r="NMG646" s="22"/>
      <c r="NMH646" s="22"/>
      <c r="NMI646" s="22"/>
      <c r="NMJ646" s="22"/>
      <c r="NMK646" s="22"/>
      <c r="NML646" s="22"/>
      <c r="NMM646" s="22"/>
      <c r="NMN646" s="22"/>
      <c r="NMO646" s="22"/>
      <c r="NMP646" s="22"/>
      <c r="NMQ646" s="22"/>
      <c r="NMR646" s="22"/>
      <c r="NMS646" s="22"/>
      <c r="NMT646" s="22"/>
      <c r="NMU646" s="22"/>
      <c r="NMV646" s="22"/>
      <c r="NMW646" s="22"/>
      <c r="NMX646" s="22"/>
      <c r="NMY646" s="22"/>
      <c r="NMZ646" s="22"/>
      <c r="NNA646" s="22"/>
      <c r="NNB646" s="22"/>
      <c r="NNC646" s="22"/>
      <c r="NND646" s="22"/>
      <c r="NNE646" s="22"/>
      <c r="NNF646" s="22"/>
      <c r="NNG646" s="22"/>
      <c r="NNH646" s="22"/>
      <c r="NNI646" s="22"/>
      <c r="NNJ646" s="22"/>
      <c r="NNK646" s="22"/>
      <c r="NNL646" s="22"/>
      <c r="NNM646" s="22"/>
      <c r="NNN646" s="22"/>
      <c r="NNO646" s="22"/>
      <c r="NNP646" s="22"/>
      <c r="NNQ646" s="22"/>
      <c r="NNR646" s="22"/>
      <c r="NNS646" s="22"/>
      <c r="NNT646" s="22"/>
      <c r="NNU646" s="22"/>
      <c r="NNV646" s="22"/>
      <c r="NNW646" s="22"/>
      <c r="NNX646" s="22"/>
      <c r="NNY646" s="22"/>
      <c r="NNZ646" s="22"/>
      <c r="NOA646" s="22"/>
      <c r="NOB646" s="22"/>
      <c r="NOC646" s="22"/>
      <c r="NOD646" s="22"/>
      <c r="NOE646" s="22"/>
      <c r="NOF646" s="22"/>
      <c r="NOG646" s="22"/>
      <c r="NOH646" s="22"/>
      <c r="NOI646" s="22"/>
      <c r="NOJ646" s="22"/>
      <c r="NOK646" s="22"/>
      <c r="NOL646" s="22"/>
      <c r="NOM646" s="22"/>
      <c r="NON646" s="22"/>
      <c r="NOO646" s="22"/>
      <c r="NOP646" s="22"/>
      <c r="NOQ646" s="22"/>
      <c r="NOR646" s="22"/>
      <c r="NOS646" s="22"/>
      <c r="NOT646" s="22"/>
      <c r="NOU646" s="22"/>
      <c r="NOV646" s="22"/>
      <c r="NOW646" s="22"/>
      <c r="NOX646" s="22"/>
      <c r="NOY646" s="22"/>
      <c r="NOZ646" s="22"/>
      <c r="NPA646" s="22"/>
      <c r="NPB646" s="22"/>
      <c r="NPC646" s="22"/>
      <c r="NPD646" s="22"/>
      <c r="NPE646" s="22"/>
      <c r="NPF646" s="22"/>
      <c r="NPG646" s="22"/>
      <c r="NPH646" s="22"/>
      <c r="NPI646" s="22"/>
      <c r="NPJ646" s="22"/>
      <c r="NPK646" s="22"/>
      <c r="NPL646" s="22"/>
      <c r="NPM646" s="22"/>
      <c r="NPN646" s="22"/>
      <c r="NPO646" s="22"/>
      <c r="NPP646" s="22"/>
      <c r="NPQ646" s="22"/>
      <c r="NPR646" s="22"/>
      <c r="NPS646" s="22"/>
      <c r="NPT646" s="22"/>
      <c r="NPU646" s="22"/>
      <c r="NPV646" s="22"/>
      <c r="NPW646" s="22"/>
      <c r="NPX646" s="22"/>
      <c r="NPY646" s="22"/>
      <c r="NPZ646" s="22"/>
      <c r="NQA646" s="22"/>
      <c r="NQB646" s="22"/>
      <c r="NQC646" s="22"/>
      <c r="NQD646" s="22"/>
      <c r="NQE646" s="22"/>
      <c r="NQF646" s="22"/>
      <c r="NQG646" s="22"/>
      <c r="NQH646" s="22"/>
      <c r="NQI646" s="22"/>
      <c r="NQJ646" s="22"/>
      <c r="NQK646" s="22"/>
      <c r="NQL646" s="22"/>
      <c r="NQM646" s="22"/>
      <c r="NQN646" s="22"/>
      <c r="NQO646" s="22"/>
      <c r="NQP646" s="22"/>
      <c r="NQQ646" s="22"/>
      <c r="NQR646" s="22"/>
      <c r="NQS646" s="22"/>
      <c r="NQT646" s="22"/>
      <c r="NQU646" s="22"/>
      <c r="NQV646" s="22"/>
      <c r="NQW646" s="22"/>
      <c r="NQX646" s="22"/>
      <c r="NQY646" s="22"/>
      <c r="NQZ646" s="22"/>
      <c r="NRA646" s="22"/>
      <c r="NRB646" s="22"/>
      <c r="NRC646" s="22"/>
      <c r="NRD646" s="22"/>
      <c r="NRE646" s="22"/>
      <c r="NRF646" s="22"/>
      <c r="NRG646" s="22"/>
      <c r="NRH646" s="22"/>
      <c r="NRI646" s="22"/>
      <c r="NRJ646" s="22"/>
      <c r="NRK646" s="22"/>
      <c r="NRL646" s="22"/>
      <c r="NRM646" s="22"/>
      <c r="NRN646" s="22"/>
      <c r="NRO646" s="22"/>
      <c r="NRP646" s="22"/>
      <c r="NRQ646" s="22"/>
      <c r="NRR646" s="22"/>
      <c r="NRS646" s="22"/>
      <c r="NRT646" s="22"/>
      <c r="NRU646" s="22"/>
      <c r="NRV646" s="22"/>
      <c r="NRW646" s="22"/>
      <c r="NRX646" s="22"/>
      <c r="NRY646" s="22"/>
      <c r="NRZ646" s="22"/>
      <c r="NSA646" s="22"/>
      <c r="NSB646" s="22"/>
      <c r="NSC646" s="22"/>
      <c r="NSD646" s="22"/>
      <c r="NSE646" s="22"/>
      <c r="NSF646" s="22"/>
      <c r="NSG646" s="22"/>
      <c r="NSH646" s="22"/>
      <c r="NSI646" s="22"/>
      <c r="NSJ646" s="22"/>
      <c r="NSK646" s="22"/>
      <c r="NSL646" s="22"/>
      <c r="NSM646" s="22"/>
      <c r="NSN646" s="22"/>
      <c r="NSO646" s="22"/>
      <c r="NSP646" s="22"/>
      <c r="NSQ646" s="22"/>
      <c r="NSR646" s="22"/>
      <c r="NSS646" s="22"/>
      <c r="NST646" s="22"/>
      <c r="NSU646" s="22"/>
      <c r="NSV646" s="22"/>
      <c r="NSW646" s="22"/>
      <c r="NSX646" s="22"/>
      <c r="NSY646" s="22"/>
      <c r="NSZ646" s="22"/>
      <c r="NTA646" s="22"/>
      <c r="NTB646" s="22"/>
      <c r="NTC646" s="22"/>
      <c r="NTD646" s="22"/>
      <c r="NTE646" s="22"/>
      <c r="NTF646" s="22"/>
      <c r="NTG646" s="22"/>
      <c r="NTH646" s="22"/>
      <c r="NTI646" s="22"/>
      <c r="NTJ646" s="22"/>
      <c r="NTK646" s="22"/>
      <c r="NTL646" s="22"/>
      <c r="NTM646" s="22"/>
      <c r="NTN646" s="22"/>
      <c r="NTO646" s="22"/>
      <c r="NTP646" s="22"/>
      <c r="NTQ646" s="22"/>
      <c r="NTR646" s="22"/>
      <c r="NTS646" s="22"/>
      <c r="NTT646" s="22"/>
      <c r="NTU646" s="22"/>
      <c r="NTV646" s="22"/>
      <c r="NTW646" s="22"/>
      <c r="NTX646" s="22"/>
      <c r="NTY646" s="22"/>
      <c r="NTZ646" s="22"/>
      <c r="NUA646" s="22"/>
      <c r="NUB646" s="22"/>
      <c r="NUC646" s="22"/>
      <c r="NUD646" s="22"/>
      <c r="NUE646" s="22"/>
      <c r="NUF646" s="22"/>
      <c r="NUG646" s="22"/>
      <c r="NUH646" s="22"/>
      <c r="NUI646" s="22"/>
      <c r="NUJ646" s="22"/>
      <c r="NUK646" s="22"/>
      <c r="NUL646" s="22"/>
      <c r="NUM646" s="22"/>
      <c r="NUN646" s="22"/>
      <c r="NUO646" s="22"/>
      <c r="NUP646" s="22"/>
      <c r="NUQ646" s="22"/>
      <c r="NUR646" s="22"/>
      <c r="NUS646" s="22"/>
      <c r="NUT646" s="22"/>
      <c r="NUU646" s="22"/>
      <c r="NUV646" s="22"/>
      <c r="NUW646" s="22"/>
      <c r="NUX646" s="22"/>
      <c r="NUY646" s="22"/>
      <c r="NUZ646" s="22"/>
      <c r="NVA646" s="22"/>
      <c r="NVB646" s="22"/>
      <c r="NVC646" s="22"/>
      <c r="NVD646" s="22"/>
      <c r="NVE646" s="22"/>
      <c r="NVF646" s="22"/>
      <c r="NVG646" s="22"/>
      <c r="NVH646" s="22"/>
      <c r="NVI646" s="22"/>
      <c r="NVJ646" s="22"/>
      <c r="NVK646" s="22"/>
      <c r="NVL646" s="22"/>
      <c r="NVM646" s="22"/>
      <c r="NVN646" s="22"/>
      <c r="NVO646" s="22"/>
      <c r="NVP646" s="22"/>
      <c r="NVQ646" s="22"/>
      <c r="NVR646" s="22"/>
      <c r="NVS646" s="22"/>
      <c r="NVT646" s="22"/>
      <c r="NVU646" s="22"/>
      <c r="NVV646" s="22"/>
      <c r="NVW646" s="22"/>
      <c r="NVX646" s="22"/>
      <c r="NVY646" s="22"/>
      <c r="NVZ646" s="22"/>
      <c r="NWA646" s="22"/>
      <c r="NWB646" s="22"/>
      <c r="NWC646" s="22"/>
      <c r="NWD646" s="22"/>
      <c r="NWE646" s="22"/>
      <c r="NWF646" s="22"/>
      <c r="NWG646" s="22"/>
      <c r="NWH646" s="22"/>
      <c r="NWI646" s="22"/>
      <c r="NWJ646" s="22"/>
      <c r="NWK646" s="22"/>
      <c r="NWL646" s="22"/>
      <c r="NWM646" s="22"/>
      <c r="NWN646" s="22"/>
      <c r="NWO646" s="22"/>
      <c r="NWP646" s="22"/>
      <c r="NWQ646" s="22"/>
      <c r="NWR646" s="22"/>
      <c r="NWS646" s="22"/>
      <c r="NWT646" s="22"/>
      <c r="NWU646" s="22"/>
      <c r="NWV646" s="22"/>
      <c r="NWW646" s="22"/>
      <c r="NWX646" s="22"/>
      <c r="NWY646" s="22"/>
      <c r="NWZ646" s="22"/>
      <c r="NXA646" s="22"/>
      <c r="NXB646" s="22"/>
      <c r="NXC646" s="22"/>
      <c r="NXD646" s="22"/>
      <c r="NXE646" s="22"/>
      <c r="NXF646" s="22"/>
      <c r="NXG646" s="22"/>
      <c r="NXH646" s="22"/>
      <c r="NXI646" s="22"/>
      <c r="NXJ646" s="22"/>
      <c r="NXK646" s="22"/>
      <c r="NXL646" s="22"/>
      <c r="NXM646" s="22"/>
      <c r="NXN646" s="22"/>
      <c r="NXO646" s="22"/>
      <c r="NXP646" s="22"/>
      <c r="NXQ646" s="22"/>
      <c r="NXR646" s="22"/>
      <c r="NXS646" s="22"/>
      <c r="NXT646" s="22"/>
      <c r="NXU646" s="22"/>
      <c r="NXV646" s="22"/>
      <c r="NXW646" s="22"/>
      <c r="NXX646" s="22"/>
      <c r="NXY646" s="22"/>
      <c r="NXZ646" s="22"/>
      <c r="NYA646" s="22"/>
      <c r="NYB646" s="22"/>
      <c r="NYC646" s="22"/>
      <c r="NYD646" s="22"/>
      <c r="NYE646" s="22"/>
      <c r="NYF646" s="22"/>
      <c r="NYG646" s="22"/>
      <c r="NYH646" s="22"/>
      <c r="NYI646" s="22"/>
      <c r="NYJ646" s="22"/>
      <c r="NYK646" s="22"/>
      <c r="NYL646" s="22"/>
      <c r="NYM646" s="22"/>
      <c r="NYN646" s="22"/>
      <c r="NYO646" s="22"/>
      <c r="NYP646" s="22"/>
      <c r="NYQ646" s="22"/>
      <c r="NYR646" s="22"/>
      <c r="NYS646" s="22"/>
      <c r="NYT646" s="22"/>
      <c r="NYU646" s="22"/>
      <c r="NYV646" s="22"/>
      <c r="NYW646" s="22"/>
      <c r="NYX646" s="22"/>
      <c r="NYY646" s="22"/>
      <c r="NYZ646" s="22"/>
      <c r="NZA646" s="22"/>
      <c r="NZB646" s="22"/>
      <c r="NZC646" s="22"/>
      <c r="NZD646" s="22"/>
      <c r="NZE646" s="22"/>
      <c r="NZF646" s="22"/>
      <c r="NZG646" s="22"/>
      <c r="NZH646" s="22"/>
      <c r="NZI646" s="22"/>
      <c r="NZJ646" s="22"/>
      <c r="NZK646" s="22"/>
      <c r="NZL646" s="22"/>
      <c r="NZM646" s="22"/>
      <c r="NZN646" s="22"/>
      <c r="NZO646" s="22"/>
      <c r="NZP646" s="22"/>
      <c r="NZQ646" s="22"/>
      <c r="NZR646" s="22"/>
      <c r="NZS646" s="22"/>
      <c r="NZT646" s="22"/>
      <c r="NZU646" s="22"/>
      <c r="NZV646" s="22"/>
      <c r="NZW646" s="22"/>
      <c r="NZX646" s="22"/>
      <c r="NZY646" s="22"/>
      <c r="NZZ646" s="22"/>
      <c r="OAA646" s="22"/>
      <c r="OAB646" s="22"/>
      <c r="OAC646" s="22"/>
      <c r="OAD646" s="22"/>
      <c r="OAE646" s="22"/>
      <c r="OAF646" s="22"/>
      <c r="OAG646" s="22"/>
      <c r="OAH646" s="22"/>
      <c r="OAI646" s="22"/>
      <c r="OAJ646" s="22"/>
      <c r="OAK646" s="22"/>
      <c r="OAL646" s="22"/>
      <c r="OAM646" s="22"/>
      <c r="OAN646" s="22"/>
      <c r="OAO646" s="22"/>
      <c r="OAP646" s="22"/>
      <c r="OAQ646" s="22"/>
      <c r="OAR646" s="22"/>
      <c r="OAS646" s="22"/>
      <c r="OAT646" s="22"/>
      <c r="OAU646" s="22"/>
      <c r="OAV646" s="22"/>
      <c r="OAW646" s="22"/>
      <c r="OAX646" s="22"/>
      <c r="OAY646" s="22"/>
      <c r="OAZ646" s="22"/>
      <c r="OBA646" s="22"/>
      <c r="OBB646" s="22"/>
      <c r="OBC646" s="22"/>
      <c r="OBD646" s="22"/>
      <c r="OBE646" s="22"/>
      <c r="OBF646" s="22"/>
      <c r="OBG646" s="22"/>
      <c r="OBH646" s="22"/>
      <c r="OBI646" s="22"/>
      <c r="OBJ646" s="22"/>
      <c r="OBK646" s="22"/>
      <c r="OBL646" s="22"/>
      <c r="OBM646" s="22"/>
      <c r="OBN646" s="22"/>
      <c r="OBO646" s="22"/>
      <c r="OBP646" s="22"/>
      <c r="OBQ646" s="22"/>
      <c r="OBR646" s="22"/>
      <c r="OBS646" s="22"/>
      <c r="OBT646" s="22"/>
      <c r="OBU646" s="22"/>
      <c r="OBV646" s="22"/>
      <c r="OBW646" s="22"/>
      <c r="OBX646" s="22"/>
      <c r="OBY646" s="22"/>
      <c r="OBZ646" s="22"/>
      <c r="OCA646" s="22"/>
      <c r="OCB646" s="22"/>
      <c r="OCC646" s="22"/>
      <c r="OCD646" s="22"/>
      <c r="OCE646" s="22"/>
      <c r="OCF646" s="22"/>
      <c r="OCG646" s="22"/>
      <c r="OCH646" s="22"/>
      <c r="OCI646" s="22"/>
      <c r="OCJ646" s="22"/>
      <c r="OCK646" s="22"/>
      <c r="OCL646" s="22"/>
      <c r="OCM646" s="22"/>
      <c r="OCN646" s="22"/>
      <c r="OCO646" s="22"/>
      <c r="OCP646" s="22"/>
      <c r="OCQ646" s="22"/>
      <c r="OCR646" s="22"/>
      <c r="OCS646" s="22"/>
      <c r="OCT646" s="22"/>
      <c r="OCU646" s="22"/>
      <c r="OCV646" s="22"/>
      <c r="OCW646" s="22"/>
      <c r="OCX646" s="22"/>
      <c r="OCY646" s="22"/>
      <c r="OCZ646" s="22"/>
      <c r="ODA646" s="22"/>
      <c r="ODB646" s="22"/>
      <c r="ODC646" s="22"/>
      <c r="ODD646" s="22"/>
      <c r="ODE646" s="22"/>
      <c r="ODF646" s="22"/>
      <c r="ODG646" s="22"/>
      <c r="ODH646" s="22"/>
      <c r="ODI646" s="22"/>
      <c r="ODJ646" s="22"/>
      <c r="ODK646" s="22"/>
      <c r="ODL646" s="22"/>
      <c r="ODM646" s="22"/>
      <c r="ODN646" s="22"/>
      <c r="ODO646" s="22"/>
      <c r="ODP646" s="22"/>
      <c r="ODQ646" s="22"/>
      <c r="ODR646" s="22"/>
      <c r="ODS646" s="22"/>
      <c r="ODT646" s="22"/>
      <c r="ODU646" s="22"/>
      <c r="ODV646" s="22"/>
      <c r="ODW646" s="22"/>
      <c r="ODX646" s="22"/>
      <c r="ODY646" s="22"/>
      <c r="ODZ646" s="22"/>
      <c r="OEA646" s="22"/>
      <c r="OEB646" s="22"/>
      <c r="OEC646" s="22"/>
      <c r="OED646" s="22"/>
      <c r="OEE646" s="22"/>
      <c r="OEF646" s="22"/>
      <c r="OEG646" s="22"/>
      <c r="OEH646" s="22"/>
      <c r="OEI646" s="22"/>
      <c r="OEJ646" s="22"/>
      <c r="OEK646" s="22"/>
      <c r="OEL646" s="22"/>
      <c r="OEM646" s="22"/>
      <c r="OEN646" s="22"/>
      <c r="OEO646" s="22"/>
      <c r="OEP646" s="22"/>
      <c r="OEQ646" s="22"/>
      <c r="OER646" s="22"/>
      <c r="OES646" s="22"/>
      <c r="OET646" s="22"/>
      <c r="OEU646" s="22"/>
      <c r="OEV646" s="22"/>
      <c r="OEW646" s="22"/>
      <c r="OEX646" s="22"/>
      <c r="OEY646" s="22"/>
      <c r="OEZ646" s="22"/>
      <c r="OFA646" s="22"/>
      <c r="OFB646" s="22"/>
      <c r="OFC646" s="22"/>
      <c r="OFD646" s="22"/>
      <c r="OFE646" s="22"/>
      <c r="OFF646" s="22"/>
      <c r="OFG646" s="22"/>
      <c r="OFH646" s="22"/>
      <c r="OFI646" s="22"/>
      <c r="OFJ646" s="22"/>
      <c r="OFK646" s="22"/>
      <c r="OFL646" s="22"/>
      <c r="OFM646" s="22"/>
      <c r="OFN646" s="22"/>
      <c r="OFO646" s="22"/>
      <c r="OFP646" s="22"/>
      <c r="OFQ646" s="22"/>
      <c r="OFR646" s="22"/>
      <c r="OFS646" s="22"/>
      <c r="OFT646" s="22"/>
      <c r="OFU646" s="22"/>
      <c r="OFV646" s="22"/>
      <c r="OFW646" s="22"/>
      <c r="OFX646" s="22"/>
      <c r="OFY646" s="22"/>
      <c r="OFZ646" s="22"/>
      <c r="OGA646" s="22"/>
      <c r="OGB646" s="22"/>
      <c r="OGC646" s="22"/>
      <c r="OGD646" s="22"/>
      <c r="OGE646" s="22"/>
      <c r="OGF646" s="22"/>
      <c r="OGG646" s="22"/>
      <c r="OGH646" s="22"/>
      <c r="OGI646" s="22"/>
      <c r="OGJ646" s="22"/>
      <c r="OGK646" s="22"/>
      <c r="OGL646" s="22"/>
      <c r="OGM646" s="22"/>
      <c r="OGN646" s="22"/>
      <c r="OGO646" s="22"/>
      <c r="OGP646" s="22"/>
      <c r="OGQ646" s="22"/>
      <c r="OGR646" s="22"/>
      <c r="OGS646" s="22"/>
      <c r="OGT646" s="22"/>
      <c r="OGU646" s="22"/>
      <c r="OGV646" s="22"/>
      <c r="OGW646" s="22"/>
      <c r="OGX646" s="22"/>
      <c r="OGY646" s="22"/>
      <c r="OGZ646" s="22"/>
      <c r="OHA646" s="22"/>
      <c r="OHB646" s="22"/>
      <c r="OHC646" s="22"/>
      <c r="OHD646" s="22"/>
      <c r="OHE646" s="22"/>
      <c r="OHF646" s="22"/>
      <c r="OHG646" s="22"/>
      <c r="OHH646" s="22"/>
      <c r="OHI646" s="22"/>
      <c r="OHJ646" s="22"/>
      <c r="OHK646" s="22"/>
      <c r="OHL646" s="22"/>
      <c r="OHM646" s="22"/>
      <c r="OHN646" s="22"/>
      <c r="OHO646" s="22"/>
      <c r="OHP646" s="22"/>
      <c r="OHQ646" s="22"/>
      <c r="OHR646" s="22"/>
      <c r="OHS646" s="22"/>
      <c r="OHT646" s="22"/>
      <c r="OHU646" s="22"/>
      <c r="OHV646" s="22"/>
      <c r="OHW646" s="22"/>
      <c r="OHX646" s="22"/>
      <c r="OHY646" s="22"/>
      <c r="OHZ646" s="22"/>
      <c r="OIA646" s="22"/>
      <c r="OIB646" s="22"/>
      <c r="OIC646" s="22"/>
      <c r="OID646" s="22"/>
      <c r="OIE646" s="22"/>
      <c r="OIF646" s="22"/>
      <c r="OIG646" s="22"/>
      <c r="OIH646" s="22"/>
      <c r="OII646" s="22"/>
      <c r="OIJ646" s="22"/>
      <c r="OIK646" s="22"/>
      <c r="OIL646" s="22"/>
      <c r="OIM646" s="22"/>
      <c r="OIN646" s="22"/>
      <c r="OIO646" s="22"/>
      <c r="OIP646" s="22"/>
      <c r="OIQ646" s="22"/>
      <c r="OIR646" s="22"/>
      <c r="OIS646" s="22"/>
      <c r="OIT646" s="22"/>
      <c r="OIU646" s="22"/>
      <c r="OIV646" s="22"/>
      <c r="OIW646" s="22"/>
      <c r="OIX646" s="22"/>
      <c r="OIY646" s="22"/>
      <c r="OIZ646" s="22"/>
      <c r="OJA646" s="22"/>
      <c r="OJB646" s="22"/>
      <c r="OJC646" s="22"/>
      <c r="OJD646" s="22"/>
      <c r="OJE646" s="22"/>
      <c r="OJF646" s="22"/>
      <c r="OJG646" s="22"/>
      <c r="OJH646" s="22"/>
      <c r="OJI646" s="22"/>
      <c r="OJJ646" s="22"/>
      <c r="OJK646" s="22"/>
      <c r="OJL646" s="22"/>
      <c r="OJM646" s="22"/>
      <c r="OJN646" s="22"/>
      <c r="OJO646" s="22"/>
      <c r="OJP646" s="22"/>
      <c r="OJQ646" s="22"/>
      <c r="OJR646" s="22"/>
      <c r="OJS646" s="22"/>
      <c r="OJT646" s="22"/>
      <c r="OJU646" s="22"/>
      <c r="OJV646" s="22"/>
      <c r="OJW646" s="22"/>
      <c r="OJX646" s="22"/>
      <c r="OJY646" s="22"/>
      <c r="OJZ646" s="22"/>
      <c r="OKA646" s="22"/>
      <c r="OKB646" s="22"/>
      <c r="OKC646" s="22"/>
      <c r="OKD646" s="22"/>
      <c r="OKE646" s="22"/>
      <c r="OKF646" s="22"/>
      <c r="OKG646" s="22"/>
      <c r="OKH646" s="22"/>
      <c r="OKI646" s="22"/>
      <c r="OKJ646" s="22"/>
      <c r="OKK646" s="22"/>
      <c r="OKL646" s="22"/>
      <c r="OKM646" s="22"/>
      <c r="OKN646" s="22"/>
      <c r="OKO646" s="22"/>
      <c r="OKP646" s="22"/>
      <c r="OKQ646" s="22"/>
      <c r="OKR646" s="22"/>
      <c r="OKS646" s="22"/>
      <c r="OKT646" s="22"/>
      <c r="OKU646" s="22"/>
      <c r="OKV646" s="22"/>
      <c r="OKW646" s="22"/>
      <c r="OKX646" s="22"/>
      <c r="OKY646" s="22"/>
      <c r="OKZ646" s="22"/>
      <c r="OLA646" s="22"/>
      <c r="OLB646" s="22"/>
      <c r="OLC646" s="22"/>
      <c r="OLD646" s="22"/>
      <c r="OLE646" s="22"/>
      <c r="OLF646" s="22"/>
      <c r="OLG646" s="22"/>
      <c r="OLH646" s="22"/>
      <c r="OLI646" s="22"/>
      <c r="OLJ646" s="22"/>
      <c r="OLK646" s="22"/>
      <c r="OLL646" s="22"/>
      <c r="OLM646" s="22"/>
      <c r="OLN646" s="22"/>
      <c r="OLO646" s="22"/>
      <c r="OLP646" s="22"/>
      <c r="OLQ646" s="22"/>
      <c r="OLR646" s="22"/>
      <c r="OLS646" s="22"/>
      <c r="OLT646" s="22"/>
      <c r="OLU646" s="22"/>
      <c r="OLV646" s="22"/>
      <c r="OLW646" s="22"/>
      <c r="OLX646" s="22"/>
      <c r="OLY646" s="22"/>
      <c r="OLZ646" s="22"/>
      <c r="OMA646" s="22"/>
      <c r="OMB646" s="22"/>
      <c r="OMC646" s="22"/>
      <c r="OMD646" s="22"/>
      <c r="OME646" s="22"/>
      <c r="OMF646" s="22"/>
      <c r="OMG646" s="22"/>
      <c r="OMH646" s="22"/>
      <c r="OMI646" s="22"/>
      <c r="OMJ646" s="22"/>
      <c r="OMK646" s="22"/>
      <c r="OML646" s="22"/>
      <c r="OMM646" s="22"/>
      <c r="OMN646" s="22"/>
      <c r="OMO646" s="22"/>
      <c r="OMP646" s="22"/>
      <c r="OMQ646" s="22"/>
      <c r="OMR646" s="22"/>
      <c r="OMS646" s="22"/>
      <c r="OMT646" s="22"/>
      <c r="OMU646" s="22"/>
      <c r="OMV646" s="22"/>
      <c r="OMW646" s="22"/>
      <c r="OMX646" s="22"/>
      <c r="OMY646" s="22"/>
      <c r="OMZ646" s="22"/>
      <c r="ONA646" s="22"/>
      <c r="ONB646" s="22"/>
      <c r="ONC646" s="22"/>
      <c r="OND646" s="22"/>
      <c r="ONE646" s="22"/>
      <c r="ONF646" s="22"/>
      <c r="ONG646" s="22"/>
      <c r="ONH646" s="22"/>
      <c r="ONI646" s="22"/>
      <c r="ONJ646" s="22"/>
      <c r="ONK646" s="22"/>
      <c r="ONL646" s="22"/>
      <c r="ONM646" s="22"/>
      <c r="ONN646" s="22"/>
      <c r="ONO646" s="22"/>
      <c r="ONP646" s="22"/>
      <c r="ONQ646" s="22"/>
      <c r="ONR646" s="22"/>
      <c r="ONS646" s="22"/>
      <c r="ONT646" s="22"/>
      <c r="ONU646" s="22"/>
      <c r="ONV646" s="22"/>
      <c r="ONW646" s="22"/>
      <c r="ONX646" s="22"/>
      <c r="ONY646" s="22"/>
      <c r="ONZ646" s="22"/>
      <c r="OOA646" s="22"/>
      <c r="OOB646" s="22"/>
      <c r="OOC646" s="22"/>
      <c r="OOD646" s="22"/>
      <c r="OOE646" s="22"/>
      <c r="OOF646" s="22"/>
      <c r="OOG646" s="22"/>
      <c r="OOH646" s="22"/>
      <c r="OOI646" s="22"/>
      <c r="OOJ646" s="22"/>
      <c r="OOK646" s="22"/>
      <c r="OOL646" s="22"/>
      <c r="OOM646" s="22"/>
      <c r="OON646" s="22"/>
      <c r="OOO646" s="22"/>
      <c r="OOP646" s="22"/>
      <c r="OOQ646" s="22"/>
      <c r="OOR646" s="22"/>
      <c r="OOS646" s="22"/>
      <c r="OOT646" s="22"/>
      <c r="OOU646" s="22"/>
      <c r="OOV646" s="22"/>
      <c r="OOW646" s="22"/>
      <c r="OOX646" s="22"/>
      <c r="OOY646" s="22"/>
      <c r="OOZ646" s="22"/>
      <c r="OPA646" s="22"/>
      <c r="OPB646" s="22"/>
      <c r="OPC646" s="22"/>
      <c r="OPD646" s="22"/>
      <c r="OPE646" s="22"/>
      <c r="OPF646" s="22"/>
      <c r="OPG646" s="22"/>
      <c r="OPH646" s="22"/>
      <c r="OPI646" s="22"/>
      <c r="OPJ646" s="22"/>
      <c r="OPK646" s="22"/>
      <c r="OPL646" s="22"/>
      <c r="OPM646" s="22"/>
      <c r="OPN646" s="22"/>
      <c r="OPO646" s="22"/>
      <c r="OPP646" s="22"/>
      <c r="OPQ646" s="22"/>
      <c r="OPR646" s="22"/>
      <c r="OPS646" s="22"/>
      <c r="OPT646" s="22"/>
      <c r="OPU646" s="22"/>
      <c r="OPV646" s="22"/>
      <c r="OPW646" s="22"/>
      <c r="OPX646" s="22"/>
      <c r="OPY646" s="22"/>
      <c r="OPZ646" s="22"/>
      <c r="OQA646" s="22"/>
      <c r="OQB646" s="22"/>
      <c r="OQC646" s="22"/>
      <c r="OQD646" s="22"/>
      <c r="OQE646" s="22"/>
      <c r="OQF646" s="22"/>
      <c r="OQG646" s="22"/>
      <c r="OQH646" s="22"/>
      <c r="OQI646" s="22"/>
      <c r="OQJ646" s="22"/>
      <c r="OQK646" s="22"/>
      <c r="OQL646" s="22"/>
      <c r="OQM646" s="22"/>
      <c r="OQN646" s="22"/>
      <c r="OQO646" s="22"/>
      <c r="OQP646" s="22"/>
      <c r="OQQ646" s="22"/>
      <c r="OQR646" s="22"/>
      <c r="OQS646" s="22"/>
      <c r="OQT646" s="22"/>
      <c r="OQU646" s="22"/>
      <c r="OQV646" s="22"/>
      <c r="OQW646" s="22"/>
      <c r="OQX646" s="22"/>
      <c r="OQY646" s="22"/>
      <c r="OQZ646" s="22"/>
      <c r="ORA646" s="22"/>
      <c r="ORB646" s="22"/>
      <c r="ORC646" s="22"/>
      <c r="ORD646" s="22"/>
      <c r="ORE646" s="22"/>
      <c r="ORF646" s="22"/>
      <c r="ORG646" s="22"/>
      <c r="ORH646" s="22"/>
      <c r="ORI646" s="22"/>
      <c r="ORJ646" s="22"/>
      <c r="ORK646" s="22"/>
      <c r="ORL646" s="22"/>
      <c r="ORM646" s="22"/>
      <c r="ORN646" s="22"/>
      <c r="ORO646" s="22"/>
      <c r="ORP646" s="22"/>
      <c r="ORQ646" s="22"/>
      <c r="ORR646" s="22"/>
      <c r="ORS646" s="22"/>
      <c r="ORT646" s="22"/>
      <c r="ORU646" s="22"/>
      <c r="ORV646" s="22"/>
      <c r="ORW646" s="22"/>
      <c r="ORX646" s="22"/>
      <c r="ORY646" s="22"/>
      <c r="ORZ646" s="22"/>
      <c r="OSA646" s="22"/>
      <c r="OSB646" s="22"/>
      <c r="OSC646" s="22"/>
      <c r="OSD646" s="22"/>
      <c r="OSE646" s="22"/>
      <c r="OSF646" s="22"/>
      <c r="OSG646" s="22"/>
      <c r="OSH646" s="22"/>
      <c r="OSI646" s="22"/>
      <c r="OSJ646" s="22"/>
      <c r="OSK646" s="22"/>
      <c r="OSL646" s="22"/>
      <c r="OSM646" s="22"/>
      <c r="OSN646" s="22"/>
      <c r="OSO646" s="22"/>
      <c r="OSP646" s="22"/>
      <c r="OSQ646" s="22"/>
      <c r="OSR646" s="22"/>
      <c r="OSS646" s="22"/>
      <c r="OST646" s="22"/>
      <c r="OSU646" s="22"/>
      <c r="OSV646" s="22"/>
      <c r="OSW646" s="22"/>
      <c r="OSX646" s="22"/>
      <c r="OSY646" s="22"/>
      <c r="OSZ646" s="22"/>
      <c r="OTA646" s="22"/>
      <c r="OTB646" s="22"/>
      <c r="OTC646" s="22"/>
      <c r="OTD646" s="22"/>
      <c r="OTE646" s="22"/>
      <c r="OTF646" s="22"/>
      <c r="OTG646" s="22"/>
      <c r="OTH646" s="22"/>
      <c r="OTI646" s="22"/>
      <c r="OTJ646" s="22"/>
      <c r="OTK646" s="22"/>
      <c r="OTL646" s="22"/>
      <c r="OTM646" s="22"/>
      <c r="OTN646" s="22"/>
      <c r="OTO646" s="22"/>
      <c r="OTP646" s="22"/>
      <c r="OTQ646" s="22"/>
      <c r="OTR646" s="22"/>
      <c r="OTS646" s="22"/>
      <c r="OTT646" s="22"/>
      <c r="OTU646" s="22"/>
      <c r="OTV646" s="22"/>
      <c r="OTW646" s="22"/>
      <c r="OTX646" s="22"/>
      <c r="OTY646" s="22"/>
      <c r="OTZ646" s="22"/>
      <c r="OUA646" s="22"/>
      <c r="OUB646" s="22"/>
      <c r="OUC646" s="22"/>
      <c r="OUD646" s="22"/>
      <c r="OUE646" s="22"/>
      <c r="OUF646" s="22"/>
      <c r="OUG646" s="22"/>
      <c r="OUH646" s="22"/>
      <c r="OUI646" s="22"/>
      <c r="OUJ646" s="22"/>
      <c r="OUK646" s="22"/>
      <c r="OUL646" s="22"/>
      <c r="OUM646" s="22"/>
      <c r="OUN646" s="22"/>
      <c r="OUO646" s="22"/>
      <c r="OUP646" s="22"/>
      <c r="OUQ646" s="22"/>
      <c r="OUR646" s="22"/>
      <c r="OUS646" s="22"/>
      <c r="OUT646" s="22"/>
      <c r="OUU646" s="22"/>
      <c r="OUV646" s="22"/>
      <c r="OUW646" s="22"/>
      <c r="OUX646" s="22"/>
      <c r="OUY646" s="22"/>
      <c r="OUZ646" s="22"/>
      <c r="OVA646" s="22"/>
      <c r="OVB646" s="22"/>
      <c r="OVC646" s="22"/>
      <c r="OVD646" s="22"/>
      <c r="OVE646" s="22"/>
      <c r="OVF646" s="22"/>
      <c r="OVG646" s="22"/>
      <c r="OVH646" s="22"/>
      <c r="OVI646" s="22"/>
      <c r="OVJ646" s="22"/>
      <c r="OVK646" s="22"/>
      <c r="OVL646" s="22"/>
      <c r="OVM646" s="22"/>
      <c r="OVN646" s="22"/>
      <c r="OVO646" s="22"/>
      <c r="OVP646" s="22"/>
      <c r="OVQ646" s="22"/>
      <c r="OVR646" s="22"/>
      <c r="OVS646" s="22"/>
      <c r="OVT646" s="22"/>
      <c r="OVU646" s="22"/>
      <c r="OVV646" s="22"/>
      <c r="OVW646" s="22"/>
      <c r="OVX646" s="22"/>
      <c r="OVY646" s="22"/>
      <c r="OVZ646" s="22"/>
      <c r="OWA646" s="22"/>
      <c r="OWB646" s="22"/>
      <c r="OWC646" s="22"/>
      <c r="OWD646" s="22"/>
      <c r="OWE646" s="22"/>
      <c r="OWF646" s="22"/>
      <c r="OWG646" s="22"/>
      <c r="OWH646" s="22"/>
      <c r="OWI646" s="22"/>
      <c r="OWJ646" s="22"/>
      <c r="OWK646" s="22"/>
      <c r="OWL646" s="22"/>
      <c r="OWM646" s="22"/>
      <c r="OWN646" s="22"/>
      <c r="OWO646" s="22"/>
      <c r="OWP646" s="22"/>
      <c r="OWQ646" s="22"/>
      <c r="OWR646" s="22"/>
      <c r="OWS646" s="22"/>
      <c r="OWT646" s="22"/>
      <c r="OWU646" s="22"/>
      <c r="OWV646" s="22"/>
      <c r="OWW646" s="22"/>
      <c r="OWX646" s="22"/>
      <c r="OWY646" s="22"/>
      <c r="OWZ646" s="22"/>
      <c r="OXA646" s="22"/>
      <c r="OXB646" s="22"/>
      <c r="OXC646" s="22"/>
      <c r="OXD646" s="22"/>
      <c r="OXE646" s="22"/>
      <c r="OXF646" s="22"/>
      <c r="OXG646" s="22"/>
      <c r="OXH646" s="22"/>
      <c r="OXI646" s="22"/>
      <c r="OXJ646" s="22"/>
      <c r="OXK646" s="22"/>
      <c r="OXL646" s="22"/>
      <c r="OXM646" s="22"/>
      <c r="OXN646" s="22"/>
      <c r="OXO646" s="22"/>
      <c r="OXP646" s="22"/>
      <c r="OXQ646" s="22"/>
      <c r="OXR646" s="22"/>
      <c r="OXS646" s="22"/>
      <c r="OXT646" s="22"/>
      <c r="OXU646" s="22"/>
      <c r="OXV646" s="22"/>
      <c r="OXW646" s="22"/>
      <c r="OXX646" s="22"/>
      <c r="OXY646" s="22"/>
      <c r="OXZ646" s="22"/>
      <c r="OYA646" s="22"/>
      <c r="OYB646" s="22"/>
      <c r="OYC646" s="22"/>
      <c r="OYD646" s="22"/>
      <c r="OYE646" s="22"/>
      <c r="OYF646" s="22"/>
      <c r="OYG646" s="22"/>
      <c r="OYH646" s="22"/>
      <c r="OYI646" s="22"/>
      <c r="OYJ646" s="22"/>
      <c r="OYK646" s="22"/>
      <c r="OYL646" s="22"/>
      <c r="OYM646" s="22"/>
      <c r="OYN646" s="22"/>
      <c r="OYO646" s="22"/>
      <c r="OYP646" s="22"/>
      <c r="OYQ646" s="22"/>
      <c r="OYR646" s="22"/>
      <c r="OYS646" s="22"/>
      <c r="OYT646" s="22"/>
      <c r="OYU646" s="22"/>
      <c r="OYV646" s="22"/>
      <c r="OYW646" s="22"/>
      <c r="OYX646" s="22"/>
      <c r="OYY646" s="22"/>
      <c r="OYZ646" s="22"/>
      <c r="OZA646" s="22"/>
      <c r="OZB646" s="22"/>
      <c r="OZC646" s="22"/>
      <c r="OZD646" s="22"/>
      <c r="OZE646" s="22"/>
      <c r="OZF646" s="22"/>
      <c r="OZG646" s="22"/>
      <c r="OZH646" s="22"/>
      <c r="OZI646" s="22"/>
      <c r="OZJ646" s="22"/>
      <c r="OZK646" s="22"/>
      <c r="OZL646" s="22"/>
      <c r="OZM646" s="22"/>
      <c r="OZN646" s="22"/>
      <c r="OZO646" s="22"/>
      <c r="OZP646" s="22"/>
      <c r="OZQ646" s="22"/>
      <c r="OZR646" s="22"/>
      <c r="OZS646" s="22"/>
      <c r="OZT646" s="22"/>
      <c r="OZU646" s="22"/>
      <c r="OZV646" s="22"/>
      <c r="OZW646" s="22"/>
      <c r="OZX646" s="22"/>
      <c r="OZY646" s="22"/>
      <c r="OZZ646" s="22"/>
      <c r="PAA646" s="22"/>
      <c r="PAB646" s="22"/>
      <c r="PAC646" s="22"/>
      <c r="PAD646" s="22"/>
      <c r="PAE646" s="22"/>
      <c r="PAF646" s="22"/>
      <c r="PAG646" s="22"/>
      <c r="PAH646" s="22"/>
      <c r="PAI646" s="22"/>
      <c r="PAJ646" s="22"/>
      <c r="PAK646" s="22"/>
      <c r="PAL646" s="22"/>
      <c r="PAM646" s="22"/>
      <c r="PAN646" s="22"/>
      <c r="PAO646" s="22"/>
      <c r="PAP646" s="22"/>
      <c r="PAQ646" s="22"/>
      <c r="PAR646" s="22"/>
      <c r="PAS646" s="22"/>
      <c r="PAT646" s="22"/>
      <c r="PAU646" s="22"/>
      <c r="PAV646" s="22"/>
      <c r="PAW646" s="22"/>
      <c r="PAX646" s="22"/>
      <c r="PAY646" s="22"/>
      <c r="PAZ646" s="22"/>
      <c r="PBA646" s="22"/>
      <c r="PBB646" s="22"/>
      <c r="PBC646" s="22"/>
      <c r="PBD646" s="22"/>
      <c r="PBE646" s="22"/>
      <c r="PBF646" s="22"/>
      <c r="PBG646" s="22"/>
      <c r="PBH646" s="22"/>
      <c r="PBI646" s="22"/>
      <c r="PBJ646" s="22"/>
      <c r="PBK646" s="22"/>
      <c r="PBL646" s="22"/>
      <c r="PBM646" s="22"/>
      <c r="PBN646" s="22"/>
      <c r="PBO646" s="22"/>
      <c r="PBP646" s="22"/>
      <c r="PBQ646" s="22"/>
      <c r="PBR646" s="22"/>
      <c r="PBS646" s="22"/>
      <c r="PBT646" s="22"/>
      <c r="PBU646" s="22"/>
      <c r="PBV646" s="22"/>
      <c r="PBW646" s="22"/>
      <c r="PBX646" s="22"/>
      <c r="PBY646" s="22"/>
      <c r="PBZ646" s="22"/>
      <c r="PCA646" s="22"/>
      <c r="PCB646" s="22"/>
      <c r="PCC646" s="22"/>
      <c r="PCD646" s="22"/>
      <c r="PCE646" s="22"/>
      <c r="PCF646" s="22"/>
      <c r="PCG646" s="22"/>
      <c r="PCH646" s="22"/>
      <c r="PCI646" s="22"/>
      <c r="PCJ646" s="22"/>
      <c r="PCK646" s="22"/>
      <c r="PCL646" s="22"/>
      <c r="PCM646" s="22"/>
      <c r="PCN646" s="22"/>
      <c r="PCO646" s="22"/>
      <c r="PCP646" s="22"/>
      <c r="PCQ646" s="22"/>
      <c r="PCR646" s="22"/>
      <c r="PCS646" s="22"/>
      <c r="PCT646" s="22"/>
      <c r="PCU646" s="22"/>
      <c r="PCV646" s="22"/>
      <c r="PCW646" s="22"/>
      <c r="PCX646" s="22"/>
      <c r="PCY646" s="22"/>
      <c r="PCZ646" s="22"/>
      <c r="PDA646" s="22"/>
      <c r="PDB646" s="22"/>
      <c r="PDC646" s="22"/>
      <c r="PDD646" s="22"/>
      <c r="PDE646" s="22"/>
      <c r="PDF646" s="22"/>
      <c r="PDG646" s="22"/>
      <c r="PDH646" s="22"/>
      <c r="PDI646" s="22"/>
      <c r="PDJ646" s="22"/>
      <c r="PDK646" s="22"/>
      <c r="PDL646" s="22"/>
      <c r="PDM646" s="22"/>
      <c r="PDN646" s="22"/>
      <c r="PDO646" s="22"/>
      <c r="PDP646" s="22"/>
      <c r="PDQ646" s="22"/>
      <c r="PDR646" s="22"/>
      <c r="PDS646" s="22"/>
      <c r="PDT646" s="22"/>
      <c r="PDU646" s="22"/>
      <c r="PDV646" s="22"/>
      <c r="PDW646" s="22"/>
      <c r="PDX646" s="22"/>
      <c r="PDY646" s="22"/>
      <c r="PDZ646" s="22"/>
      <c r="PEA646" s="22"/>
      <c r="PEB646" s="22"/>
      <c r="PEC646" s="22"/>
      <c r="PED646" s="22"/>
      <c r="PEE646" s="22"/>
      <c r="PEF646" s="22"/>
      <c r="PEG646" s="22"/>
      <c r="PEH646" s="22"/>
      <c r="PEI646" s="22"/>
      <c r="PEJ646" s="22"/>
      <c r="PEK646" s="22"/>
      <c r="PEL646" s="22"/>
      <c r="PEM646" s="22"/>
      <c r="PEN646" s="22"/>
      <c r="PEO646" s="22"/>
      <c r="PEP646" s="22"/>
      <c r="PEQ646" s="22"/>
      <c r="PER646" s="22"/>
      <c r="PES646" s="22"/>
      <c r="PET646" s="22"/>
      <c r="PEU646" s="22"/>
      <c r="PEV646" s="22"/>
      <c r="PEW646" s="22"/>
      <c r="PEX646" s="22"/>
      <c r="PEY646" s="22"/>
      <c r="PEZ646" s="22"/>
      <c r="PFA646" s="22"/>
      <c r="PFB646" s="22"/>
      <c r="PFC646" s="22"/>
      <c r="PFD646" s="22"/>
      <c r="PFE646" s="22"/>
      <c r="PFF646" s="22"/>
      <c r="PFG646" s="22"/>
      <c r="PFH646" s="22"/>
      <c r="PFI646" s="22"/>
      <c r="PFJ646" s="22"/>
      <c r="PFK646" s="22"/>
      <c r="PFL646" s="22"/>
      <c r="PFM646" s="22"/>
      <c r="PFN646" s="22"/>
      <c r="PFO646" s="22"/>
      <c r="PFP646" s="22"/>
      <c r="PFQ646" s="22"/>
      <c r="PFR646" s="22"/>
      <c r="PFS646" s="22"/>
      <c r="PFT646" s="22"/>
      <c r="PFU646" s="22"/>
      <c r="PFV646" s="22"/>
      <c r="PFW646" s="22"/>
      <c r="PFX646" s="22"/>
      <c r="PFY646" s="22"/>
      <c r="PFZ646" s="22"/>
      <c r="PGA646" s="22"/>
      <c r="PGB646" s="22"/>
      <c r="PGC646" s="22"/>
      <c r="PGD646" s="22"/>
      <c r="PGE646" s="22"/>
      <c r="PGF646" s="22"/>
      <c r="PGG646" s="22"/>
      <c r="PGH646" s="22"/>
      <c r="PGI646" s="22"/>
      <c r="PGJ646" s="22"/>
      <c r="PGK646" s="22"/>
      <c r="PGL646" s="22"/>
      <c r="PGM646" s="22"/>
      <c r="PGN646" s="22"/>
      <c r="PGO646" s="22"/>
      <c r="PGP646" s="22"/>
      <c r="PGQ646" s="22"/>
      <c r="PGR646" s="22"/>
      <c r="PGS646" s="22"/>
      <c r="PGT646" s="22"/>
      <c r="PGU646" s="22"/>
      <c r="PGV646" s="22"/>
      <c r="PGW646" s="22"/>
      <c r="PGX646" s="22"/>
      <c r="PGY646" s="22"/>
      <c r="PGZ646" s="22"/>
      <c r="PHA646" s="22"/>
      <c r="PHB646" s="22"/>
      <c r="PHC646" s="22"/>
      <c r="PHD646" s="22"/>
      <c r="PHE646" s="22"/>
      <c r="PHF646" s="22"/>
      <c r="PHG646" s="22"/>
      <c r="PHH646" s="22"/>
      <c r="PHI646" s="22"/>
      <c r="PHJ646" s="22"/>
      <c r="PHK646" s="22"/>
      <c r="PHL646" s="22"/>
      <c r="PHM646" s="22"/>
      <c r="PHN646" s="22"/>
      <c r="PHO646" s="22"/>
      <c r="PHP646" s="22"/>
      <c r="PHQ646" s="22"/>
      <c r="PHR646" s="22"/>
      <c r="PHS646" s="22"/>
      <c r="PHT646" s="22"/>
      <c r="PHU646" s="22"/>
      <c r="PHV646" s="22"/>
      <c r="PHW646" s="22"/>
      <c r="PHX646" s="22"/>
      <c r="PHY646" s="22"/>
      <c r="PHZ646" s="22"/>
      <c r="PIA646" s="22"/>
      <c r="PIB646" s="22"/>
      <c r="PIC646" s="22"/>
      <c r="PID646" s="22"/>
      <c r="PIE646" s="22"/>
      <c r="PIF646" s="22"/>
      <c r="PIG646" s="22"/>
      <c r="PIH646" s="22"/>
      <c r="PII646" s="22"/>
      <c r="PIJ646" s="22"/>
      <c r="PIK646" s="22"/>
      <c r="PIL646" s="22"/>
      <c r="PIM646" s="22"/>
      <c r="PIN646" s="22"/>
      <c r="PIO646" s="22"/>
      <c r="PIP646" s="22"/>
      <c r="PIQ646" s="22"/>
      <c r="PIR646" s="22"/>
      <c r="PIS646" s="22"/>
      <c r="PIT646" s="22"/>
      <c r="PIU646" s="22"/>
      <c r="PIV646" s="22"/>
      <c r="PIW646" s="22"/>
      <c r="PIX646" s="22"/>
      <c r="PIY646" s="22"/>
      <c r="PIZ646" s="22"/>
      <c r="PJA646" s="22"/>
      <c r="PJB646" s="22"/>
      <c r="PJC646" s="22"/>
      <c r="PJD646" s="22"/>
      <c r="PJE646" s="22"/>
      <c r="PJF646" s="22"/>
      <c r="PJG646" s="22"/>
      <c r="PJH646" s="22"/>
      <c r="PJI646" s="22"/>
      <c r="PJJ646" s="22"/>
      <c r="PJK646" s="22"/>
      <c r="PJL646" s="22"/>
      <c r="PJM646" s="22"/>
      <c r="PJN646" s="22"/>
      <c r="PJO646" s="22"/>
      <c r="PJP646" s="22"/>
      <c r="PJQ646" s="22"/>
      <c r="PJR646" s="22"/>
      <c r="PJS646" s="22"/>
      <c r="PJT646" s="22"/>
      <c r="PJU646" s="22"/>
      <c r="PJV646" s="22"/>
      <c r="PJW646" s="22"/>
      <c r="PJX646" s="22"/>
      <c r="PJY646" s="22"/>
      <c r="PJZ646" s="22"/>
      <c r="PKA646" s="22"/>
      <c r="PKB646" s="22"/>
      <c r="PKC646" s="22"/>
      <c r="PKD646" s="22"/>
      <c r="PKE646" s="22"/>
      <c r="PKF646" s="22"/>
      <c r="PKG646" s="22"/>
      <c r="PKH646" s="22"/>
      <c r="PKI646" s="22"/>
      <c r="PKJ646" s="22"/>
      <c r="PKK646" s="22"/>
      <c r="PKL646" s="22"/>
      <c r="PKM646" s="22"/>
      <c r="PKN646" s="22"/>
      <c r="PKO646" s="22"/>
      <c r="PKP646" s="22"/>
      <c r="PKQ646" s="22"/>
      <c r="PKR646" s="22"/>
      <c r="PKS646" s="22"/>
      <c r="PKT646" s="22"/>
      <c r="PKU646" s="22"/>
      <c r="PKV646" s="22"/>
      <c r="PKW646" s="22"/>
      <c r="PKX646" s="22"/>
      <c r="PKY646" s="22"/>
      <c r="PKZ646" s="22"/>
      <c r="PLA646" s="22"/>
      <c r="PLB646" s="22"/>
      <c r="PLC646" s="22"/>
      <c r="PLD646" s="22"/>
      <c r="PLE646" s="22"/>
      <c r="PLF646" s="22"/>
      <c r="PLG646" s="22"/>
      <c r="PLH646" s="22"/>
      <c r="PLI646" s="22"/>
      <c r="PLJ646" s="22"/>
      <c r="PLK646" s="22"/>
      <c r="PLL646" s="22"/>
      <c r="PLM646" s="22"/>
      <c r="PLN646" s="22"/>
      <c r="PLO646" s="22"/>
      <c r="PLP646" s="22"/>
      <c r="PLQ646" s="22"/>
      <c r="PLR646" s="22"/>
      <c r="PLS646" s="22"/>
      <c r="PLT646" s="22"/>
      <c r="PLU646" s="22"/>
      <c r="PLV646" s="22"/>
      <c r="PLW646" s="22"/>
      <c r="PLX646" s="22"/>
      <c r="PLY646" s="22"/>
      <c r="PLZ646" s="22"/>
      <c r="PMA646" s="22"/>
      <c r="PMB646" s="22"/>
      <c r="PMC646" s="22"/>
      <c r="PMD646" s="22"/>
      <c r="PME646" s="22"/>
      <c r="PMF646" s="22"/>
      <c r="PMG646" s="22"/>
      <c r="PMH646" s="22"/>
      <c r="PMI646" s="22"/>
      <c r="PMJ646" s="22"/>
      <c r="PMK646" s="22"/>
      <c r="PML646" s="22"/>
      <c r="PMM646" s="22"/>
      <c r="PMN646" s="22"/>
      <c r="PMO646" s="22"/>
      <c r="PMP646" s="22"/>
      <c r="PMQ646" s="22"/>
      <c r="PMR646" s="22"/>
      <c r="PMS646" s="22"/>
      <c r="PMT646" s="22"/>
      <c r="PMU646" s="22"/>
      <c r="PMV646" s="22"/>
      <c r="PMW646" s="22"/>
      <c r="PMX646" s="22"/>
      <c r="PMY646" s="22"/>
      <c r="PMZ646" s="22"/>
      <c r="PNA646" s="22"/>
      <c r="PNB646" s="22"/>
      <c r="PNC646" s="22"/>
      <c r="PND646" s="22"/>
      <c r="PNE646" s="22"/>
      <c r="PNF646" s="22"/>
      <c r="PNG646" s="22"/>
      <c r="PNH646" s="22"/>
      <c r="PNI646" s="22"/>
      <c r="PNJ646" s="22"/>
      <c r="PNK646" s="22"/>
      <c r="PNL646" s="22"/>
      <c r="PNM646" s="22"/>
      <c r="PNN646" s="22"/>
      <c r="PNO646" s="22"/>
      <c r="PNP646" s="22"/>
      <c r="PNQ646" s="22"/>
      <c r="PNR646" s="22"/>
      <c r="PNS646" s="22"/>
      <c r="PNT646" s="22"/>
      <c r="PNU646" s="22"/>
      <c r="PNV646" s="22"/>
      <c r="PNW646" s="22"/>
      <c r="PNX646" s="22"/>
      <c r="PNY646" s="22"/>
      <c r="PNZ646" s="22"/>
      <c r="POA646" s="22"/>
      <c r="POB646" s="22"/>
      <c r="POC646" s="22"/>
      <c r="POD646" s="22"/>
      <c r="POE646" s="22"/>
      <c r="POF646" s="22"/>
      <c r="POG646" s="22"/>
      <c r="POH646" s="22"/>
      <c r="POI646" s="22"/>
      <c r="POJ646" s="22"/>
      <c r="POK646" s="22"/>
      <c r="POL646" s="22"/>
      <c r="POM646" s="22"/>
      <c r="PON646" s="22"/>
      <c r="POO646" s="22"/>
      <c r="POP646" s="22"/>
      <c r="POQ646" s="22"/>
      <c r="POR646" s="22"/>
      <c r="POS646" s="22"/>
      <c r="POT646" s="22"/>
      <c r="POU646" s="22"/>
      <c r="POV646" s="22"/>
      <c r="POW646" s="22"/>
      <c r="POX646" s="22"/>
      <c r="POY646" s="22"/>
      <c r="POZ646" s="22"/>
      <c r="PPA646" s="22"/>
      <c r="PPB646" s="22"/>
      <c r="PPC646" s="22"/>
      <c r="PPD646" s="22"/>
      <c r="PPE646" s="22"/>
      <c r="PPF646" s="22"/>
      <c r="PPG646" s="22"/>
      <c r="PPH646" s="22"/>
      <c r="PPI646" s="22"/>
      <c r="PPJ646" s="22"/>
      <c r="PPK646" s="22"/>
      <c r="PPL646" s="22"/>
      <c r="PPM646" s="22"/>
      <c r="PPN646" s="22"/>
      <c r="PPO646" s="22"/>
      <c r="PPP646" s="22"/>
      <c r="PPQ646" s="22"/>
      <c r="PPR646" s="22"/>
      <c r="PPS646" s="22"/>
      <c r="PPT646" s="22"/>
      <c r="PPU646" s="22"/>
      <c r="PPV646" s="22"/>
      <c r="PPW646" s="22"/>
      <c r="PPX646" s="22"/>
      <c r="PPY646" s="22"/>
      <c r="PPZ646" s="22"/>
      <c r="PQA646" s="22"/>
      <c r="PQB646" s="22"/>
      <c r="PQC646" s="22"/>
      <c r="PQD646" s="22"/>
      <c r="PQE646" s="22"/>
      <c r="PQF646" s="22"/>
      <c r="PQG646" s="22"/>
      <c r="PQH646" s="22"/>
      <c r="PQI646" s="22"/>
      <c r="PQJ646" s="22"/>
      <c r="PQK646" s="22"/>
      <c r="PQL646" s="22"/>
      <c r="PQM646" s="22"/>
      <c r="PQN646" s="22"/>
      <c r="PQO646" s="22"/>
      <c r="PQP646" s="22"/>
      <c r="PQQ646" s="22"/>
      <c r="PQR646" s="22"/>
      <c r="PQS646" s="22"/>
      <c r="PQT646" s="22"/>
      <c r="PQU646" s="22"/>
      <c r="PQV646" s="22"/>
      <c r="PQW646" s="22"/>
      <c r="PQX646" s="22"/>
      <c r="PQY646" s="22"/>
      <c r="PQZ646" s="22"/>
      <c r="PRA646" s="22"/>
      <c r="PRB646" s="22"/>
      <c r="PRC646" s="22"/>
      <c r="PRD646" s="22"/>
      <c r="PRE646" s="22"/>
      <c r="PRF646" s="22"/>
      <c r="PRG646" s="22"/>
      <c r="PRH646" s="22"/>
      <c r="PRI646" s="22"/>
      <c r="PRJ646" s="22"/>
      <c r="PRK646" s="22"/>
      <c r="PRL646" s="22"/>
      <c r="PRM646" s="22"/>
      <c r="PRN646" s="22"/>
      <c r="PRO646" s="22"/>
      <c r="PRP646" s="22"/>
      <c r="PRQ646" s="22"/>
      <c r="PRR646" s="22"/>
      <c r="PRS646" s="22"/>
      <c r="PRT646" s="22"/>
      <c r="PRU646" s="22"/>
      <c r="PRV646" s="22"/>
      <c r="PRW646" s="22"/>
      <c r="PRX646" s="22"/>
      <c r="PRY646" s="22"/>
      <c r="PRZ646" s="22"/>
      <c r="PSA646" s="22"/>
      <c r="PSB646" s="22"/>
      <c r="PSC646" s="22"/>
      <c r="PSD646" s="22"/>
      <c r="PSE646" s="22"/>
      <c r="PSF646" s="22"/>
      <c r="PSG646" s="22"/>
      <c r="PSH646" s="22"/>
      <c r="PSI646" s="22"/>
      <c r="PSJ646" s="22"/>
      <c r="PSK646" s="22"/>
      <c r="PSL646" s="22"/>
      <c r="PSM646" s="22"/>
      <c r="PSN646" s="22"/>
      <c r="PSO646" s="22"/>
      <c r="PSP646" s="22"/>
      <c r="PSQ646" s="22"/>
      <c r="PSR646" s="22"/>
      <c r="PSS646" s="22"/>
      <c r="PST646" s="22"/>
      <c r="PSU646" s="22"/>
      <c r="PSV646" s="22"/>
      <c r="PSW646" s="22"/>
      <c r="PSX646" s="22"/>
      <c r="PSY646" s="22"/>
      <c r="PSZ646" s="22"/>
      <c r="PTA646" s="22"/>
      <c r="PTB646" s="22"/>
      <c r="PTC646" s="22"/>
      <c r="PTD646" s="22"/>
      <c r="PTE646" s="22"/>
      <c r="PTF646" s="22"/>
      <c r="PTG646" s="22"/>
      <c r="PTH646" s="22"/>
      <c r="PTI646" s="22"/>
      <c r="PTJ646" s="22"/>
      <c r="PTK646" s="22"/>
      <c r="PTL646" s="22"/>
      <c r="PTM646" s="22"/>
      <c r="PTN646" s="22"/>
      <c r="PTO646" s="22"/>
      <c r="PTP646" s="22"/>
      <c r="PTQ646" s="22"/>
      <c r="PTR646" s="22"/>
      <c r="PTS646" s="22"/>
      <c r="PTT646" s="22"/>
      <c r="PTU646" s="22"/>
      <c r="PTV646" s="22"/>
      <c r="PTW646" s="22"/>
      <c r="PTX646" s="22"/>
      <c r="PTY646" s="22"/>
      <c r="PTZ646" s="22"/>
      <c r="PUA646" s="22"/>
      <c r="PUB646" s="22"/>
      <c r="PUC646" s="22"/>
      <c r="PUD646" s="22"/>
      <c r="PUE646" s="22"/>
      <c r="PUF646" s="22"/>
      <c r="PUG646" s="22"/>
      <c r="PUH646" s="22"/>
      <c r="PUI646" s="22"/>
      <c r="PUJ646" s="22"/>
      <c r="PUK646" s="22"/>
      <c r="PUL646" s="22"/>
      <c r="PUM646" s="22"/>
      <c r="PUN646" s="22"/>
      <c r="PUO646" s="22"/>
      <c r="PUP646" s="22"/>
      <c r="PUQ646" s="22"/>
      <c r="PUR646" s="22"/>
      <c r="PUS646" s="22"/>
      <c r="PUT646" s="22"/>
      <c r="PUU646" s="22"/>
      <c r="PUV646" s="22"/>
      <c r="PUW646" s="22"/>
      <c r="PUX646" s="22"/>
      <c r="PUY646" s="22"/>
      <c r="PUZ646" s="22"/>
      <c r="PVA646" s="22"/>
      <c r="PVB646" s="22"/>
      <c r="PVC646" s="22"/>
      <c r="PVD646" s="22"/>
      <c r="PVE646" s="22"/>
      <c r="PVF646" s="22"/>
      <c r="PVG646" s="22"/>
      <c r="PVH646" s="22"/>
      <c r="PVI646" s="22"/>
      <c r="PVJ646" s="22"/>
      <c r="PVK646" s="22"/>
      <c r="PVL646" s="22"/>
      <c r="PVM646" s="22"/>
      <c r="PVN646" s="22"/>
      <c r="PVO646" s="22"/>
      <c r="PVP646" s="22"/>
      <c r="PVQ646" s="22"/>
      <c r="PVR646" s="22"/>
      <c r="PVS646" s="22"/>
      <c r="PVT646" s="22"/>
      <c r="PVU646" s="22"/>
      <c r="PVV646" s="22"/>
      <c r="PVW646" s="22"/>
      <c r="PVX646" s="22"/>
      <c r="PVY646" s="22"/>
      <c r="PVZ646" s="22"/>
      <c r="PWA646" s="22"/>
      <c r="PWB646" s="22"/>
      <c r="PWC646" s="22"/>
      <c r="PWD646" s="22"/>
      <c r="PWE646" s="22"/>
      <c r="PWF646" s="22"/>
      <c r="PWG646" s="22"/>
      <c r="PWH646" s="22"/>
      <c r="PWI646" s="22"/>
      <c r="PWJ646" s="22"/>
      <c r="PWK646" s="22"/>
      <c r="PWL646" s="22"/>
      <c r="PWM646" s="22"/>
      <c r="PWN646" s="22"/>
      <c r="PWO646" s="22"/>
      <c r="PWP646" s="22"/>
      <c r="PWQ646" s="22"/>
      <c r="PWR646" s="22"/>
      <c r="PWS646" s="22"/>
      <c r="PWT646" s="22"/>
      <c r="PWU646" s="22"/>
      <c r="PWV646" s="22"/>
      <c r="PWW646" s="22"/>
      <c r="PWX646" s="22"/>
      <c r="PWY646" s="22"/>
      <c r="PWZ646" s="22"/>
      <c r="PXA646" s="22"/>
      <c r="PXB646" s="22"/>
      <c r="PXC646" s="22"/>
      <c r="PXD646" s="22"/>
      <c r="PXE646" s="22"/>
      <c r="PXF646" s="22"/>
      <c r="PXG646" s="22"/>
      <c r="PXH646" s="22"/>
      <c r="PXI646" s="22"/>
      <c r="PXJ646" s="22"/>
      <c r="PXK646" s="22"/>
      <c r="PXL646" s="22"/>
      <c r="PXM646" s="22"/>
      <c r="PXN646" s="22"/>
      <c r="PXO646" s="22"/>
      <c r="PXP646" s="22"/>
      <c r="PXQ646" s="22"/>
      <c r="PXR646" s="22"/>
      <c r="PXS646" s="22"/>
      <c r="PXT646" s="22"/>
      <c r="PXU646" s="22"/>
      <c r="PXV646" s="22"/>
      <c r="PXW646" s="22"/>
      <c r="PXX646" s="22"/>
      <c r="PXY646" s="22"/>
      <c r="PXZ646" s="22"/>
      <c r="PYA646" s="22"/>
      <c r="PYB646" s="22"/>
      <c r="PYC646" s="22"/>
      <c r="PYD646" s="22"/>
      <c r="PYE646" s="22"/>
      <c r="PYF646" s="22"/>
      <c r="PYG646" s="22"/>
      <c r="PYH646" s="22"/>
      <c r="PYI646" s="22"/>
      <c r="PYJ646" s="22"/>
      <c r="PYK646" s="22"/>
      <c r="PYL646" s="22"/>
      <c r="PYM646" s="22"/>
      <c r="PYN646" s="22"/>
      <c r="PYO646" s="22"/>
      <c r="PYP646" s="22"/>
      <c r="PYQ646" s="22"/>
      <c r="PYR646" s="22"/>
      <c r="PYS646" s="22"/>
      <c r="PYT646" s="22"/>
      <c r="PYU646" s="22"/>
      <c r="PYV646" s="22"/>
      <c r="PYW646" s="22"/>
      <c r="PYX646" s="22"/>
      <c r="PYY646" s="22"/>
      <c r="PYZ646" s="22"/>
      <c r="PZA646" s="22"/>
      <c r="PZB646" s="22"/>
      <c r="PZC646" s="22"/>
      <c r="PZD646" s="22"/>
      <c r="PZE646" s="22"/>
      <c r="PZF646" s="22"/>
      <c r="PZG646" s="22"/>
      <c r="PZH646" s="22"/>
      <c r="PZI646" s="22"/>
      <c r="PZJ646" s="22"/>
      <c r="PZK646" s="22"/>
      <c r="PZL646" s="22"/>
      <c r="PZM646" s="22"/>
      <c r="PZN646" s="22"/>
      <c r="PZO646" s="22"/>
      <c r="PZP646" s="22"/>
      <c r="PZQ646" s="22"/>
      <c r="PZR646" s="22"/>
      <c r="PZS646" s="22"/>
      <c r="PZT646" s="22"/>
      <c r="PZU646" s="22"/>
      <c r="PZV646" s="22"/>
      <c r="PZW646" s="22"/>
      <c r="PZX646" s="22"/>
      <c r="PZY646" s="22"/>
      <c r="PZZ646" s="22"/>
      <c r="QAA646" s="22"/>
      <c r="QAB646" s="22"/>
      <c r="QAC646" s="22"/>
      <c r="QAD646" s="22"/>
      <c r="QAE646" s="22"/>
      <c r="QAF646" s="22"/>
      <c r="QAG646" s="22"/>
      <c r="QAH646" s="22"/>
      <c r="QAI646" s="22"/>
      <c r="QAJ646" s="22"/>
      <c r="QAK646" s="22"/>
      <c r="QAL646" s="22"/>
      <c r="QAM646" s="22"/>
      <c r="QAN646" s="22"/>
      <c r="QAO646" s="22"/>
      <c r="QAP646" s="22"/>
      <c r="QAQ646" s="22"/>
      <c r="QAR646" s="22"/>
      <c r="QAS646" s="22"/>
      <c r="QAT646" s="22"/>
      <c r="QAU646" s="22"/>
      <c r="QAV646" s="22"/>
      <c r="QAW646" s="22"/>
      <c r="QAX646" s="22"/>
      <c r="QAY646" s="22"/>
      <c r="QAZ646" s="22"/>
      <c r="QBA646" s="22"/>
      <c r="QBB646" s="22"/>
      <c r="QBC646" s="22"/>
      <c r="QBD646" s="22"/>
      <c r="QBE646" s="22"/>
      <c r="QBF646" s="22"/>
      <c r="QBG646" s="22"/>
      <c r="QBH646" s="22"/>
      <c r="QBI646" s="22"/>
      <c r="QBJ646" s="22"/>
      <c r="QBK646" s="22"/>
      <c r="QBL646" s="22"/>
      <c r="QBM646" s="22"/>
      <c r="QBN646" s="22"/>
      <c r="QBO646" s="22"/>
      <c r="QBP646" s="22"/>
      <c r="QBQ646" s="22"/>
      <c r="QBR646" s="22"/>
      <c r="QBS646" s="22"/>
      <c r="QBT646" s="22"/>
      <c r="QBU646" s="22"/>
      <c r="QBV646" s="22"/>
      <c r="QBW646" s="22"/>
      <c r="QBX646" s="22"/>
      <c r="QBY646" s="22"/>
      <c r="QBZ646" s="22"/>
      <c r="QCA646" s="22"/>
      <c r="QCB646" s="22"/>
      <c r="QCC646" s="22"/>
      <c r="QCD646" s="22"/>
      <c r="QCE646" s="22"/>
      <c r="QCF646" s="22"/>
      <c r="QCG646" s="22"/>
      <c r="QCH646" s="22"/>
      <c r="QCI646" s="22"/>
      <c r="QCJ646" s="22"/>
      <c r="QCK646" s="22"/>
      <c r="QCL646" s="22"/>
      <c r="QCM646" s="22"/>
      <c r="QCN646" s="22"/>
      <c r="QCO646" s="22"/>
      <c r="QCP646" s="22"/>
      <c r="QCQ646" s="22"/>
      <c r="QCR646" s="22"/>
      <c r="QCS646" s="22"/>
      <c r="QCT646" s="22"/>
      <c r="QCU646" s="22"/>
      <c r="QCV646" s="22"/>
      <c r="QCW646" s="22"/>
      <c r="QCX646" s="22"/>
      <c r="QCY646" s="22"/>
      <c r="QCZ646" s="22"/>
      <c r="QDA646" s="22"/>
      <c r="QDB646" s="22"/>
      <c r="QDC646" s="22"/>
      <c r="QDD646" s="22"/>
      <c r="QDE646" s="22"/>
      <c r="QDF646" s="22"/>
      <c r="QDG646" s="22"/>
      <c r="QDH646" s="22"/>
      <c r="QDI646" s="22"/>
      <c r="QDJ646" s="22"/>
      <c r="QDK646" s="22"/>
      <c r="QDL646" s="22"/>
      <c r="QDM646" s="22"/>
      <c r="QDN646" s="22"/>
      <c r="QDO646" s="22"/>
      <c r="QDP646" s="22"/>
      <c r="QDQ646" s="22"/>
      <c r="QDR646" s="22"/>
      <c r="QDS646" s="22"/>
      <c r="QDT646" s="22"/>
      <c r="QDU646" s="22"/>
      <c r="QDV646" s="22"/>
      <c r="QDW646" s="22"/>
      <c r="QDX646" s="22"/>
      <c r="QDY646" s="22"/>
      <c r="QDZ646" s="22"/>
      <c r="QEA646" s="22"/>
      <c r="QEB646" s="22"/>
      <c r="QEC646" s="22"/>
      <c r="QED646" s="22"/>
      <c r="QEE646" s="22"/>
      <c r="QEF646" s="22"/>
      <c r="QEG646" s="22"/>
      <c r="QEH646" s="22"/>
      <c r="QEI646" s="22"/>
      <c r="QEJ646" s="22"/>
      <c r="QEK646" s="22"/>
      <c r="QEL646" s="22"/>
      <c r="QEM646" s="22"/>
      <c r="QEN646" s="22"/>
      <c r="QEO646" s="22"/>
      <c r="QEP646" s="22"/>
      <c r="QEQ646" s="22"/>
      <c r="QER646" s="22"/>
      <c r="QES646" s="22"/>
      <c r="QET646" s="22"/>
      <c r="QEU646" s="22"/>
      <c r="QEV646" s="22"/>
      <c r="QEW646" s="22"/>
      <c r="QEX646" s="22"/>
      <c r="QEY646" s="22"/>
      <c r="QEZ646" s="22"/>
      <c r="QFA646" s="22"/>
      <c r="QFB646" s="22"/>
      <c r="QFC646" s="22"/>
      <c r="QFD646" s="22"/>
      <c r="QFE646" s="22"/>
      <c r="QFF646" s="22"/>
      <c r="QFG646" s="22"/>
      <c r="QFH646" s="22"/>
      <c r="QFI646" s="22"/>
      <c r="QFJ646" s="22"/>
      <c r="QFK646" s="22"/>
      <c r="QFL646" s="22"/>
      <c r="QFM646" s="22"/>
      <c r="QFN646" s="22"/>
      <c r="QFO646" s="22"/>
      <c r="QFP646" s="22"/>
      <c r="QFQ646" s="22"/>
      <c r="QFR646" s="22"/>
      <c r="QFS646" s="22"/>
      <c r="QFT646" s="22"/>
      <c r="QFU646" s="22"/>
      <c r="QFV646" s="22"/>
      <c r="QFW646" s="22"/>
      <c r="QFX646" s="22"/>
      <c r="QFY646" s="22"/>
      <c r="QFZ646" s="22"/>
      <c r="QGA646" s="22"/>
      <c r="QGB646" s="22"/>
      <c r="QGC646" s="22"/>
      <c r="QGD646" s="22"/>
      <c r="QGE646" s="22"/>
      <c r="QGF646" s="22"/>
      <c r="QGG646" s="22"/>
      <c r="QGH646" s="22"/>
      <c r="QGI646" s="22"/>
      <c r="QGJ646" s="22"/>
      <c r="QGK646" s="22"/>
      <c r="QGL646" s="22"/>
      <c r="QGM646" s="22"/>
      <c r="QGN646" s="22"/>
      <c r="QGO646" s="22"/>
      <c r="QGP646" s="22"/>
      <c r="QGQ646" s="22"/>
      <c r="QGR646" s="22"/>
      <c r="QGS646" s="22"/>
      <c r="QGT646" s="22"/>
      <c r="QGU646" s="22"/>
      <c r="QGV646" s="22"/>
      <c r="QGW646" s="22"/>
      <c r="QGX646" s="22"/>
      <c r="QGY646" s="22"/>
      <c r="QGZ646" s="22"/>
      <c r="QHA646" s="22"/>
      <c r="QHB646" s="22"/>
      <c r="QHC646" s="22"/>
      <c r="QHD646" s="22"/>
      <c r="QHE646" s="22"/>
      <c r="QHF646" s="22"/>
      <c r="QHG646" s="22"/>
      <c r="QHH646" s="22"/>
      <c r="QHI646" s="22"/>
      <c r="QHJ646" s="22"/>
      <c r="QHK646" s="22"/>
      <c r="QHL646" s="22"/>
      <c r="QHM646" s="22"/>
      <c r="QHN646" s="22"/>
      <c r="QHO646" s="22"/>
      <c r="QHP646" s="22"/>
      <c r="QHQ646" s="22"/>
      <c r="QHR646" s="22"/>
      <c r="QHS646" s="22"/>
      <c r="QHT646" s="22"/>
      <c r="QHU646" s="22"/>
      <c r="QHV646" s="22"/>
      <c r="QHW646" s="22"/>
      <c r="QHX646" s="22"/>
      <c r="QHY646" s="22"/>
      <c r="QHZ646" s="22"/>
      <c r="QIA646" s="22"/>
      <c r="QIB646" s="22"/>
      <c r="QIC646" s="22"/>
      <c r="QID646" s="22"/>
      <c r="QIE646" s="22"/>
      <c r="QIF646" s="22"/>
      <c r="QIG646" s="22"/>
      <c r="QIH646" s="22"/>
      <c r="QII646" s="22"/>
      <c r="QIJ646" s="22"/>
      <c r="QIK646" s="22"/>
      <c r="QIL646" s="22"/>
      <c r="QIM646" s="22"/>
      <c r="QIN646" s="22"/>
      <c r="QIO646" s="22"/>
      <c r="QIP646" s="22"/>
      <c r="QIQ646" s="22"/>
      <c r="QIR646" s="22"/>
      <c r="QIS646" s="22"/>
      <c r="QIT646" s="22"/>
      <c r="QIU646" s="22"/>
      <c r="QIV646" s="22"/>
      <c r="QIW646" s="22"/>
      <c r="QIX646" s="22"/>
      <c r="QIY646" s="22"/>
      <c r="QIZ646" s="22"/>
      <c r="QJA646" s="22"/>
      <c r="QJB646" s="22"/>
      <c r="QJC646" s="22"/>
      <c r="QJD646" s="22"/>
      <c r="QJE646" s="22"/>
      <c r="QJF646" s="22"/>
      <c r="QJG646" s="22"/>
      <c r="QJH646" s="22"/>
      <c r="QJI646" s="22"/>
      <c r="QJJ646" s="22"/>
      <c r="QJK646" s="22"/>
      <c r="QJL646" s="22"/>
      <c r="QJM646" s="22"/>
      <c r="QJN646" s="22"/>
      <c r="QJO646" s="22"/>
      <c r="QJP646" s="22"/>
      <c r="QJQ646" s="22"/>
      <c r="QJR646" s="22"/>
      <c r="QJS646" s="22"/>
      <c r="QJT646" s="22"/>
      <c r="QJU646" s="22"/>
      <c r="QJV646" s="22"/>
      <c r="QJW646" s="22"/>
      <c r="QJX646" s="22"/>
      <c r="QJY646" s="22"/>
      <c r="QJZ646" s="22"/>
      <c r="QKA646" s="22"/>
      <c r="QKB646" s="22"/>
      <c r="QKC646" s="22"/>
      <c r="QKD646" s="22"/>
      <c r="QKE646" s="22"/>
      <c r="QKF646" s="22"/>
      <c r="QKG646" s="22"/>
      <c r="QKH646" s="22"/>
      <c r="QKI646" s="22"/>
      <c r="QKJ646" s="22"/>
      <c r="QKK646" s="22"/>
      <c r="QKL646" s="22"/>
      <c r="QKM646" s="22"/>
      <c r="QKN646" s="22"/>
      <c r="QKO646" s="22"/>
      <c r="QKP646" s="22"/>
      <c r="QKQ646" s="22"/>
      <c r="QKR646" s="22"/>
      <c r="QKS646" s="22"/>
      <c r="QKT646" s="22"/>
      <c r="QKU646" s="22"/>
      <c r="QKV646" s="22"/>
      <c r="QKW646" s="22"/>
      <c r="QKX646" s="22"/>
      <c r="QKY646" s="22"/>
      <c r="QKZ646" s="22"/>
      <c r="QLA646" s="22"/>
      <c r="QLB646" s="22"/>
      <c r="QLC646" s="22"/>
      <c r="QLD646" s="22"/>
      <c r="QLE646" s="22"/>
      <c r="QLF646" s="22"/>
      <c r="QLG646" s="22"/>
      <c r="QLH646" s="22"/>
      <c r="QLI646" s="22"/>
      <c r="QLJ646" s="22"/>
      <c r="QLK646" s="22"/>
      <c r="QLL646" s="22"/>
      <c r="QLM646" s="22"/>
      <c r="QLN646" s="22"/>
      <c r="QLO646" s="22"/>
      <c r="QLP646" s="22"/>
      <c r="QLQ646" s="22"/>
      <c r="QLR646" s="22"/>
      <c r="QLS646" s="22"/>
      <c r="QLT646" s="22"/>
      <c r="QLU646" s="22"/>
      <c r="QLV646" s="22"/>
      <c r="QLW646" s="22"/>
      <c r="QLX646" s="22"/>
      <c r="QLY646" s="22"/>
      <c r="QLZ646" s="22"/>
      <c r="QMA646" s="22"/>
      <c r="QMB646" s="22"/>
      <c r="QMC646" s="22"/>
      <c r="QMD646" s="22"/>
      <c r="QME646" s="22"/>
      <c r="QMF646" s="22"/>
      <c r="QMG646" s="22"/>
      <c r="QMH646" s="22"/>
      <c r="QMI646" s="22"/>
      <c r="QMJ646" s="22"/>
      <c r="QMK646" s="22"/>
      <c r="QML646" s="22"/>
      <c r="QMM646" s="22"/>
      <c r="QMN646" s="22"/>
      <c r="QMO646" s="22"/>
      <c r="QMP646" s="22"/>
      <c r="QMQ646" s="22"/>
      <c r="QMR646" s="22"/>
      <c r="QMS646" s="22"/>
      <c r="QMT646" s="22"/>
      <c r="QMU646" s="22"/>
      <c r="QMV646" s="22"/>
      <c r="QMW646" s="22"/>
      <c r="QMX646" s="22"/>
      <c r="QMY646" s="22"/>
      <c r="QMZ646" s="22"/>
      <c r="QNA646" s="22"/>
      <c r="QNB646" s="22"/>
      <c r="QNC646" s="22"/>
      <c r="QND646" s="22"/>
      <c r="QNE646" s="22"/>
      <c r="QNF646" s="22"/>
      <c r="QNG646" s="22"/>
      <c r="QNH646" s="22"/>
      <c r="QNI646" s="22"/>
      <c r="QNJ646" s="22"/>
      <c r="QNK646" s="22"/>
      <c r="QNL646" s="22"/>
      <c r="QNM646" s="22"/>
      <c r="QNN646" s="22"/>
      <c r="QNO646" s="22"/>
      <c r="QNP646" s="22"/>
      <c r="QNQ646" s="22"/>
      <c r="QNR646" s="22"/>
      <c r="QNS646" s="22"/>
      <c r="QNT646" s="22"/>
      <c r="QNU646" s="22"/>
      <c r="QNV646" s="22"/>
      <c r="QNW646" s="22"/>
      <c r="QNX646" s="22"/>
      <c r="QNY646" s="22"/>
      <c r="QNZ646" s="22"/>
      <c r="QOA646" s="22"/>
      <c r="QOB646" s="22"/>
      <c r="QOC646" s="22"/>
      <c r="QOD646" s="22"/>
      <c r="QOE646" s="22"/>
      <c r="QOF646" s="22"/>
      <c r="QOG646" s="22"/>
      <c r="QOH646" s="22"/>
      <c r="QOI646" s="22"/>
      <c r="QOJ646" s="22"/>
      <c r="QOK646" s="22"/>
      <c r="QOL646" s="22"/>
      <c r="QOM646" s="22"/>
      <c r="QON646" s="22"/>
      <c r="QOO646" s="22"/>
      <c r="QOP646" s="22"/>
      <c r="QOQ646" s="22"/>
      <c r="QOR646" s="22"/>
      <c r="QOS646" s="22"/>
      <c r="QOT646" s="22"/>
      <c r="QOU646" s="22"/>
      <c r="QOV646" s="22"/>
      <c r="QOW646" s="22"/>
      <c r="QOX646" s="22"/>
      <c r="QOY646" s="22"/>
      <c r="QOZ646" s="22"/>
      <c r="QPA646" s="22"/>
      <c r="QPB646" s="22"/>
      <c r="QPC646" s="22"/>
      <c r="QPD646" s="22"/>
      <c r="QPE646" s="22"/>
      <c r="QPF646" s="22"/>
      <c r="QPG646" s="22"/>
      <c r="QPH646" s="22"/>
      <c r="QPI646" s="22"/>
      <c r="QPJ646" s="22"/>
      <c r="QPK646" s="22"/>
      <c r="QPL646" s="22"/>
      <c r="QPM646" s="22"/>
      <c r="QPN646" s="22"/>
      <c r="QPO646" s="22"/>
      <c r="QPP646" s="22"/>
      <c r="QPQ646" s="22"/>
      <c r="QPR646" s="22"/>
      <c r="QPS646" s="22"/>
      <c r="QPT646" s="22"/>
      <c r="QPU646" s="22"/>
      <c r="QPV646" s="22"/>
      <c r="QPW646" s="22"/>
      <c r="QPX646" s="22"/>
      <c r="QPY646" s="22"/>
      <c r="QPZ646" s="22"/>
      <c r="QQA646" s="22"/>
      <c r="QQB646" s="22"/>
      <c r="QQC646" s="22"/>
      <c r="QQD646" s="22"/>
      <c r="QQE646" s="22"/>
      <c r="QQF646" s="22"/>
      <c r="QQG646" s="22"/>
      <c r="QQH646" s="22"/>
      <c r="QQI646" s="22"/>
      <c r="QQJ646" s="22"/>
      <c r="QQK646" s="22"/>
      <c r="QQL646" s="22"/>
      <c r="QQM646" s="22"/>
      <c r="QQN646" s="22"/>
      <c r="QQO646" s="22"/>
      <c r="QQP646" s="22"/>
      <c r="QQQ646" s="22"/>
      <c r="QQR646" s="22"/>
      <c r="QQS646" s="22"/>
      <c r="QQT646" s="22"/>
      <c r="QQU646" s="22"/>
      <c r="QQV646" s="22"/>
      <c r="QQW646" s="22"/>
      <c r="QQX646" s="22"/>
      <c r="QQY646" s="22"/>
      <c r="QQZ646" s="22"/>
      <c r="QRA646" s="22"/>
      <c r="QRB646" s="22"/>
      <c r="QRC646" s="22"/>
      <c r="QRD646" s="22"/>
      <c r="QRE646" s="22"/>
      <c r="QRF646" s="22"/>
      <c r="QRG646" s="22"/>
      <c r="QRH646" s="22"/>
      <c r="QRI646" s="22"/>
      <c r="QRJ646" s="22"/>
      <c r="QRK646" s="22"/>
      <c r="QRL646" s="22"/>
      <c r="QRM646" s="22"/>
      <c r="QRN646" s="22"/>
      <c r="QRO646" s="22"/>
      <c r="QRP646" s="22"/>
      <c r="QRQ646" s="22"/>
      <c r="QRR646" s="22"/>
      <c r="QRS646" s="22"/>
      <c r="QRT646" s="22"/>
      <c r="QRU646" s="22"/>
      <c r="QRV646" s="22"/>
      <c r="QRW646" s="22"/>
      <c r="QRX646" s="22"/>
      <c r="QRY646" s="22"/>
      <c r="QRZ646" s="22"/>
      <c r="QSA646" s="22"/>
      <c r="QSB646" s="22"/>
      <c r="QSC646" s="22"/>
      <c r="QSD646" s="22"/>
      <c r="QSE646" s="22"/>
      <c r="QSF646" s="22"/>
      <c r="QSG646" s="22"/>
      <c r="QSH646" s="22"/>
      <c r="QSI646" s="22"/>
      <c r="QSJ646" s="22"/>
      <c r="QSK646" s="22"/>
      <c r="QSL646" s="22"/>
      <c r="QSM646" s="22"/>
      <c r="QSN646" s="22"/>
      <c r="QSO646" s="22"/>
      <c r="QSP646" s="22"/>
      <c r="QSQ646" s="22"/>
      <c r="QSR646" s="22"/>
      <c r="QSS646" s="22"/>
      <c r="QST646" s="22"/>
      <c r="QSU646" s="22"/>
      <c r="QSV646" s="22"/>
      <c r="QSW646" s="22"/>
      <c r="QSX646" s="22"/>
      <c r="QSY646" s="22"/>
      <c r="QSZ646" s="22"/>
      <c r="QTA646" s="22"/>
      <c r="QTB646" s="22"/>
      <c r="QTC646" s="22"/>
      <c r="QTD646" s="22"/>
      <c r="QTE646" s="22"/>
      <c r="QTF646" s="22"/>
      <c r="QTG646" s="22"/>
      <c r="QTH646" s="22"/>
      <c r="QTI646" s="22"/>
      <c r="QTJ646" s="22"/>
      <c r="QTK646" s="22"/>
      <c r="QTL646" s="22"/>
      <c r="QTM646" s="22"/>
      <c r="QTN646" s="22"/>
      <c r="QTO646" s="22"/>
      <c r="QTP646" s="22"/>
      <c r="QTQ646" s="22"/>
      <c r="QTR646" s="22"/>
      <c r="QTS646" s="22"/>
      <c r="QTT646" s="22"/>
      <c r="QTU646" s="22"/>
      <c r="QTV646" s="22"/>
      <c r="QTW646" s="22"/>
      <c r="QTX646" s="22"/>
      <c r="QTY646" s="22"/>
      <c r="QTZ646" s="22"/>
      <c r="QUA646" s="22"/>
      <c r="QUB646" s="22"/>
      <c r="QUC646" s="22"/>
      <c r="QUD646" s="22"/>
      <c r="QUE646" s="22"/>
      <c r="QUF646" s="22"/>
      <c r="QUG646" s="22"/>
      <c r="QUH646" s="22"/>
      <c r="QUI646" s="22"/>
      <c r="QUJ646" s="22"/>
      <c r="QUK646" s="22"/>
      <c r="QUL646" s="22"/>
      <c r="QUM646" s="22"/>
      <c r="QUN646" s="22"/>
      <c r="QUO646" s="22"/>
      <c r="QUP646" s="22"/>
      <c r="QUQ646" s="22"/>
      <c r="QUR646" s="22"/>
      <c r="QUS646" s="22"/>
      <c r="QUT646" s="22"/>
      <c r="QUU646" s="22"/>
      <c r="QUV646" s="22"/>
      <c r="QUW646" s="22"/>
      <c r="QUX646" s="22"/>
      <c r="QUY646" s="22"/>
      <c r="QUZ646" s="22"/>
      <c r="QVA646" s="22"/>
      <c r="QVB646" s="22"/>
      <c r="QVC646" s="22"/>
      <c r="QVD646" s="22"/>
      <c r="QVE646" s="22"/>
      <c r="QVF646" s="22"/>
      <c r="QVG646" s="22"/>
      <c r="QVH646" s="22"/>
      <c r="QVI646" s="22"/>
      <c r="QVJ646" s="22"/>
      <c r="QVK646" s="22"/>
      <c r="QVL646" s="22"/>
      <c r="QVM646" s="22"/>
      <c r="QVN646" s="22"/>
      <c r="QVO646" s="22"/>
      <c r="QVP646" s="22"/>
      <c r="QVQ646" s="22"/>
      <c r="QVR646" s="22"/>
      <c r="QVS646" s="22"/>
      <c r="QVT646" s="22"/>
      <c r="QVU646" s="22"/>
      <c r="QVV646" s="22"/>
      <c r="QVW646" s="22"/>
      <c r="QVX646" s="22"/>
      <c r="QVY646" s="22"/>
      <c r="QVZ646" s="22"/>
      <c r="QWA646" s="22"/>
      <c r="QWB646" s="22"/>
      <c r="QWC646" s="22"/>
      <c r="QWD646" s="22"/>
      <c r="QWE646" s="22"/>
      <c r="QWF646" s="22"/>
      <c r="QWG646" s="22"/>
      <c r="QWH646" s="22"/>
      <c r="QWI646" s="22"/>
      <c r="QWJ646" s="22"/>
      <c r="QWK646" s="22"/>
      <c r="QWL646" s="22"/>
      <c r="QWM646" s="22"/>
      <c r="QWN646" s="22"/>
      <c r="QWO646" s="22"/>
      <c r="QWP646" s="22"/>
      <c r="QWQ646" s="22"/>
      <c r="QWR646" s="22"/>
      <c r="QWS646" s="22"/>
      <c r="QWT646" s="22"/>
      <c r="QWU646" s="22"/>
      <c r="QWV646" s="22"/>
      <c r="QWW646" s="22"/>
      <c r="QWX646" s="22"/>
      <c r="QWY646" s="22"/>
      <c r="QWZ646" s="22"/>
      <c r="QXA646" s="22"/>
      <c r="QXB646" s="22"/>
      <c r="QXC646" s="22"/>
      <c r="QXD646" s="22"/>
      <c r="QXE646" s="22"/>
      <c r="QXF646" s="22"/>
      <c r="QXG646" s="22"/>
      <c r="QXH646" s="22"/>
      <c r="QXI646" s="22"/>
      <c r="QXJ646" s="22"/>
      <c r="QXK646" s="22"/>
      <c r="QXL646" s="22"/>
      <c r="QXM646" s="22"/>
      <c r="QXN646" s="22"/>
      <c r="QXO646" s="22"/>
      <c r="QXP646" s="22"/>
      <c r="QXQ646" s="22"/>
      <c r="QXR646" s="22"/>
      <c r="QXS646" s="22"/>
      <c r="QXT646" s="22"/>
      <c r="QXU646" s="22"/>
      <c r="QXV646" s="22"/>
      <c r="QXW646" s="22"/>
      <c r="QXX646" s="22"/>
      <c r="QXY646" s="22"/>
      <c r="QXZ646" s="22"/>
      <c r="QYA646" s="22"/>
      <c r="QYB646" s="22"/>
      <c r="QYC646" s="22"/>
      <c r="QYD646" s="22"/>
      <c r="QYE646" s="22"/>
      <c r="QYF646" s="22"/>
      <c r="QYG646" s="22"/>
      <c r="QYH646" s="22"/>
      <c r="QYI646" s="22"/>
      <c r="QYJ646" s="22"/>
      <c r="QYK646" s="22"/>
      <c r="QYL646" s="22"/>
      <c r="QYM646" s="22"/>
      <c r="QYN646" s="22"/>
      <c r="QYO646" s="22"/>
      <c r="QYP646" s="22"/>
      <c r="QYQ646" s="22"/>
      <c r="QYR646" s="22"/>
      <c r="QYS646" s="22"/>
      <c r="QYT646" s="22"/>
      <c r="QYU646" s="22"/>
      <c r="QYV646" s="22"/>
      <c r="QYW646" s="22"/>
      <c r="QYX646" s="22"/>
      <c r="QYY646" s="22"/>
      <c r="QYZ646" s="22"/>
      <c r="QZA646" s="22"/>
      <c r="QZB646" s="22"/>
      <c r="QZC646" s="22"/>
      <c r="QZD646" s="22"/>
      <c r="QZE646" s="22"/>
      <c r="QZF646" s="22"/>
      <c r="QZG646" s="22"/>
      <c r="QZH646" s="22"/>
      <c r="QZI646" s="22"/>
      <c r="QZJ646" s="22"/>
      <c r="QZK646" s="22"/>
      <c r="QZL646" s="22"/>
      <c r="QZM646" s="22"/>
      <c r="QZN646" s="22"/>
      <c r="QZO646" s="22"/>
      <c r="QZP646" s="22"/>
      <c r="QZQ646" s="22"/>
      <c r="QZR646" s="22"/>
      <c r="QZS646" s="22"/>
      <c r="QZT646" s="22"/>
      <c r="QZU646" s="22"/>
      <c r="QZV646" s="22"/>
      <c r="QZW646" s="22"/>
      <c r="QZX646" s="22"/>
      <c r="QZY646" s="22"/>
      <c r="QZZ646" s="22"/>
      <c r="RAA646" s="22"/>
      <c r="RAB646" s="22"/>
      <c r="RAC646" s="22"/>
      <c r="RAD646" s="22"/>
      <c r="RAE646" s="22"/>
      <c r="RAF646" s="22"/>
      <c r="RAG646" s="22"/>
      <c r="RAH646" s="22"/>
      <c r="RAI646" s="22"/>
      <c r="RAJ646" s="22"/>
      <c r="RAK646" s="22"/>
      <c r="RAL646" s="22"/>
      <c r="RAM646" s="22"/>
      <c r="RAN646" s="22"/>
      <c r="RAO646" s="22"/>
      <c r="RAP646" s="22"/>
      <c r="RAQ646" s="22"/>
      <c r="RAR646" s="22"/>
      <c r="RAS646" s="22"/>
      <c r="RAT646" s="22"/>
      <c r="RAU646" s="22"/>
      <c r="RAV646" s="22"/>
      <c r="RAW646" s="22"/>
      <c r="RAX646" s="22"/>
      <c r="RAY646" s="22"/>
      <c r="RAZ646" s="22"/>
      <c r="RBA646" s="22"/>
      <c r="RBB646" s="22"/>
      <c r="RBC646" s="22"/>
      <c r="RBD646" s="22"/>
      <c r="RBE646" s="22"/>
      <c r="RBF646" s="22"/>
      <c r="RBG646" s="22"/>
      <c r="RBH646" s="22"/>
      <c r="RBI646" s="22"/>
      <c r="RBJ646" s="22"/>
      <c r="RBK646" s="22"/>
      <c r="RBL646" s="22"/>
      <c r="RBM646" s="22"/>
      <c r="RBN646" s="22"/>
      <c r="RBO646" s="22"/>
      <c r="RBP646" s="22"/>
      <c r="RBQ646" s="22"/>
      <c r="RBR646" s="22"/>
      <c r="RBS646" s="22"/>
      <c r="RBT646" s="22"/>
      <c r="RBU646" s="22"/>
      <c r="RBV646" s="22"/>
      <c r="RBW646" s="22"/>
      <c r="RBX646" s="22"/>
      <c r="RBY646" s="22"/>
      <c r="RBZ646" s="22"/>
      <c r="RCA646" s="22"/>
      <c r="RCB646" s="22"/>
      <c r="RCC646" s="22"/>
      <c r="RCD646" s="22"/>
      <c r="RCE646" s="22"/>
      <c r="RCF646" s="22"/>
      <c r="RCG646" s="22"/>
      <c r="RCH646" s="22"/>
      <c r="RCI646" s="22"/>
      <c r="RCJ646" s="22"/>
      <c r="RCK646" s="22"/>
      <c r="RCL646" s="22"/>
      <c r="RCM646" s="22"/>
      <c r="RCN646" s="22"/>
      <c r="RCO646" s="22"/>
      <c r="RCP646" s="22"/>
      <c r="RCQ646" s="22"/>
      <c r="RCR646" s="22"/>
      <c r="RCS646" s="22"/>
      <c r="RCT646" s="22"/>
      <c r="RCU646" s="22"/>
      <c r="RCV646" s="22"/>
      <c r="RCW646" s="22"/>
      <c r="RCX646" s="22"/>
      <c r="RCY646" s="22"/>
      <c r="RCZ646" s="22"/>
      <c r="RDA646" s="22"/>
      <c r="RDB646" s="22"/>
      <c r="RDC646" s="22"/>
      <c r="RDD646" s="22"/>
      <c r="RDE646" s="22"/>
      <c r="RDF646" s="22"/>
      <c r="RDG646" s="22"/>
      <c r="RDH646" s="22"/>
      <c r="RDI646" s="22"/>
      <c r="RDJ646" s="22"/>
      <c r="RDK646" s="22"/>
      <c r="RDL646" s="22"/>
      <c r="RDM646" s="22"/>
      <c r="RDN646" s="22"/>
      <c r="RDO646" s="22"/>
      <c r="RDP646" s="22"/>
      <c r="RDQ646" s="22"/>
      <c r="RDR646" s="22"/>
      <c r="RDS646" s="22"/>
      <c r="RDT646" s="22"/>
      <c r="RDU646" s="22"/>
      <c r="RDV646" s="22"/>
      <c r="RDW646" s="22"/>
      <c r="RDX646" s="22"/>
      <c r="RDY646" s="22"/>
      <c r="RDZ646" s="22"/>
      <c r="REA646" s="22"/>
      <c r="REB646" s="22"/>
      <c r="REC646" s="22"/>
      <c r="RED646" s="22"/>
      <c r="REE646" s="22"/>
      <c r="REF646" s="22"/>
      <c r="REG646" s="22"/>
      <c r="REH646" s="22"/>
      <c r="REI646" s="22"/>
      <c r="REJ646" s="22"/>
      <c r="REK646" s="22"/>
      <c r="REL646" s="22"/>
      <c r="REM646" s="22"/>
      <c r="REN646" s="22"/>
      <c r="REO646" s="22"/>
      <c r="REP646" s="22"/>
      <c r="REQ646" s="22"/>
      <c r="RER646" s="22"/>
      <c r="RES646" s="22"/>
      <c r="RET646" s="22"/>
      <c r="REU646" s="22"/>
      <c r="REV646" s="22"/>
      <c r="REW646" s="22"/>
      <c r="REX646" s="22"/>
      <c r="REY646" s="22"/>
      <c r="REZ646" s="22"/>
      <c r="RFA646" s="22"/>
      <c r="RFB646" s="22"/>
      <c r="RFC646" s="22"/>
      <c r="RFD646" s="22"/>
      <c r="RFE646" s="22"/>
      <c r="RFF646" s="22"/>
      <c r="RFG646" s="22"/>
      <c r="RFH646" s="22"/>
      <c r="RFI646" s="22"/>
      <c r="RFJ646" s="22"/>
      <c r="RFK646" s="22"/>
      <c r="RFL646" s="22"/>
      <c r="RFM646" s="22"/>
      <c r="RFN646" s="22"/>
      <c r="RFO646" s="22"/>
      <c r="RFP646" s="22"/>
      <c r="RFQ646" s="22"/>
      <c r="RFR646" s="22"/>
      <c r="RFS646" s="22"/>
      <c r="RFT646" s="22"/>
      <c r="RFU646" s="22"/>
      <c r="RFV646" s="22"/>
      <c r="RFW646" s="22"/>
      <c r="RFX646" s="22"/>
      <c r="RFY646" s="22"/>
      <c r="RFZ646" s="22"/>
      <c r="RGA646" s="22"/>
      <c r="RGB646" s="22"/>
      <c r="RGC646" s="22"/>
      <c r="RGD646" s="22"/>
      <c r="RGE646" s="22"/>
      <c r="RGF646" s="22"/>
      <c r="RGG646" s="22"/>
      <c r="RGH646" s="22"/>
      <c r="RGI646" s="22"/>
      <c r="RGJ646" s="22"/>
      <c r="RGK646" s="22"/>
      <c r="RGL646" s="22"/>
      <c r="RGM646" s="22"/>
      <c r="RGN646" s="22"/>
      <c r="RGO646" s="22"/>
      <c r="RGP646" s="22"/>
      <c r="RGQ646" s="22"/>
      <c r="RGR646" s="22"/>
      <c r="RGS646" s="22"/>
      <c r="RGT646" s="22"/>
      <c r="RGU646" s="22"/>
      <c r="RGV646" s="22"/>
      <c r="RGW646" s="22"/>
      <c r="RGX646" s="22"/>
      <c r="RGY646" s="22"/>
      <c r="RGZ646" s="22"/>
      <c r="RHA646" s="22"/>
      <c r="RHB646" s="22"/>
      <c r="RHC646" s="22"/>
      <c r="RHD646" s="22"/>
      <c r="RHE646" s="22"/>
      <c r="RHF646" s="22"/>
      <c r="RHG646" s="22"/>
      <c r="RHH646" s="22"/>
      <c r="RHI646" s="22"/>
      <c r="RHJ646" s="22"/>
      <c r="RHK646" s="22"/>
      <c r="RHL646" s="22"/>
      <c r="RHM646" s="22"/>
      <c r="RHN646" s="22"/>
      <c r="RHO646" s="22"/>
      <c r="RHP646" s="22"/>
      <c r="RHQ646" s="22"/>
      <c r="RHR646" s="22"/>
      <c r="RHS646" s="22"/>
      <c r="RHT646" s="22"/>
      <c r="RHU646" s="22"/>
      <c r="RHV646" s="22"/>
      <c r="RHW646" s="22"/>
      <c r="RHX646" s="22"/>
      <c r="RHY646" s="22"/>
      <c r="RHZ646" s="22"/>
      <c r="RIA646" s="22"/>
      <c r="RIB646" s="22"/>
      <c r="RIC646" s="22"/>
      <c r="RID646" s="22"/>
      <c r="RIE646" s="22"/>
      <c r="RIF646" s="22"/>
      <c r="RIG646" s="22"/>
      <c r="RIH646" s="22"/>
      <c r="RII646" s="22"/>
      <c r="RIJ646" s="22"/>
      <c r="RIK646" s="22"/>
      <c r="RIL646" s="22"/>
      <c r="RIM646" s="22"/>
      <c r="RIN646" s="22"/>
      <c r="RIO646" s="22"/>
      <c r="RIP646" s="22"/>
      <c r="RIQ646" s="22"/>
      <c r="RIR646" s="22"/>
      <c r="RIS646" s="22"/>
      <c r="RIT646" s="22"/>
      <c r="RIU646" s="22"/>
      <c r="RIV646" s="22"/>
      <c r="RIW646" s="22"/>
      <c r="RIX646" s="22"/>
      <c r="RIY646" s="22"/>
      <c r="RIZ646" s="22"/>
      <c r="RJA646" s="22"/>
      <c r="RJB646" s="22"/>
      <c r="RJC646" s="22"/>
      <c r="RJD646" s="22"/>
      <c r="RJE646" s="22"/>
      <c r="RJF646" s="22"/>
      <c r="RJG646" s="22"/>
      <c r="RJH646" s="22"/>
      <c r="RJI646" s="22"/>
      <c r="RJJ646" s="22"/>
      <c r="RJK646" s="22"/>
      <c r="RJL646" s="22"/>
      <c r="RJM646" s="22"/>
      <c r="RJN646" s="22"/>
      <c r="RJO646" s="22"/>
      <c r="RJP646" s="22"/>
      <c r="RJQ646" s="22"/>
      <c r="RJR646" s="22"/>
      <c r="RJS646" s="22"/>
      <c r="RJT646" s="22"/>
      <c r="RJU646" s="22"/>
      <c r="RJV646" s="22"/>
      <c r="RJW646" s="22"/>
      <c r="RJX646" s="22"/>
      <c r="RJY646" s="22"/>
      <c r="RJZ646" s="22"/>
      <c r="RKA646" s="22"/>
      <c r="RKB646" s="22"/>
      <c r="RKC646" s="22"/>
      <c r="RKD646" s="22"/>
      <c r="RKE646" s="22"/>
      <c r="RKF646" s="22"/>
      <c r="RKG646" s="22"/>
      <c r="RKH646" s="22"/>
      <c r="RKI646" s="22"/>
      <c r="RKJ646" s="22"/>
      <c r="RKK646" s="22"/>
      <c r="RKL646" s="22"/>
      <c r="RKM646" s="22"/>
      <c r="RKN646" s="22"/>
      <c r="RKO646" s="22"/>
      <c r="RKP646" s="22"/>
      <c r="RKQ646" s="22"/>
      <c r="RKR646" s="22"/>
      <c r="RKS646" s="22"/>
      <c r="RKT646" s="22"/>
      <c r="RKU646" s="22"/>
      <c r="RKV646" s="22"/>
      <c r="RKW646" s="22"/>
      <c r="RKX646" s="22"/>
      <c r="RKY646" s="22"/>
      <c r="RKZ646" s="22"/>
      <c r="RLA646" s="22"/>
      <c r="RLB646" s="22"/>
      <c r="RLC646" s="22"/>
      <c r="RLD646" s="22"/>
      <c r="RLE646" s="22"/>
      <c r="RLF646" s="22"/>
      <c r="RLG646" s="22"/>
      <c r="RLH646" s="22"/>
      <c r="RLI646" s="22"/>
      <c r="RLJ646" s="22"/>
      <c r="RLK646" s="22"/>
      <c r="RLL646" s="22"/>
      <c r="RLM646" s="22"/>
      <c r="RLN646" s="22"/>
      <c r="RLO646" s="22"/>
      <c r="RLP646" s="22"/>
      <c r="RLQ646" s="22"/>
      <c r="RLR646" s="22"/>
      <c r="RLS646" s="22"/>
      <c r="RLT646" s="22"/>
      <c r="RLU646" s="22"/>
      <c r="RLV646" s="22"/>
      <c r="RLW646" s="22"/>
      <c r="RLX646" s="22"/>
      <c r="RLY646" s="22"/>
      <c r="RLZ646" s="22"/>
      <c r="RMA646" s="22"/>
      <c r="RMB646" s="22"/>
      <c r="RMC646" s="22"/>
      <c r="RMD646" s="22"/>
      <c r="RME646" s="22"/>
      <c r="RMF646" s="22"/>
      <c r="RMG646" s="22"/>
      <c r="RMH646" s="22"/>
      <c r="RMI646" s="22"/>
      <c r="RMJ646" s="22"/>
      <c r="RMK646" s="22"/>
      <c r="RML646" s="22"/>
      <c r="RMM646" s="22"/>
      <c r="RMN646" s="22"/>
      <c r="RMO646" s="22"/>
      <c r="RMP646" s="22"/>
      <c r="RMQ646" s="22"/>
      <c r="RMR646" s="22"/>
      <c r="RMS646" s="22"/>
      <c r="RMT646" s="22"/>
      <c r="RMU646" s="22"/>
      <c r="RMV646" s="22"/>
      <c r="RMW646" s="22"/>
      <c r="RMX646" s="22"/>
      <c r="RMY646" s="22"/>
      <c r="RMZ646" s="22"/>
      <c r="RNA646" s="22"/>
      <c r="RNB646" s="22"/>
      <c r="RNC646" s="22"/>
      <c r="RND646" s="22"/>
      <c r="RNE646" s="22"/>
      <c r="RNF646" s="22"/>
      <c r="RNG646" s="22"/>
      <c r="RNH646" s="22"/>
      <c r="RNI646" s="22"/>
      <c r="RNJ646" s="22"/>
      <c r="RNK646" s="22"/>
      <c r="RNL646" s="22"/>
      <c r="RNM646" s="22"/>
      <c r="RNN646" s="22"/>
      <c r="RNO646" s="22"/>
      <c r="RNP646" s="22"/>
      <c r="RNQ646" s="22"/>
      <c r="RNR646" s="22"/>
      <c r="RNS646" s="22"/>
      <c r="RNT646" s="22"/>
      <c r="RNU646" s="22"/>
      <c r="RNV646" s="22"/>
      <c r="RNW646" s="22"/>
      <c r="RNX646" s="22"/>
      <c r="RNY646" s="22"/>
      <c r="RNZ646" s="22"/>
      <c r="ROA646" s="22"/>
      <c r="ROB646" s="22"/>
      <c r="ROC646" s="22"/>
      <c r="ROD646" s="22"/>
      <c r="ROE646" s="22"/>
      <c r="ROF646" s="22"/>
      <c r="ROG646" s="22"/>
      <c r="ROH646" s="22"/>
      <c r="ROI646" s="22"/>
      <c r="ROJ646" s="22"/>
      <c r="ROK646" s="22"/>
      <c r="ROL646" s="22"/>
      <c r="ROM646" s="22"/>
      <c r="RON646" s="22"/>
      <c r="ROO646" s="22"/>
      <c r="ROP646" s="22"/>
      <c r="ROQ646" s="22"/>
      <c r="ROR646" s="22"/>
      <c r="ROS646" s="22"/>
      <c r="ROT646" s="22"/>
      <c r="ROU646" s="22"/>
      <c r="ROV646" s="22"/>
      <c r="ROW646" s="22"/>
      <c r="ROX646" s="22"/>
      <c r="ROY646" s="22"/>
      <c r="ROZ646" s="22"/>
      <c r="RPA646" s="22"/>
      <c r="RPB646" s="22"/>
      <c r="RPC646" s="22"/>
      <c r="RPD646" s="22"/>
      <c r="RPE646" s="22"/>
      <c r="RPF646" s="22"/>
      <c r="RPG646" s="22"/>
      <c r="RPH646" s="22"/>
      <c r="RPI646" s="22"/>
      <c r="RPJ646" s="22"/>
      <c r="RPK646" s="22"/>
      <c r="RPL646" s="22"/>
      <c r="RPM646" s="22"/>
      <c r="RPN646" s="22"/>
      <c r="RPO646" s="22"/>
      <c r="RPP646" s="22"/>
      <c r="RPQ646" s="22"/>
      <c r="RPR646" s="22"/>
      <c r="RPS646" s="22"/>
      <c r="RPT646" s="22"/>
      <c r="RPU646" s="22"/>
      <c r="RPV646" s="22"/>
      <c r="RPW646" s="22"/>
      <c r="RPX646" s="22"/>
      <c r="RPY646" s="22"/>
      <c r="RPZ646" s="22"/>
      <c r="RQA646" s="22"/>
      <c r="RQB646" s="22"/>
      <c r="RQC646" s="22"/>
      <c r="RQD646" s="22"/>
      <c r="RQE646" s="22"/>
      <c r="RQF646" s="22"/>
      <c r="RQG646" s="22"/>
      <c r="RQH646" s="22"/>
      <c r="RQI646" s="22"/>
      <c r="RQJ646" s="22"/>
      <c r="RQK646" s="22"/>
      <c r="RQL646" s="22"/>
      <c r="RQM646" s="22"/>
      <c r="RQN646" s="22"/>
      <c r="RQO646" s="22"/>
      <c r="RQP646" s="22"/>
      <c r="RQQ646" s="22"/>
      <c r="RQR646" s="22"/>
      <c r="RQS646" s="22"/>
      <c r="RQT646" s="22"/>
      <c r="RQU646" s="22"/>
      <c r="RQV646" s="22"/>
      <c r="RQW646" s="22"/>
      <c r="RQX646" s="22"/>
      <c r="RQY646" s="22"/>
      <c r="RQZ646" s="22"/>
      <c r="RRA646" s="22"/>
      <c r="RRB646" s="22"/>
      <c r="RRC646" s="22"/>
      <c r="RRD646" s="22"/>
      <c r="RRE646" s="22"/>
      <c r="RRF646" s="22"/>
      <c r="RRG646" s="22"/>
      <c r="RRH646" s="22"/>
      <c r="RRI646" s="22"/>
      <c r="RRJ646" s="22"/>
      <c r="RRK646" s="22"/>
      <c r="RRL646" s="22"/>
      <c r="RRM646" s="22"/>
      <c r="RRN646" s="22"/>
      <c r="RRO646" s="22"/>
      <c r="RRP646" s="22"/>
      <c r="RRQ646" s="22"/>
      <c r="RRR646" s="22"/>
      <c r="RRS646" s="22"/>
      <c r="RRT646" s="22"/>
      <c r="RRU646" s="22"/>
      <c r="RRV646" s="22"/>
      <c r="RRW646" s="22"/>
      <c r="RRX646" s="22"/>
      <c r="RRY646" s="22"/>
      <c r="RRZ646" s="22"/>
      <c r="RSA646" s="22"/>
      <c r="RSB646" s="22"/>
      <c r="RSC646" s="22"/>
      <c r="RSD646" s="22"/>
      <c r="RSE646" s="22"/>
      <c r="RSF646" s="22"/>
      <c r="RSG646" s="22"/>
      <c r="RSH646" s="22"/>
      <c r="RSI646" s="22"/>
      <c r="RSJ646" s="22"/>
      <c r="RSK646" s="22"/>
      <c r="RSL646" s="22"/>
      <c r="RSM646" s="22"/>
      <c r="RSN646" s="22"/>
      <c r="RSO646" s="22"/>
      <c r="RSP646" s="22"/>
      <c r="RSQ646" s="22"/>
      <c r="RSR646" s="22"/>
      <c r="RSS646" s="22"/>
      <c r="RST646" s="22"/>
      <c r="RSU646" s="22"/>
      <c r="RSV646" s="22"/>
      <c r="RSW646" s="22"/>
      <c r="RSX646" s="22"/>
      <c r="RSY646" s="22"/>
      <c r="RSZ646" s="22"/>
      <c r="RTA646" s="22"/>
      <c r="RTB646" s="22"/>
      <c r="RTC646" s="22"/>
      <c r="RTD646" s="22"/>
      <c r="RTE646" s="22"/>
      <c r="RTF646" s="22"/>
      <c r="RTG646" s="22"/>
      <c r="RTH646" s="22"/>
      <c r="RTI646" s="22"/>
      <c r="RTJ646" s="22"/>
      <c r="RTK646" s="22"/>
      <c r="RTL646" s="22"/>
      <c r="RTM646" s="22"/>
      <c r="RTN646" s="22"/>
      <c r="RTO646" s="22"/>
      <c r="RTP646" s="22"/>
      <c r="RTQ646" s="22"/>
      <c r="RTR646" s="22"/>
      <c r="RTS646" s="22"/>
      <c r="RTT646" s="22"/>
      <c r="RTU646" s="22"/>
      <c r="RTV646" s="22"/>
      <c r="RTW646" s="22"/>
      <c r="RTX646" s="22"/>
      <c r="RTY646" s="22"/>
      <c r="RTZ646" s="22"/>
      <c r="RUA646" s="22"/>
      <c r="RUB646" s="22"/>
      <c r="RUC646" s="22"/>
      <c r="RUD646" s="22"/>
      <c r="RUE646" s="22"/>
      <c r="RUF646" s="22"/>
      <c r="RUG646" s="22"/>
      <c r="RUH646" s="22"/>
      <c r="RUI646" s="22"/>
      <c r="RUJ646" s="22"/>
      <c r="RUK646" s="22"/>
      <c r="RUL646" s="22"/>
      <c r="RUM646" s="22"/>
      <c r="RUN646" s="22"/>
      <c r="RUO646" s="22"/>
      <c r="RUP646" s="22"/>
      <c r="RUQ646" s="22"/>
      <c r="RUR646" s="22"/>
      <c r="RUS646" s="22"/>
      <c r="RUT646" s="22"/>
      <c r="RUU646" s="22"/>
      <c r="RUV646" s="22"/>
      <c r="RUW646" s="22"/>
      <c r="RUX646" s="22"/>
      <c r="RUY646" s="22"/>
      <c r="RUZ646" s="22"/>
      <c r="RVA646" s="22"/>
      <c r="RVB646" s="22"/>
      <c r="RVC646" s="22"/>
      <c r="RVD646" s="22"/>
      <c r="RVE646" s="22"/>
      <c r="RVF646" s="22"/>
      <c r="RVG646" s="22"/>
      <c r="RVH646" s="22"/>
      <c r="RVI646" s="22"/>
      <c r="RVJ646" s="22"/>
      <c r="RVK646" s="22"/>
      <c r="RVL646" s="22"/>
      <c r="RVM646" s="22"/>
      <c r="RVN646" s="22"/>
      <c r="RVO646" s="22"/>
      <c r="RVP646" s="22"/>
      <c r="RVQ646" s="22"/>
      <c r="RVR646" s="22"/>
      <c r="RVS646" s="22"/>
      <c r="RVT646" s="22"/>
      <c r="RVU646" s="22"/>
      <c r="RVV646" s="22"/>
      <c r="RVW646" s="22"/>
      <c r="RVX646" s="22"/>
      <c r="RVY646" s="22"/>
      <c r="RVZ646" s="22"/>
      <c r="RWA646" s="22"/>
      <c r="RWB646" s="22"/>
      <c r="RWC646" s="22"/>
      <c r="RWD646" s="22"/>
      <c r="RWE646" s="22"/>
      <c r="RWF646" s="22"/>
      <c r="RWG646" s="22"/>
      <c r="RWH646" s="22"/>
      <c r="RWI646" s="22"/>
      <c r="RWJ646" s="22"/>
      <c r="RWK646" s="22"/>
      <c r="RWL646" s="22"/>
      <c r="RWM646" s="22"/>
      <c r="RWN646" s="22"/>
      <c r="RWO646" s="22"/>
      <c r="RWP646" s="22"/>
      <c r="RWQ646" s="22"/>
      <c r="RWR646" s="22"/>
      <c r="RWS646" s="22"/>
      <c r="RWT646" s="22"/>
      <c r="RWU646" s="22"/>
      <c r="RWV646" s="22"/>
      <c r="RWW646" s="22"/>
      <c r="RWX646" s="22"/>
      <c r="RWY646" s="22"/>
      <c r="RWZ646" s="22"/>
      <c r="RXA646" s="22"/>
      <c r="RXB646" s="22"/>
      <c r="RXC646" s="22"/>
      <c r="RXD646" s="22"/>
      <c r="RXE646" s="22"/>
      <c r="RXF646" s="22"/>
      <c r="RXG646" s="22"/>
      <c r="RXH646" s="22"/>
      <c r="RXI646" s="22"/>
      <c r="RXJ646" s="22"/>
      <c r="RXK646" s="22"/>
      <c r="RXL646" s="22"/>
      <c r="RXM646" s="22"/>
      <c r="RXN646" s="22"/>
      <c r="RXO646" s="22"/>
      <c r="RXP646" s="22"/>
      <c r="RXQ646" s="22"/>
      <c r="RXR646" s="22"/>
      <c r="RXS646" s="22"/>
      <c r="RXT646" s="22"/>
      <c r="RXU646" s="22"/>
      <c r="RXV646" s="22"/>
      <c r="RXW646" s="22"/>
      <c r="RXX646" s="22"/>
      <c r="RXY646" s="22"/>
      <c r="RXZ646" s="22"/>
      <c r="RYA646" s="22"/>
      <c r="RYB646" s="22"/>
      <c r="RYC646" s="22"/>
      <c r="RYD646" s="22"/>
      <c r="RYE646" s="22"/>
      <c r="RYF646" s="22"/>
      <c r="RYG646" s="22"/>
      <c r="RYH646" s="22"/>
      <c r="RYI646" s="22"/>
      <c r="RYJ646" s="22"/>
      <c r="RYK646" s="22"/>
      <c r="RYL646" s="22"/>
      <c r="RYM646" s="22"/>
      <c r="RYN646" s="22"/>
      <c r="RYO646" s="22"/>
      <c r="RYP646" s="22"/>
      <c r="RYQ646" s="22"/>
      <c r="RYR646" s="22"/>
      <c r="RYS646" s="22"/>
      <c r="RYT646" s="22"/>
      <c r="RYU646" s="22"/>
      <c r="RYV646" s="22"/>
      <c r="RYW646" s="22"/>
      <c r="RYX646" s="22"/>
      <c r="RYY646" s="22"/>
      <c r="RYZ646" s="22"/>
      <c r="RZA646" s="22"/>
      <c r="RZB646" s="22"/>
      <c r="RZC646" s="22"/>
      <c r="RZD646" s="22"/>
      <c r="RZE646" s="22"/>
      <c r="RZF646" s="22"/>
      <c r="RZG646" s="22"/>
      <c r="RZH646" s="22"/>
      <c r="RZI646" s="22"/>
      <c r="RZJ646" s="22"/>
      <c r="RZK646" s="22"/>
      <c r="RZL646" s="22"/>
      <c r="RZM646" s="22"/>
      <c r="RZN646" s="22"/>
      <c r="RZO646" s="22"/>
      <c r="RZP646" s="22"/>
      <c r="RZQ646" s="22"/>
      <c r="RZR646" s="22"/>
      <c r="RZS646" s="22"/>
      <c r="RZT646" s="22"/>
      <c r="RZU646" s="22"/>
      <c r="RZV646" s="22"/>
      <c r="RZW646" s="22"/>
      <c r="RZX646" s="22"/>
      <c r="RZY646" s="22"/>
      <c r="RZZ646" s="22"/>
      <c r="SAA646" s="22"/>
      <c r="SAB646" s="22"/>
      <c r="SAC646" s="22"/>
      <c r="SAD646" s="22"/>
      <c r="SAE646" s="22"/>
      <c r="SAF646" s="22"/>
      <c r="SAG646" s="22"/>
      <c r="SAH646" s="22"/>
      <c r="SAI646" s="22"/>
      <c r="SAJ646" s="22"/>
      <c r="SAK646" s="22"/>
      <c r="SAL646" s="22"/>
      <c r="SAM646" s="22"/>
      <c r="SAN646" s="22"/>
      <c r="SAO646" s="22"/>
      <c r="SAP646" s="22"/>
      <c r="SAQ646" s="22"/>
      <c r="SAR646" s="22"/>
      <c r="SAS646" s="22"/>
      <c r="SAT646" s="22"/>
      <c r="SAU646" s="22"/>
      <c r="SAV646" s="22"/>
      <c r="SAW646" s="22"/>
      <c r="SAX646" s="22"/>
      <c r="SAY646" s="22"/>
      <c r="SAZ646" s="22"/>
      <c r="SBA646" s="22"/>
      <c r="SBB646" s="22"/>
      <c r="SBC646" s="22"/>
      <c r="SBD646" s="22"/>
      <c r="SBE646" s="22"/>
      <c r="SBF646" s="22"/>
      <c r="SBG646" s="22"/>
      <c r="SBH646" s="22"/>
      <c r="SBI646" s="22"/>
      <c r="SBJ646" s="22"/>
      <c r="SBK646" s="22"/>
      <c r="SBL646" s="22"/>
      <c r="SBM646" s="22"/>
      <c r="SBN646" s="22"/>
      <c r="SBO646" s="22"/>
      <c r="SBP646" s="22"/>
      <c r="SBQ646" s="22"/>
      <c r="SBR646" s="22"/>
      <c r="SBS646" s="22"/>
      <c r="SBT646" s="22"/>
      <c r="SBU646" s="22"/>
      <c r="SBV646" s="22"/>
      <c r="SBW646" s="22"/>
      <c r="SBX646" s="22"/>
      <c r="SBY646" s="22"/>
      <c r="SBZ646" s="22"/>
      <c r="SCA646" s="22"/>
      <c r="SCB646" s="22"/>
      <c r="SCC646" s="22"/>
      <c r="SCD646" s="22"/>
      <c r="SCE646" s="22"/>
      <c r="SCF646" s="22"/>
      <c r="SCG646" s="22"/>
      <c r="SCH646" s="22"/>
      <c r="SCI646" s="22"/>
      <c r="SCJ646" s="22"/>
      <c r="SCK646" s="22"/>
      <c r="SCL646" s="22"/>
      <c r="SCM646" s="22"/>
      <c r="SCN646" s="22"/>
      <c r="SCO646" s="22"/>
      <c r="SCP646" s="22"/>
      <c r="SCQ646" s="22"/>
      <c r="SCR646" s="22"/>
      <c r="SCS646" s="22"/>
      <c r="SCT646" s="22"/>
      <c r="SCU646" s="22"/>
      <c r="SCV646" s="22"/>
      <c r="SCW646" s="22"/>
      <c r="SCX646" s="22"/>
      <c r="SCY646" s="22"/>
      <c r="SCZ646" s="22"/>
      <c r="SDA646" s="22"/>
      <c r="SDB646" s="22"/>
      <c r="SDC646" s="22"/>
      <c r="SDD646" s="22"/>
      <c r="SDE646" s="22"/>
      <c r="SDF646" s="22"/>
      <c r="SDG646" s="22"/>
      <c r="SDH646" s="22"/>
      <c r="SDI646" s="22"/>
      <c r="SDJ646" s="22"/>
      <c r="SDK646" s="22"/>
      <c r="SDL646" s="22"/>
      <c r="SDM646" s="22"/>
      <c r="SDN646" s="22"/>
      <c r="SDO646" s="22"/>
      <c r="SDP646" s="22"/>
      <c r="SDQ646" s="22"/>
      <c r="SDR646" s="22"/>
      <c r="SDS646" s="22"/>
      <c r="SDT646" s="22"/>
      <c r="SDU646" s="22"/>
      <c r="SDV646" s="22"/>
      <c r="SDW646" s="22"/>
      <c r="SDX646" s="22"/>
      <c r="SDY646" s="22"/>
      <c r="SDZ646" s="22"/>
      <c r="SEA646" s="22"/>
      <c r="SEB646" s="22"/>
      <c r="SEC646" s="22"/>
      <c r="SED646" s="22"/>
      <c r="SEE646" s="22"/>
      <c r="SEF646" s="22"/>
      <c r="SEG646" s="22"/>
      <c r="SEH646" s="22"/>
      <c r="SEI646" s="22"/>
      <c r="SEJ646" s="22"/>
      <c r="SEK646" s="22"/>
      <c r="SEL646" s="22"/>
      <c r="SEM646" s="22"/>
      <c r="SEN646" s="22"/>
      <c r="SEO646" s="22"/>
      <c r="SEP646" s="22"/>
      <c r="SEQ646" s="22"/>
      <c r="SER646" s="22"/>
      <c r="SES646" s="22"/>
      <c r="SET646" s="22"/>
      <c r="SEU646" s="22"/>
      <c r="SEV646" s="22"/>
      <c r="SEW646" s="22"/>
      <c r="SEX646" s="22"/>
      <c r="SEY646" s="22"/>
      <c r="SEZ646" s="22"/>
      <c r="SFA646" s="22"/>
      <c r="SFB646" s="22"/>
      <c r="SFC646" s="22"/>
      <c r="SFD646" s="22"/>
      <c r="SFE646" s="22"/>
      <c r="SFF646" s="22"/>
      <c r="SFG646" s="22"/>
      <c r="SFH646" s="22"/>
      <c r="SFI646" s="22"/>
      <c r="SFJ646" s="22"/>
      <c r="SFK646" s="22"/>
      <c r="SFL646" s="22"/>
      <c r="SFM646" s="22"/>
      <c r="SFN646" s="22"/>
      <c r="SFO646" s="22"/>
      <c r="SFP646" s="22"/>
      <c r="SFQ646" s="22"/>
      <c r="SFR646" s="22"/>
      <c r="SFS646" s="22"/>
      <c r="SFT646" s="22"/>
      <c r="SFU646" s="22"/>
      <c r="SFV646" s="22"/>
      <c r="SFW646" s="22"/>
      <c r="SFX646" s="22"/>
      <c r="SFY646" s="22"/>
      <c r="SFZ646" s="22"/>
      <c r="SGA646" s="22"/>
      <c r="SGB646" s="22"/>
      <c r="SGC646" s="22"/>
      <c r="SGD646" s="22"/>
      <c r="SGE646" s="22"/>
      <c r="SGF646" s="22"/>
      <c r="SGG646" s="22"/>
      <c r="SGH646" s="22"/>
      <c r="SGI646" s="22"/>
      <c r="SGJ646" s="22"/>
      <c r="SGK646" s="22"/>
      <c r="SGL646" s="22"/>
      <c r="SGM646" s="22"/>
      <c r="SGN646" s="22"/>
      <c r="SGO646" s="22"/>
      <c r="SGP646" s="22"/>
      <c r="SGQ646" s="22"/>
      <c r="SGR646" s="22"/>
      <c r="SGS646" s="22"/>
      <c r="SGT646" s="22"/>
      <c r="SGU646" s="22"/>
      <c r="SGV646" s="22"/>
      <c r="SGW646" s="22"/>
      <c r="SGX646" s="22"/>
      <c r="SGY646" s="22"/>
      <c r="SGZ646" s="22"/>
      <c r="SHA646" s="22"/>
      <c r="SHB646" s="22"/>
      <c r="SHC646" s="22"/>
      <c r="SHD646" s="22"/>
      <c r="SHE646" s="22"/>
      <c r="SHF646" s="22"/>
      <c r="SHG646" s="22"/>
      <c r="SHH646" s="22"/>
      <c r="SHI646" s="22"/>
      <c r="SHJ646" s="22"/>
      <c r="SHK646" s="22"/>
      <c r="SHL646" s="22"/>
      <c r="SHM646" s="22"/>
      <c r="SHN646" s="22"/>
      <c r="SHO646" s="22"/>
      <c r="SHP646" s="22"/>
      <c r="SHQ646" s="22"/>
      <c r="SHR646" s="22"/>
      <c r="SHS646" s="22"/>
      <c r="SHT646" s="22"/>
      <c r="SHU646" s="22"/>
      <c r="SHV646" s="22"/>
      <c r="SHW646" s="22"/>
      <c r="SHX646" s="22"/>
      <c r="SHY646" s="22"/>
      <c r="SHZ646" s="22"/>
      <c r="SIA646" s="22"/>
      <c r="SIB646" s="22"/>
      <c r="SIC646" s="22"/>
      <c r="SID646" s="22"/>
      <c r="SIE646" s="22"/>
      <c r="SIF646" s="22"/>
      <c r="SIG646" s="22"/>
      <c r="SIH646" s="22"/>
      <c r="SII646" s="22"/>
      <c r="SIJ646" s="22"/>
      <c r="SIK646" s="22"/>
      <c r="SIL646" s="22"/>
      <c r="SIM646" s="22"/>
      <c r="SIN646" s="22"/>
      <c r="SIO646" s="22"/>
      <c r="SIP646" s="22"/>
      <c r="SIQ646" s="22"/>
      <c r="SIR646" s="22"/>
      <c r="SIS646" s="22"/>
      <c r="SIT646" s="22"/>
      <c r="SIU646" s="22"/>
      <c r="SIV646" s="22"/>
      <c r="SIW646" s="22"/>
      <c r="SIX646" s="22"/>
      <c r="SIY646" s="22"/>
      <c r="SIZ646" s="22"/>
      <c r="SJA646" s="22"/>
      <c r="SJB646" s="22"/>
      <c r="SJC646" s="22"/>
      <c r="SJD646" s="22"/>
      <c r="SJE646" s="22"/>
      <c r="SJF646" s="22"/>
      <c r="SJG646" s="22"/>
      <c r="SJH646" s="22"/>
      <c r="SJI646" s="22"/>
      <c r="SJJ646" s="22"/>
      <c r="SJK646" s="22"/>
      <c r="SJL646" s="22"/>
      <c r="SJM646" s="22"/>
      <c r="SJN646" s="22"/>
      <c r="SJO646" s="22"/>
      <c r="SJP646" s="22"/>
      <c r="SJQ646" s="22"/>
      <c r="SJR646" s="22"/>
      <c r="SJS646" s="22"/>
      <c r="SJT646" s="22"/>
      <c r="SJU646" s="22"/>
      <c r="SJV646" s="22"/>
      <c r="SJW646" s="22"/>
      <c r="SJX646" s="22"/>
      <c r="SJY646" s="22"/>
      <c r="SJZ646" s="22"/>
      <c r="SKA646" s="22"/>
      <c r="SKB646" s="22"/>
      <c r="SKC646" s="22"/>
      <c r="SKD646" s="22"/>
      <c r="SKE646" s="22"/>
      <c r="SKF646" s="22"/>
      <c r="SKG646" s="22"/>
      <c r="SKH646" s="22"/>
      <c r="SKI646" s="22"/>
      <c r="SKJ646" s="22"/>
      <c r="SKK646" s="22"/>
      <c r="SKL646" s="22"/>
      <c r="SKM646" s="22"/>
      <c r="SKN646" s="22"/>
      <c r="SKO646" s="22"/>
      <c r="SKP646" s="22"/>
      <c r="SKQ646" s="22"/>
      <c r="SKR646" s="22"/>
      <c r="SKS646" s="22"/>
      <c r="SKT646" s="22"/>
      <c r="SKU646" s="22"/>
      <c r="SKV646" s="22"/>
      <c r="SKW646" s="22"/>
      <c r="SKX646" s="22"/>
      <c r="SKY646" s="22"/>
      <c r="SKZ646" s="22"/>
      <c r="SLA646" s="22"/>
      <c r="SLB646" s="22"/>
      <c r="SLC646" s="22"/>
      <c r="SLD646" s="22"/>
      <c r="SLE646" s="22"/>
      <c r="SLF646" s="22"/>
      <c r="SLG646" s="22"/>
      <c r="SLH646" s="22"/>
      <c r="SLI646" s="22"/>
      <c r="SLJ646" s="22"/>
      <c r="SLK646" s="22"/>
      <c r="SLL646" s="22"/>
      <c r="SLM646" s="22"/>
      <c r="SLN646" s="22"/>
      <c r="SLO646" s="22"/>
      <c r="SLP646" s="22"/>
      <c r="SLQ646" s="22"/>
      <c r="SLR646" s="22"/>
      <c r="SLS646" s="22"/>
      <c r="SLT646" s="22"/>
      <c r="SLU646" s="22"/>
      <c r="SLV646" s="22"/>
      <c r="SLW646" s="22"/>
      <c r="SLX646" s="22"/>
      <c r="SLY646" s="22"/>
      <c r="SLZ646" s="22"/>
      <c r="SMA646" s="22"/>
      <c r="SMB646" s="22"/>
      <c r="SMC646" s="22"/>
      <c r="SMD646" s="22"/>
      <c r="SME646" s="22"/>
      <c r="SMF646" s="22"/>
      <c r="SMG646" s="22"/>
      <c r="SMH646" s="22"/>
      <c r="SMI646" s="22"/>
      <c r="SMJ646" s="22"/>
      <c r="SMK646" s="22"/>
      <c r="SML646" s="22"/>
      <c r="SMM646" s="22"/>
      <c r="SMN646" s="22"/>
      <c r="SMO646" s="22"/>
      <c r="SMP646" s="22"/>
      <c r="SMQ646" s="22"/>
      <c r="SMR646" s="22"/>
      <c r="SMS646" s="22"/>
      <c r="SMT646" s="22"/>
      <c r="SMU646" s="22"/>
      <c r="SMV646" s="22"/>
      <c r="SMW646" s="22"/>
      <c r="SMX646" s="22"/>
      <c r="SMY646" s="22"/>
      <c r="SMZ646" s="22"/>
      <c r="SNA646" s="22"/>
      <c r="SNB646" s="22"/>
      <c r="SNC646" s="22"/>
      <c r="SND646" s="22"/>
      <c r="SNE646" s="22"/>
      <c r="SNF646" s="22"/>
      <c r="SNG646" s="22"/>
      <c r="SNH646" s="22"/>
      <c r="SNI646" s="22"/>
      <c r="SNJ646" s="22"/>
      <c r="SNK646" s="22"/>
      <c r="SNL646" s="22"/>
      <c r="SNM646" s="22"/>
      <c r="SNN646" s="22"/>
      <c r="SNO646" s="22"/>
      <c r="SNP646" s="22"/>
      <c r="SNQ646" s="22"/>
      <c r="SNR646" s="22"/>
      <c r="SNS646" s="22"/>
      <c r="SNT646" s="22"/>
      <c r="SNU646" s="22"/>
      <c r="SNV646" s="22"/>
      <c r="SNW646" s="22"/>
      <c r="SNX646" s="22"/>
      <c r="SNY646" s="22"/>
      <c r="SNZ646" s="22"/>
      <c r="SOA646" s="22"/>
      <c r="SOB646" s="22"/>
      <c r="SOC646" s="22"/>
      <c r="SOD646" s="22"/>
      <c r="SOE646" s="22"/>
      <c r="SOF646" s="22"/>
      <c r="SOG646" s="22"/>
      <c r="SOH646" s="22"/>
      <c r="SOI646" s="22"/>
      <c r="SOJ646" s="22"/>
      <c r="SOK646" s="22"/>
      <c r="SOL646" s="22"/>
      <c r="SOM646" s="22"/>
      <c r="SON646" s="22"/>
      <c r="SOO646" s="22"/>
      <c r="SOP646" s="22"/>
      <c r="SOQ646" s="22"/>
      <c r="SOR646" s="22"/>
      <c r="SOS646" s="22"/>
      <c r="SOT646" s="22"/>
      <c r="SOU646" s="22"/>
      <c r="SOV646" s="22"/>
      <c r="SOW646" s="22"/>
      <c r="SOX646" s="22"/>
      <c r="SOY646" s="22"/>
      <c r="SOZ646" s="22"/>
      <c r="SPA646" s="22"/>
      <c r="SPB646" s="22"/>
      <c r="SPC646" s="22"/>
      <c r="SPD646" s="22"/>
      <c r="SPE646" s="22"/>
      <c r="SPF646" s="22"/>
      <c r="SPG646" s="22"/>
      <c r="SPH646" s="22"/>
      <c r="SPI646" s="22"/>
      <c r="SPJ646" s="22"/>
      <c r="SPK646" s="22"/>
      <c r="SPL646" s="22"/>
      <c r="SPM646" s="22"/>
      <c r="SPN646" s="22"/>
      <c r="SPO646" s="22"/>
      <c r="SPP646" s="22"/>
      <c r="SPQ646" s="22"/>
      <c r="SPR646" s="22"/>
      <c r="SPS646" s="22"/>
      <c r="SPT646" s="22"/>
      <c r="SPU646" s="22"/>
      <c r="SPV646" s="22"/>
      <c r="SPW646" s="22"/>
      <c r="SPX646" s="22"/>
      <c r="SPY646" s="22"/>
      <c r="SPZ646" s="22"/>
      <c r="SQA646" s="22"/>
      <c r="SQB646" s="22"/>
      <c r="SQC646" s="22"/>
      <c r="SQD646" s="22"/>
      <c r="SQE646" s="22"/>
      <c r="SQF646" s="22"/>
      <c r="SQG646" s="22"/>
      <c r="SQH646" s="22"/>
      <c r="SQI646" s="22"/>
      <c r="SQJ646" s="22"/>
      <c r="SQK646" s="22"/>
      <c r="SQL646" s="22"/>
      <c r="SQM646" s="22"/>
      <c r="SQN646" s="22"/>
      <c r="SQO646" s="22"/>
      <c r="SQP646" s="22"/>
      <c r="SQQ646" s="22"/>
      <c r="SQR646" s="22"/>
      <c r="SQS646" s="22"/>
      <c r="SQT646" s="22"/>
      <c r="SQU646" s="22"/>
      <c r="SQV646" s="22"/>
      <c r="SQW646" s="22"/>
      <c r="SQX646" s="22"/>
      <c r="SQY646" s="22"/>
      <c r="SQZ646" s="22"/>
      <c r="SRA646" s="22"/>
      <c r="SRB646" s="22"/>
      <c r="SRC646" s="22"/>
      <c r="SRD646" s="22"/>
      <c r="SRE646" s="22"/>
      <c r="SRF646" s="22"/>
      <c r="SRG646" s="22"/>
      <c r="SRH646" s="22"/>
      <c r="SRI646" s="22"/>
      <c r="SRJ646" s="22"/>
      <c r="SRK646" s="22"/>
      <c r="SRL646" s="22"/>
      <c r="SRM646" s="22"/>
      <c r="SRN646" s="22"/>
      <c r="SRO646" s="22"/>
      <c r="SRP646" s="22"/>
      <c r="SRQ646" s="22"/>
      <c r="SRR646" s="22"/>
      <c r="SRS646" s="22"/>
      <c r="SRT646" s="22"/>
      <c r="SRU646" s="22"/>
      <c r="SRV646" s="22"/>
      <c r="SRW646" s="22"/>
      <c r="SRX646" s="22"/>
      <c r="SRY646" s="22"/>
      <c r="SRZ646" s="22"/>
      <c r="SSA646" s="22"/>
      <c r="SSB646" s="22"/>
      <c r="SSC646" s="22"/>
      <c r="SSD646" s="22"/>
      <c r="SSE646" s="22"/>
      <c r="SSF646" s="22"/>
      <c r="SSG646" s="22"/>
      <c r="SSH646" s="22"/>
      <c r="SSI646" s="22"/>
      <c r="SSJ646" s="22"/>
      <c r="SSK646" s="22"/>
      <c r="SSL646" s="22"/>
      <c r="SSM646" s="22"/>
      <c r="SSN646" s="22"/>
      <c r="SSO646" s="22"/>
      <c r="SSP646" s="22"/>
      <c r="SSQ646" s="22"/>
      <c r="SSR646" s="22"/>
      <c r="SSS646" s="22"/>
      <c r="SST646" s="22"/>
      <c r="SSU646" s="22"/>
      <c r="SSV646" s="22"/>
      <c r="SSW646" s="22"/>
      <c r="SSX646" s="22"/>
      <c r="SSY646" s="22"/>
      <c r="SSZ646" s="22"/>
      <c r="STA646" s="22"/>
      <c r="STB646" s="22"/>
      <c r="STC646" s="22"/>
      <c r="STD646" s="22"/>
      <c r="STE646" s="22"/>
      <c r="STF646" s="22"/>
      <c r="STG646" s="22"/>
      <c r="STH646" s="22"/>
      <c r="STI646" s="22"/>
      <c r="STJ646" s="22"/>
      <c r="STK646" s="22"/>
      <c r="STL646" s="22"/>
      <c r="STM646" s="22"/>
      <c r="STN646" s="22"/>
      <c r="STO646" s="22"/>
      <c r="STP646" s="22"/>
      <c r="STQ646" s="22"/>
      <c r="STR646" s="22"/>
      <c r="STS646" s="22"/>
      <c r="STT646" s="22"/>
      <c r="STU646" s="22"/>
      <c r="STV646" s="22"/>
      <c r="STW646" s="22"/>
      <c r="STX646" s="22"/>
      <c r="STY646" s="22"/>
      <c r="STZ646" s="22"/>
      <c r="SUA646" s="22"/>
      <c r="SUB646" s="22"/>
      <c r="SUC646" s="22"/>
      <c r="SUD646" s="22"/>
      <c r="SUE646" s="22"/>
      <c r="SUF646" s="22"/>
      <c r="SUG646" s="22"/>
      <c r="SUH646" s="22"/>
      <c r="SUI646" s="22"/>
      <c r="SUJ646" s="22"/>
      <c r="SUK646" s="22"/>
      <c r="SUL646" s="22"/>
      <c r="SUM646" s="22"/>
      <c r="SUN646" s="22"/>
      <c r="SUO646" s="22"/>
      <c r="SUP646" s="22"/>
      <c r="SUQ646" s="22"/>
      <c r="SUR646" s="22"/>
      <c r="SUS646" s="22"/>
      <c r="SUT646" s="22"/>
      <c r="SUU646" s="22"/>
      <c r="SUV646" s="22"/>
      <c r="SUW646" s="22"/>
      <c r="SUX646" s="22"/>
      <c r="SUY646" s="22"/>
      <c r="SUZ646" s="22"/>
      <c r="SVA646" s="22"/>
      <c r="SVB646" s="22"/>
      <c r="SVC646" s="22"/>
      <c r="SVD646" s="22"/>
      <c r="SVE646" s="22"/>
      <c r="SVF646" s="22"/>
      <c r="SVG646" s="22"/>
      <c r="SVH646" s="22"/>
      <c r="SVI646" s="22"/>
      <c r="SVJ646" s="22"/>
      <c r="SVK646" s="22"/>
      <c r="SVL646" s="22"/>
      <c r="SVM646" s="22"/>
      <c r="SVN646" s="22"/>
      <c r="SVO646" s="22"/>
      <c r="SVP646" s="22"/>
      <c r="SVQ646" s="22"/>
      <c r="SVR646" s="22"/>
      <c r="SVS646" s="22"/>
      <c r="SVT646" s="22"/>
      <c r="SVU646" s="22"/>
      <c r="SVV646" s="22"/>
      <c r="SVW646" s="22"/>
      <c r="SVX646" s="22"/>
      <c r="SVY646" s="22"/>
      <c r="SVZ646" s="22"/>
      <c r="SWA646" s="22"/>
      <c r="SWB646" s="22"/>
      <c r="SWC646" s="22"/>
      <c r="SWD646" s="22"/>
      <c r="SWE646" s="22"/>
      <c r="SWF646" s="22"/>
      <c r="SWG646" s="22"/>
      <c r="SWH646" s="22"/>
      <c r="SWI646" s="22"/>
      <c r="SWJ646" s="22"/>
      <c r="SWK646" s="22"/>
      <c r="SWL646" s="22"/>
      <c r="SWM646" s="22"/>
      <c r="SWN646" s="22"/>
      <c r="SWO646" s="22"/>
      <c r="SWP646" s="22"/>
      <c r="SWQ646" s="22"/>
      <c r="SWR646" s="22"/>
      <c r="SWS646" s="22"/>
      <c r="SWT646" s="22"/>
      <c r="SWU646" s="22"/>
      <c r="SWV646" s="22"/>
      <c r="SWW646" s="22"/>
      <c r="SWX646" s="22"/>
      <c r="SWY646" s="22"/>
      <c r="SWZ646" s="22"/>
      <c r="SXA646" s="22"/>
      <c r="SXB646" s="22"/>
      <c r="SXC646" s="22"/>
      <c r="SXD646" s="22"/>
      <c r="SXE646" s="22"/>
      <c r="SXF646" s="22"/>
      <c r="SXG646" s="22"/>
      <c r="SXH646" s="22"/>
      <c r="SXI646" s="22"/>
      <c r="SXJ646" s="22"/>
      <c r="SXK646" s="22"/>
      <c r="SXL646" s="22"/>
      <c r="SXM646" s="22"/>
      <c r="SXN646" s="22"/>
      <c r="SXO646" s="22"/>
      <c r="SXP646" s="22"/>
      <c r="SXQ646" s="22"/>
      <c r="SXR646" s="22"/>
      <c r="SXS646" s="22"/>
      <c r="SXT646" s="22"/>
      <c r="SXU646" s="22"/>
      <c r="SXV646" s="22"/>
      <c r="SXW646" s="22"/>
      <c r="SXX646" s="22"/>
      <c r="SXY646" s="22"/>
      <c r="SXZ646" s="22"/>
      <c r="SYA646" s="22"/>
      <c r="SYB646" s="22"/>
      <c r="SYC646" s="22"/>
      <c r="SYD646" s="22"/>
      <c r="SYE646" s="22"/>
      <c r="SYF646" s="22"/>
      <c r="SYG646" s="22"/>
      <c r="SYH646" s="22"/>
      <c r="SYI646" s="22"/>
      <c r="SYJ646" s="22"/>
      <c r="SYK646" s="22"/>
      <c r="SYL646" s="22"/>
      <c r="SYM646" s="22"/>
      <c r="SYN646" s="22"/>
      <c r="SYO646" s="22"/>
      <c r="SYP646" s="22"/>
      <c r="SYQ646" s="22"/>
      <c r="SYR646" s="22"/>
      <c r="SYS646" s="22"/>
      <c r="SYT646" s="22"/>
      <c r="SYU646" s="22"/>
      <c r="SYV646" s="22"/>
      <c r="SYW646" s="22"/>
      <c r="SYX646" s="22"/>
      <c r="SYY646" s="22"/>
      <c r="SYZ646" s="22"/>
      <c r="SZA646" s="22"/>
      <c r="SZB646" s="22"/>
      <c r="SZC646" s="22"/>
      <c r="SZD646" s="22"/>
      <c r="SZE646" s="22"/>
      <c r="SZF646" s="22"/>
      <c r="SZG646" s="22"/>
      <c r="SZH646" s="22"/>
      <c r="SZI646" s="22"/>
      <c r="SZJ646" s="22"/>
      <c r="SZK646" s="22"/>
      <c r="SZL646" s="22"/>
      <c r="SZM646" s="22"/>
      <c r="SZN646" s="22"/>
      <c r="SZO646" s="22"/>
      <c r="SZP646" s="22"/>
      <c r="SZQ646" s="22"/>
      <c r="SZR646" s="22"/>
      <c r="SZS646" s="22"/>
      <c r="SZT646" s="22"/>
      <c r="SZU646" s="22"/>
      <c r="SZV646" s="22"/>
      <c r="SZW646" s="22"/>
      <c r="SZX646" s="22"/>
      <c r="SZY646" s="22"/>
      <c r="SZZ646" s="22"/>
      <c r="TAA646" s="22"/>
      <c r="TAB646" s="22"/>
      <c r="TAC646" s="22"/>
      <c r="TAD646" s="22"/>
      <c r="TAE646" s="22"/>
      <c r="TAF646" s="22"/>
      <c r="TAG646" s="22"/>
      <c r="TAH646" s="22"/>
      <c r="TAI646" s="22"/>
      <c r="TAJ646" s="22"/>
      <c r="TAK646" s="22"/>
      <c r="TAL646" s="22"/>
      <c r="TAM646" s="22"/>
      <c r="TAN646" s="22"/>
      <c r="TAO646" s="22"/>
      <c r="TAP646" s="22"/>
      <c r="TAQ646" s="22"/>
      <c r="TAR646" s="22"/>
      <c r="TAS646" s="22"/>
      <c r="TAT646" s="22"/>
      <c r="TAU646" s="22"/>
      <c r="TAV646" s="22"/>
      <c r="TAW646" s="22"/>
      <c r="TAX646" s="22"/>
      <c r="TAY646" s="22"/>
      <c r="TAZ646" s="22"/>
      <c r="TBA646" s="22"/>
      <c r="TBB646" s="22"/>
      <c r="TBC646" s="22"/>
      <c r="TBD646" s="22"/>
      <c r="TBE646" s="22"/>
      <c r="TBF646" s="22"/>
      <c r="TBG646" s="22"/>
      <c r="TBH646" s="22"/>
      <c r="TBI646" s="22"/>
      <c r="TBJ646" s="22"/>
      <c r="TBK646" s="22"/>
      <c r="TBL646" s="22"/>
      <c r="TBM646" s="22"/>
      <c r="TBN646" s="22"/>
      <c r="TBO646" s="22"/>
      <c r="TBP646" s="22"/>
      <c r="TBQ646" s="22"/>
      <c r="TBR646" s="22"/>
      <c r="TBS646" s="22"/>
      <c r="TBT646" s="22"/>
      <c r="TBU646" s="22"/>
      <c r="TBV646" s="22"/>
      <c r="TBW646" s="22"/>
      <c r="TBX646" s="22"/>
      <c r="TBY646" s="22"/>
      <c r="TBZ646" s="22"/>
      <c r="TCA646" s="22"/>
      <c r="TCB646" s="22"/>
      <c r="TCC646" s="22"/>
      <c r="TCD646" s="22"/>
      <c r="TCE646" s="22"/>
      <c r="TCF646" s="22"/>
      <c r="TCG646" s="22"/>
      <c r="TCH646" s="22"/>
      <c r="TCI646" s="22"/>
      <c r="TCJ646" s="22"/>
      <c r="TCK646" s="22"/>
      <c r="TCL646" s="22"/>
      <c r="TCM646" s="22"/>
      <c r="TCN646" s="22"/>
      <c r="TCO646" s="22"/>
      <c r="TCP646" s="22"/>
      <c r="TCQ646" s="22"/>
      <c r="TCR646" s="22"/>
      <c r="TCS646" s="22"/>
      <c r="TCT646" s="22"/>
      <c r="TCU646" s="22"/>
      <c r="TCV646" s="22"/>
      <c r="TCW646" s="22"/>
      <c r="TCX646" s="22"/>
      <c r="TCY646" s="22"/>
      <c r="TCZ646" s="22"/>
      <c r="TDA646" s="22"/>
      <c r="TDB646" s="22"/>
      <c r="TDC646" s="22"/>
      <c r="TDD646" s="22"/>
      <c r="TDE646" s="22"/>
      <c r="TDF646" s="22"/>
      <c r="TDG646" s="22"/>
      <c r="TDH646" s="22"/>
      <c r="TDI646" s="22"/>
      <c r="TDJ646" s="22"/>
      <c r="TDK646" s="22"/>
      <c r="TDL646" s="22"/>
      <c r="TDM646" s="22"/>
      <c r="TDN646" s="22"/>
      <c r="TDO646" s="22"/>
      <c r="TDP646" s="22"/>
      <c r="TDQ646" s="22"/>
      <c r="TDR646" s="22"/>
      <c r="TDS646" s="22"/>
      <c r="TDT646" s="22"/>
      <c r="TDU646" s="22"/>
      <c r="TDV646" s="22"/>
      <c r="TDW646" s="22"/>
      <c r="TDX646" s="22"/>
      <c r="TDY646" s="22"/>
      <c r="TDZ646" s="22"/>
      <c r="TEA646" s="22"/>
      <c r="TEB646" s="22"/>
      <c r="TEC646" s="22"/>
      <c r="TED646" s="22"/>
      <c r="TEE646" s="22"/>
      <c r="TEF646" s="22"/>
      <c r="TEG646" s="22"/>
      <c r="TEH646" s="22"/>
      <c r="TEI646" s="22"/>
      <c r="TEJ646" s="22"/>
      <c r="TEK646" s="22"/>
      <c r="TEL646" s="22"/>
      <c r="TEM646" s="22"/>
      <c r="TEN646" s="22"/>
      <c r="TEO646" s="22"/>
      <c r="TEP646" s="22"/>
      <c r="TEQ646" s="22"/>
      <c r="TER646" s="22"/>
      <c r="TES646" s="22"/>
      <c r="TET646" s="22"/>
      <c r="TEU646" s="22"/>
      <c r="TEV646" s="22"/>
      <c r="TEW646" s="22"/>
      <c r="TEX646" s="22"/>
      <c r="TEY646" s="22"/>
      <c r="TEZ646" s="22"/>
      <c r="TFA646" s="22"/>
      <c r="TFB646" s="22"/>
      <c r="TFC646" s="22"/>
      <c r="TFD646" s="22"/>
      <c r="TFE646" s="22"/>
      <c r="TFF646" s="22"/>
      <c r="TFG646" s="22"/>
      <c r="TFH646" s="22"/>
      <c r="TFI646" s="22"/>
      <c r="TFJ646" s="22"/>
      <c r="TFK646" s="22"/>
      <c r="TFL646" s="22"/>
      <c r="TFM646" s="22"/>
      <c r="TFN646" s="22"/>
      <c r="TFO646" s="22"/>
      <c r="TFP646" s="22"/>
      <c r="TFQ646" s="22"/>
      <c r="TFR646" s="22"/>
      <c r="TFS646" s="22"/>
      <c r="TFT646" s="22"/>
      <c r="TFU646" s="22"/>
      <c r="TFV646" s="22"/>
      <c r="TFW646" s="22"/>
      <c r="TFX646" s="22"/>
      <c r="TFY646" s="22"/>
      <c r="TFZ646" s="22"/>
      <c r="TGA646" s="22"/>
      <c r="TGB646" s="22"/>
      <c r="TGC646" s="22"/>
      <c r="TGD646" s="22"/>
      <c r="TGE646" s="22"/>
      <c r="TGF646" s="22"/>
      <c r="TGG646" s="22"/>
      <c r="TGH646" s="22"/>
      <c r="TGI646" s="22"/>
      <c r="TGJ646" s="22"/>
      <c r="TGK646" s="22"/>
      <c r="TGL646" s="22"/>
      <c r="TGM646" s="22"/>
      <c r="TGN646" s="22"/>
      <c r="TGO646" s="22"/>
      <c r="TGP646" s="22"/>
      <c r="TGQ646" s="22"/>
      <c r="TGR646" s="22"/>
      <c r="TGS646" s="22"/>
      <c r="TGT646" s="22"/>
      <c r="TGU646" s="22"/>
      <c r="TGV646" s="22"/>
      <c r="TGW646" s="22"/>
      <c r="TGX646" s="22"/>
      <c r="TGY646" s="22"/>
      <c r="TGZ646" s="22"/>
      <c r="THA646" s="22"/>
      <c r="THB646" s="22"/>
      <c r="THC646" s="22"/>
      <c r="THD646" s="22"/>
      <c r="THE646" s="22"/>
      <c r="THF646" s="22"/>
      <c r="THG646" s="22"/>
      <c r="THH646" s="22"/>
      <c r="THI646" s="22"/>
      <c r="THJ646" s="22"/>
      <c r="THK646" s="22"/>
      <c r="THL646" s="22"/>
      <c r="THM646" s="22"/>
      <c r="THN646" s="22"/>
      <c r="THO646" s="22"/>
      <c r="THP646" s="22"/>
      <c r="THQ646" s="22"/>
      <c r="THR646" s="22"/>
      <c r="THS646" s="22"/>
      <c r="THT646" s="22"/>
      <c r="THU646" s="22"/>
      <c r="THV646" s="22"/>
      <c r="THW646" s="22"/>
      <c r="THX646" s="22"/>
      <c r="THY646" s="22"/>
      <c r="THZ646" s="22"/>
      <c r="TIA646" s="22"/>
      <c r="TIB646" s="22"/>
      <c r="TIC646" s="22"/>
      <c r="TID646" s="22"/>
      <c r="TIE646" s="22"/>
      <c r="TIF646" s="22"/>
      <c r="TIG646" s="22"/>
      <c r="TIH646" s="22"/>
      <c r="TII646" s="22"/>
      <c r="TIJ646" s="22"/>
      <c r="TIK646" s="22"/>
      <c r="TIL646" s="22"/>
      <c r="TIM646" s="22"/>
      <c r="TIN646" s="22"/>
      <c r="TIO646" s="22"/>
      <c r="TIP646" s="22"/>
      <c r="TIQ646" s="22"/>
      <c r="TIR646" s="22"/>
      <c r="TIS646" s="22"/>
      <c r="TIT646" s="22"/>
      <c r="TIU646" s="22"/>
      <c r="TIV646" s="22"/>
      <c r="TIW646" s="22"/>
      <c r="TIX646" s="22"/>
      <c r="TIY646" s="22"/>
      <c r="TIZ646" s="22"/>
      <c r="TJA646" s="22"/>
      <c r="TJB646" s="22"/>
      <c r="TJC646" s="22"/>
      <c r="TJD646" s="22"/>
      <c r="TJE646" s="22"/>
      <c r="TJF646" s="22"/>
      <c r="TJG646" s="22"/>
      <c r="TJH646" s="22"/>
      <c r="TJI646" s="22"/>
      <c r="TJJ646" s="22"/>
      <c r="TJK646" s="22"/>
      <c r="TJL646" s="22"/>
      <c r="TJM646" s="22"/>
      <c r="TJN646" s="22"/>
      <c r="TJO646" s="22"/>
      <c r="TJP646" s="22"/>
      <c r="TJQ646" s="22"/>
      <c r="TJR646" s="22"/>
      <c r="TJS646" s="22"/>
      <c r="TJT646" s="22"/>
      <c r="TJU646" s="22"/>
      <c r="TJV646" s="22"/>
      <c r="TJW646" s="22"/>
      <c r="TJX646" s="22"/>
      <c r="TJY646" s="22"/>
      <c r="TJZ646" s="22"/>
      <c r="TKA646" s="22"/>
      <c r="TKB646" s="22"/>
      <c r="TKC646" s="22"/>
      <c r="TKD646" s="22"/>
      <c r="TKE646" s="22"/>
      <c r="TKF646" s="22"/>
      <c r="TKG646" s="22"/>
      <c r="TKH646" s="22"/>
      <c r="TKI646" s="22"/>
      <c r="TKJ646" s="22"/>
      <c r="TKK646" s="22"/>
      <c r="TKL646" s="22"/>
      <c r="TKM646" s="22"/>
      <c r="TKN646" s="22"/>
      <c r="TKO646" s="22"/>
      <c r="TKP646" s="22"/>
      <c r="TKQ646" s="22"/>
      <c r="TKR646" s="22"/>
      <c r="TKS646" s="22"/>
      <c r="TKT646" s="22"/>
      <c r="TKU646" s="22"/>
      <c r="TKV646" s="22"/>
      <c r="TKW646" s="22"/>
      <c r="TKX646" s="22"/>
      <c r="TKY646" s="22"/>
      <c r="TKZ646" s="22"/>
      <c r="TLA646" s="22"/>
      <c r="TLB646" s="22"/>
      <c r="TLC646" s="22"/>
      <c r="TLD646" s="22"/>
      <c r="TLE646" s="22"/>
      <c r="TLF646" s="22"/>
      <c r="TLG646" s="22"/>
      <c r="TLH646" s="22"/>
      <c r="TLI646" s="22"/>
      <c r="TLJ646" s="22"/>
      <c r="TLK646" s="22"/>
      <c r="TLL646" s="22"/>
      <c r="TLM646" s="22"/>
      <c r="TLN646" s="22"/>
      <c r="TLO646" s="22"/>
      <c r="TLP646" s="22"/>
      <c r="TLQ646" s="22"/>
      <c r="TLR646" s="22"/>
      <c r="TLS646" s="22"/>
      <c r="TLT646" s="22"/>
      <c r="TLU646" s="22"/>
      <c r="TLV646" s="22"/>
      <c r="TLW646" s="22"/>
      <c r="TLX646" s="22"/>
      <c r="TLY646" s="22"/>
      <c r="TLZ646" s="22"/>
      <c r="TMA646" s="22"/>
      <c r="TMB646" s="22"/>
      <c r="TMC646" s="22"/>
      <c r="TMD646" s="22"/>
      <c r="TME646" s="22"/>
      <c r="TMF646" s="22"/>
      <c r="TMG646" s="22"/>
      <c r="TMH646" s="22"/>
      <c r="TMI646" s="22"/>
      <c r="TMJ646" s="22"/>
      <c r="TMK646" s="22"/>
      <c r="TML646" s="22"/>
      <c r="TMM646" s="22"/>
      <c r="TMN646" s="22"/>
      <c r="TMO646" s="22"/>
      <c r="TMP646" s="22"/>
      <c r="TMQ646" s="22"/>
      <c r="TMR646" s="22"/>
      <c r="TMS646" s="22"/>
      <c r="TMT646" s="22"/>
      <c r="TMU646" s="22"/>
      <c r="TMV646" s="22"/>
      <c r="TMW646" s="22"/>
      <c r="TMX646" s="22"/>
      <c r="TMY646" s="22"/>
      <c r="TMZ646" s="22"/>
      <c r="TNA646" s="22"/>
      <c r="TNB646" s="22"/>
      <c r="TNC646" s="22"/>
      <c r="TND646" s="22"/>
      <c r="TNE646" s="22"/>
      <c r="TNF646" s="22"/>
      <c r="TNG646" s="22"/>
      <c r="TNH646" s="22"/>
      <c r="TNI646" s="22"/>
      <c r="TNJ646" s="22"/>
      <c r="TNK646" s="22"/>
      <c r="TNL646" s="22"/>
      <c r="TNM646" s="22"/>
      <c r="TNN646" s="22"/>
      <c r="TNO646" s="22"/>
      <c r="TNP646" s="22"/>
      <c r="TNQ646" s="22"/>
      <c r="TNR646" s="22"/>
      <c r="TNS646" s="22"/>
      <c r="TNT646" s="22"/>
      <c r="TNU646" s="22"/>
      <c r="TNV646" s="22"/>
      <c r="TNW646" s="22"/>
      <c r="TNX646" s="22"/>
      <c r="TNY646" s="22"/>
      <c r="TNZ646" s="22"/>
      <c r="TOA646" s="22"/>
      <c r="TOB646" s="22"/>
      <c r="TOC646" s="22"/>
      <c r="TOD646" s="22"/>
      <c r="TOE646" s="22"/>
      <c r="TOF646" s="22"/>
      <c r="TOG646" s="22"/>
      <c r="TOH646" s="22"/>
      <c r="TOI646" s="22"/>
      <c r="TOJ646" s="22"/>
      <c r="TOK646" s="22"/>
      <c r="TOL646" s="22"/>
      <c r="TOM646" s="22"/>
      <c r="TON646" s="22"/>
      <c r="TOO646" s="22"/>
      <c r="TOP646" s="22"/>
      <c r="TOQ646" s="22"/>
      <c r="TOR646" s="22"/>
      <c r="TOS646" s="22"/>
      <c r="TOT646" s="22"/>
      <c r="TOU646" s="22"/>
      <c r="TOV646" s="22"/>
      <c r="TOW646" s="22"/>
      <c r="TOX646" s="22"/>
      <c r="TOY646" s="22"/>
      <c r="TOZ646" s="22"/>
      <c r="TPA646" s="22"/>
      <c r="TPB646" s="22"/>
      <c r="TPC646" s="22"/>
      <c r="TPD646" s="22"/>
      <c r="TPE646" s="22"/>
      <c r="TPF646" s="22"/>
      <c r="TPG646" s="22"/>
      <c r="TPH646" s="22"/>
      <c r="TPI646" s="22"/>
      <c r="TPJ646" s="22"/>
      <c r="TPK646" s="22"/>
      <c r="TPL646" s="22"/>
      <c r="TPM646" s="22"/>
      <c r="TPN646" s="22"/>
      <c r="TPO646" s="22"/>
      <c r="TPP646" s="22"/>
      <c r="TPQ646" s="22"/>
      <c r="TPR646" s="22"/>
      <c r="TPS646" s="22"/>
      <c r="TPT646" s="22"/>
      <c r="TPU646" s="22"/>
      <c r="TPV646" s="22"/>
      <c r="TPW646" s="22"/>
      <c r="TPX646" s="22"/>
      <c r="TPY646" s="22"/>
      <c r="TPZ646" s="22"/>
      <c r="TQA646" s="22"/>
      <c r="TQB646" s="22"/>
      <c r="TQC646" s="22"/>
      <c r="TQD646" s="22"/>
      <c r="TQE646" s="22"/>
      <c r="TQF646" s="22"/>
      <c r="TQG646" s="22"/>
      <c r="TQH646" s="22"/>
      <c r="TQI646" s="22"/>
      <c r="TQJ646" s="22"/>
      <c r="TQK646" s="22"/>
      <c r="TQL646" s="22"/>
      <c r="TQM646" s="22"/>
      <c r="TQN646" s="22"/>
      <c r="TQO646" s="22"/>
      <c r="TQP646" s="22"/>
      <c r="TQQ646" s="22"/>
      <c r="TQR646" s="22"/>
      <c r="TQS646" s="22"/>
      <c r="TQT646" s="22"/>
      <c r="TQU646" s="22"/>
      <c r="TQV646" s="22"/>
      <c r="TQW646" s="22"/>
      <c r="TQX646" s="22"/>
      <c r="TQY646" s="22"/>
      <c r="TQZ646" s="22"/>
      <c r="TRA646" s="22"/>
      <c r="TRB646" s="22"/>
      <c r="TRC646" s="22"/>
      <c r="TRD646" s="22"/>
      <c r="TRE646" s="22"/>
      <c r="TRF646" s="22"/>
      <c r="TRG646" s="22"/>
      <c r="TRH646" s="22"/>
      <c r="TRI646" s="22"/>
      <c r="TRJ646" s="22"/>
      <c r="TRK646" s="22"/>
      <c r="TRL646" s="22"/>
      <c r="TRM646" s="22"/>
      <c r="TRN646" s="22"/>
      <c r="TRO646" s="22"/>
      <c r="TRP646" s="22"/>
      <c r="TRQ646" s="22"/>
      <c r="TRR646" s="22"/>
      <c r="TRS646" s="22"/>
      <c r="TRT646" s="22"/>
      <c r="TRU646" s="22"/>
      <c r="TRV646" s="22"/>
      <c r="TRW646" s="22"/>
      <c r="TRX646" s="22"/>
      <c r="TRY646" s="22"/>
      <c r="TRZ646" s="22"/>
      <c r="TSA646" s="22"/>
      <c r="TSB646" s="22"/>
      <c r="TSC646" s="22"/>
      <c r="TSD646" s="22"/>
      <c r="TSE646" s="22"/>
      <c r="TSF646" s="22"/>
      <c r="TSG646" s="22"/>
      <c r="TSH646" s="22"/>
      <c r="TSI646" s="22"/>
      <c r="TSJ646" s="22"/>
      <c r="TSK646" s="22"/>
      <c r="TSL646" s="22"/>
      <c r="TSM646" s="22"/>
      <c r="TSN646" s="22"/>
      <c r="TSO646" s="22"/>
      <c r="TSP646" s="22"/>
      <c r="TSQ646" s="22"/>
      <c r="TSR646" s="22"/>
      <c r="TSS646" s="22"/>
      <c r="TST646" s="22"/>
      <c r="TSU646" s="22"/>
      <c r="TSV646" s="22"/>
      <c r="TSW646" s="22"/>
      <c r="TSX646" s="22"/>
      <c r="TSY646" s="22"/>
      <c r="TSZ646" s="22"/>
      <c r="TTA646" s="22"/>
      <c r="TTB646" s="22"/>
      <c r="TTC646" s="22"/>
      <c r="TTD646" s="22"/>
      <c r="TTE646" s="22"/>
      <c r="TTF646" s="22"/>
      <c r="TTG646" s="22"/>
      <c r="TTH646" s="22"/>
      <c r="TTI646" s="22"/>
      <c r="TTJ646" s="22"/>
      <c r="TTK646" s="22"/>
      <c r="TTL646" s="22"/>
      <c r="TTM646" s="22"/>
      <c r="TTN646" s="22"/>
      <c r="TTO646" s="22"/>
      <c r="TTP646" s="22"/>
      <c r="TTQ646" s="22"/>
      <c r="TTR646" s="22"/>
      <c r="TTS646" s="22"/>
      <c r="TTT646" s="22"/>
      <c r="TTU646" s="22"/>
      <c r="TTV646" s="22"/>
      <c r="TTW646" s="22"/>
      <c r="TTX646" s="22"/>
      <c r="TTY646" s="22"/>
      <c r="TTZ646" s="22"/>
      <c r="TUA646" s="22"/>
      <c r="TUB646" s="22"/>
      <c r="TUC646" s="22"/>
      <c r="TUD646" s="22"/>
      <c r="TUE646" s="22"/>
      <c r="TUF646" s="22"/>
      <c r="TUG646" s="22"/>
      <c r="TUH646" s="22"/>
      <c r="TUI646" s="22"/>
      <c r="TUJ646" s="22"/>
      <c r="TUK646" s="22"/>
      <c r="TUL646" s="22"/>
      <c r="TUM646" s="22"/>
      <c r="TUN646" s="22"/>
      <c r="TUO646" s="22"/>
      <c r="TUP646" s="22"/>
      <c r="TUQ646" s="22"/>
      <c r="TUR646" s="22"/>
      <c r="TUS646" s="22"/>
      <c r="TUT646" s="22"/>
      <c r="TUU646" s="22"/>
      <c r="TUV646" s="22"/>
      <c r="TUW646" s="22"/>
      <c r="TUX646" s="22"/>
      <c r="TUY646" s="22"/>
      <c r="TUZ646" s="22"/>
      <c r="TVA646" s="22"/>
      <c r="TVB646" s="22"/>
      <c r="TVC646" s="22"/>
      <c r="TVD646" s="22"/>
      <c r="TVE646" s="22"/>
      <c r="TVF646" s="22"/>
      <c r="TVG646" s="22"/>
      <c r="TVH646" s="22"/>
      <c r="TVI646" s="22"/>
      <c r="TVJ646" s="22"/>
      <c r="TVK646" s="22"/>
      <c r="TVL646" s="22"/>
      <c r="TVM646" s="22"/>
      <c r="TVN646" s="22"/>
      <c r="TVO646" s="22"/>
      <c r="TVP646" s="22"/>
      <c r="TVQ646" s="22"/>
      <c r="TVR646" s="22"/>
      <c r="TVS646" s="22"/>
      <c r="TVT646" s="22"/>
      <c r="TVU646" s="22"/>
      <c r="TVV646" s="22"/>
      <c r="TVW646" s="22"/>
      <c r="TVX646" s="22"/>
      <c r="TVY646" s="22"/>
      <c r="TVZ646" s="22"/>
      <c r="TWA646" s="22"/>
      <c r="TWB646" s="22"/>
      <c r="TWC646" s="22"/>
      <c r="TWD646" s="22"/>
      <c r="TWE646" s="22"/>
      <c r="TWF646" s="22"/>
      <c r="TWG646" s="22"/>
      <c r="TWH646" s="22"/>
      <c r="TWI646" s="22"/>
      <c r="TWJ646" s="22"/>
      <c r="TWK646" s="22"/>
      <c r="TWL646" s="22"/>
      <c r="TWM646" s="22"/>
      <c r="TWN646" s="22"/>
      <c r="TWO646" s="22"/>
      <c r="TWP646" s="22"/>
      <c r="TWQ646" s="22"/>
      <c r="TWR646" s="22"/>
      <c r="TWS646" s="22"/>
      <c r="TWT646" s="22"/>
      <c r="TWU646" s="22"/>
      <c r="TWV646" s="22"/>
      <c r="TWW646" s="22"/>
      <c r="TWX646" s="22"/>
      <c r="TWY646" s="22"/>
      <c r="TWZ646" s="22"/>
      <c r="TXA646" s="22"/>
      <c r="TXB646" s="22"/>
      <c r="TXC646" s="22"/>
      <c r="TXD646" s="22"/>
      <c r="TXE646" s="22"/>
      <c r="TXF646" s="22"/>
      <c r="TXG646" s="22"/>
      <c r="TXH646" s="22"/>
      <c r="TXI646" s="22"/>
      <c r="TXJ646" s="22"/>
      <c r="TXK646" s="22"/>
      <c r="TXL646" s="22"/>
      <c r="TXM646" s="22"/>
      <c r="TXN646" s="22"/>
      <c r="TXO646" s="22"/>
      <c r="TXP646" s="22"/>
      <c r="TXQ646" s="22"/>
      <c r="TXR646" s="22"/>
      <c r="TXS646" s="22"/>
      <c r="TXT646" s="22"/>
      <c r="TXU646" s="22"/>
      <c r="TXV646" s="22"/>
      <c r="TXW646" s="22"/>
      <c r="TXX646" s="22"/>
      <c r="TXY646" s="22"/>
      <c r="TXZ646" s="22"/>
      <c r="TYA646" s="22"/>
      <c r="TYB646" s="22"/>
      <c r="TYC646" s="22"/>
      <c r="TYD646" s="22"/>
      <c r="TYE646" s="22"/>
      <c r="TYF646" s="22"/>
      <c r="TYG646" s="22"/>
      <c r="TYH646" s="22"/>
      <c r="TYI646" s="22"/>
      <c r="TYJ646" s="22"/>
      <c r="TYK646" s="22"/>
      <c r="TYL646" s="22"/>
      <c r="TYM646" s="22"/>
      <c r="TYN646" s="22"/>
      <c r="TYO646" s="22"/>
      <c r="TYP646" s="22"/>
      <c r="TYQ646" s="22"/>
      <c r="TYR646" s="22"/>
      <c r="TYS646" s="22"/>
      <c r="TYT646" s="22"/>
      <c r="TYU646" s="22"/>
      <c r="TYV646" s="22"/>
      <c r="TYW646" s="22"/>
      <c r="TYX646" s="22"/>
      <c r="TYY646" s="22"/>
      <c r="TYZ646" s="22"/>
      <c r="TZA646" s="22"/>
      <c r="TZB646" s="22"/>
      <c r="TZC646" s="22"/>
      <c r="TZD646" s="22"/>
      <c r="TZE646" s="22"/>
      <c r="TZF646" s="22"/>
      <c r="TZG646" s="22"/>
      <c r="TZH646" s="22"/>
      <c r="TZI646" s="22"/>
      <c r="TZJ646" s="22"/>
      <c r="TZK646" s="22"/>
      <c r="TZL646" s="22"/>
      <c r="TZM646" s="22"/>
      <c r="TZN646" s="22"/>
      <c r="TZO646" s="22"/>
      <c r="TZP646" s="22"/>
      <c r="TZQ646" s="22"/>
      <c r="TZR646" s="22"/>
      <c r="TZS646" s="22"/>
      <c r="TZT646" s="22"/>
      <c r="TZU646" s="22"/>
      <c r="TZV646" s="22"/>
      <c r="TZW646" s="22"/>
      <c r="TZX646" s="22"/>
      <c r="TZY646" s="22"/>
      <c r="TZZ646" s="22"/>
      <c r="UAA646" s="22"/>
      <c r="UAB646" s="22"/>
      <c r="UAC646" s="22"/>
      <c r="UAD646" s="22"/>
      <c r="UAE646" s="22"/>
      <c r="UAF646" s="22"/>
      <c r="UAG646" s="22"/>
      <c r="UAH646" s="22"/>
      <c r="UAI646" s="22"/>
      <c r="UAJ646" s="22"/>
      <c r="UAK646" s="22"/>
      <c r="UAL646" s="22"/>
      <c r="UAM646" s="22"/>
      <c r="UAN646" s="22"/>
      <c r="UAO646" s="22"/>
      <c r="UAP646" s="22"/>
      <c r="UAQ646" s="22"/>
      <c r="UAR646" s="22"/>
      <c r="UAS646" s="22"/>
      <c r="UAT646" s="22"/>
      <c r="UAU646" s="22"/>
      <c r="UAV646" s="22"/>
      <c r="UAW646" s="22"/>
      <c r="UAX646" s="22"/>
      <c r="UAY646" s="22"/>
      <c r="UAZ646" s="22"/>
      <c r="UBA646" s="22"/>
      <c r="UBB646" s="22"/>
      <c r="UBC646" s="22"/>
      <c r="UBD646" s="22"/>
      <c r="UBE646" s="22"/>
      <c r="UBF646" s="22"/>
      <c r="UBG646" s="22"/>
      <c r="UBH646" s="22"/>
      <c r="UBI646" s="22"/>
      <c r="UBJ646" s="22"/>
      <c r="UBK646" s="22"/>
      <c r="UBL646" s="22"/>
      <c r="UBM646" s="22"/>
      <c r="UBN646" s="22"/>
      <c r="UBO646" s="22"/>
      <c r="UBP646" s="22"/>
      <c r="UBQ646" s="22"/>
      <c r="UBR646" s="22"/>
      <c r="UBS646" s="22"/>
      <c r="UBT646" s="22"/>
      <c r="UBU646" s="22"/>
      <c r="UBV646" s="22"/>
      <c r="UBW646" s="22"/>
      <c r="UBX646" s="22"/>
      <c r="UBY646" s="22"/>
      <c r="UBZ646" s="22"/>
      <c r="UCA646" s="22"/>
      <c r="UCB646" s="22"/>
      <c r="UCC646" s="22"/>
      <c r="UCD646" s="22"/>
      <c r="UCE646" s="22"/>
      <c r="UCF646" s="22"/>
      <c r="UCG646" s="22"/>
      <c r="UCH646" s="22"/>
      <c r="UCI646" s="22"/>
      <c r="UCJ646" s="22"/>
      <c r="UCK646" s="22"/>
      <c r="UCL646" s="22"/>
      <c r="UCM646" s="22"/>
      <c r="UCN646" s="22"/>
      <c r="UCO646" s="22"/>
      <c r="UCP646" s="22"/>
      <c r="UCQ646" s="22"/>
      <c r="UCR646" s="22"/>
      <c r="UCS646" s="22"/>
      <c r="UCT646" s="22"/>
      <c r="UCU646" s="22"/>
      <c r="UCV646" s="22"/>
      <c r="UCW646" s="22"/>
      <c r="UCX646" s="22"/>
      <c r="UCY646" s="22"/>
      <c r="UCZ646" s="22"/>
      <c r="UDA646" s="22"/>
      <c r="UDB646" s="22"/>
      <c r="UDC646" s="22"/>
      <c r="UDD646" s="22"/>
      <c r="UDE646" s="22"/>
      <c r="UDF646" s="22"/>
      <c r="UDG646" s="22"/>
      <c r="UDH646" s="22"/>
      <c r="UDI646" s="22"/>
      <c r="UDJ646" s="22"/>
      <c r="UDK646" s="22"/>
      <c r="UDL646" s="22"/>
      <c r="UDM646" s="22"/>
      <c r="UDN646" s="22"/>
      <c r="UDO646" s="22"/>
      <c r="UDP646" s="22"/>
      <c r="UDQ646" s="22"/>
      <c r="UDR646" s="22"/>
      <c r="UDS646" s="22"/>
      <c r="UDT646" s="22"/>
      <c r="UDU646" s="22"/>
      <c r="UDV646" s="22"/>
      <c r="UDW646" s="22"/>
      <c r="UDX646" s="22"/>
      <c r="UDY646" s="22"/>
      <c r="UDZ646" s="22"/>
      <c r="UEA646" s="22"/>
      <c r="UEB646" s="22"/>
      <c r="UEC646" s="22"/>
      <c r="UED646" s="22"/>
      <c r="UEE646" s="22"/>
      <c r="UEF646" s="22"/>
      <c r="UEG646" s="22"/>
      <c r="UEH646" s="22"/>
      <c r="UEI646" s="22"/>
      <c r="UEJ646" s="22"/>
      <c r="UEK646" s="22"/>
      <c r="UEL646" s="22"/>
      <c r="UEM646" s="22"/>
      <c r="UEN646" s="22"/>
      <c r="UEO646" s="22"/>
      <c r="UEP646" s="22"/>
      <c r="UEQ646" s="22"/>
      <c r="UER646" s="22"/>
      <c r="UES646" s="22"/>
      <c r="UET646" s="22"/>
      <c r="UEU646" s="22"/>
      <c r="UEV646" s="22"/>
      <c r="UEW646" s="22"/>
      <c r="UEX646" s="22"/>
      <c r="UEY646" s="22"/>
      <c r="UEZ646" s="22"/>
      <c r="UFA646" s="22"/>
      <c r="UFB646" s="22"/>
      <c r="UFC646" s="22"/>
      <c r="UFD646" s="22"/>
      <c r="UFE646" s="22"/>
      <c r="UFF646" s="22"/>
      <c r="UFG646" s="22"/>
      <c r="UFH646" s="22"/>
      <c r="UFI646" s="22"/>
      <c r="UFJ646" s="22"/>
      <c r="UFK646" s="22"/>
      <c r="UFL646" s="22"/>
      <c r="UFM646" s="22"/>
      <c r="UFN646" s="22"/>
      <c r="UFO646" s="22"/>
      <c r="UFP646" s="22"/>
      <c r="UFQ646" s="22"/>
      <c r="UFR646" s="22"/>
      <c r="UFS646" s="22"/>
      <c r="UFT646" s="22"/>
      <c r="UFU646" s="22"/>
      <c r="UFV646" s="22"/>
      <c r="UFW646" s="22"/>
      <c r="UFX646" s="22"/>
      <c r="UFY646" s="22"/>
      <c r="UFZ646" s="22"/>
      <c r="UGA646" s="22"/>
      <c r="UGB646" s="22"/>
      <c r="UGC646" s="22"/>
      <c r="UGD646" s="22"/>
      <c r="UGE646" s="22"/>
      <c r="UGF646" s="22"/>
      <c r="UGG646" s="22"/>
      <c r="UGH646" s="22"/>
      <c r="UGI646" s="22"/>
      <c r="UGJ646" s="22"/>
      <c r="UGK646" s="22"/>
      <c r="UGL646" s="22"/>
      <c r="UGM646" s="22"/>
      <c r="UGN646" s="22"/>
      <c r="UGO646" s="22"/>
      <c r="UGP646" s="22"/>
      <c r="UGQ646" s="22"/>
      <c r="UGR646" s="22"/>
      <c r="UGS646" s="22"/>
      <c r="UGT646" s="22"/>
      <c r="UGU646" s="22"/>
      <c r="UGV646" s="22"/>
      <c r="UGW646" s="22"/>
      <c r="UGX646" s="22"/>
      <c r="UGY646" s="22"/>
      <c r="UGZ646" s="22"/>
      <c r="UHA646" s="22"/>
      <c r="UHB646" s="22"/>
      <c r="UHC646" s="22"/>
      <c r="UHD646" s="22"/>
      <c r="UHE646" s="22"/>
      <c r="UHF646" s="22"/>
      <c r="UHG646" s="22"/>
      <c r="UHH646" s="22"/>
      <c r="UHI646" s="22"/>
      <c r="UHJ646" s="22"/>
      <c r="UHK646" s="22"/>
      <c r="UHL646" s="22"/>
      <c r="UHM646" s="22"/>
      <c r="UHN646" s="22"/>
      <c r="UHO646" s="22"/>
      <c r="UHP646" s="22"/>
      <c r="UHQ646" s="22"/>
      <c r="UHR646" s="22"/>
      <c r="UHS646" s="22"/>
      <c r="UHT646" s="22"/>
      <c r="UHU646" s="22"/>
      <c r="UHV646" s="22"/>
      <c r="UHW646" s="22"/>
      <c r="UHX646" s="22"/>
      <c r="UHY646" s="22"/>
      <c r="UHZ646" s="22"/>
      <c r="UIA646" s="22"/>
      <c r="UIB646" s="22"/>
      <c r="UIC646" s="22"/>
      <c r="UID646" s="22"/>
      <c r="UIE646" s="22"/>
      <c r="UIF646" s="22"/>
      <c r="UIG646" s="22"/>
      <c r="UIH646" s="22"/>
      <c r="UII646" s="22"/>
      <c r="UIJ646" s="22"/>
      <c r="UIK646" s="22"/>
      <c r="UIL646" s="22"/>
      <c r="UIM646" s="22"/>
      <c r="UIN646" s="22"/>
      <c r="UIO646" s="22"/>
      <c r="UIP646" s="22"/>
      <c r="UIQ646" s="22"/>
      <c r="UIR646" s="22"/>
      <c r="UIS646" s="22"/>
      <c r="UIT646" s="22"/>
      <c r="UIU646" s="22"/>
      <c r="UIV646" s="22"/>
      <c r="UIW646" s="22"/>
      <c r="UIX646" s="22"/>
      <c r="UIY646" s="22"/>
      <c r="UIZ646" s="22"/>
      <c r="UJA646" s="22"/>
      <c r="UJB646" s="22"/>
      <c r="UJC646" s="22"/>
      <c r="UJD646" s="22"/>
      <c r="UJE646" s="22"/>
      <c r="UJF646" s="22"/>
      <c r="UJG646" s="22"/>
      <c r="UJH646" s="22"/>
      <c r="UJI646" s="22"/>
      <c r="UJJ646" s="22"/>
      <c r="UJK646" s="22"/>
      <c r="UJL646" s="22"/>
      <c r="UJM646" s="22"/>
      <c r="UJN646" s="22"/>
      <c r="UJO646" s="22"/>
      <c r="UJP646" s="22"/>
      <c r="UJQ646" s="22"/>
      <c r="UJR646" s="22"/>
      <c r="UJS646" s="22"/>
      <c r="UJT646" s="22"/>
      <c r="UJU646" s="22"/>
      <c r="UJV646" s="22"/>
      <c r="UJW646" s="22"/>
      <c r="UJX646" s="22"/>
      <c r="UJY646" s="22"/>
      <c r="UJZ646" s="22"/>
      <c r="UKA646" s="22"/>
      <c r="UKB646" s="22"/>
      <c r="UKC646" s="22"/>
      <c r="UKD646" s="22"/>
      <c r="UKE646" s="22"/>
      <c r="UKF646" s="22"/>
      <c r="UKG646" s="22"/>
      <c r="UKH646" s="22"/>
      <c r="UKI646" s="22"/>
      <c r="UKJ646" s="22"/>
      <c r="UKK646" s="22"/>
      <c r="UKL646" s="22"/>
      <c r="UKM646" s="22"/>
      <c r="UKN646" s="22"/>
      <c r="UKO646" s="22"/>
      <c r="UKP646" s="22"/>
      <c r="UKQ646" s="22"/>
      <c r="UKR646" s="22"/>
      <c r="UKS646" s="22"/>
      <c r="UKT646" s="22"/>
      <c r="UKU646" s="22"/>
      <c r="UKV646" s="22"/>
      <c r="UKW646" s="22"/>
      <c r="UKX646" s="22"/>
      <c r="UKY646" s="22"/>
      <c r="UKZ646" s="22"/>
      <c r="ULA646" s="22"/>
      <c r="ULB646" s="22"/>
      <c r="ULC646" s="22"/>
      <c r="ULD646" s="22"/>
      <c r="ULE646" s="22"/>
      <c r="ULF646" s="22"/>
      <c r="ULG646" s="22"/>
      <c r="ULH646" s="22"/>
      <c r="ULI646" s="22"/>
      <c r="ULJ646" s="22"/>
      <c r="ULK646" s="22"/>
      <c r="ULL646" s="22"/>
      <c r="ULM646" s="22"/>
      <c r="ULN646" s="22"/>
      <c r="ULO646" s="22"/>
      <c r="ULP646" s="22"/>
      <c r="ULQ646" s="22"/>
      <c r="ULR646" s="22"/>
      <c r="ULS646" s="22"/>
      <c r="ULT646" s="22"/>
      <c r="ULU646" s="22"/>
      <c r="ULV646" s="22"/>
      <c r="ULW646" s="22"/>
      <c r="ULX646" s="22"/>
      <c r="ULY646" s="22"/>
      <c r="ULZ646" s="22"/>
      <c r="UMA646" s="22"/>
      <c r="UMB646" s="22"/>
      <c r="UMC646" s="22"/>
      <c r="UMD646" s="22"/>
      <c r="UME646" s="22"/>
      <c r="UMF646" s="22"/>
      <c r="UMG646" s="22"/>
      <c r="UMH646" s="22"/>
      <c r="UMI646" s="22"/>
      <c r="UMJ646" s="22"/>
      <c r="UMK646" s="22"/>
      <c r="UML646" s="22"/>
      <c r="UMM646" s="22"/>
      <c r="UMN646" s="22"/>
      <c r="UMO646" s="22"/>
      <c r="UMP646" s="22"/>
      <c r="UMQ646" s="22"/>
      <c r="UMR646" s="22"/>
      <c r="UMS646" s="22"/>
      <c r="UMT646" s="22"/>
      <c r="UMU646" s="22"/>
      <c r="UMV646" s="22"/>
      <c r="UMW646" s="22"/>
      <c r="UMX646" s="22"/>
      <c r="UMY646" s="22"/>
      <c r="UMZ646" s="22"/>
      <c r="UNA646" s="22"/>
      <c r="UNB646" s="22"/>
      <c r="UNC646" s="22"/>
      <c r="UND646" s="22"/>
      <c r="UNE646" s="22"/>
      <c r="UNF646" s="22"/>
      <c r="UNG646" s="22"/>
      <c r="UNH646" s="22"/>
      <c r="UNI646" s="22"/>
      <c r="UNJ646" s="22"/>
      <c r="UNK646" s="22"/>
      <c r="UNL646" s="22"/>
      <c r="UNM646" s="22"/>
      <c r="UNN646" s="22"/>
      <c r="UNO646" s="22"/>
      <c r="UNP646" s="22"/>
      <c r="UNQ646" s="22"/>
      <c r="UNR646" s="22"/>
      <c r="UNS646" s="22"/>
      <c r="UNT646" s="22"/>
      <c r="UNU646" s="22"/>
      <c r="UNV646" s="22"/>
      <c r="UNW646" s="22"/>
      <c r="UNX646" s="22"/>
      <c r="UNY646" s="22"/>
      <c r="UNZ646" s="22"/>
      <c r="UOA646" s="22"/>
      <c r="UOB646" s="22"/>
      <c r="UOC646" s="22"/>
      <c r="UOD646" s="22"/>
      <c r="UOE646" s="22"/>
      <c r="UOF646" s="22"/>
      <c r="UOG646" s="22"/>
      <c r="UOH646" s="22"/>
      <c r="UOI646" s="22"/>
      <c r="UOJ646" s="22"/>
      <c r="UOK646" s="22"/>
      <c r="UOL646" s="22"/>
      <c r="UOM646" s="22"/>
      <c r="UON646" s="22"/>
      <c r="UOO646" s="22"/>
      <c r="UOP646" s="22"/>
      <c r="UOQ646" s="22"/>
      <c r="UOR646" s="22"/>
      <c r="UOS646" s="22"/>
      <c r="UOT646" s="22"/>
      <c r="UOU646" s="22"/>
      <c r="UOV646" s="22"/>
      <c r="UOW646" s="22"/>
      <c r="UOX646" s="22"/>
      <c r="UOY646" s="22"/>
      <c r="UOZ646" s="22"/>
      <c r="UPA646" s="22"/>
      <c r="UPB646" s="22"/>
      <c r="UPC646" s="22"/>
      <c r="UPD646" s="22"/>
      <c r="UPE646" s="22"/>
      <c r="UPF646" s="22"/>
      <c r="UPG646" s="22"/>
      <c r="UPH646" s="22"/>
      <c r="UPI646" s="22"/>
      <c r="UPJ646" s="22"/>
      <c r="UPK646" s="22"/>
      <c r="UPL646" s="22"/>
      <c r="UPM646" s="22"/>
      <c r="UPN646" s="22"/>
      <c r="UPO646" s="22"/>
      <c r="UPP646" s="22"/>
      <c r="UPQ646" s="22"/>
      <c r="UPR646" s="22"/>
      <c r="UPS646" s="22"/>
      <c r="UPT646" s="22"/>
      <c r="UPU646" s="22"/>
      <c r="UPV646" s="22"/>
      <c r="UPW646" s="22"/>
      <c r="UPX646" s="22"/>
      <c r="UPY646" s="22"/>
      <c r="UPZ646" s="22"/>
      <c r="UQA646" s="22"/>
      <c r="UQB646" s="22"/>
      <c r="UQC646" s="22"/>
      <c r="UQD646" s="22"/>
      <c r="UQE646" s="22"/>
      <c r="UQF646" s="22"/>
      <c r="UQG646" s="22"/>
      <c r="UQH646" s="22"/>
      <c r="UQI646" s="22"/>
      <c r="UQJ646" s="22"/>
      <c r="UQK646" s="22"/>
      <c r="UQL646" s="22"/>
      <c r="UQM646" s="22"/>
      <c r="UQN646" s="22"/>
      <c r="UQO646" s="22"/>
      <c r="UQP646" s="22"/>
      <c r="UQQ646" s="22"/>
      <c r="UQR646" s="22"/>
      <c r="UQS646" s="22"/>
      <c r="UQT646" s="22"/>
      <c r="UQU646" s="22"/>
      <c r="UQV646" s="22"/>
      <c r="UQW646" s="22"/>
      <c r="UQX646" s="22"/>
      <c r="UQY646" s="22"/>
      <c r="UQZ646" s="22"/>
      <c r="URA646" s="22"/>
      <c r="URB646" s="22"/>
      <c r="URC646" s="22"/>
      <c r="URD646" s="22"/>
      <c r="URE646" s="22"/>
      <c r="URF646" s="22"/>
      <c r="URG646" s="22"/>
      <c r="URH646" s="22"/>
      <c r="URI646" s="22"/>
      <c r="URJ646" s="22"/>
      <c r="URK646" s="22"/>
      <c r="URL646" s="22"/>
      <c r="URM646" s="22"/>
      <c r="URN646" s="22"/>
      <c r="URO646" s="22"/>
      <c r="URP646" s="22"/>
      <c r="URQ646" s="22"/>
      <c r="URR646" s="22"/>
      <c r="URS646" s="22"/>
      <c r="URT646" s="22"/>
      <c r="URU646" s="22"/>
      <c r="URV646" s="22"/>
      <c r="URW646" s="22"/>
      <c r="URX646" s="22"/>
      <c r="URY646" s="22"/>
      <c r="URZ646" s="22"/>
      <c r="USA646" s="22"/>
      <c r="USB646" s="22"/>
      <c r="USC646" s="22"/>
      <c r="USD646" s="22"/>
      <c r="USE646" s="22"/>
      <c r="USF646" s="22"/>
      <c r="USG646" s="22"/>
      <c r="USH646" s="22"/>
      <c r="USI646" s="22"/>
      <c r="USJ646" s="22"/>
      <c r="USK646" s="22"/>
      <c r="USL646" s="22"/>
      <c r="USM646" s="22"/>
      <c r="USN646" s="22"/>
      <c r="USO646" s="22"/>
      <c r="USP646" s="22"/>
      <c r="USQ646" s="22"/>
      <c r="USR646" s="22"/>
      <c r="USS646" s="22"/>
      <c r="UST646" s="22"/>
      <c r="USU646" s="22"/>
      <c r="USV646" s="22"/>
      <c r="USW646" s="22"/>
      <c r="USX646" s="22"/>
      <c r="USY646" s="22"/>
      <c r="USZ646" s="22"/>
      <c r="UTA646" s="22"/>
      <c r="UTB646" s="22"/>
      <c r="UTC646" s="22"/>
      <c r="UTD646" s="22"/>
      <c r="UTE646" s="22"/>
      <c r="UTF646" s="22"/>
      <c r="UTG646" s="22"/>
      <c r="UTH646" s="22"/>
      <c r="UTI646" s="22"/>
      <c r="UTJ646" s="22"/>
      <c r="UTK646" s="22"/>
      <c r="UTL646" s="22"/>
      <c r="UTM646" s="22"/>
      <c r="UTN646" s="22"/>
      <c r="UTO646" s="22"/>
      <c r="UTP646" s="22"/>
      <c r="UTQ646" s="22"/>
      <c r="UTR646" s="22"/>
      <c r="UTS646" s="22"/>
      <c r="UTT646" s="22"/>
      <c r="UTU646" s="22"/>
      <c r="UTV646" s="22"/>
      <c r="UTW646" s="22"/>
      <c r="UTX646" s="22"/>
      <c r="UTY646" s="22"/>
      <c r="UTZ646" s="22"/>
      <c r="UUA646" s="22"/>
      <c r="UUB646" s="22"/>
      <c r="UUC646" s="22"/>
      <c r="UUD646" s="22"/>
      <c r="UUE646" s="22"/>
      <c r="UUF646" s="22"/>
      <c r="UUG646" s="22"/>
      <c r="UUH646" s="22"/>
      <c r="UUI646" s="22"/>
      <c r="UUJ646" s="22"/>
      <c r="UUK646" s="22"/>
      <c r="UUL646" s="22"/>
      <c r="UUM646" s="22"/>
      <c r="UUN646" s="22"/>
      <c r="UUO646" s="22"/>
      <c r="UUP646" s="22"/>
      <c r="UUQ646" s="22"/>
      <c r="UUR646" s="22"/>
      <c r="UUS646" s="22"/>
      <c r="UUT646" s="22"/>
      <c r="UUU646" s="22"/>
      <c r="UUV646" s="22"/>
      <c r="UUW646" s="22"/>
      <c r="UUX646" s="22"/>
      <c r="UUY646" s="22"/>
      <c r="UUZ646" s="22"/>
      <c r="UVA646" s="22"/>
      <c r="UVB646" s="22"/>
      <c r="UVC646" s="22"/>
      <c r="UVD646" s="22"/>
      <c r="UVE646" s="22"/>
      <c r="UVF646" s="22"/>
      <c r="UVG646" s="22"/>
      <c r="UVH646" s="22"/>
      <c r="UVI646" s="22"/>
      <c r="UVJ646" s="22"/>
      <c r="UVK646" s="22"/>
      <c r="UVL646" s="22"/>
      <c r="UVM646" s="22"/>
      <c r="UVN646" s="22"/>
      <c r="UVO646" s="22"/>
      <c r="UVP646" s="22"/>
      <c r="UVQ646" s="22"/>
      <c r="UVR646" s="22"/>
      <c r="UVS646" s="22"/>
      <c r="UVT646" s="22"/>
      <c r="UVU646" s="22"/>
      <c r="UVV646" s="22"/>
      <c r="UVW646" s="22"/>
      <c r="UVX646" s="22"/>
      <c r="UVY646" s="22"/>
      <c r="UVZ646" s="22"/>
      <c r="UWA646" s="22"/>
      <c r="UWB646" s="22"/>
      <c r="UWC646" s="22"/>
      <c r="UWD646" s="22"/>
      <c r="UWE646" s="22"/>
      <c r="UWF646" s="22"/>
      <c r="UWG646" s="22"/>
      <c r="UWH646" s="22"/>
      <c r="UWI646" s="22"/>
      <c r="UWJ646" s="22"/>
      <c r="UWK646" s="22"/>
      <c r="UWL646" s="22"/>
      <c r="UWM646" s="22"/>
      <c r="UWN646" s="22"/>
      <c r="UWO646" s="22"/>
      <c r="UWP646" s="22"/>
      <c r="UWQ646" s="22"/>
      <c r="UWR646" s="22"/>
      <c r="UWS646" s="22"/>
      <c r="UWT646" s="22"/>
      <c r="UWU646" s="22"/>
      <c r="UWV646" s="22"/>
      <c r="UWW646" s="22"/>
      <c r="UWX646" s="22"/>
      <c r="UWY646" s="22"/>
      <c r="UWZ646" s="22"/>
      <c r="UXA646" s="22"/>
      <c r="UXB646" s="22"/>
      <c r="UXC646" s="22"/>
      <c r="UXD646" s="22"/>
      <c r="UXE646" s="22"/>
      <c r="UXF646" s="22"/>
      <c r="UXG646" s="22"/>
      <c r="UXH646" s="22"/>
      <c r="UXI646" s="22"/>
      <c r="UXJ646" s="22"/>
      <c r="UXK646" s="22"/>
      <c r="UXL646" s="22"/>
      <c r="UXM646" s="22"/>
      <c r="UXN646" s="22"/>
      <c r="UXO646" s="22"/>
      <c r="UXP646" s="22"/>
      <c r="UXQ646" s="22"/>
      <c r="UXR646" s="22"/>
      <c r="UXS646" s="22"/>
      <c r="UXT646" s="22"/>
      <c r="UXU646" s="22"/>
      <c r="UXV646" s="22"/>
      <c r="UXW646" s="22"/>
      <c r="UXX646" s="22"/>
      <c r="UXY646" s="22"/>
      <c r="UXZ646" s="22"/>
      <c r="UYA646" s="22"/>
      <c r="UYB646" s="22"/>
      <c r="UYC646" s="22"/>
      <c r="UYD646" s="22"/>
      <c r="UYE646" s="22"/>
      <c r="UYF646" s="22"/>
      <c r="UYG646" s="22"/>
      <c r="UYH646" s="22"/>
      <c r="UYI646" s="22"/>
      <c r="UYJ646" s="22"/>
      <c r="UYK646" s="22"/>
      <c r="UYL646" s="22"/>
      <c r="UYM646" s="22"/>
      <c r="UYN646" s="22"/>
      <c r="UYO646" s="22"/>
      <c r="UYP646" s="22"/>
      <c r="UYQ646" s="22"/>
      <c r="UYR646" s="22"/>
      <c r="UYS646" s="22"/>
      <c r="UYT646" s="22"/>
      <c r="UYU646" s="22"/>
      <c r="UYV646" s="22"/>
      <c r="UYW646" s="22"/>
      <c r="UYX646" s="22"/>
      <c r="UYY646" s="22"/>
      <c r="UYZ646" s="22"/>
      <c r="UZA646" s="22"/>
      <c r="UZB646" s="22"/>
      <c r="UZC646" s="22"/>
      <c r="UZD646" s="22"/>
      <c r="UZE646" s="22"/>
      <c r="UZF646" s="22"/>
      <c r="UZG646" s="22"/>
      <c r="UZH646" s="22"/>
      <c r="UZI646" s="22"/>
      <c r="UZJ646" s="22"/>
      <c r="UZK646" s="22"/>
      <c r="UZL646" s="22"/>
      <c r="UZM646" s="22"/>
      <c r="UZN646" s="22"/>
      <c r="UZO646" s="22"/>
      <c r="UZP646" s="22"/>
      <c r="UZQ646" s="22"/>
      <c r="UZR646" s="22"/>
      <c r="UZS646" s="22"/>
      <c r="UZT646" s="22"/>
      <c r="UZU646" s="22"/>
      <c r="UZV646" s="22"/>
      <c r="UZW646" s="22"/>
      <c r="UZX646" s="22"/>
      <c r="UZY646" s="22"/>
      <c r="UZZ646" s="22"/>
      <c r="VAA646" s="22"/>
      <c r="VAB646" s="22"/>
      <c r="VAC646" s="22"/>
      <c r="VAD646" s="22"/>
      <c r="VAE646" s="22"/>
      <c r="VAF646" s="22"/>
      <c r="VAG646" s="22"/>
      <c r="VAH646" s="22"/>
      <c r="VAI646" s="22"/>
      <c r="VAJ646" s="22"/>
      <c r="VAK646" s="22"/>
      <c r="VAL646" s="22"/>
      <c r="VAM646" s="22"/>
      <c r="VAN646" s="22"/>
      <c r="VAO646" s="22"/>
      <c r="VAP646" s="22"/>
      <c r="VAQ646" s="22"/>
      <c r="VAR646" s="22"/>
      <c r="VAS646" s="22"/>
      <c r="VAT646" s="22"/>
      <c r="VAU646" s="22"/>
      <c r="VAV646" s="22"/>
      <c r="VAW646" s="22"/>
      <c r="VAX646" s="22"/>
      <c r="VAY646" s="22"/>
      <c r="VAZ646" s="22"/>
      <c r="VBA646" s="22"/>
      <c r="VBB646" s="22"/>
      <c r="VBC646" s="22"/>
      <c r="VBD646" s="22"/>
      <c r="VBE646" s="22"/>
      <c r="VBF646" s="22"/>
      <c r="VBG646" s="22"/>
      <c r="VBH646" s="22"/>
      <c r="VBI646" s="22"/>
      <c r="VBJ646" s="22"/>
      <c r="VBK646" s="22"/>
      <c r="VBL646" s="22"/>
      <c r="VBM646" s="22"/>
      <c r="VBN646" s="22"/>
      <c r="VBO646" s="22"/>
      <c r="VBP646" s="22"/>
      <c r="VBQ646" s="22"/>
      <c r="VBR646" s="22"/>
      <c r="VBS646" s="22"/>
      <c r="VBT646" s="22"/>
      <c r="VBU646" s="22"/>
      <c r="VBV646" s="22"/>
      <c r="VBW646" s="22"/>
      <c r="VBX646" s="22"/>
      <c r="VBY646" s="22"/>
      <c r="VBZ646" s="22"/>
      <c r="VCA646" s="22"/>
      <c r="VCB646" s="22"/>
      <c r="VCC646" s="22"/>
      <c r="VCD646" s="22"/>
      <c r="VCE646" s="22"/>
      <c r="VCF646" s="22"/>
      <c r="VCG646" s="22"/>
      <c r="VCH646" s="22"/>
      <c r="VCI646" s="22"/>
      <c r="VCJ646" s="22"/>
      <c r="VCK646" s="22"/>
      <c r="VCL646" s="22"/>
      <c r="VCM646" s="22"/>
      <c r="VCN646" s="22"/>
      <c r="VCO646" s="22"/>
      <c r="VCP646" s="22"/>
      <c r="VCQ646" s="22"/>
      <c r="VCR646" s="22"/>
      <c r="VCS646" s="22"/>
      <c r="VCT646" s="22"/>
      <c r="VCU646" s="22"/>
      <c r="VCV646" s="22"/>
      <c r="VCW646" s="22"/>
      <c r="VCX646" s="22"/>
      <c r="VCY646" s="22"/>
      <c r="VCZ646" s="22"/>
      <c r="VDA646" s="22"/>
      <c r="VDB646" s="22"/>
      <c r="VDC646" s="22"/>
      <c r="VDD646" s="22"/>
      <c r="VDE646" s="22"/>
      <c r="VDF646" s="22"/>
      <c r="VDG646" s="22"/>
      <c r="VDH646" s="22"/>
      <c r="VDI646" s="22"/>
      <c r="VDJ646" s="22"/>
      <c r="VDK646" s="22"/>
      <c r="VDL646" s="22"/>
      <c r="VDM646" s="22"/>
      <c r="VDN646" s="22"/>
      <c r="VDO646" s="22"/>
      <c r="VDP646" s="22"/>
      <c r="VDQ646" s="22"/>
      <c r="VDR646" s="22"/>
      <c r="VDS646" s="22"/>
      <c r="VDT646" s="22"/>
      <c r="VDU646" s="22"/>
      <c r="VDV646" s="22"/>
      <c r="VDW646" s="22"/>
      <c r="VDX646" s="22"/>
      <c r="VDY646" s="22"/>
      <c r="VDZ646" s="22"/>
      <c r="VEA646" s="22"/>
      <c r="VEB646" s="22"/>
      <c r="VEC646" s="22"/>
      <c r="VED646" s="22"/>
      <c r="VEE646" s="22"/>
      <c r="VEF646" s="22"/>
      <c r="VEG646" s="22"/>
      <c r="VEH646" s="22"/>
      <c r="VEI646" s="22"/>
      <c r="VEJ646" s="22"/>
      <c r="VEK646" s="22"/>
      <c r="VEL646" s="22"/>
      <c r="VEM646" s="22"/>
      <c r="VEN646" s="22"/>
      <c r="VEO646" s="22"/>
      <c r="VEP646" s="22"/>
      <c r="VEQ646" s="22"/>
      <c r="VER646" s="22"/>
      <c r="VES646" s="22"/>
      <c r="VET646" s="22"/>
      <c r="VEU646" s="22"/>
      <c r="VEV646" s="22"/>
      <c r="VEW646" s="22"/>
      <c r="VEX646" s="22"/>
      <c r="VEY646" s="22"/>
      <c r="VEZ646" s="22"/>
      <c r="VFA646" s="22"/>
      <c r="VFB646" s="22"/>
      <c r="VFC646" s="22"/>
      <c r="VFD646" s="22"/>
      <c r="VFE646" s="22"/>
      <c r="VFF646" s="22"/>
      <c r="VFG646" s="22"/>
      <c r="VFH646" s="22"/>
      <c r="VFI646" s="22"/>
      <c r="VFJ646" s="22"/>
      <c r="VFK646" s="22"/>
      <c r="VFL646" s="22"/>
      <c r="VFM646" s="22"/>
      <c r="VFN646" s="22"/>
      <c r="VFO646" s="22"/>
      <c r="VFP646" s="22"/>
      <c r="VFQ646" s="22"/>
      <c r="VFR646" s="22"/>
      <c r="VFS646" s="22"/>
      <c r="VFT646" s="22"/>
      <c r="VFU646" s="22"/>
      <c r="VFV646" s="22"/>
      <c r="VFW646" s="22"/>
      <c r="VFX646" s="22"/>
      <c r="VFY646" s="22"/>
      <c r="VFZ646" s="22"/>
      <c r="VGA646" s="22"/>
      <c r="VGB646" s="22"/>
      <c r="VGC646" s="22"/>
      <c r="VGD646" s="22"/>
      <c r="VGE646" s="22"/>
      <c r="VGF646" s="22"/>
      <c r="VGG646" s="22"/>
      <c r="VGH646" s="22"/>
      <c r="VGI646" s="22"/>
      <c r="VGJ646" s="22"/>
      <c r="VGK646" s="22"/>
      <c r="VGL646" s="22"/>
      <c r="VGM646" s="22"/>
      <c r="VGN646" s="22"/>
      <c r="VGO646" s="22"/>
      <c r="VGP646" s="22"/>
      <c r="VGQ646" s="22"/>
      <c r="VGR646" s="22"/>
      <c r="VGS646" s="22"/>
      <c r="VGT646" s="22"/>
      <c r="VGU646" s="22"/>
      <c r="VGV646" s="22"/>
      <c r="VGW646" s="22"/>
      <c r="VGX646" s="22"/>
      <c r="VGY646" s="22"/>
      <c r="VGZ646" s="22"/>
      <c r="VHA646" s="22"/>
      <c r="VHB646" s="22"/>
      <c r="VHC646" s="22"/>
      <c r="VHD646" s="22"/>
      <c r="VHE646" s="22"/>
      <c r="VHF646" s="22"/>
      <c r="VHG646" s="22"/>
      <c r="VHH646" s="22"/>
      <c r="VHI646" s="22"/>
      <c r="VHJ646" s="22"/>
      <c r="VHK646" s="22"/>
      <c r="VHL646" s="22"/>
      <c r="VHM646" s="22"/>
      <c r="VHN646" s="22"/>
      <c r="VHO646" s="22"/>
      <c r="VHP646" s="22"/>
      <c r="VHQ646" s="22"/>
      <c r="VHR646" s="22"/>
      <c r="VHS646" s="22"/>
      <c r="VHT646" s="22"/>
      <c r="VHU646" s="22"/>
      <c r="VHV646" s="22"/>
      <c r="VHW646" s="22"/>
      <c r="VHX646" s="22"/>
      <c r="VHY646" s="22"/>
      <c r="VHZ646" s="22"/>
      <c r="VIA646" s="22"/>
      <c r="VIB646" s="22"/>
      <c r="VIC646" s="22"/>
      <c r="VID646" s="22"/>
      <c r="VIE646" s="22"/>
      <c r="VIF646" s="22"/>
      <c r="VIG646" s="22"/>
      <c r="VIH646" s="22"/>
      <c r="VII646" s="22"/>
      <c r="VIJ646" s="22"/>
      <c r="VIK646" s="22"/>
      <c r="VIL646" s="22"/>
      <c r="VIM646" s="22"/>
      <c r="VIN646" s="22"/>
      <c r="VIO646" s="22"/>
      <c r="VIP646" s="22"/>
      <c r="VIQ646" s="22"/>
      <c r="VIR646" s="22"/>
      <c r="VIS646" s="22"/>
      <c r="VIT646" s="22"/>
      <c r="VIU646" s="22"/>
      <c r="VIV646" s="22"/>
      <c r="VIW646" s="22"/>
      <c r="VIX646" s="22"/>
      <c r="VIY646" s="22"/>
      <c r="VIZ646" s="22"/>
      <c r="VJA646" s="22"/>
      <c r="VJB646" s="22"/>
      <c r="VJC646" s="22"/>
      <c r="VJD646" s="22"/>
      <c r="VJE646" s="22"/>
      <c r="VJF646" s="22"/>
      <c r="VJG646" s="22"/>
      <c r="VJH646" s="22"/>
      <c r="VJI646" s="22"/>
      <c r="VJJ646" s="22"/>
      <c r="VJK646" s="22"/>
      <c r="VJL646" s="22"/>
      <c r="VJM646" s="22"/>
      <c r="VJN646" s="22"/>
      <c r="VJO646" s="22"/>
      <c r="VJP646" s="22"/>
      <c r="VJQ646" s="22"/>
      <c r="VJR646" s="22"/>
      <c r="VJS646" s="22"/>
      <c r="VJT646" s="22"/>
      <c r="VJU646" s="22"/>
      <c r="VJV646" s="22"/>
      <c r="VJW646" s="22"/>
      <c r="VJX646" s="22"/>
      <c r="VJY646" s="22"/>
      <c r="VJZ646" s="22"/>
      <c r="VKA646" s="22"/>
      <c r="VKB646" s="22"/>
      <c r="VKC646" s="22"/>
      <c r="VKD646" s="22"/>
      <c r="VKE646" s="22"/>
      <c r="VKF646" s="22"/>
      <c r="VKG646" s="22"/>
      <c r="VKH646" s="22"/>
      <c r="VKI646" s="22"/>
      <c r="VKJ646" s="22"/>
      <c r="VKK646" s="22"/>
      <c r="VKL646" s="22"/>
      <c r="VKM646" s="22"/>
      <c r="VKN646" s="22"/>
      <c r="VKO646" s="22"/>
      <c r="VKP646" s="22"/>
      <c r="VKQ646" s="22"/>
      <c r="VKR646" s="22"/>
      <c r="VKS646" s="22"/>
      <c r="VKT646" s="22"/>
      <c r="VKU646" s="22"/>
      <c r="VKV646" s="22"/>
      <c r="VKW646" s="22"/>
      <c r="VKX646" s="22"/>
      <c r="VKY646" s="22"/>
      <c r="VKZ646" s="22"/>
      <c r="VLA646" s="22"/>
      <c r="VLB646" s="22"/>
      <c r="VLC646" s="22"/>
      <c r="VLD646" s="22"/>
      <c r="VLE646" s="22"/>
      <c r="VLF646" s="22"/>
      <c r="VLG646" s="22"/>
      <c r="VLH646" s="22"/>
      <c r="VLI646" s="22"/>
      <c r="VLJ646" s="22"/>
      <c r="VLK646" s="22"/>
      <c r="VLL646" s="22"/>
      <c r="VLM646" s="22"/>
      <c r="VLN646" s="22"/>
      <c r="VLO646" s="22"/>
      <c r="VLP646" s="22"/>
      <c r="VLQ646" s="22"/>
      <c r="VLR646" s="22"/>
      <c r="VLS646" s="22"/>
      <c r="VLT646" s="22"/>
      <c r="VLU646" s="22"/>
      <c r="VLV646" s="22"/>
      <c r="VLW646" s="22"/>
      <c r="VLX646" s="22"/>
      <c r="VLY646" s="22"/>
      <c r="VLZ646" s="22"/>
      <c r="VMA646" s="22"/>
      <c r="VMB646" s="22"/>
      <c r="VMC646" s="22"/>
      <c r="VMD646" s="22"/>
      <c r="VME646" s="22"/>
      <c r="VMF646" s="22"/>
      <c r="VMG646" s="22"/>
      <c r="VMH646" s="22"/>
      <c r="VMI646" s="22"/>
      <c r="VMJ646" s="22"/>
      <c r="VMK646" s="22"/>
      <c r="VML646" s="22"/>
      <c r="VMM646" s="22"/>
      <c r="VMN646" s="22"/>
      <c r="VMO646" s="22"/>
      <c r="VMP646" s="22"/>
      <c r="VMQ646" s="22"/>
      <c r="VMR646" s="22"/>
      <c r="VMS646" s="22"/>
      <c r="VMT646" s="22"/>
      <c r="VMU646" s="22"/>
      <c r="VMV646" s="22"/>
      <c r="VMW646" s="22"/>
      <c r="VMX646" s="22"/>
      <c r="VMY646" s="22"/>
      <c r="VMZ646" s="22"/>
      <c r="VNA646" s="22"/>
      <c r="VNB646" s="22"/>
      <c r="VNC646" s="22"/>
      <c r="VND646" s="22"/>
      <c r="VNE646" s="22"/>
      <c r="VNF646" s="22"/>
      <c r="VNG646" s="22"/>
      <c r="VNH646" s="22"/>
      <c r="VNI646" s="22"/>
      <c r="VNJ646" s="22"/>
      <c r="VNK646" s="22"/>
      <c r="VNL646" s="22"/>
      <c r="VNM646" s="22"/>
      <c r="VNN646" s="22"/>
      <c r="VNO646" s="22"/>
      <c r="VNP646" s="22"/>
      <c r="VNQ646" s="22"/>
      <c r="VNR646" s="22"/>
      <c r="VNS646" s="22"/>
      <c r="VNT646" s="22"/>
      <c r="VNU646" s="22"/>
      <c r="VNV646" s="22"/>
      <c r="VNW646" s="22"/>
      <c r="VNX646" s="22"/>
      <c r="VNY646" s="22"/>
      <c r="VNZ646" s="22"/>
      <c r="VOA646" s="22"/>
      <c r="VOB646" s="22"/>
      <c r="VOC646" s="22"/>
      <c r="VOD646" s="22"/>
      <c r="VOE646" s="22"/>
      <c r="VOF646" s="22"/>
      <c r="VOG646" s="22"/>
      <c r="VOH646" s="22"/>
      <c r="VOI646" s="22"/>
      <c r="VOJ646" s="22"/>
      <c r="VOK646" s="22"/>
      <c r="VOL646" s="22"/>
      <c r="VOM646" s="22"/>
      <c r="VON646" s="22"/>
      <c r="VOO646" s="22"/>
      <c r="VOP646" s="22"/>
      <c r="VOQ646" s="22"/>
      <c r="VOR646" s="22"/>
      <c r="VOS646" s="22"/>
      <c r="VOT646" s="22"/>
      <c r="VOU646" s="22"/>
      <c r="VOV646" s="22"/>
      <c r="VOW646" s="22"/>
      <c r="VOX646" s="22"/>
      <c r="VOY646" s="22"/>
      <c r="VOZ646" s="22"/>
      <c r="VPA646" s="22"/>
      <c r="VPB646" s="22"/>
      <c r="VPC646" s="22"/>
      <c r="VPD646" s="22"/>
      <c r="VPE646" s="22"/>
      <c r="VPF646" s="22"/>
      <c r="VPG646" s="22"/>
      <c r="VPH646" s="22"/>
      <c r="VPI646" s="22"/>
      <c r="VPJ646" s="22"/>
      <c r="VPK646" s="22"/>
      <c r="VPL646" s="22"/>
      <c r="VPM646" s="22"/>
      <c r="VPN646" s="22"/>
      <c r="VPO646" s="22"/>
      <c r="VPP646" s="22"/>
      <c r="VPQ646" s="22"/>
      <c r="VPR646" s="22"/>
      <c r="VPS646" s="22"/>
      <c r="VPT646" s="22"/>
      <c r="VPU646" s="22"/>
      <c r="VPV646" s="22"/>
      <c r="VPW646" s="22"/>
      <c r="VPX646" s="22"/>
      <c r="VPY646" s="22"/>
      <c r="VPZ646" s="22"/>
      <c r="VQA646" s="22"/>
      <c r="VQB646" s="22"/>
      <c r="VQC646" s="22"/>
      <c r="VQD646" s="22"/>
      <c r="VQE646" s="22"/>
      <c r="VQF646" s="22"/>
      <c r="VQG646" s="22"/>
      <c r="VQH646" s="22"/>
      <c r="VQI646" s="22"/>
      <c r="VQJ646" s="22"/>
      <c r="VQK646" s="22"/>
      <c r="VQL646" s="22"/>
      <c r="VQM646" s="22"/>
      <c r="VQN646" s="22"/>
      <c r="VQO646" s="22"/>
      <c r="VQP646" s="22"/>
      <c r="VQQ646" s="22"/>
      <c r="VQR646" s="22"/>
      <c r="VQS646" s="22"/>
      <c r="VQT646" s="22"/>
      <c r="VQU646" s="22"/>
      <c r="VQV646" s="22"/>
      <c r="VQW646" s="22"/>
      <c r="VQX646" s="22"/>
      <c r="VQY646" s="22"/>
      <c r="VQZ646" s="22"/>
      <c r="VRA646" s="22"/>
      <c r="VRB646" s="22"/>
      <c r="VRC646" s="22"/>
      <c r="VRD646" s="22"/>
      <c r="VRE646" s="22"/>
      <c r="VRF646" s="22"/>
      <c r="VRG646" s="22"/>
      <c r="VRH646" s="22"/>
      <c r="VRI646" s="22"/>
      <c r="VRJ646" s="22"/>
      <c r="VRK646" s="22"/>
      <c r="VRL646" s="22"/>
      <c r="VRM646" s="22"/>
      <c r="VRN646" s="22"/>
      <c r="VRO646" s="22"/>
      <c r="VRP646" s="22"/>
      <c r="VRQ646" s="22"/>
      <c r="VRR646" s="22"/>
      <c r="VRS646" s="22"/>
      <c r="VRT646" s="22"/>
      <c r="VRU646" s="22"/>
      <c r="VRV646" s="22"/>
      <c r="VRW646" s="22"/>
      <c r="VRX646" s="22"/>
      <c r="VRY646" s="22"/>
      <c r="VRZ646" s="22"/>
      <c r="VSA646" s="22"/>
      <c r="VSB646" s="22"/>
      <c r="VSC646" s="22"/>
      <c r="VSD646" s="22"/>
      <c r="VSE646" s="22"/>
      <c r="VSF646" s="22"/>
      <c r="VSG646" s="22"/>
      <c r="VSH646" s="22"/>
      <c r="VSI646" s="22"/>
      <c r="VSJ646" s="22"/>
      <c r="VSK646" s="22"/>
      <c r="VSL646" s="22"/>
      <c r="VSM646" s="22"/>
      <c r="VSN646" s="22"/>
      <c r="VSO646" s="22"/>
      <c r="VSP646" s="22"/>
      <c r="VSQ646" s="22"/>
      <c r="VSR646" s="22"/>
      <c r="VSS646" s="22"/>
      <c r="VST646" s="22"/>
      <c r="VSU646" s="22"/>
      <c r="VSV646" s="22"/>
      <c r="VSW646" s="22"/>
      <c r="VSX646" s="22"/>
      <c r="VSY646" s="22"/>
      <c r="VSZ646" s="22"/>
      <c r="VTA646" s="22"/>
      <c r="VTB646" s="22"/>
      <c r="VTC646" s="22"/>
      <c r="VTD646" s="22"/>
      <c r="VTE646" s="22"/>
      <c r="VTF646" s="22"/>
      <c r="VTG646" s="22"/>
      <c r="VTH646" s="22"/>
      <c r="VTI646" s="22"/>
      <c r="VTJ646" s="22"/>
      <c r="VTK646" s="22"/>
      <c r="VTL646" s="22"/>
      <c r="VTM646" s="22"/>
      <c r="VTN646" s="22"/>
      <c r="VTO646" s="22"/>
      <c r="VTP646" s="22"/>
      <c r="VTQ646" s="22"/>
      <c r="VTR646" s="22"/>
      <c r="VTS646" s="22"/>
      <c r="VTT646" s="22"/>
      <c r="VTU646" s="22"/>
      <c r="VTV646" s="22"/>
      <c r="VTW646" s="22"/>
      <c r="VTX646" s="22"/>
      <c r="VTY646" s="22"/>
      <c r="VTZ646" s="22"/>
      <c r="VUA646" s="22"/>
      <c r="VUB646" s="22"/>
      <c r="VUC646" s="22"/>
      <c r="VUD646" s="22"/>
      <c r="VUE646" s="22"/>
      <c r="VUF646" s="22"/>
      <c r="VUG646" s="22"/>
      <c r="VUH646" s="22"/>
      <c r="VUI646" s="22"/>
      <c r="VUJ646" s="22"/>
      <c r="VUK646" s="22"/>
      <c r="VUL646" s="22"/>
      <c r="VUM646" s="22"/>
      <c r="VUN646" s="22"/>
      <c r="VUO646" s="22"/>
      <c r="VUP646" s="22"/>
      <c r="VUQ646" s="22"/>
      <c r="VUR646" s="22"/>
      <c r="VUS646" s="22"/>
      <c r="VUT646" s="22"/>
      <c r="VUU646" s="22"/>
      <c r="VUV646" s="22"/>
      <c r="VUW646" s="22"/>
      <c r="VUX646" s="22"/>
      <c r="VUY646" s="22"/>
      <c r="VUZ646" s="22"/>
      <c r="VVA646" s="22"/>
      <c r="VVB646" s="22"/>
      <c r="VVC646" s="22"/>
      <c r="VVD646" s="22"/>
      <c r="VVE646" s="22"/>
      <c r="VVF646" s="22"/>
      <c r="VVG646" s="22"/>
      <c r="VVH646" s="22"/>
      <c r="VVI646" s="22"/>
      <c r="VVJ646" s="22"/>
      <c r="VVK646" s="22"/>
      <c r="VVL646" s="22"/>
      <c r="VVM646" s="22"/>
      <c r="VVN646" s="22"/>
      <c r="VVO646" s="22"/>
      <c r="VVP646" s="22"/>
      <c r="VVQ646" s="22"/>
      <c r="VVR646" s="22"/>
      <c r="VVS646" s="22"/>
      <c r="VVT646" s="22"/>
      <c r="VVU646" s="22"/>
      <c r="VVV646" s="22"/>
      <c r="VVW646" s="22"/>
      <c r="VVX646" s="22"/>
      <c r="VVY646" s="22"/>
      <c r="VVZ646" s="22"/>
      <c r="VWA646" s="22"/>
      <c r="VWB646" s="22"/>
      <c r="VWC646" s="22"/>
      <c r="VWD646" s="22"/>
      <c r="VWE646" s="22"/>
      <c r="VWF646" s="22"/>
      <c r="VWG646" s="22"/>
      <c r="VWH646" s="22"/>
      <c r="VWI646" s="22"/>
      <c r="VWJ646" s="22"/>
      <c r="VWK646" s="22"/>
      <c r="VWL646" s="22"/>
      <c r="VWM646" s="22"/>
      <c r="VWN646" s="22"/>
      <c r="VWO646" s="22"/>
      <c r="VWP646" s="22"/>
      <c r="VWQ646" s="22"/>
      <c r="VWR646" s="22"/>
      <c r="VWS646" s="22"/>
      <c r="VWT646" s="22"/>
      <c r="VWU646" s="22"/>
      <c r="VWV646" s="22"/>
      <c r="VWW646" s="22"/>
      <c r="VWX646" s="22"/>
      <c r="VWY646" s="22"/>
      <c r="VWZ646" s="22"/>
      <c r="VXA646" s="22"/>
      <c r="VXB646" s="22"/>
      <c r="VXC646" s="22"/>
      <c r="VXD646" s="22"/>
      <c r="VXE646" s="22"/>
      <c r="VXF646" s="22"/>
      <c r="VXG646" s="22"/>
      <c r="VXH646" s="22"/>
      <c r="VXI646" s="22"/>
      <c r="VXJ646" s="22"/>
      <c r="VXK646" s="22"/>
      <c r="VXL646" s="22"/>
      <c r="VXM646" s="22"/>
      <c r="VXN646" s="22"/>
      <c r="VXO646" s="22"/>
      <c r="VXP646" s="22"/>
      <c r="VXQ646" s="22"/>
      <c r="VXR646" s="22"/>
      <c r="VXS646" s="22"/>
      <c r="VXT646" s="22"/>
      <c r="VXU646" s="22"/>
      <c r="VXV646" s="22"/>
      <c r="VXW646" s="22"/>
      <c r="VXX646" s="22"/>
      <c r="VXY646" s="22"/>
      <c r="VXZ646" s="22"/>
      <c r="VYA646" s="22"/>
      <c r="VYB646" s="22"/>
      <c r="VYC646" s="22"/>
      <c r="VYD646" s="22"/>
      <c r="VYE646" s="22"/>
      <c r="VYF646" s="22"/>
      <c r="VYG646" s="22"/>
      <c r="VYH646" s="22"/>
      <c r="VYI646" s="22"/>
      <c r="VYJ646" s="22"/>
      <c r="VYK646" s="22"/>
      <c r="VYL646" s="22"/>
      <c r="VYM646" s="22"/>
      <c r="VYN646" s="22"/>
      <c r="VYO646" s="22"/>
      <c r="VYP646" s="22"/>
      <c r="VYQ646" s="22"/>
      <c r="VYR646" s="22"/>
      <c r="VYS646" s="22"/>
      <c r="VYT646" s="22"/>
      <c r="VYU646" s="22"/>
      <c r="VYV646" s="22"/>
      <c r="VYW646" s="22"/>
      <c r="VYX646" s="22"/>
      <c r="VYY646" s="22"/>
      <c r="VYZ646" s="22"/>
      <c r="VZA646" s="22"/>
      <c r="VZB646" s="22"/>
      <c r="VZC646" s="22"/>
      <c r="VZD646" s="22"/>
      <c r="VZE646" s="22"/>
      <c r="VZF646" s="22"/>
      <c r="VZG646" s="22"/>
      <c r="VZH646" s="22"/>
      <c r="VZI646" s="22"/>
      <c r="VZJ646" s="22"/>
      <c r="VZK646" s="22"/>
      <c r="VZL646" s="22"/>
      <c r="VZM646" s="22"/>
      <c r="VZN646" s="22"/>
      <c r="VZO646" s="22"/>
      <c r="VZP646" s="22"/>
      <c r="VZQ646" s="22"/>
      <c r="VZR646" s="22"/>
      <c r="VZS646" s="22"/>
      <c r="VZT646" s="22"/>
      <c r="VZU646" s="22"/>
      <c r="VZV646" s="22"/>
      <c r="VZW646" s="22"/>
      <c r="VZX646" s="22"/>
      <c r="VZY646" s="22"/>
      <c r="VZZ646" s="22"/>
      <c r="WAA646" s="22"/>
      <c r="WAB646" s="22"/>
      <c r="WAC646" s="22"/>
      <c r="WAD646" s="22"/>
      <c r="WAE646" s="22"/>
      <c r="WAF646" s="22"/>
      <c r="WAG646" s="22"/>
      <c r="WAH646" s="22"/>
      <c r="WAI646" s="22"/>
      <c r="WAJ646" s="22"/>
      <c r="WAK646" s="22"/>
      <c r="WAL646" s="22"/>
      <c r="WAM646" s="22"/>
      <c r="WAN646" s="22"/>
      <c r="WAO646" s="22"/>
      <c r="WAP646" s="22"/>
      <c r="WAQ646" s="22"/>
      <c r="WAR646" s="22"/>
      <c r="WAS646" s="22"/>
      <c r="WAT646" s="22"/>
      <c r="WAU646" s="22"/>
      <c r="WAV646" s="22"/>
      <c r="WAW646" s="22"/>
      <c r="WAX646" s="22"/>
      <c r="WAY646" s="22"/>
      <c r="WAZ646" s="22"/>
      <c r="WBA646" s="22"/>
      <c r="WBB646" s="22"/>
      <c r="WBC646" s="22"/>
      <c r="WBD646" s="22"/>
      <c r="WBE646" s="22"/>
      <c r="WBF646" s="22"/>
      <c r="WBG646" s="22"/>
      <c r="WBH646" s="22"/>
      <c r="WBI646" s="22"/>
      <c r="WBJ646" s="22"/>
      <c r="WBK646" s="22"/>
      <c r="WBL646" s="22"/>
      <c r="WBM646" s="22"/>
      <c r="WBN646" s="22"/>
      <c r="WBO646" s="22"/>
      <c r="WBP646" s="22"/>
      <c r="WBQ646" s="22"/>
      <c r="WBR646" s="22"/>
      <c r="WBS646" s="22"/>
      <c r="WBT646" s="22"/>
      <c r="WBU646" s="22"/>
      <c r="WBV646" s="22"/>
      <c r="WBW646" s="22"/>
      <c r="WBX646" s="22"/>
      <c r="WBY646" s="22"/>
      <c r="WBZ646" s="22"/>
      <c r="WCA646" s="22"/>
      <c r="WCB646" s="22"/>
      <c r="WCC646" s="22"/>
      <c r="WCD646" s="22"/>
      <c r="WCE646" s="22"/>
      <c r="WCF646" s="22"/>
      <c r="WCG646" s="22"/>
      <c r="WCH646" s="22"/>
      <c r="WCI646" s="22"/>
      <c r="WCJ646" s="22"/>
      <c r="WCK646" s="22"/>
      <c r="WCL646" s="22"/>
      <c r="WCM646" s="22"/>
      <c r="WCN646" s="22"/>
      <c r="WCO646" s="22"/>
      <c r="WCP646" s="22"/>
      <c r="WCQ646" s="22"/>
      <c r="WCR646" s="22"/>
      <c r="WCS646" s="22"/>
      <c r="WCT646" s="22"/>
      <c r="WCU646" s="22"/>
      <c r="WCV646" s="22"/>
      <c r="WCW646" s="22"/>
      <c r="WCX646" s="22"/>
      <c r="WCY646" s="22"/>
      <c r="WCZ646" s="22"/>
      <c r="WDA646" s="22"/>
      <c r="WDB646" s="22"/>
      <c r="WDC646" s="22"/>
      <c r="WDD646" s="22"/>
      <c r="WDE646" s="22"/>
      <c r="WDF646" s="22"/>
      <c r="WDG646" s="22"/>
      <c r="WDH646" s="22"/>
      <c r="WDI646" s="22"/>
      <c r="WDJ646" s="22"/>
      <c r="WDK646" s="22"/>
      <c r="WDL646" s="22"/>
      <c r="WDM646" s="22"/>
      <c r="WDN646" s="22"/>
      <c r="WDO646" s="22"/>
      <c r="WDP646" s="22"/>
      <c r="WDQ646" s="22"/>
      <c r="WDR646" s="22"/>
      <c r="WDS646" s="22"/>
      <c r="WDT646" s="22"/>
      <c r="WDU646" s="22"/>
      <c r="WDV646" s="22"/>
      <c r="WDW646" s="22"/>
      <c r="WDX646" s="22"/>
      <c r="WDY646" s="22"/>
      <c r="WDZ646" s="22"/>
      <c r="WEA646" s="22"/>
      <c r="WEB646" s="22"/>
      <c r="WEC646" s="22"/>
      <c r="WED646" s="22"/>
      <c r="WEE646" s="22"/>
      <c r="WEF646" s="22"/>
      <c r="WEG646" s="22"/>
      <c r="WEH646" s="22"/>
      <c r="WEI646" s="22"/>
      <c r="WEJ646" s="22"/>
      <c r="WEK646" s="22"/>
      <c r="WEL646" s="22"/>
      <c r="WEM646" s="22"/>
      <c r="WEN646" s="22"/>
      <c r="WEO646" s="22"/>
      <c r="WEP646" s="22"/>
      <c r="WEQ646" s="22"/>
      <c r="WER646" s="22"/>
      <c r="WES646" s="22"/>
      <c r="WET646" s="22"/>
      <c r="WEU646" s="22"/>
      <c r="WEV646" s="22"/>
      <c r="WEW646" s="22"/>
      <c r="WEX646" s="22"/>
      <c r="WEY646" s="22"/>
      <c r="WEZ646" s="22"/>
      <c r="WFA646" s="22"/>
      <c r="WFB646" s="22"/>
      <c r="WFC646" s="22"/>
      <c r="WFD646" s="22"/>
      <c r="WFE646" s="22"/>
      <c r="WFF646" s="22"/>
      <c r="WFG646" s="22"/>
      <c r="WFH646" s="22"/>
      <c r="WFI646" s="22"/>
      <c r="WFJ646" s="22"/>
      <c r="WFK646" s="22"/>
      <c r="WFL646" s="22"/>
      <c r="WFM646" s="22"/>
      <c r="WFN646" s="22"/>
      <c r="WFO646" s="22"/>
      <c r="WFP646" s="22"/>
      <c r="WFQ646" s="22"/>
      <c r="WFR646" s="22"/>
      <c r="WFS646" s="22"/>
      <c r="WFT646" s="22"/>
      <c r="WFU646" s="22"/>
      <c r="WFV646" s="22"/>
      <c r="WFW646" s="22"/>
      <c r="WFX646" s="22"/>
      <c r="WFY646" s="22"/>
      <c r="WFZ646" s="22"/>
      <c r="WGA646" s="22"/>
      <c r="WGB646" s="22"/>
      <c r="WGC646" s="22"/>
      <c r="WGD646" s="22"/>
      <c r="WGE646" s="22"/>
      <c r="WGF646" s="22"/>
      <c r="WGG646" s="22"/>
      <c r="WGH646" s="22"/>
      <c r="WGI646" s="22"/>
      <c r="WGJ646" s="22"/>
      <c r="WGK646" s="22"/>
      <c r="WGL646" s="22"/>
      <c r="WGM646" s="22"/>
      <c r="WGN646" s="22"/>
      <c r="WGO646" s="22"/>
      <c r="WGP646" s="22"/>
      <c r="WGQ646" s="22"/>
      <c r="WGR646" s="22"/>
      <c r="WGS646" s="22"/>
      <c r="WGT646" s="22"/>
      <c r="WGU646" s="22"/>
      <c r="WGV646" s="22"/>
      <c r="WGW646" s="22"/>
      <c r="WGX646" s="22"/>
      <c r="WGY646" s="22"/>
      <c r="WGZ646" s="22"/>
      <c r="WHA646" s="22"/>
      <c r="WHB646" s="22"/>
      <c r="WHC646" s="22"/>
      <c r="WHD646" s="22"/>
      <c r="WHE646" s="22"/>
      <c r="WHF646" s="22"/>
      <c r="WHG646" s="22"/>
      <c r="WHH646" s="22"/>
      <c r="WHI646" s="22"/>
      <c r="WHJ646" s="22"/>
      <c r="WHK646" s="22"/>
      <c r="WHL646" s="22"/>
      <c r="WHM646" s="22"/>
      <c r="WHN646" s="22"/>
      <c r="WHO646" s="22"/>
      <c r="WHP646" s="22"/>
      <c r="WHQ646" s="22"/>
      <c r="WHR646" s="22"/>
      <c r="WHS646" s="22"/>
      <c r="WHT646" s="22"/>
      <c r="WHU646" s="22"/>
      <c r="WHV646" s="22"/>
      <c r="WHW646" s="22"/>
      <c r="WHX646" s="22"/>
      <c r="WHY646" s="22"/>
      <c r="WHZ646" s="22"/>
      <c r="WIA646" s="22"/>
      <c r="WIB646" s="22"/>
      <c r="WIC646" s="22"/>
      <c r="WID646" s="22"/>
      <c r="WIE646" s="22"/>
      <c r="WIF646" s="22"/>
      <c r="WIG646" s="22"/>
      <c r="WIH646" s="22"/>
      <c r="WII646" s="22"/>
      <c r="WIJ646" s="22"/>
      <c r="WIK646" s="22"/>
      <c r="WIL646" s="22"/>
      <c r="WIM646" s="22"/>
      <c r="WIN646" s="22"/>
      <c r="WIO646" s="22"/>
      <c r="WIP646" s="22"/>
      <c r="WIQ646" s="22"/>
      <c r="WIR646" s="22"/>
      <c r="WIS646" s="22"/>
      <c r="WIT646" s="22"/>
      <c r="WIU646" s="22"/>
      <c r="WIV646" s="22"/>
      <c r="WIW646" s="22"/>
      <c r="WIX646" s="22"/>
      <c r="WIY646" s="22"/>
      <c r="WIZ646" s="22"/>
      <c r="WJA646" s="22"/>
      <c r="WJB646" s="22"/>
      <c r="WJC646" s="22"/>
      <c r="WJD646" s="22"/>
      <c r="WJE646" s="22"/>
      <c r="WJF646" s="22"/>
      <c r="WJG646" s="22"/>
      <c r="WJH646" s="22"/>
      <c r="WJI646" s="22"/>
      <c r="WJJ646" s="22"/>
      <c r="WJK646" s="22"/>
      <c r="WJL646" s="22"/>
      <c r="WJM646" s="22"/>
      <c r="WJN646" s="22"/>
      <c r="WJO646" s="22"/>
      <c r="WJP646" s="22"/>
      <c r="WJQ646" s="22"/>
      <c r="WJR646" s="22"/>
      <c r="WJS646" s="22"/>
      <c r="WJT646" s="22"/>
      <c r="WJU646" s="22"/>
      <c r="WJV646" s="22"/>
      <c r="WJW646" s="22"/>
      <c r="WJX646" s="22"/>
      <c r="WJY646" s="22"/>
      <c r="WJZ646" s="22"/>
      <c r="WKA646" s="22"/>
      <c r="WKB646" s="22"/>
      <c r="WKC646" s="22"/>
      <c r="WKD646" s="22"/>
      <c r="WKE646" s="22"/>
      <c r="WKF646" s="22"/>
      <c r="WKG646" s="22"/>
      <c r="WKH646" s="22"/>
      <c r="WKI646" s="22"/>
      <c r="WKJ646" s="22"/>
      <c r="WKK646" s="22"/>
      <c r="WKL646" s="22"/>
      <c r="WKM646" s="22"/>
      <c r="WKN646" s="22"/>
      <c r="WKO646" s="22"/>
      <c r="WKP646" s="22"/>
      <c r="WKQ646" s="22"/>
      <c r="WKR646" s="22"/>
      <c r="WKS646" s="22"/>
      <c r="WKT646" s="22"/>
      <c r="WKU646" s="22"/>
      <c r="WKV646" s="22"/>
      <c r="WKW646" s="22"/>
      <c r="WKX646" s="22"/>
      <c r="WKY646" s="22"/>
      <c r="WKZ646" s="22"/>
      <c r="WLA646" s="22"/>
      <c r="WLB646" s="22"/>
      <c r="WLC646" s="22"/>
      <c r="WLD646" s="22"/>
      <c r="WLE646" s="22"/>
      <c r="WLF646" s="22"/>
      <c r="WLG646" s="22"/>
      <c r="WLH646" s="22"/>
      <c r="WLI646" s="22"/>
      <c r="WLJ646" s="22"/>
      <c r="WLK646" s="22"/>
      <c r="WLL646" s="22"/>
      <c r="WLM646" s="22"/>
      <c r="WLN646" s="22"/>
      <c r="WLO646" s="22"/>
      <c r="WLP646" s="22"/>
      <c r="WLQ646" s="22"/>
      <c r="WLR646" s="22"/>
      <c r="WLS646" s="22"/>
      <c r="WLT646" s="22"/>
      <c r="WLU646" s="22"/>
      <c r="WLV646" s="22"/>
      <c r="WLW646" s="22"/>
      <c r="WLX646" s="22"/>
      <c r="WLY646" s="22"/>
      <c r="WLZ646" s="22"/>
      <c r="WMA646" s="22"/>
      <c r="WMB646" s="22"/>
      <c r="WMC646" s="22"/>
      <c r="WMD646" s="22"/>
      <c r="WME646" s="22"/>
      <c r="WMF646" s="22"/>
      <c r="WMG646" s="22"/>
      <c r="WMH646" s="22"/>
      <c r="WMI646" s="22"/>
      <c r="WMJ646" s="22"/>
      <c r="WMK646" s="22"/>
      <c r="WML646" s="22"/>
      <c r="WMM646" s="22"/>
      <c r="WMN646" s="22"/>
      <c r="WMO646" s="22"/>
      <c r="WMP646" s="22"/>
      <c r="WMQ646" s="22"/>
      <c r="WMR646" s="22"/>
      <c r="WMS646" s="22"/>
      <c r="WMT646" s="22"/>
      <c r="WMU646" s="22"/>
      <c r="WMV646" s="22"/>
      <c r="WMW646" s="22"/>
      <c r="WMX646" s="22"/>
      <c r="WMY646" s="22"/>
      <c r="WMZ646" s="22"/>
      <c r="WNA646" s="22"/>
      <c r="WNB646" s="22"/>
      <c r="WNC646" s="22"/>
      <c r="WND646" s="22"/>
      <c r="WNE646" s="22"/>
      <c r="WNF646" s="22"/>
      <c r="WNG646" s="22"/>
      <c r="WNH646" s="22"/>
      <c r="WNI646" s="22"/>
      <c r="WNJ646" s="22"/>
      <c r="WNK646" s="22"/>
      <c r="WNL646" s="22"/>
      <c r="WNM646" s="22"/>
      <c r="WNN646" s="22"/>
      <c r="WNO646" s="22"/>
      <c r="WNP646" s="22"/>
      <c r="WNQ646" s="22"/>
      <c r="WNR646" s="22"/>
      <c r="WNS646" s="22"/>
      <c r="WNT646" s="22"/>
      <c r="WNU646" s="22"/>
      <c r="WNV646" s="22"/>
      <c r="WNW646" s="22"/>
      <c r="WNX646" s="22"/>
      <c r="WNY646" s="22"/>
      <c r="WNZ646" s="22"/>
      <c r="WOA646" s="22"/>
      <c r="WOB646" s="22"/>
      <c r="WOC646" s="22"/>
      <c r="WOD646" s="22"/>
      <c r="WOE646" s="22"/>
      <c r="WOF646" s="22"/>
      <c r="WOG646" s="22"/>
      <c r="WOH646" s="22"/>
      <c r="WOI646" s="22"/>
      <c r="WOJ646" s="22"/>
      <c r="WOK646" s="22"/>
      <c r="WOL646" s="22"/>
      <c r="WOM646" s="22"/>
      <c r="WON646" s="22"/>
      <c r="WOO646" s="22"/>
      <c r="WOP646" s="22"/>
      <c r="WOQ646" s="22"/>
      <c r="WOR646" s="22"/>
      <c r="WOS646" s="22"/>
      <c r="WOT646" s="22"/>
      <c r="WOU646" s="22"/>
      <c r="WOV646" s="22"/>
      <c r="WOW646" s="22"/>
      <c r="WOX646" s="22"/>
      <c r="WOY646" s="22"/>
      <c r="WOZ646" s="22"/>
      <c r="WPA646" s="22"/>
      <c r="WPB646" s="22"/>
      <c r="WPC646" s="22"/>
      <c r="WPD646" s="22"/>
      <c r="WPE646" s="22"/>
      <c r="WPF646" s="22"/>
      <c r="WPG646" s="22"/>
      <c r="WPH646" s="22"/>
      <c r="WPI646" s="22"/>
      <c r="WPJ646" s="22"/>
      <c r="WPK646" s="22"/>
      <c r="WPL646" s="22"/>
      <c r="WPM646" s="22"/>
      <c r="WPN646" s="22"/>
      <c r="WPO646" s="22"/>
      <c r="WPP646" s="22"/>
      <c r="WPQ646" s="22"/>
      <c r="WPR646" s="22"/>
      <c r="WPS646" s="22"/>
      <c r="WPT646" s="22"/>
      <c r="WPU646" s="22"/>
      <c r="WPV646" s="22"/>
      <c r="WPW646" s="22"/>
      <c r="WPX646" s="22"/>
      <c r="WPY646" s="22"/>
      <c r="WPZ646" s="22"/>
      <c r="WQA646" s="22"/>
      <c r="WQB646" s="22"/>
      <c r="WQC646" s="22"/>
      <c r="WQD646" s="22"/>
      <c r="WQE646" s="22"/>
      <c r="WQF646" s="22"/>
      <c r="WQG646" s="22"/>
      <c r="WQH646" s="22"/>
      <c r="WQI646" s="22"/>
      <c r="WQJ646" s="22"/>
      <c r="WQK646" s="22"/>
      <c r="WQL646" s="22"/>
      <c r="WQM646" s="22"/>
      <c r="WQN646" s="22"/>
      <c r="WQO646" s="22"/>
      <c r="WQP646" s="22"/>
      <c r="WQQ646" s="22"/>
      <c r="WQR646" s="22"/>
      <c r="WQS646" s="22"/>
      <c r="WQT646" s="22"/>
      <c r="WQU646" s="22"/>
      <c r="WQV646" s="22"/>
      <c r="WQW646" s="22"/>
      <c r="WQX646" s="22"/>
      <c r="WQY646" s="22"/>
      <c r="WQZ646" s="22"/>
      <c r="WRA646" s="22"/>
      <c r="WRB646" s="22"/>
      <c r="WRC646" s="22"/>
      <c r="WRD646" s="22"/>
      <c r="WRE646" s="22"/>
      <c r="WRF646" s="22"/>
      <c r="WRG646" s="22"/>
      <c r="WRH646" s="22"/>
      <c r="WRI646" s="22"/>
      <c r="WRJ646" s="22"/>
      <c r="WRK646" s="22"/>
      <c r="WRL646" s="22"/>
      <c r="WRM646" s="22"/>
      <c r="WRN646" s="22"/>
      <c r="WRO646" s="22"/>
      <c r="WRP646" s="22"/>
      <c r="WRQ646" s="22"/>
      <c r="WRR646" s="22"/>
      <c r="WRS646" s="22"/>
      <c r="WRT646" s="22"/>
      <c r="WRU646" s="22"/>
      <c r="WRV646" s="22"/>
      <c r="WRW646" s="22"/>
      <c r="WRX646" s="22"/>
      <c r="WRY646" s="22"/>
      <c r="WRZ646" s="22"/>
      <c r="WSA646" s="22"/>
      <c r="WSB646" s="22"/>
      <c r="WSC646" s="22"/>
      <c r="WSD646" s="22"/>
      <c r="WSE646" s="22"/>
      <c r="WSF646" s="22"/>
      <c r="WSG646" s="22"/>
      <c r="WSH646" s="22"/>
      <c r="WSI646" s="22"/>
      <c r="WSJ646" s="22"/>
      <c r="WSK646" s="22"/>
      <c r="WSL646" s="22"/>
      <c r="WSM646" s="22"/>
      <c r="WSN646" s="22"/>
      <c r="WSO646" s="22"/>
      <c r="WSP646" s="22"/>
      <c r="WSQ646" s="22"/>
      <c r="WSR646" s="22"/>
      <c r="WSS646" s="22"/>
      <c r="WST646" s="22"/>
      <c r="WSU646" s="22"/>
      <c r="WSV646" s="22"/>
      <c r="WSW646" s="22"/>
      <c r="WSX646" s="22"/>
      <c r="WSY646" s="22"/>
      <c r="WSZ646" s="22"/>
      <c r="WTA646" s="22"/>
      <c r="WTB646" s="22"/>
      <c r="WTC646" s="22"/>
      <c r="WTD646" s="22"/>
      <c r="WTE646" s="22"/>
      <c r="WTF646" s="22"/>
      <c r="WTG646" s="22"/>
      <c r="WTH646" s="22"/>
      <c r="WTI646" s="22"/>
      <c r="WTJ646" s="22"/>
      <c r="WTK646" s="22"/>
      <c r="WTL646" s="22"/>
      <c r="WTM646" s="22"/>
      <c r="WTN646" s="22"/>
      <c r="WTO646" s="22"/>
      <c r="WTP646" s="22"/>
      <c r="WTQ646" s="22"/>
      <c r="WTR646" s="22"/>
      <c r="WTS646" s="22"/>
      <c r="WTT646" s="22"/>
      <c r="WTU646" s="22"/>
      <c r="WTV646" s="22"/>
      <c r="WTW646" s="22"/>
      <c r="WTX646" s="22"/>
      <c r="WTY646" s="22"/>
      <c r="WTZ646" s="22"/>
      <c r="WUA646" s="22"/>
      <c r="WUB646" s="22"/>
      <c r="WUC646" s="22"/>
      <c r="WUD646" s="22"/>
      <c r="WUE646" s="22"/>
      <c r="WUF646" s="22"/>
      <c r="WUG646" s="22"/>
      <c r="WUH646" s="22"/>
      <c r="WUI646" s="22"/>
      <c r="WUJ646" s="22"/>
      <c r="WUK646" s="22"/>
      <c r="WUL646" s="22"/>
      <c r="WUM646" s="22"/>
      <c r="WUN646" s="22"/>
      <c r="WUO646" s="22"/>
      <c r="WUP646" s="22"/>
      <c r="WUQ646" s="22"/>
      <c r="WUR646" s="22"/>
      <c r="WUS646" s="22"/>
      <c r="WUT646" s="22"/>
      <c r="WUU646" s="22"/>
      <c r="WUV646" s="22"/>
      <c r="WUW646" s="22"/>
      <c r="WUX646" s="22"/>
      <c r="WUY646" s="22"/>
      <c r="WUZ646" s="22"/>
      <c r="WVA646" s="22"/>
      <c r="WVB646" s="22"/>
      <c r="WVC646" s="22"/>
      <c r="WVD646" s="22"/>
      <c r="WVE646" s="22"/>
      <c r="WVF646" s="22"/>
      <c r="WVG646" s="22"/>
      <c r="WVH646" s="22"/>
      <c r="WVI646" s="22"/>
      <c r="WVJ646" s="22"/>
      <c r="WVK646" s="22"/>
      <c r="WVL646" s="22"/>
      <c r="WVM646" s="22"/>
      <c r="WVN646" s="22"/>
      <c r="WVO646" s="22"/>
      <c r="WVP646" s="22"/>
      <c r="WVQ646" s="22"/>
      <c r="WVR646" s="22"/>
      <c r="WVS646" s="22"/>
      <c r="WVT646" s="22"/>
      <c r="WVU646" s="22"/>
      <c r="WVV646" s="22"/>
      <c r="WVW646" s="22"/>
      <c r="WVX646" s="22"/>
      <c r="WVY646" s="22"/>
      <c r="WVZ646" s="22"/>
      <c r="WWA646" s="22"/>
      <c r="WWB646" s="22"/>
      <c r="WWC646" s="22"/>
      <c r="WWD646" s="22"/>
      <c r="WWE646" s="22"/>
      <c r="WWF646" s="22"/>
      <c r="WWG646" s="22"/>
      <c r="WWH646" s="22"/>
      <c r="WWI646" s="22"/>
      <c r="WWJ646" s="22"/>
      <c r="WWK646" s="22"/>
      <c r="WWL646" s="22"/>
      <c r="WWM646" s="22"/>
      <c r="WWN646" s="22"/>
      <c r="WWO646" s="22"/>
      <c r="WWP646" s="22"/>
      <c r="WWQ646" s="22"/>
      <c r="WWR646" s="22"/>
      <c r="WWS646" s="22"/>
      <c r="WWT646" s="22"/>
      <c r="WWU646" s="22"/>
      <c r="WWV646" s="22"/>
      <c r="WWW646" s="22"/>
      <c r="WWX646" s="22"/>
      <c r="WWY646" s="22"/>
      <c r="WWZ646" s="22"/>
      <c r="WXA646" s="22"/>
      <c r="WXB646" s="22"/>
      <c r="WXC646" s="22"/>
      <c r="WXD646" s="22"/>
      <c r="WXE646" s="22"/>
      <c r="WXF646" s="22"/>
      <c r="WXG646" s="22"/>
      <c r="WXH646" s="22"/>
      <c r="WXI646" s="22"/>
      <c r="WXJ646" s="22"/>
      <c r="WXK646" s="22"/>
      <c r="WXL646" s="22"/>
      <c r="WXM646" s="22"/>
      <c r="WXN646" s="22"/>
      <c r="WXO646" s="22"/>
      <c r="WXP646" s="22"/>
      <c r="WXQ646" s="22"/>
      <c r="WXR646" s="22"/>
      <c r="WXS646" s="22"/>
      <c r="WXT646" s="22"/>
      <c r="WXU646" s="22"/>
      <c r="WXV646" s="22"/>
      <c r="WXW646" s="22"/>
      <c r="WXX646" s="22"/>
      <c r="WXY646" s="22"/>
      <c r="WXZ646" s="22"/>
      <c r="WYA646" s="22"/>
      <c r="WYB646" s="22"/>
      <c r="WYC646" s="22"/>
      <c r="WYD646" s="22"/>
      <c r="WYE646" s="22"/>
      <c r="WYF646" s="22"/>
      <c r="WYG646" s="22"/>
      <c r="WYH646" s="22"/>
      <c r="WYI646" s="22"/>
      <c r="WYJ646" s="22"/>
      <c r="WYK646" s="22"/>
      <c r="WYL646" s="22"/>
      <c r="WYM646" s="22"/>
      <c r="WYN646" s="22"/>
      <c r="WYO646" s="22"/>
      <c r="WYP646" s="22"/>
      <c r="WYQ646" s="22"/>
      <c r="WYR646" s="22"/>
      <c r="WYS646" s="22"/>
      <c r="WYT646" s="22"/>
      <c r="WYU646" s="22"/>
      <c r="WYV646" s="22"/>
      <c r="WYW646" s="22"/>
      <c r="WYX646" s="22"/>
      <c r="WYY646" s="22"/>
      <c r="WYZ646" s="22"/>
      <c r="WZA646" s="22"/>
      <c r="WZB646" s="22"/>
      <c r="WZC646" s="22"/>
      <c r="WZD646" s="22"/>
      <c r="WZE646" s="22"/>
      <c r="WZF646" s="22"/>
      <c r="WZG646" s="22"/>
      <c r="WZH646" s="22"/>
      <c r="WZI646" s="22"/>
      <c r="WZJ646" s="22"/>
      <c r="WZK646" s="22"/>
      <c r="WZL646" s="22"/>
      <c r="WZM646" s="22"/>
      <c r="WZN646" s="22"/>
      <c r="WZO646" s="22"/>
      <c r="WZP646" s="22"/>
      <c r="WZQ646" s="22"/>
      <c r="WZR646" s="22"/>
      <c r="WZS646" s="22"/>
      <c r="WZT646" s="22"/>
      <c r="WZU646" s="22"/>
      <c r="WZV646" s="22"/>
      <c r="WZW646" s="22"/>
      <c r="WZX646" s="22"/>
      <c r="WZY646" s="22"/>
      <c r="WZZ646" s="22"/>
      <c r="XAA646" s="22"/>
      <c r="XAB646" s="22"/>
      <c r="XAC646" s="22"/>
      <c r="XAD646" s="22"/>
      <c r="XAE646" s="22"/>
      <c r="XAF646" s="22"/>
      <c r="XAG646" s="22"/>
      <c r="XAH646" s="22"/>
      <c r="XAI646" s="22"/>
      <c r="XAJ646" s="22"/>
      <c r="XAK646" s="22"/>
      <c r="XAL646" s="22"/>
      <c r="XAM646" s="22"/>
      <c r="XAN646" s="22"/>
      <c r="XAO646" s="22"/>
      <c r="XAP646" s="22"/>
      <c r="XAQ646" s="22"/>
      <c r="XAR646" s="22"/>
      <c r="XAS646" s="22"/>
      <c r="XAT646" s="22"/>
      <c r="XAU646" s="22"/>
      <c r="XAV646" s="22"/>
      <c r="XAW646" s="22"/>
      <c r="XAX646" s="22"/>
      <c r="XAY646" s="22"/>
      <c r="XAZ646" s="22"/>
      <c r="XBA646" s="22"/>
      <c r="XBB646" s="22"/>
      <c r="XBC646" s="22"/>
      <c r="XBD646" s="22"/>
      <c r="XBE646" s="22"/>
      <c r="XBF646" s="22"/>
      <c r="XBG646" s="22"/>
      <c r="XBH646" s="22"/>
      <c r="XBI646" s="22"/>
      <c r="XBJ646" s="22"/>
      <c r="XBK646" s="22"/>
      <c r="XBL646" s="22"/>
      <c r="XBM646" s="22"/>
      <c r="XBN646" s="22"/>
      <c r="XBO646" s="22"/>
      <c r="XBP646" s="22"/>
      <c r="XBQ646" s="22"/>
      <c r="XBR646" s="22"/>
      <c r="XBS646" s="22"/>
      <c r="XBT646" s="22"/>
      <c r="XBU646" s="22"/>
      <c r="XBV646" s="22"/>
      <c r="XBW646" s="22"/>
      <c r="XBX646" s="22"/>
      <c r="XBY646" s="22"/>
      <c r="XBZ646" s="22"/>
      <c r="XCA646" s="22"/>
      <c r="XCB646" s="22"/>
      <c r="XCC646" s="22"/>
      <c r="XCD646" s="22"/>
      <c r="XCE646" s="22"/>
      <c r="XCF646" s="22"/>
      <c r="XCG646" s="22"/>
      <c r="XCH646" s="22"/>
      <c r="XCI646" s="22"/>
      <c r="XCJ646" s="22"/>
      <c r="XCK646" s="22"/>
      <c r="XCL646" s="22"/>
      <c r="XCM646" s="22"/>
      <c r="XCN646" s="22"/>
      <c r="XCO646" s="22"/>
    </row>
    <row r="647" spans="1:16317" ht="90" customHeight="1">
      <c r="A647" s="472"/>
      <c r="B647" s="208" t="s">
        <v>3680</v>
      </c>
      <c r="C647" s="196" t="s">
        <v>3681</v>
      </c>
      <c r="D647" s="196" t="s">
        <v>3682</v>
      </c>
      <c r="E647" s="196" t="s">
        <v>3683</v>
      </c>
      <c r="F647" s="196" t="s">
        <v>3684</v>
      </c>
      <c r="G647" s="197" t="s">
        <v>3685</v>
      </c>
      <c r="H647" s="198" t="s">
        <v>5</v>
      </c>
      <c r="I647" s="200"/>
      <c r="J647" s="200"/>
      <c r="K647" s="270"/>
      <c r="L647" s="90"/>
      <c r="M647" s="202"/>
      <c r="N647" s="203"/>
      <c r="O647" s="202"/>
      <c r="P647" s="201" t="s">
        <v>907</v>
      </c>
      <c r="Q647" s="90" t="s">
        <v>356</v>
      </c>
      <c r="R647" s="107" t="s">
        <v>3600</v>
      </c>
      <c r="T647" s="202"/>
      <c r="U647" s="201" t="s">
        <v>908</v>
      </c>
      <c r="V647" s="90" t="s">
        <v>356</v>
      </c>
      <c r="W647" s="248" t="s">
        <v>1702</v>
      </c>
      <c r="X647" s="249"/>
      <c r="Y647" s="248"/>
      <c r="Z647" s="201" t="s">
        <v>339</v>
      </c>
      <c r="AA647" s="90" t="s">
        <v>357</v>
      </c>
      <c r="AB647" s="248" t="s">
        <v>382</v>
      </c>
      <c r="AC647" s="249" t="s">
        <v>3686</v>
      </c>
      <c r="AD647" s="248"/>
    </row>
    <row r="648" spans="1:16317" ht="120" customHeight="1">
      <c r="A648" s="472"/>
      <c r="B648" s="208" t="s">
        <v>3680</v>
      </c>
      <c r="C648" s="196" t="s">
        <v>3687</v>
      </c>
      <c r="D648" s="196" t="s">
        <v>3688</v>
      </c>
      <c r="E648" s="196" t="s">
        <v>901</v>
      </c>
      <c r="F648" s="196" t="s">
        <v>3689</v>
      </c>
      <c r="G648" s="197" t="s">
        <v>3690</v>
      </c>
      <c r="H648" s="198" t="s">
        <v>4</v>
      </c>
      <c r="I648" s="200"/>
      <c r="J648" s="200"/>
      <c r="K648" s="201"/>
      <c r="L648" s="90"/>
      <c r="M648" s="202"/>
      <c r="N648" s="203"/>
      <c r="O648" s="202"/>
      <c r="P648" s="201" t="s">
        <v>907</v>
      </c>
      <c r="Q648" s="90" t="s">
        <v>356</v>
      </c>
      <c r="R648" s="107" t="s">
        <v>3600</v>
      </c>
      <c r="S648" s="203"/>
      <c r="T648" s="202"/>
      <c r="U648" s="201" t="s">
        <v>908</v>
      </c>
      <c r="V648" s="90" t="s">
        <v>356</v>
      </c>
      <c r="W648" s="248" t="s">
        <v>1702</v>
      </c>
      <c r="X648" s="249"/>
      <c r="Y648" s="248"/>
      <c r="Z648" s="201" t="s">
        <v>339</v>
      </c>
      <c r="AA648" s="90" t="s">
        <v>356</v>
      </c>
      <c r="AB648" s="248" t="s">
        <v>382</v>
      </c>
      <c r="AC648" s="249"/>
      <c r="AD648" s="248"/>
    </row>
    <row r="649" spans="1:16317" ht="79.150000000000006">
      <c r="A649" s="472"/>
      <c r="B649" s="208" t="s">
        <v>3680</v>
      </c>
      <c r="C649" s="196" t="s">
        <v>3691</v>
      </c>
      <c r="D649" s="196" t="s">
        <v>3692</v>
      </c>
      <c r="E649" s="196" t="s">
        <v>901</v>
      </c>
      <c r="F649" s="196" t="s">
        <v>3693</v>
      </c>
      <c r="G649" s="197" t="s">
        <v>3694</v>
      </c>
      <c r="H649" s="198" t="s">
        <v>5</v>
      </c>
      <c r="I649" s="200"/>
      <c r="J649" s="200"/>
      <c r="K649" s="201"/>
      <c r="L649" s="90"/>
      <c r="M649" s="202"/>
      <c r="N649" s="203"/>
      <c r="O649" s="202"/>
      <c r="P649" s="201" t="s">
        <v>907</v>
      </c>
      <c r="Q649" s="90" t="s">
        <v>356</v>
      </c>
      <c r="R649" s="202" t="s">
        <v>3600</v>
      </c>
      <c r="S649" s="203"/>
      <c r="T649" s="202"/>
      <c r="U649" s="201" t="s">
        <v>908</v>
      </c>
      <c r="V649" s="90" t="s">
        <v>356</v>
      </c>
      <c r="W649" s="248" t="s">
        <v>1702</v>
      </c>
      <c r="X649" s="249"/>
      <c r="Y649" s="248"/>
      <c r="Z649" s="201" t="s">
        <v>339</v>
      </c>
      <c r="AA649" s="90" t="s">
        <v>356</v>
      </c>
      <c r="AB649" s="248" t="s">
        <v>382</v>
      </c>
      <c r="AC649" s="249"/>
      <c r="AD649" s="248"/>
    </row>
    <row r="650" spans="1:16317" s="17" customFormat="1" ht="195" customHeight="1">
      <c r="A650" s="472"/>
      <c r="B650" s="214" t="s">
        <v>3695</v>
      </c>
      <c r="C650" s="215" t="s">
        <v>3696</v>
      </c>
      <c r="D650" s="211" t="s">
        <v>3697</v>
      </c>
      <c r="E650" s="211" t="s">
        <v>901</v>
      </c>
      <c r="F650" s="211" t="s">
        <v>3698</v>
      </c>
      <c r="G650" s="212" t="s">
        <v>3699</v>
      </c>
      <c r="H650" s="198" t="s">
        <v>4</v>
      </c>
      <c r="I650" s="198"/>
      <c r="J650" s="198"/>
      <c r="K650" s="278"/>
      <c r="L650" s="90"/>
      <c r="M650" s="217"/>
      <c r="N650" s="218"/>
      <c r="O650" s="217"/>
      <c r="P650" s="201" t="s">
        <v>907</v>
      </c>
      <c r="Q650" s="90" t="s">
        <v>356</v>
      </c>
      <c r="R650" s="217" t="s">
        <v>3600</v>
      </c>
      <c r="S650" s="218"/>
      <c r="T650" s="217"/>
      <c r="U650" s="201" t="s">
        <v>908</v>
      </c>
      <c r="V650" s="90" t="s">
        <v>356</v>
      </c>
      <c r="W650" s="248" t="s">
        <v>1702</v>
      </c>
      <c r="X650" s="283"/>
      <c r="Y650" s="282"/>
      <c r="Z650" s="201"/>
      <c r="AA650" s="90"/>
      <c r="AB650" s="248"/>
      <c r="AC650" s="283"/>
      <c r="AD650" s="282"/>
    </row>
    <row r="651" spans="1:16317" ht="150" customHeight="1">
      <c r="A651" s="472"/>
      <c r="B651" s="194" t="s">
        <v>3695</v>
      </c>
      <c r="C651" s="215" t="s">
        <v>3700</v>
      </c>
      <c r="D651" s="196" t="s">
        <v>3701</v>
      </c>
      <c r="E651" s="196" t="s">
        <v>1705</v>
      </c>
      <c r="F651" s="196" t="s">
        <v>3702</v>
      </c>
      <c r="G651" s="197" t="s">
        <v>3703</v>
      </c>
      <c r="H651" s="198" t="s">
        <v>5</v>
      </c>
      <c r="I651" s="200"/>
      <c r="J651" s="200"/>
      <c r="K651" s="201"/>
      <c r="L651" s="90"/>
      <c r="M651" s="202"/>
      <c r="N651" s="203"/>
      <c r="O651" s="202"/>
      <c r="P651" s="201" t="s">
        <v>907</v>
      </c>
      <c r="Q651" s="90" t="s">
        <v>357</v>
      </c>
      <c r="R651" s="202" t="s">
        <v>3600</v>
      </c>
      <c r="S651" s="316" t="s">
        <v>3642</v>
      </c>
      <c r="T651" s="202"/>
      <c r="U651" s="201" t="s">
        <v>908</v>
      </c>
      <c r="V651" s="90" t="s">
        <v>357</v>
      </c>
      <c r="W651" s="248" t="s">
        <v>1702</v>
      </c>
      <c r="X651" s="249" t="s">
        <v>3704</v>
      </c>
      <c r="Y651" s="248" t="s">
        <v>3705</v>
      </c>
      <c r="Z651" s="201" t="s">
        <v>339</v>
      </c>
      <c r="AA651" s="90" t="s">
        <v>356</v>
      </c>
      <c r="AB651" s="248" t="s">
        <v>382</v>
      </c>
      <c r="AC651" s="249"/>
      <c r="AD651" s="248"/>
    </row>
    <row r="652" spans="1:16317" ht="150" customHeight="1">
      <c r="A652" s="472"/>
      <c r="B652" s="194" t="s">
        <v>3695</v>
      </c>
      <c r="C652" s="215" t="s">
        <v>3706</v>
      </c>
      <c r="D652" s="196" t="s">
        <v>3707</v>
      </c>
      <c r="E652" s="196" t="s">
        <v>901</v>
      </c>
      <c r="F652" s="196" t="s">
        <v>3708</v>
      </c>
      <c r="G652" s="197" t="s">
        <v>3709</v>
      </c>
      <c r="H652" s="198" t="s">
        <v>4</v>
      </c>
      <c r="I652" s="200"/>
      <c r="J652" s="200"/>
      <c r="K652" s="201"/>
      <c r="L652" s="90"/>
      <c r="M652" s="202"/>
      <c r="N652" s="203"/>
      <c r="O652" s="202"/>
      <c r="P652" s="201" t="s">
        <v>907</v>
      </c>
      <c r="Q652" s="90" t="s">
        <v>356</v>
      </c>
      <c r="R652" s="202" t="s">
        <v>3600</v>
      </c>
      <c r="S652" s="203"/>
      <c r="T652" s="202"/>
      <c r="U652" s="201" t="s">
        <v>908</v>
      </c>
      <c r="V652" s="90" t="s">
        <v>356</v>
      </c>
      <c r="W652" s="248" t="s">
        <v>1702</v>
      </c>
      <c r="X652" s="249"/>
      <c r="Y652" s="248"/>
      <c r="Z652" s="201"/>
      <c r="AA652" s="90"/>
      <c r="AB652" s="248"/>
      <c r="AC652" s="249"/>
      <c r="AD652" s="248"/>
    </row>
    <row r="653" spans="1:16317" ht="195" customHeight="1">
      <c r="A653" s="472"/>
      <c r="B653" s="194" t="s">
        <v>3695</v>
      </c>
      <c r="C653" s="215" t="s">
        <v>3710</v>
      </c>
      <c r="D653" s="196" t="s">
        <v>3711</v>
      </c>
      <c r="E653" s="196" t="s">
        <v>901</v>
      </c>
      <c r="F653" s="196" t="s">
        <v>3712</v>
      </c>
      <c r="G653" s="197" t="s">
        <v>3713</v>
      </c>
      <c r="H653" s="198" t="s">
        <v>5</v>
      </c>
      <c r="I653" s="200"/>
      <c r="J653" s="200"/>
      <c r="K653" s="201"/>
      <c r="L653" s="90"/>
      <c r="M653" s="202"/>
      <c r="N653" s="203"/>
      <c r="O653" s="202"/>
      <c r="P653" s="201" t="s">
        <v>907</v>
      </c>
      <c r="Q653" s="90" t="s">
        <v>356</v>
      </c>
      <c r="R653" s="202" t="s">
        <v>3600</v>
      </c>
      <c r="S653" s="203"/>
      <c r="T653" s="202"/>
      <c r="U653" s="201" t="s">
        <v>908</v>
      </c>
      <c r="V653" s="90" t="s">
        <v>356</v>
      </c>
      <c r="W653" s="248" t="s">
        <v>1702</v>
      </c>
      <c r="X653" s="249"/>
      <c r="Y653" s="248"/>
      <c r="Z653" s="201"/>
      <c r="AA653" s="90"/>
      <c r="AB653" s="248"/>
      <c r="AC653" s="249"/>
      <c r="AD653" s="248"/>
    </row>
    <row r="654" spans="1:16317" ht="180" customHeight="1">
      <c r="A654" s="472"/>
      <c r="B654" s="194" t="s">
        <v>3695</v>
      </c>
      <c r="C654" s="215" t="s">
        <v>3714</v>
      </c>
      <c r="D654" s="196" t="s">
        <v>3715</v>
      </c>
      <c r="E654" s="196" t="s">
        <v>901</v>
      </c>
      <c r="F654" s="196" t="s">
        <v>3716</v>
      </c>
      <c r="G654" s="197" t="s">
        <v>3717</v>
      </c>
      <c r="H654" s="198" t="s">
        <v>4</v>
      </c>
      <c r="I654" s="200"/>
      <c r="J654" s="200"/>
      <c r="K654" s="201"/>
      <c r="L654" s="90"/>
      <c r="M654" s="202"/>
      <c r="N654" s="203"/>
      <c r="O654" s="202"/>
      <c r="P654" s="201" t="s">
        <v>907</v>
      </c>
      <c r="Q654" s="90" t="s">
        <v>356</v>
      </c>
      <c r="R654" s="202" t="s">
        <v>3600</v>
      </c>
      <c r="S654" s="203"/>
      <c r="T654" s="202"/>
      <c r="U654" s="201" t="s">
        <v>908</v>
      </c>
      <c r="V654" s="90" t="s">
        <v>356</v>
      </c>
      <c r="W654" s="248" t="s">
        <v>1702</v>
      </c>
      <c r="X654" s="249"/>
      <c r="Y654" s="248"/>
      <c r="Z654" s="201"/>
      <c r="AA654" s="90"/>
      <c r="AB654" s="248"/>
      <c r="AC654" s="249"/>
      <c r="AD654" s="248"/>
    </row>
    <row r="655" spans="1:16317" ht="195" customHeight="1">
      <c r="A655" s="472"/>
      <c r="B655" s="194" t="s">
        <v>3695</v>
      </c>
      <c r="C655" s="215" t="s">
        <v>3718</v>
      </c>
      <c r="D655" s="196" t="s">
        <v>3719</v>
      </c>
      <c r="E655" s="196" t="s">
        <v>901</v>
      </c>
      <c r="F655" s="196" t="s">
        <v>3720</v>
      </c>
      <c r="G655" s="197" t="s">
        <v>3721</v>
      </c>
      <c r="H655" s="198" t="s">
        <v>5</v>
      </c>
      <c r="I655" s="200"/>
      <c r="J655" s="200"/>
      <c r="K655" s="270"/>
      <c r="L655" s="90"/>
      <c r="M655" s="202"/>
      <c r="N655" s="203"/>
      <c r="O655" s="202"/>
      <c r="P655" s="201" t="s">
        <v>907</v>
      </c>
      <c r="Q655" s="90" t="s">
        <v>356</v>
      </c>
      <c r="R655" s="202" t="s">
        <v>3600</v>
      </c>
      <c r="S655" s="203"/>
      <c r="T655" s="202"/>
      <c r="U655" s="201" t="s">
        <v>908</v>
      </c>
      <c r="V655" s="90" t="s">
        <v>356</v>
      </c>
      <c r="W655" s="248" t="s">
        <v>1702</v>
      </c>
      <c r="X655" s="249"/>
      <c r="Y655" s="248"/>
      <c r="Z655" s="201"/>
      <c r="AA655" s="90"/>
      <c r="AB655" s="248"/>
      <c r="AC655" s="249"/>
      <c r="AD655" s="248"/>
    </row>
    <row r="656" spans="1:16317" ht="165" customHeight="1">
      <c r="A656" s="472"/>
      <c r="B656" s="194" t="s">
        <v>3695</v>
      </c>
      <c r="C656" s="215" t="s">
        <v>3722</v>
      </c>
      <c r="D656" s="196" t="s">
        <v>3723</v>
      </c>
      <c r="E656" s="196" t="s">
        <v>901</v>
      </c>
      <c r="F656" s="196" t="s">
        <v>3724</v>
      </c>
      <c r="G656" s="197" t="s">
        <v>3725</v>
      </c>
      <c r="H656" s="198" t="s">
        <v>5</v>
      </c>
      <c r="I656" s="200"/>
      <c r="J656" s="200"/>
      <c r="K656" s="201"/>
      <c r="L656" s="90"/>
      <c r="M656" s="202"/>
      <c r="N656" s="203"/>
      <c r="O656" s="202"/>
      <c r="P656" s="201" t="s">
        <v>907</v>
      </c>
      <c r="Q656" s="90" t="s">
        <v>356</v>
      </c>
      <c r="R656" s="202" t="s">
        <v>3600</v>
      </c>
      <c r="S656" s="203"/>
      <c r="T656" s="202"/>
      <c r="U656" s="201" t="s">
        <v>908</v>
      </c>
      <c r="V656" s="90" t="s">
        <v>356</v>
      </c>
      <c r="W656" s="248" t="s">
        <v>1702</v>
      </c>
      <c r="X656" s="249"/>
      <c r="Y656" s="248"/>
      <c r="Z656" s="201"/>
      <c r="AA656" s="90"/>
      <c r="AB656" s="248"/>
      <c r="AC656" s="249"/>
      <c r="AD656" s="248"/>
    </row>
    <row r="657" spans="1:30" ht="180" customHeight="1">
      <c r="A657" s="472"/>
      <c r="B657" s="194" t="s">
        <v>3695</v>
      </c>
      <c r="C657" s="215" t="s">
        <v>3726</v>
      </c>
      <c r="D657" s="196" t="s">
        <v>3727</v>
      </c>
      <c r="E657" s="196" t="s">
        <v>901</v>
      </c>
      <c r="F657" s="196" t="s">
        <v>3728</v>
      </c>
      <c r="G657" s="197" t="s">
        <v>3721</v>
      </c>
      <c r="H657" s="198" t="s">
        <v>4</v>
      </c>
      <c r="I657" s="200"/>
      <c r="J657" s="200"/>
      <c r="K657" s="201"/>
      <c r="L657" s="90"/>
      <c r="M657" s="202"/>
      <c r="N657" s="203"/>
      <c r="O657" s="202"/>
      <c r="P657" s="201" t="s">
        <v>907</v>
      </c>
      <c r="Q657" s="90" t="s">
        <v>356</v>
      </c>
      <c r="R657" s="202" t="s">
        <v>3600</v>
      </c>
      <c r="S657" s="203"/>
      <c r="T657" s="202"/>
      <c r="U657" s="201" t="s">
        <v>908</v>
      </c>
      <c r="V657" s="90" t="s">
        <v>356</v>
      </c>
      <c r="W657" s="248" t="s">
        <v>1702</v>
      </c>
      <c r="X657" s="249"/>
      <c r="Y657" s="248"/>
      <c r="Z657" s="201"/>
      <c r="AA657" s="90"/>
      <c r="AB657" s="248"/>
      <c r="AC657" s="249"/>
      <c r="AD657" s="248"/>
    </row>
    <row r="658" spans="1:30" ht="79.150000000000006" customHeight="1">
      <c r="A658" s="472"/>
      <c r="B658" s="194" t="s">
        <v>3695</v>
      </c>
      <c r="C658" s="215" t="s">
        <v>3729</v>
      </c>
      <c r="D658" s="196" t="s">
        <v>3730</v>
      </c>
      <c r="E658" s="196" t="s">
        <v>901</v>
      </c>
      <c r="F658" s="196" t="s">
        <v>3731</v>
      </c>
      <c r="G658" s="197" t="s">
        <v>3732</v>
      </c>
      <c r="H658" s="198" t="s">
        <v>6</v>
      </c>
      <c r="I658" s="200"/>
      <c r="J658" s="200"/>
      <c r="K658" s="201"/>
      <c r="L658" s="90"/>
      <c r="M658" s="202"/>
      <c r="N658" s="203"/>
      <c r="O658" s="202"/>
      <c r="P658" s="201" t="s">
        <v>907</v>
      </c>
      <c r="Q658" s="90" t="s">
        <v>357</v>
      </c>
      <c r="R658" s="202" t="s">
        <v>3600</v>
      </c>
      <c r="S658" s="316" t="s">
        <v>3642</v>
      </c>
      <c r="T658" s="202"/>
      <c r="U658" s="201" t="s">
        <v>908</v>
      </c>
      <c r="V658" s="90" t="s">
        <v>357</v>
      </c>
      <c r="W658" s="248" t="s">
        <v>1702</v>
      </c>
      <c r="X658" s="249" t="s">
        <v>3704</v>
      </c>
      <c r="Y658" s="248" t="s">
        <v>3705</v>
      </c>
      <c r="Z658" s="201" t="s">
        <v>339</v>
      </c>
      <c r="AA658" s="90" t="s">
        <v>356</v>
      </c>
      <c r="AB658" s="248" t="s">
        <v>382</v>
      </c>
      <c r="AC658" s="249"/>
      <c r="AD658" s="248"/>
    </row>
    <row r="659" spans="1:30" ht="180" customHeight="1">
      <c r="A659" s="472"/>
      <c r="B659" s="194" t="s">
        <v>3695</v>
      </c>
      <c r="C659" s="215" t="s">
        <v>3733</v>
      </c>
      <c r="D659" s="196" t="s">
        <v>3734</v>
      </c>
      <c r="E659" s="196" t="s">
        <v>901</v>
      </c>
      <c r="F659" s="196" t="s">
        <v>3735</v>
      </c>
      <c r="G659" s="197" t="s">
        <v>3721</v>
      </c>
      <c r="H659" s="198" t="s">
        <v>5</v>
      </c>
      <c r="I659" s="200"/>
      <c r="J659" s="200"/>
      <c r="K659" s="201"/>
      <c r="L659" s="90"/>
      <c r="M659" s="202"/>
      <c r="N659" s="203"/>
      <c r="O659" s="202"/>
      <c r="P659" s="201" t="s">
        <v>907</v>
      </c>
      <c r="Q659" s="90" t="s">
        <v>356</v>
      </c>
      <c r="R659" s="202" t="s">
        <v>3600</v>
      </c>
      <c r="S659" s="203"/>
      <c r="T659" s="202"/>
      <c r="U659" s="201" t="s">
        <v>908</v>
      </c>
      <c r="V659" s="90" t="s">
        <v>356</v>
      </c>
      <c r="W659" s="248" t="s">
        <v>1702</v>
      </c>
      <c r="X659" s="249"/>
      <c r="Y659" s="248"/>
      <c r="Z659" s="201"/>
      <c r="AA659" s="90"/>
      <c r="AB659" s="248"/>
      <c r="AC659" s="249"/>
      <c r="AD659" s="248"/>
    </row>
    <row r="660" spans="1:30" ht="180" customHeight="1">
      <c r="A660" s="472"/>
      <c r="B660" s="194" t="s">
        <v>3695</v>
      </c>
      <c r="C660" s="215" t="s">
        <v>3736</v>
      </c>
      <c r="D660" s="196" t="s">
        <v>3737</v>
      </c>
      <c r="E660" s="196" t="s">
        <v>901</v>
      </c>
      <c r="F660" s="279" t="s">
        <v>3738</v>
      </c>
      <c r="G660" s="197" t="s">
        <v>3739</v>
      </c>
      <c r="H660" s="198" t="s">
        <v>4</v>
      </c>
      <c r="I660" s="200"/>
      <c r="J660" s="200"/>
      <c r="K660" s="270"/>
      <c r="L660" s="90"/>
      <c r="M660" s="202"/>
      <c r="N660" s="203"/>
      <c r="O660" s="202"/>
      <c r="P660" s="201" t="s">
        <v>907</v>
      </c>
      <c r="Q660" s="90" t="s">
        <v>356</v>
      </c>
      <c r="R660" s="202" t="s">
        <v>3600</v>
      </c>
      <c r="S660" s="203"/>
      <c r="T660" s="202"/>
      <c r="U660" s="201" t="s">
        <v>908</v>
      </c>
      <c r="V660" s="90" t="s">
        <v>356</v>
      </c>
      <c r="W660" s="248" t="s">
        <v>1702</v>
      </c>
      <c r="X660" s="249"/>
      <c r="Y660" s="248"/>
      <c r="Z660" s="201"/>
      <c r="AA660" s="90"/>
      <c r="AB660" s="248"/>
      <c r="AC660" s="249"/>
      <c r="AD660" s="248"/>
    </row>
    <row r="661" spans="1:30" ht="180" customHeight="1">
      <c r="A661" s="472"/>
      <c r="B661" s="194" t="s">
        <v>3695</v>
      </c>
      <c r="C661" s="215" t="s">
        <v>3740</v>
      </c>
      <c r="D661" s="196" t="s">
        <v>3741</v>
      </c>
      <c r="E661" s="196" t="s">
        <v>901</v>
      </c>
      <c r="F661" s="196" t="s">
        <v>3742</v>
      </c>
      <c r="G661" s="197" t="s">
        <v>3743</v>
      </c>
      <c r="H661" s="198" t="s">
        <v>5</v>
      </c>
      <c r="I661" s="200"/>
      <c r="J661" s="200"/>
      <c r="K661" s="201"/>
      <c r="L661" s="90"/>
      <c r="M661" s="202"/>
      <c r="N661" s="203"/>
      <c r="O661" s="202"/>
      <c r="P661" s="201" t="s">
        <v>907</v>
      </c>
      <c r="Q661" s="90" t="s">
        <v>356</v>
      </c>
      <c r="R661" s="202" t="s">
        <v>3600</v>
      </c>
      <c r="S661" s="203" t="s">
        <v>3744</v>
      </c>
      <c r="T661" s="202"/>
      <c r="U661" s="201" t="s">
        <v>908</v>
      </c>
      <c r="V661" s="90" t="s">
        <v>356</v>
      </c>
      <c r="W661" s="248" t="s">
        <v>1702</v>
      </c>
      <c r="X661" s="249"/>
      <c r="Y661" s="248"/>
      <c r="Z661" s="201"/>
      <c r="AA661" s="90"/>
      <c r="AB661" s="248"/>
      <c r="AC661" s="249"/>
      <c r="AD661" s="248"/>
    </row>
    <row r="662" spans="1:30" ht="135" customHeight="1">
      <c r="A662" s="472"/>
      <c r="B662" s="194" t="s">
        <v>3695</v>
      </c>
      <c r="C662" s="215" t="s">
        <v>3745</v>
      </c>
      <c r="D662" s="196" t="s">
        <v>3746</v>
      </c>
      <c r="E662" s="196" t="s">
        <v>901</v>
      </c>
      <c r="F662" s="196" t="s">
        <v>3747</v>
      </c>
      <c r="G662" s="197" t="s">
        <v>3748</v>
      </c>
      <c r="H662" s="198" t="s">
        <v>6</v>
      </c>
      <c r="I662" s="200"/>
      <c r="J662" s="200"/>
      <c r="K662" s="201"/>
      <c r="L662" s="90"/>
      <c r="M662" s="202"/>
      <c r="N662" s="203"/>
      <c r="O662" s="202"/>
      <c r="P662" s="201" t="s">
        <v>907</v>
      </c>
      <c r="Q662" s="90" t="s">
        <v>357</v>
      </c>
      <c r="R662" s="202" t="s">
        <v>3600</v>
      </c>
      <c r="S662" s="316" t="s">
        <v>3642</v>
      </c>
      <c r="T662" s="202"/>
      <c r="U662" s="201" t="s">
        <v>908</v>
      </c>
      <c r="V662" s="90" t="s">
        <v>357</v>
      </c>
      <c r="W662" s="248" t="s">
        <v>1702</v>
      </c>
      <c r="X662" s="249" t="s">
        <v>3704</v>
      </c>
      <c r="Y662" s="248" t="s">
        <v>3705</v>
      </c>
      <c r="Z662" s="201" t="s">
        <v>339</v>
      </c>
      <c r="AA662" s="90" t="s">
        <v>356</v>
      </c>
      <c r="AB662" s="248" t="s">
        <v>382</v>
      </c>
      <c r="AC662" s="249"/>
      <c r="AD662" s="248"/>
    </row>
    <row r="663" spans="1:30" ht="180" customHeight="1">
      <c r="A663" s="472"/>
      <c r="B663" s="194" t="s">
        <v>3695</v>
      </c>
      <c r="C663" s="215" t="s">
        <v>3749</v>
      </c>
      <c r="D663" s="196" t="s">
        <v>3750</v>
      </c>
      <c r="E663" s="196" t="s">
        <v>901</v>
      </c>
      <c r="F663" s="196" t="s">
        <v>3751</v>
      </c>
      <c r="G663" s="197" t="s">
        <v>3721</v>
      </c>
      <c r="H663" s="198" t="s">
        <v>4</v>
      </c>
      <c r="I663" s="200"/>
      <c r="J663" s="200"/>
      <c r="K663" s="201"/>
      <c r="L663" s="90"/>
      <c r="M663" s="202"/>
      <c r="N663" s="203"/>
      <c r="O663" s="202"/>
      <c r="P663" s="201" t="s">
        <v>907</v>
      </c>
      <c r="Q663" s="90" t="s">
        <v>356</v>
      </c>
      <c r="R663" s="202" t="s">
        <v>3600</v>
      </c>
      <c r="S663" s="203"/>
      <c r="T663" s="202"/>
      <c r="U663" s="201" t="s">
        <v>908</v>
      </c>
      <c r="V663" s="90" t="s">
        <v>356</v>
      </c>
      <c r="W663" s="248" t="s">
        <v>1702</v>
      </c>
      <c r="X663" s="249"/>
      <c r="Y663" s="248"/>
      <c r="Z663" s="201"/>
      <c r="AA663" s="90"/>
      <c r="AB663" s="248"/>
      <c r="AC663" s="249"/>
      <c r="AD663" s="248"/>
    </row>
    <row r="664" spans="1:30" ht="180" customHeight="1">
      <c r="A664" s="472"/>
      <c r="B664" s="194" t="s">
        <v>3695</v>
      </c>
      <c r="C664" s="215" t="s">
        <v>3752</v>
      </c>
      <c r="D664" s="196" t="s">
        <v>3753</v>
      </c>
      <c r="E664" s="196" t="s">
        <v>901</v>
      </c>
      <c r="F664" s="196" t="s">
        <v>3754</v>
      </c>
      <c r="G664" s="197" t="s">
        <v>3721</v>
      </c>
      <c r="H664" s="198" t="s">
        <v>5</v>
      </c>
      <c r="I664" s="200"/>
      <c r="J664" s="200"/>
      <c r="K664" s="201"/>
      <c r="L664" s="90"/>
      <c r="M664" s="202"/>
      <c r="N664" s="203"/>
      <c r="O664" s="202"/>
      <c r="P664" s="201" t="s">
        <v>907</v>
      </c>
      <c r="Q664" s="90" t="s">
        <v>356</v>
      </c>
      <c r="R664" s="202" t="s">
        <v>3600</v>
      </c>
      <c r="S664" s="203"/>
      <c r="T664" s="202"/>
      <c r="U664" s="201" t="s">
        <v>908</v>
      </c>
      <c r="V664" s="90" t="s">
        <v>356</v>
      </c>
      <c r="W664" s="248" t="s">
        <v>1702</v>
      </c>
      <c r="X664" s="249"/>
      <c r="Y664" s="248"/>
      <c r="Z664" s="201"/>
      <c r="AA664" s="90"/>
      <c r="AB664" s="248"/>
      <c r="AC664" s="249"/>
      <c r="AD664" s="248"/>
    </row>
    <row r="665" spans="1:30" ht="180" customHeight="1">
      <c r="A665" s="472"/>
      <c r="B665" s="194" t="s">
        <v>3695</v>
      </c>
      <c r="C665" s="215" t="s">
        <v>3755</v>
      </c>
      <c r="D665" s="196" t="s">
        <v>3756</v>
      </c>
      <c r="E665" s="196" t="s">
        <v>901</v>
      </c>
      <c r="F665" s="196" t="s">
        <v>3757</v>
      </c>
      <c r="G665" s="197" t="s">
        <v>3721</v>
      </c>
      <c r="H665" s="198" t="s">
        <v>5</v>
      </c>
      <c r="I665" s="200"/>
      <c r="J665" s="200"/>
      <c r="K665" s="201"/>
      <c r="L665" s="90"/>
      <c r="M665" s="202"/>
      <c r="N665" s="203"/>
      <c r="O665" s="202"/>
      <c r="P665" s="201" t="s">
        <v>907</v>
      </c>
      <c r="Q665" s="90" t="s">
        <v>356</v>
      </c>
      <c r="R665" s="202" t="s">
        <v>3600</v>
      </c>
      <c r="S665" s="203"/>
      <c r="T665" s="202"/>
      <c r="U665" s="201" t="s">
        <v>908</v>
      </c>
      <c r="V665" s="90" t="s">
        <v>356</v>
      </c>
      <c r="W665" s="248" t="s">
        <v>1702</v>
      </c>
      <c r="X665" s="249"/>
      <c r="Y665" s="248"/>
      <c r="Z665" s="201"/>
      <c r="AA665" s="90"/>
      <c r="AB665" s="248"/>
      <c r="AC665" s="249"/>
      <c r="AD665" s="248"/>
    </row>
    <row r="666" spans="1:30" ht="180" customHeight="1">
      <c r="A666" s="472"/>
      <c r="B666" s="194" t="s">
        <v>3695</v>
      </c>
      <c r="C666" s="215" t="s">
        <v>3758</v>
      </c>
      <c r="D666" s="196" t="s">
        <v>3759</v>
      </c>
      <c r="E666" s="196" t="s">
        <v>901</v>
      </c>
      <c r="F666" s="196" t="s">
        <v>3760</v>
      </c>
      <c r="G666" s="197" t="s">
        <v>3743</v>
      </c>
      <c r="H666" s="198" t="s">
        <v>4</v>
      </c>
      <c r="I666" s="200"/>
      <c r="J666" s="200"/>
      <c r="K666" s="201"/>
      <c r="L666" s="90"/>
      <c r="M666" s="202"/>
      <c r="N666" s="203"/>
      <c r="O666" s="202"/>
      <c r="P666" s="201" t="s">
        <v>907</v>
      </c>
      <c r="Q666" s="90" t="s">
        <v>356</v>
      </c>
      <c r="R666" s="202" t="s">
        <v>3600</v>
      </c>
      <c r="S666" s="203"/>
      <c r="T666" s="202"/>
      <c r="U666" s="201" t="s">
        <v>908</v>
      </c>
      <c r="V666" s="90" t="s">
        <v>356</v>
      </c>
      <c r="W666" s="248" t="s">
        <v>1702</v>
      </c>
      <c r="X666" s="249"/>
      <c r="Y666" s="248"/>
      <c r="Z666" s="201"/>
      <c r="AA666" s="90"/>
      <c r="AB666" s="248"/>
      <c r="AC666" s="249"/>
      <c r="AD666" s="248"/>
    </row>
    <row r="667" spans="1:30" ht="135" customHeight="1">
      <c r="A667" s="472"/>
      <c r="B667" s="194" t="s">
        <v>3695</v>
      </c>
      <c r="C667" s="215" t="s">
        <v>3761</v>
      </c>
      <c r="D667" s="196" t="s">
        <v>3762</v>
      </c>
      <c r="E667" s="196" t="s">
        <v>901</v>
      </c>
      <c r="F667" s="196" t="s">
        <v>3763</v>
      </c>
      <c r="G667" s="197" t="s">
        <v>3748</v>
      </c>
      <c r="H667" s="198" t="s">
        <v>6</v>
      </c>
      <c r="I667" s="200"/>
      <c r="J667" s="200"/>
      <c r="K667" s="201"/>
      <c r="L667" s="90"/>
      <c r="M667" s="202"/>
      <c r="N667" s="203"/>
      <c r="O667" s="202"/>
      <c r="P667" s="201" t="s">
        <v>907</v>
      </c>
      <c r="Q667" s="90" t="s">
        <v>357</v>
      </c>
      <c r="R667" s="202" t="s">
        <v>3600</v>
      </c>
      <c r="S667" s="316" t="s">
        <v>3642</v>
      </c>
      <c r="T667" s="202"/>
      <c r="U667" s="201" t="s">
        <v>908</v>
      </c>
      <c r="V667" s="90" t="s">
        <v>357</v>
      </c>
      <c r="W667" s="248" t="s">
        <v>1702</v>
      </c>
      <c r="X667" s="249" t="s">
        <v>3704</v>
      </c>
      <c r="Y667" s="248" t="s">
        <v>3705</v>
      </c>
      <c r="Z667" s="201" t="s">
        <v>339</v>
      </c>
      <c r="AA667" s="90" t="s">
        <v>356</v>
      </c>
      <c r="AB667" s="248" t="s">
        <v>382</v>
      </c>
      <c r="AC667" s="249"/>
      <c r="AD667" s="248"/>
    </row>
    <row r="668" spans="1:30" ht="180" customHeight="1">
      <c r="A668" s="472"/>
      <c r="B668" s="194" t="s">
        <v>3695</v>
      </c>
      <c r="C668" s="215" t="s">
        <v>3764</v>
      </c>
      <c r="D668" s="196" t="s">
        <v>3765</v>
      </c>
      <c r="E668" s="196" t="s">
        <v>901</v>
      </c>
      <c r="F668" s="196" t="s">
        <v>3766</v>
      </c>
      <c r="G668" s="197" t="s">
        <v>3713</v>
      </c>
      <c r="H668" s="198" t="s">
        <v>5</v>
      </c>
      <c r="I668" s="200"/>
      <c r="J668" s="200"/>
      <c r="K668" s="201"/>
      <c r="L668" s="90"/>
      <c r="M668" s="202"/>
      <c r="N668" s="203"/>
      <c r="O668" s="202"/>
      <c r="P668" s="201" t="s">
        <v>907</v>
      </c>
      <c r="Q668" s="90" t="s">
        <v>356</v>
      </c>
      <c r="R668" s="202" t="s">
        <v>3600</v>
      </c>
      <c r="S668" s="203"/>
      <c r="T668" s="202"/>
      <c r="U668" s="201" t="s">
        <v>908</v>
      </c>
      <c r="V668" s="90" t="s">
        <v>356</v>
      </c>
      <c r="W668" s="248" t="s">
        <v>1702</v>
      </c>
      <c r="X668" s="249"/>
      <c r="Y668" s="248"/>
      <c r="Z668" s="201"/>
      <c r="AA668" s="90"/>
      <c r="AB668" s="248"/>
      <c r="AC668" s="249"/>
      <c r="AD668" s="248"/>
    </row>
    <row r="669" spans="1:30" ht="180" customHeight="1">
      <c r="A669" s="472"/>
      <c r="B669" s="194" t="s">
        <v>3695</v>
      </c>
      <c r="C669" s="215" t="s">
        <v>3767</v>
      </c>
      <c r="D669" s="196" t="s">
        <v>3768</v>
      </c>
      <c r="E669" s="196" t="s">
        <v>901</v>
      </c>
      <c r="F669" s="196" t="s">
        <v>3769</v>
      </c>
      <c r="G669" s="197" t="s">
        <v>3713</v>
      </c>
      <c r="H669" s="198" t="s">
        <v>4</v>
      </c>
      <c r="I669" s="200"/>
      <c r="J669" s="200"/>
      <c r="K669" s="201"/>
      <c r="L669" s="90"/>
      <c r="M669" s="202"/>
      <c r="N669" s="203"/>
      <c r="O669" s="202"/>
      <c r="P669" s="201" t="s">
        <v>907</v>
      </c>
      <c r="Q669" s="90" t="s">
        <v>356</v>
      </c>
      <c r="R669" s="202" t="s">
        <v>3600</v>
      </c>
      <c r="S669" s="203"/>
      <c r="T669" s="202"/>
      <c r="U669" s="201" t="s">
        <v>908</v>
      </c>
      <c r="V669" s="90" t="s">
        <v>356</v>
      </c>
      <c r="W669" s="248" t="s">
        <v>1702</v>
      </c>
      <c r="X669" s="249"/>
      <c r="Y669" s="248"/>
      <c r="Z669" s="201"/>
      <c r="AA669" s="90"/>
      <c r="AB669" s="248"/>
      <c r="AC669" s="249"/>
      <c r="AD669" s="248"/>
    </row>
    <row r="670" spans="1:30" ht="180" customHeight="1">
      <c r="A670" s="472"/>
      <c r="B670" s="194" t="s">
        <v>3695</v>
      </c>
      <c r="C670" s="215" t="s">
        <v>3770</v>
      </c>
      <c r="D670" s="196" t="s">
        <v>3771</v>
      </c>
      <c r="E670" s="196" t="s">
        <v>901</v>
      </c>
      <c r="F670" s="279" t="s">
        <v>3772</v>
      </c>
      <c r="G670" s="197" t="s">
        <v>3713</v>
      </c>
      <c r="H670" s="198" t="s">
        <v>4</v>
      </c>
      <c r="I670" s="200"/>
      <c r="J670" s="200"/>
      <c r="K670" s="270"/>
      <c r="L670" s="90"/>
      <c r="M670" s="202"/>
      <c r="N670" s="203"/>
      <c r="O670" s="202"/>
      <c r="P670" s="201" t="s">
        <v>907</v>
      </c>
      <c r="Q670" s="90" t="s">
        <v>356</v>
      </c>
      <c r="R670" s="202" t="s">
        <v>3600</v>
      </c>
      <c r="S670" s="203"/>
      <c r="T670" s="202"/>
      <c r="U670" s="201" t="s">
        <v>908</v>
      </c>
      <c r="V670" s="90" t="s">
        <v>356</v>
      </c>
      <c r="W670" s="248" t="s">
        <v>1702</v>
      </c>
      <c r="X670" s="249"/>
      <c r="Y670" s="248"/>
      <c r="Z670" s="201"/>
      <c r="AA670" s="90"/>
      <c r="AB670" s="248"/>
      <c r="AC670" s="249"/>
      <c r="AD670" s="248"/>
    </row>
    <row r="671" spans="1:30" ht="180" customHeight="1">
      <c r="A671" s="472"/>
      <c r="B671" s="194" t="s">
        <v>3695</v>
      </c>
      <c r="C671" s="215" t="s">
        <v>3773</v>
      </c>
      <c r="D671" s="196" t="s">
        <v>3774</v>
      </c>
      <c r="E671" s="196" t="s">
        <v>901</v>
      </c>
      <c r="F671" s="279" t="s">
        <v>3775</v>
      </c>
      <c r="G671" s="197" t="s">
        <v>3776</v>
      </c>
      <c r="H671" s="198" t="s">
        <v>5</v>
      </c>
      <c r="I671" s="200"/>
      <c r="J671" s="200"/>
      <c r="K671" s="270"/>
      <c r="L671" s="90"/>
      <c r="M671" s="202"/>
      <c r="N671" s="203"/>
      <c r="O671" s="202"/>
      <c r="P671" s="201" t="s">
        <v>907</v>
      </c>
      <c r="Q671" s="90" t="s">
        <v>356</v>
      </c>
      <c r="R671" s="202" t="s">
        <v>3600</v>
      </c>
      <c r="S671" s="203"/>
      <c r="T671" s="202"/>
      <c r="U671" s="201" t="s">
        <v>908</v>
      </c>
      <c r="V671" s="90" t="s">
        <v>356</v>
      </c>
      <c r="W671" s="248" t="s">
        <v>1702</v>
      </c>
      <c r="X671" s="249"/>
      <c r="Y671" s="248"/>
      <c r="Z671" s="201"/>
      <c r="AA671" s="90"/>
      <c r="AB671" s="248"/>
      <c r="AC671" s="249"/>
      <c r="AD671" s="248"/>
    </row>
    <row r="672" spans="1:30" ht="180" customHeight="1">
      <c r="A672" s="472"/>
      <c r="B672" s="194" t="s">
        <v>3695</v>
      </c>
      <c r="C672" s="215" t="s">
        <v>3777</v>
      </c>
      <c r="D672" s="196" t="s">
        <v>3778</v>
      </c>
      <c r="E672" s="196" t="s">
        <v>901</v>
      </c>
      <c r="F672" s="196" t="s">
        <v>3779</v>
      </c>
      <c r="G672" s="197" t="s">
        <v>3713</v>
      </c>
      <c r="H672" s="198" t="s">
        <v>5</v>
      </c>
      <c r="I672" s="200"/>
      <c r="J672" s="200"/>
      <c r="K672" s="201"/>
      <c r="L672" s="90"/>
      <c r="M672" s="202"/>
      <c r="N672" s="203"/>
      <c r="O672" s="202"/>
      <c r="P672" s="201" t="s">
        <v>907</v>
      </c>
      <c r="Q672" s="90" t="s">
        <v>356</v>
      </c>
      <c r="R672" s="202" t="s">
        <v>3600</v>
      </c>
      <c r="S672" s="203"/>
      <c r="T672" s="202"/>
      <c r="U672" s="201" t="s">
        <v>908</v>
      </c>
      <c r="V672" s="90" t="s">
        <v>356</v>
      </c>
      <c r="W672" s="248" t="s">
        <v>1702</v>
      </c>
      <c r="X672" s="249"/>
      <c r="Y672" s="248"/>
      <c r="Z672" s="201"/>
      <c r="AA672" s="90"/>
      <c r="AB672" s="248"/>
      <c r="AC672" s="249"/>
      <c r="AD672" s="248"/>
    </row>
    <row r="673" spans="1:30" ht="180" customHeight="1">
      <c r="A673" s="472"/>
      <c r="B673" s="194" t="s">
        <v>3695</v>
      </c>
      <c r="C673" s="215" t="s">
        <v>3780</v>
      </c>
      <c r="D673" s="196" t="s">
        <v>3781</v>
      </c>
      <c r="E673" s="196" t="s">
        <v>901</v>
      </c>
      <c r="F673" s="204" t="s">
        <v>3782</v>
      </c>
      <c r="G673" s="197" t="s">
        <v>3713</v>
      </c>
      <c r="H673" s="198" t="s">
        <v>4</v>
      </c>
      <c r="I673" s="200"/>
      <c r="J673" s="200"/>
      <c r="K673" s="201"/>
      <c r="L673" s="90"/>
      <c r="M673" s="202"/>
      <c r="N673" s="203"/>
      <c r="O673" s="202"/>
      <c r="P673" s="201" t="s">
        <v>907</v>
      </c>
      <c r="Q673" s="90" t="s">
        <v>356</v>
      </c>
      <c r="R673" s="202" t="s">
        <v>3600</v>
      </c>
      <c r="S673" s="203"/>
      <c r="T673" s="202"/>
      <c r="U673" s="201" t="s">
        <v>908</v>
      </c>
      <c r="V673" s="90" t="s">
        <v>356</v>
      </c>
      <c r="W673" s="248" t="s">
        <v>1702</v>
      </c>
      <c r="X673" s="249"/>
      <c r="Y673" s="248"/>
      <c r="Z673" s="201"/>
      <c r="AA673" s="90"/>
      <c r="AB673" s="248"/>
      <c r="AC673" s="249"/>
      <c r="AD673" s="248"/>
    </row>
    <row r="674" spans="1:30" ht="180" customHeight="1">
      <c r="A674" s="472"/>
      <c r="B674" s="194" t="s">
        <v>3695</v>
      </c>
      <c r="C674" s="215" t="s">
        <v>3783</v>
      </c>
      <c r="D674" s="196" t="s">
        <v>3784</v>
      </c>
      <c r="E674" s="196" t="s">
        <v>901</v>
      </c>
      <c r="F674" s="196" t="s">
        <v>3785</v>
      </c>
      <c r="G674" s="197" t="s">
        <v>3713</v>
      </c>
      <c r="H674" s="198" t="s">
        <v>5</v>
      </c>
      <c r="I674" s="200"/>
      <c r="J674" s="200"/>
      <c r="K674" s="201"/>
      <c r="L674" s="90"/>
      <c r="M674" s="202"/>
      <c r="N674" s="203"/>
      <c r="O674" s="202"/>
      <c r="P674" s="201" t="s">
        <v>907</v>
      </c>
      <c r="Q674" s="90" t="s">
        <v>356</v>
      </c>
      <c r="R674" s="202" t="s">
        <v>3600</v>
      </c>
      <c r="S674" s="203"/>
      <c r="T674" s="202"/>
      <c r="U674" s="201" t="s">
        <v>908</v>
      </c>
      <c r="V674" s="90" t="s">
        <v>356</v>
      </c>
      <c r="W674" s="248" t="s">
        <v>1702</v>
      </c>
      <c r="X674" s="249"/>
      <c r="Y674" s="248"/>
      <c r="Z674" s="201"/>
      <c r="AA674" s="90"/>
      <c r="AB674" s="248"/>
      <c r="AC674" s="249"/>
      <c r="AD674" s="248"/>
    </row>
    <row r="675" spans="1:30" ht="135" customHeight="1">
      <c r="A675" s="472"/>
      <c r="B675" s="194" t="s">
        <v>3695</v>
      </c>
      <c r="C675" s="215" t="s">
        <v>3786</v>
      </c>
      <c r="D675" s="196" t="s">
        <v>3787</v>
      </c>
      <c r="E675" s="196" t="s">
        <v>901</v>
      </c>
      <c r="F675" s="196" t="s">
        <v>3788</v>
      </c>
      <c r="G675" s="197" t="s">
        <v>3789</v>
      </c>
      <c r="H675" s="198" t="s">
        <v>4</v>
      </c>
      <c r="I675" s="200"/>
      <c r="J675" s="200"/>
      <c r="K675" s="201"/>
      <c r="L675" s="90"/>
      <c r="M675" s="202"/>
      <c r="N675" s="203"/>
      <c r="O675" s="202"/>
      <c r="P675" s="201" t="s">
        <v>907</v>
      </c>
      <c r="Q675" s="90" t="s">
        <v>357</v>
      </c>
      <c r="R675" s="202" t="s">
        <v>3790</v>
      </c>
      <c r="S675" s="316" t="s">
        <v>3642</v>
      </c>
      <c r="T675" s="202"/>
      <c r="U675" s="201" t="s">
        <v>908</v>
      </c>
      <c r="V675" s="90" t="s">
        <v>357</v>
      </c>
      <c r="W675" s="248" t="s">
        <v>1702</v>
      </c>
      <c r="X675" s="249" t="s">
        <v>3704</v>
      </c>
      <c r="Y675" s="248" t="s">
        <v>3705</v>
      </c>
      <c r="Z675" s="201" t="s">
        <v>339</v>
      </c>
      <c r="AA675" s="90" t="s">
        <v>356</v>
      </c>
      <c r="AB675" s="248" t="s">
        <v>382</v>
      </c>
      <c r="AC675" s="249"/>
      <c r="AD675" s="248"/>
    </row>
    <row r="676" spans="1:30" ht="180" customHeight="1">
      <c r="A676" s="472"/>
      <c r="B676" s="194" t="s">
        <v>3695</v>
      </c>
      <c r="C676" s="215" t="s">
        <v>3791</v>
      </c>
      <c r="D676" s="196" t="s">
        <v>3792</v>
      </c>
      <c r="E676" s="196" t="s">
        <v>901</v>
      </c>
      <c r="F676" s="196" t="s">
        <v>3793</v>
      </c>
      <c r="G676" s="197" t="s">
        <v>3713</v>
      </c>
      <c r="H676" s="198" t="s">
        <v>6</v>
      </c>
      <c r="I676" s="200"/>
      <c r="J676" s="200"/>
      <c r="K676" s="201"/>
      <c r="L676" s="90"/>
      <c r="M676" s="202"/>
      <c r="N676" s="203"/>
      <c r="O676" s="202"/>
      <c r="P676" s="201" t="s">
        <v>907</v>
      </c>
      <c r="Q676" s="90" t="s">
        <v>356</v>
      </c>
      <c r="R676" s="202" t="s">
        <v>3790</v>
      </c>
      <c r="S676" s="203"/>
      <c r="T676" s="202"/>
      <c r="U676" s="201" t="s">
        <v>908</v>
      </c>
      <c r="V676" s="90" t="s">
        <v>356</v>
      </c>
      <c r="W676" s="248" t="s">
        <v>1702</v>
      </c>
      <c r="X676" s="249"/>
      <c r="Y676" s="248"/>
      <c r="Z676" s="201"/>
      <c r="AA676" s="90"/>
      <c r="AB676" s="248"/>
      <c r="AC676" s="249"/>
      <c r="AD676" s="248"/>
    </row>
    <row r="677" spans="1:30" ht="180" customHeight="1">
      <c r="A677" s="472"/>
      <c r="B677" s="194" t="s">
        <v>3695</v>
      </c>
      <c r="C677" s="215" t="s">
        <v>3794</v>
      </c>
      <c r="D677" s="196" t="s">
        <v>3795</v>
      </c>
      <c r="E677" s="196" t="s">
        <v>901</v>
      </c>
      <c r="F677" s="279" t="s">
        <v>3796</v>
      </c>
      <c r="G677" s="197" t="s">
        <v>3713</v>
      </c>
      <c r="H677" s="198" t="s">
        <v>4</v>
      </c>
      <c r="I677" s="200"/>
      <c r="J677" s="200"/>
      <c r="K677" s="201"/>
      <c r="L677" s="90"/>
      <c r="M677" s="202"/>
      <c r="N677" s="203"/>
      <c r="O677" s="202"/>
      <c r="P677" s="201" t="s">
        <v>907</v>
      </c>
      <c r="Q677" s="90" t="s">
        <v>356</v>
      </c>
      <c r="R677" s="202" t="s">
        <v>3790</v>
      </c>
      <c r="S677" s="203"/>
      <c r="T677" s="202"/>
      <c r="U677" s="201" t="s">
        <v>908</v>
      </c>
      <c r="V677" s="90" t="s">
        <v>356</v>
      </c>
      <c r="W677" s="248" t="s">
        <v>1702</v>
      </c>
      <c r="X677" s="249"/>
      <c r="Y677" s="248"/>
      <c r="Z677" s="201"/>
      <c r="AA677" s="90"/>
      <c r="AB677" s="248"/>
      <c r="AC677" s="249"/>
      <c r="AD677" s="248"/>
    </row>
    <row r="678" spans="1:30" ht="180" customHeight="1">
      <c r="A678" s="472"/>
      <c r="B678" s="194" t="s">
        <v>3695</v>
      </c>
      <c r="C678" s="215" t="s">
        <v>3797</v>
      </c>
      <c r="D678" s="196" t="s">
        <v>3798</v>
      </c>
      <c r="E678" s="196" t="s">
        <v>901</v>
      </c>
      <c r="F678" s="279" t="s">
        <v>3799</v>
      </c>
      <c r="G678" s="197" t="s">
        <v>3800</v>
      </c>
      <c r="H678" s="198" t="s">
        <v>5</v>
      </c>
      <c r="I678" s="200"/>
      <c r="J678" s="200"/>
      <c r="K678" s="201"/>
      <c r="L678" s="90"/>
      <c r="M678" s="202"/>
      <c r="N678" s="203"/>
      <c r="O678" s="202"/>
      <c r="P678" s="201" t="s">
        <v>907</v>
      </c>
      <c r="Q678" s="90" t="s">
        <v>356</v>
      </c>
      <c r="R678" s="202" t="s">
        <v>3790</v>
      </c>
      <c r="S678" s="203"/>
      <c r="T678" s="202"/>
      <c r="U678" s="201" t="s">
        <v>908</v>
      </c>
      <c r="V678" s="90" t="s">
        <v>356</v>
      </c>
      <c r="W678" s="248" t="s">
        <v>1702</v>
      </c>
      <c r="X678" s="249"/>
      <c r="Y678" s="248"/>
      <c r="Z678" s="201"/>
      <c r="AA678" s="90"/>
      <c r="AB678" s="248"/>
      <c r="AC678" s="249"/>
      <c r="AD678" s="248"/>
    </row>
    <row r="679" spans="1:30" ht="180" customHeight="1">
      <c r="A679" s="472"/>
      <c r="B679" s="194" t="s">
        <v>3695</v>
      </c>
      <c r="C679" s="215" t="s">
        <v>3801</v>
      </c>
      <c r="D679" s="196" t="s">
        <v>3802</v>
      </c>
      <c r="E679" s="196" t="s">
        <v>901</v>
      </c>
      <c r="F679" s="196" t="s">
        <v>3803</v>
      </c>
      <c r="G679" s="197" t="s">
        <v>3713</v>
      </c>
      <c r="H679" s="198" t="s">
        <v>4</v>
      </c>
      <c r="I679" s="200"/>
      <c r="J679" s="200"/>
      <c r="K679" s="201"/>
      <c r="L679" s="90"/>
      <c r="M679" s="202"/>
      <c r="N679" s="203"/>
      <c r="O679" s="202"/>
      <c r="P679" s="201" t="s">
        <v>907</v>
      </c>
      <c r="Q679" s="90" t="s">
        <v>356</v>
      </c>
      <c r="R679" s="202" t="s">
        <v>3790</v>
      </c>
      <c r="S679" s="203"/>
      <c r="T679" s="202"/>
      <c r="U679" s="201" t="s">
        <v>908</v>
      </c>
      <c r="V679" s="90" t="s">
        <v>356</v>
      </c>
      <c r="W679" s="248" t="s">
        <v>1702</v>
      </c>
      <c r="X679" s="249"/>
      <c r="Y679" s="248"/>
      <c r="Z679" s="201"/>
      <c r="AA679" s="90"/>
      <c r="AB679" s="248"/>
      <c r="AC679" s="249"/>
      <c r="AD679" s="248"/>
    </row>
    <row r="680" spans="1:30" ht="180" customHeight="1">
      <c r="A680" s="472"/>
      <c r="B680" s="194" t="s">
        <v>3695</v>
      </c>
      <c r="C680" s="215" t="s">
        <v>3804</v>
      </c>
      <c r="D680" s="196" t="s">
        <v>3805</v>
      </c>
      <c r="E680" s="196" t="s">
        <v>901</v>
      </c>
      <c r="F680" s="196" t="s">
        <v>3806</v>
      </c>
      <c r="G680" s="197" t="s">
        <v>3713</v>
      </c>
      <c r="H680" s="198" t="s">
        <v>5</v>
      </c>
      <c r="I680" s="200"/>
      <c r="J680" s="200"/>
      <c r="K680" s="201"/>
      <c r="L680" s="90"/>
      <c r="M680" s="202"/>
      <c r="N680" s="203"/>
      <c r="O680" s="202"/>
      <c r="P680" s="201" t="s">
        <v>907</v>
      </c>
      <c r="Q680" s="90" t="s">
        <v>356</v>
      </c>
      <c r="R680" s="202" t="s">
        <v>3790</v>
      </c>
      <c r="S680" s="203"/>
      <c r="T680" s="202"/>
      <c r="U680" s="201" t="s">
        <v>908</v>
      </c>
      <c r="V680" s="90" t="s">
        <v>356</v>
      </c>
      <c r="W680" s="248" t="s">
        <v>1702</v>
      </c>
      <c r="X680" s="249"/>
      <c r="Y680" s="248"/>
      <c r="Z680" s="201"/>
      <c r="AA680" s="90"/>
      <c r="AB680" s="248"/>
      <c r="AC680" s="249"/>
      <c r="AD680" s="248"/>
    </row>
    <row r="681" spans="1:30" ht="180" customHeight="1">
      <c r="A681" s="472"/>
      <c r="B681" s="194" t="s">
        <v>3695</v>
      </c>
      <c r="C681" s="215" t="s">
        <v>3807</v>
      </c>
      <c r="D681" s="196" t="s">
        <v>3808</v>
      </c>
      <c r="E681" s="196" t="s">
        <v>901</v>
      </c>
      <c r="F681" s="196" t="s">
        <v>3809</v>
      </c>
      <c r="G681" s="197" t="s">
        <v>3713</v>
      </c>
      <c r="H681" s="198" t="s">
        <v>5</v>
      </c>
      <c r="I681" s="200"/>
      <c r="J681" s="200"/>
      <c r="K681" s="201"/>
      <c r="L681" s="90"/>
      <c r="M681" s="202"/>
      <c r="N681" s="203"/>
      <c r="O681" s="202"/>
      <c r="P681" s="201" t="s">
        <v>907</v>
      </c>
      <c r="Q681" s="90" t="s">
        <v>356</v>
      </c>
      <c r="R681" s="202" t="s">
        <v>3790</v>
      </c>
      <c r="S681" s="203" t="s">
        <v>3810</v>
      </c>
      <c r="T681" s="202"/>
      <c r="U681" s="201" t="s">
        <v>908</v>
      </c>
      <c r="V681" s="90" t="s">
        <v>356</v>
      </c>
      <c r="W681" s="248" t="s">
        <v>1702</v>
      </c>
      <c r="X681" s="249"/>
      <c r="Y681" s="248"/>
      <c r="Z681" s="201"/>
      <c r="AA681" s="90"/>
      <c r="AB681" s="248"/>
      <c r="AC681" s="249"/>
      <c r="AD681" s="248"/>
    </row>
    <row r="682" spans="1:30" ht="180" customHeight="1">
      <c r="A682" s="472"/>
      <c r="B682" s="194" t="s">
        <v>3695</v>
      </c>
      <c r="C682" s="215" t="s">
        <v>3811</v>
      </c>
      <c r="D682" s="196" t="s">
        <v>3812</v>
      </c>
      <c r="E682" s="196" t="s">
        <v>901</v>
      </c>
      <c r="F682" s="196" t="s">
        <v>3813</v>
      </c>
      <c r="G682" s="197" t="s">
        <v>3713</v>
      </c>
      <c r="H682" s="198" t="s">
        <v>4</v>
      </c>
      <c r="I682" s="200"/>
      <c r="J682" s="200"/>
      <c r="K682" s="201"/>
      <c r="L682" s="90"/>
      <c r="M682" s="202"/>
      <c r="N682" s="203"/>
      <c r="O682" s="202"/>
      <c r="P682" s="201" t="s">
        <v>907</v>
      </c>
      <c r="Q682" s="90" t="s">
        <v>356</v>
      </c>
      <c r="R682" s="202" t="s">
        <v>3790</v>
      </c>
      <c r="S682" s="203" t="s">
        <v>3814</v>
      </c>
      <c r="T682" s="202"/>
      <c r="U682" s="201" t="s">
        <v>908</v>
      </c>
      <c r="V682" s="90" t="s">
        <v>356</v>
      </c>
      <c r="W682" s="248" t="s">
        <v>1702</v>
      </c>
      <c r="X682" s="249"/>
      <c r="Y682" s="248"/>
      <c r="Z682" s="201"/>
      <c r="AA682" s="90"/>
      <c r="AB682" s="248"/>
      <c r="AC682" s="249"/>
      <c r="AD682" s="248"/>
    </row>
    <row r="683" spans="1:30" ht="180" customHeight="1">
      <c r="A683" s="472"/>
      <c r="B683" s="194" t="s">
        <v>3695</v>
      </c>
      <c r="C683" s="215" t="s">
        <v>3815</v>
      </c>
      <c r="D683" s="196" t="s">
        <v>3816</v>
      </c>
      <c r="E683" s="196" t="s">
        <v>901</v>
      </c>
      <c r="F683" s="196" t="s">
        <v>3817</v>
      </c>
      <c r="G683" s="197" t="s">
        <v>3713</v>
      </c>
      <c r="H683" s="198" t="s">
        <v>4</v>
      </c>
      <c r="I683" s="200"/>
      <c r="J683" s="200"/>
      <c r="K683" s="201"/>
      <c r="L683" s="90"/>
      <c r="M683" s="202"/>
      <c r="N683" s="203"/>
      <c r="O683" s="202"/>
      <c r="P683" s="201" t="s">
        <v>907</v>
      </c>
      <c r="Q683" s="90" t="s">
        <v>356</v>
      </c>
      <c r="R683" s="202" t="s">
        <v>3790</v>
      </c>
      <c r="S683" s="203" t="s">
        <v>3818</v>
      </c>
      <c r="T683" s="202"/>
      <c r="U683" s="201" t="s">
        <v>908</v>
      </c>
      <c r="V683" s="90" t="s">
        <v>1040</v>
      </c>
      <c r="W683" s="248" t="s">
        <v>1702</v>
      </c>
      <c r="X683" s="249" t="s">
        <v>3819</v>
      </c>
      <c r="Y683" s="248"/>
      <c r="Z683" s="201"/>
      <c r="AA683" s="90"/>
      <c r="AB683" s="248"/>
      <c r="AC683" s="249"/>
      <c r="AD683" s="248"/>
    </row>
    <row r="684" spans="1:30" ht="180" customHeight="1">
      <c r="A684" s="472"/>
      <c r="B684" s="194" t="s">
        <v>3820</v>
      </c>
      <c r="C684" s="215" t="s">
        <v>3821</v>
      </c>
      <c r="D684" s="196" t="s">
        <v>3822</v>
      </c>
      <c r="E684" s="196" t="s">
        <v>1705</v>
      </c>
      <c r="F684" s="196" t="s">
        <v>3823</v>
      </c>
      <c r="G684" s="197" t="s">
        <v>3713</v>
      </c>
      <c r="H684" s="198" t="s">
        <v>5</v>
      </c>
      <c r="I684" s="200"/>
      <c r="J684" s="200"/>
      <c r="K684" s="201"/>
      <c r="L684" s="90"/>
      <c r="M684" s="202"/>
      <c r="N684" s="203"/>
      <c r="O684" s="202"/>
      <c r="P684" s="201" t="s">
        <v>907</v>
      </c>
      <c r="Q684" s="90" t="s">
        <v>357</v>
      </c>
      <c r="R684" s="202" t="s">
        <v>3790</v>
      </c>
      <c r="S684" s="203" t="s">
        <v>3824</v>
      </c>
      <c r="T684" s="202"/>
      <c r="U684" s="201" t="s">
        <v>908</v>
      </c>
      <c r="V684" s="90" t="s">
        <v>1040</v>
      </c>
      <c r="W684" s="248" t="s">
        <v>1702</v>
      </c>
      <c r="X684" s="249" t="s">
        <v>3819</v>
      </c>
      <c r="Y684" s="248"/>
      <c r="Z684" s="201"/>
      <c r="AA684" s="90"/>
      <c r="AB684" s="248"/>
      <c r="AC684" s="249"/>
      <c r="AD684" s="248"/>
    </row>
    <row r="685" spans="1:30" ht="180" customHeight="1">
      <c r="A685" s="472"/>
      <c r="B685" s="194" t="s">
        <v>3820</v>
      </c>
      <c r="C685" s="215" t="s">
        <v>3825</v>
      </c>
      <c r="D685" s="196" t="s">
        <v>3826</v>
      </c>
      <c r="E685" s="196" t="s">
        <v>1705</v>
      </c>
      <c r="F685" s="196" t="s">
        <v>3827</v>
      </c>
      <c r="G685" s="197" t="s">
        <v>3828</v>
      </c>
      <c r="H685" s="198" t="s">
        <v>1016</v>
      </c>
      <c r="I685" s="200"/>
      <c r="J685" s="200"/>
      <c r="K685" s="201"/>
      <c r="L685" s="90"/>
      <c r="M685" s="202"/>
      <c r="N685" s="203"/>
      <c r="O685" s="202"/>
      <c r="P685" s="201"/>
      <c r="Q685" s="90"/>
      <c r="R685" s="202"/>
      <c r="S685" s="203"/>
      <c r="T685" s="202"/>
      <c r="U685" s="201" t="s">
        <v>908</v>
      </c>
      <c r="V685" s="90" t="s">
        <v>357</v>
      </c>
      <c r="W685" s="248" t="s">
        <v>1702</v>
      </c>
      <c r="X685" s="249"/>
      <c r="Y685" s="248" t="s">
        <v>3829</v>
      </c>
      <c r="Z685" s="201" t="s">
        <v>339</v>
      </c>
      <c r="AA685" s="90" t="s">
        <v>356</v>
      </c>
      <c r="AB685" s="248" t="s">
        <v>382</v>
      </c>
      <c r="AC685" s="249"/>
      <c r="AD685" s="248"/>
    </row>
    <row r="686" spans="1:30" ht="270" customHeight="1">
      <c r="A686" s="472"/>
      <c r="B686" s="194" t="s">
        <v>3695</v>
      </c>
      <c r="C686" s="215" t="s">
        <v>3830</v>
      </c>
      <c r="D686" s="196" t="s">
        <v>3831</v>
      </c>
      <c r="E686" s="196" t="s">
        <v>901</v>
      </c>
      <c r="F686" s="369" t="s">
        <v>3832</v>
      </c>
      <c r="G686" s="197" t="s">
        <v>3833</v>
      </c>
      <c r="H686" s="198" t="s">
        <v>4</v>
      </c>
      <c r="I686" s="200"/>
      <c r="J686" s="200"/>
      <c r="K686" s="201"/>
      <c r="L686" s="90"/>
      <c r="M686" s="202"/>
      <c r="N686" s="203"/>
      <c r="O686" s="202"/>
      <c r="P686" s="201" t="s">
        <v>907</v>
      </c>
      <c r="Q686" s="90" t="s">
        <v>1040</v>
      </c>
      <c r="R686" s="202" t="s">
        <v>3790</v>
      </c>
      <c r="S686" s="203" t="s">
        <v>3834</v>
      </c>
      <c r="T686" s="202"/>
      <c r="U686" s="201" t="s">
        <v>908</v>
      </c>
      <c r="V686" s="90" t="s">
        <v>1040</v>
      </c>
      <c r="W686" s="248" t="s">
        <v>1702</v>
      </c>
      <c r="X686" s="203" t="s">
        <v>3834</v>
      </c>
      <c r="Y686" s="248"/>
      <c r="Z686" s="201"/>
      <c r="AA686" s="90"/>
      <c r="AB686" s="248"/>
      <c r="AC686" s="203"/>
      <c r="AD686" s="248"/>
    </row>
    <row r="687" spans="1:30" ht="180" customHeight="1">
      <c r="A687" s="472"/>
      <c r="B687" s="194" t="s">
        <v>3695</v>
      </c>
      <c r="C687" s="215" t="s">
        <v>3835</v>
      </c>
      <c r="D687" s="252" t="s">
        <v>3836</v>
      </c>
      <c r="E687" s="196" t="s">
        <v>901</v>
      </c>
      <c r="F687" s="370" t="s">
        <v>3837</v>
      </c>
      <c r="G687" s="197" t="s">
        <v>3713</v>
      </c>
      <c r="H687" s="198" t="s">
        <v>6</v>
      </c>
      <c r="I687" s="200"/>
      <c r="J687" s="200"/>
      <c r="K687" s="201"/>
      <c r="L687" s="90"/>
      <c r="M687" s="202"/>
      <c r="N687" s="203"/>
      <c r="O687" s="202"/>
      <c r="P687" s="201" t="s">
        <v>907</v>
      </c>
      <c r="Q687" s="90" t="s">
        <v>1040</v>
      </c>
      <c r="R687" s="202" t="s">
        <v>3790</v>
      </c>
      <c r="S687" s="203" t="s">
        <v>3838</v>
      </c>
      <c r="T687" s="202"/>
      <c r="U687" s="201" t="s">
        <v>908</v>
      </c>
      <c r="V687" s="90" t="s">
        <v>1040</v>
      </c>
      <c r="W687" s="248" t="s">
        <v>1702</v>
      </c>
      <c r="X687" s="203" t="s">
        <v>3838</v>
      </c>
      <c r="Y687" s="248"/>
      <c r="Z687" s="201"/>
      <c r="AA687" s="90"/>
      <c r="AB687" s="248"/>
      <c r="AC687" s="203"/>
      <c r="AD687" s="248"/>
    </row>
    <row r="688" spans="1:30" ht="201.75" customHeight="1">
      <c r="A688" s="472"/>
      <c r="B688" s="194" t="s">
        <v>3695</v>
      </c>
      <c r="C688" s="215" t="s">
        <v>3839</v>
      </c>
      <c r="D688" s="252" t="s">
        <v>3840</v>
      </c>
      <c r="E688" s="196" t="s">
        <v>901</v>
      </c>
      <c r="F688" s="370" t="s">
        <v>3841</v>
      </c>
      <c r="G688" s="197" t="s">
        <v>3713</v>
      </c>
      <c r="H688" s="198" t="s">
        <v>6</v>
      </c>
      <c r="I688" s="200"/>
      <c r="J688" s="200"/>
      <c r="K688" s="201"/>
      <c r="L688" s="90"/>
      <c r="M688" s="202"/>
      <c r="N688" s="203"/>
      <c r="O688" s="202"/>
      <c r="P688" s="201" t="s">
        <v>907</v>
      </c>
      <c r="Q688" s="90" t="s">
        <v>1040</v>
      </c>
      <c r="R688" s="202" t="s">
        <v>3790</v>
      </c>
      <c r="S688" s="203"/>
      <c r="T688" s="202"/>
      <c r="U688" s="201" t="s">
        <v>908</v>
      </c>
      <c r="V688" s="90" t="s">
        <v>1040</v>
      </c>
      <c r="W688" s="248" t="s">
        <v>1702</v>
      </c>
      <c r="X688" s="249"/>
      <c r="Y688" s="248"/>
      <c r="Z688" s="201"/>
      <c r="AA688" s="90"/>
      <c r="AB688" s="248"/>
      <c r="AC688" s="249"/>
      <c r="AD688" s="248"/>
    </row>
    <row r="689" spans="1:30" ht="180" customHeight="1">
      <c r="A689" s="472"/>
      <c r="B689" s="194" t="s">
        <v>3695</v>
      </c>
      <c r="C689" s="215" t="s">
        <v>3842</v>
      </c>
      <c r="D689" s="252" t="s">
        <v>3843</v>
      </c>
      <c r="E689" s="196" t="s">
        <v>901</v>
      </c>
      <c r="F689" s="369" t="s">
        <v>3844</v>
      </c>
      <c r="G689" s="197" t="s">
        <v>3713</v>
      </c>
      <c r="H689" s="198" t="s">
        <v>6</v>
      </c>
      <c r="I689" s="200"/>
      <c r="J689" s="200"/>
      <c r="K689" s="201"/>
      <c r="L689" s="90"/>
      <c r="M689" s="202"/>
      <c r="N689" s="203"/>
      <c r="O689" s="202"/>
      <c r="P689" s="201" t="s">
        <v>907</v>
      </c>
      <c r="Q689" s="90" t="s">
        <v>1040</v>
      </c>
      <c r="R689" s="202" t="s">
        <v>3790</v>
      </c>
      <c r="S689" s="203"/>
      <c r="T689" s="202"/>
      <c r="U689" s="201" t="s">
        <v>908</v>
      </c>
      <c r="V689" s="90" t="s">
        <v>1040</v>
      </c>
      <c r="W689" s="248" t="s">
        <v>1702</v>
      </c>
      <c r="X689" s="249"/>
      <c r="Y689" s="248"/>
      <c r="Z689" s="201"/>
      <c r="AA689" s="90"/>
      <c r="AB689" s="248"/>
      <c r="AC689" s="249"/>
      <c r="AD689" s="248"/>
    </row>
    <row r="690" spans="1:30" ht="180" customHeight="1">
      <c r="A690" s="472"/>
      <c r="B690" s="194" t="s">
        <v>3695</v>
      </c>
      <c r="C690" s="215" t="s">
        <v>3845</v>
      </c>
      <c r="D690" s="252" t="s">
        <v>3846</v>
      </c>
      <c r="E690" s="196" t="s">
        <v>901</v>
      </c>
      <c r="F690" s="368" t="s">
        <v>3847</v>
      </c>
      <c r="G690" s="197" t="s">
        <v>3713</v>
      </c>
      <c r="H690" s="198" t="s">
        <v>6</v>
      </c>
      <c r="I690" s="200"/>
      <c r="J690" s="200"/>
      <c r="K690" s="201"/>
      <c r="L690" s="90"/>
      <c r="M690" s="202"/>
      <c r="N690" s="203"/>
      <c r="O690" s="202"/>
      <c r="P690" s="201" t="s">
        <v>907</v>
      </c>
      <c r="Q690" s="90" t="s">
        <v>1040</v>
      </c>
      <c r="R690" s="202" t="s">
        <v>3790</v>
      </c>
      <c r="S690" s="203"/>
      <c r="T690" s="202"/>
      <c r="U690" s="201" t="s">
        <v>908</v>
      </c>
      <c r="V690" s="90" t="s">
        <v>1040</v>
      </c>
      <c r="W690" s="248" t="s">
        <v>1702</v>
      </c>
      <c r="X690" s="249"/>
      <c r="Y690" s="248"/>
      <c r="Z690" s="201"/>
      <c r="AA690" s="90"/>
      <c r="AB690" s="248"/>
      <c r="AC690" s="249"/>
      <c r="AD690" s="248"/>
    </row>
    <row r="691" spans="1:30" ht="180" customHeight="1">
      <c r="A691" s="472"/>
      <c r="B691" s="208" t="s">
        <v>3848</v>
      </c>
      <c r="C691" s="196" t="s">
        <v>3849</v>
      </c>
      <c r="D691" s="196" t="s">
        <v>3850</v>
      </c>
      <c r="E691" s="196" t="s">
        <v>901</v>
      </c>
      <c r="F691" s="196" t="s">
        <v>3851</v>
      </c>
      <c r="G691" s="197" t="s">
        <v>3713</v>
      </c>
      <c r="H691" s="198" t="s">
        <v>5</v>
      </c>
      <c r="I691" s="200"/>
      <c r="J691" s="200"/>
      <c r="K691" s="201"/>
      <c r="L691" s="90"/>
      <c r="M691" s="202"/>
      <c r="N691" s="203"/>
      <c r="O691" s="202"/>
      <c r="P691" s="201" t="s">
        <v>907</v>
      </c>
      <c r="Q691" s="90" t="s">
        <v>356</v>
      </c>
      <c r="R691" s="202" t="s">
        <v>3790</v>
      </c>
      <c r="S691" s="203"/>
      <c r="T691" s="202"/>
      <c r="U691" s="201" t="s">
        <v>908</v>
      </c>
      <c r="V691" s="90" t="s">
        <v>356</v>
      </c>
      <c r="W691" s="248" t="s">
        <v>1702</v>
      </c>
      <c r="X691" s="249"/>
      <c r="Y691" s="248"/>
      <c r="Z691" s="201"/>
      <c r="AA691" s="90"/>
      <c r="AB691" s="248"/>
      <c r="AC691" s="249"/>
      <c r="AD691" s="248"/>
    </row>
    <row r="692" spans="1:30" ht="180" customHeight="1">
      <c r="A692" s="472"/>
      <c r="B692" s="208" t="s">
        <v>3848</v>
      </c>
      <c r="C692" s="196" t="s">
        <v>3852</v>
      </c>
      <c r="D692" s="196" t="s">
        <v>3853</v>
      </c>
      <c r="E692" s="196" t="s">
        <v>901</v>
      </c>
      <c r="F692" s="196" t="s">
        <v>3854</v>
      </c>
      <c r="G692" s="197" t="s">
        <v>3713</v>
      </c>
      <c r="H692" s="198" t="s">
        <v>5</v>
      </c>
      <c r="I692" s="200"/>
      <c r="J692" s="200"/>
      <c r="K692" s="201"/>
      <c r="L692" s="90"/>
      <c r="M692" s="202"/>
      <c r="N692" s="203"/>
      <c r="O692" s="202"/>
      <c r="P692" s="201" t="s">
        <v>907</v>
      </c>
      <c r="Q692" s="90" t="s">
        <v>356</v>
      </c>
      <c r="R692" s="202" t="s">
        <v>3790</v>
      </c>
      <c r="S692" s="203"/>
      <c r="T692" s="202"/>
      <c r="U692" s="201" t="s">
        <v>908</v>
      </c>
      <c r="V692" s="90" t="s">
        <v>356</v>
      </c>
      <c r="W692" s="248" t="s">
        <v>1702</v>
      </c>
      <c r="X692" s="249"/>
      <c r="Y692" s="248"/>
      <c r="Z692" s="201"/>
      <c r="AA692" s="90"/>
      <c r="AB692" s="248"/>
      <c r="AC692" s="249"/>
      <c r="AD692" s="248"/>
    </row>
    <row r="693" spans="1:30" ht="195" customHeight="1">
      <c r="A693" s="472"/>
      <c r="B693" s="208" t="s">
        <v>3848</v>
      </c>
      <c r="C693" s="196" t="s">
        <v>3855</v>
      </c>
      <c r="D693" s="196" t="s">
        <v>3856</v>
      </c>
      <c r="E693" s="196" t="s">
        <v>901</v>
      </c>
      <c r="F693" s="279" t="s">
        <v>3857</v>
      </c>
      <c r="G693" s="197" t="s">
        <v>3858</v>
      </c>
      <c r="H693" s="198" t="s">
        <v>5</v>
      </c>
      <c r="I693" s="200"/>
      <c r="J693" s="200"/>
      <c r="K693" s="201"/>
      <c r="L693" s="90"/>
      <c r="M693" s="202"/>
      <c r="N693" s="203"/>
      <c r="O693" s="202"/>
      <c r="P693" s="201" t="s">
        <v>907</v>
      </c>
      <c r="Q693" s="90" t="s">
        <v>356</v>
      </c>
      <c r="R693" s="202" t="s">
        <v>3790</v>
      </c>
      <c r="S693" s="203"/>
      <c r="T693" s="202"/>
      <c r="U693" s="201" t="s">
        <v>908</v>
      </c>
      <c r="V693" s="90" t="s">
        <v>356</v>
      </c>
      <c r="W693" s="248" t="s">
        <v>1702</v>
      </c>
      <c r="X693" s="249"/>
      <c r="Y693" s="248"/>
      <c r="Z693" s="201"/>
      <c r="AA693" s="90"/>
      <c r="AB693" s="248"/>
      <c r="AC693" s="249"/>
      <c r="AD693" s="248"/>
    </row>
    <row r="694" spans="1:30" ht="195" customHeight="1">
      <c r="A694" s="472"/>
      <c r="B694" s="208" t="s">
        <v>3848</v>
      </c>
      <c r="C694" s="196" t="s">
        <v>3859</v>
      </c>
      <c r="D694" s="196" t="s">
        <v>3860</v>
      </c>
      <c r="E694" s="196" t="s">
        <v>901</v>
      </c>
      <c r="F694" s="196" t="s">
        <v>3861</v>
      </c>
      <c r="G694" s="197" t="s">
        <v>3862</v>
      </c>
      <c r="H694" s="198" t="s">
        <v>5</v>
      </c>
      <c r="I694" s="200"/>
      <c r="J694" s="200"/>
      <c r="K694" s="201"/>
      <c r="L694" s="90"/>
      <c r="M694" s="202"/>
      <c r="N694" s="203"/>
      <c r="O694" s="202"/>
      <c r="P694" s="201" t="s">
        <v>907</v>
      </c>
      <c r="Q694" s="90" t="s">
        <v>356</v>
      </c>
      <c r="R694" s="202" t="s">
        <v>422</v>
      </c>
      <c r="S694" s="203"/>
      <c r="T694" s="202"/>
      <c r="U694" s="201" t="s">
        <v>908</v>
      </c>
      <c r="V694" s="90" t="s">
        <v>356</v>
      </c>
      <c r="W694" s="248" t="s">
        <v>1702</v>
      </c>
      <c r="X694" s="249"/>
      <c r="Y694" s="248"/>
      <c r="Z694" s="201"/>
      <c r="AA694" s="90"/>
      <c r="AB694" s="248"/>
      <c r="AC694" s="249"/>
      <c r="AD694" s="248"/>
    </row>
    <row r="695" spans="1:30" ht="195" customHeight="1">
      <c r="A695" s="472"/>
      <c r="B695" s="208" t="s">
        <v>3848</v>
      </c>
      <c r="C695" s="196" t="s">
        <v>3863</v>
      </c>
      <c r="D695" s="196" t="s">
        <v>3864</v>
      </c>
      <c r="E695" s="196" t="s">
        <v>901</v>
      </c>
      <c r="F695" s="196" t="s">
        <v>3865</v>
      </c>
      <c r="G695" s="197" t="s">
        <v>3866</v>
      </c>
      <c r="H695" s="198" t="s">
        <v>5</v>
      </c>
      <c r="I695" s="200"/>
      <c r="J695" s="200"/>
      <c r="K695" s="201"/>
      <c r="L695" s="90"/>
      <c r="M695" s="202"/>
      <c r="N695" s="203"/>
      <c r="O695" s="202"/>
      <c r="P695" s="201" t="s">
        <v>907</v>
      </c>
      <c r="Q695" s="90" t="s">
        <v>1166</v>
      </c>
      <c r="R695" s="202"/>
      <c r="S695" s="203" t="s">
        <v>3867</v>
      </c>
      <c r="T695" s="202"/>
      <c r="U695" s="201" t="s">
        <v>908</v>
      </c>
      <c r="V695" s="90" t="s">
        <v>356</v>
      </c>
      <c r="W695" s="248" t="s">
        <v>1702</v>
      </c>
      <c r="X695" s="249"/>
      <c r="Y695" s="248"/>
      <c r="Z695" s="201"/>
      <c r="AA695" s="90"/>
      <c r="AB695" s="248"/>
      <c r="AC695" s="249"/>
      <c r="AD695" s="248"/>
    </row>
    <row r="696" spans="1:30" ht="195" customHeight="1">
      <c r="A696" s="472"/>
      <c r="B696" s="208" t="s">
        <v>3848</v>
      </c>
      <c r="C696" s="196" t="s">
        <v>3868</v>
      </c>
      <c r="D696" s="196" t="s">
        <v>3869</v>
      </c>
      <c r="E696" s="196" t="s">
        <v>901</v>
      </c>
      <c r="F696" s="196" t="s">
        <v>3870</v>
      </c>
      <c r="G696" s="197" t="s">
        <v>3866</v>
      </c>
      <c r="H696" s="198" t="s">
        <v>5</v>
      </c>
      <c r="I696" s="200"/>
      <c r="J696" s="200"/>
      <c r="K696" s="201"/>
      <c r="L696" s="90"/>
      <c r="M696" s="202"/>
      <c r="N696" s="203"/>
      <c r="O696" s="202"/>
      <c r="P696" s="201" t="s">
        <v>907</v>
      </c>
      <c r="Q696" s="90" t="s">
        <v>1166</v>
      </c>
      <c r="R696" s="202"/>
      <c r="S696" s="203" t="s">
        <v>3871</v>
      </c>
      <c r="T696" s="202"/>
      <c r="U696" s="201" t="s">
        <v>908</v>
      </c>
      <c r="V696" s="90" t="s">
        <v>356</v>
      </c>
      <c r="W696" s="248" t="s">
        <v>1702</v>
      </c>
      <c r="X696" s="249"/>
      <c r="Y696" s="248"/>
      <c r="Z696" s="201"/>
      <c r="AA696" s="90"/>
      <c r="AB696" s="248"/>
      <c r="AC696" s="249"/>
      <c r="AD696" s="248"/>
    </row>
    <row r="697" spans="1:30" ht="195" customHeight="1">
      <c r="A697" s="472"/>
      <c r="B697" s="208" t="s">
        <v>3848</v>
      </c>
      <c r="C697" s="196" t="s">
        <v>3872</v>
      </c>
      <c r="D697" s="196" t="s">
        <v>3873</v>
      </c>
      <c r="E697" s="196" t="s">
        <v>901</v>
      </c>
      <c r="F697" s="196" t="s">
        <v>3874</v>
      </c>
      <c r="G697" s="197" t="s">
        <v>3866</v>
      </c>
      <c r="H697" s="198" t="s">
        <v>5</v>
      </c>
      <c r="I697" s="200"/>
      <c r="J697" s="200"/>
      <c r="K697" s="201"/>
      <c r="L697" s="90"/>
      <c r="M697" s="202"/>
      <c r="N697" s="203"/>
      <c r="O697" s="202"/>
      <c r="P697" s="201" t="s">
        <v>907</v>
      </c>
      <c r="Q697" s="90" t="s">
        <v>1166</v>
      </c>
      <c r="R697" s="202"/>
      <c r="S697" s="203" t="s">
        <v>3875</v>
      </c>
      <c r="T697" s="202"/>
      <c r="U697" s="201" t="s">
        <v>908</v>
      </c>
      <c r="V697" s="90" t="s">
        <v>356</v>
      </c>
      <c r="W697" s="248" t="s">
        <v>1702</v>
      </c>
      <c r="X697" s="249"/>
      <c r="Y697" s="248"/>
      <c r="Z697" s="201"/>
      <c r="AA697" s="90"/>
      <c r="AB697" s="248"/>
      <c r="AC697" s="249"/>
      <c r="AD697" s="248"/>
    </row>
    <row r="698" spans="1:30" ht="195" customHeight="1">
      <c r="A698" s="472"/>
      <c r="B698" s="208" t="s">
        <v>3848</v>
      </c>
      <c r="C698" s="196" t="s">
        <v>3876</v>
      </c>
      <c r="D698" s="196" t="s">
        <v>3877</v>
      </c>
      <c r="E698" s="196" t="s">
        <v>901</v>
      </c>
      <c r="F698" s="196" t="s">
        <v>3878</v>
      </c>
      <c r="G698" s="197" t="s">
        <v>3866</v>
      </c>
      <c r="H698" s="198" t="s">
        <v>5</v>
      </c>
      <c r="I698" s="200"/>
      <c r="J698" s="200"/>
      <c r="K698" s="201"/>
      <c r="L698" s="90"/>
      <c r="M698" s="202"/>
      <c r="N698" s="203"/>
      <c r="O698" s="202"/>
      <c r="P698" s="201" t="s">
        <v>907</v>
      </c>
      <c r="Q698" s="90" t="s">
        <v>1166</v>
      </c>
      <c r="R698" s="202"/>
      <c r="S698" s="203" t="s">
        <v>3875</v>
      </c>
      <c r="T698" s="202"/>
      <c r="U698" s="201" t="s">
        <v>908</v>
      </c>
      <c r="V698" s="90" t="s">
        <v>356</v>
      </c>
      <c r="W698" s="248" t="s">
        <v>1702</v>
      </c>
      <c r="X698" s="249"/>
      <c r="Y698" s="248"/>
      <c r="Z698" s="201"/>
      <c r="AA698" s="90"/>
      <c r="AB698" s="248"/>
      <c r="AC698" s="249"/>
      <c r="AD698" s="248"/>
    </row>
    <row r="699" spans="1:30" ht="195" customHeight="1">
      <c r="A699" s="472"/>
      <c r="B699" s="208" t="s">
        <v>3848</v>
      </c>
      <c r="C699" s="196" t="s">
        <v>3879</v>
      </c>
      <c r="D699" s="196" t="s">
        <v>3880</v>
      </c>
      <c r="E699" s="196" t="s">
        <v>901</v>
      </c>
      <c r="F699" s="196" t="s">
        <v>3881</v>
      </c>
      <c r="G699" s="197" t="s">
        <v>3866</v>
      </c>
      <c r="H699" s="198" t="s">
        <v>5</v>
      </c>
      <c r="I699" s="200"/>
      <c r="J699" s="200"/>
      <c r="K699" s="201"/>
      <c r="L699" s="90"/>
      <c r="M699" s="202"/>
      <c r="N699" s="203"/>
      <c r="O699" s="202"/>
      <c r="P699" s="201" t="s">
        <v>907</v>
      </c>
      <c r="Q699" s="90" t="s">
        <v>1166</v>
      </c>
      <c r="R699" s="202"/>
      <c r="S699" s="203" t="s">
        <v>3875</v>
      </c>
      <c r="T699" s="202"/>
      <c r="U699" s="201" t="s">
        <v>908</v>
      </c>
      <c r="V699" s="90" t="s">
        <v>356</v>
      </c>
      <c r="W699" s="248" t="s">
        <v>1702</v>
      </c>
      <c r="X699" s="249"/>
      <c r="Y699" s="248"/>
      <c r="Z699" s="201"/>
      <c r="AA699" s="90"/>
      <c r="AB699" s="248"/>
      <c r="AC699" s="249"/>
      <c r="AD699" s="248"/>
    </row>
    <row r="700" spans="1:30" ht="180" customHeight="1">
      <c r="A700" s="472"/>
      <c r="B700" s="208" t="s">
        <v>3848</v>
      </c>
      <c r="C700" s="196" t="s">
        <v>3882</v>
      </c>
      <c r="D700" s="196" t="s">
        <v>3883</v>
      </c>
      <c r="E700" s="196" t="s">
        <v>901</v>
      </c>
      <c r="F700" s="196" t="s">
        <v>3884</v>
      </c>
      <c r="G700" s="197" t="s">
        <v>3866</v>
      </c>
      <c r="H700" s="198" t="s">
        <v>5</v>
      </c>
      <c r="I700" s="200"/>
      <c r="J700" s="200"/>
      <c r="K700" s="201"/>
      <c r="L700" s="90"/>
      <c r="M700" s="202"/>
      <c r="N700" s="203"/>
      <c r="O700" s="202"/>
      <c r="P700" s="201" t="s">
        <v>907</v>
      </c>
      <c r="Q700" s="90" t="s">
        <v>1166</v>
      </c>
      <c r="R700" s="202"/>
      <c r="S700" s="203" t="s">
        <v>3875</v>
      </c>
      <c r="T700" s="202"/>
      <c r="U700" s="201" t="s">
        <v>908</v>
      </c>
      <c r="V700" s="90" t="s">
        <v>356</v>
      </c>
      <c r="W700" s="248" t="s">
        <v>1702</v>
      </c>
      <c r="X700" s="249"/>
      <c r="Y700" s="248"/>
      <c r="Z700" s="201"/>
      <c r="AA700" s="90"/>
      <c r="AB700" s="248"/>
      <c r="AC700" s="249"/>
      <c r="AD700" s="248"/>
    </row>
    <row r="701" spans="1:30" ht="180" customHeight="1">
      <c r="A701" s="472"/>
      <c r="B701" s="208" t="s">
        <v>3848</v>
      </c>
      <c r="C701" s="196" t="s">
        <v>3885</v>
      </c>
      <c r="D701" s="196" t="s">
        <v>3886</v>
      </c>
      <c r="E701" s="196" t="s">
        <v>901</v>
      </c>
      <c r="F701" s="196" t="s">
        <v>3887</v>
      </c>
      <c r="G701" s="197" t="s">
        <v>3866</v>
      </c>
      <c r="H701" s="198" t="s">
        <v>5</v>
      </c>
      <c r="I701" s="200"/>
      <c r="J701" s="200"/>
      <c r="K701" s="201"/>
      <c r="L701" s="90"/>
      <c r="M701" s="202"/>
      <c r="N701" s="203"/>
      <c r="O701" s="202"/>
      <c r="P701" s="201" t="s">
        <v>907</v>
      </c>
      <c r="Q701" s="90" t="s">
        <v>356</v>
      </c>
      <c r="R701" s="202" t="s">
        <v>422</v>
      </c>
      <c r="S701" s="203"/>
      <c r="T701" s="202"/>
      <c r="U701" s="201" t="s">
        <v>908</v>
      </c>
      <c r="V701" s="90" t="s">
        <v>356</v>
      </c>
      <c r="W701" s="248" t="s">
        <v>1702</v>
      </c>
      <c r="X701" s="249"/>
      <c r="Y701" s="248"/>
      <c r="Z701" s="201"/>
      <c r="AA701" s="90"/>
      <c r="AB701" s="248"/>
      <c r="AC701" s="249"/>
      <c r="AD701" s="248"/>
    </row>
    <row r="702" spans="1:30" ht="180" customHeight="1">
      <c r="A702" s="472"/>
      <c r="B702" s="208" t="s">
        <v>3848</v>
      </c>
      <c r="C702" s="196" t="s">
        <v>3888</v>
      </c>
      <c r="D702" s="196" t="s">
        <v>3889</v>
      </c>
      <c r="E702" s="196" t="s">
        <v>901</v>
      </c>
      <c r="F702" s="196" t="s">
        <v>3890</v>
      </c>
      <c r="G702" s="197" t="s">
        <v>3866</v>
      </c>
      <c r="H702" s="198" t="s">
        <v>5</v>
      </c>
      <c r="I702" s="200"/>
      <c r="J702" s="200"/>
      <c r="K702" s="201"/>
      <c r="L702" s="90"/>
      <c r="M702" s="202"/>
      <c r="N702" s="203"/>
      <c r="O702" s="202"/>
      <c r="P702" s="201" t="s">
        <v>907</v>
      </c>
      <c r="Q702" s="90" t="s">
        <v>356</v>
      </c>
      <c r="R702" s="202" t="s">
        <v>422</v>
      </c>
      <c r="S702" s="203"/>
      <c r="T702" s="202"/>
      <c r="U702" s="201" t="s">
        <v>908</v>
      </c>
      <c r="V702" s="90" t="s">
        <v>356</v>
      </c>
      <c r="W702" s="248" t="s">
        <v>1702</v>
      </c>
      <c r="X702" s="249"/>
      <c r="Y702" s="248"/>
      <c r="Z702" s="201"/>
      <c r="AA702" s="90"/>
      <c r="AB702" s="248"/>
      <c r="AC702" s="249"/>
      <c r="AD702" s="248"/>
    </row>
    <row r="703" spans="1:30" ht="180" customHeight="1">
      <c r="A703" s="472"/>
      <c r="B703" s="208" t="s">
        <v>3848</v>
      </c>
      <c r="C703" s="196" t="s">
        <v>3891</v>
      </c>
      <c r="D703" s="196" t="s">
        <v>3892</v>
      </c>
      <c r="E703" s="196" t="s">
        <v>901</v>
      </c>
      <c r="F703" s="196" t="s">
        <v>3893</v>
      </c>
      <c r="G703" s="197" t="s">
        <v>3866</v>
      </c>
      <c r="H703" s="198" t="s">
        <v>5</v>
      </c>
      <c r="I703" s="200"/>
      <c r="J703" s="200"/>
      <c r="K703" s="201"/>
      <c r="L703" s="90"/>
      <c r="M703" s="202"/>
      <c r="N703" s="203"/>
      <c r="O703" s="202"/>
      <c r="P703" s="201" t="s">
        <v>907</v>
      </c>
      <c r="Q703" s="90" t="s">
        <v>356</v>
      </c>
      <c r="R703" s="202" t="s">
        <v>422</v>
      </c>
      <c r="S703" s="203"/>
      <c r="T703" s="202"/>
      <c r="U703" s="201" t="s">
        <v>908</v>
      </c>
      <c r="V703" s="90" t="s">
        <v>356</v>
      </c>
      <c r="W703" s="248" t="s">
        <v>1702</v>
      </c>
      <c r="X703" s="249"/>
      <c r="Y703" s="248"/>
      <c r="Z703" s="201"/>
      <c r="AA703" s="90"/>
      <c r="AB703" s="248"/>
      <c r="AC703" s="249"/>
      <c r="AD703" s="248"/>
    </row>
    <row r="704" spans="1:30" ht="195" customHeight="1">
      <c r="A704" s="472"/>
      <c r="B704" s="194" t="s">
        <v>3894</v>
      </c>
      <c r="C704" s="196" t="s">
        <v>3895</v>
      </c>
      <c r="D704" s="196" t="s">
        <v>3896</v>
      </c>
      <c r="E704" s="196" t="s">
        <v>901</v>
      </c>
      <c r="F704" s="196" t="s">
        <v>3897</v>
      </c>
      <c r="G704" s="197" t="s">
        <v>3898</v>
      </c>
      <c r="H704" s="198" t="s">
        <v>5</v>
      </c>
      <c r="I704" s="200"/>
      <c r="J704" s="200"/>
      <c r="K704" s="201"/>
      <c r="L704" s="90"/>
      <c r="M704" s="202"/>
      <c r="N704" s="203"/>
      <c r="O704" s="202"/>
      <c r="P704" s="201" t="s">
        <v>907</v>
      </c>
      <c r="Q704" s="90" t="s">
        <v>357</v>
      </c>
      <c r="R704" s="202" t="s">
        <v>422</v>
      </c>
      <c r="S704" s="316" t="s">
        <v>3899</v>
      </c>
      <c r="T704" s="202"/>
      <c r="U704" s="201" t="s">
        <v>908</v>
      </c>
      <c r="V704" s="90" t="s">
        <v>356</v>
      </c>
      <c r="W704" s="248" t="s">
        <v>1702</v>
      </c>
      <c r="X704" s="249"/>
      <c r="Y704" s="248"/>
      <c r="Z704" s="201"/>
      <c r="AA704" s="90"/>
      <c r="AB704" s="248"/>
      <c r="AC704" s="249"/>
      <c r="AD704" s="248"/>
    </row>
    <row r="705" spans="1:30" ht="180" customHeight="1">
      <c r="A705" s="472"/>
      <c r="B705" s="194" t="s">
        <v>3894</v>
      </c>
      <c r="C705" s="196" t="s">
        <v>3900</v>
      </c>
      <c r="D705" s="196" t="s">
        <v>3901</v>
      </c>
      <c r="E705" s="196" t="s">
        <v>1705</v>
      </c>
      <c r="F705" s="196" t="s">
        <v>3902</v>
      </c>
      <c r="G705" s="197" t="s">
        <v>3866</v>
      </c>
      <c r="H705" s="198" t="s">
        <v>3</v>
      </c>
      <c r="I705" s="200"/>
      <c r="J705" s="200"/>
      <c r="K705" s="201"/>
      <c r="L705" s="90"/>
      <c r="M705" s="202"/>
      <c r="N705" s="203"/>
      <c r="O705" s="202"/>
      <c r="P705" s="201" t="s">
        <v>907</v>
      </c>
      <c r="Q705" s="90" t="s">
        <v>357</v>
      </c>
      <c r="R705" s="202" t="s">
        <v>422</v>
      </c>
      <c r="S705" s="203" t="s">
        <v>3903</v>
      </c>
      <c r="T705" s="202"/>
      <c r="U705" s="201" t="s">
        <v>908</v>
      </c>
      <c r="V705" s="90" t="s">
        <v>357</v>
      </c>
      <c r="W705" s="248" t="s">
        <v>1702</v>
      </c>
      <c r="X705" s="249" t="s">
        <v>3904</v>
      </c>
      <c r="Y705" s="248" t="s">
        <v>3905</v>
      </c>
      <c r="Z705" s="201" t="s">
        <v>339</v>
      </c>
      <c r="AA705" s="90" t="s">
        <v>356</v>
      </c>
      <c r="AB705" s="248" t="s">
        <v>382</v>
      </c>
      <c r="AC705" s="249"/>
      <c r="AD705" s="248"/>
    </row>
    <row r="706" spans="1:30" ht="205.5" customHeight="1">
      <c r="A706" s="472"/>
      <c r="B706" s="194" t="s">
        <v>3894</v>
      </c>
      <c r="C706" s="196" t="s">
        <v>3906</v>
      </c>
      <c r="D706" s="196" t="s">
        <v>3907</v>
      </c>
      <c r="E706" s="196" t="s">
        <v>901</v>
      </c>
      <c r="F706" s="196" t="s">
        <v>3908</v>
      </c>
      <c r="G706" s="197" t="s">
        <v>3866</v>
      </c>
      <c r="H706" s="198" t="s">
        <v>5</v>
      </c>
      <c r="I706" s="200"/>
      <c r="J706" s="200"/>
      <c r="K706" s="201"/>
      <c r="L706" s="90"/>
      <c r="M706" s="202"/>
      <c r="N706" s="203"/>
      <c r="O706" s="202"/>
      <c r="P706" s="201" t="s">
        <v>907</v>
      </c>
      <c r="Q706" s="90" t="s">
        <v>357</v>
      </c>
      <c r="R706" s="202" t="s">
        <v>422</v>
      </c>
      <c r="S706" s="203" t="s">
        <v>3903</v>
      </c>
      <c r="T706" s="202"/>
      <c r="U706" s="201" t="s">
        <v>908</v>
      </c>
      <c r="V706" s="90" t="s">
        <v>356</v>
      </c>
      <c r="W706" s="248" t="s">
        <v>1702</v>
      </c>
      <c r="X706" s="249"/>
      <c r="Y706" s="248"/>
      <c r="Z706" s="201"/>
      <c r="AA706" s="90"/>
      <c r="AB706" s="248"/>
      <c r="AC706" s="249"/>
      <c r="AD706" s="248"/>
    </row>
    <row r="707" spans="1:30" ht="180" customHeight="1">
      <c r="A707" s="472"/>
      <c r="B707" s="194" t="s">
        <v>3894</v>
      </c>
      <c r="C707" s="196" t="s">
        <v>3909</v>
      </c>
      <c r="D707" s="196" t="s">
        <v>3910</v>
      </c>
      <c r="E707" s="196" t="s">
        <v>901</v>
      </c>
      <c r="F707" s="196" t="s">
        <v>3911</v>
      </c>
      <c r="G707" s="197" t="s">
        <v>3866</v>
      </c>
      <c r="H707" s="198" t="s">
        <v>5</v>
      </c>
      <c r="I707" s="200"/>
      <c r="J707" s="200"/>
      <c r="K707" s="201"/>
      <c r="L707" s="90"/>
      <c r="M707" s="202"/>
      <c r="N707" s="203"/>
      <c r="O707" s="202"/>
      <c r="P707" s="201" t="s">
        <v>907</v>
      </c>
      <c r="Q707" s="90" t="s">
        <v>357</v>
      </c>
      <c r="R707" s="202" t="s">
        <v>422</v>
      </c>
      <c r="S707" s="203" t="s">
        <v>3903</v>
      </c>
      <c r="T707" s="202"/>
      <c r="U707" s="201" t="s">
        <v>908</v>
      </c>
      <c r="V707" s="90" t="s">
        <v>356</v>
      </c>
      <c r="W707" s="248" t="s">
        <v>1702</v>
      </c>
      <c r="X707" s="249"/>
      <c r="Y707" s="248"/>
      <c r="Z707" s="201"/>
      <c r="AA707" s="90"/>
      <c r="AB707" s="248"/>
      <c r="AC707" s="249"/>
      <c r="AD707" s="248"/>
    </row>
    <row r="708" spans="1:30" ht="180" customHeight="1">
      <c r="A708" s="472"/>
      <c r="B708" s="194" t="s">
        <v>3894</v>
      </c>
      <c r="C708" s="196" t="s">
        <v>3912</v>
      </c>
      <c r="D708" s="196" t="s">
        <v>3913</v>
      </c>
      <c r="E708" s="196" t="s">
        <v>901</v>
      </c>
      <c r="F708" s="196" t="s">
        <v>3914</v>
      </c>
      <c r="G708" s="197" t="s">
        <v>3866</v>
      </c>
      <c r="H708" s="198" t="s">
        <v>4</v>
      </c>
      <c r="I708" s="200"/>
      <c r="J708" s="200"/>
      <c r="K708" s="201"/>
      <c r="L708" s="90"/>
      <c r="M708" s="202"/>
      <c r="N708" s="203"/>
      <c r="O708" s="202"/>
      <c r="P708" s="201" t="s">
        <v>907</v>
      </c>
      <c r="Q708" s="90" t="s">
        <v>357</v>
      </c>
      <c r="R708" s="202" t="s">
        <v>422</v>
      </c>
      <c r="S708" s="203" t="s">
        <v>3903</v>
      </c>
      <c r="T708" s="202"/>
      <c r="U708" s="201" t="s">
        <v>908</v>
      </c>
      <c r="V708" s="90" t="s">
        <v>356</v>
      </c>
      <c r="W708" s="248" t="s">
        <v>1702</v>
      </c>
      <c r="X708" s="249"/>
      <c r="Y708" s="248"/>
      <c r="Z708" s="201"/>
      <c r="AA708" s="90"/>
      <c r="AB708" s="248"/>
      <c r="AC708" s="249"/>
      <c r="AD708" s="248"/>
    </row>
    <row r="709" spans="1:30" ht="180" customHeight="1">
      <c r="A709" s="472"/>
      <c r="B709" s="194" t="s">
        <v>3894</v>
      </c>
      <c r="C709" s="196" t="s">
        <v>3915</v>
      </c>
      <c r="D709" s="196" t="s">
        <v>3916</v>
      </c>
      <c r="E709" s="196" t="s">
        <v>901</v>
      </c>
      <c r="F709" s="196" t="s">
        <v>3917</v>
      </c>
      <c r="G709" s="197" t="s">
        <v>3866</v>
      </c>
      <c r="H709" s="198" t="s">
        <v>5</v>
      </c>
      <c r="I709" s="200"/>
      <c r="J709" s="200"/>
      <c r="K709" s="201"/>
      <c r="L709" s="90"/>
      <c r="M709" s="202"/>
      <c r="N709" s="203"/>
      <c r="O709" s="202"/>
      <c r="P709" s="201" t="s">
        <v>907</v>
      </c>
      <c r="Q709" s="90" t="s">
        <v>357</v>
      </c>
      <c r="R709" s="202" t="s">
        <v>422</v>
      </c>
      <c r="S709" s="203" t="s">
        <v>3903</v>
      </c>
      <c r="T709" s="202"/>
      <c r="U709" s="201" t="s">
        <v>908</v>
      </c>
      <c r="V709" s="90" t="s">
        <v>356</v>
      </c>
      <c r="W709" s="248" t="s">
        <v>1702</v>
      </c>
      <c r="X709" s="249"/>
      <c r="Y709" s="248"/>
      <c r="Z709" s="201"/>
      <c r="AA709" s="90"/>
      <c r="AB709" s="248"/>
      <c r="AC709" s="249"/>
      <c r="AD709" s="248"/>
    </row>
    <row r="710" spans="1:30" ht="180" customHeight="1">
      <c r="A710" s="472"/>
      <c r="B710" s="194" t="s">
        <v>3894</v>
      </c>
      <c r="C710" s="196" t="s">
        <v>3918</v>
      </c>
      <c r="D710" s="252" t="s">
        <v>3919</v>
      </c>
      <c r="E710" s="196" t="s">
        <v>901</v>
      </c>
      <c r="F710" s="196" t="s">
        <v>3920</v>
      </c>
      <c r="G710" s="197" t="s">
        <v>3898</v>
      </c>
      <c r="H710" s="198" t="s">
        <v>5</v>
      </c>
      <c r="I710" s="200"/>
      <c r="J710" s="200"/>
      <c r="K710" s="201"/>
      <c r="L710" s="90"/>
      <c r="M710" s="202"/>
      <c r="N710" s="203"/>
      <c r="O710" s="202"/>
      <c r="P710" s="201" t="s">
        <v>907</v>
      </c>
      <c r="Q710" s="90" t="s">
        <v>357</v>
      </c>
      <c r="R710" s="202" t="s">
        <v>422</v>
      </c>
      <c r="S710" s="203" t="s">
        <v>3903</v>
      </c>
      <c r="T710" s="202"/>
      <c r="U710" s="201" t="s">
        <v>908</v>
      </c>
      <c r="V710" s="90" t="s">
        <v>356</v>
      </c>
      <c r="W710" s="248" t="s">
        <v>1702</v>
      </c>
      <c r="X710" s="249"/>
      <c r="Y710" s="248"/>
      <c r="Z710" s="201"/>
      <c r="AA710" s="90"/>
      <c r="AB710" s="248"/>
      <c r="AC710" s="249"/>
      <c r="AD710" s="248"/>
    </row>
    <row r="711" spans="1:30" ht="210" customHeight="1">
      <c r="A711" s="472"/>
      <c r="B711" s="194" t="s">
        <v>3894</v>
      </c>
      <c r="C711" s="196" t="s">
        <v>3921</v>
      </c>
      <c r="D711" s="196" t="s">
        <v>3922</v>
      </c>
      <c r="E711" s="196" t="s">
        <v>901</v>
      </c>
      <c r="F711" s="196" t="s">
        <v>3923</v>
      </c>
      <c r="G711" s="197" t="s">
        <v>3866</v>
      </c>
      <c r="H711" s="198" t="s">
        <v>4</v>
      </c>
      <c r="I711" s="200"/>
      <c r="J711" s="200"/>
      <c r="K711" s="201"/>
      <c r="L711" s="90"/>
      <c r="M711" s="202"/>
      <c r="N711" s="203"/>
      <c r="O711" s="202"/>
      <c r="P711" s="201" t="s">
        <v>907</v>
      </c>
      <c r="Q711" s="90" t="s">
        <v>356</v>
      </c>
      <c r="R711" s="202" t="s">
        <v>422</v>
      </c>
      <c r="S711" s="203"/>
      <c r="T711" s="202"/>
      <c r="U711" s="201" t="s">
        <v>908</v>
      </c>
      <c r="V711" s="90" t="s">
        <v>356</v>
      </c>
      <c r="W711" s="248" t="s">
        <v>1702</v>
      </c>
      <c r="X711" s="249"/>
      <c r="Y711" s="248"/>
      <c r="Z711" s="201"/>
      <c r="AA711" s="90"/>
      <c r="AB711" s="248"/>
      <c r="AC711" s="249"/>
      <c r="AD711" s="248"/>
    </row>
    <row r="712" spans="1:30" ht="195" customHeight="1">
      <c r="A712" s="472"/>
      <c r="B712" s="194" t="s">
        <v>3894</v>
      </c>
      <c r="C712" s="196" t="s">
        <v>3924</v>
      </c>
      <c r="D712" s="252" t="s">
        <v>3925</v>
      </c>
      <c r="E712" s="196" t="s">
        <v>901</v>
      </c>
      <c r="F712" s="211" t="s">
        <v>3926</v>
      </c>
      <c r="G712" s="197" t="s">
        <v>3866</v>
      </c>
      <c r="H712" s="198" t="s">
        <v>5</v>
      </c>
      <c r="I712" s="200"/>
      <c r="J712" s="200"/>
      <c r="K712" s="201"/>
      <c r="L712" s="90"/>
      <c r="M712" s="202"/>
      <c r="N712" s="203"/>
      <c r="O712" s="202"/>
      <c r="P712" s="201" t="s">
        <v>907</v>
      </c>
      <c r="Q712" s="90" t="s">
        <v>357</v>
      </c>
      <c r="R712" s="202" t="s">
        <v>422</v>
      </c>
      <c r="S712" s="316" t="s">
        <v>3927</v>
      </c>
      <c r="T712" s="202"/>
      <c r="U712" s="201" t="s">
        <v>908</v>
      </c>
      <c r="V712" s="90" t="s">
        <v>356</v>
      </c>
      <c r="W712" s="248" t="s">
        <v>1702</v>
      </c>
      <c r="X712" s="248" t="s">
        <v>3928</v>
      </c>
      <c r="Y712" s="248"/>
      <c r="Z712" s="201"/>
      <c r="AA712" s="90"/>
      <c r="AB712" s="248"/>
      <c r="AC712" s="248"/>
      <c r="AD712" s="248"/>
    </row>
    <row r="713" spans="1:30" ht="197.25" customHeight="1">
      <c r="A713" s="472"/>
      <c r="B713" s="208" t="s">
        <v>3929</v>
      </c>
      <c r="C713" s="196" t="s">
        <v>3930</v>
      </c>
      <c r="D713" s="196" t="s">
        <v>3931</v>
      </c>
      <c r="E713" s="196" t="s">
        <v>901</v>
      </c>
      <c r="F713" s="196" t="s">
        <v>3932</v>
      </c>
      <c r="G713" s="197" t="s">
        <v>3866</v>
      </c>
      <c r="H713" s="198" t="s">
        <v>3</v>
      </c>
      <c r="I713" s="200"/>
      <c r="J713" s="200"/>
      <c r="K713" s="201"/>
      <c r="L713" s="90"/>
      <c r="M713" s="202"/>
      <c r="N713" s="203"/>
      <c r="O713" s="202"/>
      <c r="P713" s="201" t="s">
        <v>907</v>
      </c>
      <c r="Q713" s="90" t="s">
        <v>356</v>
      </c>
      <c r="R713" s="202" t="s">
        <v>422</v>
      </c>
      <c r="S713" s="203"/>
      <c r="T713" s="202"/>
      <c r="U713" s="201" t="s">
        <v>908</v>
      </c>
      <c r="V713" s="90" t="s">
        <v>356</v>
      </c>
      <c r="W713" s="248" t="s">
        <v>1702</v>
      </c>
      <c r="X713" s="249"/>
      <c r="Y713" s="248"/>
      <c r="Z713" s="201"/>
      <c r="AA713" s="90"/>
      <c r="AB713" s="248"/>
      <c r="AC713" s="249"/>
      <c r="AD713" s="248"/>
    </row>
    <row r="714" spans="1:30" ht="180" customHeight="1">
      <c r="A714" s="472"/>
      <c r="B714" s="208" t="s">
        <v>3929</v>
      </c>
      <c r="C714" s="196" t="s">
        <v>3933</v>
      </c>
      <c r="D714" s="196" t="s">
        <v>3934</v>
      </c>
      <c r="E714" s="196" t="s">
        <v>901</v>
      </c>
      <c r="F714" s="196" t="s">
        <v>3935</v>
      </c>
      <c r="G714" s="197" t="s">
        <v>3866</v>
      </c>
      <c r="H714" s="198" t="s">
        <v>5</v>
      </c>
      <c r="I714" s="200"/>
      <c r="J714" s="200"/>
      <c r="K714" s="201"/>
      <c r="L714" s="90"/>
      <c r="M714" s="202"/>
      <c r="N714" s="203"/>
      <c r="O714" s="202"/>
      <c r="P714" s="201" t="s">
        <v>907</v>
      </c>
      <c r="Q714" s="90" t="s">
        <v>356</v>
      </c>
      <c r="R714" s="202" t="s">
        <v>422</v>
      </c>
      <c r="S714" s="203"/>
      <c r="T714" s="202"/>
      <c r="U714" s="201" t="s">
        <v>908</v>
      </c>
      <c r="V714" s="90" t="s">
        <v>356</v>
      </c>
      <c r="W714" s="248" t="s">
        <v>1702</v>
      </c>
      <c r="X714" s="249"/>
      <c r="Y714" s="248"/>
      <c r="Z714" s="201"/>
      <c r="AA714" s="90"/>
      <c r="AB714" s="248"/>
      <c r="AC714" s="249"/>
      <c r="AD714" s="248"/>
    </row>
    <row r="715" spans="1:30" ht="180" customHeight="1">
      <c r="A715" s="472"/>
      <c r="B715" s="208" t="s">
        <v>3929</v>
      </c>
      <c r="C715" s="196" t="s">
        <v>3936</v>
      </c>
      <c r="D715" s="252" t="s">
        <v>3937</v>
      </c>
      <c r="E715" s="196" t="s">
        <v>901</v>
      </c>
      <c r="F715" s="211" t="s">
        <v>3938</v>
      </c>
      <c r="G715" s="212" t="s">
        <v>3939</v>
      </c>
      <c r="H715" s="198" t="s">
        <v>6</v>
      </c>
      <c r="I715" s="200"/>
      <c r="J715" s="200"/>
      <c r="K715" s="201"/>
      <c r="L715" s="90"/>
      <c r="M715" s="202"/>
      <c r="N715" s="203"/>
      <c r="O715" s="202"/>
      <c r="P715" s="201" t="s">
        <v>907</v>
      </c>
      <c r="Q715" s="90" t="s">
        <v>356</v>
      </c>
      <c r="R715" s="202" t="s">
        <v>422</v>
      </c>
      <c r="S715" s="203"/>
      <c r="T715" s="202"/>
      <c r="U715" s="201" t="s">
        <v>908</v>
      </c>
      <c r="V715" s="90" t="s">
        <v>356</v>
      </c>
      <c r="W715" s="248" t="s">
        <v>1702</v>
      </c>
      <c r="X715" s="249"/>
      <c r="Y715" s="248"/>
      <c r="Z715" s="201"/>
      <c r="AA715" s="90"/>
      <c r="AB715" s="248"/>
      <c r="AC715" s="249"/>
      <c r="AD715" s="248"/>
    </row>
    <row r="716" spans="1:30" ht="195" customHeight="1">
      <c r="A716" s="472"/>
      <c r="B716" s="208" t="s">
        <v>3929</v>
      </c>
      <c r="C716" s="196" t="s">
        <v>3940</v>
      </c>
      <c r="D716" s="196" t="s">
        <v>3941</v>
      </c>
      <c r="E716" s="196" t="s">
        <v>901</v>
      </c>
      <c r="F716" s="196" t="s">
        <v>3942</v>
      </c>
      <c r="G716" s="197" t="s">
        <v>3943</v>
      </c>
      <c r="H716" s="198" t="s">
        <v>6</v>
      </c>
      <c r="I716" s="200"/>
      <c r="J716" s="200"/>
      <c r="K716" s="201"/>
      <c r="L716" s="90"/>
      <c r="M716" s="202"/>
      <c r="N716" s="203"/>
      <c r="O716" s="202"/>
      <c r="P716" s="201" t="s">
        <v>907</v>
      </c>
      <c r="Q716" s="90" t="s">
        <v>356</v>
      </c>
      <c r="R716" s="202" t="s">
        <v>422</v>
      </c>
      <c r="S716" s="203"/>
      <c r="T716" s="202"/>
      <c r="U716" s="201" t="s">
        <v>908</v>
      </c>
      <c r="V716" s="90" t="s">
        <v>356</v>
      </c>
      <c r="W716" s="248" t="s">
        <v>1702</v>
      </c>
      <c r="X716" s="249"/>
      <c r="Y716" s="248"/>
      <c r="Z716" s="201"/>
      <c r="AA716" s="90"/>
      <c r="AB716" s="248"/>
      <c r="AC716" s="249"/>
      <c r="AD716" s="248"/>
    </row>
    <row r="717" spans="1:30" ht="195" customHeight="1">
      <c r="A717" s="472"/>
      <c r="B717" s="208" t="s">
        <v>3929</v>
      </c>
      <c r="C717" s="196" t="s">
        <v>3944</v>
      </c>
      <c r="D717" s="196" t="s">
        <v>3945</v>
      </c>
      <c r="E717" s="196" t="s">
        <v>901</v>
      </c>
      <c r="F717" s="196" t="s">
        <v>3946</v>
      </c>
      <c r="G717" s="197" t="s">
        <v>3947</v>
      </c>
      <c r="H717" s="198" t="s">
        <v>6</v>
      </c>
      <c r="I717" s="200"/>
      <c r="J717" s="200"/>
      <c r="K717" s="201"/>
      <c r="L717" s="90"/>
      <c r="M717" s="202"/>
      <c r="N717" s="203"/>
      <c r="O717" s="202"/>
      <c r="P717" s="201" t="s">
        <v>907</v>
      </c>
      <c r="Q717" s="90" t="s">
        <v>356</v>
      </c>
      <c r="R717" s="202" t="s">
        <v>422</v>
      </c>
      <c r="S717" s="203"/>
      <c r="T717" s="202"/>
      <c r="U717" s="201" t="s">
        <v>908</v>
      </c>
      <c r="V717" s="90" t="s">
        <v>356</v>
      </c>
      <c r="W717" s="248" t="s">
        <v>1702</v>
      </c>
      <c r="X717" s="249"/>
      <c r="Y717" s="248"/>
      <c r="Z717" s="201"/>
      <c r="AA717" s="90"/>
      <c r="AB717" s="248"/>
      <c r="AC717" s="249"/>
      <c r="AD717" s="248"/>
    </row>
    <row r="718" spans="1:30" s="17" customFormat="1" ht="167.25" customHeight="1">
      <c r="A718" s="500" t="s">
        <v>3948</v>
      </c>
      <c r="B718" s="280" t="s">
        <v>3949</v>
      </c>
      <c r="C718" s="215" t="s">
        <v>3950</v>
      </c>
      <c r="D718" s="211" t="s">
        <v>3951</v>
      </c>
      <c r="E718" s="211" t="s">
        <v>3952</v>
      </c>
      <c r="F718" s="211" t="s">
        <v>3953</v>
      </c>
      <c r="G718" s="212" t="s">
        <v>3954</v>
      </c>
      <c r="H718" s="198" t="s">
        <v>3955</v>
      </c>
      <c r="I718" s="281"/>
      <c r="J718" s="281"/>
      <c r="K718" s="278"/>
      <c r="L718" s="90"/>
      <c r="M718" s="217"/>
      <c r="N718" s="218"/>
      <c r="O718" s="217"/>
      <c r="P718" s="201" t="s">
        <v>907</v>
      </c>
      <c r="Q718" s="90" t="s">
        <v>356</v>
      </c>
      <c r="R718" s="217" t="s">
        <v>439</v>
      </c>
      <c r="S718" s="218"/>
      <c r="T718" s="217"/>
      <c r="U718" s="201" t="s">
        <v>908</v>
      </c>
      <c r="V718" s="90" t="s">
        <v>356</v>
      </c>
      <c r="W718" s="282" t="s">
        <v>905</v>
      </c>
      <c r="X718" s="283"/>
      <c r="Y718" s="282"/>
      <c r="Z718" s="201" t="s">
        <v>3956</v>
      </c>
      <c r="AA718" s="90" t="s">
        <v>356</v>
      </c>
      <c r="AB718" s="282" t="s">
        <v>905</v>
      </c>
      <c r="AC718" s="283"/>
      <c r="AD718" s="282"/>
    </row>
    <row r="719" spans="1:30" s="43" customFormat="1" ht="140.25" customHeight="1">
      <c r="A719" s="500"/>
      <c r="B719" s="280" t="s">
        <v>3957</v>
      </c>
      <c r="C719" s="215" t="s">
        <v>3958</v>
      </c>
      <c r="D719" s="252" t="s">
        <v>3959</v>
      </c>
      <c r="E719" s="252" t="s">
        <v>3952</v>
      </c>
      <c r="F719" s="252" t="s">
        <v>3960</v>
      </c>
      <c r="G719" s="241" t="s">
        <v>3961</v>
      </c>
      <c r="H719" s="247" t="s">
        <v>3962</v>
      </c>
      <c r="I719" s="281"/>
      <c r="J719" s="281"/>
      <c r="K719" s="278"/>
      <c r="L719" s="90"/>
      <c r="M719" s="282"/>
      <c r="N719" s="283"/>
      <c r="O719" s="282"/>
      <c r="P719" s="201" t="s">
        <v>907</v>
      </c>
      <c r="Q719" s="90" t="s">
        <v>1040</v>
      </c>
      <c r="R719" s="105" t="s">
        <v>439</v>
      </c>
      <c r="S719" s="283" t="s">
        <v>3963</v>
      </c>
      <c r="T719" s="282"/>
      <c r="U719" s="201" t="s">
        <v>908</v>
      </c>
      <c r="V719" s="90" t="s">
        <v>356</v>
      </c>
      <c r="W719" s="383" t="s">
        <v>905</v>
      </c>
      <c r="X719" s="283" t="s">
        <v>3964</v>
      </c>
      <c r="Y719" s="282"/>
      <c r="Z719" s="201" t="s">
        <v>3956</v>
      </c>
      <c r="AA719" s="90" t="s">
        <v>356</v>
      </c>
      <c r="AB719" s="383" t="s">
        <v>905</v>
      </c>
      <c r="AC719" s="283"/>
      <c r="AD719" s="282"/>
    </row>
    <row r="720" spans="1:30" s="17" customFormat="1" ht="202.5" customHeight="1">
      <c r="A720" s="500"/>
      <c r="B720" s="280" t="s">
        <v>3957</v>
      </c>
      <c r="C720" s="215" t="s">
        <v>3965</v>
      </c>
      <c r="D720" s="211" t="s">
        <v>3966</v>
      </c>
      <c r="E720" s="211" t="s">
        <v>3952</v>
      </c>
      <c r="F720" s="211" t="s">
        <v>3967</v>
      </c>
      <c r="G720" s="212" t="s">
        <v>3968</v>
      </c>
      <c r="H720" s="198" t="s">
        <v>3969</v>
      </c>
      <c r="I720" s="281"/>
      <c r="J720" s="281"/>
      <c r="K720" s="278"/>
      <c r="L720" s="90"/>
      <c r="M720" s="217"/>
      <c r="N720" s="218"/>
      <c r="O720" s="217"/>
      <c r="P720" s="201" t="s">
        <v>907</v>
      </c>
      <c r="Q720" s="90" t="s">
        <v>1040</v>
      </c>
      <c r="R720" s="217" t="s">
        <v>439</v>
      </c>
      <c r="S720" s="218" t="s">
        <v>3970</v>
      </c>
      <c r="T720" s="217"/>
      <c r="U720" s="201" t="s">
        <v>908</v>
      </c>
      <c r="V720" s="90" t="s">
        <v>1040</v>
      </c>
      <c r="W720" s="282" t="s">
        <v>905</v>
      </c>
      <c r="X720" s="283" t="s">
        <v>3971</v>
      </c>
      <c r="Y720" s="282"/>
      <c r="Z720" s="201"/>
      <c r="AA720" s="90"/>
      <c r="AB720" s="282"/>
      <c r="AC720" s="283"/>
      <c r="AD720" s="282"/>
    </row>
    <row r="721" spans="1:30" s="17" customFormat="1" ht="198">
      <c r="A721" s="500"/>
      <c r="B721" s="280" t="s">
        <v>3957</v>
      </c>
      <c r="C721" s="215" t="s">
        <v>3972</v>
      </c>
      <c r="D721" s="211" t="s">
        <v>3973</v>
      </c>
      <c r="E721" s="211" t="s">
        <v>3952</v>
      </c>
      <c r="F721" s="211" t="s">
        <v>3974</v>
      </c>
      <c r="G721" s="212" t="s">
        <v>3975</v>
      </c>
      <c r="H721" s="198" t="s">
        <v>3976</v>
      </c>
      <c r="I721" s="281"/>
      <c r="J721" s="281"/>
      <c r="K721" s="278"/>
      <c r="L721" s="90"/>
      <c r="M721" s="217"/>
      <c r="N721" s="218"/>
      <c r="O721" s="217"/>
      <c r="P721" s="201" t="s">
        <v>907</v>
      </c>
      <c r="Q721" s="90" t="s">
        <v>1040</v>
      </c>
      <c r="R721" s="217" t="s">
        <v>439</v>
      </c>
      <c r="S721" s="218" t="s">
        <v>3977</v>
      </c>
      <c r="T721" s="217"/>
      <c r="U721" s="201" t="s">
        <v>908</v>
      </c>
      <c r="V721" s="90" t="s">
        <v>356</v>
      </c>
      <c r="W721" s="282" t="s">
        <v>905</v>
      </c>
      <c r="X721" s="283" t="s">
        <v>3978</v>
      </c>
      <c r="Y721" s="282"/>
      <c r="Z721" s="201" t="s">
        <v>3956</v>
      </c>
      <c r="AA721" s="90" t="s">
        <v>356</v>
      </c>
      <c r="AB721" s="282" t="s">
        <v>905</v>
      </c>
      <c r="AC721" s="283"/>
      <c r="AD721" s="282"/>
    </row>
    <row r="722" spans="1:30" s="17" customFormat="1" ht="140.25" customHeight="1">
      <c r="A722" s="500"/>
      <c r="B722" s="280" t="s">
        <v>3957</v>
      </c>
      <c r="C722" s="215" t="s">
        <v>3979</v>
      </c>
      <c r="D722" s="211" t="s">
        <v>3980</v>
      </c>
      <c r="E722" s="211" t="s">
        <v>3952</v>
      </c>
      <c r="F722" s="211" t="s">
        <v>3981</v>
      </c>
      <c r="G722" s="212" t="s">
        <v>3982</v>
      </c>
      <c r="H722" s="198" t="s">
        <v>3969</v>
      </c>
      <c r="I722" s="281"/>
      <c r="J722" s="281"/>
      <c r="K722" s="278"/>
      <c r="L722" s="90"/>
      <c r="M722" s="217"/>
      <c r="N722" s="218"/>
      <c r="O722" s="217"/>
      <c r="P722" s="201" t="s">
        <v>907</v>
      </c>
      <c r="Q722" s="90" t="s">
        <v>1040</v>
      </c>
      <c r="R722" s="217" t="s">
        <v>439</v>
      </c>
      <c r="S722" s="218" t="s">
        <v>3983</v>
      </c>
      <c r="T722" s="217"/>
      <c r="U722" s="201" t="s">
        <v>908</v>
      </c>
      <c r="V722" s="90" t="s">
        <v>1040</v>
      </c>
      <c r="W722" s="282" t="s">
        <v>905</v>
      </c>
      <c r="X722" s="283" t="s">
        <v>3984</v>
      </c>
      <c r="Y722" s="282"/>
      <c r="Z722" s="201"/>
      <c r="AA722" s="90"/>
      <c r="AB722" s="282"/>
      <c r="AC722" s="283"/>
      <c r="AD722" s="282"/>
    </row>
    <row r="723" spans="1:30" s="43" customFormat="1" ht="144" customHeight="1">
      <c r="A723" s="500"/>
      <c r="B723" s="280" t="s">
        <v>3957</v>
      </c>
      <c r="C723" s="215" t="s">
        <v>3985</v>
      </c>
      <c r="D723" s="252" t="s">
        <v>3986</v>
      </c>
      <c r="E723" s="252" t="s">
        <v>3952</v>
      </c>
      <c r="F723" s="252" t="s">
        <v>3987</v>
      </c>
      <c r="G723" s="241" t="s">
        <v>3988</v>
      </c>
      <c r="H723" s="247" t="s">
        <v>3976</v>
      </c>
      <c r="I723" s="281"/>
      <c r="J723" s="281"/>
      <c r="K723" s="278"/>
      <c r="L723" s="90"/>
      <c r="M723" s="282"/>
      <c r="N723" s="283"/>
      <c r="O723" s="282"/>
      <c r="P723" s="201" t="s">
        <v>907</v>
      </c>
      <c r="Q723" s="90" t="s">
        <v>1040</v>
      </c>
      <c r="R723" s="105" t="s">
        <v>439</v>
      </c>
      <c r="S723" s="283" t="s">
        <v>3989</v>
      </c>
      <c r="T723" s="282"/>
      <c r="U723" s="201" t="s">
        <v>908</v>
      </c>
      <c r="V723" s="90" t="s">
        <v>356</v>
      </c>
      <c r="W723" s="383" t="s">
        <v>905</v>
      </c>
      <c r="X723" s="283"/>
      <c r="Y723" s="282"/>
      <c r="Z723" s="201" t="s">
        <v>3956</v>
      </c>
      <c r="AA723" s="90" t="s">
        <v>356</v>
      </c>
      <c r="AB723" s="383" t="s">
        <v>905</v>
      </c>
      <c r="AC723" s="283"/>
      <c r="AD723" s="282"/>
    </row>
    <row r="724" spans="1:30" s="17" customFormat="1" ht="174" customHeight="1">
      <c r="A724" s="500"/>
      <c r="B724" s="280" t="s">
        <v>3957</v>
      </c>
      <c r="C724" s="215" t="s">
        <v>3990</v>
      </c>
      <c r="D724" s="211" t="s">
        <v>3991</v>
      </c>
      <c r="E724" s="211" t="s">
        <v>3952</v>
      </c>
      <c r="F724" s="211" t="s">
        <v>3992</v>
      </c>
      <c r="G724" s="212" t="s">
        <v>3993</v>
      </c>
      <c r="H724" s="198" t="s">
        <v>3994</v>
      </c>
      <c r="I724" s="281"/>
      <c r="J724" s="281"/>
      <c r="K724" s="278"/>
      <c r="L724" s="90"/>
      <c r="M724" s="217"/>
      <c r="N724" s="218"/>
      <c r="O724" s="217"/>
      <c r="P724" s="201" t="s">
        <v>907</v>
      </c>
      <c r="Q724" s="90" t="s">
        <v>356</v>
      </c>
      <c r="R724" s="217" t="s">
        <v>439</v>
      </c>
      <c r="S724" s="218"/>
      <c r="T724" s="217"/>
      <c r="U724" s="201" t="s">
        <v>908</v>
      </c>
      <c r="V724" s="90" t="s">
        <v>1040</v>
      </c>
      <c r="W724" s="282" t="s">
        <v>905</v>
      </c>
      <c r="X724" s="283" t="s">
        <v>3995</v>
      </c>
      <c r="Y724" s="282"/>
      <c r="Z724" s="201"/>
      <c r="AA724" s="90"/>
      <c r="AB724" s="282"/>
      <c r="AC724" s="283"/>
      <c r="AD724" s="282"/>
    </row>
    <row r="725" spans="1:30" s="43" customFormat="1" ht="145.15">
      <c r="A725" s="500"/>
      <c r="B725" s="280" t="s">
        <v>3957</v>
      </c>
      <c r="C725" s="215" t="s">
        <v>3996</v>
      </c>
      <c r="D725" s="252" t="s">
        <v>3997</v>
      </c>
      <c r="E725" s="252" t="s">
        <v>3952</v>
      </c>
      <c r="F725" s="252" t="s">
        <v>3998</v>
      </c>
      <c r="G725" s="241" t="s">
        <v>3999</v>
      </c>
      <c r="H725" s="247" t="s">
        <v>4000</v>
      </c>
      <c r="I725" s="281"/>
      <c r="J725" s="281"/>
      <c r="K725" s="278"/>
      <c r="L725" s="90"/>
      <c r="M725" s="282"/>
      <c r="N725" s="283"/>
      <c r="O725" s="282"/>
      <c r="P725" s="201" t="s">
        <v>907</v>
      </c>
      <c r="Q725" s="90" t="s">
        <v>356</v>
      </c>
      <c r="R725" s="105" t="s">
        <v>439</v>
      </c>
      <c r="S725" s="283"/>
      <c r="T725" s="282"/>
      <c r="U725" s="201" t="s">
        <v>908</v>
      </c>
      <c r="V725" s="90" t="s">
        <v>356</v>
      </c>
      <c r="W725" s="383" t="s">
        <v>905</v>
      </c>
      <c r="X725" s="283" t="s">
        <v>4001</v>
      </c>
      <c r="Y725" s="282"/>
      <c r="Z725" s="201" t="s">
        <v>3956</v>
      </c>
      <c r="AA725" s="90" t="s">
        <v>357</v>
      </c>
      <c r="AB725" s="383" t="s">
        <v>905</v>
      </c>
      <c r="AC725" s="283" t="s">
        <v>4002</v>
      </c>
      <c r="AD725" s="282"/>
    </row>
    <row r="726" spans="1:30" s="17" customFormat="1" ht="159" customHeight="1">
      <c r="A726" s="500"/>
      <c r="B726" s="280" t="s">
        <v>3957</v>
      </c>
      <c r="C726" s="215" t="s">
        <v>4003</v>
      </c>
      <c r="D726" s="211" t="s">
        <v>4004</v>
      </c>
      <c r="E726" s="211" t="s">
        <v>3952</v>
      </c>
      <c r="F726" s="252" t="s">
        <v>4005</v>
      </c>
      <c r="G726" s="212" t="s">
        <v>4006</v>
      </c>
      <c r="H726" s="198" t="s">
        <v>3976</v>
      </c>
      <c r="I726" s="281"/>
      <c r="J726" s="281"/>
      <c r="K726" s="278"/>
      <c r="L726" s="90"/>
      <c r="M726" s="217"/>
      <c r="N726" s="218"/>
      <c r="O726" s="217"/>
      <c r="P726" s="201" t="s">
        <v>907</v>
      </c>
      <c r="Q726" s="90" t="s">
        <v>1040</v>
      </c>
      <c r="R726" s="217" t="s">
        <v>439</v>
      </c>
      <c r="S726" s="218" t="s">
        <v>4007</v>
      </c>
      <c r="T726" s="217"/>
      <c r="U726" s="201" t="s">
        <v>908</v>
      </c>
      <c r="V726" s="90" t="s">
        <v>1040</v>
      </c>
      <c r="W726" s="282" t="s">
        <v>905</v>
      </c>
      <c r="X726" s="283" t="s">
        <v>4008</v>
      </c>
      <c r="Y726" s="282"/>
      <c r="Z726" s="201"/>
      <c r="AA726" s="90"/>
      <c r="AB726" s="282"/>
      <c r="AC726" s="283"/>
      <c r="AD726" s="282"/>
    </row>
    <row r="727" spans="1:30" s="43" customFormat="1" ht="158.44999999999999">
      <c r="A727" s="500"/>
      <c r="B727" s="280" t="s">
        <v>3957</v>
      </c>
      <c r="C727" s="215" t="s">
        <v>4009</v>
      </c>
      <c r="D727" s="252" t="s">
        <v>4010</v>
      </c>
      <c r="E727" s="252" t="s">
        <v>3952</v>
      </c>
      <c r="F727" s="252" t="s">
        <v>4011</v>
      </c>
      <c r="G727" s="241" t="s">
        <v>4012</v>
      </c>
      <c r="H727" s="247" t="s">
        <v>4013</v>
      </c>
      <c r="I727" s="281"/>
      <c r="J727" s="281"/>
      <c r="K727" s="278"/>
      <c r="L727" s="90"/>
      <c r="M727" s="282"/>
      <c r="N727" s="283"/>
      <c r="O727" s="282"/>
      <c r="P727" s="201" t="s">
        <v>907</v>
      </c>
      <c r="Q727" s="90" t="s">
        <v>356</v>
      </c>
      <c r="R727" s="105" t="s">
        <v>439</v>
      </c>
      <c r="S727" s="283"/>
      <c r="T727" s="282"/>
      <c r="U727" s="201" t="s">
        <v>908</v>
      </c>
      <c r="V727" s="90" t="s">
        <v>356</v>
      </c>
      <c r="W727" s="383" t="s">
        <v>905</v>
      </c>
      <c r="X727" s="283" t="s">
        <v>4014</v>
      </c>
      <c r="Y727" s="282"/>
      <c r="Z727" s="201" t="s">
        <v>3956</v>
      </c>
      <c r="AA727" s="90" t="s">
        <v>357</v>
      </c>
      <c r="AB727" s="383" t="s">
        <v>905</v>
      </c>
      <c r="AC727" s="283" t="s">
        <v>4002</v>
      </c>
      <c r="AD727" s="282"/>
    </row>
    <row r="728" spans="1:30" s="17" customFormat="1" ht="150" customHeight="1">
      <c r="A728" s="500"/>
      <c r="B728" s="280" t="s">
        <v>3957</v>
      </c>
      <c r="C728" s="215" t="s">
        <v>4015</v>
      </c>
      <c r="D728" s="211" t="s">
        <v>4016</v>
      </c>
      <c r="E728" s="211" t="s">
        <v>3952</v>
      </c>
      <c r="F728" s="252" t="s">
        <v>4017</v>
      </c>
      <c r="G728" s="212" t="s">
        <v>4018</v>
      </c>
      <c r="H728" s="198" t="s">
        <v>3976</v>
      </c>
      <c r="I728" s="281"/>
      <c r="J728" s="281"/>
      <c r="K728" s="278"/>
      <c r="L728" s="90"/>
      <c r="M728" s="217"/>
      <c r="N728" s="218"/>
      <c r="O728" s="217"/>
      <c r="P728" s="201" t="s">
        <v>907</v>
      </c>
      <c r="Q728" s="90" t="s">
        <v>1040</v>
      </c>
      <c r="R728" s="217" t="s">
        <v>439</v>
      </c>
      <c r="S728" s="218" t="s">
        <v>4019</v>
      </c>
      <c r="T728" s="217"/>
      <c r="U728" s="201" t="s">
        <v>908</v>
      </c>
      <c r="V728" s="90" t="s">
        <v>1040</v>
      </c>
      <c r="W728" s="282" t="s">
        <v>905</v>
      </c>
      <c r="X728" s="232" t="s">
        <v>4020</v>
      </c>
      <c r="Y728" s="282"/>
      <c r="Z728" s="201"/>
      <c r="AA728" s="90"/>
      <c r="AB728" s="282"/>
      <c r="AC728" s="232"/>
      <c r="AD728" s="282"/>
    </row>
    <row r="729" spans="1:30" s="17" customFormat="1" ht="150.75" customHeight="1">
      <c r="A729" s="500"/>
      <c r="B729" s="280" t="s">
        <v>3957</v>
      </c>
      <c r="C729" s="215" t="s">
        <v>4021</v>
      </c>
      <c r="D729" s="211" t="s">
        <v>4022</v>
      </c>
      <c r="E729" s="211" t="s">
        <v>3952</v>
      </c>
      <c r="F729" s="211" t="s">
        <v>4023</v>
      </c>
      <c r="G729" s="212" t="s">
        <v>4024</v>
      </c>
      <c r="H729" s="198" t="s">
        <v>3976</v>
      </c>
      <c r="I729" s="281"/>
      <c r="J729" s="281"/>
      <c r="K729" s="278"/>
      <c r="L729" s="90"/>
      <c r="M729" s="217"/>
      <c r="N729" s="218"/>
      <c r="O729" s="217"/>
      <c r="P729" s="201" t="s">
        <v>907</v>
      </c>
      <c r="Q729" s="90" t="s">
        <v>356</v>
      </c>
      <c r="R729" s="217" t="s">
        <v>439</v>
      </c>
      <c r="S729" s="218"/>
      <c r="T729" s="217"/>
      <c r="U729" s="201" t="s">
        <v>908</v>
      </c>
      <c r="V729" s="90" t="s">
        <v>356</v>
      </c>
      <c r="W729" s="282" t="s">
        <v>905</v>
      </c>
      <c r="X729" s="283"/>
      <c r="Y729" s="282"/>
      <c r="Z729" s="201" t="s">
        <v>3956</v>
      </c>
      <c r="AA729" s="90" t="s">
        <v>357</v>
      </c>
      <c r="AB729" s="282" t="s">
        <v>905</v>
      </c>
      <c r="AC729" s="283" t="s">
        <v>4002</v>
      </c>
      <c r="AD729" s="282"/>
    </row>
    <row r="730" spans="1:30" s="17" customFormat="1" ht="132">
      <c r="A730" s="500"/>
      <c r="B730" s="280" t="s">
        <v>3957</v>
      </c>
      <c r="C730" s="215" t="s">
        <v>4025</v>
      </c>
      <c r="D730" s="211" t="s">
        <v>4026</v>
      </c>
      <c r="E730" s="211" t="s">
        <v>3952</v>
      </c>
      <c r="F730" s="252" t="s">
        <v>4027</v>
      </c>
      <c r="G730" s="212" t="s">
        <v>4028</v>
      </c>
      <c r="H730" s="198" t="s">
        <v>3976</v>
      </c>
      <c r="I730" s="281"/>
      <c r="J730" s="281"/>
      <c r="K730" s="278"/>
      <c r="L730" s="90"/>
      <c r="M730" s="217"/>
      <c r="N730" s="218"/>
      <c r="O730" s="217"/>
      <c r="P730" s="201" t="s">
        <v>907</v>
      </c>
      <c r="Q730" s="90" t="s">
        <v>356</v>
      </c>
      <c r="R730" s="217" t="s">
        <v>439</v>
      </c>
      <c r="S730" s="218"/>
      <c r="T730" s="217"/>
      <c r="U730" s="201" t="s">
        <v>908</v>
      </c>
      <c r="V730" s="90" t="s">
        <v>356</v>
      </c>
      <c r="W730" s="282" t="s">
        <v>905</v>
      </c>
      <c r="X730" s="283"/>
      <c r="Y730" s="282"/>
      <c r="Z730" s="201"/>
      <c r="AA730" s="90"/>
      <c r="AB730" s="282"/>
      <c r="AC730" s="283"/>
      <c r="AD730" s="282"/>
    </row>
    <row r="731" spans="1:30" s="17" customFormat="1" ht="112.5" customHeight="1">
      <c r="A731" s="500"/>
      <c r="B731" s="280" t="s">
        <v>3957</v>
      </c>
      <c r="C731" s="215" t="s">
        <v>4029</v>
      </c>
      <c r="D731" s="211" t="s">
        <v>4030</v>
      </c>
      <c r="E731" s="211" t="s">
        <v>3952</v>
      </c>
      <c r="F731" s="211" t="s">
        <v>4031</v>
      </c>
      <c r="G731" s="212" t="s">
        <v>4032</v>
      </c>
      <c r="H731" s="198" t="s">
        <v>3969</v>
      </c>
      <c r="I731" s="281"/>
      <c r="J731" s="281"/>
      <c r="K731" s="278"/>
      <c r="L731" s="90"/>
      <c r="M731" s="217"/>
      <c r="N731" s="218"/>
      <c r="O731" s="217"/>
      <c r="P731" s="201" t="s">
        <v>907</v>
      </c>
      <c r="Q731" s="90" t="s">
        <v>356</v>
      </c>
      <c r="R731" s="217" t="s">
        <v>439</v>
      </c>
      <c r="S731" s="218"/>
      <c r="T731" s="217"/>
      <c r="U731" s="201" t="s">
        <v>908</v>
      </c>
      <c r="V731" s="90" t="s">
        <v>356</v>
      </c>
      <c r="W731" s="282" t="s">
        <v>905</v>
      </c>
      <c r="X731" s="283"/>
      <c r="Y731" s="282"/>
      <c r="Z731" s="201" t="s">
        <v>3956</v>
      </c>
      <c r="AA731" s="90" t="s">
        <v>356</v>
      </c>
      <c r="AB731" s="282" t="s">
        <v>905</v>
      </c>
      <c r="AC731" s="283"/>
      <c r="AD731" s="282"/>
    </row>
    <row r="732" spans="1:30" s="17" customFormat="1" ht="92.45">
      <c r="A732" s="500"/>
      <c r="B732" s="280" t="s">
        <v>3957</v>
      </c>
      <c r="C732" s="215" t="s">
        <v>4033</v>
      </c>
      <c r="D732" s="211" t="s">
        <v>4034</v>
      </c>
      <c r="E732" s="211" t="s">
        <v>3952</v>
      </c>
      <c r="F732" s="252" t="s">
        <v>4035</v>
      </c>
      <c r="G732" s="212" t="s">
        <v>4032</v>
      </c>
      <c r="H732" s="198" t="s">
        <v>3976</v>
      </c>
      <c r="I732" s="281"/>
      <c r="J732" s="281"/>
      <c r="K732" s="278"/>
      <c r="L732" s="90"/>
      <c r="M732" s="217"/>
      <c r="N732" s="218"/>
      <c r="O732" s="217"/>
      <c r="P732" s="201" t="s">
        <v>907</v>
      </c>
      <c r="Q732" s="90" t="s">
        <v>356</v>
      </c>
      <c r="R732" s="217" t="s">
        <v>439</v>
      </c>
      <c r="S732" s="218"/>
      <c r="T732" s="217"/>
      <c r="U732" s="201" t="s">
        <v>908</v>
      </c>
      <c r="V732" s="90" t="s">
        <v>356</v>
      </c>
      <c r="W732" s="282" t="s">
        <v>905</v>
      </c>
      <c r="X732" s="283"/>
      <c r="Y732" s="282"/>
      <c r="Z732" s="201"/>
      <c r="AA732" s="90"/>
      <c r="AB732" s="282"/>
      <c r="AC732" s="283"/>
      <c r="AD732" s="282"/>
    </row>
    <row r="733" spans="1:30" s="17" customFormat="1" ht="92.45">
      <c r="A733" s="500"/>
      <c r="B733" s="280" t="s">
        <v>3957</v>
      </c>
      <c r="C733" s="215" t="s">
        <v>4036</v>
      </c>
      <c r="D733" s="211" t="s">
        <v>4037</v>
      </c>
      <c r="E733" s="211" t="s">
        <v>3952</v>
      </c>
      <c r="F733" s="211" t="s">
        <v>4038</v>
      </c>
      <c r="G733" s="212" t="s">
        <v>4039</v>
      </c>
      <c r="H733" s="198" t="s">
        <v>3976</v>
      </c>
      <c r="I733" s="281"/>
      <c r="J733" s="281"/>
      <c r="K733" s="278"/>
      <c r="L733" s="90"/>
      <c r="M733" s="217"/>
      <c r="N733" s="218"/>
      <c r="O733" s="217"/>
      <c r="P733" s="201" t="s">
        <v>907</v>
      </c>
      <c r="Q733" s="90" t="s">
        <v>356</v>
      </c>
      <c r="R733" s="217" t="s">
        <v>439</v>
      </c>
      <c r="S733" s="218"/>
      <c r="T733" s="217"/>
      <c r="U733" s="201" t="s">
        <v>908</v>
      </c>
      <c r="V733" s="90" t="s">
        <v>356</v>
      </c>
      <c r="W733" s="282" t="s">
        <v>905</v>
      </c>
      <c r="X733" s="283"/>
      <c r="Y733" s="282"/>
      <c r="Z733" s="201"/>
      <c r="AA733" s="90"/>
      <c r="AB733" s="282"/>
      <c r="AC733" s="283"/>
      <c r="AD733" s="282"/>
    </row>
    <row r="734" spans="1:30" s="17" customFormat="1" ht="118.9">
      <c r="A734" s="500"/>
      <c r="B734" s="280" t="s">
        <v>3957</v>
      </c>
      <c r="C734" s="215" t="s">
        <v>4040</v>
      </c>
      <c r="D734" s="211" t="s">
        <v>4041</v>
      </c>
      <c r="E734" s="211" t="s">
        <v>3952</v>
      </c>
      <c r="F734" s="252" t="s">
        <v>4042</v>
      </c>
      <c r="G734" s="212" t="s">
        <v>4043</v>
      </c>
      <c r="H734" s="198" t="s">
        <v>3955</v>
      </c>
      <c r="I734" s="281"/>
      <c r="J734" s="281"/>
      <c r="K734" s="278"/>
      <c r="L734" s="90"/>
      <c r="M734" s="217"/>
      <c r="N734" s="218"/>
      <c r="O734" s="217"/>
      <c r="P734" s="201" t="s">
        <v>907</v>
      </c>
      <c r="Q734" s="90" t="s">
        <v>356</v>
      </c>
      <c r="R734" s="217" t="s">
        <v>439</v>
      </c>
      <c r="S734" s="218"/>
      <c r="T734" s="217"/>
      <c r="U734" s="201" t="s">
        <v>908</v>
      </c>
      <c r="V734" s="90" t="s">
        <v>356</v>
      </c>
      <c r="W734" s="282" t="s">
        <v>905</v>
      </c>
      <c r="X734" s="283"/>
      <c r="Y734" s="282"/>
      <c r="Z734" s="201" t="s">
        <v>3956</v>
      </c>
      <c r="AA734" s="90" t="s">
        <v>356</v>
      </c>
      <c r="AB734" s="282" t="s">
        <v>905</v>
      </c>
      <c r="AC734" s="283"/>
      <c r="AD734" s="282"/>
    </row>
    <row r="735" spans="1:30" s="17" customFormat="1" ht="126.75" customHeight="1">
      <c r="A735" s="500"/>
      <c r="B735" s="280" t="s">
        <v>3957</v>
      </c>
      <c r="C735" s="215" t="s">
        <v>4044</v>
      </c>
      <c r="D735" s="211" t="s">
        <v>4045</v>
      </c>
      <c r="E735" s="211" t="s">
        <v>3952</v>
      </c>
      <c r="F735" s="211" t="s">
        <v>4046</v>
      </c>
      <c r="G735" s="212" t="s">
        <v>4047</v>
      </c>
      <c r="H735" s="198" t="s">
        <v>4048</v>
      </c>
      <c r="I735" s="281"/>
      <c r="J735" s="281"/>
      <c r="K735" s="278"/>
      <c r="L735" s="90"/>
      <c r="M735" s="217"/>
      <c r="N735" s="218"/>
      <c r="O735" s="217"/>
      <c r="P735" s="201" t="s">
        <v>907</v>
      </c>
      <c r="Q735" s="90" t="s">
        <v>356</v>
      </c>
      <c r="R735" s="217" t="s">
        <v>439</v>
      </c>
      <c r="S735" s="218"/>
      <c r="T735" s="217"/>
      <c r="U735" s="201" t="s">
        <v>908</v>
      </c>
      <c r="V735" s="90" t="s">
        <v>356</v>
      </c>
      <c r="W735" s="282" t="s">
        <v>905</v>
      </c>
      <c r="X735" s="283"/>
      <c r="Y735" s="282"/>
      <c r="Z735" s="201"/>
      <c r="AA735" s="90"/>
      <c r="AB735" s="282"/>
      <c r="AC735" s="283"/>
      <c r="AD735" s="282"/>
    </row>
    <row r="736" spans="1:30" s="17" customFormat="1" ht="138" customHeight="1">
      <c r="A736" s="500"/>
      <c r="B736" s="280" t="s">
        <v>3957</v>
      </c>
      <c r="C736" s="215" t="s">
        <v>4049</v>
      </c>
      <c r="D736" s="211" t="s">
        <v>4050</v>
      </c>
      <c r="E736" s="211" t="s">
        <v>3952</v>
      </c>
      <c r="F736" s="211" t="s">
        <v>4051</v>
      </c>
      <c r="G736" s="212" t="s">
        <v>4052</v>
      </c>
      <c r="H736" s="198" t="s">
        <v>4053</v>
      </c>
      <c r="I736" s="281"/>
      <c r="J736" s="281"/>
      <c r="K736" s="278"/>
      <c r="L736" s="90"/>
      <c r="M736" s="217"/>
      <c r="N736" s="218"/>
      <c r="O736" s="217"/>
      <c r="P736" s="201" t="s">
        <v>907</v>
      </c>
      <c r="Q736" s="90" t="s">
        <v>356</v>
      </c>
      <c r="R736" s="217" t="s">
        <v>439</v>
      </c>
      <c r="S736" s="218"/>
      <c r="T736" s="217"/>
      <c r="U736" s="201" t="s">
        <v>908</v>
      </c>
      <c r="V736" s="90" t="s">
        <v>356</v>
      </c>
      <c r="W736" s="282" t="s">
        <v>905</v>
      </c>
      <c r="X736" s="283"/>
      <c r="Y736" s="282"/>
      <c r="Z736" s="201"/>
      <c r="AA736" s="90"/>
      <c r="AB736" s="282"/>
      <c r="AC736" s="283"/>
      <c r="AD736" s="282"/>
    </row>
    <row r="737" spans="1:30" s="17" customFormat="1" ht="138" customHeight="1">
      <c r="A737" s="500"/>
      <c r="B737" s="280" t="s">
        <v>3957</v>
      </c>
      <c r="C737" s="215" t="s">
        <v>4054</v>
      </c>
      <c r="D737" s="211" t="s">
        <v>4055</v>
      </c>
      <c r="E737" s="211" t="s">
        <v>3952</v>
      </c>
      <c r="F737" s="252" t="s">
        <v>4056</v>
      </c>
      <c r="G737" s="212" t="s">
        <v>4057</v>
      </c>
      <c r="H737" s="198" t="s">
        <v>3994</v>
      </c>
      <c r="I737" s="281"/>
      <c r="J737" s="281"/>
      <c r="K737" s="278"/>
      <c r="L737" s="90"/>
      <c r="M737" s="217"/>
      <c r="N737" s="218"/>
      <c r="O737" s="217"/>
      <c r="P737" s="201" t="s">
        <v>907</v>
      </c>
      <c r="Q737" s="90" t="s">
        <v>356</v>
      </c>
      <c r="R737" s="217" t="s">
        <v>439</v>
      </c>
      <c r="S737" s="218"/>
      <c r="T737" s="217"/>
      <c r="U737" s="201" t="s">
        <v>908</v>
      </c>
      <c r="V737" s="90" t="s">
        <v>356</v>
      </c>
      <c r="W737" s="282" t="s">
        <v>905</v>
      </c>
      <c r="X737" s="283"/>
      <c r="Y737" s="282"/>
      <c r="Z737" s="201" t="s">
        <v>3956</v>
      </c>
      <c r="AA737" s="90" t="s">
        <v>356</v>
      </c>
      <c r="AB737" s="282" t="s">
        <v>905</v>
      </c>
      <c r="AC737" s="283"/>
      <c r="AD737" s="282"/>
    </row>
    <row r="738" spans="1:30" s="17" customFormat="1" ht="224.45">
      <c r="A738" s="500"/>
      <c r="B738" s="280" t="s">
        <v>3957</v>
      </c>
      <c r="C738" s="215" t="s">
        <v>4058</v>
      </c>
      <c r="D738" s="211" t="s">
        <v>4059</v>
      </c>
      <c r="E738" s="211" t="s">
        <v>4060</v>
      </c>
      <c r="F738" s="252" t="s">
        <v>4061</v>
      </c>
      <c r="G738" s="212" t="s">
        <v>4062</v>
      </c>
      <c r="H738" s="198" t="s">
        <v>4063</v>
      </c>
      <c r="I738" s="281"/>
      <c r="J738" s="281"/>
      <c r="K738" s="278"/>
      <c r="L738" s="90"/>
      <c r="M738" s="217"/>
      <c r="N738" s="218"/>
      <c r="O738" s="217"/>
      <c r="P738" s="201" t="s">
        <v>907</v>
      </c>
      <c r="Q738" s="90" t="s">
        <v>357</v>
      </c>
      <c r="R738" s="217" t="s">
        <v>439</v>
      </c>
      <c r="S738" s="218" t="s">
        <v>4064</v>
      </c>
      <c r="T738" s="217"/>
      <c r="U738" s="201" t="s">
        <v>908</v>
      </c>
      <c r="V738" s="90" t="s">
        <v>356</v>
      </c>
      <c r="W738" s="282" t="s">
        <v>905</v>
      </c>
      <c r="X738" s="283"/>
      <c r="Y738" s="282"/>
      <c r="Z738" s="201"/>
      <c r="AA738" s="90"/>
      <c r="AB738" s="282"/>
      <c r="AC738" s="283"/>
      <c r="AD738" s="282"/>
    </row>
    <row r="739" spans="1:30" s="17" customFormat="1" ht="118.9">
      <c r="A739" s="500"/>
      <c r="B739" s="280" t="s">
        <v>3957</v>
      </c>
      <c r="C739" s="215" t="s">
        <v>4065</v>
      </c>
      <c r="D739" s="211" t="s">
        <v>4066</v>
      </c>
      <c r="E739" s="211" t="s">
        <v>3952</v>
      </c>
      <c r="F739" s="252" t="s">
        <v>4067</v>
      </c>
      <c r="G739" s="212" t="s">
        <v>4068</v>
      </c>
      <c r="H739" s="198" t="s">
        <v>4048</v>
      </c>
      <c r="I739" s="281"/>
      <c r="J739" s="281"/>
      <c r="K739" s="278"/>
      <c r="L739" s="90"/>
      <c r="M739" s="217"/>
      <c r="N739" s="218"/>
      <c r="O739" s="217"/>
      <c r="P739" s="201" t="s">
        <v>907</v>
      </c>
      <c r="Q739" s="90" t="s">
        <v>357</v>
      </c>
      <c r="R739" s="217" t="s">
        <v>439</v>
      </c>
      <c r="S739" s="218"/>
      <c r="T739" s="217"/>
      <c r="U739" s="201" t="s">
        <v>908</v>
      </c>
      <c r="V739" s="90" t="s">
        <v>356</v>
      </c>
      <c r="W739" s="282" t="s">
        <v>905</v>
      </c>
      <c r="X739" s="283"/>
      <c r="Y739" s="282"/>
      <c r="Z739" s="201" t="s">
        <v>3956</v>
      </c>
      <c r="AA739" s="90" t="s">
        <v>356</v>
      </c>
      <c r="AB739" s="282" t="s">
        <v>905</v>
      </c>
      <c r="AC739" s="283"/>
      <c r="AD739" s="282"/>
    </row>
    <row r="740" spans="1:30" s="17" customFormat="1" ht="129" customHeight="1">
      <c r="A740" s="500"/>
      <c r="B740" s="280" t="s">
        <v>3957</v>
      </c>
      <c r="C740" s="215" t="s">
        <v>4069</v>
      </c>
      <c r="D740" s="211" t="s">
        <v>4070</v>
      </c>
      <c r="E740" s="211" t="s">
        <v>3952</v>
      </c>
      <c r="F740" s="252" t="s">
        <v>4071</v>
      </c>
      <c r="G740" s="212" t="s">
        <v>4072</v>
      </c>
      <c r="H740" s="198" t="s">
        <v>4048</v>
      </c>
      <c r="I740" s="281"/>
      <c r="J740" s="281"/>
      <c r="K740" s="278"/>
      <c r="L740" s="90"/>
      <c r="M740" s="217"/>
      <c r="N740" s="218"/>
      <c r="O740" s="217"/>
      <c r="P740" s="201" t="s">
        <v>907</v>
      </c>
      <c r="Q740" s="90" t="s">
        <v>357</v>
      </c>
      <c r="R740" s="217" t="s">
        <v>439</v>
      </c>
      <c r="S740" s="218" t="s">
        <v>4073</v>
      </c>
      <c r="T740" s="217"/>
      <c r="U740" s="201" t="s">
        <v>908</v>
      </c>
      <c r="V740" s="90" t="s">
        <v>356</v>
      </c>
      <c r="W740" s="282" t="s">
        <v>905</v>
      </c>
      <c r="X740" s="283"/>
      <c r="Y740" s="282"/>
      <c r="Z740" s="201"/>
      <c r="AA740" s="90"/>
      <c r="AB740" s="282"/>
      <c r="AC740" s="283"/>
      <c r="AD740" s="282"/>
    </row>
    <row r="741" spans="1:30" s="17" customFormat="1" ht="123.75" customHeight="1">
      <c r="A741" s="500"/>
      <c r="B741" s="280" t="s">
        <v>3957</v>
      </c>
      <c r="C741" s="215" t="s">
        <v>4074</v>
      </c>
      <c r="D741" s="211" t="s">
        <v>4075</v>
      </c>
      <c r="E741" s="211" t="s">
        <v>3952</v>
      </c>
      <c r="F741" s="252" t="s">
        <v>4076</v>
      </c>
      <c r="G741" s="212" t="s">
        <v>4077</v>
      </c>
      <c r="H741" s="198" t="s">
        <v>4048</v>
      </c>
      <c r="I741" s="281"/>
      <c r="J741" s="281"/>
      <c r="K741" s="278"/>
      <c r="L741" s="90"/>
      <c r="M741" s="217"/>
      <c r="N741" s="218"/>
      <c r="O741" s="217"/>
      <c r="P741" s="201" t="s">
        <v>907</v>
      </c>
      <c r="Q741" s="90" t="s">
        <v>357</v>
      </c>
      <c r="R741" s="217" t="s">
        <v>439</v>
      </c>
      <c r="S741" s="218" t="s">
        <v>4073</v>
      </c>
      <c r="T741" s="217"/>
      <c r="U741" s="201" t="s">
        <v>908</v>
      </c>
      <c r="V741" s="90" t="s">
        <v>356</v>
      </c>
      <c r="W741" s="282" t="s">
        <v>905</v>
      </c>
      <c r="X741" s="283"/>
      <c r="Y741" s="282"/>
      <c r="Z741" s="201" t="s">
        <v>3956</v>
      </c>
      <c r="AA741" s="90" t="s">
        <v>356</v>
      </c>
      <c r="AB741" s="282" t="s">
        <v>905</v>
      </c>
      <c r="AC741" s="283"/>
      <c r="AD741" s="282"/>
    </row>
    <row r="742" spans="1:30" s="17" customFormat="1" ht="108" customHeight="1">
      <c r="A742" s="500"/>
      <c r="B742" s="280" t="s">
        <v>3957</v>
      </c>
      <c r="C742" s="215" t="s">
        <v>4078</v>
      </c>
      <c r="D742" s="211" t="s">
        <v>4079</v>
      </c>
      <c r="E742" s="211" t="s">
        <v>3952</v>
      </c>
      <c r="F742" s="252" t="s">
        <v>4080</v>
      </c>
      <c r="G742" s="212" t="s">
        <v>4081</v>
      </c>
      <c r="H742" s="198" t="s">
        <v>4082</v>
      </c>
      <c r="I742" s="281"/>
      <c r="J742" s="281"/>
      <c r="K742" s="278"/>
      <c r="L742" s="90"/>
      <c r="M742" s="217"/>
      <c r="N742" s="218"/>
      <c r="O742" s="217"/>
      <c r="P742" s="201" t="s">
        <v>907</v>
      </c>
      <c r="Q742" s="90" t="s">
        <v>357</v>
      </c>
      <c r="R742" s="217" t="s">
        <v>439</v>
      </c>
      <c r="S742" s="218" t="s">
        <v>4073</v>
      </c>
      <c r="T742" s="217"/>
      <c r="U742" s="201" t="s">
        <v>908</v>
      </c>
      <c r="V742" s="90" t="s">
        <v>356</v>
      </c>
      <c r="W742" s="282" t="s">
        <v>905</v>
      </c>
      <c r="X742" s="283"/>
      <c r="Y742" s="282"/>
      <c r="Z742" s="201"/>
      <c r="AA742" s="90"/>
      <c r="AB742" s="282"/>
      <c r="AC742" s="283"/>
      <c r="AD742" s="282"/>
    </row>
    <row r="743" spans="1:30" s="17" customFormat="1" ht="126" customHeight="1">
      <c r="A743" s="500"/>
      <c r="B743" s="280" t="s">
        <v>3957</v>
      </c>
      <c r="C743" s="215" t="s">
        <v>4083</v>
      </c>
      <c r="D743" s="211" t="s">
        <v>4084</v>
      </c>
      <c r="E743" s="211" t="s">
        <v>3952</v>
      </c>
      <c r="F743" s="211" t="s">
        <v>4085</v>
      </c>
      <c r="G743" s="212" t="s">
        <v>4086</v>
      </c>
      <c r="H743" s="198" t="s">
        <v>4</v>
      </c>
      <c r="I743" s="281"/>
      <c r="J743" s="281"/>
      <c r="K743" s="278"/>
      <c r="L743" s="90"/>
      <c r="M743" s="217"/>
      <c r="N743" s="218"/>
      <c r="O743" s="217"/>
      <c r="P743" s="201" t="s">
        <v>907</v>
      </c>
      <c r="Q743" s="90" t="s">
        <v>357</v>
      </c>
      <c r="R743" s="217" t="s">
        <v>439</v>
      </c>
      <c r="S743" s="218" t="s">
        <v>4087</v>
      </c>
      <c r="T743" s="217"/>
      <c r="U743" s="201" t="s">
        <v>908</v>
      </c>
      <c r="V743" s="90" t="s">
        <v>356</v>
      </c>
      <c r="W743" s="282" t="s">
        <v>905</v>
      </c>
      <c r="X743" s="283"/>
      <c r="Y743" s="282"/>
      <c r="Z743" s="201" t="s">
        <v>3956</v>
      </c>
      <c r="AA743" s="90" t="s">
        <v>356</v>
      </c>
      <c r="AB743" s="282" t="s">
        <v>905</v>
      </c>
      <c r="AC743" s="283"/>
      <c r="AD743" s="282"/>
    </row>
    <row r="744" spans="1:30" s="17" customFormat="1" ht="118.5" customHeight="1">
      <c r="A744" s="500"/>
      <c r="B744" s="280" t="s">
        <v>3957</v>
      </c>
      <c r="C744" s="215" t="s">
        <v>4088</v>
      </c>
      <c r="D744" s="211" t="s">
        <v>4089</v>
      </c>
      <c r="E744" s="211" t="s">
        <v>3952</v>
      </c>
      <c r="F744" s="252" t="s">
        <v>4090</v>
      </c>
      <c r="G744" s="212" t="s">
        <v>4091</v>
      </c>
      <c r="H744" s="198" t="s">
        <v>6</v>
      </c>
      <c r="I744" s="281"/>
      <c r="J744" s="281"/>
      <c r="K744" s="278"/>
      <c r="L744" s="90"/>
      <c r="M744" s="217"/>
      <c r="N744" s="218"/>
      <c r="O744" s="217"/>
      <c r="P744" s="201" t="s">
        <v>907</v>
      </c>
      <c r="Q744" s="90" t="s">
        <v>357</v>
      </c>
      <c r="R744" s="217" t="s">
        <v>439</v>
      </c>
      <c r="S744" s="218" t="s">
        <v>4087</v>
      </c>
      <c r="T744" s="217"/>
      <c r="U744" s="201" t="s">
        <v>908</v>
      </c>
      <c r="V744" s="90" t="s">
        <v>356</v>
      </c>
      <c r="W744" s="282" t="s">
        <v>905</v>
      </c>
      <c r="X744" s="283"/>
      <c r="Y744" s="282"/>
      <c r="Z744" s="201"/>
      <c r="AA744" s="90"/>
      <c r="AB744" s="282"/>
      <c r="AC744" s="283"/>
      <c r="AD744" s="282"/>
    </row>
    <row r="745" spans="1:30" s="17" customFormat="1" ht="132" customHeight="1">
      <c r="A745" s="500"/>
      <c r="B745" s="280" t="s">
        <v>3957</v>
      </c>
      <c r="C745" s="215" t="s">
        <v>4092</v>
      </c>
      <c r="D745" s="211" t="s">
        <v>4093</v>
      </c>
      <c r="E745" s="211" t="s">
        <v>3952</v>
      </c>
      <c r="F745" s="211" t="s">
        <v>4094</v>
      </c>
      <c r="G745" s="212" t="s">
        <v>4095</v>
      </c>
      <c r="H745" s="198" t="s">
        <v>4</v>
      </c>
      <c r="I745" s="281"/>
      <c r="J745" s="281"/>
      <c r="K745" s="278"/>
      <c r="L745" s="90"/>
      <c r="M745" s="217"/>
      <c r="N745" s="218"/>
      <c r="O745" s="217"/>
      <c r="P745" s="201" t="s">
        <v>907</v>
      </c>
      <c r="Q745" s="90" t="s">
        <v>356</v>
      </c>
      <c r="R745" s="217" t="s">
        <v>439</v>
      </c>
      <c r="S745" s="218"/>
      <c r="T745" s="217"/>
      <c r="U745" s="201" t="s">
        <v>908</v>
      </c>
      <c r="V745" s="90" t="s">
        <v>356</v>
      </c>
      <c r="W745" s="282" t="s">
        <v>905</v>
      </c>
      <c r="X745" s="283"/>
      <c r="Y745" s="282"/>
      <c r="Z745" s="201" t="s">
        <v>3956</v>
      </c>
      <c r="AA745" s="90" t="s">
        <v>356</v>
      </c>
      <c r="AB745" s="282" t="s">
        <v>905</v>
      </c>
      <c r="AC745" s="283"/>
      <c r="AD745" s="282"/>
    </row>
    <row r="746" spans="1:30" s="17" customFormat="1" ht="132" customHeight="1">
      <c r="A746" s="500"/>
      <c r="B746" s="280" t="s">
        <v>3957</v>
      </c>
      <c r="C746" s="215" t="s">
        <v>4096</v>
      </c>
      <c r="D746" s="211" t="s">
        <v>4097</v>
      </c>
      <c r="E746" s="211" t="s">
        <v>3952</v>
      </c>
      <c r="F746" s="252" t="s">
        <v>4098</v>
      </c>
      <c r="G746" s="212" t="s">
        <v>4095</v>
      </c>
      <c r="H746" s="198" t="s">
        <v>4</v>
      </c>
      <c r="I746" s="281"/>
      <c r="J746" s="281"/>
      <c r="K746" s="278"/>
      <c r="L746" s="90"/>
      <c r="M746" s="217"/>
      <c r="N746" s="218"/>
      <c r="O746" s="217"/>
      <c r="P746" s="201" t="s">
        <v>907</v>
      </c>
      <c r="Q746" s="90" t="s">
        <v>356</v>
      </c>
      <c r="R746" s="217" t="s">
        <v>439</v>
      </c>
      <c r="S746" s="218"/>
      <c r="T746" s="217"/>
      <c r="U746" s="201" t="s">
        <v>908</v>
      </c>
      <c r="V746" s="90" t="s">
        <v>356</v>
      </c>
      <c r="W746" s="282" t="s">
        <v>905</v>
      </c>
      <c r="X746" s="283"/>
      <c r="Y746" s="282"/>
      <c r="Z746" s="201"/>
      <c r="AA746" s="90"/>
      <c r="AB746" s="282"/>
      <c r="AC746" s="283"/>
      <c r="AD746" s="282"/>
    </row>
    <row r="747" spans="1:30" s="17" customFormat="1" ht="132" customHeight="1">
      <c r="A747" s="500"/>
      <c r="B747" s="280" t="s">
        <v>3957</v>
      </c>
      <c r="C747" s="215" t="s">
        <v>4099</v>
      </c>
      <c r="D747" s="211" t="s">
        <v>4100</v>
      </c>
      <c r="E747" s="211" t="s">
        <v>3952</v>
      </c>
      <c r="F747" s="211" t="s">
        <v>4101</v>
      </c>
      <c r="G747" s="212" t="s">
        <v>4102</v>
      </c>
      <c r="H747" s="198" t="s">
        <v>4</v>
      </c>
      <c r="I747" s="281"/>
      <c r="J747" s="281"/>
      <c r="K747" s="278"/>
      <c r="L747" s="90"/>
      <c r="M747" s="217"/>
      <c r="N747" s="218"/>
      <c r="O747" s="217"/>
      <c r="P747" s="201" t="s">
        <v>907</v>
      </c>
      <c r="Q747" s="90" t="s">
        <v>356</v>
      </c>
      <c r="R747" s="217" t="s">
        <v>439</v>
      </c>
      <c r="S747" s="218"/>
      <c r="T747" s="217"/>
      <c r="U747" s="201" t="s">
        <v>908</v>
      </c>
      <c r="V747" s="90" t="s">
        <v>356</v>
      </c>
      <c r="W747" s="282" t="s">
        <v>905</v>
      </c>
      <c r="X747" s="283"/>
      <c r="Y747" s="282"/>
      <c r="Z747" s="201"/>
      <c r="AA747" s="90"/>
      <c r="AB747" s="282"/>
      <c r="AC747" s="283"/>
      <c r="AD747" s="282"/>
    </row>
    <row r="748" spans="1:30" s="17" customFormat="1" ht="164.25" customHeight="1">
      <c r="A748" s="500"/>
      <c r="B748" s="284" t="s">
        <v>4103</v>
      </c>
      <c r="C748" s="215" t="s">
        <v>4104</v>
      </c>
      <c r="D748" s="211" t="s">
        <v>4105</v>
      </c>
      <c r="E748" s="211" t="s">
        <v>3952</v>
      </c>
      <c r="F748" s="211" t="s">
        <v>4106</v>
      </c>
      <c r="G748" s="212" t="s">
        <v>4107</v>
      </c>
      <c r="H748" s="198" t="s">
        <v>4</v>
      </c>
      <c r="I748" s="281"/>
      <c r="J748" s="281"/>
      <c r="K748" s="278"/>
      <c r="L748" s="90"/>
      <c r="M748" s="217"/>
      <c r="N748" s="218"/>
      <c r="O748" s="217"/>
      <c r="P748" s="201" t="s">
        <v>907</v>
      </c>
      <c r="Q748" s="90" t="s">
        <v>356</v>
      </c>
      <c r="R748" s="217" t="s">
        <v>439</v>
      </c>
      <c r="S748" s="218"/>
      <c r="T748" s="217"/>
      <c r="U748" s="201" t="s">
        <v>908</v>
      </c>
      <c r="V748" s="90" t="s">
        <v>356</v>
      </c>
      <c r="W748" s="282" t="s">
        <v>905</v>
      </c>
      <c r="X748" s="283"/>
      <c r="Y748" s="282"/>
      <c r="Z748" s="201" t="s">
        <v>3956</v>
      </c>
      <c r="AA748" s="90" t="s">
        <v>356</v>
      </c>
      <c r="AB748" s="282" t="s">
        <v>905</v>
      </c>
      <c r="AC748" s="283"/>
      <c r="AD748" s="282"/>
    </row>
    <row r="749" spans="1:30" s="17" customFormat="1" ht="154.5" customHeight="1">
      <c r="A749" s="500"/>
      <c r="B749" s="284" t="s">
        <v>4103</v>
      </c>
      <c r="C749" s="215" t="s">
        <v>4108</v>
      </c>
      <c r="D749" s="211" t="s">
        <v>4109</v>
      </c>
      <c r="E749" s="211" t="s">
        <v>4060</v>
      </c>
      <c r="F749" s="211" t="s">
        <v>4110</v>
      </c>
      <c r="G749" s="212" t="s">
        <v>4111</v>
      </c>
      <c r="H749" s="198" t="s">
        <v>222</v>
      </c>
      <c r="I749" s="281"/>
      <c r="J749" s="281"/>
      <c r="K749" s="278"/>
      <c r="L749" s="90"/>
      <c r="M749" s="217"/>
      <c r="N749" s="218"/>
      <c r="O749" s="217"/>
      <c r="P749" s="201" t="s">
        <v>907</v>
      </c>
      <c r="Q749" s="90" t="s">
        <v>357</v>
      </c>
      <c r="R749" s="217" t="s">
        <v>439</v>
      </c>
      <c r="S749" s="218" t="s">
        <v>4112</v>
      </c>
      <c r="T749" s="217"/>
      <c r="U749" s="201" t="s">
        <v>908</v>
      </c>
      <c r="V749" s="90" t="s">
        <v>357</v>
      </c>
      <c r="W749" s="282" t="s">
        <v>905</v>
      </c>
      <c r="X749" s="283" t="s">
        <v>4113</v>
      </c>
      <c r="Y749" s="282"/>
      <c r="Z749" s="201" t="s">
        <v>3956</v>
      </c>
      <c r="AA749" s="90" t="s">
        <v>356</v>
      </c>
      <c r="AB749" s="282" t="s">
        <v>905</v>
      </c>
      <c r="AC749" s="283"/>
      <c r="AD749" s="282"/>
    </row>
    <row r="750" spans="1:30" s="17" customFormat="1" ht="146.25" customHeight="1">
      <c r="A750" s="500"/>
      <c r="B750" s="284" t="s">
        <v>4103</v>
      </c>
      <c r="C750" s="215" t="s">
        <v>4114</v>
      </c>
      <c r="D750" s="211" t="s">
        <v>4115</v>
      </c>
      <c r="E750" s="211" t="s">
        <v>3952</v>
      </c>
      <c r="F750" s="252" t="s">
        <v>4116</v>
      </c>
      <c r="G750" s="212" t="s">
        <v>4117</v>
      </c>
      <c r="H750" s="198" t="s">
        <v>6</v>
      </c>
      <c r="I750" s="281"/>
      <c r="J750" s="281"/>
      <c r="K750" s="278"/>
      <c r="L750" s="90"/>
      <c r="M750" s="217"/>
      <c r="N750" s="218"/>
      <c r="O750" s="217"/>
      <c r="P750" s="201" t="s">
        <v>907</v>
      </c>
      <c r="Q750" s="90" t="s">
        <v>357</v>
      </c>
      <c r="R750" s="217" t="s">
        <v>439</v>
      </c>
      <c r="S750" s="218" t="s">
        <v>4118</v>
      </c>
      <c r="T750" s="217"/>
      <c r="U750" s="201" t="s">
        <v>908</v>
      </c>
      <c r="V750" s="90" t="s">
        <v>1040</v>
      </c>
      <c r="W750" s="282" t="s">
        <v>905</v>
      </c>
      <c r="X750" s="283" t="s">
        <v>4119</v>
      </c>
      <c r="Y750" s="282"/>
      <c r="Z750" s="201"/>
      <c r="AA750" s="90"/>
      <c r="AB750" s="282"/>
      <c r="AC750" s="283"/>
      <c r="AD750" s="282"/>
    </row>
    <row r="751" spans="1:30" s="17" customFormat="1" ht="147.75" customHeight="1">
      <c r="A751" s="500"/>
      <c r="B751" s="284" t="s">
        <v>4103</v>
      </c>
      <c r="C751" s="215" t="s">
        <v>4120</v>
      </c>
      <c r="D751" s="211" t="s">
        <v>4121</v>
      </c>
      <c r="E751" s="211" t="s">
        <v>3952</v>
      </c>
      <c r="F751" s="252" t="s">
        <v>4122</v>
      </c>
      <c r="G751" s="212" t="s">
        <v>4123</v>
      </c>
      <c r="H751" s="198" t="s">
        <v>5</v>
      </c>
      <c r="I751" s="281"/>
      <c r="J751" s="281"/>
      <c r="K751" s="278"/>
      <c r="L751" s="90"/>
      <c r="M751" s="217"/>
      <c r="N751" s="218"/>
      <c r="O751" s="217"/>
      <c r="P751" s="201" t="s">
        <v>907</v>
      </c>
      <c r="Q751" s="90" t="s">
        <v>357</v>
      </c>
      <c r="R751" s="217" t="s">
        <v>439</v>
      </c>
      <c r="S751" s="218" t="s">
        <v>4124</v>
      </c>
      <c r="T751" s="217"/>
      <c r="U751" s="201" t="s">
        <v>908</v>
      </c>
      <c r="V751" s="90" t="s">
        <v>357</v>
      </c>
      <c r="W751" s="282" t="s">
        <v>905</v>
      </c>
      <c r="X751" s="283" t="s">
        <v>4113</v>
      </c>
      <c r="Y751" s="282"/>
      <c r="Z751" s="201" t="s">
        <v>3956</v>
      </c>
      <c r="AA751" s="90" t="s">
        <v>356</v>
      </c>
      <c r="AB751" s="282" t="s">
        <v>905</v>
      </c>
      <c r="AC751" s="283"/>
      <c r="AD751" s="282"/>
    </row>
    <row r="752" spans="1:30" s="17" customFormat="1" ht="140.25" customHeight="1">
      <c r="A752" s="500"/>
      <c r="B752" s="284" t="s">
        <v>4103</v>
      </c>
      <c r="C752" s="215" t="s">
        <v>4125</v>
      </c>
      <c r="D752" s="211" t="s">
        <v>4126</v>
      </c>
      <c r="E752" s="211" t="s">
        <v>3952</v>
      </c>
      <c r="F752" s="252" t="s">
        <v>4127</v>
      </c>
      <c r="G752" s="212" t="s">
        <v>4128</v>
      </c>
      <c r="H752" s="198" t="s">
        <v>6</v>
      </c>
      <c r="I752" s="281"/>
      <c r="J752" s="281"/>
      <c r="K752" s="278"/>
      <c r="L752" s="90"/>
      <c r="M752" s="217"/>
      <c r="N752" s="218"/>
      <c r="O752" s="217"/>
      <c r="P752" s="201" t="s">
        <v>907</v>
      </c>
      <c r="Q752" s="90" t="s">
        <v>357</v>
      </c>
      <c r="R752" s="217" t="s">
        <v>439</v>
      </c>
      <c r="S752" s="218" t="s">
        <v>4118</v>
      </c>
      <c r="T752" s="217"/>
      <c r="U752" s="201" t="s">
        <v>908</v>
      </c>
      <c r="V752" s="90" t="s">
        <v>1040</v>
      </c>
      <c r="W752" s="282" t="s">
        <v>905</v>
      </c>
      <c r="X752" s="283" t="s">
        <v>4119</v>
      </c>
      <c r="Y752" s="282"/>
      <c r="Z752" s="201"/>
      <c r="AA752" s="90"/>
      <c r="AB752" s="282"/>
      <c r="AC752" s="283"/>
      <c r="AD752" s="282"/>
    </row>
    <row r="753" spans="1:30" s="17" customFormat="1" ht="155.25" customHeight="1">
      <c r="A753" s="500"/>
      <c r="B753" s="284" t="s">
        <v>4103</v>
      </c>
      <c r="C753" s="215" t="s">
        <v>4129</v>
      </c>
      <c r="D753" s="211" t="s">
        <v>4130</v>
      </c>
      <c r="E753" s="211" t="s">
        <v>3952</v>
      </c>
      <c r="F753" s="252" t="s">
        <v>4131</v>
      </c>
      <c r="G753" s="212" t="s">
        <v>4132</v>
      </c>
      <c r="H753" s="198" t="s">
        <v>5</v>
      </c>
      <c r="I753" s="281"/>
      <c r="J753" s="281"/>
      <c r="K753" s="278"/>
      <c r="L753" s="90"/>
      <c r="M753" s="217"/>
      <c r="N753" s="218"/>
      <c r="O753" s="217"/>
      <c r="P753" s="201" t="s">
        <v>907</v>
      </c>
      <c r="Q753" s="90" t="s">
        <v>357</v>
      </c>
      <c r="R753" s="217" t="s">
        <v>439</v>
      </c>
      <c r="S753" s="218" t="s">
        <v>4133</v>
      </c>
      <c r="T753" s="217"/>
      <c r="U753" s="201" t="s">
        <v>908</v>
      </c>
      <c r="V753" s="90" t="s">
        <v>357</v>
      </c>
      <c r="W753" s="282" t="s">
        <v>905</v>
      </c>
      <c r="X753" s="283" t="s">
        <v>4113</v>
      </c>
      <c r="Y753" s="282"/>
      <c r="Z753" s="201" t="s">
        <v>3956</v>
      </c>
      <c r="AA753" s="90" t="s">
        <v>356</v>
      </c>
      <c r="AB753" s="282" t="s">
        <v>905</v>
      </c>
      <c r="AC753" s="283"/>
      <c r="AD753" s="282"/>
    </row>
    <row r="754" spans="1:30" s="17" customFormat="1" ht="153" customHeight="1">
      <c r="A754" s="500"/>
      <c r="B754" s="285" t="s">
        <v>4103</v>
      </c>
      <c r="C754" s="215" t="s">
        <v>4134</v>
      </c>
      <c r="D754" s="252" t="s">
        <v>4135</v>
      </c>
      <c r="E754" s="211" t="s">
        <v>3952</v>
      </c>
      <c r="F754" s="252" t="s">
        <v>4136</v>
      </c>
      <c r="G754" s="212" t="s">
        <v>4137</v>
      </c>
      <c r="H754" s="198" t="s">
        <v>4</v>
      </c>
      <c r="I754" s="281"/>
      <c r="J754" s="281"/>
      <c r="K754" s="278"/>
      <c r="L754" s="90"/>
      <c r="M754" s="217"/>
      <c r="N754" s="218"/>
      <c r="O754" s="217"/>
      <c r="P754" s="201" t="s">
        <v>907</v>
      </c>
      <c r="Q754" s="90" t="s">
        <v>357</v>
      </c>
      <c r="R754" s="217" t="s">
        <v>439</v>
      </c>
      <c r="S754" s="218" t="s">
        <v>4087</v>
      </c>
      <c r="T754" s="217"/>
      <c r="U754" s="201" t="s">
        <v>908</v>
      </c>
      <c r="V754" s="90" t="s">
        <v>356</v>
      </c>
      <c r="W754" s="282" t="s">
        <v>905</v>
      </c>
      <c r="X754" s="283"/>
      <c r="Y754" s="282"/>
      <c r="Z754" s="201" t="s">
        <v>3956</v>
      </c>
      <c r="AA754" s="90" t="s">
        <v>356</v>
      </c>
      <c r="AB754" s="282" t="s">
        <v>905</v>
      </c>
      <c r="AC754" s="283"/>
      <c r="AD754" s="282"/>
    </row>
    <row r="755" spans="1:30" s="17" customFormat="1" ht="132">
      <c r="A755" s="500"/>
      <c r="B755" s="284" t="s">
        <v>4103</v>
      </c>
      <c r="C755" s="215" t="s">
        <v>4138</v>
      </c>
      <c r="D755" s="252" t="s">
        <v>4139</v>
      </c>
      <c r="E755" s="211" t="s">
        <v>3952</v>
      </c>
      <c r="F755" s="252" t="s">
        <v>4140</v>
      </c>
      <c r="G755" s="212" t="s">
        <v>4141</v>
      </c>
      <c r="H755" s="198" t="s">
        <v>5</v>
      </c>
      <c r="I755" s="281"/>
      <c r="J755" s="281"/>
      <c r="K755" s="278"/>
      <c r="L755" s="90"/>
      <c r="M755" s="217"/>
      <c r="N755" s="218"/>
      <c r="O755" s="217"/>
      <c r="P755" s="201" t="s">
        <v>907</v>
      </c>
      <c r="Q755" s="90" t="s">
        <v>357</v>
      </c>
      <c r="R755" s="217" t="s">
        <v>439</v>
      </c>
      <c r="S755" s="218" t="s">
        <v>4087</v>
      </c>
      <c r="T755" s="217"/>
      <c r="U755" s="201" t="s">
        <v>908</v>
      </c>
      <c r="V755" s="90" t="s">
        <v>356</v>
      </c>
      <c r="W755" s="282" t="s">
        <v>905</v>
      </c>
      <c r="X755" s="283"/>
      <c r="Y755" s="282"/>
      <c r="Z755" s="201"/>
      <c r="AA755" s="90"/>
      <c r="AB755" s="282"/>
      <c r="AC755" s="283"/>
      <c r="AD755" s="282"/>
    </row>
    <row r="756" spans="1:30" s="17" customFormat="1" ht="69.75" customHeight="1">
      <c r="A756" s="500"/>
      <c r="B756" s="284" t="s">
        <v>4103</v>
      </c>
      <c r="C756" s="215" t="s">
        <v>4142</v>
      </c>
      <c r="D756" s="211" t="s">
        <v>4143</v>
      </c>
      <c r="E756" s="211" t="s">
        <v>3952</v>
      </c>
      <c r="F756" s="252" t="s">
        <v>4144</v>
      </c>
      <c r="G756" s="212" t="s">
        <v>4145</v>
      </c>
      <c r="H756" s="198" t="s">
        <v>4082</v>
      </c>
      <c r="I756" s="281"/>
      <c r="J756" s="281"/>
      <c r="K756" s="278"/>
      <c r="L756" s="90"/>
      <c r="M756" s="217"/>
      <c r="N756" s="218"/>
      <c r="O756" s="217"/>
      <c r="P756" s="201" t="s">
        <v>907</v>
      </c>
      <c r="Q756" s="90" t="s">
        <v>357</v>
      </c>
      <c r="R756" s="217" t="s">
        <v>439</v>
      </c>
      <c r="S756" s="218" t="s">
        <v>4087</v>
      </c>
      <c r="T756" s="217"/>
      <c r="U756" s="201" t="s">
        <v>908</v>
      </c>
      <c r="V756" s="90" t="s">
        <v>356</v>
      </c>
      <c r="W756" s="282" t="s">
        <v>905</v>
      </c>
      <c r="X756" s="283"/>
      <c r="Y756" s="282"/>
      <c r="Z756" s="201" t="s">
        <v>3956</v>
      </c>
      <c r="AA756" s="90" t="s">
        <v>356</v>
      </c>
      <c r="AB756" s="282" t="s">
        <v>905</v>
      </c>
      <c r="AC756" s="283"/>
      <c r="AD756" s="282"/>
    </row>
    <row r="757" spans="1:30" s="17" customFormat="1" ht="99" customHeight="1">
      <c r="A757" s="500"/>
      <c r="B757" s="284" t="s">
        <v>4103</v>
      </c>
      <c r="C757" s="215" t="s">
        <v>4146</v>
      </c>
      <c r="D757" s="211" t="s">
        <v>4147</v>
      </c>
      <c r="E757" s="211" t="s">
        <v>3952</v>
      </c>
      <c r="F757" s="252" t="s">
        <v>4148</v>
      </c>
      <c r="G757" s="212" t="s">
        <v>4149</v>
      </c>
      <c r="H757" s="198" t="s">
        <v>6</v>
      </c>
      <c r="I757" s="281"/>
      <c r="J757" s="281"/>
      <c r="K757" s="278"/>
      <c r="L757" s="90"/>
      <c r="M757" s="217"/>
      <c r="N757" s="218"/>
      <c r="O757" s="217"/>
      <c r="P757" s="201" t="s">
        <v>907</v>
      </c>
      <c r="Q757" s="90" t="s">
        <v>356</v>
      </c>
      <c r="R757" s="217" t="s">
        <v>439</v>
      </c>
      <c r="S757" s="218"/>
      <c r="T757" s="217"/>
      <c r="U757" s="201" t="s">
        <v>908</v>
      </c>
      <c r="V757" s="90" t="s">
        <v>356</v>
      </c>
      <c r="W757" s="282" t="s">
        <v>905</v>
      </c>
      <c r="X757" s="283"/>
      <c r="Y757" s="282"/>
      <c r="Z757" s="201" t="s">
        <v>3956</v>
      </c>
      <c r="AA757" s="90" t="s">
        <v>356</v>
      </c>
      <c r="AB757" s="282" t="s">
        <v>905</v>
      </c>
      <c r="AC757" s="283"/>
      <c r="AD757" s="282"/>
    </row>
    <row r="758" spans="1:30" s="17" customFormat="1" ht="137.44999999999999" customHeight="1">
      <c r="A758" s="500"/>
      <c r="B758" s="284" t="s">
        <v>4150</v>
      </c>
      <c r="C758" s="215" t="s">
        <v>4151</v>
      </c>
      <c r="D758" s="211" t="s">
        <v>4152</v>
      </c>
      <c r="E758" s="211" t="s">
        <v>4153</v>
      </c>
      <c r="F758" s="252" t="s">
        <v>4154</v>
      </c>
      <c r="G758" s="212" t="s">
        <v>4155</v>
      </c>
      <c r="H758" s="198" t="s">
        <v>1016</v>
      </c>
      <c r="I758" s="281"/>
      <c r="J758" s="281"/>
      <c r="K758" s="278"/>
      <c r="L758" s="90"/>
      <c r="M758" s="217"/>
      <c r="N758" s="218"/>
      <c r="O758" s="217"/>
      <c r="P758" s="201" t="s">
        <v>907</v>
      </c>
      <c r="Q758" s="90" t="s">
        <v>357</v>
      </c>
      <c r="R758" s="217" t="s">
        <v>439</v>
      </c>
      <c r="S758" s="218" t="s">
        <v>4118</v>
      </c>
      <c r="T758" s="217"/>
      <c r="U758" s="201" t="s">
        <v>908</v>
      </c>
      <c r="V758" s="90" t="s">
        <v>356</v>
      </c>
      <c r="W758" s="282" t="s">
        <v>905</v>
      </c>
      <c r="X758" s="283"/>
      <c r="Y758" s="282"/>
      <c r="Z758" s="201" t="s">
        <v>3956</v>
      </c>
      <c r="AA758" s="90" t="s">
        <v>356</v>
      </c>
      <c r="AB758" s="282" t="s">
        <v>905</v>
      </c>
      <c r="AC758" s="283"/>
      <c r="AD758" s="282"/>
    </row>
    <row r="759" spans="1:30" s="17" customFormat="1" ht="99" customHeight="1">
      <c r="A759" s="500"/>
      <c r="B759" s="284" t="s">
        <v>4156</v>
      </c>
      <c r="C759" s="215" t="s">
        <v>4157</v>
      </c>
      <c r="D759" s="211" t="s">
        <v>4158</v>
      </c>
      <c r="E759" s="211" t="s">
        <v>4153</v>
      </c>
      <c r="F759" s="252" t="s">
        <v>4159</v>
      </c>
      <c r="G759" s="212" t="s">
        <v>4160</v>
      </c>
      <c r="H759" s="198" t="s">
        <v>1016</v>
      </c>
      <c r="I759" s="281"/>
      <c r="J759" s="281"/>
      <c r="K759" s="278"/>
      <c r="L759" s="90"/>
      <c r="M759" s="217"/>
      <c r="N759" s="218"/>
      <c r="O759" s="217"/>
      <c r="P759" s="201" t="s">
        <v>907</v>
      </c>
      <c r="Q759" s="90" t="s">
        <v>357</v>
      </c>
      <c r="R759" s="217" t="s">
        <v>439</v>
      </c>
      <c r="S759" s="218" t="s">
        <v>4118</v>
      </c>
      <c r="T759" s="217"/>
      <c r="U759" s="201" t="s">
        <v>908</v>
      </c>
      <c r="V759" s="90" t="s">
        <v>357</v>
      </c>
      <c r="W759" s="282" t="s">
        <v>905</v>
      </c>
      <c r="X759" s="283" t="s">
        <v>4113</v>
      </c>
      <c r="Y759" s="282"/>
      <c r="Z759" s="201" t="s">
        <v>3956</v>
      </c>
      <c r="AA759" s="90" t="s">
        <v>356</v>
      </c>
      <c r="AB759" s="282" t="s">
        <v>905</v>
      </c>
      <c r="AC759" s="283"/>
      <c r="AD759" s="282"/>
    </row>
    <row r="760" spans="1:30" s="17" customFormat="1" ht="147" customHeight="1">
      <c r="A760" s="500"/>
      <c r="B760" s="284" t="s">
        <v>4161</v>
      </c>
      <c r="C760" s="215" t="s">
        <v>4162</v>
      </c>
      <c r="D760" s="252" t="s">
        <v>4163</v>
      </c>
      <c r="E760" s="211" t="s">
        <v>3952</v>
      </c>
      <c r="F760" s="211" t="s">
        <v>4164</v>
      </c>
      <c r="G760" s="212" t="s">
        <v>4165</v>
      </c>
      <c r="H760" s="198" t="s">
        <v>4063</v>
      </c>
      <c r="I760" s="281"/>
      <c r="J760" s="281"/>
      <c r="K760" s="278"/>
      <c r="L760" s="90"/>
      <c r="M760" s="217"/>
      <c r="N760" s="218"/>
      <c r="O760" s="217"/>
      <c r="P760" s="201" t="s">
        <v>907</v>
      </c>
      <c r="Q760" s="90" t="s">
        <v>356</v>
      </c>
      <c r="R760" s="217" t="s">
        <v>439</v>
      </c>
      <c r="S760" s="218"/>
      <c r="T760" s="217"/>
      <c r="U760" s="201" t="s">
        <v>908</v>
      </c>
      <c r="V760" s="90" t="s">
        <v>356</v>
      </c>
      <c r="W760" s="282" t="s">
        <v>905</v>
      </c>
      <c r="X760" s="283"/>
      <c r="Y760" s="282"/>
      <c r="Z760" s="201" t="s">
        <v>3956</v>
      </c>
      <c r="AA760" s="90" t="s">
        <v>356</v>
      </c>
      <c r="AB760" s="282" t="s">
        <v>905</v>
      </c>
      <c r="AC760" s="283"/>
      <c r="AD760" s="282"/>
    </row>
    <row r="761" spans="1:30" s="17" customFormat="1" ht="111" customHeight="1">
      <c r="A761" s="500"/>
      <c r="B761" s="284" t="s">
        <v>4161</v>
      </c>
      <c r="C761" s="215" t="s">
        <v>4166</v>
      </c>
      <c r="D761" s="252" t="s">
        <v>4167</v>
      </c>
      <c r="E761" s="211" t="s">
        <v>3952</v>
      </c>
      <c r="F761" s="211" t="s">
        <v>4168</v>
      </c>
      <c r="G761" s="212" t="s">
        <v>4169</v>
      </c>
      <c r="H761" s="198" t="s">
        <v>4063</v>
      </c>
      <c r="I761" s="281"/>
      <c r="J761" s="281"/>
      <c r="K761" s="278"/>
      <c r="L761" s="90"/>
      <c r="M761" s="217"/>
      <c r="N761" s="218"/>
      <c r="O761" s="217"/>
      <c r="P761" s="201" t="s">
        <v>907</v>
      </c>
      <c r="Q761" s="90" t="s">
        <v>356</v>
      </c>
      <c r="R761" s="217" t="s">
        <v>439</v>
      </c>
      <c r="S761" s="218"/>
      <c r="T761" s="217"/>
      <c r="U761" s="201" t="s">
        <v>908</v>
      </c>
      <c r="V761" s="90" t="s">
        <v>356</v>
      </c>
      <c r="W761" s="282" t="s">
        <v>905</v>
      </c>
      <c r="X761" s="283"/>
      <c r="Y761" s="282"/>
      <c r="Z761" s="201" t="s">
        <v>3956</v>
      </c>
      <c r="AA761" s="90" t="s">
        <v>356</v>
      </c>
      <c r="AB761" s="282" t="s">
        <v>905</v>
      </c>
      <c r="AC761" s="283"/>
      <c r="AD761" s="282"/>
    </row>
    <row r="762" spans="1:30" s="17" customFormat="1" ht="102" customHeight="1">
      <c r="A762" s="500"/>
      <c r="B762" s="284" t="s">
        <v>4161</v>
      </c>
      <c r="C762" s="215" t="s">
        <v>4170</v>
      </c>
      <c r="D762" s="252" t="s">
        <v>4171</v>
      </c>
      <c r="E762" s="211" t="s">
        <v>3952</v>
      </c>
      <c r="F762" s="211" t="s">
        <v>4172</v>
      </c>
      <c r="G762" s="212" t="s">
        <v>4173</v>
      </c>
      <c r="H762" s="198" t="s">
        <v>7</v>
      </c>
      <c r="I762" s="281"/>
      <c r="J762" s="281"/>
      <c r="K762" s="278"/>
      <c r="L762" s="90"/>
      <c r="M762" s="217"/>
      <c r="N762" s="218"/>
      <c r="O762" s="217"/>
      <c r="P762" s="201" t="s">
        <v>907</v>
      </c>
      <c r="Q762" s="90" t="s">
        <v>356</v>
      </c>
      <c r="R762" s="217" t="s">
        <v>439</v>
      </c>
      <c r="S762" s="218"/>
      <c r="T762" s="217"/>
      <c r="U762" s="201" t="s">
        <v>908</v>
      </c>
      <c r="V762" s="90" t="s">
        <v>356</v>
      </c>
      <c r="W762" s="282" t="s">
        <v>905</v>
      </c>
      <c r="X762" s="283"/>
      <c r="Y762" s="282"/>
      <c r="Z762" s="201" t="s">
        <v>3956</v>
      </c>
      <c r="AA762" s="90" t="s">
        <v>356</v>
      </c>
      <c r="AB762" s="282" t="s">
        <v>905</v>
      </c>
      <c r="AC762" s="283"/>
      <c r="AD762" s="282"/>
    </row>
    <row r="763" spans="1:30" s="17" customFormat="1" ht="102" customHeight="1">
      <c r="A763" s="500"/>
      <c r="B763" s="284" t="s">
        <v>4174</v>
      </c>
      <c r="C763" s="215" t="s">
        <v>4175</v>
      </c>
      <c r="D763" s="252" t="s">
        <v>4176</v>
      </c>
      <c r="E763" s="211" t="s">
        <v>3952</v>
      </c>
      <c r="F763" s="211" t="s">
        <v>4177</v>
      </c>
      <c r="G763" s="286" t="s">
        <v>4178</v>
      </c>
      <c r="H763" s="198" t="s">
        <v>5</v>
      </c>
      <c r="I763" s="281"/>
      <c r="J763" s="281"/>
      <c r="K763" s="278"/>
      <c r="L763" s="90"/>
      <c r="M763" s="217"/>
      <c r="N763" s="218"/>
      <c r="O763" s="217"/>
      <c r="P763" s="201" t="s">
        <v>907</v>
      </c>
      <c r="Q763" s="90" t="s">
        <v>356</v>
      </c>
      <c r="R763" s="217" t="s">
        <v>439</v>
      </c>
      <c r="S763" s="218"/>
      <c r="T763" s="217"/>
      <c r="U763" s="201" t="s">
        <v>908</v>
      </c>
      <c r="V763" s="90" t="s">
        <v>356</v>
      </c>
      <c r="W763" s="282" t="s">
        <v>905</v>
      </c>
      <c r="X763" s="283"/>
      <c r="Y763" s="282"/>
      <c r="Z763" s="201" t="s">
        <v>3956</v>
      </c>
      <c r="AA763" s="90" t="s">
        <v>356</v>
      </c>
      <c r="AB763" s="282" t="s">
        <v>905</v>
      </c>
      <c r="AC763" s="283"/>
      <c r="AD763" s="282"/>
    </row>
    <row r="764" spans="1:30" s="17" customFormat="1" ht="102" customHeight="1">
      <c r="A764" s="500"/>
      <c r="B764" s="284" t="s">
        <v>4161</v>
      </c>
      <c r="C764" s="215" t="s">
        <v>4179</v>
      </c>
      <c r="D764" s="252" t="s">
        <v>4180</v>
      </c>
      <c r="E764" s="211" t="s">
        <v>3952</v>
      </c>
      <c r="F764" s="211" t="s">
        <v>4181</v>
      </c>
      <c r="G764" s="212" t="s">
        <v>4182</v>
      </c>
      <c r="H764" s="198" t="s">
        <v>5</v>
      </c>
      <c r="I764" s="281"/>
      <c r="J764" s="281"/>
      <c r="K764" s="278"/>
      <c r="L764" s="90"/>
      <c r="M764" s="217"/>
      <c r="N764" s="218"/>
      <c r="O764" s="217"/>
      <c r="P764" s="201" t="s">
        <v>907</v>
      </c>
      <c r="Q764" s="90" t="s">
        <v>356</v>
      </c>
      <c r="R764" s="217" t="s">
        <v>439</v>
      </c>
      <c r="S764" s="218"/>
      <c r="T764" s="217"/>
      <c r="U764" s="201" t="s">
        <v>908</v>
      </c>
      <c r="V764" s="90" t="s">
        <v>356</v>
      </c>
      <c r="W764" s="282" t="s">
        <v>905</v>
      </c>
      <c r="X764" s="283"/>
      <c r="Y764" s="282"/>
      <c r="Z764" s="201" t="s">
        <v>3956</v>
      </c>
      <c r="AA764" s="90" t="s">
        <v>356</v>
      </c>
      <c r="AB764" s="282" t="s">
        <v>905</v>
      </c>
      <c r="AC764" s="283"/>
      <c r="AD764" s="282"/>
    </row>
    <row r="765" spans="1:30" s="17" customFormat="1" ht="118.9">
      <c r="A765" s="501" t="s">
        <v>4183</v>
      </c>
      <c r="B765" s="280" t="s">
        <v>4184</v>
      </c>
      <c r="C765" s="215" t="s">
        <v>4185</v>
      </c>
      <c r="D765" s="211" t="s">
        <v>4186</v>
      </c>
      <c r="E765" s="211" t="s">
        <v>4187</v>
      </c>
      <c r="F765" s="211" t="s">
        <v>4188</v>
      </c>
      <c r="G765" s="212" t="s">
        <v>4189</v>
      </c>
      <c r="H765" s="198" t="s">
        <v>4190</v>
      </c>
      <c r="I765" s="281"/>
      <c r="J765" s="281"/>
      <c r="K765" s="278"/>
      <c r="L765" s="90"/>
      <c r="M765" s="217"/>
      <c r="N765" s="218"/>
      <c r="O765" s="217"/>
      <c r="P765" s="201" t="s">
        <v>907</v>
      </c>
      <c r="Q765" s="90" t="s">
        <v>357</v>
      </c>
      <c r="R765" s="217" t="s">
        <v>905</v>
      </c>
      <c r="S765" s="218" t="s">
        <v>4191</v>
      </c>
      <c r="T765" s="217"/>
      <c r="U765" s="201" t="s">
        <v>908</v>
      </c>
      <c r="V765" s="90" t="s">
        <v>356</v>
      </c>
      <c r="W765" s="282" t="s">
        <v>905</v>
      </c>
      <c r="X765" s="283"/>
      <c r="Y765" s="282"/>
      <c r="Z765" s="201" t="s">
        <v>3956</v>
      </c>
      <c r="AA765" s="90" t="s">
        <v>356</v>
      </c>
      <c r="AB765" s="282" t="s">
        <v>439</v>
      </c>
      <c r="AC765" s="283"/>
      <c r="AD765" s="282"/>
    </row>
    <row r="766" spans="1:30" s="17" customFormat="1" ht="158.44999999999999">
      <c r="A766" s="501"/>
      <c r="B766" s="280" t="s">
        <v>4184</v>
      </c>
      <c r="C766" s="215" t="s">
        <v>4192</v>
      </c>
      <c r="D766" s="211" t="s">
        <v>4193</v>
      </c>
      <c r="E766" s="211" t="s">
        <v>4187</v>
      </c>
      <c r="F766" s="211" t="s">
        <v>4194</v>
      </c>
      <c r="G766" s="212" t="s">
        <v>4195</v>
      </c>
      <c r="H766" s="198" t="s">
        <v>3955</v>
      </c>
      <c r="I766" s="281"/>
      <c r="J766" s="281"/>
      <c r="K766" s="278"/>
      <c r="L766" s="90"/>
      <c r="M766" s="217"/>
      <c r="N766" s="218"/>
      <c r="O766" s="217"/>
      <c r="P766" s="201" t="s">
        <v>907</v>
      </c>
      <c r="Q766" s="90" t="s">
        <v>357</v>
      </c>
      <c r="R766" s="217" t="s">
        <v>905</v>
      </c>
      <c r="S766" s="218" t="s">
        <v>4196</v>
      </c>
      <c r="T766" s="217"/>
      <c r="U766" s="201" t="s">
        <v>908</v>
      </c>
      <c r="V766" s="90" t="s">
        <v>357</v>
      </c>
      <c r="W766" s="282" t="s">
        <v>905</v>
      </c>
      <c r="X766" s="283" t="s">
        <v>4197</v>
      </c>
      <c r="Y766" s="282"/>
      <c r="Z766" s="201" t="s">
        <v>3956</v>
      </c>
      <c r="AA766" s="90" t="s">
        <v>356</v>
      </c>
      <c r="AB766" s="282" t="s">
        <v>439</v>
      </c>
      <c r="AC766" s="283"/>
      <c r="AD766" s="282"/>
    </row>
    <row r="767" spans="1:30" s="17" customFormat="1" ht="159" customHeight="1">
      <c r="A767" s="501"/>
      <c r="B767" s="280" t="s">
        <v>4184</v>
      </c>
      <c r="C767" s="215" t="s">
        <v>4198</v>
      </c>
      <c r="D767" s="211" t="s">
        <v>4199</v>
      </c>
      <c r="E767" s="211" t="s">
        <v>4187</v>
      </c>
      <c r="F767" s="211" t="s">
        <v>4200</v>
      </c>
      <c r="G767" s="212" t="s">
        <v>4201</v>
      </c>
      <c r="H767" s="198" t="s">
        <v>3994</v>
      </c>
      <c r="I767" s="281"/>
      <c r="J767" s="281"/>
      <c r="K767" s="278"/>
      <c r="L767" s="90"/>
      <c r="M767" s="217"/>
      <c r="N767" s="218"/>
      <c r="O767" s="217"/>
      <c r="P767" s="201" t="s">
        <v>907</v>
      </c>
      <c r="Q767" s="90" t="s">
        <v>357</v>
      </c>
      <c r="R767" s="217" t="s">
        <v>905</v>
      </c>
      <c r="S767" s="218" t="s">
        <v>4202</v>
      </c>
      <c r="T767" s="217"/>
      <c r="U767" s="201" t="s">
        <v>908</v>
      </c>
      <c r="V767" s="90" t="s">
        <v>357</v>
      </c>
      <c r="W767" s="282" t="s">
        <v>905</v>
      </c>
      <c r="X767" s="283" t="s">
        <v>4203</v>
      </c>
      <c r="Y767" s="282"/>
      <c r="Z767" s="201" t="s">
        <v>3956</v>
      </c>
      <c r="AA767" s="90" t="s">
        <v>356</v>
      </c>
      <c r="AB767" s="282" t="s">
        <v>439</v>
      </c>
      <c r="AC767" s="283"/>
      <c r="AD767" s="282"/>
    </row>
    <row r="768" spans="1:30" s="17" customFormat="1" ht="137.25" customHeight="1">
      <c r="A768" s="501"/>
      <c r="B768" s="280" t="s">
        <v>4184</v>
      </c>
      <c r="C768" s="215" t="s">
        <v>4204</v>
      </c>
      <c r="D768" s="211" t="s">
        <v>4205</v>
      </c>
      <c r="E768" s="211" t="s">
        <v>4187</v>
      </c>
      <c r="F768" s="211" t="s">
        <v>4206</v>
      </c>
      <c r="G768" s="212" t="s">
        <v>4207</v>
      </c>
      <c r="H768" s="198" t="s">
        <v>5</v>
      </c>
      <c r="I768" s="281"/>
      <c r="J768" s="281"/>
      <c r="K768" s="278"/>
      <c r="L768" s="90"/>
      <c r="M768" s="217"/>
      <c r="N768" s="218"/>
      <c r="O768" s="217"/>
      <c r="P768" s="201" t="s">
        <v>907</v>
      </c>
      <c r="Q768" s="90" t="s">
        <v>357</v>
      </c>
      <c r="R768" s="217" t="s">
        <v>905</v>
      </c>
      <c r="S768" s="218" t="s">
        <v>4208</v>
      </c>
      <c r="T768" s="217"/>
      <c r="U768" s="201" t="s">
        <v>908</v>
      </c>
      <c r="V768" s="90" t="s">
        <v>357</v>
      </c>
      <c r="W768" s="282" t="s">
        <v>905</v>
      </c>
      <c r="X768" s="283" t="s">
        <v>4209</v>
      </c>
      <c r="Y768" s="282"/>
      <c r="Z768" s="201" t="s">
        <v>3956</v>
      </c>
      <c r="AA768" s="90" t="s">
        <v>356</v>
      </c>
      <c r="AB768" s="282" t="s">
        <v>439</v>
      </c>
      <c r="AC768" s="283"/>
      <c r="AD768" s="282"/>
    </row>
    <row r="769" spans="1:30" s="17" customFormat="1" ht="145.15">
      <c r="A769" s="501"/>
      <c r="B769" s="280" t="s">
        <v>4184</v>
      </c>
      <c r="C769" s="215" t="s">
        <v>4210</v>
      </c>
      <c r="D769" s="211" t="s">
        <v>4211</v>
      </c>
      <c r="E769" s="211" t="s">
        <v>4187</v>
      </c>
      <c r="F769" s="211" t="s">
        <v>4212</v>
      </c>
      <c r="G769" s="212" t="s">
        <v>4213</v>
      </c>
      <c r="H769" s="198" t="s">
        <v>5</v>
      </c>
      <c r="I769" s="281"/>
      <c r="J769" s="281"/>
      <c r="K769" s="278"/>
      <c r="L769" s="90"/>
      <c r="M769" s="217"/>
      <c r="N769" s="218"/>
      <c r="O769" s="217"/>
      <c r="P769" s="201" t="s">
        <v>907</v>
      </c>
      <c r="Q769" s="90" t="s">
        <v>357</v>
      </c>
      <c r="R769" s="217" t="s">
        <v>905</v>
      </c>
      <c r="S769" s="218" t="s">
        <v>4214</v>
      </c>
      <c r="T769" s="217"/>
      <c r="U769" s="201" t="s">
        <v>908</v>
      </c>
      <c r="V769" s="90" t="s">
        <v>356</v>
      </c>
      <c r="W769" s="282" t="s">
        <v>905</v>
      </c>
      <c r="X769" s="283"/>
      <c r="Y769" s="282"/>
      <c r="Z769" s="201" t="s">
        <v>3956</v>
      </c>
      <c r="AA769" s="90" t="s">
        <v>356</v>
      </c>
      <c r="AB769" s="282" t="s">
        <v>439</v>
      </c>
      <c r="AC769" s="283"/>
      <c r="AD769" s="282"/>
    </row>
    <row r="770" spans="1:30" s="17" customFormat="1" ht="145.15">
      <c r="A770" s="501"/>
      <c r="B770" s="280" t="s">
        <v>4184</v>
      </c>
      <c r="C770" s="215" t="s">
        <v>4215</v>
      </c>
      <c r="D770" s="211" t="s">
        <v>4216</v>
      </c>
      <c r="E770" s="211" t="s">
        <v>4187</v>
      </c>
      <c r="F770" s="211" t="s">
        <v>4217</v>
      </c>
      <c r="G770" s="212" t="s">
        <v>4218</v>
      </c>
      <c r="H770" s="198" t="s">
        <v>5</v>
      </c>
      <c r="I770" s="281"/>
      <c r="J770" s="281"/>
      <c r="K770" s="278"/>
      <c r="L770" s="90"/>
      <c r="M770" s="217"/>
      <c r="N770" s="218"/>
      <c r="O770" s="217"/>
      <c r="P770" s="201" t="s">
        <v>907</v>
      </c>
      <c r="Q770" s="90" t="s">
        <v>357</v>
      </c>
      <c r="R770" s="217" t="s">
        <v>905</v>
      </c>
      <c r="S770" s="218" t="s">
        <v>4214</v>
      </c>
      <c r="T770" s="217"/>
      <c r="U770" s="201" t="s">
        <v>908</v>
      </c>
      <c r="V770" s="90" t="s">
        <v>356</v>
      </c>
      <c r="W770" s="282" t="s">
        <v>905</v>
      </c>
      <c r="X770" s="283"/>
      <c r="Y770" s="282"/>
      <c r="Z770" s="201"/>
      <c r="AA770" s="90"/>
      <c r="AB770" s="282"/>
      <c r="AC770" s="283"/>
      <c r="AD770" s="282"/>
    </row>
    <row r="771" spans="1:30" s="17" customFormat="1" ht="145.15">
      <c r="A771" s="501"/>
      <c r="B771" s="280" t="s">
        <v>4184</v>
      </c>
      <c r="C771" s="215" t="s">
        <v>4219</v>
      </c>
      <c r="D771" s="211" t="s">
        <v>4220</v>
      </c>
      <c r="E771" s="211" t="s">
        <v>4187</v>
      </c>
      <c r="F771" s="211" t="s">
        <v>4221</v>
      </c>
      <c r="G771" s="212" t="s">
        <v>4222</v>
      </c>
      <c r="H771" s="198" t="s">
        <v>5</v>
      </c>
      <c r="I771" s="281"/>
      <c r="J771" s="281"/>
      <c r="K771" s="278"/>
      <c r="L771" s="90"/>
      <c r="M771" s="217"/>
      <c r="N771" s="218"/>
      <c r="O771" s="217"/>
      <c r="P771" s="201" t="s">
        <v>907</v>
      </c>
      <c r="Q771" s="90" t="s">
        <v>357</v>
      </c>
      <c r="R771" s="217" t="s">
        <v>905</v>
      </c>
      <c r="S771" s="218" t="s">
        <v>4214</v>
      </c>
      <c r="T771" s="217"/>
      <c r="U771" s="201" t="s">
        <v>908</v>
      </c>
      <c r="V771" s="90" t="s">
        <v>356</v>
      </c>
      <c r="W771" s="282" t="s">
        <v>905</v>
      </c>
      <c r="X771" s="283"/>
      <c r="Y771" s="282"/>
      <c r="Z771" s="201"/>
      <c r="AA771" s="90"/>
      <c r="AB771" s="282"/>
      <c r="AC771" s="283"/>
      <c r="AD771" s="282"/>
    </row>
    <row r="772" spans="1:30" s="17" customFormat="1" ht="148.5" customHeight="1">
      <c r="A772" s="501"/>
      <c r="B772" s="280" t="s">
        <v>4184</v>
      </c>
      <c r="C772" s="215" t="s">
        <v>4223</v>
      </c>
      <c r="D772" s="211" t="s">
        <v>4224</v>
      </c>
      <c r="E772" s="211" t="s">
        <v>4187</v>
      </c>
      <c r="F772" s="211" t="s">
        <v>4225</v>
      </c>
      <c r="G772" s="212" t="s">
        <v>4226</v>
      </c>
      <c r="H772" s="198" t="s">
        <v>5</v>
      </c>
      <c r="I772" s="281"/>
      <c r="J772" s="281"/>
      <c r="K772" s="278"/>
      <c r="L772" s="90"/>
      <c r="M772" s="217"/>
      <c r="N772" s="218"/>
      <c r="O772" s="217"/>
      <c r="P772" s="201" t="s">
        <v>907</v>
      </c>
      <c r="Q772" s="90" t="s">
        <v>357</v>
      </c>
      <c r="R772" s="217" t="s">
        <v>905</v>
      </c>
      <c r="S772" s="218" t="s">
        <v>4214</v>
      </c>
      <c r="T772" s="217"/>
      <c r="U772" s="201" t="s">
        <v>908</v>
      </c>
      <c r="V772" s="90" t="s">
        <v>356</v>
      </c>
      <c r="W772" s="282" t="s">
        <v>905</v>
      </c>
      <c r="X772" s="283"/>
      <c r="Y772" s="282"/>
      <c r="Z772" s="201" t="s">
        <v>3956</v>
      </c>
      <c r="AA772" s="90" t="s">
        <v>356</v>
      </c>
      <c r="AB772" s="282" t="s">
        <v>439</v>
      </c>
      <c r="AC772" s="283"/>
      <c r="AD772" s="282"/>
    </row>
    <row r="773" spans="1:30" s="17" customFormat="1" ht="145.15">
      <c r="A773" s="501"/>
      <c r="B773" s="280" t="s">
        <v>4184</v>
      </c>
      <c r="C773" s="215" t="s">
        <v>4227</v>
      </c>
      <c r="D773" s="211" t="s">
        <v>4228</v>
      </c>
      <c r="E773" s="211" t="s">
        <v>4187</v>
      </c>
      <c r="F773" s="211" t="s">
        <v>4229</v>
      </c>
      <c r="G773" s="212" t="s">
        <v>4230</v>
      </c>
      <c r="H773" s="198" t="s">
        <v>5</v>
      </c>
      <c r="I773" s="281"/>
      <c r="J773" s="281"/>
      <c r="K773" s="278"/>
      <c r="L773" s="90"/>
      <c r="M773" s="217"/>
      <c r="N773" s="218"/>
      <c r="O773" s="217"/>
      <c r="P773" s="201" t="s">
        <v>907</v>
      </c>
      <c r="Q773" s="90" t="s">
        <v>357</v>
      </c>
      <c r="R773" s="217" t="s">
        <v>905</v>
      </c>
      <c r="S773" s="218" t="s">
        <v>4214</v>
      </c>
      <c r="T773" s="217"/>
      <c r="U773" s="201" t="s">
        <v>908</v>
      </c>
      <c r="V773" s="90" t="s">
        <v>356</v>
      </c>
      <c r="W773" s="282" t="s">
        <v>905</v>
      </c>
      <c r="X773" s="283"/>
      <c r="Y773" s="282"/>
      <c r="Z773" s="201"/>
      <c r="AA773" s="90"/>
      <c r="AB773" s="282"/>
      <c r="AC773" s="283"/>
      <c r="AD773" s="282"/>
    </row>
    <row r="774" spans="1:30" s="17" customFormat="1" ht="184.9">
      <c r="A774" s="501"/>
      <c r="B774" s="280" t="s">
        <v>4184</v>
      </c>
      <c r="C774" s="215" t="s">
        <v>4231</v>
      </c>
      <c r="D774" s="211" t="s">
        <v>4232</v>
      </c>
      <c r="E774" s="211" t="s">
        <v>4187</v>
      </c>
      <c r="F774" s="211" t="s">
        <v>4233</v>
      </c>
      <c r="G774" s="212" t="s">
        <v>4234</v>
      </c>
      <c r="H774" s="198" t="s">
        <v>5</v>
      </c>
      <c r="I774" s="281"/>
      <c r="J774" s="281"/>
      <c r="K774" s="278"/>
      <c r="L774" s="90"/>
      <c r="M774" s="217"/>
      <c r="N774" s="218"/>
      <c r="O774" s="217"/>
      <c r="P774" s="201" t="s">
        <v>907</v>
      </c>
      <c r="Q774" s="90" t="s">
        <v>357</v>
      </c>
      <c r="R774" s="217" t="s">
        <v>905</v>
      </c>
      <c r="S774" s="218" t="s">
        <v>4235</v>
      </c>
      <c r="T774" s="217"/>
      <c r="U774" s="201" t="s">
        <v>908</v>
      </c>
      <c r="V774" s="90" t="s">
        <v>356</v>
      </c>
      <c r="W774" s="282" t="s">
        <v>905</v>
      </c>
      <c r="X774" s="283"/>
      <c r="Y774" s="282"/>
      <c r="Z774" s="201"/>
      <c r="AA774" s="90"/>
      <c r="AB774" s="282"/>
      <c r="AC774" s="283"/>
      <c r="AD774" s="282"/>
    </row>
    <row r="775" spans="1:30" s="17" customFormat="1" ht="145.15">
      <c r="A775" s="501"/>
      <c r="B775" s="280" t="s">
        <v>4184</v>
      </c>
      <c r="C775" s="215" t="s">
        <v>4236</v>
      </c>
      <c r="D775" s="211" t="s">
        <v>4237</v>
      </c>
      <c r="E775" s="211" t="s">
        <v>4187</v>
      </c>
      <c r="F775" s="211" t="s">
        <v>4238</v>
      </c>
      <c r="G775" s="212" t="s">
        <v>4239</v>
      </c>
      <c r="H775" s="198" t="s">
        <v>5</v>
      </c>
      <c r="I775" s="281"/>
      <c r="J775" s="281"/>
      <c r="K775" s="278"/>
      <c r="L775" s="90"/>
      <c r="M775" s="217"/>
      <c r="N775" s="218"/>
      <c r="O775" s="217"/>
      <c r="P775" s="201" t="s">
        <v>907</v>
      </c>
      <c r="Q775" s="90" t="s">
        <v>357</v>
      </c>
      <c r="R775" s="217" t="s">
        <v>905</v>
      </c>
      <c r="S775" s="218" t="s">
        <v>4240</v>
      </c>
      <c r="T775" s="217"/>
      <c r="U775" s="201" t="s">
        <v>908</v>
      </c>
      <c r="V775" s="90" t="s">
        <v>357</v>
      </c>
      <c r="W775" s="282" t="s">
        <v>905</v>
      </c>
      <c r="X775" s="283" t="s">
        <v>4241</v>
      </c>
      <c r="Y775" s="282"/>
      <c r="Z775" s="201" t="s">
        <v>3956</v>
      </c>
      <c r="AA775" s="90" t="s">
        <v>356</v>
      </c>
      <c r="AB775" s="282" t="s">
        <v>439</v>
      </c>
      <c r="AC775" s="283"/>
      <c r="AD775" s="282"/>
    </row>
    <row r="776" spans="1:30" s="17" customFormat="1" ht="158.25" customHeight="1">
      <c r="A776" s="501"/>
      <c r="B776" s="280" t="s">
        <v>4184</v>
      </c>
      <c r="C776" s="215" t="s">
        <v>4242</v>
      </c>
      <c r="D776" s="211" t="s">
        <v>4243</v>
      </c>
      <c r="E776" s="211" t="s">
        <v>4187</v>
      </c>
      <c r="F776" s="211" t="s">
        <v>4244</v>
      </c>
      <c r="G776" s="212" t="s">
        <v>4245</v>
      </c>
      <c r="H776" s="198" t="s">
        <v>5</v>
      </c>
      <c r="I776" s="281"/>
      <c r="J776" s="281"/>
      <c r="K776" s="278"/>
      <c r="L776" s="90"/>
      <c r="M776" s="217"/>
      <c r="N776" s="218"/>
      <c r="O776" s="217"/>
      <c r="P776" s="201" t="s">
        <v>907</v>
      </c>
      <c r="Q776" s="90" t="s">
        <v>357</v>
      </c>
      <c r="R776" s="217" t="s">
        <v>905</v>
      </c>
      <c r="S776" s="218" t="s">
        <v>4246</v>
      </c>
      <c r="T776" s="217"/>
      <c r="U776" s="201" t="s">
        <v>908</v>
      </c>
      <c r="V776" s="90" t="s">
        <v>357</v>
      </c>
      <c r="W776" s="282" t="s">
        <v>905</v>
      </c>
      <c r="X776" s="283" t="s">
        <v>4247</v>
      </c>
      <c r="Y776" s="282"/>
      <c r="Z776" s="201" t="s">
        <v>3956</v>
      </c>
      <c r="AA776" s="90" t="s">
        <v>356</v>
      </c>
      <c r="AB776" s="282" t="s">
        <v>439</v>
      </c>
      <c r="AC776" s="283"/>
      <c r="AD776" s="282"/>
    </row>
    <row r="777" spans="1:30" s="17" customFormat="1" ht="409.6">
      <c r="A777" s="501"/>
      <c r="B777" s="280" t="s">
        <v>4184</v>
      </c>
      <c r="C777" s="215" t="s">
        <v>4248</v>
      </c>
      <c r="D777" s="211" t="s">
        <v>4249</v>
      </c>
      <c r="E777" s="211" t="s">
        <v>4187</v>
      </c>
      <c r="F777" s="211" t="s">
        <v>4250</v>
      </c>
      <c r="G777" s="212" t="s">
        <v>4251</v>
      </c>
      <c r="H777" s="198" t="s">
        <v>6</v>
      </c>
      <c r="I777" s="281"/>
      <c r="J777" s="281"/>
      <c r="K777" s="278"/>
      <c r="L777" s="90"/>
      <c r="M777" s="217"/>
      <c r="N777" s="218"/>
      <c r="O777" s="217"/>
      <c r="P777" s="201" t="s">
        <v>907</v>
      </c>
      <c r="Q777" s="90" t="s">
        <v>357</v>
      </c>
      <c r="R777" s="217" t="s">
        <v>905</v>
      </c>
      <c r="S777" s="218" t="s">
        <v>4252</v>
      </c>
      <c r="T777" s="217"/>
      <c r="U777" s="201" t="s">
        <v>908</v>
      </c>
      <c r="V777" s="90" t="s">
        <v>356</v>
      </c>
      <c r="W777" s="282" t="s">
        <v>905</v>
      </c>
      <c r="X777" s="283"/>
      <c r="Y777" s="282"/>
      <c r="Z777" s="201" t="s">
        <v>3956</v>
      </c>
      <c r="AA777" s="90" t="s">
        <v>357</v>
      </c>
      <c r="AB777" s="282" t="s">
        <v>439</v>
      </c>
      <c r="AC777" s="283" t="s">
        <v>4253</v>
      </c>
      <c r="AD777" s="282"/>
    </row>
    <row r="778" spans="1:30" s="17" customFormat="1" ht="198">
      <c r="A778" s="501"/>
      <c r="B778" s="280" t="s">
        <v>4184</v>
      </c>
      <c r="C778" s="215" t="s">
        <v>4254</v>
      </c>
      <c r="D778" s="211" t="s">
        <v>4255</v>
      </c>
      <c r="E778" s="211" t="s">
        <v>4187</v>
      </c>
      <c r="F778" s="211" t="s">
        <v>4256</v>
      </c>
      <c r="G778" s="212" t="s">
        <v>4257</v>
      </c>
      <c r="H778" s="198" t="s">
        <v>6</v>
      </c>
      <c r="I778" s="281"/>
      <c r="J778" s="281"/>
      <c r="K778" s="278"/>
      <c r="L778" s="90"/>
      <c r="M778" s="217"/>
      <c r="N778" s="218"/>
      <c r="O778" s="217"/>
      <c r="P778" s="201" t="s">
        <v>907</v>
      </c>
      <c r="Q778" s="90" t="s">
        <v>357</v>
      </c>
      <c r="R778" s="217" t="s">
        <v>905</v>
      </c>
      <c r="S778" s="218" t="s">
        <v>4258</v>
      </c>
      <c r="T778" s="217"/>
      <c r="U778" s="201" t="s">
        <v>908</v>
      </c>
      <c r="V778" s="90" t="s">
        <v>356</v>
      </c>
      <c r="W778" s="282" t="s">
        <v>905</v>
      </c>
      <c r="X778" s="283"/>
      <c r="Y778" s="282"/>
      <c r="Z778" s="201" t="s">
        <v>3956</v>
      </c>
      <c r="AA778" s="90" t="s">
        <v>356</v>
      </c>
      <c r="AB778" s="282" t="s">
        <v>439</v>
      </c>
      <c r="AC778" s="283"/>
      <c r="AD778" s="282"/>
    </row>
    <row r="779" spans="1:30" s="17" customFormat="1" ht="409.6">
      <c r="A779" s="501"/>
      <c r="B779" s="280" t="s">
        <v>4184</v>
      </c>
      <c r="C779" s="215" t="s">
        <v>4259</v>
      </c>
      <c r="D779" s="211" t="s">
        <v>4260</v>
      </c>
      <c r="E779" s="211" t="s">
        <v>4187</v>
      </c>
      <c r="F779" s="211" t="s">
        <v>4261</v>
      </c>
      <c r="G779" s="212" t="s">
        <v>4262</v>
      </c>
      <c r="H779" s="198" t="s">
        <v>6</v>
      </c>
      <c r="I779" s="281"/>
      <c r="J779" s="281"/>
      <c r="K779" s="278"/>
      <c r="L779" s="90"/>
      <c r="M779" s="217"/>
      <c r="N779" s="218"/>
      <c r="O779" s="217"/>
      <c r="P779" s="201" t="s">
        <v>907</v>
      </c>
      <c r="Q779" s="90" t="s">
        <v>357</v>
      </c>
      <c r="R779" s="217" t="s">
        <v>905</v>
      </c>
      <c r="S779" s="218" t="s">
        <v>4263</v>
      </c>
      <c r="T779" s="217"/>
      <c r="U779" s="201" t="s">
        <v>908</v>
      </c>
      <c r="V779" s="90" t="s">
        <v>357</v>
      </c>
      <c r="W779" s="282" t="s">
        <v>905</v>
      </c>
      <c r="X779" s="283" t="s">
        <v>4264</v>
      </c>
      <c r="Y779" s="282"/>
      <c r="Z779" s="201" t="s">
        <v>3956</v>
      </c>
      <c r="AA779" s="90" t="s">
        <v>356</v>
      </c>
      <c r="AB779" s="282" t="s">
        <v>439</v>
      </c>
      <c r="AC779" s="283"/>
      <c r="AD779" s="282"/>
    </row>
    <row r="780" spans="1:30" s="17" customFormat="1" ht="171.6">
      <c r="A780" s="501"/>
      <c r="B780" s="280" t="s">
        <v>4184</v>
      </c>
      <c r="C780" s="215" t="s">
        <v>4265</v>
      </c>
      <c r="D780" s="211" t="s">
        <v>4266</v>
      </c>
      <c r="E780" s="211" t="s">
        <v>4187</v>
      </c>
      <c r="F780" s="211" t="s">
        <v>4267</v>
      </c>
      <c r="G780" s="212" t="s">
        <v>4268</v>
      </c>
      <c r="H780" s="198" t="s">
        <v>6</v>
      </c>
      <c r="I780" s="281"/>
      <c r="J780" s="281"/>
      <c r="K780" s="278"/>
      <c r="L780" s="90"/>
      <c r="M780" s="217"/>
      <c r="N780" s="218"/>
      <c r="O780" s="217"/>
      <c r="P780" s="201" t="s">
        <v>907</v>
      </c>
      <c r="Q780" s="90" t="s">
        <v>357</v>
      </c>
      <c r="R780" s="217" t="s">
        <v>905</v>
      </c>
      <c r="S780" s="218" t="s">
        <v>4240</v>
      </c>
      <c r="T780" s="217"/>
      <c r="U780" s="201" t="s">
        <v>908</v>
      </c>
      <c r="V780" s="90" t="s">
        <v>357</v>
      </c>
      <c r="W780" s="282" t="s">
        <v>905</v>
      </c>
      <c r="X780" s="283" t="s">
        <v>4269</v>
      </c>
      <c r="Y780" s="282"/>
      <c r="Z780" s="201" t="s">
        <v>3956</v>
      </c>
      <c r="AA780" s="90" t="s">
        <v>356</v>
      </c>
      <c r="AB780" s="282" t="s">
        <v>439</v>
      </c>
      <c r="AC780" s="283"/>
      <c r="AD780" s="282"/>
    </row>
    <row r="781" spans="1:30" s="17" customFormat="1" ht="158.44999999999999">
      <c r="A781" s="501"/>
      <c r="B781" s="280" t="s">
        <v>4184</v>
      </c>
      <c r="C781" s="215" t="s">
        <v>4270</v>
      </c>
      <c r="D781" s="211" t="s">
        <v>4271</v>
      </c>
      <c r="E781" s="211" t="s">
        <v>4153</v>
      </c>
      <c r="F781" s="211" t="s">
        <v>4272</v>
      </c>
      <c r="G781" s="212" t="s">
        <v>4273</v>
      </c>
      <c r="H781" s="198" t="s">
        <v>6</v>
      </c>
      <c r="I781" s="281"/>
      <c r="J781" s="281"/>
      <c r="K781" s="278"/>
      <c r="L781" s="90"/>
      <c r="M781" s="217"/>
      <c r="N781" s="218"/>
      <c r="O781" s="217"/>
      <c r="P781" s="201" t="s">
        <v>907</v>
      </c>
      <c r="Q781" s="90" t="s">
        <v>357</v>
      </c>
      <c r="R781" s="217" t="s">
        <v>905</v>
      </c>
      <c r="S781" s="218" t="s">
        <v>4274</v>
      </c>
      <c r="T781" s="217"/>
      <c r="U781" s="201" t="s">
        <v>908</v>
      </c>
      <c r="V781" s="90" t="s">
        <v>357</v>
      </c>
      <c r="W781" s="282" t="s">
        <v>905</v>
      </c>
      <c r="X781" s="283" t="s">
        <v>4275</v>
      </c>
      <c r="Y781" s="282"/>
      <c r="Z781" s="201" t="s">
        <v>3956</v>
      </c>
      <c r="AA781" s="90" t="s">
        <v>357</v>
      </c>
      <c r="AB781" s="282" t="s">
        <v>439</v>
      </c>
      <c r="AC781" s="283" t="s">
        <v>4276</v>
      </c>
      <c r="AD781" s="282"/>
    </row>
    <row r="782" spans="1:30" s="17" customFormat="1" ht="145.15">
      <c r="A782" s="501"/>
      <c r="B782" s="280" t="s">
        <v>4184</v>
      </c>
      <c r="C782" s="215" t="s">
        <v>4277</v>
      </c>
      <c r="D782" s="211" t="s">
        <v>4278</v>
      </c>
      <c r="E782" s="211" t="s">
        <v>4187</v>
      </c>
      <c r="F782" s="211" t="s">
        <v>4279</v>
      </c>
      <c r="G782" s="212" t="s">
        <v>4280</v>
      </c>
      <c r="H782" s="198" t="s">
        <v>6</v>
      </c>
      <c r="I782" s="281"/>
      <c r="J782" s="281"/>
      <c r="K782" s="278"/>
      <c r="L782" s="90"/>
      <c r="M782" s="217"/>
      <c r="N782" s="218"/>
      <c r="O782" s="217"/>
      <c r="P782" s="201" t="s">
        <v>907</v>
      </c>
      <c r="Q782" s="90" t="s">
        <v>357</v>
      </c>
      <c r="R782" s="217" t="s">
        <v>905</v>
      </c>
      <c r="S782" s="218" t="s">
        <v>4281</v>
      </c>
      <c r="T782" s="217"/>
      <c r="U782" s="201" t="s">
        <v>908</v>
      </c>
      <c r="V782" s="90" t="s">
        <v>357</v>
      </c>
      <c r="W782" s="282" t="s">
        <v>905</v>
      </c>
      <c r="X782" s="283" t="s">
        <v>4282</v>
      </c>
      <c r="Y782" s="282"/>
      <c r="Z782" s="201" t="s">
        <v>3956</v>
      </c>
      <c r="AA782" s="90" t="s">
        <v>357</v>
      </c>
      <c r="AB782" s="282" t="s">
        <v>439</v>
      </c>
      <c r="AC782" s="283" t="s">
        <v>4276</v>
      </c>
      <c r="AD782" s="282"/>
    </row>
    <row r="783" spans="1:30" s="17" customFormat="1" ht="145.15">
      <c r="A783" s="501"/>
      <c r="B783" s="280" t="s">
        <v>4184</v>
      </c>
      <c r="C783" s="215" t="s">
        <v>4283</v>
      </c>
      <c r="D783" s="211" t="s">
        <v>4284</v>
      </c>
      <c r="E783" s="211" t="s">
        <v>4187</v>
      </c>
      <c r="F783" s="211" t="s">
        <v>4285</v>
      </c>
      <c r="G783" s="212" t="s">
        <v>4286</v>
      </c>
      <c r="H783" s="198" t="s">
        <v>7</v>
      </c>
      <c r="I783" s="281"/>
      <c r="J783" s="281"/>
      <c r="K783" s="278"/>
      <c r="L783" s="90"/>
      <c r="M783" s="217"/>
      <c r="N783" s="218"/>
      <c r="O783" s="217"/>
      <c r="P783" s="201" t="s">
        <v>907</v>
      </c>
      <c r="Q783" s="90" t="s">
        <v>357</v>
      </c>
      <c r="R783" s="217" t="s">
        <v>905</v>
      </c>
      <c r="S783" s="218" t="s">
        <v>4287</v>
      </c>
      <c r="T783" s="217"/>
      <c r="U783" s="201" t="s">
        <v>908</v>
      </c>
      <c r="V783" s="90" t="s">
        <v>357</v>
      </c>
      <c r="W783" s="282" t="s">
        <v>905</v>
      </c>
      <c r="X783" s="343" t="s">
        <v>4288</v>
      </c>
      <c r="Y783" s="282"/>
      <c r="Z783" s="201" t="s">
        <v>3956</v>
      </c>
      <c r="AA783" s="90" t="s">
        <v>357</v>
      </c>
      <c r="AB783" s="282" t="s">
        <v>439</v>
      </c>
      <c r="AC783" s="343" t="s">
        <v>4276</v>
      </c>
      <c r="AD783" s="282"/>
    </row>
    <row r="784" spans="1:30" s="17" customFormat="1" ht="132" customHeight="1">
      <c r="A784" s="501"/>
      <c r="B784" s="280" t="s">
        <v>4184</v>
      </c>
      <c r="C784" s="215" t="s">
        <v>4289</v>
      </c>
      <c r="D784" s="211" t="s">
        <v>4290</v>
      </c>
      <c r="E784" s="211" t="s">
        <v>4187</v>
      </c>
      <c r="F784" s="211" t="s">
        <v>4291</v>
      </c>
      <c r="G784" s="212" t="s">
        <v>4292</v>
      </c>
      <c r="H784" s="198" t="s">
        <v>7</v>
      </c>
      <c r="I784" s="281"/>
      <c r="J784" s="281"/>
      <c r="K784" s="278"/>
      <c r="L784" s="90"/>
      <c r="M784" s="217"/>
      <c r="N784" s="218"/>
      <c r="O784" s="217"/>
      <c r="P784" s="201" t="s">
        <v>907</v>
      </c>
      <c r="Q784" s="90" t="s">
        <v>357</v>
      </c>
      <c r="R784" s="217" t="s">
        <v>905</v>
      </c>
      <c r="S784" s="218" t="s">
        <v>4293</v>
      </c>
      <c r="T784" s="217"/>
      <c r="U784" s="201" t="s">
        <v>908</v>
      </c>
      <c r="V784" s="90" t="s">
        <v>357</v>
      </c>
      <c r="W784" s="282" t="s">
        <v>905</v>
      </c>
      <c r="X784" s="283" t="s">
        <v>4294</v>
      </c>
      <c r="Y784" s="282"/>
      <c r="Z784" s="201" t="s">
        <v>3956</v>
      </c>
      <c r="AA784" s="90" t="s">
        <v>357</v>
      </c>
      <c r="AB784" s="282" t="s">
        <v>439</v>
      </c>
      <c r="AC784" s="283" t="s">
        <v>4276</v>
      </c>
      <c r="AD784" s="282"/>
    </row>
    <row r="785" spans="1:16317" s="17" customFormat="1" ht="132" customHeight="1">
      <c r="A785" s="501"/>
      <c r="B785" s="280" t="s">
        <v>4184</v>
      </c>
      <c r="C785" s="215" t="s">
        <v>4295</v>
      </c>
      <c r="D785" s="211" t="s">
        <v>4296</v>
      </c>
      <c r="E785" s="211" t="s">
        <v>4187</v>
      </c>
      <c r="F785" s="211" t="s">
        <v>4297</v>
      </c>
      <c r="G785" s="212" t="s">
        <v>4298</v>
      </c>
      <c r="H785" s="198" t="s">
        <v>7</v>
      </c>
      <c r="I785" s="281"/>
      <c r="J785" s="281"/>
      <c r="K785" s="278"/>
      <c r="L785" s="90"/>
      <c r="M785" s="217"/>
      <c r="N785" s="218"/>
      <c r="O785" s="217"/>
      <c r="P785" s="201" t="s">
        <v>907</v>
      </c>
      <c r="Q785" s="90" t="s">
        <v>357</v>
      </c>
      <c r="R785" s="217" t="s">
        <v>905</v>
      </c>
      <c r="S785" s="218" t="s">
        <v>4293</v>
      </c>
      <c r="T785" s="217"/>
      <c r="U785" s="201" t="s">
        <v>908</v>
      </c>
      <c r="V785" s="90" t="s">
        <v>356</v>
      </c>
      <c r="W785" s="282" t="s">
        <v>905</v>
      </c>
      <c r="X785" s="283"/>
      <c r="Y785" s="282"/>
      <c r="Z785" s="201" t="s">
        <v>3956</v>
      </c>
      <c r="AA785" s="90" t="s">
        <v>357</v>
      </c>
      <c r="AB785" s="282" t="s">
        <v>439</v>
      </c>
      <c r="AC785" s="283" t="s">
        <v>4276</v>
      </c>
      <c r="AD785" s="282"/>
    </row>
    <row r="786" spans="1:16317" s="17" customFormat="1" ht="105.6">
      <c r="A786" s="501"/>
      <c r="B786" s="280" t="s">
        <v>4184</v>
      </c>
      <c r="C786" s="215" t="s">
        <v>4299</v>
      </c>
      <c r="D786" s="211" t="s">
        <v>4300</v>
      </c>
      <c r="E786" s="211" t="s">
        <v>4187</v>
      </c>
      <c r="F786" s="211" t="s">
        <v>4301</v>
      </c>
      <c r="G786" s="212" t="s">
        <v>4302</v>
      </c>
      <c r="H786" s="198" t="s">
        <v>5</v>
      </c>
      <c r="I786" s="281"/>
      <c r="J786" s="281"/>
      <c r="K786" s="278"/>
      <c r="L786" s="90"/>
      <c r="M786" s="217"/>
      <c r="N786" s="218"/>
      <c r="O786" s="217"/>
      <c r="P786" s="201" t="s">
        <v>907</v>
      </c>
      <c r="Q786" s="90" t="s">
        <v>356</v>
      </c>
      <c r="R786" s="217" t="s">
        <v>905</v>
      </c>
      <c r="S786" s="218"/>
      <c r="T786" s="217"/>
      <c r="U786" s="201" t="s">
        <v>908</v>
      </c>
      <c r="V786" s="90" t="s">
        <v>356</v>
      </c>
      <c r="W786" s="282" t="s">
        <v>905</v>
      </c>
      <c r="X786" s="283"/>
      <c r="Y786" s="282"/>
      <c r="Z786" s="201" t="s">
        <v>3956</v>
      </c>
      <c r="AA786" s="90" t="s">
        <v>356</v>
      </c>
      <c r="AB786" s="282" t="s">
        <v>439</v>
      </c>
      <c r="AC786" s="283"/>
      <c r="AD786" s="282"/>
    </row>
    <row r="787" spans="1:16317" s="17" customFormat="1" ht="97.5" customHeight="1">
      <c r="A787" s="501"/>
      <c r="B787" s="280" t="s">
        <v>4184</v>
      </c>
      <c r="C787" s="215" t="s">
        <v>4303</v>
      </c>
      <c r="D787" s="211" t="s">
        <v>4304</v>
      </c>
      <c r="E787" s="211" t="s">
        <v>4187</v>
      </c>
      <c r="F787" s="211" t="s">
        <v>4305</v>
      </c>
      <c r="G787" s="212" t="s">
        <v>4306</v>
      </c>
      <c r="H787" s="198" t="s">
        <v>7</v>
      </c>
      <c r="I787" s="281"/>
      <c r="J787" s="281"/>
      <c r="K787" s="278"/>
      <c r="L787" s="90"/>
      <c r="M787" s="217"/>
      <c r="N787" s="218"/>
      <c r="O787" s="217"/>
      <c r="P787" s="201" t="s">
        <v>907</v>
      </c>
      <c r="Q787" s="90" t="s">
        <v>357</v>
      </c>
      <c r="R787" s="217" t="s">
        <v>905</v>
      </c>
      <c r="S787" s="218" t="s">
        <v>4307</v>
      </c>
      <c r="T787" s="217"/>
      <c r="U787" s="201" t="s">
        <v>908</v>
      </c>
      <c r="V787" s="90" t="s">
        <v>357</v>
      </c>
      <c r="W787" s="282" t="s">
        <v>905</v>
      </c>
      <c r="X787" s="283" t="s">
        <v>4308</v>
      </c>
      <c r="Y787" s="282"/>
      <c r="Z787" s="201" t="s">
        <v>3956</v>
      </c>
      <c r="AA787" s="90" t="s">
        <v>357</v>
      </c>
      <c r="AB787" s="282" t="s">
        <v>439</v>
      </c>
      <c r="AC787" s="283" t="s">
        <v>4276</v>
      </c>
      <c r="AD787" s="282"/>
    </row>
    <row r="788" spans="1:16317" s="17" customFormat="1" ht="214.5" customHeight="1">
      <c r="A788" s="501"/>
      <c r="B788" s="280" t="s">
        <v>4184</v>
      </c>
      <c r="C788" s="215" t="s">
        <v>4309</v>
      </c>
      <c r="D788" s="211" t="s">
        <v>4310</v>
      </c>
      <c r="E788" s="211" t="s">
        <v>4187</v>
      </c>
      <c r="F788" s="211" t="s">
        <v>4311</v>
      </c>
      <c r="G788" s="212" t="s">
        <v>4312</v>
      </c>
      <c r="H788" s="198" t="s">
        <v>6</v>
      </c>
      <c r="I788" s="281"/>
      <c r="J788" s="281"/>
      <c r="K788" s="278"/>
      <c r="L788" s="90"/>
      <c r="M788" s="217"/>
      <c r="N788" s="218"/>
      <c r="O788" s="217"/>
      <c r="P788" s="201" t="s">
        <v>907</v>
      </c>
      <c r="Q788" s="90" t="s">
        <v>357</v>
      </c>
      <c r="R788" s="217" t="s">
        <v>905</v>
      </c>
      <c r="S788" s="218" t="s">
        <v>4313</v>
      </c>
      <c r="T788" s="217"/>
      <c r="U788" s="201" t="s">
        <v>908</v>
      </c>
      <c r="V788" s="90" t="s">
        <v>357</v>
      </c>
      <c r="W788" s="282" t="s">
        <v>905</v>
      </c>
      <c r="X788" s="283" t="s">
        <v>4314</v>
      </c>
      <c r="Y788" s="282"/>
      <c r="Z788" s="201" t="s">
        <v>3956</v>
      </c>
      <c r="AA788" s="90" t="s">
        <v>356</v>
      </c>
      <c r="AB788" s="282" t="s">
        <v>439</v>
      </c>
      <c r="AC788" s="283"/>
      <c r="AD788" s="282"/>
    </row>
    <row r="789" spans="1:16317" s="17" customFormat="1" ht="118.9">
      <c r="A789" s="501"/>
      <c r="B789" s="280" t="s">
        <v>4184</v>
      </c>
      <c r="C789" s="215" t="s">
        <v>4315</v>
      </c>
      <c r="D789" s="211" t="s">
        <v>4316</v>
      </c>
      <c r="E789" s="211" t="s">
        <v>4317</v>
      </c>
      <c r="F789" s="211" t="s">
        <v>4318</v>
      </c>
      <c r="G789" s="212" t="s">
        <v>4319</v>
      </c>
      <c r="H789" s="198" t="s">
        <v>7</v>
      </c>
      <c r="I789" s="281"/>
      <c r="J789" s="281"/>
      <c r="K789" s="278"/>
      <c r="L789" s="90"/>
      <c r="M789" s="217"/>
      <c r="N789" s="218"/>
      <c r="O789" s="217"/>
      <c r="P789" s="201" t="s">
        <v>907</v>
      </c>
      <c r="Q789" s="90" t="s">
        <v>356</v>
      </c>
      <c r="R789" s="217" t="s">
        <v>905</v>
      </c>
      <c r="S789" s="218"/>
      <c r="T789" s="217"/>
      <c r="U789" s="201" t="s">
        <v>908</v>
      </c>
      <c r="V789" s="90" t="s">
        <v>356</v>
      </c>
      <c r="W789" s="282" t="s">
        <v>905</v>
      </c>
      <c r="X789" s="283"/>
      <c r="Y789" s="282"/>
      <c r="Z789" s="201" t="s">
        <v>3956</v>
      </c>
      <c r="AA789" s="90" t="s">
        <v>356</v>
      </c>
      <c r="AB789" s="282" t="s">
        <v>439</v>
      </c>
      <c r="AC789" s="283"/>
      <c r="AD789" s="282"/>
    </row>
    <row r="790" spans="1:16317" s="17" customFormat="1" ht="92.45">
      <c r="A790" s="501"/>
      <c r="B790" s="287" t="s">
        <v>4184</v>
      </c>
      <c r="C790" s="215" t="s">
        <v>4320</v>
      </c>
      <c r="D790" s="215" t="s">
        <v>4321</v>
      </c>
      <c r="E790" s="215" t="s">
        <v>4187</v>
      </c>
      <c r="F790" s="215" t="s">
        <v>4322</v>
      </c>
      <c r="G790" s="238" t="s">
        <v>4323</v>
      </c>
      <c r="H790" s="210" t="s">
        <v>974</v>
      </c>
      <c r="I790" s="288"/>
      <c r="J790" s="288"/>
      <c r="K790" s="289"/>
      <c r="L790" s="90"/>
      <c r="M790" s="105"/>
      <c r="N790" s="232"/>
      <c r="O790" s="105"/>
      <c r="P790" s="201" t="s">
        <v>907</v>
      </c>
      <c r="Q790" s="90" t="s">
        <v>356</v>
      </c>
      <c r="R790" s="105" t="s">
        <v>905</v>
      </c>
      <c r="S790" s="232"/>
      <c r="T790" s="105"/>
      <c r="U790" s="201" t="s">
        <v>908</v>
      </c>
      <c r="V790" s="90" t="s">
        <v>356</v>
      </c>
      <c r="W790" s="383" t="s">
        <v>905</v>
      </c>
      <c r="X790" s="343"/>
      <c r="Y790" s="383"/>
      <c r="Z790" s="201" t="s">
        <v>3956</v>
      </c>
      <c r="AA790" s="90" t="s">
        <v>357</v>
      </c>
      <c r="AB790" s="383" t="s">
        <v>439</v>
      </c>
      <c r="AC790" s="343" t="s">
        <v>4276</v>
      </c>
      <c r="AD790" s="383"/>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c r="BU790" s="61"/>
      <c r="BV790" s="61"/>
      <c r="BW790" s="61"/>
      <c r="BX790" s="61"/>
      <c r="BY790" s="61"/>
      <c r="BZ790" s="61"/>
      <c r="CA790" s="61"/>
      <c r="CB790" s="61"/>
      <c r="CC790" s="61"/>
      <c r="CD790" s="61"/>
      <c r="CE790" s="61"/>
      <c r="CF790" s="61"/>
      <c r="CG790" s="61"/>
      <c r="CH790" s="61"/>
      <c r="CI790" s="61"/>
      <c r="CJ790" s="61"/>
      <c r="CK790" s="61"/>
      <c r="CL790" s="61"/>
      <c r="CM790" s="61"/>
      <c r="CN790" s="61"/>
      <c r="CO790" s="61"/>
      <c r="CP790" s="61"/>
      <c r="CQ790" s="61"/>
      <c r="CR790" s="61"/>
      <c r="CS790" s="61"/>
      <c r="CT790" s="61"/>
      <c r="CU790" s="61"/>
      <c r="CV790" s="61"/>
      <c r="CW790" s="61"/>
      <c r="CX790" s="61"/>
      <c r="CY790" s="61"/>
      <c r="CZ790" s="61"/>
      <c r="DA790" s="61"/>
      <c r="DB790" s="61"/>
      <c r="DC790" s="61"/>
      <c r="DD790" s="61"/>
      <c r="DE790" s="61"/>
      <c r="DF790" s="61"/>
      <c r="DG790" s="61"/>
      <c r="DH790" s="61"/>
      <c r="DI790" s="61"/>
      <c r="DJ790" s="61"/>
      <c r="DK790" s="61"/>
      <c r="DL790" s="61"/>
      <c r="DM790" s="61"/>
      <c r="DN790" s="61"/>
      <c r="DO790" s="61"/>
      <c r="DP790" s="61"/>
      <c r="DQ790" s="61"/>
      <c r="DR790" s="61"/>
      <c r="DS790" s="61"/>
      <c r="DT790" s="61"/>
      <c r="DU790" s="61"/>
      <c r="DV790" s="61"/>
      <c r="DW790" s="61"/>
      <c r="DX790" s="61"/>
      <c r="DY790" s="61"/>
      <c r="DZ790" s="61"/>
      <c r="EA790" s="61"/>
      <c r="EB790" s="61"/>
      <c r="EC790" s="61"/>
      <c r="ED790" s="61"/>
      <c r="EE790" s="61"/>
      <c r="EF790" s="61"/>
      <c r="EG790" s="61"/>
      <c r="EH790" s="61"/>
      <c r="EI790" s="61"/>
      <c r="EJ790" s="61"/>
      <c r="EK790" s="61"/>
      <c r="EL790" s="61"/>
      <c r="EM790" s="61"/>
      <c r="EN790" s="61"/>
      <c r="EO790" s="61"/>
      <c r="EP790" s="61"/>
      <c r="EQ790" s="61"/>
      <c r="ER790" s="61"/>
      <c r="ES790" s="61"/>
      <c r="ET790" s="61"/>
      <c r="EU790" s="61"/>
      <c r="EV790" s="61"/>
      <c r="EW790" s="61"/>
      <c r="EX790" s="61"/>
      <c r="EY790" s="61"/>
      <c r="EZ790" s="61"/>
      <c r="FA790" s="61"/>
      <c r="FB790" s="61"/>
      <c r="FC790" s="61"/>
      <c r="FD790" s="61"/>
      <c r="FE790" s="61"/>
      <c r="FF790" s="61"/>
      <c r="FG790" s="61"/>
      <c r="FH790" s="61"/>
      <c r="FI790" s="61"/>
      <c r="FJ790" s="61"/>
      <c r="FK790" s="61"/>
      <c r="FL790" s="61"/>
      <c r="FM790" s="61"/>
      <c r="FN790" s="61"/>
      <c r="FO790" s="61"/>
      <c r="FP790" s="61"/>
      <c r="FQ790" s="61"/>
      <c r="FR790" s="61"/>
      <c r="FS790" s="61"/>
      <c r="FT790" s="61"/>
      <c r="FU790" s="61"/>
      <c r="FV790" s="61"/>
      <c r="FW790" s="61"/>
      <c r="FX790" s="61"/>
      <c r="FY790" s="61"/>
      <c r="FZ790" s="61"/>
      <c r="GA790" s="61"/>
      <c r="GB790" s="61"/>
      <c r="GC790" s="61"/>
      <c r="GD790" s="61"/>
      <c r="GE790" s="61"/>
      <c r="GF790" s="61"/>
      <c r="GG790" s="61"/>
      <c r="GH790" s="61"/>
      <c r="GI790" s="61"/>
      <c r="GJ790" s="61"/>
      <c r="GK790" s="61"/>
      <c r="GL790" s="61"/>
      <c r="GM790" s="61"/>
      <c r="GN790" s="61"/>
      <c r="GO790" s="61"/>
      <c r="GP790" s="61"/>
      <c r="GQ790" s="61"/>
      <c r="GR790" s="61"/>
      <c r="GS790" s="61"/>
      <c r="GT790" s="61"/>
      <c r="GU790" s="61"/>
      <c r="GV790" s="61"/>
      <c r="GW790" s="61"/>
      <c r="GX790" s="61"/>
      <c r="GY790" s="61"/>
      <c r="GZ790" s="61"/>
      <c r="HA790" s="61"/>
      <c r="HB790" s="61"/>
      <c r="HC790" s="61"/>
      <c r="HD790" s="61"/>
      <c r="HE790" s="61"/>
      <c r="HF790" s="61"/>
      <c r="HG790" s="61"/>
      <c r="HH790" s="61"/>
      <c r="HI790" s="61"/>
      <c r="HJ790" s="61"/>
      <c r="HK790" s="61"/>
      <c r="HL790" s="61"/>
      <c r="HM790" s="61"/>
      <c r="HN790" s="61"/>
      <c r="HO790" s="61"/>
      <c r="HP790" s="61"/>
      <c r="HQ790" s="61"/>
      <c r="HR790" s="61"/>
      <c r="HS790" s="61"/>
      <c r="HT790" s="61"/>
      <c r="HU790" s="61"/>
      <c r="HV790" s="61"/>
      <c r="HW790" s="61"/>
      <c r="HX790" s="61"/>
      <c r="HY790" s="61"/>
      <c r="HZ790" s="61"/>
      <c r="IA790" s="61"/>
      <c r="IB790" s="61"/>
      <c r="IC790" s="61"/>
      <c r="ID790" s="61"/>
      <c r="IE790" s="61"/>
      <c r="IF790" s="61"/>
      <c r="IG790" s="61"/>
      <c r="IH790" s="61"/>
      <c r="II790" s="61"/>
      <c r="IJ790" s="61"/>
      <c r="IK790" s="61"/>
      <c r="IL790" s="61"/>
      <c r="IM790" s="61"/>
      <c r="IN790" s="61"/>
      <c r="IO790" s="61"/>
      <c r="IP790" s="61"/>
      <c r="IQ790" s="61"/>
      <c r="IR790" s="61"/>
      <c r="IS790" s="61"/>
      <c r="IT790" s="61"/>
      <c r="IU790" s="61"/>
      <c r="IV790" s="61"/>
      <c r="IW790" s="61"/>
      <c r="IX790" s="61"/>
      <c r="IY790" s="61"/>
      <c r="IZ790" s="61"/>
      <c r="JA790" s="61"/>
      <c r="JB790" s="61"/>
      <c r="JC790" s="61"/>
      <c r="JD790" s="61"/>
      <c r="JE790" s="61"/>
      <c r="JF790" s="61"/>
      <c r="JG790" s="61"/>
      <c r="JH790" s="61"/>
      <c r="JI790" s="61"/>
      <c r="JJ790" s="61"/>
      <c r="JK790" s="61"/>
      <c r="JL790" s="61"/>
      <c r="JM790" s="61"/>
      <c r="JN790" s="61"/>
      <c r="JO790" s="61"/>
      <c r="JP790" s="61"/>
      <c r="JQ790" s="61"/>
      <c r="JR790" s="61"/>
      <c r="JS790" s="61"/>
      <c r="JT790" s="61"/>
      <c r="JU790" s="61"/>
      <c r="JV790" s="61"/>
      <c r="JW790" s="61"/>
      <c r="JX790" s="61"/>
      <c r="JY790" s="61"/>
      <c r="JZ790" s="61"/>
      <c r="KA790" s="61"/>
      <c r="KB790" s="61"/>
      <c r="KC790" s="61"/>
      <c r="KD790" s="61"/>
      <c r="KE790" s="61"/>
      <c r="KF790" s="61"/>
      <c r="KG790" s="61"/>
      <c r="KH790" s="61"/>
      <c r="KI790" s="61"/>
      <c r="KJ790" s="61"/>
      <c r="KK790" s="61"/>
      <c r="KL790" s="61"/>
      <c r="KM790" s="61"/>
      <c r="KN790" s="61"/>
      <c r="KO790" s="61"/>
      <c r="KP790" s="61"/>
      <c r="KQ790" s="61"/>
      <c r="KR790" s="61"/>
      <c r="KS790" s="61"/>
      <c r="KT790" s="61"/>
      <c r="KU790" s="61"/>
      <c r="KV790" s="61"/>
      <c r="KW790" s="61"/>
      <c r="KX790" s="61"/>
      <c r="KY790" s="61"/>
      <c r="KZ790" s="61"/>
      <c r="LA790" s="61"/>
      <c r="LB790" s="61"/>
      <c r="LC790" s="61"/>
      <c r="LD790" s="61"/>
      <c r="LE790" s="61"/>
      <c r="LF790" s="61"/>
      <c r="LG790" s="61"/>
      <c r="LH790" s="61"/>
      <c r="LI790" s="61"/>
      <c r="LJ790" s="61"/>
      <c r="LK790" s="61"/>
      <c r="LL790" s="61"/>
      <c r="LM790" s="61"/>
      <c r="LN790" s="61"/>
      <c r="LO790" s="61"/>
      <c r="LP790" s="61"/>
      <c r="LQ790" s="61"/>
      <c r="LR790" s="61"/>
      <c r="LS790" s="61"/>
      <c r="LT790" s="61"/>
      <c r="LU790" s="61"/>
      <c r="LV790" s="61"/>
      <c r="LW790" s="61"/>
      <c r="LX790" s="61"/>
      <c r="LY790" s="61"/>
      <c r="LZ790" s="61"/>
      <c r="MA790" s="61"/>
      <c r="MB790" s="61"/>
      <c r="MC790" s="61"/>
      <c r="MD790" s="61"/>
      <c r="ME790" s="61"/>
      <c r="MF790" s="61"/>
      <c r="MG790" s="61"/>
      <c r="MH790" s="61"/>
      <c r="MI790" s="61"/>
      <c r="MJ790" s="61"/>
      <c r="MK790" s="61"/>
      <c r="ML790" s="61"/>
      <c r="MM790" s="61"/>
      <c r="MN790" s="61"/>
      <c r="MO790" s="61"/>
      <c r="MP790" s="61"/>
      <c r="MQ790" s="61"/>
      <c r="MR790" s="61"/>
      <c r="MS790" s="61"/>
      <c r="MT790" s="61"/>
      <c r="MU790" s="61"/>
      <c r="MV790" s="61"/>
      <c r="MW790" s="61"/>
      <c r="MX790" s="61"/>
      <c r="MY790" s="61"/>
      <c r="MZ790" s="61"/>
      <c r="NA790" s="61"/>
      <c r="NB790" s="61"/>
      <c r="NC790" s="61"/>
      <c r="ND790" s="61"/>
      <c r="NE790" s="61"/>
      <c r="NF790" s="61"/>
      <c r="NG790" s="61"/>
      <c r="NH790" s="61"/>
      <c r="NI790" s="61"/>
      <c r="NJ790" s="61"/>
      <c r="NK790" s="61"/>
      <c r="NL790" s="61"/>
      <c r="NM790" s="61"/>
      <c r="NN790" s="61"/>
      <c r="NO790" s="61"/>
      <c r="NP790" s="61"/>
      <c r="NQ790" s="61"/>
      <c r="NR790" s="61"/>
      <c r="NS790" s="61"/>
      <c r="NT790" s="61"/>
      <c r="NU790" s="61"/>
      <c r="NV790" s="61"/>
      <c r="NW790" s="61"/>
      <c r="NX790" s="61"/>
      <c r="NY790" s="61"/>
      <c r="NZ790" s="61"/>
      <c r="OA790" s="61"/>
      <c r="OB790" s="61"/>
      <c r="OC790" s="61"/>
      <c r="OD790" s="61"/>
      <c r="OE790" s="61"/>
      <c r="OF790" s="61"/>
      <c r="OG790" s="61"/>
      <c r="OH790" s="61"/>
      <c r="OI790" s="61"/>
      <c r="OJ790" s="61"/>
      <c r="OK790" s="61"/>
      <c r="OL790" s="61"/>
      <c r="OM790" s="61"/>
      <c r="ON790" s="61"/>
      <c r="OO790" s="61"/>
      <c r="OP790" s="61"/>
      <c r="OQ790" s="61"/>
      <c r="OR790" s="61"/>
      <c r="OS790" s="61"/>
      <c r="OT790" s="61"/>
      <c r="OU790" s="61"/>
      <c r="OV790" s="61"/>
      <c r="OW790" s="61"/>
      <c r="OX790" s="61"/>
      <c r="OY790" s="61"/>
      <c r="OZ790" s="61"/>
      <c r="PA790" s="61"/>
      <c r="PB790" s="61"/>
      <c r="PC790" s="61"/>
      <c r="PD790" s="61"/>
      <c r="PE790" s="61"/>
      <c r="PF790" s="61"/>
      <c r="PG790" s="61"/>
      <c r="PH790" s="61"/>
      <c r="PI790" s="61"/>
      <c r="PJ790" s="61"/>
      <c r="PK790" s="61"/>
      <c r="PL790" s="61"/>
      <c r="PM790" s="61"/>
      <c r="PN790" s="61"/>
      <c r="PO790" s="61"/>
      <c r="PP790" s="61"/>
      <c r="PQ790" s="61"/>
      <c r="PR790" s="61"/>
      <c r="PS790" s="61"/>
      <c r="PT790" s="61"/>
      <c r="PU790" s="61"/>
      <c r="PV790" s="61"/>
      <c r="PW790" s="61"/>
      <c r="PX790" s="61"/>
      <c r="PY790" s="61"/>
      <c r="PZ790" s="61"/>
      <c r="QA790" s="61"/>
      <c r="QB790" s="61"/>
      <c r="QC790" s="61"/>
      <c r="QD790" s="61"/>
      <c r="QE790" s="61"/>
      <c r="QF790" s="61"/>
      <c r="QG790" s="61"/>
      <c r="QH790" s="61"/>
      <c r="QI790" s="61"/>
      <c r="QJ790" s="61"/>
      <c r="QK790" s="61"/>
      <c r="QL790" s="61"/>
      <c r="QM790" s="61"/>
      <c r="QN790" s="61"/>
      <c r="QO790" s="61"/>
      <c r="QP790" s="61"/>
      <c r="QQ790" s="61"/>
      <c r="QR790" s="61"/>
      <c r="QS790" s="61"/>
      <c r="QT790" s="61"/>
      <c r="QU790" s="61"/>
      <c r="QV790" s="61"/>
      <c r="QW790" s="61"/>
      <c r="QX790" s="61"/>
      <c r="QY790" s="61"/>
      <c r="QZ790" s="61"/>
      <c r="RA790" s="61"/>
      <c r="RB790" s="61"/>
      <c r="RC790" s="61"/>
      <c r="RD790" s="61"/>
      <c r="RE790" s="61"/>
      <c r="RF790" s="61"/>
      <c r="RG790" s="61"/>
      <c r="RH790" s="61"/>
      <c r="RI790" s="61"/>
      <c r="RJ790" s="61"/>
      <c r="RK790" s="61"/>
      <c r="RL790" s="61"/>
      <c r="RM790" s="61"/>
      <c r="RN790" s="61"/>
      <c r="RO790" s="61"/>
      <c r="RP790" s="61"/>
      <c r="RQ790" s="61"/>
      <c r="RR790" s="61"/>
      <c r="RS790" s="61"/>
      <c r="RT790" s="61"/>
      <c r="RU790" s="61"/>
      <c r="RV790" s="61"/>
      <c r="RW790" s="61"/>
      <c r="RX790" s="61"/>
      <c r="RY790" s="61"/>
      <c r="RZ790" s="61"/>
      <c r="SA790" s="61"/>
      <c r="SB790" s="61"/>
      <c r="SC790" s="61"/>
      <c r="SD790" s="61"/>
      <c r="SE790" s="61"/>
      <c r="SF790" s="61"/>
      <c r="SG790" s="61"/>
      <c r="SH790" s="61"/>
      <c r="SI790" s="61"/>
      <c r="SJ790" s="61"/>
      <c r="SK790" s="61"/>
      <c r="SL790" s="61"/>
      <c r="SM790" s="61"/>
      <c r="SN790" s="61"/>
      <c r="SO790" s="61"/>
      <c r="SP790" s="61"/>
      <c r="SQ790" s="61"/>
      <c r="SR790" s="61"/>
      <c r="SS790" s="61"/>
      <c r="ST790" s="61"/>
      <c r="SU790" s="61"/>
      <c r="SV790" s="61"/>
      <c r="SW790" s="61"/>
      <c r="SX790" s="61"/>
      <c r="SY790" s="61"/>
      <c r="SZ790" s="61"/>
      <c r="TA790" s="61"/>
      <c r="TB790" s="61"/>
      <c r="TC790" s="61"/>
      <c r="TD790" s="61"/>
      <c r="TE790" s="61"/>
      <c r="TF790" s="61"/>
      <c r="TG790" s="61"/>
      <c r="TH790" s="61"/>
      <c r="TI790" s="61"/>
      <c r="TJ790" s="61"/>
      <c r="TK790" s="61"/>
      <c r="TL790" s="61"/>
      <c r="TM790" s="61"/>
      <c r="TN790" s="61"/>
      <c r="TO790" s="61"/>
      <c r="TP790" s="61"/>
      <c r="TQ790" s="61"/>
      <c r="TR790" s="61"/>
      <c r="TS790" s="61"/>
      <c r="TT790" s="61"/>
      <c r="TU790" s="61"/>
      <c r="TV790" s="61"/>
      <c r="TW790" s="61"/>
      <c r="TX790" s="61"/>
      <c r="TY790" s="61"/>
      <c r="TZ790" s="61"/>
      <c r="UA790" s="61"/>
      <c r="UB790" s="61"/>
      <c r="UC790" s="61"/>
      <c r="UD790" s="61"/>
      <c r="UE790" s="61"/>
      <c r="UF790" s="61"/>
      <c r="UG790" s="61"/>
      <c r="UH790" s="61"/>
      <c r="UI790" s="61"/>
      <c r="UJ790" s="61"/>
      <c r="UK790" s="61"/>
      <c r="UL790" s="61"/>
      <c r="UM790" s="61"/>
      <c r="UN790" s="61"/>
      <c r="UO790" s="61"/>
      <c r="UP790" s="61"/>
      <c r="UQ790" s="61"/>
      <c r="UR790" s="61"/>
      <c r="US790" s="61"/>
      <c r="UT790" s="61"/>
      <c r="UU790" s="61"/>
      <c r="UV790" s="61"/>
      <c r="UW790" s="61"/>
      <c r="UX790" s="61"/>
      <c r="UY790" s="61"/>
      <c r="UZ790" s="61"/>
      <c r="VA790" s="61"/>
      <c r="VB790" s="61"/>
      <c r="VC790" s="61"/>
      <c r="VD790" s="61"/>
      <c r="VE790" s="61"/>
      <c r="VF790" s="61"/>
      <c r="VG790" s="61"/>
      <c r="VH790" s="61"/>
      <c r="VI790" s="61"/>
      <c r="VJ790" s="61"/>
      <c r="VK790" s="61"/>
      <c r="VL790" s="61"/>
      <c r="VM790" s="61"/>
      <c r="VN790" s="61"/>
      <c r="VO790" s="61"/>
      <c r="VP790" s="61"/>
      <c r="VQ790" s="61"/>
      <c r="VR790" s="61"/>
      <c r="VS790" s="61"/>
      <c r="VT790" s="61"/>
      <c r="VU790" s="61"/>
      <c r="VV790" s="61"/>
      <c r="VW790" s="61"/>
      <c r="VX790" s="61"/>
      <c r="VY790" s="61"/>
      <c r="VZ790" s="61"/>
      <c r="WA790" s="61"/>
      <c r="WB790" s="61"/>
      <c r="WC790" s="61"/>
      <c r="WD790" s="61"/>
      <c r="WE790" s="61"/>
      <c r="WF790" s="61"/>
      <c r="WG790" s="61"/>
      <c r="WH790" s="61"/>
      <c r="WI790" s="61"/>
      <c r="WJ790" s="61"/>
      <c r="WK790" s="61"/>
      <c r="WL790" s="61"/>
      <c r="WM790" s="61"/>
      <c r="WN790" s="61"/>
      <c r="WO790" s="61"/>
      <c r="WP790" s="61"/>
      <c r="WQ790" s="61"/>
      <c r="WR790" s="61"/>
      <c r="WS790" s="61"/>
      <c r="WT790" s="61"/>
      <c r="WU790" s="61"/>
      <c r="WV790" s="61"/>
      <c r="WW790" s="61"/>
      <c r="WX790" s="61"/>
      <c r="WY790" s="61"/>
      <c r="WZ790" s="61"/>
      <c r="XA790" s="61"/>
      <c r="XB790" s="61"/>
      <c r="XC790" s="61"/>
      <c r="XD790" s="61"/>
      <c r="XE790" s="61"/>
      <c r="XF790" s="61"/>
      <c r="XG790" s="61"/>
      <c r="XH790" s="61"/>
      <c r="XI790" s="61"/>
      <c r="XJ790" s="61"/>
      <c r="XK790" s="61"/>
      <c r="XL790" s="61"/>
      <c r="XM790" s="61"/>
      <c r="XN790" s="61"/>
      <c r="XO790" s="61"/>
      <c r="XP790" s="61"/>
      <c r="XQ790" s="61"/>
      <c r="XR790" s="61"/>
      <c r="XS790" s="61"/>
      <c r="XT790" s="61"/>
      <c r="XU790" s="61"/>
      <c r="XV790" s="61"/>
      <c r="XW790" s="61"/>
      <c r="XX790" s="61"/>
      <c r="XY790" s="61"/>
      <c r="XZ790" s="61"/>
      <c r="YA790" s="61"/>
      <c r="YB790" s="61"/>
      <c r="YC790" s="61"/>
      <c r="YD790" s="61"/>
      <c r="YE790" s="61"/>
      <c r="YF790" s="61"/>
      <c r="YG790" s="61"/>
      <c r="YH790" s="61"/>
      <c r="YI790" s="61"/>
      <c r="YJ790" s="61"/>
      <c r="YK790" s="61"/>
      <c r="YL790" s="61"/>
      <c r="YM790" s="61"/>
      <c r="YN790" s="61"/>
      <c r="YO790" s="61"/>
      <c r="YP790" s="61"/>
      <c r="YQ790" s="61"/>
      <c r="YR790" s="61"/>
      <c r="YS790" s="61"/>
      <c r="YT790" s="61"/>
      <c r="YU790" s="61"/>
      <c r="YV790" s="61"/>
      <c r="YW790" s="61"/>
      <c r="YX790" s="61"/>
      <c r="YY790" s="61"/>
      <c r="YZ790" s="61"/>
      <c r="ZA790" s="61"/>
      <c r="ZB790" s="61"/>
      <c r="ZC790" s="61"/>
      <c r="ZD790" s="61"/>
      <c r="ZE790" s="61"/>
      <c r="ZF790" s="61"/>
      <c r="ZG790" s="61"/>
      <c r="ZH790" s="61"/>
      <c r="ZI790" s="61"/>
      <c r="ZJ790" s="61"/>
      <c r="ZK790" s="61"/>
      <c r="ZL790" s="61"/>
      <c r="ZM790" s="61"/>
      <c r="ZN790" s="61"/>
      <c r="ZO790" s="61"/>
      <c r="ZP790" s="61"/>
      <c r="ZQ790" s="61"/>
      <c r="ZR790" s="61"/>
      <c r="ZS790" s="61"/>
      <c r="ZT790" s="61"/>
      <c r="ZU790" s="61"/>
      <c r="ZV790" s="61"/>
      <c r="ZW790" s="61"/>
      <c r="ZX790" s="61"/>
      <c r="ZY790" s="61"/>
      <c r="ZZ790" s="61"/>
      <c r="AAA790" s="61"/>
      <c r="AAB790" s="61"/>
      <c r="AAC790" s="61"/>
      <c r="AAD790" s="61"/>
      <c r="AAE790" s="61"/>
      <c r="AAF790" s="61"/>
      <c r="AAG790" s="61"/>
      <c r="AAH790" s="61"/>
      <c r="AAI790" s="61"/>
      <c r="AAJ790" s="61"/>
      <c r="AAK790" s="61"/>
      <c r="AAL790" s="61"/>
      <c r="AAM790" s="61"/>
      <c r="AAN790" s="61"/>
      <c r="AAO790" s="61"/>
      <c r="AAP790" s="61"/>
      <c r="AAQ790" s="61"/>
      <c r="AAR790" s="61"/>
      <c r="AAS790" s="61"/>
      <c r="AAT790" s="61"/>
      <c r="AAU790" s="61"/>
      <c r="AAV790" s="61"/>
      <c r="AAW790" s="61"/>
      <c r="AAX790" s="61"/>
      <c r="AAY790" s="61"/>
      <c r="AAZ790" s="61"/>
      <c r="ABA790" s="61"/>
      <c r="ABB790" s="61"/>
      <c r="ABC790" s="61"/>
      <c r="ABD790" s="61"/>
      <c r="ABE790" s="61"/>
      <c r="ABF790" s="61"/>
      <c r="ABG790" s="61"/>
      <c r="ABH790" s="61"/>
      <c r="ABI790" s="61"/>
      <c r="ABJ790" s="61"/>
      <c r="ABK790" s="61"/>
      <c r="ABL790" s="61"/>
      <c r="ABM790" s="61"/>
      <c r="ABN790" s="61"/>
      <c r="ABO790" s="61"/>
      <c r="ABP790" s="61"/>
      <c r="ABQ790" s="61"/>
      <c r="ABR790" s="61"/>
      <c r="ABS790" s="61"/>
      <c r="ABT790" s="61"/>
      <c r="ABU790" s="61"/>
      <c r="ABV790" s="61"/>
      <c r="ABW790" s="61"/>
      <c r="ABX790" s="61"/>
      <c r="ABY790" s="61"/>
      <c r="ABZ790" s="61"/>
      <c r="ACA790" s="61"/>
      <c r="ACB790" s="61"/>
      <c r="ACC790" s="61"/>
      <c r="ACD790" s="61"/>
      <c r="ACE790" s="61"/>
      <c r="ACF790" s="61"/>
      <c r="ACG790" s="61"/>
      <c r="ACH790" s="61"/>
      <c r="ACI790" s="61"/>
      <c r="ACJ790" s="61"/>
      <c r="ACK790" s="61"/>
      <c r="ACL790" s="61"/>
      <c r="ACM790" s="61"/>
      <c r="ACN790" s="61"/>
      <c r="ACO790" s="61"/>
      <c r="ACP790" s="61"/>
      <c r="ACQ790" s="61"/>
      <c r="ACR790" s="61"/>
      <c r="ACS790" s="61"/>
      <c r="ACT790" s="61"/>
      <c r="ACU790" s="61"/>
      <c r="ACV790" s="61"/>
      <c r="ACW790" s="61"/>
      <c r="ACX790" s="61"/>
      <c r="ACY790" s="61"/>
      <c r="ACZ790" s="61"/>
      <c r="ADA790" s="61"/>
      <c r="ADB790" s="61"/>
      <c r="ADC790" s="61"/>
      <c r="ADD790" s="61"/>
      <c r="ADE790" s="61"/>
      <c r="ADF790" s="61"/>
      <c r="ADG790" s="61"/>
      <c r="ADH790" s="61"/>
      <c r="ADI790" s="61"/>
      <c r="ADJ790" s="61"/>
      <c r="ADK790" s="61"/>
      <c r="ADL790" s="61"/>
      <c r="ADM790" s="61"/>
      <c r="ADN790" s="61"/>
      <c r="ADO790" s="61"/>
      <c r="ADP790" s="61"/>
      <c r="ADQ790" s="61"/>
      <c r="ADR790" s="61"/>
      <c r="ADS790" s="61"/>
      <c r="ADT790" s="61"/>
      <c r="ADU790" s="61"/>
      <c r="ADV790" s="61"/>
      <c r="ADW790" s="61"/>
      <c r="ADX790" s="61"/>
      <c r="ADY790" s="61"/>
      <c r="ADZ790" s="61"/>
      <c r="AEA790" s="61"/>
      <c r="AEB790" s="61"/>
      <c r="AEC790" s="61"/>
      <c r="AED790" s="61"/>
      <c r="AEE790" s="61"/>
      <c r="AEF790" s="61"/>
      <c r="AEG790" s="61"/>
      <c r="AEH790" s="61"/>
      <c r="AEI790" s="61"/>
      <c r="AEJ790" s="61"/>
      <c r="AEK790" s="61"/>
      <c r="AEL790" s="61"/>
      <c r="AEM790" s="61"/>
      <c r="AEN790" s="61"/>
      <c r="AEO790" s="61"/>
      <c r="AEP790" s="61"/>
      <c r="AEQ790" s="61"/>
      <c r="AER790" s="61"/>
      <c r="AES790" s="61"/>
      <c r="AET790" s="61"/>
      <c r="AEU790" s="61"/>
      <c r="AEV790" s="61"/>
      <c r="AEW790" s="61"/>
      <c r="AEX790" s="61"/>
      <c r="AEY790" s="61"/>
      <c r="AEZ790" s="61"/>
      <c r="AFA790" s="61"/>
      <c r="AFB790" s="61"/>
      <c r="AFC790" s="61"/>
      <c r="AFD790" s="61"/>
      <c r="AFE790" s="61"/>
      <c r="AFF790" s="61"/>
      <c r="AFG790" s="61"/>
      <c r="AFH790" s="61"/>
      <c r="AFI790" s="61"/>
      <c r="AFJ790" s="61"/>
      <c r="AFK790" s="61"/>
      <c r="AFL790" s="61"/>
      <c r="AFM790" s="61"/>
      <c r="AFN790" s="61"/>
      <c r="AFO790" s="61"/>
      <c r="AFP790" s="61"/>
      <c r="AFQ790" s="61"/>
      <c r="AFR790" s="61"/>
      <c r="AFS790" s="61"/>
      <c r="AFT790" s="61"/>
      <c r="AFU790" s="61"/>
      <c r="AFV790" s="61"/>
      <c r="AFW790" s="61"/>
      <c r="AFX790" s="61"/>
      <c r="AFY790" s="61"/>
      <c r="AFZ790" s="61"/>
      <c r="AGA790" s="61"/>
      <c r="AGB790" s="61"/>
      <c r="AGC790" s="61"/>
      <c r="AGD790" s="61"/>
      <c r="AGE790" s="61"/>
      <c r="AGF790" s="61"/>
      <c r="AGG790" s="61"/>
      <c r="AGH790" s="61"/>
      <c r="AGI790" s="61"/>
      <c r="AGJ790" s="61"/>
      <c r="AGK790" s="61"/>
      <c r="AGL790" s="61"/>
      <c r="AGM790" s="61"/>
      <c r="AGN790" s="61"/>
      <c r="AGO790" s="61"/>
      <c r="AGP790" s="61"/>
      <c r="AGQ790" s="61"/>
      <c r="AGR790" s="61"/>
      <c r="AGS790" s="61"/>
      <c r="AGT790" s="61"/>
      <c r="AGU790" s="61"/>
      <c r="AGV790" s="61"/>
      <c r="AGW790" s="61"/>
      <c r="AGX790" s="61"/>
      <c r="AGY790" s="61"/>
      <c r="AGZ790" s="61"/>
      <c r="AHA790" s="61"/>
      <c r="AHB790" s="61"/>
      <c r="AHC790" s="61"/>
      <c r="AHD790" s="61"/>
      <c r="AHE790" s="61"/>
      <c r="AHF790" s="61"/>
      <c r="AHG790" s="61"/>
      <c r="AHH790" s="61"/>
      <c r="AHI790" s="61"/>
      <c r="AHJ790" s="61"/>
      <c r="AHK790" s="61"/>
      <c r="AHL790" s="61"/>
      <c r="AHM790" s="61"/>
      <c r="AHN790" s="61"/>
      <c r="AHO790" s="61"/>
      <c r="AHP790" s="61"/>
      <c r="AHQ790" s="61"/>
      <c r="AHR790" s="61"/>
      <c r="AHS790" s="61"/>
      <c r="AHT790" s="61"/>
      <c r="AHU790" s="61"/>
      <c r="AHV790" s="61"/>
      <c r="AHW790" s="61"/>
      <c r="AHX790" s="61"/>
      <c r="AHY790" s="61"/>
      <c r="AHZ790" s="61"/>
      <c r="AIA790" s="61"/>
      <c r="AIB790" s="61"/>
      <c r="AIC790" s="61"/>
      <c r="AID790" s="61"/>
      <c r="AIE790" s="61"/>
      <c r="AIF790" s="61"/>
      <c r="AIG790" s="61"/>
      <c r="AIH790" s="61"/>
      <c r="AII790" s="61"/>
      <c r="AIJ790" s="61"/>
      <c r="AIK790" s="61"/>
      <c r="AIL790" s="61"/>
      <c r="AIM790" s="61"/>
      <c r="AIN790" s="61"/>
      <c r="AIO790" s="61"/>
      <c r="AIP790" s="61"/>
      <c r="AIQ790" s="61"/>
      <c r="AIR790" s="61"/>
      <c r="AIS790" s="61"/>
      <c r="AIT790" s="61"/>
      <c r="AIU790" s="61"/>
      <c r="AIV790" s="61"/>
      <c r="AIW790" s="61"/>
      <c r="AIX790" s="61"/>
      <c r="AIY790" s="61"/>
      <c r="AIZ790" s="61"/>
      <c r="AJA790" s="61"/>
      <c r="AJB790" s="61"/>
      <c r="AJC790" s="61"/>
      <c r="AJD790" s="61"/>
      <c r="AJE790" s="61"/>
      <c r="AJF790" s="61"/>
      <c r="AJG790" s="61"/>
      <c r="AJH790" s="61"/>
      <c r="AJI790" s="61"/>
      <c r="AJJ790" s="61"/>
      <c r="AJK790" s="61"/>
      <c r="AJL790" s="61"/>
      <c r="AJM790" s="61"/>
      <c r="AJN790" s="61"/>
      <c r="AJO790" s="61"/>
      <c r="AJP790" s="61"/>
      <c r="AJQ790" s="61"/>
      <c r="AJR790" s="61"/>
      <c r="AJS790" s="61"/>
      <c r="AJT790" s="61"/>
      <c r="AJU790" s="61"/>
      <c r="AJV790" s="61"/>
      <c r="AJW790" s="61"/>
      <c r="AJX790" s="61"/>
      <c r="AJY790" s="61"/>
      <c r="AJZ790" s="61"/>
      <c r="AKA790" s="61"/>
      <c r="AKB790" s="61"/>
      <c r="AKC790" s="61"/>
      <c r="AKD790" s="61"/>
      <c r="AKE790" s="61"/>
      <c r="AKF790" s="61"/>
      <c r="AKG790" s="61"/>
      <c r="AKH790" s="61"/>
      <c r="AKI790" s="61"/>
      <c r="AKJ790" s="61"/>
      <c r="AKK790" s="61"/>
      <c r="AKL790" s="61"/>
      <c r="AKM790" s="61"/>
      <c r="AKN790" s="61"/>
      <c r="AKO790" s="61"/>
      <c r="AKP790" s="61"/>
      <c r="AKQ790" s="61"/>
      <c r="AKR790" s="61"/>
      <c r="AKS790" s="61"/>
      <c r="AKT790" s="61"/>
      <c r="AKU790" s="61"/>
      <c r="AKV790" s="61"/>
      <c r="AKW790" s="61"/>
      <c r="AKX790" s="61"/>
      <c r="AKY790" s="61"/>
      <c r="AKZ790" s="61"/>
      <c r="ALA790" s="61"/>
      <c r="ALB790" s="61"/>
      <c r="ALC790" s="61"/>
      <c r="ALD790" s="61"/>
      <c r="ALE790" s="61"/>
      <c r="ALF790" s="61"/>
      <c r="ALG790" s="61"/>
      <c r="ALH790" s="61"/>
      <c r="ALI790" s="61"/>
      <c r="ALJ790" s="61"/>
      <c r="ALK790" s="61"/>
      <c r="ALL790" s="61"/>
      <c r="ALM790" s="61"/>
      <c r="ALN790" s="61"/>
      <c r="ALO790" s="61"/>
      <c r="ALP790" s="61"/>
      <c r="ALQ790" s="61"/>
      <c r="ALR790" s="61"/>
      <c r="ALS790" s="61"/>
      <c r="ALT790" s="61"/>
      <c r="ALU790" s="61"/>
      <c r="ALV790" s="61"/>
      <c r="ALW790" s="61"/>
      <c r="ALX790" s="61"/>
      <c r="ALY790" s="61"/>
      <c r="ALZ790" s="61"/>
      <c r="AMA790" s="61"/>
      <c r="AMB790" s="61"/>
      <c r="AMC790" s="61"/>
      <c r="AMD790" s="61"/>
      <c r="AME790" s="61"/>
      <c r="AMF790" s="61"/>
      <c r="AMG790" s="61"/>
      <c r="AMH790" s="61"/>
      <c r="AMI790" s="61"/>
      <c r="AMJ790" s="61"/>
      <c r="AMK790" s="61"/>
      <c r="AML790" s="61"/>
      <c r="AMM790" s="61"/>
      <c r="AMN790" s="61"/>
      <c r="AMO790" s="61"/>
      <c r="AMP790" s="61"/>
      <c r="AMQ790" s="61"/>
      <c r="AMR790" s="61"/>
      <c r="AMS790" s="61"/>
      <c r="AMT790" s="61"/>
      <c r="AMU790" s="61"/>
      <c r="AMV790" s="61"/>
      <c r="AMW790" s="61"/>
      <c r="AMX790" s="61"/>
      <c r="AMY790" s="61"/>
      <c r="AMZ790" s="61"/>
      <c r="ANA790" s="61"/>
      <c r="ANB790" s="61"/>
      <c r="ANC790" s="61"/>
      <c r="AND790" s="61"/>
      <c r="ANE790" s="61"/>
      <c r="ANF790" s="61"/>
      <c r="ANG790" s="61"/>
      <c r="ANH790" s="61"/>
      <c r="ANI790" s="61"/>
      <c r="ANJ790" s="61"/>
      <c r="ANK790" s="61"/>
      <c r="ANL790" s="61"/>
      <c r="ANM790" s="61"/>
      <c r="ANN790" s="61"/>
      <c r="ANO790" s="61"/>
      <c r="ANP790" s="61"/>
      <c r="ANQ790" s="61"/>
      <c r="ANR790" s="61"/>
      <c r="ANS790" s="61"/>
      <c r="ANT790" s="61"/>
      <c r="ANU790" s="61"/>
      <c r="ANV790" s="61"/>
      <c r="ANW790" s="61"/>
      <c r="ANX790" s="61"/>
      <c r="ANY790" s="61"/>
      <c r="ANZ790" s="61"/>
      <c r="AOA790" s="61"/>
      <c r="AOB790" s="61"/>
      <c r="AOC790" s="61"/>
      <c r="AOD790" s="61"/>
      <c r="AOE790" s="61"/>
      <c r="AOF790" s="61"/>
      <c r="AOG790" s="61"/>
      <c r="AOH790" s="61"/>
      <c r="AOI790" s="61"/>
      <c r="AOJ790" s="61"/>
      <c r="AOK790" s="61"/>
      <c r="AOL790" s="61"/>
      <c r="AOM790" s="61"/>
      <c r="AON790" s="61"/>
      <c r="AOO790" s="61"/>
      <c r="AOP790" s="61"/>
      <c r="AOQ790" s="61"/>
      <c r="AOR790" s="61"/>
      <c r="AOS790" s="61"/>
      <c r="AOT790" s="61"/>
      <c r="AOU790" s="61"/>
      <c r="AOV790" s="61"/>
      <c r="AOW790" s="61"/>
      <c r="AOX790" s="61"/>
      <c r="AOY790" s="61"/>
      <c r="AOZ790" s="61"/>
      <c r="APA790" s="61"/>
      <c r="APB790" s="61"/>
      <c r="APC790" s="61"/>
      <c r="APD790" s="61"/>
      <c r="APE790" s="61"/>
      <c r="APF790" s="61"/>
      <c r="APG790" s="61"/>
      <c r="APH790" s="61"/>
      <c r="API790" s="61"/>
      <c r="APJ790" s="61"/>
      <c r="APK790" s="61"/>
      <c r="APL790" s="61"/>
      <c r="APM790" s="61"/>
      <c r="APN790" s="61"/>
      <c r="APO790" s="61"/>
      <c r="APP790" s="61"/>
      <c r="APQ790" s="61"/>
      <c r="APR790" s="61"/>
      <c r="APS790" s="61"/>
      <c r="APT790" s="61"/>
      <c r="APU790" s="61"/>
      <c r="APV790" s="61"/>
      <c r="APW790" s="61"/>
      <c r="APX790" s="61"/>
      <c r="APY790" s="61"/>
      <c r="APZ790" s="61"/>
      <c r="AQA790" s="61"/>
      <c r="AQB790" s="61"/>
      <c r="AQC790" s="61"/>
      <c r="AQD790" s="61"/>
      <c r="AQE790" s="61"/>
      <c r="AQF790" s="61"/>
      <c r="AQG790" s="61"/>
      <c r="AQH790" s="61"/>
      <c r="AQI790" s="61"/>
      <c r="AQJ790" s="61"/>
      <c r="AQK790" s="61"/>
      <c r="AQL790" s="61"/>
      <c r="AQM790" s="61"/>
      <c r="AQN790" s="61"/>
      <c r="AQO790" s="61"/>
      <c r="AQP790" s="61"/>
      <c r="AQQ790" s="61"/>
      <c r="AQR790" s="61"/>
      <c r="AQS790" s="61"/>
      <c r="AQT790" s="61"/>
      <c r="AQU790" s="61"/>
      <c r="AQV790" s="61"/>
      <c r="AQW790" s="61"/>
      <c r="AQX790" s="61"/>
      <c r="AQY790" s="61"/>
      <c r="AQZ790" s="61"/>
      <c r="ARA790" s="61"/>
      <c r="ARB790" s="61"/>
      <c r="ARC790" s="61"/>
      <c r="ARD790" s="61"/>
      <c r="ARE790" s="61"/>
      <c r="ARF790" s="61"/>
      <c r="ARG790" s="61"/>
      <c r="ARH790" s="61"/>
      <c r="ARI790" s="61"/>
      <c r="ARJ790" s="61"/>
      <c r="ARK790" s="61"/>
      <c r="ARL790" s="61"/>
      <c r="ARM790" s="61"/>
      <c r="ARN790" s="61"/>
      <c r="ARO790" s="61"/>
      <c r="ARP790" s="61"/>
      <c r="ARQ790" s="61"/>
      <c r="ARR790" s="61"/>
      <c r="ARS790" s="61"/>
      <c r="ART790" s="61"/>
      <c r="ARU790" s="61"/>
      <c r="ARV790" s="61"/>
      <c r="ARW790" s="61"/>
      <c r="ARX790" s="61"/>
      <c r="ARY790" s="61"/>
      <c r="ARZ790" s="61"/>
      <c r="ASA790" s="61"/>
      <c r="ASB790" s="61"/>
      <c r="ASC790" s="61"/>
      <c r="ASD790" s="61"/>
      <c r="ASE790" s="61"/>
      <c r="ASF790" s="61"/>
      <c r="ASG790" s="61"/>
      <c r="ASH790" s="61"/>
      <c r="ASI790" s="61"/>
      <c r="ASJ790" s="61"/>
      <c r="ASK790" s="61"/>
      <c r="ASL790" s="61"/>
      <c r="ASM790" s="61"/>
      <c r="ASN790" s="61"/>
      <c r="ASO790" s="61"/>
      <c r="ASP790" s="61"/>
      <c r="ASQ790" s="61"/>
      <c r="ASR790" s="61"/>
      <c r="ASS790" s="61"/>
      <c r="AST790" s="61"/>
      <c r="ASU790" s="61"/>
      <c r="ASV790" s="61"/>
      <c r="ASW790" s="61"/>
      <c r="ASX790" s="61"/>
      <c r="ASY790" s="61"/>
      <c r="ASZ790" s="61"/>
      <c r="ATA790" s="61"/>
      <c r="ATB790" s="61"/>
      <c r="ATC790" s="61"/>
      <c r="ATD790" s="61"/>
      <c r="ATE790" s="61"/>
      <c r="ATF790" s="61"/>
      <c r="ATG790" s="61"/>
      <c r="ATH790" s="61"/>
      <c r="ATI790" s="61"/>
      <c r="ATJ790" s="61"/>
      <c r="ATK790" s="61"/>
      <c r="ATL790" s="61"/>
      <c r="ATM790" s="61"/>
      <c r="ATN790" s="61"/>
      <c r="ATO790" s="61"/>
      <c r="ATP790" s="61"/>
      <c r="ATQ790" s="61"/>
      <c r="ATR790" s="61"/>
      <c r="ATS790" s="61"/>
      <c r="ATT790" s="61"/>
      <c r="ATU790" s="61"/>
      <c r="ATV790" s="61"/>
      <c r="ATW790" s="61"/>
      <c r="ATX790" s="61"/>
      <c r="ATY790" s="61"/>
      <c r="ATZ790" s="61"/>
      <c r="AUA790" s="61"/>
      <c r="AUB790" s="61"/>
      <c r="AUC790" s="61"/>
      <c r="AUD790" s="61"/>
      <c r="AUE790" s="61"/>
      <c r="AUF790" s="61"/>
      <c r="AUG790" s="61"/>
      <c r="AUH790" s="61"/>
      <c r="AUI790" s="61"/>
      <c r="AUJ790" s="61"/>
      <c r="AUK790" s="61"/>
      <c r="AUL790" s="61"/>
      <c r="AUM790" s="61"/>
      <c r="AUN790" s="61"/>
      <c r="AUO790" s="61"/>
      <c r="AUP790" s="61"/>
      <c r="AUQ790" s="61"/>
      <c r="AUR790" s="61"/>
      <c r="AUS790" s="61"/>
      <c r="AUT790" s="61"/>
      <c r="AUU790" s="61"/>
      <c r="AUV790" s="61"/>
      <c r="AUW790" s="61"/>
      <c r="AUX790" s="61"/>
      <c r="AUY790" s="61"/>
      <c r="AUZ790" s="61"/>
      <c r="AVA790" s="61"/>
      <c r="AVB790" s="61"/>
      <c r="AVC790" s="61"/>
      <c r="AVD790" s="61"/>
      <c r="AVE790" s="61"/>
      <c r="AVF790" s="61"/>
      <c r="AVG790" s="61"/>
      <c r="AVH790" s="61"/>
      <c r="AVI790" s="61"/>
      <c r="AVJ790" s="61"/>
      <c r="AVK790" s="61"/>
      <c r="AVL790" s="61"/>
      <c r="AVM790" s="61"/>
      <c r="AVN790" s="61"/>
      <c r="AVO790" s="61"/>
      <c r="AVP790" s="61"/>
      <c r="AVQ790" s="61"/>
      <c r="AVR790" s="61"/>
      <c r="AVS790" s="61"/>
      <c r="AVT790" s="61"/>
      <c r="AVU790" s="61"/>
      <c r="AVV790" s="61"/>
      <c r="AVW790" s="61"/>
      <c r="AVX790" s="61"/>
      <c r="AVY790" s="61"/>
      <c r="AVZ790" s="61"/>
      <c r="AWA790" s="61"/>
      <c r="AWB790" s="61"/>
      <c r="AWC790" s="61"/>
      <c r="AWD790" s="61"/>
      <c r="AWE790" s="61"/>
      <c r="AWF790" s="61"/>
      <c r="AWG790" s="61"/>
      <c r="AWH790" s="61"/>
      <c r="AWI790" s="61"/>
      <c r="AWJ790" s="61"/>
      <c r="AWK790" s="61"/>
      <c r="AWL790" s="61"/>
      <c r="AWM790" s="61"/>
      <c r="AWN790" s="61"/>
      <c r="AWO790" s="61"/>
      <c r="AWP790" s="61"/>
      <c r="AWQ790" s="61"/>
      <c r="AWR790" s="61"/>
      <c r="AWS790" s="61"/>
      <c r="AWT790" s="61"/>
      <c r="AWU790" s="61"/>
      <c r="AWV790" s="61"/>
      <c r="AWW790" s="61"/>
      <c r="AWX790" s="61"/>
      <c r="AWY790" s="61"/>
      <c r="AWZ790" s="61"/>
      <c r="AXA790" s="61"/>
      <c r="AXB790" s="61"/>
      <c r="AXC790" s="61"/>
      <c r="AXD790" s="61"/>
      <c r="AXE790" s="61"/>
      <c r="AXF790" s="61"/>
      <c r="AXG790" s="61"/>
      <c r="AXH790" s="61"/>
      <c r="AXI790" s="61"/>
      <c r="AXJ790" s="61"/>
      <c r="AXK790" s="61"/>
      <c r="AXL790" s="61"/>
      <c r="AXM790" s="61"/>
      <c r="AXN790" s="61"/>
      <c r="AXO790" s="61"/>
      <c r="AXP790" s="61"/>
      <c r="AXQ790" s="61"/>
      <c r="AXR790" s="61"/>
      <c r="AXS790" s="61"/>
      <c r="AXT790" s="61"/>
      <c r="AXU790" s="61"/>
      <c r="AXV790" s="61"/>
      <c r="AXW790" s="61"/>
      <c r="AXX790" s="61"/>
      <c r="AXY790" s="61"/>
      <c r="AXZ790" s="61"/>
      <c r="AYA790" s="61"/>
      <c r="AYB790" s="61"/>
      <c r="AYC790" s="61"/>
      <c r="AYD790" s="61"/>
      <c r="AYE790" s="61"/>
      <c r="AYF790" s="61"/>
      <c r="AYG790" s="61"/>
      <c r="AYH790" s="61"/>
      <c r="AYI790" s="61"/>
      <c r="AYJ790" s="61"/>
      <c r="AYK790" s="61"/>
      <c r="AYL790" s="61"/>
      <c r="AYM790" s="61"/>
      <c r="AYN790" s="61"/>
      <c r="AYO790" s="61"/>
      <c r="AYP790" s="61"/>
      <c r="AYQ790" s="61"/>
      <c r="AYR790" s="61"/>
      <c r="AYS790" s="61"/>
      <c r="AYT790" s="61"/>
      <c r="AYU790" s="61"/>
      <c r="AYV790" s="61"/>
      <c r="AYW790" s="61"/>
      <c r="AYX790" s="61"/>
      <c r="AYY790" s="61"/>
      <c r="AYZ790" s="61"/>
      <c r="AZA790" s="61"/>
      <c r="AZB790" s="61"/>
      <c r="AZC790" s="61"/>
      <c r="AZD790" s="61"/>
      <c r="AZE790" s="61"/>
      <c r="AZF790" s="61"/>
      <c r="AZG790" s="61"/>
      <c r="AZH790" s="61"/>
      <c r="AZI790" s="61"/>
      <c r="AZJ790" s="61"/>
      <c r="AZK790" s="61"/>
      <c r="AZL790" s="61"/>
      <c r="AZM790" s="61"/>
      <c r="AZN790" s="61"/>
      <c r="AZO790" s="61"/>
      <c r="AZP790" s="61"/>
      <c r="AZQ790" s="61"/>
      <c r="AZR790" s="61"/>
      <c r="AZS790" s="61"/>
      <c r="AZT790" s="61"/>
      <c r="AZU790" s="61"/>
      <c r="AZV790" s="61"/>
      <c r="AZW790" s="61"/>
      <c r="AZX790" s="61"/>
      <c r="AZY790" s="61"/>
      <c r="AZZ790" s="61"/>
      <c r="BAA790" s="61"/>
      <c r="BAB790" s="61"/>
      <c r="BAC790" s="61"/>
      <c r="BAD790" s="61"/>
      <c r="BAE790" s="61"/>
      <c r="BAF790" s="61"/>
      <c r="BAG790" s="61"/>
      <c r="BAH790" s="61"/>
      <c r="BAI790" s="61"/>
      <c r="BAJ790" s="61"/>
      <c r="BAK790" s="61"/>
      <c r="BAL790" s="61"/>
      <c r="BAM790" s="61"/>
      <c r="BAN790" s="61"/>
      <c r="BAO790" s="61"/>
      <c r="BAP790" s="61"/>
      <c r="BAQ790" s="61"/>
      <c r="BAR790" s="61"/>
      <c r="BAS790" s="61"/>
      <c r="BAT790" s="61"/>
      <c r="BAU790" s="61"/>
      <c r="BAV790" s="61"/>
      <c r="BAW790" s="61"/>
      <c r="BAX790" s="61"/>
      <c r="BAY790" s="61"/>
      <c r="BAZ790" s="61"/>
      <c r="BBA790" s="61"/>
      <c r="BBB790" s="61"/>
      <c r="BBC790" s="61"/>
      <c r="BBD790" s="61"/>
      <c r="BBE790" s="61"/>
      <c r="BBF790" s="61"/>
      <c r="BBG790" s="61"/>
      <c r="BBH790" s="61"/>
      <c r="BBI790" s="61"/>
      <c r="BBJ790" s="61"/>
      <c r="BBK790" s="61"/>
      <c r="BBL790" s="61"/>
      <c r="BBM790" s="61"/>
      <c r="BBN790" s="61"/>
      <c r="BBO790" s="61"/>
      <c r="BBP790" s="61"/>
      <c r="BBQ790" s="61"/>
      <c r="BBR790" s="61"/>
      <c r="BBS790" s="61"/>
      <c r="BBT790" s="61"/>
      <c r="BBU790" s="61"/>
      <c r="BBV790" s="61"/>
      <c r="BBW790" s="61"/>
      <c r="BBX790" s="61"/>
      <c r="BBY790" s="61"/>
      <c r="BBZ790" s="61"/>
      <c r="BCA790" s="61"/>
      <c r="BCB790" s="61"/>
      <c r="BCC790" s="61"/>
      <c r="BCD790" s="61"/>
      <c r="BCE790" s="61"/>
      <c r="BCF790" s="61"/>
      <c r="BCG790" s="61"/>
      <c r="BCH790" s="61"/>
      <c r="BCI790" s="61"/>
      <c r="BCJ790" s="61"/>
      <c r="BCK790" s="61"/>
      <c r="BCL790" s="61"/>
      <c r="BCM790" s="61"/>
      <c r="BCN790" s="61"/>
      <c r="BCO790" s="61"/>
      <c r="BCP790" s="61"/>
      <c r="BCQ790" s="61"/>
      <c r="BCR790" s="61"/>
      <c r="BCS790" s="61"/>
      <c r="BCT790" s="61"/>
      <c r="BCU790" s="61"/>
      <c r="BCV790" s="61"/>
      <c r="BCW790" s="61"/>
      <c r="BCX790" s="61"/>
      <c r="BCY790" s="61"/>
      <c r="BCZ790" s="61"/>
      <c r="BDA790" s="61"/>
      <c r="BDB790" s="61"/>
      <c r="BDC790" s="61"/>
      <c r="BDD790" s="61"/>
      <c r="BDE790" s="61"/>
      <c r="BDF790" s="61"/>
      <c r="BDG790" s="61"/>
      <c r="BDH790" s="61"/>
      <c r="BDI790" s="61"/>
      <c r="BDJ790" s="61"/>
      <c r="BDK790" s="61"/>
      <c r="BDL790" s="61"/>
      <c r="BDM790" s="61"/>
      <c r="BDN790" s="61"/>
      <c r="BDO790" s="61"/>
      <c r="BDP790" s="61"/>
      <c r="BDQ790" s="61"/>
      <c r="BDR790" s="61"/>
      <c r="BDS790" s="61"/>
      <c r="BDT790" s="61"/>
      <c r="BDU790" s="61"/>
      <c r="BDV790" s="61"/>
      <c r="BDW790" s="61"/>
      <c r="BDX790" s="61"/>
      <c r="BDY790" s="61"/>
      <c r="BDZ790" s="61"/>
      <c r="BEA790" s="61"/>
      <c r="BEB790" s="61"/>
      <c r="BEC790" s="61"/>
      <c r="BED790" s="61"/>
      <c r="BEE790" s="61"/>
      <c r="BEF790" s="61"/>
      <c r="BEG790" s="61"/>
      <c r="BEH790" s="61"/>
      <c r="BEI790" s="61"/>
      <c r="BEJ790" s="61"/>
      <c r="BEK790" s="61"/>
      <c r="BEL790" s="61"/>
      <c r="BEM790" s="61"/>
      <c r="BEN790" s="61"/>
      <c r="BEO790" s="61"/>
      <c r="BEP790" s="61"/>
      <c r="BEQ790" s="61"/>
      <c r="BER790" s="61"/>
      <c r="BES790" s="61"/>
      <c r="BET790" s="61"/>
      <c r="BEU790" s="61"/>
      <c r="BEV790" s="61"/>
      <c r="BEW790" s="61"/>
      <c r="BEX790" s="61"/>
      <c r="BEY790" s="61"/>
      <c r="BEZ790" s="61"/>
      <c r="BFA790" s="61"/>
      <c r="BFB790" s="61"/>
      <c r="BFC790" s="61"/>
      <c r="BFD790" s="61"/>
      <c r="BFE790" s="61"/>
      <c r="BFF790" s="61"/>
      <c r="BFG790" s="61"/>
      <c r="BFH790" s="61"/>
      <c r="BFI790" s="61"/>
      <c r="BFJ790" s="61"/>
      <c r="BFK790" s="61"/>
      <c r="BFL790" s="61"/>
      <c r="BFM790" s="61"/>
      <c r="BFN790" s="61"/>
      <c r="BFO790" s="61"/>
      <c r="BFP790" s="61"/>
      <c r="BFQ790" s="61"/>
      <c r="BFR790" s="61"/>
      <c r="BFS790" s="61"/>
      <c r="BFT790" s="61"/>
      <c r="BFU790" s="61"/>
      <c r="BFV790" s="61"/>
      <c r="BFW790" s="61"/>
      <c r="BFX790" s="61"/>
      <c r="BFY790" s="61"/>
      <c r="BFZ790" s="61"/>
      <c r="BGA790" s="61"/>
      <c r="BGB790" s="61"/>
      <c r="BGC790" s="61"/>
      <c r="BGD790" s="61"/>
      <c r="BGE790" s="61"/>
      <c r="BGF790" s="61"/>
      <c r="BGG790" s="61"/>
      <c r="BGH790" s="61"/>
      <c r="BGI790" s="61"/>
      <c r="BGJ790" s="61"/>
      <c r="BGK790" s="61"/>
      <c r="BGL790" s="61"/>
      <c r="BGM790" s="61"/>
      <c r="BGN790" s="61"/>
      <c r="BGO790" s="61"/>
      <c r="BGP790" s="61"/>
      <c r="BGQ790" s="61"/>
      <c r="BGR790" s="61"/>
      <c r="BGS790" s="61"/>
      <c r="BGT790" s="61"/>
      <c r="BGU790" s="61"/>
      <c r="BGV790" s="61"/>
      <c r="BGW790" s="61"/>
      <c r="BGX790" s="61"/>
      <c r="BGY790" s="61"/>
      <c r="BGZ790" s="61"/>
      <c r="BHA790" s="61"/>
      <c r="BHB790" s="61"/>
      <c r="BHC790" s="61"/>
      <c r="BHD790" s="61"/>
      <c r="BHE790" s="61"/>
      <c r="BHF790" s="61"/>
      <c r="BHG790" s="61"/>
      <c r="BHH790" s="61"/>
      <c r="BHI790" s="61"/>
      <c r="BHJ790" s="61"/>
      <c r="BHK790" s="61"/>
      <c r="BHL790" s="61"/>
      <c r="BHM790" s="61"/>
      <c r="BHN790" s="61"/>
      <c r="BHO790" s="61"/>
      <c r="BHP790" s="61"/>
      <c r="BHQ790" s="61"/>
      <c r="BHR790" s="61"/>
      <c r="BHS790" s="61"/>
      <c r="BHT790" s="61"/>
      <c r="BHU790" s="61"/>
      <c r="BHV790" s="61"/>
      <c r="BHW790" s="61"/>
      <c r="BHX790" s="61"/>
      <c r="BHY790" s="61"/>
      <c r="BHZ790" s="61"/>
      <c r="BIA790" s="61"/>
      <c r="BIB790" s="61"/>
      <c r="BIC790" s="61"/>
      <c r="BID790" s="61"/>
      <c r="BIE790" s="61"/>
      <c r="BIF790" s="61"/>
      <c r="BIG790" s="61"/>
      <c r="BIH790" s="61"/>
      <c r="BII790" s="61"/>
      <c r="BIJ790" s="61"/>
      <c r="BIK790" s="61"/>
      <c r="BIL790" s="61"/>
      <c r="BIM790" s="61"/>
      <c r="BIN790" s="61"/>
      <c r="BIO790" s="61"/>
      <c r="BIP790" s="61"/>
      <c r="BIQ790" s="61"/>
      <c r="BIR790" s="61"/>
      <c r="BIS790" s="61"/>
      <c r="BIT790" s="61"/>
      <c r="BIU790" s="61"/>
      <c r="BIV790" s="61"/>
      <c r="BIW790" s="61"/>
      <c r="BIX790" s="61"/>
      <c r="BIY790" s="61"/>
      <c r="BIZ790" s="61"/>
      <c r="BJA790" s="61"/>
      <c r="BJB790" s="61"/>
      <c r="BJC790" s="61"/>
      <c r="BJD790" s="61"/>
      <c r="BJE790" s="61"/>
      <c r="BJF790" s="61"/>
      <c r="BJG790" s="61"/>
      <c r="BJH790" s="61"/>
      <c r="BJI790" s="61"/>
      <c r="BJJ790" s="61"/>
      <c r="BJK790" s="61"/>
      <c r="BJL790" s="61"/>
      <c r="BJM790" s="61"/>
      <c r="BJN790" s="61"/>
      <c r="BJO790" s="61"/>
      <c r="BJP790" s="61"/>
      <c r="BJQ790" s="61"/>
      <c r="BJR790" s="61"/>
      <c r="BJS790" s="61"/>
      <c r="BJT790" s="61"/>
      <c r="BJU790" s="61"/>
      <c r="BJV790" s="61"/>
      <c r="BJW790" s="61"/>
      <c r="BJX790" s="61"/>
      <c r="BJY790" s="61"/>
      <c r="BJZ790" s="61"/>
      <c r="BKA790" s="61"/>
      <c r="BKB790" s="61"/>
      <c r="BKC790" s="61"/>
      <c r="BKD790" s="61"/>
      <c r="BKE790" s="61"/>
      <c r="BKF790" s="61"/>
      <c r="BKG790" s="61"/>
      <c r="BKH790" s="61"/>
      <c r="BKI790" s="61"/>
      <c r="BKJ790" s="61"/>
      <c r="BKK790" s="61"/>
      <c r="BKL790" s="61"/>
      <c r="BKM790" s="61"/>
      <c r="BKN790" s="61"/>
      <c r="BKO790" s="61"/>
      <c r="BKP790" s="61"/>
      <c r="BKQ790" s="61"/>
      <c r="BKR790" s="61"/>
      <c r="BKS790" s="61"/>
      <c r="BKT790" s="61"/>
      <c r="BKU790" s="61"/>
      <c r="BKV790" s="61"/>
      <c r="BKW790" s="61"/>
      <c r="BKX790" s="61"/>
      <c r="BKY790" s="61"/>
      <c r="BKZ790" s="61"/>
      <c r="BLA790" s="61"/>
      <c r="BLB790" s="61"/>
      <c r="BLC790" s="61"/>
      <c r="BLD790" s="61"/>
      <c r="BLE790" s="61"/>
      <c r="BLF790" s="61"/>
      <c r="BLG790" s="61"/>
      <c r="BLH790" s="61"/>
      <c r="BLI790" s="61"/>
      <c r="BLJ790" s="61"/>
      <c r="BLK790" s="61"/>
      <c r="BLL790" s="61"/>
      <c r="BLM790" s="61"/>
      <c r="BLN790" s="61"/>
      <c r="BLO790" s="61"/>
      <c r="BLP790" s="61"/>
      <c r="BLQ790" s="61"/>
      <c r="BLR790" s="61"/>
      <c r="BLS790" s="61"/>
      <c r="BLT790" s="61"/>
      <c r="BLU790" s="61"/>
      <c r="BLV790" s="61"/>
      <c r="BLW790" s="61"/>
      <c r="BLX790" s="61"/>
      <c r="BLY790" s="61"/>
      <c r="BLZ790" s="61"/>
      <c r="BMA790" s="61"/>
      <c r="BMB790" s="61"/>
      <c r="BMC790" s="61"/>
      <c r="BMD790" s="61"/>
      <c r="BME790" s="61"/>
      <c r="BMF790" s="61"/>
      <c r="BMG790" s="61"/>
      <c r="BMH790" s="61"/>
      <c r="BMI790" s="61"/>
      <c r="BMJ790" s="61"/>
      <c r="BMK790" s="61"/>
      <c r="BML790" s="61"/>
      <c r="BMM790" s="61"/>
      <c r="BMN790" s="61"/>
      <c r="BMO790" s="61"/>
      <c r="BMP790" s="61"/>
      <c r="BMQ790" s="61"/>
      <c r="BMR790" s="61"/>
      <c r="BMS790" s="61"/>
      <c r="BMT790" s="61"/>
      <c r="BMU790" s="61"/>
      <c r="BMV790" s="61"/>
      <c r="BMW790" s="61"/>
      <c r="BMX790" s="61"/>
      <c r="BMY790" s="61"/>
      <c r="BMZ790" s="61"/>
      <c r="BNA790" s="61"/>
      <c r="BNB790" s="61"/>
      <c r="BNC790" s="61"/>
      <c r="BND790" s="61"/>
      <c r="BNE790" s="61"/>
      <c r="BNF790" s="61"/>
      <c r="BNG790" s="61"/>
      <c r="BNH790" s="61"/>
      <c r="BNI790" s="61"/>
      <c r="BNJ790" s="61"/>
      <c r="BNK790" s="61"/>
      <c r="BNL790" s="61"/>
      <c r="BNM790" s="61"/>
      <c r="BNN790" s="61"/>
      <c r="BNO790" s="61"/>
      <c r="BNP790" s="61"/>
      <c r="BNQ790" s="61"/>
      <c r="BNR790" s="61"/>
      <c r="BNS790" s="61"/>
      <c r="BNT790" s="61"/>
      <c r="BNU790" s="61"/>
      <c r="BNV790" s="61"/>
      <c r="BNW790" s="61"/>
      <c r="BNX790" s="61"/>
      <c r="BNY790" s="61"/>
      <c r="BNZ790" s="61"/>
      <c r="BOA790" s="61"/>
      <c r="BOB790" s="61"/>
      <c r="BOC790" s="61"/>
      <c r="BOD790" s="61"/>
      <c r="BOE790" s="61"/>
      <c r="BOF790" s="61"/>
      <c r="BOG790" s="61"/>
      <c r="BOH790" s="61"/>
      <c r="BOI790" s="61"/>
      <c r="BOJ790" s="61"/>
      <c r="BOK790" s="61"/>
      <c r="BOL790" s="61"/>
      <c r="BOM790" s="61"/>
      <c r="BON790" s="61"/>
      <c r="BOO790" s="61"/>
      <c r="BOP790" s="61"/>
      <c r="BOQ790" s="61"/>
      <c r="BOR790" s="61"/>
      <c r="BOS790" s="61"/>
      <c r="BOT790" s="61"/>
      <c r="BOU790" s="61"/>
      <c r="BOV790" s="61"/>
      <c r="BOW790" s="61"/>
      <c r="BOX790" s="61"/>
      <c r="BOY790" s="61"/>
      <c r="BOZ790" s="61"/>
      <c r="BPA790" s="61"/>
      <c r="BPB790" s="61"/>
      <c r="BPC790" s="61"/>
      <c r="BPD790" s="61"/>
      <c r="BPE790" s="61"/>
      <c r="BPF790" s="61"/>
      <c r="BPG790" s="61"/>
      <c r="BPH790" s="61"/>
      <c r="BPI790" s="61"/>
      <c r="BPJ790" s="61"/>
      <c r="BPK790" s="61"/>
      <c r="BPL790" s="61"/>
      <c r="BPM790" s="61"/>
      <c r="BPN790" s="61"/>
      <c r="BPO790" s="61"/>
      <c r="BPP790" s="61"/>
      <c r="BPQ790" s="61"/>
      <c r="BPR790" s="61"/>
      <c r="BPS790" s="61"/>
      <c r="BPT790" s="61"/>
      <c r="BPU790" s="61"/>
      <c r="BPV790" s="61"/>
      <c r="BPW790" s="61"/>
      <c r="BPX790" s="61"/>
      <c r="BPY790" s="61"/>
      <c r="BPZ790" s="61"/>
      <c r="BQA790" s="61"/>
      <c r="BQB790" s="61"/>
      <c r="BQC790" s="61"/>
      <c r="BQD790" s="61"/>
      <c r="BQE790" s="61"/>
      <c r="BQF790" s="61"/>
      <c r="BQG790" s="61"/>
      <c r="BQH790" s="61"/>
      <c r="BQI790" s="61"/>
      <c r="BQJ790" s="61"/>
      <c r="BQK790" s="61"/>
      <c r="BQL790" s="61"/>
      <c r="BQM790" s="61"/>
      <c r="BQN790" s="61"/>
      <c r="BQO790" s="61"/>
      <c r="BQP790" s="61"/>
      <c r="BQQ790" s="61"/>
      <c r="BQR790" s="61"/>
      <c r="BQS790" s="61"/>
      <c r="BQT790" s="61"/>
      <c r="BQU790" s="61"/>
      <c r="BQV790" s="61"/>
      <c r="BQW790" s="61"/>
      <c r="BQX790" s="61"/>
      <c r="BQY790" s="61"/>
      <c r="BQZ790" s="61"/>
      <c r="BRA790" s="61"/>
      <c r="BRB790" s="61"/>
      <c r="BRC790" s="61"/>
      <c r="BRD790" s="61"/>
      <c r="BRE790" s="61"/>
      <c r="BRF790" s="61"/>
      <c r="BRG790" s="61"/>
      <c r="BRH790" s="61"/>
      <c r="BRI790" s="61"/>
      <c r="BRJ790" s="61"/>
      <c r="BRK790" s="61"/>
      <c r="BRL790" s="61"/>
      <c r="BRM790" s="61"/>
      <c r="BRN790" s="61"/>
      <c r="BRO790" s="61"/>
      <c r="BRP790" s="61"/>
      <c r="BRQ790" s="61"/>
      <c r="BRR790" s="61"/>
      <c r="BRS790" s="61"/>
      <c r="BRT790" s="61"/>
      <c r="BRU790" s="61"/>
      <c r="BRV790" s="61"/>
      <c r="BRW790" s="61"/>
      <c r="BRX790" s="61"/>
      <c r="BRY790" s="61"/>
      <c r="BRZ790" s="61"/>
      <c r="BSA790" s="61"/>
      <c r="BSB790" s="61"/>
      <c r="BSC790" s="61"/>
      <c r="BSD790" s="61"/>
      <c r="BSE790" s="61"/>
      <c r="BSF790" s="61"/>
      <c r="BSG790" s="61"/>
      <c r="BSH790" s="61"/>
      <c r="BSI790" s="61"/>
      <c r="BSJ790" s="61"/>
      <c r="BSK790" s="61"/>
      <c r="BSL790" s="61"/>
      <c r="BSM790" s="61"/>
      <c r="BSN790" s="61"/>
      <c r="BSO790" s="61"/>
      <c r="BSP790" s="61"/>
      <c r="BSQ790" s="61"/>
      <c r="BSR790" s="61"/>
      <c r="BSS790" s="61"/>
      <c r="BST790" s="61"/>
      <c r="BSU790" s="61"/>
      <c r="BSV790" s="61"/>
      <c r="BSW790" s="61"/>
      <c r="BSX790" s="61"/>
      <c r="BSY790" s="61"/>
      <c r="BSZ790" s="61"/>
      <c r="BTA790" s="61"/>
      <c r="BTB790" s="61"/>
      <c r="BTC790" s="61"/>
      <c r="BTD790" s="61"/>
      <c r="BTE790" s="61"/>
      <c r="BTF790" s="61"/>
      <c r="BTG790" s="61"/>
      <c r="BTH790" s="61"/>
      <c r="BTI790" s="61"/>
      <c r="BTJ790" s="61"/>
      <c r="BTK790" s="61"/>
      <c r="BTL790" s="61"/>
      <c r="BTM790" s="61"/>
      <c r="BTN790" s="61"/>
      <c r="BTO790" s="61"/>
      <c r="BTP790" s="61"/>
      <c r="BTQ790" s="61"/>
      <c r="BTR790" s="61"/>
      <c r="BTS790" s="61"/>
      <c r="BTT790" s="61"/>
      <c r="BTU790" s="61"/>
      <c r="BTV790" s="61"/>
      <c r="BTW790" s="61"/>
      <c r="BTX790" s="61"/>
      <c r="BTY790" s="61"/>
      <c r="BTZ790" s="61"/>
      <c r="BUA790" s="61"/>
      <c r="BUB790" s="61"/>
      <c r="BUC790" s="61"/>
      <c r="BUD790" s="61"/>
      <c r="BUE790" s="61"/>
      <c r="BUF790" s="61"/>
      <c r="BUG790" s="61"/>
      <c r="BUH790" s="61"/>
      <c r="BUI790" s="61"/>
      <c r="BUJ790" s="61"/>
      <c r="BUK790" s="61"/>
      <c r="BUL790" s="61"/>
      <c r="BUM790" s="61"/>
      <c r="BUN790" s="61"/>
      <c r="BUO790" s="61"/>
      <c r="BUP790" s="61"/>
      <c r="BUQ790" s="61"/>
      <c r="BUR790" s="61"/>
      <c r="BUS790" s="61"/>
      <c r="BUT790" s="61"/>
      <c r="BUU790" s="61"/>
      <c r="BUV790" s="61"/>
      <c r="BUW790" s="61"/>
      <c r="BUX790" s="61"/>
      <c r="BUY790" s="61"/>
      <c r="BUZ790" s="61"/>
      <c r="BVA790" s="61"/>
      <c r="BVB790" s="61"/>
      <c r="BVC790" s="61"/>
      <c r="BVD790" s="61"/>
      <c r="BVE790" s="61"/>
      <c r="BVF790" s="61"/>
      <c r="BVG790" s="61"/>
      <c r="BVH790" s="61"/>
      <c r="BVI790" s="61"/>
      <c r="BVJ790" s="61"/>
      <c r="BVK790" s="61"/>
      <c r="BVL790" s="61"/>
      <c r="BVM790" s="61"/>
      <c r="BVN790" s="61"/>
      <c r="BVO790" s="61"/>
      <c r="BVP790" s="61"/>
      <c r="BVQ790" s="61"/>
      <c r="BVR790" s="61"/>
      <c r="BVS790" s="61"/>
      <c r="BVT790" s="61"/>
      <c r="BVU790" s="61"/>
      <c r="BVV790" s="61"/>
      <c r="BVW790" s="61"/>
      <c r="BVX790" s="61"/>
      <c r="BVY790" s="61"/>
      <c r="BVZ790" s="61"/>
      <c r="BWA790" s="61"/>
      <c r="BWB790" s="61"/>
      <c r="BWC790" s="61"/>
      <c r="BWD790" s="61"/>
      <c r="BWE790" s="61"/>
      <c r="BWF790" s="61"/>
      <c r="BWG790" s="61"/>
      <c r="BWH790" s="61"/>
      <c r="BWI790" s="61"/>
      <c r="BWJ790" s="61"/>
      <c r="BWK790" s="61"/>
      <c r="BWL790" s="61"/>
      <c r="BWM790" s="61"/>
      <c r="BWN790" s="61"/>
      <c r="BWO790" s="61"/>
      <c r="BWP790" s="61"/>
      <c r="BWQ790" s="61"/>
      <c r="BWR790" s="61"/>
      <c r="BWS790" s="61"/>
      <c r="BWT790" s="61"/>
      <c r="BWU790" s="61"/>
      <c r="BWV790" s="61"/>
      <c r="BWW790" s="61"/>
      <c r="BWX790" s="61"/>
      <c r="BWY790" s="61"/>
      <c r="BWZ790" s="61"/>
      <c r="BXA790" s="61"/>
      <c r="BXB790" s="61"/>
      <c r="BXC790" s="61"/>
      <c r="BXD790" s="61"/>
      <c r="BXE790" s="61"/>
      <c r="BXF790" s="61"/>
      <c r="BXG790" s="61"/>
      <c r="BXH790" s="61"/>
      <c r="BXI790" s="61"/>
      <c r="BXJ790" s="61"/>
      <c r="BXK790" s="61"/>
      <c r="BXL790" s="61"/>
      <c r="BXM790" s="61"/>
      <c r="BXN790" s="61"/>
      <c r="BXO790" s="61"/>
      <c r="BXP790" s="61"/>
      <c r="BXQ790" s="61"/>
      <c r="BXR790" s="61"/>
      <c r="BXS790" s="61"/>
      <c r="BXT790" s="61"/>
      <c r="BXU790" s="61"/>
      <c r="BXV790" s="61"/>
      <c r="BXW790" s="61"/>
      <c r="BXX790" s="61"/>
      <c r="BXY790" s="61"/>
      <c r="BXZ790" s="61"/>
      <c r="BYA790" s="61"/>
      <c r="BYB790" s="61"/>
      <c r="BYC790" s="61"/>
      <c r="BYD790" s="61"/>
      <c r="BYE790" s="61"/>
      <c r="BYF790" s="61"/>
      <c r="BYG790" s="61"/>
      <c r="BYH790" s="61"/>
      <c r="BYI790" s="61"/>
      <c r="BYJ790" s="61"/>
      <c r="BYK790" s="61"/>
      <c r="BYL790" s="61"/>
      <c r="BYM790" s="61"/>
      <c r="BYN790" s="61"/>
      <c r="BYO790" s="61"/>
      <c r="BYP790" s="61"/>
      <c r="BYQ790" s="61"/>
      <c r="BYR790" s="61"/>
      <c r="BYS790" s="61"/>
      <c r="BYT790" s="61"/>
      <c r="BYU790" s="61"/>
      <c r="BYV790" s="61"/>
      <c r="BYW790" s="61"/>
      <c r="BYX790" s="61"/>
      <c r="BYY790" s="61"/>
      <c r="BYZ790" s="61"/>
      <c r="BZA790" s="61"/>
      <c r="BZB790" s="61"/>
      <c r="BZC790" s="61"/>
      <c r="BZD790" s="61"/>
      <c r="BZE790" s="61"/>
      <c r="BZF790" s="61"/>
      <c r="BZG790" s="61"/>
      <c r="BZH790" s="61"/>
      <c r="BZI790" s="61"/>
      <c r="BZJ790" s="61"/>
      <c r="BZK790" s="61"/>
      <c r="BZL790" s="61"/>
      <c r="BZM790" s="61"/>
      <c r="BZN790" s="61"/>
      <c r="BZO790" s="61"/>
      <c r="BZP790" s="61"/>
      <c r="BZQ790" s="61"/>
      <c r="BZR790" s="61"/>
      <c r="BZS790" s="61"/>
      <c r="BZT790" s="61"/>
      <c r="BZU790" s="61"/>
      <c r="BZV790" s="61"/>
      <c r="BZW790" s="61"/>
      <c r="BZX790" s="61"/>
      <c r="BZY790" s="61"/>
      <c r="BZZ790" s="61"/>
      <c r="CAA790" s="61"/>
      <c r="CAB790" s="61"/>
      <c r="CAC790" s="61"/>
      <c r="CAD790" s="61"/>
      <c r="CAE790" s="61"/>
      <c r="CAF790" s="61"/>
      <c r="CAG790" s="61"/>
      <c r="CAH790" s="61"/>
      <c r="CAI790" s="61"/>
      <c r="CAJ790" s="61"/>
      <c r="CAK790" s="61"/>
      <c r="CAL790" s="61"/>
      <c r="CAM790" s="61"/>
      <c r="CAN790" s="61"/>
      <c r="CAO790" s="61"/>
      <c r="CAP790" s="61"/>
      <c r="CAQ790" s="61"/>
      <c r="CAR790" s="61"/>
      <c r="CAS790" s="61"/>
      <c r="CAT790" s="61"/>
      <c r="CAU790" s="61"/>
      <c r="CAV790" s="61"/>
      <c r="CAW790" s="61"/>
      <c r="CAX790" s="61"/>
      <c r="CAY790" s="61"/>
      <c r="CAZ790" s="61"/>
      <c r="CBA790" s="61"/>
      <c r="CBB790" s="61"/>
      <c r="CBC790" s="61"/>
      <c r="CBD790" s="61"/>
      <c r="CBE790" s="61"/>
      <c r="CBF790" s="61"/>
      <c r="CBG790" s="61"/>
      <c r="CBH790" s="61"/>
      <c r="CBI790" s="61"/>
      <c r="CBJ790" s="61"/>
      <c r="CBK790" s="61"/>
      <c r="CBL790" s="61"/>
      <c r="CBM790" s="61"/>
      <c r="CBN790" s="61"/>
      <c r="CBO790" s="61"/>
      <c r="CBP790" s="61"/>
      <c r="CBQ790" s="61"/>
      <c r="CBR790" s="61"/>
      <c r="CBS790" s="61"/>
      <c r="CBT790" s="61"/>
      <c r="CBU790" s="61"/>
      <c r="CBV790" s="61"/>
      <c r="CBW790" s="61"/>
      <c r="CBX790" s="61"/>
      <c r="CBY790" s="61"/>
      <c r="CBZ790" s="61"/>
      <c r="CCA790" s="61"/>
      <c r="CCB790" s="61"/>
      <c r="CCC790" s="61"/>
      <c r="CCD790" s="61"/>
      <c r="CCE790" s="61"/>
      <c r="CCF790" s="61"/>
      <c r="CCG790" s="61"/>
      <c r="CCH790" s="61"/>
      <c r="CCI790" s="61"/>
      <c r="CCJ790" s="61"/>
      <c r="CCK790" s="61"/>
      <c r="CCL790" s="61"/>
      <c r="CCM790" s="61"/>
      <c r="CCN790" s="61"/>
      <c r="CCO790" s="61"/>
      <c r="CCP790" s="61"/>
      <c r="CCQ790" s="61"/>
      <c r="CCR790" s="61"/>
      <c r="CCS790" s="61"/>
      <c r="CCT790" s="61"/>
      <c r="CCU790" s="61"/>
      <c r="CCV790" s="61"/>
      <c r="CCW790" s="61"/>
      <c r="CCX790" s="61"/>
      <c r="CCY790" s="61"/>
      <c r="CCZ790" s="61"/>
      <c r="CDA790" s="61"/>
      <c r="CDB790" s="61"/>
      <c r="CDC790" s="61"/>
      <c r="CDD790" s="61"/>
      <c r="CDE790" s="61"/>
      <c r="CDF790" s="61"/>
      <c r="CDG790" s="61"/>
      <c r="CDH790" s="61"/>
      <c r="CDI790" s="61"/>
      <c r="CDJ790" s="61"/>
      <c r="CDK790" s="61"/>
      <c r="CDL790" s="61"/>
      <c r="CDM790" s="61"/>
      <c r="CDN790" s="61"/>
      <c r="CDO790" s="61"/>
      <c r="CDP790" s="61"/>
      <c r="CDQ790" s="61"/>
      <c r="CDR790" s="61"/>
      <c r="CDS790" s="61"/>
      <c r="CDT790" s="61"/>
      <c r="CDU790" s="61"/>
      <c r="CDV790" s="61"/>
      <c r="CDW790" s="61"/>
      <c r="CDX790" s="61"/>
      <c r="CDY790" s="61"/>
      <c r="CDZ790" s="61"/>
      <c r="CEA790" s="61"/>
      <c r="CEB790" s="61"/>
      <c r="CEC790" s="61"/>
      <c r="CED790" s="61"/>
      <c r="CEE790" s="61"/>
      <c r="CEF790" s="61"/>
      <c r="CEG790" s="61"/>
      <c r="CEH790" s="61"/>
      <c r="CEI790" s="61"/>
      <c r="CEJ790" s="61"/>
      <c r="CEK790" s="61"/>
      <c r="CEL790" s="61"/>
      <c r="CEM790" s="61"/>
      <c r="CEN790" s="61"/>
      <c r="CEO790" s="61"/>
      <c r="CEP790" s="61"/>
      <c r="CEQ790" s="61"/>
      <c r="CER790" s="61"/>
      <c r="CES790" s="61"/>
      <c r="CET790" s="61"/>
      <c r="CEU790" s="61"/>
      <c r="CEV790" s="61"/>
      <c r="CEW790" s="61"/>
      <c r="CEX790" s="61"/>
      <c r="CEY790" s="61"/>
      <c r="CEZ790" s="61"/>
      <c r="CFA790" s="61"/>
      <c r="CFB790" s="61"/>
      <c r="CFC790" s="61"/>
      <c r="CFD790" s="61"/>
      <c r="CFE790" s="61"/>
      <c r="CFF790" s="61"/>
      <c r="CFG790" s="61"/>
      <c r="CFH790" s="61"/>
      <c r="CFI790" s="61"/>
      <c r="CFJ790" s="61"/>
      <c r="CFK790" s="61"/>
      <c r="CFL790" s="61"/>
      <c r="CFM790" s="61"/>
      <c r="CFN790" s="61"/>
      <c r="CFO790" s="61"/>
      <c r="CFP790" s="61"/>
      <c r="CFQ790" s="61"/>
      <c r="CFR790" s="61"/>
      <c r="CFS790" s="61"/>
      <c r="CFT790" s="61"/>
      <c r="CFU790" s="61"/>
      <c r="CFV790" s="61"/>
      <c r="CFW790" s="61"/>
      <c r="CFX790" s="61"/>
      <c r="CFY790" s="61"/>
      <c r="CFZ790" s="61"/>
      <c r="CGA790" s="61"/>
      <c r="CGB790" s="61"/>
      <c r="CGC790" s="61"/>
      <c r="CGD790" s="61"/>
      <c r="CGE790" s="61"/>
      <c r="CGF790" s="61"/>
      <c r="CGG790" s="61"/>
      <c r="CGH790" s="61"/>
      <c r="CGI790" s="61"/>
      <c r="CGJ790" s="61"/>
      <c r="CGK790" s="61"/>
      <c r="CGL790" s="61"/>
      <c r="CGM790" s="61"/>
      <c r="CGN790" s="61"/>
      <c r="CGO790" s="61"/>
      <c r="CGP790" s="61"/>
      <c r="CGQ790" s="61"/>
      <c r="CGR790" s="61"/>
      <c r="CGS790" s="61"/>
      <c r="CGT790" s="61"/>
      <c r="CGU790" s="61"/>
      <c r="CGV790" s="61"/>
      <c r="CGW790" s="61"/>
      <c r="CGX790" s="61"/>
      <c r="CGY790" s="61"/>
      <c r="CGZ790" s="61"/>
      <c r="CHA790" s="61"/>
      <c r="CHB790" s="61"/>
      <c r="CHC790" s="61"/>
      <c r="CHD790" s="61"/>
      <c r="CHE790" s="61"/>
      <c r="CHF790" s="61"/>
      <c r="CHG790" s="61"/>
      <c r="CHH790" s="61"/>
      <c r="CHI790" s="61"/>
      <c r="CHJ790" s="61"/>
      <c r="CHK790" s="61"/>
      <c r="CHL790" s="61"/>
      <c r="CHM790" s="61"/>
      <c r="CHN790" s="61"/>
      <c r="CHO790" s="61"/>
      <c r="CHP790" s="61"/>
      <c r="CHQ790" s="61"/>
      <c r="CHR790" s="61"/>
      <c r="CHS790" s="61"/>
      <c r="CHT790" s="61"/>
      <c r="CHU790" s="61"/>
      <c r="CHV790" s="61"/>
      <c r="CHW790" s="61"/>
      <c r="CHX790" s="61"/>
      <c r="CHY790" s="61"/>
      <c r="CHZ790" s="61"/>
      <c r="CIA790" s="61"/>
      <c r="CIB790" s="61"/>
      <c r="CIC790" s="61"/>
      <c r="CID790" s="61"/>
      <c r="CIE790" s="61"/>
      <c r="CIF790" s="61"/>
      <c r="CIG790" s="61"/>
      <c r="CIH790" s="61"/>
      <c r="CII790" s="61"/>
      <c r="CIJ790" s="61"/>
      <c r="CIK790" s="61"/>
      <c r="CIL790" s="61"/>
      <c r="CIM790" s="61"/>
      <c r="CIN790" s="61"/>
      <c r="CIO790" s="61"/>
      <c r="CIP790" s="61"/>
      <c r="CIQ790" s="61"/>
      <c r="CIR790" s="61"/>
      <c r="CIS790" s="61"/>
      <c r="CIT790" s="61"/>
      <c r="CIU790" s="61"/>
      <c r="CIV790" s="61"/>
      <c r="CIW790" s="61"/>
      <c r="CIX790" s="61"/>
      <c r="CIY790" s="61"/>
      <c r="CIZ790" s="61"/>
      <c r="CJA790" s="61"/>
      <c r="CJB790" s="61"/>
      <c r="CJC790" s="61"/>
      <c r="CJD790" s="61"/>
      <c r="CJE790" s="61"/>
      <c r="CJF790" s="61"/>
      <c r="CJG790" s="61"/>
      <c r="CJH790" s="61"/>
      <c r="CJI790" s="61"/>
      <c r="CJJ790" s="61"/>
      <c r="CJK790" s="61"/>
      <c r="CJL790" s="61"/>
      <c r="CJM790" s="61"/>
      <c r="CJN790" s="61"/>
      <c r="CJO790" s="61"/>
      <c r="CJP790" s="61"/>
      <c r="CJQ790" s="61"/>
      <c r="CJR790" s="61"/>
      <c r="CJS790" s="61"/>
      <c r="CJT790" s="61"/>
      <c r="CJU790" s="61"/>
      <c r="CJV790" s="61"/>
      <c r="CJW790" s="61"/>
      <c r="CJX790" s="61"/>
      <c r="CJY790" s="61"/>
      <c r="CJZ790" s="61"/>
      <c r="CKA790" s="61"/>
      <c r="CKB790" s="61"/>
      <c r="CKC790" s="61"/>
      <c r="CKD790" s="61"/>
      <c r="CKE790" s="61"/>
      <c r="CKF790" s="61"/>
      <c r="CKG790" s="61"/>
      <c r="CKH790" s="61"/>
      <c r="CKI790" s="61"/>
      <c r="CKJ790" s="61"/>
      <c r="CKK790" s="61"/>
      <c r="CKL790" s="61"/>
      <c r="CKM790" s="61"/>
      <c r="CKN790" s="61"/>
      <c r="CKO790" s="61"/>
      <c r="CKP790" s="61"/>
      <c r="CKQ790" s="61"/>
      <c r="CKR790" s="61"/>
      <c r="CKS790" s="61"/>
      <c r="CKT790" s="61"/>
      <c r="CKU790" s="61"/>
      <c r="CKV790" s="61"/>
      <c r="CKW790" s="61"/>
      <c r="CKX790" s="61"/>
      <c r="CKY790" s="61"/>
      <c r="CKZ790" s="61"/>
      <c r="CLA790" s="61"/>
      <c r="CLB790" s="61"/>
      <c r="CLC790" s="61"/>
      <c r="CLD790" s="61"/>
      <c r="CLE790" s="61"/>
      <c r="CLF790" s="61"/>
      <c r="CLG790" s="61"/>
      <c r="CLH790" s="61"/>
      <c r="CLI790" s="61"/>
      <c r="CLJ790" s="61"/>
      <c r="CLK790" s="61"/>
      <c r="CLL790" s="61"/>
      <c r="CLM790" s="61"/>
      <c r="CLN790" s="61"/>
      <c r="CLO790" s="61"/>
      <c r="CLP790" s="61"/>
      <c r="CLQ790" s="61"/>
      <c r="CLR790" s="61"/>
      <c r="CLS790" s="61"/>
      <c r="CLT790" s="61"/>
      <c r="CLU790" s="61"/>
      <c r="CLV790" s="61"/>
      <c r="CLW790" s="61"/>
      <c r="CLX790" s="61"/>
      <c r="CLY790" s="61"/>
      <c r="CLZ790" s="61"/>
      <c r="CMA790" s="61"/>
      <c r="CMB790" s="61"/>
      <c r="CMC790" s="61"/>
      <c r="CMD790" s="61"/>
      <c r="CME790" s="61"/>
      <c r="CMF790" s="61"/>
      <c r="CMG790" s="61"/>
      <c r="CMH790" s="61"/>
      <c r="CMI790" s="61"/>
      <c r="CMJ790" s="61"/>
      <c r="CMK790" s="61"/>
      <c r="CML790" s="61"/>
      <c r="CMM790" s="61"/>
      <c r="CMN790" s="61"/>
      <c r="CMO790" s="61"/>
      <c r="CMP790" s="61"/>
      <c r="CMQ790" s="61"/>
      <c r="CMR790" s="61"/>
      <c r="CMS790" s="61"/>
      <c r="CMT790" s="61"/>
      <c r="CMU790" s="61"/>
      <c r="CMV790" s="61"/>
      <c r="CMW790" s="61"/>
      <c r="CMX790" s="61"/>
      <c r="CMY790" s="61"/>
      <c r="CMZ790" s="61"/>
      <c r="CNA790" s="61"/>
      <c r="CNB790" s="61"/>
      <c r="CNC790" s="61"/>
      <c r="CND790" s="61"/>
      <c r="CNE790" s="61"/>
      <c r="CNF790" s="61"/>
      <c r="CNG790" s="61"/>
      <c r="CNH790" s="61"/>
      <c r="CNI790" s="61"/>
      <c r="CNJ790" s="61"/>
      <c r="CNK790" s="61"/>
      <c r="CNL790" s="61"/>
      <c r="CNM790" s="61"/>
      <c r="CNN790" s="61"/>
      <c r="CNO790" s="61"/>
      <c r="CNP790" s="61"/>
      <c r="CNQ790" s="61"/>
      <c r="CNR790" s="61"/>
      <c r="CNS790" s="61"/>
      <c r="CNT790" s="61"/>
      <c r="CNU790" s="61"/>
      <c r="CNV790" s="61"/>
      <c r="CNW790" s="61"/>
      <c r="CNX790" s="61"/>
      <c r="CNY790" s="61"/>
      <c r="CNZ790" s="61"/>
      <c r="COA790" s="61"/>
      <c r="COB790" s="61"/>
      <c r="COC790" s="61"/>
      <c r="COD790" s="61"/>
      <c r="COE790" s="61"/>
      <c r="COF790" s="61"/>
      <c r="COG790" s="61"/>
      <c r="COH790" s="61"/>
      <c r="COI790" s="61"/>
      <c r="COJ790" s="61"/>
      <c r="COK790" s="61"/>
      <c r="COL790" s="61"/>
      <c r="COM790" s="61"/>
      <c r="CON790" s="61"/>
      <c r="COO790" s="61"/>
      <c r="COP790" s="61"/>
      <c r="COQ790" s="61"/>
      <c r="COR790" s="61"/>
      <c r="COS790" s="61"/>
      <c r="COT790" s="61"/>
      <c r="COU790" s="61"/>
      <c r="COV790" s="61"/>
      <c r="COW790" s="61"/>
      <c r="COX790" s="61"/>
      <c r="COY790" s="61"/>
      <c r="COZ790" s="61"/>
      <c r="CPA790" s="61"/>
      <c r="CPB790" s="61"/>
      <c r="CPC790" s="61"/>
      <c r="CPD790" s="61"/>
      <c r="CPE790" s="61"/>
      <c r="CPF790" s="61"/>
      <c r="CPG790" s="61"/>
      <c r="CPH790" s="61"/>
      <c r="CPI790" s="61"/>
      <c r="CPJ790" s="61"/>
      <c r="CPK790" s="61"/>
      <c r="CPL790" s="61"/>
      <c r="CPM790" s="61"/>
      <c r="CPN790" s="61"/>
      <c r="CPO790" s="61"/>
      <c r="CPP790" s="61"/>
      <c r="CPQ790" s="61"/>
      <c r="CPR790" s="61"/>
      <c r="CPS790" s="61"/>
      <c r="CPT790" s="61"/>
      <c r="CPU790" s="61"/>
      <c r="CPV790" s="61"/>
      <c r="CPW790" s="61"/>
      <c r="CPX790" s="61"/>
      <c r="CPY790" s="61"/>
      <c r="CPZ790" s="61"/>
      <c r="CQA790" s="61"/>
      <c r="CQB790" s="61"/>
      <c r="CQC790" s="61"/>
      <c r="CQD790" s="61"/>
      <c r="CQE790" s="61"/>
      <c r="CQF790" s="61"/>
      <c r="CQG790" s="61"/>
      <c r="CQH790" s="61"/>
      <c r="CQI790" s="61"/>
      <c r="CQJ790" s="61"/>
      <c r="CQK790" s="61"/>
      <c r="CQL790" s="61"/>
      <c r="CQM790" s="61"/>
      <c r="CQN790" s="61"/>
      <c r="CQO790" s="61"/>
      <c r="CQP790" s="61"/>
      <c r="CQQ790" s="61"/>
      <c r="CQR790" s="61"/>
      <c r="CQS790" s="61"/>
      <c r="CQT790" s="61"/>
      <c r="CQU790" s="61"/>
      <c r="CQV790" s="61"/>
      <c r="CQW790" s="61"/>
      <c r="CQX790" s="61"/>
      <c r="CQY790" s="61"/>
      <c r="CQZ790" s="61"/>
      <c r="CRA790" s="61"/>
      <c r="CRB790" s="61"/>
      <c r="CRC790" s="61"/>
      <c r="CRD790" s="61"/>
      <c r="CRE790" s="61"/>
      <c r="CRF790" s="61"/>
      <c r="CRG790" s="61"/>
      <c r="CRH790" s="61"/>
      <c r="CRI790" s="61"/>
      <c r="CRJ790" s="61"/>
      <c r="CRK790" s="61"/>
      <c r="CRL790" s="61"/>
      <c r="CRM790" s="61"/>
      <c r="CRN790" s="61"/>
      <c r="CRO790" s="61"/>
      <c r="CRP790" s="61"/>
      <c r="CRQ790" s="61"/>
      <c r="CRR790" s="61"/>
      <c r="CRS790" s="61"/>
      <c r="CRT790" s="61"/>
      <c r="CRU790" s="61"/>
      <c r="CRV790" s="61"/>
      <c r="CRW790" s="61"/>
      <c r="CRX790" s="61"/>
      <c r="CRY790" s="61"/>
      <c r="CRZ790" s="61"/>
      <c r="CSA790" s="61"/>
      <c r="CSB790" s="61"/>
      <c r="CSC790" s="61"/>
      <c r="CSD790" s="61"/>
      <c r="CSE790" s="61"/>
      <c r="CSF790" s="61"/>
      <c r="CSG790" s="61"/>
      <c r="CSH790" s="61"/>
      <c r="CSI790" s="61"/>
      <c r="CSJ790" s="61"/>
      <c r="CSK790" s="61"/>
      <c r="CSL790" s="61"/>
      <c r="CSM790" s="61"/>
      <c r="CSN790" s="61"/>
      <c r="CSO790" s="61"/>
      <c r="CSP790" s="61"/>
      <c r="CSQ790" s="61"/>
      <c r="CSR790" s="61"/>
      <c r="CSS790" s="61"/>
      <c r="CST790" s="61"/>
      <c r="CSU790" s="61"/>
      <c r="CSV790" s="61"/>
      <c r="CSW790" s="61"/>
      <c r="CSX790" s="61"/>
      <c r="CSY790" s="61"/>
      <c r="CSZ790" s="61"/>
      <c r="CTA790" s="61"/>
      <c r="CTB790" s="61"/>
      <c r="CTC790" s="61"/>
      <c r="CTD790" s="61"/>
      <c r="CTE790" s="61"/>
      <c r="CTF790" s="61"/>
      <c r="CTG790" s="61"/>
      <c r="CTH790" s="61"/>
      <c r="CTI790" s="61"/>
      <c r="CTJ790" s="61"/>
      <c r="CTK790" s="61"/>
      <c r="CTL790" s="61"/>
      <c r="CTM790" s="61"/>
      <c r="CTN790" s="61"/>
      <c r="CTO790" s="61"/>
      <c r="CTP790" s="61"/>
      <c r="CTQ790" s="61"/>
      <c r="CTR790" s="61"/>
      <c r="CTS790" s="61"/>
      <c r="CTT790" s="61"/>
      <c r="CTU790" s="61"/>
      <c r="CTV790" s="61"/>
      <c r="CTW790" s="61"/>
      <c r="CTX790" s="61"/>
      <c r="CTY790" s="61"/>
      <c r="CTZ790" s="61"/>
      <c r="CUA790" s="61"/>
      <c r="CUB790" s="61"/>
      <c r="CUC790" s="61"/>
      <c r="CUD790" s="61"/>
      <c r="CUE790" s="61"/>
      <c r="CUF790" s="61"/>
      <c r="CUG790" s="61"/>
      <c r="CUH790" s="61"/>
      <c r="CUI790" s="61"/>
      <c r="CUJ790" s="61"/>
      <c r="CUK790" s="61"/>
      <c r="CUL790" s="61"/>
      <c r="CUM790" s="61"/>
      <c r="CUN790" s="61"/>
      <c r="CUO790" s="61"/>
      <c r="CUP790" s="61"/>
      <c r="CUQ790" s="61"/>
      <c r="CUR790" s="61"/>
      <c r="CUS790" s="61"/>
      <c r="CUT790" s="61"/>
      <c r="CUU790" s="61"/>
      <c r="CUV790" s="61"/>
      <c r="CUW790" s="61"/>
      <c r="CUX790" s="61"/>
      <c r="CUY790" s="61"/>
      <c r="CUZ790" s="61"/>
      <c r="CVA790" s="61"/>
      <c r="CVB790" s="61"/>
      <c r="CVC790" s="61"/>
      <c r="CVD790" s="61"/>
      <c r="CVE790" s="61"/>
      <c r="CVF790" s="61"/>
      <c r="CVG790" s="61"/>
      <c r="CVH790" s="61"/>
      <c r="CVI790" s="61"/>
      <c r="CVJ790" s="61"/>
      <c r="CVK790" s="61"/>
      <c r="CVL790" s="61"/>
      <c r="CVM790" s="61"/>
      <c r="CVN790" s="61"/>
      <c r="CVO790" s="61"/>
      <c r="CVP790" s="61"/>
      <c r="CVQ790" s="61"/>
      <c r="CVR790" s="61"/>
      <c r="CVS790" s="61"/>
      <c r="CVT790" s="61"/>
      <c r="CVU790" s="61"/>
      <c r="CVV790" s="61"/>
      <c r="CVW790" s="61"/>
      <c r="CVX790" s="61"/>
      <c r="CVY790" s="61"/>
      <c r="CVZ790" s="61"/>
      <c r="CWA790" s="61"/>
      <c r="CWB790" s="61"/>
      <c r="CWC790" s="61"/>
      <c r="CWD790" s="61"/>
      <c r="CWE790" s="61"/>
      <c r="CWF790" s="61"/>
      <c r="CWG790" s="61"/>
      <c r="CWH790" s="61"/>
      <c r="CWI790" s="61"/>
      <c r="CWJ790" s="61"/>
      <c r="CWK790" s="61"/>
      <c r="CWL790" s="61"/>
      <c r="CWM790" s="61"/>
      <c r="CWN790" s="61"/>
      <c r="CWO790" s="61"/>
      <c r="CWP790" s="61"/>
      <c r="CWQ790" s="61"/>
      <c r="CWR790" s="61"/>
      <c r="CWS790" s="61"/>
      <c r="CWT790" s="61"/>
      <c r="CWU790" s="61"/>
      <c r="CWV790" s="61"/>
      <c r="CWW790" s="61"/>
      <c r="CWX790" s="61"/>
      <c r="CWY790" s="61"/>
      <c r="CWZ790" s="61"/>
      <c r="CXA790" s="61"/>
      <c r="CXB790" s="61"/>
      <c r="CXC790" s="61"/>
      <c r="CXD790" s="61"/>
      <c r="CXE790" s="61"/>
      <c r="CXF790" s="61"/>
      <c r="CXG790" s="61"/>
      <c r="CXH790" s="61"/>
      <c r="CXI790" s="61"/>
      <c r="CXJ790" s="61"/>
      <c r="CXK790" s="61"/>
      <c r="CXL790" s="61"/>
      <c r="CXM790" s="61"/>
      <c r="CXN790" s="61"/>
      <c r="CXO790" s="61"/>
      <c r="CXP790" s="61"/>
      <c r="CXQ790" s="61"/>
      <c r="CXR790" s="61"/>
      <c r="CXS790" s="61"/>
      <c r="CXT790" s="61"/>
      <c r="CXU790" s="61"/>
      <c r="CXV790" s="61"/>
      <c r="CXW790" s="61"/>
      <c r="CXX790" s="61"/>
      <c r="CXY790" s="61"/>
      <c r="CXZ790" s="61"/>
      <c r="CYA790" s="61"/>
      <c r="CYB790" s="61"/>
      <c r="CYC790" s="61"/>
      <c r="CYD790" s="61"/>
      <c r="CYE790" s="61"/>
      <c r="CYF790" s="61"/>
      <c r="CYG790" s="61"/>
      <c r="CYH790" s="61"/>
      <c r="CYI790" s="61"/>
      <c r="CYJ790" s="61"/>
      <c r="CYK790" s="61"/>
      <c r="CYL790" s="61"/>
      <c r="CYM790" s="61"/>
      <c r="CYN790" s="61"/>
      <c r="CYO790" s="61"/>
      <c r="CYP790" s="61"/>
      <c r="CYQ790" s="61"/>
      <c r="CYR790" s="61"/>
      <c r="CYS790" s="61"/>
      <c r="CYT790" s="61"/>
      <c r="CYU790" s="61"/>
      <c r="CYV790" s="61"/>
      <c r="CYW790" s="61"/>
      <c r="CYX790" s="61"/>
      <c r="CYY790" s="61"/>
      <c r="CYZ790" s="61"/>
      <c r="CZA790" s="61"/>
      <c r="CZB790" s="61"/>
      <c r="CZC790" s="61"/>
      <c r="CZD790" s="61"/>
      <c r="CZE790" s="61"/>
      <c r="CZF790" s="61"/>
      <c r="CZG790" s="61"/>
      <c r="CZH790" s="61"/>
      <c r="CZI790" s="61"/>
      <c r="CZJ790" s="61"/>
      <c r="CZK790" s="61"/>
      <c r="CZL790" s="61"/>
      <c r="CZM790" s="61"/>
      <c r="CZN790" s="61"/>
      <c r="CZO790" s="61"/>
      <c r="CZP790" s="61"/>
      <c r="CZQ790" s="61"/>
      <c r="CZR790" s="61"/>
      <c r="CZS790" s="61"/>
      <c r="CZT790" s="61"/>
      <c r="CZU790" s="61"/>
      <c r="CZV790" s="61"/>
      <c r="CZW790" s="61"/>
      <c r="CZX790" s="61"/>
      <c r="CZY790" s="61"/>
      <c r="CZZ790" s="61"/>
      <c r="DAA790" s="61"/>
      <c r="DAB790" s="61"/>
      <c r="DAC790" s="61"/>
      <c r="DAD790" s="61"/>
      <c r="DAE790" s="61"/>
      <c r="DAF790" s="61"/>
      <c r="DAG790" s="61"/>
      <c r="DAH790" s="61"/>
      <c r="DAI790" s="61"/>
      <c r="DAJ790" s="61"/>
      <c r="DAK790" s="61"/>
      <c r="DAL790" s="61"/>
      <c r="DAM790" s="61"/>
      <c r="DAN790" s="61"/>
      <c r="DAO790" s="61"/>
      <c r="DAP790" s="61"/>
      <c r="DAQ790" s="61"/>
      <c r="DAR790" s="61"/>
      <c r="DAS790" s="61"/>
      <c r="DAT790" s="61"/>
      <c r="DAU790" s="61"/>
      <c r="DAV790" s="61"/>
      <c r="DAW790" s="61"/>
      <c r="DAX790" s="61"/>
      <c r="DAY790" s="61"/>
      <c r="DAZ790" s="61"/>
      <c r="DBA790" s="61"/>
      <c r="DBB790" s="61"/>
      <c r="DBC790" s="61"/>
      <c r="DBD790" s="61"/>
      <c r="DBE790" s="61"/>
      <c r="DBF790" s="61"/>
      <c r="DBG790" s="61"/>
      <c r="DBH790" s="61"/>
      <c r="DBI790" s="61"/>
      <c r="DBJ790" s="61"/>
      <c r="DBK790" s="61"/>
      <c r="DBL790" s="61"/>
      <c r="DBM790" s="61"/>
      <c r="DBN790" s="61"/>
      <c r="DBO790" s="61"/>
      <c r="DBP790" s="61"/>
      <c r="DBQ790" s="61"/>
      <c r="DBR790" s="61"/>
      <c r="DBS790" s="61"/>
      <c r="DBT790" s="61"/>
      <c r="DBU790" s="61"/>
      <c r="DBV790" s="61"/>
      <c r="DBW790" s="61"/>
      <c r="DBX790" s="61"/>
      <c r="DBY790" s="61"/>
      <c r="DBZ790" s="61"/>
      <c r="DCA790" s="61"/>
      <c r="DCB790" s="61"/>
      <c r="DCC790" s="61"/>
      <c r="DCD790" s="61"/>
      <c r="DCE790" s="61"/>
      <c r="DCF790" s="61"/>
      <c r="DCG790" s="61"/>
      <c r="DCH790" s="61"/>
      <c r="DCI790" s="61"/>
      <c r="DCJ790" s="61"/>
      <c r="DCK790" s="61"/>
      <c r="DCL790" s="61"/>
      <c r="DCM790" s="61"/>
      <c r="DCN790" s="61"/>
      <c r="DCO790" s="61"/>
      <c r="DCP790" s="61"/>
      <c r="DCQ790" s="61"/>
      <c r="DCR790" s="61"/>
      <c r="DCS790" s="61"/>
      <c r="DCT790" s="61"/>
      <c r="DCU790" s="61"/>
      <c r="DCV790" s="61"/>
      <c r="DCW790" s="61"/>
      <c r="DCX790" s="61"/>
      <c r="DCY790" s="61"/>
      <c r="DCZ790" s="61"/>
      <c r="DDA790" s="61"/>
      <c r="DDB790" s="61"/>
      <c r="DDC790" s="61"/>
      <c r="DDD790" s="61"/>
      <c r="DDE790" s="61"/>
      <c r="DDF790" s="61"/>
      <c r="DDG790" s="61"/>
      <c r="DDH790" s="61"/>
      <c r="DDI790" s="61"/>
      <c r="DDJ790" s="61"/>
      <c r="DDK790" s="61"/>
      <c r="DDL790" s="61"/>
      <c r="DDM790" s="61"/>
      <c r="DDN790" s="61"/>
      <c r="DDO790" s="61"/>
      <c r="DDP790" s="61"/>
      <c r="DDQ790" s="61"/>
      <c r="DDR790" s="61"/>
      <c r="DDS790" s="61"/>
      <c r="DDT790" s="61"/>
      <c r="DDU790" s="61"/>
      <c r="DDV790" s="61"/>
      <c r="DDW790" s="61"/>
      <c r="DDX790" s="61"/>
      <c r="DDY790" s="61"/>
      <c r="DDZ790" s="61"/>
      <c r="DEA790" s="61"/>
      <c r="DEB790" s="61"/>
      <c r="DEC790" s="61"/>
      <c r="DED790" s="61"/>
      <c r="DEE790" s="61"/>
      <c r="DEF790" s="61"/>
      <c r="DEG790" s="61"/>
      <c r="DEH790" s="61"/>
      <c r="DEI790" s="61"/>
      <c r="DEJ790" s="61"/>
      <c r="DEK790" s="61"/>
      <c r="DEL790" s="61"/>
      <c r="DEM790" s="61"/>
      <c r="DEN790" s="61"/>
      <c r="DEO790" s="61"/>
      <c r="DEP790" s="61"/>
      <c r="DEQ790" s="61"/>
      <c r="DER790" s="61"/>
      <c r="DES790" s="61"/>
      <c r="DET790" s="61"/>
      <c r="DEU790" s="61"/>
      <c r="DEV790" s="61"/>
      <c r="DEW790" s="61"/>
      <c r="DEX790" s="61"/>
      <c r="DEY790" s="61"/>
      <c r="DEZ790" s="61"/>
      <c r="DFA790" s="61"/>
      <c r="DFB790" s="61"/>
      <c r="DFC790" s="61"/>
      <c r="DFD790" s="61"/>
      <c r="DFE790" s="61"/>
      <c r="DFF790" s="61"/>
      <c r="DFG790" s="61"/>
      <c r="DFH790" s="61"/>
      <c r="DFI790" s="61"/>
      <c r="DFJ790" s="61"/>
      <c r="DFK790" s="61"/>
      <c r="DFL790" s="61"/>
      <c r="DFM790" s="61"/>
      <c r="DFN790" s="61"/>
      <c r="DFO790" s="61"/>
      <c r="DFP790" s="61"/>
      <c r="DFQ790" s="61"/>
      <c r="DFR790" s="61"/>
      <c r="DFS790" s="61"/>
      <c r="DFT790" s="61"/>
      <c r="DFU790" s="61"/>
      <c r="DFV790" s="61"/>
      <c r="DFW790" s="61"/>
      <c r="DFX790" s="61"/>
      <c r="DFY790" s="61"/>
      <c r="DFZ790" s="61"/>
      <c r="DGA790" s="61"/>
      <c r="DGB790" s="61"/>
      <c r="DGC790" s="61"/>
      <c r="DGD790" s="61"/>
      <c r="DGE790" s="61"/>
      <c r="DGF790" s="61"/>
      <c r="DGG790" s="61"/>
      <c r="DGH790" s="61"/>
      <c r="DGI790" s="61"/>
      <c r="DGJ790" s="61"/>
      <c r="DGK790" s="61"/>
      <c r="DGL790" s="61"/>
      <c r="DGM790" s="61"/>
      <c r="DGN790" s="61"/>
      <c r="DGO790" s="61"/>
      <c r="DGP790" s="61"/>
      <c r="DGQ790" s="61"/>
      <c r="DGR790" s="61"/>
      <c r="DGS790" s="61"/>
      <c r="DGT790" s="61"/>
      <c r="DGU790" s="61"/>
      <c r="DGV790" s="61"/>
      <c r="DGW790" s="61"/>
      <c r="DGX790" s="61"/>
      <c r="DGY790" s="61"/>
      <c r="DGZ790" s="61"/>
      <c r="DHA790" s="61"/>
      <c r="DHB790" s="61"/>
      <c r="DHC790" s="61"/>
      <c r="DHD790" s="61"/>
      <c r="DHE790" s="61"/>
      <c r="DHF790" s="61"/>
      <c r="DHG790" s="61"/>
      <c r="DHH790" s="61"/>
      <c r="DHI790" s="61"/>
      <c r="DHJ790" s="61"/>
      <c r="DHK790" s="61"/>
      <c r="DHL790" s="61"/>
      <c r="DHM790" s="61"/>
      <c r="DHN790" s="61"/>
      <c r="DHO790" s="61"/>
      <c r="DHP790" s="61"/>
      <c r="DHQ790" s="61"/>
      <c r="DHR790" s="61"/>
      <c r="DHS790" s="61"/>
      <c r="DHT790" s="61"/>
      <c r="DHU790" s="61"/>
      <c r="DHV790" s="61"/>
      <c r="DHW790" s="61"/>
      <c r="DHX790" s="61"/>
      <c r="DHY790" s="61"/>
      <c r="DHZ790" s="61"/>
      <c r="DIA790" s="61"/>
      <c r="DIB790" s="61"/>
      <c r="DIC790" s="61"/>
      <c r="DID790" s="61"/>
      <c r="DIE790" s="61"/>
      <c r="DIF790" s="61"/>
      <c r="DIG790" s="61"/>
      <c r="DIH790" s="61"/>
      <c r="DII790" s="61"/>
      <c r="DIJ790" s="61"/>
      <c r="DIK790" s="61"/>
      <c r="DIL790" s="61"/>
      <c r="DIM790" s="61"/>
      <c r="DIN790" s="61"/>
      <c r="DIO790" s="61"/>
      <c r="DIP790" s="61"/>
      <c r="DIQ790" s="61"/>
      <c r="DIR790" s="61"/>
      <c r="DIS790" s="61"/>
      <c r="DIT790" s="61"/>
      <c r="DIU790" s="61"/>
      <c r="DIV790" s="61"/>
      <c r="DIW790" s="61"/>
      <c r="DIX790" s="61"/>
      <c r="DIY790" s="61"/>
      <c r="DIZ790" s="61"/>
      <c r="DJA790" s="61"/>
      <c r="DJB790" s="61"/>
      <c r="DJC790" s="61"/>
      <c r="DJD790" s="61"/>
      <c r="DJE790" s="61"/>
      <c r="DJF790" s="61"/>
      <c r="DJG790" s="61"/>
      <c r="DJH790" s="61"/>
      <c r="DJI790" s="61"/>
      <c r="DJJ790" s="61"/>
      <c r="DJK790" s="61"/>
      <c r="DJL790" s="61"/>
      <c r="DJM790" s="61"/>
      <c r="DJN790" s="61"/>
      <c r="DJO790" s="61"/>
      <c r="DJP790" s="61"/>
      <c r="DJQ790" s="61"/>
      <c r="DJR790" s="61"/>
      <c r="DJS790" s="61"/>
      <c r="DJT790" s="61"/>
      <c r="DJU790" s="61"/>
      <c r="DJV790" s="61"/>
      <c r="DJW790" s="61"/>
      <c r="DJX790" s="61"/>
      <c r="DJY790" s="61"/>
      <c r="DJZ790" s="61"/>
      <c r="DKA790" s="61"/>
      <c r="DKB790" s="61"/>
      <c r="DKC790" s="61"/>
      <c r="DKD790" s="61"/>
      <c r="DKE790" s="61"/>
      <c r="DKF790" s="61"/>
      <c r="DKG790" s="61"/>
      <c r="DKH790" s="61"/>
      <c r="DKI790" s="61"/>
      <c r="DKJ790" s="61"/>
      <c r="DKK790" s="61"/>
      <c r="DKL790" s="61"/>
      <c r="DKM790" s="61"/>
      <c r="DKN790" s="61"/>
      <c r="DKO790" s="61"/>
      <c r="DKP790" s="61"/>
      <c r="DKQ790" s="61"/>
      <c r="DKR790" s="61"/>
      <c r="DKS790" s="61"/>
      <c r="DKT790" s="61"/>
      <c r="DKU790" s="61"/>
      <c r="DKV790" s="61"/>
      <c r="DKW790" s="61"/>
      <c r="DKX790" s="61"/>
      <c r="DKY790" s="61"/>
      <c r="DKZ790" s="61"/>
      <c r="DLA790" s="61"/>
      <c r="DLB790" s="61"/>
      <c r="DLC790" s="61"/>
      <c r="DLD790" s="61"/>
      <c r="DLE790" s="61"/>
      <c r="DLF790" s="61"/>
      <c r="DLG790" s="61"/>
      <c r="DLH790" s="61"/>
      <c r="DLI790" s="61"/>
      <c r="DLJ790" s="61"/>
      <c r="DLK790" s="61"/>
      <c r="DLL790" s="61"/>
      <c r="DLM790" s="61"/>
      <c r="DLN790" s="61"/>
      <c r="DLO790" s="61"/>
      <c r="DLP790" s="61"/>
      <c r="DLQ790" s="61"/>
      <c r="DLR790" s="61"/>
      <c r="DLS790" s="61"/>
      <c r="DLT790" s="61"/>
      <c r="DLU790" s="61"/>
      <c r="DLV790" s="61"/>
      <c r="DLW790" s="61"/>
      <c r="DLX790" s="61"/>
      <c r="DLY790" s="61"/>
      <c r="DLZ790" s="61"/>
      <c r="DMA790" s="61"/>
      <c r="DMB790" s="61"/>
      <c r="DMC790" s="61"/>
      <c r="DMD790" s="61"/>
      <c r="DME790" s="61"/>
      <c r="DMF790" s="61"/>
      <c r="DMG790" s="61"/>
      <c r="DMH790" s="61"/>
      <c r="DMI790" s="61"/>
      <c r="DMJ790" s="61"/>
      <c r="DMK790" s="61"/>
      <c r="DML790" s="61"/>
      <c r="DMM790" s="61"/>
      <c r="DMN790" s="61"/>
      <c r="DMO790" s="61"/>
      <c r="DMP790" s="61"/>
      <c r="DMQ790" s="61"/>
      <c r="DMR790" s="61"/>
      <c r="DMS790" s="61"/>
      <c r="DMT790" s="61"/>
      <c r="DMU790" s="61"/>
      <c r="DMV790" s="61"/>
      <c r="DMW790" s="61"/>
      <c r="DMX790" s="61"/>
      <c r="DMY790" s="61"/>
      <c r="DMZ790" s="61"/>
      <c r="DNA790" s="61"/>
      <c r="DNB790" s="61"/>
      <c r="DNC790" s="61"/>
      <c r="DND790" s="61"/>
      <c r="DNE790" s="61"/>
      <c r="DNF790" s="61"/>
      <c r="DNG790" s="61"/>
      <c r="DNH790" s="61"/>
      <c r="DNI790" s="61"/>
      <c r="DNJ790" s="61"/>
      <c r="DNK790" s="61"/>
      <c r="DNL790" s="61"/>
      <c r="DNM790" s="61"/>
      <c r="DNN790" s="61"/>
      <c r="DNO790" s="61"/>
      <c r="DNP790" s="61"/>
      <c r="DNQ790" s="61"/>
      <c r="DNR790" s="61"/>
      <c r="DNS790" s="61"/>
      <c r="DNT790" s="61"/>
      <c r="DNU790" s="61"/>
      <c r="DNV790" s="61"/>
      <c r="DNW790" s="61"/>
      <c r="DNX790" s="61"/>
      <c r="DNY790" s="61"/>
      <c r="DNZ790" s="61"/>
      <c r="DOA790" s="61"/>
      <c r="DOB790" s="61"/>
      <c r="DOC790" s="61"/>
      <c r="DOD790" s="61"/>
      <c r="DOE790" s="61"/>
      <c r="DOF790" s="61"/>
      <c r="DOG790" s="61"/>
      <c r="DOH790" s="61"/>
      <c r="DOI790" s="61"/>
      <c r="DOJ790" s="61"/>
      <c r="DOK790" s="61"/>
      <c r="DOL790" s="61"/>
      <c r="DOM790" s="61"/>
      <c r="DON790" s="61"/>
      <c r="DOO790" s="61"/>
      <c r="DOP790" s="61"/>
      <c r="DOQ790" s="61"/>
      <c r="DOR790" s="61"/>
      <c r="DOS790" s="61"/>
      <c r="DOT790" s="61"/>
      <c r="DOU790" s="61"/>
      <c r="DOV790" s="61"/>
      <c r="DOW790" s="61"/>
      <c r="DOX790" s="61"/>
      <c r="DOY790" s="61"/>
      <c r="DOZ790" s="61"/>
      <c r="DPA790" s="61"/>
      <c r="DPB790" s="61"/>
      <c r="DPC790" s="61"/>
      <c r="DPD790" s="61"/>
      <c r="DPE790" s="61"/>
      <c r="DPF790" s="61"/>
      <c r="DPG790" s="61"/>
      <c r="DPH790" s="61"/>
      <c r="DPI790" s="61"/>
      <c r="DPJ790" s="61"/>
      <c r="DPK790" s="61"/>
      <c r="DPL790" s="61"/>
      <c r="DPM790" s="61"/>
      <c r="DPN790" s="61"/>
      <c r="DPO790" s="61"/>
      <c r="DPP790" s="61"/>
      <c r="DPQ790" s="61"/>
      <c r="DPR790" s="61"/>
      <c r="DPS790" s="61"/>
      <c r="DPT790" s="61"/>
      <c r="DPU790" s="61"/>
      <c r="DPV790" s="61"/>
      <c r="DPW790" s="61"/>
      <c r="DPX790" s="61"/>
      <c r="DPY790" s="61"/>
      <c r="DPZ790" s="61"/>
      <c r="DQA790" s="61"/>
      <c r="DQB790" s="61"/>
      <c r="DQC790" s="61"/>
      <c r="DQD790" s="61"/>
      <c r="DQE790" s="61"/>
      <c r="DQF790" s="61"/>
      <c r="DQG790" s="61"/>
      <c r="DQH790" s="61"/>
      <c r="DQI790" s="61"/>
      <c r="DQJ790" s="61"/>
      <c r="DQK790" s="61"/>
      <c r="DQL790" s="61"/>
      <c r="DQM790" s="61"/>
      <c r="DQN790" s="61"/>
      <c r="DQO790" s="61"/>
      <c r="DQP790" s="61"/>
      <c r="DQQ790" s="61"/>
      <c r="DQR790" s="61"/>
      <c r="DQS790" s="61"/>
      <c r="DQT790" s="61"/>
      <c r="DQU790" s="61"/>
      <c r="DQV790" s="61"/>
      <c r="DQW790" s="61"/>
      <c r="DQX790" s="61"/>
      <c r="DQY790" s="61"/>
      <c r="DQZ790" s="61"/>
      <c r="DRA790" s="61"/>
      <c r="DRB790" s="61"/>
      <c r="DRC790" s="61"/>
      <c r="DRD790" s="61"/>
      <c r="DRE790" s="61"/>
      <c r="DRF790" s="61"/>
      <c r="DRG790" s="61"/>
      <c r="DRH790" s="61"/>
      <c r="DRI790" s="61"/>
      <c r="DRJ790" s="61"/>
      <c r="DRK790" s="61"/>
      <c r="DRL790" s="61"/>
      <c r="DRM790" s="61"/>
      <c r="DRN790" s="61"/>
      <c r="DRO790" s="61"/>
      <c r="DRP790" s="61"/>
      <c r="DRQ790" s="61"/>
      <c r="DRR790" s="61"/>
      <c r="DRS790" s="61"/>
      <c r="DRT790" s="61"/>
      <c r="DRU790" s="61"/>
      <c r="DRV790" s="61"/>
      <c r="DRW790" s="61"/>
      <c r="DRX790" s="61"/>
      <c r="DRY790" s="61"/>
      <c r="DRZ790" s="61"/>
      <c r="DSA790" s="61"/>
      <c r="DSB790" s="61"/>
      <c r="DSC790" s="61"/>
      <c r="DSD790" s="61"/>
      <c r="DSE790" s="61"/>
      <c r="DSF790" s="61"/>
      <c r="DSG790" s="61"/>
      <c r="DSH790" s="61"/>
      <c r="DSI790" s="61"/>
      <c r="DSJ790" s="61"/>
      <c r="DSK790" s="61"/>
      <c r="DSL790" s="61"/>
      <c r="DSM790" s="61"/>
      <c r="DSN790" s="61"/>
      <c r="DSO790" s="61"/>
      <c r="DSP790" s="61"/>
      <c r="DSQ790" s="61"/>
      <c r="DSR790" s="61"/>
      <c r="DSS790" s="61"/>
      <c r="DST790" s="61"/>
      <c r="DSU790" s="61"/>
      <c r="DSV790" s="61"/>
      <c r="DSW790" s="61"/>
      <c r="DSX790" s="61"/>
      <c r="DSY790" s="61"/>
      <c r="DSZ790" s="61"/>
      <c r="DTA790" s="61"/>
      <c r="DTB790" s="61"/>
      <c r="DTC790" s="61"/>
      <c r="DTD790" s="61"/>
      <c r="DTE790" s="61"/>
      <c r="DTF790" s="61"/>
      <c r="DTG790" s="61"/>
      <c r="DTH790" s="61"/>
      <c r="DTI790" s="61"/>
      <c r="DTJ790" s="61"/>
      <c r="DTK790" s="61"/>
      <c r="DTL790" s="61"/>
      <c r="DTM790" s="61"/>
      <c r="DTN790" s="61"/>
      <c r="DTO790" s="61"/>
      <c r="DTP790" s="61"/>
      <c r="DTQ790" s="61"/>
      <c r="DTR790" s="61"/>
      <c r="DTS790" s="61"/>
      <c r="DTT790" s="61"/>
      <c r="DTU790" s="61"/>
      <c r="DTV790" s="61"/>
      <c r="DTW790" s="61"/>
      <c r="DTX790" s="61"/>
      <c r="DTY790" s="61"/>
      <c r="DTZ790" s="61"/>
      <c r="DUA790" s="61"/>
      <c r="DUB790" s="61"/>
      <c r="DUC790" s="61"/>
      <c r="DUD790" s="61"/>
      <c r="DUE790" s="61"/>
      <c r="DUF790" s="61"/>
      <c r="DUG790" s="61"/>
      <c r="DUH790" s="61"/>
      <c r="DUI790" s="61"/>
      <c r="DUJ790" s="61"/>
      <c r="DUK790" s="61"/>
      <c r="DUL790" s="61"/>
      <c r="DUM790" s="61"/>
      <c r="DUN790" s="61"/>
      <c r="DUO790" s="61"/>
      <c r="DUP790" s="61"/>
      <c r="DUQ790" s="61"/>
      <c r="DUR790" s="61"/>
      <c r="DUS790" s="61"/>
      <c r="DUT790" s="61"/>
      <c r="DUU790" s="61"/>
      <c r="DUV790" s="61"/>
      <c r="DUW790" s="61"/>
      <c r="DUX790" s="61"/>
      <c r="DUY790" s="61"/>
      <c r="DUZ790" s="61"/>
      <c r="DVA790" s="61"/>
      <c r="DVB790" s="61"/>
      <c r="DVC790" s="61"/>
      <c r="DVD790" s="61"/>
      <c r="DVE790" s="61"/>
      <c r="DVF790" s="61"/>
      <c r="DVG790" s="61"/>
      <c r="DVH790" s="61"/>
      <c r="DVI790" s="61"/>
      <c r="DVJ790" s="61"/>
      <c r="DVK790" s="61"/>
      <c r="DVL790" s="61"/>
      <c r="DVM790" s="61"/>
      <c r="DVN790" s="61"/>
      <c r="DVO790" s="61"/>
      <c r="DVP790" s="61"/>
      <c r="DVQ790" s="61"/>
      <c r="DVR790" s="61"/>
      <c r="DVS790" s="61"/>
      <c r="DVT790" s="61"/>
      <c r="DVU790" s="61"/>
      <c r="DVV790" s="61"/>
      <c r="DVW790" s="61"/>
      <c r="DVX790" s="61"/>
      <c r="DVY790" s="61"/>
      <c r="DVZ790" s="61"/>
      <c r="DWA790" s="61"/>
      <c r="DWB790" s="61"/>
      <c r="DWC790" s="61"/>
      <c r="DWD790" s="61"/>
      <c r="DWE790" s="61"/>
      <c r="DWF790" s="61"/>
      <c r="DWG790" s="61"/>
      <c r="DWH790" s="61"/>
      <c r="DWI790" s="61"/>
      <c r="DWJ790" s="61"/>
      <c r="DWK790" s="61"/>
      <c r="DWL790" s="61"/>
      <c r="DWM790" s="61"/>
      <c r="DWN790" s="61"/>
      <c r="DWO790" s="61"/>
      <c r="DWP790" s="61"/>
      <c r="DWQ790" s="61"/>
      <c r="DWR790" s="61"/>
      <c r="DWS790" s="61"/>
      <c r="DWT790" s="61"/>
      <c r="DWU790" s="61"/>
      <c r="DWV790" s="61"/>
      <c r="DWW790" s="61"/>
      <c r="DWX790" s="61"/>
      <c r="DWY790" s="61"/>
      <c r="DWZ790" s="61"/>
      <c r="DXA790" s="61"/>
      <c r="DXB790" s="61"/>
      <c r="DXC790" s="61"/>
      <c r="DXD790" s="61"/>
      <c r="DXE790" s="61"/>
      <c r="DXF790" s="61"/>
      <c r="DXG790" s="61"/>
      <c r="DXH790" s="61"/>
      <c r="DXI790" s="61"/>
      <c r="DXJ790" s="61"/>
      <c r="DXK790" s="61"/>
      <c r="DXL790" s="61"/>
      <c r="DXM790" s="61"/>
      <c r="DXN790" s="61"/>
      <c r="DXO790" s="61"/>
      <c r="DXP790" s="61"/>
      <c r="DXQ790" s="61"/>
      <c r="DXR790" s="61"/>
      <c r="DXS790" s="61"/>
      <c r="DXT790" s="61"/>
      <c r="DXU790" s="61"/>
      <c r="DXV790" s="61"/>
      <c r="DXW790" s="61"/>
      <c r="DXX790" s="61"/>
      <c r="DXY790" s="61"/>
      <c r="DXZ790" s="61"/>
      <c r="DYA790" s="61"/>
      <c r="DYB790" s="61"/>
      <c r="DYC790" s="61"/>
      <c r="DYD790" s="61"/>
      <c r="DYE790" s="61"/>
      <c r="DYF790" s="61"/>
      <c r="DYG790" s="61"/>
      <c r="DYH790" s="61"/>
      <c r="DYI790" s="61"/>
      <c r="DYJ790" s="61"/>
      <c r="DYK790" s="61"/>
      <c r="DYL790" s="61"/>
      <c r="DYM790" s="61"/>
      <c r="DYN790" s="61"/>
      <c r="DYO790" s="61"/>
      <c r="DYP790" s="61"/>
      <c r="DYQ790" s="61"/>
      <c r="DYR790" s="61"/>
      <c r="DYS790" s="61"/>
      <c r="DYT790" s="61"/>
      <c r="DYU790" s="61"/>
      <c r="DYV790" s="61"/>
      <c r="DYW790" s="61"/>
      <c r="DYX790" s="61"/>
      <c r="DYY790" s="61"/>
      <c r="DYZ790" s="61"/>
      <c r="DZA790" s="61"/>
      <c r="DZB790" s="61"/>
      <c r="DZC790" s="61"/>
      <c r="DZD790" s="61"/>
      <c r="DZE790" s="61"/>
      <c r="DZF790" s="61"/>
      <c r="DZG790" s="61"/>
      <c r="DZH790" s="61"/>
      <c r="DZI790" s="61"/>
      <c r="DZJ790" s="61"/>
      <c r="DZK790" s="61"/>
      <c r="DZL790" s="61"/>
      <c r="DZM790" s="61"/>
      <c r="DZN790" s="61"/>
      <c r="DZO790" s="61"/>
      <c r="DZP790" s="61"/>
      <c r="DZQ790" s="61"/>
      <c r="DZR790" s="61"/>
      <c r="DZS790" s="61"/>
      <c r="DZT790" s="61"/>
      <c r="DZU790" s="61"/>
      <c r="DZV790" s="61"/>
      <c r="DZW790" s="61"/>
      <c r="DZX790" s="61"/>
      <c r="DZY790" s="61"/>
      <c r="DZZ790" s="61"/>
      <c r="EAA790" s="61"/>
      <c r="EAB790" s="61"/>
      <c r="EAC790" s="61"/>
      <c r="EAD790" s="61"/>
      <c r="EAE790" s="61"/>
      <c r="EAF790" s="61"/>
      <c r="EAG790" s="61"/>
      <c r="EAH790" s="61"/>
      <c r="EAI790" s="61"/>
      <c r="EAJ790" s="61"/>
      <c r="EAK790" s="61"/>
      <c r="EAL790" s="61"/>
      <c r="EAM790" s="61"/>
      <c r="EAN790" s="61"/>
      <c r="EAO790" s="61"/>
      <c r="EAP790" s="61"/>
      <c r="EAQ790" s="61"/>
      <c r="EAR790" s="61"/>
      <c r="EAS790" s="61"/>
      <c r="EAT790" s="61"/>
      <c r="EAU790" s="61"/>
      <c r="EAV790" s="61"/>
      <c r="EAW790" s="61"/>
      <c r="EAX790" s="61"/>
      <c r="EAY790" s="61"/>
      <c r="EAZ790" s="61"/>
      <c r="EBA790" s="61"/>
      <c r="EBB790" s="61"/>
      <c r="EBC790" s="61"/>
      <c r="EBD790" s="61"/>
      <c r="EBE790" s="61"/>
      <c r="EBF790" s="61"/>
      <c r="EBG790" s="61"/>
      <c r="EBH790" s="61"/>
      <c r="EBI790" s="61"/>
      <c r="EBJ790" s="61"/>
      <c r="EBK790" s="61"/>
      <c r="EBL790" s="61"/>
      <c r="EBM790" s="61"/>
      <c r="EBN790" s="61"/>
      <c r="EBO790" s="61"/>
      <c r="EBP790" s="61"/>
      <c r="EBQ790" s="61"/>
      <c r="EBR790" s="61"/>
      <c r="EBS790" s="61"/>
      <c r="EBT790" s="61"/>
      <c r="EBU790" s="61"/>
      <c r="EBV790" s="61"/>
      <c r="EBW790" s="61"/>
      <c r="EBX790" s="61"/>
      <c r="EBY790" s="61"/>
      <c r="EBZ790" s="61"/>
      <c r="ECA790" s="61"/>
      <c r="ECB790" s="61"/>
      <c r="ECC790" s="61"/>
      <c r="ECD790" s="61"/>
      <c r="ECE790" s="61"/>
      <c r="ECF790" s="61"/>
      <c r="ECG790" s="61"/>
      <c r="ECH790" s="61"/>
      <c r="ECI790" s="61"/>
      <c r="ECJ790" s="61"/>
      <c r="ECK790" s="61"/>
      <c r="ECL790" s="61"/>
      <c r="ECM790" s="61"/>
      <c r="ECN790" s="61"/>
      <c r="ECO790" s="61"/>
      <c r="ECP790" s="61"/>
      <c r="ECQ790" s="61"/>
      <c r="ECR790" s="61"/>
      <c r="ECS790" s="61"/>
      <c r="ECT790" s="61"/>
      <c r="ECU790" s="61"/>
      <c r="ECV790" s="61"/>
      <c r="ECW790" s="61"/>
      <c r="ECX790" s="61"/>
      <c r="ECY790" s="61"/>
      <c r="ECZ790" s="61"/>
      <c r="EDA790" s="61"/>
      <c r="EDB790" s="61"/>
      <c r="EDC790" s="61"/>
      <c r="EDD790" s="61"/>
      <c r="EDE790" s="61"/>
      <c r="EDF790" s="61"/>
      <c r="EDG790" s="61"/>
      <c r="EDH790" s="61"/>
      <c r="EDI790" s="61"/>
      <c r="EDJ790" s="61"/>
      <c r="EDK790" s="61"/>
      <c r="EDL790" s="61"/>
      <c r="EDM790" s="61"/>
      <c r="EDN790" s="61"/>
      <c r="EDO790" s="61"/>
      <c r="EDP790" s="61"/>
      <c r="EDQ790" s="61"/>
      <c r="EDR790" s="61"/>
      <c r="EDS790" s="61"/>
      <c r="EDT790" s="61"/>
      <c r="EDU790" s="61"/>
      <c r="EDV790" s="61"/>
      <c r="EDW790" s="61"/>
      <c r="EDX790" s="61"/>
      <c r="EDY790" s="61"/>
      <c r="EDZ790" s="61"/>
      <c r="EEA790" s="61"/>
      <c r="EEB790" s="61"/>
      <c r="EEC790" s="61"/>
      <c r="EED790" s="61"/>
      <c r="EEE790" s="61"/>
      <c r="EEF790" s="61"/>
      <c r="EEG790" s="61"/>
      <c r="EEH790" s="61"/>
      <c r="EEI790" s="61"/>
      <c r="EEJ790" s="61"/>
      <c r="EEK790" s="61"/>
      <c r="EEL790" s="61"/>
      <c r="EEM790" s="61"/>
      <c r="EEN790" s="61"/>
      <c r="EEO790" s="61"/>
      <c r="EEP790" s="61"/>
      <c r="EEQ790" s="61"/>
      <c r="EER790" s="61"/>
      <c r="EES790" s="61"/>
      <c r="EET790" s="61"/>
      <c r="EEU790" s="61"/>
      <c r="EEV790" s="61"/>
      <c r="EEW790" s="61"/>
      <c r="EEX790" s="61"/>
      <c r="EEY790" s="61"/>
      <c r="EEZ790" s="61"/>
      <c r="EFA790" s="61"/>
      <c r="EFB790" s="61"/>
      <c r="EFC790" s="61"/>
      <c r="EFD790" s="61"/>
      <c r="EFE790" s="61"/>
      <c r="EFF790" s="61"/>
      <c r="EFG790" s="61"/>
      <c r="EFH790" s="61"/>
      <c r="EFI790" s="61"/>
      <c r="EFJ790" s="61"/>
      <c r="EFK790" s="61"/>
      <c r="EFL790" s="61"/>
      <c r="EFM790" s="61"/>
      <c r="EFN790" s="61"/>
      <c r="EFO790" s="61"/>
      <c r="EFP790" s="61"/>
      <c r="EFQ790" s="61"/>
      <c r="EFR790" s="61"/>
      <c r="EFS790" s="61"/>
      <c r="EFT790" s="61"/>
      <c r="EFU790" s="61"/>
      <c r="EFV790" s="61"/>
      <c r="EFW790" s="61"/>
      <c r="EFX790" s="61"/>
      <c r="EFY790" s="61"/>
      <c r="EFZ790" s="61"/>
      <c r="EGA790" s="61"/>
      <c r="EGB790" s="61"/>
      <c r="EGC790" s="61"/>
      <c r="EGD790" s="61"/>
      <c r="EGE790" s="61"/>
      <c r="EGF790" s="61"/>
      <c r="EGG790" s="61"/>
      <c r="EGH790" s="61"/>
      <c r="EGI790" s="61"/>
      <c r="EGJ790" s="61"/>
      <c r="EGK790" s="61"/>
      <c r="EGL790" s="61"/>
      <c r="EGM790" s="61"/>
      <c r="EGN790" s="61"/>
      <c r="EGO790" s="61"/>
      <c r="EGP790" s="61"/>
      <c r="EGQ790" s="61"/>
      <c r="EGR790" s="61"/>
      <c r="EGS790" s="61"/>
      <c r="EGT790" s="61"/>
      <c r="EGU790" s="61"/>
      <c r="EGV790" s="61"/>
      <c r="EGW790" s="61"/>
      <c r="EGX790" s="61"/>
      <c r="EGY790" s="61"/>
      <c r="EGZ790" s="61"/>
      <c r="EHA790" s="61"/>
      <c r="EHB790" s="61"/>
      <c r="EHC790" s="61"/>
      <c r="EHD790" s="61"/>
      <c r="EHE790" s="61"/>
      <c r="EHF790" s="61"/>
      <c r="EHG790" s="61"/>
      <c r="EHH790" s="61"/>
      <c r="EHI790" s="61"/>
      <c r="EHJ790" s="61"/>
      <c r="EHK790" s="61"/>
      <c r="EHL790" s="61"/>
      <c r="EHM790" s="61"/>
      <c r="EHN790" s="61"/>
      <c r="EHO790" s="61"/>
      <c r="EHP790" s="61"/>
      <c r="EHQ790" s="61"/>
      <c r="EHR790" s="61"/>
      <c r="EHS790" s="61"/>
      <c r="EHT790" s="61"/>
      <c r="EHU790" s="61"/>
      <c r="EHV790" s="61"/>
      <c r="EHW790" s="61"/>
      <c r="EHX790" s="61"/>
      <c r="EHY790" s="61"/>
      <c r="EHZ790" s="61"/>
      <c r="EIA790" s="61"/>
      <c r="EIB790" s="61"/>
      <c r="EIC790" s="61"/>
      <c r="EID790" s="61"/>
      <c r="EIE790" s="61"/>
      <c r="EIF790" s="61"/>
      <c r="EIG790" s="61"/>
      <c r="EIH790" s="61"/>
      <c r="EII790" s="61"/>
      <c r="EIJ790" s="61"/>
      <c r="EIK790" s="61"/>
      <c r="EIL790" s="61"/>
      <c r="EIM790" s="61"/>
      <c r="EIN790" s="61"/>
      <c r="EIO790" s="61"/>
      <c r="EIP790" s="61"/>
      <c r="EIQ790" s="61"/>
      <c r="EIR790" s="61"/>
      <c r="EIS790" s="61"/>
      <c r="EIT790" s="61"/>
      <c r="EIU790" s="61"/>
      <c r="EIV790" s="61"/>
      <c r="EIW790" s="61"/>
      <c r="EIX790" s="61"/>
      <c r="EIY790" s="61"/>
      <c r="EIZ790" s="61"/>
      <c r="EJA790" s="61"/>
      <c r="EJB790" s="61"/>
      <c r="EJC790" s="61"/>
      <c r="EJD790" s="61"/>
      <c r="EJE790" s="61"/>
      <c r="EJF790" s="61"/>
      <c r="EJG790" s="61"/>
      <c r="EJH790" s="61"/>
      <c r="EJI790" s="61"/>
      <c r="EJJ790" s="61"/>
      <c r="EJK790" s="61"/>
      <c r="EJL790" s="61"/>
      <c r="EJM790" s="61"/>
      <c r="EJN790" s="61"/>
      <c r="EJO790" s="61"/>
      <c r="EJP790" s="61"/>
      <c r="EJQ790" s="61"/>
      <c r="EJR790" s="61"/>
      <c r="EJS790" s="61"/>
      <c r="EJT790" s="61"/>
      <c r="EJU790" s="61"/>
      <c r="EJV790" s="61"/>
      <c r="EJW790" s="61"/>
      <c r="EJX790" s="61"/>
      <c r="EJY790" s="61"/>
      <c r="EJZ790" s="61"/>
      <c r="EKA790" s="61"/>
      <c r="EKB790" s="61"/>
      <c r="EKC790" s="61"/>
      <c r="EKD790" s="61"/>
      <c r="EKE790" s="61"/>
      <c r="EKF790" s="61"/>
      <c r="EKG790" s="61"/>
      <c r="EKH790" s="61"/>
      <c r="EKI790" s="61"/>
      <c r="EKJ790" s="61"/>
      <c r="EKK790" s="61"/>
      <c r="EKL790" s="61"/>
      <c r="EKM790" s="61"/>
      <c r="EKN790" s="61"/>
      <c r="EKO790" s="61"/>
      <c r="EKP790" s="61"/>
      <c r="EKQ790" s="61"/>
      <c r="EKR790" s="61"/>
      <c r="EKS790" s="61"/>
      <c r="EKT790" s="61"/>
      <c r="EKU790" s="61"/>
      <c r="EKV790" s="61"/>
      <c r="EKW790" s="61"/>
      <c r="EKX790" s="61"/>
      <c r="EKY790" s="61"/>
      <c r="EKZ790" s="61"/>
      <c r="ELA790" s="61"/>
      <c r="ELB790" s="61"/>
      <c r="ELC790" s="61"/>
      <c r="ELD790" s="61"/>
      <c r="ELE790" s="61"/>
      <c r="ELF790" s="61"/>
      <c r="ELG790" s="61"/>
      <c r="ELH790" s="61"/>
      <c r="ELI790" s="61"/>
      <c r="ELJ790" s="61"/>
      <c r="ELK790" s="61"/>
      <c r="ELL790" s="61"/>
      <c r="ELM790" s="61"/>
      <c r="ELN790" s="61"/>
      <c r="ELO790" s="61"/>
      <c r="ELP790" s="61"/>
      <c r="ELQ790" s="61"/>
      <c r="ELR790" s="61"/>
      <c r="ELS790" s="61"/>
      <c r="ELT790" s="61"/>
      <c r="ELU790" s="61"/>
      <c r="ELV790" s="61"/>
      <c r="ELW790" s="61"/>
      <c r="ELX790" s="61"/>
      <c r="ELY790" s="61"/>
      <c r="ELZ790" s="61"/>
      <c r="EMA790" s="61"/>
      <c r="EMB790" s="61"/>
      <c r="EMC790" s="61"/>
      <c r="EMD790" s="61"/>
      <c r="EME790" s="61"/>
      <c r="EMF790" s="61"/>
      <c r="EMG790" s="61"/>
      <c r="EMH790" s="61"/>
      <c r="EMI790" s="61"/>
      <c r="EMJ790" s="61"/>
      <c r="EMK790" s="61"/>
      <c r="EML790" s="61"/>
      <c r="EMM790" s="61"/>
      <c r="EMN790" s="61"/>
      <c r="EMO790" s="61"/>
      <c r="EMP790" s="61"/>
      <c r="EMQ790" s="61"/>
      <c r="EMR790" s="61"/>
      <c r="EMS790" s="61"/>
      <c r="EMT790" s="61"/>
      <c r="EMU790" s="61"/>
      <c r="EMV790" s="61"/>
      <c r="EMW790" s="61"/>
      <c r="EMX790" s="61"/>
      <c r="EMY790" s="61"/>
      <c r="EMZ790" s="61"/>
      <c r="ENA790" s="61"/>
      <c r="ENB790" s="61"/>
      <c r="ENC790" s="61"/>
      <c r="END790" s="61"/>
      <c r="ENE790" s="61"/>
      <c r="ENF790" s="61"/>
      <c r="ENG790" s="61"/>
      <c r="ENH790" s="61"/>
      <c r="ENI790" s="61"/>
      <c r="ENJ790" s="61"/>
      <c r="ENK790" s="61"/>
      <c r="ENL790" s="61"/>
      <c r="ENM790" s="61"/>
      <c r="ENN790" s="61"/>
      <c r="ENO790" s="61"/>
      <c r="ENP790" s="61"/>
      <c r="ENQ790" s="61"/>
      <c r="ENR790" s="61"/>
      <c r="ENS790" s="61"/>
      <c r="ENT790" s="61"/>
      <c r="ENU790" s="61"/>
      <c r="ENV790" s="61"/>
      <c r="ENW790" s="61"/>
      <c r="ENX790" s="61"/>
      <c r="ENY790" s="61"/>
      <c r="ENZ790" s="61"/>
      <c r="EOA790" s="61"/>
      <c r="EOB790" s="61"/>
      <c r="EOC790" s="61"/>
      <c r="EOD790" s="61"/>
      <c r="EOE790" s="61"/>
      <c r="EOF790" s="61"/>
      <c r="EOG790" s="61"/>
      <c r="EOH790" s="61"/>
      <c r="EOI790" s="61"/>
      <c r="EOJ790" s="61"/>
      <c r="EOK790" s="61"/>
      <c r="EOL790" s="61"/>
      <c r="EOM790" s="61"/>
      <c r="EON790" s="61"/>
      <c r="EOO790" s="61"/>
      <c r="EOP790" s="61"/>
      <c r="EOQ790" s="61"/>
      <c r="EOR790" s="61"/>
      <c r="EOS790" s="61"/>
      <c r="EOT790" s="61"/>
      <c r="EOU790" s="61"/>
      <c r="EOV790" s="61"/>
      <c r="EOW790" s="61"/>
      <c r="EOX790" s="61"/>
      <c r="EOY790" s="61"/>
      <c r="EOZ790" s="61"/>
      <c r="EPA790" s="61"/>
      <c r="EPB790" s="61"/>
      <c r="EPC790" s="61"/>
      <c r="EPD790" s="61"/>
      <c r="EPE790" s="61"/>
      <c r="EPF790" s="61"/>
      <c r="EPG790" s="61"/>
      <c r="EPH790" s="61"/>
      <c r="EPI790" s="61"/>
      <c r="EPJ790" s="61"/>
      <c r="EPK790" s="61"/>
      <c r="EPL790" s="61"/>
      <c r="EPM790" s="61"/>
      <c r="EPN790" s="61"/>
      <c r="EPO790" s="61"/>
      <c r="EPP790" s="61"/>
      <c r="EPQ790" s="61"/>
      <c r="EPR790" s="61"/>
      <c r="EPS790" s="61"/>
      <c r="EPT790" s="61"/>
      <c r="EPU790" s="61"/>
      <c r="EPV790" s="61"/>
      <c r="EPW790" s="61"/>
      <c r="EPX790" s="61"/>
      <c r="EPY790" s="61"/>
      <c r="EPZ790" s="61"/>
      <c r="EQA790" s="61"/>
      <c r="EQB790" s="61"/>
      <c r="EQC790" s="61"/>
      <c r="EQD790" s="61"/>
      <c r="EQE790" s="61"/>
      <c r="EQF790" s="61"/>
      <c r="EQG790" s="61"/>
      <c r="EQH790" s="61"/>
      <c r="EQI790" s="61"/>
      <c r="EQJ790" s="61"/>
      <c r="EQK790" s="61"/>
      <c r="EQL790" s="61"/>
      <c r="EQM790" s="61"/>
      <c r="EQN790" s="61"/>
      <c r="EQO790" s="61"/>
      <c r="EQP790" s="61"/>
      <c r="EQQ790" s="61"/>
      <c r="EQR790" s="61"/>
      <c r="EQS790" s="61"/>
      <c r="EQT790" s="61"/>
      <c r="EQU790" s="61"/>
      <c r="EQV790" s="61"/>
      <c r="EQW790" s="61"/>
      <c r="EQX790" s="61"/>
      <c r="EQY790" s="61"/>
      <c r="EQZ790" s="61"/>
      <c r="ERA790" s="61"/>
      <c r="ERB790" s="61"/>
      <c r="ERC790" s="61"/>
      <c r="ERD790" s="61"/>
      <c r="ERE790" s="61"/>
      <c r="ERF790" s="61"/>
      <c r="ERG790" s="61"/>
      <c r="ERH790" s="61"/>
      <c r="ERI790" s="61"/>
      <c r="ERJ790" s="61"/>
      <c r="ERK790" s="61"/>
      <c r="ERL790" s="61"/>
      <c r="ERM790" s="61"/>
      <c r="ERN790" s="61"/>
      <c r="ERO790" s="61"/>
      <c r="ERP790" s="61"/>
      <c r="ERQ790" s="61"/>
      <c r="ERR790" s="61"/>
      <c r="ERS790" s="61"/>
      <c r="ERT790" s="61"/>
      <c r="ERU790" s="61"/>
      <c r="ERV790" s="61"/>
      <c r="ERW790" s="61"/>
      <c r="ERX790" s="61"/>
      <c r="ERY790" s="61"/>
      <c r="ERZ790" s="61"/>
      <c r="ESA790" s="61"/>
      <c r="ESB790" s="61"/>
      <c r="ESC790" s="61"/>
      <c r="ESD790" s="61"/>
      <c r="ESE790" s="61"/>
      <c r="ESF790" s="61"/>
      <c r="ESG790" s="61"/>
      <c r="ESH790" s="61"/>
      <c r="ESI790" s="61"/>
      <c r="ESJ790" s="61"/>
      <c r="ESK790" s="61"/>
      <c r="ESL790" s="61"/>
      <c r="ESM790" s="61"/>
      <c r="ESN790" s="61"/>
      <c r="ESO790" s="61"/>
      <c r="ESP790" s="61"/>
      <c r="ESQ790" s="61"/>
      <c r="ESR790" s="61"/>
      <c r="ESS790" s="61"/>
      <c r="EST790" s="61"/>
      <c r="ESU790" s="61"/>
      <c r="ESV790" s="61"/>
      <c r="ESW790" s="61"/>
      <c r="ESX790" s="61"/>
      <c r="ESY790" s="61"/>
      <c r="ESZ790" s="61"/>
      <c r="ETA790" s="61"/>
      <c r="ETB790" s="61"/>
      <c r="ETC790" s="61"/>
      <c r="ETD790" s="61"/>
      <c r="ETE790" s="61"/>
      <c r="ETF790" s="61"/>
      <c r="ETG790" s="61"/>
      <c r="ETH790" s="61"/>
      <c r="ETI790" s="61"/>
      <c r="ETJ790" s="61"/>
      <c r="ETK790" s="61"/>
      <c r="ETL790" s="61"/>
      <c r="ETM790" s="61"/>
      <c r="ETN790" s="61"/>
      <c r="ETO790" s="61"/>
      <c r="ETP790" s="61"/>
      <c r="ETQ790" s="61"/>
      <c r="ETR790" s="61"/>
      <c r="ETS790" s="61"/>
      <c r="ETT790" s="61"/>
      <c r="ETU790" s="61"/>
      <c r="ETV790" s="61"/>
      <c r="ETW790" s="61"/>
      <c r="ETX790" s="61"/>
      <c r="ETY790" s="61"/>
      <c r="ETZ790" s="61"/>
      <c r="EUA790" s="61"/>
      <c r="EUB790" s="61"/>
      <c r="EUC790" s="61"/>
      <c r="EUD790" s="61"/>
      <c r="EUE790" s="61"/>
      <c r="EUF790" s="61"/>
      <c r="EUG790" s="61"/>
      <c r="EUH790" s="61"/>
      <c r="EUI790" s="61"/>
      <c r="EUJ790" s="61"/>
      <c r="EUK790" s="61"/>
      <c r="EUL790" s="61"/>
      <c r="EUM790" s="61"/>
      <c r="EUN790" s="61"/>
      <c r="EUO790" s="61"/>
      <c r="EUP790" s="61"/>
      <c r="EUQ790" s="61"/>
      <c r="EUR790" s="61"/>
      <c r="EUS790" s="61"/>
      <c r="EUT790" s="61"/>
      <c r="EUU790" s="61"/>
      <c r="EUV790" s="61"/>
      <c r="EUW790" s="61"/>
      <c r="EUX790" s="61"/>
      <c r="EUY790" s="61"/>
      <c r="EUZ790" s="61"/>
      <c r="EVA790" s="61"/>
      <c r="EVB790" s="61"/>
      <c r="EVC790" s="61"/>
      <c r="EVD790" s="61"/>
      <c r="EVE790" s="61"/>
      <c r="EVF790" s="61"/>
      <c r="EVG790" s="61"/>
      <c r="EVH790" s="61"/>
      <c r="EVI790" s="61"/>
      <c r="EVJ790" s="61"/>
      <c r="EVK790" s="61"/>
      <c r="EVL790" s="61"/>
      <c r="EVM790" s="61"/>
      <c r="EVN790" s="61"/>
      <c r="EVO790" s="61"/>
      <c r="EVP790" s="61"/>
      <c r="EVQ790" s="61"/>
      <c r="EVR790" s="61"/>
      <c r="EVS790" s="61"/>
      <c r="EVT790" s="61"/>
      <c r="EVU790" s="61"/>
      <c r="EVV790" s="61"/>
      <c r="EVW790" s="61"/>
      <c r="EVX790" s="61"/>
      <c r="EVY790" s="61"/>
      <c r="EVZ790" s="61"/>
      <c r="EWA790" s="61"/>
      <c r="EWB790" s="61"/>
      <c r="EWC790" s="61"/>
      <c r="EWD790" s="61"/>
      <c r="EWE790" s="61"/>
      <c r="EWF790" s="61"/>
      <c r="EWG790" s="61"/>
      <c r="EWH790" s="61"/>
      <c r="EWI790" s="61"/>
      <c r="EWJ790" s="61"/>
      <c r="EWK790" s="61"/>
      <c r="EWL790" s="61"/>
      <c r="EWM790" s="61"/>
      <c r="EWN790" s="61"/>
      <c r="EWO790" s="61"/>
      <c r="EWP790" s="61"/>
      <c r="EWQ790" s="61"/>
      <c r="EWR790" s="61"/>
      <c r="EWS790" s="61"/>
      <c r="EWT790" s="61"/>
      <c r="EWU790" s="61"/>
      <c r="EWV790" s="61"/>
      <c r="EWW790" s="61"/>
      <c r="EWX790" s="61"/>
      <c r="EWY790" s="61"/>
      <c r="EWZ790" s="61"/>
      <c r="EXA790" s="61"/>
      <c r="EXB790" s="61"/>
      <c r="EXC790" s="61"/>
      <c r="EXD790" s="61"/>
      <c r="EXE790" s="61"/>
      <c r="EXF790" s="61"/>
      <c r="EXG790" s="61"/>
      <c r="EXH790" s="61"/>
      <c r="EXI790" s="61"/>
      <c r="EXJ790" s="61"/>
      <c r="EXK790" s="61"/>
      <c r="EXL790" s="61"/>
      <c r="EXM790" s="61"/>
      <c r="EXN790" s="61"/>
      <c r="EXO790" s="61"/>
      <c r="EXP790" s="61"/>
      <c r="EXQ790" s="61"/>
      <c r="EXR790" s="61"/>
      <c r="EXS790" s="61"/>
      <c r="EXT790" s="61"/>
      <c r="EXU790" s="61"/>
      <c r="EXV790" s="61"/>
      <c r="EXW790" s="61"/>
      <c r="EXX790" s="61"/>
      <c r="EXY790" s="61"/>
      <c r="EXZ790" s="61"/>
      <c r="EYA790" s="61"/>
      <c r="EYB790" s="61"/>
      <c r="EYC790" s="61"/>
      <c r="EYD790" s="61"/>
      <c r="EYE790" s="61"/>
      <c r="EYF790" s="61"/>
      <c r="EYG790" s="61"/>
      <c r="EYH790" s="61"/>
      <c r="EYI790" s="61"/>
      <c r="EYJ790" s="61"/>
      <c r="EYK790" s="61"/>
      <c r="EYL790" s="61"/>
      <c r="EYM790" s="61"/>
      <c r="EYN790" s="61"/>
      <c r="EYO790" s="61"/>
      <c r="EYP790" s="61"/>
      <c r="EYQ790" s="61"/>
      <c r="EYR790" s="61"/>
      <c r="EYS790" s="61"/>
      <c r="EYT790" s="61"/>
      <c r="EYU790" s="61"/>
      <c r="EYV790" s="61"/>
      <c r="EYW790" s="61"/>
      <c r="EYX790" s="61"/>
      <c r="EYY790" s="61"/>
      <c r="EYZ790" s="61"/>
      <c r="EZA790" s="61"/>
      <c r="EZB790" s="61"/>
      <c r="EZC790" s="61"/>
      <c r="EZD790" s="61"/>
      <c r="EZE790" s="61"/>
      <c r="EZF790" s="61"/>
      <c r="EZG790" s="61"/>
      <c r="EZH790" s="61"/>
      <c r="EZI790" s="61"/>
      <c r="EZJ790" s="61"/>
      <c r="EZK790" s="61"/>
      <c r="EZL790" s="61"/>
      <c r="EZM790" s="61"/>
      <c r="EZN790" s="61"/>
      <c r="EZO790" s="61"/>
      <c r="EZP790" s="61"/>
      <c r="EZQ790" s="61"/>
      <c r="EZR790" s="61"/>
      <c r="EZS790" s="61"/>
      <c r="EZT790" s="61"/>
      <c r="EZU790" s="61"/>
      <c r="EZV790" s="61"/>
      <c r="EZW790" s="61"/>
      <c r="EZX790" s="61"/>
      <c r="EZY790" s="61"/>
      <c r="EZZ790" s="61"/>
      <c r="FAA790" s="61"/>
      <c r="FAB790" s="61"/>
      <c r="FAC790" s="61"/>
      <c r="FAD790" s="61"/>
      <c r="FAE790" s="61"/>
      <c r="FAF790" s="61"/>
      <c r="FAG790" s="61"/>
      <c r="FAH790" s="61"/>
      <c r="FAI790" s="61"/>
      <c r="FAJ790" s="61"/>
      <c r="FAK790" s="61"/>
      <c r="FAL790" s="61"/>
      <c r="FAM790" s="61"/>
      <c r="FAN790" s="61"/>
      <c r="FAO790" s="61"/>
      <c r="FAP790" s="61"/>
      <c r="FAQ790" s="61"/>
      <c r="FAR790" s="61"/>
      <c r="FAS790" s="61"/>
      <c r="FAT790" s="61"/>
      <c r="FAU790" s="61"/>
      <c r="FAV790" s="61"/>
      <c r="FAW790" s="61"/>
      <c r="FAX790" s="61"/>
      <c r="FAY790" s="61"/>
      <c r="FAZ790" s="61"/>
      <c r="FBA790" s="61"/>
      <c r="FBB790" s="61"/>
      <c r="FBC790" s="61"/>
      <c r="FBD790" s="61"/>
      <c r="FBE790" s="61"/>
      <c r="FBF790" s="61"/>
      <c r="FBG790" s="61"/>
      <c r="FBH790" s="61"/>
      <c r="FBI790" s="61"/>
      <c r="FBJ790" s="61"/>
      <c r="FBK790" s="61"/>
      <c r="FBL790" s="61"/>
      <c r="FBM790" s="61"/>
      <c r="FBN790" s="61"/>
      <c r="FBO790" s="61"/>
      <c r="FBP790" s="61"/>
      <c r="FBQ790" s="61"/>
      <c r="FBR790" s="61"/>
      <c r="FBS790" s="61"/>
      <c r="FBT790" s="61"/>
      <c r="FBU790" s="61"/>
      <c r="FBV790" s="61"/>
      <c r="FBW790" s="61"/>
      <c r="FBX790" s="61"/>
      <c r="FBY790" s="61"/>
      <c r="FBZ790" s="61"/>
      <c r="FCA790" s="61"/>
      <c r="FCB790" s="61"/>
      <c r="FCC790" s="61"/>
      <c r="FCD790" s="61"/>
      <c r="FCE790" s="61"/>
      <c r="FCF790" s="61"/>
      <c r="FCG790" s="61"/>
      <c r="FCH790" s="61"/>
      <c r="FCI790" s="61"/>
      <c r="FCJ790" s="61"/>
      <c r="FCK790" s="61"/>
      <c r="FCL790" s="61"/>
      <c r="FCM790" s="61"/>
      <c r="FCN790" s="61"/>
      <c r="FCO790" s="61"/>
      <c r="FCP790" s="61"/>
      <c r="FCQ790" s="61"/>
      <c r="FCR790" s="61"/>
      <c r="FCS790" s="61"/>
      <c r="FCT790" s="61"/>
      <c r="FCU790" s="61"/>
      <c r="FCV790" s="61"/>
      <c r="FCW790" s="61"/>
      <c r="FCX790" s="61"/>
      <c r="FCY790" s="61"/>
      <c r="FCZ790" s="61"/>
      <c r="FDA790" s="61"/>
      <c r="FDB790" s="61"/>
      <c r="FDC790" s="61"/>
      <c r="FDD790" s="61"/>
      <c r="FDE790" s="61"/>
      <c r="FDF790" s="61"/>
      <c r="FDG790" s="61"/>
      <c r="FDH790" s="61"/>
      <c r="FDI790" s="61"/>
      <c r="FDJ790" s="61"/>
      <c r="FDK790" s="61"/>
      <c r="FDL790" s="61"/>
      <c r="FDM790" s="61"/>
      <c r="FDN790" s="61"/>
      <c r="FDO790" s="61"/>
      <c r="FDP790" s="61"/>
      <c r="FDQ790" s="61"/>
      <c r="FDR790" s="61"/>
      <c r="FDS790" s="61"/>
      <c r="FDT790" s="61"/>
      <c r="FDU790" s="61"/>
      <c r="FDV790" s="61"/>
      <c r="FDW790" s="61"/>
      <c r="FDX790" s="61"/>
      <c r="FDY790" s="61"/>
      <c r="FDZ790" s="61"/>
      <c r="FEA790" s="61"/>
      <c r="FEB790" s="61"/>
      <c r="FEC790" s="61"/>
      <c r="FED790" s="61"/>
      <c r="FEE790" s="61"/>
      <c r="FEF790" s="61"/>
      <c r="FEG790" s="61"/>
      <c r="FEH790" s="61"/>
      <c r="FEI790" s="61"/>
      <c r="FEJ790" s="61"/>
      <c r="FEK790" s="61"/>
      <c r="FEL790" s="61"/>
      <c r="FEM790" s="61"/>
      <c r="FEN790" s="61"/>
      <c r="FEO790" s="61"/>
      <c r="FEP790" s="61"/>
      <c r="FEQ790" s="61"/>
      <c r="FER790" s="61"/>
      <c r="FES790" s="61"/>
      <c r="FET790" s="61"/>
      <c r="FEU790" s="61"/>
      <c r="FEV790" s="61"/>
      <c r="FEW790" s="61"/>
      <c r="FEX790" s="61"/>
      <c r="FEY790" s="61"/>
      <c r="FEZ790" s="61"/>
      <c r="FFA790" s="61"/>
      <c r="FFB790" s="61"/>
      <c r="FFC790" s="61"/>
      <c r="FFD790" s="61"/>
      <c r="FFE790" s="61"/>
      <c r="FFF790" s="61"/>
      <c r="FFG790" s="61"/>
      <c r="FFH790" s="61"/>
      <c r="FFI790" s="61"/>
      <c r="FFJ790" s="61"/>
      <c r="FFK790" s="61"/>
      <c r="FFL790" s="61"/>
      <c r="FFM790" s="61"/>
      <c r="FFN790" s="61"/>
      <c r="FFO790" s="61"/>
      <c r="FFP790" s="61"/>
      <c r="FFQ790" s="61"/>
      <c r="FFR790" s="61"/>
      <c r="FFS790" s="61"/>
      <c r="FFT790" s="61"/>
      <c r="FFU790" s="61"/>
      <c r="FFV790" s="61"/>
      <c r="FFW790" s="61"/>
      <c r="FFX790" s="61"/>
      <c r="FFY790" s="61"/>
      <c r="FFZ790" s="61"/>
      <c r="FGA790" s="61"/>
      <c r="FGB790" s="61"/>
      <c r="FGC790" s="61"/>
      <c r="FGD790" s="61"/>
      <c r="FGE790" s="61"/>
      <c r="FGF790" s="61"/>
      <c r="FGG790" s="61"/>
      <c r="FGH790" s="61"/>
      <c r="FGI790" s="61"/>
      <c r="FGJ790" s="61"/>
      <c r="FGK790" s="61"/>
      <c r="FGL790" s="61"/>
      <c r="FGM790" s="61"/>
      <c r="FGN790" s="61"/>
      <c r="FGO790" s="61"/>
      <c r="FGP790" s="61"/>
      <c r="FGQ790" s="61"/>
      <c r="FGR790" s="61"/>
      <c r="FGS790" s="61"/>
      <c r="FGT790" s="61"/>
      <c r="FGU790" s="61"/>
      <c r="FGV790" s="61"/>
      <c r="FGW790" s="61"/>
      <c r="FGX790" s="61"/>
      <c r="FGY790" s="61"/>
      <c r="FGZ790" s="61"/>
      <c r="FHA790" s="61"/>
      <c r="FHB790" s="61"/>
      <c r="FHC790" s="61"/>
      <c r="FHD790" s="61"/>
      <c r="FHE790" s="61"/>
      <c r="FHF790" s="61"/>
      <c r="FHG790" s="61"/>
      <c r="FHH790" s="61"/>
      <c r="FHI790" s="61"/>
      <c r="FHJ790" s="61"/>
      <c r="FHK790" s="61"/>
      <c r="FHL790" s="61"/>
      <c r="FHM790" s="61"/>
      <c r="FHN790" s="61"/>
      <c r="FHO790" s="61"/>
      <c r="FHP790" s="61"/>
      <c r="FHQ790" s="61"/>
      <c r="FHR790" s="61"/>
      <c r="FHS790" s="61"/>
      <c r="FHT790" s="61"/>
      <c r="FHU790" s="61"/>
      <c r="FHV790" s="61"/>
      <c r="FHW790" s="61"/>
      <c r="FHX790" s="61"/>
      <c r="FHY790" s="61"/>
      <c r="FHZ790" s="61"/>
      <c r="FIA790" s="61"/>
      <c r="FIB790" s="61"/>
      <c r="FIC790" s="61"/>
      <c r="FID790" s="61"/>
      <c r="FIE790" s="61"/>
      <c r="FIF790" s="61"/>
      <c r="FIG790" s="61"/>
      <c r="FIH790" s="61"/>
      <c r="FII790" s="61"/>
      <c r="FIJ790" s="61"/>
      <c r="FIK790" s="61"/>
      <c r="FIL790" s="61"/>
      <c r="FIM790" s="61"/>
      <c r="FIN790" s="61"/>
      <c r="FIO790" s="61"/>
      <c r="FIP790" s="61"/>
      <c r="FIQ790" s="61"/>
      <c r="FIR790" s="61"/>
      <c r="FIS790" s="61"/>
      <c r="FIT790" s="61"/>
      <c r="FIU790" s="61"/>
      <c r="FIV790" s="61"/>
      <c r="FIW790" s="61"/>
      <c r="FIX790" s="61"/>
      <c r="FIY790" s="61"/>
      <c r="FIZ790" s="61"/>
      <c r="FJA790" s="61"/>
      <c r="FJB790" s="61"/>
      <c r="FJC790" s="61"/>
      <c r="FJD790" s="61"/>
      <c r="FJE790" s="61"/>
      <c r="FJF790" s="61"/>
      <c r="FJG790" s="61"/>
      <c r="FJH790" s="61"/>
      <c r="FJI790" s="61"/>
      <c r="FJJ790" s="61"/>
      <c r="FJK790" s="61"/>
      <c r="FJL790" s="61"/>
      <c r="FJM790" s="61"/>
      <c r="FJN790" s="61"/>
      <c r="FJO790" s="61"/>
      <c r="FJP790" s="61"/>
      <c r="FJQ790" s="61"/>
      <c r="FJR790" s="61"/>
      <c r="FJS790" s="61"/>
      <c r="FJT790" s="61"/>
      <c r="FJU790" s="61"/>
      <c r="FJV790" s="61"/>
      <c r="FJW790" s="61"/>
      <c r="FJX790" s="61"/>
      <c r="FJY790" s="61"/>
      <c r="FJZ790" s="61"/>
      <c r="FKA790" s="61"/>
      <c r="FKB790" s="61"/>
      <c r="FKC790" s="61"/>
      <c r="FKD790" s="61"/>
      <c r="FKE790" s="61"/>
      <c r="FKF790" s="61"/>
      <c r="FKG790" s="61"/>
      <c r="FKH790" s="61"/>
      <c r="FKI790" s="61"/>
      <c r="FKJ790" s="61"/>
      <c r="FKK790" s="61"/>
      <c r="FKL790" s="61"/>
      <c r="FKM790" s="61"/>
      <c r="FKN790" s="61"/>
      <c r="FKO790" s="61"/>
      <c r="FKP790" s="61"/>
      <c r="FKQ790" s="61"/>
      <c r="FKR790" s="61"/>
      <c r="FKS790" s="61"/>
      <c r="FKT790" s="61"/>
      <c r="FKU790" s="61"/>
      <c r="FKV790" s="61"/>
      <c r="FKW790" s="61"/>
      <c r="FKX790" s="61"/>
      <c r="FKY790" s="61"/>
      <c r="FKZ790" s="61"/>
      <c r="FLA790" s="61"/>
      <c r="FLB790" s="61"/>
      <c r="FLC790" s="61"/>
      <c r="FLD790" s="61"/>
      <c r="FLE790" s="61"/>
      <c r="FLF790" s="61"/>
      <c r="FLG790" s="61"/>
      <c r="FLH790" s="61"/>
      <c r="FLI790" s="61"/>
      <c r="FLJ790" s="61"/>
      <c r="FLK790" s="61"/>
      <c r="FLL790" s="61"/>
      <c r="FLM790" s="61"/>
      <c r="FLN790" s="61"/>
      <c r="FLO790" s="61"/>
      <c r="FLP790" s="61"/>
      <c r="FLQ790" s="61"/>
      <c r="FLR790" s="61"/>
      <c r="FLS790" s="61"/>
      <c r="FLT790" s="61"/>
      <c r="FLU790" s="61"/>
      <c r="FLV790" s="61"/>
      <c r="FLW790" s="61"/>
      <c r="FLX790" s="61"/>
      <c r="FLY790" s="61"/>
      <c r="FLZ790" s="61"/>
      <c r="FMA790" s="61"/>
      <c r="FMB790" s="61"/>
      <c r="FMC790" s="61"/>
      <c r="FMD790" s="61"/>
      <c r="FME790" s="61"/>
      <c r="FMF790" s="61"/>
      <c r="FMG790" s="61"/>
      <c r="FMH790" s="61"/>
      <c r="FMI790" s="61"/>
      <c r="FMJ790" s="61"/>
      <c r="FMK790" s="61"/>
      <c r="FML790" s="61"/>
      <c r="FMM790" s="61"/>
      <c r="FMN790" s="61"/>
      <c r="FMO790" s="61"/>
      <c r="FMP790" s="61"/>
      <c r="FMQ790" s="61"/>
      <c r="FMR790" s="61"/>
      <c r="FMS790" s="61"/>
      <c r="FMT790" s="61"/>
      <c r="FMU790" s="61"/>
      <c r="FMV790" s="61"/>
      <c r="FMW790" s="61"/>
      <c r="FMX790" s="61"/>
      <c r="FMY790" s="61"/>
      <c r="FMZ790" s="61"/>
      <c r="FNA790" s="61"/>
      <c r="FNB790" s="61"/>
      <c r="FNC790" s="61"/>
      <c r="FND790" s="61"/>
      <c r="FNE790" s="61"/>
      <c r="FNF790" s="61"/>
      <c r="FNG790" s="61"/>
      <c r="FNH790" s="61"/>
      <c r="FNI790" s="61"/>
      <c r="FNJ790" s="61"/>
      <c r="FNK790" s="61"/>
      <c r="FNL790" s="61"/>
      <c r="FNM790" s="61"/>
      <c r="FNN790" s="61"/>
      <c r="FNO790" s="61"/>
      <c r="FNP790" s="61"/>
      <c r="FNQ790" s="61"/>
      <c r="FNR790" s="61"/>
      <c r="FNS790" s="61"/>
      <c r="FNT790" s="61"/>
      <c r="FNU790" s="61"/>
      <c r="FNV790" s="61"/>
      <c r="FNW790" s="61"/>
      <c r="FNX790" s="61"/>
      <c r="FNY790" s="61"/>
      <c r="FNZ790" s="61"/>
      <c r="FOA790" s="61"/>
      <c r="FOB790" s="61"/>
      <c r="FOC790" s="61"/>
      <c r="FOD790" s="61"/>
      <c r="FOE790" s="61"/>
      <c r="FOF790" s="61"/>
      <c r="FOG790" s="61"/>
      <c r="FOH790" s="61"/>
      <c r="FOI790" s="61"/>
      <c r="FOJ790" s="61"/>
      <c r="FOK790" s="61"/>
      <c r="FOL790" s="61"/>
      <c r="FOM790" s="61"/>
      <c r="FON790" s="61"/>
      <c r="FOO790" s="61"/>
      <c r="FOP790" s="61"/>
      <c r="FOQ790" s="61"/>
      <c r="FOR790" s="61"/>
      <c r="FOS790" s="61"/>
      <c r="FOT790" s="61"/>
      <c r="FOU790" s="61"/>
      <c r="FOV790" s="61"/>
      <c r="FOW790" s="61"/>
      <c r="FOX790" s="61"/>
      <c r="FOY790" s="61"/>
      <c r="FOZ790" s="61"/>
      <c r="FPA790" s="61"/>
      <c r="FPB790" s="61"/>
      <c r="FPC790" s="61"/>
      <c r="FPD790" s="61"/>
      <c r="FPE790" s="61"/>
      <c r="FPF790" s="61"/>
      <c r="FPG790" s="61"/>
      <c r="FPH790" s="61"/>
      <c r="FPI790" s="61"/>
      <c r="FPJ790" s="61"/>
      <c r="FPK790" s="61"/>
      <c r="FPL790" s="61"/>
      <c r="FPM790" s="61"/>
      <c r="FPN790" s="61"/>
      <c r="FPO790" s="61"/>
      <c r="FPP790" s="61"/>
      <c r="FPQ790" s="61"/>
      <c r="FPR790" s="61"/>
      <c r="FPS790" s="61"/>
      <c r="FPT790" s="61"/>
      <c r="FPU790" s="61"/>
      <c r="FPV790" s="61"/>
      <c r="FPW790" s="61"/>
      <c r="FPX790" s="61"/>
      <c r="FPY790" s="61"/>
      <c r="FPZ790" s="61"/>
      <c r="FQA790" s="61"/>
      <c r="FQB790" s="61"/>
      <c r="FQC790" s="61"/>
      <c r="FQD790" s="61"/>
      <c r="FQE790" s="61"/>
      <c r="FQF790" s="61"/>
      <c r="FQG790" s="61"/>
      <c r="FQH790" s="61"/>
      <c r="FQI790" s="61"/>
      <c r="FQJ790" s="61"/>
      <c r="FQK790" s="61"/>
      <c r="FQL790" s="61"/>
      <c r="FQM790" s="61"/>
      <c r="FQN790" s="61"/>
      <c r="FQO790" s="61"/>
      <c r="FQP790" s="61"/>
      <c r="FQQ790" s="61"/>
      <c r="FQR790" s="61"/>
      <c r="FQS790" s="61"/>
      <c r="FQT790" s="61"/>
      <c r="FQU790" s="61"/>
      <c r="FQV790" s="61"/>
      <c r="FQW790" s="61"/>
      <c r="FQX790" s="61"/>
      <c r="FQY790" s="61"/>
      <c r="FQZ790" s="61"/>
      <c r="FRA790" s="61"/>
      <c r="FRB790" s="61"/>
      <c r="FRC790" s="61"/>
      <c r="FRD790" s="61"/>
      <c r="FRE790" s="61"/>
      <c r="FRF790" s="61"/>
      <c r="FRG790" s="61"/>
      <c r="FRH790" s="61"/>
      <c r="FRI790" s="61"/>
      <c r="FRJ790" s="61"/>
      <c r="FRK790" s="61"/>
      <c r="FRL790" s="61"/>
      <c r="FRM790" s="61"/>
      <c r="FRN790" s="61"/>
      <c r="FRO790" s="61"/>
      <c r="FRP790" s="61"/>
      <c r="FRQ790" s="61"/>
      <c r="FRR790" s="61"/>
      <c r="FRS790" s="61"/>
      <c r="FRT790" s="61"/>
      <c r="FRU790" s="61"/>
      <c r="FRV790" s="61"/>
      <c r="FRW790" s="61"/>
      <c r="FRX790" s="61"/>
      <c r="FRY790" s="61"/>
      <c r="FRZ790" s="61"/>
      <c r="FSA790" s="61"/>
      <c r="FSB790" s="61"/>
      <c r="FSC790" s="61"/>
      <c r="FSD790" s="61"/>
      <c r="FSE790" s="61"/>
      <c r="FSF790" s="61"/>
      <c r="FSG790" s="61"/>
      <c r="FSH790" s="61"/>
      <c r="FSI790" s="61"/>
      <c r="FSJ790" s="61"/>
      <c r="FSK790" s="61"/>
      <c r="FSL790" s="61"/>
      <c r="FSM790" s="61"/>
      <c r="FSN790" s="61"/>
      <c r="FSO790" s="61"/>
      <c r="FSP790" s="61"/>
      <c r="FSQ790" s="61"/>
      <c r="FSR790" s="61"/>
      <c r="FSS790" s="61"/>
      <c r="FST790" s="61"/>
      <c r="FSU790" s="61"/>
      <c r="FSV790" s="61"/>
      <c r="FSW790" s="61"/>
      <c r="FSX790" s="61"/>
      <c r="FSY790" s="61"/>
      <c r="FSZ790" s="61"/>
      <c r="FTA790" s="61"/>
      <c r="FTB790" s="61"/>
      <c r="FTC790" s="61"/>
      <c r="FTD790" s="61"/>
      <c r="FTE790" s="61"/>
      <c r="FTF790" s="61"/>
      <c r="FTG790" s="61"/>
      <c r="FTH790" s="61"/>
      <c r="FTI790" s="61"/>
      <c r="FTJ790" s="61"/>
      <c r="FTK790" s="61"/>
      <c r="FTL790" s="61"/>
      <c r="FTM790" s="61"/>
      <c r="FTN790" s="61"/>
      <c r="FTO790" s="61"/>
      <c r="FTP790" s="61"/>
      <c r="FTQ790" s="61"/>
      <c r="FTR790" s="61"/>
      <c r="FTS790" s="61"/>
      <c r="FTT790" s="61"/>
      <c r="FTU790" s="61"/>
      <c r="FTV790" s="61"/>
      <c r="FTW790" s="61"/>
      <c r="FTX790" s="61"/>
      <c r="FTY790" s="61"/>
      <c r="FTZ790" s="61"/>
      <c r="FUA790" s="61"/>
      <c r="FUB790" s="61"/>
      <c r="FUC790" s="61"/>
      <c r="FUD790" s="61"/>
      <c r="FUE790" s="61"/>
      <c r="FUF790" s="61"/>
      <c r="FUG790" s="61"/>
      <c r="FUH790" s="61"/>
      <c r="FUI790" s="61"/>
      <c r="FUJ790" s="61"/>
      <c r="FUK790" s="61"/>
      <c r="FUL790" s="61"/>
      <c r="FUM790" s="61"/>
      <c r="FUN790" s="61"/>
      <c r="FUO790" s="61"/>
      <c r="FUP790" s="61"/>
      <c r="FUQ790" s="61"/>
      <c r="FUR790" s="61"/>
      <c r="FUS790" s="61"/>
      <c r="FUT790" s="61"/>
      <c r="FUU790" s="61"/>
      <c r="FUV790" s="61"/>
      <c r="FUW790" s="61"/>
      <c r="FUX790" s="61"/>
      <c r="FUY790" s="61"/>
      <c r="FUZ790" s="61"/>
      <c r="FVA790" s="61"/>
      <c r="FVB790" s="61"/>
      <c r="FVC790" s="61"/>
      <c r="FVD790" s="61"/>
      <c r="FVE790" s="61"/>
      <c r="FVF790" s="61"/>
      <c r="FVG790" s="61"/>
      <c r="FVH790" s="61"/>
      <c r="FVI790" s="61"/>
      <c r="FVJ790" s="61"/>
      <c r="FVK790" s="61"/>
      <c r="FVL790" s="61"/>
      <c r="FVM790" s="61"/>
      <c r="FVN790" s="61"/>
      <c r="FVO790" s="61"/>
      <c r="FVP790" s="61"/>
      <c r="FVQ790" s="61"/>
      <c r="FVR790" s="61"/>
      <c r="FVS790" s="61"/>
      <c r="FVT790" s="61"/>
      <c r="FVU790" s="61"/>
      <c r="FVV790" s="61"/>
      <c r="FVW790" s="61"/>
      <c r="FVX790" s="61"/>
      <c r="FVY790" s="61"/>
      <c r="FVZ790" s="61"/>
      <c r="FWA790" s="61"/>
      <c r="FWB790" s="61"/>
      <c r="FWC790" s="61"/>
      <c r="FWD790" s="61"/>
      <c r="FWE790" s="61"/>
      <c r="FWF790" s="61"/>
      <c r="FWG790" s="61"/>
      <c r="FWH790" s="61"/>
      <c r="FWI790" s="61"/>
      <c r="FWJ790" s="61"/>
      <c r="FWK790" s="61"/>
      <c r="FWL790" s="61"/>
      <c r="FWM790" s="61"/>
      <c r="FWN790" s="61"/>
      <c r="FWO790" s="61"/>
      <c r="FWP790" s="61"/>
      <c r="FWQ790" s="61"/>
      <c r="FWR790" s="61"/>
      <c r="FWS790" s="61"/>
      <c r="FWT790" s="61"/>
      <c r="FWU790" s="61"/>
      <c r="FWV790" s="61"/>
      <c r="FWW790" s="61"/>
      <c r="FWX790" s="61"/>
      <c r="FWY790" s="61"/>
      <c r="FWZ790" s="61"/>
      <c r="FXA790" s="61"/>
      <c r="FXB790" s="61"/>
      <c r="FXC790" s="61"/>
      <c r="FXD790" s="61"/>
      <c r="FXE790" s="61"/>
      <c r="FXF790" s="61"/>
      <c r="FXG790" s="61"/>
      <c r="FXH790" s="61"/>
      <c r="FXI790" s="61"/>
      <c r="FXJ790" s="61"/>
      <c r="FXK790" s="61"/>
      <c r="FXL790" s="61"/>
      <c r="FXM790" s="61"/>
      <c r="FXN790" s="61"/>
      <c r="FXO790" s="61"/>
      <c r="FXP790" s="61"/>
      <c r="FXQ790" s="61"/>
      <c r="FXR790" s="61"/>
      <c r="FXS790" s="61"/>
      <c r="FXT790" s="61"/>
      <c r="FXU790" s="61"/>
      <c r="FXV790" s="61"/>
      <c r="FXW790" s="61"/>
      <c r="FXX790" s="61"/>
      <c r="FXY790" s="61"/>
      <c r="FXZ790" s="61"/>
      <c r="FYA790" s="61"/>
      <c r="FYB790" s="61"/>
      <c r="FYC790" s="61"/>
      <c r="FYD790" s="61"/>
      <c r="FYE790" s="61"/>
      <c r="FYF790" s="61"/>
      <c r="FYG790" s="61"/>
      <c r="FYH790" s="61"/>
      <c r="FYI790" s="61"/>
      <c r="FYJ790" s="61"/>
      <c r="FYK790" s="61"/>
      <c r="FYL790" s="61"/>
      <c r="FYM790" s="61"/>
      <c r="FYN790" s="61"/>
      <c r="FYO790" s="61"/>
      <c r="FYP790" s="61"/>
      <c r="FYQ790" s="61"/>
      <c r="FYR790" s="61"/>
      <c r="FYS790" s="61"/>
      <c r="FYT790" s="61"/>
      <c r="FYU790" s="61"/>
      <c r="FYV790" s="61"/>
      <c r="FYW790" s="61"/>
      <c r="FYX790" s="61"/>
      <c r="FYY790" s="61"/>
      <c r="FYZ790" s="61"/>
      <c r="FZA790" s="61"/>
      <c r="FZB790" s="61"/>
      <c r="FZC790" s="61"/>
      <c r="FZD790" s="61"/>
      <c r="FZE790" s="61"/>
      <c r="FZF790" s="61"/>
      <c r="FZG790" s="61"/>
      <c r="FZH790" s="61"/>
      <c r="FZI790" s="61"/>
      <c r="FZJ790" s="61"/>
      <c r="FZK790" s="61"/>
      <c r="FZL790" s="61"/>
      <c r="FZM790" s="61"/>
      <c r="FZN790" s="61"/>
      <c r="FZO790" s="61"/>
      <c r="FZP790" s="61"/>
      <c r="FZQ790" s="61"/>
      <c r="FZR790" s="61"/>
      <c r="FZS790" s="61"/>
      <c r="FZT790" s="61"/>
      <c r="FZU790" s="61"/>
      <c r="FZV790" s="61"/>
      <c r="FZW790" s="61"/>
      <c r="FZX790" s="61"/>
      <c r="FZY790" s="61"/>
      <c r="FZZ790" s="61"/>
      <c r="GAA790" s="61"/>
      <c r="GAB790" s="61"/>
      <c r="GAC790" s="61"/>
      <c r="GAD790" s="61"/>
      <c r="GAE790" s="61"/>
      <c r="GAF790" s="61"/>
      <c r="GAG790" s="61"/>
      <c r="GAH790" s="61"/>
      <c r="GAI790" s="61"/>
      <c r="GAJ790" s="61"/>
      <c r="GAK790" s="61"/>
      <c r="GAL790" s="61"/>
      <c r="GAM790" s="61"/>
      <c r="GAN790" s="61"/>
      <c r="GAO790" s="61"/>
      <c r="GAP790" s="61"/>
      <c r="GAQ790" s="61"/>
      <c r="GAR790" s="61"/>
      <c r="GAS790" s="61"/>
      <c r="GAT790" s="61"/>
      <c r="GAU790" s="61"/>
      <c r="GAV790" s="61"/>
      <c r="GAW790" s="61"/>
      <c r="GAX790" s="61"/>
      <c r="GAY790" s="61"/>
      <c r="GAZ790" s="61"/>
      <c r="GBA790" s="61"/>
      <c r="GBB790" s="61"/>
      <c r="GBC790" s="61"/>
      <c r="GBD790" s="61"/>
      <c r="GBE790" s="61"/>
      <c r="GBF790" s="61"/>
      <c r="GBG790" s="61"/>
      <c r="GBH790" s="61"/>
      <c r="GBI790" s="61"/>
      <c r="GBJ790" s="61"/>
      <c r="GBK790" s="61"/>
      <c r="GBL790" s="61"/>
      <c r="GBM790" s="61"/>
      <c r="GBN790" s="61"/>
      <c r="GBO790" s="61"/>
      <c r="GBP790" s="61"/>
      <c r="GBQ790" s="61"/>
      <c r="GBR790" s="61"/>
      <c r="GBS790" s="61"/>
      <c r="GBT790" s="61"/>
      <c r="GBU790" s="61"/>
      <c r="GBV790" s="61"/>
      <c r="GBW790" s="61"/>
      <c r="GBX790" s="61"/>
      <c r="GBY790" s="61"/>
      <c r="GBZ790" s="61"/>
      <c r="GCA790" s="61"/>
      <c r="GCB790" s="61"/>
      <c r="GCC790" s="61"/>
      <c r="GCD790" s="61"/>
      <c r="GCE790" s="61"/>
      <c r="GCF790" s="61"/>
      <c r="GCG790" s="61"/>
      <c r="GCH790" s="61"/>
      <c r="GCI790" s="61"/>
      <c r="GCJ790" s="61"/>
      <c r="GCK790" s="61"/>
      <c r="GCL790" s="61"/>
      <c r="GCM790" s="61"/>
      <c r="GCN790" s="61"/>
      <c r="GCO790" s="61"/>
      <c r="GCP790" s="61"/>
      <c r="GCQ790" s="61"/>
      <c r="GCR790" s="61"/>
      <c r="GCS790" s="61"/>
      <c r="GCT790" s="61"/>
      <c r="GCU790" s="61"/>
      <c r="GCV790" s="61"/>
      <c r="GCW790" s="61"/>
      <c r="GCX790" s="61"/>
      <c r="GCY790" s="61"/>
      <c r="GCZ790" s="61"/>
      <c r="GDA790" s="61"/>
      <c r="GDB790" s="61"/>
      <c r="GDC790" s="61"/>
      <c r="GDD790" s="61"/>
      <c r="GDE790" s="61"/>
      <c r="GDF790" s="61"/>
      <c r="GDG790" s="61"/>
      <c r="GDH790" s="61"/>
      <c r="GDI790" s="61"/>
      <c r="GDJ790" s="61"/>
      <c r="GDK790" s="61"/>
      <c r="GDL790" s="61"/>
      <c r="GDM790" s="61"/>
      <c r="GDN790" s="61"/>
      <c r="GDO790" s="61"/>
      <c r="GDP790" s="61"/>
      <c r="GDQ790" s="61"/>
      <c r="GDR790" s="61"/>
      <c r="GDS790" s="61"/>
      <c r="GDT790" s="61"/>
      <c r="GDU790" s="61"/>
      <c r="GDV790" s="61"/>
      <c r="GDW790" s="61"/>
      <c r="GDX790" s="61"/>
      <c r="GDY790" s="61"/>
      <c r="GDZ790" s="61"/>
      <c r="GEA790" s="61"/>
      <c r="GEB790" s="61"/>
      <c r="GEC790" s="61"/>
      <c r="GED790" s="61"/>
      <c r="GEE790" s="61"/>
      <c r="GEF790" s="61"/>
      <c r="GEG790" s="61"/>
      <c r="GEH790" s="61"/>
      <c r="GEI790" s="61"/>
      <c r="GEJ790" s="61"/>
      <c r="GEK790" s="61"/>
      <c r="GEL790" s="61"/>
      <c r="GEM790" s="61"/>
      <c r="GEN790" s="61"/>
      <c r="GEO790" s="61"/>
      <c r="GEP790" s="61"/>
      <c r="GEQ790" s="61"/>
      <c r="GER790" s="61"/>
      <c r="GES790" s="61"/>
      <c r="GET790" s="61"/>
      <c r="GEU790" s="61"/>
      <c r="GEV790" s="61"/>
      <c r="GEW790" s="61"/>
      <c r="GEX790" s="61"/>
      <c r="GEY790" s="61"/>
      <c r="GEZ790" s="61"/>
      <c r="GFA790" s="61"/>
      <c r="GFB790" s="61"/>
      <c r="GFC790" s="61"/>
      <c r="GFD790" s="61"/>
      <c r="GFE790" s="61"/>
      <c r="GFF790" s="61"/>
      <c r="GFG790" s="61"/>
      <c r="GFH790" s="61"/>
      <c r="GFI790" s="61"/>
      <c r="GFJ790" s="61"/>
      <c r="GFK790" s="61"/>
      <c r="GFL790" s="61"/>
      <c r="GFM790" s="61"/>
      <c r="GFN790" s="61"/>
      <c r="GFO790" s="61"/>
      <c r="GFP790" s="61"/>
      <c r="GFQ790" s="61"/>
      <c r="GFR790" s="61"/>
      <c r="GFS790" s="61"/>
      <c r="GFT790" s="61"/>
      <c r="GFU790" s="61"/>
      <c r="GFV790" s="61"/>
      <c r="GFW790" s="61"/>
      <c r="GFX790" s="61"/>
      <c r="GFY790" s="61"/>
      <c r="GFZ790" s="61"/>
      <c r="GGA790" s="61"/>
      <c r="GGB790" s="61"/>
      <c r="GGC790" s="61"/>
      <c r="GGD790" s="61"/>
      <c r="GGE790" s="61"/>
      <c r="GGF790" s="61"/>
      <c r="GGG790" s="61"/>
      <c r="GGH790" s="61"/>
      <c r="GGI790" s="61"/>
      <c r="GGJ790" s="61"/>
      <c r="GGK790" s="61"/>
      <c r="GGL790" s="61"/>
      <c r="GGM790" s="61"/>
      <c r="GGN790" s="61"/>
      <c r="GGO790" s="61"/>
      <c r="GGP790" s="61"/>
      <c r="GGQ790" s="61"/>
      <c r="GGR790" s="61"/>
      <c r="GGS790" s="61"/>
      <c r="GGT790" s="61"/>
      <c r="GGU790" s="61"/>
      <c r="GGV790" s="61"/>
      <c r="GGW790" s="61"/>
      <c r="GGX790" s="61"/>
      <c r="GGY790" s="61"/>
      <c r="GGZ790" s="61"/>
      <c r="GHA790" s="61"/>
      <c r="GHB790" s="61"/>
      <c r="GHC790" s="61"/>
      <c r="GHD790" s="61"/>
      <c r="GHE790" s="61"/>
      <c r="GHF790" s="61"/>
      <c r="GHG790" s="61"/>
      <c r="GHH790" s="61"/>
      <c r="GHI790" s="61"/>
      <c r="GHJ790" s="61"/>
      <c r="GHK790" s="61"/>
      <c r="GHL790" s="61"/>
      <c r="GHM790" s="61"/>
      <c r="GHN790" s="61"/>
      <c r="GHO790" s="61"/>
      <c r="GHP790" s="61"/>
      <c r="GHQ790" s="61"/>
      <c r="GHR790" s="61"/>
      <c r="GHS790" s="61"/>
      <c r="GHT790" s="61"/>
      <c r="GHU790" s="61"/>
      <c r="GHV790" s="61"/>
      <c r="GHW790" s="61"/>
      <c r="GHX790" s="61"/>
      <c r="GHY790" s="61"/>
      <c r="GHZ790" s="61"/>
      <c r="GIA790" s="61"/>
      <c r="GIB790" s="61"/>
      <c r="GIC790" s="61"/>
      <c r="GID790" s="61"/>
      <c r="GIE790" s="61"/>
      <c r="GIF790" s="61"/>
      <c r="GIG790" s="61"/>
      <c r="GIH790" s="61"/>
      <c r="GII790" s="61"/>
      <c r="GIJ790" s="61"/>
      <c r="GIK790" s="61"/>
      <c r="GIL790" s="61"/>
      <c r="GIM790" s="61"/>
      <c r="GIN790" s="61"/>
      <c r="GIO790" s="61"/>
      <c r="GIP790" s="61"/>
      <c r="GIQ790" s="61"/>
      <c r="GIR790" s="61"/>
      <c r="GIS790" s="61"/>
      <c r="GIT790" s="61"/>
      <c r="GIU790" s="61"/>
      <c r="GIV790" s="61"/>
      <c r="GIW790" s="61"/>
      <c r="GIX790" s="61"/>
      <c r="GIY790" s="61"/>
      <c r="GIZ790" s="61"/>
      <c r="GJA790" s="61"/>
      <c r="GJB790" s="61"/>
      <c r="GJC790" s="61"/>
      <c r="GJD790" s="61"/>
      <c r="GJE790" s="61"/>
      <c r="GJF790" s="61"/>
      <c r="GJG790" s="61"/>
      <c r="GJH790" s="61"/>
      <c r="GJI790" s="61"/>
      <c r="GJJ790" s="61"/>
      <c r="GJK790" s="61"/>
      <c r="GJL790" s="61"/>
      <c r="GJM790" s="61"/>
      <c r="GJN790" s="61"/>
      <c r="GJO790" s="61"/>
      <c r="GJP790" s="61"/>
      <c r="GJQ790" s="61"/>
      <c r="GJR790" s="61"/>
      <c r="GJS790" s="61"/>
      <c r="GJT790" s="61"/>
      <c r="GJU790" s="61"/>
      <c r="GJV790" s="61"/>
      <c r="GJW790" s="61"/>
      <c r="GJX790" s="61"/>
      <c r="GJY790" s="61"/>
      <c r="GJZ790" s="61"/>
      <c r="GKA790" s="61"/>
      <c r="GKB790" s="61"/>
      <c r="GKC790" s="61"/>
      <c r="GKD790" s="61"/>
      <c r="GKE790" s="61"/>
      <c r="GKF790" s="61"/>
      <c r="GKG790" s="61"/>
      <c r="GKH790" s="61"/>
      <c r="GKI790" s="61"/>
      <c r="GKJ790" s="61"/>
      <c r="GKK790" s="61"/>
      <c r="GKL790" s="61"/>
      <c r="GKM790" s="61"/>
      <c r="GKN790" s="61"/>
      <c r="GKO790" s="61"/>
      <c r="GKP790" s="61"/>
      <c r="GKQ790" s="61"/>
      <c r="GKR790" s="61"/>
      <c r="GKS790" s="61"/>
      <c r="GKT790" s="61"/>
      <c r="GKU790" s="61"/>
      <c r="GKV790" s="61"/>
      <c r="GKW790" s="61"/>
      <c r="GKX790" s="61"/>
      <c r="GKY790" s="61"/>
      <c r="GKZ790" s="61"/>
      <c r="GLA790" s="61"/>
      <c r="GLB790" s="61"/>
      <c r="GLC790" s="61"/>
      <c r="GLD790" s="61"/>
      <c r="GLE790" s="61"/>
      <c r="GLF790" s="61"/>
      <c r="GLG790" s="61"/>
      <c r="GLH790" s="61"/>
      <c r="GLI790" s="61"/>
      <c r="GLJ790" s="61"/>
      <c r="GLK790" s="61"/>
      <c r="GLL790" s="61"/>
      <c r="GLM790" s="61"/>
      <c r="GLN790" s="61"/>
      <c r="GLO790" s="61"/>
      <c r="GLP790" s="61"/>
      <c r="GLQ790" s="61"/>
      <c r="GLR790" s="61"/>
      <c r="GLS790" s="61"/>
      <c r="GLT790" s="61"/>
      <c r="GLU790" s="61"/>
      <c r="GLV790" s="61"/>
      <c r="GLW790" s="61"/>
      <c r="GLX790" s="61"/>
      <c r="GLY790" s="61"/>
      <c r="GLZ790" s="61"/>
      <c r="GMA790" s="61"/>
      <c r="GMB790" s="61"/>
      <c r="GMC790" s="61"/>
      <c r="GMD790" s="61"/>
      <c r="GME790" s="61"/>
      <c r="GMF790" s="61"/>
      <c r="GMG790" s="61"/>
      <c r="GMH790" s="61"/>
      <c r="GMI790" s="61"/>
      <c r="GMJ790" s="61"/>
      <c r="GMK790" s="61"/>
      <c r="GML790" s="61"/>
      <c r="GMM790" s="61"/>
      <c r="GMN790" s="61"/>
      <c r="GMO790" s="61"/>
      <c r="GMP790" s="61"/>
      <c r="GMQ790" s="61"/>
      <c r="GMR790" s="61"/>
      <c r="GMS790" s="61"/>
      <c r="GMT790" s="61"/>
      <c r="GMU790" s="61"/>
      <c r="GMV790" s="61"/>
      <c r="GMW790" s="61"/>
      <c r="GMX790" s="61"/>
      <c r="GMY790" s="61"/>
      <c r="GMZ790" s="61"/>
      <c r="GNA790" s="61"/>
      <c r="GNB790" s="61"/>
      <c r="GNC790" s="61"/>
      <c r="GND790" s="61"/>
      <c r="GNE790" s="61"/>
      <c r="GNF790" s="61"/>
      <c r="GNG790" s="61"/>
      <c r="GNH790" s="61"/>
      <c r="GNI790" s="61"/>
      <c r="GNJ790" s="61"/>
      <c r="GNK790" s="61"/>
      <c r="GNL790" s="61"/>
      <c r="GNM790" s="61"/>
      <c r="GNN790" s="61"/>
      <c r="GNO790" s="61"/>
      <c r="GNP790" s="61"/>
      <c r="GNQ790" s="61"/>
      <c r="GNR790" s="61"/>
      <c r="GNS790" s="61"/>
      <c r="GNT790" s="61"/>
      <c r="GNU790" s="61"/>
      <c r="GNV790" s="61"/>
      <c r="GNW790" s="61"/>
      <c r="GNX790" s="61"/>
      <c r="GNY790" s="61"/>
      <c r="GNZ790" s="61"/>
      <c r="GOA790" s="61"/>
      <c r="GOB790" s="61"/>
      <c r="GOC790" s="61"/>
      <c r="GOD790" s="61"/>
      <c r="GOE790" s="61"/>
      <c r="GOF790" s="61"/>
      <c r="GOG790" s="61"/>
      <c r="GOH790" s="61"/>
      <c r="GOI790" s="61"/>
      <c r="GOJ790" s="61"/>
      <c r="GOK790" s="61"/>
      <c r="GOL790" s="61"/>
      <c r="GOM790" s="61"/>
      <c r="GON790" s="61"/>
      <c r="GOO790" s="61"/>
      <c r="GOP790" s="61"/>
      <c r="GOQ790" s="61"/>
      <c r="GOR790" s="61"/>
      <c r="GOS790" s="61"/>
      <c r="GOT790" s="61"/>
      <c r="GOU790" s="61"/>
      <c r="GOV790" s="61"/>
      <c r="GOW790" s="61"/>
      <c r="GOX790" s="61"/>
      <c r="GOY790" s="61"/>
      <c r="GOZ790" s="61"/>
      <c r="GPA790" s="61"/>
      <c r="GPB790" s="61"/>
      <c r="GPC790" s="61"/>
      <c r="GPD790" s="61"/>
      <c r="GPE790" s="61"/>
      <c r="GPF790" s="61"/>
      <c r="GPG790" s="61"/>
      <c r="GPH790" s="61"/>
      <c r="GPI790" s="61"/>
      <c r="GPJ790" s="61"/>
      <c r="GPK790" s="61"/>
      <c r="GPL790" s="61"/>
      <c r="GPM790" s="61"/>
      <c r="GPN790" s="61"/>
      <c r="GPO790" s="61"/>
      <c r="GPP790" s="61"/>
      <c r="GPQ790" s="61"/>
      <c r="GPR790" s="61"/>
      <c r="GPS790" s="61"/>
      <c r="GPT790" s="61"/>
      <c r="GPU790" s="61"/>
      <c r="GPV790" s="61"/>
      <c r="GPW790" s="61"/>
      <c r="GPX790" s="61"/>
      <c r="GPY790" s="61"/>
      <c r="GPZ790" s="61"/>
      <c r="GQA790" s="61"/>
      <c r="GQB790" s="61"/>
      <c r="GQC790" s="61"/>
      <c r="GQD790" s="61"/>
      <c r="GQE790" s="61"/>
      <c r="GQF790" s="61"/>
      <c r="GQG790" s="61"/>
      <c r="GQH790" s="61"/>
      <c r="GQI790" s="61"/>
      <c r="GQJ790" s="61"/>
      <c r="GQK790" s="61"/>
      <c r="GQL790" s="61"/>
      <c r="GQM790" s="61"/>
      <c r="GQN790" s="61"/>
      <c r="GQO790" s="61"/>
      <c r="GQP790" s="61"/>
      <c r="GQQ790" s="61"/>
      <c r="GQR790" s="61"/>
      <c r="GQS790" s="61"/>
      <c r="GQT790" s="61"/>
      <c r="GQU790" s="61"/>
      <c r="GQV790" s="61"/>
      <c r="GQW790" s="61"/>
      <c r="GQX790" s="61"/>
      <c r="GQY790" s="61"/>
      <c r="GQZ790" s="61"/>
      <c r="GRA790" s="61"/>
      <c r="GRB790" s="61"/>
      <c r="GRC790" s="61"/>
      <c r="GRD790" s="61"/>
      <c r="GRE790" s="61"/>
      <c r="GRF790" s="61"/>
      <c r="GRG790" s="61"/>
      <c r="GRH790" s="61"/>
      <c r="GRI790" s="61"/>
      <c r="GRJ790" s="61"/>
      <c r="GRK790" s="61"/>
      <c r="GRL790" s="61"/>
      <c r="GRM790" s="61"/>
      <c r="GRN790" s="61"/>
      <c r="GRO790" s="61"/>
      <c r="GRP790" s="61"/>
      <c r="GRQ790" s="61"/>
      <c r="GRR790" s="61"/>
      <c r="GRS790" s="61"/>
      <c r="GRT790" s="61"/>
      <c r="GRU790" s="61"/>
      <c r="GRV790" s="61"/>
      <c r="GRW790" s="61"/>
      <c r="GRX790" s="61"/>
      <c r="GRY790" s="61"/>
      <c r="GRZ790" s="61"/>
      <c r="GSA790" s="61"/>
      <c r="GSB790" s="61"/>
      <c r="GSC790" s="61"/>
      <c r="GSD790" s="61"/>
      <c r="GSE790" s="61"/>
      <c r="GSF790" s="61"/>
      <c r="GSG790" s="61"/>
      <c r="GSH790" s="61"/>
      <c r="GSI790" s="61"/>
      <c r="GSJ790" s="61"/>
      <c r="GSK790" s="61"/>
      <c r="GSL790" s="61"/>
      <c r="GSM790" s="61"/>
      <c r="GSN790" s="61"/>
      <c r="GSO790" s="61"/>
      <c r="GSP790" s="61"/>
      <c r="GSQ790" s="61"/>
      <c r="GSR790" s="61"/>
      <c r="GSS790" s="61"/>
      <c r="GST790" s="61"/>
      <c r="GSU790" s="61"/>
      <c r="GSV790" s="61"/>
      <c r="GSW790" s="61"/>
      <c r="GSX790" s="61"/>
      <c r="GSY790" s="61"/>
      <c r="GSZ790" s="61"/>
      <c r="GTA790" s="61"/>
      <c r="GTB790" s="61"/>
      <c r="GTC790" s="61"/>
      <c r="GTD790" s="61"/>
      <c r="GTE790" s="61"/>
      <c r="GTF790" s="61"/>
      <c r="GTG790" s="61"/>
      <c r="GTH790" s="61"/>
      <c r="GTI790" s="61"/>
      <c r="GTJ790" s="61"/>
      <c r="GTK790" s="61"/>
      <c r="GTL790" s="61"/>
      <c r="GTM790" s="61"/>
      <c r="GTN790" s="61"/>
      <c r="GTO790" s="61"/>
      <c r="GTP790" s="61"/>
      <c r="GTQ790" s="61"/>
      <c r="GTR790" s="61"/>
      <c r="GTS790" s="61"/>
      <c r="GTT790" s="61"/>
      <c r="GTU790" s="61"/>
      <c r="GTV790" s="61"/>
      <c r="GTW790" s="61"/>
      <c r="GTX790" s="61"/>
      <c r="GTY790" s="61"/>
      <c r="GTZ790" s="61"/>
      <c r="GUA790" s="61"/>
      <c r="GUB790" s="61"/>
      <c r="GUC790" s="61"/>
      <c r="GUD790" s="61"/>
      <c r="GUE790" s="61"/>
      <c r="GUF790" s="61"/>
      <c r="GUG790" s="61"/>
      <c r="GUH790" s="61"/>
      <c r="GUI790" s="61"/>
      <c r="GUJ790" s="61"/>
      <c r="GUK790" s="61"/>
      <c r="GUL790" s="61"/>
      <c r="GUM790" s="61"/>
      <c r="GUN790" s="61"/>
      <c r="GUO790" s="61"/>
      <c r="GUP790" s="61"/>
      <c r="GUQ790" s="61"/>
      <c r="GUR790" s="61"/>
      <c r="GUS790" s="61"/>
      <c r="GUT790" s="61"/>
      <c r="GUU790" s="61"/>
      <c r="GUV790" s="61"/>
      <c r="GUW790" s="61"/>
      <c r="GUX790" s="61"/>
      <c r="GUY790" s="61"/>
      <c r="GUZ790" s="61"/>
      <c r="GVA790" s="61"/>
      <c r="GVB790" s="61"/>
      <c r="GVC790" s="61"/>
      <c r="GVD790" s="61"/>
      <c r="GVE790" s="61"/>
      <c r="GVF790" s="61"/>
      <c r="GVG790" s="61"/>
      <c r="GVH790" s="61"/>
      <c r="GVI790" s="61"/>
      <c r="GVJ790" s="61"/>
      <c r="GVK790" s="61"/>
      <c r="GVL790" s="61"/>
      <c r="GVM790" s="61"/>
      <c r="GVN790" s="61"/>
      <c r="GVO790" s="61"/>
      <c r="GVP790" s="61"/>
      <c r="GVQ790" s="61"/>
      <c r="GVR790" s="61"/>
      <c r="GVS790" s="61"/>
      <c r="GVT790" s="61"/>
      <c r="GVU790" s="61"/>
      <c r="GVV790" s="61"/>
      <c r="GVW790" s="61"/>
      <c r="GVX790" s="61"/>
      <c r="GVY790" s="61"/>
      <c r="GVZ790" s="61"/>
      <c r="GWA790" s="61"/>
      <c r="GWB790" s="61"/>
      <c r="GWC790" s="61"/>
      <c r="GWD790" s="61"/>
      <c r="GWE790" s="61"/>
      <c r="GWF790" s="61"/>
      <c r="GWG790" s="61"/>
      <c r="GWH790" s="61"/>
      <c r="GWI790" s="61"/>
      <c r="GWJ790" s="61"/>
      <c r="GWK790" s="61"/>
      <c r="GWL790" s="61"/>
      <c r="GWM790" s="61"/>
      <c r="GWN790" s="61"/>
      <c r="GWO790" s="61"/>
      <c r="GWP790" s="61"/>
      <c r="GWQ790" s="61"/>
      <c r="GWR790" s="61"/>
      <c r="GWS790" s="61"/>
      <c r="GWT790" s="61"/>
      <c r="GWU790" s="61"/>
      <c r="GWV790" s="61"/>
      <c r="GWW790" s="61"/>
      <c r="GWX790" s="61"/>
      <c r="GWY790" s="61"/>
      <c r="GWZ790" s="61"/>
      <c r="GXA790" s="61"/>
      <c r="GXB790" s="61"/>
      <c r="GXC790" s="61"/>
      <c r="GXD790" s="61"/>
      <c r="GXE790" s="61"/>
      <c r="GXF790" s="61"/>
      <c r="GXG790" s="61"/>
      <c r="GXH790" s="61"/>
      <c r="GXI790" s="61"/>
      <c r="GXJ790" s="61"/>
      <c r="GXK790" s="61"/>
      <c r="GXL790" s="61"/>
      <c r="GXM790" s="61"/>
      <c r="GXN790" s="61"/>
      <c r="GXO790" s="61"/>
      <c r="GXP790" s="61"/>
      <c r="GXQ790" s="61"/>
      <c r="GXR790" s="61"/>
      <c r="GXS790" s="61"/>
      <c r="GXT790" s="61"/>
      <c r="GXU790" s="61"/>
      <c r="GXV790" s="61"/>
      <c r="GXW790" s="61"/>
      <c r="GXX790" s="61"/>
      <c r="GXY790" s="61"/>
      <c r="GXZ790" s="61"/>
      <c r="GYA790" s="61"/>
      <c r="GYB790" s="61"/>
      <c r="GYC790" s="61"/>
      <c r="GYD790" s="61"/>
      <c r="GYE790" s="61"/>
      <c r="GYF790" s="61"/>
      <c r="GYG790" s="61"/>
      <c r="GYH790" s="61"/>
      <c r="GYI790" s="61"/>
      <c r="GYJ790" s="61"/>
      <c r="GYK790" s="61"/>
      <c r="GYL790" s="61"/>
      <c r="GYM790" s="61"/>
      <c r="GYN790" s="61"/>
      <c r="GYO790" s="61"/>
      <c r="GYP790" s="61"/>
      <c r="GYQ790" s="61"/>
      <c r="GYR790" s="61"/>
      <c r="GYS790" s="61"/>
      <c r="GYT790" s="61"/>
      <c r="GYU790" s="61"/>
      <c r="GYV790" s="61"/>
      <c r="GYW790" s="61"/>
      <c r="GYX790" s="61"/>
      <c r="GYY790" s="61"/>
      <c r="GYZ790" s="61"/>
      <c r="GZA790" s="61"/>
      <c r="GZB790" s="61"/>
      <c r="GZC790" s="61"/>
      <c r="GZD790" s="61"/>
      <c r="GZE790" s="61"/>
      <c r="GZF790" s="61"/>
      <c r="GZG790" s="61"/>
      <c r="GZH790" s="61"/>
      <c r="GZI790" s="61"/>
      <c r="GZJ790" s="61"/>
      <c r="GZK790" s="61"/>
      <c r="GZL790" s="61"/>
      <c r="GZM790" s="61"/>
      <c r="GZN790" s="61"/>
      <c r="GZO790" s="61"/>
      <c r="GZP790" s="61"/>
      <c r="GZQ790" s="61"/>
      <c r="GZR790" s="61"/>
      <c r="GZS790" s="61"/>
      <c r="GZT790" s="61"/>
      <c r="GZU790" s="61"/>
      <c r="GZV790" s="61"/>
      <c r="GZW790" s="61"/>
      <c r="GZX790" s="61"/>
      <c r="GZY790" s="61"/>
      <c r="GZZ790" s="61"/>
      <c r="HAA790" s="61"/>
      <c r="HAB790" s="61"/>
      <c r="HAC790" s="61"/>
      <c r="HAD790" s="61"/>
      <c r="HAE790" s="61"/>
      <c r="HAF790" s="61"/>
      <c r="HAG790" s="61"/>
      <c r="HAH790" s="61"/>
      <c r="HAI790" s="61"/>
      <c r="HAJ790" s="61"/>
      <c r="HAK790" s="61"/>
      <c r="HAL790" s="61"/>
      <c r="HAM790" s="61"/>
      <c r="HAN790" s="61"/>
      <c r="HAO790" s="61"/>
      <c r="HAP790" s="61"/>
      <c r="HAQ790" s="61"/>
      <c r="HAR790" s="61"/>
      <c r="HAS790" s="61"/>
      <c r="HAT790" s="61"/>
      <c r="HAU790" s="61"/>
      <c r="HAV790" s="61"/>
      <c r="HAW790" s="61"/>
      <c r="HAX790" s="61"/>
      <c r="HAY790" s="61"/>
      <c r="HAZ790" s="61"/>
      <c r="HBA790" s="61"/>
      <c r="HBB790" s="61"/>
      <c r="HBC790" s="61"/>
      <c r="HBD790" s="61"/>
      <c r="HBE790" s="61"/>
      <c r="HBF790" s="61"/>
      <c r="HBG790" s="61"/>
      <c r="HBH790" s="61"/>
      <c r="HBI790" s="61"/>
      <c r="HBJ790" s="61"/>
      <c r="HBK790" s="61"/>
      <c r="HBL790" s="61"/>
      <c r="HBM790" s="61"/>
      <c r="HBN790" s="61"/>
      <c r="HBO790" s="61"/>
      <c r="HBP790" s="61"/>
      <c r="HBQ790" s="61"/>
      <c r="HBR790" s="61"/>
      <c r="HBS790" s="61"/>
      <c r="HBT790" s="61"/>
      <c r="HBU790" s="61"/>
      <c r="HBV790" s="61"/>
      <c r="HBW790" s="61"/>
      <c r="HBX790" s="61"/>
      <c r="HBY790" s="61"/>
      <c r="HBZ790" s="61"/>
      <c r="HCA790" s="61"/>
      <c r="HCB790" s="61"/>
      <c r="HCC790" s="61"/>
      <c r="HCD790" s="61"/>
      <c r="HCE790" s="61"/>
      <c r="HCF790" s="61"/>
      <c r="HCG790" s="61"/>
      <c r="HCH790" s="61"/>
      <c r="HCI790" s="61"/>
      <c r="HCJ790" s="61"/>
      <c r="HCK790" s="61"/>
      <c r="HCL790" s="61"/>
      <c r="HCM790" s="61"/>
      <c r="HCN790" s="61"/>
      <c r="HCO790" s="61"/>
      <c r="HCP790" s="61"/>
      <c r="HCQ790" s="61"/>
      <c r="HCR790" s="61"/>
      <c r="HCS790" s="61"/>
      <c r="HCT790" s="61"/>
      <c r="HCU790" s="61"/>
      <c r="HCV790" s="61"/>
      <c r="HCW790" s="61"/>
      <c r="HCX790" s="61"/>
      <c r="HCY790" s="61"/>
      <c r="HCZ790" s="61"/>
      <c r="HDA790" s="61"/>
      <c r="HDB790" s="61"/>
      <c r="HDC790" s="61"/>
      <c r="HDD790" s="61"/>
      <c r="HDE790" s="61"/>
      <c r="HDF790" s="61"/>
      <c r="HDG790" s="61"/>
      <c r="HDH790" s="61"/>
      <c r="HDI790" s="61"/>
      <c r="HDJ790" s="61"/>
      <c r="HDK790" s="61"/>
      <c r="HDL790" s="61"/>
      <c r="HDM790" s="61"/>
      <c r="HDN790" s="61"/>
      <c r="HDO790" s="61"/>
      <c r="HDP790" s="61"/>
      <c r="HDQ790" s="61"/>
      <c r="HDR790" s="61"/>
      <c r="HDS790" s="61"/>
      <c r="HDT790" s="61"/>
      <c r="HDU790" s="61"/>
      <c r="HDV790" s="61"/>
      <c r="HDW790" s="61"/>
      <c r="HDX790" s="61"/>
      <c r="HDY790" s="61"/>
      <c r="HDZ790" s="61"/>
      <c r="HEA790" s="61"/>
      <c r="HEB790" s="61"/>
      <c r="HEC790" s="61"/>
      <c r="HED790" s="61"/>
      <c r="HEE790" s="61"/>
      <c r="HEF790" s="61"/>
      <c r="HEG790" s="61"/>
      <c r="HEH790" s="61"/>
      <c r="HEI790" s="61"/>
      <c r="HEJ790" s="61"/>
      <c r="HEK790" s="61"/>
      <c r="HEL790" s="61"/>
      <c r="HEM790" s="61"/>
      <c r="HEN790" s="61"/>
      <c r="HEO790" s="61"/>
      <c r="HEP790" s="61"/>
      <c r="HEQ790" s="61"/>
      <c r="HER790" s="61"/>
      <c r="HES790" s="61"/>
      <c r="HET790" s="61"/>
      <c r="HEU790" s="61"/>
      <c r="HEV790" s="61"/>
      <c r="HEW790" s="61"/>
      <c r="HEX790" s="61"/>
      <c r="HEY790" s="61"/>
      <c r="HEZ790" s="61"/>
      <c r="HFA790" s="61"/>
      <c r="HFB790" s="61"/>
      <c r="HFC790" s="61"/>
      <c r="HFD790" s="61"/>
      <c r="HFE790" s="61"/>
      <c r="HFF790" s="61"/>
      <c r="HFG790" s="61"/>
      <c r="HFH790" s="61"/>
      <c r="HFI790" s="61"/>
      <c r="HFJ790" s="61"/>
      <c r="HFK790" s="61"/>
      <c r="HFL790" s="61"/>
      <c r="HFM790" s="61"/>
      <c r="HFN790" s="61"/>
      <c r="HFO790" s="61"/>
      <c r="HFP790" s="61"/>
      <c r="HFQ790" s="61"/>
      <c r="HFR790" s="61"/>
      <c r="HFS790" s="61"/>
      <c r="HFT790" s="61"/>
      <c r="HFU790" s="61"/>
      <c r="HFV790" s="61"/>
      <c r="HFW790" s="61"/>
      <c r="HFX790" s="61"/>
      <c r="HFY790" s="61"/>
      <c r="HFZ790" s="61"/>
      <c r="HGA790" s="61"/>
      <c r="HGB790" s="61"/>
      <c r="HGC790" s="61"/>
      <c r="HGD790" s="61"/>
      <c r="HGE790" s="61"/>
      <c r="HGF790" s="61"/>
      <c r="HGG790" s="61"/>
      <c r="HGH790" s="61"/>
      <c r="HGI790" s="61"/>
      <c r="HGJ790" s="61"/>
      <c r="HGK790" s="61"/>
      <c r="HGL790" s="61"/>
      <c r="HGM790" s="61"/>
      <c r="HGN790" s="61"/>
      <c r="HGO790" s="61"/>
      <c r="HGP790" s="61"/>
      <c r="HGQ790" s="61"/>
      <c r="HGR790" s="61"/>
      <c r="HGS790" s="61"/>
      <c r="HGT790" s="61"/>
      <c r="HGU790" s="61"/>
      <c r="HGV790" s="61"/>
      <c r="HGW790" s="61"/>
      <c r="HGX790" s="61"/>
      <c r="HGY790" s="61"/>
      <c r="HGZ790" s="61"/>
      <c r="HHA790" s="61"/>
      <c r="HHB790" s="61"/>
      <c r="HHC790" s="61"/>
      <c r="HHD790" s="61"/>
      <c r="HHE790" s="61"/>
      <c r="HHF790" s="61"/>
      <c r="HHG790" s="61"/>
      <c r="HHH790" s="61"/>
      <c r="HHI790" s="61"/>
      <c r="HHJ790" s="61"/>
      <c r="HHK790" s="61"/>
      <c r="HHL790" s="61"/>
      <c r="HHM790" s="61"/>
      <c r="HHN790" s="61"/>
      <c r="HHO790" s="61"/>
      <c r="HHP790" s="61"/>
      <c r="HHQ790" s="61"/>
      <c r="HHR790" s="61"/>
      <c r="HHS790" s="61"/>
      <c r="HHT790" s="61"/>
      <c r="HHU790" s="61"/>
      <c r="HHV790" s="61"/>
      <c r="HHW790" s="61"/>
      <c r="HHX790" s="61"/>
      <c r="HHY790" s="61"/>
      <c r="HHZ790" s="61"/>
      <c r="HIA790" s="61"/>
      <c r="HIB790" s="61"/>
      <c r="HIC790" s="61"/>
      <c r="HID790" s="61"/>
      <c r="HIE790" s="61"/>
      <c r="HIF790" s="61"/>
      <c r="HIG790" s="61"/>
      <c r="HIH790" s="61"/>
      <c r="HII790" s="61"/>
      <c r="HIJ790" s="61"/>
      <c r="HIK790" s="61"/>
      <c r="HIL790" s="61"/>
      <c r="HIM790" s="61"/>
      <c r="HIN790" s="61"/>
      <c r="HIO790" s="61"/>
      <c r="HIP790" s="61"/>
      <c r="HIQ790" s="61"/>
      <c r="HIR790" s="61"/>
      <c r="HIS790" s="61"/>
      <c r="HIT790" s="61"/>
      <c r="HIU790" s="61"/>
      <c r="HIV790" s="61"/>
      <c r="HIW790" s="61"/>
      <c r="HIX790" s="61"/>
      <c r="HIY790" s="61"/>
      <c r="HIZ790" s="61"/>
      <c r="HJA790" s="61"/>
      <c r="HJB790" s="61"/>
      <c r="HJC790" s="61"/>
      <c r="HJD790" s="61"/>
      <c r="HJE790" s="61"/>
      <c r="HJF790" s="61"/>
      <c r="HJG790" s="61"/>
      <c r="HJH790" s="61"/>
      <c r="HJI790" s="61"/>
      <c r="HJJ790" s="61"/>
      <c r="HJK790" s="61"/>
      <c r="HJL790" s="61"/>
      <c r="HJM790" s="61"/>
      <c r="HJN790" s="61"/>
      <c r="HJO790" s="61"/>
      <c r="HJP790" s="61"/>
      <c r="HJQ790" s="61"/>
      <c r="HJR790" s="61"/>
      <c r="HJS790" s="61"/>
      <c r="HJT790" s="61"/>
      <c r="HJU790" s="61"/>
      <c r="HJV790" s="61"/>
      <c r="HJW790" s="61"/>
      <c r="HJX790" s="61"/>
      <c r="HJY790" s="61"/>
      <c r="HJZ790" s="61"/>
      <c r="HKA790" s="61"/>
      <c r="HKB790" s="61"/>
      <c r="HKC790" s="61"/>
      <c r="HKD790" s="61"/>
      <c r="HKE790" s="61"/>
      <c r="HKF790" s="61"/>
      <c r="HKG790" s="61"/>
      <c r="HKH790" s="61"/>
      <c r="HKI790" s="61"/>
      <c r="HKJ790" s="61"/>
      <c r="HKK790" s="61"/>
      <c r="HKL790" s="61"/>
      <c r="HKM790" s="61"/>
      <c r="HKN790" s="61"/>
      <c r="HKO790" s="61"/>
      <c r="HKP790" s="61"/>
      <c r="HKQ790" s="61"/>
      <c r="HKR790" s="61"/>
      <c r="HKS790" s="61"/>
      <c r="HKT790" s="61"/>
      <c r="HKU790" s="61"/>
      <c r="HKV790" s="61"/>
      <c r="HKW790" s="61"/>
      <c r="HKX790" s="61"/>
      <c r="HKY790" s="61"/>
      <c r="HKZ790" s="61"/>
      <c r="HLA790" s="61"/>
      <c r="HLB790" s="61"/>
      <c r="HLC790" s="61"/>
      <c r="HLD790" s="61"/>
      <c r="HLE790" s="61"/>
      <c r="HLF790" s="61"/>
      <c r="HLG790" s="61"/>
      <c r="HLH790" s="61"/>
      <c r="HLI790" s="61"/>
      <c r="HLJ790" s="61"/>
      <c r="HLK790" s="61"/>
      <c r="HLL790" s="61"/>
      <c r="HLM790" s="61"/>
      <c r="HLN790" s="61"/>
      <c r="HLO790" s="61"/>
      <c r="HLP790" s="61"/>
      <c r="HLQ790" s="61"/>
      <c r="HLR790" s="61"/>
      <c r="HLS790" s="61"/>
      <c r="HLT790" s="61"/>
      <c r="HLU790" s="61"/>
      <c r="HLV790" s="61"/>
      <c r="HLW790" s="61"/>
      <c r="HLX790" s="61"/>
      <c r="HLY790" s="61"/>
      <c r="HLZ790" s="61"/>
      <c r="HMA790" s="61"/>
      <c r="HMB790" s="61"/>
      <c r="HMC790" s="61"/>
      <c r="HMD790" s="61"/>
      <c r="HME790" s="61"/>
      <c r="HMF790" s="61"/>
      <c r="HMG790" s="61"/>
      <c r="HMH790" s="61"/>
      <c r="HMI790" s="61"/>
      <c r="HMJ790" s="61"/>
      <c r="HMK790" s="61"/>
      <c r="HML790" s="61"/>
      <c r="HMM790" s="61"/>
      <c r="HMN790" s="61"/>
      <c r="HMO790" s="61"/>
      <c r="HMP790" s="61"/>
      <c r="HMQ790" s="61"/>
      <c r="HMR790" s="61"/>
      <c r="HMS790" s="61"/>
      <c r="HMT790" s="61"/>
      <c r="HMU790" s="61"/>
      <c r="HMV790" s="61"/>
      <c r="HMW790" s="61"/>
      <c r="HMX790" s="61"/>
      <c r="HMY790" s="61"/>
      <c r="HMZ790" s="61"/>
      <c r="HNA790" s="61"/>
      <c r="HNB790" s="61"/>
      <c r="HNC790" s="61"/>
      <c r="HND790" s="61"/>
      <c r="HNE790" s="61"/>
      <c r="HNF790" s="61"/>
      <c r="HNG790" s="61"/>
      <c r="HNH790" s="61"/>
      <c r="HNI790" s="61"/>
      <c r="HNJ790" s="61"/>
      <c r="HNK790" s="61"/>
      <c r="HNL790" s="61"/>
      <c r="HNM790" s="61"/>
      <c r="HNN790" s="61"/>
      <c r="HNO790" s="61"/>
      <c r="HNP790" s="61"/>
      <c r="HNQ790" s="61"/>
      <c r="HNR790" s="61"/>
      <c r="HNS790" s="61"/>
      <c r="HNT790" s="61"/>
      <c r="HNU790" s="61"/>
      <c r="HNV790" s="61"/>
      <c r="HNW790" s="61"/>
      <c r="HNX790" s="61"/>
      <c r="HNY790" s="61"/>
      <c r="HNZ790" s="61"/>
      <c r="HOA790" s="61"/>
      <c r="HOB790" s="61"/>
      <c r="HOC790" s="61"/>
      <c r="HOD790" s="61"/>
      <c r="HOE790" s="61"/>
      <c r="HOF790" s="61"/>
      <c r="HOG790" s="61"/>
      <c r="HOH790" s="61"/>
      <c r="HOI790" s="61"/>
      <c r="HOJ790" s="61"/>
      <c r="HOK790" s="61"/>
      <c r="HOL790" s="61"/>
      <c r="HOM790" s="61"/>
      <c r="HON790" s="61"/>
      <c r="HOO790" s="61"/>
      <c r="HOP790" s="61"/>
      <c r="HOQ790" s="61"/>
      <c r="HOR790" s="61"/>
      <c r="HOS790" s="61"/>
      <c r="HOT790" s="61"/>
      <c r="HOU790" s="61"/>
      <c r="HOV790" s="61"/>
      <c r="HOW790" s="61"/>
      <c r="HOX790" s="61"/>
      <c r="HOY790" s="61"/>
      <c r="HOZ790" s="61"/>
      <c r="HPA790" s="61"/>
      <c r="HPB790" s="61"/>
      <c r="HPC790" s="61"/>
      <c r="HPD790" s="61"/>
      <c r="HPE790" s="61"/>
      <c r="HPF790" s="61"/>
      <c r="HPG790" s="61"/>
      <c r="HPH790" s="61"/>
      <c r="HPI790" s="61"/>
      <c r="HPJ790" s="61"/>
      <c r="HPK790" s="61"/>
      <c r="HPL790" s="61"/>
      <c r="HPM790" s="61"/>
      <c r="HPN790" s="61"/>
      <c r="HPO790" s="61"/>
      <c r="HPP790" s="61"/>
      <c r="HPQ790" s="61"/>
      <c r="HPR790" s="61"/>
      <c r="HPS790" s="61"/>
      <c r="HPT790" s="61"/>
      <c r="HPU790" s="61"/>
      <c r="HPV790" s="61"/>
      <c r="HPW790" s="61"/>
      <c r="HPX790" s="61"/>
      <c r="HPY790" s="61"/>
      <c r="HPZ790" s="61"/>
      <c r="HQA790" s="61"/>
      <c r="HQB790" s="61"/>
      <c r="HQC790" s="61"/>
      <c r="HQD790" s="61"/>
      <c r="HQE790" s="61"/>
      <c r="HQF790" s="61"/>
      <c r="HQG790" s="61"/>
      <c r="HQH790" s="61"/>
      <c r="HQI790" s="61"/>
      <c r="HQJ790" s="61"/>
      <c r="HQK790" s="61"/>
      <c r="HQL790" s="61"/>
      <c r="HQM790" s="61"/>
      <c r="HQN790" s="61"/>
      <c r="HQO790" s="61"/>
      <c r="HQP790" s="61"/>
      <c r="HQQ790" s="61"/>
      <c r="HQR790" s="61"/>
      <c r="HQS790" s="61"/>
      <c r="HQT790" s="61"/>
      <c r="HQU790" s="61"/>
      <c r="HQV790" s="61"/>
      <c r="HQW790" s="61"/>
      <c r="HQX790" s="61"/>
      <c r="HQY790" s="61"/>
      <c r="HQZ790" s="61"/>
      <c r="HRA790" s="61"/>
      <c r="HRB790" s="61"/>
      <c r="HRC790" s="61"/>
      <c r="HRD790" s="61"/>
      <c r="HRE790" s="61"/>
      <c r="HRF790" s="61"/>
      <c r="HRG790" s="61"/>
      <c r="HRH790" s="61"/>
      <c r="HRI790" s="61"/>
      <c r="HRJ790" s="61"/>
      <c r="HRK790" s="61"/>
      <c r="HRL790" s="61"/>
      <c r="HRM790" s="61"/>
      <c r="HRN790" s="61"/>
      <c r="HRO790" s="61"/>
      <c r="HRP790" s="61"/>
      <c r="HRQ790" s="61"/>
      <c r="HRR790" s="61"/>
      <c r="HRS790" s="61"/>
      <c r="HRT790" s="61"/>
      <c r="HRU790" s="61"/>
      <c r="HRV790" s="61"/>
      <c r="HRW790" s="61"/>
      <c r="HRX790" s="61"/>
      <c r="HRY790" s="61"/>
      <c r="HRZ790" s="61"/>
      <c r="HSA790" s="61"/>
      <c r="HSB790" s="61"/>
      <c r="HSC790" s="61"/>
      <c r="HSD790" s="61"/>
      <c r="HSE790" s="61"/>
      <c r="HSF790" s="61"/>
      <c r="HSG790" s="61"/>
      <c r="HSH790" s="61"/>
      <c r="HSI790" s="61"/>
      <c r="HSJ790" s="61"/>
      <c r="HSK790" s="61"/>
      <c r="HSL790" s="61"/>
      <c r="HSM790" s="61"/>
      <c r="HSN790" s="61"/>
      <c r="HSO790" s="61"/>
      <c r="HSP790" s="61"/>
      <c r="HSQ790" s="61"/>
      <c r="HSR790" s="61"/>
      <c r="HSS790" s="61"/>
      <c r="HST790" s="61"/>
      <c r="HSU790" s="61"/>
      <c r="HSV790" s="61"/>
      <c r="HSW790" s="61"/>
      <c r="HSX790" s="61"/>
      <c r="HSY790" s="61"/>
      <c r="HSZ790" s="61"/>
      <c r="HTA790" s="61"/>
      <c r="HTB790" s="61"/>
      <c r="HTC790" s="61"/>
      <c r="HTD790" s="61"/>
      <c r="HTE790" s="61"/>
      <c r="HTF790" s="61"/>
      <c r="HTG790" s="61"/>
      <c r="HTH790" s="61"/>
      <c r="HTI790" s="61"/>
      <c r="HTJ790" s="61"/>
      <c r="HTK790" s="61"/>
      <c r="HTL790" s="61"/>
      <c r="HTM790" s="61"/>
      <c r="HTN790" s="61"/>
      <c r="HTO790" s="61"/>
      <c r="HTP790" s="61"/>
      <c r="HTQ790" s="61"/>
      <c r="HTR790" s="61"/>
      <c r="HTS790" s="61"/>
      <c r="HTT790" s="61"/>
      <c r="HTU790" s="61"/>
      <c r="HTV790" s="61"/>
      <c r="HTW790" s="61"/>
      <c r="HTX790" s="61"/>
      <c r="HTY790" s="61"/>
      <c r="HTZ790" s="61"/>
      <c r="HUA790" s="61"/>
      <c r="HUB790" s="61"/>
      <c r="HUC790" s="61"/>
      <c r="HUD790" s="61"/>
      <c r="HUE790" s="61"/>
      <c r="HUF790" s="61"/>
      <c r="HUG790" s="61"/>
      <c r="HUH790" s="61"/>
      <c r="HUI790" s="61"/>
      <c r="HUJ790" s="61"/>
      <c r="HUK790" s="61"/>
      <c r="HUL790" s="61"/>
      <c r="HUM790" s="61"/>
      <c r="HUN790" s="61"/>
      <c r="HUO790" s="61"/>
      <c r="HUP790" s="61"/>
      <c r="HUQ790" s="61"/>
      <c r="HUR790" s="61"/>
      <c r="HUS790" s="61"/>
      <c r="HUT790" s="61"/>
      <c r="HUU790" s="61"/>
      <c r="HUV790" s="61"/>
      <c r="HUW790" s="61"/>
      <c r="HUX790" s="61"/>
      <c r="HUY790" s="61"/>
      <c r="HUZ790" s="61"/>
      <c r="HVA790" s="61"/>
      <c r="HVB790" s="61"/>
      <c r="HVC790" s="61"/>
      <c r="HVD790" s="61"/>
      <c r="HVE790" s="61"/>
      <c r="HVF790" s="61"/>
      <c r="HVG790" s="61"/>
      <c r="HVH790" s="61"/>
      <c r="HVI790" s="61"/>
      <c r="HVJ790" s="61"/>
      <c r="HVK790" s="61"/>
      <c r="HVL790" s="61"/>
      <c r="HVM790" s="61"/>
      <c r="HVN790" s="61"/>
      <c r="HVO790" s="61"/>
      <c r="HVP790" s="61"/>
      <c r="HVQ790" s="61"/>
      <c r="HVR790" s="61"/>
      <c r="HVS790" s="61"/>
      <c r="HVT790" s="61"/>
      <c r="HVU790" s="61"/>
      <c r="HVV790" s="61"/>
      <c r="HVW790" s="61"/>
      <c r="HVX790" s="61"/>
      <c r="HVY790" s="61"/>
      <c r="HVZ790" s="61"/>
      <c r="HWA790" s="61"/>
      <c r="HWB790" s="61"/>
      <c r="HWC790" s="61"/>
      <c r="HWD790" s="61"/>
      <c r="HWE790" s="61"/>
      <c r="HWF790" s="61"/>
      <c r="HWG790" s="61"/>
      <c r="HWH790" s="61"/>
      <c r="HWI790" s="61"/>
      <c r="HWJ790" s="61"/>
      <c r="HWK790" s="61"/>
      <c r="HWL790" s="61"/>
      <c r="HWM790" s="61"/>
      <c r="HWN790" s="61"/>
      <c r="HWO790" s="61"/>
      <c r="HWP790" s="61"/>
      <c r="HWQ790" s="61"/>
      <c r="HWR790" s="61"/>
      <c r="HWS790" s="61"/>
      <c r="HWT790" s="61"/>
      <c r="HWU790" s="61"/>
      <c r="HWV790" s="61"/>
      <c r="HWW790" s="61"/>
      <c r="HWX790" s="61"/>
      <c r="HWY790" s="61"/>
      <c r="HWZ790" s="61"/>
      <c r="HXA790" s="61"/>
      <c r="HXB790" s="61"/>
      <c r="HXC790" s="61"/>
      <c r="HXD790" s="61"/>
      <c r="HXE790" s="61"/>
      <c r="HXF790" s="61"/>
      <c r="HXG790" s="61"/>
      <c r="HXH790" s="61"/>
      <c r="HXI790" s="61"/>
      <c r="HXJ790" s="61"/>
      <c r="HXK790" s="61"/>
      <c r="HXL790" s="61"/>
      <c r="HXM790" s="61"/>
      <c r="HXN790" s="61"/>
      <c r="HXO790" s="61"/>
      <c r="HXP790" s="61"/>
      <c r="HXQ790" s="61"/>
      <c r="HXR790" s="61"/>
      <c r="HXS790" s="61"/>
      <c r="HXT790" s="61"/>
      <c r="HXU790" s="61"/>
      <c r="HXV790" s="61"/>
      <c r="HXW790" s="61"/>
      <c r="HXX790" s="61"/>
      <c r="HXY790" s="61"/>
      <c r="HXZ790" s="61"/>
      <c r="HYA790" s="61"/>
      <c r="HYB790" s="61"/>
      <c r="HYC790" s="61"/>
      <c r="HYD790" s="61"/>
      <c r="HYE790" s="61"/>
      <c r="HYF790" s="61"/>
      <c r="HYG790" s="61"/>
      <c r="HYH790" s="61"/>
      <c r="HYI790" s="61"/>
      <c r="HYJ790" s="61"/>
      <c r="HYK790" s="61"/>
      <c r="HYL790" s="61"/>
      <c r="HYM790" s="61"/>
      <c r="HYN790" s="61"/>
      <c r="HYO790" s="61"/>
      <c r="HYP790" s="61"/>
      <c r="HYQ790" s="61"/>
      <c r="HYR790" s="61"/>
      <c r="HYS790" s="61"/>
      <c r="HYT790" s="61"/>
      <c r="HYU790" s="61"/>
      <c r="HYV790" s="61"/>
      <c r="HYW790" s="61"/>
      <c r="HYX790" s="61"/>
      <c r="HYY790" s="61"/>
      <c r="HYZ790" s="61"/>
      <c r="HZA790" s="61"/>
      <c r="HZB790" s="61"/>
      <c r="HZC790" s="61"/>
      <c r="HZD790" s="61"/>
      <c r="HZE790" s="61"/>
      <c r="HZF790" s="61"/>
      <c r="HZG790" s="61"/>
      <c r="HZH790" s="61"/>
      <c r="HZI790" s="61"/>
      <c r="HZJ790" s="61"/>
      <c r="HZK790" s="61"/>
      <c r="HZL790" s="61"/>
      <c r="HZM790" s="61"/>
      <c r="HZN790" s="61"/>
      <c r="HZO790" s="61"/>
      <c r="HZP790" s="61"/>
      <c r="HZQ790" s="61"/>
      <c r="HZR790" s="61"/>
      <c r="HZS790" s="61"/>
      <c r="HZT790" s="61"/>
      <c r="HZU790" s="61"/>
      <c r="HZV790" s="61"/>
      <c r="HZW790" s="61"/>
      <c r="HZX790" s="61"/>
      <c r="HZY790" s="61"/>
      <c r="HZZ790" s="61"/>
      <c r="IAA790" s="61"/>
      <c r="IAB790" s="61"/>
      <c r="IAC790" s="61"/>
      <c r="IAD790" s="61"/>
      <c r="IAE790" s="61"/>
      <c r="IAF790" s="61"/>
      <c r="IAG790" s="61"/>
      <c r="IAH790" s="61"/>
      <c r="IAI790" s="61"/>
      <c r="IAJ790" s="61"/>
      <c r="IAK790" s="61"/>
      <c r="IAL790" s="61"/>
      <c r="IAM790" s="61"/>
      <c r="IAN790" s="61"/>
      <c r="IAO790" s="61"/>
      <c r="IAP790" s="61"/>
      <c r="IAQ790" s="61"/>
      <c r="IAR790" s="61"/>
      <c r="IAS790" s="61"/>
      <c r="IAT790" s="61"/>
      <c r="IAU790" s="61"/>
      <c r="IAV790" s="61"/>
      <c r="IAW790" s="61"/>
      <c r="IAX790" s="61"/>
      <c r="IAY790" s="61"/>
      <c r="IAZ790" s="61"/>
      <c r="IBA790" s="61"/>
      <c r="IBB790" s="61"/>
      <c r="IBC790" s="61"/>
      <c r="IBD790" s="61"/>
      <c r="IBE790" s="61"/>
      <c r="IBF790" s="61"/>
      <c r="IBG790" s="61"/>
      <c r="IBH790" s="61"/>
      <c r="IBI790" s="61"/>
      <c r="IBJ790" s="61"/>
      <c r="IBK790" s="61"/>
      <c r="IBL790" s="61"/>
      <c r="IBM790" s="61"/>
      <c r="IBN790" s="61"/>
      <c r="IBO790" s="61"/>
      <c r="IBP790" s="61"/>
      <c r="IBQ790" s="61"/>
      <c r="IBR790" s="61"/>
      <c r="IBS790" s="61"/>
      <c r="IBT790" s="61"/>
      <c r="IBU790" s="61"/>
      <c r="IBV790" s="61"/>
      <c r="IBW790" s="61"/>
      <c r="IBX790" s="61"/>
      <c r="IBY790" s="61"/>
      <c r="IBZ790" s="61"/>
      <c r="ICA790" s="61"/>
      <c r="ICB790" s="61"/>
      <c r="ICC790" s="61"/>
      <c r="ICD790" s="61"/>
      <c r="ICE790" s="61"/>
      <c r="ICF790" s="61"/>
      <c r="ICG790" s="61"/>
      <c r="ICH790" s="61"/>
      <c r="ICI790" s="61"/>
      <c r="ICJ790" s="61"/>
      <c r="ICK790" s="61"/>
      <c r="ICL790" s="61"/>
      <c r="ICM790" s="61"/>
      <c r="ICN790" s="61"/>
      <c r="ICO790" s="61"/>
      <c r="ICP790" s="61"/>
      <c r="ICQ790" s="61"/>
      <c r="ICR790" s="61"/>
      <c r="ICS790" s="61"/>
      <c r="ICT790" s="61"/>
      <c r="ICU790" s="61"/>
      <c r="ICV790" s="61"/>
      <c r="ICW790" s="61"/>
      <c r="ICX790" s="61"/>
      <c r="ICY790" s="61"/>
      <c r="ICZ790" s="61"/>
      <c r="IDA790" s="61"/>
      <c r="IDB790" s="61"/>
      <c r="IDC790" s="61"/>
      <c r="IDD790" s="61"/>
      <c r="IDE790" s="61"/>
      <c r="IDF790" s="61"/>
      <c r="IDG790" s="61"/>
      <c r="IDH790" s="61"/>
      <c r="IDI790" s="61"/>
      <c r="IDJ790" s="61"/>
      <c r="IDK790" s="61"/>
      <c r="IDL790" s="61"/>
      <c r="IDM790" s="61"/>
      <c r="IDN790" s="61"/>
      <c r="IDO790" s="61"/>
      <c r="IDP790" s="61"/>
      <c r="IDQ790" s="61"/>
      <c r="IDR790" s="61"/>
      <c r="IDS790" s="61"/>
      <c r="IDT790" s="61"/>
      <c r="IDU790" s="61"/>
      <c r="IDV790" s="61"/>
      <c r="IDW790" s="61"/>
      <c r="IDX790" s="61"/>
      <c r="IDY790" s="61"/>
      <c r="IDZ790" s="61"/>
      <c r="IEA790" s="61"/>
      <c r="IEB790" s="61"/>
      <c r="IEC790" s="61"/>
      <c r="IED790" s="61"/>
      <c r="IEE790" s="61"/>
      <c r="IEF790" s="61"/>
      <c r="IEG790" s="61"/>
      <c r="IEH790" s="61"/>
      <c r="IEI790" s="61"/>
      <c r="IEJ790" s="61"/>
      <c r="IEK790" s="61"/>
      <c r="IEL790" s="61"/>
      <c r="IEM790" s="61"/>
      <c r="IEN790" s="61"/>
      <c r="IEO790" s="61"/>
      <c r="IEP790" s="61"/>
      <c r="IEQ790" s="61"/>
      <c r="IER790" s="61"/>
      <c r="IES790" s="61"/>
      <c r="IET790" s="61"/>
      <c r="IEU790" s="61"/>
      <c r="IEV790" s="61"/>
      <c r="IEW790" s="61"/>
      <c r="IEX790" s="61"/>
      <c r="IEY790" s="61"/>
      <c r="IEZ790" s="61"/>
      <c r="IFA790" s="61"/>
      <c r="IFB790" s="61"/>
      <c r="IFC790" s="61"/>
      <c r="IFD790" s="61"/>
      <c r="IFE790" s="61"/>
      <c r="IFF790" s="61"/>
      <c r="IFG790" s="61"/>
      <c r="IFH790" s="61"/>
      <c r="IFI790" s="61"/>
      <c r="IFJ790" s="61"/>
      <c r="IFK790" s="61"/>
      <c r="IFL790" s="61"/>
      <c r="IFM790" s="61"/>
      <c r="IFN790" s="61"/>
      <c r="IFO790" s="61"/>
      <c r="IFP790" s="61"/>
      <c r="IFQ790" s="61"/>
      <c r="IFR790" s="61"/>
      <c r="IFS790" s="61"/>
      <c r="IFT790" s="61"/>
      <c r="IFU790" s="61"/>
      <c r="IFV790" s="61"/>
      <c r="IFW790" s="61"/>
      <c r="IFX790" s="61"/>
      <c r="IFY790" s="61"/>
      <c r="IFZ790" s="61"/>
      <c r="IGA790" s="61"/>
      <c r="IGB790" s="61"/>
      <c r="IGC790" s="61"/>
      <c r="IGD790" s="61"/>
      <c r="IGE790" s="61"/>
      <c r="IGF790" s="61"/>
      <c r="IGG790" s="61"/>
      <c r="IGH790" s="61"/>
      <c r="IGI790" s="61"/>
      <c r="IGJ790" s="61"/>
      <c r="IGK790" s="61"/>
      <c r="IGL790" s="61"/>
      <c r="IGM790" s="61"/>
      <c r="IGN790" s="61"/>
      <c r="IGO790" s="61"/>
      <c r="IGP790" s="61"/>
      <c r="IGQ790" s="61"/>
      <c r="IGR790" s="61"/>
      <c r="IGS790" s="61"/>
      <c r="IGT790" s="61"/>
      <c r="IGU790" s="61"/>
      <c r="IGV790" s="61"/>
      <c r="IGW790" s="61"/>
      <c r="IGX790" s="61"/>
      <c r="IGY790" s="61"/>
      <c r="IGZ790" s="61"/>
      <c r="IHA790" s="61"/>
      <c r="IHB790" s="61"/>
      <c r="IHC790" s="61"/>
      <c r="IHD790" s="61"/>
      <c r="IHE790" s="61"/>
      <c r="IHF790" s="61"/>
      <c r="IHG790" s="61"/>
      <c r="IHH790" s="61"/>
      <c r="IHI790" s="61"/>
      <c r="IHJ790" s="61"/>
      <c r="IHK790" s="61"/>
      <c r="IHL790" s="61"/>
      <c r="IHM790" s="61"/>
      <c r="IHN790" s="61"/>
      <c r="IHO790" s="61"/>
      <c r="IHP790" s="61"/>
      <c r="IHQ790" s="61"/>
      <c r="IHR790" s="61"/>
      <c r="IHS790" s="61"/>
      <c r="IHT790" s="61"/>
      <c r="IHU790" s="61"/>
      <c r="IHV790" s="61"/>
      <c r="IHW790" s="61"/>
      <c r="IHX790" s="61"/>
      <c r="IHY790" s="61"/>
      <c r="IHZ790" s="61"/>
      <c r="IIA790" s="61"/>
      <c r="IIB790" s="61"/>
      <c r="IIC790" s="61"/>
      <c r="IID790" s="61"/>
      <c r="IIE790" s="61"/>
      <c r="IIF790" s="61"/>
      <c r="IIG790" s="61"/>
      <c r="IIH790" s="61"/>
      <c r="III790" s="61"/>
      <c r="IIJ790" s="61"/>
      <c r="IIK790" s="61"/>
      <c r="IIL790" s="61"/>
      <c r="IIM790" s="61"/>
      <c r="IIN790" s="61"/>
      <c r="IIO790" s="61"/>
      <c r="IIP790" s="61"/>
      <c r="IIQ790" s="61"/>
      <c r="IIR790" s="61"/>
      <c r="IIS790" s="61"/>
      <c r="IIT790" s="61"/>
      <c r="IIU790" s="61"/>
      <c r="IIV790" s="61"/>
      <c r="IIW790" s="61"/>
      <c r="IIX790" s="61"/>
      <c r="IIY790" s="61"/>
      <c r="IIZ790" s="61"/>
      <c r="IJA790" s="61"/>
      <c r="IJB790" s="61"/>
      <c r="IJC790" s="61"/>
      <c r="IJD790" s="61"/>
      <c r="IJE790" s="61"/>
      <c r="IJF790" s="61"/>
      <c r="IJG790" s="61"/>
      <c r="IJH790" s="61"/>
      <c r="IJI790" s="61"/>
      <c r="IJJ790" s="61"/>
      <c r="IJK790" s="61"/>
      <c r="IJL790" s="61"/>
      <c r="IJM790" s="61"/>
      <c r="IJN790" s="61"/>
      <c r="IJO790" s="61"/>
      <c r="IJP790" s="61"/>
      <c r="IJQ790" s="61"/>
      <c r="IJR790" s="61"/>
      <c r="IJS790" s="61"/>
      <c r="IJT790" s="61"/>
      <c r="IJU790" s="61"/>
      <c r="IJV790" s="61"/>
      <c r="IJW790" s="61"/>
      <c r="IJX790" s="61"/>
      <c r="IJY790" s="61"/>
      <c r="IJZ790" s="61"/>
      <c r="IKA790" s="61"/>
      <c r="IKB790" s="61"/>
      <c r="IKC790" s="61"/>
      <c r="IKD790" s="61"/>
      <c r="IKE790" s="61"/>
      <c r="IKF790" s="61"/>
      <c r="IKG790" s="61"/>
      <c r="IKH790" s="61"/>
      <c r="IKI790" s="61"/>
      <c r="IKJ790" s="61"/>
      <c r="IKK790" s="61"/>
      <c r="IKL790" s="61"/>
      <c r="IKM790" s="61"/>
      <c r="IKN790" s="61"/>
      <c r="IKO790" s="61"/>
      <c r="IKP790" s="61"/>
      <c r="IKQ790" s="61"/>
      <c r="IKR790" s="61"/>
      <c r="IKS790" s="61"/>
      <c r="IKT790" s="61"/>
      <c r="IKU790" s="61"/>
      <c r="IKV790" s="61"/>
      <c r="IKW790" s="61"/>
      <c r="IKX790" s="61"/>
      <c r="IKY790" s="61"/>
      <c r="IKZ790" s="61"/>
      <c r="ILA790" s="61"/>
      <c r="ILB790" s="61"/>
      <c r="ILC790" s="61"/>
      <c r="ILD790" s="61"/>
      <c r="ILE790" s="61"/>
      <c r="ILF790" s="61"/>
      <c r="ILG790" s="61"/>
      <c r="ILH790" s="61"/>
      <c r="ILI790" s="61"/>
      <c r="ILJ790" s="61"/>
      <c r="ILK790" s="61"/>
      <c r="ILL790" s="61"/>
      <c r="ILM790" s="61"/>
      <c r="ILN790" s="61"/>
      <c r="ILO790" s="61"/>
      <c r="ILP790" s="61"/>
      <c r="ILQ790" s="61"/>
      <c r="ILR790" s="61"/>
      <c r="ILS790" s="61"/>
      <c r="ILT790" s="61"/>
      <c r="ILU790" s="61"/>
      <c r="ILV790" s="61"/>
      <c r="ILW790" s="61"/>
      <c r="ILX790" s="61"/>
      <c r="ILY790" s="61"/>
      <c r="ILZ790" s="61"/>
      <c r="IMA790" s="61"/>
      <c r="IMB790" s="61"/>
      <c r="IMC790" s="61"/>
      <c r="IMD790" s="61"/>
      <c r="IME790" s="61"/>
      <c r="IMF790" s="61"/>
      <c r="IMG790" s="61"/>
      <c r="IMH790" s="61"/>
      <c r="IMI790" s="61"/>
      <c r="IMJ790" s="61"/>
      <c r="IMK790" s="61"/>
      <c r="IML790" s="61"/>
      <c r="IMM790" s="61"/>
      <c r="IMN790" s="61"/>
      <c r="IMO790" s="61"/>
      <c r="IMP790" s="61"/>
      <c r="IMQ790" s="61"/>
      <c r="IMR790" s="61"/>
      <c r="IMS790" s="61"/>
      <c r="IMT790" s="61"/>
      <c r="IMU790" s="61"/>
      <c r="IMV790" s="61"/>
      <c r="IMW790" s="61"/>
      <c r="IMX790" s="61"/>
      <c r="IMY790" s="61"/>
      <c r="IMZ790" s="61"/>
      <c r="INA790" s="61"/>
      <c r="INB790" s="61"/>
      <c r="INC790" s="61"/>
      <c r="IND790" s="61"/>
      <c r="INE790" s="61"/>
      <c r="INF790" s="61"/>
      <c r="ING790" s="61"/>
      <c r="INH790" s="61"/>
      <c r="INI790" s="61"/>
      <c r="INJ790" s="61"/>
      <c r="INK790" s="61"/>
      <c r="INL790" s="61"/>
      <c r="INM790" s="61"/>
      <c r="INN790" s="61"/>
      <c r="INO790" s="61"/>
      <c r="INP790" s="61"/>
      <c r="INQ790" s="61"/>
      <c r="INR790" s="61"/>
      <c r="INS790" s="61"/>
      <c r="INT790" s="61"/>
      <c r="INU790" s="61"/>
      <c r="INV790" s="61"/>
      <c r="INW790" s="61"/>
      <c r="INX790" s="61"/>
      <c r="INY790" s="61"/>
      <c r="INZ790" s="61"/>
      <c r="IOA790" s="61"/>
      <c r="IOB790" s="61"/>
      <c r="IOC790" s="61"/>
      <c r="IOD790" s="61"/>
      <c r="IOE790" s="61"/>
      <c r="IOF790" s="61"/>
      <c r="IOG790" s="61"/>
      <c r="IOH790" s="61"/>
      <c r="IOI790" s="61"/>
      <c r="IOJ790" s="61"/>
      <c r="IOK790" s="61"/>
      <c r="IOL790" s="61"/>
      <c r="IOM790" s="61"/>
      <c r="ION790" s="61"/>
      <c r="IOO790" s="61"/>
      <c r="IOP790" s="61"/>
      <c r="IOQ790" s="61"/>
      <c r="IOR790" s="61"/>
      <c r="IOS790" s="61"/>
      <c r="IOT790" s="61"/>
      <c r="IOU790" s="61"/>
      <c r="IOV790" s="61"/>
      <c r="IOW790" s="61"/>
      <c r="IOX790" s="61"/>
      <c r="IOY790" s="61"/>
      <c r="IOZ790" s="61"/>
      <c r="IPA790" s="61"/>
      <c r="IPB790" s="61"/>
      <c r="IPC790" s="61"/>
      <c r="IPD790" s="61"/>
      <c r="IPE790" s="61"/>
      <c r="IPF790" s="61"/>
      <c r="IPG790" s="61"/>
      <c r="IPH790" s="61"/>
      <c r="IPI790" s="61"/>
      <c r="IPJ790" s="61"/>
      <c r="IPK790" s="61"/>
      <c r="IPL790" s="61"/>
      <c r="IPM790" s="61"/>
      <c r="IPN790" s="61"/>
      <c r="IPO790" s="61"/>
      <c r="IPP790" s="61"/>
      <c r="IPQ790" s="61"/>
      <c r="IPR790" s="61"/>
      <c r="IPS790" s="61"/>
      <c r="IPT790" s="61"/>
      <c r="IPU790" s="61"/>
      <c r="IPV790" s="61"/>
      <c r="IPW790" s="61"/>
      <c r="IPX790" s="61"/>
      <c r="IPY790" s="61"/>
      <c r="IPZ790" s="61"/>
      <c r="IQA790" s="61"/>
      <c r="IQB790" s="61"/>
      <c r="IQC790" s="61"/>
      <c r="IQD790" s="61"/>
      <c r="IQE790" s="61"/>
      <c r="IQF790" s="61"/>
      <c r="IQG790" s="61"/>
      <c r="IQH790" s="61"/>
      <c r="IQI790" s="61"/>
      <c r="IQJ790" s="61"/>
      <c r="IQK790" s="61"/>
      <c r="IQL790" s="61"/>
      <c r="IQM790" s="61"/>
      <c r="IQN790" s="61"/>
      <c r="IQO790" s="61"/>
      <c r="IQP790" s="61"/>
      <c r="IQQ790" s="61"/>
      <c r="IQR790" s="61"/>
      <c r="IQS790" s="61"/>
      <c r="IQT790" s="61"/>
      <c r="IQU790" s="61"/>
      <c r="IQV790" s="61"/>
      <c r="IQW790" s="61"/>
      <c r="IQX790" s="61"/>
      <c r="IQY790" s="61"/>
      <c r="IQZ790" s="61"/>
      <c r="IRA790" s="61"/>
      <c r="IRB790" s="61"/>
      <c r="IRC790" s="61"/>
      <c r="IRD790" s="61"/>
      <c r="IRE790" s="61"/>
      <c r="IRF790" s="61"/>
      <c r="IRG790" s="61"/>
      <c r="IRH790" s="61"/>
      <c r="IRI790" s="61"/>
      <c r="IRJ790" s="61"/>
      <c r="IRK790" s="61"/>
      <c r="IRL790" s="61"/>
      <c r="IRM790" s="61"/>
      <c r="IRN790" s="61"/>
      <c r="IRO790" s="61"/>
      <c r="IRP790" s="61"/>
      <c r="IRQ790" s="61"/>
      <c r="IRR790" s="61"/>
      <c r="IRS790" s="61"/>
      <c r="IRT790" s="61"/>
      <c r="IRU790" s="61"/>
      <c r="IRV790" s="61"/>
      <c r="IRW790" s="61"/>
      <c r="IRX790" s="61"/>
      <c r="IRY790" s="61"/>
      <c r="IRZ790" s="61"/>
      <c r="ISA790" s="61"/>
      <c r="ISB790" s="61"/>
      <c r="ISC790" s="61"/>
      <c r="ISD790" s="61"/>
      <c r="ISE790" s="61"/>
      <c r="ISF790" s="61"/>
      <c r="ISG790" s="61"/>
      <c r="ISH790" s="61"/>
      <c r="ISI790" s="61"/>
      <c r="ISJ790" s="61"/>
      <c r="ISK790" s="61"/>
      <c r="ISL790" s="61"/>
      <c r="ISM790" s="61"/>
      <c r="ISN790" s="61"/>
      <c r="ISO790" s="61"/>
      <c r="ISP790" s="61"/>
      <c r="ISQ790" s="61"/>
      <c r="ISR790" s="61"/>
      <c r="ISS790" s="61"/>
      <c r="IST790" s="61"/>
      <c r="ISU790" s="61"/>
      <c r="ISV790" s="61"/>
      <c r="ISW790" s="61"/>
      <c r="ISX790" s="61"/>
      <c r="ISY790" s="61"/>
      <c r="ISZ790" s="61"/>
      <c r="ITA790" s="61"/>
      <c r="ITB790" s="61"/>
      <c r="ITC790" s="61"/>
      <c r="ITD790" s="61"/>
      <c r="ITE790" s="61"/>
      <c r="ITF790" s="61"/>
      <c r="ITG790" s="61"/>
      <c r="ITH790" s="61"/>
      <c r="ITI790" s="61"/>
      <c r="ITJ790" s="61"/>
      <c r="ITK790" s="61"/>
      <c r="ITL790" s="61"/>
      <c r="ITM790" s="61"/>
      <c r="ITN790" s="61"/>
      <c r="ITO790" s="61"/>
      <c r="ITP790" s="61"/>
      <c r="ITQ790" s="61"/>
      <c r="ITR790" s="61"/>
      <c r="ITS790" s="61"/>
      <c r="ITT790" s="61"/>
      <c r="ITU790" s="61"/>
      <c r="ITV790" s="61"/>
      <c r="ITW790" s="61"/>
      <c r="ITX790" s="61"/>
      <c r="ITY790" s="61"/>
      <c r="ITZ790" s="61"/>
      <c r="IUA790" s="61"/>
      <c r="IUB790" s="61"/>
      <c r="IUC790" s="61"/>
      <c r="IUD790" s="61"/>
      <c r="IUE790" s="61"/>
      <c r="IUF790" s="61"/>
      <c r="IUG790" s="61"/>
      <c r="IUH790" s="61"/>
      <c r="IUI790" s="61"/>
      <c r="IUJ790" s="61"/>
      <c r="IUK790" s="61"/>
      <c r="IUL790" s="61"/>
      <c r="IUM790" s="61"/>
      <c r="IUN790" s="61"/>
      <c r="IUO790" s="61"/>
      <c r="IUP790" s="61"/>
      <c r="IUQ790" s="61"/>
      <c r="IUR790" s="61"/>
      <c r="IUS790" s="61"/>
      <c r="IUT790" s="61"/>
      <c r="IUU790" s="61"/>
      <c r="IUV790" s="61"/>
      <c r="IUW790" s="61"/>
      <c r="IUX790" s="61"/>
      <c r="IUY790" s="61"/>
      <c r="IUZ790" s="61"/>
      <c r="IVA790" s="61"/>
      <c r="IVB790" s="61"/>
      <c r="IVC790" s="61"/>
      <c r="IVD790" s="61"/>
      <c r="IVE790" s="61"/>
      <c r="IVF790" s="61"/>
      <c r="IVG790" s="61"/>
      <c r="IVH790" s="61"/>
      <c r="IVI790" s="61"/>
      <c r="IVJ790" s="61"/>
      <c r="IVK790" s="61"/>
      <c r="IVL790" s="61"/>
      <c r="IVM790" s="61"/>
      <c r="IVN790" s="61"/>
      <c r="IVO790" s="61"/>
      <c r="IVP790" s="61"/>
      <c r="IVQ790" s="61"/>
      <c r="IVR790" s="61"/>
      <c r="IVS790" s="61"/>
      <c r="IVT790" s="61"/>
      <c r="IVU790" s="61"/>
      <c r="IVV790" s="61"/>
      <c r="IVW790" s="61"/>
      <c r="IVX790" s="61"/>
      <c r="IVY790" s="61"/>
      <c r="IVZ790" s="61"/>
      <c r="IWA790" s="61"/>
      <c r="IWB790" s="61"/>
      <c r="IWC790" s="61"/>
      <c r="IWD790" s="61"/>
      <c r="IWE790" s="61"/>
      <c r="IWF790" s="61"/>
      <c r="IWG790" s="61"/>
      <c r="IWH790" s="61"/>
      <c r="IWI790" s="61"/>
      <c r="IWJ790" s="61"/>
      <c r="IWK790" s="61"/>
      <c r="IWL790" s="61"/>
      <c r="IWM790" s="61"/>
      <c r="IWN790" s="61"/>
      <c r="IWO790" s="61"/>
      <c r="IWP790" s="61"/>
      <c r="IWQ790" s="61"/>
      <c r="IWR790" s="61"/>
      <c r="IWS790" s="61"/>
      <c r="IWT790" s="61"/>
      <c r="IWU790" s="61"/>
      <c r="IWV790" s="61"/>
      <c r="IWW790" s="61"/>
      <c r="IWX790" s="61"/>
      <c r="IWY790" s="61"/>
      <c r="IWZ790" s="61"/>
      <c r="IXA790" s="61"/>
      <c r="IXB790" s="61"/>
      <c r="IXC790" s="61"/>
      <c r="IXD790" s="61"/>
      <c r="IXE790" s="61"/>
      <c r="IXF790" s="61"/>
      <c r="IXG790" s="61"/>
      <c r="IXH790" s="61"/>
      <c r="IXI790" s="61"/>
      <c r="IXJ790" s="61"/>
      <c r="IXK790" s="61"/>
      <c r="IXL790" s="61"/>
      <c r="IXM790" s="61"/>
      <c r="IXN790" s="61"/>
      <c r="IXO790" s="61"/>
      <c r="IXP790" s="61"/>
      <c r="IXQ790" s="61"/>
      <c r="IXR790" s="61"/>
      <c r="IXS790" s="61"/>
      <c r="IXT790" s="61"/>
      <c r="IXU790" s="61"/>
      <c r="IXV790" s="61"/>
      <c r="IXW790" s="61"/>
      <c r="IXX790" s="61"/>
      <c r="IXY790" s="61"/>
      <c r="IXZ790" s="61"/>
      <c r="IYA790" s="61"/>
      <c r="IYB790" s="61"/>
      <c r="IYC790" s="61"/>
      <c r="IYD790" s="61"/>
      <c r="IYE790" s="61"/>
      <c r="IYF790" s="61"/>
      <c r="IYG790" s="61"/>
      <c r="IYH790" s="61"/>
      <c r="IYI790" s="61"/>
      <c r="IYJ790" s="61"/>
      <c r="IYK790" s="61"/>
      <c r="IYL790" s="61"/>
      <c r="IYM790" s="61"/>
      <c r="IYN790" s="61"/>
      <c r="IYO790" s="61"/>
      <c r="IYP790" s="61"/>
      <c r="IYQ790" s="61"/>
      <c r="IYR790" s="61"/>
      <c r="IYS790" s="61"/>
      <c r="IYT790" s="61"/>
      <c r="IYU790" s="61"/>
      <c r="IYV790" s="61"/>
      <c r="IYW790" s="61"/>
      <c r="IYX790" s="61"/>
      <c r="IYY790" s="61"/>
      <c r="IYZ790" s="61"/>
      <c r="IZA790" s="61"/>
      <c r="IZB790" s="61"/>
      <c r="IZC790" s="61"/>
      <c r="IZD790" s="61"/>
      <c r="IZE790" s="61"/>
      <c r="IZF790" s="61"/>
      <c r="IZG790" s="61"/>
      <c r="IZH790" s="61"/>
      <c r="IZI790" s="61"/>
      <c r="IZJ790" s="61"/>
      <c r="IZK790" s="61"/>
      <c r="IZL790" s="61"/>
      <c r="IZM790" s="61"/>
      <c r="IZN790" s="61"/>
      <c r="IZO790" s="61"/>
      <c r="IZP790" s="61"/>
      <c r="IZQ790" s="61"/>
      <c r="IZR790" s="61"/>
      <c r="IZS790" s="61"/>
      <c r="IZT790" s="61"/>
      <c r="IZU790" s="61"/>
      <c r="IZV790" s="61"/>
      <c r="IZW790" s="61"/>
      <c r="IZX790" s="61"/>
      <c r="IZY790" s="61"/>
      <c r="IZZ790" s="61"/>
      <c r="JAA790" s="61"/>
      <c r="JAB790" s="61"/>
      <c r="JAC790" s="61"/>
      <c r="JAD790" s="61"/>
      <c r="JAE790" s="61"/>
      <c r="JAF790" s="61"/>
      <c r="JAG790" s="61"/>
      <c r="JAH790" s="61"/>
      <c r="JAI790" s="61"/>
      <c r="JAJ790" s="61"/>
      <c r="JAK790" s="61"/>
      <c r="JAL790" s="61"/>
      <c r="JAM790" s="61"/>
      <c r="JAN790" s="61"/>
      <c r="JAO790" s="61"/>
      <c r="JAP790" s="61"/>
      <c r="JAQ790" s="61"/>
      <c r="JAR790" s="61"/>
      <c r="JAS790" s="61"/>
      <c r="JAT790" s="61"/>
      <c r="JAU790" s="61"/>
      <c r="JAV790" s="61"/>
      <c r="JAW790" s="61"/>
      <c r="JAX790" s="61"/>
      <c r="JAY790" s="61"/>
      <c r="JAZ790" s="61"/>
      <c r="JBA790" s="61"/>
      <c r="JBB790" s="61"/>
      <c r="JBC790" s="61"/>
      <c r="JBD790" s="61"/>
      <c r="JBE790" s="61"/>
      <c r="JBF790" s="61"/>
      <c r="JBG790" s="61"/>
      <c r="JBH790" s="61"/>
      <c r="JBI790" s="61"/>
      <c r="JBJ790" s="61"/>
      <c r="JBK790" s="61"/>
      <c r="JBL790" s="61"/>
      <c r="JBM790" s="61"/>
      <c r="JBN790" s="61"/>
      <c r="JBO790" s="61"/>
      <c r="JBP790" s="61"/>
      <c r="JBQ790" s="61"/>
      <c r="JBR790" s="61"/>
      <c r="JBS790" s="61"/>
      <c r="JBT790" s="61"/>
      <c r="JBU790" s="61"/>
      <c r="JBV790" s="61"/>
      <c r="JBW790" s="61"/>
      <c r="JBX790" s="61"/>
      <c r="JBY790" s="61"/>
      <c r="JBZ790" s="61"/>
      <c r="JCA790" s="61"/>
      <c r="JCB790" s="61"/>
      <c r="JCC790" s="61"/>
      <c r="JCD790" s="61"/>
      <c r="JCE790" s="61"/>
      <c r="JCF790" s="61"/>
      <c r="JCG790" s="61"/>
      <c r="JCH790" s="61"/>
      <c r="JCI790" s="61"/>
      <c r="JCJ790" s="61"/>
      <c r="JCK790" s="61"/>
      <c r="JCL790" s="61"/>
      <c r="JCM790" s="61"/>
      <c r="JCN790" s="61"/>
      <c r="JCO790" s="61"/>
      <c r="JCP790" s="61"/>
      <c r="JCQ790" s="61"/>
      <c r="JCR790" s="61"/>
      <c r="JCS790" s="61"/>
      <c r="JCT790" s="61"/>
      <c r="JCU790" s="61"/>
      <c r="JCV790" s="61"/>
      <c r="JCW790" s="61"/>
      <c r="JCX790" s="61"/>
      <c r="JCY790" s="61"/>
      <c r="JCZ790" s="61"/>
      <c r="JDA790" s="61"/>
      <c r="JDB790" s="61"/>
      <c r="JDC790" s="61"/>
      <c r="JDD790" s="61"/>
      <c r="JDE790" s="61"/>
      <c r="JDF790" s="61"/>
      <c r="JDG790" s="61"/>
      <c r="JDH790" s="61"/>
      <c r="JDI790" s="61"/>
      <c r="JDJ790" s="61"/>
      <c r="JDK790" s="61"/>
      <c r="JDL790" s="61"/>
      <c r="JDM790" s="61"/>
      <c r="JDN790" s="61"/>
      <c r="JDO790" s="61"/>
      <c r="JDP790" s="61"/>
      <c r="JDQ790" s="61"/>
      <c r="JDR790" s="61"/>
      <c r="JDS790" s="61"/>
      <c r="JDT790" s="61"/>
      <c r="JDU790" s="61"/>
      <c r="JDV790" s="61"/>
      <c r="JDW790" s="61"/>
      <c r="JDX790" s="61"/>
      <c r="JDY790" s="61"/>
      <c r="JDZ790" s="61"/>
      <c r="JEA790" s="61"/>
      <c r="JEB790" s="61"/>
      <c r="JEC790" s="61"/>
      <c r="JED790" s="61"/>
      <c r="JEE790" s="61"/>
      <c r="JEF790" s="61"/>
      <c r="JEG790" s="61"/>
      <c r="JEH790" s="61"/>
      <c r="JEI790" s="61"/>
      <c r="JEJ790" s="61"/>
      <c r="JEK790" s="61"/>
      <c r="JEL790" s="61"/>
      <c r="JEM790" s="61"/>
      <c r="JEN790" s="61"/>
      <c r="JEO790" s="61"/>
      <c r="JEP790" s="61"/>
      <c r="JEQ790" s="61"/>
      <c r="JER790" s="61"/>
      <c r="JES790" s="61"/>
      <c r="JET790" s="61"/>
      <c r="JEU790" s="61"/>
      <c r="JEV790" s="61"/>
      <c r="JEW790" s="61"/>
      <c r="JEX790" s="61"/>
      <c r="JEY790" s="61"/>
      <c r="JEZ790" s="61"/>
      <c r="JFA790" s="61"/>
      <c r="JFB790" s="61"/>
      <c r="JFC790" s="61"/>
      <c r="JFD790" s="61"/>
      <c r="JFE790" s="61"/>
      <c r="JFF790" s="61"/>
      <c r="JFG790" s="61"/>
      <c r="JFH790" s="61"/>
      <c r="JFI790" s="61"/>
      <c r="JFJ790" s="61"/>
      <c r="JFK790" s="61"/>
      <c r="JFL790" s="61"/>
      <c r="JFM790" s="61"/>
      <c r="JFN790" s="61"/>
      <c r="JFO790" s="61"/>
      <c r="JFP790" s="61"/>
      <c r="JFQ790" s="61"/>
      <c r="JFR790" s="61"/>
      <c r="JFS790" s="61"/>
      <c r="JFT790" s="61"/>
      <c r="JFU790" s="61"/>
      <c r="JFV790" s="61"/>
      <c r="JFW790" s="61"/>
      <c r="JFX790" s="61"/>
      <c r="JFY790" s="61"/>
      <c r="JFZ790" s="61"/>
      <c r="JGA790" s="61"/>
      <c r="JGB790" s="61"/>
      <c r="JGC790" s="61"/>
      <c r="JGD790" s="61"/>
      <c r="JGE790" s="61"/>
      <c r="JGF790" s="61"/>
      <c r="JGG790" s="61"/>
      <c r="JGH790" s="61"/>
      <c r="JGI790" s="61"/>
      <c r="JGJ790" s="61"/>
      <c r="JGK790" s="61"/>
      <c r="JGL790" s="61"/>
      <c r="JGM790" s="61"/>
      <c r="JGN790" s="61"/>
      <c r="JGO790" s="61"/>
      <c r="JGP790" s="61"/>
      <c r="JGQ790" s="61"/>
      <c r="JGR790" s="61"/>
      <c r="JGS790" s="61"/>
      <c r="JGT790" s="61"/>
      <c r="JGU790" s="61"/>
      <c r="JGV790" s="61"/>
      <c r="JGW790" s="61"/>
      <c r="JGX790" s="61"/>
      <c r="JGY790" s="61"/>
      <c r="JGZ790" s="61"/>
      <c r="JHA790" s="61"/>
      <c r="JHB790" s="61"/>
      <c r="JHC790" s="61"/>
      <c r="JHD790" s="61"/>
      <c r="JHE790" s="61"/>
      <c r="JHF790" s="61"/>
      <c r="JHG790" s="61"/>
      <c r="JHH790" s="61"/>
      <c r="JHI790" s="61"/>
      <c r="JHJ790" s="61"/>
      <c r="JHK790" s="61"/>
      <c r="JHL790" s="61"/>
      <c r="JHM790" s="61"/>
      <c r="JHN790" s="61"/>
      <c r="JHO790" s="61"/>
      <c r="JHP790" s="61"/>
      <c r="JHQ790" s="61"/>
      <c r="JHR790" s="61"/>
      <c r="JHS790" s="61"/>
      <c r="JHT790" s="61"/>
      <c r="JHU790" s="61"/>
      <c r="JHV790" s="61"/>
      <c r="JHW790" s="61"/>
      <c r="JHX790" s="61"/>
      <c r="JHY790" s="61"/>
      <c r="JHZ790" s="61"/>
      <c r="JIA790" s="61"/>
      <c r="JIB790" s="61"/>
      <c r="JIC790" s="61"/>
      <c r="JID790" s="61"/>
      <c r="JIE790" s="61"/>
      <c r="JIF790" s="61"/>
      <c r="JIG790" s="61"/>
      <c r="JIH790" s="61"/>
      <c r="JII790" s="61"/>
      <c r="JIJ790" s="61"/>
      <c r="JIK790" s="61"/>
      <c r="JIL790" s="61"/>
      <c r="JIM790" s="61"/>
      <c r="JIN790" s="61"/>
      <c r="JIO790" s="61"/>
      <c r="JIP790" s="61"/>
      <c r="JIQ790" s="61"/>
      <c r="JIR790" s="61"/>
      <c r="JIS790" s="61"/>
      <c r="JIT790" s="61"/>
      <c r="JIU790" s="61"/>
      <c r="JIV790" s="61"/>
      <c r="JIW790" s="61"/>
      <c r="JIX790" s="61"/>
      <c r="JIY790" s="61"/>
      <c r="JIZ790" s="61"/>
      <c r="JJA790" s="61"/>
      <c r="JJB790" s="61"/>
      <c r="JJC790" s="61"/>
      <c r="JJD790" s="61"/>
      <c r="JJE790" s="61"/>
      <c r="JJF790" s="61"/>
      <c r="JJG790" s="61"/>
      <c r="JJH790" s="61"/>
      <c r="JJI790" s="61"/>
      <c r="JJJ790" s="61"/>
      <c r="JJK790" s="61"/>
      <c r="JJL790" s="61"/>
      <c r="JJM790" s="61"/>
      <c r="JJN790" s="61"/>
      <c r="JJO790" s="61"/>
      <c r="JJP790" s="61"/>
      <c r="JJQ790" s="61"/>
      <c r="JJR790" s="61"/>
      <c r="JJS790" s="61"/>
      <c r="JJT790" s="61"/>
      <c r="JJU790" s="61"/>
      <c r="JJV790" s="61"/>
      <c r="JJW790" s="61"/>
      <c r="JJX790" s="61"/>
      <c r="JJY790" s="61"/>
      <c r="JJZ790" s="61"/>
      <c r="JKA790" s="61"/>
      <c r="JKB790" s="61"/>
      <c r="JKC790" s="61"/>
      <c r="JKD790" s="61"/>
      <c r="JKE790" s="61"/>
      <c r="JKF790" s="61"/>
      <c r="JKG790" s="61"/>
      <c r="JKH790" s="61"/>
      <c r="JKI790" s="61"/>
      <c r="JKJ790" s="61"/>
      <c r="JKK790" s="61"/>
      <c r="JKL790" s="61"/>
      <c r="JKM790" s="61"/>
      <c r="JKN790" s="61"/>
      <c r="JKO790" s="61"/>
      <c r="JKP790" s="61"/>
      <c r="JKQ790" s="61"/>
      <c r="JKR790" s="61"/>
      <c r="JKS790" s="61"/>
      <c r="JKT790" s="61"/>
      <c r="JKU790" s="61"/>
      <c r="JKV790" s="61"/>
      <c r="JKW790" s="61"/>
      <c r="JKX790" s="61"/>
      <c r="JKY790" s="61"/>
      <c r="JKZ790" s="61"/>
      <c r="JLA790" s="61"/>
      <c r="JLB790" s="61"/>
      <c r="JLC790" s="61"/>
      <c r="JLD790" s="61"/>
      <c r="JLE790" s="61"/>
      <c r="JLF790" s="61"/>
      <c r="JLG790" s="61"/>
      <c r="JLH790" s="61"/>
      <c r="JLI790" s="61"/>
      <c r="JLJ790" s="61"/>
      <c r="JLK790" s="61"/>
      <c r="JLL790" s="61"/>
      <c r="JLM790" s="61"/>
      <c r="JLN790" s="61"/>
      <c r="JLO790" s="61"/>
      <c r="JLP790" s="61"/>
      <c r="JLQ790" s="61"/>
      <c r="JLR790" s="61"/>
      <c r="JLS790" s="61"/>
      <c r="JLT790" s="61"/>
      <c r="JLU790" s="61"/>
      <c r="JLV790" s="61"/>
      <c r="JLW790" s="61"/>
      <c r="JLX790" s="61"/>
      <c r="JLY790" s="61"/>
      <c r="JLZ790" s="61"/>
      <c r="JMA790" s="61"/>
      <c r="JMB790" s="61"/>
      <c r="JMC790" s="61"/>
      <c r="JMD790" s="61"/>
      <c r="JME790" s="61"/>
      <c r="JMF790" s="61"/>
      <c r="JMG790" s="61"/>
      <c r="JMH790" s="61"/>
      <c r="JMI790" s="61"/>
      <c r="JMJ790" s="61"/>
      <c r="JMK790" s="61"/>
      <c r="JML790" s="61"/>
      <c r="JMM790" s="61"/>
      <c r="JMN790" s="61"/>
      <c r="JMO790" s="61"/>
      <c r="JMP790" s="61"/>
      <c r="JMQ790" s="61"/>
      <c r="JMR790" s="61"/>
      <c r="JMS790" s="61"/>
      <c r="JMT790" s="61"/>
      <c r="JMU790" s="61"/>
      <c r="JMV790" s="61"/>
      <c r="JMW790" s="61"/>
      <c r="JMX790" s="61"/>
      <c r="JMY790" s="61"/>
      <c r="JMZ790" s="61"/>
      <c r="JNA790" s="61"/>
      <c r="JNB790" s="61"/>
      <c r="JNC790" s="61"/>
      <c r="JND790" s="61"/>
      <c r="JNE790" s="61"/>
      <c r="JNF790" s="61"/>
      <c r="JNG790" s="61"/>
      <c r="JNH790" s="61"/>
      <c r="JNI790" s="61"/>
      <c r="JNJ790" s="61"/>
      <c r="JNK790" s="61"/>
      <c r="JNL790" s="61"/>
      <c r="JNM790" s="61"/>
      <c r="JNN790" s="61"/>
      <c r="JNO790" s="61"/>
      <c r="JNP790" s="61"/>
      <c r="JNQ790" s="61"/>
      <c r="JNR790" s="61"/>
      <c r="JNS790" s="61"/>
      <c r="JNT790" s="61"/>
      <c r="JNU790" s="61"/>
      <c r="JNV790" s="61"/>
      <c r="JNW790" s="61"/>
      <c r="JNX790" s="61"/>
      <c r="JNY790" s="61"/>
      <c r="JNZ790" s="61"/>
      <c r="JOA790" s="61"/>
      <c r="JOB790" s="61"/>
      <c r="JOC790" s="61"/>
      <c r="JOD790" s="61"/>
      <c r="JOE790" s="61"/>
      <c r="JOF790" s="61"/>
      <c r="JOG790" s="61"/>
      <c r="JOH790" s="61"/>
      <c r="JOI790" s="61"/>
      <c r="JOJ790" s="61"/>
      <c r="JOK790" s="61"/>
      <c r="JOL790" s="61"/>
      <c r="JOM790" s="61"/>
      <c r="JON790" s="61"/>
      <c r="JOO790" s="61"/>
      <c r="JOP790" s="61"/>
      <c r="JOQ790" s="61"/>
      <c r="JOR790" s="61"/>
      <c r="JOS790" s="61"/>
      <c r="JOT790" s="61"/>
      <c r="JOU790" s="61"/>
      <c r="JOV790" s="61"/>
      <c r="JOW790" s="61"/>
      <c r="JOX790" s="61"/>
      <c r="JOY790" s="61"/>
      <c r="JOZ790" s="61"/>
      <c r="JPA790" s="61"/>
      <c r="JPB790" s="61"/>
      <c r="JPC790" s="61"/>
      <c r="JPD790" s="61"/>
      <c r="JPE790" s="61"/>
      <c r="JPF790" s="61"/>
      <c r="JPG790" s="61"/>
      <c r="JPH790" s="61"/>
      <c r="JPI790" s="61"/>
      <c r="JPJ790" s="61"/>
      <c r="JPK790" s="61"/>
      <c r="JPL790" s="61"/>
      <c r="JPM790" s="61"/>
      <c r="JPN790" s="61"/>
      <c r="JPO790" s="61"/>
      <c r="JPP790" s="61"/>
      <c r="JPQ790" s="61"/>
      <c r="JPR790" s="61"/>
      <c r="JPS790" s="61"/>
      <c r="JPT790" s="61"/>
      <c r="JPU790" s="61"/>
      <c r="JPV790" s="61"/>
      <c r="JPW790" s="61"/>
      <c r="JPX790" s="61"/>
      <c r="JPY790" s="61"/>
      <c r="JPZ790" s="61"/>
      <c r="JQA790" s="61"/>
      <c r="JQB790" s="61"/>
      <c r="JQC790" s="61"/>
      <c r="JQD790" s="61"/>
      <c r="JQE790" s="61"/>
      <c r="JQF790" s="61"/>
      <c r="JQG790" s="61"/>
      <c r="JQH790" s="61"/>
      <c r="JQI790" s="61"/>
      <c r="JQJ790" s="61"/>
      <c r="JQK790" s="61"/>
      <c r="JQL790" s="61"/>
      <c r="JQM790" s="61"/>
      <c r="JQN790" s="61"/>
      <c r="JQO790" s="61"/>
      <c r="JQP790" s="61"/>
      <c r="JQQ790" s="61"/>
      <c r="JQR790" s="61"/>
      <c r="JQS790" s="61"/>
      <c r="JQT790" s="61"/>
      <c r="JQU790" s="61"/>
      <c r="JQV790" s="61"/>
      <c r="JQW790" s="61"/>
      <c r="JQX790" s="61"/>
      <c r="JQY790" s="61"/>
      <c r="JQZ790" s="61"/>
      <c r="JRA790" s="61"/>
      <c r="JRB790" s="61"/>
      <c r="JRC790" s="61"/>
      <c r="JRD790" s="61"/>
      <c r="JRE790" s="61"/>
      <c r="JRF790" s="61"/>
      <c r="JRG790" s="61"/>
      <c r="JRH790" s="61"/>
      <c r="JRI790" s="61"/>
      <c r="JRJ790" s="61"/>
      <c r="JRK790" s="61"/>
      <c r="JRL790" s="61"/>
      <c r="JRM790" s="61"/>
      <c r="JRN790" s="61"/>
      <c r="JRO790" s="61"/>
      <c r="JRP790" s="61"/>
      <c r="JRQ790" s="61"/>
      <c r="JRR790" s="61"/>
      <c r="JRS790" s="61"/>
      <c r="JRT790" s="61"/>
      <c r="JRU790" s="61"/>
      <c r="JRV790" s="61"/>
      <c r="JRW790" s="61"/>
      <c r="JRX790" s="61"/>
      <c r="JRY790" s="61"/>
      <c r="JRZ790" s="61"/>
      <c r="JSA790" s="61"/>
      <c r="JSB790" s="61"/>
      <c r="JSC790" s="61"/>
      <c r="JSD790" s="61"/>
      <c r="JSE790" s="61"/>
      <c r="JSF790" s="61"/>
      <c r="JSG790" s="61"/>
      <c r="JSH790" s="61"/>
      <c r="JSI790" s="61"/>
      <c r="JSJ790" s="61"/>
      <c r="JSK790" s="61"/>
      <c r="JSL790" s="61"/>
      <c r="JSM790" s="61"/>
      <c r="JSN790" s="61"/>
      <c r="JSO790" s="61"/>
      <c r="JSP790" s="61"/>
      <c r="JSQ790" s="61"/>
      <c r="JSR790" s="61"/>
      <c r="JSS790" s="61"/>
      <c r="JST790" s="61"/>
      <c r="JSU790" s="61"/>
      <c r="JSV790" s="61"/>
      <c r="JSW790" s="61"/>
      <c r="JSX790" s="61"/>
      <c r="JSY790" s="61"/>
      <c r="JSZ790" s="61"/>
      <c r="JTA790" s="61"/>
      <c r="JTB790" s="61"/>
      <c r="JTC790" s="61"/>
      <c r="JTD790" s="61"/>
      <c r="JTE790" s="61"/>
      <c r="JTF790" s="61"/>
      <c r="JTG790" s="61"/>
      <c r="JTH790" s="61"/>
      <c r="JTI790" s="61"/>
      <c r="JTJ790" s="61"/>
      <c r="JTK790" s="61"/>
      <c r="JTL790" s="61"/>
      <c r="JTM790" s="61"/>
      <c r="JTN790" s="61"/>
      <c r="JTO790" s="61"/>
      <c r="JTP790" s="61"/>
      <c r="JTQ790" s="61"/>
      <c r="JTR790" s="61"/>
      <c r="JTS790" s="61"/>
      <c r="JTT790" s="61"/>
      <c r="JTU790" s="61"/>
      <c r="JTV790" s="61"/>
      <c r="JTW790" s="61"/>
      <c r="JTX790" s="61"/>
      <c r="JTY790" s="61"/>
      <c r="JTZ790" s="61"/>
      <c r="JUA790" s="61"/>
      <c r="JUB790" s="61"/>
      <c r="JUC790" s="61"/>
      <c r="JUD790" s="61"/>
      <c r="JUE790" s="61"/>
      <c r="JUF790" s="61"/>
      <c r="JUG790" s="61"/>
      <c r="JUH790" s="61"/>
      <c r="JUI790" s="61"/>
      <c r="JUJ790" s="61"/>
      <c r="JUK790" s="61"/>
      <c r="JUL790" s="61"/>
      <c r="JUM790" s="61"/>
      <c r="JUN790" s="61"/>
      <c r="JUO790" s="61"/>
      <c r="JUP790" s="61"/>
      <c r="JUQ790" s="61"/>
      <c r="JUR790" s="61"/>
      <c r="JUS790" s="61"/>
      <c r="JUT790" s="61"/>
      <c r="JUU790" s="61"/>
      <c r="JUV790" s="61"/>
      <c r="JUW790" s="61"/>
      <c r="JUX790" s="61"/>
      <c r="JUY790" s="61"/>
      <c r="JUZ790" s="61"/>
      <c r="JVA790" s="61"/>
      <c r="JVB790" s="61"/>
      <c r="JVC790" s="61"/>
      <c r="JVD790" s="61"/>
      <c r="JVE790" s="61"/>
      <c r="JVF790" s="61"/>
      <c r="JVG790" s="61"/>
      <c r="JVH790" s="61"/>
      <c r="JVI790" s="61"/>
      <c r="JVJ790" s="61"/>
      <c r="JVK790" s="61"/>
      <c r="JVL790" s="61"/>
      <c r="JVM790" s="61"/>
      <c r="JVN790" s="61"/>
      <c r="JVO790" s="61"/>
      <c r="JVP790" s="61"/>
      <c r="JVQ790" s="61"/>
      <c r="JVR790" s="61"/>
      <c r="JVS790" s="61"/>
      <c r="JVT790" s="61"/>
      <c r="JVU790" s="61"/>
      <c r="JVV790" s="61"/>
      <c r="JVW790" s="61"/>
      <c r="JVX790" s="61"/>
      <c r="JVY790" s="61"/>
      <c r="JVZ790" s="61"/>
      <c r="JWA790" s="61"/>
      <c r="JWB790" s="61"/>
      <c r="JWC790" s="61"/>
      <c r="JWD790" s="61"/>
      <c r="JWE790" s="61"/>
      <c r="JWF790" s="61"/>
      <c r="JWG790" s="61"/>
      <c r="JWH790" s="61"/>
      <c r="JWI790" s="61"/>
      <c r="JWJ790" s="61"/>
      <c r="JWK790" s="61"/>
      <c r="JWL790" s="61"/>
      <c r="JWM790" s="61"/>
      <c r="JWN790" s="61"/>
      <c r="JWO790" s="61"/>
      <c r="JWP790" s="61"/>
      <c r="JWQ790" s="61"/>
      <c r="JWR790" s="61"/>
      <c r="JWS790" s="61"/>
      <c r="JWT790" s="61"/>
      <c r="JWU790" s="61"/>
      <c r="JWV790" s="61"/>
      <c r="JWW790" s="61"/>
      <c r="JWX790" s="61"/>
      <c r="JWY790" s="61"/>
      <c r="JWZ790" s="61"/>
      <c r="JXA790" s="61"/>
      <c r="JXB790" s="61"/>
      <c r="JXC790" s="61"/>
      <c r="JXD790" s="61"/>
      <c r="JXE790" s="61"/>
      <c r="JXF790" s="61"/>
      <c r="JXG790" s="61"/>
      <c r="JXH790" s="61"/>
      <c r="JXI790" s="61"/>
      <c r="JXJ790" s="61"/>
      <c r="JXK790" s="61"/>
      <c r="JXL790" s="61"/>
      <c r="JXM790" s="61"/>
      <c r="JXN790" s="61"/>
      <c r="JXO790" s="61"/>
      <c r="JXP790" s="61"/>
      <c r="JXQ790" s="61"/>
      <c r="JXR790" s="61"/>
      <c r="JXS790" s="61"/>
      <c r="JXT790" s="61"/>
      <c r="JXU790" s="61"/>
      <c r="JXV790" s="61"/>
      <c r="JXW790" s="61"/>
      <c r="JXX790" s="61"/>
      <c r="JXY790" s="61"/>
      <c r="JXZ790" s="61"/>
      <c r="JYA790" s="61"/>
      <c r="JYB790" s="61"/>
      <c r="JYC790" s="61"/>
      <c r="JYD790" s="61"/>
      <c r="JYE790" s="61"/>
      <c r="JYF790" s="61"/>
      <c r="JYG790" s="61"/>
      <c r="JYH790" s="61"/>
      <c r="JYI790" s="61"/>
      <c r="JYJ790" s="61"/>
      <c r="JYK790" s="61"/>
      <c r="JYL790" s="61"/>
      <c r="JYM790" s="61"/>
      <c r="JYN790" s="61"/>
      <c r="JYO790" s="61"/>
      <c r="JYP790" s="61"/>
      <c r="JYQ790" s="61"/>
      <c r="JYR790" s="61"/>
      <c r="JYS790" s="61"/>
      <c r="JYT790" s="61"/>
      <c r="JYU790" s="61"/>
      <c r="JYV790" s="61"/>
      <c r="JYW790" s="61"/>
      <c r="JYX790" s="61"/>
      <c r="JYY790" s="61"/>
      <c r="JYZ790" s="61"/>
      <c r="JZA790" s="61"/>
      <c r="JZB790" s="61"/>
      <c r="JZC790" s="61"/>
      <c r="JZD790" s="61"/>
      <c r="JZE790" s="61"/>
      <c r="JZF790" s="61"/>
      <c r="JZG790" s="61"/>
      <c r="JZH790" s="61"/>
      <c r="JZI790" s="61"/>
      <c r="JZJ790" s="61"/>
      <c r="JZK790" s="61"/>
      <c r="JZL790" s="61"/>
      <c r="JZM790" s="61"/>
      <c r="JZN790" s="61"/>
      <c r="JZO790" s="61"/>
      <c r="JZP790" s="61"/>
      <c r="JZQ790" s="61"/>
      <c r="JZR790" s="61"/>
      <c r="JZS790" s="61"/>
      <c r="JZT790" s="61"/>
      <c r="JZU790" s="61"/>
      <c r="JZV790" s="61"/>
      <c r="JZW790" s="61"/>
      <c r="JZX790" s="61"/>
      <c r="JZY790" s="61"/>
      <c r="JZZ790" s="61"/>
      <c r="KAA790" s="61"/>
      <c r="KAB790" s="61"/>
      <c r="KAC790" s="61"/>
      <c r="KAD790" s="61"/>
      <c r="KAE790" s="61"/>
      <c r="KAF790" s="61"/>
      <c r="KAG790" s="61"/>
      <c r="KAH790" s="61"/>
      <c r="KAI790" s="61"/>
      <c r="KAJ790" s="61"/>
      <c r="KAK790" s="61"/>
      <c r="KAL790" s="61"/>
      <c r="KAM790" s="61"/>
      <c r="KAN790" s="61"/>
      <c r="KAO790" s="61"/>
      <c r="KAP790" s="61"/>
      <c r="KAQ790" s="61"/>
      <c r="KAR790" s="61"/>
      <c r="KAS790" s="61"/>
      <c r="KAT790" s="61"/>
      <c r="KAU790" s="61"/>
      <c r="KAV790" s="61"/>
      <c r="KAW790" s="61"/>
      <c r="KAX790" s="61"/>
      <c r="KAY790" s="61"/>
      <c r="KAZ790" s="61"/>
      <c r="KBA790" s="61"/>
      <c r="KBB790" s="61"/>
      <c r="KBC790" s="61"/>
      <c r="KBD790" s="61"/>
      <c r="KBE790" s="61"/>
      <c r="KBF790" s="61"/>
      <c r="KBG790" s="61"/>
      <c r="KBH790" s="61"/>
      <c r="KBI790" s="61"/>
      <c r="KBJ790" s="61"/>
      <c r="KBK790" s="61"/>
      <c r="KBL790" s="61"/>
      <c r="KBM790" s="61"/>
      <c r="KBN790" s="61"/>
      <c r="KBO790" s="61"/>
      <c r="KBP790" s="61"/>
      <c r="KBQ790" s="61"/>
      <c r="KBR790" s="61"/>
      <c r="KBS790" s="61"/>
      <c r="KBT790" s="61"/>
      <c r="KBU790" s="61"/>
      <c r="KBV790" s="61"/>
      <c r="KBW790" s="61"/>
      <c r="KBX790" s="61"/>
      <c r="KBY790" s="61"/>
      <c r="KBZ790" s="61"/>
      <c r="KCA790" s="61"/>
      <c r="KCB790" s="61"/>
      <c r="KCC790" s="61"/>
      <c r="KCD790" s="61"/>
      <c r="KCE790" s="61"/>
      <c r="KCF790" s="61"/>
      <c r="KCG790" s="61"/>
      <c r="KCH790" s="61"/>
      <c r="KCI790" s="61"/>
      <c r="KCJ790" s="61"/>
      <c r="KCK790" s="61"/>
      <c r="KCL790" s="61"/>
      <c r="KCM790" s="61"/>
      <c r="KCN790" s="61"/>
      <c r="KCO790" s="61"/>
      <c r="KCP790" s="61"/>
      <c r="KCQ790" s="61"/>
      <c r="KCR790" s="61"/>
      <c r="KCS790" s="61"/>
      <c r="KCT790" s="61"/>
      <c r="KCU790" s="61"/>
      <c r="KCV790" s="61"/>
      <c r="KCW790" s="61"/>
      <c r="KCX790" s="61"/>
      <c r="KCY790" s="61"/>
      <c r="KCZ790" s="61"/>
      <c r="KDA790" s="61"/>
      <c r="KDB790" s="61"/>
      <c r="KDC790" s="61"/>
      <c r="KDD790" s="61"/>
      <c r="KDE790" s="61"/>
      <c r="KDF790" s="61"/>
      <c r="KDG790" s="61"/>
      <c r="KDH790" s="61"/>
      <c r="KDI790" s="61"/>
      <c r="KDJ790" s="61"/>
      <c r="KDK790" s="61"/>
      <c r="KDL790" s="61"/>
      <c r="KDM790" s="61"/>
      <c r="KDN790" s="61"/>
      <c r="KDO790" s="61"/>
      <c r="KDP790" s="61"/>
      <c r="KDQ790" s="61"/>
      <c r="KDR790" s="61"/>
      <c r="KDS790" s="61"/>
      <c r="KDT790" s="61"/>
      <c r="KDU790" s="61"/>
      <c r="KDV790" s="61"/>
      <c r="KDW790" s="61"/>
      <c r="KDX790" s="61"/>
      <c r="KDY790" s="61"/>
      <c r="KDZ790" s="61"/>
      <c r="KEA790" s="61"/>
      <c r="KEB790" s="61"/>
      <c r="KEC790" s="61"/>
      <c r="KED790" s="61"/>
      <c r="KEE790" s="61"/>
      <c r="KEF790" s="61"/>
      <c r="KEG790" s="61"/>
      <c r="KEH790" s="61"/>
      <c r="KEI790" s="61"/>
      <c r="KEJ790" s="61"/>
      <c r="KEK790" s="61"/>
      <c r="KEL790" s="61"/>
      <c r="KEM790" s="61"/>
      <c r="KEN790" s="61"/>
      <c r="KEO790" s="61"/>
      <c r="KEP790" s="61"/>
      <c r="KEQ790" s="61"/>
      <c r="KER790" s="61"/>
      <c r="KES790" s="61"/>
      <c r="KET790" s="61"/>
      <c r="KEU790" s="61"/>
      <c r="KEV790" s="61"/>
      <c r="KEW790" s="61"/>
      <c r="KEX790" s="61"/>
      <c r="KEY790" s="61"/>
      <c r="KEZ790" s="61"/>
      <c r="KFA790" s="61"/>
      <c r="KFB790" s="61"/>
      <c r="KFC790" s="61"/>
      <c r="KFD790" s="61"/>
      <c r="KFE790" s="61"/>
      <c r="KFF790" s="61"/>
      <c r="KFG790" s="61"/>
      <c r="KFH790" s="61"/>
      <c r="KFI790" s="61"/>
      <c r="KFJ790" s="61"/>
      <c r="KFK790" s="61"/>
      <c r="KFL790" s="61"/>
      <c r="KFM790" s="61"/>
      <c r="KFN790" s="61"/>
      <c r="KFO790" s="61"/>
      <c r="KFP790" s="61"/>
      <c r="KFQ790" s="61"/>
      <c r="KFR790" s="61"/>
      <c r="KFS790" s="61"/>
      <c r="KFT790" s="61"/>
      <c r="KFU790" s="61"/>
      <c r="KFV790" s="61"/>
      <c r="KFW790" s="61"/>
      <c r="KFX790" s="61"/>
      <c r="KFY790" s="61"/>
      <c r="KFZ790" s="61"/>
      <c r="KGA790" s="61"/>
      <c r="KGB790" s="61"/>
      <c r="KGC790" s="61"/>
      <c r="KGD790" s="61"/>
      <c r="KGE790" s="61"/>
      <c r="KGF790" s="61"/>
      <c r="KGG790" s="61"/>
      <c r="KGH790" s="61"/>
      <c r="KGI790" s="61"/>
      <c r="KGJ790" s="61"/>
      <c r="KGK790" s="61"/>
      <c r="KGL790" s="61"/>
      <c r="KGM790" s="61"/>
      <c r="KGN790" s="61"/>
      <c r="KGO790" s="61"/>
      <c r="KGP790" s="61"/>
      <c r="KGQ790" s="61"/>
      <c r="KGR790" s="61"/>
      <c r="KGS790" s="61"/>
      <c r="KGT790" s="61"/>
      <c r="KGU790" s="61"/>
      <c r="KGV790" s="61"/>
      <c r="KGW790" s="61"/>
      <c r="KGX790" s="61"/>
      <c r="KGY790" s="61"/>
      <c r="KGZ790" s="61"/>
      <c r="KHA790" s="61"/>
      <c r="KHB790" s="61"/>
      <c r="KHC790" s="61"/>
      <c r="KHD790" s="61"/>
      <c r="KHE790" s="61"/>
      <c r="KHF790" s="61"/>
      <c r="KHG790" s="61"/>
      <c r="KHH790" s="61"/>
      <c r="KHI790" s="61"/>
      <c r="KHJ790" s="61"/>
      <c r="KHK790" s="61"/>
      <c r="KHL790" s="61"/>
      <c r="KHM790" s="61"/>
      <c r="KHN790" s="61"/>
      <c r="KHO790" s="61"/>
      <c r="KHP790" s="61"/>
      <c r="KHQ790" s="61"/>
      <c r="KHR790" s="61"/>
      <c r="KHS790" s="61"/>
      <c r="KHT790" s="61"/>
      <c r="KHU790" s="61"/>
      <c r="KHV790" s="61"/>
      <c r="KHW790" s="61"/>
      <c r="KHX790" s="61"/>
      <c r="KHY790" s="61"/>
      <c r="KHZ790" s="61"/>
      <c r="KIA790" s="61"/>
      <c r="KIB790" s="61"/>
      <c r="KIC790" s="61"/>
      <c r="KID790" s="61"/>
      <c r="KIE790" s="61"/>
      <c r="KIF790" s="61"/>
      <c r="KIG790" s="61"/>
      <c r="KIH790" s="61"/>
      <c r="KII790" s="61"/>
      <c r="KIJ790" s="61"/>
      <c r="KIK790" s="61"/>
      <c r="KIL790" s="61"/>
      <c r="KIM790" s="61"/>
      <c r="KIN790" s="61"/>
      <c r="KIO790" s="61"/>
      <c r="KIP790" s="61"/>
      <c r="KIQ790" s="61"/>
      <c r="KIR790" s="61"/>
      <c r="KIS790" s="61"/>
      <c r="KIT790" s="61"/>
      <c r="KIU790" s="61"/>
      <c r="KIV790" s="61"/>
      <c r="KIW790" s="61"/>
      <c r="KIX790" s="61"/>
      <c r="KIY790" s="61"/>
      <c r="KIZ790" s="61"/>
      <c r="KJA790" s="61"/>
      <c r="KJB790" s="61"/>
      <c r="KJC790" s="61"/>
      <c r="KJD790" s="61"/>
      <c r="KJE790" s="61"/>
      <c r="KJF790" s="61"/>
      <c r="KJG790" s="61"/>
      <c r="KJH790" s="61"/>
      <c r="KJI790" s="61"/>
      <c r="KJJ790" s="61"/>
      <c r="KJK790" s="61"/>
      <c r="KJL790" s="61"/>
      <c r="KJM790" s="61"/>
      <c r="KJN790" s="61"/>
      <c r="KJO790" s="61"/>
      <c r="KJP790" s="61"/>
      <c r="KJQ790" s="61"/>
      <c r="KJR790" s="61"/>
      <c r="KJS790" s="61"/>
      <c r="KJT790" s="61"/>
      <c r="KJU790" s="61"/>
      <c r="KJV790" s="61"/>
      <c r="KJW790" s="61"/>
      <c r="KJX790" s="61"/>
      <c r="KJY790" s="61"/>
      <c r="KJZ790" s="61"/>
      <c r="KKA790" s="61"/>
      <c r="KKB790" s="61"/>
      <c r="KKC790" s="61"/>
      <c r="KKD790" s="61"/>
      <c r="KKE790" s="61"/>
      <c r="KKF790" s="61"/>
      <c r="KKG790" s="61"/>
      <c r="KKH790" s="61"/>
      <c r="KKI790" s="61"/>
      <c r="KKJ790" s="61"/>
      <c r="KKK790" s="61"/>
      <c r="KKL790" s="61"/>
      <c r="KKM790" s="61"/>
      <c r="KKN790" s="61"/>
      <c r="KKO790" s="61"/>
      <c r="KKP790" s="61"/>
      <c r="KKQ790" s="61"/>
      <c r="KKR790" s="61"/>
      <c r="KKS790" s="61"/>
      <c r="KKT790" s="61"/>
      <c r="KKU790" s="61"/>
      <c r="KKV790" s="61"/>
      <c r="KKW790" s="61"/>
      <c r="KKX790" s="61"/>
      <c r="KKY790" s="61"/>
      <c r="KKZ790" s="61"/>
      <c r="KLA790" s="61"/>
      <c r="KLB790" s="61"/>
      <c r="KLC790" s="61"/>
      <c r="KLD790" s="61"/>
      <c r="KLE790" s="61"/>
      <c r="KLF790" s="61"/>
      <c r="KLG790" s="61"/>
      <c r="KLH790" s="61"/>
      <c r="KLI790" s="61"/>
      <c r="KLJ790" s="61"/>
      <c r="KLK790" s="61"/>
      <c r="KLL790" s="61"/>
      <c r="KLM790" s="61"/>
      <c r="KLN790" s="61"/>
      <c r="KLO790" s="61"/>
      <c r="KLP790" s="61"/>
      <c r="KLQ790" s="61"/>
      <c r="KLR790" s="61"/>
      <c r="KLS790" s="61"/>
      <c r="KLT790" s="61"/>
      <c r="KLU790" s="61"/>
      <c r="KLV790" s="61"/>
      <c r="KLW790" s="61"/>
      <c r="KLX790" s="61"/>
      <c r="KLY790" s="61"/>
      <c r="KLZ790" s="61"/>
      <c r="KMA790" s="61"/>
      <c r="KMB790" s="61"/>
      <c r="KMC790" s="61"/>
      <c r="KMD790" s="61"/>
      <c r="KME790" s="61"/>
      <c r="KMF790" s="61"/>
      <c r="KMG790" s="61"/>
      <c r="KMH790" s="61"/>
      <c r="KMI790" s="61"/>
      <c r="KMJ790" s="61"/>
      <c r="KMK790" s="61"/>
      <c r="KML790" s="61"/>
      <c r="KMM790" s="61"/>
      <c r="KMN790" s="61"/>
      <c r="KMO790" s="61"/>
      <c r="KMP790" s="61"/>
      <c r="KMQ790" s="61"/>
      <c r="KMR790" s="61"/>
      <c r="KMS790" s="61"/>
      <c r="KMT790" s="61"/>
      <c r="KMU790" s="61"/>
      <c r="KMV790" s="61"/>
      <c r="KMW790" s="61"/>
      <c r="KMX790" s="61"/>
      <c r="KMY790" s="61"/>
      <c r="KMZ790" s="61"/>
      <c r="KNA790" s="61"/>
      <c r="KNB790" s="61"/>
      <c r="KNC790" s="61"/>
      <c r="KND790" s="61"/>
      <c r="KNE790" s="61"/>
      <c r="KNF790" s="61"/>
      <c r="KNG790" s="61"/>
      <c r="KNH790" s="61"/>
      <c r="KNI790" s="61"/>
      <c r="KNJ790" s="61"/>
      <c r="KNK790" s="61"/>
      <c r="KNL790" s="61"/>
      <c r="KNM790" s="61"/>
      <c r="KNN790" s="61"/>
      <c r="KNO790" s="61"/>
      <c r="KNP790" s="61"/>
      <c r="KNQ790" s="61"/>
      <c r="KNR790" s="61"/>
      <c r="KNS790" s="61"/>
      <c r="KNT790" s="61"/>
      <c r="KNU790" s="61"/>
      <c r="KNV790" s="61"/>
      <c r="KNW790" s="61"/>
      <c r="KNX790" s="61"/>
      <c r="KNY790" s="61"/>
      <c r="KNZ790" s="61"/>
      <c r="KOA790" s="61"/>
      <c r="KOB790" s="61"/>
      <c r="KOC790" s="61"/>
      <c r="KOD790" s="61"/>
      <c r="KOE790" s="61"/>
      <c r="KOF790" s="61"/>
      <c r="KOG790" s="61"/>
      <c r="KOH790" s="61"/>
      <c r="KOI790" s="61"/>
      <c r="KOJ790" s="61"/>
      <c r="KOK790" s="61"/>
      <c r="KOL790" s="61"/>
      <c r="KOM790" s="61"/>
      <c r="KON790" s="61"/>
      <c r="KOO790" s="61"/>
      <c r="KOP790" s="61"/>
      <c r="KOQ790" s="61"/>
      <c r="KOR790" s="61"/>
      <c r="KOS790" s="61"/>
      <c r="KOT790" s="61"/>
      <c r="KOU790" s="61"/>
      <c r="KOV790" s="61"/>
      <c r="KOW790" s="61"/>
      <c r="KOX790" s="61"/>
      <c r="KOY790" s="61"/>
      <c r="KOZ790" s="61"/>
      <c r="KPA790" s="61"/>
      <c r="KPB790" s="61"/>
      <c r="KPC790" s="61"/>
      <c r="KPD790" s="61"/>
      <c r="KPE790" s="61"/>
      <c r="KPF790" s="61"/>
      <c r="KPG790" s="61"/>
      <c r="KPH790" s="61"/>
      <c r="KPI790" s="61"/>
      <c r="KPJ790" s="61"/>
      <c r="KPK790" s="61"/>
      <c r="KPL790" s="61"/>
      <c r="KPM790" s="61"/>
      <c r="KPN790" s="61"/>
      <c r="KPO790" s="61"/>
      <c r="KPP790" s="61"/>
      <c r="KPQ790" s="61"/>
      <c r="KPR790" s="61"/>
      <c r="KPS790" s="61"/>
      <c r="KPT790" s="61"/>
      <c r="KPU790" s="61"/>
      <c r="KPV790" s="61"/>
      <c r="KPW790" s="61"/>
      <c r="KPX790" s="61"/>
      <c r="KPY790" s="61"/>
      <c r="KPZ790" s="61"/>
      <c r="KQA790" s="61"/>
      <c r="KQB790" s="61"/>
      <c r="KQC790" s="61"/>
      <c r="KQD790" s="61"/>
      <c r="KQE790" s="61"/>
      <c r="KQF790" s="61"/>
      <c r="KQG790" s="61"/>
      <c r="KQH790" s="61"/>
      <c r="KQI790" s="61"/>
      <c r="KQJ790" s="61"/>
      <c r="KQK790" s="61"/>
      <c r="KQL790" s="61"/>
      <c r="KQM790" s="61"/>
      <c r="KQN790" s="61"/>
      <c r="KQO790" s="61"/>
      <c r="KQP790" s="61"/>
      <c r="KQQ790" s="61"/>
      <c r="KQR790" s="61"/>
      <c r="KQS790" s="61"/>
      <c r="KQT790" s="61"/>
      <c r="KQU790" s="61"/>
      <c r="KQV790" s="61"/>
      <c r="KQW790" s="61"/>
      <c r="KQX790" s="61"/>
      <c r="KQY790" s="61"/>
      <c r="KQZ790" s="61"/>
      <c r="KRA790" s="61"/>
      <c r="KRB790" s="61"/>
      <c r="KRC790" s="61"/>
      <c r="KRD790" s="61"/>
      <c r="KRE790" s="61"/>
      <c r="KRF790" s="61"/>
      <c r="KRG790" s="61"/>
      <c r="KRH790" s="61"/>
      <c r="KRI790" s="61"/>
      <c r="KRJ790" s="61"/>
      <c r="KRK790" s="61"/>
      <c r="KRL790" s="61"/>
      <c r="KRM790" s="61"/>
      <c r="KRN790" s="61"/>
      <c r="KRO790" s="61"/>
      <c r="KRP790" s="61"/>
      <c r="KRQ790" s="61"/>
      <c r="KRR790" s="61"/>
      <c r="KRS790" s="61"/>
      <c r="KRT790" s="61"/>
      <c r="KRU790" s="61"/>
      <c r="KRV790" s="61"/>
      <c r="KRW790" s="61"/>
      <c r="KRX790" s="61"/>
      <c r="KRY790" s="61"/>
      <c r="KRZ790" s="61"/>
      <c r="KSA790" s="61"/>
      <c r="KSB790" s="61"/>
      <c r="KSC790" s="61"/>
      <c r="KSD790" s="61"/>
      <c r="KSE790" s="61"/>
      <c r="KSF790" s="61"/>
      <c r="KSG790" s="61"/>
      <c r="KSH790" s="61"/>
      <c r="KSI790" s="61"/>
      <c r="KSJ790" s="61"/>
      <c r="KSK790" s="61"/>
      <c r="KSL790" s="61"/>
      <c r="KSM790" s="61"/>
      <c r="KSN790" s="61"/>
      <c r="KSO790" s="61"/>
      <c r="KSP790" s="61"/>
      <c r="KSQ790" s="61"/>
      <c r="KSR790" s="61"/>
      <c r="KSS790" s="61"/>
      <c r="KST790" s="61"/>
      <c r="KSU790" s="61"/>
      <c r="KSV790" s="61"/>
      <c r="KSW790" s="61"/>
      <c r="KSX790" s="61"/>
      <c r="KSY790" s="61"/>
      <c r="KSZ790" s="61"/>
      <c r="KTA790" s="61"/>
      <c r="KTB790" s="61"/>
      <c r="KTC790" s="61"/>
      <c r="KTD790" s="61"/>
      <c r="KTE790" s="61"/>
      <c r="KTF790" s="61"/>
      <c r="KTG790" s="61"/>
      <c r="KTH790" s="61"/>
      <c r="KTI790" s="61"/>
      <c r="KTJ790" s="61"/>
      <c r="KTK790" s="61"/>
      <c r="KTL790" s="61"/>
      <c r="KTM790" s="61"/>
      <c r="KTN790" s="61"/>
      <c r="KTO790" s="61"/>
      <c r="KTP790" s="61"/>
      <c r="KTQ790" s="61"/>
      <c r="KTR790" s="61"/>
      <c r="KTS790" s="61"/>
      <c r="KTT790" s="61"/>
      <c r="KTU790" s="61"/>
      <c r="KTV790" s="61"/>
      <c r="KTW790" s="61"/>
      <c r="KTX790" s="61"/>
      <c r="KTY790" s="61"/>
      <c r="KTZ790" s="61"/>
      <c r="KUA790" s="61"/>
      <c r="KUB790" s="61"/>
      <c r="KUC790" s="61"/>
      <c r="KUD790" s="61"/>
      <c r="KUE790" s="61"/>
      <c r="KUF790" s="61"/>
      <c r="KUG790" s="61"/>
      <c r="KUH790" s="61"/>
      <c r="KUI790" s="61"/>
      <c r="KUJ790" s="61"/>
      <c r="KUK790" s="61"/>
      <c r="KUL790" s="61"/>
      <c r="KUM790" s="61"/>
      <c r="KUN790" s="61"/>
      <c r="KUO790" s="61"/>
      <c r="KUP790" s="61"/>
      <c r="KUQ790" s="61"/>
      <c r="KUR790" s="61"/>
      <c r="KUS790" s="61"/>
      <c r="KUT790" s="61"/>
      <c r="KUU790" s="61"/>
      <c r="KUV790" s="61"/>
      <c r="KUW790" s="61"/>
      <c r="KUX790" s="61"/>
      <c r="KUY790" s="61"/>
      <c r="KUZ790" s="61"/>
      <c r="KVA790" s="61"/>
      <c r="KVB790" s="61"/>
      <c r="KVC790" s="61"/>
      <c r="KVD790" s="61"/>
      <c r="KVE790" s="61"/>
      <c r="KVF790" s="61"/>
      <c r="KVG790" s="61"/>
      <c r="KVH790" s="61"/>
      <c r="KVI790" s="61"/>
      <c r="KVJ790" s="61"/>
      <c r="KVK790" s="61"/>
      <c r="KVL790" s="61"/>
      <c r="KVM790" s="61"/>
      <c r="KVN790" s="61"/>
      <c r="KVO790" s="61"/>
      <c r="KVP790" s="61"/>
      <c r="KVQ790" s="61"/>
      <c r="KVR790" s="61"/>
      <c r="KVS790" s="61"/>
      <c r="KVT790" s="61"/>
      <c r="KVU790" s="61"/>
      <c r="KVV790" s="61"/>
      <c r="KVW790" s="61"/>
      <c r="KVX790" s="61"/>
      <c r="KVY790" s="61"/>
      <c r="KVZ790" s="61"/>
      <c r="KWA790" s="61"/>
      <c r="KWB790" s="61"/>
      <c r="KWC790" s="61"/>
      <c r="KWD790" s="61"/>
      <c r="KWE790" s="61"/>
      <c r="KWF790" s="61"/>
      <c r="KWG790" s="61"/>
      <c r="KWH790" s="61"/>
      <c r="KWI790" s="61"/>
      <c r="KWJ790" s="61"/>
      <c r="KWK790" s="61"/>
      <c r="KWL790" s="61"/>
      <c r="KWM790" s="61"/>
      <c r="KWN790" s="61"/>
      <c r="KWO790" s="61"/>
      <c r="KWP790" s="61"/>
      <c r="KWQ790" s="61"/>
      <c r="KWR790" s="61"/>
      <c r="KWS790" s="61"/>
      <c r="KWT790" s="61"/>
      <c r="KWU790" s="61"/>
      <c r="KWV790" s="61"/>
      <c r="KWW790" s="61"/>
      <c r="KWX790" s="61"/>
      <c r="KWY790" s="61"/>
      <c r="KWZ790" s="61"/>
      <c r="KXA790" s="61"/>
      <c r="KXB790" s="61"/>
      <c r="KXC790" s="61"/>
      <c r="KXD790" s="61"/>
      <c r="KXE790" s="61"/>
      <c r="KXF790" s="61"/>
      <c r="KXG790" s="61"/>
      <c r="KXH790" s="61"/>
      <c r="KXI790" s="61"/>
      <c r="KXJ790" s="61"/>
      <c r="KXK790" s="61"/>
      <c r="KXL790" s="61"/>
      <c r="KXM790" s="61"/>
      <c r="KXN790" s="61"/>
      <c r="KXO790" s="61"/>
      <c r="KXP790" s="61"/>
      <c r="KXQ790" s="61"/>
      <c r="KXR790" s="61"/>
      <c r="KXS790" s="61"/>
      <c r="KXT790" s="61"/>
      <c r="KXU790" s="61"/>
      <c r="KXV790" s="61"/>
      <c r="KXW790" s="61"/>
      <c r="KXX790" s="61"/>
      <c r="KXY790" s="61"/>
      <c r="KXZ790" s="61"/>
      <c r="KYA790" s="61"/>
      <c r="KYB790" s="61"/>
      <c r="KYC790" s="61"/>
      <c r="KYD790" s="61"/>
      <c r="KYE790" s="61"/>
      <c r="KYF790" s="61"/>
      <c r="KYG790" s="61"/>
      <c r="KYH790" s="61"/>
      <c r="KYI790" s="61"/>
      <c r="KYJ790" s="61"/>
      <c r="KYK790" s="61"/>
      <c r="KYL790" s="61"/>
      <c r="KYM790" s="61"/>
      <c r="KYN790" s="61"/>
      <c r="KYO790" s="61"/>
      <c r="KYP790" s="61"/>
      <c r="KYQ790" s="61"/>
      <c r="KYR790" s="61"/>
      <c r="KYS790" s="61"/>
      <c r="KYT790" s="61"/>
      <c r="KYU790" s="61"/>
      <c r="KYV790" s="61"/>
      <c r="KYW790" s="61"/>
      <c r="KYX790" s="61"/>
      <c r="KYY790" s="61"/>
      <c r="KYZ790" s="61"/>
      <c r="KZA790" s="61"/>
      <c r="KZB790" s="61"/>
      <c r="KZC790" s="61"/>
      <c r="KZD790" s="61"/>
      <c r="KZE790" s="61"/>
      <c r="KZF790" s="61"/>
      <c r="KZG790" s="61"/>
      <c r="KZH790" s="61"/>
      <c r="KZI790" s="61"/>
      <c r="KZJ790" s="61"/>
      <c r="KZK790" s="61"/>
      <c r="KZL790" s="61"/>
      <c r="KZM790" s="61"/>
      <c r="KZN790" s="61"/>
      <c r="KZO790" s="61"/>
      <c r="KZP790" s="61"/>
      <c r="KZQ790" s="61"/>
      <c r="KZR790" s="61"/>
      <c r="KZS790" s="61"/>
      <c r="KZT790" s="61"/>
      <c r="KZU790" s="61"/>
      <c r="KZV790" s="61"/>
      <c r="KZW790" s="61"/>
      <c r="KZX790" s="61"/>
      <c r="KZY790" s="61"/>
      <c r="KZZ790" s="61"/>
      <c r="LAA790" s="61"/>
      <c r="LAB790" s="61"/>
      <c r="LAC790" s="61"/>
      <c r="LAD790" s="61"/>
      <c r="LAE790" s="61"/>
      <c r="LAF790" s="61"/>
      <c r="LAG790" s="61"/>
      <c r="LAH790" s="61"/>
      <c r="LAI790" s="61"/>
      <c r="LAJ790" s="61"/>
      <c r="LAK790" s="61"/>
      <c r="LAL790" s="61"/>
      <c r="LAM790" s="61"/>
      <c r="LAN790" s="61"/>
      <c r="LAO790" s="61"/>
      <c r="LAP790" s="61"/>
      <c r="LAQ790" s="61"/>
      <c r="LAR790" s="61"/>
      <c r="LAS790" s="61"/>
      <c r="LAT790" s="61"/>
      <c r="LAU790" s="61"/>
      <c r="LAV790" s="61"/>
      <c r="LAW790" s="61"/>
      <c r="LAX790" s="61"/>
      <c r="LAY790" s="61"/>
      <c r="LAZ790" s="61"/>
      <c r="LBA790" s="61"/>
      <c r="LBB790" s="61"/>
      <c r="LBC790" s="61"/>
      <c r="LBD790" s="61"/>
      <c r="LBE790" s="61"/>
      <c r="LBF790" s="61"/>
      <c r="LBG790" s="61"/>
      <c r="LBH790" s="61"/>
      <c r="LBI790" s="61"/>
      <c r="LBJ790" s="61"/>
      <c r="LBK790" s="61"/>
      <c r="LBL790" s="61"/>
      <c r="LBM790" s="61"/>
      <c r="LBN790" s="61"/>
      <c r="LBO790" s="61"/>
      <c r="LBP790" s="61"/>
      <c r="LBQ790" s="61"/>
      <c r="LBR790" s="61"/>
      <c r="LBS790" s="61"/>
      <c r="LBT790" s="61"/>
      <c r="LBU790" s="61"/>
      <c r="LBV790" s="61"/>
      <c r="LBW790" s="61"/>
      <c r="LBX790" s="61"/>
      <c r="LBY790" s="61"/>
      <c r="LBZ790" s="61"/>
      <c r="LCA790" s="61"/>
      <c r="LCB790" s="61"/>
      <c r="LCC790" s="61"/>
      <c r="LCD790" s="61"/>
      <c r="LCE790" s="61"/>
      <c r="LCF790" s="61"/>
      <c r="LCG790" s="61"/>
      <c r="LCH790" s="61"/>
      <c r="LCI790" s="61"/>
      <c r="LCJ790" s="61"/>
      <c r="LCK790" s="61"/>
      <c r="LCL790" s="61"/>
      <c r="LCM790" s="61"/>
      <c r="LCN790" s="61"/>
      <c r="LCO790" s="61"/>
      <c r="LCP790" s="61"/>
      <c r="LCQ790" s="61"/>
      <c r="LCR790" s="61"/>
      <c r="LCS790" s="61"/>
      <c r="LCT790" s="61"/>
      <c r="LCU790" s="61"/>
      <c r="LCV790" s="61"/>
      <c r="LCW790" s="61"/>
      <c r="LCX790" s="61"/>
      <c r="LCY790" s="61"/>
      <c r="LCZ790" s="61"/>
      <c r="LDA790" s="61"/>
      <c r="LDB790" s="61"/>
      <c r="LDC790" s="61"/>
      <c r="LDD790" s="61"/>
      <c r="LDE790" s="61"/>
      <c r="LDF790" s="61"/>
      <c r="LDG790" s="61"/>
      <c r="LDH790" s="61"/>
      <c r="LDI790" s="61"/>
      <c r="LDJ790" s="61"/>
      <c r="LDK790" s="61"/>
      <c r="LDL790" s="61"/>
      <c r="LDM790" s="61"/>
      <c r="LDN790" s="61"/>
      <c r="LDO790" s="61"/>
      <c r="LDP790" s="61"/>
      <c r="LDQ790" s="61"/>
      <c r="LDR790" s="61"/>
      <c r="LDS790" s="61"/>
      <c r="LDT790" s="61"/>
      <c r="LDU790" s="61"/>
      <c r="LDV790" s="61"/>
      <c r="LDW790" s="61"/>
      <c r="LDX790" s="61"/>
      <c r="LDY790" s="61"/>
      <c r="LDZ790" s="61"/>
      <c r="LEA790" s="61"/>
      <c r="LEB790" s="61"/>
      <c r="LEC790" s="61"/>
      <c r="LED790" s="61"/>
      <c r="LEE790" s="61"/>
      <c r="LEF790" s="61"/>
      <c r="LEG790" s="61"/>
      <c r="LEH790" s="61"/>
      <c r="LEI790" s="61"/>
      <c r="LEJ790" s="61"/>
      <c r="LEK790" s="61"/>
      <c r="LEL790" s="61"/>
      <c r="LEM790" s="61"/>
      <c r="LEN790" s="61"/>
      <c r="LEO790" s="61"/>
      <c r="LEP790" s="61"/>
      <c r="LEQ790" s="61"/>
      <c r="LER790" s="61"/>
      <c r="LES790" s="61"/>
      <c r="LET790" s="61"/>
      <c r="LEU790" s="61"/>
      <c r="LEV790" s="61"/>
      <c r="LEW790" s="61"/>
      <c r="LEX790" s="61"/>
      <c r="LEY790" s="61"/>
      <c r="LEZ790" s="61"/>
      <c r="LFA790" s="61"/>
      <c r="LFB790" s="61"/>
      <c r="LFC790" s="61"/>
      <c r="LFD790" s="61"/>
      <c r="LFE790" s="61"/>
      <c r="LFF790" s="61"/>
      <c r="LFG790" s="61"/>
      <c r="LFH790" s="61"/>
      <c r="LFI790" s="61"/>
      <c r="LFJ790" s="61"/>
      <c r="LFK790" s="61"/>
      <c r="LFL790" s="61"/>
      <c r="LFM790" s="61"/>
      <c r="LFN790" s="61"/>
      <c r="LFO790" s="61"/>
      <c r="LFP790" s="61"/>
      <c r="LFQ790" s="61"/>
      <c r="LFR790" s="61"/>
      <c r="LFS790" s="61"/>
      <c r="LFT790" s="61"/>
      <c r="LFU790" s="61"/>
      <c r="LFV790" s="61"/>
      <c r="LFW790" s="61"/>
      <c r="LFX790" s="61"/>
      <c r="LFY790" s="61"/>
      <c r="LFZ790" s="61"/>
      <c r="LGA790" s="61"/>
      <c r="LGB790" s="61"/>
      <c r="LGC790" s="61"/>
      <c r="LGD790" s="61"/>
      <c r="LGE790" s="61"/>
      <c r="LGF790" s="61"/>
      <c r="LGG790" s="61"/>
      <c r="LGH790" s="61"/>
      <c r="LGI790" s="61"/>
      <c r="LGJ790" s="61"/>
      <c r="LGK790" s="61"/>
      <c r="LGL790" s="61"/>
      <c r="LGM790" s="61"/>
      <c r="LGN790" s="61"/>
      <c r="LGO790" s="61"/>
      <c r="LGP790" s="61"/>
      <c r="LGQ790" s="61"/>
      <c r="LGR790" s="61"/>
      <c r="LGS790" s="61"/>
      <c r="LGT790" s="61"/>
      <c r="LGU790" s="61"/>
      <c r="LGV790" s="61"/>
      <c r="LGW790" s="61"/>
      <c r="LGX790" s="61"/>
      <c r="LGY790" s="61"/>
      <c r="LGZ790" s="61"/>
      <c r="LHA790" s="61"/>
      <c r="LHB790" s="61"/>
      <c r="LHC790" s="61"/>
      <c r="LHD790" s="61"/>
      <c r="LHE790" s="61"/>
      <c r="LHF790" s="61"/>
      <c r="LHG790" s="61"/>
      <c r="LHH790" s="61"/>
      <c r="LHI790" s="61"/>
      <c r="LHJ790" s="61"/>
      <c r="LHK790" s="61"/>
      <c r="LHL790" s="61"/>
      <c r="LHM790" s="61"/>
      <c r="LHN790" s="61"/>
      <c r="LHO790" s="61"/>
      <c r="LHP790" s="61"/>
      <c r="LHQ790" s="61"/>
      <c r="LHR790" s="61"/>
      <c r="LHS790" s="61"/>
      <c r="LHT790" s="61"/>
      <c r="LHU790" s="61"/>
      <c r="LHV790" s="61"/>
      <c r="LHW790" s="61"/>
      <c r="LHX790" s="61"/>
      <c r="LHY790" s="61"/>
      <c r="LHZ790" s="61"/>
      <c r="LIA790" s="61"/>
      <c r="LIB790" s="61"/>
      <c r="LIC790" s="61"/>
      <c r="LID790" s="61"/>
      <c r="LIE790" s="61"/>
      <c r="LIF790" s="61"/>
      <c r="LIG790" s="61"/>
      <c r="LIH790" s="61"/>
      <c r="LII790" s="61"/>
      <c r="LIJ790" s="61"/>
      <c r="LIK790" s="61"/>
      <c r="LIL790" s="61"/>
      <c r="LIM790" s="61"/>
      <c r="LIN790" s="61"/>
      <c r="LIO790" s="61"/>
      <c r="LIP790" s="61"/>
      <c r="LIQ790" s="61"/>
      <c r="LIR790" s="61"/>
      <c r="LIS790" s="61"/>
      <c r="LIT790" s="61"/>
      <c r="LIU790" s="61"/>
      <c r="LIV790" s="61"/>
      <c r="LIW790" s="61"/>
      <c r="LIX790" s="61"/>
      <c r="LIY790" s="61"/>
      <c r="LIZ790" s="61"/>
      <c r="LJA790" s="61"/>
      <c r="LJB790" s="61"/>
      <c r="LJC790" s="61"/>
      <c r="LJD790" s="61"/>
      <c r="LJE790" s="61"/>
      <c r="LJF790" s="61"/>
      <c r="LJG790" s="61"/>
      <c r="LJH790" s="61"/>
      <c r="LJI790" s="61"/>
      <c r="LJJ790" s="61"/>
      <c r="LJK790" s="61"/>
      <c r="LJL790" s="61"/>
      <c r="LJM790" s="61"/>
      <c r="LJN790" s="61"/>
      <c r="LJO790" s="61"/>
      <c r="LJP790" s="61"/>
      <c r="LJQ790" s="61"/>
      <c r="LJR790" s="61"/>
      <c r="LJS790" s="61"/>
      <c r="LJT790" s="61"/>
      <c r="LJU790" s="61"/>
      <c r="LJV790" s="61"/>
      <c r="LJW790" s="61"/>
      <c r="LJX790" s="61"/>
      <c r="LJY790" s="61"/>
      <c r="LJZ790" s="61"/>
      <c r="LKA790" s="61"/>
      <c r="LKB790" s="61"/>
      <c r="LKC790" s="61"/>
      <c r="LKD790" s="61"/>
      <c r="LKE790" s="61"/>
      <c r="LKF790" s="61"/>
      <c r="LKG790" s="61"/>
      <c r="LKH790" s="61"/>
      <c r="LKI790" s="61"/>
      <c r="LKJ790" s="61"/>
      <c r="LKK790" s="61"/>
      <c r="LKL790" s="61"/>
      <c r="LKM790" s="61"/>
      <c r="LKN790" s="61"/>
      <c r="LKO790" s="61"/>
      <c r="LKP790" s="61"/>
      <c r="LKQ790" s="61"/>
      <c r="LKR790" s="61"/>
      <c r="LKS790" s="61"/>
      <c r="LKT790" s="61"/>
      <c r="LKU790" s="61"/>
      <c r="LKV790" s="61"/>
      <c r="LKW790" s="61"/>
      <c r="LKX790" s="61"/>
      <c r="LKY790" s="61"/>
      <c r="LKZ790" s="61"/>
      <c r="LLA790" s="61"/>
      <c r="LLB790" s="61"/>
      <c r="LLC790" s="61"/>
      <c r="LLD790" s="61"/>
      <c r="LLE790" s="61"/>
      <c r="LLF790" s="61"/>
      <c r="LLG790" s="61"/>
      <c r="LLH790" s="61"/>
      <c r="LLI790" s="61"/>
      <c r="LLJ790" s="61"/>
      <c r="LLK790" s="61"/>
      <c r="LLL790" s="61"/>
      <c r="LLM790" s="61"/>
      <c r="LLN790" s="61"/>
      <c r="LLO790" s="61"/>
      <c r="LLP790" s="61"/>
      <c r="LLQ790" s="61"/>
      <c r="LLR790" s="61"/>
      <c r="LLS790" s="61"/>
      <c r="LLT790" s="61"/>
      <c r="LLU790" s="61"/>
      <c r="LLV790" s="61"/>
      <c r="LLW790" s="61"/>
      <c r="LLX790" s="61"/>
      <c r="LLY790" s="61"/>
      <c r="LLZ790" s="61"/>
      <c r="LMA790" s="61"/>
      <c r="LMB790" s="61"/>
      <c r="LMC790" s="61"/>
      <c r="LMD790" s="61"/>
      <c r="LME790" s="61"/>
      <c r="LMF790" s="61"/>
      <c r="LMG790" s="61"/>
      <c r="LMH790" s="61"/>
      <c r="LMI790" s="61"/>
      <c r="LMJ790" s="61"/>
      <c r="LMK790" s="61"/>
      <c r="LML790" s="61"/>
      <c r="LMM790" s="61"/>
      <c r="LMN790" s="61"/>
      <c r="LMO790" s="61"/>
      <c r="LMP790" s="61"/>
      <c r="LMQ790" s="61"/>
      <c r="LMR790" s="61"/>
      <c r="LMS790" s="61"/>
      <c r="LMT790" s="61"/>
      <c r="LMU790" s="61"/>
      <c r="LMV790" s="61"/>
      <c r="LMW790" s="61"/>
      <c r="LMX790" s="61"/>
      <c r="LMY790" s="61"/>
      <c r="LMZ790" s="61"/>
      <c r="LNA790" s="61"/>
      <c r="LNB790" s="61"/>
      <c r="LNC790" s="61"/>
      <c r="LND790" s="61"/>
      <c r="LNE790" s="61"/>
      <c r="LNF790" s="61"/>
      <c r="LNG790" s="61"/>
      <c r="LNH790" s="61"/>
      <c r="LNI790" s="61"/>
      <c r="LNJ790" s="61"/>
      <c r="LNK790" s="61"/>
      <c r="LNL790" s="61"/>
      <c r="LNM790" s="61"/>
      <c r="LNN790" s="61"/>
      <c r="LNO790" s="61"/>
      <c r="LNP790" s="61"/>
      <c r="LNQ790" s="61"/>
      <c r="LNR790" s="61"/>
      <c r="LNS790" s="61"/>
      <c r="LNT790" s="61"/>
      <c r="LNU790" s="61"/>
      <c r="LNV790" s="61"/>
      <c r="LNW790" s="61"/>
      <c r="LNX790" s="61"/>
      <c r="LNY790" s="61"/>
      <c r="LNZ790" s="61"/>
      <c r="LOA790" s="61"/>
      <c r="LOB790" s="61"/>
      <c r="LOC790" s="61"/>
      <c r="LOD790" s="61"/>
      <c r="LOE790" s="61"/>
      <c r="LOF790" s="61"/>
      <c r="LOG790" s="61"/>
      <c r="LOH790" s="61"/>
      <c r="LOI790" s="61"/>
      <c r="LOJ790" s="61"/>
      <c r="LOK790" s="61"/>
      <c r="LOL790" s="61"/>
      <c r="LOM790" s="61"/>
      <c r="LON790" s="61"/>
      <c r="LOO790" s="61"/>
      <c r="LOP790" s="61"/>
      <c r="LOQ790" s="61"/>
      <c r="LOR790" s="61"/>
      <c r="LOS790" s="61"/>
      <c r="LOT790" s="61"/>
      <c r="LOU790" s="61"/>
      <c r="LOV790" s="61"/>
      <c r="LOW790" s="61"/>
      <c r="LOX790" s="61"/>
      <c r="LOY790" s="61"/>
      <c r="LOZ790" s="61"/>
      <c r="LPA790" s="61"/>
      <c r="LPB790" s="61"/>
      <c r="LPC790" s="61"/>
      <c r="LPD790" s="61"/>
      <c r="LPE790" s="61"/>
      <c r="LPF790" s="61"/>
      <c r="LPG790" s="61"/>
      <c r="LPH790" s="61"/>
      <c r="LPI790" s="61"/>
      <c r="LPJ790" s="61"/>
      <c r="LPK790" s="61"/>
      <c r="LPL790" s="61"/>
      <c r="LPM790" s="61"/>
      <c r="LPN790" s="61"/>
      <c r="LPO790" s="61"/>
      <c r="LPP790" s="61"/>
      <c r="LPQ790" s="61"/>
      <c r="LPR790" s="61"/>
      <c r="LPS790" s="61"/>
      <c r="LPT790" s="61"/>
      <c r="LPU790" s="61"/>
      <c r="LPV790" s="61"/>
      <c r="LPW790" s="61"/>
      <c r="LPX790" s="61"/>
      <c r="LPY790" s="61"/>
      <c r="LPZ790" s="61"/>
      <c r="LQA790" s="61"/>
      <c r="LQB790" s="61"/>
      <c r="LQC790" s="61"/>
      <c r="LQD790" s="61"/>
      <c r="LQE790" s="61"/>
      <c r="LQF790" s="61"/>
      <c r="LQG790" s="61"/>
      <c r="LQH790" s="61"/>
      <c r="LQI790" s="61"/>
      <c r="LQJ790" s="61"/>
      <c r="LQK790" s="61"/>
      <c r="LQL790" s="61"/>
      <c r="LQM790" s="61"/>
      <c r="LQN790" s="61"/>
      <c r="LQO790" s="61"/>
      <c r="LQP790" s="61"/>
      <c r="LQQ790" s="61"/>
      <c r="LQR790" s="61"/>
      <c r="LQS790" s="61"/>
      <c r="LQT790" s="61"/>
      <c r="LQU790" s="61"/>
      <c r="LQV790" s="61"/>
      <c r="LQW790" s="61"/>
      <c r="LQX790" s="61"/>
      <c r="LQY790" s="61"/>
      <c r="LQZ790" s="61"/>
      <c r="LRA790" s="61"/>
      <c r="LRB790" s="61"/>
      <c r="LRC790" s="61"/>
      <c r="LRD790" s="61"/>
      <c r="LRE790" s="61"/>
      <c r="LRF790" s="61"/>
      <c r="LRG790" s="61"/>
      <c r="LRH790" s="61"/>
      <c r="LRI790" s="61"/>
      <c r="LRJ790" s="61"/>
      <c r="LRK790" s="61"/>
      <c r="LRL790" s="61"/>
      <c r="LRM790" s="61"/>
      <c r="LRN790" s="61"/>
      <c r="LRO790" s="61"/>
      <c r="LRP790" s="61"/>
      <c r="LRQ790" s="61"/>
      <c r="LRR790" s="61"/>
      <c r="LRS790" s="61"/>
      <c r="LRT790" s="61"/>
      <c r="LRU790" s="61"/>
      <c r="LRV790" s="61"/>
      <c r="LRW790" s="61"/>
      <c r="LRX790" s="61"/>
      <c r="LRY790" s="61"/>
      <c r="LRZ790" s="61"/>
      <c r="LSA790" s="61"/>
      <c r="LSB790" s="61"/>
      <c r="LSC790" s="61"/>
      <c r="LSD790" s="61"/>
      <c r="LSE790" s="61"/>
      <c r="LSF790" s="61"/>
      <c r="LSG790" s="61"/>
      <c r="LSH790" s="61"/>
      <c r="LSI790" s="61"/>
      <c r="LSJ790" s="61"/>
      <c r="LSK790" s="61"/>
      <c r="LSL790" s="61"/>
      <c r="LSM790" s="61"/>
      <c r="LSN790" s="61"/>
      <c r="LSO790" s="61"/>
      <c r="LSP790" s="61"/>
      <c r="LSQ790" s="61"/>
      <c r="LSR790" s="61"/>
      <c r="LSS790" s="61"/>
      <c r="LST790" s="61"/>
      <c r="LSU790" s="61"/>
      <c r="LSV790" s="61"/>
      <c r="LSW790" s="61"/>
      <c r="LSX790" s="61"/>
      <c r="LSY790" s="61"/>
      <c r="LSZ790" s="61"/>
      <c r="LTA790" s="61"/>
      <c r="LTB790" s="61"/>
      <c r="LTC790" s="61"/>
      <c r="LTD790" s="61"/>
      <c r="LTE790" s="61"/>
      <c r="LTF790" s="61"/>
      <c r="LTG790" s="61"/>
      <c r="LTH790" s="61"/>
      <c r="LTI790" s="61"/>
      <c r="LTJ790" s="61"/>
      <c r="LTK790" s="61"/>
      <c r="LTL790" s="61"/>
      <c r="LTM790" s="61"/>
      <c r="LTN790" s="61"/>
      <c r="LTO790" s="61"/>
      <c r="LTP790" s="61"/>
      <c r="LTQ790" s="61"/>
      <c r="LTR790" s="61"/>
      <c r="LTS790" s="61"/>
      <c r="LTT790" s="61"/>
      <c r="LTU790" s="61"/>
      <c r="LTV790" s="61"/>
      <c r="LTW790" s="61"/>
      <c r="LTX790" s="61"/>
      <c r="LTY790" s="61"/>
      <c r="LTZ790" s="61"/>
      <c r="LUA790" s="61"/>
      <c r="LUB790" s="61"/>
      <c r="LUC790" s="61"/>
      <c r="LUD790" s="61"/>
      <c r="LUE790" s="61"/>
      <c r="LUF790" s="61"/>
      <c r="LUG790" s="61"/>
      <c r="LUH790" s="61"/>
      <c r="LUI790" s="61"/>
      <c r="LUJ790" s="61"/>
      <c r="LUK790" s="61"/>
      <c r="LUL790" s="61"/>
      <c r="LUM790" s="61"/>
      <c r="LUN790" s="61"/>
      <c r="LUO790" s="61"/>
      <c r="LUP790" s="61"/>
      <c r="LUQ790" s="61"/>
      <c r="LUR790" s="61"/>
      <c r="LUS790" s="61"/>
      <c r="LUT790" s="61"/>
      <c r="LUU790" s="61"/>
      <c r="LUV790" s="61"/>
      <c r="LUW790" s="61"/>
      <c r="LUX790" s="61"/>
      <c r="LUY790" s="61"/>
      <c r="LUZ790" s="61"/>
      <c r="LVA790" s="61"/>
      <c r="LVB790" s="61"/>
      <c r="LVC790" s="61"/>
      <c r="LVD790" s="61"/>
      <c r="LVE790" s="61"/>
      <c r="LVF790" s="61"/>
      <c r="LVG790" s="61"/>
      <c r="LVH790" s="61"/>
      <c r="LVI790" s="61"/>
      <c r="LVJ790" s="61"/>
      <c r="LVK790" s="61"/>
      <c r="LVL790" s="61"/>
      <c r="LVM790" s="61"/>
      <c r="LVN790" s="61"/>
      <c r="LVO790" s="61"/>
      <c r="LVP790" s="61"/>
      <c r="LVQ790" s="61"/>
      <c r="LVR790" s="61"/>
      <c r="LVS790" s="61"/>
      <c r="LVT790" s="61"/>
      <c r="LVU790" s="61"/>
      <c r="LVV790" s="61"/>
      <c r="LVW790" s="61"/>
      <c r="LVX790" s="61"/>
      <c r="LVY790" s="61"/>
      <c r="LVZ790" s="61"/>
      <c r="LWA790" s="61"/>
      <c r="LWB790" s="61"/>
      <c r="LWC790" s="61"/>
      <c r="LWD790" s="61"/>
      <c r="LWE790" s="61"/>
      <c r="LWF790" s="61"/>
      <c r="LWG790" s="61"/>
      <c r="LWH790" s="61"/>
      <c r="LWI790" s="61"/>
      <c r="LWJ790" s="61"/>
      <c r="LWK790" s="61"/>
      <c r="LWL790" s="61"/>
      <c r="LWM790" s="61"/>
      <c r="LWN790" s="61"/>
      <c r="LWO790" s="61"/>
      <c r="LWP790" s="61"/>
      <c r="LWQ790" s="61"/>
      <c r="LWR790" s="61"/>
      <c r="LWS790" s="61"/>
      <c r="LWT790" s="61"/>
      <c r="LWU790" s="61"/>
      <c r="LWV790" s="61"/>
      <c r="LWW790" s="61"/>
      <c r="LWX790" s="61"/>
      <c r="LWY790" s="61"/>
      <c r="LWZ790" s="61"/>
      <c r="LXA790" s="61"/>
      <c r="LXB790" s="61"/>
      <c r="LXC790" s="61"/>
      <c r="LXD790" s="61"/>
      <c r="LXE790" s="61"/>
      <c r="LXF790" s="61"/>
      <c r="LXG790" s="61"/>
      <c r="LXH790" s="61"/>
      <c r="LXI790" s="61"/>
      <c r="LXJ790" s="61"/>
      <c r="LXK790" s="61"/>
      <c r="LXL790" s="61"/>
      <c r="LXM790" s="61"/>
      <c r="LXN790" s="61"/>
      <c r="LXO790" s="61"/>
      <c r="LXP790" s="61"/>
      <c r="LXQ790" s="61"/>
      <c r="LXR790" s="61"/>
      <c r="LXS790" s="61"/>
      <c r="LXT790" s="61"/>
      <c r="LXU790" s="61"/>
      <c r="LXV790" s="61"/>
      <c r="LXW790" s="61"/>
      <c r="LXX790" s="61"/>
      <c r="LXY790" s="61"/>
      <c r="LXZ790" s="61"/>
      <c r="LYA790" s="61"/>
      <c r="LYB790" s="61"/>
      <c r="LYC790" s="61"/>
      <c r="LYD790" s="61"/>
      <c r="LYE790" s="61"/>
      <c r="LYF790" s="61"/>
      <c r="LYG790" s="61"/>
      <c r="LYH790" s="61"/>
      <c r="LYI790" s="61"/>
      <c r="LYJ790" s="61"/>
      <c r="LYK790" s="61"/>
      <c r="LYL790" s="61"/>
      <c r="LYM790" s="61"/>
      <c r="LYN790" s="61"/>
      <c r="LYO790" s="61"/>
      <c r="LYP790" s="61"/>
      <c r="LYQ790" s="61"/>
      <c r="LYR790" s="61"/>
      <c r="LYS790" s="61"/>
      <c r="LYT790" s="61"/>
      <c r="LYU790" s="61"/>
      <c r="LYV790" s="61"/>
      <c r="LYW790" s="61"/>
      <c r="LYX790" s="61"/>
      <c r="LYY790" s="61"/>
      <c r="LYZ790" s="61"/>
      <c r="LZA790" s="61"/>
      <c r="LZB790" s="61"/>
      <c r="LZC790" s="61"/>
      <c r="LZD790" s="61"/>
      <c r="LZE790" s="61"/>
      <c r="LZF790" s="61"/>
      <c r="LZG790" s="61"/>
      <c r="LZH790" s="61"/>
      <c r="LZI790" s="61"/>
      <c r="LZJ790" s="61"/>
      <c r="LZK790" s="61"/>
      <c r="LZL790" s="61"/>
      <c r="LZM790" s="61"/>
      <c r="LZN790" s="61"/>
      <c r="LZO790" s="61"/>
      <c r="LZP790" s="61"/>
      <c r="LZQ790" s="61"/>
      <c r="LZR790" s="61"/>
      <c r="LZS790" s="61"/>
      <c r="LZT790" s="61"/>
      <c r="LZU790" s="61"/>
      <c r="LZV790" s="61"/>
      <c r="LZW790" s="61"/>
      <c r="LZX790" s="61"/>
      <c r="LZY790" s="61"/>
      <c r="LZZ790" s="61"/>
      <c r="MAA790" s="61"/>
      <c r="MAB790" s="61"/>
      <c r="MAC790" s="61"/>
      <c r="MAD790" s="61"/>
      <c r="MAE790" s="61"/>
      <c r="MAF790" s="61"/>
      <c r="MAG790" s="61"/>
      <c r="MAH790" s="61"/>
      <c r="MAI790" s="61"/>
      <c r="MAJ790" s="61"/>
      <c r="MAK790" s="61"/>
      <c r="MAL790" s="61"/>
      <c r="MAM790" s="61"/>
      <c r="MAN790" s="61"/>
      <c r="MAO790" s="61"/>
      <c r="MAP790" s="61"/>
      <c r="MAQ790" s="61"/>
      <c r="MAR790" s="61"/>
      <c r="MAS790" s="61"/>
      <c r="MAT790" s="61"/>
      <c r="MAU790" s="61"/>
      <c r="MAV790" s="61"/>
      <c r="MAW790" s="61"/>
      <c r="MAX790" s="61"/>
      <c r="MAY790" s="61"/>
      <c r="MAZ790" s="61"/>
      <c r="MBA790" s="61"/>
      <c r="MBB790" s="61"/>
      <c r="MBC790" s="61"/>
      <c r="MBD790" s="61"/>
      <c r="MBE790" s="61"/>
      <c r="MBF790" s="61"/>
      <c r="MBG790" s="61"/>
      <c r="MBH790" s="61"/>
      <c r="MBI790" s="61"/>
      <c r="MBJ790" s="61"/>
      <c r="MBK790" s="61"/>
      <c r="MBL790" s="61"/>
      <c r="MBM790" s="61"/>
      <c r="MBN790" s="61"/>
      <c r="MBO790" s="61"/>
      <c r="MBP790" s="61"/>
      <c r="MBQ790" s="61"/>
      <c r="MBR790" s="61"/>
      <c r="MBS790" s="61"/>
      <c r="MBT790" s="61"/>
      <c r="MBU790" s="61"/>
      <c r="MBV790" s="61"/>
      <c r="MBW790" s="61"/>
      <c r="MBX790" s="61"/>
      <c r="MBY790" s="61"/>
      <c r="MBZ790" s="61"/>
      <c r="MCA790" s="61"/>
      <c r="MCB790" s="61"/>
      <c r="MCC790" s="61"/>
      <c r="MCD790" s="61"/>
      <c r="MCE790" s="61"/>
      <c r="MCF790" s="61"/>
      <c r="MCG790" s="61"/>
      <c r="MCH790" s="61"/>
      <c r="MCI790" s="61"/>
      <c r="MCJ790" s="61"/>
      <c r="MCK790" s="61"/>
      <c r="MCL790" s="61"/>
      <c r="MCM790" s="61"/>
      <c r="MCN790" s="61"/>
      <c r="MCO790" s="61"/>
      <c r="MCP790" s="61"/>
      <c r="MCQ790" s="61"/>
      <c r="MCR790" s="61"/>
      <c r="MCS790" s="61"/>
      <c r="MCT790" s="61"/>
      <c r="MCU790" s="61"/>
      <c r="MCV790" s="61"/>
      <c r="MCW790" s="61"/>
      <c r="MCX790" s="61"/>
      <c r="MCY790" s="61"/>
      <c r="MCZ790" s="61"/>
      <c r="MDA790" s="61"/>
      <c r="MDB790" s="61"/>
      <c r="MDC790" s="61"/>
      <c r="MDD790" s="61"/>
      <c r="MDE790" s="61"/>
      <c r="MDF790" s="61"/>
      <c r="MDG790" s="61"/>
      <c r="MDH790" s="61"/>
      <c r="MDI790" s="61"/>
      <c r="MDJ790" s="61"/>
      <c r="MDK790" s="61"/>
      <c r="MDL790" s="61"/>
      <c r="MDM790" s="61"/>
      <c r="MDN790" s="61"/>
      <c r="MDO790" s="61"/>
      <c r="MDP790" s="61"/>
      <c r="MDQ790" s="61"/>
      <c r="MDR790" s="61"/>
      <c r="MDS790" s="61"/>
      <c r="MDT790" s="61"/>
      <c r="MDU790" s="61"/>
      <c r="MDV790" s="61"/>
      <c r="MDW790" s="61"/>
      <c r="MDX790" s="61"/>
      <c r="MDY790" s="61"/>
      <c r="MDZ790" s="61"/>
      <c r="MEA790" s="61"/>
      <c r="MEB790" s="61"/>
      <c r="MEC790" s="61"/>
      <c r="MED790" s="61"/>
      <c r="MEE790" s="61"/>
      <c r="MEF790" s="61"/>
      <c r="MEG790" s="61"/>
      <c r="MEH790" s="61"/>
      <c r="MEI790" s="61"/>
      <c r="MEJ790" s="61"/>
      <c r="MEK790" s="61"/>
      <c r="MEL790" s="61"/>
      <c r="MEM790" s="61"/>
      <c r="MEN790" s="61"/>
      <c r="MEO790" s="61"/>
      <c r="MEP790" s="61"/>
      <c r="MEQ790" s="61"/>
      <c r="MER790" s="61"/>
      <c r="MES790" s="61"/>
      <c r="MET790" s="61"/>
      <c r="MEU790" s="61"/>
      <c r="MEV790" s="61"/>
      <c r="MEW790" s="61"/>
      <c r="MEX790" s="61"/>
      <c r="MEY790" s="61"/>
      <c r="MEZ790" s="61"/>
      <c r="MFA790" s="61"/>
      <c r="MFB790" s="61"/>
      <c r="MFC790" s="61"/>
      <c r="MFD790" s="61"/>
      <c r="MFE790" s="61"/>
      <c r="MFF790" s="61"/>
      <c r="MFG790" s="61"/>
      <c r="MFH790" s="61"/>
      <c r="MFI790" s="61"/>
      <c r="MFJ790" s="61"/>
      <c r="MFK790" s="61"/>
      <c r="MFL790" s="61"/>
      <c r="MFM790" s="61"/>
      <c r="MFN790" s="61"/>
      <c r="MFO790" s="61"/>
      <c r="MFP790" s="61"/>
      <c r="MFQ790" s="61"/>
      <c r="MFR790" s="61"/>
      <c r="MFS790" s="61"/>
      <c r="MFT790" s="61"/>
      <c r="MFU790" s="61"/>
      <c r="MFV790" s="61"/>
      <c r="MFW790" s="61"/>
      <c r="MFX790" s="61"/>
      <c r="MFY790" s="61"/>
      <c r="MFZ790" s="61"/>
      <c r="MGA790" s="61"/>
      <c r="MGB790" s="61"/>
      <c r="MGC790" s="61"/>
      <c r="MGD790" s="61"/>
      <c r="MGE790" s="61"/>
      <c r="MGF790" s="61"/>
      <c r="MGG790" s="61"/>
      <c r="MGH790" s="61"/>
      <c r="MGI790" s="61"/>
      <c r="MGJ790" s="61"/>
      <c r="MGK790" s="61"/>
      <c r="MGL790" s="61"/>
      <c r="MGM790" s="61"/>
      <c r="MGN790" s="61"/>
      <c r="MGO790" s="61"/>
      <c r="MGP790" s="61"/>
      <c r="MGQ790" s="61"/>
      <c r="MGR790" s="61"/>
      <c r="MGS790" s="61"/>
      <c r="MGT790" s="61"/>
      <c r="MGU790" s="61"/>
      <c r="MGV790" s="61"/>
      <c r="MGW790" s="61"/>
      <c r="MGX790" s="61"/>
      <c r="MGY790" s="61"/>
      <c r="MGZ790" s="61"/>
      <c r="MHA790" s="61"/>
      <c r="MHB790" s="61"/>
      <c r="MHC790" s="61"/>
      <c r="MHD790" s="61"/>
      <c r="MHE790" s="61"/>
      <c r="MHF790" s="61"/>
      <c r="MHG790" s="61"/>
      <c r="MHH790" s="61"/>
      <c r="MHI790" s="61"/>
      <c r="MHJ790" s="61"/>
      <c r="MHK790" s="61"/>
      <c r="MHL790" s="61"/>
      <c r="MHM790" s="61"/>
      <c r="MHN790" s="61"/>
      <c r="MHO790" s="61"/>
      <c r="MHP790" s="61"/>
      <c r="MHQ790" s="61"/>
      <c r="MHR790" s="61"/>
      <c r="MHS790" s="61"/>
      <c r="MHT790" s="61"/>
      <c r="MHU790" s="61"/>
      <c r="MHV790" s="61"/>
      <c r="MHW790" s="61"/>
      <c r="MHX790" s="61"/>
      <c r="MHY790" s="61"/>
      <c r="MHZ790" s="61"/>
      <c r="MIA790" s="61"/>
      <c r="MIB790" s="61"/>
      <c r="MIC790" s="61"/>
      <c r="MID790" s="61"/>
      <c r="MIE790" s="61"/>
      <c r="MIF790" s="61"/>
      <c r="MIG790" s="61"/>
      <c r="MIH790" s="61"/>
      <c r="MII790" s="61"/>
      <c r="MIJ790" s="61"/>
      <c r="MIK790" s="61"/>
      <c r="MIL790" s="61"/>
      <c r="MIM790" s="61"/>
      <c r="MIN790" s="61"/>
      <c r="MIO790" s="61"/>
      <c r="MIP790" s="61"/>
      <c r="MIQ790" s="61"/>
      <c r="MIR790" s="61"/>
      <c r="MIS790" s="61"/>
      <c r="MIT790" s="61"/>
      <c r="MIU790" s="61"/>
      <c r="MIV790" s="61"/>
      <c r="MIW790" s="61"/>
      <c r="MIX790" s="61"/>
      <c r="MIY790" s="61"/>
      <c r="MIZ790" s="61"/>
      <c r="MJA790" s="61"/>
      <c r="MJB790" s="61"/>
      <c r="MJC790" s="61"/>
      <c r="MJD790" s="61"/>
      <c r="MJE790" s="61"/>
      <c r="MJF790" s="61"/>
      <c r="MJG790" s="61"/>
      <c r="MJH790" s="61"/>
      <c r="MJI790" s="61"/>
      <c r="MJJ790" s="61"/>
      <c r="MJK790" s="61"/>
      <c r="MJL790" s="61"/>
      <c r="MJM790" s="61"/>
      <c r="MJN790" s="61"/>
      <c r="MJO790" s="61"/>
      <c r="MJP790" s="61"/>
      <c r="MJQ790" s="61"/>
      <c r="MJR790" s="61"/>
      <c r="MJS790" s="61"/>
      <c r="MJT790" s="61"/>
      <c r="MJU790" s="61"/>
      <c r="MJV790" s="61"/>
      <c r="MJW790" s="61"/>
      <c r="MJX790" s="61"/>
      <c r="MJY790" s="61"/>
      <c r="MJZ790" s="61"/>
      <c r="MKA790" s="61"/>
      <c r="MKB790" s="61"/>
      <c r="MKC790" s="61"/>
      <c r="MKD790" s="61"/>
      <c r="MKE790" s="61"/>
      <c r="MKF790" s="61"/>
      <c r="MKG790" s="61"/>
      <c r="MKH790" s="61"/>
      <c r="MKI790" s="61"/>
      <c r="MKJ790" s="61"/>
      <c r="MKK790" s="61"/>
      <c r="MKL790" s="61"/>
      <c r="MKM790" s="61"/>
      <c r="MKN790" s="61"/>
      <c r="MKO790" s="61"/>
      <c r="MKP790" s="61"/>
      <c r="MKQ790" s="61"/>
      <c r="MKR790" s="61"/>
      <c r="MKS790" s="61"/>
      <c r="MKT790" s="61"/>
      <c r="MKU790" s="61"/>
      <c r="MKV790" s="61"/>
      <c r="MKW790" s="61"/>
      <c r="MKX790" s="61"/>
      <c r="MKY790" s="61"/>
      <c r="MKZ790" s="61"/>
      <c r="MLA790" s="61"/>
      <c r="MLB790" s="61"/>
      <c r="MLC790" s="61"/>
      <c r="MLD790" s="61"/>
      <c r="MLE790" s="61"/>
      <c r="MLF790" s="61"/>
      <c r="MLG790" s="61"/>
      <c r="MLH790" s="61"/>
      <c r="MLI790" s="61"/>
      <c r="MLJ790" s="61"/>
      <c r="MLK790" s="61"/>
      <c r="MLL790" s="61"/>
      <c r="MLM790" s="61"/>
      <c r="MLN790" s="61"/>
      <c r="MLO790" s="61"/>
      <c r="MLP790" s="61"/>
      <c r="MLQ790" s="61"/>
      <c r="MLR790" s="61"/>
      <c r="MLS790" s="61"/>
      <c r="MLT790" s="61"/>
      <c r="MLU790" s="61"/>
      <c r="MLV790" s="61"/>
      <c r="MLW790" s="61"/>
      <c r="MLX790" s="61"/>
      <c r="MLY790" s="61"/>
      <c r="MLZ790" s="61"/>
      <c r="MMA790" s="61"/>
      <c r="MMB790" s="61"/>
      <c r="MMC790" s="61"/>
      <c r="MMD790" s="61"/>
      <c r="MME790" s="61"/>
      <c r="MMF790" s="61"/>
      <c r="MMG790" s="61"/>
      <c r="MMH790" s="61"/>
      <c r="MMI790" s="61"/>
      <c r="MMJ790" s="61"/>
      <c r="MMK790" s="61"/>
      <c r="MML790" s="61"/>
      <c r="MMM790" s="61"/>
      <c r="MMN790" s="61"/>
      <c r="MMO790" s="61"/>
      <c r="MMP790" s="61"/>
      <c r="MMQ790" s="61"/>
      <c r="MMR790" s="61"/>
      <c r="MMS790" s="61"/>
      <c r="MMT790" s="61"/>
      <c r="MMU790" s="61"/>
      <c r="MMV790" s="61"/>
      <c r="MMW790" s="61"/>
      <c r="MMX790" s="61"/>
      <c r="MMY790" s="61"/>
      <c r="MMZ790" s="61"/>
      <c r="MNA790" s="61"/>
      <c r="MNB790" s="61"/>
      <c r="MNC790" s="61"/>
      <c r="MND790" s="61"/>
      <c r="MNE790" s="61"/>
      <c r="MNF790" s="61"/>
      <c r="MNG790" s="61"/>
      <c r="MNH790" s="61"/>
      <c r="MNI790" s="61"/>
      <c r="MNJ790" s="61"/>
      <c r="MNK790" s="61"/>
      <c r="MNL790" s="61"/>
      <c r="MNM790" s="61"/>
      <c r="MNN790" s="61"/>
      <c r="MNO790" s="61"/>
      <c r="MNP790" s="61"/>
      <c r="MNQ790" s="61"/>
      <c r="MNR790" s="61"/>
      <c r="MNS790" s="61"/>
      <c r="MNT790" s="61"/>
      <c r="MNU790" s="61"/>
      <c r="MNV790" s="61"/>
      <c r="MNW790" s="61"/>
      <c r="MNX790" s="61"/>
      <c r="MNY790" s="61"/>
      <c r="MNZ790" s="61"/>
      <c r="MOA790" s="61"/>
      <c r="MOB790" s="61"/>
      <c r="MOC790" s="61"/>
      <c r="MOD790" s="61"/>
      <c r="MOE790" s="61"/>
      <c r="MOF790" s="61"/>
      <c r="MOG790" s="61"/>
      <c r="MOH790" s="61"/>
      <c r="MOI790" s="61"/>
      <c r="MOJ790" s="61"/>
      <c r="MOK790" s="61"/>
      <c r="MOL790" s="61"/>
      <c r="MOM790" s="61"/>
      <c r="MON790" s="61"/>
      <c r="MOO790" s="61"/>
      <c r="MOP790" s="61"/>
      <c r="MOQ790" s="61"/>
      <c r="MOR790" s="61"/>
      <c r="MOS790" s="61"/>
      <c r="MOT790" s="61"/>
      <c r="MOU790" s="61"/>
      <c r="MOV790" s="61"/>
      <c r="MOW790" s="61"/>
      <c r="MOX790" s="61"/>
      <c r="MOY790" s="61"/>
      <c r="MOZ790" s="61"/>
      <c r="MPA790" s="61"/>
      <c r="MPB790" s="61"/>
      <c r="MPC790" s="61"/>
      <c r="MPD790" s="61"/>
      <c r="MPE790" s="61"/>
      <c r="MPF790" s="61"/>
      <c r="MPG790" s="61"/>
      <c r="MPH790" s="61"/>
      <c r="MPI790" s="61"/>
      <c r="MPJ790" s="61"/>
      <c r="MPK790" s="61"/>
      <c r="MPL790" s="61"/>
      <c r="MPM790" s="61"/>
      <c r="MPN790" s="61"/>
      <c r="MPO790" s="61"/>
      <c r="MPP790" s="61"/>
      <c r="MPQ790" s="61"/>
      <c r="MPR790" s="61"/>
      <c r="MPS790" s="61"/>
      <c r="MPT790" s="61"/>
      <c r="MPU790" s="61"/>
      <c r="MPV790" s="61"/>
      <c r="MPW790" s="61"/>
      <c r="MPX790" s="61"/>
      <c r="MPY790" s="61"/>
      <c r="MPZ790" s="61"/>
      <c r="MQA790" s="61"/>
      <c r="MQB790" s="61"/>
      <c r="MQC790" s="61"/>
      <c r="MQD790" s="61"/>
      <c r="MQE790" s="61"/>
      <c r="MQF790" s="61"/>
      <c r="MQG790" s="61"/>
      <c r="MQH790" s="61"/>
      <c r="MQI790" s="61"/>
      <c r="MQJ790" s="61"/>
      <c r="MQK790" s="61"/>
      <c r="MQL790" s="61"/>
      <c r="MQM790" s="61"/>
      <c r="MQN790" s="61"/>
      <c r="MQO790" s="61"/>
      <c r="MQP790" s="61"/>
      <c r="MQQ790" s="61"/>
      <c r="MQR790" s="61"/>
      <c r="MQS790" s="61"/>
      <c r="MQT790" s="61"/>
      <c r="MQU790" s="61"/>
      <c r="MQV790" s="61"/>
      <c r="MQW790" s="61"/>
      <c r="MQX790" s="61"/>
      <c r="MQY790" s="61"/>
      <c r="MQZ790" s="61"/>
      <c r="MRA790" s="61"/>
      <c r="MRB790" s="61"/>
      <c r="MRC790" s="61"/>
      <c r="MRD790" s="61"/>
      <c r="MRE790" s="61"/>
      <c r="MRF790" s="61"/>
      <c r="MRG790" s="61"/>
      <c r="MRH790" s="61"/>
      <c r="MRI790" s="61"/>
      <c r="MRJ790" s="61"/>
      <c r="MRK790" s="61"/>
      <c r="MRL790" s="61"/>
      <c r="MRM790" s="61"/>
      <c r="MRN790" s="61"/>
      <c r="MRO790" s="61"/>
      <c r="MRP790" s="61"/>
      <c r="MRQ790" s="61"/>
      <c r="MRR790" s="61"/>
      <c r="MRS790" s="61"/>
      <c r="MRT790" s="61"/>
      <c r="MRU790" s="61"/>
      <c r="MRV790" s="61"/>
      <c r="MRW790" s="61"/>
      <c r="MRX790" s="61"/>
      <c r="MRY790" s="61"/>
      <c r="MRZ790" s="61"/>
      <c r="MSA790" s="61"/>
      <c r="MSB790" s="61"/>
      <c r="MSC790" s="61"/>
      <c r="MSD790" s="61"/>
      <c r="MSE790" s="61"/>
      <c r="MSF790" s="61"/>
      <c r="MSG790" s="61"/>
      <c r="MSH790" s="61"/>
      <c r="MSI790" s="61"/>
      <c r="MSJ790" s="61"/>
      <c r="MSK790" s="61"/>
      <c r="MSL790" s="61"/>
      <c r="MSM790" s="61"/>
      <c r="MSN790" s="61"/>
      <c r="MSO790" s="61"/>
      <c r="MSP790" s="61"/>
      <c r="MSQ790" s="61"/>
      <c r="MSR790" s="61"/>
      <c r="MSS790" s="61"/>
      <c r="MST790" s="61"/>
      <c r="MSU790" s="61"/>
      <c r="MSV790" s="61"/>
      <c r="MSW790" s="61"/>
      <c r="MSX790" s="61"/>
      <c r="MSY790" s="61"/>
      <c r="MSZ790" s="61"/>
      <c r="MTA790" s="61"/>
      <c r="MTB790" s="61"/>
      <c r="MTC790" s="61"/>
      <c r="MTD790" s="61"/>
      <c r="MTE790" s="61"/>
      <c r="MTF790" s="61"/>
      <c r="MTG790" s="61"/>
      <c r="MTH790" s="61"/>
      <c r="MTI790" s="61"/>
      <c r="MTJ790" s="61"/>
      <c r="MTK790" s="61"/>
      <c r="MTL790" s="61"/>
      <c r="MTM790" s="61"/>
      <c r="MTN790" s="61"/>
      <c r="MTO790" s="61"/>
      <c r="MTP790" s="61"/>
      <c r="MTQ790" s="61"/>
      <c r="MTR790" s="61"/>
      <c r="MTS790" s="61"/>
      <c r="MTT790" s="61"/>
      <c r="MTU790" s="61"/>
      <c r="MTV790" s="61"/>
      <c r="MTW790" s="61"/>
      <c r="MTX790" s="61"/>
      <c r="MTY790" s="61"/>
      <c r="MTZ790" s="61"/>
      <c r="MUA790" s="61"/>
      <c r="MUB790" s="61"/>
      <c r="MUC790" s="61"/>
      <c r="MUD790" s="61"/>
      <c r="MUE790" s="61"/>
      <c r="MUF790" s="61"/>
      <c r="MUG790" s="61"/>
      <c r="MUH790" s="61"/>
      <c r="MUI790" s="61"/>
      <c r="MUJ790" s="61"/>
      <c r="MUK790" s="61"/>
      <c r="MUL790" s="61"/>
      <c r="MUM790" s="61"/>
      <c r="MUN790" s="61"/>
      <c r="MUO790" s="61"/>
      <c r="MUP790" s="61"/>
      <c r="MUQ790" s="61"/>
      <c r="MUR790" s="61"/>
      <c r="MUS790" s="61"/>
      <c r="MUT790" s="61"/>
      <c r="MUU790" s="61"/>
      <c r="MUV790" s="61"/>
      <c r="MUW790" s="61"/>
      <c r="MUX790" s="61"/>
      <c r="MUY790" s="61"/>
      <c r="MUZ790" s="61"/>
      <c r="MVA790" s="61"/>
      <c r="MVB790" s="61"/>
      <c r="MVC790" s="61"/>
      <c r="MVD790" s="61"/>
      <c r="MVE790" s="61"/>
      <c r="MVF790" s="61"/>
      <c r="MVG790" s="61"/>
      <c r="MVH790" s="61"/>
      <c r="MVI790" s="61"/>
      <c r="MVJ790" s="61"/>
      <c r="MVK790" s="61"/>
      <c r="MVL790" s="61"/>
      <c r="MVM790" s="61"/>
      <c r="MVN790" s="61"/>
      <c r="MVO790" s="61"/>
      <c r="MVP790" s="61"/>
      <c r="MVQ790" s="61"/>
      <c r="MVR790" s="61"/>
      <c r="MVS790" s="61"/>
      <c r="MVT790" s="61"/>
      <c r="MVU790" s="61"/>
      <c r="MVV790" s="61"/>
      <c r="MVW790" s="61"/>
      <c r="MVX790" s="61"/>
      <c r="MVY790" s="61"/>
      <c r="MVZ790" s="61"/>
      <c r="MWA790" s="61"/>
      <c r="MWB790" s="61"/>
      <c r="MWC790" s="61"/>
      <c r="MWD790" s="61"/>
      <c r="MWE790" s="61"/>
      <c r="MWF790" s="61"/>
      <c r="MWG790" s="61"/>
      <c r="MWH790" s="61"/>
      <c r="MWI790" s="61"/>
      <c r="MWJ790" s="61"/>
      <c r="MWK790" s="61"/>
      <c r="MWL790" s="61"/>
      <c r="MWM790" s="61"/>
      <c r="MWN790" s="61"/>
      <c r="MWO790" s="61"/>
      <c r="MWP790" s="61"/>
      <c r="MWQ790" s="61"/>
      <c r="MWR790" s="61"/>
      <c r="MWS790" s="61"/>
      <c r="MWT790" s="61"/>
      <c r="MWU790" s="61"/>
      <c r="MWV790" s="61"/>
      <c r="MWW790" s="61"/>
      <c r="MWX790" s="61"/>
      <c r="MWY790" s="61"/>
      <c r="MWZ790" s="61"/>
      <c r="MXA790" s="61"/>
      <c r="MXB790" s="61"/>
      <c r="MXC790" s="61"/>
      <c r="MXD790" s="61"/>
      <c r="MXE790" s="61"/>
      <c r="MXF790" s="61"/>
      <c r="MXG790" s="61"/>
      <c r="MXH790" s="61"/>
      <c r="MXI790" s="61"/>
      <c r="MXJ790" s="61"/>
      <c r="MXK790" s="61"/>
      <c r="MXL790" s="61"/>
      <c r="MXM790" s="61"/>
      <c r="MXN790" s="61"/>
      <c r="MXO790" s="61"/>
      <c r="MXP790" s="61"/>
      <c r="MXQ790" s="61"/>
      <c r="MXR790" s="61"/>
      <c r="MXS790" s="61"/>
      <c r="MXT790" s="61"/>
      <c r="MXU790" s="61"/>
      <c r="MXV790" s="61"/>
      <c r="MXW790" s="61"/>
      <c r="MXX790" s="61"/>
      <c r="MXY790" s="61"/>
      <c r="MXZ790" s="61"/>
      <c r="MYA790" s="61"/>
      <c r="MYB790" s="61"/>
      <c r="MYC790" s="61"/>
      <c r="MYD790" s="61"/>
      <c r="MYE790" s="61"/>
      <c r="MYF790" s="61"/>
      <c r="MYG790" s="61"/>
      <c r="MYH790" s="61"/>
      <c r="MYI790" s="61"/>
      <c r="MYJ790" s="61"/>
      <c r="MYK790" s="61"/>
      <c r="MYL790" s="61"/>
      <c r="MYM790" s="61"/>
      <c r="MYN790" s="61"/>
      <c r="MYO790" s="61"/>
      <c r="MYP790" s="61"/>
      <c r="MYQ790" s="61"/>
      <c r="MYR790" s="61"/>
      <c r="MYS790" s="61"/>
      <c r="MYT790" s="61"/>
      <c r="MYU790" s="61"/>
      <c r="MYV790" s="61"/>
      <c r="MYW790" s="61"/>
      <c r="MYX790" s="61"/>
      <c r="MYY790" s="61"/>
      <c r="MYZ790" s="61"/>
      <c r="MZA790" s="61"/>
      <c r="MZB790" s="61"/>
      <c r="MZC790" s="61"/>
      <c r="MZD790" s="61"/>
      <c r="MZE790" s="61"/>
      <c r="MZF790" s="61"/>
      <c r="MZG790" s="61"/>
      <c r="MZH790" s="61"/>
      <c r="MZI790" s="61"/>
      <c r="MZJ790" s="61"/>
      <c r="MZK790" s="61"/>
      <c r="MZL790" s="61"/>
      <c r="MZM790" s="61"/>
      <c r="MZN790" s="61"/>
      <c r="MZO790" s="61"/>
      <c r="MZP790" s="61"/>
      <c r="MZQ790" s="61"/>
      <c r="MZR790" s="61"/>
      <c r="MZS790" s="61"/>
      <c r="MZT790" s="61"/>
      <c r="MZU790" s="61"/>
      <c r="MZV790" s="61"/>
      <c r="MZW790" s="61"/>
      <c r="MZX790" s="61"/>
      <c r="MZY790" s="61"/>
      <c r="MZZ790" s="61"/>
      <c r="NAA790" s="61"/>
      <c r="NAB790" s="61"/>
      <c r="NAC790" s="61"/>
      <c r="NAD790" s="61"/>
      <c r="NAE790" s="61"/>
      <c r="NAF790" s="61"/>
      <c r="NAG790" s="61"/>
      <c r="NAH790" s="61"/>
      <c r="NAI790" s="61"/>
      <c r="NAJ790" s="61"/>
      <c r="NAK790" s="61"/>
      <c r="NAL790" s="61"/>
      <c r="NAM790" s="61"/>
      <c r="NAN790" s="61"/>
      <c r="NAO790" s="61"/>
      <c r="NAP790" s="61"/>
      <c r="NAQ790" s="61"/>
      <c r="NAR790" s="61"/>
      <c r="NAS790" s="61"/>
      <c r="NAT790" s="61"/>
      <c r="NAU790" s="61"/>
      <c r="NAV790" s="61"/>
      <c r="NAW790" s="61"/>
      <c r="NAX790" s="61"/>
      <c r="NAY790" s="61"/>
      <c r="NAZ790" s="61"/>
      <c r="NBA790" s="61"/>
      <c r="NBB790" s="61"/>
      <c r="NBC790" s="61"/>
      <c r="NBD790" s="61"/>
      <c r="NBE790" s="61"/>
      <c r="NBF790" s="61"/>
      <c r="NBG790" s="61"/>
      <c r="NBH790" s="61"/>
      <c r="NBI790" s="61"/>
      <c r="NBJ790" s="61"/>
      <c r="NBK790" s="61"/>
      <c r="NBL790" s="61"/>
      <c r="NBM790" s="61"/>
      <c r="NBN790" s="61"/>
      <c r="NBO790" s="61"/>
      <c r="NBP790" s="61"/>
      <c r="NBQ790" s="61"/>
      <c r="NBR790" s="61"/>
      <c r="NBS790" s="61"/>
      <c r="NBT790" s="61"/>
      <c r="NBU790" s="61"/>
      <c r="NBV790" s="61"/>
      <c r="NBW790" s="61"/>
      <c r="NBX790" s="61"/>
      <c r="NBY790" s="61"/>
      <c r="NBZ790" s="61"/>
      <c r="NCA790" s="61"/>
      <c r="NCB790" s="61"/>
      <c r="NCC790" s="61"/>
      <c r="NCD790" s="61"/>
      <c r="NCE790" s="61"/>
      <c r="NCF790" s="61"/>
      <c r="NCG790" s="61"/>
      <c r="NCH790" s="61"/>
      <c r="NCI790" s="61"/>
      <c r="NCJ790" s="61"/>
      <c r="NCK790" s="61"/>
      <c r="NCL790" s="61"/>
      <c r="NCM790" s="61"/>
      <c r="NCN790" s="61"/>
      <c r="NCO790" s="61"/>
      <c r="NCP790" s="61"/>
      <c r="NCQ790" s="61"/>
      <c r="NCR790" s="61"/>
      <c r="NCS790" s="61"/>
      <c r="NCT790" s="61"/>
      <c r="NCU790" s="61"/>
      <c r="NCV790" s="61"/>
      <c r="NCW790" s="61"/>
      <c r="NCX790" s="61"/>
      <c r="NCY790" s="61"/>
      <c r="NCZ790" s="61"/>
      <c r="NDA790" s="61"/>
      <c r="NDB790" s="61"/>
      <c r="NDC790" s="61"/>
      <c r="NDD790" s="61"/>
      <c r="NDE790" s="61"/>
      <c r="NDF790" s="61"/>
      <c r="NDG790" s="61"/>
      <c r="NDH790" s="61"/>
      <c r="NDI790" s="61"/>
      <c r="NDJ790" s="61"/>
      <c r="NDK790" s="61"/>
      <c r="NDL790" s="61"/>
      <c r="NDM790" s="61"/>
      <c r="NDN790" s="61"/>
      <c r="NDO790" s="61"/>
      <c r="NDP790" s="61"/>
      <c r="NDQ790" s="61"/>
      <c r="NDR790" s="61"/>
      <c r="NDS790" s="61"/>
      <c r="NDT790" s="61"/>
      <c r="NDU790" s="61"/>
      <c r="NDV790" s="61"/>
      <c r="NDW790" s="61"/>
      <c r="NDX790" s="61"/>
      <c r="NDY790" s="61"/>
      <c r="NDZ790" s="61"/>
      <c r="NEA790" s="61"/>
      <c r="NEB790" s="61"/>
      <c r="NEC790" s="61"/>
      <c r="NED790" s="61"/>
      <c r="NEE790" s="61"/>
      <c r="NEF790" s="61"/>
      <c r="NEG790" s="61"/>
      <c r="NEH790" s="61"/>
      <c r="NEI790" s="61"/>
      <c r="NEJ790" s="61"/>
      <c r="NEK790" s="61"/>
      <c r="NEL790" s="61"/>
      <c r="NEM790" s="61"/>
      <c r="NEN790" s="61"/>
      <c r="NEO790" s="61"/>
      <c r="NEP790" s="61"/>
      <c r="NEQ790" s="61"/>
      <c r="NER790" s="61"/>
      <c r="NES790" s="61"/>
      <c r="NET790" s="61"/>
      <c r="NEU790" s="61"/>
      <c r="NEV790" s="61"/>
      <c r="NEW790" s="61"/>
      <c r="NEX790" s="61"/>
      <c r="NEY790" s="61"/>
      <c r="NEZ790" s="61"/>
      <c r="NFA790" s="61"/>
      <c r="NFB790" s="61"/>
      <c r="NFC790" s="61"/>
      <c r="NFD790" s="61"/>
      <c r="NFE790" s="61"/>
      <c r="NFF790" s="61"/>
      <c r="NFG790" s="61"/>
      <c r="NFH790" s="61"/>
      <c r="NFI790" s="61"/>
      <c r="NFJ790" s="61"/>
      <c r="NFK790" s="61"/>
      <c r="NFL790" s="61"/>
      <c r="NFM790" s="61"/>
      <c r="NFN790" s="61"/>
      <c r="NFO790" s="61"/>
      <c r="NFP790" s="61"/>
      <c r="NFQ790" s="61"/>
      <c r="NFR790" s="61"/>
      <c r="NFS790" s="61"/>
      <c r="NFT790" s="61"/>
      <c r="NFU790" s="61"/>
      <c r="NFV790" s="61"/>
      <c r="NFW790" s="61"/>
      <c r="NFX790" s="61"/>
      <c r="NFY790" s="61"/>
      <c r="NFZ790" s="61"/>
      <c r="NGA790" s="61"/>
      <c r="NGB790" s="61"/>
      <c r="NGC790" s="61"/>
      <c r="NGD790" s="61"/>
      <c r="NGE790" s="61"/>
      <c r="NGF790" s="61"/>
      <c r="NGG790" s="61"/>
      <c r="NGH790" s="61"/>
      <c r="NGI790" s="61"/>
      <c r="NGJ790" s="61"/>
      <c r="NGK790" s="61"/>
      <c r="NGL790" s="61"/>
      <c r="NGM790" s="61"/>
      <c r="NGN790" s="61"/>
      <c r="NGO790" s="61"/>
      <c r="NGP790" s="61"/>
      <c r="NGQ790" s="61"/>
      <c r="NGR790" s="61"/>
      <c r="NGS790" s="61"/>
      <c r="NGT790" s="61"/>
      <c r="NGU790" s="61"/>
      <c r="NGV790" s="61"/>
      <c r="NGW790" s="61"/>
      <c r="NGX790" s="61"/>
      <c r="NGY790" s="61"/>
      <c r="NGZ790" s="61"/>
      <c r="NHA790" s="61"/>
      <c r="NHB790" s="61"/>
      <c r="NHC790" s="61"/>
      <c r="NHD790" s="61"/>
      <c r="NHE790" s="61"/>
      <c r="NHF790" s="61"/>
      <c r="NHG790" s="61"/>
      <c r="NHH790" s="61"/>
      <c r="NHI790" s="61"/>
      <c r="NHJ790" s="61"/>
      <c r="NHK790" s="61"/>
      <c r="NHL790" s="61"/>
      <c r="NHM790" s="61"/>
      <c r="NHN790" s="61"/>
      <c r="NHO790" s="61"/>
      <c r="NHP790" s="61"/>
      <c r="NHQ790" s="61"/>
      <c r="NHR790" s="61"/>
      <c r="NHS790" s="61"/>
      <c r="NHT790" s="61"/>
      <c r="NHU790" s="61"/>
      <c r="NHV790" s="61"/>
      <c r="NHW790" s="61"/>
      <c r="NHX790" s="61"/>
      <c r="NHY790" s="61"/>
      <c r="NHZ790" s="61"/>
      <c r="NIA790" s="61"/>
      <c r="NIB790" s="61"/>
      <c r="NIC790" s="61"/>
      <c r="NID790" s="61"/>
      <c r="NIE790" s="61"/>
      <c r="NIF790" s="61"/>
      <c r="NIG790" s="61"/>
      <c r="NIH790" s="61"/>
      <c r="NII790" s="61"/>
      <c r="NIJ790" s="61"/>
      <c r="NIK790" s="61"/>
      <c r="NIL790" s="61"/>
      <c r="NIM790" s="61"/>
      <c r="NIN790" s="61"/>
      <c r="NIO790" s="61"/>
      <c r="NIP790" s="61"/>
      <c r="NIQ790" s="61"/>
      <c r="NIR790" s="61"/>
      <c r="NIS790" s="61"/>
      <c r="NIT790" s="61"/>
      <c r="NIU790" s="61"/>
      <c r="NIV790" s="61"/>
      <c r="NIW790" s="61"/>
      <c r="NIX790" s="61"/>
      <c r="NIY790" s="61"/>
      <c r="NIZ790" s="61"/>
      <c r="NJA790" s="61"/>
      <c r="NJB790" s="61"/>
      <c r="NJC790" s="61"/>
      <c r="NJD790" s="61"/>
      <c r="NJE790" s="61"/>
      <c r="NJF790" s="61"/>
      <c r="NJG790" s="61"/>
      <c r="NJH790" s="61"/>
      <c r="NJI790" s="61"/>
      <c r="NJJ790" s="61"/>
      <c r="NJK790" s="61"/>
      <c r="NJL790" s="61"/>
      <c r="NJM790" s="61"/>
      <c r="NJN790" s="61"/>
      <c r="NJO790" s="61"/>
      <c r="NJP790" s="61"/>
      <c r="NJQ790" s="61"/>
      <c r="NJR790" s="61"/>
      <c r="NJS790" s="61"/>
      <c r="NJT790" s="61"/>
      <c r="NJU790" s="61"/>
      <c r="NJV790" s="61"/>
      <c r="NJW790" s="61"/>
      <c r="NJX790" s="61"/>
      <c r="NJY790" s="61"/>
      <c r="NJZ790" s="61"/>
      <c r="NKA790" s="61"/>
      <c r="NKB790" s="61"/>
      <c r="NKC790" s="61"/>
      <c r="NKD790" s="61"/>
      <c r="NKE790" s="61"/>
      <c r="NKF790" s="61"/>
      <c r="NKG790" s="61"/>
      <c r="NKH790" s="61"/>
      <c r="NKI790" s="61"/>
      <c r="NKJ790" s="61"/>
      <c r="NKK790" s="61"/>
      <c r="NKL790" s="61"/>
      <c r="NKM790" s="61"/>
      <c r="NKN790" s="61"/>
      <c r="NKO790" s="61"/>
      <c r="NKP790" s="61"/>
      <c r="NKQ790" s="61"/>
      <c r="NKR790" s="61"/>
      <c r="NKS790" s="61"/>
      <c r="NKT790" s="61"/>
      <c r="NKU790" s="61"/>
      <c r="NKV790" s="61"/>
      <c r="NKW790" s="61"/>
      <c r="NKX790" s="61"/>
      <c r="NKY790" s="61"/>
      <c r="NKZ790" s="61"/>
      <c r="NLA790" s="61"/>
      <c r="NLB790" s="61"/>
      <c r="NLC790" s="61"/>
      <c r="NLD790" s="61"/>
      <c r="NLE790" s="61"/>
      <c r="NLF790" s="61"/>
      <c r="NLG790" s="61"/>
      <c r="NLH790" s="61"/>
      <c r="NLI790" s="61"/>
      <c r="NLJ790" s="61"/>
      <c r="NLK790" s="61"/>
      <c r="NLL790" s="61"/>
      <c r="NLM790" s="61"/>
      <c r="NLN790" s="61"/>
      <c r="NLO790" s="61"/>
      <c r="NLP790" s="61"/>
      <c r="NLQ790" s="61"/>
      <c r="NLR790" s="61"/>
      <c r="NLS790" s="61"/>
      <c r="NLT790" s="61"/>
      <c r="NLU790" s="61"/>
      <c r="NLV790" s="61"/>
      <c r="NLW790" s="61"/>
      <c r="NLX790" s="61"/>
      <c r="NLY790" s="61"/>
      <c r="NLZ790" s="61"/>
      <c r="NMA790" s="61"/>
      <c r="NMB790" s="61"/>
      <c r="NMC790" s="61"/>
      <c r="NMD790" s="61"/>
      <c r="NME790" s="61"/>
      <c r="NMF790" s="61"/>
      <c r="NMG790" s="61"/>
      <c r="NMH790" s="61"/>
      <c r="NMI790" s="61"/>
      <c r="NMJ790" s="61"/>
      <c r="NMK790" s="61"/>
      <c r="NML790" s="61"/>
      <c r="NMM790" s="61"/>
      <c r="NMN790" s="61"/>
      <c r="NMO790" s="61"/>
      <c r="NMP790" s="61"/>
      <c r="NMQ790" s="61"/>
      <c r="NMR790" s="61"/>
      <c r="NMS790" s="61"/>
      <c r="NMT790" s="61"/>
      <c r="NMU790" s="61"/>
      <c r="NMV790" s="61"/>
      <c r="NMW790" s="61"/>
      <c r="NMX790" s="61"/>
      <c r="NMY790" s="61"/>
      <c r="NMZ790" s="61"/>
      <c r="NNA790" s="61"/>
      <c r="NNB790" s="61"/>
      <c r="NNC790" s="61"/>
      <c r="NND790" s="61"/>
      <c r="NNE790" s="61"/>
      <c r="NNF790" s="61"/>
      <c r="NNG790" s="61"/>
      <c r="NNH790" s="61"/>
      <c r="NNI790" s="61"/>
      <c r="NNJ790" s="61"/>
      <c r="NNK790" s="61"/>
      <c r="NNL790" s="61"/>
      <c r="NNM790" s="61"/>
      <c r="NNN790" s="61"/>
      <c r="NNO790" s="61"/>
      <c r="NNP790" s="61"/>
      <c r="NNQ790" s="61"/>
      <c r="NNR790" s="61"/>
      <c r="NNS790" s="61"/>
      <c r="NNT790" s="61"/>
      <c r="NNU790" s="61"/>
      <c r="NNV790" s="61"/>
      <c r="NNW790" s="61"/>
      <c r="NNX790" s="61"/>
      <c r="NNY790" s="61"/>
      <c r="NNZ790" s="61"/>
      <c r="NOA790" s="61"/>
      <c r="NOB790" s="61"/>
      <c r="NOC790" s="61"/>
      <c r="NOD790" s="61"/>
      <c r="NOE790" s="61"/>
      <c r="NOF790" s="61"/>
      <c r="NOG790" s="61"/>
      <c r="NOH790" s="61"/>
      <c r="NOI790" s="61"/>
      <c r="NOJ790" s="61"/>
      <c r="NOK790" s="61"/>
      <c r="NOL790" s="61"/>
      <c r="NOM790" s="61"/>
      <c r="NON790" s="61"/>
      <c r="NOO790" s="61"/>
      <c r="NOP790" s="61"/>
      <c r="NOQ790" s="61"/>
      <c r="NOR790" s="61"/>
      <c r="NOS790" s="61"/>
      <c r="NOT790" s="61"/>
      <c r="NOU790" s="61"/>
      <c r="NOV790" s="61"/>
      <c r="NOW790" s="61"/>
      <c r="NOX790" s="61"/>
      <c r="NOY790" s="61"/>
      <c r="NOZ790" s="61"/>
      <c r="NPA790" s="61"/>
      <c r="NPB790" s="61"/>
      <c r="NPC790" s="61"/>
      <c r="NPD790" s="61"/>
      <c r="NPE790" s="61"/>
      <c r="NPF790" s="61"/>
      <c r="NPG790" s="61"/>
      <c r="NPH790" s="61"/>
      <c r="NPI790" s="61"/>
      <c r="NPJ790" s="61"/>
      <c r="NPK790" s="61"/>
      <c r="NPL790" s="61"/>
      <c r="NPM790" s="61"/>
      <c r="NPN790" s="61"/>
      <c r="NPO790" s="61"/>
      <c r="NPP790" s="61"/>
      <c r="NPQ790" s="61"/>
      <c r="NPR790" s="61"/>
      <c r="NPS790" s="61"/>
      <c r="NPT790" s="61"/>
      <c r="NPU790" s="61"/>
      <c r="NPV790" s="61"/>
      <c r="NPW790" s="61"/>
      <c r="NPX790" s="61"/>
      <c r="NPY790" s="61"/>
      <c r="NPZ790" s="61"/>
      <c r="NQA790" s="61"/>
      <c r="NQB790" s="61"/>
      <c r="NQC790" s="61"/>
      <c r="NQD790" s="61"/>
      <c r="NQE790" s="61"/>
      <c r="NQF790" s="61"/>
      <c r="NQG790" s="61"/>
      <c r="NQH790" s="61"/>
      <c r="NQI790" s="61"/>
      <c r="NQJ790" s="61"/>
      <c r="NQK790" s="61"/>
      <c r="NQL790" s="61"/>
      <c r="NQM790" s="61"/>
      <c r="NQN790" s="61"/>
      <c r="NQO790" s="61"/>
      <c r="NQP790" s="61"/>
      <c r="NQQ790" s="61"/>
      <c r="NQR790" s="61"/>
      <c r="NQS790" s="61"/>
      <c r="NQT790" s="61"/>
      <c r="NQU790" s="61"/>
      <c r="NQV790" s="61"/>
      <c r="NQW790" s="61"/>
      <c r="NQX790" s="61"/>
      <c r="NQY790" s="61"/>
      <c r="NQZ790" s="61"/>
      <c r="NRA790" s="61"/>
      <c r="NRB790" s="61"/>
      <c r="NRC790" s="61"/>
      <c r="NRD790" s="61"/>
      <c r="NRE790" s="61"/>
      <c r="NRF790" s="61"/>
      <c r="NRG790" s="61"/>
      <c r="NRH790" s="61"/>
      <c r="NRI790" s="61"/>
      <c r="NRJ790" s="61"/>
      <c r="NRK790" s="61"/>
      <c r="NRL790" s="61"/>
      <c r="NRM790" s="61"/>
      <c r="NRN790" s="61"/>
      <c r="NRO790" s="61"/>
      <c r="NRP790" s="61"/>
      <c r="NRQ790" s="61"/>
      <c r="NRR790" s="61"/>
      <c r="NRS790" s="61"/>
      <c r="NRT790" s="61"/>
      <c r="NRU790" s="61"/>
      <c r="NRV790" s="61"/>
      <c r="NRW790" s="61"/>
      <c r="NRX790" s="61"/>
      <c r="NRY790" s="61"/>
      <c r="NRZ790" s="61"/>
      <c r="NSA790" s="61"/>
      <c r="NSB790" s="61"/>
      <c r="NSC790" s="61"/>
      <c r="NSD790" s="61"/>
      <c r="NSE790" s="61"/>
      <c r="NSF790" s="61"/>
      <c r="NSG790" s="61"/>
      <c r="NSH790" s="61"/>
      <c r="NSI790" s="61"/>
      <c r="NSJ790" s="61"/>
      <c r="NSK790" s="61"/>
      <c r="NSL790" s="61"/>
      <c r="NSM790" s="61"/>
      <c r="NSN790" s="61"/>
      <c r="NSO790" s="61"/>
      <c r="NSP790" s="61"/>
      <c r="NSQ790" s="61"/>
      <c r="NSR790" s="61"/>
      <c r="NSS790" s="61"/>
      <c r="NST790" s="61"/>
      <c r="NSU790" s="61"/>
      <c r="NSV790" s="61"/>
      <c r="NSW790" s="61"/>
      <c r="NSX790" s="61"/>
      <c r="NSY790" s="61"/>
      <c r="NSZ790" s="61"/>
      <c r="NTA790" s="61"/>
      <c r="NTB790" s="61"/>
      <c r="NTC790" s="61"/>
      <c r="NTD790" s="61"/>
      <c r="NTE790" s="61"/>
      <c r="NTF790" s="61"/>
      <c r="NTG790" s="61"/>
      <c r="NTH790" s="61"/>
      <c r="NTI790" s="61"/>
      <c r="NTJ790" s="61"/>
      <c r="NTK790" s="61"/>
      <c r="NTL790" s="61"/>
      <c r="NTM790" s="61"/>
      <c r="NTN790" s="61"/>
      <c r="NTO790" s="61"/>
      <c r="NTP790" s="61"/>
      <c r="NTQ790" s="61"/>
      <c r="NTR790" s="61"/>
      <c r="NTS790" s="61"/>
      <c r="NTT790" s="61"/>
      <c r="NTU790" s="61"/>
      <c r="NTV790" s="61"/>
      <c r="NTW790" s="61"/>
      <c r="NTX790" s="61"/>
      <c r="NTY790" s="61"/>
      <c r="NTZ790" s="61"/>
      <c r="NUA790" s="61"/>
      <c r="NUB790" s="61"/>
      <c r="NUC790" s="61"/>
      <c r="NUD790" s="61"/>
      <c r="NUE790" s="61"/>
      <c r="NUF790" s="61"/>
      <c r="NUG790" s="61"/>
      <c r="NUH790" s="61"/>
      <c r="NUI790" s="61"/>
      <c r="NUJ790" s="61"/>
      <c r="NUK790" s="61"/>
      <c r="NUL790" s="61"/>
      <c r="NUM790" s="61"/>
      <c r="NUN790" s="61"/>
      <c r="NUO790" s="61"/>
      <c r="NUP790" s="61"/>
      <c r="NUQ790" s="61"/>
      <c r="NUR790" s="61"/>
      <c r="NUS790" s="61"/>
      <c r="NUT790" s="61"/>
      <c r="NUU790" s="61"/>
      <c r="NUV790" s="61"/>
      <c r="NUW790" s="61"/>
      <c r="NUX790" s="61"/>
      <c r="NUY790" s="61"/>
      <c r="NUZ790" s="61"/>
      <c r="NVA790" s="61"/>
      <c r="NVB790" s="61"/>
      <c r="NVC790" s="61"/>
      <c r="NVD790" s="61"/>
      <c r="NVE790" s="61"/>
      <c r="NVF790" s="61"/>
      <c r="NVG790" s="61"/>
      <c r="NVH790" s="61"/>
      <c r="NVI790" s="61"/>
      <c r="NVJ790" s="61"/>
      <c r="NVK790" s="61"/>
      <c r="NVL790" s="61"/>
      <c r="NVM790" s="61"/>
      <c r="NVN790" s="61"/>
      <c r="NVO790" s="61"/>
      <c r="NVP790" s="61"/>
      <c r="NVQ790" s="61"/>
      <c r="NVR790" s="61"/>
      <c r="NVS790" s="61"/>
      <c r="NVT790" s="61"/>
      <c r="NVU790" s="61"/>
      <c r="NVV790" s="61"/>
      <c r="NVW790" s="61"/>
      <c r="NVX790" s="61"/>
      <c r="NVY790" s="61"/>
      <c r="NVZ790" s="61"/>
      <c r="NWA790" s="61"/>
      <c r="NWB790" s="61"/>
      <c r="NWC790" s="61"/>
      <c r="NWD790" s="61"/>
      <c r="NWE790" s="61"/>
      <c r="NWF790" s="61"/>
      <c r="NWG790" s="61"/>
      <c r="NWH790" s="61"/>
      <c r="NWI790" s="61"/>
      <c r="NWJ790" s="61"/>
      <c r="NWK790" s="61"/>
      <c r="NWL790" s="61"/>
      <c r="NWM790" s="61"/>
      <c r="NWN790" s="61"/>
      <c r="NWO790" s="61"/>
      <c r="NWP790" s="61"/>
      <c r="NWQ790" s="61"/>
      <c r="NWR790" s="61"/>
      <c r="NWS790" s="61"/>
      <c r="NWT790" s="61"/>
      <c r="NWU790" s="61"/>
      <c r="NWV790" s="61"/>
      <c r="NWW790" s="61"/>
      <c r="NWX790" s="61"/>
      <c r="NWY790" s="61"/>
      <c r="NWZ790" s="61"/>
      <c r="NXA790" s="61"/>
      <c r="NXB790" s="61"/>
      <c r="NXC790" s="61"/>
      <c r="NXD790" s="61"/>
      <c r="NXE790" s="61"/>
      <c r="NXF790" s="61"/>
      <c r="NXG790" s="61"/>
      <c r="NXH790" s="61"/>
      <c r="NXI790" s="61"/>
      <c r="NXJ790" s="61"/>
      <c r="NXK790" s="61"/>
      <c r="NXL790" s="61"/>
      <c r="NXM790" s="61"/>
      <c r="NXN790" s="61"/>
      <c r="NXO790" s="61"/>
      <c r="NXP790" s="61"/>
      <c r="NXQ790" s="61"/>
      <c r="NXR790" s="61"/>
      <c r="NXS790" s="61"/>
      <c r="NXT790" s="61"/>
      <c r="NXU790" s="61"/>
      <c r="NXV790" s="61"/>
      <c r="NXW790" s="61"/>
      <c r="NXX790" s="61"/>
      <c r="NXY790" s="61"/>
      <c r="NXZ790" s="61"/>
      <c r="NYA790" s="61"/>
      <c r="NYB790" s="61"/>
      <c r="NYC790" s="61"/>
      <c r="NYD790" s="61"/>
      <c r="NYE790" s="61"/>
      <c r="NYF790" s="61"/>
      <c r="NYG790" s="61"/>
      <c r="NYH790" s="61"/>
      <c r="NYI790" s="61"/>
      <c r="NYJ790" s="61"/>
      <c r="NYK790" s="61"/>
      <c r="NYL790" s="61"/>
      <c r="NYM790" s="61"/>
      <c r="NYN790" s="61"/>
      <c r="NYO790" s="61"/>
      <c r="NYP790" s="61"/>
      <c r="NYQ790" s="61"/>
      <c r="NYR790" s="61"/>
      <c r="NYS790" s="61"/>
      <c r="NYT790" s="61"/>
      <c r="NYU790" s="61"/>
      <c r="NYV790" s="61"/>
      <c r="NYW790" s="61"/>
      <c r="NYX790" s="61"/>
      <c r="NYY790" s="61"/>
      <c r="NYZ790" s="61"/>
      <c r="NZA790" s="61"/>
      <c r="NZB790" s="61"/>
      <c r="NZC790" s="61"/>
      <c r="NZD790" s="61"/>
      <c r="NZE790" s="61"/>
      <c r="NZF790" s="61"/>
      <c r="NZG790" s="61"/>
      <c r="NZH790" s="61"/>
      <c r="NZI790" s="61"/>
      <c r="NZJ790" s="61"/>
      <c r="NZK790" s="61"/>
      <c r="NZL790" s="61"/>
      <c r="NZM790" s="61"/>
      <c r="NZN790" s="61"/>
      <c r="NZO790" s="61"/>
      <c r="NZP790" s="61"/>
      <c r="NZQ790" s="61"/>
      <c r="NZR790" s="61"/>
      <c r="NZS790" s="61"/>
      <c r="NZT790" s="61"/>
      <c r="NZU790" s="61"/>
      <c r="NZV790" s="61"/>
      <c r="NZW790" s="61"/>
      <c r="NZX790" s="61"/>
      <c r="NZY790" s="61"/>
      <c r="NZZ790" s="61"/>
      <c r="OAA790" s="61"/>
      <c r="OAB790" s="61"/>
      <c r="OAC790" s="61"/>
      <c r="OAD790" s="61"/>
      <c r="OAE790" s="61"/>
      <c r="OAF790" s="61"/>
      <c r="OAG790" s="61"/>
      <c r="OAH790" s="61"/>
      <c r="OAI790" s="61"/>
      <c r="OAJ790" s="61"/>
      <c r="OAK790" s="61"/>
      <c r="OAL790" s="61"/>
      <c r="OAM790" s="61"/>
      <c r="OAN790" s="61"/>
      <c r="OAO790" s="61"/>
      <c r="OAP790" s="61"/>
      <c r="OAQ790" s="61"/>
      <c r="OAR790" s="61"/>
      <c r="OAS790" s="61"/>
      <c r="OAT790" s="61"/>
      <c r="OAU790" s="61"/>
      <c r="OAV790" s="61"/>
      <c r="OAW790" s="61"/>
      <c r="OAX790" s="61"/>
      <c r="OAY790" s="61"/>
      <c r="OAZ790" s="61"/>
      <c r="OBA790" s="61"/>
      <c r="OBB790" s="61"/>
      <c r="OBC790" s="61"/>
      <c r="OBD790" s="61"/>
      <c r="OBE790" s="61"/>
      <c r="OBF790" s="61"/>
      <c r="OBG790" s="61"/>
      <c r="OBH790" s="61"/>
      <c r="OBI790" s="61"/>
      <c r="OBJ790" s="61"/>
      <c r="OBK790" s="61"/>
      <c r="OBL790" s="61"/>
      <c r="OBM790" s="61"/>
      <c r="OBN790" s="61"/>
      <c r="OBO790" s="61"/>
      <c r="OBP790" s="61"/>
      <c r="OBQ790" s="61"/>
      <c r="OBR790" s="61"/>
      <c r="OBS790" s="61"/>
      <c r="OBT790" s="61"/>
      <c r="OBU790" s="61"/>
      <c r="OBV790" s="61"/>
      <c r="OBW790" s="61"/>
      <c r="OBX790" s="61"/>
      <c r="OBY790" s="61"/>
      <c r="OBZ790" s="61"/>
      <c r="OCA790" s="61"/>
      <c r="OCB790" s="61"/>
      <c r="OCC790" s="61"/>
      <c r="OCD790" s="61"/>
      <c r="OCE790" s="61"/>
      <c r="OCF790" s="61"/>
      <c r="OCG790" s="61"/>
      <c r="OCH790" s="61"/>
      <c r="OCI790" s="61"/>
      <c r="OCJ790" s="61"/>
      <c r="OCK790" s="61"/>
      <c r="OCL790" s="61"/>
      <c r="OCM790" s="61"/>
      <c r="OCN790" s="61"/>
      <c r="OCO790" s="61"/>
      <c r="OCP790" s="61"/>
      <c r="OCQ790" s="61"/>
      <c r="OCR790" s="61"/>
      <c r="OCS790" s="61"/>
      <c r="OCT790" s="61"/>
      <c r="OCU790" s="61"/>
      <c r="OCV790" s="61"/>
      <c r="OCW790" s="61"/>
      <c r="OCX790" s="61"/>
      <c r="OCY790" s="61"/>
      <c r="OCZ790" s="61"/>
      <c r="ODA790" s="61"/>
      <c r="ODB790" s="61"/>
      <c r="ODC790" s="61"/>
      <c r="ODD790" s="61"/>
      <c r="ODE790" s="61"/>
      <c r="ODF790" s="61"/>
      <c r="ODG790" s="61"/>
      <c r="ODH790" s="61"/>
      <c r="ODI790" s="61"/>
      <c r="ODJ790" s="61"/>
      <c r="ODK790" s="61"/>
      <c r="ODL790" s="61"/>
      <c r="ODM790" s="61"/>
      <c r="ODN790" s="61"/>
      <c r="ODO790" s="61"/>
      <c r="ODP790" s="61"/>
      <c r="ODQ790" s="61"/>
      <c r="ODR790" s="61"/>
      <c r="ODS790" s="61"/>
      <c r="ODT790" s="61"/>
      <c r="ODU790" s="61"/>
      <c r="ODV790" s="61"/>
      <c r="ODW790" s="61"/>
      <c r="ODX790" s="61"/>
      <c r="ODY790" s="61"/>
      <c r="ODZ790" s="61"/>
      <c r="OEA790" s="61"/>
      <c r="OEB790" s="61"/>
      <c r="OEC790" s="61"/>
      <c r="OED790" s="61"/>
      <c r="OEE790" s="61"/>
      <c r="OEF790" s="61"/>
      <c r="OEG790" s="61"/>
      <c r="OEH790" s="61"/>
      <c r="OEI790" s="61"/>
      <c r="OEJ790" s="61"/>
      <c r="OEK790" s="61"/>
      <c r="OEL790" s="61"/>
      <c r="OEM790" s="61"/>
      <c r="OEN790" s="61"/>
      <c r="OEO790" s="61"/>
      <c r="OEP790" s="61"/>
      <c r="OEQ790" s="61"/>
      <c r="OER790" s="61"/>
      <c r="OES790" s="61"/>
      <c r="OET790" s="61"/>
      <c r="OEU790" s="61"/>
      <c r="OEV790" s="61"/>
      <c r="OEW790" s="61"/>
      <c r="OEX790" s="61"/>
      <c r="OEY790" s="61"/>
      <c r="OEZ790" s="61"/>
      <c r="OFA790" s="61"/>
      <c r="OFB790" s="61"/>
      <c r="OFC790" s="61"/>
      <c r="OFD790" s="61"/>
      <c r="OFE790" s="61"/>
      <c r="OFF790" s="61"/>
      <c r="OFG790" s="61"/>
      <c r="OFH790" s="61"/>
      <c r="OFI790" s="61"/>
      <c r="OFJ790" s="61"/>
      <c r="OFK790" s="61"/>
      <c r="OFL790" s="61"/>
      <c r="OFM790" s="61"/>
      <c r="OFN790" s="61"/>
      <c r="OFO790" s="61"/>
      <c r="OFP790" s="61"/>
      <c r="OFQ790" s="61"/>
      <c r="OFR790" s="61"/>
      <c r="OFS790" s="61"/>
      <c r="OFT790" s="61"/>
      <c r="OFU790" s="61"/>
      <c r="OFV790" s="61"/>
      <c r="OFW790" s="61"/>
      <c r="OFX790" s="61"/>
      <c r="OFY790" s="61"/>
      <c r="OFZ790" s="61"/>
      <c r="OGA790" s="61"/>
      <c r="OGB790" s="61"/>
      <c r="OGC790" s="61"/>
      <c r="OGD790" s="61"/>
      <c r="OGE790" s="61"/>
      <c r="OGF790" s="61"/>
      <c r="OGG790" s="61"/>
      <c r="OGH790" s="61"/>
      <c r="OGI790" s="61"/>
      <c r="OGJ790" s="61"/>
      <c r="OGK790" s="61"/>
      <c r="OGL790" s="61"/>
      <c r="OGM790" s="61"/>
      <c r="OGN790" s="61"/>
      <c r="OGO790" s="61"/>
      <c r="OGP790" s="61"/>
      <c r="OGQ790" s="61"/>
      <c r="OGR790" s="61"/>
      <c r="OGS790" s="61"/>
      <c r="OGT790" s="61"/>
      <c r="OGU790" s="61"/>
      <c r="OGV790" s="61"/>
      <c r="OGW790" s="61"/>
      <c r="OGX790" s="61"/>
      <c r="OGY790" s="61"/>
      <c r="OGZ790" s="61"/>
      <c r="OHA790" s="61"/>
      <c r="OHB790" s="61"/>
      <c r="OHC790" s="61"/>
      <c r="OHD790" s="61"/>
      <c r="OHE790" s="61"/>
      <c r="OHF790" s="61"/>
      <c r="OHG790" s="61"/>
      <c r="OHH790" s="61"/>
      <c r="OHI790" s="61"/>
      <c r="OHJ790" s="61"/>
      <c r="OHK790" s="61"/>
      <c r="OHL790" s="61"/>
      <c r="OHM790" s="61"/>
      <c r="OHN790" s="61"/>
      <c r="OHO790" s="61"/>
      <c r="OHP790" s="61"/>
      <c r="OHQ790" s="61"/>
      <c r="OHR790" s="61"/>
      <c r="OHS790" s="61"/>
      <c r="OHT790" s="61"/>
      <c r="OHU790" s="61"/>
      <c r="OHV790" s="61"/>
      <c r="OHW790" s="61"/>
      <c r="OHX790" s="61"/>
      <c r="OHY790" s="61"/>
      <c r="OHZ790" s="61"/>
      <c r="OIA790" s="61"/>
      <c r="OIB790" s="61"/>
      <c r="OIC790" s="61"/>
      <c r="OID790" s="61"/>
      <c r="OIE790" s="61"/>
      <c r="OIF790" s="61"/>
      <c r="OIG790" s="61"/>
      <c r="OIH790" s="61"/>
      <c r="OII790" s="61"/>
      <c r="OIJ790" s="61"/>
      <c r="OIK790" s="61"/>
      <c r="OIL790" s="61"/>
      <c r="OIM790" s="61"/>
      <c r="OIN790" s="61"/>
      <c r="OIO790" s="61"/>
      <c r="OIP790" s="61"/>
      <c r="OIQ790" s="61"/>
      <c r="OIR790" s="61"/>
      <c r="OIS790" s="61"/>
      <c r="OIT790" s="61"/>
      <c r="OIU790" s="61"/>
      <c r="OIV790" s="61"/>
      <c r="OIW790" s="61"/>
      <c r="OIX790" s="61"/>
      <c r="OIY790" s="61"/>
      <c r="OIZ790" s="61"/>
      <c r="OJA790" s="61"/>
      <c r="OJB790" s="61"/>
      <c r="OJC790" s="61"/>
      <c r="OJD790" s="61"/>
      <c r="OJE790" s="61"/>
      <c r="OJF790" s="61"/>
      <c r="OJG790" s="61"/>
      <c r="OJH790" s="61"/>
      <c r="OJI790" s="61"/>
      <c r="OJJ790" s="61"/>
      <c r="OJK790" s="61"/>
      <c r="OJL790" s="61"/>
      <c r="OJM790" s="61"/>
      <c r="OJN790" s="61"/>
      <c r="OJO790" s="61"/>
      <c r="OJP790" s="61"/>
      <c r="OJQ790" s="61"/>
      <c r="OJR790" s="61"/>
      <c r="OJS790" s="61"/>
      <c r="OJT790" s="61"/>
      <c r="OJU790" s="61"/>
      <c r="OJV790" s="61"/>
      <c r="OJW790" s="61"/>
      <c r="OJX790" s="61"/>
      <c r="OJY790" s="61"/>
      <c r="OJZ790" s="61"/>
      <c r="OKA790" s="61"/>
      <c r="OKB790" s="61"/>
      <c r="OKC790" s="61"/>
      <c r="OKD790" s="61"/>
      <c r="OKE790" s="61"/>
      <c r="OKF790" s="61"/>
      <c r="OKG790" s="61"/>
      <c r="OKH790" s="61"/>
      <c r="OKI790" s="61"/>
      <c r="OKJ790" s="61"/>
      <c r="OKK790" s="61"/>
      <c r="OKL790" s="61"/>
      <c r="OKM790" s="61"/>
      <c r="OKN790" s="61"/>
      <c r="OKO790" s="61"/>
      <c r="OKP790" s="61"/>
      <c r="OKQ790" s="61"/>
      <c r="OKR790" s="61"/>
      <c r="OKS790" s="61"/>
      <c r="OKT790" s="61"/>
      <c r="OKU790" s="61"/>
      <c r="OKV790" s="61"/>
      <c r="OKW790" s="61"/>
      <c r="OKX790" s="61"/>
      <c r="OKY790" s="61"/>
      <c r="OKZ790" s="61"/>
      <c r="OLA790" s="61"/>
      <c r="OLB790" s="61"/>
      <c r="OLC790" s="61"/>
      <c r="OLD790" s="61"/>
      <c r="OLE790" s="61"/>
      <c r="OLF790" s="61"/>
      <c r="OLG790" s="61"/>
      <c r="OLH790" s="61"/>
      <c r="OLI790" s="61"/>
      <c r="OLJ790" s="61"/>
      <c r="OLK790" s="61"/>
      <c r="OLL790" s="61"/>
      <c r="OLM790" s="61"/>
      <c r="OLN790" s="61"/>
      <c r="OLO790" s="61"/>
      <c r="OLP790" s="61"/>
      <c r="OLQ790" s="61"/>
      <c r="OLR790" s="61"/>
      <c r="OLS790" s="61"/>
      <c r="OLT790" s="61"/>
      <c r="OLU790" s="61"/>
      <c r="OLV790" s="61"/>
      <c r="OLW790" s="61"/>
      <c r="OLX790" s="61"/>
      <c r="OLY790" s="61"/>
      <c r="OLZ790" s="61"/>
      <c r="OMA790" s="61"/>
      <c r="OMB790" s="61"/>
      <c r="OMC790" s="61"/>
      <c r="OMD790" s="61"/>
      <c r="OME790" s="61"/>
      <c r="OMF790" s="61"/>
      <c r="OMG790" s="61"/>
      <c r="OMH790" s="61"/>
      <c r="OMI790" s="61"/>
      <c r="OMJ790" s="61"/>
      <c r="OMK790" s="61"/>
      <c r="OML790" s="61"/>
      <c r="OMM790" s="61"/>
      <c r="OMN790" s="61"/>
      <c r="OMO790" s="61"/>
      <c r="OMP790" s="61"/>
      <c r="OMQ790" s="61"/>
      <c r="OMR790" s="61"/>
      <c r="OMS790" s="61"/>
      <c r="OMT790" s="61"/>
      <c r="OMU790" s="61"/>
      <c r="OMV790" s="61"/>
      <c r="OMW790" s="61"/>
      <c r="OMX790" s="61"/>
      <c r="OMY790" s="61"/>
      <c r="OMZ790" s="61"/>
      <c r="ONA790" s="61"/>
      <c r="ONB790" s="61"/>
      <c r="ONC790" s="61"/>
      <c r="OND790" s="61"/>
      <c r="ONE790" s="61"/>
      <c r="ONF790" s="61"/>
      <c r="ONG790" s="61"/>
      <c r="ONH790" s="61"/>
      <c r="ONI790" s="61"/>
      <c r="ONJ790" s="61"/>
      <c r="ONK790" s="61"/>
      <c r="ONL790" s="61"/>
      <c r="ONM790" s="61"/>
      <c r="ONN790" s="61"/>
      <c r="ONO790" s="61"/>
      <c r="ONP790" s="61"/>
      <c r="ONQ790" s="61"/>
      <c r="ONR790" s="61"/>
      <c r="ONS790" s="61"/>
      <c r="ONT790" s="61"/>
      <c r="ONU790" s="61"/>
      <c r="ONV790" s="61"/>
      <c r="ONW790" s="61"/>
      <c r="ONX790" s="61"/>
      <c r="ONY790" s="61"/>
      <c r="ONZ790" s="61"/>
      <c r="OOA790" s="61"/>
      <c r="OOB790" s="61"/>
      <c r="OOC790" s="61"/>
      <c r="OOD790" s="61"/>
      <c r="OOE790" s="61"/>
      <c r="OOF790" s="61"/>
      <c r="OOG790" s="61"/>
      <c r="OOH790" s="61"/>
      <c r="OOI790" s="61"/>
      <c r="OOJ790" s="61"/>
      <c r="OOK790" s="61"/>
      <c r="OOL790" s="61"/>
      <c r="OOM790" s="61"/>
      <c r="OON790" s="61"/>
      <c r="OOO790" s="61"/>
      <c r="OOP790" s="61"/>
      <c r="OOQ790" s="61"/>
      <c r="OOR790" s="61"/>
      <c r="OOS790" s="61"/>
      <c r="OOT790" s="61"/>
      <c r="OOU790" s="61"/>
      <c r="OOV790" s="61"/>
      <c r="OOW790" s="61"/>
      <c r="OOX790" s="61"/>
      <c r="OOY790" s="61"/>
      <c r="OOZ790" s="61"/>
      <c r="OPA790" s="61"/>
      <c r="OPB790" s="61"/>
      <c r="OPC790" s="61"/>
      <c r="OPD790" s="61"/>
      <c r="OPE790" s="61"/>
      <c r="OPF790" s="61"/>
      <c r="OPG790" s="61"/>
      <c r="OPH790" s="61"/>
      <c r="OPI790" s="61"/>
      <c r="OPJ790" s="61"/>
      <c r="OPK790" s="61"/>
      <c r="OPL790" s="61"/>
      <c r="OPM790" s="61"/>
      <c r="OPN790" s="61"/>
      <c r="OPO790" s="61"/>
      <c r="OPP790" s="61"/>
      <c r="OPQ790" s="61"/>
      <c r="OPR790" s="61"/>
      <c r="OPS790" s="61"/>
      <c r="OPT790" s="61"/>
      <c r="OPU790" s="61"/>
      <c r="OPV790" s="61"/>
      <c r="OPW790" s="61"/>
      <c r="OPX790" s="61"/>
      <c r="OPY790" s="61"/>
      <c r="OPZ790" s="61"/>
      <c r="OQA790" s="61"/>
      <c r="OQB790" s="61"/>
      <c r="OQC790" s="61"/>
      <c r="OQD790" s="61"/>
      <c r="OQE790" s="61"/>
      <c r="OQF790" s="61"/>
      <c r="OQG790" s="61"/>
      <c r="OQH790" s="61"/>
      <c r="OQI790" s="61"/>
      <c r="OQJ790" s="61"/>
      <c r="OQK790" s="61"/>
      <c r="OQL790" s="61"/>
      <c r="OQM790" s="61"/>
      <c r="OQN790" s="61"/>
      <c r="OQO790" s="61"/>
      <c r="OQP790" s="61"/>
      <c r="OQQ790" s="61"/>
      <c r="OQR790" s="61"/>
      <c r="OQS790" s="61"/>
      <c r="OQT790" s="61"/>
      <c r="OQU790" s="61"/>
      <c r="OQV790" s="61"/>
      <c r="OQW790" s="61"/>
      <c r="OQX790" s="61"/>
      <c r="OQY790" s="61"/>
      <c r="OQZ790" s="61"/>
      <c r="ORA790" s="61"/>
      <c r="ORB790" s="61"/>
      <c r="ORC790" s="61"/>
      <c r="ORD790" s="61"/>
      <c r="ORE790" s="61"/>
      <c r="ORF790" s="61"/>
      <c r="ORG790" s="61"/>
      <c r="ORH790" s="61"/>
      <c r="ORI790" s="61"/>
      <c r="ORJ790" s="61"/>
      <c r="ORK790" s="61"/>
      <c r="ORL790" s="61"/>
      <c r="ORM790" s="61"/>
      <c r="ORN790" s="61"/>
      <c r="ORO790" s="61"/>
      <c r="ORP790" s="61"/>
      <c r="ORQ790" s="61"/>
      <c r="ORR790" s="61"/>
      <c r="ORS790" s="61"/>
      <c r="ORT790" s="61"/>
      <c r="ORU790" s="61"/>
      <c r="ORV790" s="61"/>
      <c r="ORW790" s="61"/>
      <c r="ORX790" s="61"/>
      <c r="ORY790" s="61"/>
      <c r="ORZ790" s="61"/>
      <c r="OSA790" s="61"/>
      <c r="OSB790" s="61"/>
      <c r="OSC790" s="61"/>
      <c r="OSD790" s="61"/>
      <c r="OSE790" s="61"/>
      <c r="OSF790" s="61"/>
      <c r="OSG790" s="61"/>
      <c r="OSH790" s="61"/>
      <c r="OSI790" s="61"/>
      <c r="OSJ790" s="61"/>
      <c r="OSK790" s="61"/>
      <c r="OSL790" s="61"/>
      <c r="OSM790" s="61"/>
      <c r="OSN790" s="61"/>
      <c r="OSO790" s="61"/>
      <c r="OSP790" s="61"/>
      <c r="OSQ790" s="61"/>
      <c r="OSR790" s="61"/>
      <c r="OSS790" s="61"/>
      <c r="OST790" s="61"/>
      <c r="OSU790" s="61"/>
      <c r="OSV790" s="61"/>
      <c r="OSW790" s="61"/>
      <c r="OSX790" s="61"/>
      <c r="OSY790" s="61"/>
      <c r="OSZ790" s="61"/>
      <c r="OTA790" s="61"/>
      <c r="OTB790" s="61"/>
      <c r="OTC790" s="61"/>
      <c r="OTD790" s="61"/>
      <c r="OTE790" s="61"/>
      <c r="OTF790" s="61"/>
      <c r="OTG790" s="61"/>
      <c r="OTH790" s="61"/>
      <c r="OTI790" s="61"/>
      <c r="OTJ790" s="61"/>
      <c r="OTK790" s="61"/>
      <c r="OTL790" s="61"/>
      <c r="OTM790" s="61"/>
      <c r="OTN790" s="61"/>
      <c r="OTO790" s="61"/>
      <c r="OTP790" s="61"/>
      <c r="OTQ790" s="61"/>
      <c r="OTR790" s="61"/>
      <c r="OTS790" s="61"/>
      <c r="OTT790" s="61"/>
      <c r="OTU790" s="61"/>
      <c r="OTV790" s="61"/>
      <c r="OTW790" s="61"/>
      <c r="OTX790" s="61"/>
      <c r="OTY790" s="61"/>
      <c r="OTZ790" s="61"/>
      <c r="OUA790" s="61"/>
      <c r="OUB790" s="61"/>
      <c r="OUC790" s="61"/>
      <c r="OUD790" s="61"/>
      <c r="OUE790" s="61"/>
      <c r="OUF790" s="61"/>
      <c r="OUG790" s="61"/>
      <c r="OUH790" s="61"/>
      <c r="OUI790" s="61"/>
      <c r="OUJ790" s="61"/>
      <c r="OUK790" s="61"/>
      <c r="OUL790" s="61"/>
      <c r="OUM790" s="61"/>
      <c r="OUN790" s="61"/>
      <c r="OUO790" s="61"/>
      <c r="OUP790" s="61"/>
      <c r="OUQ790" s="61"/>
      <c r="OUR790" s="61"/>
      <c r="OUS790" s="61"/>
      <c r="OUT790" s="61"/>
      <c r="OUU790" s="61"/>
      <c r="OUV790" s="61"/>
      <c r="OUW790" s="61"/>
      <c r="OUX790" s="61"/>
      <c r="OUY790" s="61"/>
      <c r="OUZ790" s="61"/>
      <c r="OVA790" s="61"/>
      <c r="OVB790" s="61"/>
      <c r="OVC790" s="61"/>
      <c r="OVD790" s="61"/>
      <c r="OVE790" s="61"/>
      <c r="OVF790" s="61"/>
      <c r="OVG790" s="61"/>
      <c r="OVH790" s="61"/>
      <c r="OVI790" s="61"/>
      <c r="OVJ790" s="61"/>
      <c r="OVK790" s="61"/>
      <c r="OVL790" s="61"/>
      <c r="OVM790" s="61"/>
      <c r="OVN790" s="61"/>
      <c r="OVO790" s="61"/>
      <c r="OVP790" s="61"/>
      <c r="OVQ790" s="61"/>
      <c r="OVR790" s="61"/>
      <c r="OVS790" s="61"/>
      <c r="OVT790" s="61"/>
      <c r="OVU790" s="61"/>
      <c r="OVV790" s="61"/>
      <c r="OVW790" s="61"/>
      <c r="OVX790" s="61"/>
      <c r="OVY790" s="61"/>
      <c r="OVZ790" s="61"/>
      <c r="OWA790" s="61"/>
      <c r="OWB790" s="61"/>
      <c r="OWC790" s="61"/>
      <c r="OWD790" s="61"/>
      <c r="OWE790" s="61"/>
      <c r="OWF790" s="61"/>
      <c r="OWG790" s="61"/>
      <c r="OWH790" s="61"/>
      <c r="OWI790" s="61"/>
      <c r="OWJ790" s="61"/>
      <c r="OWK790" s="61"/>
      <c r="OWL790" s="61"/>
      <c r="OWM790" s="61"/>
      <c r="OWN790" s="61"/>
      <c r="OWO790" s="61"/>
      <c r="OWP790" s="61"/>
      <c r="OWQ790" s="61"/>
      <c r="OWR790" s="61"/>
      <c r="OWS790" s="61"/>
      <c r="OWT790" s="61"/>
      <c r="OWU790" s="61"/>
      <c r="OWV790" s="61"/>
      <c r="OWW790" s="61"/>
      <c r="OWX790" s="61"/>
      <c r="OWY790" s="61"/>
      <c r="OWZ790" s="61"/>
      <c r="OXA790" s="61"/>
      <c r="OXB790" s="61"/>
      <c r="OXC790" s="61"/>
      <c r="OXD790" s="61"/>
      <c r="OXE790" s="61"/>
      <c r="OXF790" s="61"/>
      <c r="OXG790" s="61"/>
      <c r="OXH790" s="61"/>
      <c r="OXI790" s="61"/>
      <c r="OXJ790" s="61"/>
      <c r="OXK790" s="61"/>
      <c r="OXL790" s="61"/>
      <c r="OXM790" s="61"/>
      <c r="OXN790" s="61"/>
      <c r="OXO790" s="61"/>
      <c r="OXP790" s="61"/>
      <c r="OXQ790" s="61"/>
      <c r="OXR790" s="61"/>
      <c r="OXS790" s="61"/>
      <c r="OXT790" s="61"/>
      <c r="OXU790" s="61"/>
      <c r="OXV790" s="61"/>
      <c r="OXW790" s="61"/>
      <c r="OXX790" s="61"/>
      <c r="OXY790" s="61"/>
      <c r="OXZ790" s="61"/>
      <c r="OYA790" s="61"/>
      <c r="OYB790" s="61"/>
      <c r="OYC790" s="61"/>
      <c r="OYD790" s="61"/>
      <c r="OYE790" s="61"/>
      <c r="OYF790" s="61"/>
      <c r="OYG790" s="61"/>
      <c r="OYH790" s="61"/>
      <c r="OYI790" s="61"/>
      <c r="OYJ790" s="61"/>
      <c r="OYK790" s="61"/>
      <c r="OYL790" s="61"/>
      <c r="OYM790" s="61"/>
      <c r="OYN790" s="61"/>
      <c r="OYO790" s="61"/>
      <c r="OYP790" s="61"/>
      <c r="OYQ790" s="61"/>
      <c r="OYR790" s="61"/>
      <c r="OYS790" s="61"/>
      <c r="OYT790" s="61"/>
      <c r="OYU790" s="61"/>
      <c r="OYV790" s="61"/>
      <c r="OYW790" s="61"/>
      <c r="OYX790" s="61"/>
      <c r="OYY790" s="61"/>
      <c r="OYZ790" s="61"/>
      <c r="OZA790" s="61"/>
      <c r="OZB790" s="61"/>
      <c r="OZC790" s="61"/>
      <c r="OZD790" s="61"/>
      <c r="OZE790" s="61"/>
      <c r="OZF790" s="61"/>
      <c r="OZG790" s="61"/>
      <c r="OZH790" s="61"/>
      <c r="OZI790" s="61"/>
      <c r="OZJ790" s="61"/>
      <c r="OZK790" s="61"/>
      <c r="OZL790" s="61"/>
      <c r="OZM790" s="61"/>
      <c r="OZN790" s="61"/>
      <c r="OZO790" s="61"/>
      <c r="OZP790" s="61"/>
      <c r="OZQ790" s="61"/>
      <c r="OZR790" s="61"/>
      <c r="OZS790" s="61"/>
      <c r="OZT790" s="61"/>
      <c r="OZU790" s="61"/>
      <c r="OZV790" s="61"/>
      <c r="OZW790" s="61"/>
      <c r="OZX790" s="61"/>
      <c r="OZY790" s="61"/>
      <c r="OZZ790" s="61"/>
      <c r="PAA790" s="61"/>
      <c r="PAB790" s="61"/>
      <c r="PAC790" s="61"/>
      <c r="PAD790" s="61"/>
      <c r="PAE790" s="61"/>
      <c r="PAF790" s="61"/>
      <c r="PAG790" s="61"/>
      <c r="PAH790" s="61"/>
      <c r="PAI790" s="61"/>
      <c r="PAJ790" s="61"/>
      <c r="PAK790" s="61"/>
      <c r="PAL790" s="61"/>
      <c r="PAM790" s="61"/>
      <c r="PAN790" s="61"/>
      <c r="PAO790" s="61"/>
      <c r="PAP790" s="61"/>
      <c r="PAQ790" s="61"/>
      <c r="PAR790" s="61"/>
      <c r="PAS790" s="61"/>
      <c r="PAT790" s="61"/>
      <c r="PAU790" s="61"/>
      <c r="PAV790" s="61"/>
      <c r="PAW790" s="61"/>
      <c r="PAX790" s="61"/>
      <c r="PAY790" s="61"/>
      <c r="PAZ790" s="61"/>
      <c r="PBA790" s="61"/>
      <c r="PBB790" s="61"/>
      <c r="PBC790" s="61"/>
      <c r="PBD790" s="61"/>
      <c r="PBE790" s="61"/>
      <c r="PBF790" s="61"/>
      <c r="PBG790" s="61"/>
      <c r="PBH790" s="61"/>
      <c r="PBI790" s="61"/>
      <c r="PBJ790" s="61"/>
      <c r="PBK790" s="61"/>
      <c r="PBL790" s="61"/>
      <c r="PBM790" s="61"/>
      <c r="PBN790" s="61"/>
      <c r="PBO790" s="61"/>
      <c r="PBP790" s="61"/>
      <c r="PBQ790" s="61"/>
      <c r="PBR790" s="61"/>
      <c r="PBS790" s="61"/>
      <c r="PBT790" s="61"/>
      <c r="PBU790" s="61"/>
      <c r="PBV790" s="61"/>
      <c r="PBW790" s="61"/>
      <c r="PBX790" s="61"/>
      <c r="PBY790" s="61"/>
      <c r="PBZ790" s="61"/>
      <c r="PCA790" s="61"/>
      <c r="PCB790" s="61"/>
      <c r="PCC790" s="61"/>
      <c r="PCD790" s="61"/>
      <c r="PCE790" s="61"/>
      <c r="PCF790" s="61"/>
      <c r="PCG790" s="61"/>
      <c r="PCH790" s="61"/>
      <c r="PCI790" s="61"/>
      <c r="PCJ790" s="61"/>
      <c r="PCK790" s="61"/>
      <c r="PCL790" s="61"/>
      <c r="PCM790" s="61"/>
      <c r="PCN790" s="61"/>
      <c r="PCO790" s="61"/>
      <c r="PCP790" s="61"/>
      <c r="PCQ790" s="61"/>
      <c r="PCR790" s="61"/>
      <c r="PCS790" s="61"/>
      <c r="PCT790" s="61"/>
      <c r="PCU790" s="61"/>
      <c r="PCV790" s="61"/>
      <c r="PCW790" s="61"/>
      <c r="PCX790" s="61"/>
      <c r="PCY790" s="61"/>
      <c r="PCZ790" s="61"/>
      <c r="PDA790" s="61"/>
      <c r="PDB790" s="61"/>
      <c r="PDC790" s="61"/>
      <c r="PDD790" s="61"/>
      <c r="PDE790" s="61"/>
      <c r="PDF790" s="61"/>
      <c r="PDG790" s="61"/>
      <c r="PDH790" s="61"/>
      <c r="PDI790" s="61"/>
      <c r="PDJ790" s="61"/>
      <c r="PDK790" s="61"/>
      <c r="PDL790" s="61"/>
      <c r="PDM790" s="61"/>
      <c r="PDN790" s="61"/>
      <c r="PDO790" s="61"/>
      <c r="PDP790" s="61"/>
      <c r="PDQ790" s="61"/>
      <c r="PDR790" s="61"/>
      <c r="PDS790" s="61"/>
      <c r="PDT790" s="61"/>
      <c r="PDU790" s="61"/>
      <c r="PDV790" s="61"/>
      <c r="PDW790" s="61"/>
      <c r="PDX790" s="61"/>
      <c r="PDY790" s="61"/>
      <c r="PDZ790" s="61"/>
      <c r="PEA790" s="61"/>
      <c r="PEB790" s="61"/>
      <c r="PEC790" s="61"/>
      <c r="PED790" s="61"/>
      <c r="PEE790" s="61"/>
      <c r="PEF790" s="61"/>
      <c r="PEG790" s="61"/>
      <c r="PEH790" s="61"/>
      <c r="PEI790" s="61"/>
      <c r="PEJ790" s="61"/>
      <c r="PEK790" s="61"/>
      <c r="PEL790" s="61"/>
      <c r="PEM790" s="61"/>
      <c r="PEN790" s="61"/>
      <c r="PEO790" s="61"/>
      <c r="PEP790" s="61"/>
      <c r="PEQ790" s="61"/>
      <c r="PER790" s="61"/>
      <c r="PES790" s="61"/>
      <c r="PET790" s="61"/>
      <c r="PEU790" s="61"/>
      <c r="PEV790" s="61"/>
      <c r="PEW790" s="61"/>
      <c r="PEX790" s="61"/>
      <c r="PEY790" s="61"/>
      <c r="PEZ790" s="61"/>
      <c r="PFA790" s="61"/>
      <c r="PFB790" s="61"/>
      <c r="PFC790" s="61"/>
      <c r="PFD790" s="61"/>
      <c r="PFE790" s="61"/>
      <c r="PFF790" s="61"/>
      <c r="PFG790" s="61"/>
      <c r="PFH790" s="61"/>
      <c r="PFI790" s="61"/>
      <c r="PFJ790" s="61"/>
      <c r="PFK790" s="61"/>
      <c r="PFL790" s="61"/>
      <c r="PFM790" s="61"/>
      <c r="PFN790" s="61"/>
      <c r="PFO790" s="61"/>
      <c r="PFP790" s="61"/>
      <c r="PFQ790" s="61"/>
      <c r="PFR790" s="61"/>
      <c r="PFS790" s="61"/>
      <c r="PFT790" s="61"/>
      <c r="PFU790" s="61"/>
      <c r="PFV790" s="61"/>
      <c r="PFW790" s="61"/>
      <c r="PFX790" s="61"/>
      <c r="PFY790" s="61"/>
      <c r="PFZ790" s="61"/>
      <c r="PGA790" s="61"/>
      <c r="PGB790" s="61"/>
      <c r="PGC790" s="61"/>
      <c r="PGD790" s="61"/>
      <c r="PGE790" s="61"/>
      <c r="PGF790" s="61"/>
      <c r="PGG790" s="61"/>
      <c r="PGH790" s="61"/>
      <c r="PGI790" s="61"/>
      <c r="PGJ790" s="61"/>
      <c r="PGK790" s="61"/>
      <c r="PGL790" s="61"/>
      <c r="PGM790" s="61"/>
      <c r="PGN790" s="61"/>
      <c r="PGO790" s="61"/>
      <c r="PGP790" s="61"/>
      <c r="PGQ790" s="61"/>
      <c r="PGR790" s="61"/>
      <c r="PGS790" s="61"/>
      <c r="PGT790" s="61"/>
      <c r="PGU790" s="61"/>
      <c r="PGV790" s="61"/>
      <c r="PGW790" s="61"/>
      <c r="PGX790" s="61"/>
      <c r="PGY790" s="61"/>
      <c r="PGZ790" s="61"/>
      <c r="PHA790" s="61"/>
      <c r="PHB790" s="61"/>
      <c r="PHC790" s="61"/>
      <c r="PHD790" s="61"/>
      <c r="PHE790" s="61"/>
      <c r="PHF790" s="61"/>
      <c r="PHG790" s="61"/>
      <c r="PHH790" s="61"/>
      <c r="PHI790" s="61"/>
      <c r="PHJ790" s="61"/>
      <c r="PHK790" s="61"/>
      <c r="PHL790" s="61"/>
      <c r="PHM790" s="61"/>
      <c r="PHN790" s="61"/>
      <c r="PHO790" s="61"/>
      <c r="PHP790" s="61"/>
      <c r="PHQ790" s="61"/>
      <c r="PHR790" s="61"/>
      <c r="PHS790" s="61"/>
      <c r="PHT790" s="61"/>
      <c r="PHU790" s="61"/>
      <c r="PHV790" s="61"/>
      <c r="PHW790" s="61"/>
      <c r="PHX790" s="61"/>
      <c r="PHY790" s="61"/>
      <c r="PHZ790" s="61"/>
      <c r="PIA790" s="61"/>
      <c r="PIB790" s="61"/>
      <c r="PIC790" s="61"/>
      <c r="PID790" s="61"/>
      <c r="PIE790" s="61"/>
      <c r="PIF790" s="61"/>
      <c r="PIG790" s="61"/>
      <c r="PIH790" s="61"/>
      <c r="PII790" s="61"/>
      <c r="PIJ790" s="61"/>
      <c r="PIK790" s="61"/>
      <c r="PIL790" s="61"/>
      <c r="PIM790" s="61"/>
      <c r="PIN790" s="61"/>
      <c r="PIO790" s="61"/>
      <c r="PIP790" s="61"/>
      <c r="PIQ790" s="61"/>
      <c r="PIR790" s="61"/>
      <c r="PIS790" s="61"/>
      <c r="PIT790" s="61"/>
      <c r="PIU790" s="61"/>
      <c r="PIV790" s="61"/>
      <c r="PIW790" s="61"/>
      <c r="PIX790" s="61"/>
      <c r="PIY790" s="61"/>
      <c r="PIZ790" s="61"/>
      <c r="PJA790" s="61"/>
      <c r="PJB790" s="61"/>
      <c r="PJC790" s="61"/>
      <c r="PJD790" s="61"/>
      <c r="PJE790" s="61"/>
      <c r="PJF790" s="61"/>
      <c r="PJG790" s="61"/>
      <c r="PJH790" s="61"/>
      <c r="PJI790" s="61"/>
      <c r="PJJ790" s="61"/>
      <c r="PJK790" s="61"/>
      <c r="PJL790" s="61"/>
      <c r="PJM790" s="61"/>
      <c r="PJN790" s="61"/>
      <c r="PJO790" s="61"/>
      <c r="PJP790" s="61"/>
      <c r="PJQ790" s="61"/>
      <c r="PJR790" s="61"/>
      <c r="PJS790" s="61"/>
      <c r="PJT790" s="61"/>
      <c r="PJU790" s="61"/>
      <c r="PJV790" s="61"/>
      <c r="PJW790" s="61"/>
      <c r="PJX790" s="61"/>
      <c r="PJY790" s="61"/>
      <c r="PJZ790" s="61"/>
      <c r="PKA790" s="61"/>
      <c r="PKB790" s="61"/>
      <c r="PKC790" s="61"/>
      <c r="PKD790" s="61"/>
      <c r="PKE790" s="61"/>
      <c r="PKF790" s="61"/>
      <c r="PKG790" s="61"/>
      <c r="PKH790" s="61"/>
      <c r="PKI790" s="61"/>
      <c r="PKJ790" s="61"/>
      <c r="PKK790" s="61"/>
      <c r="PKL790" s="61"/>
      <c r="PKM790" s="61"/>
      <c r="PKN790" s="61"/>
      <c r="PKO790" s="61"/>
      <c r="PKP790" s="61"/>
      <c r="PKQ790" s="61"/>
      <c r="PKR790" s="61"/>
      <c r="PKS790" s="61"/>
      <c r="PKT790" s="61"/>
      <c r="PKU790" s="61"/>
      <c r="PKV790" s="61"/>
      <c r="PKW790" s="61"/>
      <c r="PKX790" s="61"/>
      <c r="PKY790" s="61"/>
      <c r="PKZ790" s="61"/>
      <c r="PLA790" s="61"/>
      <c r="PLB790" s="61"/>
      <c r="PLC790" s="61"/>
      <c r="PLD790" s="61"/>
      <c r="PLE790" s="61"/>
      <c r="PLF790" s="61"/>
      <c r="PLG790" s="61"/>
      <c r="PLH790" s="61"/>
      <c r="PLI790" s="61"/>
      <c r="PLJ790" s="61"/>
      <c r="PLK790" s="61"/>
      <c r="PLL790" s="61"/>
      <c r="PLM790" s="61"/>
      <c r="PLN790" s="61"/>
      <c r="PLO790" s="61"/>
      <c r="PLP790" s="61"/>
      <c r="PLQ790" s="61"/>
      <c r="PLR790" s="61"/>
      <c r="PLS790" s="61"/>
      <c r="PLT790" s="61"/>
      <c r="PLU790" s="61"/>
      <c r="PLV790" s="61"/>
      <c r="PLW790" s="61"/>
      <c r="PLX790" s="61"/>
      <c r="PLY790" s="61"/>
      <c r="PLZ790" s="61"/>
      <c r="PMA790" s="61"/>
      <c r="PMB790" s="61"/>
      <c r="PMC790" s="61"/>
      <c r="PMD790" s="61"/>
      <c r="PME790" s="61"/>
      <c r="PMF790" s="61"/>
      <c r="PMG790" s="61"/>
      <c r="PMH790" s="61"/>
      <c r="PMI790" s="61"/>
      <c r="PMJ790" s="61"/>
      <c r="PMK790" s="61"/>
      <c r="PML790" s="61"/>
      <c r="PMM790" s="61"/>
      <c r="PMN790" s="61"/>
      <c r="PMO790" s="61"/>
      <c r="PMP790" s="61"/>
      <c r="PMQ790" s="61"/>
      <c r="PMR790" s="61"/>
      <c r="PMS790" s="61"/>
      <c r="PMT790" s="61"/>
      <c r="PMU790" s="61"/>
      <c r="PMV790" s="61"/>
      <c r="PMW790" s="61"/>
      <c r="PMX790" s="61"/>
      <c r="PMY790" s="61"/>
      <c r="PMZ790" s="61"/>
      <c r="PNA790" s="61"/>
      <c r="PNB790" s="61"/>
      <c r="PNC790" s="61"/>
      <c r="PND790" s="61"/>
      <c r="PNE790" s="61"/>
      <c r="PNF790" s="61"/>
      <c r="PNG790" s="61"/>
      <c r="PNH790" s="61"/>
      <c r="PNI790" s="61"/>
      <c r="PNJ790" s="61"/>
      <c r="PNK790" s="61"/>
      <c r="PNL790" s="61"/>
      <c r="PNM790" s="61"/>
      <c r="PNN790" s="61"/>
      <c r="PNO790" s="61"/>
      <c r="PNP790" s="61"/>
      <c r="PNQ790" s="61"/>
      <c r="PNR790" s="61"/>
      <c r="PNS790" s="61"/>
      <c r="PNT790" s="61"/>
      <c r="PNU790" s="61"/>
      <c r="PNV790" s="61"/>
      <c r="PNW790" s="61"/>
      <c r="PNX790" s="61"/>
      <c r="PNY790" s="61"/>
      <c r="PNZ790" s="61"/>
      <c r="POA790" s="61"/>
      <c r="POB790" s="61"/>
      <c r="POC790" s="61"/>
      <c r="POD790" s="61"/>
      <c r="POE790" s="61"/>
      <c r="POF790" s="61"/>
      <c r="POG790" s="61"/>
      <c r="POH790" s="61"/>
      <c r="POI790" s="61"/>
      <c r="POJ790" s="61"/>
      <c r="POK790" s="61"/>
      <c r="POL790" s="61"/>
      <c r="POM790" s="61"/>
      <c r="PON790" s="61"/>
      <c r="POO790" s="61"/>
      <c r="POP790" s="61"/>
      <c r="POQ790" s="61"/>
      <c r="POR790" s="61"/>
      <c r="POS790" s="61"/>
      <c r="POT790" s="61"/>
      <c r="POU790" s="61"/>
      <c r="POV790" s="61"/>
      <c r="POW790" s="61"/>
      <c r="POX790" s="61"/>
      <c r="POY790" s="61"/>
      <c r="POZ790" s="61"/>
      <c r="PPA790" s="61"/>
      <c r="PPB790" s="61"/>
      <c r="PPC790" s="61"/>
      <c r="PPD790" s="61"/>
      <c r="PPE790" s="61"/>
      <c r="PPF790" s="61"/>
      <c r="PPG790" s="61"/>
      <c r="PPH790" s="61"/>
      <c r="PPI790" s="61"/>
      <c r="PPJ790" s="61"/>
      <c r="PPK790" s="61"/>
      <c r="PPL790" s="61"/>
      <c r="PPM790" s="61"/>
      <c r="PPN790" s="61"/>
      <c r="PPO790" s="61"/>
      <c r="PPP790" s="61"/>
      <c r="PPQ790" s="61"/>
      <c r="PPR790" s="61"/>
      <c r="PPS790" s="61"/>
      <c r="PPT790" s="61"/>
      <c r="PPU790" s="61"/>
      <c r="PPV790" s="61"/>
      <c r="PPW790" s="61"/>
      <c r="PPX790" s="61"/>
      <c r="PPY790" s="61"/>
      <c r="PPZ790" s="61"/>
      <c r="PQA790" s="61"/>
      <c r="PQB790" s="61"/>
      <c r="PQC790" s="61"/>
      <c r="PQD790" s="61"/>
      <c r="PQE790" s="61"/>
      <c r="PQF790" s="61"/>
      <c r="PQG790" s="61"/>
      <c r="PQH790" s="61"/>
      <c r="PQI790" s="61"/>
      <c r="PQJ790" s="61"/>
      <c r="PQK790" s="61"/>
      <c r="PQL790" s="61"/>
      <c r="PQM790" s="61"/>
      <c r="PQN790" s="61"/>
      <c r="PQO790" s="61"/>
      <c r="PQP790" s="61"/>
      <c r="PQQ790" s="61"/>
      <c r="PQR790" s="61"/>
      <c r="PQS790" s="61"/>
      <c r="PQT790" s="61"/>
      <c r="PQU790" s="61"/>
      <c r="PQV790" s="61"/>
      <c r="PQW790" s="61"/>
      <c r="PQX790" s="61"/>
      <c r="PQY790" s="61"/>
      <c r="PQZ790" s="61"/>
      <c r="PRA790" s="61"/>
      <c r="PRB790" s="61"/>
      <c r="PRC790" s="61"/>
      <c r="PRD790" s="61"/>
      <c r="PRE790" s="61"/>
      <c r="PRF790" s="61"/>
      <c r="PRG790" s="61"/>
      <c r="PRH790" s="61"/>
      <c r="PRI790" s="61"/>
      <c r="PRJ790" s="61"/>
      <c r="PRK790" s="61"/>
      <c r="PRL790" s="61"/>
      <c r="PRM790" s="61"/>
      <c r="PRN790" s="61"/>
      <c r="PRO790" s="61"/>
      <c r="PRP790" s="61"/>
      <c r="PRQ790" s="61"/>
      <c r="PRR790" s="61"/>
      <c r="PRS790" s="61"/>
      <c r="PRT790" s="61"/>
      <c r="PRU790" s="61"/>
      <c r="PRV790" s="61"/>
      <c r="PRW790" s="61"/>
      <c r="PRX790" s="61"/>
      <c r="PRY790" s="61"/>
      <c r="PRZ790" s="61"/>
      <c r="PSA790" s="61"/>
      <c r="PSB790" s="61"/>
      <c r="PSC790" s="61"/>
      <c r="PSD790" s="61"/>
      <c r="PSE790" s="61"/>
      <c r="PSF790" s="61"/>
      <c r="PSG790" s="61"/>
      <c r="PSH790" s="61"/>
      <c r="PSI790" s="61"/>
      <c r="PSJ790" s="61"/>
      <c r="PSK790" s="61"/>
      <c r="PSL790" s="61"/>
      <c r="PSM790" s="61"/>
      <c r="PSN790" s="61"/>
      <c r="PSO790" s="61"/>
      <c r="PSP790" s="61"/>
      <c r="PSQ790" s="61"/>
      <c r="PSR790" s="61"/>
      <c r="PSS790" s="61"/>
      <c r="PST790" s="61"/>
      <c r="PSU790" s="61"/>
      <c r="PSV790" s="61"/>
      <c r="PSW790" s="61"/>
      <c r="PSX790" s="61"/>
      <c r="PSY790" s="61"/>
      <c r="PSZ790" s="61"/>
      <c r="PTA790" s="61"/>
      <c r="PTB790" s="61"/>
      <c r="PTC790" s="61"/>
      <c r="PTD790" s="61"/>
      <c r="PTE790" s="61"/>
      <c r="PTF790" s="61"/>
      <c r="PTG790" s="61"/>
      <c r="PTH790" s="61"/>
      <c r="PTI790" s="61"/>
      <c r="PTJ790" s="61"/>
      <c r="PTK790" s="61"/>
      <c r="PTL790" s="61"/>
      <c r="PTM790" s="61"/>
      <c r="PTN790" s="61"/>
      <c r="PTO790" s="61"/>
      <c r="PTP790" s="61"/>
      <c r="PTQ790" s="61"/>
      <c r="PTR790" s="61"/>
      <c r="PTS790" s="61"/>
      <c r="PTT790" s="61"/>
      <c r="PTU790" s="61"/>
      <c r="PTV790" s="61"/>
      <c r="PTW790" s="61"/>
      <c r="PTX790" s="61"/>
      <c r="PTY790" s="61"/>
      <c r="PTZ790" s="61"/>
      <c r="PUA790" s="61"/>
      <c r="PUB790" s="61"/>
      <c r="PUC790" s="61"/>
      <c r="PUD790" s="61"/>
      <c r="PUE790" s="61"/>
      <c r="PUF790" s="61"/>
      <c r="PUG790" s="61"/>
      <c r="PUH790" s="61"/>
      <c r="PUI790" s="61"/>
      <c r="PUJ790" s="61"/>
      <c r="PUK790" s="61"/>
      <c r="PUL790" s="61"/>
      <c r="PUM790" s="61"/>
      <c r="PUN790" s="61"/>
      <c r="PUO790" s="61"/>
      <c r="PUP790" s="61"/>
      <c r="PUQ790" s="61"/>
      <c r="PUR790" s="61"/>
      <c r="PUS790" s="61"/>
      <c r="PUT790" s="61"/>
      <c r="PUU790" s="61"/>
      <c r="PUV790" s="61"/>
      <c r="PUW790" s="61"/>
      <c r="PUX790" s="61"/>
      <c r="PUY790" s="61"/>
      <c r="PUZ790" s="61"/>
      <c r="PVA790" s="61"/>
      <c r="PVB790" s="61"/>
      <c r="PVC790" s="61"/>
      <c r="PVD790" s="61"/>
      <c r="PVE790" s="61"/>
      <c r="PVF790" s="61"/>
      <c r="PVG790" s="61"/>
      <c r="PVH790" s="61"/>
      <c r="PVI790" s="61"/>
      <c r="PVJ790" s="61"/>
      <c r="PVK790" s="61"/>
      <c r="PVL790" s="61"/>
      <c r="PVM790" s="61"/>
      <c r="PVN790" s="61"/>
      <c r="PVO790" s="61"/>
      <c r="PVP790" s="61"/>
      <c r="PVQ790" s="61"/>
      <c r="PVR790" s="61"/>
      <c r="PVS790" s="61"/>
      <c r="PVT790" s="61"/>
      <c r="PVU790" s="61"/>
      <c r="PVV790" s="61"/>
      <c r="PVW790" s="61"/>
      <c r="PVX790" s="61"/>
      <c r="PVY790" s="61"/>
      <c r="PVZ790" s="61"/>
      <c r="PWA790" s="61"/>
      <c r="PWB790" s="61"/>
      <c r="PWC790" s="61"/>
      <c r="PWD790" s="61"/>
      <c r="PWE790" s="61"/>
      <c r="PWF790" s="61"/>
      <c r="PWG790" s="61"/>
      <c r="PWH790" s="61"/>
      <c r="PWI790" s="61"/>
      <c r="PWJ790" s="61"/>
      <c r="PWK790" s="61"/>
      <c r="PWL790" s="61"/>
      <c r="PWM790" s="61"/>
      <c r="PWN790" s="61"/>
      <c r="PWO790" s="61"/>
      <c r="PWP790" s="61"/>
      <c r="PWQ790" s="61"/>
      <c r="PWR790" s="61"/>
      <c r="PWS790" s="61"/>
      <c r="PWT790" s="61"/>
      <c r="PWU790" s="61"/>
      <c r="PWV790" s="61"/>
      <c r="PWW790" s="61"/>
      <c r="PWX790" s="61"/>
      <c r="PWY790" s="61"/>
      <c r="PWZ790" s="61"/>
      <c r="PXA790" s="61"/>
      <c r="PXB790" s="61"/>
      <c r="PXC790" s="61"/>
      <c r="PXD790" s="61"/>
      <c r="PXE790" s="61"/>
      <c r="PXF790" s="61"/>
      <c r="PXG790" s="61"/>
      <c r="PXH790" s="61"/>
      <c r="PXI790" s="61"/>
      <c r="PXJ790" s="61"/>
      <c r="PXK790" s="61"/>
      <c r="PXL790" s="61"/>
      <c r="PXM790" s="61"/>
      <c r="PXN790" s="61"/>
      <c r="PXO790" s="61"/>
      <c r="PXP790" s="61"/>
      <c r="PXQ790" s="61"/>
      <c r="PXR790" s="61"/>
      <c r="PXS790" s="61"/>
      <c r="PXT790" s="61"/>
      <c r="PXU790" s="61"/>
      <c r="PXV790" s="61"/>
      <c r="PXW790" s="61"/>
      <c r="PXX790" s="61"/>
      <c r="PXY790" s="61"/>
      <c r="PXZ790" s="61"/>
      <c r="PYA790" s="61"/>
      <c r="PYB790" s="61"/>
      <c r="PYC790" s="61"/>
      <c r="PYD790" s="61"/>
      <c r="PYE790" s="61"/>
      <c r="PYF790" s="61"/>
      <c r="PYG790" s="61"/>
      <c r="PYH790" s="61"/>
      <c r="PYI790" s="61"/>
      <c r="PYJ790" s="61"/>
      <c r="PYK790" s="61"/>
      <c r="PYL790" s="61"/>
      <c r="PYM790" s="61"/>
      <c r="PYN790" s="61"/>
      <c r="PYO790" s="61"/>
      <c r="PYP790" s="61"/>
      <c r="PYQ790" s="61"/>
      <c r="PYR790" s="61"/>
      <c r="PYS790" s="61"/>
      <c r="PYT790" s="61"/>
      <c r="PYU790" s="61"/>
      <c r="PYV790" s="61"/>
      <c r="PYW790" s="61"/>
      <c r="PYX790" s="61"/>
      <c r="PYY790" s="61"/>
      <c r="PYZ790" s="61"/>
      <c r="PZA790" s="61"/>
      <c r="PZB790" s="61"/>
      <c r="PZC790" s="61"/>
      <c r="PZD790" s="61"/>
      <c r="PZE790" s="61"/>
      <c r="PZF790" s="61"/>
      <c r="PZG790" s="61"/>
      <c r="PZH790" s="61"/>
      <c r="PZI790" s="61"/>
      <c r="PZJ790" s="61"/>
      <c r="PZK790" s="61"/>
      <c r="PZL790" s="61"/>
      <c r="PZM790" s="61"/>
      <c r="PZN790" s="61"/>
      <c r="PZO790" s="61"/>
      <c r="PZP790" s="61"/>
      <c r="PZQ790" s="61"/>
      <c r="PZR790" s="61"/>
      <c r="PZS790" s="61"/>
      <c r="PZT790" s="61"/>
      <c r="PZU790" s="61"/>
      <c r="PZV790" s="61"/>
      <c r="PZW790" s="61"/>
      <c r="PZX790" s="61"/>
      <c r="PZY790" s="61"/>
      <c r="PZZ790" s="61"/>
      <c r="QAA790" s="61"/>
      <c r="QAB790" s="61"/>
      <c r="QAC790" s="61"/>
      <c r="QAD790" s="61"/>
      <c r="QAE790" s="61"/>
      <c r="QAF790" s="61"/>
      <c r="QAG790" s="61"/>
      <c r="QAH790" s="61"/>
      <c r="QAI790" s="61"/>
      <c r="QAJ790" s="61"/>
      <c r="QAK790" s="61"/>
      <c r="QAL790" s="61"/>
      <c r="QAM790" s="61"/>
      <c r="QAN790" s="61"/>
      <c r="QAO790" s="61"/>
      <c r="QAP790" s="61"/>
      <c r="QAQ790" s="61"/>
      <c r="QAR790" s="61"/>
      <c r="QAS790" s="61"/>
      <c r="QAT790" s="61"/>
      <c r="QAU790" s="61"/>
      <c r="QAV790" s="61"/>
      <c r="QAW790" s="61"/>
      <c r="QAX790" s="61"/>
      <c r="QAY790" s="61"/>
      <c r="QAZ790" s="61"/>
      <c r="QBA790" s="61"/>
      <c r="QBB790" s="61"/>
      <c r="QBC790" s="61"/>
      <c r="QBD790" s="61"/>
      <c r="QBE790" s="61"/>
      <c r="QBF790" s="61"/>
      <c r="QBG790" s="61"/>
      <c r="QBH790" s="61"/>
      <c r="QBI790" s="61"/>
      <c r="QBJ790" s="61"/>
      <c r="QBK790" s="61"/>
      <c r="QBL790" s="61"/>
      <c r="QBM790" s="61"/>
      <c r="QBN790" s="61"/>
      <c r="QBO790" s="61"/>
      <c r="QBP790" s="61"/>
      <c r="QBQ790" s="61"/>
      <c r="QBR790" s="61"/>
      <c r="QBS790" s="61"/>
      <c r="QBT790" s="61"/>
      <c r="QBU790" s="61"/>
      <c r="QBV790" s="61"/>
      <c r="QBW790" s="61"/>
      <c r="QBX790" s="61"/>
      <c r="QBY790" s="61"/>
      <c r="QBZ790" s="61"/>
      <c r="QCA790" s="61"/>
      <c r="QCB790" s="61"/>
      <c r="QCC790" s="61"/>
      <c r="QCD790" s="61"/>
      <c r="QCE790" s="61"/>
      <c r="QCF790" s="61"/>
      <c r="QCG790" s="61"/>
      <c r="QCH790" s="61"/>
      <c r="QCI790" s="61"/>
      <c r="QCJ790" s="61"/>
      <c r="QCK790" s="61"/>
      <c r="QCL790" s="61"/>
      <c r="QCM790" s="61"/>
      <c r="QCN790" s="61"/>
      <c r="QCO790" s="61"/>
      <c r="QCP790" s="61"/>
      <c r="QCQ790" s="61"/>
      <c r="QCR790" s="61"/>
      <c r="QCS790" s="61"/>
      <c r="QCT790" s="61"/>
      <c r="QCU790" s="61"/>
      <c r="QCV790" s="61"/>
      <c r="QCW790" s="61"/>
      <c r="QCX790" s="61"/>
      <c r="QCY790" s="61"/>
      <c r="QCZ790" s="61"/>
      <c r="QDA790" s="61"/>
      <c r="QDB790" s="61"/>
      <c r="QDC790" s="61"/>
      <c r="QDD790" s="61"/>
      <c r="QDE790" s="61"/>
      <c r="QDF790" s="61"/>
      <c r="QDG790" s="61"/>
      <c r="QDH790" s="61"/>
      <c r="QDI790" s="61"/>
      <c r="QDJ790" s="61"/>
      <c r="QDK790" s="61"/>
      <c r="QDL790" s="61"/>
      <c r="QDM790" s="61"/>
      <c r="QDN790" s="61"/>
      <c r="QDO790" s="61"/>
      <c r="QDP790" s="61"/>
      <c r="QDQ790" s="61"/>
      <c r="QDR790" s="61"/>
      <c r="QDS790" s="61"/>
      <c r="QDT790" s="61"/>
      <c r="QDU790" s="61"/>
      <c r="QDV790" s="61"/>
      <c r="QDW790" s="61"/>
      <c r="QDX790" s="61"/>
      <c r="QDY790" s="61"/>
      <c r="QDZ790" s="61"/>
      <c r="QEA790" s="61"/>
      <c r="QEB790" s="61"/>
      <c r="QEC790" s="61"/>
      <c r="QED790" s="61"/>
      <c r="QEE790" s="61"/>
      <c r="QEF790" s="61"/>
      <c r="QEG790" s="61"/>
      <c r="QEH790" s="61"/>
      <c r="QEI790" s="61"/>
      <c r="QEJ790" s="61"/>
      <c r="QEK790" s="61"/>
      <c r="QEL790" s="61"/>
      <c r="QEM790" s="61"/>
      <c r="QEN790" s="61"/>
      <c r="QEO790" s="61"/>
      <c r="QEP790" s="61"/>
      <c r="QEQ790" s="61"/>
      <c r="QER790" s="61"/>
      <c r="QES790" s="61"/>
      <c r="QET790" s="61"/>
      <c r="QEU790" s="61"/>
      <c r="QEV790" s="61"/>
      <c r="QEW790" s="61"/>
      <c r="QEX790" s="61"/>
      <c r="QEY790" s="61"/>
      <c r="QEZ790" s="61"/>
      <c r="QFA790" s="61"/>
      <c r="QFB790" s="61"/>
      <c r="QFC790" s="61"/>
      <c r="QFD790" s="61"/>
      <c r="QFE790" s="61"/>
      <c r="QFF790" s="61"/>
      <c r="QFG790" s="61"/>
      <c r="QFH790" s="61"/>
      <c r="QFI790" s="61"/>
      <c r="QFJ790" s="61"/>
      <c r="QFK790" s="61"/>
      <c r="QFL790" s="61"/>
      <c r="QFM790" s="61"/>
      <c r="QFN790" s="61"/>
      <c r="QFO790" s="61"/>
      <c r="QFP790" s="61"/>
      <c r="QFQ790" s="61"/>
      <c r="QFR790" s="61"/>
      <c r="QFS790" s="61"/>
      <c r="QFT790" s="61"/>
      <c r="QFU790" s="61"/>
      <c r="QFV790" s="61"/>
      <c r="QFW790" s="61"/>
      <c r="QFX790" s="61"/>
      <c r="QFY790" s="61"/>
      <c r="QFZ790" s="61"/>
      <c r="QGA790" s="61"/>
      <c r="QGB790" s="61"/>
      <c r="QGC790" s="61"/>
      <c r="QGD790" s="61"/>
      <c r="QGE790" s="61"/>
      <c r="QGF790" s="61"/>
      <c r="QGG790" s="61"/>
      <c r="QGH790" s="61"/>
      <c r="QGI790" s="61"/>
      <c r="QGJ790" s="61"/>
      <c r="QGK790" s="61"/>
      <c r="QGL790" s="61"/>
      <c r="QGM790" s="61"/>
      <c r="QGN790" s="61"/>
      <c r="QGO790" s="61"/>
      <c r="QGP790" s="61"/>
      <c r="QGQ790" s="61"/>
      <c r="QGR790" s="61"/>
      <c r="QGS790" s="61"/>
      <c r="QGT790" s="61"/>
      <c r="QGU790" s="61"/>
      <c r="QGV790" s="61"/>
      <c r="QGW790" s="61"/>
      <c r="QGX790" s="61"/>
      <c r="QGY790" s="61"/>
      <c r="QGZ790" s="61"/>
      <c r="QHA790" s="61"/>
      <c r="QHB790" s="61"/>
      <c r="QHC790" s="61"/>
      <c r="QHD790" s="61"/>
      <c r="QHE790" s="61"/>
      <c r="QHF790" s="61"/>
      <c r="QHG790" s="61"/>
      <c r="QHH790" s="61"/>
      <c r="QHI790" s="61"/>
      <c r="QHJ790" s="61"/>
      <c r="QHK790" s="61"/>
      <c r="QHL790" s="61"/>
      <c r="QHM790" s="61"/>
      <c r="QHN790" s="61"/>
      <c r="QHO790" s="61"/>
      <c r="QHP790" s="61"/>
      <c r="QHQ790" s="61"/>
      <c r="QHR790" s="61"/>
      <c r="QHS790" s="61"/>
      <c r="QHT790" s="61"/>
      <c r="QHU790" s="61"/>
      <c r="QHV790" s="61"/>
      <c r="QHW790" s="61"/>
      <c r="QHX790" s="61"/>
      <c r="QHY790" s="61"/>
      <c r="QHZ790" s="61"/>
      <c r="QIA790" s="61"/>
      <c r="QIB790" s="61"/>
      <c r="QIC790" s="61"/>
      <c r="QID790" s="61"/>
      <c r="QIE790" s="61"/>
      <c r="QIF790" s="61"/>
      <c r="QIG790" s="61"/>
      <c r="QIH790" s="61"/>
      <c r="QII790" s="61"/>
      <c r="QIJ790" s="61"/>
      <c r="QIK790" s="61"/>
      <c r="QIL790" s="61"/>
      <c r="QIM790" s="61"/>
      <c r="QIN790" s="61"/>
      <c r="QIO790" s="61"/>
      <c r="QIP790" s="61"/>
      <c r="QIQ790" s="61"/>
      <c r="QIR790" s="61"/>
      <c r="QIS790" s="61"/>
      <c r="QIT790" s="61"/>
      <c r="QIU790" s="61"/>
      <c r="QIV790" s="61"/>
      <c r="QIW790" s="61"/>
      <c r="QIX790" s="61"/>
      <c r="QIY790" s="61"/>
      <c r="QIZ790" s="61"/>
      <c r="QJA790" s="61"/>
      <c r="QJB790" s="61"/>
      <c r="QJC790" s="61"/>
      <c r="QJD790" s="61"/>
      <c r="QJE790" s="61"/>
      <c r="QJF790" s="61"/>
      <c r="QJG790" s="61"/>
      <c r="QJH790" s="61"/>
      <c r="QJI790" s="61"/>
      <c r="QJJ790" s="61"/>
      <c r="QJK790" s="61"/>
      <c r="QJL790" s="61"/>
      <c r="QJM790" s="61"/>
      <c r="QJN790" s="61"/>
      <c r="QJO790" s="61"/>
      <c r="QJP790" s="61"/>
      <c r="QJQ790" s="61"/>
      <c r="QJR790" s="61"/>
      <c r="QJS790" s="61"/>
      <c r="QJT790" s="61"/>
      <c r="QJU790" s="61"/>
      <c r="QJV790" s="61"/>
      <c r="QJW790" s="61"/>
      <c r="QJX790" s="61"/>
      <c r="QJY790" s="61"/>
      <c r="QJZ790" s="61"/>
      <c r="QKA790" s="61"/>
      <c r="QKB790" s="61"/>
      <c r="QKC790" s="61"/>
      <c r="QKD790" s="61"/>
      <c r="QKE790" s="61"/>
      <c r="QKF790" s="61"/>
      <c r="QKG790" s="61"/>
      <c r="QKH790" s="61"/>
      <c r="QKI790" s="61"/>
      <c r="QKJ790" s="61"/>
      <c r="QKK790" s="61"/>
      <c r="QKL790" s="61"/>
      <c r="QKM790" s="61"/>
      <c r="QKN790" s="61"/>
      <c r="QKO790" s="61"/>
      <c r="QKP790" s="61"/>
      <c r="QKQ790" s="61"/>
      <c r="QKR790" s="61"/>
      <c r="QKS790" s="61"/>
      <c r="QKT790" s="61"/>
      <c r="QKU790" s="61"/>
      <c r="QKV790" s="61"/>
      <c r="QKW790" s="61"/>
      <c r="QKX790" s="61"/>
      <c r="QKY790" s="61"/>
      <c r="QKZ790" s="61"/>
      <c r="QLA790" s="61"/>
      <c r="QLB790" s="61"/>
      <c r="QLC790" s="61"/>
      <c r="QLD790" s="61"/>
      <c r="QLE790" s="61"/>
      <c r="QLF790" s="61"/>
      <c r="QLG790" s="61"/>
      <c r="QLH790" s="61"/>
      <c r="QLI790" s="61"/>
      <c r="QLJ790" s="61"/>
      <c r="QLK790" s="61"/>
      <c r="QLL790" s="61"/>
      <c r="QLM790" s="61"/>
      <c r="QLN790" s="61"/>
      <c r="QLO790" s="61"/>
      <c r="QLP790" s="61"/>
      <c r="QLQ790" s="61"/>
      <c r="QLR790" s="61"/>
      <c r="QLS790" s="61"/>
      <c r="QLT790" s="61"/>
      <c r="QLU790" s="61"/>
      <c r="QLV790" s="61"/>
      <c r="QLW790" s="61"/>
      <c r="QLX790" s="61"/>
      <c r="QLY790" s="61"/>
      <c r="QLZ790" s="61"/>
      <c r="QMA790" s="61"/>
      <c r="QMB790" s="61"/>
      <c r="QMC790" s="61"/>
      <c r="QMD790" s="61"/>
      <c r="QME790" s="61"/>
      <c r="QMF790" s="61"/>
      <c r="QMG790" s="61"/>
      <c r="QMH790" s="61"/>
      <c r="QMI790" s="61"/>
      <c r="QMJ790" s="61"/>
      <c r="QMK790" s="61"/>
      <c r="QML790" s="61"/>
      <c r="QMM790" s="61"/>
      <c r="QMN790" s="61"/>
      <c r="QMO790" s="61"/>
      <c r="QMP790" s="61"/>
      <c r="QMQ790" s="61"/>
      <c r="QMR790" s="61"/>
      <c r="QMS790" s="61"/>
      <c r="QMT790" s="61"/>
      <c r="QMU790" s="61"/>
      <c r="QMV790" s="61"/>
      <c r="QMW790" s="61"/>
      <c r="QMX790" s="61"/>
      <c r="QMY790" s="61"/>
      <c r="QMZ790" s="61"/>
      <c r="QNA790" s="61"/>
      <c r="QNB790" s="61"/>
      <c r="QNC790" s="61"/>
      <c r="QND790" s="61"/>
      <c r="QNE790" s="61"/>
      <c r="QNF790" s="61"/>
      <c r="QNG790" s="61"/>
      <c r="QNH790" s="61"/>
      <c r="QNI790" s="61"/>
      <c r="QNJ790" s="61"/>
      <c r="QNK790" s="61"/>
      <c r="QNL790" s="61"/>
      <c r="QNM790" s="61"/>
      <c r="QNN790" s="61"/>
      <c r="QNO790" s="61"/>
      <c r="QNP790" s="61"/>
      <c r="QNQ790" s="61"/>
      <c r="QNR790" s="61"/>
      <c r="QNS790" s="61"/>
      <c r="QNT790" s="61"/>
      <c r="QNU790" s="61"/>
      <c r="QNV790" s="61"/>
      <c r="QNW790" s="61"/>
      <c r="QNX790" s="61"/>
      <c r="QNY790" s="61"/>
      <c r="QNZ790" s="61"/>
      <c r="QOA790" s="61"/>
      <c r="QOB790" s="61"/>
      <c r="QOC790" s="61"/>
      <c r="QOD790" s="61"/>
      <c r="QOE790" s="61"/>
      <c r="QOF790" s="61"/>
      <c r="QOG790" s="61"/>
      <c r="QOH790" s="61"/>
      <c r="QOI790" s="61"/>
      <c r="QOJ790" s="61"/>
      <c r="QOK790" s="61"/>
      <c r="QOL790" s="61"/>
      <c r="QOM790" s="61"/>
      <c r="QON790" s="61"/>
      <c r="QOO790" s="61"/>
      <c r="QOP790" s="61"/>
      <c r="QOQ790" s="61"/>
      <c r="QOR790" s="61"/>
      <c r="QOS790" s="61"/>
      <c r="QOT790" s="61"/>
      <c r="QOU790" s="61"/>
      <c r="QOV790" s="61"/>
      <c r="QOW790" s="61"/>
      <c r="QOX790" s="61"/>
      <c r="QOY790" s="61"/>
      <c r="QOZ790" s="61"/>
      <c r="QPA790" s="61"/>
      <c r="QPB790" s="61"/>
      <c r="QPC790" s="61"/>
      <c r="QPD790" s="61"/>
      <c r="QPE790" s="61"/>
      <c r="QPF790" s="61"/>
      <c r="QPG790" s="61"/>
      <c r="QPH790" s="61"/>
      <c r="QPI790" s="61"/>
      <c r="QPJ790" s="61"/>
      <c r="QPK790" s="61"/>
      <c r="QPL790" s="61"/>
      <c r="QPM790" s="61"/>
      <c r="QPN790" s="61"/>
      <c r="QPO790" s="61"/>
      <c r="QPP790" s="61"/>
      <c r="QPQ790" s="61"/>
      <c r="QPR790" s="61"/>
      <c r="QPS790" s="61"/>
      <c r="QPT790" s="61"/>
      <c r="QPU790" s="61"/>
      <c r="QPV790" s="61"/>
      <c r="QPW790" s="61"/>
      <c r="QPX790" s="61"/>
      <c r="QPY790" s="61"/>
      <c r="QPZ790" s="61"/>
      <c r="QQA790" s="61"/>
      <c r="QQB790" s="61"/>
      <c r="QQC790" s="61"/>
      <c r="QQD790" s="61"/>
      <c r="QQE790" s="61"/>
      <c r="QQF790" s="61"/>
      <c r="QQG790" s="61"/>
      <c r="QQH790" s="61"/>
      <c r="QQI790" s="61"/>
      <c r="QQJ790" s="61"/>
      <c r="QQK790" s="61"/>
      <c r="QQL790" s="61"/>
      <c r="QQM790" s="61"/>
      <c r="QQN790" s="61"/>
      <c r="QQO790" s="61"/>
      <c r="QQP790" s="61"/>
      <c r="QQQ790" s="61"/>
      <c r="QQR790" s="61"/>
      <c r="QQS790" s="61"/>
      <c r="QQT790" s="61"/>
      <c r="QQU790" s="61"/>
      <c r="QQV790" s="61"/>
      <c r="QQW790" s="61"/>
      <c r="QQX790" s="61"/>
      <c r="QQY790" s="61"/>
      <c r="QQZ790" s="61"/>
      <c r="QRA790" s="61"/>
      <c r="QRB790" s="61"/>
      <c r="QRC790" s="61"/>
      <c r="QRD790" s="61"/>
      <c r="QRE790" s="61"/>
      <c r="QRF790" s="61"/>
      <c r="QRG790" s="61"/>
      <c r="QRH790" s="61"/>
      <c r="QRI790" s="61"/>
      <c r="QRJ790" s="61"/>
      <c r="QRK790" s="61"/>
      <c r="QRL790" s="61"/>
      <c r="QRM790" s="61"/>
      <c r="QRN790" s="61"/>
      <c r="QRO790" s="61"/>
      <c r="QRP790" s="61"/>
      <c r="QRQ790" s="61"/>
      <c r="QRR790" s="61"/>
      <c r="QRS790" s="61"/>
      <c r="QRT790" s="61"/>
      <c r="QRU790" s="61"/>
      <c r="QRV790" s="61"/>
      <c r="QRW790" s="61"/>
      <c r="QRX790" s="61"/>
      <c r="QRY790" s="61"/>
      <c r="QRZ790" s="61"/>
      <c r="QSA790" s="61"/>
      <c r="QSB790" s="61"/>
      <c r="QSC790" s="61"/>
      <c r="QSD790" s="61"/>
      <c r="QSE790" s="61"/>
      <c r="QSF790" s="61"/>
      <c r="QSG790" s="61"/>
      <c r="QSH790" s="61"/>
      <c r="QSI790" s="61"/>
      <c r="QSJ790" s="61"/>
      <c r="QSK790" s="61"/>
      <c r="QSL790" s="61"/>
      <c r="QSM790" s="61"/>
      <c r="QSN790" s="61"/>
      <c r="QSO790" s="61"/>
      <c r="QSP790" s="61"/>
      <c r="QSQ790" s="61"/>
      <c r="QSR790" s="61"/>
      <c r="QSS790" s="61"/>
      <c r="QST790" s="61"/>
      <c r="QSU790" s="61"/>
      <c r="QSV790" s="61"/>
      <c r="QSW790" s="61"/>
      <c r="QSX790" s="61"/>
      <c r="QSY790" s="61"/>
      <c r="QSZ790" s="61"/>
      <c r="QTA790" s="61"/>
      <c r="QTB790" s="61"/>
      <c r="QTC790" s="61"/>
      <c r="QTD790" s="61"/>
      <c r="QTE790" s="61"/>
      <c r="QTF790" s="61"/>
      <c r="QTG790" s="61"/>
      <c r="QTH790" s="61"/>
      <c r="QTI790" s="61"/>
      <c r="QTJ790" s="61"/>
      <c r="QTK790" s="61"/>
      <c r="QTL790" s="61"/>
      <c r="QTM790" s="61"/>
      <c r="QTN790" s="61"/>
      <c r="QTO790" s="61"/>
      <c r="QTP790" s="61"/>
      <c r="QTQ790" s="61"/>
      <c r="QTR790" s="61"/>
      <c r="QTS790" s="61"/>
      <c r="QTT790" s="61"/>
      <c r="QTU790" s="61"/>
      <c r="QTV790" s="61"/>
      <c r="QTW790" s="61"/>
      <c r="QTX790" s="61"/>
      <c r="QTY790" s="61"/>
      <c r="QTZ790" s="61"/>
      <c r="QUA790" s="61"/>
      <c r="QUB790" s="61"/>
      <c r="QUC790" s="61"/>
      <c r="QUD790" s="61"/>
      <c r="QUE790" s="61"/>
      <c r="QUF790" s="61"/>
      <c r="QUG790" s="61"/>
      <c r="QUH790" s="61"/>
      <c r="QUI790" s="61"/>
      <c r="QUJ790" s="61"/>
      <c r="QUK790" s="61"/>
      <c r="QUL790" s="61"/>
      <c r="QUM790" s="61"/>
      <c r="QUN790" s="61"/>
      <c r="QUO790" s="61"/>
      <c r="QUP790" s="61"/>
      <c r="QUQ790" s="61"/>
      <c r="QUR790" s="61"/>
      <c r="QUS790" s="61"/>
      <c r="QUT790" s="61"/>
      <c r="QUU790" s="61"/>
      <c r="QUV790" s="61"/>
      <c r="QUW790" s="61"/>
      <c r="QUX790" s="61"/>
      <c r="QUY790" s="61"/>
      <c r="QUZ790" s="61"/>
      <c r="QVA790" s="61"/>
      <c r="QVB790" s="61"/>
      <c r="QVC790" s="61"/>
      <c r="QVD790" s="61"/>
      <c r="QVE790" s="61"/>
      <c r="QVF790" s="61"/>
      <c r="QVG790" s="61"/>
      <c r="QVH790" s="61"/>
      <c r="QVI790" s="61"/>
      <c r="QVJ790" s="61"/>
      <c r="QVK790" s="61"/>
      <c r="QVL790" s="61"/>
      <c r="QVM790" s="61"/>
      <c r="QVN790" s="61"/>
      <c r="QVO790" s="61"/>
      <c r="QVP790" s="61"/>
      <c r="QVQ790" s="61"/>
      <c r="QVR790" s="61"/>
      <c r="QVS790" s="61"/>
      <c r="QVT790" s="61"/>
      <c r="QVU790" s="61"/>
      <c r="QVV790" s="61"/>
      <c r="QVW790" s="61"/>
      <c r="QVX790" s="61"/>
      <c r="QVY790" s="61"/>
      <c r="QVZ790" s="61"/>
      <c r="QWA790" s="61"/>
      <c r="QWB790" s="61"/>
      <c r="QWC790" s="61"/>
      <c r="QWD790" s="61"/>
      <c r="QWE790" s="61"/>
      <c r="QWF790" s="61"/>
      <c r="QWG790" s="61"/>
      <c r="QWH790" s="61"/>
      <c r="QWI790" s="61"/>
      <c r="QWJ790" s="61"/>
      <c r="QWK790" s="61"/>
      <c r="QWL790" s="61"/>
      <c r="QWM790" s="61"/>
      <c r="QWN790" s="61"/>
      <c r="QWO790" s="61"/>
      <c r="QWP790" s="61"/>
      <c r="QWQ790" s="61"/>
      <c r="QWR790" s="61"/>
      <c r="QWS790" s="61"/>
      <c r="QWT790" s="61"/>
      <c r="QWU790" s="61"/>
      <c r="QWV790" s="61"/>
      <c r="QWW790" s="61"/>
      <c r="QWX790" s="61"/>
      <c r="QWY790" s="61"/>
      <c r="QWZ790" s="61"/>
      <c r="QXA790" s="61"/>
      <c r="QXB790" s="61"/>
      <c r="QXC790" s="61"/>
      <c r="QXD790" s="61"/>
      <c r="QXE790" s="61"/>
      <c r="QXF790" s="61"/>
      <c r="QXG790" s="61"/>
      <c r="QXH790" s="61"/>
      <c r="QXI790" s="61"/>
      <c r="QXJ790" s="61"/>
      <c r="QXK790" s="61"/>
      <c r="QXL790" s="61"/>
      <c r="QXM790" s="61"/>
      <c r="QXN790" s="61"/>
      <c r="QXO790" s="61"/>
      <c r="QXP790" s="61"/>
      <c r="QXQ790" s="61"/>
      <c r="QXR790" s="61"/>
      <c r="QXS790" s="61"/>
      <c r="QXT790" s="61"/>
      <c r="QXU790" s="61"/>
      <c r="QXV790" s="61"/>
      <c r="QXW790" s="61"/>
      <c r="QXX790" s="61"/>
      <c r="QXY790" s="61"/>
      <c r="QXZ790" s="61"/>
      <c r="QYA790" s="61"/>
      <c r="QYB790" s="61"/>
      <c r="QYC790" s="61"/>
      <c r="QYD790" s="61"/>
      <c r="QYE790" s="61"/>
      <c r="QYF790" s="61"/>
      <c r="QYG790" s="61"/>
      <c r="QYH790" s="61"/>
      <c r="QYI790" s="61"/>
      <c r="QYJ790" s="61"/>
      <c r="QYK790" s="61"/>
      <c r="QYL790" s="61"/>
      <c r="QYM790" s="61"/>
      <c r="QYN790" s="61"/>
      <c r="QYO790" s="61"/>
      <c r="QYP790" s="61"/>
      <c r="QYQ790" s="61"/>
      <c r="QYR790" s="61"/>
      <c r="QYS790" s="61"/>
      <c r="QYT790" s="61"/>
      <c r="QYU790" s="61"/>
      <c r="QYV790" s="61"/>
      <c r="QYW790" s="61"/>
      <c r="QYX790" s="61"/>
      <c r="QYY790" s="61"/>
      <c r="QYZ790" s="61"/>
      <c r="QZA790" s="61"/>
      <c r="QZB790" s="61"/>
      <c r="QZC790" s="61"/>
      <c r="QZD790" s="61"/>
      <c r="QZE790" s="61"/>
      <c r="QZF790" s="61"/>
      <c r="QZG790" s="61"/>
      <c r="QZH790" s="61"/>
      <c r="QZI790" s="61"/>
      <c r="QZJ790" s="61"/>
      <c r="QZK790" s="61"/>
      <c r="QZL790" s="61"/>
      <c r="QZM790" s="61"/>
      <c r="QZN790" s="61"/>
      <c r="QZO790" s="61"/>
      <c r="QZP790" s="61"/>
      <c r="QZQ790" s="61"/>
      <c r="QZR790" s="61"/>
      <c r="QZS790" s="61"/>
      <c r="QZT790" s="61"/>
      <c r="QZU790" s="61"/>
      <c r="QZV790" s="61"/>
      <c r="QZW790" s="61"/>
      <c r="QZX790" s="61"/>
      <c r="QZY790" s="61"/>
      <c r="QZZ790" s="61"/>
      <c r="RAA790" s="61"/>
      <c r="RAB790" s="61"/>
      <c r="RAC790" s="61"/>
      <c r="RAD790" s="61"/>
      <c r="RAE790" s="61"/>
      <c r="RAF790" s="61"/>
      <c r="RAG790" s="61"/>
      <c r="RAH790" s="61"/>
      <c r="RAI790" s="61"/>
      <c r="RAJ790" s="61"/>
      <c r="RAK790" s="61"/>
      <c r="RAL790" s="61"/>
      <c r="RAM790" s="61"/>
      <c r="RAN790" s="61"/>
      <c r="RAO790" s="61"/>
      <c r="RAP790" s="61"/>
      <c r="RAQ790" s="61"/>
      <c r="RAR790" s="61"/>
      <c r="RAS790" s="61"/>
      <c r="RAT790" s="61"/>
      <c r="RAU790" s="61"/>
      <c r="RAV790" s="61"/>
      <c r="RAW790" s="61"/>
      <c r="RAX790" s="61"/>
      <c r="RAY790" s="61"/>
      <c r="RAZ790" s="61"/>
      <c r="RBA790" s="61"/>
      <c r="RBB790" s="61"/>
      <c r="RBC790" s="61"/>
      <c r="RBD790" s="61"/>
      <c r="RBE790" s="61"/>
      <c r="RBF790" s="61"/>
      <c r="RBG790" s="61"/>
      <c r="RBH790" s="61"/>
      <c r="RBI790" s="61"/>
      <c r="RBJ790" s="61"/>
      <c r="RBK790" s="61"/>
      <c r="RBL790" s="61"/>
      <c r="RBM790" s="61"/>
      <c r="RBN790" s="61"/>
      <c r="RBO790" s="61"/>
      <c r="RBP790" s="61"/>
      <c r="RBQ790" s="61"/>
      <c r="RBR790" s="61"/>
      <c r="RBS790" s="61"/>
      <c r="RBT790" s="61"/>
      <c r="RBU790" s="61"/>
      <c r="RBV790" s="61"/>
      <c r="RBW790" s="61"/>
      <c r="RBX790" s="61"/>
      <c r="RBY790" s="61"/>
      <c r="RBZ790" s="61"/>
      <c r="RCA790" s="61"/>
      <c r="RCB790" s="61"/>
      <c r="RCC790" s="61"/>
      <c r="RCD790" s="61"/>
      <c r="RCE790" s="61"/>
      <c r="RCF790" s="61"/>
      <c r="RCG790" s="61"/>
      <c r="RCH790" s="61"/>
      <c r="RCI790" s="61"/>
      <c r="RCJ790" s="61"/>
      <c r="RCK790" s="61"/>
      <c r="RCL790" s="61"/>
      <c r="RCM790" s="61"/>
      <c r="RCN790" s="61"/>
      <c r="RCO790" s="61"/>
      <c r="RCP790" s="61"/>
      <c r="RCQ790" s="61"/>
      <c r="RCR790" s="61"/>
      <c r="RCS790" s="61"/>
      <c r="RCT790" s="61"/>
      <c r="RCU790" s="61"/>
      <c r="RCV790" s="61"/>
      <c r="RCW790" s="61"/>
      <c r="RCX790" s="61"/>
      <c r="RCY790" s="61"/>
      <c r="RCZ790" s="61"/>
      <c r="RDA790" s="61"/>
      <c r="RDB790" s="61"/>
      <c r="RDC790" s="61"/>
      <c r="RDD790" s="61"/>
      <c r="RDE790" s="61"/>
      <c r="RDF790" s="61"/>
      <c r="RDG790" s="61"/>
      <c r="RDH790" s="61"/>
      <c r="RDI790" s="61"/>
      <c r="RDJ790" s="61"/>
      <c r="RDK790" s="61"/>
      <c r="RDL790" s="61"/>
      <c r="RDM790" s="61"/>
      <c r="RDN790" s="61"/>
      <c r="RDO790" s="61"/>
      <c r="RDP790" s="61"/>
      <c r="RDQ790" s="61"/>
      <c r="RDR790" s="61"/>
      <c r="RDS790" s="61"/>
      <c r="RDT790" s="61"/>
      <c r="RDU790" s="61"/>
      <c r="RDV790" s="61"/>
      <c r="RDW790" s="61"/>
      <c r="RDX790" s="61"/>
      <c r="RDY790" s="61"/>
      <c r="RDZ790" s="61"/>
      <c r="REA790" s="61"/>
      <c r="REB790" s="61"/>
      <c r="REC790" s="61"/>
      <c r="RED790" s="61"/>
      <c r="REE790" s="61"/>
      <c r="REF790" s="61"/>
      <c r="REG790" s="61"/>
      <c r="REH790" s="61"/>
      <c r="REI790" s="61"/>
      <c r="REJ790" s="61"/>
      <c r="REK790" s="61"/>
      <c r="REL790" s="61"/>
      <c r="REM790" s="61"/>
      <c r="REN790" s="61"/>
      <c r="REO790" s="61"/>
      <c r="REP790" s="61"/>
      <c r="REQ790" s="61"/>
      <c r="RER790" s="61"/>
      <c r="RES790" s="61"/>
      <c r="RET790" s="61"/>
      <c r="REU790" s="61"/>
      <c r="REV790" s="61"/>
      <c r="REW790" s="61"/>
      <c r="REX790" s="61"/>
      <c r="REY790" s="61"/>
      <c r="REZ790" s="61"/>
      <c r="RFA790" s="61"/>
      <c r="RFB790" s="61"/>
      <c r="RFC790" s="61"/>
      <c r="RFD790" s="61"/>
      <c r="RFE790" s="61"/>
      <c r="RFF790" s="61"/>
      <c r="RFG790" s="61"/>
      <c r="RFH790" s="61"/>
      <c r="RFI790" s="61"/>
      <c r="RFJ790" s="61"/>
      <c r="RFK790" s="61"/>
      <c r="RFL790" s="61"/>
      <c r="RFM790" s="61"/>
      <c r="RFN790" s="61"/>
      <c r="RFO790" s="61"/>
      <c r="RFP790" s="61"/>
      <c r="RFQ790" s="61"/>
      <c r="RFR790" s="61"/>
      <c r="RFS790" s="61"/>
      <c r="RFT790" s="61"/>
      <c r="RFU790" s="61"/>
      <c r="RFV790" s="61"/>
      <c r="RFW790" s="61"/>
      <c r="RFX790" s="61"/>
      <c r="RFY790" s="61"/>
      <c r="RFZ790" s="61"/>
      <c r="RGA790" s="61"/>
      <c r="RGB790" s="61"/>
      <c r="RGC790" s="61"/>
      <c r="RGD790" s="61"/>
      <c r="RGE790" s="61"/>
      <c r="RGF790" s="61"/>
      <c r="RGG790" s="61"/>
      <c r="RGH790" s="61"/>
      <c r="RGI790" s="61"/>
      <c r="RGJ790" s="61"/>
      <c r="RGK790" s="61"/>
      <c r="RGL790" s="61"/>
      <c r="RGM790" s="61"/>
      <c r="RGN790" s="61"/>
      <c r="RGO790" s="61"/>
      <c r="RGP790" s="61"/>
      <c r="RGQ790" s="61"/>
      <c r="RGR790" s="61"/>
      <c r="RGS790" s="61"/>
      <c r="RGT790" s="61"/>
      <c r="RGU790" s="61"/>
      <c r="RGV790" s="61"/>
      <c r="RGW790" s="61"/>
      <c r="RGX790" s="61"/>
      <c r="RGY790" s="61"/>
      <c r="RGZ790" s="61"/>
      <c r="RHA790" s="61"/>
      <c r="RHB790" s="61"/>
      <c r="RHC790" s="61"/>
      <c r="RHD790" s="61"/>
      <c r="RHE790" s="61"/>
      <c r="RHF790" s="61"/>
      <c r="RHG790" s="61"/>
      <c r="RHH790" s="61"/>
      <c r="RHI790" s="61"/>
      <c r="RHJ790" s="61"/>
      <c r="RHK790" s="61"/>
      <c r="RHL790" s="61"/>
      <c r="RHM790" s="61"/>
      <c r="RHN790" s="61"/>
      <c r="RHO790" s="61"/>
      <c r="RHP790" s="61"/>
      <c r="RHQ790" s="61"/>
      <c r="RHR790" s="61"/>
      <c r="RHS790" s="61"/>
      <c r="RHT790" s="61"/>
      <c r="RHU790" s="61"/>
      <c r="RHV790" s="61"/>
      <c r="RHW790" s="61"/>
      <c r="RHX790" s="61"/>
      <c r="RHY790" s="61"/>
      <c r="RHZ790" s="61"/>
      <c r="RIA790" s="61"/>
      <c r="RIB790" s="61"/>
      <c r="RIC790" s="61"/>
      <c r="RID790" s="61"/>
      <c r="RIE790" s="61"/>
      <c r="RIF790" s="61"/>
      <c r="RIG790" s="61"/>
      <c r="RIH790" s="61"/>
      <c r="RII790" s="61"/>
      <c r="RIJ790" s="61"/>
      <c r="RIK790" s="61"/>
      <c r="RIL790" s="61"/>
      <c r="RIM790" s="61"/>
      <c r="RIN790" s="61"/>
      <c r="RIO790" s="61"/>
      <c r="RIP790" s="61"/>
      <c r="RIQ790" s="61"/>
      <c r="RIR790" s="61"/>
      <c r="RIS790" s="61"/>
      <c r="RIT790" s="61"/>
      <c r="RIU790" s="61"/>
      <c r="RIV790" s="61"/>
      <c r="RIW790" s="61"/>
      <c r="RIX790" s="61"/>
      <c r="RIY790" s="61"/>
      <c r="RIZ790" s="61"/>
      <c r="RJA790" s="61"/>
      <c r="RJB790" s="61"/>
      <c r="RJC790" s="61"/>
      <c r="RJD790" s="61"/>
      <c r="RJE790" s="61"/>
      <c r="RJF790" s="61"/>
      <c r="RJG790" s="61"/>
      <c r="RJH790" s="61"/>
      <c r="RJI790" s="61"/>
      <c r="RJJ790" s="61"/>
      <c r="RJK790" s="61"/>
      <c r="RJL790" s="61"/>
      <c r="RJM790" s="61"/>
      <c r="RJN790" s="61"/>
      <c r="RJO790" s="61"/>
      <c r="RJP790" s="61"/>
      <c r="RJQ790" s="61"/>
      <c r="RJR790" s="61"/>
      <c r="RJS790" s="61"/>
      <c r="RJT790" s="61"/>
      <c r="RJU790" s="61"/>
      <c r="RJV790" s="61"/>
      <c r="RJW790" s="61"/>
      <c r="RJX790" s="61"/>
      <c r="RJY790" s="61"/>
      <c r="RJZ790" s="61"/>
      <c r="RKA790" s="61"/>
      <c r="RKB790" s="61"/>
      <c r="RKC790" s="61"/>
      <c r="RKD790" s="61"/>
      <c r="RKE790" s="61"/>
      <c r="RKF790" s="61"/>
      <c r="RKG790" s="61"/>
      <c r="RKH790" s="61"/>
      <c r="RKI790" s="61"/>
      <c r="RKJ790" s="61"/>
      <c r="RKK790" s="61"/>
      <c r="RKL790" s="61"/>
      <c r="RKM790" s="61"/>
      <c r="RKN790" s="61"/>
      <c r="RKO790" s="61"/>
      <c r="RKP790" s="61"/>
      <c r="RKQ790" s="61"/>
      <c r="RKR790" s="61"/>
      <c r="RKS790" s="61"/>
      <c r="RKT790" s="61"/>
      <c r="RKU790" s="61"/>
      <c r="RKV790" s="61"/>
      <c r="RKW790" s="61"/>
      <c r="RKX790" s="61"/>
      <c r="RKY790" s="61"/>
      <c r="RKZ790" s="61"/>
      <c r="RLA790" s="61"/>
      <c r="RLB790" s="61"/>
      <c r="RLC790" s="61"/>
      <c r="RLD790" s="61"/>
      <c r="RLE790" s="61"/>
      <c r="RLF790" s="61"/>
      <c r="RLG790" s="61"/>
      <c r="RLH790" s="61"/>
      <c r="RLI790" s="61"/>
      <c r="RLJ790" s="61"/>
      <c r="RLK790" s="61"/>
      <c r="RLL790" s="61"/>
      <c r="RLM790" s="61"/>
      <c r="RLN790" s="61"/>
      <c r="RLO790" s="61"/>
      <c r="RLP790" s="61"/>
      <c r="RLQ790" s="61"/>
      <c r="RLR790" s="61"/>
      <c r="RLS790" s="61"/>
      <c r="RLT790" s="61"/>
      <c r="RLU790" s="61"/>
      <c r="RLV790" s="61"/>
      <c r="RLW790" s="61"/>
      <c r="RLX790" s="61"/>
      <c r="RLY790" s="61"/>
      <c r="RLZ790" s="61"/>
      <c r="RMA790" s="61"/>
      <c r="RMB790" s="61"/>
      <c r="RMC790" s="61"/>
      <c r="RMD790" s="61"/>
      <c r="RME790" s="61"/>
      <c r="RMF790" s="61"/>
      <c r="RMG790" s="61"/>
      <c r="RMH790" s="61"/>
      <c r="RMI790" s="61"/>
      <c r="RMJ790" s="61"/>
      <c r="RMK790" s="61"/>
      <c r="RML790" s="61"/>
      <c r="RMM790" s="61"/>
      <c r="RMN790" s="61"/>
      <c r="RMO790" s="61"/>
      <c r="RMP790" s="61"/>
      <c r="RMQ790" s="61"/>
      <c r="RMR790" s="61"/>
      <c r="RMS790" s="61"/>
      <c r="RMT790" s="61"/>
      <c r="RMU790" s="61"/>
      <c r="RMV790" s="61"/>
      <c r="RMW790" s="61"/>
      <c r="RMX790" s="61"/>
      <c r="RMY790" s="61"/>
      <c r="RMZ790" s="61"/>
      <c r="RNA790" s="61"/>
      <c r="RNB790" s="61"/>
      <c r="RNC790" s="61"/>
      <c r="RND790" s="61"/>
      <c r="RNE790" s="61"/>
      <c r="RNF790" s="61"/>
      <c r="RNG790" s="61"/>
      <c r="RNH790" s="61"/>
      <c r="RNI790" s="61"/>
      <c r="RNJ790" s="61"/>
      <c r="RNK790" s="61"/>
      <c r="RNL790" s="61"/>
      <c r="RNM790" s="61"/>
      <c r="RNN790" s="61"/>
      <c r="RNO790" s="61"/>
      <c r="RNP790" s="61"/>
      <c r="RNQ790" s="61"/>
      <c r="RNR790" s="61"/>
      <c r="RNS790" s="61"/>
      <c r="RNT790" s="61"/>
      <c r="RNU790" s="61"/>
      <c r="RNV790" s="61"/>
      <c r="RNW790" s="61"/>
      <c r="RNX790" s="61"/>
      <c r="RNY790" s="61"/>
      <c r="RNZ790" s="61"/>
      <c r="ROA790" s="61"/>
      <c r="ROB790" s="61"/>
      <c r="ROC790" s="61"/>
      <c r="ROD790" s="61"/>
      <c r="ROE790" s="61"/>
      <c r="ROF790" s="61"/>
      <c r="ROG790" s="61"/>
      <c r="ROH790" s="61"/>
      <c r="ROI790" s="61"/>
      <c r="ROJ790" s="61"/>
      <c r="ROK790" s="61"/>
      <c r="ROL790" s="61"/>
      <c r="ROM790" s="61"/>
      <c r="RON790" s="61"/>
      <c r="ROO790" s="61"/>
      <c r="ROP790" s="61"/>
      <c r="ROQ790" s="61"/>
      <c r="ROR790" s="61"/>
      <c r="ROS790" s="61"/>
      <c r="ROT790" s="61"/>
      <c r="ROU790" s="61"/>
      <c r="ROV790" s="61"/>
      <c r="ROW790" s="61"/>
      <c r="ROX790" s="61"/>
      <c r="ROY790" s="61"/>
      <c r="ROZ790" s="61"/>
      <c r="RPA790" s="61"/>
      <c r="RPB790" s="61"/>
      <c r="RPC790" s="61"/>
      <c r="RPD790" s="61"/>
      <c r="RPE790" s="61"/>
      <c r="RPF790" s="61"/>
      <c r="RPG790" s="61"/>
      <c r="RPH790" s="61"/>
      <c r="RPI790" s="61"/>
      <c r="RPJ790" s="61"/>
      <c r="RPK790" s="61"/>
      <c r="RPL790" s="61"/>
      <c r="RPM790" s="61"/>
      <c r="RPN790" s="61"/>
      <c r="RPO790" s="61"/>
      <c r="RPP790" s="61"/>
      <c r="RPQ790" s="61"/>
      <c r="RPR790" s="61"/>
      <c r="RPS790" s="61"/>
      <c r="RPT790" s="61"/>
      <c r="RPU790" s="61"/>
      <c r="RPV790" s="61"/>
      <c r="RPW790" s="61"/>
      <c r="RPX790" s="61"/>
      <c r="RPY790" s="61"/>
      <c r="RPZ790" s="61"/>
      <c r="RQA790" s="61"/>
      <c r="RQB790" s="61"/>
      <c r="RQC790" s="61"/>
      <c r="RQD790" s="61"/>
      <c r="RQE790" s="61"/>
      <c r="RQF790" s="61"/>
      <c r="RQG790" s="61"/>
      <c r="RQH790" s="61"/>
      <c r="RQI790" s="61"/>
      <c r="RQJ790" s="61"/>
      <c r="RQK790" s="61"/>
      <c r="RQL790" s="61"/>
      <c r="RQM790" s="61"/>
      <c r="RQN790" s="61"/>
      <c r="RQO790" s="61"/>
      <c r="RQP790" s="61"/>
      <c r="RQQ790" s="61"/>
      <c r="RQR790" s="61"/>
      <c r="RQS790" s="61"/>
      <c r="RQT790" s="61"/>
      <c r="RQU790" s="61"/>
      <c r="RQV790" s="61"/>
      <c r="RQW790" s="61"/>
      <c r="RQX790" s="61"/>
      <c r="RQY790" s="61"/>
      <c r="RQZ790" s="61"/>
      <c r="RRA790" s="61"/>
      <c r="RRB790" s="61"/>
      <c r="RRC790" s="61"/>
      <c r="RRD790" s="61"/>
      <c r="RRE790" s="61"/>
      <c r="RRF790" s="61"/>
      <c r="RRG790" s="61"/>
      <c r="RRH790" s="61"/>
      <c r="RRI790" s="61"/>
      <c r="RRJ790" s="61"/>
      <c r="RRK790" s="61"/>
      <c r="RRL790" s="61"/>
      <c r="RRM790" s="61"/>
      <c r="RRN790" s="61"/>
      <c r="RRO790" s="61"/>
      <c r="RRP790" s="61"/>
      <c r="RRQ790" s="61"/>
      <c r="RRR790" s="61"/>
      <c r="RRS790" s="61"/>
      <c r="RRT790" s="61"/>
      <c r="RRU790" s="61"/>
      <c r="RRV790" s="61"/>
      <c r="RRW790" s="61"/>
      <c r="RRX790" s="61"/>
      <c r="RRY790" s="61"/>
      <c r="RRZ790" s="61"/>
      <c r="RSA790" s="61"/>
      <c r="RSB790" s="61"/>
      <c r="RSC790" s="61"/>
      <c r="RSD790" s="61"/>
      <c r="RSE790" s="61"/>
      <c r="RSF790" s="61"/>
      <c r="RSG790" s="61"/>
      <c r="RSH790" s="61"/>
      <c r="RSI790" s="61"/>
      <c r="RSJ790" s="61"/>
      <c r="RSK790" s="61"/>
      <c r="RSL790" s="61"/>
      <c r="RSM790" s="61"/>
      <c r="RSN790" s="61"/>
      <c r="RSO790" s="61"/>
      <c r="RSP790" s="61"/>
      <c r="RSQ790" s="61"/>
      <c r="RSR790" s="61"/>
      <c r="RSS790" s="61"/>
      <c r="RST790" s="61"/>
      <c r="RSU790" s="61"/>
      <c r="RSV790" s="61"/>
      <c r="RSW790" s="61"/>
      <c r="RSX790" s="61"/>
      <c r="RSY790" s="61"/>
      <c r="RSZ790" s="61"/>
      <c r="RTA790" s="61"/>
      <c r="RTB790" s="61"/>
      <c r="RTC790" s="61"/>
      <c r="RTD790" s="61"/>
      <c r="RTE790" s="61"/>
      <c r="RTF790" s="61"/>
      <c r="RTG790" s="61"/>
      <c r="RTH790" s="61"/>
      <c r="RTI790" s="61"/>
      <c r="RTJ790" s="61"/>
      <c r="RTK790" s="61"/>
      <c r="RTL790" s="61"/>
      <c r="RTM790" s="61"/>
      <c r="RTN790" s="61"/>
      <c r="RTO790" s="61"/>
      <c r="RTP790" s="61"/>
      <c r="RTQ790" s="61"/>
      <c r="RTR790" s="61"/>
      <c r="RTS790" s="61"/>
      <c r="RTT790" s="61"/>
      <c r="RTU790" s="61"/>
      <c r="RTV790" s="61"/>
      <c r="RTW790" s="61"/>
      <c r="RTX790" s="61"/>
      <c r="RTY790" s="61"/>
      <c r="RTZ790" s="61"/>
      <c r="RUA790" s="61"/>
      <c r="RUB790" s="61"/>
      <c r="RUC790" s="61"/>
      <c r="RUD790" s="61"/>
      <c r="RUE790" s="61"/>
      <c r="RUF790" s="61"/>
      <c r="RUG790" s="61"/>
      <c r="RUH790" s="61"/>
      <c r="RUI790" s="61"/>
      <c r="RUJ790" s="61"/>
      <c r="RUK790" s="61"/>
      <c r="RUL790" s="61"/>
      <c r="RUM790" s="61"/>
      <c r="RUN790" s="61"/>
      <c r="RUO790" s="61"/>
      <c r="RUP790" s="61"/>
      <c r="RUQ790" s="61"/>
      <c r="RUR790" s="61"/>
      <c r="RUS790" s="61"/>
      <c r="RUT790" s="61"/>
      <c r="RUU790" s="61"/>
      <c r="RUV790" s="61"/>
      <c r="RUW790" s="61"/>
      <c r="RUX790" s="61"/>
      <c r="RUY790" s="61"/>
      <c r="RUZ790" s="61"/>
      <c r="RVA790" s="61"/>
      <c r="RVB790" s="61"/>
      <c r="RVC790" s="61"/>
      <c r="RVD790" s="61"/>
      <c r="RVE790" s="61"/>
      <c r="RVF790" s="61"/>
      <c r="RVG790" s="61"/>
      <c r="RVH790" s="61"/>
      <c r="RVI790" s="61"/>
      <c r="RVJ790" s="61"/>
      <c r="RVK790" s="61"/>
      <c r="RVL790" s="61"/>
      <c r="RVM790" s="61"/>
      <c r="RVN790" s="61"/>
      <c r="RVO790" s="61"/>
      <c r="RVP790" s="61"/>
      <c r="RVQ790" s="61"/>
      <c r="RVR790" s="61"/>
      <c r="RVS790" s="61"/>
      <c r="RVT790" s="61"/>
      <c r="RVU790" s="61"/>
      <c r="RVV790" s="61"/>
      <c r="RVW790" s="61"/>
      <c r="RVX790" s="61"/>
      <c r="RVY790" s="61"/>
      <c r="RVZ790" s="61"/>
      <c r="RWA790" s="61"/>
      <c r="RWB790" s="61"/>
      <c r="RWC790" s="61"/>
      <c r="RWD790" s="61"/>
      <c r="RWE790" s="61"/>
      <c r="RWF790" s="61"/>
      <c r="RWG790" s="61"/>
      <c r="RWH790" s="61"/>
      <c r="RWI790" s="61"/>
      <c r="RWJ790" s="61"/>
      <c r="RWK790" s="61"/>
      <c r="RWL790" s="61"/>
      <c r="RWM790" s="61"/>
      <c r="RWN790" s="61"/>
      <c r="RWO790" s="61"/>
      <c r="RWP790" s="61"/>
      <c r="RWQ790" s="61"/>
      <c r="RWR790" s="61"/>
      <c r="RWS790" s="61"/>
      <c r="RWT790" s="61"/>
      <c r="RWU790" s="61"/>
      <c r="RWV790" s="61"/>
      <c r="RWW790" s="61"/>
      <c r="RWX790" s="61"/>
      <c r="RWY790" s="61"/>
      <c r="RWZ790" s="61"/>
      <c r="RXA790" s="61"/>
      <c r="RXB790" s="61"/>
      <c r="RXC790" s="61"/>
      <c r="RXD790" s="61"/>
      <c r="RXE790" s="61"/>
      <c r="RXF790" s="61"/>
      <c r="RXG790" s="61"/>
      <c r="RXH790" s="61"/>
      <c r="RXI790" s="61"/>
      <c r="RXJ790" s="61"/>
      <c r="RXK790" s="61"/>
      <c r="RXL790" s="61"/>
      <c r="RXM790" s="61"/>
      <c r="RXN790" s="61"/>
      <c r="RXO790" s="61"/>
      <c r="RXP790" s="61"/>
      <c r="RXQ790" s="61"/>
      <c r="RXR790" s="61"/>
      <c r="RXS790" s="61"/>
      <c r="RXT790" s="61"/>
      <c r="RXU790" s="61"/>
      <c r="RXV790" s="61"/>
      <c r="RXW790" s="61"/>
      <c r="RXX790" s="61"/>
      <c r="RXY790" s="61"/>
      <c r="RXZ790" s="61"/>
      <c r="RYA790" s="61"/>
      <c r="RYB790" s="61"/>
      <c r="RYC790" s="61"/>
      <c r="RYD790" s="61"/>
      <c r="RYE790" s="61"/>
      <c r="RYF790" s="61"/>
      <c r="RYG790" s="61"/>
      <c r="RYH790" s="61"/>
      <c r="RYI790" s="61"/>
      <c r="RYJ790" s="61"/>
      <c r="RYK790" s="61"/>
      <c r="RYL790" s="61"/>
      <c r="RYM790" s="61"/>
      <c r="RYN790" s="61"/>
      <c r="RYO790" s="61"/>
      <c r="RYP790" s="61"/>
      <c r="RYQ790" s="61"/>
      <c r="RYR790" s="61"/>
      <c r="RYS790" s="61"/>
      <c r="RYT790" s="61"/>
      <c r="RYU790" s="61"/>
      <c r="RYV790" s="61"/>
      <c r="RYW790" s="61"/>
      <c r="RYX790" s="61"/>
      <c r="RYY790" s="61"/>
      <c r="RYZ790" s="61"/>
      <c r="RZA790" s="61"/>
      <c r="RZB790" s="61"/>
      <c r="RZC790" s="61"/>
      <c r="RZD790" s="61"/>
      <c r="RZE790" s="61"/>
      <c r="RZF790" s="61"/>
      <c r="RZG790" s="61"/>
      <c r="RZH790" s="61"/>
      <c r="RZI790" s="61"/>
      <c r="RZJ790" s="61"/>
      <c r="RZK790" s="61"/>
      <c r="RZL790" s="61"/>
      <c r="RZM790" s="61"/>
      <c r="RZN790" s="61"/>
      <c r="RZO790" s="61"/>
      <c r="RZP790" s="61"/>
      <c r="RZQ790" s="61"/>
      <c r="RZR790" s="61"/>
      <c r="RZS790" s="61"/>
      <c r="RZT790" s="61"/>
      <c r="RZU790" s="61"/>
      <c r="RZV790" s="61"/>
      <c r="RZW790" s="61"/>
      <c r="RZX790" s="61"/>
      <c r="RZY790" s="61"/>
      <c r="RZZ790" s="61"/>
      <c r="SAA790" s="61"/>
      <c r="SAB790" s="61"/>
      <c r="SAC790" s="61"/>
      <c r="SAD790" s="61"/>
      <c r="SAE790" s="61"/>
      <c r="SAF790" s="61"/>
      <c r="SAG790" s="61"/>
      <c r="SAH790" s="61"/>
      <c r="SAI790" s="61"/>
      <c r="SAJ790" s="61"/>
      <c r="SAK790" s="61"/>
      <c r="SAL790" s="61"/>
      <c r="SAM790" s="61"/>
      <c r="SAN790" s="61"/>
      <c r="SAO790" s="61"/>
      <c r="SAP790" s="61"/>
      <c r="SAQ790" s="61"/>
      <c r="SAR790" s="61"/>
      <c r="SAS790" s="61"/>
      <c r="SAT790" s="61"/>
      <c r="SAU790" s="61"/>
      <c r="SAV790" s="61"/>
      <c r="SAW790" s="61"/>
      <c r="SAX790" s="61"/>
      <c r="SAY790" s="61"/>
      <c r="SAZ790" s="61"/>
      <c r="SBA790" s="61"/>
      <c r="SBB790" s="61"/>
      <c r="SBC790" s="61"/>
      <c r="SBD790" s="61"/>
      <c r="SBE790" s="61"/>
      <c r="SBF790" s="61"/>
      <c r="SBG790" s="61"/>
      <c r="SBH790" s="61"/>
      <c r="SBI790" s="61"/>
      <c r="SBJ790" s="61"/>
      <c r="SBK790" s="61"/>
      <c r="SBL790" s="61"/>
      <c r="SBM790" s="61"/>
      <c r="SBN790" s="61"/>
      <c r="SBO790" s="61"/>
      <c r="SBP790" s="61"/>
      <c r="SBQ790" s="61"/>
      <c r="SBR790" s="61"/>
      <c r="SBS790" s="61"/>
      <c r="SBT790" s="61"/>
      <c r="SBU790" s="61"/>
      <c r="SBV790" s="61"/>
      <c r="SBW790" s="61"/>
      <c r="SBX790" s="61"/>
      <c r="SBY790" s="61"/>
      <c r="SBZ790" s="61"/>
      <c r="SCA790" s="61"/>
      <c r="SCB790" s="61"/>
      <c r="SCC790" s="61"/>
      <c r="SCD790" s="61"/>
      <c r="SCE790" s="61"/>
      <c r="SCF790" s="61"/>
      <c r="SCG790" s="61"/>
      <c r="SCH790" s="61"/>
      <c r="SCI790" s="61"/>
      <c r="SCJ790" s="61"/>
      <c r="SCK790" s="61"/>
      <c r="SCL790" s="61"/>
      <c r="SCM790" s="61"/>
      <c r="SCN790" s="61"/>
      <c r="SCO790" s="61"/>
      <c r="SCP790" s="61"/>
      <c r="SCQ790" s="61"/>
      <c r="SCR790" s="61"/>
      <c r="SCS790" s="61"/>
      <c r="SCT790" s="61"/>
      <c r="SCU790" s="61"/>
      <c r="SCV790" s="61"/>
      <c r="SCW790" s="61"/>
      <c r="SCX790" s="61"/>
      <c r="SCY790" s="61"/>
      <c r="SCZ790" s="61"/>
      <c r="SDA790" s="61"/>
      <c r="SDB790" s="61"/>
      <c r="SDC790" s="61"/>
      <c r="SDD790" s="61"/>
      <c r="SDE790" s="61"/>
      <c r="SDF790" s="61"/>
      <c r="SDG790" s="61"/>
      <c r="SDH790" s="61"/>
      <c r="SDI790" s="61"/>
      <c r="SDJ790" s="61"/>
      <c r="SDK790" s="61"/>
      <c r="SDL790" s="61"/>
      <c r="SDM790" s="61"/>
      <c r="SDN790" s="61"/>
      <c r="SDO790" s="61"/>
      <c r="SDP790" s="61"/>
      <c r="SDQ790" s="61"/>
      <c r="SDR790" s="61"/>
      <c r="SDS790" s="61"/>
      <c r="SDT790" s="61"/>
      <c r="SDU790" s="61"/>
      <c r="SDV790" s="61"/>
      <c r="SDW790" s="61"/>
      <c r="SDX790" s="61"/>
      <c r="SDY790" s="61"/>
      <c r="SDZ790" s="61"/>
      <c r="SEA790" s="61"/>
      <c r="SEB790" s="61"/>
      <c r="SEC790" s="61"/>
      <c r="SED790" s="61"/>
      <c r="SEE790" s="61"/>
      <c r="SEF790" s="61"/>
      <c r="SEG790" s="61"/>
      <c r="SEH790" s="61"/>
      <c r="SEI790" s="61"/>
      <c r="SEJ790" s="61"/>
      <c r="SEK790" s="61"/>
      <c r="SEL790" s="61"/>
      <c r="SEM790" s="61"/>
      <c r="SEN790" s="61"/>
      <c r="SEO790" s="61"/>
      <c r="SEP790" s="61"/>
      <c r="SEQ790" s="61"/>
      <c r="SER790" s="61"/>
      <c r="SES790" s="61"/>
      <c r="SET790" s="61"/>
      <c r="SEU790" s="61"/>
      <c r="SEV790" s="61"/>
      <c r="SEW790" s="61"/>
      <c r="SEX790" s="61"/>
      <c r="SEY790" s="61"/>
      <c r="SEZ790" s="61"/>
      <c r="SFA790" s="61"/>
      <c r="SFB790" s="61"/>
      <c r="SFC790" s="61"/>
      <c r="SFD790" s="61"/>
      <c r="SFE790" s="61"/>
      <c r="SFF790" s="61"/>
      <c r="SFG790" s="61"/>
      <c r="SFH790" s="61"/>
      <c r="SFI790" s="61"/>
      <c r="SFJ790" s="61"/>
      <c r="SFK790" s="61"/>
      <c r="SFL790" s="61"/>
      <c r="SFM790" s="61"/>
      <c r="SFN790" s="61"/>
      <c r="SFO790" s="61"/>
      <c r="SFP790" s="61"/>
      <c r="SFQ790" s="61"/>
      <c r="SFR790" s="61"/>
      <c r="SFS790" s="61"/>
      <c r="SFT790" s="61"/>
      <c r="SFU790" s="61"/>
      <c r="SFV790" s="61"/>
      <c r="SFW790" s="61"/>
      <c r="SFX790" s="61"/>
      <c r="SFY790" s="61"/>
      <c r="SFZ790" s="61"/>
      <c r="SGA790" s="61"/>
      <c r="SGB790" s="61"/>
      <c r="SGC790" s="61"/>
      <c r="SGD790" s="61"/>
      <c r="SGE790" s="61"/>
      <c r="SGF790" s="61"/>
      <c r="SGG790" s="61"/>
      <c r="SGH790" s="61"/>
      <c r="SGI790" s="61"/>
      <c r="SGJ790" s="61"/>
      <c r="SGK790" s="61"/>
      <c r="SGL790" s="61"/>
      <c r="SGM790" s="61"/>
      <c r="SGN790" s="61"/>
      <c r="SGO790" s="61"/>
      <c r="SGP790" s="61"/>
      <c r="SGQ790" s="61"/>
      <c r="SGR790" s="61"/>
      <c r="SGS790" s="61"/>
      <c r="SGT790" s="61"/>
      <c r="SGU790" s="61"/>
      <c r="SGV790" s="61"/>
      <c r="SGW790" s="61"/>
      <c r="SGX790" s="61"/>
      <c r="SGY790" s="61"/>
      <c r="SGZ790" s="61"/>
      <c r="SHA790" s="61"/>
      <c r="SHB790" s="61"/>
      <c r="SHC790" s="61"/>
      <c r="SHD790" s="61"/>
      <c r="SHE790" s="61"/>
      <c r="SHF790" s="61"/>
      <c r="SHG790" s="61"/>
      <c r="SHH790" s="61"/>
      <c r="SHI790" s="61"/>
      <c r="SHJ790" s="61"/>
      <c r="SHK790" s="61"/>
      <c r="SHL790" s="61"/>
      <c r="SHM790" s="61"/>
      <c r="SHN790" s="61"/>
      <c r="SHO790" s="61"/>
      <c r="SHP790" s="61"/>
      <c r="SHQ790" s="61"/>
      <c r="SHR790" s="61"/>
      <c r="SHS790" s="61"/>
      <c r="SHT790" s="61"/>
      <c r="SHU790" s="61"/>
      <c r="SHV790" s="61"/>
      <c r="SHW790" s="61"/>
      <c r="SHX790" s="61"/>
      <c r="SHY790" s="61"/>
      <c r="SHZ790" s="61"/>
      <c r="SIA790" s="61"/>
      <c r="SIB790" s="61"/>
      <c r="SIC790" s="61"/>
      <c r="SID790" s="61"/>
      <c r="SIE790" s="61"/>
      <c r="SIF790" s="61"/>
      <c r="SIG790" s="61"/>
      <c r="SIH790" s="61"/>
      <c r="SII790" s="61"/>
      <c r="SIJ790" s="61"/>
      <c r="SIK790" s="61"/>
      <c r="SIL790" s="61"/>
      <c r="SIM790" s="61"/>
      <c r="SIN790" s="61"/>
      <c r="SIO790" s="61"/>
      <c r="SIP790" s="61"/>
      <c r="SIQ790" s="61"/>
      <c r="SIR790" s="61"/>
      <c r="SIS790" s="61"/>
      <c r="SIT790" s="61"/>
      <c r="SIU790" s="61"/>
      <c r="SIV790" s="61"/>
      <c r="SIW790" s="61"/>
      <c r="SIX790" s="61"/>
      <c r="SIY790" s="61"/>
      <c r="SIZ790" s="61"/>
      <c r="SJA790" s="61"/>
      <c r="SJB790" s="61"/>
      <c r="SJC790" s="61"/>
      <c r="SJD790" s="61"/>
      <c r="SJE790" s="61"/>
      <c r="SJF790" s="61"/>
      <c r="SJG790" s="61"/>
      <c r="SJH790" s="61"/>
      <c r="SJI790" s="61"/>
      <c r="SJJ790" s="61"/>
      <c r="SJK790" s="61"/>
      <c r="SJL790" s="61"/>
      <c r="SJM790" s="61"/>
      <c r="SJN790" s="61"/>
      <c r="SJO790" s="61"/>
      <c r="SJP790" s="61"/>
      <c r="SJQ790" s="61"/>
      <c r="SJR790" s="61"/>
      <c r="SJS790" s="61"/>
      <c r="SJT790" s="61"/>
      <c r="SJU790" s="61"/>
      <c r="SJV790" s="61"/>
      <c r="SJW790" s="61"/>
      <c r="SJX790" s="61"/>
      <c r="SJY790" s="61"/>
      <c r="SJZ790" s="61"/>
      <c r="SKA790" s="61"/>
      <c r="SKB790" s="61"/>
      <c r="SKC790" s="61"/>
      <c r="SKD790" s="61"/>
      <c r="SKE790" s="61"/>
      <c r="SKF790" s="61"/>
      <c r="SKG790" s="61"/>
      <c r="SKH790" s="61"/>
      <c r="SKI790" s="61"/>
      <c r="SKJ790" s="61"/>
      <c r="SKK790" s="61"/>
      <c r="SKL790" s="61"/>
      <c r="SKM790" s="61"/>
      <c r="SKN790" s="61"/>
      <c r="SKO790" s="61"/>
      <c r="SKP790" s="61"/>
      <c r="SKQ790" s="61"/>
      <c r="SKR790" s="61"/>
      <c r="SKS790" s="61"/>
      <c r="SKT790" s="61"/>
      <c r="SKU790" s="61"/>
      <c r="SKV790" s="61"/>
      <c r="SKW790" s="61"/>
      <c r="SKX790" s="61"/>
      <c r="SKY790" s="61"/>
      <c r="SKZ790" s="61"/>
      <c r="SLA790" s="61"/>
      <c r="SLB790" s="61"/>
      <c r="SLC790" s="61"/>
      <c r="SLD790" s="61"/>
      <c r="SLE790" s="61"/>
      <c r="SLF790" s="61"/>
      <c r="SLG790" s="61"/>
      <c r="SLH790" s="61"/>
      <c r="SLI790" s="61"/>
      <c r="SLJ790" s="61"/>
      <c r="SLK790" s="61"/>
      <c r="SLL790" s="61"/>
      <c r="SLM790" s="61"/>
      <c r="SLN790" s="61"/>
      <c r="SLO790" s="61"/>
      <c r="SLP790" s="61"/>
      <c r="SLQ790" s="61"/>
      <c r="SLR790" s="61"/>
      <c r="SLS790" s="61"/>
      <c r="SLT790" s="61"/>
      <c r="SLU790" s="61"/>
      <c r="SLV790" s="61"/>
      <c r="SLW790" s="61"/>
      <c r="SLX790" s="61"/>
      <c r="SLY790" s="61"/>
      <c r="SLZ790" s="61"/>
      <c r="SMA790" s="61"/>
      <c r="SMB790" s="61"/>
      <c r="SMC790" s="61"/>
      <c r="SMD790" s="61"/>
      <c r="SME790" s="61"/>
      <c r="SMF790" s="61"/>
      <c r="SMG790" s="61"/>
      <c r="SMH790" s="61"/>
      <c r="SMI790" s="61"/>
      <c r="SMJ790" s="61"/>
      <c r="SMK790" s="61"/>
      <c r="SML790" s="61"/>
      <c r="SMM790" s="61"/>
      <c r="SMN790" s="61"/>
      <c r="SMO790" s="61"/>
      <c r="SMP790" s="61"/>
      <c r="SMQ790" s="61"/>
      <c r="SMR790" s="61"/>
      <c r="SMS790" s="61"/>
      <c r="SMT790" s="61"/>
      <c r="SMU790" s="61"/>
      <c r="SMV790" s="61"/>
      <c r="SMW790" s="61"/>
      <c r="SMX790" s="61"/>
      <c r="SMY790" s="61"/>
      <c r="SMZ790" s="61"/>
      <c r="SNA790" s="61"/>
      <c r="SNB790" s="61"/>
      <c r="SNC790" s="61"/>
      <c r="SND790" s="61"/>
      <c r="SNE790" s="61"/>
      <c r="SNF790" s="61"/>
      <c r="SNG790" s="61"/>
      <c r="SNH790" s="61"/>
      <c r="SNI790" s="61"/>
      <c r="SNJ790" s="61"/>
      <c r="SNK790" s="61"/>
      <c r="SNL790" s="61"/>
      <c r="SNM790" s="61"/>
      <c r="SNN790" s="61"/>
      <c r="SNO790" s="61"/>
      <c r="SNP790" s="61"/>
      <c r="SNQ790" s="61"/>
      <c r="SNR790" s="61"/>
      <c r="SNS790" s="61"/>
      <c r="SNT790" s="61"/>
      <c r="SNU790" s="61"/>
      <c r="SNV790" s="61"/>
      <c r="SNW790" s="61"/>
      <c r="SNX790" s="61"/>
      <c r="SNY790" s="61"/>
      <c r="SNZ790" s="61"/>
      <c r="SOA790" s="61"/>
      <c r="SOB790" s="61"/>
      <c r="SOC790" s="61"/>
      <c r="SOD790" s="61"/>
      <c r="SOE790" s="61"/>
      <c r="SOF790" s="61"/>
      <c r="SOG790" s="61"/>
      <c r="SOH790" s="61"/>
      <c r="SOI790" s="61"/>
      <c r="SOJ790" s="61"/>
      <c r="SOK790" s="61"/>
      <c r="SOL790" s="61"/>
      <c r="SOM790" s="61"/>
      <c r="SON790" s="61"/>
      <c r="SOO790" s="61"/>
      <c r="SOP790" s="61"/>
      <c r="SOQ790" s="61"/>
      <c r="SOR790" s="61"/>
      <c r="SOS790" s="61"/>
      <c r="SOT790" s="61"/>
      <c r="SOU790" s="61"/>
      <c r="SOV790" s="61"/>
      <c r="SOW790" s="61"/>
      <c r="SOX790" s="61"/>
      <c r="SOY790" s="61"/>
      <c r="SOZ790" s="61"/>
      <c r="SPA790" s="61"/>
      <c r="SPB790" s="61"/>
      <c r="SPC790" s="61"/>
      <c r="SPD790" s="61"/>
      <c r="SPE790" s="61"/>
      <c r="SPF790" s="61"/>
      <c r="SPG790" s="61"/>
      <c r="SPH790" s="61"/>
      <c r="SPI790" s="61"/>
      <c r="SPJ790" s="61"/>
      <c r="SPK790" s="61"/>
      <c r="SPL790" s="61"/>
      <c r="SPM790" s="61"/>
      <c r="SPN790" s="61"/>
      <c r="SPO790" s="61"/>
      <c r="SPP790" s="61"/>
      <c r="SPQ790" s="61"/>
      <c r="SPR790" s="61"/>
      <c r="SPS790" s="61"/>
      <c r="SPT790" s="61"/>
      <c r="SPU790" s="61"/>
      <c r="SPV790" s="61"/>
      <c r="SPW790" s="61"/>
      <c r="SPX790" s="61"/>
      <c r="SPY790" s="61"/>
      <c r="SPZ790" s="61"/>
      <c r="SQA790" s="61"/>
      <c r="SQB790" s="61"/>
      <c r="SQC790" s="61"/>
      <c r="SQD790" s="61"/>
      <c r="SQE790" s="61"/>
      <c r="SQF790" s="61"/>
      <c r="SQG790" s="61"/>
      <c r="SQH790" s="61"/>
      <c r="SQI790" s="61"/>
      <c r="SQJ790" s="61"/>
      <c r="SQK790" s="61"/>
      <c r="SQL790" s="61"/>
      <c r="SQM790" s="61"/>
      <c r="SQN790" s="61"/>
      <c r="SQO790" s="61"/>
      <c r="SQP790" s="61"/>
      <c r="SQQ790" s="61"/>
      <c r="SQR790" s="61"/>
      <c r="SQS790" s="61"/>
      <c r="SQT790" s="61"/>
      <c r="SQU790" s="61"/>
      <c r="SQV790" s="61"/>
      <c r="SQW790" s="61"/>
      <c r="SQX790" s="61"/>
      <c r="SQY790" s="61"/>
      <c r="SQZ790" s="61"/>
      <c r="SRA790" s="61"/>
      <c r="SRB790" s="61"/>
      <c r="SRC790" s="61"/>
      <c r="SRD790" s="61"/>
      <c r="SRE790" s="61"/>
      <c r="SRF790" s="61"/>
      <c r="SRG790" s="61"/>
      <c r="SRH790" s="61"/>
      <c r="SRI790" s="61"/>
      <c r="SRJ790" s="61"/>
      <c r="SRK790" s="61"/>
      <c r="SRL790" s="61"/>
      <c r="SRM790" s="61"/>
      <c r="SRN790" s="61"/>
      <c r="SRO790" s="61"/>
      <c r="SRP790" s="61"/>
      <c r="SRQ790" s="61"/>
      <c r="SRR790" s="61"/>
      <c r="SRS790" s="61"/>
      <c r="SRT790" s="61"/>
      <c r="SRU790" s="61"/>
      <c r="SRV790" s="61"/>
      <c r="SRW790" s="61"/>
      <c r="SRX790" s="61"/>
      <c r="SRY790" s="61"/>
      <c r="SRZ790" s="61"/>
      <c r="SSA790" s="61"/>
      <c r="SSB790" s="61"/>
      <c r="SSC790" s="61"/>
      <c r="SSD790" s="61"/>
      <c r="SSE790" s="61"/>
      <c r="SSF790" s="61"/>
      <c r="SSG790" s="61"/>
      <c r="SSH790" s="61"/>
      <c r="SSI790" s="61"/>
      <c r="SSJ790" s="61"/>
      <c r="SSK790" s="61"/>
      <c r="SSL790" s="61"/>
      <c r="SSM790" s="61"/>
      <c r="SSN790" s="61"/>
      <c r="SSO790" s="61"/>
      <c r="SSP790" s="61"/>
      <c r="SSQ790" s="61"/>
      <c r="SSR790" s="61"/>
      <c r="SSS790" s="61"/>
      <c r="SST790" s="61"/>
      <c r="SSU790" s="61"/>
      <c r="SSV790" s="61"/>
      <c r="SSW790" s="61"/>
      <c r="SSX790" s="61"/>
      <c r="SSY790" s="61"/>
      <c r="SSZ790" s="61"/>
      <c r="STA790" s="61"/>
      <c r="STB790" s="61"/>
      <c r="STC790" s="61"/>
      <c r="STD790" s="61"/>
      <c r="STE790" s="61"/>
      <c r="STF790" s="61"/>
      <c r="STG790" s="61"/>
      <c r="STH790" s="61"/>
      <c r="STI790" s="61"/>
      <c r="STJ790" s="61"/>
      <c r="STK790" s="61"/>
      <c r="STL790" s="61"/>
      <c r="STM790" s="61"/>
      <c r="STN790" s="61"/>
      <c r="STO790" s="61"/>
      <c r="STP790" s="61"/>
      <c r="STQ790" s="61"/>
      <c r="STR790" s="61"/>
      <c r="STS790" s="61"/>
      <c r="STT790" s="61"/>
      <c r="STU790" s="61"/>
      <c r="STV790" s="61"/>
      <c r="STW790" s="61"/>
      <c r="STX790" s="61"/>
      <c r="STY790" s="61"/>
      <c r="STZ790" s="61"/>
      <c r="SUA790" s="61"/>
      <c r="SUB790" s="61"/>
      <c r="SUC790" s="61"/>
      <c r="SUD790" s="61"/>
      <c r="SUE790" s="61"/>
      <c r="SUF790" s="61"/>
      <c r="SUG790" s="61"/>
      <c r="SUH790" s="61"/>
      <c r="SUI790" s="61"/>
      <c r="SUJ790" s="61"/>
      <c r="SUK790" s="61"/>
      <c r="SUL790" s="61"/>
      <c r="SUM790" s="61"/>
      <c r="SUN790" s="61"/>
      <c r="SUO790" s="61"/>
      <c r="SUP790" s="61"/>
      <c r="SUQ790" s="61"/>
      <c r="SUR790" s="61"/>
      <c r="SUS790" s="61"/>
      <c r="SUT790" s="61"/>
      <c r="SUU790" s="61"/>
      <c r="SUV790" s="61"/>
      <c r="SUW790" s="61"/>
      <c r="SUX790" s="61"/>
      <c r="SUY790" s="61"/>
      <c r="SUZ790" s="61"/>
      <c r="SVA790" s="61"/>
      <c r="SVB790" s="61"/>
      <c r="SVC790" s="61"/>
      <c r="SVD790" s="61"/>
      <c r="SVE790" s="61"/>
      <c r="SVF790" s="61"/>
      <c r="SVG790" s="61"/>
      <c r="SVH790" s="61"/>
      <c r="SVI790" s="61"/>
      <c r="SVJ790" s="61"/>
      <c r="SVK790" s="61"/>
      <c r="SVL790" s="61"/>
      <c r="SVM790" s="61"/>
      <c r="SVN790" s="61"/>
      <c r="SVO790" s="61"/>
      <c r="SVP790" s="61"/>
      <c r="SVQ790" s="61"/>
      <c r="SVR790" s="61"/>
      <c r="SVS790" s="61"/>
      <c r="SVT790" s="61"/>
      <c r="SVU790" s="61"/>
      <c r="SVV790" s="61"/>
      <c r="SVW790" s="61"/>
      <c r="SVX790" s="61"/>
      <c r="SVY790" s="61"/>
      <c r="SVZ790" s="61"/>
      <c r="SWA790" s="61"/>
      <c r="SWB790" s="61"/>
      <c r="SWC790" s="61"/>
      <c r="SWD790" s="61"/>
      <c r="SWE790" s="61"/>
      <c r="SWF790" s="61"/>
      <c r="SWG790" s="61"/>
      <c r="SWH790" s="61"/>
      <c r="SWI790" s="61"/>
      <c r="SWJ790" s="61"/>
      <c r="SWK790" s="61"/>
      <c r="SWL790" s="61"/>
      <c r="SWM790" s="61"/>
      <c r="SWN790" s="61"/>
      <c r="SWO790" s="61"/>
      <c r="SWP790" s="61"/>
      <c r="SWQ790" s="61"/>
      <c r="SWR790" s="61"/>
      <c r="SWS790" s="61"/>
      <c r="SWT790" s="61"/>
      <c r="SWU790" s="61"/>
      <c r="SWV790" s="61"/>
      <c r="SWW790" s="61"/>
      <c r="SWX790" s="61"/>
      <c r="SWY790" s="61"/>
      <c r="SWZ790" s="61"/>
      <c r="SXA790" s="61"/>
      <c r="SXB790" s="61"/>
      <c r="SXC790" s="61"/>
      <c r="SXD790" s="61"/>
      <c r="SXE790" s="61"/>
      <c r="SXF790" s="61"/>
      <c r="SXG790" s="61"/>
      <c r="SXH790" s="61"/>
      <c r="SXI790" s="61"/>
      <c r="SXJ790" s="61"/>
      <c r="SXK790" s="61"/>
      <c r="SXL790" s="61"/>
      <c r="SXM790" s="61"/>
      <c r="SXN790" s="61"/>
      <c r="SXO790" s="61"/>
      <c r="SXP790" s="61"/>
      <c r="SXQ790" s="61"/>
      <c r="SXR790" s="61"/>
      <c r="SXS790" s="61"/>
      <c r="SXT790" s="61"/>
      <c r="SXU790" s="61"/>
      <c r="SXV790" s="61"/>
      <c r="SXW790" s="61"/>
      <c r="SXX790" s="61"/>
      <c r="SXY790" s="61"/>
      <c r="SXZ790" s="61"/>
      <c r="SYA790" s="61"/>
      <c r="SYB790" s="61"/>
      <c r="SYC790" s="61"/>
      <c r="SYD790" s="61"/>
      <c r="SYE790" s="61"/>
      <c r="SYF790" s="61"/>
      <c r="SYG790" s="61"/>
      <c r="SYH790" s="61"/>
      <c r="SYI790" s="61"/>
      <c r="SYJ790" s="61"/>
      <c r="SYK790" s="61"/>
      <c r="SYL790" s="61"/>
      <c r="SYM790" s="61"/>
      <c r="SYN790" s="61"/>
      <c r="SYO790" s="61"/>
      <c r="SYP790" s="61"/>
      <c r="SYQ790" s="61"/>
      <c r="SYR790" s="61"/>
      <c r="SYS790" s="61"/>
      <c r="SYT790" s="61"/>
      <c r="SYU790" s="61"/>
      <c r="SYV790" s="61"/>
      <c r="SYW790" s="61"/>
      <c r="SYX790" s="61"/>
      <c r="SYY790" s="61"/>
      <c r="SYZ790" s="61"/>
      <c r="SZA790" s="61"/>
      <c r="SZB790" s="61"/>
      <c r="SZC790" s="61"/>
      <c r="SZD790" s="61"/>
      <c r="SZE790" s="61"/>
      <c r="SZF790" s="61"/>
      <c r="SZG790" s="61"/>
      <c r="SZH790" s="61"/>
      <c r="SZI790" s="61"/>
      <c r="SZJ790" s="61"/>
      <c r="SZK790" s="61"/>
      <c r="SZL790" s="61"/>
      <c r="SZM790" s="61"/>
      <c r="SZN790" s="61"/>
      <c r="SZO790" s="61"/>
      <c r="SZP790" s="61"/>
      <c r="SZQ790" s="61"/>
      <c r="SZR790" s="61"/>
      <c r="SZS790" s="61"/>
      <c r="SZT790" s="61"/>
      <c r="SZU790" s="61"/>
      <c r="SZV790" s="61"/>
      <c r="SZW790" s="61"/>
      <c r="SZX790" s="61"/>
      <c r="SZY790" s="61"/>
      <c r="SZZ790" s="61"/>
      <c r="TAA790" s="61"/>
      <c r="TAB790" s="61"/>
      <c r="TAC790" s="61"/>
      <c r="TAD790" s="61"/>
      <c r="TAE790" s="61"/>
      <c r="TAF790" s="61"/>
      <c r="TAG790" s="61"/>
      <c r="TAH790" s="61"/>
      <c r="TAI790" s="61"/>
      <c r="TAJ790" s="61"/>
      <c r="TAK790" s="61"/>
      <c r="TAL790" s="61"/>
      <c r="TAM790" s="61"/>
      <c r="TAN790" s="61"/>
      <c r="TAO790" s="61"/>
      <c r="TAP790" s="61"/>
      <c r="TAQ790" s="61"/>
      <c r="TAR790" s="61"/>
      <c r="TAS790" s="61"/>
      <c r="TAT790" s="61"/>
      <c r="TAU790" s="61"/>
      <c r="TAV790" s="61"/>
      <c r="TAW790" s="61"/>
      <c r="TAX790" s="61"/>
      <c r="TAY790" s="61"/>
      <c r="TAZ790" s="61"/>
      <c r="TBA790" s="61"/>
      <c r="TBB790" s="61"/>
      <c r="TBC790" s="61"/>
      <c r="TBD790" s="61"/>
      <c r="TBE790" s="61"/>
      <c r="TBF790" s="61"/>
      <c r="TBG790" s="61"/>
      <c r="TBH790" s="61"/>
      <c r="TBI790" s="61"/>
      <c r="TBJ790" s="61"/>
      <c r="TBK790" s="61"/>
      <c r="TBL790" s="61"/>
      <c r="TBM790" s="61"/>
      <c r="TBN790" s="61"/>
      <c r="TBO790" s="61"/>
      <c r="TBP790" s="61"/>
      <c r="TBQ790" s="61"/>
      <c r="TBR790" s="61"/>
      <c r="TBS790" s="61"/>
      <c r="TBT790" s="61"/>
      <c r="TBU790" s="61"/>
      <c r="TBV790" s="61"/>
      <c r="TBW790" s="61"/>
      <c r="TBX790" s="61"/>
      <c r="TBY790" s="61"/>
      <c r="TBZ790" s="61"/>
      <c r="TCA790" s="61"/>
      <c r="TCB790" s="61"/>
      <c r="TCC790" s="61"/>
      <c r="TCD790" s="61"/>
      <c r="TCE790" s="61"/>
      <c r="TCF790" s="61"/>
      <c r="TCG790" s="61"/>
      <c r="TCH790" s="61"/>
      <c r="TCI790" s="61"/>
      <c r="TCJ790" s="61"/>
      <c r="TCK790" s="61"/>
      <c r="TCL790" s="61"/>
      <c r="TCM790" s="61"/>
      <c r="TCN790" s="61"/>
      <c r="TCO790" s="61"/>
      <c r="TCP790" s="61"/>
      <c r="TCQ790" s="61"/>
      <c r="TCR790" s="61"/>
      <c r="TCS790" s="61"/>
      <c r="TCT790" s="61"/>
      <c r="TCU790" s="61"/>
      <c r="TCV790" s="61"/>
      <c r="TCW790" s="61"/>
      <c r="TCX790" s="61"/>
      <c r="TCY790" s="61"/>
      <c r="TCZ790" s="61"/>
      <c r="TDA790" s="61"/>
      <c r="TDB790" s="61"/>
      <c r="TDC790" s="61"/>
      <c r="TDD790" s="61"/>
      <c r="TDE790" s="61"/>
      <c r="TDF790" s="61"/>
      <c r="TDG790" s="61"/>
      <c r="TDH790" s="61"/>
      <c r="TDI790" s="61"/>
      <c r="TDJ790" s="61"/>
      <c r="TDK790" s="61"/>
      <c r="TDL790" s="61"/>
      <c r="TDM790" s="61"/>
      <c r="TDN790" s="61"/>
      <c r="TDO790" s="61"/>
      <c r="TDP790" s="61"/>
      <c r="TDQ790" s="61"/>
      <c r="TDR790" s="61"/>
      <c r="TDS790" s="61"/>
      <c r="TDT790" s="61"/>
      <c r="TDU790" s="61"/>
      <c r="TDV790" s="61"/>
      <c r="TDW790" s="61"/>
      <c r="TDX790" s="61"/>
      <c r="TDY790" s="61"/>
      <c r="TDZ790" s="61"/>
      <c r="TEA790" s="61"/>
      <c r="TEB790" s="61"/>
      <c r="TEC790" s="61"/>
      <c r="TED790" s="61"/>
      <c r="TEE790" s="61"/>
      <c r="TEF790" s="61"/>
      <c r="TEG790" s="61"/>
      <c r="TEH790" s="61"/>
      <c r="TEI790" s="61"/>
      <c r="TEJ790" s="61"/>
      <c r="TEK790" s="61"/>
      <c r="TEL790" s="61"/>
      <c r="TEM790" s="61"/>
      <c r="TEN790" s="61"/>
      <c r="TEO790" s="61"/>
      <c r="TEP790" s="61"/>
      <c r="TEQ790" s="61"/>
      <c r="TER790" s="61"/>
      <c r="TES790" s="61"/>
      <c r="TET790" s="61"/>
      <c r="TEU790" s="61"/>
      <c r="TEV790" s="61"/>
      <c r="TEW790" s="61"/>
      <c r="TEX790" s="61"/>
      <c r="TEY790" s="61"/>
      <c r="TEZ790" s="61"/>
      <c r="TFA790" s="61"/>
      <c r="TFB790" s="61"/>
      <c r="TFC790" s="61"/>
      <c r="TFD790" s="61"/>
      <c r="TFE790" s="61"/>
      <c r="TFF790" s="61"/>
      <c r="TFG790" s="61"/>
      <c r="TFH790" s="61"/>
      <c r="TFI790" s="61"/>
      <c r="TFJ790" s="61"/>
      <c r="TFK790" s="61"/>
      <c r="TFL790" s="61"/>
      <c r="TFM790" s="61"/>
      <c r="TFN790" s="61"/>
      <c r="TFO790" s="61"/>
      <c r="TFP790" s="61"/>
      <c r="TFQ790" s="61"/>
      <c r="TFR790" s="61"/>
      <c r="TFS790" s="61"/>
      <c r="TFT790" s="61"/>
      <c r="TFU790" s="61"/>
      <c r="TFV790" s="61"/>
      <c r="TFW790" s="61"/>
      <c r="TFX790" s="61"/>
      <c r="TFY790" s="61"/>
      <c r="TFZ790" s="61"/>
      <c r="TGA790" s="61"/>
      <c r="TGB790" s="61"/>
      <c r="TGC790" s="61"/>
      <c r="TGD790" s="61"/>
      <c r="TGE790" s="61"/>
      <c r="TGF790" s="61"/>
      <c r="TGG790" s="61"/>
      <c r="TGH790" s="61"/>
      <c r="TGI790" s="61"/>
      <c r="TGJ790" s="61"/>
      <c r="TGK790" s="61"/>
      <c r="TGL790" s="61"/>
      <c r="TGM790" s="61"/>
      <c r="TGN790" s="61"/>
      <c r="TGO790" s="61"/>
      <c r="TGP790" s="61"/>
      <c r="TGQ790" s="61"/>
      <c r="TGR790" s="61"/>
      <c r="TGS790" s="61"/>
      <c r="TGT790" s="61"/>
      <c r="TGU790" s="61"/>
      <c r="TGV790" s="61"/>
      <c r="TGW790" s="61"/>
      <c r="TGX790" s="61"/>
      <c r="TGY790" s="61"/>
      <c r="TGZ790" s="61"/>
      <c r="THA790" s="61"/>
      <c r="THB790" s="61"/>
      <c r="THC790" s="61"/>
      <c r="THD790" s="61"/>
      <c r="THE790" s="61"/>
      <c r="THF790" s="61"/>
      <c r="THG790" s="61"/>
      <c r="THH790" s="61"/>
      <c r="THI790" s="61"/>
      <c r="THJ790" s="61"/>
      <c r="THK790" s="61"/>
      <c r="THL790" s="61"/>
      <c r="THM790" s="61"/>
      <c r="THN790" s="61"/>
      <c r="THO790" s="61"/>
      <c r="THP790" s="61"/>
      <c r="THQ790" s="61"/>
      <c r="THR790" s="61"/>
      <c r="THS790" s="61"/>
      <c r="THT790" s="61"/>
      <c r="THU790" s="61"/>
      <c r="THV790" s="61"/>
      <c r="THW790" s="61"/>
      <c r="THX790" s="61"/>
      <c r="THY790" s="61"/>
      <c r="THZ790" s="61"/>
      <c r="TIA790" s="61"/>
      <c r="TIB790" s="61"/>
      <c r="TIC790" s="61"/>
      <c r="TID790" s="61"/>
      <c r="TIE790" s="61"/>
      <c r="TIF790" s="61"/>
      <c r="TIG790" s="61"/>
      <c r="TIH790" s="61"/>
      <c r="TII790" s="61"/>
      <c r="TIJ790" s="61"/>
      <c r="TIK790" s="61"/>
      <c r="TIL790" s="61"/>
      <c r="TIM790" s="61"/>
      <c r="TIN790" s="61"/>
      <c r="TIO790" s="61"/>
      <c r="TIP790" s="61"/>
      <c r="TIQ790" s="61"/>
      <c r="TIR790" s="61"/>
      <c r="TIS790" s="61"/>
      <c r="TIT790" s="61"/>
      <c r="TIU790" s="61"/>
      <c r="TIV790" s="61"/>
      <c r="TIW790" s="61"/>
      <c r="TIX790" s="61"/>
      <c r="TIY790" s="61"/>
      <c r="TIZ790" s="61"/>
      <c r="TJA790" s="61"/>
      <c r="TJB790" s="61"/>
      <c r="TJC790" s="61"/>
      <c r="TJD790" s="61"/>
      <c r="TJE790" s="61"/>
      <c r="TJF790" s="61"/>
      <c r="TJG790" s="61"/>
      <c r="TJH790" s="61"/>
      <c r="TJI790" s="61"/>
      <c r="TJJ790" s="61"/>
      <c r="TJK790" s="61"/>
      <c r="TJL790" s="61"/>
      <c r="TJM790" s="61"/>
      <c r="TJN790" s="61"/>
      <c r="TJO790" s="61"/>
      <c r="TJP790" s="61"/>
      <c r="TJQ790" s="61"/>
      <c r="TJR790" s="61"/>
      <c r="TJS790" s="61"/>
      <c r="TJT790" s="61"/>
      <c r="TJU790" s="61"/>
      <c r="TJV790" s="61"/>
      <c r="TJW790" s="61"/>
      <c r="TJX790" s="61"/>
      <c r="TJY790" s="61"/>
      <c r="TJZ790" s="61"/>
      <c r="TKA790" s="61"/>
      <c r="TKB790" s="61"/>
      <c r="TKC790" s="61"/>
      <c r="TKD790" s="61"/>
      <c r="TKE790" s="61"/>
      <c r="TKF790" s="61"/>
      <c r="TKG790" s="61"/>
      <c r="TKH790" s="61"/>
      <c r="TKI790" s="61"/>
      <c r="TKJ790" s="61"/>
      <c r="TKK790" s="61"/>
      <c r="TKL790" s="61"/>
      <c r="TKM790" s="61"/>
      <c r="TKN790" s="61"/>
      <c r="TKO790" s="61"/>
      <c r="TKP790" s="61"/>
      <c r="TKQ790" s="61"/>
      <c r="TKR790" s="61"/>
      <c r="TKS790" s="61"/>
      <c r="TKT790" s="61"/>
      <c r="TKU790" s="61"/>
      <c r="TKV790" s="61"/>
      <c r="TKW790" s="61"/>
      <c r="TKX790" s="61"/>
      <c r="TKY790" s="61"/>
      <c r="TKZ790" s="61"/>
      <c r="TLA790" s="61"/>
      <c r="TLB790" s="61"/>
      <c r="TLC790" s="61"/>
      <c r="TLD790" s="61"/>
      <c r="TLE790" s="61"/>
      <c r="TLF790" s="61"/>
      <c r="TLG790" s="61"/>
      <c r="TLH790" s="61"/>
      <c r="TLI790" s="61"/>
      <c r="TLJ790" s="61"/>
      <c r="TLK790" s="61"/>
      <c r="TLL790" s="61"/>
      <c r="TLM790" s="61"/>
      <c r="TLN790" s="61"/>
      <c r="TLO790" s="61"/>
      <c r="TLP790" s="61"/>
      <c r="TLQ790" s="61"/>
      <c r="TLR790" s="61"/>
      <c r="TLS790" s="61"/>
      <c r="TLT790" s="61"/>
      <c r="TLU790" s="61"/>
      <c r="TLV790" s="61"/>
      <c r="TLW790" s="61"/>
      <c r="TLX790" s="61"/>
      <c r="TLY790" s="61"/>
      <c r="TLZ790" s="61"/>
      <c r="TMA790" s="61"/>
      <c r="TMB790" s="61"/>
      <c r="TMC790" s="61"/>
      <c r="TMD790" s="61"/>
      <c r="TME790" s="61"/>
      <c r="TMF790" s="61"/>
      <c r="TMG790" s="61"/>
      <c r="TMH790" s="61"/>
      <c r="TMI790" s="61"/>
      <c r="TMJ790" s="61"/>
      <c r="TMK790" s="61"/>
      <c r="TML790" s="61"/>
      <c r="TMM790" s="61"/>
      <c r="TMN790" s="61"/>
      <c r="TMO790" s="61"/>
      <c r="TMP790" s="61"/>
      <c r="TMQ790" s="61"/>
      <c r="TMR790" s="61"/>
      <c r="TMS790" s="61"/>
      <c r="TMT790" s="61"/>
      <c r="TMU790" s="61"/>
      <c r="TMV790" s="61"/>
      <c r="TMW790" s="61"/>
      <c r="TMX790" s="61"/>
      <c r="TMY790" s="61"/>
      <c r="TMZ790" s="61"/>
      <c r="TNA790" s="61"/>
      <c r="TNB790" s="61"/>
      <c r="TNC790" s="61"/>
      <c r="TND790" s="61"/>
      <c r="TNE790" s="61"/>
      <c r="TNF790" s="61"/>
      <c r="TNG790" s="61"/>
      <c r="TNH790" s="61"/>
      <c r="TNI790" s="61"/>
      <c r="TNJ790" s="61"/>
      <c r="TNK790" s="61"/>
      <c r="TNL790" s="61"/>
      <c r="TNM790" s="61"/>
      <c r="TNN790" s="61"/>
      <c r="TNO790" s="61"/>
      <c r="TNP790" s="61"/>
      <c r="TNQ790" s="61"/>
      <c r="TNR790" s="61"/>
      <c r="TNS790" s="61"/>
      <c r="TNT790" s="61"/>
      <c r="TNU790" s="61"/>
      <c r="TNV790" s="61"/>
      <c r="TNW790" s="61"/>
      <c r="TNX790" s="61"/>
      <c r="TNY790" s="61"/>
      <c r="TNZ790" s="61"/>
      <c r="TOA790" s="61"/>
      <c r="TOB790" s="61"/>
      <c r="TOC790" s="61"/>
      <c r="TOD790" s="61"/>
      <c r="TOE790" s="61"/>
      <c r="TOF790" s="61"/>
      <c r="TOG790" s="61"/>
      <c r="TOH790" s="61"/>
      <c r="TOI790" s="61"/>
      <c r="TOJ790" s="61"/>
      <c r="TOK790" s="61"/>
      <c r="TOL790" s="61"/>
      <c r="TOM790" s="61"/>
      <c r="TON790" s="61"/>
      <c r="TOO790" s="61"/>
      <c r="TOP790" s="61"/>
      <c r="TOQ790" s="61"/>
      <c r="TOR790" s="61"/>
      <c r="TOS790" s="61"/>
      <c r="TOT790" s="61"/>
      <c r="TOU790" s="61"/>
      <c r="TOV790" s="61"/>
      <c r="TOW790" s="61"/>
      <c r="TOX790" s="61"/>
      <c r="TOY790" s="61"/>
      <c r="TOZ790" s="61"/>
      <c r="TPA790" s="61"/>
      <c r="TPB790" s="61"/>
      <c r="TPC790" s="61"/>
      <c r="TPD790" s="61"/>
      <c r="TPE790" s="61"/>
      <c r="TPF790" s="61"/>
      <c r="TPG790" s="61"/>
      <c r="TPH790" s="61"/>
      <c r="TPI790" s="61"/>
      <c r="TPJ790" s="61"/>
      <c r="TPK790" s="61"/>
      <c r="TPL790" s="61"/>
      <c r="TPM790" s="61"/>
      <c r="TPN790" s="61"/>
      <c r="TPO790" s="61"/>
      <c r="TPP790" s="61"/>
      <c r="TPQ790" s="61"/>
      <c r="TPR790" s="61"/>
      <c r="TPS790" s="61"/>
      <c r="TPT790" s="61"/>
      <c r="TPU790" s="61"/>
      <c r="TPV790" s="61"/>
      <c r="TPW790" s="61"/>
      <c r="TPX790" s="61"/>
      <c r="TPY790" s="61"/>
      <c r="TPZ790" s="61"/>
      <c r="TQA790" s="61"/>
      <c r="TQB790" s="61"/>
      <c r="TQC790" s="61"/>
      <c r="TQD790" s="61"/>
      <c r="TQE790" s="61"/>
      <c r="TQF790" s="61"/>
      <c r="TQG790" s="61"/>
      <c r="TQH790" s="61"/>
      <c r="TQI790" s="61"/>
      <c r="TQJ790" s="61"/>
      <c r="TQK790" s="61"/>
      <c r="TQL790" s="61"/>
      <c r="TQM790" s="61"/>
      <c r="TQN790" s="61"/>
      <c r="TQO790" s="61"/>
      <c r="TQP790" s="61"/>
      <c r="TQQ790" s="61"/>
      <c r="TQR790" s="61"/>
      <c r="TQS790" s="61"/>
      <c r="TQT790" s="61"/>
      <c r="TQU790" s="61"/>
      <c r="TQV790" s="61"/>
      <c r="TQW790" s="61"/>
      <c r="TQX790" s="61"/>
      <c r="TQY790" s="61"/>
      <c r="TQZ790" s="61"/>
      <c r="TRA790" s="61"/>
      <c r="TRB790" s="61"/>
      <c r="TRC790" s="61"/>
      <c r="TRD790" s="61"/>
      <c r="TRE790" s="61"/>
      <c r="TRF790" s="61"/>
      <c r="TRG790" s="61"/>
      <c r="TRH790" s="61"/>
      <c r="TRI790" s="61"/>
      <c r="TRJ790" s="61"/>
      <c r="TRK790" s="61"/>
      <c r="TRL790" s="61"/>
      <c r="TRM790" s="61"/>
      <c r="TRN790" s="61"/>
      <c r="TRO790" s="61"/>
      <c r="TRP790" s="61"/>
      <c r="TRQ790" s="61"/>
      <c r="TRR790" s="61"/>
      <c r="TRS790" s="61"/>
      <c r="TRT790" s="61"/>
      <c r="TRU790" s="61"/>
      <c r="TRV790" s="61"/>
      <c r="TRW790" s="61"/>
      <c r="TRX790" s="61"/>
      <c r="TRY790" s="61"/>
      <c r="TRZ790" s="61"/>
      <c r="TSA790" s="61"/>
      <c r="TSB790" s="61"/>
      <c r="TSC790" s="61"/>
      <c r="TSD790" s="61"/>
      <c r="TSE790" s="61"/>
      <c r="TSF790" s="61"/>
      <c r="TSG790" s="61"/>
      <c r="TSH790" s="61"/>
      <c r="TSI790" s="61"/>
      <c r="TSJ790" s="61"/>
      <c r="TSK790" s="61"/>
      <c r="TSL790" s="61"/>
      <c r="TSM790" s="61"/>
      <c r="TSN790" s="61"/>
      <c r="TSO790" s="61"/>
      <c r="TSP790" s="61"/>
      <c r="TSQ790" s="61"/>
      <c r="TSR790" s="61"/>
      <c r="TSS790" s="61"/>
      <c r="TST790" s="61"/>
      <c r="TSU790" s="61"/>
      <c r="TSV790" s="61"/>
      <c r="TSW790" s="61"/>
      <c r="TSX790" s="61"/>
      <c r="TSY790" s="61"/>
      <c r="TSZ790" s="61"/>
      <c r="TTA790" s="61"/>
      <c r="TTB790" s="61"/>
      <c r="TTC790" s="61"/>
      <c r="TTD790" s="61"/>
      <c r="TTE790" s="61"/>
      <c r="TTF790" s="61"/>
      <c r="TTG790" s="61"/>
      <c r="TTH790" s="61"/>
      <c r="TTI790" s="61"/>
      <c r="TTJ790" s="61"/>
      <c r="TTK790" s="61"/>
      <c r="TTL790" s="61"/>
      <c r="TTM790" s="61"/>
      <c r="TTN790" s="61"/>
      <c r="TTO790" s="61"/>
      <c r="TTP790" s="61"/>
      <c r="TTQ790" s="61"/>
      <c r="TTR790" s="61"/>
      <c r="TTS790" s="61"/>
      <c r="TTT790" s="61"/>
      <c r="TTU790" s="61"/>
      <c r="TTV790" s="61"/>
      <c r="TTW790" s="61"/>
      <c r="TTX790" s="61"/>
      <c r="TTY790" s="61"/>
      <c r="TTZ790" s="61"/>
      <c r="TUA790" s="61"/>
      <c r="TUB790" s="61"/>
      <c r="TUC790" s="61"/>
      <c r="TUD790" s="61"/>
      <c r="TUE790" s="61"/>
      <c r="TUF790" s="61"/>
      <c r="TUG790" s="61"/>
      <c r="TUH790" s="61"/>
      <c r="TUI790" s="61"/>
      <c r="TUJ790" s="61"/>
      <c r="TUK790" s="61"/>
      <c r="TUL790" s="61"/>
      <c r="TUM790" s="61"/>
      <c r="TUN790" s="61"/>
      <c r="TUO790" s="61"/>
      <c r="TUP790" s="61"/>
      <c r="TUQ790" s="61"/>
      <c r="TUR790" s="61"/>
      <c r="TUS790" s="61"/>
      <c r="TUT790" s="61"/>
      <c r="TUU790" s="61"/>
      <c r="TUV790" s="61"/>
      <c r="TUW790" s="61"/>
      <c r="TUX790" s="61"/>
      <c r="TUY790" s="61"/>
      <c r="TUZ790" s="61"/>
      <c r="TVA790" s="61"/>
      <c r="TVB790" s="61"/>
      <c r="TVC790" s="61"/>
      <c r="TVD790" s="61"/>
      <c r="TVE790" s="61"/>
      <c r="TVF790" s="61"/>
      <c r="TVG790" s="61"/>
      <c r="TVH790" s="61"/>
      <c r="TVI790" s="61"/>
      <c r="TVJ790" s="61"/>
      <c r="TVK790" s="61"/>
      <c r="TVL790" s="61"/>
      <c r="TVM790" s="61"/>
      <c r="TVN790" s="61"/>
      <c r="TVO790" s="61"/>
      <c r="TVP790" s="61"/>
      <c r="TVQ790" s="61"/>
      <c r="TVR790" s="61"/>
      <c r="TVS790" s="61"/>
      <c r="TVT790" s="61"/>
      <c r="TVU790" s="61"/>
      <c r="TVV790" s="61"/>
      <c r="TVW790" s="61"/>
      <c r="TVX790" s="61"/>
      <c r="TVY790" s="61"/>
      <c r="TVZ790" s="61"/>
      <c r="TWA790" s="61"/>
      <c r="TWB790" s="61"/>
      <c r="TWC790" s="61"/>
      <c r="TWD790" s="61"/>
      <c r="TWE790" s="61"/>
      <c r="TWF790" s="61"/>
      <c r="TWG790" s="61"/>
      <c r="TWH790" s="61"/>
      <c r="TWI790" s="61"/>
      <c r="TWJ790" s="61"/>
      <c r="TWK790" s="61"/>
      <c r="TWL790" s="61"/>
      <c r="TWM790" s="61"/>
      <c r="TWN790" s="61"/>
      <c r="TWO790" s="61"/>
      <c r="TWP790" s="61"/>
      <c r="TWQ790" s="61"/>
      <c r="TWR790" s="61"/>
      <c r="TWS790" s="61"/>
      <c r="TWT790" s="61"/>
      <c r="TWU790" s="61"/>
      <c r="TWV790" s="61"/>
      <c r="TWW790" s="61"/>
      <c r="TWX790" s="61"/>
      <c r="TWY790" s="61"/>
      <c r="TWZ790" s="61"/>
      <c r="TXA790" s="61"/>
      <c r="TXB790" s="61"/>
      <c r="TXC790" s="61"/>
      <c r="TXD790" s="61"/>
      <c r="TXE790" s="61"/>
      <c r="TXF790" s="61"/>
      <c r="TXG790" s="61"/>
      <c r="TXH790" s="61"/>
      <c r="TXI790" s="61"/>
      <c r="TXJ790" s="61"/>
      <c r="TXK790" s="61"/>
      <c r="TXL790" s="61"/>
      <c r="TXM790" s="61"/>
      <c r="TXN790" s="61"/>
      <c r="TXO790" s="61"/>
      <c r="TXP790" s="61"/>
      <c r="TXQ790" s="61"/>
      <c r="TXR790" s="61"/>
      <c r="TXS790" s="61"/>
      <c r="TXT790" s="61"/>
      <c r="TXU790" s="61"/>
      <c r="TXV790" s="61"/>
      <c r="TXW790" s="61"/>
      <c r="TXX790" s="61"/>
      <c r="TXY790" s="61"/>
      <c r="TXZ790" s="61"/>
      <c r="TYA790" s="61"/>
      <c r="TYB790" s="61"/>
      <c r="TYC790" s="61"/>
      <c r="TYD790" s="61"/>
      <c r="TYE790" s="61"/>
      <c r="TYF790" s="61"/>
      <c r="TYG790" s="61"/>
      <c r="TYH790" s="61"/>
      <c r="TYI790" s="61"/>
      <c r="TYJ790" s="61"/>
      <c r="TYK790" s="61"/>
      <c r="TYL790" s="61"/>
      <c r="TYM790" s="61"/>
      <c r="TYN790" s="61"/>
      <c r="TYO790" s="61"/>
      <c r="TYP790" s="61"/>
      <c r="TYQ790" s="61"/>
      <c r="TYR790" s="61"/>
      <c r="TYS790" s="61"/>
      <c r="TYT790" s="61"/>
      <c r="TYU790" s="61"/>
      <c r="TYV790" s="61"/>
      <c r="TYW790" s="61"/>
      <c r="TYX790" s="61"/>
      <c r="TYY790" s="61"/>
      <c r="TYZ790" s="61"/>
      <c r="TZA790" s="61"/>
      <c r="TZB790" s="61"/>
      <c r="TZC790" s="61"/>
      <c r="TZD790" s="61"/>
      <c r="TZE790" s="61"/>
      <c r="TZF790" s="61"/>
      <c r="TZG790" s="61"/>
      <c r="TZH790" s="61"/>
      <c r="TZI790" s="61"/>
      <c r="TZJ790" s="61"/>
      <c r="TZK790" s="61"/>
      <c r="TZL790" s="61"/>
      <c r="TZM790" s="61"/>
      <c r="TZN790" s="61"/>
      <c r="TZO790" s="61"/>
      <c r="TZP790" s="61"/>
      <c r="TZQ790" s="61"/>
      <c r="TZR790" s="61"/>
      <c r="TZS790" s="61"/>
      <c r="TZT790" s="61"/>
      <c r="TZU790" s="61"/>
      <c r="TZV790" s="61"/>
      <c r="TZW790" s="61"/>
      <c r="TZX790" s="61"/>
      <c r="TZY790" s="61"/>
      <c r="TZZ790" s="61"/>
      <c r="UAA790" s="61"/>
      <c r="UAB790" s="61"/>
      <c r="UAC790" s="61"/>
      <c r="UAD790" s="61"/>
      <c r="UAE790" s="61"/>
      <c r="UAF790" s="61"/>
      <c r="UAG790" s="61"/>
      <c r="UAH790" s="61"/>
      <c r="UAI790" s="61"/>
      <c r="UAJ790" s="61"/>
      <c r="UAK790" s="61"/>
      <c r="UAL790" s="61"/>
      <c r="UAM790" s="61"/>
      <c r="UAN790" s="61"/>
      <c r="UAO790" s="61"/>
      <c r="UAP790" s="61"/>
      <c r="UAQ790" s="61"/>
      <c r="UAR790" s="61"/>
      <c r="UAS790" s="61"/>
      <c r="UAT790" s="61"/>
      <c r="UAU790" s="61"/>
      <c r="UAV790" s="61"/>
      <c r="UAW790" s="61"/>
      <c r="UAX790" s="61"/>
      <c r="UAY790" s="61"/>
      <c r="UAZ790" s="61"/>
      <c r="UBA790" s="61"/>
      <c r="UBB790" s="61"/>
      <c r="UBC790" s="61"/>
      <c r="UBD790" s="61"/>
      <c r="UBE790" s="61"/>
      <c r="UBF790" s="61"/>
      <c r="UBG790" s="61"/>
      <c r="UBH790" s="61"/>
      <c r="UBI790" s="61"/>
      <c r="UBJ790" s="61"/>
      <c r="UBK790" s="61"/>
      <c r="UBL790" s="61"/>
      <c r="UBM790" s="61"/>
      <c r="UBN790" s="61"/>
      <c r="UBO790" s="61"/>
      <c r="UBP790" s="61"/>
      <c r="UBQ790" s="61"/>
      <c r="UBR790" s="61"/>
      <c r="UBS790" s="61"/>
      <c r="UBT790" s="61"/>
      <c r="UBU790" s="61"/>
      <c r="UBV790" s="61"/>
      <c r="UBW790" s="61"/>
      <c r="UBX790" s="61"/>
      <c r="UBY790" s="61"/>
      <c r="UBZ790" s="61"/>
      <c r="UCA790" s="61"/>
      <c r="UCB790" s="61"/>
      <c r="UCC790" s="61"/>
      <c r="UCD790" s="61"/>
      <c r="UCE790" s="61"/>
      <c r="UCF790" s="61"/>
      <c r="UCG790" s="61"/>
      <c r="UCH790" s="61"/>
      <c r="UCI790" s="61"/>
      <c r="UCJ790" s="61"/>
      <c r="UCK790" s="61"/>
      <c r="UCL790" s="61"/>
      <c r="UCM790" s="61"/>
      <c r="UCN790" s="61"/>
      <c r="UCO790" s="61"/>
      <c r="UCP790" s="61"/>
      <c r="UCQ790" s="61"/>
      <c r="UCR790" s="61"/>
      <c r="UCS790" s="61"/>
      <c r="UCT790" s="61"/>
      <c r="UCU790" s="61"/>
      <c r="UCV790" s="61"/>
      <c r="UCW790" s="61"/>
      <c r="UCX790" s="61"/>
      <c r="UCY790" s="61"/>
      <c r="UCZ790" s="61"/>
      <c r="UDA790" s="61"/>
      <c r="UDB790" s="61"/>
      <c r="UDC790" s="61"/>
      <c r="UDD790" s="61"/>
      <c r="UDE790" s="61"/>
      <c r="UDF790" s="61"/>
      <c r="UDG790" s="61"/>
      <c r="UDH790" s="61"/>
      <c r="UDI790" s="61"/>
      <c r="UDJ790" s="61"/>
      <c r="UDK790" s="61"/>
      <c r="UDL790" s="61"/>
      <c r="UDM790" s="61"/>
      <c r="UDN790" s="61"/>
      <c r="UDO790" s="61"/>
      <c r="UDP790" s="61"/>
      <c r="UDQ790" s="61"/>
      <c r="UDR790" s="61"/>
      <c r="UDS790" s="61"/>
      <c r="UDT790" s="61"/>
      <c r="UDU790" s="61"/>
      <c r="UDV790" s="61"/>
      <c r="UDW790" s="61"/>
      <c r="UDX790" s="61"/>
      <c r="UDY790" s="61"/>
      <c r="UDZ790" s="61"/>
      <c r="UEA790" s="61"/>
      <c r="UEB790" s="61"/>
      <c r="UEC790" s="61"/>
      <c r="UED790" s="61"/>
      <c r="UEE790" s="61"/>
      <c r="UEF790" s="61"/>
      <c r="UEG790" s="61"/>
      <c r="UEH790" s="61"/>
      <c r="UEI790" s="61"/>
      <c r="UEJ790" s="61"/>
      <c r="UEK790" s="61"/>
      <c r="UEL790" s="61"/>
      <c r="UEM790" s="61"/>
      <c r="UEN790" s="61"/>
      <c r="UEO790" s="61"/>
      <c r="UEP790" s="61"/>
      <c r="UEQ790" s="61"/>
      <c r="UER790" s="61"/>
      <c r="UES790" s="61"/>
      <c r="UET790" s="61"/>
      <c r="UEU790" s="61"/>
      <c r="UEV790" s="61"/>
      <c r="UEW790" s="61"/>
      <c r="UEX790" s="61"/>
      <c r="UEY790" s="61"/>
      <c r="UEZ790" s="61"/>
      <c r="UFA790" s="61"/>
      <c r="UFB790" s="61"/>
      <c r="UFC790" s="61"/>
      <c r="UFD790" s="61"/>
      <c r="UFE790" s="61"/>
      <c r="UFF790" s="61"/>
      <c r="UFG790" s="61"/>
      <c r="UFH790" s="61"/>
      <c r="UFI790" s="61"/>
      <c r="UFJ790" s="61"/>
      <c r="UFK790" s="61"/>
      <c r="UFL790" s="61"/>
      <c r="UFM790" s="61"/>
      <c r="UFN790" s="61"/>
      <c r="UFO790" s="61"/>
      <c r="UFP790" s="61"/>
      <c r="UFQ790" s="61"/>
      <c r="UFR790" s="61"/>
      <c r="UFS790" s="61"/>
      <c r="UFT790" s="61"/>
      <c r="UFU790" s="61"/>
      <c r="UFV790" s="61"/>
      <c r="UFW790" s="61"/>
      <c r="UFX790" s="61"/>
      <c r="UFY790" s="61"/>
      <c r="UFZ790" s="61"/>
      <c r="UGA790" s="61"/>
      <c r="UGB790" s="61"/>
      <c r="UGC790" s="61"/>
      <c r="UGD790" s="61"/>
      <c r="UGE790" s="61"/>
      <c r="UGF790" s="61"/>
      <c r="UGG790" s="61"/>
      <c r="UGH790" s="61"/>
      <c r="UGI790" s="61"/>
      <c r="UGJ790" s="61"/>
      <c r="UGK790" s="61"/>
      <c r="UGL790" s="61"/>
      <c r="UGM790" s="61"/>
      <c r="UGN790" s="61"/>
      <c r="UGO790" s="61"/>
      <c r="UGP790" s="61"/>
      <c r="UGQ790" s="61"/>
      <c r="UGR790" s="61"/>
      <c r="UGS790" s="61"/>
      <c r="UGT790" s="61"/>
      <c r="UGU790" s="61"/>
      <c r="UGV790" s="61"/>
      <c r="UGW790" s="61"/>
      <c r="UGX790" s="61"/>
      <c r="UGY790" s="61"/>
      <c r="UGZ790" s="61"/>
      <c r="UHA790" s="61"/>
      <c r="UHB790" s="61"/>
      <c r="UHC790" s="61"/>
      <c r="UHD790" s="61"/>
      <c r="UHE790" s="61"/>
      <c r="UHF790" s="61"/>
      <c r="UHG790" s="61"/>
      <c r="UHH790" s="61"/>
      <c r="UHI790" s="61"/>
      <c r="UHJ790" s="61"/>
      <c r="UHK790" s="61"/>
      <c r="UHL790" s="61"/>
      <c r="UHM790" s="61"/>
      <c r="UHN790" s="61"/>
      <c r="UHO790" s="61"/>
      <c r="UHP790" s="61"/>
      <c r="UHQ790" s="61"/>
      <c r="UHR790" s="61"/>
      <c r="UHS790" s="61"/>
      <c r="UHT790" s="61"/>
      <c r="UHU790" s="61"/>
      <c r="UHV790" s="61"/>
      <c r="UHW790" s="61"/>
      <c r="UHX790" s="61"/>
      <c r="UHY790" s="61"/>
      <c r="UHZ790" s="61"/>
      <c r="UIA790" s="61"/>
      <c r="UIB790" s="61"/>
      <c r="UIC790" s="61"/>
      <c r="UID790" s="61"/>
      <c r="UIE790" s="61"/>
      <c r="UIF790" s="61"/>
      <c r="UIG790" s="61"/>
      <c r="UIH790" s="61"/>
      <c r="UII790" s="61"/>
      <c r="UIJ790" s="61"/>
      <c r="UIK790" s="61"/>
      <c r="UIL790" s="61"/>
      <c r="UIM790" s="61"/>
      <c r="UIN790" s="61"/>
      <c r="UIO790" s="61"/>
      <c r="UIP790" s="61"/>
      <c r="UIQ790" s="61"/>
      <c r="UIR790" s="61"/>
      <c r="UIS790" s="61"/>
      <c r="UIT790" s="61"/>
      <c r="UIU790" s="61"/>
      <c r="UIV790" s="61"/>
      <c r="UIW790" s="61"/>
      <c r="UIX790" s="61"/>
      <c r="UIY790" s="61"/>
      <c r="UIZ790" s="61"/>
      <c r="UJA790" s="61"/>
      <c r="UJB790" s="61"/>
      <c r="UJC790" s="61"/>
      <c r="UJD790" s="61"/>
      <c r="UJE790" s="61"/>
      <c r="UJF790" s="61"/>
      <c r="UJG790" s="61"/>
      <c r="UJH790" s="61"/>
      <c r="UJI790" s="61"/>
      <c r="UJJ790" s="61"/>
      <c r="UJK790" s="61"/>
      <c r="UJL790" s="61"/>
      <c r="UJM790" s="61"/>
      <c r="UJN790" s="61"/>
      <c r="UJO790" s="61"/>
      <c r="UJP790" s="61"/>
      <c r="UJQ790" s="61"/>
      <c r="UJR790" s="61"/>
      <c r="UJS790" s="61"/>
      <c r="UJT790" s="61"/>
      <c r="UJU790" s="61"/>
      <c r="UJV790" s="61"/>
      <c r="UJW790" s="61"/>
      <c r="UJX790" s="61"/>
      <c r="UJY790" s="61"/>
      <c r="UJZ790" s="61"/>
      <c r="UKA790" s="61"/>
      <c r="UKB790" s="61"/>
      <c r="UKC790" s="61"/>
      <c r="UKD790" s="61"/>
      <c r="UKE790" s="61"/>
      <c r="UKF790" s="61"/>
      <c r="UKG790" s="61"/>
      <c r="UKH790" s="61"/>
      <c r="UKI790" s="61"/>
      <c r="UKJ790" s="61"/>
      <c r="UKK790" s="61"/>
      <c r="UKL790" s="61"/>
      <c r="UKM790" s="61"/>
      <c r="UKN790" s="61"/>
      <c r="UKO790" s="61"/>
      <c r="UKP790" s="61"/>
      <c r="UKQ790" s="61"/>
      <c r="UKR790" s="61"/>
      <c r="UKS790" s="61"/>
      <c r="UKT790" s="61"/>
      <c r="UKU790" s="61"/>
      <c r="UKV790" s="61"/>
      <c r="UKW790" s="61"/>
      <c r="UKX790" s="61"/>
      <c r="UKY790" s="61"/>
      <c r="UKZ790" s="61"/>
      <c r="ULA790" s="61"/>
      <c r="ULB790" s="61"/>
      <c r="ULC790" s="61"/>
      <c r="ULD790" s="61"/>
      <c r="ULE790" s="61"/>
      <c r="ULF790" s="61"/>
      <c r="ULG790" s="61"/>
      <c r="ULH790" s="61"/>
      <c r="ULI790" s="61"/>
      <c r="ULJ790" s="61"/>
      <c r="ULK790" s="61"/>
      <c r="ULL790" s="61"/>
      <c r="ULM790" s="61"/>
      <c r="ULN790" s="61"/>
      <c r="ULO790" s="61"/>
      <c r="ULP790" s="61"/>
      <c r="ULQ790" s="61"/>
      <c r="ULR790" s="61"/>
      <c r="ULS790" s="61"/>
      <c r="ULT790" s="61"/>
      <c r="ULU790" s="61"/>
      <c r="ULV790" s="61"/>
      <c r="ULW790" s="61"/>
      <c r="ULX790" s="61"/>
      <c r="ULY790" s="61"/>
      <c r="ULZ790" s="61"/>
      <c r="UMA790" s="61"/>
      <c r="UMB790" s="61"/>
      <c r="UMC790" s="61"/>
      <c r="UMD790" s="61"/>
      <c r="UME790" s="61"/>
      <c r="UMF790" s="61"/>
      <c r="UMG790" s="61"/>
      <c r="UMH790" s="61"/>
      <c r="UMI790" s="61"/>
      <c r="UMJ790" s="61"/>
      <c r="UMK790" s="61"/>
      <c r="UML790" s="61"/>
      <c r="UMM790" s="61"/>
      <c r="UMN790" s="61"/>
      <c r="UMO790" s="61"/>
      <c r="UMP790" s="61"/>
      <c r="UMQ790" s="61"/>
      <c r="UMR790" s="61"/>
      <c r="UMS790" s="61"/>
      <c r="UMT790" s="61"/>
      <c r="UMU790" s="61"/>
      <c r="UMV790" s="61"/>
      <c r="UMW790" s="61"/>
      <c r="UMX790" s="61"/>
      <c r="UMY790" s="61"/>
      <c r="UMZ790" s="61"/>
      <c r="UNA790" s="61"/>
      <c r="UNB790" s="61"/>
      <c r="UNC790" s="61"/>
      <c r="UND790" s="61"/>
      <c r="UNE790" s="61"/>
      <c r="UNF790" s="61"/>
      <c r="UNG790" s="61"/>
      <c r="UNH790" s="61"/>
      <c r="UNI790" s="61"/>
      <c r="UNJ790" s="61"/>
      <c r="UNK790" s="61"/>
      <c r="UNL790" s="61"/>
      <c r="UNM790" s="61"/>
      <c r="UNN790" s="61"/>
      <c r="UNO790" s="61"/>
      <c r="UNP790" s="61"/>
      <c r="UNQ790" s="61"/>
      <c r="UNR790" s="61"/>
      <c r="UNS790" s="61"/>
      <c r="UNT790" s="61"/>
      <c r="UNU790" s="61"/>
      <c r="UNV790" s="61"/>
      <c r="UNW790" s="61"/>
      <c r="UNX790" s="61"/>
      <c r="UNY790" s="61"/>
      <c r="UNZ790" s="61"/>
      <c r="UOA790" s="61"/>
      <c r="UOB790" s="61"/>
      <c r="UOC790" s="61"/>
      <c r="UOD790" s="61"/>
      <c r="UOE790" s="61"/>
      <c r="UOF790" s="61"/>
      <c r="UOG790" s="61"/>
      <c r="UOH790" s="61"/>
      <c r="UOI790" s="61"/>
      <c r="UOJ790" s="61"/>
      <c r="UOK790" s="61"/>
      <c r="UOL790" s="61"/>
      <c r="UOM790" s="61"/>
      <c r="UON790" s="61"/>
      <c r="UOO790" s="61"/>
      <c r="UOP790" s="61"/>
      <c r="UOQ790" s="61"/>
      <c r="UOR790" s="61"/>
      <c r="UOS790" s="61"/>
      <c r="UOT790" s="61"/>
      <c r="UOU790" s="61"/>
      <c r="UOV790" s="61"/>
      <c r="UOW790" s="61"/>
      <c r="UOX790" s="61"/>
      <c r="UOY790" s="61"/>
      <c r="UOZ790" s="61"/>
      <c r="UPA790" s="61"/>
      <c r="UPB790" s="61"/>
      <c r="UPC790" s="61"/>
      <c r="UPD790" s="61"/>
      <c r="UPE790" s="61"/>
      <c r="UPF790" s="61"/>
      <c r="UPG790" s="61"/>
      <c r="UPH790" s="61"/>
      <c r="UPI790" s="61"/>
      <c r="UPJ790" s="61"/>
      <c r="UPK790" s="61"/>
      <c r="UPL790" s="61"/>
      <c r="UPM790" s="61"/>
      <c r="UPN790" s="61"/>
      <c r="UPO790" s="61"/>
      <c r="UPP790" s="61"/>
      <c r="UPQ790" s="61"/>
      <c r="UPR790" s="61"/>
      <c r="UPS790" s="61"/>
      <c r="UPT790" s="61"/>
      <c r="UPU790" s="61"/>
      <c r="UPV790" s="61"/>
      <c r="UPW790" s="61"/>
      <c r="UPX790" s="61"/>
      <c r="UPY790" s="61"/>
      <c r="UPZ790" s="61"/>
      <c r="UQA790" s="61"/>
      <c r="UQB790" s="61"/>
      <c r="UQC790" s="61"/>
      <c r="UQD790" s="61"/>
      <c r="UQE790" s="61"/>
      <c r="UQF790" s="61"/>
      <c r="UQG790" s="61"/>
      <c r="UQH790" s="61"/>
      <c r="UQI790" s="61"/>
      <c r="UQJ790" s="61"/>
      <c r="UQK790" s="61"/>
      <c r="UQL790" s="61"/>
      <c r="UQM790" s="61"/>
      <c r="UQN790" s="61"/>
      <c r="UQO790" s="61"/>
      <c r="UQP790" s="61"/>
      <c r="UQQ790" s="61"/>
      <c r="UQR790" s="61"/>
      <c r="UQS790" s="61"/>
      <c r="UQT790" s="61"/>
      <c r="UQU790" s="61"/>
      <c r="UQV790" s="61"/>
      <c r="UQW790" s="61"/>
      <c r="UQX790" s="61"/>
      <c r="UQY790" s="61"/>
      <c r="UQZ790" s="61"/>
      <c r="URA790" s="61"/>
      <c r="URB790" s="61"/>
      <c r="URC790" s="61"/>
      <c r="URD790" s="61"/>
      <c r="URE790" s="61"/>
      <c r="URF790" s="61"/>
      <c r="URG790" s="61"/>
      <c r="URH790" s="61"/>
      <c r="URI790" s="61"/>
      <c r="URJ790" s="61"/>
      <c r="URK790" s="61"/>
      <c r="URL790" s="61"/>
      <c r="URM790" s="61"/>
      <c r="URN790" s="61"/>
      <c r="URO790" s="61"/>
      <c r="URP790" s="61"/>
      <c r="URQ790" s="61"/>
      <c r="URR790" s="61"/>
      <c r="URS790" s="61"/>
      <c r="URT790" s="61"/>
      <c r="URU790" s="61"/>
      <c r="URV790" s="61"/>
      <c r="URW790" s="61"/>
      <c r="URX790" s="61"/>
      <c r="URY790" s="61"/>
      <c r="URZ790" s="61"/>
      <c r="USA790" s="61"/>
      <c r="USB790" s="61"/>
      <c r="USC790" s="61"/>
      <c r="USD790" s="61"/>
      <c r="USE790" s="61"/>
      <c r="USF790" s="61"/>
      <c r="USG790" s="61"/>
      <c r="USH790" s="61"/>
      <c r="USI790" s="61"/>
      <c r="USJ790" s="61"/>
      <c r="USK790" s="61"/>
      <c r="USL790" s="61"/>
      <c r="USM790" s="61"/>
      <c r="USN790" s="61"/>
      <c r="USO790" s="61"/>
      <c r="USP790" s="61"/>
      <c r="USQ790" s="61"/>
      <c r="USR790" s="61"/>
      <c r="USS790" s="61"/>
      <c r="UST790" s="61"/>
      <c r="USU790" s="61"/>
      <c r="USV790" s="61"/>
      <c r="USW790" s="61"/>
      <c r="USX790" s="61"/>
      <c r="USY790" s="61"/>
      <c r="USZ790" s="61"/>
      <c r="UTA790" s="61"/>
      <c r="UTB790" s="61"/>
      <c r="UTC790" s="61"/>
      <c r="UTD790" s="61"/>
      <c r="UTE790" s="61"/>
      <c r="UTF790" s="61"/>
      <c r="UTG790" s="61"/>
      <c r="UTH790" s="61"/>
      <c r="UTI790" s="61"/>
      <c r="UTJ790" s="61"/>
      <c r="UTK790" s="61"/>
      <c r="UTL790" s="61"/>
      <c r="UTM790" s="61"/>
      <c r="UTN790" s="61"/>
      <c r="UTO790" s="61"/>
      <c r="UTP790" s="61"/>
      <c r="UTQ790" s="61"/>
      <c r="UTR790" s="61"/>
      <c r="UTS790" s="61"/>
      <c r="UTT790" s="61"/>
      <c r="UTU790" s="61"/>
      <c r="UTV790" s="61"/>
      <c r="UTW790" s="61"/>
      <c r="UTX790" s="61"/>
      <c r="UTY790" s="61"/>
      <c r="UTZ790" s="61"/>
      <c r="UUA790" s="61"/>
      <c r="UUB790" s="61"/>
      <c r="UUC790" s="61"/>
      <c r="UUD790" s="61"/>
      <c r="UUE790" s="61"/>
      <c r="UUF790" s="61"/>
      <c r="UUG790" s="61"/>
      <c r="UUH790" s="61"/>
      <c r="UUI790" s="61"/>
      <c r="UUJ790" s="61"/>
      <c r="UUK790" s="61"/>
      <c r="UUL790" s="61"/>
      <c r="UUM790" s="61"/>
      <c r="UUN790" s="61"/>
      <c r="UUO790" s="61"/>
      <c r="UUP790" s="61"/>
      <c r="UUQ790" s="61"/>
      <c r="UUR790" s="61"/>
      <c r="UUS790" s="61"/>
      <c r="UUT790" s="61"/>
      <c r="UUU790" s="61"/>
      <c r="UUV790" s="61"/>
      <c r="UUW790" s="61"/>
      <c r="UUX790" s="61"/>
      <c r="UUY790" s="61"/>
      <c r="UUZ790" s="61"/>
      <c r="UVA790" s="61"/>
      <c r="UVB790" s="61"/>
      <c r="UVC790" s="61"/>
      <c r="UVD790" s="61"/>
      <c r="UVE790" s="61"/>
      <c r="UVF790" s="61"/>
      <c r="UVG790" s="61"/>
      <c r="UVH790" s="61"/>
      <c r="UVI790" s="61"/>
      <c r="UVJ790" s="61"/>
      <c r="UVK790" s="61"/>
      <c r="UVL790" s="61"/>
      <c r="UVM790" s="61"/>
      <c r="UVN790" s="61"/>
      <c r="UVO790" s="61"/>
      <c r="UVP790" s="61"/>
      <c r="UVQ790" s="61"/>
      <c r="UVR790" s="61"/>
      <c r="UVS790" s="61"/>
      <c r="UVT790" s="61"/>
      <c r="UVU790" s="61"/>
      <c r="UVV790" s="61"/>
      <c r="UVW790" s="61"/>
      <c r="UVX790" s="61"/>
      <c r="UVY790" s="61"/>
      <c r="UVZ790" s="61"/>
      <c r="UWA790" s="61"/>
      <c r="UWB790" s="61"/>
      <c r="UWC790" s="61"/>
      <c r="UWD790" s="61"/>
      <c r="UWE790" s="61"/>
      <c r="UWF790" s="61"/>
      <c r="UWG790" s="61"/>
      <c r="UWH790" s="61"/>
      <c r="UWI790" s="61"/>
      <c r="UWJ790" s="61"/>
      <c r="UWK790" s="61"/>
      <c r="UWL790" s="61"/>
      <c r="UWM790" s="61"/>
      <c r="UWN790" s="61"/>
      <c r="UWO790" s="61"/>
      <c r="UWP790" s="61"/>
      <c r="UWQ790" s="61"/>
      <c r="UWR790" s="61"/>
      <c r="UWS790" s="61"/>
      <c r="UWT790" s="61"/>
      <c r="UWU790" s="61"/>
      <c r="UWV790" s="61"/>
      <c r="UWW790" s="61"/>
      <c r="UWX790" s="61"/>
      <c r="UWY790" s="61"/>
      <c r="UWZ790" s="61"/>
      <c r="UXA790" s="61"/>
      <c r="UXB790" s="61"/>
      <c r="UXC790" s="61"/>
      <c r="UXD790" s="61"/>
      <c r="UXE790" s="61"/>
      <c r="UXF790" s="61"/>
      <c r="UXG790" s="61"/>
      <c r="UXH790" s="61"/>
      <c r="UXI790" s="61"/>
      <c r="UXJ790" s="61"/>
      <c r="UXK790" s="61"/>
      <c r="UXL790" s="61"/>
      <c r="UXM790" s="61"/>
      <c r="UXN790" s="61"/>
      <c r="UXO790" s="61"/>
      <c r="UXP790" s="61"/>
      <c r="UXQ790" s="61"/>
      <c r="UXR790" s="61"/>
      <c r="UXS790" s="61"/>
      <c r="UXT790" s="61"/>
      <c r="UXU790" s="61"/>
      <c r="UXV790" s="61"/>
      <c r="UXW790" s="61"/>
      <c r="UXX790" s="61"/>
      <c r="UXY790" s="61"/>
      <c r="UXZ790" s="61"/>
      <c r="UYA790" s="61"/>
      <c r="UYB790" s="61"/>
      <c r="UYC790" s="61"/>
      <c r="UYD790" s="61"/>
      <c r="UYE790" s="61"/>
      <c r="UYF790" s="61"/>
      <c r="UYG790" s="61"/>
      <c r="UYH790" s="61"/>
      <c r="UYI790" s="61"/>
      <c r="UYJ790" s="61"/>
      <c r="UYK790" s="61"/>
      <c r="UYL790" s="61"/>
      <c r="UYM790" s="61"/>
      <c r="UYN790" s="61"/>
      <c r="UYO790" s="61"/>
      <c r="UYP790" s="61"/>
      <c r="UYQ790" s="61"/>
      <c r="UYR790" s="61"/>
      <c r="UYS790" s="61"/>
      <c r="UYT790" s="61"/>
      <c r="UYU790" s="61"/>
      <c r="UYV790" s="61"/>
      <c r="UYW790" s="61"/>
      <c r="UYX790" s="61"/>
      <c r="UYY790" s="61"/>
      <c r="UYZ790" s="61"/>
      <c r="UZA790" s="61"/>
      <c r="UZB790" s="61"/>
      <c r="UZC790" s="61"/>
      <c r="UZD790" s="61"/>
      <c r="UZE790" s="61"/>
      <c r="UZF790" s="61"/>
      <c r="UZG790" s="61"/>
      <c r="UZH790" s="61"/>
      <c r="UZI790" s="61"/>
      <c r="UZJ790" s="61"/>
      <c r="UZK790" s="61"/>
      <c r="UZL790" s="61"/>
      <c r="UZM790" s="61"/>
      <c r="UZN790" s="61"/>
      <c r="UZO790" s="61"/>
      <c r="UZP790" s="61"/>
      <c r="UZQ790" s="61"/>
      <c r="UZR790" s="61"/>
      <c r="UZS790" s="61"/>
      <c r="UZT790" s="61"/>
      <c r="UZU790" s="61"/>
      <c r="UZV790" s="61"/>
      <c r="UZW790" s="61"/>
      <c r="UZX790" s="61"/>
      <c r="UZY790" s="61"/>
      <c r="UZZ790" s="61"/>
      <c r="VAA790" s="61"/>
      <c r="VAB790" s="61"/>
      <c r="VAC790" s="61"/>
      <c r="VAD790" s="61"/>
      <c r="VAE790" s="61"/>
      <c r="VAF790" s="61"/>
      <c r="VAG790" s="61"/>
      <c r="VAH790" s="61"/>
      <c r="VAI790" s="61"/>
      <c r="VAJ790" s="61"/>
      <c r="VAK790" s="61"/>
      <c r="VAL790" s="61"/>
      <c r="VAM790" s="61"/>
      <c r="VAN790" s="61"/>
      <c r="VAO790" s="61"/>
      <c r="VAP790" s="61"/>
      <c r="VAQ790" s="61"/>
      <c r="VAR790" s="61"/>
      <c r="VAS790" s="61"/>
      <c r="VAT790" s="61"/>
      <c r="VAU790" s="61"/>
      <c r="VAV790" s="61"/>
      <c r="VAW790" s="61"/>
      <c r="VAX790" s="61"/>
      <c r="VAY790" s="61"/>
      <c r="VAZ790" s="61"/>
      <c r="VBA790" s="61"/>
      <c r="VBB790" s="61"/>
      <c r="VBC790" s="61"/>
      <c r="VBD790" s="61"/>
      <c r="VBE790" s="61"/>
      <c r="VBF790" s="61"/>
      <c r="VBG790" s="61"/>
      <c r="VBH790" s="61"/>
      <c r="VBI790" s="61"/>
      <c r="VBJ790" s="61"/>
      <c r="VBK790" s="61"/>
      <c r="VBL790" s="61"/>
      <c r="VBM790" s="61"/>
      <c r="VBN790" s="61"/>
      <c r="VBO790" s="61"/>
      <c r="VBP790" s="61"/>
      <c r="VBQ790" s="61"/>
      <c r="VBR790" s="61"/>
      <c r="VBS790" s="61"/>
      <c r="VBT790" s="61"/>
      <c r="VBU790" s="61"/>
      <c r="VBV790" s="61"/>
      <c r="VBW790" s="61"/>
      <c r="VBX790" s="61"/>
      <c r="VBY790" s="61"/>
      <c r="VBZ790" s="61"/>
      <c r="VCA790" s="61"/>
      <c r="VCB790" s="61"/>
      <c r="VCC790" s="61"/>
      <c r="VCD790" s="61"/>
      <c r="VCE790" s="61"/>
      <c r="VCF790" s="61"/>
      <c r="VCG790" s="61"/>
      <c r="VCH790" s="61"/>
      <c r="VCI790" s="61"/>
      <c r="VCJ790" s="61"/>
      <c r="VCK790" s="61"/>
      <c r="VCL790" s="61"/>
      <c r="VCM790" s="61"/>
      <c r="VCN790" s="61"/>
      <c r="VCO790" s="61"/>
      <c r="VCP790" s="61"/>
      <c r="VCQ790" s="61"/>
      <c r="VCR790" s="61"/>
      <c r="VCS790" s="61"/>
      <c r="VCT790" s="61"/>
      <c r="VCU790" s="61"/>
      <c r="VCV790" s="61"/>
      <c r="VCW790" s="61"/>
      <c r="VCX790" s="61"/>
      <c r="VCY790" s="61"/>
      <c r="VCZ790" s="61"/>
      <c r="VDA790" s="61"/>
      <c r="VDB790" s="61"/>
      <c r="VDC790" s="61"/>
      <c r="VDD790" s="61"/>
      <c r="VDE790" s="61"/>
      <c r="VDF790" s="61"/>
      <c r="VDG790" s="61"/>
      <c r="VDH790" s="61"/>
      <c r="VDI790" s="61"/>
      <c r="VDJ790" s="61"/>
      <c r="VDK790" s="61"/>
      <c r="VDL790" s="61"/>
      <c r="VDM790" s="61"/>
      <c r="VDN790" s="61"/>
      <c r="VDO790" s="61"/>
      <c r="VDP790" s="61"/>
      <c r="VDQ790" s="61"/>
      <c r="VDR790" s="61"/>
      <c r="VDS790" s="61"/>
      <c r="VDT790" s="61"/>
      <c r="VDU790" s="61"/>
      <c r="VDV790" s="61"/>
      <c r="VDW790" s="61"/>
      <c r="VDX790" s="61"/>
      <c r="VDY790" s="61"/>
      <c r="VDZ790" s="61"/>
      <c r="VEA790" s="61"/>
      <c r="VEB790" s="61"/>
      <c r="VEC790" s="61"/>
      <c r="VED790" s="61"/>
      <c r="VEE790" s="61"/>
      <c r="VEF790" s="61"/>
      <c r="VEG790" s="61"/>
      <c r="VEH790" s="61"/>
      <c r="VEI790" s="61"/>
      <c r="VEJ790" s="61"/>
      <c r="VEK790" s="61"/>
      <c r="VEL790" s="61"/>
      <c r="VEM790" s="61"/>
      <c r="VEN790" s="61"/>
      <c r="VEO790" s="61"/>
      <c r="VEP790" s="61"/>
      <c r="VEQ790" s="61"/>
      <c r="VER790" s="61"/>
      <c r="VES790" s="61"/>
      <c r="VET790" s="61"/>
      <c r="VEU790" s="61"/>
      <c r="VEV790" s="61"/>
      <c r="VEW790" s="61"/>
      <c r="VEX790" s="61"/>
      <c r="VEY790" s="61"/>
      <c r="VEZ790" s="61"/>
      <c r="VFA790" s="61"/>
      <c r="VFB790" s="61"/>
      <c r="VFC790" s="61"/>
      <c r="VFD790" s="61"/>
      <c r="VFE790" s="61"/>
      <c r="VFF790" s="61"/>
      <c r="VFG790" s="61"/>
      <c r="VFH790" s="61"/>
      <c r="VFI790" s="61"/>
      <c r="VFJ790" s="61"/>
      <c r="VFK790" s="61"/>
      <c r="VFL790" s="61"/>
      <c r="VFM790" s="61"/>
      <c r="VFN790" s="61"/>
      <c r="VFO790" s="61"/>
      <c r="VFP790" s="61"/>
      <c r="VFQ790" s="61"/>
      <c r="VFR790" s="61"/>
      <c r="VFS790" s="61"/>
      <c r="VFT790" s="61"/>
      <c r="VFU790" s="61"/>
      <c r="VFV790" s="61"/>
      <c r="VFW790" s="61"/>
      <c r="VFX790" s="61"/>
      <c r="VFY790" s="61"/>
      <c r="VFZ790" s="61"/>
      <c r="VGA790" s="61"/>
      <c r="VGB790" s="61"/>
      <c r="VGC790" s="61"/>
      <c r="VGD790" s="61"/>
      <c r="VGE790" s="61"/>
      <c r="VGF790" s="61"/>
      <c r="VGG790" s="61"/>
      <c r="VGH790" s="61"/>
      <c r="VGI790" s="61"/>
      <c r="VGJ790" s="61"/>
      <c r="VGK790" s="61"/>
      <c r="VGL790" s="61"/>
      <c r="VGM790" s="61"/>
      <c r="VGN790" s="61"/>
      <c r="VGO790" s="61"/>
      <c r="VGP790" s="61"/>
      <c r="VGQ790" s="61"/>
      <c r="VGR790" s="61"/>
      <c r="VGS790" s="61"/>
      <c r="VGT790" s="61"/>
      <c r="VGU790" s="61"/>
      <c r="VGV790" s="61"/>
      <c r="VGW790" s="61"/>
      <c r="VGX790" s="61"/>
      <c r="VGY790" s="61"/>
      <c r="VGZ790" s="61"/>
      <c r="VHA790" s="61"/>
      <c r="VHB790" s="61"/>
      <c r="VHC790" s="61"/>
      <c r="VHD790" s="61"/>
      <c r="VHE790" s="61"/>
      <c r="VHF790" s="61"/>
      <c r="VHG790" s="61"/>
      <c r="VHH790" s="61"/>
      <c r="VHI790" s="61"/>
      <c r="VHJ790" s="61"/>
      <c r="VHK790" s="61"/>
      <c r="VHL790" s="61"/>
      <c r="VHM790" s="61"/>
      <c r="VHN790" s="61"/>
      <c r="VHO790" s="61"/>
      <c r="VHP790" s="61"/>
      <c r="VHQ790" s="61"/>
      <c r="VHR790" s="61"/>
      <c r="VHS790" s="61"/>
      <c r="VHT790" s="61"/>
      <c r="VHU790" s="61"/>
      <c r="VHV790" s="61"/>
      <c r="VHW790" s="61"/>
      <c r="VHX790" s="61"/>
      <c r="VHY790" s="61"/>
      <c r="VHZ790" s="61"/>
      <c r="VIA790" s="61"/>
      <c r="VIB790" s="61"/>
      <c r="VIC790" s="61"/>
      <c r="VID790" s="61"/>
      <c r="VIE790" s="61"/>
      <c r="VIF790" s="61"/>
      <c r="VIG790" s="61"/>
      <c r="VIH790" s="61"/>
      <c r="VII790" s="61"/>
      <c r="VIJ790" s="61"/>
      <c r="VIK790" s="61"/>
      <c r="VIL790" s="61"/>
      <c r="VIM790" s="61"/>
      <c r="VIN790" s="61"/>
      <c r="VIO790" s="61"/>
      <c r="VIP790" s="61"/>
      <c r="VIQ790" s="61"/>
      <c r="VIR790" s="61"/>
      <c r="VIS790" s="61"/>
      <c r="VIT790" s="61"/>
      <c r="VIU790" s="61"/>
      <c r="VIV790" s="61"/>
      <c r="VIW790" s="61"/>
      <c r="VIX790" s="61"/>
      <c r="VIY790" s="61"/>
      <c r="VIZ790" s="61"/>
      <c r="VJA790" s="61"/>
      <c r="VJB790" s="61"/>
      <c r="VJC790" s="61"/>
      <c r="VJD790" s="61"/>
      <c r="VJE790" s="61"/>
      <c r="VJF790" s="61"/>
      <c r="VJG790" s="61"/>
      <c r="VJH790" s="61"/>
      <c r="VJI790" s="61"/>
      <c r="VJJ790" s="61"/>
      <c r="VJK790" s="61"/>
      <c r="VJL790" s="61"/>
      <c r="VJM790" s="61"/>
      <c r="VJN790" s="61"/>
      <c r="VJO790" s="61"/>
      <c r="VJP790" s="61"/>
      <c r="VJQ790" s="61"/>
      <c r="VJR790" s="61"/>
      <c r="VJS790" s="61"/>
      <c r="VJT790" s="61"/>
      <c r="VJU790" s="61"/>
      <c r="VJV790" s="61"/>
      <c r="VJW790" s="61"/>
      <c r="VJX790" s="61"/>
      <c r="VJY790" s="61"/>
      <c r="VJZ790" s="61"/>
      <c r="VKA790" s="61"/>
      <c r="VKB790" s="61"/>
      <c r="VKC790" s="61"/>
      <c r="VKD790" s="61"/>
      <c r="VKE790" s="61"/>
      <c r="VKF790" s="61"/>
      <c r="VKG790" s="61"/>
      <c r="VKH790" s="61"/>
      <c r="VKI790" s="61"/>
      <c r="VKJ790" s="61"/>
      <c r="VKK790" s="61"/>
      <c r="VKL790" s="61"/>
      <c r="VKM790" s="61"/>
      <c r="VKN790" s="61"/>
      <c r="VKO790" s="61"/>
      <c r="VKP790" s="61"/>
      <c r="VKQ790" s="61"/>
      <c r="VKR790" s="61"/>
      <c r="VKS790" s="61"/>
      <c r="VKT790" s="61"/>
      <c r="VKU790" s="61"/>
      <c r="VKV790" s="61"/>
      <c r="VKW790" s="61"/>
      <c r="VKX790" s="61"/>
      <c r="VKY790" s="61"/>
      <c r="VKZ790" s="61"/>
      <c r="VLA790" s="61"/>
      <c r="VLB790" s="61"/>
      <c r="VLC790" s="61"/>
      <c r="VLD790" s="61"/>
      <c r="VLE790" s="61"/>
      <c r="VLF790" s="61"/>
      <c r="VLG790" s="61"/>
      <c r="VLH790" s="61"/>
      <c r="VLI790" s="61"/>
      <c r="VLJ790" s="61"/>
      <c r="VLK790" s="61"/>
      <c r="VLL790" s="61"/>
      <c r="VLM790" s="61"/>
      <c r="VLN790" s="61"/>
      <c r="VLO790" s="61"/>
      <c r="VLP790" s="61"/>
      <c r="VLQ790" s="61"/>
      <c r="VLR790" s="61"/>
      <c r="VLS790" s="61"/>
      <c r="VLT790" s="61"/>
      <c r="VLU790" s="61"/>
      <c r="VLV790" s="61"/>
      <c r="VLW790" s="61"/>
      <c r="VLX790" s="61"/>
      <c r="VLY790" s="61"/>
      <c r="VLZ790" s="61"/>
      <c r="VMA790" s="61"/>
      <c r="VMB790" s="61"/>
      <c r="VMC790" s="61"/>
      <c r="VMD790" s="61"/>
      <c r="VME790" s="61"/>
      <c r="VMF790" s="61"/>
      <c r="VMG790" s="61"/>
      <c r="VMH790" s="61"/>
      <c r="VMI790" s="61"/>
      <c r="VMJ790" s="61"/>
      <c r="VMK790" s="61"/>
      <c r="VML790" s="61"/>
      <c r="VMM790" s="61"/>
      <c r="VMN790" s="61"/>
      <c r="VMO790" s="61"/>
      <c r="VMP790" s="61"/>
      <c r="VMQ790" s="61"/>
      <c r="VMR790" s="61"/>
      <c r="VMS790" s="61"/>
      <c r="VMT790" s="61"/>
      <c r="VMU790" s="61"/>
      <c r="VMV790" s="61"/>
      <c r="VMW790" s="61"/>
      <c r="VMX790" s="61"/>
      <c r="VMY790" s="61"/>
      <c r="VMZ790" s="61"/>
      <c r="VNA790" s="61"/>
      <c r="VNB790" s="61"/>
      <c r="VNC790" s="61"/>
      <c r="VND790" s="61"/>
      <c r="VNE790" s="61"/>
      <c r="VNF790" s="61"/>
      <c r="VNG790" s="61"/>
      <c r="VNH790" s="61"/>
      <c r="VNI790" s="61"/>
      <c r="VNJ790" s="61"/>
      <c r="VNK790" s="61"/>
      <c r="VNL790" s="61"/>
      <c r="VNM790" s="61"/>
      <c r="VNN790" s="61"/>
      <c r="VNO790" s="61"/>
      <c r="VNP790" s="61"/>
      <c r="VNQ790" s="61"/>
      <c r="VNR790" s="61"/>
      <c r="VNS790" s="61"/>
      <c r="VNT790" s="61"/>
      <c r="VNU790" s="61"/>
      <c r="VNV790" s="61"/>
      <c r="VNW790" s="61"/>
      <c r="VNX790" s="61"/>
      <c r="VNY790" s="61"/>
      <c r="VNZ790" s="61"/>
      <c r="VOA790" s="61"/>
      <c r="VOB790" s="61"/>
      <c r="VOC790" s="61"/>
      <c r="VOD790" s="61"/>
      <c r="VOE790" s="61"/>
      <c r="VOF790" s="61"/>
      <c r="VOG790" s="61"/>
      <c r="VOH790" s="61"/>
      <c r="VOI790" s="61"/>
      <c r="VOJ790" s="61"/>
      <c r="VOK790" s="61"/>
      <c r="VOL790" s="61"/>
      <c r="VOM790" s="61"/>
      <c r="VON790" s="61"/>
      <c r="VOO790" s="61"/>
      <c r="VOP790" s="61"/>
      <c r="VOQ790" s="61"/>
      <c r="VOR790" s="61"/>
      <c r="VOS790" s="61"/>
      <c r="VOT790" s="61"/>
      <c r="VOU790" s="61"/>
      <c r="VOV790" s="61"/>
      <c r="VOW790" s="61"/>
      <c r="VOX790" s="61"/>
      <c r="VOY790" s="61"/>
      <c r="VOZ790" s="61"/>
      <c r="VPA790" s="61"/>
      <c r="VPB790" s="61"/>
      <c r="VPC790" s="61"/>
      <c r="VPD790" s="61"/>
      <c r="VPE790" s="61"/>
      <c r="VPF790" s="61"/>
      <c r="VPG790" s="61"/>
      <c r="VPH790" s="61"/>
      <c r="VPI790" s="61"/>
      <c r="VPJ790" s="61"/>
      <c r="VPK790" s="61"/>
      <c r="VPL790" s="61"/>
      <c r="VPM790" s="61"/>
      <c r="VPN790" s="61"/>
      <c r="VPO790" s="61"/>
      <c r="VPP790" s="61"/>
      <c r="VPQ790" s="61"/>
      <c r="VPR790" s="61"/>
      <c r="VPS790" s="61"/>
      <c r="VPT790" s="61"/>
      <c r="VPU790" s="61"/>
      <c r="VPV790" s="61"/>
      <c r="VPW790" s="61"/>
      <c r="VPX790" s="61"/>
      <c r="VPY790" s="61"/>
      <c r="VPZ790" s="61"/>
      <c r="VQA790" s="61"/>
      <c r="VQB790" s="61"/>
      <c r="VQC790" s="61"/>
      <c r="VQD790" s="61"/>
      <c r="VQE790" s="61"/>
      <c r="VQF790" s="61"/>
      <c r="VQG790" s="61"/>
      <c r="VQH790" s="61"/>
      <c r="VQI790" s="61"/>
      <c r="VQJ790" s="61"/>
      <c r="VQK790" s="61"/>
      <c r="VQL790" s="61"/>
      <c r="VQM790" s="61"/>
      <c r="VQN790" s="61"/>
      <c r="VQO790" s="61"/>
      <c r="VQP790" s="61"/>
      <c r="VQQ790" s="61"/>
      <c r="VQR790" s="61"/>
      <c r="VQS790" s="61"/>
      <c r="VQT790" s="61"/>
      <c r="VQU790" s="61"/>
      <c r="VQV790" s="61"/>
      <c r="VQW790" s="61"/>
      <c r="VQX790" s="61"/>
      <c r="VQY790" s="61"/>
      <c r="VQZ790" s="61"/>
      <c r="VRA790" s="61"/>
      <c r="VRB790" s="61"/>
      <c r="VRC790" s="61"/>
      <c r="VRD790" s="61"/>
      <c r="VRE790" s="61"/>
      <c r="VRF790" s="61"/>
      <c r="VRG790" s="61"/>
      <c r="VRH790" s="61"/>
      <c r="VRI790" s="61"/>
      <c r="VRJ790" s="61"/>
      <c r="VRK790" s="61"/>
      <c r="VRL790" s="61"/>
      <c r="VRM790" s="61"/>
      <c r="VRN790" s="61"/>
      <c r="VRO790" s="61"/>
      <c r="VRP790" s="61"/>
      <c r="VRQ790" s="61"/>
      <c r="VRR790" s="61"/>
      <c r="VRS790" s="61"/>
      <c r="VRT790" s="61"/>
      <c r="VRU790" s="61"/>
      <c r="VRV790" s="61"/>
      <c r="VRW790" s="61"/>
      <c r="VRX790" s="61"/>
      <c r="VRY790" s="61"/>
      <c r="VRZ790" s="61"/>
      <c r="VSA790" s="61"/>
      <c r="VSB790" s="61"/>
      <c r="VSC790" s="61"/>
      <c r="VSD790" s="61"/>
      <c r="VSE790" s="61"/>
      <c r="VSF790" s="61"/>
      <c r="VSG790" s="61"/>
      <c r="VSH790" s="61"/>
      <c r="VSI790" s="61"/>
      <c r="VSJ790" s="61"/>
      <c r="VSK790" s="61"/>
      <c r="VSL790" s="61"/>
      <c r="VSM790" s="61"/>
      <c r="VSN790" s="61"/>
      <c r="VSO790" s="61"/>
      <c r="VSP790" s="61"/>
      <c r="VSQ790" s="61"/>
      <c r="VSR790" s="61"/>
      <c r="VSS790" s="61"/>
      <c r="VST790" s="61"/>
      <c r="VSU790" s="61"/>
      <c r="VSV790" s="61"/>
      <c r="VSW790" s="61"/>
      <c r="VSX790" s="61"/>
      <c r="VSY790" s="61"/>
      <c r="VSZ790" s="61"/>
      <c r="VTA790" s="61"/>
      <c r="VTB790" s="61"/>
      <c r="VTC790" s="61"/>
      <c r="VTD790" s="61"/>
      <c r="VTE790" s="61"/>
      <c r="VTF790" s="61"/>
      <c r="VTG790" s="61"/>
      <c r="VTH790" s="61"/>
      <c r="VTI790" s="61"/>
      <c r="VTJ790" s="61"/>
      <c r="VTK790" s="61"/>
      <c r="VTL790" s="61"/>
      <c r="VTM790" s="61"/>
      <c r="VTN790" s="61"/>
      <c r="VTO790" s="61"/>
      <c r="VTP790" s="61"/>
      <c r="VTQ790" s="61"/>
      <c r="VTR790" s="61"/>
      <c r="VTS790" s="61"/>
      <c r="VTT790" s="61"/>
      <c r="VTU790" s="61"/>
      <c r="VTV790" s="61"/>
      <c r="VTW790" s="61"/>
      <c r="VTX790" s="61"/>
      <c r="VTY790" s="61"/>
      <c r="VTZ790" s="61"/>
      <c r="VUA790" s="61"/>
      <c r="VUB790" s="61"/>
      <c r="VUC790" s="61"/>
      <c r="VUD790" s="61"/>
      <c r="VUE790" s="61"/>
      <c r="VUF790" s="61"/>
      <c r="VUG790" s="61"/>
      <c r="VUH790" s="61"/>
      <c r="VUI790" s="61"/>
      <c r="VUJ790" s="61"/>
      <c r="VUK790" s="61"/>
      <c r="VUL790" s="61"/>
      <c r="VUM790" s="61"/>
      <c r="VUN790" s="61"/>
      <c r="VUO790" s="61"/>
      <c r="VUP790" s="61"/>
      <c r="VUQ790" s="61"/>
      <c r="VUR790" s="61"/>
      <c r="VUS790" s="61"/>
      <c r="VUT790" s="61"/>
      <c r="VUU790" s="61"/>
      <c r="VUV790" s="61"/>
      <c r="VUW790" s="61"/>
      <c r="VUX790" s="61"/>
      <c r="VUY790" s="61"/>
      <c r="VUZ790" s="61"/>
      <c r="VVA790" s="61"/>
      <c r="VVB790" s="61"/>
      <c r="VVC790" s="61"/>
      <c r="VVD790" s="61"/>
      <c r="VVE790" s="61"/>
      <c r="VVF790" s="61"/>
      <c r="VVG790" s="61"/>
      <c r="VVH790" s="61"/>
      <c r="VVI790" s="61"/>
      <c r="VVJ790" s="61"/>
      <c r="VVK790" s="61"/>
      <c r="VVL790" s="61"/>
      <c r="VVM790" s="61"/>
      <c r="VVN790" s="61"/>
      <c r="VVO790" s="61"/>
      <c r="VVP790" s="61"/>
      <c r="VVQ790" s="61"/>
      <c r="VVR790" s="61"/>
      <c r="VVS790" s="61"/>
      <c r="VVT790" s="61"/>
      <c r="VVU790" s="61"/>
      <c r="VVV790" s="61"/>
      <c r="VVW790" s="61"/>
      <c r="VVX790" s="61"/>
      <c r="VVY790" s="61"/>
      <c r="VVZ790" s="61"/>
      <c r="VWA790" s="61"/>
      <c r="VWB790" s="61"/>
      <c r="VWC790" s="61"/>
      <c r="VWD790" s="61"/>
      <c r="VWE790" s="61"/>
      <c r="VWF790" s="61"/>
      <c r="VWG790" s="61"/>
      <c r="VWH790" s="61"/>
      <c r="VWI790" s="61"/>
      <c r="VWJ790" s="61"/>
      <c r="VWK790" s="61"/>
      <c r="VWL790" s="61"/>
      <c r="VWM790" s="61"/>
      <c r="VWN790" s="61"/>
      <c r="VWO790" s="61"/>
      <c r="VWP790" s="61"/>
      <c r="VWQ790" s="61"/>
      <c r="VWR790" s="61"/>
      <c r="VWS790" s="61"/>
      <c r="VWT790" s="61"/>
      <c r="VWU790" s="61"/>
      <c r="VWV790" s="61"/>
      <c r="VWW790" s="61"/>
      <c r="VWX790" s="61"/>
      <c r="VWY790" s="61"/>
      <c r="VWZ790" s="61"/>
      <c r="VXA790" s="61"/>
      <c r="VXB790" s="61"/>
      <c r="VXC790" s="61"/>
      <c r="VXD790" s="61"/>
      <c r="VXE790" s="61"/>
      <c r="VXF790" s="61"/>
      <c r="VXG790" s="61"/>
      <c r="VXH790" s="61"/>
      <c r="VXI790" s="61"/>
      <c r="VXJ790" s="61"/>
      <c r="VXK790" s="61"/>
      <c r="VXL790" s="61"/>
      <c r="VXM790" s="61"/>
      <c r="VXN790" s="61"/>
      <c r="VXO790" s="61"/>
      <c r="VXP790" s="61"/>
      <c r="VXQ790" s="61"/>
      <c r="VXR790" s="61"/>
      <c r="VXS790" s="61"/>
      <c r="VXT790" s="61"/>
      <c r="VXU790" s="61"/>
      <c r="VXV790" s="61"/>
      <c r="VXW790" s="61"/>
      <c r="VXX790" s="61"/>
      <c r="VXY790" s="61"/>
      <c r="VXZ790" s="61"/>
      <c r="VYA790" s="61"/>
      <c r="VYB790" s="61"/>
      <c r="VYC790" s="61"/>
      <c r="VYD790" s="61"/>
      <c r="VYE790" s="61"/>
      <c r="VYF790" s="61"/>
      <c r="VYG790" s="61"/>
      <c r="VYH790" s="61"/>
      <c r="VYI790" s="61"/>
      <c r="VYJ790" s="61"/>
      <c r="VYK790" s="61"/>
      <c r="VYL790" s="61"/>
      <c r="VYM790" s="61"/>
      <c r="VYN790" s="61"/>
      <c r="VYO790" s="61"/>
      <c r="VYP790" s="61"/>
      <c r="VYQ790" s="61"/>
      <c r="VYR790" s="61"/>
      <c r="VYS790" s="61"/>
      <c r="VYT790" s="61"/>
      <c r="VYU790" s="61"/>
      <c r="VYV790" s="61"/>
      <c r="VYW790" s="61"/>
      <c r="VYX790" s="61"/>
      <c r="VYY790" s="61"/>
      <c r="VYZ790" s="61"/>
      <c r="VZA790" s="61"/>
      <c r="VZB790" s="61"/>
      <c r="VZC790" s="61"/>
      <c r="VZD790" s="61"/>
      <c r="VZE790" s="61"/>
      <c r="VZF790" s="61"/>
      <c r="VZG790" s="61"/>
      <c r="VZH790" s="61"/>
      <c r="VZI790" s="61"/>
      <c r="VZJ790" s="61"/>
      <c r="VZK790" s="61"/>
      <c r="VZL790" s="61"/>
      <c r="VZM790" s="61"/>
      <c r="VZN790" s="61"/>
      <c r="VZO790" s="61"/>
      <c r="VZP790" s="61"/>
      <c r="VZQ790" s="61"/>
      <c r="VZR790" s="61"/>
      <c r="VZS790" s="61"/>
      <c r="VZT790" s="61"/>
      <c r="VZU790" s="61"/>
      <c r="VZV790" s="61"/>
      <c r="VZW790" s="61"/>
      <c r="VZX790" s="61"/>
      <c r="VZY790" s="61"/>
      <c r="VZZ790" s="61"/>
      <c r="WAA790" s="61"/>
      <c r="WAB790" s="61"/>
      <c r="WAC790" s="61"/>
      <c r="WAD790" s="61"/>
      <c r="WAE790" s="61"/>
      <c r="WAF790" s="61"/>
      <c r="WAG790" s="61"/>
      <c r="WAH790" s="61"/>
      <c r="WAI790" s="61"/>
      <c r="WAJ790" s="61"/>
      <c r="WAK790" s="61"/>
      <c r="WAL790" s="61"/>
      <c r="WAM790" s="61"/>
      <c r="WAN790" s="61"/>
      <c r="WAO790" s="61"/>
      <c r="WAP790" s="61"/>
      <c r="WAQ790" s="61"/>
      <c r="WAR790" s="61"/>
      <c r="WAS790" s="61"/>
      <c r="WAT790" s="61"/>
      <c r="WAU790" s="61"/>
      <c r="WAV790" s="61"/>
      <c r="WAW790" s="61"/>
      <c r="WAX790" s="61"/>
      <c r="WAY790" s="61"/>
      <c r="WAZ790" s="61"/>
      <c r="WBA790" s="61"/>
      <c r="WBB790" s="61"/>
      <c r="WBC790" s="61"/>
      <c r="WBD790" s="61"/>
      <c r="WBE790" s="61"/>
      <c r="WBF790" s="61"/>
      <c r="WBG790" s="61"/>
      <c r="WBH790" s="61"/>
      <c r="WBI790" s="61"/>
      <c r="WBJ790" s="61"/>
      <c r="WBK790" s="61"/>
      <c r="WBL790" s="61"/>
      <c r="WBM790" s="61"/>
      <c r="WBN790" s="61"/>
      <c r="WBO790" s="61"/>
      <c r="WBP790" s="61"/>
      <c r="WBQ790" s="61"/>
      <c r="WBR790" s="61"/>
      <c r="WBS790" s="61"/>
      <c r="WBT790" s="61"/>
      <c r="WBU790" s="61"/>
      <c r="WBV790" s="61"/>
      <c r="WBW790" s="61"/>
      <c r="WBX790" s="61"/>
      <c r="WBY790" s="61"/>
      <c r="WBZ790" s="61"/>
      <c r="WCA790" s="61"/>
      <c r="WCB790" s="61"/>
      <c r="WCC790" s="61"/>
      <c r="WCD790" s="61"/>
      <c r="WCE790" s="61"/>
      <c r="WCF790" s="61"/>
      <c r="WCG790" s="61"/>
      <c r="WCH790" s="61"/>
      <c r="WCI790" s="61"/>
      <c r="WCJ790" s="61"/>
      <c r="WCK790" s="61"/>
      <c r="WCL790" s="61"/>
      <c r="WCM790" s="61"/>
      <c r="WCN790" s="61"/>
      <c r="WCO790" s="61"/>
      <c r="WCP790" s="61"/>
      <c r="WCQ790" s="61"/>
      <c r="WCR790" s="61"/>
      <c r="WCS790" s="61"/>
      <c r="WCT790" s="61"/>
      <c r="WCU790" s="61"/>
      <c r="WCV790" s="61"/>
      <c r="WCW790" s="61"/>
      <c r="WCX790" s="61"/>
      <c r="WCY790" s="61"/>
      <c r="WCZ790" s="61"/>
      <c r="WDA790" s="61"/>
      <c r="WDB790" s="61"/>
      <c r="WDC790" s="61"/>
      <c r="WDD790" s="61"/>
      <c r="WDE790" s="61"/>
      <c r="WDF790" s="61"/>
      <c r="WDG790" s="61"/>
      <c r="WDH790" s="61"/>
      <c r="WDI790" s="61"/>
      <c r="WDJ790" s="61"/>
      <c r="WDK790" s="61"/>
      <c r="WDL790" s="61"/>
      <c r="WDM790" s="61"/>
      <c r="WDN790" s="61"/>
      <c r="WDO790" s="61"/>
      <c r="WDP790" s="61"/>
      <c r="WDQ790" s="61"/>
      <c r="WDR790" s="61"/>
      <c r="WDS790" s="61"/>
      <c r="WDT790" s="61"/>
      <c r="WDU790" s="61"/>
      <c r="WDV790" s="61"/>
      <c r="WDW790" s="61"/>
      <c r="WDX790" s="61"/>
      <c r="WDY790" s="61"/>
      <c r="WDZ790" s="61"/>
      <c r="WEA790" s="61"/>
      <c r="WEB790" s="61"/>
      <c r="WEC790" s="61"/>
      <c r="WED790" s="61"/>
      <c r="WEE790" s="61"/>
      <c r="WEF790" s="61"/>
      <c r="WEG790" s="61"/>
      <c r="WEH790" s="61"/>
      <c r="WEI790" s="61"/>
      <c r="WEJ790" s="61"/>
      <c r="WEK790" s="61"/>
      <c r="WEL790" s="61"/>
      <c r="WEM790" s="61"/>
      <c r="WEN790" s="61"/>
      <c r="WEO790" s="61"/>
      <c r="WEP790" s="61"/>
      <c r="WEQ790" s="61"/>
      <c r="WER790" s="61"/>
      <c r="WES790" s="61"/>
      <c r="WET790" s="61"/>
      <c r="WEU790" s="61"/>
      <c r="WEV790" s="61"/>
      <c r="WEW790" s="61"/>
      <c r="WEX790" s="61"/>
      <c r="WEY790" s="61"/>
      <c r="WEZ790" s="61"/>
      <c r="WFA790" s="61"/>
      <c r="WFB790" s="61"/>
      <c r="WFC790" s="61"/>
      <c r="WFD790" s="61"/>
      <c r="WFE790" s="61"/>
      <c r="WFF790" s="61"/>
      <c r="WFG790" s="61"/>
      <c r="WFH790" s="61"/>
      <c r="WFI790" s="61"/>
      <c r="WFJ790" s="61"/>
      <c r="WFK790" s="61"/>
      <c r="WFL790" s="61"/>
      <c r="WFM790" s="61"/>
      <c r="WFN790" s="61"/>
      <c r="WFO790" s="61"/>
      <c r="WFP790" s="61"/>
      <c r="WFQ790" s="61"/>
      <c r="WFR790" s="61"/>
      <c r="WFS790" s="61"/>
      <c r="WFT790" s="61"/>
      <c r="WFU790" s="61"/>
      <c r="WFV790" s="61"/>
      <c r="WFW790" s="61"/>
      <c r="WFX790" s="61"/>
      <c r="WFY790" s="61"/>
      <c r="WFZ790" s="61"/>
      <c r="WGA790" s="61"/>
      <c r="WGB790" s="61"/>
      <c r="WGC790" s="61"/>
      <c r="WGD790" s="61"/>
      <c r="WGE790" s="61"/>
      <c r="WGF790" s="61"/>
      <c r="WGG790" s="61"/>
      <c r="WGH790" s="61"/>
      <c r="WGI790" s="61"/>
      <c r="WGJ790" s="61"/>
      <c r="WGK790" s="61"/>
      <c r="WGL790" s="61"/>
      <c r="WGM790" s="61"/>
      <c r="WGN790" s="61"/>
      <c r="WGO790" s="61"/>
      <c r="WGP790" s="61"/>
      <c r="WGQ790" s="61"/>
      <c r="WGR790" s="61"/>
      <c r="WGS790" s="61"/>
      <c r="WGT790" s="61"/>
      <c r="WGU790" s="61"/>
      <c r="WGV790" s="61"/>
      <c r="WGW790" s="61"/>
      <c r="WGX790" s="61"/>
      <c r="WGY790" s="61"/>
      <c r="WGZ790" s="61"/>
      <c r="WHA790" s="61"/>
      <c r="WHB790" s="61"/>
      <c r="WHC790" s="61"/>
      <c r="WHD790" s="61"/>
      <c r="WHE790" s="61"/>
      <c r="WHF790" s="61"/>
      <c r="WHG790" s="61"/>
      <c r="WHH790" s="61"/>
      <c r="WHI790" s="61"/>
      <c r="WHJ790" s="61"/>
      <c r="WHK790" s="61"/>
      <c r="WHL790" s="61"/>
      <c r="WHM790" s="61"/>
      <c r="WHN790" s="61"/>
      <c r="WHO790" s="61"/>
      <c r="WHP790" s="61"/>
      <c r="WHQ790" s="61"/>
      <c r="WHR790" s="61"/>
      <c r="WHS790" s="61"/>
      <c r="WHT790" s="61"/>
      <c r="WHU790" s="61"/>
      <c r="WHV790" s="61"/>
      <c r="WHW790" s="61"/>
      <c r="WHX790" s="61"/>
      <c r="WHY790" s="61"/>
      <c r="WHZ790" s="61"/>
      <c r="WIA790" s="61"/>
      <c r="WIB790" s="61"/>
      <c r="WIC790" s="61"/>
      <c r="WID790" s="61"/>
      <c r="WIE790" s="61"/>
      <c r="WIF790" s="61"/>
      <c r="WIG790" s="61"/>
      <c r="WIH790" s="61"/>
      <c r="WII790" s="61"/>
      <c r="WIJ790" s="61"/>
      <c r="WIK790" s="61"/>
      <c r="WIL790" s="61"/>
      <c r="WIM790" s="61"/>
      <c r="WIN790" s="61"/>
      <c r="WIO790" s="61"/>
      <c r="WIP790" s="61"/>
      <c r="WIQ790" s="61"/>
      <c r="WIR790" s="61"/>
      <c r="WIS790" s="61"/>
      <c r="WIT790" s="61"/>
      <c r="WIU790" s="61"/>
      <c r="WIV790" s="61"/>
      <c r="WIW790" s="61"/>
      <c r="WIX790" s="61"/>
      <c r="WIY790" s="61"/>
      <c r="WIZ790" s="61"/>
      <c r="WJA790" s="61"/>
      <c r="WJB790" s="61"/>
      <c r="WJC790" s="61"/>
      <c r="WJD790" s="61"/>
      <c r="WJE790" s="61"/>
      <c r="WJF790" s="61"/>
      <c r="WJG790" s="61"/>
      <c r="WJH790" s="61"/>
      <c r="WJI790" s="61"/>
      <c r="WJJ790" s="61"/>
      <c r="WJK790" s="61"/>
      <c r="WJL790" s="61"/>
      <c r="WJM790" s="61"/>
      <c r="WJN790" s="61"/>
      <c r="WJO790" s="61"/>
      <c r="WJP790" s="61"/>
      <c r="WJQ790" s="61"/>
      <c r="WJR790" s="61"/>
      <c r="WJS790" s="61"/>
      <c r="WJT790" s="61"/>
      <c r="WJU790" s="61"/>
      <c r="WJV790" s="61"/>
      <c r="WJW790" s="61"/>
      <c r="WJX790" s="61"/>
      <c r="WJY790" s="61"/>
      <c r="WJZ790" s="61"/>
      <c r="WKA790" s="61"/>
      <c r="WKB790" s="61"/>
      <c r="WKC790" s="61"/>
      <c r="WKD790" s="61"/>
      <c r="WKE790" s="61"/>
      <c r="WKF790" s="61"/>
      <c r="WKG790" s="61"/>
      <c r="WKH790" s="61"/>
      <c r="WKI790" s="61"/>
      <c r="WKJ790" s="61"/>
      <c r="WKK790" s="61"/>
      <c r="WKL790" s="61"/>
      <c r="WKM790" s="61"/>
      <c r="WKN790" s="61"/>
      <c r="WKO790" s="61"/>
      <c r="WKP790" s="61"/>
      <c r="WKQ790" s="61"/>
      <c r="WKR790" s="61"/>
      <c r="WKS790" s="61"/>
      <c r="WKT790" s="61"/>
      <c r="WKU790" s="61"/>
      <c r="WKV790" s="61"/>
      <c r="WKW790" s="61"/>
      <c r="WKX790" s="61"/>
      <c r="WKY790" s="61"/>
      <c r="WKZ790" s="61"/>
      <c r="WLA790" s="61"/>
      <c r="WLB790" s="61"/>
      <c r="WLC790" s="61"/>
      <c r="WLD790" s="61"/>
      <c r="WLE790" s="61"/>
      <c r="WLF790" s="61"/>
      <c r="WLG790" s="61"/>
      <c r="WLH790" s="61"/>
      <c r="WLI790" s="61"/>
      <c r="WLJ790" s="61"/>
      <c r="WLK790" s="61"/>
      <c r="WLL790" s="61"/>
      <c r="WLM790" s="61"/>
      <c r="WLN790" s="61"/>
      <c r="WLO790" s="61"/>
      <c r="WLP790" s="61"/>
      <c r="WLQ790" s="61"/>
      <c r="WLR790" s="61"/>
      <c r="WLS790" s="61"/>
      <c r="WLT790" s="61"/>
      <c r="WLU790" s="61"/>
      <c r="WLV790" s="61"/>
      <c r="WLW790" s="61"/>
      <c r="WLX790" s="61"/>
      <c r="WLY790" s="61"/>
      <c r="WLZ790" s="61"/>
      <c r="WMA790" s="61"/>
      <c r="WMB790" s="61"/>
      <c r="WMC790" s="61"/>
      <c r="WMD790" s="61"/>
      <c r="WME790" s="61"/>
      <c r="WMF790" s="61"/>
      <c r="WMG790" s="61"/>
      <c r="WMH790" s="61"/>
      <c r="WMI790" s="61"/>
      <c r="WMJ790" s="61"/>
      <c r="WMK790" s="61"/>
      <c r="WML790" s="61"/>
      <c r="WMM790" s="61"/>
      <c r="WMN790" s="61"/>
      <c r="WMO790" s="61"/>
      <c r="WMP790" s="61"/>
      <c r="WMQ790" s="61"/>
      <c r="WMR790" s="61"/>
      <c r="WMS790" s="61"/>
      <c r="WMT790" s="61"/>
      <c r="WMU790" s="61"/>
      <c r="WMV790" s="61"/>
      <c r="WMW790" s="61"/>
      <c r="WMX790" s="61"/>
      <c r="WMY790" s="61"/>
      <c r="WMZ790" s="61"/>
      <c r="WNA790" s="61"/>
      <c r="WNB790" s="61"/>
      <c r="WNC790" s="61"/>
      <c r="WND790" s="61"/>
      <c r="WNE790" s="61"/>
      <c r="WNF790" s="61"/>
      <c r="WNG790" s="61"/>
      <c r="WNH790" s="61"/>
      <c r="WNI790" s="61"/>
      <c r="WNJ790" s="61"/>
      <c r="WNK790" s="61"/>
      <c r="WNL790" s="61"/>
      <c r="WNM790" s="61"/>
      <c r="WNN790" s="61"/>
      <c r="WNO790" s="61"/>
      <c r="WNP790" s="61"/>
      <c r="WNQ790" s="61"/>
      <c r="WNR790" s="61"/>
      <c r="WNS790" s="61"/>
      <c r="WNT790" s="61"/>
      <c r="WNU790" s="61"/>
      <c r="WNV790" s="61"/>
      <c r="WNW790" s="61"/>
      <c r="WNX790" s="61"/>
      <c r="WNY790" s="61"/>
      <c r="WNZ790" s="61"/>
      <c r="WOA790" s="61"/>
      <c r="WOB790" s="61"/>
      <c r="WOC790" s="61"/>
      <c r="WOD790" s="61"/>
      <c r="WOE790" s="61"/>
      <c r="WOF790" s="61"/>
      <c r="WOG790" s="61"/>
      <c r="WOH790" s="61"/>
      <c r="WOI790" s="61"/>
      <c r="WOJ790" s="61"/>
      <c r="WOK790" s="61"/>
      <c r="WOL790" s="61"/>
      <c r="WOM790" s="61"/>
      <c r="WON790" s="61"/>
      <c r="WOO790" s="61"/>
      <c r="WOP790" s="61"/>
      <c r="WOQ790" s="61"/>
      <c r="WOR790" s="61"/>
      <c r="WOS790" s="61"/>
      <c r="WOT790" s="61"/>
      <c r="WOU790" s="61"/>
      <c r="WOV790" s="61"/>
      <c r="WOW790" s="61"/>
      <c r="WOX790" s="61"/>
      <c r="WOY790" s="61"/>
      <c r="WOZ790" s="61"/>
      <c r="WPA790" s="61"/>
      <c r="WPB790" s="61"/>
      <c r="WPC790" s="61"/>
      <c r="WPD790" s="61"/>
      <c r="WPE790" s="61"/>
      <c r="WPF790" s="61"/>
      <c r="WPG790" s="61"/>
      <c r="WPH790" s="61"/>
      <c r="WPI790" s="61"/>
      <c r="WPJ790" s="61"/>
      <c r="WPK790" s="61"/>
      <c r="WPL790" s="61"/>
      <c r="WPM790" s="61"/>
      <c r="WPN790" s="61"/>
      <c r="WPO790" s="61"/>
      <c r="WPP790" s="61"/>
      <c r="WPQ790" s="61"/>
      <c r="WPR790" s="61"/>
      <c r="WPS790" s="61"/>
      <c r="WPT790" s="61"/>
      <c r="WPU790" s="61"/>
      <c r="WPV790" s="61"/>
      <c r="WPW790" s="61"/>
      <c r="WPX790" s="61"/>
      <c r="WPY790" s="61"/>
      <c r="WPZ790" s="61"/>
      <c r="WQA790" s="61"/>
      <c r="WQB790" s="61"/>
      <c r="WQC790" s="61"/>
      <c r="WQD790" s="61"/>
      <c r="WQE790" s="61"/>
      <c r="WQF790" s="61"/>
      <c r="WQG790" s="61"/>
      <c r="WQH790" s="61"/>
      <c r="WQI790" s="61"/>
      <c r="WQJ790" s="61"/>
      <c r="WQK790" s="61"/>
      <c r="WQL790" s="61"/>
      <c r="WQM790" s="61"/>
      <c r="WQN790" s="61"/>
      <c r="WQO790" s="61"/>
      <c r="WQP790" s="61"/>
      <c r="WQQ790" s="61"/>
      <c r="WQR790" s="61"/>
      <c r="WQS790" s="61"/>
      <c r="WQT790" s="61"/>
      <c r="WQU790" s="61"/>
      <c r="WQV790" s="61"/>
      <c r="WQW790" s="61"/>
      <c r="WQX790" s="61"/>
      <c r="WQY790" s="61"/>
      <c r="WQZ790" s="61"/>
      <c r="WRA790" s="61"/>
      <c r="WRB790" s="61"/>
      <c r="WRC790" s="61"/>
      <c r="WRD790" s="61"/>
      <c r="WRE790" s="61"/>
      <c r="WRF790" s="61"/>
      <c r="WRG790" s="61"/>
      <c r="WRH790" s="61"/>
      <c r="WRI790" s="61"/>
      <c r="WRJ790" s="61"/>
      <c r="WRK790" s="61"/>
      <c r="WRL790" s="61"/>
      <c r="WRM790" s="61"/>
      <c r="WRN790" s="61"/>
      <c r="WRO790" s="61"/>
      <c r="WRP790" s="61"/>
      <c r="WRQ790" s="61"/>
      <c r="WRR790" s="61"/>
      <c r="WRS790" s="61"/>
      <c r="WRT790" s="61"/>
      <c r="WRU790" s="61"/>
      <c r="WRV790" s="61"/>
      <c r="WRW790" s="61"/>
      <c r="WRX790" s="61"/>
      <c r="WRY790" s="61"/>
      <c r="WRZ790" s="61"/>
      <c r="WSA790" s="61"/>
      <c r="WSB790" s="61"/>
      <c r="WSC790" s="61"/>
      <c r="WSD790" s="61"/>
      <c r="WSE790" s="61"/>
      <c r="WSF790" s="61"/>
      <c r="WSG790" s="61"/>
      <c r="WSH790" s="61"/>
      <c r="WSI790" s="61"/>
      <c r="WSJ790" s="61"/>
      <c r="WSK790" s="61"/>
      <c r="WSL790" s="61"/>
      <c r="WSM790" s="61"/>
      <c r="WSN790" s="61"/>
      <c r="WSO790" s="61"/>
      <c r="WSP790" s="61"/>
      <c r="WSQ790" s="61"/>
      <c r="WSR790" s="61"/>
      <c r="WSS790" s="61"/>
      <c r="WST790" s="61"/>
      <c r="WSU790" s="61"/>
      <c r="WSV790" s="61"/>
      <c r="WSW790" s="61"/>
      <c r="WSX790" s="61"/>
      <c r="WSY790" s="61"/>
      <c r="WSZ790" s="61"/>
      <c r="WTA790" s="61"/>
      <c r="WTB790" s="61"/>
      <c r="WTC790" s="61"/>
      <c r="WTD790" s="61"/>
      <c r="WTE790" s="61"/>
      <c r="WTF790" s="61"/>
      <c r="WTG790" s="61"/>
      <c r="WTH790" s="61"/>
      <c r="WTI790" s="61"/>
      <c r="WTJ790" s="61"/>
      <c r="WTK790" s="61"/>
      <c r="WTL790" s="61"/>
      <c r="WTM790" s="61"/>
      <c r="WTN790" s="61"/>
      <c r="WTO790" s="61"/>
      <c r="WTP790" s="61"/>
      <c r="WTQ790" s="61"/>
      <c r="WTR790" s="61"/>
      <c r="WTS790" s="61"/>
      <c r="WTT790" s="61"/>
      <c r="WTU790" s="61"/>
      <c r="WTV790" s="61"/>
      <c r="WTW790" s="61"/>
      <c r="WTX790" s="61"/>
      <c r="WTY790" s="61"/>
      <c r="WTZ790" s="61"/>
      <c r="WUA790" s="61"/>
      <c r="WUB790" s="61"/>
      <c r="WUC790" s="61"/>
      <c r="WUD790" s="61"/>
      <c r="WUE790" s="61"/>
      <c r="WUF790" s="61"/>
      <c r="WUG790" s="61"/>
      <c r="WUH790" s="61"/>
      <c r="WUI790" s="61"/>
      <c r="WUJ790" s="61"/>
      <c r="WUK790" s="61"/>
      <c r="WUL790" s="61"/>
      <c r="WUM790" s="61"/>
      <c r="WUN790" s="61"/>
      <c r="WUO790" s="61"/>
      <c r="WUP790" s="61"/>
      <c r="WUQ790" s="61"/>
      <c r="WUR790" s="61"/>
      <c r="WUS790" s="61"/>
      <c r="WUT790" s="61"/>
      <c r="WUU790" s="61"/>
      <c r="WUV790" s="61"/>
      <c r="WUW790" s="61"/>
      <c r="WUX790" s="61"/>
      <c r="WUY790" s="61"/>
      <c r="WUZ790" s="61"/>
      <c r="WVA790" s="61"/>
      <c r="WVB790" s="61"/>
      <c r="WVC790" s="61"/>
      <c r="WVD790" s="61"/>
      <c r="WVE790" s="61"/>
      <c r="WVF790" s="61"/>
      <c r="WVG790" s="61"/>
      <c r="WVH790" s="61"/>
      <c r="WVI790" s="61"/>
      <c r="WVJ790" s="61"/>
      <c r="WVK790" s="61"/>
      <c r="WVL790" s="61"/>
      <c r="WVM790" s="61"/>
      <c r="WVN790" s="61"/>
      <c r="WVO790" s="61"/>
      <c r="WVP790" s="61"/>
      <c r="WVQ790" s="61"/>
      <c r="WVR790" s="61"/>
      <c r="WVS790" s="61"/>
      <c r="WVT790" s="61"/>
      <c r="WVU790" s="61"/>
      <c r="WVV790" s="61"/>
      <c r="WVW790" s="61"/>
      <c r="WVX790" s="61"/>
      <c r="WVY790" s="61"/>
      <c r="WVZ790" s="61"/>
      <c r="WWA790" s="61"/>
      <c r="WWB790" s="61"/>
      <c r="WWC790" s="61"/>
      <c r="WWD790" s="61"/>
      <c r="WWE790" s="61"/>
      <c r="WWF790" s="61"/>
      <c r="WWG790" s="61"/>
      <c r="WWH790" s="61"/>
      <c r="WWI790" s="61"/>
      <c r="WWJ790" s="61"/>
      <c r="WWK790" s="61"/>
      <c r="WWL790" s="61"/>
      <c r="WWM790" s="61"/>
      <c r="WWN790" s="61"/>
      <c r="WWO790" s="61"/>
      <c r="WWP790" s="61"/>
      <c r="WWQ790" s="61"/>
      <c r="WWR790" s="61"/>
      <c r="WWS790" s="61"/>
      <c r="WWT790" s="61"/>
      <c r="WWU790" s="61"/>
      <c r="WWV790" s="61"/>
      <c r="WWW790" s="61"/>
      <c r="WWX790" s="61"/>
      <c r="WWY790" s="61"/>
      <c r="WWZ790" s="61"/>
      <c r="WXA790" s="61"/>
      <c r="WXB790" s="61"/>
      <c r="WXC790" s="61"/>
      <c r="WXD790" s="61"/>
      <c r="WXE790" s="61"/>
      <c r="WXF790" s="61"/>
      <c r="WXG790" s="61"/>
      <c r="WXH790" s="61"/>
      <c r="WXI790" s="61"/>
      <c r="WXJ790" s="61"/>
      <c r="WXK790" s="61"/>
      <c r="WXL790" s="61"/>
      <c r="WXM790" s="61"/>
      <c r="WXN790" s="61"/>
      <c r="WXO790" s="61"/>
      <c r="WXP790" s="61"/>
      <c r="WXQ790" s="61"/>
      <c r="WXR790" s="61"/>
      <c r="WXS790" s="61"/>
      <c r="WXT790" s="61"/>
      <c r="WXU790" s="61"/>
      <c r="WXV790" s="61"/>
      <c r="WXW790" s="61"/>
      <c r="WXX790" s="61"/>
      <c r="WXY790" s="61"/>
      <c r="WXZ790" s="61"/>
      <c r="WYA790" s="61"/>
      <c r="WYB790" s="61"/>
      <c r="WYC790" s="61"/>
      <c r="WYD790" s="61"/>
      <c r="WYE790" s="61"/>
      <c r="WYF790" s="61"/>
      <c r="WYG790" s="61"/>
      <c r="WYH790" s="61"/>
      <c r="WYI790" s="61"/>
      <c r="WYJ790" s="61"/>
      <c r="WYK790" s="61"/>
      <c r="WYL790" s="61"/>
      <c r="WYM790" s="61"/>
      <c r="WYN790" s="61"/>
      <c r="WYO790" s="61"/>
      <c r="WYP790" s="61"/>
      <c r="WYQ790" s="61"/>
      <c r="WYR790" s="61"/>
      <c r="WYS790" s="61"/>
      <c r="WYT790" s="61"/>
      <c r="WYU790" s="61"/>
      <c r="WYV790" s="61"/>
      <c r="WYW790" s="61"/>
      <c r="WYX790" s="61"/>
      <c r="WYY790" s="61"/>
      <c r="WYZ790" s="61"/>
      <c r="WZA790" s="61"/>
      <c r="WZB790" s="61"/>
      <c r="WZC790" s="61"/>
      <c r="WZD790" s="61"/>
      <c r="WZE790" s="61"/>
      <c r="WZF790" s="61"/>
      <c r="WZG790" s="61"/>
      <c r="WZH790" s="61"/>
      <c r="WZI790" s="61"/>
      <c r="WZJ790" s="61"/>
      <c r="WZK790" s="61"/>
      <c r="WZL790" s="61"/>
      <c r="WZM790" s="61"/>
      <c r="WZN790" s="61"/>
      <c r="WZO790" s="61"/>
      <c r="WZP790" s="61"/>
      <c r="WZQ790" s="61"/>
      <c r="WZR790" s="61"/>
      <c r="WZS790" s="61"/>
      <c r="WZT790" s="61"/>
      <c r="WZU790" s="61"/>
      <c r="WZV790" s="61"/>
      <c r="WZW790" s="61"/>
      <c r="WZX790" s="61"/>
      <c r="WZY790" s="61"/>
      <c r="WZZ790" s="61"/>
      <c r="XAA790" s="61"/>
      <c r="XAB790" s="61"/>
      <c r="XAC790" s="61"/>
      <c r="XAD790" s="61"/>
      <c r="XAE790" s="61"/>
      <c r="XAF790" s="61"/>
      <c r="XAG790" s="61"/>
      <c r="XAH790" s="61"/>
      <c r="XAI790" s="61"/>
      <c r="XAJ790" s="61"/>
      <c r="XAK790" s="61"/>
      <c r="XAL790" s="61"/>
      <c r="XAM790" s="61"/>
      <c r="XAN790" s="61"/>
      <c r="XAO790" s="61"/>
      <c r="XAP790" s="61"/>
      <c r="XAQ790" s="61"/>
      <c r="XAR790" s="61"/>
      <c r="XAS790" s="61"/>
      <c r="XAT790" s="61"/>
      <c r="XAU790" s="61"/>
      <c r="XAV790" s="61"/>
      <c r="XAW790" s="61"/>
      <c r="XAX790" s="61"/>
      <c r="XAY790" s="61"/>
      <c r="XAZ790" s="61"/>
      <c r="XBA790" s="61"/>
      <c r="XBB790" s="61"/>
      <c r="XBC790" s="61"/>
      <c r="XBD790" s="61"/>
      <c r="XBE790" s="61"/>
      <c r="XBF790" s="61"/>
      <c r="XBG790" s="61"/>
      <c r="XBH790" s="61"/>
      <c r="XBI790" s="61"/>
      <c r="XBJ790" s="61"/>
      <c r="XBK790" s="61"/>
      <c r="XBL790" s="61"/>
      <c r="XBM790" s="61"/>
      <c r="XBN790" s="61"/>
      <c r="XBO790" s="61"/>
      <c r="XBP790" s="61"/>
      <c r="XBQ790" s="61"/>
      <c r="XBR790" s="61"/>
      <c r="XBS790" s="61"/>
      <c r="XBT790" s="61"/>
      <c r="XBU790" s="61"/>
      <c r="XBV790" s="61"/>
      <c r="XBW790" s="61"/>
      <c r="XBX790" s="61"/>
      <c r="XBY790" s="61"/>
      <c r="XBZ790" s="61"/>
      <c r="XCA790" s="61"/>
      <c r="XCB790" s="61"/>
      <c r="XCC790" s="61"/>
      <c r="XCD790" s="61"/>
      <c r="XCE790" s="61"/>
      <c r="XCF790" s="61"/>
      <c r="XCG790" s="61"/>
      <c r="XCH790" s="61"/>
      <c r="XCI790" s="61"/>
      <c r="XCJ790" s="61"/>
      <c r="XCK790" s="61"/>
      <c r="XCL790" s="61"/>
      <c r="XCM790" s="61"/>
      <c r="XCN790" s="61"/>
      <c r="XCO790" s="61"/>
    </row>
    <row r="791" spans="1:16317" s="17" customFormat="1" ht="92.45">
      <c r="A791" s="501"/>
      <c r="B791" s="287" t="s">
        <v>4184</v>
      </c>
      <c r="C791" s="215" t="s">
        <v>4324</v>
      </c>
      <c r="D791" s="215" t="s">
        <v>4325</v>
      </c>
      <c r="E791" s="215" t="s">
        <v>4187</v>
      </c>
      <c r="F791" s="215" t="s">
        <v>4326</v>
      </c>
      <c r="G791" s="238" t="s">
        <v>4327</v>
      </c>
      <c r="H791" s="210" t="s">
        <v>974</v>
      </c>
      <c r="I791" s="288"/>
      <c r="J791" s="288"/>
      <c r="K791" s="289"/>
      <c r="L791" s="90"/>
      <c r="M791" s="105"/>
      <c r="N791" s="232"/>
      <c r="O791" s="105"/>
      <c r="P791" s="201" t="s">
        <v>907</v>
      </c>
      <c r="Q791" s="90" t="s">
        <v>1040</v>
      </c>
      <c r="R791" s="105" t="s">
        <v>905</v>
      </c>
      <c r="S791" s="232" t="s">
        <v>4328</v>
      </c>
      <c r="T791" s="105"/>
      <c r="U791" s="201" t="s">
        <v>908</v>
      </c>
      <c r="V791" s="90" t="s">
        <v>1040</v>
      </c>
      <c r="W791" s="105" t="s">
        <v>905</v>
      </c>
      <c r="X791" s="232" t="s">
        <v>4328</v>
      </c>
      <c r="Y791" s="383"/>
      <c r="Z791" s="201" t="s">
        <v>3956</v>
      </c>
      <c r="AA791" s="90" t="s">
        <v>357</v>
      </c>
      <c r="AB791" s="383" t="s">
        <v>439</v>
      </c>
      <c r="AC791" s="343" t="s">
        <v>4276</v>
      </c>
      <c r="AD791" s="383"/>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c r="BU791" s="61"/>
      <c r="BV791" s="61"/>
      <c r="BW791" s="61"/>
      <c r="BX791" s="61"/>
      <c r="BY791" s="61"/>
      <c r="BZ791" s="61"/>
      <c r="CA791" s="61"/>
      <c r="CB791" s="61"/>
      <c r="CC791" s="61"/>
      <c r="CD791" s="61"/>
      <c r="CE791" s="61"/>
      <c r="CF791" s="61"/>
      <c r="CG791" s="61"/>
      <c r="CH791" s="61"/>
      <c r="CI791" s="61"/>
      <c r="CJ791" s="61"/>
      <c r="CK791" s="61"/>
      <c r="CL791" s="61"/>
      <c r="CM791" s="61"/>
      <c r="CN791" s="61"/>
      <c r="CO791" s="61"/>
      <c r="CP791" s="61"/>
      <c r="CQ791" s="61"/>
      <c r="CR791" s="61"/>
      <c r="CS791" s="61"/>
      <c r="CT791" s="61"/>
      <c r="CU791" s="61"/>
      <c r="CV791" s="61"/>
      <c r="CW791" s="61"/>
      <c r="CX791" s="61"/>
      <c r="CY791" s="61"/>
      <c r="CZ791" s="61"/>
      <c r="DA791" s="61"/>
      <c r="DB791" s="61"/>
      <c r="DC791" s="61"/>
      <c r="DD791" s="61"/>
      <c r="DE791" s="61"/>
      <c r="DF791" s="61"/>
      <c r="DG791" s="61"/>
      <c r="DH791" s="61"/>
      <c r="DI791" s="61"/>
      <c r="DJ791" s="61"/>
      <c r="DK791" s="61"/>
      <c r="DL791" s="61"/>
      <c r="DM791" s="61"/>
      <c r="DN791" s="61"/>
      <c r="DO791" s="61"/>
      <c r="DP791" s="61"/>
      <c r="DQ791" s="61"/>
      <c r="DR791" s="61"/>
      <c r="DS791" s="61"/>
      <c r="DT791" s="61"/>
      <c r="DU791" s="61"/>
      <c r="DV791" s="61"/>
      <c r="DW791" s="61"/>
      <c r="DX791" s="61"/>
      <c r="DY791" s="61"/>
      <c r="DZ791" s="61"/>
      <c r="EA791" s="61"/>
      <c r="EB791" s="61"/>
      <c r="EC791" s="61"/>
      <c r="ED791" s="61"/>
      <c r="EE791" s="61"/>
      <c r="EF791" s="61"/>
      <c r="EG791" s="61"/>
      <c r="EH791" s="61"/>
      <c r="EI791" s="61"/>
      <c r="EJ791" s="61"/>
      <c r="EK791" s="61"/>
      <c r="EL791" s="61"/>
      <c r="EM791" s="61"/>
      <c r="EN791" s="61"/>
      <c r="EO791" s="61"/>
      <c r="EP791" s="61"/>
      <c r="EQ791" s="61"/>
      <c r="ER791" s="61"/>
      <c r="ES791" s="61"/>
      <c r="ET791" s="61"/>
      <c r="EU791" s="61"/>
      <c r="EV791" s="61"/>
      <c r="EW791" s="61"/>
      <c r="EX791" s="61"/>
      <c r="EY791" s="61"/>
      <c r="EZ791" s="61"/>
      <c r="FA791" s="61"/>
      <c r="FB791" s="61"/>
      <c r="FC791" s="61"/>
      <c r="FD791" s="61"/>
      <c r="FE791" s="61"/>
      <c r="FF791" s="61"/>
      <c r="FG791" s="61"/>
      <c r="FH791" s="61"/>
      <c r="FI791" s="61"/>
      <c r="FJ791" s="61"/>
      <c r="FK791" s="61"/>
      <c r="FL791" s="61"/>
      <c r="FM791" s="61"/>
      <c r="FN791" s="61"/>
      <c r="FO791" s="61"/>
      <c r="FP791" s="61"/>
      <c r="FQ791" s="61"/>
      <c r="FR791" s="61"/>
      <c r="FS791" s="61"/>
      <c r="FT791" s="61"/>
      <c r="FU791" s="61"/>
      <c r="FV791" s="61"/>
      <c r="FW791" s="61"/>
      <c r="FX791" s="61"/>
      <c r="FY791" s="61"/>
      <c r="FZ791" s="61"/>
      <c r="GA791" s="61"/>
      <c r="GB791" s="61"/>
      <c r="GC791" s="61"/>
      <c r="GD791" s="61"/>
      <c r="GE791" s="61"/>
      <c r="GF791" s="61"/>
      <c r="GG791" s="61"/>
      <c r="GH791" s="61"/>
      <c r="GI791" s="61"/>
      <c r="GJ791" s="61"/>
      <c r="GK791" s="61"/>
      <c r="GL791" s="61"/>
      <c r="GM791" s="61"/>
      <c r="GN791" s="61"/>
      <c r="GO791" s="61"/>
      <c r="GP791" s="61"/>
      <c r="GQ791" s="61"/>
      <c r="GR791" s="61"/>
      <c r="GS791" s="61"/>
      <c r="GT791" s="61"/>
      <c r="GU791" s="61"/>
      <c r="GV791" s="61"/>
      <c r="GW791" s="61"/>
      <c r="GX791" s="61"/>
      <c r="GY791" s="61"/>
      <c r="GZ791" s="61"/>
      <c r="HA791" s="61"/>
      <c r="HB791" s="61"/>
      <c r="HC791" s="61"/>
      <c r="HD791" s="61"/>
      <c r="HE791" s="61"/>
      <c r="HF791" s="61"/>
      <c r="HG791" s="61"/>
      <c r="HH791" s="61"/>
      <c r="HI791" s="61"/>
      <c r="HJ791" s="61"/>
      <c r="HK791" s="61"/>
      <c r="HL791" s="61"/>
      <c r="HM791" s="61"/>
      <c r="HN791" s="61"/>
      <c r="HO791" s="61"/>
      <c r="HP791" s="61"/>
      <c r="HQ791" s="61"/>
      <c r="HR791" s="61"/>
      <c r="HS791" s="61"/>
      <c r="HT791" s="61"/>
      <c r="HU791" s="61"/>
      <c r="HV791" s="61"/>
      <c r="HW791" s="61"/>
      <c r="HX791" s="61"/>
      <c r="HY791" s="61"/>
      <c r="HZ791" s="61"/>
      <c r="IA791" s="61"/>
      <c r="IB791" s="61"/>
      <c r="IC791" s="61"/>
      <c r="ID791" s="61"/>
      <c r="IE791" s="61"/>
      <c r="IF791" s="61"/>
      <c r="IG791" s="61"/>
      <c r="IH791" s="61"/>
      <c r="II791" s="61"/>
      <c r="IJ791" s="61"/>
      <c r="IK791" s="61"/>
      <c r="IL791" s="61"/>
      <c r="IM791" s="61"/>
      <c r="IN791" s="61"/>
      <c r="IO791" s="61"/>
      <c r="IP791" s="61"/>
      <c r="IQ791" s="61"/>
      <c r="IR791" s="61"/>
      <c r="IS791" s="61"/>
      <c r="IT791" s="61"/>
      <c r="IU791" s="61"/>
      <c r="IV791" s="61"/>
      <c r="IW791" s="61"/>
      <c r="IX791" s="61"/>
      <c r="IY791" s="61"/>
      <c r="IZ791" s="61"/>
      <c r="JA791" s="61"/>
      <c r="JB791" s="61"/>
      <c r="JC791" s="61"/>
      <c r="JD791" s="61"/>
      <c r="JE791" s="61"/>
      <c r="JF791" s="61"/>
      <c r="JG791" s="61"/>
      <c r="JH791" s="61"/>
      <c r="JI791" s="61"/>
      <c r="JJ791" s="61"/>
      <c r="JK791" s="61"/>
      <c r="JL791" s="61"/>
      <c r="JM791" s="61"/>
      <c r="JN791" s="61"/>
      <c r="JO791" s="61"/>
      <c r="JP791" s="61"/>
      <c r="JQ791" s="61"/>
      <c r="JR791" s="61"/>
      <c r="JS791" s="61"/>
      <c r="JT791" s="61"/>
      <c r="JU791" s="61"/>
      <c r="JV791" s="61"/>
      <c r="JW791" s="61"/>
      <c r="JX791" s="61"/>
      <c r="JY791" s="61"/>
      <c r="JZ791" s="61"/>
      <c r="KA791" s="61"/>
      <c r="KB791" s="61"/>
      <c r="KC791" s="61"/>
      <c r="KD791" s="61"/>
      <c r="KE791" s="61"/>
      <c r="KF791" s="61"/>
      <c r="KG791" s="61"/>
      <c r="KH791" s="61"/>
      <c r="KI791" s="61"/>
      <c r="KJ791" s="61"/>
      <c r="KK791" s="61"/>
      <c r="KL791" s="61"/>
      <c r="KM791" s="61"/>
      <c r="KN791" s="61"/>
      <c r="KO791" s="61"/>
      <c r="KP791" s="61"/>
      <c r="KQ791" s="61"/>
      <c r="KR791" s="61"/>
      <c r="KS791" s="61"/>
      <c r="KT791" s="61"/>
      <c r="KU791" s="61"/>
      <c r="KV791" s="61"/>
      <c r="KW791" s="61"/>
      <c r="KX791" s="61"/>
      <c r="KY791" s="61"/>
      <c r="KZ791" s="61"/>
      <c r="LA791" s="61"/>
      <c r="LB791" s="61"/>
      <c r="LC791" s="61"/>
      <c r="LD791" s="61"/>
      <c r="LE791" s="61"/>
      <c r="LF791" s="61"/>
      <c r="LG791" s="61"/>
      <c r="LH791" s="61"/>
      <c r="LI791" s="61"/>
      <c r="LJ791" s="61"/>
      <c r="LK791" s="61"/>
      <c r="LL791" s="61"/>
      <c r="LM791" s="61"/>
      <c r="LN791" s="61"/>
      <c r="LO791" s="61"/>
      <c r="LP791" s="61"/>
      <c r="LQ791" s="61"/>
      <c r="LR791" s="61"/>
      <c r="LS791" s="61"/>
      <c r="LT791" s="61"/>
      <c r="LU791" s="61"/>
      <c r="LV791" s="61"/>
      <c r="LW791" s="61"/>
      <c r="LX791" s="61"/>
      <c r="LY791" s="61"/>
      <c r="LZ791" s="61"/>
      <c r="MA791" s="61"/>
      <c r="MB791" s="61"/>
      <c r="MC791" s="61"/>
      <c r="MD791" s="61"/>
      <c r="ME791" s="61"/>
      <c r="MF791" s="61"/>
      <c r="MG791" s="61"/>
      <c r="MH791" s="61"/>
      <c r="MI791" s="61"/>
      <c r="MJ791" s="61"/>
      <c r="MK791" s="61"/>
      <c r="ML791" s="61"/>
      <c r="MM791" s="61"/>
      <c r="MN791" s="61"/>
      <c r="MO791" s="61"/>
      <c r="MP791" s="61"/>
      <c r="MQ791" s="61"/>
      <c r="MR791" s="61"/>
      <c r="MS791" s="61"/>
      <c r="MT791" s="61"/>
      <c r="MU791" s="61"/>
      <c r="MV791" s="61"/>
      <c r="MW791" s="61"/>
      <c r="MX791" s="61"/>
      <c r="MY791" s="61"/>
      <c r="MZ791" s="61"/>
      <c r="NA791" s="61"/>
      <c r="NB791" s="61"/>
      <c r="NC791" s="61"/>
      <c r="ND791" s="61"/>
      <c r="NE791" s="61"/>
      <c r="NF791" s="61"/>
      <c r="NG791" s="61"/>
      <c r="NH791" s="61"/>
      <c r="NI791" s="61"/>
      <c r="NJ791" s="61"/>
      <c r="NK791" s="61"/>
      <c r="NL791" s="61"/>
      <c r="NM791" s="61"/>
      <c r="NN791" s="61"/>
      <c r="NO791" s="61"/>
      <c r="NP791" s="61"/>
      <c r="NQ791" s="61"/>
      <c r="NR791" s="61"/>
      <c r="NS791" s="61"/>
      <c r="NT791" s="61"/>
      <c r="NU791" s="61"/>
      <c r="NV791" s="61"/>
      <c r="NW791" s="61"/>
      <c r="NX791" s="61"/>
      <c r="NY791" s="61"/>
      <c r="NZ791" s="61"/>
      <c r="OA791" s="61"/>
      <c r="OB791" s="61"/>
      <c r="OC791" s="61"/>
      <c r="OD791" s="61"/>
      <c r="OE791" s="61"/>
      <c r="OF791" s="61"/>
      <c r="OG791" s="61"/>
      <c r="OH791" s="61"/>
      <c r="OI791" s="61"/>
      <c r="OJ791" s="61"/>
      <c r="OK791" s="61"/>
      <c r="OL791" s="61"/>
      <c r="OM791" s="61"/>
      <c r="ON791" s="61"/>
      <c r="OO791" s="61"/>
      <c r="OP791" s="61"/>
      <c r="OQ791" s="61"/>
      <c r="OR791" s="61"/>
      <c r="OS791" s="61"/>
      <c r="OT791" s="61"/>
      <c r="OU791" s="61"/>
      <c r="OV791" s="61"/>
      <c r="OW791" s="61"/>
      <c r="OX791" s="61"/>
      <c r="OY791" s="61"/>
      <c r="OZ791" s="61"/>
      <c r="PA791" s="61"/>
      <c r="PB791" s="61"/>
      <c r="PC791" s="61"/>
      <c r="PD791" s="61"/>
      <c r="PE791" s="61"/>
      <c r="PF791" s="61"/>
      <c r="PG791" s="61"/>
      <c r="PH791" s="61"/>
      <c r="PI791" s="61"/>
      <c r="PJ791" s="61"/>
      <c r="PK791" s="61"/>
      <c r="PL791" s="61"/>
      <c r="PM791" s="61"/>
      <c r="PN791" s="61"/>
      <c r="PO791" s="61"/>
      <c r="PP791" s="61"/>
      <c r="PQ791" s="61"/>
      <c r="PR791" s="61"/>
      <c r="PS791" s="61"/>
      <c r="PT791" s="61"/>
      <c r="PU791" s="61"/>
      <c r="PV791" s="61"/>
      <c r="PW791" s="61"/>
      <c r="PX791" s="61"/>
      <c r="PY791" s="61"/>
      <c r="PZ791" s="61"/>
      <c r="QA791" s="61"/>
      <c r="QB791" s="61"/>
      <c r="QC791" s="61"/>
      <c r="QD791" s="61"/>
      <c r="QE791" s="61"/>
      <c r="QF791" s="61"/>
      <c r="QG791" s="61"/>
      <c r="QH791" s="61"/>
      <c r="QI791" s="61"/>
      <c r="QJ791" s="61"/>
      <c r="QK791" s="61"/>
      <c r="QL791" s="61"/>
      <c r="QM791" s="61"/>
      <c r="QN791" s="61"/>
      <c r="QO791" s="61"/>
      <c r="QP791" s="61"/>
      <c r="QQ791" s="61"/>
      <c r="QR791" s="61"/>
      <c r="QS791" s="61"/>
      <c r="QT791" s="61"/>
      <c r="QU791" s="61"/>
      <c r="QV791" s="61"/>
      <c r="QW791" s="61"/>
      <c r="QX791" s="61"/>
      <c r="QY791" s="61"/>
      <c r="QZ791" s="61"/>
      <c r="RA791" s="61"/>
      <c r="RB791" s="61"/>
      <c r="RC791" s="61"/>
      <c r="RD791" s="61"/>
      <c r="RE791" s="61"/>
      <c r="RF791" s="61"/>
      <c r="RG791" s="61"/>
      <c r="RH791" s="61"/>
      <c r="RI791" s="61"/>
      <c r="RJ791" s="61"/>
      <c r="RK791" s="61"/>
      <c r="RL791" s="61"/>
      <c r="RM791" s="61"/>
      <c r="RN791" s="61"/>
      <c r="RO791" s="61"/>
      <c r="RP791" s="61"/>
      <c r="RQ791" s="61"/>
      <c r="RR791" s="61"/>
      <c r="RS791" s="61"/>
      <c r="RT791" s="61"/>
      <c r="RU791" s="61"/>
      <c r="RV791" s="61"/>
      <c r="RW791" s="61"/>
      <c r="RX791" s="61"/>
      <c r="RY791" s="61"/>
      <c r="RZ791" s="61"/>
      <c r="SA791" s="61"/>
      <c r="SB791" s="61"/>
      <c r="SC791" s="61"/>
      <c r="SD791" s="61"/>
      <c r="SE791" s="61"/>
      <c r="SF791" s="61"/>
      <c r="SG791" s="61"/>
      <c r="SH791" s="61"/>
      <c r="SI791" s="61"/>
      <c r="SJ791" s="61"/>
      <c r="SK791" s="61"/>
      <c r="SL791" s="61"/>
      <c r="SM791" s="61"/>
      <c r="SN791" s="61"/>
      <c r="SO791" s="61"/>
      <c r="SP791" s="61"/>
      <c r="SQ791" s="61"/>
      <c r="SR791" s="61"/>
      <c r="SS791" s="61"/>
      <c r="ST791" s="61"/>
      <c r="SU791" s="61"/>
      <c r="SV791" s="61"/>
      <c r="SW791" s="61"/>
      <c r="SX791" s="61"/>
      <c r="SY791" s="61"/>
      <c r="SZ791" s="61"/>
      <c r="TA791" s="61"/>
      <c r="TB791" s="61"/>
      <c r="TC791" s="61"/>
      <c r="TD791" s="61"/>
      <c r="TE791" s="61"/>
      <c r="TF791" s="61"/>
      <c r="TG791" s="61"/>
      <c r="TH791" s="61"/>
      <c r="TI791" s="61"/>
      <c r="TJ791" s="61"/>
      <c r="TK791" s="61"/>
      <c r="TL791" s="61"/>
      <c r="TM791" s="61"/>
      <c r="TN791" s="61"/>
      <c r="TO791" s="61"/>
      <c r="TP791" s="61"/>
      <c r="TQ791" s="61"/>
      <c r="TR791" s="61"/>
      <c r="TS791" s="61"/>
      <c r="TT791" s="61"/>
      <c r="TU791" s="61"/>
      <c r="TV791" s="61"/>
      <c r="TW791" s="61"/>
      <c r="TX791" s="61"/>
      <c r="TY791" s="61"/>
      <c r="TZ791" s="61"/>
      <c r="UA791" s="61"/>
      <c r="UB791" s="61"/>
      <c r="UC791" s="61"/>
      <c r="UD791" s="61"/>
      <c r="UE791" s="61"/>
      <c r="UF791" s="61"/>
      <c r="UG791" s="61"/>
      <c r="UH791" s="61"/>
      <c r="UI791" s="61"/>
      <c r="UJ791" s="61"/>
      <c r="UK791" s="61"/>
      <c r="UL791" s="61"/>
      <c r="UM791" s="61"/>
      <c r="UN791" s="61"/>
      <c r="UO791" s="61"/>
      <c r="UP791" s="61"/>
      <c r="UQ791" s="61"/>
      <c r="UR791" s="61"/>
      <c r="US791" s="61"/>
      <c r="UT791" s="61"/>
      <c r="UU791" s="61"/>
      <c r="UV791" s="61"/>
      <c r="UW791" s="61"/>
      <c r="UX791" s="61"/>
      <c r="UY791" s="61"/>
      <c r="UZ791" s="61"/>
      <c r="VA791" s="61"/>
      <c r="VB791" s="61"/>
      <c r="VC791" s="61"/>
      <c r="VD791" s="61"/>
      <c r="VE791" s="61"/>
      <c r="VF791" s="61"/>
      <c r="VG791" s="61"/>
      <c r="VH791" s="61"/>
      <c r="VI791" s="61"/>
      <c r="VJ791" s="61"/>
      <c r="VK791" s="61"/>
      <c r="VL791" s="61"/>
      <c r="VM791" s="61"/>
      <c r="VN791" s="61"/>
      <c r="VO791" s="61"/>
      <c r="VP791" s="61"/>
      <c r="VQ791" s="61"/>
      <c r="VR791" s="61"/>
      <c r="VS791" s="61"/>
      <c r="VT791" s="61"/>
      <c r="VU791" s="61"/>
      <c r="VV791" s="61"/>
      <c r="VW791" s="61"/>
      <c r="VX791" s="61"/>
      <c r="VY791" s="61"/>
      <c r="VZ791" s="61"/>
      <c r="WA791" s="61"/>
      <c r="WB791" s="61"/>
      <c r="WC791" s="61"/>
      <c r="WD791" s="61"/>
      <c r="WE791" s="61"/>
      <c r="WF791" s="61"/>
      <c r="WG791" s="61"/>
      <c r="WH791" s="61"/>
      <c r="WI791" s="61"/>
      <c r="WJ791" s="61"/>
      <c r="WK791" s="61"/>
      <c r="WL791" s="61"/>
      <c r="WM791" s="61"/>
      <c r="WN791" s="61"/>
      <c r="WO791" s="61"/>
      <c r="WP791" s="61"/>
      <c r="WQ791" s="61"/>
      <c r="WR791" s="61"/>
      <c r="WS791" s="61"/>
      <c r="WT791" s="61"/>
      <c r="WU791" s="61"/>
      <c r="WV791" s="61"/>
      <c r="WW791" s="61"/>
      <c r="WX791" s="61"/>
      <c r="WY791" s="61"/>
      <c r="WZ791" s="61"/>
      <c r="XA791" s="61"/>
      <c r="XB791" s="61"/>
      <c r="XC791" s="61"/>
      <c r="XD791" s="61"/>
      <c r="XE791" s="61"/>
      <c r="XF791" s="61"/>
      <c r="XG791" s="61"/>
      <c r="XH791" s="61"/>
      <c r="XI791" s="61"/>
      <c r="XJ791" s="61"/>
      <c r="XK791" s="61"/>
      <c r="XL791" s="61"/>
      <c r="XM791" s="61"/>
      <c r="XN791" s="61"/>
      <c r="XO791" s="61"/>
      <c r="XP791" s="61"/>
      <c r="XQ791" s="61"/>
      <c r="XR791" s="61"/>
      <c r="XS791" s="61"/>
      <c r="XT791" s="61"/>
      <c r="XU791" s="61"/>
      <c r="XV791" s="61"/>
      <c r="XW791" s="61"/>
      <c r="XX791" s="61"/>
      <c r="XY791" s="61"/>
      <c r="XZ791" s="61"/>
      <c r="YA791" s="61"/>
      <c r="YB791" s="61"/>
      <c r="YC791" s="61"/>
      <c r="YD791" s="61"/>
      <c r="YE791" s="61"/>
      <c r="YF791" s="61"/>
      <c r="YG791" s="61"/>
      <c r="YH791" s="61"/>
      <c r="YI791" s="61"/>
      <c r="YJ791" s="61"/>
      <c r="YK791" s="61"/>
      <c r="YL791" s="61"/>
      <c r="YM791" s="61"/>
      <c r="YN791" s="61"/>
      <c r="YO791" s="61"/>
      <c r="YP791" s="61"/>
      <c r="YQ791" s="61"/>
      <c r="YR791" s="61"/>
      <c r="YS791" s="61"/>
      <c r="YT791" s="61"/>
      <c r="YU791" s="61"/>
      <c r="YV791" s="61"/>
      <c r="YW791" s="61"/>
      <c r="YX791" s="61"/>
      <c r="YY791" s="61"/>
      <c r="YZ791" s="61"/>
      <c r="ZA791" s="61"/>
      <c r="ZB791" s="61"/>
      <c r="ZC791" s="61"/>
      <c r="ZD791" s="61"/>
      <c r="ZE791" s="61"/>
      <c r="ZF791" s="61"/>
      <c r="ZG791" s="61"/>
      <c r="ZH791" s="61"/>
      <c r="ZI791" s="61"/>
      <c r="ZJ791" s="61"/>
      <c r="ZK791" s="61"/>
      <c r="ZL791" s="61"/>
      <c r="ZM791" s="61"/>
      <c r="ZN791" s="61"/>
      <c r="ZO791" s="61"/>
      <c r="ZP791" s="61"/>
      <c r="ZQ791" s="61"/>
      <c r="ZR791" s="61"/>
      <c r="ZS791" s="61"/>
      <c r="ZT791" s="61"/>
      <c r="ZU791" s="61"/>
      <c r="ZV791" s="61"/>
      <c r="ZW791" s="61"/>
      <c r="ZX791" s="61"/>
      <c r="ZY791" s="61"/>
      <c r="ZZ791" s="61"/>
      <c r="AAA791" s="61"/>
      <c r="AAB791" s="61"/>
      <c r="AAC791" s="61"/>
      <c r="AAD791" s="61"/>
      <c r="AAE791" s="61"/>
      <c r="AAF791" s="61"/>
      <c r="AAG791" s="61"/>
      <c r="AAH791" s="61"/>
      <c r="AAI791" s="61"/>
      <c r="AAJ791" s="61"/>
      <c r="AAK791" s="61"/>
      <c r="AAL791" s="61"/>
      <c r="AAM791" s="61"/>
      <c r="AAN791" s="61"/>
      <c r="AAO791" s="61"/>
      <c r="AAP791" s="61"/>
      <c r="AAQ791" s="61"/>
      <c r="AAR791" s="61"/>
      <c r="AAS791" s="61"/>
      <c r="AAT791" s="61"/>
      <c r="AAU791" s="61"/>
      <c r="AAV791" s="61"/>
      <c r="AAW791" s="61"/>
      <c r="AAX791" s="61"/>
      <c r="AAY791" s="61"/>
      <c r="AAZ791" s="61"/>
      <c r="ABA791" s="61"/>
      <c r="ABB791" s="61"/>
      <c r="ABC791" s="61"/>
      <c r="ABD791" s="61"/>
      <c r="ABE791" s="61"/>
      <c r="ABF791" s="61"/>
      <c r="ABG791" s="61"/>
      <c r="ABH791" s="61"/>
      <c r="ABI791" s="61"/>
      <c r="ABJ791" s="61"/>
      <c r="ABK791" s="61"/>
      <c r="ABL791" s="61"/>
      <c r="ABM791" s="61"/>
      <c r="ABN791" s="61"/>
      <c r="ABO791" s="61"/>
      <c r="ABP791" s="61"/>
      <c r="ABQ791" s="61"/>
      <c r="ABR791" s="61"/>
      <c r="ABS791" s="61"/>
      <c r="ABT791" s="61"/>
      <c r="ABU791" s="61"/>
      <c r="ABV791" s="61"/>
      <c r="ABW791" s="61"/>
      <c r="ABX791" s="61"/>
      <c r="ABY791" s="61"/>
      <c r="ABZ791" s="61"/>
      <c r="ACA791" s="61"/>
      <c r="ACB791" s="61"/>
      <c r="ACC791" s="61"/>
      <c r="ACD791" s="61"/>
      <c r="ACE791" s="61"/>
      <c r="ACF791" s="61"/>
      <c r="ACG791" s="61"/>
      <c r="ACH791" s="61"/>
      <c r="ACI791" s="61"/>
      <c r="ACJ791" s="61"/>
      <c r="ACK791" s="61"/>
      <c r="ACL791" s="61"/>
      <c r="ACM791" s="61"/>
      <c r="ACN791" s="61"/>
      <c r="ACO791" s="61"/>
      <c r="ACP791" s="61"/>
      <c r="ACQ791" s="61"/>
      <c r="ACR791" s="61"/>
      <c r="ACS791" s="61"/>
      <c r="ACT791" s="61"/>
      <c r="ACU791" s="61"/>
      <c r="ACV791" s="61"/>
      <c r="ACW791" s="61"/>
      <c r="ACX791" s="61"/>
      <c r="ACY791" s="61"/>
      <c r="ACZ791" s="61"/>
      <c r="ADA791" s="61"/>
      <c r="ADB791" s="61"/>
      <c r="ADC791" s="61"/>
      <c r="ADD791" s="61"/>
      <c r="ADE791" s="61"/>
      <c r="ADF791" s="61"/>
      <c r="ADG791" s="61"/>
      <c r="ADH791" s="61"/>
      <c r="ADI791" s="61"/>
      <c r="ADJ791" s="61"/>
      <c r="ADK791" s="61"/>
      <c r="ADL791" s="61"/>
      <c r="ADM791" s="61"/>
      <c r="ADN791" s="61"/>
      <c r="ADO791" s="61"/>
      <c r="ADP791" s="61"/>
      <c r="ADQ791" s="61"/>
      <c r="ADR791" s="61"/>
      <c r="ADS791" s="61"/>
      <c r="ADT791" s="61"/>
      <c r="ADU791" s="61"/>
      <c r="ADV791" s="61"/>
      <c r="ADW791" s="61"/>
      <c r="ADX791" s="61"/>
      <c r="ADY791" s="61"/>
      <c r="ADZ791" s="61"/>
      <c r="AEA791" s="61"/>
      <c r="AEB791" s="61"/>
      <c r="AEC791" s="61"/>
      <c r="AED791" s="61"/>
      <c r="AEE791" s="61"/>
      <c r="AEF791" s="61"/>
      <c r="AEG791" s="61"/>
      <c r="AEH791" s="61"/>
      <c r="AEI791" s="61"/>
      <c r="AEJ791" s="61"/>
      <c r="AEK791" s="61"/>
      <c r="AEL791" s="61"/>
      <c r="AEM791" s="61"/>
      <c r="AEN791" s="61"/>
      <c r="AEO791" s="61"/>
      <c r="AEP791" s="61"/>
      <c r="AEQ791" s="61"/>
      <c r="AER791" s="61"/>
      <c r="AES791" s="61"/>
      <c r="AET791" s="61"/>
      <c r="AEU791" s="61"/>
      <c r="AEV791" s="61"/>
      <c r="AEW791" s="61"/>
      <c r="AEX791" s="61"/>
      <c r="AEY791" s="61"/>
      <c r="AEZ791" s="61"/>
      <c r="AFA791" s="61"/>
      <c r="AFB791" s="61"/>
      <c r="AFC791" s="61"/>
      <c r="AFD791" s="61"/>
      <c r="AFE791" s="61"/>
      <c r="AFF791" s="61"/>
      <c r="AFG791" s="61"/>
      <c r="AFH791" s="61"/>
      <c r="AFI791" s="61"/>
      <c r="AFJ791" s="61"/>
      <c r="AFK791" s="61"/>
      <c r="AFL791" s="61"/>
      <c r="AFM791" s="61"/>
      <c r="AFN791" s="61"/>
      <c r="AFO791" s="61"/>
      <c r="AFP791" s="61"/>
      <c r="AFQ791" s="61"/>
      <c r="AFR791" s="61"/>
      <c r="AFS791" s="61"/>
      <c r="AFT791" s="61"/>
      <c r="AFU791" s="61"/>
      <c r="AFV791" s="61"/>
      <c r="AFW791" s="61"/>
      <c r="AFX791" s="61"/>
      <c r="AFY791" s="61"/>
      <c r="AFZ791" s="61"/>
      <c r="AGA791" s="61"/>
      <c r="AGB791" s="61"/>
      <c r="AGC791" s="61"/>
      <c r="AGD791" s="61"/>
      <c r="AGE791" s="61"/>
      <c r="AGF791" s="61"/>
      <c r="AGG791" s="61"/>
      <c r="AGH791" s="61"/>
      <c r="AGI791" s="61"/>
      <c r="AGJ791" s="61"/>
      <c r="AGK791" s="61"/>
      <c r="AGL791" s="61"/>
      <c r="AGM791" s="61"/>
      <c r="AGN791" s="61"/>
      <c r="AGO791" s="61"/>
      <c r="AGP791" s="61"/>
      <c r="AGQ791" s="61"/>
      <c r="AGR791" s="61"/>
      <c r="AGS791" s="61"/>
      <c r="AGT791" s="61"/>
      <c r="AGU791" s="61"/>
      <c r="AGV791" s="61"/>
      <c r="AGW791" s="61"/>
      <c r="AGX791" s="61"/>
      <c r="AGY791" s="61"/>
      <c r="AGZ791" s="61"/>
      <c r="AHA791" s="61"/>
      <c r="AHB791" s="61"/>
      <c r="AHC791" s="61"/>
      <c r="AHD791" s="61"/>
      <c r="AHE791" s="61"/>
      <c r="AHF791" s="61"/>
      <c r="AHG791" s="61"/>
      <c r="AHH791" s="61"/>
      <c r="AHI791" s="61"/>
      <c r="AHJ791" s="61"/>
      <c r="AHK791" s="61"/>
      <c r="AHL791" s="61"/>
      <c r="AHM791" s="61"/>
      <c r="AHN791" s="61"/>
      <c r="AHO791" s="61"/>
      <c r="AHP791" s="61"/>
      <c r="AHQ791" s="61"/>
      <c r="AHR791" s="61"/>
      <c r="AHS791" s="61"/>
      <c r="AHT791" s="61"/>
      <c r="AHU791" s="61"/>
      <c r="AHV791" s="61"/>
      <c r="AHW791" s="61"/>
      <c r="AHX791" s="61"/>
      <c r="AHY791" s="61"/>
      <c r="AHZ791" s="61"/>
      <c r="AIA791" s="61"/>
      <c r="AIB791" s="61"/>
      <c r="AIC791" s="61"/>
      <c r="AID791" s="61"/>
      <c r="AIE791" s="61"/>
      <c r="AIF791" s="61"/>
      <c r="AIG791" s="61"/>
      <c r="AIH791" s="61"/>
      <c r="AII791" s="61"/>
      <c r="AIJ791" s="61"/>
      <c r="AIK791" s="61"/>
      <c r="AIL791" s="61"/>
      <c r="AIM791" s="61"/>
      <c r="AIN791" s="61"/>
      <c r="AIO791" s="61"/>
      <c r="AIP791" s="61"/>
      <c r="AIQ791" s="61"/>
      <c r="AIR791" s="61"/>
      <c r="AIS791" s="61"/>
      <c r="AIT791" s="61"/>
      <c r="AIU791" s="61"/>
      <c r="AIV791" s="61"/>
      <c r="AIW791" s="61"/>
      <c r="AIX791" s="61"/>
      <c r="AIY791" s="61"/>
      <c r="AIZ791" s="61"/>
      <c r="AJA791" s="61"/>
      <c r="AJB791" s="61"/>
      <c r="AJC791" s="61"/>
      <c r="AJD791" s="61"/>
      <c r="AJE791" s="61"/>
      <c r="AJF791" s="61"/>
      <c r="AJG791" s="61"/>
      <c r="AJH791" s="61"/>
      <c r="AJI791" s="61"/>
      <c r="AJJ791" s="61"/>
      <c r="AJK791" s="61"/>
      <c r="AJL791" s="61"/>
      <c r="AJM791" s="61"/>
      <c r="AJN791" s="61"/>
      <c r="AJO791" s="61"/>
      <c r="AJP791" s="61"/>
      <c r="AJQ791" s="61"/>
      <c r="AJR791" s="61"/>
      <c r="AJS791" s="61"/>
      <c r="AJT791" s="61"/>
      <c r="AJU791" s="61"/>
      <c r="AJV791" s="61"/>
      <c r="AJW791" s="61"/>
      <c r="AJX791" s="61"/>
      <c r="AJY791" s="61"/>
      <c r="AJZ791" s="61"/>
      <c r="AKA791" s="61"/>
      <c r="AKB791" s="61"/>
      <c r="AKC791" s="61"/>
      <c r="AKD791" s="61"/>
      <c r="AKE791" s="61"/>
      <c r="AKF791" s="61"/>
      <c r="AKG791" s="61"/>
      <c r="AKH791" s="61"/>
      <c r="AKI791" s="61"/>
      <c r="AKJ791" s="61"/>
      <c r="AKK791" s="61"/>
      <c r="AKL791" s="61"/>
      <c r="AKM791" s="61"/>
      <c r="AKN791" s="61"/>
      <c r="AKO791" s="61"/>
      <c r="AKP791" s="61"/>
      <c r="AKQ791" s="61"/>
      <c r="AKR791" s="61"/>
      <c r="AKS791" s="61"/>
      <c r="AKT791" s="61"/>
      <c r="AKU791" s="61"/>
      <c r="AKV791" s="61"/>
      <c r="AKW791" s="61"/>
      <c r="AKX791" s="61"/>
      <c r="AKY791" s="61"/>
      <c r="AKZ791" s="61"/>
      <c r="ALA791" s="61"/>
      <c r="ALB791" s="61"/>
      <c r="ALC791" s="61"/>
      <c r="ALD791" s="61"/>
      <c r="ALE791" s="61"/>
      <c r="ALF791" s="61"/>
      <c r="ALG791" s="61"/>
      <c r="ALH791" s="61"/>
      <c r="ALI791" s="61"/>
      <c r="ALJ791" s="61"/>
      <c r="ALK791" s="61"/>
      <c r="ALL791" s="61"/>
      <c r="ALM791" s="61"/>
      <c r="ALN791" s="61"/>
      <c r="ALO791" s="61"/>
      <c r="ALP791" s="61"/>
      <c r="ALQ791" s="61"/>
      <c r="ALR791" s="61"/>
      <c r="ALS791" s="61"/>
      <c r="ALT791" s="61"/>
      <c r="ALU791" s="61"/>
      <c r="ALV791" s="61"/>
      <c r="ALW791" s="61"/>
      <c r="ALX791" s="61"/>
      <c r="ALY791" s="61"/>
      <c r="ALZ791" s="61"/>
      <c r="AMA791" s="61"/>
      <c r="AMB791" s="61"/>
      <c r="AMC791" s="61"/>
      <c r="AMD791" s="61"/>
      <c r="AME791" s="61"/>
      <c r="AMF791" s="61"/>
      <c r="AMG791" s="61"/>
      <c r="AMH791" s="61"/>
      <c r="AMI791" s="61"/>
      <c r="AMJ791" s="61"/>
      <c r="AMK791" s="61"/>
      <c r="AML791" s="61"/>
      <c r="AMM791" s="61"/>
      <c r="AMN791" s="61"/>
      <c r="AMO791" s="61"/>
      <c r="AMP791" s="61"/>
      <c r="AMQ791" s="61"/>
      <c r="AMR791" s="61"/>
      <c r="AMS791" s="61"/>
      <c r="AMT791" s="61"/>
      <c r="AMU791" s="61"/>
      <c r="AMV791" s="61"/>
      <c r="AMW791" s="61"/>
      <c r="AMX791" s="61"/>
      <c r="AMY791" s="61"/>
      <c r="AMZ791" s="61"/>
      <c r="ANA791" s="61"/>
      <c r="ANB791" s="61"/>
      <c r="ANC791" s="61"/>
      <c r="AND791" s="61"/>
      <c r="ANE791" s="61"/>
      <c r="ANF791" s="61"/>
      <c r="ANG791" s="61"/>
      <c r="ANH791" s="61"/>
      <c r="ANI791" s="61"/>
      <c r="ANJ791" s="61"/>
      <c r="ANK791" s="61"/>
      <c r="ANL791" s="61"/>
      <c r="ANM791" s="61"/>
      <c r="ANN791" s="61"/>
      <c r="ANO791" s="61"/>
      <c r="ANP791" s="61"/>
      <c r="ANQ791" s="61"/>
      <c r="ANR791" s="61"/>
      <c r="ANS791" s="61"/>
      <c r="ANT791" s="61"/>
      <c r="ANU791" s="61"/>
      <c r="ANV791" s="61"/>
      <c r="ANW791" s="61"/>
      <c r="ANX791" s="61"/>
      <c r="ANY791" s="61"/>
      <c r="ANZ791" s="61"/>
      <c r="AOA791" s="61"/>
      <c r="AOB791" s="61"/>
      <c r="AOC791" s="61"/>
      <c r="AOD791" s="61"/>
      <c r="AOE791" s="61"/>
      <c r="AOF791" s="61"/>
      <c r="AOG791" s="61"/>
      <c r="AOH791" s="61"/>
      <c r="AOI791" s="61"/>
      <c r="AOJ791" s="61"/>
      <c r="AOK791" s="61"/>
      <c r="AOL791" s="61"/>
      <c r="AOM791" s="61"/>
      <c r="AON791" s="61"/>
      <c r="AOO791" s="61"/>
      <c r="AOP791" s="61"/>
      <c r="AOQ791" s="61"/>
      <c r="AOR791" s="61"/>
      <c r="AOS791" s="61"/>
      <c r="AOT791" s="61"/>
      <c r="AOU791" s="61"/>
      <c r="AOV791" s="61"/>
      <c r="AOW791" s="61"/>
      <c r="AOX791" s="61"/>
      <c r="AOY791" s="61"/>
      <c r="AOZ791" s="61"/>
      <c r="APA791" s="61"/>
      <c r="APB791" s="61"/>
      <c r="APC791" s="61"/>
      <c r="APD791" s="61"/>
      <c r="APE791" s="61"/>
      <c r="APF791" s="61"/>
      <c r="APG791" s="61"/>
      <c r="APH791" s="61"/>
      <c r="API791" s="61"/>
      <c r="APJ791" s="61"/>
      <c r="APK791" s="61"/>
      <c r="APL791" s="61"/>
      <c r="APM791" s="61"/>
      <c r="APN791" s="61"/>
      <c r="APO791" s="61"/>
      <c r="APP791" s="61"/>
      <c r="APQ791" s="61"/>
      <c r="APR791" s="61"/>
      <c r="APS791" s="61"/>
      <c r="APT791" s="61"/>
      <c r="APU791" s="61"/>
      <c r="APV791" s="61"/>
      <c r="APW791" s="61"/>
      <c r="APX791" s="61"/>
      <c r="APY791" s="61"/>
      <c r="APZ791" s="61"/>
      <c r="AQA791" s="61"/>
      <c r="AQB791" s="61"/>
      <c r="AQC791" s="61"/>
      <c r="AQD791" s="61"/>
      <c r="AQE791" s="61"/>
      <c r="AQF791" s="61"/>
      <c r="AQG791" s="61"/>
      <c r="AQH791" s="61"/>
      <c r="AQI791" s="61"/>
      <c r="AQJ791" s="61"/>
      <c r="AQK791" s="61"/>
      <c r="AQL791" s="61"/>
      <c r="AQM791" s="61"/>
      <c r="AQN791" s="61"/>
      <c r="AQO791" s="61"/>
      <c r="AQP791" s="61"/>
      <c r="AQQ791" s="61"/>
      <c r="AQR791" s="61"/>
      <c r="AQS791" s="61"/>
      <c r="AQT791" s="61"/>
      <c r="AQU791" s="61"/>
      <c r="AQV791" s="61"/>
      <c r="AQW791" s="61"/>
      <c r="AQX791" s="61"/>
      <c r="AQY791" s="61"/>
      <c r="AQZ791" s="61"/>
      <c r="ARA791" s="61"/>
      <c r="ARB791" s="61"/>
      <c r="ARC791" s="61"/>
      <c r="ARD791" s="61"/>
      <c r="ARE791" s="61"/>
      <c r="ARF791" s="61"/>
      <c r="ARG791" s="61"/>
      <c r="ARH791" s="61"/>
      <c r="ARI791" s="61"/>
      <c r="ARJ791" s="61"/>
      <c r="ARK791" s="61"/>
      <c r="ARL791" s="61"/>
      <c r="ARM791" s="61"/>
      <c r="ARN791" s="61"/>
      <c r="ARO791" s="61"/>
      <c r="ARP791" s="61"/>
      <c r="ARQ791" s="61"/>
      <c r="ARR791" s="61"/>
      <c r="ARS791" s="61"/>
      <c r="ART791" s="61"/>
      <c r="ARU791" s="61"/>
      <c r="ARV791" s="61"/>
      <c r="ARW791" s="61"/>
      <c r="ARX791" s="61"/>
      <c r="ARY791" s="61"/>
      <c r="ARZ791" s="61"/>
      <c r="ASA791" s="61"/>
      <c r="ASB791" s="61"/>
      <c r="ASC791" s="61"/>
      <c r="ASD791" s="61"/>
      <c r="ASE791" s="61"/>
      <c r="ASF791" s="61"/>
      <c r="ASG791" s="61"/>
      <c r="ASH791" s="61"/>
      <c r="ASI791" s="61"/>
      <c r="ASJ791" s="61"/>
      <c r="ASK791" s="61"/>
      <c r="ASL791" s="61"/>
      <c r="ASM791" s="61"/>
      <c r="ASN791" s="61"/>
      <c r="ASO791" s="61"/>
      <c r="ASP791" s="61"/>
      <c r="ASQ791" s="61"/>
      <c r="ASR791" s="61"/>
      <c r="ASS791" s="61"/>
      <c r="AST791" s="61"/>
      <c r="ASU791" s="61"/>
      <c r="ASV791" s="61"/>
      <c r="ASW791" s="61"/>
      <c r="ASX791" s="61"/>
      <c r="ASY791" s="61"/>
      <c r="ASZ791" s="61"/>
      <c r="ATA791" s="61"/>
      <c r="ATB791" s="61"/>
      <c r="ATC791" s="61"/>
      <c r="ATD791" s="61"/>
      <c r="ATE791" s="61"/>
      <c r="ATF791" s="61"/>
      <c r="ATG791" s="61"/>
      <c r="ATH791" s="61"/>
      <c r="ATI791" s="61"/>
      <c r="ATJ791" s="61"/>
      <c r="ATK791" s="61"/>
      <c r="ATL791" s="61"/>
      <c r="ATM791" s="61"/>
      <c r="ATN791" s="61"/>
      <c r="ATO791" s="61"/>
      <c r="ATP791" s="61"/>
      <c r="ATQ791" s="61"/>
      <c r="ATR791" s="61"/>
      <c r="ATS791" s="61"/>
      <c r="ATT791" s="61"/>
      <c r="ATU791" s="61"/>
      <c r="ATV791" s="61"/>
      <c r="ATW791" s="61"/>
      <c r="ATX791" s="61"/>
      <c r="ATY791" s="61"/>
      <c r="ATZ791" s="61"/>
      <c r="AUA791" s="61"/>
      <c r="AUB791" s="61"/>
      <c r="AUC791" s="61"/>
      <c r="AUD791" s="61"/>
      <c r="AUE791" s="61"/>
      <c r="AUF791" s="61"/>
      <c r="AUG791" s="61"/>
      <c r="AUH791" s="61"/>
      <c r="AUI791" s="61"/>
      <c r="AUJ791" s="61"/>
      <c r="AUK791" s="61"/>
      <c r="AUL791" s="61"/>
      <c r="AUM791" s="61"/>
      <c r="AUN791" s="61"/>
      <c r="AUO791" s="61"/>
      <c r="AUP791" s="61"/>
      <c r="AUQ791" s="61"/>
      <c r="AUR791" s="61"/>
      <c r="AUS791" s="61"/>
      <c r="AUT791" s="61"/>
      <c r="AUU791" s="61"/>
      <c r="AUV791" s="61"/>
      <c r="AUW791" s="61"/>
      <c r="AUX791" s="61"/>
      <c r="AUY791" s="61"/>
      <c r="AUZ791" s="61"/>
      <c r="AVA791" s="61"/>
      <c r="AVB791" s="61"/>
      <c r="AVC791" s="61"/>
      <c r="AVD791" s="61"/>
      <c r="AVE791" s="61"/>
      <c r="AVF791" s="61"/>
      <c r="AVG791" s="61"/>
      <c r="AVH791" s="61"/>
      <c r="AVI791" s="61"/>
      <c r="AVJ791" s="61"/>
      <c r="AVK791" s="61"/>
      <c r="AVL791" s="61"/>
      <c r="AVM791" s="61"/>
      <c r="AVN791" s="61"/>
      <c r="AVO791" s="61"/>
      <c r="AVP791" s="61"/>
      <c r="AVQ791" s="61"/>
      <c r="AVR791" s="61"/>
      <c r="AVS791" s="61"/>
      <c r="AVT791" s="61"/>
      <c r="AVU791" s="61"/>
      <c r="AVV791" s="61"/>
      <c r="AVW791" s="61"/>
      <c r="AVX791" s="61"/>
      <c r="AVY791" s="61"/>
      <c r="AVZ791" s="61"/>
      <c r="AWA791" s="61"/>
      <c r="AWB791" s="61"/>
      <c r="AWC791" s="61"/>
      <c r="AWD791" s="61"/>
      <c r="AWE791" s="61"/>
      <c r="AWF791" s="61"/>
      <c r="AWG791" s="61"/>
      <c r="AWH791" s="61"/>
      <c r="AWI791" s="61"/>
      <c r="AWJ791" s="61"/>
      <c r="AWK791" s="61"/>
      <c r="AWL791" s="61"/>
      <c r="AWM791" s="61"/>
      <c r="AWN791" s="61"/>
      <c r="AWO791" s="61"/>
      <c r="AWP791" s="61"/>
      <c r="AWQ791" s="61"/>
      <c r="AWR791" s="61"/>
      <c r="AWS791" s="61"/>
      <c r="AWT791" s="61"/>
      <c r="AWU791" s="61"/>
      <c r="AWV791" s="61"/>
      <c r="AWW791" s="61"/>
      <c r="AWX791" s="61"/>
      <c r="AWY791" s="61"/>
      <c r="AWZ791" s="61"/>
      <c r="AXA791" s="61"/>
      <c r="AXB791" s="61"/>
      <c r="AXC791" s="61"/>
      <c r="AXD791" s="61"/>
      <c r="AXE791" s="61"/>
      <c r="AXF791" s="61"/>
      <c r="AXG791" s="61"/>
      <c r="AXH791" s="61"/>
      <c r="AXI791" s="61"/>
      <c r="AXJ791" s="61"/>
      <c r="AXK791" s="61"/>
      <c r="AXL791" s="61"/>
      <c r="AXM791" s="61"/>
      <c r="AXN791" s="61"/>
      <c r="AXO791" s="61"/>
      <c r="AXP791" s="61"/>
      <c r="AXQ791" s="61"/>
      <c r="AXR791" s="61"/>
      <c r="AXS791" s="61"/>
      <c r="AXT791" s="61"/>
      <c r="AXU791" s="61"/>
      <c r="AXV791" s="61"/>
      <c r="AXW791" s="61"/>
      <c r="AXX791" s="61"/>
      <c r="AXY791" s="61"/>
      <c r="AXZ791" s="61"/>
      <c r="AYA791" s="61"/>
      <c r="AYB791" s="61"/>
      <c r="AYC791" s="61"/>
      <c r="AYD791" s="61"/>
      <c r="AYE791" s="61"/>
      <c r="AYF791" s="61"/>
      <c r="AYG791" s="61"/>
      <c r="AYH791" s="61"/>
      <c r="AYI791" s="61"/>
      <c r="AYJ791" s="61"/>
      <c r="AYK791" s="61"/>
      <c r="AYL791" s="61"/>
      <c r="AYM791" s="61"/>
      <c r="AYN791" s="61"/>
      <c r="AYO791" s="61"/>
      <c r="AYP791" s="61"/>
      <c r="AYQ791" s="61"/>
      <c r="AYR791" s="61"/>
      <c r="AYS791" s="61"/>
      <c r="AYT791" s="61"/>
      <c r="AYU791" s="61"/>
      <c r="AYV791" s="61"/>
      <c r="AYW791" s="61"/>
      <c r="AYX791" s="61"/>
      <c r="AYY791" s="61"/>
      <c r="AYZ791" s="61"/>
      <c r="AZA791" s="61"/>
      <c r="AZB791" s="61"/>
      <c r="AZC791" s="61"/>
      <c r="AZD791" s="61"/>
      <c r="AZE791" s="61"/>
      <c r="AZF791" s="61"/>
      <c r="AZG791" s="61"/>
      <c r="AZH791" s="61"/>
      <c r="AZI791" s="61"/>
      <c r="AZJ791" s="61"/>
      <c r="AZK791" s="61"/>
      <c r="AZL791" s="61"/>
      <c r="AZM791" s="61"/>
      <c r="AZN791" s="61"/>
      <c r="AZO791" s="61"/>
      <c r="AZP791" s="61"/>
      <c r="AZQ791" s="61"/>
      <c r="AZR791" s="61"/>
      <c r="AZS791" s="61"/>
      <c r="AZT791" s="61"/>
      <c r="AZU791" s="61"/>
      <c r="AZV791" s="61"/>
      <c r="AZW791" s="61"/>
      <c r="AZX791" s="61"/>
      <c r="AZY791" s="61"/>
      <c r="AZZ791" s="61"/>
      <c r="BAA791" s="61"/>
      <c r="BAB791" s="61"/>
      <c r="BAC791" s="61"/>
      <c r="BAD791" s="61"/>
      <c r="BAE791" s="61"/>
      <c r="BAF791" s="61"/>
      <c r="BAG791" s="61"/>
      <c r="BAH791" s="61"/>
      <c r="BAI791" s="61"/>
      <c r="BAJ791" s="61"/>
      <c r="BAK791" s="61"/>
      <c r="BAL791" s="61"/>
      <c r="BAM791" s="61"/>
      <c r="BAN791" s="61"/>
      <c r="BAO791" s="61"/>
      <c r="BAP791" s="61"/>
      <c r="BAQ791" s="61"/>
      <c r="BAR791" s="61"/>
      <c r="BAS791" s="61"/>
      <c r="BAT791" s="61"/>
      <c r="BAU791" s="61"/>
      <c r="BAV791" s="61"/>
      <c r="BAW791" s="61"/>
      <c r="BAX791" s="61"/>
      <c r="BAY791" s="61"/>
      <c r="BAZ791" s="61"/>
      <c r="BBA791" s="61"/>
      <c r="BBB791" s="61"/>
      <c r="BBC791" s="61"/>
      <c r="BBD791" s="61"/>
      <c r="BBE791" s="61"/>
      <c r="BBF791" s="61"/>
      <c r="BBG791" s="61"/>
      <c r="BBH791" s="61"/>
      <c r="BBI791" s="61"/>
      <c r="BBJ791" s="61"/>
      <c r="BBK791" s="61"/>
      <c r="BBL791" s="61"/>
      <c r="BBM791" s="61"/>
      <c r="BBN791" s="61"/>
      <c r="BBO791" s="61"/>
      <c r="BBP791" s="61"/>
      <c r="BBQ791" s="61"/>
      <c r="BBR791" s="61"/>
      <c r="BBS791" s="61"/>
      <c r="BBT791" s="61"/>
      <c r="BBU791" s="61"/>
      <c r="BBV791" s="61"/>
      <c r="BBW791" s="61"/>
      <c r="BBX791" s="61"/>
      <c r="BBY791" s="61"/>
      <c r="BBZ791" s="61"/>
      <c r="BCA791" s="61"/>
      <c r="BCB791" s="61"/>
      <c r="BCC791" s="61"/>
      <c r="BCD791" s="61"/>
      <c r="BCE791" s="61"/>
      <c r="BCF791" s="61"/>
      <c r="BCG791" s="61"/>
      <c r="BCH791" s="61"/>
      <c r="BCI791" s="61"/>
      <c r="BCJ791" s="61"/>
      <c r="BCK791" s="61"/>
      <c r="BCL791" s="61"/>
      <c r="BCM791" s="61"/>
      <c r="BCN791" s="61"/>
      <c r="BCO791" s="61"/>
      <c r="BCP791" s="61"/>
      <c r="BCQ791" s="61"/>
      <c r="BCR791" s="61"/>
      <c r="BCS791" s="61"/>
      <c r="BCT791" s="61"/>
      <c r="BCU791" s="61"/>
      <c r="BCV791" s="61"/>
      <c r="BCW791" s="61"/>
      <c r="BCX791" s="61"/>
      <c r="BCY791" s="61"/>
      <c r="BCZ791" s="61"/>
      <c r="BDA791" s="61"/>
      <c r="BDB791" s="61"/>
      <c r="BDC791" s="61"/>
      <c r="BDD791" s="61"/>
      <c r="BDE791" s="61"/>
      <c r="BDF791" s="61"/>
      <c r="BDG791" s="61"/>
      <c r="BDH791" s="61"/>
      <c r="BDI791" s="61"/>
      <c r="BDJ791" s="61"/>
      <c r="BDK791" s="61"/>
      <c r="BDL791" s="61"/>
      <c r="BDM791" s="61"/>
      <c r="BDN791" s="61"/>
      <c r="BDO791" s="61"/>
      <c r="BDP791" s="61"/>
      <c r="BDQ791" s="61"/>
      <c r="BDR791" s="61"/>
      <c r="BDS791" s="61"/>
      <c r="BDT791" s="61"/>
      <c r="BDU791" s="61"/>
      <c r="BDV791" s="61"/>
      <c r="BDW791" s="61"/>
      <c r="BDX791" s="61"/>
      <c r="BDY791" s="61"/>
      <c r="BDZ791" s="61"/>
      <c r="BEA791" s="61"/>
      <c r="BEB791" s="61"/>
      <c r="BEC791" s="61"/>
      <c r="BED791" s="61"/>
      <c r="BEE791" s="61"/>
      <c r="BEF791" s="61"/>
      <c r="BEG791" s="61"/>
      <c r="BEH791" s="61"/>
      <c r="BEI791" s="61"/>
      <c r="BEJ791" s="61"/>
      <c r="BEK791" s="61"/>
      <c r="BEL791" s="61"/>
      <c r="BEM791" s="61"/>
      <c r="BEN791" s="61"/>
      <c r="BEO791" s="61"/>
      <c r="BEP791" s="61"/>
      <c r="BEQ791" s="61"/>
      <c r="BER791" s="61"/>
      <c r="BES791" s="61"/>
      <c r="BET791" s="61"/>
      <c r="BEU791" s="61"/>
      <c r="BEV791" s="61"/>
      <c r="BEW791" s="61"/>
      <c r="BEX791" s="61"/>
      <c r="BEY791" s="61"/>
      <c r="BEZ791" s="61"/>
      <c r="BFA791" s="61"/>
      <c r="BFB791" s="61"/>
      <c r="BFC791" s="61"/>
      <c r="BFD791" s="61"/>
      <c r="BFE791" s="61"/>
      <c r="BFF791" s="61"/>
      <c r="BFG791" s="61"/>
      <c r="BFH791" s="61"/>
      <c r="BFI791" s="61"/>
      <c r="BFJ791" s="61"/>
      <c r="BFK791" s="61"/>
      <c r="BFL791" s="61"/>
      <c r="BFM791" s="61"/>
      <c r="BFN791" s="61"/>
      <c r="BFO791" s="61"/>
      <c r="BFP791" s="61"/>
      <c r="BFQ791" s="61"/>
      <c r="BFR791" s="61"/>
      <c r="BFS791" s="61"/>
      <c r="BFT791" s="61"/>
      <c r="BFU791" s="61"/>
      <c r="BFV791" s="61"/>
      <c r="BFW791" s="61"/>
      <c r="BFX791" s="61"/>
      <c r="BFY791" s="61"/>
      <c r="BFZ791" s="61"/>
      <c r="BGA791" s="61"/>
      <c r="BGB791" s="61"/>
      <c r="BGC791" s="61"/>
      <c r="BGD791" s="61"/>
      <c r="BGE791" s="61"/>
      <c r="BGF791" s="61"/>
      <c r="BGG791" s="61"/>
      <c r="BGH791" s="61"/>
      <c r="BGI791" s="61"/>
      <c r="BGJ791" s="61"/>
      <c r="BGK791" s="61"/>
      <c r="BGL791" s="61"/>
      <c r="BGM791" s="61"/>
      <c r="BGN791" s="61"/>
      <c r="BGO791" s="61"/>
      <c r="BGP791" s="61"/>
      <c r="BGQ791" s="61"/>
      <c r="BGR791" s="61"/>
      <c r="BGS791" s="61"/>
      <c r="BGT791" s="61"/>
      <c r="BGU791" s="61"/>
      <c r="BGV791" s="61"/>
      <c r="BGW791" s="61"/>
      <c r="BGX791" s="61"/>
      <c r="BGY791" s="61"/>
      <c r="BGZ791" s="61"/>
      <c r="BHA791" s="61"/>
      <c r="BHB791" s="61"/>
      <c r="BHC791" s="61"/>
      <c r="BHD791" s="61"/>
      <c r="BHE791" s="61"/>
      <c r="BHF791" s="61"/>
      <c r="BHG791" s="61"/>
      <c r="BHH791" s="61"/>
      <c r="BHI791" s="61"/>
      <c r="BHJ791" s="61"/>
      <c r="BHK791" s="61"/>
      <c r="BHL791" s="61"/>
      <c r="BHM791" s="61"/>
      <c r="BHN791" s="61"/>
      <c r="BHO791" s="61"/>
      <c r="BHP791" s="61"/>
      <c r="BHQ791" s="61"/>
      <c r="BHR791" s="61"/>
      <c r="BHS791" s="61"/>
      <c r="BHT791" s="61"/>
      <c r="BHU791" s="61"/>
      <c r="BHV791" s="61"/>
      <c r="BHW791" s="61"/>
      <c r="BHX791" s="61"/>
      <c r="BHY791" s="61"/>
      <c r="BHZ791" s="61"/>
      <c r="BIA791" s="61"/>
      <c r="BIB791" s="61"/>
      <c r="BIC791" s="61"/>
      <c r="BID791" s="61"/>
      <c r="BIE791" s="61"/>
      <c r="BIF791" s="61"/>
      <c r="BIG791" s="61"/>
      <c r="BIH791" s="61"/>
      <c r="BII791" s="61"/>
      <c r="BIJ791" s="61"/>
      <c r="BIK791" s="61"/>
      <c r="BIL791" s="61"/>
      <c r="BIM791" s="61"/>
      <c r="BIN791" s="61"/>
      <c r="BIO791" s="61"/>
      <c r="BIP791" s="61"/>
      <c r="BIQ791" s="61"/>
      <c r="BIR791" s="61"/>
      <c r="BIS791" s="61"/>
      <c r="BIT791" s="61"/>
      <c r="BIU791" s="61"/>
      <c r="BIV791" s="61"/>
      <c r="BIW791" s="61"/>
      <c r="BIX791" s="61"/>
      <c r="BIY791" s="61"/>
      <c r="BIZ791" s="61"/>
      <c r="BJA791" s="61"/>
      <c r="BJB791" s="61"/>
      <c r="BJC791" s="61"/>
      <c r="BJD791" s="61"/>
      <c r="BJE791" s="61"/>
      <c r="BJF791" s="61"/>
      <c r="BJG791" s="61"/>
      <c r="BJH791" s="61"/>
      <c r="BJI791" s="61"/>
      <c r="BJJ791" s="61"/>
      <c r="BJK791" s="61"/>
      <c r="BJL791" s="61"/>
      <c r="BJM791" s="61"/>
      <c r="BJN791" s="61"/>
      <c r="BJO791" s="61"/>
      <c r="BJP791" s="61"/>
      <c r="BJQ791" s="61"/>
      <c r="BJR791" s="61"/>
      <c r="BJS791" s="61"/>
      <c r="BJT791" s="61"/>
      <c r="BJU791" s="61"/>
      <c r="BJV791" s="61"/>
      <c r="BJW791" s="61"/>
      <c r="BJX791" s="61"/>
      <c r="BJY791" s="61"/>
      <c r="BJZ791" s="61"/>
      <c r="BKA791" s="61"/>
      <c r="BKB791" s="61"/>
      <c r="BKC791" s="61"/>
      <c r="BKD791" s="61"/>
      <c r="BKE791" s="61"/>
      <c r="BKF791" s="61"/>
      <c r="BKG791" s="61"/>
      <c r="BKH791" s="61"/>
      <c r="BKI791" s="61"/>
      <c r="BKJ791" s="61"/>
      <c r="BKK791" s="61"/>
      <c r="BKL791" s="61"/>
      <c r="BKM791" s="61"/>
      <c r="BKN791" s="61"/>
      <c r="BKO791" s="61"/>
      <c r="BKP791" s="61"/>
      <c r="BKQ791" s="61"/>
      <c r="BKR791" s="61"/>
      <c r="BKS791" s="61"/>
      <c r="BKT791" s="61"/>
      <c r="BKU791" s="61"/>
      <c r="BKV791" s="61"/>
      <c r="BKW791" s="61"/>
      <c r="BKX791" s="61"/>
      <c r="BKY791" s="61"/>
      <c r="BKZ791" s="61"/>
      <c r="BLA791" s="61"/>
      <c r="BLB791" s="61"/>
      <c r="BLC791" s="61"/>
      <c r="BLD791" s="61"/>
      <c r="BLE791" s="61"/>
      <c r="BLF791" s="61"/>
      <c r="BLG791" s="61"/>
      <c r="BLH791" s="61"/>
      <c r="BLI791" s="61"/>
      <c r="BLJ791" s="61"/>
      <c r="BLK791" s="61"/>
      <c r="BLL791" s="61"/>
      <c r="BLM791" s="61"/>
      <c r="BLN791" s="61"/>
      <c r="BLO791" s="61"/>
      <c r="BLP791" s="61"/>
      <c r="BLQ791" s="61"/>
      <c r="BLR791" s="61"/>
      <c r="BLS791" s="61"/>
      <c r="BLT791" s="61"/>
      <c r="BLU791" s="61"/>
      <c r="BLV791" s="61"/>
      <c r="BLW791" s="61"/>
      <c r="BLX791" s="61"/>
      <c r="BLY791" s="61"/>
      <c r="BLZ791" s="61"/>
      <c r="BMA791" s="61"/>
      <c r="BMB791" s="61"/>
      <c r="BMC791" s="61"/>
      <c r="BMD791" s="61"/>
      <c r="BME791" s="61"/>
      <c r="BMF791" s="61"/>
      <c r="BMG791" s="61"/>
      <c r="BMH791" s="61"/>
      <c r="BMI791" s="61"/>
      <c r="BMJ791" s="61"/>
      <c r="BMK791" s="61"/>
      <c r="BML791" s="61"/>
      <c r="BMM791" s="61"/>
      <c r="BMN791" s="61"/>
      <c r="BMO791" s="61"/>
      <c r="BMP791" s="61"/>
      <c r="BMQ791" s="61"/>
      <c r="BMR791" s="61"/>
      <c r="BMS791" s="61"/>
      <c r="BMT791" s="61"/>
      <c r="BMU791" s="61"/>
      <c r="BMV791" s="61"/>
      <c r="BMW791" s="61"/>
      <c r="BMX791" s="61"/>
      <c r="BMY791" s="61"/>
      <c r="BMZ791" s="61"/>
      <c r="BNA791" s="61"/>
      <c r="BNB791" s="61"/>
      <c r="BNC791" s="61"/>
      <c r="BND791" s="61"/>
      <c r="BNE791" s="61"/>
      <c r="BNF791" s="61"/>
      <c r="BNG791" s="61"/>
      <c r="BNH791" s="61"/>
      <c r="BNI791" s="61"/>
      <c r="BNJ791" s="61"/>
      <c r="BNK791" s="61"/>
      <c r="BNL791" s="61"/>
      <c r="BNM791" s="61"/>
      <c r="BNN791" s="61"/>
      <c r="BNO791" s="61"/>
      <c r="BNP791" s="61"/>
      <c r="BNQ791" s="61"/>
      <c r="BNR791" s="61"/>
      <c r="BNS791" s="61"/>
      <c r="BNT791" s="61"/>
      <c r="BNU791" s="61"/>
      <c r="BNV791" s="61"/>
      <c r="BNW791" s="61"/>
      <c r="BNX791" s="61"/>
      <c r="BNY791" s="61"/>
      <c r="BNZ791" s="61"/>
      <c r="BOA791" s="61"/>
      <c r="BOB791" s="61"/>
      <c r="BOC791" s="61"/>
      <c r="BOD791" s="61"/>
      <c r="BOE791" s="61"/>
      <c r="BOF791" s="61"/>
      <c r="BOG791" s="61"/>
      <c r="BOH791" s="61"/>
      <c r="BOI791" s="61"/>
      <c r="BOJ791" s="61"/>
      <c r="BOK791" s="61"/>
      <c r="BOL791" s="61"/>
      <c r="BOM791" s="61"/>
      <c r="BON791" s="61"/>
      <c r="BOO791" s="61"/>
      <c r="BOP791" s="61"/>
      <c r="BOQ791" s="61"/>
      <c r="BOR791" s="61"/>
      <c r="BOS791" s="61"/>
      <c r="BOT791" s="61"/>
      <c r="BOU791" s="61"/>
      <c r="BOV791" s="61"/>
      <c r="BOW791" s="61"/>
      <c r="BOX791" s="61"/>
      <c r="BOY791" s="61"/>
      <c r="BOZ791" s="61"/>
      <c r="BPA791" s="61"/>
      <c r="BPB791" s="61"/>
      <c r="BPC791" s="61"/>
      <c r="BPD791" s="61"/>
      <c r="BPE791" s="61"/>
      <c r="BPF791" s="61"/>
      <c r="BPG791" s="61"/>
      <c r="BPH791" s="61"/>
      <c r="BPI791" s="61"/>
      <c r="BPJ791" s="61"/>
      <c r="BPK791" s="61"/>
      <c r="BPL791" s="61"/>
      <c r="BPM791" s="61"/>
      <c r="BPN791" s="61"/>
      <c r="BPO791" s="61"/>
      <c r="BPP791" s="61"/>
      <c r="BPQ791" s="61"/>
      <c r="BPR791" s="61"/>
      <c r="BPS791" s="61"/>
      <c r="BPT791" s="61"/>
      <c r="BPU791" s="61"/>
      <c r="BPV791" s="61"/>
      <c r="BPW791" s="61"/>
      <c r="BPX791" s="61"/>
      <c r="BPY791" s="61"/>
      <c r="BPZ791" s="61"/>
      <c r="BQA791" s="61"/>
      <c r="BQB791" s="61"/>
      <c r="BQC791" s="61"/>
      <c r="BQD791" s="61"/>
      <c r="BQE791" s="61"/>
      <c r="BQF791" s="61"/>
      <c r="BQG791" s="61"/>
      <c r="BQH791" s="61"/>
      <c r="BQI791" s="61"/>
      <c r="BQJ791" s="61"/>
      <c r="BQK791" s="61"/>
      <c r="BQL791" s="61"/>
      <c r="BQM791" s="61"/>
      <c r="BQN791" s="61"/>
      <c r="BQO791" s="61"/>
      <c r="BQP791" s="61"/>
      <c r="BQQ791" s="61"/>
      <c r="BQR791" s="61"/>
      <c r="BQS791" s="61"/>
      <c r="BQT791" s="61"/>
      <c r="BQU791" s="61"/>
      <c r="BQV791" s="61"/>
      <c r="BQW791" s="61"/>
      <c r="BQX791" s="61"/>
      <c r="BQY791" s="61"/>
      <c r="BQZ791" s="61"/>
      <c r="BRA791" s="61"/>
      <c r="BRB791" s="61"/>
      <c r="BRC791" s="61"/>
      <c r="BRD791" s="61"/>
      <c r="BRE791" s="61"/>
      <c r="BRF791" s="61"/>
      <c r="BRG791" s="61"/>
      <c r="BRH791" s="61"/>
      <c r="BRI791" s="61"/>
      <c r="BRJ791" s="61"/>
      <c r="BRK791" s="61"/>
      <c r="BRL791" s="61"/>
      <c r="BRM791" s="61"/>
      <c r="BRN791" s="61"/>
      <c r="BRO791" s="61"/>
      <c r="BRP791" s="61"/>
      <c r="BRQ791" s="61"/>
      <c r="BRR791" s="61"/>
      <c r="BRS791" s="61"/>
      <c r="BRT791" s="61"/>
      <c r="BRU791" s="61"/>
      <c r="BRV791" s="61"/>
      <c r="BRW791" s="61"/>
      <c r="BRX791" s="61"/>
      <c r="BRY791" s="61"/>
      <c r="BRZ791" s="61"/>
      <c r="BSA791" s="61"/>
      <c r="BSB791" s="61"/>
      <c r="BSC791" s="61"/>
      <c r="BSD791" s="61"/>
      <c r="BSE791" s="61"/>
      <c r="BSF791" s="61"/>
      <c r="BSG791" s="61"/>
      <c r="BSH791" s="61"/>
      <c r="BSI791" s="61"/>
      <c r="BSJ791" s="61"/>
      <c r="BSK791" s="61"/>
      <c r="BSL791" s="61"/>
      <c r="BSM791" s="61"/>
      <c r="BSN791" s="61"/>
      <c r="BSO791" s="61"/>
      <c r="BSP791" s="61"/>
      <c r="BSQ791" s="61"/>
      <c r="BSR791" s="61"/>
      <c r="BSS791" s="61"/>
      <c r="BST791" s="61"/>
      <c r="BSU791" s="61"/>
      <c r="BSV791" s="61"/>
      <c r="BSW791" s="61"/>
      <c r="BSX791" s="61"/>
      <c r="BSY791" s="61"/>
      <c r="BSZ791" s="61"/>
      <c r="BTA791" s="61"/>
      <c r="BTB791" s="61"/>
      <c r="BTC791" s="61"/>
      <c r="BTD791" s="61"/>
      <c r="BTE791" s="61"/>
      <c r="BTF791" s="61"/>
      <c r="BTG791" s="61"/>
      <c r="BTH791" s="61"/>
      <c r="BTI791" s="61"/>
      <c r="BTJ791" s="61"/>
      <c r="BTK791" s="61"/>
      <c r="BTL791" s="61"/>
      <c r="BTM791" s="61"/>
      <c r="BTN791" s="61"/>
      <c r="BTO791" s="61"/>
      <c r="BTP791" s="61"/>
      <c r="BTQ791" s="61"/>
      <c r="BTR791" s="61"/>
      <c r="BTS791" s="61"/>
      <c r="BTT791" s="61"/>
      <c r="BTU791" s="61"/>
      <c r="BTV791" s="61"/>
      <c r="BTW791" s="61"/>
      <c r="BTX791" s="61"/>
      <c r="BTY791" s="61"/>
      <c r="BTZ791" s="61"/>
      <c r="BUA791" s="61"/>
      <c r="BUB791" s="61"/>
      <c r="BUC791" s="61"/>
      <c r="BUD791" s="61"/>
      <c r="BUE791" s="61"/>
      <c r="BUF791" s="61"/>
      <c r="BUG791" s="61"/>
      <c r="BUH791" s="61"/>
      <c r="BUI791" s="61"/>
      <c r="BUJ791" s="61"/>
      <c r="BUK791" s="61"/>
      <c r="BUL791" s="61"/>
      <c r="BUM791" s="61"/>
      <c r="BUN791" s="61"/>
      <c r="BUO791" s="61"/>
      <c r="BUP791" s="61"/>
      <c r="BUQ791" s="61"/>
      <c r="BUR791" s="61"/>
      <c r="BUS791" s="61"/>
      <c r="BUT791" s="61"/>
      <c r="BUU791" s="61"/>
      <c r="BUV791" s="61"/>
      <c r="BUW791" s="61"/>
      <c r="BUX791" s="61"/>
      <c r="BUY791" s="61"/>
      <c r="BUZ791" s="61"/>
      <c r="BVA791" s="61"/>
      <c r="BVB791" s="61"/>
      <c r="BVC791" s="61"/>
      <c r="BVD791" s="61"/>
      <c r="BVE791" s="61"/>
      <c r="BVF791" s="61"/>
      <c r="BVG791" s="61"/>
      <c r="BVH791" s="61"/>
      <c r="BVI791" s="61"/>
      <c r="BVJ791" s="61"/>
      <c r="BVK791" s="61"/>
      <c r="BVL791" s="61"/>
      <c r="BVM791" s="61"/>
      <c r="BVN791" s="61"/>
      <c r="BVO791" s="61"/>
      <c r="BVP791" s="61"/>
      <c r="BVQ791" s="61"/>
      <c r="BVR791" s="61"/>
      <c r="BVS791" s="61"/>
      <c r="BVT791" s="61"/>
      <c r="BVU791" s="61"/>
      <c r="BVV791" s="61"/>
      <c r="BVW791" s="61"/>
      <c r="BVX791" s="61"/>
      <c r="BVY791" s="61"/>
      <c r="BVZ791" s="61"/>
      <c r="BWA791" s="61"/>
      <c r="BWB791" s="61"/>
      <c r="BWC791" s="61"/>
      <c r="BWD791" s="61"/>
      <c r="BWE791" s="61"/>
      <c r="BWF791" s="61"/>
      <c r="BWG791" s="61"/>
      <c r="BWH791" s="61"/>
      <c r="BWI791" s="61"/>
      <c r="BWJ791" s="61"/>
      <c r="BWK791" s="61"/>
      <c r="BWL791" s="61"/>
      <c r="BWM791" s="61"/>
      <c r="BWN791" s="61"/>
      <c r="BWO791" s="61"/>
      <c r="BWP791" s="61"/>
      <c r="BWQ791" s="61"/>
      <c r="BWR791" s="61"/>
      <c r="BWS791" s="61"/>
      <c r="BWT791" s="61"/>
      <c r="BWU791" s="61"/>
      <c r="BWV791" s="61"/>
      <c r="BWW791" s="61"/>
      <c r="BWX791" s="61"/>
      <c r="BWY791" s="61"/>
      <c r="BWZ791" s="61"/>
      <c r="BXA791" s="61"/>
      <c r="BXB791" s="61"/>
      <c r="BXC791" s="61"/>
      <c r="BXD791" s="61"/>
      <c r="BXE791" s="61"/>
      <c r="BXF791" s="61"/>
      <c r="BXG791" s="61"/>
      <c r="BXH791" s="61"/>
      <c r="BXI791" s="61"/>
      <c r="BXJ791" s="61"/>
      <c r="BXK791" s="61"/>
      <c r="BXL791" s="61"/>
      <c r="BXM791" s="61"/>
      <c r="BXN791" s="61"/>
      <c r="BXO791" s="61"/>
      <c r="BXP791" s="61"/>
      <c r="BXQ791" s="61"/>
      <c r="BXR791" s="61"/>
      <c r="BXS791" s="61"/>
      <c r="BXT791" s="61"/>
      <c r="BXU791" s="61"/>
      <c r="BXV791" s="61"/>
      <c r="BXW791" s="61"/>
      <c r="BXX791" s="61"/>
      <c r="BXY791" s="61"/>
      <c r="BXZ791" s="61"/>
      <c r="BYA791" s="61"/>
      <c r="BYB791" s="61"/>
      <c r="BYC791" s="61"/>
      <c r="BYD791" s="61"/>
      <c r="BYE791" s="61"/>
      <c r="BYF791" s="61"/>
      <c r="BYG791" s="61"/>
      <c r="BYH791" s="61"/>
      <c r="BYI791" s="61"/>
      <c r="BYJ791" s="61"/>
      <c r="BYK791" s="61"/>
      <c r="BYL791" s="61"/>
      <c r="BYM791" s="61"/>
      <c r="BYN791" s="61"/>
      <c r="BYO791" s="61"/>
      <c r="BYP791" s="61"/>
      <c r="BYQ791" s="61"/>
      <c r="BYR791" s="61"/>
      <c r="BYS791" s="61"/>
      <c r="BYT791" s="61"/>
      <c r="BYU791" s="61"/>
      <c r="BYV791" s="61"/>
      <c r="BYW791" s="61"/>
      <c r="BYX791" s="61"/>
      <c r="BYY791" s="61"/>
      <c r="BYZ791" s="61"/>
      <c r="BZA791" s="61"/>
      <c r="BZB791" s="61"/>
      <c r="BZC791" s="61"/>
      <c r="BZD791" s="61"/>
      <c r="BZE791" s="61"/>
      <c r="BZF791" s="61"/>
      <c r="BZG791" s="61"/>
      <c r="BZH791" s="61"/>
      <c r="BZI791" s="61"/>
      <c r="BZJ791" s="61"/>
      <c r="BZK791" s="61"/>
      <c r="BZL791" s="61"/>
      <c r="BZM791" s="61"/>
      <c r="BZN791" s="61"/>
      <c r="BZO791" s="61"/>
      <c r="BZP791" s="61"/>
      <c r="BZQ791" s="61"/>
      <c r="BZR791" s="61"/>
      <c r="BZS791" s="61"/>
      <c r="BZT791" s="61"/>
      <c r="BZU791" s="61"/>
      <c r="BZV791" s="61"/>
      <c r="BZW791" s="61"/>
      <c r="BZX791" s="61"/>
      <c r="BZY791" s="61"/>
      <c r="BZZ791" s="61"/>
      <c r="CAA791" s="61"/>
      <c r="CAB791" s="61"/>
      <c r="CAC791" s="61"/>
      <c r="CAD791" s="61"/>
      <c r="CAE791" s="61"/>
      <c r="CAF791" s="61"/>
      <c r="CAG791" s="61"/>
      <c r="CAH791" s="61"/>
      <c r="CAI791" s="61"/>
      <c r="CAJ791" s="61"/>
      <c r="CAK791" s="61"/>
      <c r="CAL791" s="61"/>
      <c r="CAM791" s="61"/>
      <c r="CAN791" s="61"/>
      <c r="CAO791" s="61"/>
      <c r="CAP791" s="61"/>
      <c r="CAQ791" s="61"/>
      <c r="CAR791" s="61"/>
      <c r="CAS791" s="61"/>
      <c r="CAT791" s="61"/>
      <c r="CAU791" s="61"/>
      <c r="CAV791" s="61"/>
      <c r="CAW791" s="61"/>
      <c r="CAX791" s="61"/>
      <c r="CAY791" s="61"/>
      <c r="CAZ791" s="61"/>
      <c r="CBA791" s="61"/>
      <c r="CBB791" s="61"/>
      <c r="CBC791" s="61"/>
      <c r="CBD791" s="61"/>
      <c r="CBE791" s="61"/>
      <c r="CBF791" s="61"/>
      <c r="CBG791" s="61"/>
      <c r="CBH791" s="61"/>
      <c r="CBI791" s="61"/>
      <c r="CBJ791" s="61"/>
      <c r="CBK791" s="61"/>
      <c r="CBL791" s="61"/>
      <c r="CBM791" s="61"/>
      <c r="CBN791" s="61"/>
      <c r="CBO791" s="61"/>
      <c r="CBP791" s="61"/>
      <c r="CBQ791" s="61"/>
      <c r="CBR791" s="61"/>
      <c r="CBS791" s="61"/>
      <c r="CBT791" s="61"/>
      <c r="CBU791" s="61"/>
      <c r="CBV791" s="61"/>
      <c r="CBW791" s="61"/>
      <c r="CBX791" s="61"/>
      <c r="CBY791" s="61"/>
      <c r="CBZ791" s="61"/>
      <c r="CCA791" s="61"/>
      <c r="CCB791" s="61"/>
      <c r="CCC791" s="61"/>
      <c r="CCD791" s="61"/>
      <c r="CCE791" s="61"/>
      <c r="CCF791" s="61"/>
      <c r="CCG791" s="61"/>
      <c r="CCH791" s="61"/>
      <c r="CCI791" s="61"/>
      <c r="CCJ791" s="61"/>
      <c r="CCK791" s="61"/>
      <c r="CCL791" s="61"/>
      <c r="CCM791" s="61"/>
      <c r="CCN791" s="61"/>
      <c r="CCO791" s="61"/>
      <c r="CCP791" s="61"/>
      <c r="CCQ791" s="61"/>
      <c r="CCR791" s="61"/>
      <c r="CCS791" s="61"/>
      <c r="CCT791" s="61"/>
      <c r="CCU791" s="61"/>
      <c r="CCV791" s="61"/>
      <c r="CCW791" s="61"/>
      <c r="CCX791" s="61"/>
      <c r="CCY791" s="61"/>
      <c r="CCZ791" s="61"/>
      <c r="CDA791" s="61"/>
      <c r="CDB791" s="61"/>
      <c r="CDC791" s="61"/>
      <c r="CDD791" s="61"/>
      <c r="CDE791" s="61"/>
      <c r="CDF791" s="61"/>
      <c r="CDG791" s="61"/>
      <c r="CDH791" s="61"/>
      <c r="CDI791" s="61"/>
      <c r="CDJ791" s="61"/>
      <c r="CDK791" s="61"/>
      <c r="CDL791" s="61"/>
      <c r="CDM791" s="61"/>
      <c r="CDN791" s="61"/>
      <c r="CDO791" s="61"/>
      <c r="CDP791" s="61"/>
      <c r="CDQ791" s="61"/>
      <c r="CDR791" s="61"/>
      <c r="CDS791" s="61"/>
      <c r="CDT791" s="61"/>
      <c r="CDU791" s="61"/>
      <c r="CDV791" s="61"/>
      <c r="CDW791" s="61"/>
      <c r="CDX791" s="61"/>
      <c r="CDY791" s="61"/>
      <c r="CDZ791" s="61"/>
      <c r="CEA791" s="61"/>
      <c r="CEB791" s="61"/>
      <c r="CEC791" s="61"/>
      <c r="CED791" s="61"/>
      <c r="CEE791" s="61"/>
      <c r="CEF791" s="61"/>
      <c r="CEG791" s="61"/>
      <c r="CEH791" s="61"/>
      <c r="CEI791" s="61"/>
      <c r="CEJ791" s="61"/>
      <c r="CEK791" s="61"/>
      <c r="CEL791" s="61"/>
      <c r="CEM791" s="61"/>
      <c r="CEN791" s="61"/>
      <c r="CEO791" s="61"/>
      <c r="CEP791" s="61"/>
      <c r="CEQ791" s="61"/>
      <c r="CER791" s="61"/>
      <c r="CES791" s="61"/>
      <c r="CET791" s="61"/>
      <c r="CEU791" s="61"/>
      <c r="CEV791" s="61"/>
      <c r="CEW791" s="61"/>
      <c r="CEX791" s="61"/>
      <c r="CEY791" s="61"/>
      <c r="CEZ791" s="61"/>
      <c r="CFA791" s="61"/>
      <c r="CFB791" s="61"/>
      <c r="CFC791" s="61"/>
      <c r="CFD791" s="61"/>
      <c r="CFE791" s="61"/>
      <c r="CFF791" s="61"/>
      <c r="CFG791" s="61"/>
      <c r="CFH791" s="61"/>
      <c r="CFI791" s="61"/>
      <c r="CFJ791" s="61"/>
      <c r="CFK791" s="61"/>
      <c r="CFL791" s="61"/>
      <c r="CFM791" s="61"/>
      <c r="CFN791" s="61"/>
      <c r="CFO791" s="61"/>
      <c r="CFP791" s="61"/>
      <c r="CFQ791" s="61"/>
      <c r="CFR791" s="61"/>
      <c r="CFS791" s="61"/>
      <c r="CFT791" s="61"/>
      <c r="CFU791" s="61"/>
      <c r="CFV791" s="61"/>
      <c r="CFW791" s="61"/>
      <c r="CFX791" s="61"/>
      <c r="CFY791" s="61"/>
      <c r="CFZ791" s="61"/>
      <c r="CGA791" s="61"/>
      <c r="CGB791" s="61"/>
      <c r="CGC791" s="61"/>
      <c r="CGD791" s="61"/>
      <c r="CGE791" s="61"/>
      <c r="CGF791" s="61"/>
      <c r="CGG791" s="61"/>
      <c r="CGH791" s="61"/>
      <c r="CGI791" s="61"/>
      <c r="CGJ791" s="61"/>
      <c r="CGK791" s="61"/>
      <c r="CGL791" s="61"/>
      <c r="CGM791" s="61"/>
      <c r="CGN791" s="61"/>
      <c r="CGO791" s="61"/>
      <c r="CGP791" s="61"/>
      <c r="CGQ791" s="61"/>
      <c r="CGR791" s="61"/>
      <c r="CGS791" s="61"/>
      <c r="CGT791" s="61"/>
      <c r="CGU791" s="61"/>
      <c r="CGV791" s="61"/>
      <c r="CGW791" s="61"/>
      <c r="CGX791" s="61"/>
      <c r="CGY791" s="61"/>
      <c r="CGZ791" s="61"/>
      <c r="CHA791" s="61"/>
      <c r="CHB791" s="61"/>
      <c r="CHC791" s="61"/>
      <c r="CHD791" s="61"/>
      <c r="CHE791" s="61"/>
      <c r="CHF791" s="61"/>
      <c r="CHG791" s="61"/>
      <c r="CHH791" s="61"/>
      <c r="CHI791" s="61"/>
      <c r="CHJ791" s="61"/>
      <c r="CHK791" s="61"/>
      <c r="CHL791" s="61"/>
      <c r="CHM791" s="61"/>
      <c r="CHN791" s="61"/>
      <c r="CHO791" s="61"/>
      <c r="CHP791" s="61"/>
      <c r="CHQ791" s="61"/>
      <c r="CHR791" s="61"/>
      <c r="CHS791" s="61"/>
      <c r="CHT791" s="61"/>
      <c r="CHU791" s="61"/>
      <c r="CHV791" s="61"/>
      <c r="CHW791" s="61"/>
      <c r="CHX791" s="61"/>
      <c r="CHY791" s="61"/>
      <c r="CHZ791" s="61"/>
      <c r="CIA791" s="61"/>
      <c r="CIB791" s="61"/>
      <c r="CIC791" s="61"/>
      <c r="CID791" s="61"/>
      <c r="CIE791" s="61"/>
      <c r="CIF791" s="61"/>
      <c r="CIG791" s="61"/>
      <c r="CIH791" s="61"/>
      <c r="CII791" s="61"/>
      <c r="CIJ791" s="61"/>
      <c r="CIK791" s="61"/>
      <c r="CIL791" s="61"/>
      <c r="CIM791" s="61"/>
      <c r="CIN791" s="61"/>
      <c r="CIO791" s="61"/>
      <c r="CIP791" s="61"/>
      <c r="CIQ791" s="61"/>
      <c r="CIR791" s="61"/>
      <c r="CIS791" s="61"/>
      <c r="CIT791" s="61"/>
      <c r="CIU791" s="61"/>
      <c r="CIV791" s="61"/>
      <c r="CIW791" s="61"/>
      <c r="CIX791" s="61"/>
      <c r="CIY791" s="61"/>
      <c r="CIZ791" s="61"/>
      <c r="CJA791" s="61"/>
      <c r="CJB791" s="61"/>
      <c r="CJC791" s="61"/>
      <c r="CJD791" s="61"/>
      <c r="CJE791" s="61"/>
      <c r="CJF791" s="61"/>
      <c r="CJG791" s="61"/>
      <c r="CJH791" s="61"/>
      <c r="CJI791" s="61"/>
      <c r="CJJ791" s="61"/>
      <c r="CJK791" s="61"/>
      <c r="CJL791" s="61"/>
      <c r="CJM791" s="61"/>
      <c r="CJN791" s="61"/>
      <c r="CJO791" s="61"/>
      <c r="CJP791" s="61"/>
      <c r="CJQ791" s="61"/>
      <c r="CJR791" s="61"/>
      <c r="CJS791" s="61"/>
      <c r="CJT791" s="61"/>
      <c r="CJU791" s="61"/>
      <c r="CJV791" s="61"/>
      <c r="CJW791" s="61"/>
      <c r="CJX791" s="61"/>
      <c r="CJY791" s="61"/>
      <c r="CJZ791" s="61"/>
      <c r="CKA791" s="61"/>
      <c r="CKB791" s="61"/>
      <c r="CKC791" s="61"/>
      <c r="CKD791" s="61"/>
      <c r="CKE791" s="61"/>
      <c r="CKF791" s="61"/>
      <c r="CKG791" s="61"/>
      <c r="CKH791" s="61"/>
      <c r="CKI791" s="61"/>
      <c r="CKJ791" s="61"/>
      <c r="CKK791" s="61"/>
      <c r="CKL791" s="61"/>
      <c r="CKM791" s="61"/>
      <c r="CKN791" s="61"/>
      <c r="CKO791" s="61"/>
      <c r="CKP791" s="61"/>
      <c r="CKQ791" s="61"/>
      <c r="CKR791" s="61"/>
      <c r="CKS791" s="61"/>
      <c r="CKT791" s="61"/>
      <c r="CKU791" s="61"/>
      <c r="CKV791" s="61"/>
      <c r="CKW791" s="61"/>
      <c r="CKX791" s="61"/>
      <c r="CKY791" s="61"/>
      <c r="CKZ791" s="61"/>
      <c r="CLA791" s="61"/>
      <c r="CLB791" s="61"/>
      <c r="CLC791" s="61"/>
      <c r="CLD791" s="61"/>
      <c r="CLE791" s="61"/>
      <c r="CLF791" s="61"/>
      <c r="CLG791" s="61"/>
      <c r="CLH791" s="61"/>
      <c r="CLI791" s="61"/>
      <c r="CLJ791" s="61"/>
      <c r="CLK791" s="61"/>
      <c r="CLL791" s="61"/>
      <c r="CLM791" s="61"/>
      <c r="CLN791" s="61"/>
      <c r="CLO791" s="61"/>
      <c r="CLP791" s="61"/>
      <c r="CLQ791" s="61"/>
      <c r="CLR791" s="61"/>
      <c r="CLS791" s="61"/>
      <c r="CLT791" s="61"/>
      <c r="CLU791" s="61"/>
      <c r="CLV791" s="61"/>
      <c r="CLW791" s="61"/>
      <c r="CLX791" s="61"/>
      <c r="CLY791" s="61"/>
      <c r="CLZ791" s="61"/>
      <c r="CMA791" s="61"/>
      <c r="CMB791" s="61"/>
      <c r="CMC791" s="61"/>
      <c r="CMD791" s="61"/>
      <c r="CME791" s="61"/>
      <c r="CMF791" s="61"/>
      <c r="CMG791" s="61"/>
      <c r="CMH791" s="61"/>
      <c r="CMI791" s="61"/>
      <c r="CMJ791" s="61"/>
      <c r="CMK791" s="61"/>
      <c r="CML791" s="61"/>
      <c r="CMM791" s="61"/>
      <c r="CMN791" s="61"/>
      <c r="CMO791" s="61"/>
      <c r="CMP791" s="61"/>
      <c r="CMQ791" s="61"/>
      <c r="CMR791" s="61"/>
      <c r="CMS791" s="61"/>
      <c r="CMT791" s="61"/>
      <c r="CMU791" s="61"/>
      <c r="CMV791" s="61"/>
      <c r="CMW791" s="61"/>
      <c r="CMX791" s="61"/>
      <c r="CMY791" s="61"/>
      <c r="CMZ791" s="61"/>
      <c r="CNA791" s="61"/>
      <c r="CNB791" s="61"/>
      <c r="CNC791" s="61"/>
      <c r="CND791" s="61"/>
      <c r="CNE791" s="61"/>
      <c r="CNF791" s="61"/>
      <c r="CNG791" s="61"/>
      <c r="CNH791" s="61"/>
      <c r="CNI791" s="61"/>
      <c r="CNJ791" s="61"/>
      <c r="CNK791" s="61"/>
      <c r="CNL791" s="61"/>
      <c r="CNM791" s="61"/>
      <c r="CNN791" s="61"/>
      <c r="CNO791" s="61"/>
      <c r="CNP791" s="61"/>
      <c r="CNQ791" s="61"/>
      <c r="CNR791" s="61"/>
      <c r="CNS791" s="61"/>
      <c r="CNT791" s="61"/>
      <c r="CNU791" s="61"/>
      <c r="CNV791" s="61"/>
      <c r="CNW791" s="61"/>
      <c r="CNX791" s="61"/>
      <c r="CNY791" s="61"/>
      <c r="CNZ791" s="61"/>
      <c r="COA791" s="61"/>
      <c r="COB791" s="61"/>
      <c r="COC791" s="61"/>
      <c r="COD791" s="61"/>
      <c r="COE791" s="61"/>
      <c r="COF791" s="61"/>
      <c r="COG791" s="61"/>
      <c r="COH791" s="61"/>
      <c r="COI791" s="61"/>
      <c r="COJ791" s="61"/>
      <c r="COK791" s="61"/>
      <c r="COL791" s="61"/>
      <c r="COM791" s="61"/>
      <c r="CON791" s="61"/>
      <c r="COO791" s="61"/>
      <c r="COP791" s="61"/>
      <c r="COQ791" s="61"/>
      <c r="COR791" s="61"/>
      <c r="COS791" s="61"/>
      <c r="COT791" s="61"/>
      <c r="COU791" s="61"/>
      <c r="COV791" s="61"/>
      <c r="COW791" s="61"/>
      <c r="COX791" s="61"/>
      <c r="COY791" s="61"/>
      <c r="COZ791" s="61"/>
      <c r="CPA791" s="61"/>
      <c r="CPB791" s="61"/>
      <c r="CPC791" s="61"/>
      <c r="CPD791" s="61"/>
      <c r="CPE791" s="61"/>
      <c r="CPF791" s="61"/>
      <c r="CPG791" s="61"/>
      <c r="CPH791" s="61"/>
      <c r="CPI791" s="61"/>
      <c r="CPJ791" s="61"/>
      <c r="CPK791" s="61"/>
      <c r="CPL791" s="61"/>
      <c r="CPM791" s="61"/>
      <c r="CPN791" s="61"/>
      <c r="CPO791" s="61"/>
      <c r="CPP791" s="61"/>
      <c r="CPQ791" s="61"/>
      <c r="CPR791" s="61"/>
      <c r="CPS791" s="61"/>
      <c r="CPT791" s="61"/>
      <c r="CPU791" s="61"/>
      <c r="CPV791" s="61"/>
      <c r="CPW791" s="61"/>
      <c r="CPX791" s="61"/>
      <c r="CPY791" s="61"/>
      <c r="CPZ791" s="61"/>
      <c r="CQA791" s="61"/>
      <c r="CQB791" s="61"/>
      <c r="CQC791" s="61"/>
      <c r="CQD791" s="61"/>
      <c r="CQE791" s="61"/>
      <c r="CQF791" s="61"/>
      <c r="CQG791" s="61"/>
      <c r="CQH791" s="61"/>
      <c r="CQI791" s="61"/>
      <c r="CQJ791" s="61"/>
      <c r="CQK791" s="61"/>
      <c r="CQL791" s="61"/>
      <c r="CQM791" s="61"/>
      <c r="CQN791" s="61"/>
      <c r="CQO791" s="61"/>
      <c r="CQP791" s="61"/>
      <c r="CQQ791" s="61"/>
      <c r="CQR791" s="61"/>
      <c r="CQS791" s="61"/>
      <c r="CQT791" s="61"/>
      <c r="CQU791" s="61"/>
      <c r="CQV791" s="61"/>
      <c r="CQW791" s="61"/>
      <c r="CQX791" s="61"/>
      <c r="CQY791" s="61"/>
      <c r="CQZ791" s="61"/>
      <c r="CRA791" s="61"/>
      <c r="CRB791" s="61"/>
      <c r="CRC791" s="61"/>
      <c r="CRD791" s="61"/>
      <c r="CRE791" s="61"/>
      <c r="CRF791" s="61"/>
      <c r="CRG791" s="61"/>
      <c r="CRH791" s="61"/>
      <c r="CRI791" s="61"/>
      <c r="CRJ791" s="61"/>
      <c r="CRK791" s="61"/>
      <c r="CRL791" s="61"/>
      <c r="CRM791" s="61"/>
      <c r="CRN791" s="61"/>
      <c r="CRO791" s="61"/>
      <c r="CRP791" s="61"/>
      <c r="CRQ791" s="61"/>
      <c r="CRR791" s="61"/>
      <c r="CRS791" s="61"/>
      <c r="CRT791" s="61"/>
      <c r="CRU791" s="61"/>
      <c r="CRV791" s="61"/>
      <c r="CRW791" s="61"/>
      <c r="CRX791" s="61"/>
      <c r="CRY791" s="61"/>
      <c r="CRZ791" s="61"/>
      <c r="CSA791" s="61"/>
      <c r="CSB791" s="61"/>
      <c r="CSC791" s="61"/>
      <c r="CSD791" s="61"/>
      <c r="CSE791" s="61"/>
      <c r="CSF791" s="61"/>
      <c r="CSG791" s="61"/>
      <c r="CSH791" s="61"/>
      <c r="CSI791" s="61"/>
      <c r="CSJ791" s="61"/>
      <c r="CSK791" s="61"/>
      <c r="CSL791" s="61"/>
      <c r="CSM791" s="61"/>
      <c r="CSN791" s="61"/>
      <c r="CSO791" s="61"/>
      <c r="CSP791" s="61"/>
      <c r="CSQ791" s="61"/>
      <c r="CSR791" s="61"/>
      <c r="CSS791" s="61"/>
      <c r="CST791" s="61"/>
      <c r="CSU791" s="61"/>
      <c r="CSV791" s="61"/>
      <c r="CSW791" s="61"/>
      <c r="CSX791" s="61"/>
      <c r="CSY791" s="61"/>
      <c r="CSZ791" s="61"/>
      <c r="CTA791" s="61"/>
      <c r="CTB791" s="61"/>
      <c r="CTC791" s="61"/>
      <c r="CTD791" s="61"/>
      <c r="CTE791" s="61"/>
      <c r="CTF791" s="61"/>
      <c r="CTG791" s="61"/>
      <c r="CTH791" s="61"/>
      <c r="CTI791" s="61"/>
      <c r="CTJ791" s="61"/>
      <c r="CTK791" s="61"/>
      <c r="CTL791" s="61"/>
      <c r="CTM791" s="61"/>
      <c r="CTN791" s="61"/>
      <c r="CTO791" s="61"/>
      <c r="CTP791" s="61"/>
      <c r="CTQ791" s="61"/>
      <c r="CTR791" s="61"/>
      <c r="CTS791" s="61"/>
      <c r="CTT791" s="61"/>
      <c r="CTU791" s="61"/>
      <c r="CTV791" s="61"/>
      <c r="CTW791" s="61"/>
      <c r="CTX791" s="61"/>
      <c r="CTY791" s="61"/>
      <c r="CTZ791" s="61"/>
      <c r="CUA791" s="61"/>
      <c r="CUB791" s="61"/>
      <c r="CUC791" s="61"/>
      <c r="CUD791" s="61"/>
      <c r="CUE791" s="61"/>
      <c r="CUF791" s="61"/>
      <c r="CUG791" s="61"/>
      <c r="CUH791" s="61"/>
      <c r="CUI791" s="61"/>
      <c r="CUJ791" s="61"/>
      <c r="CUK791" s="61"/>
      <c r="CUL791" s="61"/>
      <c r="CUM791" s="61"/>
      <c r="CUN791" s="61"/>
      <c r="CUO791" s="61"/>
      <c r="CUP791" s="61"/>
      <c r="CUQ791" s="61"/>
      <c r="CUR791" s="61"/>
      <c r="CUS791" s="61"/>
      <c r="CUT791" s="61"/>
      <c r="CUU791" s="61"/>
      <c r="CUV791" s="61"/>
      <c r="CUW791" s="61"/>
      <c r="CUX791" s="61"/>
      <c r="CUY791" s="61"/>
      <c r="CUZ791" s="61"/>
      <c r="CVA791" s="61"/>
      <c r="CVB791" s="61"/>
      <c r="CVC791" s="61"/>
      <c r="CVD791" s="61"/>
      <c r="CVE791" s="61"/>
      <c r="CVF791" s="61"/>
      <c r="CVG791" s="61"/>
      <c r="CVH791" s="61"/>
      <c r="CVI791" s="61"/>
      <c r="CVJ791" s="61"/>
      <c r="CVK791" s="61"/>
      <c r="CVL791" s="61"/>
      <c r="CVM791" s="61"/>
      <c r="CVN791" s="61"/>
      <c r="CVO791" s="61"/>
      <c r="CVP791" s="61"/>
      <c r="CVQ791" s="61"/>
      <c r="CVR791" s="61"/>
      <c r="CVS791" s="61"/>
      <c r="CVT791" s="61"/>
      <c r="CVU791" s="61"/>
      <c r="CVV791" s="61"/>
      <c r="CVW791" s="61"/>
      <c r="CVX791" s="61"/>
      <c r="CVY791" s="61"/>
      <c r="CVZ791" s="61"/>
      <c r="CWA791" s="61"/>
      <c r="CWB791" s="61"/>
      <c r="CWC791" s="61"/>
      <c r="CWD791" s="61"/>
      <c r="CWE791" s="61"/>
      <c r="CWF791" s="61"/>
      <c r="CWG791" s="61"/>
      <c r="CWH791" s="61"/>
      <c r="CWI791" s="61"/>
      <c r="CWJ791" s="61"/>
      <c r="CWK791" s="61"/>
      <c r="CWL791" s="61"/>
      <c r="CWM791" s="61"/>
      <c r="CWN791" s="61"/>
      <c r="CWO791" s="61"/>
      <c r="CWP791" s="61"/>
      <c r="CWQ791" s="61"/>
      <c r="CWR791" s="61"/>
      <c r="CWS791" s="61"/>
      <c r="CWT791" s="61"/>
      <c r="CWU791" s="61"/>
      <c r="CWV791" s="61"/>
      <c r="CWW791" s="61"/>
      <c r="CWX791" s="61"/>
      <c r="CWY791" s="61"/>
      <c r="CWZ791" s="61"/>
      <c r="CXA791" s="61"/>
      <c r="CXB791" s="61"/>
      <c r="CXC791" s="61"/>
      <c r="CXD791" s="61"/>
      <c r="CXE791" s="61"/>
      <c r="CXF791" s="61"/>
      <c r="CXG791" s="61"/>
      <c r="CXH791" s="61"/>
      <c r="CXI791" s="61"/>
      <c r="CXJ791" s="61"/>
      <c r="CXK791" s="61"/>
      <c r="CXL791" s="61"/>
      <c r="CXM791" s="61"/>
      <c r="CXN791" s="61"/>
      <c r="CXO791" s="61"/>
      <c r="CXP791" s="61"/>
      <c r="CXQ791" s="61"/>
      <c r="CXR791" s="61"/>
      <c r="CXS791" s="61"/>
      <c r="CXT791" s="61"/>
      <c r="CXU791" s="61"/>
      <c r="CXV791" s="61"/>
      <c r="CXW791" s="61"/>
      <c r="CXX791" s="61"/>
      <c r="CXY791" s="61"/>
      <c r="CXZ791" s="61"/>
      <c r="CYA791" s="61"/>
      <c r="CYB791" s="61"/>
      <c r="CYC791" s="61"/>
      <c r="CYD791" s="61"/>
      <c r="CYE791" s="61"/>
      <c r="CYF791" s="61"/>
      <c r="CYG791" s="61"/>
      <c r="CYH791" s="61"/>
      <c r="CYI791" s="61"/>
      <c r="CYJ791" s="61"/>
      <c r="CYK791" s="61"/>
      <c r="CYL791" s="61"/>
      <c r="CYM791" s="61"/>
      <c r="CYN791" s="61"/>
      <c r="CYO791" s="61"/>
      <c r="CYP791" s="61"/>
      <c r="CYQ791" s="61"/>
      <c r="CYR791" s="61"/>
      <c r="CYS791" s="61"/>
      <c r="CYT791" s="61"/>
      <c r="CYU791" s="61"/>
      <c r="CYV791" s="61"/>
      <c r="CYW791" s="61"/>
      <c r="CYX791" s="61"/>
      <c r="CYY791" s="61"/>
      <c r="CYZ791" s="61"/>
      <c r="CZA791" s="61"/>
      <c r="CZB791" s="61"/>
      <c r="CZC791" s="61"/>
      <c r="CZD791" s="61"/>
      <c r="CZE791" s="61"/>
      <c r="CZF791" s="61"/>
      <c r="CZG791" s="61"/>
      <c r="CZH791" s="61"/>
      <c r="CZI791" s="61"/>
      <c r="CZJ791" s="61"/>
      <c r="CZK791" s="61"/>
      <c r="CZL791" s="61"/>
      <c r="CZM791" s="61"/>
      <c r="CZN791" s="61"/>
      <c r="CZO791" s="61"/>
      <c r="CZP791" s="61"/>
      <c r="CZQ791" s="61"/>
      <c r="CZR791" s="61"/>
      <c r="CZS791" s="61"/>
      <c r="CZT791" s="61"/>
      <c r="CZU791" s="61"/>
      <c r="CZV791" s="61"/>
      <c r="CZW791" s="61"/>
      <c r="CZX791" s="61"/>
      <c r="CZY791" s="61"/>
      <c r="CZZ791" s="61"/>
      <c r="DAA791" s="61"/>
      <c r="DAB791" s="61"/>
      <c r="DAC791" s="61"/>
      <c r="DAD791" s="61"/>
      <c r="DAE791" s="61"/>
      <c r="DAF791" s="61"/>
      <c r="DAG791" s="61"/>
      <c r="DAH791" s="61"/>
      <c r="DAI791" s="61"/>
      <c r="DAJ791" s="61"/>
      <c r="DAK791" s="61"/>
      <c r="DAL791" s="61"/>
      <c r="DAM791" s="61"/>
      <c r="DAN791" s="61"/>
      <c r="DAO791" s="61"/>
      <c r="DAP791" s="61"/>
      <c r="DAQ791" s="61"/>
      <c r="DAR791" s="61"/>
      <c r="DAS791" s="61"/>
      <c r="DAT791" s="61"/>
      <c r="DAU791" s="61"/>
      <c r="DAV791" s="61"/>
      <c r="DAW791" s="61"/>
      <c r="DAX791" s="61"/>
      <c r="DAY791" s="61"/>
      <c r="DAZ791" s="61"/>
      <c r="DBA791" s="61"/>
      <c r="DBB791" s="61"/>
      <c r="DBC791" s="61"/>
      <c r="DBD791" s="61"/>
      <c r="DBE791" s="61"/>
      <c r="DBF791" s="61"/>
      <c r="DBG791" s="61"/>
      <c r="DBH791" s="61"/>
      <c r="DBI791" s="61"/>
      <c r="DBJ791" s="61"/>
      <c r="DBK791" s="61"/>
      <c r="DBL791" s="61"/>
      <c r="DBM791" s="61"/>
      <c r="DBN791" s="61"/>
      <c r="DBO791" s="61"/>
      <c r="DBP791" s="61"/>
      <c r="DBQ791" s="61"/>
      <c r="DBR791" s="61"/>
      <c r="DBS791" s="61"/>
      <c r="DBT791" s="61"/>
      <c r="DBU791" s="61"/>
      <c r="DBV791" s="61"/>
      <c r="DBW791" s="61"/>
      <c r="DBX791" s="61"/>
      <c r="DBY791" s="61"/>
      <c r="DBZ791" s="61"/>
      <c r="DCA791" s="61"/>
      <c r="DCB791" s="61"/>
      <c r="DCC791" s="61"/>
      <c r="DCD791" s="61"/>
      <c r="DCE791" s="61"/>
      <c r="DCF791" s="61"/>
      <c r="DCG791" s="61"/>
      <c r="DCH791" s="61"/>
      <c r="DCI791" s="61"/>
      <c r="DCJ791" s="61"/>
      <c r="DCK791" s="61"/>
      <c r="DCL791" s="61"/>
      <c r="DCM791" s="61"/>
      <c r="DCN791" s="61"/>
      <c r="DCO791" s="61"/>
      <c r="DCP791" s="61"/>
      <c r="DCQ791" s="61"/>
      <c r="DCR791" s="61"/>
      <c r="DCS791" s="61"/>
      <c r="DCT791" s="61"/>
      <c r="DCU791" s="61"/>
      <c r="DCV791" s="61"/>
      <c r="DCW791" s="61"/>
      <c r="DCX791" s="61"/>
      <c r="DCY791" s="61"/>
      <c r="DCZ791" s="61"/>
      <c r="DDA791" s="61"/>
      <c r="DDB791" s="61"/>
      <c r="DDC791" s="61"/>
      <c r="DDD791" s="61"/>
      <c r="DDE791" s="61"/>
      <c r="DDF791" s="61"/>
      <c r="DDG791" s="61"/>
      <c r="DDH791" s="61"/>
      <c r="DDI791" s="61"/>
      <c r="DDJ791" s="61"/>
      <c r="DDK791" s="61"/>
      <c r="DDL791" s="61"/>
      <c r="DDM791" s="61"/>
      <c r="DDN791" s="61"/>
      <c r="DDO791" s="61"/>
      <c r="DDP791" s="61"/>
      <c r="DDQ791" s="61"/>
      <c r="DDR791" s="61"/>
      <c r="DDS791" s="61"/>
      <c r="DDT791" s="61"/>
      <c r="DDU791" s="61"/>
      <c r="DDV791" s="61"/>
      <c r="DDW791" s="61"/>
      <c r="DDX791" s="61"/>
      <c r="DDY791" s="61"/>
      <c r="DDZ791" s="61"/>
      <c r="DEA791" s="61"/>
      <c r="DEB791" s="61"/>
      <c r="DEC791" s="61"/>
      <c r="DED791" s="61"/>
      <c r="DEE791" s="61"/>
      <c r="DEF791" s="61"/>
      <c r="DEG791" s="61"/>
      <c r="DEH791" s="61"/>
      <c r="DEI791" s="61"/>
      <c r="DEJ791" s="61"/>
      <c r="DEK791" s="61"/>
      <c r="DEL791" s="61"/>
      <c r="DEM791" s="61"/>
      <c r="DEN791" s="61"/>
      <c r="DEO791" s="61"/>
      <c r="DEP791" s="61"/>
      <c r="DEQ791" s="61"/>
      <c r="DER791" s="61"/>
      <c r="DES791" s="61"/>
      <c r="DET791" s="61"/>
      <c r="DEU791" s="61"/>
      <c r="DEV791" s="61"/>
      <c r="DEW791" s="61"/>
      <c r="DEX791" s="61"/>
      <c r="DEY791" s="61"/>
      <c r="DEZ791" s="61"/>
      <c r="DFA791" s="61"/>
      <c r="DFB791" s="61"/>
      <c r="DFC791" s="61"/>
      <c r="DFD791" s="61"/>
      <c r="DFE791" s="61"/>
      <c r="DFF791" s="61"/>
      <c r="DFG791" s="61"/>
      <c r="DFH791" s="61"/>
      <c r="DFI791" s="61"/>
      <c r="DFJ791" s="61"/>
      <c r="DFK791" s="61"/>
      <c r="DFL791" s="61"/>
      <c r="DFM791" s="61"/>
      <c r="DFN791" s="61"/>
      <c r="DFO791" s="61"/>
      <c r="DFP791" s="61"/>
      <c r="DFQ791" s="61"/>
      <c r="DFR791" s="61"/>
      <c r="DFS791" s="61"/>
      <c r="DFT791" s="61"/>
      <c r="DFU791" s="61"/>
      <c r="DFV791" s="61"/>
      <c r="DFW791" s="61"/>
      <c r="DFX791" s="61"/>
      <c r="DFY791" s="61"/>
      <c r="DFZ791" s="61"/>
      <c r="DGA791" s="61"/>
      <c r="DGB791" s="61"/>
      <c r="DGC791" s="61"/>
      <c r="DGD791" s="61"/>
      <c r="DGE791" s="61"/>
      <c r="DGF791" s="61"/>
      <c r="DGG791" s="61"/>
      <c r="DGH791" s="61"/>
      <c r="DGI791" s="61"/>
      <c r="DGJ791" s="61"/>
      <c r="DGK791" s="61"/>
      <c r="DGL791" s="61"/>
      <c r="DGM791" s="61"/>
      <c r="DGN791" s="61"/>
      <c r="DGO791" s="61"/>
      <c r="DGP791" s="61"/>
      <c r="DGQ791" s="61"/>
      <c r="DGR791" s="61"/>
      <c r="DGS791" s="61"/>
      <c r="DGT791" s="61"/>
      <c r="DGU791" s="61"/>
      <c r="DGV791" s="61"/>
      <c r="DGW791" s="61"/>
      <c r="DGX791" s="61"/>
      <c r="DGY791" s="61"/>
      <c r="DGZ791" s="61"/>
      <c r="DHA791" s="61"/>
      <c r="DHB791" s="61"/>
      <c r="DHC791" s="61"/>
      <c r="DHD791" s="61"/>
      <c r="DHE791" s="61"/>
      <c r="DHF791" s="61"/>
      <c r="DHG791" s="61"/>
      <c r="DHH791" s="61"/>
      <c r="DHI791" s="61"/>
      <c r="DHJ791" s="61"/>
      <c r="DHK791" s="61"/>
      <c r="DHL791" s="61"/>
      <c r="DHM791" s="61"/>
      <c r="DHN791" s="61"/>
      <c r="DHO791" s="61"/>
      <c r="DHP791" s="61"/>
      <c r="DHQ791" s="61"/>
      <c r="DHR791" s="61"/>
      <c r="DHS791" s="61"/>
      <c r="DHT791" s="61"/>
      <c r="DHU791" s="61"/>
      <c r="DHV791" s="61"/>
      <c r="DHW791" s="61"/>
      <c r="DHX791" s="61"/>
      <c r="DHY791" s="61"/>
      <c r="DHZ791" s="61"/>
      <c r="DIA791" s="61"/>
      <c r="DIB791" s="61"/>
      <c r="DIC791" s="61"/>
      <c r="DID791" s="61"/>
      <c r="DIE791" s="61"/>
      <c r="DIF791" s="61"/>
      <c r="DIG791" s="61"/>
      <c r="DIH791" s="61"/>
      <c r="DII791" s="61"/>
      <c r="DIJ791" s="61"/>
      <c r="DIK791" s="61"/>
      <c r="DIL791" s="61"/>
      <c r="DIM791" s="61"/>
      <c r="DIN791" s="61"/>
      <c r="DIO791" s="61"/>
      <c r="DIP791" s="61"/>
      <c r="DIQ791" s="61"/>
      <c r="DIR791" s="61"/>
      <c r="DIS791" s="61"/>
      <c r="DIT791" s="61"/>
      <c r="DIU791" s="61"/>
      <c r="DIV791" s="61"/>
      <c r="DIW791" s="61"/>
      <c r="DIX791" s="61"/>
      <c r="DIY791" s="61"/>
      <c r="DIZ791" s="61"/>
      <c r="DJA791" s="61"/>
      <c r="DJB791" s="61"/>
      <c r="DJC791" s="61"/>
      <c r="DJD791" s="61"/>
      <c r="DJE791" s="61"/>
      <c r="DJF791" s="61"/>
      <c r="DJG791" s="61"/>
      <c r="DJH791" s="61"/>
      <c r="DJI791" s="61"/>
      <c r="DJJ791" s="61"/>
      <c r="DJK791" s="61"/>
      <c r="DJL791" s="61"/>
      <c r="DJM791" s="61"/>
      <c r="DJN791" s="61"/>
      <c r="DJO791" s="61"/>
      <c r="DJP791" s="61"/>
      <c r="DJQ791" s="61"/>
      <c r="DJR791" s="61"/>
      <c r="DJS791" s="61"/>
      <c r="DJT791" s="61"/>
      <c r="DJU791" s="61"/>
      <c r="DJV791" s="61"/>
      <c r="DJW791" s="61"/>
      <c r="DJX791" s="61"/>
      <c r="DJY791" s="61"/>
      <c r="DJZ791" s="61"/>
      <c r="DKA791" s="61"/>
      <c r="DKB791" s="61"/>
      <c r="DKC791" s="61"/>
      <c r="DKD791" s="61"/>
      <c r="DKE791" s="61"/>
      <c r="DKF791" s="61"/>
      <c r="DKG791" s="61"/>
      <c r="DKH791" s="61"/>
      <c r="DKI791" s="61"/>
      <c r="DKJ791" s="61"/>
      <c r="DKK791" s="61"/>
      <c r="DKL791" s="61"/>
      <c r="DKM791" s="61"/>
      <c r="DKN791" s="61"/>
      <c r="DKO791" s="61"/>
      <c r="DKP791" s="61"/>
      <c r="DKQ791" s="61"/>
      <c r="DKR791" s="61"/>
      <c r="DKS791" s="61"/>
      <c r="DKT791" s="61"/>
      <c r="DKU791" s="61"/>
      <c r="DKV791" s="61"/>
      <c r="DKW791" s="61"/>
      <c r="DKX791" s="61"/>
      <c r="DKY791" s="61"/>
      <c r="DKZ791" s="61"/>
      <c r="DLA791" s="61"/>
      <c r="DLB791" s="61"/>
      <c r="DLC791" s="61"/>
      <c r="DLD791" s="61"/>
      <c r="DLE791" s="61"/>
      <c r="DLF791" s="61"/>
      <c r="DLG791" s="61"/>
      <c r="DLH791" s="61"/>
      <c r="DLI791" s="61"/>
      <c r="DLJ791" s="61"/>
      <c r="DLK791" s="61"/>
      <c r="DLL791" s="61"/>
      <c r="DLM791" s="61"/>
      <c r="DLN791" s="61"/>
      <c r="DLO791" s="61"/>
      <c r="DLP791" s="61"/>
      <c r="DLQ791" s="61"/>
      <c r="DLR791" s="61"/>
      <c r="DLS791" s="61"/>
      <c r="DLT791" s="61"/>
      <c r="DLU791" s="61"/>
      <c r="DLV791" s="61"/>
      <c r="DLW791" s="61"/>
      <c r="DLX791" s="61"/>
      <c r="DLY791" s="61"/>
      <c r="DLZ791" s="61"/>
      <c r="DMA791" s="61"/>
      <c r="DMB791" s="61"/>
      <c r="DMC791" s="61"/>
      <c r="DMD791" s="61"/>
      <c r="DME791" s="61"/>
      <c r="DMF791" s="61"/>
      <c r="DMG791" s="61"/>
      <c r="DMH791" s="61"/>
      <c r="DMI791" s="61"/>
      <c r="DMJ791" s="61"/>
      <c r="DMK791" s="61"/>
      <c r="DML791" s="61"/>
      <c r="DMM791" s="61"/>
      <c r="DMN791" s="61"/>
      <c r="DMO791" s="61"/>
      <c r="DMP791" s="61"/>
      <c r="DMQ791" s="61"/>
      <c r="DMR791" s="61"/>
      <c r="DMS791" s="61"/>
      <c r="DMT791" s="61"/>
      <c r="DMU791" s="61"/>
      <c r="DMV791" s="61"/>
      <c r="DMW791" s="61"/>
      <c r="DMX791" s="61"/>
      <c r="DMY791" s="61"/>
      <c r="DMZ791" s="61"/>
      <c r="DNA791" s="61"/>
      <c r="DNB791" s="61"/>
      <c r="DNC791" s="61"/>
      <c r="DND791" s="61"/>
      <c r="DNE791" s="61"/>
      <c r="DNF791" s="61"/>
      <c r="DNG791" s="61"/>
      <c r="DNH791" s="61"/>
      <c r="DNI791" s="61"/>
      <c r="DNJ791" s="61"/>
      <c r="DNK791" s="61"/>
      <c r="DNL791" s="61"/>
      <c r="DNM791" s="61"/>
      <c r="DNN791" s="61"/>
      <c r="DNO791" s="61"/>
      <c r="DNP791" s="61"/>
      <c r="DNQ791" s="61"/>
      <c r="DNR791" s="61"/>
      <c r="DNS791" s="61"/>
      <c r="DNT791" s="61"/>
      <c r="DNU791" s="61"/>
      <c r="DNV791" s="61"/>
      <c r="DNW791" s="61"/>
      <c r="DNX791" s="61"/>
      <c r="DNY791" s="61"/>
      <c r="DNZ791" s="61"/>
      <c r="DOA791" s="61"/>
      <c r="DOB791" s="61"/>
      <c r="DOC791" s="61"/>
      <c r="DOD791" s="61"/>
      <c r="DOE791" s="61"/>
      <c r="DOF791" s="61"/>
      <c r="DOG791" s="61"/>
      <c r="DOH791" s="61"/>
      <c r="DOI791" s="61"/>
      <c r="DOJ791" s="61"/>
      <c r="DOK791" s="61"/>
      <c r="DOL791" s="61"/>
      <c r="DOM791" s="61"/>
      <c r="DON791" s="61"/>
      <c r="DOO791" s="61"/>
      <c r="DOP791" s="61"/>
      <c r="DOQ791" s="61"/>
      <c r="DOR791" s="61"/>
      <c r="DOS791" s="61"/>
      <c r="DOT791" s="61"/>
      <c r="DOU791" s="61"/>
      <c r="DOV791" s="61"/>
      <c r="DOW791" s="61"/>
      <c r="DOX791" s="61"/>
      <c r="DOY791" s="61"/>
      <c r="DOZ791" s="61"/>
      <c r="DPA791" s="61"/>
      <c r="DPB791" s="61"/>
      <c r="DPC791" s="61"/>
      <c r="DPD791" s="61"/>
      <c r="DPE791" s="61"/>
      <c r="DPF791" s="61"/>
      <c r="DPG791" s="61"/>
      <c r="DPH791" s="61"/>
      <c r="DPI791" s="61"/>
      <c r="DPJ791" s="61"/>
      <c r="DPK791" s="61"/>
      <c r="DPL791" s="61"/>
      <c r="DPM791" s="61"/>
      <c r="DPN791" s="61"/>
      <c r="DPO791" s="61"/>
      <c r="DPP791" s="61"/>
      <c r="DPQ791" s="61"/>
      <c r="DPR791" s="61"/>
      <c r="DPS791" s="61"/>
      <c r="DPT791" s="61"/>
      <c r="DPU791" s="61"/>
      <c r="DPV791" s="61"/>
      <c r="DPW791" s="61"/>
      <c r="DPX791" s="61"/>
      <c r="DPY791" s="61"/>
      <c r="DPZ791" s="61"/>
      <c r="DQA791" s="61"/>
      <c r="DQB791" s="61"/>
      <c r="DQC791" s="61"/>
      <c r="DQD791" s="61"/>
      <c r="DQE791" s="61"/>
      <c r="DQF791" s="61"/>
      <c r="DQG791" s="61"/>
      <c r="DQH791" s="61"/>
      <c r="DQI791" s="61"/>
      <c r="DQJ791" s="61"/>
      <c r="DQK791" s="61"/>
      <c r="DQL791" s="61"/>
      <c r="DQM791" s="61"/>
      <c r="DQN791" s="61"/>
      <c r="DQO791" s="61"/>
      <c r="DQP791" s="61"/>
      <c r="DQQ791" s="61"/>
      <c r="DQR791" s="61"/>
      <c r="DQS791" s="61"/>
      <c r="DQT791" s="61"/>
      <c r="DQU791" s="61"/>
      <c r="DQV791" s="61"/>
      <c r="DQW791" s="61"/>
      <c r="DQX791" s="61"/>
      <c r="DQY791" s="61"/>
      <c r="DQZ791" s="61"/>
      <c r="DRA791" s="61"/>
      <c r="DRB791" s="61"/>
      <c r="DRC791" s="61"/>
      <c r="DRD791" s="61"/>
      <c r="DRE791" s="61"/>
      <c r="DRF791" s="61"/>
      <c r="DRG791" s="61"/>
      <c r="DRH791" s="61"/>
      <c r="DRI791" s="61"/>
      <c r="DRJ791" s="61"/>
      <c r="DRK791" s="61"/>
      <c r="DRL791" s="61"/>
      <c r="DRM791" s="61"/>
      <c r="DRN791" s="61"/>
      <c r="DRO791" s="61"/>
      <c r="DRP791" s="61"/>
      <c r="DRQ791" s="61"/>
      <c r="DRR791" s="61"/>
      <c r="DRS791" s="61"/>
      <c r="DRT791" s="61"/>
      <c r="DRU791" s="61"/>
      <c r="DRV791" s="61"/>
      <c r="DRW791" s="61"/>
      <c r="DRX791" s="61"/>
      <c r="DRY791" s="61"/>
      <c r="DRZ791" s="61"/>
      <c r="DSA791" s="61"/>
      <c r="DSB791" s="61"/>
      <c r="DSC791" s="61"/>
      <c r="DSD791" s="61"/>
      <c r="DSE791" s="61"/>
      <c r="DSF791" s="61"/>
      <c r="DSG791" s="61"/>
      <c r="DSH791" s="61"/>
      <c r="DSI791" s="61"/>
      <c r="DSJ791" s="61"/>
      <c r="DSK791" s="61"/>
      <c r="DSL791" s="61"/>
      <c r="DSM791" s="61"/>
      <c r="DSN791" s="61"/>
      <c r="DSO791" s="61"/>
      <c r="DSP791" s="61"/>
      <c r="DSQ791" s="61"/>
      <c r="DSR791" s="61"/>
      <c r="DSS791" s="61"/>
      <c r="DST791" s="61"/>
      <c r="DSU791" s="61"/>
      <c r="DSV791" s="61"/>
      <c r="DSW791" s="61"/>
      <c r="DSX791" s="61"/>
      <c r="DSY791" s="61"/>
      <c r="DSZ791" s="61"/>
      <c r="DTA791" s="61"/>
      <c r="DTB791" s="61"/>
      <c r="DTC791" s="61"/>
      <c r="DTD791" s="61"/>
      <c r="DTE791" s="61"/>
      <c r="DTF791" s="61"/>
      <c r="DTG791" s="61"/>
      <c r="DTH791" s="61"/>
      <c r="DTI791" s="61"/>
      <c r="DTJ791" s="61"/>
      <c r="DTK791" s="61"/>
      <c r="DTL791" s="61"/>
      <c r="DTM791" s="61"/>
      <c r="DTN791" s="61"/>
      <c r="DTO791" s="61"/>
      <c r="DTP791" s="61"/>
      <c r="DTQ791" s="61"/>
      <c r="DTR791" s="61"/>
      <c r="DTS791" s="61"/>
      <c r="DTT791" s="61"/>
      <c r="DTU791" s="61"/>
      <c r="DTV791" s="61"/>
      <c r="DTW791" s="61"/>
      <c r="DTX791" s="61"/>
      <c r="DTY791" s="61"/>
      <c r="DTZ791" s="61"/>
      <c r="DUA791" s="61"/>
      <c r="DUB791" s="61"/>
      <c r="DUC791" s="61"/>
      <c r="DUD791" s="61"/>
      <c r="DUE791" s="61"/>
      <c r="DUF791" s="61"/>
      <c r="DUG791" s="61"/>
      <c r="DUH791" s="61"/>
      <c r="DUI791" s="61"/>
      <c r="DUJ791" s="61"/>
      <c r="DUK791" s="61"/>
      <c r="DUL791" s="61"/>
      <c r="DUM791" s="61"/>
      <c r="DUN791" s="61"/>
      <c r="DUO791" s="61"/>
      <c r="DUP791" s="61"/>
      <c r="DUQ791" s="61"/>
      <c r="DUR791" s="61"/>
      <c r="DUS791" s="61"/>
      <c r="DUT791" s="61"/>
      <c r="DUU791" s="61"/>
      <c r="DUV791" s="61"/>
      <c r="DUW791" s="61"/>
      <c r="DUX791" s="61"/>
      <c r="DUY791" s="61"/>
      <c r="DUZ791" s="61"/>
      <c r="DVA791" s="61"/>
      <c r="DVB791" s="61"/>
      <c r="DVC791" s="61"/>
      <c r="DVD791" s="61"/>
      <c r="DVE791" s="61"/>
      <c r="DVF791" s="61"/>
      <c r="DVG791" s="61"/>
      <c r="DVH791" s="61"/>
      <c r="DVI791" s="61"/>
      <c r="DVJ791" s="61"/>
      <c r="DVK791" s="61"/>
      <c r="DVL791" s="61"/>
      <c r="DVM791" s="61"/>
      <c r="DVN791" s="61"/>
      <c r="DVO791" s="61"/>
      <c r="DVP791" s="61"/>
      <c r="DVQ791" s="61"/>
      <c r="DVR791" s="61"/>
      <c r="DVS791" s="61"/>
      <c r="DVT791" s="61"/>
      <c r="DVU791" s="61"/>
      <c r="DVV791" s="61"/>
      <c r="DVW791" s="61"/>
      <c r="DVX791" s="61"/>
      <c r="DVY791" s="61"/>
      <c r="DVZ791" s="61"/>
      <c r="DWA791" s="61"/>
      <c r="DWB791" s="61"/>
      <c r="DWC791" s="61"/>
      <c r="DWD791" s="61"/>
      <c r="DWE791" s="61"/>
      <c r="DWF791" s="61"/>
      <c r="DWG791" s="61"/>
      <c r="DWH791" s="61"/>
      <c r="DWI791" s="61"/>
      <c r="DWJ791" s="61"/>
      <c r="DWK791" s="61"/>
      <c r="DWL791" s="61"/>
      <c r="DWM791" s="61"/>
      <c r="DWN791" s="61"/>
      <c r="DWO791" s="61"/>
      <c r="DWP791" s="61"/>
      <c r="DWQ791" s="61"/>
      <c r="DWR791" s="61"/>
      <c r="DWS791" s="61"/>
      <c r="DWT791" s="61"/>
      <c r="DWU791" s="61"/>
      <c r="DWV791" s="61"/>
      <c r="DWW791" s="61"/>
      <c r="DWX791" s="61"/>
      <c r="DWY791" s="61"/>
      <c r="DWZ791" s="61"/>
      <c r="DXA791" s="61"/>
      <c r="DXB791" s="61"/>
      <c r="DXC791" s="61"/>
      <c r="DXD791" s="61"/>
      <c r="DXE791" s="61"/>
      <c r="DXF791" s="61"/>
      <c r="DXG791" s="61"/>
      <c r="DXH791" s="61"/>
      <c r="DXI791" s="61"/>
      <c r="DXJ791" s="61"/>
      <c r="DXK791" s="61"/>
      <c r="DXL791" s="61"/>
      <c r="DXM791" s="61"/>
      <c r="DXN791" s="61"/>
      <c r="DXO791" s="61"/>
      <c r="DXP791" s="61"/>
      <c r="DXQ791" s="61"/>
      <c r="DXR791" s="61"/>
      <c r="DXS791" s="61"/>
      <c r="DXT791" s="61"/>
      <c r="DXU791" s="61"/>
      <c r="DXV791" s="61"/>
      <c r="DXW791" s="61"/>
      <c r="DXX791" s="61"/>
      <c r="DXY791" s="61"/>
      <c r="DXZ791" s="61"/>
      <c r="DYA791" s="61"/>
      <c r="DYB791" s="61"/>
      <c r="DYC791" s="61"/>
      <c r="DYD791" s="61"/>
      <c r="DYE791" s="61"/>
      <c r="DYF791" s="61"/>
      <c r="DYG791" s="61"/>
      <c r="DYH791" s="61"/>
      <c r="DYI791" s="61"/>
      <c r="DYJ791" s="61"/>
      <c r="DYK791" s="61"/>
      <c r="DYL791" s="61"/>
      <c r="DYM791" s="61"/>
      <c r="DYN791" s="61"/>
      <c r="DYO791" s="61"/>
      <c r="DYP791" s="61"/>
      <c r="DYQ791" s="61"/>
      <c r="DYR791" s="61"/>
      <c r="DYS791" s="61"/>
      <c r="DYT791" s="61"/>
      <c r="DYU791" s="61"/>
      <c r="DYV791" s="61"/>
      <c r="DYW791" s="61"/>
      <c r="DYX791" s="61"/>
      <c r="DYY791" s="61"/>
      <c r="DYZ791" s="61"/>
      <c r="DZA791" s="61"/>
      <c r="DZB791" s="61"/>
      <c r="DZC791" s="61"/>
      <c r="DZD791" s="61"/>
      <c r="DZE791" s="61"/>
      <c r="DZF791" s="61"/>
      <c r="DZG791" s="61"/>
      <c r="DZH791" s="61"/>
      <c r="DZI791" s="61"/>
      <c r="DZJ791" s="61"/>
      <c r="DZK791" s="61"/>
      <c r="DZL791" s="61"/>
      <c r="DZM791" s="61"/>
      <c r="DZN791" s="61"/>
      <c r="DZO791" s="61"/>
      <c r="DZP791" s="61"/>
      <c r="DZQ791" s="61"/>
      <c r="DZR791" s="61"/>
      <c r="DZS791" s="61"/>
      <c r="DZT791" s="61"/>
      <c r="DZU791" s="61"/>
      <c r="DZV791" s="61"/>
      <c r="DZW791" s="61"/>
      <c r="DZX791" s="61"/>
      <c r="DZY791" s="61"/>
      <c r="DZZ791" s="61"/>
      <c r="EAA791" s="61"/>
      <c r="EAB791" s="61"/>
      <c r="EAC791" s="61"/>
      <c r="EAD791" s="61"/>
      <c r="EAE791" s="61"/>
      <c r="EAF791" s="61"/>
      <c r="EAG791" s="61"/>
      <c r="EAH791" s="61"/>
      <c r="EAI791" s="61"/>
      <c r="EAJ791" s="61"/>
      <c r="EAK791" s="61"/>
      <c r="EAL791" s="61"/>
      <c r="EAM791" s="61"/>
      <c r="EAN791" s="61"/>
      <c r="EAO791" s="61"/>
      <c r="EAP791" s="61"/>
      <c r="EAQ791" s="61"/>
      <c r="EAR791" s="61"/>
      <c r="EAS791" s="61"/>
      <c r="EAT791" s="61"/>
      <c r="EAU791" s="61"/>
      <c r="EAV791" s="61"/>
      <c r="EAW791" s="61"/>
      <c r="EAX791" s="61"/>
      <c r="EAY791" s="61"/>
      <c r="EAZ791" s="61"/>
      <c r="EBA791" s="61"/>
      <c r="EBB791" s="61"/>
      <c r="EBC791" s="61"/>
      <c r="EBD791" s="61"/>
      <c r="EBE791" s="61"/>
      <c r="EBF791" s="61"/>
      <c r="EBG791" s="61"/>
      <c r="EBH791" s="61"/>
      <c r="EBI791" s="61"/>
      <c r="EBJ791" s="61"/>
      <c r="EBK791" s="61"/>
      <c r="EBL791" s="61"/>
      <c r="EBM791" s="61"/>
      <c r="EBN791" s="61"/>
      <c r="EBO791" s="61"/>
      <c r="EBP791" s="61"/>
      <c r="EBQ791" s="61"/>
      <c r="EBR791" s="61"/>
      <c r="EBS791" s="61"/>
      <c r="EBT791" s="61"/>
      <c r="EBU791" s="61"/>
      <c r="EBV791" s="61"/>
      <c r="EBW791" s="61"/>
      <c r="EBX791" s="61"/>
      <c r="EBY791" s="61"/>
      <c r="EBZ791" s="61"/>
      <c r="ECA791" s="61"/>
      <c r="ECB791" s="61"/>
      <c r="ECC791" s="61"/>
      <c r="ECD791" s="61"/>
      <c r="ECE791" s="61"/>
      <c r="ECF791" s="61"/>
      <c r="ECG791" s="61"/>
      <c r="ECH791" s="61"/>
      <c r="ECI791" s="61"/>
      <c r="ECJ791" s="61"/>
      <c r="ECK791" s="61"/>
      <c r="ECL791" s="61"/>
      <c r="ECM791" s="61"/>
      <c r="ECN791" s="61"/>
      <c r="ECO791" s="61"/>
      <c r="ECP791" s="61"/>
      <c r="ECQ791" s="61"/>
      <c r="ECR791" s="61"/>
      <c r="ECS791" s="61"/>
      <c r="ECT791" s="61"/>
      <c r="ECU791" s="61"/>
      <c r="ECV791" s="61"/>
      <c r="ECW791" s="61"/>
      <c r="ECX791" s="61"/>
      <c r="ECY791" s="61"/>
      <c r="ECZ791" s="61"/>
      <c r="EDA791" s="61"/>
      <c r="EDB791" s="61"/>
      <c r="EDC791" s="61"/>
      <c r="EDD791" s="61"/>
      <c r="EDE791" s="61"/>
      <c r="EDF791" s="61"/>
      <c r="EDG791" s="61"/>
      <c r="EDH791" s="61"/>
      <c r="EDI791" s="61"/>
      <c r="EDJ791" s="61"/>
      <c r="EDK791" s="61"/>
      <c r="EDL791" s="61"/>
      <c r="EDM791" s="61"/>
      <c r="EDN791" s="61"/>
      <c r="EDO791" s="61"/>
      <c r="EDP791" s="61"/>
      <c r="EDQ791" s="61"/>
      <c r="EDR791" s="61"/>
      <c r="EDS791" s="61"/>
      <c r="EDT791" s="61"/>
      <c r="EDU791" s="61"/>
      <c r="EDV791" s="61"/>
      <c r="EDW791" s="61"/>
      <c r="EDX791" s="61"/>
      <c r="EDY791" s="61"/>
      <c r="EDZ791" s="61"/>
      <c r="EEA791" s="61"/>
      <c r="EEB791" s="61"/>
      <c r="EEC791" s="61"/>
      <c r="EED791" s="61"/>
      <c r="EEE791" s="61"/>
      <c r="EEF791" s="61"/>
      <c r="EEG791" s="61"/>
      <c r="EEH791" s="61"/>
      <c r="EEI791" s="61"/>
      <c r="EEJ791" s="61"/>
      <c r="EEK791" s="61"/>
      <c r="EEL791" s="61"/>
      <c r="EEM791" s="61"/>
      <c r="EEN791" s="61"/>
      <c r="EEO791" s="61"/>
      <c r="EEP791" s="61"/>
      <c r="EEQ791" s="61"/>
      <c r="EER791" s="61"/>
      <c r="EES791" s="61"/>
      <c r="EET791" s="61"/>
      <c r="EEU791" s="61"/>
      <c r="EEV791" s="61"/>
      <c r="EEW791" s="61"/>
      <c r="EEX791" s="61"/>
      <c r="EEY791" s="61"/>
      <c r="EEZ791" s="61"/>
      <c r="EFA791" s="61"/>
      <c r="EFB791" s="61"/>
      <c r="EFC791" s="61"/>
      <c r="EFD791" s="61"/>
      <c r="EFE791" s="61"/>
      <c r="EFF791" s="61"/>
      <c r="EFG791" s="61"/>
      <c r="EFH791" s="61"/>
      <c r="EFI791" s="61"/>
      <c r="EFJ791" s="61"/>
      <c r="EFK791" s="61"/>
      <c r="EFL791" s="61"/>
      <c r="EFM791" s="61"/>
      <c r="EFN791" s="61"/>
      <c r="EFO791" s="61"/>
      <c r="EFP791" s="61"/>
      <c r="EFQ791" s="61"/>
      <c r="EFR791" s="61"/>
      <c r="EFS791" s="61"/>
      <c r="EFT791" s="61"/>
      <c r="EFU791" s="61"/>
      <c r="EFV791" s="61"/>
      <c r="EFW791" s="61"/>
      <c r="EFX791" s="61"/>
      <c r="EFY791" s="61"/>
      <c r="EFZ791" s="61"/>
      <c r="EGA791" s="61"/>
      <c r="EGB791" s="61"/>
      <c r="EGC791" s="61"/>
      <c r="EGD791" s="61"/>
      <c r="EGE791" s="61"/>
      <c r="EGF791" s="61"/>
      <c r="EGG791" s="61"/>
      <c r="EGH791" s="61"/>
      <c r="EGI791" s="61"/>
      <c r="EGJ791" s="61"/>
      <c r="EGK791" s="61"/>
      <c r="EGL791" s="61"/>
      <c r="EGM791" s="61"/>
      <c r="EGN791" s="61"/>
      <c r="EGO791" s="61"/>
      <c r="EGP791" s="61"/>
      <c r="EGQ791" s="61"/>
      <c r="EGR791" s="61"/>
      <c r="EGS791" s="61"/>
      <c r="EGT791" s="61"/>
      <c r="EGU791" s="61"/>
      <c r="EGV791" s="61"/>
      <c r="EGW791" s="61"/>
      <c r="EGX791" s="61"/>
      <c r="EGY791" s="61"/>
      <c r="EGZ791" s="61"/>
      <c r="EHA791" s="61"/>
      <c r="EHB791" s="61"/>
      <c r="EHC791" s="61"/>
      <c r="EHD791" s="61"/>
      <c r="EHE791" s="61"/>
      <c r="EHF791" s="61"/>
      <c r="EHG791" s="61"/>
      <c r="EHH791" s="61"/>
      <c r="EHI791" s="61"/>
      <c r="EHJ791" s="61"/>
      <c r="EHK791" s="61"/>
      <c r="EHL791" s="61"/>
      <c r="EHM791" s="61"/>
      <c r="EHN791" s="61"/>
      <c r="EHO791" s="61"/>
      <c r="EHP791" s="61"/>
      <c r="EHQ791" s="61"/>
      <c r="EHR791" s="61"/>
      <c r="EHS791" s="61"/>
      <c r="EHT791" s="61"/>
      <c r="EHU791" s="61"/>
      <c r="EHV791" s="61"/>
      <c r="EHW791" s="61"/>
      <c r="EHX791" s="61"/>
      <c r="EHY791" s="61"/>
      <c r="EHZ791" s="61"/>
      <c r="EIA791" s="61"/>
      <c r="EIB791" s="61"/>
      <c r="EIC791" s="61"/>
      <c r="EID791" s="61"/>
      <c r="EIE791" s="61"/>
      <c r="EIF791" s="61"/>
      <c r="EIG791" s="61"/>
      <c r="EIH791" s="61"/>
      <c r="EII791" s="61"/>
      <c r="EIJ791" s="61"/>
      <c r="EIK791" s="61"/>
      <c r="EIL791" s="61"/>
      <c r="EIM791" s="61"/>
      <c r="EIN791" s="61"/>
      <c r="EIO791" s="61"/>
      <c r="EIP791" s="61"/>
      <c r="EIQ791" s="61"/>
      <c r="EIR791" s="61"/>
      <c r="EIS791" s="61"/>
      <c r="EIT791" s="61"/>
      <c r="EIU791" s="61"/>
      <c r="EIV791" s="61"/>
      <c r="EIW791" s="61"/>
      <c r="EIX791" s="61"/>
      <c r="EIY791" s="61"/>
      <c r="EIZ791" s="61"/>
      <c r="EJA791" s="61"/>
      <c r="EJB791" s="61"/>
      <c r="EJC791" s="61"/>
      <c r="EJD791" s="61"/>
      <c r="EJE791" s="61"/>
      <c r="EJF791" s="61"/>
      <c r="EJG791" s="61"/>
      <c r="EJH791" s="61"/>
      <c r="EJI791" s="61"/>
      <c r="EJJ791" s="61"/>
      <c r="EJK791" s="61"/>
      <c r="EJL791" s="61"/>
      <c r="EJM791" s="61"/>
      <c r="EJN791" s="61"/>
      <c r="EJO791" s="61"/>
      <c r="EJP791" s="61"/>
      <c r="EJQ791" s="61"/>
      <c r="EJR791" s="61"/>
      <c r="EJS791" s="61"/>
      <c r="EJT791" s="61"/>
      <c r="EJU791" s="61"/>
      <c r="EJV791" s="61"/>
      <c r="EJW791" s="61"/>
      <c r="EJX791" s="61"/>
      <c r="EJY791" s="61"/>
      <c r="EJZ791" s="61"/>
      <c r="EKA791" s="61"/>
      <c r="EKB791" s="61"/>
      <c r="EKC791" s="61"/>
      <c r="EKD791" s="61"/>
      <c r="EKE791" s="61"/>
      <c r="EKF791" s="61"/>
      <c r="EKG791" s="61"/>
      <c r="EKH791" s="61"/>
      <c r="EKI791" s="61"/>
      <c r="EKJ791" s="61"/>
      <c r="EKK791" s="61"/>
      <c r="EKL791" s="61"/>
      <c r="EKM791" s="61"/>
      <c r="EKN791" s="61"/>
      <c r="EKO791" s="61"/>
      <c r="EKP791" s="61"/>
      <c r="EKQ791" s="61"/>
      <c r="EKR791" s="61"/>
      <c r="EKS791" s="61"/>
      <c r="EKT791" s="61"/>
      <c r="EKU791" s="61"/>
      <c r="EKV791" s="61"/>
      <c r="EKW791" s="61"/>
      <c r="EKX791" s="61"/>
      <c r="EKY791" s="61"/>
      <c r="EKZ791" s="61"/>
      <c r="ELA791" s="61"/>
      <c r="ELB791" s="61"/>
      <c r="ELC791" s="61"/>
      <c r="ELD791" s="61"/>
      <c r="ELE791" s="61"/>
      <c r="ELF791" s="61"/>
      <c r="ELG791" s="61"/>
      <c r="ELH791" s="61"/>
      <c r="ELI791" s="61"/>
      <c r="ELJ791" s="61"/>
      <c r="ELK791" s="61"/>
      <c r="ELL791" s="61"/>
      <c r="ELM791" s="61"/>
      <c r="ELN791" s="61"/>
      <c r="ELO791" s="61"/>
      <c r="ELP791" s="61"/>
      <c r="ELQ791" s="61"/>
      <c r="ELR791" s="61"/>
      <c r="ELS791" s="61"/>
      <c r="ELT791" s="61"/>
      <c r="ELU791" s="61"/>
      <c r="ELV791" s="61"/>
      <c r="ELW791" s="61"/>
      <c r="ELX791" s="61"/>
      <c r="ELY791" s="61"/>
      <c r="ELZ791" s="61"/>
      <c r="EMA791" s="61"/>
      <c r="EMB791" s="61"/>
      <c r="EMC791" s="61"/>
      <c r="EMD791" s="61"/>
      <c r="EME791" s="61"/>
      <c r="EMF791" s="61"/>
      <c r="EMG791" s="61"/>
      <c r="EMH791" s="61"/>
      <c r="EMI791" s="61"/>
      <c r="EMJ791" s="61"/>
      <c r="EMK791" s="61"/>
      <c r="EML791" s="61"/>
      <c r="EMM791" s="61"/>
      <c r="EMN791" s="61"/>
      <c r="EMO791" s="61"/>
      <c r="EMP791" s="61"/>
      <c r="EMQ791" s="61"/>
      <c r="EMR791" s="61"/>
      <c r="EMS791" s="61"/>
      <c r="EMT791" s="61"/>
      <c r="EMU791" s="61"/>
      <c r="EMV791" s="61"/>
      <c r="EMW791" s="61"/>
      <c r="EMX791" s="61"/>
      <c r="EMY791" s="61"/>
      <c r="EMZ791" s="61"/>
      <c r="ENA791" s="61"/>
      <c r="ENB791" s="61"/>
      <c r="ENC791" s="61"/>
      <c r="END791" s="61"/>
      <c r="ENE791" s="61"/>
      <c r="ENF791" s="61"/>
      <c r="ENG791" s="61"/>
      <c r="ENH791" s="61"/>
      <c r="ENI791" s="61"/>
      <c r="ENJ791" s="61"/>
      <c r="ENK791" s="61"/>
      <c r="ENL791" s="61"/>
      <c r="ENM791" s="61"/>
      <c r="ENN791" s="61"/>
      <c r="ENO791" s="61"/>
      <c r="ENP791" s="61"/>
      <c r="ENQ791" s="61"/>
      <c r="ENR791" s="61"/>
      <c r="ENS791" s="61"/>
      <c r="ENT791" s="61"/>
      <c r="ENU791" s="61"/>
      <c r="ENV791" s="61"/>
      <c r="ENW791" s="61"/>
      <c r="ENX791" s="61"/>
      <c r="ENY791" s="61"/>
      <c r="ENZ791" s="61"/>
      <c r="EOA791" s="61"/>
      <c r="EOB791" s="61"/>
      <c r="EOC791" s="61"/>
      <c r="EOD791" s="61"/>
      <c r="EOE791" s="61"/>
      <c r="EOF791" s="61"/>
      <c r="EOG791" s="61"/>
      <c r="EOH791" s="61"/>
      <c r="EOI791" s="61"/>
      <c r="EOJ791" s="61"/>
      <c r="EOK791" s="61"/>
      <c r="EOL791" s="61"/>
      <c r="EOM791" s="61"/>
      <c r="EON791" s="61"/>
      <c r="EOO791" s="61"/>
      <c r="EOP791" s="61"/>
      <c r="EOQ791" s="61"/>
      <c r="EOR791" s="61"/>
      <c r="EOS791" s="61"/>
      <c r="EOT791" s="61"/>
      <c r="EOU791" s="61"/>
      <c r="EOV791" s="61"/>
      <c r="EOW791" s="61"/>
      <c r="EOX791" s="61"/>
      <c r="EOY791" s="61"/>
      <c r="EOZ791" s="61"/>
      <c r="EPA791" s="61"/>
      <c r="EPB791" s="61"/>
      <c r="EPC791" s="61"/>
      <c r="EPD791" s="61"/>
      <c r="EPE791" s="61"/>
      <c r="EPF791" s="61"/>
      <c r="EPG791" s="61"/>
      <c r="EPH791" s="61"/>
      <c r="EPI791" s="61"/>
      <c r="EPJ791" s="61"/>
      <c r="EPK791" s="61"/>
      <c r="EPL791" s="61"/>
      <c r="EPM791" s="61"/>
      <c r="EPN791" s="61"/>
      <c r="EPO791" s="61"/>
      <c r="EPP791" s="61"/>
      <c r="EPQ791" s="61"/>
      <c r="EPR791" s="61"/>
      <c r="EPS791" s="61"/>
      <c r="EPT791" s="61"/>
      <c r="EPU791" s="61"/>
      <c r="EPV791" s="61"/>
      <c r="EPW791" s="61"/>
      <c r="EPX791" s="61"/>
      <c r="EPY791" s="61"/>
      <c r="EPZ791" s="61"/>
      <c r="EQA791" s="61"/>
      <c r="EQB791" s="61"/>
      <c r="EQC791" s="61"/>
      <c r="EQD791" s="61"/>
      <c r="EQE791" s="61"/>
      <c r="EQF791" s="61"/>
      <c r="EQG791" s="61"/>
      <c r="EQH791" s="61"/>
      <c r="EQI791" s="61"/>
      <c r="EQJ791" s="61"/>
      <c r="EQK791" s="61"/>
      <c r="EQL791" s="61"/>
      <c r="EQM791" s="61"/>
      <c r="EQN791" s="61"/>
      <c r="EQO791" s="61"/>
      <c r="EQP791" s="61"/>
      <c r="EQQ791" s="61"/>
      <c r="EQR791" s="61"/>
      <c r="EQS791" s="61"/>
      <c r="EQT791" s="61"/>
      <c r="EQU791" s="61"/>
      <c r="EQV791" s="61"/>
      <c r="EQW791" s="61"/>
      <c r="EQX791" s="61"/>
      <c r="EQY791" s="61"/>
      <c r="EQZ791" s="61"/>
      <c r="ERA791" s="61"/>
      <c r="ERB791" s="61"/>
      <c r="ERC791" s="61"/>
      <c r="ERD791" s="61"/>
      <c r="ERE791" s="61"/>
      <c r="ERF791" s="61"/>
      <c r="ERG791" s="61"/>
      <c r="ERH791" s="61"/>
      <c r="ERI791" s="61"/>
      <c r="ERJ791" s="61"/>
      <c r="ERK791" s="61"/>
      <c r="ERL791" s="61"/>
      <c r="ERM791" s="61"/>
      <c r="ERN791" s="61"/>
      <c r="ERO791" s="61"/>
      <c r="ERP791" s="61"/>
      <c r="ERQ791" s="61"/>
      <c r="ERR791" s="61"/>
      <c r="ERS791" s="61"/>
      <c r="ERT791" s="61"/>
      <c r="ERU791" s="61"/>
      <c r="ERV791" s="61"/>
      <c r="ERW791" s="61"/>
      <c r="ERX791" s="61"/>
      <c r="ERY791" s="61"/>
      <c r="ERZ791" s="61"/>
      <c r="ESA791" s="61"/>
      <c r="ESB791" s="61"/>
      <c r="ESC791" s="61"/>
      <c r="ESD791" s="61"/>
      <c r="ESE791" s="61"/>
      <c r="ESF791" s="61"/>
      <c r="ESG791" s="61"/>
      <c r="ESH791" s="61"/>
      <c r="ESI791" s="61"/>
      <c r="ESJ791" s="61"/>
      <c r="ESK791" s="61"/>
      <c r="ESL791" s="61"/>
      <c r="ESM791" s="61"/>
      <c r="ESN791" s="61"/>
      <c r="ESO791" s="61"/>
      <c r="ESP791" s="61"/>
      <c r="ESQ791" s="61"/>
      <c r="ESR791" s="61"/>
      <c r="ESS791" s="61"/>
      <c r="EST791" s="61"/>
      <c r="ESU791" s="61"/>
      <c r="ESV791" s="61"/>
      <c r="ESW791" s="61"/>
      <c r="ESX791" s="61"/>
      <c r="ESY791" s="61"/>
      <c r="ESZ791" s="61"/>
      <c r="ETA791" s="61"/>
      <c r="ETB791" s="61"/>
      <c r="ETC791" s="61"/>
      <c r="ETD791" s="61"/>
      <c r="ETE791" s="61"/>
      <c r="ETF791" s="61"/>
      <c r="ETG791" s="61"/>
      <c r="ETH791" s="61"/>
      <c r="ETI791" s="61"/>
      <c r="ETJ791" s="61"/>
      <c r="ETK791" s="61"/>
      <c r="ETL791" s="61"/>
      <c r="ETM791" s="61"/>
      <c r="ETN791" s="61"/>
      <c r="ETO791" s="61"/>
      <c r="ETP791" s="61"/>
      <c r="ETQ791" s="61"/>
      <c r="ETR791" s="61"/>
      <c r="ETS791" s="61"/>
      <c r="ETT791" s="61"/>
      <c r="ETU791" s="61"/>
      <c r="ETV791" s="61"/>
      <c r="ETW791" s="61"/>
      <c r="ETX791" s="61"/>
      <c r="ETY791" s="61"/>
      <c r="ETZ791" s="61"/>
      <c r="EUA791" s="61"/>
      <c r="EUB791" s="61"/>
      <c r="EUC791" s="61"/>
      <c r="EUD791" s="61"/>
      <c r="EUE791" s="61"/>
      <c r="EUF791" s="61"/>
      <c r="EUG791" s="61"/>
      <c r="EUH791" s="61"/>
      <c r="EUI791" s="61"/>
      <c r="EUJ791" s="61"/>
      <c r="EUK791" s="61"/>
      <c r="EUL791" s="61"/>
      <c r="EUM791" s="61"/>
      <c r="EUN791" s="61"/>
      <c r="EUO791" s="61"/>
      <c r="EUP791" s="61"/>
      <c r="EUQ791" s="61"/>
      <c r="EUR791" s="61"/>
      <c r="EUS791" s="61"/>
      <c r="EUT791" s="61"/>
      <c r="EUU791" s="61"/>
      <c r="EUV791" s="61"/>
      <c r="EUW791" s="61"/>
      <c r="EUX791" s="61"/>
      <c r="EUY791" s="61"/>
      <c r="EUZ791" s="61"/>
      <c r="EVA791" s="61"/>
      <c r="EVB791" s="61"/>
      <c r="EVC791" s="61"/>
      <c r="EVD791" s="61"/>
      <c r="EVE791" s="61"/>
      <c r="EVF791" s="61"/>
      <c r="EVG791" s="61"/>
      <c r="EVH791" s="61"/>
      <c r="EVI791" s="61"/>
      <c r="EVJ791" s="61"/>
      <c r="EVK791" s="61"/>
      <c r="EVL791" s="61"/>
      <c r="EVM791" s="61"/>
      <c r="EVN791" s="61"/>
      <c r="EVO791" s="61"/>
      <c r="EVP791" s="61"/>
      <c r="EVQ791" s="61"/>
      <c r="EVR791" s="61"/>
      <c r="EVS791" s="61"/>
      <c r="EVT791" s="61"/>
      <c r="EVU791" s="61"/>
      <c r="EVV791" s="61"/>
      <c r="EVW791" s="61"/>
      <c r="EVX791" s="61"/>
      <c r="EVY791" s="61"/>
      <c r="EVZ791" s="61"/>
      <c r="EWA791" s="61"/>
      <c r="EWB791" s="61"/>
      <c r="EWC791" s="61"/>
      <c r="EWD791" s="61"/>
      <c r="EWE791" s="61"/>
      <c r="EWF791" s="61"/>
      <c r="EWG791" s="61"/>
      <c r="EWH791" s="61"/>
      <c r="EWI791" s="61"/>
      <c r="EWJ791" s="61"/>
      <c r="EWK791" s="61"/>
      <c r="EWL791" s="61"/>
      <c r="EWM791" s="61"/>
      <c r="EWN791" s="61"/>
      <c r="EWO791" s="61"/>
      <c r="EWP791" s="61"/>
      <c r="EWQ791" s="61"/>
      <c r="EWR791" s="61"/>
      <c r="EWS791" s="61"/>
      <c r="EWT791" s="61"/>
      <c r="EWU791" s="61"/>
      <c r="EWV791" s="61"/>
      <c r="EWW791" s="61"/>
      <c r="EWX791" s="61"/>
      <c r="EWY791" s="61"/>
      <c r="EWZ791" s="61"/>
      <c r="EXA791" s="61"/>
      <c r="EXB791" s="61"/>
      <c r="EXC791" s="61"/>
      <c r="EXD791" s="61"/>
      <c r="EXE791" s="61"/>
      <c r="EXF791" s="61"/>
      <c r="EXG791" s="61"/>
      <c r="EXH791" s="61"/>
      <c r="EXI791" s="61"/>
      <c r="EXJ791" s="61"/>
      <c r="EXK791" s="61"/>
      <c r="EXL791" s="61"/>
      <c r="EXM791" s="61"/>
      <c r="EXN791" s="61"/>
      <c r="EXO791" s="61"/>
      <c r="EXP791" s="61"/>
      <c r="EXQ791" s="61"/>
      <c r="EXR791" s="61"/>
      <c r="EXS791" s="61"/>
      <c r="EXT791" s="61"/>
      <c r="EXU791" s="61"/>
      <c r="EXV791" s="61"/>
      <c r="EXW791" s="61"/>
      <c r="EXX791" s="61"/>
      <c r="EXY791" s="61"/>
      <c r="EXZ791" s="61"/>
      <c r="EYA791" s="61"/>
      <c r="EYB791" s="61"/>
      <c r="EYC791" s="61"/>
      <c r="EYD791" s="61"/>
      <c r="EYE791" s="61"/>
      <c r="EYF791" s="61"/>
      <c r="EYG791" s="61"/>
      <c r="EYH791" s="61"/>
      <c r="EYI791" s="61"/>
      <c r="EYJ791" s="61"/>
      <c r="EYK791" s="61"/>
      <c r="EYL791" s="61"/>
      <c r="EYM791" s="61"/>
      <c r="EYN791" s="61"/>
      <c r="EYO791" s="61"/>
      <c r="EYP791" s="61"/>
      <c r="EYQ791" s="61"/>
      <c r="EYR791" s="61"/>
      <c r="EYS791" s="61"/>
      <c r="EYT791" s="61"/>
      <c r="EYU791" s="61"/>
      <c r="EYV791" s="61"/>
      <c r="EYW791" s="61"/>
      <c r="EYX791" s="61"/>
      <c r="EYY791" s="61"/>
      <c r="EYZ791" s="61"/>
      <c r="EZA791" s="61"/>
      <c r="EZB791" s="61"/>
      <c r="EZC791" s="61"/>
      <c r="EZD791" s="61"/>
      <c r="EZE791" s="61"/>
      <c r="EZF791" s="61"/>
      <c r="EZG791" s="61"/>
      <c r="EZH791" s="61"/>
      <c r="EZI791" s="61"/>
      <c r="EZJ791" s="61"/>
      <c r="EZK791" s="61"/>
      <c r="EZL791" s="61"/>
      <c r="EZM791" s="61"/>
      <c r="EZN791" s="61"/>
      <c r="EZO791" s="61"/>
      <c r="EZP791" s="61"/>
      <c r="EZQ791" s="61"/>
      <c r="EZR791" s="61"/>
      <c r="EZS791" s="61"/>
      <c r="EZT791" s="61"/>
      <c r="EZU791" s="61"/>
      <c r="EZV791" s="61"/>
      <c r="EZW791" s="61"/>
      <c r="EZX791" s="61"/>
      <c r="EZY791" s="61"/>
      <c r="EZZ791" s="61"/>
      <c r="FAA791" s="61"/>
      <c r="FAB791" s="61"/>
      <c r="FAC791" s="61"/>
      <c r="FAD791" s="61"/>
      <c r="FAE791" s="61"/>
      <c r="FAF791" s="61"/>
      <c r="FAG791" s="61"/>
      <c r="FAH791" s="61"/>
      <c r="FAI791" s="61"/>
      <c r="FAJ791" s="61"/>
      <c r="FAK791" s="61"/>
      <c r="FAL791" s="61"/>
      <c r="FAM791" s="61"/>
      <c r="FAN791" s="61"/>
      <c r="FAO791" s="61"/>
      <c r="FAP791" s="61"/>
      <c r="FAQ791" s="61"/>
      <c r="FAR791" s="61"/>
      <c r="FAS791" s="61"/>
      <c r="FAT791" s="61"/>
      <c r="FAU791" s="61"/>
      <c r="FAV791" s="61"/>
      <c r="FAW791" s="61"/>
      <c r="FAX791" s="61"/>
      <c r="FAY791" s="61"/>
      <c r="FAZ791" s="61"/>
      <c r="FBA791" s="61"/>
      <c r="FBB791" s="61"/>
      <c r="FBC791" s="61"/>
      <c r="FBD791" s="61"/>
      <c r="FBE791" s="61"/>
      <c r="FBF791" s="61"/>
      <c r="FBG791" s="61"/>
      <c r="FBH791" s="61"/>
      <c r="FBI791" s="61"/>
      <c r="FBJ791" s="61"/>
      <c r="FBK791" s="61"/>
      <c r="FBL791" s="61"/>
      <c r="FBM791" s="61"/>
      <c r="FBN791" s="61"/>
      <c r="FBO791" s="61"/>
      <c r="FBP791" s="61"/>
      <c r="FBQ791" s="61"/>
      <c r="FBR791" s="61"/>
      <c r="FBS791" s="61"/>
      <c r="FBT791" s="61"/>
      <c r="FBU791" s="61"/>
      <c r="FBV791" s="61"/>
      <c r="FBW791" s="61"/>
      <c r="FBX791" s="61"/>
      <c r="FBY791" s="61"/>
      <c r="FBZ791" s="61"/>
      <c r="FCA791" s="61"/>
      <c r="FCB791" s="61"/>
      <c r="FCC791" s="61"/>
      <c r="FCD791" s="61"/>
      <c r="FCE791" s="61"/>
      <c r="FCF791" s="61"/>
      <c r="FCG791" s="61"/>
      <c r="FCH791" s="61"/>
      <c r="FCI791" s="61"/>
      <c r="FCJ791" s="61"/>
      <c r="FCK791" s="61"/>
      <c r="FCL791" s="61"/>
      <c r="FCM791" s="61"/>
      <c r="FCN791" s="61"/>
      <c r="FCO791" s="61"/>
      <c r="FCP791" s="61"/>
      <c r="FCQ791" s="61"/>
      <c r="FCR791" s="61"/>
      <c r="FCS791" s="61"/>
      <c r="FCT791" s="61"/>
      <c r="FCU791" s="61"/>
      <c r="FCV791" s="61"/>
      <c r="FCW791" s="61"/>
      <c r="FCX791" s="61"/>
      <c r="FCY791" s="61"/>
      <c r="FCZ791" s="61"/>
      <c r="FDA791" s="61"/>
      <c r="FDB791" s="61"/>
      <c r="FDC791" s="61"/>
      <c r="FDD791" s="61"/>
      <c r="FDE791" s="61"/>
      <c r="FDF791" s="61"/>
      <c r="FDG791" s="61"/>
      <c r="FDH791" s="61"/>
      <c r="FDI791" s="61"/>
      <c r="FDJ791" s="61"/>
      <c r="FDK791" s="61"/>
      <c r="FDL791" s="61"/>
      <c r="FDM791" s="61"/>
      <c r="FDN791" s="61"/>
      <c r="FDO791" s="61"/>
      <c r="FDP791" s="61"/>
      <c r="FDQ791" s="61"/>
      <c r="FDR791" s="61"/>
      <c r="FDS791" s="61"/>
      <c r="FDT791" s="61"/>
      <c r="FDU791" s="61"/>
      <c r="FDV791" s="61"/>
      <c r="FDW791" s="61"/>
      <c r="FDX791" s="61"/>
      <c r="FDY791" s="61"/>
      <c r="FDZ791" s="61"/>
      <c r="FEA791" s="61"/>
      <c r="FEB791" s="61"/>
      <c r="FEC791" s="61"/>
      <c r="FED791" s="61"/>
      <c r="FEE791" s="61"/>
      <c r="FEF791" s="61"/>
      <c r="FEG791" s="61"/>
      <c r="FEH791" s="61"/>
      <c r="FEI791" s="61"/>
      <c r="FEJ791" s="61"/>
      <c r="FEK791" s="61"/>
      <c r="FEL791" s="61"/>
      <c r="FEM791" s="61"/>
      <c r="FEN791" s="61"/>
      <c r="FEO791" s="61"/>
      <c r="FEP791" s="61"/>
      <c r="FEQ791" s="61"/>
      <c r="FER791" s="61"/>
      <c r="FES791" s="61"/>
      <c r="FET791" s="61"/>
      <c r="FEU791" s="61"/>
      <c r="FEV791" s="61"/>
      <c r="FEW791" s="61"/>
      <c r="FEX791" s="61"/>
      <c r="FEY791" s="61"/>
      <c r="FEZ791" s="61"/>
      <c r="FFA791" s="61"/>
      <c r="FFB791" s="61"/>
      <c r="FFC791" s="61"/>
      <c r="FFD791" s="61"/>
      <c r="FFE791" s="61"/>
      <c r="FFF791" s="61"/>
      <c r="FFG791" s="61"/>
      <c r="FFH791" s="61"/>
      <c r="FFI791" s="61"/>
      <c r="FFJ791" s="61"/>
      <c r="FFK791" s="61"/>
      <c r="FFL791" s="61"/>
      <c r="FFM791" s="61"/>
      <c r="FFN791" s="61"/>
      <c r="FFO791" s="61"/>
      <c r="FFP791" s="61"/>
      <c r="FFQ791" s="61"/>
      <c r="FFR791" s="61"/>
      <c r="FFS791" s="61"/>
      <c r="FFT791" s="61"/>
      <c r="FFU791" s="61"/>
      <c r="FFV791" s="61"/>
      <c r="FFW791" s="61"/>
      <c r="FFX791" s="61"/>
      <c r="FFY791" s="61"/>
      <c r="FFZ791" s="61"/>
      <c r="FGA791" s="61"/>
      <c r="FGB791" s="61"/>
      <c r="FGC791" s="61"/>
      <c r="FGD791" s="61"/>
      <c r="FGE791" s="61"/>
      <c r="FGF791" s="61"/>
      <c r="FGG791" s="61"/>
      <c r="FGH791" s="61"/>
      <c r="FGI791" s="61"/>
      <c r="FGJ791" s="61"/>
      <c r="FGK791" s="61"/>
      <c r="FGL791" s="61"/>
      <c r="FGM791" s="61"/>
      <c r="FGN791" s="61"/>
      <c r="FGO791" s="61"/>
      <c r="FGP791" s="61"/>
      <c r="FGQ791" s="61"/>
      <c r="FGR791" s="61"/>
      <c r="FGS791" s="61"/>
      <c r="FGT791" s="61"/>
      <c r="FGU791" s="61"/>
      <c r="FGV791" s="61"/>
      <c r="FGW791" s="61"/>
      <c r="FGX791" s="61"/>
      <c r="FGY791" s="61"/>
      <c r="FGZ791" s="61"/>
      <c r="FHA791" s="61"/>
      <c r="FHB791" s="61"/>
      <c r="FHC791" s="61"/>
      <c r="FHD791" s="61"/>
      <c r="FHE791" s="61"/>
      <c r="FHF791" s="61"/>
      <c r="FHG791" s="61"/>
      <c r="FHH791" s="61"/>
      <c r="FHI791" s="61"/>
      <c r="FHJ791" s="61"/>
      <c r="FHK791" s="61"/>
      <c r="FHL791" s="61"/>
      <c r="FHM791" s="61"/>
      <c r="FHN791" s="61"/>
      <c r="FHO791" s="61"/>
      <c r="FHP791" s="61"/>
      <c r="FHQ791" s="61"/>
      <c r="FHR791" s="61"/>
      <c r="FHS791" s="61"/>
      <c r="FHT791" s="61"/>
      <c r="FHU791" s="61"/>
      <c r="FHV791" s="61"/>
      <c r="FHW791" s="61"/>
      <c r="FHX791" s="61"/>
      <c r="FHY791" s="61"/>
      <c r="FHZ791" s="61"/>
      <c r="FIA791" s="61"/>
      <c r="FIB791" s="61"/>
      <c r="FIC791" s="61"/>
      <c r="FID791" s="61"/>
      <c r="FIE791" s="61"/>
      <c r="FIF791" s="61"/>
      <c r="FIG791" s="61"/>
      <c r="FIH791" s="61"/>
      <c r="FII791" s="61"/>
      <c r="FIJ791" s="61"/>
      <c r="FIK791" s="61"/>
      <c r="FIL791" s="61"/>
      <c r="FIM791" s="61"/>
      <c r="FIN791" s="61"/>
      <c r="FIO791" s="61"/>
      <c r="FIP791" s="61"/>
      <c r="FIQ791" s="61"/>
      <c r="FIR791" s="61"/>
      <c r="FIS791" s="61"/>
      <c r="FIT791" s="61"/>
      <c r="FIU791" s="61"/>
      <c r="FIV791" s="61"/>
      <c r="FIW791" s="61"/>
      <c r="FIX791" s="61"/>
      <c r="FIY791" s="61"/>
      <c r="FIZ791" s="61"/>
      <c r="FJA791" s="61"/>
      <c r="FJB791" s="61"/>
      <c r="FJC791" s="61"/>
      <c r="FJD791" s="61"/>
      <c r="FJE791" s="61"/>
      <c r="FJF791" s="61"/>
      <c r="FJG791" s="61"/>
      <c r="FJH791" s="61"/>
      <c r="FJI791" s="61"/>
      <c r="FJJ791" s="61"/>
      <c r="FJK791" s="61"/>
      <c r="FJL791" s="61"/>
      <c r="FJM791" s="61"/>
      <c r="FJN791" s="61"/>
      <c r="FJO791" s="61"/>
      <c r="FJP791" s="61"/>
      <c r="FJQ791" s="61"/>
      <c r="FJR791" s="61"/>
      <c r="FJS791" s="61"/>
      <c r="FJT791" s="61"/>
      <c r="FJU791" s="61"/>
      <c r="FJV791" s="61"/>
      <c r="FJW791" s="61"/>
      <c r="FJX791" s="61"/>
      <c r="FJY791" s="61"/>
      <c r="FJZ791" s="61"/>
      <c r="FKA791" s="61"/>
      <c r="FKB791" s="61"/>
      <c r="FKC791" s="61"/>
      <c r="FKD791" s="61"/>
      <c r="FKE791" s="61"/>
      <c r="FKF791" s="61"/>
      <c r="FKG791" s="61"/>
      <c r="FKH791" s="61"/>
      <c r="FKI791" s="61"/>
      <c r="FKJ791" s="61"/>
      <c r="FKK791" s="61"/>
      <c r="FKL791" s="61"/>
      <c r="FKM791" s="61"/>
      <c r="FKN791" s="61"/>
      <c r="FKO791" s="61"/>
      <c r="FKP791" s="61"/>
      <c r="FKQ791" s="61"/>
      <c r="FKR791" s="61"/>
      <c r="FKS791" s="61"/>
      <c r="FKT791" s="61"/>
      <c r="FKU791" s="61"/>
      <c r="FKV791" s="61"/>
      <c r="FKW791" s="61"/>
      <c r="FKX791" s="61"/>
      <c r="FKY791" s="61"/>
      <c r="FKZ791" s="61"/>
      <c r="FLA791" s="61"/>
      <c r="FLB791" s="61"/>
      <c r="FLC791" s="61"/>
      <c r="FLD791" s="61"/>
      <c r="FLE791" s="61"/>
      <c r="FLF791" s="61"/>
      <c r="FLG791" s="61"/>
      <c r="FLH791" s="61"/>
      <c r="FLI791" s="61"/>
      <c r="FLJ791" s="61"/>
      <c r="FLK791" s="61"/>
      <c r="FLL791" s="61"/>
      <c r="FLM791" s="61"/>
      <c r="FLN791" s="61"/>
      <c r="FLO791" s="61"/>
      <c r="FLP791" s="61"/>
      <c r="FLQ791" s="61"/>
      <c r="FLR791" s="61"/>
      <c r="FLS791" s="61"/>
      <c r="FLT791" s="61"/>
      <c r="FLU791" s="61"/>
      <c r="FLV791" s="61"/>
      <c r="FLW791" s="61"/>
      <c r="FLX791" s="61"/>
      <c r="FLY791" s="61"/>
      <c r="FLZ791" s="61"/>
      <c r="FMA791" s="61"/>
      <c r="FMB791" s="61"/>
      <c r="FMC791" s="61"/>
      <c r="FMD791" s="61"/>
      <c r="FME791" s="61"/>
      <c r="FMF791" s="61"/>
      <c r="FMG791" s="61"/>
      <c r="FMH791" s="61"/>
      <c r="FMI791" s="61"/>
      <c r="FMJ791" s="61"/>
      <c r="FMK791" s="61"/>
      <c r="FML791" s="61"/>
      <c r="FMM791" s="61"/>
      <c r="FMN791" s="61"/>
      <c r="FMO791" s="61"/>
      <c r="FMP791" s="61"/>
      <c r="FMQ791" s="61"/>
      <c r="FMR791" s="61"/>
      <c r="FMS791" s="61"/>
      <c r="FMT791" s="61"/>
      <c r="FMU791" s="61"/>
      <c r="FMV791" s="61"/>
      <c r="FMW791" s="61"/>
      <c r="FMX791" s="61"/>
      <c r="FMY791" s="61"/>
      <c r="FMZ791" s="61"/>
      <c r="FNA791" s="61"/>
      <c r="FNB791" s="61"/>
      <c r="FNC791" s="61"/>
      <c r="FND791" s="61"/>
      <c r="FNE791" s="61"/>
      <c r="FNF791" s="61"/>
      <c r="FNG791" s="61"/>
      <c r="FNH791" s="61"/>
      <c r="FNI791" s="61"/>
      <c r="FNJ791" s="61"/>
      <c r="FNK791" s="61"/>
      <c r="FNL791" s="61"/>
      <c r="FNM791" s="61"/>
      <c r="FNN791" s="61"/>
      <c r="FNO791" s="61"/>
      <c r="FNP791" s="61"/>
      <c r="FNQ791" s="61"/>
      <c r="FNR791" s="61"/>
      <c r="FNS791" s="61"/>
      <c r="FNT791" s="61"/>
      <c r="FNU791" s="61"/>
      <c r="FNV791" s="61"/>
      <c r="FNW791" s="61"/>
      <c r="FNX791" s="61"/>
      <c r="FNY791" s="61"/>
      <c r="FNZ791" s="61"/>
      <c r="FOA791" s="61"/>
      <c r="FOB791" s="61"/>
      <c r="FOC791" s="61"/>
      <c r="FOD791" s="61"/>
      <c r="FOE791" s="61"/>
      <c r="FOF791" s="61"/>
      <c r="FOG791" s="61"/>
      <c r="FOH791" s="61"/>
      <c r="FOI791" s="61"/>
      <c r="FOJ791" s="61"/>
      <c r="FOK791" s="61"/>
      <c r="FOL791" s="61"/>
      <c r="FOM791" s="61"/>
      <c r="FON791" s="61"/>
      <c r="FOO791" s="61"/>
      <c r="FOP791" s="61"/>
      <c r="FOQ791" s="61"/>
      <c r="FOR791" s="61"/>
      <c r="FOS791" s="61"/>
      <c r="FOT791" s="61"/>
      <c r="FOU791" s="61"/>
      <c r="FOV791" s="61"/>
      <c r="FOW791" s="61"/>
      <c r="FOX791" s="61"/>
      <c r="FOY791" s="61"/>
      <c r="FOZ791" s="61"/>
      <c r="FPA791" s="61"/>
      <c r="FPB791" s="61"/>
      <c r="FPC791" s="61"/>
      <c r="FPD791" s="61"/>
      <c r="FPE791" s="61"/>
      <c r="FPF791" s="61"/>
      <c r="FPG791" s="61"/>
      <c r="FPH791" s="61"/>
      <c r="FPI791" s="61"/>
      <c r="FPJ791" s="61"/>
      <c r="FPK791" s="61"/>
      <c r="FPL791" s="61"/>
      <c r="FPM791" s="61"/>
      <c r="FPN791" s="61"/>
      <c r="FPO791" s="61"/>
      <c r="FPP791" s="61"/>
      <c r="FPQ791" s="61"/>
      <c r="FPR791" s="61"/>
      <c r="FPS791" s="61"/>
      <c r="FPT791" s="61"/>
      <c r="FPU791" s="61"/>
      <c r="FPV791" s="61"/>
      <c r="FPW791" s="61"/>
      <c r="FPX791" s="61"/>
      <c r="FPY791" s="61"/>
      <c r="FPZ791" s="61"/>
      <c r="FQA791" s="61"/>
      <c r="FQB791" s="61"/>
      <c r="FQC791" s="61"/>
      <c r="FQD791" s="61"/>
      <c r="FQE791" s="61"/>
      <c r="FQF791" s="61"/>
      <c r="FQG791" s="61"/>
      <c r="FQH791" s="61"/>
      <c r="FQI791" s="61"/>
      <c r="FQJ791" s="61"/>
      <c r="FQK791" s="61"/>
      <c r="FQL791" s="61"/>
      <c r="FQM791" s="61"/>
      <c r="FQN791" s="61"/>
      <c r="FQO791" s="61"/>
      <c r="FQP791" s="61"/>
      <c r="FQQ791" s="61"/>
      <c r="FQR791" s="61"/>
      <c r="FQS791" s="61"/>
      <c r="FQT791" s="61"/>
      <c r="FQU791" s="61"/>
      <c r="FQV791" s="61"/>
      <c r="FQW791" s="61"/>
      <c r="FQX791" s="61"/>
      <c r="FQY791" s="61"/>
      <c r="FQZ791" s="61"/>
      <c r="FRA791" s="61"/>
      <c r="FRB791" s="61"/>
      <c r="FRC791" s="61"/>
      <c r="FRD791" s="61"/>
      <c r="FRE791" s="61"/>
      <c r="FRF791" s="61"/>
      <c r="FRG791" s="61"/>
      <c r="FRH791" s="61"/>
      <c r="FRI791" s="61"/>
      <c r="FRJ791" s="61"/>
      <c r="FRK791" s="61"/>
      <c r="FRL791" s="61"/>
      <c r="FRM791" s="61"/>
      <c r="FRN791" s="61"/>
      <c r="FRO791" s="61"/>
      <c r="FRP791" s="61"/>
      <c r="FRQ791" s="61"/>
      <c r="FRR791" s="61"/>
      <c r="FRS791" s="61"/>
      <c r="FRT791" s="61"/>
      <c r="FRU791" s="61"/>
      <c r="FRV791" s="61"/>
      <c r="FRW791" s="61"/>
      <c r="FRX791" s="61"/>
      <c r="FRY791" s="61"/>
      <c r="FRZ791" s="61"/>
      <c r="FSA791" s="61"/>
      <c r="FSB791" s="61"/>
      <c r="FSC791" s="61"/>
      <c r="FSD791" s="61"/>
      <c r="FSE791" s="61"/>
      <c r="FSF791" s="61"/>
      <c r="FSG791" s="61"/>
      <c r="FSH791" s="61"/>
      <c r="FSI791" s="61"/>
      <c r="FSJ791" s="61"/>
      <c r="FSK791" s="61"/>
      <c r="FSL791" s="61"/>
      <c r="FSM791" s="61"/>
      <c r="FSN791" s="61"/>
      <c r="FSO791" s="61"/>
      <c r="FSP791" s="61"/>
      <c r="FSQ791" s="61"/>
      <c r="FSR791" s="61"/>
      <c r="FSS791" s="61"/>
      <c r="FST791" s="61"/>
      <c r="FSU791" s="61"/>
      <c r="FSV791" s="61"/>
      <c r="FSW791" s="61"/>
      <c r="FSX791" s="61"/>
      <c r="FSY791" s="61"/>
      <c r="FSZ791" s="61"/>
      <c r="FTA791" s="61"/>
      <c r="FTB791" s="61"/>
      <c r="FTC791" s="61"/>
      <c r="FTD791" s="61"/>
      <c r="FTE791" s="61"/>
      <c r="FTF791" s="61"/>
      <c r="FTG791" s="61"/>
      <c r="FTH791" s="61"/>
      <c r="FTI791" s="61"/>
      <c r="FTJ791" s="61"/>
      <c r="FTK791" s="61"/>
      <c r="FTL791" s="61"/>
      <c r="FTM791" s="61"/>
      <c r="FTN791" s="61"/>
      <c r="FTO791" s="61"/>
      <c r="FTP791" s="61"/>
      <c r="FTQ791" s="61"/>
      <c r="FTR791" s="61"/>
      <c r="FTS791" s="61"/>
      <c r="FTT791" s="61"/>
      <c r="FTU791" s="61"/>
      <c r="FTV791" s="61"/>
      <c r="FTW791" s="61"/>
      <c r="FTX791" s="61"/>
      <c r="FTY791" s="61"/>
      <c r="FTZ791" s="61"/>
      <c r="FUA791" s="61"/>
      <c r="FUB791" s="61"/>
      <c r="FUC791" s="61"/>
      <c r="FUD791" s="61"/>
      <c r="FUE791" s="61"/>
      <c r="FUF791" s="61"/>
      <c r="FUG791" s="61"/>
      <c r="FUH791" s="61"/>
      <c r="FUI791" s="61"/>
      <c r="FUJ791" s="61"/>
      <c r="FUK791" s="61"/>
      <c r="FUL791" s="61"/>
      <c r="FUM791" s="61"/>
      <c r="FUN791" s="61"/>
      <c r="FUO791" s="61"/>
      <c r="FUP791" s="61"/>
      <c r="FUQ791" s="61"/>
      <c r="FUR791" s="61"/>
      <c r="FUS791" s="61"/>
      <c r="FUT791" s="61"/>
      <c r="FUU791" s="61"/>
      <c r="FUV791" s="61"/>
      <c r="FUW791" s="61"/>
      <c r="FUX791" s="61"/>
      <c r="FUY791" s="61"/>
      <c r="FUZ791" s="61"/>
      <c r="FVA791" s="61"/>
      <c r="FVB791" s="61"/>
      <c r="FVC791" s="61"/>
      <c r="FVD791" s="61"/>
      <c r="FVE791" s="61"/>
      <c r="FVF791" s="61"/>
      <c r="FVG791" s="61"/>
      <c r="FVH791" s="61"/>
      <c r="FVI791" s="61"/>
      <c r="FVJ791" s="61"/>
      <c r="FVK791" s="61"/>
      <c r="FVL791" s="61"/>
      <c r="FVM791" s="61"/>
      <c r="FVN791" s="61"/>
      <c r="FVO791" s="61"/>
      <c r="FVP791" s="61"/>
      <c r="FVQ791" s="61"/>
      <c r="FVR791" s="61"/>
      <c r="FVS791" s="61"/>
      <c r="FVT791" s="61"/>
      <c r="FVU791" s="61"/>
      <c r="FVV791" s="61"/>
      <c r="FVW791" s="61"/>
      <c r="FVX791" s="61"/>
      <c r="FVY791" s="61"/>
      <c r="FVZ791" s="61"/>
      <c r="FWA791" s="61"/>
      <c r="FWB791" s="61"/>
      <c r="FWC791" s="61"/>
      <c r="FWD791" s="61"/>
      <c r="FWE791" s="61"/>
      <c r="FWF791" s="61"/>
      <c r="FWG791" s="61"/>
      <c r="FWH791" s="61"/>
      <c r="FWI791" s="61"/>
      <c r="FWJ791" s="61"/>
      <c r="FWK791" s="61"/>
      <c r="FWL791" s="61"/>
      <c r="FWM791" s="61"/>
      <c r="FWN791" s="61"/>
      <c r="FWO791" s="61"/>
      <c r="FWP791" s="61"/>
      <c r="FWQ791" s="61"/>
      <c r="FWR791" s="61"/>
      <c r="FWS791" s="61"/>
      <c r="FWT791" s="61"/>
      <c r="FWU791" s="61"/>
      <c r="FWV791" s="61"/>
      <c r="FWW791" s="61"/>
      <c r="FWX791" s="61"/>
      <c r="FWY791" s="61"/>
      <c r="FWZ791" s="61"/>
      <c r="FXA791" s="61"/>
      <c r="FXB791" s="61"/>
      <c r="FXC791" s="61"/>
      <c r="FXD791" s="61"/>
      <c r="FXE791" s="61"/>
      <c r="FXF791" s="61"/>
      <c r="FXG791" s="61"/>
      <c r="FXH791" s="61"/>
      <c r="FXI791" s="61"/>
      <c r="FXJ791" s="61"/>
      <c r="FXK791" s="61"/>
      <c r="FXL791" s="61"/>
      <c r="FXM791" s="61"/>
      <c r="FXN791" s="61"/>
      <c r="FXO791" s="61"/>
      <c r="FXP791" s="61"/>
      <c r="FXQ791" s="61"/>
      <c r="FXR791" s="61"/>
      <c r="FXS791" s="61"/>
      <c r="FXT791" s="61"/>
      <c r="FXU791" s="61"/>
      <c r="FXV791" s="61"/>
      <c r="FXW791" s="61"/>
      <c r="FXX791" s="61"/>
      <c r="FXY791" s="61"/>
      <c r="FXZ791" s="61"/>
      <c r="FYA791" s="61"/>
      <c r="FYB791" s="61"/>
      <c r="FYC791" s="61"/>
      <c r="FYD791" s="61"/>
      <c r="FYE791" s="61"/>
      <c r="FYF791" s="61"/>
      <c r="FYG791" s="61"/>
      <c r="FYH791" s="61"/>
      <c r="FYI791" s="61"/>
      <c r="FYJ791" s="61"/>
      <c r="FYK791" s="61"/>
      <c r="FYL791" s="61"/>
      <c r="FYM791" s="61"/>
      <c r="FYN791" s="61"/>
      <c r="FYO791" s="61"/>
      <c r="FYP791" s="61"/>
      <c r="FYQ791" s="61"/>
      <c r="FYR791" s="61"/>
      <c r="FYS791" s="61"/>
      <c r="FYT791" s="61"/>
      <c r="FYU791" s="61"/>
      <c r="FYV791" s="61"/>
      <c r="FYW791" s="61"/>
      <c r="FYX791" s="61"/>
      <c r="FYY791" s="61"/>
      <c r="FYZ791" s="61"/>
      <c r="FZA791" s="61"/>
      <c r="FZB791" s="61"/>
      <c r="FZC791" s="61"/>
      <c r="FZD791" s="61"/>
      <c r="FZE791" s="61"/>
      <c r="FZF791" s="61"/>
      <c r="FZG791" s="61"/>
      <c r="FZH791" s="61"/>
      <c r="FZI791" s="61"/>
      <c r="FZJ791" s="61"/>
      <c r="FZK791" s="61"/>
      <c r="FZL791" s="61"/>
      <c r="FZM791" s="61"/>
      <c r="FZN791" s="61"/>
      <c r="FZO791" s="61"/>
      <c r="FZP791" s="61"/>
      <c r="FZQ791" s="61"/>
      <c r="FZR791" s="61"/>
      <c r="FZS791" s="61"/>
      <c r="FZT791" s="61"/>
      <c r="FZU791" s="61"/>
      <c r="FZV791" s="61"/>
      <c r="FZW791" s="61"/>
      <c r="FZX791" s="61"/>
      <c r="FZY791" s="61"/>
      <c r="FZZ791" s="61"/>
      <c r="GAA791" s="61"/>
      <c r="GAB791" s="61"/>
      <c r="GAC791" s="61"/>
      <c r="GAD791" s="61"/>
      <c r="GAE791" s="61"/>
      <c r="GAF791" s="61"/>
      <c r="GAG791" s="61"/>
      <c r="GAH791" s="61"/>
      <c r="GAI791" s="61"/>
      <c r="GAJ791" s="61"/>
      <c r="GAK791" s="61"/>
      <c r="GAL791" s="61"/>
      <c r="GAM791" s="61"/>
      <c r="GAN791" s="61"/>
      <c r="GAO791" s="61"/>
      <c r="GAP791" s="61"/>
      <c r="GAQ791" s="61"/>
      <c r="GAR791" s="61"/>
      <c r="GAS791" s="61"/>
      <c r="GAT791" s="61"/>
      <c r="GAU791" s="61"/>
      <c r="GAV791" s="61"/>
      <c r="GAW791" s="61"/>
      <c r="GAX791" s="61"/>
      <c r="GAY791" s="61"/>
      <c r="GAZ791" s="61"/>
      <c r="GBA791" s="61"/>
      <c r="GBB791" s="61"/>
      <c r="GBC791" s="61"/>
      <c r="GBD791" s="61"/>
      <c r="GBE791" s="61"/>
      <c r="GBF791" s="61"/>
      <c r="GBG791" s="61"/>
      <c r="GBH791" s="61"/>
      <c r="GBI791" s="61"/>
      <c r="GBJ791" s="61"/>
      <c r="GBK791" s="61"/>
      <c r="GBL791" s="61"/>
      <c r="GBM791" s="61"/>
      <c r="GBN791" s="61"/>
      <c r="GBO791" s="61"/>
      <c r="GBP791" s="61"/>
      <c r="GBQ791" s="61"/>
      <c r="GBR791" s="61"/>
      <c r="GBS791" s="61"/>
      <c r="GBT791" s="61"/>
      <c r="GBU791" s="61"/>
      <c r="GBV791" s="61"/>
      <c r="GBW791" s="61"/>
      <c r="GBX791" s="61"/>
      <c r="GBY791" s="61"/>
      <c r="GBZ791" s="61"/>
      <c r="GCA791" s="61"/>
      <c r="GCB791" s="61"/>
      <c r="GCC791" s="61"/>
      <c r="GCD791" s="61"/>
      <c r="GCE791" s="61"/>
      <c r="GCF791" s="61"/>
      <c r="GCG791" s="61"/>
      <c r="GCH791" s="61"/>
      <c r="GCI791" s="61"/>
      <c r="GCJ791" s="61"/>
      <c r="GCK791" s="61"/>
      <c r="GCL791" s="61"/>
      <c r="GCM791" s="61"/>
      <c r="GCN791" s="61"/>
      <c r="GCO791" s="61"/>
      <c r="GCP791" s="61"/>
      <c r="GCQ791" s="61"/>
      <c r="GCR791" s="61"/>
      <c r="GCS791" s="61"/>
      <c r="GCT791" s="61"/>
      <c r="GCU791" s="61"/>
      <c r="GCV791" s="61"/>
      <c r="GCW791" s="61"/>
      <c r="GCX791" s="61"/>
      <c r="GCY791" s="61"/>
      <c r="GCZ791" s="61"/>
      <c r="GDA791" s="61"/>
      <c r="GDB791" s="61"/>
      <c r="GDC791" s="61"/>
      <c r="GDD791" s="61"/>
      <c r="GDE791" s="61"/>
      <c r="GDF791" s="61"/>
      <c r="GDG791" s="61"/>
      <c r="GDH791" s="61"/>
      <c r="GDI791" s="61"/>
      <c r="GDJ791" s="61"/>
      <c r="GDK791" s="61"/>
      <c r="GDL791" s="61"/>
      <c r="GDM791" s="61"/>
      <c r="GDN791" s="61"/>
      <c r="GDO791" s="61"/>
      <c r="GDP791" s="61"/>
      <c r="GDQ791" s="61"/>
      <c r="GDR791" s="61"/>
      <c r="GDS791" s="61"/>
      <c r="GDT791" s="61"/>
      <c r="GDU791" s="61"/>
      <c r="GDV791" s="61"/>
      <c r="GDW791" s="61"/>
      <c r="GDX791" s="61"/>
      <c r="GDY791" s="61"/>
      <c r="GDZ791" s="61"/>
      <c r="GEA791" s="61"/>
      <c r="GEB791" s="61"/>
      <c r="GEC791" s="61"/>
      <c r="GED791" s="61"/>
      <c r="GEE791" s="61"/>
      <c r="GEF791" s="61"/>
      <c r="GEG791" s="61"/>
      <c r="GEH791" s="61"/>
      <c r="GEI791" s="61"/>
      <c r="GEJ791" s="61"/>
      <c r="GEK791" s="61"/>
      <c r="GEL791" s="61"/>
      <c r="GEM791" s="61"/>
      <c r="GEN791" s="61"/>
      <c r="GEO791" s="61"/>
      <c r="GEP791" s="61"/>
      <c r="GEQ791" s="61"/>
      <c r="GER791" s="61"/>
      <c r="GES791" s="61"/>
      <c r="GET791" s="61"/>
      <c r="GEU791" s="61"/>
      <c r="GEV791" s="61"/>
      <c r="GEW791" s="61"/>
      <c r="GEX791" s="61"/>
      <c r="GEY791" s="61"/>
      <c r="GEZ791" s="61"/>
      <c r="GFA791" s="61"/>
      <c r="GFB791" s="61"/>
      <c r="GFC791" s="61"/>
      <c r="GFD791" s="61"/>
      <c r="GFE791" s="61"/>
      <c r="GFF791" s="61"/>
      <c r="GFG791" s="61"/>
      <c r="GFH791" s="61"/>
      <c r="GFI791" s="61"/>
      <c r="GFJ791" s="61"/>
      <c r="GFK791" s="61"/>
      <c r="GFL791" s="61"/>
      <c r="GFM791" s="61"/>
      <c r="GFN791" s="61"/>
      <c r="GFO791" s="61"/>
      <c r="GFP791" s="61"/>
      <c r="GFQ791" s="61"/>
      <c r="GFR791" s="61"/>
      <c r="GFS791" s="61"/>
      <c r="GFT791" s="61"/>
      <c r="GFU791" s="61"/>
      <c r="GFV791" s="61"/>
      <c r="GFW791" s="61"/>
      <c r="GFX791" s="61"/>
      <c r="GFY791" s="61"/>
      <c r="GFZ791" s="61"/>
      <c r="GGA791" s="61"/>
      <c r="GGB791" s="61"/>
      <c r="GGC791" s="61"/>
      <c r="GGD791" s="61"/>
      <c r="GGE791" s="61"/>
      <c r="GGF791" s="61"/>
      <c r="GGG791" s="61"/>
      <c r="GGH791" s="61"/>
      <c r="GGI791" s="61"/>
      <c r="GGJ791" s="61"/>
      <c r="GGK791" s="61"/>
      <c r="GGL791" s="61"/>
      <c r="GGM791" s="61"/>
      <c r="GGN791" s="61"/>
      <c r="GGO791" s="61"/>
      <c r="GGP791" s="61"/>
      <c r="GGQ791" s="61"/>
      <c r="GGR791" s="61"/>
      <c r="GGS791" s="61"/>
      <c r="GGT791" s="61"/>
      <c r="GGU791" s="61"/>
      <c r="GGV791" s="61"/>
      <c r="GGW791" s="61"/>
      <c r="GGX791" s="61"/>
      <c r="GGY791" s="61"/>
      <c r="GGZ791" s="61"/>
      <c r="GHA791" s="61"/>
      <c r="GHB791" s="61"/>
      <c r="GHC791" s="61"/>
      <c r="GHD791" s="61"/>
      <c r="GHE791" s="61"/>
      <c r="GHF791" s="61"/>
      <c r="GHG791" s="61"/>
      <c r="GHH791" s="61"/>
      <c r="GHI791" s="61"/>
      <c r="GHJ791" s="61"/>
      <c r="GHK791" s="61"/>
      <c r="GHL791" s="61"/>
      <c r="GHM791" s="61"/>
      <c r="GHN791" s="61"/>
      <c r="GHO791" s="61"/>
      <c r="GHP791" s="61"/>
      <c r="GHQ791" s="61"/>
      <c r="GHR791" s="61"/>
      <c r="GHS791" s="61"/>
      <c r="GHT791" s="61"/>
      <c r="GHU791" s="61"/>
      <c r="GHV791" s="61"/>
      <c r="GHW791" s="61"/>
      <c r="GHX791" s="61"/>
      <c r="GHY791" s="61"/>
      <c r="GHZ791" s="61"/>
      <c r="GIA791" s="61"/>
      <c r="GIB791" s="61"/>
      <c r="GIC791" s="61"/>
      <c r="GID791" s="61"/>
      <c r="GIE791" s="61"/>
      <c r="GIF791" s="61"/>
      <c r="GIG791" s="61"/>
      <c r="GIH791" s="61"/>
      <c r="GII791" s="61"/>
      <c r="GIJ791" s="61"/>
      <c r="GIK791" s="61"/>
      <c r="GIL791" s="61"/>
      <c r="GIM791" s="61"/>
      <c r="GIN791" s="61"/>
      <c r="GIO791" s="61"/>
      <c r="GIP791" s="61"/>
      <c r="GIQ791" s="61"/>
      <c r="GIR791" s="61"/>
      <c r="GIS791" s="61"/>
      <c r="GIT791" s="61"/>
      <c r="GIU791" s="61"/>
      <c r="GIV791" s="61"/>
      <c r="GIW791" s="61"/>
      <c r="GIX791" s="61"/>
      <c r="GIY791" s="61"/>
      <c r="GIZ791" s="61"/>
      <c r="GJA791" s="61"/>
      <c r="GJB791" s="61"/>
      <c r="GJC791" s="61"/>
      <c r="GJD791" s="61"/>
      <c r="GJE791" s="61"/>
      <c r="GJF791" s="61"/>
      <c r="GJG791" s="61"/>
      <c r="GJH791" s="61"/>
      <c r="GJI791" s="61"/>
      <c r="GJJ791" s="61"/>
      <c r="GJK791" s="61"/>
      <c r="GJL791" s="61"/>
      <c r="GJM791" s="61"/>
      <c r="GJN791" s="61"/>
      <c r="GJO791" s="61"/>
      <c r="GJP791" s="61"/>
      <c r="GJQ791" s="61"/>
      <c r="GJR791" s="61"/>
      <c r="GJS791" s="61"/>
      <c r="GJT791" s="61"/>
      <c r="GJU791" s="61"/>
      <c r="GJV791" s="61"/>
      <c r="GJW791" s="61"/>
      <c r="GJX791" s="61"/>
      <c r="GJY791" s="61"/>
      <c r="GJZ791" s="61"/>
      <c r="GKA791" s="61"/>
      <c r="GKB791" s="61"/>
      <c r="GKC791" s="61"/>
      <c r="GKD791" s="61"/>
      <c r="GKE791" s="61"/>
      <c r="GKF791" s="61"/>
      <c r="GKG791" s="61"/>
      <c r="GKH791" s="61"/>
      <c r="GKI791" s="61"/>
      <c r="GKJ791" s="61"/>
      <c r="GKK791" s="61"/>
      <c r="GKL791" s="61"/>
      <c r="GKM791" s="61"/>
      <c r="GKN791" s="61"/>
      <c r="GKO791" s="61"/>
      <c r="GKP791" s="61"/>
      <c r="GKQ791" s="61"/>
      <c r="GKR791" s="61"/>
      <c r="GKS791" s="61"/>
      <c r="GKT791" s="61"/>
      <c r="GKU791" s="61"/>
      <c r="GKV791" s="61"/>
      <c r="GKW791" s="61"/>
      <c r="GKX791" s="61"/>
      <c r="GKY791" s="61"/>
      <c r="GKZ791" s="61"/>
      <c r="GLA791" s="61"/>
      <c r="GLB791" s="61"/>
      <c r="GLC791" s="61"/>
      <c r="GLD791" s="61"/>
      <c r="GLE791" s="61"/>
      <c r="GLF791" s="61"/>
      <c r="GLG791" s="61"/>
      <c r="GLH791" s="61"/>
      <c r="GLI791" s="61"/>
      <c r="GLJ791" s="61"/>
      <c r="GLK791" s="61"/>
      <c r="GLL791" s="61"/>
      <c r="GLM791" s="61"/>
      <c r="GLN791" s="61"/>
      <c r="GLO791" s="61"/>
      <c r="GLP791" s="61"/>
      <c r="GLQ791" s="61"/>
      <c r="GLR791" s="61"/>
      <c r="GLS791" s="61"/>
      <c r="GLT791" s="61"/>
      <c r="GLU791" s="61"/>
      <c r="GLV791" s="61"/>
      <c r="GLW791" s="61"/>
      <c r="GLX791" s="61"/>
      <c r="GLY791" s="61"/>
      <c r="GLZ791" s="61"/>
      <c r="GMA791" s="61"/>
      <c r="GMB791" s="61"/>
      <c r="GMC791" s="61"/>
      <c r="GMD791" s="61"/>
      <c r="GME791" s="61"/>
      <c r="GMF791" s="61"/>
      <c r="GMG791" s="61"/>
      <c r="GMH791" s="61"/>
      <c r="GMI791" s="61"/>
      <c r="GMJ791" s="61"/>
      <c r="GMK791" s="61"/>
      <c r="GML791" s="61"/>
      <c r="GMM791" s="61"/>
      <c r="GMN791" s="61"/>
      <c r="GMO791" s="61"/>
      <c r="GMP791" s="61"/>
      <c r="GMQ791" s="61"/>
      <c r="GMR791" s="61"/>
      <c r="GMS791" s="61"/>
      <c r="GMT791" s="61"/>
      <c r="GMU791" s="61"/>
      <c r="GMV791" s="61"/>
      <c r="GMW791" s="61"/>
      <c r="GMX791" s="61"/>
      <c r="GMY791" s="61"/>
      <c r="GMZ791" s="61"/>
      <c r="GNA791" s="61"/>
      <c r="GNB791" s="61"/>
      <c r="GNC791" s="61"/>
      <c r="GND791" s="61"/>
      <c r="GNE791" s="61"/>
      <c r="GNF791" s="61"/>
      <c r="GNG791" s="61"/>
      <c r="GNH791" s="61"/>
      <c r="GNI791" s="61"/>
      <c r="GNJ791" s="61"/>
      <c r="GNK791" s="61"/>
      <c r="GNL791" s="61"/>
      <c r="GNM791" s="61"/>
      <c r="GNN791" s="61"/>
      <c r="GNO791" s="61"/>
      <c r="GNP791" s="61"/>
      <c r="GNQ791" s="61"/>
      <c r="GNR791" s="61"/>
      <c r="GNS791" s="61"/>
      <c r="GNT791" s="61"/>
      <c r="GNU791" s="61"/>
      <c r="GNV791" s="61"/>
      <c r="GNW791" s="61"/>
      <c r="GNX791" s="61"/>
      <c r="GNY791" s="61"/>
      <c r="GNZ791" s="61"/>
      <c r="GOA791" s="61"/>
      <c r="GOB791" s="61"/>
      <c r="GOC791" s="61"/>
      <c r="GOD791" s="61"/>
      <c r="GOE791" s="61"/>
      <c r="GOF791" s="61"/>
      <c r="GOG791" s="61"/>
      <c r="GOH791" s="61"/>
      <c r="GOI791" s="61"/>
      <c r="GOJ791" s="61"/>
      <c r="GOK791" s="61"/>
      <c r="GOL791" s="61"/>
      <c r="GOM791" s="61"/>
      <c r="GON791" s="61"/>
      <c r="GOO791" s="61"/>
      <c r="GOP791" s="61"/>
      <c r="GOQ791" s="61"/>
      <c r="GOR791" s="61"/>
      <c r="GOS791" s="61"/>
      <c r="GOT791" s="61"/>
      <c r="GOU791" s="61"/>
      <c r="GOV791" s="61"/>
      <c r="GOW791" s="61"/>
      <c r="GOX791" s="61"/>
      <c r="GOY791" s="61"/>
      <c r="GOZ791" s="61"/>
      <c r="GPA791" s="61"/>
      <c r="GPB791" s="61"/>
      <c r="GPC791" s="61"/>
      <c r="GPD791" s="61"/>
      <c r="GPE791" s="61"/>
      <c r="GPF791" s="61"/>
      <c r="GPG791" s="61"/>
      <c r="GPH791" s="61"/>
      <c r="GPI791" s="61"/>
      <c r="GPJ791" s="61"/>
      <c r="GPK791" s="61"/>
      <c r="GPL791" s="61"/>
      <c r="GPM791" s="61"/>
      <c r="GPN791" s="61"/>
      <c r="GPO791" s="61"/>
      <c r="GPP791" s="61"/>
      <c r="GPQ791" s="61"/>
      <c r="GPR791" s="61"/>
      <c r="GPS791" s="61"/>
      <c r="GPT791" s="61"/>
      <c r="GPU791" s="61"/>
      <c r="GPV791" s="61"/>
      <c r="GPW791" s="61"/>
      <c r="GPX791" s="61"/>
      <c r="GPY791" s="61"/>
      <c r="GPZ791" s="61"/>
      <c r="GQA791" s="61"/>
      <c r="GQB791" s="61"/>
      <c r="GQC791" s="61"/>
      <c r="GQD791" s="61"/>
      <c r="GQE791" s="61"/>
      <c r="GQF791" s="61"/>
      <c r="GQG791" s="61"/>
      <c r="GQH791" s="61"/>
      <c r="GQI791" s="61"/>
      <c r="GQJ791" s="61"/>
      <c r="GQK791" s="61"/>
      <c r="GQL791" s="61"/>
      <c r="GQM791" s="61"/>
      <c r="GQN791" s="61"/>
      <c r="GQO791" s="61"/>
      <c r="GQP791" s="61"/>
      <c r="GQQ791" s="61"/>
      <c r="GQR791" s="61"/>
      <c r="GQS791" s="61"/>
      <c r="GQT791" s="61"/>
      <c r="GQU791" s="61"/>
      <c r="GQV791" s="61"/>
      <c r="GQW791" s="61"/>
      <c r="GQX791" s="61"/>
      <c r="GQY791" s="61"/>
      <c r="GQZ791" s="61"/>
      <c r="GRA791" s="61"/>
      <c r="GRB791" s="61"/>
      <c r="GRC791" s="61"/>
      <c r="GRD791" s="61"/>
      <c r="GRE791" s="61"/>
      <c r="GRF791" s="61"/>
      <c r="GRG791" s="61"/>
      <c r="GRH791" s="61"/>
      <c r="GRI791" s="61"/>
      <c r="GRJ791" s="61"/>
      <c r="GRK791" s="61"/>
      <c r="GRL791" s="61"/>
      <c r="GRM791" s="61"/>
      <c r="GRN791" s="61"/>
      <c r="GRO791" s="61"/>
      <c r="GRP791" s="61"/>
      <c r="GRQ791" s="61"/>
      <c r="GRR791" s="61"/>
      <c r="GRS791" s="61"/>
      <c r="GRT791" s="61"/>
      <c r="GRU791" s="61"/>
      <c r="GRV791" s="61"/>
      <c r="GRW791" s="61"/>
      <c r="GRX791" s="61"/>
      <c r="GRY791" s="61"/>
      <c r="GRZ791" s="61"/>
      <c r="GSA791" s="61"/>
      <c r="GSB791" s="61"/>
      <c r="GSC791" s="61"/>
      <c r="GSD791" s="61"/>
      <c r="GSE791" s="61"/>
      <c r="GSF791" s="61"/>
      <c r="GSG791" s="61"/>
      <c r="GSH791" s="61"/>
      <c r="GSI791" s="61"/>
      <c r="GSJ791" s="61"/>
      <c r="GSK791" s="61"/>
      <c r="GSL791" s="61"/>
      <c r="GSM791" s="61"/>
      <c r="GSN791" s="61"/>
      <c r="GSO791" s="61"/>
      <c r="GSP791" s="61"/>
      <c r="GSQ791" s="61"/>
      <c r="GSR791" s="61"/>
      <c r="GSS791" s="61"/>
      <c r="GST791" s="61"/>
      <c r="GSU791" s="61"/>
      <c r="GSV791" s="61"/>
      <c r="GSW791" s="61"/>
      <c r="GSX791" s="61"/>
      <c r="GSY791" s="61"/>
      <c r="GSZ791" s="61"/>
      <c r="GTA791" s="61"/>
      <c r="GTB791" s="61"/>
      <c r="GTC791" s="61"/>
      <c r="GTD791" s="61"/>
      <c r="GTE791" s="61"/>
      <c r="GTF791" s="61"/>
      <c r="GTG791" s="61"/>
      <c r="GTH791" s="61"/>
      <c r="GTI791" s="61"/>
      <c r="GTJ791" s="61"/>
      <c r="GTK791" s="61"/>
      <c r="GTL791" s="61"/>
      <c r="GTM791" s="61"/>
      <c r="GTN791" s="61"/>
      <c r="GTO791" s="61"/>
      <c r="GTP791" s="61"/>
      <c r="GTQ791" s="61"/>
      <c r="GTR791" s="61"/>
      <c r="GTS791" s="61"/>
      <c r="GTT791" s="61"/>
      <c r="GTU791" s="61"/>
      <c r="GTV791" s="61"/>
      <c r="GTW791" s="61"/>
      <c r="GTX791" s="61"/>
      <c r="GTY791" s="61"/>
      <c r="GTZ791" s="61"/>
      <c r="GUA791" s="61"/>
      <c r="GUB791" s="61"/>
      <c r="GUC791" s="61"/>
      <c r="GUD791" s="61"/>
      <c r="GUE791" s="61"/>
      <c r="GUF791" s="61"/>
      <c r="GUG791" s="61"/>
      <c r="GUH791" s="61"/>
      <c r="GUI791" s="61"/>
      <c r="GUJ791" s="61"/>
      <c r="GUK791" s="61"/>
      <c r="GUL791" s="61"/>
      <c r="GUM791" s="61"/>
      <c r="GUN791" s="61"/>
      <c r="GUO791" s="61"/>
      <c r="GUP791" s="61"/>
      <c r="GUQ791" s="61"/>
      <c r="GUR791" s="61"/>
      <c r="GUS791" s="61"/>
      <c r="GUT791" s="61"/>
      <c r="GUU791" s="61"/>
      <c r="GUV791" s="61"/>
      <c r="GUW791" s="61"/>
      <c r="GUX791" s="61"/>
      <c r="GUY791" s="61"/>
      <c r="GUZ791" s="61"/>
      <c r="GVA791" s="61"/>
      <c r="GVB791" s="61"/>
      <c r="GVC791" s="61"/>
      <c r="GVD791" s="61"/>
      <c r="GVE791" s="61"/>
      <c r="GVF791" s="61"/>
      <c r="GVG791" s="61"/>
      <c r="GVH791" s="61"/>
      <c r="GVI791" s="61"/>
      <c r="GVJ791" s="61"/>
      <c r="GVK791" s="61"/>
      <c r="GVL791" s="61"/>
      <c r="GVM791" s="61"/>
      <c r="GVN791" s="61"/>
      <c r="GVO791" s="61"/>
      <c r="GVP791" s="61"/>
      <c r="GVQ791" s="61"/>
      <c r="GVR791" s="61"/>
      <c r="GVS791" s="61"/>
      <c r="GVT791" s="61"/>
      <c r="GVU791" s="61"/>
      <c r="GVV791" s="61"/>
      <c r="GVW791" s="61"/>
      <c r="GVX791" s="61"/>
      <c r="GVY791" s="61"/>
      <c r="GVZ791" s="61"/>
      <c r="GWA791" s="61"/>
      <c r="GWB791" s="61"/>
      <c r="GWC791" s="61"/>
      <c r="GWD791" s="61"/>
      <c r="GWE791" s="61"/>
      <c r="GWF791" s="61"/>
      <c r="GWG791" s="61"/>
      <c r="GWH791" s="61"/>
      <c r="GWI791" s="61"/>
      <c r="GWJ791" s="61"/>
      <c r="GWK791" s="61"/>
      <c r="GWL791" s="61"/>
      <c r="GWM791" s="61"/>
      <c r="GWN791" s="61"/>
      <c r="GWO791" s="61"/>
      <c r="GWP791" s="61"/>
      <c r="GWQ791" s="61"/>
      <c r="GWR791" s="61"/>
      <c r="GWS791" s="61"/>
      <c r="GWT791" s="61"/>
      <c r="GWU791" s="61"/>
      <c r="GWV791" s="61"/>
      <c r="GWW791" s="61"/>
      <c r="GWX791" s="61"/>
      <c r="GWY791" s="61"/>
      <c r="GWZ791" s="61"/>
      <c r="GXA791" s="61"/>
      <c r="GXB791" s="61"/>
      <c r="GXC791" s="61"/>
      <c r="GXD791" s="61"/>
      <c r="GXE791" s="61"/>
      <c r="GXF791" s="61"/>
      <c r="GXG791" s="61"/>
      <c r="GXH791" s="61"/>
      <c r="GXI791" s="61"/>
      <c r="GXJ791" s="61"/>
      <c r="GXK791" s="61"/>
      <c r="GXL791" s="61"/>
      <c r="GXM791" s="61"/>
      <c r="GXN791" s="61"/>
      <c r="GXO791" s="61"/>
      <c r="GXP791" s="61"/>
      <c r="GXQ791" s="61"/>
      <c r="GXR791" s="61"/>
      <c r="GXS791" s="61"/>
      <c r="GXT791" s="61"/>
      <c r="GXU791" s="61"/>
      <c r="GXV791" s="61"/>
      <c r="GXW791" s="61"/>
      <c r="GXX791" s="61"/>
      <c r="GXY791" s="61"/>
      <c r="GXZ791" s="61"/>
      <c r="GYA791" s="61"/>
      <c r="GYB791" s="61"/>
      <c r="GYC791" s="61"/>
      <c r="GYD791" s="61"/>
      <c r="GYE791" s="61"/>
      <c r="GYF791" s="61"/>
      <c r="GYG791" s="61"/>
      <c r="GYH791" s="61"/>
      <c r="GYI791" s="61"/>
      <c r="GYJ791" s="61"/>
      <c r="GYK791" s="61"/>
      <c r="GYL791" s="61"/>
      <c r="GYM791" s="61"/>
      <c r="GYN791" s="61"/>
      <c r="GYO791" s="61"/>
      <c r="GYP791" s="61"/>
      <c r="GYQ791" s="61"/>
      <c r="GYR791" s="61"/>
      <c r="GYS791" s="61"/>
      <c r="GYT791" s="61"/>
      <c r="GYU791" s="61"/>
      <c r="GYV791" s="61"/>
      <c r="GYW791" s="61"/>
      <c r="GYX791" s="61"/>
      <c r="GYY791" s="61"/>
      <c r="GYZ791" s="61"/>
      <c r="GZA791" s="61"/>
      <c r="GZB791" s="61"/>
      <c r="GZC791" s="61"/>
      <c r="GZD791" s="61"/>
      <c r="GZE791" s="61"/>
      <c r="GZF791" s="61"/>
      <c r="GZG791" s="61"/>
      <c r="GZH791" s="61"/>
      <c r="GZI791" s="61"/>
      <c r="GZJ791" s="61"/>
      <c r="GZK791" s="61"/>
      <c r="GZL791" s="61"/>
      <c r="GZM791" s="61"/>
      <c r="GZN791" s="61"/>
      <c r="GZO791" s="61"/>
      <c r="GZP791" s="61"/>
      <c r="GZQ791" s="61"/>
      <c r="GZR791" s="61"/>
      <c r="GZS791" s="61"/>
      <c r="GZT791" s="61"/>
      <c r="GZU791" s="61"/>
      <c r="GZV791" s="61"/>
      <c r="GZW791" s="61"/>
      <c r="GZX791" s="61"/>
      <c r="GZY791" s="61"/>
      <c r="GZZ791" s="61"/>
      <c r="HAA791" s="61"/>
      <c r="HAB791" s="61"/>
      <c r="HAC791" s="61"/>
      <c r="HAD791" s="61"/>
      <c r="HAE791" s="61"/>
      <c r="HAF791" s="61"/>
      <c r="HAG791" s="61"/>
      <c r="HAH791" s="61"/>
      <c r="HAI791" s="61"/>
      <c r="HAJ791" s="61"/>
      <c r="HAK791" s="61"/>
      <c r="HAL791" s="61"/>
      <c r="HAM791" s="61"/>
      <c r="HAN791" s="61"/>
      <c r="HAO791" s="61"/>
      <c r="HAP791" s="61"/>
      <c r="HAQ791" s="61"/>
      <c r="HAR791" s="61"/>
      <c r="HAS791" s="61"/>
      <c r="HAT791" s="61"/>
      <c r="HAU791" s="61"/>
      <c r="HAV791" s="61"/>
      <c r="HAW791" s="61"/>
      <c r="HAX791" s="61"/>
      <c r="HAY791" s="61"/>
      <c r="HAZ791" s="61"/>
      <c r="HBA791" s="61"/>
      <c r="HBB791" s="61"/>
      <c r="HBC791" s="61"/>
      <c r="HBD791" s="61"/>
      <c r="HBE791" s="61"/>
      <c r="HBF791" s="61"/>
      <c r="HBG791" s="61"/>
      <c r="HBH791" s="61"/>
      <c r="HBI791" s="61"/>
      <c r="HBJ791" s="61"/>
      <c r="HBK791" s="61"/>
      <c r="HBL791" s="61"/>
      <c r="HBM791" s="61"/>
      <c r="HBN791" s="61"/>
      <c r="HBO791" s="61"/>
      <c r="HBP791" s="61"/>
      <c r="HBQ791" s="61"/>
      <c r="HBR791" s="61"/>
      <c r="HBS791" s="61"/>
      <c r="HBT791" s="61"/>
      <c r="HBU791" s="61"/>
      <c r="HBV791" s="61"/>
      <c r="HBW791" s="61"/>
      <c r="HBX791" s="61"/>
      <c r="HBY791" s="61"/>
      <c r="HBZ791" s="61"/>
      <c r="HCA791" s="61"/>
      <c r="HCB791" s="61"/>
      <c r="HCC791" s="61"/>
      <c r="HCD791" s="61"/>
      <c r="HCE791" s="61"/>
      <c r="HCF791" s="61"/>
      <c r="HCG791" s="61"/>
      <c r="HCH791" s="61"/>
      <c r="HCI791" s="61"/>
      <c r="HCJ791" s="61"/>
      <c r="HCK791" s="61"/>
      <c r="HCL791" s="61"/>
      <c r="HCM791" s="61"/>
      <c r="HCN791" s="61"/>
      <c r="HCO791" s="61"/>
      <c r="HCP791" s="61"/>
      <c r="HCQ791" s="61"/>
      <c r="HCR791" s="61"/>
      <c r="HCS791" s="61"/>
      <c r="HCT791" s="61"/>
      <c r="HCU791" s="61"/>
      <c r="HCV791" s="61"/>
      <c r="HCW791" s="61"/>
      <c r="HCX791" s="61"/>
      <c r="HCY791" s="61"/>
      <c r="HCZ791" s="61"/>
      <c r="HDA791" s="61"/>
      <c r="HDB791" s="61"/>
      <c r="HDC791" s="61"/>
      <c r="HDD791" s="61"/>
      <c r="HDE791" s="61"/>
      <c r="HDF791" s="61"/>
      <c r="HDG791" s="61"/>
      <c r="HDH791" s="61"/>
      <c r="HDI791" s="61"/>
      <c r="HDJ791" s="61"/>
      <c r="HDK791" s="61"/>
      <c r="HDL791" s="61"/>
      <c r="HDM791" s="61"/>
      <c r="HDN791" s="61"/>
      <c r="HDO791" s="61"/>
      <c r="HDP791" s="61"/>
      <c r="HDQ791" s="61"/>
      <c r="HDR791" s="61"/>
      <c r="HDS791" s="61"/>
      <c r="HDT791" s="61"/>
      <c r="HDU791" s="61"/>
      <c r="HDV791" s="61"/>
      <c r="HDW791" s="61"/>
      <c r="HDX791" s="61"/>
      <c r="HDY791" s="61"/>
      <c r="HDZ791" s="61"/>
      <c r="HEA791" s="61"/>
      <c r="HEB791" s="61"/>
      <c r="HEC791" s="61"/>
      <c r="HED791" s="61"/>
      <c r="HEE791" s="61"/>
      <c r="HEF791" s="61"/>
      <c r="HEG791" s="61"/>
      <c r="HEH791" s="61"/>
      <c r="HEI791" s="61"/>
      <c r="HEJ791" s="61"/>
      <c r="HEK791" s="61"/>
      <c r="HEL791" s="61"/>
      <c r="HEM791" s="61"/>
      <c r="HEN791" s="61"/>
      <c r="HEO791" s="61"/>
      <c r="HEP791" s="61"/>
      <c r="HEQ791" s="61"/>
      <c r="HER791" s="61"/>
      <c r="HES791" s="61"/>
      <c r="HET791" s="61"/>
      <c r="HEU791" s="61"/>
      <c r="HEV791" s="61"/>
      <c r="HEW791" s="61"/>
      <c r="HEX791" s="61"/>
      <c r="HEY791" s="61"/>
      <c r="HEZ791" s="61"/>
      <c r="HFA791" s="61"/>
      <c r="HFB791" s="61"/>
      <c r="HFC791" s="61"/>
      <c r="HFD791" s="61"/>
      <c r="HFE791" s="61"/>
      <c r="HFF791" s="61"/>
      <c r="HFG791" s="61"/>
      <c r="HFH791" s="61"/>
      <c r="HFI791" s="61"/>
      <c r="HFJ791" s="61"/>
      <c r="HFK791" s="61"/>
      <c r="HFL791" s="61"/>
      <c r="HFM791" s="61"/>
      <c r="HFN791" s="61"/>
      <c r="HFO791" s="61"/>
      <c r="HFP791" s="61"/>
      <c r="HFQ791" s="61"/>
      <c r="HFR791" s="61"/>
      <c r="HFS791" s="61"/>
      <c r="HFT791" s="61"/>
      <c r="HFU791" s="61"/>
      <c r="HFV791" s="61"/>
      <c r="HFW791" s="61"/>
      <c r="HFX791" s="61"/>
      <c r="HFY791" s="61"/>
      <c r="HFZ791" s="61"/>
      <c r="HGA791" s="61"/>
      <c r="HGB791" s="61"/>
      <c r="HGC791" s="61"/>
      <c r="HGD791" s="61"/>
      <c r="HGE791" s="61"/>
      <c r="HGF791" s="61"/>
      <c r="HGG791" s="61"/>
      <c r="HGH791" s="61"/>
      <c r="HGI791" s="61"/>
      <c r="HGJ791" s="61"/>
      <c r="HGK791" s="61"/>
      <c r="HGL791" s="61"/>
      <c r="HGM791" s="61"/>
      <c r="HGN791" s="61"/>
      <c r="HGO791" s="61"/>
      <c r="HGP791" s="61"/>
      <c r="HGQ791" s="61"/>
      <c r="HGR791" s="61"/>
      <c r="HGS791" s="61"/>
      <c r="HGT791" s="61"/>
      <c r="HGU791" s="61"/>
      <c r="HGV791" s="61"/>
      <c r="HGW791" s="61"/>
      <c r="HGX791" s="61"/>
      <c r="HGY791" s="61"/>
      <c r="HGZ791" s="61"/>
      <c r="HHA791" s="61"/>
      <c r="HHB791" s="61"/>
      <c r="HHC791" s="61"/>
      <c r="HHD791" s="61"/>
      <c r="HHE791" s="61"/>
      <c r="HHF791" s="61"/>
      <c r="HHG791" s="61"/>
      <c r="HHH791" s="61"/>
      <c r="HHI791" s="61"/>
      <c r="HHJ791" s="61"/>
      <c r="HHK791" s="61"/>
      <c r="HHL791" s="61"/>
      <c r="HHM791" s="61"/>
      <c r="HHN791" s="61"/>
      <c r="HHO791" s="61"/>
      <c r="HHP791" s="61"/>
      <c r="HHQ791" s="61"/>
      <c r="HHR791" s="61"/>
      <c r="HHS791" s="61"/>
      <c r="HHT791" s="61"/>
      <c r="HHU791" s="61"/>
      <c r="HHV791" s="61"/>
      <c r="HHW791" s="61"/>
      <c r="HHX791" s="61"/>
      <c r="HHY791" s="61"/>
      <c r="HHZ791" s="61"/>
      <c r="HIA791" s="61"/>
      <c r="HIB791" s="61"/>
      <c r="HIC791" s="61"/>
      <c r="HID791" s="61"/>
      <c r="HIE791" s="61"/>
      <c r="HIF791" s="61"/>
      <c r="HIG791" s="61"/>
      <c r="HIH791" s="61"/>
      <c r="HII791" s="61"/>
      <c r="HIJ791" s="61"/>
      <c r="HIK791" s="61"/>
      <c r="HIL791" s="61"/>
      <c r="HIM791" s="61"/>
      <c r="HIN791" s="61"/>
      <c r="HIO791" s="61"/>
      <c r="HIP791" s="61"/>
      <c r="HIQ791" s="61"/>
      <c r="HIR791" s="61"/>
      <c r="HIS791" s="61"/>
      <c r="HIT791" s="61"/>
      <c r="HIU791" s="61"/>
      <c r="HIV791" s="61"/>
      <c r="HIW791" s="61"/>
      <c r="HIX791" s="61"/>
      <c r="HIY791" s="61"/>
      <c r="HIZ791" s="61"/>
      <c r="HJA791" s="61"/>
      <c r="HJB791" s="61"/>
      <c r="HJC791" s="61"/>
      <c r="HJD791" s="61"/>
      <c r="HJE791" s="61"/>
      <c r="HJF791" s="61"/>
      <c r="HJG791" s="61"/>
      <c r="HJH791" s="61"/>
      <c r="HJI791" s="61"/>
      <c r="HJJ791" s="61"/>
      <c r="HJK791" s="61"/>
      <c r="HJL791" s="61"/>
      <c r="HJM791" s="61"/>
      <c r="HJN791" s="61"/>
      <c r="HJO791" s="61"/>
      <c r="HJP791" s="61"/>
      <c r="HJQ791" s="61"/>
      <c r="HJR791" s="61"/>
      <c r="HJS791" s="61"/>
      <c r="HJT791" s="61"/>
      <c r="HJU791" s="61"/>
      <c r="HJV791" s="61"/>
      <c r="HJW791" s="61"/>
      <c r="HJX791" s="61"/>
      <c r="HJY791" s="61"/>
      <c r="HJZ791" s="61"/>
      <c r="HKA791" s="61"/>
      <c r="HKB791" s="61"/>
      <c r="HKC791" s="61"/>
      <c r="HKD791" s="61"/>
      <c r="HKE791" s="61"/>
      <c r="HKF791" s="61"/>
      <c r="HKG791" s="61"/>
      <c r="HKH791" s="61"/>
      <c r="HKI791" s="61"/>
      <c r="HKJ791" s="61"/>
      <c r="HKK791" s="61"/>
      <c r="HKL791" s="61"/>
      <c r="HKM791" s="61"/>
      <c r="HKN791" s="61"/>
      <c r="HKO791" s="61"/>
      <c r="HKP791" s="61"/>
      <c r="HKQ791" s="61"/>
      <c r="HKR791" s="61"/>
      <c r="HKS791" s="61"/>
      <c r="HKT791" s="61"/>
      <c r="HKU791" s="61"/>
      <c r="HKV791" s="61"/>
      <c r="HKW791" s="61"/>
      <c r="HKX791" s="61"/>
      <c r="HKY791" s="61"/>
      <c r="HKZ791" s="61"/>
      <c r="HLA791" s="61"/>
      <c r="HLB791" s="61"/>
      <c r="HLC791" s="61"/>
      <c r="HLD791" s="61"/>
      <c r="HLE791" s="61"/>
      <c r="HLF791" s="61"/>
      <c r="HLG791" s="61"/>
      <c r="HLH791" s="61"/>
      <c r="HLI791" s="61"/>
      <c r="HLJ791" s="61"/>
      <c r="HLK791" s="61"/>
      <c r="HLL791" s="61"/>
      <c r="HLM791" s="61"/>
      <c r="HLN791" s="61"/>
      <c r="HLO791" s="61"/>
      <c r="HLP791" s="61"/>
      <c r="HLQ791" s="61"/>
      <c r="HLR791" s="61"/>
      <c r="HLS791" s="61"/>
      <c r="HLT791" s="61"/>
      <c r="HLU791" s="61"/>
      <c r="HLV791" s="61"/>
      <c r="HLW791" s="61"/>
      <c r="HLX791" s="61"/>
      <c r="HLY791" s="61"/>
      <c r="HLZ791" s="61"/>
      <c r="HMA791" s="61"/>
      <c r="HMB791" s="61"/>
      <c r="HMC791" s="61"/>
      <c r="HMD791" s="61"/>
      <c r="HME791" s="61"/>
      <c r="HMF791" s="61"/>
      <c r="HMG791" s="61"/>
      <c r="HMH791" s="61"/>
      <c r="HMI791" s="61"/>
      <c r="HMJ791" s="61"/>
      <c r="HMK791" s="61"/>
      <c r="HML791" s="61"/>
      <c r="HMM791" s="61"/>
      <c r="HMN791" s="61"/>
      <c r="HMO791" s="61"/>
      <c r="HMP791" s="61"/>
      <c r="HMQ791" s="61"/>
      <c r="HMR791" s="61"/>
      <c r="HMS791" s="61"/>
      <c r="HMT791" s="61"/>
      <c r="HMU791" s="61"/>
      <c r="HMV791" s="61"/>
      <c r="HMW791" s="61"/>
      <c r="HMX791" s="61"/>
      <c r="HMY791" s="61"/>
      <c r="HMZ791" s="61"/>
      <c r="HNA791" s="61"/>
      <c r="HNB791" s="61"/>
      <c r="HNC791" s="61"/>
      <c r="HND791" s="61"/>
      <c r="HNE791" s="61"/>
      <c r="HNF791" s="61"/>
      <c r="HNG791" s="61"/>
      <c r="HNH791" s="61"/>
      <c r="HNI791" s="61"/>
      <c r="HNJ791" s="61"/>
      <c r="HNK791" s="61"/>
      <c r="HNL791" s="61"/>
      <c r="HNM791" s="61"/>
      <c r="HNN791" s="61"/>
      <c r="HNO791" s="61"/>
      <c r="HNP791" s="61"/>
      <c r="HNQ791" s="61"/>
      <c r="HNR791" s="61"/>
      <c r="HNS791" s="61"/>
      <c r="HNT791" s="61"/>
      <c r="HNU791" s="61"/>
      <c r="HNV791" s="61"/>
      <c r="HNW791" s="61"/>
      <c r="HNX791" s="61"/>
      <c r="HNY791" s="61"/>
      <c r="HNZ791" s="61"/>
      <c r="HOA791" s="61"/>
      <c r="HOB791" s="61"/>
      <c r="HOC791" s="61"/>
      <c r="HOD791" s="61"/>
      <c r="HOE791" s="61"/>
      <c r="HOF791" s="61"/>
      <c r="HOG791" s="61"/>
      <c r="HOH791" s="61"/>
      <c r="HOI791" s="61"/>
      <c r="HOJ791" s="61"/>
      <c r="HOK791" s="61"/>
      <c r="HOL791" s="61"/>
      <c r="HOM791" s="61"/>
      <c r="HON791" s="61"/>
      <c r="HOO791" s="61"/>
      <c r="HOP791" s="61"/>
      <c r="HOQ791" s="61"/>
      <c r="HOR791" s="61"/>
      <c r="HOS791" s="61"/>
      <c r="HOT791" s="61"/>
      <c r="HOU791" s="61"/>
      <c r="HOV791" s="61"/>
      <c r="HOW791" s="61"/>
      <c r="HOX791" s="61"/>
      <c r="HOY791" s="61"/>
      <c r="HOZ791" s="61"/>
      <c r="HPA791" s="61"/>
      <c r="HPB791" s="61"/>
      <c r="HPC791" s="61"/>
      <c r="HPD791" s="61"/>
      <c r="HPE791" s="61"/>
      <c r="HPF791" s="61"/>
      <c r="HPG791" s="61"/>
      <c r="HPH791" s="61"/>
      <c r="HPI791" s="61"/>
      <c r="HPJ791" s="61"/>
      <c r="HPK791" s="61"/>
      <c r="HPL791" s="61"/>
      <c r="HPM791" s="61"/>
      <c r="HPN791" s="61"/>
      <c r="HPO791" s="61"/>
      <c r="HPP791" s="61"/>
      <c r="HPQ791" s="61"/>
      <c r="HPR791" s="61"/>
      <c r="HPS791" s="61"/>
      <c r="HPT791" s="61"/>
      <c r="HPU791" s="61"/>
      <c r="HPV791" s="61"/>
      <c r="HPW791" s="61"/>
      <c r="HPX791" s="61"/>
      <c r="HPY791" s="61"/>
      <c r="HPZ791" s="61"/>
      <c r="HQA791" s="61"/>
      <c r="HQB791" s="61"/>
      <c r="HQC791" s="61"/>
      <c r="HQD791" s="61"/>
      <c r="HQE791" s="61"/>
      <c r="HQF791" s="61"/>
      <c r="HQG791" s="61"/>
      <c r="HQH791" s="61"/>
      <c r="HQI791" s="61"/>
      <c r="HQJ791" s="61"/>
      <c r="HQK791" s="61"/>
      <c r="HQL791" s="61"/>
      <c r="HQM791" s="61"/>
      <c r="HQN791" s="61"/>
      <c r="HQO791" s="61"/>
      <c r="HQP791" s="61"/>
      <c r="HQQ791" s="61"/>
      <c r="HQR791" s="61"/>
      <c r="HQS791" s="61"/>
      <c r="HQT791" s="61"/>
      <c r="HQU791" s="61"/>
      <c r="HQV791" s="61"/>
      <c r="HQW791" s="61"/>
      <c r="HQX791" s="61"/>
      <c r="HQY791" s="61"/>
      <c r="HQZ791" s="61"/>
      <c r="HRA791" s="61"/>
      <c r="HRB791" s="61"/>
      <c r="HRC791" s="61"/>
      <c r="HRD791" s="61"/>
      <c r="HRE791" s="61"/>
      <c r="HRF791" s="61"/>
      <c r="HRG791" s="61"/>
      <c r="HRH791" s="61"/>
      <c r="HRI791" s="61"/>
      <c r="HRJ791" s="61"/>
      <c r="HRK791" s="61"/>
      <c r="HRL791" s="61"/>
      <c r="HRM791" s="61"/>
      <c r="HRN791" s="61"/>
      <c r="HRO791" s="61"/>
      <c r="HRP791" s="61"/>
      <c r="HRQ791" s="61"/>
      <c r="HRR791" s="61"/>
      <c r="HRS791" s="61"/>
      <c r="HRT791" s="61"/>
      <c r="HRU791" s="61"/>
      <c r="HRV791" s="61"/>
      <c r="HRW791" s="61"/>
      <c r="HRX791" s="61"/>
      <c r="HRY791" s="61"/>
      <c r="HRZ791" s="61"/>
      <c r="HSA791" s="61"/>
      <c r="HSB791" s="61"/>
      <c r="HSC791" s="61"/>
      <c r="HSD791" s="61"/>
      <c r="HSE791" s="61"/>
      <c r="HSF791" s="61"/>
      <c r="HSG791" s="61"/>
      <c r="HSH791" s="61"/>
      <c r="HSI791" s="61"/>
      <c r="HSJ791" s="61"/>
      <c r="HSK791" s="61"/>
      <c r="HSL791" s="61"/>
      <c r="HSM791" s="61"/>
      <c r="HSN791" s="61"/>
      <c r="HSO791" s="61"/>
      <c r="HSP791" s="61"/>
      <c r="HSQ791" s="61"/>
      <c r="HSR791" s="61"/>
      <c r="HSS791" s="61"/>
      <c r="HST791" s="61"/>
      <c r="HSU791" s="61"/>
      <c r="HSV791" s="61"/>
      <c r="HSW791" s="61"/>
      <c r="HSX791" s="61"/>
      <c r="HSY791" s="61"/>
      <c r="HSZ791" s="61"/>
      <c r="HTA791" s="61"/>
      <c r="HTB791" s="61"/>
      <c r="HTC791" s="61"/>
      <c r="HTD791" s="61"/>
      <c r="HTE791" s="61"/>
      <c r="HTF791" s="61"/>
      <c r="HTG791" s="61"/>
      <c r="HTH791" s="61"/>
      <c r="HTI791" s="61"/>
      <c r="HTJ791" s="61"/>
      <c r="HTK791" s="61"/>
      <c r="HTL791" s="61"/>
      <c r="HTM791" s="61"/>
      <c r="HTN791" s="61"/>
      <c r="HTO791" s="61"/>
      <c r="HTP791" s="61"/>
      <c r="HTQ791" s="61"/>
      <c r="HTR791" s="61"/>
      <c r="HTS791" s="61"/>
      <c r="HTT791" s="61"/>
      <c r="HTU791" s="61"/>
      <c r="HTV791" s="61"/>
      <c r="HTW791" s="61"/>
      <c r="HTX791" s="61"/>
      <c r="HTY791" s="61"/>
      <c r="HTZ791" s="61"/>
      <c r="HUA791" s="61"/>
      <c r="HUB791" s="61"/>
      <c r="HUC791" s="61"/>
      <c r="HUD791" s="61"/>
      <c r="HUE791" s="61"/>
      <c r="HUF791" s="61"/>
      <c r="HUG791" s="61"/>
      <c r="HUH791" s="61"/>
      <c r="HUI791" s="61"/>
      <c r="HUJ791" s="61"/>
      <c r="HUK791" s="61"/>
      <c r="HUL791" s="61"/>
      <c r="HUM791" s="61"/>
      <c r="HUN791" s="61"/>
      <c r="HUO791" s="61"/>
      <c r="HUP791" s="61"/>
      <c r="HUQ791" s="61"/>
      <c r="HUR791" s="61"/>
      <c r="HUS791" s="61"/>
      <c r="HUT791" s="61"/>
      <c r="HUU791" s="61"/>
      <c r="HUV791" s="61"/>
      <c r="HUW791" s="61"/>
      <c r="HUX791" s="61"/>
      <c r="HUY791" s="61"/>
      <c r="HUZ791" s="61"/>
      <c r="HVA791" s="61"/>
      <c r="HVB791" s="61"/>
      <c r="HVC791" s="61"/>
      <c r="HVD791" s="61"/>
      <c r="HVE791" s="61"/>
      <c r="HVF791" s="61"/>
      <c r="HVG791" s="61"/>
      <c r="HVH791" s="61"/>
      <c r="HVI791" s="61"/>
      <c r="HVJ791" s="61"/>
      <c r="HVK791" s="61"/>
      <c r="HVL791" s="61"/>
      <c r="HVM791" s="61"/>
      <c r="HVN791" s="61"/>
      <c r="HVO791" s="61"/>
      <c r="HVP791" s="61"/>
      <c r="HVQ791" s="61"/>
      <c r="HVR791" s="61"/>
      <c r="HVS791" s="61"/>
      <c r="HVT791" s="61"/>
      <c r="HVU791" s="61"/>
      <c r="HVV791" s="61"/>
      <c r="HVW791" s="61"/>
      <c r="HVX791" s="61"/>
      <c r="HVY791" s="61"/>
      <c r="HVZ791" s="61"/>
      <c r="HWA791" s="61"/>
      <c r="HWB791" s="61"/>
      <c r="HWC791" s="61"/>
      <c r="HWD791" s="61"/>
      <c r="HWE791" s="61"/>
      <c r="HWF791" s="61"/>
      <c r="HWG791" s="61"/>
      <c r="HWH791" s="61"/>
      <c r="HWI791" s="61"/>
      <c r="HWJ791" s="61"/>
      <c r="HWK791" s="61"/>
      <c r="HWL791" s="61"/>
      <c r="HWM791" s="61"/>
      <c r="HWN791" s="61"/>
      <c r="HWO791" s="61"/>
      <c r="HWP791" s="61"/>
      <c r="HWQ791" s="61"/>
      <c r="HWR791" s="61"/>
      <c r="HWS791" s="61"/>
      <c r="HWT791" s="61"/>
      <c r="HWU791" s="61"/>
      <c r="HWV791" s="61"/>
      <c r="HWW791" s="61"/>
      <c r="HWX791" s="61"/>
      <c r="HWY791" s="61"/>
      <c r="HWZ791" s="61"/>
      <c r="HXA791" s="61"/>
      <c r="HXB791" s="61"/>
      <c r="HXC791" s="61"/>
      <c r="HXD791" s="61"/>
      <c r="HXE791" s="61"/>
      <c r="HXF791" s="61"/>
      <c r="HXG791" s="61"/>
      <c r="HXH791" s="61"/>
      <c r="HXI791" s="61"/>
      <c r="HXJ791" s="61"/>
      <c r="HXK791" s="61"/>
      <c r="HXL791" s="61"/>
      <c r="HXM791" s="61"/>
      <c r="HXN791" s="61"/>
      <c r="HXO791" s="61"/>
      <c r="HXP791" s="61"/>
      <c r="HXQ791" s="61"/>
      <c r="HXR791" s="61"/>
      <c r="HXS791" s="61"/>
      <c r="HXT791" s="61"/>
      <c r="HXU791" s="61"/>
      <c r="HXV791" s="61"/>
      <c r="HXW791" s="61"/>
      <c r="HXX791" s="61"/>
      <c r="HXY791" s="61"/>
      <c r="HXZ791" s="61"/>
      <c r="HYA791" s="61"/>
      <c r="HYB791" s="61"/>
      <c r="HYC791" s="61"/>
      <c r="HYD791" s="61"/>
      <c r="HYE791" s="61"/>
      <c r="HYF791" s="61"/>
      <c r="HYG791" s="61"/>
      <c r="HYH791" s="61"/>
      <c r="HYI791" s="61"/>
      <c r="HYJ791" s="61"/>
      <c r="HYK791" s="61"/>
      <c r="HYL791" s="61"/>
      <c r="HYM791" s="61"/>
      <c r="HYN791" s="61"/>
      <c r="HYO791" s="61"/>
      <c r="HYP791" s="61"/>
      <c r="HYQ791" s="61"/>
      <c r="HYR791" s="61"/>
      <c r="HYS791" s="61"/>
      <c r="HYT791" s="61"/>
      <c r="HYU791" s="61"/>
      <c r="HYV791" s="61"/>
      <c r="HYW791" s="61"/>
      <c r="HYX791" s="61"/>
      <c r="HYY791" s="61"/>
      <c r="HYZ791" s="61"/>
      <c r="HZA791" s="61"/>
      <c r="HZB791" s="61"/>
      <c r="HZC791" s="61"/>
      <c r="HZD791" s="61"/>
      <c r="HZE791" s="61"/>
      <c r="HZF791" s="61"/>
      <c r="HZG791" s="61"/>
      <c r="HZH791" s="61"/>
      <c r="HZI791" s="61"/>
      <c r="HZJ791" s="61"/>
      <c r="HZK791" s="61"/>
      <c r="HZL791" s="61"/>
      <c r="HZM791" s="61"/>
      <c r="HZN791" s="61"/>
      <c r="HZO791" s="61"/>
      <c r="HZP791" s="61"/>
      <c r="HZQ791" s="61"/>
      <c r="HZR791" s="61"/>
      <c r="HZS791" s="61"/>
      <c r="HZT791" s="61"/>
      <c r="HZU791" s="61"/>
      <c r="HZV791" s="61"/>
      <c r="HZW791" s="61"/>
      <c r="HZX791" s="61"/>
      <c r="HZY791" s="61"/>
      <c r="HZZ791" s="61"/>
      <c r="IAA791" s="61"/>
      <c r="IAB791" s="61"/>
      <c r="IAC791" s="61"/>
      <c r="IAD791" s="61"/>
      <c r="IAE791" s="61"/>
      <c r="IAF791" s="61"/>
      <c r="IAG791" s="61"/>
      <c r="IAH791" s="61"/>
      <c r="IAI791" s="61"/>
      <c r="IAJ791" s="61"/>
      <c r="IAK791" s="61"/>
      <c r="IAL791" s="61"/>
      <c r="IAM791" s="61"/>
      <c r="IAN791" s="61"/>
      <c r="IAO791" s="61"/>
      <c r="IAP791" s="61"/>
      <c r="IAQ791" s="61"/>
      <c r="IAR791" s="61"/>
      <c r="IAS791" s="61"/>
      <c r="IAT791" s="61"/>
      <c r="IAU791" s="61"/>
      <c r="IAV791" s="61"/>
      <c r="IAW791" s="61"/>
      <c r="IAX791" s="61"/>
      <c r="IAY791" s="61"/>
      <c r="IAZ791" s="61"/>
      <c r="IBA791" s="61"/>
      <c r="IBB791" s="61"/>
      <c r="IBC791" s="61"/>
      <c r="IBD791" s="61"/>
      <c r="IBE791" s="61"/>
      <c r="IBF791" s="61"/>
      <c r="IBG791" s="61"/>
      <c r="IBH791" s="61"/>
      <c r="IBI791" s="61"/>
      <c r="IBJ791" s="61"/>
      <c r="IBK791" s="61"/>
      <c r="IBL791" s="61"/>
      <c r="IBM791" s="61"/>
      <c r="IBN791" s="61"/>
      <c r="IBO791" s="61"/>
      <c r="IBP791" s="61"/>
      <c r="IBQ791" s="61"/>
      <c r="IBR791" s="61"/>
      <c r="IBS791" s="61"/>
      <c r="IBT791" s="61"/>
      <c r="IBU791" s="61"/>
      <c r="IBV791" s="61"/>
      <c r="IBW791" s="61"/>
      <c r="IBX791" s="61"/>
      <c r="IBY791" s="61"/>
      <c r="IBZ791" s="61"/>
      <c r="ICA791" s="61"/>
      <c r="ICB791" s="61"/>
      <c r="ICC791" s="61"/>
      <c r="ICD791" s="61"/>
      <c r="ICE791" s="61"/>
      <c r="ICF791" s="61"/>
      <c r="ICG791" s="61"/>
      <c r="ICH791" s="61"/>
      <c r="ICI791" s="61"/>
      <c r="ICJ791" s="61"/>
      <c r="ICK791" s="61"/>
      <c r="ICL791" s="61"/>
      <c r="ICM791" s="61"/>
      <c r="ICN791" s="61"/>
      <c r="ICO791" s="61"/>
      <c r="ICP791" s="61"/>
      <c r="ICQ791" s="61"/>
      <c r="ICR791" s="61"/>
      <c r="ICS791" s="61"/>
      <c r="ICT791" s="61"/>
      <c r="ICU791" s="61"/>
      <c r="ICV791" s="61"/>
      <c r="ICW791" s="61"/>
      <c r="ICX791" s="61"/>
      <c r="ICY791" s="61"/>
      <c r="ICZ791" s="61"/>
      <c r="IDA791" s="61"/>
      <c r="IDB791" s="61"/>
      <c r="IDC791" s="61"/>
      <c r="IDD791" s="61"/>
      <c r="IDE791" s="61"/>
      <c r="IDF791" s="61"/>
      <c r="IDG791" s="61"/>
      <c r="IDH791" s="61"/>
      <c r="IDI791" s="61"/>
      <c r="IDJ791" s="61"/>
      <c r="IDK791" s="61"/>
      <c r="IDL791" s="61"/>
      <c r="IDM791" s="61"/>
      <c r="IDN791" s="61"/>
      <c r="IDO791" s="61"/>
      <c r="IDP791" s="61"/>
      <c r="IDQ791" s="61"/>
      <c r="IDR791" s="61"/>
      <c r="IDS791" s="61"/>
      <c r="IDT791" s="61"/>
      <c r="IDU791" s="61"/>
      <c r="IDV791" s="61"/>
      <c r="IDW791" s="61"/>
      <c r="IDX791" s="61"/>
      <c r="IDY791" s="61"/>
      <c r="IDZ791" s="61"/>
      <c r="IEA791" s="61"/>
      <c r="IEB791" s="61"/>
      <c r="IEC791" s="61"/>
      <c r="IED791" s="61"/>
      <c r="IEE791" s="61"/>
      <c r="IEF791" s="61"/>
      <c r="IEG791" s="61"/>
      <c r="IEH791" s="61"/>
      <c r="IEI791" s="61"/>
      <c r="IEJ791" s="61"/>
      <c r="IEK791" s="61"/>
      <c r="IEL791" s="61"/>
      <c r="IEM791" s="61"/>
      <c r="IEN791" s="61"/>
      <c r="IEO791" s="61"/>
      <c r="IEP791" s="61"/>
      <c r="IEQ791" s="61"/>
      <c r="IER791" s="61"/>
      <c r="IES791" s="61"/>
      <c r="IET791" s="61"/>
      <c r="IEU791" s="61"/>
      <c r="IEV791" s="61"/>
      <c r="IEW791" s="61"/>
      <c r="IEX791" s="61"/>
      <c r="IEY791" s="61"/>
      <c r="IEZ791" s="61"/>
      <c r="IFA791" s="61"/>
      <c r="IFB791" s="61"/>
      <c r="IFC791" s="61"/>
      <c r="IFD791" s="61"/>
      <c r="IFE791" s="61"/>
      <c r="IFF791" s="61"/>
      <c r="IFG791" s="61"/>
      <c r="IFH791" s="61"/>
      <c r="IFI791" s="61"/>
      <c r="IFJ791" s="61"/>
      <c r="IFK791" s="61"/>
      <c r="IFL791" s="61"/>
      <c r="IFM791" s="61"/>
      <c r="IFN791" s="61"/>
      <c r="IFO791" s="61"/>
      <c r="IFP791" s="61"/>
      <c r="IFQ791" s="61"/>
      <c r="IFR791" s="61"/>
      <c r="IFS791" s="61"/>
      <c r="IFT791" s="61"/>
      <c r="IFU791" s="61"/>
      <c r="IFV791" s="61"/>
      <c r="IFW791" s="61"/>
      <c r="IFX791" s="61"/>
      <c r="IFY791" s="61"/>
      <c r="IFZ791" s="61"/>
      <c r="IGA791" s="61"/>
      <c r="IGB791" s="61"/>
      <c r="IGC791" s="61"/>
      <c r="IGD791" s="61"/>
      <c r="IGE791" s="61"/>
      <c r="IGF791" s="61"/>
      <c r="IGG791" s="61"/>
      <c r="IGH791" s="61"/>
      <c r="IGI791" s="61"/>
      <c r="IGJ791" s="61"/>
      <c r="IGK791" s="61"/>
      <c r="IGL791" s="61"/>
      <c r="IGM791" s="61"/>
      <c r="IGN791" s="61"/>
      <c r="IGO791" s="61"/>
      <c r="IGP791" s="61"/>
      <c r="IGQ791" s="61"/>
      <c r="IGR791" s="61"/>
      <c r="IGS791" s="61"/>
      <c r="IGT791" s="61"/>
      <c r="IGU791" s="61"/>
      <c r="IGV791" s="61"/>
      <c r="IGW791" s="61"/>
      <c r="IGX791" s="61"/>
      <c r="IGY791" s="61"/>
      <c r="IGZ791" s="61"/>
      <c r="IHA791" s="61"/>
      <c r="IHB791" s="61"/>
      <c r="IHC791" s="61"/>
      <c r="IHD791" s="61"/>
      <c r="IHE791" s="61"/>
      <c r="IHF791" s="61"/>
      <c r="IHG791" s="61"/>
      <c r="IHH791" s="61"/>
      <c r="IHI791" s="61"/>
      <c r="IHJ791" s="61"/>
      <c r="IHK791" s="61"/>
      <c r="IHL791" s="61"/>
      <c r="IHM791" s="61"/>
      <c r="IHN791" s="61"/>
      <c r="IHO791" s="61"/>
      <c r="IHP791" s="61"/>
      <c r="IHQ791" s="61"/>
      <c r="IHR791" s="61"/>
      <c r="IHS791" s="61"/>
      <c r="IHT791" s="61"/>
      <c r="IHU791" s="61"/>
      <c r="IHV791" s="61"/>
      <c r="IHW791" s="61"/>
      <c r="IHX791" s="61"/>
      <c r="IHY791" s="61"/>
      <c r="IHZ791" s="61"/>
      <c r="IIA791" s="61"/>
      <c r="IIB791" s="61"/>
      <c r="IIC791" s="61"/>
      <c r="IID791" s="61"/>
      <c r="IIE791" s="61"/>
      <c r="IIF791" s="61"/>
      <c r="IIG791" s="61"/>
      <c r="IIH791" s="61"/>
      <c r="III791" s="61"/>
      <c r="IIJ791" s="61"/>
      <c r="IIK791" s="61"/>
      <c r="IIL791" s="61"/>
      <c r="IIM791" s="61"/>
      <c r="IIN791" s="61"/>
      <c r="IIO791" s="61"/>
      <c r="IIP791" s="61"/>
      <c r="IIQ791" s="61"/>
      <c r="IIR791" s="61"/>
      <c r="IIS791" s="61"/>
      <c r="IIT791" s="61"/>
      <c r="IIU791" s="61"/>
      <c r="IIV791" s="61"/>
      <c r="IIW791" s="61"/>
      <c r="IIX791" s="61"/>
      <c r="IIY791" s="61"/>
      <c r="IIZ791" s="61"/>
      <c r="IJA791" s="61"/>
      <c r="IJB791" s="61"/>
      <c r="IJC791" s="61"/>
      <c r="IJD791" s="61"/>
      <c r="IJE791" s="61"/>
      <c r="IJF791" s="61"/>
      <c r="IJG791" s="61"/>
      <c r="IJH791" s="61"/>
      <c r="IJI791" s="61"/>
      <c r="IJJ791" s="61"/>
      <c r="IJK791" s="61"/>
      <c r="IJL791" s="61"/>
      <c r="IJM791" s="61"/>
      <c r="IJN791" s="61"/>
      <c r="IJO791" s="61"/>
      <c r="IJP791" s="61"/>
      <c r="IJQ791" s="61"/>
      <c r="IJR791" s="61"/>
      <c r="IJS791" s="61"/>
      <c r="IJT791" s="61"/>
      <c r="IJU791" s="61"/>
      <c r="IJV791" s="61"/>
      <c r="IJW791" s="61"/>
      <c r="IJX791" s="61"/>
      <c r="IJY791" s="61"/>
      <c r="IJZ791" s="61"/>
      <c r="IKA791" s="61"/>
      <c r="IKB791" s="61"/>
      <c r="IKC791" s="61"/>
      <c r="IKD791" s="61"/>
      <c r="IKE791" s="61"/>
      <c r="IKF791" s="61"/>
      <c r="IKG791" s="61"/>
      <c r="IKH791" s="61"/>
      <c r="IKI791" s="61"/>
      <c r="IKJ791" s="61"/>
      <c r="IKK791" s="61"/>
      <c r="IKL791" s="61"/>
      <c r="IKM791" s="61"/>
      <c r="IKN791" s="61"/>
      <c r="IKO791" s="61"/>
      <c r="IKP791" s="61"/>
      <c r="IKQ791" s="61"/>
      <c r="IKR791" s="61"/>
      <c r="IKS791" s="61"/>
      <c r="IKT791" s="61"/>
      <c r="IKU791" s="61"/>
      <c r="IKV791" s="61"/>
      <c r="IKW791" s="61"/>
      <c r="IKX791" s="61"/>
      <c r="IKY791" s="61"/>
      <c r="IKZ791" s="61"/>
      <c r="ILA791" s="61"/>
      <c r="ILB791" s="61"/>
      <c r="ILC791" s="61"/>
      <c r="ILD791" s="61"/>
      <c r="ILE791" s="61"/>
      <c r="ILF791" s="61"/>
      <c r="ILG791" s="61"/>
      <c r="ILH791" s="61"/>
      <c r="ILI791" s="61"/>
      <c r="ILJ791" s="61"/>
      <c r="ILK791" s="61"/>
      <c r="ILL791" s="61"/>
      <c r="ILM791" s="61"/>
      <c r="ILN791" s="61"/>
      <c r="ILO791" s="61"/>
      <c r="ILP791" s="61"/>
      <c r="ILQ791" s="61"/>
      <c r="ILR791" s="61"/>
      <c r="ILS791" s="61"/>
      <c r="ILT791" s="61"/>
      <c r="ILU791" s="61"/>
      <c r="ILV791" s="61"/>
      <c r="ILW791" s="61"/>
      <c r="ILX791" s="61"/>
      <c r="ILY791" s="61"/>
      <c r="ILZ791" s="61"/>
      <c r="IMA791" s="61"/>
      <c r="IMB791" s="61"/>
      <c r="IMC791" s="61"/>
      <c r="IMD791" s="61"/>
      <c r="IME791" s="61"/>
      <c r="IMF791" s="61"/>
      <c r="IMG791" s="61"/>
      <c r="IMH791" s="61"/>
      <c r="IMI791" s="61"/>
      <c r="IMJ791" s="61"/>
      <c r="IMK791" s="61"/>
      <c r="IML791" s="61"/>
      <c r="IMM791" s="61"/>
      <c r="IMN791" s="61"/>
      <c r="IMO791" s="61"/>
      <c r="IMP791" s="61"/>
      <c r="IMQ791" s="61"/>
      <c r="IMR791" s="61"/>
      <c r="IMS791" s="61"/>
      <c r="IMT791" s="61"/>
      <c r="IMU791" s="61"/>
      <c r="IMV791" s="61"/>
      <c r="IMW791" s="61"/>
      <c r="IMX791" s="61"/>
      <c r="IMY791" s="61"/>
      <c r="IMZ791" s="61"/>
      <c r="INA791" s="61"/>
      <c r="INB791" s="61"/>
      <c r="INC791" s="61"/>
      <c r="IND791" s="61"/>
      <c r="INE791" s="61"/>
      <c r="INF791" s="61"/>
      <c r="ING791" s="61"/>
      <c r="INH791" s="61"/>
      <c r="INI791" s="61"/>
      <c r="INJ791" s="61"/>
      <c r="INK791" s="61"/>
      <c r="INL791" s="61"/>
      <c r="INM791" s="61"/>
      <c r="INN791" s="61"/>
      <c r="INO791" s="61"/>
      <c r="INP791" s="61"/>
      <c r="INQ791" s="61"/>
      <c r="INR791" s="61"/>
      <c r="INS791" s="61"/>
      <c r="INT791" s="61"/>
      <c r="INU791" s="61"/>
      <c r="INV791" s="61"/>
      <c r="INW791" s="61"/>
      <c r="INX791" s="61"/>
      <c r="INY791" s="61"/>
      <c r="INZ791" s="61"/>
      <c r="IOA791" s="61"/>
      <c r="IOB791" s="61"/>
      <c r="IOC791" s="61"/>
      <c r="IOD791" s="61"/>
      <c r="IOE791" s="61"/>
      <c r="IOF791" s="61"/>
      <c r="IOG791" s="61"/>
      <c r="IOH791" s="61"/>
      <c r="IOI791" s="61"/>
      <c r="IOJ791" s="61"/>
      <c r="IOK791" s="61"/>
      <c r="IOL791" s="61"/>
      <c r="IOM791" s="61"/>
      <c r="ION791" s="61"/>
      <c r="IOO791" s="61"/>
      <c r="IOP791" s="61"/>
      <c r="IOQ791" s="61"/>
      <c r="IOR791" s="61"/>
      <c r="IOS791" s="61"/>
      <c r="IOT791" s="61"/>
      <c r="IOU791" s="61"/>
      <c r="IOV791" s="61"/>
      <c r="IOW791" s="61"/>
      <c r="IOX791" s="61"/>
      <c r="IOY791" s="61"/>
      <c r="IOZ791" s="61"/>
      <c r="IPA791" s="61"/>
      <c r="IPB791" s="61"/>
      <c r="IPC791" s="61"/>
      <c r="IPD791" s="61"/>
      <c r="IPE791" s="61"/>
      <c r="IPF791" s="61"/>
      <c r="IPG791" s="61"/>
      <c r="IPH791" s="61"/>
      <c r="IPI791" s="61"/>
      <c r="IPJ791" s="61"/>
      <c r="IPK791" s="61"/>
      <c r="IPL791" s="61"/>
      <c r="IPM791" s="61"/>
      <c r="IPN791" s="61"/>
      <c r="IPO791" s="61"/>
      <c r="IPP791" s="61"/>
      <c r="IPQ791" s="61"/>
      <c r="IPR791" s="61"/>
      <c r="IPS791" s="61"/>
      <c r="IPT791" s="61"/>
      <c r="IPU791" s="61"/>
      <c r="IPV791" s="61"/>
      <c r="IPW791" s="61"/>
      <c r="IPX791" s="61"/>
      <c r="IPY791" s="61"/>
      <c r="IPZ791" s="61"/>
      <c r="IQA791" s="61"/>
      <c r="IQB791" s="61"/>
      <c r="IQC791" s="61"/>
      <c r="IQD791" s="61"/>
      <c r="IQE791" s="61"/>
      <c r="IQF791" s="61"/>
      <c r="IQG791" s="61"/>
      <c r="IQH791" s="61"/>
      <c r="IQI791" s="61"/>
      <c r="IQJ791" s="61"/>
      <c r="IQK791" s="61"/>
      <c r="IQL791" s="61"/>
      <c r="IQM791" s="61"/>
      <c r="IQN791" s="61"/>
      <c r="IQO791" s="61"/>
      <c r="IQP791" s="61"/>
      <c r="IQQ791" s="61"/>
      <c r="IQR791" s="61"/>
      <c r="IQS791" s="61"/>
      <c r="IQT791" s="61"/>
      <c r="IQU791" s="61"/>
      <c r="IQV791" s="61"/>
      <c r="IQW791" s="61"/>
      <c r="IQX791" s="61"/>
      <c r="IQY791" s="61"/>
      <c r="IQZ791" s="61"/>
      <c r="IRA791" s="61"/>
      <c r="IRB791" s="61"/>
      <c r="IRC791" s="61"/>
      <c r="IRD791" s="61"/>
      <c r="IRE791" s="61"/>
      <c r="IRF791" s="61"/>
      <c r="IRG791" s="61"/>
      <c r="IRH791" s="61"/>
      <c r="IRI791" s="61"/>
      <c r="IRJ791" s="61"/>
      <c r="IRK791" s="61"/>
      <c r="IRL791" s="61"/>
      <c r="IRM791" s="61"/>
      <c r="IRN791" s="61"/>
      <c r="IRO791" s="61"/>
      <c r="IRP791" s="61"/>
      <c r="IRQ791" s="61"/>
      <c r="IRR791" s="61"/>
      <c r="IRS791" s="61"/>
      <c r="IRT791" s="61"/>
      <c r="IRU791" s="61"/>
      <c r="IRV791" s="61"/>
      <c r="IRW791" s="61"/>
      <c r="IRX791" s="61"/>
      <c r="IRY791" s="61"/>
      <c r="IRZ791" s="61"/>
      <c r="ISA791" s="61"/>
      <c r="ISB791" s="61"/>
      <c r="ISC791" s="61"/>
      <c r="ISD791" s="61"/>
      <c r="ISE791" s="61"/>
      <c r="ISF791" s="61"/>
      <c r="ISG791" s="61"/>
      <c r="ISH791" s="61"/>
      <c r="ISI791" s="61"/>
      <c r="ISJ791" s="61"/>
      <c r="ISK791" s="61"/>
      <c r="ISL791" s="61"/>
      <c r="ISM791" s="61"/>
      <c r="ISN791" s="61"/>
      <c r="ISO791" s="61"/>
      <c r="ISP791" s="61"/>
      <c r="ISQ791" s="61"/>
      <c r="ISR791" s="61"/>
      <c r="ISS791" s="61"/>
      <c r="IST791" s="61"/>
      <c r="ISU791" s="61"/>
      <c r="ISV791" s="61"/>
      <c r="ISW791" s="61"/>
      <c r="ISX791" s="61"/>
      <c r="ISY791" s="61"/>
      <c r="ISZ791" s="61"/>
      <c r="ITA791" s="61"/>
      <c r="ITB791" s="61"/>
      <c r="ITC791" s="61"/>
      <c r="ITD791" s="61"/>
      <c r="ITE791" s="61"/>
      <c r="ITF791" s="61"/>
      <c r="ITG791" s="61"/>
      <c r="ITH791" s="61"/>
      <c r="ITI791" s="61"/>
      <c r="ITJ791" s="61"/>
      <c r="ITK791" s="61"/>
      <c r="ITL791" s="61"/>
      <c r="ITM791" s="61"/>
      <c r="ITN791" s="61"/>
      <c r="ITO791" s="61"/>
      <c r="ITP791" s="61"/>
      <c r="ITQ791" s="61"/>
      <c r="ITR791" s="61"/>
      <c r="ITS791" s="61"/>
      <c r="ITT791" s="61"/>
      <c r="ITU791" s="61"/>
      <c r="ITV791" s="61"/>
      <c r="ITW791" s="61"/>
      <c r="ITX791" s="61"/>
      <c r="ITY791" s="61"/>
      <c r="ITZ791" s="61"/>
      <c r="IUA791" s="61"/>
      <c r="IUB791" s="61"/>
      <c r="IUC791" s="61"/>
      <c r="IUD791" s="61"/>
      <c r="IUE791" s="61"/>
      <c r="IUF791" s="61"/>
      <c r="IUG791" s="61"/>
      <c r="IUH791" s="61"/>
      <c r="IUI791" s="61"/>
      <c r="IUJ791" s="61"/>
      <c r="IUK791" s="61"/>
      <c r="IUL791" s="61"/>
      <c r="IUM791" s="61"/>
      <c r="IUN791" s="61"/>
      <c r="IUO791" s="61"/>
      <c r="IUP791" s="61"/>
      <c r="IUQ791" s="61"/>
      <c r="IUR791" s="61"/>
      <c r="IUS791" s="61"/>
      <c r="IUT791" s="61"/>
      <c r="IUU791" s="61"/>
      <c r="IUV791" s="61"/>
      <c r="IUW791" s="61"/>
      <c r="IUX791" s="61"/>
      <c r="IUY791" s="61"/>
      <c r="IUZ791" s="61"/>
      <c r="IVA791" s="61"/>
      <c r="IVB791" s="61"/>
      <c r="IVC791" s="61"/>
      <c r="IVD791" s="61"/>
      <c r="IVE791" s="61"/>
      <c r="IVF791" s="61"/>
      <c r="IVG791" s="61"/>
      <c r="IVH791" s="61"/>
      <c r="IVI791" s="61"/>
      <c r="IVJ791" s="61"/>
      <c r="IVK791" s="61"/>
      <c r="IVL791" s="61"/>
      <c r="IVM791" s="61"/>
      <c r="IVN791" s="61"/>
      <c r="IVO791" s="61"/>
      <c r="IVP791" s="61"/>
      <c r="IVQ791" s="61"/>
      <c r="IVR791" s="61"/>
      <c r="IVS791" s="61"/>
      <c r="IVT791" s="61"/>
      <c r="IVU791" s="61"/>
      <c r="IVV791" s="61"/>
      <c r="IVW791" s="61"/>
      <c r="IVX791" s="61"/>
      <c r="IVY791" s="61"/>
      <c r="IVZ791" s="61"/>
      <c r="IWA791" s="61"/>
      <c r="IWB791" s="61"/>
      <c r="IWC791" s="61"/>
      <c r="IWD791" s="61"/>
      <c r="IWE791" s="61"/>
      <c r="IWF791" s="61"/>
      <c r="IWG791" s="61"/>
      <c r="IWH791" s="61"/>
      <c r="IWI791" s="61"/>
      <c r="IWJ791" s="61"/>
      <c r="IWK791" s="61"/>
      <c r="IWL791" s="61"/>
      <c r="IWM791" s="61"/>
      <c r="IWN791" s="61"/>
      <c r="IWO791" s="61"/>
      <c r="IWP791" s="61"/>
      <c r="IWQ791" s="61"/>
      <c r="IWR791" s="61"/>
      <c r="IWS791" s="61"/>
      <c r="IWT791" s="61"/>
      <c r="IWU791" s="61"/>
      <c r="IWV791" s="61"/>
      <c r="IWW791" s="61"/>
      <c r="IWX791" s="61"/>
      <c r="IWY791" s="61"/>
      <c r="IWZ791" s="61"/>
      <c r="IXA791" s="61"/>
      <c r="IXB791" s="61"/>
      <c r="IXC791" s="61"/>
      <c r="IXD791" s="61"/>
      <c r="IXE791" s="61"/>
      <c r="IXF791" s="61"/>
      <c r="IXG791" s="61"/>
      <c r="IXH791" s="61"/>
      <c r="IXI791" s="61"/>
      <c r="IXJ791" s="61"/>
      <c r="IXK791" s="61"/>
      <c r="IXL791" s="61"/>
      <c r="IXM791" s="61"/>
      <c r="IXN791" s="61"/>
      <c r="IXO791" s="61"/>
      <c r="IXP791" s="61"/>
      <c r="IXQ791" s="61"/>
      <c r="IXR791" s="61"/>
      <c r="IXS791" s="61"/>
      <c r="IXT791" s="61"/>
      <c r="IXU791" s="61"/>
      <c r="IXV791" s="61"/>
      <c r="IXW791" s="61"/>
      <c r="IXX791" s="61"/>
      <c r="IXY791" s="61"/>
      <c r="IXZ791" s="61"/>
      <c r="IYA791" s="61"/>
      <c r="IYB791" s="61"/>
      <c r="IYC791" s="61"/>
      <c r="IYD791" s="61"/>
      <c r="IYE791" s="61"/>
      <c r="IYF791" s="61"/>
      <c r="IYG791" s="61"/>
      <c r="IYH791" s="61"/>
      <c r="IYI791" s="61"/>
      <c r="IYJ791" s="61"/>
      <c r="IYK791" s="61"/>
      <c r="IYL791" s="61"/>
      <c r="IYM791" s="61"/>
      <c r="IYN791" s="61"/>
      <c r="IYO791" s="61"/>
      <c r="IYP791" s="61"/>
      <c r="IYQ791" s="61"/>
      <c r="IYR791" s="61"/>
      <c r="IYS791" s="61"/>
      <c r="IYT791" s="61"/>
      <c r="IYU791" s="61"/>
      <c r="IYV791" s="61"/>
      <c r="IYW791" s="61"/>
      <c r="IYX791" s="61"/>
      <c r="IYY791" s="61"/>
      <c r="IYZ791" s="61"/>
      <c r="IZA791" s="61"/>
      <c r="IZB791" s="61"/>
      <c r="IZC791" s="61"/>
      <c r="IZD791" s="61"/>
      <c r="IZE791" s="61"/>
      <c r="IZF791" s="61"/>
      <c r="IZG791" s="61"/>
      <c r="IZH791" s="61"/>
      <c r="IZI791" s="61"/>
      <c r="IZJ791" s="61"/>
      <c r="IZK791" s="61"/>
      <c r="IZL791" s="61"/>
      <c r="IZM791" s="61"/>
      <c r="IZN791" s="61"/>
      <c r="IZO791" s="61"/>
      <c r="IZP791" s="61"/>
      <c r="IZQ791" s="61"/>
      <c r="IZR791" s="61"/>
      <c r="IZS791" s="61"/>
      <c r="IZT791" s="61"/>
      <c r="IZU791" s="61"/>
      <c r="IZV791" s="61"/>
      <c r="IZW791" s="61"/>
      <c r="IZX791" s="61"/>
      <c r="IZY791" s="61"/>
      <c r="IZZ791" s="61"/>
      <c r="JAA791" s="61"/>
      <c r="JAB791" s="61"/>
      <c r="JAC791" s="61"/>
      <c r="JAD791" s="61"/>
      <c r="JAE791" s="61"/>
      <c r="JAF791" s="61"/>
      <c r="JAG791" s="61"/>
      <c r="JAH791" s="61"/>
      <c r="JAI791" s="61"/>
      <c r="JAJ791" s="61"/>
      <c r="JAK791" s="61"/>
      <c r="JAL791" s="61"/>
      <c r="JAM791" s="61"/>
      <c r="JAN791" s="61"/>
      <c r="JAO791" s="61"/>
      <c r="JAP791" s="61"/>
      <c r="JAQ791" s="61"/>
      <c r="JAR791" s="61"/>
      <c r="JAS791" s="61"/>
      <c r="JAT791" s="61"/>
      <c r="JAU791" s="61"/>
      <c r="JAV791" s="61"/>
      <c r="JAW791" s="61"/>
      <c r="JAX791" s="61"/>
      <c r="JAY791" s="61"/>
      <c r="JAZ791" s="61"/>
      <c r="JBA791" s="61"/>
      <c r="JBB791" s="61"/>
      <c r="JBC791" s="61"/>
      <c r="JBD791" s="61"/>
      <c r="JBE791" s="61"/>
      <c r="JBF791" s="61"/>
      <c r="JBG791" s="61"/>
      <c r="JBH791" s="61"/>
      <c r="JBI791" s="61"/>
      <c r="JBJ791" s="61"/>
      <c r="JBK791" s="61"/>
      <c r="JBL791" s="61"/>
      <c r="JBM791" s="61"/>
      <c r="JBN791" s="61"/>
      <c r="JBO791" s="61"/>
      <c r="JBP791" s="61"/>
      <c r="JBQ791" s="61"/>
      <c r="JBR791" s="61"/>
      <c r="JBS791" s="61"/>
      <c r="JBT791" s="61"/>
      <c r="JBU791" s="61"/>
      <c r="JBV791" s="61"/>
      <c r="JBW791" s="61"/>
      <c r="JBX791" s="61"/>
      <c r="JBY791" s="61"/>
      <c r="JBZ791" s="61"/>
      <c r="JCA791" s="61"/>
      <c r="JCB791" s="61"/>
      <c r="JCC791" s="61"/>
      <c r="JCD791" s="61"/>
      <c r="JCE791" s="61"/>
      <c r="JCF791" s="61"/>
      <c r="JCG791" s="61"/>
      <c r="JCH791" s="61"/>
      <c r="JCI791" s="61"/>
      <c r="JCJ791" s="61"/>
      <c r="JCK791" s="61"/>
      <c r="JCL791" s="61"/>
      <c r="JCM791" s="61"/>
      <c r="JCN791" s="61"/>
      <c r="JCO791" s="61"/>
      <c r="JCP791" s="61"/>
      <c r="JCQ791" s="61"/>
      <c r="JCR791" s="61"/>
      <c r="JCS791" s="61"/>
      <c r="JCT791" s="61"/>
      <c r="JCU791" s="61"/>
      <c r="JCV791" s="61"/>
      <c r="JCW791" s="61"/>
      <c r="JCX791" s="61"/>
      <c r="JCY791" s="61"/>
      <c r="JCZ791" s="61"/>
      <c r="JDA791" s="61"/>
      <c r="JDB791" s="61"/>
      <c r="JDC791" s="61"/>
      <c r="JDD791" s="61"/>
      <c r="JDE791" s="61"/>
      <c r="JDF791" s="61"/>
      <c r="JDG791" s="61"/>
      <c r="JDH791" s="61"/>
      <c r="JDI791" s="61"/>
      <c r="JDJ791" s="61"/>
      <c r="JDK791" s="61"/>
      <c r="JDL791" s="61"/>
      <c r="JDM791" s="61"/>
      <c r="JDN791" s="61"/>
      <c r="JDO791" s="61"/>
      <c r="JDP791" s="61"/>
      <c r="JDQ791" s="61"/>
      <c r="JDR791" s="61"/>
      <c r="JDS791" s="61"/>
      <c r="JDT791" s="61"/>
      <c r="JDU791" s="61"/>
      <c r="JDV791" s="61"/>
      <c r="JDW791" s="61"/>
      <c r="JDX791" s="61"/>
      <c r="JDY791" s="61"/>
      <c r="JDZ791" s="61"/>
      <c r="JEA791" s="61"/>
      <c r="JEB791" s="61"/>
      <c r="JEC791" s="61"/>
      <c r="JED791" s="61"/>
      <c r="JEE791" s="61"/>
      <c r="JEF791" s="61"/>
      <c r="JEG791" s="61"/>
      <c r="JEH791" s="61"/>
      <c r="JEI791" s="61"/>
      <c r="JEJ791" s="61"/>
      <c r="JEK791" s="61"/>
      <c r="JEL791" s="61"/>
      <c r="JEM791" s="61"/>
      <c r="JEN791" s="61"/>
      <c r="JEO791" s="61"/>
      <c r="JEP791" s="61"/>
      <c r="JEQ791" s="61"/>
      <c r="JER791" s="61"/>
      <c r="JES791" s="61"/>
      <c r="JET791" s="61"/>
      <c r="JEU791" s="61"/>
      <c r="JEV791" s="61"/>
      <c r="JEW791" s="61"/>
      <c r="JEX791" s="61"/>
      <c r="JEY791" s="61"/>
      <c r="JEZ791" s="61"/>
      <c r="JFA791" s="61"/>
      <c r="JFB791" s="61"/>
      <c r="JFC791" s="61"/>
      <c r="JFD791" s="61"/>
      <c r="JFE791" s="61"/>
      <c r="JFF791" s="61"/>
      <c r="JFG791" s="61"/>
      <c r="JFH791" s="61"/>
      <c r="JFI791" s="61"/>
      <c r="JFJ791" s="61"/>
      <c r="JFK791" s="61"/>
      <c r="JFL791" s="61"/>
      <c r="JFM791" s="61"/>
      <c r="JFN791" s="61"/>
      <c r="JFO791" s="61"/>
      <c r="JFP791" s="61"/>
      <c r="JFQ791" s="61"/>
      <c r="JFR791" s="61"/>
      <c r="JFS791" s="61"/>
      <c r="JFT791" s="61"/>
      <c r="JFU791" s="61"/>
      <c r="JFV791" s="61"/>
      <c r="JFW791" s="61"/>
      <c r="JFX791" s="61"/>
      <c r="JFY791" s="61"/>
      <c r="JFZ791" s="61"/>
      <c r="JGA791" s="61"/>
      <c r="JGB791" s="61"/>
      <c r="JGC791" s="61"/>
      <c r="JGD791" s="61"/>
      <c r="JGE791" s="61"/>
      <c r="JGF791" s="61"/>
      <c r="JGG791" s="61"/>
      <c r="JGH791" s="61"/>
      <c r="JGI791" s="61"/>
      <c r="JGJ791" s="61"/>
      <c r="JGK791" s="61"/>
      <c r="JGL791" s="61"/>
      <c r="JGM791" s="61"/>
      <c r="JGN791" s="61"/>
      <c r="JGO791" s="61"/>
      <c r="JGP791" s="61"/>
      <c r="JGQ791" s="61"/>
      <c r="JGR791" s="61"/>
      <c r="JGS791" s="61"/>
      <c r="JGT791" s="61"/>
      <c r="JGU791" s="61"/>
      <c r="JGV791" s="61"/>
      <c r="JGW791" s="61"/>
      <c r="JGX791" s="61"/>
      <c r="JGY791" s="61"/>
      <c r="JGZ791" s="61"/>
      <c r="JHA791" s="61"/>
      <c r="JHB791" s="61"/>
      <c r="JHC791" s="61"/>
      <c r="JHD791" s="61"/>
      <c r="JHE791" s="61"/>
      <c r="JHF791" s="61"/>
      <c r="JHG791" s="61"/>
      <c r="JHH791" s="61"/>
      <c r="JHI791" s="61"/>
      <c r="JHJ791" s="61"/>
      <c r="JHK791" s="61"/>
      <c r="JHL791" s="61"/>
      <c r="JHM791" s="61"/>
      <c r="JHN791" s="61"/>
      <c r="JHO791" s="61"/>
      <c r="JHP791" s="61"/>
      <c r="JHQ791" s="61"/>
      <c r="JHR791" s="61"/>
      <c r="JHS791" s="61"/>
      <c r="JHT791" s="61"/>
      <c r="JHU791" s="61"/>
      <c r="JHV791" s="61"/>
      <c r="JHW791" s="61"/>
      <c r="JHX791" s="61"/>
      <c r="JHY791" s="61"/>
      <c r="JHZ791" s="61"/>
      <c r="JIA791" s="61"/>
      <c r="JIB791" s="61"/>
      <c r="JIC791" s="61"/>
      <c r="JID791" s="61"/>
      <c r="JIE791" s="61"/>
      <c r="JIF791" s="61"/>
      <c r="JIG791" s="61"/>
      <c r="JIH791" s="61"/>
      <c r="JII791" s="61"/>
      <c r="JIJ791" s="61"/>
      <c r="JIK791" s="61"/>
      <c r="JIL791" s="61"/>
      <c r="JIM791" s="61"/>
      <c r="JIN791" s="61"/>
      <c r="JIO791" s="61"/>
      <c r="JIP791" s="61"/>
      <c r="JIQ791" s="61"/>
      <c r="JIR791" s="61"/>
      <c r="JIS791" s="61"/>
      <c r="JIT791" s="61"/>
      <c r="JIU791" s="61"/>
      <c r="JIV791" s="61"/>
      <c r="JIW791" s="61"/>
      <c r="JIX791" s="61"/>
      <c r="JIY791" s="61"/>
      <c r="JIZ791" s="61"/>
      <c r="JJA791" s="61"/>
      <c r="JJB791" s="61"/>
      <c r="JJC791" s="61"/>
      <c r="JJD791" s="61"/>
      <c r="JJE791" s="61"/>
      <c r="JJF791" s="61"/>
      <c r="JJG791" s="61"/>
      <c r="JJH791" s="61"/>
      <c r="JJI791" s="61"/>
      <c r="JJJ791" s="61"/>
      <c r="JJK791" s="61"/>
      <c r="JJL791" s="61"/>
      <c r="JJM791" s="61"/>
      <c r="JJN791" s="61"/>
      <c r="JJO791" s="61"/>
      <c r="JJP791" s="61"/>
      <c r="JJQ791" s="61"/>
      <c r="JJR791" s="61"/>
      <c r="JJS791" s="61"/>
      <c r="JJT791" s="61"/>
      <c r="JJU791" s="61"/>
      <c r="JJV791" s="61"/>
      <c r="JJW791" s="61"/>
      <c r="JJX791" s="61"/>
      <c r="JJY791" s="61"/>
      <c r="JJZ791" s="61"/>
      <c r="JKA791" s="61"/>
      <c r="JKB791" s="61"/>
      <c r="JKC791" s="61"/>
      <c r="JKD791" s="61"/>
      <c r="JKE791" s="61"/>
      <c r="JKF791" s="61"/>
      <c r="JKG791" s="61"/>
      <c r="JKH791" s="61"/>
      <c r="JKI791" s="61"/>
      <c r="JKJ791" s="61"/>
      <c r="JKK791" s="61"/>
      <c r="JKL791" s="61"/>
      <c r="JKM791" s="61"/>
      <c r="JKN791" s="61"/>
      <c r="JKO791" s="61"/>
      <c r="JKP791" s="61"/>
      <c r="JKQ791" s="61"/>
      <c r="JKR791" s="61"/>
      <c r="JKS791" s="61"/>
      <c r="JKT791" s="61"/>
      <c r="JKU791" s="61"/>
      <c r="JKV791" s="61"/>
      <c r="JKW791" s="61"/>
      <c r="JKX791" s="61"/>
      <c r="JKY791" s="61"/>
      <c r="JKZ791" s="61"/>
      <c r="JLA791" s="61"/>
      <c r="JLB791" s="61"/>
      <c r="JLC791" s="61"/>
      <c r="JLD791" s="61"/>
      <c r="JLE791" s="61"/>
      <c r="JLF791" s="61"/>
      <c r="JLG791" s="61"/>
      <c r="JLH791" s="61"/>
      <c r="JLI791" s="61"/>
      <c r="JLJ791" s="61"/>
      <c r="JLK791" s="61"/>
      <c r="JLL791" s="61"/>
      <c r="JLM791" s="61"/>
      <c r="JLN791" s="61"/>
      <c r="JLO791" s="61"/>
      <c r="JLP791" s="61"/>
      <c r="JLQ791" s="61"/>
      <c r="JLR791" s="61"/>
      <c r="JLS791" s="61"/>
      <c r="JLT791" s="61"/>
      <c r="JLU791" s="61"/>
      <c r="JLV791" s="61"/>
      <c r="JLW791" s="61"/>
      <c r="JLX791" s="61"/>
      <c r="JLY791" s="61"/>
      <c r="JLZ791" s="61"/>
      <c r="JMA791" s="61"/>
      <c r="JMB791" s="61"/>
      <c r="JMC791" s="61"/>
      <c r="JMD791" s="61"/>
      <c r="JME791" s="61"/>
      <c r="JMF791" s="61"/>
      <c r="JMG791" s="61"/>
      <c r="JMH791" s="61"/>
      <c r="JMI791" s="61"/>
      <c r="JMJ791" s="61"/>
      <c r="JMK791" s="61"/>
      <c r="JML791" s="61"/>
      <c r="JMM791" s="61"/>
      <c r="JMN791" s="61"/>
      <c r="JMO791" s="61"/>
      <c r="JMP791" s="61"/>
      <c r="JMQ791" s="61"/>
      <c r="JMR791" s="61"/>
      <c r="JMS791" s="61"/>
      <c r="JMT791" s="61"/>
      <c r="JMU791" s="61"/>
      <c r="JMV791" s="61"/>
      <c r="JMW791" s="61"/>
      <c r="JMX791" s="61"/>
      <c r="JMY791" s="61"/>
      <c r="JMZ791" s="61"/>
      <c r="JNA791" s="61"/>
      <c r="JNB791" s="61"/>
      <c r="JNC791" s="61"/>
      <c r="JND791" s="61"/>
      <c r="JNE791" s="61"/>
      <c r="JNF791" s="61"/>
      <c r="JNG791" s="61"/>
      <c r="JNH791" s="61"/>
      <c r="JNI791" s="61"/>
      <c r="JNJ791" s="61"/>
      <c r="JNK791" s="61"/>
      <c r="JNL791" s="61"/>
      <c r="JNM791" s="61"/>
      <c r="JNN791" s="61"/>
      <c r="JNO791" s="61"/>
      <c r="JNP791" s="61"/>
      <c r="JNQ791" s="61"/>
      <c r="JNR791" s="61"/>
      <c r="JNS791" s="61"/>
      <c r="JNT791" s="61"/>
      <c r="JNU791" s="61"/>
      <c r="JNV791" s="61"/>
      <c r="JNW791" s="61"/>
      <c r="JNX791" s="61"/>
      <c r="JNY791" s="61"/>
      <c r="JNZ791" s="61"/>
      <c r="JOA791" s="61"/>
      <c r="JOB791" s="61"/>
      <c r="JOC791" s="61"/>
      <c r="JOD791" s="61"/>
      <c r="JOE791" s="61"/>
      <c r="JOF791" s="61"/>
      <c r="JOG791" s="61"/>
      <c r="JOH791" s="61"/>
      <c r="JOI791" s="61"/>
      <c r="JOJ791" s="61"/>
      <c r="JOK791" s="61"/>
      <c r="JOL791" s="61"/>
      <c r="JOM791" s="61"/>
      <c r="JON791" s="61"/>
      <c r="JOO791" s="61"/>
      <c r="JOP791" s="61"/>
      <c r="JOQ791" s="61"/>
      <c r="JOR791" s="61"/>
      <c r="JOS791" s="61"/>
      <c r="JOT791" s="61"/>
      <c r="JOU791" s="61"/>
      <c r="JOV791" s="61"/>
      <c r="JOW791" s="61"/>
      <c r="JOX791" s="61"/>
      <c r="JOY791" s="61"/>
      <c r="JOZ791" s="61"/>
      <c r="JPA791" s="61"/>
      <c r="JPB791" s="61"/>
      <c r="JPC791" s="61"/>
      <c r="JPD791" s="61"/>
      <c r="JPE791" s="61"/>
      <c r="JPF791" s="61"/>
      <c r="JPG791" s="61"/>
      <c r="JPH791" s="61"/>
      <c r="JPI791" s="61"/>
      <c r="JPJ791" s="61"/>
      <c r="JPK791" s="61"/>
      <c r="JPL791" s="61"/>
      <c r="JPM791" s="61"/>
      <c r="JPN791" s="61"/>
      <c r="JPO791" s="61"/>
      <c r="JPP791" s="61"/>
      <c r="JPQ791" s="61"/>
      <c r="JPR791" s="61"/>
      <c r="JPS791" s="61"/>
      <c r="JPT791" s="61"/>
      <c r="JPU791" s="61"/>
      <c r="JPV791" s="61"/>
      <c r="JPW791" s="61"/>
      <c r="JPX791" s="61"/>
      <c r="JPY791" s="61"/>
      <c r="JPZ791" s="61"/>
      <c r="JQA791" s="61"/>
      <c r="JQB791" s="61"/>
      <c r="JQC791" s="61"/>
      <c r="JQD791" s="61"/>
      <c r="JQE791" s="61"/>
      <c r="JQF791" s="61"/>
      <c r="JQG791" s="61"/>
      <c r="JQH791" s="61"/>
      <c r="JQI791" s="61"/>
      <c r="JQJ791" s="61"/>
      <c r="JQK791" s="61"/>
      <c r="JQL791" s="61"/>
      <c r="JQM791" s="61"/>
      <c r="JQN791" s="61"/>
      <c r="JQO791" s="61"/>
      <c r="JQP791" s="61"/>
      <c r="JQQ791" s="61"/>
      <c r="JQR791" s="61"/>
      <c r="JQS791" s="61"/>
      <c r="JQT791" s="61"/>
      <c r="JQU791" s="61"/>
      <c r="JQV791" s="61"/>
      <c r="JQW791" s="61"/>
      <c r="JQX791" s="61"/>
      <c r="JQY791" s="61"/>
      <c r="JQZ791" s="61"/>
      <c r="JRA791" s="61"/>
      <c r="JRB791" s="61"/>
      <c r="JRC791" s="61"/>
      <c r="JRD791" s="61"/>
      <c r="JRE791" s="61"/>
      <c r="JRF791" s="61"/>
      <c r="JRG791" s="61"/>
      <c r="JRH791" s="61"/>
      <c r="JRI791" s="61"/>
      <c r="JRJ791" s="61"/>
      <c r="JRK791" s="61"/>
      <c r="JRL791" s="61"/>
      <c r="JRM791" s="61"/>
      <c r="JRN791" s="61"/>
      <c r="JRO791" s="61"/>
      <c r="JRP791" s="61"/>
      <c r="JRQ791" s="61"/>
      <c r="JRR791" s="61"/>
      <c r="JRS791" s="61"/>
      <c r="JRT791" s="61"/>
      <c r="JRU791" s="61"/>
      <c r="JRV791" s="61"/>
      <c r="JRW791" s="61"/>
      <c r="JRX791" s="61"/>
      <c r="JRY791" s="61"/>
      <c r="JRZ791" s="61"/>
      <c r="JSA791" s="61"/>
      <c r="JSB791" s="61"/>
      <c r="JSC791" s="61"/>
      <c r="JSD791" s="61"/>
      <c r="JSE791" s="61"/>
      <c r="JSF791" s="61"/>
      <c r="JSG791" s="61"/>
      <c r="JSH791" s="61"/>
      <c r="JSI791" s="61"/>
      <c r="JSJ791" s="61"/>
      <c r="JSK791" s="61"/>
      <c r="JSL791" s="61"/>
      <c r="JSM791" s="61"/>
      <c r="JSN791" s="61"/>
      <c r="JSO791" s="61"/>
      <c r="JSP791" s="61"/>
      <c r="JSQ791" s="61"/>
      <c r="JSR791" s="61"/>
      <c r="JSS791" s="61"/>
      <c r="JST791" s="61"/>
      <c r="JSU791" s="61"/>
      <c r="JSV791" s="61"/>
      <c r="JSW791" s="61"/>
      <c r="JSX791" s="61"/>
      <c r="JSY791" s="61"/>
      <c r="JSZ791" s="61"/>
      <c r="JTA791" s="61"/>
      <c r="JTB791" s="61"/>
      <c r="JTC791" s="61"/>
      <c r="JTD791" s="61"/>
      <c r="JTE791" s="61"/>
      <c r="JTF791" s="61"/>
      <c r="JTG791" s="61"/>
      <c r="JTH791" s="61"/>
      <c r="JTI791" s="61"/>
      <c r="JTJ791" s="61"/>
      <c r="JTK791" s="61"/>
      <c r="JTL791" s="61"/>
      <c r="JTM791" s="61"/>
      <c r="JTN791" s="61"/>
      <c r="JTO791" s="61"/>
      <c r="JTP791" s="61"/>
      <c r="JTQ791" s="61"/>
      <c r="JTR791" s="61"/>
      <c r="JTS791" s="61"/>
      <c r="JTT791" s="61"/>
      <c r="JTU791" s="61"/>
      <c r="JTV791" s="61"/>
      <c r="JTW791" s="61"/>
      <c r="JTX791" s="61"/>
      <c r="JTY791" s="61"/>
      <c r="JTZ791" s="61"/>
      <c r="JUA791" s="61"/>
      <c r="JUB791" s="61"/>
      <c r="JUC791" s="61"/>
      <c r="JUD791" s="61"/>
      <c r="JUE791" s="61"/>
      <c r="JUF791" s="61"/>
      <c r="JUG791" s="61"/>
      <c r="JUH791" s="61"/>
      <c r="JUI791" s="61"/>
      <c r="JUJ791" s="61"/>
      <c r="JUK791" s="61"/>
      <c r="JUL791" s="61"/>
      <c r="JUM791" s="61"/>
      <c r="JUN791" s="61"/>
      <c r="JUO791" s="61"/>
      <c r="JUP791" s="61"/>
      <c r="JUQ791" s="61"/>
      <c r="JUR791" s="61"/>
      <c r="JUS791" s="61"/>
      <c r="JUT791" s="61"/>
      <c r="JUU791" s="61"/>
      <c r="JUV791" s="61"/>
      <c r="JUW791" s="61"/>
      <c r="JUX791" s="61"/>
      <c r="JUY791" s="61"/>
      <c r="JUZ791" s="61"/>
      <c r="JVA791" s="61"/>
      <c r="JVB791" s="61"/>
      <c r="JVC791" s="61"/>
      <c r="JVD791" s="61"/>
      <c r="JVE791" s="61"/>
      <c r="JVF791" s="61"/>
      <c r="JVG791" s="61"/>
      <c r="JVH791" s="61"/>
      <c r="JVI791" s="61"/>
      <c r="JVJ791" s="61"/>
      <c r="JVK791" s="61"/>
      <c r="JVL791" s="61"/>
      <c r="JVM791" s="61"/>
      <c r="JVN791" s="61"/>
      <c r="JVO791" s="61"/>
      <c r="JVP791" s="61"/>
      <c r="JVQ791" s="61"/>
      <c r="JVR791" s="61"/>
      <c r="JVS791" s="61"/>
      <c r="JVT791" s="61"/>
      <c r="JVU791" s="61"/>
      <c r="JVV791" s="61"/>
      <c r="JVW791" s="61"/>
      <c r="JVX791" s="61"/>
      <c r="JVY791" s="61"/>
      <c r="JVZ791" s="61"/>
      <c r="JWA791" s="61"/>
      <c r="JWB791" s="61"/>
      <c r="JWC791" s="61"/>
      <c r="JWD791" s="61"/>
      <c r="JWE791" s="61"/>
      <c r="JWF791" s="61"/>
      <c r="JWG791" s="61"/>
      <c r="JWH791" s="61"/>
      <c r="JWI791" s="61"/>
      <c r="JWJ791" s="61"/>
      <c r="JWK791" s="61"/>
      <c r="JWL791" s="61"/>
      <c r="JWM791" s="61"/>
      <c r="JWN791" s="61"/>
      <c r="JWO791" s="61"/>
      <c r="JWP791" s="61"/>
      <c r="JWQ791" s="61"/>
      <c r="JWR791" s="61"/>
      <c r="JWS791" s="61"/>
      <c r="JWT791" s="61"/>
      <c r="JWU791" s="61"/>
      <c r="JWV791" s="61"/>
      <c r="JWW791" s="61"/>
      <c r="JWX791" s="61"/>
      <c r="JWY791" s="61"/>
      <c r="JWZ791" s="61"/>
      <c r="JXA791" s="61"/>
      <c r="JXB791" s="61"/>
      <c r="JXC791" s="61"/>
      <c r="JXD791" s="61"/>
      <c r="JXE791" s="61"/>
      <c r="JXF791" s="61"/>
      <c r="JXG791" s="61"/>
      <c r="JXH791" s="61"/>
      <c r="JXI791" s="61"/>
      <c r="JXJ791" s="61"/>
      <c r="JXK791" s="61"/>
      <c r="JXL791" s="61"/>
      <c r="JXM791" s="61"/>
      <c r="JXN791" s="61"/>
      <c r="JXO791" s="61"/>
      <c r="JXP791" s="61"/>
      <c r="JXQ791" s="61"/>
      <c r="JXR791" s="61"/>
      <c r="JXS791" s="61"/>
      <c r="JXT791" s="61"/>
      <c r="JXU791" s="61"/>
      <c r="JXV791" s="61"/>
      <c r="JXW791" s="61"/>
      <c r="JXX791" s="61"/>
      <c r="JXY791" s="61"/>
      <c r="JXZ791" s="61"/>
      <c r="JYA791" s="61"/>
      <c r="JYB791" s="61"/>
      <c r="JYC791" s="61"/>
      <c r="JYD791" s="61"/>
      <c r="JYE791" s="61"/>
      <c r="JYF791" s="61"/>
      <c r="JYG791" s="61"/>
      <c r="JYH791" s="61"/>
      <c r="JYI791" s="61"/>
      <c r="JYJ791" s="61"/>
      <c r="JYK791" s="61"/>
      <c r="JYL791" s="61"/>
      <c r="JYM791" s="61"/>
      <c r="JYN791" s="61"/>
      <c r="JYO791" s="61"/>
      <c r="JYP791" s="61"/>
      <c r="JYQ791" s="61"/>
      <c r="JYR791" s="61"/>
      <c r="JYS791" s="61"/>
      <c r="JYT791" s="61"/>
      <c r="JYU791" s="61"/>
      <c r="JYV791" s="61"/>
      <c r="JYW791" s="61"/>
      <c r="JYX791" s="61"/>
      <c r="JYY791" s="61"/>
      <c r="JYZ791" s="61"/>
      <c r="JZA791" s="61"/>
      <c r="JZB791" s="61"/>
      <c r="JZC791" s="61"/>
      <c r="JZD791" s="61"/>
      <c r="JZE791" s="61"/>
      <c r="JZF791" s="61"/>
      <c r="JZG791" s="61"/>
      <c r="JZH791" s="61"/>
      <c r="JZI791" s="61"/>
      <c r="JZJ791" s="61"/>
      <c r="JZK791" s="61"/>
      <c r="JZL791" s="61"/>
      <c r="JZM791" s="61"/>
      <c r="JZN791" s="61"/>
      <c r="JZO791" s="61"/>
      <c r="JZP791" s="61"/>
      <c r="JZQ791" s="61"/>
      <c r="JZR791" s="61"/>
      <c r="JZS791" s="61"/>
      <c r="JZT791" s="61"/>
      <c r="JZU791" s="61"/>
      <c r="JZV791" s="61"/>
      <c r="JZW791" s="61"/>
      <c r="JZX791" s="61"/>
      <c r="JZY791" s="61"/>
      <c r="JZZ791" s="61"/>
      <c r="KAA791" s="61"/>
      <c r="KAB791" s="61"/>
      <c r="KAC791" s="61"/>
      <c r="KAD791" s="61"/>
      <c r="KAE791" s="61"/>
      <c r="KAF791" s="61"/>
      <c r="KAG791" s="61"/>
      <c r="KAH791" s="61"/>
      <c r="KAI791" s="61"/>
      <c r="KAJ791" s="61"/>
      <c r="KAK791" s="61"/>
      <c r="KAL791" s="61"/>
      <c r="KAM791" s="61"/>
      <c r="KAN791" s="61"/>
      <c r="KAO791" s="61"/>
      <c r="KAP791" s="61"/>
      <c r="KAQ791" s="61"/>
      <c r="KAR791" s="61"/>
      <c r="KAS791" s="61"/>
      <c r="KAT791" s="61"/>
      <c r="KAU791" s="61"/>
      <c r="KAV791" s="61"/>
      <c r="KAW791" s="61"/>
      <c r="KAX791" s="61"/>
      <c r="KAY791" s="61"/>
      <c r="KAZ791" s="61"/>
      <c r="KBA791" s="61"/>
      <c r="KBB791" s="61"/>
      <c r="KBC791" s="61"/>
      <c r="KBD791" s="61"/>
      <c r="KBE791" s="61"/>
      <c r="KBF791" s="61"/>
      <c r="KBG791" s="61"/>
      <c r="KBH791" s="61"/>
      <c r="KBI791" s="61"/>
      <c r="KBJ791" s="61"/>
      <c r="KBK791" s="61"/>
      <c r="KBL791" s="61"/>
      <c r="KBM791" s="61"/>
      <c r="KBN791" s="61"/>
      <c r="KBO791" s="61"/>
      <c r="KBP791" s="61"/>
      <c r="KBQ791" s="61"/>
      <c r="KBR791" s="61"/>
      <c r="KBS791" s="61"/>
      <c r="KBT791" s="61"/>
      <c r="KBU791" s="61"/>
      <c r="KBV791" s="61"/>
      <c r="KBW791" s="61"/>
      <c r="KBX791" s="61"/>
      <c r="KBY791" s="61"/>
      <c r="KBZ791" s="61"/>
      <c r="KCA791" s="61"/>
      <c r="KCB791" s="61"/>
      <c r="KCC791" s="61"/>
      <c r="KCD791" s="61"/>
      <c r="KCE791" s="61"/>
      <c r="KCF791" s="61"/>
      <c r="KCG791" s="61"/>
      <c r="KCH791" s="61"/>
      <c r="KCI791" s="61"/>
      <c r="KCJ791" s="61"/>
      <c r="KCK791" s="61"/>
      <c r="KCL791" s="61"/>
      <c r="KCM791" s="61"/>
      <c r="KCN791" s="61"/>
      <c r="KCO791" s="61"/>
      <c r="KCP791" s="61"/>
      <c r="KCQ791" s="61"/>
      <c r="KCR791" s="61"/>
      <c r="KCS791" s="61"/>
      <c r="KCT791" s="61"/>
      <c r="KCU791" s="61"/>
      <c r="KCV791" s="61"/>
      <c r="KCW791" s="61"/>
      <c r="KCX791" s="61"/>
      <c r="KCY791" s="61"/>
      <c r="KCZ791" s="61"/>
      <c r="KDA791" s="61"/>
      <c r="KDB791" s="61"/>
      <c r="KDC791" s="61"/>
      <c r="KDD791" s="61"/>
      <c r="KDE791" s="61"/>
      <c r="KDF791" s="61"/>
      <c r="KDG791" s="61"/>
      <c r="KDH791" s="61"/>
      <c r="KDI791" s="61"/>
      <c r="KDJ791" s="61"/>
      <c r="KDK791" s="61"/>
      <c r="KDL791" s="61"/>
      <c r="KDM791" s="61"/>
      <c r="KDN791" s="61"/>
      <c r="KDO791" s="61"/>
      <c r="KDP791" s="61"/>
      <c r="KDQ791" s="61"/>
      <c r="KDR791" s="61"/>
      <c r="KDS791" s="61"/>
      <c r="KDT791" s="61"/>
      <c r="KDU791" s="61"/>
      <c r="KDV791" s="61"/>
      <c r="KDW791" s="61"/>
      <c r="KDX791" s="61"/>
      <c r="KDY791" s="61"/>
      <c r="KDZ791" s="61"/>
      <c r="KEA791" s="61"/>
      <c r="KEB791" s="61"/>
      <c r="KEC791" s="61"/>
      <c r="KED791" s="61"/>
      <c r="KEE791" s="61"/>
      <c r="KEF791" s="61"/>
      <c r="KEG791" s="61"/>
      <c r="KEH791" s="61"/>
      <c r="KEI791" s="61"/>
      <c r="KEJ791" s="61"/>
      <c r="KEK791" s="61"/>
      <c r="KEL791" s="61"/>
      <c r="KEM791" s="61"/>
      <c r="KEN791" s="61"/>
      <c r="KEO791" s="61"/>
      <c r="KEP791" s="61"/>
      <c r="KEQ791" s="61"/>
      <c r="KER791" s="61"/>
      <c r="KES791" s="61"/>
      <c r="KET791" s="61"/>
      <c r="KEU791" s="61"/>
      <c r="KEV791" s="61"/>
      <c r="KEW791" s="61"/>
      <c r="KEX791" s="61"/>
      <c r="KEY791" s="61"/>
      <c r="KEZ791" s="61"/>
      <c r="KFA791" s="61"/>
      <c r="KFB791" s="61"/>
      <c r="KFC791" s="61"/>
      <c r="KFD791" s="61"/>
      <c r="KFE791" s="61"/>
      <c r="KFF791" s="61"/>
      <c r="KFG791" s="61"/>
      <c r="KFH791" s="61"/>
      <c r="KFI791" s="61"/>
      <c r="KFJ791" s="61"/>
      <c r="KFK791" s="61"/>
      <c r="KFL791" s="61"/>
      <c r="KFM791" s="61"/>
      <c r="KFN791" s="61"/>
      <c r="KFO791" s="61"/>
      <c r="KFP791" s="61"/>
      <c r="KFQ791" s="61"/>
      <c r="KFR791" s="61"/>
      <c r="KFS791" s="61"/>
      <c r="KFT791" s="61"/>
      <c r="KFU791" s="61"/>
      <c r="KFV791" s="61"/>
      <c r="KFW791" s="61"/>
      <c r="KFX791" s="61"/>
      <c r="KFY791" s="61"/>
      <c r="KFZ791" s="61"/>
      <c r="KGA791" s="61"/>
      <c r="KGB791" s="61"/>
      <c r="KGC791" s="61"/>
      <c r="KGD791" s="61"/>
      <c r="KGE791" s="61"/>
      <c r="KGF791" s="61"/>
      <c r="KGG791" s="61"/>
      <c r="KGH791" s="61"/>
      <c r="KGI791" s="61"/>
      <c r="KGJ791" s="61"/>
      <c r="KGK791" s="61"/>
      <c r="KGL791" s="61"/>
      <c r="KGM791" s="61"/>
      <c r="KGN791" s="61"/>
      <c r="KGO791" s="61"/>
      <c r="KGP791" s="61"/>
      <c r="KGQ791" s="61"/>
      <c r="KGR791" s="61"/>
      <c r="KGS791" s="61"/>
      <c r="KGT791" s="61"/>
      <c r="KGU791" s="61"/>
      <c r="KGV791" s="61"/>
      <c r="KGW791" s="61"/>
      <c r="KGX791" s="61"/>
      <c r="KGY791" s="61"/>
      <c r="KGZ791" s="61"/>
      <c r="KHA791" s="61"/>
      <c r="KHB791" s="61"/>
      <c r="KHC791" s="61"/>
      <c r="KHD791" s="61"/>
      <c r="KHE791" s="61"/>
      <c r="KHF791" s="61"/>
      <c r="KHG791" s="61"/>
      <c r="KHH791" s="61"/>
      <c r="KHI791" s="61"/>
      <c r="KHJ791" s="61"/>
      <c r="KHK791" s="61"/>
      <c r="KHL791" s="61"/>
      <c r="KHM791" s="61"/>
      <c r="KHN791" s="61"/>
      <c r="KHO791" s="61"/>
      <c r="KHP791" s="61"/>
      <c r="KHQ791" s="61"/>
      <c r="KHR791" s="61"/>
      <c r="KHS791" s="61"/>
      <c r="KHT791" s="61"/>
      <c r="KHU791" s="61"/>
      <c r="KHV791" s="61"/>
      <c r="KHW791" s="61"/>
      <c r="KHX791" s="61"/>
      <c r="KHY791" s="61"/>
      <c r="KHZ791" s="61"/>
      <c r="KIA791" s="61"/>
      <c r="KIB791" s="61"/>
      <c r="KIC791" s="61"/>
      <c r="KID791" s="61"/>
      <c r="KIE791" s="61"/>
      <c r="KIF791" s="61"/>
      <c r="KIG791" s="61"/>
      <c r="KIH791" s="61"/>
      <c r="KII791" s="61"/>
      <c r="KIJ791" s="61"/>
      <c r="KIK791" s="61"/>
      <c r="KIL791" s="61"/>
      <c r="KIM791" s="61"/>
      <c r="KIN791" s="61"/>
      <c r="KIO791" s="61"/>
      <c r="KIP791" s="61"/>
      <c r="KIQ791" s="61"/>
      <c r="KIR791" s="61"/>
      <c r="KIS791" s="61"/>
      <c r="KIT791" s="61"/>
      <c r="KIU791" s="61"/>
      <c r="KIV791" s="61"/>
      <c r="KIW791" s="61"/>
      <c r="KIX791" s="61"/>
      <c r="KIY791" s="61"/>
      <c r="KIZ791" s="61"/>
      <c r="KJA791" s="61"/>
      <c r="KJB791" s="61"/>
      <c r="KJC791" s="61"/>
      <c r="KJD791" s="61"/>
      <c r="KJE791" s="61"/>
      <c r="KJF791" s="61"/>
      <c r="KJG791" s="61"/>
      <c r="KJH791" s="61"/>
      <c r="KJI791" s="61"/>
      <c r="KJJ791" s="61"/>
      <c r="KJK791" s="61"/>
      <c r="KJL791" s="61"/>
      <c r="KJM791" s="61"/>
      <c r="KJN791" s="61"/>
      <c r="KJO791" s="61"/>
      <c r="KJP791" s="61"/>
      <c r="KJQ791" s="61"/>
      <c r="KJR791" s="61"/>
      <c r="KJS791" s="61"/>
      <c r="KJT791" s="61"/>
      <c r="KJU791" s="61"/>
      <c r="KJV791" s="61"/>
      <c r="KJW791" s="61"/>
      <c r="KJX791" s="61"/>
      <c r="KJY791" s="61"/>
      <c r="KJZ791" s="61"/>
      <c r="KKA791" s="61"/>
      <c r="KKB791" s="61"/>
      <c r="KKC791" s="61"/>
      <c r="KKD791" s="61"/>
      <c r="KKE791" s="61"/>
      <c r="KKF791" s="61"/>
      <c r="KKG791" s="61"/>
      <c r="KKH791" s="61"/>
      <c r="KKI791" s="61"/>
      <c r="KKJ791" s="61"/>
      <c r="KKK791" s="61"/>
      <c r="KKL791" s="61"/>
      <c r="KKM791" s="61"/>
      <c r="KKN791" s="61"/>
      <c r="KKO791" s="61"/>
      <c r="KKP791" s="61"/>
      <c r="KKQ791" s="61"/>
      <c r="KKR791" s="61"/>
      <c r="KKS791" s="61"/>
      <c r="KKT791" s="61"/>
      <c r="KKU791" s="61"/>
      <c r="KKV791" s="61"/>
      <c r="KKW791" s="61"/>
      <c r="KKX791" s="61"/>
      <c r="KKY791" s="61"/>
      <c r="KKZ791" s="61"/>
      <c r="KLA791" s="61"/>
      <c r="KLB791" s="61"/>
      <c r="KLC791" s="61"/>
      <c r="KLD791" s="61"/>
      <c r="KLE791" s="61"/>
      <c r="KLF791" s="61"/>
      <c r="KLG791" s="61"/>
      <c r="KLH791" s="61"/>
      <c r="KLI791" s="61"/>
      <c r="KLJ791" s="61"/>
      <c r="KLK791" s="61"/>
      <c r="KLL791" s="61"/>
      <c r="KLM791" s="61"/>
      <c r="KLN791" s="61"/>
      <c r="KLO791" s="61"/>
      <c r="KLP791" s="61"/>
      <c r="KLQ791" s="61"/>
      <c r="KLR791" s="61"/>
      <c r="KLS791" s="61"/>
      <c r="KLT791" s="61"/>
      <c r="KLU791" s="61"/>
      <c r="KLV791" s="61"/>
      <c r="KLW791" s="61"/>
      <c r="KLX791" s="61"/>
      <c r="KLY791" s="61"/>
      <c r="KLZ791" s="61"/>
      <c r="KMA791" s="61"/>
      <c r="KMB791" s="61"/>
      <c r="KMC791" s="61"/>
      <c r="KMD791" s="61"/>
      <c r="KME791" s="61"/>
      <c r="KMF791" s="61"/>
      <c r="KMG791" s="61"/>
      <c r="KMH791" s="61"/>
      <c r="KMI791" s="61"/>
      <c r="KMJ791" s="61"/>
      <c r="KMK791" s="61"/>
      <c r="KML791" s="61"/>
      <c r="KMM791" s="61"/>
      <c r="KMN791" s="61"/>
      <c r="KMO791" s="61"/>
      <c r="KMP791" s="61"/>
      <c r="KMQ791" s="61"/>
      <c r="KMR791" s="61"/>
      <c r="KMS791" s="61"/>
      <c r="KMT791" s="61"/>
      <c r="KMU791" s="61"/>
      <c r="KMV791" s="61"/>
      <c r="KMW791" s="61"/>
      <c r="KMX791" s="61"/>
      <c r="KMY791" s="61"/>
      <c r="KMZ791" s="61"/>
      <c r="KNA791" s="61"/>
      <c r="KNB791" s="61"/>
      <c r="KNC791" s="61"/>
      <c r="KND791" s="61"/>
      <c r="KNE791" s="61"/>
      <c r="KNF791" s="61"/>
      <c r="KNG791" s="61"/>
      <c r="KNH791" s="61"/>
      <c r="KNI791" s="61"/>
      <c r="KNJ791" s="61"/>
      <c r="KNK791" s="61"/>
      <c r="KNL791" s="61"/>
      <c r="KNM791" s="61"/>
      <c r="KNN791" s="61"/>
      <c r="KNO791" s="61"/>
      <c r="KNP791" s="61"/>
      <c r="KNQ791" s="61"/>
      <c r="KNR791" s="61"/>
      <c r="KNS791" s="61"/>
      <c r="KNT791" s="61"/>
      <c r="KNU791" s="61"/>
      <c r="KNV791" s="61"/>
      <c r="KNW791" s="61"/>
      <c r="KNX791" s="61"/>
      <c r="KNY791" s="61"/>
      <c r="KNZ791" s="61"/>
      <c r="KOA791" s="61"/>
      <c r="KOB791" s="61"/>
      <c r="KOC791" s="61"/>
      <c r="KOD791" s="61"/>
      <c r="KOE791" s="61"/>
      <c r="KOF791" s="61"/>
      <c r="KOG791" s="61"/>
      <c r="KOH791" s="61"/>
      <c r="KOI791" s="61"/>
      <c r="KOJ791" s="61"/>
      <c r="KOK791" s="61"/>
      <c r="KOL791" s="61"/>
      <c r="KOM791" s="61"/>
      <c r="KON791" s="61"/>
      <c r="KOO791" s="61"/>
      <c r="KOP791" s="61"/>
      <c r="KOQ791" s="61"/>
      <c r="KOR791" s="61"/>
      <c r="KOS791" s="61"/>
      <c r="KOT791" s="61"/>
      <c r="KOU791" s="61"/>
      <c r="KOV791" s="61"/>
      <c r="KOW791" s="61"/>
      <c r="KOX791" s="61"/>
      <c r="KOY791" s="61"/>
      <c r="KOZ791" s="61"/>
      <c r="KPA791" s="61"/>
      <c r="KPB791" s="61"/>
      <c r="KPC791" s="61"/>
      <c r="KPD791" s="61"/>
      <c r="KPE791" s="61"/>
      <c r="KPF791" s="61"/>
      <c r="KPG791" s="61"/>
      <c r="KPH791" s="61"/>
      <c r="KPI791" s="61"/>
      <c r="KPJ791" s="61"/>
      <c r="KPK791" s="61"/>
      <c r="KPL791" s="61"/>
      <c r="KPM791" s="61"/>
      <c r="KPN791" s="61"/>
      <c r="KPO791" s="61"/>
      <c r="KPP791" s="61"/>
      <c r="KPQ791" s="61"/>
      <c r="KPR791" s="61"/>
      <c r="KPS791" s="61"/>
      <c r="KPT791" s="61"/>
      <c r="KPU791" s="61"/>
      <c r="KPV791" s="61"/>
      <c r="KPW791" s="61"/>
      <c r="KPX791" s="61"/>
      <c r="KPY791" s="61"/>
      <c r="KPZ791" s="61"/>
      <c r="KQA791" s="61"/>
      <c r="KQB791" s="61"/>
      <c r="KQC791" s="61"/>
      <c r="KQD791" s="61"/>
      <c r="KQE791" s="61"/>
      <c r="KQF791" s="61"/>
      <c r="KQG791" s="61"/>
      <c r="KQH791" s="61"/>
      <c r="KQI791" s="61"/>
      <c r="KQJ791" s="61"/>
      <c r="KQK791" s="61"/>
      <c r="KQL791" s="61"/>
      <c r="KQM791" s="61"/>
      <c r="KQN791" s="61"/>
      <c r="KQO791" s="61"/>
      <c r="KQP791" s="61"/>
      <c r="KQQ791" s="61"/>
      <c r="KQR791" s="61"/>
      <c r="KQS791" s="61"/>
      <c r="KQT791" s="61"/>
      <c r="KQU791" s="61"/>
      <c r="KQV791" s="61"/>
      <c r="KQW791" s="61"/>
      <c r="KQX791" s="61"/>
      <c r="KQY791" s="61"/>
      <c r="KQZ791" s="61"/>
      <c r="KRA791" s="61"/>
      <c r="KRB791" s="61"/>
      <c r="KRC791" s="61"/>
      <c r="KRD791" s="61"/>
      <c r="KRE791" s="61"/>
      <c r="KRF791" s="61"/>
      <c r="KRG791" s="61"/>
      <c r="KRH791" s="61"/>
      <c r="KRI791" s="61"/>
      <c r="KRJ791" s="61"/>
      <c r="KRK791" s="61"/>
      <c r="KRL791" s="61"/>
      <c r="KRM791" s="61"/>
      <c r="KRN791" s="61"/>
      <c r="KRO791" s="61"/>
      <c r="KRP791" s="61"/>
      <c r="KRQ791" s="61"/>
      <c r="KRR791" s="61"/>
      <c r="KRS791" s="61"/>
      <c r="KRT791" s="61"/>
      <c r="KRU791" s="61"/>
      <c r="KRV791" s="61"/>
      <c r="KRW791" s="61"/>
      <c r="KRX791" s="61"/>
      <c r="KRY791" s="61"/>
      <c r="KRZ791" s="61"/>
      <c r="KSA791" s="61"/>
      <c r="KSB791" s="61"/>
      <c r="KSC791" s="61"/>
      <c r="KSD791" s="61"/>
      <c r="KSE791" s="61"/>
      <c r="KSF791" s="61"/>
      <c r="KSG791" s="61"/>
      <c r="KSH791" s="61"/>
      <c r="KSI791" s="61"/>
      <c r="KSJ791" s="61"/>
      <c r="KSK791" s="61"/>
      <c r="KSL791" s="61"/>
      <c r="KSM791" s="61"/>
      <c r="KSN791" s="61"/>
      <c r="KSO791" s="61"/>
      <c r="KSP791" s="61"/>
      <c r="KSQ791" s="61"/>
      <c r="KSR791" s="61"/>
      <c r="KSS791" s="61"/>
      <c r="KST791" s="61"/>
      <c r="KSU791" s="61"/>
      <c r="KSV791" s="61"/>
      <c r="KSW791" s="61"/>
      <c r="KSX791" s="61"/>
      <c r="KSY791" s="61"/>
      <c r="KSZ791" s="61"/>
      <c r="KTA791" s="61"/>
      <c r="KTB791" s="61"/>
      <c r="KTC791" s="61"/>
      <c r="KTD791" s="61"/>
      <c r="KTE791" s="61"/>
      <c r="KTF791" s="61"/>
      <c r="KTG791" s="61"/>
      <c r="KTH791" s="61"/>
      <c r="KTI791" s="61"/>
      <c r="KTJ791" s="61"/>
      <c r="KTK791" s="61"/>
      <c r="KTL791" s="61"/>
      <c r="KTM791" s="61"/>
      <c r="KTN791" s="61"/>
      <c r="KTO791" s="61"/>
      <c r="KTP791" s="61"/>
      <c r="KTQ791" s="61"/>
      <c r="KTR791" s="61"/>
      <c r="KTS791" s="61"/>
      <c r="KTT791" s="61"/>
      <c r="KTU791" s="61"/>
      <c r="KTV791" s="61"/>
      <c r="KTW791" s="61"/>
      <c r="KTX791" s="61"/>
      <c r="KTY791" s="61"/>
      <c r="KTZ791" s="61"/>
      <c r="KUA791" s="61"/>
      <c r="KUB791" s="61"/>
      <c r="KUC791" s="61"/>
      <c r="KUD791" s="61"/>
      <c r="KUE791" s="61"/>
      <c r="KUF791" s="61"/>
      <c r="KUG791" s="61"/>
      <c r="KUH791" s="61"/>
      <c r="KUI791" s="61"/>
      <c r="KUJ791" s="61"/>
      <c r="KUK791" s="61"/>
      <c r="KUL791" s="61"/>
      <c r="KUM791" s="61"/>
      <c r="KUN791" s="61"/>
      <c r="KUO791" s="61"/>
      <c r="KUP791" s="61"/>
      <c r="KUQ791" s="61"/>
      <c r="KUR791" s="61"/>
      <c r="KUS791" s="61"/>
      <c r="KUT791" s="61"/>
      <c r="KUU791" s="61"/>
      <c r="KUV791" s="61"/>
      <c r="KUW791" s="61"/>
      <c r="KUX791" s="61"/>
      <c r="KUY791" s="61"/>
      <c r="KUZ791" s="61"/>
      <c r="KVA791" s="61"/>
      <c r="KVB791" s="61"/>
      <c r="KVC791" s="61"/>
      <c r="KVD791" s="61"/>
      <c r="KVE791" s="61"/>
      <c r="KVF791" s="61"/>
      <c r="KVG791" s="61"/>
      <c r="KVH791" s="61"/>
      <c r="KVI791" s="61"/>
      <c r="KVJ791" s="61"/>
      <c r="KVK791" s="61"/>
      <c r="KVL791" s="61"/>
      <c r="KVM791" s="61"/>
      <c r="KVN791" s="61"/>
      <c r="KVO791" s="61"/>
      <c r="KVP791" s="61"/>
      <c r="KVQ791" s="61"/>
      <c r="KVR791" s="61"/>
      <c r="KVS791" s="61"/>
      <c r="KVT791" s="61"/>
      <c r="KVU791" s="61"/>
      <c r="KVV791" s="61"/>
      <c r="KVW791" s="61"/>
      <c r="KVX791" s="61"/>
      <c r="KVY791" s="61"/>
      <c r="KVZ791" s="61"/>
      <c r="KWA791" s="61"/>
      <c r="KWB791" s="61"/>
      <c r="KWC791" s="61"/>
      <c r="KWD791" s="61"/>
      <c r="KWE791" s="61"/>
      <c r="KWF791" s="61"/>
      <c r="KWG791" s="61"/>
      <c r="KWH791" s="61"/>
      <c r="KWI791" s="61"/>
      <c r="KWJ791" s="61"/>
      <c r="KWK791" s="61"/>
      <c r="KWL791" s="61"/>
      <c r="KWM791" s="61"/>
      <c r="KWN791" s="61"/>
      <c r="KWO791" s="61"/>
      <c r="KWP791" s="61"/>
      <c r="KWQ791" s="61"/>
      <c r="KWR791" s="61"/>
      <c r="KWS791" s="61"/>
      <c r="KWT791" s="61"/>
      <c r="KWU791" s="61"/>
      <c r="KWV791" s="61"/>
      <c r="KWW791" s="61"/>
      <c r="KWX791" s="61"/>
      <c r="KWY791" s="61"/>
      <c r="KWZ791" s="61"/>
      <c r="KXA791" s="61"/>
      <c r="KXB791" s="61"/>
      <c r="KXC791" s="61"/>
      <c r="KXD791" s="61"/>
      <c r="KXE791" s="61"/>
      <c r="KXF791" s="61"/>
      <c r="KXG791" s="61"/>
      <c r="KXH791" s="61"/>
      <c r="KXI791" s="61"/>
      <c r="KXJ791" s="61"/>
      <c r="KXK791" s="61"/>
      <c r="KXL791" s="61"/>
      <c r="KXM791" s="61"/>
      <c r="KXN791" s="61"/>
      <c r="KXO791" s="61"/>
      <c r="KXP791" s="61"/>
      <c r="KXQ791" s="61"/>
      <c r="KXR791" s="61"/>
      <c r="KXS791" s="61"/>
      <c r="KXT791" s="61"/>
      <c r="KXU791" s="61"/>
      <c r="KXV791" s="61"/>
      <c r="KXW791" s="61"/>
      <c r="KXX791" s="61"/>
      <c r="KXY791" s="61"/>
      <c r="KXZ791" s="61"/>
      <c r="KYA791" s="61"/>
      <c r="KYB791" s="61"/>
      <c r="KYC791" s="61"/>
      <c r="KYD791" s="61"/>
      <c r="KYE791" s="61"/>
      <c r="KYF791" s="61"/>
      <c r="KYG791" s="61"/>
      <c r="KYH791" s="61"/>
      <c r="KYI791" s="61"/>
      <c r="KYJ791" s="61"/>
      <c r="KYK791" s="61"/>
      <c r="KYL791" s="61"/>
      <c r="KYM791" s="61"/>
      <c r="KYN791" s="61"/>
      <c r="KYO791" s="61"/>
      <c r="KYP791" s="61"/>
      <c r="KYQ791" s="61"/>
      <c r="KYR791" s="61"/>
      <c r="KYS791" s="61"/>
      <c r="KYT791" s="61"/>
      <c r="KYU791" s="61"/>
      <c r="KYV791" s="61"/>
      <c r="KYW791" s="61"/>
      <c r="KYX791" s="61"/>
      <c r="KYY791" s="61"/>
      <c r="KYZ791" s="61"/>
      <c r="KZA791" s="61"/>
      <c r="KZB791" s="61"/>
      <c r="KZC791" s="61"/>
      <c r="KZD791" s="61"/>
      <c r="KZE791" s="61"/>
      <c r="KZF791" s="61"/>
      <c r="KZG791" s="61"/>
      <c r="KZH791" s="61"/>
      <c r="KZI791" s="61"/>
      <c r="KZJ791" s="61"/>
      <c r="KZK791" s="61"/>
      <c r="KZL791" s="61"/>
      <c r="KZM791" s="61"/>
      <c r="KZN791" s="61"/>
      <c r="KZO791" s="61"/>
      <c r="KZP791" s="61"/>
      <c r="KZQ791" s="61"/>
      <c r="KZR791" s="61"/>
      <c r="KZS791" s="61"/>
      <c r="KZT791" s="61"/>
      <c r="KZU791" s="61"/>
      <c r="KZV791" s="61"/>
      <c r="KZW791" s="61"/>
      <c r="KZX791" s="61"/>
      <c r="KZY791" s="61"/>
      <c r="KZZ791" s="61"/>
      <c r="LAA791" s="61"/>
      <c r="LAB791" s="61"/>
      <c r="LAC791" s="61"/>
      <c r="LAD791" s="61"/>
      <c r="LAE791" s="61"/>
      <c r="LAF791" s="61"/>
      <c r="LAG791" s="61"/>
      <c r="LAH791" s="61"/>
      <c r="LAI791" s="61"/>
      <c r="LAJ791" s="61"/>
      <c r="LAK791" s="61"/>
      <c r="LAL791" s="61"/>
      <c r="LAM791" s="61"/>
      <c r="LAN791" s="61"/>
      <c r="LAO791" s="61"/>
      <c r="LAP791" s="61"/>
      <c r="LAQ791" s="61"/>
      <c r="LAR791" s="61"/>
      <c r="LAS791" s="61"/>
      <c r="LAT791" s="61"/>
      <c r="LAU791" s="61"/>
      <c r="LAV791" s="61"/>
      <c r="LAW791" s="61"/>
      <c r="LAX791" s="61"/>
      <c r="LAY791" s="61"/>
      <c r="LAZ791" s="61"/>
      <c r="LBA791" s="61"/>
      <c r="LBB791" s="61"/>
      <c r="LBC791" s="61"/>
      <c r="LBD791" s="61"/>
      <c r="LBE791" s="61"/>
      <c r="LBF791" s="61"/>
      <c r="LBG791" s="61"/>
      <c r="LBH791" s="61"/>
      <c r="LBI791" s="61"/>
      <c r="LBJ791" s="61"/>
      <c r="LBK791" s="61"/>
      <c r="LBL791" s="61"/>
      <c r="LBM791" s="61"/>
      <c r="LBN791" s="61"/>
      <c r="LBO791" s="61"/>
      <c r="LBP791" s="61"/>
      <c r="LBQ791" s="61"/>
      <c r="LBR791" s="61"/>
      <c r="LBS791" s="61"/>
      <c r="LBT791" s="61"/>
      <c r="LBU791" s="61"/>
      <c r="LBV791" s="61"/>
      <c r="LBW791" s="61"/>
      <c r="LBX791" s="61"/>
      <c r="LBY791" s="61"/>
      <c r="LBZ791" s="61"/>
      <c r="LCA791" s="61"/>
      <c r="LCB791" s="61"/>
      <c r="LCC791" s="61"/>
      <c r="LCD791" s="61"/>
      <c r="LCE791" s="61"/>
      <c r="LCF791" s="61"/>
      <c r="LCG791" s="61"/>
      <c r="LCH791" s="61"/>
      <c r="LCI791" s="61"/>
      <c r="LCJ791" s="61"/>
      <c r="LCK791" s="61"/>
      <c r="LCL791" s="61"/>
      <c r="LCM791" s="61"/>
      <c r="LCN791" s="61"/>
      <c r="LCO791" s="61"/>
      <c r="LCP791" s="61"/>
      <c r="LCQ791" s="61"/>
      <c r="LCR791" s="61"/>
      <c r="LCS791" s="61"/>
      <c r="LCT791" s="61"/>
      <c r="LCU791" s="61"/>
      <c r="LCV791" s="61"/>
      <c r="LCW791" s="61"/>
      <c r="LCX791" s="61"/>
      <c r="LCY791" s="61"/>
      <c r="LCZ791" s="61"/>
      <c r="LDA791" s="61"/>
      <c r="LDB791" s="61"/>
      <c r="LDC791" s="61"/>
      <c r="LDD791" s="61"/>
      <c r="LDE791" s="61"/>
      <c r="LDF791" s="61"/>
      <c r="LDG791" s="61"/>
      <c r="LDH791" s="61"/>
      <c r="LDI791" s="61"/>
      <c r="LDJ791" s="61"/>
      <c r="LDK791" s="61"/>
      <c r="LDL791" s="61"/>
      <c r="LDM791" s="61"/>
      <c r="LDN791" s="61"/>
      <c r="LDO791" s="61"/>
      <c r="LDP791" s="61"/>
      <c r="LDQ791" s="61"/>
      <c r="LDR791" s="61"/>
      <c r="LDS791" s="61"/>
      <c r="LDT791" s="61"/>
      <c r="LDU791" s="61"/>
      <c r="LDV791" s="61"/>
      <c r="LDW791" s="61"/>
      <c r="LDX791" s="61"/>
      <c r="LDY791" s="61"/>
      <c r="LDZ791" s="61"/>
      <c r="LEA791" s="61"/>
      <c r="LEB791" s="61"/>
      <c r="LEC791" s="61"/>
      <c r="LED791" s="61"/>
      <c r="LEE791" s="61"/>
      <c r="LEF791" s="61"/>
      <c r="LEG791" s="61"/>
      <c r="LEH791" s="61"/>
      <c r="LEI791" s="61"/>
      <c r="LEJ791" s="61"/>
      <c r="LEK791" s="61"/>
      <c r="LEL791" s="61"/>
      <c r="LEM791" s="61"/>
      <c r="LEN791" s="61"/>
      <c r="LEO791" s="61"/>
      <c r="LEP791" s="61"/>
      <c r="LEQ791" s="61"/>
      <c r="LER791" s="61"/>
      <c r="LES791" s="61"/>
      <c r="LET791" s="61"/>
      <c r="LEU791" s="61"/>
      <c r="LEV791" s="61"/>
      <c r="LEW791" s="61"/>
      <c r="LEX791" s="61"/>
      <c r="LEY791" s="61"/>
      <c r="LEZ791" s="61"/>
      <c r="LFA791" s="61"/>
      <c r="LFB791" s="61"/>
      <c r="LFC791" s="61"/>
      <c r="LFD791" s="61"/>
      <c r="LFE791" s="61"/>
      <c r="LFF791" s="61"/>
      <c r="LFG791" s="61"/>
      <c r="LFH791" s="61"/>
      <c r="LFI791" s="61"/>
      <c r="LFJ791" s="61"/>
      <c r="LFK791" s="61"/>
      <c r="LFL791" s="61"/>
      <c r="LFM791" s="61"/>
      <c r="LFN791" s="61"/>
      <c r="LFO791" s="61"/>
      <c r="LFP791" s="61"/>
      <c r="LFQ791" s="61"/>
      <c r="LFR791" s="61"/>
      <c r="LFS791" s="61"/>
      <c r="LFT791" s="61"/>
      <c r="LFU791" s="61"/>
      <c r="LFV791" s="61"/>
      <c r="LFW791" s="61"/>
      <c r="LFX791" s="61"/>
      <c r="LFY791" s="61"/>
      <c r="LFZ791" s="61"/>
      <c r="LGA791" s="61"/>
      <c r="LGB791" s="61"/>
      <c r="LGC791" s="61"/>
      <c r="LGD791" s="61"/>
      <c r="LGE791" s="61"/>
      <c r="LGF791" s="61"/>
      <c r="LGG791" s="61"/>
      <c r="LGH791" s="61"/>
      <c r="LGI791" s="61"/>
      <c r="LGJ791" s="61"/>
      <c r="LGK791" s="61"/>
      <c r="LGL791" s="61"/>
      <c r="LGM791" s="61"/>
      <c r="LGN791" s="61"/>
      <c r="LGO791" s="61"/>
      <c r="LGP791" s="61"/>
      <c r="LGQ791" s="61"/>
      <c r="LGR791" s="61"/>
      <c r="LGS791" s="61"/>
      <c r="LGT791" s="61"/>
      <c r="LGU791" s="61"/>
      <c r="LGV791" s="61"/>
      <c r="LGW791" s="61"/>
      <c r="LGX791" s="61"/>
      <c r="LGY791" s="61"/>
      <c r="LGZ791" s="61"/>
      <c r="LHA791" s="61"/>
      <c r="LHB791" s="61"/>
      <c r="LHC791" s="61"/>
      <c r="LHD791" s="61"/>
      <c r="LHE791" s="61"/>
      <c r="LHF791" s="61"/>
      <c r="LHG791" s="61"/>
      <c r="LHH791" s="61"/>
      <c r="LHI791" s="61"/>
      <c r="LHJ791" s="61"/>
      <c r="LHK791" s="61"/>
      <c r="LHL791" s="61"/>
      <c r="LHM791" s="61"/>
      <c r="LHN791" s="61"/>
      <c r="LHO791" s="61"/>
      <c r="LHP791" s="61"/>
      <c r="LHQ791" s="61"/>
      <c r="LHR791" s="61"/>
      <c r="LHS791" s="61"/>
      <c r="LHT791" s="61"/>
      <c r="LHU791" s="61"/>
      <c r="LHV791" s="61"/>
      <c r="LHW791" s="61"/>
      <c r="LHX791" s="61"/>
      <c r="LHY791" s="61"/>
      <c r="LHZ791" s="61"/>
      <c r="LIA791" s="61"/>
      <c r="LIB791" s="61"/>
      <c r="LIC791" s="61"/>
      <c r="LID791" s="61"/>
      <c r="LIE791" s="61"/>
      <c r="LIF791" s="61"/>
      <c r="LIG791" s="61"/>
      <c r="LIH791" s="61"/>
      <c r="LII791" s="61"/>
      <c r="LIJ791" s="61"/>
      <c r="LIK791" s="61"/>
      <c r="LIL791" s="61"/>
      <c r="LIM791" s="61"/>
      <c r="LIN791" s="61"/>
      <c r="LIO791" s="61"/>
      <c r="LIP791" s="61"/>
      <c r="LIQ791" s="61"/>
      <c r="LIR791" s="61"/>
      <c r="LIS791" s="61"/>
      <c r="LIT791" s="61"/>
      <c r="LIU791" s="61"/>
      <c r="LIV791" s="61"/>
      <c r="LIW791" s="61"/>
      <c r="LIX791" s="61"/>
      <c r="LIY791" s="61"/>
      <c r="LIZ791" s="61"/>
      <c r="LJA791" s="61"/>
      <c r="LJB791" s="61"/>
      <c r="LJC791" s="61"/>
      <c r="LJD791" s="61"/>
      <c r="LJE791" s="61"/>
      <c r="LJF791" s="61"/>
      <c r="LJG791" s="61"/>
      <c r="LJH791" s="61"/>
      <c r="LJI791" s="61"/>
      <c r="LJJ791" s="61"/>
      <c r="LJK791" s="61"/>
      <c r="LJL791" s="61"/>
      <c r="LJM791" s="61"/>
      <c r="LJN791" s="61"/>
      <c r="LJO791" s="61"/>
      <c r="LJP791" s="61"/>
      <c r="LJQ791" s="61"/>
      <c r="LJR791" s="61"/>
      <c r="LJS791" s="61"/>
      <c r="LJT791" s="61"/>
      <c r="LJU791" s="61"/>
      <c r="LJV791" s="61"/>
      <c r="LJW791" s="61"/>
      <c r="LJX791" s="61"/>
      <c r="LJY791" s="61"/>
      <c r="LJZ791" s="61"/>
      <c r="LKA791" s="61"/>
      <c r="LKB791" s="61"/>
      <c r="LKC791" s="61"/>
      <c r="LKD791" s="61"/>
      <c r="LKE791" s="61"/>
      <c r="LKF791" s="61"/>
      <c r="LKG791" s="61"/>
      <c r="LKH791" s="61"/>
      <c r="LKI791" s="61"/>
      <c r="LKJ791" s="61"/>
      <c r="LKK791" s="61"/>
      <c r="LKL791" s="61"/>
      <c r="LKM791" s="61"/>
      <c r="LKN791" s="61"/>
      <c r="LKO791" s="61"/>
      <c r="LKP791" s="61"/>
      <c r="LKQ791" s="61"/>
      <c r="LKR791" s="61"/>
      <c r="LKS791" s="61"/>
      <c r="LKT791" s="61"/>
      <c r="LKU791" s="61"/>
      <c r="LKV791" s="61"/>
      <c r="LKW791" s="61"/>
      <c r="LKX791" s="61"/>
      <c r="LKY791" s="61"/>
      <c r="LKZ791" s="61"/>
      <c r="LLA791" s="61"/>
      <c r="LLB791" s="61"/>
      <c r="LLC791" s="61"/>
      <c r="LLD791" s="61"/>
      <c r="LLE791" s="61"/>
      <c r="LLF791" s="61"/>
      <c r="LLG791" s="61"/>
      <c r="LLH791" s="61"/>
      <c r="LLI791" s="61"/>
      <c r="LLJ791" s="61"/>
      <c r="LLK791" s="61"/>
      <c r="LLL791" s="61"/>
      <c r="LLM791" s="61"/>
      <c r="LLN791" s="61"/>
      <c r="LLO791" s="61"/>
      <c r="LLP791" s="61"/>
      <c r="LLQ791" s="61"/>
      <c r="LLR791" s="61"/>
      <c r="LLS791" s="61"/>
      <c r="LLT791" s="61"/>
      <c r="LLU791" s="61"/>
      <c r="LLV791" s="61"/>
      <c r="LLW791" s="61"/>
      <c r="LLX791" s="61"/>
      <c r="LLY791" s="61"/>
      <c r="LLZ791" s="61"/>
      <c r="LMA791" s="61"/>
      <c r="LMB791" s="61"/>
      <c r="LMC791" s="61"/>
      <c r="LMD791" s="61"/>
      <c r="LME791" s="61"/>
      <c r="LMF791" s="61"/>
      <c r="LMG791" s="61"/>
      <c r="LMH791" s="61"/>
      <c r="LMI791" s="61"/>
      <c r="LMJ791" s="61"/>
      <c r="LMK791" s="61"/>
      <c r="LML791" s="61"/>
      <c r="LMM791" s="61"/>
      <c r="LMN791" s="61"/>
      <c r="LMO791" s="61"/>
      <c r="LMP791" s="61"/>
      <c r="LMQ791" s="61"/>
      <c r="LMR791" s="61"/>
      <c r="LMS791" s="61"/>
      <c r="LMT791" s="61"/>
      <c r="LMU791" s="61"/>
      <c r="LMV791" s="61"/>
      <c r="LMW791" s="61"/>
      <c r="LMX791" s="61"/>
      <c r="LMY791" s="61"/>
      <c r="LMZ791" s="61"/>
      <c r="LNA791" s="61"/>
      <c r="LNB791" s="61"/>
      <c r="LNC791" s="61"/>
      <c r="LND791" s="61"/>
      <c r="LNE791" s="61"/>
      <c r="LNF791" s="61"/>
      <c r="LNG791" s="61"/>
      <c r="LNH791" s="61"/>
      <c r="LNI791" s="61"/>
      <c r="LNJ791" s="61"/>
      <c r="LNK791" s="61"/>
      <c r="LNL791" s="61"/>
      <c r="LNM791" s="61"/>
      <c r="LNN791" s="61"/>
      <c r="LNO791" s="61"/>
      <c r="LNP791" s="61"/>
      <c r="LNQ791" s="61"/>
      <c r="LNR791" s="61"/>
      <c r="LNS791" s="61"/>
      <c r="LNT791" s="61"/>
      <c r="LNU791" s="61"/>
      <c r="LNV791" s="61"/>
      <c r="LNW791" s="61"/>
      <c r="LNX791" s="61"/>
      <c r="LNY791" s="61"/>
      <c r="LNZ791" s="61"/>
      <c r="LOA791" s="61"/>
      <c r="LOB791" s="61"/>
      <c r="LOC791" s="61"/>
      <c r="LOD791" s="61"/>
      <c r="LOE791" s="61"/>
      <c r="LOF791" s="61"/>
      <c r="LOG791" s="61"/>
      <c r="LOH791" s="61"/>
      <c r="LOI791" s="61"/>
      <c r="LOJ791" s="61"/>
      <c r="LOK791" s="61"/>
      <c r="LOL791" s="61"/>
      <c r="LOM791" s="61"/>
      <c r="LON791" s="61"/>
      <c r="LOO791" s="61"/>
      <c r="LOP791" s="61"/>
      <c r="LOQ791" s="61"/>
      <c r="LOR791" s="61"/>
      <c r="LOS791" s="61"/>
      <c r="LOT791" s="61"/>
      <c r="LOU791" s="61"/>
      <c r="LOV791" s="61"/>
      <c r="LOW791" s="61"/>
      <c r="LOX791" s="61"/>
      <c r="LOY791" s="61"/>
      <c r="LOZ791" s="61"/>
      <c r="LPA791" s="61"/>
      <c r="LPB791" s="61"/>
      <c r="LPC791" s="61"/>
      <c r="LPD791" s="61"/>
      <c r="LPE791" s="61"/>
      <c r="LPF791" s="61"/>
      <c r="LPG791" s="61"/>
      <c r="LPH791" s="61"/>
      <c r="LPI791" s="61"/>
      <c r="LPJ791" s="61"/>
      <c r="LPK791" s="61"/>
      <c r="LPL791" s="61"/>
      <c r="LPM791" s="61"/>
      <c r="LPN791" s="61"/>
      <c r="LPO791" s="61"/>
      <c r="LPP791" s="61"/>
      <c r="LPQ791" s="61"/>
      <c r="LPR791" s="61"/>
      <c r="LPS791" s="61"/>
      <c r="LPT791" s="61"/>
      <c r="LPU791" s="61"/>
      <c r="LPV791" s="61"/>
      <c r="LPW791" s="61"/>
      <c r="LPX791" s="61"/>
      <c r="LPY791" s="61"/>
      <c r="LPZ791" s="61"/>
      <c r="LQA791" s="61"/>
      <c r="LQB791" s="61"/>
      <c r="LQC791" s="61"/>
      <c r="LQD791" s="61"/>
      <c r="LQE791" s="61"/>
      <c r="LQF791" s="61"/>
      <c r="LQG791" s="61"/>
      <c r="LQH791" s="61"/>
      <c r="LQI791" s="61"/>
      <c r="LQJ791" s="61"/>
      <c r="LQK791" s="61"/>
      <c r="LQL791" s="61"/>
      <c r="LQM791" s="61"/>
      <c r="LQN791" s="61"/>
      <c r="LQO791" s="61"/>
      <c r="LQP791" s="61"/>
      <c r="LQQ791" s="61"/>
      <c r="LQR791" s="61"/>
      <c r="LQS791" s="61"/>
      <c r="LQT791" s="61"/>
      <c r="LQU791" s="61"/>
      <c r="LQV791" s="61"/>
      <c r="LQW791" s="61"/>
      <c r="LQX791" s="61"/>
      <c r="LQY791" s="61"/>
      <c r="LQZ791" s="61"/>
      <c r="LRA791" s="61"/>
      <c r="LRB791" s="61"/>
      <c r="LRC791" s="61"/>
      <c r="LRD791" s="61"/>
      <c r="LRE791" s="61"/>
      <c r="LRF791" s="61"/>
      <c r="LRG791" s="61"/>
      <c r="LRH791" s="61"/>
      <c r="LRI791" s="61"/>
      <c r="LRJ791" s="61"/>
      <c r="LRK791" s="61"/>
      <c r="LRL791" s="61"/>
      <c r="LRM791" s="61"/>
      <c r="LRN791" s="61"/>
      <c r="LRO791" s="61"/>
      <c r="LRP791" s="61"/>
      <c r="LRQ791" s="61"/>
      <c r="LRR791" s="61"/>
      <c r="LRS791" s="61"/>
      <c r="LRT791" s="61"/>
      <c r="LRU791" s="61"/>
      <c r="LRV791" s="61"/>
      <c r="LRW791" s="61"/>
      <c r="LRX791" s="61"/>
      <c r="LRY791" s="61"/>
      <c r="LRZ791" s="61"/>
      <c r="LSA791" s="61"/>
      <c r="LSB791" s="61"/>
      <c r="LSC791" s="61"/>
      <c r="LSD791" s="61"/>
      <c r="LSE791" s="61"/>
      <c r="LSF791" s="61"/>
      <c r="LSG791" s="61"/>
      <c r="LSH791" s="61"/>
      <c r="LSI791" s="61"/>
      <c r="LSJ791" s="61"/>
      <c r="LSK791" s="61"/>
      <c r="LSL791" s="61"/>
      <c r="LSM791" s="61"/>
      <c r="LSN791" s="61"/>
      <c r="LSO791" s="61"/>
      <c r="LSP791" s="61"/>
      <c r="LSQ791" s="61"/>
      <c r="LSR791" s="61"/>
      <c r="LSS791" s="61"/>
      <c r="LST791" s="61"/>
      <c r="LSU791" s="61"/>
      <c r="LSV791" s="61"/>
      <c r="LSW791" s="61"/>
      <c r="LSX791" s="61"/>
      <c r="LSY791" s="61"/>
      <c r="LSZ791" s="61"/>
      <c r="LTA791" s="61"/>
      <c r="LTB791" s="61"/>
      <c r="LTC791" s="61"/>
      <c r="LTD791" s="61"/>
      <c r="LTE791" s="61"/>
      <c r="LTF791" s="61"/>
      <c r="LTG791" s="61"/>
      <c r="LTH791" s="61"/>
      <c r="LTI791" s="61"/>
      <c r="LTJ791" s="61"/>
      <c r="LTK791" s="61"/>
      <c r="LTL791" s="61"/>
      <c r="LTM791" s="61"/>
      <c r="LTN791" s="61"/>
      <c r="LTO791" s="61"/>
      <c r="LTP791" s="61"/>
      <c r="LTQ791" s="61"/>
      <c r="LTR791" s="61"/>
      <c r="LTS791" s="61"/>
      <c r="LTT791" s="61"/>
      <c r="LTU791" s="61"/>
      <c r="LTV791" s="61"/>
      <c r="LTW791" s="61"/>
      <c r="LTX791" s="61"/>
      <c r="LTY791" s="61"/>
      <c r="LTZ791" s="61"/>
      <c r="LUA791" s="61"/>
      <c r="LUB791" s="61"/>
      <c r="LUC791" s="61"/>
      <c r="LUD791" s="61"/>
      <c r="LUE791" s="61"/>
      <c r="LUF791" s="61"/>
      <c r="LUG791" s="61"/>
      <c r="LUH791" s="61"/>
      <c r="LUI791" s="61"/>
      <c r="LUJ791" s="61"/>
      <c r="LUK791" s="61"/>
      <c r="LUL791" s="61"/>
      <c r="LUM791" s="61"/>
      <c r="LUN791" s="61"/>
      <c r="LUO791" s="61"/>
      <c r="LUP791" s="61"/>
      <c r="LUQ791" s="61"/>
      <c r="LUR791" s="61"/>
      <c r="LUS791" s="61"/>
      <c r="LUT791" s="61"/>
      <c r="LUU791" s="61"/>
      <c r="LUV791" s="61"/>
      <c r="LUW791" s="61"/>
      <c r="LUX791" s="61"/>
      <c r="LUY791" s="61"/>
      <c r="LUZ791" s="61"/>
      <c r="LVA791" s="61"/>
      <c r="LVB791" s="61"/>
      <c r="LVC791" s="61"/>
      <c r="LVD791" s="61"/>
      <c r="LVE791" s="61"/>
      <c r="LVF791" s="61"/>
      <c r="LVG791" s="61"/>
      <c r="LVH791" s="61"/>
      <c r="LVI791" s="61"/>
      <c r="LVJ791" s="61"/>
      <c r="LVK791" s="61"/>
      <c r="LVL791" s="61"/>
      <c r="LVM791" s="61"/>
      <c r="LVN791" s="61"/>
      <c r="LVO791" s="61"/>
      <c r="LVP791" s="61"/>
      <c r="LVQ791" s="61"/>
      <c r="LVR791" s="61"/>
      <c r="LVS791" s="61"/>
      <c r="LVT791" s="61"/>
      <c r="LVU791" s="61"/>
      <c r="LVV791" s="61"/>
      <c r="LVW791" s="61"/>
      <c r="LVX791" s="61"/>
      <c r="LVY791" s="61"/>
      <c r="LVZ791" s="61"/>
      <c r="LWA791" s="61"/>
      <c r="LWB791" s="61"/>
      <c r="LWC791" s="61"/>
      <c r="LWD791" s="61"/>
      <c r="LWE791" s="61"/>
      <c r="LWF791" s="61"/>
      <c r="LWG791" s="61"/>
      <c r="LWH791" s="61"/>
      <c r="LWI791" s="61"/>
      <c r="LWJ791" s="61"/>
      <c r="LWK791" s="61"/>
      <c r="LWL791" s="61"/>
      <c r="LWM791" s="61"/>
      <c r="LWN791" s="61"/>
      <c r="LWO791" s="61"/>
      <c r="LWP791" s="61"/>
      <c r="LWQ791" s="61"/>
      <c r="LWR791" s="61"/>
      <c r="LWS791" s="61"/>
      <c r="LWT791" s="61"/>
      <c r="LWU791" s="61"/>
      <c r="LWV791" s="61"/>
      <c r="LWW791" s="61"/>
      <c r="LWX791" s="61"/>
      <c r="LWY791" s="61"/>
      <c r="LWZ791" s="61"/>
      <c r="LXA791" s="61"/>
      <c r="LXB791" s="61"/>
      <c r="LXC791" s="61"/>
      <c r="LXD791" s="61"/>
      <c r="LXE791" s="61"/>
      <c r="LXF791" s="61"/>
      <c r="LXG791" s="61"/>
      <c r="LXH791" s="61"/>
      <c r="LXI791" s="61"/>
      <c r="LXJ791" s="61"/>
      <c r="LXK791" s="61"/>
      <c r="LXL791" s="61"/>
      <c r="LXM791" s="61"/>
      <c r="LXN791" s="61"/>
      <c r="LXO791" s="61"/>
      <c r="LXP791" s="61"/>
      <c r="LXQ791" s="61"/>
      <c r="LXR791" s="61"/>
      <c r="LXS791" s="61"/>
      <c r="LXT791" s="61"/>
      <c r="LXU791" s="61"/>
      <c r="LXV791" s="61"/>
      <c r="LXW791" s="61"/>
      <c r="LXX791" s="61"/>
      <c r="LXY791" s="61"/>
      <c r="LXZ791" s="61"/>
      <c r="LYA791" s="61"/>
      <c r="LYB791" s="61"/>
      <c r="LYC791" s="61"/>
      <c r="LYD791" s="61"/>
      <c r="LYE791" s="61"/>
      <c r="LYF791" s="61"/>
      <c r="LYG791" s="61"/>
      <c r="LYH791" s="61"/>
      <c r="LYI791" s="61"/>
      <c r="LYJ791" s="61"/>
      <c r="LYK791" s="61"/>
      <c r="LYL791" s="61"/>
      <c r="LYM791" s="61"/>
      <c r="LYN791" s="61"/>
      <c r="LYO791" s="61"/>
      <c r="LYP791" s="61"/>
      <c r="LYQ791" s="61"/>
      <c r="LYR791" s="61"/>
      <c r="LYS791" s="61"/>
      <c r="LYT791" s="61"/>
      <c r="LYU791" s="61"/>
      <c r="LYV791" s="61"/>
      <c r="LYW791" s="61"/>
      <c r="LYX791" s="61"/>
      <c r="LYY791" s="61"/>
      <c r="LYZ791" s="61"/>
      <c r="LZA791" s="61"/>
      <c r="LZB791" s="61"/>
      <c r="LZC791" s="61"/>
      <c r="LZD791" s="61"/>
      <c r="LZE791" s="61"/>
      <c r="LZF791" s="61"/>
      <c r="LZG791" s="61"/>
      <c r="LZH791" s="61"/>
      <c r="LZI791" s="61"/>
      <c r="LZJ791" s="61"/>
      <c r="LZK791" s="61"/>
      <c r="LZL791" s="61"/>
      <c r="LZM791" s="61"/>
      <c r="LZN791" s="61"/>
      <c r="LZO791" s="61"/>
      <c r="LZP791" s="61"/>
      <c r="LZQ791" s="61"/>
      <c r="LZR791" s="61"/>
      <c r="LZS791" s="61"/>
      <c r="LZT791" s="61"/>
      <c r="LZU791" s="61"/>
      <c r="LZV791" s="61"/>
      <c r="LZW791" s="61"/>
      <c r="LZX791" s="61"/>
      <c r="LZY791" s="61"/>
      <c r="LZZ791" s="61"/>
      <c r="MAA791" s="61"/>
      <c r="MAB791" s="61"/>
      <c r="MAC791" s="61"/>
      <c r="MAD791" s="61"/>
      <c r="MAE791" s="61"/>
      <c r="MAF791" s="61"/>
      <c r="MAG791" s="61"/>
      <c r="MAH791" s="61"/>
      <c r="MAI791" s="61"/>
      <c r="MAJ791" s="61"/>
      <c r="MAK791" s="61"/>
      <c r="MAL791" s="61"/>
      <c r="MAM791" s="61"/>
      <c r="MAN791" s="61"/>
      <c r="MAO791" s="61"/>
      <c r="MAP791" s="61"/>
      <c r="MAQ791" s="61"/>
      <c r="MAR791" s="61"/>
      <c r="MAS791" s="61"/>
      <c r="MAT791" s="61"/>
      <c r="MAU791" s="61"/>
      <c r="MAV791" s="61"/>
      <c r="MAW791" s="61"/>
      <c r="MAX791" s="61"/>
      <c r="MAY791" s="61"/>
      <c r="MAZ791" s="61"/>
      <c r="MBA791" s="61"/>
      <c r="MBB791" s="61"/>
      <c r="MBC791" s="61"/>
      <c r="MBD791" s="61"/>
      <c r="MBE791" s="61"/>
      <c r="MBF791" s="61"/>
      <c r="MBG791" s="61"/>
      <c r="MBH791" s="61"/>
      <c r="MBI791" s="61"/>
      <c r="MBJ791" s="61"/>
      <c r="MBK791" s="61"/>
      <c r="MBL791" s="61"/>
      <c r="MBM791" s="61"/>
      <c r="MBN791" s="61"/>
      <c r="MBO791" s="61"/>
      <c r="MBP791" s="61"/>
      <c r="MBQ791" s="61"/>
      <c r="MBR791" s="61"/>
      <c r="MBS791" s="61"/>
      <c r="MBT791" s="61"/>
      <c r="MBU791" s="61"/>
      <c r="MBV791" s="61"/>
      <c r="MBW791" s="61"/>
      <c r="MBX791" s="61"/>
      <c r="MBY791" s="61"/>
      <c r="MBZ791" s="61"/>
      <c r="MCA791" s="61"/>
      <c r="MCB791" s="61"/>
      <c r="MCC791" s="61"/>
      <c r="MCD791" s="61"/>
      <c r="MCE791" s="61"/>
      <c r="MCF791" s="61"/>
      <c r="MCG791" s="61"/>
      <c r="MCH791" s="61"/>
      <c r="MCI791" s="61"/>
      <c r="MCJ791" s="61"/>
      <c r="MCK791" s="61"/>
      <c r="MCL791" s="61"/>
      <c r="MCM791" s="61"/>
      <c r="MCN791" s="61"/>
      <c r="MCO791" s="61"/>
      <c r="MCP791" s="61"/>
      <c r="MCQ791" s="61"/>
      <c r="MCR791" s="61"/>
      <c r="MCS791" s="61"/>
      <c r="MCT791" s="61"/>
      <c r="MCU791" s="61"/>
      <c r="MCV791" s="61"/>
      <c r="MCW791" s="61"/>
      <c r="MCX791" s="61"/>
      <c r="MCY791" s="61"/>
      <c r="MCZ791" s="61"/>
      <c r="MDA791" s="61"/>
      <c r="MDB791" s="61"/>
      <c r="MDC791" s="61"/>
      <c r="MDD791" s="61"/>
      <c r="MDE791" s="61"/>
      <c r="MDF791" s="61"/>
      <c r="MDG791" s="61"/>
      <c r="MDH791" s="61"/>
      <c r="MDI791" s="61"/>
      <c r="MDJ791" s="61"/>
      <c r="MDK791" s="61"/>
      <c r="MDL791" s="61"/>
      <c r="MDM791" s="61"/>
      <c r="MDN791" s="61"/>
      <c r="MDO791" s="61"/>
      <c r="MDP791" s="61"/>
      <c r="MDQ791" s="61"/>
      <c r="MDR791" s="61"/>
      <c r="MDS791" s="61"/>
      <c r="MDT791" s="61"/>
      <c r="MDU791" s="61"/>
      <c r="MDV791" s="61"/>
      <c r="MDW791" s="61"/>
      <c r="MDX791" s="61"/>
      <c r="MDY791" s="61"/>
      <c r="MDZ791" s="61"/>
      <c r="MEA791" s="61"/>
      <c r="MEB791" s="61"/>
      <c r="MEC791" s="61"/>
      <c r="MED791" s="61"/>
      <c r="MEE791" s="61"/>
      <c r="MEF791" s="61"/>
      <c r="MEG791" s="61"/>
      <c r="MEH791" s="61"/>
      <c r="MEI791" s="61"/>
      <c r="MEJ791" s="61"/>
      <c r="MEK791" s="61"/>
      <c r="MEL791" s="61"/>
      <c r="MEM791" s="61"/>
      <c r="MEN791" s="61"/>
      <c r="MEO791" s="61"/>
      <c r="MEP791" s="61"/>
      <c r="MEQ791" s="61"/>
      <c r="MER791" s="61"/>
      <c r="MES791" s="61"/>
      <c r="MET791" s="61"/>
      <c r="MEU791" s="61"/>
      <c r="MEV791" s="61"/>
      <c r="MEW791" s="61"/>
      <c r="MEX791" s="61"/>
      <c r="MEY791" s="61"/>
      <c r="MEZ791" s="61"/>
      <c r="MFA791" s="61"/>
      <c r="MFB791" s="61"/>
      <c r="MFC791" s="61"/>
      <c r="MFD791" s="61"/>
      <c r="MFE791" s="61"/>
      <c r="MFF791" s="61"/>
      <c r="MFG791" s="61"/>
      <c r="MFH791" s="61"/>
      <c r="MFI791" s="61"/>
      <c r="MFJ791" s="61"/>
      <c r="MFK791" s="61"/>
      <c r="MFL791" s="61"/>
      <c r="MFM791" s="61"/>
      <c r="MFN791" s="61"/>
      <c r="MFO791" s="61"/>
      <c r="MFP791" s="61"/>
      <c r="MFQ791" s="61"/>
      <c r="MFR791" s="61"/>
      <c r="MFS791" s="61"/>
      <c r="MFT791" s="61"/>
      <c r="MFU791" s="61"/>
      <c r="MFV791" s="61"/>
      <c r="MFW791" s="61"/>
      <c r="MFX791" s="61"/>
      <c r="MFY791" s="61"/>
      <c r="MFZ791" s="61"/>
      <c r="MGA791" s="61"/>
      <c r="MGB791" s="61"/>
      <c r="MGC791" s="61"/>
      <c r="MGD791" s="61"/>
      <c r="MGE791" s="61"/>
      <c r="MGF791" s="61"/>
      <c r="MGG791" s="61"/>
      <c r="MGH791" s="61"/>
      <c r="MGI791" s="61"/>
      <c r="MGJ791" s="61"/>
      <c r="MGK791" s="61"/>
      <c r="MGL791" s="61"/>
      <c r="MGM791" s="61"/>
      <c r="MGN791" s="61"/>
      <c r="MGO791" s="61"/>
      <c r="MGP791" s="61"/>
      <c r="MGQ791" s="61"/>
      <c r="MGR791" s="61"/>
      <c r="MGS791" s="61"/>
      <c r="MGT791" s="61"/>
      <c r="MGU791" s="61"/>
      <c r="MGV791" s="61"/>
      <c r="MGW791" s="61"/>
      <c r="MGX791" s="61"/>
      <c r="MGY791" s="61"/>
      <c r="MGZ791" s="61"/>
      <c r="MHA791" s="61"/>
      <c r="MHB791" s="61"/>
      <c r="MHC791" s="61"/>
      <c r="MHD791" s="61"/>
      <c r="MHE791" s="61"/>
      <c r="MHF791" s="61"/>
      <c r="MHG791" s="61"/>
      <c r="MHH791" s="61"/>
      <c r="MHI791" s="61"/>
      <c r="MHJ791" s="61"/>
      <c r="MHK791" s="61"/>
      <c r="MHL791" s="61"/>
      <c r="MHM791" s="61"/>
      <c r="MHN791" s="61"/>
      <c r="MHO791" s="61"/>
      <c r="MHP791" s="61"/>
      <c r="MHQ791" s="61"/>
      <c r="MHR791" s="61"/>
      <c r="MHS791" s="61"/>
      <c r="MHT791" s="61"/>
      <c r="MHU791" s="61"/>
      <c r="MHV791" s="61"/>
      <c r="MHW791" s="61"/>
      <c r="MHX791" s="61"/>
      <c r="MHY791" s="61"/>
      <c r="MHZ791" s="61"/>
      <c r="MIA791" s="61"/>
      <c r="MIB791" s="61"/>
      <c r="MIC791" s="61"/>
      <c r="MID791" s="61"/>
      <c r="MIE791" s="61"/>
      <c r="MIF791" s="61"/>
      <c r="MIG791" s="61"/>
      <c r="MIH791" s="61"/>
      <c r="MII791" s="61"/>
      <c r="MIJ791" s="61"/>
      <c r="MIK791" s="61"/>
      <c r="MIL791" s="61"/>
      <c r="MIM791" s="61"/>
      <c r="MIN791" s="61"/>
      <c r="MIO791" s="61"/>
      <c r="MIP791" s="61"/>
      <c r="MIQ791" s="61"/>
      <c r="MIR791" s="61"/>
      <c r="MIS791" s="61"/>
      <c r="MIT791" s="61"/>
      <c r="MIU791" s="61"/>
      <c r="MIV791" s="61"/>
      <c r="MIW791" s="61"/>
      <c r="MIX791" s="61"/>
      <c r="MIY791" s="61"/>
      <c r="MIZ791" s="61"/>
      <c r="MJA791" s="61"/>
      <c r="MJB791" s="61"/>
      <c r="MJC791" s="61"/>
      <c r="MJD791" s="61"/>
      <c r="MJE791" s="61"/>
      <c r="MJF791" s="61"/>
      <c r="MJG791" s="61"/>
      <c r="MJH791" s="61"/>
      <c r="MJI791" s="61"/>
      <c r="MJJ791" s="61"/>
      <c r="MJK791" s="61"/>
      <c r="MJL791" s="61"/>
      <c r="MJM791" s="61"/>
      <c r="MJN791" s="61"/>
      <c r="MJO791" s="61"/>
      <c r="MJP791" s="61"/>
      <c r="MJQ791" s="61"/>
      <c r="MJR791" s="61"/>
      <c r="MJS791" s="61"/>
      <c r="MJT791" s="61"/>
      <c r="MJU791" s="61"/>
      <c r="MJV791" s="61"/>
      <c r="MJW791" s="61"/>
      <c r="MJX791" s="61"/>
      <c r="MJY791" s="61"/>
      <c r="MJZ791" s="61"/>
      <c r="MKA791" s="61"/>
      <c r="MKB791" s="61"/>
      <c r="MKC791" s="61"/>
      <c r="MKD791" s="61"/>
      <c r="MKE791" s="61"/>
      <c r="MKF791" s="61"/>
      <c r="MKG791" s="61"/>
      <c r="MKH791" s="61"/>
      <c r="MKI791" s="61"/>
      <c r="MKJ791" s="61"/>
      <c r="MKK791" s="61"/>
      <c r="MKL791" s="61"/>
      <c r="MKM791" s="61"/>
      <c r="MKN791" s="61"/>
      <c r="MKO791" s="61"/>
      <c r="MKP791" s="61"/>
      <c r="MKQ791" s="61"/>
      <c r="MKR791" s="61"/>
      <c r="MKS791" s="61"/>
      <c r="MKT791" s="61"/>
      <c r="MKU791" s="61"/>
      <c r="MKV791" s="61"/>
      <c r="MKW791" s="61"/>
      <c r="MKX791" s="61"/>
      <c r="MKY791" s="61"/>
      <c r="MKZ791" s="61"/>
      <c r="MLA791" s="61"/>
      <c r="MLB791" s="61"/>
      <c r="MLC791" s="61"/>
      <c r="MLD791" s="61"/>
      <c r="MLE791" s="61"/>
      <c r="MLF791" s="61"/>
      <c r="MLG791" s="61"/>
      <c r="MLH791" s="61"/>
      <c r="MLI791" s="61"/>
      <c r="MLJ791" s="61"/>
      <c r="MLK791" s="61"/>
      <c r="MLL791" s="61"/>
      <c r="MLM791" s="61"/>
      <c r="MLN791" s="61"/>
      <c r="MLO791" s="61"/>
      <c r="MLP791" s="61"/>
      <c r="MLQ791" s="61"/>
      <c r="MLR791" s="61"/>
      <c r="MLS791" s="61"/>
      <c r="MLT791" s="61"/>
      <c r="MLU791" s="61"/>
      <c r="MLV791" s="61"/>
      <c r="MLW791" s="61"/>
      <c r="MLX791" s="61"/>
      <c r="MLY791" s="61"/>
      <c r="MLZ791" s="61"/>
      <c r="MMA791" s="61"/>
      <c r="MMB791" s="61"/>
      <c r="MMC791" s="61"/>
      <c r="MMD791" s="61"/>
      <c r="MME791" s="61"/>
      <c r="MMF791" s="61"/>
      <c r="MMG791" s="61"/>
      <c r="MMH791" s="61"/>
      <c r="MMI791" s="61"/>
      <c r="MMJ791" s="61"/>
      <c r="MMK791" s="61"/>
      <c r="MML791" s="61"/>
      <c r="MMM791" s="61"/>
      <c r="MMN791" s="61"/>
      <c r="MMO791" s="61"/>
      <c r="MMP791" s="61"/>
      <c r="MMQ791" s="61"/>
      <c r="MMR791" s="61"/>
      <c r="MMS791" s="61"/>
      <c r="MMT791" s="61"/>
      <c r="MMU791" s="61"/>
      <c r="MMV791" s="61"/>
      <c r="MMW791" s="61"/>
      <c r="MMX791" s="61"/>
      <c r="MMY791" s="61"/>
      <c r="MMZ791" s="61"/>
      <c r="MNA791" s="61"/>
      <c r="MNB791" s="61"/>
      <c r="MNC791" s="61"/>
      <c r="MND791" s="61"/>
      <c r="MNE791" s="61"/>
      <c r="MNF791" s="61"/>
      <c r="MNG791" s="61"/>
      <c r="MNH791" s="61"/>
      <c r="MNI791" s="61"/>
      <c r="MNJ791" s="61"/>
      <c r="MNK791" s="61"/>
      <c r="MNL791" s="61"/>
      <c r="MNM791" s="61"/>
      <c r="MNN791" s="61"/>
      <c r="MNO791" s="61"/>
      <c r="MNP791" s="61"/>
      <c r="MNQ791" s="61"/>
      <c r="MNR791" s="61"/>
      <c r="MNS791" s="61"/>
      <c r="MNT791" s="61"/>
      <c r="MNU791" s="61"/>
      <c r="MNV791" s="61"/>
      <c r="MNW791" s="61"/>
      <c r="MNX791" s="61"/>
      <c r="MNY791" s="61"/>
      <c r="MNZ791" s="61"/>
      <c r="MOA791" s="61"/>
      <c r="MOB791" s="61"/>
      <c r="MOC791" s="61"/>
      <c r="MOD791" s="61"/>
      <c r="MOE791" s="61"/>
      <c r="MOF791" s="61"/>
      <c r="MOG791" s="61"/>
      <c r="MOH791" s="61"/>
      <c r="MOI791" s="61"/>
      <c r="MOJ791" s="61"/>
      <c r="MOK791" s="61"/>
      <c r="MOL791" s="61"/>
      <c r="MOM791" s="61"/>
      <c r="MON791" s="61"/>
      <c r="MOO791" s="61"/>
      <c r="MOP791" s="61"/>
      <c r="MOQ791" s="61"/>
      <c r="MOR791" s="61"/>
      <c r="MOS791" s="61"/>
      <c r="MOT791" s="61"/>
      <c r="MOU791" s="61"/>
      <c r="MOV791" s="61"/>
      <c r="MOW791" s="61"/>
      <c r="MOX791" s="61"/>
      <c r="MOY791" s="61"/>
      <c r="MOZ791" s="61"/>
      <c r="MPA791" s="61"/>
      <c r="MPB791" s="61"/>
      <c r="MPC791" s="61"/>
      <c r="MPD791" s="61"/>
      <c r="MPE791" s="61"/>
      <c r="MPF791" s="61"/>
      <c r="MPG791" s="61"/>
      <c r="MPH791" s="61"/>
      <c r="MPI791" s="61"/>
      <c r="MPJ791" s="61"/>
      <c r="MPK791" s="61"/>
      <c r="MPL791" s="61"/>
      <c r="MPM791" s="61"/>
      <c r="MPN791" s="61"/>
      <c r="MPO791" s="61"/>
      <c r="MPP791" s="61"/>
      <c r="MPQ791" s="61"/>
      <c r="MPR791" s="61"/>
      <c r="MPS791" s="61"/>
      <c r="MPT791" s="61"/>
      <c r="MPU791" s="61"/>
      <c r="MPV791" s="61"/>
      <c r="MPW791" s="61"/>
      <c r="MPX791" s="61"/>
      <c r="MPY791" s="61"/>
      <c r="MPZ791" s="61"/>
      <c r="MQA791" s="61"/>
      <c r="MQB791" s="61"/>
      <c r="MQC791" s="61"/>
      <c r="MQD791" s="61"/>
      <c r="MQE791" s="61"/>
      <c r="MQF791" s="61"/>
      <c r="MQG791" s="61"/>
      <c r="MQH791" s="61"/>
      <c r="MQI791" s="61"/>
      <c r="MQJ791" s="61"/>
      <c r="MQK791" s="61"/>
      <c r="MQL791" s="61"/>
      <c r="MQM791" s="61"/>
      <c r="MQN791" s="61"/>
      <c r="MQO791" s="61"/>
      <c r="MQP791" s="61"/>
      <c r="MQQ791" s="61"/>
      <c r="MQR791" s="61"/>
      <c r="MQS791" s="61"/>
      <c r="MQT791" s="61"/>
      <c r="MQU791" s="61"/>
      <c r="MQV791" s="61"/>
      <c r="MQW791" s="61"/>
      <c r="MQX791" s="61"/>
      <c r="MQY791" s="61"/>
      <c r="MQZ791" s="61"/>
      <c r="MRA791" s="61"/>
      <c r="MRB791" s="61"/>
      <c r="MRC791" s="61"/>
      <c r="MRD791" s="61"/>
      <c r="MRE791" s="61"/>
      <c r="MRF791" s="61"/>
      <c r="MRG791" s="61"/>
      <c r="MRH791" s="61"/>
      <c r="MRI791" s="61"/>
      <c r="MRJ791" s="61"/>
      <c r="MRK791" s="61"/>
      <c r="MRL791" s="61"/>
      <c r="MRM791" s="61"/>
      <c r="MRN791" s="61"/>
      <c r="MRO791" s="61"/>
      <c r="MRP791" s="61"/>
      <c r="MRQ791" s="61"/>
      <c r="MRR791" s="61"/>
      <c r="MRS791" s="61"/>
      <c r="MRT791" s="61"/>
      <c r="MRU791" s="61"/>
      <c r="MRV791" s="61"/>
      <c r="MRW791" s="61"/>
      <c r="MRX791" s="61"/>
      <c r="MRY791" s="61"/>
      <c r="MRZ791" s="61"/>
      <c r="MSA791" s="61"/>
      <c r="MSB791" s="61"/>
      <c r="MSC791" s="61"/>
      <c r="MSD791" s="61"/>
      <c r="MSE791" s="61"/>
      <c r="MSF791" s="61"/>
      <c r="MSG791" s="61"/>
      <c r="MSH791" s="61"/>
      <c r="MSI791" s="61"/>
      <c r="MSJ791" s="61"/>
      <c r="MSK791" s="61"/>
      <c r="MSL791" s="61"/>
      <c r="MSM791" s="61"/>
      <c r="MSN791" s="61"/>
      <c r="MSO791" s="61"/>
      <c r="MSP791" s="61"/>
      <c r="MSQ791" s="61"/>
      <c r="MSR791" s="61"/>
      <c r="MSS791" s="61"/>
      <c r="MST791" s="61"/>
      <c r="MSU791" s="61"/>
      <c r="MSV791" s="61"/>
      <c r="MSW791" s="61"/>
      <c r="MSX791" s="61"/>
      <c r="MSY791" s="61"/>
      <c r="MSZ791" s="61"/>
      <c r="MTA791" s="61"/>
      <c r="MTB791" s="61"/>
      <c r="MTC791" s="61"/>
      <c r="MTD791" s="61"/>
      <c r="MTE791" s="61"/>
      <c r="MTF791" s="61"/>
      <c r="MTG791" s="61"/>
      <c r="MTH791" s="61"/>
      <c r="MTI791" s="61"/>
      <c r="MTJ791" s="61"/>
      <c r="MTK791" s="61"/>
      <c r="MTL791" s="61"/>
      <c r="MTM791" s="61"/>
      <c r="MTN791" s="61"/>
      <c r="MTO791" s="61"/>
      <c r="MTP791" s="61"/>
      <c r="MTQ791" s="61"/>
      <c r="MTR791" s="61"/>
      <c r="MTS791" s="61"/>
      <c r="MTT791" s="61"/>
      <c r="MTU791" s="61"/>
      <c r="MTV791" s="61"/>
      <c r="MTW791" s="61"/>
      <c r="MTX791" s="61"/>
      <c r="MTY791" s="61"/>
      <c r="MTZ791" s="61"/>
      <c r="MUA791" s="61"/>
      <c r="MUB791" s="61"/>
      <c r="MUC791" s="61"/>
      <c r="MUD791" s="61"/>
      <c r="MUE791" s="61"/>
      <c r="MUF791" s="61"/>
      <c r="MUG791" s="61"/>
      <c r="MUH791" s="61"/>
      <c r="MUI791" s="61"/>
      <c r="MUJ791" s="61"/>
      <c r="MUK791" s="61"/>
      <c r="MUL791" s="61"/>
      <c r="MUM791" s="61"/>
      <c r="MUN791" s="61"/>
      <c r="MUO791" s="61"/>
      <c r="MUP791" s="61"/>
      <c r="MUQ791" s="61"/>
      <c r="MUR791" s="61"/>
      <c r="MUS791" s="61"/>
      <c r="MUT791" s="61"/>
      <c r="MUU791" s="61"/>
      <c r="MUV791" s="61"/>
      <c r="MUW791" s="61"/>
      <c r="MUX791" s="61"/>
      <c r="MUY791" s="61"/>
      <c r="MUZ791" s="61"/>
      <c r="MVA791" s="61"/>
      <c r="MVB791" s="61"/>
      <c r="MVC791" s="61"/>
      <c r="MVD791" s="61"/>
      <c r="MVE791" s="61"/>
      <c r="MVF791" s="61"/>
      <c r="MVG791" s="61"/>
      <c r="MVH791" s="61"/>
      <c r="MVI791" s="61"/>
      <c r="MVJ791" s="61"/>
      <c r="MVK791" s="61"/>
      <c r="MVL791" s="61"/>
      <c r="MVM791" s="61"/>
      <c r="MVN791" s="61"/>
      <c r="MVO791" s="61"/>
      <c r="MVP791" s="61"/>
      <c r="MVQ791" s="61"/>
      <c r="MVR791" s="61"/>
      <c r="MVS791" s="61"/>
      <c r="MVT791" s="61"/>
      <c r="MVU791" s="61"/>
      <c r="MVV791" s="61"/>
      <c r="MVW791" s="61"/>
      <c r="MVX791" s="61"/>
      <c r="MVY791" s="61"/>
      <c r="MVZ791" s="61"/>
      <c r="MWA791" s="61"/>
      <c r="MWB791" s="61"/>
      <c r="MWC791" s="61"/>
      <c r="MWD791" s="61"/>
      <c r="MWE791" s="61"/>
      <c r="MWF791" s="61"/>
      <c r="MWG791" s="61"/>
      <c r="MWH791" s="61"/>
      <c r="MWI791" s="61"/>
      <c r="MWJ791" s="61"/>
      <c r="MWK791" s="61"/>
      <c r="MWL791" s="61"/>
      <c r="MWM791" s="61"/>
      <c r="MWN791" s="61"/>
      <c r="MWO791" s="61"/>
      <c r="MWP791" s="61"/>
      <c r="MWQ791" s="61"/>
      <c r="MWR791" s="61"/>
      <c r="MWS791" s="61"/>
      <c r="MWT791" s="61"/>
      <c r="MWU791" s="61"/>
      <c r="MWV791" s="61"/>
      <c r="MWW791" s="61"/>
      <c r="MWX791" s="61"/>
      <c r="MWY791" s="61"/>
      <c r="MWZ791" s="61"/>
      <c r="MXA791" s="61"/>
      <c r="MXB791" s="61"/>
      <c r="MXC791" s="61"/>
      <c r="MXD791" s="61"/>
      <c r="MXE791" s="61"/>
      <c r="MXF791" s="61"/>
      <c r="MXG791" s="61"/>
      <c r="MXH791" s="61"/>
      <c r="MXI791" s="61"/>
      <c r="MXJ791" s="61"/>
      <c r="MXK791" s="61"/>
      <c r="MXL791" s="61"/>
      <c r="MXM791" s="61"/>
      <c r="MXN791" s="61"/>
      <c r="MXO791" s="61"/>
      <c r="MXP791" s="61"/>
      <c r="MXQ791" s="61"/>
      <c r="MXR791" s="61"/>
      <c r="MXS791" s="61"/>
      <c r="MXT791" s="61"/>
      <c r="MXU791" s="61"/>
      <c r="MXV791" s="61"/>
      <c r="MXW791" s="61"/>
      <c r="MXX791" s="61"/>
      <c r="MXY791" s="61"/>
      <c r="MXZ791" s="61"/>
      <c r="MYA791" s="61"/>
      <c r="MYB791" s="61"/>
      <c r="MYC791" s="61"/>
      <c r="MYD791" s="61"/>
      <c r="MYE791" s="61"/>
      <c r="MYF791" s="61"/>
      <c r="MYG791" s="61"/>
      <c r="MYH791" s="61"/>
      <c r="MYI791" s="61"/>
      <c r="MYJ791" s="61"/>
      <c r="MYK791" s="61"/>
      <c r="MYL791" s="61"/>
      <c r="MYM791" s="61"/>
      <c r="MYN791" s="61"/>
      <c r="MYO791" s="61"/>
      <c r="MYP791" s="61"/>
      <c r="MYQ791" s="61"/>
      <c r="MYR791" s="61"/>
      <c r="MYS791" s="61"/>
      <c r="MYT791" s="61"/>
      <c r="MYU791" s="61"/>
      <c r="MYV791" s="61"/>
      <c r="MYW791" s="61"/>
      <c r="MYX791" s="61"/>
      <c r="MYY791" s="61"/>
      <c r="MYZ791" s="61"/>
      <c r="MZA791" s="61"/>
      <c r="MZB791" s="61"/>
      <c r="MZC791" s="61"/>
      <c r="MZD791" s="61"/>
      <c r="MZE791" s="61"/>
      <c r="MZF791" s="61"/>
      <c r="MZG791" s="61"/>
      <c r="MZH791" s="61"/>
      <c r="MZI791" s="61"/>
      <c r="MZJ791" s="61"/>
      <c r="MZK791" s="61"/>
      <c r="MZL791" s="61"/>
      <c r="MZM791" s="61"/>
      <c r="MZN791" s="61"/>
      <c r="MZO791" s="61"/>
      <c r="MZP791" s="61"/>
      <c r="MZQ791" s="61"/>
      <c r="MZR791" s="61"/>
      <c r="MZS791" s="61"/>
      <c r="MZT791" s="61"/>
      <c r="MZU791" s="61"/>
      <c r="MZV791" s="61"/>
      <c r="MZW791" s="61"/>
      <c r="MZX791" s="61"/>
      <c r="MZY791" s="61"/>
      <c r="MZZ791" s="61"/>
      <c r="NAA791" s="61"/>
      <c r="NAB791" s="61"/>
      <c r="NAC791" s="61"/>
      <c r="NAD791" s="61"/>
      <c r="NAE791" s="61"/>
      <c r="NAF791" s="61"/>
      <c r="NAG791" s="61"/>
      <c r="NAH791" s="61"/>
      <c r="NAI791" s="61"/>
      <c r="NAJ791" s="61"/>
      <c r="NAK791" s="61"/>
      <c r="NAL791" s="61"/>
      <c r="NAM791" s="61"/>
      <c r="NAN791" s="61"/>
      <c r="NAO791" s="61"/>
      <c r="NAP791" s="61"/>
      <c r="NAQ791" s="61"/>
      <c r="NAR791" s="61"/>
      <c r="NAS791" s="61"/>
      <c r="NAT791" s="61"/>
      <c r="NAU791" s="61"/>
      <c r="NAV791" s="61"/>
      <c r="NAW791" s="61"/>
      <c r="NAX791" s="61"/>
      <c r="NAY791" s="61"/>
      <c r="NAZ791" s="61"/>
      <c r="NBA791" s="61"/>
      <c r="NBB791" s="61"/>
      <c r="NBC791" s="61"/>
      <c r="NBD791" s="61"/>
      <c r="NBE791" s="61"/>
      <c r="NBF791" s="61"/>
      <c r="NBG791" s="61"/>
      <c r="NBH791" s="61"/>
      <c r="NBI791" s="61"/>
      <c r="NBJ791" s="61"/>
      <c r="NBK791" s="61"/>
      <c r="NBL791" s="61"/>
      <c r="NBM791" s="61"/>
      <c r="NBN791" s="61"/>
      <c r="NBO791" s="61"/>
      <c r="NBP791" s="61"/>
      <c r="NBQ791" s="61"/>
      <c r="NBR791" s="61"/>
      <c r="NBS791" s="61"/>
      <c r="NBT791" s="61"/>
      <c r="NBU791" s="61"/>
      <c r="NBV791" s="61"/>
      <c r="NBW791" s="61"/>
      <c r="NBX791" s="61"/>
      <c r="NBY791" s="61"/>
      <c r="NBZ791" s="61"/>
      <c r="NCA791" s="61"/>
      <c r="NCB791" s="61"/>
      <c r="NCC791" s="61"/>
      <c r="NCD791" s="61"/>
      <c r="NCE791" s="61"/>
      <c r="NCF791" s="61"/>
      <c r="NCG791" s="61"/>
      <c r="NCH791" s="61"/>
      <c r="NCI791" s="61"/>
      <c r="NCJ791" s="61"/>
      <c r="NCK791" s="61"/>
      <c r="NCL791" s="61"/>
      <c r="NCM791" s="61"/>
      <c r="NCN791" s="61"/>
      <c r="NCO791" s="61"/>
      <c r="NCP791" s="61"/>
      <c r="NCQ791" s="61"/>
      <c r="NCR791" s="61"/>
      <c r="NCS791" s="61"/>
      <c r="NCT791" s="61"/>
      <c r="NCU791" s="61"/>
      <c r="NCV791" s="61"/>
      <c r="NCW791" s="61"/>
      <c r="NCX791" s="61"/>
      <c r="NCY791" s="61"/>
      <c r="NCZ791" s="61"/>
      <c r="NDA791" s="61"/>
      <c r="NDB791" s="61"/>
      <c r="NDC791" s="61"/>
      <c r="NDD791" s="61"/>
      <c r="NDE791" s="61"/>
      <c r="NDF791" s="61"/>
      <c r="NDG791" s="61"/>
      <c r="NDH791" s="61"/>
      <c r="NDI791" s="61"/>
      <c r="NDJ791" s="61"/>
      <c r="NDK791" s="61"/>
      <c r="NDL791" s="61"/>
      <c r="NDM791" s="61"/>
      <c r="NDN791" s="61"/>
      <c r="NDO791" s="61"/>
      <c r="NDP791" s="61"/>
      <c r="NDQ791" s="61"/>
      <c r="NDR791" s="61"/>
      <c r="NDS791" s="61"/>
      <c r="NDT791" s="61"/>
      <c r="NDU791" s="61"/>
      <c r="NDV791" s="61"/>
      <c r="NDW791" s="61"/>
      <c r="NDX791" s="61"/>
      <c r="NDY791" s="61"/>
      <c r="NDZ791" s="61"/>
      <c r="NEA791" s="61"/>
      <c r="NEB791" s="61"/>
      <c r="NEC791" s="61"/>
      <c r="NED791" s="61"/>
      <c r="NEE791" s="61"/>
      <c r="NEF791" s="61"/>
      <c r="NEG791" s="61"/>
      <c r="NEH791" s="61"/>
      <c r="NEI791" s="61"/>
      <c r="NEJ791" s="61"/>
      <c r="NEK791" s="61"/>
      <c r="NEL791" s="61"/>
      <c r="NEM791" s="61"/>
      <c r="NEN791" s="61"/>
      <c r="NEO791" s="61"/>
      <c r="NEP791" s="61"/>
      <c r="NEQ791" s="61"/>
      <c r="NER791" s="61"/>
      <c r="NES791" s="61"/>
      <c r="NET791" s="61"/>
      <c r="NEU791" s="61"/>
      <c r="NEV791" s="61"/>
      <c r="NEW791" s="61"/>
      <c r="NEX791" s="61"/>
      <c r="NEY791" s="61"/>
      <c r="NEZ791" s="61"/>
      <c r="NFA791" s="61"/>
      <c r="NFB791" s="61"/>
      <c r="NFC791" s="61"/>
      <c r="NFD791" s="61"/>
      <c r="NFE791" s="61"/>
      <c r="NFF791" s="61"/>
      <c r="NFG791" s="61"/>
      <c r="NFH791" s="61"/>
      <c r="NFI791" s="61"/>
      <c r="NFJ791" s="61"/>
      <c r="NFK791" s="61"/>
      <c r="NFL791" s="61"/>
      <c r="NFM791" s="61"/>
      <c r="NFN791" s="61"/>
      <c r="NFO791" s="61"/>
      <c r="NFP791" s="61"/>
      <c r="NFQ791" s="61"/>
      <c r="NFR791" s="61"/>
      <c r="NFS791" s="61"/>
      <c r="NFT791" s="61"/>
      <c r="NFU791" s="61"/>
      <c r="NFV791" s="61"/>
      <c r="NFW791" s="61"/>
      <c r="NFX791" s="61"/>
      <c r="NFY791" s="61"/>
      <c r="NFZ791" s="61"/>
      <c r="NGA791" s="61"/>
      <c r="NGB791" s="61"/>
      <c r="NGC791" s="61"/>
      <c r="NGD791" s="61"/>
      <c r="NGE791" s="61"/>
      <c r="NGF791" s="61"/>
      <c r="NGG791" s="61"/>
      <c r="NGH791" s="61"/>
      <c r="NGI791" s="61"/>
      <c r="NGJ791" s="61"/>
      <c r="NGK791" s="61"/>
      <c r="NGL791" s="61"/>
      <c r="NGM791" s="61"/>
      <c r="NGN791" s="61"/>
      <c r="NGO791" s="61"/>
      <c r="NGP791" s="61"/>
      <c r="NGQ791" s="61"/>
      <c r="NGR791" s="61"/>
      <c r="NGS791" s="61"/>
      <c r="NGT791" s="61"/>
      <c r="NGU791" s="61"/>
      <c r="NGV791" s="61"/>
      <c r="NGW791" s="61"/>
      <c r="NGX791" s="61"/>
      <c r="NGY791" s="61"/>
      <c r="NGZ791" s="61"/>
      <c r="NHA791" s="61"/>
      <c r="NHB791" s="61"/>
      <c r="NHC791" s="61"/>
      <c r="NHD791" s="61"/>
      <c r="NHE791" s="61"/>
      <c r="NHF791" s="61"/>
      <c r="NHG791" s="61"/>
      <c r="NHH791" s="61"/>
      <c r="NHI791" s="61"/>
      <c r="NHJ791" s="61"/>
      <c r="NHK791" s="61"/>
      <c r="NHL791" s="61"/>
      <c r="NHM791" s="61"/>
      <c r="NHN791" s="61"/>
      <c r="NHO791" s="61"/>
      <c r="NHP791" s="61"/>
      <c r="NHQ791" s="61"/>
      <c r="NHR791" s="61"/>
      <c r="NHS791" s="61"/>
      <c r="NHT791" s="61"/>
      <c r="NHU791" s="61"/>
      <c r="NHV791" s="61"/>
      <c r="NHW791" s="61"/>
      <c r="NHX791" s="61"/>
      <c r="NHY791" s="61"/>
      <c r="NHZ791" s="61"/>
      <c r="NIA791" s="61"/>
      <c r="NIB791" s="61"/>
      <c r="NIC791" s="61"/>
      <c r="NID791" s="61"/>
      <c r="NIE791" s="61"/>
      <c r="NIF791" s="61"/>
      <c r="NIG791" s="61"/>
      <c r="NIH791" s="61"/>
      <c r="NII791" s="61"/>
      <c r="NIJ791" s="61"/>
      <c r="NIK791" s="61"/>
      <c r="NIL791" s="61"/>
      <c r="NIM791" s="61"/>
      <c r="NIN791" s="61"/>
      <c r="NIO791" s="61"/>
      <c r="NIP791" s="61"/>
      <c r="NIQ791" s="61"/>
      <c r="NIR791" s="61"/>
      <c r="NIS791" s="61"/>
      <c r="NIT791" s="61"/>
      <c r="NIU791" s="61"/>
      <c r="NIV791" s="61"/>
      <c r="NIW791" s="61"/>
      <c r="NIX791" s="61"/>
      <c r="NIY791" s="61"/>
      <c r="NIZ791" s="61"/>
      <c r="NJA791" s="61"/>
      <c r="NJB791" s="61"/>
      <c r="NJC791" s="61"/>
      <c r="NJD791" s="61"/>
      <c r="NJE791" s="61"/>
      <c r="NJF791" s="61"/>
      <c r="NJG791" s="61"/>
      <c r="NJH791" s="61"/>
      <c r="NJI791" s="61"/>
      <c r="NJJ791" s="61"/>
      <c r="NJK791" s="61"/>
      <c r="NJL791" s="61"/>
      <c r="NJM791" s="61"/>
      <c r="NJN791" s="61"/>
      <c r="NJO791" s="61"/>
      <c r="NJP791" s="61"/>
      <c r="NJQ791" s="61"/>
      <c r="NJR791" s="61"/>
      <c r="NJS791" s="61"/>
      <c r="NJT791" s="61"/>
      <c r="NJU791" s="61"/>
      <c r="NJV791" s="61"/>
      <c r="NJW791" s="61"/>
      <c r="NJX791" s="61"/>
      <c r="NJY791" s="61"/>
      <c r="NJZ791" s="61"/>
      <c r="NKA791" s="61"/>
      <c r="NKB791" s="61"/>
      <c r="NKC791" s="61"/>
      <c r="NKD791" s="61"/>
      <c r="NKE791" s="61"/>
      <c r="NKF791" s="61"/>
      <c r="NKG791" s="61"/>
      <c r="NKH791" s="61"/>
      <c r="NKI791" s="61"/>
      <c r="NKJ791" s="61"/>
      <c r="NKK791" s="61"/>
      <c r="NKL791" s="61"/>
      <c r="NKM791" s="61"/>
      <c r="NKN791" s="61"/>
      <c r="NKO791" s="61"/>
      <c r="NKP791" s="61"/>
      <c r="NKQ791" s="61"/>
      <c r="NKR791" s="61"/>
      <c r="NKS791" s="61"/>
      <c r="NKT791" s="61"/>
      <c r="NKU791" s="61"/>
      <c r="NKV791" s="61"/>
      <c r="NKW791" s="61"/>
      <c r="NKX791" s="61"/>
      <c r="NKY791" s="61"/>
      <c r="NKZ791" s="61"/>
      <c r="NLA791" s="61"/>
      <c r="NLB791" s="61"/>
      <c r="NLC791" s="61"/>
      <c r="NLD791" s="61"/>
      <c r="NLE791" s="61"/>
      <c r="NLF791" s="61"/>
      <c r="NLG791" s="61"/>
      <c r="NLH791" s="61"/>
      <c r="NLI791" s="61"/>
      <c r="NLJ791" s="61"/>
      <c r="NLK791" s="61"/>
      <c r="NLL791" s="61"/>
      <c r="NLM791" s="61"/>
      <c r="NLN791" s="61"/>
      <c r="NLO791" s="61"/>
      <c r="NLP791" s="61"/>
      <c r="NLQ791" s="61"/>
      <c r="NLR791" s="61"/>
      <c r="NLS791" s="61"/>
      <c r="NLT791" s="61"/>
      <c r="NLU791" s="61"/>
      <c r="NLV791" s="61"/>
      <c r="NLW791" s="61"/>
      <c r="NLX791" s="61"/>
      <c r="NLY791" s="61"/>
      <c r="NLZ791" s="61"/>
      <c r="NMA791" s="61"/>
      <c r="NMB791" s="61"/>
      <c r="NMC791" s="61"/>
      <c r="NMD791" s="61"/>
      <c r="NME791" s="61"/>
      <c r="NMF791" s="61"/>
      <c r="NMG791" s="61"/>
      <c r="NMH791" s="61"/>
      <c r="NMI791" s="61"/>
      <c r="NMJ791" s="61"/>
      <c r="NMK791" s="61"/>
      <c r="NML791" s="61"/>
      <c r="NMM791" s="61"/>
      <c r="NMN791" s="61"/>
      <c r="NMO791" s="61"/>
      <c r="NMP791" s="61"/>
      <c r="NMQ791" s="61"/>
      <c r="NMR791" s="61"/>
      <c r="NMS791" s="61"/>
      <c r="NMT791" s="61"/>
      <c r="NMU791" s="61"/>
      <c r="NMV791" s="61"/>
      <c r="NMW791" s="61"/>
      <c r="NMX791" s="61"/>
      <c r="NMY791" s="61"/>
      <c r="NMZ791" s="61"/>
      <c r="NNA791" s="61"/>
      <c r="NNB791" s="61"/>
      <c r="NNC791" s="61"/>
      <c r="NND791" s="61"/>
      <c r="NNE791" s="61"/>
      <c r="NNF791" s="61"/>
      <c r="NNG791" s="61"/>
      <c r="NNH791" s="61"/>
      <c r="NNI791" s="61"/>
      <c r="NNJ791" s="61"/>
      <c r="NNK791" s="61"/>
      <c r="NNL791" s="61"/>
      <c r="NNM791" s="61"/>
      <c r="NNN791" s="61"/>
      <c r="NNO791" s="61"/>
      <c r="NNP791" s="61"/>
      <c r="NNQ791" s="61"/>
      <c r="NNR791" s="61"/>
      <c r="NNS791" s="61"/>
      <c r="NNT791" s="61"/>
      <c r="NNU791" s="61"/>
      <c r="NNV791" s="61"/>
      <c r="NNW791" s="61"/>
      <c r="NNX791" s="61"/>
      <c r="NNY791" s="61"/>
      <c r="NNZ791" s="61"/>
      <c r="NOA791" s="61"/>
      <c r="NOB791" s="61"/>
      <c r="NOC791" s="61"/>
      <c r="NOD791" s="61"/>
      <c r="NOE791" s="61"/>
      <c r="NOF791" s="61"/>
      <c r="NOG791" s="61"/>
      <c r="NOH791" s="61"/>
      <c r="NOI791" s="61"/>
      <c r="NOJ791" s="61"/>
      <c r="NOK791" s="61"/>
      <c r="NOL791" s="61"/>
      <c r="NOM791" s="61"/>
      <c r="NON791" s="61"/>
      <c r="NOO791" s="61"/>
      <c r="NOP791" s="61"/>
      <c r="NOQ791" s="61"/>
      <c r="NOR791" s="61"/>
      <c r="NOS791" s="61"/>
      <c r="NOT791" s="61"/>
      <c r="NOU791" s="61"/>
      <c r="NOV791" s="61"/>
      <c r="NOW791" s="61"/>
      <c r="NOX791" s="61"/>
      <c r="NOY791" s="61"/>
      <c r="NOZ791" s="61"/>
      <c r="NPA791" s="61"/>
      <c r="NPB791" s="61"/>
      <c r="NPC791" s="61"/>
      <c r="NPD791" s="61"/>
      <c r="NPE791" s="61"/>
      <c r="NPF791" s="61"/>
      <c r="NPG791" s="61"/>
      <c r="NPH791" s="61"/>
      <c r="NPI791" s="61"/>
      <c r="NPJ791" s="61"/>
      <c r="NPK791" s="61"/>
      <c r="NPL791" s="61"/>
      <c r="NPM791" s="61"/>
      <c r="NPN791" s="61"/>
      <c r="NPO791" s="61"/>
      <c r="NPP791" s="61"/>
      <c r="NPQ791" s="61"/>
      <c r="NPR791" s="61"/>
      <c r="NPS791" s="61"/>
      <c r="NPT791" s="61"/>
      <c r="NPU791" s="61"/>
      <c r="NPV791" s="61"/>
      <c r="NPW791" s="61"/>
      <c r="NPX791" s="61"/>
      <c r="NPY791" s="61"/>
      <c r="NPZ791" s="61"/>
      <c r="NQA791" s="61"/>
      <c r="NQB791" s="61"/>
      <c r="NQC791" s="61"/>
      <c r="NQD791" s="61"/>
      <c r="NQE791" s="61"/>
      <c r="NQF791" s="61"/>
      <c r="NQG791" s="61"/>
      <c r="NQH791" s="61"/>
      <c r="NQI791" s="61"/>
      <c r="NQJ791" s="61"/>
      <c r="NQK791" s="61"/>
      <c r="NQL791" s="61"/>
      <c r="NQM791" s="61"/>
      <c r="NQN791" s="61"/>
      <c r="NQO791" s="61"/>
      <c r="NQP791" s="61"/>
      <c r="NQQ791" s="61"/>
      <c r="NQR791" s="61"/>
      <c r="NQS791" s="61"/>
      <c r="NQT791" s="61"/>
      <c r="NQU791" s="61"/>
      <c r="NQV791" s="61"/>
      <c r="NQW791" s="61"/>
      <c r="NQX791" s="61"/>
      <c r="NQY791" s="61"/>
      <c r="NQZ791" s="61"/>
      <c r="NRA791" s="61"/>
      <c r="NRB791" s="61"/>
      <c r="NRC791" s="61"/>
      <c r="NRD791" s="61"/>
      <c r="NRE791" s="61"/>
      <c r="NRF791" s="61"/>
      <c r="NRG791" s="61"/>
      <c r="NRH791" s="61"/>
      <c r="NRI791" s="61"/>
      <c r="NRJ791" s="61"/>
      <c r="NRK791" s="61"/>
      <c r="NRL791" s="61"/>
      <c r="NRM791" s="61"/>
      <c r="NRN791" s="61"/>
      <c r="NRO791" s="61"/>
      <c r="NRP791" s="61"/>
      <c r="NRQ791" s="61"/>
      <c r="NRR791" s="61"/>
      <c r="NRS791" s="61"/>
      <c r="NRT791" s="61"/>
      <c r="NRU791" s="61"/>
      <c r="NRV791" s="61"/>
      <c r="NRW791" s="61"/>
      <c r="NRX791" s="61"/>
      <c r="NRY791" s="61"/>
      <c r="NRZ791" s="61"/>
      <c r="NSA791" s="61"/>
      <c r="NSB791" s="61"/>
      <c r="NSC791" s="61"/>
      <c r="NSD791" s="61"/>
      <c r="NSE791" s="61"/>
      <c r="NSF791" s="61"/>
      <c r="NSG791" s="61"/>
      <c r="NSH791" s="61"/>
      <c r="NSI791" s="61"/>
      <c r="NSJ791" s="61"/>
      <c r="NSK791" s="61"/>
      <c r="NSL791" s="61"/>
      <c r="NSM791" s="61"/>
      <c r="NSN791" s="61"/>
      <c r="NSO791" s="61"/>
      <c r="NSP791" s="61"/>
      <c r="NSQ791" s="61"/>
      <c r="NSR791" s="61"/>
      <c r="NSS791" s="61"/>
      <c r="NST791" s="61"/>
      <c r="NSU791" s="61"/>
      <c r="NSV791" s="61"/>
      <c r="NSW791" s="61"/>
      <c r="NSX791" s="61"/>
      <c r="NSY791" s="61"/>
      <c r="NSZ791" s="61"/>
      <c r="NTA791" s="61"/>
      <c r="NTB791" s="61"/>
      <c r="NTC791" s="61"/>
      <c r="NTD791" s="61"/>
      <c r="NTE791" s="61"/>
      <c r="NTF791" s="61"/>
      <c r="NTG791" s="61"/>
      <c r="NTH791" s="61"/>
      <c r="NTI791" s="61"/>
      <c r="NTJ791" s="61"/>
      <c r="NTK791" s="61"/>
      <c r="NTL791" s="61"/>
      <c r="NTM791" s="61"/>
      <c r="NTN791" s="61"/>
      <c r="NTO791" s="61"/>
      <c r="NTP791" s="61"/>
      <c r="NTQ791" s="61"/>
      <c r="NTR791" s="61"/>
      <c r="NTS791" s="61"/>
      <c r="NTT791" s="61"/>
      <c r="NTU791" s="61"/>
      <c r="NTV791" s="61"/>
      <c r="NTW791" s="61"/>
      <c r="NTX791" s="61"/>
      <c r="NTY791" s="61"/>
      <c r="NTZ791" s="61"/>
      <c r="NUA791" s="61"/>
      <c r="NUB791" s="61"/>
      <c r="NUC791" s="61"/>
      <c r="NUD791" s="61"/>
      <c r="NUE791" s="61"/>
      <c r="NUF791" s="61"/>
      <c r="NUG791" s="61"/>
      <c r="NUH791" s="61"/>
      <c r="NUI791" s="61"/>
      <c r="NUJ791" s="61"/>
      <c r="NUK791" s="61"/>
      <c r="NUL791" s="61"/>
      <c r="NUM791" s="61"/>
      <c r="NUN791" s="61"/>
      <c r="NUO791" s="61"/>
      <c r="NUP791" s="61"/>
      <c r="NUQ791" s="61"/>
      <c r="NUR791" s="61"/>
      <c r="NUS791" s="61"/>
      <c r="NUT791" s="61"/>
      <c r="NUU791" s="61"/>
      <c r="NUV791" s="61"/>
      <c r="NUW791" s="61"/>
      <c r="NUX791" s="61"/>
      <c r="NUY791" s="61"/>
      <c r="NUZ791" s="61"/>
      <c r="NVA791" s="61"/>
      <c r="NVB791" s="61"/>
      <c r="NVC791" s="61"/>
      <c r="NVD791" s="61"/>
      <c r="NVE791" s="61"/>
      <c r="NVF791" s="61"/>
      <c r="NVG791" s="61"/>
      <c r="NVH791" s="61"/>
      <c r="NVI791" s="61"/>
      <c r="NVJ791" s="61"/>
      <c r="NVK791" s="61"/>
      <c r="NVL791" s="61"/>
      <c r="NVM791" s="61"/>
      <c r="NVN791" s="61"/>
      <c r="NVO791" s="61"/>
      <c r="NVP791" s="61"/>
      <c r="NVQ791" s="61"/>
      <c r="NVR791" s="61"/>
      <c r="NVS791" s="61"/>
      <c r="NVT791" s="61"/>
      <c r="NVU791" s="61"/>
      <c r="NVV791" s="61"/>
      <c r="NVW791" s="61"/>
      <c r="NVX791" s="61"/>
      <c r="NVY791" s="61"/>
      <c r="NVZ791" s="61"/>
      <c r="NWA791" s="61"/>
      <c r="NWB791" s="61"/>
      <c r="NWC791" s="61"/>
      <c r="NWD791" s="61"/>
      <c r="NWE791" s="61"/>
      <c r="NWF791" s="61"/>
      <c r="NWG791" s="61"/>
      <c r="NWH791" s="61"/>
      <c r="NWI791" s="61"/>
      <c r="NWJ791" s="61"/>
      <c r="NWK791" s="61"/>
      <c r="NWL791" s="61"/>
      <c r="NWM791" s="61"/>
      <c r="NWN791" s="61"/>
      <c r="NWO791" s="61"/>
      <c r="NWP791" s="61"/>
      <c r="NWQ791" s="61"/>
      <c r="NWR791" s="61"/>
      <c r="NWS791" s="61"/>
      <c r="NWT791" s="61"/>
      <c r="NWU791" s="61"/>
      <c r="NWV791" s="61"/>
      <c r="NWW791" s="61"/>
      <c r="NWX791" s="61"/>
      <c r="NWY791" s="61"/>
      <c r="NWZ791" s="61"/>
      <c r="NXA791" s="61"/>
      <c r="NXB791" s="61"/>
      <c r="NXC791" s="61"/>
      <c r="NXD791" s="61"/>
      <c r="NXE791" s="61"/>
      <c r="NXF791" s="61"/>
      <c r="NXG791" s="61"/>
      <c r="NXH791" s="61"/>
      <c r="NXI791" s="61"/>
      <c r="NXJ791" s="61"/>
      <c r="NXK791" s="61"/>
      <c r="NXL791" s="61"/>
      <c r="NXM791" s="61"/>
      <c r="NXN791" s="61"/>
      <c r="NXO791" s="61"/>
      <c r="NXP791" s="61"/>
      <c r="NXQ791" s="61"/>
      <c r="NXR791" s="61"/>
      <c r="NXS791" s="61"/>
      <c r="NXT791" s="61"/>
      <c r="NXU791" s="61"/>
      <c r="NXV791" s="61"/>
      <c r="NXW791" s="61"/>
      <c r="NXX791" s="61"/>
      <c r="NXY791" s="61"/>
      <c r="NXZ791" s="61"/>
      <c r="NYA791" s="61"/>
      <c r="NYB791" s="61"/>
      <c r="NYC791" s="61"/>
      <c r="NYD791" s="61"/>
      <c r="NYE791" s="61"/>
      <c r="NYF791" s="61"/>
      <c r="NYG791" s="61"/>
      <c r="NYH791" s="61"/>
      <c r="NYI791" s="61"/>
      <c r="NYJ791" s="61"/>
      <c r="NYK791" s="61"/>
      <c r="NYL791" s="61"/>
      <c r="NYM791" s="61"/>
      <c r="NYN791" s="61"/>
      <c r="NYO791" s="61"/>
      <c r="NYP791" s="61"/>
      <c r="NYQ791" s="61"/>
      <c r="NYR791" s="61"/>
      <c r="NYS791" s="61"/>
      <c r="NYT791" s="61"/>
      <c r="NYU791" s="61"/>
      <c r="NYV791" s="61"/>
      <c r="NYW791" s="61"/>
      <c r="NYX791" s="61"/>
      <c r="NYY791" s="61"/>
      <c r="NYZ791" s="61"/>
      <c r="NZA791" s="61"/>
      <c r="NZB791" s="61"/>
      <c r="NZC791" s="61"/>
      <c r="NZD791" s="61"/>
      <c r="NZE791" s="61"/>
      <c r="NZF791" s="61"/>
      <c r="NZG791" s="61"/>
      <c r="NZH791" s="61"/>
      <c r="NZI791" s="61"/>
      <c r="NZJ791" s="61"/>
      <c r="NZK791" s="61"/>
      <c r="NZL791" s="61"/>
      <c r="NZM791" s="61"/>
      <c r="NZN791" s="61"/>
      <c r="NZO791" s="61"/>
      <c r="NZP791" s="61"/>
      <c r="NZQ791" s="61"/>
      <c r="NZR791" s="61"/>
      <c r="NZS791" s="61"/>
      <c r="NZT791" s="61"/>
      <c r="NZU791" s="61"/>
      <c r="NZV791" s="61"/>
      <c r="NZW791" s="61"/>
      <c r="NZX791" s="61"/>
      <c r="NZY791" s="61"/>
      <c r="NZZ791" s="61"/>
      <c r="OAA791" s="61"/>
      <c r="OAB791" s="61"/>
      <c r="OAC791" s="61"/>
      <c r="OAD791" s="61"/>
      <c r="OAE791" s="61"/>
      <c r="OAF791" s="61"/>
      <c r="OAG791" s="61"/>
      <c r="OAH791" s="61"/>
      <c r="OAI791" s="61"/>
      <c r="OAJ791" s="61"/>
      <c r="OAK791" s="61"/>
      <c r="OAL791" s="61"/>
      <c r="OAM791" s="61"/>
      <c r="OAN791" s="61"/>
      <c r="OAO791" s="61"/>
      <c r="OAP791" s="61"/>
      <c r="OAQ791" s="61"/>
      <c r="OAR791" s="61"/>
      <c r="OAS791" s="61"/>
      <c r="OAT791" s="61"/>
      <c r="OAU791" s="61"/>
      <c r="OAV791" s="61"/>
      <c r="OAW791" s="61"/>
      <c r="OAX791" s="61"/>
      <c r="OAY791" s="61"/>
      <c r="OAZ791" s="61"/>
      <c r="OBA791" s="61"/>
      <c r="OBB791" s="61"/>
      <c r="OBC791" s="61"/>
      <c r="OBD791" s="61"/>
      <c r="OBE791" s="61"/>
      <c r="OBF791" s="61"/>
      <c r="OBG791" s="61"/>
      <c r="OBH791" s="61"/>
      <c r="OBI791" s="61"/>
      <c r="OBJ791" s="61"/>
      <c r="OBK791" s="61"/>
      <c r="OBL791" s="61"/>
      <c r="OBM791" s="61"/>
      <c r="OBN791" s="61"/>
      <c r="OBO791" s="61"/>
      <c r="OBP791" s="61"/>
      <c r="OBQ791" s="61"/>
      <c r="OBR791" s="61"/>
      <c r="OBS791" s="61"/>
      <c r="OBT791" s="61"/>
      <c r="OBU791" s="61"/>
      <c r="OBV791" s="61"/>
      <c r="OBW791" s="61"/>
      <c r="OBX791" s="61"/>
      <c r="OBY791" s="61"/>
      <c r="OBZ791" s="61"/>
      <c r="OCA791" s="61"/>
      <c r="OCB791" s="61"/>
      <c r="OCC791" s="61"/>
      <c r="OCD791" s="61"/>
      <c r="OCE791" s="61"/>
      <c r="OCF791" s="61"/>
      <c r="OCG791" s="61"/>
      <c r="OCH791" s="61"/>
      <c r="OCI791" s="61"/>
      <c r="OCJ791" s="61"/>
      <c r="OCK791" s="61"/>
      <c r="OCL791" s="61"/>
      <c r="OCM791" s="61"/>
      <c r="OCN791" s="61"/>
      <c r="OCO791" s="61"/>
      <c r="OCP791" s="61"/>
      <c r="OCQ791" s="61"/>
      <c r="OCR791" s="61"/>
      <c r="OCS791" s="61"/>
      <c r="OCT791" s="61"/>
      <c r="OCU791" s="61"/>
      <c r="OCV791" s="61"/>
      <c r="OCW791" s="61"/>
      <c r="OCX791" s="61"/>
      <c r="OCY791" s="61"/>
      <c r="OCZ791" s="61"/>
      <c r="ODA791" s="61"/>
      <c r="ODB791" s="61"/>
      <c r="ODC791" s="61"/>
      <c r="ODD791" s="61"/>
      <c r="ODE791" s="61"/>
      <c r="ODF791" s="61"/>
      <c r="ODG791" s="61"/>
      <c r="ODH791" s="61"/>
      <c r="ODI791" s="61"/>
      <c r="ODJ791" s="61"/>
      <c r="ODK791" s="61"/>
      <c r="ODL791" s="61"/>
      <c r="ODM791" s="61"/>
      <c r="ODN791" s="61"/>
      <c r="ODO791" s="61"/>
      <c r="ODP791" s="61"/>
      <c r="ODQ791" s="61"/>
      <c r="ODR791" s="61"/>
      <c r="ODS791" s="61"/>
      <c r="ODT791" s="61"/>
      <c r="ODU791" s="61"/>
      <c r="ODV791" s="61"/>
      <c r="ODW791" s="61"/>
      <c r="ODX791" s="61"/>
      <c r="ODY791" s="61"/>
      <c r="ODZ791" s="61"/>
      <c r="OEA791" s="61"/>
      <c r="OEB791" s="61"/>
      <c r="OEC791" s="61"/>
      <c r="OED791" s="61"/>
      <c r="OEE791" s="61"/>
      <c r="OEF791" s="61"/>
      <c r="OEG791" s="61"/>
      <c r="OEH791" s="61"/>
      <c r="OEI791" s="61"/>
      <c r="OEJ791" s="61"/>
      <c r="OEK791" s="61"/>
      <c r="OEL791" s="61"/>
      <c r="OEM791" s="61"/>
      <c r="OEN791" s="61"/>
      <c r="OEO791" s="61"/>
      <c r="OEP791" s="61"/>
      <c r="OEQ791" s="61"/>
      <c r="OER791" s="61"/>
      <c r="OES791" s="61"/>
      <c r="OET791" s="61"/>
      <c r="OEU791" s="61"/>
      <c r="OEV791" s="61"/>
      <c r="OEW791" s="61"/>
      <c r="OEX791" s="61"/>
      <c r="OEY791" s="61"/>
      <c r="OEZ791" s="61"/>
      <c r="OFA791" s="61"/>
      <c r="OFB791" s="61"/>
      <c r="OFC791" s="61"/>
      <c r="OFD791" s="61"/>
      <c r="OFE791" s="61"/>
      <c r="OFF791" s="61"/>
      <c r="OFG791" s="61"/>
      <c r="OFH791" s="61"/>
      <c r="OFI791" s="61"/>
      <c r="OFJ791" s="61"/>
      <c r="OFK791" s="61"/>
      <c r="OFL791" s="61"/>
      <c r="OFM791" s="61"/>
      <c r="OFN791" s="61"/>
      <c r="OFO791" s="61"/>
      <c r="OFP791" s="61"/>
      <c r="OFQ791" s="61"/>
      <c r="OFR791" s="61"/>
      <c r="OFS791" s="61"/>
      <c r="OFT791" s="61"/>
      <c r="OFU791" s="61"/>
      <c r="OFV791" s="61"/>
      <c r="OFW791" s="61"/>
      <c r="OFX791" s="61"/>
      <c r="OFY791" s="61"/>
      <c r="OFZ791" s="61"/>
      <c r="OGA791" s="61"/>
      <c r="OGB791" s="61"/>
      <c r="OGC791" s="61"/>
      <c r="OGD791" s="61"/>
      <c r="OGE791" s="61"/>
      <c r="OGF791" s="61"/>
      <c r="OGG791" s="61"/>
      <c r="OGH791" s="61"/>
      <c r="OGI791" s="61"/>
      <c r="OGJ791" s="61"/>
      <c r="OGK791" s="61"/>
      <c r="OGL791" s="61"/>
      <c r="OGM791" s="61"/>
      <c r="OGN791" s="61"/>
      <c r="OGO791" s="61"/>
      <c r="OGP791" s="61"/>
      <c r="OGQ791" s="61"/>
      <c r="OGR791" s="61"/>
      <c r="OGS791" s="61"/>
      <c r="OGT791" s="61"/>
      <c r="OGU791" s="61"/>
      <c r="OGV791" s="61"/>
      <c r="OGW791" s="61"/>
      <c r="OGX791" s="61"/>
      <c r="OGY791" s="61"/>
      <c r="OGZ791" s="61"/>
      <c r="OHA791" s="61"/>
      <c r="OHB791" s="61"/>
      <c r="OHC791" s="61"/>
      <c r="OHD791" s="61"/>
      <c r="OHE791" s="61"/>
      <c r="OHF791" s="61"/>
      <c r="OHG791" s="61"/>
      <c r="OHH791" s="61"/>
      <c r="OHI791" s="61"/>
      <c r="OHJ791" s="61"/>
      <c r="OHK791" s="61"/>
      <c r="OHL791" s="61"/>
      <c r="OHM791" s="61"/>
      <c r="OHN791" s="61"/>
      <c r="OHO791" s="61"/>
      <c r="OHP791" s="61"/>
      <c r="OHQ791" s="61"/>
      <c r="OHR791" s="61"/>
      <c r="OHS791" s="61"/>
      <c r="OHT791" s="61"/>
      <c r="OHU791" s="61"/>
      <c r="OHV791" s="61"/>
      <c r="OHW791" s="61"/>
      <c r="OHX791" s="61"/>
      <c r="OHY791" s="61"/>
      <c r="OHZ791" s="61"/>
      <c r="OIA791" s="61"/>
      <c r="OIB791" s="61"/>
      <c r="OIC791" s="61"/>
      <c r="OID791" s="61"/>
      <c r="OIE791" s="61"/>
      <c r="OIF791" s="61"/>
      <c r="OIG791" s="61"/>
      <c r="OIH791" s="61"/>
      <c r="OII791" s="61"/>
      <c r="OIJ791" s="61"/>
      <c r="OIK791" s="61"/>
      <c r="OIL791" s="61"/>
      <c r="OIM791" s="61"/>
      <c r="OIN791" s="61"/>
      <c r="OIO791" s="61"/>
      <c r="OIP791" s="61"/>
      <c r="OIQ791" s="61"/>
      <c r="OIR791" s="61"/>
      <c r="OIS791" s="61"/>
      <c r="OIT791" s="61"/>
      <c r="OIU791" s="61"/>
      <c r="OIV791" s="61"/>
      <c r="OIW791" s="61"/>
      <c r="OIX791" s="61"/>
      <c r="OIY791" s="61"/>
      <c r="OIZ791" s="61"/>
      <c r="OJA791" s="61"/>
      <c r="OJB791" s="61"/>
      <c r="OJC791" s="61"/>
      <c r="OJD791" s="61"/>
      <c r="OJE791" s="61"/>
      <c r="OJF791" s="61"/>
      <c r="OJG791" s="61"/>
      <c r="OJH791" s="61"/>
      <c r="OJI791" s="61"/>
      <c r="OJJ791" s="61"/>
      <c r="OJK791" s="61"/>
      <c r="OJL791" s="61"/>
      <c r="OJM791" s="61"/>
      <c r="OJN791" s="61"/>
      <c r="OJO791" s="61"/>
      <c r="OJP791" s="61"/>
      <c r="OJQ791" s="61"/>
      <c r="OJR791" s="61"/>
      <c r="OJS791" s="61"/>
      <c r="OJT791" s="61"/>
      <c r="OJU791" s="61"/>
      <c r="OJV791" s="61"/>
      <c r="OJW791" s="61"/>
      <c r="OJX791" s="61"/>
      <c r="OJY791" s="61"/>
      <c r="OJZ791" s="61"/>
      <c r="OKA791" s="61"/>
      <c r="OKB791" s="61"/>
      <c r="OKC791" s="61"/>
      <c r="OKD791" s="61"/>
      <c r="OKE791" s="61"/>
      <c r="OKF791" s="61"/>
      <c r="OKG791" s="61"/>
      <c r="OKH791" s="61"/>
      <c r="OKI791" s="61"/>
      <c r="OKJ791" s="61"/>
      <c r="OKK791" s="61"/>
      <c r="OKL791" s="61"/>
      <c r="OKM791" s="61"/>
      <c r="OKN791" s="61"/>
      <c r="OKO791" s="61"/>
      <c r="OKP791" s="61"/>
      <c r="OKQ791" s="61"/>
      <c r="OKR791" s="61"/>
      <c r="OKS791" s="61"/>
      <c r="OKT791" s="61"/>
      <c r="OKU791" s="61"/>
      <c r="OKV791" s="61"/>
      <c r="OKW791" s="61"/>
      <c r="OKX791" s="61"/>
      <c r="OKY791" s="61"/>
      <c r="OKZ791" s="61"/>
      <c r="OLA791" s="61"/>
      <c r="OLB791" s="61"/>
      <c r="OLC791" s="61"/>
      <c r="OLD791" s="61"/>
      <c r="OLE791" s="61"/>
      <c r="OLF791" s="61"/>
      <c r="OLG791" s="61"/>
      <c r="OLH791" s="61"/>
      <c r="OLI791" s="61"/>
      <c r="OLJ791" s="61"/>
      <c r="OLK791" s="61"/>
      <c r="OLL791" s="61"/>
      <c r="OLM791" s="61"/>
      <c r="OLN791" s="61"/>
      <c r="OLO791" s="61"/>
      <c r="OLP791" s="61"/>
      <c r="OLQ791" s="61"/>
      <c r="OLR791" s="61"/>
      <c r="OLS791" s="61"/>
      <c r="OLT791" s="61"/>
      <c r="OLU791" s="61"/>
      <c r="OLV791" s="61"/>
      <c r="OLW791" s="61"/>
      <c r="OLX791" s="61"/>
      <c r="OLY791" s="61"/>
      <c r="OLZ791" s="61"/>
      <c r="OMA791" s="61"/>
      <c r="OMB791" s="61"/>
      <c r="OMC791" s="61"/>
      <c r="OMD791" s="61"/>
      <c r="OME791" s="61"/>
      <c r="OMF791" s="61"/>
      <c r="OMG791" s="61"/>
      <c r="OMH791" s="61"/>
      <c r="OMI791" s="61"/>
      <c r="OMJ791" s="61"/>
      <c r="OMK791" s="61"/>
      <c r="OML791" s="61"/>
      <c r="OMM791" s="61"/>
      <c r="OMN791" s="61"/>
      <c r="OMO791" s="61"/>
      <c r="OMP791" s="61"/>
      <c r="OMQ791" s="61"/>
      <c r="OMR791" s="61"/>
      <c r="OMS791" s="61"/>
      <c r="OMT791" s="61"/>
      <c r="OMU791" s="61"/>
      <c r="OMV791" s="61"/>
      <c r="OMW791" s="61"/>
      <c r="OMX791" s="61"/>
      <c r="OMY791" s="61"/>
      <c r="OMZ791" s="61"/>
      <c r="ONA791" s="61"/>
      <c r="ONB791" s="61"/>
      <c r="ONC791" s="61"/>
      <c r="OND791" s="61"/>
      <c r="ONE791" s="61"/>
      <c r="ONF791" s="61"/>
      <c r="ONG791" s="61"/>
      <c r="ONH791" s="61"/>
      <c r="ONI791" s="61"/>
      <c r="ONJ791" s="61"/>
      <c r="ONK791" s="61"/>
      <c r="ONL791" s="61"/>
      <c r="ONM791" s="61"/>
      <c r="ONN791" s="61"/>
      <c r="ONO791" s="61"/>
      <c r="ONP791" s="61"/>
      <c r="ONQ791" s="61"/>
      <c r="ONR791" s="61"/>
      <c r="ONS791" s="61"/>
      <c r="ONT791" s="61"/>
      <c r="ONU791" s="61"/>
      <c r="ONV791" s="61"/>
      <c r="ONW791" s="61"/>
      <c r="ONX791" s="61"/>
      <c r="ONY791" s="61"/>
      <c r="ONZ791" s="61"/>
      <c r="OOA791" s="61"/>
      <c r="OOB791" s="61"/>
      <c r="OOC791" s="61"/>
      <c r="OOD791" s="61"/>
      <c r="OOE791" s="61"/>
      <c r="OOF791" s="61"/>
      <c r="OOG791" s="61"/>
      <c r="OOH791" s="61"/>
      <c r="OOI791" s="61"/>
      <c r="OOJ791" s="61"/>
      <c r="OOK791" s="61"/>
      <c r="OOL791" s="61"/>
      <c r="OOM791" s="61"/>
      <c r="OON791" s="61"/>
      <c r="OOO791" s="61"/>
      <c r="OOP791" s="61"/>
      <c r="OOQ791" s="61"/>
      <c r="OOR791" s="61"/>
      <c r="OOS791" s="61"/>
      <c r="OOT791" s="61"/>
      <c r="OOU791" s="61"/>
      <c r="OOV791" s="61"/>
      <c r="OOW791" s="61"/>
      <c r="OOX791" s="61"/>
      <c r="OOY791" s="61"/>
      <c r="OOZ791" s="61"/>
      <c r="OPA791" s="61"/>
      <c r="OPB791" s="61"/>
      <c r="OPC791" s="61"/>
      <c r="OPD791" s="61"/>
      <c r="OPE791" s="61"/>
      <c r="OPF791" s="61"/>
      <c r="OPG791" s="61"/>
      <c r="OPH791" s="61"/>
      <c r="OPI791" s="61"/>
      <c r="OPJ791" s="61"/>
      <c r="OPK791" s="61"/>
      <c r="OPL791" s="61"/>
      <c r="OPM791" s="61"/>
      <c r="OPN791" s="61"/>
      <c r="OPO791" s="61"/>
      <c r="OPP791" s="61"/>
      <c r="OPQ791" s="61"/>
      <c r="OPR791" s="61"/>
      <c r="OPS791" s="61"/>
      <c r="OPT791" s="61"/>
      <c r="OPU791" s="61"/>
      <c r="OPV791" s="61"/>
      <c r="OPW791" s="61"/>
      <c r="OPX791" s="61"/>
      <c r="OPY791" s="61"/>
      <c r="OPZ791" s="61"/>
      <c r="OQA791" s="61"/>
      <c r="OQB791" s="61"/>
      <c r="OQC791" s="61"/>
      <c r="OQD791" s="61"/>
      <c r="OQE791" s="61"/>
      <c r="OQF791" s="61"/>
      <c r="OQG791" s="61"/>
      <c r="OQH791" s="61"/>
      <c r="OQI791" s="61"/>
      <c r="OQJ791" s="61"/>
      <c r="OQK791" s="61"/>
      <c r="OQL791" s="61"/>
      <c r="OQM791" s="61"/>
      <c r="OQN791" s="61"/>
      <c r="OQO791" s="61"/>
      <c r="OQP791" s="61"/>
      <c r="OQQ791" s="61"/>
      <c r="OQR791" s="61"/>
      <c r="OQS791" s="61"/>
      <c r="OQT791" s="61"/>
      <c r="OQU791" s="61"/>
      <c r="OQV791" s="61"/>
      <c r="OQW791" s="61"/>
      <c r="OQX791" s="61"/>
      <c r="OQY791" s="61"/>
      <c r="OQZ791" s="61"/>
      <c r="ORA791" s="61"/>
      <c r="ORB791" s="61"/>
      <c r="ORC791" s="61"/>
      <c r="ORD791" s="61"/>
      <c r="ORE791" s="61"/>
      <c r="ORF791" s="61"/>
      <c r="ORG791" s="61"/>
      <c r="ORH791" s="61"/>
      <c r="ORI791" s="61"/>
      <c r="ORJ791" s="61"/>
      <c r="ORK791" s="61"/>
      <c r="ORL791" s="61"/>
      <c r="ORM791" s="61"/>
      <c r="ORN791" s="61"/>
      <c r="ORO791" s="61"/>
      <c r="ORP791" s="61"/>
      <c r="ORQ791" s="61"/>
      <c r="ORR791" s="61"/>
      <c r="ORS791" s="61"/>
      <c r="ORT791" s="61"/>
      <c r="ORU791" s="61"/>
      <c r="ORV791" s="61"/>
      <c r="ORW791" s="61"/>
      <c r="ORX791" s="61"/>
      <c r="ORY791" s="61"/>
      <c r="ORZ791" s="61"/>
      <c r="OSA791" s="61"/>
      <c r="OSB791" s="61"/>
      <c r="OSC791" s="61"/>
      <c r="OSD791" s="61"/>
      <c r="OSE791" s="61"/>
      <c r="OSF791" s="61"/>
      <c r="OSG791" s="61"/>
      <c r="OSH791" s="61"/>
      <c r="OSI791" s="61"/>
      <c r="OSJ791" s="61"/>
      <c r="OSK791" s="61"/>
      <c r="OSL791" s="61"/>
      <c r="OSM791" s="61"/>
      <c r="OSN791" s="61"/>
      <c r="OSO791" s="61"/>
      <c r="OSP791" s="61"/>
      <c r="OSQ791" s="61"/>
      <c r="OSR791" s="61"/>
      <c r="OSS791" s="61"/>
      <c r="OST791" s="61"/>
      <c r="OSU791" s="61"/>
      <c r="OSV791" s="61"/>
      <c r="OSW791" s="61"/>
      <c r="OSX791" s="61"/>
      <c r="OSY791" s="61"/>
      <c r="OSZ791" s="61"/>
      <c r="OTA791" s="61"/>
      <c r="OTB791" s="61"/>
      <c r="OTC791" s="61"/>
      <c r="OTD791" s="61"/>
      <c r="OTE791" s="61"/>
      <c r="OTF791" s="61"/>
      <c r="OTG791" s="61"/>
      <c r="OTH791" s="61"/>
      <c r="OTI791" s="61"/>
      <c r="OTJ791" s="61"/>
      <c r="OTK791" s="61"/>
      <c r="OTL791" s="61"/>
      <c r="OTM791" s="61"/>
      <c r="OTN791" s="61"/>
      <c r="OTO791" s="61"/>
      <c r="OTP791" s="61"/>
      <c r="OTQ791" s="61"/>
      <c r="OTR791" s="61"/>
      <c r="OTS791" s="61"/>
      <c r="OTT791" s="61"/>
      <c r="OTU791" s="61"/>
      <c r="OTV791" s="61"/>
      <c r="OTW791" s="61"/>
      <c r="OTX791" s="61"/>
      <c r="OTY791" s="61"/>
      <c r="OTZ791" s="61"/>
      <c r="OUA791" s="61"/>
      <c r="OUB791" s="61"/>
      <c r="OUC791" s="61"/>
      <c r="OUD791" s="61"/>
      <c r="OUE791" s="61"/>
      <c r="OUF791" s="61"/>
      <c r="OUG791" s="61"/>
      <c r="OUH791" s="61"/>
      <c r="OUI791" s="61"/>
      <c r="OUJ791" s="61"/>
      <c r="OUK791" s="61"/>
      <c r="OUL791" s="61"/>
      <c r="OUM791" s="61"/>
      <c r="OUN791" s="61"/>
      <c r="OUO791" s="61"/>
      <c r="OUP791" s="61"/>
      <c r="OUQ791" s="61"/>
      <c r="OUR791" s="61"/>
      <c r="OUS791" s="61"/>
      <c r="OUT791" s="61"/>
      <c r="OUU791" s="61"/>
      <c r="OUV791" s="61"/>
      <c r="OUW791" s="61"/>
      <c r="OUX791" s="61"/>
      <c r="OUY791" s="61"/>
      <c r="OUZ791" s="61"/>
      <c r="OVA791" s="61"/>
      <c r="OVB791" s="61"/>
      <c r="OVC791" s="61"/>
      <c r="OVD791" s="61"/>
      <c r="OVE791" s="61"/>
      <c r="OVF791" s="61"/>
      <c r="OVG791" s="61"/>
      <c r="OVH791" s="61"/>
      <c r="OVI791" s="61"/>
      <c r="OVJ791" s="61"/>
      <c r="OVK791" s="61"/>
      <c r="OVL791" s="61"/>
      <c r="OVM791" s="61"/>
      <c r="OVN791" s="61"/>
      <c r="OVO791" s="61"/>
      <c r="OVP791" s="61"/>
      <c r="OVQ791" s="61"/>
      <c r="OVR791" s="61"/>
      <c r="OVS791" s="61"/>
      <c r="OVT791" s="61"/>
      <c r="OVU791" s="61"/>
      <c r="OVV791" s="61"/>
      <c r="OVW791" s="61"/>
      <c r="OVX791" s="61"/>
      <c r="OVY791" s="61"/>
      <c r="OVZ791" s="61"/>
      <c r="OWA791" s="61"/>
      <c r="OWB791" s="61"/>
      <c r="OWC791" s="61"/>
      <c r="OWD791" s="61"/>
      <c r="OWE791" s="61"/>
      <c r="OWF791" s="61"/>
      <c r="OWG791" s="61"/>
      <c r="OWH791" s="61"/>
      <c r="OWI791" s="61"/>
      <c r="OWJ791" s="61"/>
      <c r="OWK791" s="61"/>
      <c r="OWL791" s="61"/>
      <c r="OWM791" s="61"/>
      <c r="OWN791" s="61"/>
      <c r="OWO791" s="61"/>
      <c r="OWP791" s="61"/>
      <c r="OWQ791" s="61"/>
      <c r="OWR791" s="61"/>
      <c r="OWS791" s="61"/>
      <c r="OWT791" s="61"/>
      <c r="OWU791" s="61"/>
      <c r="OWV791" s="61"/>
      <c r="OWW791" s="61"/>
      <c r="OWX791" s="61"/>
      <c r="OWY791" s="61"/>
      <c r="OWZ791" s="61"/>
      <c r="OXA791" s="61"/>
      <c r="OXB791" s="61"/>
      <c r="OXC791" s="61"/>
      <c r="OXD791" s="61"/>
      <c r="OXE791" s="61"/>
      <c r="OXF791" s="61"/>
      <c r="OXG791" s="61"/>
      <c r="OXH791" s="61"/>
      <c r="OXI791" s="61"/>
      <c r="OXJ791" s="61"/>
      <c r="OXK791" s="61"/>
      <c r="OXL791" s="61"/>
      <c r="OXM791" s="61"/>
      <c r="OXN791" s="61"/>
      <c r="OXO791" s="61"/>
      <c r="OXP791" s="61"/>
      <c r="OXQ791" s="61"/>
      <c r="OXR791" s="61"/>
      <c r="OXS791" s="61"/>
      <c r="OXT791" s="61"/>
      <c r="OXU791" s="61"/>
      <c r="OXV791" s="61"/>
      <c r="OXW791" s="61"/>
      <c r="OXX791" s="61"/>
      <c r="OXY791" s="61"/>
      <c r="OXZ791" s="61"/>
      <c r="OYA791" s="61"/>
      <c r="OYB791" s="61"/>
      <c r="OYC791" s="61"/>
      <c r="OYD791" s="61"/>
      <c r="OYE791" s="61"/>
      <c r="OYF791" s="61"/>
      <c r="OYG791" s="61"/>
      <c r="OYH791" s="61"/>
      <c r="OYI791" s="61"/>
      <c r="OYJ791" s="61"/>
      <c r="OYK791" s="61"/>
      <c r="OYL791" s="61"/>
      <c r="OYM791" s="61"/>
      <c r="OYN791" s="61"/>
      <c r="OYO791" s="61"/>
      <c r="OYP791" s="61"/>
      <c r="OYQ791" s="61"/>
      <c r="OYR791" s="61"/>
      <c r="OYS791" s="61"/>
      <c r="OYT791" s="61"/>
      <c r="OYU791" s="61"/>
      <c r="OYV791" s="61"/>
      <c r="OYW791" s="61"/>
      <c r="OYX791" s="61"/>
      <c r="OYY791" s="61"/>
      <c r="OYZ791" s="61"/>
      <c r="OZA791" s="61"/>
      <c r="OZB791" s="61"/>
      <c r="OZC791" s="61"/>
      <c r="OZD791" s="61"/>
      <c r="OZE791" s="61"/>
      <c r="OZF791" s="61"/>
      <c r="OZG791" s="61"/>
      <c r="OZH791" s="61"/>
      <c r="OZI791" s="61"/>
      <c r="OZJ791" s="61"/>
      <c r="OZK791" s="61"/>
      <c r="OZL791" s="61"/>
      <c r="OZM791" s="61"/>
      <c r="OZN791" s="61"/>
      <c r="OZO791" s="61"/>
      <c r="OZP791" s="61"/>
      <c r="OZQ791" s="61"/>
      <c r="OZR791" s="61"/>
      <c r="OZS791" s="61"/>
      <c r="OZT791" s="61"/>
      <c r="OZU791" s="61"/>
      <c r="OZV791" s="61"/>
      <c r="OZW791" s="61"/>
      <c r="OZX791" s="61"/>
      <c r="OZY791" s="61"/>
      <c r="OZZ791" s="61"/>
      <c r="PAA791" s="61"/>
      <c r="PAB791" s="61"/>
      <c r="PAC791" s="61"/>
      <c r="PAD791" s="61"/>
      <c r="PAE791" s="61"/>
      <c r="PAF791" s="61"/>
      <c r="PAG791" s="61"/>
      <c r="PAH791" s="61"/>
      <c r="PAI791" s="61"/>
      <c r="PAJ791" s="61"/>
      <c r="PAK791" s="61"/>
      <c r="PAL791" s="61"/>
      <c r="PAM791" s="61"/>
      <c r="PAN791" s="61"/>
      <c r="PAO791" s="61"/>
      <c r="PAP791" s="61"/>
      <c r="PAQ791" s="61"/>
      <c r="PAR791" s="61"/>
      <c r="PAS791" s="61"/>
      <c r="PAT791" s="61"/>
      <c r="PAU791" s="61"/>
      <c r="PAV791" s="61"/>
      <c r="PAW791" s="61"/>
      <c r="PAX791" s="61"/>
      <c r="PAY791" s="61"/>
      <c r="PAZ791" s="61"/>
      <c r="PBA791" s="61"/>
      <c r="PBB791" s="61"/>
      <c r="PBC791" s="61"/>
      <c r="PBD791" s="61"/>
      <c r="PBE791" s="61"/>
      <c r="PBF791" s="61"/>
      <c r="PBG791" s="61"/>
      <c r="PBH791" s="61"/>
      <c r="PBI791" s="61"/>
      <c r="PBJ791" s="61"/>
      <c r="PBK791" s="61"/>
      <c r="PBL791" s="61"/>
      <c r="PBM791" s="61"/>
      <c r="PBN791" s="61"/>
      <c r="PBO791" s="61"/>
      <c r="PBP791" s="61"/>
      <c r="PBQ791" s="61"/>
      <c r="PBR791" s="61"/>
      <c r="PBS791" s="61"/>
      <c r="PBT791" s="61"/>
      <c r="PBU791" s="61"/>
      <c r="PBV791" s="61"/>
      <c r="PBW791" s="61"/>
      <c r="PBX791" s="61"/>
      <c r="PBY791" s="61"/>
      <c r="PBZ791" s="61"/>
      <c r="PCA791" s="61"/>
      <c r="PCB791" s="61"/>
      <c r="PCC791" s="61"/>
      <c r="PCD791" s="61"/>
      <c r="PCE791" s="61"/>
      <c r="PCF791" s="61"/>
      <c r="PCG791" s="61"/>
      <c r="PCH791" s="61"/>
      <c r="PCI791" s="61"/>
      <c r="PCJ791" s="61"/>
      <c r="PCK791" s="61"/>
      <c r="PCL791" s="61"/>
      <c r="PCM791" s="61"/>
      <c r="PCN791" s="61"/>
      <c r="PCO791" s="61"/>
      <c r="PCP791" s="61"/>
      <c r="PCQ791" s="61"/>
      <c r="PCR791" s="61"/>
      <c r="PCS791" s="61"/>
      <c r="PCT791" s="61"/>
      <c r="PCU791" s="61"/>
      <c r="PCV791" s="61"/>
      <c r="PCW791" s="61"/>
      <c r="PCX791" s="61"/>
      <c r="PCY791" s="61"/>
      <c r="PCZ791" s="61"/>
      <c r="PDA791" s="61"/>
      <c r="PDB791" s="61"/>
      <c r="PDC791" s="61"/>
      <c r="PDD791" s="61"/>
      <c r="PDE791" s="61"/>
      <c r="PDF791" s="61"/>
      <c r="PDG791" s="61"/>
      <c r="PDH791" s="61"/>
      <c r="PDI791" s="61"/>
      <c r="PDJ791" s="61"/>
      <c r="PDK791" s="61"/>
      <c r="PDL791" s="61"/>
      <c r="PDM791" s="61"/>
      <c r="PDN791" s="61"/>
      <c r="PDO791" s="61"/>
      <c r="PDP791" s="61"/>
      <c r="PDQ791" s="61"/>
      <c r="PDR791" s="61"/>
      <c r="PDS791" s="61"/>
      <c r="PDT791" s="61"/>
      <c r="PDU791" s="61"/>
      <c r="PDV791" s="61"/>
      <c r="PDW791" s="61"/>
      <c r="PDX791" s="61"/>
      <c r="PDY791" s="61"/>
      <c r="PDZ791" s="61"/>
      <c r="PEA791" s="61"/>
      <c r="PEB791" s="61"/>
      <c r="PEC791" s="61"/>
      <c r="PED791" s="61"/>
      <c r="PEE791" s="61"/>
      <c r="PEF791" s="61"/>
      <c r="PEG791" s="61"/>
      <c r="PEH791" s="61"/>
      <c r="PEI791" s="61"/>
      <c r="PEJ791" s="61"/>
      <c r="PEK791" s="61"/>
      <c r="PEL791" s="61"/>
      <c r="PEM791" s="61"/>
      <c r="PEN791" s="61"/>
      <c r="PEO791" s="61"/>
      <c r="PEP791" s="61"/>
      <c r="PEQ791" s="61"/>
      <c r="PER791" s="61"/>
      <c r="PES791" s="61"/>
      <c r="PET791" s="61"/>
      <c r="PEU791" s="61"/>
      <c r="PEV791" s="61"/>
      <c r="PEW791" s="61"/>
      <c r="PEX791" s="61"/>
      <c r="PEY791" s="61"/>
      <c r="PEZ791" s="61"/>
      <c r="PFA791" s="61"/>
      <c r="PFB791" s="61"/>
      <c r="PFC791" s="61"/>
      <c r="PFD791" s="61"/>
      <c r="PFE791" s="61"/>
      <c r="PFF791" s="61"/>
      <c r="PFG791" s="61"/>
      <c r="PFH791" s="61"/>
      <c r="PFI791" s="61"/>
      <c r="PFJ791" s="61"/>
      <c r="PFK791" s="61"/>
      <c r="PFL791" s="61"/>
      <c r="PFM791" s="61"/>
      <c r="PFN791" s="61"/>
      <c r="PFO791" s="61"/>
      <c r="PFP791" s="61"/>
      <c r="PFQ791" s="61"/>
      <c r="PFR791" s="61"/>
      <c r="PFS791" s="61"/>
      <c r="PFT791" s="61"/>
      <c r="PFU791" s="61"/>
      <c r="PFV791" s="61"/>
      <c r="PFW791" s="61"/>
      <c r="PFX791" s="61"/>
      <c r="PFY791" s="61"/>
      <c r="PFZ791" s="61"/>
      <c r="PGA791" s="61"/>
      <c r="PGB791" s="61"/>
      <c r="PGC791" s="61"/>
      <c r="PGD791" s="61"/>
      <c r="PGE791" s="61"/>
      <c r="PGF791" s="61"/>
      <c r="PGG791" s="61"/>
      <c r="PGH791" s="61"/>
      <c r="PGI791" s="61"/>
      <c r="PGJ791" s="61"/>
      <c r="PGK791" s="61"/>
      <c r="PGL791" s="61"/>
      <c r="PGM791" s="61"/>
      <c r="PGN791" s="61"/>
      <c r="PGO791" s="61"/>
      <c r="PGP791" s="61"/>
      <c r="PGQ791" s="61"/>
      <c r="PGR791" s="61"/>
      <c r="PGS791" s="61"/>
      <c r="PGT791" s="61"/>
      <c r="PGU791" s="61"/>
      <c r="PGV791" s="61"/>
      <c r="PGW791" s="61"/>
      <c r="PGX791" s="61"/>
      <c r="PGY791" s="61"/>
      <c r="PGZ791" s="61"/>
      <c r="PHA791" s="61"/>
      <c r="PHB791" s="61"/>
      <c r="PHC791" s="61"/>
      <c r="PHD791" s="61"/>
      <c r="PHE791" s="61"/>
      <c r="PHF791" s="61"/>
      <c r="PHG791" s="61"/>
      <c r="PHH791" s="61"/>
      <c r="PHI791" s="61"/>
      <c r="PHJ791" s="61"/>
      <c r="PHK791" s="61"/>
      <c r="PHL791" s="61"/>
      <c r="PHM791" s="61"/>
      <c r="PHN791" s="61"/>
      <c r="PHO791" s="61"/>
      <c r="PHP791" s="61"/>
      <c r="PHQ791" s="61"/>
      <c r="PHR791" s="61"/>
      <c r="PHS791" s="61"/>
      <c r="PHT791" s="61"/>
      <c r="PHU791" s="61"/>
      <c r="PHV791" s="61"/>
      <c r="PHW791" s="61"/>
      <c r="PHX791" s="61"/>
      <c r="PHY791" s="61"/>
      <c r="PHZ791" s="61"/>
      <c r="PIA791" s="61"/>
      <c r="PIB791" s="61"/>
      <c r="PIC791" s="61"/>
      <c r="PID791" s="61"/>
      <c r="PIE791" s="61"/>
      <c r="PIF791" s="61"/>
      <c r="PIG791" s="61"/>
      <c r="PIH791" s="61"/>
      <c r="PII791" s="61"/>
      <c r="PIJ791" s="61"/>
      <c r="PIK791" s="61"/>
      <c r="PIL791" s="61"/>
      <c r="PIM791" s="61"/>
      <c r="PIN791" s="61"/>
      <c r="PIO791" s="61"/>
      <c r="PIP791" s="61"/>
      <c r="PIQ791" s="61"/>
      <c r="PIR791" s="61"/>
      <c r="PIS791" s="61"/>
      <c r="PIT791" s="61"/>
      <c r="PIU791" s="61"/>
      <c r="PIV791" s="61"/>
      <c r="PIW791" s="61"/>
      <c r="PIX791" s="61"/>
      <c r="PIY791" s="61"/>
      <c r="PIZ791" s="61"/>
      <c r="PJA791" s="61"/>
      <c r="PJB791" s="61"/>
      <c r="PJC791" s="61"/>
      <c r="PJD791" s="61"/>
      <c r="PJE791" s="61"/>
      <c r="PJF791" s="61"/>
      <c r="PJG791" s="61"/>
      <c r="PJH791" s="61"/>
      <c r="PJI791" s="61"/>
      <c r="PJJ791" s="61"/>
      <c r="PJK791" s="61"/>
      <c r="PJL791" s="61"/>
      <c r="PJM791" s="61"/>
      <c r="PJN791" s="61"/>
      <c r="PJO791" s="61"/>
      <c r="PJP791" s="61"/>
      <c r="PJQ791" s="61"/>
      <c r="PJR791" s="61"/>
      <c r="PJS791" s="61"/>
      <c r="PJT791" s="61"/>
      <c r="PJU791" s="61"/>
      <c r="PJV791" s="61"/>
      <c r="PJW791" s="61"/>
      <c r="PJX791" s="61"/>
      <c r="PJY791" s="61"/>
      <c r="PJZ791" s="61"/>
      <c r="PKA791" s="61"/>
      <c r="PKB791" s="61"/>
      <c r="PKC791" s="61"/>
      <c r="PKD791" s="61"/>
      <c r="PKE791" s="61"/>
      <c r="PKF791" s="61"/>
      <c r="PKG791" s="61"/>
      <c r="PKH791" s="61"/>
      <c r="PKI791" s="61"/>
      <c r="PKJ791" s="61"/>
      <c r="PKK791" s="61"/>
      <c r="PKL791" s="61"/>
      <c r="PKM791" s="61"/>
      <c r="PKN791" s="61"/>
      <c r="PKO791" s="61"/>
      <c r="PKP791" s="61"/>
      <c r="PKQ791" s="61"/>
      <c r="PKR791" s="61"/>
      <c r="PKS791" s="61"/>
      <c r="PKT791" s="61"/>
      <c r="PKU791" s="61"/>
      <c r="PKV791" s="61"/>
      <c r="PKW791" s="61"/>
      <c r="PKX791" s="61"/>
      <c r="PKY791" s="61"/>
      <c r="PKZ791" s="61"/>
      <c r="PLA791" s="61"/>
      <c r="PLB791" s="61"/>
      <c r="PLC791" s="61"/>
      <c r="PLD791" s="61"/>
      <c r="PLE791" s="61"/>
      <c r="PLF791" s="61"/>
      <c r="PLG791" s="61"/>
      <c r="PLH791" s="61"/>
      <c r="PLI791" s="61"/>
      <c r="PLJ791" s="61"/>
      <c r="PLK791" s="61"/>
      <c r="PLL791" s="61"/>
      <c r="PLM791" s="61"/>
      <c r="PLN791" s="61"/>
      <c r="PLO791" s="61"/>
      <c r="PLP791" s="61"/>
      <c r="PLQ791" s="61"/>
      <c r="PLR791" s="61"/>
      <c r="PLS791" s="61"/>
      <c r="PLT791" s="61"/>
      <c r="PLU791" s="61"/>
      <c r="PLV791" s="61"/>
      <c r="PLW791" s="61"/>
      <c r="PLX791" s="61"/>
      <c r="PLY791" s="61"/>
      <c r="PLZ791" s="61"/>
      <c r="PMA791" s="61"/>
      <c r="PMB791" s="61"/>
      <c r="PMC791" s="61"/>
      <c r="PMD791" s="61"/>
      <c r="PME791" s="61"/>
      <c r="PMF791" s="61"/>
      <c r="PMG791" s="61"/>
      <c r="PMH791" s="61"/>
      <c r="PMI791" s="61"/>
      <c r="PMJ791" s="61"/>
      <c r="PMK791" s="61"/>
      <c r="PML791" s="61"/>
      <c r="PMM791" s="61"/>
      <c r="PMN791" s="61"/>
      <c r="PMO791" s="61"/>
      <c r="PMP791" s="61"/>
      <c r="PMQ791" s="61"/>
      <c r="PMR791" s="61"/>
      <c r="PMS791" s="61"/>
      <c r="PMT791" s="61"/>
      <c r="PMU791" s="61"/>
      <c r="PMV791" s="61"/>
      <c r="PMW791" s="61"/>
      <c r="PMX791" s="61"/>
      <c r="PMY791" s="61"/>
      <c r="PMZ791" s="61"/>
      <c r="PNA791" s="61"/>
      <c r="PNB791" s="61"/>
      <c r="PNC791" s="61"/>
      <c r="PND791" s="61"/>
      <c r="PNE791" s="61"/>
      <c r="PNF791" s="61"/>
      <c r="PNG791" s="61"/>
      <c r="PNH791" s="61"/>
      <c r="PNI791" s="61"/>
      <c r="PNJ791" s="61"/>
      <c r="PNK791" s="61"/>
      <c r="PNL791" s="61"/>
      <c r="PNM791" s="61"/>
      <c r="PNN791" s="61"/>
      <c r="PNO791" s="61"/>
      <c r="PNP791" s="61"/>
      <c r="PNQ791" s="61"/>
      <c r="PNR791" s="61"/>
      <c r="PNS791" s="61"/>
      <c r="PNT791" s="61"/>
      <c r="PNU791" s="61"/>
      <c r="PNV791" s="61"/>
      <c r="PNW791" s="61"/>
      <c r="PNX791" s="61"/>
      <c r="PNY791" s="61"/>
      <c r="PNZ791" s="61"/>
      <c r="POA791" s="61"/>
      <c r="POB791" s="61"/>
      <c r="POC791" s="61"/>
      <c r="POD791" s="61"/>
      <c r="POE791" s="61"/>
      <c r="POF791" s="61"/>
      <c r="POG791" s="61"/>
      <c r="POH791" s="61"/>
      <c r="POI791" s="61"/>
      <c r="POJ791" s="61"/>
      <c r="POK791" s="61"/>
      <c r="POL791" s="61"/>
      <c r="POM791" s="61"/>
      <c r="PON791" s="61"/>
      <c r="POO791" s="61"/>
      <c r="POP791" s="61"/>
      <c r="POQ791" s="61"/>
      <c r="POR791" s="61"/>
      <c r="POS791" s="61"/>
      <c r="POT791" s="61"/>
      <c r="POU791" s="61"/>
      <c r="POV791" s="61"/>
      <c r="POW791" s="61"/>
      <c r="POX791" s="61"/>
      <c r="POY791" s="61"/>
      <c r="POZ791" s="61"/>
      <c r="PPA791" s="61"/>
      <c r="PPB791" s="61"/>
      <c r="PPC791" s="61"/>
      <c r="PPD791" s="61"/>
      <c r="PPE791" s="61"/>
      <c r="PPF791" s="61"/>
      <c r="PPG791" s="61"/>
      <c r="PPH791" s="61"/>
      <c r="PPI791" s="61"/>
      <c r="PPJ791" s="61"/>
      <c r="PPK791" s="61"/>
      <c r="PPL791" s="61"/>
      <c r="PPM791" s="61"/>
      <c r="PPN791" s="61"/>
      <c r="PPO791" s="61"/>
      <c r="PPP791" s="61"/>
      <c r="PPQ791" s="61"/>
      <c r="PPR791" s="61"/>
      <c r="PPS791" s="61"/>
      <c r="PPT791" s="61"/>
      <c r="PPU791" s="61"/>
      <c r="PPV791" s="61"/>
      <c r="PPW791" s="61"/>
      <c r="PPX791" s="61"/>
      <c r="PPY791" s="61"/>
      <c r="PPZ791" s="61"/>
      <c r="PQA791" s="61"/>
      <c r="PQB791" s="61"/>
      <c r="PQC791" s="61"/>
      <c r="PQD791" s="61"/>
      <c r="PQE791" s="61"/>
      <c r="PQF791" s="61"/>
      <c r="PQG791" s="61"/>
      <c r="PQH791" s="61"/>
      <c r="PQI791" s="61"/>
      <c r="PQJ791" s="61"/>
      <c r="PQK791" s="61"/>
      <c r="PQL791" s="61"/>
      <c r="PQM791" s="61"/>
      <c r="PQN791" s="61"/>
      <c r="PQO791" s="61"/>
      <c r="PQP791" s="61"/>
      <c r="PQQ791" s="61"/>
      <c r="PQR791" s="61"/>
      <c r="PQS791" s="61"/>
      <c r="PQT791" s="61"/>
      <c r="PQU791" s="61"/>
      <c r="PQV791" s="61"/>
      <c r="PQW791" s="61"/>
      <c r="PQX791" s="61"/>
      <c r="PQY791" s="61"/>
      <c r="PQZ791" s="61"/>
      <c r="PRA791" s="61"/>
      <c r="PRB791" s="61"/>
      <c r="PRC791" s="61"/>
      <c r="PRD791" s="61"/>
      <c r="PRE791" s="61"/>
      <c r="PRF791" s="61"/>
      <c r="PRG791" s="61"/>
      <c r="PRH791" s="61"/>
      <c r="PRI791" s="61"/>
      <c r="PRJ791" s="61"/>
      <c r="PRK791" s="61"/>
      <c r="PRL791" s="61"/>
      <c r="PRM791" s="61"/>
      <c r="PRN791" s="61"/>
      <c r="PRO791" s="61"/>
      <c r="PRP791" s="61"/>
      <c r="PRQ791" s="61"/>
      <c r="PRR791" s="61"/>
      <c r="PRS791" s="61"/>
      <c r="PRT791" s="61"/>
      <c r="PRU791" s="61"/>
      <c r="PRV791" s="61"/>
      <c r="PRW791" s="61"/>
      <c r="PRX791" s="61"/>
      <c r="PRY791" s="61"/>
      <c r="PRZ791" s="61"/>
      <c r="PSA791" s="61"/>
      <c r="PSB791" s="61"/>
      <c r="PSC791" s="61"/>
      <c r="PSD791" s="61"/>
      <c r="PSE791" s="61"/>
      <c r="PSF791" s="61"/>
      <c r="PSG791" s="61"/>
      <c r="PSH791" s="61"/>
      <c r="PSI791" s="61"/>
      <c r="PSJ791" s="61"/>
      <c r="PSK791" s="61"/>
      <c r="PSL791" s="61"/>
      <c r="PSM791" s="61"/>
      <c r="PSN791" s="61"/>
      <c r="PSO791" s="61"/>
      <c r="PSP791" s="61"/>
      <c r="PSQ791" s="61"/>
      <c r="PSR791" s="61"/>
      <c r="PSS791" s="61"/>
      <c r="PST791" s="61"/>
      <c r="PSU791" s="61"/>
      <c r="PSV791" s="61"/>
      <c r="PSW791" s="61"/>
      <c r="PSX791" s="61"/>
      <c r="PSY791" s="61"/>
      <c r="PSZ791" s="61"/>
      <c r="PTA791" s="61"/>
      <c r="PTB791" s="61"/>
      <c r="PTC791" s="61"/>
      <c r="PTD791" s="61"/>
      <c r="PTE791" s="61"/>
      <c r="PTF791" s="61"/>
      <c r="PTG791" s="61"/>
      <c r="PTH791" s="61"/>
      <c r="PTI791" s="61"/>
      <c r="PTJ791" s="61"/>
      <c r="PTK791" s="61"/>
      <c r="PTL791" s="61"/>
      <c r="PTM791" s="61"/>
      <c r="PTN791" s="61"/>
      <c r="PTO791" s="61"/>
      <c r="PTP791" s="61"/>
      <c r="PTQ791" s="61"/>
      <c r="PTR791" s="61"/>
      <c r="PTS791" s="61"/>
      <c r="PTT791" s="61"/>
      <c r="PTU791" s="61"/>
      <c r="PTV791" s="61"/>
      <c r="PTW791" s="61"/>
      <c r="PTX791" s="61"/>
      <c r="PTY791" s="61"/>
      <c r="PTZ791" s="61"/>
      <c r="PUA791" s="61"/>
      <c r="PUB791" s="61"/>
      <c r="PUC791" s="61"/>
      <c r="PUD791" s="61"/>
      <c r="PUE791" s="61"/>
      <c r="PUF791" s="61"/>
      <c r="PUG791" s="61"/>
      <c r="PUH791" s="61"/>
      <c r="PUI791" s="61"/>
      <c r="PUJ791" s="61"/>
      <c r="PUK791" s="61"/>
      <c r="PUL791" s="61"/>
      <c r="PUM791" s="61"/>
      <c r="PUN791" s="61"/>
      <c r="PUO791" s="61"/>
      <c r="PUP791" s="61"/>
      <c r="PUQ791" s="61"/>
      <c r="PUR791" s="61"/>
      <c r="PUS791" s="61"/>
      <c r="PUT791" s="61"/>
      <c r="PUU791" s="61"/>
      <c r="PUV791" s="61"/>
      <c r="PUW791" s="61"/>
      <c r="PUX791" s="61"/>
      <c r="PUY791" s="61"/>
      <c r="PUZ791" s="61"/>
      <c r="PVA791" s="61"/>
      <c r="PVB791" s="61"/>
      <c r="PVC791" s="61"/>
      <c r="PVD791" s="61"/>
      <c r="PVE791" s="61"/>
      <c r="PVF791" s="61"/>
      <c r="PVG791" s="61"/>
      <c r="PVH791" s="61"/>
      <c r="PVI791" s="61"/>
      <c r="PVJ791" s="61"/>
      <c r="PVK791" s="61"/>
      <c r="PVL791" s="61"/>
      <c r="PVM791" s="61"/>
      <c r="PVN791" s="61"/>
      <c r="PVO791" s="61"/>
      <c r="PVP791" s="61"/>
      <c r="PVQ791" s="61"/>
      <c r="PVR791" s="61"/>
      <c r="PVS791" s="61"/>
      <c r="PVT791" s="61"/>
      <c r="PVU791" s="61"/>
      <c r="PVV791" s="61"/>
      <c r="PVW791" s="61"/>
      <c r="PVX791" s="61"/>
      <c r="PVY791" s="61"/>
      <c r="PVZ791" s="61"/>
      <c r="PWA791" s="61"/>
      <c r="PWB791" s="61"/>
      <c r="PWC791" s="61"/>
      <c r="PWD791" s="61"/>
      <c r="PWE791" s="61"/>
      <c r="PWF791" s="61"/>
      <c r="PWG791" s="61"/>
      <c r="PWH791" s="61"/>
      <c r="PWI791" s="61"/>
      <c r="PWJ791" s="61"/>
      <c r="PWK791" s="61"/>
      <c r="PWL791" s="61"/>
      <c r="PWM791" s="61"/>
      <c r="PWN791" s="61"/>
      <c r="PWO791" s="61"/>
      <c r="PWP791" s="61"/>
      <c r="PWQ791" s="61"/>
      <c r="PWR791" s="61"/>
      <c r="PWS791" s="61"/>
      <c r="PWT791" s="61"/>
      <c r="PWU791" s="61"/>
      <c r="PWV791" s="61"/>
      <c r="PWW791" s="61"/>
      <c r="PWX791" s="61"/>
      <c r="PWY791" s="61"/>
      <c r="PWZ791" s="61"/>
      <c r="PXA791" s="61"/>
      <c r="PXB791" s="61"/>
      <c r="PXC791" s="61"/>
      <c r="PXD791" s="61"/>
      <c r="PXE791" s="61"/>
      <c r="PXF791" s="61"/>
      <c r="PXG791" s="61"/>
      <c r="PXH791" s="61"/>
      <c r="PXI791" s="61"/>
      <c r="PXJ791" s="61"/>
      <c r="PXK791" s="61"/>
      <c r="PXL791" s="61"/>
      <c r="PXM791" s="61"/>
      <c r="PXN791" s="61"/>
      <c r="PXO791" s="61"/>
      <c r="PXP791" s="61"/>
      <c r="PXQ791" s="61"/>
      <c r="PXR791" s="61"/>
      <c r="PXS791" s="61"/>
      <c r="PXT791" s="61"/>
      <c r="PXU791" s="61"/>
      <c r="PXV791" s="61"/>
      <c r="PXW791" s="61"/>
      <c r="PXX791" s="61"/>
      <c r="PXY791" s="61"/>
      <c r="PXZ791" s="61"/>
      <c r="PYA791" s="61"/>
      <c r="PYB791" s="61"/>
      <c r="PYC791" s="61"/>
      <c r="PYD791" s="61"/>
      <c r="PYE791" s="61"/>
      <c r="PYF791" s="61"/>
      <c r="PYG791" s="61"/>
      <c r="PYH791" s="61"/>
      <c r="PYI791" s="61"/>
      <c r="PYJ791" s="61"/>
      <c r="PYK791" s="61"/>
      <c r="PYL791" s="61"/>
      <c r="PYM791" s="61"/>
      <c r="PYN791" s="61"/>
      <c r="PYO791" s="61"/>
      <c r="PYP791" s="61"/>
      <c r="PYQ791" s="61"/>
      <c r="PYR791" s="61"/>
      <c r="PYS791" s="61"/>
      <c r="PYT791" s="61"/>
      <c r="PYU791" s="61"/>
      <c r="PYV791" s="61"/>
      <c r="PYW791" s="61"/>
      <c r="PYX791" s="61"/>
      <c r="PYY791" s="61"/>
      <c r="PYZ791" s="61"/>
      <c r="PZA791" s="61"/>
      <c r="PZB791" s="61"/>
      <c r="PZC791" s="61"/>
      <c r="PZD791" s="61"/>
      <c r="PZE791" s="61"/>
      <c r="PZF791" s="61"/>
      <c r="PZG791" s="61"/>
      <c r="PZH791" s="61"/>
      <c r="PZI791" s="61"/>
      <c r="PZJ791" s="61"/>
      <c r="PZK791" s="61"/>
      <c r="PZL791" s="61"/>
      <c r="PZM791" s="61"/>
      <c r="PZN791" s="61"/>
      <c r="PZO791" s="61"/>
      <c r="PZP791" s="61"/>
      <c r="PZQ791" s="61"/>
      <c r="PZR791" s="61"/>
      <c r="PZS791" s="61"/>
      <c r="PZT791" s="61"/>
      <c r="PZU791" s="61"/>
      <c r="PZV791" s="61"/>
      <c r="PZW791" s="61"/>
      <c r="PZX791" s="61"/>
      <c r="PZY791" s="61"/>
      <c r="PZZ791" s="61"/>
      <c r="QAA791" s="61"/>
      <c r="QAB791" s="61"/>
      <c r="QAC791" s="61"/>
      <c r="QAD791" s="61"/>
      <c r="QAE791" s="61"/>
      <c r="QAF791" s="61"/>
      <c r="QAG791" s="61"/>
      <c r="QAH791" s="61"/>
      <c r="QAI791" s="61"/>
      <c r="QAJ791" s="61"/>
      <c r="QAK791" s="61"/>
      <c r="QAL791" s="61"/>
      <c r="QAM791" s="61"/>
      <c r="QAN791" s="61"/>
      <c r="QAO791" s="61"/>
      <c r="QAP791" s="61"/>
      <c r="QAQ791" s="61"/>
      <c r="QAR791" s="61"/>
      <c r="QAS791" s="61"/>
      <c r="QAT791" s="61"/>
      <c r="QAU791" s="61"/>
      <c r="QAV791" s="61"/>
      <c r="QAW791" s="61"/>
      <c r="QAX791" s="61"/>
      <c r="QAY791" s="61"/>
      <c r="QAZ791" s="61"/>
      <c r="QBA791" s="61"/>
      <c r="QBB791" s="61"/>
      <c r="QBC791" s="61"/>
      <c r="QBD791" s="61"/>
      <c r="QBE791" s="61"/>
      <c r="QBF791" s="61"/>
      <c r="QBG791" s="61"/>
      <c r="QBH791" s="61"/>
      <c r="QBI791" s="61"/>
      <c r="QBJ791" s="61"/>
      <c r="QBK791" s="61"/>
      <c r="QBL791" s="61"/>
      <c r="QBM791" s="61"/>
      <c r="QBN791" s="61"/>
      <c r="QBO791" s="61"/>
      <c r="QBP791" s="61"/>
      <c r="QBQ791" s="61"/>
      <c r="QBR791" s="61"/>
      <c r="QBS791" s="61"/>
      <c r="QBT791" s="61"/>
      <c r="QBU791" s="61"/>
      <c r="QBV791" s="61"/>
      <c r="QBW791" s="61"/>
      <c r="QBX791" s="61"/>
      <c r="QBY791" s="61"/>
      <c r="QBZ791" s="61"/>
      <c r="QCA791" s="61"/>
      <c r="QCB791" s="61"/>
      <c r="QCC791" s="61"/>
      <c r="QCD791" s="61"/>
      <c r="QCE791" s="61"/>
      <c r="QCF791" s="61"/>
      <c r="QCG791" s="61"/>
      <c r="QCH791" s="61"/>
      <c r="QCI791" s="61"/>
      <c r="QCJ791" s="61"/>
      <c r="QCK791" s="61"/>
      <c r="QCL791" s="61"/>
      <c r="QCM791" s="61"/>
      <c r="QCN791" s="61"/>
      <c r="QCO791" s="61"/>
      <c r="QCP791" s="61"/>
      <c r="QCQ791" s="61"/>
      <c r="QCR791" s="61"/>
      <c r="QCS791" s="61"/>
      <c r="QCT791" s="61"/>
      <c r="QCU791" s="61"/>
      <c r="QCV791" s="61"/>
      <c r="QCW791" s="61"/>
      <c r="QCX791" s="61"/>
      <c r="QCY791" s="61"/>
      <c r="QCZ791" s="61"/>
      <c r="QDA791" s="61"/>
      <c r="QDB791" s="61"/>
      <c r="QDC791" s="61"/>
      <c r="QDD791" s="61"/>
      <c r="QDE791" s="61"/>
      <c r="QDF791" s="61"/>
      <c r="QDG791" s="61"/>
      <c r="QDH791" s="61"/>
      <c r="QDI791" s="61"/>
      <c r="QDJ791" s="61"/>
      <c r="QDK791" s="61"/>
      <c r="QDL791" s="61"/>
      <c r="QDM791" s="61"/>
      <c r="QDN791" s="61"/>
      <c r="QDO791" s="61"/>
      <c r="QDP791" s="61"/>
      <c r="QDQ791" s="61"/>
      <c r="QDR791" s="61"/>
      <c r="QDS791" s="61"/>
      <c r="QDT791" s="61"/>
      <c r="QDU791" s="61"/>
      <c r="QDV791" s="61"/>
      <c r="QDW791" s="61"/>
      <c r="QDX791" s="61"/>
      <c r="QDY791" s="61"/>
      <c r="QDZ791" s="61"/>
      <c r="QEA791" s="61"/>
      <c r="QEB791" s="61"/>
      <c r="QEC791" s="61"/>
      <c r="QED791" s="61"/>
      <c r="QEE791" s="61"/>
      <c r="QEF791" s="61"/>
      <c r="QEG791" s="61"/>
      <c r="QEH791" s="61"/>
      <c r="QEI791" s="61"/>
      <c r="QEJ791" s="61"/>
      <c r="QEK791" s="61"/>
      <c r="QEL791" s="61"/>
      <c r="QEM791" s="61"/>
      <c r="QEN791" s="61"/>
      <c r="QEO791" s="61"/>
      <c r="QEP791" s="61"/>
      <c r="QEQ791" s="61"/>
      <c r="QER791" s="61"/>
      <c r="QES791" s="61"/>
      <c r="QET791" s="61"/>
      <c r="QEU791" s="61"/>
      <c r="QEV791" s="61"/>
      <c r="QEW791" s="61"/>
      <c r="QEX791" s="61"/>
      <c r="QEY791" s="61"/>
      <c r="QEZ791" s="61"/>
      <c r="QFA791" s="61"/>
      <c r="QFB791" s="61"/>
      <c r="QFC791" s="61"/>
      <c r="QFD791" s="61"/>
      <c r="QFE791" s="61"/>
      <c r="QFF791" s="61"/>
      <c r="QFG791" s="61"/>
      <c r="QFH791" s="61"/>
      <c r="QFI791" s="61"/>
      <c r="QFJ791" s="61"/>
      <c r="QFK791" s="61"/>
      <c r="QFL791" s="61"/>
      <c r="QFM791" s="61"/>
      <c r="QFN791" s="61"/>
      <c r="QFO791" s="61"/>
      <c r="QFP791" s="61"/>
      <c r="QFQ791" s="61"/>
      <c r="QFR791" s="61"/>
      <c r="QFS791" s="61"/>
      <c r="QFT791" s="61"/>
      <c r="QFU791" s="61"/>
      <c r="QFV791" s="61"/>
      <c r="QFW791" s="61"/>
      <c r="QFX791" s="61"/>
      <c r="QFY791" s="61"/>
      <c r="QFZ791" s="61"/>
      <c r="QGA791" s="61"/>
      <c r="QGB791" s="61"/>
      <c r="QGC791" s="61"/>
      <c r="QGD791" s="61"/>
      <c r="QGE791" s="61"/>
      <c r="QGF791" s="61"/>
      <c r="QGG791" s="61"/>
      <c r="QGH791" s="61"/>
      <c r="QGI791" s="61"/>
      <c r="QGJ791" s="61"/>
      <c r="QGK791" s="61"/>
      <c r="QGL791" s="61"/>
      <c r="QGM791" s="61"/>
      <c r="QGN791" s="61"/>
      <c r="QGO791" s="61"/>
      <c r="QGP791" s="61"/>
      <c r="QGQ791" s="61"/>
      <c r="QGR791" s="61"/>
      <c r="QGS791" s="61"/>
      <c r="QGT791" s="61"/>
      <c r="QGU791" s="61"/>
      <c r="QGV791" s="61"/>
      <c r="QGW791" s="61"/>
      <c r="QGX791" s="61"/>
      <c r="QGY791" s="61"/>
      <c r="QGZ791" s="61"/>
      <c r="QHA791" s="61"/>
      <c r="QHB791" s="61"/>
      <c r="QHC791" s="61"/>
      <c r="QHD791" s="61"/>
      <c r="QHE791" s="61"/>
      <c r="QHF791" s="61"/>
      <c r="QHG791" s="61"/>
      <c r="QHH791" s="61"/>
      <c r="QHI791" s="61"/>
      <c r="QHJ791" s="61"/>
      <c r="QHK791" s="61"/>
      <c r="QHL791" s="61"/>
      <c r="QHM791" s="61"/>
      <c r="QHN791" s="61"/>
      <c r="QHO791" s="61"/>
      <c r="QHP791" s="61"/>
      <c r="QHQ791" s="61"/>
      <c r="QHR791" s="61"/>
      <c r="QHS791" s="61"/>
      <c r="QHT791" s="61"/>
      <c r="QHU791" s="61"/>
      <c r="QHV791" s="61"/>
      <c r="QHW791" s="61"/>
      <c r="QHX791" s="61"/>
      <c r="QHY791" s="61"/>
      <c r="QHZ791" s="61"/>
      <c r="QIA791" s="61"/>
      <c r="QIB791" s="61"/>
      <c r="QIC791" s="61"/>
      <c r="QID791" s="61"/>
      <c r="QIE791" s="61"/>
      <c r="QIF791" s="61"/>
      <c r="QIG791" s="61"/>
      <c r="QIH791" s="61"/>
      <c r="QII791" s="61"/>
      <c r="QIJ791" s="61"/>
      <c r="QIK791" s="61"/>
      <c r="QIL791" s="61"/>
      <c r="QIM791" s="61"/>
      <c r="QIN791" s="61"/>
      <c r="QIO791" s="61"/>
      <c r="QIP791" s="61"/>
      <c r="QIQ791" s="61"/>
      <c r="QIR791" s="61"/>
      <c r="QIS791" s="61"/>
      <c r="QIT791" s="61"/>
      <c r="QIU791" s="61"/>
      <c r="QIV791" s="61"/>
      <c r="QIW791" s="61"/>
      <c r="QIX791" s="61"/>
      <c r="QIY791" s="61"/>
      <c r="QIZ791" s="61"/>
      <c r="QJA791" s="61"/>
      <c r="QJB791" s="61"/>
      <c r="QJC791" s="61"/>
      <c r="QJD791" s="61"/>
      <c r="QJE791" s="61"/>
      <c r="QJF791" s="61"/>
      <c r="QJG791" s="61"/>
      <c r="QJH791" s="61"/>
      <c r="QJI791" s="61"/>
      <c r="QJJ791" s="61"/>
      <c r="QJK791" s="61"/>
      <c r="QJL791" s="61"/>
      <c r="QJM791" s="61"/>
      <c r="QJN791" s="61"/>
      <c r="QJO791" s="61"/>
      <c r="QJP791" s="61"/>
      <c r="QJQ791" s="61"/>
      <c r="QJR791" s="61"/>
      <c r="QJS791" s="61"/>
      <c r="QJT791" s="61"/>
      <c r="QJU791" s="61"/>
      <c r="QJV791" s="61"/>
      <c r="QJW791" s="61"/>
      <c r="QJX791" s="61"/>
      <c r="QJY791" s="61"/>
      <c r="QJZ791" s="61"/>
      <c r="QKA791" s="61"/>
      <c r="QKB791" s="61"/>
      <c r="QKC791" s="61"/>
      <c r="QKD791" s="61"/>
      <c r="QKE791" s="61"/>
      <c r="QKF791" s="61"/>
      <c r="QKG791" s="61"/>
      <c r="QKH791" s="61"/>
      <c r="QKI791" s="61"/>
      <c r="QKJ791" s="61"/>
      <c r="QKK791" s="61"/>
      <c r="QKL791" s="61"/>
      <c r="QKM791" s="61"/>
      <c r="QKN791" s="61"/>
      <c r="QKO791" s="61"/>
      <c r="QKP791" s="61"/>
      <c r="QKQ791" s="61"/>
      <c r="QKR791" s="61"/>
      <c r="QKS791" s="61"/>
      <c r="QKT791" s="61"/>
      <c r="QKU791" s="61"/>
      <c r="QKV791" s="61"/>
      <c r="QKW791" s="61"/>
      <c r="QKX791" s="61"/>
      <c r="QKY791" s="61"/>
      <c r="QKZ791" s="61"/>
      <c r="QLA791" s="61"/>
      <c r="QLB791" s="61"/>
      <c r="QLC791" s="61"/>
      <c r="QLD791" s="61"/>
      <c r="QLE791" s="61"/>
      <c r="QLF791" s="61"/>
      <c r="QLG791" s="61"/>
      <c r="QLH791" s="61"/>
      <c r="QLI791" s="61"/>
      <c r="QLJ791" s="61"/>
      <c r="QLK791" s="61"/>
      <c r="QLL791" s="61"/>
      <c r="QLM791" s="61"/>
      <c r="QLN791" s="61"/>
      <c r="QLO791" s="61"/>
      <c r="QLP791" s="61"/>
      <c r="QLQ791" s="61"/>
      <c r="QLR791" s="61"/>
      <c r="QLS791" s="61"/>
      <c r="QLT791" s="61"/>
      <c r="QLU791" s="61"/>
      <c r="QLV791" s="61"/>
      <c r="QLW791" s="61"/>
      <c r="QLX791" s="61"/>
      <c r="QLY791" s="61"/>
      <c r="QLZ791" s="61"/>
      <c r="QMA791" s="61"/>
      <c r="QMB791" s="61"/>
      <c r="QMC791" s="61"/>
      <c r="QMD791" s="61"/>
      <c r="QME791" s="61"/>
      <c r="QMF791" s="61"/>
      <c r="QMG791" s="61"/>
      <c r="QMH791" s="61"/>
      <c r="QMI791" s="61"/>
      <c r="QMJ791" s="61"/>
      <c r="QMK791" s="61"/>
      <c r="QML791" s="61"/>
      <c r="QMM791" s="61"/>
      <c r="QMN791" s="61"/>
      <c r="QMO791" s="61"/>
      <c r="QMP791" s="61"/>
      <c r="QMQ791" s="61"/>
      <c r="QMR791" s="61"/>
      <c r="QMS791" s="61"/>
      <c r="QMT791" s="61"/>
      <c r="QMU791" s="61"/>
      <c r="QMV791" s="61"/>
      <c r="QMW791" s="61"/>
      <c r="QMX791" s="61"/>
      <c r="QMY791" s="61"/>
      <c r="QMZ791" s="61"/>
      <c r="QNA791" s="61"/>
      <c r="QNB791" s="61"/>
      <c r="QNC791" s="61"/>
      <c r="QND791" s="61"/>
      <c r="QNE791" s="61"/>
      <c r="QNF791" s="61"/>
      <c r="QNG791" s="61"/>
      <c r="QNH791" s="61"/>
      <c r="QNI791" s="61"/>
      <c r="QNJ791" s="61"/>
      <c r="QNK791" s="61"/>
      <c r="QNL791" s="61"/>
      <c r="QNM791" s="61"/>
      <c r="QNN791" s="61"/>
      <c r="QNO791" s="61"/>
      <c r="QNP791" s="61"/>
      <c r="QNQ791" s="61"/>
      <c r="QNR791" s="61"/>
      <c r="QNS791" s="61"/>
      <c r="QNT791" s="61"/>
      <c r="QNU791" s="61"/>
      <c r="QNV791" s="61"/>
      <c r="QNW791" s="61"/>
      <c r="QNX791" s="61"/>
      <c r="QNY791" s="61"/>
      <c r="QNZ791" s="61"/>
      <c r="QOA791" s="61"/>
      <c r="QOB791" s="61"/>
      <c r="QOC791" s="61"/>
      <c r="QOD791" s="61"/>
      <c r="QOE791" s="61"/>
      <c r="QOF791" s="61"/>
      <c r="QOG791" s="61"/>
      <c r="QOH791" s="61"/>
      <c r="QOI791" s="61"/>
      <c r="QOJ791" s="61"/>
      <c r="QOK791" s="61"/>
      <c r="QOL791" s="61"/>
      <c r="QOM791" s="61"/>
      <c r="QON791" s="61"/>
      <c r="QOO791" s="61"/>
      <c r="QOP791" s="61"/>
      <c r="QOQ791" s="61"/>
      <c r="QOR791" s="61"/>
      <c r="QOS791" s="61"/>
      <c r="QOT791" s="61"/>
      <c r="QOU791" s="61"/>
      <c r="QOV791" s="61"/>
      <c r="QOW791" s="61"/>
      <c r="QOX791" s="61"/>
      <c r="QOY791" s="61"/>
      <c r="QOZ791" s="61"/>
      <c r="QPA791" s="61"/>
      <c r="QPB791" s="61"/>
      <c r="QPC791" s="61"/>
      <c r="QPD791" s="61"/>
      <c r="QPE791" s="61"/>
      <c r="QPF791" s="61"/>
      <c r="QPG791" s="61"/>
      <c r="QPH791" s="61"/>
      <c r="QPI791" s="61"/>
      <c r="QPJ791" s="61"/>
      <c r="QPK791" s="61"/>
      <c r="QPL791" s="61"/>
      <c r="QPM791" s="61"/>
      <c r="QPN791" s="61"/>
      <c r="QPO791" s="61"/>
      <c r="QPP791" s="61"/>
      <c r="QPQ791" s="61"/>
      <c r="QPR791" s="61"/>
      <c r="QPS791" s="61"/>
      <c r="QPT791" s="61"/>
      <c r="QPU791" s="61"/>
      <c r="QPV791" s="61"/>
      <c r="QPW791" s="61"/>
      <c r="QPX791" s="61"/>
      <c r="QPY791" s="61"/>
      <c r="QPZ791" s="61"/>
      <c r="QQA791" s="61"/>
      <c r="QQB791" s="61"/>
      <c r="QQC791" s="61"/>
      <c r="QQD791" s="61"/>
      <c r="QQE791" s="61"/>
      <c r="QQF791" s="61"/>
      <c r="QQG791" s="61"/>
      <c r="QQH791" s="61"/>
      <c r="QQI791" s="61"/>
      <c r="QQJ791" s="61"/>
      <c r="QQK791" s="61"/>
      <c r="QQL791" s="61"/>
      <c r="QQM791" s="61"/>
      <c r="QQN791" s="61"/>
      <c r="QQO791" s="61"/>
      <c r="QQP791" s="61"/>
      <c r="QQQ791" s="61"/>
      <c r="QQR791" s="61"/>
      <c r="QQS791" s="61"/>
      <c r="QQT791" s="61"/>
      <c r="QQU791" s="61"/>
      <c r="QQV791" s="61"/>
      <c r="QQW791" s="61"/>
      <c r="QQX791" s="61"/>
      <c r="QQY791" s="61"/>
      <c r="QQZ791" s="61"/>
      <c r="QRA791" s="61"/>
      <c r="QRB791" s="61"/>
      <c r="QRC791" s="61"/>
      <c r="QRD791" s="61"/>
      <c r="QRE791" s="61"/>
      <c r="QRF791" s="61"/>
      <c r="QRG791" s="61"/>
      <c r="QRH791" s="61"/>
      <c r="QRI791" s="61"/>
      <c r="QRJ791" s="61"/>
      <c r="QRK791" s="61"/>
      <c r="QRL791" s="61"/>
      <c r="QRM791" s="61"/>
      <c r="QRN791" s="61"/>
      <c r="QRO791" s="61"/>
      <c r="QRP791" s="61"/>
      <c r="QRQ791" s="61"/>
      <c r="QRR791" s="61"/>
      <c r="QRS791" s="61"/>
      <c r="QRT791" s="61"/>
      <c r="QRU791" s="61"/>
      <c r="QRV791" s="61"/>
      <c r="QRW791" s="61"/>
      <c r="QRX791" s="61"/>
      <c r="QRY791" s="61"/>
      <c r="QRZ791" s="61"/>
      <c r="QSA791" s="61"/>
      <c r="QSB791" s="61"/>
      <c r="QSC791" s="61"/>
      <c r="QSD791" s="61"/>
      <c r="QSE791" s="61"/>
      <c r="QSF791" s="61"/>
      <c r="QSG791" s="61"/>
      <c r="QSH791" s="61"/>
      <c r="QSI791" s="61"/>
      <c r="QSJ791" s="61"/>
      <c r="QSK791" s="61"/>
      <c r="QSL791" s="61"/>
      <c r="QSM791" s="61"/>
      <c r="QSN791" s="61"/>
      <c r="QSO791" s="61"/>
      <c r="QSP791" s="61"/>
      <c r="QSQ791" s="61"/>
      <c r="QSR791" s="61"/>
      <c r="QSS791" s="61"/>
      <c r="QST791" s="61"/>
      <c r="QSU791" s="61"/>
      <c r="QSV791" s="61"/>
      <c r="QSW791" s="61"/>
      <c r="QSX791" s="61"/>
      <c r="QSY791" s="61"/>
      <c r="QSZ791" s="61"/>
      <c r="QTA791" s="61"/>
      <c r="QTB791" s="61"/>
      <c r="QTC791" s="61"/>
      <c r="QTD791" s="61"/>
      <c r="QTE791" s="61"/>
      <c r="QTF791" s="61"/>
      <c r="QTG791" s="61"/>
      <c r="QTH791" s="61"/>
      <c r="QTI791" s="61"/>
      <c r="QTJ791" s="61"/>
      <c r="QTK791" s="61"/>
      <c r="QTL791" s="61"/>
      <c r="QTM791" s="61"/>
      <c r="QTN791" s="61"/>
      <c r="QTO791" s="61"/>
      <c r="QTP791" s="61"/>
      <c r="QTQ791" s="61"/>
      <c r="QTR791" s="61"/>
      <c r="QTS791" s="61"/>
      <c r="QTT791" s="61"/>
      <c r="QTU791" s="61"/>
      <c r="QTV791" s="61"/>
      <c r="QTW791" s="61"/>
      <c r="QTX791" s="61"/>
      <c r="QTY791" s="61"/>
      <c r="QTZ791" s="61"/>
      <c r="QUA791" s="61"/>
      <c r="QUB791" s="61"/>
      <c r="QUC791" s="61"/>
      <c r="QUD791" s="61"/>
      <c r="QUE791" s="61"/>
      <c r="QUF791" s="61"/>
      <c r="QUG791" s="61"/>
      <c r="QUH791" s="61"/>
      <c r="QUI791" s="61"/>
      <c r="QUJ791" s="61"/>
      <c r="QUK791" s="61"/>
      <c r="QUL791" s="61"/>
      <c r="QUM791" s="61"/>
      <c r="QUN791" s="61"/>
      <c r="QUO791" s="61"/>
      <c r="QUP791" s="61"/>
      <c r="QUQ791" s="61"/>
      <c r="QUR791" s="61"/>
      <c r="QUS791" s="61"/>
      <c r="QUT791" s="61"/>
      <c r="QUU791" s="61"/>
      <c r="QUV791" s="61"/>
      <c r="QUW791" s="61"/>
      <c r="QUX791" s="61"/>
      <c r="QUY791" s="61"/>
      <c r="QUZ791" s="61"/>
      <c r="QVA791" s="61"/>
      <c r="QVB791" s="61"/>
      <c r="QVC791" s="61"/>
      <c r="QVD791" s="61"/>
      <c r="QVE791" s="61"/>
      <c r="QVF791" s="61"/>
      <c r="QVG791" s="61"/>
      <c r="QVH791" s="61"/>
      <c r="QVI791" s="61"/>
      <c r="QVJ791" s="61"/>
      <c r="QVK791" s="61"/>
      <c r="QVL791" s="61"/>
      <c r="QVM791" s="61"/>
      <c r="QVN791" s="61"/>
      <c r="QVO791" s="61"/>
      <c r="QVP791" s="61"/>
      <c r="QVQ791" s="61"/>
      <c r="QVR791" s="61"/>
      <c r="QVS791" s="61"/>
      <c r="QVT791" s="61"/>
      <c r="QVU791" s="61"/>
      <c r="QVV791" s="61"/>
      <c r="QVW791" s="61"/>
      <c r="QVX791" s="61"/>
      <c r="QVY791" s="61"/>
      <c r="QVZ791" s="61"/>
      <c r="QWA791" s="61"/>
      <c r="QWB791" s="61"/>
      <c r="QWC791" s="61"/>
      <c r="QWD791" s="61"/>
      <c r="QWE791" s="61"/>
      <c r="QWF791" s="61"/>
      <c r="QWG791" s="61"/>
      <c r="QWH791" s="61"/>
      <c r="QWI791" s="61"/>
      <c r="QWJ791" s="61"/>
      <c r="QWK791" s="61"/>
      <c r="QWL791" s="61"/>
      <c r="QWM791" s="61"/>
      <c r="QWN791" s="61"/>
      <c r="QWO791" s="61"/>
      <c r="QWP791" s="61"/>
      <c r="QWQ791" s="61"/>
      <c r="QWR791" s="61"/>
      <c r="QWS791" s="61"/>
      <c r="QWT791" s="61"/>
      <c r="QWU791" s="61"/>
      <c r="QWV791" s="61"/>
      <c r="QWW791" s="61"/>
      <c r="QWX791" s="61"/>
      <c r="QWY791" s="61"/>
      <c r="QWZ791" s="61"/>
      <c r="QXA791" s="61"/>
      <c r="QXB791" s="61"/>
      <c r="QXC791" s="61"/>
      <c r="QXD791" s="61"/>
      <c r="QXE791" s="61"/>
      <c r="QXF791" s="61"/>
      <c r="QXG791" s="61"/>
      <c r="QXH791" s="61"/>
      <c r="QXI791" s="61"/>
      <c r="QXJ791" s="61"/>
      <c r="QXK791" s="61"/>
      <c r="QXL791" s="61"/>
      <c r="QXM791" s="61"/>
      <c r="QXN791" s="61"/>
      <c r="QXO791" s="61"/>
      <c r="QXP791" s="61"/>
      <c r="QXQ791" s="61"/>
      <c r="QXR791" s="61"/>
      <c r="QXS791" s="61"/>
      <c r="QXT791" s="61"/>
      <c r="QXU791" s="61"/>
      <c r="QXV791" s="61"/>
      <c r="QXW791" s="61"/>
      <c r="QXX791" s="61"/>
      <c r="QXY791" s="61"/>
      <c r="QXZ791" s="61"/>
      <c r="QYA791" s="61"/>
      <c r="QYB791" s="61"/>
      <c r="QYC791" s="61"/>
      <c r="QYD791" s="61"/>
      <c r="QYE791" s="61"/>
      <c r="QYF791" s="61"/>
      <c r="QYG791" s="61"/>
      <c r="QYH791" s="61"/>
      <c r="QYI791" s="61"/>
      <c r="QYJ791" s="61"/>
      <c r="QYK791" s="61"/>
      <c r="QYL791" s="61"/>
      <c r="QYM791" s="61"/>
      <c r="QYN791" s="61"/>
      <c r="QYO791" s="61"/>
      <c r="QYP791" s="61"/>
      <c r="QYQ791" s="61"/>
      <c r="QYR791" s="61"/>
      <c r="QYS791" s="61"/>
      <c r="QYT791" s="61"/>
      <c r="QYU791" s="61"/>
      <c r="QYV791" s="61"/>
      <c r="QYW791" s="61"/>
      <c r="QYX791" s="61"/>
      <c r="QYY791" s="61"/>
      <c r="QYZ791" s="61"/>
      <c r="QZA791" s="61"/>
      <c r="QZB791" s="61"/>
      <c r="QZC791" s="61"/>
      <c r="QZD791" s="61"/>
      <c r="QZE791" s="61"/>
      <c r="QZF791" s="61"/>
      <c r="QZG791" s="61"/>
      <c r="QZH791" s="61"/>
      <c r="QZI791" s="61"/>
      <c r="QZJ791" s="61"/>
      <c r="QZK791" s="61"/>
      <c r="QZL791" s="61"/>
      <c r="QZM791" s="61"/>
      <c r="QZN791" s="61"/>
      <c r="QZO791" s="61"/>
      <c r="QZP791" s="61"/>
      <c r="QZQ791" s="61"/>
      <c r="QZR791" s="61"/>
      <c r="QZS791" s="61"/>
      <c r="QZT791" s="61"/>
      <c r="QZU791" s="61"/>
      <c r="QZV791" s="61"/>
      <c r="QZW791" s="61"/>
      <c r="QZX791" s="61"/>
      <c r="QZY791" s="61"/>
      <c r="QZZ791" s="61"/>
      <c r="RAA791" s="61"/>
      <c r="RAB791" s="61"/>
      <c r="RAC791" s="61"/>
      <c r="RAD791" s="61"/>
      <c r="RAE791" s="61"/>
      <c r="RAF791" s="61"/>
      <c r="RAG791" s="61"/>
      <c r="RAH791" s="61"/>
      <c r="RAI791" s="61"/>
      <c r="RAJ791" s="61"/>
      <c r="RAK791" s="61"/>
      <c r="RAL791" s="61"/>
      <c r="RAM791" s="61"/>
      <c r="RAN791" s="61"/>
      <c r="RAO791" s="61"/>
      <c r="RAP791" s="61"/>
      <c r="RAQ791" s="61"/>
      <c r="RAR791" s="61"/>
      <c r="RAS791" s="61"/>
      <c r="RAT791" s="61"/>
      <c r="RAU791" s="61"/>
      <c r="RAV791" s="61"/>
      <c r="RAW791" s="61"/>
      <c r="RAX791" s="61"/>
      <c r="RAY791" s="61"/>
      <c r="RAZ791" s="61"/>
      <c r="RBA791" s="61"/>
      <c r="RBB791" s="61"/>
      <c r="RBC791" s="61"/>
      <c r="RBD791" s="61"/>
      <c r="RBE791" s="61"/>
      <c r="RBF791" s="61"/>
      <c r="RBG791" s="61"/>
      <c r="RBH791" s="61"/>
      <c r="RBI791" s="61"/>
      <c r="RBJ791" s="61"/>
      <c r="RBK791" s="61"/>
      <c r="RBL791" s="61"/>
      <c r="RBM791" s="61"/>
      <c r="RBN791" s="61"/>
      <c r="RBO791" s="61"/>
      <c r="RBP791" s="61"/>
      <c r="RBQ791" s="61"/>
      <c r="RBR791" s="61"/>
      <c r="RBS791" s="61"/>
      <c r="RBT791" s="61"/>
      <c r="RBU791" s="61"/>
      <c r="RBV791" s="61"/>
      <c r="RBW791" s="61"/>
      <c r="RBX791" s="61"/>
      <c r="RBY791" s="61"/>
      <c r="RBZ791" s="61"/>
      <c r="RCA791" s="61"/>
      <c r="RCB791" s="61"/>
      <c r="RCC791" s="61"/>
      <c r="RCD791" s="61"/>
      <c r="RCE791" s="61"/>
      <c r="RCF791" s="61"/>
      <c r="RCG791" s="61"/>
      <c r="RCH791" s="61"/>
      <c r="RCI791" s="61"/>
      <c r="RCJ791" s="61"/>
      <c r="RCK791" s="61"/>
      <c r="RCL791" s="61"/>
      <c r="RCM791" s="61"/>
      <c r="RCN791" s="61"/>
      <c r="RCO791" s="61"/>
      <c r="RCP791" s="61"/>
      <c r="RCQ791" s="61"/>
      <c r="RCR791" s="61"/>
      <c r="RCS791" s="61"/>
      <c r="RCT791" s="61"/>
      <c r="RCU791" s="61"/>
      <c r="RCV791" s="61"/>
      <c r="RCW791" s="61"/>
      <c r="RCX791" s="61"/>
      <c r="RCY791" s="61"/>
      <c r="RCZ791" s="61"/>
      <c r="RDA791" s="61"/>
      <c r="RDB791" s="61"/>
      <c r="RDC791" s="61"/>
      <c r="RDD791" s="61"/>
      <c r="RDE791" s="61"/>
      <c r="RDF791" s="61"/>
      <c r="RDG791" s="61"/>
      <c r="RDH791" s="61"/>
      <c r="RDI791" s="61"/>
      <c r="RDJ791" s="61"/>
      <c r="RDK791" s="61"/>
      <c r="RDL791" s="61"/>
      <c r="RDM791" s="61"/>
      <c r="RDN791" s="61"/>
      <c r="RDO791" s="61"/>
      <c r="RDP791" s="61"/>
      <c r="RDQ791" s="61"/>
      <c r="RDR791" s="61"/>
      <c r="RDS791" s="61"/>
      <c r="RDT791" s="61"/>
      <c r="RDU791" s="61"/>
      <c r="RDV791" s="61"/>
      <c r="RDW791" s="61"/>
      <c r="RDX791" s="61"/>
      <c r="RDY791" s="61"/>
      <c r="RDZ791" s="61"/>
      <c r="REA791" s="61"/>
      <c r="REB791" s="61"/>
      <c r="REC791" s="61"/>
      <c r="RED791" s="61"/>
      <c r="REE791" s="61"/>
      <c r="REF791" s="61"/>
      <c r="REG791" s="61"/>
      <c r="REH791" s="61"/>
      <c r="REI791" s="61"/>
      <c r="REJ791" s="61"/>
      <c r="REK791" s="61"/>
      <c r="REL791" s="61"/>
      <c r="REM791" s="61"/>
      <c r="REN791" s="61"/>
      <c r="REO791" s="61"/>
      <c r="REP791" s="61"/>
      <c r="REQ791" s="61"/>
      <c r="RER791" s="61"/>
      <c r="RES791" s="61"/>
      <c r="RET791" s="61"/>
      <c r="REU791" s="61"/>
      <c r="REV791" s="61"/>
      <c r="REW791" s="61"/>
      <c r="REX791" s="61"/>
      <c r="REY791" s="61"/>
      <c r="REZ791" s="61"/>
      <c r="RFA791" s="61"/>
      <c r="RFB791" s="61"/>
      <c r="RFC791" s="61"/>
      <c r="RFD791" s="61"/>
      <c r="RFE791" s="61"/>
      <c r="RFF791" s="61"/>
      <c r="RFG791" s="61"/>
      <c r="RFH791" s="61"/>
      <c r="RFI791" s="61"/>
      <c r="RFJ791" s="61"/>
      <c r="RFK791" s="61"/>
      <c r="RFL791" s="61"/>
      <c r="RFM791" s="61"/>
      <c r="RFN791" s="61"/>
      <c r="RFO791" s="61"/>
      <c r="RFP791" s="61"/>
      <c r="RFQ791" s="61"/>
      <c r="RFR791" s="61"/>
      <c r="RFS791" s="61"/>
      <c r="RFT791" s="61"/>
      <c r="RFU791" s="61"/>
      <c r="RFV791" s="61"/>
      <c r="RFW791" s="61"/>
      <c r="RFX791" s="61"/>
      <c r="RFY791" s="61"/>
      <c r="RFZ791" s="61"/>
      <c r="RGA791" s="61"/>
      <c r="RGB791" s="61"/>
      <c r="RGC791" s="61"/>
      <c r="RGD791" s="61"/>
      <c r="RGE791" s="61"/>
      <c r="RGF791" s="61"/>
      <c r="RGG791" s="61"/>
      <c r="RGH791" s="61"/>
      <c r="RGI791" s="61"/>
      <c r="RGJ791" s="61"/>
      <c r="RGK791" s="61"/>
      <c r="RGL791" s="61"/>
      <c r="RGM791" s="61"/>
      <c r="RGN791" s="61"/>
      <c r="RGO791" s="61"/>
      <c r="RGP791" s="61"/>
      <c r="RGQ791" s="61"/>
      <c r="RGR791" s="61"/>
      <c r="RGS791" s="61"/>
      <c r="RGT791" s="61"/>
      <c r="RGU791" s="61"/>
      <c r="RGV791" s="61"/>
      <c r="RGW791" s="61"/>
      <c r="RGX791" s="61"/>
      <c r="RGY791" s="61"/>
      <c r="RGZ791" s="61"/>
      <c r="RHA791" s="61"/>
      <c r="RHB791" s="61"/>
      <c r="RHC791" s="61"/>
      <c r="RHD791" s="61"/>
      <c r="RHE791" s="61"/>
      <c r="RHF791" s="61"/>
      <c r="RHG791" s="61"/>
      <c r="RHH791" s="61"/>
      <c r="RHI791" s="61"/>
      <c r="RHJ791" s="61"/>
      <c r="RHK791" s="61"/>
      <c r="RHL791" s="61"/>
      <c r="RHM791" s="61"/>
      <c r="RHN791" s="61"/>
      <c r="RHO791" s="61"/>
      <c r="RHP791" s="61"/>
      <c r="RHQ791" s="61"/>
      <c r="RHR791" s="61"/>
      <c r="RHS791" s="61"/>
      <c r="RHT791" s="61"/>
      <c r="RHU791" s="61"/>
      <c r="RHV791" s="61"/>
      <c r="RHW791" s="61"/>
      <c r="RHX791" s="61"/>
      <c r="RHY791" s="61"/>
      <c r="RHZ791" s="61"/>
      <c r="RIA791" s="61"/>
      <c r="RIB791" s="61"/>
      <c r="RIC791" s="61"/>
      <c r="RID791" s="61"/>
      <c r="RIE791" s="61"/>
      <c r="RIF791" s="61"/>
      <c r="RIG791" s="61"/>
      <c r="RIH791" s="61"/>
      <c r="RII791" s="61"/>
      <c r="RIJ791" s="61"/>
      <c r="RIK791" s="61"/>
      <c r="RIL791" s="61"/>
      <c r="RIM791" s="61"/>
      <c r="RIN791" s="61"/>
      <c r="RIO791" s="61"/>
      <c r="RIP791" s="61"/>
      <c r="RIQ791" s="61"/>
      <c r="RIR791" s="61"/>
      <c r="RIS791" s="61"/>
      <c r="RIT791" s="61"/>
      <c r="RIU791" s="61"/>
      <c r="RIV791" s="61"/>
      <c r="RIW791" s="61"/>
      <c r="RIX791" s="61"/>
      <c r="RIY791" s="61"/>
      <c r="RIZ791" s="61"/>
      <c r="RJA791" s="61"/>
      <c r="RJB791" s="61"/>
      <c r="RJC791" s="61"/>
      <c r="RJD791" s="61"/>
      <c r="RJE791" s="61"/>
      <c r="RJF791" s="61"/>
      <c r="RJG791" s="61"/>
      <c r="RJH791" s="61"/>
      <c r="RJI791" s="61"/>
      <c r="RJJ791" s="61"/>
      <c r="RJK791" s="61"/>
      <c r="RJL791" s="61"/>
      <c r="RJM791" s="61"/>
      <c r="RJN791" s="61"/>
      <c r="RJO791" s="61"/>
      <c r="RJP791" s="61"/>
      <c r="RJQ791" s="61"/>
      <c r="RJR791" s="61"/>
      <c r="RJS791" s="61"/>
      <c r="RJT791" s="61"/>
      <c r="RJU791" s="61"/>
      <c r="RJV791" s="61"/>
      <c r="RJW791" s="61"/>
      <c r="RJX791" s="61"/>
      <c r="RJY791" s="61"/>
      <c r="RJZ791" s="61"/>
      <c r="RKA791" s="61"/>
      <c r="RKB791" s="61"/>
      <c r="RKC791" s="61"/>
      <c r="RKD791" s="61"/>
      <c r="RKE791" s="61"/>
      <c r="RKF791" s="61"/>
      <c r="RKG791" s="61"/>
      <c r="RKH791" s="61"/>
      <c r="RKI791" s="61"/>
      <c r="RKJ791" s="61"/>
      <c r="RKK791" s="61"/>
      <c r="RKL791" s="61"/>
      <c r="RKM791" s="61"/>
      <c r="RKN791" s="61"/>
      <c r="RKO791" s="61"/>
      <c r="RKP791" s="61"/>
      <c r="RKQ791" s="61"/>
      <c r="RKR791" s="61"/>
      <c r="RKS791" s="61"/>
      <c r="RKT791" s="61"/>
      <c r="RKU791" s="61"/>
      <c r="RKV791" s="61"/>
      <c r="RKW791" s="61"/>
      <c r="RKX791" s="61"/>
      <c r="RKY791" s="61"/>
      <c r="RKZ791" s="61"/>
      <c r="RLA791" s="61"/>
      <c r="RLB791" s="61"/>
      <c r="RLC791" s="61"/>
      <c r="RLD791" s="61"/>
      <c r="RLE791" s="61"/>
      <c r="RLF791" s="61"/>
      <c r="RLG791" s="61"/>
      <c r="RLH791" s="61"/>
      <c r="RLI791" s="61"/>
      <c r="RLJ791" s="61"/>
      <c r="RLK791" s="61"/>
      <c r="RLL791" s="61"/>
      <c r="RLM791" s="61"/>
      <c r="RLN791" s="61"/>
      <c r="RLO791" s="61"/>
      <c r="RLP791" s="61"/>
      <c r="RLQ791" s="61"/>
      <c r="RLR791" s="61"/>
      <c r="RLS791" s="61"/>
      <c r="RLT791" s="61"/>
      <c r="RLU791" s="61"/>
      <c r="RLV791" s="61"/>
      <c r="RLW791" s="61"/>
      <c r="RLX791" s="61"/>
      <c r="RLY791" s="61"/>
      <c r="RLZ791" s="61"/>
      <c r="RMA791" s="61"/>
      <c r="RMB791" s="61"/>
      <c r="RMC791" s="61"/>
      <c r="RMD791" s="61"/>
      <c r="RME791" s="61"/>
      <c r="RMF791" s="61"/>
      <c r="RMG791" s="61"/>
      <c r="RMH791" s="61"/>
      <c r="RMI791" s="61"/>
      <c r="RMJ791" s="61"/>
      <c r="RMK791" s="61"/>
      <c r="RML791" s="61"/>
      <c r="RMM791" s="61"/>
      <c r="RMN791" s="61"/>
      <c r="RMO791" s="61"/>
      <c r="RMP791" s="61"/>
      <c r="RMQ791" s="61"/>
      <c r="RMR791" s="61"/>
      <c r="RMS791" s="61"/>
      <c r="RMT791" s="61"/>
      <c r="RMU791" s="61"/>
      <c r="RMV791" s="61"/>
      <c r="RMW791" s="61"/>
      <c r="RMX791" s="61"/>
      <c r="RMY791" s="61"/>
      <c r="RMZ791" s="61"/>
      <c r="RNA791" s="61"/>
      <c r="RNB791" s="61"/>
      <c r="RNC791" s="61"/>
      <c r="RND791" s="61"/>
      <c r="RNE791" s="61"/>
      <c r="RNF791" s="61"/>
      <c r="RNG791" s="61"/>
      <c r="RNH791" s="61"/>
      <c r="RNI791" s="61"/>
      <c r="RNJ791" s="61"/>
      <c r="RNK791" s="61"/>
      <c r="RNL791" s="61"/>
      <c r="RNM791" s="61"/>
      <c r="RNN791" s="61"/>
      <c r="RNO791" s="61"/>
      <c r="RNP791" s="61"/>
      <c r="RNQ791" s="61"/>
      <c r="RNR791" s="61"/>
      <c r="RNS791" s="61"/>
      <c r="RNT791" s="61"/>
      <c r="RNU791" s="61"/>
      <c r="RNV791" s="61"/>
      <c r="RNW791" s="61"/>
      <c r="RNX791" s="61"/>
      <c r="RNY791" s="61"/>
      <c r="RNZ791" s="61"/>
      <c r="ROA791" s="61"/>
      <c r="ROB791" s="61"/>
      <c r="ROC791" s="61"/>
      <c r="ROD791" s="61"/>
      <c r="ROE791" s="61"/>
      <c r="ROF791" s="61"/>
      <c r="ROG791" s="61"/>
      <c r="ROH791" s="61"/>
      <c r="ROI791" s="61"/>
      <c r="ROJ791" s="61"/>
      <c r="ROK791" s="61"/>
      <c r="ROL791" s="61"/>
      <c r="ROM791" s="61"/>
      <c r="RON791" s="61"/>
      <c r="ROO791" s="61"/>
      <c r="ROP791" s="61"/>
      <c r="ROQ791" s="61"/>
      <c r="ROR791" s="61"/>
      <c r="ROS791" s="61"/>
      <c r="ROT791" s="61"/>
      <c r="ROU791" s="61"/>
      <c r="ROV791" s="61"/>
      <c r="ROW791" s="61"/>
      <c r="ROX791" s="61"/>
      <c r="ROY791" s="61"/>
      <c r="ROZ791" s="61"/>
      <c r="RPA791" s="61"/>
      <c r="RPB791" s="61"/>
      <c r="RPC791" s="61"/>
      <c r="RPD791" s="61"/>
      <c r="RPE791" s="61"/>
      <c r="RPF791" s="61"/>
      <c r="RPG791" s="61"/>
      <c r="RPH791" s="61"/>
      <c r="RPI791" s="61"/>
      <c r="RPJ791" s="61"/>
      <c r="RPK791" s="61"/>
      <c r="RPL791" s="61"/>
      <c r="RPM791" s="61"/>
      <c r="RPN791" s="61"/>
      <c r="RPO791" s="61"/>
      <c r="RPP791" s="61"/>
      <c r="RPQ791" s="61"/>
      <c r="RPR791" s="61"/>
      <c r="RPS791" s="61"/>
      <c r="RPT791" s="61"/>
      <c r="RPU791" s="61"/>
      <c r="RPV791" s="61"/>
      <c r="RPW791" s="61"/>
      <c r="RPX791" s="61"/>
      <c r="RPY791" s="61"/>
      <c r="RPZ791" s="61"/>
      <c r="RQA791" s="61"/>
      <c r="RQB791" s="61"/>
      <c r="RQC791" s="61"/>
      <c r="RQD791" s="61"/>
      <c r="RQE791" s="61"/>
      <c r="RQF791" s="61"/>
      <c r="RQG791" s="61"/>
      <c r="RQH791" s="61"/>
      <c r="RQI791" s="61"/>
      <c r="RQJ791" s="61"/>
      <c r="RQK791" s="61"/>
      <c r="RQL791" s="61"/>
      <c r="RQM791" s="61"/>
      <c r="RQN791" s="61"/>
      <c r="RQO791" s="61"/>
      <c r="RQP791" s="61"/>
      <c r="RQQ791" s="61"/>
      <c r="RQR791" s="61"/>
      <c r="RQS791" s="61"/>
      <c r="RQT791" s="61"/>
      <c r="RQU791" s="61"/>
      <c r="RQV791" s="61"/>
      <c r="RQW791" s="61"/>
      <c r="RQX791" s="61"/>
      <c r="RQY791" s="61"/>
      <c r="RQZ791" s="61"/>
      <c r="RRA791" s="61"/>
      <c r="RRB791" s="61"/>
      <c r="RRC791" s="61"/>
      <c r="RRD791" s="61"/>
      <c r="RRE791" s="61"/>
      <c r="RRF791" s="61"/>
      <c r="RRG791" s="61"/>
      <c r="RRH791" s="61"/>
      <c r="RRI791" s="61"/>
      <c r="RRJ791" s="61"/>
      <c r="RRK791" s="61"/>
      <c r="RRL791" s="61"/>
      <c r="RRM791" s="61"/>
      <c r="RRN791" s="61"/>
      <c r="RRO791" s="61"/>
      <c r="RRP791" s="61"/>
      <c r="RRQ791" s="61"/>
      <c r="RRR791" s="61"/>
      <c r="RRS791" s="61"/>
      <c r="RRT791" s="61"/>
      <c r="RRU791" s="61"/>
      <c r="RRV791" s="61"/>
      <c r="RRW791" s="61"/>
      <c r="RRX791" s="61"/>
      <c r="RRY791" s="61"/>
      <c r="RRZ791" s="61"/>
      <c r="RSA791" s="61"/>
      <c r="RSB791" s="61"/>
      <c r="RSC791" s="61"/>
      <c r="RSD791" s="61"/>
      <c r="RSE791" s="61"/>
      <c r="RSF791" s="61"/>
      <c r="RSG791" s="61"/>
      <c r="RSH791" s="61"/>
      <c r="RSI791" s="61"/>
      <c r="RSJ791" s="61"/>
      <c r="RSK791" s="61"/>
      <c r="RSL791" s="61"/>
      <c r="RSM791" s="61"/>
      <c r="RSN791" s="61"/>
      <c r="RSO791" s="61"/>
      <c r="RSP791" s="61"/>
      <c r="RSQ791" s="61"/>
      <c r="RSR791" s="61"/>
      <c r="RSS791" s="61"/>
      <c r="RST791" s="61"/>
      <c r="RSU791" s="61"/>
      <c r="RSV791" s="61"/>
      <c r="RSW791" s="61"/>
      <c r="RSX791" s="61"/>
      <c r="RSY791" s="61"/>
      <c r="RSZ791" s="61"/>
      <c r="RTA791" s="61"/>
      <c r="RTB791" s="61"/>
      <c r="RTC791" s="61"/>
      <c r="RTD791" s="61"/>
      <c r="RTE791" s="61"/>
      <c r="RTF791" s="61"/>
      <c r="RTG791" s="61"/>
      <c r="RTH791" s="61"/>
      <c r="RTI791" s="61"/>
      <c r="RTJ791" s="61"/>
      <c r="RTK791" s="61"/>
      <c r="RTL791" s="61"/>
      <c r="RTM791" s="61"/>
      <c r="RTN791" s="61"/>
      <c r="RTO791" s="61"/>
      <c r="RTP791" s="61"/>
      <c r="RTQ791" s="61"/>
      <c r="RTR791" s="61"/>
      <c r="RTS791" s="61"/>
      <c r="RTT791" s="61"/>
      <c r="RTU791" s="61"/>
      <c r="RTV791" s="61"/>
      <c r="RTW791" s="61"/>
      <c r="RTX791" s="61"/>
      <c r="RTY791" s="61"/>
      <c r="RTZ791" s="61"/>
      <c r="RUA791" s="61"/>
      <c r="RUB791" s="61"/>
      <c r="RUC791" s="61"/>
      <c r="RUD791" s="61"/>
      <c r="RUE791" s="61"/>
      <c r="RUF791" s="61"/>
      <c r="RUG791" s="61"/>
      <c r="RUH791" s="61"/>
      <c r="RUI791" s="61"/>
      <c r="RUJ791" s="61"/>
      <c r="RUK791" s="61"/>
      <c r="RUL791" s="61"/>
      <c r="RUM791" s="61"/>
      <c r="RUN791" s="61"/>
      <c r="RUO791" s="61"/>
      <c r="RUP791" s="61"/>
      <c r="RUQ791" s="61"/>
      <c r="RUR791" s="61"/>
      <c r="RUS791" s="61"/>
      <c r="RUT791" s="61"/>
      <c r="RUU791" s="61"/>
      <c r="RUV791" s="61"/>
      <c r="RUW791" s="61"/>
      <c r="RUX791" s="61"/>
      <c r="RUY791" s="61"/>
      <c r="RUZ791" s="61"/>
      <c r="RVA791" s="61"/>
      <c r="RVB791" s="61"/>
      <c r="RVC791" s="61"/>
      <c r="RVD791" s="61"/>
      <c r="RVE791" s="61"/>
      <c r="RVF791" s="61"/>
      <c r="RVG791" s="61"/>
      <c r="RVH791" s="61"/>
      <c r="RVI791" s="61"/>
      <c r="RVJ791" s="61"/>
      <c r="RVK791" s="61"/>
      <c r="RVL791" s="61"/>
      <c r="RVM791" s="61"/>
      <c r="RVN791" s="61"/>
      <c r="RVO791" s="61"/>
      <c r="RVP791" s="61"/>
      <c r="RVQ791" s="61"/>
      <c r="RVR791" s="61"/>
      <c r="RVS791" s="61"/>
      <c r="RVT791" s="61"/>
      <c r="RVU791" s="61"/>
      <c r="RVV791" s="61"/>
      <c r="RVW791" s="61"/>
      <c r="RVX791" s="61"/>
      <c r="RVY791" s="61"/>
      <c r="RVZ791" s="61"/>
      <c r="RWA791" s="61"/>
      <c r="RWB791" s="61"/>
      <c r="RWC791" s="61"/>
      <c r="RWD791" s="61"/>
      <c r="RWE791" s="61"/>
      <c r="RWF791" s="61"/>
      <c r="RWG791" s="61"/>
      <c r="RWH791" s="61"/>
      <c r="RWI791" s="61"/>
      <c r="RWJ791" s="61"/>
      <c r="RWK791" s="61"/>
      <c r="RWL791" s="61"/>
      <c r="RWM791" s="61"/>
      <c r="RWN791" s="61"/>
      <c r="RWO791" s="61"/>
      <c r="RWP791" s="61"/>
      <c r="RWQ791" s="61"/>
      <c r="RWR791" s="61"/>
      <c r="RWS791" s="61"/>
      <c r="RWT791" s="61"/>
      <c r="RWU791" s="61"/>
      <c r="RWV791" s="61"/>
      <c r="RWW791" s="61"/>
      <c r="RWX791" s="61"/>
      <c r="RWY791" s="61"/>
      <c r="RWZ791" s="61"/>
      <c r="RXA791" s="61"/>
      <c r="RXB791" s="61"/>
      <c r="RXC791" s="61"/>
      <c r="RXD791" s="61"/>
      <c r="RXE791" s="61"/>
      <c r="RXF791" s="61"/>
      <c r="RXG791" s="61"/>
      <c r="RXH791" s="61"/>
      <c r="RXI791" s="61"/>
      <c r="RXJ791" s="61"/>
      <c r="RXK791" s="61"/>
      <c r="RXL791" s="61"/>
      <c r="RXM791" s="61"/>
      <c r="RXN791" s="61"/>
      <c r="RXO791" s="61"/>
      <c r="RXP791" s="61"/>
      <c r="RXQ791" s="61"/>
      <c r="RXR791" s="61"/>
      <c r="RXS791" s="61"/>
      <c r="RXT791" s="61"/>
      <c r="RXU791" s="61"/>
      <c r="RXV791" s="61"/>
      <c r="RXW791" s="61"/>
      <c r="RXX791" s="61"/>
      <c r="RXY791" s="61"/>
      <c r="RXZ791" s="61"/>
      <c r="RYA791" s="61"/>
      <c r="RYB791" s="61"/>
      <c r="RYC791" s="61"/>
      <c r="RYD791" s="61"/>
      <c r="RYE791" s="61"/>
      <c r="RYF791" s="61"/>
      <c r="RYG791" s="61"/>
      <c r="RYH791" s="61"/>
      <c r="RYI791" s="61"/>
      <c r="RYJ791" s="61"/>
      <c r="RYK791" s="61"/>
      <c r="RYL791" s="61"/>
      <c r="RYM791" s="61"/>
      <c r="RYN791" s="61"/>
      <c r="RYO791" s="61"/>
      <c r="RYP791" s="61"/>
      <c r="RYQ791" s="61"/>
      <c r="RYR791" s="61"/>
      <c r="RYS791" s="61"/>
      <c r="RYT791" s="61"/>
      <c r="RYU791" s="61"/>
      <c r="RYV791" s="61"/>
      <c r="RYW791" s="61"/>
      <c r="RYX791" s="61"/>
      <c r="RYY791" s="61"/>
      <c r="RYZ791" s="61"/>
      <c r="RZA791" s="61"/>
      <c r="RZB791" s="61"/>
      <c r="RZC791" s="61"/>
      <c r="RZD791" s="61"/>
      <c r="RZE791" s="61"/>
      <c r="RZF791" s="61"/>
      <c r="RZG791" s="61"/>
      <c r="RZH791" s="61"/>
      <c r="RZI791" s="61"/>
      <c r="RZJ791" s="61"/>
      <c r="RZK791" s="61"/>
      <c r="RZL791" s="61"/>
      <c r="RZM791" s="61"/>
      <c r="RZN791" s="61"/>
      <c r="RZO791" s="61"/>
      <c r="RZP791" s="61"/>
      <c r="RZQ791" s="61"/>
      <c r="RZR791" s="61"/>
      <c r="RZS791" s="61"/>
      <c r="RZT791" s="61"/>
      <c r="RZU791" s="61"/>
      <c r="RZV791" s="61"/>
      <c r="RZW791" s="61"/>
      <c r="RZX791" s="61"/>
      <c r="RZY791" s="61"/>
      <c r="RZZ791" s="61"/>
      <c r="SAA791" s="61"/>
      <c r="SAB791" s="61"/>
      <c r="SAC791" s="61"/>
      <c r="SAD791" s="61"/>
      <c r="SAE791" s="61"/>
      <c r="SAF791" s="61"/>
      <c r="SAG791" s="61"/>
      <c r="SAH791" s="61"/>
      <c r="SAI791" s="61"/>
      <c r="SAJ791" s="61"/>
      <c r="SAK791" s="61"/>
      <c r="SAL791" s="61"/>
      <c r="SAM791" s="61"/>
      <c r="SAN791" s="61"/>
      <c r="SAO791" s="61"/>
      <c r="SAP791" s="61"/>
      <c r="SAQ791" s="61"/>
      <c r="SAR791" s="61"/>
      <c r="SAS791" s="61"/>
      <c r="SAT791" s="61"/>
      <c r="SAU791" s="61"/>
      <c r="SAV791" s="61"/>
      <c r="SAW791" s="61"/>
      <c r="SAX791" s="61"/>
      <c r="SAY791" s="61"/>
      <c r="SAZ791" s="61"/>
      <c r="SBA791" s="61"/>
      <c r="SBB791" s="61"/>
      <c r="SBC791" s="61"/>
      <c r="SBD791" s="61"/>
      <c r="SBE791" s="61"/>
      <c r="SBF791" s="61"/>
      <c r="SBG791" s="61"/>
      <c r="SBH791" s="61"/>
      <c r="SBI791" s="61"/>
      <c r="SBJ791" s="61"/>
      <c r="SBK791" s="61"/>
      <c r="SBL791" s="61"/>
      <c r="SBM791" s="61"/>
      <c r="SBN791" s="61"/>
      <c r="SBO791" s="61"/>
      <c r="SBP791" s="61"/>
      <c r="SBQ791" s="61"/>
      <c r="SBR791" s="61"/>
      <c r="SBS791" s="61"/>
      <c r="SBT791" s="61"/>
      <c r="SBU791" s="61"/>
      <c r="SBV791" s="61"/>
      <c r="SBW791" s="61"/>
      <c r="SBX791" s="61"/>
      <c r="SBY791" s="61"/>
      <c r="SBZ791" s="61"/>
      <c r="SCA791" s="61"/>
      <c r="SCB791" s="61"/>
      <c r="SCC791" s="61"/>
      <c r="SCD791" s="61"/>
      <c r="SCE791" s="61"/>
      <c r="SCF791" s="61"/>
      <c r="SCG791" s="61"/>
      <c r="SCH791" s="61"/>
      <c r="SCI791" s="61"/>
      <c r="SCJ791" s="61"/>
      <c r="SCK791" s="61"/>
      <c r="SCL791" s="61"/>
      <c r="SCM791" s="61"/>
      <c r="SCN791" s="61"/>
      <c r="SCO791" s="61"/>
      <c r="SCP791" s="61"/>
      <c r="SCQ791" s="61"/>
      <c r="SCR791" s="61"/>
      <c r="SCS791" s="61"/>
      <c r="SCT791" s="61"/>
      <c r="SCU791" s="61"/>
      <c r="SCV791" s="61"/>
      <c r="SCW791" s="61"/>
      <c r="SCX791" s="61"/>
      <c r="SCY791" s="61"/>
      <c r="SCZ791" s="61"/>
      <c r="SDA791" s="61"/>
      <c r="SDB791" s="61"/>
      <c r="SDC791" s="61"/>
      <c r="SDD791" s="61"/>
      <c r="SDE791" s="61"/>
      <c r="SDF791" s="61"/>
      <c r="SDG791" s="61"/>
      <c r="SDH791" s="61"/>
      <c r="SDI791" s="61"/>
      <c r="SDJ791" s="61"/>
      <c r="SDK791" s="61"/>
      <c r="SDL791" s="61"/>
      <c r="SDM791" s="61"/>
      <c r="SDN791" s="61"/>
      <c r="SDO791" s="61"/>
      <c r="SDP791" s="61"/>
      <c r="SDQ791" s="61"/>
      <c r="SDR791" s="61"/>
      <c r="SDS791" s="61"/>
      <c r="SDT791" s="61"/>
      <c r="SDU791" s="61"/>
      <c r="SDV791" s="61"/>
      <c r="SDW791" s="61"/>
      <c r="SDX791" s="61"/>
      <c r="SDY791" s="61"/>
      <c r="SDZ791" s="61"/>
      <c r="SEA791" s="61"/>
      <c r="SEB791" s="61"/>
      <c r="SEC791" s="61"/>
      <c r="SED791" s="61"/>
      <c r="SEE791" s="61"/>
      <c r="SEF791" s="61"/>
      <c r="SEG791" s="61"/>
      <c r="SEH791" s="61"/>
      <c r="SEI791" s="61"/>
      <c r="SEJ791" s="61"/>
      <c r="SEK791" s="61"/>
      <c r="SEL791" s="61"/>
      <c r="SEM791" s="61"/>
      <c r="SEN791" s="61"/>
      <c r="SEO791" s="61"/>
      <c r="SEP791" s="61"/>
      <c r="SEQ791" s="61"/>
      <c r="SER791" s="61"/>
      <c r="SES791" s="61"/>
      <c r="SET791" s="61"/>
      <c r="SEU791" s="61"/>
      <c r="SEV791" s="61"/>
      <c r="SEW791" s="61"/>
      <c r="SEX791" s="61"/>
      <c r="SEY791" s="61"/>
      <c r="SEZ791" s="61"/>
      <c r="SFA791" s="61"/>
      <c r="SFB791" s="61"/>
      <c r="SFC791" s="61"/>
      <c r="SFD791" s="61"/>
      <c r="SFE791" s="61"/>
      <c r="SFF791" s="61"/>
      <c r="SFG791" s="61"/>
      <c r="SFH791" s="61"/>
      <c r="SFI791" s="61"/>
      <c r="SFJ791" s="61"/>
      <c r="SFK791" s="61"/>
      <c r="SFL791" s="61"/>
      <c r="SFM791" s="61"/>
      <c r="SFN791" s="61"/>
      <c r="SFO791" s="61"/>
      <c r="SFP791" s="61"/>
      <c r="SFQ791" s="61"/>
      <c r="SFR791" s="61"/>
      <c r="SFS791" s="61"/>
      <c r="SFT791" s="61"/>
      <c r="SFU791" s="61"/>
      <c r="SFV791" s="61"/>
      <c r="SFW791" s="61"/>
      <c r="SFX791" s="61"/>
      <c r="SFY791" s="61"/>
      <c r="SFZ791" s="61"/>
      <c r="SGA791" s="61"/>
      <c r="SGB791" s="61"/>
      <c r="SGC791" s="61"/>
      <c r="SGD791" s="61"/>
      <c r="SGE791" s="61"/>
      <c r="SGF791" s="61"/>
      <c r="SGG791" s="61"/>
      <c r="SGH791" s="61"/>
      <c r="SGI791" s="61"/>
      <c r="SGJ791" s="61"/>
      <c r="SGK791" s="61"/>
      <c r="SGL791" s="61"/>
      <c r="SGM791" s="61"/>
      <c r="SGN791" s="61"/>
      <c r="SGO791" s="61"/>
      <c r="SGP791" s="61"/>
      <c r="SGQ791" s="61"/>
      <c r="SGR791" s="61"/>
      <c r="SGS791" s="61"/>
      <c r="SGT791" s="61"/>
      <c r="SGU791" s="61"/>
      <c r="SGV791" s="61"/>
      <c r="SGW791" s="61"/>
      <c r="SGX791" s="61"/>
      <c r="SGY791" s="61"/>
      <c r="SGZ791" s="61"/>
      <c r="SHA791" s="61"/>
      <c r="SHB791" s="61"/>
      <c r="SHC791" s="61"/>
      <c r="SHD791" s="61"/>
      <c r="SHE791" s="61"/>
      <c r="SHF791" s="61"/>
      <c r="SHG791" s="61"/>
      <c r="SHH791" s="61"/>
      <c r="SHI791" s="61"/>
      <c r="SHJ791" s="61"/>
      <c r="SHK791" s="61"/>
      <c r="SHL791" s="61"/>
      <c r="SHM791" s="61"/>
      <c r="SHN791" s="61"/>
      <c r="SHO791" s="61"/>
      <c r="SHP791" s="61"/>
      <c r="SHQ791" s="61"/>
      <c r="SHR791" s="61"/>
      <c r="SHS791" s="61"/>
      <c r="SHT791" s="61"/>
      <c r="SHU791" s="61"/>
      <c r="SHV791" s="61"/>
      <c r="SHW791" s="61"/>
      <c r="SHX791" s="61"/>
      <c r="SHY791" s="61"/>
      <c r="SHZ791" s="61"/>
      <c r="SIA791" s="61"/>
      <c r="SIB791" s="61"/>
      <c r="SIC791" s="61"/>
      <c r="SID791" s="61"/>
      <c r="SIE791" s="61"/>
      <c r="SIF791" s="61"/>
      <c r="SIG791" s="61"/>
      <c r="SIH791" s="61"/>
      <c r="SII791" s="61"/>
      <c r="SIJ791" s="61"/>
      <c r="SIK791" s="61"/>
      <c r="SIL791" s="61"/>
      <c r="SIM791" s="61"/>
      <c r="SIN791" s="61"/>
      <c r="SIO791" s="61"/>
      <c r="SIP791" s="61"/>
      <c r="SIQ791" s="61"/>
      <c r="SIR791" s="61"/>
      <c r="SIS791" s="61"/>
      <c r="SIT791" s="61"/>
      <c r="SIU791" s="61"/>
      <c r="SIV791" s="61"/>
      <c r="SIW791" s="61"/>
      <c r="SIX791" s="61"/>
      <c r="SIY791" s="61"/>
      <c r="SIZ791" s="61"/>
      <c r="SJA791" s="61"/>
      <c r="SJB791" s="61"/>
      <c r="SJC791" s="61"/>
      <c r="SJD791" s="61"/>
      <c r="SJE791" s="61"/>
      <c r="SJF791" s="61"/>
      <c r="SJG791" s="61"/>
      <c r="SJH791" s="61"/>
      <c r="SJI791" s="61"/>
      <c r="SJJ791" s="61"/>
      <c r="SJK791" s="61"/>
      <c r="SJL791" s="61"/>
      <c r="SJM791" s="61"/>
      <c r="SJN791" s="61"/>
      <c r="SJO791" s="61"/>
      <c r="SJP791" s="61"/>
      <c r="SJQ791" s="61"/>
      <c r="SJR791" s="61"/>
      <c r="SJS791" s="61"/>
      <c r="SJT791" s="61"/>
      <c r="SJU791" s="61"/>
      <c r="SJV791" s="61"/>
      <c r="SJW791" s="61"/>
      <c r="SJX791" s="61"/>
      <c r="SJY791" s="61"/>
      <c r="SJZ791" s="61"/>
      <c r="SKA791" s="61"/>
      <c r="SKB791" s="61"/>
      <c r="SKC791" s="61"/>
      <c r="SKD791" s="61"/>
      <c r="SKE791" s="61"/>
      <c r="SKF791" s="61"/>
      <c r="SKG791" s="61"/>
      <c r="SKH791" s="61"/>
      <c r="SKI791" s="61"/>
      <c r="SKJ791" s="61"/>
      <c r="SKK791" s="61"/>
      <c r="SKL791" s="61"/>
      <c r="SKM791" s="61"/>
      <c r="SKN791" s="61"/>
      <c r="SKO791" s="61"/>
      <c r="SKP791" s="61"/>
      <c r="SKQ791" s="61"/>
      <c r="SKR791" s="61"/>
      <c r="SKS791" s="61"/>
      <c r="SKT791" s="61"/>
      <c r="SKU791" s="61"/>
      <c r="SKV791" s="61"/>
      <c r="SKW791" s="61"/>
      <c r="SKX791" s="61"/>
      <c r="SKY791" s="61"/>
      <c r="SKZ791" s="61"/>
      <c r="SLA791" s="61"/>
      <c r="SLB791" s="61"/>
      <c r="SLC791" s="61"/>
      <c r="SLD791" s="61"/>
      <c r="SLE791" s="61"/>
      <c r="SLF791" s="61"/>
      <c r="SLG791" s="61"/>
      <c r="SLH791" s="61"/>
      <c r="SLI791" s="61"/>
      <c r="SLJ791" s="61"/>
      <c r="SLK791" s="61"/>
      <c r="SLL791" s="61"/>
      <c r="SLM791" s="61"/>
      <c r="SLN791" s="61"/>
      <c r="SLO791" s="61"/>
      <c r="SLP791" s="61"/>
      <c r="SLQ791" s="61"/>
      <c r="SLR791" s="61"/>
      <c r="SLS791" s="61"/>
      <c r="SLT791" s="61"/>
      <c r="SLU791" s="61"/>
      <c r="SLV791" s="61"/>
      <c r="SLW791" s="61"/>
      <c r="SLX791" s="61"/>
      <c r="SLY791" s="61"/>
      <c r="SLZ791" s="61"/>
      <c r="SMA791" s="61"/>
      <c r="SMB791" s="61"/>
      <c r="SMC791" s="61"/>
      <c r="SMD791" s="61"/>
      <c r="SME791" s="61"/>
      <c r="SMF791" s="61"/>
      <c r="SMG791" s="61"/>
      <c r="SMH791" s="61"/>
      <c r="SMI791" s="61"/>
      <c r="SMJ791" s="61"/>
      <c r="SMK791" s="61"/>
      <c r="SML791" s="61"/>
      <c r="SMM791" s="61"/>
      <c r="SMN791" s="61"/>
      <c r="SMO791" s="61"/>
      <c r="SMP791" s="61"/>
      <c r="SMQ791" s="61"/>
      <c r="SMR791" s="61"/>
      <c r="SMS791" s="61"/>
      <c r="SMT791" s="61"/>
      <c r="SMU791" s="61"/>
      <c r="SMV791" s="61"/>
      <c r="SMW791" s="61"/>
      <c r="SMX791" s="61"/>
      <c r="SMY791" s="61"/>
      <c r="SMZ791" s="61"/>
      <c r="SNA791" s="61"/>
      <c r="SNB791" s="61"/>
      <c r="SNC791" s="61"/>
      <c r="SND791" s="61"/>
      <c r="SNE791" s="61"/>
      <c r="SNF791" s="61"/>
      <c r="SNG791" s="61"/>
      <c r="SNH791" s="61"/>
      <c r="SNI791" s="61"/>
      <c r="SNJ791" s="61"/>
      <c r="SNK791" s="61"/>
      <c r="SNL791" s="61"/>
      <c r="SNM791" s="61"/>
      <c r="SNN791" s="61"/>
      <c r="SNO791" s="61"/>
      <c r="SNP791" s="61"/>
      <c r="SNQ791" s="61"/>
      <c r="SNR791" s="61"/>
      <c r="SNS791" s="61"/>
      <c r="SNT791" s="61"/>
      <c r="SNU791" s="61"/>
      <c r="SNV791" s="61"/>
      <c r="SNW791" s="61"/>
      <c r="SNX791" s="61"/>
      <c r="SNY791" s="61"/>
      <c r="SNZ791" s="61"/>
      <c r="SOA791" s="61"/>
      <c r="SOB791" s="61"/>
      <c r="SOC791" s="61"/>
      <c r="SOD791" s="61"/>
      <c r="SOE791" s="61"/>
      <c r="SOF791" s="61"/>
      <c r="SOG791" s="61"/>
      <c r="SOH791" s="61"/>
      <c r="SOI791" s="61"/>
      <c r="SOJ791" s="61"/>
      <c r="SOK791" s="61"/>
      <c r="SOL791" s="61"/>
      <c r="SOM791" s="61"/>
      <c r="SON791" s="61"/>
      <c r="SOO791" s="61"/>
      <c r="SOP791" s="61"/>
      <c r="SOQ791" s="61"/>
      <c r="SOR791" s="61"/>
      <c r="SOS791" s="61"/>
      <c r="SOT791" s="61"/>
      <c r="SOU791" s="61"/>
      <c r="SOV791" s="61"/>
      <c r="SOW791" s="61"/>
      <c r="SOX791" s="61"/>
      <c r="SOY791" s="61"/>
      <c r="SOZ791" s="61"/>
      <c r="SPA791" s="61"/>
      <c r="SPB791" s="61"/>
      <c r="SPC791" s="61"/>
      <c r="SPD791" s="61"/>
      <c r="SPE791" s="61"/>
      <c r="SPF791" s="61"/>
      <c r="SPG791" s="61"/>
      <c r="SPH791" s="61"/>
      <c r="SPI791" s="61"/>
      <c r="SPJ791" s="61"/>
      <c r="SPK791" s="61"/>
      <c r="SPL791" s="61"/>
      <c r="SPM791" s="61"/>
      <c r="SPN791" s="61"/>
      <c r="SPO791" s="61"/>
      <c r="SPP791" s="61"/>
      <c r="SPQ791" s="61"/>
      <c r="SPR791" s="61"/>
      <c r="SPS791" s="61"/>
      <c r="SPT791" s="61"/>
      <c r="SPU791" s="61"/>
      <c r="SPV791" s="61"/>
      <c r="SPW791" s="61"/>
      <c r="SPX791" s="61"/>
      <c r="SPY791" s="61"/>
      <c r="SPZ791" s="61"/>
      <c r="SQA791" s="61"/>
      <c r="SQB791" s="61"/>
      <c r="SQC791" s="61"/>
      <c r="SQD791" s="61"/>
      <c r="SQE791" s="61"/>
      <c r="SQF791" s="61"/>
      <c r="SQG791" s="61"/>
      <c r="SQH791" s="61"/>
      <c r="SQI791" s="61"/>
      <c r="SQJ791" s="61"/>
      <c r="SQK791" s="61"/>
      <c r="SQL791" s="61"/>
      <c r="SQM791" s="61"/>
      <c r="SQN791" s="61"/>
      <c r="SQO791" s="61"/>
      <c r="SQP791" s="61"/>
      <c r="SQQ791" s="61"/>
      <c r="SQR791" s="61"/>
      <c r="SQS791" s="61"/>
      <c r="SQT791" s="61"/>
      <c r="SQU791" s="61"/>
      <c r="SQV791" s="61"/>
      <c r="SQW791" s="61"/>
      <c r="SQX791" s="61"/>
      <c r="SQY791" s="61"/>
      <c r="SQZ791" s="61"/>
      <c r="SRA791" s="61"/>
      <c r="SRB791" s="61"/>
      <c r="SRC791" s="61"/>
      <c r="SRD791" s="61"/>
      <c r="SRE791" s="61"/>
      <c r="SRF791" s="61"/>
      <c r="SRG791" s="61"/>
      <c r="SRH791" s="61"/>
      <c r="SRI791" s="61"/>
      <c r="SRJ791" s="61"/>
      <c r="SRK791" s="61"/>
      <c r="SRL791" s="61"/>
      <c r="SRM791" s="61"/>
      <c r="SRN791" s="61"/>
      <c r="SRO791" s="61"/>
      <c r="SRP791" s="61"/>
      <c r="SRQ791" s="61"/>
      <c r="SRR791" s="61"/>
      <c r="SRS791" s="61"/>
      <c r="SRT791" s="61"/>
      <c r="SRU791" s="61"/>
      <c r="SRV791" s="61"/>
      <c r="SRW791" s="61"/>
      <c r="SRX791" s="61"/>
      <c r="SRY791" s="61"/>
      <c r="SRZ791" s="61"/>
      <c r="SSA791" s="61"/>
      <c r="SSB791" s="61"/>
      <c r="SSC791" s="61"/>
      <c r="SSD791" s="61"/>
      <c r="SSE791" s="61"/>
      <c r="SSF791" s="61"/>
      <c r="SSG791" s="61"/>
      <c r="SSH791" s="61"/>
      <c r="SSI791" s="61"/>
      <c r="SSJ791" s="61"/>
      <c r="SSK791" s="61"/>
      <c r="SSL791" s="61"/>
      <c r="SSM791" s="61"/>
      <c r="SSN791" s="61"/>
      <c r="SSO791" s="61"/>
      <c r="SSP791" s="61"/>
      <c r="SSQ791" s="61"/>
      <c r="SSR791" s="61"/>
      <c r="SSS791" s="61"/>
      <c r="SST791" s="61"/>
      <c r="SSU791" s="61"/>
      <c r="SSV791" s="61"/>
      <c r="SSW791" s="61"/>
      <c r="SSX791" s="61"/>
      <c r="SSY791" s="61"/>
      <c r="SSZ791" s="61"/>
      <c r="STA791" s="61"/>
      <c r="STB791" s="61"/>
      <c r="STC791" s="61"/>
      <c r="STD791" s="61"/>
      <c r="STE791" s="61"/>
      <c r="STF791" s="61"/>
      <c r="STG791" s="61"/>
      <c r="STH791" s="61"/>
      <c r="STI791" s="61"/>
      <c r="STJ791" s="61"/>
      <c r="STK791" s="61"/>
      <c r="STL791" s="61"/>
      <c r="STM791" s="61"/>
      <c r="STN791" s="61"/>
      <c r="STO791" s="61"/>
      <c r="STP791" s="61"/>
      <c r="STQ791" s="61"/>
      <c r="STR791" s="61"/>
      <c r="STS791" s="61"/>
      <c r="STT791" s="61"/>
      <c r="STU791" s="61"/>
      <c r="STV791" s="61"/>
      <c r="STW791" s="61"/>
      <c r="STX791" s="61"/>
      <c r="STY791" s="61"/>
      <c r="STZ791" s="61"/>
      <c r="SUA791" s="61"/>
      <c r="SUB791" s="61"/>
      <c r="SUC791" s="61"/>
      <c r="SUD791" s="61"/>
      <c r="SUE791" s="61"/>
      <c r="SUF791" s="61"/>
      <c r="SUG791" s="61"/>
      <c r="SUH791" s="61"/>
      <c r="SUI791" s="61"/>
      <c r="SUJ791" s="61"/>
      <c r="SUK791" s="61"/>
      <c r="SUL791" s="61"/>
      <c r="SUM791" s="61"/>
      <c r="SUN791" s="61"/>
      <c r="SUO791" s="61"/>
      <c r="SUP791" s="61"/>
      <c r="SUQ791" s="61"/>
      <c r="SUR791" s="61"/>
      <c r="SUS791" s="61"/>
      <c r="SUT791" s="61"/>
      <c r="SUU791" s="61"/>
      <c r="SUV791" s="61"/>
      <c r="SUW791" s="61"/>
      <c r="SUX791" s="61"/>
      <c r="SUY791" s="61"/>
      <c r="SUZ791" s="61"/>
      <c r="SVA791" s="61"/>
      <c r="SVB791" s="61"/>
      <c r="SVC791" s="61"/>
      <c r="SVD791" s="61"/>
      <c r="SVE791" s="61"/>
      <c r="SVF791" s="61"/>
      <c r="SVG791" s="61"/>
      <c r="SVH791" s="61"/>
      <c r="SVI791" s="61"/>
      <c r="SVJ791" s="61"/>
      <c r="SVK791" s="61"/>
      <c r="SVL791" s="61"/>
      <c r="SVM791" s="61"/>
      <c r="SVN791" s="61"/>
      <c r="SVO791" s="61"/>
      <c r="SVP791" s="61"/>
      <c r="SVQ791" s="61"/>
      <c r="SVR791" s="61"/>
      <c r="SVS791" s="61"/>
      <c r="SVT791" s="61"/>
      <c r="SVU791" s="61"/>
      <c r="SVV791" s="61"/>
      <c r="SVW791" s="61"/>
      <c r="SVX791" s="61"/>
      <c r="SVY791" s="61"/>
      <c r="SVZ791" s="61"/>
      <c r="SWA791" s="61"/>
      <c r="SWB791" s="61"/>
      <c r="SWC791" s="61"/>
      <c r="SWD791" s="61"/>
      <c r="SWE791" s="61"/>
      <c r="SWF791" s="61"/>
      <c r="SWG791" s="61"/>
      <c r="SWH791" s="61"/>
      <c r="SWI791" s="61"/>
      <c r="SWJ791" s="61"/>
      <c r="SWK791" s="61"/>
      <c r="SWL791" s="61"/>
      <c r="SWM791" s="61"/>
      <c r="SWN791" s="61"/>
      <c r="SWO791" s="61"/>
      <c r="SWP791" s="61"/>
      <c r="SWQ791" s="61"/>
      <c r="SWR791" s="61"/>
      <c r="SWS791" s="61"/>
      <c r="SWT791" s="61"/>
      <c r="SWU791" s="61"/>
      <c r="SWV791" s="61"/>
      <c r="SWW791" s="61"/>
      <c r="SWX791" s="61"/>
      <c r="SWY791" s="61"/>
      <c r="SWZ791" s="61"/>
      <c r="SXA791" s="61"/>
      <c r="SXB791" s="61"/>
      <c r="SXC791" s="61"/>
      <c r="SXD791" s="61"/>
      <c r="SXE791" s="61"/>
      <c r="SXF791" s="61"/>
      <c r="SXG791" s="61"/>
      <c r="SXH791" s="61"/>
      <c r="SXI791" s="61"/>
      <c r="SXJ791" s="61"/>
      <c r="SXK791" s="61"/>
      <c r="SXL791" s="61"/>
      <c r="SXM791" s="61"/>
      <c r="SXN791" s="61"/>
      <c r="SXO791" s="61"/>
      <c r="SXP791" s="61"/>
      <c r="SXQ791" s="61"/>
      <c r="SXR791" s="61"/>
      <c r="SXS791" s="61"/>
      <c r="SXT791" s="61"/>
      <c r="SXU791" s="61"/>
      <c r="SXV791" s="61"/>
      <c r="SXW791" s="61"/>
      <c r="SXX791" s="61"/>
      <c r="SXY791" s="61"/>
      <c r="SXZ791" s="61"/>
      <c r="SYA791" s="61"/>
      <c r="SYB791" s="61"/>
      <c r="SYC791" s="61"/>
      <c r="SYD791" s="61"/>
      <c r="SYE791" s="61"/>
      <c r="SYF791" s="61"/>
      <c r="SYG791" s="61"/>
      <c r="SYH791" s="61"/>
      <c r="SYI791" s="61"/>
      <c r="SYJ791" s="61"/>
      <c r="SYK791" s="61"/>
      <c r="SYL791" s="61"/>
      <c r="SYM791" s="61"/>
      <c r="SYN791" s="61"/>
      <c r="SYO791" s="61"/>
      <c r="SYP791" s="61"/>
      <c r="SYQ791" s="61"/>
      <c r="SYR791" s="61"/>
      <c r="SYS791" s="61"/>
      <c r="SYT791" s="61"/>
      <c r="SYU791" s="61"/>
      <c r="SYV791" s="61"/>
      <c r="SYW791" s="61"/>
      <c r="SYX791" s="61"/>
      <c r="SYY791" s="61"/>
      <c r="SYZ791" s="61"/>
      <c r="SZA791" s="61"/>
      <c r="SZB791" s="61"/>
      <c r="SZC791" s="61"/>
      <c r="SZD791" s="61"/>
      <c r="SZE791" s="61"/>
      <c r="SZF791" s="61"/>
      <c r="SZG791" s="61"/>
      <c r="SZH791" s="61"/>
      <c r="SZI791" s="61"/>
      <c r="SZJ791" s="61"/>
      <c r="SZK791" s="61"/>
      <c r="SZL791" s="61"/>
      <c r="SZM791" s="61"/>
      <c r="SZN791" s="61"/>
      <c r="SZO791" s="61"/>
      <c r="SZP791" s="61"/>
      <c r="SZQ791" s="61"/>
      <c r="SZR791" s="61"/>
      <c r="SZS791" s="61"/>
      <c r="SZT791" s="61"/>
      <c r="SZU791" s="61"/>
      <c r="SZV791" s="61"/>
      <c r="SZW791" s="61"/>
      <c r="SZX791" s="61"/>
      <c r="SZY791" s="61"/>
      <c r="SZZ791" s="61"/>
      <c r="TAA791" s="61"/>
      <c r="TAB791" s="61"/>
      <c r="TAC791" s="61"/>
      <c r="TAD791" s="61"/>
      <c r="TAE791" s="61"/>
      <c r="TAF791" s="61"/>
      <c r="TAG791" s="61"/>
      <c r="TAH791" s="61"/>
      <c r="TAI791" s="61"/>
      <c r="TAJ791" s="61"/>
      <c r="TAK791" s="61"/>
      <c r="TAL791" s="61"/>
      <c r="TAM791" s="61"/>
      <c r="TAN791" s="61"/>
      <c r="TAO791" s="61"/>
      <c r="TAP791" s="61"/>
      <c r="TAQ791" s="61"/>
      <c r="TAR791" s="61"/>
      <c r="TAS791" s="61"/>
      <c r="TAT791" s="61"/>
      <c r="TAU791" s="61"/>
      <c r="TAV791" s="61"/>
      <c r="TAW791" s="61"/>
      <c r="TAX791" s="61"/>
      <c r="TAY791" s="61"/>
      <c r="TAZ791" s="61"/>
      <c r="TBA791" s="61"/>
      <c r="TBB791" s="61"/>
      <c r="TBC791" s="61"/>
      <c r="TBD791" s="61"/>
      <c r="TBE791" s="61"/>
      <c r="TBF791" s="61"/>
      <c r="TBG791" s="61"/>
      <c r="TBH791" s="61"/>
      <c r="TBI791" s="61"/>
      <c r="TBJ791" s="61"/>
      <c r="TBK791" s="61"/>
      <c r="TBL791" s="61"/>
      <c r="TBM791" s="61"/>
      <c r="TBN791" s="61"/>
      <c r="TBO791" s="61"/>
      <c r="TBP791" s="61"/>
      <c r="TBQ791" s="61"/>
      <c r="TBR791" s="61"/>
      <c r="TBS791" s="61"/>
      <c r="TBT791" s="61"/>
      <c r="TBU791" s="61"/>
      <c r="TBV791" s="61"/>
      <c r="TBW791" s="61"/>
      <c r="TBX791" s="61"/>
      <c r="TBY791" s="61"/>
      <c r="TBZ791" s="61"/>
      <c r="TCA791" s="61"/>
      <c r="TCB791" s="61"/>
      <c r="TCC791" s="61"/>
      <c r="TCD791" s="61"/>
      <c r="TCE791" s="61"/>
      <c r="TCF791" s="61"/>
      <c r="TCG791" s="61"/>
      <c r="TCH791" s="61"/>
      <c r="TCI791" s="61"/>
      <c r="TCJ791" s="61"/>
      <c r="TCK791" s="61"/>
      <c r="TCL791" s="61"/>
      <c r="TCM791" s="61"/>
      <c r="TCN791" s="61"/>
      <c r="TCO791" s="61"/>
      <c r="TCP791" s="61"/>
      <c r="TCQ791" s="61"/>
      <c r="TCR791" s="61"/>
      <c r="TCS791" s="61"/>
      <c r="TCT791" s="61"/>
      <c r="TCU791" s="61"/>
      <c r="TCV791" s="61"/>
      <c r="TCW791" s="61"/>
      <c r="TCX791" s="61"/>
      <c r="TCY791" s="61"/>
      <c r="TCZ791" s="61"/>
      <c r="TDA791" s="61"/>
      <c r="TDB791" s="61"/>
      <c r="TDC791" s="61"/>
      <c r="TDD791" s="61"/>
      <c r="TDE791" s="61"/>
      <c r="TDF791" s="61"/>
      <c r="TDG791" s="61"/>
      <c r="TDH791" s="61"/>
      <c r="TDI791" s="61"/>
      <c r="TDJ791" s="61"/>
      <c r="TDK791" s="61"/>
      <c r="TDL791" s="61"/>
      <c r="TDM791" s="61"/>
      <c r="TDN791" s="61"/>
      <c r="TDO791" s="61"/>
      <c r="TDP791" s="61"/>
      <c r="TDQ791" s="61"/>
      <c r="TDR791" s="61"/>
      <c r="TDS791" s="61"/>
      <c r="TDT791" s="61"/>
      <c r="TDU791" s="61"/>
      <c r="TDV791" s="61"/>
      <c r="TDW791" s="61"/>
      <c r="TDX791" s="61"/>
      <c r="TDY791" s="61"/>
      <c r="TDZ791" s="61"/>
      <c r="TEA791" s="61"/>
      <c r="TEB791" s="61"/>
      <c r="TEC791" s="61"/>
      <c r="TED791" s="61"/>
      <c r="TEE791" s="61"/>
      <c r="TEF791" s="61"/>
      <c r="TEG791" s="61"/>
      <c r="TEH791" s="61"/>
      <c r="TEI791" s="61"/>
      <c r="TEJ791" s="61"/>
      <c r="TEK791" s="61"/>
      <c r="TEL791" s="61"/>
      <c r="TEM791" s="61"/>
      <c r="TEN791" s="61"/>
      <c r="TEO791" s="61"/>
      <c r="TEP791" s="61"/>
      <c r="TEQ791" s="61"/>
      <c r="TER791" s="61"/>
      <c r="TES791" s="61"/>
      <c r="TET791" s="61"/>
      <c r="TEU791" s="61"/>
      <c r="TEV791" s="61"/>
      <c r="TEW791" s="61"/>
      <c r="TEX791" s="61"/>
      <c r="TEY791" s="61"/>
      <c r="TEZ791" s="61"/>
      <c r="TFA791" s="61"/>
      <c r="TFB791" s="61"/>
      <c r="TFC791" s="61"/>
      <c r="TFD791" s="61"/>
      <c r="TFE791" s="61"/>
      <c r="TFF791" s="61"/>
      <c r="TFG791" s="61"/>
      <c r="TFH791" s="61"/>
      <c r="TFI791" s="61"/>
      <c r="TFJ791" s="61"/>
      <c r="TFK791" s="61"/>
      <c r="TFL791" s="61"/>
      <c r="TFM791" s="61"/>
      <c r="TFN791" s="61"/>
      <c r="TFO791" s="61"/>
      <c r="TFP791" s="61"/>
      <c r="TFQ791" s="61"/>
      <c r="TFR791" s="61"/>
      <c r="TFS791" s="61"/>
      <c r="TFT791" s="61"/>
      <c r="TFU791" s="61"/>
      <c r="TFV791" s="61"/>
      <c r="TFW791" s="61"/>
      <c r="TFX791" s="61"/>
      <c r="TFY791" s="61"/>
      <c r="TFZ791" s="61"/>
      <c r="TGA791" s="61"/>
      <c r="TGB791" s="61"/>
      <c r="TGC791" s="61"/>
      <c r="TGD791" s="61"/>
      <c r="TGE791" s="61"/>
      <c r="TGF791" s="61"/>
      <c r="TGG791" s="61"/>
      <c r="TGH791" s="61"/>
      <c r="TGI791" s="61"/>
      <c r="TGJ791" s="61"/>
      <c r="TGK791" s="61"/>
      <c r="TGL791" s="61"/>
      <c r="TGM791" s="61"/>
      <c r="TGN791" s="61"/>
      <c r="TGO791" s="61"/>
      <c r="TGP791" s="61"/>
      <c r="TGQ791" s="61"/>
      <c r="TGR791" s="61"/>
      <c r="TGS791" s="61"/>
      <c r="TGT791" s="61"/>
      <c r="TGU791" s="61"/>
      <c r="TGV791" s="61"/>
      <c r="TGW791" s="61"/>
      <c r="TGX791" s="61"/>
      <c r="TGY791" s="61"/>
      <c r="TGZ791" s="61"/>
      <c r="THA791" s="61"/>
      <c r="THB791" s="61"/>
      <c r="THC791" s="61"/>
      <c r="THD791" s="61"/>
      <c r="THE791" s="61"/>
      <c r="THF791" s="61"/>
      <c r="THG791" s="61"/>
      <c r="THH791" s="61"/>
      <c r="THI791" s="61"/>
      <c r="THJ791" s="61"/>
      <c r="THK791" s="61"/>
      <c r="THL791" s="61"/>
      <c r="THM791" s="61"/>
      <c r="THN791" s="61"/>
      <c r="THO791" s="61"/>
      <c r="THP791" s="61"/>
      <c r="THQ791" s="61"/>
      <c r="THR791" s="61"/>
      <c r="THS791" s="61"/>
      <c r="THT791" s="61"/>
      <c r="THU791" s="61"/>
      <c r="THV791" s="61"/>
      <c r="THW791" s="61"/>
      <c r="THX791" s="61"/>
      <c r="THY791" s="61"/>
      <c r="THZ791" s="61"/>
      <c r="TIA791" s="61"/>
      <c r="TIB791" s="61"/>
      <c r="TIC791" s="61"/>
      <c r="TID791" s="61"/>
      <c r="TIE791" s="61"/>
      <c r="TIF791" s="61"/>
      <c r="TIG791" s="61"/>
      <c r="TIH791" s="61"/>
      <c r="TII791" s="61"/>
      <c r="TIJ791" s="61"/>
      <c r="TIK791" s="61"/>
      <c r="TIL791" s="61"/>
      <c r="TIM791" s="61"/>
      <c r="TIN791" s="61"/>
      <c r="TIO791" s="61"/>
      <c r="TIP791" s="61"/>
      <c r="TIQ791" s="61"/>
      <c r="TIR791" s="61"/>
      <c r="TIS791" s="61"/>
      <c r="TIT791" s="61"/>
      <c r="TIU791" s="61"/>
      <c r="TIV791" s="61"/>
      <c r="TIW791" s="61"/>
      <c r="TIX791" s="61"/>
      <c r="TIY791" s="61"/>
      <c r="TIZ791" s="61"/>
      <c r="TJA791" s="61"/>
      <c r="TJB791" s="61"/>
      <c r="TJC791" s="61"/>
      <c r="TJD791" s="61"/>
      <c r="TJE791" s="61"/>
      <c r="TJF791" s="61"/>
      <c r="TJG791" s="61"/>
      <c r="TJH791" s="61"/>
      <c r="TJI791" s="61"/>
      <c r="TJJ791" s="61"/>
      <c r="TJK791" s="61"/>
      <c r="TJL791" s="61"/>
      <c r="TJM791" s="61"/>
      <c r="TJN791" s="61"/>
      <c r="TJO791" s="61"/>
      <c r="TJP791" s="61"/>
      <c r="TJQ791" s="61"/>
      <c r="TJR791" s="61"/>
      <c r="TJS791" s="61"/>
      <c r="TJT791" s="61"/>
      <c r="TJU791" s="61"/>
      <c r="TJV791" s="61"/>
      <c r="TJW791" s="61"/>
      <c r="TJX791" s="61"/>
      <c r="TJY791" s="61"/>
      <c r="TJZ791" s="61"/>
      <c r="TKA791" s="61"/>
      <c r="TKB791" s="61"/>
      <c r="TKC791" s="61"/>
      <c r="TKD791" s="61"/>
      <c r="TKE791" s="61"/>
      <c r="TKF791" s="61"/>
      <c r="TKG791" s="61"/>
      <c r="TKH791" s="61"/>
      <c r="TKI791" s="61"/>
      <c r="TKJ791" s="61"/>
      <c r="TKK791" s="61"/>
      <c r="TKL791" s="61"/>
      <c r="TKM791" s="61"/>
      <c r="TKN791" s="61"/>
      <c r="TKO791" s="61"/>
      <c r="TKP791" s="61"/>
      <c r="TKQ791" s="61"/>
      <c r="TKR791" s="61"/>
      <c r="TKS791" s="61"/>
      <c r="TKT791" s="61"/>
      <c r="TKU791" s="61"/>
      <c r="TKV791" s="61"/>
      <c r="TKW791" s="61"/>
      <c r="TKX791" s="61"/>
      <c r="TKY791" s="61"/>
      <c r="TKZ791" s="61"/>
      <c r="TLA791" s="61"/>
      <c r="TLB791" s="61"/>
      <c r="TLC791" s="61"/>
      <c r="TLD791" s="61"/>
      <c r="TLE791" s="61"/>
      <c r="TLF791" s="61"/>
      <c r="TLG791" s="61"/>
      <c r="TLH791" s="61"/>
      <c r="TLI791" s="61"/>
      <c r="TLJ791" s="61"/>
      <c r="TLK791" s="61"/>
      <c r="TLL791" s="61"/>
      <c r="TLM791" s="61"/>
      <c r="TLN791" s="61"/>
      <c r="TLO791" s="61"/>
      <c r="TLP791" s="61"/>
      <c r="TLQ791" s="61"/>
      <c r="TLR791" s="61"/>
      <c r="TLS791" s="61"/>
      <c r="TLT791" s="61"/>
      <c r="TLU791" s="61"/>
      <c r="TLV791" s="61"/>
      <c r="TLW791" s="61"/>
      <c r="TLX791" s="61"/>
      <c r="TLY791" s="61"/>
      <c r="TLZ791" s="61"/>
      <c r="TMA791" s="61"/>
      <c r="TMB791" s="61"/>
      <c r="TMC791" s="61"/>
      <c r="TMD791" s="61"/>
      <c r="TME791" s="61"/>
      <c r="TMF791" s="61"/>
      <c r="TMG791" s="61"/>
      <c r="TMH791" s="61"/>
      <c r="TMI791" s="61"/>
      <c r="TMJ791" s="61"/>
      <c r="TMK791" s="61"/>
      <c r="TML791" s="61"/>
      <c r="TMM791" s="61"/>
      <c r="TMN791" s="61"/>
      <c r="TMO791" s="61"/>
      <c r="TMP791" s="61"/>
      <c r="TMQ791" s="61"/>
      <c r="TMR791" s="61"/>
      <c r="TMS791" s="61"/>
      <c r="TMT791" s="61"/>
      <c r="TMU791" s="61"/>
      <c r="TMV791" s="61"/>
      <c r="TMW791" s="61"/>
      <c r="TMX791" s="61"/>
      <c r="TMY791" s="61"/>
      <c r="TMZ791" s="61"/>
      <c r="TNA791" s="61"/>
      <c r="TNB791" s="61"/>
      <c r="TNC791" s="61"/>
      <c r="TND791" s="61"/>
      <c r="TNE791" s="61"/>
      <c r="TNF791" s="61"/>
      <c r="TNG791" s="61"/>
      <c r="TNH791" s="61"/>
      <c r="TNI791" s="61"/>
      <c r="TNJ791" s="61"/>
      <c r="TNK791" s="61"/>
      <c r="TNL791" s="61"/>
      <c r="TNM791" s="61"/>
      <c r="TNN791" s="61"/>
      <c r="TNO791" s="61"/>
      <c r="TNP791" s="61"/>
      <c r="TNQ791" s="61"/>
      <c r="TNR791" s="61"/>
      <c r="TNS791" s="61"/>
      <c r="TNT791" s="61"/>
      <c r="TNU791" s="61"/>
      <c r="TNV791" s="61"/>
      <c r="TNW791" s="61"/>
      <c r="TNX791" s="61"/>
      <c r="TNY791" s="61"/>
      <c r="TNZ791" s="61"/>
      <c r="TOA791" s="61"/>
      <c r="TOB791" s="61"/>
      <c r="TOC791" s="61"/>
      <c r="TOD791" s="61"/>
      <c r="TOE791" s="61"/>
      <c r="TOF791" s="61"/>
      <c r="TOG791" s="61"/>
      <c r="TOH791" s="61"/>
      <c r="TOI791" s="61"/>
      <c r="TOJ791" s="61"/>
      <c r="TOK791" s="61"/>
      <c r="TOL791" s="61"/>
      <c r="TOM791" s="61"/>
      <c r="TON791" s="61"/>
      <c r="TOO791" s="61"/>
      <c r="TOP791" s="61"/>
      <c r="TOQ791" s="61"/>
      <c r="TOR791" s="61"/>
      <c r="TOS791" s="61"/>
      <c r="TOT791" s="61"/>
      <c r="TOU791" s="61"/>
      <c r="TOV791" s="61"/>
      <c r="TOW791" s="61"/>
      <c r="TOX791" s="61"/>
      <c r="TOY791" s="61"/>
      <c r="TOZ791" s="61"/>
      <c r="TPA791" s="61"/>
      <c r="TPB791" s="61"/>
      <c r="TPC791" s="61"/>
      <c r="TPD791" s="61"/>
      <c r="TPE791" s="61"/>
      <c r="TPF791" s="61"/>
      <c r="TPG791" s="61"/>
      <c r="TPH791" s="61"/>
      <c r="TPI791" s="61"/>
      <c r="TPJ791" s="61"/>
      <c r="TPK791" s="61"/>
      <c r="TPL791" s="61"/>
      <c r="TPM791" s="61"/>
      <c r="TPN791" s="61"/>
      <c r="TPO791" s="61"/>
      <c r="TPP791" s="61"/>
      <c r="TPQ791" s="61"/>
      <c r="TPR791" s="61"/>
      <c r="TPS791" s="61"/>
      <c r="TPT791" s="61"/>
      <c r="TPU791" s="61"/>
      <c r="TPV791" s="61"/>
      <c r="TPW791" s="61"/>
      <c r="TPX791" s="61"/>
      <c r="TPY791" s="61"/>
      <c r="TPZ791" s="61"/>
      <c r="TQA791" s="61"/>
      <c r="TQB791" s="61"/>
      <c r="TQC791" s="61"/>
      <c r="TQD791" s="61"/>
      <c r="TQE791" s="61"/>
      <c r="TQF791" s="61"/>
      <c r="TQG791" s="61"/>
      <c r="TQH791" s="61"/>
      <c r="TQI791" s="61"/>
      <c r="TQJ791" s="61"/>
      <c r="TQK791" s="61"/>
      <c r="TQL791" s="61"/>
      <c r="TQM791" s="61"/>
      <c r="TQN791" s="61"/>
      <c r="TQO791" s="61"/>
      <c r="TQP791" s="61"/>
      <c r="TQQ791" s="61"/>
      <c r="TQR791" s="61"/>
      <c r="TQS791" s="61"/>
      <c r="TQT791" s="61"/>
      <c r="TQU791" s="61"/>
      <c r="TQV791" s="61"/>
      <c r="TQW791" s="61"/>
      <c r="TQX791" s="61"/>
      <c r="TQY791" s="61"/>
      <c r="TQZ791" s="61"/>
      <c r="TRA791" s="61"/>
      <c r="TRB791" s="61"/>
      <c r="TRC791" s="61"/>
      <c r="TRD791" s="61"/>
      <c r="TRE791" s="61"/>
      <c r="TRF791" s="61"/>
      <c r="TRG791" s="61"/>
      <c r="TRH791" s="61"/>
      <c r="TRI791" s="61"/>
      <c r="TRJ791" s="61"/>
      <c r="TRK791" s="61"/>
      <c r="TRL791" s="61"/>
      <c r="TRM791" s="61"/>
      <c r="TRN791" s="61"/>
      <c r="TRO791" s="61"/>
      <c r="TRP791" s="61"/>
      <c r="TRQ791" s="61"/>
      <c r="TRR791" s="61"/>
      <c r="TRS791" s="61"/>
      <c r="TRT791" s="61"/>
      <c r="TRU791" s="61"/>
      <c r="TRV791" s="61"/>
      <c r="TRW791" s="61"/>
      <c r="TRX791" s="61"/>
      <c r="TRY791" s="61"/>
      <c r="TRZ791" s="61"/>
      <c r="TSA791" s="61"/>
      <c r="TSB791" s="61"/>
      <c r="TSC791" s="61"/>
      <c r="TSD791" s="61"/>
      <c r="TSE791" s="61"/>
      <c r="TSF791" s="61"/>
      <c r="TSG791" s="61"/>
      <c r="TSH791" s="61"/>
      <c r="TSI791" s="61"/>
      <c r="TSJ791" s="61"/>
      <c r="TSK791" s="61"/>
      <c r="TSL791" s="61"/>
      <c r="TSM791" s="61"/>
      <c r="TSN791" s="61"/>
      <c r="TSO791" s="61"/>
      <c r="TSP791" s="61"/>
      <c r="TSQ791" s="61"/>
      <c r="TSR791" s="61"/>
      <c r="TSS791" s="61"/>
      <c r="TST791" s="61"/>
      <c r="TSU791" s="61"/>
      <c r="TSV791" s="61"/>
      <c r="TSW791" s="61"/>
      <c r="TSX791" s="61"/>
      <c r="TSY791" s="61"/>
      <c r="TSZ791" s="61"/>
      <c r="TTA791" s="61"/>
      <c r="TTB791" s="61"/>
      <c r="TTC791" s="61"/>
      <c r="TTD791" s="61"/>
      <c r="TTE791" s="61"/>
      <c r="TTF791" s="61"/>
      <c r="TTG791" s="61"/>
      <c r="TTH791" s="61"/>
      <c r="TTI791" s="61"/>
      <c r="TTJ791" s="61"/>
      <c r="TTK791" s="61"/>
      <c r="TTL791" s="61"/>
      <c r="TTM791" s="61"/>
      <c r="TTN791" s="61"/>
      <c r="TTO791" s="61"/>
      <c r="TTP791" s="61"/>
      <c r="TTQ791" s="61"/>
      <c r="TTR791" s="61"/>
      <c r="TTS791" s="61"/>
      <c r="TTT791" s="61"/>
      <c r="TTU791" s="61"/>
      <c r="TTV791" s="61"/>
      <c r="TTW791" s="61"/>
      <c r="TTX791" s="61"/>
      <c r="TTY791" s="61"/>
      <c r="TTZ791" s="61"/>
      <c r="TUA791" s="61"/>
      <c r="TUB791" s="61"/>
      <c r="TUC791" s="61"/>
      <c r="TUD791" s="61"/>
      <c r="TUE791" s="61"/>
      <c r="TUF791" s="61"/>
      <c r="TUG791" s="61"/>
      <c r="TUH791" s="61"/>
      <c r="TUI791" s="61"/>
      <c r="TUJ791" s="61"/>
      <c r="TUK791" s="61"/>
      <c r="TUL791" s="61"/>
      <c r="TUM791" s="61"/>
      <c r="TUN791" s="61"/>
      <c r="TUO791" s="61"/>
      <c r="TUP791" s="61"/>
      <c r="TUQ791" s="61"/>
      <c r="TUR791" s="61"/>
      <c r="TUS791" s="61"/>
      <c r="TUT791" s="61"/>
      <c r="TUU791" s="61"/>
      <c r="TUV791" s="61"/>
      <c r="TUW791" s="61"/>
      <c r="TUX791" s="61"/>
      <c r="TUY791" s="61"/>
      <c r="TUZ791" s="61"/>
      <c r="TVA791" s="61"/>
      <c r="TVB791" s="61"/>
      <c r="TVC791" s="61"/>
      <c r="TVD791" s="61"/>
      <c r="TVE791" s="61"/>
      <c r="TVF791" s="61"/>
      <c r="TVG791" s="61"/>
      <c r="TVH791" s="61"/>
      <c r="TVI791" s="61"/>
      <c r="TVJ791" s="61"/>
      <c r="TVK791" s="61"/>
      <c r="TVL791" s="61"/>
      <c r="TVM791" s="61"/>
      <c r="TVN791" s="61"/>
      <c r="TVO791" s="61"/>
      <c r="TVP791" s="61"/>
      <c r="TVQ791" s="61"/>
      <c r="TVR791" s="61"/>
      <c r="TVS791" s="61"/>
      <c r="TVT791" s="61"/>
      <c r="TVU791" s="61"/>
      <c r="TVV791" s="61"/>
      <c r="TVW791" s="61"/>
      <c r="TVX791" s="61"/>
      <c r="TVY791" s="61"/>
      <c r="TVZ791" s="61"/>
      <c r="TWA791" s="61"/>
      <c r="TWB791" s="61"/>
      <c r="TWC791" s="61"/>
      <c r="TWD791" s="61"/>
      <c r="TWE791" s="61"/>
      <c r="TWF791" s="61"/>
      <c r="TWG791" s="61"/>
      <c r="TWH791" s="61"/>
      <c r="TWI791" s="61"/>
      <c r="TWJ791" s="61"/>
      <c r="TWK791" s="61"/>
      <c r="TWL791" s="61"/>
      <c r="TWM791" s="61"/>
      <c r="TWN791" s="61"/>
      <c r="TWO791" s="61"/>
      <c r="TWP791" s="61"/>
      <c r="TWQ791" s="61"/>
      <c r="TWR791" s="61"/>
      <c r="TWS791" s="61"/>
      <c r="TWT791" s="61"/>
      <c r="TWU791" s="61"/>
      <c r="TWV791" s="61"/>
      <c r="TWW791" s="61"/>
      <c r="TWX791" s="61"/>
      <c r="TWY791" s="61"/>
      <c r="TWZ791" s="61"/>
      <c r="TXA791" s="61"/>
      <c r="TXB791" s="61"/>
      <c r="TXC791" s="61"/>
      <c r="TXD791" s="61"/>
      <c r="TXE791" s="61"/>
      <c r="TXF791" s="61"/>
      <c r="TXG791" s="61"/>
      <c r="TXH791" s="61"/>
      <c r="TXI791" s="61"/>
      <c r="TXJ791" s="61"/>
      <c r="TXK791" s="61"/>
      <c r="TXL791" s="61"/>
      <c r="TXM791" s="61"/>
      <c r="TXN791" s="61"/>
      <c r="TXO791" s="61"/>
      <c r="TXP791" s="61"/>
      <c r="TXQ791" s="61"/>
      <c r="TXR791" s="61"/>
      <c r="TXS791" s="61"/>
      <c r="TXT791" s="61"/>
      <c r="TXU791" s="61"/>
      <c r="TXV791" s="61"/>
      <c r="TXW791" s="61"/>
      <c r="TXX791" s="61"/>
      <c r="TXY791" s="61"/>
      <c r="TXZ791" s="61"/>
      <c r="TYA791" s="61"/>
      <c r="TYB791" s="61"/>
      <c r="TYC791" s="61"/>
      <c r="TYD791" s="61"/>
      <c r="TYE791" s="61"/>
      <c r="TYF791" s="61"/>
      <c r="TYG791" s="61"/>
      <c r="TYH791" s="61"/>
      <c r="TYI791" s="61"/>
      <c r="TYJ791" s="61"/>
      <c r="TYK791" s="61"/>
      <c r="TYL791" s="61"/>
      <c r="TYM791" s="61"/>
      <c r="TYN791" s="61"/>
      <c r="TYO791" s="61"/>
      <c r="TYP791" s="61"/>
      <c r="TYQ791" s="61"/>
      <c r="TYR791" s="61"/>
      <c r="TYS791" s="61"/>
      <c r="TYT791" s="61"/>
      <c r="TYU791" s="61"/>
      <c r="TYV791" s="61"/>
      <c r="TYW791" s="61"/>
      <c r="TYX791" s="61"/>
      <c r="TYY791" s="61"/>
      <c r="TYZ791" s="61"/>
      <c r="TZA791" s="61"/>
      <c r="TZB791" s="61"/>
      <c r="TZC791" s="61"/>
      <c r="TZD791" s="61"/>
      <c r="TZE791" s="61"/>
      <c r="TZF791" s="61"/>
      <c r="TZG791" s="61"/>
      <c r="TZH791" s="61"/>
      <c r="TZI791" s="61"/>
      <c r="TZJ791" s="61"/>
      <c r="TZK791" s="61"/>
      <c r="TZL791" s="61"/>
      <c r="TZM791" s="61"/>
      <c r="TZN791" s="61"/>
      <c r="TZO791" s="61"/>
      <c r="TZP791" s="61"/>
      <c r="TZQ791" s="61"/>
      <c r="TZR791" s="61"/>
      <c r="TZS791" s="61"/>
      <c r="TZT791" s="61"/>
      <c r="TZU791" s="61"/>
      <c r="TZV791" s="61"/>
      <c r="TZW791" s="61"/>
      <c r="TZX791" s="61"/>
      <c r="TZY791" s="61"/>
      <c r="TZZ791" s="61"/>
      <c r="UAA791" s="61"/>
      <c r="UAB791" s="61"/>
      <c r="UAC791" s="61"/>
      <c r="UAD791" s="61"/>
      <c r="UAE791" s="61"/>
      <c r="UAF791" s="61"/>
      <c r="UAG791" s="61"/>
      <c r="UAH791" s="61"/>
      <c r="UAI791" s="61"/>
      <c r="UAJ791" s="61"/>
      <c r="UAK791" s="61"/>
      <c r="UAL791" s="61"/>
      <c r="UAM791" s="61"/>
      <c r="UAN791" s="61"/>
      <c r="UAO791" s="61"/>
      <c r="UAP791" s="61"/>
      <c r="UAQ791" s="61"/>
      <c r="UAR791" s="61"/>
      <c r="UAS791" s="61"/>
      <c r="UAT791" s="61"/>
      <c r="UAU791" s="61"/>
      <c r="UAV791" s="61"/>
      <c r="UAW791" s="61"/>
      <c r="UAX791" s="61"/>
      <c r="UAY791" s="61"/>
      <c r="UAZ791" s="61"/>
      <c r="UBA791" s="61"/>
      <c r="UBB791" s="61"/>
      <c r="UBC791" s="61"/>
      <c r="UBD791" s="61"/>
      <c r="UBE791" s="61"/>
      <c r="UBF791" s="61"/>
      <c r="UBG791" s="61"/>
      <c r="UBH791" s="61"/>
      <c r="UBI791" s="61"/>
      <c r="UBJ791" s="61"/>
      <c r="UBK791" s="61"/>
      <c r="UBL791" s="61"/>
      <c r="UBM791" s="61"/>
      <c r="UBN791" s="61"/>
      <c r="UBO791" s="61"/>
      <c r="UBP791" s="61"/>
      <c r="UBQ791" s="61"/>
      <c r="UBR791" s="61"/>
      <c r="UBS791" s="61"/>
      <c r="UBT791" s="61"/>
      <c r="UBU791" s="61"/>
      <c r="UBV791" s="61"/>
      <c r="UBW791" s="61"/>
      <c r="UBX791" s="61"/>
      <c r="UBY791" s="61"/>
      <c r="UBZ791" s="61"/>
      <c r="UCA791" s="61"/>
      <c r="UCB791" s="61"/>
      <c r="UCC791" s="61"/>
      <c r="UCD791" s="61"/>
      <c r="UCE791" s="61"/>
      <c r="UCF791" s="61"/>
      <c r="UCG791" s="61"/>
      <c r="UCH791" s="61"/>
      <c r="UCI791" s="61"/>
      <c r="UCJ791" s="61"/>
      <c r="UCK791" s="61"/>
      <c r="UCL791" s="61"/>
      <c r="UCM791" s="61"/>
      <c r="UCN791" s="61"/>
      <c r="UCO791" s="61"/>
      <c r="UCP791" s="61"/>
      <c r="UCQ791" s="61"/>
      <c r="UCR791" s="61"/>
      <c r="UCS791" s="61"/>
      <c r="UCT791" s="61"/>
      <c r="UCU791" s="61"/>
      <c r="UCV791" s="61"/>
      <c r="UCW791" s="61"/>
      <c r="UCX791" s="61"/>
      <c r="UCY791" s="61"/>
      <c r="UCZ791" s="61"/>
      <c r="UDA791" s="61"/>
      <c r="UDB791" s="61"/>
      <c r="UDC791" s="61"/>
      <c r="UDD791" s="61"/>
      <c r="UDE791" s="61"/>
      <c r="UDF791" s="61"/>
      <c r="UDG791" s="61"/>
      <c r="UDH791" s="61"/>
      <c r="UDI791" s="61"/>
      <c r="UDJ791" s="61"/>
      <c r="UDK791" s="61"/>
      <c r="UDL791" s="61"/>
      <c r="UDM791" s="61"/>
      <c r="UDN791" s="61"/>
      <c r="UDO791" s="61"/>
      <c r="UDP791" s="61"/>
      <c r="UDQ791" s="61"/>
      <c r="UDR791" s="61"/>
      <c r="UDS791" s="61"/>
      <c r="UDT791" s="61"/>
      <c r="UDU791" s="61"/>
      <c r="UDV791" s="61"/>
      <c r="UDW791" s="61"/>
      <c r="UDX791" s="61"/>
      <c r="UDY791" s="61"/>
      <c r="UDZ791" s="61"/>
      <c r="UEA791" s="61"/>
      <c r="UEB791" s="61"/>
      <c r="UEC791" s="61"/>
      <c r="UED791" s="61"/>
      <c r="UEE791" s="61"/>
      <c r="UEF791" s="61"/>
      <c r="UEG791" s="61"/>
      <c r="UEH791" s="61"/>
      <c r="UEI791" s="61"/>
      <c r="UEJ791" s="61"/>
      <c r="UEK791" s="61"/>
      <c r="UEL791" s="61"/>
      <c r="UEM791" s="61"/>
      <c r="UEN791" s="61"/>
      <c r="UEO791" s="61"/>
      <c r="UEP791" s="61"/>
      <c r="UEQ791" s="61"/>
      <c r="UER791" s="61"/>
      <c r="UES791" s="61"/>
      <c r="UET791" s="61"/>
      <c r="UEU791" s="61"/>
      <c r="UEV791" s="61"/>
      <c r="UEW791" s="61"/>
      <c r="UEX791" s="61"/>
      <c r="UEY791" s="61"/>
      <c r="UEZ791" s="61"/>
      <c r="UFA791" s="61"/>
      <c r="UFB791" s="61"/>
      <c r="UFC791" s="61"/>
      <c r="UFD791" s="61"/>
      <c r="UFE791" s="61"/>
      <c r="UFF791" s="61"/>
      <c r="UFG791" s="61"/>
      <c r="UFH791" s="61"/>
      <c r="UFI791" s="61"/>
      <c r="UFJ791" s="61"/>
      <c r="UFK791" s="61"/>
      <c r="UFL791" s="61"/>
      <c r="UFM791" s="61"/>
      <c r="UFN791" s="61"/>
      <c r="UFO791" s="61"/>
      <c r="UFP791" s="61"/>
      <c r="UFQ791" s="61"/>
      <c r="UFR791" s="61"/>
      <c r="UFS791" s="61"/>
      <c r="UFT791" s="61"/>
      <c r="UFU791" s="61"/>
      <c r="UFV791" s="61"/>
      <c r="UFW791" s="61"/>
      <c r="UFX791" s="61"/>
      <c r="UFY791" s="61"/>
      <c r="UFZ791" s="61"/>
      <c r="UGA791" s="61"/>
      <c r="UGB791" s="61"/>
      <c r="UGC791" s="61"/>
      <c r="UGD791" s="61"/>
      <c r="UGE791" s="61"/>
      <c r="UGF791" s="61"/>
      <c r="UGG791" s="61"/>
      <c r="UGH791" s="61"/>
      <c r="UGI791" s="61"/>
      <c r="UGJ791" s="61"/>
      <c r="UGK791" s="61"/>
      <c r="UGL791" s="61"/>
      <c r="UGM791" s="61"/>
      <c r="UGN791" s="61"/>
      <c r="UGO791" s="61"/>
      <c r="UGP791" s="61"/>
      <c r="UGQ791" s="61"/>
      <c r="UGR791" s="61"/>
      <c r="UGS791" s="61"/>
      <c r="UGT791" s="61"/>
      <c r="UGU791" s="61"/>
      <c r="UGV791" s="61"/>
      <c r="UGW791" s="61"/>
      <c r="UGX791" s="61"/>
      <c r="UGY791" s="61"/>
      <c r="UGZ791" s="61"/>
      <c r="UHA791" s="61"/>
      <c r="UHB791" s="61"/>
      <c r="UHC791" s="61"/>
      <c r="UHD791" s="61"/>
      <c r="UHE791" s="61"/>
      <c r="UHF791" s="61"/>
      <c r="UHG791" s="61"/>
      <c r="UHH791" s="61"/>
      <c r="UHI791" s="61"/>
      <c r="UHJ791" s="61"/>
      <c r="UHK791" s="61"/>
      <c r="UHL791" s="61"/>
      <c r="UHM791" s="61"/>
      <c r="UHN791" s="61"/>
      <c r="UHO791" s="61"/>
      <c r="UHP791" s="61"/>
      <c r="UHQ791" s="61"/>
      <c r="UHR791" s="61"/>
      <c r="UHS791" s="61"/>
      <c r="UHT791" s="61"/>
      <c r="UHU791" s="61"/>
      <c r="UHV791" s="61"/>
      <c r="UHW791" s="61"/>
      <c r="UHX791" s="61"/>
      <c r="UHY791" s="61"/>
      <c r="UHZ791" s="61"/>
      <c r="UIA791" s="61"/>
      <c r="UIB791" s="61"/>
      <c r="UIC791" s="61"/>
      <c r="UID791" s="61"/>
      <c r="UIE791" s="61"/>
      <c r="UIF791" s="61"/>
      <c r="UIG791" s="61"/>
      <c r="UIH791" s="61"/>
      <c r="UII791" s="61"/>
      <c r="UIJ791" s="61"/>
      <c r="UIK791" s="61"/>
      <c r="UIL791" s="61"/>
      <c r="UIM791" s="61"/>
      <c r="UIN791" s="61"/>
      <c r="UIO791" s="61"/>
      <c r="UIP791" s="61"/>
      <c r="UIQ791" s="61"/>
      <c r="UIR791" s="61"/>
      <c r="UIS791" s="61"/>
      <c r="UIT791" s="61"/>
      <c r="UIU791" s="61"/>
      <c r="UIV791" s="61"/>
      <c r="UIW791" s="61"/>
      <c r="UIX791" s="61"/>
      <c r="UIY791" s="61"/>
      <c r="UIZ791" s="61"/>
      <c r="UJA791" s="61"/>
      <c r="UJB791" s="61"/>
      <c r="UJC791" s="61"/>
      <c r="UJD791" s="61"/>
      <c r="UJE791" s="61"/>
      <c r="UJF791" s="61"/>
      <c r="UJG791" s="61"/>
      <c r="UJH791" s="61"/>
      <c r="UJI791" s="61"/>
      <c r="UJJ791" s="61"/>
      <c r="UJK791" s="61"/>
      <c r="UJL791" s="61"/>
      <c r="UJM791" s="61"/>
      <c r="UJN791" s="61"/>
      <c r="UJO791" s="61"/>
      <c r="UJP791" s="61"/>
      <c r="UJQ791" s="61"/>
      <c r="UJR791" s="61"/>
      <c r="UJS791" s="61"/>
      <c r="UJT791" s="61"/>
      <c r="UJU791" s="61"/>
      <c r="UJV791" s="61"/>
      <c r="UJW791" s="61"/>
      <c r="UJX791" s="61"/>
      <c r="UJY791" s="61"/>
      <c r="UJZ791" s="61"/>
      <c r="UKA791" s="61"/>
      <c r="UKB791" s="61"/>
      <c r="UKC791" s="61"/>
      <c r="UKD791" s="61"/>
      <c r="UKE791" s="61"/>
      <c r="UKF791" s="61"/>
      <c r="UKG791" s="61"/>
      <c r="UKH791" s="61"/>
      <c r="UKI791" s="61"/>
      <c r="UKJ791" s="61"/>
      <c r="UKK791" s="61"/>
      <c r="UKL791" s="61"/>
      <c r="UKM791" s="61"/>
      <c r="UKN791" s="61"/>
      <c r="UKO791" s="61"/>
      <c r="UKP791" s="61"/>
      <c r="UKQ791" s="61"/>
      <c r="UKR791" s="61"/>
      <c r="UKS791" s="61"/>
      <c r="UKT791" s="61"/>
      <c r="UKU791" s="61"/>
      <c r="UKV791" s="61"/>
      <c r="UKW791" s="61"/>
      <c r="UKX791" s="61"/>
      <c r="UKY791" s="61"/>
      <c r="UKZ791" s="61"/>
      <c r="ULA791" s="61"/>
      <c r="ULB791" s="61"/>
      <c r="ULC791" s="61"/>
      <c r="ULD791" s="61"/>
      <c r="ULE791" s="61"/>
      <c r="ULF791" s="61"/>
      <c r="ULG791" s="61"/>
      <c r="ULH791" s="61"/>
      <c r="ULI791" s="61"/>
      <c r="ULJ791" s="61"/>
      <c r="ULK791" s="61"/>
      <c r="ULL791" s="61"/>
      <c r="ULM791" s="61"/>
      <c r="ULN791" s="61"/>
      <c r="ULO791" s="61"/>
      <c r="ULP791" s="61"/>
      <c r="ULQ791" s="61"/>
      <c r="ULR791" s="61"/>
      <c r="ULS791" s="61"/>
      <c r="ULT791" s="61"/>
      <c r="ULU791" s="61"/>
      <c r="ULV791" s="61"/>
      <c r="ULW791" s="61"/>
      <c r="ULX791" s="61"/>
      <c r="ULY791" s="61"/>
      <c r="ULZ791" s="61"/>
      <c r="UMA791" s="61"/>
      <c r="UMB791" s="61"/>
      <c r="UMC791" s="61"/>
      <c r="UMD791" s="61"/>
      <c r="UME791" s="61"/>
      <c r="UMF791" s="61"/>
      <c r="UMG791" s="61"/>
      <c r="UMH791" s="61"/>
      <c r="UMI791" s="61"/>
      <c r="UMJ791" s="61"/>
      <c r="UMK791" s="61"/>
      <c r="UML791" s="61"/>
      <c r="UMM791" s="61"/>
      <c r="UMN791" s="61"/>
      <c r="UMO791" s="61"/>
      <c r="UMP791" s="61"/>
      <c r="UMQ791" s="61"/>
      <c r="UMR791" s="61"/>
      <c r="UMS791" s="61"/>
      <c r="UMT791" s="61"/>
      <c r="UMU791" s="61"/>
      <c r="UMV791" s="61"/>
      <c r="UMW791" s="61"/>
      <c r="UMX791" s="61"/>
      <c r="UMY791" s="61"/>
      <c r="UMZ791" s="61"/>
      <c r="UNA791" s="61"/>
      <c r="UNB791" s="61"/>
      <c r="UNC791" s="61"/>
      <c r="UND791" s="61"/>
      <c r="UNE791" s="61"/>
      <c r="UNF791" s="61"/>
      <c r="UNG791" s="61"/>
      <c r="UNH791" s="61"/>
      <c r="UNI791" s="61"/>
      <c r="UNJ791" s="61"/>
      <c r="UNK791" s="61"/>
      <c r="UNL791" s="61"/>
      <c r="UNM791" s="61"/>
      <c r="UNN791" s="61"/>
      <c r="UNO791" s="61"/>
      <c r="UNP791" s="61"/>
      <c r="UNQ791" s="61"/>
      <c r="UNR791" s="61"/>
      <c r="UNS791" s="61"/>
      <c r="UNT791" s="61"/>
      <c r="UNU791" s="61"/>
      <c r="UNV791" s="61"/>
      <c r="UNW791" s="61"/>
      <c r="UNX791" s="61"/>
      <c r="UNY791" s="61"/>
      <c r="UNZ791" s="61"/>
      <c r="UOA791" s="61"/>
      <c r="UOB791" s="61"/>
      <c r="UOC791" s="61"/>
      <c r="UOD791" s="61"/>
      <c r="UOE791" s="61"/>
      <c r="UOF791" s="61"/>
      <c r="UOG791" s="61"/>
      <c r="UOH791" s="61"/>
      <c r="UOI791" s="61"/>
      <c r="UOJ791" s="61"/>
      <c r="UOK791" s="61"/>
      <c r="UOL791" s="61"/>
      <c r="UOM791" s="61"/>
      <c r="UON791" s="61"/>
      <c r="UOO791" s="61"/>
      <c r="UOP791" s="61"/>
      <c r="UOQ791" s="61"/>
      <c r="UOR791" s="61"/>
      <c r="UOS791" s="61"/>
      <c r="UOT791" s="61"/>
      <c r="UOU791" s="61"/>
      <c r="UOV791" s="61"/>
      <c r="UOW791" s="61"/>
      <c r="UOX791" s="61"/>
      <c r="UOY791" s="61"/>
      <c r="UOZ791" s="61"/>
      <c r="UPA791" s="61"/>
      <c r="UPB791" s="61"/>
      <c r="UPC791" s="61"/>
      <c r="UPD791" s="61"/>
      <c r="UPE791" s="61"/>
      <c r="UPF791" s="61"/>
      <c r="UPG791" s="61"/>
      <c r="UPH791" s="61"/>
      <c r="UPI791" s="61"/>
      <c r="UPJ791" s="61"/>
      <c r="UPK791" s="61"/>
      <c r="UPL791" s="61"/>
      <c r="UPM791" s="61"/>
      <c r="UPN791" s="61"/>
      <c r="UPO791" s="61"/>
      <c r="UPP791" s="61"/>
      <c r="UPQ791" s="61"/>
      <c r="UPR791" s="61"/>
      <c r="UPS791" s="61"/>
      <c r="UPT791" s="61"/>
      <c r="UPU791" s="61"/>
      <c r="UPV791" s="61"/>
      <c r="UPW791" s="61"/>
      <c r="UPX791" s="61"/>
      <c r="UPY791" s="61"/>
      <c r="UPZ791" s="61"/>
      <c r="UQA791" s="61"/>
      <c r="UQB791" s="61"/>
      <c r="UQC791" s="61"/>
      <c r="UQD791" s="61"/>
      <c r="UQE791" s="61"/>
      <c r="UQF791" s="61"/>
      <c r="UQG791" s="61"/>
      <c r="UQH791" s="61"/>
      <c r="UQI791" s="61"/>
      <c r="UQJ791" s="61"/>
      <c r="UQK791" s="61"/>
      <c r="UQL791" s="61"/>
      <c r="UQM791" s="61"/>
      <c r="UQN791" s="61"/>
      <c r="UQO791" s="61"/>
      <c r="UQP791" s="61"/>
      <c r="UQQ791" s="61"/>
      <c r="UQR791" s="61"/>
      <c r="UQS791" s="61"/>
      <c r="UQT791" s="61"/>
      <c r="UQU791" s="61"/>
      <c r="UQV791" s="61"/>
      <c r="UQW791" s="61"/>
      <c r="UQX791" s="61"/>
      <c r="UQY791" s="61"/>
      <c r="UQZ791" s="61"/>
      <c r="URA791" s="61"/>
      <c r="URB791" s="61"/>
      <c r="URC791" s="61"/>
      <c r="URD791" s="61"/>
      <c r="URE791" s="61"/>
      <c r="URF791" s="61"/>
      <c r="URG791" s="61"/>
      <c r="URH791" s="61"/>
      <c r="URI791" s="61"/>
      <c r="URJ791" s="61"/>
      <c r="URK791" s="61"/>
      <c r="URL791" s="61"/>
      <c r="URM791" s="61"/>
      <c r="URN791" s="61"/>
      <c r="URO791" s="61"/>
      <c r="URP791" s="61"/>
      <c r="URQ791" s="61"/>
      <c r="URR791" s="61"/>
      <c r="URS791" s="61"/>
      <c r="URT791" s="61"/>
      <c r="URU791" s="61"/>
      <c r="URV791" s="61"/>
      <c r="URW791" s="61"/>
      <c r="URX791" s="61"/>
      <c r="URY791" s="61"/>
      <c r="URZ791" s="61"/>
      <c r="USA791" s="61"/>
      <c r="USB791" s="61"/>
      <c r="USC791" s="61"/>
      <c r="USD791" s="61"/>
      <c r="USE791" s="61"/>
      <c r="USF791" s="61"/>
      <c r="USG791" s="61"/>
      <c r="USH791" s="61"/>
      <c r="USI791" s="61"/>
      <c r="USJ791" s="61"/>
      <c r="USK791" s="61"/>
      <c r="USL791" s="61"/>
      <c r="USM791" s="61"/>
      <c r="USN791" s="61"/>
      <c r="USO791" s="61"/>
      <c r="USP791" s="61"/>
      <c r="USQ791" s="61"/>
      <c r="USR791" s="61"/>
      <c r="USS791" s="61"/>
      <c r="UST791" s="61"/>
      <c r="USU791" s="61"/>
      <c r="USV791" s="61"/>
      <c r="USW791" s="61"/>
      <c r="USX791" s="61"/>
      <c r="USY791" s="61"/>
      <c r="USZ791" s="61"/>
      <c r="UTA791" s="61"/>
      <c r="UTB791" s="61"/>
      <c r="UTC791" s="61"/>
      <c r="UTD791" s="61"/>
      <c r="UTE791" s="61"/>
      <c r="UTF791" s="61"/>
      <c r="UTG791" s="61"/>
      <c r="UTH791" s="61"/>
      <c r="UTI791" s="61"/>
      <c r="UTJ791" s="61"/>
      <c r="UTK791" s="61"/>
      <c r="UTL791" s="61"/>
      <c r="UTM791" s="61"/>
      <c r="UTN791" s="61"/>
      <c r="UTO791" s="61"/>
      <c r="UTP791" s="61"/>
      <c r="UTQ791" s="61"/>
      <c r="UTR791" s="61"/>
      <c r="UTS791" s="61"/>
      <c r="UTT791" s="61"/>
      <c r="UTU791" s="61"/>
      <c r="UTV791" s="61"/>
      <c r="UTW791" s="61"/>
      <c r="UTX791" s="61"/>
      <c r="UTY791" s="61"/>
      <c r="UTZ791" s="61"/>
      <c r="UUA791" s="61"/>
      <c r="UUB791" s="61"/>
      <c r="UUC791" s="61"/>
      <c r="UUD791" s="61"/>
      <c r="UUE791" s="61"/>
      <c r="UUF791" s="61"/>
      <c r="UUG791" s="61"/>
      <c r="UUH791" s="61"/>
      <c r="UUI791" s="61"/>
      <c r="UUJ791" s="61"/>
      <c r="UUK791" s="61"/>
      <c r="UUL791" s="61"/>
      <c r="UUM791" s="61"/>
      <c r="UUN791" s="61"/>
      <c r="UUO791" s="61"/>
      <c r="UUP791" s="61"/>
      <c r="UUQ791" s="61"/>
      <c r="UUR791" s="61"/>
      <c r="UUS791" s="61"/>
      <c r="UUT791" s="61"/>
      <c r="UUU791" s="61"/>
      <c r="UUV791" s="61"/>
      <c r="UUW791" s="61"/>
      <c r="UUX791" s="61"/>
      <c r="UUY791" s="61"/>
      <c r="UUZ791" s="61"/>
      <c r="UVA791" s="61"/>
      <c r="UVB791" s="61"/>
      <c r="UVC791" s="61"/>
      <c r="UVD791" s="61"/>
      <c r="UVE791" s="61"/>
      <c r="UVF791" s="61"/>
      <c r="UVG791" s="61"/>
      <c r="UVH791" s="61"/>
      <c r="UVI791" s="61"/>
      <c r="UVJ791" s="61"/>
      <c r="UVK791" s="61"/>
      <c r="UVL791" s="61"/>
      <c r="UVM791" s="61"/>
      <c r="UVN791" s="61"/>
      <c r="UVO791" s="61"/>
      <c r="UVP791" s="61"/>
      <c r="UVQ791" s="61"/>
      <c r="UVR791" s="61"/>
      <c r="UVS791" s="61"/>
      <c r="UVT791" s="61"/>
      <c r="UVU791" s="61"/>
      <c r="UVV791" s="61"/>
      <c r="UVW791" s="61"/>
      <c r="UVX791" s="61"/>
      <c r="UVY791" s="61"/>
      <c r="UVZ791" s="61"/>
      <c r="UWA791" s="61"/>
      <c r="UWB791" s="61"/>
      <c r="UWC791" s="61"/>
      <c r="UWD791" s="61"/>
      <c r="UWE791" s="61"/>
      <c r="UWF791" s="61"/>
      <c r="UWG791" s="61"/>
      <c r="UWH791" s="61"/>
      <c r="UWI791" s="61"/>
      <c r="UWJ791" s="61"/>
      <c r="UWK791" s="61"/>
      <c r="UWL791" s="61"/>
      <c r="UWM791" s="61"/>
      <c r="UWN791" s="61"/>
      <c r="UWO791" s="61"/>
      <c r="UWP791" s="61"/>
      <c r="UWQ791" s="61"/>
      <c r="UWR791" s="61"/>
      <c r="UWS791" s="61"/>
      <c r="UWT791" s="61"/>
      <c r="UWU791" s="61"/>
      <c r="UWV791" s="61"/>
      <c r="UWW791" s="61"/>
      <c r="UWX791" s="61"/>
      <c r="UWY791" s="61"/>
      <c r="UWZ791" s="61"/>
      <c r="UXA791" s="61"/>
      <c r="UXB791" s="61"/>
      <c r="UXC791" s="61"/>
      <c r="UXD791" s="61"/>
      <c r="UXE791" s="61"/>
      <c r="UXF791" s="61"/>
      <c r="UXG791" s="61"/>
      <c r="UXH791" s="61"/>
      <c r="UXI791" s="61"/>
      <c r="UXJ791" s="61"/>
      <c r="UXK791" s="61"/>
      <c r="UXL791" s="61"/>
      <c r="UXM791" s="61"/>
      <c r="UXN791" s="61"/>
      <c r="UXO791" s="61"/>
      <c r="UXP791" s="61"/>
      <c r="UXQ791" s="61"/>
      <c r="UXR791" s="61"/>
      <c r="UXS791" s="61"/>
      <c r="UXT791" s="61"/>
      <c r="UXU791" s="61"/>
      <c r="UXV791" s="61"/>
      <c r="UXW791" s="61"/>
      <c r="UXX791" s="61"/>
      <c r="UXY791" s="61"/>
      <c r="UXZ791" s="61"/>
      <c r="UYA791" s="61"/>
      <c r="UYB791" s="61"/>
      <c r="UYC791" s="61"/>
      <c r="UYD791" s="61"/>
      <c r="UYE791" s="61"/>
      <c r="UYF791" s="61"/>
      <c r="UYG791" s="61"/>
      <c r="UYH791" s="61"/>
      <c r="UYI791" s="61"/>
      <c r="UYJ791" s="61"/>
      <c r="UYK791" s="61"/>
      <c r="UYL791" s="61"/>
      <c r="UYM791" s="61"/>
      <c r="UYN791" s="61"/>
      <c r="UYO791" s="61"/>
      <c r="UYP791" s="61"/>
      <c r="UYQ791" s="61"/>
      <c r="UYR791" s="61"/>
      <c r="UYS791" s="61"/>
      <c r="UYT791" s="61"/>
      <c r="UYU791" s="61"/>
      <c r="UYV791" s="61"/>
      <c r="UYW791" s="61"/>
      <c r="UYX791" s="61"/>
      <c r="UYY791" s="61"/>
      <c r="UYZ791" s="61"/>
      <c r="UZA791" s="61"/>
      <c r="UZB791" s="61"/>
      <c r="UZC791" s="61"/>
      <c r="UZD791" s="61"/>
      <c r="UZE791" s="61"/>
      <c r="UZF791" s="61"/>
      <c r="UZG791" s="61"/>
      <c r="UZH791" s="61"/>
      <c r="UZI791" s="61"/>
      <c r="UZJ791" s="61"/>
      <c r="UZK791" s="61"/>
      <c r="UZL791" s="61"/>
      <c r="UZM791" s="61"/>
      <c r="UZN791" s="61"/>
      <c r="UZO791" s="61"/>
      <c r="UZP791" s="61"/>
      <c r="UZQ791" s="61"/>
      <c r="UZR791" s="61"/>
      <c r="UZS791" s="61"/>
      <c r="UZT791" s="61"/>
      <c r="UZU791" s="61"/>
      <c r="UZV791" s="61"/>
      <c r="UZW791" s="61"/>
      <c r="UZX791" s="61"/>
      <c r="UZY791" s="61"/>
      <c r="UZZ791" s="61"/>
      <c r="VAA791" s="61"/>
      <c r="VAB791" s="61"/>
      <c r="VAC791" s="61"/>
      <c r="VAD791" s="61"/>
      <c r="VAE791" s="61"/>
      <c r="VAF791" s="61"/>
      <c r="VAG791" s="61"/>
      <c r="VAH791" s="61"/>
      <c r="VAI791" s="61"/>
      <c r="VAJ791" s="61"/>
      <c r="VAK791" s="61"/>
      <c r="VAL791" s="61"/>
      <c r="VAM791" s="61"/>
      <c r="VAN791" s="61"/>
      <c r="VAO791" s="61"/>
      <c r="VAP791" s="61"/>
      <c r="VAQ791" s="61"/>
      <c r="VAR791" s="61"/>
      <c r="VAS791" s="61"/>
      <c r="VAT791" s="61"/>
      <c r="VAU791" s="61"/>
      <c r="VAV791" s="61"/>
      <c r="VAW791" s="61"/>
      <c r="VAX791" s="61"/>
      <c r="VAY791" s="61"/>
      <c r="VAZ791" s="61"/>
      <c r="VBA791" s="61"/>
      <c r="VBB791" s="61"/>
      <c r="VBC791" s="61"/>
      <c r="VBD791" s="61"/>
      <c r="VBE791" s="61"/>
      <c r="VBF791" s="61"/>
      <c r="VBG791" s="61"/>
      <c r="VBH791" s="61"/>
      <c r="VBI791" s="61"/>
      <c r="VBJ791" s="61"/>
      <c r="VBK791" s="61"/>
      <c r="VBL791" s="61"/>
      <c r="VBM791" s="61"/>
      <c r="VBN791" s="61"/>
      <c r="VBO791" s="61"/>
      <c r="VBP791" s="61"/>
      <c r="VBQ791" s="61"/>
      <c r="VBR791" s="61"/>
      <c r="VBS791" s="61"/>
      <c r="VBT791" s="61"/>
      <c r="VBU791" s="61"/>
      <c r="VBV791" s="61"/>
      <c r="VBW791" s="61"/>
      <c r="VBX791" s="61"/>
      <c r="VBY791" s="61"/>
      <c r="VBZ791" s="61"/>
      <c r="VCA791" s="61"/>
      <c r="VCB791" s="61"/>
      <c r="VCC791" s="61"/>
      <c r="VCD791" s="61"/>
      <c r="VCE791" s="61"/>
      <c r="VCF791" s="61"/>
      <c r="VCG791" s="61"/>
      <c r="VCH791" s="61"/>
      <c r="VCI791" s="61"/>
      <c r="VCJ791" s="61"/>
      <c r="VCK791" s="61"/>
      <c r="VCL791" s="61"/>
      <c r="VCM791" s="61"/>
      <c r="VCN791" s="61"/>
      <c r="VCO791" s="61"/>
      <c r="VCP791" s="61"/>
      <c r="VCQ791" s="61"/>
      <c r="VCR791" s="61"/>
      <c r="VCS791" s="61"/>
      <c r="VCT791" s="61"/>
      <c r="VCU791" s="61"/>
      <c r="VCV791" s="61"/>
      <c r="VCW791" s="61"/>
      <c r="VCX791" s="61"/>
      <c r="VCY791" s="61"/>
      <c r="VCZ791" s="61"/>
      <c r="VDA791" s="61"/>
      <c r="VDB791" s="61"/>
      <c r="VDC791" s="61"/>
      <c r="VDD791" s="61"/>
      <c r="VDE791" s="61"/>
      <c r="VDF791" s="61"/>
      <c r="VDG791" s="61"/>
      <c r="VDH791" s="61"/>
      <c r="VDI791" s="61"/>
      <c r="VDJ791" s="61"/>
      <c r="VDK791" s="61"/>
      <c r="VDL791" s="61"/>
      <c r="VDM791" s="61"/>
      <c r="VDN791" s="61"/>
      <c r="VDO791" s="61"/>
      <c r="VDP791" s="61"/>
      <c r="VDQ791" s="61"/>
      <c r="VDR791" s="61"/>
      <c r="VDS791" s="61"/>
      <c r="VDT791" s="61"/>
      <c r="VDU791" s="61"/>
      <c r="VDV791" s="61"/>
      <c r="VDW791" s="61"/>
      <c r="VDX791" s="61"/>
      <c r="VDY791" s="61"/>
      <c r="VDZ791" s="61"/>
      <c r="VEA791" s="61"/>
      <c r="VEB791" s="61"/>
      <c r="VEC791" s="61"/>
      <c r="VED791" s="61"/>
      <c r="VEE791" s="61"/>
      <c r="VEF791" s="61"/>
      <c r="VEG791" s="61"/>
      <c r="VEH791" s="61"/>
      <c r="VEI791" s="61"/>
      <c r="VEJ791" s="61"/>
      <c r="VEK791" s="61"/>
      <c r="VEL791" s="61"/>
      <c r="VEM791" s="61"/>
      <c r="VEN791" s="61"/>
      <c r="VEO791" s="61"/>
      <c r="VEP791" s="61"/>
      <c r="VEQ791" s="61"/>
      <c r="VER791" s="61"/>
      <c r="VES791" s="61"/>
      <c r="VET791" s="61"/>
      <c r="VEU791" s="61"/>
      <c r="VEV791" s="61"/>
      <c r="VEW791" s="61"/>
      <c r="VEX791" s="61"/>
      <c r="VEY791" s="61"/>
      <c r="VEZ791" s="61"/>
      <c r="VFA791" s="61"/>
      <c r="VFB791" s="61"/>
      <c r="VFC791" s="61"/>
      <c r="VFD791" s="61"/>
      <c r="VFE791" s="61"/>
      <c r="VFF791" s="61"/>
      <c r="VFG791" s="61"/>
      <c r="VFH791" s="61"/>
      <c r="VFI791" s="61"/>
      <c r="VFJ791" s="61"/>
      <c r="VFK791" s="61"/>
      <c r="VFL791" s="61"/>
      <c r="VFM791" s="61"/>
      <c r="VFN791" s="61"/>
      <c r="VFO791" s="61"/>
      <c r="VFP791" s="61"/>
      <c r="VFQ791" s="61"/>
      <c r="VFR791" s="61"/>
      <c r="VFS791" s="61"/>
      <c r="VFT791" s="61"/>
      <c r="VFU791" s="61"/>
      <c r="VFV791" s="61"/>
      <c r="VFW791" s="61"/>
      <c r="VFX791" s="61"/>
      <c r="VFY791" s="61"/>
      <c r="VFZ791" s="61"/>
      <c r="VGA791" s="61"/>
      <c r="VGB791" s="61"/>
      <c r="VGC791" s="61"/>
      <c r="VGD791" s="61"/>
      <c r="VGE791" s="61"/>
      <c r="VGF791" s="61"/>
      <c r="VGG791" s="61"/>
      <c r="VGH791" s="61"/>
      <c r="VGI791" s="61"/>
      <c r="VGJ791" s="61"/>
      <c r="VGK791" s="61"/>
      <c r="VGL791" s="61"/>
      <c r="VGM791" s="61"/>
      <c r="VGN791" s="61"/>
      <c r="VGO791" s="61"/>
      <c r="VGP791" s="61"/>
      <c r="VGQ791" s="61"/>
      <c r="VGR791" s="61"/>
      <c r="VGS791" s="61"/>
      <c r="VGT791" s="61"/>
      <c r="VGU791" s="61"/>
      <c r="VGV791" s="61"/>
      <c r="VGW791" s="61"/>
      <c r="VGX791" s="61"/>
      <c r="VGY791" s="61"/>
      <c r="VGZ791" s="61"/>
      <c r="VHA791" s="61"/>
      <c r="VHB791" s="61"/>
      <c r="VHC791" s="61"/>
      <c r="VHD791" s="61"/>
      <c r="VHE791" s="61"/>
      <c r="VHF791" s="61"/>
      <c r="VHG791" s="61"/>
      <c r="VHH791" s="61"/>
      <c r="VHI791" s="61"/>
      <c r="VHJ791" s="61"/>
      <c r="VHK791" s="61"/>
      <c r="VHL791" s="61"/>
      <c r="VHM791" s="61"/>
      <c r="VHN791" s="61"/>
      <c r="VHO791" s="61"/>
      <c r="VHP791" s="61"/>
      <c r="VHQ791" s="61"/>
      <c r="VHR791" s="61"/>
      <c r="VHS791" s="61"/>
      <c r="VHT791" s="61"/>
      <c r="VHU791" s="61"/>
      <c r="VHV791" s="61"/>
      <c r="VHW791" s="61"/>
      <c r="VHX791" s="61"/>
      <c r="VHY791" s="61"/>
      <c r="VHZ791" s="61"/>
      <c r="VIA791" s="61"/>
      <c r="VIB791" s="61"/>
      <c r="VIC791" s="61"/>
      <c r="VID791" s="61"/>
      <c r="VIE791" s="61"/>
      <c r="VIF791" s="61"/>
      <c r="VIG791" s="61"/>
      <c r="VIH791" s="61"/>
      <c r="VII791" s="61"/>
      <c r="VIJ791" s="61"/>
      <c r="VIK791" s="61"/>
      <c r="VIL791" s="61"/>
      <c r="VIM791" s="61"/>
      <c r="VIN791" s="61"/>
      <c r="VIO791" s="61"/>
      <c r="VIP791" s="61"/>
      <c r="VIQ791" s="61"/>
      <c r="VIR791" s="61"/>
      <c r="VIS791" s="61"/>
      <c r="VIT791" s="61"/>
      <c r="VIU791" s="61"/>
      <c r="VIV791" s="61"/>
      <c r="VIW791" s="61"/>
      <c r="VIX791" s="61"/>
      <c r="VIY791" s="61"/>
      <c r="VIZ791" s="61"/>
      <c r="VJA791" s="61"/>
      <c r="VJB791" s="61"/>
      <c r="VJC791" s="61"/>
      <c r="VJD791" s="61"/>
      <c r="VJE791" s="61"/>
      <c r="VJF791" s="61"/>
      <c r="VJG791" s="61"/>
      <c r="VJH791" s="61"/>
      <c r="VJI791" s="61"/>
      <c r="VJJ791" s="61"/>
      <c r="VJK791" s="61"/>
      <c r="VJL791" s="61"/>
      <c r="VJM791" s="61"/>
      <c r="VJN791" s="61"/>
      <c r="VJO791" s="61"/>
      <c r="VJP791" s="61"/>
      <c r="VJQ791" s="61"/>
      <c r="VJR791" s="61"/>
      <c r="VJS791" s="61"/>
      <c r="VJT791" s="61"/>
      <c r="VJU791" s="61"/>
      <c r="VJV791" s="61"/>
      <c r="VJW791" s="61"/>
      <c r="VJX791" s="61"/>
      <c r="VJY791" s="61"/>
      <c r="VJZ791" s="61"/>
      <c r="VKA791" s="61"/>
      <c r="VKB791" s="61"/>
      <c r="VKC791" s="61"/>
      <c r="VKD791" s="61"/>
      <c r="VKE791" s="61"/>
      <c r="VKF791" s="61"/>
      <c r="VKG791" s="61"/>
      <c r="VKH791" s="61"/>
      <c r="VKI791" s="61"/>
      <c r="VKJ791" s="61"/>
      <c r="VKK791" s="61"/>
      <c r="VKL791" s="61"/>
      <c r="VKM791" s="61"/>
      <c r="VKN791" s="61"/>
      <c r="VKO791" s="61"/>
      <c r="VKP791" s="61"/>
      <c r="VKQ791" s="61"/>
      <c r="VKR791" s="61"/>
      <c r="VKS791" s="61"/>
      <c r="VKT791" s="61"/>
      <c r="VKU791" s="61"/>
      <c r="VKV791" s="61"/>
      <c r="VKW791" s="61"/>
      <c r="VKX791" s="61"/>
      <c r="VKY791" s="61"/>
      <c r="VKZ791" s="61"/>
      <c r="VLA791" s="61"/>
      <c r="VLB791" s="61"/>
      <c r="VLC791" s="61"/>
      <c r="VLD791" s="61"/>
      <c r="VLE791" s="61"/>
      <c r="VLF791" s="61"/>
      <c r="VLG791" s="61"/>
      <c r="VLH791" s="61"/>
      <c r="VLI791" s="61"/>
      <c r="VLJ791" s="61"/>
      <c r="VLK791" s="61"/>
      <c r="VLL791" s="61"/>
      <c r="VLM791" s="61"/>
      <c r="VLN791" s="61"/>
      <c r="VLO791" s="61"/>
      <c r="VLP791" s="61"/>
      <c r="VLQ791" s="61"/>
      <c r="VLR791" s="61"/>
      <c r="VLS791" s="61"/>
      <c r="VLT791" s="61"/>
      <c r="VLU791" s="61"/>
      <c r="VLV791" s="61"/>
      <c r="VLW791" s="61"/>
      <c r="VLX791" s="61"/>
      <c r="VLY791" s="61"/>
      <c r="VLZ791" s="61"/>
      <c r="VMA791" s="61"/>
      <c r="VMB791" s="61"/>
      <c r="VMC791" s="61"/>
      <c r="VMD791" s="61"/>
      <c r="VME791" s="61"/>
      <c r="VMF791" s="61"/>
      <c r="VMG791" s="61"/>
      <c r="VMH791" s="61"/>
      <c r="VMI791" s="61"/>
      <c r="VMJ791" s="61"/>
      <c r="VMK791" s="61"/>
      <c r="VML791" s="61"/>
      <c r="VMM791" s="61"/>
      <c r="VMN791" s="61"/>
      <c r="VMO791" s="61"/>
      <c r="VMP791" s="61"/>
      <c r="VMQ791" s="61"/>
      <c r="VMR791" s="61"/>
      <c r="VMS791" s="61"/>
      <c r="VMT791" s="61"/>
      <c r="VMU791" s="61"/>
      <c r="VMV791" s="61"/>
      <c r="VMW791" s="61"/>
      <c r="VMX791" s="61"/>
      <c r="VMY791" s="61"/>
      <c r="VMZ791" s="61"/>
      <c r="VNA791" s="61"/>
      <c r="VNB791" s="61"/>
      <c r="VNC791" s="61"/>
      <c r="VND791" s="61"/>
      <c r="VNE791" s="61"/>
      <c r="VNF791" s="61"/>
      <c r="VNG791" s="61"/>
      <c r="VNH791" s="61"/>
      <c r="VNI791" s="61"/>
      <c r="VNJ791" s="61"/>
      <c r="VNK791" s="61"/>
      <c r="VNL791" s="61"/>
      <c r="VNM791" s="61"/>
      <c r="VNN791" s="61"/>
      <c r="VNO791" s="61"/>
      <c r="VNP791" s="61"/>
      <c r="VNQ791" s="61"/>
      <c r="VNR791" s="61"/>
      <c r="VNS791" s="61"/>
      <c r="VNT791" s="61"/>
      <c r="VNU791" s="61"/>
      <c r="VNV791" s="61"/>
      <c r="VNW791" s="61"/>
      <c r="VNX791" s="61"/>
      <c r="VNY791" s="61"/>
      <c r="VNZ791" s="61"/>
      <c r="VOA791" s="61"/>
      <c r="VOB791" s="61"/>
      <c r="VOC791" s="61"/>
      <c r="VOD791" s="61"/>
      <c r="VOE791" s="61"/>
      <c r="VOF791" s="61"/>
      <c r="VOG791" s="61"/>
      <c r="VOH791" s="61"/>
      <c r="VOI791" s="61"/>
      <c r="VOJ791" s="61"/>
      <c r="VOK791" s="61"/>
      <c r="VOL791" s="61"/>
      <c r="VOM791" s="61"/>
      <c r="VON791" s="61"/>
      <c r="VOO791" s="61"/>
      <c r="VOP791" s="61"/>
      <c r="VOQ791" s="61"/>
      <c r="VOR791" s="61"/>
      <c r="VOS791" s="61"/>
      <c r="VOT791" s="61"/>
      <c r="VOU791" s="61"/>
      <c r="VOV791" s="61"/>
      <c r="VOW791" s="61"/>
      <c r="VOX791" s="61"/>
      <c r="VOY791" s="61"/>
      <c r="VOZ791" s="61"/>
      <c r="VPA791" s="61"/>
      <c r="VPB791" s="61"/>
      <c r="VPC791" s="61"/>
      <c r="VPD791" s="61"/>
      <c r="VPE791" s="61"/>
      <c r="VPF791" s="61"/>
      <c r="VPG791" s="61"/>
      <c r="VPH791" s="61"/>
      <c r="VPI791" s="61"/>
      <c r="VPJ791" s="61"/>
      <c r="VPK791" s="61"/>
      <c r="VPL791" s="61"/>
      <c r="VPM791" s="61"/>
      <c r="VPN791" s="61"/>
      <c r="VPO791" s="61"/>
      <c r="VPP791" s="61"/>
      <c r="VPQ791" s="61"/>
      <c r="VPR791" s="61"/>
      <c r="VPS791" s="61"/>
      <c r="VPT791" s="61"/>
      <c r="VPU791" s="61"/>
      <c r="VPV791" s="61"/>
      <c r="VPW791" s="61"/>
      <c r="VPX791" s="61"/>
      <c r="VPY791" s="61"/>
      <c r="VPZ791" s="61"/>
      <c r="VQA791" s="61"/>
      <c r="VQB791" s="61"/>
      <c r="VQC791" s="61"/>
      <c r="VQD791" s="61"/>
      <c r="VQE791" s="61"/>
      <c r="VQF791" s="61"/>
      <c r="VQG791" s="61"/>
      <c r="VQH791" s="61"/>
      <c r="VQI791" s="61"/>
      <c r="VQJ791" s="61"/>
      <c r="VQK791" s="61"/>
      <c r="VQL791" s="61"/>
      <c r="VQM791" s="61"/>
      <c r="VQN791" s="61"/>
      <c r="VQO791" s="61"/>
      <c r="VQP791" s="61"/>
      <c r="VQQ791" s="61"/>
      <c r="VQR791" s="61"/>
      <c r="VQS791" s="61"/>
      <c r="VQT791" s="61"/>
      <c r="VQU791" s="61"/>
      <c r="VQV791" s="61"/>
      <c r="VQW791" s="61"/>
      <c r="VQX791" s="61"/>
      <c r="VQY791" s="61"/>
      <c r="VQZ791" s="61"/>
      <c r="VRA791" s="61"/>
      <c r="VRB791" s="61"/>
      <c r="VRC791" s="61"/>
      <c r="VRD791" s="61"/>
      <c r="VRE791" s="61"/>
      <c r="VRF791" s="61"/>
      <c r="VRG791" s="61"/>
      <c r="VRH791" s="61"/>
      <c r="VRI791" s="61"/>
      <c r="VRJ791" s="61"/>
      <c r="VRK791" s="61"/>
      <c r="VRL791" s="61"/>
      <c r="VRM791" s="61"/>
      <c r="VRN791" s="61"/>
      <c r="VRO791" s="61"/>
      <c r="VRP791" s="61"/>
      <c r="VRQ791" s="61"/>
      <c r="VRR791" s="61"/>
      <c r="VRS791" s="61"/>
      <c r="VRT791" s="61"/>
      <c r="VRU791" s="61"/>
      <c r="VRV791" s="61"/>
      <c r="VRW791" s="61"/>
      <c r="VRX791" s="61"/>
      <c r="VRY791" s="61"/>
      <c r="VRZ791" s="61"/>
      <c r="VSA791" s="61"/>
      <c r="VSB791" s="61"/>
      <c r="VSC791" s="61"/>
      <c r="VSD791" s="61"/>
      <c r="VSE791" s="61"/>
      <c r="VSF791" s="61"/>
      <c r="VSG791" s="61"/>
      <c r="VSH791" s="61"/>
      <c r="VSI791" s="61"/>
      <c r="VSJ791" s="61"/>
      <c r="VSK791" s="61"/>
      <c r="VSL791" s="61"/>
      <c r="VSM791" s="61"/>
      <c r="VSN791" s="61"/>
      <c r="VSO791" s="61"/>
      <c r="VSP791" s="61"/>
      <c r="VSQ791" s="61"/>
      <c r="VSR791" s="61"/>
      <c r="VSS791" s="61"/>
      <c r="VST791" s="61"/>
      <c r="VSU791" s="61"/>
      <c r="VSV791" s="61"/>
      <c r="VSW791" s="61"/>
      <c r="VSX791" s="61"/>
      <c r="VSY791" s="61"/>
      <c r="VSZ791" s="61"/>
      <c r="VTA791" s="61"/>
      <c r="VTB791" s="61"/>
      <c r="VTC791" s="61"/>
      <c r="VTD791" s="61"/>
      <c r="VTE791" s="61"/>
      <c r="VTF791" s="61"/>
      <c r="VTG791" s="61"/>
      <c r="VTH791" s="61"/>
      <c r="VTI791" s="61"/>
      <c r="VTJ791" s="61"/>
      <c r="VTK791" s="61"/>
      <c r="VTL791" s="61"/>
      <c r="VTM791" s="61"/>
      <c r="VTN791" s="61"/>
      <c r="VTO791" s="61"/>
      <c r="VTP791" s="61"/>
      <c r="VTQ791" s="61"/>
      <c r="VTR791" s="61"/>
      <c r="VTS791" s="61"/>
      <c r="VTT791" s="61"/>
      <c r="VTU791" s="61"/>
      <c r="VTV791" s="61"/>
      <c r="VTW791" s="61"/>
      <c r="VTX791" s="61"/>
      <c r="VTY791" s="61"/>
      <c r="VTZ791" s="61"/>
      <c r="VUA791" s="61"/>
      <c r="VUB791" s="61"/>
      <c r="VUC791" s="61"/>
      <c r="VUD791" s="61"/>
      <c r="VUE791" s="61"/>
      <c r="VUF791" s="61"/>
      <c r="VUG791" s="61"/>
      <c r="VUH791" s="61"/>
      <c r="VUI791" s="61"/>
      <c r="VUJ791" s="61"/>
      <c r="VUK791" s="61"/>
      <c r="VUL791" s="61"/>
      <c r="VUM791" s="61"/>
      <c r="VUN791" s="61"/>
      <c r="VUO791" s="61"/>
      <c r="VUP791" s="61"/>
      <c r="VUQ791" s="61"/>
      <c r="VUR791" s="61"/>
      <c r="VUS791" s="61"/>
      <c r="VUT791" s="61"/>
      <c r="VUU791" s="61"/>
      <c r="VUV791" s="61"/>
      <c r="VUW791" s="61"/>
      <c r="VUX791" s="61"/>
      <c r="VUY791" s="61"/>
      <c r="VUZ791" s="61"/>
      <c r="VVA791" s="61"/>
      <c r="VVB791" s="61"/>
      <c r="VVC791" s="61"/>
      <c r="VVD791" s="61"/>
      <c r="VVE791" s="61"/>
      <c r="VVF791" s="61"/>
      <c r="VVG791" s="61"/>
      <c r="VVH791" s="61"/>
      <c r="VVI791" s="61"/>
      <c r="VVJ791" s="61"/>
      <c r="VVK791" s="61"/>
      <c r="VVL791" s="61"/>
      <c r="VVM791" s="61"/>
      <c r="VVN791" s="61"/>
      <c r="VVO791" s="61"/>
      <c r="VVP791" s="61"/>
      <c r="VVQ791" s="61"/>
      <c r="VVR791" s="61"/>
      <c r="VVS791" s="61"/>
      <c r="VVT791" s="61"/>
      <c r="VVU791" s="61"/>
      <c r="VVV791" s="61"/>
      <c r="VVW791" s="61"/>
      <c r="VVX791" s="61"/>
      <c r="VVY791" s="61"/>
      <c r="VVZ791" s="61"/>
      <c r="VWA791" s="61"/>
      <c r="VWB791" s="61"/>
      <c r="VWC791" s="61"/>
      <c r="VWD791" s="61"/>
      <c r="VWE791" s="61"/>
      <c r="VWF791" s="61"/>
      <c r="VWG791" s="61"/>
      <c r="VWH791" s="61"/>
      <c r="VWI791" s="61"/>
      <c r="VWJ791" s="61"/>
      <c r="VWK791" s="61"/>
      <c r="VWL791" s="61"/>
      <c r="VWM791" s="61"/>
      <c r="VWN791" s="61"/>
      <c r="VWO791" s="61"/>
      <c r="VWP791" s="61"/>
      <c r="VWQ791" s="61"/>
      <c r="VWR791" s="61"/>
      <c r="VWS791" s="61"/>
      <c r="VWT791" s="61"/>
      <c r="VWU791" s="61"/>
      <c r="VWV791" s="61"/>
      <c r="VWW791" s="61"/>
      <c r="VWX791" s="61"/>
      <c r="VWY791" s="61"/>
      <c r="VWZ791" s="61"/>
      <c r="VXA791" s="61"/>
      <c r="VXB791" s="61"/>
      <c r="VXC791" s="61"/>
      <c r="VXD791" s="61"/>
      <c r="VXE791" s="61"/>
      <c r="VXF791" s="61"/>
      <c r="VXG791" s="61"/>
      <c r="VXH791" s="61"/>
      <c r="VXI791" s="61"/>
      <c r="VXJ791" s="61"/>
      <c r="VXK791" s="61"/>
      <c r="VXL791" s="61"/>
      <c r="VXM791" s="61"/>
      <c r="VXN791" s="61"/>
      <c r="VXO791" s="61"/>
      <c r="VXP791" s="61"/>
      <c r="VXQ791" s="61"/>
      <c r="VXR791" s="61"/>
      <c r="VXS791" s="61"/>
      <c r="VXT791" s="61"/>
      <c r="VXU791" s="61"/>
      <c r="VXV791" s="61"/>
      <c r="VXW791" s="61"/>
      <c r="VXX791" s="61"/>
      <c r="VXY791" s="61"/>
      <c r="VXZ791" s="61"/>
      <c r="VYA791" s="61"/>
      <c r="VYB791" s="61"/>
      <c r="VYC791" s="61"/>
      <c r="VYD791" s="61"/>
      <c r="VYE791" s="61"/>
      <c r="VYF791" s="61"/>
      <c r="VYG791" s="61"/>
      <c r="VYH791" s="61"/>
      <c r="VYI791" s="61"/>
      <c r="VYJ791" s="61"/>
      <c r="VYK791" s="61"/>
      <c r="VYL791" s="61"/>
      <c r="VYM791" s="61"/>
      <c r="VYN791" s="61"/>
      <c r="VYO791" s="61"/>
      <c r="VYP791" s="61"/>
      <c r="VYQ791" s="61"/>
      <c r="VYR791" s="61"/>
      <c r="VYS791" s="61"/>
      <c r="VYT791" s="61"/>
      <c r="VYU791" s="61"/>
      <c r="VYV791" s="61"/>
      <c r="VYW791" s="61"/>
      <c r="VYX791" s="61"/>
      <c r="VYY791" s="61"/>
      <c r="VYZ791" s="61"/>
      <c r="VZA791" s="61"/>
      <c r="VZB791" s="61"/>
      <c r="VZC791" s="61"/>
      <c r="VZD791" s="61"/>
      <c r="VZE791" s="61"/>
      <c r="VZF791" s="61"/>
      <c r="VZG791" s="61"/>
      <c r="VZH791" s="61"/>
      <c r="VZI791" s="61"/>
      <c r="VZJ791" s="61"/>
      <c r="VZK791" s="61"/>
      <c r="VZL791" s="61"/>
      <c r="VZM791" s="61"/>
      <c r="VZN791" s="61"/>
      <c r="VZO791" s="61"/>
      <c r="VZP791" s="61"/>
      <c r="VZQ791" s="61"/>
      <c r="VZR791" s="61"/>
      <c r="VZS791" s="61"/>
      <c r="VZT791" s="61"/>
      <c r="VZU791" s="61"/>
      <c r="VZV791" s="61"/>
      <c r="VZW791" s="61"/>
      <c r="VZX791" s="61"/>
      <c r="VZY791" s="61"/>
      <c r="VZZ791" s="61"/>
      <c r="WAA791" s="61"/>
      <c r="WAB791" s="61"/>
      <c r="WAC791" s="61"/>
      <c r="WAD791" s="61"/>
      <c r="WAE791" s="61"/>
      <c r="WAF791" s="61"/>
      <c r="WAG791" s="61"/>
      <c r="WAH791" s="61"/>
      <c r="WAI791" s="61"/>
      <c r="WAJ791" s="61"/>
      <c r="WAK791" s="61"/>
      <c r="WAL791" s="61"/>
      <c r="WAM791" s="61"/>
      <c r="WAN791" s="61"/>
      <c r="WAO791" s="61"/>
      <c r="WAP791" s="61"/>
      <c r="WAQ791" s="61"/>
      <c r="WAR791" s="61"/>
      <c r="WAS791" s="61"/>
      <c r="WAT791" s="61"/>
      <c r="WAU791" s="61"/>
      <c r="WAV791" s="61"/>
      <c r="WAW791" s="61"/>
      <c r="WAX791" s="61"/>
      <c r="WAY791" s="61"/>
      <c r="WAZ791" s="61"/>
      <c r="WBA791" s="61"/>
      <c r="WBB791" s="61"/>
      <c r="WBC791" s="61"/>
      <c r="WBD791" s="61"/>
      <c r="WBE791" s="61"/>
      <c r="WBF791" s="61"/>
      <c r="WBG791" s="61"/>
      <c r="WBH791" s="61"/>
      <c r="WBI791" s="61"/>
      <c r="WBJ791" s="61"/>
      <c r="WBK791" s="61"/>
      <c r="WBL791" s="61"/>
      <c r="WBM791" s="61"/>
      <c r="WBN791" s="61"/>
      <c r="WBO791" s="61"/>
      <c r="WBP791" s="61"/>
      <c r="WBQ791" s="61"/>
      <c r="WBR791" s="61"/>
      <c r="WBS791" s="61"/>
      <c r="WBT791" s="61"/>
      <c r="WBU791" s="61"/>
      <c r="WBV791" s="61"/>
      <c r="WBW791" s="61"/>
      <c r="WBX791" s="61"/>
      <c r="WBY791" s="61"/>
      <c r="WBZ791" s="61"/>
      <c r="WCA791" s="61"/>
      <c r="WCB791" s="61"/>
      <c r="WCC791" s="61"/>
      <c r="WCD791" s="61"/>
      <c r="WCE791" s="61"/>
      <c r="WCF791" s="61"/>
      <c r="WCG791" s="61"/>
      <c r="WCH791" s="61"/>
      <c r="WCI791" s="61"/>
      <c r="WCJ791" s="61"/>
      <c r="WCK791" s="61"/>
      <c r="WCL791" s="61"/>
      <c r="WCM791" s="61"/>
      <c r="WCN791" s="61"/>
      <c r="WCO791" s="61"/>
      <c r="WCP791" s="61"/>
      <c r="WCQ791" s="61"/>
      <c r="WCR791" s="61"/>
      <c r="WCS791" s="61"/>
      <c r="WCT791" s="61"/>
      <c r="WCU791" s="61"/>
      <c r="WCV791" s="61"/>
      <c r="WCW791" s="61"/>
      <c r="WCX791" s="61"/>
      <c r="WCY791" s="61"/>
      <c r="WCZ791" s="61"/>
      <c r="WDA791" s="61"/>
      <c r="WDB791" s="61"/>
      <c r="WDC791" s="61"/>
      <c r="WDD791" s="61"/>
      <c r="WDE791" s="61"/>
      <c r="WDF791" s="61"/>
      <c r="WDG791" s="61"/>
      <c r="WDH791" s="61"/>
      <c r="WDI791" s="61"/>
      <c r="WDJ791" s="61"/>
      <c r="WDK791" s="61"/>
      <c r="WDL791" s="61"/>
      <c r="WDM791" s="61"/>
      <c r="WDN791" s="61"/>
      <c r="WDO791" s="61"/>
      <c r="WDP791" s="61"/>
      <c r="WDQ791" s="61"/>
      <c r="WDR791" s="61"/>
      <c r="WDS791" s="61"/>
      <c r="WDT791" s="61"/>
      <c r="WDU791" s="61"/>
      <c r="WDV791" s="61"/>
      <c r="WDW791" s="61"/>
      <c r="WDX791" s="61"/>
      <c r="WDY791" s="61"/>
      <c r="WDZ791" s="61"/>
      <c r="WEA791" s="61"/>
      <c r="WEB791" s="61"/>
      <c r="WEC791" s="61"/>
      <c r="WED791" s="61"/>
      <c r="WEE791" s="61"/>
      <c r="WEF791" s="61"/>
      <c r="WEG791" s="61"/>
      <c r="WEH791" s="61"/>
      <c r="WEI791" s="61"/>
      <c r="WEJ791" s="61"/>
      <c r="WEK791" s="61"/>
      <c r="WEL791" s="61"/>
      <c r="WEM791" s="61"/>
      <c r="WEN791" s="61"/>
      <c r="WEO791" s="61"/>
      <c r="WEP791" s="61"/>
      <c r="WEQ791" s="61"/>
      <c r="WER791" s="61"/>
      <c r="WES791" s="61"/>
      <c r="WET791" s="61"/>
      <c r="WEU791" s="61"/>
      <c r="WEV791" s="61"/>
      <c r="WEW791" s="61"/>
      <c r="WEX791" s="61"/>
      <c r="WEY791" s="61"/>
      <c r="WEZ791" s="61"/>
      <c r="WFA791" s="61"/>
      <c r="WFB791" s="61"/>
      <c r="WFC791" s="61"/>
      <c r="WFD791" s="61"/>
      <c r="WFE791" s="61"/>
      <c r="WFF791" s="61"/>
      <c r="WFG791" s="61"/>
      <c r="WFH791" s="61"/>
      <c r="WFI791" s="61"/>
      <c r="WFJ791" s="61"/>
      <c r="WFK791" s="61"/>
      <c r="WFL791" s="61"/>
      <c r="WFM791" s="61"/>
      <c r="WFN791" s="61"/>
      <c r="WFO791" s="61"/>
      <c r="WFP791" s="61"/>
      <c r="WFQ791" s="61"/>
      <c r="WFR791" s="61"/>
      <c r="WFS791" s="61"/>
      <c r="WFT791" s="61"/>
      <c r="WFU791" s="61"/>
      <c r="WFV791" s="61"/>
      <c r="WFW791" s="61"/>
      <c r="WFX791" s="61"/>
      <c r="WFY791" s="61"/>
      <c r="WFZ791" s="61"/>
      <c r="WGA791" s="61"/>
      <c r="WGB791" s="61"/>
      <c r="WGC791" s="61"/>
      <c r="WGD791" s="61"/>
      <c r="WGE791" s="61"/>
      <c r="WGF791" s="61"/>
      <c r="WGG791" s="61"/>
      <c r="WGH791" s="61"/>
      <c r="WGI791" s="61"/>
      <c r="WGJ791" s="61"/>
      <c r="WGK791" s="61"/>
      <c r="WGL791" s="61"/>
      <c r="WGM791" s="61"/>
      <c r="WGN791" s="61"/>
      <c r="WGO791" s="61"/>
      <c r="WGP791" s="61"/>
      <c r="WGQ791" s="61"/>
      <c r="WGR791" s="61"/>
      <c r="WGS791" s="61"/>
      <c r="WGT791" s="61"/>
      <c r="WGU791" s="61"/>
      <c r="WGV791" s="61"/>
      <c r="WGW791" s="61"/>
      <c r="WGX791" s="61"/>
      <c r="WGY791" s="61"/>
      <c r="WGZ791" s="61"/>
      <c r="WHA791" s="61"/>
      <c r="WHB791" s="61"/>
      <c r="WHC791" s="61"/>
      <c r="WHD791" s="61"/>
      <c r="WHE791" s="61"/>
      <c r="WHF791" s="61"/>
      <c r="WHG791" s="61"/>
      <c r="WHH791" s="61"/>
      <c r="WHI791" s="61"/>
      <c r="WHJ791" s="61"/>
      <c r="WHK791" s="61"/>
      <c r="WHL791" s="61"/>
      <c r="WHM791" s="61"/>
      <c r="WHN791" s="61"/>
      <c r="WHO791" s="61"/>
      <c r="WHP791" s="61"/>
      <c r="WHQ791" s="61"/>
      <c r="WHR791" s="61"/>
      <c r="WHS791" s="61"/>
      <c r="WHT791" s="61"/>
      <c r="WHU791" s="61"/>
      <c r="WHV791" s="61"/>
      <c r="WHW791" s="61"/>
      <c r="WHX791" s="61"/>
      <c r="WHY791" s="61"/>
      <c r="WHZ791" s="61"/>
      <c r="WIA791" s="61"/>
      <c r="WIB791" s="61"/>
      <c r="WIC791" s="61"/>
      <c r="WID791" s="61"/>
      <c r="WIE791" s="61"/>
      <c r="WIF791" s="61"/>
      <c r="WIG791" s="61"/>
      <c r="WIH791" s="61"/>
      <c r="WII791" s="61"/>
      <c r="WIJ791" s="61"/>
      <c r="WIK791" s="61"/>
      <c r="WIL791" s="61"/>
      <c r="WIM791" s="61"/>
      <c r="WIN791" s="61"/>
      <c r="WIO791" s="61"/>
      <c r="WIP791" s="61"/>
      <c r="WIQ791" s="61"/>
      <c r="WIR791" s="61"/>
      <c r="WIS791" s="61"/>
      <c r="WIT791" s="61"/>
      <c r="WIU791" s="61"/>
      <c r="WIV791" s="61"/>
      <c r="WIW791" s="61"/>
      <c r="WIX791" s="61"/>
      <c r="WIY791" s="61"/>
      <c r="WIZ791" s="61"/>
      <c r="WJA791" s="61"/>
      <c r="WJB791" s="61"/>
      <c r="WJC791" s="61"/>
      <c r="WJD791" s="61"/>
      <c r="WJE791" s="61"/>
      <c r="WJF791" s="61"/>
      <c r="WJG791" s="61"/>
      <c r="WJH791" s="61"/>
      <c r="WJI791" s="61"/>
      <c r="WJJ791" s="61"/>
      <c r="WJK791" s="61"/>
      <c r="WJL791" s="61"/>
      <c r="WJM791" s="61"/>
      <c r="WJN791" s="61"/>
      <c r="WJO791" s="61"/>
      <c r="WJP791" s="61"/>
      <c r="WJQ791" s="61"/>
      <c r="WJR791" s="61"/>
      <c r="WJS791" s="61"/>
      <c r="WJT791" s="61"/>
      <c r="WJU791" s="61"/>
      <c r="WJV791" s="61"/>
      <c r="WJW791" s="61"/>
      <c r="WJX791" s="61"/>
      <c r="WJY791" s="61"/>
      <c r="WJZ791" s="61"/>
      <c r="WKA791" s="61"/>
      <c r="WKB791" s="61"/>
      <c r="WKC791" s="61"/>
      <c r="WKD791" s="61"/>
      <c r="WKE791" s="61"/>
      <c r="WKF791" s="61"/>
      <c r="WKG791" s="61"/>
      <c r="WKH791" s="61"/>
      <c r="WKI791" s="61"/>
      <c r="WKJ791" s="61"/>
      <c r="WKK791" s="61"/>
      <c r="WKL791" s="61"/>
      <c r="WKM791" s="61"/>
      <c r="WKN791" s="61"/>
      <c r="WKO791" s="61"/>
      <c r="WKP791" s="61"/>
      <c r="WKQ791" s="61"/>
      <c r="WKR791" s="61"/>
      <c r="WKS791" s="61"/>
      <c r="WKT791" s="61"/>
      <c r="WKU791" s="61"/>
      <c r="WKV791" s="61"/>
      <c r="WKW791" s="61"/>
      <c r="WKX791" s="61"/>
      <c r="WKY791" s="61"/>
      <c r="WKZ791" s="61"/>
      <c r="WLA791" s="61"/>
      <c r="WLB791" s="61"/>
      <c r="WLC791" s="61"/>
      <c r="WLD791" s="61"/>
      <c r="WLE791" s="61"/>
      <c r="WLF791" s="61"/>
      <c r="WLG791" s="61"/>
      <c r="WLH791" s="61"/>
      <c r="WLI791" s="61"/>
      <c r="WLJ791" s="61"/>
      <c r="WLK791" s="61"/>
      <c r="WLL791" s="61"/>
      <c r="WLM791" s="61"/>
      <c r="WLN791" s="61"/>
      <c r="WLO791" s="61"/>
      <c r="WLP791" s="61"/>
      <c r="WLQ791" s="61"/>
      <c r="WLR791" s="61"/>
      <c r="WLS791" s="61"/>
      <c r="WLT791" s="61"/>
      <c r="WLU791" s="61"/>
      <c r="WLV791" s="61"/>
      <c r="WLW791" s="61"/>
      <c r="WLX791" s="61"/>
      <c r="WLY791" s="61"/>
      <c r="WLZ791" s="61"/>
      <c r="WMA791" s="61"/>
      <c r="WMB791" s="61"/>
      <c r="WMC791" s="61"/>
      <c r="WMD791" s="61"/>
      <c r="WME791" s="61"/>
      <c r="WMF791" s="61"/>
      <c r="WMG791" s="61"/>
      <c r="WMH791" s="61"/>
      <c r="WMI791" s="61"/>
      <c r="WMJ791" s="61"/>
      <c r="WMK791" s="61"/>
      <c r="WML791" s="61"/>
      <c r="WMM791" s="61"/>
      <c r="WMN791" s="61"/>
      <c r="WMO791" s="61"/>
      <c r="WMP791" s="61"/>
      <c r="WMQ791" s="61"/>
      <c r="WMR791" s="61"/>
      <c r="WMS791" s="61"/>
      <c r="WMT791" s="61"/>
      <c r="WMU791" s="61"/>
      <c r="WMV791" s="61"/>
      <c r="WMW791" s="61"/>
      <c r="WMX791" s="61"/>
      <c r="WMY791" s="61"/>
      <c r="WMZ791" s="61"/>
      <c r="WNA791" s="61"/>
      <c r="WNB791" s="61"/>
      <c r="WNC791" s="61"/>
      <c r="WND791" s="61"/>
      <c r="WNE791" s="61"/>
      <c r="WNF791" s="61"/>
      <c r="WNG791" s="61"/>
      <c r="WNH791" s="61"/>
      <c r="WNI791" s="61"/>
      <c r="WNJ791" s="61"/>
      <c r="WNK791" s="61"/>
      <c r="WNL791" s="61"/>
      <c r="WNM791" s="61"/>
      <c r="WNN791" s="61"/>
      <c r="WNO791" s="61"/>
      <c r="WNP791" s="61"/>
      <c r="WNQ791" s="61"/>
      <c r="WNR791" s="61"/>
      <c r="WNS791" s="61"/>
      <c r="WNT791" s="61"/>
      <c r="WNU791" s="61"/>
      <c r="WNV791" s="61"/>
      <c r="WNW791" s="61"/>
      <c r="WNX791" s="61"/>
      <c r="WNY791" s="61"/>
      <c r="WNZ791" s="61"/>
      <c r="WOA791" s="61"/>
      <c r="WOB791" s="61"/>
      <c r="WOC791" s="61"/>
      <c r="WOD791" s="61"/>
      <c r="WOE791" s="61"/>
      <c r="WOF791" s="61"/>
      <c r="WOG791" s="61"/>
      <c r="WOH791" s="61"/>
      <c r="WOI791" s="61"/>
      <c r="WOJ791" s="61"/>
      <c r="WOK791" s="61"/>
      <c r="WOL791" s="61"/>
      <c r="WOM791" s="61"/>
      <c r="WON791" s="61"/>
      <c r="WOO791" s="61"/>
      <c r="WOP791" s="61"/>
      <c r="WOQ791" s="61"/>
      <c r="WOR791" s="61"/>
      <c r="WOS791" s="61"/>
      <c r="WOT791" s="61"/>
      <c r="WOU791" s="61"/>
      <c r="WOV791" s="61"/>
      <c r="WOW791" s="61"/>
      <c r="WOX791" s="61"/>
      <c r="WOY791" s="61"/>
      <c r="WOZ791" s="61"/>
      <c r="WPA791" s="61"/>
      <c r="WPB791" s="61"/>
      <c r="WPC791" s="61"/>
      <c r="WPD791" s="61"/>
      <c r="WPE791" s="61"/>
      <c r="WPF791" s="61"/>
      <c r="WPG791" s="61"/>
      <c r="WPH791" s="61"/>
      <c r="WPI791" s="61"/>
      <c r="WPJ791" s="61"/>
      <c r="WPK791" s="61"/>
      <c r="WPL791" s="61"/>
      <c r="WPM791" s="61"/>
      <c r="WPN791" s="61"/>
      <c r="WPO791" s="61"/>
      <c r="WPP791" s="61"/>
      <c r="WPQ791" s="61"/>
      <c r="WPR791" s="61"/>
      <c r="WPS791" s="61"/>
      <c r="WPT791" s="61"/>
      <c r="WPU791" s="61"/>
      <c r="WPV791" s="61"/>
      <c r="WPW791" s="61"/>
      <c r="WPX791" s="61"/>
      <c r="WPY791" s="61"/>
      <c r="WPZ791" s="61"/>
      <c r="WQA791" s="61"/>
      <c r="WQB791" s="61"/>
      <c r="WQC791" s="61"/>
      <c r="WQD791" s="61"/>
      <c r="WQE791" s="61"/>
      <c r="WQF791" s="61"/>
      <c r="WQG791" s="61"/>
      <c r="WQH791" s="61"/>
      <c r="WQI791" s="61"/>
      <c r="WQJ791" s="61"/>
      <c r="WQK791" s="61"/>
      <c r="WQL791" s="61"/>
      <c r="WQM791" s="61"/>
      <c r="WQN791" s="61"/>
      <c r="WQO791" s="61"/>
      <c r="WQP791" s="61"/>
      <c r="WQQ791" s="61"/>
      <c r="WQR791" s="61"/>
      <c r="WQS791" s="61"/>
      <c r="WQT791" s="61"/>
      <c r="WQU791" s="61"/>
      <c r="WQV791" s="61"/>
      <c r="WQW791" s="61"/>
      <c r="WQX791" s="61"/>
      <c r="WQY791" s="61"/>
      <c r="WQZ791" s="61"/>
      <c r="WRA791" s="61"/>
      <c r="WRB791" s="61"/>
      <c r="WRC791" s="61"/>
      <c r="WRD791" s="61"/>
      <c r="WRE791" s="61"/>
      <c r="WRF791" s="61"/>
      <c r="WRG791" s="61"/>
      <c r="WRH791" s="61"/>
      <c r="WRI791" s="61"/>
      <c r="WRJ791" s="61"/>
      <c r="WRK791" s="61"/>
      <c r="WRL791" s="61"/>
      <c r="WRM791" s="61"/>
      <c r="WRN791" s="61"/>
      <c r="WRO791" s="61"/>
      <c r="WRP791" s="61"/>
      <c r="WRQ791" s="61"/>
      <c r="WRR791" s="61"/>
      <c r="WRS791" s="61"/>
      <c r="WRT791" s="61"/>
      <c r="WRU791" s="61"/>
      <c r="WRV791" s="61"/>
      <c r="WRW791" s="61"/>
      <c r="WRX791" s="61"/>
      <c r="WRY791" s="61"/>
      <c r="WRZ791" s="61"/>
      <c r="WSA791" s="61"/>
      <c r="WSB791" s="61"/>
      <c r="WSC791" s="61"/>
      <c r="WSD791" s="61"/>
      <c r="WSE791" s="61"/>
      <c r="WSF791" s="61"/>
      <c r="WSG791" s="61"/>
      <c r="WSH791" s="61"/>
      <c r="WSI791" s="61"/>
      <c r="WSJ791" s="61"/>
      <c r="WSK791" s="61"/>
      <c r="WSL791" s="61"/>
      <c r="WSM791" s="61"/>
      <c r="WSN791" s="61"/>
      <c r="WSO791" s="61"/>
      <c r="WSP791" s="61"/>
      <c r="WSQ791" s="61"/>
      <c r="WSR791" s="61"/>
      <c r="WSS791" s="61"/>
      <c r="WST791" s="61"/>
      <c r="WSU791" s="61"/>
      <c r="WSV791" s="61"/>
      <c r="WSW791" s="61"/>
      <c r="WSX791" s="61"/>
      <c r="WSY791" s="61"/>
      <c r="WSZ791" s="61"/>
      <c r="WTA791" s="61"/>
      <c r="WTB791" s="61"/>
      <c r="WTC791" s="61"/>
      <c r="WTD791" s="61"/>
      <c r="WTE791" s="61"/>
      <c r="WTF791" s="61"/>
      <c r="WTG791" s="61"/>
      <c r="WTH791" s="61"/>
      <c r="WTI791" s="61"/>
      <c r="WTJ791" s="61"/>
      <c r="WTK791" s="61"/>
      <c r="WTL791" s="61"/>
      <c r="WTM791" s="61"/>
      <c r="WTN791" s="61"/>
      <c r="WTO791" s="61"/>
      <c r="WTP791" s="61"/>
      <c r="WTQ791" s="61"/>
      <c r="WTR791" s="61"/>
      <c r="WTS791" s="61"/>
      <c r="WTT791" s="61"/>
      <c r="WTU791" s="61"/>
      <c r="WTV791" s="61"/>
      <c r="WTW791" s="61"/>
      <c r="WTX791" s="61"/>
      <c r="WTY791" s="61"/>
      <c r="WTZ791" s="61"/>
      <c r="WUA791" s="61"/>
      <c r="WUB791" s="61"/>
      <c r="WUC791" s="61"/>
      <c r="WUD791" s="61"/>
      <c r="WUE791" s="61"/>
      <c r="WUF791" s="61"/>
      <c r="WUG791" s="61"/>
      <c r="WUH791" s="61"/>
      <c r="WUI791" s="61"/>
      <c r="WUJ791" s="61"/>
      <c r="WUK791" s="61"/>
      <c r="WUL791" s="61"/>
      <c r="WUM791" s="61"/>
      <c r="WUN791" s="61"/>
      <c r="WUO791" s="61"/>
      <c r="WUP791" s="61"/>
      <c r="WUQ791" s="61"/>
      <c r="WUR791" s="61"/>
      <c r="WUS791" s="61"/>
      <c r="WUT791" s="61"/>
      <c r="WUU791" s="61"/>
      <c r="WUV791" s="61"/>
      <c r="WUW791" s="61"/>
      <c r="WUX791" s="61"/>
      <c r="WUY791" s="61"/>
      <c r="WUZ791" s="61"/>
      <c r="WVA791" s="61"/>
      <c r="WVB791" s="61"/>
      <c r="WVC791" s="61"/>
      <c r="WVD791" s="61"/>
      <c r="WVE791" s="61"/>
      <c r="WVF791" s="61"/>
      <c r="WVG791" s="61"/>
      <c r="WVH791" s="61"/>
      <c r="WVI791" s="61"/>
      <c r="WVJ791" s="61"/>
      <c r="WVK791" s="61"/>
      <c r="WVL791" s="61"/>
      <c r="WVM791" s="61"/>
      <c r="WVN791" s="61"/>
      <c r="WVO791" s="61"/>
      <c r="WVP791" s="61"/>
      <c r="WVQ791" s="61"/>
      <c r="WVR791" s="61"/>
      <c r="WVS791" s="61"/>
      <c r="WVT791" s="61"/>
      <c r="WVU791" s="61"/>
      <c r="WVV791" s="61"/>
      <c r="WVW791" s="61"/>
      <c r="WVX791" s="61"/>
      <c r="WVY791" s="61"/>
      <c r="WVZ791" s="61"/>
      <c r="WWA791" s="61"/>
      <c r="WWB791" s="61"/>
      <c r="WWC791" s="61"/>
      <c r="WWD791" s="61"/>
      <c r="WWE791" s="61"/>
      <c r="WWF791" s="61"/>
      <c r="WWG791" s="61"/>
      <c r="WWH791" s="61"/>
      <c r="WWI791" s="61"/>
      <c r="WWJ791" s="61"/>
      <c r="WWK791" s="61"/>
      <c r="WWL791" s="61"/>
      <c r="WWM791" s="61"/>
      <c r="WWN791" s="61"/>
      <c r="WWO791" s="61"/>
      <c r="WWP791" s="61"/>
      <c r="WWQ791" s="61"/>
      <c r="WWR791" s="61"/>
      <c r="WWS791" s="61"/>
      <c r="WWT791" s="61"/>
      <c r="WWU791" s="61"/>
      <c r="WWV791" s="61"/>
      <c r="WWW791" s="61"/>
      <c r="WWX791" s="61"/>
      <c r="WWY791" s="61"/>
      <c r="WWZ791" s="61"/>
      <c r="WXA791" s="61"/>
      <c r="WXB791" s="61"/>
      <c r="WXC791" s="61"/>
      <c r="WXD791" s="61"/>
      <c r="WXE791" s="61"/>
      <c r="WXF791" s="61"/>
      <c r="WXG791" s="61"/>
      <c r="WXH791" s="61"/>
      <c r="WXI791" s="61"/>
      <c r="WXJ791" s="61"/>
      <c r="WXK791" s="61"/>
      <c r="WXL791" s="61"/>
      <c r="WXM791" s="61"/>
      <c r="WXN791" s="61"/>
      <c r="WXO791" s="61"/>
      <c r="WXP791" s="61"/>
      <c r="WXQ791" s="61"/>
      <c r="WXR791" s="61"/>
      <c r="WXS791" s="61"/>
      <c r="WXT791" s="61"/>
      <c r="WXU791" s="61"/>
      <c r="WXV791" s="61"/>
      <c r="WXW791" s="61"/>
      <c r="WXX791" s="61"/>
      <c r="WXY791" s="61"/>
      <c r="WXZ791" s="61"/>
      <c r="WYA791" s="61"/>
      <c r="WYB791" s="61"/>
      <c r="WYC791" s="61"/>
      <c r="WYD791" s="61"/>
      <c r="WYE791" s="61"/>
      <c r="WYF791" s="61"/>
      <c r="WYG791" s="61"/>
      <c r="WYH791" s="61"/>
      <c r="WYI791" s="61"/>
      <c r="WYJ791" s="61"/>
      <c r="WYK791" s="61"/>
      <c r="WYL791" s="61"/>
      <c r="WYM791" s="61"/>
      <c r="WYN791" s="61"/>
      <c r="WYO791" s="61"/>
      <c r="WYP791" s="61"/>
      <c r="WYQ791" s="61"/>
      <c r="WYR791" s="61"/>
      <c r="WYS791" s="61"/>
      <c r="WYT791" s="61"/>
      <c r="WYU791" s="61"/>
      <c r="WYV791" s="61"/>
      <c r="WYW791" s="61"/>
      <c r="WYX791" s="61"/>
      <c r="WYY791" s="61"/>
      <c r="WYZ791" s="61"/>
      <c r="WZA791" s="61"/>
      <c r="WZB791" s="61"/>
      <c r="WZC791" s="61"/>
      <c r="WZD791" s="61"/>
      <c r="WZE791" s="61"/>
      <c r="WZF791" s="61"/>
      <c r="WZG791" s="61"/>
      <c r="WZH791" s="61"/>
      <c r="WZI791" s="61"/>
      <c r="WZJ791" s="61"/>
      <c r="WZK791" s="61"/>
      <c r="WZL791" s="61"/>
      <c r="WZM791" s="61"/>
      <c r="WZN791" s="61"/>
      <c r="WZO791" s="61"/>
      <c r="WZP791" s="61"/>
      <c r="WZQ791" s="61"/>
      <c r="WZR791" s="61"/>
      <c r="WZS791" s="61"/>
      <c r="WZT791" s="61"/>
      <c r="WZU791" s="61"/>
      <c r="WZV791" s="61"/>
      <c r="WZW791" s="61"/>
      <c r="WZX791" s="61"/>
      <c r="WZY791" s="61"/>
      <c r="WZZ791" s="61"/>
      <c r="XAA791" s="61"/>
      <c r="XAB791" s="61"/>
      <c r="XAC791" s="61"/>
      <c r="XAD791" s="61"/>
      <c r="XAE791" s="61"/>
      <c r="XAF791" s="61"/>
      <c r="XAG791" s="61"/>
      <c r="XAH791" s="61"/>
      <c r="XAI791" s="61"/>
      <c r="XAJ791" s="61"/>
      <c r="XAK791" s="61"/>
      <c r="XAL791" s="61"/>
      <c r="XAM791" s="61"/>
      <c r="XAN791" s="61"/>
      <c r="XAO791" s="61"/>
      <c r="XAP791" s="61"/>
      <c r="XAQ791" s="61"/>
      <c r="XAR791" s="61"/>
      <c r="XAS791" s="61"/>
      <c r="XAT791" s="61"/>
      <c r="XAU791" s="61"/>
      <c r="XAV791" s="61"/>
      <c r="XAW791" s="61"/>
      <c r="XAX791" s="61"/>
      <c r="XAY791" s="61"/>
      <c r="XAZ791" s="61"/>
      <c r="XBA791" s="61"/>
      <c r="XBB791" s="61"/>
      <c r="XBC791" s="61"/>
      <c r="XBD791" s="61"/>
      <c r="XBE791" s="61"/>
      <c r="XBF791" s="61"/>
      <c r="XBG791" s="61"/>
      <c r="XBH791" s="61"/>
      <c r="XBI791" s="61"/>
      <c r="XBJ791" s="61"/>
      <c r="XBK791" s="61"/>
      <c r="XBL791" s="61"/>
      <c r="XBM791" s="61"/>
      <c r="XBN791" s="61"/>
      <c r="XBO791" s="61"/>
      <c r="XBP791" s="61"/>
      <c r="XBQ791" s="61"/>
      <c r="XBR791" s="61"/>
      <c r="XBS791" s="61"/>
      <c r="XBT791" s="61"/>
      <c r="XBU791" s="61"/>
      <c r="XBV791" s="61"/>
      <c r="XBW791" s="61"/>
      <c r="XBX791" s="61"/>
      <c r="XBY791" s="61"/>
      <c r="XBZ791" s="61"/>
      <c r="XCA791" s="61"/>
      <c r="XCB791" s="61"/>
      <c r="XCC791" s="61"/>
      <c r="XCD791" s="61"/>
      <c r="XCE791" s="61"/>
      <c r="XCF791" s="61"/>
      <c r="XCG791" s="61"/>
      <c r="XCH791" s="61"/>
      <c r="XCI791" s="61"/>
      <c r="XCJ791" s="61"/>
      <c r="XCK791" s="61"/>
      <c r="XCL791" s="61"/>
      <c r="XCM791" s="61"/>
      <c r="XCN791" s="61"/>
      <c r="XCO791" s="61"/>
    </row>
    <row r="792" spans="1:16317" s="17" customFormat="1" ht="52.9">
      <c r="A792" s="501"/>
      <c r="B792" s="287" t="s">
        <v>4184</v>
      </c>
      <c r="C792" s="215" t="s">
        <v>4329</v>
      </c>
      <c r="D792" s="215" t="s">
        <v>4330</v>
      </c>
      <c r="E792" s="215" t="s">
        <v>4187</v>
      </c>
      <c r="F792" s="215" t="s">
        <v>4331</v>
      </c>
      <c r="G792" s="238" t="s">
        <v>4332</v>
      </c>
      <c r="H792" s="210" t="s">
        <v>6</v>
      </c>
      <c r="I792" s="288"/>
      <c r="J792" s="288"/>
      <c r="K792" s="289"/>
      <c r="L792" s="90"/>
      <c r="M792" s="105"/>
      <c r="N792" s="232"/>
      <c r="O792" s="105"/>
      <c r="P792" s="201" t="s">
        <v>907</v>
      </c>
      <c r="Q792" s="90" t="s">
        <v>356</v>
      </c>
      <c r="R792" s="105" t="s">
        <v>905</v>
      </c>
      <c r="S792" s="232"/>
      <c r="T792" s="105"/>
      <c r="U792" s="201" t="s">
        <v>908</v>
      </c>
      <c r="V792" s="90" t="s">
        <v>356</v>
      </c>
      <c r="W792" s="383" t="s">
        <v>905</v>
      </c>
      <c r="X792" s="343"/>
      <c r="Y792" s="383"/>
      <c r="Z792" s="201" t="s">
        <v>3956</v>
      </c>
      <c r="AA792" s="90" t="s">
        <v>356</v>
      </c>
      <c r="AB792" s="282" t="s">
        <v>439</v>
      </c>
      <c r="AC792" s="343"/>
      <c r="AD792" s="383"/>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c r="BU792" s="61"/>
      <c r="BV792" s="61"/>
      <c r="BW792" s="61"/>
      <c r="BX792" s="61"/>
      <c r="BY792" s="61"/>
      <c r="BZ792" s="61"/>
      <c r="CA792" s="61"/>
      <c r="CB792" s="61"/>
      <c r="CC792" s="61"/>
      <c r="CD792" s="61"/>
      <c r="CE792" s="61"/>
      <c r="CF792" s="61"/>
      <c r="CG792" s="61"/>
      <c r="CH792" s="61"/>
      <c r="CI792" s="61"/>
      <c r="CJ792" s="61"/>
      <c r="CK792" s="61"/>
      <c r="CL792" s="61"/>
      <c r="CM792" s="61"/>
      <c r="CN792" s="61"/>
      <c r="CO792" s="61"/>
      <c r="CP792" s="61"/>
      <c r="CQ792" s="61"/>
      <c r="CR792" s="61"/>
      <c r="CS792" s="61"/>
      <c r="CT792" s="61"/>
      <c r="CU792" s="61"/>
      <c r="CV792" s="61"/>
      <c r="CW792" s="61"/>
      <c r="CX792" s="61"/>
      <c r="CY792" s="61"/>
      <c r="CZ792" s="61"/>
      <c r="DA792" s="61"/>
      <c r="DB792" s="61"/>
      <c r="DC792" s="61"/>
      <c r="DD792" s="61"/>
      <c r="DE792" s="61"/>
      <c r="DF792" s="61"/>
      <c r="DG792" s="61"/>
      <c r="DH792" s="61"/>
      <c r="DI792" s="61"/>
      <c r="DJ792" s="61"/>
      <c r="DK792" s="61"/>
      <c r="DL792" s="61"/>
      <c r="DM792" s="61"/>
      <c r="DN792" s="61"/>
      <c r="DO792" s="61"/>
      <c r="DP792" s="61"/>
      <c r="DQ792" s="61"/>
      <c r="DR792" s="61"/>
      <c r="DS792" s="61"/>
      <c r="DT792" s="61"/>
      <c r="DU792" s="61"/>
      <c r="DV792" s="61"/>
      <c r="DW792" s="61"/>
      <c r="DX792" s="61"/>
      <c r="DY792" s="61"/>
      <c r="DZ792" s="61"/>
      <c r="EA792" s="61"/>
      <c r="EB792" s="61"/>
      <c r="EC792" s="61"/>
      <c r="ED792" s="61"/>
      <c r="EE792" s="61"/>
      <c r="EF792" s="61"/>
      <c r="EG792" s="61"/>
      <c r="EH792" s="61"/>
      <c r="EI792" s="61"/>
      <c r="EJ792" s="61"/>
      <c r="EK792" s="61"/>
      <c r="EL792" s="61"/>
      <c r="EM792" s="61"/>
      <c r="EN792" s="61"/>
      <c r="EO792" s="61"/>
      <c r="EP792" s="61"/>
      <c r="EQ792" s="61"/>
      <c r="ER792" s="61"/>
      <c r="ES792" s="61"/>
      <c r="ET792" s="61"/>
      <c r="EU792" s="61"/>
      <c r="EV792" s="61"/>
      <c r="EW792" s="61"/>
      <c r="EX792" s="61"/>
      <c r="EY792" s="61"/>
      <c r="EZ792" s="61"/>
      <c r="FA792" s="61"/>
      <c r="FB792" s="61"/>
      <c r="FC792" s="61"/>
      <c r="FD792" s="61"/>
      <c r="FE792" s="61"/>
      <c r="FF792" s="61"/>
      <c r="FG792" s="61"/>
      <c r="FH792" s="61"/>
      <c r="FI792" s="61"/>
      <c r="FJ792" s="61"/>
      <c r="FK792" s="61"/>
      <c r="FL792" s="61"/>
      <c r="FM792" s="61"/>
      <c r="FN792" s="61"/>
      <c r="FO792" s="61"/>
      <c r="FP792" s="61"/>
      <c r="FQ792" s="61"/>
      <c r="FR792" s="61"/>
      <c r="FS792" s="61"/>
      <c r="FT792" s="61"/>
      <c r="FU792" s="61"/>
      <c r="FV792" s="61"/>
      <c r="FW792" s="61"/>
      <c r="FX792" s="61"/>
      <c r="FY792" s="61"/>
      <c r="FZ792" s="61"/>
      <c r="GA792" s="61"/>
      <c r="GB792" s="61"/>
      <c r="GC792" s="61"/>
      <c r="GD792" s="61"/>
      <c r="GE792" s="61"/>
      <c r="GF792" s="61"/>
      <c r="GG792" s="61"/>
      <c r="GH792" s="61"/>
      <c r="GI792" s="61"/>
      <c r="GJ792" s="61"/>
      <c r="GK792" s="61"/>
      <c r="GL792" s="61"/>
      <c r="GM792" s="61"/>
      <c r="GN792" s="61"/>
      <c r="GO792" s="61"/>
      <c r="GP792" s="61"/>
      <c r="GQ792" s="61"/>
      <c r="GR792" s="61"/>
      <c r="GS792" s="61"/>
      <c r="GT792" s="61"/>
      <c r="GU792" s="61"/>
      <c r="GV792" s="61"/>
      <c r="GW792" s="61"/>
      <c r="GX792" s="61"/>
      <c r="GY792" s="61"/>
      <c r="GZ792" s="61"/>
      <c r="HA792" s="61"/>
      <c r="HB792" s="61"/>
      <c r="HC792" s="61"/>
      <c r="HD792" s="61"/>
      <c r="HE792" s="61"/>
      <c r="HF792" s="61"/>
      <c r="HG792" s="61"/>
      <c r="HH792" s="61"/>
      <c r="HI792" s="61"/>
      <c r="HJ792" s="61"/>
      <c r="HK792" s="61"/>
      <c r="HL792" s="61"/>
      <c r="HM792" s="61"/>
      <c r="HN792" s="61"/>
      <c r="HO792" s="61"/>
      <c r="HP792" s="61"/>
      <c r="HQ792" s="61"/>
      <c r="HR792" s="61"/>
      <c r="HS792" s="61"/>
      <c r="HT792" s="61"/>
      <c r="HU792" s="61"/>
      <c r="HV792" s="61"/>
      <c r="HW792" s="61"/>
      <c r="HX792" s="61"/>
      <c r="HY792" s="61"/>
      <c r="HZ792" s="61"/>
      <c r="IA792" s="61"/>
      <c r="IB792" s="61"/>
      <c r="IC792" s="61"/>
      <c r="ID792" s="61"/>
      <c r="IE792" s="61"/>
      <c r="IF792" s="61"/>
      <c r="IG792" s="61"/>
      <c r="IH792" s="61"/>
      <c r="II792" s="61"/>
      <c r="IJ792" s="61"/>
      <c r="IK792" s="61"/>
      <c r="IL792" s="61"/>
      <c r="IM792" s="61"/>
      <c r="IN792" s="61"/>
      <c r="IO792" s="61"/>
      <c r="IP792" s="61"/>
      <c r="IQ792" s="61"/>
      <c r="IR792" s="61"/>
      <c r="IS792" s="61"/>
      <c r="IT792" s="61"/>
      <c r="IU792" s="61"/>
      <c r="IV792" s="61"/>
      <c r="IW792" s="61"/>
      <c r="IX792" s="61"/>
      <c r="IY792" s="61"/>
      <c r="IZ792" s="61"/>
      <c r="JA792" s="61"/>
      <c r="JB792" s="61"/>
      <c r="JC792" s="61"/>
      <c r="JD792" s="61"/>
      <c r="JE792" s="61"/>
      <c r="JF792" s="61"/>
      <c r="JG792" s="61"/>
      <c r="JH792" s="61"/>
      <c r="JI792" s="61"/>
      <c r="JJ792" s="61"/>
      <c r="JK792" s="61"/>
      <c r="JL792" s="61"/>
      <c r="JM792" s="61"/>
      <c r="JN792" s="61"/>
      <c r="JO792" s="61"/>
      <c r="JP792" s="61"/>
      <c r="JQ792" s="61"/>
      <c r="JR792" s="61"/>
      <c r="JS792" s="61"/>
      <c r="JT792" s="61"/>
      <c r="JU792" s="61"/>
      <c r="JV792" s="61"/>
      <c r="JW792" s="61"/>
      <c r="JX792" s="61"/>
      <c r="JY792" s="61"/>
      <c r="JZ792" s="61"/>
      <c r="KA792" s="61"/>
      <c r="KB792" s="61"/>
      <c r="KC792" s="61"/>
      <c r="KD792" s="61"/>
      <c r="KE792" s="61"/>
      <c r="KF792" s="61"/>
      <c r="KG792" s="61"/>
      <c r="KH792" s="61"/>
      <c r="KI792" s="61"/>
      <c r="KJ792" s="61"/>
      <c r="KK792" s="61"/>
      <c r="KL792" s="61"/>
      <c r="KM792" s="61"/>
      <c r="KN792" s="61"/>
      <c r="KO792" s="61"/>
      <c r="KP792" s="61"/>
      <c r="KQ792" s="61"/>
      <c r="KR792" s="61"/>
      <c r="KS792" s="61"/>
      <c r="KT792" s="61"/>
      <c r="KU792" s="61"/>
      <c r="KV792" s="61"/>
      <c r="KW792" s="61"/>
      <c r="KX792" s="61"/>
      <c r="KY792" s="61"/>
      <c r="KZ792" s="61"/>
      <c r="LA792" s="61"/>
      <c r="LB792" s="61"/>
      <c r="LC792" s="61"/>
      <c r="LD792" s="61"/>
      <c r="LE792" s="61"/>
      <c r="LF792" s="61"/>
      <c r="LG792" s="61"/>
      <c r="LH792" s="61"/>
      <c r="LI792" s="61"/>
      <c r="LJ792" s="61"/>
      <c r="LK792" s="61"/>
      <c r="LL792" s="61"/>
      <c r="LM792" s="61"/>
      <c r="LN792" s="61"/>
      <c r="LO792" s="61"/>
      <c r="LP792" s="61"/>
      <c r="LQ792" s="61"/>
      <c r="LR792" s="61"/>
      <c r="LS792" s="61"/>
      <c r="LT792" s="61"/>
      <c r="LU792" s="61"/>
      <c r="LV792" s="61"/>
      <c r="LW792" s="61"/>
      <c r="LX792" s="61"/>
      <c r="LY792" s="61"/>
      <c r="LZ792" s="61"/>
      <c r="MA792" s="61"/>
      <c r="MB792" s="61"/>
      <c r="MC792" s="61"/>
      <c r="MD792" s="61"/>
      <c r="ME792" s="61"/>
      <c r="MF792" s="61"/>
      <c r="MG792" s="61"/>
      <c r="MH792" s="61"/>
      <c r="MI792" s="61"/>
      <c r="MJ792" s="61"/>
      <c r="MK792" s="61"/>
      <c r="ML792" s="61"/>
      <c r="MM792" s="61"/>
      <c r="MN792" s="61"/>
      <c r="MO792" s="61"/>
      <c r="MP792" s="61"/>
      <c r="MQ792" s="61"/>
      <c r="MR792" s="61"/>
      <c r="MS792" s="61"/>
      <c r="MT792" s="61"/>
      <c r="MU792" s="61"/>
      <c r="MV792" s="61"/>
      <c r="MW792" s="61"/>
      <c r="MX792" s="61"/>
      <c r="MY792" s="61"/>
      <c r="MZ792" s="61"/>
      <c r="NA792" s="61"/>
      <c r="NB792" s="61"/>
      <c r="NC792" s="61"/>
      <c r="ND792" s="61"/>
      <c r="NE792" s="61"/>
      <c r="NF792" s="61"/>
      <c r="NG792" s="61"/>
      <c r="NH792" s="61"/>
      <c r="NI792" s="61"/>
      <c r="NJ792" s="61"/>
      <c r="NK792" s="61"/>
      <c r="NL792" s="61"/>
      <c r="NM792" s="61"/>
      <c r="NN792" s="61"/>
      <c r="NO792" s="61"/>
      <c r="NP792" s="61"/>
      <c r="NQ792" s="61"/>
      <c r="NR792" s="61"/>
      <c r="NS792" s="61"/>
      <c r="NT792" s="61"/>
      <c r="NU792" s="61"/>
      <c r="NV792" s="61"/>
      <c r="NW792" s="61"/>
      <c r="NX792" s="61"/>
      <c r="NY792" s="61"/>
      <c r="NZ792" s="61"/>
      <c r="OA792" s="61"/>
      <c r="OB792" s="61"/>
      <c r="OC792" s="61"/>
      <c r="OD792" s="61"/>
      <c r="OE792" s="61"/>
      <c r="OF792" s="61"/>
      <c r="OG792" s="61"/>
      <c r="OH792" s="61"/>
      <c r="OI792" s="61"/>
      <c r="OJ792" s="61"/>
      <c r="OK792" s="61"/>
      <c r="OL792" s="61"/>
      <c r="OM792" s="61"/>
      <c r="ON792" s="61"/>
      <c r="OO792" s="61"/>
      <c r="OP792" s="61"/>
      <c r="OQ792" s="61"/>
      <c r="OR792" s="61"/>
      <c r="OS792" s="61"/>
      <c r="OT792" s="61"/>
      <c r="OU792" s="61"/>
      <c r="OV792" s="61"/>
      <c r="OW792" s="61"/>
      <c r="OX792" s="61"/>
      <c r="OY792" s="61"/>
      <c r="OZ792" s="61"/>
      <c r="PA792" s="61"/>
      <c r="PB792" s="61"/>
      <c r="PC792" s="61"/>
      <c r="PD792" s="61"/>
      <c r="PE792" s="61"/>
      <c r="PF792" s="61"/>
      <c r="PG792" s="61"/>
      <c r="PH792" s="61"/>
      <c r="PI792" s="61"/>
      <c r="PJ792" s="61"/>
      <c r="PK792" s="61"/>
      <c r="PL792" s="61"/>
      <c r="PM792" s="61"/>
      <c r="PN792" s="61"/>
      <c r="PO792" s="61"/>
      <c r="PP792" s="61"/>
      <c r="PQ792" s="61"/>
      <c r="PR792" s="61"/>
      <c r="PS792" s="61"/>
      <c r="PT792" s="61"/>
      <c r="PU792" s="61"/>
      <c r="PV792" s="61"/>
      <c r="PW792" s="61"/>
      <c r="PX792" s="61"/>
      <c r="PY792" s="61"/>
      <c r="PZ792" s="61"/>
      <c r="QA792" s="61"/>
      <c r="QB792" s="61"/>
      <c r="QC792" s="61"/>
      <c r="QD792" s="61"/>
      <c r="QE792" s="61"/>
      <c r="QF792" s="61"/>
      <c r="QG792" s="61"/>
      <c r="QH792" s="61"/>
      <c r="QI792" s="61"/>
      <c r="QJ792" s="61"/>
      <c r="QK792" s="61"/>
      <c r="QL792" s="61"/>
      <c r="QM792" s="61"/>
      <c r="QN792" s="61"/>
      <c r="QO792" s="61"/>
      <c r="QP792" s="61"/>
      <c r="QQ792" s="61"/>
      <c r="QR792" s="61"/>
      <c r="QS792" s="61"/>
      <c r="QT792" s="61"/>
      <c r="QU792" s="61"/>
      <c r="QV792" s="61"/>
      <c r="QW792" s="61"/>
      <c r="QX792" s="61"/>
      <c r="QY792" s="61"/>
      <c r="QZ792" s="61"/>
      <c r="RA792" s="61"/>
      <c r="RB792" s="61"/>
      <c r="RC792" s="61"/>
      <c r="RD792" s="61"/>
      <c r="RE792" s="61"/>
      <c r="RF792" s="61"/>
      <c r="RG792" s="61"/>
      <c r="RH792" s="61"/>
      <c r="RI792" s="61"/>
      <c r="RJ792" s="61"/>
      <c r="RK792" s="61"/>
      <c r="RL792" s="61"/>
      <c r="RM792" s="61"/>
      <c r="RN792" s="61"/>
      <c r="RO792" s="61"/>
      <c r="RP792" s="61"/>
      <c r="RQ792" s="61"/>
      <c r="RR792" s="61"/>
      <c r="RS792" s="61"/>
      <c r="RT792" s="61"/>
      <c r="RU792" s="61"/>
      <c r="RV792" s="61"/>
      <c r="RW792" s="61"/>
      <c r="RX792" s="61"/>
      <c r="RY792" s="61"/>
      <c r="RZ792" s="61"/>
      <c r="SA792" s="61"/>
      <c r="SB792" s="61"/>
      <c r="SC792" s="61"/>
      <c r="SD792" s="61"/>
      <c r="SE792" s="61"/>
      <c r="SF792" s="61"/>
      <c r="SG792" s="61"/>
      <c r="SH792" s="61"/>
      <c r="SI792" s="61"/>
      <c r="SJ792" s="61"/>
      <c r="SK792" s="61"/>
      <c r="SL792" s="61"/>
      <c r="SM792" s="61"/>
      <c r="SN792" s="61"/>
      <c r="SO792" s="61"/>
      <c r="SP792" s="61"/>
      <c r="SQ792" s="61"/>
      <c r="SR792" s="61"/>
      <c r="SS792" s="61"/>
      <c r="ST792" s="61"/>
      <c r="SU792" s="61"/>
      <c r="SV792" s="61"/>
      <c r="SW792" s="61"/>
      <c r="SX792" s="61"/>
      <c r="SY792" s="61"/>
      <c r="SZ792" s="61"/>
      <c r="TA792" s="61"/>
      <c r="TB792" s="61"/>
      <c r="TC792" s="61"/>
      <c r="TD792" s="61"/>
      <c r="TE792" s="61"/>
      <c r="TF792" s="61"/>
      <c r="TG792" s="61"/>
      <c r="TH792" s="61"/>
      <c r="TI792" s="61"/>
      <c r="TJ792" s="61"/>
      <c r="TK792" s="61"/>
      <c r="TL792" s="61"/>
      <c r="TM792" s="61"/>
      <c r="TN792" s="61"/>
      <c r="TO792" s="61"/>
      <c r="TP792" s="61"/>
      <c r="TQ792" s="61"/>
      <c r="TR792" s="61"/>
      <c r="TS792" s="61"/>
      <c r="TT792" s="61"/>
      <c r="TU792" s="61"/>
      <c r="TV792" s="61"/>
      <c r="TW792" s="61"/>
      <c r="TX792" s="61"/>
      <c r="TY792" s="61"/>
      <c r="TZ792" s="61"/>
      <c r="UA792" s="61"/>
      <c r="UB792" s="61"/>
      <c r="UC792" s="61"/>
      <c r="UD792" s="61"/>
      <c r="UE792" s="61"/>
      <c r="UF792" s="61"/>
      <c r="UG792" s="61"/>
      <c r="UH792" s="61"/>
      <c r="UI792" s="61"/>
      <c r="UJ792" s="61"/>
      <c r="UK792" s="61"/>
      <c r="UL792" s="61"/>
      <c r="UM792" s="61"/>
      <c r="UN792" s="61"/>
      <c r="UO792" s="61"/>
      <c r="UP792" s="61"/>
      <c r="UQ792" s="61"/>
      <c r="UR792" s="61"/>
      <c r="US792" s="61"/>
      <c r="UT792" s="61"/>
      <c r="UU792" s="61"/>
      <c r="UV792" s="61"/>
      <c r="UW792" s="61"/>
      <c r="UX792" s="61"/>
      <c r="UY792" s="61"/>
      <c r="UZ792" s="61"/>
      <c r="VA792" s="61"/>
      <c r="VB792" s="61"/>
      <c r="VC792" s="61"/>
      <c r="VD792" s="61"/>
      <c r="VE792" s="61"/>
      <c r="VF792" s="61"/>
      <c r="VG792" s="61"/>
      <c r="VH792" s="61"/>
      <c r="VI792" s="61"/>
      <c r="VJ792" s="61"/>
      <c r="VK792" s="61"/>
      <c r="VL792" s="61"/>
      <c r="VM792" s="61"/>
      <c r="VN792" s="61"/>
      <c r="VO792" s="61"/>
      <c r="VP792" s="61"/>
      <c r="VQ792" s="61"/>
      <c r="VR792" s="61"/>
      <c r="VS792" s="61"/>
      <c r="VT792" s="61"/>
      <c r="VU792" s="61"/>
      <c r="VV792" s="61"/>
      <c r="VW792" s="61"/>
      <c r="VX792" s="61"/>
      <c r="VY792" s="61"/>
      <c r="VZ792" s="61"/>
      <c r="WA792" s="61"/>
      <c r="WB792" s="61"/>
      <c r="WC792" s="61"/>
      <c r="WD792" s="61"/>
      <c r="WE792" s="61"/>
      <c r="WF792" s="61"/>
      <c r="WG792" s="61"/>
      <c r="WH792" s="61"/>
      <c r="WI792" s="61"/>
      <c r="WJ792" s="61"/>
      <c r="WK792" s="61"/>
      <c r="WL792" s="61"/>
      <c r="WM792" s="61"/>
      <c r="WN792" s="61"/>
      <c r="WO792" s="61"/>
      <c r="WP792" s="61"/>
      <c r="WQ792" s="61"/>
      <c r="WR792" s="61"/>
      <c r="WS792" s="61"/>
      <c r="WT792" s="61"/>
      <c r="WU792" s="61"/>
      <c r="WV792" s="61"/>
      <c r="WW792" s="61"/>
      <c r="WX792" s="61"/>
      <c r="WY792" s="61"/>
      <c r="WZ792" s="61"/>
      <c r="XA792" s="61"/>
      <c r="XB792" s="61"/>
      <c r="XC792" s="61"/>
      <c r="XD792" s="61"/>
      <c r="XE792" s="61"/>
      <c r="XF792" s="61"/>
      <c r="XG792" s="61"/>
      <c r="XH792" s="61"/>
      <c r="XI792" s="61"/>
      <c r="XJ792" s="61"/>
      <c r="XK792" s="61"/>
      <c r="XL792" s="61"/>
      <c r="XM792" s="61"/>
      <c r="XN792" s="61"/>
      <c r="XO792" s="61"/>
      <c r="XP792" s="61"/>
      <c r="XQ792" s="61"/>
      <c r="XR792" s="61"/>
      <c r="XS792" s="61"/>
      <c r="XT792" s="61"/>
      <c r="XU792" s="61"/>
      <c r="XV792" s="61"/>
      <c r="XW792" s="61"/>
      <c r="XX792" s="61"/>
      <c r="XY792" s="61"/>
      <c r="XZ792" s="61"/>
      <c r="YA792" s="61"/>
      <c r="YB792" s="61"/>
      <c r="YC792" s="61"/>
      <c r="YD792" s="61"/>
      <c r="YE792" s="61"/>
      <c r="YF792" s="61"/>
      <c r="YG792" s="61"/>
      <c r="YH792" s="61"/>
      <c r="YI792" s="61"/>
      <c r="YJ792" s="61"/>
      <c r="YK792" s="61"/>
      <c r="YL792" s="61"/>
      <c r="YM792" s="61"/>
      <c r="YN792" s="61"/>
      <c r="YO792" s="61"/>
      <c r="YP792" s="61"/>
      <c r="YQ792" s="61"/>
      <c r="YR792" s="61"/>
      <c r="YS792" s="61"/>
      <c r="YT792" s="61"/>
      <c r="YU792" s="61"/>
      <c r="YV792" s="61"/>
      <c r="YW792" s="61"/>
      <c r="YX792" s="61"/>
      <c r="YY792" s="61"/>
      <c r="YZ792" s="61"/>
      <c r="ZA792" s="61"/>
      <c r="ZB792" s="61"/>
      <c r="ZC792" s="61"/>
      <c r="ZD792" s="61"/>
      <c r="ZE792" s="61"/>
      <c r="ZF792" s="61"/>
      <c r="ZG792" s="61"/>
      <c r="ZH792" s="61"/>
      <c r="ZI792" s="61"/>
      <c r="ZJ792" s="61"/>
      <c r="ZK792" s="61"/>
      <c r="ZL792" s="61"/>
      <c r="ZM792" s="61"/>
      <c r="ZN792" s="61"/>
      <c r="ZO792" s="61"/>
      <c r="ZP792" s="61"/>
      <c r="ZQ792" s="61"/>
      <c r="ZR792" s="61"/>
      <c r="ZS792" s="61"/>
      <c r="ZT792" s="61"/>
      <c r="ZU792" s="61"/>
      <c r="ZV792" s="61"/>
      <c r="ZW792" s="61"/>
      <c r="ZX792" s="61"/>
      <c r="ZY792" s="61"/>
      <c r="ZZ792" s="61"/>
      <c r="AAA792" s="61"/>
      <c r="AAB792" s="61"/>
      <c r="AAC792" s="61"/>
      <c r="AAD792" s="61"/>
      <c r="AAE792" s="61"/>
      <c r="AAF792" s="61"/>
      <c r="AAG792" s="61"/>
      <c r="AAH792" s="61"/>
      <c r="AAI792" s="61"/>
      <c r="AAJ792" s="61"/>
      <c r="AAK792" s="61"/>
      <c r="AAL792" s="61"/>
      <c r="AAM792" s="61"/>
      <c r="AAN792" s="61"/>
      <c r="AAO792" s="61"/>
      <c r="AAP792" s="61"/>
      <c r="AAQ792" s="61"/>
      <c r="AAR792" s="61"/>
      <c r="AAS792" s="61"/>
      <c r="AAT792" s="61"/>
      <c r="AAU792" s="61"/>
      <c r="AAV792" s="61"/>
      <c r="AAW792" s="61"/>
      <c r="AAX792" s="61"/>
      <c r="AAY792" s="61"/>
      <c r="AAZ792" s="61"/>
      <c r="ABA792" s="61"/>
      <c r="ABB792" s="61"/>
      <c r="ABC792" s="61"/>
      <c r="ABD792" s="61"/>
      <c r="ABE792" s="61"/>
      <c r="ABF792" s="61"/>
      <c r="ABG792" s="61"/>
      <c r="ABH792" s="61"/>
      <c r="ABI792" s="61"/>
      <c r="ABJ792" s="61"/>
      <c r="ABK792" s="61"/>
      <c r="ABL792" s="61"/>
      <c r="ABM792" s="61"/>
      <c r="ABN792" s="61"/>
      <c r="ABO792" s="61"/>
      <c r="ABP792" s="61"/>
      <c r="ABQ792" s="61"/>
      <c r="ABR792" s="61"/>
      <c r="ABS792" s="61"/>
      <c r="ABT792" s="61"/>
      <c r="ABU792" s="61"/>
      <c r="ABV792" s="61"/>
      <c r="ABW792" s="61"/>
      <c r="ABX792" s="61"/>
      <c r="ABY792" s="61"/>
      <c r="ABZ792" s="61"/>
      <c r="ACA792" s="61"/>
      <c r="ACB792" s="61"/>
      <c r="ACC792" s="61"/>
      <c r="ACD792" s="61"/>
      <c r="ACE792" s="61"/>
      <c r="ACF792" s="61"/>
      <c r="ACG792" s="61"/>
      <c r="ACH792" s="61"/>
      <c r="ACI792" s="61"/>
      <c r="ACJ792" s="61"/>
      <c r="ACK792" s="61"/>
      <c r="ACL792" s="61"/>
      <c r="ACM792" s="61"/>
      <c r="ACN792" s="61"/>
      <c r="ACO792" s="61"/>
      <c r="ACP792" s="61"/>
      <c r="ACQ792" s="61"/>
      <c r="ACR792" s="61"/>
      <c r="ACS792" s="61"/>
      <c r="ACT792" s="61"/>
      <c r="ACU792" s="61"/>
      <c r="ACV792" s="61"/>
      <c r="ACW792" s="61"/>
      <c r="ACX792" s="61"/>
      <c r="ACY792" s="61"/>
      <c r="ACZ792" s="61"/>
      <c r="ADA792" s="61"/>
      <c r="ADB792" s="61"/>
      <c r="ADC792" s="61"/>
      <c r="ADD792" s="61"/>
      <c r="ADE792" s="61"/>
      <c r="ADF792" s="61"/>
      <c r="ADG792" s="61"/>
      <c r="ADH792" s="61"/>
      <c r="ADI792" s="61"/>
      <c r="ADJ792" s="61"/>
      <c r="ADK792" s="61"/>
      <c r="ADL792" s="61"/>
      <c r="ADM792" s="61"/>
      <c r="ADN792" s="61"/>
      <c r="ADO792" s="61"/>
      <c r="ADP792" s="61"/>
      <c r="ADQ792" s="61"/>
      <c r="ADR792" s="61"/>
      <c r="ADS792" s="61"/>
      <c r="ADT792" s="61"/>
      <c r="ADU792" s="61"/>
      <c r="ADV792" s="61"/>
      <c r="ADW792" s="61"/>
      <c r="ADX792" s="61"/>
      <c r="ADY792" s="61"/>
      <c r="ADZ792" s="61"/>
      <c r="AEA792" s="61"/>
      <c r="AEB792" s="61"/>
      <c r="AEC792" s="61"/>
      <c r="AED792" s="61"/>
      <c r="AEE792" s="61"/>
      <c r="AEF792" s="61"/>
      <c r="AEG792" s="61"/>
      <c r="AEH792" s="61"/>
      <c r="AEI792" s="61"/>
      <c r="AEJ792" s="61"/>
      <c r="AEK792" s="61"/>
      <c r="AEL792" s="61"/>
      <c r="AEM792" s="61"/>
      <c r="AEN792" s="61"/>
      <c r="AEO792" s="61"/>
      <c r="AEP792" s="61"/>
      <c r="AEQ792" s="61"/>
      <c r="AER792" s="61"/>
      <c r="AES792" s="61"/>
      <c r="AET792" s="61"/>
      <c r="AEU792" s="61"/>
      <c r="AEV792" s="61"/>
      <c r="AEW792" s="61"/>
      <c r="AEX792" s="61"/>
      <c r="AEY792" s="61"/>
      <c r="AEZ792" s="61"/>
      <c r="AFA792" s="61"/>
      <c r="AFB792" s="61"/>
      <c r="AFC792" s="61"/>
      <c r="AFD792" s="61"/>
      <c r="AFE792" s="61"/>
      <c r="AFF792" s="61"/>
      <c r="AFG792" s="61"/>
      <c r="AFH792" s="61"/>
      <c r="AFI792" s="61"/>
      <c r="AFJ792" s="61"/>
      <c r="AFK792" s="61"/>
      <c r="AFL792" s="61"/>
      <c r="AFM792" s="61"/>
      <c r="AFN792" s="61"/>
      <c r="AFO792" s="61"/>
      <c r="AFP792" s="61"/>
      <c r="AFQ792" s="61"/>
      <c r="AFR792" s="61"/>
      <c r="AFS792" s="61"/>
      <c r="AFT792" s="61"/>
      <c r="AFU792" s="61"/>
      <c r="AFV792" s="61"/>
      <c r="AFW792" s="61"/>
      <c r="AFX792" s="61"/>
      <c r="AFY792" s="61"/>
      <c r="AFZ792" s="61"/>
      <c r="AGA792" s="61"/>
      <c r="AGB792" s="61"/>
      <c r="AGC792" s="61"/>
      <c r="AGD792" s="61"/>
      <c r="AGE792" s="61"/>
      <c r="AGF792" s="61"/>
      <c r="AGG792" s="61"/>
      <c r="AGH792" s="61"/>
      <c r="AGI792" s="61"/>
      <c r="AGJ792" s="61"/>
      <c r="AGK792" s="61"/>
      <c r="AGL792" s="61"/>
      <c r="AGM792" s="61"/>
      <c r="AGN792" s="61"/>
      <c r="AGO792" s="61"/>
      <c r="AGP792" s="61"/>
      <c r="AGQ792" s="61"/>
      <c r="AGR792" s="61"/>
      <c r="AGS792" s="61"/>
      <c r="AGT792" s="61"/>
      <c r="AGU792" s="61"/>
      <c r="AGV792" s="61"/>
      <c r="AGW792" s="61"/>
      <c r="AGX792" s="61"/>
      <c r="AGY792" s="61"/>
      <c r="AGZ792" s="61"/>
      <c r="AHA792" s="61"/>
      <c r="AHB792" s="61"/>
      <c r="AHC792" s="61"/>
      <c r="AHD792" s="61"/>
      <c r="AHE792" s="61"/>
      <c r="AHF792" s="61"/>
      <c r="AHG792" s="61"/>
      <c r="AHH792" s="61"/>
      <c r="AHI792" s="61"/>
      <c r="AHJ792" s="61"/>
      <c r="AHK792" s="61"/>
      <c r="AHL792" s="61"/>
      <c r="AHM792" s="61"/>
      <c r="AHN792" s="61"/>
      <c r="AHO792" s="61"/>
      <c r="AHP792" s="61"/>
      <c r="AHQ792" s="61"/>
      <c r="AHR792" s="61"/>
      <c r="AHS792" s="61"/>
      <c r="AHT792" s="61"/>
      <c r="AHU792" s="61"/>
      <c r="AHV792" s="61"/>
      <c r="AHW792" s="61"/>
      <c r="AHX792" s="61"/>
      <c r="AHY792" s="61"/>
      <c r="AHZ792" s="61"/>
      <c r="AIA792" s="61"/>
      <c r="AIB792" s="61"/>
      <c r="AIC792" s="61"/>
      <c r="AID792" s="61"/>
      <c r="AIE792" s="61"/>
      <c r="AIF792" s="61"/>
      <c r="AIG792" s="61"/>
      <c r="AIH792" s="61"/>
      <c r="AII792" s="61"/>
      <c r="AIJ792" s="61"/>
      <c r="AIK792" s="61"/>
      <c r="AIL792" s="61"/>
      <c r="AIM792" s="61"/>
      <c r="AIN792" s="61"/>
      <c r="AIO792" s="61"/>
      <c r="AIP792" s="61"/>
      <c r="AIQ792" s="61"/>
      <c r="AIR792" s="61"/>
      <c r="AIS792" s="61"/>
      <c r="AIT792" s="61"/>
      <c r="AIU792" s="61"/>
      <c r="AIV792" s="61"/>
      <c r="AIW792" s="61"/>
      <c r="AIX792" s="61"/>
      <c r="AIY792" s="61"/>
      <c r="AIZ792" s="61"/>
      <c r="AJA792" s="61"/>
      <c r="AJB792" s="61"/>
      <c r="AJC792" s="61"/>
      <c r="AJD792" s="61"/>
      <c r="AJE792" s="61"/>
      <c r="AJF792" s="61"/>
      <c r="AJG792" s="61"/>
      <c r="AJH792" s="61"/>
      <c r="AJI792" s="61"/>
      <c r="AJJ792" s="61"/>
      <c r="AJK792" s="61"/>
      <c r="AJL792" s="61"/>
      <c r="AJM792" s="61"/>
      <c r="AJN792" s="61"/>
      <c r="AJO792" s="61"/>
      <c r="AJP792" s="61"/>
      <c r="AJQ792" s="61"/>
      <c r="AJR792" s="61"/>
      <c r="AJS792" s="61"/>
      <c r="AJT792" s="61"/>
      <c r="AJU792" s="61"/>
      <c r="AJV792" s="61"/>
      <c r="AJW792" s="61"/>
      <c r="AJX792" s="61"/>
      <c r="AJY792" s="61"/>
      <c r="AJZ792" s="61"/>
      <c r="AKA792" s="61"/>
      <c r="AKB792" s="61"/>
      <c r="AKC792" s="61"/>
      <c r="AKD792" s="61"/>
      <c r="AKE792" s="61"/>
      <c r="AKF792" s="61"/>
      <c r="AKG792" s="61"/>
      <c r="AKH792" s="61"/>
      <c r="AKI792" s="61"/>
      <c r="AKJ792" s="61"/>
      <c r="AKK792" s="61"/>
      <c r="AKL792" s="61"/>
      <c r="AKM792" s="61"/>
      <c r="AKN792" s="61"/>
      <c r="AKO792" s="61"/>
      <c r="AKP792" s="61"/>
      <c r="AKQ792" s="61"/>
      <c r="AKR792" s="61"/>
      <c r="AKS792" s="61"/>
      <c r="AKT792" s="61"/>
      <c r="AKU792" s="61"/>
      <c r="AKV792" s="61"/>
      <c r="AKW792" s="61"/>
      <c r="AKX792" s="61"/>
      <c r="AKY792" s="61"/>
      <c r="AKZ792" s="61"/>
      <c r="ALA792" s="61"/>
      <c r="ALB792" s="61"/>
      <c r="ALC792" s="61"/>
      <c r="ALD792" s="61"/>
      <c r="ALE792" s="61"/>
      <c r="ALF792" s="61"/>
      <c r="ALG792" s="61"/>
      <c r="ALH792" s="61"/>
      <c r="ALI792" s="61"/>
      <c r="ALJ792" s="61"/>
      <c r="ALK792" s="61"/>
      <c r="ALL792" s="61"/>
      <c r="ALM792" s="61"/>
      <c r="ALN792" s="61"/>
      <c r="ALO792" s="61"/>
      <c r="ALP792" s="61"/>
      <c r="ALQ792" s="61"/>
      <c r="ALR792" s="61"/>
      <c r="ALS792" s="61"/>
      <c r="ALT792" s="61"/>
      <c r="ALU792" s="61"/>
      <c r="ALV792" s="61"/>
      <c r="ALW792" s="61"/>
      <c r="ALX792" s="61"/>
      <c r="ALY792" s="61"/>
      <c r="ALZ792" s="61"/>
      <c r="AMA792" s="61"/>
      <c r="AMB792" s="61"/>
      <c r="AMC792" s="61"/>
      <c r="AMD792" s="61"/>
      <c r="AME792" s="61"/>
      <c r="AMF792" s="61"/>
      <c r="AMG792" s="61"/>
      <c r="AMH792" s="61"/>
      <c r="AMI792" s="61"/>
      <c r="AMJ792" s="61"/>
      <c r="AMK792" s="61"/>
      <c r="AML792" s="61"/>
      <c r="AMM792" s="61"/>
      <c r="AMN792" s="61"/>
      <c r="AMO792" s="61"/>
      <c r="AMP792" s="61"/>
      <c r="AMQ792" s="61"/>
      <c r="AMR792" s="61"/>
      <c r="AMS792" s="61"/>
      <c r="AMT792" s="61"/>
      <c r="AMU792" s="61"/>
      <c r="AMV792" s="61"/>
      <c r="AMW792" s="61"/>
      <c r="AMX792" s="61"/>
      <c r="AMY792" s="61"/>
      <c r="AMZ792" s="61"/>
      <c r="ANA792" s="61"/>
      <c r="ANB792" s="61"/>
      <c r="ANC792" s="61"/>
      <c r="AND792" s="61"/>
      <c r="ANE792" s="61"/>
      <c r="ANF792" s="61"/>
      <c r="ANG792" s="61"/>
      <c r="ANH792" s="61"/>
      <c r="ANI792" s="61"/>
      <c r="ANJ792" s="61"/>
      <c r="ANK792" s="61"/>
      <c r="ANL792" s="61"/>
      <c r="ANM792" s="61"/>
      <c r="ANN792" s="61"/>
      <c r="ANO792" s="61"/>
      <c r="ANP792" s="61"/>
      <c r="ANQ792" s="61"/>
      <c r="ANR792" s="61"/>
      <c r="ANS792" s="61"/>
      <c r="ANT792" s="61"/>
      <c r="ANU792" s="61"/>
      <c r="ANV792" s="61"/>
      <c r="ANW792" s="61"/>
      <c r="ANX792" s="61"/>
      <c r="ANY792" s="61"/>
      <c r="ANZ792" s="61"/>
      <c r="AOA792" s="61"/>
      <c r="AOB792" s="61"/>
      <c r="AOC792" s="61"/>
      <c r="AOD792" s="61"/>
      <c r="AOE792" s="61"/>
      <c r="AOF792" s="61"/>
      <c r="AOG792" s="61"/>
      <c r="AOH792" s="61"/>
      <c r="AOI792" s="61"/>
      <c r="AOJ792" s="61"/>
      <c r="AOK792" s="61"/>
      <c r="AOL792" s="61"/>
      <c r="AOM792" s="61"/>
      <c r="AON792" s="61"/>
      <c r="AOO792" s="61"/>
      <c r="AOP792" s="61"/>
      <c r="AOQ792" s="61"/>
      <c r="AOR792" s="61"/>
      <c r="AOS792" s="61"/>
      <c r="AOT792" s="61"/>
      <c r="AOU792" s="61"/>
      <c r="AOV792" s="61"/>
      <c r="AOW792" s="61"/>
      <c r="AOX792" s="61"/>
      <c r="AOY792" s="61"/>
      <c r="AOZ792" s="61"/>
      <c r="APA792" s="61"/>
      <c r="APB792" s="61"/>
      <c r="APC792" s="61"/>
      <c r="APD792" s="61"/>
      <c r="APE792" s="61"/>
      <c r="APF792" s="61"/>
      <c r="APG792" s="61"/>
      <c r="APH792" s="61"/>
      <c r="API792" s="61"/>
      <c r="APJ792" s="61"/>
      <c r="APK792" s="61"/>
      <c r="APL792" s="61"/>
      <c r="APM792" s="61"/>
      <c r="APN792" s="61"/>
      <c r="APO792" s="61"/>
      <c r="APP792" s="61"/>
      <c r="APQ792" s="61"/>
      <c r="APR792" s="61"/>
      <c r="APS792" s="61"/>
      <c r="APT792" s="61"/>
      <c r="APU792" s="61"/>
      <c r="APV792" s="61"/>
      <c r="APW792" s="61"/>
      <c r="APX792" s="61"/>
      <c r="APY792" s="61"/>
      <c r="APZ792" s="61"/>
      <c r="AQA792" s="61"/>
      <c r="AQB792" s="61"/>
      <c r="AQC792" s="61"/>
      <c r="AQD792" s="61"/>
      <c r="AQE792" s="61"/>
      <c r="AQF792" s="61"/>
      <c r="AQG792" s="61"/>
      <c r="AQH792" s="61"/>
      <c r="AQI792" s="61"/>
      <c r="AQJ792" s="61"/>
      <c r="AQK792" s="61"/>
      <c r="AQL792" s="61"/>
      <c r="AQM792" s="61"/>
      <c r="AQN792" s="61"/>
      <c r="AQO792" s="61"/>
      <c r="AQP792" s="61"/>
      <c r="AQQ792" s="61"/>
      <c r="AQR792" s="61"/>
      <c r="AQS792" s="61"/>
      <c r="AQT792" s="61"/>
      <c r="AQU792" s="61"/>
      <c r="AQV792" s="61"/>
      <c r="AQW792" s="61"/>
      <c r="AQX792" s="61"/>
      <c r="AQY792" s="61"/>
      <c r="AQZ792" s="61"/>
      <c r="ARA792" s="61"/>
      <c r="ARB792" s="61"/>
      <c r="ARC792" s="61"/>
      <c r="ARD792" s="61"/>
      <c r="ARE792" s="61"/>
      <c r="ARF792" s="61"/>
      <c r="ARG792" s="61"/>
      <c r="ARH792" s="61"/>
      <c r="ARI792" s="61"/>
      <c r="ARJ792" s="61"/>
      <c r="ARK792" s="61"/>
      <c r="ARL792" s="61"/>
      <c r="ARM792" s="61"/>
      <c r="ARN792" s="61"/>
      <c r="ARO792" s="61"/>
      <c r="ARP792" s="61"/>
      <c r="ARQ792" s="61"/>
      <c r="ARR792" s="61"/>
      <c r="ARS792" s="61"/>
      <c r="ART792" s="61"/>
      <c r="ARU792" s="61"/>
      <c r="ARV792" s="61"/>
      <c r="ARW792" s="61"/>
      <c r="ARX792" s="61"/>
      <c r="ARY792" s="61"/>
      <c r="ARZ792" s="61"/>
      <c r="ASA792" s="61"/>
      <c r="ASB792" s="61"/>
      <c r="ASC792" s="61"/>
      <c r="ASD792" s="61"/>
      <c r="ASE792" s="61"/>
      <c r="ASF792" s="61"/>
      <c r="ASG792" s="61"/>
      <c r="ASH792" s="61"/>
      <c r="ASI792" s="61"/>
      <c r="ASJ792" s="61"/>
      <c r="ASK792" s="61"/>
      <c r="ASL792" s="61"/>
      <c r="ASM792" s="61"/>
      <c r="ASN792" s="61"/>
      <c r="ASO792" s="61"/>
      <c r="ASP792" s="61"/>
      <c r="ASQ792" s="61"/>
      <c r="ASR792" s="61"/>
      <c r="ASS792" s="61"/>
      <c r="AST792" s="61"/>
      <c r="ASU792" s="61"/>
      <c r="ASV792" s="61"/>
      <c r="ASW792" s="61"/>
      <c r="ASX792" s="61"/>
      <c r="ASY792" s="61"/>
      <c r="ASZ792" s="61"/>
      <c r="ATA792" s="61"/>
      <c r="ATB792" s="61"/>
      <c r="ATC792" s="61"/>
      <c r="ATD792" s="61"/>
      <c r="ATE792" s="61"/>
      <c r="ATF792" s="61"/>
      <c r="ATG792" s="61"/>
      <c r="ATH792" s="61"/>
      <c r="ATI792" s="61"/>
      <c r="ATJ792" s="61"/>
      <c r="ATK792" s="61"/>
      <c r="ATL792" s="61"/>
      <c r="ATM792" s="61"/>
      <c r="ATN792" s="61"/>
      <c r="ATO792" s="61"/>
      <c r="ATP792" s="61"/>
      <c r="ATQ792" s="61"/>
      <c r="ATR792" s="61"/>
      <c r="ATS792" s="61"/>
      <c r="ATT792" s="61"/>
      <c r="ATU792" s="61"/>
      <c r="ATV792" s="61"/>
      <c r="ATW792" s="61"/>
      <c r="ATX792" s="61"/>
      <c r="ATY792" s="61"/>
      <c r="ATZ792" s="61"/>
      <c r="AUA792" s="61"/>
      <c r="AUB792" s="61"/>
      <c r="AUC792" s="61"/>
      <c r="AUD792" s="61"/>
      <c r="AUE792" s="61"/>
      <c r="AUF792" s="61"/>
      <c r="AUG792" s="61"/>
      <c r="AUH792" s="61"/>
      <c r="AUI792" s="61"/>
      <c r="AUJ792" s="61"/>
      <c r="AUK792" s="61"/>
      <c r="AUL792" s="61"/>
      <c r="AUM792" s="61"/>
      <c r="AUN792" s="61"/>
      <c r="AUO792" s="61"/>
      <c r="AUP792" s="61"/>
      <c r="AUQ792" s="61"/>
      <c r="AUR792" s="61"/>
      <c r="AUS792" s="61"/>
      <c r="AUT792" s="61"/>
      <c r="AUU792" s="61"/>
      <c r="AUV792" s="61"/>
      <c r="AUW792" s="61"/>
      <c r="AUX792" s="61"/>
      <c r="AUY792" s="61"/>
      <c r="AUZ792" s="61"/>
      <c r="AVA792" s="61"/>
      <c r="AVB792" s="61"/>
      <c r="AVC792" s="61"/>
      <c r="AVD792" s="61"/>
      <c r="AVE792" s="61"/>
      <c r="AVF792" s="61"/>
      <c r="AVG792" s="61"/>
      <c r="AVH792" s="61"/>
      <c r="AVI792" s="61"/>
      <c r="AVJ792" s="61"/>
      <c r="AVK792" s="61"/>
      <c r="AVL792" s="61"/>
      <c r="AVM792" s="61"/>
      <c r="AVN792" s="61"/>
      <c r="AVO792" s="61"/>
      <c r="AVP792" s="61"/>
      <c r="AVQ792" s="61"/>
      <c r="AVR792" s="61"/>
      <c r="AVS792" s="61"/>
      <c r="AVT792" s="61"/>
      <c r="AVU792" s="61"/>
      <c r="AVV792" s="61"/>
      <c r="AVW792" s="61"/>
      <c r="AVX792" s="61"/>
      <c r="AVY792" s="61"/>
      <c r="AVZ792" s="61"/>
      <c r="AWA792" s="61"/>
      <c r="AWB792" s="61"/>
      <c r="AWC792" s="61"/>
      <c r="AWD792" s="61"/>
      <c r="AWE792" s="61"/>
      <c r="AWF792" s="61"/>
      <c r="AWG792" s="61"/>
      <c r="AWH792" s="61"/>
      <c r="AWI792" s="61"/>
      <c r="AWJ792" s="61"/>
      <c r="AWK792" s="61"/>
      <c r="AWL792" s="61"/>
      <c r="AWM792" s="61"/>
      <c r="AWN792" s="61"/>
      <c r="AWO792" s="61"/>
      <c r="AWP792" s="61"/>
      <c r="AWQ792" s="61"/>
      <c r="AWR792" s="61"/>
      <c r="AWS792" s="61"/>
      <c r="AWT792" s="61"/>
      <c r="AWU792" s="61"/>
      <c r="AWV792" s="61"/>
      <c r="AWW792" s="61"/>
      <c r="AWX792" s="61"/>
      <c r="AWY792" s="61"/>
      <c r="AWZ792" s="61"/>
      <c r="AXA792" s="61"/>
      <c r="AXB792" s="61"/>
      <c r="AXC792" s="61"/>
      <c r="AXD792" s="61"/>
      <c r="AXE792" s="61"/>
      <c r="AXF792" s="61"/>
      <c r="AXG792" s="61"/>
      <c r="AXH792" s="61"/>
      <c r="AXI792" s="61"/>
      <c r="AXJ792" s="61"/>
      <c r="AXK792" s="61"/>
      <c r="AXL792" s="61"/>
      <c r="AXM792" s="61"/>
      <c r="AXN792" s="61"/>
      <c r="AXO792" s="61"/>
      <c r="AXP792" s="61"/>
      <c r="AXQ792" s="61"/>
      <c r="AXR792" s="61"/>
      <c r="AXS792" s="61"/>
      <c r="AXT792" s="61"/>
      <c r="AXU792" s="61"/>
      <c r="AXV792" s="61"/>
      <c r="AXW792" s="61"/>
      <c r="AXX792" s="61"/>
      <c r="AXY792" s="61"/>
      <c r="AXZ792" s="61"/>
      <c r="AYA792" s="61"/>
      <c r="AYB792" s="61"/>
      <c r="AYC792" s="61"/>
      <c r="AYD792" s="61"/>
      <c r="AYE792" s="61"/>
      <c r="AYF792" s="61"/>
      <c r="AYG792" s="61"/>
      <c r="AYH792" s="61"/>
      <c r="AYI792" s="61"/>
      <c r="AYJ792" s="61"/>
      <c r="AYK792" s="61"/>
      <c r="AYL792" s="61"/>
      <c r="AYM792" s="61"/>
      <c r="AYN792" s="61"/>
      <c r="AYO792" s="61"/>
      <c r="AYP792" s="61"/>
      <c r="AYQ792" s="61"/>
      <c r="AYR792" s="61"/>
      <c r="AYS792" s="61"/>
      <c r="AYT792" s="61"/>
      <c r="AYU792" s="61"/>
      <c r="AYV792" s="61"/>
      <c r="AYW792" s="61"/>
      <c r="AYX792" s="61"/>
      <c r="AYY792" s="61"/>
      <c r="AYZ792" s="61"/>
      <c r="AZA792" s="61"/>
      <c r="AZB792" s="61"/>
      <c r="AZC792" s="61"/>
      <c r="AZD792" s="61"/>
      <c r="AZE792" s="61"/>
      <c r="AZF792" s="61"/>
      <c r="AZG792" s="61"/>
      <c r="AZH792" s="61"/>
      <c r="AZI792" s="61"/>
      <c r="AZJ792" s="61"/>
      <c r="AZK792" s="61"/>
      <c r="AZL792" s="61"/>
      <c r="AZM792" s="61"/>
      <c r="AZN792" s="61"/>
      <c r="AZO792" s="61"/>
      <c r="AZP792" s="61"/>
      <c r="AZQ792" s="61"/>
      <c r="AZR792" s="61"/>
      <c r="AZS792" s="61"/>
      <c r="AZT792" s="61"/>
      <c r="AZU792" s="61"/>
      <c r="AZV792" s="61"/>
      <c r="AZW792" s="61"/>
      <c r="AZX792" s="61"/>
      <c r="AZY792" s="61"/>
      <c r="AZZ792" s="61"/>
      <c r="BAA792" s="61"/>
      <c r="BAB792" s="61"/>
      <c r="BAC792" s="61"/>
      <c r="BAD792" s="61"/>
      <c r="BAE792" s="61"/>
      <c r="BAF792" s="61"/>
      <c r="BAG792" s="61"/>
      <c r="BAH792" s="61"/>
      <c r="BAI792" s="61"/>
      <c r="BAJ792" s="61"/>
      <c r="BAK792" s="61"/>
      <c r="BAL792" s="61"/>
      <c r="BAM792" s="61"/>
      <c r="BAN792" s="61"/>
      <c r="BAO792" s="61"/>
      <c r="BAP792" s="61"/>
      <c r="BAQ792" s="61"/>
      <c r="BAR792" s="61"/>
      <c r="BAS792" s="61"/>
      <c r="BAT792" s="61"/>
      <c r="BAU792" s="61"/>
      <c r="BAV792" s="61"/>
      <c r="BAW792" s="61"/>
      <c r="BAX792" s="61"/>
      <c r="BAY792" s="61"/>
      <c r="BAZ792" s="61"/>
      <c r="BBA792" s="61"/>
      <c r="BBB792" s="61"/>
      <c r="BBC792" s="61"/>
      <c r="BBD792" s="61"/>
      <c r="BBE792" s="61"/>
      <c r="BBF792" s="61"/>
      <c r="BBG792" s="61"/>
      <c r="BBH792" s="61"/>
      <c r="BBI792" s="61"/>
      <c r="BBJ792" s="61"/>
      <c r="BBK792" s="61"/>
      <c r="BBL792" s="61"/>
      <c r="BBM792" s="61"/>
      <c r="BBN792" s="61"/>
      <c r="BBO792" s="61"/>
      <c r="BBP792" s="61"/>
      <c r="BBQ792" s="61"/>
      <c r="BBR792" s="61"/>
      <c r="BBS792" s="61"/>
      <c r="BBT792" s="61"/>
      <c r="BBU792" s="61"/>
      <c r="BBV792" s="61"/>
      <c r="BBW792" s="61"/>
      <c r="BBX792" s="61"/>
      <c r="BBY792" s="61"/>
      <c r="BBZ792" s="61"/>
      <c r="BCA792" s="61"/>
      <c r="BCB792" s="61"/>
      <c r="BCC792" s="61"/>
      <c r="BCD792" s="61"/>
      <c r="BCE792" s="61"/>
      <c r="BCF792" s="61"/>
      <c r="BCG792" s="61"/>
      <c r="BCH792" s="61"/>
      <c r="BCI792" s="61"/>
      <c r="BCJ792" s="61"/>
      <c r="BCK792" s="61"/>
      <c r="BCL792" s="61"/>
      <c r="BCM792" s="61"/>
      <c r="BCN792" s="61"/>
      <c r="BCO792" s="61"/>
      <c r="BCP792" s="61"/>
      <c r="BCQ792" s="61"/>
      <c r="BCR792" s="61"/>
      <c r="BCS792" s="61"/>
      <c r="BCT792" s="61"/>
      <c r="BCU792" s="61"/>
      <c r="BCV792" s="61"/>
      <c r="BCW792" s="61"/>
      <c r="BCX792" s="61"/>
      <c r="BCY792" s="61"/>
      <c r="BCZ792" s="61"/>
      <c r="BDA792" s="61"/>
      <c r="BDB792" s="61"/>
      <c r="BDC792" s="61"/>
      <c r="BDD792" s="61"/>
      <c r="BDE792" s="61"/>
      <c r="BDF792" s="61"/>
      <c r="BDG792" s="61"/>
      <c r="BDH792" s="61"/>
      <c r="BDI792" s="61"/>
      <c r="BDJ792" s="61"/>
      <c r="BDK792" s="61"/>
      <c r="BDL792" s="61"/>
      <c r="BDM792" s="61"/>
      <c r="BDN792" s="61"/>
      <c r="BDO792" s="61"/>
      <c r="BDP792" s="61"/>
      <c r="BDQ792" s="61"/>
      <c r="BDR792" s="61"/>
      <c r="BDS792" s="61"/>
      <c r="BDT792" s="61"/>
      <c r="BDU792" s="61"/>
      <c r="BDV792" s="61"/>
      <c r="BDW792" s="61"/>
      <c r="BDX792" s="61"/>
      <c r="BDY792" s="61"/>
      <c r="BDZ792" s="61"/>
      <c r="BEA792" s="61"/>
      <c r="BEB792" s="61"/>
      <c r="BEC792" s="61"/>
      <c r="BED792" s="61"/>
      <c r="BEE792" s="61"/>
      <c r="BEF792" s="61"/>
      <c r="BEG792" s="61"/>
      <c r="BEH792" s="61"/>
      <c r="BEI792" s="61"/>
      <c r="BEJ792" s="61"/>
      <c r="BEK792" s="61"/>
      <c r="BEL792" s="61"/>
      <c r="BEM792" s="61"/>
      <c r="BEN792" s="61"/>
      <c r="BEO792" s="61"/>
      <c r="BEP792" s="61"/>
      <c r="BEQ792" s="61"/>
      <c r="BER792" s="61"/>
      <c r="BES792" s="61"/>
      <c r="BET792" s="61"/>
      <c r="BEU792" s="61"/>
      <c r="BEV792" s="61"/>
      <c r="BEW792" s="61"/>
      <c r="BEX792" s="61"/>
      <c r="BEY792" s="61"/>
      <c r="BEZ792" s="61"/>
      <c r="BFA792" s="61"/>
      <c r="BFB792" s="61"/>
      <c r="BFC792" s="61"/>
      <c r="BFD792" s="61"/>
      <c r="BFE792" s="61"/>
      <c r="BFF792" s="61"/>
      <c r="BFG792" s="61"/>
      <c r="BFH792" s="61"/>
      <c r="BFI792" s="61"/>
      <c r="BFJ792" s="61"/>
      <c r="BFK792" s="61"/>
      <c r="BFL792" s="61"/>
      <c r="BFM792" s="61"/>
      <c r="BFN792" s="61"/>
      <c r="BFO792" s="61"/>
      <c r="BFP792" s="61"/>
      <c r="BFQ792" s="61"/>
      <c r="BFR792" s="61"/>
      <c r="BFS792" s="61"/>
      <c r="BFT792" s="61"/>
      <c r="BFU792" s="61"/>
      <c r="BFV792" s="61"/>
      <c r="BFW792" s="61"/>
      <c r="BFX792" s="61"/>
      <c r="BFY792" s="61"/>
      <c r="BFZ792" s="61"/>
      <c r="BGA792" s="61"/>
      <c r="BGB792" s="61"/>
      <c r="BGC792" s="61"/>
      <c r="BGD792" s="61"/>
      <c r="BGE792" s="61"/>
      <c r="BGF792" s="61"/>
      <c r="BGG792" s="61"/>
      <c r="BGH792" s="61"/>
      <c r="BGI792" s="61"/>
      <c r="BGJ792" s="61"/>
      <c r="BGK792" s="61"/>
      <c r="BGL792" s="61"/>
      <c r="BGM792" s="61"/>
      <c r="BGN792" s="61"/>
      <c r="BGO792" s="61"/>
      <c r="BGP792" s="61"/>
      <c r="BGQ792" s="61"/>
      <c r="BGR792" s="61"/>
      <c r="BGS792" s="61"/>
      <c r="BGT792" s="61"/>
      <c r="BGU792" s="61"/>
      <c r="BGV792" s="61"/>
      <c r="BGW792" s="61"/>
      <c r="BGX792" s="61"/>
      <c r="BGY792" s="61"/>
      <c r="BGZ792" s="61"/>
      <c r="BHA792" s="61"/>
      <c r="BHB792" s="61"/>
      <c r="BHC792" s="61"/>
      <c r="BHD792" s="61"/>
      <c r="BHE792" s="61"/>
      <c r="BHF792" s="61"/>
      <c r="BHG792" s="61"/>
      <c r="BHH792" s="61"/>
      <c r="BHI792" s="61"/>
      <c r="BHJ792" s="61"/>
      <c r="BHK792" s="61"/>
      <c r="BHL792" s="61"/>
      <c r="BHM792" s="61"/>
      <c r="BHN792" s="61"/>
      <c r="BHO792" s="61"/>
      <c r="BHP792" s="61"/>
      <c r="BHQ792" s="61"/>
      <c r="BHR792" s="61"/>
      <c r="BHS792" s="61"/>
      <c r="BHT792" s="61"/>
      <c r="BHU792" s="61"/>
      <c r="BHV792" s="61"/>
      <c r="BHW792" s="61"/>
      <c r="BHX792" s="61"/>
      <c r="BHY792" s="61"/>
      <c r="BHZ792" s="61"/>
      <c r="BIA792" s="61"/>
      <c r="BIB792" s="61"/>
      <c r="BIC792" s="61"/>
      <c r="BID792" s="61"/>
      <c r="BIE792" s="61"/>
      <c r="BIF792" s="61"/>
      <c r="BIG792" s="61"/>
      <c r="BIH792" s="61"/>
      <c r="BII792" s="61"/>
      <c r="BIJ792" s="61"/>
      <c r="BIK792" s="61"/>
      <c r="BIL792" s="61"/>
      <c r="BIM792" s="61"/>
      <c r="BIN792" s="61"/>
      <c r="BIO792" s="61"/>
      <c r="BIP792" s="61"/>
      <c r="BIQ792" s="61"/>
      <c r="BIR792" s="61"/>
      <c r="BIS792" s="61"/>
      <c r="BIT792" s="61"/>
      <c r="BIU792" s="61"/>
      <c r="BIV792" s="61"/>
      <c r="BIW792" s="61"/>
      <c r="BIX792" s="61"/>
      <c r="BIY792" s="61"/>
      <c r="BIZ792" s="61"/>
      <c r="BJA792" s="61"/>
      <c r="BJB792" s="61"/>
      <c r="BJC792" s="61"/>
      <c r="BJD792" s="61"/>
      <c r="BJE792" s="61"/>
      <c r="BJF792" s="61"/>
      <c r="BJG792" s="61"/>
      <c r="BJH792" s="61"/>
      <c r="BJI792" s="61"/>
      <c r="BJJ792" s="61"/>
      <c r="BJK792" s="61"/>
      <c r="BJL792" s="61"/>
      <c r="BJM792" s="61"/>
      <c r="BJN792" s="61"/>
      <c r="BJO792" s="61"/>
      <c r="BJP792" s="61"/>
      <c r="BJQ792" s="61"/>
      <c r="BJR792" s="61"/>
      <c r="BJS792" s="61"/>
      <c r="BJT792" s="61"/>
      <c r="BJU792" s="61"/>
      <c r="BJV792" s="61"/>
      <c r="BJW792" s="61"/>
      <c r="BJX792" s="61"/>
      <c r="BJY792" s="61"/>
      <c r="BJZ792" s="61"/>
      <c r="BKA792" s="61"/>
      <c r="BKB792" s="61"/>
      <c r="BKC792" s="61"/>
      <c r="BKD792" s="61"/>
      <c r="BKE792" s="61"/>
      <c r="BKF792" s="61"/>
      <c r="BKG792" s="61"/>
      <c r="BKH792" s="61"/>
      <c r="BKI792" s="61"/>
      <c r="BKJ792" s="61"/>
      <c r="BKK792" s="61"/>
      <c r="BKL792" s="61"/>
      <c r="BKM792" s="61"/>
      <c r="BKN792" s="61"/>
      <c r="BKO792" s="61"/>
      <c r="BKP792" s="61"/>
      <c r="BKQ792" s="61"/>
      <c r="BKR792" s="61"/>
      <c r="BKS792" s="61"/>
      <c r="BKT792" s="61"/>
      <c r="BKU792" s="61"/>
      <c r="BKV792" s="61"/>
      <c r="BKW792" s="61"/>
      <c r="BKX792" s="61"/>
      <c r="BKY792" s="61"/>
      <c r="BKZ792" s="61"/>
      <c r="BLA792" s="61"/>
      <c r="BLB792" s="61"/>
      <c r="BLC792" s="61"/>
      <c r="BLD792" s="61"/>
      <c r="BLE792" s="61"/>
      <c r="BLF792" s="61"/>
      <c r="BLG792" s="61"/>
      <c r="BLH792" s="61"/>
      <c r="BLI792" s="61"/>
      <c r="BLJ792" s="61"/>
      <c r="BLK792" s="61"/>
      <c r="BLL792" s="61"/>
      <c r="BLM792" s="61"/>
      <c r="BLN792" s="61"/>
      <c r="BLO792" s="61"/>
      <c r="BLP792" s="61"/>
      <c r="BLQ792" s="61"/>
      <c r="BLR792" s="61"/>
      <c r="BLS792" s="61"/>
      <c r="BLT792" s="61"/>
      <c r="BLU792" s="61"/>
      <c r="BLV792" s="61"/>
      <c r="BLW792" s="61"/>
      <c r="BLX792" s="61"/>
      <c r="BLY792" s="61"/>
      <c r="BLZ792" s="61"/>
      <c r="BMA792" s="61"/>
      <c r="BMB792" s="61"/>
      <c r="BMC792" s="61"/>
      <c r="BMD792" s="61"/>
      <c r="BME792" s="61"/>
      <c r="BMF792" s="61"/>
      <c r="BMG792" s="61"/>
      <c r="BMH792" s="61"/>
      <c r="BMI792" s="61"/>
      <c r="BMJ792" s="61"/>
      <c r="BMK792" s="61"/>
      <c r="BML792" s="61"/>
      <c r="BMM792" s="61"/>
      <c r="BMN792" s="61"/>
      <c r="BMO792" s="61"/>
      <c r="BMP792" s="61"/>
      <c r="BMQ792" s="61"/>
      <c r="BMR792" s="61"/>
      <c r="BMS792" s="61"/>
      <c r="BMT792" s="61"/>
      <c r="BMU792" s="61"/>
      <c r="BMV792" s="61"/>
      <c r="BMW792" s="61"/>
      <c r="BMX792" s="61"/>
      <c r="BMY792" s="61"/>
      <c r="BMZ792" s="61"/>
      <c r="BNA792" s="61"/>
      <c r="BNB792" s="61"/>
      <c r="BNC792" s="61"/>
      <c r="BND792" s="61"/>
      <c r="BNE792" s="61"/>
      <c r="BNF792" s="61"/>
      <c r="BNG792" s="61"/>
      <c r="BNH792" s="61"/>
      <c r="BNI792" s="61"/>
      <c r="BNJ792" s="61"/>
      <c r="BNK792" s="61"/>
      <c r="BNL792" s="61"/>
      <c r="BNM792" s="61"/>
      <c r="BNN792" s="61"/>
      <c r="BNO792" s="61"/>
      <c r="BNP792" s="61"/>
      <c r="BNQ792" s="61"/>
      <c r="BNR792" s="61"/>
      <c r="BNS792" s="61"/>
      <c r="BNT792" s="61"/>
      <c r="BNU792" s="61"/>
      <c r="BNV792" s="61"/>
      <c r="BNW792" s="61"/>
      <c r="BNX792" s="61"/>
      <c r="BNY792" s="61"/>
      <c r="BNZ792" s="61"/>
      <c r="BOA792" s="61"/>
      <c r="BOB792" s="61"/>
      <c r="BOC792" s="61"/>
      <c r="BOD792" s="61"/>
      <c r="BOE792" s="61"/>
      <c r="BOF792" s="61"/>
      <c r="BOG792" s="61"/>
      <c r="BOH792" s="61"/>
      <c r="BOI792" s="61"/>
      <c r="BOJ792" s="61"/>
      <c r="BOK792" s="61"/>
      <c r="BOL792" s="61"/>
      <c r="BOM792" s="61"/>
      <c r="BON792" s="61"/>
      <c r="BOO792" s="61"/>
      <c r="BOP792" s="61"/>
      <c r="BOQ792" s="61"/>
      <c r="BOR792" s="61"/>
      <c r="BOS792" s="61"/>
      <c r="BOT792" s="61"/>
      <c r="BOU792" s="61"/>
      <c r="BOV792" s="61"/>
      <c r="BOW792" s="61"/>
      <c r="BOX792" s="61"/>
      <c r="BOY792" s="61"/>
      <c r="BOZ792" s="61"/>
      <c r="BPA792" s="61"/>
      <c r="BPB792" s="61"/>
      <c r="BPC792" s="61"/>
      <c r="BPD792" s="61"/>
      <c r="BPE792" s="61"/>
      <c r="BPF792" s="61"/>
      <c r="BPG792" s="61"/>
      <c r="BPH792" s="61"/>
      <c r="BPI792" s="61"/>
      <c r="BPJ792" s="61"/>
      <c r="BPK792" s="61"/>
      <c r="BPL792" s="61"/>
      <c r="BPM792" s="61"/>
      <c r="BPN792" s="61"/>
      <c r="BPO792" s="61"/>
      <c r="BPP792" s="61"/>
      <c r="BPQ792" s="61"/>
      <c r="BPR792" s="61"/>
      <c r="BPS792" s="61"/>
      <c r="BPT792" s="61"/>
      <c r="BPU792" s="61"/>
      <c r="BPV792" s="61"/>
      <c r="BPW792" s="61"/>
      <c r="BPX792" s="61"/>
      <c r="BPY792" s="61"/>
      <c r="BPZ792" s="61"/>
      <c r="BQA792" s="61"/>
      <c r="BQB792" s="61"/>
      <c r="BQC792" s="61"/>
      <c r="BQD792" s="61"/>
      <c r="BQE792" s="61"/>
      <c r="BQF792" s="61"/>
      <c r="BQG792" s="61"/>
      <c r="BQH792" s="61"/>
      <c r="BQI792" s="61"/>
      <c r="BQJ792" s="61"/>
      <c r="BQK792" s="61"/>
      <c r="BQL792" s="61"/>
      <c r="BQM792" s="61"/>
      <c r="BQN792" s="61"/>
      <c r="BQO792" s="61"/>
      <c r="BQP792" s="61"/>
      <c r="BQQ792" s="61"/>
      <c r="BQR792" s="61"/>
      <c r="BQS792" s="61"/>
      <c r="BQT792" s="61"/>
      <c r="BQU792" s="61"/>
      <c r="BQV792" s="61"/>
      <c r="BQW792" s="61"/>
      <c r="BQX792" s="61"/>
      <c r="BQY792" s="61"/>
      <c r="BQZ792" s="61"/>
      <c r="BRA792" s="61"/>
      <c r="BRB792" s="61"/>
      <c r="BRC792" s="61"/>
      <c r="BRD792" s="61"/>
      <c r="BRE792" s="61"/>
      <c r="BRF792" s="61"/>
      <c r="BRG792" s="61"/>
      <c r="BRH792" s="61"/>
      <c r="BRI792" s="61"/>
      <c r="BRJ792" s="61"/>
      <c r="BRK792" s="61"/>
      <c r="BRL792" s="61"/>
      <c r="BRM792" s="61"/>
      <c r="BRN792" s="61"/>
      <c r="BRO792" s="61"/>
      <c r="BRP792" s="61"/>
      <c r="BRQ792" s="61"/>
      <c r="BRR792" s="61"/>
      <c r="BRS792" s="61"/>
      <c r="BRT792" s="61"/>
      <c r="BRU792" s="61"/>
      <c r="BRV792" s="61"/>
      <c r="BRW792" s="61"/>
      <c r="BRX792" s="61"/>
      <c r="BRY792" s="61"/>
      <c r="BRZ792" s="61"/>
      <c r="BSA792" s="61"/>
      <c r="BSB792" s="61"/>
      <c r="BSC792" s="61"/>
      <c r="BSD792" s="61"/>
      <c r="BSE792" s="61"/>
      <c r="BSF792" s="61"/>
      <c r="BSG792" s="61"/>
      <c r="BSH792" s="61"/>
      <c r="BSI792" s="61"/>
      <c r="BSJ792" s="61"/>
      <c r="BSK792" s="61"/>
      <c r="BSL792" s="61"/>
      <c r="BSM792" s="61"/>
      <c r="BSN792" s="61"/>
      <c r="BSO792" s="61"/>
      <c r="BSP792" s="61"/>
      <c r="BSQ792" s="61"/>
      <c r="BSR792" s="61"/>
      <c r="BSS792" s="61"/>
      <c r="BST792" s="61"/>
      <c r="BSU792" s="61"/>
      <c r="BSV792" s="61"/>
      <c r="BSW792" s="61"/>
      <c r="BSX792" s="61"/>
      <c r="BSY792" s="61"/>
      <c r="BSZ792" s="61"/>
      <c r="BTA792" s="61"/>
      <c r="BTB792" s="61"/>
      <c r="BTC792" s="61"/>
      <c r="BTD792" s="61"/>
      <c r="BTE792" s="61"/>
      <c r="BTF792" s="61"/>
      <c r="BTG792" s="61"/>
      <c r="BTH792" s="61"/>
      <c r="BTI792" s="61"/>
      <c r="BTJ792" s="61"/>
      <c r="BTK792" s="61"/>
      <c r="BTL792" s="61"/>
      <c r="BTM792" s="61"/>
      <c r="BTN792" s="61"/>
      <c r="BTO792" s="61"/>
      <c r="BTP792" s="61"/>
      <c r="BTQ792" s="61"/>
      <c r="BTR792" s="61"/>
      <c r="BTS792" s="61"/>
      <c r="BTT792" s="61"/>
      <c r="BTU792" s="61"/>
      <c r="BTV792" s="61"/>
      <c r="BTW792" s="61"/>
      <c r="BTX792" s="61"/>
      <c r="BTY792" s="61"/>
      <c r="BTZ792" s="61"/>
      <c r="BUA792" s="61"/>
      <c r="BUB792" s="61"/>
      <c r="BUC792" s="61"/>
      <c r="BUD792" s="61"/>
      <c r="BUE792" s="61"/>
      <c r="BUF792" s="61"/>
      <c r="BUG792" s="61"/>
      <c r="BUH792" s="61"/>
      <c r="BUI792" s="61"/>
      <c r="BUJ792" s="61"/>
      <c r="BUK792" s="61"/>
      <c r="BUL792" s="61"/>
      <c r="BUM792" s="61"/>
      <c r="BUN792" s="61"/>
      <c r="BUO792" s="61"/>
      <c r="BUP792" s="61"/>
      <c r="BUQ792" s="61"/>
      <c r="BUR792" s="61"/>
      <c r="BUS792" s="61"/>
      <c r="BUT792" s="61"/>
      <c r="BUU792" s="61"/>
      <c r="BUV792" s="61"/>
      <c r="BUW792" s="61"/>
      <c r="BUX792" s="61"/>
      <c r="BUY792" s="61"/>
      <c r="BUZ792" s="61"/>
      <c r="BVA792" s="61"/>
      <c r="BVB792" s="61"/>
      <c r="BVC792" s="61"/>
      <c r="BVD792" s="61"/>
      <c r="BVE792" s="61"/>
      <c r="BVF792" s="61"/>
      <c r="BVG792" s="61"/>
      <c r="BVH792" s="61"/>
      <c r="BVI792" s="61"/>
      <c r="BVJ792" s="61"/>
      <c r="BVK792" s="61"/>
      <c r="BVL792" s="61"/>
      <c r="BVM792" s="61"/>
      <c r="BVN792" s="61"/>
      <c r="BVO792" s="61"/>
      <c r="BVP792" s="61"/>
      <c r="BVQ792" s="61"/>
      <c r="BVR792" s="61"/>
      <c r="BVS792" s="61"/>
      <c r="BVT792" s="61"/>
      <c r="BVU792" s="61"/>
      <c r="BVV792" s="61"/>
      <c r="BVW792" s="61"/>
      <c r="BVX792" s="61"/>
      <c r="BVY792" s="61"/>
      <c r="BVZ792" s="61"/>
      <c r="BWA792" s="61"/>
      <c r="BWB792" s="61"/>
      <c r="BWC792" s="61"/>
      <c r="BWD792" s="61"/>
      <c r="BWE792" s="61"/>
      <c r="BWF792" s="61"/>
      <c r="BWG792" s="61"/>
      <c r="BWH792" s="61"/>
      <c r="BWI792" s="61"/>
      <c r="BWJ792" s="61"/>
      <c r="BWK792" s="61"/>
      <c r="BWL792" s="61"/>
      <c r="BWM792" s="61"/>
      <c r="BWN792" s="61"/>
      <c r="BWO792" s="61"/>
      <c r="BWP792" s="61"/>
      <c r="BWQ792" s="61"/>
      <c r="BWR792" s="61"/>
      <c r="BWS792" s="61"/>
      <c r="BWT792" s="61"/>
      <c r="BWU792" s="61"/>
      <c r="BWV792" s="61"/>
      <c r="BWW792" s="61"/>
      <c r="BWX792" s="61"/>
      <c r="BWY792" s="61"/>
      <c r="BWZ792" s="61"/>
      <c r="BXA792" s="61"/>
      <c r="BXB792" s="61"/>
      <c r="BXC792" s="61"/>
      <c r="BXD792" s="61"/>
      <c r="BXE792" s="61"/>
      <c r="BXF792" s="61"/>
      <c r="BXG792" s="61"/>
      <c r="BXH792" s="61"/>
      <c r="BXI792" s="61"/>
      <c r="BXJ792" s="61"/>
      <c r="BXK792" s="61"/>
      <c r="BXL792" s="61"/>
      <c r="BXM792" s="61"/>
      <c r="BXN792" s="61"/>
      <c r="BXO792" s="61"/>
      <c r="BXP792" s="61"/>
      <c r="BXQ792" s="61"/>
      <c r="BXR792" s="61"/>
      <c r="BXS792" s="61"/>
      <c r="BXT792" s="61"/>
      <c r="BXU792" s="61"/>
      <c r="BXV792" s="61"/>
      <c r="BXW792" s="61"/>
      <c r="BXX792" s="61"/>
      <c r="BXY792" s="61"/>
      <c r="BXZ792" s="61"/>
      <c r="BYA792" s="61"/>
      <c r="BYB792" s="61"/>
      <c r="BYC792" s="61"/>
      <c r="BYD792" s="61"/>
      <c r="BYE792" s="61"/>
      <c r="BYF792" s="61"/>
      <c r="BYG792" s="61"/>
      <c r="BYH792" s="61"/>
      <c r="BYI792" s="61"/>
      <c r="BYJ792" s="61"/>
      <c r="BYK792" s="61"/>
      <c r="BYL792" s="61"/>
      <c r="BYM792" s="61"/>
      <c r="BYN792" s="61"/>
      <c r="BYO792" s="61"/>
      <c r="BYP792" s="61"/>
      <c r="BYQ792" s="61"/>
      <c r="BYR792" s="61"/>
      <c r="BYS792" s="61"/>
      <c r="BYT792" s="61"/>
      <c r="BYU792" s="61"/>
      <c r="BYV792" s="61"/>
      <c r="BYW792" s="61"/>
      <c r="BYX792" s="61"/>
      <c r="BYY792" s="61"/>
      <c r="BYZ792" s="61"/>
      <c r="BZA792" s="61"/>
      <c r="BZB792" s="61"/>
      <c r="BZC792" s="61"/>
      <c r="BZD792" s="61"/>
      <c r="BZE792" s="61"/>
      <c r="BZF792" s="61"/>
      <c r="BZG792" s="61"/>
      <c r="BZH792" s="61"/>
      <c r="BZI792" s="61"/>
      <c r="BZJ792" s="61"/>
      <c r="BZK792" s="61"/>
      <c r="BZL792" s="61"/>
      <c r="BZM792" s="61"/>
      <c r="BZN792" s="61"/>
      <c r="BZO792" s="61"/>
      <c r="BZP792" s="61"/>
      <c r="BZQ792" s="61"/>
      <c r="BZR792" s="61"/>
      <c r="BZS792" s="61"/>
      <c r="BZT792" s="61"/>
      <c r="BZU792" s="61"/>
      <c r="BZV792" s="61"/>
      <c r="BZW792" s="61"/>
      <c r="BZX792" s="61"/>
      <c r="BZY792" s="61"/>
      <c r="BZZ792" s="61"/>
      <c r="CAA792" s="61"/>
      <c r="CAB792" s="61"/>
      <c r="CAC792" s="61"/>
      <c r="CAD792" s="61"/>
      <c r="CAE792" s="61"/>
      <c r="CAF792" s="61"/>
      <c r="CAG792" s="61"/>
      <c r="CAH792" s="61"/>
      <c r="CAI792" s="61"/>
      <c r="CAJ792" s="61"/>
      <c r="CAK792" s="61"/>
      <c r="CAL792" s="61"/>
      <c r="CAM792" s="61"/>
      <c r="CAN792" s="61"/>
      <c r="CAO792" s="61"/>
      <c r="CAP792" s="61"/>
      <c r="CAQ792" s="61"/>
      <c r="CAR792" s="61"/>
      <c r="CAS792" s="61"/>
      <c r="CAT792" s="61"/>
      <c r="CAU792" s="61"/>
      <c r="CAV792" s="61"/>
      <c r="CAW792" s="61"/>
      <c r="CAX792" s="61"/>
      <c r="CAY792" s="61"/>
      <c r="CAZ792" s="61"/>
      <c r="CBA792" s="61"/>
      <c r="CBB792" s="61"/>
      <c r="CBC792" s="61"/>
      <c r="CBD792" s="61"/>
      <c r="CBE792" s="61"/>
      <c r="CBF792" s="61"/>
      <c r="CBG792" s="61"/>
      <c r="CBH792" s="61"/>
      <c r="CBI792" s="61"/>
      <c r="CBJ792" s="61"/>
      <c r="CBK792" s="61"/>
      <c r="CBL792" s="61"/>
      <c r="CBM792" s="61"/>
      <c r="CBN792" s="61"/>
      <c r="CBO792" s="61"/>
      <c r="CBP792" s="61"/>
      <c r="CBQ792" s="61"/>
      <c r="CBR792" s="61"/>
      <c r="CBS792" s="61"/>
      <c r="CBT792" s="61"/>
      <c r="CBU792" s="61"/>
      <c r="CBV792" s="61"/>
      <c r="CBW792" s="61"/>
      <c r="CBX792" s="61"/>
      <c r="CBY792" s="61"/>
      <c r="CBZ792" s="61"/>
      <c r="CCA792" s="61"/>
      <c r="CCB792" s="61"/>
      <c r="CCC792" s="61"/>
      <c r="CCD792" s="61"/>
      <c r="CCE792" s="61"/>
      <c r="CCF792" s="61"/>
      <c r="CCG792" s="61"/>
      <c r="CCH792" s="61"/>
      <c r="CCI792" s="61"/>
      <c r="CCJ792" s="61"/>
      <c r="CCK792" s="61"/>
      <c r="CCL792" s="61"/>
      <c r="CCM792" s="61"/>
      <c r="CCN792" s="61"/>
      <c r="CCO792" s="61"/>
      <c r="CCP792" s="61"/>
      <c r="CCQ792" s="61"/>
      <c r="CCR792" s="61"/>
      <c r="CCS792" s="61"/>
      <c r="CCT792" s="61"/>
      <c r="CCU792" s="61"/>
      <c r="CCV792" s="61"/>
      <c r="CCW792" s="61"/>
      <c r="CCX792" s="61"/>
      <c r="CCY792" s="61"/>
      <c r="CCZ792" s="61"/>
      <c r="CDA792" s="61"/>
      <c r="CDB792" s="61"/>
      <c r="CDC792" s="61"/>
      <c r="CDD792" s="61"/>
      <c r="CDE792" s="61"/>
      <c r="CDF792" s="61"/>
      <c r="CDG792" s="61"/>
      <c r="CDH792" s="61"/>
      <c r="CDI792" s="61"/>
      <c r="CDJ792" s="61"/>
      <c r="CDK792" s="61"/>
      <c r="CDL792" s="61"/>
      <c r="CDM792" s="61"/>
      <c r="CDN792" s="61"/>
      <c r="CDO792" s="61"/>
      <c r="CDP792" s="61"/>
      <c r="CDQ792" s="61"/>
      <c r="CDR792" s="61"/>
      <c r="CDS792" s="61"/>
      <c r="CDT792" s="61"/>
      <c r="CDU792" s="61"/>
      <c r="CDV792" s="61"/>
      <c r="CDW792" s="61"/>
      <c r="CDX792" s="61"/>
      <c r="CDY792" s="61"/>
      <c r="CDZ792" s="61"/>
      <c r="CEA792" s="61"/>
      <c r="CEB792" s="61"/>
      <c r="CEC792" s="61"/>
      <c r="CED792" s="61"/>
      <c r="CEE792" s="61"/>
      <c r="CEF792" s="61"/>
      <c r="CEG792" s="61"/>
      <c r="CEH792" s="61"/>
      <c r="CEI792" s="61"/>
      <c r="CEJ792" s="61"/>
      <c r="CEK792" s="61"/>
      <c r="CEL792" s="61"/>
      <c r="CEM792" s="61"/>
      <c r="CEN792" s="61"/>
      <c r="CEO792" s="61"/>
      <c r="CEP792" s="61"/>
      <c r="CEQ792" s="61"/>
      <c r="CER792" s="61"/>
      <c r="CES792" s="61"/>
      <c r="CET792" s="61"/>
      <c r="CEU792" s="61"/>
      <c r="CEV792" s="61"/>
      <c r="CEW792" s="61"/>
      <c r="CEX792" s="61"/>
      <c r="CEY792" s="61"/>
      <c r="CEZ792" s="61"/>
      <c r="CFA792" s="61"/>
      <c r="CFB792" s="61"/>
      <c r="CFC792" s="61"/>
      <c r="CFD792" s="61"/>
      <c r="CFE792" s="61"/>
      <c r="CFF792" s="61"/>
      <c r="CFG792" s="61"/>
      <c r="CFH792" s="61"/>
      <c r="CFI792" s="61"/>
      <c r="CFJ792" s="61"/>
      <c r="CFK792" s="61"/>
      <c r="CFL792" s="61"/>
      <c r="CFM792" s="61"/>
      <c r="CFN792" s="61"/>
      <c r="CFO792" s="61"/>
      <c r="CFP792" s="61"/>
      <c r="CFQ792" s="61"/>
      <c r="CFR792" s="61"/>
      <c r="CFS792" s="61"/>
      <c r="CFT792" s="61"/>
      <c r="CFU792" s="61"/>
      <c r="CFV792" s="61"/>
      <c r="CFW792" s="61"/>
      <c r="CFX792" s="61"/>
      <c r="CFY792" s="61"/>
      <c r="CFZ792" s="61"/>
      <c r="CGA792" s="61"/>
      <c r="CGB792" s="61"/>
      <c r="CGC792" s="61"/>
      <c r="CGD792" s="61"/>
      <c r="CGE792" s="61"/>
      <c r="CGF792" s="61"/>
      <c r="CGG792" s="61"/>
      <c r="CGH792" s="61"/>
      <c r="CGI792" s="61"/>
      <c r="CGJ792" s="61"/>
      <c r="CGK792" s="61"/>
      <c r="CGL792" s="61"/>
      <c r="CGM792" s="61"/>
      <c r="CGN792" s="61"/>
      <c r="CGO792" s="61"/>
      <c r="CGP792" s="61"/>
      <c r="CGQ792" s="61"/>
      <c r="CGR792" s="61"/>
      <c r="CGS792" s="61"/>
      <c r="CGT792" s="61"/>
      <c r="CGU792" s="61"/>
      <c r="CGV792" s="61"/>
      <c r="CGW792" s="61"/>
      <c r="CGX792" s="61"/>
      <c r="CGY792" s="61"/>
      <c r="CGZ792" s="61"/>
      <c r="CHA792" s="61"/>
      <c r="CHB792" s="61"/>
      <c r="CHC792" s="61"/>
      <c r="CHD792" s="61"/>
      <c r="CHE792" s="61"/>
      <c r="CHF792" s="61"/>
      <c r="CHG792" s="61"/>
      <c r="CHH792" s="61"/>
      <c r="CHI792" s="61"/>
      <c r="CHJ792" s="61"/>
      <c r="CHK792" s="61"/>
      <c r="CHL792" s="61"/>
      <c r="CHM792" s="61"/>
      <c r="CHN792" s="61"/>
      <c r="CHO792" s="61"/>
      <c r="CHP792" s="61"/>
      <c r="CHQ792" s="61"/>
      <c r="CHR792" s="61"/>
      <c r="CHS792" s="61"/>
      <c r="CHT792" s="61"/>
      <c r="CHU792" s="61"/>
      <c r="CHV792" s="61"/>
      <c r="CHW792" s="61"/>
      <c r="CHX792" s="61"/>
      <c r="CHY792" s="61"/>
      <c r="CHZ792" s="61"/>
      <c r="CIA792" s="61"/>
      <c r="CIB792" s="61"/>
      <c r="CIC792" s="61"/>
      <c r="CID792" s="61"/>
      <c r="CIE792" s="61"/>
      <c r="CIF792" s="61"/>
      <c r="CIG792" s="61"/>
      <c r="CIH792" s="61"/>
      <c r="CII792" s="61"/>
      <c r="CIJ792" s="61"/>
      <c r="CIK792" s="61"/>
      <c r="CIL792" s="61"/>
      <c r="CIM792" s="61"/>
      <c r="CIN792" s="61"/>
      <c r="CIO792" s="61"/>
      <c r="CIP792" s="61"/>
      <c r="CIQ792" s="61"/>
      <c r="CIR792" s="61"/>
      <c r="CIS792" s="61"/>
      <c r="CIT792" s="61"/>
      <c r="CIU792" s="61"/>
      <c r="CIV792" s="61"/>
      <c r="CIW792" s="61"/>
      <c r="CIX792" s="61"/>
      <c r="CIY792" s="61"/>
      <c r="CIZ792" s="61"/>
      <c r="CJA792" s="61"/>
      <c r="CJB792" s="61"/>
      <c r="CJC792" s="61"/>
      <c r="CJD792" s="61"/>
      <c r="CJE792" s="61"/>
      <c r="CJF792" s="61"/>
      <c r="CJG792" s="61"/>
      <c r="CJH792" s="61"/>
      <c r="CJI792" s="61"/>
      <c r="CJJ792" s="61"/>
      <c r="CJK792" s="61"/>
      <c r="CJL792" s="61"/>
      <c r="CJM792" s="61"/>
      <c r="CJN792" s="61"/>
      <c r="CJO792" s="61"/>
      <c r="CJP792" s="61"/>
      <c r="CJQ792" s="61"/>
      <c r="CJR792" s="61"/>
      <c r="CJS792" s="61"/>
      <c r="CJT792" s="61"/>
      <c r="CJU792" s="61"/>
      <c r="CJV792" s="61"/>
      <c r="CJW792" s="61"/>
      <c r="CJX792" s="61"/>
      <c r="CJY792" s="61"/>
      <c r="CJZ792" s="61"/>
      <c r="CKA792" s="61"/>
      <c r="CKB792" s="61"/>
      <c r="CKC792" s="61"/>
      <c r="CKD792" s="61"/>
      <c r="CKE792" s="61"/>
      <c r="CKF792" s="61"/>
      <c r="CKG792" s="61"/>
      <c r="CKH792" s="61"/>
      <c r="CKI792" s="61"/>
      <c r="CKJ792" s="61"/>
      <c r="CKK792" s="61"/>
      <c r="CKL792" s="61"/>
      <c r="CKM792" s="61"/>
      <c r="CKN792" s="61"/>
      <c r="CKO792" s="61"/>
      <c r="CKP792" s="61"/>
      <c r="CKQ792" s="61"/>
      <c r="CKR792" s="61"/>
      <c r="CKS792" s="61"/>
      <c r="CKT792" s="61"/>
      <c r="CKU792" s="61"/>
      <c r="CKV792" s="61"/>
      <c r="CKW792" s="61"/>
      <c r="CKX792" s="61"/>
      <c r="CKY792" s="61"/>
      <c r="CKZ792" s="61"/>
      <c r="CLA792" s="61"/>
      <c r="CLB792" s="61"/>
      <c r="CLC792" s="61"/>
      <c r="CLD792" s="61"/>
      <c r="CLE792" s="61"/>
      <c r="CLF792" s="61"/>
      <c r="CLG792" s="61"/>
      <c r="CLH792" s="61"/>
      <c r="CLI792" s="61"/>
      <c r="CLJ792" s="61"/>
      <c r="CLK792" s="61"/>
      <c r="CLL792" s="61"/>
      <c r="CLM792" s="61"/>
      <c r="CLN792" s="61"/>
      <c r="CLO792" s="61"/>
      <c r="CLP792" s="61"/>
      <c r="CLQ792" s="61"/>
      <c r="CLR792" s="61"/>
      <c r="CLS792" s="61"/>
      <c r="CLT792" s="61"/>
      <c r="CLU792" s="61"/>
      <c r="CLV792" s="61"/>
      <c r="CLW792" s="61"/>
      <c r="CLX792" s="61"/>
      <c r="CLY792" s="61"/>
      <c r="CLZ792" s="61"/>
      <c r="CMA792" s="61"/>
      <c r="CMB792" s="61"/>
      <c r="CMC792" s="61"/>
      <c r="CMD792" s="61"/>
      <c r="CME792" s="61"/>
      <c r="CMF792" s="61"/>
      <c r="CMG792" s="61"/>
      <c r="CMH792" s="61"/>
      <c r="CMI792" s="61"/>
      <c r="CMJ792" s="61"/>
      <c r="CMK792" s="61"/>
      <c r="CML792" s="61"/>
      <c r="CMM792" s="61"/>
      <c r="CMN792" s="61"/>
      <c r="CMO792" s="61"/>
      <c r="CMP792" s="61"/>
      <c r="CMQ792" s="61"/>
      <c r="CMR792" s="61"/>
      <c r="CMS792" s="61"/>
      <c r="CMT792" s="61"/>
      <c r="CMU792" s="61"/>
      <c r="CMV792" s="61"/>
      <c r="CMW792" s="61"/>
      <c r="CMX792" s="61"/>
      <c r="CMY792" s="61"/>
      <c r="CMZ792" s="61"/>
      <c r="CNA792" s="61"/>
      <c r="CNB792" s="61"/>
      <c r="CNC792" s="61"/>
      <c r="CND792" s="61"/>
      <c r="CNE792" s="61"/>
      <c r="CNF792" s="61"/>
      <c r="CNG792" s="61"/>
      <c r="CNH792" s="61"/>
      <c r="CNI792" s="61"/>
      <c r="CNJ792" s="61"/>
      <c r="CNK792" s="61"/>
      <c r="CNL792" s="61"/>
      <c r="CNM792" s="61"/>
      <c r="CNN792" s="61"/>
      <c r="CNO792" s="61"/>
      <c r="CNP792" s="61"/>
      <c r="CNQ792" s="61"/>
      <c r="CNR792" s="61"/>
      <c r="CNS792" s="61"/>
      <c r="CNT792" s="61"/>
      <c r="CNU792" s="61"/>
      <c r="CNV792" s="61"/>
      <c r="CNW792" s="61"/>
      <c r="CNX792" s="61"/>
      <c r="CNY792" s="61"/>
      <c r="CNZ792" s="61"/>
      <c r="COA792" s="61"/>
      <c r="COB792" s="61"/>
      <c r="COC792" s="61"/>
      <c r="COD792" s="61"/>
      <c r="COE792" s="61"/>
      <c r="COF792" s="61"/>
      <c r="COG792" s="61"/>
      <c r="COH792" s="61"/>
      <c r="COI792" s="61"/>
      <c r="COJ792" s="61"/>
      <c r="COK792" s="61"/>
      <c r="COL792" s="61"/>
      <c r="COM792" s="61"/>
      <c r="CON792" s="61"/>
      <c r="COO792" s="61"/>
      <c r="COP792" s="61"/>
      <c r="COQ792" s="61"/>
      <c r="COR792" s="61"/>
      <c r="COS792" s="61"/>
      <c r="COT792" s="61"/>
      <c r="COU792" s="61"/>
      <c r="COV792" s="61"/>
      <c r="COW792" s="61"/>
      <c r="COX792" s="61"/>
      <c r="COY792" s="61"/>
      <c r="COZ792" s="61"/>
      <c r="CPA792" s="61"/>
      <c r="CPB792" s="61"/>
      <c r="CPC792" s="61"/>
      <c r="CPD792" s="61"/>
      <c r="CPE792" s="61"/>
      <c r="CPF792" s="61"/>
      <c r="CPG792" s="61"/>
      <c r="CPH792" s="61"/>
      <c r="CPI792" s="61"/>
      <c r="CPJ792" s="61"/>
      <c r="CPK792" s="61"/>
      <c r="CPL792" s="61"/>
      <c r="CPM792" s="61"/>
      <c r="CPN792" s="61"/>
      <c r="CPO792" s="61"/>
      <c r="CPP792" s="61"/>
      <c r="CPQ792" s="61"/>
      <c r="CPR792" s="61"/>
      <c r="CPS792" s="61"/>
      <c r="CPT792" s="61"/>
      <c r="CPU792" s="61"/>
      <c r="CPV792" s="61"/>
      <c r="CPW792" s="61"/>
      <c r="CPX792" s="61"/>
      <c r="CPY792" s="61"/>
      <c r="CPZ792" s="61"/>
      <c r="CQA792" s="61"/>
      <c r="CQB792" s="61"/>
      <c r="CQC792" s="61"/>
      <c r="CQD792" s="61"/>
      <c r="CQE792" s="61"/>
      <c r="CQF792" s="61"/>
      <c r="CQG792" s="61"/>
      <c r="CQH792" s="61"/>
      <c r="CQI792" s="61"/>
      <c r="CQJ792" s="61"/>
      <c r="CQK792" s="61"/>
      <c r="CQL792" s="61"/>
      <c r="CQM792" s="61"/>
      <c r="CQN792" s="61"/>
      <c r="CQO792" s="61"/>
      <c r="CQP792" s="61"/>
      <c r="CQQ792" s="61"/>
      <c r="CQR792" s="61"/>
      <c r="CQS792" s="61"/>
      <c r="CQT792" s="61"/>
      <c r="CQU792" s="61"/>
      <c r="CQV792" s="61"/>
      <c r="CQW792" s="61"/>
      <c r="CQX792" s="61"/>
      <c r="CQY792" s="61"/>
      <c r="CQZ792" s="61"/>
      <c r="CRA792" s="61"/>
      <c r="CRB792" s="61"/>
      <c r="CRC792" s="61"/>
      <c r="CRD792" s="61"/>
      <c r="CRE792" s="61"/>
      <c r="CRF792" s="61"/>
      <c r="CRG792" s="61"/>
      <c r="CRH792" s="61"/>
      <c r="CRI792" s="61"/>
      <c r="CRJ792" s="61"/>
      <c r="CRK792" s="61"/>
      <c r="CRL792" s="61"/>
      <c r="CRM792" s="61"/>
      <c r="CRN792" s="61"/>
      <c r="CRO792" s="61"/>
      <c r="CRP792" s="61"/>
      <c r="CRQ792" s="61"/>
      <c r="CRR792" s="61"/>
      <c r="CRS792" s="61"/>
      <c r="CRT792" s="61"/>
      <c r="CRU792" s="61"/>
      <c r="CRV792" s="61"/>
      <c r="CRW792" s="61"/>
      <c r="CRX792" s="61"/>
      <c r="CRY792" s="61"/>
      <c r="CRZ792" s="61"/>
      <c r="CSA792" s="61"/>
      <c r="CSB792" s="61"/>
      <c r="CSC792" s="61"/>
      <c r="CSD792" s="61"/>
      <c r="CSE792" s="61"/>
      <c r="CSF792" s="61"/>
      <c r="CSG792" s="61"/>
      <c r="CSH792" s="61"/>
      <c r="CSI792" s="61"/>
      <c r="CSJ792" s="61"/>
      <c r="CSK792" s="61"/>
      <c r="CSL792" s="61"/>
      <c r="CSM792" s="61"/>
      <c r="CSN792" s="61"/>
      <c r="CSO792" s="61"/>
      <c r="CSP792" s="61"/>
      <c r="CSQ792" s="61"/>
      <c r="CSR792" s="61"/>
      <c r="CSS792" s="61"/>
      <c r="CST792" s="61"/>
      <c r="CSU792" s="61"/>
      <c r="CSV792" s="61"/>
      <c r="CSW792" s="61"/>
      <c r="CSX792" s="61"/>
      <c r="CSY792" s="61"/>
      <c r="CSZ792" s="61"/>
      <c r="CTA792" s="61"/>
      <c r="CTB792" s="61"/>
      <c r="CTC792" s="61"/>
      <c r="CTD792" s="61"/>
      <c r="CTE792" s="61"/>
      <c r="CTF792" s="61"/>
      <c r="CTG792" s="61"/>
      <c r="CTH792" s="61"/>
      <c r="CTI792" s="61"/>
      <c r="CTJ792" s="61"/>
      <c r="CTK792" s="61"/>
      <c r="CTL792" s="61"/>
      <c r="CTM792" s="61"/>
      <c r="CTN792" s="61"/>
      <c r="CTO792" s="61"/>
      <c r="CTP792" s="61"/>
      <c r="CTQ792" s="61"/>
      <c r="CTR792" s="61"/>
      <c r="CTS792" s="61"/>
      <c r="CTT792" s="61"/>
      <c r="CTU792" s="61"/>
      <c r="CTV792" s="61"/>
      <c r="CTW792" s="61"/>
      <c r="CTX792" s="61"/>
      <c r="CTY792" s="61"/>
      <c r="CTZ792" s="61"/>
      <c r="CUA792" s="61"/>
      <c r="CUB792" s="61"/>
      <c r="CUC792" s="61"/>
      <c r="CUD792" s="61"/>
      <c r="CUE792" s="61"/>
      <c r="CUF792" s="61"/>
      <c r="CUG792" s="61"/>
      <c r="CUH792" s="61"/>
      <c r="CUI792" s="61"/>
      <c r="CUJ792" s="61"/>
      <c r="CUK792" s="61"/>
      <c r="CUL792" s="61"/>
      <c r="CUM792" s="61"/>
      <c r="CUN792" s="61"/>
      <c r="CUO792" s="61"/>
      <c r="CUP792" s="61"/>
      <c r="CUQ792" s="61"/>
      <c r="CUR792" s="61"/>
      <c r="CUS792" s="61"/>
      <c r="CUT792" s="61"/>
      <c r="CUU792" s="61"/>
      <c r="CUV792" s="61"/>
      <c r="CUW792" s="61"/>
      <c r="CUX792" s="61"/>
      <c r="CUY792" s="61"/>
      <c r="CUZ792" s="61"/>
      <c r="CVA792" s="61"/>
      <c r="CVB792" s="61"/>
      <c r="CVC792" s="61"/>
      <c r="CVD792" s="61"/>
      <c r="CVE792" s="61"/>
      <c r="CVF792" s="61"/>
      <c r="CVG792" s="61"/>
      <c r="CVH792" s="61"/>
      <c r="CVI792" s="61"/>
      <c r="CVJ792" s="61"/>
      <c r="CVK792" s="61"/>
      <c r="CVL792" s="61"/>
      <c r="CVM792" s="61"/>
      <c r="CVN792" s="61"/>
      <c r="CVO792" s="61"/>
      <c r="CVP792" s="61"/>
      <c r="CVQ792" s="61"/>
      <c r="CVR792" s="61"/>
      <c r="CVS792" s="61"/>
      <c r="CVT792" s="61"/>
      <c r="CVU792" s="61"/>
      <c r="CVV792" s="61"/>
      <c r="CVW792" s="61"/>
      <c r="CVX792" s="61"/>
      <c r="CVY792" s="61"/>
      <c r="CVZ792" s="61"/>
      <c r="CWA792" s="61"/>
      <c r="CWB792" s="61"/>
      <c r="CWC792" s="61"/>
      <c r="CWD792" s="61"/>
      <c r="CWE792" s="61"/>
      <c r="CWF792" s="61"/>
      <c r="CWG792" s="61"/>
      <c r="CWH792" s="61"/>
      <c r="CWI792" s="61"/>
      <c r="CWJ792" s="61"/>
      <c r="CWK792" s="61"/>
      <c r="CWL792" s="61"/>
      <c r="CWM792" s="61"/>
      <c r="CWN792" s="61"/>
      <c r="CWO792" s="61"/>
      <c r="CWP792" s="61"/>
      <c r="CWQ792" s="61"/>
      <c r="CWR792" s="61"/>
      <c r="CWS792" s="61"/>
      <c r="CWT792" s="61"/>
      <c r="CWU792" s="61"/>
      <c r="CWV792" s="61"/>
      <c r="CWW792" s="61"/>
      <c r="CWX792" s="61"/>
      <c r="CWY792" s="61"/>
      <c r="CWZ792" s="61"/>
      <c r="CXA792" s="61"/>
      <c r="CXB792" s="61"/>
      <c r="CXC792" s="61"/>
      <c r="CXD792" s="61"/>
      <c r="CXE792" s="61"/>
      <c r="CXF792" s="61"/>
      <c r="CXG792" s="61"/>
      <c r="CXH792" s="61"/>
      <c r="CXI792" s="61"/>
      <c r="CXJ792" s="61"/>
      <c r="CXK792" s="61"/>
      <c r="CXL792" s="61"/>
      <c r="CXM792" s="61"/>
      <c r="CXN792" s="61"/>
      <c r="CXO792" s="61"/>
      <c r="CXP792" s="61"/>
      <c r="CXQ792" s="61"/>
      <c r="CXR792" s="61"/>
      <c r="CXS792" s="61"/>
      <c r="CXT792" s="61"/>
      <c r="CXU792" s="61"/>
      <c r="CXV792" s="61"/>
      <c r="CXW792" s="61"/>
      <c r="CXX792" s="61"/>
      <c r="CXY792" s="61"/>
      <c r="CXZ792" s="61"/>
      <c r="CYA792" s="61"/>
      <c r="CYB792" s="61"/>
      <c r="CYC792" s="61"/>
      <c r="CYD792" s="61"/>
      <c r="CYE792" s="61"/>
      <c r="CYF792" s="61"/>
      <c r="CYG792" s="61"/>
      <c r="CYH792" s="61"/>
      <c r="CYI792" s="61"/>
      <c r="CYJ792" s="61"/>
      <c r="CYK792" s="61"/>
      <c r="CYL792" s="61"/>
      <c r="CYM792" s="61"/>
      <c r="CYN792" s="61"/>
      <c r="CYO792" s="61"/>
      <c r="CYP792" s="61"/>
      <c r="CYQ792" s="61"/>
      <c r="CYR792" s="61"/>
      <c r="CYS792" s="61"/>
      <c r="CYT792" s="61"/>
      <c r="CYU792" s="61"/>
      <c r="CYV792" s="61"/>
      <c r="CYW792" s="61"/>
      <c r="CYX792" s="61"/>
      <c r="CYY792" s="61"/>
      <c r="CYZ792" s="61"/>
      <c r="CZA792" s="61"/>
      <c r="CZB792" s="61"/>
      <c r="CZC792" s="61"/>
      <c r="CZD792" s="61"/>
      <c r="CZE792" s="61"/>
      <c r="CZF792" s="61"/>
      <c r="CZG792" s="61"/>
      <c r="CZH792" s="61"/>
      <c r="CZI792" s="61"/>
      <c r="CZJ792" s="61"/>
      <c r="CZK792" s="61"/>
      <c r="CZL792" s="61"/>
      <c r="CZM792" s="61"/>
      <c r="CZN792" s="61"/>
      <c r="CZO792" s="61"/>
      <c r="CZP792" s="61"/>
      <c r="CZQ792" s="61"/>
      <c r="CZR792" s="61"/>
      <c r="CZS792" s="61"/>
      <c r="CZT792" s="61"/>
      <c r="CZU792" s="61"/>
      <c r="CZV792" s="61"/>
      <c r="CZW792" s="61"/>
      <c r="CZX792" s="61"/>
      <c r="CZY792" s="61"/>
      <c r="CZZ792" s="61"/>
      <c r="DAA792" s="61"/>
      <c r="DAB792" s="61"/>
      <c r="DAC792" s="61"/>
      <c r="DAD792" s="61"/>
      <c r="DAE792" s="61"/>
      <c r="DAF792" s="61"/>
      <c r="DAG792" s="61"/>
      <c r="DAH792" s="61"/>
      <c r="DAI792" s="61"/>
      <c r="DAJ792" s="61"/>
      <c r="DAK792" s="61"/>
      <c r="DAL792" s="61"/>
      <c r="DAM792" s="61"/>
      <c r="DAN792" s="61"/>
      <c r="DAO792" s="61"/>
      <c r="DAP792" s="61"/>
      <c r="DAQ792" s="61"/>
      <c r="DAR792" s="61"/>
      <c r="DAS792" s="61"/>
      <c r="DAT792" s="61"/>
      <c r="DAU792" s="61"/>
      <c r="DAV792" s="61"/>
      <c r="DAW792" s="61"/>
      <c r="DAX792" s="61"/>
      <c r="DAY792" s="61"/>
      <c r="DAZ792" s="61"/>
      <c r="DBA792" s="61"/>
      <c r="DBB792" s="61"/>
      <c r="DBC792" s="61"/>
      <c r="DBD792" s="61"/>
      <c r="DBE792" s="61"/>
      <c r="DBF792" s="61"/>
      <c r="DBG792" s="61"/>
      <c r="DBH792" s="61"/>
      <c r="DBI792" s="61"/>
      <c r="DBJ792" s="61"/>
      <c r="DBK792" s="61"/>
      <c r="DBL792" s="61"/>
      <c r="DBM792" s="61"/>
      <c r="DBN792" s="61"/>
      <c r="DBO792" s="61"/>
      <c r="DBP792" s="61"/>
      <c r="DBQ792" s="61"/>
      <c r="DBR792" s="61"/>
      <c r="DBS792" s="61"/>
      <c r="DBT792" s="61"/>
      <c r="DBU792" s="61"/>
      <c r="DBV792" s="61"/>
      <c r="DBW792" s="61"/>
      <c r="DBX792" s="61"/>
      <c r="DBY792" s="61"/>
      <c r="DBZ792" s="61"/>
      <c r="DCA792" s="61"/>
      <c r="DCB792" s="61"/>
      <c r="DCC792" s="61"/>
      <c r="DCD792" s="61"/>
      <c r="DCE792" s="61"/>
      <c r="DCF792" s="61"/>
      <c r="DCG792" s="61"/>
      <c r="DCH792" s="61"/>
      <c r="DCI792" s="61"/>
      <c r="DCJ792" s="61"/>
      <c r="DCK792" s="61"/>
      <c r="DCL792" s="61"/>
      <c r="DCM792" s="61"/>
      <c r="DCN792" s="61"/>
      <c r="DCO792" s="61"/>
      <c r="DCP792" s="61"/>
      <c r="DCQ792" s="61"/>
      <c r="DCR792" s="61"/>
      <c r="DCS792" s="61"/>
      <c r="DCT792" s="61"/>
      <c r="DCU792" s="61"/>
      <c r="DCV792" s="61"/>
      <c r="DCW792" s="61"/>
      <c r="DCX792" s="61"/>
      <c r="DCY792" s="61"/>
      <c r="DCZ792" s="61"/>
      <c r="DDA792" s="61"/>
      <c r="DDB792" s="61"/>
      <c r="DDC792" s="61"/>
      <c r="DDD792" s="61"/>
      <c r="DDE792" s="61"/>
      <c r="DDF792" s="61"/>
      <c r="DDG792" s="61"/>
      <c r="DDH792" s="61"/>
      <c r="DDI792" s="61"/>
      <c r="DDJ792" s="61"/>
      <c r="DDK792" s="61"/>
      <c r="DDL792" s="61"/>
      <c r="DDM792" s="61"/>
      <c r="DDN792" s="61"/>
      <c r="DDO792" s="61"/>
      <c r="DDP792" s="61"/>
      <c r="DDQ792" s="61"/>
      <c r="DDR792" s="61"/>
      <c r="DDS792" s="61"/>
      <c r="DDT792" s="61"/>
      <c r="DDU792" s="61"/>
      <c r="DDV792" s="61"/>
      <c r="DDW792" s="61"/>
      <c r="DDX792" s="61"/>
      <c r="DDY792" s="61"/>
      <c r="DDZ792" s="61"/>
      <c r="DEA792" s="61"/>
      <c r="DEB792" s="61"/>
      <c r="DEC792" s="61"/>
      <c r="DED792" s="61"/>
      <c r="DEE792" s="61"/>
      <c r="DEF792" s="61"/>
      <c r="DEG792" s="61"/>
      <c r="DEH792" s="61"/>
      <c r="DEI792" s="61"/>
      <c r="DEJ792" s="61"/>
      <c r="DEK792" s="61"/>
      <c r="DEL792" s="61"/>
      <c r="DEM792" s="61"/>
      <c r="DEN792" s="61"/>
      <c r="DEO792" s="61"/>
      <c r="DEP792" s="61"/>
      <c r="DEQ792" s="61"/>
      <c r="DER792" s="61"/>
      <c r="DES792" s="61"/>
      <c r="DET792" s="61"/>
      <c r="DEU792" s="61"/>
      <c r="DEV792" s="61"/>
      <c r="DEW792" s="61"/>
      <c r="DEX792" s="61"/>
      <c r="DEY792" s="61"/>
      <c r="DEZ792" s="61"/>
      <c r="DFA792" s="61"/>
      <c r="DFB792" s="61"/>
      <c r="DFC792" s="61"/>
      <c r="DFD792" s="61"/>
      <c r="DFE792" s="61"/>
      <c r="DFF792" s="61"/>
      <c r="DFG792" s="61"/>
      <c r="DFH792" s="61"/>
      <c r="DFI792" s="61"/>
      <c r="DFJ792" s="61"/>
      <c r="DFK792" s="61"/>
      <c r="DFL792" s="61"/>
      <c r="DFM792" s="61"/>
      <c r="DFN792" s="61"/>
      <c r="DFO792" s="61"/>
      <c r="DFP792" s="61"/>
      <c r="DFQ792" s="61"/>
      <c r="DFR792" s="61"/>
      <c r="DFS792" s="61"/>
      <c r="DFT792" s="61"/>
      <c r="DFU792" s="61"/>
      <c r="DFV792" s="61"/>
      <c r="DFW792" s="61"/>
      <c r="DFX792" s="61"/>
      <c r="DFY792" s="61"/>
      <c r="DFZ792" s="61"/>
      <c r="DGA792" s="61"/>
      <c r="DGB792" s="61"/>
      <c r="DGC792" s="61"/>
      <c r="DGD792" s="61"/>
      <c r="DGE792" s="61"/>
      <c r="DGF792" s="61"/>
      <c r="DGG792" s="61"/>
      <c r="DGH792" s="61"/>
      <c r="DGI792" s="61"/>
      <c r="DGJ792" s="61"/>
      <c r="DGK792" s="61"/>
      <c r="DGL792" s="61"/>
      <c r="DGM792" s="61"/>
      <c r="DGN792" s="61"/>
      <c r="DGO792" s="61"/>
      <c r="DGP792" s="61"/>
      <c r="DGQ792" s="61"/>
      <c r="DGR792" s="61"/>
      <c r="DGS792" s="61"/>
      <c r="DGT792" s="61"/>
      <c r="DGU792" s="61"/>
      <c r="DGV792" s="61"/>
      <c r="DGW792" s="61"/>
      <c r="DGX792" s="61"/>
      <c r="DGY792" s="61"/>
      <c r="DGZ792" s="61"/>
      <c r="DHA792" s="61"/>
      <c r="DHB792" s="61"/>
      <c r="DHC792" s="61"/>
      <c r="DHD792" s="61"/>
      <c r="DHE792" s="61"/>
      <c r="DHF792" s="61"/>
      <c r="DHG792" s="61"/>
      <c r="DHH792" s="61"/>
      <c r="DHI792" s="61"/>
      <c r="DHJ792" s="61"/>
      <c r="DHK792" s="61"/>
      <c r="DHL792" s="61"/>
      <c r="DHM792" s="61"/>
      <c r="DHN792" s="61"/>
      <c r="DHO792" s="61"/>
      <c r="DHP792" s="61"/>
      <c r="DHQ792" s="61"/>
      <c r="DHR792" s="61"/>
      <c r="DHS792" s="61"/>
      <c r="DHT792" s="61"/>
      <c r="DHU792" s="61"/>
      <c r="DHV792" s="61"/>
      <c r="DHW792" s="61"/>
      <c r="DHX792" s="61"/>
      <c r="DHY792" s="61"/>
      <c r="DHZ792" s="61"/>
      <c r="DIA792" s="61"/>
      <c r="DIB792" s="61"/>
      <c r="DIC792" s="61"/>
      <c r="DID792" s="61"/>
      <c r="DIE792" s="61"/>
      <c r="DIF792" s="61"/>
      <c r="DIG792" s="61"/>
      <c r="DIH792" s="61"/>
      <c r="DII792" s="61"/>
      <c r="DIJ792" s="61"/>
      <c r="DIK792" s="61"/>
      <c r="DIL792" s="61"/>
      <c r="DIM792" s="61"/>
      <c r="DIN792" s="61"/>
      <c r="DIO792" s="61"/>
      <c r="DIP792" s="61"/>
      <c r="DIQ792" s="61"/>
      <c r="DIR792" s="61"/>
      <c r="DIS792" s="61"/>
      <c r="DIT792" s="61"/>
      <c r="DIU792" s="61"/>
      <c r="DIV792" s="61"/>
      <c r="DIW792" s="61"/>
      <c r="DIX792" s="61"/>
      <c r="DIY792" s="61"/>
      <c r="DIZ792" s="61"/>
      <c r="DJA792" s="61"/>
      <c r="DJB792" s="61"/>
      <c r="DJC792" s="61"/>
      <c r="DJD792" s="61"/>
      <c r="DJE792" s="61"/>
      <c r="DJF792" s="61"/>
      <c r="DJG792" s="61"/>
      <c r="DJH792" s="61"/>
      <c r="DJI792" s="61"/>
      <c r="DJJ792" s="61"/>
      <c r="DJK792" s="61"/>
      <c r="DJL792" s="61"/>
      <c r="DJM792" s="61"/>
      <c r="DJN792" s="61"/>
      <c r="DJO792" s="61"/>
      <c r="DJP792" s="61"/>
      <c r="DJQ792" s="61"/>
      <c r="DJR792" s="61"/>
      <c r="DJS792" s="61"/>
      <c r="DJT792" s="61"/>
      <c r="DJU792" s="61"/>
      <c r="DJV792" s="61"/>
      <c r="DJW792" s="61"/>
      <c r="DJX792" s="61"/>
      <c r="DJY792" s="61"/>
      <c r="DJZ792" s="61"/>
      <c r="DKA792" s="61"/>
      <c r="DKB792" s="61"/>
      <c r="DKC792" s="61"/>
      <c r="DKD792" s="61"/>
      <c r="DKE792" s="61"/>
      <c r="DKF792" s="61"/>
      <c r="DKG792" s="61"/>
      <c r="DKH792" s="61"/>
      <c r="DKI792" s="61"/>
      <c r="DKJ792" s="61"/>
      <c r="DKK792" s="61"/>
      <c r="DKL792" s="61"/>
      <c r="DKM792" s="61"/>
      <c r="DKN792" s="61"/>
      <c r="DKO792" s="61"/>
      <c r="DKP792" s="61"/>
      <c r="DKQ792" s="61"/>
      <c r="DKR792" s="61"/>
      <c r="DKS792" s="61"/>
      <c r="DKT792" s="61"/>
      <c r="DKU792" s="61"/>
      <c r="DKV792" s="61"/>
      <c r="DKW792" s="61"/>
      <c r="DKX792" s="61"/>
      <c r="DKY792" s="61"/>
      <c r="DKZ792" s="61"/>
      <c r="DLA792" s="61"/>
      <c r="DLB792" s="61"/>
      <c r="DLC792" s="61"/>
      <c r="DLD792" s="61"/>
      <c r="DLE792" s="61"/>
      <c r="DLF792" s="61"/>
      <c r="DLG792" s="61"/>
      <c r="DLH792" s="61"/>
      <c r="DLI792" s="61"/>
      <c r="DLJ792" s="61"/>
      <c r="DLK792" s="61"/>
      <c r="DLL792" s="61"/>
      <c r="DLM792" s="61"/>
      <c r="DLN792" s="61"/>
      <c r="DLO792" s="61"/>
      <c r="DLP792" s="61"/>
      <c r="DLQ792" s="61"/>
      <c r="DLR792" s="61"/>
      <c r="DLS792" s="61"/>
      <c r="DLT792" s="61"/>
      <c r="DLU792" s="61"/>
      <c r="DLV792" s="61"/>
      <c r="DLW792" s="61"/>
      <c r="DLX792" s="61"/>
      <c r="DLY792" s="61"/>
      <c r="DLZ792" s="61"/>
      <c r="DMA792" s="61"/>
      <c r="DMB792" s="61"/>
      <c r="DMC792" s="61"/>
      <c r="DMD792" s="61"/>
      <c r="DME792" s="61"/>
      <c r="DMF792" s="61"/>
      <c r="DMG792" s="61"/>
      <c r="DMH792" s="61"/>
      <c r="DMI792" s="61"/>
      <c r="DMJ792" s="61"/>
      <c r="DMK792" s="61"/>
      <c r="DML792" s="61"/>
      <c r="DMM792" s="61"/>
      <c r="DMN792" s="61"/>
      <c r="DMO792" s="61"/>
      <c r="DMP792" s="61"/>
      <c r="DMQ792" s="61"/>
      <c r="DMR792" s="61"/>
      <c r="DMS792" s="61"/>
      <c r="DMT792" s="61"/>
      <c r="DMU792" s="61"/>
      <c r="DMV792" s="61"/>
      <c r="DMW792" s="61"/>
      <c r="DMX792" s="61"/>
      <c r="DMY792" s="61"/>
      <c r="DMZ792" s="61"/>
      <c r="DNA792" s="61"/>
      <c r="DNB792" s="61"/>
      <c r="DNC792" s="61"/>
      <c r="DND792" s="61"/>
      <c r="DNE792" s="61"/>
      <c r="DNF792" s="61"/>
      <c r="DNG792" s="61"/>
      <c r="DNH792" s="61"/>
      <c r="DNI792" s="61"/>
      <c r="DNJ792" s="61"/>
      <c r="DNK792" s="61"/>
      <c r="DNL792" s="61"/>
      <c r="DNM792" s="61"/>
      <c r="DNN792" s="61"/>
      <c r="DNO792" s="61"/>
      <c r="DNP792" s="61"/>
      <c r="DNQ792" s="61"/>
      <c r="DNR792" s="61"/>
      <c r="DNS792" s="61"/>
      <c r="DNT792" s="61"/>
      <c r="DNU792" s="61"/>
      <c r="DNV792" s="61"/>
      <c r="DNW792" s="61"/>
      <c r="DNX792" s="61"/>
      <c r="DNY792" s="61"/>
      <c r="DNZ792" s="61"/>
      <c r="DOA792" s="61"/>
      <c r="DOB792" s="61"/>
      <c r="DOC792" s="61"/>
      <c r="DOD792" s="61"/>
      <c r="DOE792" s="61"/>
      <c r="DOF792" s="61"/>
      <c r="DOG792" s="61"/>
      <c r="DOH792" s="61"/>
      <c r="DOI792" s="61"/>
      <c r="DOJ792" s="61"/>
      <c r="DOK792" s="61"/>
      <c r="DOL792" s="61"/>
      <c r="DOM792" s="61"/>
      <c r="DON792" s="61"/>
      <c r="DOO792" s="61"/>
      <c r="DOP792" s="61"/>
      <c r="DOQ792" s="61"/>
      <c r="DOR792" s="61"/>
      <c r="DOS792" s="61"/>
      <c r="DOT792" s="61"/>
      <c r="DOU792" s="61"/>
      <c r="DOV792" s="61"/>
      <c r="DOW792" s="61"/>
      <c r="DOX792" s="61"/>
      <c r="DOY792" s="61"/>
      <c r="DOZ792" s="61"/>
      <c r="DPA792" s="61"/>
      <c r="DPB792" s="61"/>
      <c r="DPC792" s="61"/>
      <c r="DPD792" s="61"/>
      <c r="DPE792" s="61"/>
      <c r="DPF792" s="61"/>
      <c r="DPG792" s="61"/>
      <c r="DPH792" s="61"/>
      <c r="DPI792" s="61"/>
      <c r="DPJ792" s="61"/>
      <c r="DPK792" s="61"/>
      <c r="DPL792" s="61"/>
      <c r="DPM792" s="61"/>
      <c r="DPN792" s="61"/>
      <c r="DPO792" s="61"/>
      <c r="DPP792" s="61"/>
      <c r="DPQ792" s="61"/>
      <c r="DPR792" s="61"/>
      <c r="DPS792" s="61"/>
      <c r="DPT792" s="61"/>
      <c r="DPU792" s="61"/>
      <c r="DPV792" s="61"/>
      <c r="DPW792" s="61"/>
      <c r="DPX792" s="61"/>
      <c r="DPY792" s="61"/>
      <c r="DPZ792" s="61"/>
      <c r="DQA792" s="61"/>
      <c r="DQB792" s="61"/>
      <c r="DQC792" s="61"/>
      <c r="DQD792" s="61"/>
      <c r="DQE792" s="61"/>
      <c r="DQF792" s="61"/>
      <c r="DQG792" s="61"/>
      <c r="DQH792" s="61"/>
      <c r="DQI792" s="61"/>
      <c r="DQJ792" s="61"/>
      <c r="DQK792" s="61"/>
      <c r="DQL792" s="61"/>
      <c r="DQM792" s="61"/>
      <c r="DQN792" s="61"/>
      <c r="DQO792" s="61"/>
      <c r="DQP792" s="61"/>
      <c r="DQQ792" s="61"/>
      <c r="DQR792" s="61"/>
      <c r="DQS792" s="61"/>
      <c r="DQT792" s="61"/>
      <c r="DQU792" s="61"/>
      <c r="DQV792" s="61"/>
      <c r="DQW792" s="61"/>
      <c r="DQX792" s="61"/>
      <c r="DQY792" s="61"/>
      <c r="DQZ792" s="61"/>
      <c r="DRA792" s="61"/>
      <c r="DRB792" s="61"/>
      <c r="DRC792" s="61"/>
      <c r="DRD792" s="61"/>
      <c r="DRE792" s="61"/>
      <c r="DRF792" s="61"/>
      <c r="DRG792" s="61"/>
      <c r="DRH792" s="61"/>
      <c r="DRI792" s="61"/>
      <c r="DRJ792" s="61"/>
      <c r="DRK792" s="61"/>
      <c r="DRL792" s="61"/>
      <c r="DRM792" s="61"/>
      <c r="DRN792" s="61"/>
      <c r="DRO792" s="61"/>
      <c r="DRP792" s="61"/>
      <c r="DRQ792" s="61"/>
      <c r="DRR792" s="61"/>
      <c r="DRS792" s="61"/>
      <c r="DRT792" s="61"/>
      <c r="DRU792" s="61"/>
      <c r="DRV792" s="61"/>
      <c r="DRW792" s="61"/>
      <c r="DRX792" s="61"/>
      <c r="DRY792" s="61"/>
      <c r="DRZ792" s="61"/>
      <c r="DSA792" s="61"/>
      <c r="DSB792" s="61"/>
      <c r="DSC792" s="61"/>
      <c r="DSD792" s="61"/>
      <c r="DSE792" s="61"/>
      <c r="DSF792" s="61"/>
      <c r="DSG792" s="61"/>
      <c r="DSH792" s="61"/>
      <c r="DSI792" s="61"/>
      <c r="DSJ792" s="61"/>
      <c r="DSK792" s="61"/>
      <c r="DSL792" s="61"/>
      <c r="DSM792" s="61"/>
      <c r="DSN792" s="61"/>
      <c r="DSO792" s="61"/>
      <c r="DSP792" s="61"/>
      <c r="DSQ792" s="61"/>
      <c r="DSR792" s="61"/>
      <c r="DSS792" s="61"/>
      <c r="DST792" s="61"/>
      <c r="DSU792" s="61"/>
      <c r="DSV792" s="61"/>
      <c r="DSW792" s="61"/>
      <c r="DSX792" s="61"/>
      <c r="DSY792" s="61"/>
      <c r="DSZ792" s="61"/>
      <c r="DTA792" s="61"/>
      <c r="DTB792" s="61"/>
      <c r="DTC792" s="61"/>
      <c r="DTD792" s="61"/>
      <c r="DTE792" s="61"/>
      <c r="DTF792" s="61"/>
      <c r="DTG792" s="61"/>
      <c r="DTH792" s="61"/>
      <c r="DTI792" s="61"/>
      <c r="DTJ792" s="61"/>
      <c r="DTK792" s="61"/>
      <c r="DTL792" s="61"/>
      <c r="DTM792" s="61"/>
      <c r="DTN792" s="61"/>
      <c r="DTO792" s="61"/>
      <c r="DTP792" s="61"/>
      <c r="DTQ792" s="61"/>
      <c r="DTR792" s="61"/>
      <c r="DTS792" s="61"/>
      <c r="DTT792" s="61"/>
      <c r="DTU792" s="61"/>
      <c r="DTV792" s="61"/>
      <c r="DTW792" s="61"/>
      <c r="DTX792" s="61"/>
      <c r="DTY792" s="61"/>
      <c r="DTZ792" s="61"/>
      <c r="DUA792" s="61"/>
      <c r="DUB792" s="61"/>
      <c r="DUC792" s="61"/>
      <c r="DUD792" s="61"/>
      <c r="DUE792" s="61"/>
      <c r="DUF792" s="61"/>
      <c r="DUG792" s="61"/>
      <c r="DUH792" s="61"/>
      <c r="DUI792" s="61"/>
      <c r="DUJ792" s="61"/>
      <c r="DUK792" s="61"/>
      <c r="DUL792" s="61"/>
      <c r="DUM792" s="61"/>
      <c r="DUN792" s="61"/>
      <c r="DUO792" s="61"/>
      <c r="DUP792" s="61"/>
      <c r="DUQ792" s="61"/>
      <c r="DUR792" s="61"/>
      <c r="DUS792" s="61"/>
      <c r="DUT792" s="61"/>
      <c r="DUU792" s="61"/>
      <c r="DUV792" s="61"/>
      <c r="DUW792" s="61"/>
      <c r="DUX792" s="61"/>
      <c r="DUY792" s="61"/>
      <c r="DUZ792" s="61"/>
      <c r="DVA792" s="61"/>
      <c r="DVB792" s="61"/>
      <c r="DVC792" s="61"/>
      <c r="DVD792" s="61"/>
      <c r="DVE792" s="61"/>
      <c r="DVF792" s="61"/>
      <c r="DVG792" s="61"/>
      <c r="DVH792" s="61"/>
      <c r="DVI792" s="61"/>
      <c r="DVJ792" s="61"/>
      <c r="DVK792" s="61"/>
      <c r="DVL792" s="61"/>
      <c r="DVM792" s="61"/>
      <c r="DVN792" s="61"/>
      <c r="DVO792" s="61"/>
      <c r="DVP792" s="61"/>
      <c r="DVQ792" s="61"/>
      <c r="DVR792" s="61"/>
      <c r="DVS792" s="61"/>
      <c r="DVT792" s="61"/>
      <c r="DVU792" s="61"/>
      <c r="DVV792" s="61"/>
      <c r="DVW792" s="61"/>
      <c r="DVX792" s="61"/>
      <c r="DVY792" s="61"/>
      <c r="DVZ792" s="61"/>
      <c r="DWA792" s="61"/>
      <c r="DWB792" s="61"/>
      <c r="DWC792" s="61"/>
      <c r="DWD792" s="61"/>
      <c r="DWE792" s="61"/>
      <c r="DWF792" s="61"/>
      <c r="DWG792" s="61"/>
      <c r="DWH792" s="61"/>
      <c r="DWI792" s="61"/>
      <c r="DWJ792" s="61"/>
      <c r="DWK792" s="61"/>
      <c r="DWL792" s="61"/>
      <c r="DWM792" s="61"/>
      <c r="DWN792" s="61"/>
      <c r="DWO792" s="61"/>
      <c r="DWP792" s="61"/>
      <c r="DWQ792" s="61"/>
      <c r="DWR792" s="61"/>
      <c r="DWS792" s="61"/>
      <c r="DWT792" s="61"/>
      <c r="DWU792" s="61"/>
      <c r="DWV792" s="61"/>
      <c r="DWW792" s="61"/>
      <c r="DWX792" s="61"/>
      <c r="DWY792" s="61"/>
      <c r="DWZ792" s="61"/>
      <c r="DXA792" s="61"/>
      <c r="DXB792" s="61"/>
      <c r="DXC792" s="61"/>
      <c r="DXD792" s="61"/>
      <c r="DXE792" s="61"/>
      <c r="DXF792" s="61"/>
      <c r="DXG792" s="61"/>
      <c r="DXH792" s="61"/>
      <c r="DXI792" s="61"/>
      <c r="DXJ792" s="61"/>
      <c r="DXK792" s="61"/>
      <c r="DXL792" s="61"/>
      <c r="DXM792" s="61"/>
      <c r="DXN792" s="61"/>
      <c r="DXO792" s="61"/>
      <c r="DXP792" s="61"/>
      <c r="DXQ792" s="61"/>
      <c r="DXR792" s="61"/>
      <c r="DXS792" s="61"/>
      <c r="DXT792" s="61"/>
      <c r="DXU792" s="61"/>
      <c r="DXV792" s="61"/>
      <c r="DXW792" s="61"/>
      <c r="DXX792" s="61"/>
      <c r="DXY792" s="61"/>
      <c r="DXZ792" s="61"/>
      <c r="DYA792" s="61"/>
      <c r="DYB792" s="61"/>
      <c r="DYC792" s="61"/>
      <c r="DYD792" s="61"/>
      <c r="DYE792" s="61"/>
      <c r="DYF792" s="61"/>
      <c r="DYG792" s="61"/>
      <c r="DYH792" s="61"/>
      <c r="DYI792" s="61"/>
      <c r="DYJ792" s="61"/>
      <c r="DYK792" s="61"/>
      <c r="DYL792" s="61"/>
      <c r="DYM792" s="61"/>
      <c r="DYN792" s="61"/>
      <c r="DYO792" s="61"/>
      <c r="DYP792" s="61"/>
      <c r="DYQ792" s="61"/>
      <c r="DYR792" s="61"/>
      <c r="DYS792" s="61"/>
      <c r="DYT792" s="61"/>
      <c r="DYU792" s="61"/>
      <c r="DYV792" s="61"/>
      <c r="DYW792" s="61"/>
      <c r="DYX792" s="61"/>
      <c r="DYY792" s="61"/>
      <c r="DYZ792" s="61"/>
      <c r="DZA792" s="61"/>
      <c r="DZB792" s="61"/>
      <c r="DZC792" s="61"/>
      <c r="DZD792" s="61"/>
      <c r="DZE792" s="61"/>
      <c r="DZF792" s="61"/>
      <c r="DZG792" s="61"/>
      <c r="DZH792" s="61"/>
      <c r="DZI792" s="61"/>
      <c r="DZJ792" s="61"/>
      <c r="DZK792" s="61"/>
      <c r="DZL792" s="61"/>
      <c r="DZM792" s="61"/>
      <c r="DZN792" s="61"/>
      <c r="DZO792" s="61"/>
      <c r="DZP792" s="61"/>
      <c r="DZQ792" s="61"/>
      <c r="DZR792" s="61"/>
      <c r="DZS792" s="61"/>
      <c r="DZT792" s="61"/>
      <c r="DZU792" s="61"/>
      <c r="DZV792" s="61"/>
      <c r="DZW792" s="61"/>
      <c r="DZX792" s="61"/>
      <c r="DZY792" s="61"/>
      <c r="DZZ792" s="61"/>
      <c r="EAA792" s="61"/>
      <c r="EAB792" s="61"/>
      <c r="EAC792" s="61"/>
      <c r="EAD792" s="61"/>
      <c r="EAE792" s="61"/>
      <c r="EAF792" s="61"/>
      <c r="EAG792" s="61"/>
      <c r="EAH792" s="61"/>
      <c r="EAI792" s="61"/>
      <c r="EAJ792" s="61"/>
      <c r="EAK792" s="61"/>
      <c r="EAL792" s="61"/>
      <c r="EAM792" s="61"/>
      <c r="EAN792" s="61"/>
      <c r="EAO792" s="61"/>
      <c r="EAP792" s="61"/>
      <c r="EAQ792" s="61"/>
      <c r="EAR792" s="61"/>
      <c r="EAS792" s="61"/>
      <c r="EAT792" s="61"/>
      <c r="EAU792" s="61"/>
      <c r="EAV792" s="61"/>
      <c r="EAW792" s="61"/>
      <c r="EAX792" s="61"/>
      <c r="EAY792" s="61"/>
      <c r="EAZ792" s="61"/>
      <c r="EBA792" s="61"/>
      <c r="EBB792" s="61"/>
      <c r="EBC792" s="61"/>
      <c r="EBD792" s="61"/>
      <c r="EBE792" s="61"/>
      <c r="EBF792" s="61"/>
      <c r="EBG792" s="61"/>
      <c r="EBH792" s="61"/>
      <c r="EBI792" s="61"/>
      <c r="EBJ792" s="61"/>
      <c r="EBK792" s="61"/>
      <c r="EBL792" s="61"/>
      <c r="EBM792" s="61"/>
      <c r="EBN792" s="61"/>
      <c r="EBO792" s="61"/>
      <c r="EBP792" s="61"/>
      <c r="EBQ792" s="61"/>
      <c r="EBR792" s="61"/>
      <c r="EBS792" s="61"/>
      <c r="EBT792" s="61"/>
      <c r="EBU792" s="61"/>
      <c r="EBV792" s="61"/>
      <c r="EBW792" s="61"/>
      <c r="EBX792" s="61"/>
      <c r="EBY792" s="61"/>
      <c r="EBZ792" s="61"/>
      <c r="ECA792" s="61"/>
      <c r="ECB792" s="61"/>
      <c r="ECC792" s="61"/>
      <c r="ECD792" s="61"/>
      <c r="ECE792" s="61"/>
      <c r="ECF792" s="61"/>
      <c r="ECG792" s="61"/>
      <c r="ECH792" s="61"/>
      <c r="ECI792" s="61"/>
      <c r="ECJ792" s="61"/>
      <c r="ECK792" s="61"/>
      <c r="ECL792" s="61"/>
      <c r="ECM792" s="61"/>
      <c r="ECN792" s="61"/>
      <c r="ECO792" s="61"/>
      <c r="ECP792" s="61"/>
      <c r="ECQ792" s="61"/>
      <c r="ECR792" s="61"/>
      <c r="ECS792" s="61"/>
      <c r="ECT792" s="61"/>
      <c r="ECU792" s="61"/>
      <c r="ECV792" s="61"/>
      <c r="ECW792" s="61"/>
      <c r="ECX792" s="61"/>
      <c r="ECY792" s="61"/>
      <c r="ECZ792" s="61"/>
      <c r="EDA792" s="61"/>
      <c r="EDB792" s="61"/>
      <c r="EDC792" s="61"/>
      <c r="EDD792" s="61"/>
      <c r="EDE792" s="61"/>
      <c r="EDF792" s="61"/>
      <c r="EDG792" s="61"/>
      <c r="EDH792" s="61"/>
      <c r="EDI792" s="61"/>
      <c r="EDJ792" s="61"/>
      <c r="EDK792" s="61"/>
      <c r="EDL792" s="61"/>
      <c r="EDM792" s="61"/>
      <c r="EDN792" s="61"/>
      <c r="EDO792" s="61"/>
      <c r="EDP792" s="61"/>
      <c r="EDQ792" s="61"/>
      <c r="EDR792" s="61"/>
      <c r="EDS792" s="61"/>
      <c r="EDT792" s="61"/>
      <c r="EDU792" s="61"/>
      <c r="EDV792" s="61"/>
      <c r="EDW792" s="61"/>
      <c r="EDX792" s="61"/>
      <c r="EDY792" s="61"/>
      <c r="EDZ792" s="61"/>
      <c r="EEA792" s="61"/>
      <c r="EEB792" s="61"/>
      <c r="EEC792" s="61"/>
      <c r="EED792" s="61"/>
      <c r="EEE792" s="61"/>
      <c r="EEF792" s="61"/>
      <c r="EEG792" s="61"/>
      <c r="EEH792" s="61"/>
      <c r="EEI792" s="61"/>
      <c r="EEJ792" s="61"/>
      <c r="EEK792" s="61"/>
      <c r="EEL792" s="61"/>
      <c r="EEM792" s="61"/>
      <c r="EEN792" s="61"/>
      <c r="EEO792" s="61"/>
      <c r="EEP792" s="61"/>
      <c r="EEQ792" s="61"/>
      <c r="EER792" s="61"/>
      <c r="EES792" s="61"/>
      <c r="EET792" s="61"/>
      <c r="EEU792" s="61"/>
      <c r="EEV792" s="61"/>
      <c r="EEW792" s="61"/>
      <c r="EEX792" s="61"/>
      <c r="EEY792" s="61"/>
      <c r="EEZ792" s="61"/>
      <c r="EFA792" s="61"/>
      <c r="EFB792" s="61"/>
      <c r="EFC792" s="61"/>
      <c r="EFD792" s="61"/>
      <c r="EFE792" s="61"/>
      <c r="EFF792" s="61"/>
      <c r="EFG792" s="61"/>
      <c r="EFH792" s="61"/>
      <c r="EFI792" s="61"/>
      <c r="EFJ792" s="61"/>
      <c r="EFK792" s="61"/>
      <c r="EFL792" s="61"/>
      <c r="EFM792" s="61"/>
      <c r="EFN792" s="61"/>
      <c r="EFO792" s="61"/>
      <c r="EFP792" s="61"/>
      <c r="EFQ792" s="61"/>
      <c r="EFR792" s="61"/>
      <c r="EFS792" s="61"/>
      <c r="EFT792" s="61"/>
      <c r="EFU792" s="61"/>
      <c r="EFV792" s="61"/>
      <c r="EFW792" s="61"/>
      <c r="EFX792" s="61"/>
      <c r="EFY792" s="61"/>
      <c r="EFZ792" s="61"/>
      <c r="EGA792" s="61"/>
      <c r="EGB792" s="61"/>
      <c r="EGC792" s="61"/>
      <c r="EGD792" s="61"/>
      <c r="EGE792" s="61"/>
      <c r="EGF792" s="61"/>
      <c r="EGG792" s="61"/>
      <c r="EGH792" s="61"/>
      <c r="EGI792" s="61"/>
      <c r="EGJ792" s="61"/>
      <c r="EGK792" s="61"/>
      <c r="EGL792" s="61"/>
      <c r="EGM792" s="61"/>
      <c r="EGN792" s="61"/>
      <c r="EGO792" s="61"/>
      <c r="EGP792" s="61"/>
      <c r="EGQ792" s="61"/>
      <c r="EGR792" s="61"/>
      <c r="EGS792" s="61"/>
      <c r="EGT792" s="61"/>
      <c r="EGU792" s="61"/>
      <c r="EGV792" s="61"/>
      <c r="EGW792" s="61"/>
      <c r="EGX792" s="61"/>
      <c r="EGY792" s="61"/>
      <c r="EGZ792" s="61"/>
      <c r="EHA792" s="61"/>
      <c r="EHB792" s="61"/>
      <c r="EHC792" s="61"/>
      <c r="EHD792" s="61"/>
      <c r="EHE792" s="61"/>
      <c r="EHF792" s="61"/>
      <c r="EHG792" s="61"/>
      <c r="EHH792" s="61"/>
      <c r="EHI792" s="61"/>
      <c r="EHJ792" s="61"/>
      <c r="EHK792" s="61"/>
      <c r="EHL792" s="61"/>
      <c r="EHM792" s="61"/>
      <c r="EHN792" s="61"/>
      <c r="EHO792" s="61"/>
      <c r="EHP792" s="61"/>
      <c r="EHQ792" s="61"/>
      <c r="EHR792" s="61"/>
      <c r="EHS792" s="61"/>
      <c r="EHT792" s="61"/>
      <c r="EHU792" s="61"/>
      <c r="EHV792" s="61"/>
      <c r="EHW792" s="61"/>
      <c r="EHX792" s="61"/>
      <c r="EHY792" s="61"/>
      <c r="EHZ792" s="61"/>
      <c r="EIA792" s="61"/>
      <c r="EIB792" s="61"/>
      <c r="EIC792" s="61"/>
      <c r="EID792" s="61"/>
      <c r="EIE792" s="61"/>
      <c r="EIF792" s="61"/>
      <c r="EIG792" s="61"/>
      <c r="EIH792" s="61"/>
      <c r="EII792" s="61"/>
      <c r="EIJ792" s="61"/>
      <c r="EIK792" s="61"/>
      <c r="EIL792" s="61"/>
      <c r="EIM792" s="61"/>
      <c r="EIN792" s="61"/>
      <c r="EIO792" s="61"/>
      <c r="EIP792" s="61"/>
      <c r="EIQ792" s="61"/>
      <c r="EIR792" s="61"/>
      <c r="EIS792" s="61"/>
      <c r="EIT792" s="61"/>
      <c r="EIU792" s="61"/>
      <c r="EIV792" s="61"/>
      <c r="EIW792" s="61"/>
      <c r="EIX792" s="61"/>
      <c r="EIY792" s="61"/>
      <c r="EIZ792" s="61"/>
      <c r="EJA792" s="61"/>
      <c r="EJB792" s="61"/>
      <c r="EJC792" s="61"/>
      <c r="EJD792" s="61"/>
      <c r="EJE792" s="61"/>
      <c r="EJF792" s="61"/>
      <c r="EJG792" s="61"/>
      <c r="EJH792" s="61"/>
      <c r="EJI792" s="61"/>
      <c r="EJJ792" s="61"/>
      <c r="EJK792" s="61"/>
      <c r="EJL792" s="61"/>
      <c r="EJM792" s="61"/>
      <c r="EJN792" s="61"/>
      <c r="EJO792" s="61"/>
      <c r="EJP792" s="61"/>
      <c r="EJQ792" s="61"/>
      <c r="EJR792" s="61"/>
      <c r="EJS792" s="61"/>
      <c r="EJT792" s="61"/>
      <c r="EJU792" s="61"/>
      <c r="EJV792" s="61"/>
      <c r="EJW792" s="61"/>
      <c r="EJX792" s="61"/>
      <c r="EJY792" s="61"/>
      <c r="EJZ792" s="61"/>
      <c r="EKA792" s="61"/>
      <c r="EKB792" s="61"/>
      <c r="EKC792" s="61"/>
      <c r="EKD792" s="61"/>
      <c r="EKE792" s="61"/>
      <c r="EKF792" s="61"/>
      <c r="EKG792" s="61"/>
      <c r="EKH792" s="61"/>
      <c r="EKI792" s="61"/>
      <c r="EKJ792" s="61"/>
      <c r="EKK792" s="61"/>
      <c r="EKL792" s="61"/>
      <c r="EKM792" s="61"/>
      <c r="EKN792" s="61"/>
      <c r="EKO792" s="61"/>
      <c r="EKP792" s="61"/>
      <c r="EKQ792" s="61"/>
      <c r="EKR792" s="61"/>
      <c r="EKS792" s="61"/>
      <c r="EKT792" s="61"/>
      <c r="EKU792" s="61"/>
      <c r="EKV792" s="61"/>
      <c r="EKW792" s="61"/>
      <c r="EKX792" s="61"/>
      <c r="EKY792" s="61"/>
      <c r="EKZ792" s="61"/>
      <c r="ELA792" s="61"/>
      <c r="ELB792" s="61"/>
      <c r="ELC792" s="61"/>
      <c r="ELD792" s="61"/>
      <c r="ELE792" s="61"/>
      <c r="ELF792" s="61"/>
      <c r="ELG792" s="61"/>
      <c r="ELH792" s="61"/>
      <c r="ELI792" s="61"/>
      <c r="ELJ792" s="61"/>
      <c r="ELK792" s="61"/>
      <c r="ELL792" s="61"/>
      <c r="ELM792" s="61"/>
      <c r="ELN792" s="61"/>
      <c r="ELO792" s="61"/>
      <c r="ELP792" s="61"/>
      <c r="ELQ792" s="61"/>
      <c r="ELR792" s="61"/>
      <c r="ELS792" s="61"/>
      <c r="ELT792" s="61"/>
      <c r="ELU792" s="61"/>
      <c r="ELV792" s="61"/>
      <c r="ELW792" s="61"/>
      <c r="ELX792" s="61"/>
      <c r="ELY792" s="61"/>
      <c r="ELZ792" s="61"/>
      <c r="EMA792" s="61"/>
      <c r="EMB792" s="61"/>
      <c r="EMC792" s="61"/>
      <c r="EMD792" s="61"/>
      <c r="EME792" s="61"/>
      <c r="EMF792" s="61"/>
      <c r="EMG792" s="61"/>
      <c r="EMH792" s="61"/>
      <c r="EMI792" s="61"/>
      <c r="EMJ792" s="61"/>
      <c r="EMK792" s="61"/>
      <c r="EML792" s="61"/>
      <c r="EMM792" s="61"/>
      <c r="EMN792" s="61"/>
      <c r="EMO792" s="61"/>
      <c r="EMP792" s="61"/>
      <c r="EMQ792" s="61"/>
      <c r="EMR792" s="61"/>
      <c r="EMS792" s="61"/>
      <c r="EMT792" s="61"/>
      <c r="EMU792" s="61"/>
      <c r="EMV792" s="61"/>
      <c r="EMW792" s="61"/>
      <c r="EMX792" s="61"/>
      <c r="EMY792" s="61"/>
      <c r="EMZ792" s="61"/>
      <c r="ENA792" s="61"/>
      <c r="ENB792" s="61"/>
      <c r="ENC792" s="61"/>
      <c r="END792" s="61"/>
      <c r="ENE792" s="61"/>
      <c r="ENF792" s="61"/>
      <c r="ENG792" s="61"/>
      <c r="ENH792" s="61"/>
      <c r="ENI792" s="61"/>
      <c r="ENJ792" s="61"/>
      <c r="ENK792" s="61"/>
      <c r="ENL792" s="61"/>
      <c r="ENM792" s="61"/>
      <c r="ENN792" s="61"/>
      <c r="ENO792" s="61"/>
      <c r="ENP792" s="61"/>
      <c r="ENQ792" s="61"/>
      <c r="ENR792" s="61"/>
      <c r="ENS792" s="61"/>
      <c r="ENT792" s="61"/>
      <c r="ENU792" s="61"/>
      <c r="ENV792" s="61"/>
      <c r="ENW792" s="61"/>
      <c r="ENX792" s="61"/>
      <c r="ENY792" s="61"/>
      <c r="ENZ792" s="61"/>
      <c r="EOA792" s="61"/>
      <c r="EOB792" s="61"/>
      <c r="EOC792" s="61"/>
      <c r="EOD792" s="61"/>
      <c r="EOE792" s="61"/>
      <c r="EOF792" s="61"/>
      <c r="EOG792" s="61"/>
      <c r="EOH792" s="61"/>
      <c r="EOI792" s="61"/>
      <c r="EOJ792" s="61"/>
      <c r="EOK792" s="61"/>
      <c r="EOL792" s="61"/>
      <c r="EOM792" s="61"/>
      <c r="EON792" s="61"/>
      <c r="EOO792" s="61"/>
      <c r="EOP792" s="61"/>
      <c r="EOQ792" s="61"/>
      <c r="EOR792" s="61"/>
      <c r="EOS792" s="61"/>
      <c r="EOT792" s="61"/>
      <c r="EOU792" s="61"/>
      <c r="EOV792" s="61"/>
      <c r="EOW792" s="61"/>
      <c r="EOX792" s="61"/>
      <c r="EOY792" s="61"/>
      <c r="EOZ792" s="61"/>
      <c r="EPA792" s="61"/>
      <c r="EPB792" s="61"/>
      <c r="EPC792" s="61"/>
      <c r="EPD792" s="61"/>
      <c r="EPE792" s="61"/>
      <c r="EPF792" s="61"/>
      <c r="EPG792" s="61"/>
      <c r="EPH792" s="61"/>
      <c r="EPI792" s="61"/>
      <c r="EPJ792" s="61"/>
      <c r="EPK792" s="61"/>
      <c r="EPL792" s="61"/>
      <c r="EPM792" s="61"/>
      <c r="EPN792" s="61"/>
      <c r="EPO792" s="61"/>
      <c r="EPP792" s="61"/>
      <c r="EPQ792" s="61"/>
      <c r="EPR792" s="61"/>
      <c r="EPS792" s="61"/>
      <c r="EPT792" s="61"/>
      <c r="EPU792" s="61"/>
      <c r="EPV792" s="61"/>
      <c r="EPW792" s="61"/>
      <c r="EPX792" s="61"/>
      <c r="EPY792" s="61"/>
      <c r="EPZ792" s="61"/>
      <c r="EQA792" s="61"/>
      <c r="EQB792" s="61"/>
      <c r="EQC792" s="61"/>
      <c r="EQD792" s="61"/>
      <c r="EQE792" s="61"/>
      <c r="EQF792" s="61"/>
      <c r="EQG792" s="61"/>
      <c r="EQH792" s="61"/>
      <c r="EQI792" s="61"/>
      <c r="EQJ792" s="61"/>
      <c r="EQK792" s="61"/>
      <c r="EQL792" s="61"/>
      <c r="EQM792" s="61"/>
      <c r="EQN792" s="61"/>
      <c r="EQO792" s="61"/>
      <c r="EQP792" s="61"/>
      <c r="EQQ792" s="61"/>
      <c r="EQR792" s="61"/>
      <c r="EQS792" s="61"/>
      <c r="EQT792" s="61"/>
      <c r="EQU792" s="61"/>
      <c r="EQV792" s="61"/>
      <c r="EQW792" s="61"/>
      <c r="EQX792" s="61"/>
      <c r="EQY792" s="61"/>
      <c r="EQZ792" s="61"/>
      <c r="ERA792" s="61"/>
      <c r="ERB792" s="61"/>
      <c r="ERC792" s="61"/>
      <c r="ERD792" s="61"/>
      <c r="ERE792" s="61"/>
      <c r="ERF792" s="61"/>
      <c r="ERG792" s="61"/>
      <c r="ERH792" s="61"/>
      <c r="ERI792" s="61"/>
      <c r="ERJ792" s="61"/>
      <c r="ERK792" s="61"/>
      <c r="ERL792" s="61"/>
      <c r="ERM792" s="61"/>
      <c r="ERN792" s="61"/>
      <c r="ERO792" s="61"/>
      <c r="ERP792" s="61"/>
      <c r="ERQ792" s="61"/>
      <c r="ERR792" s="61"/>
      <c r="ERS792" s="61"/>
      <c r="ERT792" s="61"/>
      <c r="ERU792" s="61"/>
      <c r="ERV792" s="61"/>
      <c r="ERW792" s="61"/>
      <c r="ERX792" s="61"/>
      <c r="ERY792" s="61"/>
      <c r="ERZ792" s="61"/>
      <c r="ESA792" s="61"/>
      <c r="ESB792" s="61"/>
      <c r="ESC792" s="61"/>
      <c r="ESD792" s="61"/>
      <c r="ESE792" s="61"/>
      <c r="ESF792" s="61"/>
      <c r="ESG792" s="61"/>
      <c r="ESH792" s="61"/>
      <c r="ESI792" s="61"/>
      <c r="ESJ792" s="61"/>
      <c r="ESK792" s="61"/>
      <c r="ESL792" s="61"/>
      <c r="ESM792" s="61"/>
      <c r="ESN792" s="61"/>
      <c r="ESO792" s="61"/>
      <c r="ESP792" s="61"/>
      <c r="ESQ792" s="61"/>
      <c r="ESR792" s="61"/>
      <c r="ESS792" s="61"/>
      <c r="EST792" s="61"/>
      <c r="ESU792" s="61"/>
      <c r="ESV792" s="61"/>
      <c r="ESW792" s="61"/>
      <c r="ESX792" s="61"/>
      <c r="ESY792" s="61"/>
      <c r="ESZ792" s="61"/>
      <c r="ETA792" s="61"/>
      <c r="ETB792" s="61"/>
      <c r="ETC792" s="61"/>
      <c r="ETD792" s="61"/>
      <c r="ETE792" s="61"/>
      <c r="ETF792" s="61"/>
      <c r="ETG792" s="61"/>
      <c r="ETH792" s="61"/>
      <c r="ETI792" s="61"/>
      <c r="ETJ792" s="61"/>
      <c r="ETK792" s="61"/>
      <c r="ETL792" s="61"/>
      <c r="ETM792" s="61"/>
      <c r="ETN792" s="61"/>
      <c r="ETO792" s="61"/>
      <c r="ETP792" s="61"/>
      <c r="ETQ792" s="61"/>
      <c r="ETR792" s="61"/>
      <c r="ETS792" s="61"/>
      <c r="ETT792" s="61"/>
      <c r="ETU792" s="61"/>
      <c r="ETV792" s="61"/>
      <c r="ETW792" s="61"/>
      <c r="ETX792" s="61"/>
      <c r="ETY792" s="61"/>
      <c r="ETZ792" s="61"/>
      <c r="EUA792" s="61"/>
      <c r="EUB792" s="61"/>
      <c r="EUC792" s="61"/>
      <c r="EUD792" s="61"/>
      <c r="EUE792" s="61"/>
      <c r="EUF792" s="61"/>
      <c r="EUG792" s="61"/>
      <c r="EUH792" s="61"/>
      <c r="EUI792" s="61"/>
      <c r="EUJ792" s="61"/>
      <c r="EUK792" s="61"/>
      <c r="EUL792" s="61"/>
      <c r="EUM792" s="61"/>
      <c r="EUN792" s="61"/>
      <c r="EUO792" s="61"/>
      <c r="EUP792" s="61"/>
      <c r="EUQ792" s="61"/>
      <c r="EUR792" s="61"/>
      <c r="EUS792" s="61"/>
      <c r="EUT792" s="61"/>
      <c r="EUU792" s="61"/>
      <c r="EUV792" s="61"/>
      <c r="EUW792" s="61"/>
      <c r="EUX792" s="61"/>
      <c r="EUY792" s="61"/>
      <c r="EUZ792" s="61"/>
      <c r="EVA792" s="61"/>
      <c r="EVB792" s="61"/>
      <c r="EVC792" s="61"/>
      <c r="EVD792" s="61"/>
      <c r="EVE792" s="61"/>
      <c r="EVF792" s="61"/>
      <c r="EVG792" s="61"/>
      <c r="EVH792" s="61"/>
      <c r="EVI792" s="61"/>
      <c r="EVJ792" s="61"/>
      <c r="EVK792" s="61"/>
      <c r="EVL792" s="61"/>
      <c r="EVM792" s="61"/>
      <c r="EVN792" s="61"/>
      <c r="EVO792" s="61"/>
      <c r="EVP792" s="61"/>
      <c r="EVQ792" s="61"/>
      <c r="EVR792" s="61"/>
      <c r="EVS792" s="61"/>
      <c r="EVT792" s="61"/>
      <c r="EVU792" s="61"/>
      <c r="EVV792" s="61"/>
      <c r="EVW792" s="61"/>
      <c r="EVX792" s="61"/>
      <c r="EVY792" s="61"/>
      <c r="EVZ792" s="61"/>
      <c r="EWA792" s="61"/>
      <c r="EWB792" s="61"/>
      <c r="EWC792" s="61"/>
      <c r="EWD792" s="61"/>
      <c r="EWE792" s="61"/>
      <c r="EWF792" s="61"/>
      <c r="EWG792" s="61"/>
      <c r="EWH792" s="61"/>
      <c r="EWI792" s="61"/>
      <c r="EWJ792" s="61"/>
      <c r="EWK792" s="61"/>
      <c r="EWL792" s="61"/>
      <c r="EWM792" s="61"/>
      <c r="EWN792" s="61"/>
      <c r="EWO792" s="61"/>
      <c r="EWP792" s="61"/>
      <c r="EWQ792" s="61"/>
      <c r="EWR792" s="61"/>
      <c r="EWS792" s="61"/>
      <c r="EWT792" s="61"/>
      <c r="EWU792" s="61"/>
      <c r="EWV792" s="61"/>
      <c r="EWW792" s="61"/>
      <c r="EWX792" s="61"/>
      <c r="EWY792" s="61"/>
      <c r="EWZ792" s="61"/>
      <c r="EXA792" s="61"/>
      <c r="EXB792" s="61"/>
      <c r="EXC792" s="61"/>
      <c r="EXD792" s="61"/>
      <c r="EXE792" s="61"/>
      <c r="EXF792" s="61"/>
      <c r="EXG792" s="61"/>
      <c r="EXH792" s="61"/>
      <c r="EXI792" s="61"/>
      <c r="EXJ792" s="61"/>
      <c r="EXK792" s="61"/>
      <c r="EXL792" s="61"/>
      <c r="EXM792" s="61"/>
      <c r="EXN792" s="61"/>
      <c r="EXO792" s="61"/>
      <c r="EXP792" s="61"/>
      <c r="EXQ792" s="61"/>
      <c r="EXR792" s="61"/>
      <c r="EXS792" s="61"/>
      <c r="EXT792" s="61"/>
      <c r="EXU792" s="61"/>
      <c r="EXV792" s="61"/>
      <c r="EXW792" s="61"/>
      <c r="EXX792" s="61"/>
      <c r="EXY792" s="61"/>
      <c r="EXZ792" s="61"/>
      <c r="EYA792" s="61"/>
      <c r="EYB792" s="61"/>
      <c r="EYC792" s="61"/>
      <c r="EYD792" s="61"/>
      <c r="EYE792" s="61"/>
      <c r="EYF792" s="61"/>
      <c r="EYG792" s="61"/>
      <c r="EYH792" s="61"/>
      <c r="EYI792" s="61"/>
      <c r="EYJ792" s="61"/>
      <c r="EYK792" s="61"/>
      <c r="EYL792" s="61"/>
      <c r="EYM792" s="61"/>
      <c r="EYN792" s="61"/>
      <c r="EYO792" s="61"/>
      <c r="EYP792" s="61"/>
      <c r="EYQ792" s="61"/>
      <c r="EYR792" s="61"/>
      <c r="EYS792" s="61"/>
      <c r="EYT792" s="61"/>
      <c r="EYU792" s="61"/>
      <c r="EYV792" s="61"/>
      <c r="EYW792" s="61"/>
      <c r="EYX792" s="61"/>
      <c r="EYY792" s="61"/>
      <c r="EYZ792" s="61"/>
      <c r="EZA792" s="61"/>
      <c r="EZB792" s="61"/>
      <c r="EZC792" s="61"/>
      <c r="EZD792" s="61"/>
      <c r="EZE792" s="61"/>
      <c r="EZF792" s="61"/>
      <c r="EZG792" s="61"/>
      <c r="EZH792" s="61"/>
      <c r="EZI792" s="61"/>
      <c r="EZJ792" s="61"/>
      <c r="EZK792" s="61"/>
      <c r="EZL792" s="61"/>
      <c r="EZM792" s="61"/>
      <c r="EZN792" s="61"/>
      <c r="EZO792" s="61"/>
      <c r="EZP792" s="61"/>
      <c r="EZQ792" s="61"/>
      <c r="EZR792" s="61"/>
      <c r="EZS792" s="61"/>
      <c r="EZT792" s="61"/>
      <c r="EZU792" s="61"/>
      <c r="EZV792" s="61"/>
      <c r="EZW792" s="61"/>
      <c r="EZX792" s="61"/>
      <c r="EZY792" s="61"/>
      <c r="EZZ792" s="61"/>
      <c r="FAA792" s="61"/>
      <c r="FAB792" s="61"/>
      <c r="FAC792" s="61"/>
      <c r="FAD792" s="61"/>
      <c r="FAE792" s="61"/>
      <c r="FAF792" s="61"/>
      <c r="FAG792" s="61"/>
      <c r="FAH792" s="61"/>
      <c r="FAI792" s="61"/>
      <c r="FAJ792" s="61"/>
      <c r="FAK792" s="61"/>
      <c r="FAL792" s="61"/>
      <c r="FAM792" s="61"/>
      <c r="FAN792" s="61"/>
      <c r="FAO792" s="61"/>
      <c r="FAP792" s="61"/>
      <c r="FAQ792" s="61"/>
      <c r="FAR792" s="61"/>
      <c r="FAS792" s="61"/>
      <c r="FAT792" s="61"/>
      <c r="FAU792" s="61"/>
      <c r="FAV792" s="61"/>
      <c r="FAW792" s="61"/>
      <c r="FAX792" s="61"/>
      <c r="FAY792" s="61"/>
      <c r="FAZ792" s="61"/>
      <c r="FBA792" s="61"/>
      <c r="FBB792" s="61"/>
      <c r="FBC792" s="61"/>
      <c r="FBD792" s="61"/>
      <c r="FBE792" s="61"/>
      <c r="FBF792" s="61"/>
      <c r="FBG792" s="61"/>
      <c r="FBH792" s="61"/>
      <c r="FBI792" s="61"/>
      <c r="FBJ792" s="61"/>
      <c r="FBK792" s="61"/>
      <c r="FBL792" s="61"/>
      <c r="FBM792" s="61"/>
      <c r="FBN792" s="61"/>
      <c r="FBO792" s="61"/>
      <c r="FBP792" s="61"/>
      <c r="FBQ792" s="61"/>
      <c r="FBR792" s="61"/>
      <c r="FBS792" s="61"/>
      <c r="FBT792" s="61"/>
      <c r="FBU792" s="61"/>
      <c r="FBV792" s="61"/>
      <c r="FBW792" s="61"/>
      <c r="FBX792" s="61"/>
      <c r="FBY792" s="61"/>
      <c r="FBZ792" s="61"/>
      <c r="FCA792" s="61"/>
      <c r="FCB792" s="61"/>
      <c r="FCC792" s="61"/>
      <c r="FCD792" s="61"/>
      <c r="FCE792" s="61"/>
      <c r="FCF792" s="61"/>
      <c r="FCG792" s="61"/>
      <c r="FCH792" s="61"/>
      <c r="FCI792" s="61"/>
      <c r="FCJ792" s="61"/>
      <c r="FCK792" s="61"/>
      <c r="FCL792" s="61"/>
      <c r="FCM792" s="61"/>
      <c r="FCN792" s="61"/>
      <c r="FCO792" s="61"/>
      <c r="FCP792" s="61"/>
      <c r="FCQ792" s="61"/>
      <c r="FCR792" s="61"/>
      <c r="FCS792" s="61"/>
      <c r="FCT792" s="61"/>
      <c r="FCU792" s="61"/>
      <c r="FCV792" s="61"/>
      <c r="FCW792" s="61"/>
      <c r="FCX792" s="61"/>
      <c r="FCY792" s="61"/>
      <c r="FCZ792" s="61"/>
      <c r="FDA792" s="61"/>
      <c r="FDB792" s="61"/>
      <c r="FDC792" s="61"/>
      <c r="FDD792" s="61"/>
      <c r="FDE792" s="61"/>
      <c r="FDF792" s="61"/>
      <c r="FDG792" s="61"/>
      <c r="FDH792" s="61"/>
      <c r="FDI792" s="61"/>
      <c r="FDJ792" s="61"/>
      <c r="FDK792" s="61"/>
      <c r="FDL792" s="61"/>
      <c r="FDM792" s="61"/>
      <c r="FDN792" s="61"/>
      <c r="FDO792" s="61"/>
      <c r="FDP792" s="61"/>
      <c r="FDQ792" s="61"/>
      <c r="FDR792" s="61"/>
      <c r="FDS792" s="61"/>
      <c r="FDT792" s="61"/>
      <c r="FDU792" s="61"/>
      <c r="FDV792" s="61"/>
      <c r="FDW792" s="61"/>
      <c r="FDX792" s="61"/>
      <c r="FDY792" s="61"/>
      <c r="FDZ792" s="61"/>
      <c r="FEA792" s="61"/>
      <c r="FEB792" s="61"/>
      <c r="FEC792" s="61"/>
      <c r="FED792" s="61"/>
      <c r="FEE792" s="61"/>
      <c r="FEF792" s="61"/>
      <c r="FEG792" s="61"/>
      <c r="FEH792" s="61"/>
      <c r="FEI792" s="61"/>
      <c r="FEJ792" s="61"/>
      <c r="FEK792" s="61"/>
      <c r="FEL792" s="61"/>
      <c r="FEM792" s="61"/>
      <c r="FEN792" s="61"/>
      <c r="FEO792" s="61"/>
      <c r="FEP792" s="61"/>
      <c r="FEQ792" s="61"/>
      <c r="FER792" s="61"/>
      <c r="FES792" s="61"/>
      <c r="FET792" s="61"/>
      <c r="FEU792" s="61"/>
      <c r="FEV792" s="61"/>
      <c r="FEW792" s="61"/>
      <c r="FEX792" s="61"/>
      <c r="FEY792" s="61"/>
      <c r="FEZ792" s="61"/>
      <c r="FFA792" s="61"/>
      <c r="FFB792" s="61"/>
      <c r="FFC792" s="61"/>
      <c r="FFD792" s="61"/>
      <c r="FFE792" s="61"/>
      <c r="FFF792" s="61"/>
      <c r="FFG792" s="61"/>
      <c r="FFH792" s="61"/>
      <c r="FFI792" s="61"/>
      <c r="FFJ792" s="61"/>
      <c r="FFK792" s="61"/>
      <c r="FFL792" s="61"/>
      <c r="FFM792" s="61"/>
      <c r="FFN792" s="61"/>
      <c r="FFO792" s="61"/>
      <c r="FFP792" s="61"/>
      <c r="FFQ792" s="61"/>
      <c r="FFR792" s="61"/>
      <c r="FFS792" s="61"/>
      <c r="FFT792" s="61"/>
      <c r="FFU792" s="61"/>
      <c r="FFV792" s="61"/>
      <c r="FFW792" s="61"/>
      <c r="FFX792" s="61"/>
      <c r="FFY792" s="61"/>
      <c r="FFZ792" s="61"/>
      <c r="FGA792" s="61"/>
      <c r="FGB792" s="61"/>
      <c r="FGC792" s="61"/>
      <c r="FGD792" s="61"/>
      <c r="FGE792" s="61"/>
      <c r="FGF792" s="61"/>
      <c r="FGG792" s="61"/>
      <c r="FGH792" s="61"/>
      <c r="FGI792" s="61"/>
      <c r="FGJ792" s="61"/>
      <c r="FGK792" s="61"/>
      <c r="FGL792" s="61"/>
      <c r="FGM792" s="61"/>
      <c r="FGN792" s="61"/>
      <c r="FGO792" s="61"/>
      <c r="FGP792" s="61"/>
      <c r="FGQ792" s="61"/>
      <c r="FGR792" s="61"/>
      <c r="FGS792" s="61"/>
      <c r="FGT792" s="61"/>
      <c r="FGU792" s="61"/>
      <c r="FGV792" s="61"/>
      <c r="FGW792" s="61"/>
      <c r="FGX792" s="61"/>
      <c r="FGY792" s="61"/>
      <c r="FGZ792" s="61"/>
      <c r="FHA792" s="61"/>
      <c r="FHB792" s="61"/>
      <c r="FHC792" s="61"/>
      <c r="FHD792" s="61"/>
      <c r="FHE792" s="61"/>
      <c r="FHF792" s="61"/>
      <c r="FHG792" s="61"/>
      <c r="FHH792" s="61"/>
      <c r="FHI792" s="61"/>
      <c r="FHJ792" s="61"/>
      <c r="FHK792" s="61"/>
      <c r="FHL792" s="61"/>
      <c r="FHM792" s="61"/>
      <c r="FHN792" s="61"/>
      <c r="FHO792" s="61"/>
      <c r="FHP792" s="61"/>
      <c r="FHQ792" s="61"/>
      <c r="FHR792" s="61"/>
      <c r="FHS792" s="61"/>
      <c r="FHT792" s="61"/>
      <c r="FHU792" s="61"/>
      <c r="FHV792" s="61"/>
      <c r="FHW792" s="61"/>
      <c r="FHX792" s="61"/>
      <c r="FHY792" s="61"/>
      <c r="FHZ792" s="61"/>
      <c r="FIA792" s="61"/>
      <c r="FIB792" s="61"/>
      <c r="FIC792" s="61"/>
      <c r="FID792" s="61"/>
      <c r="FIE792" s="61"/>
      <c r="FIF792" s="61"/>
      <c r="FIG792" s="61"/>
      <c r="FIH792" s="61"/>
      <c r="FII792" s="61"/>
      <c r="FIJ792" s="61"/>
      <c r="FIK792" s="61"/>
      <c r="FIL792" s="61"/>
      <c r="FIM792" s="61"/>
      <c r="FIN792" s="61"/>
      <c r="FIO792" s="61"/>
      <c r="FIP792" s="61"/>
      <c r="FIQ792" s="61"/>
      <c r="FIR792" s="61"/>
      <c r="FIS792" s="61"/>
      <c r="FIT792" s="61"/>
      <c r="FIU792" s="61"/>
      <c r="FIV792" s="61"/>
      <c r="FIW792" s="61"/>
      <c r="FIX792" s="61"/>
      <c r="FIY792" s="61"/>
      <c r="FIZ792" s="61"/>
      <c r="FJA792" s="61"/>
      <c r="FJB792" s="61"/>
      <c r="FJC792" s="61"/>
      <c r="FJD792" s="61"/>
      <c r="FJE792" s="61"/>
      <c r="FJF792" s="61"/>
      <c r="FJG792" s="61"/>
      <c r="FJH792" s="61"/>
      <c r="FJI792" s="61"/>
      <c r="FJJ792" s="61"/>
      <c r="FJK792" s="61"/>
      <c r="FJL792" s="61"/>
      <c r="FJM792" s="61"/>
      <c r="FJN792" s="61"/>
      <c r="FJO792" s="61"/>
      <c r="FJP792" s="61"/>
      <c r="FJQ792" s="61"/>
      <c r="FJR792" s="61"/>
      <c r="FJS792" s="61"/>
      <c r="FJT792" s="61"/>
      <c r="FJU792" s="61"/>
      <c r="FJV792" s="61"/>
      <c r="FJW792" s="61"/>
      <c r="FJX792" s="61"/>
      <c r="FJY792" s="61"/>
      <c r="FJZ792" s="61"/>
      <c r="FKA792" s="61"/>
      <c r="FKB792" s="61"/>
      <c r="FKC792" s="61"/>
      <c r="FKD792" s="61"/>
      <c r="FKE792" s="61"/>
      <c r="FKF792" s="61"/>
      <c r="FKG792" s="61"/>
      <c r="FKH792" s="61"/>
      <c r="FKI792" s="61"/>
      <c r="FKJ792" s="61"/>
      <c r="FKK792" s="61"/>
      <c r="FKL792" s="61"/>
      <c r="FKM792" s="61"/>
      <c r="FKN792" s="61"/>
      <c r="FKO792" s="61"/>
      <c r="FKP792" s="61"/>
      <c r="FKQ792" s="61"/>
      <c r="FKR792" s="61"/>
      <c r="FKS792" s="61"/>
      <c r="FKT792" s="61"/>
      <c r="FKU792" s="61"/>
      <c r="FKV792" s="61"/>
      <c r="FKW792" s="61"/>
      <c r="FKX792" s="61"/>
      <c r="FKY792" s="61"/>
      <c r="FKZ792" s="61"/>
      <c r="FLA792" s="61"/>
      <c r="FLB792" s="61"/>
      <c r="FLC792" s="61"/>
      <c r="FLD792" s="61"/>
      <c r="FLE792" s="61"/>
      <c r="FLF792" s="61"/>
      <c r="FLG792" s="61"/>
      <c r="FLH792" s="61"/>
      <c r="FLI792" s="61"/>
      <c r="FLJ792" s="61"/>
      <c r="FLK792" s="61"/>
      <c r="FLL792" s="61"/>
      <c r="FLM792" s="61"/>
      <c r="FLN792" s="61"/>
      <c r="FLO792" s="61"/>
      <c r="FLP792" s="61"/>
      <c r="FLQ792" s="61"/>
      <c r="FLR792" s="61"/>
      <c r="FLS792" s="61"/>
      <c r="FLT792" s="61"/>
      <c r="FLU792" s="61"/>
      <c r="FLV792" s="61"/>
      <c r="FLW792" s="61"/>
      <c r="FLX792" s="61"/>
      <c r="FLY792" s="61"/>
      <c r="FLZ792" s="61"/>
      <c r="FMA792" s="61"/>
      <c r="FMB792" s="61"/>
      <c r="FMC792" s="61"/>
      <c r="FMD792" s="61"/>
      <c r="FME792" s="61"/>
      <c r="FMF792" s="61"/>
      <c r="FMG792" s="61"/>
      <c r="FMH792" s="61"/>
      <c r="FMI792" s="61"/>
      <c r="FMJ792" s="61"/>
      <c r="FMK792" s="61"/>
      <c r="FML792" s="61"/>
      <c r="FMM792" s="61"/>
      <c r="FMN792" s="61"/>
      <c r="FMO792" s="61"/>
      <c r="FMP792" s="61"/>
      <c r="FMQ792" s="61"/>
      <c r="FMR792" s="61"/>
      <c r="FMS792" s="61"/>
      <c r="FMT792" s="61"/>
      <c r="FMU792" s="61"/>
      <c r="FMV792" s="61"/>
      <c r="FMW792" s="61"/>
      <c r="FMX792" s="61"/>
      <c r="FMY792" s="61"/>
      <c r="FMZ792" s="61"/>
      <c r="FNA792" s="61"/>
      <c r="FNB792" s="61"/>
      <c r="FNC792" s="61"/>
      <c r="FND792" s="61"/>
      <c r="FNE792" s="61"/>
      <c r="FNF792" s="61"/>
      <c r="FNG792" s="61"/>
      <c r="FNH792" s="61"/>
      <c r="FNI792" s="61"/>
      <c r="FNJ792" s="61"/>
      <c r="FNK792" s="61"/>
      <c r="FNL792" s="61"/>
      <c r="FNM792" s="61"/>
      <c r="FNN792" s="61"/>
      <c r="FNO792" s="61"/>
      <c r="FNP792" s="61"/>
      <c r="FNQ792" s="61"/>
      <c r="FNR792" s="61"/>
      <c r="FNS792" s="61"/>
      <c r="FNT792" s="61"/>
      <c r="FNU792" s="61"/>
      <c r="FNV792" s="61"/>
      <c r="FNW792" s="61"/>
      <c r="FNX792" s="61"/>
      <c r="FNY792" s="61"/>
      <c r="FNZ792" s="61"/>
      <c r="FOA792" s="61"/>
      <c r="FOB792" s="61"/>
      <c r="FOC792" s="61"/>
      <c r="FOD792" s="61"/>
      <c r="FOE792" s="61"/>
      <c r="FOF792" s="61"/>
      <c r="FOG792" s="61"/>
      <c r="FOH792" s="61"/>
      <c r="FOI792" s="61"/>
      <c r="FOJ792" s="61"/>
      <c r="FOK792" s="61"/>
      <c r="FOL792" s="61"/>
      <c r="FOM792" s="61"/>
      <c r="FON792" s="61"/>
      <c r="FOO792" s="61"/>
      <c r="FOP792" s="61"/>
      <c r="FOQ792" s="61"/>
      <c r="FOR792" s="61"/>
      <c r="FOS792" s="61"/>
      <c r="FOT792" s="61"/>
      <c r="FOU792" s="61"/>
      <c r="FOV792" s="61"/>
      <c r="FOW792" s="61"/>
      <c r="FOX792" s="61"/>
      <c r="FOY792" s="61"/>
      <c r="FOZ792" s="61"/>
      <c r="FPA792" s="61"/>
      <c r="FPB792" s="61"/>
      <c r="FPC792" s="61"/>
      <c r="FPD792" s="61"/>
      <c r="FPE792" s="61"/>
      <c r="FPF792" s="61"/>
      <c r="FPG792" s="61"/>
      <c r="FPH792" s="61"/>
      <c r="FPI792" s="61"/>
      <c r="FPJ792" s="61"/>
      <c r="FPK792" s="61"/>
      <c r="FPL792" s="61"/>
      <c r="FPM792" s="61"/>
      <c r="FPN792" s="61"/>
      <c r="FPO792" s="61"/>
      <c r="FPP792" s="61"/>
      <c r="FPQ792" s="61"/>
      <c r="FPR792" s="61"/>
      <c r="FPS792" s="61"/>
      <c r="FPT792" s="61"/>
      <c r="FPU792" s="61"/>
      <c r="FPV792" s="61"/>
      <c r="FPW792" s="61"/>
      <c r="FPX792" s="61"/>
      <c r="FPY792" s="61"/>
      <c r="FPZ792" s="61"/>
      <c r="FQA792" s="61"/>
      <c r="FQB792" s="61"/>
      <c r="FQC792" s="61"/>
      <c r="FQD792" s="61"/>
      <c r="FQE792" s="61"/>
      <c r="FQF792" s="61"/>
      <c r="FQG792" s="61"/>
      <c r="FQH792" s="61"/>
      <c r="FQI792" s="61"/>
      <c r="FQJ792" s="61"/>
      <c r="FQK792" s="61"/>
      <c r="FQL792" s="61"/>
      <c r="FQM792" s="61"/>
      <c r="FQN792" s="61"/>
      <c r="FQO792" s="61"/>
      <c r="FQP792" s="61"/>
      <c r="FQQ792" s="61"/>
      <c r="FQR792" s="61"/>
      <c r="FQS792" s="61"/>
      <c r="FQT792" s="61"/>
      <c r="FQU792" s="61"/>
      <c r="FQV792" s="61"/>
      <c r="FQW792" s="61"/>
      <c r="FQX792" s="61"/>
      <c r="FQY792" s="61"/>
      <c r="FQZ792" s="61"/>
      <c r="FRA792" s="61"/>
      <c r="FRB792" s="61"/>
      <c r="FRC792" s="61"/>
      <c r="FRD792" s="61"/>
      <c r="FRE792" s="61"/>
      <c r="FRF792" s="61"/>
      <c r="FRG792" s="61"/>
      <c r="FRH792" s="61"/>
      <c r="FRI792" s="61"/>
      <c r="FRJ792" s="61"/>
      <c r="FRK792" s="61"/>
      <c r="FRL792" s="61"/>
      <c r="FRM792" s="61"/>
      <c r="FRN792" s="61"/>
      <c r="FRO792" s="61"/>
      <c r="FRP792" s="61"/>
      <c r="FRQ792" s="61"/>
      <c r="FRR792" s="61"/>
      <c r="FRS792" s="61"/>
      <c r="FRT792" s="61"/>
      <c r="FRU792" s="61"/>
      <c r="FRV792" s="61"/>
      <c r="FRW792" s="61"/>
      <c r="FRX792" s="61"/>
      <c r="FRY792" s="61"/>
      <c r="FRZ792" s="61"/>
      <c r="FSA792" s="61"/>
      <c r="FSB792" s="61"/>
      <c r="FSC792" s="61"/>
      <c r="FSD792" s="61"/>
      <c r="FSE792" s="61"/>
      <c r="FSF792" s="61"/>
      <c r="FSG792" s="61"/>
      <c r="FSH792" s="61"/>
      <c r="FSI792" s="61"/>
      <c r="FSJ792" s="61"/>
      <c r="FSK792" s="61"/>
      <c r="FSL792" s="61"/>
      <c r="FSM792" s="61"/>
      <c r="FSN792" s="61"/>
      <c r="FSO792" s="61"/>
      <c r="FSP792" s="61"/>
      <c r="FSQ792" s="61"/>
      <c r="FSR792" s="61"/>
      <c r="FSS792" s="61"/>
      <c r="FST792" s="61"/>
      <c r="FSU792" s="61"/>
      <c r="FSV792" s="61"/>
      <c r="FSW792" s="61"/>
      <c r="FSX792" s="61"/>
      <c r="FSY792" s="61"/>
      <c r="FSZ792" s="61"/>
      <c r="FTA792" s="61"/>
      <c r="FTB792" s="61"/>
      <c r="FTC792" s="61"/>
      <c r="FTD792" s="61"/>
      <c r="FTE792" s="61"/>
      <c r="FTF792" s="61"/>
      <c r="FTG792" s="61"/>
      <c r="FTH792" s="61"/>
      <c r="FTI792" s="61"/>
      <c r="FTJ792" s="61"/>
      <c r="FTK792" s="61"/>
      <c r="FTL792" s="61"/>
      <c r="FTM792" s="61"/>
      <c r="FTN792" s="61"/>
      <c r="FTO792" s="61"/>
      <c r="FTP792" s="61"/>
      <c r="FTQ792" s="61"/>
      <c r="FTR792" s="61"/>
      <c r="FTS792" s="61"/>
      <c r="FTT792" s="61"/>
      <c r="FTU792" s="61"/>
      <c r="FTV792" s="61"/>
      <c r="FTW792" s="61"/>
      <c r="FTX792" s="61"/>
      <c r="FTY792" s="61"/>
      <c r="FTZ792" s="61"/>
      <c r="FUA792" s="61"/>
      <c r="FUB792" s="61"/>
      <c r="FUC792" s="61"/>
      <c r="FUD792" s="61"/>
      <c r="FUE792" s="61"/>
      <c r="FUF792" s="61"/>
      <c r="FUG792" s="61"/>
      <c r="FUH792" s="61"/>
      <c r="FUI792" s="61"/>
      <c r="FUJ792" s="61"/>
      <c r="FUK792" s="61"/>
      <c r="FUL792" s="61"/>
      <c r="FUM792" s="61"/>
      <c r="FUN792" s="61"/>
      <c r="FUO792" s="61"/>
      <c r="FUP792" s="61"/>
      <c r="FUQ792" s="61"/>
      <c r="FUR792" s="61"/>
      <c r="FUS792" s="61"/>
      <c r="FUT792" s="61"/>
      <c r="FUU792" s="61"/>
      <c r="FUV792" s="61"/>
      <c r="FUW792" s="61"/>
      <c r="FUX792" s="61"/>
      <c r="FUY792" s="61"/>
      <c r="FUZ792" s="61"/>
      <c r="FVA792" s="61"/>
      <c r="FVB792" s="61"/>
      <c r="FVC792" s="61"/>
      <c r="FVD792" s="61"/>
      <c r="FVE792" s="61"/>
      <c r="FVF792" s="61"/>
      <c r="FVG792" s="61"/>
      <c r="FVH792" s="61"/>
      <c r="FVI792" s="61"/>
      <c r="FVJ792" s="61"/>
      <c r="FVK792" s="61"/>
      <c r="FVL792" s="61"/>
      <c r="FVM792" s="61"/>
      <c r="FVN792" s="61"/>
      <c r="FVO792" s="61"/>
      <c r="FVP792" s="61"/>
      <c r="FVQ792" s="61"/>
      <c r="FVR792" s="61"/>
      <c r="FVS792" s="61"/>
      <c r="FVT792" s="61"/>
      <c r="FVU792" s="61"/>
      <c r="FVV792" s="61"/>
      <c r="FVW792" s="61"/>
      <c r="FVX792" s="61"/>
      <c r="FVY792" s="61"/>
      <c r="FVZ792" s="61"/>
      <c r="FWA792" s="61"/>
      <c r="FWB792" s="61"/>
      <c r="FWC792" s="61"/>
      <c r="FWD792" s="61"/>
      <c r="FWE792" s="61"/>
      <c r="FWF792" s="61"/>
      <c r="FWG792" s="61"/>
      <c r="FWH792" s="61"/>
      <c r="FWI792" s="61"/>
      <c r="FWJ792" s="61"/>
      <c r="FWK792" s="61"/>
      <c r="FWL792" s="61"/>
      <c r="FWM792" s="61"/>
      <c r="FWN792" s="61"/>
      <c r="FWO792" s="61"/>
      <c r="FWP792" s="61"/>
      <c r="FWQ792" s="61"/>
      <c r="FWR792" s="61"/>
      <c r="FWS792" s="61"/>
      <c r="FWT792" s="61"/>
      <c r="FWU792" s="61"/>
      <c r="FWV792" s="61"/>
      <c r="FWW792" s="61"/>
      <c r="FWX792" s="61"/>
      <c r="FWY792" s="61"/>
      <c r="FWZ792" s="61"/>
      <c r="FXA792" s="61"/>
      <c r="FXB792" s="61"/>
      <c r="FXC792" s="61"/>
      <c r="FXD792" s="61"/>
      <c r="FXE792" s="61"/>
      <c r="FXF792" s="61"/>
      <c r="FXG792" s="61"/>
      <c r="FXH792" s="61"/>
      <c r="FXI792" s="61"/>
      <c r="FXJ792" s="61"/>
      <c r="FXK792" s="61"/>
      <c r="FXL792" s="61"/>
      <c r="FXM792" s="61"/>
      <c r="FXN792" s="61"/>
      <c r="FXO792" s="61"/>
      <c r="FXP792" s="61"/>
      <c r="FXQ792" s="61"/>
      <c r="FXR792" s="61"/>
      <c r="FXS792" s="61"/>
      <c r="FXT792" s="61"/>
      <c r="FXU792" s="61"/>
      <c r="FXV792" s="61"/>
      <c r="FXW792" s="61"/>
      <c r="FXX792" s="61"/>
      <c r="FXY792" s="61"/>
      <c r="FXZ792" s="61"/>
      <c r="FYA792" s="61"/>
      <c r="FYB792" s="61"/>
      <c r="FYC792" s="61"/>
      <c r="FYD792" s="61"/>
      <c r="FYE792" s="61"/>
      <c r="FYF792" s="61"/>
      <c r="FYG792" s="61"/>
      <c r="FYH792" s="61"/>
      <c r="FYI792" s="61"/>
      <c r="FYJ792" s="61"/>
      <c r="FYK792" s="61"/>
      <c r="FYL792" s="61"/>
      <c r="FYM792" s="61"/>
      <c r="FYN792" s="61"/>
      <c r="FYO792" s="61"/>
      <c r="FYP792" s="61"/>
      <c r="FYQ792" s="61"/>
      <c r="FYR792" s="61"/>
      <c r="FYS792" s="61"/>
      <c r="FYT792" s="61"/>
      <c r="FYU792" s="61"/>
      <c r="FYV792" s="61"/>
      <c r="FYW792" s="61"/>
      <c r="FYX792" s="61"/>
      <c r="FYY792" s="61"/>
      <c r="FYZ792" s="61"/>
      <c r="FZA792" s="61"/>
      <c r="FZB792" s="61"/>
      <c r="FZC792" s="61"/>
      <c r="FZD792" s="61"/>
      <c r="FZE792" s="61"/>
      <c r="FZF792" s="61"/>
      <c r="FZG792" s="61"/>
      <c r="FZH792" s="61"/>
      <c r="FZI792" s="61"/>
      <c r="FZJ792" s="61"/>
      <c r="FZK792" s="61"/>
      <c r="FZL792" s="61"/>
      <c r="FZM792" s="61"/>
      <c r="FZN792" s="61"/>
      <c r="FZO792" s="61"/>
      <c r="FZP792" s="61"/>
      <c r="FZQ792" s="61"/>
      <c r="FZR792" s="61"/>
      <c r="FZS792" s="61"/>
      <c r="FZT792" s="61"/>
      <c r="FZU792" s="61"/>
      <c r="FZV792" s="61"/>
      <c r="FZW792" s="61"/>
      <c r="FZX792" s="61"/>
      <c r="FZY792" s="61"/>
      <c r="FZZ792" s="61"/>
      <c r="GAA792" s="61"/>
      <c r="GAB792" s="61"/>
      <c r="GAC792" s="61"/>
      <c r="GAD792" s="61"/>
      <c r="GAE792" s="61"/>
      <c r="GAF792" s="61"/>
      <c r="GAG792" s="61"/>
      <c r="GAH792" s="61"/>
      <c r="GAI792" s="61"/>
      <c r="GAJ792" s="61"/>
      <c r="GAK792" s="61"/>
      <c r="GAL792" s="61"/>
      <c r="GAM792" s="61"/>
      <c r="GAN792" s="61"/>
      <c r="GAO792" s="61"/>
      <c r="GAP792" s="61"/>
      <c r="GAQ792" s="61"/>
      <c r="GAR792" s="61"/>
      <c r="GAS792" s="61"/>
      <c r="GAT792" s="61"/>
      <c r="GAU792" s="61"/>
      <c r="GAV792" s="61"/>
      <c r="GAW792" s="61"/>
      <c r="GAX792" s="61"/>
      <c r="GAY792" s="61"/>
      <c r="GAZ792" s="61"/>
      <c r="GBA792" s="61"/>
      <c r="GBB792" s="61"/>
      <c r="GBC792" s="61"/>
      <c r="GBD792" s="61"/>
      <c r="GBE792" s="61"/>
      <c r="GBF792" s="61"/>
      <c r="GBG792" s="61"/>
      <c r="GBH792" s="61"/>
      <c r="GBI792" s="61"/>
      <c r="GBJ792" s="61"/>
      <c r="GBK792" s="61"/>
      <c r="GBL792" s="61"/>
      <c r="GBM792" s="61"/>
      <c r="GBN792" s="61"/>
      <c r="GBO792" s="61"/>
      <c r="GBP792" s="61"/>
      <c r="GBQ792" s="61"/>
      <c r="GBR792" s="61"/>
      <c r="GBS792" s="61"/>
      <c r="GBT792" s="61"/>
      <c r="GBU792" s="61"/>
      <c r="GBV792" s="61"/>
      <c r="GBW792" s="61"/>
      <c r="GBX792" s="61"/>
      <c r="GBY792" s="61"/>
      <c r="GBZ792" s="61"/>
      <c r="GCA792" s="61"/>
      <c r="GCB792" s="61"/>
      <c r="GCC792" s="61"/>
      <c r="GCD792" s="61"/>
      <c r="GCE792" s="61"/>
      <c r="GCF792" s="61"/>
      <c r="GCG792" s="61"/>
      <c r="GCH792" s="61"/>
      <c r="GCI792" s="61"/>
      <c r="GCJ792" s="61"/>
      <c r="GCK792" s="61"/>
      <c r="GCL792" s="61"/>
      <c r="GCM792" s="61"/>
      <c r="GCN792" s="61"/>
      <c r="GCO792" s="61"/>
      <c r="GCP792" s="61"/>
      <c r="GCQ792" s="61"/>
      <c r="GCR792" s="61"/>
      <c r="GCS792" s="61"/>
      <c r="GCT792" s="61"/>
      <c r="GCU792" s="61"/>
      <c r="GCV792" s="61"/>
      <c r="GCW792" s="61"/>
      <c r="GCX792" s="61"/>
      <c r="GCY792" s="61"/>
      <c r="GCZ792" s="61"/>
      <c r="GDA792" s="61"/>
      <c r="GDB792" s="61"/>
      <c r="GDC792" s="61"/>
      <c r="GDD792" s="61"/>
      <c r="GDE792" s="61"/>
      <c r="GDF792" s="61"/>
      <c r="GDG792" s="61"/>
      <c r="GDH792" s="61"/>
      <c r="GDI792" s="61"/>
      <c r="GDJ792" s="61"/>
      <c r="GDK792" s="61"/>
      <c r="GDL792" s="61"/>
      <c r="GDM792" s="61"/>
      <c r="GDN792" s="61"/>
      <c r="GDO792" s="61"/>
      <c r="GDP792" s="61"/>
      <c r="GDQ792" s="61"/>
      <c r="GDR792" s="61"/>
      <c r="GDS792" s="61"/>
      <c r="GDT792" s="61"/>
      <c r="GDU792" s="61"/>
      <c r="GDV792" s="61"/>
      <c r="GDW792" s="61"/>
      <c r="GDX792" s="61"/>
      <c r="GDY792" s="61"/>
      <c r="GDZ792" s="61"/>
      <c r="GEA792" s="61"/>
      <c r="GEB792" s="61"/>
      <c r="GEC792" s="61"/>
      <c r="GED792" s="61"/>
      <c r="GEE792" s="61"/>
      <c r="GEF792" s="61"/>
      <c r="GEG792" s="61"/>
      <c r="GEH792" s="61"/>
      <c r="GEI792" s="61"/>
      <c r="GEJ792" s="61"/>
      <c r="GEK792" s="61"/>
      <c r="GEL792" s="61"/>
      <c r="GEM792" s="61"/>
      <c r="GEN792" s="61"/>
      <c r="GEO792" s="61"/>
      <c r="GEP792" s="61"/>
      <c r="GEQ792" s="61"/>
      <c r="GER792" s="61"/>
      <c r="GES792" s="61"/>
      <c r="GET792" s="61"/>
      <c r="GEU792" s="61"/>
      <c r="GEV792" s="61"/>
      <c r="GEW792" s="61"/>
      <c r="GEX792" s="61"/>
      <c r="GEY792" s="61"/>
      <c r="GEZ792" s="61"/>
      <c r="GFA792" s="61"/>
      <c r="GFB792" s="61"/>
      <c r="GFC792" s="61"/>
      <c r="GFD792" s="61"/>
      <c r="GFE792" s="61"/>
      <c r="GFF792" s="61"/>
      <c r="GFG792" s="61"/>
      <c r="GFH792" s="61"/>
      <c r="GFI792" s="61"/>
      <c r="GFJ792" s="61"/>
      <c r="GFK792" s="61"/>
      <c r="GFL792" s="61"/>
      <c r="GFM792" s="61"/>
      <c r="GFN792" s="61"/>
      <c r="GFO792" s="61"/>
      <c r="GFP792" s="61"/>
      <c r="GFQ792" s="61"/>
      <c r="GFR792" s="61"/>
      <c r="GFS792" s="61"/>
      <c r="GFT792" s="61"/>
      <c r="GFU792" s="61"/>
      <c r="GFV792" s="61"/>
      <c r="GFW792" s="61"/>
      <c r="GFX792" s="61"/>
      <c r="GFY792" s="61"/>
      <c r="GFZ792" s="61"/>
      <c r="GGA792" s="61"/>
      <c r="GGB792" s="61"/>
      <c r="GGC792" s="61"/>
      <c r="GGD792" s="61"/>
      <c r="GGE792" s="61"/>
      <c r="GGF792" s="61"/>
      <c r="GGG792" s="61"/>
      <c r="GGH792" s="61"/>
      <c r="GGI792" s="61"/>
      <c r="GGJ792" s="61"/>
      <c r="GGK792" s="61"/>
      <c r="GGL792" s="61"/>
      <c r="GGM792" s="61"/>
      <c r="GGN792" s="61"/>
      <c r="GGO792" s="61"/>
      <c r="GGP792" s="61"/>
      <c r="GGQ792" s="61"/>
      <c r="GGR792" s="61"/>
      <c r="GGS792" s="61"/>
      <c r="GGT792" s="61"/>
      <c r="GGU792" s="61"/>
      <c r="GGV792" s="61"/>
      <c r="GGW792" s="61"/>
      <c r="GGX792" s="61"/>
      <c r="GGY792" s="61"/>
      <c r="GGZ792" s="61"/>
      <c r="GHA792" s="61"/>
      <c r="GHB792" s="61"/>
      <c r="GHC792" s="61"/>
      <c r="GHD792" s="61"/>
      <c r="GHE792" s="61"/>
      <c r="GHF792" s="61"/>
      <c r="GHG792" s="61"/>
      <c r="GHH792" s="61"/>
      <c r="GHI792" s="61"/>
      <c r="GHJ792" s="61"/>
      <c r="GHK792" s="61"/>
      <c r="GHL792" s="61"/>
      <c r="GHM792" s="61"/>
      <c r="GHN792" s="61"/>
      <c r="GHO792" s="61"/>
      <c r="GHP792" s="61"/>
      <c r="GHQ792" s="61"/>
      <c r="GHR792" s="61"/>
      <c r="GHS792" s="61"/>
      <c r="GHT792" s="61"/>
      <c r="GHU792" s="61"/>
      <c r="GHV792" s="61"/>
      <c r="GHW792" s="61"/>
      <c r="GHX792" s="61"/>
      <c r="GHY792" s="61"/>
      <c r="GHZ792" s="61"/>
      <c r="GIA792" s="61"/>
      <c r="GIB792" s="61"/>
      <c r="GIC792" s="61"/>
      <c r="GID792" s="61"/>
      <c r="GIE792" s="61"/>
      <c r="GIF792" s="61"/>
      <c r="GIG792" s="61"/>
      <c r="GIH792" s="61"/>
      <c r="GII792" s="61"/>
      <c r="GIJ792" s="61"/>
      <c r="GIK792" s="61"/>
      <c r="GIL792" s="61"/>
      <c r="GIM792" s="61"/>
      <c r="GIN792" s="61"/>
      <c r="GIO792" s="61"/>
      <c r="GIP792" s="61"/>
      <c r="GIQ792" s="61"/>
      <c r="GIR792" s="61"/>
      <c r="GIS792" s="61"/>
      <c r="GIT792" s="61"/>
      <c r="GIU792" s="61"/>
      <c r="GIV792" s="61"/>
      <c r="GIW792" s="61"/>
      <c r="GIX792" s="61"/>
      <c r="GIY792" s="61"/>
      <c r="GIZ792" s="61"/>
      <c r="GJA792" s="61"/>
      <c r="GJB792" s="61"/>
      <c r="GJC792" s="61"/>
      <c r="GJD792" s="61"/>
      <c r="GJE792" s="61"/>
      <c r="GJF792" s="61"/>
      <c r="GJG792" s="61"/>
      <c r="GJH792" s="61"/>
      <c r="GJI792" s="61"/>
      <c r="GJJ792" s="61"/>
      <c r="GJK792" s="61"/>
      <c r="GJL792" s="61"/>
      <c r="GJM792" s="61"/>
      <c r="GJN792" s="61"/>
      <c r="GJO792" s="61"/>
      <c r="GJP792" s="61"/>
      <c r="GJQ792" s="61"/>
      <c r="GJR792" s="61"/>
      <c r="GJS792" s="61"/>
      <c r="GJT792" s="61"/>
      <c r="GJU792" s="61"/>
      <c r="GJV792" s="61"/>
      <c r="GJW792" s="61"/>
      <c r="GJX792" s="61"/>
      <c r="GJY792" s="61"/>
      <c r="GJZ792" s="61"/>
      <c r="GKA792" s="61"/>
      <c r="GKB792" s="61"/>
      <c r="GKC792" s="61"/>
      <c r="GKD792" s="61"/>
      <c r="GKE792" s="61"/>
      <c r="GKF792" s="61"/>
      <c r="GKG792" s="61"/>
      <c r="GKH792" s="61"/>
      <c r="GKI792" s="61"/>
      <c r="GKJ792" s="61"/>
      <c r="GKK792" s="61"/>
      <c r="GKL792" s="61"/>
      <c r="GKM792" s="61"/>
      <c r="GKN792" s="61"/>
      <c r="GKO792" s="61"/>
      <c r="GKP792" s="61"/>
      <c r="GKQ792" s="61"/>
      <c r="GKR792" s="61"/>
      <c r="GKS792" s="61"/>
      <c r="GKT792" s="61"/>
      <c r="GKU792" s="61"/>
      <c r="GKV792" s="61"/>
      <c r="GKW792" s="61"/>
      <c r="GKX792" s="61"/>
      <c r="GKY792" s="61"/>
      <c r="GKZ792" s="61"/>
      <c r="GLA792" s="61"/>
      <c r="GLB792" s="61"/>
      <c r="GLC792" s="61"/>
      <c r="GLD792" s="61"/>
      <c r="GLE792" s="61"/>
      <c r="GLF792" s="61"/>
      <c r="GLG792" s="61"/>
      <c r="GLH792" s="61"/>
      <c r="GLI792" s="61"/>
      <c r="GLJ792" s="61"/>
      <c r="GLK792" s="61"/>
      <c r="GLL792" s="61"/>
      <c r="GLM792" s="61"/>
      <c r="GLN792" s="61"/>
      <c r="GLO792" s="61"/>
      <c r="GLP792" s="61"/>
      <c r="GLQ792" s="61"/>
      <c r="GLR792" s="61"/>
      <c r="GLS792" s="61"/>
      <c r="GLT792" s="61"/>
      <c r="GLU792" s="61"/>
      <c r="GLV792" s="61"/>
      <c r="GLW792" s="61"/>
      <c r="GLX792" s="61"/>
      <c r="GLY792" s="61"/>
      <c r="GLZ792" s="61"/>
      <c r="GMA792" s="61"/>
      <c r="GMB792" s="61"/>
      <c r="GMC792" s="61"/>
      <c r="GMD792" s="61"/>
      <c r="GME792" s="61"/>
      <c r="GMF792" s="61"/>
      <c r="GMG792" s="61"/>
      <c r="GMH792" s="61"/>
      <c r="GMI792" s="61"/>
      <c r="GMJ792" s="61"/>
      <c r="GMK792" s="61"/>
      <c r="GML792" s="61"/>
      <c r="GMM792" s="61"/>
      <c r="GMN792" s="61"/>
      <c r="GMO792" s="61"/>
      <c r="GMP792" s="61"/>
      <c r="GMQ792" s="61"/>
      <c r="GMR792" s="61"/>
      <c r="GMS792" s="61"/>
      <c r="GMT792" s="61"/>
      <c r="GMU792" s="61"/>
      <c r="GMV792" s="61"/>
      <c r="GMW792" s="61"/>
      <c r="GMX792" s="61"/>
      <c r="GMY792" s="61"/>
      <c r="GMZ792" s="61"/>
      <c r="GNA792" s="61"/>
      <c r="GNB792" s="61"/>
      <c r="GNC792" s="61"/>
      <c r="GND792" s="61"/>
      <c r="GNE792" s="61"/>
      <c r="GNF792" s="61"/>
      <c r="GNG792" s="61"/>
      <c r="GNH792" s="61"/>
      <c r="GNI792" s="61"/>
      <c r="GNJ792" s="61"/>
      <c r="GNK792" s="61"/>
      <c r="GNL792" s="61"/>
      <c r="GNM792" s="61"/>
      <c r="GNN792" s="61"/>
      <c r="GNO792" s="61"/>
      <c r="GNP792" s="61"/>
      <c r="GNQ792" s="61"/>
      <c r="GNR792" s="61"/>
      <c r="GNS792" s="61"/>
      <c r="GNT792" s="61"/>
      <c r="GNU792" s="61"/>
      <c r="GNV792" s="61"/>
      <c r="GNW792" s="61"/>
      <c r="GNX792" s="61"/>
      <c r="GNY792" s="61"/>
      <c r="GNZ792" s="61"/>
      <c r="GOA792" s="61"/>
      <c r="GOB792" s="61"/>
      <c r="GOC792" s="61"/>
      <c r="GOD792" s="61"/>
      <c r="GOE792" s="61"/>
      <c r="GOF792" s="61"/>
      <c r="GOG792" s="61"/>
      <c r="GOH792" s="61"/>
      <c r="GOI792" s="61"/>
      <c r="GOJ792" s="61"/>
      <c r="GOK792" s="61"/>
      <c r="GOL792" s="61"/>
      <c r="GOM792" s="61"/>
      <c r="GON792" s="61"/>
      <c r="GOO792" s="61"/>
      <c r="GOP792" s="61"/>
      <c r="GOQ792" s="61"/>
      <c r="GOR792" s="61"/>
      <c r="GOS792" s="61"/>
      <c r="GOT792" s="61"/>
      <c r="GOU792" s="61"/>
      <c r="GOV792" s="61"/>
      <c r="GOW792" s="61"/>
      <c r="GOX792" s="61"/>
      <c r="GOY792" s="61"/>
      <c r="GOZ792" s="61"/>
      <c r="GPA792" s="61"/>
      <c r="GPB792" s="61"/>
      <c r="GPC792" s="61"/>
      <c r="GPD792" s="61"/>
      <c r="GPE792" s="61"/>
      <c r="GPF792" s="61"/>
      <c r="GPG792" s="61"/>
      <c r="GPH792" s="61"/>
      <c r="GPI792" s="61"/>
      <c r="GPJ792" s="61"/>
      <c r="GPK792" s="61"/>
      <c r="GPL792" s="61"/>
      <c r="GPM792" s="61"/>
      <c r="GPN792" s="61"/>
      <c r="GPO792" s="61"/>
      <c r="GPP792" s="61"/>
      <c r="GPQ792" s="61"/>
      <c r="GPR792" s="61"/>
      <c r="GPS792" s="61"/>
      <c r="GPT792" s="61"/>
      <c r="GPU792" s="61"/>
      <c r="GPV792" s="61"/>
      <c r="GPW792" s="61"/>
      <c r="GPX792" s="61"/>
      <c r="GPY792" s="61"/>
      <c r="GPZ792" s="61"/>
      <c r="GQA792" s="61"/>
      <c r="GQB792" s="61"/>
      <c r="GQC792" s="61"/>
      <c r="GQD792" s="61"/>
      <c r="GQE792" s="61"/>
      <c r="GQF792" s="61"/>
      <c r="GQG792" s="61"/>
      <c r="GQH792" s="61"/>
      <c r="GQI792" s="61"/>
      <c r="GQJ792" s="61"/>
      <c r="GQK792" s="61"/>
      <c r="GQL792" s="61"/>
      <c r="GQM792" s="61"/>
      <c r="GQN792" s="61"/>
      <c r="GQO792" s="61"/>
      <c r="GQP792" s="61"/>
      <c r="GQQ792" s="61"/>
      <c r="GQR792" s="61"/>
      <c r="GQS792" s="61"/>
      <c r="GQT792" s="61"/>
      <c r="GQU792" s="61"/>
      <c r="GQV792" s="61"/>
      <c r="GQW792" s="61"/>
      <c r="GQX792" s="61"/>
      <c r="GQY792" s="61"/>
      <c r="GQZ792" s="61"/>
      <c r="GRA792" s="61"/>
      <c r="GRB792" s="61"/>
      <c r="GRC792" s="61"/>
      <c r="GRD792" s="61"/>
      <c r="GRE792" s="61"/>
      <c r="GRF792" s="61"/>
      <c r="GRG792" s="61"/>
      <c r="GRH792" s="61"/>
      <c r="GRI792" s="61"/>
      <c r="GRJ792" s="61"/>
      <c r="GRK792" s="61"/>
      <c r="GRL792" s="61"/>
      <c r="GRM792" s="61"/>
      <c r="GRN792" s="61"/>
      <c r="GRO792" s="61"/>
      <c r="GRP792" s="61"/>
      <c r="GRQ792" s="61"/>
      <c r="GRR792" s="61"/>
      <c r="GRS792" s="61"/>
      <c r="GRT792" s="61"/>
      <c r="GRU792" s="61"/>
      <c r="GRV792" s="61"/>
      <c r="GRW792" s="61"/>
      <c r="GRX792" s="61"/>
      <c r="GRY792" s="61"/>
      <c r="GRZ792" s="61"/>
      <c r="GSA792" s="61"/>
      <c r="GSB792" s="61"/>
      <c r="GSC792" s="61"/>
      <c r="GSD792" s="61"/>
      <c r="GSE792" s="61"/>
      <c r="GSF792" s="61"/>
      <c r="GSG792" s="61"/>
      <c r="GSH792" s="61"/>
      <c r="GSI792" s="61"/>
      <c r="GSJ792" s="61"/>
      <c r="GSK792" s="61"/>
      <c r="GSL792" s="61"/>
      <c r="GSM792" s="61"/>
      <c r="GSN792" s="61"/>
      <c r="GSO792" s="61"/>
      <c r="GSP792" s="61"/>
      <c r="GSQ792" s="61"/>
      <c r="GSR792" s="61"/>
      <c r="GSS792" s="61"/>
      <c r="GST792" s="61"/>
      <c r="GSU792" s="61"/>
      <c r="GSV792" s="61"/>
      <c r="GSW792" s="61"/>
      <c r="GSX792" s="61"/>
      <c r="GSY792" s="61"/>
      <c r="GSZ792" s="61"/>
      <c r="GTA792" s="61"/>
      <c r="GTB792" s="61"/>
      <c r="GTC792" s="61"/>
      <c r="GTD792" s="61"/>
      <c r="GTE792" s="61"/>
      <c r="GTF792" s="61"/>
      <c r="GTG792" s="61"/>
      <c r="GTH792" s="61"/>
      <c r="GTI792" s="61"/>
      <c r="GTJ792" s="61"/>
      <c r="GTK792" s="61"/>
      <c r="GTL792" s="61"/>
      <c r="GTM792" s="61"/>
      <c r="GTN792" s="61"/>
      <c r="GTO792" s="61"/>
      <c r="GTP792" s="61"/>
      <c r="GTQ792" s="61"/>
      <c r="GTR792" s="61"/>
      <c r="GTS792" s="61"/>
      <c r="GTT792" s="61"/>
      <c r="GTU792" s="61"/>
      <c r="GTV792" s="61"/>
      <c r="GTW792" s="61"/>
      <c r="GTX792" s="61"/>
      <c r="GTY792" s="61"/>
      <c r="GTZ792" s="61"/>
      <c r="GUA792" s="61"/>
      <c r="GUB792" s="61"/>
      <c r="GUC792" s="61"/>
      <c r="GUD792" s="61"/>
      <c r="GUE792" s="61"/>
      <c r="GUF792" s="61"/>
      <c r="GUG792" s="61"/>
      <c r="GUH792" s="61"/>
      <c r="GUI792" s="61"/>
      <c r="GUJ792" s="61"/>
      <c r="GUK792" s="61"/>
      <c r="GUL792" s="61"/>
      <c r="GUM792" s="61"/>
      <c r="GUN792" s="61"/>
      <c r="GUO792" s="61"/>
      <c r="GUP792" s="61"/>
      <c r="GUQ792" s="61"/>
      <c r="GUR792" s="61"/>
      <c r="GUS792" s="61"/>
      <c r="GUT792" s="61"/>
      <c r="GUU792" s="61"/>
      <c r="GUV792" s="61"/>
      <c r="GUW792" s="61"/>
      <c r="GUX792" s="61"/>
      <c r="GUY792" s="61"/>
      <c r="GUZ792" s="61"/>
      <c r="GVA792" s="61"/>
      <c r="GVB792" s="61"/>
      <c r="GVC792" s="61"/>
      <c r="GVD792" s="61"/>
      <c r="GVE792" s="61"/>
      <c r="GVF792" s="61"/>
      <c r="GVG792" s="61"/>
      <c r="GVH792" s="61"/>
      <c r="GVI792" s="61"/>
      <c r="GVJ792" s="61"/>
      <c r="GVK792" s="61"/>
      <c r="GVL792" s="61"/>
      <c r="GVM792" s="61"/>
      <c r="GVN792" s="61"/>
      <c r="GVO792" s="61"/>
      <c r="GVP792" s="61"/>
      <c r="GVQ792" s="61"/>
      <c r="GVR792" s="61"/>
      <c r="GVS792" s="61"/>
      <c r="GVT792" s="61"/>
      <c r="GVU792" s="61"/>
      <c r="GVV792" s="61"/>
      <c r="GVW792" s="61"/>
      <c r="GVX792" s="61"/>
      <c r="GVY792" s="61"/>
      <c r="GVZ792" s="61"/>
      <c r="GWA792" s="61"/>
      <c r="GWB792" s="61"/>
      <c r="GWC792" s="61"/>
      <c r="GWD792" s="61"/>
      <c r="GWE792" s="61"/>
      <c r="GWF792" s="61"/>
      <c r="GWG792" s="61"/>
      <c r="GWH792" s="61"/>
      <c r="GWI792" s="61"/>
      <c r="GWJ792" s="61"/>
      <c r="GWK792" s="61"/>
      <c r="GWL792" s="61"/>
      <c r="GWM792" s="61"/>
      <c r="GWN792" s="61"/>
      <c r="GWO792" s="61"/>
      <c r="GWP792" s="61"/>
      <c r="GWQ792" s="61"/>
      <c r="GWR792" s="61"/>
      <c r="GWS792" s="61"/>
      <c r="GWT792" s="61"/>
      <c r="GWU792" s="61"/>
      <c r="GWV792" s="61"/>
      <c r="GWW792" s="61"/>
      <c r="GWX792" s="61"/>
      <c r="GWY792" s="61"/>
      <c r="GWZ792" s="61"/>
      <c r="GXA792" s="61"/>
      <c r="GXB792" s="61"/>
      <c r="GXC792" s="61"/>
      <c r="GXD792" s="61"/>
      <c r="GXE792" s="61"/>
      <c r="GXF792" s="61"/>
      <c r="GXG792" s="61"/>
      <c r="GXH792" s="61"/>
      <c r="GXI792" s="61"/>
      <c r="GXJ792" s="61"/>
      <c r="GXK792" s="61"/>
      <c r="GXL792" s="61"/>
      <c r="GXM792" s="61"/>
      <c r="GXN792" s="61"/>
      <c r="GXO792" s="61"/>
      <c r="GXP792" s="61"/>
      <c r="GXQ792" s="61"/>
      <c r="GXR792" s="61"/>
      <c r="GXS792" s="61"/>
      <c r="GXT792" s="61"/>
      <c r="GXU792" s="61"/>
      <c r="GXV792" s="61"/>
      <c r="GXW792" s="61"/>
      <c r="GXX792" s="61"/>
      <c r="GXY792" s="61"/>
      <c r="GXZ792" s="61"/>
      <c r="GYA792" s="61"/>
      <c r="GYB792" s="61"/>
      <c r="GYC792" s="61"/>
      <c r="GYD792" s="61"/>
      <c r="GYE792" s="61"/>
      <c r="GYF792" s="61"/>
      <c r="GYG792" s="61"/>
      <c r="GYH792" s="61"/>
      <c r="GYI792" s="61"/>
      <c r="GYJ792" s="61"/>
      <c r="GYK792" s="61"/>
      <c r="GYL792" s="61"/>
      <c r="GYM792" s="61"/>
      <c r="GYN792" s="61"/>
      <c r="GYO792" s="61"/>
      <c r="GYP792" s="61"/>
      <c r="GYQ792" s="61"/>
      <c r="GYR792" s="61"/>
      <c r="GYS792" s="61"/>
      <c r="GYT792" s="61"/>
      <c r="GYU792" s="61"/>
      <c r="GYV792" s="61"/>
      <c r="GYW792" s="61"/>
      <c r="GYX792" s="61"/>
      <c r="GYY792" s="61"/>
      <c r="GYZ792" s="61"/>
      <c r="GZA792" s="61"/>
      <c r="GZB792" s="61"/>
      <c r="GZC792" s="61"/>
      <c r="GZD792" s="61"/>
      <c r="GZE792" s="61"/>
      <c r="GZF792" s="61"/>
      <c r="GZG792" s="61"/>
      <c r="GZH792" s="61"/>
      <c r="GZI792" s="61"/>
      <c r="GZJ792" s="61"/>
      <c r="GZK792" s="61"/>
      <c r="GZL792" s="61"/>
      <c r="GZM792" s="61"/>
      <c r="GZN792" s="61"/>
      <c r="GZO792" s="61"/>
      <c r="GZP792" s="61"/>
      <c r="GZQ792" s="61"/>
      <c r="GZR792" s="61"/>
      <c r="GZS792" s="61"/>
      <c r="GZT792" s="61"/>
      <c r="GZU792" s="61"/>
      <c r="GZV792" s="61"/>
      <c r="GZW792" s="61"/>
      <c r="GZX792" s="61"/>
      <c r="GZY792" s="61"/>
      <c r="GZZ792" s="61"/>
      <c r="HAA792" s="61"/>
      <c r="HAB792" s="61"/>
      <c r="HAC792" s="61"/>
      <c r="HAD792" s="61"/>
      <c r="HAE792" s="61"/>
      <c r="HAF792" s="61"/>
      <c r="HAG792" s="61"/>
      <c r="HAH792" s="61"/>
      <c r="HAI792" s="61"/>
      <c r="HAJ792" s="61"/>
      <c r="HAK792" s="61"/>
      <c r="HAL792" s="61"/>
      <c r="HAM792" s="61"/>
      <c r="HAN792" s="61"/>
      <c r="HAO792" s="61"/>
      <c r="HAP792" s="61"/>
      <c r="HAQ792" s="61"/>
      <c r="HAR792" s="61"/>
      <c r="HAS792" s="61"/>
      <c r="HAT792" s="61"/>
      <c r="HAU792" s="61"/>
      <c r="HAV792" s="61"/>
      <c r="HAW792" s="61"/>
      <c r="HAX792" s="61"/>
      <c r="HAY792" s="61"/>
      <c r="HAZ792" s="61"/>
      <c r="HBA792" s="61"/>
      <c r="HBB792" s="61"/>
      <c r="HBC792" s="61"/>
      <c r="HBD792" s="61"/>
      <c r="HBE792" s="61"/>
      <c r="HBF792" s="61"/>
      <c r="HBG792" s="61"/>
      <c r="HBH792" s="61"/>
      <c r="HBI792" s="61"/>
      <c r="HBJ792" s="61"/>
      <c r="HBK792" s="61"/>
      <c r="HBL792" s="61"/>
      <c r="HBM792" s="61"/>
      <c r="HBN792" s="61"/>
      <c r="HBO792" s="61"/>
      <c r="HBP792" s="61"/>
      <c r="HBQ792" s="61"/>
      <c r="HBR792" s="61"/>
      <c r="HBS792" s="61"/>
      <c r="HBT792" s="61"/>
      <c r="HBU792" s="61"/>
      <c r="HBV792" s="61"/>
      <c r="HBW792" s="61"/>
      <c r="HBX792" s="61"/>
      <c r="HBY792" s="61"/>
      <c r="HBZ792" s="61"/>
      <c r="HCA792" s="61"/>
      <c r="HCB792" s="61"/>
      <c r="HCC792" s="61"/>
      <c r="HCD792" s="61"/>
      <c r="HCE792" s="61"/>
      <c r="HCF792" s="61"/>
      <c r="HCG792" s="61"/>
      <c r="HCH792" s="61"/>
      <c r="HCI792" s="61"/>
      <c r="HCJ792" s="61"/>
      <c r="HCK792" s="61"/>
      <c r="HCL792" s="61"/>
      <c r="HCM792" s="61"/>
      <c r="HCN792" s="61"/>
      <c r="HCO792" s="61"/>
      <c r="HCP792" s="61"/>
      <c r="HCQ792" s="61"/>
      <c r="HCR792" s="61"/>
      <c r="HCS792" s="61"/>
      <c r="HCT792" s="61"/>
      <c r="HCU792" s="61"/>
      <c r="HCV792" s="61"/>
      <c r="HCW792" s="61"/>
      <c r="HCX792" s="61"/>
      <c r="HCY792" s="61"/>
      <c r="HCZ792" s="61"/>
      <c r="HDA792" s="61"/>
      <c r="HDB792" s="61"/>
      <c r="HDC792" s="61"/>
      <c r="HDD792" s="61"/>
      <c r="HDE792" s="61"/>
      <c r="HDF792" s="61"/>
      <c r="HDG792" s="61"/>
      <c r="HDH792" s="61"/>
      <c r="HDI792" s="61"/>
      <c r="HDJ792" s="61"/>
      <c r="HDK792" s="61"/>
      <c r="HDL792" s="61"/>
      <c r="HDM792" s="61"/>
      <c r="HDN792" s="61"/>
      <c r="HDO792" s="61"/>
      <c r="HDP792" s="61"/>
      <c r="HDQ792" s="61"/>
      <c r="HDR792" s="61"/>
      <c r="HDS792" s="61"/>
      <c r="HDT792" s="61"/>
      <c r="HDU792" s="61"/>
      <c r="HDV792" s="61"/>
      <c r="HDW792" s="61"/>
      <c r="HDX792" s="61"/>
      <c r="HDY792" s="61"/>
      <c r="HDZ792" s="61"/>
      <c r="HEA792" s="61"/>
      <c r="HEB792" s="61"/>
      <c r="HEC792" s="61"/>
      <c r="HED792" s="61"/>
      <c r="HEE792" s="61"/>
      <c r="HEF792" s="61"/>
      <c r="HEG792" s="61"/>
      <c r="HEH792" s="61"/>
      <c r="HEI792" s="61"/>
      <c r="HEJ792" s="61"/>
      <c r="HEK792" s="61"/>
      <c r="HEL792" s="61"/>
      <c r="HEM792" s="61"/>
      <c r="HEN792" s="61"/>
      <c r="HEO792" s="61"/>
      <c r="HEP792" s="61"/>
      <c r="HEQ792" s="61"/>
      <c r="HER792" s="61"/>
      <c r="HES792" s="61"/>
      <c r="HET792" s="61"/>
      <c r="HEU792" s="61"/>
      <c r="HEV792" s="61"/>
      <c r="HEW792" s="61"/>
      <c r="HEX792" s="61"/>
      <c r="HEY792" s="61"/>
      <c r="HEZ792" s="61"/>
      <c r="HFA792" s="61"/>
      <c r="HFB792" s="61"/>
      <c r="HFC792" s="61"/>
      <c r="HFD792" s="61"/>
      <c r="HFE792" s="61"/>
      <c r="HFF792" s="61"/>
      <c r="HFG792" s="61"/>
      <c r="HFH792" s="61"/>
      <c r="HFI792" s="61"/>
      <c r="HFJ792" s="61"/>
      <c r="HFK792" s="61"/>
      <c r="HFL792" s="61"/>
      <c r="HFM792" s="61"/>
      <c r="HFN792" s="61"/>
      <c r="HFO792" s="61"/>
      <c r="HFP792" s="61"/>
      <c r="HFQ792" s="61"/>
      <c r="HFR792" s="61"/>
      <c r="HFS792" s="61"/>
      <c r="HFT792" s="61"/>
      <c r="HFU792" s="61"/>
      <c r="HFV792" s="61"/>
      <c r="HFW792" s="61"/>
      <c r="HFX792" s="61"/>
      <c r="HFY792" s="61"/>
      <c r="HFZ792" s="61"/>
      <c r="HGA792" s="61"/>
      <c r="HGB792" s="61"/>
      <c r="HGC792" s="61"/>
      <c r="HGD792" s="61"/>
      <c r="HGE792" s="61"/>
      <c r="HGF792" s="61"/>
      <c r="HGG792" s="61"/>
      <c r="HGH792" s="61"/>
      <c r="HGI792" s="61"/>
      <c r="HGJ792" s="61"/>
      <c r="HGK792" s="61"/>
      <c r="HGL792" s="61"/>
      <c r="HGM792" s="61"/>
      <c r="HGN792" s="61"/>
      <c r="HGO792" s="61"/>
      <c r="HGP792" s="61"/>
      <c r="HGQ792" s="61"/>
      <c r="HGR792" s="61"/>
      <c r="HGS792" s="61"/>
      <c r="HGT792" s="61"/>
      <c r="HGU792" s="61"/>
      <c r="HGV792" s="61"/>
      <c r="HGW792" s="61"/>
      <c r="HGX792" s="61"/>
      <c r="HGY792" s="61"/>
      <c r="HGZ792" s="61"/>
      <c r="HHA792" s="61"/>
      <c r="HHB792" s="61"/>
      <c r="HHC792" s="61"/>
      <c r="HHD792" s="61"/>
      <c r="HHE792" s="61"/>
      <c r="HHF792" s="61"/>
      <c r="HHG792" s="61"/>
      <c r="HHH792" s="61"/>
      <c r="HHI792" s="61"/>
      <c r="HHJ792" s="61"/>
      <c r="HHK792" s="61"/>
      <c r="HHL792" s="61"/>
      <c r="HHM792" s="61"/>
      <c r="HHN792" s="61"/>
      <c r="HHO792" s="61"/>
      <c r="HHP792" s="61"/>
      <c r="HHQ792" s="61"/>
      <c r="HHR792" s="61"/>
      <c r="HHS792" s="61"/>
      <c r="HHT792" s="61"/>
      <c r="HHU792" s="61"/>
      <c r="HHV792" s="61"/>
      <c r="HHW792" s="61"/>
      <c r="HHX792" s="61"/>
      <c r="HHY792" s="61"/>
      <c r="HHZ792" s="61"/>
      <c r="HIA792" s="61"/>
      <c r="HIB792" s="61"/>
      <c r="HIC792" s="61"/>
      <c r="HID792" s="61"/>
      <c r="HIE792" s="61"/>
      <c r="HIF792" s="61"/>
      <c r="HIG792" s="61"/>
      <c r="HIH792" s="61"/>
      <c r="HII792" s="61"/>
      <c r="HIJ792" s="61"/>
      <c r="HIK792" s="61"/>
      <c r="HIL792" s="61"/>
      <c r="HIM792" s="61"/>
      <c r="HIN792" s="61"/>
      <c r="HIO792" s="61"/>
      <c r="HIP792" s="61"/>
      <c r="HIQ792" s="61"/>
      <c r="HIR792" s="61"/>
      <c r="HIS792" s="61"/>
      <c r="HIT792" s="61"/>
      <c r="HIU792" s="61"/>
      <c r="HIV792" s="61"/>
      <c r="HIW792" s="61"/>
      <c r="HIX792" s="61"/>
      <c r="HIY792" s="61"/>
      <c r="HIZ792" s="61"/>
      <c r="HJA792" s="61"/>
      <c r="HJB792" s="61"/>
      <c r="HJC792" s="61"/>
      <c r="HJD792" s="61"/>
      <c r="HJE792" s="61"/>
      <c r="HJF792" s="61"/>
      <c r="HJG792" s="61"/>
      <c r="HJH792" s="61"/>
      <c r="HJI792" s="61"/>
      <c r="HJJ792" s="61"/>
      <c r="HJK792" s="61"/>
      <c r="HJL792" s="61"/>
      <c r="HJM792" s="61"/>
      <c r="HJN792" s="61"/>
      <c r="HJO792" s="61"/>
      <c r="HJP792" s="61"/>
      <c r="HJQ792" s="61"/>
      <c r="HJR792" s="61"/>
      <c r="HJS792" s="61"/>
      <c r="HJT792" s="61"/>
      <c r="HJU792" s="61"/>
      <c r="HJV792" s="61"/>
      <c r="HJW792" s="61"/>
      <c r="HJX792" s="61"/>
      <c r="HJY792" s="61"/>
      <c r="HJZ792" s="61"/>
      <c r="HKA792" s="61"/>
      <c r="HKB792" s="61"/>
      <c r="HKC792" s="61"/>
      <c r="HKD792" s="61"/>
      <c r="HKE792" s="61"/>
      <c r="HKF792" s="61"/>
      <c r="HKG792" s="61"/>
      <c r="HKH792" s="61"/>
      <c r="HKI792" s="61"/>
      <c r="HKJ792" s="61"/>
      <c r="HKK792" s="61"/>
      <c r="HKL792" s="61"/>
      <c r="HKM792" s="61"/>
      <c r="HKN792" s="61"/>
      <c r="HKO792" s="61"/>
      <c r="HKP792" s="61"/>
      <c r="HKQ792" s="61"/>
      <c r="HKR792" s="61"/>
      <c r="HKS792" s="61"/>
      <c r="HKT792" s="61"/>
      <c r="HKU792" s="61"/>
      <c r="HKV792" s="61"/>
      <c r="HKW792" s="61"/>
      <c r="HKX792" s="61"/>
      <c r="HKY792" s="61"/>
      <c r="HKZ792" s="61"/>
      <c r="HLA792" s="61"/>
      <c r="HLB792" s="61"/>
      <c r="HLC792" s="61"/>
      <c r="HLD792" s="61"/>
      <c r="HLE792" s="61"/>
      <c r="HLF792" s="61"/>
      <c r="HLG792" s="61"/>
      <c r="HLH792" s="61"/>
      <c r="HLI792" s="61"/>
      <c r="HLJ792" s="61"/>
      <c r="HLK792" s="61"/>
      <c r="HLL792" s="61"/>
      <c r="HLM792" s="61"/>
      <c r="HLN792" s="61"/>
      <c r="HLO792" s="61"/>
      <c r="HLP792" s="61"/>
      <c r="HLQ792" s="61"/>
      <c r="HLR792" s="61"/>
      <c r="HLS792" s="61"/>
      <c r="HLT792" s="61"/>
      <c r="HLU792" s="61"/>
      <c r="HLV792" s="61"/>
      <c r="HLW792" s="61"/>
      <c r="HLX792" s="61"/>
      <c r="HLY792" s="61"/>
      <c r="HLZ792" s="61"/>
      <c r="HMA792" s="61"/>
      <c r="HMB792" s="61"/>
      <c r="HMC792" s="61"/>
      <c r="HMD792" s="61"/>
      <c r="HME792" s="61"/>
      <c r="HMF792" s="61"/>
      <c r="HMG792" s="61"/>
      <c r="HMH792" s="61"/>
      <c r="HMI792" s="61"/>
      <c r="HMJ792" s="61"/>
      <c r="HMK792" s="61"/>
      <c r="HML792" s="61"/>
      <c r="HMM792" s="61"/>
      <c r="HMN792" s="61"/>
      <c r="HMO792" s="61"/>
      <c r="HMP792" s="61"/>
      <c r="HMQ792" s="61"/>
      <c r="HMR792" s="61"/>
      <c r="HMS792" s="61"/>
      <c r="HMT792" s="61"/>
      <c r="HMU792" s="61"/>
      <c r="HMV792" s="61"/>
      <c r="HMW792" s="61"/>
      <c r="HMX792" s="61"/>
      <c r="HMY792" s="61"/>
      <c r="HMZ792" s="61"/>
      <c r="HNA792" s="61"/>
      <c r="HNB792" s="61"/>
      <c r="HNC792" s="61"/>
      <c r="HND792" s="61"/>
      <c r="HNE792" s="61"/>
      <c r="HNF792" s="61"/>
      <c r="HNG792" s="61"/>
      <c r="HNH792" s="61"/>
      <c r="HNI792" s="61"/>
      <c r="HNJ792" s="61"/>
      <c r="HNK792" s="61"/>
      <c r="HNL792" s="61"/>
      <c r="HNM792" s="61"/>
      <c r="HNN792" s="61"/>
      <c r="HNO792" s="61"/>
      <c r="HNP792" s="61"/>
      <c r="HNQ792" s="61"/>
      <c r="HNR792" s="61"/>
      <c r="HNS792" s="61"/>
      <c r="HNT792" s="61"/>
      <c r="HNU792" s="61"/>
      <c r="HNV792" s="61"/>
      <c r="HNW792" s="61"/>
      <c r="HNX792" s="61"/>
      <c r="HNY792" s="61"/>
      <c r="HNZ792" s="61"/>
      <c r="HOA792" s="61"/>
      <c r="HOB792" s="61"/>
      <c r="HOC792" s="61"/>
      <c r="HOD792" s="61"/>
      <c r="HOE792" s="61"/>
      <c r="HOF792" s="61"/>
      <c r="HOG792" s="61"/>
      <c r="HOH792" s="61"/>
      <c r="HOI792" s="61"/>
      <c r="HOJ792" s="61"/>
      <c r="HOK792" s="61"/>
      <c r="HOL792" s="61"/>
      <c r="HOM792" s="61"/>
      <c r="HON792" s="61"/>
      <c r="HOO792" s="61"/>
      <c r="HOP792" s="61"/>
      <c r="HOQ792" s="61"/>
      <c r="HOR792" s="61"/>
      <c r="HOS792" s="61"/>
      <c r="HOT792" s="61"/>
      <c r="HOU792" s="61"/>
      <c r="HOV792" s="61"/>
      <c r="HOW792" s="61"/>
      <c r="HOX792" s="61"/>
      <c r="HOY792" s="61"/>
      <c r="HOZ792" s="61"/>
      <c r="HPA792" s="61"/>
      <c r="HPB792" s="61"/>
      <c r="HPC792" s="61"/>
      <c r="HPD792" s="61"/>
      <c r="HPE792" s="61"/>
      <c r="HPF792" s="61"/>
      <c r="HPG792" s="61"/>
      <c r="HPH792" s="61"/>
      <c r="HPI792" s="61"/>
      <c r="HPJ792" s="61"/>
      <c r="HPK792" s="61"/>
      <c r="HPL792" s="61"/>
      <c r="HPM792" s="61"/>
      <c r="HPN792" s="61"/>
      <c r="HPO792" s="61"/>
      <c r="HPP792" s="61"/>
      <c r="HPQ792" s="61"/>
      <c r="HPR792" s="61"/>
      <c r="HPS792" s="61"/>
      <c r="HPT792" s="61"/>
      <c r="HPU792" s="61"/>
      <c r="HPV792" s="61"/>
      <c r="HPW792" s="61"/>
      <c r="HPX792" s="61"/>
      <c r="HPY792" s="61"/>
      <c r="HPZ792" s="61"/>
      <c r="HQA792" s="61"/>
      <c r="HQB792" s="61"/>
      <c r="HQC792" s="61"/>
      <c r="HQD792" s="61"/>
      <c r="HQE792" s="61"/>
      <c r="HQF792" s="61"/>
      <c r="HQG792" s="61"/>
      <c r="HQH792" s="61"/>
      <c r="HQI792" s="61"/>
      <c r="HQJ792" s="61"/>
      <c r="HQK792" s="61"/>
      <c r="HQL792" s="61"/>
      <c r="HQM792" s="61"/>
      <c r="HQN792" s="61"/>
      <c r="HQO792" s="61"/>
      <c r="HQP792" s="61"/>
      <c r="HQQ792" s="61"/>
      <c r="HQR792" s="61"/>
      <c r="HQS792" s="61"/>
      <c r="HQT792" s="61"/>
      <c r="HQU792" s="61"/>
      <c r="HQV792" s="61"/>
      <c r="HQW792" s="61"/>
      <c r="HQX792" s="61"/>
      <c r="HQY792" s="61"/>
      <c r="HQZ792" s="61"/>
      <c r="HRA792" s="61"/>
      <c r="HRB792" s="61"/>
      <c r="HRC792" s="61"/>
      <c r="HRD792" s="61"/>
      <c r="HRE792" s="61"/>
      <c r="HRF792" s="61"/>
      <c r="HRG792" s="61"/>
      <c r="HRH792" s="61"/>
      <c r="HRI792" s="61"/>
      <c r="HRJ792" s="61"/>
      <c r="HRK792" s="61"/>
      <c r="HRL792" s="61"/>
      <c r="HRM792" s="61"/>
      <c r="HRN792" s="61"/>
      <c r="HRO792" s="61"/>
      <c r="HRP792" s="61"/>
      <c r="HRQ792" s="61"/>
      <c r="HRR792" s="61"/>
      <c r="HRS792" s="61"/>
      <c r="HRT792" s="61"/>
      <c r="HRU792" s="61"/>
      <c r="HRV792" s="61"/>
      <c r="HRW792" s="61"/>
      <c r="HRX792" s="61"/>
      <c r="HRY792" s="61"/>
      <c r="HRZ792" s="61"/>
      <c r="HSA792" s="61"/>
      <c r="HSB792" s="61"/>
      <c r="HSC792" s="61"/>
      <c r="HSD792" s="61"/>
      <c r="HSE792" s="61"/>
      <c r="HSF792" s="61"/>
      <c r="HSG792" s="61"/>
      <c r="HSH792" s="61"/>
      <c r="HSI792" s="61"/>
      <c r="HSJ792" s="61"/>
      <c r="HSK792" s="61"/>
      <c r="HSL792" s="61"/>
      <c r="HSM792" s="61"/>
      <c r="HSN792" s="61"/>
      <c r="HSO792" s="61"/>
      <c r="HSP792" s="61"/>
      <c r="HSQ792" s="61"/>
      <c r="HSR792" s="61"/>
      <c r="HSS792" s="61"/>
      <c r="HST792" s="61"/>
      <c r="HSU792" s="61"/>
      <c r="HSV792" s="61"/>
      <c r="HSW792" s="61"/>
      <c r="HSX792" s="61"/>
      <c r="HSY792" s="61"/>
      <c r="HSZ792" s="61"/>
      <c r="HTA792" s="61"/>
      <c r="HTB792" s="61"/>
      <c r="HTC792" s="61"/>
      <c r="HTD792" s="61"/>
      <c r="HTE792" s="61"/>
      <c r="HTF792" s="61"/>
      <c r="HTG792" s="61"/>
      <c r="HTH792" s="61"/>
      <c r="HTI792" s="61"/>
      <c r="HTJ792" s="61"/>
      <c r="HTK792" s="61"/>
      <c r="HTL792" s="61"/>
      <c r="HTM792" s="61"/>
      <c r="HTN792" s="61"/>
      <c r="HTO792" s="61"/>
      <c r="HTP792" s="61"/>
      <c r="HTQ792" s="61"/>
      <c r="HTR792" s="61"/>
      <c r="HTS792" s="61"/>
      <c r="HTT792" s="61"/>
      <c r="HTU792" s="61"/>
      <c r="HTV792" s="61"/>
      <c r="HTW792" s="61"/>
      <c r="HTX792" s="61"/>
      <c r="HTY792" s="61"/>
      <c r="HTZ792" s="61"/>
      <c r="HUA792" s="61"/>
      <c r="HUB792" s="61"/>
      <c r="HUC792" s="61"/>
      <c r="HUD792" s="61"/>
      <c r="HUE792" s="61"/>
      <c r="HUF792" s="61"/>
      <c r="HUG792" s="61"/>
      <c r="HUH792" s="61"/>
      <c r="HUI792" s="61"/>
      <c r="HUJ792" s="61"/>
      <c r="HUK792" s="61"/>
      <c r="HUL792" s="61"/>
      <c r="HUM792" s="61"/>
      <c r="HUN792" s="61"/>
      <c r="HUO792" s="61"/>
      <c r="HUP792" s="61"/>
      <c r="HUQ792" s="61"/>
      <c r="HUR792" s="61"/>
      <c r="HUS792" s="61"/>
      <c r="HUT792" s="61"/>
      <c r="HUU792" s="61"/>
      <c r="HUV792" s="61"/>
      <c r="HUW792" s="61"/>
      <c r="HUX792" s="61"/>
      <c r="HUY792" s="61"/>
      <c r="HUZ792" s="61"/>
      <c r="HVA792" s="61"/>
      <c r="HVB792" s="61"/>
      <c r="HVC792" s="61"/>
      <c r="HVD792" s="61"/>
      <c r="HVE792" s="61"/>
      <c r="HVF792" s="61"/>
      <c r="HVG792" s="61"/>
      <c r="HVH792" s="61"/>
      <c r="HVI792" s="61"/>
      <c r="HVJ792" s="61"/>
      <c r="HVK792" s="61"/>
      <c r="HVL792" s="61"/>
      <c r="HVM792" s="61"/>
      <c r="HVN792" s="61"/>
      <c r="HVO792" s="61"/>
      <c r="HVP792" s="61"/>
      <c r="HVQ792" s="61"/>
      <c r="HVR792" s="61"/>
      <c r="HVS792" s="61"/>
      <c r="HVT792" s="61"/>
      <c r="HVU792" s="61"/>
      <c r="HVV792" s="61"/>
      <c r="HVW792" s="61"/>
      <c r="HVX792" s="61"/>
      <c r="HVY792" s="61"/>
      <c r="HVZ792" s="61"/>
      <c r="HWA792" s="61"/>
      <c r="HWB792" s="61"/>
      <c r="HWC792" s="61"/>
      <c r="HWD792" s="61"/>
      <c r="HWE792" s="61"/>
      <c r="HWF792" s="61"/>
      <c r="HWG792" s="61"/>
      <c r="HWH792" s="61"/>
      <c r="HWI792" s="61"/>
      <c r="HWJ792" s="61"/>
      <c r="HWK792" s="61"/>
      <c r="HWL792" s="61"/>
      <c r="HWM792" s="61"/>
      <c r="HWN792" s="61"/>
      <c r="HWO792" s="61"/>
      <c r="HWP792" s="61"/>
      <c r="HWQ792" s="61"/>
      <c r="HWR792" s="61"/>
      <c r="HWS792" s="61"/>
      <c r="HWT792" s="61"/>
      <c r="HWU792" s="61"/>
      <c r="HWV792" s="61"/>
      <c r="HWW792" s="61"/>
      <c r="HWX792" s="61"/>
      <c r="HWY792" s="61"/>
      <c r="HWZ792" s="61"/>
      <c r="HXA792" s="61"/>
      <c r="HXB792" s="61"/>
      <c r="HXC792" s="61"/>
      <c r="HXD792" s="61"/>
      <c r="HXE792" s="61"/>
      <c r="HXF792" s="61"/>
      <c r="HXG792" s="61"/>
      <c r="HXH792" s="61"/>
      <c r="HXI792" s="61"/>
      <c r="HXJ792" s="61"/>
      <c r="HXK792" s="61"/>
      <c r="HXL792" s="61"/>
      <c r="HXM792" s="61"/>
      <c r="HXN792" s="61"/>
      <c r="HXO792" s="61"/>
      <c r="HXP792" s="61"/>
      <c r="HXQ792" s="61"/>
      <c r="HXR792" s="61"/>
      <c r="HXS792" s="61"/>
      <c r="HXT792" s="61"/>
      <c r="HXU792" s="61"/>
      <c r="HXV792" s="61"/>
      <c r="HXW792" s="61"/>
      <c r="HXX792" s="61"/>
      <c r="HXY792" s="61"/>
      <c r="HXZ792" s="61"/>
      <c r="HYA792" s="61"/>
      <c r="HYB792" s="61"/>
      <c r="HYC792" s="61"/>
      <c r="HYD792" s="61"/>
      <c r="HYE792" s="61"/>
      <c r="HYF792" s="61"/>
      <c r="HYG792" s="61"/>
      <c r="HYH792" s="61"/>
      <c r="HYI792" s="61"/>
      <c r="HYJ792" s="61"/>
      <c r="HYK792" s="61"/>
      <c r="HYL792" s="61"/>
      <c r="HYM792" s="61"/>
      <c r="HYN792" s="61"/>
      <c r="HYO792" s="61"/>
      <c r="HYP792" s="61"/>
      <c r="HYQ792" s="61"/>
      <c r="HYR792" s="61"/>
      <c r="HYS792" s="61"/>
      <c r="HYT792" s="61"/>
      <c r="HYU792" s="61"/>
      <c r="HYV792" s="61"/>
      <c r="HYW792" s="61"/>
      <c r="HYX792" s="61"/>
      <c r="HYY792" s="61"/>
      <c r="HYZ792" s="61"/>
      <c r="HZA792" s="61"/>
      <c r="HZB792" s="61"/>
      <c r="HZC792" s="61"/>
      <c r="HZD792" s="61"/>
      <c r="HZE792" s="61"/>
      <c r="HZF792" s="61"/>
      <c r="HZG792" s="61"/>
      <c r="HZH792" s="61"/>
      <c r="HZI792" s="61"/>
      <c r="HZJ792" s="61"/>
      <c r="HZK792" s="61"/>
      <c r="HZL792" s="61"/>
      <c r="HZM792" s="61"/>
      <c r="HZN792" s="61"/>
      <c r="HZO792" s="61"/>
      <c r="HZP792" s="61"/>
      <c r="HZQ792" s="61"/>
      <c r="HZR792" s="61"/>
      <c r="HZS792" s="61"/>
      <c r="HZT792" s="61"/>
      <c r="HZU792" s="61"/>
      <c r="HZV792" s="61"/>
      <c r="HZW792" s="61"/>
      <c r="HZX792" s="61"/>
      <c r="HZY792" s="61"/>
      <c r="HZZ792" s="61"/>
      <c r="IAA792" s="61"/>
      <c r="IAB792" s="61"/>
      <c r="IAC792" s="61"/>
      <c r="IAD792" s="61"/>
      <c r="IAE792" s="61"/>
      <c r="IAF792" s="61"/>
      <c r="IAG792" s="61"/>
      <c r="IAH792" s="61"/>
      <c r="IAI792" s="61"/>
      <c r="IAJ792" s="61"/>
      <c r="IAK792" s="61"/>
      <c r="IAL792" s="61"/>
      <c r="IAM792" s="61"/>
      <c r="IAN792" s="61"/>
      <c r="IAO792" s="61"/>
      <c r="IAP792" s="61"/>
      <c r="IAQ792" s="61"/>
      <c r="IAR792" s="61"/>
      <c r="IAS792" s="61"/>
      <c r="IAT792" s="61"/>
      <c r="IAU792" s="61"/>
      <c r="IAV792" s="61"/>
      <c r="IAW792" s="61"/>
      <c r="IAX792" s="61"/>
      <c r="IAY792" s="61"/>
      <c r="IAZ792" s="61"/>
      <c r="IBA792" s="61"/>
      <c r="IBB792" s="61"/>
      <c r="IBC792" s="61"/>
      <c r="IBD792" s="61"/>
      <c r="IBE792" s="61"/>
      <c r="IBF792" s="61"/>
      <c r="IBG792" s="61"/>
      <c r="IBH792" s="61"/>
      <c r="IBI792" s="61"/>
      <c r="IBJ792" s="61"/>
      <c r="IBK792" s="61"/>
      <c r="IBL792" s="61"/>
      <c r="IBM792" s="61"/>
      <c r="IBN792" s="61"/>
      <c r="IBO792" s="61"/>
      <c r="IBP792" s="61"/>
      <c r="IBQ792" s="61"/>
      <c r="IBR792" s="61"/>
      <c r="IBS792" s="61"/>
      <c r="IBT792" s="61"/>
      <c r="IBU792" s="61"/>
      <c r="IBV792" s="61"/>
      <c r="IBW792" s="61"/>
      <c r="IBX792" s="61"/>
      <c r="IBY792" s="61"/>
      <c r="IBZ792" s="61"/>
      <c r="ICA792" s="61"/>
      <c r="ICB792" s="61"/>
      <c r="ICC792" s="61"/>
      <c r="ICD792" s="61"/>
      <c r="ICE792" s="61"/>
      <c r="ICF792" s="61"/>
      <c r="ICG792" s="61"/>
      <c r="ICH792" s="61"/>
      <c r="ICI792" s="61"/>
      <c r="ICJ792" s="61"/>
      <c r="ICK792" s="61"/>
      <c r="ICL792" s="61"/>
      <c r="ICM792" s="61"/>
      <c r="ICN792" s="61"/>
      <c r="ICO792" s="61"/>
      <c r="ICP792" s="61"/>
      <c r="ICQ792" s="61"/>
      <c r="ICR792" s="61"/>
      <c r="ICS792" s="61"/>
      <c r="ICT792" s="61"/>
      <c r="ICU792" s="61"/>
      <c r="ICV792" s="61"/>
      <c r="ICW792" s="61"/>
      <c r="ICX792" s="61"/>
      <c r="ICY792" s="61"/>
      <c r="ICZ792" s="61"/>
      <c r="IDA792" s="61"/>
      <c r="IDB792" s="61"/>
      <c r="IDC792" s="61"/>
      <c r="IDD792" s="61"/>
      <c r="IDE792" s="61"/>
      <c r="IDF792" s="61"/>
      <c r="IDG792" s="61"/>
      <c r="IDH792" s="61"/>
      <c r="IDI792" s="61"/>
      <c r="IDJ792" s="61"/>
      <c r="IDK792" s="61"/>
      <c r="IDL792" s="61"/>
      <c r="IDM792" s="61"/>
      <c r="IDN792" s="61"/>
      <c r="IDO792" s="61"/>
      <c r="IDP792" s="61"/>
      <c r="IDQ792" s="61"/>
      <c r="IDR792" s="61"/>
      <c r="IDS792" s="61"/>
      <c r="IDT792" s="61"/>
      <c r="IDU792" s="61"/>
      <c r="IDV792" s="61"/>
      <c r="IDW792" s="61"/>
      <c r="IDX792" s="61"/>
      <c r="IDY792" s="61"/>
      <c r="IDZ792" s="61"/>
      <c r="IEA792" s="61"/>
      <c r="IEB792" s="61"/>
      <c r="IEC792" s="61"/>
      <c r="IED792" s="61"/>
      <c r="IEE792" s="61"/>
      <c r="IEF792" s="61"/>
      <c r="IEG792" s="61"/>
      <c r="IEH792" s="61"/>
      <c r="IEI792" s="61"/>
      <c r="IEJ792" s="61"/>
      <c r="IEK792" s="61"/>
      <c r="IEL792" s="61"/>
      <c r="IEM792" s="61"/>
      <c r="IEN792" s="61"/>
      <c r="IEO792" s="61"/>
      <c r="IEP792" s="61"/>
      <c r="IEQ792" s="61"/>
      <c r="IER792" s="61"/>
      <c r="IES792" s="61"/>
      <c r="IET792" s="61"/>
      <c r="IEU792" s="61"/>
      <c r="IEV792" s="61"/>
      <c r="IEW792" s="61"/>
      <c r="IEX792" s="61"/>
      <c r="IEY792" s="61"/>
      <c r="IEZ792" s="61"/>
      <c r="IFA792" s="61"/>
      <c r="IFB792" s="61"/>
      <c r="IFC792" s="61"/>
      <c r="IFD792" s="61"/>
      <c r="IFE792" s="61"/>
      <c r="IFF792" s="61"/>
      <c r="IFG792" s="61"/>
      <c r="IFH792" s="61"/>
      <c r="IFI792" s="61"/>
      <c r="IFJ792" s="61"/>
      <c r="IFK792" s="61"/>
      <c r="IFL792" s="61"/>
      <c r="IFM792" s="61"/>
      <c r="IFN792" s="61"/>
      <c r="IFO792" s="61"/>
      <c r="IFP792" s="61"/>
      <c r="IFQ792" s="61"/>
      <c r="IFR792" s="61"/>
      <c r="IFS792" s="61"/>
      <c r="IFT792" s="61"/>
      <c r="IFU792" s="61"/>
      <c r="IFV792" s="61"/>
      <c r="IFW792" s="61"/>
      <c r="IFX792" s="61"/>
      <c r="IFY792" s="61"/>
      <c r="IFZ792" s="61"/>
      <c r="IGA792" s="61"/>
      <c r="IGB792" s="61"/>
      <c r="IGC792" s="61"/>
      <c r="IGD792" s="61"/>
      <c r="IGE792" s="61"/>
      <c r="IGF792" s="61"/>
      <c r="IGG792" s="61"/>
      <c r="IGH792" s="61"/>
      <c r="IGI792" s="61"/>
      <c r="IGJ792" s="61"/>
      <c r="IGK792" s="61"/>
      <c r="IGL792" s="61"/>
      <c r="IGM792" s="61"/>
      <c r="IGN792" s="61"/>
      <c r="IGO792" s="61"/>
      <c r="IGP792" s="61"/>
      <c r="IGQ792" s="61"/>
      <c r="IGR792" s="61"/>
      <c r="IGS792" s="61"/>
      <c r="IGT792" s="61"/>
      <c r="IGU792" s="61"/>
      <c r="IGV792" s="61"/>
      <c r="IGW792" s="61"/>
      <c r="IGX792" s="61"/>
      <c r="IGY792" s="61"/>
      <c r="IGZ792" s="61"/>
      <c r="IHA792" s="61"/>
      <c r="IHB792" s="61"/>
      <c r="IHC792" s="61"/>
      <c r="IHD792" s="61"/>
      <c r="IHE792" s="61"/>
      <c r="IHF792" s="61"/>
      <c r="IHG792" s="61"/>
      <c r="IHH792" s="61"/>
      <c r="IHI792" s="61"/>
      <c r="IHJ792" s="61"/>
      <c r="IHK792" s="61"/>
      <c r="IHL792" s="61"/>
      <c r="IHM792" s="61"/>
      <c r="IHN792" s="61"/>
      <c r="IHO792" s="61"/>
      <c r="IHP792" s="61"/>
      <c r="IHQ792" s="61"/>
      <c r="IHR792" s="61"/>
      <c r="IHS792" s="61"/>
      <c r="IHT792" s="61"/>
      <c r="IHU792" s="61"/>
      <c r="IHV792" s="61"/>
      <c r="IHW792" s="61"/>
      <c r="IHX792" s="61"/>
      <c r="IHY792" s="61"/>
      <c r="IHZ792" s="61"/>
      <c r="IIA792" s="61"/>
      <c r="IIB792" s="61"/>
      <c r="IIC792" s="61"/>
      <c r="IID792" s="61"/>
      <c r="IIE792" s="61"/>
      <c r="IIF792" s="61"/>
      <c r="IIG792" s="61"/>
      <c r="IIH792" s="61"/>
      <c r="III792" s="61"/>
      <c r="IIJ792" s="61"/>
      <c r="IIK792" s="61"/>
      <c r="IIL792" s="61"/>
      <c r="IIM792" s="61"/>
      <c r="IIN792" s="61"/>
      <c r="IIO792" s="61"/>
      <c r="IIP792" s="61"/>
      <c r="IIQ792" s="61"/>
      <c r="IIR792" s="61"/>
      <c r="IIS792" s="61"/>
      <c r="IIT792" s="61"/>
      <c r="IIU792" s="61"/>
      <c r="IIV792" s="61"/>
      <c r="IIW792" s="61"/>
      <c r="IIX792" s="61"/>
      <c r="IIY792" s="61"/>
      <c r="IIZ792" s="61"/>
      <c r="IJA792" s="61"/>
      <c r="IJB792" s="61"/>
      <c r="IJC792" s="61"/>
      <c r="IJD792" s="61"/>
      <c r="IJE792" s="61"/>
      <c r="IJF792" s="61"/>
      <c r="IJG792" s="61"/>
      <c r="IJH792" s="61"/>
      <c r="IJI792" s="61"/>
      <c r="IJJ792" s="61"/>
      <c r="IJK792" s="61"/>
      <c r="IJL792" s="61"/>
      <c r="IJM792" s="61"/>
      <c r="IJN792" s="61"/>
      <c r="IJO792" s="61"/>
      <c r="IJP792" s="61"/>
      <c r="IJQ792" s="61"/>
      <c r="IJR792" s="61"/>
      <c r="IJS792" s="61"/>
      <c r="IJT792" s="61"/>
      <c r="IJU792" s="61"/>
      <c r="IJV792" s="61"/>
      <c r="IJW792" s="61"/>
      <c r="IJX792" s="61"/>
      <c r="IJY792" s="61"/>
      <c r="IJZ792" s="61"/>
      <c r="IKA792" s="61"/>
      <c r="IKB792" s="61"/>
      <c r="IKC792" s="61"/>
      <c r="IKD792" s="61"/>
      <c r="IKE792" s="61"/>
      <c r="IKF792" s="61"/>
      <c r="IKG792" s="61"/>
      <c r="IKH792" s="61"/>
      <c r="IKI792" s="61"/>
      <c r="IKJ792" s="61"/>
      <c r="IKK792" s="61"/>
      <c r="IKL792" s="61"/>
      <c r="IKM792" s="61"/>
      <c r="IKN792" s="61"/>
      <c r="IKO792" s="61"/>
      <c r="IKP792" s="61"/>
      <c r="IKQ792" s="61"/>
      <c r="IKR792" s="61"/>
      <c r="IKS792" s="61"/>
      <c r="IKT792" s="61"/>
      <c r="IKU792" s="61"/>
      <c r="IKV792" s="61"/>
      <c r="IKW792" s="61"/>
      <c r="IKX792" s="61"/>
      <c r="IKY792" s="61"/>
      <c r="IKZ792" s="61"/>
      <c r="ILA792" s="61"/>
      <c r="ILB792" s="61"/>
      <c r="ILC792" s="61"/>
      <c r="ILD792" s="61"/>
      <c r="ILE792" s="61"/>
      <c r="ILF792" s="61"/>
      <c r="ILG792" s="61"/>
      <c r="ILH792" s="61"/>
      <c r="ILI792" s="61"/>
      <c r="ILJ792" s="61"/>
      <c r="ILK792" s="61"/>
      <c r="ILL792" s="61"/>
      <c r="ILM792" s="61"/>
      <c r="ILN792" s="61"/>
      <c r="ILO792" s="61"/>
      <c r="ILP792" s="61"/>
      <c r="ILQ792" s="61"/>
      <c r="ILR792" s="61"/>
      <c r="ILS792" s="61"/>
      <c r="ILT792" s="61"/>
      <c r="ILU792" s="61"/>
      <c r="ILV792" s="61"/>
      <c r="ILW792" s="61"/>
      <c r="ILX792" s="61"/>
      <c r="ILY792" s="61"/>
      <c r="ILZ792" s="61"/>
      <c r="IMA792" s="61"/>
      <c r="IMB792" s="61"/>
      <c r="IMC792" s="61"/>
      <c r="IMD792" s="61"/>
      <c r="IME792" s="61"/>
      <c r="IMF792" s="61"/>
      <c r="IMG792" s="61"/>
      <c r="IMH792" s="61"/>
      <c r="IMI792" s="61"/>
      <c r="IMJ792" s="61"/>
      <c r="IMK792" s="61"/>
      <c r="IML792" s="61"/>
      <c r="IMM792" s="61"/>
      <c r="IMN792" s="61"/>
      <c r="IMO792" s="61"/>
      <c r="IMP792" s="61"/>
      <c r="IMQ792" s="61"/>
      <c r="IMR792" s="61"/>
      <c r="IMS792" s="61"/>
      <c r="IMT792" s="61"/>
      <c r="IMU792" s="61"/>
      <c r="IMV792" s="61"/>
      <c r="IMW792" s="61"/>
      <c r="IMX792" s="61"/>
      <c r="IMY792" s="61"/>
      <c r="IMZ792" s="61"/>
      <c r="INA792" s="61"/>
      <c r="INB792" s="61"/>
      <c r="INC792" s="61"/>
      <c r="IND792" s="61"/>
      <c r="INE792" s="61"/>
      <c r="INF792" s="61"/>
      <c r="ING792" s="61"/>
      <c r="INH792" s="61"/>
      <c r="INI792" s="61"/>
      <c r="INJ792" s="61"/>
      <c r="INK792" s="61"/>
      <c r="INL792" s="61"/>
      <c r="INM792" s="61"/>
      <c r="INN792" s="61"/>
      <c r="INO792" s="61"/>
      <c r="INP792" s="61"/>
      <c r="INQ792" s="61"/>
      <c r="INR792" s="61"/>
      <c r="INS792" s="61"/>
      <c r="INT792" s="61"/>
      <c r="INU792" s="61"/>
      <c r="INV792" s="61"/>
      <c r="INW792" s="61"/>
      <c r="INX792" s="61"/>
      <c r="INY792" s="61"/>
      <c r="INZ792" s="61"/>
      <c r="IOA792" s="61"/>
      <c r="IOB792" s="61"/>
      <c r="IOC792" s="61"/>
      <c r="IOD792" s="61"/>
      <c r="IOE792" s="61"/>
      <c r="IOF792" s="61"/>
      <c r="IOG792" s="61"/>
      <c r="IOH792" s="61"/>
      <c r="IOI792" s="61"/>
      <c r="IOJ792" s="61"/>
      <c r="IOK792" s="61"/>
      <c r="IOL792" s="61"/>
      <c r="IOM792" s="61"/>
      <c r="ION792" s="61"/>
      <c r="IOO792" s="61"/>
      <c r="IOP792" s="61"/>
      <c r="IOQ792" s="61"/>
      <c r="IOR792" s="61"/>
      <c r="IOS792" s="61"/>
      <c r="IOT792" s="61"/>
      <c r="IOU792" s="61"/>
      <c r="IOV792" s="61"/>
      <c r="IOW792" s="61"/>
      <c r="IOX792" s="61"/>
      <c r="IOY792" s="61"/>
      <c r="IOZ792" s="61"/>
      <c r="IPA792" s="61"/>
      <c r="IPB792" s="61"/>
      <c r="IPC792" s="61"/>
      <c r="IPD792" s="61"/>
      <c r="IPE792" s="61"/>
      <c r="IPF792" s="61"/>
      <c r="IPG792" s="61"/>
      <c r="IPH792" s="61"/>
      <c r="IPI792" s="61"/>
      <c r="IPJ792" s="61"/>
      <c r="IPK792" s="61"/>
      <c r="IPL792" s="61"/>
      <c r="IPM792" s="61"/>
      <c r="IPN792" s="61"/>
      <c r="IPO792" s="61"/>
      <c r="IPP792" s="61"/>
      <c r="IPQ792" s="61"/>
      <c r="IPR792" s="61"/>
      <c r="IPS792" s="61"/>
      <c r="IPT792" s="61"/>
      <c r="IPU792" s="61"/>
      <c r="IPV792" s="61"/>
      <c r="IPW792" s="61"/>
      <c r="IPX792" s="61"/>
      <c r="IPY792" s="61"/>
      <c r="IPZ792" s="61"/>
      <c r="IQA792" s="61"/>
      <c r="IQB792" s="61"/>
      <c r="IQC792" s="61"/>
      <c r="IQD792" s="61"/>
      <c r="IQE792" s="61"/>
      <c r="IQF792" s="61"/>
      <c r="IQG792" s="61"/>
      <c r="IQH792" s="61"/>
      <c r="IQI792" s="61"/>
      <c r="IQJ792" s="61"/>
      <c r="IQK792" s="61"/>
      <c r="IQL792" s="61"/>
      <c r="IQM792" s="61"/>
      <c r="IQN792" s="61"/>
      <c r="IQO792" s="61"/>
      <c r="IQP792" s="61"/>
      <c r="IQQ792" s="61"/>
      <c r="IQR792" s="61"/>
      <c r="IQS792" s="61"/>
      <c r="IQT792" s="61"/>
      <c r="IQU792" s="61"/>
      <c r="IQV792" s="61"/>
      <c r="IQW792" s="61"/>
      <c r="IQX792" s="61"/>
      <c r="IQY792" s="61"/>
      <c r="IQZ792" s="61"/>
      <c r="IRA792" s="61"/>
      <c r="IRB792" s="61"/>
      <c r="IRC792" s="61"/>
      <c r="IRD792" s="61"/>
      <c r="IRE792" s="61"/>
      <c r="IRF792" s="61"/>
      <c r="IRG792" s="61"/>
      <c r="IRH792" s="61"/>
      <c r="IRI792" s="61"/>
      <c r="IRJ792" s="61"/>
      <c r="IRK792" s="61"/>
      <c r="IRL792" s="61"/>
      <c r="IRM792" s="61"/>
      <c r="IRN792" s="61"/>
      <c r="IRO792" s="61"/>
      <c r="IRP792" s="61"/>
      <c r="IRQ792" s="61"/>
      <c r="IRR792" s="61"/>
      <c r="IRS792" s="61"/>
      <c r="IRT792" s="61"/>
      <c r="IRU792" s="61"/>
      <c r="IRV792" s="61"/>
      <c r="IRW792" s="61"/>
      <c r="IRX792" s="61"/>
      <c r="IRY792" s="61"/>
      <c r="IRZ792" s="61"/>
      <c r="ISA792" s="61"/>
      <c r="ISB792" s="61"/>
      <c r="ISC792" s="61"/>
      <c r="ISD792" s="61"/>
      <c r="ISE792" s="61"/>
      <c r="ISF792" s="61"/>
      <c r="ISG792" s="61"/>
      <c r="ISH792" s="61"/>
      <c r="ISI792" s="61"/>
      <c r="ISJ792" s="61"/>
      <c r="ISK792" s="61"/>
      <c r="ISL792" s="61"/>
      <c r="ISM792" s="61"/>
      <c r="ISN792" s="61"/>
      <c r="ISO792" s="61"/>
      <c r="ISP792" s="61"/>
      <c r="ISQ792" s="61"/>
      <c r="ISR792" s="61"/>
      <c r="ISS792" s="61"/>
      <c r="IST792" s="61"/>
      <c r="ISU792" s="61"/>
      <c r="ISV792" s="61"/>
      <c r="ISW792" s="61"/>
      <c r="ISX792" s="61"/>
      <c r="ISY792" s="61"/>
      <c r="ISZ792" s="61"/>
      <c r="ITA792" s="61"/>
      <c r="ITB792" s="61"/>
      <c r="ITC792" s="61"/>
      <c r="ITD792" s="61"/>
      <c r="ITE792" s="61"/>
      <c r="ITF792" s="61"/>
      <c r="ITG792" s="61"/>
      <c r="ITH792" s="61"/>
      <c r="ITI792" s="61"/>
      <c r="ITJ792" s="61"/>
      <c r="ITK792" s="61"/>
      <c r="ITL792" s="61"/>
      <c r="ITM792" s="61"/>
      <c r="ITN792" s="61"/>
      <c r="ITO792" s="61"/>
      <c r="ITP792" s="61"/>
      <c r="ITQ792" s="61"/>
      <c r="ITR792" s="61"/>
      <c r="ITS792" s="61"/>
      <c r="ITT792" s="61"/>
      <c r="ITU792" s="61"/>
      <c r="ITV792" s="61"/>
      <c r="ITW792" s="61"/>
      <c r="ITX792" s="61"/>
      <c r="ITY792" s="61"/>
      <c r="ITZ792" s="61"/>
      <c r="IUA792" s="61"/>
      <c r="IUB792" s="61"/>
      <c r="IUC792" s="61"/>
      <c r="IUD792" s="61"/>
      <c r="IUE792" s="61"/>
      <c r="IUF792" s="61"/>
      <c r="IUG792" s="61"/>
      <c r="IUH792" s="61"/>
      <c r="IUI792" s="61"/>
      <c r="IUJ792" s="61"/>
      <c r="IUK792" s="61"/>
      <c r="IUL792" s="61"/>
      <c r="IUM792" s="61"/>
      <c r="IUN792" s="61"/>
      <c r="IUO792" s="61"/>
      <c r="IUP792" s="61"/>
      <c r="IUQ792" s="61"/>
      <c r="IUR792" s="61"/>
      <c r="IUS792" s="61"/>
      <c r="IUT792" s="61"/>
      <c r="IUU792" s="61"/>
      <c r="IUV792" s="61"/>
      <c r="IUW792" s="61"/>
      <c r="IUX792" s="61"/>
      <c r="IUY792" s="61"/>
      <c r="IUZ792" s="61"/>
      <c r="IVA792" s="61"/>
      <c r="IVB792" s="61"/>
      <c r="IVC792" s="61"/>
      <c r="IVD792" s="61"/>
      <c r="IVE792" s="61"/>
      <c r="IVF792" s="61"/>
      <c r="IVG792" s="61"/>
      <c r="IVH792" s="61"/>
      <c r="IVI792" s="61"/>
      <c r="IVJ792" s="61"/>
      <c r="IVK792" s="61"/>
      <c r="IVL792" s="61"/>
      <c r="IVM792" s="61"/>
      <c r="IVN792" s="61"/>
      <c r="IVO792" s="61"/>
      <c r="IVP792" s="61"/>
      <c r="IVQ792" s="61"/>
      <c r="IVR792" s="61"/>
      <c r="IVS792" s="61"/>
      <c r="IVT792" s="61"/>
      <c r="IVU792" s="61"/>
      <c r="IVV792" s="61"/>
      <c r="IVW792" s="61"/>
      <c r="IVX792" s="61"/>
      <c r="IVY792" s="61"/>
      <c r="IVZ792" s="61"/>
      <c r="IWA792" s="61"/>
      <c r="IWB792" s="61"/>
      <c r="IWC792" s="61"/>
      <c r="IWD792" s="61"/>
      <c r="IWE792" s="61"/>
      <c r="IWF792" s="61"/>
      <c r="IWG792" s="61"/>
      <c r="IWH792" s="61"/>
      <c r="IWI792" s="61"/>
      <c r="IWJ792" s="61"/>
      <c r="IWK792" s="61"/>
      <c r="IWL792" s="61"/>
      <c r="IWM792" s="61"/>
      <c r="IWN792" s="61"/>
      <c r="IWO792" s="61"/>
      <c r="IWP792" s="61"/>
      <c r="IWQ792" s="61"/>
      <c r="IWR792" s="61"/>
      <c r="IWS792" s="61"/>
      <c r="IWT792" s="61"/>
      <c r="IWU792" s="61"/>
      <c r="IWV792" s="61"/>
      <c r="IWW792" s="61"/>
      <c r="IWX792" s="61"/>
      <c r="IWY792" s="61"/>
      <c r="IWZ792" s="61"/>
      <c r="IXA792" s="61"/>
      <c r="IXB792" s="61"/>
      <c r="IXC792" s="61"/>
      <c r="IXD792" s="61"/>
      <c r="IXE792" s="61"/>
      <c r="IXF792" s="61"/>
      <c r="IXG792" s="61"/>
      <c r="IXH792" s="61"/>
      <c r="IXI792" s="61"/>
      <c r="IXJ792" s="61"/>
      <c r="IXK792" s="61"/>
      <c r="IXL792" s="61"/>
      <c r="IXM792" s="61"/>
      <c r="IXN792" s="61"/>
      <c r="IXO792" s="61"/>
      <c r="IXP792" s="61"/>
      <c r="IXQ792" s="61"/>
      <c r="IXR792" s="61"/>
      <c r="IXS792" s="61"/>
      <c r="IXT792" s="61"/>
      <c r="IXU792" s="61"/>
      <c r="IXV792" s="61"/>
      <c r="IXW792" s="61"/>
      <c r="IXX792" s="61"/>
      <c r="IXY792" s="61"/>
      <c r="IXZ792" s="61"/>
      <c r="IYA792" s="61"/>
      <c r="IYB792" s="61"/>
      <c r="IYC792" s="61"/>
      <c r="IYD792" s="61"/>
      <c r="IYE792" s="61"/>
      <c r="IYF792" s="61"/>
      <c r="IYG792" s="61"/>
      <c r="IYH792" s="61"/>
      <c r="IYI792" s="61"/>
      <c r="IYJ792" s="61"/>
      <c r="IYK792" s="61"/>
      <c r="IYL792" s="61"/>
      <c r="IYM792" s="61"/>
      <c r="IYN792" s="61"/>
      <c r="IYO792" s="61"/>
      <c r="IYP792" s="61"/>
      <c r="IYQ792" s="61"/>
      <c r="IYR792" s="61"/>
      <c r="IYS792" s="61"/>
      <c r="IYT792" s="61"/>
      <c r="IYU792" s="61"/>
      <c r="IYV792" s="61"/>
      <c r="IYW792" s="61"/>
      <c r="IYX792" s="61"/>
      <c r="IYY792" s="61"/>
      <c r="IYZ792" s="61"/>
      <c r="IZA792" s="61"/>
      <c r="IZB792" s="61"/>
      <c r="IZC792" s="61"/>
      <c r="IZD792" s="61"/>
      <c r="IZE792" s="61"/>
      <c r="IZF792" s="61"/>
      <c r="IZG792" s="61"/>
      <c r="IZH792" s="61"/>
      <c r="IZI792" s="61"/>
      <c r="IZJ792" s="61"/>
      <c r="IZK792" s="61"/>
      <c r="IZL792" s="61"/>
      <c r="IZM792" s="61"/>
      <c r="IZN792" s="61"/>
      <c r="IZO792" s="61"/>
      <c r="IZP792" s="61"/>
      <c r="IZQ792" s="61"/>
      <c r="IZR792" s="61"/>
      <c r="IZS792" s="61"/>
      <c r="IZT792" s="61"/>
      <c r="IZU792" s="61"/>
      <c r="IZV792" s="61"/>
      <c r="IZW792" s="61"/>
      <c r="IZX792" s="61"/>
      <c r="IZY792" s="61"/>
      <c r="IZZ792" s="61"/>
      <c r="JAA792" s="61"/>
      <c r="JAB792" s="61"/>
      <c r="JAC792" s="61"/>
      <c r="JAD792" s="61"/>
      <c r="JAE792" s="61"/>
      <c r="JAF792" s="61"/>
      <c r="JAG792" s="61"/>
      <c r="JAH792" s="61"/>
      <c r="JAI792" s="61"/>
      <c r="JAJ792" s="61"/>
      <c r="JAK792" s="61"/>
      <c r="JAL792" s="61"/>
      <c r="JAM792" s="61"/>
      <c r="JAN792" s="61"/>
      <c r="JAO792" s="61"/>
      <c r="JAP792" s="61"/>
      <c r="JAQ792" s="61"/>
      <c r="JAR792" s="61"/>
      <c r="JAS792" s="61"/>
      <c r="JAT792" s="61"/>
      <c r="JAU792" s="61"/>
      <c r="JAV792" s="61"/>
      <c r="JAW792" s="61"/>
      <c r="JAX792" s="61"/>
      <c r="JAY792" s="61"/>
      <c r="JAZ792" s="61"/>
      <c r="JBA792" s="61"/>
      <c r="JBB792" s="61"/>
      <c r="JBC792" s="61"/>
      <c r="JBD792" s="61"/>
      <c r="JBE792" s="61"/>
      <c r="JBF792" s="61"/>
      <c r="JBG792" s="61"/>
      <c r="JBH792" s="61"/>
      <c r="JBI792" s="61"/>
      <c r="JBJ792" s="61"/>
      <c r="JBK792" s="61"/>
      <c r="JBL792" s="61"/>
      <c r="JBM792" s="61"/>
      <c r="JBN792" s="61"/>
      <c r="JBO792" s="61"/>
      <c r="JBP792" s="61"/>
      <c r="JBQ792" s="61"/>
      <c r="JBR792" s="61"/>
      <c r="JBS792" s="61"/>
      <c r="JBT792" s="61"/>
      <c r="JBU792" s="61"/>
      <c r="JBV792" s="61"/>
      <c r="JBW792" s="61"/>
      <c r="JBX792" s="61"/>
      <c r="JBY792" s="61"/>
      <c r="JBZ792" s="61"/>
      <c r="JCA792" s="61"/>
      <c r="JCB792" s="61"/>
      <c r="JCC792" s="61"/>
      <c r="JCD792" s="61"/>
      <c r="JCE792" s="61"/>
      <c r="JCF792" s="61"/>
      <c r="JCG792" s="61"/>
      <c r="JCH792" s="61"/>
      <c r="JCI792" s="61"/>
      <c r="JCJ792" s="61"/>
      <c r="JCK792" s="61"/>
      <c r="JCL792" s="61"/>
      <c r="JCM792" s="61"/>
      <c r="JCN792" s="61"/>
      <c r="JCO792" s="61"/>
      <c r="JCP792" s="61"/>
      <c r="JCQ792" s="61"/>
      <c r="JCR792" s="61"/>
      <c r="JCS792" s="61"/>
      <c r="JCT792" s="61"/>
      <c r="JCU792" s="61"/>
      <c r="JCV792" s="61"/>
      <c r="JCW792" s="61"/>
      <c r="JCX792" s="61"/>
      <c r="JCY792" s="61"/>
      <c r="JCZ792" s="61"/>
      <c r="JDA792" s="61"/>
      <c r="JDB792" s="61"/>
      <c r="JDC792" s="61"/>
      <c r="JDD792" s="61"/>
      <c r="JDE792" s="61"/>
      <c r="JDF792" s="61"/>
      <c r="JDG792" s="61"/>
      <c r="JDH792" s="61"/>
      <c r="JDI792" s="61"/>
      <c r="JDJ792" s="61"/>
      <c r="JDK792" s="61"/>
      <c r="JDL792" s="61"/>
      <c r="JDM792" s="61"/>
      <c r="JDN792" s="61"/>
      <c r="JDO792" s="61"/>
      <c r="JDP792" s="61"/>
      <c r="JDQ792" s="61"/>
      <c r="JDR792" s="61"/>
      <c r="JDS792" s="61"/>
      <c r="JDT792" s="61"/>
      <c r="JDU792" s="61"/>
      <c r="JDV792" s="61"/>
      <c r="JDW792" s="61"/>
      <c r="JDX792" s="61"/>
      <c r="JDY792" s="61"/>
      <c r="JDZ792" s="61"/>
      <c r="JEA792" s="61"/>
      <c r="JEB792" s="61"/>
      <c r="JEC792" s="61"/>
      <c r="JED792" s="61"/>
      <c r="JEE792" s="61"/>
      <c r="JEF792" s="61"/>
      <c r="JEG792" s="61"/>
      <c r="JEH792" s="61"/>
      <c r="JEI792" s="61"/>
      <c r="JEJ792" s="61"/>
      <c r="JEK792" s="61"/>
      <c r="JEL792" s="61"/>
      <c r="JEM792" s="61"/>
      <c r="JEN792" s="61"/>
      <c r="JEO792" s="61"/>
      <c r="JEP792" s="61"/>
      <c r="JEQ792" s="61"/>
      <c r="JER792" s="61"/>
      <c r="JES792" s="61"/>
      <c r="JET792" s="61"/>
      <c r="JEU792" s="61"/>
      <c r="JEV792" s="61"/>
      <c r="JEW792" s="61"/>
      <c r="JEX792" s="61"/>
      <c r="JEY792" s="61"/>
      <c r="JEZ792" s="61"/>
      <c r="JFA792" s="61"/>
      <c r="JFB792" s="61"/>
      <c r="JFC792" s="61"/>
      <c r="JFD792" s="61"/>
      <c r="JFE792" s="61"/>
      <c r="JFF792" s="61"/>
      <c r="JFG792" s="61"/>
      <c r="JFH792" s="61"/>
      <c r="JFI792" s="61"/>
      <c r="JFJ792" s="61"/>
      <c r="JFK792" s="61"/>
      <c r="JFL792" s="61"/>
      <c r="JFM792" s="61"/>
      <c r="JFN792" s="61"/>
      <c r="JFO792" s="61"/>
      <c r="JFP792" s="61"/>
      <c r="JFQ792" s="61"/>
      <c r="JFR792" s="61"/>
      <c r="JFS792" s="61"/>
      <c r="JFT792" s="61"/>
      <c r="JFU792" s="61"/>
      <c r="JFV792" s="61"/>
      <c r="JFW792" s="61"/>
      <c r="JFX792" s="61"/>
      <c r="JFY792" s="61"/>
      <c r="JFZ792" s="61"/>
      <c r="JGA792" s="61"/>
      <c r="JGB792" s="61"/>
      <c r="JGC792" s="61"/>
      <c r="JGD792" s="61"/>
      <c r="JGE792" s="61"/>
      <c r="JGF792" s="61"/>
      <c r="JGG792" s="61"/>
      <c r="JGH792" s="61"/>
      <c r="JGI792" s="61"/>
      <c r="JGJ792" s="61"/>
      <c r="JGK792" s="61"/>
      <c r="JGL792" s="61"/>
      <c r="JGM792" s="61"/>
      <c r="JGN792" s="61"/>
      <c r="JGO792" s="61"/>
      <c r="JGP792" s="61"/>
      <c r="JGQ792" s="61"/>
      <c r="JGR792" s="61"/>
      <c r="JGS792" s="61"/>
      <c r="JGT792" s="61"/>
      <c r="JGU792" s="61"/>
      <c r="JGV792" s="61"/>
      <c r="JGW792" s="61"/>
      <c r="JGX792" s="61"/>
      <c r="JGY792" s="61"/>
      <c r="JGZ792" s="61"/>
      <c r="JHA792" s="61"/>
      <c r="JHB792" s="61"/>
      <c r="JHC792" s="61"/>
      <c r="JHD792" s="61"/>
      <c r="JHE792" s="61"/>
      <c r="JHF792" s="61"/>
      <c r="JHG792" s="61"/>
      <c r="JHH792" s="61"/>
      <c r="JHI792" s="61"/>
      <c r="JHJ792" s="61"/>
      <c r="JHK792" s="61"/>
      <c r="JHL792" s="61"/>
      <c r="JHM792" s="61"/>
      <c r="JHN792" s="61"/>
      <c r="JHO792" s="61"/>
      <c r="JHP792" s="61"/>
      <c r="JHQ792" s="61"/>
      <c r="JHR792" s="61"/>
      <c r="JHS792" s="61"/>
      <c r="JHT792" s="61"/>
      <c r="JHU792" s="61"/>
      <c r="JHV792" s="61"/>
      <c r="JHW792" s="61"/>
      <c r="JHX792" s="61"/>
      <c r="JHY792" s="61"/>
      <c r="JHZ792" s="61"/>
      <c r="JIA792" s="61"/>
      <c r="JIB792" s="61"/>
      <c r="JIC792" s="61"/>
      <c r="JID792" s="61"/>
      <c r="JIE792" s="61"/>
      <c r="JIF792" s="61"/>
      <c r="JIG792" s="61"/>
      <c r="JIH792" s="61"/>
      <c r="JII792" s="61"/>
      <c r="JIJ792" s="61"/>
      <c r="JIK792" s="61"/>
      <c r="JIL792" s="61"/>
      <c r="JIM792" s="61"/>
      <c r="JIN792" s="61"/>
      <c r="JIO792" s="61"/>
      <c r="JIP792" s="61"/>
      <c r="JIQ792" s="61"/>
      <c r="JIR792" s="61"/>
      <c r="JIS792" s="61"/>
      <c r="JIT792" s="61"/>
      <c r="JIU792" s="61"/>
      <c r="JIV792" s="61"/>
      <c r="JIW792" s="61"/>
      <c r="JIX792" s="61"/>
      <c r="JIY792" s="61"/>
      <c r="JIZ792" s="61"/>
      <c r="JJA792" s="61"/>
      <c r="JJB792" s="61"/>
      <c r="JJC792" s="61"/>
      <c r="JJD792" s="61"/>
      <c r="JJE792" s="61"/>
      <c r="JJF792" s="61"/>
      <c r="JJG792" s="61"/>
      <c r="JJH792" s="61"/>
      <c r="JJI792" s="61"/>
      <c r="JJJ792" s="61"/>
      <c r="JJK792" s="61"/>
      <c r="JJL792" s="61"/>
      <c r="JJM792" s="61"/>
      <c r="JJN792" s="61"/>
      <c r="JJO792" s="61"/>
      <c r="JJP792" s="61"/>
      <c r="JJQ792" s="61"/>
      <c r="JJR792" s="61"/>
      <c r="JJS792" s="61"/>
      <c r="JJT792" s="61"/>
      <c r="JJU792" s="61"/>
      <c r="JJV792" s="61"/>
      <c r="JJW792" s="61"/>
      <c r="JJX792" s="61"/>
      <c r="JJY792" s="61"/>
      <c r="JJZ792" s="61"/>
      <c r="JKA792" s="61"/>
      <c r="JKB792" s="61"/>
      <c r="JKC792" s="61"/>
      <c r="JKD792" s="61"/>
      <c r="JKE792" s="61"/>
      <c r="JKF792" s="61"/>
      <c r="JKG792" s="61"/>
      <c r="JKH792" s="61"/>
      <c r="JKI792" s="61"/>
      <c r="JKJ792" s="61"/>
      <c r="JKK792" s="61"/>
      <c r="JKL792" s="61"/>
      <c r="JKM792" s="61"/>
      <c r="JKN792" s="61"/>
      <c r="JKO792" s="61"/>
      <c r="JKP792" s="61"/>
      <c r="JKQ792" s="61"/>
      <c r="JKR792" s="61"/>
      <c r="JKS792" s="61"/>
      <c r="JKT792" s="61"/>
      <c r="JKU792" s="61"/>
      <c r="JKV792" s="61"/>
      <c r="JKW792" s="61"/>
      <c r="JKX792" s="61"/>
      <c r="JKY792" s="61"/>
      <c r="JKZ792" s="61"/>
      <c r="JLA792" s="61"/>
      <c r="JLB792" s="61"/>
      <c r="JLC792" s="61"/>
      <c r="JLD792" s="61"/>
      <c r="JLE792" s="61"/>
      <c r="JLF792" s="61"/>
      <c r="JLG792" s="61"/>
      <c r="JLH792" s="61"/>
      <c r="JLI792" s="61"/>
      <c r="JLJ792" s="61"/>
      <c r="JLK792" s="61"/>
      <c r="JLL792" s="61"/>
      <c r="JLM792" s="61"/>
      <c r="JLN792" s="61"/>
      <c r="JLO792" s="61"/>
      <c r="JLP792" s="61"/>
      <c r="JLQ792" s="61"/>
      <c r="JLR792" s="61"/>
      <c r="JLS792" s="61"/>
      <c r="JLT792" s="61"/>
      <c r="JLU792" s="61"/>
      <c r="JLV792" s="61"/>
      <c r="JLW792" s="61"/>
      <c r="JLX792" s="61"/>
      <c r="JLY792" s="61"/>
      <c r="JLZ792" s="61"/>
      <c r="JMA792" s="61"/>
      <c r="JMB792" s="61"/>
      <c r="JMC792" s="61"/>
      <c r="JMD792" s="61"/>
      <c r="JME792" s="61"/>
      <c r="JMF792" s="61"/>
      <c r="JMG792" s="61"/>
      <c r="JMH792" s="61"/>
      <c r="JMI792" s="61"/>
      <c r="JMJ792" s="61"/>
      <c r="JMK792" s="61"/>
      <c r="JML792" s="61"/>
      <c r="JMM792" s="61"/>
      <c r="JMN792" s="61"/>
      <c r="JMO792" s="61"/>
      <c r="JMP792" s="61"/>
      <c r="JMQ792" s="61"/>
      <c r="JMR792" s="61"/>
      <c r="JMS792" s="61"/>
      <c r="JMT792" s="61"/>
      <c r="JMU792" s="61"/>
      <c r="JMV792" s="61"/>
      <c r="JMW792" s="61"/>
      <c r="JMX792" s="61"/>
      <c r="JMY792" s="61"/>
      <c r="JMZ792" s="61"/>
      <c r="JNA792" s="61"/>
      <c r="JNB792" s="61"/>
      <c r="JNC792" s="61"/>
      <c r="JND792" s="61"/>
      <c r="JNE792" s="61"/>
      <c r="JNF792" s="61"/>
      <c r="JNG792" s="61"/>
      <c r="JNH792" s="61"/>
      <c r="JNI792" s="61"/>
      <c r="JNJ792" s="61"/>
      <c r="JNK792" s="61"/>
      <c r="JNL792" s="61"/>
      <c r="JNM792" s="61"/>
      <c r="JNN792" s="61"/>
      <c r="JNO792" s="61"/>
      <c r="JNP792" s="61"/>
      <c r="JNQ792" s="61"/>
      <c r="JNR792" s="61"/>
      <c r="JNS792" s="61"/>
      <c r="JNT792" s="61"/>
      <c r="JNU792" s="61"/>
      <c r="JNV792" s="61"/>
      <c r="JNW792" s="61"/>
      <c r="JNX792" s="61"/>
      <c r="JNY792" s="61"/>
      <c r="JNZ792" s="61"/>
      <c r="JOA792" s="61"/>
      <c r="JOB792" s="61"/>
      <c r="JOC792" s="61"/>
      <c r="JOD792" s="61"/>
      <c r="JOE792" s="61"/>
      <c r="JOF792" s="61"/>
      <c r="JOG792" s="61"/>
      <c r="JOH792" s="61"/>
      <c r="JOI792" s="61"/>
      <c r="JOJ792" s="61"/>
      <c r="JOK792" s="61"/>
      <c r="JOL792" s="61"/>
      <c r="JOM792" s="61"/>
      <c r="JON792" s="61"/>
      <c r="JOO792" s="61"/>
      <c r="JOP792" s="61"/>
      <c r="JOQ792" s="61"/>
      <c r="JOR792" s="61"/>
      <c r="JOS792" s="61"/>
      <c r="JOT792" s="61"/>
      <c r="JOU792" s="61"/>
      <c r="JOV792" s="61"/>
      <c r="JOW792" s="61"/>
      <c r="JOX792" s="61"/>
      <c r="JOY792" s="61"/>
      <c r="JOZ792" s="61"/>
      <c r="JPA792" s="61"/>
      <c r="JPB792" s="61"/>
      <c r="JPC792" s="61"/>
      <c r="JPD792" s="61"/>
      <c r="JPE792" s="61"/>
      <c r="JPF792" s="61"/>
      <c r="JPG792" s="61"/>
      <c r="JPH792" s="61"/>
      <c r="JPI792" s="61"/>
      <c r="JPJ792" s="61"/>
      <c r="JPK792" s="61"/>
      <c r="JPL792" s="61"/>
      <c r="JPM792" s="61"/>
      <c r="JPN792" s="61"/>
      <c r="JPO792" s="61"/>
      <c r="JPP792" s="61"/>
      <c r="JPQ792" s="61"/>
      <c r="JPR792" s="61"/>
      <c r="JPS792" s="61"/>
      <c r="JPT792" s="61"/>
      <c r="JPU792" s="61"/>
      <c r="JPV792" s="61"/>
      <c r="JPW792" s="61"/>
      <c r="JPX792" s="61"/>
      <c r="JPY792" s="61"/>
      <c r="JPZ792" s="61"/>
      <c r="JQA792" s="61"/>
      <c r="JQB792" s="61"/>
      <c r="JQC792" s="61"/>
      <c r="JQD792" s="61"/>
      <c r="JQE792" s="61"/>
      <c r="JQF792" s="61"/>
      <c r="JQG792" s="61"/>
      <c r="JQH792" s="61"/>
      <c r="JQI792" s="61"/>
      <c r="JQJ792" s="61"/>
      <c r="JQK792" s="61"/>
      <c r="JQL792" s="61"/>
      <c r="JQM792" s="61"/>
      <c r="JQN792" s="61"/>
      <c r="JQO792" s="61"/>
      <c r="JQP792" s="61"/>
      <c r="JQQ792" s="61"/>
      <c r="JQR792" s="61"/>
      <c r="JQS792" s="61"/>
      <c r="JQT792" s="61"/>
      <c r="JQU792" s="61"/>
      <c r="JQV792" s="61"/>
      <c r="JQW792" s="61"/>
      <c r="JQX792" s="61"/>
      <c r="JQY792" s="61"/>
      <c r="JQZ792" s="61"/>
      <c r="JRA792" s="61"/>
      <c r="JRB792" s="61"/>
      <c r="JRC792" s="61"/>
      <c r="JRD792" s="61"/>
      <c r="JRE792" s="61"/>
      <c r="JRF792" s="61"/>
      <c r="JRG792" s="61"/>
      <c r="JRH792" s="61"/>
      <c r="JRI792" s="61"/>
      <c r="JRJ792" s="61"/>
      <c r="JRK792" s="61"/>
      <c r="JRL792" s="61"/>
      <c r="JRM792" s="61"/>
      <c r="JRN792" s="61"/>
      <c r="JRO792" s="61"/>
      <c r="JRP792" s="61"/>
      <c r="JRQ792" s="61"/>
      <c r="JRR792" s="61"/>
      <c r="JRS792" s="61"/>
      <c r="JRT792" s="61"/>
      <c r="JRU792" s="61"/>
      <c r="JRV792" s="61"/>
      <c r="JRW792" s="61"/>
      <c r="JRX792" s="61"/>
      <c r="JRY792" s="61"/>
      <c r="JRZ792" s="61"/>
      <c r="JSA792" s="61"/>
      <c r="JSB792" s="61"/>
      <c r="JSC792" s="61"/>
      <c r="JSD792" s="61"/>
      <c r="JSE792" s="61"/>
      <c r="JSF792" s="61"/>
      <c r="JSG792" s="61"/>
      <c r="JSH792" s="61"/>
      <c r="JSI792" s="61"/>
      <c r="JSJ792" s="61"/>
      <c r="JSK792" s="61"/>
      <c r="JSL792" s="61"/>
      <c r="JSM792" s="61"/>
      <c r="JSN792" s="61"/>
      <c r="JSO792" s="61"/>
      <c r="JSP792" s="61"/>
      <c r="JSQ792" s="61"/>
      <c r="JSR792" s="61"/>
      <c r="JSS792" s="61"/>
      <c r="JST792" s="61"/>
      <c r="JSU792" s="61"/>
      <c r="JSV792" s="61"/>
      <c r="JSW792" s="61"/>
      <c r="JSX792" s="61"/>
      <c r="JSY792" s="61"/>
      <c r="JSZ792" s="61"/>
      <c r="JTA792" s="61"/>
      <c r="JTB792" s="61"/>
      <c r="JTC792" s="61"/>
      <c r="JTD792" s="61"/>
      <c r="JTE792" s="61"/>
      <c r="JTF792" s="61"/>
      <c r="JTG792" s="61"/>
      <c r="JTH792" s="61"/>
      <c r="JTI792" s="61"/>
      <c r="JTJ792" s="61"/>
      <c r="JTK792" s="61"/>
      <c r="JTL792" s="61"/>
      <c r="JTM792" s="61"/>
      <c r="JTN792" s="61"/>
      <c r="JTO792" s="61"/>
      <c r="JTP792" s="61"/>
      <c r="JTQ792" s="61"/>
      <c r="JTR792" s="61"/>
      <c r="JTS792" s="61"/>
      <c r="JTT792" s="61"/>
      <c r="JTU792" s="61"/>
      <c r="JTV792" s="61"/>
      <c r="JTW792" s="61"/>
      <c r="JTX792" s="61"/>
      <c r="JTY792" s="61"/>
      <c r="JTZ792" s="61"/>
      <c r="JUA792" s="61"/>
      <c r="JUB792" s="61"/>
      <c r="JUC792" s="61"/>
      <c r="JUD792" s="61"/>
      <c r="JUE792" s="61"/>
      <c r="JUF792" s="61"/>
      <c r="JUG792" s="61"/>
      <c r="JUH792" s="61"/>
      <c r="JUI792" s="61"/>
      <c r="JUJ792" s="61"/>
      <c r="JUK792" s="61"/>
      <c r="JUL792" s="61"/>
      <c r="JUM792" s="61"/>
      <c r="JUN792" s="61"/>
      <c r="JUO792" s="61"/>
      <c r="JUP792" s="61"/>
      <c r="JUQ792" s="61"/>
      <c r="JUR792" s="61"/>
      <c r="JUS792" s="61"/>
      <c r="JUT792" s="61"/>
      <c r="JUU792" s="61"/>
      <c r="JUV792" s="61"/>
      <c r="JUW792" s="61"/>
      <c r="JUX792" s="61"/>
      <c r="JUY792" s="61"/>
      <c r="JUZ792" s="61"/>
      <c r="JVA792" s="61"/>
      <c r="JVB792" s="61"/>
      <c r="JVC792" s="61"/>
      <c r="JVD792" s="61"/>
      <c r="JVE792" s="61"/>
      <c r="JVF792" s="61"/>
      <c r="JVG792" s="61"/>
      <c r="JVH792" s="61"/>
      <c r="JVI792" s="61"/>
      <c r="JVJ792" s="61"/>
      <c r="JVK792" s="61"/>
      <c r="JVL792" s="61"/>
      <c r="JVM792" s="61"/>
      <c r="JVN792" s="61"/>
      <c r="JVO792" s="61"/>
      <c r="JVP792" s="61"/>
      <c r="JVQ792" s="61"/>
      <c r="JVR792" s="61"/>
      <c r="JVS792" s="61"/>
      <c r="JVT792" s="61"/>
      <c r="JVU792" s="61"/>
      <c r="JVV792" s="61"/>
      <c r="JVW792" s="61"/>
      <c r="JVX792" s="61"/>
      <c r="JVY792" s="61"/>
      <c r="JVZ792" s="61"/>
      <c r="JWA792" s="61"/>
      <c r="JWB792" s="61"/>
      <c r="JWC792" s="61"/>
      <c r="JWD792" s="61"/>
      <c r="JWE792" s="61"/>
      <c r="JWF792" s="61"/>
      <c r="JWG792" s="61"/>
      <c r="JWH792" s="61"/>
      <c r="JWI792" s="61"/>
      <c r="JWJ792" s="61"/>
      <c r="JWK792" s="61"/>
      <c r="JWL792" s="61"/>
      <c r="JWM792" s="61"/>
      <c r="JWN792" s="61"/>
      <c r="JWO792" s="61"/>
      <c r="JWP792" s="61"/>
      <c r="JWQ792" s="61"/>
      <c r="JWR792" s="61"/>
      <c r="JWS792" s="61"/>
      <c r="JWT792" s="61"/>
      <c r="JWU792" s="61"/>
      <c r="JWV792" s="61"/>
      <c r="JWW792" s="61"/>
      <c r="JWX792" s="61"/>
      <c r="JWY792" s="61"/>
      <c r="JWZ792" s="61"/>
      <c r="JXA792" s="61"/>
      <c r="JXB792" s="61"/>
      <c r="JXC792" s="61"/>
      <c r="JXD792" s="61"/>
      <c r="JXE792" s="61"/>
      <c r="JXF792" s="61"/>
      <c r="JXG792" s="61"/>
      <c r="JXH792" s="61"/>
      <c r="JXI792" s="61"/>
      <c r="JXJ792" s="61"/>
      <c r="JXK792" s="61"/>
      <c r="JXL792" s="61"/>
      <c r="JXM792" s="61"/>
      <c r="JXN792" s="61"/>
      <c r="JXO792" s="61"/>
      <c r="JXP792" s="61"/>
      <c r="JXQ792" s="61"/>
      <c r="JXR792" s="61"/>
      <c r="JXS792" s="61"/>
      <c r="JXT792" s="61"/>
      <c r="JXU792" s="61"/>
      <c r="JXV792" s="61"/>
      <c r="JXW792" s="61"/>
      <c r="JXX792" s="61"/>
      <c r="JXY792" s="61"/>
      <c r="JXZ792" s="61"/>
      <c r="JYA792" s="61"/>
      <c r="JYB792" s="61"/>
      <c r="JYC792" s="61"/>
      <c r="JYD792" s="61"/>
      <c r="JYE792" s="61"/>
      <c r="JYF792" s="61"/>
      <c r="JYG792" s="61"/>
      <c r="JYH792" s="61"/>
      <c r="JYI792" s="61"/>
      <c r="JYJ792" s="61"/>
      <c r="JYK792" s="61"/>
      <c r="JYL792" s="61"/>
      <c r="JYM792" s="61"/>
      <c r="JYN792" s="61"/>
      <c r="JYO792" s="61"/>
      <c r="JYP792" s="61"/>
      <c r="JYQ792" s="61"/>
      <c r="JYR792" s="61"/>
      <c r="JYS792" s="61"/>
      <c r="JYT792" s="61"/>
      <c r="JYU792" s="61"/>
      <c r="JYV792" s="61"/>
      <c r="JYW792" s="61"/>
      <c r="JYX792" s="61"/>
      <c r="JYY792" s="61"/>
      <c r="JYZ792" s="61"/>
      <c r="JZA792" s="61"/>
      <c r="JZB792" s="61"/>
      <c r="JZC792" s="61"/>
      <c r="JZD792" s="61"/>
      <c r="JZE792" s="61"/>
      <c r="JZF792" s="61"/>
      <c r="JZG792" s="61"/>
      <c r="JZH792" s="61"/>
      <c r="JZI792" s="61"/>
      <c r="JZJ792" s="61"/>
      <c r="JZK792" s="61"/>
      <c r="JZL792" s="61"/>
      <c r="JZM792" s="61"/>
      <c r="JZN792" s="61"/>
      <c r="JZO792" s="61"/>
      <c r="JZP792" s="61"/>
      <c r="JZQ792" s="61"/>
      <c r="JZR792" s="61"/>
      <c r="JZS792" s="61"/>
      <c r="JZT792" s="61"/>
      <c r="JZU792" s="61"/>
      <c r="JZV792" s="61"/>
      <c r="JZW792" s="61"/>
      <c r="JZX792" s="61"/>
      <c r="JZY792" s="61"/>
      <c r="JZZ792" s="61"/>
      <c r="KAA792" s="61"/>
      <c r="KAB792" s="61"/>
      <c r="KAC792" s="61"/>
      <c r="KAD792" s="61"/>
      <c r="KAE792" s="61"/>
      <c r="KAF792" s="61"/>
      <c r="KAG792" s="61"/>
      <c r="KAH792" s="61"/>
      <c r="KAI792" s="61"/>
      <c r="KAJ792" s="61"/>
      <c r="KAK792" s="61"/>
      <c r="KAL792" s="61"/>
      <c r="KAM792" s="61"/>
      <c r="KAN792" s="61"/>
      <c r="KAO792" s="61"/>
      <c r="KAP792" s="61"/>
      <c r="KAQ792" s="61"/>
      <c r="KAR792" s="61"/>
      <c r="KAS792" s="61"/>
      <c r="KAT792" s="61"/>
      <c r="KAU792" s="61"/>
      <c r="KAV792" s="61"/>
      <c r="KAW792" s="61"/>
      <c r="KAX792" s="61"/>
      <c r="KAY792" s="61"/>
      <c r="KAZ792" s="61"/>
      <c r="KBA792" s="61"/>
      <c r="KBB792" s="61"/>
      <c r="KBC792" s="61"/>
      <c r="KBD792" s="61"/>
      <c r="KBE792" s="61"/>
      <c r="KBF792" s="61"/>
      <c r="KBG792" s="61"/>
      <c r="KBH792" s="61"/>
      <c r="KBI792" s="61"/>
      <c r="KBJ792" s="61"/>
      <c r="KBK792" s="61"/>
      <c r="KBL792" s="61"/>
      <c r="KBM792" s="61"/>
      <c r="KBN792" s="61"/>
      <c r="KBO792" s="61"/>
      <c r="KBP792" s="61"/>
      <c r="KBQ792" s="61"/>
      <c r="KBR792" s="61"/>
      <c r="KBS792" s="61"/>
      <c r="KBT792" s="61"/>
      <c r="KBU792" s="61"/>
      <c r="KBV792" s="61"/>
      <c r="KBW792" s="61"/>
      <c r="KBX792" s="61"/>
      <c r="KBY792" s="61"/>
      <c r="KBZ792" s="61"/>
      <c r="KCA792" s="61"/>
      <c r="KCB792" s="61"/>
      <c r="KCC792" s="61"/>
      <c r="KCD792" s="61"/>
      <c r="KCE792" s="61"/>
      <c r="KCF792" s="61"/>
      <c r="KCG792" s="61"/>
      <c r="KCH792" s="61"/>
      <c r="KCI792" s="61"/>
      <c r="KCJ792" s="61"/>
      <c r="KCK792" s="61"/>
      <c r="KCL792" s="61"/>
      <c r="KCM792" s="61"/>
      <c r="KCN792" s="61"/>
      <c r="KCO792" s="61"/>
      <c r="KCP792" s="61"/>
      <c r="KCQ792" s="61"/>
      <c r="KCR792" s="61"/>
      <c r="KCS792" s="61"/>
      <c r="KCT792" s="61"/>
      <c r="KCU792" s="61"/>
      <c r="KCV792" s="61"/>
      <c r="KCW792" s="61"/>
      <c r="KCX792" s="61"/>
      <c r="KCY792" s="61"/>
      <c r="KCZ792" s="61"/>
      <c r="KDA792" s="61"/>
      <c r="KDB792" s="61"/>
      <c r="KDC792" s="61"/>
      <c r="KDD792" s="61"/>
      <c r="KDE792" s="61"/>
      <c r="KDF792" s="61"/>
      <c r="KDG792" s="61"/>
      <c r="KDH792" s="61"/>
      <c r="KDI792" s="61"/>
      <c r="KDJ792" s="61"/>
      <c r="KDK792" s="61"/>
      <c r="KDL792" s="61"/>
      <c r="KDM792" s="61"/>
      <c r="KDN792" s="61"/>
      <c r="KDO792" s="61"/>
      <c r="KDP792" s="61"/>
      <c r="KDQ792" s="61"/>
      <c r="KDR792" s="61"/>
      <c r="KDS792" s="61"/>
      <c r="KDT792" s="61"/>
      <c r="KDU792" s="61"/>
      <c r="KDV792" s="61"/>
      <c r="KDW792" s="61"/>
      <c r="KDX792" s="61"/>
      <c r="KDY792" s="61"/>
      <c r="KDZ792" s="61"/>
      <c r="KEA792" s="61"/>
      <c r="KEB792" s="61"/>
      <c r="KEC792" s="61"/>
      <c r="KED792" s="61"/>
      <c r="KEE792" s="61"/>
      <c r="KEF792" s="61"/>
      <c r="KEG792" s="61"/>
      <c r="KEH792" s="61"/>
      <c r="KEI792" s="61"/>
      <c r="KEJ792" s="61"/>
      <c r="KEK792" s="61"/>
      <c r="KEL792" s="61"/>
      <c r="KEM792" s="61"/>
      <c r="KEN792" s="61"/>
      <c r="KEO792" s="61"/>
      <c r="KEP792" s="61"/>
      <c r="KEQ792" s="61"/>
      <c r="KER792" s="61"/>
      <c r="KES792" s="61"/>
      <c r="KET792" s="61"/>
      <c r="KEU792" s="61"/>
      <c r="KEV792" s="61"/>
      <c r="KEW792" s="61"/>
      <c r="KEX792" s="61"/>
      <c r="KEY792" s="61"/>
      <c r="KEZ792" s="61"/>
      <c r="KFA792" s="61"/>
      <c r="KFB792" s="61"/>
      <c r="KFC792" s="61"/>
      <c r="KFD792" s="61"/>
      <c r="KFE792" s="61"/>
      <c r="KFF792" s="61"/>
      <c r="KFG792" s="61"/>
      <c r="KFH792" s="61"/>
      <c r="KFI792" s="61"/>
      <c r="KFJ792" s="61"/>
      <c r="KFK792" s="61"/>
      <c r="KFL792" s="61"/>
      <c r="KFM792" s="61"/>
      <c r="KFN792" s="61"/>
      <c r="KFO792" s="61"/>
      <c r="KFP792" s="61"/>
      <c r="KFQ792" s="61"/>
      <c r="KFR792" s="61"/>
      <c r="KFS792" s="61"/>
      <c r="KFT792" s="61"/>
      <c r="KFU792" s="61"/>
      <c r="KFV792" s="61"/>
      <c r="KFW792" s="61"/>
      <c r="KFX792" s="61"/>
      <c r="KFY792" s="61"/>
      <c r="KFZ792" s="61"/>
      <c r="KGA792" s="61"/>
      <c r="KGB792" s="61"/>
      <c r="KGC792" s="61"/>
      <c r="KGD792" s="61"/>
      <c r="KGE792" s="61"/>
      <c r="KGF792" s="61"/>
      <c r="KGG792" s="61"/>
      <c r="KGH792" s="61"/>
      <c r="KGI792" s="61"/>
      <c r="KGJ792" s="61"/>
      <c r="KGK792" s="61"/>
      <c r="KGL792" s="61"/>
      <c r="KGM792" s="61"/>
      <c r="KGN792" s="61"/>
      <c r="KGO792" s="61"/>
      <c r="KGP792" s="61"/>
      <c r="KGQ792" s="61"/>
      <c r="KGR792" s="61"/>
      <c r="KGS792" s="61"/>
      <c r="KGT792" s="61"/>
      <c r="KGU792" s="61"/>
      <c r="KGV792" s="61"/>
      <c r="KGW792" s="61"/>
      <c r="KGX792" s="61"/>
      <c r="KGY792" s="61"/>
      <c r="KGZ792" s="61"/>
      <c r="KHA792" s="61"/>
      <c r="KHB792" s="61"/>
      <c r="KHC792" s="61"/>
      <c r="KHD792" s="61"/>
      <c r="KHE792" s="61"/>
      <c r="KHF792" s="61"/>
      <c r="KHG792" s="61"/>
      <c r="KHH792" s="61"/>
      <c r="KHI792" s="61"/>
      <c r="KHJ792" s="61"/>
      <c r="KHK792" s="61"/>
      <c r="KHL792" s="61"/>
      <c r="KHM792" s="61"/>
      <c r="KHN792" s="61"/>
      <c r="KHO792" s="61"/>
      <c r="KHP792" s="61"/>
      <c r="KHQ792" s="61"/>
      <c r="KHR792" s="61"/>
      <c r="KHS792" s="61"/>
      <c r="KHT792" s="61"/>
      <c r="KHU792" s="61"/>
      <c r="KHV792" s="61"/>
      <c r="KHW792" s="61"/>
      <c r="KHX792" s="61"/>
      <c r="KHY792" s="61"/>
      <c r="KHZ792" s="61"/>
      <c r="KIA792" s="61"/>
      <c r="KIB792" s="61"/>
      <c r="KIC792" s="61"/>
      <c r="KID792" s="61"/>
      <c r="KIE792" s="61"/>
      <c r="KIF792" s="61"/>
      <c r="KIG792" s="61"/>
      <c r="KIH792" s="61"/>
      <c r="KII792" s="61"/>
      <c r="KIJ792" s="61"/>
      <c r="KIK792" s="61"/>
      <c r="KIL792" s="61"/>
      <c r="KIM792" s="61"/>
      <c r="KIN792" s="61"/>
      <c r="KIO792" s="61"/>
      <c r="KIP792" s="61"/>
      <c r="KIQ792" s="61"/>
      <c r="KIR792" s="61"/>
      <c r="KIS792" s="61"/>
      <c r="KIT792" s="61"/>
      <c r="KIU792" s="61"/>
      <c r="KIV792" s="61"/>
      <c r="KIW792" s="61"/>
      <c r="KIX792" s="61"/>
      <c r="KIY792" s="61"/>
      <c r="KIZ792" s="61"/>
      <c r="KJA792" s="61"/>
      <c r="KJB792" s="61"/>
      <c r="KJC792" s="61"/>
      <c r="KJD792" s="61"/>
      <c r="KJE792" s="61"/>
      <c r="KJF792" s="61"/>
      <c r="KJG792" s="61"/>
      <c r="KJH792" s="61"/>
      <c r="KJI792" s="61"/>
      <c r="KJJ792" s="61"/>
      <c r="KJK792" s="61"/>
      <c r="KJL792" s="61"/>
      <c r="KJM792" s="61"/>
      <c r="KJN792" s="61"/>
      <c r="KJO792" s="61"/>
      <c r="KJP792" s="61"/>
      <c r="KJQ792" s="61"/>
      <c r="KJR792" s="61"/>
      <c r="KJS792" s="61"/>
      <c r="KJT792" s="61"/>
      <c r="KJU792" s="61"/>
      <c r="KJV792" s="61"/>
      <c r="KJW792" s="61"/>
      <c r="KJX792" s="61"/>
      <c r="KJY792" s="61"/>
      <c r="KJZ792" s="61"/>
      <c r="KKA792" s="61"/>
      <c r="KKB792" s="61"/>
      <c r="KKC792" s="61"/>
      <c r="KKD792" s="61"/>
      <c r="KKE792" s="61"/>
      <c r="KKF792" s="61"/>
      <c r="KKG792" s="61"/>
      <c r="KKH792" s="61"/>
      <c r="KKI792" s="61"/>
      <c r="KKJ792" s="61"/>
      <c r="KKK792" s="61"/>
      <c r="KKL792" s="61"/>
      <c r="KKM792" s="61"/>
      <c r="KKN792" s="61"/>
      <c r="KKO792" s="61"/>
      <c r="KKP792" s="61"/>
      <c r="KKQ792" s="61"/>
      <c r="KKR792" s="61"/>
      <c r="KKS792" s="61"/>
      <c r="KKT792" s="61"/>
      <c r="KKU792" s="61"/>
      <c r="KKV792" s="61"/>
      <c r="KKW792" s="61"/>
      <c r="KKX792" s="61"/>
      <c r="KKY792" s="61"/>
      <c r="KKZ792" s="61"/>
      <c r="KLA792" s="61"/>
      <c r="KLB792" s="61"/>
      <c r="KLC792" s="61"/>
      <c r="KLD792" s="61"/>
      <c r="KLE792" s="61"/>
      <c r="KLF792" s="61"/>
      <c r="KLG792" s="61"/>
      <c r="KLH792" s="61"/>
      <c r="KLI792" s="61"/>
      <c r="KLJ792" s="61"/>
      <c r="KLK792" s="61"/>
      <c r="KLL792" s="61"/>
      <c r="KLM792" s="61"/>
      <c r="KLN792" s="61"/>
      <c r="KLO792" s="61"/>
      <c r="KLP792" s="61"/>
      <c r="KLQ792" s="61"/>
      <c r="KLR792" s="61"/>
      <c r="KLS792" s="61"/>
      <c r="KLT792" s="61"/>
      <c r="KLU792" s="61"/>
      <c r="KLV792" s="61"/>
      <c r="KLW792" s="61"/>
      <c r="KLX792" s="61"/>
      <c r="KLY792" s="61"/>
      <c r="KLZ792" s="61"/>
      <c r="KMA792" s="61"/>
      <c r="KMB792" s="61"/>
      <c r="KMC792" s="61"/>
      <c r="KMD792" s="61"/>
      <c r="KME792" s="61"/>
      <c r="KMF792" s="61"/>
      <c r="KMG792" s="61"/>
      <c r="KMH792" s="61"/>
      <c r="KMI792" s="61"/>
      <c r="KMJ792" s="61"/>
      <c r="KMK792" s="61"/>
      <c r="KML792" s="61"/>
      <c r="KMM792" s="61"/>
      <c r="KMN792" s="61"/>
      <c r="KMO792" s="61"/>
      <c r="KMP792" s="61"/>
      <c r="KMQ792" s="61"/>
      <c r="KMR792" s="61"/>
      <c r="KMS792" s="61"/>
      <c r="KMT792" s="61"/>
      <c r="KMU792" s="61"/>
      <c r="KMV792" s="61"/>
      <c r="KMW792" s="61"/>
      <c r="KMX792" s="61"/>
      <c r="KMY792" s="61"/>
      <c r="KMZ792" s="61"/>
      <c r="KNA792" s="61"/>
      <c r="KNB792" s="61"/>
      <c r="KNC792" s="61"/>
      <c r="KND792" s="61"/>
      <c r="KNE792" s="61"/>
      <c r="KNF792" s="61"/>
      <c r="KNG792" s="61"/>
      <c r="KNH792" s="61"/>
      <c r="KNI792" s="61"/>
      <c r="KNJ792" s="61"/>
      <c r="KNK792" s="61"/>
      <c r="KNL792" s="61"/>
      <c r="KNM792" s="61"/>
      <c r="KNN792" s="61"/>
      <c r="KNO792" s="61"/>
      <c r="KNP792" s="61"/>
      <c r="KNQ792" s="61"/>
      <c r="KNR792" s="61"/>
      <c r="KNS792" s="61"/>
      <c r="KNT792" s="61"/>
      <c r="KNU792" s="61"/>
      <c r="KNV792" s="61"/>
      <c r="KNW792" s="61"/>
      <c r="KNX792" s="61"/>
      <c r="KNY792" s="61"/>
      <c r="KNZ792" s="61"/>
      <c r="KOA792" s="61"/>
      <c r="KOB792" s="61"/>
      <c r="KOC792" s="61"/>
      <c r="KOD792" s="61"/>
      <c r="KOE792" s="61"/>
      <c r="KOF792" s="61"/>
      <c r="KOG792" s="61"/>
      <c r="KOH792" s="61"/>
      <c r="KOI792" s="61"/>
      <c r="KOJ792" s="61"/>
      <c r="KOK792" s="61"/>
      <c r="KOL792" s="61"/>
      <c r="KOM792" s="61"/>
      <c r="KON792" s="61"/>
      <c r="KOO792" s="61"/>
      <c r="KOP792" s="61"/>
      <c r="KOQ792" s="61"/>
      <c r="KOR792" s="61"/>
      <c r="KOS792" s="61"/>
      <c r="KOT792" s="61"/>
      <c r="KOU792" s="61"/>
      <c r="KOV792" s="61"/>
      <c r="KOW792" s="61"/>
      <c r="KOX792" s="61"/>
      <c r="KOY792" s="61"/>
      <c r="KOZ792" s="61"/>
      <c r="KPA792" s="61"/>
      <c r="KPB792" s="61"/>
      <c r="KPC792" s="61"/>
      <c r="KPD792" s="61"/>
      <c r="KPE792" s="61"/>
      <c r="KPF792" s="61"/>
      <c r="KPG792" s="61"/>
      <c r="KPH792" s="61"/>
      <c r="KPI792" s="61"/>
      <c r="KPJ792" s="61"/>
      <c r="KPK792" s="61"/>
      <c r="KPL792" s="61"/>
      <c r="KPM792" s="61"/>
      <c r="KPN792" s="61"/>
      <c r="KPO792" s="61"/>
      <c r="KPP792" s="61"/>
      <c r="KPQ792" s="61"/>
      <c r="KPR792" s="61"/>
      <c r="KPS792" s="61"/>
      <c r="KPT792" s="61"/>
      <c r="KPU792" s="61"/>
      <c r="KPV792" s="61"/>
      <c r="KPW792" s="61"/>
      <c r="KPX792" s="61"/>
      <c r="KPY792" s="61"/>
      <c r="KPZ792" s="61"/>
      <c r="KQA792" s="61"/>
      <c r="KQB792" s="61"/>
      <c r="KQC792" s="61"/>
      <c r="KQD792" s="61"/>
      <c r="KQE792" s="61"/>
      <c r="KQF792" s="61"/>
      <c r="KQG792" s="61"/>
      <c r="KQH792" s="61"/>
      <c r="KQI792" s="61"/>
      <c r="KQJ792" s="61"/>
      <c r="KQK792" s="61"/>
      <c r="KQL792" s="61"/>
      <c r="KQM792" s="61"/>
      <c r="KQN792" s="61"/>
      <c r="KQO792" s="61"/>
      <c r="KQP792" s="61"/>
      <c r="KQQ792" s="61"/>
      <c r="KQR792" s="61"/>
      <c r="KQS792" s="61"/>
      <c r="KQT792" s="61"/>
      <c r="KQU792" s="61"/>
      <c r="KQV792" s="61"/>
      <c r="KQW792" s="61"/>
      <c r="KQX792" s="61"/>
      <c r="KQY792" s="61"/>
      <c r="KQZ792" s="61"/>
      <c r="KRA792" s="61"/>
      <c r="KRB792" s="61"/>
      <c r="KRC792" s="61"/>
      <c r="KRD792" s="61"/>
      <c r="KRE792" s="61"/>
      <c r="KRF792" s="61"/>
      <c r="KRG792" s="61"/>
      <c r="KRH792" s="61"/>
      <c r="KRI792" s="61"/>
      <c r="KRJ792" s="61"/>
      <c r="KRK792" s="61"/>
      <c r="KRL792" s="61"/>
      <c r="KRM792" s="61"/>
      <c r="KRN792" s="61"/>
      <c r="KRO792" s="61"/>
      <c r="KRP792" s="61"/>
      <c r="KRQ792" s="61"/>
      <c r="KRR792" s="61"/>
      <c r="KRS792" s="61"/>
      <c r="KRT792" s="61"/>
      <c r="KRU792" s="61"/>
      <c r="KRV792" s="61"/>
      <c r="KRW792" s="61"/>
      <c r="KRX792" s="61"/>
      <c r="KRY792" s="61"/>
      <c r="KRZ792" s="61"/>
      <c r="KSA792" s="61"/>
      <c r="KSB792" s="61"/>
      <c r="KSC792" s="61"/>
      <c r="KSD792" s="61"/>
      <c r="KSE792" s="61"/>
      <c r="KSF792" s="61"/>
      <c r="KSG792" s="61"/>
      <c r="KSH792" s="61"/>
      <c r="KSI792" s="61"/>
      <c r="KSJ792" s="61"/>
      <c r="KSK792" s="61"/>
      <c r="KSL792" s="61"/>
      <c r="KSM792" s="61"/>
      <c r="KSN792" s="61"/>
      <c r="KSO792" s="61"/>
      <c r="KSP792" s="61"/>
      <c r="KSQ792" s="61"/>
      <c r="KSR792" s="61"/>
      <c r="KSS792" s="61"/>
      <c r="KST792" s="61"/>
      <c r="KSU792" s="61"/>
      <c r="KSV792" s="61"/>
      <c r="KSW792" s="61"/>
      <c r="KSX792" s="61"/>
      <c r="KSY792" s="61"/>
      <c r="KSZ792" s="61"/>
      <c r="KTA792" s="61"/>
      <c r="KTB792" s="61"/>
      <c r="KTC792" s="61"/>
      <c r="KTD792" s="61"/>
      <c r="KTE792" s="61"/>
      <c r="KTF792" s="61"/>
      <c r="KTG792" s="61"/>
      <c r="KTH792" s="61"/>
      <c r="KTI792" s="61"/>
      <c r="KTJ792" s="61"/>
      <c r="KTK792" s="61"/>
      <c r="KTL792" s="61"/>
      <c r="KTM792" s="61"/>
      <c r="KTN792" s="61"/>
      <c r="KTO792" s="61"/>
      <c r="KTP792" s="61"/>
      <c r="KTQ792" s="61"/>
      <c r="KTR792" s="61"/>
      <c r="KTS792" s="61"/>
      <c r="KTT792" s="61"/>
      <c r="KTU792" s="61"/>
      <c r="KTV792" s="61"/>
      <c r="KTW792" s="61"/>
      <c r="KTX792" s="61"/>
      <c r="KTY792" s="61"/>
      <c r="KTZ792" s="61"/>
      <c r="KUA792" s="61"/>
      <c r="KUB792" s="61"/>
      <c r="KUC792" s="61"/>
      <c r="KUD792" s="61"/>
      <c r="KUE792" s="61"/>
      <c r="KUF792" s="61"/>
      <c r="KUG792" s="61"/>
      <c r="KUH792" s="61"/>
      <c r="KUI792" s="61"/>
      <c r="KUJ792" s="61"/>
      <c r="KUK792" s="61"/>
      <c r="KUL792" s="61"/>
      <c r="KUM792" s="61"/>
      <c r="KUN792" s="61"/>
      <c r="KUO792" s="61"/>
      <c r="KUP792" s="61"/>
      <c r="KUQ792" s="61"/>
      <c r="KUR792" s="61"/>
      <c r="KUS792" s="61"/>
      <c r="KUT792" s="61"/>
      <c r="KUU792" s="61"/>
      <c r="KUV792" s="61"/>
      <c r="KUW792" s="61"/>
      <c r="KUX792" s="61"/>
      <c r="KUY792" s="61"/>
      <c r="KUZ792" s="61"/>
      <c r="KVA792" s="61"/>
      <c r="KVB792" s="61"/>
      <c r="KVC792" s="61"/>
      <c r="KVD792" s="61"/>
      <c r="KVE792" s="61"/>
      <c r="KVF792" s="61"/>
      <c r="KVG792" s="61"/>
      <c r="KVH792" s="61"/>
      <c r="KVI792" s="61"/>
      <c r="KVJ792" s="61"/>
      <c r="KVK792" s="61"/>
      <c r="KVL792" s="61"/>
      <c r="KVM792" s="61"/>
      <c r="KVN792" s="61"/>
      <c r="KVO792" s="61"/>
      <c r="KVP792" s="61"/>
      <c r="KVQ792" s="61"/>
      <c r="KVR792" s="61"/>
      <c r="KVS792" s="61"/>
      <c r="KVT792" s="61"/>
      <c r="KVU792" s="61"/>
      <c r="KVV792" s="61"/>
      <c r="KVW792" s="61"/>
      <c r="KVX792" s="61"/>
      <c r="KVY792" s="61"/>
      <c r="KVZ792" s="61"/>
      <c r="KWA792" s="61"/>
      <c r="KWB792" s="61"/>
      <c r="KWC792" s="61"/>
      <c r="KWD792" s="61"/>
      <c r="KWE792" s="61"/>
      <c r="KWF792" s="61"/>
      <c r="KWG792" s="61"/>
      <c r="KWH792" s="61"/>
      <c r="KWI792" s="61"/>
      <c r="KWJ792" s="61"/>
      <c r="KWK792" s="61"/>
      <c r="KWL792" s="61"/>
      <c r="KWM792" s="61"/>
      <c r="KWN792" s="61"/>
      <c r="KWO792" s="61"/>
      <c r="KWP792" s="61"/>
      <c r="KWQ792" s="61"/>
      <c r="KWR792" s="61"/>
      <c r="KWS792" s="61"/>
      <c r="KWT792" s="61"/>
      <c r="KWU792" s="61"/>
      <c r="KWV792" s="61"/>
      <c r="KWW792" s="61"/>
      <c r="KWX792" s="61"/>
      <c r="KWY792" s="61"/>
      <c r="KWZ792" s="61"/>
      <c r="KXA792" s="61"/>
      <c r="KXB792" s="61"/>
      <c r="KXC792" s="61"/>
      <c r="KXD792" s="61"/>
      <c r="KXE792" s="61"/>
      <c r="KXF792" s="61"/>
      <c r="KXG792" s="61"/>
      <c r="KXH792" s="61"/>
      <c r="KXI792" s="61"/>
      <c r="KXJ792" s="61"/>
      <c r="KXK792" s="61"/>
      <c r="KXL792" s="61"/>
      <c r="KXM792" s="61"/>
      <c r="KXN792" s="61"/>
      <c r="KXO792" s="61"/>
      <c r="KXP792" s="61"/>
      <c r="KXQ792" s="61"/>
      <c r="KXR792" s="61"/>
      <c r="KXS792" s="61"/>
      <c r="KXT792" s="61"/>
      <c r="KXU792" s="61"/>
      <c r="KXV792" s="61"/>
      <c r="KXW792" s="61"/>
      <c r="KXX792" s="61"/>
      <c r="KXY792" s="61"/>
      <c r="KXZ792" s="61"/>
      <c r="KYA792" s="61"/>
      <c r="KYB792" s="61"/>
      <c r="KYC792" s="61"/>
      <c r="KYD792" s="61"/>
      <c r="KYE792" s="61"/>
      <c r="KYF792" s="61"/>
      <c r="KYG792" s="61"/>
      <c r="KYH792" s="61"/>
      <c r="KYI792" s="61"/>
      <c r="KYJ792" s="61"/>
      <c r="KYK792" s="61"/>
      <c r="KYL792" s="61"/>
      <c r="KYM792" s="61"/>
      <c r="KYN792" s="61"/>
      <c r="KYO792" s="61"/>
      <c r="KYP792" s="61"/>
      <c r="KYQ792" s="61"/>
      <c r="KYR792" s="61"/>
      <c r="KYS792" s="61"/>
      <c r="KYT792" s="61"/>
      <c r="KYU792" s="61"/>
      <c r="KYV792" s="61"/>
      <c r="KYW792" s="61"/>
      <c r="KYX792" s="61"/>
      <c r="KYY792" s="61"/>
      <c r="KYZ792" s="61"/>
      <c r="KZA792" s="61"/>
      <c r="KZB792" s="61"/>
      <c r="KZC792" s="61"/>
      <c r="KZD792" s="61"/>
      <c r="KZE792" s="61"/>
      <c r="KZF792" s="61"/>
      <c r="KZG792" s="61"/>
      <c r="KZH792" s="61"/>
      <c r="KZI792" s="61"/>
      <c r="KZJ792" s="61"/>
      <c r="KZK792" s="61"/>
      <c r="KZL792" s="61"/>
      <c r="KZM792" s="61"/>
      <c r="KZN792" s="61"/>
      <c r="KZO792" s="61"/>
      <c r="KZP792" s="61"/>
      <c r="KZQ792" s="61"/>
      <c r="KZR792" s="61"/>
      <c r="KZS792" s="61"/>
      <c r="KZT792" s="61"/>
      <c r="KZU792" s="61"/>
      <c r="KZV792" s="61"/>
      <c r="KZW792" s="61"/>
      <c r="KZX792" s="61"/>
      <c r="KZY792" s="61"/>
      <c r="KZZ792" s="61"/>
      <c r="LAA792" s="61"/>
      <c r="LAB792" s="61"/>
      <c r="LAC792" s="61"/>
      <c r="LAD792" s="61"/>
      <c r="LAE792" s="61"/>
      <c r="LAF792" s="61"/>
      <c r="LAG792" s="61"/>
      <c r="LAH792" s="61"/>
      <c r="LAI792" s="61"/>
      <c r="LAJ792" s="61"/>
      <c r="LAK792" s="61"/>
      <c r="LAL792" s="61"/>
      <c r="LAM792" s="61"/>
      <c r="LAN792" s="61"/>
      <c r="LAO792" s="61"/>
      <c r="LAP792" s="61"/>
      <c r="LAQ792" s="61"/>
      <c r="LAR792" s="61"/>
      <c r="LAS792" s="61"/>
      <c r="LAT792" s="61"/>
      <c r="LAU792" s="61"/>
      <c r="LAV792" s="61"/>
      <c r="LAW792" s="61"/>
      <c r="LAX792" s="61"/>
      <c r="LAY792" s="61"/>
      <c r="LAZ792" s="61"/>
      <c r="LBA792" s="61"/>
      <c r="LBB792" s="61"/>
      <c r="LBC792" s="61"/>
      <c r="LBD792" s="61"/>
      <c r="LBE792" s="61"/>
      <c r="LBF792" s="61"/>
      <c r="LBG792" s="61"/>
      <c r="LBH792" s="61"/>
      <c r="LBI792" s="61"/>
      <c r="LBJ792" s="61"/>
      <c r="LBK792" s="61"/>
      <c r="LBL792" s="61"/>
      <c r="LBM792" s="61"/>
      <c r="LBN792" s="61"/>
      <c r="LBO792" s="61"/>
      <c r="LBP792" s="61"/>
      <c r="LBQ792" s="61"/>
      <c r="LBR792" s="61"/>
      <c r="LBS792" s="61"/>
      <c r="LBT792" s="61"/>
      <c r="LBU792" s="61"/>
      <c r="LBV792" s="61"/>
      <c r="LBW792" s="61"/>
      <c r="LBX792" s="61"/>
      <c r="LBY792" s="61"/>
      <c r="LBZ792" s="61"/>
      <c r="LCA792" s="61"/>
      <c r="LCB792" s="61"/>
      <c r="LCC792" s="61"/>
      <c r="LCD792" s="61"/>
      <c r="LCE792" s="61"/>
      <c r="LCF792" s="61"/>
      <c r="LCG792" s="61"/>
      <c r="LCH792" s="61"/>
      <c r="LCI792" s="61"/>
      <c r="LCJ792" s="61"/>
      <c r="LCK792" s="61"/>
      <c r="LCL792" s="61"/>
      <c r="LCM792" s="61"/>
      <c r="LCN792" s="61"/>
      <c r="LCO792" s="61"/>
      <c r="LCP792" s="61"/>
      <c r="LCQ792" s="61"/>
      <c r="LCR792" s="61"/>
      <c r="LCS792" s="61"/>
      <c r="LCT792" s="61"/>
      <c r="LCU792" s="61"/>
      <c r="LCV792" s="61"/>
      <c r="LCW792" s="61"/>
      <c r="LCX792" s="61"/>
      <c r="LCY792" s="61"/>
      <c r="LCZ792" s="61"/>
      <c r="LDA792" s="61"/>
      <c r="LDB792" s="61"/>
      <c r="LDC792" s="61"/>
      <c r="LDD792" s="61"/>
      <c r="LDE792" s="61"/>
      <c r="LDF792" s="61"/>
      <c r="LDG792" s="61"/>
      <c r="LDH792" s="61"/>
      <c r="LDI792" s="61"/>
      <c r="LDJ792" s="61"/>
      <c r="LDK792" s="61"/>
      <c r="LDL792" s="61"/>
      <c r="LDM792" s="61"/>
      <c r="LDN792" s="61"/>
      <c r="LDO792" s="61"/>
      <c r="LDP792" s="61"/>
      <c r="LDQ792" s="61"/>
      <c r="LDR792" s="61"/>
      <c r="LDS792" s="61"/>
      <c r="LDT792" s="61"/>
      <c r="LDU792" s="61"/>
      <c r="LDV792" s="61"/>
      <c r="LDW792" s="61"/>
      <c r="LDX792" s="61"/>
      <c r="LDY792" s="61"/>
      <c r="LDZ792" s="61"/>
      <c r="LEA792" s="61"/>
      <c r="LEB792" s="61"/>
      <c r="LEC792" s="61"/>
      <c r="LED792" s="61"/>
      <c r="LEE792" s="61"/>
      <c r="LEF792" s="61"/>
      <c r="LEG792" s="61"/>
      <c r="LEH792" s="61"/>
      <c r="LEI792" s="61"/>
      <c r="LEJ792" s="61"/>
      <c r="LEK792" s="61"/>
      <c r="LEL792" s="61"/>
      <c r="LEM792" s="61"/>
      <c r="LEN792" s="61"/>
      <c r="LEO792" s="61"/>
      <c r="LEP792" s="61"/>
      <c r="LEQ792" s="61"/>
      <c r="LER792" s="61"/>
      <c r="LES792" s="61"/>
      <c r="LET792" s="61"/>
      <c r="LEU792" s="61"/>
      <c r="LEV792" s="61"/>
      <c r="LEW792" s="61"/>
      <c r="LEX792" s="61"/>
      <c r="LEY792" s="61"/>
      <c r="LEZ792" s="61"/>
      <c r="LFA792" s="61"/>
      <c r="LFB792" s="61"/>
      <c r="LFC792" s="61"/>
      <c r="LFD792" s="61"/>
      <c r="LFE792" s="61"/>
      <c r="LFF792" s="61"/>
      <c r="LFG792" s="61"/>
      <c r="LFH792" s="61"/>
      <c r="LFI792" s="61"/>
      <c r="LFJ792" s="61"/>
      <c r="LFK792" s="61"/>
      <c r="LFL792" s="61"/>
      <c r="LFM792" s="61"/>
      <c r="LFN792" s="61"/>
      <c r="LFO792" s="61"/>
      <c r="LFP792" s="61"/>
      <c r="LFQ792" s="61"/>
      <c r="LFR792" s="61"/>
      <c r="LFS792" s="61"/>
      <c r="LFT792" s="61"/>
      <c r="LFU792" s="61"/>
      <c r="LFV792" s="61"/>
      <c r="LFW792" s="61"/>
      <c r="LFX792" s="61"/>
      <c r="LFY792" s="61"/>
      <c r="LFZ792" s="61"/>
      <c r="LGA792" s="61"/>
      <c r="LGB792" s="61"/>
      <c r="LGC792" s="61"/>
      <c r="LGD792" s="61"/>
      <c r="LGE792" s="61"/>
      <c r="LGF792" s="61"/>
      <c r="LGG792" s="61"/>
      <c r="LGH792" s="61"/>
      <c r="LGI792" s="61"/>
      <c r="LGJ792" s="61"/>
      <c r="LGK792" s="61"/>
      <c r="LGL792" s="61"/>
      <c r="LGM792" s="61"/>
      <c r="LGN792" s="61"/>
      <c r="LGO792" s="61"/>
      <c r="LGP792" s="61"/>
      <c r="LGQ792" s="61"/>
      <c r="LGR792" s="61"/>
      <c r="LGS792" s="61"/>
      <c r="LGT792" s="61"/>
      <c r="LGU792" s="61"/>
      <c r="LGV792" s="61"/>
      <c r="LGW792" s="61"/>
      <c r="LGX792" s="61"/>
      <c r="LGY792" s="61"/>
      <c r="LGZ792" s="61"/>
      <c r="LHA792" s="61"/>
      <c r="LHB792" s="61"/>
      <c r="LHC792" s="61"/>
      <c r="LHD792" s="61"/>
      <c r="LHE792" s="61"/>
      <c r="LHF792" s="61"/>
      <c r="LHG792" s="61"/>
      <c r="LHH792" s="61"/>
      <c r="LHI792" s="61"/>
      <c r="LHJ792" s="61"/>
      <c r="LHK792" s="61"/>
      <c r="LHL792" s="61"/>
      <c r="LHM792" s="61"/>
      <c r="LHN792" s="61"/>
      <c r="LHO792" s="61"/>
      <c r="LHP792" s="61"/>
      <c r="LHQ792" s="61"/>
      <c r="LHR792" s="61"/>
      <c r="LHS792" s="61"/>
      <c r="LHT792" s="61"/>
      <c r="LHU792" s="61"/>
      <c r="LHV792" s="61"/>
      <c r="LHW792" s="61"/>
      <c r="LHX792" s="61"/>
      <c r="LHY792" s="61"/>
      <c r="LHZ792" s="61"/>
      <c r="LIA792" s="61"/>
      <c r="LIB792" s="61"/>
      <c r="LIC792" s="61"/>
      <c r="LID792" s="61"/>
      <c r="LIE792" s="61"/>
      <c r="LIF792" s="61"/>
      <c r="LIG792" s="61"/>
      <c r="LIH792" s="61"/>
      <c r="LII792" s="61"/>
      <c r="LIJ792" s="61"/>
      <c r="LIK792" s="61"/>
      <c r="LIL792" s="61"/>
      <c r="LIM792" s="61"/>
      <c r="LIN792" s="61"/>
      <c r="LIO792" s="61"/>
      <c r="LIP792" s="61"/>
      <c r="LIQ792" s="61"/>
      <c r="LIR792" s="61"/>
      <c r="LIS792" s="61"/>
      <c r="LIT792" s="61"/>
      <c r="LIU792" s="61"/>
      <c r="LIV792" s="61"/>
      <c r="LIW792" s="61"/>
      <c r="LIX792" s="61"/>
      <c r="LIY792" s="61"/>
      <c r="LIZ792" s="61"/>
      <c r="LJA792" s="61"/>
      <c r="LJB792" s="61"/>
      <c r="LJC792" s="61"/>
      <c r="LJD792" s="61"/>
      <c r="LJE792" s="61"/>
      <c r="LJF792" s="61"/>
      <c r="LJG792" s="61"/>
      <c r="LJH792" s="61"/>
      <c r="LJI792" s="61"/>
      <c r="LJJ792" s="61"/>
      <c r="LJK792" s="61"/>
      <c r="LJL792" s="61"/>
      <c r="LJM792" s="61"/>
      <c r="LJN792" s="61"/>
      <c r="LJO792" s="61"/>
      <c r="LJP792" s="61"/>
      <c r="LJQ792" s="61"/>
      <c r="LJR792" s="61"/>
      <c r="LJS792" s="61"/>
      <c r="LJT792" s="61"/>
      <c r="LJU792" s="61"/>
      <c r="LJV792" s="61"/>
      <c r="LJW792" s="61"/>
      <c r="LJX792" s="61"/>
      <c r="LJY792" s="61"/>
      <c r="LJZ792" s="61"/>
      <c r="LKA792" s="61"/>
      <c r="LKB792" s="61"/>
      <c r="LKC792" s="61"/>
      <c r="LKD792" s="61"/>
      <c r="LKE792" s="61"/>
      <c r="LKF792" s="61"/>
      <c r="LKG792" s="61"/>
      <c r="LKH792" s="61"/>
      <c r="LKI792" s="61"/>
      <c r="LKJ792" s="61"/>
      <c r="LKK792" s="61"/>
      <c r="LKL792" s="61"/>
      <c r="LKM792" s="61"/>
      <c r="LKN792" s="61"/>
      <c r="LKO792" s="61"/>
      <c r="LKP792" s="61"/>
      <c r="LKQ792" s="61"/>
      <c r="LKR792" s="61"/>
      <c r="LKS792" s="61"/>
      <c r="LKT792" s="61"/>
      <c r="LKU792" s="61"/>
      <c r="LKV792" s="61"/>
      <c r="LKW792" s="61"/>
      <c r="LKX792" s="61"/>
      <c r="LKY792" s="61"/>
      <c r="LKZ792" s="61"/>
      <c r="LLA792" s="61"/>
      <c r="LLB792" s="61"/>
      <c r="LLC792" s="61"/>
      <c r="LLD792" s="61"/>
      <c r="LLE792" s="61"/>
      <c r="LLF792" s="61"/>
      <c r="LLG792" s="61"/>
      <c r="LLH792" s="61"/>
      <c r="LLI792" s="61"/>
      <c r="LLJ792" s="61"/>
      <c r="LLK792" s="61"/>
      <c r="LLL792" s="61"/>
      <c r="LLM792" s="61"/>
      <c r="LLN792" s="61"/>
      <c r="LLO792" s="61"/>
      <c r="LLP792" s="61"/>
      <c r="LLQ792" s="61"/>
      <c r="LLR792" s="61"/>
      <c r="LLS792" s="61"/>
      <c r="LLT792" s="61"/>
      <c r="LLU792" s="61"/>
      <c r="LLV792" s="61"/>
      <c r="LLW792" s="61"/>
      <c r="LLX792" s="61"/>
      <c r="LLY792" s="61"/>
      <c r="LLZ792" s="61"/>
      <c r="LMA792" s="61"/>
      <c r="LMB792" s="61"/>
      <c r="LMC792" s="61"/>
      <c r="LMD792" s="61"/>
      <c r="LME792" s="61"/>
      <c r="LMF792" s="61"/>
      <c r="LMG792" s="61"/>
      <c r="LMH792" s="61"/>
      <c r="LMI792" s="61"/>
      <c r="LMJ792" s="61"/>
      <c r="LMK792" s="61"/>
      <c r="LML792" s="61"/>
      <c r="LMM792" s="61"/>
      <c r="LMN792" s="61"/>
      <c r="LMO792" s="61"/>
      <c r="LMP792" s="61"/>
      <c r="LMQ792" s="61"/>
      <c r="LMR792" s="61"/>
      <c r="LMS792" s="61"/>
      <c r="LMT792" s="61"/>
      <c r="LMU792" s="61"/>
      <c r="LMV792" s="61"/>
      <c r="LMW792" s="61"/>
      <c r="LMX792" s="61"/>
      <c r="LMY792" s="61"/>
      <c r="LMZ792" s="61"/>
      <c r="LNA792" s="61"/>
      <c r="LNB792" s="61"/>
      <c r="LNC792" s="61"/>
      <c r="LND792" s="61"/>
      <c r="LNE792" s="61"/>
      <c r="LNF792" s="61"/>
      <c r="LNG792" s="61"/>
      <c r="LNH792" s="61"/>
      <c r="LNI792" s="61"/>
      <c r="LNJ792" s="61"/>
      <c r="LNK792" s="61"/>
      <c r="LNL792" s="61"/>
      <c r="LNM792" s="61"/>
      <c r="LNN792" s="61"/>
      <c r="LNO792" s="61"/>
      <c r="LNP792" s="61"/>
      <c r="LNQ792" s="61"/>
      <c r="LNR792" s="61"/>
      <c r="LNS792" s="61"/>
      <c r="LNT792" s="61"/>
      <c r="LNU792" s="61"/>
      <c r="LNV792" s="61"/>
      <c r="LNW792" s="61"/>
      <c r="LNX792" s="61"/>
      <c r="LNY792" s="61"/>
      <c r="LNZ792" s="61"/>
      <c r="LOA792" s="61"/>
      <c r="LOB792" s="61"/>
      <c r="LOC792" s="61"/>
      <c r="LOD792" s="61"/>
      <c r="LOE792" s="61"/>
      <c r="LOF792" s="61"/>
      <c r="LOG792" s="61"/>
      <c r="LOH792" s="61"/>
      <c r="LOI792" s="61"/>
      <c r="LOJ792" s="61"/>
      <c r="LOK792" s="61"/>
      <c r="LOL792" s="61"/>
      <c r="LOM792" s="61"/>
      <c r="LON792" s="61"/>
      <c r="LOO792" s="61"/>
      <c r="LOP792" s="61"/>
      <c r="LOQ792" s="61"/>
      <c r="LOR792" s="61"/>
      <c r="LOS792" s="61"/>
      <c r="LOT792" s="61"/>
      <c r="LOU792" s="61"/>
      <c r="LOV792" s="61"/>
      <c r="LOW792" s="61"/>
      <c r="LOX792" s="61"/>
      <c r="LOY792" s="61"/>
      <c r="LOZ792" s="61"/>
      <c r="LPA792" s="61"/>
      <c r="LPB792" s="61"/>
      <c r="LPC792" s="61"/>
      <c r="LPD792" s="61"/>
      <c r="LPE792" s="61"/>
      <c r="LPF792" s="61"/>
      <c r="LPG792" s="61"/>
      <c r="LPH792" s="61"/>
      <c r="LPI792" s="61"/>
      <c r="LPJ792" s="61"/>
      <c r="LPK792" s="61"/>
      <c r="LPL792" s="61"/>
      <c r="LPM792" s="61"/>
      <c r="LPN792" s="61"/>
      <c r="LPO792" s="61"/>
      <c r="LPP792" s="61"/>
      <c r="LPQ792" s="61"/>
      <c r="LPR792" s="61"/>
      <c r="LPS792" s="61"/>
      <c r="LPT792" s="61"/>
      <c r="LPU792" s="61"/>
      <c r="LPV792" s="61"/>
      <c r="LPW792" s="61"/>
      <c r="LPX792" s="61"/>
      <c r="LPY792" s="61"/>
      <c r="LPZ792" s="61"/>
      <c r="LQA792" s="61"/>
      <c r="LQB792" s="61"/>
      <c r="LQC792" s="61"/>
      <c r="LQD792" s="61"/>
      <c r="LQE792" s="61"/>
      <c r="LQF792" s="61"/>
      <c r="LQG792" s="61"/>
      <c r="LQH792" s="61"/>
      <c r="LQI792" s="61"/>
      <c r="LQJ792" s="61"/>
      <c r="LQK792" s="61"/>
      <c r="LQL792" s="61"/>
      <c r="LQM792" s="61"/>
      <c r="LQN792" s="61"/>
      <c r="LQO792" s="61"/>
      <c r="LQP792" s="61"/>
      <c r="LQQ792" s="61"/>
      <c r="LQR792" s="61"/>
      <c r="LQS792" s="61"/>
      <c r="LQT792" s="61"/>
      <c r="LQU792" s="61"/>
      <c r="LQV792" s="61"/>
      <c r="LQW792" s="61"/>
      <c r="LQX792" s="61"/>
      <c r="LQY792" s="61"/>
      <c r="LQZ792" s="61"/>
      <c r="LRA792" s="61"/>
      <c r="LRB792" s="61"/>
      <c r="LRC792" s="61"/>
      <c r="LRD792" s="61"/>
      <c r="LRE792" s="61"/>
      <c r="LRF792" s="61"/>
      <c r="LRG792" s="61"/>
      <c r="LRH792" s="61"/>
      <c r="LRI792" s="61"/>
      <c r="LRJ792" s="61"/>
      <c r="LRK792" s="61"/>
      <c r="LRL792" s="61"/>
      <c r="LRM792" s="61"/>
      <c r="LRN792" s="61"/>
      <c r="LRO792" s="61"/>
      <c r="LRP792" s="61"/>
      <c r="LRQ792" s="61"/>
      <c r="LRR792" s="61"/>
      <c r="LRS792" s="61"/>
      <c r="LRT792" s="61"/>
      <c r="LRU792" s="61"/>
      <c r="LRV792" s="61"/>
      <c r="LRW792" s="61"/>
      <c r="LRX792" s="61"/>
      <c r="LRY792" s="61"/>
      <c r="LRZ792" s="61"/>
      <c r="LSA792" s="61"/>
      <c r="LSB792" s="61"/>
      <c r="LSC792" s="61"/>
      <c r="LSD792" s="61"/>
      <c r="LSE792" s="61"/>
      <c r="LSF792" s="61"/>
      <c r="LSG792" s="61"/>
      <c r="LSH792" s="61"/>
      <c r="LSI792" s="61"/>
      <c r="LSJ792" s="61"/>
      <c r="LSK792" s="61"/>
      <c r="LSL792" s="61"/>
      <c r="LSM792" s="61"/>
      <c r="LSN792" s="61"/>
      <c r="LSO792" s="61"/>
      <c r="LSP792" s="61"/>
      <c r="LSQ792" s="61"/>
      <c r="LSR792" s="61"/>
      <c r="LSS792" s="61"/>
      <c r="LST792" s="61"/>
      <c r="LSU792" s="61"/>
      <c r="LSV792" s="61"/>
      <c r="LSW792" s="61"/>
      <c r="LSX792" s="61"/>
      <c r="LSY792" s="61"/>
      <c r="LSZ792" s="61"/>
      <c r="LTA792" s="61"/>
      <c r="LTB792" s="61"/>
      <c r="LTC792" s="61"/>
      <c r="LTD792" s="61"/>
      <c r="LTE792" s="61"/>
      <c r="LTF792" s="61"/>
      <c r="LTG792" s="61"/>
      <c r="LTH792" s="61"/>
      <c r="LTI792" s="61"/>
      <c r="LTJ792" s="61"/>
      <c r="LTK792" s="61"/>
      <c r="LTL792" s="61"/>
      <c r="LTM792" s="61"/>
      <c r="LTN792" s="61"/>
      <c r="LTO792" s="61"/>
      <c r="LTP792" s="61"/>
      <c r="LTQ792" s="61"/>
      <c r="LTR792" s="61"/>
      <c r="LTS792" s="61"/>
      <c r="LTT792" s="61"/>
      <c r="LTU792" s="61"/>
      <c r="LTV792" s="61"/>
      <c r="LTW792" s="61"/>
      <c r="LTX792" s="61"/>
      <c r="LTY792" s="61"/>
      <c r="LTZ792" s="61"/>
      <c r="LUA792" s="61"/>
      <c r="LUB792" s="61"/>
      <c r="LUC792" s="61"/>
      <c r="LUD792" s="61"/>
      <c r="LUE792" s="61"/>
      <c r="LUF792" s="61"/>
      <c r="LUG792" s="61"/>
      <c r="LUH792" s="61"/>
      <c r="LUI792" s="61"/>
      <c r="LUJ792" s="61"/>
      <c r="LUK792" s="61"/>
      <c r="LUL792" s="61"/>
      <c r="LUM792" s="61"/>
      <c r="LUN792" s="61"/>
      <c r="LUO792" s="61"/>
      <c r="LUP792" s="61"/>
      <c r="LUQ792" s="61"/>
      <c r="LUR792" s="61"/>
      <c r="LUS792" s="61"/>
      <c r="LUT792" s="61"/>
      <c r="LUU792" s="61"/>
      <c r="LUV792" s="61"/>
      <c r="LUW792" s="61"/>
      <c r="LUX792" s="61"/>
      <c r="LUY792" s="61"/>
      <c r="LUZ792" s="61"/>
      <c r="LVA792" s="61"/>
      <c r="LVB792" s="61"/>
      <c r="LVC792" s="61"/>
      <c r="LVD792" s="61"/>
      <c r="LVE792" s="61"/>
      <c r="LVF792" s="61"/>
      <c r="LVG792" s="61"/>
      <c r="LVH792" s="61"/>
      <c r="LVI792" s="61"/>
      <c r="LVJ792" s="61"/>
      <c r="LVK792" s="61"/>
      <c r="LVL792" s="61"/>
      <c r="LVM792" s="61"/>
      <c r="LVN792" s="61"/>
      <c r="LVO792" s="61"/>
      <c r="LVP792" s="61"/>
      <c r="LVQ792" s="61"/>
      <c r="LVR792" s="61"/>
      <c r="LVS792" s="61"/>
      <c r="LVT792" s="61"/>
      <c r="LVU792" s="61"/>
      <c r="LVV792" s="61"/>
      <c r="LVW792" s="61"/>
      <c r="LVX792" s="61"/>
      <c r="LVY792" s="61"/>
      <c r="LVZ792" s="61"/>
      <c r="LWA792" s="61"/>
      <c r="LWB792" s="61"/>
      <c r="LWC792" s="61"/>
      <c r="LWD792" s="61"/>
      <c r="LWE792" s="61"/>
      <c r="LWF792" s="61"/>
      <c r="LWG792" s="61"/>
      <c r="LWH792" s="61"/>
      <c r="LWI792" s="61"/>
      <c r="LWJ792" s="61"/>
      <c r="LWK792" s="61"/>
      <c r="LWL792" s="61"/>
      <c r="LWM792" s="61"/>
      <c r="LWN792" s="61"/>
      <c r="LWO792" s="61"/>
      <c r="LWP792" s="61"/>
      <c r="LWQ792" s="61"/>
      <c r="LWR792" s="61"/>
      <c r="LWS792" s="61"/>
      <c r="LWT792" s="61"/>
      <c r="LWU792" s="61"/>
      <c r="LWV792" s="61"/>
      <c r="LWW792" s="61"/>
      <c r="LWX792" s="61"/>
      <c r="LWY792" s="61"/>
      <c r="LWZ792" s="61"/>
      <c r="LXA792" s="61"/>
      <c r="LXB792" s="61"/>
      <c r="LXC792" s="61"/>
      <c r="LXD792" s="61"/>
      <c r="LXE792" s="61"/>
      <c r="LXF792" s="61"/>
      <c r="LXG792" s="61"/>
      <c r="LXH792" s="61"/>
      <c r="LXI792" s="61"/>
      <c r="LXJ792" s="61"/>
      <c r="LXK792" s="61"/>
      <c r="LXL792" s="61"/>
      <c r="LXM792" s="61"/>
      <c r="LXN792" s="61"/>
      <c r="LXO792" s="61"/>
      <c r="LXP792" s="61"/>
      <c r="LXQ792" s="61"/>
      <c r="LXR792" s="61"/>
      <c r="LXS792" s="61"/>
      <c r="LXT792" s="61"/>
      <c r="LXU792" s="61"/>
      <c r="LXV792" s="61"/>
      <c r="LXW792" s="61"/>
      <c r="LXX792" s="61"/>
      <c r="LXY792" s="61"/>
      <c r="LXZ792" s="61"/>
      <c r="LYA792" s="61"/>
      <c r="LYB792" s="61"/>
      <c r="LYC792" s="61"/>
      <c r="LYD792" s="61"/>
      <c r="LYE792" s="61"/>
      <c r="LYF792" s="61"/>
      <c r="LYG792" s="61"/>
      <c r="LYH792" s="61"/>
      <c r="LYI792" s="61"/>
      <c r="LYJ792" s="61"/>
      <c r="LYK792" s="61"/>
      <c r="LYL792" s="61"/>
      <c r="LYM792" s="61"/>
      <c r="LYN792" s="61"/>
      <c r="LYO792" s="61"/>
      <c r="LYP792" s="61"/>
      <c r="LYQ792" s="61"/>
      <c r="LYR792" s="61"/>
      <c r="LYS792" s="61"/>
      <c r="LYT792" s="61"/>
      <c r="LYU792" s="61"/>
      <c r="LYV792" s="61"/>
      <c r="LYW792" s="61"/>
      <c r="LYX792" s="61"/>
      <c r="LYY792" s="61"/>
      <c r="LYZ792" s="61"/>
      <c r="LZA792" s="61"/>
      <c r="LZB792" s="61"/>
      <c r="LZC792" s="61"/>
      <c r="LZD792" s="61"/>
      <c r="LZE792" s="61"/>
      <c r="LZF792" s="61"/>
      <c r="LZG792" s="61"/>
      <c r="LZH792" s="61"/>
      <c r="LZI792" s="61"/>
      <c r="LZJ792" s="61"/>
      <c r="LZK792" s="61"/>
      <c r="LZL792" s="61"/>
      <c r="LZM792" s="61"/>
      <c r="LZN792" s="61"/>
      <c r="LZO792" s="61"/>
      <c r="LZP792" s="61"/>
      <c r="LZQ792" s="61"/>
      <c r="LZR792" s="61"/>
      <c r="LZS792" s="61"/>
      <c r="LZT792" s="61"/>
      <c r="LZU792" s="61"/>
      <c r="LZV792" s="61"/>
      <c r="LZW792" s="61"/>
      <c r="LZX792" s="61"/>
      <c r="LZY792" s="61"/>
      <c r="LZZ792" s="61"/>
      <c r="MAA792" s="61"/>
      <c r="MAB792" s="61"/>
      <c r="MAC792" s="61"/>
      <c r="MAD792" s="61"/>
      <c r="MAE792" s="61"/>
      <c r="MAF792" s="61"/>
      <c r="MAG792" s="61"/>
      <c r="MAH792" s="61"/>
      <c r="MAI792" s="61"/>
      <c r="MAJ792" s="61"/>
      <c r="MAK792" s="61"/>
      <c r="MAL792" s="61"/>
      <c r="MAM792" s="61"/>
      <c r="MAN792" s="61"/>
      <c r="MAO792" s="61"/>
      <c r="MAP792" s="61"/>
      <c r="MAQ792" s="61"/>
      <c r="MAR792" s="61"/>
      <c r="MAS792" s="61"/>
      <c r="MAT792" s="61"/>
      <c r="MAU792" s="61"/>
      <c r="MAV792" s="61"/>
      <c r="MAW792" s="61"/>
      <c r="MAX792" s="61"/>
      <c r="MAY792" s="61"/>
      <c r="MAZ792" s="61"/>
      <c r="MBA792" s="61"/>
      <c r="MBB792" s="61"/>
      <c r="MBC792" s="61"/>
      <c r="MBD792" s="61"/>
      <c r="MBE792" s="61"/>
      <c r="MBF792" s="61"/>
      <c r="MBG792" s="61"/>
      <c r="MBH792" s="61"/>
      <c r="MBI792" s="61"/>
      <c r="MBJ792" s="61"/>
      <c r="MBK792" s="61"/>
      <c r="MBL792" s="61"/>
      <c r="MBM792" s="61"/>
      <c r="MBN792" s="61"/>
      <c r="MBO792" s="61"/>
      <c r="MBP792" s="61"/>
      <c r="MBQ792" s="61"/>
      <c r="MBR792" s="61"/>
      <c r="MBS792" s="61"/>
      <c r="MBT792" s="61"/>
      <c r="MBU792" s="61"/>
      <c r="MBV792" s="61"/>
      <c r="MBW792" s="61"/>
      <c r="MBX792" s="61"/>
      <c r="MBY792" s="61"/>
      <c r="MBZ792" s="61"/>
      <c r="MCA792" s="61"/>
      <c r="MCB792" s="61"/>
      <c r="MCC792" s="61"/>
      <c r="MCD792" s="61"/>
      <c r="MCE792" s="61"/>
      <c r="MCF792" s="61"/>
      <c r="MCG792" s="61"/>
      <c r="MCH792" s="61"/>
      <c r="MCI792" s="61"/>
      <c r="MCJ792" s="61"/>
      <c r="MCK792" s="61"/>
      <c r="MCL792" s="61"/>
      <c r="MCM792" s="61"/>
      <c r="MCN792" s="61"/>
      <c r="MCO792" s="61"/>
      <c r="MCP792" s="61"/>
      <c r="MCQ792" s="61"/>
      <c r="MCR792" s="61"/>
      <c r="MCS792" s="61"/>
      <c r="MCT792" s="61"/>
      <c r="MCU792" s="61"/>
      <c r="MCV792" s="61"/>
      <c r="MCW792" s="61"/>
      <c r="MCX792" s="61"/>
      <c r="MCY792" s="61"/>
      <c r="MCZ792" s="61"/>
      <c r="MDA792" s="61"/>
      <c r="MDB792" s="61"/>
      <c r="MDC792" s="61"/>
      <c r="MDD792" s="61"/>
      <c r="MDE792" s="61"/>
      <c r="MDF792" s="61"/>
      <c r="MDG792" s="61"/>
      <c r="MDH792" s="61"/>
      <c r="MDI792" s="61"/>
      <c r="MDJ792" s="61"/>
      <c r="MDK792" s="61"/>
      <c r="MDL792" s="61"/>
      <c r="MDM792" s="61"/>
      <c r="MDN792" s="61"/>
      <c r="MDO792" s="61"/>
      <c r="MDP792" s="61"/>
      <c r="MDQ792" s="61"/>
      <c r="MDR792" s="61"/>
      <c r="MDS792" s="61"/>
      <c r="MDT792" s="61"/>
      <c r="MDU792" s="61"/>
      <c r="MDV792" s="61"/>
      <c r="MDW792" s="61"/>
      <c r="MDX792" s="61"/>
      <c r="MDY792" s="61"/>
      <c r="MDZ792" s="61"/>
      <c r="MEA792" s="61"/>
      <c r="MEB792" s="61"/>
      <c r="MEC792" s="61"/>
      <c r="MED792" s="61"/>
      <c r="MEE792" s="61"/>
      <c r="MEF792" s="61"/>
      <c r="MEG792" s="61"/>
      <c r="MEH792" s="61"/>
      <c r="MEI792" s="61"/>
      <c r="MEJ792" s="61"/>
      <c r="MEK792" s="61"/>
      <c r="MEL792" s="61"/>
      <c r="MEM792" s="61"/>
      <c r="MEN792" s="61"/>
      <c r="MEO792" s="61"/>
      <c r="MEP792" s="61"/>
      <c r="MEQ792" s="61"/>
      <c r="MER792" s="61"/>
      <c r="MES792" s="61"/>
      <c r="MET792" s="61"/>
      <c r="MEU792" s="61"/>
      <c r="MEV792" s="61"/>
      <c r="MEW792" s="61"/>
      <c r="MEX792" s="61"/>
      <c r="MEY792" s="61"/>
      <c r="MEZ792" s="61"/>
      <c r="MFA792" s="61"/>
      <c r="MFB792" s="61"/>
      <c r="MFC792" s="61"/>
      <c r="MFD792" s="61"/>
      <c r="MFE792" s="61"/>
      <c r="MFF792" s="61"/>
      <c r="MFG792" s="61"/>
      <c r="MFH792" s="61"/>
      <c r="MFI792" s="61"/>
      <c r="MFJ792" s="61"/>
      <c r="MFK792" s="61"/>
      <c r="MFL792" s="61"/>
      <c r="MFM792" s="61"/>
      <c r="MFN792" s="61"/>
      <c r="MFO792" s="61"/>
      <c r="MFP792" s="61"/>
      <c r="MFQ792" s="61"/>
      <c r="MFR792" s="61"/>
      <c r="MFS792" s="61"/>
      <c r="MFT792" s="61"/>
      <c r="MFU792" s="61"/>
      <c r="MFV792" s="61"/>
      <c r="MFW792" s="61"/>
      <c r="MFX792" s="61"/>
      <c r="MFY792" s="61"/>
      <c r="MFZ792" s="61"/>
      <c r="MGA792" s="61"/>
      <c r="MGB792" s="61"/>
      <c r="MGC792" s="61"/>
      <c r="MGD792" s="61"/>
      <c r="MGE792" s="61"/>
      <c r="MGF792" s="61"/>
      <c r="MGG792" s="61"/>
      <c r="MGH792" s="61"/>
      <c r="MGI792" s="61"/>
      <c r="MGJ792" s="61"/>
      <c r="MGK792" s="61"/>
      <c r="MGL792" s="61"/>
      <c r="MGM792" s="61"/>
      <c r="MGN792" s="61"/>
      <c r="MGO792" s="61"/>
      <c r="MGP792" s="61"/>
      <c r="MGQ792" s="61"/>
      <c r="MGR792" s="61"/>
      <c r="MGS792" s="61"/>
      <c r="MGT792" s="61"/>
      <c r="MGU792" s="61"/>
      <c r="MGV792" s="61"/>
      <c r="MGW792" s="61"/>
      <c r="MGX792" s="61"/>
      <c r="MGY792" s="61"/>
      <c r="MGZ792" s="61"/>
      <c r="MHA792" s="61"/>
      <c r="MHB792" s="61"/>
      <c r="MHC792" s="61"/>
      <c r="MHD792" s="61"/>
      <c r="MHE792" s="61"/>
      <c r="MHF792" s="61"/>
      <c r="MHG792" s="61"/>
      <c r="MHH792" s="61"/>
      <c r="MHI792" s="61"/>
      <c r="MHJ792" s="61"/>
      <c r="MHK792" s="61"/>
      <c r="MHL792" s="61"/>
      <c r="MHM792" s="61"/>
      <c r="MHN792" s="61"/>
      <c r="MHO792" s="61"/>
      <c r="MHP792" s="61"/>
      <c r="MHQ792" s="61"/>
      <c r="MHR792" s="61"/>
      <c r="MHS792" s="61"/>
      <c r="MHT792" s="61"/>
      <c r="MHU792" s="61"/>
      <c r="MHV792" s="61"/>
      <c r="MHW792" s="61"/>
      <c r="MHX792" s="61"/>
      <c r="MHY792" s="61"/>
      <c r="MHZ792" s="61"/>
      <c r="MIA792" s="61"/>
      <c r="MIB792" s="61"/>
      <c r="MIC792" s="61"/>
      <c r="MID792" s="61"/>
      <c r="MIE792" s="61"/>
      <c r="MIF792" s="61"/>
      <c r="MIG792" s="61"/>
      <c r="MIH792" s="61"/>
      <c r="MII792" s="61"/>
      <c r="MIJ792" s="61"/>
      <c r="MIK792" s="61"/>
      <c r="MIL792" s="61"/>
      <c r="MIM792" s="61"/>
      <c r="MIN792" s="61"/>
      <c r="MIO792" s="61"/>
      <c r="MIP792" s="61"/>
      <c r="MIQ792" s="61"/>
      <c r="MIR792" s="61"/>
      <c r="MIS792" s="61"/>
      <c r="MIT792" s="61"/>
      <c r="MIU792" s="61"/>
      <c r="MIV792" s="61"/>
      <c r="MIW792" s="61"/>
      <c r="MIX792" s="61"/>
      <c r="MIY792" s="61"/>
      <c r="MIZ792" s="61"/>
      <c r="MJA792" s="61"/>
      <c r="MJB792" s="61"/>
      <c r="MJC792" s="61"/>
      <c r="MJD792" s="61"/>
      <c r="MJE792" s="61"/>
      <c r="MJF792" s="61"/>
      <c r="MJG792" s="61"/>
      <c r="MJH792" s="61"/>
      <c r="MJI792" s="61"/>
      <c r="MJJ792" s="61"/>
      <c r="MJK792" s="61"/>
      <c r="MJL792" s="61"/>
      <c r="MJM792" s="61"/>
      <c r="MJN792" s="61"/>
      <c r="MJO792" s="61"/>
      <c r="MJP792" s="61"/>
      <c r="MJQ792" s="61"/>
      <c r="MJR792" s="61"/>
      <c r="MJS792" s="61"/>
      <c r="MJT792" s="61"/>
      <c r="MJU792" s="61"/>
      <c r="MJV792" s="61"/>
      <c r="MJW792" s="61"/>
      <c r="MJX792" s="61"/>
      <c r="MJY792" s="61"/>
      <c r="MJZ792" s="61"/>
      <c r="MKA792" s="61"/>
      <c r="MKB792" s="61"/>
      <c r="MKC792" s="61"/>
      <c r="MKD792" s="61"/>
      <c r="MKE792" s="61"/>
      <c r="MKF792" s="61"/>
      <c r="MKG792" s="61"/>
      <c r="MKH792" s="61"/>
      <c r="MKI792" s="61"/>
      <c r="MKJ792" s="61"/>
      <c r="MKK792" s="61"/>
      <c r="MKL792" s="61"/>
      <c r="MKM792" s="61"/>
      <c r="MKN792" s="61"/>
      <c r="MKO792" s="61"/>
      <c r="MKP792" s="61"/>
      <c r="MKQ792" s="61"/>
      <c r="MKR792" s="61"/>
      <c r="MKS792" s="61"/>
      <c r="MKT792" s="61"/>
      <c r="MKU792" s="61"/>
      <c r="MKV792" s="61"/>
      <c r="MKW792" s="61"/>
      <c r="MKX792" s="61"/>
      <c r="MKY792" s="61"/>
      <c r="MKZ792" s="61"/>
      <c r="MLA792" s="61"/>
      <c r="MLB792" s="61"/>
      <c r="MLC792" s="61"/>
      <c r="MLD792" s="61"/>
      <c r="MLE792" s="61"/>
      <c r="MLF792" s="61"/>
      <c r="MLG792" s="61"/>
      <c r="MLH792" s="61"/>
      <c r="MLI792" s="61"/>
      <c r="MLJ792" s="61"/>
      <c r="MLK792" s="61"/>
      <c r="MLL792" s="61"/>
      <c r="MLM792" s="61"/>
      <c r="MLN792" s="61"/>
      <c r="MLO792" s="61"/>
      <c r="MLP792" s="61"/>
      <c r="MLQ792" s="61"/>
      <c r="MLR792" s="61"/>
      <c r="MLS792" s="61"/>
      <c r="MLT792" s="61"/>
      <c r="MLU792" s="61"/>
      <c r="MLV792" s="61"/>
      <c r="MLW792" s="61"/>
      <c r="MLX792" s="61"/>
      <c r="MLY792" s="61"/>
      <c r="MLZ792" s="61"/>
      <c r="MMA792" s="61"/>
      <c r="MMB792" s="61"/>
      <c r="MMC792" s="61"/>
      <c r="MMD792" s="61"/>
      <c r="MME792" s="61"/>
      <c r="MMF792" s="61"/>
      <c r="MMG792" s="61"/>
      <c r="MMH792" s="61"/>
      <c r="MMI792" s="61"/>
      <c r="MMJ792" s="61"/>
      <c r="MMK792" s="61"/>
      <c r="MML792" s="61"/>
      <c r="MMM792" s="61"/>
      <c r="MMN792" s="61"/>
      <c r="MMO792" s="61"/>
      <c r="MMP792" s="61"/>
      <c r="MMQ792" s="61"/>
      <c r="MMR792" s="61"/>
      <c r="MMS792" s="61"/>
      <c r="MMT792" s="61"/>
      <c r="MMU792" s="61"/>
      <c r="MMV792" s="61"/>
      <c r="MMW792" s="61"/>
      <c r="MMX792" s="61"/>
      <c r="MMY792" s="61"/>
      <c r="MMZ792" s="61"/>
      <c r="MNA792" s="61"/>
      <c r="MNB792" s="61"/>
      <c r="MNC792" s="61"/>
      <c r="MND792" s="61"/>
      <c r="MNE792" s="61"/>
      <c r="MNF792" s="61"/>
      <c r="MNG792" s="61"/>
      <c r="MNH792" s="61"/>
      <c r="MNI792" s="61"/>
      <c r="MNJ792" s="61"/>
      <c r="MNK792" s="61"/>
      <c r="MNL792" s="61"/>
      <c r="MNM792" s="61"/>
      <c r="MNN792" s="61"/>
      <c r="MNO792" s="61"/>
      <c r="MNP792" s="61"/>
      <c r="MNQ792" s="61"/>
      <c r="MNR792" s="61"/>
      <c r="MNS792" s="61"/>
      <c r="MNT792" s="61"/>
      <c r="MNU792" s="61"/>
      <c r="MNV792" s="61"/>
      <c r="MNW792" s="61"/>
      <c r="MNX792" s="61"/>
      <c r="MNY792" s="61"/>
      <c r="MNZ792" s="61"/>
      <c r="MOA792" s="61"/>
      <c r="MOB792" s="61"/>
      <c r="MOC792" s="61"/>
      <c r="MOD792" s="61"/>
      <c r="MOE792" s="61"/>
      <c r="MOF792" s="61"/>
      <c r="MOG792" s="61"/>
      <c r="MOH792" s="61"/>
      <c r="MOI792" s="61"/>
      <c r="MOJ792" s="61"/>
      <c r="MOK792" s="61"/>
      <c r="MOL792" s="61"/>
      <c r="MOM792" s="61"/>
      <c r="MON792" s="61"/>
      <c r="MOO792" s="61"/>
      <c r="MOP792" s="61"/>
      <c r="MOQ792" s="61"/>
      <c r="MOR792" s="61"/>
      <c r="MOS792" s="61"/>
      <c r="MOT792" s="61"/>
      <c r="MOU792" s="61"/>
      <c r="MOV792" s="61"/>
      <c r="MOW792" s="61"/>
      <c r="MOX792" s="61"/>
      <c r="MOY792" s="61"/>
      <c r="MOZ792" s="61"/>
      <c r="MPA792" s="61"/>
      <c r="MPB792" s="61"/>
      <c r="MPC792" s="61"/>
      <c r="MPD792" s="61"/>
      <c r="MPE792" s="61"/>
      <c r="MPF792" s="61"/>
      <c r="MPG792" s="61"/>
      <c r="MPH792" s="61"/>
      <c r="MPI792" s="61"/>
      <c r="MPJ792" s="61"/>
      <c r="MPK792" s="61"/>
      <c r="MPL792" s="61"/>
      <c r="MPM792" s="61"/>
      <c r="MPN792" s="61"/>
      <c r="MPO792" s="61"/>
      <c r="MPP792" s="61"/>
      <c r="MPQ792" s="61"/>
      <c r="MPR792" s="61"/>
      <c r="MPS792" s="61"/>
      <c r="MPT792" s="61"/>
      <c r="MPU792" s="61"/>
      <c r="MPV792" s="61"/>
      <c r="MPW792" s="61"/>
      <c r="MPX792" s="61"/>
      <c r="MPY792" s="61"/>
      <c r="MPZ792" s="61"/>
      <c r="MQA792" s="61"/>
      <c r="MQB792" s="61"/>
      <c r="MQC792" s="61"/>
      <c r="MQD792" s="61"/>
      <c r="MQE792" s="61"/>
      <c r="MQF792" s="61"/>
      <c r="MQG792" s="61"/>
      <c r="MQH792" s="61"/>
      <c r="MQI792" s="61"/>
      <c r="MQJ792" s="61"/>
      <c r="MQK792" s="61"/>
      <c r="MQL792" s="61"/>
      <c r="MQM792" s="61"/>
      <c r="MQN792" s="61"/>
      <c r="MQO792" s="61"/>
      <c r="MQP792" s="61"/>
      <c r="MQQ792" s="61"/>
      <c r="MQR792" s="61"/>
      <c r="MQS792" s="61"/>
      <c r="MQT792" s="61"/>
      <c r="MQU792" s="61"/>
      <c r="MQV792" s="61"/>
      <c r="MQW792" s="61"/>
      <c r="MQX792" s="61"/>
      <c r="MQY792" s="61"/>
      <c r="MQZ792" s="61"/>
      <c r="MRA792" s="61"/>
      <c r="MRB792" s="61"/>
      <c r="MRC792" s="61"/>
      <c r="MRD792" s="61"/>
      <c r="MRE792" s="61"/>
      <c r="MRF792" s="61"/>
      <c r="MRG792" s="61"/>
      <c r="MRH792" s="61"/>
      <c r="MRI792" s="61"/>
      <c r="MRJ792" s="61"/>
      <c r="MRK792" s="61"/>
      <c r="MRL792" s="61"/>
      <c r="MRM792" s="61"/>
      <c r="MRN792" s="61"/>
      <c r="MRO792" s="61"/>
      <c r="MRP792" s="61"/>
      <c r="MRQ792" s="61"/>
      <c r="MRR792" s="61"/>
      <c r="MRS792" s="61"/>
      <c r="MRT792" s="61"/>
      <c r="MRU792" s="61"/>
      <c r="MRV792" s="61"/>
      <c r="MRW792" s="61"/>
      <c r="MRX792" s="61"/>
      <c r="MRY792" s="61"/>
      <c r="MRZ792" s="61"/>
      <c r="MSA792" s="61"/>
      <c r="MSB792" s="61"/>
      <c r="MSC792" s="61"/>
      <c r="MSD792" s="61"/>
      <c r="MSE792" s="61"/>
      <c r="MSF792" s="61"/>
      <c r="MSG792" s="61"/>
      <c r="MSH792" s="61"/>
      <c r="MSI792" s="61"/>
      <c r="MSJ792" s="61"/>
      <c r="MSK792" s="61"/>
      <c r="MSL792" s="61"/>
      <c r="MSM792" s="61"/>
      <c r="MSN792" s="61"/>
      <c r="MSO792" s="61"/>
      <c r="MSP792" s="61"/>
      <c r="MSQ792" s="61"/>
      <c r="MSR792" s="61"/>
      <c r="MSS792" s="61"/>
      <c r="MST792" s="61"/>
      <c r="MSU792" s="61"/>
      <c r="MSV792" s="61"/>
      <c r="MSW792" s="61"/>
      <c r="MSX792" s="61"/>
      <c r="MSY792" s="61"/>
      <c r="MSZ792" s="61"/>
      <c r="MTA792" s="61"/>
      <c r="MTB792" s="61"/>
      <c r="MTC792" s="61"/>
      <c r="MTD792" s="61"/>
      <c r="MTE792" s="61"/>
      <c r="MTF792" s="61"/>
      <c r="MTG792" s="61"/>
      <c r="MTH792" s="61"/>
      <c r="MTI792" s="61"/>
      <c r="MTJ792" s="61"/>
      <c r="MTK792" s="61"/>
      <c r="MTL792" s="61"/>
      <c r="MTM792" s="61"/>
      <c r="MTN792" s="61"/>
      <c r="MTO792" s="61"/>
      <c r="MTP792" s="61"/>
      <c r="MTQ792" s="61"/>
      <c r="MTR792" s="61"/>
      <c r="MTS792" s="61"/>
      <c r="MTT792" s="61"/>
      <c r="MTU792" s="61"/>
      <c r="MTV792" s="61"/>
      <c r="MTW792" s="61"/>
      <c r="MTX792" s="61"/>
      <c r="MTY792" s="61"/>
      <c r="MTZ792" s="61"/>
      <c r="MUA792" s="61"/>
      <c r="MUB792" s="61"/>
      <c r="MUC792" s="61"/>
      <c r="MUD792" s="61"/>
      <c r="MUE792" s="61"/>
      <c r="MUF792" s="61"/>
      <c r="MUG792" s="61"/>
      <c r="MUH792" s="61"/>
      <c r="MUI792" s="61"/>
      <c r="MUJ792" s="61"/>
      <c r="MUK792" s="61"/>
      <c r="MUL792" s="61"/>
      <c r="MUM792" s="61"/>
      <c r="MUN792" s="61"/>
      <c r="MUO792" s="61"/>
      <c r="MUP792" s="61"/>
      <c r="MUQ792" s="61"/>
      <c r="MUR792" s="61"/>
      <c r="MUS792" s="61"/>
      <c r="MUT792" s="61"/>
      <c r="MUU792" s="61"/>
      <c r="MUV792" s="61"/>
      <c r="MUW792" s="61"/>
      <c r="MUX792" s="61"/>
      <c r="MUY792" s="61"/>
      <c r="MUZ792" s="61"/>
      <c r="MVA792" s="61"/>
      <c r="MVB792" s="61"/>
      <c r="MVC792" s="61"/>
      <c r="MVD792" s="61"/>
      <c r="MVE792" s="61"/>
      <c r="MVF792" s="61"/>
      <c r="MVG792" s="61"/>
      <c r="MVH792" s="61"/>
      <c r="MVI792" s="61"/>
      <c r="MVJ792" s="61"/>
      <c r="MVK792" s="61"/>
      <c r="MVL792" s="61"/>
      <c r="MVM792" s="61"/>
      <c r="MVN792" s="61"/>
      <c r="MVO792" s="61"/>
      <c r="MVP792" s="61"/>
      <c r="MVQ792" s="61"/>
      <c r="MVR792" s="61"/>
      <c r="MVS792" s="61"/>
      <c r="MVT792" s="61"/>
      <c r="MVU792" s="61"/>
      <c r="MVV792" s="61"/>
      <c r="MVW792" s="61"/>
      <c r="MVX792" s="61"/>
      <c r="MVY792" s="61"/>
      <c r="MVZ792" s="61"/>
      <c r="MWA792" s="61"/>
      <c r="MWB792" s="61"/>
      <c r="MWC792" s="61"/>
      <c r="MWD792" s="61"/>
      <c r="MWE792" s="61"/>
      <c r="MWF792" s="61"/>
      <c r="MWG792" s="61"/>
      <c r="MWH792" s="61"/>
      <c r="MWI792" s="61"/>
      <c r="MWJ792" s="61"/>
      <c r="MWK792" s="61"/>
      <c r="MWL792" s="61"/>
      <c r="MWM792" s="61"/>
      <c r="MWN792" s="61"/>
      <c r="MWO792" s="61"/>
      <c r="MWP792" s="61"/>
      <c r="MWQ792" s="61"/>
      <c r="MWR792" s="61"/>
      <c r="MWS792" s="61"/>
      <c r="MWT792" s="61"/>
      <c r="MWU792" s="61"/>
      <c r="MWV792" s="61"/>
      <c r="MWW792" s="61"/>
      <c r="MWX792" s="61"/>
      <c r="MWY792" s="61"/>
      <c r="MWZ792" s="61"/>
      <c r="MXA792" s="61"/>
      <c r="MXB792" s="61"/>
      <c r="MXC792" s="61"/>
      <c r="MXD792" s="61"/>
      <c r="MXE792" s="61"/>
      <c r="MXF792" s="61"/>
      <c r="MXG792" s="61"/>
      <c r="MXH792" s="61"/>
      <c r="MXI792" s="61"/>
      <c r="MXJ792" s="61"/>
      <c r="MXK792" s="61"/>
      <c r="MXL792" s="61"/>
      <c r="MXM792" s="61"/>
      <c r="MXN792" s="61"/>
      <c r="MXO792" s="61"/>
      <c r="MXP792" s="61"/>
      <c r="MXQ792" s="61"/>
      <c r="MXR792" s="61"/>
      <c r="MXS792" s="61"/>
      <c r="MXT792" s="61"/>
      <c r="MXU792" s="61"/>
      <c r="MXV792" s="61"/>
      <c r="MXW792" s="61"/>
      <c r="MXX792" s="61"/>
      <c r="MXY792" s="61"/>
      <c r="MXZ792" s="61"/>
      <c r="MYA792" s="61"/>
      <c r="MYB792" s="61"/>
      <c r="MYC792" s="61"/>
      <c r="MYD792" s="61"/>
      <c r="MYE792" s="61"/>
      <c r="MYF792" s="61"/>
      <c r="MYG792" s="61"/>
      <c r="MYH792" s="61"/>
      <c r="MYI792" s="61"/>
      <c r="MYJ792" s="61"/>
      <c r="MYK792" s="61"/>
      <c r="MYL792" s="61"/>
      <c r="MYM792" s="61"/>
      <c r="MYN792" s="61"/>
      <c r="MYO792" s="61"/>
      <c r="MYP792" s="61"/>
      <c r="MYQ792" s="61"/>
      <c r="MYR792" s="61"/>
      <c r="MYS792" s="61"/>
      <c r="MYT792" s="61"/>
      <c r="MYU792" s="61"/>
      <c r="MYV792" s="61"/>
      <c r="MYW792" s="61"/>
      <c r="MYX792" s="61"/>
      <c r="MYY792" s="61"/>
      <c r="MYZ792" s="61"/>
      <c r="MZA792" s="61"/>
      <c r="MZB792" s="61"/>
      <c r="MZC792" s="61"/>
      <c r="MZD792" s="61"/>
      <c r="MZE792" s="61"/>
      <c r="MZF792" s="61"/>
      <c r="MZG792" s="61"/>
      <c r="MZH792" s="61"/>
      <c r="MZI792" s="61"/>
      <c r="MZJ792" s="61"/>
      <c r="MZK792" s="61"/>
      <c r="MZL792" s="61"/>
      <c r="MZM792" s="61"/>
      <c r="MZN792" s="61"/>
      <c r="MZO792" s="61"/>
      <c r="MZP792" s="61"/>
      <c r="MZQ792" s="61"/>
      <c r="MZR792" s="61"/>
      <c r="MZS792" s="61"/>
      <c r="MZT792" s="61"/>
      <c r="MZU792" s="61"/>
      <c r="MZV792" s="61"/>
      <c r="MZW792" s="61"/>
      <c r="MZX792" s="61"/>
      <c r="MZY792" s="61"/>
      <c r="MZZ792" s="61"/>
      <c r="NAA792" s="61"/>
      <c r="NAB792" s="61"/>
      <c r="NAC792" s="61"/>
      <c r="NAD792" s="61"/>
      <c r="NAE792" s="61"/>
      <c r="NAF792" s="61"/>
      <c r="NAG792" s="61"/>
      <c r="NAH792" s="61"/>
      <c r="NAI792" s="61"/>
      <c r="NAJ792" s="61"/>
      <c r="NAK792" s="61"/>
      <c r="NAL792" s="61"/>
      <c r="NAM792" s="61"/>
      <c r="NAN792" s="61"/>
      <c r="NAO792" s="61"/>
      <c r="NAP792" s="61"/>
      <c r="NAQ792" s="61"/>
      <c r="NAR792" s="61"/>
      <c r="NAS792" s="61"/>
      <c r="NAT792" s="61"/>
      <c r="NAU792" s="61"/>
      <c r="NAV792" s="61"/>
      <c r="NAW792" s="61"/>
      <c r="NAX792" s="61"/>
      <c r="NAY792" s="61"/>
      <c r="NAZ792" s="61"/>
      <c r="NBA792" s="61"/>
      <c r="NBB792" s="61"/>
      <c r="NBC792" s="61"/>
      <c r="NBD792" s="61"/>
      <c r="NBE792" s="61"/>
      <c r="NBF792" s="61"/>
      <c r="NBG792" s="61"/>
      <c r="NBH792" s="61"/>
      <c r="NBI792" s="61"/>
      <c r="NBJ792" s="61"/>
      <c r="NBK792" s="61"/>
      <c r="NBL792" s="61"/>
      <c r="NBM792" s="61"/>
      <c r="NBN792" s="61"/>
      <c r="NBO792" s="61"/>
      <c r="NBP792" s="61"/>
      <c r="NBQ792" s="61"/>
      <c r="NBR792" s="61"/>
      <c r="NBS792" s="61"/>
      <c r="NBT792" s="61"/>
      <c r="NBU792" s="61"/>
      <c r="NBV792" s="61"/>
      <c r="NBW792" s="61"/>
      <c r="NBX792" s="61"/>
      <c r="NBY792" s="61"/>
      <c r="NBZ792" s="61"/>
      <c r="NCA792" s="61"/>
      <c r="NCB792" s="61"/>
      <c r="NCC792" s="61"/>
      <c r="NCD792" s="61"/>
      <c r="NCE792" s="61"/>
      <c r="NCF792" s="61"/>
      <c r="NCG792" s="61"/>
      <c r="NCH792" s="61"/>
      <c r="NCI792" s="61"/>
      <c r="NCJ792" s="61"/>
      <c r="NCK792" s="61"/>
      <c r="NCL792" s="61"/>
      <c r="NCM792" s="61"/>
      <c r="NCN792" s="61"/>
      <c r="NCO792" s="61"/>
      <c r="NCP792" s="61"/>
      <c r="NCQ792" s="61"/>
      <c r="NCR792" s="61"/>
      <c r="NCS792" s="61"/>
      <c r="NCT792" s="61"/>
      <c r="NCU792" s="61"/>
      <c r="NCV792" s="61"/>
      <c r="NCW792" s="61"/>
      <c r="NCX792" s="61"/>
      <c r="NCY792" s="61"/>
      <c r="NCZ792" s="61"/>
      <c r="NDA792" s="61"/>
      <c r="NDB792" s="61"/>
      <c r="NDC792" s="61"/>
      <c r="NDD792" s="61"/>
      <c r="NDE792" s="61"/>
      <c r="NDF792" s="61"/>
      <c r="NDG792" s="61"/>
      <c r="NDH792" s="61"/>
      <c r="NDI792" s="61"/>
      <c r="NDJ792" s="61"/>
      <c r="NDK792" s="61"/>
      <c r="NDL792" s="61"/>
      <c r="NDM792" s="61"/>
      <c r="NDN792" s="61"/>
      <c r="NDO792" s="61"/>
      <c r="NDP792" s="61"/>
      <c r="NDQ792" s="61"/>
      <c r="NDR792" s="61"/>
      <c r="NDS792" s="61"/>
      <c r="NDT792" s="61"/>
      <c r="NDU792" s="61"/>
      <c r="NDV792" s="61"/>
      <c r="NDW792" s="61"/>
      <c r="NDX792" s="61"/>
      <c r="NDY792" s="61"/>
      <c r="NDZ792" s="61"/>
      <c r="NEA792" s="61"/>
      <c r="NEB792" s="61"/>
      <c r="NEC792" s="61"/>
      <c r="NED792" s="61"/>
      <c r="NEE792" s="61"/>
      <c r="NEF792" s="61"/>
      <c r="NEG792" s="61"/>
      <c r="NEH792" s="61"/>
      <c r="NEI792" s="61"/>
      <c r="NEJ792" s="61"/>
      <c r="NEK792" s="61"/>
      <c r="NEL792" s="61"/>
      <c r="NEM792" s="61"/>
      <c r="NEN792" s="61"/>
      <c r="NEO792" s="61"/>
      <c r="NEP792" s="61"/>
      <c r="NEQ792" s="61"/>
      <c r="NER792" s="61"/>
      <c r="NES792" s="61"/>
      <c r="NET792" s="61"/>
      <c r="NEU792" s="61"/>
      <c r="NEV792" s="61"/>
      <c r="NEW792" s="61"/>
      <c r="NEX792" s="61"/>
      <c r="NEY792" s="61"/>
      <c r="NEZ792" s="61"/>
      <c r="NFA792" s="61"/>
      <c r="NFB792" s="61"/>
      <c r="NFC792" s="61"/>
      <c r="NFD792" s="61"/>
      <c r="NFE792" s="61"/>
      <c r="NFF792" s="61"/>
      <c r="NFG792" s="61"/>
      <c r="NFH792" s="61"/>
      <c r="NFI792" s="61"/>
      <c r="NFJ792" s="61"/>
      <c r="NFK792" s="61"/>
      <c r="NFL792" s="61"/>
      <c r="NFM792" s="61"/>
      <c r="NFN792" s="61"/>
      <c r="NFO792" s="61"/>
      <c r="NFP792" s="61"/>
      <c r="NFQ792" s="61"/>
      <c r="NFR792" s="61"/>
      <c r="NFS792" s="61"/>
      <c r="NFT792" s="61"/>
      <c r="NFU792" s="61"/>
      <c r="NFV792" s="61"/>
      <c r="NFW792" s="61"/>
      <c r="NFX792" s="61"/>
      <c r="NFY792" s="61"/>
      <c r="NFZ792" s="61"/>
      <c r="NGA792" s="61"/>
      <c r="NGB792" s="61"/>
      <c r="NGC792" s="61"/>
      <c r="NGD792" s="61"/>
      <c r="NGE792" s="61"/>
      <c r="NGF792" s="61"/>
      <c r="NGG792" s="61"/>
      <c r="NGH792" s="61"/>
      <c r="NGI792" s="61"/>
      <c r="NGJ792" s="61"/>
      <c r="NGK792" s="61"/>
      <c r="NGL792" s="61"/>
      <c r="NGM792" s="61"/>
      <c r="NGN792" s="61"/>
      <c r="NGO792" s="61"/>
      <c r="NGP792" s="61"/>
      <c r="NGQ792" s="61"/>
      <c r="NGR792" s="61"/>
      <c r="NGS792" s="61"/>
      <c r="NGT792" s="61"/>
      <c r="NGU792" s="61"/>
      <c r="NGV792" s="61"/>
      <c r="NGW792" s="61"/>
      <c r="NGX792" s="61"/>
      <c r="NGY792" s="61"/>
      <c r="NGZ792" s="61"/>
      <c r="NHA792" s="61"/>
      <c r="NHB792" s="61"/>
      <c r="NHC792" s="61"/>
      <c r="NHD792" s="61"/>
      <c r="NHE792" s="61"/>
      <c r="NHF792" s="61"/>
      <c r="NHG792" s="61"/>
      <c r="NHH792" s="61"/>
      <c r="NHI792" s="61"/>
      <c r="NHJ792" s="61"/>
      <c r="NHK792" s="61"/>
      <c r="NHL792" s="61"/>
      <c r="NHM792" s="61"/>
      <c r="NHN792" s="61"/>
      <c r="NHO792" s="61"/>
      <c r="NHP792" s="61"/>
      <c r="NHQ792" s="61"/>
      <c r="NHR792" s="61"/>
      <c r="NHS792" s="61"/>
      <c r="NHT792" s="61"/>
      <c r="NHU792" s="61"/>
      <c r="NHV792" s="61"/>
      <c r="NHW792" s="61"/>
      <c r="NHX792" s="61"/>
      <c r="NHY792" s="61"/>
      <c r="NHZ792" s="61"/>
      <c r="NIA792" s="61"/>
      <c r="NIB792" s="61"/>
      <c r="NIC792" s="61"/>
      <c r="NID792" s="61"/>
      <c r="NIE792" s="61"/>
      <c r="NIF792" s="61"/>
      <c r="NIG792" s="61"/>
      <c r="NIH792" s="61"/>
      <c r="NII792" s="61"/>
      <c r="NIJ792" s="61"/>
      <c r="NIK792" s="61"/>
      <c r="NIL792" s="61"/>
      <c r="NIM792" s="61"/>
      <c r="NIN792" s="61"/>
      <c r="NIO792" s="61"/>
      <c r="NIP792" s="61"/>
      <c r="NIQ792" s="61"/>
      <c r="NIR792" s="61"/>
      <c r="NIS792" s="61"/>
      <c r="NIT792" s="61"/>
      <c r="NIU792" s="61"/>
      <c r="NIV792" s="61"/>
      <c r="NIW792" s="61"/>
      <c r="NIX792" s="61"/>
      <c r="NIY792" s="61"/>
      <c r="NIZ792" s="61"/>
      <c r="NJA792" s="61"/>
      <c r="NJB792" s="61"/>
      <c r="NJC792" s="61"/>
      <c r="NJD792" s="61"/>
      <c r="NJE792" s="61"/>
      <c r="NJF792" s="61"/>
      <c r="NJG792" s="61"/>
      <c r="NJH792" s="61"/>
      <c r="NJI792" s="61"/>
      <c r="NJJ792" s="61"/>
      <c r="NJK792" s="61"/>
      <c r="NJL792" s="61"/>
      <c r="NJM792" s="61"/>
      <c r="NJN792" s="61"/>
      <c r="NJO792" s="61"/>
      <c r="NJP792" s="61"/>
      <c r="NJQ792" s="61"/>
      <c r="NJR792" s="61"/>
      <c r="NJS792" s="61"/>
      <c r="NJT792" s="61"/>
      <c r="NJU792" s="61"/>
      <c r="NJV792" s="61"/>
      <c r="NJW792" s="61"/>
      <c r="NJX792" s="61"/>
      <c r="NJY792" s="61"/>
      <c r="NJZ792" s="61"/>
      <c r="NKA792" s="61"/>
      <c r="NKB792" s="61"/>
      <c r="NKC792" s="61"/>
      <c r="NKD792" s="61"/>
      <c r="NKE792" s="61"/>
      <c r="NKF792" s="61"/>
      <c r="NKG792" s="61"/>
      <c r="NKH792" s="61"/>
      <c r="NKI792" s="61"/>
      <c r="NKJ792" s="61"/>
      <c r="NKK792" s="61"/>
      <c r="NKL792" s="61"/>
      <c r="NKM792" s="61"/>
      <c r="NKN792" s="61"/>
      <c r="NKO792" s="61"/>
      <c r="NKP792" s="61"/>
      <c r="NKQ792" s="61"/>
      <c r="NKR792" s="61"/>
      <c r="NKS792" s="61"/>
      <c r="NKT792" s="61"/>
      <c r="NKU792" s="61"/>
      <c r="NKV792" s="61"/>
      <c r="NKW792" s="61"/>
      <c r="NKX792" s="61"/>
      <c r="NKY792" s="61"/>
      <c r="NKZ792" s="61"/>
      <c r="NLA792" s="61"/>
      <c r="NLB792" s="61"/>
      <c r="NLC792" s="61"/>
      <c r="NLD792" s="61"/>
      <c r="NLE792" s="61"/>
      <c r="NLF792" s="61"/>
      <c r="NLG792" s="61"/>
      <c r="NLH792" s="61"/>
      <c r="NLI792" s="61"/>
      <c r="NLJ792" s="61"/>
      <c r="NLK792" s="61"/>
      <c r="NLL792" s="61"/>
      <c r="NLM792" s="61"/>
      <c r="NLN792" s="61"/>
      <c r="NLO792" s="61"/>
      <c r="NLP792" s="61"/>
      <c r="NLQ792" s="61"/>
      <c r="NLR792" s="61"/>
      <c r="NLS792" s="61"/>
      <c r="NLT792" s="61"/>
      <c r="NLU792" s="61"/>
      <c r="NLV792" s="61"/>
      <c r="NLW792" s="61"/>
      <c r="NLX792" s="61"/>
      <c r="NLY792" s="61"/>
      <c r="NLZ792" s="61"/>
      <c r="NMA792" s="61"/>
      <c r="NMB792" s="61"/>
      <c r="NMC792" s="61"/>
      <c r="NMD792" s="61"/>
      <c r="NME792" s="61"/>
      <c r="NMF792" s="61"/>
      <c r="NMG792" s="61"/>
      <c r="NMH792" s="61"/>
      <c r="NMI792" s="61"/>
      <c r="NMJ792" s="61"/>
      <c r="NMK792" s="61"/>
      <c r="NML792" s="61"/>
      <c r="NMM792" s="61"/>
      <c r="NMN792" s="61"/>
      <c r="NMO792" s="61"/>
      <c r="NMP792" s="61"/>
      <c r="NMQ792" s="61"/>
      <c r="NMR792" s="61"/>
      <c r="NMS792" s="61"/>
      <c r="NMT792" s="61"/>
      <c r="NMU792" s="61"/>
      <c r="NMV792" s="61"/>
      <c r="NMW792" s="61"/>
      <c r="NMX792" s="61"/>
      <c r="NMY792" s="61"/>
      <c r="NMZ792" s="61"/>
      <c r="NNA792" s="61"/>
      <c r="NNB792" s="61"/>
      <c r="NNC792" s="61"/>
      <c r="NND792" s="61"/>
      <c r="NNE792" s="61"/>
      <c r="NNF792" s="61"/>
      <c r="NNG792" s="61"/>
      <c r="NNH792" s="61"/>
      <c r="NNI792" s="61"/>
      <c r="NNJ792" s="61"/>
      <c r="NNK792" s="61"/>
      <c r="NNL792" s="61"/>
      <c r="NNM792" s="61"/>
      <c r="NNN792" s="61"/>
      <c r="NNO792" s="61"/>
      <c r="NNP792" s="61"/>
      <c r="NNQ792" s="61"/>
      <c r="NNR792" s="61"/>
      <c r="NNS792" s="61"/>
      <c r="NNT792" s="61"/>
      <c r="NNU792" s="61"/>
      <c r="NNV792" s="61"/>
      <c r="NNW792" s="61"/>
      <c r="NNX792" s="61"/>
      <c r="NNY792" s="61"/>
      <c r="NNZ792" s="61"/>
      <c r="NOA792" s="61"/>
      <c r="NOB792" s="61"/>
      <c r="NOC792" s="61"/>
      <c r="NOD792" s="61"/>
      <c r="NOE792" s="61"/>
      <c r="NOF792" s="61"/>
      <c r="NOG792" s="61"/>
      <c r="NOH792" s="61"/>
      <c r="NOI792" s="61"/>
      <c r="NOJ792" s="61"/>
      <c r="NOK792" s="61"/>
      <c r="NOL792" s="61"/>
      <c r="NOM792" s="61"/>
      <c r="NON792" s="61"/>
      <c r="NOO792" s="61"/>
      <c r="NOP792" s="61"/>
      <c r="NOQ792" s="61"/>
      <c r="NOR792" s="61"/>
      <c r="NOS792" s="61"/>
      <c r="NOT792" s="61"/>
      <c r="NOU792" s="61"/>
      <c r="NOV792" s="61"/>
      <c r="NOW792" s="61"/>
      <c r="NOX792" s="61"/>
      <c r="NOY792" s="61"/>
      <c r="NOZ792" s="61"/>
      <c r="NPA792" s="61"/>
      <c r="NPB792" s="61"/>
      <c r="NPC792" s="61"/>
      <c r="NPD792" s="61"/>
      <c r="NPE792" s="61"/>
      <c r="NPF792" s="61"/>
      <c r="NPG792" s="61"/>
      <c r="NPH792" s="61"/>
      <c r="NPI792" s="61"/>
      <c r="NPJ792" s="61"/>
      <c r="NPK792" s="61"/>
      <c r="NPL792" s="61"/>
      <c r="NPM792" s="61"/>
      <c r="NPN792" s="61"/>
      <c r="NPO792" s="61"/>
      <c r="NPP792" s="61"/>
      <c r="NPQ792" s="61"/>
      <c r="NPR792" s="61"/>
      <c r="NPS792" s="61"/>
      <c r="NPT792" s="61"/>
      <c r="NPU792" s="61"/>
      <c r="NPV792" s="61"/>
      <c r="NPW792" s="61"/>
      <c r="NPX792" s="61"/>
      <c r="NPY792" s="61"/>
      <c r="NPZ792" s="61"/>
      <c r="NQA792" s="61"/>
      <c r="NQB792" s="61"/>
      <c r="NQC792" s="61"/>
      <c r="NQD792" s="61"/>
      <c r="NQE792" s="61"/>
      <c r="NQF792" s="61"/>
      <c r="NQG792" s="61"/>
      <c r="NQH792" s="61"/>
      <c r="NQI792" s="61"/>
      <c r="NQJ792" s="61"/>
      <c r="NQK792" s="61"/>
      <c r="NQL792" s="61"/>
      <c r="NQM792" s="61"/>
      <c r="NQN792" s="61"/>
      <c r="NQO792" s="61"/>
      <c r="NQP792" s="61"/>
      <c r="NQQ792" s="61"/>
      <c r="NQR792" s="61"/>
      <c r="NQS792" s="61"/>
      <c r="NQT792" s="61"/>
      <c r="NQU792" s="61"/>
      <c r="NQV792" s="61"/>
      <c r="NQW792" s="61"/>
      <c r="NQX792" s="61"/>
      <c r="NQY792" s="61"/>
      <c r="NQZ792" s="61"/>
      <c r="NRA792" s="61"/>
      <c r="NRB792" s="61"/>
      <c r="NRC792" s="61"/>
      <c r="NRD792" s="61"/>
      <c r="NRE792" s="61"/>
      <c r="NRF792" s="61"/>
      <c r="NRG792" s="61"/>
      <c r="NRH792" s="61"/>
      <c r="NRI792" s="61"/>
      <c r="NRJ792" s="61"/>
      <c r="NRK792" s="61"/>
      <c r="NRL792" s="61"/>
      <c r="NRM792" s="61"/>
      <c r="NRN792" s="61"/>
      <c r="NRO792" s="61"/>
      <c r="NRP792" s="61"/>
      <c r="NRQ792" s="61"/>
      <c r="NRR792" s="61"/>
      <c r="NRS792" s="61"/>
      <c r="NRT792" s="61"/>
      <c r="NRU792" s="61"/>
      <c r="NRV792" s="61"/>
      <c r="NRW792" s="61"/>
      <c r="NRX792" s="61"/>
      <c r="NRY792" s="61"/>
      <c r="NRZ792" s="61"/>
      <c r="NSA792" s="61"/>
      <c r="NSB792" s="61"/>
      <c r="NSC792" s="61"/>
      <c r="NSD792" s="61"/>
      <c r="NSE792" s="61"/>
      <c r="NSF792" s="61"/>
      <c r="NSG792" s="61"/>
      <c r="NSH792" s="61"/>
      <c r="NSI792" s="61"/>
      <c r="NSJ792" s="61"/>
      <c r="NSK792" s="61"/>
      <c r="NSL792" s="61"/>
      <c r="NSM792" s="61"/>
      <c r="NSN792" s="61"/>
      <c r="NSO792" s="61"/>
      <c r="NSP792" s="61"/>
      <c r="NSQ792" s="61"/>
      <c r="NSR792" s="61"/>
      <c r="NSS792" s="61"/>
      <c r="NST792" s="61"/>
      <c r="NSU792" s="61"/>
      <c r="NSV792" s="61"/>
      <c r="NSW792" s="61"/>
      <c r="NSX792" s="61"/>
      <c r="NSY792" s="61"/>
      <c r="NSZ792" s="61"/>
      <c r="NTA792" s="61"/>
      <c r="NTB792" s="61"/>
      <c r="NTC792" s="61"/>
      <c r="NTD792" s="61"/>
      <c r="NTE792" s="61"/>
      <c r="NTF792" s="61"/>
      <c r="NTG792" s="61"/>
      <c r="NTH792" s="61"/>
      <c r="NTI792" s="61"/>
      <c r="NTJ792" s="61"/>
      <c r="NTK792" s="61"/>
      <c r="NTL792" s="61"/>
      <c r="NTM792" s="61"/>
      <c r="NTN792" s="61"/>
      <c r="NTO792" s="61"/>
      <c r="NTP792" s="61"/>
      <c r="NTQ792" s="61"/>
      <c r="NTR792" s="61"/>
      <c r="NTS792" s="61"/>
      <c r="NTT792" s="61"/>
      <c r="NTU792" s="61"/>
      <c r="NTV792" s="61"/>
      <c r="NTW792" s="61"/>
      <c r="NTX792" s="61"/>
      <c r="NTY792" s="61"/>
      <c r="NTZ792" s="61"/>
      <c r="NUA792" s="61"/>
      <c r="NUB792" s="61"/>
      <c r="NUC792" s="61"/>
      <c r="NUD792" s="61"/>
      <c r="NUE792" s="61"/>
      <c r="NUF792" s="61"/>
      <c r="NUG792" s="61"/>
      <c r="NUH792" s="61"/>
      <c r="NUI792" s="61"/>
      <c r="NUJ792" s="61"/>
      <c r="NUK792" s="61"/>
      <c r="NUL792" s="61"/>
      <c r="NUM792" s="61"/>
      <c r="NUN792" s="61"/>
      <c r="NUO792" s="61"/>
      <c r="NUP792" s="61"/>
      <c r="NUQ792" s="61"/>
      <c r="NUR792" s="61"/>
      <c r="NUS792" s="61"/>
      <c r="NUT792" s="61"/>
      <c r="NUU792" s="61"/>
      <c r="NUV792" s="61"/>
      <c r="NUW792" s="61"/>
      <c r="NUX792" s="61"/>
      <c r="NUY792" s="61"/>
      <c r="NUZ792" s="61"/>
      <c r="NVA792" s="61"/>
      <c r="NVB792" s="61"/>
      <c r="NVC792" s="61"/>
      <c r="NVD792" s="61"/>
      <c r="NVE792" s="61"/>
      <c r="NVF792" s="61"/>
      <c r="NVG792" s="61"/>
      <c r="NVH792" s="61"/>
      <c r="NVI792" s="61"/>
      <c r="NVJ792" s="61"/>
      <c r="NVK792" s="61"/>
      <c r="NVL792" s="61"/>
      <c r="NVM792" s="61"/>
      <c r="NVN792" s="61"/>
      <c r="NVO792" s="61"/>
      <c r="NVP792" s="61"/>
      <c r="NVQ792" s="61"/>
      <c r="NVR792" s="61"/>
      <c r="NVS792" s="61"/>
      <c r="NVT792" s="61"/>
      <c r="NVU792" s="61"/>
      <c r="NVV792" s="61"/>
      <c r="NVW792" s="61"/>
      <c r="NVX792" s="61"/>
      <c r="NVY792" s="61"/>
      <c r="NVZ792" s="61"/>
      <c r="NWA792" s="61"/>
      <c r="NWB792" s="61"/>
      <c r="NWC792" s="61"/>
      <c r="NWD792" s="61"/>
      <c r="NWE792" s="61"/>
      <c r="NWF792" s="61"/>
      <c r="NWG792" s="61"/>
      <c r="NWH792" s="61"/>
      <c r="NWI792" s="61"/>
      <c r="NWJ792" s="61"/>
      <c r="NWK792" s="61"/>
      <c r="NWL792" s="61"/>
      <c r="NWM792" s="61"/>
      <c r="NWN792" s="61"/>
      <c r="NWO792" s="61"/>
      <c r="NWP792" s="61"/>
      <c r="NWQ792" s="61"/>
      <c r="NWR792" s="61"/>
      <c r="NWS792" s="61"/>
      <c r="NWT792" s="61"/>
      <c r="NWU792" s="61"/>
      <c r="NWV792" s="61"/>
      <c r="NWW792" s="61"/>
      <c r="NWX792" s="61"/>
      <c r="NWY792" s="61"/>
      <c r="NWZ792" s="61"/>
      <c r="NXA792" s="61"/>
      <c r="NXB792" s="61"/>
      <c r="NXC792" s="61"/>
      <c r="NXD792" s="61"/>
      <c r="NXE792" s="61"/>
      <c r="NXF792" s="61"/>
      <c r="NXG792" s="61"/>
      <c r="NXH792" s="61"/>
      <c r="NXI792" s="61"/>
      <c r="NXJ792" s="61"/>
      <c r="NXK792" s="61"/>
      <c r="NXL792" s="61"/>
      <c r="NXM792" s="61"/>
      <c r="NXN792" s="61"/>
      <c r="NXO792" s="61"/>
      <c r="NXP792" s="61"/>
      <c r="NXQ792" s="61"/>
      <c r="NXR792" s="61"/>
      <c r="NXS792" s="61"/>
      <c r="NXT792" s="61"/>
      <c r="NXU792" s="61"/>
      <c r="NXV792" s="61"/>
      <c r="NXW792" s="61"/>
      <c r="NXX792" s="61"/>
      <c r="NXY792" s="61"/>
      <c r="NXZ792" s="61"/>
      <c r="NYA792" s="61"/>
      <c r="NYB792" s="61"/>
      <c r="NYC792" s="61"/>
      <c r="NYD792" s="61"/>
      <c r="NYE792" s="61"/>
      <c r="NYF792" s="61"/>
      <c r="NYG792" s="61"/>
      <c r="NYH792" s="61"/>
      <c r="NYI792" s="61"/>
      <c r="NYJ792" s="61"/>
      <c r="NYK792" s="61"/>
      <c r="NYL792" s="61"/>
      <c r="NYM792" s="61"/>
      <c r="NYN792" s="61"/>
      <c r="NYO792" s="61"/>
      <c r="NYP792" s="61"/>
      <c r="NYQ792" s="61"/>
      <c r="NYR792" s="61"/>
      <c r="NYS792" s="61"/>
      <c r="NYT792" s="61"/>
      <c r="NYU792" s="61"/>
      <c r="NYV792" s="61"/>
      <c r="NYW792" s="61"/>
      <c r="NYX792" s="61"/>
      <c r="NYY792" s="61"/>
      <c r="NYZ792" s="61"/>
      <c r="NZA792" s="61"/>
      <c r="NZB792" s="61"/>
      <c r="NZC792" s="61"/>
      <c r="NZD792" s="61"/>
      <c r="NZE792" s="61"/>
      <c r="NZF792" s="61"/>
      <c r="NZG792" s="61"/>
      <c r="NZH792" s="61"/>
      <c r="NZI792" s="61"/>
      <c r="NZJ792" s="61"/>
      <c r="NZK792" s="61"/>
      <c r="NZL792" s="61"/>
      <c r="NZM792" s="61"/>
      <c r="NZN792" s="61"/>
      <c r="NZO792" s="61"/>
      <c r="NZP792" s="61"/>
      <c r="NZQ792" s="61"/>
      <c r="NZR792" s="61"/>
      <c r="NZS792" s="61"/>
      <c r="NZT792" s="61"/>
      <c r="NZU792" s="61"/>
      <c r="NZV792" s="61"/>
      <c r="NZW792" s="61"/>
      <c r="NZX792" s="61"/>
      <c r="NZY792" s="61"/>
      <c r="NZZ792" s="61"/>
      <c r="OAA792" s="61"/>
      <c r="OAB792" s="61"/>
      <c r="OAC792" s="61"/>
      <c r="OAD792" s="61"/>
      <c r="OAE792" s="61"/>
      <c r="OAF792" s="61"/>
      <c r="OAG792" s="61"/>
      <c r="OAH792" s="61"/>
      <c r="OAI792" s="61"/>
      <c r="OAJ792" s="61"/>
      <c r="OAK792" s="61"/>
      <c r="OAL792" s="61"/>
      <c r="OAM792" s="61"/>
      <c r="OAN792" s="61"/>
      <c r="OAO792" s="61"/>
      <c r="OAP792" s="61"/>
      <c r="OAQ792" s="61"/>
      <c r="OAR792" s="61"/>
      <c r="OAS792" s="61"/>
      <c r="OAT792" s="61"/>
      <c r="OAU792" s="61"/>
      <c r="OAV792" s="61"/>
      <c r="OAW792" s="61"/>
      <c r="OAX792" s="61"/>
      <c r="OAY792" s="61"/>
      <c r="OAZ792" s="61"/>
      <c r="OBA792" s="61"/>
      <c r="OBB792" s="61"/>
      <c r="OBC792" s="61"/>
      <c r="OBD792" s="61"/>
      <c r="OBE792" s="61"/>
      <c r="OBF792" s="61"/>
      <c r="OBG792" s="61"/>
      <c r="OBH792" s="61"/>
      <c r="OBI792" s="61"/>
      <c r="OBJ792" s="61"/>
      <c r="OBK792" s="61"/>
      <c r="OBL792" s="61"/>
      <c r="OBM792" s="61"/>
      <c r="OBN792" s="61"/>
      <c r="OBO792" s="61"/>
      <c r="OBP792" s="61"/>
      <c r="OBQ792" s="61"/>
      <c r="OBR792" s="61"/>
      <c r="OBS792" s="61"/>
      <c r="OBT792" s="61"/>
      <c r="OBU792" s="61"/>
      <c r="OBV792" s="61"/>
      <c r="OBW792" s="61"/>
      <c r="OBX792" s="61"/>
      <c r="OBY792" s="61"/>
      <c r="OBZ792" s="61"/>
      <c r="OCA792" s="61"/>
      <c r="OCB792" s="61"/>
      <c r="OCC792" s="61"/>
      <c r="OCD792" s="61"/>
      <c r="OCE792" s="61"/>
      <c r="OCF792" s="61"/>
      <c r="OCG792" s="61"/>
      <c r="OCH792" s="61"/>
      <c r="OCI792" s="61"/>
      <c r="OCJ792" s="61"/>
      <c r="OCK792" s="61"/>
      <c r="OCL792" s="61"/>
      <c r="OCM792" s="61"/>
      <c r="OCN792" s="61"/>
      <c r="OCO792" s="61"/>
      <c r="OCP792" s="61"/>
      <c r="OCQ792" s="61"/>
      <c r="OCR792" s="61"/>
      <c r="OCS792" s="61"/>
      <c r="OCT792" s="61"/>
      <c r="OCU792" s="61"/>
      <c r="OCV792" s="61"/>
      <c r="OCW792" s="61"/>
      <c r="OCX792" s="61"/>
      <c r="OCY792" s="61"/>
      <c r="OCZ792" s="61"/>
      <c r="ODA792" s="61"/>
      <c r="ODB792" s="61"/>
      <c r="ODC792" s="61"/>
      <c r="ODD792" s="61"/>
      <c r="ODE792" s="61"/>
      <c r="ODF792" s="61"/>
      <c r="ODG792" s="61"/>
      <c r="ODH792" s="61"/>
      <c r="ODI792" s="61"/>
      <c r="ODJ792" s="61"/>
      <c r="ODK792" s="61"/>
      <c r="ODL792" s="61"/>
      <c r="ODM792" s="61"/>
      <c r="ODN792" s="61"/>
      <c r="ODO792" s="61"/>
      <c r="ODP792" s="61"/>
      <c r="ODQ792" s="61"/>
      <c r="ODR792" s="61"/>
      <c r="ODS792" s="61"/>
      <c r="ODT792" s="61"/>
      <c r="ODU792" s="61"/>
      <c r="ODV792" s="61"/>
      <c r="ODW792" s="61"/>
      <c r="ODX792" s="61"/>
      <c r="ODY792" s="61"/>
      <c r="ODZ792" s="61"/>
      <c r="OEA792" s="61"/>
      <c r="OEB792" s="61"/>
      <c r="OEC792" s="61"/>
      <c r="OED792" s="61"/>
      <c r="OEE792" s="61"/>
      <c r="OEF792" s="61"/>
      <c r="OEG792" s="61"/>
      <c r="OEH792" s="61"/>
      <c r="OEI792" s="61"/>
      <c r="OEJ792" s="61"/>
      <c r="OEK792" s="61"/>
      <c r="OEL792" s="61"/>
      <c r="OEM792" s="61"/>
      <c r="OEN792" s="61"/>
      <c r="OEO792" s="61"/>
      <c r="OEP792" s="61"/>
      <c r="OEQ792" s="61"/>
      <c r="OER792" s="61"/>
      <c r="OES792" s="61"/>
      <c r="OET792" s="61"/>
      <c r="OEU792" s="61"/>
      <c r="OEV792" s="61"/>
      <c r="OEW792" s="61"/>
      <c r="OEX792" s="61"/>
      <c r="OEY792" s="61"/>
      <c r="OEZ792" s="61"/>
      <c r="OFA792" s="61"/>
      <c r="OFB792" s="61"/>
      <c r="OFC792" s="61"/>
      <c r="OFD792" s="61"/>
      <c r="OFE792" s="61"/>
      <c r="OFF792" s="61"/>
      <c r="OFG792" s="61"/>
      <c r="OFH792" s="61"/>
      <c r="OFI792" s="61"/>
      <c r="OFJ792" s="61"/>
      <c r="OFK792" s="61"/>
      <c r="OFL792" s="61"/>
      <c r="OFM792" s="61"/>
      <c r="OFN792" s="61"/>
      <c r="OFO792" s="61"/>
      <c r="OFP792" s="61"/>
      <c r="OFQ792" s="61"/>
      <c r="OFR792" s="61"/>
      <c r="OFS792" s="61"/>
      <c r="OFT792" s="61"/>
      <c r="OFU792" s="61"/>
      <c r="OFV792" s="61"/>
      <c r="OFW792" s="61"/>
      <c r="OFX792" s="61"/>
      <c r="OFY792" s="61"/>
      <c r="OFZ792" s="61"/>
      <c r="OGA792" s="61"/>
      <c r="OGB792" s="61"/>
      <c r="OGC792" s="61"/>
      <c r="OGD792" s="61"/>
      <c r="OGE792" s="61"/>
      <c r="OGF792" s="61"/>
      <c r="OGG792" s="61"/>
      <c r="OGH792" s="61"/>
      <c r="OGI792" s="61"/>
      <c r="OGJ792" s="61"/>
      <c r="OGK792" s="61"/>
      <c r="OGL792" s="61"/>
      <c r="OGM792" s="61"/>
      <c r="OGN792" s="61"/>
      <c r="OGO792" s="61"/>
      <c r="OGP792" s="61"/>
      <c r="OGQ792" s="61"/>
      <c r="OGR792" s="61"/>
      <c r="OGS792" s="61"/>
      <c r="OGT792" s="61"/>
      <c r="OGU792" s="61"/>
      <c r="OGV792" s="61"/>
      <c r="OGW792" s="61"/>
      <c r="OGX792" s="61"/>
      <c r="OGY792" s="61"/>
      <c r="OGZ792" s="61"/>
      <c r="OHA792" s="61"/>
      <c r="OHB792" s="61"/>
      <c r="OHC792" s="61"/>
      <c r="OHD792" s="61"/>
      <c r="OHE792" s="61"/>
      <c r="OHF792" s="61"/>
      <c r="OHG792" s="61"/>
      <c r="OHH792" s="61"/>
      <c r="OHI792" s="61"/>
      <c r="OHJ792" s="61"/>
      <c r="OHK792" s="61"/>
      <c r="OHL792" s="61"/>
      <c r="OHM792" s="61"/>
      <c r="OHN792" s="61"/>
      <c r="OHO792" s="61"/>
      <c r="OHP792" s="61"/>
      <c r="OHQ792" s="61"/>
      <c r="OHR792" s="61"/>
      <c r="OHS792" s="61"/>
      <c r="OHT792" s="61"/>
      <c r="OHU792" s="61"/>
      <c r="OHV792" s="61"/>
      <c r="OHW792" s="61"/>
      <c r="OHX792" s="61"/>
      <c r="OHY792" s="61"/>
      <c r="OHZ792" s="61"/>
      <c r="OIA792" s="61"/>
      <c r="OIB792" s="61"/>
      <c r="OIC792" s="61"/>
      <c r="OID792" s="61"/>
      <c r="OIE792" s="61"/>
      <c r="OIF792" s="61"/>
      <c r="OIG792" s="61"/>
      <c r="OIH792" s="61"/>
      <c r="OII792" s="61"/>
      <c r="OIJ792" s="61"/>
      <c r="OIK792" s="61"/>
      <c r="OIL792" s="61"/>
      <c r="OIM792" s="61"/>
      <c r="OIN792" s="61"/>
      <c r="OIO792" s="61"/>
      <c r="OIP792" s="61"/>
      <c r="OIQ792" s="61"/>
      <c r="OIR792" s="61"/>
      <c r="OIS792" s="61"/>
      <c r="OIT792" s="61"/>
      <c r="OIU792" s="61"/>
      <c r="OIV792" s="61"/>
      <c r="OIW792" s="61"/>
      <c r="OIX792" s="61"/>
      <c r="OIY792" s="61"/>
      <c r="OIZ792" s="61"/>
      <c r="OJA792" s="61"/>
      <c r="OJB792" s="61"/>
      <c r="OJC792" s="61"/>
      <c r="OJD792" s="61"/>
      <c r="OJE792" s="61"/>
      <c r="OJF792" s="61"/>
      <c r="OJG792" s="61"/>
      <c r="OJH792" s="61"/>
      <c r="OJI792" s="61"/>
      <c r="OJJ792" s="61"/>
      <c r="OJK792" s="61"/>
      <c r="OJL792" s="61"/>
      <c r="OJM792" s="61"/>
      <c r="OJN792" s="61"/>
      <c r="OJO792" s="61"/>
      <c r="OJP792" s="61"/>
      <c r="OJQ792" s="61"/>
      <c r="OJR792" s="61"/>
      <c r="OJS792" s="61"/>
      <c r="OJT792" s="61"/>
      <c r="OJU792" s="61"/>
      <c r="OJV792" s="61"/>
      <c r="OJW792" s="61"/>
      <c r="OJX792" s="61"/>
      <c r="OJY792" s="61"/>
      <c r="OJZ792" s="61"/>
      <c r="OKA792" s="61"/>
      <c r="OKB792" s="61"/>
      <c r="OKC792" s="61"/>
      <c r="OKD792" s="61"/>
      <c r="OKE792" s="61"/>
      <c r="OKF792" s="61"/>
      <c r="OKG792" s="61"/>
      <c r="OKH792" s="61"/>
      <c r="OKI792" s="61"/>
      <c r="OKJ792" s="61"/>
      <c r="OKK792" s="61"/>
      <c r="OKL792" s="61"/>
      <c r="OKM792" s="61"/>
      <c r="OKN792" s="61"/>
      <c r="OKO792" s="61"/>
      <c r="OKP792" s="61"/>
      <c r="OKQ792" s="61"/>
      <c r="OKR792" s="61"/>
      <c r="OKS792" s="61"/>
      <c r="OKT792" s="61"/>
      <c r="OKU792" s="61"/>
      <c r="OKV792" s="61"/>
      <c r="OKW792" s="61"/>
      <c r="OKX792" s="61"/>
      <c r="OKY792" s="61"/>
      <c r="OKZ792" s="61"/>
      <c r="OLA792" s="61"/>
      <c r="OLB792" s="61"/>
      <c r="OLC792" s="61"/>
      <c r="OLD792" s="61"/>
      <c r="OLE792" s="61"/>
      <c r="OLF792" s="61"/>
      <c r="OLG792" s="61"/>
      <c r="OLH792" s="61"/>
      <c r="OLI792" s="61"/>
      <c r="OLJ792" s="61"/>
      <c r="OLK792" s="61"/>
      <c r="OLL792" s="61"/>
      <c r="OLM792" s="61"/>
      <c r="OLN792" s="61"/>
      <c r="OLO792" s="61"/>
      <c r="OLP792" s="61"/>
      <c r="OLQ792" s="61"/>
      <c r="OLR792" s="61"/>
      <c r="OLS792" s="61"/>
      <c r="OLT792" s="61"/>
      <c r="OLU792" s="61"/>
      <c r="OLV792" s="61"/>
      <c r="OLW792" s="61"/>
      <c r="OLX792" s="61"/>
      <c r="OLY792" s="61"/>
      <c r="OLZ792" s="61"/>
      <c r="OMA792" s="61"/>
      <c r="OMB792" s="61"/>
      <c r="OMC792" s="61"/>
      <c r="OMD792" s="61"/>
      <c r="OME792" s="61"/>
      <c r="OMF792" s="61"/>
      <c r="OMG792" s="61"/>
      <c r="OMH792" s="61"/>
      <c r="OMI792" s="61"/>
      <c r="OMJ792" s="61"/>
      <c r="OMK792" s="61"/>
      <c r="OML792" s="61"/>
      <c r="OMM792" s="61"/>
      <c r="OMN792" s="61"/>
      <c r="OMO792" s="61"/>
      <c r="OMP792" s="61"/>
      <c r="OMQ792" s="61"/>
      <c r="OMR792" s="61"/>
      <c r="OMS792" s="61"/>
      <c r="OMT792" s="61"/>
      <c r="OMU792" s="61"/>
      <c r="OMV792" s="61"/>
      <c r="OMW792" s="61"/>
      <c r="OMX792" s="61"/>
      <c r="OMY792" s="61"/>
      <c r="OMZ792" s="61"/>
      <c r="ONA792" s="61"/>
      <c r="ONB792" s="61"/>
      <c r="ONC792" s="61"/>
      <c r="OND792" s="61"/>
      <c r="ONE792" s="61"/>
      <c r="ONF792" s="61"/>
      <c r="ONG792" s="61"/>
      <c r="ONH792" s="61"/>
      <c r="ONI792" s="61"/>
      <c r="ONJ792" s="61"/>
      <c r="ONK792" s="61"/>
      <c r="ONL792" s="61"/>
      <c r="ONM792" s="61"/>
      <c r="ONN792" s="61"/>
      <c r="ONO792" s="61"/>
      <c r="ONP792" s="61"/>
      <c r="ONQ792" s="61"/>
      <c r="ONR792" s="61"/>
      <c r="ONS792" s="61"/>
      <c r="ONT792" s="61"/>
      <c r="ONU792" s="61"/>
      <c r="ONV792" s="61"/>
      <c r="ONW792" s="61"/>
      <c r="ONX792" s="61"/>
      <c r="ONY792" s="61"/>
      <c r="ONZ792" s="61"/>
      <c r="OOA792" s="61"/>
      <c r="OOB792" s="61"/>
      <c r="OOC792" s="61"/>
      <c r="OOD792" s="61"/>
      <c r="OOE792" s="61"/>
      <c r="OOF792" s="61"/>
      <c r="OOG792" s="61"/>
      <c r="OOH792" s="61"/>
      <c r="OOI792" s="61"/>
      <c r="OOJ792" s="61"/>
      <c r="OOK792" s="61"/>
      <c r="OOL792" s="61"/>
      <c r="OOM792" s="61"/>
      <c r="OON792" s="61"/>
      <c r="OOO792" s="61"/>
      <c r="OOP792" s="61"/>
      <c r="OOQ792" s="61"/>
      <c r="OOR792" s="61"/>
      <c r="OOS792" s="61"/>
      <c r="OOT792" s="61"/>
      <c r="OOU792" s="61"/>
      <c r="OOV792" s="61"/>
      <c r="OOW792" s="61"/>
      <c r="OOX792" s="61"/>
      <c r="OOY792" s="61"/>
      <c r="OOZ792" s="61"/>
      <c r="OPA792" s="61"/>
      <c r="OPB792" s="61"/>
      <c r="OPC792" s="61"/>
      <c r="OPD792" s="61"/>
      <c r="OPE792" s="61"/>
      <c r="OPF792" s="61"/>
      <c r="OPG792" s="61"/>
      <c r="OPH792" s="61"/>
      <c r="OPI792" s="61"/>
      <c r="OPJ792" s="61"/>
      <c r="OPK792" s="61"/>
      <c r="OPL792" s="61"/>
      <c r="OPM792" s="61"/>
      <c r="OPN792" s="61"/>
      <c r="OPO792" s="61"/>
      <c r="OPP792" s="61"/>
      <c r="OPQ792" s="61"/>
      <c r="OPR792" s="61"/>
      <c r="OPS792" s="61"/>
      <c r="OPT792" s="61"/>
      <c r="OPU792" s="61"/>
      <c r="OPV792" s="61"/>
      <c r="OPW792" s="61"/>
      <c r="OPX792" s="61"/>
      <c r="OPY792" s="61"/>
      <c r="OPZ792" s="61"/>
      <c r="OQA792" s="61"/>
      <c r="OQB792" s="61"/>
      <c r="OQC792" s="61"/>
      <c r="OQD792" s="61"/>
      <c r="OQE792" s="61"/>
      <c r="OQF792" s="61"/>
      <c r="OQG792" s="61"/>
      <c r="OQH792" s="61"/>
      <c r="OQI792" s="61"/>
      <c r="OQJ792" s="61"/>
      <c r="OQK792" s="61"/>
      <c r="OQL792" s="61"/>
      <c r="OQM792" s="61"/>
      <c r="OQN792" s="61"/>
      <c r="OQO792" s="61"/>
      <c r="OQP792" s="61"/>
      <c r="OQQ792" s="61"/>
      <c r="OQR792" s="61"/>
      <c r="OQS792" s="61"/>
      <c r="OQT792" s="61"/>
      <c r="OQU792" s="61"/>
      <c r="OQV792" s="61"/>
      <c r="OQW792" s="61"/>
      <c r="OQX792" s="61"/>
      <c r="OQY792" s="61"/>
      <c r="OQZ792" s="61"/>
      <c r="ORA792" s="61"/>
      <c r="ORB792" s="61"/>
      <c r="ORC792" s="61"/>
      <c r="ORD792" s="61"/>
      <c r="ORE792" s="61"/>
      <c r="ORF792" s="61"/>
      <c r="ORG792" s="61"/>
      <c r="ORH792" s="61"/>
      <c r="ORI792" s="61"/>
      <c r="ORJ792" s="61"/>
      <c r="ORK792" s="61"/>
      <c r="ORL792" s="61"/>
      <c r="ORM792" s="61"/>
      <c r="ORN792" s="61"/>
      <c r="ORO792" s="61"/>
      <c r="ORP792" s="61"/>
      <c r="ORQ792" s="61"/>
      <c r="ORR792" s="61"/>
      <c r="ORS792" s="61"/>
      <c r="ORT792" s="61"/>
      <c r="ORU792" s="61"/>
      <c r="ORV792" s="61"/>
      <c r="ORW792" s="61"/>
      <c r="ORX792" s="61"/>
      <c r="ORY792" s="61"/>
      <c r="ORZ792" s="61"/>
      <c r="OSA792" s="61"/>
      <c r="OSB792" s="61"/>
      <c r="OSC792" s="61"/>
      <c r="OSD792" s="61"/>
      <c r="OSE792" s="61"/>
      <c r="OSF792" s="61"/>
      <c r="OSG792" s="61"/>
      <c r="OSH792" s="61"/>
      <c r="OSI792" s="61"/>
      <c r="OSJ792" s="61"/>
      <c r="OSK792" s="61"/>
      <c r="OSL792" s="61"/>
      <c r="OSM792" s="61"/>
      <c r="OSN792" s="61"/>
      <c r="OSO792" s="61"/>
      <c r="OSP792" s="61"/>
      <c r="OSQ792" s="61"/>
      <c r="OSR792" s="61"/>
      <c r="OSS792" s="61"/>
      <c r="OST792" s="61"/>
      <c r="OSU792" s="61"/>
      <c r="OSV792" s="61"/>
      <c r="OSW792" s="61"/>
      <c r="OSX792" s="61"/>
      <c r="OSY792" s="61"/>
      <c r="OSZ792" s="61"/>
      <c r="OTA792" s="61"/>
      <c r="OTB792" s="61"/>
      <c r="OTC792" s="61"/>
      <c r="OTD792" s="61"/>
      <c r="OTE792" s="61"/>
      <c r="OTF792" s="61"/>
      <c r="OTG792" s="61"/>
      <c r="OTH792" s="61"/>
      <c r="OTI792" s="61"/>
      <c r="OTJ792" s="61"/>
      <c r="OTK792" s="61"/>
      <c r="OTL792" s="61"/>
      <c r="OTM792" s="61"/>
      <c r="OTN792" s="61"/>
      <c r="OTO792" s="61"/>
      <c r="OTP792" s="61"/>
      <c r="OTQ792" s="61"/>
      <c r="OTR792" s="61"/>
      <c r="OTS792" s="61"/>
      <c r="OTT792" s="61"/>
      <c r="OTU792" s="61"/>
      <c r="OTV792" s="61"/>
      <c r="OTW792" s="61"/>
      <c r="OTX792" s="61"/>
      <c r="OTY792" s="61"/>
      <c r="OTZ792" s="61"/>
      <c r="OUA792" s="61"/>
      <c r="OUB792" s="61"/>
      <c r="OUC792" s="61"/>
      <c r="OUD792" s="61"/>
      <c r="OUE792" s="61"/>
      <c r="OUF792" s="61"/>
      <c r="OUG792" s="61"/>
      <c r="OUH792" s="61"/>
      <c r="OUI792" s="61"/>
      <c r="OUJ792" s="61"/>
      <c r="OUK792" s="61"/>
      <c r="OUL792" s="61"/>
      <c r="OUM792" s="61"/>
      <c r="OUN792" s="61"/>
      <c r="OUO792" s="61"/>
      <c r="OUP792" s="61"/>
      <c r="OUQ792" s="61"/>
      <c r="OUR792" s="61"/>
      <c r="OUS792" s="61"/>
      <c r="OUT792" s="61"/>
      <c r="OUU792" s="61"/>
      <c r="OUV792" s="61"/>
      <c r="OUW792" s="61"/>
      <c r="OUX792" s="61"/>
      <c r="OUY792" s="61"/>
      <c r="OUZ792" s="61"/>
      <c r="OVA792" s="61"/>
      <c r="OVB792" s="61"/>
      <c r="OVC792" s="61"/>
      <c r="OVD792" s="61"/>
      <c r="OVE792" s="61"/>
      <c r="OVF792" s="61"/>
      <c r="OVG792" s="61"/>
      <c r="OVH792" s="61"/>
      <c r="OVI792" s="61"/>
      <c r="OVJ792" s="61"/>
      <c r="OVK792" s="61"/>
      <c r="OVL792" s="61"/>
      <c r="OVM792" s="61"/>
      <c r="OVN792" s="61"/>
      <c r="OVO792" s="61"/>
      <c r="OVP792" s="61"/>
      <c r="OVQ792" s="61"/>
      <c r="OVR792" s="61"/>
      <c r="OVS792" s="61"/>
      <c r="OVT792" s="61"/>
      <c r="OVU792" s="61"/>
      <c r="OVV792" s="61"/>
      <c r="OVW792" s="61"/>
      <c r="OVX792" s="61"/>
      <c r="OVY792" s="61"/>
      <c r="OVZ792" s="61"/>
      <c r="OWA792" s="61"/>
      <c r="OWB792" s="61"/>
      <c r="OWC792" s="61"/>
      <c r="OWD792" s="61"/>
      <c r="OWE792" s="61"/>
      <c r="OWF792" s="61"/>
      <c r="OWG792" s="61"/>
      <c r="OWH792" s="61"/>
      <c r="OWI792" s="61"/>
      <c r="OWJ792" s="61"/>
      <c r="OWK792" s="61"/>
      <c r="OWL792" s="61"/>
      <c r="OWM792" s="61"/>
      <c r="OWN792" s="61"/>
      <c r="OWO792" s="61"/>
      <c r="OWP792" s="61"/>
      <c r="OWQ792" s="61"/>
      <c r="OWR792" s="61"/>
      <c r="OWS792" s="61"/>
      <c r="OWT792" s="61"/>
      <c r="OWU792" s="61"/>
      <c r="OWV792" s="61"/>
      <c r="OWW792" s="61"/>
      <c r="OWX792" s="61"/>
      <c r="OWY792" s="61"/>
      <c r="OWZ792" s="61"/>
      <c r="OXA792" s="61"/>
      <c r="OXB792" s="61"/>
      <c r="OXC792" s="61"/>
      <c r="OXD792" s="61"/>
      <c r="OXE792" s="61"/>
      <c r="OXF792" s="61"/>
      <c r="OXG792" s="61"/>
      <c r="OXH792" s="61"/>
      <c r="OXI792" s="61"/>
      <c r="OXJ792" s="61"/>
      <c r="OXK792" s="61"/>
      <c r="OXL792" s="61"/>
      <c r="OXM792" s="61"/>
      <c r="OXN792" s="61"/>
      <c r="OXO792" s="61"/>
      <c r="OXP792" s="61"/>
      <c r="OXQ792" s="61"/>
      <c r="OXR792" s="61"/>
      <c r="OXS792" s="61"/>
      <c r="OXT792" s="61"/>
      <c r="OXU792" s="61"/>
      <c r="OXV792" s="61"/>
      <c r="OXW792" s="61"/>
      <c r="OXX792" s="61"/>
      <c r="OXY792" s="61"/>
      <c r="OXZ792" s="61"/>
      <c r="OYA792" s="61"/>
      <c r="OYB792" s="61"/>
      <c r="OYC792" s="61"/>
      <c r="OYD792" s="61"/>
      <c r="OYE792" s="61"/>
      <c r="OYF792" s="61"/>
      <c r="OYG792" s="61"/>
      <c r="OYH792" s="61"/>
      <c r="OYI792" s="61"/>
      <c r="OYJ792" s="61"/>
      <c r="OYK792" s="61"/>
      <c r="OYL792" s="61"/>
      <c r="OYM792" s="61"/>
      <c r="OYN792" s="61"/>
      <c r="OYO792" s="61"/>
      <c r="OYP792" s="61"/>
      <c r="OYQ792" s="61"/>
      <c r="OYR792" s="61"/>
      <c r="OYS792" s="61"/>
      <c r="OYT792" s="61"/>
      <c r="OYU792" s="61"/>
      <c r="OYV792" s="61"/>
      <c r="OYW792" s="61"/>
      <c r="OYX792" s="61"/>
      <c r="OYY792" s="61"/>
      <c r="OYZ792" s="61"/>
      <c r="OZA792" s="61"/>
      <c r="OZB792" s="61"/>
      <c r="OZC792" s="61"/>
      <c r="OZD792" s="61"/>
      <c r="OZE792" s="61"/>
      <c r="OZF792" s="61"/>
      <c r="OZG792" s="61"/>
      <c r="OZH792" s="61"/>
      <c r="OZI792" s="61"/>
      <c r="OZJ792" s="61"/>
      <c r="OZK792" s="61"/>
      <c r="OZL792" s="61"/>
      <c r="OZM792" s="61"/>
      <c r="OZN792" s="61"/>
      <c r="OZO792" s="61"/>
      <c r="OZP792" s="61"/>
      <c r="OZQ792" s="61"/>
      <c r="OZR792" s="61"/>
      <c r="OZS792" s="61"/>
      <c r="OZT792" s="61"/>
      <c r="OZU792" s="61"/>
      <c r="OZV792" s="61"/>
      <c r="OZW792" s="61"/>
      <c r="OZX792" s="61"/>
      <c r="OZY792" s="61"/>
      <c r="OZZ792" s="61"/>
      <c r="PAA792" s="61"/>
      <c r="PAB792" s="61"/>
      <c r="PAC792" s="61"/>
      <c r="PAD792" s="61"/>
      <c r="PAE792" s="61"/>
      <c r="PAF792" s="61"/>
      <c r="PAG792" s="61"/>
      <c r="PAH792" s="61"/>
      <c r="PAI792" s="61"/>
      <c r="PAJ792" s="61"/>
      <c r="PAK792" s="61"/>
      <c r="PAL792" s="61"/>
      <c r="PAM792" s="61"/>
      <c r="PAN792" s="61"/>
      <c r="PAO792" s="61"/>
      <c r="PAP792" s="61"/>
      <c r="PAQ792" s="61"/>
      <c r="PAR792" s="61"/>
      <c r="PAS792" s="61"/>
      <c r="PAT792" s="61"/>
      <c r="PAU792" s="61"/>
      <c r="PAV792" s="61"/>
      <c r="PAW792" s="61"/>
      <c r="PAX792" s="61"/>
      <c r="PAY792" s="61"/>
      <c r="PAZ792" s="61"/>
      <c r="PBA792" s="61"/>
      <c r="PBB792" s="61"/>
      <c r="PBC792" s="61"/>
      <c r="PBD792" s="61"/>
      <c r="PBE792" s="61"/>
      <c r="PBF792" s="61"/>
      <c r="PBG792" s="61"/>
      <c r="PBH792" s="61"/>
      <c r="PBI792" s="61"/>
      <c r="PBJ792" s="61"/>
      <c r="PBK792" s="61"/>
      <c r="PBL792" s="61"/>
      <c r="PBM792" s="61"/>
      <c r="PBN792" s="61"/>
      <c r="PBO792" s="61"/>
      <c r="PBP792" s="61"/>
      <c r="PBQ792" s="61"/>
      <c r="PBR792" s="61"/>
      <c r="PBS792" s="61"/>
      <c r="PBT792" s="61"/>
      <c r="PBU792" s="61"/>
      <c r="PBV792" s="61"/>
      <c r="PBW792" s="61"/>
      <c r="PBX792" s="61"/>
      <c r="PBY792" s="61"/>
      <c r="PBZ792" s="61"/>
      <c r="PCA792" s="61"/>
      <c r="PCB792" s="61"/>
      <c r="PCC792" s="61"/>
      <c r="PCD792" s="61"/>
      <c r="PCE792" s="61"/>
      <c r="PCF792" s="61"/>
      <c r="PCG792" s="61"/>
      <c r="PCH792" s="61"/>
      <c r="PCI792" s="61"/>
      <c r="PCJ792" s="61"/>
      <c r="PCK792" s="61"/>
      <c r="PCL792" s="61"/>
      <c r="PCM792" s="61"/>
      <c r="PCN792" s="61"/>
      <c r="PCO792" s="61"/>
      <c r="PCP792" s="61"/>
      <c r="PCQ792" s="61"/>
      <c r="PCR792" s="61"/>
      <c r="PCS792" s="61"/>
      <c r="PCT792" s="61"/>
      <c r="PCU792" s="61"/>
      <c r="PCV792" s="61"/>
      <c r="PCW792" s="61"/>
      <c r="PCX792" s="61"/>
      <c r="PCY792" s="61"/>
      <c r="PCZ792" s="61"/>
      <c r="PDA792" s="61"/>
      <c r="PDB792" s="61"/>
      <c r="PDC792" s="61"/>
      <c r="PDD792" s="61"/>
      <c r="PDE792" s="61"/>
      <c r="PDF792" s="61"/>
      <c r="PDG792" s="61"/>
      <c r="PDH792" s="61"/>
      <c r="PDI792" s="61"/>
      <c r="PDJ792" s="61"/>
      <c r="PDK792" s="61"/>
      <c r="PDL792" s="61"/>
      <c r="PDM792" s="61"/>
      <c r="PDN792" s="61"/>
      <c r="PDO792" s="61"/>
      <c r="PDP792" s="61"/>
      <c r="PDQ792" s="61"/>
      <c r="PDR792" s="61"/>
      <c r="PDS792" s="61"/>
      <c r="PDT792" s="61"/>
      <c r="PDU792" s="61"/>
      <c r="PDV792" s="61"/>
      <c r="PDW792" s="61"/>
      <c r="PDX792" s="61"/>
      <c r="PDY792" s="61"/>
      <c r="PDZ792" s="61"/>
      <c r="PEA792" s="61"/>
      <c r="PEB792" s="61"/>
      <c r="PEC792" s="61"/>
      <c r="PED792" s="61"/>
      <c r="PEE792" s="61"/>
      <c r="PEF792" s="61"/>
      <c r="PEG792" s="61"/>
      <c r="PEH792" s="61"/>
      <c r="PEI792" s="61"/>
      <c r="PEJ792" s="61"/>
      <c r="PEK792" s="61"/>
      <c r="PEL792" s="61"/>
      <c r="PEM792" s="61"/>
      <c r="PEN792" s="61"/>
      <c r="PEO792" s="61"/>
      <c r="PEP792" s="61"/>
      <c r="PEQ792" s="61"/>
      <c r="PER792" s="61"/>
      <c r="PES792" s="61"/>
      <c r="PET792" s="61"/>
      <c r="PEU792" s="61"/>
      <c r="PEV792" s="61"/>
      <c r="PEW792" s="61"/>
      <c r="PEX792" s="61"/>
      <c r="PEY792" s="61"/>
      <c r="PEZ792" s="61"/>
      <c r="PFA792" s="61"/>
      <c r="PFB792" s="61"/>
      <c r="PFC792" s="61"/>
      <c r="PFD792" s="61"/>
      <c r="PFE792" s="61"/>
      <c r="PFF792" s="61"/>
      <c r="PFG792" s="61"/>
      <c r="PFH792" s="61"/>
      <c r="PFI792" s="61"/>
      <c r="PFJ792" s="61"/>
      <c r="PFK792" s="61"/>
      <c r="PFL792" s="61"/>
      <c r="PFM792" s="61"/>
      <c r="PFN792" s="61"/>
      <c r="PFO792" s="61"/>
      <c r="PFP792" s="61"/>
      <c r="PFQ792" s="61"/>
      <c r="PFR792" s="61"/>
      <c r="PFS792" s="61"/>
      <c r="PFT792" s="61"/>
      <c r="PFU792" s="61"/>
      <c r="PFV792" s="61"/>
      <c r="PFW792" s="61"/>
      <c r="PFX792" s="61"/>
      <c r="PFY792" s="61"/>
      <c r="PFZ792" s="61"/>
      <c r="PGA792" s="61"/>
      <c r="PGB792" s="61"/>
      <c r="PGC792" s="61"/>
      <c r="PGD792" s="61"/>
      <c r="PGE792" s="61"/>
      <c r="PGF792" s="61"/>
      <c r="PGG792" s="61"/>
      <c r="PGH792" s="61"/>
      <c r="PGI792" s="61"/>
      <c r="PGJ792" s="61"/>
      <c r="PGK792" s="61"/>
      <c r="PGL792" s="61"/>
      <c r="PGM792" s="61"/>
      <c r="PGN792" s="61"/>
      <c r="PGO792" s="61"/>
      <c r="PGP792" s="61"/>
      <c r="PGQ792" s="61"/>
      <c r="PGR792" s="61"/>
      <c r="PGS792" s="61"/>
      <c r="PGT792" s="61"/>
      <c r="PGU792" s="61"/>
      <c r="PGV792" s="61"/>
      <c r="PGW792" s="61"/>
      <c r="PGX792" s="61"/>
      <c r="PGY792" s="61"/>
      <c r="PGZ792" s="61"/>
      <c r="PHA792" s="61"/>
      <c r="PHB792" s="61"/>
      <c r="PHC792" s="61"/>
      <c r="PHD792" s="61"/>
      <c r="PHE792" s="61"/>
      <c r="PHF792" s="61"/>
      <c r="PHG792" s="61"/>
      <c r="PHH792" s="61"/>
      <c r="PHI792" s="61"/>
      <c r="PHJ792" s="61"/>
      <c r="PHK792" s="61"/>
      <c r="PHL792" s="61"/>
      <c r="PHM792" s="61"/>
      <c r="PHN792" s="61"/>
      <c r="PHO792" s="61"/>
      <c r="PHP792" s="61"/>
      <c r="PHQ792" s="61"/>
      <c r="PHR792" s="61"/>
      <c r="PHS792" s="61"/>
      <c r="PHT792" s="61"/>
      <c r="PHU792" s="61"/>
      <c r="PHV792" s="61"/>
      <c r="PHW792" s="61"/>
      <c r="PHX792" s="61"/>
      <c r="PHY792" s="61"/>
      <c r="PHZ792" s="61"/>
      <c r="PIA792" s="61"/>
      <c r="PIB792" s="61"/>
      <c r="PIC792" s="61"/>
      <c r="PID792" s="61"/>
      <c r="PIE792" s="61"/>
      <c r="PIF792" s="61"/>
      <c r="PIG792" s="61"/>
      <c r="PIH792" s="61"/>
      <c r="PII792" s="61"/>
      <c r="PIJ792" s="61"/>
      <c r="PIK792" s="61"/>
      <c r="PIL792" s="61"/>
      <c r="PIM792" s="61"/>
      <c r="PIN792" s="61"/>
      <c r="PIO792" s="61"/>
      <c r="PIP792" s="61"/>
      <c r="PIQ792" s="61"/>
      <c r="PIR792" s="61"/>
      <c r="PIS792" s="61"/>
      <c r="PIT792" s="61"/>
      <c r="PIU792" s="61"/>
      <c r="PIV792" s="61"/>
      <c r="PIW792" s="61"/>
      <c r="PIX792" s="61"/>
      <c r="PIY792" s="61"/>
      <c r="PIZ792" s="61"/>
      <c r="PJA792" s="61"/>
      <c r="PJB792" s="61"/>
      <c r="PJC792" s="61"/>
      <c r="PJD792" s="61"/>
      <c r="PJE792" s="61"/>
      <c r="PJF792" s="61"/>
      <c r="PJG792" s="61"/>
      <c r="PJH792" s="61"/>
      <c r="PJI792" s="61"/>
      <c r="PJJ792" s="61"/>
      <c r="PJK792" s="61"/>
      <c r="PJL792" s="61"/>
      <c r="PJM792" s="61"/>
      <c r="PJN792" s="61"/>
      <c r="PJO792" s="61"/>
      <c r="PJP792" s="61"/>
      <c r="PJQ792" s="61"/>
      <c r="PJR792" s="61"/>
      <c r="PJS792" s="61"/>
      <c r="PJT792" s="61"/>
      <c r="PJU792" s="61"/>
      <c r="PJV792" s="61"/>
      <c r="PJW792" s="61"/>
      <c r="PJX792" s="61"/>
      <c r="PJY792" s="61"/>
      <c r="PJZ792" s="61"/>
      <c r="PKA792" s="61"/>
      <c r="PKB792" s="61"/>
      <c r="PKC792" s="61"/>
      <c r="PKD792" s="61"/>
      <c r="PKE792" s="61"/>
      <c r="PKF792" s="61"/>
      <c r="PKG792" s="61"/>
      <c r="PKH792" s="61"/>
      <c r="PKI792" s="61"/>
      <c r="PKJ792" s="61"/>
      <c r="PKK792" s="61"/>
      <c r="PKL792" s="61"/>
      <c r="PKM792" s="61"/>
      <c r="PKN792" s="61"/>
      <c r="PKO792" s="61"/>
      <c r="PKP792" s="61"/>
      <c r="PKQ792" s="61"/>
      <c r="PKR792" s="61"/>
      <c r="PKS792" s="61"/>
      <c r="PKT792" s="61"/>
      <c r="PKU792" s="61"/>
      <c r="PKV792" s="61"/>
      <c r="PKW792" s="61"/>
      <c r="PKX792" s="61"/>
      <c r="PKY792" s="61"/>
      <c r="PKZ792" s="61"/>
      <c r="PLA792" s="61"/>
      <c r="PLB792" s="61"/>
      <c r="PLC792" s="61"/>
      <c r="PLD792" s="61"/>
      <c r="PLE792" s="61"/>
      <c r="PLF792" s="61"/>
      <c r="PLG792" s="61"/>
      <c r="PLH792" s="61"/>
      <c r="PLI792" s="61"/>
      <c r="PLJ792" s="61"/>
      <c r="PLK792" s="61"/>
      <c r="PLL792" s="61"/>
      <c r="PLM792" s="61"/>
      <c r="PLN792" s="61"/>
      <c r="PLO792" s="61"/>
      <c r="PLP792" s="61"/>
      <c r="PLQ792" s="61"/>
      <c r="PLR792" s="61"/>
      <c r="PLS792" s="61"/>
      <c r="PLT792" s="61"/>
      <c r="PLU792" s="61"/>
      <c r="PLV792" s="61"/>
      <c r="PLW792" s="61"/>
      <c r="PLX792" s="61"/>
      <c r="PLY792" s="61"/>
      <c r="PLZ792" s="61"/>
      <c r="PMA792" s="61"/>
      <c r="PMB792" s="61"/>
      <c r="PMC792" s="61"/>
      <c r="PMD792" s="61"/>
      <c r="PME792" s="61"/>
      <c r="PMF792" s="61"/>
      <c r="PMG792" s="61"/>
      <c r="PMH792" s="61"/>
      <c r="PMI792" s="61"/>
      <c r="PMJ792" s="61"/>
      <c r="PMK792" s="61"/>
      <c r="PML792" s="61"/>
      <c r="PMM792" s="61"/>
      <c r="PMN792" s="61"/>
      <c r="PMO792" s="61"/>
      <c r="PMP792" s="61"/>
      <c r="PMQ792" s="61"/>
      <c r="PMR792" s="61"/>
      <c r="PMS792" s="61"/>
      <c r="PMT792" s="61"/>
      <c r="PMU792" s="61"/>
      <c r="PMV792" s="61"/>
      <c r="PMW792" s="61"/>
      <c r="PMX792" s="61"/>
      <c r="PMY792" s="61"/>
      <c r="PMZ792" s="61"/>
      <c r="PNA792" s="61"/>
      <c r="PNB792" s="61"/>
      <c r="PNC792" s="61"/>
      <c r="PND792" s="61"/>
      <c r="PNE792" s="61"/>
      <c r="PNF792" s="61"/>
      <c r="PNG792" s="61"/>
      <c r="PNH792" s="61"/>
      <c r="PNI792" s="61"/>
      <c r="PNJ792" s="61"/>
      <c r="PNK792" s="61"/>
      <c r="PNL792" s="61"/>
      <c r="PNM792" s="61"/>
      <c r="PNN792" s="61"/>
      <c r="PNO792" s="61"/>
      <c r="PNP792" s="61"/>
      <c r="PNQ792" s="61"/>
      <c r="PNR792" s="61"/>
      <c r="PNS792" s="61"/>
      <c r="PNT792" s="61"/>
      <c r="PNU792" s="61"/>
      <c r="PNV792" s="61"/>
      <c r="PNW792" s="61"/>
      <c r="PNX792" s="61"/>
      <c r="PNY792" s="61"/>
      <c r="PNZ792" s="61"/>
      <c r="POA792" s="61"/>
      <c r="POB792" s="61"/>
      <c r="POC792" s="61"/>
      <c r="POD792" s="61"/>
      <c r="POE792" s="61"/>
      <c r="POF792" s="61"/>
      <c r="POG792" s="61"/>
      <c r="POH792" s="61"/>
      <c r="POI792" s="61"/>
      <c r="POJ792" s="61"/>
      <c r="POK792" s="61"/>
      <c r="POL792" s="61"/>
      <c r="POM792" s="61"/>
      <c r="PON792" s="61"/>
      <c r="POO792" s="61"/>
      <c r="POP792" s="61"/>
      <c r="POQ792" s="61"/>
      <c r="POR792" s="61"/>
      <c r="POS792" s="61"/>
      <c r="POT792" s="61"/>
      <c r="POU792" s="61"/>
      <c r="POV792" s="61"/>
      <c r="POW792" s="61"/>
      <c r="POX792" s="61"/>
      <c r="POY792" s="61"/>
      <c r="POZ792" s="61"/>
      <c r="PPA792" s="61"/>
      <c r="PPB792" s="61"/>
      <c r="PPC792" s="61"/>
      <c r="PPD792" s="61"/>
      <c r="PPE792" s="61"/>
      <c r="PPF792" s="61"/>
      <c r="PPG792" s="61"/>
      <c r="PPH792" s="61"/>
      <c r="PPI792" s="61"/>
      <c r="PPJ792" s="61"/>
      <c r="PPK792" s="61"/>
      <c r="PPL792" s="61"/>
      <c r="PPM792" s="61"/>
      <c r="PPN792" s="61"/>
      <c r="PPO792" s="61"/>
      <c r="PPP792" s="61"/>
      <c r="PPQ792" s="61"/>
      <c r="PPR792" s="61"/>
      <c r="PPS792" s="61"/>
      <c r="PPT792" s="61"/>
      <c r="PPU792" s="61"/>
      <c r="PPV792" s="61"/>
      <c r="PPW792" s="61"/>
      <c r="PPX792" s="61"/>
      <c r="PPY792" s="61"/>
      <c r="PPZ792" s="61"/>
      <c r="PQA792" s="61"/>
      <c r="PQB792" s="61"/>
      <c r="PQC792" s="61"/>
      <c r="PQD792" s="61"/>
      <c r="PQE792" s="61"/>
      <c r="PQF792" s="61"/>
      <c r="PQG792" s="61"/>
      <c r="PQH792" s="61"/>
      <c r="PQI792" s="61"/>
      <c r="PQJ792" s="61"/>
      <c r="PQK792" s="61"/>
      <c r="PQL792" s="61"/>
      <c r="PQM792" s="61"/>
      <c r="PQN792" s="61"/>
      <c r="PQO792" s="61"/>
      <c r="PQP792" s="61"/>
      <c r="PQQ792" s="61"/>
      <c r="PQR792" s="61"/>
      <c r="PQS792" s="61"/>
      <c r="PQT792" s="61"/>
      <c r="PQU792" s="61"/>
      <c r="PQV792" s="61"/>
      <c r="PQW792" s="61"/>
      <c r="PQX792" s="61"/>
      <c r="PQY792" s="61"/>
      <c r="PQZ792" s="61"/>
      <c r="PRA792" s="61"/>
      <c r="PRB792" s="61"/>
      <c r="PRC792" s="61"/>
      <c r="PRD792" s="61"/>
      <c r="PRE792" s="61"/>
      <c r="PRF792" s="61"/>
      <c r="PRG792" s="61"/>
      <c r="PRH792" s="61"/>
      <c r="PRI792" s="61"/>
      <c r="PRJ792" s="61"/>
      <c r="PRK792" s="61"/>
      <c r="PRL792" s="61"/>
      <c r="PRM792" s="61"/>
      <c r="PRN792" s="61"/>
      <c r="PRO792" s="61"/>
      <c r="PRP792" s="61"/>
      <c r="PRQ792" s="61"/>
      <c r="PRR792" s="61"/>
      <c r="PRS792" s="61"/>
      <c r="PRT792" s="61"/>
      <c r="PRU792" s="61"/>
      <c r="PRV792" s="61"/>
      <c r="PRW792" s="61"/>
      <c r="PRX792" s="61"/>
      <c r="PRY792" s="61"/>
      <c r="PRZ792" s="61"/>
      <c r="PSA792" s="61"/>
      <c r="PSB792" s="61"/>
      <c r="PSC792" s="61"/>
      <c r="PSD792" s="61"/>
      <c r="PSE792" s="61"/>
      <c r="PSF792" s="61"/>
      <c r="PSG792" s="61"/>
      <c r="PSH792" s="61"/>
      <c r="PSI792" s="61"/>
      <c r="PSJ792" s="61"/>
      <c r="PSK792" s="61"/>
      <c r="PSL792" s="61"/>
      <c r="PSM792" s="61"/>
      <c r="PSN792" s="61"/>
      <c r="PSO792" s="61"/>
      <c r="PSP792" s="61"/>
      <c r="PSQ792" s="61"/>
      <c r="PSR792" s="61"/>
      <c r="PSS792" s="61"/>
      <c r="PST792" s="61"/>
      <c r="PSU792" s="61"/>
      <c r="PSV792" s="61"/>
      <c r="PSW792" s="61"/>
      <c r="PSX792" s="61"/>
      <c r="PSY792" s="61"/>
      <c r="PSZ792" s="61"/>
      <c r="PTA792" s="61"/>
      <c r="PTB792" s="61"/>
      <c r="PTC792" s="61"/>
      <c r="PTD792" s="61"/>
      <c r="PTE792" s="61"/>
      <c r="PTF792" s="61"/>
      <c r="PTG792" s="61"/>
      <c r="PTH792" s="61"/>
      <c r="PTI792" s="61"/>
      <c r="PTJ792" s="61"/>
      <c r="PTK792" s="61"/>
      <c r="PTL792" s="61"/>
      <c r="PTM792" s="61"/>
      <c r="PTN792" s="61"/>
      <c r="PTO792" s="61"/>
      <c r="PTP792" s="61"/>
      <c r="PTQ792" s="61"/>
      <c r="PTR792" s="61"/>
      <c r="PTS792" s="61"/>
      <c r="PTT792" s="61"/>
      <c r="PTU792" s="61"/>
      <c r="PTV792" s="61"/>
      <c r="PTW792" s="61"/>
      <c r="PTX792" s="61"/>
      <c r="PTY792" s="61"/>
      <c r="PTZ792" s="61"/>
      <c r="PUA792" s="61"/>
      <c r="PUB792" s="61"/>
      <c r="PUC792" s="61"/>
      <c r="PUD792" s="61"/>
      <c r="PUE792" s="61"/>
      <c r="PUF792" s="61"/>
      <c r="PUG792" s="61"/>
      <c r="PUH792" s="61"/>
      <c r="PUI792" s="61"/>
      <c r="PUJ792" s="61"/>
      <c r="PUK792" s="61"/>
      <c r="PUL792" s="61"/>
      <c r="PUM792" s="61"/>
      <c r="PUN792" s="61"/>
      <c r="PUO792" s="61"/>
      <c r="PUP792" s="61"/>
      <c r="PUQ792" s="61"/>
      <c r="PUR792" s="61"/>
      <c r="PUS792" s="61"/>
      <c r="PUT792" s="61"/>
      <c r="PUU792" s="61"/>
      <c r="PUV792" s="61"/>
      <c r="PUW792" s="61"/>
      <c r="PUX792" s="61"/>
      <c r="PUY792" s="61"/>
      <c r="PUZ792" s="61"/>
      <c r="PVA792" s="61"/>
      <c r="PVB792" s="61"/>
      <c r="PVC792" s="61"/>
      <c r="PVD792" s="61"/>
      <c r="PVE792" s="61"/>
      <c r="PVF792" s="61"/>
      <c r="PVG792" s="61"/>
      <c r="PVH792" s="61"/>
      <c r="PVI792" s="61"/>
      <c r="PVJ792" s="61"/>
      <c r="PVK792" s="61"/>
      <c r="PVL792" s="61"/>
      <c r="PVM792" s="61"/>
      <c r="PVN792" s="61"/>
      <c r="PVO792" s="61"/>
      <c r="PVP792" s="61"/>
      <c r="PVQ792" s="61"/>
      <c r="PVR792" s="61"/>
      <c r="PVS792" s="61"/>
      <c r="PVT792" s="61"/>
      <c r="PVU792" s="61"/>
      <c r="PVV792" s="61"/>
      <c r="PVW792" s="61"/>
      <c r="PVX792" s="61"/>
      <c r="PVY792" s="61"/>
      <c r="PVZ792" s="61"/>
      <c r="PWA792" s="61"/>
      <c r="PWB792" s="61"/>
      <c r="PWC792" s="61"/>
      <c r="PWD792" s="61"/>
      <c r="PWE792" s="61"/>
      <c r="PWF792" s="61"/>
      <c r="PWG792" s="61"/>
      <c r="PWH792" s="61"/>
      <c r="PWI792" s="61"/>
      <c r="PWJ792" s="61"/>
      <c r="PWK792" s="61"/>
      <c r="PWL792" s="61"/>
      <c r="PWM792" s="61"/>
      <c r="PWN792" s="61"/>
      <c r="PWO792" s="61"/>
      <c r="PWP792" s="61"/>
      <c r="PWQ792" s="61"/>
      <c r="PWR792" s="61"/>
      <c r="PWS792" s="61"/>
      <c r="PWT792" s="61"/>
      <c r="PWU792" s="61"/>
      <c r="PWV792" s="61"/>
      <c r="PWW792" s="61"/>
      <c r="PWX792" s="61"/>
      <c r="PWY792" s="61"/>
      <c r="PWZ792" s="61"/>
      <c r="PXA792" s="61"/>
      <c r="PXB792" s="61"/>
      <c r="PXC792" s="61"/>
      <c r="PXD792" s="61"/>
      <c r="PXE792" s="61"/>
      <c r="PXF792" s="61"/>
      <c r="PXG792" s="61"/>
      <c r="PXH792" s="61"/>
      <c r="PXI792" s="61"/>
      <c r="PXJ792" s="61"/>
      <c r="PXK792" s="61"/>
      <c r="PXL792" s="61"/>
      <c r="PXM792" s="61"/>
      <c r="PXN792" s="61"/>
      <c r="PXO792" s="61"/>
      <c r="PXP792" s="61"/>
      <c r="PXQ792" s="61"/>
      <c r="PXR792" s="61"/>
      <c r="PXS792" s="61"/>
      <c r="PXT792" s="61"/>
      <c r="PXU792" s="61"/>
      <c r="PXV792" s="61"/>
      <c r="PXW792" s="61"/>
      <c r="PXX792" s="61"/>
      <c r="PXY792" s="61"/>
      <c r="PXZ792" s="61"/>
      <c r="PYA792" s="61"/>
      <c r="PYB792" s="61"/>
      <c r="PYC792" s="61"/>
      <c r="PYD792" s="61"/>
      <c r="PYE792" s="61"/>
      <c r="PYF792" s="61"/>
      <c r="PYG792" s="61"/>
      <c r="PYH792" s="61"/>
      <c r="PYI792" s="61"/>
      <c r="PYJ792" s="61"/>
      <c r="PYK792" s="61"/>
      <c r="PYL792" s="61"/>
      <c r="PYM792" s="61"/>
      <c r="PYN792" s="61"/>
      <c r="PYO792" s="61"/>
      <c r="PYP792" s="61"/>
      <c r="PYQ792" s="61"/>
      <c r="PYR792" s="61"/>
      <c r="PYS792" s="61"/>
      <c r="PYT792" s="61"/>
      <c r="PYU792" s="61"/>
      <c r="PYV792" s="61"/>
      <c r="PYW792" s="61"/>
      <c r="PYX792" s="61"/>
      <c r="PYY792" s="61"/>
      <c r="PYZ792" s="61"/>
      <c r="PZA792" s="61"/>
      <c r="PZB792" s="61"/>
      <c r="PZC792" s="61"/>
      <c r="PZD792" s="61"/>
      <c r="PZE792" s="61"/>
      <c r="PZF792" s="61"/>
      <c r="PZG792" s="61"/>
      <c r="PZH792" s="61"/>
      <c r="PZI792" s="61"/>
      <c r="PZJ792" s="61"/>
      <c r="PZK792" s="61"/>
      <c r="PZL792" s="61"/>
      <c r="PZM792" s="61"/>
      <c r="PZN792" s="61"/>
      <c r="PZO792" s="61"/>
      <c r="PZP792" s="61"/>
      <c r="PZQ792" s="61"/>
      <c r="PZR792" s="61"/>
      <c r="PZS792" s="61"/>
      <c r="PZT792" s="61"/>
      <c r="PZU792" s="61"/>
      <c r="PZV792" s="61"/>
      <c r="PZW792" s="61"/>
      <c r="PZX792" s="61"/>
      <c r="PZY792" s="61"/>
      <c r="PZZ792" s="61"/>
      <c r="QAA792" s="61"/>
      <c r="QAB792" s="61"/>
      <c r="QAC792" s="61"/>
      <c r="QAD792" s="61"/>
      <c r="QAE792" s="61"/>
      <c r="QAF792" s="61"/>
      <c r="QAG792" s="61"/>
      <c r="QAH792" s="61"/>
      <c r="QAI792" s="61"/>
      <c r="QAJ792" s="61"/>
      <c r="QAK792" s="61"/>
      <c r="QAL792" s="61"/>
      <c r="QAM792" s="61"/>
      <c r="QAN792" s="61"/>
      <c r="QAO792" s="61"/>
      <c r="QAP792" s="61"/>
      <c r="QAQ792" s="61"/>
      <c r="QAR792" s="61"/>
      <c r="QAS792" s="61"/>
      <c r="QAT792" s="61"/>
      <c r="QAU792" s="61"/>
      <c r="QAV792" s="61"/>
      <c r="QAW792" s="61"/>
      <c r="QAX792" s="61"/>
      <c r="QAY792" s="61"/>
      <c r="QAZ792" s="61"/>
      <c r="QBA792" s="61"/>
      <c r="QBB792" s="61"/>
      <c r="QBC792" s="61"/>
      <c r="QBD792" s="61"/>
      <c r="QBE792" s="61"/>
      <c r="QBF792" s="61"/>
      <c r="QBG792" s="61"/>
      <c r="QBH792" s="61"/>
      <c r="QBI792" s="61"/>
      <c r="QBJ792" s="61"/>
      <c r="QBK792" s="61"/>
      <c r="QBL792" s="61"/>
      <c r="QBM792" s="61"/>
      <c r="QBN792" s="61"/>
      <c r="QBO792" s="61"/>
      <c r="QBP792" s="61"/>
      <c r="QBQ792" s="61"/>
      <c r="QBR792" s="61"/>
      <c r="QBS792" s="61"/>
      <c r="QBT792" s="61"/>
      <c r="QBU792" s="61"/>
      <c r="QBV792" s="61"/>
      <c r="QBW792" s="61"/>
      <c r="QBX792" s="61"/>
      <c r="QBY792" s="61"/>
      <c r="QBZ792" s="61"/>
      <c r="QCA792" s="61"/>
      <c r="QCB792" s="61"/>
      <c r="QCC792" s="61"/>
      <c r="QCD792" s="61"/>
      <c r="QCE792" s="61"/>
      <c r="QCF792" s="61"/>
      <c r="QCG792" s="61"/>
      <c r="QCH792" s="61"/>
      <c r="QCI792" s="61"/>
      <c r="QCJ792" s="61"/>
      <c r="QCK792" s="61"/>
      <c r="QCL792" s="61"/>
      <c r="QCM792" s="61"/>
      <c r="QCN792" s="61"/>
      <c r="QCO792" s="61"/>
      <c r="QCP792" s="61"/>
      <c r="QCQ792" s="61"/>
      <c r="QCR792" s="61"/>
      <c r="QCS792" s="61"/>
      <c r="QCT792" s="61"/>
      <c r="QCU792" s="61"/>
      <c r="QCV792" s="61"/>
      <c r="QCW792" s="61"/>
      <c r="QCX792" s="61"/>
      <c r="QCY792" s="61"/>
      <c r="QCZ792" s="61"/>
      <c r="QDA792" s="61"/>
      <c r="QDB792" s="61"/>
      <c r="QDC792" s="61"/>
      <c r="QDD792" s="61"/>
      <c r="QDE792" s="61"/>
      <c r="QDF792" s="61"/>
      <c r="QDG792" s="61"/>
      <c r="QDH792" s="61"/>
      <c r="QDI792" s="61"/>
      <c r="QDJ792" s="61"/>
      <c r="QDK792" s="61"/>
      <c r="QDL792" s="61"/>
      <c r="QDM792" s="61"/>
      <c r="QDN792" s="61"/>
      <c r="QDO792" s="61"/>
      <c r="QDP792" s="61"/>
      <c r="QDQ792" s="61"/>
      <c r="QDR792" s="61"/>
      <c r="QDS792" s="61"/>
      <c r="QDT792" s="61"/>
      <c r="QDU792" s="61"/>
      <c r="QDV792" s="61"/>
      <c r="QDW792" s="61"/>
      <c r="QDX792" s="61"/>
      <c r="QDY792" s="61"/>
      <c r="QDZ792" s="61"/>
      <c r="QEA792" s="61"/>
      <c r="QEB792" s="61"/>
      <c r="QEC792" s="61"/>
      <c r="QED792" s="61"/>
      <c r="QEE792" s="61"/>
      <c r="QEF792" s="61"/>
      <c r="QEG792" s="61"/>
      <c r="QEH792" s="61"/>
      <c r="QEI792" s="61"/>
      <c r="QEJ792" s="61"/>
      <c r="QEK792" s="61"/>
      <c r="QEL792" s="61"/>
      <c r="QEM792" s="61"/>
      <c r="QEN792" s="61"/>
      <c r="QEO792" s="61"/>
      <c r="QEP792" s="61"/>
      <c r="QEQ792" s="61"/>
      <c r="QER792" s="61"/>
      <c r="QES792" s="61"/>
      <c r="QET792" s="61"/>
      <c r="QEU792" s="61"/>
      <c r="QEV792" s="61"/>
      <c r="QEW792" s="61"/>
      <c r="QEX792" s="61"/>
      <c r="QEY792" s="61"/>
      <c r="QEZ792" s="61"/>
      <c r="QFA792" s="61"/>
      <c r="QFB792" s="61"/>
      <c r="QFC792" s="61"/>
      <c r="QFD792" s="61"/>
      <c r="QFE792" s="61"/>
      <c r="QFF792" s="61"/>
      <c r="QFG792" s="61"/>
      <c r="QFH792" s="61"/>
      <c r="QFI792" s="61"/>
      <c r="QFJ792" s="61"/>
      <c r="QFK792" s="61"/>
      <c r="QFL792" s="61"/>
      <c r="QFM792" s="61"/>
      <c r="QFN792" s="61"/>
      <c r="QFO792" s="61"/>
      <c r="QFP792" s="61"/>
      <c r="QFQ792" s="61"/>
      <c r="QFR792" s="61"/>
      <c r="QFS792" s="61"/>
      <c r="QFT792" s="61"/>
      <c r="QFU792" s="61"/>
      <c r="QFV792" s="61"/>
      <c r="QFW792" s="61"/>
      <c r="QFX792" s="61"/>
      <c r="QFY792" s="61"/>
      <c r="QFZ792" s="61"/>
      <c r="QGA792" s="61"/>
      <c r="QGB792" s="61"/>
      <c r="QGC792" s="61"/>
      <c r="QGD792" s="61"/>
      <c r="QGE792" s="61"/>
      <c r="QGF792" s="61"/>
      <c r="QGG792" s="61"/>
      <c r="QGH792" s="61"/>
      <c r="QGI792" s="61"/>
      <c r="QGJ792" s="61"/>
      <c r="QGK792" s="61"/>
      <c r="QGL792" s="61"/>
      <c r="QGM792" s="61"/>
      <c r="QGN792" s="61"/>
      <c r="QGO792" s="61"/>
      <c r="QGP792" s="61"/>
      <c r="QGQ792" s="61"/>
      <c r="QGR792" s="61"/>
      <c r="QGS792" s="61"/>
      <c r="QGT792" s="61"/>
      <c r="QGU792" s="61"/>
      <c r="QGV792" s="61"/>
      <c r="QGW792" s="61"/>
      <c r="QGX792" s="61"/>
      <c r="QGY792" s="61"/>
      <c r="QGZ792" s="61"/>
      <c r="QHA792" s="61"/>
      <c r="QHB792" s="61"/>
      <c r="QHC792" s="61"/>
      <c r="QHD792" s="61"/>
      <c r="QHE792" s="61"/>
      <c r="QHF792" s="61"/>
      <c r="QHG792" s="61"/>
      <c r="QHH792" s="61"/>
      <c r="QHI792" s="61"/>
      <c r="QHJ792" s="61"/>
      <c r="QHK792" s="61"/>
      <c r="QHL792" s="61"/>
      <c r="QHM792" s="61"/>
      <c r="QHN792" s="61"/>
      <c r="QHO792" s="61"/>
      <c r="QHP792" s="61"/>
      <c r="QHQ792" s="61"/>
      <c r="QHR792" s="61"/>
      <c r="QHS792" s="61"/>
      <c r="QHT792" s="61"/>
      <c r="QHU792" s="61"/>
      <c r="QHV792" s="61"/>
      <c r="QHW792" s="61"/>
      <c r="QHX792" s="61"/>
      <c r="QHY792" s="61"/>
      <c r="QHZ792" s="61"/>
      <c r="QIA792" s="61"/>
      <c r="QIB792" s="61"/>
      <c r="QIC792" s="61"/>
      <c r="QID792" s="61"/>
      <c r="QIE792" s="61"/>
      <c r="QIF792" s="61"/>
      <c r="QIG792" s="61"/>
      <c r="QIH792" s="61"/>
      <c r="QII792" s="61"/>
      <c r="QIJ792" s="61"/>
      <c r="QIK792" s="61"/>
      <c r="QIL792" s="61"/>
      <c r="QIM792" s="61"/>
      <c r="QIN792" s="61"/>
      <c r="QIO792" s="61"/>
      <c r="QIP792" s="61"/>
      <c r="QIQ792" s="61"/>
      <c r="QIR792" s="61"/>
      <c r="QIS792" s="61"/>
      <c r="QIT792" s="61"/>
      <c r="QIU792" s="61"/>
      <c r="QIV792" s="61"/>
      <c r="QIW792" s="61"/>
      <c r="QIX792" s="61"/>
      <c r="QIY792" s="61"/>
      <c r="QIZ792" s="61"/>
      <c r="QJA792" s="61"/>
      <c r="QJB792" s="61"/>
      <c r="QJC792" s="61"/>
      <c r="QJD792" s="61"/>
      <c r="QJE792" s="61"/>
      <c r="QJF792" s="61"/>
      <c r="QJG792" s="61"/>
      <c r="QJH792" s="61"/>
      <c r="QJI792" s="61"/>
      <c r="QJJ792" s="61"/>
      <c r="QJK792" s="61"/>
      <c r="QJL792" s="61"/>
      <c r="QJM792" s="61"/>
      <c r="QJN792" s="61"/>
      <c r="QJO792" s="61"/>
      <c r="QJP792" s="61"/>
      <c r="QJQ792" s="61"/>
      <c r="QJR792" s="61"/>
      <c r="QJS792" s="61"/>
      <c r="QJT792" s="61"/>
      <c r="QJU792" s="61"/>
      <c r="QJV792" s="61"/>
      <c r="QJW792" s="61"/>
      <c r="QJX792" s="61"/>
      <c r="QJY792" s="61"/>
      <c r="QJZ792" s="61"/>
      <c r="QKA792" s="61"/>
      <c r="QKB792" s="61"/>
      <c r="QKC792" s="61"/>
      <c r="QKD792" s="61"/>
      <c r="QKE792" s="61"/>
      <c r="QKF792" s="61"/>
      <c r="QKG792" s="61"/>
      <c r="QKH792" s="61"/>
      <c r="QKI792" s="61"/>
      <c r="QKJ792" s="61"/>
      <c r="QKK792" s="61"/>
      <c r="QKL792" s="61"/>
      <c r="QKM792" s="61"/>
      <c r="QKN792" s="61"/>
      <c r="QKO792" s="61"/>
      <c r="QKP792" s="61"/>
      <c r="QKQ792" s="61"/>
      <c r="QKR792" s="61"/>
      <c r="QKS792" s="61"/>
      <c r="QKT792" s="61"/>
      <c r="QKU792" s="61"/>
      <c r="QKV792" s="61"/>
      <c r="QKW792" s="61"/>
      <c r="QKX792" s="61"/>
      <c r="QKY792" s="61"/>
      <c r="QKZ792" s="61"/>
      <c r="QLA792" s="61"/>
      <c r="QLB792" s="61"/>
      <c r="QLC792" s="61"/>
      <c r="QLD792" s="61"/>
      <c r="QLE792" s="61"/>
      <c r="QLF792" s="61"/>
      <c r="QLG792" s="61"/>
      <c r="QLH792" s="61"/>
      <c r="QLI792" s="61"/>
      <c r="QLJ792" s="61"/>
      <c r="QLK792" s="61"/>
      <c r="QLL792" s="61"/>
      <c r="QLM792" s="61"/>
      <c r="QLN792" s="61"/>
      <c r="QLO792" s="61"/>
      <c r="QLP792" s="61"/>
      <c r="QLQ792" s="61"/>
      <c r="QLR792" s="61"/>
      <c r="QLS792" s="61"/>
      <c r="QLT792" s="61"/>
      <c r="QLU792" s="61"/>
      <c r="QLV792" s="61"/>
      <c r="QLW792" s="61"/>
      <c r="QLX792" s="61"/>
      <c r="QLY792" s="61"/>
      <c r="QLZ792" s="61"/>
      <c r="QMA792" s="61"/>
      <c r="QMB792" s="61"/>
      <c r="QMC792" s="61"/>
      <c r="QMD792" s="61"/>
      <c r="QME792" s="61"/>
      <c r="QMF792" s="61"/>
      <c r="QMG792" s="61"/>
      <c r="QMH792" s="61"/>
      <c r="QMI792" s="61"/>
      <c r="QMJ792" s="61"/>
      <c r="QMK792" s="61"/>
      <c r="QML792" s="61"/>
      <c r="QMM792" s="61"/>
      <c r="QMN792" s="61"/>
      <c r="QMO792" s="61"/>
      <c r="QMP792" s="61"/>
      <c r="QMQ792" s="61"/>
      <c r="QMR792" s="61"/>
      <c r="QMS792" s="61"/>
      <c r="QMT792" s="61"/>
      <c r="QMU792" s="61"/>
      <c r="QMV792" s="61"/>
      <c r="QMW792" s="61"/>
      <c r="QMX792" s="61"/>
      <c r="QMY792" s="61"/>
      <c r="QMZ792" s="61"/>
      <c r="QNA792" s="61"/>
      <c r="QNB792" s="61"/>
      <c r="QNC792" s="61"/>
      <c r="QND792" s="61"/>
      <c r="QNE792" s="61"/>
      <c r="QNF792" s="61"/>
      <c r="QNG792" s="61"/>
      <c r="QNH792" s="61"/>
      <c r="QNI792" s="61"/>
      <c r="QNJ792" s="61"/>
      <c r="QNK792" s="61"/>
      <c r="QNL792" s="61"/>
      <c r="QNM792" s="61"/>
      <c r="QNN792" s="61"/>
      <c r="QNO792" s="61"/>
      <c r="QNP792" s="61"/>
      <c r="QNQ792" s="61"/>
      <c r="QNR792" s="61"/>
      <c r="QNS792" s="61"/>
      <c r="QNT792" s="61"/>
      <c r="QNU792" s="61"/>
      <c r="QNV792" s="61"/>
      <c r="QNW792" s="61"/>
      <c r="QNX792" s="61"/>
      <c r="QNY792" s="61"/>
      <c r="QNZ792" s="61"/>
      <c r="QOA792" s="61"/>
      <c r="QOB792" s="61"/>
      <c r="QOC792" s="61"/>
      <c r="QOD792" s="61"/>
      <c r="QOE792" s="61"/>
      <c r="QOF792" s="61"/>
      <c r="QOG792" s="61"/>
      <c r="QOH792" s="61"/>
      <c r="QOI792" s="61"/>
      <c r="QOJ792" s="61"/>
      <c r="QOK792" s="61"/>
      <c r="QOL792" s="61"/>
      <c r="QOM792" s="61"/>
      <c r="QON792" s="61"/>
      <c r="QOO792" s="61"/>
      <c r="QOP792" s="61"/>
      <c r="QOQ792" s="61"/>
      <c r="QOR792" s="61"/>
      <c r="QOS792" s="61"/>
      <c r="QOT792" s="61"/>
      <c r="QOU792" s="61"/>
      <c r="QOV792" s="61"/>
      <c r="QOW792" s="61"/>
      <c r="QOX792" s="61"/>
      <c r="QOY792" s="61"/>
      <c r="QOZ792" s="61"/>
      <c r="QPA792" s="61"/>
      <c r="QPB792" s="61"/>
      <c r="QPC792" s="61"/>
      <c r="QPD792" s="61"/>
      <c r="QPE792" s="61"/>
      <c r="QPF792" s="61"/>
      <c r="QPG792" s="61"/>
      <c r="QPH792" s="61"/>
      <c r="QPI792" s="61"/>
      <c r="QPJ792" s="61"/>
      <c r="QPK792" s="61"/>
      <c r="QPL792" s="61"/>
      <c r="QPM792" s="61"/>
      <c r="QPN792" s="61"/>
      <c r="QPO792" s="61"/>
      <c r="QPP792" s="61"/>
      <c r="QPQ792" s="61"/>
      <c r="QPR792" s="61"/>
      <c r="QPS792" s="61"/>
      <c r="QPT792" s="61"/>
      <c r="QPU792" s="61"/>
      <c r="QPV792" s="61"/>
      <c r="QPW792" s="61"/>
      <c r="QPX792" s="61"/>
      <c r="QPY792" s="61"/>
      <c r="QPZ792" s="61"/>
      <c r="QQA792" s="61"/>
      <c r="QQB792" s="61"/>
      <c r="QQC792" s="61"/>
      <c r="QQD792" s="61"/>
      <c r="QQE792" s="61"/>
      <c r="QQF792" s="61"/>
      <c r="QQG792" s="61"/>
      <c r="QQH792" s="61"/>
      <c r="QQI792" s="61"/>
      <c r="QQJ792" s="61"/>
      <c r="QQK792" s="61"/>
      <c r="QQL792" s="61"/>
      <c r="QQM792" s="61"/>
      <c r="QQN792" s="61"/>
      <c r="QQO792" s="61"/>
      <c r="QQP792" s="61"/>
      <c r="QQQ792" s="61"/>
      <c r="QQR792" s="61"/>
      <c r="QQS792" s="61"/>
      <c r="QQT792" s="61"/>
      <c r="QQU792" s="61"/>
      <c r="QQV792" s="61"/>
      <c r="QQW792" s="61"/>
      <c r="QQX792" s="61"/>
      <c r="QQY792" s="61"/>
      <c r="QQZ792" s="61"/>
      <c r="QRA792" s="61"/>
      <c r="QRB792" s="61"/>
      <c r="QRC792" s="61"/>
      <c r="QRD792" s="61"/>
      <c r="QRE792" s="61"/>
      <c r="QRF792" s="61"/>
      <c r="QRG792" s="61"/>
      <c r="QRH792" s="61"/>
      <c r="QRI792" s="61"/>
      <c r="QRJ792" s="61"/>
      <c r="QRK792" s="61"/>
      <c r="QRL792" s="61"/>
      <c r="QRM792" s="61"/>
      <c r="QRN792" s="61"/>
      <c r="QRO792" s="61"/>
      <c r="QRP792" s="61"/>
      <c r="QRQ792" s="61"/>
      <c r="QRR792" s="61"/>
      <c r="QRS792" s="61"/>
      <c r="QRT792" s="61"/>
      <c r="QRU792" s="61"/>
      <c r="QRV792" s="61"/>
      <c r="QRW792" s="61"/>
      <c r="QRX792" s="61"/>
      <c r="QRY792" s="61"/>
      <c r="QRZ792" s="61"/>
      <c r="QSA792" s="61"/>
      <c r="QSB792" s="61"/>
      <c r="QSC792" s="61"/>
      <c r="QSD792" s="61"/>
      <c r="QSE792" s="61"/>
      <c r="QSF792" s="61"/>
      <c r="QSG792" s="61"/>
      <c r="QSH792" s="61"/>
      <c r="QSI792" s="61"/>
      <c r="QSJ792" s="61"/>
      <c r="QSK792" s="61"/>
      <c r="QSL792" s="61"/>
      <c r="QSM792" s="61"/>
      <c r="QSN792" s="61"/>
      <c r="QSO792" s="61"/>
      <c r="QSP792" s="61"/>
      <c r="QSQ792" s="61"/>
      <c r="QSR792" s="61"/>
      <c r="QSS792" s="61"/>
      <c r="QST792" s="61"/>
      <c r="QSU792" s="61"/>
      <c r="QSV792" s="61"/>
      <c r="QSW792" s="61"/>
      <c r="QSX792" s="61"/>
      <c r="QSY792" s="61"/>
      <c r="QSZ792" s="61"/>
      <c r="QTA792" s="61"/>
      <c r="QTB792" s="61"/>
      <c r="QTC792" s="61"/>
      <c r="QTD792" s="61"/>
      <c r="QTE792" s="61"/>
      <c r="QTF792" s="61"/>
      <c r="QTG792" s="61"/>
      <c r="QTH792" s="61"/>
      <c r="QTI792" s="61"/>
      <c r="QTJ792" s="61"/>
      <c r="QTK792" s="61"/>
      <c r="QTL792" s="61"/>
      <c r="QTM792" s="61"/>
      <c r="QTN792" s="61"/>
      <c r="QTO792" s="61"/>
      <c r="QTP792" s="61"/>
      <c r="QTQ792" s="61"/>
      <c r="QTR792" s="61"/>
      <c r="QTS792" s="61"/>
      <c r="QTT792" s="61"/>
      <c r="QTU792" s="61"/>
      <c r="QTV792" s="61"/>
      <c r="QTW792" s="61"/>
      <c r="QTX792" s="61"/>
      <c r="QTY792" s="61"/>
      <c r="QTZ792" s="61"/>
      <c r="QUA792" s="61"/>
      <c r="QUB792" s="61"/>
      <c r="QUC792" s="61"/>
      <c r="QUD792" s="61"/>
      <c r="QUE792" s="61"/>
      <c r="QUF792" s="61"/>
      <c r="QUG792" s="61"/>
      <c r="QUH792" s="61"/>
      <c r="QUI792" s="61"/>
      <c r="QUJ792" s="61"/>
      <c r="QUK792" s="61"/>
      <c r="QUL792" s="61"/>
      <c r="QUM792" s="61"/>
      <c r="QUN792" s="61"/>
      <c r="QUO792" s="61"/>
      <c r="QUP792" s="61"/>
      <c r="QUQ792" s="61"/>
      <c r="QUR792" s="61"/>
      <c r="QUS792" s="61"/>
      <c r="QUT792" s="61"/>
      <c r="QUU792" s="61"/>
      <c r="QUV792" s="61"/>
      <c r="QUW792" s="61"/>
      <c r="QUX792" s="61"/>
      <c r="QUY792" s="61"/>
      <c r="QUZ792" s="61"/>
      <c r="QVA792" s="61"/>
      <c r="QVB792" s="61"/>
      <c r="QVC792" s="61"/>
      <c r="QVD792" s="61"/>
      <c r="QVE792" s="61"/>
      <c r="QVF792" s="61"/>
      <c r="QVG792" s="61"/>
      <c r="QVH792" s="61"/>
      <c r="QVI792" s="61"/>
      <c r="QVJ792" s="61"/>
      <c r="QVK792" s="61"/>
      <c r="QVL792" s="61"/>
      <c r="QVM792" s="61"/>
      <c r="QVN792" s="61"/>
      <c r="QVO792" s="61"/>
      <c r="QVP792" s="61"/>
      <c r="QVQ792" s="61"/>
      <c r="QVR792" s="61"/>
      <c r="QVS792" s="61"/>
      <c r="QVT792" s="61"/>
      <c r="QVU792" s="61"/>
      <c r="QVV792" s="61"/>
      <c r="QVW792" s="61"/>
      <c r="QVX792" s="61"/>
      <c r="QVY792" s="61"/>
      <c r="QVZ792" s="61"/>
      <c r="QWA792" s="61"/>
      <c r="QWB792" s="61"/>
      <c r="QWC792" s="61"/>
      <c r="QWD792" s="61"/>
      <c r="QWE792" s="61"/>
      <c r="QWF792" s="61"/>
      <c r="QWG792" s="61"/>
      <c r="QWH792" s="61"/>
      <c r="QWI792" s="61"/>
      <c r="QWJ792" s="61"/>
      <c r="QWK792" s="61"/>
      <c r="QWL792" s="61"/>
      <c r="QWM792" s="61"/>
      <c r="QWN792" s="61"/>
      <c r="QWO792" s="61"/>
      <c r="QWP792" s="61"/>
      <c r="QWQ792" s="61"/>
      <c r="QWR792" s="61"/>
      <c r="QWS792" s="61"/>
      <c r="QWT792" s="61"/>
      <c r="QWU792" s="61"/>
      <c r="QWV792" s="61"/>
      <c r="QWW792" s="61"/>
      <c r="QWX792" s="61"/>
      <c r="QWY792" s="61"/>
      <c r="QWZ792" s="61"/>
      <c r="QXA792" s="61"/>
      <c r="QXB792" s="61"/>
      <c r="QXC792" s="61"/>
      <c r="QXD792" s="61"/>
      <c r="QXE792" s="61"/>
      <c r="QXF792" s="61"/>
      <c r="QXG792" s="61"/>
      <c r="QXH792" s="61"/>
      <c r="QXI792" s="61"/>
      <c r="QXJ792" s="61"/>
      <c r="QXK792" s="61"/>
      <c r="QXL792" s="61"/>
      <c r="QXM792" s="61"/>
      <c r="QXN792" s="61"/>
      <c r="QXO792" s="61"/>
      <c r="QXP792" s="61"/>
      <c r="QXQ792" s="61"/>
      <c r="QXR792" s="61"/>
      <c r="QXS792" s="61"/>
      <c r="QXT792" s="61"/>
      <c r="QXU792" s="61"/>
      <c r="QXV792" s="61"/>
      <c r="QXW792" s="61"/>
      <c r="QXX792" s="61"/>
      <c r="QXY792" s="61"/>
      <c r="QXZ792" s="61"/>
      <c r="QYA792" s="61"/>
      <c r="QYB792" s="61"/>
      <c r="QYC792" s="61"/>
      <c r="QYD792" s="61"/>
      <c r="QYE792" s="61"/>
      <c r="QYF792" s="61"/>
      <c r="QYG792" s="61"/>
      <c r="QYH792" s="61"/>
      <c r="QYI792" s="61"/>
      <c r="QYJ792" s="61"/>
      <c r="QYK792" s="61"/>
      <c r="QYL792" s="61"/>
      <c r="QYM792" s="61"/>
      <c r="QYN792" s="61"/>
      <c r="QYO792" s="61"/>
      <c r="QYP792" s="61"/>
      <c r="QYQ792" s="61"/>
      <c r="QYR792" s="61"/>
      <c r="QYS792" s="61"/>
      <c r="QYT792" s="61"/>
      <c r="QYU792" s="61"/>
      <c r="QYV792" s="61"/>
      <c r="QYW792" s="61"/>
      <c r="QYX792" s="61"/>
      <c r="QYY792" s="61"/>
      <c r="QYZ792" s="61"/>
      <c r="QZA792" s="61"/>
      <c r="QZB792" s="61"/>
      <c r="QZC792" s="61"/>
      <c r="QZD792" s="61"/>
      <c r="QZE792" s="61"/>
      <c r="QZF792" s="61"/>
      <c r="QZG792" s="61"/>
      <c r="QZH792" s="61"/>
      <c r="QZI792" s="61"/>
      <c r="QZJ792" s="61"/>
      <c r="QZK792" s="61"/>
      <c r="QZL792" s="61"/>
      <c r="QZM792" s="61"/>
      <c r="QZN792" s="61"/>
      <c r="QZO792" s="61"/>
      <c r="QZP792" s="61"/>
      <c r="QZQ792" s="61"/>
      <c r="QZR792" s="61"/>
      <c r="QZS792" s="61"/>
      <c r="QZT792" s="61"/>
      <c r="QZU792" s="61"/>
      <c r="QZV792" s="61"/>
      <c r="QZW792" s="61"/>
      <c r="QZX792" s="61"/>
      <c r="QZY792" s="61"/>
      <c r="QZZ792" s="61"/>
      <c r="RAA792" s="61"/>
      <c r="RAB792" s="61"/>
      <c r="RAC792" s="61"/>
      <c r="RAD792" s="61"/>
      <c r="RAE792" s="61"/>
      <c r="RAF792" s="61"/>
      <c r="RAG792" s="61"/>
      <c r="RAH792" s="61"/>
      <c r="RAI792" s="61"/>
      <c r="RAJ792" s="61"/>
      <c r="RAK792" s="61"/>
      <c r="RAL792" s="61"/>
      <c r="RAM792" s="61"/>
      <c r="RAN792" s="61"/>
      <c r="RAO792" s="61"/>
      <c r="RAP792" s="61"/>
      <c r="RAQ792" s="61"/>
      <c r="RAR792" s="61"/>
      <c r="RAS792" s="61"/>
      <c r="RAT792" s="61"/>
      <c r="RAU792" s="61"/>
      <c r="RAV792" s="61"/>
      <c r="RAW792" s="61"/>
      <c r="RAX792" s="61"/>
      <c r="RAY792" s="61"/>
      <c r="RAZ792" s="61"/>
      <c r="RBA792" s="61"/>
      <c r="RBB792" s="61"/>
      <c r="RBC792" s="61"/>
      <c r="RBD792" s="61"/>
      <c r="RBE792" s="61"/>
      <c r="RBF792" s="61"/>
      <c r="RBG792" s="61"/>
      <c r="RBH792" s="61"/>
      <c r="RBI792" s="61"/>
      <c r="RBJ792" s="61"/>
      <c r="RBK792" s="61"/>
      <c r="RBL792" s="61"/>
      <c r="RBM792" s="61"/>
      <c r="RBN792" s="61"/>
      <c r="RBO792" s="61"/>
      <c r="RBP792" s="61"/>
      <c r="RBQ792" s="61"/>
      <c r="RBR792" s="61"/>
      <c r="RBS792" s="61"/>
      <c r="RBT792" s="61"/>
      <c r="RBU792" s="61"/>
      <c r="RBV792" s="61"/>
      <c r="RBW792" s="61"/>
      <c r="RBX792" s="61"/>
      <c r="RBY792" s="61"/>
      <c r="RBZ792" s="61"/>
      <c r="RCA792" s="61"/>
      <c r="RCB792" s="61"/>
      <c r="RCC792" s="61"/>
      <c r="RCD792" s="61"/>
      <c r="RCE792" s="61"/>
      <c r="RCF792" s="61"/>
      <c r="RCG792" s="61"/>
      <c r="RCH792" s="61"/>
      <c r="RCI792" s="61"/>
      <c r="RCJ792" s="61"/>
      <c r="RCK792" s="61"/>
      <c r="RCL792" s="61"/>
      <c r="RCM792" s="61"/>
      <c r="RCN792" s="61"/>
      <c r="RCO792" s="61"/>
      <c r="RCP792" s="61"/>
      <c r="RCQ792" s="61"/>
      <c r="RCR792" s="61"/>
      <c r="RCS792" s="61"/>
      <c r="RCT792" s="61"/>
      <c r="RCU792" s="61"/>
      <c r="RCV792" s="61"/>
      <c r="RCW792" s="61"/>
      <c r="RCX792" s="61"/>
      <c r="RCY792" s="61"/>
      <c r="RCZ792" s="61"/>
      <c r="RDA792" s="61"/>
      <c r="RDB792" s="61"/>
      <c r="RDC792" s="61"/>
      <c r="RDD792" s="61"/>
      <c r="RDE792" s="61"/>
      <c r="RDF792" s="61"/>
      <c r="RDG792" s="61"/>
      <c r="RDH792" s="61"/>
      <c r="RDI792" s="61"/>
      <c r="RDJ792" s="61"/>
      <c r="RDK792" s="61"/>
      <c r="RDL792" s="61"/>
      <c r="RDM792" s="61"/>
      <c r="RDN792" s="61"/>
      <c r="RDO792" s="61"/>
      <c r="RDP792" s="61"/>
      <c r="RDQ792" s="61"/>
      <c r="RDR792" s="61"/>
      <c r="RDS792" s="61"/>
      <c r="RDT792" s="61"/>
      <c r="RDU792" s="61"/>
      <c r="RDV792" s="61"/>
      <c r="RDW792" s="61"/>
      <c r="RDX792" s="61"/>
      <c r="RDY792" s="61"/>
      <c r="RDZ792" s="61"/>
      <c r="REA792" s="61"/>
      <c r="REB792" s="61"/>
      <c r="REC792" s="61"/>
      <c r="RED792" s="61"/>
      <c r="REE792" s="61"/>
      <c r="REF792" s="61"/>
      <c r="REG792" s="61"/>
      <c r="REH792" s="61"/>
      <c r="REI792" s="61"/>
      <c r="REJ792" s="61"/>
      <c r="REK792" s="61"/>
      <c r="REL792" s="61"/>
      <c r="REM792" s="61"/>
      <c r="REN792" s="61"/>
      <c r="REO792" s="61"/>
      <c r="REP792" s="61"/>
      <c r="REQ792" s="61"/>
      <c r="RER792" s="61"/>
      <c r="RES792" s="61"/>
      <c r="RET792" s="61"/>
      <c r="REU792" s="61"/>
      <c r="REV792" s="61"/>
      <c r="REW792" s="61"/>
      <c r="REX792" s="61"/>
      <c r="REY792" s="61"/>
      <c r="REZ792" s="61"/>
      <c r="RFA792" s="61"/>
      <c r="RFB792" s="61"/>
      <c r="RFC792" s="61"/>
      <c r="RFD792" s="61"/>
      <c r="RFE792" s="61"/>
      <c r="RFF792" s="61"/>
      <c r="RFG792" s="61"/>
      <c r="RFH792" s="61"/>
      <c r="RFI792" s="61"/>
      <c r="RFJ792" s="61"/>
      <c r="RFK792" s="61"/>
      <c r="RFL792" s="61"/>
      <c r="RFM792" s="61"/>
      <c r="RFN792" s="61"/>
      <c r="RFO792" s="61"/>
      <c r="RFP792" s="61"/>
      <c r="RFQ792" s="61"/>
      <c r="RFR792" s="61"/>
      <c r="RFS792" s="61"/>
      <c r="RFT792" s="61"/>
      <c r="RFU792" s="61"/>
      <c r="RFV792" s="61"/>
      <c r="RFW792" s="61"/>
      <c r="RFX792" s="61"/>
      <c r="RFY792" s="61"/>
      <c r="RFZ792" s="61"/>
      <c r="RGA792" s="61"/>
      <c r="RGB792" s="61"/>
      <c r="RGC792" s="61"/>
      <c r="RGD792" s="61"/>
      <c r="RGE792" s="61"/>
      <c r="RGF792" s="61"/>
      <c r="RGG792" s="61"/>
      <c r="RGH792" s="61"/>
      <c r="RGI792" s="61"/>
      <c r="RGJ792" s="61"/>
      <c r="RGK792" s="61"/>
      <c r="RGL792" s="61"/>
      <c r="RGM792" s="61"/>
      <c r="RGN792" s="61"/>
      <c r="RGO792" s="61"/>
      <c r="RGP792" s="61"/>
      <c r="RGQ792" s="61"/>
      <c r="RGR792" s="61"/>
      <c r="RGS792" s="61"/>
      <c r="RGT792" s="61"/>
      <c r="RGU792" s="61"/>
      <c r="RGV792" s="61"/>
      <c r="RGW792" s="61"/>
      <c r="RGX792" s="61"/>
      <c r="RGY792" s="61"/>
      <c r="RGZ792" s="61"/>
      <c r="RHA792" s="61"/>
      <c r="RHB792" s="61"/>
      <c r="RHC792" s="61"/>
      <c r="RHD792" s="61"/>
      <c r="RHE792" s="61"/>
      <c r="RHF792" s="61"/>
      <c r="RHG792" s="61"/>
      <c r="RHH792" s="61"/>
      <c r="RHI792" s="61"/>
      <c r="RHJ792" s="61"/>
      <c r="RHK792" s="61"/>
      <c r="RHL792" s="61"/>
      <c r="RHM792" s="61"/>
      <c r="RHN792" s="61"/>
      <c r="RHO792" s="61"/>
      <c r="RHP792" s="61"/>
      <c r="RHQ792" s="61"/>
      <c r="RHR792" s="61"/>
      <c r="RHS792" s="61"/>
      <c r="RHT792" s="61"/>
      <c r="RHU792" s="61"/>
      <c r="RHV792" s="61"/>
      <c r="RHW792" s="61"/>
      <c r="RHX792" s="61"/>
      <c r="RHY792" s="61"/>
      <c r="RHZ792" s="61"/>
      <c r="RIA792" s="61"/>
      <c r="RIB792" s="61"/>
      <c r="RIC792" s="61"/>
      <c r="RID792" s="61"/>
      <c r="RIE792" s="61"/>
      <c r="RIF792" s="61"/>
      <c r="RIG792" s="61"/>
      <c r="RIH792" s="61"/>
      <c r="RII792" s="61"/>
      <c r="RIJ792" s="61"/>
      <c r="RIK792" s="61"/>
      <c r="RIL792" s="61"/>
      <c r="RIM792" s="61"/>
      <c r="RIN792" s="61"/>
      <c r="RIO792" s="61"/>
      <c r="RIP792" s="61"/>
      <c r="RIQ792" s="61"/>
      <c r="RIR792" s="61"/>
      <c r="RIS792" s="61"/>
      <c r="RIT792" s="61"/>
      <c r="RIU792" s="61"/>
      <c r="RIV792" s="61"/>
      <c r="RIW792" s="61"/>
      <c r="RIX792" s="61"/>
      <c r="RIY792" s="61"/>
      <c r="RIZ792" s="61"/>
      <c r="RJA792" s="61"/>
      <c r="RJB792" s="61"/>
      <c r="RJC792" s="61"/>
      <c r="RJD792" s="61"/>
      <c r="RJE792" s="61"/>
      <c r="RJF792" s="61"/>
      <c r="RJG792" s="61"/>
      <c r="RJH792" s="61"/>
      <c r="RJI792" s="61"/>
      <c r="RJJ792" s="61"/>
      <c r="RJK792" s="61"/>
      <c r="RJL792" s="61"/>
      <c r="RJM792" s="61"/>
      <c r="RJN792" s="61"/>
      <c r="RJO792" s="61"/>
      <c r="RJP792" s="61"/>
      <c r="RJQ792" s="61"/>
      <c r="RJR792" s="61"/>
      <c r="RJS792" s="61"/>
      <c r="RJT792" s="61"/>
      <c r="RJU792" s="61"/>
      <c r="RJV792" s="61"/>
      <c r="RJW792" s="61"/>
      <c r="RJX792" s="61"/>
      <c r="RJY792" s="61"/>
      <c r="RJZ792" s="61"/>
      <c r="RKA792" s="61"/>
      <c r="RKB792" s="61"/>
      <c r="RKC792" s="61"/>
      <c r="RKD792" s="61"/>
      <c r="RKE792" s="61"/>
      <c r="RKF792" s="61"/>
      <c r="RKG792" s="61"/>
      <c r="RKH792" s="61"/>
      <c r="RKI792" s="61"/>
      <c r="RKJ792" s="61"/>
      <c r="RKK792" s="61"/>
      <c r="RKL792" s="61"/>
      <c r="RKM792" s="61"/>
      <c r="RKN792" s="61"/>
      <c r="RKO792" s="61"/>
      <c r="RKP792" s="61"/>
      <c r="RKQ792" s="61"/>
      <c r="RKR792" s="61"/>
      <c r="RKS792" s="61"/>
      <c r="RKT792" s="61"/>
      <c r="RKU792" s="61"/>
      <c r="RKV792" s="61"/>
      <c r="RKW792" s="61"/>
      <c r="RKX792" s="61"/>
      <c r="RKY792" s="61"/>
      <c r="RKZ792" s="61"/>
      <c r="RLA792" s="61"/>
      <c r="RLB792" s="61"/>
      <c r="RLC792" s="61"/>
      <c r="RLD792" s="61"/>
      <c r="RLE792" s="61"/>
      <c r="RLF792" s="61"/>
      <c r="RLG792" s="61"/>
      <c r="RLH792" s="61"/>
      <c r="RLI792" s="61"/>
      <c r="RLJ792" s="61"/>
      <c r="RLK792" s="61"/>
      <c r="RLL792" s="61"/>
      <c r="RLM792" s="61"/>
      <c r="RLN792" s="61"/>
      <c r="RLO792" s="61"/>
      <c r="RLP792" s="61"/>
      <c r="RLQ792" s="61"/>
      <c r="RLR792" s="61"/>
      <c r="RLS792" s="61"/>
      <c r="RLT792" s="61"/>
      <c r="RLU792" s="61"/>
      <c r="RLV792" s="61"/>
      <c r="RLW792" s="61"/>
      <c r="RLX792" s="61"/>
      <c r="RLY792" s="61"/>
      <c r="RLZ792" s="61"/>
      <c r="RMA792" s="61"/>
      <c r="RMB792" s="61"/>
      <c r="RMC792" s="61"/>
      <c r="RMD792" s="61"/>
      <c r="RME792" s="61"/>
      <c r="RMF792" s="61"/>
      <c r="RMG792" s="61"/>
      <c r="RMH792" s="61"/>
      <c r="RMI792" s="61"/>
      <c r="RMJ792" s="61"/>
      <c r="RMK792" s="61"/>
      <c r="RML792" s="61"/>
      <c r="RMM792" s="61"/>
      <c r="RMN792" s="61"/>
      <c r="RMO792" s="61"/>
      <c r="RMP792" s="61"/>
      <c r="RMQ792" s="61"/>
      <c r="RMR792" s="61"/>
      <c r="RMS792" s="61"/>
      <c r="RMT792" s="61"/>
      <c r="RMU792" s="61"/>
      <c r="RMV792" s="61"/>
      <c r="RMW792" s="61"/>
      <c r="RMX792" s="61"/>
      <c r="RMY792" s="61"/>
      <c r="RMZ792" s="61"/>
      <c r="RNA792" s="61"/>
      <c r="RNB792" s="61"/>
      <c r="RNC792" s="61"/>
      <c r="RND792" s="61"/>
      <c r="RNE792" s="61"/>
      <c r="RNF792" s="61"/>
      <c r="RNG792" s="61"/>
      <c r="RNH792" s="61"/>
      <c r="RNI792" s="61"/>
      <c r="RNJ792" s="61"/>
      <c r="RNK792" s="61"/>
      <c r="RNL792" s="61"/>
      <c r="RNM792" s="61"/>
      <c r="RNN792" s="61"/>
      <c r="RNO792" s="61"/>
      <c r="RNP792" s="61"/>
      <c r="RNQ792" s="61"/>
      <c r="RNR792" s="61"/>
      <c r="RNS792" s="61"/>
      <c r="RNT792" s="61"/>
      <c r="RNU792" s="61"/>
      <c r="RNV792" s="61"/>
      <c r="RNW792" s="61"/>
      <c r="RNX792" s="61"/>
      <c r="RNY792" s="61"/>
      <c r="RNZ792" s="61"/>
      <c r="ROA792" s="61"/>
      <c r="ROB792" s="61"/>
      <c r="ROC792" s="61"/>
      <c r="ROD792" s="61"/>
      <c r="ROE792" s="61"/>
      <c r="ROF792" s="61"/>
      <c r="ROG792" s="61"/>
      <c r="ROH792" s="61"/>
      <c r="ROI792" s="61"/>
      <c r="ROJ792" s="61"/>
      <c r="ROK792" s="61"/>
      <c r="ROL792" s="61"/>
      <c r="ROM792" s="61"/>
      <c r="RON792" s="61"/>
      <c r="ROO792" s="61"/>
      <c r="ROP792" s="61"/>
      <c r="ROQ792" s="61"/>
      <c r="ROR792" s="61"/>
      <c r="ROS792" s="61"/>
      <c r="ROT792" s="61"/>
      <c r="ROU792" s="61"/>
      <c r="ROV792" s="61"/>
      <c r="ROW792" s="61"/>
      <c r="ROX792" s="61"/>
      <c r="ROY792" s="61"/>
      <c r="ROZ792" s="61"/>
      <c r="RPA792" s="61"/>
      <c r="RPB792" s="61"/>
      <c r="RPC792" s="61"/>
      <c r="RPD792" s="61"/>
      <c r="RPE792" s="61"/>
      <c r="RPF792" s="61"/>
      <c r="RPG792" s="61"/>
      <c r="RPH792" s="61"/>
      <c r="RPI792" s="61"/>
      <c r="RPJ792" s="61"/>
      <c r="RPK792" s="61"/>
      <c r="RPL792" s="61"/>
      <c r="RPM792" s="61"/>
      <c r="RPN792" s="61"/>
      <c r="RPO792" s="61"/>
      <c r="RPP792" s="61"/>
      <c r="RPQ792" s="61"/>
      <c r="RPR792" s="61"/>
      <c r="RPS792" s="61"/>
      <c r="RPT792" s="61"/>
      <c r="RPU792" s="61"/>
      <c r="RPV792" s="61"/>
      <c r="RPW792" s="61"/>
      <c r="RPX792" s="61"/>
      <c r="RPY792" s="61"/>
      <c r="RPZ792" s="61"/>
      <c r="RQA792" s="61"/>
      <c r="RQB792" s="61"/>
      <c r="RQC792" s="61"/>
      <c r="RQD792" s="61"/>
      <c r="RQE792" s="61"/>
      <c r="RQF792" s="61"/>
      <c r="RQG792" s="61"/>
      <c r="RQH792" s="61"/>
      <c r="RQI792" s="61"/>
      <c r="RQJ792" s="61"/>
      <c r="RQK792" s="61"/>
      <c r="RQL792" s="61"/>
      <c r="RQM792" s="61"/>
      <c r="RQN792" s="61"/>
      <c r="RQO792" s="61"/>
      <c r="RQP792" s="61"/>
      <c r="RQQ792" s="61"/>
      <c r="RQR792" s="61"/>
      <c r="RQS792" s="61"/>
      <c r="RQT792" s="61"/>
      <c r="RQU792" s="61"/>
      <c r="RQV792" s="61"/>
      <c r="RQW792" s="61"/>
      <c r="RQX792" s="61"/>
      <c r="RQY792" s="61"/>
      <c r="RQZ792" s="61"/>
      <c r="RRA792" s="61"/>
      <c r="RRB792" s="61"/>
      <c r="RRC792" s="61"/>
      <c r="RRD792" s="61"/>
      <c r="RRE792" s="61"/>
      <c r="RRF792" s="61"/>
      <c r="RRG792" s="61"/>
      <c r="RRH792" s="61"/>
      <c r="RRI792" s="61"/>
      <c r="RRJ792" s="61"/>
      <c r="RRK792" s="61"/>
      <c r="RRL792" s="61"/>
      <c r="RRM792" s="61"/>
      <c r="RRN792" s="61"/>
      <c r="RRO792" s="61"/>
      <c r="RRP792" s="61"/>
      <c r="RRQ792" s="61"/>
      <c r="RRR792" s="61"/>
      <c r="RRS792" s="61"/>
      <c r="RRT792" s="61"/>
      <c r="RRU792" s="61"/>
      <c r="RRV792" s="61"/>
      <c r="RRW792" s="61"/>
      <c r="RRX792" s="61"/>
      <c r="RRY792" s="61"/>
      <c r="RRZ792" s="61"/>
      <c r="RSA792" s="61"/>
      <c r="RSB792" s="61"/>
      <c r="RSC792" s="61"/>
      <c r="RSD792" s="61"/>
      <c r="RSE792" s="61"/>
      <c r="RSF792" s="61"/>
      <c r="RSG792" s="61"/>
      <c r="RSH792" s="61"/>
      <c r="RSI792" s="61"/>
      <c r="RSJ792" s="61"/>
      <c r="RSK792" s="61"/>
      <c r="RSL792" s="61"/>
      <c r="RSM792" s="61"/>
      <c r="RSN792" s="61"/>
      <c r="RSO792" s="61"/>
      <c r="RSP792" s="61"/>
      <c r="RSQ792" s="61"/>
      <c r="RSR792" s="61"/>
      <c r="RSS792" s="61"/>
      <c r="RST792" s="61"/>
      <c r="RSU792" s="61"/>
      <c r="RSV792" s="61"/>
      <c r="RSW792" s="61"/>
      <c r="RSX792" s="61"/>
      <c r="RSY792" s="61"/>
      <c r="RSZ792" s="61"/>
      <c r="RTA792" s="61"/>
      <c r="RTB792" s="61"/>
      <c r="RTC792" s="61"/>
      <c r="RTD792" s="61"/>
      <c r="RTE792" s="61"/>
      <c r="RTF792" s="61"/>
      <c r="RTG792" s="61"/>
      <c r="RTH792" s="61"/>
      <c r="RTI792" s="61"/>
      <c r="RTJ792" s="61"/>
      <c r="RTK792" s="61"/>
      <c r="RTL792" s="61"/>
      <c r="RTM792" s="61"/>
      <c r="RTN792" s="61"/>
      <c r="RTO792" s="61"/>
      <c r="RTP792" s="61"/>
      <c r="RTQ792" s="61"/>
      <c r="RTR792" s="61"/>
      <c r="RTS792" s="61"/>
      <c r="RTT792" s="61"/>
      <c r="RTU792" s="61"/>
      <c r="RTV792" s="61"/>
      <c r="RTW792" s="61"/>
      <c r="RTX792" s="61"/>
      <c r="RTY792" s="61"/>
      <c r="RTZ792" s="61"/>
      <c r="RUA792" s="61"/>
      <c r="RUB792" s="61"/>
      <c r="RUC792" s="61"/>
      <c r="RUD792" s="61"/>
      <c r="RUE792" s="61"/>
      <c r="RUF792" s="61"/>
      <c r="RUG792" s="61"/>
      <c r="RUH792" s="61"/>
      <c r="RUI792" s="61"/>
      <c r="RUJ792" s="61"/>
      <c r="RUK792" s="61"/>
      <c r="RUL792" s="61"/>
      <c r="RUM792" s="61"/>
      <c r="RUN792" s="61"/>
      <c r="RUO792" s="61"/>
      <c r="RUP792" s="61"/>
      <c r="RUQ792" s="61"/>
      <c r="RUR792" s="61"/>
      <c r="RUS792" s="61"/>
      <c r="RUT792" s="61"/>
      <c r="RUU792" s="61"/>
      <c r="RUV792" s="61"/>
      <c r="RUW792" s="61"/>
      <c r="RUX792" s="61"/>
      <c r="RUY792" s="61"/>
      <c r="RUZ792" s="61"/>
      <c r="RVA792" s="61"/>
      <c r="RVB792" s="61"/>
      <c r="RVC792" s="61"/>
      <c r="RVD792" s="61"/>
      <c r="RVE792" s="61"/>
      <c r="RVF792" s="61"/>
      <c r="RVG792" s="61"/>
      <c r="RVH792" s="61"/>
      <c r="RVI792" s="61"/>
      <c r="RVJ792" s="61"/>
      <c r="RVK792" s="61"/>
      <c r="RVL792" s="61"/>
      <c r="RVM792" s="61"/>
      <c r="RVN792" s="61"/>
      <c r="RVO792" s="61"/>
      <c r="RVP792" s="61"/>
      <c r="RVQ792" s="61"/>
      <c r="RVR792" s="61"/>
      <c r="RVS792" s="61"/>
      <c r="RVT792" s="61"/>
      <c r="RVU792" s="61"/>
      <c r="RVV792" s="61"/>
      <c r="RVW792" s="61"/>
      <c r="RVX792" s="61"/>
      <c r="RVY792" s="61"/>
      <c r="RVZ792" s="61"/>
      <c r="RWA792" s="61"/>
      <c r="RWB792" s="61"/>
      <c r="RWC792" s="61"/>
      <c r="RWD792" s="61"/>
      <c r="RWE792" s="61"/>
      <c r="RWF792" s="61"/>
      <c r="RWG792" s="61"/>
      <c r="RWH792" s="61"/>
      <c r="RWI792" s="61"/>
      <c r="RWJ792" s="61"/>
      <c r="RWK792" s="61"/>
      <c r="RWL792" s="61"/>
      <c r="RWM792" s="61"/>
      <c r="RWN792" s="61"/>
      <c r="RWO792" s="61"/>
      <c r="RWP792" s="61"/>
      <c r="RWQ792" s="61"/>
      <c r="RWR792" s="61"/>
      <c r="RWS792" s="61"/>
      <c r="RWT792" s="61"/>
      <c r="RWU792" s="61"/>
      <c r="RWV792" s="61"/>
      <c r="RWW792" s="61"/>
      <c r="RWX792" s="61"/>
      <c r="RWY792" s="61"/>
      <c r="RWZ792" s="61"/>
      <c r="RXA792" s="61"/>
      <c r="RXB792" s="61"/>
      <c r="RXC792" s="61"/>
      <c r="RXD792" s="61"/>
      <c r="RXE792" s="61"/>
      <c r="RXF792" s="61"/>
      <c r="RXG792" s="61"/>
      <c r="RXH792" s="61"/>
      <c r="RXI792" s="61"/>
      <c r="RXJ792" s="61"/>
      <c r="RXK792" s="61"/>
      <c r="RXL792" s="61"/>
      <c r="RXM792" s="61"/>
      <c r="RXN792" s="61"/>
      <c r="RXO792" s="61"/>
      <c r="RXP792" s="61"/>
      <c r="RXQ792" s="61"/>
      <c r="RXR792" s="61"/>
      <c r="RXS792" s="61"/>
      <c r="RXT792" s="61"/>
      <c r="RXU792" s="61"/>
      <c r="RXV792" s="61"/>
      <c r="RXW792" s="61"/>
      <c r="RXX792" s="61"/>
      <c r="RXY792" s="61"/>
      <c r="RXZ792" s="61"/>
      <c r="RYA792" s="61"/>
      <c r="RYB792" s="61"/>
      <c r="RYC792" s="61"/>
      <c r="RYD792" s="61"/>
      <c r="RYE792" s="61"/>
      <c r="RYF792" s="61"/>
      <c r="RYG792" s="61"/>
      <c r="RYH792" s="61"/>
      <c r="RYI792" s="61"/>
      <c r="RYJ792" s="61"/>
      <c r="RYK792" s="61"/>
      <c r="RYL792" s="61"/>
      <c r="RYM792" s="61"/>
      <c r="RYN792" s="61"/>
      <c r="RYO792" s="61"/>
      <c r="RYP792" s="61"/>
      <c r="RYQ792" s="61"/>
      <c r="RYR792" s="61"/>
      <c r="RYS792" s="61"/>
      <c r="RYT792" s="61"/>
      <c r="RYU792" s="61"/>
      <c r="RYV792" s="61"/>
      <c r="RYW792" s="61"/>
      <c r="RYX792" s="61"/>
      <c r="RYY792" s="61"/>
      <c r="RYZ792" s="61"/>
      <c r="RZA792" s="61"/>
      <c r="RZB792" s="61"/>
      <c r="RZC792" s="61"/>
      <c r="RZD792" s="61"/>
      <c r="RZE792" s="61"/>
      <c r="RZF792" s="61"/>
      <c r="RZG792" s="61"/>
      <c r="RZH792" s="61"/>
      <c r="RZI792" s="61"/>
      <c r="RZJ792" s="61"/>
      <c r="RZK792" s="61"/>
      <c r="RZL792" s="61"/>
      <c r="RZM792" s="61"/>
      <c r="RZN792" s="61"/>
      <c r="RZO792" s="61"/>
      <c r="RZP792" s="61"/>
      <c r="RZQ792" s="61"/>
      <c r="RZR792" s="61"/>
      <c r="RZS792" s="61"/>
      <c r="RZT792" s="61"/>
      <c r="RZU792" s="61"/>
      <c r="RZV792" s="61"/>
      <c r="RZW792" s="61"/>
      <c r="RZX792" s="61"/>
      <c r="RZY792" s="61"/>
      <c r="RZZ792" s="61"/>
      <c r="SAA792" s="61"/>
      <c r="SAB792" s="61"/>
      <c r="SAC792" s="61"/>
      <c r="SAD792" s="61"/>
      <c r="SAE792" s="61"/>
      <c r="SAF792" s="61"/>
      <c r="SAG792" s="61"/>
      <c r="SAH792" s="61"/>
      <c r="SAI792" s="61"/>
      <c r="SAJ792" s="61"/>
      <c r="SAK792" s="61"/>
      <c r="SAL792" s="61"/>
      <c r="SAM792" s="61"/>
      <c r="SAN792" s="61"/>
      <c r="SAO792" s="61"/>
      <c r="SAP792" s="61"/>
      <c r="SAQ792" s="61"/>
      <c r="SAR792" s="61"/>
      <c r="SAS792" s="61"/>
      <c r="SAT792" s="61"/>
      <c r="SAU792" s="61"/>
      <c r="SAV792" s="61"/>
      <c r="SAW792" s="61"/>
      <c r="SAX792" s="61"/>
      <c r="SAY792" s="61"/>
      <c r="SAZ792" s="61"/>
      <c r="SBA792" s="61"/>
      <c r="SBB792" s="61"/>
      <c r="SBC792" s="61"/>
      <c r="SBD792" s="61"/>
      <c r="SBE792" s="61"/>
      <c r="SBF792" s="61"/>
      <c r="SBG792" s="61"/>
      <c r="SBH792" s="61"/>
      <c r="SBI792" s="61"/>
      <c r="SBJ792" s="61"/>
      <c r="SBK792" s="61"/>
      <c r="SBL792" s="61"/>
      <c r="SBM792" s="61"/>
      <c r="SBN792" s="61"/>
      <c r="SBO792" s="61"/>
      <c r="SBP792" s="61"/>
      <c r="SBQ792" s="61"/>
      <c r="SBR792" s="61"/>
      <c r="SBS792" s="61"/>
      <c r="SBT792" s="61"/>
      <c r="SBU792" s="61"/>
      <c r="SBV792" s="61"/>
      <c r="SBW792" s="61"/>
      <c r="SBX792" s="61"/>
      <c r="SBY792" s="61"/>
      <c r="SBZ792" s="61"/>
      <c r="SCA792" s="61"/>
      <c r="SCB792" s="61"/>
      <c r="SCC792" s="61"/>
      <c r="SCD792" s="61"/>
      <c r="SCE792" s="61"/>
      <c r="SCF792" s="61"/>
      <c r="SCG792" s="61"/>
      <c r="SCH792" s="61"/>
      <c r="SCI792" s="61"/>
      <c r="SCJ792" s="61"/>
      <c r="SCK792" s="61"/>
      <c r="SCL792" s="61"/>
      <c r="SCM792" s="61"/>
      <c r="SCN792" s="61"/>
      <c r="SCO792" s="61"/>
      <c r="SCP792" s="61"/>
      <c r="SCQ792" s="61"/>
      <c r="SCR792" s="61"/>
      <c r="SCS792" s="61"/>
      <c r="SCT792" s="61"/>
      <c r="SCU792" s="61"/>
      <c r="SCV792" s="61"/>
      <c r="SCW792" s="61"/>
      <c r="SCX792" s="61"/>
      <c r="SCY792" s="61"/>
      <c r="SCZ792" s="61"/>
      <c r="SDA792" s="61"/>
      <c r="SDB792" s="61"/>
      <c r="SDC792" s="61"/>
      <c r="SDD792" s="61"/>
      <c r="SDE792" s="61"/>
      <c r="SDF792" s="61"/>
      <c r="SDG792" s="61"/>
      <c r="SDH792" s="61"/>
      <c r="SDI792" s="61"/>
      <c r="SDJ792" s="61"/>
      <c r="SDK792" s="61"/>
      <c r="SDL792" s="61"/>
      <c r="SDM792" s="61"/>
      <c r="SDN792" s="61"/>
      <c r="SDO792" s="61"/>
      <c r="SDP792" s="61"/>
      <c r="SDQ792" s="61"/>
      <c r="SDR792" s="61"/>
      <c r="SDS792" s="61"/>
      <c r="SDT792" s="61"/>
      <c r="SDU792" s="61"/>
      <c r="SDV792" s="61"/>
      <c r="SDW792" s="61"/>
      <c r="SDX792" s="61"/>
      <c r="SDY792" s="61"/>
      <c r="SDZ792" s="61"/>
      <c r="SEA792" s="61"/>
      <c r="SEB792" s="61"/>
      <c r="SEC792" s="61"/>
      <c r="SED792" s="61"/>
      <c r="SEE792" s="61"/>
      <c r="SEF792" s="61"/>
      <c r="SEG792" s="61"/>
      <c r="SEH792" s="61"/>
      <c r="SEI792" s="61"/>
      <c r="SEJ792" s="61"/>
      <c r="SEK792" s="61"/>
      <c r="SEL792" s="61"/>
      <c r="SEM792" s="61"/>
      <c r="SEN792" s="61"/>
      <c r="SEO792" s="61"/>
      <c r="SEP792" s="61"/>
      <c r="SEQ792" s="61"/>
      <c r="SER792" s="61"/>
      <c r="SES792" s="61"/>
      <c r="SET792" s="61"/>
      <c r="SEU792" s="61"/>
      <c r="SEV792" s="61"/>
      <c r="SEW792" s="61"/>
      <c r="SEX792" s="61"/>
      <c r="SEY792" s="61"/>
      <c r="SEZ792" s="61"/>
      <c r="SFA792" s="61"/>
      <c r="SFB792" s="61"/>
      <c r="SFC792" s="61"/>
      <c r="SFD792" s="61"/>
      <c r="SFE792" s="61"/>
      <c r="SFF792" s="61"/>
      <c r="SFG792" s="61"/>
      <c r="SFH792" s="61"/>
      <c r="SFI792" s="61"/>
      <c r="SFJ792" s="61"/>
      <c r="SFK792" s="61"/>
      <c r="SFL792" s="61"/>
      <c r="SFM792" s="61"/>
      <c r="SFN792" s="61"/>
      <c r="SFO792" s="61"/>
      <c r="SFP792" s="61"/>
      <c r="SFQ792" s="61"/>
      <c r="SFR792" s="61"/>
      <c r="SFS792" s="61"/>
      <c r="SFT792" s="61"/>
      <c r="SFU792" s="61"/>
      <c r="SFV792" s="61"/>
      <c r="SFW792" s="61"/>
      <c r="SFX792" s="61"/>
      <c r="SFY792" s="61"/>
      <c r="SFZ792" s="61"/>
      <c r="SGA792" s="61"/>
      <c r="SGB792" s="61"/>
      <c r="SGC792" s="61"/>
      <c r="SGD792" s="61"/>
      <c r="SGE792" s="61"/>
      <c r="SGF792" s="61"/>
      <c r="SGG792" s="61"/>
      <c r="SGH792" s="61"/>
      <c r="SGI792" s="61"/>
      <c r="SGJ792" s="61"/>
      <c r="SGK792" s="61"/>
      <c r="SGL792" s="61"/>
      <c r="SGM792" s="61"/>
      <c r="SGN792" s="61"/>
      <c r="SGO792" s="61"/>
      <c r="SGP792" s="61"/>
      <c r="SGQ792" s="61"/>
      <c r="SGR792" s="61"/>
      <c r="SGS792" s="61"/>
      <c r="SGT792" s="61"/>
      <c r="SGU792" s="61"/>
      <c r="SGV792" s="61"/>
      <c r="SGW792" s="61"/>
      <c r="SGX792" s="61"/>
      <c r="SGY792" s="61"/>
      <c r="SGZ792" s="61"/>
      <c r="SHA792" s="61"/>
      <c r="SHB792" s="61"/>
      <c r="SHC792" s="61"/>
      <c r="SHD792" s="61"/>
      <c r="SHE792" s="61"/>
      <c r="SHF792" s="61"/>
      <c r="SHG792" s="61"/>
      <c r="SHH792" s="61"/>
      <c r="SHI792" s="61"/>
      <c r="SHJ792" s="61"/>
      <c r="SHK792" s="61"/>
      <c r="SHL792" s="61"/>
      <c r="SHM792" s="61"/>
      <c r="SHN792" s="61"/>
      <c r="SHO792" s="61"/>
      <c r="SHP792" s="61"/>
      <c r="SHQ792" s="61"/>
      <c r="SHR792" s="61"/>
      <c r="SHS792" s="61"/>
      <c r="SHT792" s="61"/>
      <c r="SHU792" s="61"/>
      <c r="SHV792" s="61"/>
      <c r="SHW792" s="61"/>
      <c r="SHX792" s="61"/>
      <c r="SHY792" s="61"/>
      <c r="SHZ792" s="61"/>
      <c r="SIA792" s="61"/>
      <c r="SIB792" s="61"/>
      <c r="SIC792" s="61"/>
      <c r="SID792" s="61"/>
      <c r="SIE792" s="61"/>
      <c r="SIF792" s="61"/>
      <c r="SIG792" s="61"/>
      <c r="SIH792" s="61"/>
      <c r="SII792" s="61"/>
      <c r="SIJ792" s="61"/>
      <c r="SIK792" s="61"/>
      <c r="SIL792" s="61"/>
      <c r="SIM792" s="61"/>
      <c r="SIN792" s="61"/>
      <c r="SIO792" s="61"/>
      <c r="SIP792" s="61"/>
      <c r="SIQ792" s="61"/>
      <c r="SIR792" s="61"/>
      <c r="SIS792" s="61"/>
      <c r="SIT792" s="61"/>
      <c r="SIU792" s="61"/>
      <c r="SIV792" s="61"/>
      <c r="SIW792" s="61"/>
      <c r="SIX792" s="61"/>
      <c r="SIY792" s="61"/>
      <c r="SIZ792" s="61"/>
      <c r="SJA792" s="61"/>
      <c r="SJB792" s="61"/>
      <c r="SJC792" s="61"/>
      <c r="SJD792" s="61"/>
      <c r="SJE792" s="61"/>
      <c r="SJF792" s="61"/>
      <c r="SJG792" s="61"/>
      <c r="SJH792" s="61"/>
      <c r="SJI792" s="61"/>
      <c r="SJJ792" s="61"/>
      <c r="SJK792" s="61"/>
      <c r="SJL792" s="61"/>
      <c r="SJM792" s="61"/>
      <c r="SJN792" s="61"/>
      <c r="SJO792" s="61"/>
      <c r="SJP792" s="61"/>
      <c r="SJQ792" s="61"/>
      <c r="SJR792" s="61"/>
      <c r="SJS792" s="61"/>
      <c r="SJT792" s="61"/>
      <c r="SJU792" s="61"/>
      <c r="SJV792" s="61"/>
      <c r="SJW792" s="61"/>
      <c r="SJX792" s="61"/>
      <c r="SJY792" s="61"/>
      <c r="SJZ792" s="61"/>
      <c r="SKA792" s="61"/>
      <c r="SKB792" s="61"/>
      <c r="SKC792" s="61"/>
      <c r="SKD792" s="61"/>
      <c r="SKE792" s="61"/>
      <c r="SKF792" s="61"/>
      <c r="SKG792" s="61"/>
      <c r="SKH792" s="61"/>
      <c r="SKI792" s="61"/>
      <c r="SKJ792" s="61"/>
      <c r="SKK792" s="61"/>
      <c r="SKL792" s="61"/>
      <c r="SKM792" s="61"/>
      <c r="SKN792" s="61"/>
      <c r="SKO792" s="61"/>
      <c r="SKP792" s="61"/>
      <c r="SKQ792" s="61"/>
      <c r="SKR792" s="61"/>
      <c r="SKS792" s="61"/>
      <c r="SKT792" s="61"/>
      <c r="SKU792" s="61"/>
      <c r="SKV792" s="61"/>
      <c r="SKW792" s="61"/>
      <c r="SKX792" s="61"/>
      <c r="SKY792" s="61"/>
      <c r="SKZ792" s="61"/>
      <c r="SLA792" s="61"/>
      <c r="SLB792" s="61"/>
      <c r="SLC792" s="61"/>
      <c r="SLD792" s="61"/>
      <c r="SLE792" s="61"/>
      <c r="SLF792" s="61"/>
      <c r="SLG792" s="61"/>
      <c r="SLH792" s="61"/>
      <c r="SLI792" s="61"/>
      <c r="SLJ792" s="61"/>
      <c r="SLK792" s="61"/>
      <c r="SLL792" s="61"/>
      <c r="SLM792" s="61"/>
      <c r="SLN792" s="61"/>
      <c r="SLO792" s="61"/>
      <c r="SLP792" s="61"/>
      <c r="SLQ792" s="61"/>
      <c r="SLR792" s="61"/>
      <c r="SLS792" s="61"/>
      <c r="SLT792" s="61"/>
      <c r="SLU792" s="61"/>
      <c r="SLV792" s="61"/>
      <c r="SLW792" s="61"/>
      <c r="SLX792" s="61"/>
      <c r="SLY792" s="61"/>
      <c r="SLZ792" s="61"/>
      <c r="SMA792" s="61"/>
      <c r="SMB792" s="61"/>
      <c r="SMC792" s="61"/>
      <c r="SMD792" s="61"/>
      <c r="SME792" s="61"/>
      <c r="SMF792" s="61"/>
      <c r="SMG792" s="61"/>
      <c r="SMH792" s="61"/>
      <c r="SMI792" s="61"/>
      <c r="SMJ792" s="61"/>
      <c r="SMK792" s="61"/>
      <c r="SML792" s="61"/>
      <c r="SMM792" s="61"/>
      <c r="SMN792" s="61"/>
      <c r="SMO792" s="61"/>
      <c r="SMP792" s="61"/>
      <c r="SMQ792" s="61"/>
      <c r="SMR792" s="61"/>
      <c r="SMS792" s="61"/>
      <c r="SMT792" s="61"/>
      <c r="SMU792" s="61"/>
      <c r="SMV792" s="61"/>
      <c r="SMW792" s="61"/>
      <c r="SMX792" s="61"/>
      <c r="SMY792" s="61"/>
      <c r="SMZ792" s="61"/>
      <c r="SNA792" s="61"/>
      <c r="SNB792" s="61"/>
      <c r="SNC792" s="61"/>
      <c r="SND792" s="61"/>
      <c r="SNE792" s="61"/>
      <c r="SNF792" s="61"/>
      <c r="SNG792" s="61"/>
      <c r="SNH792" s="61"/>
      <c r="SNI792" s="61"/>
      <c r="SNJ792" s="61"/>
      <c r="SNK792" s="61"/>
      <c r="SNL792" s="61"/>
      <c r="SNM792" s="61"/>
      <c r="SNN792" s="61"/>
      <c r="SNO792" s="61"/>
      <c r="SNP792" s="61"/>
      <c r="SNQ792" s="61"/>
      <c r="SNR792" s="61"/>
      <c r="SNS792" s="61"/>
      <c r="SNT792" s="61"/>
      <c r="SNU792" s="61"/>
      <c r="SNV792" s="61"/>
      <c r="SNW792" s="61"/>
      <c r="SNX792" s="61"/>
      <c r="SNY792" s="61"/>
      <c r="SNZ792" s="61"/>
      <c r="SOA792" s="61"/>
      <c r="SOB792" s="61"/>
      <c r="SOC792" s="61"/>
      <c r="SOD792" s="61"/>
      <c r="SOE792" s="61"/>
      <c r="SOF792" s="61"/>
      <c r="SOG792" s="61"/>
      <c r="SOH792" s="61"/>
      <c r="SOI792" s="61"/>
      <c r="SOJ792" s="61"/>
      <c r="SOK792" s="61"/>
      <c r="SOL792" s="61"/>
      <c r="SOM792" s="61"/>
      <c r="SON792" s="61"/>
      <c r="SOO792" s="61"/>
      <c r="SOP792" s="61"/>
      <c r="SOQ792" s="61"/>
      <c r="SOR792" s="61"/>
      <c r="SOS792" s="61"/>
      <c r="SOT792" s="61"/>
      <c r="SOU792" s="61"/>
      <c r="SOV792" s="61"/>
      <c r="SOW792" s="61"/>
      <c r="SOX792" s="61"/>
      <c r="SOY792" s="61"/>
      <c r="SOZ792" s="61"/>
      <c r="SPA792" s="61"/>
      <c r="SPB792" s="61"/>
      <c r="SPC792" s="61"/>
      <c r="SPD792" s="61"/>
      <c r="SPE792" s="61"/>
      <c r="SPF792" s="61"/>
      <c r="SPG792" s="61"/>
      <c r="SPH792" s="61"/>
      <c r="SPI792" s="61"/>
      <c r="SPJ792" s="61"/>
      <c r="SPK792" s="61"/>
      <c r="SPL792" s="61"/>
      <c r="SPM792" s="61"/>
      <c r="SPN792" s="61"/>
      <c r="SPO792" s="61"/>
      <c r="SPP792" s="61"/>
      <c r="SPQ792" s="61"/>
      <c r="SPR792" s="61"/>
      <c r="SPS792" s="61"/>
      <c r="SPT792" s="61"/>
      <c r="SPU792" s="61"/>
      <c r="SPV792" s="61"/>
      <c r="SPW792" s="61"/>
      <c r="SPX792" s="61"/>
      <c r="SPY792" s="61"/>
      <c r="SPZ792" s="61"/>
      <c r="SQA792" s="61"/>
      <c r="SQB792" s="61"/>
      <c r="SQC792" s="61"/>
      <c r="SQD792" s="61"/>
      <c r="SQE792" s="61"/>
      <c r="SQF792" s="61"/>
      <c r="SQG792" s="61"/>
      <c r="SQH792" s="61"/>
      <c r="SQI792" s="61"/>
      <c r="SQJ792" s="61"/>
      <c r="SQK792" s="61"/>
      <c r="SQL792" s="61"/>
      <c r="SQM792" s="61"/>
      <c r="SQN792" s="61"/>
      <c r="SQO792" s="61"/>
      <c r="SQP792" s="61"/>
      <c r="SQQ792" s="61"/>
      <c r="SQR792" s="61"/>
      <c r="SQS792" s="61"/>
      <c r="SQT792" s="61"/>
      <c r="SQU792" s="61"/>
      <c r="SQV792" s="61"/>
      <c r="SQW792" s="61"/>
      <c r="SQX792" s="61"/>
      <c r="SQY792" s="61"/>
      <c r="SQZ792" s="61"/>
      <c r="SRA792" s="61"/>
      <c r="SRB792" s="61"/>
      <c r="SRC792" s="61"/>
      <c r="SRD792" s="61"/>
      <c r="SRE792" s="61"/>
      <c r="SRF792" s="61"/>
      <c r="SRG792" s="61"/>
      <c r="SRH792" s="61"/>
      <c r="SRI792" s="61"/>
      <c r="SRJ792" s="61"/>
      <c r="SRK792" s="61"/>
      <c r="SRL792" s="61"/>
      <c r="SRM792" s="61"/>
      <c r="SRN792" s="61"/>
      <c r="SRO792" s="61"/>
      <c r="SRP792" s="61"/>
      <c r="SRQ792" s="61"/>
      <c r="SRR792" s="61"/>
      <c r="SRS792" s="61"/>
      <c r="SRT792" s="61"/>
      <c r="SRU792" s="61"/>
      <c r="SRV792" s="61"/>
      <c r="SRW792" s="61"/>
      <c r="SRX792" s="61"/>
      <c r="SRY792" s="61"/>
      <c r="SRZ792" s="61"/>
      <c r="SSA792" s="61"/>
      <c r="SSB792" s="61"/>
      <c r="SSC792" s="61"/>
      <c r="SSD792" s="61"/>
      <c r="SSE792" s="61"/>
      <c r="SSF792" s="61"/>
      <c r="SSG792" s="61"/>
      <c r="SSH792" s="61"/>
      <c r="SSI792" s="61"/>
      <c r="SSJ792" s="61"/>
      <c r="SSK792" s="61"/>
      <c r="SSL792" s="61"/>
      <c r="SSM792" s="61"/>
      <c r="SSN792" s="61"/>
      <c r="SSO792" s="61"/>
      <c r="SSP792" s="61"/>
      <c r="SSQ792" s="61"/>
      <c r="SSR792" s="61"/>
      <c r="SSS792" s="61"/>
      <c r="SST792" s="61"/>
      <c r="SSU792" s="61"/>
      <c r="SSV792" s="61"/>
      <c r="SSW792" s="61"/>
      <c r="SSX792" s="61"/>
      <c r="SSY792" s="61"/>
      <c r="SSZ792" s="61"/>
      <c r="STA792" s="61"/>
      <c r="STB792" s="61"/>
      <c r="STC792" s="61"/>
      <c r="STD792" s="61"/>
      <c r="STE792" s="61"/>
      <c r="STF792" s="61"/>
      <c r="STG792" s="61"/>
      <c r="STH792" s="61"/>
      <c r="STI792" s="61"/>
      <c r="STJ792" s="61"/>
      <c r="STK792" s="61"/>
      <c r="STL792" s="61"/>
      <c r="STM792" s="61"/>
      <c r="STN792" s="61"/>
      <c r="STO792" s="61"/>
      <c r="STP792" s="61"/>
      <c r="STQ792" s="61"/>
      <c r="STR792" s="61"/>
      <c r="STS792" s="61"/>
      <c r="STT792" s="61"/>
      <c r="STU792" s="61"/>
      <c r="STV792" s="61"/>
      <c r="STW792" s="61"/>
      <c r="STX792" s="61"/>
      <c r="STY792" s="61"/>
      <c r="STZ792" s="61"/>
      <c r="SUA792" s="61"/>
      <c r="SUB792" s="61"/>
      <c r="SUC792" s="61"/>
      <c r="SUD792" s="61"/>
      <c r="SUE792" s="61"/>
      <c r="SUF792" s="61"/>
      <c r="SUG792" s="61"/>
      <c r="SUH792" s="61"/>
      <c r="SUI792" s="61"/>
      <c r="SUJ792" s="61"/>
      <c r="SUK792" s="61"/>
      <c r="SUL792" s="61"/>
      <c r="SUM792" s="61"/>
      <c r="SUN792" s="61"/>
      <c r="SUO792" s="61"/>
      <c r="SUP792" s="61"/>
      <c r="SUQ792" s="61"/>
      <c r="SUR792" s="61"/>
      <c r="SUS792" s="61"/>
      <c r="SUT792" s="61"/>
      <c r="SUU792" s="61"/>
      <c r="SUV792" s="61"/>
      <c r="SUW792" s="61"/>
      <c r="SUX792" s="61"/>
      <c r="SUY792" s="61"/>
      <c r="SUZ792" s="61"/>
      <c r="SVA792" s="61"/>
      <c r="SVB792" s="61"/>
      <c r="SVC792" s="61"/>
      <c r="SVD792" s="61"/>
      <c r="SVE792" s="61"/>
      <c r="SVF792" s="61"/>
      <c r="SVG792" s="61"/>
      <c r="SVH792" s="61"/>
      <c r="SVI792" s="61"/>
      <c r="SVJ792" s="61"/>
      <c r="SVK792" s="61"/>
      <c r="SVL792" s="61"/>
      <c r="SVM792" s="61"/>
      <c r="SVN792" s="61"/>
      <c r="SVO792" s="61"/>
      <c r="SVP792" s="61"/>
      <c r="SVQ792" s="61"/>
      <c r="SVR792" s="61"/>
      <c r="SVS792" s="61"/>
      <c r="SVT792" s="61"/>
      <c r="SVU792" s="61"/>
      <c r="SVV792" s="61"/>
      <c r="SVW792" s="61"/>
      <c r="SVX792" s="61"/>
      <c r="SVY792" s="61"/>
      <c r="SVZ792" s="61"/>
      <c r="SWA792" s="61"/>
      <c r="SWB792" s="61"/>
      <c r="SWC792" s="61"/>
      <c r="SWD792" s="61"/>
      <c r="SWE792" s="61"/>
      <c r="SWF792" s="61"/>
      <c r="SWG792" s="61"/>
      <c r="SWH792" s="61"/>
      <c r="SWI792" s="61"/>
      <c r="SWJ792" s="61"/>
      <c r="SWK792" s="61"/>
      <c r="SWL792" s="61"/>
      <c r="SWM792" s="61"/>
      <c r="SWN792" s="61"/>
      <c r="SWO792" s="61"/>
      <c r="SWP792" s="61"/>
      <c r="SWQ792" s="61"/>
      <c r="SWR792" s="61"/>
      <c r="SWS792" s="61"/>
      <c r="SWT792" s="61"/>
      <c r="SWU792" s="61"/>
      <c r="SWV792" s="61"/>
      <c r="SWW792" s="61"/>
      <c r="SWX792" s="61"/>
      <c r="SWY792" s="61"/>
      <c r="SWZ792" s="61"/>
      <c r="SXA792" s="61"/>
      <c r="SXB792" s="61"/>
      <c r="SXC792" s="61"/>
      <c r="SXD792" s="61"/>
      <c r="SXE792" s="61"/>
      <c r="SXF792" s="61"/>
      <c r="SXG792" s="61"/>
      <c r="SXH792" s="61"/>
      <c r="SXI792" s="61"/>
      <c r="SXJ792" s="61"/>
      <c r="SXK792" s="61"/>
      <c r="SXL792" s="61"/>
      <c r="SXM792" s="61"/>
      <c r="SXN792" s="61"/>
      <c r="SXO792" s="61"/>
      <c r="SXP792" s="61"/>
      <c r="SXQ792" s="61"/>
      <c r="SXR792" s="61"/>
      <c r="SXS792" s="61"/>
      <c r="SXT792" s="61"/>
      <c r="SXU792" s="61"/>
      <c r="SXV792" s="61"/>
      <c r="SXW792" s="61"/>
      <c r="SXX792" s="61"/>
      <c r="SXY792" s="61"/>
      <c r="SXZ792" s="61"/>
      <c r="SYA792" s="61"/>
      <c r="SYB792" s="61"/>
      <c r="SYC792" s="61"/>
      <c r="SYD792" s="61"/>
      <c r="SYE792" s="61"/>
      <c r="SYF792" s="61"/>
      <c r="SYG792" s="61"/>
      <c r="SYH792" s="61"/>
      <c r="SYI792" s="61"/>
      <c r="SYJ792" s="61"/>
      <c r="SYK792" s="61"/>
      <c r="SYL792" s="61"/>
      <c r="SYM792" s="61"/>
      <c r="SYN792" s="61"/>
      <c r="SYO792" s="61"/>
      <c r="SYP792" s="61"/>
      <c r="SYQ792" s="61"/>
      <c r="SYR792" s="61"/>
      <c r="SYS792" s="61"/>
      <c r="SYT792" s="61"/>
      <c r="SYU792" s="61"/>
      <c r="SYV792" s="61"/>
      <c r="SYW792" s="61"/>
      <c r="SYX792" s="61"/>
      <c r="SYY792" s="61"/>
      <c r="SYZ792" s="61"/>
      <c r="SZA792" s="61"/>
      <c r="SZB792" s="61"/>
      <c r="SZC792" s="61"/>
      <c r="SZD792" s="61"/>
      <c r="SZE792" s="61"/>
      <c r="SZF792" s="61"/>
      <c r="SZG792" s="61"/>
      <c r="SZH792" s="61"/>
      <c r="SZI792" s="61"/>
      <c r="SZJ792" s="61"/>
      <c r="SZK792" s="61"/>
      <c r="SZL792" s="61"/>
      <c r="SZM792" s="61"/>
      <c r="SZN792" s="61"/>
      <c r="SZO792" s="61"/>
      <c r="SZP792" s="61"/>
      <c r="SZQ792" s="61"/>
      <c r="SZR792" s="61"/>
      <c r="SZS792" s="61"/>
      <c r="SZT792" s="61"/>
      <c r="SZU792" s="61"/>
      <c r="SZV792" s="61"/>
      <c r="SZW792" s="61"/>
      <c r="SZX792" s="61"/>
      <c r="SZY792" s="61"/>
      <c r="SZZ792" s="61"/>
      <c r="TAA792" s="61"/>
      <c r="TAB792" s="61"/>
      <c r="TAC792" s="61"/>
      <c r="TAD792" s="61"/>
      <c r="TAE792" s="61"/>
      <c r="TAF792" s="61"/>
      <c r="TAG792" s="61"/>
      <c r="TAH792" s="61"/>
      <c r="TAI792" s="61"/>
      <c r="TAJ792" s="61"/>
      <c r="TAK792" s="61"/>
      <c r="TAL792" s="61"/>
      <c r="TAM792" s="61"/>
      <c r="TAN792" s="61"/>
      <c r="TAO792" s="61"/>
      <c r="TAP792" s="61"/>
      <c r="TAQ792" s="61"/>
      <c r="TAR792" s="61"/>
      <c r="TAS792" s="61"/>
      <c r="TAT792" s="61"/>
      <c r="TAU792" s="61"/>
      <c r="TAV792" s="61"/>
      <c r="TAW792" s="61"/>
      <c r="TAX792" s="61"/>
      <c r="TAY792" s="61"/>
      <c r="TAZ792" s="61"/>
      <c r="TBA792" s="61"/>
      <c r="TBB792" s="61"/>
      <c r="TBC792" s="61"/>
      <c r="TBD792" s="61"/>
      <c r="TBE792" s="61"/>
      <c r="TBF792" s="61"/>
      <c r="TBG792" s="61"/>
      <c r="TBH792" s="61"/>
      <c r="TBI792" s="61"/>
      <c r="TBJ792" s="61"/>
      <c r="TBK792" s="61"/>
      <c r="TBL792" s="61"/>
      <c r="TBM792" s="61"/>
      <c r="TBN792" s="61"/>
      <c r="TBO792" s="61"/>
      <c r="TBP792" s="61"/>
      <c r="TBQ792" s="61"/>
      <c r="TBR792" s="61"/>
      <c r="TBS792" s="61"/>
      <c r="TBT792" s="61"/>
      <c r="TBU792" s="61"/>
      <c r="TBV792" s="61"/>
      <c r="TBW792" s="61"/>
      <c r="TBX792" s="61"/>
      <c r="TBY792" s="61"/>
      <c r="TBZ792" s="61"/>
      <c r="TCA792" s="61"/>
      <c r="TCB792" s="61"/>
      <c r="TCC792" s="61"/>
      <c r="TCD792" s="61"/>
      <c r="TCE792" s="61"/>
      <c r="TCF792" s="61"/>
      <c r="TCG792" s="61"/>
      <c r="TCH792" s="61"/>
      <c r="TCI792" s="61"/>
      <c r="TCJ792" s="61"/>
      <c r="TCK792" s="61"/>
      <c r="TCL792" s="61"/>
      <c r="TCM792" s="61"/>
      <c r="TCN792" s="61"/>
      <c r="TCO792" s="61"/>
      <c r="TCP792" s="61"/>
      <c r="TCQ792" s="61"/>
      <c r="TCR792" s="61"/>
      <c r="TCS792" s="61"/>
      <c r="TCT792" s="61"/>
      <c r="TCU792" s="61"/>
      <c r="TCV792" s="61"/>
      <c r="TCW792" s="61"/>
      <c r="TCX792" s="61"/>
      <c r="TCY792" s="61"/>
      <c r="TCZ792" s="61"/>
      <c r="TDA792" s="61"/>
      <c r="TDB792" s="61"/>
      <c r="TDC792" s="61"/>
      <c r="TDD792" s="61"/>
      <c r="TDE792" s="61"/>
      <c r="TDF792" s="61"/>
      <c r="TDG792" s="61"/>
      <c r="TDH792" s="61"/>
      <c r="TDI792" s="61"/>
      <c r="TDJ792" s="61"/>
      <c r="TDK792" s="61"/>
      <c r="TDL792" s="61"/>
      <c r="TDM792" s="61"/>
      <c r="TDN792" s="61"/>
      <c r="TDO792" s="61"/>
      <c r="TDP792" s="61"/>
      <c r="TDQ792" s="61"/>
      <c r="TDR792" s="61"/>
      <c r="TDS792" s="61"/>
      <c r="TDT792" s="61"/>
      <c r="TDU792" s="61"/>
      <c r="TDV792" s="61"/>
      <c r="TDW792" s="61"/>
      <c r="TDX792" s="61"/>
      <c r="TDY792" s="61"/>
      <c r="TDZ792" s="61"/>
      <c r="TEA792" s="61"/>
      <c r="TEB792" s="61"/>
      <c r="TEC792" s="61"/>
      <c r="TED792" s="61"/>
      <c r="TEE792" s="61"/>
      <c r="TEF792" s="61"/>
      <c r="TEG792" s="61"/>
      <c r="TEH792" s="61"/>
      <c r="TEI792" s="61"/>
      <c r="TEJ792" s="61"/>
      <c r="TEK792" s="61"/>
      <c r="TEL792" s="61"/>
      <c r="TEM792" s="61"/>
      <c r="TEN792" s="61"/>
      <c r="TEO792" s="61"/>
      <c r="TEP792" s="61"/>
      <c r="TEQ792" s="61"/>
      <c r="TER792" s="61"/>
      <c r="TES792" s="61"/>
      <c r="TET792" s="61"/>
      <c r="TEU792" s="61"/>
      <c r="TEV792" s="61"/>
      <c r="TEW792" s="61"/>
      <c r="TEX792" s="61"/>
      <c r="TEY792" s="61"/>
      <c r="TEZ792" s="61"/>
      <c r="TFA792" s="61"/>
      <c r="TFB792" s="61"/>
      <c r="TFC792" s="61"/>
      <c r="TFD792" s="61"/>
      <c r="TFE792" s="61"/>
      <c r="TFF792" s="61"/>
      <c r="TFG792" s="61"/>
      <c r="TFH792" s="61"/>
      <c r="TFI792" s="61"/>
      <c r="TFJ792" s="61"/>
      <c r="TFK792" s="61"/>
      <c r="TFL792" s="61"/>
      <c r="TFM792" s="61"/>
      <c r="TFN792" s="61"/>
      <c r="TFO792" s="61"/>
      <c r="TFP792" s="61"/>
      <c r="TFQ792" s="61"/>
      <c r="TFR792" s="61"/>
      <c r="TFS792" s="61"/>
      <c r="TFT792" s="61"/>
      <c r="TFU792" s="61"/>
      <c r="TFV792" s="61"/>
      <c r="TFW792" s="61"/>
      <c r="TFX792" s="61"/>
      <c r="TFY792" s="61"/>
      <c r="TFZ792" s="61"/>
      <c r="TGA792" s="61"/>
      <c r="TGB792" s="61"/>
      <c r="TGC792" s="61"/>
      <c r="TGD792" s="61"/>
      <c r="TGE792" s="61"/>
      <c r="TGF792" s="61"/>
      <c r="TGG792" s="61"/>
      <c r="TGH792" s="61"/>
      <c r="TGI792" s="61"/>
      <c r="TGJ792" s="61"/>
      <c r="TGK792" s="61"/>
      <c r="TGL792" s="61"/>
      <c r="TGM792" s="61"/>
      <c r="TGN792" s="61"/>
      <c r="TGO792" s="61"/>
      <c r="TGP792" s="61"/>
      <c r="TGQ792" s="61"/>
      <c r="TGR792" s="61"/>
      <c r="TGS792" s="61"/>
      <c r="TGT792" s="61"/>
      <c r="TGU792" s="61"/>
      <c r="TGV792" s="61"/>
      <c r="TGW792" s="61"/>
      <c r="TGX792" s="61"/>
      <c r="TGY792" s="61"/>
      <c r="TGZ792" s="61"/>
      <c r="THA792" s="61"/>
      <c r="THB792" s="61"/>
      <c r="THC792" s="61"/>
      <c r="THD792" s="61"/>
      <c r="THE792" s="61"/>
      <c r="THF792" s="61"/>
      <c r="THG792" s="61"/>
      <c r="THH792" s="61"/>
      <c r="THI792" s="61"/>
      <c r="THJ792" s="61"/>
      <c r="THK792" s="61"/>
      <c r="THL792" s="61"/>
      <c r="THM792" s="61"/>
      <c r="THN792" s="61"/>
      <c r="THO792" s="61"/>
      <c r="THP792" s="61"/>
      <c r="THQ792" s="61"/>
      <c r="THR792" s="61"/>
      <c r="THS792" s="61"/>
      <c r="THT792" s="61"/>
      <c r="THU792" s="61"/>
      <c r="THV792" s="61"/>
      <c r="THW792" s="61"/>
      <c r="THX792" s="61"/>
      <c r="THY792" s="61"/>
      <c r="THZ792" s="61"/>
      <c r="TIA792" s="61"/>
      <c r="TIB792" s="61"/>
      <c r="TIC792" s="61"/>
      <c r="TID792" s="61"/>
      <c r="TIE792" s="61"/>
      <c r="TIF792" s="61"/>
      <c r="TIG792" s="61"/>
      <c r="TIH792" s="61"/>
      <c r="TII792" s="61"/>
      <c r="TIJ792" s="61"/>
      <c r="TIK792" s="61"/>
      <c r="TIL792" s="61"/>
      <c r="TIM792" s="61"/>
      <c r="TIN792" s="61"/>
      <c r="TIO792" s="61"/>
      <c r="TIP792" s="61"/>
      <c r="TIQ792" s="61"/>
      <c r="TIR792" s="61"/>
      <c r="TIS792" s="61"/>
      <c r="TIT792" s="61"/>
      <c r="TIU792" s="61"/>
      <c r="TIV792" s="61"/>
      <c r="TIW792" s="61"/>
      <c r="TIX792" s="61"/>
      <c r="TIY792" s="61"/>
      <c r="TIZ792" s="61"/>
      <c r="TJA792" s="61"/>
      <c r="TJB792" s="61"/>
      <c r="TJC792" s="61"/>
      <c r="TJD792" s="61"/>
      <c r="TJE792" s="61"/>
      <c r="TJF792" s="61"/>
      <c r="TJG792" s="61"/>
      <c r="TJH792" s="61"/>
      <c r="TJI792" s="61"/>
      <c r="TJJ792" s="61"/>
      <c r="TJK792" s="61"/>
      <c r="TJL792" s="61"/>
      <c r="TJM792" s="61"/>
      <c r="TJN792" s="61"/>
      <c r="TJO792" s="61"/>
      <c r="TJP792" s="61"/>
      <c r="TJQ792" s="61"/>
      <c r="TJR792" s="61"/>
      <c r="TJS792" s="61"/>
      <c r="TJT792" s="61"/>
      <c r="TJU792" s="61"/>
      <c r="TJV792" s="61"/>
      <c r="TJW792" s="61"/>
      <c r="TJX792" s="61"/>
      <c r="TJY792" s="61"/>
      <c r="TJZ792" s="61"/>
      <c r="TKA792" s="61"/>
      <c r="TKB792" s="61"/>
      <c r="TKC792" s="61"/>
      <c r="TKD792" s="61"/>
      <c r="TKE792" s="61"/>
      <c r="TKF792" s="61"/>
      <c r="TKG792" s="61"/>
      <c r="TKH792" s="61"/>
      <c r="TKI792" s="61"/>
      <c r="TKJ792" s="61"/>
      <c r="TKK792" s="61"/>
      <c r="TKL792" s="61"/>
      <c r="TKM792" s="61"/>
      <c r="TKN792" s="61"/>
      <c r="TKO792" s="61"/>
      <c r="TKP792" s="61"/>
      <c r="TKQ792" s="61"/>
      <c r="TKR792" s="61"/>
      <c r="TKS792" s="61"/>
      <c r="TKT792" s="61"/>
      <c r="TKU792" s="61"/>
      <c r="TKV792" s="61"/>
      <c r="TKW792" s="61"/>
      <c r="TKX792" s="61"/>
      <c r="TKY792" s="61"/>
      <c r="TKZ792" s="61"/>
      <c r="TLA792" s="61"/>
      <c r="TLB792" s="61"/>
      <c r="TLC792" s="61"/>
      <c r="TLD792" s="61"/>
      <c r="TLE792" s="61"/>
      <c r="TLF792" s="61"/>
      <c r="TLG792" s="61"/>
      <c r="TLH792" s="61"/>
      <c r="TLI792" s="61"/>
      <c r="TLJ792" s="61"/>
      <c r="TLK792" s="61"/>
      <c r="TLL792" s="61"/>
      <c r="TLM792" s="61"/>
      <c r="TLN792" s="61"/>
      <c r="TLO792" s="61"/>
      <c r="TLP792" s="61"/>
      <c r="TLQ792" s="61"/>
      <c r="TLR792" s="61"/>
      <c r="TLS792" s="61"/>
      <c r="TLT792" s="61"/>
      <c r="TLU792" s="61"/>
      <c r="TLV792" s="61"/>
      <c r="TLW792" s="61"/>
      <c r="TLX792" s="61"/>
      <c r="TLY792" s="61"/>
      <c r="TLZ792" s="61"/>
      <c r="TMA792" s="61"/>
      <c r="TMB792" s="61"/>
      <c r="TMC792" s="61"/>
      <c r="TMD792" s="61"/>
      <c r="TME792" s="61"/>
      <c r="TMF792" s="61"/>
      <c r="TMG792" s="61"/>
      <c r="TMH792" s="61"/>
      <c r="TMI792" s="61"/>
      <c r="TMJ792" s="61"/>
      <c r="TMK792" s="61"/>
      <c r="TML792" s="61"/>
      <c r="TMM792" s="61"/>
      <c r="TMN792" s="61"/>
      <c r="TMO792" s="61"/>
      <c r="TMP792" s="61"/>
      <c r="TMQ792" s="61"/>
      <c r="TMR792" s="61"/>
      <c r="TMS792" s="61"/>
      <c r="TMT792" s="61"/>
      <c r="TMU792" s="61"/>
      <c r="TMV792" s="61"/>
      <c r="TMW792" s="61"/>
      <c r="TMX792" s="61"/>
      <c r="TMY792" s="61"/>
      <c r="TMZ792" s="61"/>
      <c r="TNA792" s="61"/>
      <c r="TNB792" s="61"/>
      <c r="TNC792" s="61"/>
      <c r="TND792" s="61"/>
      <c r="TNE792" s="61"/>
      <c r="TNF792" s="61"/>
      <c r="TNG792" s="61"/>
      <c r="TNH792" s="61"/>
      <c r="TNI792" s="61"/>
      <c r="TNJ792" s="61"/>
      <c r="TNK792" s="61"/>
      <c r="TNL792" s="61"/>
      <c r="TNM792" s="61"/>
      <c r="TNN792" s="61"/>
      <c r="TNO792" s="61"/>
      <c r="TNP792" s="61"/>
      <c r="TNQ792" s="61"/>
      <c r="TNR792" s="61"/>
      <c r="TNS792" s="61"/>
      <c r="TNT792" s="61"/>
      <c r="TNU792" s="61"/>
      <c r="TNV792" s="61"/>
      <c r="TNW792" s="61"/>
      <c r="TNX792" s="61"/>
      <c r="TNY792" s="61"/>
      <c r="TNZ792" s="61"/>
      <c r="TOA792" s="61"/>
      <c r="TOB792" s="61"/>
      <c r="TOC792" s="61"/>
      <c r="TOD792" s="61"/>
      <c r="TOE792" s="61"/>
      <c r="TOF792" s="61"/>
      <c r="TOG792" s="61"/>
      <c r="TOH792" s="61"/>
      <c r="TOI792" s="61"/>
      <c r="TOJ792" s="61"/>
      <c r="TOK792" s="61"/>
      <c r="TOL792" s="61"/>
      <c r="TOM792" s="61"/>
      <c r="TON792" s="61"/>
      <c r="TOO792" s="61"/>
      <c r="TOP792" s="61"/>
      <c r="TOQ792" s="61"/>
      <c r="TOR792" s="61"/>
      <c r="TOS792" s="61"/>
      <c r="TOT792" s="61"/>
      <c r="TOU792" s="61"/>
      <c r="TOV792" s="61"/>
      <c r="TOW792" s="61"/>
      <c r="TOX792" s="61"/>
      <c r="TOY792" s="61"/>
      <c r="TOZ792" s="61"/>
      <c r="TPA792" s="61"/>
      <c r="TPB792" s="61"/>
      <c r="TPC792" s="61"/>
      <c r="TPD792" s="61"/>
      <c r="TPE792" s="61"/>
      <c r="TPF792" s="61"/>
      <c r="TPG792" s="61"/>
      <c r="TPH792" s="61"/>
      <c r="TPI792" s="61"/>
      <c r="TPJ792" s="61"/>
      <c r="TPK792" s="61"/>
      <c r="TPL792" s="61"/>
      <c r="TPM792" s="61"/>
      <c r="TPN792" s="61"/>
      <c r="TPO792" s="61"/>
      <c r="TPP792" s="61"/>
      <c r="TPQ792" s="61"/>
      <c r="TPR792" s="61"/>
      <c r="TPS792" s="61"/>
      <c r="TPT792" s="61"/>
      <c r="TPU792" s="61"/>
      <c r="TPV792" s="61"/>
      <c r="TPW792" s="61"/>
      <c r="TPX792" s="61"/>
      <c r="TPY792" s="61"/>
      <c r="TPZ792" s="61"/>
      <c r="TQA792" s="61"/>
      <c r="TQB792" s="61"/>
      <c r="TQC792" s="61"/>
      <c r="TQD792" s="61"/>
      <c r="TQE792" s="61"/>
      <c r="TQF792" s="61"/>
      <c r="TQG792" s="61"/>
      <c r="TQH792" s="61"/>
      <c r="TQI792" s="61"/>
      <c r="TQJ792" s="61"/>
      <c r="TQK792" s="61"/>
      <c r="TQL792" s="61"/>
      <c r="TQM792" s="61"/>
      <c r="TQN792" s="61"/>
      <c r="TQO792" s="61"/>
      <c r="TQP792" s="61"/>
      <c r="TQQ792" s="61"/>
      <c r="TQR792" s="61"/>
      <c r="TQS792" s="61"/>
      <c r="TQT792" s="61"/>
      <c r="TQU792" s="61"/>
      <c r="TQV792" s="61"/>
      <c r="TQW792" s="61"/>
      <c r="TQX792" s="61"/>
      <c r="TQY792" s="61"/>
      <c r="TQZ792" s="61"/>
      <c r="TRA792" s="61"/>
      <c r="TRB792" s="61"/>
      <c r="TRC792" s="61"/>
      <c r="TRD792" s="61"/>
      <c r="TRE792" s="61"/>
      <c r="TRF792" s="61"/>
      <c r="TRG792" s="61"/>
      <c r="TRH792" s="61"/>
      <c r="TRI792" s="61"/>
      <c r="TRJ792" s="61"/>
      <c r="TRK792" s="61"/>
      <c r="TRL792" s="61"/>
      <c r="TRM792" s="61"/>
      <c r="TRN792" s="61"/>
      <c r="TRO792" s="61"/>
      <c r="TRP792" s="61"/>
      <c r="TRQ792" s="61"/>
      <c r="TRR792" s="61"/>
      <c r="TRS792" s="61"/>
      <c r="TRT792" s="61"/>
      <c r="TRU792" s="61"/>
      <c r="TRV792" s="61"/>
      <c r="TRW792" s="61"/>
      <c r="TRX792" s="61"/>
      <c r="TRY792" s="61"/>
      <c r="TRZ792" s="61"/>
      <c r="TSA792" s="61"/>
      <c r="TSB792" s="61"/>
      <c r="TSC792" s="61"/>
      <c r="TSD792" s="61"/>
      <c r="TSE792" s="61"/>
      <c r="TSF792" s="61"/>
      <c r="TSG792" s="61"/>
      <c r="TSH792" s="61"/>
      <c r="TSI792" s="61"/>
      <c r="TSJ792" s="61"/>
      <c r="TSK792" s="61"/>
      <c r="TSL792" s="61"/>
      <c r="TSM792" s="61"/>
      <c r="TSN792" s="61"/>
      <c r="TSO792" s="61"/>
      <c r="TSP792" s="61"/>
      <c r="TSQ792" s="61"/>
      <c r="TSR792" s="61"/>
      <c r="TSS792" s="61"/>
      <c r="TST792" s="61"/>
      <c r="TSU792" s="61"/>
      <c r="TSV792" s="61"/>
      <c r="TSW792" s="61"/>
      <c r="TSX792" s="61"/>
      <c r="TSY792" s="61"/>
      <c r="TSZ792" s="61"/>
      <c r="TTA792" s="61"/>
      <c r="TTB792" s="61"/>
      <c r="TTC792" s="61"/>
      <c r="TTD792" s="61"/>
      <c r="TTE792" s="61"/>
      <c r="TTF792" s="61"/>
      <c r="TTG792" s="61"/>
      <c r="TTH792" s="61"/>
      <c r="TTI792" s="61"/>
      <c r="TTJ792" s="61"/>
      <c r="TTK792" s="61"/>
      <c r="TTL792" s="61"/>
      <c r="TTM792" s="61"/>
      <c r="TTN792" s="61"/>
      <c r="TTO792" s="61"/>
      <c r="TTP792" s="61"/>
      <c r="TTQ792" s="61"/>
      <c r="TTR792" s="61"/>
      <c r="TTS792" s="61"/>
      <c r="TTT792" s="61"/>
      <c r="TTU792" s="61"/>
      <c r="TTV792" s="61"/>
      <c r="TTW792" s="61"/>
      <c r="TTX792" s="61"/>
      <c r="TTY792" s="61"/>
      <c r="TTZ792" s="61"/>
      <c r="TUA792" s="61"/>
      <c r="TUB792" s="61"/>
      <c r="TUC792" s="61"/>
      <c r="TUD792" s="61"/>
      <c r="TUE792" s="61"/>
      <c r="TUF792" s="61"/>
      <c r="TUG792" s="61"/>
      <c r="TUH792" s="61"/>
      <c r="TUI792" s="61"/>
      <c r="TUJ792" s="61"/>
      <c r="TUK792" s="61"/>
      <c r="TUL792" s="61"/>
      <c r="TUM792" s="61"/>
      <c r="TUN792" s="61"/>
      <c r="TUO792" s="61"/>
      <c r="TUP792" s="61"/>
      <c r="TUQ792" s="61"/>
      <c r="TUR792" s="61"/>
      <c r="TUS792" s="61"/>
      <c r="TUT792" s="61"/>
      <c r="TUU792" s="61"/>
      <c r="TUV792" s="61"/>
      <c r="TUW792" s="61"/>
      <c r="TUX792" s="61"/>
      <c r="TUY792" s="61"/>
      <c r="TUZ792" s="61"/>
      <c r="TVA792" s="61"/>
      <c r="TVB792" s="61"/>
      <c r="TVC792" s="61"/>
      <c r="TVD792" s="61"/>
      <c r="TVE792" s="61"/>
      <c r="TVF792" s="61"/>
      <c r="TVG792" s="61"/>
      <c r="TVH792" s="61"/>
      <c r="TVI792" s="61"/>
      <c r="TVJ792" s="61"/>
      <c r="TVK792" s="61"/>
      <c r="TVL792" s="61"/>
      <c r="TVM792" s="61"/>
      <c r="TVN792" s="61"/>
      <c r="TVO792" s="61"/>
      <c r="TVP792" s="61"/>
      <c r="TVQ792" s="61"/>
      <c r="TVR792" s="61"/>
      <c r="TVS792" s="61"/>
      <c r="TVT792" s="61"/>
      <c r="TVU792" s="61"/>
      <c r="TVV792" s="61"/>
      <c r="TVW792" s="61"/>
      <c r="TVX792" s="61"/>
      <c r="TVY792" s="61"/>
      <c r="TVZ792" s="61"/>
      <c r="TWA792" s="61"/>
      <c r="TWB792" s="61"/>
      <c r="TWC792" s="61"/>
      <c r="TWD792" s="61"/>
      <c r="TWE792" s="61"/>
      <c r="TWF792" s="61"/>
      <c r="TWG792" s="61"/>
      <c r="TWH792" s="61"/>
      <c r="TWI792" s="61"/>
      <c r="TWJ792" s="61"/>
      <c r="TWK792" s="61"/>
      <c r="TWL792" s="61"/>
      <c r="TWM792" s="61"/>
      <c r="TWN792" s="61"/>
      <c r="TWO792" s="61"/>
      <c r="TWP792" s="61"/>
      <c r="TWQ792" s="61"/>
      <c r="TWR792" s="61"/>
      <c r="TWS792" s="61"/>
      <c r="TWT792" s="61"/>
      <c r="TWU792" s="61"/>
      <c r="TWV792" s="61"/>
      <c r="TWW792" s="61"/>
      <c r="TWX792" s="61"/>
      <c r="TWY792" s="61"/>
      <c r="TWZ792" s="61"/>
      <c r="TXA792" s="61"/>
      <c r="TXB792" s="61"/>
      <c r="TXC792" s="61"/>
      <c r="TXD792" s="61"/>
      <c r="TXE792" s="61"/>
      <c r="TXF792" s="61"/>
      <c r="TXG792" s="61"/>
      <c r="TXH792" s="61"/>
      <c r="TXI792" s="61"/>
      <c r="TXJ792" s="61"/>
      <c r="TXK792" s="61"/>
      <c r="TXL792" s="61"/>
      <c r="TXM792" s="61"/>
      <c r="TXN792" s="61"/>
      <c r="TXO792" s="61"/>
      <c r="TXP792" s="61"/>
      <c r="TXQ792" s="61"/>
      <c r="TXR792" s="61"/>
      <c r="TXS792" s="61"/>
      <c r="TXT792" s="61"/>
      <c r="TXU792" s="61"/>
      <c r="TXV792" s="61"/>
      <c r="TXW792" s="61"/>
      <c r="TXX792" s="61"/>
      <c r="TXY792" s="61"/>
      <c r="TXZ792" s="61"/>
      <c r="TYA792" s="61"/>
      <c r="TYB792" s="61"/>
      <c r="TYC792" s="61"/>
      <c r="TYD792" s="61"/>
      <c r="TYE792" s="61"/>
      <c r="TYF792" s="61"/>
      <c r="TYG792" s="61"/>
      <c r="TYH792" s="61"/>
      <c r="TYI792" s="61"/>
      <c r="TYJ792" s="61"/>
      <c r="TYK792" s="61"/>
      <c r="TYL792" s="61"/>
      <c r="TYM792" s="61"/>
      <c r="TYN792" s="61"/>
      <c r="TYO792" s="61"/>
      <c r="TYP792" s="61"/>
      <c r="TYQ792" s="61"/>
      <c r="TYR792" s="61"/>
      <c r="TYS792" s="61"/>
      <c r="TYT792" s="61"/>
      <c r="TYU792" s="61"/>
      <c r="TYV792" s="61"/>
      <c r="TYW792" s="61"/>
      <c r="TYX792" s="61"/>
      <c r="TYY792" s="61"/>
      <c r="TYZ792" s="61"/>
      <c r="TZA792" s="61"/>
      <c r="TZB792" s="61"/>
      <c r="TZC792" s="61"/>
      <c r="TZD792" s="61"/>
      <c r="TZE792" s="61"/>
      <c r="TZF792" s="61"/>
      <c r="TZG792" s="61"/>
      <c r="TZH792" s="61"/>
      <c r="TZI792" s="61"/>
      <c r="TZJ792" s="61"/>
      <c r="TZK792" s="61"/>
      <c r="TZL792" s="61"/>
      <c r="TZM792" s="61"/>
      <c r="TZN792" s="61"/>
      <c r="TZO792" s="61"/>
      <c r="TZP792" s="61"/>
      <c r="TZQ792" s="61"/>
      <c r="TZR792" s="61"/>
      <c r="TZS792" s="61"/>
      <c r="TZT792" s="61"/>
      <c r="TZU792" s="61"/>
      <c r="TZV792" s="61"/>
      <c r="TZW792" s="61"/>
      <c r="TZX792" s="61"/>
      <c r="TZY792" s="61"/>
      <c r="TZZ792" s="61"/>
      <c r="UAA792" s="61"/>
      <c r="UAB792" s="61"/>
      <c r="UAC792" s="61"/>
      <c r="UAD792" s="61"/>
      <c r="UAE792" s="61"/>
      <c r="UAF792" s="61"/>
      <c r="UAG792" s="61"/>
      <c r="UAH792" s="61"/>
      <c r="UAI792" s="61"/>
      <c r="UAJ792" s="61"/>
      <c r="UAK792" s="61"/>
      <c r="UAL792" s="61"/>
      <c r="UAM792" s="61"/>
      <c r="UAN792" s="61"/>
      <c r="UAO792" s="61"/>
      <c r="UAP792" s="61"/>
      <c r="UAQ792" s="61"/>
      <c r="UAR792" s="61"/>
      <c r="UAS792" s="61"/>
      <c r="UAT792" s="61"/>
      <c r="UAU792" s="61"/>
      <c r="UAV792" s="61"/>
      <c r="UAW792" s="61"/>
      <c r="UAX792" s="61"/>
      <c r="UAY792" s="61"/>
      <c r="UAZ792" s="61"/>
      <c r="UBA792" s="61"/>
      <c r="UBB792" s="61"/>
      <c r="UBC792" s="61"/>
      <c r="UBD792" s="61"/>
      <c r="UBE792" s="61"/>
      <c r="UBF792" s="61"/>
      <c r="UBG792" s="61"/>
      <c r="UBH792" s="61"/>
      <c r="UBI792" s="61"/>
      <c r="UBJ792" s="61"/>
      <c r="UBK792" s="61"/>
      <c r="UBL792" s="61"/>
      <c r="UBM792" s="61"/>
      <c r="UBN792" s="61"/>
      <c r="UBO792" s="61"/>
      <c r="UBP792" s="61"/>
      <c r="UBQ792" s="61"/>
      <c r="UBR792" s="61"/>
      <c r="UBS792" s="61"/>
      <c r="UBT792" s="61"/>
      <c r="UBU792" s="61"/>
      <c r="UBV792" s="61"/>
      <c r="UBW792" s="61"/>
      <c r="UBX792" s="61"/>
      <c r="UBY792" s="61"/>
      <c r="UBZ792" s="61"/>
      <c r="UCA792" s="61"/>
      <c r="UCB792" s="61"/>
      <c r="UCC792" s="61"/>
      <c r="UCD792" s="61"/>
      <c r="UCE792" s="61"/>
      <c r="UCF792" s="61"/>
      <c r="UCG792" s="61"/>
      <c r="UCH792" s="61"/>
      <c r="UCI792" s="61"/>
      <c r="UCJ792" s="61"/>
      <c r="UCK792" s="61"/>
      <c r="UCL792" s="61"/>
      <c r="UCM792" s="61"/>
      <c r="UCN792" s="61"/>
      <c r="UCO792" s="61"/>
      <c r="UCP792" s="61"/>
      <c r="UCQ792" s="61"/>
      <c r="UCR792" s="61"/>
      <c r="UCS792" s="61"/>
      <c r="UCT792" s="61"/>
      <c r="UCU792" s="61"/>
      <c r="UCV792" s="61"/>
      <c r="UCW792" s="61"/>
      <c r="UCX792" s="61"/>
      <c r="UCY792" s="61"/>
      <c r="UCZ792" s="61"/>
      <c r="UDA792" s="61"/>
      <c r="UDB792" s="61"/>
      <c r="UDC792" s="61"/>
      <c r="UDD792" s="61"/>
      <c r="UDE792" s="61"/>
      <c r="UDF792" s="61"/>
      <c r="UDG792" s="61"/>
      <c r="UDH792" s="61"/>
      <c r="UDI792" s="61"/>
      <c r="UDJ792" s="61"/>
      <c r="UDK792" s="61"/>
      <c r="UDL792" s="61"/>
      <c r="UDM792" s="61"/>
      <c r="UDN792" s="61"/>
      <c r="UDO792" s="61"/>
      <c r="UDP792" s="61"/>
      <c r="UDQ792" s="61"/>
      <c r="UDR792" s="61"/>
      <c r="UDS792" s="61"/>
      <c r="UDT792" s="61"/>
      <c r="UDU792" s="61"/>
      <c r="UDV792" s="61"/>
      <c r="UDW792" s="61"/>
      <c r="UDX792" s="61"/>
      <c r="UDY792" s="61"/>
      <c r="UDZ792" s="61"/>
      <c r="UEA792" s="61"/>
      <c r="UEB792" s="61"/>
      <c r="UEC792" s="61"/>
      <c r="UED792" s="61"/>
      <c r="UEE792" s="61"/>
      <c r="UEF792" s="61"/>
      <c r="UEG792" s="61"/>
      <c r="UEH792" s="61"/>
      <c r="UEI792" s="61"/>
      <c r="UEJ792" s="61"/>
      <c r="UEK792" s="61"/>
      <c r="UEL792" s="61"/>
      <c r="UEM792" s="61"/>
      <c r="UEN792" s="61"/>
      <c r="UEO792" s="61"/>
      <c r="UEP792" s="61"/>
      <c r="UEQ792" s="61"/>
      <c r="UER792" s="61"/>
      <c r="UES792" s="61"/>
      <c r="UET792" s="61"/>
      <c r="UEU792" s="61"/>
      <c r="UEV792" s="61"/>
      <c r="UEW792" s="61"/>
      <c r="UEX792" s="61"/>
      <c r="UEY792" s="61"/>
      <c r="UEZ792" s="61"/>
      <c r="UFA792" s="61"/>
      <c r="UFB792" s="61"/>
      <c r="UFC792" s="61"/>
      <c r="UFD792" s="61"/>
      <c r="UFE792" s="61"/>
      <c r="UFF792" s="61"/>
      <c r="UFG792" s="61"/>
      <c r="UFH792" s="61"/>
      <c r="UFI792" s="61"/>
      <c r="UFJ792" s="61"/>
      <c r="UFK792" s="61"/>
      <c r="UFL792" s="61"/>
      <c r="UFM792" s="61"/>
      <c r="UFN792" s="61"/>
      <c r="UFO792" s="61"/>
      <c r="UFP792" s="61"/>
      <c r="UFQ792" s="61"/>
      <c r="UFR792" s="61"/>
      <c r="UFS792" s="61"/>
      <c r="UFT792" s="61"/>
      <c r="UFU792" s="61"/>
      <c r="UFV792" s="61"/>
      <c r="UFW792" s="61"/>
      <c r="UFX792" s="61"/>
      <c r="UFY792" s="61"/>
      <c r="UFZ792" s="61"/>
      <c r="UGA792" s="61"/>
      <c r="UGB792" s="61"/>
      <c r="UGC792" s="61"/>
      <c r="UGD792" s="61"/>
      <c r="UGE792" s="61"/>
      <c r="UGF792" s="61"/>
      <c r="UGG792" s="61"/>
      <c r="UGH792" s="61"/>
      <c r="UGI792" s="61"/>
      <c r="UGJ792" s="61"/>
      <c r="UGK792" s="61"/>
      <c r="UGL792" s="61"/>
      <c r="UGM792" s="61"/>
      <c r="UGN792" s="61"/>
      <c r="UGO792" s="61"/>
      <c r="UGP792" s="61"/>
      <c r="UGQ792" s="61"/>
      <c r="UGR792" s="61"/>
      <c r="UGS792" s="61"/>
      <c r="UGT792" s="61"/>
      <c r="UGU792" s="61"/>
      <c r="UGV792" s="61"/>
      <c r="UGW792" s="61"/>
      <c r="UGX792" s="61"/>
      <c r="UGY792" s="61"/>
      <c r="UGZ792" s="61"/>
      <c r="UHA792" s="61"/>
      <c r="UHB792" s="61"/>
      <c r="UHC792" s="61"/>
      <c r="UHD792" s="61"/>
      <c r="UHE792" s="61"/>
      <c r="UHF792" s="61"/>
      <c r="UHG792" s="61"/>
      <c r="UHH792" s="61"/>
      <c r="UHI792" s="61"/>
      <c r="UHJ792" s="61"/>
      <c r="UHK792" s="61"/>
      <c r="UHL792" s="61"/>
      <c r="UHM792" s="61"/>
      <c r="UHN792" s="61"/>
      <c r="UHO792" s="61"/>
      <c r="UHP792" s="61"/>
      <c r="UHQ792" s="61"/>
      <c r="UHR792" s="61"/>
      <c r="UHS792" s="61"/>
      <c r="UHT792" s="61"/>
      <c r="UHU792" s="61"/>
      <c r="UHV792" s="61"/>
      <c r="UHW792" s="61"/>
      <c r="UHX792" s="61"/>
      <c r="UHY792" s="61"/>
      <c r="UHZ792" s="61"/>
      <c r="UIA792" s="61"/>
      <c r="UIB792" s="61"/>
      <c r="UIC792" s="61"/>
      <c r="UID792" s="61"/>
      <c r="UIE792" s="61"/>
      <c r="UIF792" s="61"/>
      <c r="UIG792" s="61"/>
      <c r="UIH792" s="61"/>
      <c r="UII792" s="61"/>
      <c r="UIJ792" s="61"/>
      <c r="UIK792" s="61"/>
      <c r="UIL792" s="61"/>
      <c r="UIM792" s="61"/>
      <c r="UIN792" s="61"/>
      <c r="UIO792" s="61"/>
      <c r="UIP792" s="61"/>
      <c r="UIQ792" s="61"/>
      <c r="UIR792" s="61"/>
      <c r="UIS792" s="61"/>
      <c r="UIT792" s="61"/>
      <c r="UIU792" s="61"/>
      <c r="UIV792" s="61"/>
      <c r="UIW792" s="61"/>
      <c r="UIX792" s="61"/>
      <c r="UIY792" s="61"/>
      <c r="UIZ792" s="61"/>
      <c r="UJA792" s="61"/>
      <c r="UJB792" s="61"/>
      <c r="UJC792" s="61"/>
      <c r="UJD792" s="61"/>
      <c r="UJE792" s="61"/>
      <c r="UJF792" s="61"/>
      <c r="UJG792" s="61"/>
      <c r="UJH792" s="61"/>
      <c r="UJI792" s="61"/>
      <c r="UJJ792" s="61"/>
      <c r="UJK792" s="61"/>
      <c r="UJL792" s="61"/>
      <c r="UJM792" s="61"/>
      <c r="UJN792" s="61"/>
      <c r="UJO792" s="61"/>
      <c r="UJP792" s="61"/>
      <c r="UJQ792" s="61"/>
      <c r="UJR792" s="61"/>
      <c r="UJS792" s="61"/>
      <c r="UJT792" s="61"/>
      <c r="UJU792" s="61"/>
      <c r="UJV792" s="61"/>
      <c r="UJW792" s="61"/>
      <c r="UJX792" s="61"/>
      <c r="UJY792" s="61"/>
      <c r="UJZ792" s="61"/>
      <c r="UKA792" s="61"/>
      <c r="UKB792" s="61"/>
      <c r="UKC792" s="61"/>
      <c r="UKD792" s="61"/>
      <c r="UKE792" s="61"/>
      <c r="UKF792" s="61"/>
      <c r="UKG792" s="61"/>
      <c r="UKH792" s="61"/>
      <c r="UKI792" s="61"/>
      <c r="UKJ792" s="61"/>
      <c r="UKK792" s="61"/>
      <c r="UKL792" s="61"/>
      <c r="UKM792" s="61"/>
      <c r="UKN792" s="61"/>
      <c r="UKO792" s="61"/>
      <c r="UKP792" s="61"/>
      <c r="UKQ792" s="61"/>
      <c r="UKR792" s="61"/>
      <c r="UKS792" s="61"/>
      <c r="UKT792" s="61"/>
      <c r="UKU792" s="61"/>
      <c r="UKV792" s="61"/>
      <c r="UKW792" s="61"/>
      <c r="UKX792" s="61"/>
      <c r="UKY792" s="61"/>
      <c r="UKZ792" s="61"/>
      <c r="ULA792" s="61"/>
      <c r="ULB792" s="61"/>
      <c r="ULC792" s="61"/>
      <c r="ULD792" s="61"/>
      <c r="ULE792" s="61"/>
      <c r="ULF792" s="61"/>
      <c r="ULG792" s="61"/>
      <c r="ULH792" s="61"/>
      <c r="ULI792" s="61"/>
      <c r="ULJ792" s="61"/>
      <c r="ULK792" s="61"/>
      <c r="ULL792" s="61"/>
      <c r="ULM792" s="61"/>
      <c r="ULN792" s="61"/>
      <c r="ULO792" s="61"/>
      <c r="ULP792" s="61"/>
      <c r="ULQ792" s="61"/>
      <c r="ULR792" s="61"/>
      <c r="ULS792" s="61"/>
      <c r="ULT792" s="61"/>
      <c r="ULU792" s="61"/>
      <c r="ULV792" s="61"/>
      <c r="ULW792" s="61"/>
      <c r="ULX792" s="61"/>
      <c r="ULY792" s="61"/>
      <c r="ULZ792" s="61"/>
      <c r="UMA792" s="61"/>
      <c r="UMB792" s="61"/>
      <c r="UMC792" s="61"/>
      <c r="UMD792" s="61"/>
      <c r="UME792" s="61"/>
      <c r="UMF792" s="61"/>
      <c r="UMG792" s="61"/>
      <c r="UMH792" s="61"/>
      <c r="UMI792" s="61"/>
      <c r="UMJ792" s="61"/>
      <c r="UMK792" s="61"/>
      <c r="UML792" s="61"/>
      <c r="UMM792" s="61"/>
      <c r="UMN792" s="61"/>
      <c r="UMO792" s="61"/>
      <c r="UMP792" s="61"/>
      <c r="UMQ792" s="61"/>
      <c r="UMR792" s="61"/>
      <c r="UMS792" s="61"/>
      <c r="UMT792" s="61"/>
      <c r="UMU792" s="61"/>
      <c r="UMV792" s="61"/>
      <c r="UMW792" s="61"/>
      <c r="UMX792" s="61"/>
      <c r="UMY792" s="61"/>
      <c r="UMZ792" s="61"/>
      <c r="UNA792" s="61"/>
      <c r="UNB792" s="61"/>
      <c r="UNC792" s="61"/>
      <c r="UND792" s="61"/>
      <c r="UNE792" s="61"/>
      <c r="UNF792" s="61"/>
      <c r="UNG792" s="61"/>
      <c r="UNH792" s="61"/>
      <c r="UNI792" s="61"/>
      <c r="UNJ792" s="61"/>
      <c r="UNK792" s="61"/>
      <c r="UNL792" s="61"/>
      <c r="UNM792" s="61"/>
      <c r="UNN792" s="61"/>
      <c r="UNO792" s="61"/>
      <c r="UNP792" s="61"/>
      <c r="UNQ792" s="61"/>
      <c r="UNR792" s="61"/>
      <c r="UNS792" s="61"/>
      <c r="UNT792" s="61"/>
      <c r="UNU792" s="61"/>
      <c r="UNV792" s="61"/>
      <c r="UNW792" s="61"/>
      <c r="UNX792" s="61"/>
      <c r="UNY792" s="61"/>
      <c r="UNZ792" s="61"/>
      <c r="UOA792" s="61"/>
      <c r="UOB792" s="61"/>
      <c r="UOC792" s="61"/>
      <c r="UOD792" s="61"/>
      <c r="UOE792" s="61"/>
      <c r="UOF792" s="61"/>
      <c r="UOG792" s="61"/>
      <c r="UOH792" s="61"/>
      <c r="UOI792" s="61"/>
      <c r="UOJ792" s="61"/>
      <c r="UOK792" s="61"/>
      <c r="UOL792" s="61"/>
      <c r="UOM792" s="61"/>
      <c r="UON792" s="61"/>
      <c r="UOO792" s="61"/>
      <c r="UOP792" s="61"/>
      <c r="UOQ792" s="61"/>
      <c r="UOR792" s="61"/>
      <c r="UOS792" s="61"/>
      <c r="UOT792" s="61"/>
      <c r="UOU792" s="61"/>
      <c r="UOV792" s="61"/>
      <c r="UOW792" s="61"/>
      <c r="UOX792" s="61"/>
      <c r="UOY792" s="61"/>
      <c r="UOZ792" s="61"/>
      <c r="UPA792" s="61"/>
      <c r="UPB792" s="61"/>
      <c r="UPC792" s="61"/>
      <c r="UPD792" s="61"/>
      <c r="UPE792" s="61"/>
      <c r="UPF792" s="61"/>
      <c r="UPG792" s="61"/>
      <c r="UPH792" s="61"/>
      <c r="UPI792" s="61"/>
      <c r="UPJ792" s="61"/>
      <c r="UPK792" s="61"/>
      <c r="UPL792" s="61"/>
      <c r="UPM792" s="61"/>
      <c r="UPN792" s="61"/>
      <c r="UPO792" s="61"/>
      <c r="UPP792" s="61"/>
      <c r="UPQ792" s="61"/>
      <c r="UPR792" s="61"/>
      <c r="UPS792" s="61"/>
      <c r="UPT792" s="61"/>
      <c r="UPU792" s="61"/>
      <c r="UPV792" s="61"/>
      <c r="UPW792" s="61"/>
      <c r="UPX792" s="61"/>
      <c r="UPY792" s="61"/>
      <c r="UPZ792" s="61"/>
      <c r="UQA792" s="61"/>
      <c r="UQB792" s="61"/>
      <c r="UQC792" s="61"/>
      <c r="UQD792" s="61"/>
      <c r="UQE792" s="61"/>
      <c r="UQF792" s="61"/>
      <c r="UQG792" s="61"/>
      <c r="UQH792" s="61"/>
      <c r="UQI792" s="61"/>
      <c r="UQJ792" s="61"/>
      <c r="UQK792" s="61"/>
      <c r="UQL792" s="61"/>
      <c r="UQM792" s="61"/>
      <c r="UQN792" s="61"/>
      <c r="UQO792" s="61"/>
      <c r="UQP792" s="61"/>
      <c r="UQQ792" s="61"/>
      <c r="UQR792" s="61"/>
      <c r="UQS792" s="61"/>
      <c r="UQT792" s="61"/>
      <c r="UQU792" s="61"/>
      <c r="UQV792" s="61"/>
      <c r="UQW792" s="61"/>
      <c r="UQX792" s="61"/>
      <c r="UQY792" s="61"/>
      <c r="UQZ792" s="61"/>
      <c r="URA792" s="61"/>
      <c r="URB792" s="61"/>
      <c r="URC792" s="61"/>
      <c r="URD792" s="61"/>
      <c r="URE792" s="61"/>
      <c r="URF792" s="61"/>
      <c r="URG792" s="61"/>
      <c r="URH792" s="61"/>
      <c r="URI792" s="61"/>
      <c r="URJ792" s="61"/>
      <c r="URK792" s="61"/>
      <c r="URL792" s="61"/>
      <c r="URM792" s="61"/>
      <c r="URN792" s="61"/>
      <c r="URO792" s="61"/>
      <c r="URP792" s="61"/>
      <c r="URQ792" s="61"/>
      <c r="URR792" s="61"/>
      <c r="URS792" s="61"/>
      <c r="URT792" s="61"/>
      <c r="URU792" s="61"/>
      <c r="URV792" s="61"/>
      <c r="URW792" s="61"/>
      <c r="URX792" s="61"/>
      <c r="URY792" s="61"/>
      <c r="URZ792" s="61"/>
      <c r="USA792" s="61"/>
      <c r="USB792" s="61"/>
      <c r="USC792" s="61"/>
      <c r="USD792" s="61"/>
      <c r="USE792" s="61"/>
      <c r="USF792" s="61"/>
      <c r="USG792" s="61"/>
      <c r="USH792" s="61"/>
      <c r="USI792" s="61"/>
      <c r="USJ792" s="61"/>
      <c r="USK792" s="61"/>
      <c r="USL792" s="61"/>
      <c r="USM792" s="61"/>
      <c r="USN792" s="61"/>
      <c r="USO792" s="61"/>
      <c r="USP792" s="61"/>
      <c r="USQ792" s="61"/>
      <c r="USR792" s="61"/>
      <c r="USS792" s="61"/>
      <c r="UST792" s="61"/>
      <c r="USU792" s="61"/>
      <c r="USV792" s="61"/>
      <c r="USW792" s="61"/>
      <c r="USX792" s="61"/>
      <c r="USY792" s="61"/>
      <c r="USZ792" s="61"/>
      <c r="UTA792" s="61"/>
      <c r="UTB792" s="61"/>
      <c r="UTC792" s="61"/>
      <c r="UTD792" s="61"/>
      <c r="UTE792" s="61"/>
      <c r="UTF792" s="61"/>
      <c r="UTG792" s="61"/>
      <c r="UTH792" s="61"/>
      <c r="UTI792" s="61"/>
      <c r="UTJ792" s="61"/>
      <c r="UTK792" s="61"/>
      <c r="UTL792" s="61"/>
      <c r="UTM792" s="61"/>
      <c r="UTN792" s="61"/>
      <c r="UTO792" s="61"/>
      <c r="UTP792" s="61"/>
      <c r="UTQ792" s="61"/>
      <c r="UTR792" s="61"/>
      <c r="UTS792" s="61"/>
      <c r="UTT792" s="61"/>
      <c r="UTU792" s="61"/>
      <c r="UTV792" s="61"/>
      <c r="UTW792" s="61"/>
      <c r="UTX792" s="61"/>
      <c r="UTY792" s="61"/>
      <c r="UTZ792" s="61"/>
      <c r="UUA792" s="61"/>
      <c r="UUB792" s="61"/>
      <c r="UUC792" s="61"/>
      <c r="UUD792" s="61"/>
      <c r="UUE792" s="61"/>
      <c r="UUF792" s="61"/>
      <c r="UUG792" s="61"/>
      <c r="UUH792" s="61"/>
      <c r="UUI792" s="61"/>
      <c r="UUJ792" s="61"/>
      <c r="UUK792" s="61"/>
      <c r="UUL792" s="61"/>
      <c r="UUM792" s="61"/>
      <c r="UUN792" s="61"/>
      <c r="UUO792" s="61"/>
      <c r="UUP792" s="61"/>
      <c r="UUQ792" s="61"/>
      <c r="UUR792" s="61"/>
      <c r="UUS792" s="61"/>
      <c r="UUT792" s="61"/>
      <c r="UUU792" s="61"/>
      <c r="UUV792" s="61"/>
      <c r="UUW792" s="61"/>
      <c r="UUX792" s="61"/>
      <c r="UUY792" s="61"/>
      <c r="UUZ792" s="61"/>
      <c r="UVA792" s="61"/>
      <c r="UVB792" s="61"/>
      <c r="UVC792" s="61"/>
      <c r="UVD792" s="61"/>
      <c r="UVE792" s="61"/>
      <c r="UVF792" s="61"/>
      <c r="UVG792" s="61"/>
      <c r="UVH792" s="61"/>
      <c r="UVI792" s="61"/>
      <c r="UVJ792" s="61"/>
      <c r="UVK792" s="61"/>
      <c r="UVL792" s="61"/>
      <c r="UVM792" s="61"/>
      <c r="UVN792" s="61"/>
      <c r="UVO792" s="61"/>
      <c r="UVP792" s="61"/>
      <c r="UVQ792" s="61"/>
      <c r="UVR792" s="61"/>
      <c r="UVS792" s="61"/>
      <c r="UVT792" s="61"/>
      <c r="UVU792" s="61"/>
      <c r="UVV792" s="61"/>
      <c r="UVW792" s="61"/>
      <c r="UVX792" s="61"/>
      <c r="UVY792" s="61"/>
      <c r="UVZ792" s="61"/>
      <c r="UWA792" s="61"/>
      <c r="UWB792" s="61"/>
      <c r="UWC792" s="61"/>
      <c r="UWD792" s="61"/>
      <c r="UWE792" s="61"/>
      <c r="UWF792" s="61"/>
      <c r="UWG792" s="61"/>
      <c r="UWH792" s="61"/>
      <c r="UWI792" s="61"/>
      <c r="UWJ792" s="61"/>
      <c r="UWK792" s="61"/>
      <c r="UWL792" s="61"/>
      <c r="UWM792" s="61"/>
      <c r="UWN792" s="61"/>
      <c r="UWO792" s="61"/>
      <c r="UWP792" s="61"/>
      <c r="UWQ792" s="61"/>
      <c r="UWR792" s="61"/>
      <c r="UWS792" s="61"/>
      <c r="UWT792" s="61"/>
      <c r="UWU792" s="61"/>
      <c r="UWV792" s="61"/>
      <c r="UWW792" s="61"/>
      <c r="UWX792" s="61"/>
      <c r="UWY792" s="61"/>
      <c r="UWZ792" s="61"/>
      <c r="UXA792" s="61"/>
      <c r="UXB792" s="61"/>
      <c r="UXC792" s="61"/>
      <c r="UXD792" s="61"/>
      <c r="UXE792" s="61"/>
      <c r="UXF792" s="61"/>
      <c r="UXG792" s="61"/>
      <c r="UXH792" s="61"/>
      <c r="UXI792" s="61"/>
      <c r="UXJ792" s="61"/>
      <c r="UXK792" s="61"/>
      <c r="UXL792" s="61"/>
      <c r="UXM792" s="61"/>
      <c r="UXN792" s="61"/>
      <c r="UXO792" s="61"/>
      <c r="UXP792" s="61"/>
      <c r="UXQ792" s="61"/>
      <c r="UXR792" s="61"/>
      <c r="UXS792" s="61"/>
      <c r="UXT792" s="61"/>
      <c r="UXU792" s="61"/>
      <c r="UXV792" s="61"/>
      <c r="UXW792" s="61"/>
      <c r="UXX792" s="61"/>
      <c r="UXY792" s="61"/>
      <c r="UXZ792" s="61"/>
      <c r="UYA792" s="61"/>
      <c r="UYB792" s="61"/>
      <c r="UYC792" s="61"/>
      <c r="UYD792" s="61"/>
      <c r="UYE792" s="61"/>
      <c r="UYF792" s="61"/>
      <c r="UYG792" s="61"/>
      <c r="UYH792" s="61"/>
      <c r="UYI792" s="61"/>
      <c r="UYJ792" s="61"/>
      <c r="UYK792" s="61"/>
      <c r="UYL792" s="61"/>
      <c r="UYM792" s="61"/>
      <c r="UYN792" s="61"/>
      <c r="UYO792" s="61"/>
      <c r="UYP792" s="61"/>
      <c r="UYQ792" s="61"/>
      <c r="UYR792" s="61"/>
      <c r="UYS792" s="61"/>
      <c r="UYT792" s="61"/>
      <c r="UYU792" s="61"/>
      <c r="UYV792" s="61"/>
      <c r="UYW792" s="61"/>
      <c r="UYX792" s="61"/>
      <c r="UYY792" s="61"/>
      <c r="UYZ792" s="61"/>
      <c r="UZA792" s="61"/>
      <c r="UZB792" s="61"/>
      <c r="UZC792" s="61"/>
      <c r="UZD792" s="61"/>
      <c r="UZE792" s="61"/>
      <c r="UZF792" s="61"/>
      <c r="UZG792" s="61"/>
      <c r="UZH792" s="61"/>
      <c r="UZI792" s="61"/>
      <c r="UZJ792" s="61"/>
      <c r="UZK792" s="61"/>
      <c r="UZL792" s="61"/>
      <c r="UZM792" s="61"/>
      <c r="UZN792" s="61"/>
      <c r="UZO792" s="61"/>
      <c r="UZP792" s="61"/>
      <c r="UZQ792" s="61"/>
      <c r="UZR792" s="61"/>
      <c r="UZS792" s="61"/>
      <c r="UZT792" s="61"/>
      <c r="UZU792" s="61"/>
      <c r="UZV792" s="61"/>
      <c r="UZW792" s="61"/>
      <c r="UZX792" s="61"/>
      <c r="UZY792" s="61"/>
      <c r="UZZ792" s="61"/>
      <c r="VAA792" s="61"/>
      <c r="VAB792" s="61"/>
      <c r="VAC792" s="61"/>
      <c r="VAD792" s="61"/>
      <c r="VAE792" s="61"/>
      <c r="VAF792" s="61"/>
      <c r="VAG792" s="61"/>
      <c r="VAH792" s="61"/>
      <c r="VAI792" s="61"/>
      <c r="VAJ792" s="61"/>
      <c r="VAK792" s="61"/>
      <c r="VAL792" s="61"/>
      <c r="VAM792" s="61"/>
      <c r="VAN792" s="61"/>
      <c r="VAO792" s="61"/>
      <c r="VAP792" s="61"/>
      <c r="VAQ792" s="61"/>
      <c r="VAR792" s="61"/>
      <c r="VAS792" s="61"/>
      <c r="VAT792" s="61"/>
      <c r="VAU792" s="61"/>
      <c r="VAV792" s="61"/>
      <c r="VAW792" s="61"/>
      <c r="VAX792" s="61"/>
      <c r="VAY792" s="61"/>
      <c r="VAZ792" s="61"/>
      <c r="VBA792" s="61"/>
      <c r="VBB792" s="61"/>
      <c r="VBC792" s="61"/>
      <c r="VBD792" s="61"/>
      <c r="VBE792" s="61"/>
      <c r="VBF792" s="61"/>
      <c r="VBG792" s="61"/>
      <c r="VBH792" s="61"/>
      <c r="VBI792" s="61"/>
      <c r="VBJ792" s="61"/>
      <c r="VBK792" s="61"/>
      <c r="VBL792" s="61"/>
      <c r="VBM792" s="61"/>
      <c r="VBN792" s="61"/>
      <c r="VBO792" s="61"/>
      <c r="VBP792" s="61"/>
      <c r="VBQ792" s="61"/>
      <c r="VBR792" s="61"/>
      <c r="VBS792" s="61"/>
      <c r="VBT792" s="61"/>
      <c r="VBU792" s="61"/>
      <c r="VBV792" s="61"/>
      <c r="VBW792" s="61"/>
      <c r="VBX792" s="61"/>
      <c r="VBY792" s="61"/>
      <c r="VBZ792" s="61"/>
      <c r="VCA792" s="61"/>
      <c r="VCB792" s="61"/>
      <c r="VCC792" s="61"/>
      <c r="VCD792" s="61"/>
      <c r="VCE792" s="61"/>
      <c r="VCF792" s="61"/>
      <c r="VCG792" s="61"/>
      <c r="VCH792" s="61"/>
      <c r="VCI792" s="61"/>
      <c r="VCJ792" s="61"/>
      <c r="VCK792" s="61"/>
      <c r="VCL792" s="61"/>
      <c r="VCM792" s="61"/>
      <c r="VCN792" s="61"/>
      <c r="VCO792" s="61"/>
      <c r="VCP792" s="61"/>
      <c r="VCQ792" s="61"/>
      <c r="VCR792" s="61"/>
      <c r="VCS792" s="61"/>
      <c r="VCT792" s="61"/>
      <c r="VCU792" s="61"/>
      <c r="VCV792" s="61"/>
      <c r="VCW792" s="61"/>
      <c r="VCX792" s="61"/>
      <c r="VCY792" s="61"/>
      <c r="VCZ792" s="61"/>
      <c r="VDA792" s="61"/>
      <c r="VDB792" s="61"/>
      <c r="VDC792" s="61"/>
      <c r="VDD792" s="61"/>
      <c r="VDE792" s="61"/>
      <c r="VDF792" s="61"/>
      <c r="VDG792" s="61"/>
      <c r="VDH792" s="61"/>
      <c r="VDI792" s="61"/>
      <c r="VDJ792" s="61"/>
      <c r="VDK792" s="61"/>
      <c r="VDL792" s="61"/>
      <c r="VDM792" s="61"/>
      <c r="VDN792" s="61"/>
      <c r="VDO792" s="61"/>
      <c r="VDP792" s="61"/>
      <c r="VDQ792" s="61"/>
      <c r="VDR792" s="61"/>
      <c r="VDS792" s="61"/>
      <c r="VDT792" s="61"/>
      <c r="VDU792" s="61"/>
      <c r="VDV792" s="61"/>
      <c r="VDW792" s="61"/>
      <c r="VDX792" s="61"/>
      <c r="VDY792" s="61"/>
      <c r="VDZ792" s="61"/>
      <c r="VEA792" s="61"/>
      <c r="VEB792" s="61"/>
      <c r="VEC792" s="61"/>
      <c r="VED792" s="61"/>
      <c r="VEE792" s="61"/>
      <c r="VEF792" s="61"/>
      <c r="VEG792" s="61"/>
      <c r="VEH792" s="61"/>
      <c r="VEI792" s="61"/>
      <c r="VEJ792" s="61"/>
      <c r="VEK792" s="61"/>
      <c r="VEL792" s="61"/>
      <c r="VEM792" s="61"/>
      <c r="VEN792" s="61"/>
      <c r="VEO792" s="61"/>
      <c r="VEP792" s="61"/>
      <c r="VEQ792" s="61"/>
      <c r="VER792" s="61"/>
      <c r="VES792" s="61"/>
      <c r="VET792" s="61"/>
      <c r="VEU792" s="61"/>
      <c r="VEV792" s="61"/>
      <c r="VEW792" s="61"/>
      <c r="VEX792" s="61"/>
      <c r="VEY792" s="61"/>
      <c r="VEZ792" s="61"/>
      <c r="VFA792" s="61"/>
      <c r="VFB792" s="61"/>
      <c r="VFC792" s="61"/>
      <c r="VFD792" s="61"/>
      <c r="VFE792" s="61"/>
      <c r="VFF792" s="61"/>
      <c r="VFG792" s="61"/>
      <c r="VFH792" s="61"/>
      <c r="VFI792" s="61"/>
      <c r="VFJ792" s="61"/>
      <c r="VFK792" s="61"/>
      <c r="VFL792" s="61"/>
      <c r="VFM792" s="61"/>
      <c r="VFN792" s="61"/>
      <c r="VFO792" s="61"/>
      <c r="VFP792" s="61"/>
      <c r="VFQ792" s="61"/>
      <c r="VFR792" s="61"/>
      <c r="VFS792" s="61"/>
      <c r="VFT792" s="61"/>
      <c r="VFU792" s="61"/>
      <c r="VFV792" s="61"/>
      <c r="VFW792" s="61"/>
      <c r="VFX792" s="61"/>
      <c r="VFY792" s="61"/>
      <c r="VFZ792" s="61"/>
      <c r="VGA792" s="61"/>
      <c r="VGB792" s="61"/>
      <c r="VGC792" s="61"/>
      <c r="VGD792" s="61"/>
      <c r="VGE792" s="61"/>
      <c r="VGF792" s="61"/>
      <c r="VGG792" s="61"/>
      <c r="VGH792" s="61"/>
      <c r="VGI792" s="61"/>
      <c r="VGJ792" s="61"/>
      <c r="VGK792" s="61"/>
      <c r="VGL792" s="61"/>
      <c r="VGM792" s="61"/>
      <c r="VGN792" s="61"/>
      <c r="VGO792" s="61"/>
      <c r="VGP792" s="61"/>
      <c r="VGQ792" s="61"/>
      <c r="VGR792" s="61"/>
      <c r="VGS792" s="61"/>
      <c r="VGT792" s="61"/>
      <c r="VGU792" s="61"/>
      <c r="VGV792" s="61"/>
      <c r="VGW792" s="61"/>
      <c r="VGX792" s="61"/>
      <c r="VGY792" s="61"/>
      <c r="VGZ792" s="61"/>
      <c r="VHA792" s="61"/>
      <c r="VHB792" s="61"/>
      <c r="VHC792" s="61"/>
      <c r="VHD792" s="61"/>
      <c r="VHE792" s="61"/>
      <c r="VHF792" s="61"/>
      <c r="VHG792" s="61"/>
      <c r="VHH792" s="61"/>
      <c r="VHI792" s="61"/>
      <c r="VHJ792" s="61"/>
      <c r="VHK792" s="61"/>
      <c r="VHL792" s="61"/>
      <c r="VHM792" s="61"/>
      <c r="VHN792" s="61"/>
      <c r="VHO792" s="61"/>
      <c r="VHP792" s="61"/>
      <c r="VHQ792" s="61"/>
      <c r="VHR792" s="61"/>
      <c r="VHS792" s="61"/>
      <c r="VHT792" s="61"/>
      <c r="VHU792" s="61"/>
      <c r="VHV792" s="61"/>
      <c r="VHW792" s="61"/>
      <c r="VHX792" s="61"/>
      <c r="VHY792" s="61"/>
      <c r="VHZ792" s="61"/>
      <c r="VIA792" s="61"/>
      <c r="VIB792" s="61"/>
      <c r="VIC792" s="61"/>
      <c r="VID792" s="61"/>
      <c r="VIE792" s="61"/>
      <c r="VIF792" s="61"/>
      <c r="VIG792" s="61"/>
      <c r="VIH792" s="61"/>
      <c r="VII792" s="61"/>
      <c r="VIJ792" s="61"/>
      <c r="VIK792" s="61"/>
      <c r="VIL792" s="61"/>
      <c r="VIM792" s="61"/>
      <c r="VIN792" s="61"/>
      <c r="VIO792" s="61"/>
      <c r="VIP792" s="61"/>
      <c r="VIQ792" s="61"/>
      <c r="VIR792" s="61"/>
      <c r="VIS792" s="61"/>
      <c r="VIT792" s="61"/>
      <c r="VIU792" s="61"/>
      <c r="VIV792" s="61"/>
      <c r="VIW792" s="61"/>
      <c r="VIX792" s="61"/>
      <c r="VIY792" s="61"/>
      <c r="VIZ792" s="61"/>
      <c r="VJA792" s="61"/>
      <c r="VJB792" s="61"/>
      <c r="VJC792" s="61"/>
      <c r="VJD792" s="61"/>
      <c r="VJE792" s="61"/>
      <c r="VJF792" s="61"/>
      <c r="VJG792" s="61"/>
      <c r="VJH792" s="61"/>
      <c r="VJI792" s="61"/>
      <c r="VJJ792" s="61"/>
      <c r="VJK792" s="61"/>
      <c r="VJL792" s="61"/>
      <c r="VJM792" s="61"/>
      <c r="VJN792" s="61"/>
      <c r="VJO792" s="61"/>
      <c r="VJP792" s="61"/>
      <c r="VJQ792" s="61"/>
      <c r="VJR792" s="61"/>
      <c r="VJS792" s="61"/>
      <c r="VJT792" s="61"/>
      <c r="VJU792" s="61"/>
      <c r="VJV792" s="61"/>
      <c r="VJW792" s="61"/>
      <c r="VJX792" s="61"/>
      <c r="VJY792" s="61"/>
      <c r="VJZ792" s="61"/>
      <c r="VKA792" s="61"/>
      <c r="VKB792" s="61"/>
      <c r="VKC792" s="61"/>
      <c r="VKD792" s="61"/>
      <c r="VKE792" s="61"/>
      <c r="VKF792" s="61"/>
      <c r="VKG792" s="61"/>
      <c r="VKH792" s="61"/>
      <c r="VKI792" s="61"/>
      <c r="VKJ792" s="61"/>
      <c r="VKK792" s="61"/>
      <c r="VKL792" s="61"/>
      <c r="VKM792" s="61"/>
      <c r="VKN792" s="61"/>
      <c r="VKO792" s="61"/>
      <c r="VKP792" s="61"/>
      <c r="VKQ792" s="61"/>
      <c r="VKR792" s="61"/>
      <c r="VKS792" s="61"/>
      <c r="VKT792" s="61"/>
      <c r="VKU792" s="61"/>
      <c r="VKV792" s="61"/>
      <c r="VKW792" s="61"/>
      <c r="VKX792" s="61"/>
      <c r="VKY792" s="61"/>
      <c r="VKZ792" s="61"/>
      <c r="VLA792" s="61"/>
      <c r="VLB792" s="61"/>
      <c r="VLC792" s="61"/>
      <c r="VLD792" s="61"/>
      <c r="VLE792" s="61"/>
      <c r="VLF792" s="61"/>
      <c r="VLG792" s="61"/>
      <c r="VLH792" s="61"/>
      <c r="VLI792" s="61"/>
      <c r="VLJ792" s="61"/>
      <c r="VLK792" s="61"/>
      <c r="VLL792" s="61"/>
      <c r="VLM792" s="61"/>
      <c r="VLN792" s="61"/>
      <c r="VLO792" s="61"/>
      <c r="VLP792" s="61"/>
      <c r="VLQ792" s="61"/>
      <c r="VLR792" s="61"/>
      <c r="VLS792" s="61"/>
      <c r="VLT792" s="61"/>
      <c r="VLU792" s="61"/>
      <c r="VLV792" s="61"/>
      <c r="VLW792" s="61"/>
      <c r="VLX792" s="61"/>
      <c r="VLY792" s="61"/>
      <c r="VLZ792" s="61"/>
      <c r="VMA792" s="61"/>
      <c r="VMB792" s="61"/>
      <c r="VMC792" s="61"/>
      <c r="VMD792" s="61"/>
      <c r="VME792" s="61"/>
      <c r="VMF792" s="61"/>
      <c r="VMG792" s="61"/>
      <c r="VMH792" s="61"/>
      <c r="VMI792" s="61"/>
      <c r="VMJ792" s="61"/>
      <c r="VMK792" s="61"/>
      <c r="VML792" s="61"/>
      <c r="VMM792" s="61"/>
      <c r="VMN792" s="61"/>
      <c r="VMO792" s="61"/>
      <c r="VMP792" s="61"/>
      <c r="VMQ792" s="61"/>
      <c r="VMR792" s="61"/>
      <c r="VMS792" s="61"/>
      <c r="VMT792" s="61"/>
      <c r="VMU792" s="61"/>
      <c r="VMV792" s="61"/>
      <c r="VMW792" s="61"/>
      <c r="VMX792" s="61"/>
      <c r="VMY792" s="61"/>
      <c r="VMZ792" s="61"/>
      <c r="VNA792" s="61"/>
      <c r="VNB792" s="61"/>
      <c r="VNC792" s="61"/>
      <c r="VND792" s="61"/>
      <c r="VNE792" s="61"/>
      <c r="VNF792" s="61"/>
      <c r="VNG792" s="61"/>
      <c r="VNH792" s="61"/>
      <c r="VNI792" s="61"/>
      <c r="VNJ792" s="61"/>
      <c r="VNK792" s="61"/>
      <c r="VNL792" s="61"/>
      <c r="VNM792" s="61"/>
      <c r="VNN792" s="61"/>
      <c r="VNO792" s="61"/>
      <c r="VNP792" s="61"/>
      <c r="VNQ792" s="61"/>
      <c r="VNR792" s="61"/>
      <c r="VNS792" s="61"/>
      <c r="VNT792" s="61"/>
      <c r="VNU792" s="61"/>
      <c r="VNV792" s="61"/>
      <c r="VNW792" s="61"/>
      <c r="VNX792" s="61"/>
      <c r="VNY792" s="61"/>
      <c r="VNZ792" s="61"/>
      <c r="VOA792" s="61"/>
      <c r="VOB792" s="61"/>
      <c r="VOC792" s="61"/>
      <c r="VOD792" s="61"/>
      <c r="VOE792" s="61"/>
      <c r="VOF792" s="61"/>
      <c r="VOG792" s="61"/>
      <c r="VOH792" s="61"/>
      <c r="VOI792" s="61"/>
      <c r="VOJ792" s="61"/>
      <c r="VOK792" s="61"/>
      <c r="VOL792" s="61"/>
      <c r="VOM792" s="61"/>
      <c r="VON792" s="61"/>
      <c r="VOO792" s="61"/>
      <c r="VOP792" s="61"/>
      <c r="VOQ792" s="61"/>
      <c r="VOR792" s="61"/>
      <c r="VOS792" s="61"/>
      <c r="VOT792" s="61"/>
      <c r="VOU792" s="61"/>
      <c r="VOV792" s="61"/>
      <c r="VOW792" s="61"/>
      <c r="VOX792" s="61"/>
      <c r="VOY792" s="61"/>
      <c r="VOZ792" s="61"/>
      <c r="VPA792" s="61"/>
      <c r="VPB792" s="61"/>
      <c r="VPC792" s="61"/>
      <c r="VPD792" s="61"/>
      <c r="VPE792" s="61"/>
      <c r="VPF792" s="61"/>
      <c r="VPG792" s="61"/>
      <c r="VPH792" s="61"/>
      <c r="VPI792" s="61"/>
      <c r="VPJ792" s="61"/>
      <c r="VPK792" s="61"/>
      <c r="VPL792" s="61"/>
      <c r="VPM792" s="61"/>
      <c r="VPN792" s="61"/>
      <c r="VPO792" s="61"/>
      <c r="VPP792" s="61"/>
      <c r="VPQ792" s="61"/>
      <c r="VPR792" s="61"/>
      <c r="VPS792" s="61"/>
      <c r="VPT792" s="61"/>
      <c r="VPU792" s="61"/>
      <c r="VPV792" s="61"/>
      <c r="VPW792" s="61"/>
      <c r="VPX792" s="61"/>
      <c r="VPY792" s="61"/>
      <c r="VPZ792" s="61"/>
      <c r="VQA792" s="61"/>
      <c r="VQB792" s="61"/>
      <c r="VQC792" s="61"/>
      <c r="VQD792" s="61"/>
      <c r="VQE792" s="61"/>
      <c r="VQF792" s="61"/>
      <c r="VQG792" s="61"/>
      <c r="VQH792" s="61"/>
      <c r="VQI792" s="61"/>
      <c r="VQJ792" s="61"/>
      <c r="VQK792" s="61"/>
      <c r="VQL792" s="61"/>
      <c r="VQM792" s="61"/>
      <c r="VQN792" s="61"/>
      <c r="VQO792" s="61"/>
      <c r="VQP792" s="61"/>
      <c r="VQQ792" s="61"/>
      <c r="VQR792" s="61"/>
      <c r="VQS792" s="61"/>
      <c r="VQT792" s="61"/>
      <c r="VQU792" s="61"/>
      <c r="VQV792" s="61"/>
      <c r="VQW792" s="61"/>
      <c r="VQX792" s="61"/>
      <c r="VQY792" s="61"/>
      <c r="VQZ792" s="61"/>
      <c r="VRA792" s="61"/>
      <c r="VRB792" s="61"/>
      <c r="VRC792" s="61"/>
      <c r="VRD792" s="61"/>
      <c r="VRE792" s="61"/>
      <c r="VRF792" s="61"/>
      <c r="VRG792" s="61"/>
      <c r="VRH792" s="61"/>
      <c r="VRI792" s="61"/>
      <c r="VRJ792" s="61"/>
      <c r="VRK792" s="61"/>
      <c r="VRL792" s="61"/>
      <c r="VRM792" s="61"/>
      <c r="VRN792" s="61"/>
      <c r="VRO792" s="61"/>
      <c r="VRP792" s="61"/>
      <c r="VRQ792" s="61"/>
      <c r="VRR792" s="61"/>
      <c r="VRS792" s="61"/>
      <c r="VRT792" s="61"/>
      <c r="VRU792" s="61"/>
      <c r="VRV792" s="61"/>
      <c r="VRW792" s="61"/>
      <c r="VRX792" s="61"/>
      <c r="VRY792" s="61"/>
      <c r="VRZ792" s="61"/>
      <c r="VSA792" s="61"/>
      <c r="VSB792" s="61"/>
      <c r="VSC792" s="61"/>
      <c r="VSD792" s="61"/>
      <c r="VSE792" s="61"/>
      <c r="VSF792" s="61"/>
      <c r="VSG792" s="61"/>
      <c r="VSH792" s="61"/>
      <c r="VSI792" s="61"/>
      <c r="VSJ792" s="61"/>
      <c r="VSK792" s="61"/>
      <c r="VSL792" s="61"/>
      <c r="VSM792" s="61"/>
      <c r="VSN792" s="61"/>
      <c r="VSO792" s="61"/>
      <c r="VSP792" s="61"/>
      <c r="VSQ792" s="61"/>
      <c r="VSR792" s="61"/>
      <c r="VSS792" s="61"/>
      <c r="VST792" s="61"/>
      <c r="VSU792" s="61"/>
      <c r="VSV792" s="61"/>
      <c r="VSW792" s="61"/>
      <c r="VSX792" s="61"/>
      <c r="VSY792" s="61"/>
      <c r="VSZ792" s="61"/>
      <c r="VTA792" s="61"/>
      <c r="VTB792" s="61"/>
      <c r="VTC792" s="61"/>
      <c r="VTD792" s="61"/>
      <c r="VTE792" s="61"/>
      <c r="VTF792" s="61"/>
      <c r="VTG792" s="61"/>
      <c r="VTH792" s="61"/>
      <c r="VTI792" s="61"/>
      <c r="VTJ792" s="61"/>
      <c r="VTK792" s="61"/>
      <c r="VTL792" s="61"/>
      <c r="VTM792" s="61"/>
      <c r="VTN792" s="61"/>
      <c r="VTO792" s="61"/>
      <c r="VTP792" s="61"/>
      <c r="VTQ792" s="61"/>
      <c r="VTR792" s="61"/>
      <c r="VTS792" s="61"/>
      <c r="VTT792" s="61"/>
      <c r="VTU792" s="61"/>
      <c r="VTV792" s="61"/>
      <c r="VTW792" s="61"/>
      <c r="VTX792" s="61"/>
      <c r="VTY792" s="61"/>
      <c r="VTZ792" s="61"/>
      <c r="VUA792" s="61"/>
      <c r="VUB792" s="61"/>
      <c r="VUC792" s="61"/>
      <c r="VUD792" s="61"/>
      <c r="VUE792" s="61"/>
      <c r="VUF792" s="61"/>
      <c r="VUG792" s="61"/>
      <c r="VUH792" s="61"/>
      <c r="VUI792" s="61"/>
      <c r="VUJ792" s="61"/>
      <c r="VUK792" s="61"/>
      <c r="VUL792" s="61"/>
      <c r="VUM792" s="61"/>
      <c r="VUN792" s="61"/>
      <c r="VUO792" s="61"/>
      <c r="VUP792" s="61"/>
      <c r="VUQ792" s="61"/>
      <c r="VUR792" s="61"/>
      <c r="VUS792" s="61"/>
      <c r="VUT792" s="61"/>
      <c r="VUU792" s="61"/>
      <c r="VUV792" s="61"/>
      <c r="VUW792" s="61"/>
      <c r="VUX792" s="61"/>
      <c r="VUY792" s="61"/>
      <c r="VUZ792" s="61"/>
      <c r="VVA792" s="61"/>
      <c r="VVB792" s="61"/>
      <c r="VVC792" s="61"/>
      <c r="VVD792" s="61"/>
      <c r="VVE792" s="61"/>
      <c r="VVF792" s="61"/>
      <c r="VVG792" s="61"/>
      <c r="VVH792" s="61"/>
      <c r="VVI792" s="61"/>
      <c r="VVJ792" s="61"/>
      <c r="VVK792" s="61"/>
      <c r="VVL792" s="61"/>
      <c r="VVM792" s="61"/>
      <c r="VVN792" s="61"/>
      <c r="VVO792" s="61"/>
      <c r="VVP792" s="61"/>
      <c r="VVQ792" s="61"/>
      <c r="VVR792" s="61"/>
      <c r="VVS792" s="61"/>
      <c r="VVT792" s="61"/>
      <c r="VVU792" s="61"/>
      <c r="VVV792" s="61"/>
      <c r="VVW792" s="61"/>
      <c r="VVX792" s="61"/>
      <c r="VVY792" s="61"/>
      <c r="VVZ792" s="61"/>
      <c r="VWA792" s="61"/>
      <c r="VWB792" s="61"/>
      <c r="VWC792" s="61"/>
      <c r="VWD792" s="61"/>
      <c r="VWE792" s="61"/>
      <c r="VWF792" s="61"/>
      <c r="VWG792" s="61"/>
      <c r="VWH792" s="61"/>
      <c r="VWI792" s="61"/>
      <c r="VWJ792" s="61"/>
      <c r="VWK792" s="61"/>
      <c r="VWL792" s="61"/>
      <c r="VWM792" s="61"/>
      <c r="VWN792" s="61"/>
      <c r="VWO792" s="61"/>
      <c r="VWP792" s="61"/>
      <c r="VWQ792" s="61"/>
      <c r="VWR792" s="61"/>
      <c r="VWS792" s="61"/>
      <c r="VWT792" s="61"/>
      <c r="VWU792" s="61"/>
      <c r="VWV792" s="61"/>
      <c r="VWW792" s="61"/>
      <c r="VWX792" s="61"/>
      <c r="VWY792" s="61"/>
      <c r="VWZ792" s="61"/>
      <c r="VXA792" s="61"/>
      <c r="VXB792" s="61"/>
      <c r="VXC792" s="61"/>
      <c r="VXD792" s="61"/>
      <c r="VXE792" s="61"/>
      <c r="VXF792" s="61"/>
      <c r="VXG792" s="61"/>
      <c r="VXH792" s="61"/>
      <c r="VXI792" s="61"/>
      <c r="VXJ792" s="61"/>
      <c r="VXK792" s="61"/>
      <c r="VXL792" s="61"/>
      <c r="VXM792" s="61"/>
      <c r="VXN792" s="61"/>
      <c r="VXO792" s="61"/>
      <c r="VXP792" s="61"/>
      <c r="VXQ792" s="61"/>
      <c r="VXR792" s="61"/>
      <c r="VXS792" s="61"/>
      <c r="VXT792" s="61"/>
      <c r="VXU792" s="61"/>
      <c r="VXV792" s="61"/>
      <c r="VXW792" s="61"/>
      <c r="VXX792" s="61"/>
      <c r="VXY792" s="61"/>
      <c r="VXZ792" s="61"/>
      <c r="VYA792" s="61"/>
      <c r="VYB792" s="61"/>
      <c r="VYC792" s="61"/>
      <c r="VYD792" s="61"/>
      <c r="VYE792" s="61"/>
      <c r="VYF792" s="61"/>
      <c r="VYG792" s="61"/>
      <c r="VYH792" s="61"/>
      <c r="VYI792" s="61"/>
      <c r="VYJ792" s="61"/>
      <c r="VYK792" s="61"/>
      <c r="VYL792" s="61"/>
      <c r="VYM792" s="61"/>
      <c r="VYN792" s="61"/>
      <c r="VYO792" s="61"/>
      <c r="VYP792" s="61"/>
      <c r="VYQ792" s="61"/>
      <c r="VYR792" s="61"/>
      <c r="VYS792" s="61"/>
      <c r="VYT792" s="61"/>
      <c r="VYU792" s="61"/>
      <c r="VYV792" s="61"/>
      <c r="VYW792" s="61"/>
      <c r="VYX792" s="61"/>
      <c r="VYY792" s="61"/>
      <c r="VYZ792" s="61"/>
      <c r="VZA792" s="61"/>
      <c r="VZB792" s="61"/>
      <c r="VZC792" s="61"/>
      <c r="VZD792" s="61"/>
      <c r="VZE792" s="61"/>
      <c r="VZF792" s="61"/>
      <c r="VZG792" s="61"/>
      <c r="VZH792" s="61"/>
      <c r="VZI792" s="61"/>
      <c r="VZJ792" s="61"/>
      <c r="VZK792" s="61"/>
      <c r="VZL792" s="61"/>
      <c r="VZM792" s="61"/>
      <c r="VZN792" s="61"/>
      <c r="VZO792" s="61"/>
      <c r="VZP792" s="61"/>
      <c r="VZQ792" s="61"/>
      <c r="VZR792" s="61"/>
      <c r="VZS792" s="61"/>
      <c r="VZT792" s="61"/>
      <c r="VZU792" s="61"/>
      <c r="VZV792" s="61"/>
      <c r="VZW792" s="61"/>
      <c r="VZX792" s="61"/>
      <c r="VZY792" s="61"/>
      <c r="VZZ792" s="61"/>
      <c r="WAA792" s="61"/>
      <c r="WAB792" s="61"/>
      <c r="WAC792" s="61"/>
      <c r="WAD792" s="61"/>
      <c r="WAE792" s="61"/>
      <c r="WAF792" s="61"/>
      <c r="WAG792" s="61"/>
      <c r="WAH792" s="61"/>
      <c r="WAI792" s="61"/>
      <c r="WAJ792" s="61"/>
      <c r="WAK792" s="61"/>
      <c r="WAL792" s="61"/>
      <c r="WAM792" s="61"/>
      <c r="WAN792" s="61"/>
      <c r="WAO792" s="61"/>
      <c r="WAP792" s="61"/>
      <c r="WAQ792" s="61"/>
      <c r="WAR792" s="61"/>
      <c r="WAS792" s="61"/>
      <c r="WAT792" s="61"/>
      <c r="WAU792" s="61"/>
      <c r="WAV792" s="61"/>
      <c r="WAW792" s="61"/>
      <c r="WAX792" s="61"/>
      <c r="WAY792" s="61"/>
      <c r="WAZ792" s="61"/>
      <c r="WBA792" s="61"/>
      <c r="WBB792" s="61"/>
      <c r="WBC792" s="61"/>
      <c r="WBD792" s="61"/>
      <c r="WBE792" s="61"/>
      <c r="WBF792" s="61"/>
      <c r="WBG792" s="61"/>
      <c r="WBH792" s="61"/>
      <c r="WBI792" s="61"/>
      <c r="WBJ792" s="61"/>
      <c r="WBK792" s="61"/>
      <c r="WBL792" s="61"/>
      <c r="WBM792" s="61"/>
      <c r="WBN792" s="61"/>
      <c r="WBO792" s="61"/>
      <c r="WBP792" s="61"/>
      <c r="WBQ792" s="61"/>
      <c r="WBR792" s="61"/>
      <c r="WBS792" s="61"/>
      <c r="WBT792" s="61"/>
      <c r="WBU792" s="61"/>
      <c r="WBV792" s="61"/>
      <c r="WBW792" s="61"/>
      <c r="WBX792" s="61"/>
      <c r="WBY792" s="61"/>
      <c r="WBZ792" s="61"/>
      <c r="WCA792" s="61"/>
      <c r="WCB792" s="61"/>
      <c r="WCC792" s="61"/>
      <c r="WCD792" s="61"/>
      <c r="WCE792" s="61"/>
      <c r="WCF792" s="61"/>
      <c r="WCG792" s="61"/>
      <c r="WCH792" s="61"/>
      <c r="WCI792" s="61"/>
      <c r="WCJ792" s="61"/>
      <c r="WCK792" s="61"/>
      <c r="WCL792" s="61"/>
      <c r="WCM792" s="61"/>
      <c r="WCN792" s="61"/>
      <c r="WCO792" s="61"/>
      <c r="WCP792" s="61"/>
      <c r="WCQ792" s="61"/>
      <c r="WCR792" s="61"/>
      <c r="WCS792" s="61"/>
      <c r="WCT792" s="61"/>
      <c r="WCU792" s="61"/>
      <c r="WCV792" s="61"/>
      <c r="WCW792" s="61"/>
      <c r="WCX792" s="61"/>
      <c r="WCY792" s="61"/>
      <c r="WCZ792" s="61"/>
      <c r="WDA792" s="61"/>
      <c r="WDB792" s="61"/>
      <c r="WDC792" s="61"/>
      <c r="WDD792" s="61"/>
      <c r="WDE792" s="61"/>
      <c r="WDF792" s="61"/>
      <c r="WDG792" s="61"/>
      <c r="WDH792" s="61"/>
      <c r="WDI792" s="61"/>
      <c r="WDJ792" s="61"/>
      <c r="WDK792" s="61"/>
      <c r="WDL792" s="61"/>
      <c r="WDM792" s="61"/>
      <c r="WDN792" s="61"/>
      <c r="WDO792" s="61"/>
      <c r="WDP792" s="61"/>
      <c r="WDQ792" s="61"/>
      <c r="WDR792" s="61"/>
      <c r="WDS792" s="61"/>
      <c r="WDT792" s="61"/>
      <c r="WDU792" s="61"/>
      <c r="WDV792" s="61"/>
      <c r="WDW792" s="61"/>
      <c r="WDX792" s="61"/>
      <c r="WDY792" s="61"/>
      <c r="WDZ792" s="61"/>
      <c r="WEA792" s="61"/>
      <c r="WEB792" s="61"/>
      <c r="WEC792" s="61"/>
      <c r="WED792" s="61"/>
      <c r="WEE792" s="61"/>
      <c r="WEF792" s="61"/>
      <c r="WEG792" s="61"/>
      <c r="WEH792" s="61"/>
      <c r="WEI792" s="61"/>
      <c r="WEJ792" s="61"/>
      <c r="WEK792" s="61"/>
      <c r="WEL792" s="61"/>
      <c r="WEM792" s="61"/>
      <c r="WEN792" s="61"/>
      <c r="WEO792" s="61"/>
      <c r="WEP792" s="61"/>
      <c r="WEQ792" s="61"/>
      <c r="WER792" s="61"/>
      <c r="WES792" s="61"/>
      <c r="WET792" s="61"/>
      <c r="WEU792" s="61"/>
      <c r="WEV792" s="61"/>
      <c r="WEW792" s="61"/>
      <c r="WEX792" s="61"/>
      <c r="WEY792" s="61"/>
      <c r="WEZ792" s="61"/>
      <c r="WFA792" s="61"/>
      <c r="WFB792" s="61"/>
      <c r="WFC792" s="61"/>
      <c r="WFD792" s="61"/>
      <c r="WFE792" s="61"/>
      <c r="WFF792" s="61"/>
      <c r="WFG792" s="61"/>
      <c r="WFH792" s="61"/>
      <c r="WFI792" s="61"/>
      <c r="WFJ792" s="61"/>
      <c r="WFK792" s="61"/>
      <c r="WFL792" s="61"/>
      <c r="WFM792" s="61"/>
      <c r="WFN792" s="61"/>
      <c r="WFO792" s="61"/>
      <c r="WFP792" s="61"/>
      <c r="WFQ792" s="61"/>
      <c r="WFR792" s="61"/>
      <c r="WFS792" s="61"/>
      <c r="WFT792" s="61"/>
      <c r="WFU792" s="61"/>
      <c r="WFV792" s="61"/>
      <c r="WFW792" s="61"/>
      <c r="WFX792" s="61"/>
      <c r="WFY792" s="61"/>
      <c r="WFZ792" s="61"/>
      <c r="WGA792" s="61"/>
      <c r="WGB792" s="61"/>
      <c r="WGC792" s="61"/>
      <c r="WGD792" s="61"/>
      <c r="WGE792" s="61"/>
      <c r="WGF792" s="61"/>
      <c r="WGG792" s="61"/>
      <c r="WGH792" s="61"/>
      <c r="WGI792" s="61"/>
      <c r="WGJ792" s="61"/>
      <c r="WGK792" s="61"/>
      <c r="WGL792" s="61"/>
      <c r="WGM792" s="61"/>
      <c r="WGN792" s="61"/>
      <c r="WGO792" s="61"/>
      <c r="WGP792" s="61"/>
      <c r="WGQ792" s="61"/>
      <c r="WGR792" s="61"/>
      <c r="WGS792" s="61"/>
      <c r="WGT792" s="61"/>
      <c r="WGU792" s="61"/>
      <c r="WGV792" s="61"/>
      <c r="WGW792" s="61"/>
      <c r="WGX792" s="61"/>
      <c r="WGY792" s="61"/>
      <c r="WGZ792" s="61"/>
      <c r="WHA792" s="61"/>
      <c r="WHB792" s="61"/>
      <c r="WHC792" s="61"/>
      <c r="WHD792" s="61"/>
      <c r="WHE792" s="61"/>
      <c r="WHF792" s="61"/>
      <c r="WHG792" s="61"/>
      <c r="WHH792" s="61"/>
      <c r="WHI792" s="61"/>
      <c r="WHJ792" s="61"/>
      <c r="WHK792" s="61"/>
      <c r="WHL792" s="61"/>
      <c r="WHM792" s="61"/>
      <c r="WHN792" s="61"/>
      <c r="WHO792" s="61"/>
      <c r="WHP792" s="61"/>
      <c r="WHQ792" s="61"/>
      <c r="WHR792" s="61"/>
      <c r="WHS792" s="61"/>
      <c r="WHT792" s="61"/>
      <c r="WHU792" s="61"/>
      <c r="WHV792" s="61"/>
      <c r="WHW792" s="61"/>
      <c r="WHX792" s="61"/>
      <c r="WHY792" s="61"/>
      <c r="WHZ792" s="61"/>
      <c r="WIA792" s="61"/>
      <c r="WIB792" s="61"/>
      <c r="WIC792" s="61"/>
      <c r="WID792" s="61"/>
      <c r="WIE792" s="61"/>
      <c r="WIF792" s="61"/>
      <c r="WIG792" s="61"/>
      <c r="WIH792" s="61"/>
      <c r="WII792" s="61"/>
      <c r="WIJ792" s="61"/>
      <c r="WIK792" s="61"/>
      <c r="WIL792" s="61"/>
      <c r="WIM792" s="61"/>
      <c r="WIN792" s="61"/>
      <c r="WIO792" s="61"/>
      <c r="WIP792" s="61"/>
      <c r="WIQ792" s="61"/>
      <c r="WIR792" s="61"/>
      <c r="WIS792" s="61"/>
      <c r="WIT792" s="61"/>
      <c r="WIU792" s="61"/>
      <c r="WIV792" s="61"/>
      <c r="WIW792" s="61"/>
      <c r="WIX792" s="61"/>
      <c r="WIY792" s="61"/>
      <c r="WIZ792" s="61"/>
      <c r="WJA792" s="61"/>
      <c r="WJB792" s="61"/>
      <c r="WJC792" s="61"/>
      <c r="WJD792" s="61"/>
      <c r="WJE792" s="61"/>
      <c r="WJF792" s="61"/>
      <c r="WJG792" s="61"/>
      <c r="WJH792" s="61"/>
      <c r="WJI792" s="61"/>
      <c r="WJJ792" s="61"/>
      <c r="WJK792" s="61"/>
      <c r="WJL792" s="61"/>
      <c r="WJM792" s="61"/>
      <c r="WJN792" s="61"/>
      <c r="WJO792" s="61"/>
      <c r="WJP792" s="61"/>
      <c r="WJQ792" s="61"/>
      <c r="WJR792" s="61"/>
      <c r="WJS792" s="61"/>
      <c r="WJT792" s="61"/>
      <c r="WJU792" s="61"/>
      <c r="WJV792" s="61"/>
      <c r="WJW792" s="61"/>
      <c r="WJX792" s="61"/>
      <c r="WJY792" s="61"/>
      <c r="WJZ792" s="61"/>
      <c r="WKA792" s="61"/>
      <c r="WKB792" s="61"/>
      <c r="WKC792" s="61"/>
      <c r="WKD792" s="61"/>
      <c r="WKE792" s="61"/>
      <c r="WKF792" s="61"/>
      <c r="WKG792" s="61"/>
      <c r="WKH792" s="61"/>
      <c r="WKI792" s="61"/>
      <c r="WKJ792" s="61"/>
      <c r="WKK792" s="61"/>
      <c r="WKL792" s="61"/>
      <c r="WKM792" s="61"/>
      <c r="WKN792" s="61"/>
      <c r="WKO792" s="61"/>
      <c r="WKP792" s="61"/>
      <c r="WKQ792" s="61"/>
      <c r="WKR792" s="61"/>
      <c r="WKS792" s="61"/>
      <c r="WKT792" s="61"/>
      <c r="WKU792" s="61"/>
      <c r="WKV792" s="61"/>
      <c r="WKW792" s="61"/>
      <c r="WKX792" s="61"/>
      <c r="WKY792" s="61"/>
      <c r="WKZ792" s="61"/>
      <c r="WLA792" s="61"/>
      <c r="WLB792" s="61"/>
      <c r="WLC792" s="61"/>
      <c r="WLD792" s="61"/>
      <c r="WLE792" s="61"/>
      <c r="WLF792" s="61"/>
      <c r="WLG792" s="61"/>
      <c r="WLH792" s="61"/>
      <c r="WLI792" s="61"/>
      <c r="WLJ792" s="61"/>
      <c r="WLK792" s="61"/>
      <c r="WLL792" s="61"/>
      <c r="WLM792" s="61"/>
      <c r="WLN792" s="61"/>
      <c r="WLO792" s="61"/>
      <c r="WLP792" s="61"/>
      <c r="WLQ792" s="61"/>
      <c r="WLR792" s="61"/>
      <c r="WLS792" s="61"/>
      <c r="WLT792" s="61"/>
      <c r="WLU792" s="61"/>
      <c r="WLV792" s="61"/>
      <c r="WLW792" s="61"/>
      <c r="WLX792" s="61"/>
      <c r="WLY792" s="61"/>
      <c r="WLZ792" s="61"/>
      <c r="WMA792" s="61"/>
      <c r="WMB792" s="61"/>
      <c r="WMC792" s="61"/>
      <c r="WMD792" s="61"/>
      <c r="WME792" s="61"/>
      <c r="WMF792" s="61"/>
      <c r="WMG792" s="61"/>
      <c r="WMH792" s="61"/>
      <c r="WMI792" s="61"/>
      <c r="WMJ792" s="61"/>
      <c r="WMK792" s="61"/>
      <c r="WML792" s="61"/>
      <c r="WMM792" s="61"/>
      <c r="WMN792" s="61"/>
      <c r="WMO792" s="61"/>
      <c r="WMP792" s="61"/>
      <c r="WMQ792" s="61"/>
      <c r="WMR792" s="61"/>
      <c r="WMS792" s="61"/>
      <c r="WMT792" s="61"/>
      <c r="WMU792" s="61"/>
      <c r="WMV792" s="61"/>
      <c r="WMW792" s="61"/>
      <c r="WMX792" s="61"/>
      <c r="WMY792" s="61"/>
      <c r="WMZ792" s="61"/>
      <c r="WNA792" s="61"/>
      <c r="WNB792" s="61"/>
      <c r="WNC792" s="61"/>
      <c r="WND792" s="61"/>
      <c r="WNE792" s="61"/>
      <c r="WNF792" s="61"/>
      <c r="WNG792" s="61"/>
      <c r="WNH792" s="61"/>
      <c r="WNI792" s="61"/>
      <c r="WNJ792" s="61"/>
      <c r="WNK792" s="61"/>
      <c r="WNL792" s="61"/>
      <c r="WNM792" s="61"/>
      <c r="WNN792" s="61"/>
      <c r="WNO792" s="61"/>
      <c r="WNP792" s="61"/>
      <c r="WNQ792" s="61"/>
      <c r="WNR792" s="61"/>
      <c r="WNS792" s="61"/>
      <c r="WNT792" s="61"/>
      <c r="WNU792" s="61"/>
      <c r="WNV792" s="61"/>
      <c r="WNW792" s="61"/>
      <c r="WNX792" s="61"/>
      <c r="WNY792" s="61"/>
      <c r="WNZ792" s="61"/>
      <c r="WOA792" s="61"/>
      <c r="WOB792" s="61"/>
      <c r="WOC792" s="61"/>
      <c r="WOD792" s="61"/>
      <c r="WOE792" s="61"/>
      <c r="WOF792" s="61"/>
      <c r="WOG792" s="61"/>
      <c r="WOH792" s="61"/>
      <c r="WOI792" s="61"/>
      <c r="WOJ792" s="61"/>
      <c r="WOK792" s="61"/>
      <c r="WOL792" s="61"/>
      <c r="WOM792" s="61"/>
      <c r="WON792" s="61"/>
      <c r="WOO792" s="61"/>
      <c r="WOP792" s="61"/>
      <c r="WOQ792" s="61"/>
      <c r="WOR792" s="61"/>
      <c r="WOS792" s="61"/>
      <c r="WOT792" s="61"/>
      <c r="WOU792" s="61"/>
      <c r="WOV792" s="61"/>
      <c r="WOW792" s="61"/>
      <c r="WOX792" s="61"/>
      <c r="WOY792" s="61"/>
      <c r="WOZ792" s="61"/>
      <c r="WPA792" s="61"/>
      <c r="WPB792" s="61"/>
      <c r="WPC792" s="61"/>
      <c r="WPD792" s="61"/>
      <c r="WPE792" s="61"/>
      <c r="WPF792" s="61"/>
      <c r="WPG792" s="61"/>
      <c r="WPH792" s="61"/>
      <c r="WPI792" s="61"/>
      <c r="WPJ792" s="61"/>
      <c r="WPK792" s="61"/>
      <c r="WPL792" s="61"/>
      <c r="WPM792" s="61"/>
      <c r="WPN792" s="61"/>
      <c r="WPO792" s="61"/>
      <c r="WPP792" s="61"/>
      <c r="WPQ792" s="61"/>
      <c r="WPR792" s="61"/>
      <c r="WPS792" s="61"/>
      <c r="WPT792" s="61"/>
      <c r="WPU792" s="61"/>
      <c r="WPV792" s="61"/>
      <c r="WPW792" s="61"/>
      <c r="WPX792" s="61"/>
      <c r="WPY792" s="61"/>
      <c r="WPZ792" s="61"/>
      <c r="WQA792" s="61"/>
      <c r="WQB792" s="61"/>
      <c r="WQC792" s="61"/>
      <c r="WQD792" s="61"/>
      <c r="WQE792" s="61"/>
      <c r="WQF792" s="61"/>
      <c r="WQG792" s="61"/>
      <c r="WQH792" s="61"/>
      <c r="WQI792" s="61"/>
      <c r="WQJ792" s="61"/>
      <c r="WQK792" s="61"/>
      <c r="WQL792" s="61"/>
      <c r="WQM792" s="61"/>
      <c r="WQN792" s="61"/>
      <c r="WQO792" s="61"/>
      <c r="WQP792" s="61"/>
      <c r="WQQ792" s="61"/>
      <c r="WQR792" s="61"/>
      <c r="WQS792" s="61"/>
      <c r="WQT792" s="61"/>
      <c r="WQU792" s="61"/>
      <c r="WQV792" s="61"/>
      <c r="WQW792" s="61"/>
      <c r="WQX792" s="61"/>
      <c r="WQY792" s="61"/>
      <c r="WQZ792" s="61"/>
      <c r="WRA792" s="61"/>
      <c r="WRB792" s="61"/>
      <c r="WRC792" s="61"/>
      <c r="WRD792" s="61"/>
      <c r="WRE792" s="61"/>
      <c r="WRF792" s="61"/>
      <c r="WRG792" s="61"/>
      <c r="WRH792" s="61"/>
      <c r="WRI792" s="61"/>
      <c r="WRJ792" s="61"/>
      <c r="WRK792" s="61"/>
      <c r="WRL792" s="61"/>
      <c r="WRM792" s="61"/>
      <c r="WRN792" s="61"/>
      <c r="WRO792" s="61"/>
      <c r="WRP792" s="61"/>
      <c r="WRQ792" s="61"/>
      <c r="WRR792" s="61"/>
      <c r="WRS792" s="61"/>
      <c r="WRT792" s="61"/>
      <c r="WRU792" s="61"/>
      <c r="WRV792" s="61"/>
      <c r="WRW792" s="61"/>
      <c r="WRX792" s="61"/>
      <c r="WRY792" s="61"/>
      <c r="WRZ792" s="61"/>
      <c r="WSA792" s="61"/>
      <c r="WSB792" s="61"/>
      <c r="WSC792" s="61"/>
      <c r="WSD792" s="61"/>
      <c r="WSE792" s="61"/>
      <c r="WSF792" s="61"/>
      <c r="WSG792" s="61"/>
      <c r="WSH792" s="61"/>
      <c r="WSI792" s="61"/>
      <c r="WSJ792" s="61"/>
      <c r="WSK792" s="61"/>
      <c r="WSL792" s="61"/>
      <c r="WSM792" s="61"/>
      <c r="WSN792" s="61"/>
      <c r="WSO792" s="61"/>
      <c r="WSP792" s="61"/>
      <c r="WSQ792" s="61"/>
      <c r="WSR792" s="61"/>
      <c r="WSS792" s="61"/>
      <c r="WST792" s="61"/>
      <c r="WSU792" s="61"/>
      <c r="WSV792" s="61"/>
      <c r="WSW792" s="61"/>
      <c r="WSX792" s="61"/>
      <c r="WSY792" s="61"/>
      <c r="WSZ792" s="61"/>
      <c r="WTA792" s="61"/>
      <c r="WTB792" s="61"/>
      <c r="WTC792" s="61"/>
      <c r="WTD792" s="61"/>
      <c r="WTE792" s="61"/>
      <c r="WTF792" s="61"/>
      <c r="WTG792" s="61"/>
      <c r="WTH792" s="61"/>
      <c r="WTI792" s="61"/>
      <c r="WTJ792" s="61"/>
      <c r="WTK792" s="61"/>
      <c r="WTL792" s="61"/>
      <c r="WTM792" s="61"/>
      <c r="WTN792" s="61"/>
      <c r="WTO792" s="61"/>
      <c r="WTP792" s="61"/>
      <c r="WTQ792" s="61"/>
      <c r="WTR792" s="61"/>
      <c r="WTS792" s="61"/>
      <c r="WTT792" s="61"/>
      <c r="WTU792" s="61"/>
      <c r="WTV792" s="61"/>
      <c r="WTW792" s="61"/>
      <c r="WTX792" s="61"/>
      <c r="WTY792" s="61"/>
      <c r="WTZ792" s="61"/>
      <c r="WUA792" s="61"/>
      <c r="WUB792" s="61"/>
      <c r="WUC792" s="61"/>
      <c r="WUD792" s="61"/>
      <c r="WUE792" s="61"/>
      <c r="WUF792" s="61"/>
      <c r="WUG792" s="61"/>
      <c r="WUH792" s="61"/>
      <c r="WUI792" s="61"/>
      <c r="WUJ792" s="61"/>
      <c r="WUK792" s="61"/>
      <c r="WUL792" s="61"/>
      <c r="WUM792" s="61"/>
      <c r="WUN792" s="61"/>
      <c r="WUO792" s="61"/>
      <c r="WUP792" s="61"/>
      <c r="WUQ792" s="61"/>
      <c r="WUR792" s="61"/>
      <c r="WUS792" s="61"/>
      <c r="WUT792" s="61"/>
      <c r="WUU792" s="61"/>
      <c r="WUV792" s="61"/>
      <c r="WUW792" s="61"/>
      <c r="WUX792" s="61"/>
      <c r="WUY792" s="61"/>
      <c r="WUZ792" s="61"/>
      <c r="WVA792" s="61"/>
      <c r="WVB792" s="61"/>
      <c r="WVC792" s="61"/>
      <c r="WVD792" s="61"/>
      <c r="WVE792" s="61"/>
      <c r="WVF792" s="61"/>
      <c r="WVG792" s="61"/>
      <c r="WVH792" s="61"/>
      <c r="WVI792" s="61"/>
      <c r="WVJ792" s="61"/>
      <c r="WVK792" s="61"/>
      <c r="WVL792" s="61"/>
      <c r="WVM792" s="61"/>
      <c r="WVN792" s="61"/>
      <c r="WVO792" s="61"/>
      <c r="WVP792" s="61"/>
      <c r="WVQ792" s="61"/>
      <c r="WVR792" s="61"/>
      <c r="WVS792" s="61"/>
      <c r="WVT792" s="61"/>
      <c r="WVU792" s="61"/>
      <c r="WVV792" s="61"/>
      <c r="WVW792" s="61"/>
      <c r="WVX792" s="61"/>
      <c r="WVY792" s="61"/>
      <c r="WVZ792" s="61"/>
      <c r="WWA792" s="61"/>
      <c r="WWB792" s="61"/>
      <c r="WWC792" s="61"/>
      <c r="WWD792" s="61"/>
      <c r="WWE792" s="61"/>
      <c r="WWF792" s="61"/>
      <c r="WWG792" s="61"/>
      <c r="WWH792" s="61"/>
      <c r="WWI792" s="61"/>
      <c r="WWJ792" s="61"/>
      <c r="WWK792" s="61"/>
      <c r="WWL792" s="61"/>
      <c r="WWM792" s="61"/>
      <c r="WWN792" s="61"/>
      <c r="WWO792" s="61"/>
      <c r="WWP792" s="61"/>
      <c r="WWQ792" s="61"/>
      <c r="WWR792" s="61"/>
      <c r="WWS792" s="61"/>
      <c r="WWT792" s="61"/>
      <c r="WWU792" s="61"/>
      <c r="WWV792" s="61"/>
      <c r="WWW792" s="61"/>
      <c r="WWX792" s="61"/>
      <c r="WWY792" s="61"/>
      <c r="WWZ792" s="61"/>
      <c r="WXA792" s="61"/>
      <c r="WXB792" s="61"/>
      <c r="WXC792" s="61"/>
      <c r="WXD792" s="61"/>
      <c r="WXE792" s="61"/>
      <c r="WXF792" s="61"/>
      <c r="WXG792" s="61"/>
      <c r="WXH792" s="61"/>
      <c r="WXI792" s="61"/>
      <c r="WXJ792" s="61"/>
      <c r="WXK792" s="61"/>
      <c r="WXL792" s="61"/>
      <c r="WXM792" s="61"/>
      <c r="WXN792" s="61"/>
      <c r="WXO792" s="61"/>
      <c r="WXP792" s="61"/>
      <c r="WXQ792" s="61"/>
      <c r="WXR792" s="61"/>
      <c r="WXS792" s="61"/>
      <c r="WXT792" s="61"/>
      <c r="WXU792" s="61"/>
      <c r="WXV792" s="61"/>
      <c r="WXW792" s="61"/>
      <c r="WXX792" s="61"/>
      <c r="WXY792" s="61"/>
      <c r="WXZ792" s="61"/>
      <c r="WYA792" s="61"/>
      <c r="WYB792" s="61"/>
      <c r="WYC792" s="61"/>
      <c r="WYD792" s="61"/>
      <c r="WYE792" s="61"/>
      <c r="WYF792" s="61"/>
      <c r="WYG792" s="61"/>
      <c r="WYH792" s="61"/>
      <c r="WYI792" s="61"/>
      <c r="WYJ792" s="61"/>
      <c r="WYK792" s="61"/>
      <c r="WYL792" s="61"/>
      <c r="WYM792" s="61"/>
      <c r="WYN792" s="61"/>
      <c r="WYO792" s="61"/>
      <c r="WYP792" s="61"/>
      <c r="WYQ792" s="61"/>
      <c r="WYR792" s="61"/>
      <c r="WYS792" s="61"/>
      <c r="WYT792" s="61"/>
      <c r="WYU792" s="61"/>
      <c r="WYV792" s="61"/>
      <c r="WYW792" s="61"/>
      <c r="WYX792" s="61"/>
      <c r="WYY792" s="61"/>
      <c r="WYZ792" s="61"/>
      <c r="WZA792" s="61"/>
      <c r="WZB792" s="61"/>
      <c r="WZC792" s="61"/>
      <c r="WZD792" s="61"/>
      <c r="WZE792" s="61"/>
      <c r="WZF792" s="61"/>
      <c r="WZG792" s="61"/>
      <c r="WZH792" s="61"/>
      <c r="WZI792" s="61"/>
      <c r="WZJ792" s="61"/>
      <c r="WZK792" s="61"/>
      <c r="WZL792" s="61"/>
      <c r="WZM792" s="61"/>
      <c r="WZN792" s="61"/>
      <c r="WZO792" s="61"/>
      <c r="WZP792" s="61"/>
      <c r="WZQ792" s="61"/>
      <c r="WZR792" s="61"/>
      <c r="WZS792" s="61"/>
      <c r="WZT792" s="61"/>
      <c r="WZU792" s="61"/>
      <c r="WZV792" s="61"/>
      <c r="WZW792" s="61"/>
      <c r="WZX792" s="61"/>
      <c r="WZY792" s="61"/>
      <c r="WZZ792" s="61"/>
      <c r="XAA792" s="61"/>
      <c r="XAB792" s="61"/>
      <c r="XAC792" s="61"/>
      <c r="XAD792" s="61"/>
      <c r="XAE792" s="61"/>
      <c r="XAF792" s="61"/>
      <c r="XAG792" s="61"/>
      <c r="XAH792" s="61"/>
      <c r="XAI792" s="61"/>
      <c r="XAJ792" s="61"/>
      <c r="XAK792" s="61"/>
      <c r="XAL792" s="61"/>
      <c r="XAM792" s="61"/>
      <c r="XAN792" s="61"/>
      <c r="XAO792" s="61"/>
      <c r="XAP792" s="61"/>
      <c r="XAQ792" s="61"/>
      <c r="XAR792" s="61"/>
      <c r="XAS792" s="61"/>
      <c r="XAT792" s="61"/>
      <c r="XAU792" s="61"/>
      <c r="XAV792" s="61"/>
      <c r="XAW792" s="61"/>
      <c r="XAX792" s="61"/>
      <c r="XAY792" s="61"/>
      <c r="XAZ792" s="61"/>
      <c r="XBA792" s="61"/>
      <c r="XBB792" s="61"/>
      <c r="XBC792" s="61"/>
      <c r="XBD792" s="61"/>
      <c r="XBE792" s="61"/>
      <c r="XBF792" s="61"/>
      <c r="XBG792" s="61"/>
      <c r="XBH792" s="61"/>
      <c r="XBI792" s="61"/>
      <c r="XBJ792" s="61"/>
      <c r="XBK792" s="61"/>
      <c r="XBL792" s="61"/>
      <c r="XBM792" s="61"/>
      <c r="XBN792" s="61"/>
      <c r="XBO792" s="61"/>
      <c r="XBP792" s="61"/>
      <c r="XBQ792" s="61"/>
      <c r="XBR792" s="61"/>
      <c r="XBS792" s="61"/>
      <c r="XBT792" s="61"/>
      <c r="XBU792" s="61"/>
      <c r="XBV792" s="61"/>
      <c r="XBW792" s="61"/>
      <c r="XBX792" s="61"/>
      <c r="XBY792" s="61"/>
      <c r="XBZ792" s="61"/>
      <c r="XCA792" s="61"/>
      <c r="XCB792" s="61"/>
      <c r="XCC792" s="61"/>
      <c r="XCD792" s="61"/>
      <c r="XCE792" s="61"/>
      <c r="XCF792" s="61"/>
      <c r="XCG792" s="61"/>
      <c r="XCH792" s="61"/>
      <c r="XCI792" s="61"/>
      <c r="XCJ792" s="61"/>
      <c r="XCK792" s="61"/>
      <c r="XCL792" s="61"/>
      <c r="XCM792" s="61"/>
      <c r="XCN792" s="61"/>
      <c r="XCO792" s="61"/>
    </row>
    <row r="793" spans="1:16317" s="17" customFormat="1" ht="66">
      <c r="A793" s="501"/>
      <c r="B793" s="287" t="s">
        <v>4184</v>
      </c>
      <c r="C793" s="215" t="s">
        <v>4333</v>
      </c>
      <c r="D793" s="215" t="s">
        <v>4334</v>
      </c>
      <c r="E793" s="215" t="s">
        <v>4187</v>
      </c>
      <c r="F793" s="215" t="s">
        <v>4335</v>
      </c>
      <c r="G793" s="238" t="s">
        <v>4336</v>
      </c>
      <c r="H793" s="210" t="s">
        <v>5</v>
      </c>
      <c r="I793" s="288"/>
      <c r="J793" s="288"/>
      <c r="K793" s="289"/>
      <c r="L793" s="90"/>
      <c r="M793" s="105"/>
      <c r="N793" s="232"/>
      <c r="O793" s="105"/>
      <c r="P793" s="201" t="s">
        <v>907</v>
      </c>
      <c r="Q793" s="90" t="s">
        <v>356</v>
      </c>
      <c r="R793" s="105" t="s">
        <v>905</v>
      </c>
      <c r="S793" s="232"/>
      <c r="T793" s="105"/>
      <c r="U793" s="201" t="s">
        <v>908</v>
      </c>
      <c r="V793" s="90" t="s">
        <v>356</v>
      </c>
      <c r="W793" s="383" t="s">
        <v>905</v>
      </c>
      <c r="X793" s="343"/>
      <c r="Y793" s="383"/>
      <c r="Z793" s="201" t="s">
        <v>3956</v>
      </c>
      <c r="AA793" s="90" t="s">
        <v>356</v>
      </c>
      <c r="AB793" s="282" t="s">
        <v>439</v>
      </c>
      <c r="AC793" s="343"/>
      <c r="AD793" s="383"/>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c r="BU793" s="61"/>
      <c r="BV793" s="61"/>
      <c r="BW793" s="61"/>
      <c r="BX793" s="61"/>
      <c r="BY793" s="61"/>
      <c r="BZ793" s="61"/>
      <c r="CA793" s="61"/>
      <c r="CB793" s="61"/>
      <c r="CC793" s="61"/>
      <c r="CD793" s="61"/>
      <c r="CE793" s="61"/>
      <c r="CF793" s="61"/>
      <c r="CG793" s="61"/>
      <c r="CH793" s="61"/>
      <c r="CI793" s="61"/>
      <c r="CJ793" s="61"/>
      <c r="CK793" s="61"/>
      <c r="CL793" s="61"/>
      <c r="CM793" s="61"/>
      <c r="CN793" s="61"/>
      <c r="CO793" s="61"/>
      <c r="CP793" s="61"/>
      <c r="CQ793" s="61"/>
      <c r="CR793" s="61"/>
      <c r="CS793" s="61"/>
      <c r="CT793" s="61"/>
      <c r="CU793" s="61"/>
      <c r="CV793" s="61"/>
      <c r="CW793" s="61"/>
      <c r="CX793" s="61"/>
      <c r="CY793" s="61"/>
      <c r="CZ793" s="61"/>
      <c r="DA793" s="61"/>
      <c r="DB793" s="61"/>
      <c r="DC793" s="61"/>
      <c r="DD793" s="61"/>
      <c r="DE793" s="61"/>
      <c r="DF793" s="61"/>
      <c r="DG793" s="61"/>
      <c r="DH793" s="61"/>
      <c r="DI793" s="61"/>
      <c r="DJ793" s="61"/>
      <c r="DK793" s="61"/>
      <c r="DL793" s="61"/>
      <c r="DM793" s="61"/>
      <c r="DN793" s="61"/>
      <c r="DO793" s="61"/>
      <c r="DP793" s="61"/>
      <c r="DQ793" s="61"/>
      <c r="DR793" s="61"/>
      <c r="DS793" s="61"/>
      <c r="DT793" s="61"/>
      <c r="DU793" s="61"/>
      <c r="DV793" s="61"/>
      <c r="DW793" s="61"/>
      <c r="DX793" s="61"/>
      <c r="DY793" s="61"/>
      <c r="DZ793" s="61"/>
      <c r="EA793" s="61"/>
      <c r="EB793" s="61"/>
      <c r="EC793" s="61"/>
      <c r="ED793" s="61"/>
      <c r="EE793" s="61"/>
      <c r="EF793" s="61"/>
      <c r="EG793" s="61"/>
      <c r="EH793" s="61"/>
      <c r="EI793" s="61"/>
      <c r="EJ793" s="61"/>
      <c r="EK793" s="61"/>
      <c r="EL793" s="61"/>
      <c r="EM793" s="61"/>
      <c r="EN793" s="61"/>
      <c r="EO793" s="61"/>
      <c r="EP793" s="61"/>
      <c r="EQ793" s="61"/>
      <c r="ER793" s="61"/>
      <c r="ES793" s="61"/>
      <c r="ET793" s="61"/>
      <c r="EU793" s="61"/>
      <c r="EV793" s="61"/>
      <c r="EW793" s="61"/>
      <c r="EX793" s="61"/>
      <c r="EY793" s="61"/>
      <c r="EZ793" s="61"/>
      <c r="FA793" s="61"/>
      <c r="FB793" s="61"/>
      <c r="FC793" s="61"/>
      <c r="FD793" s="61"/>
      <c r="FE793" s="61"/>
      <c r="FF793" s="61"/>
      <c r="FG793" s="61"/>
      <c r="FH793" s="61"/>
      <c r="FI793" s="61"/>
      <c r="FJ793" s="61"/>
      <c r="FK793" s="61"/>
      <c r="FL793" s="61"/>
      <c r="FM793" s="61"/>
      <c r="FN793" s="61"/>
      <c r="FO793" s="61"/>
      <c r="FP793" s="61"/>
      <c r="FQ793" s="61"/>
      <c r="FR793" s="61"/>
      <c r="FS793" s="61"/>
      <c r="FT793" s="61"/>
      <c r="FU793" s="61"/>
      <c r="FV793" s="61"/>
      <c r="FW793" s="61"/>
      <c r="FX793" s="61"/>
      <c r="FY793" s="61"/>
      <c r="FZ793" s="61"/>
      <c r="GA793" s="61"/>
      <c r="GB793" s="61"/>
      <c r="GC793" s="61"/>
      <c r="GD793" s="61"/>
      <c r="GE793" s="61"/>
      <c r="GF793" s="61"/>
      <c r="GG793" s="61"/>
      <c r="GH793" s="61"/>
      <c r="GI793" s="61"/>
      <c r="GJ793" s="61"/>
      <c r="GK793" s="61"/>
      <c r="GL793" s="61"/>
      <c r="GM793" s="61"/>
      <c r="GN793" s="61"/>
      <c r="GO793" s="61"/>
      <c r="GP793" s="61"/>
      <c r="GQ793" s="61"/>
      <c r="GR793" s="61"/>
      <c r="GS793" s="61"/>
      <c r="GT793" s="61"/>
      <c r="GU793" s="61"/>
      <c r="GV793" s="61"/>
      <c r="GW793" s="61"/>
      <c r="GX793" s="61"/>
      <c r="GY793" s="61"/>
      <c r="GZ793" s="61"/>
      <c r="HA793" s="61"/>
      <c r="HB793" s="61"/>
      <c r="HC793" s="61"/>
      <c r="HD793" s="61"/>
      <c r="HE793" s="61"/>
      <c r="HF793" s="61"/>
      <c r="HG793" s="61"/>
      <c r="HH793" s="61"/>
      <c r="HI793" s="61"/>
      <c r="HJ793" s="61"/>
      <c r="HK793" s="61"/>
      <c r="HL793" s="61"/>
      <c r="HM793" s="61"/>
      <c r="HN793" s="61"/>
      <c r="HO793" s="61"/>
      <c r="HP793" s="61"/>
      <c r="HQ793" s="61"/>
      <c r="HR793" s="61"/>
      <c r="HS793" s="61"/>
      <c r="HT793" s="61"/>
      <c r="HU793" s="61"/>
      <c r="HV793" s="61"/>
      <c r="HW793" s="61"/>
      <c r="HX793" s="61"/>
      <c r="HY793" s="61"/>
      <c r="HZ793" s="61"/>
      <c r="IA793" s="61"/>
      <c r="IB793" s="61"/>
      <c r="IC793" s="61"/>
      <c r="ID793" s="61"/>
      <c r="IE793" s="61"/>
      <c r="IF793" s="61"/>
      <c r="IG793" s="61"/>
      <c r="IH793" s="61"/>
      <c r="II793" s="61"/>
      <c r="IJ793" s="61"/>
      <c r="IK793" s="61"/>
      <c r="IL793" s="61"/>
      <c r="IM793" s="61"/>
      <c r="IN793" s="61"/>
      <c r="IO793" s="61"/>
      <c r="IP793" s="61"/>
      <c r="IQ793" s="61"/>
      <c r="IR793" s="61"/>
      <c r="IS793" s="61"/>
      <c r="IT793" s="61"/>
      <c r="IU793" s="61"/>
      <c r="IV793" s="61"/>
      <c r="IW793" s="61"/>
      <c r="IX793" s="61"/>
      <c r="IY793" s="61"/>
      <c r="IZ793" s="61"/>
      <c r="JA793" s="61"/>
      <c r="JB793" s="61"/>
      <c r="JC793" s="61"/>
      <c r="JD793" s="61"/>
      <c r="JE793" s="61"/>
      <c r="JF793" s="61"/>
      <c r="JG793" s="61"/>
      <c r="JH793" s="61"/>
      <c r="JI793" s="61"/>
      <c r="JJ793" s="61"/>
      <c r="JK793" s="61"/>
      <c r="JL793" s="61"/>
      <c r="JM793" s="61"/>
      <c r="JN793" s="61"/>
      <c r="JO793" s="61"/>
      <c r="JP793" s="61"/>
      <c r="JQ793" s="61"/>
      <c r="JR793" s="61"/>
      <c r="JS793" s="61"/>
      <c r="JT793" s="61"/>
      <c r="JU793" s="61"/>
      <c r="JV793" s="61"/>
      <c r="JW793" s="61"/>
      <c r="JX793" s="61"/>
      <c r="JY793" s="61"/>
      <c r="JZ793" s="61"/>
      <c r="KA793" s="61"/>
      <c r="KB793" s="61"/>
      <c r="KC793" s="61"/>
      <c r="KD793" s="61"/>
      <c r="KE793" s="61"/>
      <c r="KF793" s="61"/>
      <c r="KG793" s="61"/>
      <c r="KH793" s="61"/>
      <c r="KI793" s="61"/>
      <c r="KJ793" s="61"/>
      <c r="KK793" s="61"/>
      <c r="KL793" s="61"/>
      <c r="KM793" s="61"/>
      <c r="KN793" s="61"/>
      <c r="KO793" s="61"/>
      <c r="KP793" s="61"/>
      <c r="KQ793" s="61"/>
      <c r="KR793" s="61"/>
      <c r="KS793" s="61"/>
      <c r="KT793" s="61"/>
      <c r="KU793" s="61"/>
      <c r="KV793" s="61"/>
      <c r="KW793" s="61"/>
      <c r="KX793" s="61"/>
      <c r="KY793" s="61"/>
      <c r="KZ793" s="61"/>
      <c r="LA793" s="61"/>
      <c r="LB793" s="61"/>
      <c r="LC793" s="61"/>
      <c r="LD793" s="61"/>
      <c r="LE793" s="61"/>
      <c r="LF793" s="61"/>
      <c r="LG793" s="61"/>
      <c r="LH793" s="61"/>
      <c r="LI793" s="61"/>
      <c r="LJ793" s="61"/>
      <c r="LK793" s="61"/>
      <c r="LL793" s="61"/>
      <c r="LM793" s="61"/>
      <c r="LN793" s="61"/>
      <c r="LO793" s="61"/>
      <c r="LP793" s="61"/>
      <c r="LQ793" s="61"/>
      <c r="LR793" s="61"/>
      <c r="LS793" s="61"/>
      <c r="LT793" s="61"/>
      <c r="LU793" s="61"/>
      <c r="LV793" s="61"/>
      <c r="LW793" s="61"/>
      <c r="LX793" s="61"/>
      <c r="LY793" s="61"/>
      <c r="LZ793" s="61"/>
      <c r="MA793" s="61"/>
      <c r="MB793" s="61"/>
      <c r="MC793" s="61"/>
      <c r="MD793" s="61"/>
      <c r="ME793" s="61"/>
      <c r="MF793" s="61"/>
      <c r="MG793" s="61"/>
      <c r="MH793" s="61"/>
      <c r="MI793" s="61"/>
      <c r="MJ793" s="61"/>
      <c r="MK793" s="61"/>
      <c r="ML793" s="61"/>
      <c r="MM793" s="61"/>
      <c r="MN793" s="61"/>
      <c r="MO793" s="61"/>
      <c r="MP793" s="61"/>
      <c r="MQ793" s="61"/>
      <c r="MR793" s="61"/>
      <c r="MS793" s="61"/>
      <c r="MT793" s="61"/>
      <c r="MU793" s="61"/>
      <c r="MV793" s="61"/>
      <c r="MW793" s="61"/>
      <c r="MX793" s="61"/>
      <c r="MY793" s="61"/>
      <c r="MZ793" s="61"/>
      <c r="NA793" s="61"/>
      <c r="NB793" s="61"/>
      <c r="NC793" s="61"/>
      <c r="ND793" s="61"/>
      <c r="NE793" s="61"/>
      <c r="NF793" s="61"/>
      <c r="NG793" s="61"/>
      <c r="NH793" s="61"/>
      <c r="NI793" s="61"/>
      <c r="NJ793" s="61"/>
      <c r="NK793" s="61"/>
      <c r="NL793" s="61"/>
      <c r="NM793" s="61"/>
      <c r="NN793" s="61"/>
      <c r="NO793" s="61"/>
      <c r="NP793" s="61"/>
      <c r="NQ793" s="61"/>
      <c r="NR793" s="61"/>
      <c r="NS793" s="61"/>
      <c r="NT793" s="61"/>
      <c r="NU793" s="61"/>
      <c r="NV793" s="61"/>
      <c r="NW793" s="61"/>
      <c r="NX793" s="61"/>
      <c r="NY793" s="61"/>
      <c r="NZ793" s="61"/>
      <c r="OA793" s="61"/>
      <c r="OB793" s="61"/>
      <c r="OC793" s="61"/>
      <c r="OD793" s="61"/>
      <c r="OE793" s="61"/>
      <c r="OF793" s="61"/>
      <c r="OG793" s="61"/>
      <c r="OH793" s="61"/>
      <c r="OI793" s="61"/>
      <c r="OJ793" s="61"/>
      <c r="OK793" s="61"/>
      <c r="OL793" s="61"/>
      <c r="OM793" s="61"/>
      <c r="ON793" s="61"/>
      <c r="OO793" s="61"/>
      <c r="OP793" s="61"/>
      <c r="OQ793" s="61"/>
      <c r="OR793" s="61"/>
      <c r="OS793" s="61"/>
      <c r="OT793" s="61"/>
      <c r="OU793" s="61"/>
      <c r="OV793" s="61"/>
      <c r="OW793" s="61"/>
      <c r="OX793" s="61"/>
      <c r="OY793" s="61"/>
      <c r="OZ793" s="61"/>
      <c r="PA793" s="61"/>
      <c r="PB793" s="61"/>
      <c r="PC793" s="61"/>
      <c r="PD793" s="61"/>
      <c r="PE793" s="61"/>
      <c r="PF793" s="61"/>
      <c r="PG793" s="61"/>
      <c r="PH793" s="61"/>
      <c r="PI793" s="61"/>
      <c r="PJ793" s="61"/>
      <c r="PK793" s="61"/>
      <c r="PL793" s="61"/>
      <c r="PM793" s="61"/>
      <c r="PN793" s="61"/>
      <c r="PO793" s="61"/>
      <c r="PP793" s="61"/>
      <c r="PQ793" s="61"/>
      <c r="PR793" s="61"/>
      <c r="PS793" s="61"/>
      <c r="PT793" s="61"/>
      <c r="PU793" s="61"/>
      <c r="PV793" s="61"/>
      <c r="PW793" s="61"/>
      <c r="PX793" s="61"/>
      <c r="PY793" s="61"/>
      <c r="PZ793" s="61"/>
      <c r="QA793" s="61"/>
      <c r="QB793" s="61"/>
      <c r="QC793" s="61"/>
      <c r="QD793" s="61"/>
      <c r="QE793" s="61"/>
      <c r="QF793" s="61"/>
      <c r="QG793" s="61"/>
      <c r="QH793" s="61"/>
      <c r="QI793" s="61"/>
      <c r="QJ793" s="61"/>
      <c r="QK793" s="61"/>
      <c r="QL793" s="61"/>
      <c r="QM793" s="61"/>
      <c r="QN793" s="61"/>
      <c r="QO793" s="61"/>
      <c r="QP793" s="61"/>
      <c r="QQ793" s="61"/>
      <c r="QR793" s="61"/>
      <c r="QS793" s="61"/>
      <c r="QT793" s="61"/>
      <c r="QU793" s="61"/>
      <c r="QV793" s="61"/>
      <c r="QW793" s="61"/>
      <c r="QX793" s="61"/>
      <c r="QY793" s="61"/>
      <c r="QZ793" s="61"/>
      <c r="RA793" s="61"/>
      <c r="RB793" s="61"/>
      <c r="RC793" s="61"/>
      <c r="RD793" s="61"/>
      <c r="RE793" s="61"/>
      <c r="RF793" s="61"/>
      <c r="RG793" s="61"/>
      <c r="RH793" s="61"/>
      <c r="RI793" s="61"/>
      <c r="RJ793" s="61"/>
      <c r="RK793" s="61"/>
      <c r="RL793" s="61"/>
      <c r="RM793" s="61"/>
      <c r="RN793" s="61"/>
      <c r="RO793" s="61"/>
      <c r="RP793" s="61"/>
      <c r="RQ793" s="61"/>
      <c r="RR793" s="61"/>
      <c r="RS793" s="61"/>
      <c r="RT793" s="61"/>
      <c r="RU793" s="61"/>
      <c r="RV793" s="61"/>
      <c r="RW793" s="61"/>
      <c r="RX793" s="61"/>
      <c r="RY793" s="61"/>
      <c r="RZ793" s="61"/>
      <c r="SA793" s="61"/>
      <c r="SB793" s="61"/>
      <c r="SC793" s="61"/>
      <c r="SD793" s="61"/>
      <c r="SE793" s="61"/>
      <c r="SF793" s="61"/>
      <c r="SG793" s="61"/>
      <c r="SH793" s="61"/>
      <c r="SI793" s="61"/>
      <c r="SJ793" s="61"/>
      <c r="SK793" s="61"/>
      <c r="SL793" s="61"/>
      <c r="SM793" s="61"/>
      <c r="SN793" s="61"/>
      <c r="SO793" s="61"/>
      <c r="SP793" s="61"/>
      <c r="SQ793" s="61"/>
      <c r="SR793" s="61"/>
      <c r="SS793" s="61"/>
      <c r="ST793" s="61"/>
      <c r="SU793" s="61"/>
      <c r="SV793" s="61"/>
      <c r="SW793" s="61"/>
      <c r="SX793" s="61"/>
      <c r="SY793" s="61"/>
      <c r="SZ793" s="61"/>
      <c r="TA793" s="61"/>
      <c r="TB793" s="61"/>
      <c r="TC793" s="61"/>
      <c r="TD793" s="61"/>
      <c r="TE793" s="61"/>
      <c r="TF793" s="61"/>
      <c r="TG793" s="61"/>
      <c r="TH793" s="61"/>
      <c r="TI793" s="61"/>
      <c r="TJ793" s="61"/>
      <c r="TK793" s="61"/>
      <c r="TL793" s="61"/>
      <c r="TM793" s="61"/>
      <c r="TN793" s="61"/>
      <c r="TO793" s="61"/>
      <c r="TP793" s="61"/>
      <c r="TQ793" s="61"/>
      <c r="TR793" s="61"/>
      <c r="TS793" s="61"/>
      <c r="TT793" s="61"/>
      <c r="TU793" s="61"/>
      <c r="TV793" s="61"/>
      <c r="TW793" s="61"/>
      <c r="TX793" s="61"/>
      <c r="TY793" s="61"/>
      <c r="TZ793" s="61"/>
      <c r="UA793" s="61"/>
      <c r="UB793" s="61"/>
      <c r="UC793" s="61"/>
      <c r="UD793" s="61"/>
      <c r="UE793" s="61"/>
      <c r="UF793" s="61"/>
      <c r="UG793" s="61"/>
      <c r="UH793" s="61"/>
      <c r="UI793" s="61"/>
      <c r="UJ793" s="61"/>
      <c r="UK793" s="61"/>
      <c r="UL793" s="61"/>
      <c r="UM793" s="61"/>
      <c r="UN793" s="61"/>
      <c r="UO793" s="61"/>
      <c r="UP793" s="61"/>
      <c r="UQ793" s="61"/>
      <c r="UR793" s="61"/>
      <c r="US793" s="61"/>
      <c r="UT793" s="61"/>
      <c r="UU793" s="61"/>
      <c r="UV793" s="61"/>
      <c r="UW793" s="61"/>
      <c r="UX793" s="61"/>
      <c r="UY793" s="61"/>
      <c r="UZ793" s="61"/>
      <c r="VA793" s="61"/>
      <c r="VB793" s="61"/>
      <c r="VC793" s="61"/>
      <c r="VD793" s="61"/>
      <c r="VE793" s="61"/>
      <c r="VF793" s="61"/>
      <c r="VG793" s="61"/>
      <c r="VH793" s="61"/>
      <c r="VI793" s="61"/>
      <c r="VJ793" s="61"/>
      <c r="VK793" s="61"/>
      <c r="VL793" s="61"/>
      <c r="VM793" s="61"/>
      <c r="VN793" s="61"/>
      <c r="VO793" s="61"/>
      <c r="VP793" s="61"/>
      <c r="VQ793" s="61"/>
      <c r="VR793" s="61"/>
      <c r="VS793" s="61"/>
      <c r="VT793" s="61"/>
      <c r="VU793" s="61"/>
      <c r="VV793" s="61"/>
      <c r="VW793" s="61"/>
      <c r="VX793" s="61"/>
      <c r="VY793" s="61"/>
      <c r="VZ793" s="61"/>
      <c r="WA793" s="61"/>
      <c r="WB793" s="61"/>
      <c r="WC793" s="61"/>
      <c r="WD793" s="61"/>
      <c r="WE793" s="61"/>
      <c r="WF793" s="61"/>
      <c r="WG793" s="61"/>
      <c r="WH793" s="61"/>
      <c r="WI793" s="61"/>
      <c r="WJ793" s="61"/>
      <c r="WK793" s="61"/>
      <c r="WL793" s="61"/>
      <c r="WM793" s="61"/>
      <c r="WN793" s="61"/>
      <c r="WO793" s="61"/>
      <c r="WP793" s="61"/>
      <c r="WQ793" s="61"/>
      <c r="WR793" s="61"/>
      <c r="WS793" s="61"/>
      <c r="WT793" s="61"/>
      <c r="WU793" s="61"/>
      <c r="WV793" s="61"/>
      <c r="WW793" s="61"/>
      <c r="WX793" s="61"/>
      <c r="WY793" s="61"/>
      <c r="WZ793" s="61"/>
      <c r="XA793" s="61"/>
      <c r="XB793" s="61"/>
      <c r="XC793" s="61"/>
      <c r="XD793" s="61"/>
      <c r="XE793" s="61"/>
      <c r="XF793" s="61"/>
      <c r="XG793" s="61"/>
      <c r="XH793" s="61"/>
      <c r="XI793" s="61"/>
      <c r="XJ793" s="61"/>
      <c r="XK793" s="61"/>
      <c r="XL793" s="61"/>
      <c r="XM793" s="61"/>
      <c r="XN793" s="61"/>
      <c r="XO793" s="61"/>
      <c r="XP793" s="61"/>
      <c r="XQ793" s="61"/>
      <c r="XR793" s="61"/>
      <c r="XS793" s="61"/>
      <c r="XT793" s="61"/>
      <c r="XU793" s="61"/>
      <c r="XV793" s="61"/>
      <c r="XW793" s="61"/>
      <c r="XX793" s="61"/>
      <c r="XY793" s="61"/>
      <c r="XZ793" s="61"/>
      <c r="YA793" s="61"/>
      <c r="YB793" s="61"/>
      <c r="YC793" s="61"/>
      <c r="YD793" s="61"/>
      <c r="YE793" s="61"/>
      <c r="YF793" s="61"/>
      <c r="YG793" s="61"/>
      <c r="YH793" s="61"/>
      <c r="YI793" s="61"/>
      <c r="YJ793" s="61"/>
      <c r="YK793" s="61"/>
      <c r="YL793" s="61"/>
      <c r="YM793" s="61"/>
      <c r="YN793" s="61"/>
      <c r="YO793" s="61"/>
      <c r="YP793" s="61"/>
      <c r="YQ793" s="61"/>
      <c r="YR793" s="61"/>
      <c r="YS793" s="61"/>
      <c r="YT793" s="61"/>
      <c r="YU793" s="61"/>
      <c r="YV793" s="61"/>
      <c r="YW793" s="61"/>
      <c r="YX793" s="61"/>
      <c r="YY793" s="61"/>
      <c r="YZ793" s="61"/>
      <c r="ZA793" s="61"/>
      <c r="ZB793" s="61"/>
      <c r="ZC793" s="61"/>
      <c r="ZD793" s="61"/>
      <c r="ZE793" s="61"/>
      <c r="ZF793" s="61"/>
      <c r="ZG793" s="61"/>
      <c r="ZH793" s="61"/>
      <c r="ZI793" s="61"/>
      <c r="ZJ793" s="61"/>
      <c r="ZK793" s="61"/>
      <c r="ZL793" s="61"/>
      <c r="ZM793" s="61"/>
      <c r="ZN793" s="61"/>
      <c r="ZO793" s="61"/>
      <c r="ZP793" s="61"/>
      <c r="ZQ793" s="61"/>
      <c r="ZR793" s="61"/>
      <c r="ZS793" s="61"/>
      <c r="ZT793" s="61"/>
      <c r="ZU793" s="61"/>
      <c r="ZV793" s="61"/>
      <c r="ZW793" s="61"/>
      <c r="ZX793" s="61"/>
      <c r="ZY793" s="61"/>
      <c r="ZZ793" s="61"/>
      <c r="AAA793" s="61"/>
      <c r="AAB793" s="61"/>
      <c r="AAC793" s="61"/>
      <c r="AAD793" s="61"/>
      <c r="AAE793" s="61"/>
      <c r="AAF793" s="61"/>
      <c r="AAG793" s="61"/>
      <c r="AAH793" s="61"/>
      <c r="AAI793" s="61"/>
      <c r="AAJ793" s="61"/>
      <c r="AAK793" s="61"/>
      <c r="AAL793" s="61"/>
      <c r="AAM793" s="61"/>
      <c r="AAN793" s="61"/>
      <c r="AAO793" s="61"/>
      <c r="AAP793" s="61"/>
      <c r="AAQ793" s="61"/>
      <c r="AAR793" s="61"/>
      <c r="AAS793" s="61"/>
      <c r="AAT793" s="61"/>
      <c r="AAU793" s="61"/>
      <c r="AAV793" s="61"/>
      <c r="AAW793" s="61"/>
      <c r="AAX793" s="61"/>
      <c r="AAY793" s="61"/>
      <c r="AAZ793" s="61"/>
      <c r="ABA793" s="61"/>
      <c r="ABB793" s="61"/>
      <c r="ABC793" s="61"/>
      <c r="ABD793" s="61"/>
      <c r="ABE793" s="61"/>
      <c r="ABF793" s="61"/>
      <c r="ABG793" s="61"/>
      <c r="ABH793" s="61"/>
      <c r="ABI793" s="61"/>
      <c r="ABJ793" s="61"/>
      <c r="ABK793" s="61"/>
      <c r="ABL793" s="61"/>
      <c r="ABM793" s="61"/>
      <c r="ABN793" s="61"/>
      <c r="ABO793" s="61"/>
      <c r="ABP793" s="61"/>
      <c r="ABQ793" s="61"/>
      <c r="ABR793" s="61"/>
      <c r="ABS793" s="61"/>
      <c r="ABT793" s="61"/>
      <c r="ABU793" s="61"/>
      <c r="ABV793" s="61"/>
      <c r="ABW793" s="61"/>
      <c r="ABX793" s="61"/>
      <c r="ABY793" s="61"/>
      <c r="ABZ793" s="61"/>
      <c r="ACA793" s="61"/>
      <c r="ACB793" s="61"/>
      <c r="ACC793" s="61"/>
      <c r="ACD793" s="61"/>
      <c r="ACE793" s="61"/>
      <c r="ACF793" s="61"/>
      <c r="ACG793" s="61"/>
      <c r="ACH793" s="61"/>
      <c r="ACI793" s="61"/>
      <c r="ACJ793" s="61"/>
      <c r="ACK793" s="61"/>
      <c r="ACL793" s="61"/>
      <c r="ACM793" s="61"/>
      <c r="ACN793" s="61"/>
      <c r="ACO793" s="61"/>
      <c r="ACP793" s="61"/>
      <c r="ACQ793" s="61"/>
      <c r="ACR793" s="61"/>
      <c r="ACS793" s="61"/>
      <c r="ACT793" s="61"/>
      <c r="ACU793" s="61"/>
      <c r="ACV793" s="61"/>
      <c r="ACW793" s="61"/>
      <c r="ACX793" s="61"/>
      <c r="ACY793" s="61"/>
      <c r="ACZ793" s="61"/>
      <c r="ADA793" s="61"/>
      <c r="ADB793" s="61"/>
      <c r="ADC793" s="61"/>
      <c r="ADD793" s="61"/>
      <c r="ADE793" s="61"/>
      <c r="ADF793" s="61"/>
      <c r="ADG793" s="61"/>
      <c r="ADH793" s="61"/>
      <c r="ADI793" s="61"/>
      <c r="ADJ793" s="61"/>
      <c r="ADK793" s="61"/>
      <c r="ADL793" s="61"/>
      <c r="ADM793" s="61"/>
      <c r="ADN793" s="61"/>
      <c r="ADO793" s="61"/>
      <c r="ADP793" s="61"/>
      <c r="ADQ793" s="61"/>
      <c r="ADR793" s="61"/>
      <c r="ADS793" s="61"/>
      <c r="ADT793" s="61"/>
      <c r="ADU793" s="61"/>
      <c r="ADV793" s="61"/>
      <c r="ADW793" s="61"/>
      <c r="ADX793" s="61"/>
      <c r="ADY793" s="61"/>
      <c r="ADZ793" s="61"/>
      <c r="AEA793" s="61"/>
      <c r="AEB793" s="61"/>
      <c r="AEC793" s="61"/>
      <c r="AED793" s="61"/>
      <c r="AEE793" s="61"/>
      <c r="AEF793" s="61"/>
      <c r="AEG793" s="61"/>
      <c r="AEH793" s="61"/>
      <c r="AEI793" s="61"/>
      <c r="AEJ793" s="61"/>
      <c r="AEK793" s="61"/>
      <c r="AEL793" s="61"/>
      <c r="AEM793" s="61"/>
      <c r="AEN793" s="61"/>
      <c r="AEO793" s="61"/>
      <c r="AEP793" s="61"/>
      <c r="AEQ793" s="61"/>
      <c r="AER793" s="61"/>
      <c r="AES793" s="61"/>
      <c r="AET793" s="61"/>
      <c r="AEU793" s="61"/>
      <c r="AEV793" s="61"/>
      <c r="AEW793" s="61"/>
      <c r="AEX793" s="61"/>
      <c r="AEY793" s="61"/>
      <c r="AEZ793" s="61"/>
      <c r="AFA793" s="61"/>
      <c r="AFB793" s="61"/>
      <c r="AFC793" s="61"/>
      <c r="AFD793" s="61"/>
      <c r="AFE793" s="61"/>
      <c r="AFF793" s="61"/>
      <c r="AFG793" s="61"/>
      <c r="AFH793" s="61"/>
      <c r="AFI793" s="61"/>
      <c r="AFJ793" s="61"/>
      <c r="AFK793" s="61"/>
      <c r="AFL793" s="61"/>
      <c r="AFM793" s="61"/>
      <c r="AFN793" s="61"/>
      <c r="AFO793" s="61"/>
      <c r="AFP793" s="61"/>
      <c r="AFQ793" s="61"/>
      <c r="AFR793" s="61"/>
      <c r="AFS793" s="61"/>
      <c r="AFT793" s="61"/>
      <c r="AFU793" s="61"/>
      <c r="AFV793" s="61"/>
      <c r="AFW793" s="61"/>
      <c r="AFX793" s="61"/>
      <c r="AFY793" s="61"/>
      <c r="AFZ793" s="61"/>
      <c r="AGA793" s="61"/>
      <c r="AGB793" s="61"/>
      <c r="AGC793" s="61"/>
      <c r="AGD793" s="61"/>
      <c r="AGE793" s="61"/>
      <c r="AGF793" s="61"/>
      <c r="AGG793" s="61"/>
      <c r="AGH793" s="61"/>
      <c r="AGI793" s="61"/>
      <c r="AGJ793" s="61"/>
      <c r="AGK793" s="61"/>
      <c r="AGL793" s="61"/>
      <c r="AGM793" s="61"/>
      <c r="AGN793" s="61"/>
      <c r="AGO793" s="61"/>
      <c r="AGP793" s="61"/>
      <c r="AGQ793" s="61"/>
      <c r="AGR793" s="61"/>
      <c r="AGS793" s="61"/>
      <c r="AGT793" s="61"/>
      <c r="AGU793" s="61"/>
      <c r="AGV793" s="61"/>
      <c r="AGW793" s="61"/>
      <c r="AGX793" s="61"/>
      <c r="AGY793" s="61"/>
      <c r="AGZ793" s="61"/>
      <c r="AHA793" s="61"/>
      <c r="AHB793" s="61"/>
      <c r="AHC793" s="61"/>
      <c r="AHD793" s="61"/>
      <c r="AHE793" s="61"/>
      <c r="AHF793" s="61"/>
      <c r="AHG793" s="61"/>
      <c r="AHH793" s="61"/>
      <c r="AHI793" s="61"/>
      <c r="AHJ793" s="61"/>
      <c r="AHK793" s="61"/>
      <c r="AHL793" s="61"/>
      <c r="AHM793" s="61"/>
      <c r="AHN793" s="61"/>
      <c r="AHO793" s="61"/>
      <c r="AHP793" s="61"/>
      <c r="AHQ793" s="61"/>
      <c r="AHR793" s="61"/>
      <c r="AHS793" s="61"/>
      <c r="AHT793" s="61"/>
      <c r="AHU793" s="61"/>
      <c r="AHV793" s="61"/>
      <c r="AHW793" s="61"/>
      <c r="AHX793" s="61"/>
      <c r="AHY793" s="61"/>
      <c r="AHZ793" s="61"/>
      <c r="AIA793" s="61"/>
      <c r="AIB793" s="61"/>
      <c r="AIC793" s="61"/>
      <c r="AID793" s="61"/>
      <c r="AIE793" s="61"/>
      <c r="AIF793" s="61"/>
      <c r="AIG793" s="61"/>
      <c r="AIH793" s="61"/>
      <c r="AII793" s="61"/>
      <c r="AIJ793" s="61"/>
      <c r="AIK793" s="61"/>
      <c r="AIL793" s="61"/>
      <c r="AIM793" s="61"/>
      <c r="AIN793" s="61"/>
      <c r="AIO793" s="61"/>
      <c r="AIP793" s="61"/>
      <c r="AIQ793" s="61"/>
      <c r="AIR793" s="61"/>
      <c r="AIS793" s="61"/>
      <c r="AIT793" s="61"/>
      <c r="AIU793" s="61"/>
      <c r="AIV793" s="61"/>
      <c r="AIW793" s="61"/>
      <c r="AIX793" s="61"/>
      <c r="AIY793" s="61"/>
      <c r="AIZ793" s="61"/>
      <c r="AJA793" s="61"/>
      <c r="AJB793" s="61"/>
      <c r="AJC793" s="61"/>
      <c r="AJD793" s="61"/>
      <c r="AJE793" s="61"/>
      <c r="AJF793" s="61"/>
      <c r="AJG793" s="61"/>
      <c r="AJH793" s="61"/>
      <c r="AJI793" s="61"/>
      <c r="AJJ793" s="61"/>
      <c r="AJK793" s="61"/>
      <c r="AJL793" s="61"/>
      <c r="AJM793" s="61"/>
      <c r="AJN793" s="61"/>
      <c r="AJO793" s="61"/>
      <c r="AJP793" s="61"/>
      <c r="AJQ793" s="61"/>
      <c r="AJR793" s="61"/>
      <c r="AJS793" s="61"/>
      <c r="AJT793" s="61"/>
      <c r="AJU793" s="61"/>
      <c r="AJV793" s="61"/>
      <c r="AJW793" s="61"/>
      <c r="AJX793" s="61"/>
      <c r="AJY793" s="61"/>
      <c r="AJZ793" s="61"/>
      <c r="AKA793" s="61"/>
      <c r="AKB793" s="61"/>
      <c r="AKC793" s="61"/>
      <c r="AKD793" s="61"/>
      <c r="AKE793" s="61"/>
      <c r="AKF793" s="61"/>
      <c r="AKG793" s="61"/>
      <c r="AKH793" s="61"/>
      <c r="AKI793" s="61"/>
      <c r="AKJ793" s="61"/>
      <c r="AKK793" s="61"/>
      <c r="AKL793" s="61"/>
      <c r="AKM793" s="61"/>
      <c r="AKN793" s="61"/>
      <c r="AKO793" s="61"/>
      <c r="AKP793" s="61"/>
      <c r="AKQ793" s="61"/>
      <c r="AKR793" s="61"/>
      <c r="AKS793" s="61"/>
      <c r="AKT793" s="61"/>
      <c r="AKU793" s="61"/>
      <c r="AKV793" s="61"/>
      <c r="AKW793" s="61"/>
      <c r="AKX793" s="61"/>
      <c r="AKY793" s="61"/>
      <c r="AKZ793" s="61"/>
      <c r="ALA793" s="61"/>
      <c r="ALB793" s="61"/>
      <c r="ALC793" s="61"/>
      <c r="ALD793" s="61"/>
      <c r="ALE793" s="61"/>
      <c r="ALF793" s="61"/>
      <c r="ALG793" s="61"/>
      <c r="ALH793" s="61"/>
      <c r="ALI793" s="61"/>
      <c r="ALJ793" s="61"/>
      <c r="ALK793" s="61"/>
      <c r="ALL793" s="61"/>
      <c r="ALM793" s="61"/>
      <c r="ALN793" s="61"/>
      <c r="ALO793" s="61"/>
      <c r="ALP793" s="61"/>
      <c r="ALQ793" s="61"/>
      <c r="ALR793" s="61"/>
      <c r="ALS793" s="61"/>
      <c r="ALT793" s="61"/>
      <c r="ALU793" s="61"/>
      <c r="ALV793" s="61"/>
      <c r="ALW793" s="61"/>
      <c r="ALX793" s="61"/>
      <c r="ALY793" s="61"/>
      <c r="ALZ793" s="61"/>
      <c r="AMA793" s="61"/>
      <c r="AMB793" s="61"/>
      <c r="AMC793" s="61"/>
      <c r="AMD793" s="61"/>
      <c r="AME793" s="61"/>
      <c r="AMF793" s="61"/>
      <c r="AMG793" s="61"/>
      <c r="AMH793" s="61"/>
      <c r="AMI793" s="61"/>
      <c r="AMJ793" s="61"/>
      <c r="AMK793" s="61"/>
      <c r="AML793" s="61"/>
      <c r="AMM793" s="61"/>
      <c r="AMN793" s="61"/>
      <c r="AMO793" s="61"/>
      <c r="AMP793" s="61"/>
      <c r="AMQ793" s="61"/>
      <c r="AMR793" s="61"/>
      <c r="AMS793" s="61"/>
      <c r="AMT793" s="61"/>
      <c r="AMU793" s="61"/>
      <c r="AMV793" s="61"/>
      <c r="AMW793" s="61"/>
      <c r="AMX793" s="61"/>
      <c r="AMY793" s="61"/>
      <c r="AMZ793" s="61"/>
      <c r="ANA793" s="61"/>
      <c r="ANB793" s="61"/>
      <c r="ANC793" s="61"/>
      <c r="AND793" s="61"/>
      <c r="ANE793" s="61"/>
      <c r="ANF793" s="61"/>
      <c r="ANG793" s="61"/>
      <c r="ANH793" s="61"/>
      <c r="ANI793" s="61"/>
      <c r="ANJ793" s="61"/>
      <c r="ANK793" s="61"/>
      <c r="ANL793" s="61"/>
      <c r="ANM793" s="61"/>
      <c r="ANN793" s="61"/>
      <c r="ANO793" s="61"/>
      <c r="ANP793" s="61"/>
      <c r="ANQ793" s="61"/>
      <c r="ANR793" s="61"/>
      <c r="ANS793" s="61"/>
      <c r="ANT793" s="61"/>
      <c r="ANU793" s="61"/>
      <c r="ANV793" s="61"/>
      <c r="ANW793" s="61"/>
      <c r="ANX793" s="61"/>
      <c r="ANY793" s="61"/>
      <c r="ANZ793" s="61"/>
      <c r="AOA793" s="61"/>
      <c r="AOB793" s="61"/>
      <c r="AOC793" s="61"/>
      <c r="AOD793" s="61"/>
      <c r="AOE793" s="61"/>
      <c r="AOF793" s="61"/>
      <c r="AOG793" s="61"/>
      <c r="AOH793" s="61"/>
      <c r="AOI793" s="61"/>
      <c r="AOJ793" s="61"/>
      <c r="AOK793" s="61"/>
      <c r="AOL793" s="61"/>
      <c r="AOM793" s="61"/>
      <c r="AON793" s="61"/>
      <c r="AOO793" s="61"/>
      <c r="AOP793" s="61"/>
      <c r="AOQ793" s="61"/>
      <c r="AOR793" s="61"/>
      <c r="AOS793" s="61"/>
      <c r="AOT793" s="61"/>
      <c r="AOU793" s="61"/>
      <c r="AOV793" s="61"/>
      <c r="AOW793" s="61"/>
      <c r="AOX793" s="61"/>
      <c r="AOY793" s="61"/>
      <c r="AOZ793" s="61"/>
      <c r="APA793" s="61"/>
      <c r="APB793" s="61"/>
      <c r="APC793" s="61"/>
      <c r="APD793" s="61"/>
      <c r="APE793" s="61"/>
      <c r="APF793" s="61"/>
      <c r="APG793" s="61"/>
      <c r="APH793" s="61"/>
      <c r="API793" s="61"/>
      <c r="APJ793" s="61"/>
      <c r="APK793" s="61"/>
      <c r="APL793" s="61"/>
      <c r="APM793" s="61"/>
      <c r="APN793" s="61"/>
      <c r="APO793" s="61"/>
      <c r="APP793" s="61"/>
      <c r="APQ793" s="61"/>
      <c r="APR793" s="61"/>
      <c r="APS793" s="61"/>
      <c r="APT793" s="61"/>
      <c r="APU793" s="61"/>
      <c r="APV793" s="61"/>
      <c r="APW793" s="61"/>
      <c r="APX793" s="61"/>
      <c r="APY793" s="61"/>
      <c r="APZ793" s="61"/>
      <c r="AQA793" s="61"/>
      <c r="AQB793" s="61"/>
      <c r="AQC793" s="61"/>
      <c r="AQD793" s="61"/>
      <c r="AQE793" s="61"/>
      <c r="AQF793" s="61"/>
      <c r="AQG793" s="61"/>
      <c r="AQH793" s="61"/>
      <c r="AQI793" s="61"/>
      <c r="AQJ793" s="61"/>
      <c r="AQK793" s="61"/>
      <c r="AQL793" s="61"/>
      <c r="AQM793" s="61"/>
      <c r="AQN793" s="61"/>
      <c r="AQO793" s="61"/>
      <c r="AQP793" s="61"/>
      <c r="AQQ793" s="61"/>
      <c r="AQR793" s="61"/>
      <c r="AQS793" s="61"/>
      <c r="AQT793" s="61"/>
      <c r="AQU793" s="61"/>
      <c r="AQV793" s="61"/>
      <c r="AQW793" s="61"/>
      <c r="AQX793" s="61"/>
      <c r="AQY793" s="61"/>
      <c r="AQZ793" s="61"/>
      <c r="ARA793" s="61"/>
      <c r="ARB793" s="61"/>
      <c r="ARC793" s="61"/>
      <c r="ARD793" s="61"/>
      <c r="ARE793" s="61"/>
      <c r="ARF793" s="61"/>
      <c r="ARG793" s="61"/>
      <c r="ARH793" s="61"/>
      <c r="ARI793" s="61"/>
      <c r="ARJ793" s="61"/>
      <c r="ARK793" s="61"/>
      <c r="ARL793" s="61"/>
      <c r="ARM793" s="61"/>
      <c r="ARN793" s="61"/>
      <c r="ARO793" s="61"/>
      <c r="ARP793" s="61"/>
      <c r="ARQ793" s="61"/>
      <c r="ARR793" s="61"/>
      <c r="ARS793" s="61"/>
      <c r="ART793" s="61"/>
      <c r="ARU793" s="61"/>
      <c r="ARV793" s="61"/>
      <c r="ARW793" s="61"/>
      <c r="ARX793" s="61"/>
      <c r="ARY793" s="61"/>
      <c r="ARZ793" s="61"/>
      <c r="ASA793" s="61"/>
      <c r="ASB793" s="61"/>
      <c r="ASC793" s="61"/>
      <c r="ASD793" s="61"/>
      <c r="ASE793" s="61"/>
      <c r="ASF793" s="61"/>
      <c r="ASG793" s="61"/>
      <c r="ASH793" s="61"/>
      <c r="ASI793" s="61"/>
      <c r="ASJ793" s="61"/>
      <c r="ASK793" s="61"/>
      <c r="ASL793" s="61"/>
      <c r="ASM793" s="61"/>
      <c r="ASN793" s="61"/>
      <c r="ASO793" s="61"/>
      <c r="ASP793" s="61"/>
      <c r="ASQ793" s="61"/>
      <c r="ASR793" s="61"/>
      <c r="ASS793" s="61"/>
      <c r="AST793" s="61"/>
      <c r="ASU793" s="61"/>
      <c r="ASV793" s="61"/>
      <c r="ASW793" s="61"/>
      <c r="ASX793" s="61"/>
      <c r="ASY793" s="61"/>
      <c r="ASZ793" s="61"/>
      <c r="ATA793" s="61"/>
      <c r="ATB793" s="61"/>
      <c r="ATC793" s="61"/>
      <c r="ATD793" s="61"/>
      <c r="ATE793" s="61"/>
      <c r="ATF793" s="61"/>
      <c r="ATG793" s="61"/>
      <c r="ATH793" s="61"/>
      <c r="ATI793" s="61"/>
      <c r="ATJ793" s="61"/>
      <c r="ATK793" s="61"/>
      <c r="ATL793" s="61"/>
      <c r="ATM793" s="61"/>
      <c r="ATN793" s="61"/>
      <c r="ATO793" s="61"/>
      <c r="ATP793" s="61"/>
      <c r="ATQ793" s="61"/>
      <c r="ATR793" s="61"/>
      <c r="ATS793" s="61"/>
      <c r="ATT793" s="61"/>
      <c r="ATU793" s="61"/>
      <c r="ATV793" s="61"/>
      <c r="ATW793" s="61"/>
      <c r="ATX793" s="61"/>
      <c r="ATY793" s="61"/>
      <c r="ATZ793" s="61"/>
      <c r="AUA793" s="61"/>
      <c r="AUB793" s="61"/>
      <c r="AUC793" s="61"/>
      <c r="AUD793" s="61"/>
      <c r="AUE793" s="61"/>
      <c r="AUF793" s="61"/>
      <c r="AUG793" s="61"/>
      <c r="AUH793" s="61"/>
      <c r="AUI793" s="61"/>
      <c r="AUJ793" s="61"/>
      <c r="AUK793" s="61"/>
      <c r="AUL793" s="61"/>
      <c r="AUM793" s="61"/>
      <c r="AUN793" s="61"/>
      <c r="AUO793" s="61"/>
      <c r="AUP793" s="61"/>
      <c r="AUQ793" s="61"/>
      <c r="AUR793" s="61"/>
      <c r="AUS793" s="61"/>
      <c r="AUT793" s="61"/>
      <c r="AUU793" s="61"/>
      <c r="AUV793" s="61"/>
      <c r="AUW793" s="61"/>
      <c r="AUX793" s="61"/>
      <c r="AUY793" s="61"/>
      <c r="AUZ793" s="61"/>
      <c r="AVA793" s="61"/>
      <c r="AVB793" s="61"/>
      <c r="AVC793" s="61"/>
      <c r="AVD793" s="61"/>
      <c r="AVE793" s="61"/>
      <c r="AVF793" s="61"/>
      <c r="AVG793" s="61"/>
      <c r="AVH793" s="61"/>
      <c r="AVI793" s="61"/>
      <c r="AVJ793" s="61"/>
      <c r="AVK793" s="61"/>
      <c r="AVL793" s="61"/>
      <c r="AVM793" s="61"/>
      <c r="AVN793" s="61"/>
      <c r="AVO793" s="61"/>
      <c r="AVP793" s="61"/>
      <c r="AVQ793" s="61"/>
      <c r="AVR793" s="61"/>
      <c r="AVS793" s="61"/>
      <c r="AVT793" s="61"/>
      <c r="AVU793" s="61"/>
      <c r="AVV793" s="61"/>
      <c r="AVW793" s="61"/>
      <c r="AVX793" s="61"/>
      <c r="AVY793" s="61"/>
      <c r="AVZ793" s="61"/>
      <c r="AWA793" s="61"/>
      <c r="AWB793" s="61"/>
      <c r="AWC793" s="61"/>
      <c r="AWD793" s="61"/>
      <c r="AWE793" s="61"/>
      <c r="AWF793" s="61"/>
      <c r="AWG793" s="61"/>
      <c r="AWH793" s="61"/>
      <c r="AWI793" s="61"/>
      <c r="AWJ793" s="61"/>
      <c r="AWK793" s="61"/>
      <c r="AWL793" s="61"/>
      <c r="AWM793" s="61"/>
      <c r="AWN793" s="61"/>
      <c r="AWO793" s="61"/>
      <c r="AWP793" s="61"/>
      <c r="AWQ793" s="61"/>
      <c r="AWR793" s="61"/>
      <c r="AWS793" s="61"/>
      <c r="AWT793" s="61"/>
      <c r="AWU793" s="61"/>
      <c r="AWV793" s="61"/>
      <c r="AWW793" s="61"/>
      <c r="AWX793" s="61"/>
      <c r="AWY793" s="61"/>
      <c r="AWZ793" s="61"/>
      <c r="AXA793" s="61"/>
      <c r="AXB793" s="61"/>
      <c r="AXC793" s="61"/>
      <c r="AXD793" s="61"/>
      <c r="AXE793" s="61"/>
      <c r="AXF793" s="61"/>
      <c r="AXG793" s="61"/>
      <c r="AXH793" s="61"/>
      <c r="AXI793" s="61"/>
      <c r="AXJ793" s="61"/>
      <c r="AXK793" s="61"/>
      <c r="AXL793" s="61"/>
      <c r="AXM793" s="61"/>
      <c r="AXN793" s="61"/>
      <c r="AXO793" s="61"/>
      <c r="AXP793" s="61"/>
      <c r="AXQ793" s="61"/>
      <c r="AXR793" s="61"/>
      <c r="AXS793" s="61"/>
      <c r="AXT793" s="61"/>
      <c r="AXU793" s="61"/>
      <c r="AXV793" s="61"/>
      <c r="AXW793" s="61"/>
      <c r="AXX793" s="61"/>
      <c r="AXY793" s="61"/>
      <c r="AXZ793" s="61"/>
      <c r="AYA793" s="61"/>
      <c r="AYB793" s="61"/>
      <c r="AYC793" s="61"/>
      <c r="AYD793" s="61"/>
      <c r="AYE793" s="61"/>
      <c r="AYF793" s="61"/>
      <c r="AYG793" s="61"/>
      <c r="AYH793" s="61"/>
      <c r="AYI793" s="61"/>
      <c r="AYJ793" s="61"/>
      <c r="AYK793" s="61"/>
      <c r="AYL793" s="61"/>
      <c r="AYM793" s="61"/>
      <c r="AYN793" s="61"/>
      <c r="AYO793" s="61"/>
      <c r="AYP793" s="61"/>
      <c r="AYQ793" s="61"/>
      <c r="AYR793" s="61"/>
      <c r="AYS793" s="61"/>
      <c r="AYT793" s="61"/>
      <c r="AYU793" s="61"/>
      <c r="AYV793" s="61"/>
      <c r="AYW793" s="61"/>
      <c r="AYX793" s="61"/>
      <c r="AYY793" s="61"/>
      <c r="AYZ793" s="61"/>
      <c r="AZA793" s="61"/>
      <c r="AZB793" s="61"/>
      <c r="AZC793" s="61"/>
      <c r="AZD793" s="61"/>
      <c r="AZE793" s="61"/>
      <c r="AZF793" s="61"/>
      <c r="AZG793" s="61"/>
      <c r="AZH793" s="61"/>
      <c r="AZI793" s="61"/>
      <c r="AZJ793" s="61"/>
      <c r="AZK793" s="61"/>
      <c r="AZL793" s="61"/>
      <c r="AZM793" s="61"/>
      <c r="AZN793" s="61"/>
      <c r="AZO793" s="61"/>
      <c r="AZP793" s="61"/>
      <c r="AZQ793" s="61"/>
      <c r="AZR793" s="61"/>
      <c r="AZS793" s="61"/>
      <c r="AZT793" s="61"/>
      <c r="AZU793" s="61"/>
      <c r="AZV793" s="61"/>
      <c r="AZW793" s="61"/>
      <c r="AZX793" s="61"/>
      <c r="AZY793" s="61"/>
      <c r="AZZ793" s="61"/>
      <c r="BAA793" s="61"/>
      <c r="BAB793" s="61"/>
      <c r="BAC793" s="61"/>
      <c r="BAD793" s="61"/>
      <c r="BAE793" s="61"/>
      <c r="BAF793" s="61"/>
      <c r="BAG793" s="61"/>
      <c r="BAH793" s="61"/>
      <c r="BAI793" s="61"/>
      <c r="BAJ793" s="61"/>
      <c r="BAK793" s="61"/>
      <c r="BAL793" s="61"/>
      <c r="BAM793" s="61"/>
      <c r="BAN793" s="61"/>
      <c r="BAO793" s="61"/>
      <c r="BAP793" s="61"/>
      <c r="BAQ793" s="61"/>
      <c r="BAR793" s="61"/>
      <c r="BAS793" s="61"/>
      <c r="BAT793" s="61"/>
      <c r="BAU793" s="61"/>
      <c r="BAV793" s="61"/>
      <c r="BAW793" s="61"/>
      <c r="BAX793" s="61"/>
      <c r="BAY793" s="61"/>
      <c r="BAZ793" s="61"/>
      <c r="BBA793" s="61"/>
      <c r="BBB793" s="61"/>
      <c r="BBC793" s="61"/>
      <c r="BBD793" s="61"/>
      <c r="BBE793" s="61"/>
      <c r="BBF793" s="61"/>
      <c r="BBG793" s="61"/>
      <c r="BBH793" s="61"/>
      <c r="BBI793" s="61"/>
      <c r="BBJ793" s="61"/>
      <c r="BBK793" s="61"/>
      <c r="BBL793" s="61"/>
      <c r="BBM793" s="61"/>
      <c r="BBN793" s="61"/>
      <c r="BBO793" s="61"/>
      <c r="BBP793" s="61"/>
      <c r="BBQ793" s="61"/>
      <c r="BBR793" s="61"/>
      <c r="BBS793" s="61"/>
      <c r="BBT793" s="61"/>
      <c r="BBU793" s="61"/>
      <c r="BBV793" s="61"/>
      <c r="BBW793" s="61"/>
      <c r="BBX793" s="61"/>
      <c r="BBY793" s="61"/>
      <c r="BBZ793" s="61"/>
      <c r="BCA793" s="61"/>
      <c r="BCB793" s="61"/>
      <c r="BCC793" s="61"/>
      <c r="BCD793" s="61"/>
      <c r="BCE793" s="61"/>
      <c r="BCF793" s="61"/>
      <c r="BCG793" s="61"/>
      <c r="BCH793" s="61"/>
      <c r="BCI793" s="61"/>
      <c r="BCJ793" s="61"/>
      <c r="BCK793" s="61"/>
      <c r="BCL793" s="61"/>
      <c r="BCM793" s="61"/>
      <c r="BCN793" s="61"/>
      <c r="BCO793" s="61"/>
      <c r="BCP793" s="61"/>
      <c r="BCQ793" s="61"/>
      <c r="BCR793" s="61"/>
      <c r="BCS793" s="61"/>
      <c r="BCT793" s="61"/>
      <c r="BCU793" s="61"/>
      <c r="BCV793" s="61"/>
      <c r="BCW793" s="61"/>
      <c r="BCX793" s="61"/>
      <c r="BCY793" s="61"/>
      <c r="BCZ793" s="61"/>
      <c r="BDA793" s="61"/>
      <c r="BDB793" s="61"/>
      <c r="BDC793" s="61"/>
      <c r="BDD793" s="61"/>
      <c r="BDE793" s="61"/>
      <c r="BDF793" s="61"/>
      <c r="BDG793" s="61"/>
      <c r="BDH793" s="61"/>
      <c r="BDI793" s="61"/>
      <c r="BDJ793" s="61"/>
      <c r="BDK793" s="61"/>
      <c r="BDL793" s="61"/>
      <c r="BDM793" s="61"/>
      <c r="BDN793" s="61"/>
      <c r="BDO793" s="61"/>
      <c r="BDP793" s="61"/>
      <c r="BDQ793" s="61"/>
      <c r="BDR793" s="61"/>
      <c r="BDS793" s="61"/>
      <c r="BDT793" s="61"/>
      <c r="BDU793" s="61"/>
      <c r="BDV793" s="61"/>
      <c r="BDW793" s="61"/>
      <c r="BDX793" s="61"/>
      <c r="BDY793" s="61"/>
      <c r="BDZ793" s="61"/>
      <c r="BEA793" s="61"/>
      <c r="BEB793" s="61"/>
      <c r="BEC793" s="61"/>
      <c r="BED793" s="61"/>
      <c r="BEE793" s="61"/>
      <c r="BEF793" s="61"/>
      <c r="BEG793" s="61"/>
      <c r="BEH793" s="61"/>
      <c r="BEI793" s="61"/>
      <c r="BEJ793" s="61"/>
      <c r="BEK793" s="61"/>
      <c r="BEL793" s="61"/>
      <c r="BEM793" s="61"/>
      <c r="BEN793" s="61"/>
      <c r="BEO793" s="61"/>
      <c r="BEP793" s="61"/>
      <c r="BEQ793" s="61"/>
      <c r="BER793" s="61"/>
      <c r="BES793" s="61"/>
      <c r="BET793" s="61"/>
      <c r="BEU793" s="61"/>
      <c r="BEV793" s="61"/>
      <c r="BEW793" s="61"/>
      <c r="BEX793" s="61"/>
      <c r="BEY793" s="61"/>
      <c r="BEZ793" s="61"/>
      <c r="BFA793" s="61"/>
      <c r="BFB793" s="61"/>
      <c r="BFC793" s="61"/>
      <c r="BFD793" s="61"/>
      <c r="BFE793" s="61"/>
      <c r="BFF793" s="61"/>
      <c r="BFG793" s="61"/>
      <c r="BFH793" s="61"/>
      <c r="BFI793" s="61"/>
      <c r="BFJ793" s="61"/>
      <c r="BFK793" s="61"/>
      <c r="BFL793" s="61"/>
      <c r="BFM793" s="61"/>
      <c r="BFN793" s="61"/>
      <c r="BFO793" s="61"/>
      <c r="BFP793" s="61"/>
      <c r="BFQ793" s="61"/>
      <c r="BFR793" s="61"/>
      <c r="BFS793" s="61"/>
      <c r="BFT793" s="61"/>
      <c r="BFU793" s="61"/>
      <c r="BFV793" s="61"/>
      <c r="BFW793" s="61"/>
      <c r="BFX793" s="61"/>
      <c r="BFY793" s="61"/>
      <c r="BFZ793" s="61"/>
      <c r="BGA793" s="61"/>
      <c r="BGB793" s="61"/>
      <c r="BGC793" s="61"/>
      <c r="BGD793" s="61"/>
      <c r="BGE793" s="61"/>
      <c r="BGF793" s="61"/>
      <c r="BGG793" s="61"/>
      <c r="BGH793" s="61"/>
      <c r="BGI793" s="61"/>
      <c r="BGJ793" s="61"/>
      <c r="BGK793" s="61"/>
      <c r="BGL793" s="61"/>
      <c r="BGM793" s="61"/>
      <c r="BGN793" s="61"/>
      <c r="BGO793" s="61"/>
      <c r="BGP793" s="61"/>
      <c r="BGQ793" s="61"/>
      <c r="BGR793" s="61"/>
      <c r="BGS793" s="61"/>
      <c r="BGT793" s="61"/>
      <c r="BGU793" s="61"/>
      <c r="BGV793" s="61"/>
      <c r="BGW793" s="61"/>
      <c r="BGX793" s="61"/>
      <c r="BGY793" s="61"/>
      <c r="BGZ793" s="61"/>
      <c r="BHA793" s="61"/>
      <c r="BHB793" s="61"/>
      <c r="BHC793" s="61"/>
      <c r="BHD793" s="61"/>
      <c r="BHE793" s="61"/>
      <c r="BHF793" s="61"/>
      <c r="BHG793" s="61"/>
      <c r="BHH793" s="61"/>
      <c r="BHI793" s="61"/>
      <c r="BHJ793" s="61"/>
      <c r="BHK793" s="61"/>
      <c r="BHL793" s="61"/>
      <c r="BHM793" s="61"/>
      <c r="BHN793" s="61"/>
      <c r="BHO793" s="61"/>
      <c r="BHP793" s="61"/>
      <c r="BHQ793" s="61"/>
      <c r="BHR793" s="61"/>
      <c r="BHS793" s="61"/>
      <c r="BHT793" s="61"/>
      <c r="BHU793" s="61"/>
      <c r="BHV793" s="61"/>
      <c r="BHW793" s="61"/>
      <c r="BHX793" s="61"/>
      <c r="BHY793" s="61"/>
      <c r="BHZ793" s="61"/>
      <c r="BIA793" s="61"/>
      <c r="BIB793" s="61"/>
      <c r="BIC793" s="61"/>
      <c r="BID793" s="61"/>
      <c r="BIE793" s="61"/>
      <c r="BIF793" s="61"/>
      <c r="BIG793" s="61"/>
      <c r="BIH793" s="61"/>
      <c r="BII793" s="61"/>
      <c r="BIJ793" s="61"/>
      <c r="BIK793" s="61"/>
      <c r="BIL793" s="61"/>
      <c r="BIM793" s="61"/>
      <c r="BIN793" s="61"/>
      <c r="BIO793" s="61"/>
      <c r="BIP793" s="61"/>
      <c r="BIQ793" s="61"/>
      <c r="BIR793" s="61"/>
      <c r="BIS793" s="61"/>
      <c r="BIT793" s="61"/>
      <c r="BIU793" s="61"/>
      <c r="BIV793" s="61"/>
      <c r="BIW793" s="61"/>
      <c r="BIX793" s="61"/>
      <c r="BIY793" s="61"/>
      <c r="BIZ793" s="61"/>
      <c r="BJA793" s="61"/>
      <c r="BJB793" s="61"/>
      <c r="BJC793" s="61"/>
      <c r="BJD793" s="61"/>
      <c r="BJE793" s="61"/>
      <c r="BJF793" s="61"/>
      <c r="BJG793" s="61"/>
      <c r="BJH793" s="61"/>
      <c r="BJI793" s="61"/>
      <c r="BJJ793" s="61"/>
      <c r="BJK793" s="61"/>
      <c r="BJL793" s="61"/>
      <c r="BJM793" s="61"/>
      <c r="BJN793" s="61"/>
      <c r="BJO793" s="61"/>
      <c r="BJP793" s="61"/>
      <c r="BJQ793" s="61"/>
      <c r="BJR793" s="61"/>
      <c r="BJS793" s="61"/>
      <c r="BJT793" s="61"/>
      <c r="BJU793" s="61"/>
      <c r="BJV793" s="61"/>
      <c r="BJW793" s="61"/>
      <c r="BJX793" s="61"/>
      <c r="BJY793" s="61"/>
      <c r="BJZ793" s="61"/>
      <c r="BKA793" s="61"/>
      <c r="BKB793" s="61"/>
      <c r="BKC793" s="61"/>
      <c r="BKD793" s="61"/>
      <c r="BKE793" s="61"/>
      <c r="BKF793" s="61"/>
      <c r="BKG793" s="61"/>
      <c r="BKH793" s="61"/>
      <c r="BKI793" s="61"/>
      <c r="BKJ793" s="61"/>
      <c r="BKK793" s="61"/>
      <c r="BKL793" s="61"/>
      <c r="BKM793" s="61"/>
      <c r="BKN793" s="61"/>
      <c r="BKO793" s="61"/>
      <c r="BKP793" s="61"/>
      <c r="BKQ793" s="61"/>
      <c r="BKR793" s="61"/>
      <c r="BKS793" s="61"/>
      <c r="BKT793" s="61"/>
      <c r="BKU793" s="61"/>
      <c r="BKV793" s="61"/>
      <c r="BKW793" s="61"/>
      <c r="BKX793" s="61"/>
      <c r="BKY793" s="61"/>
      <c r="BKZ793" s="61"/>
      <c r="BLA793" s="61"/>
      <c r="BLB793" s="61"/>
      <c r="BLC793" s="61"/>
      <c r="BLD793" s="61"/>
      <c r="BLE793" s="61"/>
      <c r="BLF793" s="61"/>
      <c r="BLG793" s="61"/>
      <c r="BLH793" s="61"/>
      <c r="BLI793" s="61"/>
      <c r="BLJ793" s="61"/>
      <c r="BLK793" s="61"/>
      <c r="BLL793" s="61"/>
      <c r="BLM793" s="61"/>
      <c r="BLN793" s="61"/>
      <c r="BLO793" s="61"/>
      <c r="BLP793" s="61"/>
      <c r="BLQ793" s="61"/>
      <c r="BLR793" s="61"/>
      <c r="BLS793" s="61"/>
      <c r="BLT793" s="61"/>
      <c r="BLU793" s="61"/>
      <c r="BLV793" s="61"/>
      <c r="BLW793" s="61"/>
      <c r="BLX793" s="61"/>
      <c r="BLY793" s="61"/>
      <c r="BLZ793" s="61"/>
      <c r="BMA793" s="61"/>
      <c r="BMB793" s="61"/>
      <c r="BMC793" s="61"/>
      <c r="BMD793" s="61"/>
      <c r="BME793" s="61"/>
      <c r="BMF793" s="61"/>
      <c r="BMG793" s="61"/>
      <c r="BMH793" s="61"/>
      <c r="BMI793" s="61"/>
      <c r="BMJ793" s="61"/>
      <c r="BMK793" s="61"/>
      <c r="BML793" s="61"/>
      <c r="BMM793" s="61"/>
      <c r="BMN793" s="61"/>
      <c r="BMO793" s="61"/>
      <c r="BMP793" s="61"/>
      <c r="BMQ793" s="61"/>
      <c r="BMR793" s="61"/>
      <c r="BMS793" s="61"/>
      <c r="BMT793" s="61"/>
      <c r="BMU793" s="61"/>
      <c r="BMV793" s="61"/>
      <c r="BMW793" s="61"/>
      <c r="BMX793" s="61"/>
      <c r="BMY793" s="61"/>
      <c r="BMZ793" s="61"/>
      <c r="BNA793" s="61"/>
      <c r="BNB793" s="61"/>
      <c r="BNC793" s="61"/>
      <c r="BND793" s="61"/>
      <c r="BNE793" s="61"/>
      <c r="BNF793" s="61"/>
      <c r="BNG793" s="61"/>
      <c r="BNH793" s="61"/>
      <c r="BNI793" s="61"/>
      <c r="BNJ793" s="61"/>
      <c r="BNK793" s="61"/>
      <c r="BNL793" s="61"/>
      <c r="BNM793" s="61"/>
      <c r="BNN793" s="61"/>
      <c r="BNO793" s="61"/>
      <c r="BNP793" s="61"/>
      <c r="BNQ793" s="61"/>
      <c r="BNR793" s="61"/>
      <c r="BNS793" s="61"/>
      <c r="BNT793" s="61"/>
      <c r="BNU793" s="61"/>
      <c r="BNV793" s="61"/>
      <c r="BNW793" s="61"/>
      <c r="BNX793" s="61"/>
      <c r="BNY793" s="61"/>
      <c r="BNZ793" s="61"/>
      <c r="BOA793" s="61"/>
      <c r="BOB793" s="61"/>
      <c r="BOC793" s="61"/>
      <c r="BOD793" s="61"/>
      <c r="BOE793" s="61"/>
      <c r="BOF793" s="61"/>
      <c r="BOG793" s="61"/>
      <c r="BOH793" s="61"/>
      <c r="BOI793" s="61"/>
      <c r="BOJ793" s="61"/>
      <c r="BOK793" s="61"/>
      <c r="BOL793" s="61"/>
      <c r="BOM793" s="61"/>
      <c r="BON793" s="61"/>
      <c r="BOO793" s="61"/>
      <c r="BOP793" s="61"/>
      <c r="BOQ793" s="61"/>
      <c r="BOR793" s="61"/>
      <c r="BOS793" s="61"/>
      <c r="BOT793" s="61"/>
      <c r="BOU793" s="61"/>
      <c r="BOV793" s="61"/>
      <c r="BOW793" s="61"/>
      <c r="BOX793" s="61"/>
      <c r="BOY793" s="61"/>
      <c r="BOZ793" s="61"/>
      <c r="BPA793" s="61"/>
      <c r="BPB793" s="61"/>
      <c r="BPC793" s="61"/>
      <c r="BPD793" s="61"/>
      <c r="BPE793" s="61"/>
      <c r="BPF793" s="61"/>
      <c r="BPG793" s="61"/>
      <c r="BPH793" s="61"/>
      <c r="BPI793" s="61"/>
      <c r="BPJ793" s="61"/>
      <c r="BPK793" s="61"/>
      <c r="BPL793" s="61"/>
      <c r="BPM793" s="61"/>
      <c r="BPN793" s="61"/>
      <c r="BPO793" s="61"/>
      <c r="BPP793" s="61"/>
      <c r="BPQ793" s="61"/>
      <c r="BPR793" s="61"/>
      <c r="BPS793" s="61"/>
      <c r="BPT793" s="61"/>
      <c r="BPU793" s="61"/>
      <c r="BPV793" s="61"/>
      <c r="BPW793" s="61"/>
      <c r="BPX793" s="61"/>
      <c r="BPY793" s="61"/>
      <c r="BPZ793" s="61"/>
      <c r="BQA793" s="61"/>
      <c r="BQB793" s="61"/>
      <c r="BQC793" s="61"/>
      <c r="BQD793" s="61"/>
      <c r="BQE793" s="61"/>
      <c r="BQF793" s="61"/>
      <c r="BQG793" s="61"/>
      <c r="BQH793" s="61"/>
      <c r="BQI793" s="61"/>
      <c r="BQJ793" s="61"/>
      <c r="BQK793" s="61"/>
      <c r="BQL793" s="61"/>
      <c r="BQM793" s="61"/>
      <c r="BQN793" s="61"/>
      <c r="BQO793" s="61"/>
      <c r="BQP793" s="61"/>
      <c r="BQQ793" s="61"/>
      <c r="BQR793" s="61"/>
      <c r="BQS793" s="61"/>
      <c r="BQT793" s="61"/>
      <c r="BQU793" s="61"/>
      <c r="BQV793" s="61"/>
      <c r="BQW793" s="61"/>
      <c r="BQX793" s="61"/>
      <c r="BQY793" s="61"/>
      <c r="BQZ793" s="61"/>
      <c r="BRA793" s="61"/>
      <c r="BRB793" s="61"/>
      <c r="BRC793" s="61"/>
      <c r="BRD793" s="61"/>
      <c r="BRE793" s="61"/>
      <c r="BRF793" s="61"/>
      <c r="BRG793" s="61"/>
      <c r="BRH793" s="61"/>
      <c r="BRI793" s="61"/>
      <c r="BRJ793" s="61"/>
      <c r="BRK793" s="61"/>
      <c r="BRL793" s="61"/>
      <c r="BRM793" s="61"/>
      <c r="BRN793" s="61"/>
      <c r="BRO793" s="61"/>
      <c r="BRP793" s="61"/>
      <c r="BRQ793" s="61"/>
      <c r="BRR793" s="61"/>
      <c r="BRS793" s="61"/>
      <c r="BRT793" s="61"/>
      <c r="BRU793" s="61"/>
      <c r="BRV793" s="61"/>
      <c r="BRW793" s="61"/>
      <c r="BRX793" s="61"/>
      <c r="BRY793" s="61"/>
      <c r="BRZ793" s="61"/>
      <c r="BSA793" s="61"/>
      <c r="BSB793" s="61"/>
      <c r="BSC793" s="61"/>
      <c r="BSD793" s="61"/>
      <c r="BSE793" s="61"/>
      <c r="BSF793" s="61"/>
      <c r="BSG793" s="61"/>
      <c r="BSH793" s="61"/>
      <c r="BSI793" s="61"/>
      <c r="BSJ793" s="61"/>
      <c r="BSK793" s="61"/>
      <c r="BSL793" s="61"/>
      <c r="BSM793" s="61"/>
      <c r="BSN793" s="61"/>
      <c r="BSO793" s="61"/>
      <c r="BSP793" s="61"/>
      <c r="BSQ793" s="61"/>
      <c r="BSR793" s="61"/>
      <c r="BSS793" s="61"/>
      <c r="BST793" s="61"/>
      <c r="BSU793" s="61"/>
      <c r="BSV793" s="61"/>
      <c r="BSW793" s="61"/>
      <c r="BSX793" s="61"/>
      <c r="BSY793" s="61"/>
      <c r="BSZ793" s="61"/>
      <c r="BTA793" s="61"/>
      <c r="BTB793" s="61"/>
      <c r="BTC793" s="61"/>
      <c r="BTD793" s="61"/>
      <c r="BTE793" s="61"/>
      <c r="BTF793" s="61"/>
      <c r="BTG793" s="61"/>
      <c r="BTH793" s="61"/>
      <c r="BTI793" s="61"/>
      <c r="BTJ793" s="61"/>
      <c r="BTK793" s="61"/>
      <c r="BTL793" s="61"/>
      <c r="BTM793" s="61"/>
      <c r="BTN793" s="61"/>
      <c r="BTO793" s="61"/>
      <c r="BTP793" s="61"/>
      <c r="BTQ793" s="61"/>
      <c r="BTR793" s="61"/>
      <c r="BTS793" s="61"/>
      <c r="BTT793" s="61"/>
      <c r="BTU793" s="61"/>
      <c r="BTV793" s="61"/>
      <c r="BTW793" s="61"/>
      <c r="BTX793" s="61"/>
      <c r="BTY793" s="61"/>
      <c r="BTZ793" s="61"/>
      <c r="BUA793" s="61"/>
      <c r="BUB793" s="61"/>
      <c r="BUC793" s="61"/>
      <c r="BUD793" s="61"/>
      <c r="BUE793" s="61"/>
      <c r="BUF793" s="61"/>
      <c r="BUG793" s="61"/>
      <c r="BUH793" s="61"/>
      <c r="BUI793" s="61"/>
      <c r="BUJ793" s="61"/>
      <c r="BUK793" s="61"/>
      <c r="BUL793" s="61"/>
      <c r="BUM793" s="61"/>
      <c r="BUN793" s="61"/>
      <c r="BUO793" s="61"/>
      <c r="BUP793" s="61"/>
      <c r="BUQ793" s="61"/>
      <c r="BUR793" s="61"/>
      <c r="BUS793" s="61"/>
      <c r="BUT793" s="61"/>
      <c r="BUU793" s="61"/>
      <c r="BUV793" s="61"/>
      <c r="BUW793" s="61"/>
      <c r="BUX793" s="61"/>
      <c r="BUY793" s="61"/>
      <c r="BUZ793" s="61"/>
      <c r="BVA793" s="61"/>
      <c r="BVB793" s="61"/>
      <c r="BVC793" s="61"/>
      <c r="BVD793" s="61"/>
      <c r="BVE793" s="61"/>
      <c r="BVF793" s="61"/>
      <c r="BVG793" s="61"/>
      <c r="BVH793" s="61"/>
      <c r="BVI793" s="61"/>
      <c r="BVJ793" s="61"/>
      <c r="BVK793" s="61"/>
      <c r="BVL793" s="61"/>
      <c r="BVM793" s="61"/>
      <c r="BVN793" s="61"/>
      <c r="BVO793" s="61"/>
      <c r="BVP793" s="61"/>
      <c r="BVQ793" s="61"/>
      <c r="BVR793" s="61"/>
      <c r="BVS793" s="61"/>
      <c r="BVT793" s="61"/>
      <c r="BVU793" s="61"/>
      <c r="BVV793" s="61"/>
      <c r="BVW793" s="61"/>
      <c r="BVX793" s="61"/>
      <c r="BVY793" s="61"/>
      <c r="BVZ793" s="61"/>
      <c r="BWA793" s="61"/>
      <c r="BWB793" s="61"/>
      <c r="BWC793" s="61"/>
      <c r="BWD793" s="61"/>
      <c r="BWE793" s="61"/>
      <c r="BWF793" s="61"/>
      <c r="BWG793" s="61"/>
      <c r="BWH793" s="61"/>
      <c r="BWI793" s="61"/>
      <c r="BWJ793" s="61"/>
      <c r="BWK793" s="61"/>
      <c r="BWL793" s="61"/>
      <c r="BWM793" s="61"/>
      <c r="BWN793" s="61"/>
      <c r="BWO793" s="61"/>
      <c r="BWP793" s="61"/>
      <c r="BWQ793" s="61"/>
      <c r="BWR793" s="61"/>
      <c r="BWS793" s="61"/>
      <c r="BWT793" s="61"/>
      <c r="BWU793" s="61"/>
      <c r="BWV793" s="61"/>
      <c r="BWW793" s="61"/>
      <c r="BWX793" s="61"/>
      <c r="BWY793" s="61"/>
      <c r="BWZ793" s="61"/>
      <c r="BXA793" s="61"/>
      <c r="BXB793" s="61"/>
      <c r="BXC793" s="61"/>
      <c r="BXD793" s="61"/>
      <c r="BXE793" s="61"/>
      <c r="BXF793" s="61"/>
      <c r="BXG793" s="61"/>
      <c r="BXH793" s="61"/>
      <c r="BXI793" s="61"/>
      <c r="BXJ793" s="61"/>
      <c r="BXK793" s="61"/>
      <c r="BXL793" s="61"/>
      <c r="BXM793" s="61"/>
      <c r="BXN793" s="61"/>
      <c r="BXO793" s="61"/>
      <c r="BXP793" s="61"/>
      <c r="BXQ793" s="61"/>
      <c r="BXR793" s="61"/>
      <c r="BXS793" s="61"/>
      <c r="BXT793" s="61"/>
      <c r="BXU793" s="61"/>
      <c r="BXV793" s="61"/>
      <c r="BXW793" s="61"/>
      <c r="BXX793" s="61"/>
      <c r="BXY793" s="61"/>
      <c r="BXZ793" s="61"/>
      <c r="BYA793" s="61"/>
      <c r="BYB793" s="61"/>
      <c r="BYC793" s="61"/>
      <c r="BYD793" s="61"/>
      <c r="BYE793" s="61"/>
      <c r="BYF793" s="61"/>
      <c r="BYG793" s="61"/>
      <c r="BYH793" s="61"/>
      <c r="BYI793" s="61"/>
      <c r="BYJ793" s="61"/>
      <c r="BYK793" s="61"/>
      <c r="BYL793" s="61"/>
      <c r="BYM793" s="61"/>
      <c r="BYN793" s="61"/>
      <c r="BYO793" s="61"/>
      <c r="BYP793" s="61"/>
      <c r="BYQ793" s="61"/>
      <c r="BYR793" s="61"/>
      <c r="BYS793" s="61"/>
      <c r="BYT793" s="61"/>
      <c r="BYU793" s="61"/>
      <c r="BYV793" s="61"/>
      <c r="BYW793" s="61"/>
      <c r="BYX793" s="61"/>
      <c r="BYY793" s="61"/>
      <c r="BYZ793" s="61"/>
      <c r="BZA793" s="61"/>
      <c r="BZB793" s="61"/>
      <c r="BZC793" s="61"/>
      <c r="BZD793" s="61"/>
      <c r="BZE793" s="61"/>
      <c r="BZF793" s="61"/>
      <c r="BZG793" s="61"/>
      <c r="BZH793" s="61"/>
      <c r="BZI793" s="61"/>
      <c r="BZJ793" s="61"/>
      <c r="BZK793" s="61"/>
      <c r="BZL793" s="61"/>
      <c r="BZM793" s="61"/>
      <c r="BZN793" s="61"/>
      <c r="BZO793" s="61"/>
      <c r="BZP793" s="61"/>
      <c r="BZQ793" s="61"/>
      <c r="BZR793" s="61"/>
      <c r="BZS793" s="61"/>
      <c r="BZT793" s="61"/>
      <c r="BZU793" s="61"/>
      <c r="BZV793" s="61"/>
      <c r="BZW793" s="61"/>
      <c r="BZX793" s="61"/>
      <c r="BZY793" s="61"/>
      <c r="BZZ793" s="61"/>
      <c r="CAA793" s="61"/>
      <c r="CAB793" s="61"/>
      <c r="CAC793" s="61"/>
      <c r="CAD793" s="61"/>
      <c r="CAE793" s="61"/>
      <c r="CAF793" s="61"/>
      <c r="CAG793" s="61"/>
      <c r="CAH793" s="61"/>
      <c r="CAI793" s="61"/>
      <c r="CAJ793" s="61"/>
      <c r="CAK793" s="61"/>
      <c r="CAL793" s="61"/>
      <c r="CAM793" s="61"/>
      <c r="CAN793" s="61"/>
      <c r="CAO793" s="61"/>
      <c r="CAP793" s="61"/>
      <c r="CAQ793" s="61"/>
      <c r="CAR793" s="61"/>
      <c r="CAS793" s="61"/>
      <c r="CAT793" s="61"/>
      <c r="CAU793" s="61"/>
      <c r="CAV793" s="61"/>
      <c r="CAW793" s="61"/>
      <c r="CAX793" s="61"/>
      <c r="CAY793" s="61"/>
      <c r="CAZ793" s="61"/>
      <c r="CBA793" s="61"/>
      <c r="CBB793" s="61"/>
      <c r="CBC793" s="61"/>
      <c r="CBD793" s="61"/>
      <c r="CBE793" s="61"/>
      <c r="CBF793" s="61"/>
      <c r="CBG793" s="61"/>
      <c r="CBH793" s="61"/>
      <c r="CBI793" s="61"/>
      <c r="CBJ793" s="61"/>
      <c r="CBK793" s="61"/>
      <c r="CBL793" s="61"/>
      <c r="CBM793" s="61"/>
      <c r="CBN793" s="61"/>
      <c r="CBO793" s="61"/>
      <c r="CBP793" s="61"/>
      <c r="CBQ793" s="61"/>
      <c r="CBR793" s="61"/>
      <c r="CBS793" s="61"/>
      <c r="CBT793" s="61"/>
      <c r="CBU793" s="61"/>
      <c r="CBV793" s="61"/>
      <c r="CBW793" s="61"/>
      <c r="CBX793" s="61"/>
      <c r="CBY793" s="61"/>
      <c r="CBZ793" s="61"/>
      <c r="CCA793" s="61"/>
      <c r="CCB793" s="61"/>
      <c r="CCC793" s="61"/>
      <c r="CCD793" s="61"/>
      <c r="CCE793" s="61"/>
      <c r="CCF793" s="61"/>
      <c r="CCG793" s="61"/>
      <c r="CCH793" s="61"/>
      <c r="CCI793" s="61"/>
      <c r="CCJ793" s="61"/>
      <c r="CCK793" s="61"/>
      <c r="CCL793" s="61"/>
      <c r="CCM793" s="61"/>
      <c r="CCN793" s="61"/>
      <c r="CCO793" s="61"/>
      <c r="CCP793" s="61"/>
      <c r="CCQ793" s="61"/>
      <c r="CCR793" s="61"/>
      <c r="CCS793" s="61"/>
      <c r="CCT793" s="61"/>
      <c r="CCU793" s="61"/>
      <c r="CCV793" s="61"/>
      <c r="CCW793" s="61"/>
      <c r="CCX793" s="61"/>
      <c r="CCY793" s="61"/>
      <c r="CCZ793" s="61"/>
      <c r="CDA793" s="61"/>
      <c r="CDB793" s="61"/>
      <c r="CDC793" s="61"/>
      <c r="CDD793" s="61"/>
      <c r="CDE793" s="61"/>
      <c r="CDF793" s="61"/>
      <c r="CDG793" s="61"/>
      <c r="CDH793" s="61"/>
      <c r="CDI793" s="61"/>
      <c r="CDJ793" s="61"/>
      <c r="CDK793" s="61"/>
      <c r="CDL793" s="61"/>
      <c r="CDM793" s="61"/>
      <c r="CDN793" s="61"/>
      <c r="CDO793" s="61"/>
      <c r="CDP793" s="61"/>
      <c r="CDQ793" s="61"/>
      <c r="CDR793" s="61"/>
      <c r="CDS793" s="61"/>
      <c r="CDT793" s="61"/>
      <c r="CDU793" s="61"/>
      <c r="CDV793" s="61"/>
      <c r="CDW793" s="61"/>
      <c r="CDX793" s="61"/>
      <c r="CDY793" s="61"/>
      <c r="CDZ793" s="61"/>
      <c r="CEA793" s="61"/>
      <c r="CEB793" s="61"/>
      <c r="CEC793" s="61"/>
      <c r="CED793" s="61"/>
      <c r="CEE793" s="61"/>
      <c r="CEF793" s="61"/>
      <c r="CEG793" s="61"/>
      <c r="CEH793" s="61"/>
      <c r="CEI793" s="61"/>
      <c r="CEJ793" s="61"/>
      <c r="CEK793" s="61"/>
      <c r="CEL793" s="61"/>
      <c r="CEM793" s="61"/>
      <c r="CEN793" s="61"/>
      <c r="CEO793" s="61"/>
      <c r="CEP793" s="61"/>
      <c r="CEQ793" s="61"/>
      <c r="CER793" s="61"/>
      <c r="CES793" s="61"/>
      <c r="CET793" s="61"/>
      <c r="CEU793" s="61"/>
      <c r="CEV793" s="61"/>
      <c r="CEW793" s="61"/>
      <c r="CEX793" s="61"/>
      <c r="CEY793" s="61"/>
      <c r="CEZ793" s="61"/>
      <c r="CFA793" s="61"/>
      <c r="CFB793" s="61"/>
      <c r="CFC793" s="61"/>
      <c r="CFD793" s="61"/>
      <c r="CFE793" s="61"/>
      <c r="CFF793" s="61"/>
      <c r="CFG793" s="61"/>
      <c r="CFH793" s="61"/>
      <c r="CFI793" s="61"/>
      <c r="CFJ793" s="61"/>
      <c r="CFK793" s="61"/>
      <c r="CFL793" s="61"/>
      <c r="CFM793" s="61"/>
      <c r="CFN793" s="61"/>
      <c r="CFO793" s="61"/>
      <c r="CFP793" s="61"/>
      <c r="CFQ793" s="61"/>
      <c r="CFR793" s="61"/>
      <c r="CFS793" s="61"/>
      <c r="CFT793" s="61"/>
      <c r="CFU793" s="61"/>
      <c r="CFV793" s="61"/>
      <c r="CFW793" s="61"/>
      <c r="CFX793" s="61"/>
      <c r="CFY793" s="61"/>
      <c r="CFZ793" s="61"/>
      <c r="CGA793" s="61"/>
      <c r="CGB793" s="61"/>
      <c r="CGC793" s="61"/>
      <c r="CGD793" s="61"/>
      <c r="CGE793" s="61"/>
      <c r="CGF793" s="61"/>
      <c r="CGG793" s="61"/>
      <c r="CGH793" s="61"/>
      <c r="CGI793" s="61"/>
      <c r="CGJ793" s="61"/>
      <c r="CGK793" s="61"/>
      <c r="CGL793" s="61"/>
      <c r="CGM793" s="61"/>
      <c r="CGN793" s="61"/>
      <c r="CGO793" s="61"/>
      <c r="CGP793" s="61"/>
      <c r="CGQ793" s="61"/>
      <c r="CGR793" s="61"/>
      <c r="CGS793" s="61"/>
      <c r="CGT793" s="61"/>
      <c r="CGU793" s="61"/>
      <c r="CGV793" s="61"/>
      <c r="CGW793" s="61"/>
      <c r="CGX793" s="61"/>
      <c r="CGY793" s="61"/>
      <c r="CGZ793" s="61"/>
      <c r="CHA793" s="61"/>
      <c r="CHB793" s="61"/>
      <c r="CHC793" s="61"/>
      <c r="CHD793" s="61"/>
      <c r="CHE793" s="61"/>
      <c r="CHF793" s="61"/>
      <c r="CHG793" s="61"/>
      <c r="CHH793" s="61"/>
      <c r="CHI793" s="61"/>
      <c r="CHJ793" s="61"/>
      <c r="CHK793" s="61"/>
      <c r="CHL793" s="61"/>
      <c r="CHM793" s="61"/>
      <c r="CHN793" s="61"/>
      <c r="CHO793" s="61"/>
      <c r="CHP793" s="61"/>
      <c r="CHQ793" s="61"/>
      <c r="CHR793" s="61"/>
      <c r="CHS793" s="61"/>
      <c r="CHT793" s="61"/>
      <c r="CHU793" s="61"/>
      <c r="CHV793" s="61"/>
      <c r="CHW793" s="61"/>
      <c r="CHX793" s="61"/>
      <c r="CHY793" s="61"/>
      <c r="CHZ793" s="61"/>
      <c r="CIA793" s="61"/>
      <c r="CIB793" s="61"/>
      <c r="CIC793" s="61"/>
      <c r="CID793" s="61"/>
      <c r="CIE793" s="61"/>
      <c r="CIF793" s="61"/>
      <c r="CIG793" s="61"/>
      <c r="CIH793" s="61"/>
      <c r="CII793" s="61"/>
      <c r="CIJ793" s="61"/>
      <c r="CIK793" s="61"/>
      <c r="CIL793" s="61"/>
      <c r="CIM793" s="61"/>
      <c r="CIN793" s="61"/>
      <c r="CIO793" s="61"/>
      <c r="CIP793" s="61"/>
      <c r="CIQ793" s="61"/>
      <c r="CIR793" s="61"/>
      <c r="CIS793" s="61"/>
      <c r="CIT793" s="61"/>
      <c r="CIU793" s="61"/>
      <c r="CIV793" s="61"/>
      <c r="CIW793" s="61"/>
      <c r="CIX793" s="61"/>
      <c r="CIY793" s="61"/>
      <c r="CIZ793" s="61"/>
      <c r="CJA793" s="61"/>
      <c r="CJB793" s="61"/>
      <c r="CJC793" s="61"/>
      <c r="CJD793" s="61"/>
      <c r="CJE793" s="61"/>
      <c r="CJF793" s="61"/>
      <c r="CJG793" s="61"/>
      <c r="CJH793" s="61"/>
      <c r="CJI793" s="61"/>
      <c r="CJJ793" s="61"/>
      <c r="CJK793" s="61"/>
      <c r="CJL793" s="61"/>
      <c r="CJM793" s="61"/>
      <c r="CJN793" s="61"/>
      <c r="CJO793" s="61"/>
      <c r="CJP793" s="61"/>
      <c r="CJQ793" s="61"/>
      <c r="CJR793" s="61"/>
      <c r="CJS793" s="61"/>
      <c r="CJT793" s="61"/>
      <c r="CJU793" s="61"/>
      <c r="CJV793" s="61"/>
      <c r="CJW793" s="61"/>
      <c r="CJX793" s="61"/>
      <c r="CJY793" s="61"/>
      <c r="CJZ793" s="61"/>
      <c r="CKA793" s="61"/>
      <c r="CKB793" s="61"/>
      <c r="CKC793" s="61"/>
      <c r="CKD793" s="61"/>
      <c r="CKE793" s="61"/>
      <c r="CKF793" s="61"/>
      <c r="CKG793" s="61"/>
      <c r="CKH793" s="61"/>
      <c r="CKI793" s="61"/>
      <c r="CKJ793" s="61"/>
      <c r="CKK793" s="61"/>
      <c r="CKL793" s="61"/>
      <c r="CKM793" s="61"/>
      <c r="CKN793" s="61"/>
      <c r="CKO793" s="61"/>
      <c r="CKP793" s="61"/>
      <c r="CKQ793" s="61"/>
      <c r="CKR793" s="61"/>
      <c r="CKS793" s="61"/>
      <c r="CKT793" s="61"/>
      <c r="CKU793" s="61"/>
      <c r="CKV793" s="61"/>
      <c r="CKW793" s="61"/>
      <c r="CKX793" s="61"/>
      <c r="CKY793" s="61"/>
      <c r="CKZ793" s="61"/>
      <c r="CLA793" s="61"/>
      <c r="CLB793" s="61"/>
      <c r="CLC793" s="61"/>
      <c r="CLD793" s="61"/>
      <c r="CLE793" s="61"/>
      <c r="CLF793" s="61"/>
      <c r="CLG793" s="61"/>
      <c r="CLH793" s="61"/>
      <c r="CLI793" s="61"/>
      <c r="CLJ793" s="61"/>
      <c r="CLK793" s="61"/>
      <c r="CLL793" s="61"/>
      <c r="CLM793" s="61"/>
      <c r="CLN793" s="61"/>
      <c r="CLO793" s="61"/>
      <c r="CLP793" s="61"/>
      <c r="CLQ793" s="61"/>
      <c r="CLR793" s="61"/>
      <c r="CLS793" s="61"/>
      <c r="CLT793" s="61"/>
      <c r="CLU793" s="61"/>
      <c r="CLV793" s="61"/>
      <c r="CLW793" s="61"/>
      <c r="CLX793" s="61"/>
      <c r="CLY793" s="61"/>
      <c r="CLZ793" s="61"/>
      <c r="CMA793" s="61"/>
      <c r="CMB793" s="61"/>
      <c r="CMC793" s="61"/>
      <c r="CMD793" s="61"/>
      <c r="CME793" s="61"/>
      <c r="CMF793" s="61"/>
      <c r="CMG793" s="61"/>
      <c r="CMH793" s="61"/>
      <c r="CMI793" s="61"/>
      <c r="CMJ793" s="61"/>
      <c r="CMK793" s="61"/>
      <c r="CML793" s="61"/>
      <c r="CMM793" s="61"/>
      <c r="CMN793" s="61"/>
      <c r="CMO793" s="61"/>
      <c r="CMP793" s="61"/>
      <c r="CMQ793" s="61"/>
      <c r="CMR793" s="61"/>
      <c r="CMS793" s="61"/>
      <c r="CMT793" s="61"/>
      <c r="CMU793" s="61"/>
      <c r="CMV793" s="61"/>
      <c r="CMW793" s="61"/>
      <c r="CMX793" s="61"/>
      <c r="CMY793" s="61"/>
      <c r="CMZ793" s="61"/>
      <c r="CNA793" s="61"/>
      <c r="CNB793" s="61"/>
      <c r="CNC793" s="61"/>
      <c r="CND793" s="61"/>
      <c r="CNE793" s="61"/>
      <c r="CNF793" s="61"/>
      <c r="CNG793" s="61"/>
      <c r="CNH793" s="61"/>
      <c r="CNI793" s="61"/>
      <c r="CNJ793" s="61"/>
      <c r="CNK793" s="61"/>
      <c r="CNL793" s="61"/>
      <c r="CNM793" s="61"/>
      <c r="CNN793" s="61"/>
      <c r="CNO793" s="61"/>
      <c r="CNP793" s="61"/>
      <c r="CNQ793" s="61"/>
      <c r="CNR793" s="61"/>
      <c r="CNS793" s="61"/>
      <c r="CNT793" s="61"/>
      <c r="CNU793" s="61"/>
      <c r="CNV793" s="61"/>
      <c r="CNW793" s="61"/>
      <c r="CNX793" s="61"/>
      <c r="CNY793" s="61"/>
      <c r="CNZ793" s="61"/>
      <c r="COA793" s="61"/>
      <c r="COB793" s="61"/>
      <c r="COC793" s="61"/>
      <c r="COD793" s="61"/>
      <c r="COE793" s="61"/>
      <c r="COF793" s="61"/>
      <c r="COG793" s="61"/>
      <c r="COH793" s="61"/>
      <c r="COI793" s="61"/>
      <c r="COJ793" s="61"/>
      <c r="COK793" s="61"/>
      <c r="COL793" s="61"/>
      <c r="COM793" s="61"/>
      <c r="CON793" s="61"/>
      <c r="COO793" s="61"/>
      <c r="COP793" s="61"/>
      <c r="COQ793" s="61"/>
      <c r="COR793" s="61"/>
      <c r="COS793" s="61"/>
      <c r="COT793" s="61"/>
      <c r="COU793" s="61"/>
      <c r="COV793" s="61"/>
      <c r="COW793" s="61"/>
      <c r="COX793" s="61"/>
      <c r="COY793" s="61"/>
      <c r="COZ793" s="61"/>
      <c r="CPA793" s="61"/>
      <c r="CPB793" s="61"/>
      <c r="CPC793" s="61"/>
      <c r="CPD793" s="61"/>
      <c r="CPE793" s="61"/>
      <c r="CPF793" s="61"/>
      <c r="CPG793" s="61"/>
      <c r="CPH793" s="61"/>
      <c r="CPI793" s="61"/>
      <c r="CPJ793" s="61"/>
      <c r="CPK793" s="61"/>
      <c r="CPL793" s="61"/>
      <c r="CPM793" s="61"/>
      <c r="CPN793" s="61"/>
      <c r="CPO793" s="61"/>
      <c r="CPP793" s="61"/>
      <c r="CPQ793" s="61"/>
      <c r="CPR793" s="61"/>
      <c r="CPS793" s="61"/>
      <c r="CPT793" s="61"/>
      <c r="CPU793" s="61"/>
      <c r="CPV793" s="61"/>
      <c r="CPW793" s="61"/>
      <c r="CPX793" s="61"/>
      <c r="CPY793" s="61"/>
      <c r="CPZ793" s="61"/>
      <c r="CQA793" s="61"/>
      <c r="CQB793" s="61"/>
      <c r="CQC793" s="61"/>
      <c r="CQD793" s="61"/>
      <c r="CQE793" s="61"/>
      <c r="CQF793" s="61"/>
      <c r="CQG793" s="61"/>
      <c r="CQH793" s="61"/>
      <c r="CQI793" s="61"/>
      <c r="CQJ793" s="61"/>
      <c r="CQK793" s="61"/>
      <c r="CQL793" s="61"/>
      <c r="CQM793" s="61"/>
      <c r="CQN793" s="61"/>
      <c r="CQO793" s="61"/>
      <c r="CQP793" s="61"/>
      <c r="CQQ793" s="61"/>
      <c r="CQR793" s="61"/>
      <c r="CQS793" s="61"/>
      <c r="CQT793" s="61"/>
      <c r="CQU793" s="61"/>
      <c r="CQV793" s="61"/>
      <c r="CQW793" s="61"/>
      <c r="CQX793" s="61"/>
      <c r="CQY793" s="61"/>
      <c r="CQZ793" s="61"/>
      <c r="CRA793" s="61"/>
      <c r="CRB793" s="61"/>
      <c r="CRC793" s="61"/>
      <c r="CRD793" s="61"/>
      <c r="CRE793" s="61"/>
      <c r="CRF793" s="61"/>
      <c r="CRG793" s="61"/>
      <c r="CRH793" s="61"/>
      <c r="CRI793" s="61"/>
      <c r="CRJ793" s="61"/>
      <c r="CRK793" s="61"/>
      <c r="CRL793" s="61"/>
      <c r="CRM793" s="61"/>
      <c r="CRN793" s="61"/>
      <c r="CRO793" s="61"/>
      <c r="CRP793" s="61"/>
      <c r="CRQ793" s="61"/>
      <c r="CRR793" s="61"/>
      <c r="CRS793" s="61"/>
      <c r="CRT793" s="61"/>
      <c r="CRU793" s="61"/>
      <c r="CRV793" s="61"/>
      <c r="CRW793" s="61"/>
      <c r="CRX793" s="61"/>
      <c r="CRY793" s="61"/>
      <c r="CRZ793" s="61"/>
      <c r="CSA793" s="61"/>
      <c r="CSB793" s="61"/>
      <c r="CSC793" s="61"/>
      <c r="CSD793" s="61"/>
      <c r="CSE793" s="61"/>
      <c r="CSF793" s="61"/>
      <c r="CSG793" s="61"/>
      <c r="CSH793" s="61"/>
      <c r="CSI793" s="61"/>
      <c r="CSJ793" s="61"/>
      <c r="CSK793" s="61"/>
      <c r="CSL793" s="61"/>
      <c r="CSM793" s="61"/>
      <c r="CSN793" s="61"/>
      <c r="CSO793" s="61"/>
      <c r="CSP793" s="61"/>
      <c r="CSQ793" s="61"/>
      <c r="CSR793" s="61"/>
      <c r="CSS793" s="61"/>
      <c r="CST793" s="61"/>
      <c r="CSU793" s="61"/>
      <c r="CSV793" s="61"/>
      <c r="CSW793" s="61"/>
      <c r="CSX793" s="61"/>
      <c r="CSY793" s="61"/>
      <c r="CSZ793" s="61"/>
      <c r="CTA793" s="61"/>
      <c r="CTB793" s="61"/>
      <c r="CTC793" s="61"/>
      <c r="CTD793" s="61"/>
      <c r="CTE793" s="61"/>
      <c r="CTF793" s="61"/>
      <c r="CTG793" s="61"/>
      <c r="CTH793" s="61"/>
      <c r="CTI793" s="61"/>
      <c r="CTJ793" s="61"/>
      <c r="CTK793" s="61"/>
      <c r="CTL793" s="61"/>
      <c r="CTM793" s="61"/>
      <c r="CTN793" s="61"/>
      <c r="CTO793" s="61"/>
      <c r="CTP793" s="61"/>
      <c r="CTQ793" s="61"/>
      <c r="CTR793" s="61"/>
      <c r="CTS793" s="61"/>
      <c r="CTT793" s="61"/>
      <c r="CTU793" s="61"/>
      <c r="CTV793" s="61"/>
      <c r="CTW793" s="61"/>
      <c r="CTX793" s="61"/>
      <c r="CTY793" s="61"/>
      <c r="CTZ793" s="61"/>
      <c r="CUA793" s="61"/>
      <c r="CUB793" s="61"/>
      <c r="CUC793" s="61"/>
      <c r="CUD793" s="61"/>
      <c r="CUE793" s="61"/>
      <c r="CUF793" s="61"/>
      <c r="CUG793" s="61"/>
      <c r="CUH793" s="61"/>
      <c r="CUI793" s="61"/>
      <c r="CUJ793" s="61"/>
      <c r="CUK793" s="61"/>
      <c r="CUL793" s="61"/>
      <c r="CUM793" s="61"/>
      <c r="CUN793" s="61"/>
      <c r="CUO793" s="61"/>
      <c r="CUP793" s="61"/>
      <c r="CUQ793" s="61"/>
      <c r="CUR793" s="61"/>
      <c r="CUS793" s="61"/>
      <c r="CUT793" s="61"/>
      <c r="CUU793" s="61"/>
      <c r="CUV793" s="61"/>
      <c r="CUW793" s="61"/>
      <c r="CUX793" s="61"/>
      <c r="CUY793" s="61"/>
      <c r="CUZ793" s="61"/>
      <c r="CVA793" s="61"/>
      <c r="CVB793" s="61"/>
      <c r="CVC793" s="61"/>
      <c r="CVD793" s="61"/>
      <c r="CVE793" s="61"/>
      <c r="CVF793" s="61"/>
      <c r="CVG793" s="61"/>
      <c r="CVH793" s="61"/>
      <c r="CVI793" s="61"/>
      <c r="CVJ793" s="61"/>
      <c r="CVK793" s="61"/>
      <c r="CVL793" s="61"/>
      <c r="CVM793" s="61"/>
      <c r="CVN793" s="61"/>
      <c r="CVO793" s="61"/>
      <c r="CVP793" s="61"/>
      <c r="CVQ793" s="61"/>
      <c r="CVR793" s="61"/>
      <c r="CVS793" s="61"/>
      <c r="CVT793" s="61"/>
      <c r="CVU793" s="61"/>
      <c r="CVV793" s="61"/>
      <c r="CVW793" s="61"/>
      <c r="CVX793" s="61"/>
      <c r="CVY793" s="61"/>
      <c r="CVZ793" s="61"/>
      <c r="CWA793" s="61"/>
      <c r="CWB793" s="61"/>
      <c r="CWC793" s="61"/>
      <c r="CWD793" s="61"/>
      <c r="CWE793" s="61"/>
      <c r="CWF793" s="61"/>
      <c r="CWG793" s="61"/>
      <c r="CWH793" s="61"/>
      <c r="CWI793" s="61"/>
      <c r="CWJ793" s="61"/>
      <c r="CWK793" s="61"/>
      <c r="CWL793" s="61"/>
      <c r="CWM793" s="61"/>
      <c r="CWN793" s="61"/>
      <c r="CWO793" s="61"/>
      <c r="CWP793" s="61"/>
      <c r="CWQ793" s="61"/>
      <c r="CWR793" s="61"/>
      <c r="CWS793" s="61"/>
      <c r="CWT793" s="61"/>
      <c r="CWU793" s="61"/>
      <c r="CWV793" s="61"/>
      <c r="CWW793" s="61"/>
      <c r="CWX793" s="61"/>
      <c r="CWY793" s="61"/>
      <c r="CWZ793" s="61"/>
      <c r="CXA793" s="61"/>
      <c r="CXB793" s="61"/>
      <c r="CXC793" s="61"/>
      <c r="CXD793" s="61"/>
      <c r="CXE793" s="61"/>
      <c r="CXF793" s="61"/>
      <c r="CXG793" s="61"/>
      <c r="CXH793" s="61"/>
      <c r="CXI793" s="61"/>
      <c r="CXJ793" s="61"/>
      <c r="CXK793" s="61"/>
      <c r="CXL793" s="61"/>
      <c r="CXM793" s="61"/>
      <c r="CXN793" s="61"/>
      <c r="CXO793" s="61"/>
      <c r="CXP793" s="61"/>
      <c r="CXQ793" s="61"/>
      <c r="CXR793" s="61"/>
      <c r="CXS793" s="61"/>
      <c r="CXT793" s="61"/>
      <c r="CXU793" s="61"/>
      <c r="CXV793" s="61"/>
      <c r="CXW793" s="61"/>
      <c r="CXX793" s="61"/>
      <c r="CXY793" s="61"/>
      <c r="CXZ793" s="61"/>
      <c r="CYA793" s="61"/>
      <c r="CYB793" s="61"/>
      <c r="CYC793" s="61"/>
      <c r="CYD793" s="61"/>
      <c r="CYE793" s="61"/>
      <c r="CYF793" s="61"/>
      <c r="CYG793" s="61"/>
      <c r="CYH793" s="61"/>
      <c r="CYI793" s="61"/>
      <c r="CYJ793" s="61"/>
      <c r="CYK793" s="61"/>
      <c r="CYL793" s="61"/>
      <c r="CYM793" s="61"/>
      <c r="CYN793" s="61"/>
      <c r="CYO793" s="61"/>
      <c r="CYP793" s="61"/>
      <c r="CYQ793" s="61"/>
      <c r="CYR793" s="61"/>
      <c r="CYS793" s="61"/>
      <c r="CYT793" s="61"/>
      <c r="CYU793" s="61"/>
      <c r="CYV793" s="61"/>
      <c r="CYW793" s="61"/>
      <c r="CYX793" s="61"/>
      <c r="CYY793" s="61"/>
      <c r="CYZ793" s="61"/>
      <c r="CZA793" s="61"/>
      <c r="CZB793" s="61"/>
      <c r="CZC793" s="61"/>
      <c r="CZD793" s="61"/>
      <c r="CZE793" s="61"/>
      <c r="CZF793" s="61"/>
      <c r="CZG793" s="61"/>
      <c r="CZH793" s="61"/>
      <c r="CZI793" s="61"/>
      <c r="CZJ793" s="61"/>
      <c r="CZK793" s="61"/>
      <c r="CZL793" s="61"/>
      <c r="CZM793" s="61"/>
      <c r="CZN793" s="61"/>
      <c r="CZO793" s="61"/>
      <c r="CZP793" s="61"/>
      <c r="CZQ793" s="61"/>
      <c r="CZR793" s="61"/>
      <c r="CZS793" s="61"/>
      <c r="CZT793" s="61"/>
      <c r="CZU793" s="61"/>
      <c r="CZV793" s="61"/>
      <c r="CZW793" s="61"/>
      <c r="CZX793" s="61"/>
      <c r="CZY793" s="61"/>
      <c r="CZZ793" s="61"/>
      <c r="DAA793" s="61"/>
      <c r="DAB793" s="61"/>
      <c r="DAC793" s="61"/>
      <c r="DAD793" s="61"/>
      <c r="DAE793" s="61"/>
      <c r="DAF793" s="61"/>
      <c r="DAG793" s="61"/>
      <c r="DAH793" s="61"/>
      <c r="DAI793" s="61"/>
      <c r="DAJ793" s="61"/>
      <c r="DAK793" s="61"/>
      <c r="DAL793" s="61"/>
      <c r="DAM793" s="61"/>
      <c r="DAN793" s="61"/>
      <c r="DAO793" s="61"/>
      <c r="DAP793" s="61"/>
      <c r="DAQ793" s="61"/>
      <c r="DAR793" s="61"/>
      <c r="DAS793" s="61"/>
      <c r="DAT793" s="61"/>
      <c r="DAU793" s="61"/>
      <c r="DAV793" s="61"/>
      <c r="DAW793" s="61"/>
      <c r="DAX793" s="61"/>
      <c r="DAY793" s="61"/>
      <c r="DAZ793" s="61"/>
      <c r="DBA793" s="61"/>
      <c r="DBB793" s="61"/>
      <c r="DBC793" s="61"/>
      <c r="DBD793" s="61"/>
      <c r="DBE793" s="61"/>
      <c r="DBF793" s="61"/>
      <c r="DBG793" s="61"/>
      <c r="DBH793" s="61"/>
      <c r="DBI793" s="61"/>
      <c r="DBJ793" s="61"/>
      <c r="DBK793" s="61"/>
      <c r="DBL793" s="61"/>
      <c r="DBM793" s="61"/>
      <c r="DBN793" s="61"/>
      <c r="DBO793" s="61"/>
      <c r="DBP793" s="61"/>
      <c r="DBQ793" s="61"/>
      <c r="DBR793" s="61"/>
      <c r="DBS793" s="61"/>
      <c r="DBT793" s="61"/>
      <c r="DBU793" s="61"/>
      <c r="DBV793" s="61"/>
      <c r="DBW793" s="61"/>
      <c r="DBX793" s="61"/>
      <c r="DBY793" s="61"/>
      <c r="DBZ793" s="61"/>
      <c r="DCA793" s="61"/>
      <c r="DCB793" s="61"/>
      <c r="DCC793" s="61"/>
      <c r="DCD793" s="61"/>
      <c r="DCE793" s="61"/>
      <c r="DCF793" s="61"/>
      <c r="DCG793" s="61"/>
      <c r="DCH793" s="61"/>
      <c r="DCI793" s="61"/>
      <c r="DCJ793" s="61"/>
      <c r="DCK793" s="61"/>
      <c r="DCL793" s="61"/>
      <c r="DCM793" s="61"/>
      <c r="DCN793" s="61"/>
      <c r="DCO793" s="61"/>
      <c r="DCP793" s="61"/>
      <c r="DCQ793" s="61"/>
      <c r="DCR793" s="61"/>
      <c r="DCS793" s="61"/>
      <c r="DCT793" s="61"/>
      <c r="DCU793" s="61"/>
      <c r="DCV793" s="61"/>
      <c r="DCW793" s="61"/>
      <c r="DCX793" s="61"/>
      <c r="DCY793" s="61"/>
      <c r="DCZ793" s="61"/>
      <c r="DDA793" s="61"/>
      <c r="DDB793" s="61"/>
      <c r="DDC793" s="61"/>
      <c r="DDD793" s="61"/>
      <c r="DDE793" s="61"/>
      <c r="DDF793" s="61"/>
      <c r="DDG793" s="61"/>
      <c r="DDH793" s="61"/>
      <c r="DDI793" s="61"/>
      <c r="DDJ793" s="61"/>
      <c r="DDK793" s="61"/>
      <c r="DDL793" s="61"/>
      <c r="DDM793" s="61"/>
      <c r="DDN793" s="61"/>
      <c r="DDO793" s="61"/>
      <c r="DDP793" s="61"/>
      <c r="DDQ793" s="61"/>
      <c r="DDR793" s="61"/>
      <c r="DDS793" s="61"/>
      <c r="DDT793" s="61"/>
      <c r="DDU793" s="61"/>
      <c r="DDV793" s="61"/>
      <c r="DDW793" s="61"/>
      <c r="DDX793" s="61"/>
      <c r="DDY793" s="61"/>
      <c r="DDZ793" s="61"/>
      <c r="DEA793" s="61"/>
      <c r="DEB793" s="61"/>
      <c r="DEC793" s="61"/>
      <c r="DED793" s="61"/>
      <c r="DEE793" s="61"/>
      <c r="DEF793" s="61"/>
      <c r="DEG793" s="61"/>
      <c r="DEH793" s="61"/>
      <c r="DEI793" s="61"/>
      <c r="DEJ793" s="61"/>
      <c r="DEK793" s="61"/>
      <c r="DEL793" s="61"/>
      <c r="DEM793" s="61"/>
      <c r="DEN793" s="61"/>
      <c r="DEO793" s="61"/>
      <c r="DEP793" s="61"/>
      <c r="DEQ793" s="61"/>
      <c r="DER793" s="61"/>
      <c r="DES793" s="61"/>
      <c r="DET793" s="61"/>
      <c r="DEU793" s="61"/>
      <c r="DEV793" s="61"/>
      <c r="DEW793" s="61"/>
      <c r="DEX793" s="61"/>
      <c r="DEY793" s="61"/>
      <c r="DEZ793" s="61"/>
      <c r="DFA793" s="61"/>
      <c r="DFB793" s="61"/>
      <c r="DFC793" s="61"/>
      <c r="DFD793" s="61"/>
      <c r="DFE793" s="61"/>
      <c r="DFF793" s="61"/>
      <c r="DFG793" s="61"/>
      <c r="DFH793" s="61"/>
      <c r="DFI793" s="61"/>
      <c r="DFJ793" s="61"/>
      <c r="DFK793" s="61"/>
      <c r="DFL793" s="61"/>
      <c r="DFM793" s="61"/>
      <c r="DFN793" s="61"/>
      <c r="DFO793" s="61"/>
      <c r="DFP793" s="61"/>
      <c r="DFQ793" s="61"/>
      <c r="DFR793" s="61"/>
      <c r="DFS793" s="61"/>
      <c r="DFT793" s="61"/>
      <c r="DFU793" s="61"/>
      <c r="DFV793" s="61"/>
      <c r="DFW793" s="61"/>
      <c r="DFX793" s="61"/>
      <c r="DFY793" s="61"/>
      <c r="DFZ793" s="61"/>
      <c r="DGA793" s="61"/>
      <c r="DGB793" s="61"/>
      <c r="DGC793" s="61"/>
      <c r="DGD793" s="61"/>
      <c r="DGE793" s="61"/>
      <c r="DGF793" s="61"/>
      <c r="DGG793" s="61"/>
      <c r="DGH793" s="61"/>
      <c r="DGI793" s="61"/>
      <c r="DGJ793" s="61"/>
      <c r="DGK793" s="61"/>
      <c r="DGL793" s="61"/>
      <c r="DGM793" s="61"/>
      <c r="DGN793" s="61"/>
      <c r="DGO793" s="61"/>
      <c r="DGP793" s="61"/>
      <c r="DGQ793" s="61"/>
      <c r="DGR793" s="61"/>
      <c r="DGS793" s="61"/>
      <c r="DGT793" s="61"/>
      <c r="DGU793" s="61"/>
      <c r="DGV793" s="61"/>
      <c r="DGW793" s="61"/>
      <c r="DGX793" s="61"/>
      <c r="DGY793" s="61"/>
      <c r="DGZ793" s="61"/>
      <c r="DHA793" s="61"/>
      <c r="DHB793" s="61"/>
      <c r="DHC793" s="61"/>
      <c r="DHD793" s="61"/>
      <c r="DHE793" s="61"/>
      <c r="DHF793" s="61"/>
      <c r="DHG793" s="61"/>
      <c r="DHH793" s="61"/>
      <c r="DHI793" s="61"/>
      <c r="DHJ793" s="61"/>
      <c r="DHK793" s="61"/>
      <c r="DHL793" s="61"/>
      <c r="DHM793" s="61"/>
      <c r="DHN793" s="61"/>
      <c r="DHO793" s="61"/>
      <c r="DHP793" s="61"/>
      <c r="DHQ793" s="61"/>
      <c r="DHR793" s="61"/>
      <c r="DHS793" s="61"/>
      <c r="DHT793" s="61"/>
      <c r="DHU793" s="61"/>
      <c r="DHV793" s="61"/>
      <c r="DHW793" s="61"/>
      <c r="DHX793" s="61"/>
      <c r="DHY793" s="61"/>
      <c r="DHZ793" s="61"/>
      <c r="DIA793" s="61"/>
      <c r="DIB793" s="61"/>
      <c r="DIC793" s="61"/>
      <c r="DID793" s="61"/>
      <c r="DIE793" s="61"/>
      <c r="DIF793" s="61"/>
      <c r="DIG793" s="61"/>
      <c r="DIH793" s="61"/>
      <c r="DII793" s="61"/>
      <c r="DIJ793" s="61"/>
      <c r="DIK793" s="61"/>
      <c r="DIL793" s="61"/>
      <c r="DIM793" s="61"/>
      <c r="DIN793" s="61"/>
      <c r="DIO793" s="61"/>
      <c r="DIP793" s="61"/>
      <c r="DIQ793" s="61"/>
      <c r="DIR793" s="61"/>
      <c r="DIS793" s="61"/>
      <c r="DIT793" s="61"/>
      <c r="DIU793" s="61"/>
      <c r="DIV793" s="61"/>
      <c r="DIW793" s="61"/>
      <c r="DIX793" s="61"/>
      <c r="DIY793" s="61"/>
      <c r="DIZ793" s="61"/>
      <c r="DJA793" s="61"/>
      <c r="DJB793" s="61"/>
      <c r="DJC793" s="61"/>
      <c r="DJD793" s="61"/>
      <c r="DJE793" s="61"/>
      <c r="DJF793" s="61"/>
      <c r="DJG793" s="61"/>
      <c r="DJH793" s="61"/>
      <c r="DJI793" s="61"/>
      <c r="DJJ793" s="61"/>
      <c r="DJK793" s="61"/>
      <c r="DJL793" s="61"/>
      <c r="DJM793" s="61"/>
      <c r="DJN793" s="61"/>
      <c r="DJO793" s="61"/>
      <c r="DJP793" s="61"/>
      <c r="DJQ793" s="61"/>
      <c r="DJR793" s="61"/>
      <c r="DJS793" s="61"/>
      <c r="DJT793" s="61"/>
      <c r="DJU793" s="61"/>
      <c r="DJV793" s="61"/>
      <c r="DJW793" s="61"/>
      <c r="DJX793" s="61"/>
      <c r="DJY793" s="61"/>
      <c r="DJZ793" s="61"/>
      <c r="DKA793" s="61"/>
      <c r="DKB793" s="61"/>
      <c r="DKC793" s="61"/>
      <c r="DKD793" s="61"/>
      <c r="DKE793" s="61"/>
      <c r="DKF793" s="61"/>
      <c r="DKG793" s="61"/>
      <c r="DKH793" s="61"/>
      <c r="DKI793" s="61"/>
      <c r="DKJ793" s="61"/>
      <c r="DKK793" s="61"/>
      <c r="DKL793" s="61"/>
      <c r="DKM793" s="61"/>
      <c r="DKN793" s="61"/>
      <c r="DKO793" s="61"/>
      <c r="DKP793" s="61"/>
      <c r="DKQ793" s="61"/>
      <c r="DKR793" s="61"/>
      <c r="DKS793" s="61"/>
      <c r="DKT793" s="61"/>
      <c r="DKU793" s="61"/>
      <c r="DKV793" s="61"/>
      <c r="DKW793" s="61"/>
      <c r="DKX793" s="61"/>
      <c r="DKY793" s="61"/>
      <c r="DKZ793" s="61"/>
      <c r="DLA793" s="61"/>
      <c r="DLB793" s="61"/>
      <c r="DLC793" s="61"/>
      <c r="DLD793" s="61"/>
      <c r="DLE793" s="61"/>
      <c r="DLF793" s="61"/>
      <c r="DLG793" s="61"/>
      <c r="DLH793" s="61"/>
      <c r="DLI793" s="61"/>
      <c r="DLJ793" s="61"/>
      <c r="DLK793" s="61"/>
      <c r="DLL793" s="61"/>
      <c r="DLM793" s="61"/>
      <c r="DLN793" s="61"/>
      <c r="DLO793" s="61"/>
      <c r="DLP793" s="61"/>
      <c r="DLQ793" s="61"/>
      <c r="DLR793" s="61"/>
      <c r="DLS793" s="61"/>
      <c r="DLT793" s="61"/>
      <c r="DLU793" s="61"/>
      <c r="DLV793" s="61"/>
      <c r="DLW793" s="61"/>
      <c r="DLX793" s="61"/>
      <c r="DLY793" s="61"/>
      <c r="DLZ793" s="61"/>
      <c r="DMA793" s="61"/>
      <c r="DMB793" s="61"/>
      <c r="DMC793" s="61"/>
      <c r="DMD793" s="61"/>
      <c r="DME793" s="61"/>
      <c r="DMF793" s="61"/>
      <c r="DMG793" s="61"/>
      <c r="DMH793" s="61"/>
      <c r="DMI793" s="61"/>
      <c r="DMJ793" s="61"/>
      <c r="DMK793" s="61"/>
      <c r="DML793" s="61"/>
      <c r="DMM793" s="61"/>
      <c r="DMN793" s="61"/>
      <c r="DMO793" s="61"/>
      <c r="DMP793" s="61"/>
      <c r="DMQ793" s="61"/>
      <c r="DMR793" s="61"/>
      <c r="DMS793" s="61"/>
      <c r="DMT793" s="61"/>
      <c r="DMU793" s="61"/>
      <c r="DMV793" s="61"/>
      <c r="DMW793" s="61"/>
      <c r="DMX793" s="61"/>
      <c r="DMY793" s="61"/>
      <c r="DMZ793" s="61"/>
      <c r="DNA793" s="61"/>
      <c r="DNB793" s="61"/>
      <c r="DNC793" s="61"/>
      <c r="DND793" s="61"/>
      <c r="DNE793" s="61"/>
      <c r="DNF793" s="61"/>
      <c r="DNG793" s="61"/>
      <c r="DNH793" s="61"/>
      <c r="DNI793" s="61"/>
      <c r="DNJ793" s="61"/>
      <c r="DNK793" s="61"/>
      <c r="DNL793" s="61"/>
      <c r="DNM793" s="61"/>
      <c r="DNN793" s="61"/>
      <c r="DNO793" s="61"/>
      <c r="DNP793" s="61"/>
      <c r="DNQ793" s="61"/>
      <c r="DNR793" s="61"/>
      <c r="DNS793" s="61"/>
      <c r="DNT793" s="61"/>
      <c r="DNU793" s="61"/>
      <c r="DNV793" s="61"/>
      <c r="DNW793" s="61"/>
      <c r="DNX793" s="61"/>
      <c r="DNY793" s="61"/>
      <c r="DNZ793" s="61"/>
      <c r="DOA793" s="61"/>
      <c r="DOB793" s="61"/>
      <c r="DOC793" s="61"/>
      <c r="DOD793" s="61"/>
      <c r="DOE793" s="61"/>
      <c r="DOF793" s="61"/>
      <c r="DOG793" s="61"/>
      <c r="DOH793" s="61"/>
      <c r="DOI793" s="61"/>
      <c r="DOJ793" s="61"/>
      <c r="DOK793" s="61"/>
      <c r="DOL793" s="61"/>
      <c r="DOM793" s="61"/>
      <c r="DON793" s="61"/>
      <c r="DOO793" s="61"/>
      <c r="DOP793" s="61"/>
      <c r="DOQ793" s="61"/>
      <c r="DOR793" s="61"/>
      <c r="DOS793" s="61"/>
      <c r="DOT793" s="61"/>
      <c r="DOU793" s="61"/>
      <c r="DOV793" s="61"/>
      <c r="DOW793" s="61"/>
      <c r="DOX793" s="61"/>
      <c r="DOY793" s="61"/>
      <c r="DOZ793" s="61"/>
      <c r="DPA793" s="61"/>
      <c r="DPB793" s="61"/>
      <c r="DPC793" s="61"/>
      <c r="DPD793" s="61"/>
      <c r="DPE793" s="61"/>
      <c r="DPF793" s="61"/>
      <c r="DPG793" s="61"/>
      <c r="DPH793" s="61"/>
      <c r="DPI793" s="61"/>
      <c r="DPJ793" s="61"/>
      <c r="DPK793" s="61"/>
      <c r="DPL793" s="61"/>
      <c r="DPM793" s="61"/>
      <c r="DPN793" s="61"/>
      <c r="DPO793" s="61"/>
      <c r="DPP793" s="61"/>
      <c r="DPQ793" s="61"/>
      <c r="DPR793" s="61"/>
      <c r="DPS793" s="61"/>
      <c r="DPT793" s="61"/>
      <c r="DPU793" s="61"/>
      <c r="DPV793" s="61"/>
      <c r="DPW793" s="61"/>
      <c r="DPX793" s="61"/>
      <c r="DPY793" s="61"/>
      <c r="DPZ793" s="61"/>
      <c r="DQA793" s="61"/>
      <c r="DQB793" s="61"/>
      <c r="DQC793" s="61"/>
      <c r="DQD793" s="61"/>
      <c r="DQE793" s="61"/>
      <c r="DQF793" s="61"/>
      <c r="DQG793" s="61"/>
      <c r="DQH793" s="61"/>
      <c r="DQI793" s="61"/>
      <c r="DQJ793" s="61"/>
      <c r="DQK793" s="61"/>
      <c r="DQL793" s="61"/>
      <c r="DQM793" s="61"/>
      <c r="DQN793" s="61"/>
      <c r="DQO793" s="61"/>
      <c r="DQP793" s="61"/>
      <c r="DQQ793" s="61"/>
      <c r="DQR793" s="61"/>
      <c r="DQS793" s="61"/>
      <c r="DQT793" s="61"/>
      <c r="DQU793" s="61"/>
      <c r="DQV793" s="61"/>
      <c r="DQW793" s="61"/>
      <c r="DQX793" s="61"/>
      <c r="DQY793" s="61"/>
      <c r="DQZ793" s="61"/>
      <c r="DRA793" s="61"/>
      <c r="DRB793" s="61"/>
      <c r="DRC793" s="61"/>
      <c r="DRD793" s="61"/>
      <c r="DRE793" s="61"/>
      <c r="DRF793" s="61"/>
      <c r="DRG793" s="61"/>
      <c r="DRH793" s="61"/>
      <c r="DRI793" s="61"/>
      <c r="DRJ793" s="61"/>
      <c r="DRK793" s="61"/>
      <c r="DRL793" s="61"/>
      <c r="DRM793" s="61"/>
      <c r="DRN793" s="61"/>
      <c r="DRO793" s="61"/>
      <c r="DRP793" s="61"/>
      <c r="DRQ793" s="61"/>
      <c r="DRR793" s="61"/>
      <c r="DRS793" s="61"/>
      <c r="DRT793" s="61"/>
      <c r="DRU793" s="61"/>
      <c r="DRV793" s="61"/>
      <c r="DRW793" s="61"/>
      <c r="DRX793" s="61"/>
      <c r="DRY793" s="61"/>
      <c r="DRZ793" s="61"/>
      <c r="DSA793" s="61"/>
      <c r="DSB793" s="61"/>
      <c r="DSC793" s="61"/>
      <c r="DSD793" s="61"/>
      <c r="DSE793" s="61"/>
      <c r="DSF793" s="61"/>
      <c r="DSG793" s="61"/>
      <c r="DSH793" s="61"/>
      <c r="DSI793" s="61"/>
      <c r="DSJ793" s="61"/>
      <c r="DSK793" s="61"/>
      <c r="DSL793" s="61"/>
      <c r="DSM793" s="61"/>
      <c r="DSN793" s="61"/>
      <c r="DSO793" s="61"/>
      <c r="DSP793" s="61"/>
      <c r="DSQ793" s="61"/>
      <c r="DSR793" s="61"/>
      <c r="DSS793" s="61"/>
      <c r="DST793" s="61"/>
      <c r="DSU793" s="61"/>
      <c r="DSV793" s="61"/>
      <c r="DSW793" s="61"/>
      <c r="DSX793" s="61"/>
      <c r="DSY793" s="61"/>
      <c r="DSZ793" s="61"/>
      <c r="DTA793" s="61"/>
      <c r="DTB793" s="61"/>
      <c r="DTC793" s="61"/>
      <c r="DTD793" s="61"/>
      <c r="DTE793" s="61"/>
      <c r="DTF793" s="61"/>
      <c r="DTG793" s="61"/>
      <c r="DTH793" s="61"/>
      <c r="DTI793" s="61"/>
      <c r="DTJ793" s="61"/>
      <c r="DTK793" s="61"/>
      <c r="DTL793" s="61"/>
      <c r="DTM793" s="61"/>
      <c r="DTN793" s="61"/>
      <c r="DTO793" s="61"/>
      <c r="DTP793" s="61"/>
      <c r="DTQ793" s="61"/>
      <c r="DTR793" s="61"/>
      <c r="DTS793" s="61"/>
      <c r="DTT793" s="61"/>
      <c r="DTU793" s="61"/>
      <c r="DTV793" s="61"/>
      <c r="DTW793" s="61"/>
      <c r="DTX793" s="61"/>
      <c r="DTY793" s="61"/>
      <c r="DTZ793" s="61"/>
      <c r="DUA793" s="61"/>
      <c r="DUB793" s="61"/>
      <c r="DUC793" s="61"/>
      <c r="DUD793" s="61"/>
      <c r="DUE793" s="61"/>
      <c r="DUF793" s="61"/>
      <c r="DUG793" s="61"/>
      <c r="DUH793" s="61"/>
      <c r="DUI793" s="61"/>
      <c r="DUJ793" s="61"/>
      <c r="DUK793" s="61"/>
      <c r="DUL793" s="61"/>
      <c r="DUM793" s="61"/>
      <c r="DUN793" s="61"/>
      <c r="DUO793" s="61"/>
      <c r="DUP793" s="61"/>
      <c r="DUQ793" s="61"/>
      <c r="DUR793" s="61"/>
      <c r="DUS793" s="61"/>
      <c r="DUT793" s="61"/>
      <c r="DUU793" s="61"/>
      <c r="DUV793" s="61"/>
      <c r="DUW793" s="61"/>
      <c r="DUX793" s="61"/>
      <c r="DUY793" s="61"/>
      <c r="DUZ793" s="61"/>
      <c r="DVA793" s="61"/>
      <c r="DVB793" s="61"/>
      <c r="DVC793" s="61"/>
      <c r="DVD793" s="61"/>
      <c r="DVE793" s="61"/>
      <c r="DVF793" s="61"/>
      <c r="DVG793" s="61"/>
      <c r="DVH793" s="61"/>
      <c r="DVI793" s="61"/>
      <c r="DVJ793" s="61"/>
      <c r="DVK793" s="61"/>
      <c r="DVL793" s="61"/>
      <c r="DVM793" s="61"/>
      <c r="DVN793" s="61"/>
      <c r="DVO793" s="61"/>
      <c r="DVP793" s="61"/>
      <c r="DVQ793" s="61"/>
      <c r="DVR793" s="61"/>
      <c r="DVS793" s="61"/>
      <c r="DVT793" s="61"/>
      <c r="DVU793" s="61"/>
      <c r="DVV793" s="61"/>
      <c r="DVW793" s="61"/>
      <c r="DVX793" s="61"/>
      <c r="DVY793" s="61"/>
      <c r="DVZ793" s="61"/>
      <c r="DWA793" s="61"/>
      <c r="DWB793" s="61"/>
      <c r="DWC793" s="61"/>
      <c r="DWD793" s="61"/>
      <c r="DWE793" s="61"/>
      <c r="DWF793" s="61"/>
      <c r="DWG793" s="61"/>
      <c r="DWH793" s="61"/>
      <c r="DWI793" s="61"/>
      <c r="DWJ793" s="61"/>
      <c r="DWK793" s="61"/>
      <c r="DWL793" s="61"/>
      <c r="DWM793" s="61"/>
      <c r="DWN793" s="61"/>
      <c r="DWO793" s="61"/>
      <c r="DWP793" s="61"/>
      <c r="DWQ793" s="61"/>
      <c r="DWR793" s="61"/>
      <c r="DWS793" s="61"/>
      <c r="DWT793" s="61"/>
      <c r="DWU793" s="61"/>
      <c r="DWV793" s="61"/>
      <c r="DWW793" s="61"/>
      <c r="DWX793" s="61"/>
      <c r="DWY793" s="61"/>
      <c r="DWZ793" s="61"/>
      <c r="DXA793" s="61"/>
      <c r="DXB793" s="61"/>
      <c r="DXC793" s="61"/>
      <c r="DXD793" s="61"/>
      <c r="DXE793" s="61"/>
      <c r="DXF793" s="61"/>
      <c r="DXG793" s="61"/>
      <c r="DXH793" s="61"/>
      <c r="DXI793" s="61"/>
      <c r="DXJ793" s="61"/>
      <c r="DXK793" s="61"/>
      <c r="DXL793" s="61"/>
      <c r="DXM793" s="61"/>
      <c r="DXN793" s="61"/>
      <c r="DXO793" s="61"/>
      <c r="DXP793" s="61"/>
      <c r="DXQ793" s="61"/>
      <c r="DXR793" s="61"/>
      <c r="DXS793" s="61"/>
      <c r="DXT793" s="61"/>
      <c r="DXU793" s="61"/>
      <c r="DXV793" s="61"/>
      <c r="DXW793" s="61"/>
      <c r="DXX793" s="61"/>
      <c r="DXY793" s="61"/>
      <c r="DXZ793" s="61"/>
      <c r="DYA793" s="61"/>
      <c r="DYB793" s="61"/>
      <c r="DYC793" s="61"/>
      <c r="DYD793" s="61"/>
      <c r="DYE793" s="61"/>
      <c r="DYF793" s="61"/>
      <c r="DYG793" s="61"/>
      <c r="DYH793" s="61"/>
      <c r="DYI793" s="61"/>
      <c r="DYJ793" s="61"/>
      <c r="DYK793" s="61"/>
      <c r="DYL793" s="61"/>
      <c r="DYM793" s="61"/>
      <c r="DYN793" s="61"/>
      <c r="DYO793" s="61"/>
      <c r="DYP793" s="61"/>
      <c r="DYQ793" s="61"/>
      <c r="DYR793" s="61"/>
      <c r="DYS793" s="61"/>
      <c r="DYT793" s="61"/>
      <c r="DYU793" s="61"/>
      <c r="DYV793" s="61"/>
      <c r="DYW793" s="61"/>
      <c r="DYX793" s="61"/>
      <c r="DYY793" s="61"/>
      <c r="DYZ793" s="61"/>
      <c r="DZA793" s="61"/>
      <c r="DZB793" s="61"/>
      <c r="DZC793" s="61"/>
      <c r="DZD793" s="61"/>
      <c r="DZE793" s="61"/>
      <c r="DZF793" s="61"/>
      <c r="DZG793" s="61"/>
      <c r="DZH793" s="61"/>
      <c r="DZI793" s="61"/>
      <c r="DZJ793" s="61"/>
      <c r="DZK793" s="61"/>
      <c r="DZL793" s="61"/>
      <c r="DZM793" s="61"/>
      <c r="DZN793" s="61"/>
      <c r="DZO793" s="61"/>
      <c r="DZP793" s="61"/>
      <c r="DZQ793" s="61"/>
      <c r="DZR793" s="61"/>
      <c r="DZS793" s="61"/>
      <c r="DZT793" s="61"/>
      <c r="DZU793" s="61"/>
      <c r="DZV793" s="61"/>
      <c r="DZW793" s="61"/>
      <c r="DZX793" s="61"/>
      <c r="DZY793" s="61"/>
      <c r="DZZ793" s="61"/>
      <c r="EAA793" s="61"/>
      <c r="EAB793" s="61"/>
      <c r="EAC793" s="61"/>
      <c r="EAD793" s="61"/>
      <c r="EAE793" s="61"/>
      <c r="EAF793" s="61"/>
      <c r="EAG793" s="61"/>
      <c r="EAH793" s="61"/>
      <c r="EAI793" s="61"/>
      <c r="EAJ793" s="61"/>
      <c r="EAK793" s="61"/>
      <c r="EAL793" s="61"/>
      <c r="EAM793" s="61"/>
      <c r="EAN793" s="61"/>
      <c r="EAO793" s="61"/>
      <c r="EAP793" s="61"/>
      <c r="EAQ793" s="61"/>
      <c r="EAR793" s="61"/>
      <c r="EAS793" s="61"/>
      <c r="EAT793" s="61"/>
      <c r="EAU793" s="61"/>
      <c r="EAV793" s="61"/>
      <c r="EAW793" s="61"/>
      <c r="EAX793" s="61"/>
      <c r="EAY793" s="61"/>
      <c r="EAZ793" s="61"/>
      <c r="EBA793" s="61"/>
      <c r="EBB793" s="61"/>
      <c r="EBC793" s="61"/>
      <c r="EBD793" s="61"/>
      <c r="EBE793" s="61"/>
      <c r="EBF793" s="61"/>
      <c r="EBG793" s="61"/>
      <c r="EBH793" s="61"/>
      <c r="EBI793" s="61"/>
      <c r="EBJ793" s="61"/>
      <c r="EBK793" s="61"/>
      <c r="EBL793" s="61"/>
      <c r="EBM793" s="61"/>
      <c r="EBN793" s="61"/>
      <c r="EBO793" s="61"/>
      <c r="EBP793" s="61"/>
      <c r="EBQ793" s="61"/>
      <c r="EBR793" s="61"/>
      <c r="EBS793" s="61"/>
      <c r="EBT793" s="61"/>
      <c r="EBU793" s="61"/>
      <c r="EBV793" s="61"/>
      <c r="EBW793" s="61"/>
      <c r="EBX793" s="61"/>
      <c r="EBY793" s="61"/>
      <c r="EBZ793" s="61"/>
      <c r="ECA793" s="61"/>
      <c r="ECB793" s="61"/>
      <c r="ECC793" s="61"/>
      <c r="ECD793" s="61"/>
      <c r="ECE793" s="61"/>
      <c r="ECF793" s="61"/>
      <c r="ECG793" s="61"/>
      <c r="ECH793" s="61"/>
      <c r="ECI793" s="61"/>
      <c r="ECJ793" s="61"/>
      <c r="ECK793" s="61"/>
      <c r="ECL793" s="61"/>
      <c r="ECM793" s="61"/>
      <c r="ECN793" s="61"/>
      <c r="ECO793" s="61"/>
      <c r="ECP793" s="61"/>
      <c r="ECQ793" s="61"/>
      <c r="ECR793" s="61"/>
      <c r="ECS793" s="61"/>
      <c r="ECT793" s="61"/>
      <c r="ECU793" s="61"/>
      <c r="ECV793" s="61"/>
      <c r="ECW793" s="61"/>
      <c r="ECX793" s="61"/>
      <c r="ECY793" s="61"/>
      <c r="ECZ793" s="61"/>
      <c r="EDA793" s="61"/>
      <c r="EDB793" s="61"/>
      <c r="EDC793" s="61"/>
      <c r="EDD793" s="61"/>
      <c r="EDE793" s="61"/>
      <c r="EDF793" s="61"/>
      <c r="EDG793" s="61"/>
      <c r="EDH793" s="61"/>
      <c r="EDI793" s="61"/>
      <c r="EDJ793" s="61"/>
      <c r="EDK793" s="61"/>
      <c r="EDL793" s="61"/>
      <c r="EDM793" s="61"/>
      <c r="EDN793" s="61"/>
      <c r="EDO793" s="61"/>
      <c r="EDP793" s="61"/>
      <c r="EDQ793" s="61"/>
      <c r="EDR793" s="61"/>
      <c r="EDS793" s="61"/>
      <c r="EDT793" s="61"/>
      <c r="EDU793" s="61"/>
      <c r="EDV793" s="61"/>
      <c r="EDW793" s="61"/>
      <c r="EDX793" s="61"/>
      <c r="EDY793" s="61"/>
      <c r="EDZ793" s="61"/>
      <c r="EEA793" s="61"/>
      <c r="EEB793" s="61"/>
      <c r="EEC793" s="61"/>
      <c r="EED793" s="61"/>
      <c r="EEE793" s="61"/>
      <c r="EEF793" s="61"/>
      <c r="EEG793" s="61"/>
      <c r="EEH793" s="61"/>
      <c r="EEI793" s="61"/>
      <c r="EEJ793" s="61"/>
      <c r="EEK793" s="61"/>
      <c r="EEL793" s="61"/>
      <c r="EEM793" s="61"/>
      <c r="EEN793" s="61"/>
      <c r="EEO793" s="61"/>
      <c r="EEP793" s="61"/>
      <c r="EEQ793" s="61"/>
      <c r="EER793" s="61"/>
      <c r="EES793" s="61"/>
      <c r="EET793" s="61"/>
      <c r="EEU793" s="61"/>
      <c r="EEV793" s="61"/>
      <c r="EEW793" s="61"/>
      <c r="EEX793" s="61"/>
      <c r="EEY793" s="61"/>
      <c r="EEZ793" s="61"/>
      <c r="EFA793" s="61"/>
      <c r="EFB793" s="61"/>
      <c r="EFC793" s="61"/>
      <c r="EFD793" s="61"/>
      <c r="EFE793" s="61"/>
      <c r="EFF793" s="61"/>
      <c r="EFG793" s="61"/>
      <c r="EFH793" s="61"/>
      <c r="EFI793" s="61"/>
      <c r="EFJ793" s="61"/>
      <c r="EFK793" s="61"/>
      <c r="EFL793" s="61"/>
      <c r="EFM793" s="61"/>
      <c r="EFN793" s="61"/>
      <c r="EFO793" s="61"/>
      <c r="EFP793" s="61"/>
      <c r="EFQ793" s="61"/>
      <c r="EFR793" s="61"/>
      <c r="EFS793" s="61"/>
      <c r="EFT793" s="61"/>
      <c r="EFU793" s="61"/>
      <c r="EFV793" s="61"/>
      <c r="EFW793" s="61"/>
      <c r="EFX793" s="61"/>
      <c r="EFY793" s="61"/>
      <c r="EFZ793" s="61"/>
      <c r="EGA793" s="61"/>
      <c r="EGB793" s="61"/>
      <c r="EGC793" s="61"/>
      <c r="EGD793" s="61"/>
      <c r="EGE793" s="61"/>
      <c r="EGF793" s="61"/>
      <c r="EGG793" s="61"/>
      <c r="EGH793" s="61"/>
      <c r="EGI793" s="61"/>
      <c r="EGJ793" s="61"/>
      <c r="EGK793" s="61"/>
      <c r="EGL793" s="61"/>
      <c r="EGM793" s="61"/>
      <c r="EGN793" s="61"/>
      <c r="EGO793" s="61"/>
      <c r="EGP793" s="61"/>
      <c r="EGQ793" s="61"/>
      <c r="EGR793" s="61"/>
      <c r="EGS793" s="61"/>
      <c r="EGT793" s="61"/>
      <c r="EGU793" s="61"/>
      <c r="EGV793" s="61"/>
      <c r="EGW793" s="61"/>
      <c r="EGX793" s="61"/>
      <c r="EGY793" s="61"/>
      <c r="EGZ793" s="61"/>
      <c r="EHA793" s="61"/>
      <c r="EHB793" s="61"/>
      <c r="EHC793" s="61"/>
      <c r="EHD793" s="61"/>
      <c r="EHE793" s="61"/>
      <c r="EHF793" s="61"/>
      <c r="EHG793" s="61"/>
      <c r="EHH793" s="61"/>
      <c r="EHI793" s="61"/>
      <c r="EHJ793" s="61"/>
      <c r="EHK793" s="61"/>
      <c r="EHL793" s="61"/>
      <c r="EHM793" s="61"/>
      <c r="EHN793" s="61"/>
      <c r="EHO793" s="61"/>
      <c r="EHP793" s="61"/>
      <c r="EHQ793" s="61"/>
      <c r="EHR793" s="61"/>
      <c r="EHS793" s="61"/>
      <c r="EHT793" s="61"/>
      <c r="EHU793" s="61"/>
      <c r="EHV793" s="61"/>
      <c r="EHW793" s="61"/>
      <c r="EHX793" s="61"/>
      <c r="EHY793" s="61"/>
      <c r="EHZ793" s="61"/>
      <c r="EIA793" s="61"/>
      <c r="EIB793" s="61"/>
      <c r="EIC793" s="61"/>
      <c r="EID793" s="61"/>
      <c r="EIE793" s="61"/>
      <c r="EIF793" s="61"/>
      <c r="EIG793" s="61"/>
      <c r="EIH793" s="61"/>
      <c r="EII793" s="61"/>
      <c r="EIJ793" s="61"/>
      <c r="EIK793" s="61"/>
      <c r="EIL793" s="61"/>
      <c r="EIM793" s="61"/>
      <c r="EIN793" s="61"/>
      <c r="EIO793" s="61"/>
      <c r="EIP793" s="61"/>
      <c r="EIQ793" s="61"/>
      <c r="EIR793" s="61"/>
      <c r="EIS793" s="61"/>
      <c r="EIT793" s="61"/>
      <c r="EIU793" s="61"/>
      <c r="EIV793" s="61"/>
      <c r="EIW793" s="61"/>
      <c r="EIX793" s="61"/>
      <c r="EIY793" s="61"/>
      <c r="EIZ793" s="61"/>
      <c r="EJA793" s="61"/>
      <c r="EJB793" s="61"/>
      <c r="EJC793" s="61"/>
      <c r="EJD793" s="61"/>
      <c r="EJE793" s="61"/>
      <c r="EJF793" s="61"/>
      <c r="EJG793" s="61"/>
      <c r="EJH793" s="61"/>
      <c r="EJI793" s="61"/>
      <c r="EJJ793" s="61"/>
      <c r="EJK793" s="61"/>
      <c r="EJL793" s="61"/>
      <c r="EJM793" s="61"/>
      <c r="EJN793" s="61"/>
      <c r="EJO793" s="61"/>
      <c r="EJP793" s="61"/>
      <c r="EJQ793" s="61"/>
      <c r="EJR793" s="61"/>
      <c r="EJS793" s="61"/>
      <c r="EJT793" s="61"/>
      <c r="EJU793" s="61"/>
      <c r="EJV793" s="61"/>
      <c r="EJW793" s="61"/>
      <c r="EJX793" s="61"/>
      <c r="EJY793" s="61"/>
      <c r="EJZ793" s="61"/>
      <c r="EKA793" s="61"/>
      <c r="EKB793" s="61"/>
      <c r="EKC793" s="61"/>
      <c r="EKD793" s="61"/>
      <c r="EKE793" s="61"/>
      <c r="EKF793" s="61"/>
      <c r="EKG793" s="61"/>
      <c r="EKH793" s="61"/>
      <c r="EKI793" s="61"/>
      <c r="EKJ793" s="61"/>
      <c r="EKK793" s="61"/>
      <c r="EKL793" s="61"/>
      <c r="EKM793" s="61"/>
      <c r="EKN793" s="61"/>
      <c r="EKO793" s="61"/>
      <c r="EKP793" s="61"/>
      <c r="EKQ793" s="61"/>
      <c r="EKR793" s="61"/>
      <c r="EKS793" s="61"/>
      <c r="EKT793" s="61"/>
      <c r="EKU793" s="61"/>
      <c r="EKV793" s="61"/>
      <c r="EKW793" s="61"/>
      <c r="EKX793" s="61"/>
      <c r="EKY793" s="61"/>
      <c r="EKZ793" s="61"/>
      <c r="ELA793" s="61"/>
      <c r="ELB793" s="61"/>
      <c r="ELC793" s="61"/>
      <c r="ELD793" s="61"/>
      <c r="ELE793" s="61"/>
      <c r="ELF793" s="61"/>
      <c r="ELG793" s="61"/>
      <c r="ELH793" s="61"/>
      <c r="ELI793" s="61"/>
      <c r="ELJ793" s="61"/>
      <c r="ELK793" s="61"/>
      <c r="ELL793" s="61"/>
      <c r="ELM793" s="61"/>
      <c r="ELN793" s="61"/>
      <c r="ELO793" s="61"/>
      <c r="ELP793" s="61"/>
      <c r="ELQ793" s="61"/>
      <c r="ELR793" s="61"/>
      <c r="ELS793" s="61"/>
      <c r="ELT793" s="61"/>
      <c r="ELU793" s="61"/>
      <c r="ELV793" s="61"/>
      <c r="ELW793" s="61"/>
      <c r="ELX793" s="61"/>
      <c r="ELY793" s="61"/>
      <c r="ELZ793" s="61"/>
      <c r="EMA793" s="61"/>
      <c r="EMB793" s="61"/>
      <c r="EMC793" s="61"/>
      <c r="EMD793" s="61"/>
      <c r="EME793" s="61"/>
      <c r="EMF793" s="61"/>
      <c r="EMG793" s="61"/>
      <c r="EMH793" s="61"/>
      <c r="EMI793" s="61"/>
      <c r="EMJ793" s="61"/>
      <c r="EMK793" s="61"/>
      <c r="EML793" s="61"/>
      <c r="EMM793" s="61"/>
      <c r="EMN793" s="61"/>
      <c r="EMO793" s="61"/>
      <c r="EMP793" s="61"/>
      <c r="EMQ793" s="61"/>
      <c r="EMR793" s="61"/>
      <c r="EMS793" s="61"/>
      <c r="EMT793" s="61"/>
      <c r="EMU793" s="61"/>
      <c r="EMV793" s="61"/>
      <c r="EMW793" s="61"/>
      <c r="EMX793" s="61"/>
      <c r="EMY793" s="61"/>
      <c r="EMZ793" s="61"/>
      <c r="ENA793" s="61"/>
      <c r="ENB793" s="61"/>
      <c r="ENC793" s="61"/>
      <c r="END793" s="61"/>
      <c r="ENE793" s="61"/>
      <c r="ENF793" s="61"/>
      <c r="ENG793" s="61"/>
      <c r="ENH793" s="61"/>
      <c r="ENI793" s="61"/>
      <c r="ENJ793" s="61"/>
      <c r="ENK793" s="61"/>
      <c r="ENL793" s="61"/>
      <c r="ENM793" s="61"/>
      <c r="ENN793" s="61"/>
      <c r="ENO793" s="61"/>
      <c r="ENP793" s="61"/>
      <c r="ENQ793" s="61"/>
      <c r="ENR793" s="61"/>
      <c r="ENS793" s="61"/>
      <c r="ENT793" s="61"/>
      <c r="ENU793" s="61"/>
      <c r="ENV793" s="61"/>
      <c r="ENW793" s="61"/>
      <c r="ENX793" s="61"/>
      <c r="ENY793" s="61"/>
      <c r="ENZ793" s="61"/>
      <c r="EOA793" s="61"/>
      <c r="EOB793" s="61"/>
      <c r="EOC793" s="61"/>
      <c r="EOD793" s="61"/>
      <c r="EOE793" s="61"/>
      <c r="EOF793" s="61"/>
      <c r="EOG793" s="61"/>
      <c r="EOH793" s="61"/>
      <c r="EOI793" s="61"/>
      <c r="EOJ793" s="61"/>
      <c r="EOK793" s="61"/>
      <c r="EOL793" s="61"/>
      <c r="EOM793" s="61"/>
      <c r="EON793" s="61"/>
      <c r="EOO793" s="61"/>
      <c r="EOP793" s="61"/>
      <c r="EOQ793" s="61"/>
      <c r="EOR793" s="61"/>
      <c r="EOS793" s="61"/>
      <c r="EOT793" s="61"/>
      <c r="EOU793" s="61"/>
      <c r="EOV793" s="61"/>
      <c r="EOW793" s="61"/>
      <c r="EOX793" s="61"/>
      <c r="EOY793" s="61"/>
      <c r="EOZ793" s="61"/>
      <c r="EPA793" s="61"/>
      <c r="EPB793" s="61"/>
      <c r="EPC793" s="61"/>
      <c r="EPD793" s="61"/>
      <c r="EPE793" s="61"/>
      <c r="EPF793" s="61"/>
      <c r="EPG793" s="61"/>
      <c r="EPH793" s="61"/>
      <c r="EPI793" s="61"/>
      <c r="EPJ793" s="61"/>
      <c r="EPK793" s="61"/>
      <c r="EPL793" s="61"/>
      <c r="EPM793" s="61"/>
      <c r="EPN793" s="61"/>
      <c r="EPO793" s="61"/>
      <c r="EPP793" s="61"/>
      <c r="EPQ793" s="61"/>
      <c r="EPR793" s="61"/>
      <c r="EPS793" s="61"/>
      <c r="EPT793" s="61"/>
      <c r="EPU793" s="61"/>
      <c r="EPV793" s="61"/>
      <c r="EPW793" s="61"/>
      <c r="EPX793" s="61"/>
      <c r="EPY793" s="61"/>
      <c r="EPZ793" s="61"/>
      <c r="EQA793" s="61"/>
      <c r="EQB793" s="61"/>
      <c r="EQC793" s="61"/>
      <c r="EQD793" s="61"/>
      <c r="EQE793" s="61"/>
      <c r="EQF793" s="61"/>
      <c r="EQG793" s="61"/>
      <c r="EQH793" s="61"/>
      <c r="EQI793" s="61"/>
      <c r="EQJ793" s="61"/>
      <c r="EQK793" s="61"/>
      <c r="EQL793" s="61"/>
      <c r="EQM793" s="61"/>
      <c r="EQN793" s="61"/>
      <c r="EQO793" s="61"/>
      <c r="EQP793" s="61"/>
      <c r="EQQ793" s="61"/>
      <c r="EQR793" s="61"/>
      <c r="EQS793" s="61"/>
      <c r="EQT793" s="61"/>
      <c r="EQU793" s="61"/>
      <c r="EQV793" s="61"/>
      <c r="EQW793" s="61"/>
      <c r="EQX793" s="61"/>
      <c r="EQY793" s="61"/>
      <c r="EQZ793" s="61"/>
      <c r="ERA793" s="61"/>
      <c r="ERB793" s="61"/>
      <c r="ERC793" s="61"/>
      <c r="ERD793" s="61"/>
      <c r="ERE793" s="61"/>
      <c r="ERF793" s="61"/>
      <c r="ERG793" s="61"/>
      <c r="ERH793" s="61"/>
      <c r="ERI793" s="61"/>
      <c r="ERJ793" s="61"/>
      <c r="ERK793" s="61"/>
      <c r="ERL793" s="61"/>
      <c r="ERM793" s="61"/>
      <c r="ERN793" s="61"/>
      <c r="ERO793" s="61"/>
      <c r="ERP793" s="61"/>
      <c r="ERQ793" s="61"/>
      <c r="ERR793" s="61"/>
      <c r="ERS793" s="61"/>
      <c r="ERT793" s="61"/>
      <c r="ERU793" s="61"/>
      <c r="ERV793" s="61"/>
      <c r="ERW793" s="61"/>
      <c r="ERX793" s="61"/>
      <c r="ERY793" s="61"/>
      <c r="ERZ793" s="61"/>
      <c r="ESA793" s="61"/>
      <c r="ESB793" s="61"/>
      <c r="ESC793" s="61"/>
      <c r="ESD793" s="61"/>
      <c r="ESE793" s="61"/>
      <c r="ESF793" s="61"/>
      <c r="ESG793" s="61"/>
      <c r="ESH793" s="61"/>
      <c r="ESI793" s="61"/>
      <c r="ESJ793" s="61"/>
      <c r="ESK793" s="61"/>
      <c r="ESL793" s="61"/>
      <c r="ESM793" s="61"/>
      <c r="ESN793" s="61"/>
      <c r="ESO793" s="61"/>
      <c r="ESP793" s="61"/>
      <c r="ESQ793" s="61"/>
      <c r="ESR793" s="61"/>
      <c r="ESS793" s="61"/>
      <c r="EST793" s="61"/>
      <c r="ESU793" s="61"/>
      <c r="ESV793" s="61"/>
      <c r="ESW793" s="61"/>
      <c r="ESX793" s="61"/>
      <c r="ESY793" s="61"/>
      <c r="ESZ793" s="61"/>
      <c r="ETA793" s="61"/>
      <c r="ETB793" s="61"/>
      <c r="ETC793" s="61"/>
      <c r="ETD793" s="61"/>
      <c r="ETE793" s="61"/>
      <c r="ETF793" s="61"/>
      <c r="ETG793" s="61"/>
      <c r="ETH793" s="61"/>
      <c r="ETI793" s="61"/>
      <c r="ETJ793" s="61"/>
      <c r="ETK793" s="61"/>
      <c r="ETL793" s="61"/>
      <c r="ETM793" s="61"/>
      <c r="ETN793" s="61"/>
      <c r="ETO793" s="61"/>
      <c r="ETP793" s="61"/>
      <c r="ETQ793" s="61"/>
      <c r="ETR793" s="61"/>
      <c r="ETS793" s="61"/>
      <c r="ETT793" s="61"/>
      <c r="ETU793" s="61"/>
      <c r="ETV793" s="61"/>
      <c r="ETW793" s="61"/>
      <c r="ETX793" s="61"/>
      <c r="ETY793" s="61"/>
      <c r="ETZ793" s="61"/>
      <c r="EUA793" s="61"/>
      <c r="EUB793" s="61"/>
      <c r="EUC793" s="61"/>
      <c r="EUD793" s="61"/>
      <c r="EUE793" s="61"/>
      <c r="EUF793" s="61"/>
      <c r="EUG793" s="61"/>
      <c r="EUH793" s="61"/>
      <c r="EUI793" s="61"/>
      <c r="EUJ793" s="61"/>
      <c r="EUK793" s="61"/>
      <c r="EUL793" s="61"/>
      <c r="EUM793" s="61"/>
      <c r="EUN793" s="61"/>
      <c r="EUO793" s="61"/>
      <c r="EUP793" s="61"/>
      <c r="EUQ793" s="61"/>
      <c r="EUR793" s="61"/>
      <c r="EUS793" s="61"/>
      <c r="EUT793" s="61"/>
      <c r="EUU793" s="61"/>
      <c r="EUV793" s="61"/>
      <c r="EUW793" s="61"/>
      <c r="EUX793" s="61"/>
      <c r="EUY793" s="61"/>
      <c r="EUZ793" s="61"/>
      <c r="EVA793" s="61"/>
      <c r="EVB793" s="61"/>
      <c r="EVC793" s="61"/>
      <c r="EVD793" s="61"/>
      <c r="EVE793" s="61"/>
      <c r="EVF793" s="61"/>
      <c r="EVG793" s="61"/>
      <c r="EVH793" s="61"/>
      <c r="EVI793" s="61"/>
      <c r="EVJ793" s="61"/>
      <c r="EVK793" s="61"/>
      <c r="EVL793" s="61"/>
      <c r="EVM793" s="61"/>
      <c r="EVN793" s="61"/>
      <c r="EVO793" s="61"/>
      <c r="EVP793" s="61"/>
      <c r="EVQ793" s="61"/>
      <c r="EVR793" s="61"/>
      <c r="EVS793" s="61"/>
      <c r="EVT793" s="61"/>
      <c r="EVU793" s="61"/>
      <c r="EVV793" s="61"/>
      <c r="EVW793" s="61"/>
      <c r="EVX793" s="61"/>
      <c r="EVY793" s="61"/>
      <c r="EVZ793" s="61"/>
      <c r="EWA793" s="61"/>
      <c r="EWB793" s="61"/>
      <c r="EWC793" s="61"/>
      <c r="EWD793" s="61"/>
      <c r="EWE793" s="61"/>
      <c r="EWF793" s="61"/>
      <c r="EWG793" s="61"/>
      <c r="EWH793" s="61"/>
      <c r="EWI793" s="61"/>
      <c r="EWJ793" s="61"/>
      <c r="EWK793" s="61"/>
      <c r="EWL793" s="61"/>
      <c r="EWM793" s="61"/>
      <c r="EWN793" s="61"/>
      <c r="EWO793" s="61"/>
      <c r="EWP793" s="61"/>
      <c r="EWQ793" s="61"/>
      <c r="EWR793" s="61"/>
      <c r="EWS793" s="61"/>
      <c r="EWT793" s="61"/>
      <c r="EWU793" s="61"/>
      <c r="EWV793" s="61"/>
      <c r="EWW793" s="61"/>
      <c r="EWX793" s="61"/>
      <c r="EWY793" s="61"/>
      <c r="EWZ793" s="61"/>
      <c r="EXA793" s="61"/>
      <c r="EXB793" s="61"/>
      <c r="EXC793" s="61"/>
      <c r="EXD793" s="61"/>
      <c r="EXE793" s="61"/>
      <c r="EXF793" s="61"/>
      <c r="EXG793" s="61"/>
      <c r="EXH793" s="61"/>
      <c r="EXI793" s="61"/>
      <c r="EXJ793" s="61"/>
      <c r="EXK793" s="61"/>
      <c r="EXL793" s="61"/>
      <c r="EXM793" s="61"/>
      <c r="EXN793" s="61"/>
      <c r="EXO793" s="61"/>
      <c r="EXP793" s="61"/>
      <c r="EXQ793" s="61"/>
      <c r="EXR793" s="61"/>
      <c r="EXS793" s="61"/>
      <c r="EXT793" s="61"/>
      <c r="EXU793" s="61"/>
      <c r="EXV793" s="61"/>
      <c r="EXW793" s="61"/>
      <c r="EXX793" s="61"/>
      <c r="EXY793" s="61"/>
      <c r="EXZ793" s="61"/>
      <c r="EYA793" s="61"/>
      <c r="EYB793" s="61"/>
      <c r="EYC793" s="61"/>
      <c r="EYD793" s="61"/>
      <c r="EYE793" s="61"/>
      <c r="EYF793" s="61"/>
      <c r="EYG793" s="61"/>
      <c r="EYH793" s="61"/>
      <c r="EYI793" s="61"/>
      <c r="EYJ793" s="61"/>
      <c r="EYK793" s="61"/>
      <c r="EYL793" s="61"/>
      <c r="EYM793" s="61"/>
      <c r="EYN793" s="61"/>
      <c r="EYO793" s="61"/>
      <c r="EYP793" s="61"/>
      <c r="EYQ793" s="61"/>
      <c r="EYR793" s="61"/>
      <c r="EYS793" s="61"/>
      <c r="EYT793" s="61"/>
      <c r="EYU793" s="61"/>
      <c r="EYV793" s="61"/>
      <c r="EYW793" s="61"/>
      <c r="EYX793" s="61"/>
      <c r="EYY793" s="61"/>
      <c r="EYZ793" s="61"/>
      <c r="EZA793" s="61"/>
      <c r="EZB793" s="61"/>
      <c r="EZC793" s="61"/>
      <c r="EZD793" s="61"/>
      <c r="EZE793" s="61"/>
      <c r="EZF793" s="61"/>
      <c r="EZG793" s="61"/>
      <c r="EZH793" s="61"/>
      <c r="EZI793" s="61"/>
      <c r="EZJ793" s="61"/>
      <c r="EZK793" s="61"/>
      <c r="EZL793" s="61"/>
      <c r="EZM793" s="61"/>
      <c r="EZN793" s="61"/>
      <c r="EZO793" s="61"/>
      <c r="EZP793" s="61"/>
      <c r="EZQ793" s="61"/>
      <c r="EZR793" s="61"/>
      <c r="EZS793" s="61"/>
      <c r="EZT793" s="61"/>
      <c r="EZU793" s="61"/>
      <c r="EZV793" s="61"/>
      <c r="EZW793" s="61"/>
      <c r="EZX793" s="61"/>
      <c r="EZY793" s="61"/>
      <c r="EZZ793" s="61"/>
      <c r="FAA793" s="61"/>
      <c r="FAB793" s="61"/>
      <c r="FAC793" s="61"/>
      <c r="FAD793" s="61"/>
      <c r="FAE793" s="61"/>
      <c r="FAF793" s="61"/>
      <c r="FAG793" s="61"/>
      <c r="FAH793" s="61"/>
      <c r="FAI793" s="61"/>
      <c r="FAJ793" s="61"/>
      <c r="FAK793" s="61"/>
      <c r="FAL793" s="61"/>
      <c r="FAM793" s="61"/>
      <c r="FAN793" s="61"/>
      <c r="FAO793" s="61"/>
      <c r="FAP793" s="61"/>
      <c r="FAQ793" s="61"/>
      <c r="FAR793" s="61"/>
      <c r="FAS793" s="61"/>
      <c r="FAT793" s="61"/>
      <c r="FAU793" s="61"/>
      <c r="FAV793" s="61"/>
      <c r="FAW793" s="61"/>
      <c r="FAX793" s="61"/>
      <c r="FAY793" s="61"/>
      <c r="FAZ793" s="61"/>
      <c r="FBA793" s="61"/>
      <c r="FBB793" s="61"/>
      <c r="FBC793" s="61"/>
      <c r="FBD793" s="61"/>
      <c r="FBE793" s="61"/>
      <c r="FBF793" s="61"/>
      <c r="FBG793" s="61"/>
      <c r="FBH793" s="61"/>
      <c r="FBI793" s="61"/>
      <c r="FBJ793" s="61"/>
      <c r="FBK793" s="61"/>
      <c r="FBL793" s="61"/>
      <c r="FBM793" s="61"/>
      <c r="FBN793" s="61"/>
      <c r="FBO793" s="61"/>
      <c r="FBP793" s="61"/>
      <c r="FBQ793" s="61"/>
      <c r="FBR793" s="61"/>
      <c r="FBS793" s="61"/>
      <c r="FBT793" s="61"/>
      <c r="FBU793" s="61"/>
      <c r="FBV793" s="61"/>
      <c r="FBW793" s="61"/>
      <c r="FBX793" s="61"/>
      <c r="FBY793" s="61"/>
      <c r="FBZ793" s="61"/>
      <c r="FCA793" s="61"/>
      <c r="FCB793" s="61"/>
      <c r="FCC793" s="61"/>
      <c r="FCD793" s="61"/>
      <c r="FCE793" s="61"/>
      <c r="FCF793" s="61"/>
      <c r="FCG793" s="61"/>
      <c r="FCH793" s="61"/>
      <c r="FCI793" s="61"/>
      <c r="FCJ793" s="61"/>
      <c r="FCK793" s="61"/>
      <c r="FCL793" s="61"/>
      <c r="FCM793" s="61"/>
      <c r="FCN793" s="61"/>
      <c r="FCO793" s="61"/>
      <c r="FCP793" s="61"/>
      <c r="FCQ793" s="61"/>
      <c r="FCR793" s="61"/>
      <c r="FCS793" s="61"/>
      <c r="FCT793" s="61"/>
      <c r="FCU793" s="61"/>
      <c r="FCV793" s="61"/>
      <c r="FCW793" s="61"/>
      <c r="FCX793" s="61"/>
      <c r="FCY793" s="61"/>
      <c r="FCZ793" s="61"/>
      <c r="FDA793" s="61"/>
      <c r="FDB793" s="61"/>
      <c r="FDC793" s="61"/>
      <c r="FDD793" s="61"/>
      <c r="FDE793" s="61"/>
      <c r="FDF793" s="61"/>
      <c r="FDG793" s="61"/>
      <c r="FDH793" s="61"/>
      <c r="FDI793" s="61"/>
      <c r="FDJ793" s="61"/>
      <c r="FDK793" s="61"/>
      <c r="FDL793" s="61"/>
      <c r="FDM793" s="61"/>
      <c r="FDN793" s="61"/>
      <c r="FDO793" s="61"/>
      <c r="FDP793" s="61"/>
      <c r="FDQ793" s="61"/>
      <c r="FDR793" s="61"/>
      <c r="FDS793" s="61"/>
      <c r="FDT793" s="61"/>
      <c r="FDU793" s="61"/>
      <c r="FDV793" s="61"/>
      <c r="FDW793" s="61"/>
      <c r="FDX793" s="61"/>
      <c r="FDY793" s="61"/>
      <c r="FDZ793" s="61"/>
      <c r="FEA793" s="61"/>
      <c r="FEB793" s="61"/>
      <c r="FEC793" s="61"/>
      <c r="FED793" s="61"/>
      <c r="FEE793" s="61"/>
      <c r="FEF793" s="61"/>
      <c r="FEG793" s="61"/>
      <c r="FEH793" s="61"/>
      <c r="FEI793" s="61"/>
      <c r="FEJ793" s="61"/>
      <c r="FEK793" s="61"/>
      <c r="FEL793" s="61"/>
      <c r="FEM793" s="61"/>
      <c r="FEN793" s="61"/>
      <c r="FEO793" s="61"/>
      <c r="FEP793" s="61"/>
      <c r="FEQ793" s="61"/>
      <c r="FER793" s="61"/>
      <c r="FES793" s="61"/>
      <c r="FET793" s="61"/>
      <c r="FEU793" s="61"/>
      <c r="FEV793" s="61"/>
      <c r="FEW793" s="61"/>
      <c r="FEX793" s="61"/>
      <c r="FEY793" s="61"/>
      <c r="FEZ793" s="61"/>
      <c r="FFA793" s="61"/>
      <c r="FFB793" s="61"/>
      <c r="FFC793" s="61"/>
      <c r="FFD793" s="61"/>
      <c r="FFE793" s="61"/>
      <c r="FFF793" s="61"/>
      <c r="FFG793" s="61"/>
      <c r="FFH793" s="61"/>
      <c r="FFI793" s="61"/>
      <c r="FFJ793" s="61"/>
      <c r="FFK793" s="61"/>
      <c r="FFL793" s="61"/>
      <c r="FFM793" s="61"/>
      <c r="FFN793" s="61"/>
      <c r="FFO793" s="61"/>
      <c r="FFP793" s="61"/>
      <c r="FFQ793" s="61"/>
      <c r="FFR793" s="61"/>
      <c r="FFS793" s="61"/>
      <c r="FFT793" s="61"/>
      <c r="FFU793" s="61"/>
      <c r="FFV793" s="61"/>
      <c r="FFW793" s="61"/>
      <c r="FFX793" s="61"/>
      <c r="FFY793" s="61"/>
      <c r="FFZ793" s="61"/>
      <c r="FGA793" s="61"/>
      <c r="FGB793" s="61"/>
      <c r="FGC793" s="61"/>
      <c r="FGD793" s="61"/>
      <c r="FGE793" s="61"/>
      <c r="FGF793" s="61"/>
      <c r="FGG793" s="61"/>
      <c r="FGH793" s="61"/>
      <c r="FGI793" s="61"/>
      <c r="FGJ793" s="61"/>
      <c r="FGK793" s="61"/>
      <c r="FGL793" s="61"/>
      <c r="FGM793" s="61"/>
      <c r="FGN793" s="61"/>
      <c r="FGO793" s="61"/>
      <c r="FGP793" s="61"/>
      <c r="FGQ793" s="61"/>
      <c r="FGR793" s="61"/>
      <c r="FGS793" s="61"/>
      <c r="FGT793" s="61"/>
      <c r="FGU793" s="61"/>
      <c r="FGV793" s="61"/>
      <c r="FGW793" s="61"/>
      <c r="FGX793" s="61"/>
      <c r="FGY793" s="61"/>
      <c r="FGZ793" s="61"/>
      <c r="FHA793" s="61"/>
      <c r="FHB793" s="61"/>
      <c r="FHC793" s="61"/>
      <c r="FHD793" s="61"/>
      <c r="FHE793" s="61"/>
      <c r="FHF793" s="61"/>
      <c r="FHG793" s="61"/>
      <c r="FHH793" s="61"/>
      <c r="FHI793" s="61"/>
      <c r="FHJ793" s="61"/>
      <c r="FHK793" s="61"/>
      <c r="FHL793" s="61"/>
      <c r="FHM793" s="61"/>
      <c r="FHN793" s="61"/>
      <c r="FHO793" s="61"/>
      <c r="FHP793" s="61"/>
      <c r="FHQ793" s="61"/>
      <c r="FHR793" s="61"/>
      <c r="FHS793" s="61"/>
      <c r="FHT793" s="61"/>
      <c r="FHU793" s="61"/>
      <c r="FHV793" s="61"/>
      <c r="FHW793" s="61"/>
      <c r="FHX793" s="61"/>
      <c r="FHY793" s="61"/>
      <c r="FHZ793" s="61"/>
      <c r="FIA793" s="61"/>
      <c r="FIB793" s="61"/>
      <c r="FIC793" s="61"/>
      <c r="FID793" s="61"/>
      <c r="FIE793" s="61"/>
      <c r="FIF793" s="61"/>
      <c r="FIG793" s="61"/>
      <c r="FIH793" s="61"/>
      <c r="FII793" s="61"/>
      <c r="FIJ793" s="61"/>
      <c r="FIK793" s="61"/>
      <c r="FIL793" s="61"/>
      <c r="FIM793" s="61"/>
      <c r="FIN793" s="61"/>
      <c r="FIO793" s="61"/>
      <c r="FIP793" s="61"/>
      <c r="FIQ793" s="61"/>
      <c r="FIR793" s="61"/>
      <c r="FIS793" s="61"/>
      <c r="FIT793" s="61"/>
      <c r="FIU793" s="61"/>
      <c r="FIV793" s="61"/>
      <c r="FIW793" s="61"/>
      <c r="FIX793" s="61"/>
      <c r="FIY793" s="61"/>
      <c r="FIZ793" s="61"/>
      <c r="FJA793" s="61"/>
      <c r="FJB793" s="61"/>
      <c r="FJC793" s="61"/>
      <c r="FJD793" s="61"/>
      <c r="FJE793" s="61"/>
      <c r="FJF793" s="61"/>
      <c r="FJG793" s="61"/>
      <c r="FJH793" s="61"/>
      <c r="FJI793" s="61"/>
      <c r="FJJ793" s="61"/>
      <c r="FJK793" s="61"/>
      <c r="FJL793" s="61"/>
      <c r="FJM793" s="61"/>
      <c r="FJN793" s="61"/>
      <c r="FJO793" s="61"/>
      <c r="FJP793" s="61"/>
      <c r="FJQ793" s="61"/>
      <c r="FJR793" s="61"/>
      <c r="FJS793" s="61"/>
      <c r="FJT793" s="61"/>
      <c r="FJU793" s="61"/>
      <c r="FJV793" s="61"/>
      <c r="FJW793" s="61"/>
      <c r="FJX793" s="61"/>
      <c r="FJY793" s="61"/>
      <c r="FJZ793" s="61"/>
      <c r="FKA793" s="61"/>
      <c r="FKB793" s="61"/>
      <c r="FKC793" s="61"/>
      <c r="FKD793" s="61"/>
      <c r="FKE793" s="61"/>
      <c r="FKF793" s="61"/>
      <c r="FKG793" s="61"/>
      <c r="FKH793" s="61"/>
      <c r="FKI793" s="61"/>
      <c r="FKJ793" s="61"/>
      <c r="FKK793" s="61"/>
      <c r="FKL793" s="61"/>
      <c r="FKM793" s="61"/>
      <c r="FKN793" s="61"/>
      <c r="FKO793" s="61"/>
      <c r="FKP793" s="61"/>
      <c r="FKQ793" s="61"/>
      <c r="FKR793" s="61"/>
      <c r="FKS793" s="61"/>
      <c r="FKT793" s="61"/>
      <c r="FKU793" s="61"/>
      <c r="FKV793" s="61"/>
      <c r="FKW793" s="61"/>
      <c r="FKX793" s="61"/>
      <c r="FKY793" s="61"/>
      <c r="FKZ793" s="61"/>
      <c r="FLA793" s="61"/>
      <c r="FLB793" s="61"/>
      <c r="FLC793" s="61"/>
      <c r="FLD793" s="61"/>
      <c r="FLE793" s="61"/>
      <c r="FLF793" s="61"/>
      <c r="FLG793" s="61"/>
      <c r="FLH793" s="61"/>
      <c r="FLI793" s="61"/>
      <c r="FLJ793" s="61"/>
      <c r="FLK793" s="61"/>
      <c r="FLL793" s="61"/>
      <c r="FLM793" s="61"/>
      <c r="FLN793" s="61"/>
      <c r="FLO793" s="61"/>
      <c r="FLP793" s="61"/>
      <c r="FLQ793" s="61"/>
      <c r="FLR793" s="61"/>
      <c r="FLS793" s="61"/>
      <c r="FLT793" s="61"/>
      <c r="FLU793" s="61"/>
      <c r="FLV793" s="61"/>
      <c r="FLW793" s="61"/>
      <c r="FLX793" s="61"/>
      <c r="FLY793" s="61"/>
      <c r="FLZ793" s="61"/>
      <c r="FMA793" s="61"/>
      <c r="FMB793" s="61"/>
      <c r="FMC793" s="61"/>
      <c r="FMD793" s="61"/>
      <c r="FME793" s="61"/>
      <c r="FMF793" s="61"/>
      <c r="FMG793" s="61"/>
      <c r="FMH793" s="61"/>
      <c r="FMI793" s="61"/>
      <c r="FMJ793" s="61"/>
      <c r="FMK793" s="61"/>
      <c r="FML793" s="61"/>
      <c r="FMM793" s="61"/>
      <c r="FMN793" s="61"/>
      <c r="FMO793" s="61"/>
      <c r="FMP793" s="61"/>
      <c r="FMQ793" s="61"/>
      <c r="FMR793" s="61"/>
      <c r="FMS793" s="61"/>
      <c r="FMT793" s="61"/>
      <c r="FMU793" s="61"/>
      <c r="FMV793" s="61"/>
      <c r="FMW793" s="61"/>
      <c r="FMX793" s="61"/>
      <c r="FMY793" s="61"/>
      <c r="FMZ793" s="61"/>
      <c r="FNA793" s="61"/>
      <c r="FNB793" s="61"/>
      <c r="FNC793" s="61"/>
      <c r="FND793" s="61"/>
      <c r="FNE793" s="61"/>
      <c r="FNF793" s="61"/>
      <c r="FNG793" s="61"/>
      <c r="FNH793" s="61"/>
      <c r="FNI793" s="61"/>
      <c r="FNJ793" s="61"/>
      <c r="FNK793" s="61"/>
      <c r="FNL793" s="61"/>
      <c r="FNM793" s="61"/>
      <c r="FNN793" s="61"/>
      <c r="FNO793" s="61"/>
      <c r="FNP793" s="61"/>
      <c r="FNQ793" s="61"/>
      <c r="FNR793" s="61"/>
      <c r="FNS793" s="61"/>
      <c r="FNT793" s="61"/>
      <c r="FNU793" s="61"/>
      <c r="FNV793" s="61"/>
      <c r="FNW793" s="61"/>
      <c r="FNX793" s="61"/>
      <c r="FNY793" s="61"/>
      <c r="FNZ793" s="61"/>
      <c r="FOA793" s="61"/>
      <c r="FOB793" s="61"/>
      <c r="FOC793" s="61"/>
      <c r="FOD793" s="61"/>
      <c r="FOE793" s="61"/>
      <c r="FOF793" s="61"/>
      <c r="FOG793" s="61"/>
      <c r="FOH793" s="61"/>
      <c r="FOI793" s="61"/>
      <c r="FOJ793" s="61"/>
      <c r="FOK793" s="61"/>
      <c r="FOL793" s="61"/>
      <c r="FOM793" s="61"/>
      <c r="FON793" s="61"/>
      <c r="FOO793" s="61"/>
      <c r="FOP793" s="61"/>
      <c r="FOQ793" s="61"/>
      <c r="FOR793" s="61"/>
      <c r="FOS793" s="61"/>
      <c r="FOT793" s="61"/>
      <c r="FOU793" s="61"/>
      <c r="FOV793" s="61"/>
      <c r="FOW793" s="61"/>
      <c r="FOX793" s="61"/>
      <c r="FOY793" s="61"/>
      <c r="FOZ793" s="61"/>
      <c r="FPA793" s="61"/>
      <c r="FPB793" s="61"/>
      <c r="FPC793" s="61"/>
      <c r="FPD793" s="61"/>
      <c r="FPE793" s="61"/>
      <c r="FPF793" s="61"/>
      <c r="FPG793" s="61"/>
      <c r="FPH793" s="61"/>
      <c r="FPI793" s="61"/>
      <c r="FPJ793" s="61"/>
      <c r="FPK793" s="61"/>
      <c r="FPL793" s="61"/>
      <c r="FPM793" s="61"/>
      <c r="FPN793" s="61"/>
      <c r="FPO793" s="61"/>
      <c r="FPP793" s="61"/>
      <c r="FPQ793" s="61"/>
      <c r="FPR793" s="61"/>
      <c r="FPS793" s="61"/>
      <c r="FPT793" s="61"/>
      <c r="FPU793" s="61"/>
      <c r="FPV793" s="61"/>
      <c r="FPW793" s="61"/>
      <c r="FPX793" s="61"/>
      <c r="FPY793" s="61"/>
      <c r="FPZ793" s="61"/>
      <c r="FQA793" s="61"/>
      <c r="FQB793" s="61"/>
      <c r="FQC793" s="61"/>
      <c r="FQD793" s="61"/>
      <c r="FQE793" s="61"/>
      <c r="FQF793" s="61"/>
      <c r="FQG793" s="61"/>
      <c r="FQH793" s="61"/>
      <c r="FQI793" s="61"/>
      <c r="FQJ793" s="61"/>
      <c r="FQK793" s="61"/>
      <c r="FQL793" s="61"/>
      <c r="FQM793" s="61"/>
      <c r="FQN793" s="61"/>
      <c r="FQO793" s="61"/>
      <c r="FQP793" s="61"/>
      <c r="FQQ793" s="61"/>
      <c r="FQR793" s="61"/>
      <c r="FQS793" s="61"/>
      <c r="FQT793" s="61"/>
      <c r="FQU793" s="61"/>
      <c r="FQV793" s="61"/>
      <c r="FQW793" s="61"/>
      <c r="FQX793" s="61"/>
      <c r="FQY793" s="61"/>
      <c r="FQZ793" s="61"/>
      <c r="FRA793" s="61"/>
      <c r="FRB793" s="61"/>
      <c r="FRC793" s="61"/>
      <c r="FRD793" s="61"/>
      <c r="FRE793" s="61"/>
      <c r="FRF793" s="61"/>
      <c r="FRG793" s="61"/>
      <c r="FRH793" s="61"/>
      <c r="FRI793" s="61"/>
      <c r="FRJ793" s="61"/>
      <c r="FRK793" s="61"/>
      <c r="FRL793" s="61"/>
      <c r="FRM793" s="61"/>
      <c r="FRN793" s="61"/>
      <c r="FRO793" s="61"/>
      <c r="FRP793" s="61"/>
      <c r="FRQ793" s="61"/>
      <c r="FRR793" s="61"/>
      <c r="FRS793" s="61"/>
      <c r="FRT793" s="61"/>
      <c r="FRU793" s="61"/>
      <c r="FRV793" s="61"/>
      <c r="FRW793" s="61"/>
      <c r="FRX793" s="61"/>
      <c r="FRY793" s="61"/>
      <c r="FRZ793" s="61"/>
      <c r="FSA793" s="61"/>
      <c r="FSB793" s="61"/>
      <c r="FSC793" s="61"/>
      <c r="FSD793" s="61"/>
      <c r="FSE793" s="61"/>
      <c r="FSF793" s="61"/>
      <c r="FSG793" s="61"/>
      <c r="FSH793" s="61"/>
      <c r="FSI793" s="61"/>
      <c r="FSJ793" s="61"/>
      <c r="FSK793" s="61"/>
      <c r="FSL793" s="61"/>
      <c r="FSM793" s="61"/>
      <c r="FSN793" s="61"/>
      <c r="FSO793" s="61"/>
      <c r="FSP793" s="61"/>
      <c r="FSQ793" s="61"/>
      <c r="FSR793" s="61"/>
      <c r="FSS793" s="61"/>
      <c r="FST793" s="61"/>
      <c r="FSU793" s="61"/>
      <c r="FSV793" s="61"/>
      <c r="FSW793" s="61"/>
      <c r="FSX793" s="61"/>
      <c r="FSY793" s="61"/>
      <c r="FSZ793" s="61"/>
      <c r="FTA793" s="61"/>
      <c r="FTB793" s="61"/>
      <c r="FTC793" s="61"/>
      <c r="FTD793" s="61"/>
      <c r="FTE793" s="61"/>
      <c r="FTF793" s="61"/>
      <c r="FTG793" s="61"/>
      <c r="FTH793" s="61"/>
      <c r="FTI793" s="61"/>
      <c r="FTJ793" s="61"/>
      <c r="FTK793" s="61"/>
      <c r="FTL793" s="61"/>
      <c r="FTM793" s="61"/>
      <c r="FTN793" s="61"/>
      <c r="FTO793" s="61"/>
      <c r="FTP793" s="61"/>
      <c r="FTQ793" s="61"/>
      <c r="FTR793" s="61"/>
      <c r="FTS793" s="61"/>
      <c r="FTT793" s="61"/>
      <c r="FTU793" s="61"/>
      <c r="FTV793" s="61"/>
      <c r="FTW793" s="61"/>
      <c r="FTX793" s="61"/>
      <c r="FTY793" s="61"/>
      <c r="FTZ793" s="61"/>
      <c r="FUA793" s="61"/>
      <c r="FUB793" s="61"/>
      <c r="FUC793" s="61"/>
      <c r="FUD793" s="61"/>
      <c r="FUE793" s="61"/>
      <c r="FUF793" s="61"/>
      <c r="FUG793" s="61"/>
      <c r="FUH793" s="61"/>
      <c r="FUI793" s="61"/>
      <c r="FUJ793" s="61"/>
      <c r="FUK793" s="61"/>
      <c r="FUL793" s="61"/>
      <c r="FUM793" s="61"/>
      <c r="FUN793" s="61"/>
      <c r="FUO793" s="61"/>
      <c r="FUP793" s="61"/>
      <c r="FUQ793" s="61"/>
      <c r="FUR793" s="61"/>
      <c r="FUS793" s="61"/>
      <c r="FUT793" s="61"/>
      <c r="FUU793" s="61"/>
      <c r="FUV793" s="61"/>
      <c r="FUW793" s="61"/>
      <c r="FUX793" s="61"/>
      <c r="FUY793" s="61"/>
      <c r="FUZ793" s="61"/>
      <c r="FVA793" s="61"/>
      <c r="FVB793" s="61"/>
      <c r="FVC793" s="61"/>
      <c r="FVD793" s="61"/>
      <c r="FVE793" s="61"/>
      <c r="FVF793" s="61"/>
      <c r="FVG793" s="61"/>
      <c r="FVH793" s="61"/>
      <c r="FVI793" s="61"/>
      <c r="FVJ793" s="61"/>
      <c r="FVK793" s="61"/>
      <c r="FVL793" s="61"/>
      <c r="FVM793" s="61"/>
      <c r="FVN793" s="61"/>
      <c r="FVO793" s="61"/>
      <c r="FVP793" s="61"/>
      <c r="FVQ793" s="61"/>
      <c r="FVR793" s="61"/>
      <c r="FVS793" s="61"/>
      <c r="FVT793" s="61"/>
      <c r="FVU793" s="61"/>
      <c r="FVV793" s="61"/>
      <c r="FVW793" s="61"/>
      <c r="FVX793" s="61"/>
      <c r="FVY793" s="61"/>
      <c r="FVZ793" s="61"/>
      <c r="FWA793" s="61"/>
      <c r="FWB793" s="61"/>
      <c r="FWC793" s="61"/>
      <c r="FWD793" s="61"/>
      <c r="FWE793" s="61"/>
      <c r="FWF793" s="61"/>
      <c r="FWG793" s="61"/>
      <c r="FWH793" s="61"/>
      <c r="FWI793" s="61"/>
      <c r="FWJ793" s="61"/>
      <c r="FWK793" s="61"/>
      <c r="FWL793" s="61"/>
      <c r="FWM793" s="61"/>
      <c r="FWN793" s="61"/>
      <c r="FWO793" s="61"/>
      <c r="FWP793" s="61"/>
      <c r="FWQ793" s="61"/>
      <c r="FWR793" s="61"/>
      <c r="FWS793" s="61"/>
      <c r="FWT793" s="61"/>
      <c r="FWU793" s="61"/>
      <c r="FWV793" s="61"/>
      <c r="FWW793" s="61"/>
      <c r="FWX793" s="61"/>
      <c r="FWY793" s="61"/>
      <c r="FWZ793" s="61"/>
      <c r="FXA793" s="61"/>
      <c r="FXB793" s="61"/>
      <c r="FXC793" s="61"/>
      <c r="FXD793" s="61"/>
      <c r="FXE793" s="61"/>
      <c r="FXF793" s="61"/>
      <c r="FXG793" s="61"/>
      <c r="FXH793" s="61"/>
      <c r="FXI793" s="61"/>
      <c r="FXJ793" s="61"/>
      <c r="FXK793" s="61"/>
      <c r="FXL793" s="61"/>
      <c r="FXM793" s="61"/>
      <c r="FXN793" s="61"/>
      <c r="FXO793" s="61"/>
      <c r="FXP793" s="61"/>
      <c r="FXQ793" s="61"/>
      <c r="FXR793" s="61"/>
      <c r="FXS793" s="61"/>
      <c r="FXT793" s="61"/>
      <c r="FXU793" s="61"/>
      <c r="FXV793" s="61"/>
      <c r="FXW793" s="61"/>
      <c r="FXX793" s="61"/>
      <c r="FXY793" s="61"/>
      <c r="FXZ793" s="61"/>
      <c r="FYA793" s="61"/>
      <c r="FYB793" s="61"/>
      <c r="FYC793" s="61"/>
      <c r="FYD793" s="61"/>
      <c r="FYE793" s="61"/>
      <c r="FYF793" s="61"/>
      <c r="FYG793" s="61"/>
      <c r="FYH793" s="61"/>
      <c r="FYI793" s="61"/>
      <c r="FYJ793" s="61"/>
      <c r="FYK793" s="61"/>
      <c r="FYL793" s="61"/>
      <c r="FYM793" s="61"/>
      <c r="FYN793" s="61"/>
      <c r="FYO793" s="61"/>
      <c r="FYP793" s="61"/>
      <c r="FYQ793" s="61"/>
      <c r="FYR793" s="61"/>
      <c r="FYS793" s="61"/>
      <c r="FYT793" s="61"/>
      <c r="FYU793" s="61"/>
      <c r="FYV793" s="61"/>
      <c r="FYW793" s="61"/>
      <c r="FYX793" s="61"/>
      <c r="FYY793" s="61"/>
      <c r="FYZ793" s="61"/>
      <c r="FZA793" s="61"/>
      <c r="FZB793" s="61"/>
      <c r="FZC793" s="61"/>
      <c r="FZD793" s="61"/>
      <c r="FZE793" s="61"/>
      <c r="FZF793" s="61"/>
      <c r="FZG793" s="61"/>
      <c r="FZH793" s="61"/>
      <c r="FZI793" s="61"/>
      <c r="FZJ793" s="61"/>
      <c r="FZK793" s="61"/>
      <c r="FZL793" s="61"/>
      <c r="FZM793" s="61"/>
      <c r="FZN793" s="61"/>
      <c r="FZO793" s="61"/>
      <c r="FZP793" s="61"/>
      <c r="FZQ793" s="61"/>
      <c r="FZR793" s="61"/>
      <c r="FZS793" s="61"/>
      <c r="FZT793" s="61"/>
      <c r="FZU793" s="61"/>
      <c r="FZV793" s="61"/>
      <c r="FZW793" s="61"/>
      <c r="FZX793" s="61"/>
      <c r="FZY793" s="61"/>
      <c r="FZZ793" s="61"/>
      <c r="GAA793" s="61"/>
      <c r="GAB793" s="61"/>
      <c r="GAC793" s="61"/>
      <c r="GAD793" s="61"/>
      <c r="GAE793" s="61"/>
      <c r="GAF793" s="61"/>
      <c r="GAG793" s="61"/>
      <c r="GAH793" s="61"/>
      <c r="GAI793" s="61"/>
      <c r="GAJ793" s="61"/>
      <c r="GAK793" s="61"/>
      <c r="GAL793" s="61"/>
      <c r="GAM793" s="61"/>
      <c r="GAN793" s="61"/>
      <c r="GAO793" s="61"/>
      <c r="GAP793" s="61"/>
      <c r="GAQ793" s="61"/>
      <c r="GAR793" s="61"/>
      <c r="GAS793" s="61"/>
      <c r="GAT793" s="61"/>
      <c r="GAU793" s="61"/>
      <c r="GAV793" s="61"/>
      <c r="GAW793" s="61"/>
      <c r="GAX793" s="61"/>
      <c r="GAY793" s="61"/>
      <c r="GAZ793" s="61"/>
      <c r="GBA793" s="61"/>
      <c r="GBB793" s="61"/>
      <c r="GBC793" s="61"/>
      <c r="GBD793" s="61"/>
      <c r="GBE793" s="61"/>
      <c r="GBF793" s="61"/>
      <c r="GBG793" s="61"/>
      <c r="GBH793" s="61"/>
      <c r="GBI793" s="61"/>
      <c r="GBJ793" s="61"/>
      <c r="GBK793" s="61"/>
      <c r="GBL793" s="61"/>
      <c r="GBM793" s="61"/>
      <c r="GBN793" s="61"/>
      <c r="GBO793" s="61"/>
      <c r="GBP793" s="61"/>
      <c r="GBQ793" s="61"/>
      <c r="GBR793" s="61"/>
      <c r="GBS793" s="61"/>
      <c r="GBT793" s="61"/>
      <c r="GBU793" s="61"/>
      <c r="GBV793" s="61"/>
      <c r="GBW793" s="61"/>
      <c r="GBX793" s="61"/>
      <c r="GBY793" s="61"/>
      <c r="GBZ793" s="61"/>
      <c r="GCA793" s="61"/>
      <c r="GCB793" s="61"/>
      <c r="GCC793" s="61"/>
      <c r="GCD793" s="61"/>
      <c r="GCE793" s="61"/>
      <c r="GCF793" s="61"/>
      <c r="GCG793" s="61"/>
      <c r="GCH793" s="61"/>
      <c r="GCI793" s="61"/>
      <c r="GCJ793" s="61"/>
      <c r="GCK793" s="61"/>
      <c r="GCL793" s="61"/>
      <c r="GCM793" s="61"/>
      <c r="GCN793" s="61"/>
      <c r="GCO793" s="61"/>
      <c r="GCP793" s="61"/>
      <c r="GCQ793" s="61"/>
      <c r="GCR793" s="61"/>
      <c r="GCS793" s="61"/>
      <c r="GCT793" s="61"/>
      <c r="GCU793" s="61"/>
      <c r="GCV793" s="61"/>
      <c r="GCW793" s="61"/>
      <c r="GCX793" s="61"/>
      <c r="GCY793" s="61"/>
      <c r="GCZ793" s="61"/>
      <c r="GDA793" s="61"/>
      <c r="GDB793" s="61"/>
      <c r="GDC793" s="61"/>
      <c r="GDD793" s="61"/>
      <c r="GDE793" s="61"/>
      <c r="GDF793" s="61"/>
      <c r="GDG793" s="61"/>
      <c r="GDH793" s="61"/>
      <c r="GDI793" s="61"/>
      <c r="GDJ793" s="61"/>
      <c r="GDK793" s="61"/>
      <c r="GDL793" s="61"/>
      <c r="GDM793" s="61"/>
      <c r="GDN793" s="61"/>
      <c r="GDO793" s="61"/>
      <c r="GDP793" s="61"/>
      <c r="GDQ793" s="61"/>
      <c r="GDR793" s="61"/>
      <c r="GDS793" s="61"/>
      <c r="GDT793" s="61"/>
      <c r="GDU793" s="61"/>
      <c r="GDV793" s="61"/>
      <c r="GDW793" s="61"/>
      <c r="GDX793" s="61"/>
      <c r="GDY793" s="61"/>
      <c r="GDZ793" s="61"/>
      <c r="GEA793" s="61"/>
      <c r="GEB793" s="61"/>
      <c r="GEC793" s="61"/>
      <c r="GED793" s="61"/>
      <c r="GEE793" s="61"/>
      <c r="GEF793" s="61"/>
      <c r="GEG793" s="61"/>
      <c r="GEH793" s="61"/>
      <c r="GEI793" s="61"/>
      <c r="GEJ793" s="61"/>
      <c r="GEK793" s="61"/>
      <c r="GEL793" s="61"/>
      <c r="GEM793" s="61"/>
      <c r="GEN793" s="61"/>
      <c r="GEO793" s="61"/>
      <c r="GEP793" s="61"/>
      <c r="GEQ793" s="61"/>
      <c r="GER793" s="61"/>
      <c r="GES793" s="61"/>
      <c r="GET793" s="61"/>
      <c r="GEU793" s="61"/>
      <c r="GEV793" s="61"/>
      <c r="GEW793" s="61"/>
      <c r="GEX793" s="61"/>
      <c r="GEY793" s="61"/>
      <c r="GEZ793" s="61"/>
      <c r="GFA793" s="61"/>
      <c r="GFB793" s="61"/>
      <c r="GFC793" s="61"/>
      <c r="GFD793" s="61"/>
      <c r="GFE793" s="61"/>
      <c r="GFF793" s="61"/>
      <c r="GFG793" s="61"/>
      <c r="GFH793" s="61"/>
      <c r="GFI793" s="61"/>
      <c r="GFJ793" s="61"/>
      <c r="GFK793" s="61"/>
      <c r="GFL793" s="61"/>
      <c r="GFM793" s="61"/>
      <c r="GFN793" s="61"/>
      <c r="GFO793" s="61"/>
      <c r="GFP793" s="61"/>
      <c r="GFQ793" s="61"/>
      <c r="GFR793" s="61"/>
      <c r="GFS793" s="61"/>
      <c r="GFT793" s="61"/>
      <c r="GFU793" s="61"/>
      <c r="GFV793" s="61"/>
      <c r="GFW793" s="61"/>
      <c r="GFX793" s="61"/>
      <c r="GFY793" s="61"/>
      <c r="GFZ793" s="61"/>
      <c r="GGA793" s="61"/>
      <c r="GGB793" s="61"/>
      <c r="GGC793" s="61"/>
      <c r="GGD793" s="61"/>
      <c r="GGE793" s="61"/>
      <c r="GGF793" s="61"/>
      <c r="GGG793" s="61"/>
      <c r="GGH793" s="61"/>
      <c r="GGI793" s="61"/>
      <c r="GGJ793" s="61"/>
      <c r="GGK793" s="61"/>
      <c r="GGL793" s="61"/>
      <c r="GGM793" s="61"/>
      <c r="GGN793" s="61"/>
      <c r="GGO793" s="61"/>
      <c r="GGP793" s="61"/>
      <c r="GGQ793" s="61"/>
      <c r="GGR793" s="61"/>
      <c r="GGS793" s="61"/>
      <c r="GGT793" s="61"/>
      <c r="GGU793" s="61"/>
      <c r="GGV793" s="61"/>
      <c r="GGW793" s="61"/>
      <c r="GGX793" s="61"/>
      <c r="GGY793" s="61"/>
      <c r="GGZ793" s="61"/>
      <c r="GHA793" s="61"/>
      <c r="GHB793" s="61"/>
      <c r="GHC793" s="61"/>
      <c r="GHD793" s="61"/>
      <c r="GHE793" s="61"/>
      <c r="GHF793" s="61"/>
      <c r="GHG793" s="61"/>
      <c r="GHH793" s="61"/>
      <c r="GHI793" s="61"/>
      <c r="GHJ793" s="61"/>
      <c r="GHK793" s="61"/>
      <c r="GHL793" s="61"/>
      <c r="GHM793" s="61"/>
      <c r="GHN793" s="61"/>
      <c r="GHO793" s="61"/>
      <c r="GHP793" s="61"/>
      <c r="GHQ793" s="61"/>
      <c r="GHR793" s="61"/>
      <c r="GHS793" s="61"/>
      <c r="GHT793" s="61"/>
      <c r="GHU793" s="61"/>
      <c r="GHV793" s="61"/>
      <c r="GHW793" s="61"/>
      <c r="GHX793" s="61"/>
      <c r="GHY793" s="61"/>
      <c r="GHZ793" s="61"/>
      <c r="GIA793" s="61"/>
      <c r="GIB793" s="61"/>
      <c r="GIC793" s="61"/>
      <c r="GID793" s="61"/>
      <c r="GIE793" s="61"/>
      <c r="GIF793" s="61"/>
      <c r="GIG793" s="61"/>
      <c r="GIH793" s="61"/>
      <c r="GII793" s="61"/>
      <c r="GIJ793" s="61"/>
      <c r="GIK793" s="61"/>
      <c r="GIL793" s="61"/>
      <c r="GIM793" s="61"/>
      <c r="GIN793" s="61"/>
      <c r="GIO793" s="61"/>
      <c r="GIP793" s="61"/>
      <c r="GIQ793" s="61"/>
      <c r="GIR793" s="61"/>
      <c r="GIS793" s="61"/>
      <c r="GIT793" s="61"/>
      <c r="GIU793" s="61"/>
      <c r="GIV793" s="61"/>
      <c r="GIW793" s="61"/>
      <c r="GIX793" s="61"/>
      <c r="GIY793" s="61"/>
      <c r="GIZ793" s="61"/>
      <c r="GJA793" s="61"/>
      <c r="GJB793" s="61"/>
      <c r="GJC793" s="61"/>
      <c r="GJD793" s="61"/>
      <c r="GJE793" s="61"/>
      <c r="GJF793" s="61"/>
      <c r="GJG793" s="61"/>
      <c r="GJH793" s="61"/>
      <c r="GJI793" s="61"/>
      <c r="GJJ793" s="61"/>
      <c r="GJK793" s="61"/>
      <c r="GJL793" s="61"/>
      <c r="GJM793" s="61"/>
      <c r="GJN793" s="61"/>
      <c r="GJO793" s="61"/>
      <c r="GJP793" s="61"/>
      <c r="GJQ793" s="61"/>
      <c r="GJR793" s="61"/>
      <c r="GJS793" s="61"/>
      <c r="GJT793" s="61"/>
      <c r="GJU793" s="61"/>
      <c r="GJV793" s="61"/>
      <c r="GJW793" s="61"/>
      <c r="GJX793" s="61"/>
      <c r="GJY793" s="61"/>
      <c r="GJZ793" s="61"/>
      <c r="GKA793" s="61"/>
      <c r="GKB793" s="61"/>
      <c r="GKC793" s="61"/>
      <c r="GKD793" s="61"/>
      <c r="GKE793" s="61"/>
      <c r="GKF793" s="61"/>
      <c r="GKG793" s="61"/>
      <c r="GKH793" s="61"/>
      <c r="GKI793" s="61"/>
      <c r="GKJ793" s="61"/>
      <c r="GKK793" s="61"/>
      <c r="GKL793" s="61"/>
      <c r="GKM793" s="61"/>
      <c r="GKN793" s="61"/>
      <c r="GKO793" s="61"/>
      <c r="GKP793" s="61"/>
      <c r="GKQ793" s="61"/>
      <c r="GKR793" s="61"/>
      <c r="GKS793" s="61"/>
      <c r="GKT793" s="61"/>
      <c r="GKU793" s="61"/>
      <c r="GKV793" s="61"/>
      <c r="GKW793" s="61"/>
      <c r="GKX793" s="61"/>
      <c r="GKY793" s="61"/>
      <c r="GKZ793" s="61"/>
      <c r="GLA793" s="61"/>
      <c r="GLB793" s="61"/>
      <c r="GLC793" s="61"/>
      <c r="GLD793" s="61"/>
      <c r="GLE793" s="61"/>
      <c r="GLF793" s="61"/>
      <c r="GLG793" s="61"/>
      <c r="GLH793" s="61"/>
      <c r="GLI793" s="61"/>
      <c r="GLJ793" s="61"/>
      <c r="GLK793" s="61"/>
      <c r="GLL793" s="61"/>
      <c r="GLM793" s="61"/>
      <c r="GLN793" s="61"/>
      <c r="GLO793" s="61"/>
      <c r="GLP793" s="61"/>
      <c r="GLQ793" s="61"/>
      <c r="GLR793" s="61"/>
      <c r="GLS793" s="61"/>
      <c r="GLT793" s="61"/>
      <c r="GLU793" s="61"/>
      <c r="GLV793" s="61"/>
      <c r="GLW793" s="61"/>
      <c r="GLX793" s="61"/>
      <c r="GLY793" s="61"/>
      <c r="GLZ793" s="61"/>
      <c r="GMA793" s="61"/>
      <c r="GMB793" s="61"/>
      <c r="GMC793" s="61"/>
      <c r="GMD793" s="61"/>
      <c r="GME793" s="61"/>
      <c r="GMF793" s="61"/>
      <c r="GMG793" s="61"/>
      <c r="GMH793" s="61"/>
      <c r="GMI793" s="61"/>
      <c r="GMJ793" s="61"/>
      <c r="GMK793" s="61"/>
      <c r="GML793" s="61"/>
      <c r="GMM793" s="61"/>
      <c r="GMN793" s="61"/>
      <c r="GMO793" s="61"/>
      <c r="GMP793" s="61"/>
      <c r="GMQ793" s="61"/>
      <c r="GMR793" s="61"/>
      <c r="GMS793" s="61"/>
      <c r="GMT793" s="61"/>
      <c r="GMU793" s="61"/>
      <c r="GMV793" s="61"/>
      <c r="GMW793" s="61"/>
      <c r="GMX793" s="61"/>
      <c r="GMY793" s="61"/>
      <c r="GMZ793" s="61"/>
      <c r="GNA793" s="61"/>
      <c r="GNB793" s="61"/>
      <c r="GNC793" s="61"/>
      <c r="GND793" s="61"/>
      <c r="GNE793" s="61"/>
      <c r="GNF793" s="61"/>
      <c r="GNG793" s="61"/>
      <c r="GNH793" s="61"/>
      <c r="GNI793" s="61"/>
      <c r="GNJ793" s="61"/>
      <c r="GNK793" s="61"/>
      <c r="GNL793" s="61"/>
      <c r="GNM793" s="61"/>
      <c r="GNN793" s="61"/>
      <c r="GNO793" s="61"/>
      <c r="GNP793" s="61"/>
      <c r="GNQ793" s="61"/>
      <c r="GNR793" s="61"/>
      <c r="GNS793" s="61"/>
      <c r="GNT793" s="61"/>
      <c r="GNU793" s="61"/>
      <c r="GNV793" s="61"/>
      <c r="GNW793" s="61"/>
      <c r="GNX793" s="61"/>
      <c r="GNY793" s="61"/>
      <c r="GNZ793" s="61"/>
      <c r="GOA793" s="61"/>
      <c r="GOB793" s="61"/>
      <c r="GOC793" s="61"/>
      <c r="GOD793" s="61"/>
      <c r="GOE793" s="61"/>
      <c r="GOF793" s="61"/>
      <c r="GOG793" s="61"/>
      <c r="GOH793" s="61"/>
      <c r="GOI793" s="61"/>
      <c r="GOJ793" s="61"/>
      <c r="GOK793" s="61"/>
      <c r="GOL793" s="61"/>
      <c r="GOM793" s="61"/>
      <c r="GON793" s="61"/>
      <c r="GOO793" s="61"/>
      <c r="GOP793" s="61"/>
      <c r="GOQ793" s="61"/>
      <c r="GOR793" s="61"/>
      <c r="GOS793" s="61"/>
      <c r="GOT793" s="61"/>
      <c r="GOU793" s="61"/>
      <c r="GOV793" s="61"/>
      <c r="GOW793" s="61"/>
      <c r="GOX793" s="61"/>
      <c r="GOY793" s="61"/>
      <c r="GOZ793" s="61"/>
      <c r="GPA793" s="61"/>
      <c r="GPB793" s="61"/>
      <c r="GPC793" s="61"/>
      <c r="GPD793" s="61"/>
      <c r="GPE793" s="61"/>
      <c r="GPF793" s="61"/>
      <c r="GPG793" s="61"/>
      <c r="GPH793" s="61"/>
      <c r="GPI793" s="61"/>
      <c r="GPJ793" s="61"/>
      <c r="GPK793" s="61"/>
      <c r="GPL793" s="61"/>
      <c r="GPM793" s="61"/>
      <c r="GPN793" s="61"/>
      <c r="GPO793" s="61"/>
      <c r="GPP793" s="61"/>
      <c r="GPQ793" s="61"/>
      <c r="GPR793" s="61"/>
      <c r="GPS793" s="61"/>
      <c r="GPT793" s="61"/>
      <c r="GPU793" s="61"/>
      <c r="GPV793" s="61"/>
      <c r="GPW793" s="61"/>
      <c r="GPX793" s="61"/>
      <c r="GPY793" s="61"/>
      <c r="GPZ793" s="61"/>
      <c r="GQA793" s="61"/>
      <c r="GQB793" s="61"/>
      <c r="GQC793" s="61"/>
      <c r="GQD793" s="61"/>
      <c r="GQE793" s="61"/>
      <c r="GQF793" s="61"/>
      <c r="GQG793" s="61"/>
      <c r="GQH793" s="61"/>
      <c r="GQI793" s="61"/>
      <c r="GQJ793" s="61"/>
      <c r="GQK793" s="61"/>
      <c r="GQL793" s="61"/>
      <c r="GQM793" s="61"/>
      <c r="GQN793" s="61"/>
      <c r="GQO793" s="61"/>
      <c r="GQP793" s="61"/>
      <c r="GQQ793" s="61"/>
      <c r="GQR793" s="61"/>
      <c r="GQS793" s="61"/>
      <c r="GQT793" s="61"/>
      <c r="GQU793" s="61"/>
      <c r="GQV793" s="61"/>
      <c r="GQW793" s="61"/>
      <c r="GQX793" s="61"/>
      <c r="GQY793" s="61"/>
      <c r="GQZ793" s="61"/>
      <c r="GRA793" s="61"/>
      <c r="GRB793" s="61"/>
      <c r="GRC793" s="61"/>
      <c r="GRD793" s="61"/>
      <c r="GRE793" s="61"/>
      <c r="GRF793" s="61"/>
      <c r="GRG793" s="61"/>
      <c r="GRH793" s="61"/>
      <c r="GRI793" s="61"/>
      <c r="GRJ793" s="61"/>
      <c r="GRK793" s="61"/>
      <c r="GRL793" s="61"/>
      <c r="GRM793" s="61"/>
      <c r="GRN793" s="61"/>
      <c r="GRO793" s="61"/>
      <c r="GRP793" s="61"/>
      <c r="GRQ793" s="61"/>
      <c r="GRR793" s="61"/>
      <c r="GRS793" s="61"/>
      <c r="GRT793" s="61"/>
      <c r="GRU793" s="61"/>
      <c r="GRV793" s="61"/>
      <c r="GRW793" s="61"/>
      <c r="GRX793" s="61"/>
      <c r="GRY793" s="61"/>
      <c r="GRZ793" s="61"/>
      <c r="GSA793" s="61"/>
      <c r="GSB793" s="61"/>
      <c r="GSC793" s="61"/>
      <c r="GSD793" s="61"/>
      <c r="GSE793" s="61"/>
      <c r="GSF793" s="61"/>
      <c r="GSG793" s="61"/>
      <c r="GSH793" s="61"/>
      <c r="GSI793" s="61"/>
      <c r="GSJ793" s="61"/>
      <c r="GSK793" s="61"/>
      <c r="GSL793" s="61"/>
      <c r="GSM793" s="61"/>
      <c r="GSN793" s="61"/>
      <c r="GSO793" s="61"/>
      <c r="GSP793" s="61"/>
      <c r="GSQ793" s="61"/>
      <c r="GSR793" s="61"/>
      <c r="GSS793" s="61"/>
      <c r="GST793" s="61"/>
      <c r="GSU793" s="61"/>
      <c r="GSV793" s="61"/>
      <c r="GSW793" s="61"/>
      <c r="GSX793" s="61"/>
      <c r="GSY793" s="61"/>
      <c r="GSZ793" s="61"/>
      <c r="GTA793" s="61"/>
      <c r="GTB793" s="61"/>
      <c r="GTC793" s="61"/>
      <c r="GTD793" s="61"/>
      <c r="GTE793" s="61"/>
      <c r="GTF793" s="61"/>
      <c r="GTG793" s="61"/>
      <c r="GTH793" s="61"/>
      <c r="GTI793" s="61"/>
      <c r="GTJ793" s="61"/>
      <c r="GTK793" s="61"/>
      <c r="GTL793" s="61"/>
      <c r="GTM793" s="61"/>
      <c r="GTN793" s="61"/>
      <c r="GTO793" s="61"/>
      <c r="GTP793" s="61"/>
      <c r="GTQ793" s="61"/>
      <c r="GTR793" s="61"/>
      <c r="GTS793" s="61"/>
      <c r="GTT793" s="61"/>
      <c r="GTU793" s="61"/>
      <c r="GTV793" s="61"/>
      <c r="GTW793" s="61"/>
      <c r="GTX793" s="61"/>
      <c r="GTY793" s="61"/>
      <c r="GTZ793" s="61"/>
      <c r="GUA793" s="61"/>
      <c r="GUB793" s="61"/>
      <c r="GUC793" s="61"/>
      <c r="GUD793" s="61"/>
      <c r="GUE793" s="61"/>
      <c r="GUF793" s="61"/>
      <c r="GUG793" s="61"/>
      <c r="GUH793" s="61"/>
      <c r="GUI793" s="61"/>
      <c r="GUJ793" s="61"/>
      <c r="GUK793" s="61"/>
      <c r="GUL793" s="61"/>
      <c r="GUM793" s="61"/>
      <c r="GUN793" s="61"/>
      <c r="GUO793" s="61"/>
      <c r="GUP793" s="61"/>
      <c r="GUQ793" s="61"/>
      <c r="GUR793" s="61"/>
      <c r="GUS793" s="61"/>
      <c r="GUT793" s="61"/>
      <c r="GUU793" s="61"/>
      <c r="GUV793" s="61"/>
      <c r="GUW793" s="61"/>
      <c r="GUX793" s="61"/>
      <c r="GUY793" s="61"/>
      <c r="GUZ793" s="61"/>
      <c r="GVA793" s="61"/>
      <c r="GVB793" s="61"/>
      <c r="GVC793" s="61"/>
      <c r="GVD793" s="61"/>
      <c r="GVE793" s="61"/>
      <c r="GVF793" s="61"/>
      <c r="GVG793" s="61"/>
      <c r="GVH793" s="61"/>
      <c r="GVI793" s="61"/>
      <c r="GVJ793" s="61"/>
      <c r="GVK793" s="61"/>
      <c r="GVL793" s="61"/>
      <c r="GVM793" s="61"/>
      <c r="GVN793" s="61"/>
      <c r="GVO793" s="61"/>
      <c r="GVP793" s="61"/>
      <c r="GVQ793" s="61"/>
      <c r="GVR793" s="61"/>
      <c r="GVS793" s="61"/>
      <c r="GVT793" s="61"/>
      <c r="GVU793" s="61"/>
      <c r="GVV793" s="61"/>
      <c r="GVW793" s="61"/>
      <c r="GVX793" s="61"/>
      <c r="GVY793" s="61"/>
      <c r="GVZ793" s="61"/>
      <c r="GWA793" s="61"/>
      <c r="GWB793" s="61"/>
      <c r="GWC793" s="61"/>
      <c r="GWD793" s="61"/>
      <c r="GWE793" s="61"/>
      <c r="GWF793" s="61"/>
      <c r="GWG793" s="61"/>
      <c r="GWH793" s="61"/>
      <c r="GWI793" s="61"/>
      <c r="GWJ793" s="61"/>
      <c r="GWK793" s="61"/>
      <c r="GWL793" s="61"/>
      <c r="GWM793" s="61"/>
      <c r="GWN793" s="61"/>
      <c r="GWO793" s="61"/>
      <c r="GWP793" s="61"/>
      <c r="GWQ793" s="61"/>
      <c r="GWR793" s="61"/>
      <c r="GWS793" s="61"/>
      <c r="GWT793" s="61"/>
      <c r="GWU793" s="61"/>
      <c r="GWV793" s="61"/>
      <c r="GWW793" s="61"/>
      <c r="GWX793" s="61"/>
      <c r="GWY793" s="61"/>
      <c r="GWZ793" s="61"/>
      <c r="GXA793" s="61"/>
      <c r="GXB793" s="61"/>
      <c r="GXC793" s="61"/>
      <c r="GXD793" s="61"/>
      <c r="GXE793" s="61"/>
      <c r="GXF793" s="61"/>
      <c r="GXG793" s="61"/>
      <c r="GXH793" s="61"/>
      <c r="GXI793" s="61"/>
      <c r="GXJ793" s="61"/>
      <c r="GXK793" s="61"/>
      <c r="GXL793" s="61"/>
      <c r="GXM793" s="61"/>
      <c r="GXN793" s="61"/>
      <c r="GXO793" s="61"/>
      <c r="GXP793" s="61"/>
      <c r="GXQ793" s="61"/>
      <c r="GXR793" s="61"/>
      <c r="GXS793" s="61"/>
      <c r="GXT793" s="61"/>
      <c r="GXU793" s="61"/>
      <c r="GXV793" s="61"/>
      <c r="GXW793" s="61"/>
      <c r="GXX793" s="61"/>
      <c r="GXY793" s="61"/>
      <c r="GXZ793" s="61"/>
      <c r="GYA793" s="61"/>
      <c r="GYB793" s="61"/>
      <c r="GYC793" s="61"/>
      <c r="GYD793" s="61"/>
      <c r="GYE793" s="61"/>
      <c r="GYF793" s="61"/>
      <c r="GYG793" s="61"/>
      <c r="GYH793" s="61"/>
      <c r="GYI793" s="61"/>
      <c r="GYJ793" s="61"/>
      <c r="GYK793" s="61"/>
      <c r="GYL793" s="61"/>
      <c r="GYM793" s="61"/>
      <c r="GYN793" s="61"/>
      <c r="GYO793" s="61"/>
      <c r="GYP793" s="61"/>
      <c r="GYQ793" s="61"/>
      <c r="GYR793" s="61"/>
      <c r="GYS793" s="61"/>
      <c r="GYT793" s="61"/>
      <c r="GYU793" s="61"/>
      <c r="GYV793" s="61"/>
      <c r="GYW793" s="61"/>
      <c r="GYX793" s="61"/>
      <c r="GYY793" s="61"/>
      <c r="GYZ793" s="61"/>
      <c r="GZA793" s="61"/>
      <c r="GZB793" s="61"/>
      <c r="GZC793" s="61"/>
      <c r="GZD793" s="61"/>
      <c r="GZE793" s="61"/>
      <c r="GZF793" s="61"/>
      <c r="GZG793" s="61"/>
      <c r="GZH793" s="61"/>
      <c r="GZI793" s="61"/>
      <c r="GZJ793" s="61"/>
      <c r="GZK793" s="61"/>
      <c r="GZL793" s="61"/>
      <c r="GZM793" s="61"/>
      <c r="GZN793" s="61"/>
      <c r="GZO793" s="61"/>
      <c r="GZP793" s="61"/>
      <c r="GZQ793" s="61"/>
      <c r="GZR793" s="61"/>
      <c r="GZS793" s="61"/>
      <c r="GZT793" s="61"/>
      <c r="GZU793" s="61"/>
      <c r="GZV793" s="61"/>
      <c r="GZW793" s="61"/>
      <c r="GZX793" s="61"/>
      <c r="GZY793" s="61"/>
      <c r="GZZ793" s="61"/>
      <c r="HAA793" s="61"/>
      <c r="HAB793" s="61"/>
      <c r="HAC793" s="61"/>
      <c r="HAD793" s="61"/>
      <c r="HAE793" s="61"/>
      <c r="HAF793" s="61"/>
      <c r="HAG793" s="61"/>
      <c r="HAH793" s="61"/>
      <c r="HAI793" s="61"/>
      <c r="HAJ793" s="61"/>
      <c r="HAK793" s="61"/>
      <c r="HAL793" s="61"/>
      <c r="HAM793" s="61"/>
      <c r="HAN793" s="61"/>
      <c r="HAO793" s="61"/>
      <c r="HAP793" s="61"/>
      <c r="HAQ793" s="61"/>
      <c r="HAR793" s="61"/>
      <c r="HAS793" s="61"/>
      <c r="HAT793" s="61"/>
      <c r="HAU793" s="61"/>
      <c r="HAV793" s="61"/>
      <c r="HAW793" s="61"/>
      <c r="HAX793" s="61"/>
      <c r="HAY793" s="61"/>
      <c r="HAZ793" s="61"/>
      <c r="HBA793" s="61"/>
      <c r="HBB793" s="61"/>
      <c r="HBC793" s="61"/>
      <c r="HBD793" s="61"/>
      <c r="HBE793" s="61"/>
      <c r="HBF793" s="61"/>
      <c r="HBG793" s="61"/>
      <c r="HBH793" s="61"/>
      <c r="HBI793" s="61"/>
      <c r="HBJ793" s="61"/>
      <c r="HBK793" s="61"/>
      <c r="HBL793" s="61"/>
      <c r="HBM793" s="61"/>
      <c r="HBN793" s="61"/>
      <c r="HBO793" s="61"/>
      <c r="HBP793" s="61"/>
      <c r="HBQ793" s="61"/>
      <c r="HBR793" s="61"/>
      <c r="HBS793" s="61"/>
      <c r="HBT793" s="61"/>
      <c r="HBU793" s="61"/>
      <c r="HBV793" s="61"/>
      <c r="HBW793" s="61"/>
      <c r="HBX793" s="61"/>
      <c r="HBY793" s="61"/>
      <c r="HBZ793" s="61"/>
      <c r="HCA793" s="61"/>
      <c r="HCB793" s="61"/>
      <c r="HCC793" s="61"/>
      <c r="HCD793" s="61"/>
      <c r="HCE793" s="61"/>
      <c r="HCF793" s="61"/>
      <c r="HCG793" s="61"/>
      <c r="HCH793" s="61"/>
      <c r="HCI793" s="61"/>
      <c r="HCJ793" s="61"/>
      <c r="HCK793" s="61"/>
      <c r="HCL793" s="61"/>
      <c r="HCM793" s="61"/>
      <c r="HCN793" s="61"/>
      <c r="HCO793" s="61"/>
      <c r="HCP793" s="61"/>
      <c r="HCQ793" s="61"/>
      <c r="HCR793" s="61"/>
      <c r="HCS793" s="61"/>
      <c r="HCT793" s="61"/>
      <c r="HCU793" s="61"/>
      <c r="HCV793" s="61"/>
      <c r="HCW793" s="61"/>
      <c r="HCX793" s="61"/>
      <c r="HCY793" s="61"/>
      <c r="HCZ793" s="61"/>
      <c r="HDA793" s="61"/>
      <c r="HDB793" s="61"/>
      <c r="HDC793" s="61"/>
      <c r="HDD793" s="61"/>
      <c r="HDE793" s="61"/>
      <c r="HDF793" s="61"/>
      <c r="HDG793" s="61"/>
      <c r="HDH793" s="61"/>
      <c r="HDI793" s="61"/>
      <c r="HDJ793" s="61"/>
      <c r="HDK793" s="61"/>
      <c r="HDL793" s="61"/>
      <c r="HDM793" s="61"/>
      <c r="HDN793" s="61"/>
      <c r="HDO793" s="61"/>
      <c r="HDP793" s="61"/>
      <c r="HDQ793" s="61"/>
      <c r="HDR793" s="61"/>
      <c r="HDS793" s="61"/>
      <c r="HDT793" s="61"/>
      <c r="HDU793" s="61"/>
      <c r="HDV793" s="61"/>
      <c r="HDW793" s="61"/>
      <c r="HDX793" s="61"/>
      <c r="HDY793" s="61"/>
      <c r="HDZ793" s="61"/>
      <c r="HEA793" s="61"/>
      <c r="HEB793" s="61"/>
      <c r="HEC793" s="61"/>
      <c r="HED793" s="61"/>
      <c r="HEE793" s="61"/>
      <c r="HEF793" s="61"/>
      <c r="HEG793" s="61"/>
      <c r="HEH793" s="61"/>
      <c r="HEI793" s="61"/>
      <c r="HEJ793" s="61"/>
      <c r="HEK793" s="61"/>
      <c r="HEL793" s="61"/>
      <c r="HEM793" s="61"/>
      <c r="HEN793" s="61"/>
      <c r="HEO793" s="61"/>
      <c r="HEP793" s="61"/>
      <c r="HEQ793" s="61"/>
      <c r="HER793" s="61"/>
      <c r="HES793" s="61"/>
      <c r="HET793" s="61"/>
      <c r="HEU793" s="61"/>
      <c r="HEV793" s="61"/>
      <c r="HEW793" s="61"/>
      <c r="HEX793" s="61"/>
      <c r="HEY793" s="61"/>
      <c r="HEZ793" s="61"/>
      <c r="HFA793" s="61"/>
      <c r="HFB793" s="61"/>
      <c r="HFC793" s="61"/>
      <c r="HFD793" s="61"/>
      <c r="HFE793" s="61"/>
      <c r="HFF793" s="61"/>
      <c r="HFG793" s="61"/>
      <c r="HFH793" s="61"/>
      <c r="HFI793" s="61"/>
      <c r="HFJ793" s="61"/>
      <c r="HFK793" s="61"/>
      <c r="HFL793" s="61"/>
      <c r="HFM793" s="61"/>
      <c r="HFN793" s="61"/>
      <c r="HFO793" s="61"/>
      <c r="HFP793" s="61"/>
      <c r="HFQ793" s="61"/>
      <c r="HFR793" s="61"/>
      <c r="HFS793" s="61"/>
      <c r="HFT793" s="61"/>
      <c r="HFU793" s="61"/>
      <c r="HFV793" s="61"/>
      <c r="HFW793" s="61"/>
      <c r="HFX793" s="61"/>
      <c r="HFY793" s="61"/>
      <c r="HFZ793" s="61"/>
      <c r="HGA793" s="61"/>
      <c r="HGB793" s="61"/>
      <c r="HGC793" s="61"/>
      <c r="HGD793" s="61"/>
      <c r="HGE793" s="61"/>
      <c r="HGF793" s="61"/>
      <c r="HGG793" s="61"/>
      <c r="HGH793" s="61"/>
      <c r="HGI793" s="61"/>
      <c r="HGJ793" s="61"/>
      <c r="HGK793" s="61"/>
      <c r="HGL793" s="61"/>
      <c r="HGM793" s="61"/>
      <c r="HGN793" s="61"/>
      <c r="HGO793" s="61"/>
      <c r="HGP793" s="61"/>
      <c r="HGQ793" s="61"/>
      <c r="HGR793" s="61"/>
      <c r="HGS793" s="61"/>
      <c r="HGT793" s="61"/>
      <c r="HGU793" s="61"/>
      <c r="HGV793" s="61"/>
      <c r="HGW793" s="61"/>
      <c r="HGX793" s="61"/>
      <c r="HGY793" s="61"/>
      <c r="HGZ793" s="61"/>
      <c r="HHA793" s="61"/>
      <c r="HHB793" s="61"/>
      <c r="HHC793" s="61"/>
      <c r="HHD793" s="61"/>
      <c r="HHE793" s="61"/>
      <c r="HHF793" s="61"/>
      <c r="HHG793" s="61"/>
      <c r="HHH793" s="61"/>
      <c r="HHI793" s="61"/>
      <c r="HHJ793" s="61"/>
      <c r="HHK793" s="61"/>
      <c r="HHL793" s="61"/>
      <c r="HHM793" s="61"/>
      <c r="HHN793" s="61"/>
      <c r="HHO793" s="61"/>
      <c r="HHP793" s="61"/>
      <c r="HHQ793" s="61"/>
      <c r="HHR793" s="61"/>
      <c r="HHS793" s="61"/>
      <c r="HHT793" s="61"/>
      <c r="HHU793" s="61"/>
      <c r="HHV793" s="61"/>
      <c r="HHW793" s="61"/>
      <c r="HHX793" s="61"/>
      <c r="HHY793" s="61"/>
      <c r="HHZ793" s="61"/>
      <c r="HIA793" s="61"/>
      <c r="HIB793" s="61"/>
      <c r="HIC793" s="61"/>
      <c r="HID793" s="61"/>
      <c r="HIE793" s="61"/>
      <c r="HIF793" s="61"/>
      <c r="HIG793" s="61"/>
      <c r="HIH793" s="61"/>
      <c r="HII793" s="61"/>
      <c r="HIJ793" s="61"/>
      <c r="HIK793" s="61"/>
      <c r="HIL793" s="61"/>
      <c r="HIM793" s="61"/>
      <c r="HIN793" s="61"/>
      <c r="HIO793" s="61"/>
      <c r="HIP793" s="61"/>
      <c r="HIQ793" s="61"/>
      <c r="HIR793" s="61"/>
      <c r="HIS793" s="61"/>
      <c r="HIT793" s="61"/>
      <c r="HIU793" s="61"/>
      <c r="HIV793" s="61"/>
      <c r="HIW793" s="61"/>
      <c r="HIX793" s="61"/>
      <c r="HIY793" s="61"/>
      <c r="HIZ793" s="61"/>
      <c r="HJA793" s="61"/>
      <c r="HJB793" s="61"/>
      <c r="HJC793" s="61"/>
      <c r="HJD793" s="61"/>
      <c r="HJE793" s="61"/>
      <c r="HJF793" s="61"/>
      <c r="HJG793" s="61"/>
      <c r="HJH793" s="61"/>
      <c r="HJI793" s="61"/>
      <c r="HJJ793" s="61"/>
      <c r="HJK793" s="61"/>
      <c r="HJL793" s="61"/>
      <c r="HJM793" s="61"/>
      <c r="HJN793" s="61"/>
      <c r="HJO793" s="61"/>
      <c r="HJP793" s="61"/>
      <c r="HJQ793" s="61"/>
      <c r="HJR793" s="61"/>
      <c r="HJS793" s="61"/>
      <c r="HJT793" s="61"/>
      <c r="HJU793" s="61"/>
      <c r="HJV793" s="61"/>
      <c r="HJW793" s="61"/>
      <c r="HJX793" s="61"/>
      <c r="HJY793" s="61"/>
      <c r="HJZ793" s="61"/>
      <c r="HKA793" s="61"/>
      <c r="HKB793" s="61"/>
      <c r="HKC793" s="61"/>
      <c r="HKD793" s="61"/>
      <c r="HKE793" s="61"/>
      <c r="HKF793" s="61"/>
      <c r="HKG793" s="61"/>
      <c r="HKH793" s="61"/>
      <c r="HKI793" s="61"/>
      <c r="HKJ793" s="61"/>
      <c r="HKK793" s="61"/>
      <c r="HKL793" s="61"/>
      <c r="HKM793" s="61"/>
      <c r="HKN793" s="61"/>
      <c r="HKO793" s="61"/>
      <c r="HKP793" s="61"/>
      <c r="HKQ793" s="61"/>
      <c r="HKR793" s="61"/>
      <c r="HKS793" s="61"/>
      <c r="HKT793" s="61"/>
      <c r="HKU793" s="61"/>
      <c r="HKV793" s="61"/>
      <c r="HKW793" s="61"/>
      <c r="HKX793" s="61"/>
      <c r="HKY793" s="61"/>
      <c r="HKZ793" s="61"/>
      <c r="HLA793" s="61"/>
      <c r="HLB793" s="61"/>
      <c r="HLC793" s="61"/>
      <c r="HLD793" s="61"/>
      <c r="HLE793" s="61"/>
      <c r="HLF793" s="61"/>
      <c r="HLG793" s="61"/>
      <c r="HLH793" s="61"/>
      <c r="HLI793" s="61"/>
      <c r="HLJ793" s="61"/>
      <c r="HLK793" s="61"/>
      <c r="HLL793" s="61"/>
      <c r="HLM793" s="61"/>
      <c r="HLN793" s="61"/>
      <c r="HLO793" s="61"/>
      <c r="HLP793" s="61"/>
      <c r="HLQ793" s="61"/>
      <c r="HLR793" s="61"/>
      <c r="HLS793" s="61"/>
      <c r="HLT793" s="61"/>
      <c r="HLU793" s="61"/>
      <c r="HLV793" s="61"/>
      <c r="HLW793" s="61"/>
      <c r="HLX793" s="61"/>
      <c r="HLY793" s="61"/>
      <c r="HLZ793" s="61"/>
      <c r="HMA793" s="61"/>
      <c r="HMB793" s="61"/>
      <c r="HMC793" s="61"/>
      <c r="HMD793" s="61"/>
      <c r="HME793" s="61"/>
      <c r="HMF793" s="61"/>
      <c r="HMG793" s="61"/>
      <c r="HMH793" s="61"/>
      <c r="HMI793" s="61"/>
      <c r="HMJ793" s="61"/>
      <c r="HMK793" s="61"/>
      <c r="HML793" s="61"/>
      <c r="HMM793" s="61"/>
      <c r="HMN793" s="61"/>
      <c r="HMO793" s="61"/>
      <c r="HMP793" s="61"/>
      <c r="HMQ793" s="61"/>
      <c r="HMR793" s="61"/>
      <c r="HMS793" s="61"/>
      <c r="HMT793" s="61"/>
      <c r="HMU793" s="61"/>
      <c r="HMV793" s="61"/>
      <c r="HMW793" s="61"/>
      <c r="HMX793" s="61"/>
      <c r="HMY793" s="61"/>
      <c r="HMZ793" s="61"/>
      <c r="HNA793" s="61"/>
      <c r="HNB793" s="61"/>
      <c r="HNC793" s="61"/>
      <c r="HND793" s="61"/>
      <c r="HNE793" s="61"/>
      <c r="HNF793" s="61"/>
      <c r="HNG793" s="61"/>
      <c r="HNH793" s="61"/>
      <c r="HNI793" s="61"/>
      <c r="HNJ793" s="61"/>
      <c r="HNK793" s="61"/>
      <c r="HNL793" s="61"/>
      <c r="HNM793" s="61"/>
      <c r="HNN793" s="61"/>
      <c r="HNO793" s="61"/>
      <c r="HNP793" s="61"/>
      <c r="HNQ793" s="61"/>
      <c r="HNR793" s="61"/>
      <c r="HNS793" s="61"/>
      <c r="HNT793" s="61"/>
      <c r="HNU793" s="61"/>
      <c r="HNV793" s="61"/>
      <c r="HNW793" s="61"/>
      <c r="HNX793" s="61"/>
      <c r="HNY793" s="61"/>
      <c r="HNZ793" s="61"/>
      <c r="HOA793" s="61"/>
      <c r="HOB793" s="61"/>
      <c r="HOC793" s="61"/>
      <c r="HOD793" s="61"/>
      <c r="HOE793" s="61"/>
      <c r="HOF793" s="61"/>
      <c r="HOG793" s="61"/>
      <c r="HOH793" s="61"/>
      <c r="HOI793" s="61"/>
      <c r="HOJ793" s="61"/>
      <c r="HOK793" s="61"/>
      <c r="HOL793" s="61"/>
      <c r="HOM793" s="61"/>
      <c r="HON793" s="61"/>
      <c r="HOO793" s="61"/>
      <c r="HOP793" s="61"/>
      <c r="HOQ793" s="61"/>
      <c r="HOR793" s="61"/>
      <c r="HOS793" s="61"/>
      <c r="HOT793" s="61"/>
      <c r="HOU793" s="61"/>
      <c r="HOV793" s="61"/>
      <c r="HOW793" s="61"/>
      <c r="HOX793" s="61"/>
      <c r="HOY793" s="61"/>
      <c r="HOZ793" s="61"/>
      <c r="HPA793" s="61"/>
      <c r="HPB793" s="61"/>
      <c r="HPC793" s="61"/>
      <c r="HPD793" s="61"/>
      <c r="HPE793" s="61"/>
      <c r="HPF793" s="61"/>
      <c r="HPG793" s="61"/>
      <c r="HPH793" s="61"/>
      <c r="HPI793" s="61"/>
      <c r="HPJ793" s="61"/>
      <c r="HPK793" s="61"/>
      <c r="HPL793" s="61"/>
      <c r="HPM793" s="61"/>
      <c r="HPN793" s="61"/>
      <c r="HPO793" s="61"/>
      <c r="HPP793" s="61"/>
      <c r="HPQ793" s="61"/>
      <c r="HPR793" s="61"/>
      <c r="HPS793" s="61"/>
      <c r="HPT793" s="61"/>
      <c r="HPU793" s="61"/>
      <c r="HPV793" s="61"/>
      <c r="HPW793" s="61"/>
      <c r="HPX793" s="61"/>
      <c r="HPY793" s="61"/>
      <c r="HPZ793" s="61"/>
      <c r="HQA793" s="61"/>
      <c r="HQB793" s="61"/>
      <c r="HQC793" s="61"/>
      <c r="HQD793" s="61"/>
      <c r="HQE793" s="61"/>
      <c r="HQF793" s="61"/>
      <c r="HQG793" s="61"/>
      <c r="HQH793" s="61"/>
      <c r="HQI793" s="61"/>
      <c r="HQJ793" s="61"/>
      <c r="HQK793" s="61"/>
      <c r="HQL793" s="61"/>
      <c r="HQM793" s="61"/>
      <c r="HQN793" s="61"/>
      <c r="HQO793" s="61"/>
      <c r="HQP793" s="61"/>
      <c r="HQQ793" s="61"/>
      <c r="HQR793" s="61"/>
      <c r="HQS793" s="61"/>
      <c r="HQT793" s="61"/>
      <c r="HQU793" s="61"/>
      <c r="HQV793" s="61"/>
      <c r="HQW793" s="61"/>
      <c r="HQX793" s="61"/>
      <c r="HQY793" s="61"/>
      <c r="HQZ793" s="61"/>
      <c r="HRA793" s="61"/>
      <c r="HRB793" s="61"/>
      <c r="HRC793" s="61"/>
      <c r="HRD793" s="61"/>
      <c r="HRE793" s="61"/>
      <c r="HRF793" s="61"/>
      <c r="HRG793" s="61"/>
      <c r="HRH793" s="61"/>
      <c r="HRI793" s="61"/>
      <c r="HRJ793" s="61"/>
      <c r="HRK793" s="61"/>
      <c r="HRL793" s="61"/>
      <c r="HRM793" s="61"/>
      <c r="HRN793" s="61"/>
      <c r="HRO793" s="61"/>
      <c r="HRP793" s="61"/>
      <c r="HRQ793" s="61"/>
      <c r="HRR793" s="61"/>
      <c r="HRS793" s="61"/>
      <c r="HRT793" s="61"/>
      <c r="HRU793" s="61"/>
      <c r="HRV793" s="61"/>
      <c r="HRW793" s="61"/>
      <c r="HRX793" s="61"/>
      <c r="HRY793" s="61"/>
      <c r="HRZ793" s="61"/>
      <c r="HSA793" s="61"/>
      <c r="HSB793" s="61"/>
      <c r="HSC793" s="61"/>
      <c r="HSD793" s="61"/>
      <c r="HSE793" s="61"/>
      <c r="HSF793" s="61"/>
      <c r="HSG793" s="61"/>
      <c r="HSH793" s="61"/>
      <c r="HSI793" s="61"/>
      <c r="HSJ793" s="61"/>
      <c r="HSK793" s="61"/>
      <c r="HSL793" s="61"/>
      <c r="HSM793" s="61"/>
      <c r="HSN793" s="61"/>
      <c r="HSO793" s="61"/>
      <c r="HSP793" s="61"/>
      <c r="HSQ793" s="61"/>
      <c r="HSR793" s="61"/>
      <c r="HSS793" s="61"/>
      <c r="HST793" s="61"/>
      <c r="HSU793" s="61"/>
      <c r="HSV793" s="61"/>
      <c r="HSW793" s="61"/>
      <c r="HSX793" s="61"/>
      <c r="HSY793" s="61"/>
      <c r="HSZ793" s="61"/>
      <c r="HTA793" s="61"/>
      <c r="HTB793" s="61"/>
      <c r="HTC793" s="61"/>
      <c r="HTD793" s="61"/>
      <c r="HTE793" s="61"/>
      <c r="HTF793" s="61"/>
      <c r="HTG793" s="61"/>
      <c r="HTH793" s="61"/>
      <c r="HTI793" s="61"/>
      <c r="HTJ793" s="61"/>
      <c r="HTK793" s="61"/>
      <c r="HTL793" s="61"/>
      <c r="HTM793" s="61"/>
      <c r="HTN793" s="61"/>
      <c r="HTO793" s="61"/>
      <c r="HTP793" s="61"/>
      <c r="HTQ793" s="61"/>
      <c r="HTR793" s="61"/>
      <c r="HTS793" s="61"/>
      <c r="HTT793" s="61"/>
      <c r="HTU793" s="61"/>
      <c r="HTV793" s="61"/>
      <c r="HTW793" s="61"/>
      <c r="HTX793" s="61"/>
      <c r="HTY793" s="61"/>
      <c r="HTZ793" s="61"/>
      <c r="HUA793" s="61"/>
      <c r="HUB793" s="61"/>
      <c r="HUC793" s="61"/>
      <c r="HUD793" s="61"/>
      <c r="HUE793" s="61"/>
      <c r="HUF793" s="61"/>
      <c r="HUG793" s="61"/>
      <c r="HUH793" s="61"/>
      <c r="HUI793" s="61"/>
      <c r="HUJ793" s="61"/>
      <c r="HUK793" s="61"/>
      <c r="HUL793" s="61"/>
      <c r="HUM793" s="61"/>
      <c r="HUN793" s="61"/>
      <c r="HUO793" s="61"/>
      <c r="HUP793" s="61"/>
      <c r="HUQ793" s="61"/>
      <c r="HUR793" s="61"/>
      <c r="HUS793" s="61"/>
      <c r="HUT793" s="61"/>
      <c r="HUU793" s="61"/>
      <c r="HUV793" s="61"/>
      <c r="HUW793" s="61"/>
      <c r="HUX793" s="61"/>
      <c r="HUY793" s="61"/>
      <c r="HUZ793" s="61"/>
      <c r="HVA793" s="61"/>
      <c r="HVB793" s="61"/>
      <c r="HVC793" s="61"/>
      <c r="HVD793" s="61"/>
      <c r="HVE793" s="61"/>
      <c r="HVF793" s="61"/>
      <c r="HVG793" s="61"/>
      <c r="HVH793" s="61"/>
      <c r="HVI793" s="61"/>
      <c r="HVJ793" s="61"/>
      <c r="HVK793" s="61"/>
      <c r="HVL793" s="61"/>
      <c r="HVM793" s="61"/>
      <c r="HVN793" s="61"/>
      <c r="HVO793" s="61"/>
      <c r="HVP793" s="61"/>
      <c r="HVQ793" s="61"/>
      <c r="HVR793" s="61"/>
      <c r="HVS793" s="61"/>
      <c r="HVT793" s="61"/>
      <c r="HVU793" s="61"/>
      <c r="HVV793" s="61"/>
      <c r="HVW793" s="61"/>
      <c r="HVX793" s="61"/>
      <c r="HVY793" s="61"/>
      <c r="HVZ793" s="61"/>
      <c r="HWA793" s="61"/>
      <c r="HWB793" s="61"/>
      <c r="HWC793" s="61"/>
      <c r="HWD793" s="61"/>
      <c r="HWE793" s="61"/>
      <c r="HWF793" s="61"/>
      <c r="HWG793" s="61"/>
      <c r="HWH793" s="61"/>
      <c r="HWI793" s="61"/>
      <c r="HWJ793" s="61"/>
      <c r="HWK793" s="61"/>
      <c r="HWL793" s="61"/>
      <c r="HWM793" s="61"/>
      <c r="HWN793" s="61"/>
      <c r="HWO793" s="61"/>
      <c r="HWP793" s="61"/>
      <c r="HWQ793" s="61"/>
      <c r="HWR793" s="61"/>
      <c r="HWS793" s="61"/>
      <c r="HWT793" s="61"/>
      <c r="HWU793" s="61"/>
      <c r="HWV793" s="61"/>
      <c r="HWW793" s="61"/>
      <c r="HWX793" s="61"/>
      <c r="HWY793" s="61"/>
      <c r="HWZ793" s="61"/>
      <c r="HXA793" s="61"/>
      <c r="HXB793" s="61"/>
      <c r="HXC793" s="61"/>
      <c r="HXD793" s="61"/>
      <c r="HXE793" s="61"/>
      <c r="HXF793" s="61"/>
      <c r="HXG793" s="61"/>
      <c r="HXH793" s="61"/>
      <c r="HXI793" s="61"/>
      <c r="HXJ793" s="61"/>
      <c r="HXK793" s="61"/>
      <c r="HXL793" s="61"/>
      <c r="HXM793" s="61"/>
      <c r="HXN793" s="61"/>
      <c r="HXO793" s="61"/>
      <c r="HXP793" s="61"/>
      <c r="HXQ793" s="61"/>
      <c r="HXR793" s="61"/>
      <c r="HXS793" s="61"/>
      <c r="HXT793" s="61"/>
      <c r="HXU793" s="61"/>
      <c r="HXV793" s="61"/>
      <c r="HXW793" s="61"/>
      <c r="HXX793" s="61"/>
      <c r="HXY793" s="61"/>
      <c r="HXZ793" s="61"/>
      <c r="HYA793" s="61"/>
      <c r="HYB793" s="61"/>
      <c r="HYC793" s="61"/>
      <c r="HYD793" s="61"/>
      <c r="HYE793" s="61"/>
      <c r="HYF793" s="61"/>
      <c r="HYG793" s="61"/>
      <c r="HYH793" s="61"/>
      <c r="HYI793" s="61"/>
      <c r="HYJ793" s="61"/>
      <c r="HYK793" s="61"/>
      <c r="HYL793" s="61"/>
      <c r="HYM793" s="61"/>
      <c r="HYN793" s="61"/>
      <c r="HYO793" s="61"/>
      <c r="HYP793" s="61"/>
      <c r="HYQ793" s="61"/>
      <c r="HYR793" s="61"/>
      <c r="HYS793" s="61"/>
      <c r="HYT793" s="61"/>
      <c r="HYU793" s="61"/>
      <c r="HYV793" s="61"/>
      <c r="HYW793" s="61"/>
      <c r="HYX793" s="61"/>
      <c r="HYY793" s="61"/>
      <c r="HYZ793" s="61"/>
      <c r="HZA793" s="61"/>
      <c r="HZB793" s="61"/>
      <c r="HZC793" s="61"/>
      <c r="HZD793" s="61"/>
      <c r="HZE793" s="61"/>
      <c r="HZF793" s="61"/>
      <c r="HZG793" s="61"/>
      <c r="HZH793" s="61"/>
      <c r="HZI793" s="61"/>
      <c r="HZJ793" s="61"/>
      <c r="HZK793" s="61"/>
      <c r="HZL793" s="61"/>
      <c r="HZM793" s="61"/>
      <c r="HZN793" s="61"/>
      <c r="HZO793" s="61"/>
      <c r="HZP793" s="61"/>
      <c r="HZQ793" s="61"/>
      <c r="HZR793" s="61"/>
      <c r="HZS793" s="61"/>
      <c r="HZT793" s="61"/>
      <c r="HZU793" s="61"/>
      <c r="HZV793" s="61"/>
      <c r="HZW793" s="61"/>
      <c r="HZX793" s="61"/>
      <c r="HZY793" s="61"/>
      <c r="HZZ793" s="61"/>
      <c r="IAA793" s="61"/>
      <c r="IAB793" s="61"/>
      <c r="IAC793" s="61"/>
      <c r="IAD793" s="61"/>
      <c r="IAE793" s="61"/>
      <c r="IAF793" s="61"/>
      <c r="IAG793" s="61"/>
      <c r="IAH793" s="61"/>
      <c r="IAI793" s="61"/>
      <c r="IAJ793" s="61"/>
      <c r="IAK793" s="61"/>
      <c r="IAL793" s="61"/>
      <c r="IAM793" s="61"/>
      <c r="IAN793" s="61"/>
      <c r="IAO793" s="61"/>
      <c r="IAP793" s="61"/>
      <c r="IAQ793" s="61"/>
      <c r="IAR793" s="61"/>
      <c r="IAS793" s="61"/>
      <c r="IAT793" s="61"/>
      <c r="IAU793" s="61"/>
      <c r="IAV793" s="61"/>
      <c r="IAW793" s="61"/>
      <c r="IAX793" s="61"/>
      <c r="IAY793" s="61"/>
      <c r="IAZ793" s="61"/>
      <c r="IBA793" s="61"/>
      <c r="IBB793" s="61"/>
      <c r="IBC793" s="61"/>
      <c r="IBD793" s="61"/>
      <c r="IBE793" s="61"/>
      <c r="IBF793" s="61"/>
      <c r="IBG793" s="61"/>
      <c r="IBH793" s="61"/>
      <c r="IBI793" s="61"/>
      <c r="IBJ793" s="61"/>
      <c r="IBK793" s="61"/>
      <c r="IBL793" s="61"/>
      <c r="IBM793" s="61"/>
      <c r="IBN793" s="61"/>
      <c r="IBO793" s="61"/>
      <c r="IBP793" s="61"/>
      <c r="IBQ793" s="61"/>
      <c r="IBR793" s="61"/>
      <c r="IBS793" s="61"/>
      <c r="IBT793" s="61"/>
      <c r="IBU793" s="61"/>
      <c r="IBV793" s="61"/>
      <c r="IBW793" s="61"/>
      <c r="IBX793" s="61"/>
      <c r="IBY793" s="61"/>
      <c r="IBZ793" s="61"/>
      <c r="ICA793" s="61"/>
      <c r="ICB793" s="61"/>
      <c r="ICC793" s="61"/>
      <c r="ICD793" s="61"/>
      <c r="ICE793" s="61"/>
      <c r="ICF793" s="61"/>
      <c r="ICG793" s="61"/>
      <c r="ICH793" s="61"/>
      <c r="ICI793" s="61"/>
      <c r="ICJ793" s="61"/>
      <c r="ICK793" s="61"/>
      <c r="ICL793" s="61"/>
      <c r="ICM793" s="61"/>
      <c r="ICN793" s="61"/>
      <c r="ICO793" s="61"/>
      <c r="ICP793" s="61"/>
      <c r="ICQ793" s="61"/>
      <c r="ICR793" s="61"/>
      <c r="ICS793" s="61"/>
      <c r="ICT793" s="61"/>
      <c r="ICU793" s="61"/>
      <c r="ICV793" s="61"/>
      <c r="ICW793" s="61"/>
      <c r="ICX793" s="61"/>
      <c r="ICY793" s="61"/>
      <c r="ICZ793" s="61"/>
      <c r="IDA793" s="61"/>
      <c r="IDB793" s="61"/>
      <c r="IDC793" s="61"/>
      <c r="IDD793" s="61"/>
      <c r="IDE793" s="61"/>
      <c r="IDF793" s="61"/>
      <c r="IDG793" s="61"/>
      <c r="IDH793" s="61"/>
      <c r="IDI793" s="61"/>
      <c r="IDJ793" s="61"/>
      <c r="IDK793" s="61"/>
      <c r="IDL793" s="61"/>
      <c r="IDM793" s="61"/>
      <c r="IDN793" s="61"/>
      <c r="IDO793" s="61"/>
      <c r="IDP793" s="61"/>
      <c r="IDQ793" s="61"/>
      <c r="IDR793" s="61"/>
      <c r="IDS793" s="61"/>
      <c r="IDT793" s="61"/>
      <c r="IDU793" s="61"/>
      <c r="IDV793" s="61"/>
      <c r="IDW793" s="61"/>
      <c r="IDX793" s="61"/>
      <c r="IDY793" s="61"/>
      <c r="IDZ793" s="61"/>
      <c r="IEA793" s="61"/>
      <c r="IEB793" s="61"/>
      <c r="IEC793" s="61"/>
      <c r="IED793" s="61"/>
      <c r="IEE793" s="61"/>
      <c r="IEF793" s="61"/>
      <c r="IEG793" s="61"/>
      <c r="IEH793" s="61"/>
      <c r="IEI793" s="61"/>
      <c r="IEJ793" s="61"/>
      <c r="IEK793" s="61"/>
      <c r="IEL793" s="61"/>
      <c r="IEM793" s="61"/>
      <c r="IEN793" s="61"/>
      <c r="IEO793" s="61"/>
      <c r="IEP793" s="61"/>
      <c r="IEQ793" s="61"/>
      <c r="IER793" s="61"/>
      <c r="IES793" s="61"/>
      <c r="IET793" s="61"/>
      <c r="IEU793" s="61"/>
      <c r="IEV793" s="61"/>
      <c r="IEW793" s="61"/>
      <c r="IEX793" s="61"/>
      <c r="IEY793" s="61"/>
      <c r="IEZ793" s="61"/>
      <c r="IFA793" s="61"/>
      <c r="IFB793" s="61"/>
      <c r="IFC793" s="61"/>
      <c r="IFD793" s="61"/>
      <c r="IFE793" s="61"/>
      <c r="IFF793" s="61"/>
      <c r="IFG793" s="61"/>
      <c r="IFH793" s="61"/>
      <c r="IFI793" s="61"/>
      <c r="IFJ793" s="61"/>
      <c r="IFK793" s="61"/>
      <c r="IFL793" s="61"/>
      <c r="IFM793" s="61"/>
      <c r="IFN793" s="61"/>
      <c r="IFO793" s="61"/>
      <c r="IFP793" s="61"/>
      <c r="IFQ793" s="61"/>
      <c r="IFR793" s="61"/>
      <c r="IFS793" s="61"/>
      <c r="IFT793" s="61"/>
      <c r="IFU793" s="61"/>
      <c r="IFV793" s="61"/>
      <c r="IFW793" s="61"/>
      <c r="IFX793" s="61"/>
      <c r="IFY793" s="61"/>
      <c r="IFZ793" s="61"/>
      <c r="IGA793" s="61"/>
      <c r="IGB793" s="61"/>
      <c r="IGC793" s="61"/>
      <c r="IGD793" s="61"/>
      <c r="IGE793" s="61"/>
      <c r="IGF793" s="61"/>
      <c r="IGG793" s="61"/>
      <c r="IGH793" s="61"/>
      <c r="IGI793" s="61"/>
      <c r="IGJ793" s="61"/>
      <c r="IGK793" s="61"/>
      <c r="IGL793" s="61"/>
      <c r="IGM793" s="61"/>
      <c r="IGN793" s="61"/>
      <c r="IGO793" s="61"/>
      <c r="IGP793" s="61"/>
      <c r="IGQ793" s="61"/>
      <c r="IGR793" s="61"/>
      <c r="IGS793" s="61"/>
      <c r="IGT793" s="61"/>
      <c r="IGU793" s="61"/>
      <c r="IGV793" s="61"/>
      <c r="IGW793" s="61"/>
      <c r="IGX793" s="61"/>
      <c r="IGY793" s="61"/>
      <c r="IGZ793" s="61"/>
      <c r="IHA793" s="61"/>
      <c r="IHB793" s="61"/>
      <c r="IHC793" s="61"/>
      <c r="IHD793" s="61"/>
      <c r="IHE793" s="61"/>
      <c r="IHF793" s="61"/>
      <c r="IHG793" s="61"/>
      <c r="IHH793" s="61"/>
      <c r="IHI793" s="61"/>
      <c r="IHJ793" s="61"/>
      <c r="IHK793" s="61"/>
      <c r="IHL793" s="61"/>
      <c r="IHM793" s="61"/>
      <c r="IHN793" s="61"/>
      <c r="IHO793" s="61"/>
      <c r="IHP793" s="61"/>
      <c r="IHQ793" s="61"/>
      <c r="IHR793" s="61"/>
      <c r="IHS793" s="61"/>
      <c r="IHT793" s="61"/>
      <c r="IHU793" s="61"/>
      <c r="IHV793" s="61"/>
      <c r="IHW793" s="61"/>
      <c r="IHX793" s="61"/>
      <c r="IHY793" s="61"/>
      <c r="IHZ793" s="61"/>
      <c r="IIA793" s="61"/>
      <c r="IIB793" s="61"/>
      <c r="IIC793" s="61"/>
      <c r="IID793" s="61"/>
      <c r="IIE793" s="61"/>
      <c r="IIF793" s="61"/>
      <c r="IIG793" s="61"/>
      <c r="IIH793" s="61"/>
      <c r="III793" s="61"/>
      <c r="IIJ793" s="61"/>
      <c r="IIK793" s="61"/>
      <c r="IIL793" s="61"/>
      <c r="IIM793" s="61"/>
      <c r="IIN793" s="61"/>
      <c r="IIO793" s="61"/>
      <c r="IIP793" s="61"/>
      <c r="IIQ793" s="61"/>
      <c r="IIR793" s="61"/>
      <c r="IIS793" s="61"/>
      <c r="IIT793" s="61"/>
      <c r="IIU793" s="61"/>
      <c r="IIV793" s="61"/>
      <c r="IIW793" s="61"/>
      <c r="IIX793" s="61"/>
      <c r="IIY793" s="61"/>
      <c r="IIZ793" s="61"/>
      <c r="IJA793" s="61"/>
      <c r="IJB793" s="61"/>
      <c r="IJC793" s="61"/>
      <c r="IJD793" s="61"/>
      <c r="IJE793" s="61"/>
      <c r="IJF793" s="61"/>
      <c r="IJG793" s="61"/>
      <c r="IJH793" s="61"/>
      <c r="IJI793" s="61"/>
      <c r="IJJ793" s="61"/>
      <c r="IJK793" s="61"/>
      <c r="IJL793" s="61"/>
      <c r="IJM793" s="61"/>
      <c r="IJN793" s="61"/>
      <c r="IJO793" s="61"/>
      <c r="IJP793" s="61"/>
      <c r="IJQ793" s="61"/>
      <c r="IJR793" s="61"/>
      <c r="IJS793" s="61"/>
      <c r="IJT793" s="61"/>
      <c r="IJU793" s="61"/>
      <c r="IJV793" s="61"/>
      <c r="IJW793" s="61"/>
      <c r="IJX793" s="61"/>
      <c r="IJY793" s="61"/>
      <c r="IJZ793" s="61"/>
      <c r="IKA793" s="61"/>
      <c r="IKB793" s="61"/>
      <c r="IKC793" s="61"/>
      <c r="IKD793" s="61"/>
      <c r="IKE793" s="61"/>
      <c r="IKF793" s="61"/>
      <c r="IKG793" s="61"/>
      <c r="IKH793" s="61"/>
      <c r="IKI793" s="61"/>
      <c r="IKJ793" s="61"/>
      <c r="IKK793" s="61"/>
      <c r="IKL793" s="61"/>
      <c r="IKM793" s="61"/>
      <c r="IKN793" s="61"/>
      <c r="IKO793" s="61"/>
      <c r="IKP793" s="61"/>
      <c r="IKQ793" s="61"/>
      <c r="IKR793" s="61"/>
      <c r="IKS793" s="61"/>
      <c r="IKT793" s="61"/>
      <c r="IKU793" s="61"/>
      <c r="IKV793" s="61"/>
      <c r="IKW793" s="61"/>
      <c r="IKX793" s="61"/>
      <c r="IKY793" s="61"/>
      <c r="IKZ793" s="61"/>
      <c r="ILA793" s="61"/>
      <c r="ILB793" s="61"/>
      <c r="ILC793" s="61"/>
      <c r="ILD793" s="61"/>
      <c r="ILE793" s="61"/>
      <c r="ILF793" s="61"/>
      <c r="ILG793" s="61"/>
      <c r="ILH793" s="61"/>
      <c r="ILI793" s="61"/>
      <c r="ILJ793" s="61"/>
      <c r="ILK793" s="61"/>
      <c r="ILL793" s="61"/>
      <c r="ILM793" s="61"/>
      <c r="ILN793" s="61"/>
      <c r="ILO793" s="61"/>
      <c r="ILP793" s="61"/>
      <c r="ILQ793" s="61"/>
      <c r="ILR793" s="61"/>
      <c r="ILS793" s="61"/>
      <c r="ILT793" s="61"/>
      <c r="ILU793" s="61"/>
      <c r="ILV793" s="61"/>
      <c r="ILW793" s="61"/>
      <c r="ILX793" s="61"/>
      <c r="ILY793" s="61"/>
      <c r="ILZ793" s="61"/>
      <c r="IMA793" s="61"/>
      <c r="IMB793" s="61"/>
      <c r="IMC793" s="61"/>
      <c r="IMD793" s="61"/>
      <c r="IME793" s="61"/>
      <c r="IMF793" s="61"/>
      <c r="IMG793" s="61"/>
      <c r="IMH793" s="61"/>
      <c r="IMI793" s="61"/>
      <c r="IMJ793" s="61"/>
      <c r="IMK793" s="61"/>
      <c r="IML793" s="61"/>
      <c r="IMM793" s="61"/>
      <c r="IMN793" s="61"/>
      <c r="IMO793" s="61"/>
      <c r="IMP793" s="61"/>
      <c r="IMQ793" s="61"/>
      <c r="IMR793" s="61"/>
      <c r="IMS793" s="61"/>
      <c r="IMT793" s="61"/>
      <c r="IMU793" s="61"/>
      <c r="IMV793" s="61"/>
      <c r="IMW793" s="61"/>
      <c r="IMX793" s="61"/>
      <c r="IMY793" s="61"/>
      <c r="IMZ793" s="61"/>
      <c r="INA793" s="61"/>
      <c r="INB793" s="61"/>
      <c r="INC793" s="61"/>
      <c r="IND793" s="61"/>
      <c r="INE793" s="61"/>
      <c r="INF793" s="61"/>
      <c r="ING793" s="61"/>
      <c r="INH793" s="61"/>
      <c r="INI793" s="61"/>
      <c r="INJ793" s="61"/>
      <c r="INK793" s="61"/>
      <c r="INL793" s="61"/>
      <c r="INM793" s="61"/>
      <c r="INN793" s="61"/>
      <c r="INO793" s="61"/>
      <c r="INP793" s="61"/>
      <c r="INQ793" s="61"/>
      <c r="INR793" s="61"/>
      <c r="INS793" s="61"/>
      <c r="INT793" s="61"/>
      <c r="INU793" s="61"/>
      <c r="INV793" s="61"/>
      <c r="INW793" s="61"/>
      <c r="INX793" s="61"/>
      <c r="INY793" s="61"/>
      <c r="INZ793" s="61"/>
      <c r="IOA793" s="61"/>
      <c r="IOB793" s="61"/>
      <c r="IOC793" s="61"/>
      <c r="IOD793" s="61"/>
      <c r="IOE793" s="61"/>
      <c r="IOF793" s="61"/>
      <c r="IOG793" s="61"/>
      <c r="IOH793" s="61"/>
      <c r="IOI793" s="61"/>
      <c r="IOJ793" s="61"/>
      <c r="IOK793" s="61"/>
      <c r="IOL793" s="61"/>
      <c r="IOM793" s="61"/>
      <c r="ION793" s="61"/>
      <c r="IOO793" s="61"/>
      <c r="IOP793" s="61"/>
      <c r="IOQ793" s="61"/>
      <c r="IOR793" s="61"/>
      <c r="IOS793" s="61"/>
      <c r="IOT793" s="61"/>
      <c r="IOU793" s="61"/>
      <c r="IOV793" s="61"/>
      <c r="IOW793" s="61"/>
      <c r="IOX793" s="61"/>
      <c r="IOY793" s="61"/>
      <c r="IOZ793" s="61"/>
      <c r="IPA793" s="61"/>
      <c r="IPB793" s="61"/>
      <c r="IPC793" s="61"/>
      <c r="IPD793" s="61"/>
      <c r="IPE793" s="61"/>
      <c r="IPF793" s="61"/>
      <c r="IPG793" s="61"/>
      <c r="IPH793" s="61"/>
      <c r="IPI793" s="61"/>
      <c r="IPJ793" s="61"/>
      <c r="IPK793" s="61"/>
      <c r="IPL793" s="61"/>
      <c r="IPM793" s="61"/>
      <c r="IPN793" s="61"/>
      <c r="IPO793" s="61"/>
      <c r="IPP793" s="61"/>
      <c r="IPQ793" s="61"/>
      <c r="IPR793" s="61"/>
      <c r="IPS793" s="61"/>
      <c r="IPT793" s="61"/>
      <c r="IPU793" s="61"/>
      <c r="IPV793" s="61"/>
      <c r="IPW793" s="61"/>
      <c r="IPX793" s="61"/>
      <c r="IPY793" s="61"/>
      <c r="IPZ793" s="61"/>
      <c r="IQA793" s="61"/>
      <c r="IQB793" s="61"/>
      <c r="IQC793" s="61"/>
      <c r="IQD793" s="61"/>
      <c r="IQE793" s="61"/>
      <c r="IQF793" s="61"/>
      <c r="IQG793" s="61"/>
      <c r="IQH793" s="61"/>
      <c r="IQI793" s="61"/>
      <c r="IQJ793" s="61"/>
      <c r="IQK793" s="61"/>
      <c r="IQL793" s="61"/>
      <c r="IQM793" s="61"/>
      <c r="IQN793" s="61"/>
      <c r="IQO793" s="61"/>
      <c r="IQP793" s="61"/>
      <c r="IQQ793" s="61"/>
      <c r="IQR793" s="61"/>
      <c r="IQS793" s="61"/>
      <c r="IQT793" s="61"/>
      <c r="IQU793" s="61"/>
      <c r="IQV793" s="61"/>
      <c r="IQW793" s="61"/>
      <c r="IQX793" s="61"/>
      <c r="IQY793" s="61"/>
      <c r="IQZ793" s="61"/>
      <c r="IRA793" s="61"/>
      <c r="IRB793" s="61"/>
      <c r="IRC793" s="61"/>
      <c r="IRD793" s="61"/>
      <c r="IRE793" s="61"/>
      <c r="IRF793" s="61"/>
      <c r="IRG793" s="61"/>
      <c r="IRH793" s="61"/>
      <c r="IRI793" s="61"/>
      <c r="IRJ793" s="61"/>
      <c r="IRK793" s="61"/>
      <c r="IRL793" s="61"/>
      <c r="IRM793" s="61"/>
      <c r="IRN793" s="61"/>
      <c r="IRO793" s="61"/>
      <c r="IRP793" s="61"/>
      <c r="IRQ793" s="61"/>
      <c r="IRR793" s="61"/>
      <c r="IRS793" s="61"/>
      <c r="IRT793" s="61"/>
      <c r="IRU793" s="61"/>
      <c r="IRV793" s="61"/>
      <c r="IRW793" s="61"/>
      <c r="IRX793" s="61"/>
      <c r="IRY793" s="61"/>
      <c r="IRZ793" s="61"/>
      <c r="ISA793" s="61"/>
      <c r="ISB793" s="61"/>
      <c r="ISC793" s="61"/>
      <c r="ISD793" s="61"/>
      <c r="ISE793" s="61"/>
      <c r="ISF793" s="61"/>
      <c r="ISG793" s="61"/>
      <c r="ISH793" s="61"/>
      <c r="ISI793" s="61"/>
      <c r="ISJ793" s="61"/>
      <c r="ISK793" s="61"/>
      <c r="ISL793" s="61"/>
      <c r="ISM793" s="61"/>
      <c r="ISN793" s="61"/>
      <c r="ISO793" s="61"/>
      <c r="ISP793" s="61"/>
      <c r="ISQ793" s="61"/>
      <c r="ISR793" s="61"/>
      <c r="ISS793" s="61"/>
      <c r="IST793" s="61"/>
      <c r="ISU793" s="61"/>
      <c r="ISV793" s="61"/>
      <c r="ISW793" s="61"/>
      <c r="ISX793" s="61"/>
      <c r="ISY793" s="61"/>
      <c r="ISZ793" s="61"/>
      <c r="ITA793" s="61"/>
      <c r="ITB793" s="61"/>
      <c r="ITC793" s="61"/>
      <c r="ITD793" s="61"/>
      <c r="ITE793" s="61"/>
      <c r="ITF793" s="61"/>
      <c r="ITG793" s="61"/>
      <c r="ITH793" s="61"/>
      <c r="ITI793" s="61"/>
      <c r="ITJ793" s="61"/>
      <c r="ITK793" s="61"/>
      <c r="ITL793" s="61"/>
      <c r="ITM793" s="61"/>
      <c r="ITN793" s="61"/>
      <c r="ITO793" s="61"/>
      <c r="ITP793" s="61"/>
      <c r="ITQ793" s="61"/>
      <c r="ITR793" s="61"/>
      <c r="ITS793" s="61"/>
      <c r="ITT793" s="61"/>
      <c r="ITU793" s="61"/>
      <c r="ITV793" s="61"/>
      <c r="ITW793" s="61"/>
      <c r="ITX793" s="61"/>
      <c r="ITY793" s="61"/>
      <c r="ITZ793" s="61"/>
      <c r="IUA793" s="61"/>
      <c r="IUB793" s="61"/>
      <c r="IUC793" s="61"/>
      <c r="IUD793" s="61"/>
      <c r="IUE793" s="61"/>
      <c r="IUF793" s="61"/>
      <c r="IUG793" s="61"/>
      <c r="IUH793" s="61"/>
      <c r="IUI793" s="61"/>
      <c r="IUJ793" s="61"/>
      <c r="IUK793" s="61"/>
      <c r="IUL793" s="61"/>
      <c r="IUM793" s="61"/>
      <c r="IUN793" s="61"/>
      <c r="IUO793" s="61"/>
      <c r="IUP793" s="61"/>
      <c r="IUQ793" s="61"/>
      <c r="IUR793" s="61"/>
      <c r="IUS793" s="61"/>
      <c r="IUT793" s="61"/>
      <c r="IUU793" s="61"/>
      <c r="IUV793" s="61"/>
      <c r="IUW793" s="61"/>
      <c r="IUX793" s="61"/>
      <c r="IUY793" s="61"/>
      <c r="IUZ793" s="61"/>
      <c r="IVA793" s="61"/>
      <c r="IVB793" s="61"/>
      <c r="IVC793" s="61"/>
      <c r="IVD793" s="61"/>
      <c r="IVE793" s="61"/>
      <c r="IVF793" s="61"/>
      <c r="IVG793" s="61"/>
      <c r="IVH793" s="61"/>
      <c r="IVI793" s="61"/>
      <c r="IVJ793" s="61"/>
      <c r="IVK793" s="61"/>
      <c r="IVL793" s="61"/>
      <c r="IVM793" s="61"/>
      <c r="IVN793" s="61"/>
      <c r="IVO793" s="61"/>
      <c r="IVP793" s="61"/>
      <c r="IVQ793" s="61"/>
      <c r="IVR793" s="61"/>
      <c r="IVS793" s="61"/>
      <c r="IVT793" s="61"/>
      <c r="IVU793" s="61"/>
      <c r="IVV793" s="61"/>
      <c r="IVW793" s="61"/>
      <c r="IVX793" s="61"/>
      <c r="IVY793" s="61"/>
      <c r="IVZ793" s="61"/>
      <c r="IWA793" s="61"/>
      <c r="IWB793" s="61"/>
      <c r="IWC793" s="61"/>
      <c r="IWD793" s="61"/>
      <c r="IWE793" s="61"/>
      <c r="IWF793" s="61"/>
      <c r="IWG793" s="61"/>
      <c r="IWH793" s="61"/>
      <c r="IWI793" s="61"/>
      <c r="IWJ793" s="61"/>
      <c r="IWK793" s="61"/>
      <c r="IWL793" s="61"/>
      <c r="IWM793" s="61"/>
      <c r="IWN793" s="61"/>
      <c r="IWO793" s="61"/>
      <c r="IWP793" s="61"/>
      <c r="IWQ793" s="61"/>
      <c r="IWR793" s="61"/>
      <c r="IWS793" s="61"/>
      <c r="IWT793" s="61"/>
      <c r="IWU793" s="61"/>
      <c r="IWV793" s="61"/>
      <c r="IWW793" s="61"/>
      <c r="IWX793" s="61"/>
      <c r="IWY793" s="61"/>
      <c r="IWZ793" s="61"/>
      <c r="IXA793" s="61"/>
      <c r="IXB793" s="61"/>
      <c r="IXC793" s="61"/>
      <c r="IXD793" s="61"/>
      <c r="IXE793" s="61"/>
      <c r="IXF793" s="61"/>
      <c r="IXG793" s="61"/>
      <c r="IXH793" s="61"/>
      <c r="IXI793" s="61"/>
      <c r="IXJ793" s="61"/>
      <c r="IXK793" s="61"/>
      <c r="IXL793" s="61"/>
      <c r="IXM793" s="61"/>
      <c r="IXN793" s="61"/>
      <c r="IXO793" s="61"/>
      <c r="IXP793" s="61"/>
      <c r="IXQ793" s="61"/>
      <c r="IXR793" s="61"/>
      <c r="IXS793" s="61"/>
      <c r="IXT793" s="61"/>
      <c r="IXU793" s="61"/>
      <c r="IXV793" s="61"/>
      <c r="IXW793" s="61"/>
      <c r="IXX793" s="61"/>
      <c r="IXY793" s="61"/>
      <c r="IXZ793" s="61"/>
      <c r="IYA793" s="61"/>
      <c r="IYB793" s="61"/>
      <c r="IYC793" s="61"/>
      <c r="IYD793" s="61"/>
      <c r="IYE793" s="61"/>
      <c r="IYF793" s="61"/>
      <c r="IYG793" s="61"/>
      <c r="IYH793" s="61"/>
      <c r="IYI793" s="61"/>
      <c r="IYJ793" s="61"/>
      <c r="IYK793" s="61"/>
      <c r="IYL793" s="61"/>
      <c r="IYM793" s="61"/>
      <c r="IYN793" s="61"/>
      <c r="IYO793" s="61"/>
      <c r="IYP793" s="61"/>
      <c r="IYQ793" s="61"/>
      <c r="IYR793" s="61"/>
      <c r="IYS793" s="61"/>
      <c r="IYT793" s="61"/>
      <c r="IYU793" s="61"/>
      <c r="IYV793" s="61"/>
      <c r="IYW793" s="61"/>
      <c r="IYX793" s="61"/>
      <c r="IYY793" s="61"/>
      <c r="IYZ793" s="61"/>
      <c r="IZA793" s="61"/>
      <c r="IZB793" s="61"/>
      <c r="IZC793" s="61"/>
      <c r="IZD793" s="61"/>
      <c r="IZE793" s="61"/>
      <c r="IZF793" s="61"/>
      <c r="IZG793" s="61"/>
      <c r="IZH793" s="61"/>
      <c r="IZI793" s="61"/>
      <c r="IZJ793" s="61"/>
      <c r="IZK793" s="61"/>
      <c r="IZL793" s="61"/>
      <c r="IZM793" s="61"/>
      <c r="IZN793" s="61"/>
      <c r="IZO793" s="61"/>
      <c r="IZP793" s="61"/>
      <c r="IZQ793" s="61"/>
      <c r="IZR793" s="61"/>
      <c r="IZS793" s="61"/>
      <c r="IZT793" s="61"/>
      <c r="IZU793" s="61"/>
      <c r="IZV793" s="61"/>
      <c r="IZW793" s="61"/>
      <c r="IZX793" s="61"/>
      <c r="IZY793" s="61"/>
      <c r="IZZ793" s="61"/>
      <c r="JAA793" s="61"/>
      <c r="JAB793" s="61"/>
      <c r="JAC793" s="61"/>
      <c r="JAD793" s="61"/>
      <c r="JAE793" s="61"/>
      <c r="JAF793" s="61"/>
      <c r="JAG793" s="61"/>
      <c r="JAH793" s="61"/>
      <c r="JAI793" s="61"/>
      <c r="JAJ793" s="61"/>
      <c r="JAK793" s="61"/>
      <c r="JAL793" s="61"/>
      <c r="JAM793" s="61"/>
      <c r="JAN793" s="61"/>
      <c r="JAO793" s="61"/>
      <c r="JAP793" s="61"/>
      <c r="JAQ793" s="61"/>
      <c r="JAR793" s="61"/>
      <c r="JAS793" s="61"/>
      <c r="JAT793" s="61"/>
      <c r="JAU793" s="61"/>
      <c r="JAV793" s="61"/>
      <c r="JAW793" s="61"/>
      <c r="JAX793" s="61"/>
      <c r="JAY793" s="61"/>
      <c r="JAZ793" s="61"/>
      <c r="JBA793" s="61"/>
      <c r="JBB793" s="61"/>
      <c r="JBC793" s="61"/>
      <c r="JBD793" s="61"/>
      <c r="JBE793" s="61"/>
      <c r="JBF793" s="61"/>
      <c r="JBG793" s="61"/>
      <c r="JBH793" s="61"/>
      <c r="JBI793" s="61"/>
      <c r="JBJ793" s="61"/>
      <c r="JBK793" s="61"/>
      <c r="JBL793" s="61"/>
      <c r="JBM793" s="61"/>
      <c r="JBN793" s="61"/>
      <c r="JBO793" s="61"/>
      <c r="JBP793" s="61"/>
      <c r="JBQ793" s="61"/>
      <c r="JBR793" s="61"/>
      <c r="JBS793" s="61"/>
      <c r="JBT793" s="61"/>
      <c r="JBU793" s="61"/>
      <c r="JBV793" s="61"/>
      <c r="JBW793" s="61"/>
      <c r="JBX793" s="61"/>
      <c r="JBY793" s="61"/>
      <c r="JBZ793" s="61"/>
      <c r="JCA793" s="61"/>
      <c r="JCB793" s="61"/>
      <c r="JCC793" s="61"/>
      <c r="JCD793" s="61"/>
      <c r="JCE793" s="61"/>
      <c r="JCF793" s="61"/>
      <c r="JCG793" s="61"/>
      <c r="JCH793" s="61"/>
      <c r="JCI793" s="61"/>
      <c r="JCJ793" s="61"/>
      <c r="JCK793" s="61"/>
      <c r="JCL793" s="61"/>
      <c r="JCM793" s="61"/>
      <c r="JCN793" s="61"/>
      <c r="JCO793" s="61"/>
      <c r="JCP793" s="61"/>
      <c r="JCQ793" s="61"/>
      <c r="JCR793" s="61"/>
      <c r="JCS793" s="61"/>
      <c r="JCT793" s="61"/>
      <c r="JCU793" s="61"/>
      <c r="JCV793" s="61"/>
      <c r="JCW793" s="61"/>
      <c r="JCX793" s="61"/>
      <c r="JCY793" s="61"/>
      <c r="JCZ793" s="61"/>
      <c r="JDA793" s="61"/>
      <c r="JDB793" s="61"/>
      <c r="JDC793" s="61"/>
      <c r="JDD793" s="61"/>
      <c r="JDE793" s="61"/>
      <c r="JDF793" s="61"/>
      <c r="JDG793" s="61"/>
      <c r="JDH793" s="61"/>
      <c r="JDI793" s="61"/>
      <c r="JDJ793" s="61"/>
      <c r="JDK793" s="61"/>
      <c r="JDL793" s="61"/>
      <c r="JDM793" s="61"/>
      <c r="JDN793" s="61"/>
      <c r="JDO793" s="61"/>
      <c r="JDP793" s="61"/>
      <c r="JDQ793" s="61"/>
      <c r="JDR793" s="61"/>
      <c r="JDS793" s="61"/>
      <c r="JDT793" s="61"/>
      <c r="JDU793" s="61"/>
      <c r="JDV793" s="61"/>
      <c r="JDW793" s="61"/>
      <c r="JDX793" s="61"/>
      <c r="JDY793" s="61"/>
      <c r="JDZ793" s="61"/>
      <c r="JEA793" s="61"/>
      <c r="JEB793" s="61"/>
      <c r="JEC793" s="61"/>
      <c r="JED793" s="61"/>
      <c r="JEE793" s="61"/>
      <c r="JEF793" s="61"/>
      <c r="JEG793" s="61"/>
      <c r="JEH793" s="61"/>
      <c r="JEI793" s="61"/>
      <c r="JEJ793" s="61"/>
      <c r="JEK793" s="61"/>
      <c r="JEL793" s="61"/>
      <c r="JEM793" s="61"/>
      <c r="JEN793" s="61"/>
      <c r="JEO793" s="61"/>
      <c r="JEP793" s="61"/>
      <c r="JEQ793" s="61"/>
      <c r="JER793" s="61"/>
      <c r="JES793" s="61"/>
      <c r="JET793" s="61"/>
      <c r="JEU793" s="61"/>
      <c r="JEV793" s="61"/>
      <c r="JEW793" s="61"/>
      <c r="JEX793" s="61"/>
      <c r="JEY793" s="61"/>
      <c r="JEZ793" s="61"/>
      <c r="JFA793" s="61"/>
      <c r="JFB793" s="61"/>
      <c r="JFC793" s="61"/>
      <c r="JFD793" s="61"/>
      <c r="JFE793" s="61"/>
      <c r="JFF793" s="61"/>
      <c r="JFG793" s="61"/>
      <c r="JFH793" s="61"/>
      <c r="JFI793" s="61"/>
      <c r="JFJ793" s="61"/>
      <c r="JFK793" s="61"/>
      <c r="JFL793" s="61"/>
      <c r="JFM793" s="61"/>
      <c r="JFN793" s="61"/>
      <c r="JFO793" s="61"/>
      <c r="JFP793" s="61"/>
      <c r="JFQ793" s="61"/>
      <c r="JFR793" s="61"/>
      <c r="JFS793" s="61"/>
      <c r="JFT793" s="61"/>
      <c r="JFU793" s="61"/>
      <c r="JFV793" s="61"/>
      <c r="JFW793" s="61"/>
      <c r="JFX793" s="61"/>
      <c r="JFY793" s="61"/>
      <c r="JFZ793" s="61"/>
      <c r="JGA793" s="61"/>
      <c r="JGB793" s="61"/>
      <c r="JGC793" s="61"/>
      <c r="JGD793" s="61"/>
      <c r="JGE793" s="61"/>
      <c r="JGF793" s="61"/>
      <c r="JGG793" s="61"/>
      <c r="JGH793" s="61"/>
      <c r="JGI793" s="61"/>
      <c r="JGJ793" s="61"/>
      <c r="JGK793" s="61"/>
      <c r="JGL793" s="61"/>
      <c r="JGM793" s="61"/>
      <c r="JGN793" s="61"/>
      <c r="JGO793" s="61"/>
      <c r="JGP793" s="61"/>
      <c r="JGQ793" s="61"/>
      <c r="JGR793" s="61"/>
      <c r="JGS793" s="61"/>
      <c r="JGT793" s="61"/>
      <c r="JGU793" s="61"/>
      <c r="JGV793" s="61"/>
      <c r="JGW793" s="61"/>
      <c r="JGX793" s="61"/>
      <c r="JGY793" s="61"/>
      <c r="JGZ793" s="61"/>
      <c r="JHA793" s="61"/>
      <c r="JHB793" s="61"/>
      <c r="JHC793" s="61"/>
      <c r="JHD793" s="61"/>
      <c r="JHE793" s="61"/>
      <c r="JHF793" s="61"/>
      <c r="JHG793" s="61"/>
      <c r="JHH793" s="61"/>
      <c r="JHI793" s="61"/>
      <c r="JHJ793" s="61"/>
      <c r="JHK793" s="61"/>
      <c r="JHL793" s="61"/>
      <c r="JHM793" s="61"/>
      <c r="JHN793" s="61"/>
      <c r="JHO793" s="61"/>
      <c r="JHP793" s="61"/>
      <c r="JHQ793" s="61"/>
      <c r="JHR793" s="61"/>
      <c r="JHS793" s="61"/>
      <c r="JHT793" s="61"/>
      <c r="JHU793" s="61"/>
      <c r="JHV793" s="61"/>
      <c r="JHW793" s="61"/>
      <c r="JHX793" s="61"/>
      <c r="JHY793" s="61"/>
      <c r="JHZ793" s="61"/>
      <c r="JIA793" s="61"/>
      <c r="JIB793" s="61"/>
      <c r="JIC793" s="61"/>
      <c r="JID793" s="61"/>
      <c r="JIE793" s="61"/>
      <c r="JIF793" s="61"/>
      <c r="JIG793" s="61"/>
      <c r="JIH793" s="61"/>
      <c r="JII793" s="61"/>
      <c r="JIJ793" s="61"/>
      <c r="JIK793" s="61"/>
      <c r="JIL793" s="61"/>
      <c r="JIM793" s="61"/>
      <c r="JIN793" s="61"/>
      <c r="JIO793" s="61"/>
      <c r="JIP793" s="61"/>
      <c r="JIQ793" s="61"/>
      <c r="JIR793" s="61"/>
      <c r="JIS793" s="61"/>
      <c r="JIT793" s="61"/>
      <c r="JIU793" s="61"/>
      <c r="JIV793" s="61"/>
      <c r="JIW793" s="61"/>
      <c r="JIX793" s="61"/>
      <c r="JIY793" s="61"/>
      <c r="JIZ793" s="61"/>
      <c r="JJA793" s="61"/>
      <c r="JJB793" s="61"/>
      <c r="JJC793" s="61"/>
      <c r="JJD793" s="61"/>
      <c r="JJE793" s="61"/>
      <c r="JJF793" s="61"/>
      <c r="JJG793" s="61"/>
      <c r="JJH793" s="61"/>
      <c r="JJI793" s="61"/>
      <c r="JJJ793" s="61"/>
      <c r="JJK793" s="61"/>
      <c r="JJL793" s="61"/>
      <c r="JJM793" s="61"/>
      <c r="JJN793" s="61"/>
      <c r="JJO793" s="61"/>
      <c r="JJP793" s="61"/>
      <c r="JJQ793" s="61"/>
      <c r="JJR793" s="61"/>
      <c r="JJS793" s="61"/>
      <c r="JJT793" s="61"/>
      <c r="JJU793" s="61"/>
      <c r="JJV793" s="61"/>
      <c r="JJW793" s="61"/>
      <c r="JJX793" s="61"/>
      <c r="JJY793" s="61"/>
      <c r="JJZ793" s="61"/>
      <c r="JKA793" s="61"/>
      <c r="JKB793" s="61"/>
      <c r="JKC793" s="61"/>
      <c r="JKD793" s="61"/>
      <c r="JKE793" s="61"/>
      <c r="JKF793" s="61"/>
      <c r="JKG793" s="61"/>
      <c r="JKH793" s="61"/>
      <c r="JKI793" s="61"/>
      <c r="JKJ793" s="61"/>
      <c r="JKK793" s="61"/>
      <c r="JKL793" s="61"/>
      <c r="JKM793" s="61"/>
      <c r="JKN793" s="61"/>
      <c r="JKO793" s="61"/>
      <c r="JKP793" s="61"/>
      <c r="JKQ793" s="61"/>
      <c r="JKR793" s="61"/>
      <c r="JKS793" s="61"/>
      <c r="JKT793" s="61"/>
      <c r="JKU793" s="61"/>
      <c r="JKV793" s="61"/>
      <c r="JKW793" s="61"/>
      <c r="JKX793" s="61"/>
      <c r="JKY793" s="61"/>
      <c r="JKZ793" s="61"/>
      <c r="JLA793" s="61"/>
      <c r="JLB793" s="61"/>
      <c r="JLC793" s="61"/>
      <c r="JLD793" s="61"/>
      <c r="JLE793" s="61"/>
      <c r="JLF793" s="61"/>
      <c r="JLG793" s="61"/>
      <c r="JLH793" s="61"/>
      <c r="JLI793" s="61"/>
      <c r="JLJ793" s="61"/>
      <c r="JLK793" s="61"/>
      <c r="JLL793" s="61"/>
      <c r="JLM793" s="61"/>
      <c r="JLN793" s="61"/>
      <c r="JLO793" s="61"/>
      <c r="JLP793" s="61"/>
      <c r="JLQ793" s="61"/>
      <c r="JLR793" s="61"/>
      <c r="JLS793" s="61"/>
      <c r="JLT793" s="61"/>
      <c r="JLU793" s="61"/>
      <c r="JLV793" s="61"/>
      <c r="JLW793" s="61"/>
      <c r="JLX793" s="61"/>
      <c r="JLY793" s="61"/>
      <c r="JLZ793" s="61"/>
      <c r="JMA793" s="61"/>
      <c r="JMB793" s="61"/>
      <c r="JMC793" s="61"/>
      <c r="JMD793" s="61"/>
      <c r="JME793" s="61"/>
      <c r="JMF793" s="61"/>
      <c r="JMG793" s="61"/>
      <c r="JMH793" s="61"/>
      <c r="JMI793" s="61"/>
      <c r="JMJ793" s="61"/>
      <c r="JMK793" s="61"/>
      <c r="JML793" s="61"/>
      <c r="JMM793" s="61"/>
      <c r="JMN793" s="61"/>
      <c r="JMO793" s="61"/>
      <c r="JMP793" s="61"/>
      <c r="JMQ793" s="61"/>
      <c r="JMR793" s="61"/>
      <c r="JMS793" s="61"/>
      <c r="JMT793" s="61"/>
      <c r="JMU793" s="61"/>
      <c r="JMV793" s="61"/>
      <c r="JMW793" s="61"/>
      <c r="JMX793" s="61"/>
      <c r="JMY793" s="61"/>
      <c r="JMZ793" s="61"/>
      <c r="JNA793" s="61"/>
      <c r="JNB793" s="61"/>
      <c r="JNC793" s="61"/>
      <c r="JND793" s="61"/>
      <c r="JNE793" s="61"/>
      <c r="JNF793" s="61"/>
      <c r="JNG793" s="61"/>
      <c r="JNH793" s="61"/>
      <c r="JNI793" s="61"/>
      <c r="JNJ793" s="61"/>
      <c r="JNK793" s="61"/>
      <c r="JNL793" s="61"/>
      <c r="JNM793" s="61"/>
      <c r="JNN793" s="61"/>
      <c r="JNO793" s="61"/>
      <c r="JNP793" s="61"/>
      <c r="JNQ793" s="61"/>
      <c r="JNR793" s="61"/>
      <c r="JNS793" s="61"/>
      <c r="JNT793" s="61"/>
      <c r="JNU793" s="61"/>
      <c r="JNV793" s="61"/>
      <c r="JNW793" s="61"/>
      <c r="JNX793" s="61"/>
      <c r="JNY793" s="61"/>
      <c r="JNZ793" s="61"/>
      <c r="JOA793" s="61"/>
      <c r="JOB793" s="61"/>
      <c r="JOC793" s="61"/>
      <c r="JOD793" s="61"/>
      <c r="JOE793" s="61"/>
      <c r="JOF793" s="61"/>
      <c r="JOG793" s="61"/>
      <c r="JOH793" s="61"/>
      <c r="JOI793" s="61"/>
      <c r="JOJ793" s="61"/>
      <c r="JOK793" s="61"/>
      <c r="JOL793" s="61"/>
      <c r="JOM793" s="61"/>
      <c r="JON793" s="61"/>
      <c r="JOO793" s="61"/>
      <c r="JOP793" s="61"/>
      <c r="JOQ793" s="61"/>
      <c r="JOR793" s="61"/>
      <c r="JOS793" s="61"/>
      <c r="JOT793" s="61"/>
      <c r="JOU793" s="61"/>
      <c r="JOV793" s="61"/>
      <c r="JOW793" s="61"/>
      <c r="JOX793" s="61"/>
      <c r="JOY793" s="61"/>
      <c r="JOZ793" s="61"/>
      <c r="JPA793" s="61"/>
      <c r="JPB793" s="61"/>
      <c r="JPC793" s="61"/>
      <c r="JPD793" s="61"/>
      <c r="JPE793" s="61"/>
      <c r="JPF793" s="61"/>
      <c r="JPG793" s="61"/>
      <c r="JPH793" s="61"/>
      <c r="JPI793" s="61"/>
      <c r="JPJ793" s="61"/>
      <c r="JPK793" s="61"/>
      <c r="JPL793" s="61"/>
      <c r="JPM793" s="61"/>
      <c r="JPN793" s="61"/>
      <c r="JPO793" s="61"/>
      <c r="JPP793" s="61"/>
      <c r="JPQ793" s="61"/>
      <c r="JPR793" s="61"/>
      <c r="JPS793" s="61"/>
      <c r="JPT793" s="61"/>
      <c r="JPU793" s="61"/>
      <c r="JPV793" s="61"/>
      <c r="JPW793" s="61"/>
      <c r="JPX793" s="61"/>
      <c r="JPY793" s="61"/>
      <c r="JPZ793" s="61"/>
      <c r="JQA793" s="61"/>
      <c r="JQB793" s="61"/>
      <c r="JQC793" s="61"/>
      <c r="JQD793" s="61"/>
      <c r="JQE793" s="61"/>
      <c r="JQF793" s="61"/>
      <c r="JQG793" s="61"/>
      <c r="JQH793" s="61"/>
      <c r="JQI793" s="61"/>
      <c r="JQJ793" s="61"/>
      <c r="JQK793" s="61"/>
      <c r="JQL793" s="61"/>
      <c r="JQM793" s="61"/>
      <c r="JQN793" s="61"/>
      <c r="JQO793" s="61"/>
      <c r="JQP793" s="61"/>
      <c r="JQQ793" s="61"/>
      <c r="JQR793" s="61"/>
      <c r="JQS793" s="61"/>
      <c r="JQT793" s="61"/>
      <c r="JQU793" s="61"/>
      <c r="JQV793" s="61"/>
      <c r="JQW793" s="61"/>
      <c r="JQX793" s="61"/>
      <c r="JQY793" s="61"/>
      <c r="JQZ793" s="61"/>
      <c r="JRA793" s="61"/>
      <c r="JRB793" s="61"/>
      <c r="JRC793" s="61"/>
      <c r="JRD793" s="61"/>
      <c r="JRE793" s="61"/>
      <c r="JRF793" s="61"/>
      <c r="JRG793" s="61"/>
      <c r="JRH793" s="61"/>
      <c r="JRI793" s="61"/>
      <c r="JRJ793" s="61"/>
      <c r="JRK793" s="61"/>
      <c r="JRL793" s="61"/>
      <c r="JRM793" s="61"/>
      <c r="JRN793" s="61"/>
      <c r="JRO793" s="61"/>
      <c r="JRP793" s="61"/>
      <c r="JRQ793" s="61"/>
      <c r="JRR793" s="61"/>
      <c r="JRS793" s="61"/>
      <c r="JRT793" s="61"/>
      <c r="JRU793" s="61"/>
      <c r="JRV793" s="61"/>
      <c r="JRW793" s="61"/>
      <c r="JRX793" s="61"/>
      <c r="JRY793" s="61"/>
      <c r="JRZ793" s="61"/>
      <c r="JSA793" s="61"/>
      <c r="JSB793" s="61"/>
      <c r="JSC793" s="61"/>
      <c r="JSD793" s="61"/>
      <c r="JSE793" s="61"/>
      <c r="JSF793" s="61"/>
      <c r="JSG793" s="61"/>
      <c r="JSH793" s="61"/>
      <c r="JSI793" s="61"/>
      <c r="JSJ793" s="61"/>
      <c r="JSK793" s="61"/>
      <c r="JSL793" s="61"/>
      <c r="JSM793" s="61"/>
      <c r="JSN793" s="61"/>
      <c r="JSO793" s="61"/>
      <c r="JSP793" s="61"/>
      <c r="JSQ793" s="61"/>
      <c r="JSR793" s="61"/>
      <c r="JSS793" s="61"/>
      <c r="JST793" s="61"/>
      <c r="JSU793" s="61"/>
      <c r="JSV793" s="61"/>
      <c r="JSW793" s="61"/>
      <c r="JSX793" s="61"/>
      <c r="JSY793" s="61"/>
      <c r="JSZ793" s="61"/>
      <c r="JTA793" s="61"/>
      <c r="JTB793" s="61"/>
      <c r="JTC793" s="61"/>
      <c r="JTD793" s="61"/>
      <c r="JTE793" s="61"/>
      <c r="JTF793" s="61"/>
      <c r="JTG793" s="61"/>
      <c r="JTH793" s="61"/>
      <c r="JTI793" s="61"/>
      <c r="JTJ793" s="61"/>
      <c r="JTK793" s="61"/>
      <c r="JTL793" s="61"/>
      <c r="JTM793" s="61"/>
      <c r="JTN793" s="61"/>
      <c r="JTO793" s="61"/>
      <c r="JTP793" s="61"/>
      <c r="JTQ793" s="61"/>
      <c r="JTR793" s="61"/>
      <c r="JTS793" s="61"/>
      <c r="JTT793" s="61"/>
      <c r="JTU793" s="61"/>
      <c r="JTV793" s="61"/>
      <c r="JTW793" s="61"/>
      <c r="JTX793" s="61"/>
      <c r="JTY793" s="61"/>
      <c r="JTZ793" s="61"/>
      <c r="JUA793" s="61"/>
      <c r="JUB793" s="61"/>
      <c r="JUC793" s="61"/>
      <c r="JUD793" s="61"/>
      <c r="JUE793" s="61"/>
      <c r="JUF793" s="61"/>
      <c r="JUG793" s="61"/>
      <c r="JUH793" s="61"/>
      <c r="JUI793" s="61"/>
      <c r="JUJ793" s="61"/>
      <c r="JUK793" s="61"/>
      <c r="JUL793" s="61"/>
      <c r="JUM793" s="61"/>
      <c r="JUN793" s="61"/>
      <c r="JUO793" s="61"/>
      <c r="JUP793" s="61"/>
      <c r="JUQ793" s="61"/>
      <c r="JUR793" s="61"/>
      <c r="JUS793" s="61"/>
      <c r="JUT793" s="61"/>
      <c r="JUU793" s="61"/>
      <c r="JUV793" s="61"/>
      <c r="JUW793" s="61"/>
      <c r="JUX793" s="61"/>
      <c r="JUY793" s="61"/>
      <c r="JUZ793" s="61"/>
      <c r="JVA793" s="61"/>
      <c r="JVB793" s="61"/>
      <c r="JVC793" s="61"/>
      <c r="JVD793" s="61"/>
      <c r="JVE793" s="61"/>
      <c r="JVF793" s="61"/>
      <c r="JVG793" s="61"/>
      <c r="JVH793" s="61"/>
      <c r="JVI793" s="61"/>
      <c r="JVJ793" s="61"/>
      <c r="JVK793" s="61"/>
      <c r="JVL793" s="61"/>
      <c r="JVM793" s="61"/>
      <c r="JVN793" s="61"/>
      <c r="JVO793" s="61"/>
      <c r="JVP793" s="61"/>
      <c r="JVQ793" s="61"/>
      <c r="JVR793" s="61"/>
      <c r="JVS793" s="61"/>
      <c r="JVT793" s="61"/>
      <c r="JVU793" s="61"/>
      <c r="JVV793" s="61"/>
      <c r="JVW793" s="61"/>
      <c r="JVX793" s="61"/>
      <c r="JVY793" s="61"/>
      <c r="JVZ793" s="61"/>
      <c r="JWA793" s="61"/>
      <c r="JWB793" s="61"/>
      <c r="JWC793" s="61"/>
      <c r="JWD793" s="61"/>
      <c r="JWE793" s="61"/>
      <c r="JWF793" s="61"/>
      <c r="JWG793" s="61"/>
      <c r="JWH793" s="61"/>
      <c r="JWI793" s="61"/>
      <c r="JWJ793" s="61"/>
      <c r="JWK793" s="61"/>
      <c r="JWL793" s="61"/>
      <c r="JWM793" s="61"/>
      <c r="JWN793" s="61"/>
      <c r="JWO793" s="61"/>
      <c r="JWP793" s="61"/>
      <c r="JWQ793" s="61"/>
      <c r="JWR793" s="61"/>
      <c r="JWS793" s="61"/>
      <c r="JWT793" s="61"/>
      <c r="JWU793" s="61"/>
      <c r="JWV793" s="61"/>
      <c r="JWW793" s="61"/>
      <c r="JWX793" s="61"/>
      <c r="JWY793" s="61"/>
      <c r="JWZ793" s="61"/>
      <c r="JXA793" s="61"/>
      <c r="JXB793" s="61"/>
      <c r="JXC793" s="61"/>
      <c r="JXD793" s="61"/>
      <c r="JXE793" s="61"/>
      <c r="JXF793" s="61"/>
      <c r="JXG793" s="61"/>
      <c r="JXH793" s="61"/>
      <c r="JXI793" s="61"/>
      <c r="JXJ793" s="61"/>
      <c r="JXK793" s="61"/>
      <c r="JXL793" s="61"/>
      <c r="JXM793" s="61"/>
      <c r="JXN793" s="61"/>
      <c r="JXO793" s="61"/>
      <c r="JXP793" s="61"/>
      <c r="JXQ793" s="61"/>
      <c r="JXR793" s="61"/>
      <c r="JXS793" s="61"/>
      <c r="JXT793" s="61"/>
      <c r="JXU793" s="61"/>
      <c r="JXV793" s="61"/>
      <c r="JXW793" s="61"/>
      <c r="JXX793" s="61"/>
      <c r="JXY793" s="61"/>
      <c r="JXZ793" s="61"/>
      <c r="JYA793" s="61"/>
      <c r="JYB793" s="61"/>
      <c r="JYC793" s="61"/>
      <c r="JYD793" s="61"/>
      <c r="JYE793" s="61"/>
      <c r="JYF793" s="61"/>
      <c r="JYG793" s="61"/>
      <c r="JYH793" s="61"/>
      <c r="JYI793" s="61"/>
      <c r="JYJ793" s="61"/>
      <c r="JYK793" s="61"/>
      <c r="JYL793" s="61"/>
      <c r="JYM793" s="61"/>
      <c r="JYN793" s="61"/>
      <c r="JYO793" s="61"/>
      <c r="JYP793" s="61"/>
      <c r="JYQ793" s="61"/>
      <c r="JYR793" s="61"/>
      <c r="JYS793" s="61"/>
      <c r="JYT793" s="61"/>
      <c r="JYU793" s="61"/>
      <c r="JYV793" s="61"/>
      <c r="JYW793" s="61"/>
      <c r="JYX793" s="61"/>
      <c r="JYY793" s="61"/>
      <c r="JYZ793" s="61"/>
      <c r="JZA793" s="61"/>
      <c r="JZB793" s="61"/>
      <c r="JZC793" s="61"/>
      <c r="JZD793" s="61"/>
      <c r="JZE793" s="61"/>
      <c r="JZF793" s="61"/>
      <c r="JZG793" s="61"/>
      <c r="JZH793" s="61"/>
      <c r="JZI793" s="61"/>
      <c r="JZJ793" s="61"/>
      <c r="JZK793" s="61"/>
      <c r="JZL793" s="61"/>
      <c r="JZM793" s="61"/>
      <c r="JZN793" s="61"/>
      <c r="JZO793" s="61"/>
      <c r="JZP793" s="61"/>
      <c r="JZQ793" s="61"/>
      <c r="JZR793" s="61"/>
      <c r="JZS793" s="61"/>
      <c r="JZT793" s="61"/>
      <c r="JZU793" s="61"/>
      <c r="JZV793" s="61"/>
      <c r="JZW793" s="61"/>
      <c r="JZX793" s="61"/>
      <c r="JZY793" s="61"/>
      <c r="JZZ793" s="61"/>
      <c r="KAA793" s="61"/>
      <c r="KAB793" s="61"/>
      <c r="KAC793" s="61"/>
      <c r="KAD793" s="61"/>
      <c r="KAE793" s="61"/>
      <c r="KAF793" s="61"/>
      <c r="KAG793" s="61"/>
      <c r="KAH793" s="61"/>
      <c r="KAI793" s="61"/>
      <c r="KAJ793" s="61"/>
      <c r="KAK793" s="61"/>
      <c r="KAL793" s="61"/>
      <c r="KAM793" s="61"/>
      <c r="KAN793" s="61"/>
      <c r="KAO793" s="61"/>
      <c r="KAP793" s="61"/>
      <c r="KAQ793" s="61"/>
      <c r="KAR793" s="61"/>
      <c r="KAS793" s="61"/>
      <c r="KAT793" s="61"/>
      <c r="KAU793" s="61"/>
      <c r="KAV793" s="61"/>
      <c r="KAW793" s="61"/>
      <c r="KAX793" s="61"/>
      <c r="KAY793" s="61"/>
      <c r="KAZ793" s="61"/>
      <c r="KBA793" s="61"/>
      <c r="KBB793" s="61"/>
      <c r="KBC793" s="61"/>
      <c r="KBD793" s="61"/>
      <c r="KBE793" s="61"/>
      <c r="KBF793" s="61"/>
      <c r="KBG793" s="61"/>
      <c r="KBH793" s="61"/>
      <c r="KBI793" s="61"/>
      <c r="KBJ793" s="61"/>
      <c r="KBK793" s="61"/>
      <c r="KBL793" s="61"/>
      <c r="KBM793" s="61"/>
      <c r="KBN793" s="61"/>
      <c r="KBO793" s="61"/>
      <c r="KBP793" s="61"/>
      <c r="KBQ793" s="61"/>
      <c r="KBR793" s="61"/>
      <c r="KBS793" s="61"/>
      <c r="KBT793" s="61"/>
      <c r="KBU793" s="61"/>
      <c r="KBV793" s="61"/>
      <c r="KBW793" s="61"/>
      <c r="KBX793" s="61"/>
      <c r="KBY793" s="61"/>
      <c r="KBZ793" s="61"/>
      <c r="KCA793" s="61"/>
      <c r="KCB793" s="61"/>
      <c r="KCC793" s="61"/>
      <c r="KCD793" s="61"/>
      <c r="KCE793" s="61"/>
      <c r="KCF793" s="61"/>
      <c r="KCG793" s="61"/>
      <c r="KCH793" s="61"/>
      <c r="KCI793" s="61"/>
      <c r="KCJ793" s="61"/>
      <c r="KCK793" s="61"/>
      <c r="KCL793" s="61"/>
      <c r="KCM793" s="61"/>
      <c r="KCN793" s="61"/>
      <c r="KCO793" s="61"/>
      <c r="KCP793" s="61"/>
      <c r="KCQ793" s="61"/>
      <c r="KCR793" s="61"/>
      <c r="KCS793" s="61"/>
      <c r="KCT793" s="61"/>
      <c r="KCU793" s="61"/>
      <c r="KCV793" s="61"/>
      <c r="KCW793" s="61"/>
      <c r="KCX793" s="61"/>
      <c r="KCY793" s="61"/>
      <c r="KCZ793" s="61"/>
      <c r="KDA793" s="61"/>
      <c r="KDB793" s="61"/>
      <c r="KDC793" s="61"/>
      <c r="KDD793" s="61"/>
      <c r="KDE793" s="61"/>
      <c r="KDF793" s="61"/>
      <c r="KDG793" s="61"/>
      <c r="KDH793" s="61"/>
      <c r="KDI793" s="61"/>
      <c r="KDJ793" s="61"/>
      <c r="KDK793" s="61"/>
      <c r="KDL793" s="61"/>
      <c r="KDM793" s="61"/>
      <c r="KDN793" s="61"/>
      <c r="KDO793" s="61"/>
      <c r="KDP793" s="61"/>
      <c r="KDQ793" s="61"/>
      <c r="KDR793" s="61"/>
      <c r="KDS793" s="61"/>
      <c r="KDT793" s="61"/>
      <c r="KDU793" s="61"/>
      <c r="KDV793" s="61"/>
      <c r="KDW793" s="61"/>
      <c r="KDX793" s="61"/>
      <c r="KDY793" s="61"/>
      <c r="KDZ793" s="61"/>
      <c r="KEA793" s="61"/>
      <c r="KEB793" s="61"/>
      <c r="KEC793" s="61"/>
      <c r="KED793" s="61"/>
      <c r="KEE793" s="61"/>
      <c r="KEF793" s="61"/>
      <c r="KEG793" s="61"/>
      <c r="KEH793" s="61"/>
      <c r="KEI793" s="61"/>
      <c r="KEJ793" s="61"/>
      <c r="KEK793" s="61"/>
      <c r="KEL793" s="61"/>
      <c r="KEM793" s="61"/>
      <c r="KEN793" s="61"/>
      <c r="KEO793" s="61"/>
      <c r="KEP793" s="61"/>
      <c r="KEQ793" s="61"/>
      <c r="KER793" s="61"/>
      <c r="KES793" s="61"/>
      <c r="KET793" s="61"/>
      <c r="KEU793" s="61"/>
      <c r="KEV793" s="61"/>
      <c r="KEW793" s="61"/>
      <c r="KEX793" s="61"/>
      <c r="KEY793" s="61"/>
      <c r="KEZ793" s="61"/>
      <c r="KFA793" s="61"/>
      <c r="KFB793" s="61"/>
      <c r="KFC793" s="61"/>
      <c r="KFD793" s="61"/>
      <c r="KFE793" s="61"/>
      <c r="KFF793" s="61"/>
      <c r="KFG793" s="61"/>
      <c r="KFH793" s="61"/>
      <c r="KFI793" s="61"/>
      <c r="KFJ793" s="61"/>
      <c r="KFK793" s="61"/>
      <c r="KFL793" s="61"/>
      <c r="KFM793" s="61"/>
      <c r="KFN793" s="61"/>
      <c r="KFO793" s="61"/>
      <c r="KFP793" s="61"/>
      <c r="KFQ793" s="61"/>
      <c r="KFR793" s="61"/>
      <c r="KFS793" s="61"/>
      <c r="KFT793" s="61"/>
      <c r="KFU793" s="61"/>
      <c r="KFV793" s="61"/>
      <c r="KFW793" s="61"/>
      <c r="KFX793" s="61"/>
      <c r="KFY793" s="61"/>
      <c r="KFZ793" s="61"/>
      <c r="KGA793" s="61"/>
      <c r="KGB793" s="61"/>
      <c r="KGC793" s="61"/>
      <c r="KGD793" s="61"/>
      <c r="KGE793" s="61"/>
      <c r="KGF793" s="61"/>
      <c r="KGG793" s="61"/>
      <c r="KGH793" s="61"/>
      <c r="KGI793" s="61"/>
      <c r="KGJ793" s="61"/>
      <c r="KGK793" s="61"/>
      <c r="KGL793" s="61"/>
      <c r="KGM793" s="61"/>
      <c r="KGN793" s="61"/>
      <c r="KGO793" s="61"/>
      <c r="KGP793" s="61"/>
      <c r="KGQ793" s="61"/>
      <c r="KGR793" s="61"/>
      <c r="KGS793" s="61"/>
      <c r="KGT793" s="61"/>
      <c r="KGU793" s="61"/>
      <c r="KGV793" s="61"/>
      <c r="KGW793" s="61"/>
      <c r="KGX793" s="61"/>
      <c r="KGY793" s="61"/>
      <c r="KGZ793" s="61"/>
      <c r="KHA793" s="61"/>
      <c r="KHB793" s="61"/>
      <c r="KHC793" s="61"/>
      <c r="KHD793" s="61"/>
      <c r="KHE793" s="61"/>
      <c r="KHF793" s="61"/>
      <c r="KHG793" s="61"/>
      <c r="KHH793" s="61"/>
      <c r="KHI793" s="61"/>
      <c r="KHJ793" s="61"/>
      <c r="KHK793" s="61"/>
      <c r="KHL793" s="61"/>
      <c r="KHM793" s="61"/>
      <c r="KHN793" s="61"/>
      <c r="KHO793" s="61"/>
      <c r="KHP793" s="61"/>
      <c r="KHQ793" s="61"/>
      <c r="KHR793" s="61"/>
      <c r="KHS793" s="61"/>
      <c r="KHT793" s="61"/>
      <c r="KHU793" s="61"/>
      <c r="KHV793" s="61"/>
      <c r="KHW793" s="61"/>
      <c r="KHX793" s="61"/>
      <c r="KHY793" s="61"/>
      <c r="KHZ793" s="61"/>
      <c r="KIA793" s="61"/>
      <c r="KIB793" s="61"/>
      <c r="KIC793" s="61"/>
      <c r="KID793" s="61"/>
      <c r="KIE793" s="61"/>
      <c r="KIF793" s="61"/>
      <c r="KIG793" s="61"/>
      <c r="KIH793" s="61"/>
      <c r="KII793" s="61"/>
      <c r="KIJ793" s="61"/>
      <c r="KIK793" s="61"/>
      <c r="KIL793" s="61"/>
      <c r="KIM793" s="61"/>
      <c r="KIN793" s="61"/>
      <c r="KIO793" s="61"/>
      <c r="KIP793" s="61"/>
      <c r="KIQ793" s="61"/>
      <c r="KIR793" s="61"/>
      <c r="KIS793" s="61"/>
      <c r="KIT793" s="61"/>
      <c r="KIU793" s="61"/>
      <c r="KIV793" s="61"/>
      <c r="KIW793" s="61"/>
      <c r="KIX793" s="61"/>
      <c r="KIY793" s="61"/>
      <c r="KIZ793" s="61"/>
      <c r="KJA793" s="61"/>
      <c r="KJB793" s="61"/>
      <c r="KJC793" s="61"/>
      <c r="KJD793" s="61"/>
      <c r="KJE793" s="61"/>
      <c r="KJF793" s="61"/>
      <c r="KJG793" s="61"/>
      <c r="KJH793" s="61"/>
      <c r="KJI793" s="61"/>
      <c r="KJJ793" s="61"/>
      <c r="KJK793" s="61"/>
      <c r="KJL793" s="61"/>
      <c r="KJM793" s="61"/>
      <c r="KJN793" s="61"/>
      <c r="KJO793" s="61"/>
      <c r="KJP793" s="61"/>
      <c r="KJQ793" s="61"/>
      <c r="KJR793" s="61"/>
      <c r="KJS793" s="61"/>
      <c r="KJT793" s="61"/>
      <c r="KJU793" s="61"/>
      <c r="KJV793" s="61"/>
      <c r="KJW793" s="61"/>
      <c r="KJX793" s="61"/>
      <c r="KJY793" s="61"/>
      <c r="KJZ793" s="61"/>
      <c r="KKA793" s="61"/>
      <c r="KKB793" s="61"/>
      <c r="KKC793" s="61"/>
      <c r="KKD793" s="61"/>
      <c r="KKE793" s="61"/>
      <c r="KKF793" s="61"/>
      <c r="KKG793" s="61"/>
      <c r="KKH793" s="61"/>
      <c r="KKI793" s="61"/>
      <c r="KKJ793" s="61"/>
      <c r="KKK793" s="61"/>
      <c r="KKL793" s="61"/>
      <c r="KKM793" s="61"/>
      <c r="KKN793" s="61"/>
      <c r="KKO793" s="61"/>
      <c r="KKP793" s="61"/>
      <c r="KKQ793" s="61"/>
      <c r="KKR793" s="61"/>
      <c r="KKS793" s="61"/>
      <c r="KKT793" s="61"/>
      <c r="KKU793" s="61"/>
      <c r="KKV793" s="61"/>
      <c r="KKW793" s="61"/>
      <c r="KKX793" s="61"/>
      <c r="KKY793" s="61"/>
      <c r="KKZ793" s="61"/>
      <c r="KLA793" s="61"/>
      <c r="KLB793" s="61"/>
      <c r="KLC793" s="61"/>
      <c r="KLD793" s="61"/>
      <c r="KLE793" s="61"/>
      <c r="KLF793" s="61"/>
      <c r="KLG793" s="61"/>
      <c r="KLH793" s="61"/>
      <c r="KLI793" s="61"/>
      <c r="KLJ793" s="61"/>
      <c r="KLK793" s="61"/>
      <c r="KLL793" s="61"/>
      <c r="KLM793" s="61"/>
      <c r="KLN793" s="61"/>
      <c r="KLO793" s="61"/>
      <c r="KLP793" s="61"/>
      <c r="KLQ793" s="61"/>
      <c r="KLR793" s="61"/>
      <c r="KLS793" s="61"/>
      <c r="KLT793" s="61"/>
      <c r="KLU793" s="61"/>
      <c r="KLV793" s="61"/>
      <c r="KLW793" s="61"/>
      <c r="KLX793" s="61"/>
      <c r="KLY793" s="61"/>
      <c r="KLZ793" s="61"/>
      <c r="KMA793" s="61"/>
      <c r="KMB793" s="61"/>
      <c r="KMC793" s="61"/>
      <c r="KMD793" s="61"/>
      <c r="KME793" s="61"/>
      <c r="KMF793" s="61"/>
      <c r="KMG793" s="61"/>
      <c r="KMH793" s="61"/>
      <c r="KMI793" s="61"/>
      <c r="KMJ793" s="61"/>
      <c r="KMK793" s="61"/>
      <c r="KML793" s="61"/>
      <c r="KMM793" s="61"/>
      <c r="KMN793" s="61"/>
      <c r="KMO793" s="61"/>
      <c r="KMP793" s="61"/>
      <c r="KMQ793" s="61"/>
      <c r="KMR793" s="61"/>
      <c r="KMS793" s="61"/>
      <c r="KMT793" s="61"/>
      <c r="KMU793" s="61"/>
      <c r="KMV793" s="61"/>
      <c r="KMW793" s="61"/>
      <c r="KMX793" s="61"/>
      <c r="KMY793" s="61"/>
      <c r="KMZ793" s="61"/>
      <c r="KNA793" s="61"/>
      <c r="KNB793" s="61"/>
      <c r="KNC793" s="61"/>
      <c r="KND793" s="61"/>
      <c r="KNE793" s="61"/>
      <c r="KNF793" s="61"/>
      <c r="KNG793" s="61"/>
      <c r="KNH793" s="61"/>
      <c r="KNI793" s="61"/>
      <c r="KNJ793" s="61"/>
      <c r="KNK793" s="61"/>
      <c r="KNL793" s="61"/>
      <c r="KNM793" s="61"/>
      <c r="KNN793" s="61"/>
      <c r="KNO793" s="61"/>
      <c r="KNP793" s="61"/>
      <c r="KNQ793" s="61"/>
      <c r="KNR793" s="61"/>
      <c r="KNS793" s="61"/>
      <c r="KNT793" s="61"/>
      <c r="KNU793" s="61"/>
      <c r="KNV793" s="61"/>
      <c r="KNW793" s="61"/>
      <c r="KNX793" s="61"/>
      <c r="KNY793" s="61"/>
      <c r="KNZ793" s="61"/>
      <c r="KOA793" s="61"/>
      <c r="KOB793" s="61"/>
      <c r="KOC793" s="61"/>
      <c r="KOD793" s="61"/>
      <c r="KOE793" s="61"/>
      <c r="KOF793" s="61"/>
      <c r="KOG793" s="61"/>
      <c r="KOH793" s="61"/>
      <c r="KOI793" s="61"/>
      <c r="KOJ793" s="61"/>
      <c r="KOK793" s="61"/>
      <c r="KOL793" s="61"/>
      <c r="KOM793" s="61"/>
      <c r="KON793" s="61"/>
      <c r="KOO793" s="61"/>
      <c r="KOP793" s="61"/>
      <c r="KOQ793" s="61"/>
      <c r="KOR793" s="61"/>
      <c r="KOS793" s="61"/>
      <c r="KOT793" s="61"/>
      <c r="KOU793" s="61"/>
      <c r="KOV793" s="61"/>
      <c r="KOW793" s="61"/>
      <c r="KOX793" s="61"/>
      <c r="KOY793" s="61"/>
      <c r="KOZ793" s="61"/>
      <c r="KPA793" s="61"/>
      <c r="KPB793" s="61"/>
      <c r="KPC793" s="61"/>
      <c r="KPD793" s="61"/>
      <c r="KPE793" s="61"/>
      <c r="KPF793" s="61"/>
      <c r="KPG793" s="61"/>
      <c r="KPH793" s="61"/>
      <c r="KPI793" s="61"/>
      <c r="KPJ793" s="61"/>
      <c r="KPK793" s="61"/>
      <c r="KPL793" s="61"/>
      <c r="KPM793" s="61"/>
      <c r="KPN793" s="61"/>
      <c r="KPO793" s="61"/>
      <c r="KPP793" s="61"/>
      <c r="KPQ793" s="61"/>
      <c r="KPR793" s="61"/>
      <c r="KPS793" s="61"/>
      <c r="KPT793" s="61"/>
      <c r="KPU793" s="61"/>
      <c r="KPV793" s="61"/>
      <c r="KPW793" s="61"/>
      <c r="KPX793" s="61"/>
      <c r="KPY793" s="61"/>
      <c r="KPZ793" s="61"/>
      <c r="KQA793" s="61"/>
      <c r="KQB793" s="61"/>
      <c r="KQC793" s="61"/>
      <c r="KQD793" s="61"/>
      <c r="KQE793" s="61"/>
      <c r="KQF793" s="61"/>
      <c r="KQG793" s="61"/>
      <c r="KQH793" s="61"/>
      <c r="KQI793" s="61"/>
      <c r="KQJ793" s="61"/>
      <c r="KQK793" s="61"/>
      <c r="KQL793" s="61"/>
      <c r="KQM793" s="61"/>
      <c r="KQN793" s="61"/>
      <c r="KQO793" s="61"/>
      <c r="KQP793" s="61"/>
      <c r="KQQ793" s="61"/>
      <c r="KQR793" s="61"/>
      <c r="KQS793" s="61"/>
      <c r="KQT793" s="61"/>
      <c r="KQU793" s="61"/>
      <c r="KQV793" s="61"/>
      <c r="KQW793" s="61"/>
      <c r="KQX793" s="61"/>
      <c r="KQY793" s="61"/>
      <c r="KQZ793" s="61"/>
      <c r="KRA793" s="61"/>
      <c r="KRB793" s="61"/>
      <c r="KRC793" s="61"/>
      <c r="KRD793" s="61"/>
      <c r="KRE793" s="61"/>
      <c r="KRF793" s="61"/>
      <c r="KRG793" s="61"/>
      <c r="KRH793" s="61"/>
      <c r="KRI793" s="61"/>
      <c r="KRJ793" s="61"/>
      <c r="KRK793" s="61"/>
      <c r="KRL793" s="61"/>
      <c r="KRM793" s="61"/>
      <c r="KRN793" s="61"/>
      <c r="KRO793" s="61"/>
      <c r="KRP793" s="61"/>
      <c r="KRQ793" s="61"/>
      <c r="KRR793" s="61"/>
      <c r="KRS793" s="61"/>
      <c r="KRT793" s="61"/>
      <c r="KRU793" s="61"/>
      <c r="KRV793" s="61"/>
      <c r="KRW793" s="61"/>
      <c r="KRX793" s="61"/>
      <c r="KRY793" s="61"/>
      <c r="KRZ793" s="61"/>
      <c r="KSA793" s="61"/>
      <c r="KSB793" s="61"/>
      <c r="KSC793" s="61"/>
      <c r="KSD793" s="61"/>
      <c r="KSE793" s="61"/>
      <c r="KSF793" s="61"/>
      <c r="KSG793" s="61"/>
      <c r="KSH793" s="61"/>
      <c r="KSI793" s="61"/>
      <c r="KSJ793" s="61"/>
      <c r="KSK793" s="61"/>
      <c r="KSL793" s="61"/>
      <c r="KSM793" s="61"/>
      <c r="KSN793" s="61"/>
      <c r="KSO793" s="61"/>
      <c r="KSP793" s="61"/>
      <c r="KSQ793" s="61"/>
      <c r="KSR793" s="61"/>
      <c r="KSS793" s="61"/>
      <c r="KST793" s="61"/>
      <c r="KSU793" s="61"/>
      <c r="KSV793" s="61"/>
      <c r="KSW793" s="61"/>
      <c r="KSX793" s="61"/>
      <c r="KSY793" s="61"/>
      <c r="KSZ793" s="61"/>
      <c r="KTA793" s="61"/>
      <c r="KTB793" s="61"/>
      <c r="KTC793" s="61"/>
      <c r="KTD793" s="61"/>
      <c r="KTE793" s="61"/>
      <c r="KTF793" s="61"/>
      <c r="KTG793" s="61"/>
      <c r="KTH793" s="61"/>
      <c r="KTI793" s="61"/>
      <c r="KTJ793" s="61"/>
      <c r="KTK793" s="61"/>
      <c r="KTL793" s="61"/>
      <c r="KTM793" s="61"/>
      <c r="KTN793" s="61"/>
      <c r="KTO793" s="61"/>
      <c r="KTP793" s="61"/>
      <c r="KTQ793" s="61"/>
      <c r="KTR793" s="61"/>
      <c r="KTS793" s="61"/>
      <c r="KTT793" s="61"/>
      <c r="KTU793" s="61"/>
      <c r="KTV793" s="61"/>
      <c r="KTW793" s="61"/>
      <c r="KTX793" s="61"/>
      <c r="KTY793" s="61"/>
      <c r="KTZ793" s="61"/>
      <c r="KUA793" s="61"/>
      <c r="KUB793" s="61"/>
      <c r="KUC793" s="61"/>
      <c r="KUD793" s="61"/>
      <c r="KUE793" s="61"/>
      <c r="KUF793" s="61"/>
      <c r="KUG793" s="61"/>
      <c r="KUH793" s="61"/>
      <c r="KUI793" s="61"/>
      <c r="KUJ793" s="61"/>
      <c r="KUK793" s="61"/>
      <c r="KUL793" s="61"/>
      <c r="KUM793" s="61"/>
      <c r="KUN793" s="61"/>
      <c r="KUO793" s="61"/>
      <c r="KUP793" s="61"/>
      <c r="KUQ793" s="61"/>
      <c r="KUR793" s="61"/>
      <c r="KUS793" s="61"/>
      <c r="KUT793" s="61"/>
      <c r="KUU793" s="61"/>
      <c r="KUV793" s="61"/>
      <c r="KUW793" s="61"/>
      <c r="KUX793" s="61"/>
      <c r="KUY793" s="61"/>
      <c r="KUZ793" s="61"/>
      <c r="KVA793" s="61"/>
      <c r="KVB793" s="61"/>
      <c r="KVC793" s="61"/>
      <c r="KVD793" s="61"/>
      <c r="KVE793" s="61"/>
      <c r="KVF793" s="61"/>
      <c r="KVG793" s="61"/>
      <c r="KVH793" s="61"/>
      <c r="KVI793" s="61"/>
      <c r="KVJ793" s="61"/>
      <c r="KVK793" s="61"/>
      <c r="KVL793" s="61"/>
      <c r="KVM793" s="61"/>
      <c r="KVN793" s="61"/>
      <c r="KVO793" s="61"/>
      <c r="KVP793" s="61"/>
      <c r="KVQ793" s="61"/>
      <c r="KVR793" s="61"/>
      <c r="KVS793" s="61"/>
      <c r="KVT793" s="61"/>
      <c r="KVU793" s="61"/>
      <c r="KVV793" s="61"/>
      <c r="KVW793" s="61"/>
      <c r="KVX793" s="61"/>
      <c r="KVY793" s="61"/>
      <c r="KVZ793" s="61"/>
      <c r="KWA793" s="61"/>
      <c r="KWB793" s="61"/>
      <c r="KWC793" s="61"/>
      <c r="KWD793" s="61"/>
      <c r="KWE793" s="61"/>
      <c r="KWF793" s="61"/>
      <c r="KWG793" s="61"/>
      <c r="KWH793" s="61"/>
      <c r="KWI793" s="61"/>
      <c r="KWJ793" s="61"/>
      <c r="KWK793" s="61"/>
      <c r="KWL793" s="61"/>
      <c r="KWM793" s="61"/>
      <c r="KWN793" s="61"/>
      <c r="KWO793" s="61"/>
      <c r="KWP793" s="61"/>
      <c r="KWQ793" s="61"/>
      <c r="KWR793" s="61"/>
      <c r="KWS793" s="61"/>
      <c r="KWT793" s="61"/>
      <c r="KWU793" s="61"/>
      <c r="KWV793" s="61"/>
      <c r="KWW793" s="61"/>
      <c r="KWX793" s="61"/>
      <c r="KWY793" s="61"/>
      <c r="KWZ793" s="61"/>
      <c r="KXA793" s="61"/>
      <c r="KXB793" s="61"/>
      <c r="KXC793" s="61"/>
      <c r="KXD793" s="61"/>
      <c r="KXE793" s="61"/>
      <c r="KXF793" s="61"/>
      <c r="KXG793" s="61"/>
      <c r="KXH793" s="61"/>
      <c r="KXI793" s="61"/>
      <c r="KXJ793" s="61"/>
      <c r="KXK793" s="61"/>
      <c r="KXL793" s="61"/>
      <c r="KXM793" s="61"/>
      <c r="KXN793" s="61"/>
      <c r="KXO793" s="61"/>
      <c r="KXP793" s="61"/>
      <c r="KXQ793" s="61"/>
      <c r="KXR793" s="61"/>
      <c r="KXS793" s="61"/>
      <c r="KXT793" s="61"/>
      <c r="KXU793" s="61"/>
      <c r="KXV793" s="61"/>
      <c r="KXW793" s="61"/>
      <c r="KXX793" s="61"/>
      <c r="KXY793" s="61"/>
      <c r="KXZ793" s="61"/>
      <c r="KYA793" s="61"/>
      <c r="KYB793" s="61"/>
      <c r="KYC793" s="61"/>
      <c r="KYD793" s="61"/>
      <c r="KYE793" s="61"/>
      <c r="KYF793" s="61"/>
      <c r="KYG793" s="61"/>
      <c r="KYH793" s="61"/>
      <c r="KYI793" s="61"/>
      <c r="KYJ793" s="61"/>
      <c r="KYK793" s="61"/>
      <c r="KYL793" s="61"/>
      <c r="KYM793" s="61"/>
      <c r="KYN793" s="61"/>
      <c r="KYO793" s="61"/>
      <c r="KYP793" s="61"/>
      <c r="KYQ793" s="61"/>
      <c r="KYR793" s="61"/>
      <c r="KYS793" s="61"/>
      <c r="KYT793" s="61"/>
      <c r="KYU793" s="61"/>
      <c r="KYV793" s="61"/>
      <c r="KYW793" s="61"/>
      <c r="KYX793" s="61"/>
      <c r="KYY793" s="61"/>
      <c r="KYZ793" s="61"/>
      <c r="KZA793" s="61"/>
      <c r="KZB793" s="61"/>
      <c r="KZC793" s="61"/>
      <c r="KZD793" s="61"/>
      <c r="KZE793" s="61"/>
      <c r="KZF793" s="61"/>
      <c r="KZG793" s="61"/>
      <c r="KZH793" s="61"/>
      <c r="KZI793" s="61"/>
      <c r="KZJ793" s="61"/>
      <c r="KZK793" s="61"/>
      <c r="KZL793" s="61"/>
      <c r="KZM793" s="61"/>
      <c r="KZN793" s="61"/>
      <c r="KZO793" s="61"/>
      <c r="KZP793" s="61"/>
      <c r="KZQ793" s="61"/>
      <c r="KZR793" s="61"/>
      <c r="KZS793" s="61"/>
      <c r="KZT793" s="61"/>
      <c r="KZU793" s="61"/>
      <c r="KZV793" s="61"/>
      <c r="KZW793" s="61"/>
      <c r="KZX793" s="61"/>
      <c r="KZY793" s="61"/>
      <c r="KZZ793" s="61"/>
      <c r="LAA793" s="61"/>
      <c r="LAB793" s="61"/>
      <c r="LAC793" s="61"/>
      <c r="LAD793" s="61"/>
      <c r="LAE793" s="61"/>
      <c r="LAF793" s="61"/>
      <c r="LAG793" s="61"/>
      <c r="LAH793" s="61"/>
      <c r="LAI793" s="61"/>
      <c r="LAJ793" s="61"/>
      <c r="LAK793" s="61"/>
      <c r="LAL793" s="61"/>
      <c r="LAM793" s="61"/>
      <c r="LAN793" s="61"/>
      <c r="LAO793" s="61"/>
      <c r="LAP793" s="61"/>
      <c r="LAQ793" s="61"/>
      <c r="LAR793" s="61"/>
      <c r="LAS793" s="61"/>
      <c r="LAT793" s="61"/>
      <c r="LAU793" s="61"/>
      <c r="LAV793" s="61"/>
      <c r="LAW793" s="61"/>
      <c r="LAX793" s="61"/>
      <c r="LAY793" s="61"/>
      <c r="LAZ793" s="61"/>
      <c r="LBA793" s="61"/>
      <c r="LBB793" s="61"/>
      <c r="LBC793" s="61"/>
      <c r="LBD793" s="61"/>
      <c r="LBE793" s="61"/>
      <c r="LBF793" s="61"/>
      <c r="LBG793" s="61"/>
      <c r="LBH793" s="61"/>
      <c r="LBI793" s="61"/>
      <c r="LBJ793" s="61"/>
      <c r="LBK793" s="61"/>
      <c r="LBL793" s="61"/>
      <c r="LBM793" s="61"/>
      <c r="LBN793" s="61"/>
      <c r="LBO793" s="61"/>
      <c r="LBP793" s="61"/>
      <c r="LBQ793" s="61"/>
      <c r="LBR793" s="61"/>
      <c r="LBS793" s="61"/>
      <c r="LBT793" s="61"/>
      <c r="LBU793" s="61"/>
      <c r="LBV793" s="61"/>
      <c r="LBW793" s="61"/>
      <c r="LBX793" s="61"/>
      <c r="LBY793" s="61"/>
      <c r="LBZ793" s="61"/>
      <c r="LCA793" s="61"/>
      <c r="LCB793" s="61"/>
      <c r="LCC793" s="61"/>
      <c r="LCD793" s="61"/>
      <c r="LCE793" s="61"/>
      <c r="LCF793" s="61"/>
      <c r="LCG793" s="61"/>
      <c r="LCH793" s="61"/>
      <c r="LCI793" s="61"/>
      <c r="LCJ793" s="61"/>
      <c r="LCK793" s="61"/>
      <c r="LCL793" s="61"/>
      <c r="LCM793" s="61"/>
      <c r="LCN793" s="61"/>
      <c r="LCO793" s="61"/>
      <c r="LCP793" s="61"/>
      <c r="LCQ793" s="61"/>
      <c r="LCR793" s="61"/>
      <c r="LCS793" s="61"/>
      <c r="LCT793" s="61"/>
      <c r="LCU793" s="61"/>
      <c r="LCV793" s="61"/>
      <c r="LCW793" s="61"/>
      <c r="LCX793" s="61"/>
      <c r="LCY793" s="61"/>
      <c r="LCZ793" s="61"/>
      <c r="LDA793" s="61"/>
      <c r="LDB793" s="61"/>
      <c r="LDC793" s="61"/>
      <c r="LDD793" s="61"/>
      <c r="LDE793" s="61"/>
      <c r="LDF793" s="61"/>
      <c r="LDG793" s="61"/>
      <c r="LDH793" s="61"/>
      <c r="LDI793" s="61"/>
      <c r="LDJ793" s="61"/>
      <c r="LDK793" s="61"/>
      <c r="LDL793" s="61"/>
      <c r="LDM793" s="61"/>
      <c r="LDN793" s="61"/>
      <c r="LDO793" s="61"/>
      <c r="LDP793" s="61"/>
      <c r="LDQ793" s="61"/>
      <c r="LDR793" s="61"/>
      <c r="LDS793" s="61"/>
      <c r="LDT793" s="61"/>
      <c r="LDU793" s="61"/>
      <c r="LDV793" s="61"/>
      <c r="LDW793" s="61"/>
      <c r="LDX793" s="61"/>
      <c r="LDY793" s="61"/>
      <c r="LDZ793" s="61"/>
      <c r="LEA793" s="61"/>
      <c r="LEB793" s="61"/>
      <c r="LEC793" s="61"/>
      <c r="LED793" s="61"/>
      <c r="LEE793" s="61"/>
      <c r="LEF793" s="61"/>
      <c r="LEG793" s="61"/>
      <c r="LEH793" s="61"/>
      <c r="LEI793" s="61"/>
      <c r="LEJ793" s="61"/>
      <c r="LEK793" s="61"/>
      <c r="LEL793" s="61"/>
      <c r="LEM793" s="61"/>
      <c r="LEN793" s="61"/>
      <c r="LEO793" s="61"/>
      <c r="LEP793" s="61"/>
      <c r="LEQ793" s="61"/>
      <c r="LER793" s="61"/>
      <c r="LES793" s="61"/>
      <c r="LET793" s="61"/>
      <c r="LEU793" s="61"/>
      <c r="LEV793" s="61"/>
      <c r="LEW793" s="61"/>
      <c r="LEX793" s="61"/>
      <c r="LEY793" s="61"/>
      <c r="LEZ793" s="61"/>
      <c r="LFA793" s="61"/>
      <c r="LFB793" s="61"/>
      <c r="LFC793" s="61"/>
      <c r="LFD793" s="61"/>
      <c r="LFE793" s="61"/>
      <c r="LFF793" s="61"/>
      <c r="LFG793" s="61"/>
      <c r="LFH793" s="61"/>
      <c r="LFI793" s="61"/>
      <c r="LFJ793" s="61"/>
      <c r="LFK793" s="61"/>
      <c r="LFL793" s="61"/>
      <c r="LFM793" s="61"/>
      <c r="LFN793" s="61"/>
      <c r="LFO793" s="61"/>
      <c r="LFP793" s="61"/>
      <c r="LFQ793" s="61"/>
      <c r="LFR793" s="61"/>
      <c r="LFS793" s="61"/>
      <c r="LFT793" s="61"/>
      <c r="LFU793" s="61"/>
      <c r="LFV793" s="61"/>
      <c r="LFW793" s="61"/>
      <c r="LFX793" s="61"/>
      <c r="LFY793" s="61"/>
      <c r="LFZ793" s="61"/>
      <c r="LGA793" s="61"/>
      <c r="LGB793" s="61"/>
      <c r="LGC793" s="61"/>
      <c r="LGD793" s="61"/>
      <c r="LGE793" s="61"/>
      <c r="LGF793" s="61"/>
      <c r="LGG793" s="61"/>
      <c r="LGH793" s="61"/>
      <c r="LGI793" s="61"/>
      <c r="LGJ793" s="61"/>
      <c r="LGK793" s="61"/>
      <c r="LGL793" s="61"/>
      <c r="LGM793" s="61"/>
      <c r="LGN793" s="61"/>
      <c r="LGO793" s="61"/>
      <c r="LGP793" s="61"/>
      <c r="LGQ793" s="61"/>
      <c r="LGR793" s="61"/>
      <c r="LGS793" s="61"/>
      <c r="LGT793" s="61"/>
      <c r="LGU793" s="61"/>
      <c r="LGV793" s="61"/>
      <c r="LGW793" s="61"/>
      <c r="LGX793" s="61"/>
      <c r="LGY793" s="61"/>
      <c r="LGZ793" s="61"/>
      <c r="LHA793" s="61"/>
      <c r="LHB793" s="61"/>
      <c r="LHC793" s="61"/>
      <c r="LHD793" s="61"/>
      <c r="LHE793" s="61"/>
      <c r="LHF793" s="61"/>
      <c r="LHG793" s="61"/>
      <c r="LHH793" s="61"/>
      <c r="LHI793" s="61"/>
      <c r="LHJ793" s="61"/>
      <c r="LHK793" s="61"/>
      <c r="LHL793" s="61"/>
      <c r="LHM793" s="61"/>
      <c r="LHN793" s="61"/>
      <c r="LHO793" s="61"/>
      <c r="LHP793" s="61"/>
      <c r="LHQ793" s="61"/>
      <c r="LHR793" s="61"/>
      <c r="LHS793" s="61"/>
      <c r="LHT793" s="61"/>
      <c r="LHU793" s="61"/>
      <c r="LHV793" s="61"/>
      <c r="LHW793" s="61"/>
      <c r="LHX793" s="61"/>
      <c r="LHY793" s="61"/>
      <c r="LHZ793" s="61"/>
      <c r="LIA793" s="61"/>
      <c r="LIB793" s="61"/>
      <c r="LIC793" s="61"/>
      <c r="LID793" s="61"/>
      <c r="LIE793" s="61"/>
      <c r="LIF793" s="61"/>
      <c r="LIG793" s="61"/>
      <c r="LIH793" s="61"/>
      <c r="LII793" s="61"/>
      <c r="LIJ793" s="61"/>
      <c r="LIK793" s="61"/>
      <c r="LIL793" s="61"/>
      <c r="LIM793" s="61"/>
      <c r="LIN793" s="61"/>
      <c r="LIO793" s="61"/>
      <c r="LIP793" s="61"/>
      <c r="LIQ793" s="61"/>
      <c r="LIR793" s="61"/>
      <c r="LIS793" s="61"/>
      <c r="LIT793" s="61"/>
      <c r="LIU793" s="61"/>
      <c r="LIV793" s="61"/>
      <c r="LIW793" s="61"/>
      <c r="LIX793" s="61"/>
      <c r="LIY793" s="61"/>
      <c r="LIZ793" s="61"/>
      <c r="LJA793" s="61"/>
      <c r="LJB793" s="61"/>
      <c r="LJC793" s="61"/>
      <c r="LJD793" s="61"/>
      <c r="LJE793" s="61"/>
      <c r="LJF793" s="61"/>
      <c r="LJG793" s="61"/>
      <c r="LJH793" s="61"/>
      <c r="LJI793" s="61"/>
      <c r="LJJ793" s="61"/>
      <c r="LJK793" s="61"/>
      <c r="LJL793" s="61"/>
      <c r="LJM793" s="61"/>
      <c r="LJN793" s="61"/>
      <c r="LJO793" s="61"/>
      <c r="LJP793" s="61"/>
      <c r="LJQ793" s="61"/>
      <c r="LJR793" s="61"/>
      <c r="LJS793" s="61"/>
      <c r="LJT793" s="61"/>
      <c r="LJU793" s="61"/>
      <c r="LJV793" s="61"/>
      <c r="LJW793" s="61"/>
      <c r="LJX793" s="61"/>
      <c r="LJY793" s="61"/>
      <c r="LJZ793" s="61"/>
      <c r="LKA793" s="61"/>
      <c r="LKB793" s="61"/>
      <c r="LKC793" s="61"/>
      <c r="LKD793" s="61"/>
      <c r="LKE793" s="61"/>
      <c r="LKF793" s="61"/>
      <c r="LKG793" s="61"/>
      <c r="LKH793" s="61"/>
      <c r="LKI793" s="61"/>
      <c r="LKJ793" s="61"/>
      <c r="LKK793" s="61"/>
      <c r="LKL793" s="61"/>
      <c r="LKM793" s="61"/>
      <c r="LKN793" s="61"/>
      <c r="LKO793" s="61"/>
      <c r="LKP793" s="61"/>
      <c r="LKQ793" s="61"/>
      <c r="LKR793" s="61"/>
      <c r="LKS793" s="61"/>
      <c r="LKT793" s="61"/>
      <c r="LKU793" s="61"/>
      <c r="LKV793" s="61"/>
      <c r="LKW793" s="61"/>
      <c r="LKX793" s="61"/>
      <c r="LKY793" s="61"/>
      <c r="LKZ793" s="61"/>
      <c r="LLA793" s="61"/>
      <c r="LLB793" s="61"/>
      <c r="LLC793" s="61"/>
      <c r="LLD793" s="61"/>
      <c r="LLE793" s="61"/>
      <c r="LLF793" s="61"/>
      <c r="LLG793" s="61"/>
      <c r="LLH793" s="61"/>
      <c r="LLI793" s="61"/>
      <c r="LLJ793" s="61"/>
      <c r="LLK793" s="61"/>
      <c r="LLL793" s="61"/>
      <c r="LLM793" s="61"/>
      <c r="LLN793" s="61"/>
      <c r="LLO793" s="61"/>
      <c r="LLP793" s="61"/>
      <c r="LLQ793" s="61"/>
      <c r="LLR793" s="61"/>
      <c r="LLS793" s="61"/>
      <c r="LLT793" s="61"/>
      <c r="LLU793" s="61"/>
      <c r="LLV793" s="61"/>
      <c r="LLW793" s="61"/>
      <c r="LLX793" s="61"/>
      <c r="LLY793" s="61"/>
      <c r="LLZ793" s="61"/>
      <c r="LMA793" s="61"/>
      <c r="LMB793" s="61"/>
      <c r="LMC793" s="61"/>
      <c r="LMD793" s="61"/>
      <c r="LME793" s="61"/>
      <c r="LMF793" s="61"/>
      <c r="LMG793" s="61"/>
      <c r="LMH793" s="61"/>
      <c r="LMI793" s="61"/>
      <c r="LMJ793" s="61"/>
      <c r="LMK793" s="61"/>
      <c r="LML793" s="61"/>
      <c r="LMM793" s="61"/>
      <c r="LMN793" s="61"/>
      <c r="LMO793" s="61"/>
      <c r="LMP793" s="61"/>
      <c r="LMQ793" s="61"/>
      <c r="LMR793" s="61"/>
      <c r="LMS793" s="61"/>
      <c r="LMT793" s="61"/>
      <c r="LMU793" s="61"/>
      <c r="LMV793" s="61"/>
      <c r="LMW793" s="61"/>
      <c r="LMX793" s="61"/>
      <c r="LMY793" s="61"/>
      <c r="LMZ793" s="61"/>
      <c r="LNA793" s="61"/>
      <c r="LNB793" s="61"/>
      <c r="LNC793" s="61"/>
      <c r="LND793" s="61"/>
      <c r="LNE793" s="61"/>
      <c r="LNF793" s="61"/>
      <c r="LNG793" s="61"/>
      <c r="LNH793" s="61"/>
      <c r="LNI793" s="61"/>
      <c r="LNJ793" s="61"/>
      <c r="LNK793" s="61"/>
      <c r="LNL793" s="61"/>
      <c r="LNM793" s="61"/>
      <c r="LNN793" s="61"/>
      <c r="LNO793" s="61"/>
      <c r="LNP793" s="61"/>
      <c r="LNQ793" s="61"/>
      <c r="LNR793" s="61"/>
      <c r="LNS793" s="61"/>
      <c r="LNT793" s="61"/>
      <c r="LNU793" s="61"/>
      <c r="LNV793" s="61"/>
      <c r="LNW793" s="61"/>
      <c r="LNX793" s="61"/>
      <c r="LNY793" s="61"/>
      <c r="LNZ793" s="61"/>
      <c r="LOA793" s="61"/>
      <c r="LOB793" s="61"/>
      <c r="LOC793" s="61"/>
      <c r="LOD793" s="61"/>
      <c r="LOE793" s="61"/>
      <c r="LOF793" s="61"/>
      <c r="LOG793" s="61"/>
      <c r="LOH793" s="61"/>
      <c r="LOI793" s="61"/>
      <c r="LOJ793" s="61"/>
      <c r="LOK793" s="61"/>
      <c r="LOL793" s="61"/>
      <c r="LOM793" s="61"/>
      <c r="LON793" s="61"/>
      <c r="LOO793" s="61"/>
      <c r="LOP793" s="61"/>
      <c r="LOQ793" s="61"/>
      <c r="LOR793" s="61"/>
      <c r="LOS793" s="61"/>
      <c r="LOT793" s="61"/>
      <c r="LOU793" s="61"/>
      <c r="LOV793" s="61"/>
      <c r="LOW793" s="61"/>
      <c r="LOX793" s="61"/>
      <c r="LOY793" s="61"/>
      <c r="LOZ793" s="61"/>
      <c r="LPA793" s="61"/>
      <c r="LPB793" s="61"/>
      <c r="LPC793" s="61"/>
      <c r="LPD793" s="61"/>
      <c r="LPE793" s="61"/>
      <c r="LPF793" s="61"/>
      <c r="LPG793" s="61"/>
      <c r="LPH793" s="61"/>
      <c r="LPI793" s="61"/>
      <c r="LPJ793" s="61"/>
      <c r="LPK793" s="61"/>
      <c r="LPL793" s="61"/>
      <c r="LPM793" s="61"/>
      <c r="LPN793" s="61"/>
      <c r="LPO793" s="61"/>
      <c r="LPP793" s="61"/>
      <c r="LPQ793" s="61"/>
      <c r="LPR793" s="61"/>
      <c r="LPS793" s="61"/>
      <c r="LPT793" s="61"/>
      <c r="LPU793" s="61"/>
      <c r="LPV793" s="61"/>
      <c r="LPW793" s="61"/>
      <c r="LPX793" s="61"/>
      <c r="LPY793" s="61"/>
      <c r="LPZ793" s="61"/>
      <c r="LQA793" s="61"/>
      <c r="LQB793" s="61"/>
      <c r="LQC793" s="61"/>
      <c r="LQD793" s="61"/>
      <c r="LQE793" s="61"/>
      <c r="LQF793" s="61"/>
      <c r="LQG793" s="61"/>
      <c r="LQH793" s="61"/>
      <c r="LQI793" s="61"/>
      <c r="LQJ793" s="61"/>
      <c r="LQK793" s="61"/>
      <c r="LQL793" s="61"/>
      <c r="LQM793" s="61"/>
      <c r="LQN793" s="61"/>
      <c r="LQO793" s="61"/>
      <c r="LQP793" s="61"/>
      <c r="LQQ793" s="61"/>
      <c r="LQR793" s="61"/>
      <c r="LQS793" s="61"/>
      <c r="LQT793" s="61"/>
      <c r="LQU793" s="61"/>
      <c r="LQV793" s="61"/>
      <c r="LQW793" s="61"/>
      <c r="LQX793" s="61"/>
      <c r="LQY793" s="61"/>
      <c r="LQZ793" s="61"/>
      <c r="LRA793" s="61"/>
      <c r="LRB793" s="61"/>
      <c r="LRC793" s="61"/>
      <c r="LRD793" s="61"/>
      <c r="LRE793" s="61"/>
      <c r="LRF793" s="61"/>
      <c r="LRG793" s="61"/>
      <c r="LRH793" s="61"/>
      <c r="LRI793" s="61"/>
      <c r="LRJ793" s="61"/>
      <c r="LRK793" s="61"/>
      <c r="LRL793" s="61"/>
      <c r="LRM793" s="61"/>
      <c r="LRN793" s="61"/>
      <c r="LRO793" s="61"/>
      <c r="LRP793" s="61"/>
      <c r="LRQ793" s="61"/>
      <c r="LRR793" s="61"/>
      <c r="LRS793" s="61"/>
      <c r="LRT793" s="61"/>
      <c r="LRU793" s="61"/>
      <c r="LRV793" s="61"/>
      <c r="LRW793" s="61"/>
      <c r="LRX793" s="61"/>
      <c r="LRY793" s="61"/>
      <c r="LRZ793" s="61"/>
      <c r="LSA793" s="61"/>
      <c r="LSB793" s="61"/>
      <c r="LSC793" s="61"/>
      <c r="LSD793" s="61"/>
      <c r="LSE793" s="61"/>
      <c r="LSF793" s="61"/>
      <c r="LSG793" s="61"/>
      <c r="LSH793" s="61"/>
      <c r="LSI793" s="61"/>
      <c r="LSJ793" s="61"/>
      <c r="LSK793" s="61"/>
      <c r="LSL793" s="61"/>
      <c r="LSM793" s="61"/>
      <c r="LSN793" s="61"/>
      <c r="LSO793" s="61"/>
      <c r="LSP793" s="61"/>
      <c r="LSQ793" s="61"/>
      <c r="LSR793" s="61"/>
      <c r="LSS793" s="61"/>
      <c r="LST793" s="61"/>
      <c r="LSU793" s="61"/>
      <c r="LSV793" s="61"/>
      <c r="LSW793" s="61"/>
      <c r="LSX793" s="61"/>
      <c r="LSY793" s="61"/>
      <c r="LSZ793" s="61"/>
      <c r="LTA793" s="61"/>
      <c r="LTB793" s="61"/>
      <c r="LTC793" s="61"/>
      <c r="LTD793" s="61"/>
      <c r="LTE793" s="61"/>
      <c r="LTF793" s="61"/>
      <c r="LTG793" s="61"/>
      <c r="LTH793" s="61"/>
      <c r="LTI793" s="61"/>
      <c r="LTJ793" s="61"/>
      <c r="LTK793" s="61"/>
      <c r="LTL793" s="61"/>
      <c r="LTM793" s="61"/>
      <c r="LTN793" s="61"/>
      <c r="LTO793" s="61"/>
      <c r="LTP793" s="61"/>
      <c r="LTQ793" s="61"/>
      <c r="LTR793" s="61"/>
      <c r="LTS793" s="61"/>
      <c r="LTT793" s="61"/>
      <c r="LTU793" s="61"/>
      <c r="LTV793" s="61"/>
      <c r="LTW793" s="61"/>
      <c r="LTX793" s="61"/>
      <c r="LTY793" s="61"/>
      <c r="LTZ793" s="61"/>
      <c r="LUA793" s="61"/>
      <c r="LUB793" s="61"/>
      <c r="LUC793" s="61"/>
      <c r="LUD793" s="61"/>
      <c r="LUE793" s="61"/>
      <c r="LUF793" s="61"/>
      <c r="LUG793" s="61"/>
      <c r="LUH793" s="61"/>
      <c r="LUI793" s="61"/>
      <c r="LUJ793" s="61"/>
      <c r="LUK793" s="61"/>
      <c r="LUL793" s="61"/>
      <c r="LUM793" s="61"/>
      <c r="LUN793" s="61"/>
      <c r="LUO793" s="61"/>
      <c r="LUP793" s="61"/>
      <c r="LUQ793" s="61"/>
      <c r="LUR793" s="61"/>
      <c r="LUS793" s="61"/>
      <c r="LUT793" s="61"/>
      <c r="LUU793" s="61"/>
      <c r="LUV793" s="61"/>
      <c r="LUW793" s="61"/>
      <c r="LUX793" s="61"/>
      <c r="LUY793" s="61"/>
      <c r="LUZ793" s="61"/>
      <c r="LVA793" s="61"/>
      <c r="LVB793" s="61"/>
      <c r="LVC793" s="61"/>
      <c r="LVD793" s="61"/>
      <c r="LVE793" s="61"/>
      <c r="LVF793" s="61"/>
      <c r="LVG793" s="61"/>
      <c r="LVH793" s="61"/>
      <c r="LVI793" s="61"/>
      <c r="LVJ793" s="61"/>
      <c r="LVK793" s="61"/>
      <c r="LVL793" s="61"/>
      <c r="LVM793" s="61"/>
      <c r="LVN793" s="61"/>
      <c r="LVO793" s="61"/>
      <c r="LVP793" s="61"/>
      <c r="LVQ793" s="61"/>
      <c r="LVR793" s="61"/>
      <c r="LVS793" s="61"/>
      <c r="LVT793" s="61"/>
      <c r="LVU793" s="61"/>
      <c r="LVV793" s="61"/>
      <c r="LVW793" s="61"/>
      <c r="LVX793" s="61"/>
      <c r="LVY793" s="61"/>
      <c r="LVZ793" s="61"/>
      <c r="LWA793" s="61"/>
      <c r="LWB793" s="61"/>
      <c r="LWC793" s="61"/>
      <c r="LWD793" s="61"/>
      <c r="LWE793" s="61"/>
      <c r="LWF793" s="61"/>
      <c r="LWG793" s="61"/>
      <c r="LWH793" s="61"/>
      <c r="LWI793" s="61"/>
      <c r="LWJ793" s="61"/>
      <c r="LWK793" s="61"/>
      <c r="LWL793" s="61"/>
      <c r="LWM793" s="61"/>
      <c r="LWN793" s="61"/>
      <c r="LWO793" s="61"/>
      <c r="LWP793" s="61"/>
      <c r="LWQ793" s="61"/>
      <c r="LWR793" s="61"/>
      <c r="LWS793" s="61"/>
      <c r="LWT793" s="61"/>
      <c r="LWU793" s="61"/>
      <c r="LWV793" s="61"/>
      <c r="LWW793" s="61"/>
      <c r="LWX793" s="61"/>
      <c r="LWY793" s="61"/>
      <c r="LWZ793" s="61"/>
      <c r="LXA793" s="61"/>
      <c r="LXB793" s="61"/>
      <c r="LXC793" s="61"/>
      <c r="LXD793" s="61"/>
      <c r="LXE793" s="61"/>
      <c r="LXF793" s="61"/>
      <c r="LXG793" s="61"/>
      <c r="LXH793" s="61"/>
      <c r="LXI793" s="61"/>
      <c r="LXJ793" s="61"/>
      <c r="LXK793" s="61"/>
      <c r="LXL793" s="61"/>
      <c r="LXM793" s="61"/>
      <c r="LXN793" s="61"/>
      <c r="LXO793" s="61"/>
      <c r="LXP793" s="61"/>
      <c r="LXQ793" s="61"/>
      <c r="LXR793" s="61"/>
      <c r="LXS793" s="61"/>
      <c r="LXT793" s="61"/>
      <c r="LXU793" s="61"/>
      <c r="LXV793" s="61"/>
      <c r="LXW793" s="61"/>
      <c r="LXX793" s="61"/>
      <c r="LXY793" s="61"/>
      <c r="LXZ793" s="61"/>
      <c r="LYA793" s="61"/>
      <c r="LYB793" s="61"/>
      <c r="LYC793" s="61"/>
      <c r="LYD793" s="61"/>
      <c r="LYE793" s="61"/>
      <c r="LYF793" s="61"/>
      <c r="LYG793" s="61"/>
      <c r="LYH793" s="61"/>
      <c r="LYI793" s="61"/>
      <c r="LYJ793" s="61"/>
      <c r="LYK793" s="61"/>
      <c r="LYL793" s="61"/>
      <c r="LYM793" s="61"/>
      <c r="LYN793" s="61"/>
      <c r="LYO793" s="61"/>
      <c r="LYP793" s="61"/>
      <c r="LYQ793" s="61"/>
      <c r="LYR793" s="61"/>
      <c r="LYS793" s="61"/>
      <c r="LYT793" s="61"/>
      <c r="LYU793" s="61"/>
      <c r="LYV793" s="61"/>
      <c r="LYW793" s="61"/>
      <c r="LYX793" s="61"/>
      <c r="LYY793" s="61"/>
      <c r="LYZ793" s="61"/>
      <c r="LZA793" s="61"/>
      <c r="LZB793" s="61"/>
      <c r="LZC793" s="61"/>
      <c r="LZD793" s="61"/>
      <c r="LZE793" s="61"/>
      <c r="LZF793" s="61"/>
      <c r="LZG793" s="61"/>
      <c r="LZH793" s="61"/>
      <c r="LZI793" s="61"/>
      <c r="LZJ793" s="61"/>
      <c r="LZK793" s="61"/>
      <c r="LZL793" s="61"/>
      <c r="LZM793" s="61"/>
      <c r="LZN793" s="61"/>
      <c r="LZO793" s="61"/>
      <c r="LZP793" s="61"/>
      <c r="LZQ793" s="61"/>
      <c r="LZR793" s="61"/>
      <c r="LZS793" s="61"/>
      <c r="LZT793" s="61"/>
      <c r="LZU793" s="61"/>
      <c r="LZV793" s="61"/>
      <c r="LZW793" s="61"/>
      <c r="LZX793" s="61"/>
      <c r="LZY793" s="61"/>
      <c r="LZZ793" s="61"/>
      <c r="MAA793" s="61"/>
      <c r="MAB793" s="61"/>
      <c r="MAC793" s="61"/>
      <c r="MAD793" s="61"/>
      <c r="MAE793" s="61"/>
      <c r="MAF793" s="61"/>
      <c r="MAG793" s="61"/>
      <c r="MAH793" s="61"/>
      <c r="MAI793" s="61"/>
      <c r="MAJ793" s="61"/>
      <c r="MAK793" s="61"/>
      <c r="MAL793" s="61"/>
      <c r="MAM793" s="61"/>
      <c r="MAN793" s="61"/>
      <c r="MAO793" s="61"/>
      <c r="MAP793" s="61"/>
      <c r="MAQ793" s="61"/>
      <c r="MAR793" s="61"/>
      <c r="MAS793" s="61"/>
      <c r="MAT793" s="61"/>
      <c r="MAU793" s="61"/>
      <c r="MAV793" s="61"/>
      <c r="MAW793" s="61"/>
      <c r="MAX793" s="61"/>
      <c r="MAY793" s="61"/>
      <c r="MAZ793" s="61"/>
      <c r="MBA793" s="61"/>
      <c r="MBB793" s="61"/>
      <c r="MBC793" s="61"/>
      <c r="MBD793" s="61"/>
      <c r="MBE793" s="61"/>
      <c r="MBF793" s="61"/>
      <c r="MBG793" s="61"/>
      <c r="MBH793" s="61"/>
      <c r="MBI793" s="61"/>
      <c r="MBJ793" s="61"/>
      <c r="MBK793" s="61"/>
      <c r="MBL793" s="61"/>
      <c r="MBM793" s="61"/>
      <c r="MBN793" s="61"/>
      <c r="MBO793" s="61"/>
      <c r="MBP793" s="61"/>
      <c r="MBQ793" s="61"/>
      <c r="MBR793" s="61"/>
      <c r="MBS793" s="61"/>
      <c r="MBT793" s="61"/>
      <c r="MBU793" s="61"/>
      <c r="MBV793" s="61"/>
      <c r="MBW793" s="61"/>
      <c r="MBX793" s="61"/>
      <c r="MBY793" s="61"/>
      <c r="MBZ793" s="61"/>
      <c r="MCA793" s="61"/>
      <c r="MCB793" s="61"/>
      <c r="MCC793" s="61"/>
      <c r="MCD793" s="61"/>
      <c r="MCE793" s="61"/>
      <c r="MCF793" s="61"/>
      <c r="MCG793" s="61"/>
      <c r="MCH793" s="61"/>
      <c r="MCI793" s="61"/>
      <c r="MCJ793" s="61"/>
      <c r="MCK793" s="61"/>
      <c r="MCL793" s="61"/>
      <c r="MCM793" s="61"/>
      <c r="MCN793" s="61"/>
      <c r="MCO793" s="61"/>
      <c r="MCP793" s="61"/>
      <c r="MCQ793" s="61"/>
      <c r="MCR793" s="61"/>
      <c r="MCS793" s="61"/>
      <c r="MCT793" s="61"/>
      <c r="MCU793" s="61"/>
      <c r="MCV793" s="61"/>
      <c r="MCW793" s="61"/>
      <c r="MCX793" s="61"/>
      <c r="MCY793" s="61"/>
      <c r="MCZ793" s="61"/>
      <c r="MDA793" s="61"/>
      <c r="MDB793" s="61"/>
      <c r="MDC793" s="61"/>
      <c r="MDD793" s="61"/>
      <c r="MDE793" s="61"/>
      <c r="MDF793" s="61"/>
      <c r="MDG793" s="61"/>
      <c r="MDH793" s="61"/>
      <c r="MDI793" s="61"/>
      <c r="MDJ793" s="61"/>
      <c r="MDK793" s="61"/>
      <c r="MDL793" s="61"/>
      <c r="MDM793" s="61"/>
      <c r="MDN793" s="61"/>
      <c r="MDO793" s="61"/>
      <c r="MDP793" s="61"/>
      <c r="MDQ793" s="61"/>
      <c r="MDR793" s="61"/>
      <c r="MDS793" s="61"/>
      <c r="MDT793" s="61"/>
      <c r="MDU793" s="61"/>
      <c r="MDV793" s="61"/>
      <c r="MDW793" s="61"/>
      <c r="MDX793" s="61"/>
      <c r="MDY793" s="61"/>
      <c r="MDZ793" s="61"/>
      <c r="MEA793" s="61"/>
      <c r="MEB793" s="61"/>
      <c r="MEC793" s="61"/>
      <c r="MED793" s="61"/>
      <c r="MEE793" s="61"/>
      <c r="MEF793" s="61"/>
      <c r="MEG793" s="61"/>
      <c r="MEH793" s="61"/>
      <c r="MEI793" s="61"/>
      <c r="MEJ793" s="61"/>
      <c r="MEK793" s="61"/>
      <c r="MEL793" s="61"/>
      <c r="MEM793" s="61"/>
      <c r="MEN793" s="61"/>
      <c r="MEO793" s="61"/>
      <c r="MEP793" s="61"/>
      <c r="MEQ793" s="61"/>
      <c r="MER793" s="61"/>
      <c r="MES793" s="61"/>
      <c r="MET793" s="61"/>
      <c r="MEU793" s="61"/>
      <c r="MEV793" s="61"/>
      <c r="MEW793" s="61"/>
      <c r="MEX793" s="61"/>
      <c r="MEY793" s="61"/>
      <c r="MEZ793" s="61"/>
      <c r="MFA793" s="61"/>
      <c r="MFB793" s="61"/>
      <c r="MFC793" s="61"/>
      <c r="MFD793" s="61"/>
      <c r="MFE793" s="61"/>
      <c r="MFF793" s="61"/>
      <c r="MFG793" s="61"/>
      <c r="MFH793" s="61"/>
      <c r="MFI793" s="61"/>
      <c r="MFJ793" s="61"/>
      <c r="MFK793" s="61"/>
      <c r="MFL793" s="61"/>
      <c r="MFM793" s="61"/>
      <c r="MFN793" s="61"/>
      <c r="MFO793" s="61"/>
      <c r="MFP793" s="61"/>
      <c r="MFQ793" s="61"/>
      <c r="MFR793" s="61"/>
      <c r="MFS793" s="61"/>
      <c r="MFT793" s="61"/>
      <c r="MFU793" s="61"/>
      <c r="MFV793" s="61"/>
      <c r="MFW793" s="61"/>
      <c r="MFX793" s="61"/>
      <c r="MFY793" s="61"/>
      <c r="MFZ793" s="61"/>
      <c r="MGA793" s="61"/>
      <c r="MGB793" s="61"/>
      <c r="MGC793" s="61"/>
      <c r="MGD793" s="61"/>
      <c r="MGE793" s="61"/>
      <c r="MGF793" s="61"/>
      <c r="MGG793" s="61"/>
      <c r="MGH793" s="61"/>
      <c r="MGI793" s="61"/>
      <c r="MGJ793" s="61"/>
      <c r="MGK793" s="61"/>
      <c r="MGL793" s="61"/>
      <c r="MGM793" s="61"/>
      <c r="MGN793" s="61"/>
      <c r="MGO793" s="61"/>
      <c r="MGP793" s="61"/>
      <c r="MGQ793" s="61"/>
      <c r="MGR793" s="61"/>
      <c r="MGS793" s="61"/>
      <c r="MGT793" s="61"/>
      <c r="MGU793" s="61"/>
      <c r="MGV793" s="61"/>
      <c r="MGW793" s="61"/>
      <c r="MGX793" s="61"/>
      <c r="MGY793" s="61"/>
      <c r="MGZ793" s="61"/>
      <c r="MHA793" s="61"/>
      <c r="MHB793" s="61"/>
      <c r="MHC793" s="61"/>
      <c r="MHD793" s="61"/>
      <c r="MHE793" s="61"/>
      <c r="MHF793" s="61"/>
      <c r="MHG793" s="61"/>
      <c r="MHH793" s="61"/>
      <c r="MHI793" s="61"/>
      <c r="MHJ793" s="61"/>
      <c r="MHK793" s="61"/>
      <c r="MHL793" s="61"/>
      <c r="MHM793" s="61"/>
      <c r="MHN793" s="61"/>
      <c r="MHO793" s="61"/>
      <c r="MHP793" s="61"/>
      <c r="MHQ793" s="61"/>
      <c r="MHR793" s="61"/>
      <c r="MHS793" s="61"/>
      <c r="MHT793" s="61"/>
      <c r="MHU793" s="61"/>
      <c r="MHV793" s="61"/>
      <c r="MHW793" s="61"/>
      <c r="MHX793" s="61"/>
      <c r="MHY793" s="61"/>
      <c r="MHZ793" s="61"/>
      <c r="MIA793" s="61"/>
      <c r="MIB793" s="61"/>
      <c r="MIC793" s="61"/>
      <c r="MID793" s="61"/>
      <c r="MIE793" s="61"/>
      <c r="MIF793" s="61"/>
      <c r="MIG793" s="61"/>
      <c r="MIH793" s="61"/>
      <c r="MII793" s="61"/>
      <c r="MIJ793" s="61"/>
      <c r="MIK793" s="61"/>
      <c r="MIL793" s="61"/>
      <c r="MIM793" s="61"/>
      <c r="MIN793" s="61"/>
      <c r="MIO793" s="61"/>
      <c r="MIP793" s="61"/>
      <c r="MIQ793" s="61"/>
      <c r="MIR793" s="61"/>
      <c r="MIS793" s="61"/>
      <c r="MIT793" s="61"/>
      <c r="MIU793" s="61"/>
      <c r="MIV793" s="61"/>
      <c r="MIW793" s="61"/>
      <c r="MIX793" s="61"/>
      <c r="MIY793" s="61"/>
      <c r="MIZ793" s="61"/>
      <c r="MJA793" s="61"/>
      <c r="MJB793" s="61"/>
      <c r="MJC793" s="61"/>
      <c r="MJD793" s="61"/>
      <c r="MJE793" s="61"/>
      <c r="MJF793" s="61"/>
      <c r="MJG793" s="61"/>
      <c r="MJH793" s="61"/>
      <c r="MJI793" s="61"/>
      <c r="MJJ793" s="61"/>
      <c r="MJK793" s="61"/>
      <c r="MJL793" s="61"/>
      <c r="MJM793" s="61"/>
      <c r="MJN793" s="61"/>
      <c r="MJO793" s="61"/>
      <c r="MJP793" s="61"/>
      <c r="MJQ793" s="61"/>
      <c r="MJR793" s="61"/>
      <c r="MJS793" s="61"/>
      <c r="MJT793" s="61"/>
      <c r="MJU793" s="61"/>
      <c r="MJV793" s="61"/>
      <c r="MJW793" s="61"/>
      <c r="MJX793" s="61"/>
      <c r="MJY793" s="61"/>
      <c r="MJZ793" s="61"/>
      <c r="MKA793" s="61"/>
      <c r="MKB793" s="61"/>
      <c r="MKC793" s="61"/>
      <c r="MKD793" s="61"/>
      <c r="MKE793" s="61"/>
      <c r="MKF793" s="61"/>
      <c r="MKG793" s="61"/>
      <c r="MKH793" s="61"/>
      <c r="MKI793" s="61"/>
      <c r="MKJ793" s="61"/>
      <c r="MKK793" s="61"/>
      <c r="MKL793" s="61"/>
      <c r="MKM793" s="61"/>
      <c r="MKN793" s="61"/>
      <c r="MKO793" s="61"/>
      <c r="MKP793" s="61"/>
      <c r="MKQ793" s="61"/>
      <c r="MKR793" s="61"/>
      <c r="MKS793" s="61"/>
      <c r="MKT793" s="61"/>
      <c r="MKU793" s="61"/>
      <c r="MKV793" s="61"/>
      <c r="MKW793" s="61"/>
      <c r="MKX793" s="61"/>
      <c r="MKY793" s="61"/>
      <c r="MKZ793" s="61"/>
      <c r="MLA793" s="61"/>
      <c r="MLB793" s="61"/>
      <c r="MLC793" s="61"/>
      <c r="MLD793" s="61"/>
      <c r="MLE793" s="61"/>
      <c r="MLF793" s="61"/>
      <c r="MLG793" s="61"/>
      <c r="MLH793" s="61"/>
      <c r="MLI793" s="61"/>
      <c r="MLJ793" s="61"/>
      <c r="MLK793" s="61"/>
      <c r="MLL793" s="61"/>
      <c r="MLM793" s="61"/>
      <c r="MLN793" s="61"/>
      <c r="MLO793" s="61"/>
      <c r="MLP793" s="61"/>
      <c r="MLQ793" s="61"/>
      <c r="MLR793" s="61"/>
      <c r="MLS793" s="61"/>
      <c r="MLT793" s="61"/>
      <c r="MLU793" s="61"/>
      <c r="MLV793" s="61"/>
      <c r="MLW793" s="61"/>
      <c r="MLX793" s="61"/>
      <c r="MLY793" s="61"/>
      <c r="MLZ793" s="61"/>
      <c r="MMA793" s="61"/>
      <c r="MMB793" s="61"/>
      <c r="MMC793" s="61"/>
      <c r="MMD793" s="61"/>
      <c r="MME793" s="61"/>
      <c r="MMF793" s="61"/>
      <c r="MMG793" s="61"/>
      <c r="MMH793" s="61"/>
      <c r="MMI793" s="61"/>
      <c r="MMJ793" s="61"/>
      <c r="MMK793" s="61"/>
      <c r="MML793" s="61"/>
      <c r="MMM793" s="61"/>
      <c r="MMN793" s="61"/>
      <c r="MMO793" s="61"/>
      <c r="MMP793" s="61"/>
      <c r="MMQ793" s="61"/>
      <c r="MMR793" s="61"/>
      <c r="MMS793" s="61"/>
      <c r="MMT793" s="61"/>
      <c r="MMU793" s="61"/>
      <c r="MMV793" s="61"/>
      <c r="MMW793" s="61"/>
      <c r="MMX793" s="61"/>
      <c r="MMY793" s="61"/>
      <c r="MMZ793" s="61"/>
      <c r="MNA793" s="61"/>
      <c r="MNB793" s="61"/>
      <c r="MNC793" s="61"/>
      <c r="MND793" s="61"/>
      <c r="MNE793" s="61"/>
      <c r="MNF793" s="61"/>
      <c r="MNG793" s="61"/>
      <c r="MNH793" s="61"/>
      <c r="MNI793" s="61"/>
      <c r="MNJ793" s="61"/>
      <c r="MNK793" s="61"/>
      <c r="MNL793" s="61"/>
      <c r="MNM793" s="61"/>
      <c r="MNN793" s="61"/>
      <c r="MNO793" s="61"/>
      <c r="MNP793" s="61"/>
      <c r="MNQ793" s="61"/>
      <c r="MNR793" s="61"/>
      <c r="MNS793" s="61"/>
      <c r="MNT793" s="61"/>
      <c r="MNU793" s="61"/>
      <c r="MNV793" s="61"/>
      <c r="MNW793" s="61"/>
      <c r="MNX793" s="61"/>
      <c r="MNY793" s="61"/>
      <c r="MNZ793" s="61"/>
      <c r="MOA793" s="61"/>
      <c r="MOB793" s="61"/>
      <c r="MOC793" s="61"/>
      <c r="MOD793" s="61"/>
      <c r="MOE793" s="61"/>
      <c r="MOF793" s="61"/>
      <c r="MOG793" s="61"/>
      <c r="MOH793" s="61"/>
      <c r="MOI793" s="61"/>
      <c r="MOJ793" s="61"/>
      <c r="MOK793" s="61"/>
      <c r="MOL793" s="61"/>
      <c r="MOM793" s="61"/>
      <c r="MON793" s="61"/>
      <c r="MOO793" s="61"/>
      <c r="MOP793" s="61"/>
      <c r="MOQ793" s="61"/>
      <c r="MOR793" s="61"/>
      <c r="MOS793" s="61"/>
      <c r="MOT793" s="61"/>
      <c r="MOU793" s="61"/>
      <c r="MOV793" s="61"/>
      <c r="MOW793" s="61"/>
      <c r="MOX793" s="61"/>
      <c r="MOY793" s="61"/>
      <c r="MOZ793" s="61"/>
      <c r="MPA793" s="61"/>
      <c r="MPB793" s="61"/>
      <c r="MPC793" s="61"/>
      <c r="MPD793" s="61"/>
      <c r="MPE793" s="61"/>
      <c r="MPF793" s="61"/>
      <c r="MPG793" s="61"/>
      <c r="MPH793" s="61"/>
      <c r="MPI793" s="61"/>
      <c r="MPJ793" s="61"/>
      <c r="MPK793" s="61"/>
      <c r="MPL793" s="61"/>
      <c r="MPM793" s="61"/>
      <c r="MPN793" s="61"/>
      <c r="MPO793" s="61"/>
      <c r="MPP793" s="61"/>
      <c r="MPQ793" s="61"/>
      <c r="MPR793" s="61"/>
      <c r="MPS793" s="61"/>
      <c r="MPT793" s="61"/>
      <c r="MPU793" s="61"/>
      <c r="MPV793" s="61"/>
      <c r="MPW793" s="61"/>
      <c r="MPX793" s="61"/>
      <c r="MPY793" s="61"/>
      <c r="MPZ793" s="61"/>
      <c r="MQA793" s="61"/>
      <c r="MQB793" s="61"/>
      <c r="MQC793" s="61"/>
      <c r="MQD793" s="61"/>
      <c r="MQE793" s="61"/>
      <c r="MQF793" s="61"/>
      <c r="MQG793" s="61"/>
      <c r="MQH793" s="61"/>
      <c r="MQI793" s="61"/>
      <c r="MQJ793" s="61"/>
      <c r="MQK793" s="61"/>
      <c r="MQL793" s="61"/>
      <c r="MQM793" s="61"/>
      <c r="MQN793" s="61"/>
      <c r="MQO793" s="61"/>
      <c r="MQP793" s="61"/>
      <c r="MQQ793" s="61"/>
      <c r="MQR793" s="61"/>
      <c r="MQS793" s="61"/>
      <c r="MQT793" s="61"/>
      <c r="MQU793" s="61"/>
      <c r="MQV793" s="61"/>
      <c r="MQW793" s="61"/>
      <c r="MQX793" s="61"/>
      <c r="MQY793" s="61"/>
      <c r="MQZ793" s="61"/>
      <c r="MRA793" s="61"/>
      <c r="MRB793" s="61"/>
      <c r="MRC793" s="61"/>
      <c r="MRD793" s="61"/>
      <c r="MRE793" s="61"/>
      <c r="MRF793" s="61"/>
      <c r="MRG793" s="61"/>
      <c r="MRH793" s="61"/>
      <c r="MRI793" s="61"/>
      <c r="MRJ793" s="61"/>
      <c r="MRK793" s="61"/>
      <c r="MRL793" s="61"/>
      <c r="MRM793" s="61"/>
      <c r="MRN793" s="61"/>
      <c r="MRO793" s="61"/>
      <c r="MRP793" s="61"/>
      <c r="MRQ793" s="61"/>
      <c r="MRR793" s="61"/>
      <c r="MRS793" s="61"/>
      <c r="MRT793" s="61"/>
      <c r="MRU793" s="61"/>
      <c r="MRV793" s="61"/>
      <c r="MRW793" s="61"/>
      <c r="MRX793" s="61"/>
      <c r="MRY793" s="61"/>
      <c r="MRZ793" s="61"/>
      <c r="MSA793" s="61"/>
      <c r="MSB793" s="61"/>
      <c r="MSC793" s="61"/>
      <c r="MSD793" s="61"/>
      <c r="MSE793" s="61"/>
      <c r="MSF793" s="61"/>
      <c r="MSG793" s="61"/>
      <c r="MSH793" s="61"/>
      <c r="MSI793" s="61"/>
      <c r="MSJ793" s="61"/>
      <c r="MSK793" s="61"/>
      <c r="MSL793" s="61"/>
      <c r="MSM793" s="61"/>
      <c r="MSN793" s="61"/>
      <c r="MSO793" s="61"/>
      <c r="MSP793" s="61"/>
      <c r="MSQ793" s="61"/>
      <c r="MSR793" s="61"/>
      <c r="MSS793" s="61"/>
      <c r="MST793" s="61"/>
      <c r="MSU793" s="61"/>
      <c r="MSV793" s="61"/>
      <c r="MSW793" s="61"/>
      <c r="MSX793" s="61"/>
      <c r="MSY793" s="61"/>
      <c r="MSZ793" s="61"/>
      <c r="MTA793" s="61"/>
      <c r="MTB793" s="61"/>
      <c r="MTC793" s="61"/>
      <c r="MTD793" s="61"/>
      <c r="MTE793" s="61"/>
      <c r="MTF793" s="61"/>
      <c r="MTG793" s="61"/>
      <c r="MTH793" s="61"/>
      <c r="MTI793" s="61"/>
      <c r="MTJ793" s="61"/>
      <c r="MTK793" s="61"/>
      <c r="MTL793" s="61"/>
      <c r="MTM793" s="61"/>
      <c r="MTN793" s="61"/>
      <c r="MTO793" s="61"/>
      <c r="MTP793" s="61"/>
      <c r="MTQ793" s="61"/>
      <c r="MTR793" s="61"/>
      <c r="MTS793" s="61"/>
      <c r="MTT793" s="61"/>
      <c r="MTU793" s="61"/>
      <c r="MTV793" s="61"/>
      <c r="MTW793" s="61"/>
      <c r="MTX793" s="61"/>
      <c r="MTY793" s="61"/>
      <c r="MTZ793" s="61"/>
      <c r="MUA793" s="61"/>
      <c r="MUB793" s="61"/>
      <c r="MUC793" s="61"/>
      <c r="MUD793" s="61"/>
      <c r="MUE793" s="61"/>
      <c r="MUF793" s="61"/>
      <c r="MUG793" s="61"/>
      <c r="MUH793" s="61"/>
      <c r="MUI793" s="61"/>
      <c r="MUJ793" s="61"/>
      <c r="MUK793" s="61"/>
      <c r="MUL793" s="61"/>
      <c r="MUM793" s="61"/>
      <c r="MUN793" s="61"/>
      <c r="MUO793" s="61"/>
      <c r="MUP793" s="61"/>
      <c r="MUQ793" s="61"/>
      <c r="MUR793" s="61"/>
      <c r="MUS793" s="61"/>
      <c r="MUT793" s="61"/>
      <c r="MUU793" s="61"/>
      <c r="MUV793" s="61"/>
      <c r="MUW793" s="61"/>
      <c r="MUX793" s="61"/>
      <c r="MUY793" s="61"/>
      <c r="MUZ793" s="61"/>
      <c r="MVA793" s="61"/>
      <c r="MVB793" s="61"/>
      <c r="MVC793" s="61"/>
      <c r="MVD793" s="61"/>
      <c r="MVE793" s="61"/>
      <c r="MVF793" s="61"/>
      <c r="MVG793" s="61"/>
      <c r="MVH793" s="61"/>
      <c r="MVI793" s="61"/>
      <c r="MVJ793" s="61"/>
      <c r="MVK793" s="61"/>
      <c r="MVL793" s="61"/>
      <c r="MVM793" s="61"/>
      <c r="MVN793" s="61"/>
      <c r="MVO793" s="61"/>
      <c r="MVP793" s="61"/>
      <c r="MVQ793" s="61"/>
      <c r="MVR793" s="61"/>
      <c r="MVS793" s="61"/>
      <c r="MVT793" s="61"/>
      <c r="MVU793" s="61"/>
      <c r="MVV793" s="61"/>
      <c r="MVW793" s="61"/>
      <c r="MVX793" s="61"/>
      <c r="MVY793" s="61"/>
      <c r="MVZ793" s="61"/>
      <c r="MWA793" s="61"/>
      <c r="MWB793" s="61"/>
      <c r="MWC793" s="61"/>
      <c r="MWD793" s="61"/>
      <c r="MWE793" s="61"/>
      <c r="MWF793" s="61"/>
      <c r="MWG793" s="61"/>
      <c r="MWH793" s="61"/>
      <c r="MWI793" s="61"/>
      <c r="MWJ793" s="61"/>
      <c r="MWK793" s="61"/>
      <c r="MWL793" s="61"/>
      <c r="MWM793" s="61"/>
      <c r="MWN793" s="61"/>
      <c r="MWO793" s="61"/>
      <c r="MWP793" s="61"/>
      <c r="MWQ793" s="61"/>
      <c r="MWR793" s="61"/>
      <c r="MWS793" s="61"/>
      <c r="MWT793" s="61"/>
      <c r="MWU793" s="61"/>
      <c r="MWV793" s="61"/>
      <c r="MWW793" s="61"/>
      <c r="MWX793" s="61"/>
      <c r="MWY793" s="61"/>
      <c r="MWZ793" s="61"/>
      <c r="MXA793" s="61"/>
      <c r="MXB793" s="61"/>
      <c r="MXC793" s="61"/>
      <c r="MXD793" s="61"/>
      <c r="MXE793" s="61"/>
      <c r="MXF793" s="61"/>
      <c r="MXG793" s="61"/>
      <c r="MXH793" s="61"/>
      <c r="MXI793" s="61"/>
      <c r="MXJ793" s="61"/>
      <c r="MXK793" s="61"/>
      <c r="MXL793" s="61"/>
      <c r="MXM793" s="61"/>
      <c r="MXN793" s="61"/>
      <c r="MXO793" s="61"/>
      <c r="MXP793" s="61"/>
      <c r="MXQ793" s="61"/>
      <c r="MXR793" s="61"/>
      <c r="MXS793" s="61"/>
      <c r="MXT793" s="61"/>
      <c r="MXU793" s="61"/>
      <c r="MXV793" s="61"/>
      <c r="MXW793" s="61"/>
      <c r="MXX793" s="61"/>
      <c r="MXY793" s="61"/>
      <c r="MXZ793" s="61"/>
      <c r="MYA793" s="61"/>
      <c r="MYB793" s="61"/>
      <c r="MYC793" s="61"/>
      <c r="MYD793" s="61"/>
      <c r="MYE793" s="61"/>
      <c r="MYF793" s="61"/>
      <c r="MYG793" s="61"/>
      <c r="MYH793" s="61"/>
      <c r="MYI793" s="61"/>
      <c r="MYJ793" s="61"/>
      <c r="MYK793" s="61"/>
      <c r="MYL793" s="61"/>
      <c r="MYM793" s="61"/>
      <c r="MYN793" s="61"/>
      <c r="MYO793" s="61"/>
      <c r="MYP793" s="61"/>
      <c r="MYQ793" s="61"/>
      <c r="MYR793" s="61"/>
      <c r="MYS793" s="61"/>
      <c r="MYT793" s="61"/>
      <c r="MYU793" s="61"/>
      <c r="MYV793" s="61"/>
      <c r="MYW793" s="61"/>
      <c r="MYX793" s="61"/>
      <c r="MYY793" s="61"/>
      <c r="MYZ793" s="61"/>
      <c r="MZA793" s="61"/>
      <c r="MZB793" s="61"/>
      <c r="MZC793" s="61"/>
      <c r="MZD793" s="61"/>
      <c r="MZE793" s="61"/>
      <c r="MZF793" s="61"/>
      <c r="MZG793" s="61"/>
      <c r="MZH793" s="61"/>
      <c r="MZI793" s="61"/>
      <c r="MZJ793" s="61"/>
      <c r="MZK793" s="61"/>
      <c r="MZL793" s="61"/>
      <c r="MZM793" s="61"/>
      <c r="MZN793" s="61"/>
      <c r="MZO793" s="61"/>
      <c r="MZP793" s="61"/>
      <c r="MZQ793" s="61"/>
      <c r="MZR793" s="61"/>
      <c r="MZS793" s="61"/>
      <c r="MZT793" s="61"/>
      <c r="MZU793" s="61"/>
      <c r="MZV793" s="61"/>
      <c r="MZW793" s="61"/>
      <c r="MZX793" s="61"/>
      <c r="MZY793" s="61"/>
      <c r="MZZ793" s="61"/>
      <c r="NAA793" s="61"/>
      <c r="NAB793" s="61"/>
      <c r="NAC793" s="61"/>
      <c r="NAD793" s="61"/>
      <c r="NAE793" s="61"/>
      <c r="NAF793" s="61"/>
      <c r="NAG793" s="61"/>
      <c r="NAH793" s="61"/>
      <c r="NAI793" s="61"/>
      <c r="NAJ793" s="61"/>
      <c r="NAK793" s="61"/>
      <c r="NAL793" s="61"/>
      <c r="NAM793" s="61"/>
      <c r="NAN793" s="61"/>
      <c r="NAO793" s="61"/>
      <c r="NAP793" s="61"/>
      <c r="NAQ793" s="61"/>
      <c r="NAR793" s="61"/>
      <c r="NAS793" s="61"/>
      <c r="NAT793" s="61"/>
      <c r="NAU793" s="61"/>
      <c r="NAV793" s="61"/>
      <c r="NAW793" s="61"/>
      <c r="NAX793" s="61"/>
      <c r="NAY793" s="61"/>
      <c r="NAZ793" s="61"/>
      <c r="NBA793" s="61"/>
      <c r="NBB793" s="61"/>
      <c r="NBC793" s="61"/>
      <c r="NBD793" s="61"/>
      <c r="NBE793" s="61"/>
      <c r="NBF793" s="61"/>
      <c r="NBG793" s="61"/>
      <c r="NBH793" s="61"/>
      <c r="NBI793" s="61"/>
      <c r="NBJ793" s="61"/>
      <c r="NBK793" s="61"/>
      <c r="NBL793" s="61"/>
      <c r="NBM793" s="61"/>
      <c r="NBN793" s="61"/>
      <c r="NBO793" s="61"/>
      <c r="NBP793" s="61"/>
      <c r="NBQ793" s="61"/>
      <c r="NBR793" s="61"/>
      <c r="NBS793" s="61"/>
      <c r="NBT793" s="61"/>
      <c r="NBU793" s="61"/>
      <c r="NBV793" s="61"/>
      <c r="NBW793" s="61"/>
      <c r="NBX793" s="61"/>
      <c r="NBY793" s="61"/>
      <c r="NBZ793" s="61"/>
      <c r="NCA793" s="61"/>
      <c r="NCB793" s="61"/>
      <c r="NCC793" s="61"/>
      <c r="NCD793" s="61"/>
      <c r="NCE793" s="61"/>
      <c r="NCF793" s="61"/>
      <c r="NCG793" s="61"/>
      <c r="NCH793" s="61"/>
      <c r="NCI793" s="61"/>
      <c r="NCJ793" s="61"/>
      <c r="NCK793" s="61"/>
      <c r="NCL793" s="61"/>
      <c r="NCM793" s="61"/>
      <c r="NCN793" s="61"/>
      <c r="NCO793" s="61"/>
      <c r="NCP793" s="61"/>
      <c r="NCQ793" s="61"/>
      <c r="NCR793" s="61"/>
      <c r="NCS793" s="61"/>
      <c r="NCT793" s="61"/>
      <c r="NCU793" s="61"/>
      <c r="NCV793" s="61"/>
      <c r="NCW793" s="61"/>
      <c r="NCX793" s="61"/>
      <c r="NCY793" s="61"/>
      <c r="NCZ793" s="61"/>
      <c r="NDA793" s="61"/>
      <c r="NDB793" s="61"/>
      <c r="NDC793" s="61"/>
      <c r="NDD793" s="61"/>
      <c r="NDE793" s="61"/>
      <c r="NDF793" s="61"/>
      <c r="NDG793" s="61"/>
      <c r="NDH793" s="61"/>
      <c r="NDI793" s="61"/>
      <c r="NDJ793" s="61"/>
      <c r="NDK793" s="61"/>
      <c r="NDL793" s="61"/>
      <c r="NDM793" s="61"/>
      <c r="NDN793" s="61"/>
      <c r="NDO793" s="61"/>
      <c r="NDP793" s="61"/>
      <c r="NDQ793" s="61"/>
      <c r="NDR793" s="61"/>
      <c r="NDS793" s="61"/>
      <c r="NDT793" s="61"/>
      <c r="NDU793" s="61"/>
      <c r="NDV793" s="61"/>
      <c r="NDW793" s="61"/>
      <c r="NDX793" s="61"/>
      <c r="NDY793" s="61"/>
      <c r="NDZ793" s="61"/>
      <c r="NEA793" s="61"/>
      <c r="NEB793" s="61"/>
      <c r="NEC793" s="61"/>
      <c r="NED793" s="61"/>
      <c r="NEE793" s="61"/>
      <c r="NEF793" s="61"/>
      <c r="NEG793" s="61"/>
      <c r="NEH793" s="61"/>
      <c r="NEI793" s="61"/>
      <c r="NEJ793" s="61"/>
      <c r="NEK793" s="61"/>
      <c r="NEL793" s="61"/>
      <c r="NEM793" s="61"/>
      <c r="NEN793" s="61"/>
      <c r="NEO793" s="61"/>
      <c r="NEP793" s="61"/>
      <c r="NEQ793" s="61"/>
      <c r="NER793" s="61"/>
      <c r="NES793" s="61"/>
      <c r="NET793" s="61"/>
      <c r="NEU793" s="61"/>
      <c r="NEV793" s="61"/>
      <c r="NEW793" s="61"/>
      <c r="NEX793" s="61"/>
      <c r="NEY793" s="61"/>
      <c r="NEZ793" s="61"/>
      <c r="NFA793" s="61"/>
      <c r="NFB793" s="61"/>
      <c r="NFC793" s="61"/>
      <c r="NFD793" s="61"/>
      <c r="NFE793" s="61"/>
      <c r="NFF793" s="61"/>
      <c r="NFG793" s="61"/>
      <c r="NFH793" s="61"/>
      <c r="NFI793" s="61"/>
      <c r="NFJ793" s="61"/>
      <c r="NFK793" s="61"/>
      <c r="NFL793" s="61"/>
      <c r="NFM793" s="61"/>
      <c r="NFN793" s="61"/>
      <c r="NFO793" s="61"/>
      <c r="NFP793" s="61"/>
      <c r="NFQ793" s="61"/>
      <c r="NFR793" s="61"/>
      <c r="NFS793" s="61"/>
      <c r="NFT793" s="61"/>
      <c r="NFU793" s="61"/>
      <c r="NFV793" s="61"/>
      <c r="NFW793" s="61"/>
      <c r="NFX793" s="61"/>
      <c r="NFY793" s="61"/>
      <c r="NFZ793" s="61"/>
      <c r="NGA793" s="61"/>
      <c r="NGB793" s="61"/>
      <c r="NGC793" s="61"/>
      <c r="NGD793" s="61"/>
      <c r="NGE793" s="61"/>
      <c r="NGF793" s="61"/>
      <c r="NGG793" s="61"/>
      <c r="NGH793" s="61"/>
      <c r="NGI793" s="61"/>
      <c r="NGJ793" s="61"/>
      <c r="NGK793" s="61"/>
      <c r="NGL793" s="61"/>
      <c r="NGM793" s="61"/>
      <c r="NGN793" s="61"/>
      <c r="NGO793" s="61"/>
      <c r="NGP793" s="61"/>
      <c r="NGQ793" s="61"/>
      <c r="NGR793" s="61"/>
      <c r="NGS793" s="61"/>
      <c r="NGT793" s="61"/>
      <c r="NGU793" s="61"/>
      <c r="NGV793" s="61"/>
      <c r="NGW793" s="61"/>
      <c r="NGX793" s="61"/>
      <c r="NGY793" s="61"/>
      <c r="NGZ793" s="61"/>
      <c r="NHA793" s="61"/>
      <c r="NHB793" s="61"/>
      <c r="NHC793" s="61"/>
      <c r="NHD793" s="61"/>
      <c r="NHE793" s="61"/>
      <c r="NHF793" s="61"/>
      <c r="NHG793" s="61"/>
      <c r="NHH793" s="61"/>
      <c r="NHI793" s="61"/>
      <c r="NHJ793" s="61"/>
      <c r="NHK793" s="61"/>
      <c r="NHL793" s="61"/>
      <c r="NHM793" s="61"/>
      <c r="NHN793" s="61"/>
      <c r="NHO793" s="61"/>
      <c r="NHP793" s="61"/>
      <c r="NHQ793" s="61"/>
      <c r="NHR793" s="61"/>
      <c r="NHS793" s="61"/>
      <c r="NHT793" s="61"/>
      <c r="NHU793" s="61"/>
      <c r="NHV793" s="61"/>
      <c r="NHW793" s="61"/>
      <c r="NHX793" s="61"/>
      <c r="NHY793" s="61"/>
      <c r="NHZ793" s="61"/>
      <c r="NIA793" s="61"/>
      <c r="NIB793" s="61"/>
      <c r="NIC793" s="61"/>
      <c r="NID793" s="61"/>
      <c r="NIE793" s="61"/>
      <c r="NIF793" s="61"/>
      <c r="NIG793" s="61"/>
      <c r="NIH793" s="61"/>
      <c r="NII793" s="61"/>
      <c r="NIJ793" s="61"/>
      <c r="NIK793" s="61"/>
      <c r="NIL793" s="61"/>
      <c r="NIM793" s="61"/>
      <c r="NIN793" s="61"/>
      <c r="NIO793" s="61"/>
      <c r="NIP793" s="61"/>
      <c r="NIQ793" s="61"/>
      <c r="NIR793" s="61"/>
      <c r="NIS793" s="61"/>
      <c r="NIT793" s="61"/>
      <c r="NIU793" s="61"/>
      <c r="NIV793" s="61"/>
      <c r="NIW793" s="61"/>
      <c r="NIX793" s="61"/>
      <c r="NIY793" s="61"/>
      <c r="NIZ793" s="61"/>
      <c r="NJA793" s="61"/>
      <c r="NJB793" s="61"/>
      <c r="NJC793" s="61"/>
      <c r="NJD793" s="61"/>
      <c r="NJE793" s="61"/>
      <c r="NJF793" s="61"/>
      <c r="NJG793" s="61"/>
      <c r="NJH793" s="61"/>
      <c r="NJI793" s="61"/>
      <c r="NJJ793" s="61"/>
      <c r="NJK793" s="61"/>
      <c r="NJL793" s="61"/>
      <c r="NJM793" s="61"/>
      <c r="NJN793" s="61"/>
      <c r="NJO793" s="61"/>
      <c r="NJP793" s="61"/>
      <c r="NJQ793" s="61"/>
      <c r="NJR793" s="61"/>
      <c r="NJS793" s="61"/>
      <c r="NJT793" s="61"/>
      <c r="NJU793" s="61"/>
      <c r="NJV793" s="61"/>
      <c r="NJW793" s="61"/>
      <c r="NJX793" s="61"/>
      <c r="NJY793" s="61"/>
      <c r="NJZ793" s="61"/>
      <c r="NKA793" s="61"/>
      <c r="NKB793" s="61"/>
      <c r="NKC793" s="61"/>
      <c r="NKD793" s="61"/>
      <c r="NKE793" s="61"/>
      <c r="NKF793" s="61"/>
      <c r="NKG793" s="61"/>
      <c r="NKH793" s="61"/>
      <c r="NKI793" s="61"/>
      <c r="NKJ793" s="61"/>
      <c r="NKK793" s="61"/>
      <c r="NKL793" s="61"/>
      <c r="NKM793" s="61"/>
      <c r="NKN793" s="61"/>
      <c r="NKO793" s="61"/>
      <c r="NKP793" s="61"/>
      <c r="NKQ793" s="61"/>
      <c r="NKR793" s="61"/>
      <c r="NKS793" s="61"/>
      <c r="NKT793" s="61"/>
      <c r="NKU793" s="61"/>
      <c r="NKV793" s="61"/>
      <c r="NKW793" s="61"/>
      <c r="NKX793" s="61"/>
      <c r="NKY793" s="61"/>
      <c r="NKZ793" s="61"/>
      <c r="NLA793" s="61"/>
      <c r="NLB793" s="61"/>
      <c r="NLC793" s="61"/>
      <c r="NLD793" s="61"/>
      <c r="NLE793" s="61"/>
      <c r="NLF793" s="61"/>
      <c r="NLG793" s="61"/>
      <c r="NLH793" s="61"/>
      <c r="NLI793" s="61"/>
      <c r="NLJ793" s="61"/>
      <c r="NLK793" s="61"/>
      <c r="NLL793" s="61"/>
      <c r="NLM793" s="61"/>
      <c r="NLN793" s="61"/>
      <c r="NLO793" s="61"/>
      <c r="NLP793" s="61"/>
      <c r="NLQ793" s="61"/>
      <c r="NLR793" s="61"/>
      <c r="NLS793" s="61"/>
      <c r="NLT793" s="61"/>
      <c r="NLU793" s="61"/>
      <c r="NLV793" s="61"/>
      <c r="NLW793" s="61"/>
      <c r="NLX793" s="61"/>
      <c r="NLY793" s="61"/>
      <c r="NLZ793" s="61"/>
      <c r="NMA793" s="61"/>
      <c r="NMB793" s="61"/>
      <c r="NMC793" s="61"/>
      <c r="NMD793" s="61"/>
      <c r="NME793" s="61"/>
      <c r="NMF793" s="61"/>
      <c r="NMG793" s="61"/>
      <c r="NMH793" s="61"/>
      <c r="NMI793" s="61"/>
      <c r="NMJ793" s="61"/>
      <c r="NMK793" s="61"/>
      <c r="NML793" s="61"/>
      <c r="NMM793" s="61"/>
      <c r="NMN793" s="61"/>
      <c r="NMO793" s="61"/>
      <c r="NMP793" s="61"/>
      <c r="NMQ793" s="61"/>
      <c r="NMR793" s="61"/>
      <c r="NMS793" s="61"/>
      <c r="NMT793" s="61"/>
      <c r="NMU793" s="61"/>
      <c r="NMV793" s="61"/>
      <c r="NMW793" s="61"/>
      <c r="NMX793" s="61"/>
      <c r="NMY793" s="61"/>
      <c r="NMZ793" s="61"/>
      <c r="NNA793" s="61"/>
      <c r="NNB793" s="61"/>
      <c r="NNC793" s="61"/>
      <c r="NND793" s="61"/>
      <c r="NNE793" s="61"/>
      <c r="NNF793" s="61"/>
      <c r="NNG793" s="61"/>
      <c r="NNH793" s="61"/>
      <c r="NNI793" s="61"/>
      <c r="NNJ793" s="61"/>
      <c r="NNK793" s="61"/>
      <c r="NNL793" s="61"/>
      <c r="NNM793" s="61"/>
      <c r="NNN793" s="61"/>
      <c r="NNO793" s="61"/>
      <c r="NNP793" s="61"/>
      <c r="NNQ793" s="61"/>
      <c r="NNR793" s="61"/>
      <c r="NNS793" s="61"/>
      <c r="NNT793" s="61"/>
      <c r="NNU793" s="61"/>
      <c r="NNV793" s="61"/>
      <c r="NNW793" s="61"/>
      <c r="NNX793" s="61"/>
      <c r="NNY793" s="61"/>
      <c r="NNZ793" s="61"/>
      <c r="NOA793" s="61"/>
      <c r="NOB793" s="61"/>
      <c r="NOC793" s="61"/>
      <c r="NOD793" s="61"/>
      <c r="NOE793" s="61"/>
      <c r="NOF793" s="61"/>
      <c r="NOG793" s="61"/>
      <c r="NOH793" s="61"/>
      <c r="NOI793" s="61"/>
      <c r="NOJ793" s="61"/>
      <c r="NOK793" s="61"/>
      <c r="NOL793" s="61"/>
      <c r="NOM793" s="61"/>
      <c r="NON793" s="61"/>
      <c r="NOO793" s="61"/>
      <c r="NOP793" s="61"/>
      <c r="NOQ793" s="61"/>
      <c r="NOR793" s="61"/>
      <c r="NOS793" s="61"/>
      <c r="NOT793" s="61"/>
      <c r="NOU793" s="61"/>
      <c r="NOV793" s="61"/>
      <c r="NOW793" s="61"/>
      <c r="NOX793" s="61"/>
      <c r="NOY793" s="61"/>
      <c r="NOZ793" s="61"/>
      <c r="NPA793" s="61"/>
      <c r="NPB793" s="61"/>
      <c r="NPC793" s="61"/>
      <c r="NPD793" s="61"/>
      <c r="NPE793" s="61"/>
      <c r="NPF793" s="61"/>
      <c r="NPG793" s="61"/>
      <c r="NPH793" s="61"/>
      <c r="NPI793" s="61"/>
      <c r="NPJ793" s="61"/>
      <c r="NPK793" s="61"/>
      <c r="NPL793" s="61"/>
      <c r="NPM793" s="61"/>
      <c r="NPN793" s="61"/>
      <c r="NPO793" s="61"/>
      <c r="NPP793" s="61"/>
      <c r="NPQ793" s="61"/>
      <c r="NPR793" s="61"/>
      <c r="NPS793" s="61"/>
      <c r="NPT793" s="61"/>
      <c r="NPU793" s="61"/>
      <c r="NPV793" s="61"/>
      <c r="NPW793" s="61"/>
      <c r="NPX793" s="61"/>
      <c r="NPY793" s="61"/>
      <c r="NPZ793" s="61"/>
      <c r="NQA793" s="61"/>
      <c r="NQB793" s="61"/>
      <c r="NQC793" s="61"/>
      <c r="NQD793" s="61"/>
      <c r="NQE793" s="61"/>
      <c r="NQF793" s="61"/>
      <c r="NQG793" s="61"/>
      <c r="NQH793" s="61"/>
      <c r="NQI793" s="61"/>
      <c r="NQJ793" s="61"/>
      <c r="NQK793" s="61"/>
      <c r="NQL793" s="61"/>
      <c r="NQM793" s="61"/>
      <c r="NQN793" s="61"/>
      <c r="NQO793" s="61"/>
      <c r="NQP793" s="61"/>
      <c r="NQQ793" s="61"/>
      <c r="NQR793" s="61"/>
      <c r="NQS793" s="61"/>
      <c r="NQT793" s="61"/>
      <c r="NQU793" s="61"/>
      <c r="NQV793" s="61"/>
      <c r="NQW793" s="61"/>
      <c r="NQX793" s="61"/>
      <c r="NQY793" s="61"/>
      <c r="NQZ793" s="61"/>
      <c r="NRA793" s="61"/>
      <c r="NRB793" s="61"/>
      <c r="NRC793" s="61"/>
      <c r="NRD793" s="61"/>
      <c r="NRE793" s="61"/>
      <c r="NRF793" s="61"/>
      <c r="NRG793" s="61"/>
      <c r="NRH793" s="61"/>
      <c r="NRI793" s="61"/>
      <c r="NRJ793" s="61"/>
      <c r="NRK793" s="61"/>
      <c r="NRL793" s="61"/>
      <c r="NRM793" s="61"/>
      <c r="NRN793" s="61"/>
      <c r="NRO793" s="61"/>
      <c r="NRP793" s="61"/>
      <c r="NRQ793" s="61"/>
      <c r="NRR793" s="61"/>
      <c r="NRS793" s="61"/>
      <c r="NRT793" s="61"/>
      <c r="NRU793" s="61"/>
      <c r="NRV793" s="61"/>
      <c r="NRW793" s="61"/>
      <c r="NRX793" s="61"/>
      <c r="NRY793" s="61"/>
      <c r="NRZ793" s="61"/>
      <c r="NSA793" s="61"/>
      <c r="NSB793" s="61"/>
      <c r="NSC793" s="61"/>
      <c r="NSD793" s="61"/>
      <c r="NSE793" s="61"/>
      <c r="NSF793" s="61"/>
      <c r="NSG793" s="61"/>
      <c r="NSH793" s="61"/>
      <c r="NSI793" s="61"/>
      <c r="NSJ793" s="61"/>
      <c r="NSK793" s="61"/>
      <c r="NSL793" s="61"/>
      <c r="NSM793" s="61"/>
      <c r="NSN793" s="61"/>
      <c r="NSO793" s="61"/>
      <c r="NSP793" s="61"/>
      <c r="NSQ793" s="61"/>
      <c r="NSR793" s="61"/>
      <c r="NSS793" s="61"/>
      <c r="NST793" s="61"/>
      <c r="NSU793" s="61"/>
      <c r="NSV793" s="61"/>
      <c r="NSW793" s="61"/>
      <c r="NSX793" s="61"/>
      <c r="NSY793" s="61"/>
      <c r="NSZ793" s="61"/>
      <c r="NTA793" s="61"/>
      <c r="NTB793" s="61"/>
      <c r="NTC793" s="61"/>
      <c r="NTD793" s="61"/>
      <c r="NTE793" s="61"/>
      <c r="NTF793" s="61"/>
      <c r="NTG793" s="61"/>
      <c r="NTH793" s="61"/>
      <c r="NTI793" s="61"/>
      <c r="NTJ793" s="61"/>
      <c r="NTK793" s="61"/>
      <c r="NTL793" s="61"/>
      <c r="NTM793" s="61"/>
      <c r="NTN793" s="61"/>
      <c r="NTO793" s="61"/>
      <c r="NTP793" s="61"/>
      <c r="NTQ793" s="61"/>
      <c r="NTR793" s="61"/>
      <c r="NTS793" s="61"/>
      <c r="NTT793" s="61"/>
      <c r="NTU793" s="61"/>
      <c r="NTV793" s="61"/>
      <c r="NTW793" s="61"/>
      <c r="NTX793" s="61"/>
      <c r="NTY793" s="61"/>
      <c r="NTZ793" s="61"/>
      <c r="NUA793" s="61"/>
      <c r="NUB793" s="61"/>
      <c r="NUC793" s="61"/>
      <c r="NUD793" s="61"/>
      <c r="NUE793" s="61"/>
      <c r="NUF793" s="61"/>
      <c r="NUG793" s="61"/>
      <c r="NUH793" s="61"/>
      <c r="NUI793" s="61"/>
      <c r="NUJ793" s="61"/>
      <c r="NUK793" s="61"/>
      <c r="NUL793" s="61"/>
      <c r="NUM793" s="61"/>
      <c r="NUN793" s="61"/>
      <c r="NUO793" s="61"/>
      <c r="NUP793" s="61"/>
      <c r="NUQ793" s="61"/>
      <c r="NUR793" s="61"/>
      <c r="NUS793" s="61"/>
      <c r="NUT793" s="61"/>
      <c r="NUU793" s="61"/>
      <c r="NUV793" s="61"/>
      <c r="NUW793" s="61"/>
      <c r="NUX793" s="61"/>
      <c r="NUY793" s="61"/>
      <c r="NUZ793" s="61"/>
      <c r="NVA793" s="61"/>
      <c r="NVB793" s="61"/>
      <c r="NVC793" s="61"/>
      <c r="NVD793" s="61"/>
      <c r="NVE793" s="61"/>
      <c r="NVF793" s="61"/>
      <c r="NVG793" s="61"/>
      <c r="NVH793" s="61"/>
      <c r="NVI793" s="61"/>
      <c r="NVJ793" s="61"/>
      <c r="NVK793" s="61"/>
      <c r="NVL793" s="61"/>
      <c r="NVM793" s="61"/>
      <c r="NVN793" s="61"/>
      <c r="NVO793" s="61"/>
      <c r="NVP793" s="61"/>
      <c r="NVQ793" s="61"/>
      <c r="NVR793" s="61"/>
      <c r="NVS793" s="61"/>
      <c r="NVT793" s="61"/>
      <c r="NVU793" s="61"/>
      <c r="NVV793" s="61"/>
      <c r="NVW793" s="61"/>
      <c r="NVX793" s="61"/>
      <c r="NVY793" s="61"/>
      <c r="NVZ793" s="61"/>
      <c r="NWA793" s="61"/>
      <c r="NWB793" s="61"/>
      <c r="NWC793" s="61"/>
      <c r="NWD793" s="61"/>
      <c r="NWE793" s="61"/>
      <c r="NWF793" s="61"/>
      <c r="NWG793" s="61"/>
      <c r="NWH793" s="61"/>
      <c r="NWI793" s="61"/>
      <c r="NWJ793" s="61"/>
      <c r="NWK793" s="61"/>
      <c r="NWL793" s="61"/>
      <c r="NWM793" s="61"/>
      <c r="NWN793" s="61"/>
      <c r="NWO793" s="61"/>
      <c r="NWP793" s="61"/>
      <c r="NWQ793" s="61"/>
      <c r="NWR793" s="61"/>
      <c r="NWS793" s="61"/>
      <c r="NWT793" s="61"/>
      <c r="NWU793" s="61"/>
      <c r="NWV793" s="61"/>
      <c r="NWW793" s="61"/>
      <c r="NWX793" s="61"/>
      <c r="NWY793" s="61"/>
      <c r="NWZ793" s="61"/>
      <c r="NXA793" s="61"/>
      <c r="NXB793" s="61"/>
      <c r="NXC793" s="61"/>
      <c r="NXD793" s="61"/>
      <c r="NXE793" s="61"/>
      <c r="NXF793" s="61"/>
      <c r="NXG793" s="61"/>
      <c r="NXH793" s="61"/>
      <c r="NXI793" s="61"/>
      <c r="NXJ793" s="61"/>
      <c r="NXK793" s="61"/>
      <c r="NXL793" s="61"/>
      <c r="NXM793" s="61"/>
      <c r="NXN793" s="61"/>
      <c r="NXO793" s="61"/>
      <c r="NXP793" s="61"/>
      <c r="NXQ793" s="61"/>
      <c r="NXR793" s="61"/>
      <c r="NXS793" s="61"/>
      <c r="NXT793" s="61"/>
      <c r="NXU793" s="61"/>
      <c r="NXV793" s="61"/>
      <c r="NXW793" s="61"/>
      <c r="NXX793" s="61"/>
      <c r="NXY793" s="61"/>
      <c r="NXZ793" s="61"/>
      <c r="NYA793" s="61"/>
      <c r="NYB793" s="61"/>
      <c r="NYC793" s="61"/>
      <c r="NYD793" s="61"/>
      <c r="NYE793" s="61"/>
      <c r="NYF793" s="61"/>
      <c r="NYG793" s="61"/>
      <c r="NYH793" s="61"/>
      <c r="NYI793" s="61"/>
      <c r="NYJ793" s="61"/>
      <c r="NYK793" s="61"/>
      <c r="NYL793" s="61"/>
      <c r="NYM793" s="61"/>
      <c r="NYN793" s="61"/>
      <c r="NYO793" s="61"/>
      <c r="NYP793" s="61"/>
      <c r="NYQ793" s="61"/>
      <c r="NYR793" s="61"/>
      <c r="NYS793" s="61"/>
      <c r="NYT793" s="61"/>
      <c r="NYU793" s="61"/>
      <c r="NYV793" s="61"/>
      <c r="NYW793" s="61"/>
      <c r="NYX793" s="61"/>
      <c r="NYY793" s="61"/>
      <c r="NYZ793" s="61"/>
      <c r="NZA793" s="61"/>
      <c r="NZB793" s="61"/>
      <c r="NZC793" s="61"/>
      <c r="NZD793" s="61"/>
      <c r="NZE793" s="61"/>
      <c r="NZF793" s="61"/>
      <c r="NZG793" s="61"/>
      <c r="NZH793" s="61"/>
      <c r="NZI793" s="61"/>
      <c r="NZJ793" s="61"/>
      <c r="NZK793" s="61"/>
      <c r="NZL793" s="61"/>
      <c r="NZM793" s="61"/>
      <c r="NZN793" s="61"/>
      <c r="NZO793" s="61"/>
      <c r="NZP793" s="61"/>
      <c r="NZQ793" s="61"/>
      <c r="NZR793" s="61"/>
      <c r="NZS793" s="61"/>
      <c r="NZT793" s="61"/>
      <c r="NZU793" s="61"/>
      <c r="NZV793" s="61"/>
      <c r="NZW793" s="61"/>
      <c r="NZX793" s="61"/>
      <c r="NZY793" s="61"/>
      <c r="NZZ793" s="61"/>
      <c r="OAA793" s="61"/>
      <c r="OAB793" s="61"/>
      <c r="OAC793" s="61"/>
      <c r="OAD793" s="61"/>
      <c r="OAE793" s="61"/>
      <c r="OAF793" s="61"/>
      <c r="OAG793" s="61"/>
      <c r="OAH793" s="61"/>
      <c r="OAI793" s="61"/>
      <c r="OAJ793" s="61"/>
      <c r="OAK793" s="61"/>
      <c r="OAL793" s="61"/>
      <c r="OAM793" s="61"/>
      <c r="OAN793" s="61"/>
      <c r="OAO793" s="61"/>
      <c r="OAP793" s="61"/>
      <c r="OAQ793" s="61"/>
      <c r="OAR793" s="61"/>
      <c r="OAS793" s="61"/>
      <c r="OAT793" s="61"/>
      <c r="OAU793" s="61"/>
      <c r="OAV793" s="61"/>
      <c r="OAW793" s="61"/>
      <c r="OAX793" s="61"/>
      <c r="OAY793" s="61"/>
      <c r="OAZ793" s="61"/>
      <c r="OBA793" s="61"/>
      <c r="OBB793" s="61"/>
      <c r="OBC793" s="61"/>
      <c r="OBD793" s="61"/>
      <c r="OBE793" s="61"/>
      <c r="OBF793" s="61"/>
      <c r="OBG793" s="61"/>
      <c r="OBH793" s="61"/>
      <c r="OBI793" s="61"/>
      <c r="OBJ793" s="61"/>
      <c r="OBK793" s="61"/>
      <c r="OBL793" s="61"/>
      <c r="OBM793" s="61"/>
      <c r="OBN793" s="61"/>
      <c r="OBO793" s="61"/>
      <c r="OBP793" s="61"/>
      <c r="OBQ793" s="61"/>
      <c r="OBR793" s="61"/>
      <c r="OBS793" s="61"/>
      <c r="OBT793" s="61"/>
      <c r="OBU793" s="61"/>
      <c r="OBV793" s="61"/>
      <c r="OBW793" s="61"/>
      <c r="OBX793" s="61"/>
      <c r="OBY793" s="61"/>
      <c r="OBZ793" s="61"/>
      <c r="OCA793" s="61"/>
      <c r="OCB793" s="61"/>
      <c r="OCC793" s="61"/>
      <c r="OCD793" s="61"/>
      <c r="OCE793" s="61"/>
      <c r="OCF793" s="61"/>
      <c r="OCG793" s="61"/>
      <c r="OCH793" s="61"/>
      <c r="OCI793" s="61"/>
      <c r="OCJ793" s="61"/>
      <c r="OCK793" s="61"/>
      <c r="OCL793" s="61"/>
      <c r="OCM793" s="61"/>
      <c r="OCN793" s="61"/>
      <c r="OCO793" s="61"/>
      <c r="OCP793" s="61"/>
      <c r="OCQ793" s="61"/>
      <c r="OCR793" s="61"/>
      <c r="OCS793" s="61"/>
      <c r="OCT793" s="61"/>
      <c r="OCU793" s="61"/>
      <c r="OCV793" s="61"/>
      <c r="OCW793" s="61"/>
      <c r="OCX793" s="61"/>
      <c r="OCY793" s="61"/>
      <c r="OCZ793" s="61"/>
      <c r="ODA793" s="61"/>
      <c r="ODB793" s="61"/>
      <c r="ODC793" s="61"/>
      <c r="ODD793" s="61"/>
      <c r="ODE793" s="61"/>
      <c r="ODF793" s="61"/>
      <c r="ODG793" s="61"/>
      <c r="ODH793" s="61"/>
      <c r="ODI793" s="61"/>
      <c r="ODJ793" s="61"/>
      <c r="ODK793" s="61"/>
      <c r="ODL793" s="61"/>
      <c r="ODM793" s="61"/>
      <c r="ODN793" s="61"/>
      <c r="ODO793" s="61"/>
      <c r="ODP793" s="61"/>
      <c r="ODQ793" s="61"/>
      <c r="ODR793" s="61"/>
      <c r="ODS793" s="61"/>
      <c r="ODT793" s="61"/>
      <c r="ODU793" s="61"/>
      <c r="ODV793" s="61"/>
      <c r="ODW793" s="61"/>
      <c r="ODX793" s="61"/>
      <c r="ODY793" s="61"/>
      <c r="ODZ793" s="61"/>
      <c r="OEA793" s="61"/>
      <c r="OEB793" s="61"/>
      <c r="OEC793" s="61"/>
      <c r="OED793" s="61"/>
      <c r="OEE793" s="61"/>
      <c r="OEF793" s="61"/>
      <c r="OEG793" s="61"/>
      <c r="OEH793" s="61"/>
      <c r="OEI793" s="61"/>
      <c r="OEJ793" s="61"/>
      <c r="OEK793" s="61"/>
      <c r="OEL793" s="61"/>
      <c r="OEM793" s="61"/>
      <c r="OEN793" s="61"/>
      <c r="OEO793" s="61"/>
      <c r="OEP793" s="61"/>
      <c r="OEQ793" s="61"/>
      <c r="OER793" s="61"/>
      <c r="OES793" s="61"/>
      <c r="OET793" s="61"/>
      <c r="OEU793" s="61"/>
      <c r="OEV793" s="61"/>
      <c r="OEW793" s="61"/>
      <c r="OEX793" s="61"/>
      <c r="OEY793" s="61"/>
      <c r="OEZ793" s="61"/>
      <c r="OFA793" s="61"/>
      <c r="OFB793" s="61"/>
      <c r="OFC793" s="61"/>
      <c r="OFD793" s="61"/>
      <c r="OFE793" s="61"/>
      <c r="OFF793" s="61"/>
      <c r="OFG793" s="61"/>
      <c r="OFH793" s="61"/>
      <c r="OFI793" s="61"/>
      <c r="OFJ793" s="61"/>
      <c r="OFK793" s="61"/>
      <c r="OFL793" s="61"/>
      <c r="OFM793" s="61"/>
      <c r="OFN793" s="61"/>
      <c r="OFO793" s="61"/>
      <c r="OFP793" s="61"/>
      <c r="OFQ793" s="61"/>
      <c r="OFR793" s="61"/>
      <c r="OFS793" s="61"/>
      <c r="OFT793" s="61"/>
      <c r="OFU793" s="61"/>
      <c r="OFV793" s="61"/>
      <c r="OFW793" s="61"/>
      <c r="OFX793" s="61"/>
      <c r="OFY793" s="61"/>
      <c r="OFZ793" s="61"/>
      <c r="OGA793" s="61"/>
      <c r="OGB793" s="61"/>
      <c r="OGC793" s="61"/>
      <c r="OGD793" s="61"/>
      <c r="OGE793" s="61"/>
      <c r="OGF793" s="61"/>
      <c r="OGG793" s="61"/>
      <c r="OGH793" s="61"/>
      <c r="OGI793" s="61"/>
      <c r="OGJ793" s="61"/>
      <c r="OGK793" s="61"/>
      <c r="OGL793" s="61"/>
      <c r="OGM793" s="61"/>
      <c r="OGN793" s="61"/>
      <c r="OGO793" s="61"/>
      <c r="OGP793" s="61"/>
      <c r="OGQ793" s="61"/>
      <c r="OGR793" s="61"/>
      <c r="OGS793" s="61"/>
      <c r="OGT793" s="61"/>
      <c r="OGU793" s="61"/>
      <c r="OGV793" s="61"/>
      <c r="OGW793" s="61"/>
      <c r="OGX793" s="61"/>
      <c r="OGY793" s="61"/>
      <c r="OGZ793" s="61"/>
      <c r="OHA793" s="61"/>
      <c r="OHB793" s="61"/>
      <c r="OHC793" s="61"/>
      <c r="OHD793" s="61"/>
      <c r="OHE793" s="61"/>
      <c r="OHF793" s="61"/>
      <c r="OHG793" s="61"/>
      <c r="OHH793" s="61"/>
      <c r="OHI793" s="61"/>
      <c r="OHJ793" s="61"/>
      <c r="OHK793" s="61"/>
      <c r="OHL793" s="61"/>
      <c r="OHM793" s="61"/>
      <c r="OHN793" s="61"/>
      <c r="OHO793" s="61"/>
      <c r="OHP793" s="61"/>
      <c r="OHQ793" s="61"/>
      <c r="OHR793" s="61"/>
      <c r="OHS793" s="61"/>
      <c r="OHT793" s="61"/>
      <c r="OHU793" s="61"/>
      <c r="OHV793" s="61"/>
      <c r="OHW793" s="61"/>
      <c r="OHX793" s="61"/>
      <c r="OHY793" s="61"/>
      <c r="OHZ793" s="61"/>
      <c r="OIA793" s="61"/>
      <c r="OIB793" s="61"/>
      <c r="OIC793" s="61"/>
      <c r="OID793" s="61"/>
      <c r="OIE793" s="61"/>
      <c r="OIF793" s="61"/>
      <c r="OIG793" s="61"/>
      <c r="OIH793" s="61"/>
      <c r="OII793" s="61"/>
      <c r="OIJ793" s="61"/>
      <c r="OIK793" s="61"/>
      <c r="OIL793" s="61"/>
      <c r="OIM793" s="61"/>
      <c r="OIN793" s="61"/>
      <c r="OIO793" s="61"/>
      <c r="OIP793" s="61"/>
      <c r="OIQ793" s="61"/>
      <c r="OIR793" s="61"/>
      <c r="OIS793" s="61"/>
      <c r="OIT793" s="61"/>
      <c r="OIU793" s="61"/>
      <c r="OIV793" s="61"/>
      <c r="OIW793" s="61"/>
      <c r="OIX793" s="61"/>
      <c r="OIY793" s="61"/>
      <c r="OIZ793" s="61"/>
      <c r="OJA793" s="61"/>
      <c r="OJB793" s="61"/>
      <c r="OJC793" s="61"/>
      <c r="OJD793" s="61"/>
      <c r="OJE793" s="61"/>
      <c r="OJF793" s="61"/>
      <c r="OJG793" s="61"/>
      <c r="OJH793" s="61"/>
      <c r="OJI793" s="61"/>
      <c r="OJJ793" s="61"/>
      <c r="OJK793" s="61"/>
      <c r="OJL793" s="61"/>
      <c r="OJM793" s="61"/>
      <c r="OJN793" s="61"/>
      <c r="OJO793" s="61"/>
      <c r="OJP793" s="61"/>
      <c r="OJQ793" s="61"/>
      <c r="OJR793" s="61"/>
      <c r="OJS793" s="61"/>
      <c r="OJT793" s="61"/>
      <c r="OJU793" s="61"/>
      <c r="OJV793" s="61"/>
      <c r="OJW793" s="61"/>
      <c r="OJX793" s="61"/>
      <c r="OJY793" s="61"/>
      <c r="OJZ793" s="61"/>
      <c r="OKA793" s="61"/>
      <c r="OKB793" s="61"/>
      <c r="OKC793" s="61"/>
      <c r="OKD793" s="61"/>
      <c r="OKE793" s="61"/>
      <c r="OKF793" s="61"/>
      <c r="OKG793" s="61"/>
      <c r="OKH793" s="61"/>
      <c r="OKI793" s="61"/>
      <c r="OKJ793" s="61"/>
      <c r="OKK793" s="61"/>
      <c r="OKL793" s="61"/>
      <c r="OKM793" s="61"/>
      <c r="OKN793" s="61"/>
      <c r="OKO793" s="61"/>
      <c r="OKP793" s="61"/>
      <c r="OKQ793" s="61"/>
      <c r="OKR793" s="61"/>
      <c r="OKS793" s="61"/>
      <c r="OKT793" s="61"/>
      <c r="OKU793" s="61"/>
      <c r="OKV793" s="61"/>
      <c r="OKW793" s="61"/>
      <c r="OKX793" s="61"/>
      <c r="OKY793" s="61"/>
      <c r="OKZ793" s="61"/>
      <c r="OLA793" s="61"/>
      <c r="OLB793" s="61"/>
      <c r="OLC793" s="61"/>
      <c r="OLD793" s="61"/>
      <c r="OLE793" s="61"/>
      <c r="OLF793" s="61"/>
      <c r="OLG793" s="61"/>
      <c r="OLH793" s="61"/>
      <c r="OLI793" s="61"/>
      <c r="OLJ793" s="61"/>
      <c r="OLK793" s="61"/>
      <c r="OLL793" s="61"/>
      <c r="OLM793" s="61"/>
      <c r="OLN793" s="61"/>
      <c r="OLO793" s="61"/>
      <c r="OLP793" s="61"/>
      <c r="OLQ793" s="61"/>
      <c r="OLR793" s="61"/>
      <c r="OLS793" s="61"/>
      <c r="OLT793" s="61"/>
      <c r="OLU793" s="61"/>
      <c r="OLV793" s="61"/>
      <c r="OLW793" s="61"/>
      <c r="OLX793" s="61"/>
      <c r="OLY793" s="61"/>
      <c r="OLZ793" s="61"/>
      <c r="OMA793" s="61"/>
      <c r="OMB793" s="61"/>
      <c r="OMC793" s="61"/>
      <c r="OMD793" s="61"/>
      <c r="OME793" s="61"/>
      <c r="OMF793" s="61"/>
      <c r="OMG793" s="61"/>
      <c r="OMH793" s="61"/>
      <c r="OMI793" s="61"/>
      <c r="OMJ793" s="61"/>
      <c r="OMK793" s="61"/>
      <c r="OML793" s="61"/>
      <c r="OMM793" s="61"/>
      <c r="OMN793" s="61"/>
      <c r="OMO793" s="61"/>
      <c r="OMP793" s="61"/>
      <c r="OMQ793" s="61"/>
      <c r="OMR793" s="61"/>
      <c r="OMS793" s="61"/>
      <c r="OMT793" s="61"/>
      <c r="OMU793" s="61"/>
      <c r="OMV793" s="61"/>
      <c r="OMW793" s="61"/>
      <c r="OMX793" s="61"/>
      <c r="OMY793" s="61"/>
      <c r="OMZ793" s="61"/>
      <c r="ONA793" s="61"/>
      <c r="ONB793" s="61"/>
      <c r="ONC793" s="61"/>
      <c r="OND793" s="61"/>
      <c r="ONE793" s="61"/>
      <c r="ONF793" s="61"/>
      <c r="ONG793" s="61"/>
      <c r="ONH793" s="61"/>
      <c r="ONI793" s="61"/>
      <c r="ONJ793" s="61"/>
      <c r="ONK793" s="61"/>
      <c r="ONL793" s="61"/>
      <c r="ONM793" s="61"/>
      <c r="ONN793" s="61"/>
      <c r="ONO793" s="61"/>
      <c r="ONP793" s="61"/>
      <c r="ONQ793" s="61"/>
      <c r="ONR793" s="61"/>
      <c r="ONS793" s="61"/>
      <c r="ONT793" s="61"/>
      <c r="ONU793" s="61"/>
      <c r="ONV793" s="61"/>
      <c r="ONW793" s="61"/>
      <c r="ONX793" s="61"/>
      <c r="ONY793" s="61"/>
      <c r="ONZ793" s="61"/>
      <c r="OOA793" s="61"/>
      <c r="OOB793" s="61"/>
      <c r="OOC793" s="61"/>
      <c r="OOD793" s="61"/>
      <c r="OOE793" s="61"/>
      <c r="OOF793" s="61"/>
      <c r="OOG793" s="61"/>
      <c r="OOH793" s="61"/>
      <c r="OOI793" s="61"/>
      <c r="OOJ793" s="61"/>
      <c r="OOK793" s="61"/>
      <c r="OOL793" s="61"/>
      <c r="OOM793" s="61"/>
      <c r="OON793" s="61"/>
      <c r="OOO793" s="61"/>
      <c r="OOP793" s="61"/>
      <c r="OOQ793" s="61"/>
      <c r="OOR793" s="61"/>
      <c r="OOS793" s="61"/>
      <c r="OOT793" s="61"/>
      <c r="OOU793" s="61"/>
      <c r="OOV793" s="61"/>
      <c r="OOW793" s="61"/>
      <c r="OOX793" s="61"/>
      <c r="OOY793" s="61"/>
      <c r="OOZ793" s="61"/>
      <c r="OPA793" s="61"/>
      <c r="OPB793" s="61"/>
      <c r="OPC793" s="61"/>
      <c r="OPD793" s="61"/>
      <c r="OPE793" s="61"/>
      <c r="OPF793" s="61"/>
      <c r="OPG793" s="61"/>
      <c r="OPH793" s="61"/>
      <c r="OPI793" s="61"/>
      <c r="OPJ793" s="61"/>
      <c r="OPK793" s="61"/>
      <c r="OPL793" s="61"/>
      <c r="OPM793" s="61"/>
      <c r="OPN793" s="61"/>
      <c r="OPO793" s="61"/>
      <c r="OPP793" s="61"/>
      <c r="OPQ793" s="61"/>
      <c r="OPR793" s="61"/>
      <c r="OPS793" s="61"/>
      <c r="OPT793" s="61"/>
      <c r="OPU793" s="61"/>
      <c r="OPV793" s="61"/>
      <c r="OPW793" s="61"/>
      <c r="OPX793" s="61"/>
      <c r="OPY793" s="61"/>
      <c r="OPZ793" s="61"/>
      <c r="OQA793" s="61"/>
      <c r="OQB793" s="61"/>
      <c r="OQC793" s="61"/>
      <c r="OQD793" s="61"/>
      <c r="OQE793" s="61"/>
      <c r="OQF793" s="61"/>
      <c r="OQG793" s="61"/>
      <c r="OQH793" s="61"/>
      <c r="OQI793" s="61"/>
      <c r="OQJ793" s="61"/>
      <c r="OQK793" s="61"/>
      <c r="OQL793" s="61"/>
      <c r="OQM793" s="61"/>
      <c r="OQN793" s="61"/>
      <c r="OQO793" s="61"/>
      <c r="OQP793" s="61"/>
      <c r="OQQ793" s="61"/>
      <c r="OQR793" s="61"/>
      <c r="OQS793" s="61"/>
      <c r="OQT793" s="61"/>
      <c r="OQU793" s="61"/>
      <c r="OQV793" s="61"/>
      <c r="OQW793" s="61"/>
      <c r="OQX793" s="61"/>
      <c r="OQY793" s="61"/>
      <c r="OQZ793" s="61"/>
      <c r="ORA793" s="61"/>
      <c r="ORB793" s="61"/>
      <c r="ORC793" s="61"/>
      <c r="ORD793" s="61"/>
      <c r="ORE793" s="61"/>
      <c r="ORF793" s="61"/>
      <c r="ORG793" s="61"/>
      <c r="ORH793" s="61"/>
      <c r="ORI793" s="61"/>
      <c r="ORJ793" s="61"/>
      <c r="ORK793" s="61"/>
      <c r="ORL793" s="61"/>
      <c r="ORM793" s="61"/>
      <c r="ORN793" s="61"/>
      <c r="ORO793" s="61"/>
      <c r="ORP793" s="61"/>
      <c r="ORQ793" s="61"/>
      <c r="ORR793" s="61"/>
      <c r="ORS793" s="61"/>
      <c r="ORT793" s="61"/>
      <c r="ORU793" s="61"/>
      <c r="ORV793" s="61"/>
      <c r="ORW793" s="61"/>
      <c r="ORX793" s="61"/>
      <c r="ORY793" s="61"/>
      <c r="ORZ793" s="61"/>
      <c r="OSA793" s="61"/>
      <c r="OSB793" s="61"/>
      <c r="OSC793" s="61"/>
      <c r="OSD793" s="61"/>
      <c r="OSE793" s="61"/>
      <c r="OSF793" s="61"/>
      <c r="OSG793" s="61"/>
      <c r="OSH793" s="61"/>
      <c r="OSI793" s="61"/>
      <c r="OSJ793" s="61"/>
      <c r="OSK793" s="61"/>
      <c r="OSL793" s="61"/>
      <c r="OSM793" s="61"/>
      <c r="OSN793" s="61"/>
      <c r="OSO793" s="61"/>
      <c r="OSP793" s="61"/>
      <c r="OSQ793" s="61"/>
      <c r="OSR793" s="61"/>
      <c r="OSS793" s="61"/>
      <c r="OST793" s="61"/>
      <c r="OSU793" s="61"/>
      <c r="OSV793" s="61"/>
      <c r="OSW793" s="61"/>
      <c r="OSX793" s="61"/>
      <c r="OSY793" s="61"/>
      <c r="OSZ793" s="61"/>
      <c r="OTA793" s="61"/>
      <c r="OTB793" s="61"/>
      <c r="OTC793" s="61"/>
      <c r="OTD793" s="61"/>
      <c r="OTE793" s="61"/>
      <c r="OTF793" s="61"/>
      <c r="OTG793" s="61"/>
      <c r="OTH793" s="61"/>
      <c r="OTI793" s="61"/>
      <c r="OTJ793" s="61"/>
      <c r="OTK793" s="61"/>
      <c r="OTL793" s="61"/>
      <c r="OTM793" s="61"/>
      <c r="OTN793" s="61"/>
      <c r="OTO793" s="61"/>
      <c r="OTP793" s="61"/>
      <c r="OTQ793" s="61"/>
      <c r="OTR793" s="61"/>
      <c r="OTS793" s="61"/>
      <c r="OTT793" s="61"/>
      <c r="OTU793" s="61"/>
      <c r="OTV793" s="61"/>
      <c r="OTW793" s="61"/>
      <c r="OTX793" s="61"/>
      <c r="OTY793" s="61"/>
      <c r="OTZ793" s="61"/>
      <c r="OUA793" s="61"/>
      <c r="OUB793" s="61"/>
      <c r="OUC793" s="61"/>
      <c r="OUD793" s="61"/>
      <c r="OUE793" s="61"/>
      <c r="OUF793" s="61"/>
      <c r="OUG793" s="61"/>
      <c r="OUH793" s="61"/>
      <c r="OUI793" s="61"/>
      <c r="OUJ793" s="61"/>
      <c r="OUK793" s="61"/>
      <c r="OUL793" s="61"/>
      <c r="OUM793" s="61"/>
      <c r="OUN793" s="61"/>
      <c r="OUO793" s="61"/>
      <c r="OUP793" s="61"/>
      <c r="OUQ793" s="61"/>
      <c r="OUR793" s="61"/>
      <c r="OUS793" s="61"/>
      <c r="OUT793" s="61"/>
      <c r="OUU793" s="61"/>
      <c r="OUV793" s="61"/>
      <c r="OUW793" s="61"/>
      <c r="OUX793" s="61"/>
      <c r="OUY793" s="61"/>
      <c r="OUZ793" s="61"/>
      <c r="OVA793" s="61"/>
      <c r="OVB793" s="61"/>
      <c r="OVC793" s="61"/>
      <c r="OVD793" s="61"/>
      <c r="OVE793" s="61"/>
      <c r="OVF793" s="61"/>
      <c r="OVG793" s="61"/>
      <c r="OVH793" s="61"/>
      <c r="OVI793" s="61"/>
      <c r="OVJ793" s="61"/>
      <c r="OVK793" s="61"/>
      <c r="OVL793" s="61"/>
      <c r="OVM793" s="61"/>
      <c r="OVN793" s="61"/>
      <c r="OVO793" s="61"/>
      <c r="OVP793" s="61"/>
      <c r="OVQ793" s="61"/>
      <c r="OVR793" s="61"/>
      <c r="OVS793" s="61"/>
      <c r="OVT793" s="61"/>
      <c r="OVU793" s="61"/>
      <c r="OVV793" s="61"/>
      <c r="OVW793" s="61"/>
      <c r="OVX793" s="61"/>
      <c r="OVY793" s="61"/>
      <c r="OVZ793" s="61"/>
      <c r="OWA793" s="61"/>
      <c r="OWB793" s="61"/>
      <c r="OWC793" s="61"/>
      <c r="OWD793" s="61"/>
      <c r="OWE793" s="61"/>
      <c r="OWF793" s="61"/>
      <c r="OWG793" s="61"/>
      <c r="OWH793" s="61"/>
      <c r="OWI793" s="61"/>
      <c r="OWJ793" s="61"/>
      <c r="OWK793" s="61"/>
      <c r="OWL793" s="61"/>
      <c r="OWM793" s="61"/>
      <c r="OWN793" s="61"/>
      <c r="OWO793" s="61"/>
      <c r="OWP793" s="61"/>
      <c r="OWQ793" s="61"/>
      <c r="OWR793" s="61"/>
      <c r="OWS793" s="61"/>
      <c r="OWT793" s="61"/>
      <c r="OWU793" s="61"/>
      <c r="OWV793" s="61"/>
      <c r="OWW793" s="61"/>
      <c r="OWX793" s="61"/>
      <c r="OWY793" s="61"/>
      <c r="OWZ793" s="61"/>
      <c r="OXA793" s="61"/>
      <c r="OXB793" s="61"/>
      <c r="OXC793" s="61"/>
      <c r="OXD793" s="61"/>
      <c r="OXE793" s="61"/>
      <c r="OXF793" s="61"/>
      <c r="OXG793" s="61"/>
      <c r="OXH793" s="61"/>
      <c r="OXI793" s="61"/>
      <c r="OXJ793" s="61"/>
      <c r="OXK793" s="61"/>
      <c r="OXL793" s="61"/>
      <c r="OXM793" s="61"/>
      <c r="OXN793" s="61"/>
      <c r="OXO793" s="61"/>
      <c r="OXP793" s="61"/>
      <c r="OXQ793" s="61"/>
      <c r="OXR793" s="61"/>
      <c r="OXS793" s="61"/>
      <c r="OXT793" s="61"/>
      <c r="OXU793" s="61"/>
      <c r="OXV793" s="61"/>
      <c r="OXW793" s="61"/>
      <c r="OXX793" s="61"/>
      <c r="OXY793" s="61"/>
      <c r="OXZ793" s="61"/>
      <c r="OYA793" s="61"/>
      <c r="OYB793" s="61"/>
      <c r="OYC793" s="61"/>
      <c r="OYD793" s="61"/>
      <c r="OYE793" s="61"/>
      <c r="OYF793" s="61"/>
      <c r="OYG793" s="61"/>
      <c r="OYH793" s="61"/>
      <c r="OYI793" s="61"/>
      <c r="OYJ793" s="61"/>
      <c r="OYK793" s="61"/>
      <c r="OYL793" s="61"/>
      <c r="OYM793" s="61"/>
      <c r="OYN793" s="61"/>
      <c r="OYO793" s="61"/>
      <c r="OYP793" s="61"/>
      <c r="OYQ793" s="61"/>
      <c r="OYR793" s="61"/>
      <c r="OYS793" s="61"/>
      <c r="OYT793" s="61"/>
      <c r="OYU793" s="61"/>
      <c r="OYV793" s="61"/>
      <c r="OYW793" s="61"/>
      <c r="OYX793" s="61"/>
      <c r="OYY793" s="61"/>
      <c r="OYZ793" s="61"/>
      <c r="OZA793" s="61"/>
      <c r="OZB793" s="61"/>
      <c r="OZC793" s="61"/>
      <c r="OZD793" s="61"/>
      <c r="OZE793" s="61"/>
      <c r="OZF793" s="61"/>
      <c r="OZG793" s="61"/>
      <c r="OZH793" s="61"/>
      <c r="OZI793" s="61"/>
      <c r="OZJ793" s="61"/>
      <c r="OZK793" s="61"/>
      <c r="OZL793" s="61"/>
      <c r="OZM793" s="61"/>
      <c r="OZN793" s="61"/>
      <c r="OZO793" s="61"/>
      <c r="OZP793" s="61"/>
      <c r="OZQ793" s="61"/>
      <c r="OZR793" s="61"/>
      <c r="OZS793" s="61"/>
      <c r="OZT793" s="61"/>
      <c r="OZU793" s="61"/>
      <c r="OZV793" s="61"/>
      <c r="OZW793" s="61"/>
      <c r="OZX793" s="61"/>
      <c r="OZY793" s="61"/>
      <c r="OZZ793" s="61"/>
      <c r="PAA793" s="61"/>
      <c r="PAB793" s="61"/>
      <c r="PAC793" s="61"/>
      <c r="PAD793" s="61"/>
      <c r="PAE793" s="61"/>
      <c r="PAF793" s="61"/>
      <c r="PAG793" s="61"/>
      <c r="PAH793" s="61"/>
      <c r="PAI793" s="61"/>
      <c r="PAJ793" s="61"/>
      <c r="PAK793" s="61"/>
      <c r="PAL793" s="61"/>
      <c r="PAM793" s="61"/>
      <c r="PAN793" s="61"/>
      <c r="PAO793" s="61"/>
      <c r="PAP793" s="61"/>
      <c r="PAQ793" s="61"/>
      <c r="PAR793" s="61"/>
      <c r="PAS793" s="61"/>
      <c r="PAT793" s="61"/>
      <c r="PAU793" s="61"/>
      <c r="PAV793" s="61"/>
      <c r="PAW793" s="61"/>
      <c r="PAX793" s="61"/>
      <c r="PAY793" s="61"/>
      <c r="PAZ793" s="61"/>
      <c r="PBA793" s="61"/>
      <c r="PBB793" s="61"/>
      <c r="PBC793" s="61"/>
      <c r="PBD793" s="61"/>
      <c r="PBE793" s="61"/>
      <c r="PBF793" s="61"/>
      <c r="PBG793" s="61"/>
      <c r="PBH793" s="61"/>
      <c r="PBI793" s="61"/>
      <c r="PBJ793" s="61"/>
      <c r="PBK793" s="61"/>
      <c r="PBL793" s="61"/>
      <c r="PBM793" s="61"/>
      <c r="PBN793" s="61"/>
      <c r="PBO793" s="61"/>
      <c r="PBP793" s="61"/>
      <c r="PBQ793" s="61"/>
      <c r="PBR793" s="61"/>
      <c r="PBS793" s="61"/>
      <c r="PBT793" s="61"/>
      <c r="PBU793" s="61"/>
      <c r="PBV793" s="61"/>
      <c r="PBW793" s="61"/>
      <c r="PBX793" s="61"/>
      <c r="PBY793" s="61"/>
      <c r="PBZ793" s="61"/>
      <c r="PCA793" s="61"/>
      <c r="PCB793" s="61"/>
      <c r="PCC793" s="61"/>
      <c r="PCD793" s="61"/>
      <c r="PCE793" s="61"/>
      <c r="PCF793" s="61"/>
      <c r="PCG793" s="61"/>
      <c r="PCH793" s="61"/>
      <c r="PCI793" s="61"/>
      <c r="PCJ793" s="61"/>
      <c r="PCK793" s="61"/>
      <c r="PCL793" s="61"/>
      <c r="PCM793" s="61"/>
      <c r="PCN793" s="61"/>
      <c r="PCO793" s="61"/>
      <c r="PCP793" s="61"/>
      <c r="PCQ793" s="61"/>
      <c r="PCR793" s="61"/>
      <c r="PCS793" s="61"/>
      <c r="PCT793" s="61"/>
      <c r="PCU793" s="61"/>
      <c r="PCV793" s="61"/>
      <c r="PCW793" s="61"/>
      <c r="PCX793" s="61"/>
      <c r="PCY793" s="61"/>
      <c r="PCZ793" s="61"/>
      <c r="PDA793" s="61"/>
      <c r="PDB793" s="61"/>
      <c r="PDC793" s="61"/>
      <c r="PDD793" s="61"/>
      <c r="PDE793" s="61"/>
      <c r="PDF793" s="61"/>
      <c r="PDG793" s="61"/>
      <c r="PDH793" s="61"/>
      <c r="PDI793" s="61"/>
      <c r="PDJ793" s="61"/>
      <c r="PDK793" s="61"/>
      <c r="PDL793" s="61"/>
      <c r="PDM793" s="61"/>
      <c r="PDN793" s="61"/>
      <c r="PDO793" s="61"/>
      <c r="PDP793" s="61"/>
      <c r="PDQ793" s="61"/>
      <c r="PDR793" s="61"/>
      <c r="PDS793" s="61"/>
      <c r="PDT793" s="61"/>
      <c r="PDU793" s="61"/>
      <c r="PDV793" s="61"/>
      <c r="PDW793" s="61"/>
      <c r="PDX793" s="61"/>
      <c r="PDY793" s="61"/>
      <c r="PDZ793" s="61"/>
      <c r="PEA793" s="61"/>
      <c r="PEB793" s="61"/>
      <c r="PEC793" s="61"/>
      <c r="PED793" s="61"/>
      <c r="PEE793" s="61"/>
      <c r="PEF793" s="61"/>
      <c r="PEG793" s="61"/>
      <c r="PEH793" s="61"/>
      <c r="PEI793" s="61"/>
      <c r="PEJ793" s="61"/>
      <c r="PEK793" s="61"/>
      <c r="PEL793" s="61"/>
      <c r="PEM793" s="61"/>
      <c r="PEN793" s="61"/>
      <c r="PEO793" s="61"/>
      <c r="PEP793" s="61"/>
      <c r="PEQ793" s="61"/>
      <c r="PER793" s="61"/>
      <c r="PES793" s="61"/>
      <c r="PET793" s="61"/>
      <c r="PEU793" s="61"/>
      <c r="PEV793" s="61"/>
      <c r="PEW793" s="61"/>
      <c r="PEX793" s="61"/>
      <c r="PEY793" s="61"/>
      <c r="PEZ793" s="61"/>
      <c r="PFA793" s="61"/>
      <c r="PFB793" s="61"/>
      <c r="PFC793" s="61"/>
      <c r="PFD793" s="61"/>
      <c r="PFE793" s="61"/>
      <c r="PFF793" s="61"/>
      <c r="PFG793" s="61"/>
      <c r="PFH793" s="61"/>
      <c r="PFI793" s="61"/>
      <c r="PFJ793" s="61"/>
      <c r="PFK793" s="61"/>
      <c r="PFL793" s="61"/>
      <c r="PFM793" s="61"/>
      <c r="PFN793" s="61"/>
      <c r="PFO793" s="61"/>
      <c r="PFP793" s="61"/>
      <c r="PFQ793" s="61"/>
      <c r="PFR793" s="61"/>
      <c r="PFS793" s="61"/>
      <c r="PFT793" s="61"/>
      <c r="PFU793" s="61"/>
      <c r="PFV793" s="61"/>
      <c r="PFW793" s="61"/>
      <c r="PFX793" s="61"/>
      <c r="PFY793" s="61"/>
      <c r="PFZ793" s="61"/>
      <c r="PGA793" s="61"/>
      <c r="PGB793" s="61"/>
      <c r="PGC793" s="61"/>
      <c r="PGD793" s="61"/>
      <c r="PGE793" s="61"/>
      <c r="PGF793" s="61"/>
      <c r="PGG793" s="61"/>
      <c r="PGH793" s="61"/>
      <c r="PGI793" s="61"/>
      <c r="PGJ793" s="61"/>
      <c r="PGK793" s="61"/>
      <c r="PGL793" s="61"/>
      <c r="PGM793" s="61"/>
      <c r="PGN793" s="61"/>
      <c r="PGO793" s="61"/>
      <c r="PGP793" s="61"/>
      <c r="PGQ793" s="61"/>
      <c r="PGR793" s="61"/>
      <c r="PGS793" s="61"/>
      <c r="PGT793" s="61"/>
      <c r="PGU793" s="61"/>
      <c r="PGV793" s="61"/>
      <c r="PGW793" s="61"/>
      <c r="PGX793" s="61"/>
      <c r="PGY793" s="61"/>
      <c r="PGZ793" s="61"/>
      <c r="PHA793" s="61"/>
      <c r="PHB793" s="61"/>
      <c r="PHC793" s="61"/>
      <c r="PHD793" s="61"/>
      <c r="PHE793" s="61"/>
      <c r="PHF793" s="61"/>
      <c r="PHG793" s="61"/>
      <c r="PHH793" s="61"/>
      <c r="PHI793" s="61"/>
      <c r="PHJ793" s="61"/>
      <c r="PHK793" s="61"/>
      <c r="PHL793" s="61"/>
      <c r="PHM793" s="61"/>
      <c r="PHN793" s="61"/>
      <c r="PHO793" s="61"/>
      <c r="PHP793" s="61"/>
      <c r="PHQ793" s="61"/>
      <c r="PHR793" s="61"/>
      <c r="PHS793" s="61"/>
      <c r="PHT793" s="61"/>
      <c r="PHU793" s="61"/>
      <c r="PHV793" s="61"/>
      <c r="PHW793" s="61"/>
      <c r="PHX793" s="61"/>
      <c r="PHY793" s="61"/>
      <c r="PHZ793" s="61"/>
      <c r="PIA793" s="61"/>
      <c r="PIB793" s="61"/>
      <c r="PIC793" s="61"/>
      <c r="PID793" s="61"/>
      <c r="PIE793" s="61"/>
      <c r="PIF793" s="61"/>
      <c r="PIG793" s="61"/>
      <c r="PIH793" s="61"/>
      <c r="PII793" s="61"/>
      <c r="PIJ793" s="61"/>
      <c r="PIK793" s="61"/>
      <c r="PIL793" s="61"/>
      <c r="PIM793" s="61"/>
      <c r="PIN793" s="61"/>
      <c r="PIO793" s="61"/>
      <c r="PIP793" s="61"/>
      <c r="PIQ793" s="61"/>
      <c r="PIR793" s="61"/>
      <c r="PIS793" s="61"/>
      <c r="PIT793" s="61"/>
      <c r="PIU793" s="61"/>
      <c r="PIV793" s="61"/>
      <c r="PIW793" s="61"/>
      <c r="PIX793" s="61"/>
      <c r="PIY793" s="61"/>
      <c r="PIZ793" s="61"/>
      <c r="PJA793" s="61"/>
      <c r="PJB793" s="61"/>
      <c r="PJC793" s="61"/>
      <c r="PJD793" s="61"/>
      <c r="PJE793" s="61"/>
      <c r="PJF793" s="61"/>
      <c r="PJG793" s="61"/>
      <c r="PJH793" s="61"/>
      <c r="PJI793" s="61"/>
      <c r="PJJ793" s="61"/>
      <c r="PJK793" s="61"/>
      <c r="PJL793" s="61"/>
      <c r="PJM793" s="61"/>
      <c r="PJN793" s="61"/>
      <c r="PJO793" s="61"/>
      <c r="PJP793" s="61"/>
      <c r="PJQ793" s="61"/>
      <c r="PJR793" s="61"/>
      <c r="PJS793" s="61"/>
      <c r="PJT793" s="61"/>
      <c r="PJU793" s="61"/>
      <c r="PJV793" s="61"/>
      <c r="PJW793" s="61"/>
      <c r="PJX793" s="61"/>
      <c r="PJY793" s="61"/>
      <c r="PJZ793" s="61"/>
      <c r="PKA793" s="61"/>
      <c r="PKB793" s="61"/>
      <c r="PKC793" s="61"/>
      <c r="PKD793" s="61"/>
      <c r="PKE793" s="61"/>
      <c r="PKF793" s="61"/>
      <c r="PKG793" s="61"/>
      <c r="PKH793" s="61"/>
      <c r="PKI793" s="61"/>
      <c r="PKJ793" s="61"/>
      <c r="PKK793" s="61"/>
      <c r="PKL793" s="61"/>
      <c r="PKM793" s="61"/>
      <c r="PKN793" s="61"/>
      <c r="PKO793" s="61"/>
      <c r="PKP793" s="61"/>
      <c r="PKQ793" s="61"/>
      <c r="PKR793" s="61"/>
      <c r="PKS793" s="61"/>
      <c r="PKT793" s="61"/>
      <c r="PKU793" s="61"/>
      <c r="PKV793" s="61"/>
      <c r="PKW793" s="61"/>
      <c r="PKX793" s="61"/>
      <c r="PKY793" s="61"/>
      <c r="PKZ793" s="61"/>
      <c r="PLA793" s="61"/>
      <c r="PLB793" s="61"/>
      <c r="PLC793" s="61"/>
      <c r="PLD793" s="61"/>
      <c r="PLE793" s="61"/>
      <c r="PLF793" s="61"/>
      <c r="PLG793" s="61"/>
      <c r="PLH793" s="61"/>
      <c r="PLI793" s="61"/>
      <c r="PLJ793" s="61"/>
      <c r="PLK793" s="61"/>
      <c r="PLL793" s="61"/>
      <c r="PLM793" s="61"/>
      <c r="PLN793" s="61"/>
      <c r="PLO793" s="61"/>
      <c r="PLP793" s="61"/>
      <c r="PLQ793" s="61"/>
      <c r="PLR793" s="61"/>
      <c r="PLS793" s="61"/>
      <c r="PLT793" s="61"/>
      <c r="PLU793" s="61"/>
      <c r="PLV793" s="61"/>
      <c r="PLW793" s="61"/>
      <c r="PLX793" s="61"/>
      <c r="PLY793" s="61"/>
      <c r="PLZ793" s="61"/>
      <c r="PMA793" s="61"/>
      <c r="PMB793" s="61"/>
      <c r="PMC793" s="61"/>
      <c r="PMD793" s="61"/>
      <c r="PME793" s="61"/>
      <c r="PMF793" s="61"/>
      <c r="PMG793" s="61"/>
      <c r="PMH793" s="61"/>
      <c r="PMI793" s="61"/>
      <c r="PMJ793" s="61"/>
      <c r="PMK793" s="61"/>
      <c r="PML793" s="61"/>
      <c r="PMM793" s="61"/>
      <c r="PMN793" s="61"/>
      <c r="PMO793" s="61"/>
      <c r="PMP793" s="61"/>
      <c r="PMQ793" s="61"/>
      <c r="PMR793" s="61"/>
      <c r="PMS793" s="61"/>
      <c r="PMT793" s="61"/>
      <c r="PMU793" s="61"/>
      <c r="PMV793" s="61"/>
      <c r="PMW793" s="61"/>
      <c r="PMX793" s="61"/>
      <c r="PMY793" s="61"/>
      <c r="PMZ793" s="61"/>
      <c r="PNA793" s="61"/>
      <c r="PNB793" s="61"/>
      <c r="PNC793" s="61"/>
      <c r="PND793" s="61"/>
      <c r="PNE793" s="61"/>
      <c r="PNF793" s="61"/>
      <c r="PNG793" s="61"/>
      <c r="PNH793" s="61"/>
      <c r="PNI793" s="61"/>
      <c r="PNJ793" s="61"/>
      <c r="PNK793" s="61"/>
      <c r="PNL793" s="61"/>
      <c r="PNM793" s="61"/>
      <c r="PNN793" s="61"/>
      <c r="PNO793" s="61"/>
      <c r="PNP793" s="61"/>
      <c r="PNQ793" s="61"/>
      <c r="PNR793" s="61"/>
      <c r="PNS793" s="61"/>
      <c r="PNT793" s="61"/>
      <c r="PNU793" s="61"/>
      <c r="PNV793" s="61"/>
      <c r="PNW793" s="61"/>
      <c r="PNX793" s="61"/>
      <c r="PNY793" s="61"/>
      <c r="PNZ793" s="61"/>
      <c r="POA793" s="61"/>
      <c r="POB793" s="61"/>
      <c r="POC793" s="61"/>
      <c r="POD793" s="61"/>
      <c r="POE793" s="61"/>
      <c r="POF793" s="61"/>
      <c r="POG793" s="61"/>
      <c r="POH793" s="61"/>
      <c r="POI793" s="61"/>
      <c r="POJ793" s="61"/>
      <c r="POK793" s="61"/>
      <c r="POL793" s="61"/>
      <c r="POM793" s="61"/>
      <c r="PON793" s="61"/>
      <c r="POO793" s="61"/>
      <c r="POP793" s="61"/>
      <c r="POQ793" s="61"/>
      <c r="POR793" s="61"/>
      <c r="POS793" s="61"/>
      <c r="POT793" s="61"/>
      <c r="POU793" s="61"/>
      <c r="POV793" s="61"/>
      <c r="POW793" s="61"/>
      <c r="POX793" s="61"/>
      <c r="POY793" s="61"/>
      <c r="POZ793" s="61"/>
      <c r="PPA793" s="61"/>
      <c r="PPB793" s="61"/>
      <c r="PPC793" s="61"/>
      <c r="PPD793" s="61"/>
      <c r="PPE793" s="61"/>
      <c r="PPF793" s="61"/>
      <c r="PPG793" s="61"/>
      <c r="PPH793" s="61"/>
      <c r="PPI793" s="61"/>
      <c r="PPJ793" s="61"/>
      <c r="PPK793" s="61"/>
      <c r="PPL793" s="61"/>
      <c r="PPM793" s="61"/>
      <c r="PPN793" s="61"/>
      <c r="PPO793" s="61"/>
      <c r="PPP793" s="61"/>
      <c r="PPQ793" s="61"/>
      <c r="PPR793" s="61"/>
      <c r="PPS793" s="61"/>
      <c r="PPT793" s="61"/>
      <c r="PPU793" s="61"/>
      <c r="PPV793" s="61"/>
      <c r="PPW793" s="61"/>
      <c r="PPX793" s="61"/>
      <c r="PPY793" s="61"/>
      <c r="PPZ793" s="61"/>
      <c r="PQA793" s="61"/>
      <c r="PQB793" s="61"/>
      <c r="PQC793" s="61"/>
      <c r="PQD793" s="61"/>
      <c r="PQE793" s="61"/>
      <c r="PQF793" s="61"/>
      <c r="PQG793" s="61"/>
      <c r="PQH793" s="61"/>
      <c r="PQI793" s="61"/>
      <c r="PQJ793" s="61"/>
      <c r="PQK793" s="61"/>
      <c r="PQL793" s="61"/>
      <c r="PQM793" s="61"/>
      <c r="PQN793" s="61"/>
      <c r="PQO793" s="61"/>
      <c r="PQP793" s="61"/>
      <c r="PQQ793" s="61"/>
      <c r="PQR793" s="61"/>
      <c r="PQS793" s="61"/>
      <c r="PQT793" s="61"/>
      <c r="PQU793" s="61"/>
      <c r="PQV793" s="61"/>
      <c r="PQW793" s="61"/>
      <c r="PQX793" s="61"/>
      <c r="PQY793" s="61"/>
      <c r="PQZ793" s="61"/>
      <c r="PRA793" s="61"/>
      <c r="PRB793" s="61"/>
      <c r="PRC793" s="61"/>
      <c r="PRD793" s="61"/>
      <c r="PRE793" s="61"/>
      <c r="PRF793" s="61"/>
      <c r="PRG793" s="61"/>
      <c r="PRH793" s="61"/>
      <c r="PRI793" s="61"/>
      <c r="PRJ793" s="61"/>
      <c r="PRK793" s="61"/>
      <c r="PRL793" s="61"/>
      <c r="PRM793" s="61"/>
      <c r="PRN793" s="61"/>
      <c r="PRO793" s="61"/>
      <c r="PRP793" s="61"/>
      <c r="PRQ793" s="61"/>
      <c r="PRR793" s="61"/>
      <c r="PRS793" s="61"/>
      <c r="PRT793" s="61"/>
      <c r="PRU793" s="61"/>
      <c r="PRV793" s="61"/>
      <c r="PRW793" s="61"/>
      <c r="PRX793" s="61"/>
      <c r="PRY793" s="61"/>
      <c r="PRZ793" s="61"/>
      <c r="PSA793" s="61"/>
      <c r="PSB793" s="61"/>
      <c r="PSC793" s="61"/>
      <c r="PSD793" s="61"/>
      <c r="PSE793" s="61"/>
      <c r="PSF793" s="61"/>
      <c r="PSG793" s="61"/>
      <c r="PSH793" s="61"/>
      <c r="PSI793" s="61"/>
      <c r="PSJ793" s="61"/>
      <c r="PSK793" s="61"/>
      <c r="PSL793" s="61"/>
      <c r="PSM793" s="61"/>
      <c r="PSN793" s="61"/>
      <c r="PSO793" s="61"/>
      <c r="PSP793" s="61"/>
      <c r="PSQ793" s="61"/>
      <c r="PSR793" s="61"/>
      <c r="PSS793" s="61"/>
      <c r="PST793" s="61"/>
      <c r="PSU793" s="61"/>
      <c r="PSV793" s="61"/>
      <c r="PSW793" s="61"/>
      <c r="PSX793" s="61"/>
      <c r="PSY793" s="61"/>
      <c r="PSZ793" s="61"/>
      <c r="PTA793" s="61"/>
      <c r="PTB793" s="61"/>
      <c r="PTC793" s="61"/>
      <c r="PTD793" s="61"/>
      <c r="PTE793" s="61"/>
      <c r="PTF793" s="61"/>
      <c r="PTG793" s="61"/>
      <c r="PTH793" s="61"/>
      <c r="PTI793" s="61"/>
      <c r="PTJ793" s="61"/>
      <c r="PTK793" s="61"/>
      <c r="PTL793" s="61"/>
      <c r="PTM793" s="61"/>
      <c r="PTN793" s="61"/>
      <c r="PTO793" s="61"/>
      <c r="PTP793" s="61"/>
      <c r="PTQ793" s="61"/>
      <c r="PTR793" s="61"/>
      <c r="PTS793" s="61"/>
      <c r="PTT793" s="61"/>
      <c r="PTU793" s="61"/>
      <c r="PTV793" s="61"/>
      <c r="PTW793" s="61"/>
      <c r="PTX793" s="61"/>
      <c r="PTY793" s="61"/>
      <c r="PTZ793" s="61"/>
      <c r="PUA793" s="61"/>
      <c r="PUB793" s="61"/>
      <c r="PUC793" s="61"/>
      <c r="PUD793" s="61"/>
      <c r="PUE793" s="61"/>
      <c r="PUF793" s="61"/>
      <c r="PUG793" s="61"/>
      <c r="PUH793" s="61"/>
      <c r="PUI793" s="61"/>
      <c r="PUJ793" s="61"/>
      <c r="PUK793" s="61"/>
      <c r="PUL793" s="61"/>
      <c r="PUM793" s="61"/>
      <c r="PUN793" s="61"/>
      <c r="PUO793" s="61"/>
      <c r="PUP793" s="61"/>
      <c r="PUQ793" s="61"/>
      <c r="PUR793" s="61"/>
      <c r="PUS793" s="61"/>
      <c r="PUT793" s="61"/>
      <c r="PUU793" s="61"/>
      <c r="PUV793" s="61"/>
      <c r="PUW793" s="61"/>
      <c r="PUX793" s="61"/>
      <c r="PUY793" s="61"/>
      <c r="PUZ793" s="61"/>
      <c r="PVA793" s="61"/>
      <c r="PVB793" s="61"/>
      <c r="PVC793" s="61"/>
      <c r="PVD793" s="61"/>
      <c r="PVE793" s="61"/>
      <c r="PVF793" s="61"/>
      <c r="PVG793" s="61"/>
      <c r="PVH793" s="61"/>
      <c r="PVI793" s="61"/>
      <c r="PVJ793" s="61"/>
      <c r="PVK793" s="61"/>
      <c r="PVL793" s="61"/>
      <c r="PVM793" s="61"/>
      <c r="PVN793" s="61"/>
      <c r="PVO793" s="61"/>
      <c r="PVP793" s="61"/>
      <c r="PVQ793" s="61"/>
      <c r="PVR793" s="61"/>
      <c r="PVS793" s="61"/>
      <c r="PVT793" s="61"/>
      <c r="PVU793" s="61"/>
      <c r="PVV793" s="61"/>
      <c r="PVW793" s="61"/>
      <c r="PVX793" s="61"/>
      <c r="PVY793" s="61"/>
      <c r="PVZ793" s="61"/>
      <c r="PWA793" s="61"/>
      <c r="PWB793" s="61"/>
      <c r="PWC793" s="61"/>
      <c r="PWD793" s="61"/>
      <c r="PWE793" s="61"/>
      <c r="PWF793" s="61"/>
      <c r="PWG793" s="61"/>
      <c r="PWH793" s="61"/>
      <c r="PWI793" s="61"/>
      <c r="PWJ793" s="61"/>
      <c r="PWK793" s="61"/>
      <c r="PWL793" s="61"/>
      <c r="PWM793" s="61"/>
      <c r="PWN793" s="61"/>
      <c r="PWO793" s="61"/>
      <c r="PWP793" s="61"/>
      <c r="PWQ793" s="61"/>
      <c r="PWR793" s="61"/>
      <c r="PWS793" s="61"/>
      <c r="PWT793" s="61"/>
      <c r="PWU793" s="61"/>
      <c r="PWV793" s="61"/>
      <c r="PWW793" s="61"/>
      <c r="PWX793" s="61"/>
      <c r="PWY793" s="61"/>
      <c r="PWZ793" s="61"/>
      <c r="PXA793" s="61"/>
      <c r="PXB793" s="61"/>
      <c r="PXC793" s="61"/>
      <c r="PXD793" s="61"/>
      <c r="PXE793" s="61"/>
      <c r="PXF793" s="61"/>
      <c r="PXG793" s="61"/>
      <c r="PXH793" s="61"/>
      <c r="PXI793" s="61"/>
      <c r="PXJ793" s="61"/>
      <c r="PXK793" s="61"/>
      <c r="PXL793" s="61"/>
      <c r="PXM793" s="61"/>
      <c r="PXN793" s="61"/>
      <c r="PXO793" s="61"/>
      <c r="PXP793" s="61"/>
      <c r="PXQ793" s="61"/>
      <c r="PXR793" s="61"/>
      <c r="PXS793" s="61"/>
      <c r="PXT793" s="61"/>
      <c r="PXU793" s="61"/>
      <c r="PXV793" s="61"/>
      <c r="PXW793" s="61"/>
      <c r="PXX793" s="61"/>
      <c r="PXY793" s="61"/>
      <c r="PXZ793" s="61"/>
      <c r="PYA793" s="61"/>
      <c r="PYB793" s="61"/>
      <c r="PYC793" s="61"/>
      <c r="PYD793" s="61"/>
      <c r="PYE793" s="61"/>
      <c r="PYF793" s="61"/>
      <c r="PYG793" s="61"/>
      <c r="PYH793" s="61"/>
      <c r="PYI793" s="61"/>
      <c r="PYJ793" s="61"/>
      <c r="PYK793" s="61"/>
      <c r="PYL793" s="61"/>
      <c r="PYM793" s="61"/>
      <c r="PYN793" s="61"/>
      <c r="PYO793" s="61"/>
      <c r="PYP793" s="61"/>
      <c r="PYQ793" s="61"/>
      <c r="PYR793" s="61"/>
      <c r="PYS793" s="61"/>
      <c r="PYT793" s="61"/>
      <c r="PYU793" s="61"/>
      <c r="PYV793" s="61"/>
      <c r="PYW793" s="61"/>
      <c r="PYX793" s="61"/>
      <c r="PYY793" s="61"/>
      <c r="PYZ793" s="61"/>
      <c r="PZA793" s="61"/>
      <c r="PZB793" s="61"/>
      <c r="PZC793" s="61"/>
      <c r="PZD793" s="61"/>
      <c r="PZE793" s="61"/>
      <c r="PZF793" s="61"/>
      <c r="PZG793" s="61"/>
      <c r="PZH793" s="61"/>
      <c r="PZI793" s="61"/>
      <c r="PZJ793" s="61"/>
      <c r="PZK793" s="61"/>
      <c r="PZL793" s="61"/>
      <c r="PZM793" s="61"/>
      <c r="PZN793" s="61"/>
      <c r="PZO793" s="61"/>
      <c r="PZP793" s="61"/>
      <c r="PZQ793" s="61"/>
      <c r="PZR793" s="61"/>
      <c r="PZS793" s="61"/>
      <c r="PZT793" s="61"/>
      <c r="PZU793" s="61"/>
      <c r="PZV793" s="61"/>
      <c r="PZW793" s="61"/>
      <c r="PZX793" s="61"/>
      <c r="PZY793" s="61"/>
      <c r="PZZ793" s="61"/>
      <c r="QAA793" s="61"/>
      <c r="QAB793" s="61"/>
      <c r="QAC793" s="61"/>
      <c r="QAD793" s="61"/>
      <c r="QAE793" s="61"/>
      <c r="QAF793" s="61"/>
      <c r="QAG793" s="61"/>
      <c r="QAH793" s="61"/>
      <c r="QAI793" s="61"/>
      <c r="QAJ793" s="61"/>
      <c r="QAK793" s="61"/>
      <c r="QAL793" s="61"/>
      <c r="QAM793" s="61"/>
      <c r="QAN793" s="61"/>
      <c r="QAO793" s="61"/>
      <c r="QAP793" s="61"/>
      <c r="QAQ793" s="61"/>
      <c r="QAR793" s="61"/>
      <c r="QAS793" s="61"/>
      <c r="QAT793" s="61"/>
      <c r="QAU793" s="61"/>
      <c r="QAV793" s="61"/>
      <c r="QAW793" s="61"/>
      <c r="QAX793" s="61"/>
      <c r="QAY793" s="61"/>
      <c r="QAZ793" s="61"/>
      <c r="QBA793" s="61"/>
      <c r="QBB793" s="61"/>
      <c r="QBC793" s="61"/>
      <c r="QBD793" s="61"/>
      <c r="QBE793" s="61"/>
      <c r="QBF793" s="61"/>
      <c r="QBG793" s="61"/>
      <c r="QBH793" s="61"/>
      <c r="QBI793" s="61"/>
      <c r="QBJ793" s="61"/>
      <c r="QBK793" s="61"/>
      <c r="QBL793" s="61"/>
      <c r="QBM793" s="61"/>
      <c r="QBN793" s="61"/>
      <c r="QBO793" s="61"/>
      <c r="QBP793" s="61"/>
      <c r="QBQ793" s="61"/>
      <c r="QBR793" s="61"/>
      <c r="QBS793" s="61"/>
      <c r="QBT793" s="61"/>
      <c r="QBU793" s="61"/>
      <c r="QBV793" s="61"/>
      <c r="QBW793" s="61"/>
      <c r="QBX793" s="61"/>
      <c r="QBY793" s="61"/>
      <c r="QBZ793" s="61"/>
      <c r="QCA793" s="61"/>
      <c r="QCB793" s="61"/>
      <c r="QCC793" s="61"/>
      <c r="QCD793" s="61"/>
      <c r="QCE793" s="61"/>
      <c r="QCF793" s="61"/>
      <c r="QCG793" s="61"/>
      <c r="QCH793" s="61"/>
      <c r="QCI793" s="61"/>
      <c r="QCJ793" s="61"/>
      <c r="QCK793" s="61"/>
      <c r="QCL793" s="61"/>
      <c r="QCM793" s="61"/>
      <c r="QCN793" s="61"/>
      <c r="QCO793" s="61"/>
      <c r="QCP793" s="61"/>
      <c r="QCQ793" s="61"/>
      <c r="QCR793" s="61"/>
      <c r="QCS793" s="61"/>
      <c r="QCT793" s="61"/>
      <c r="QCU793" s="61"/>
      <c r="QCV793" s="61"/>
      <c r="QCW793" s="61"/>
      <c r="QCX793" s="61"/>
      <c r="QCY793" s="61"/>
      <c r="QCZ793" s="61"/>
      <c r="QDA793" s="61"/>
      <c r="QDB793" s="61"/>
      <c r="QDC793" s="61"/>
      <c r="QDD793" s="61"/>
      <c r="QDE793" s="61"/>
      <c r="QDF793" s="61"/>
      <c r="QDG793" s="61"/>
      <c r="QDH793" s="61"/>
      <c r="QDI793" s="61"/>
      <c r="QDJ793" s="61"/>
      <c r="QDK793" s="61"/>
      <c r="QDL793" s="61"/>
      <c r="QDM793" s="61"/>
      <c r="QDN793" s="61"/>
      <c r="QDO793" s="61"/>
      <c r="QDP793" s="61"/>
      <c r="QDQ793" s="61"/>
      <c r="QDR793" s="61"/>
      <c r="QDS793" s="61"/>
      <c r="QDT793" s="61"/>
      <c r="QDU793" s="61"/>
      <c r="QDV793" s="61"/>
      <c r="QDW793" s="61"/>
      <c r="QDX793" s="61"/>
      <c r="QDY793" s="61"/>
      <c r="QDZ793" s="61"/>
      <c r="QEA793" s="61"/>
      <c r="QEB793" s="61"/>
      <c r="QEC793" s="61"/>
      <c r="QED793" s="61"/>
      <c r="QEE793" s="61"/>
      <c r="QEF793" s="61"/>
      <c r="QEG793" s="61"/>
      <c r="QEH793" s="61"/>
      <c r="QEI793" s="61"/>
      <c r="QEJ793" s="61"/>
      <c r="QEK793" s="61"/>
      <c r="QEL793" s="61"/>
      <c r="QEM793" s="61"/>
      <c r="QEN793" s="61"/>
      <c r="QEO793" s="61"/>
      <c r="QEP793" s="61"/>
      <c r="QEQ793" s="61"/>
      <c r="QER793" s="61"/>
      <c r="QES793" s="61"/>
      <c r="QET793" s="61"/>
      <c r="QEU793" s="61"/>
      <c r="QEV793" s="61"/>
      <c r="QEW793" s="61"/>
      <c r="QEX793" s="61"/>
      <c r="QEY793" s="61"/>
      <c r="QEZ793" s="61"/>
      <c r="QFA793" s="61"/>
      <c r="QFB793" s="61"/>
      <c r="QFC793" s="61"/>
      <c r="QFD793" s="61"/>
      <c r="QFE793" s="61"/>
      <c r="QFF793" s="61"/>
      <c r="QFG793" s="61"/>
      <c r="QFH793" s="61"/>
      <c r="QFI793" s="61"/>
      <c r="QFJ793" s="61"/>
      <c r="QFK793" s="61"/>
      <c r="QFL793" s="61"/>
      <c r="QFM793" s="61"/>
      <c r="QFN793" s="61"/>
      <c r="QFO793" s="61"/>
      <c r="QFP793" s="61"/>
      <c r="QFQ793" s="61"/>
      <c r="QFR793" s="61"/>
      <c r="QFS793" s="61"/>
      <c r="QFT793" s="61"/>
      <c r="QFU793" s="61"/>
      <c r="QFV793" s="61"/>
      <c r="QFW793" s="61"/>
      <c r="QFX793" s="61"/>
      <c r="QFY793" s="61"/>
      <c r="QFZ793" s="61"/>
      <c r="QGA793" s="61"/>
      <c r="QGB793" s="61"/>
      <c r="QGC793" s="61"/>
      <c r="QGD793" s="61"/>
      <c r="QGE793" s="61"/>
      <c r="QGF793" s="61"/>
      <c r="QGG793" s="61"/>
      <c r="QGH793" s="61"/>
      <c r="QGI793" s="61"/>
      <c r="QGJ793" s="61"/>
      <c r="QGK793" s="61"/>
      <c r="QGL793" s="61"/>
      <c r="QGM793" s="61"/>
      <c r="QGN793" s="61"/>
      <c r="QGO793" s="61"/>
      <c r="QGP793" s="61"/>
      <c r="QGQ793" s="61"/>
      <c r="QGR793" s="61"/>
      <c r="QGS793" s="61"/>
      <c r="QGT793" s="61"/>
      <c r="QGU793" s="61"/>
      <c r="QGV793" s="61"/>
      <c r="QGW793" s="61"/>
      <c r="QGX793" s="61"/>
      <c r="QGY793" s="61"/>
      <c r="QGZ793" s="61"/>
      <c r="QHA793" s="61"/>
      <c r="QHB793" s="61"/>
      <c r="QHC793" s="61"/>
      <c r="QHD793" s="61"/>
      <c r="QHE793" s="61"/>
      <c r="QHF793" s="61"/>
      <c r="QHG793" s="61"/>
      <c r="QHH793" s="61"/>
      <c r="QHI793" s="61"/>
      <c r="QHJ793" s="61"/>
      <c r="QHK793" s="61"/>
      <c r="QHL793" s="61"/>
      <c r="QHM793" s="61"/>
      <c r="QHN793" s="61"/>
      <c r="QHO793" s="61"/>
      <c r="QHP793" s="61"/>
      <c r="QHQ793" s="61"/>
      <c r="QHR793" s="61"/>
      <c r="QHS793" s="61"/>
      <c r="QHT793" s="61"/>
      <c r="QHU793" s="61"/>
      <c r="QHV793" s="61"/>
      <c r="QHW793" s="61"/>
      <c r="QHX793" s="61"/>
      <c r="QHY793" s="61"/>
      <c r="QHZ793" s="61"/>
      <c r="QIA793" s="61"/>
      <c r="QIB793" s="61"/>
      <c r="QIC793" s="61"/>
      <c r="QID793" s="61"/>
      <c r="QIE793" s="61"/>
      <c r="QIF793" s="61"/>
      <c r="QIG793" s="61"/>
      <c r="QIH793" s="61"/>
      <c r="QII793" s="61"/>
      <c r="QIJ793" s="61"/>
      <c r="QIK793" s="61"/>
      <c r="QIL793" s="61"/>
      <c r="QIM793" s="61"/>
      <c r="QIN793" s="61"/>
      <c r="QIO793" s="61"/>
      <c r="QIP793" s="61"/>
      <c r="QIQ793" s="61"/>
      <c r="QIR793" s="61"/>
      <c r="QIS793" s="61"/>
      <c r="QIT793" s="61"/>
      <c r="QIU793" s="61"/>
      <c r="QIV793" s="61"/>
      <c r="QIW793" s="61"/>
      <c r="QIX793" s="61"/>
      <c r="QIY793" s="61"/>
      <c r="QIZ793" s="61"/>
      <c r="QJA793" s="61"/>
      <c r="QJB793" s="61"/>
      <c r="QJC793" s="61"/>
      <c r="QJD793" s="61"/>
      <c r="QJE793" s="61"/>
      <c r="QJF793" s="61"/>
      <c r="QJG793" s="61"/>
      <c r="QJH793" s="61"/>
      <c r="QJI793" s="61"/>
      <c r="QJJ793" s="61"/>
      <c r="QJK793" s="61"/>
      <c r="QJL793" s="61"/>
      <c r="QJM793" s="61"/>
      <c r="QJN793" s="61"/>
      <c r="QJO793" s="61"/>
      <c r="QJP793" s="61"/>
      <c r="QJQ793" s="61"/>
      <c r="QJR793" s="61"/>
      <c r="QJS793" s="61"/>
      <c r="QJT793" s="61"/>
      <c r="QJU793" s="61"/>
      <c r="QJV793" s="61"/>
      <c r="QJW793" s="61"/>
      <c r="QJX793" s="61"/>
      <c r="QJY793" s="61"/>
      <c r="QJZ793" s="61"/>
      <c r="QKA793" s="61"/>
      <c r="QKB793" s="61"/>
      <c r="QKC793" s="61"/>
      <c r="QKD793" s="61"/>
      <c r="QKE793" s="61"/>
      <c r="QKF793" s="61"/>
      <c r="QKG793" s="61"/>
      <c r="QKH793" s="61"/>
      <c r="QKI793" s="61"/>
      <c r="QKJ793" s="61"/>
      <c r="QKK793" s="61"/>
      <c r="QKL793" s="61"/>
      <c r="QKM793" s="61"/>
      <c r="QKN793" s="61"/>
      <c r="QKO793" s="61"/>
      <c r="QKP793" s="61"/>
      <c r="QKQ793" s="61"/>
      <c r="QKR793" s="61"/>
      <c r="QKS793" s="61"/>
      <c r="QKT793" s="61"/>
      <c r="QKU793" s="61"/>
      <c r="QKV793" s="61"/>
      <c r="QKW793" s="61"/>
      <c r="QKX793" s="61"/>
      <c r="QKY793" s="61"/>
      <c r="QKZ793" s="61"/>
      <c r="QLA793" s="61"/>
      <c r="QLB793" s="61"/>
      <c r="QLC793" s="61"/>
      <c r="QLD793" s="61"/>
      <c r="QLE793" s="61"/>
      <c r="QLF793" s="61"/>
      <c r="QLG793" s="61"/>
      <c r="QLH793" s="61"/>
      <c r="QLI793" s="61"/>
      <c r="QLJ793" s="61"/>
      <c r="QLK793" s="61"/>
      <c r="QLL793" s="61"/>
      <c r="QLM793" s="61"/>
      <c r="QLN793" s="61"/>
      <c r="QLO793" s="61"/>
      <c r="QLP793" s="61"/>
      <c r="QLQ793" s="61"/>
      <c r="QLR793" s="61"/>
      <c r="QLS793" s="61"/>
      <c r="QLT793" s="61"/>
      <c r="QLU793" s="61"/>
      <c r="QLV793" s="61"/>
      <c r="QLW793" s="61"/>
      <c r="QLX793" s="61"/>
      <c r="QLY793" s="61"/>
      <c r="QLZ793" s="61"/>
      <c r="QMA793" s="61"/>
      <c r="QMB793" s="61"/>
      <c r="QMC793" s="61"/>
      <c r="QMD793" s="61"/>
      <c r="QME793" s="61"/>
      <c r="QMF793" s="61"/>
      <c r="QMG793" s="61"/>
      <c r="QMH793" s="61"/>
      <c r="QMI793" s="61"/>
      <c r="QMJ793" s="61"/>
      <c r="QMK793" s="61"/>
      <c r="QML793" s="61"/>
      <c r="QMM793" s="61"/>
      <c r="QMN793" s="61"/>
      <c r="QMO793" s="61"/>
      <c r="QMP793" s="61"/>
      <c r="QMQ793" s="61"/>
      <c r="QMR793" s="61"/>
      <c r="QMS793" s="61"/>
      <c r="QMT793" s="61"/>
      <c r="QMU793" s="61"/>
      <c r="QMV793" s="61"/>
      <c r="QMW793" s="61"/>
      <c r="QMX793" s="61"/>
      <c r="QMY793" s="61"/>
      <c r="QMZ793" s="61"/>
      <c r="QNA793" s="61"/>
      <c r="QNB793" s="61"/>
      <c r="QNC793" s="61"/>
      <c r="QND793" s="61"/>
      <c r="QNE793" s="61"/>
      <c r="QNF793" s="61"/>
      <c r="QNG793" s="61"/>
      <c r="QNH793" s="61"/>
      <c r="QNI793" s="61"/>
      <c r="QNJ793" s="61"/>
      <c r="QNK793" s="61"/>
      <c r="QNL793" s="61"/>
      <c r="QNM793" s="61"/>
      <c r="QNN793" s="61"/>
      <c r="QNO793" s="61"/>
      <c r="QNP793" s="61"/>
      <c r="QNQ793" s="61"/>
      <c r="QNR793" s="61"/>
      <c r="QNS793" s="61"/>
      <c r="QNT793" s="61"/>
      <c r="QNU793" s="61"/>
      <c r="QNV793" s="61"/>
      <c r="QNW793" s="61"/>
      <c r="QNX793" s="61"/>
      <c r="QNY793" s="61"/>
      <c r="QNZ793" s="61"/>
      <c r="QOA793" s="61"/>
      <c r="QOB793" s="61"/>
      <c r="QOC793" s="61"/>
      <c r="QOD793" s="61"/>
      <c r="QOE793" s="61"/>
      <c r="QOF793" s="61"/>
      <c r="QOG793" s="61"/>
      <c r="QOH793" s="61"/>
      <c r="QOI793" s="61"/>
      <c r="QOJ793" s="61"/>
      <c r="QOK793" s="61"/>
      <c r="QOL793" s="61"/>
      <c r="QOM793" s="61"/>
      <c r="QON793" s="61"/>
      <c r="QOO793" s="61"/>
      <c r="QOP793" s="61"/>
      <c r="QOQ793" s="61"/>
      <c r="QOR793" s="61"/>
      <c r="QOS793" s="61"/>
      <c r="QOT793" s="61"/>
      <c r="QOU793" s="61"/>
      <c r="QOV793" s="61"/>
      <c r="QOW793" s="61"/>
      <c r="QOX793" s="61"/>
      <c r="QOY793" s="61"/>
      <c r="QOZ793" s="61"/>
      <c r="QPA793" s="61"/>
      <c r="QPB793" s="61"/>
      <c r="QPC793" s="61"/>
      <c r="QPD793" s="61"/>
      <c r="QPE793" s="61"/>
      <c r="QPF793" s="61"/>
      <c r="QPG793" s="61"/>
      <c r="QPH793" s="61"/>
      <c r="QPI793" s="61"/>
      <c r="QPJ793" s="61"/>
      <c r="QPK793" s="61"/>
      <c r="QPL793" s="61"/>
      <c r="QPM793" s="61"/>
      <c r="QPN793" s="61"/>
      <c r="QPO793" s="61"/>
      <c r="QPP793" s="61"/>
      <c r="QPQ793" s="61"/>
      <c r="QPR793" s="61"/>
      <c r="QPS793" s="61"/>
      <c r="QPT793" s="61"/>
      <c r="QPU793" s="61"/>
      <c r="QPV793" s="61"/>
      <c r="QPW793" s="61"/>
      <c r="QPX793" s="61"/>
      <c r="QPY793" s="61"/>
      <c r="QPZ793" s="61"/>
      <c r="QQA793" s="61"/>
      <c r="QQB793" s="61"/>
      <c r="QQC793" s="61"/>
      <c r="QQD793" s="61"/>
      <c r="QQE793" s="61"/>
      <c r="QQF793" s="61"/>
      <c r="QQG793" s="61"/>
      <c r="QQH793" s="61"/>
      <c r="QQI793" s="61"/>
      <c r="QQJ793" s="61"/>
      <c r="QQK793" s="61"/>
      <c r="QQL793" s="61"/>
      <c r="QQM793" s="61"/>
      <c r="QQN793" s="61"/>
      <c r="QQO793" s="61"/>
      <c r="QQP793" s="61"/>
      <c r="QQQ793" s="61"/>
      <c r="QQR793" s="61"/>
      <c r="QQS793" s="61"/>
      <c r="QQT793" s="61"/>
      <c r="QQU793" s="61"/>
      <c r="QQV793" s="61"/>
      <c r="QQW793" s="61"/>
      <c r="QQX793" s="61"/>
      <c r="QQY793" s="61"/>
      <c r="QQZ793" s="61"/>
      <c r="QRA793" s="61"/>
      <c r="QRB793" s="61"/>
      <c r="QRC793" s="61"/>
      <c r="QRD793" s="61"/>
      <c r="QRE793" s="61"/>
      <c r="QRF793" s="61"/>
      <c r="QRG793" s="61"/>
      <c r="QRH793" s="61"/>
      <c r="QRI793" s="61"/>
      <c r="QRJ793" s="61"/>
      <c r="QRK793" s="61"/>
      <c r="QRL793" s="61"/>
      <c r="QRM793" s="61"/>
      <c r="QRN793" s="61"/>
      <c r="QRO793" s="61"/>
      <c r="QRP793" s="61"/>
      <c r="QRQ793" s="61"/>
      <c r="QRR793" s="61"/>
      <c r="QRS793" s="61"/>
      <c r="QRT793" s="61"/>
      <c r="QRU793" s="61"/>
      <c r="QRV793" s="61"/>
      <c r="QRW793" s="61"/>
      <c r="QRX793" s="61"/>
      <c r="QRY793" s="61"/>
      <c r="QRZ793" s="61"/>
      <c r="QSA793" s="61"/>
      <c r="QSB793" s="61"/>
      <c r="QSC793" s="61"/>
      <c r="QSD793" s="61"/>
      <c r="QSE793" s="61"/>
      <c r="QSF793" s="61"/>
      <c r="QSG793" s="61"/>
      <c r="QSH793" s="61"/>
      <c r="QSI793" s="61"/>
      <c r="QSJ793" s="61"/>
      <c r="QSK793" s="61"/>
      <c r="QSL793" s="61"/>
      <c r="QSM793" s="61"/>
      <c r="QSN793" s="61"/>
      <c r="QSO793" s="61"/>
      <c r="QSP793" s="61"/>
      <c r="QSQ793" s="61"/>
      <c r="QSR793" s="61"/>
      <c r="QSS793" s="61"/>
      <c r="QST793" s="61"/>
      <c r="QSU793" s="61"/>
      <c r="QSV793" s="61"/>
      <c r="QSW793" s="61"/>
      <c r="QSX793" s="61"/>
      <c r="QSY793" s="61"/>
      <c r="QSZ793" s="61"/>
      <c r="QTA793" s="61"/>
      <c r="QTB793" s="61"/>
      <c r="QTC793" s="61"/>
      <c r="QTD793" s="61"/>
      <c r="QTE793" s="61"/>
      <c r="QTF793" s="61"/>
      <c r="QTG793" s="61"/>
      <c r="QTH793" s="61"/>
      <c r="QTI793" s="61"/>
      <c r="QTJ793" s="61"/>
      <c r="QTK793" s="61"/>
      <c r="QTL793" s="61"/>
      <c r="QTM793" s="61"/>
      <c r="QTN793" s="61"/>
      <c r="QTO793" s="61"/>
      <c r="QTP793" s="61"/>
      <c r="QTQ793" s="61"/>
      <c r="QTR793" s="61"/>
      <c r="QTS793" s="61"/>
      <c r="QTT793" s="61"/>
      <c r="QTU793" s="61"/>
      <c r="QTV793" s="61"/>
      <c r="QTW793" s="61"/>
      <c r="QTX793" s="61"/>
      <c r="QTY793" s="61"/>
      <c r="QTZ793" s="61"/>
      <c r="QUA793" s="61"/>
      <c r="QUB793" s="61"/>
      <c r="QUC793" s="61"/>
      <c r="QUD793" s="61"/>
      <c r="QUE793" s="61"/>
      <c r="QUF793" s="61"/>
      <c r="QUG793" s="61"/>
      <c r="QUH793" s="61"/>
      <c r="QUI793" s="61"/>
      <c r="QUJ793" s="61"/>
      <c r="QUK793" s="61"/>
      <c r="QUL793" s="61"/>
      <c r="QUM793" s="61"/>
      <c r="QUN793" s="61"/>
      <c r="QUO793" s="61"/>
      <c r="QUP793" s="61"/>
      <c r="QUQ793" s="61"/>
      <c r="QUR793" s="61"/>
      <c r="QUS793" s="61"/>
      <c r="QUT793" s="61"/>
      <c r="QUU793" s="61"/>
      <c r="QUV793" s="61"/>
      <c r="QUW793" s="61"/>
      <c r="QUX793" s="61"/>
      <c r="QUY793" s="61"/>
      <c r="QUZ793" s="61"/>
      <c r="QVA793" s="61"/>
      <c r="QVB793" s="61"/>
      <c r="QVC793" s="61"/>
      <c r="QVD793" s="61"/>
      <c r="QVE793" s="61"/>
      <c r="QVF793" s="61"/>
      <c r="QVG793" s="61"/>
      <c r="QVH793" s="61"/>
      <c r="QVI793" s="61"/>
      <c r="QVJ793" s="61"/>
      <c r="QVK793" s="61"/>
      <c r="QVL793" s="61"/>
      <c r="QVM793" s="61"/>
      <c r="QVN793" s="61"/>
      <c r="QVO793" s="61"/>
      <c r="QVP793" s="61"/>
      <c r="QVQ793" s="61"/>
      <c r="QVR793" s="61"/>
      <c r="QVS793" s="61"/>
      <c r="QVT793" s="61"/>
      <c r="QVU793" s="61"/>
      <c r="QVV793" s="61"/>
      <c r="QVW793" s="61"/>
      <c r="QVX793" s="61"/>
      <c r="QVY793" s="61"/>
      <c r="QVZ793" s="61"/>
      <c r="QWA793" s="61"/>
      <c r="QWB793" s="61"/>
      <c r="QWC793" s="61"/>
      <c r="QWD793" s="61"/>
      <c r="QWE793" s="61"/>
      <c r="QWF793" s="61"/>
      <c r="QWG793" s="61"/>
      <c r="QWH793" s="61"/>
      <c r="QWI793" s="61"/>
      <c r="QWJ793" s="61"/>
      <c r="QWK793" s="61"/>
      <c r="QWL793" s="61"/>
      <c r="QWM793" s="61"/>
      <c r="QWN793" s="61"/>
      <c r="QWO793" s="61"/>
      <c r="QWP793" s="61"/>
      <c r="QWQ793" s="61"/>
      <c r="QWR793" s="61"/>
      <c r="QWS793" s="61"/>
      <c r="QWT793" s="61"/>
      <c r="QWU793" s="61"/>
      <c r="QWV793" s="61"/>
      <c r="QWW793" s="61"/>
      <c r="QWX793" s="61"/>
      <c r="QWY793" s="61"/>
      <c r="QWZ793" s="61"/>
      <c r="QXA793" s="61"/>
      <c r="QXB793" s="61"/>
      <c r="QXC793" s="61"/>
      <c r="QXD793" s="61"/>
      <c r="QXE793" s="61"/>
      <c r="QXF793" s="61"/>
      <c r="QXG793" s="61"/>
      <c r="QXH793" s="61"/>
      <c r="QXI793" s="61"/>
      <c r="QXJ793" s="61"/>
      <c r="QXK793" s="61"/>
      <c r="QXL793" s="61"/>
      <c r="QXM793" s="61"/>
      <c r="QXN793" s="61"/>
      <c r="QXO793" s="61"/>
      <c r="QXP793" s="61"/>
      <c r="QXQ793" s="61"/>
      <c r="QXR793" s="61"/>
      <c r="QXS793" s="61"/>
      <c r="QXT793" s="61"/>
      <c r="QXU793" s="61"/>
      <c r="QXV793" s="61"/>
      <c r="QXW793" s="61"/>
      <c r="QXX793" s="61"/>
      <c r="QXY793" s="61"/>
      <c r="QXZ793" s="61"/>
      <c r="QYA793" s="61"/>
      <c r="QYB793" s="61"/>
      <c r="QYC793" s="61"/>
      <c r="QYD793" s="61"/>
      <c r="QYE793" s="61"/>
      <c r="QYF793" s="61"/>
      <c r="QYG793" s="61"/>
      <c r="QYH793" s="61"/>
      <c r="QYI793" s="61"/>
      <c r="QYJ793" s="61"/>
      <c r="QYK793" s="61"/>
      <c r="QYL793" s="61"/>
      <c r="QYM793" s="61"/>
      <c r="QYN793" s="61"/>
      <c r="QYO793" s="61"/>
      <c r="QYP793" s="61"/>
      <c r="QYQ793" s="61"/>
      <c r="QYR793" s="61"/>
      <c r="QYS793" s="61"/>
      <c r="QYT793" s="61"/>
      <c r="QYU793" s="61"/>
      <c r="QYV793" s="61"/>
      <c r="QYW793" s="61"/>
      <c r="QYX793" s="61"/>
      <c r="QYY793" s="61"/>
      <c r="QYZ793" s="61"/>
      <c r="QZA793" s="61"/>
      <c r="QZB793" s="61"/>
      <c r="QZC793" s="61"/>
      <c r="QZD793" s="61"/>
      <c r="QZE793" s="61"/>
      <c r="QZF793" s="61"/>
      <c r="QZG793" s="61"/>
      <c r="QZH793" s="61"/>
      <c r="QZI793" s="61"/>
      <c r="QZJ793" s="61"/>
      <c r="QZK793" s="61"/>
      <c r="QZL793" s="61"/>
      <c r="QZM793" s="61"/>
      <c r="QZN793" s="61"/>
      <c r="QZO793" s="61"/>
      <c r="QZP793" s="61"/>
      <c r="QZQ793" s="61"/>
      <c r="QZR793" s="61"/>
      <c r="QZS793" s="61"/>
      <c r="QZT793" s="61"/>
      <c r="QZU793" s="61"/>
      <c r="QZV793" s="61"/>
      <c r="QZW793" s="61"/>
      <c r="QZX793" s="61"/>
      <c r="QZY793" s="61"/>
      <c r="QZZ793" s="61"/>
      <c r="RAA793" s="61"/>
      <c r="RAB793" s="61"/>
      <c r="RAC793" s="61"/>
      <c r="RAD793" s="61"/>
      <c r="RAE793" s="61"/>
      <c r="RAF793" s="61"/>
      <c r="RAG793" s="61"/>
      <c r="RAH793" s="61"/>
      <c r="RAI793" s="61"/>
      <c r="RAJ793" s="61"/>
      <c r="RAK793" s="61"/>
      <c r="RAL793" s="61"/>
      <c r="RAM793" s="61"/>
      <c r="RAN793" s="61"/>
      <c r="RAO793" s="61"/>
      <c r="RAP793" s="61"/>
      <c r="RAQ793" s="61"/>
      <c r="RAR793" s="61"/>
      <c r="RAS793" s="61"/>
      <c r="RAT793" s="61"/>
      <c r="RAU793" s="61"/>
      <c r="RAV793" s="61"/>
      <c r="RAW793" s="61"/>
      <c r="RAX793" s="61"/>
      <c r="RAY793" s="61"/>
      <c r="RAZ793" s="61"/>
      <c r="RBA793" s="61"/>
      <c r="RBB793" s="61"/>
      <c r="RBC793" s="61"/>
      <c r="RBD793" s="61"/>
      <c r="RBE793" s="61"/>
      <c r="RBF793" s="61"/>
      <c r="RBG793" s="61"/>
      <c r="RBH793" s="61"/>
      <c r="RBI793" s="61"/>
      <c r="RBJ793" s="61"/>
      <c r="RBK793" s="61"/>
      <c r="RBL793" s="61"/>
      <c r="RBM793" s="61"/>
      <c r="RBN793" s="61"/>
      <c r="RBO793" s="61"/>
      <c r="RBP793" s="61"/>
      <c r="RBQ793" s="61"/>
      <c r="RBR793" s="61"/>
      <c r="RBS793" s="61"/>
      <c r="RBT793" s="61"/>
      <c r="RBU793" s="61"/>
      <c r="RBV793" s="61"/>
      <c r="RBW793" s="61"/>
      <c r="RBX793" s="61"/>
      <c r="RBY793" s="61"/>
      <c r="RBZ793" s="61"/>
      <c r="RCA793" s="61"/>
      <c r="RCB793" s="61"/>
      <c r="RCC793" s="61"/>
      <c r="RCD793" s="61"/>
      <c r="RCE793" s="61"/>
      <c r="RCF793" s="61"/>
      <c r="RCG793" s="61"/>
      <c r="RCH793" s="61"/>
      <c r="RCI793" s="61"/>
      <c r="RCJ793" s="61"/>
      <c r="RCK793" s="61"/>
      <c r="RCL793" s="61"/>
      <c r="RCM793" s="61"/>
      <c r="RCN793" s="61"/>
      <c r="RCO793" s="61"/>
      <c r="RCP793" s="61"/>
      <c r="RCQ793" s="61"/>
      <c r="RCR793" s="61"/>
      <c r="RCS793" s="61"/>
      <c r="RCT793" s="61"/>
      <c r="RCU793" s="61"/>
      <c r="RCV793" s="61"/>
      <c r="RCW793" s="61"/>
      <c r="RCX793" s="61"/>
      <c r="RCY793" s="61"/>
      <c r="RCZ793" s="61"/>
      <c r="RDA793" s="61"/>
      <c r="RDB793" s="61"/>
      <c r="RDC793" s="61"/>
      <c r="RDD793" s="61"/>
      <c r="RDE793" s="61"/>
      <c r="RDF793" s="61"/>
      <c r="RDG793" s="61"/>
      <c r="RDH793" s="61"/>
      <c r="RDI793" s="61"/>
      <c r="RDJ793" s="61"/>
      <c r="RDK793" s="61"/>
      <c r="RDL793" s="61"/>
      <c r="RDM793" s="61"/>
      <c r="RDN793" s="61"/>
      <c r="RDO793" s="61"/>
      <c r="RDP793" s="61"/>
      <c r="RDQ793" s="61"/>
      <c r="RDR793" s="61"/>
      <c r="RDS793" s="61"/>
      <c r="RDT793" s="61"/>
      <c r="RDU793" s="61"/>
      <c r="RDV793" s="61"/>
      <c r="RDW793" s="61"/>
      <c r="RDX793" s="61"/>
      <c r="RDY793" s="61"/>
      <c r="RDZ793" s="61"/>
      <c r="REA793" s="61"/>
      <c r="REB793" s="61"/>
      <c r="REC793" s="61"/>
      <c r="RED793" s="61"/>
      <c r="REE793" s="61"/>
      <c r="REF793" s="61"/>
      <c r="REG793" s="61"/>
      <c r="REH793" s="61"/>
      <c r="REI793" s="61"/>
      <c r="REJ793" s="61"/>
      <c r="REK793" s="61"/>
      <c r="REL793" s="61"/>
      <c r="REM793" s="61"/>
      <c r="REN793" s="61"/>
      <c r="REO793" s="61"/>
      <c r="REP793" s="61"/>
      <c r="REQ793" s="61"/>
      <c r="RER793" s="61"/>
      <c r="RES793" s="61"/>
      <c r="RET793" s="61"/>
      <c r="REU793" s="61"/>
      <c r="REV793" s="61"/>
      <c r="REW793" s="61"/>
      <c r="REX793" s="61"/>
      <c r="REY793" s="61"/>
      <c r="REZ793" s="61"/>
      <c r="RFA793" s="61"/>
      <c r="RFB793" s="61"/>
      <c r="RFC793" s="61"/>
      <c r="RFD793" s="61"/>
      <c r="RFE793" s="61"/>
      <c r="RFF793" s="61"/>
      <c r="RFG793" s="61"/>
      <c r="RFH793" s="61"/>
      <c r="RFI793" s="61"/>
      <c r="RFJ793" s="61"/>
      <c r="RFK793" s="61"/>
      <c r="RFL793" s="61"/>
      <c r="RFM793" s="61"/>
      <c r="RFN793" s="61"/>
      <c r="RFO793" s="61"/>
      <c r="RFP793" s="61"/>
      <c r="RFQ793" s="61"/>
      <c r="RFR793" s="61"/>
      <c r="RFS793" s="61"/>
      <c r="RFT793" s="61"/>
      <c r="RFU793" s="61"/>
      <c r="RFV793" s="61"/>
      <c r="RFW793" s="61"/>
      <c r="RFX793" s="61"/>
      <c r="RFY793" s="61"/>
      <c r="RFZ793" s="61"/>
      <c r="RGA793" s="61"/>
      <c r="RGB793" s="61"/>
      <c r="RGC793" s="61"/>
      <c r="RGD793" s="61"/>
      <c r="RGE793" s="61"/>
      <c r="RGF793" s="61"/>
      <c r="RGG793" s="61"/>
      <c r="RGH793" s="61"/>
      <c r="RGI793" s="61"/>
      <c r="RGJ793" s="61"/>
      <c r="RGK793" s="61"/>
      <c r="RGL793" s="61"/>
      <c r="RGM793" s="61"/>
      <c r="RGN793" s="61"/>
      <c r="RGO793" s="61"/>
      <c r="RGP793" s="61"/>
      <c r="RGQ793" s="61"/>
      <c r="RGR793" s="61"/>
      <c r="RGS793" s="61"/>
      <c r="RGT793" s="61"/>
      <c r="RGU793" s="61"/>
      <c r="RGV793" s="61"/>
      <c r="RGW793" s="61"/>
      <c r="RGX793" s="61"/>
      <c r="RGY793" s="61"/>
      <c r="RGZ793" s="61"/>
      <c r="RHA793" s="61"/>
      <c r="RHB793" s="61"/>
      <c r="RHC793" s="61"/>
      <c r="RHD793" s="61"/>
      <c r="RHE793" s="61"/>
      <c r="RHF793" s="61"/>
      <c r="RHG793" s="61"/>
      <c r="RHH793" s="61"/>
      <c r="RHI793" s="61"/>
      <c r="RHJ793" s="61"/>
      <c r="RHK793" s="61"/>
      <c r="RHL793" s="61"/>
      <c r="RHM793" s="61"/>
      <c r="RHN793" s="61"/>
      <c r="RHO793" s="61"/>
      <c r="RHP793" s="61"/>
      <c r="RHQ793" s="61"/>
      <c r="RHR793" s="61"/>
      <c r="RHS793" s="61"/>
      <c r="RHT793" s="61"/>
      <c r="RHU793" s="61"/>
      <c r="RHV793" s="61"/>
      <c r="RHW793" s="61"/>
      <c r="RHX793" s="61"/>
      <c r="RHY793" s="61"/>
      <c r="RHZ793" s="61"/>
      <c r="RIA793" s="61"/>
      <c r="RIB793" s="61"/>
      <c r="RIC793" s="61"/>
      <c r="RID793" s="61"/>
      <c r="RIE793" s="61"/>
      <c r="RIF793" s="61"/>
      <c r="RIG793" s="61"/>
      <c r="RIH793" s="61"/>
      <c r="RII793" s="61"/>
      <c r="RIJ793" s="61"/>
      <c r="RIK793" s="61"/>
      <c r="RIL793" s="61"/>
      <c r="RIM793" s="61"/>
      <c r="RIN793" s="61"/>
      <c r="RIO793" s="61"/>
      <c r="RIP793" s="61"/>
      <c r="RIQ793" s="61"/>
      <c r="RIR793" s="61"/>
      <c r="RIS793" s="61"/>
      <c r="RIT793" s="61"/>
      <c r="RIU793" s="61"/>
      <c r="RIV793" s="61"/>
      <c r="RIW793" s="61"/>
      <c r="RIX793" s="61"/>
      <c r="RIY793" s="61"/>
      <c r="RIZ793" s="61"/>
      <c r="RJA793" s="61"/>
      <c r="RJB793" s="61"/>
      <c r="RJC793" s="61"/>
      <c r="RJD793" s="61"/>
      <c r="RJE793" s="61"/>
      <c r="RJF793" s="61"/>
      <c r="RJG793" s="61"/>
      <c r="RJH793" s="61"/>
      <c r="RJI793" s="61"/>
      <c r="RJJ793" s="61"/>
      <c r="RJK793" s="61"/>
      <c r="RJL793" s="61"/>
      <c r="RJM793" s="61"/>
      <c r="RJN793" s="61"/>
      <c r="RJO793" s="61"/>
      <c r="RJP793" s="61"/>
      <c r="RJQ793" s="61"/>
      <c r="RJR793" s="61"/>
      <c r="RJS793" s="61"/>
      <c r="RJT793" s="61"/>
      <c r="RJU793" s="61"/>
      <c r="RJV793" s="61"/>
      <c r="RJW793" s="61"/>
      <c r="RJX793" s="61"/>
      <c r="RJY793" s="61"/>
      <c r="RJZ793" s="61"/>
      <c r="RKA793" s="61"/>
      <c r="RKB793" s="61"/>
      <c r="RKC793" s="61"/>
      <c r="RKD793" s="61"/>
      <c r="RKE793" s="61"/>
      <c r="RKF793" s="61"/>
      <c r="RKG793" s="61"/>
      <c r="RKH793" s="61"/>
      <c r="RKI793" s="61"/>
      <c r="RKJ793" s="61"/>
      <c r="RKK793" s="61"/>
      <c r="RKL793" s="61"/>
      <c r="RKM793" s="61"/>
      <c r="RKN793" s="61"/>
      <c r="RKO793" s="61"/>
      <c r="RKP793" s="61"/>
      <c r="RKQ793" s="61"/>
      <c r="RKR793" s="61"/>
      <c r="RKS793" s="61"/>
      <c r="RKT793" s="61"/>
      <c r="RKU793" s="61"/>
      <c r="RKV793" s="61"/>
      <c r="RKW793" s="61"/>
      <c r="RKX793" s="61"/>
      <c r="RKY793" s="61"/>
      <c r="RKZ793" s="61"/>
      <c r="RLA793" s="61"/>
      <c r="RLB793" s="61"/>
      <c r="RLC793" s="61"/>
      <c r="RLD793" s="61"/>
      <c r="RLE793" s="61"/>
      <c r="RLF793" s="61"/>
      <c r="RLG793" s="61"/>
      <c r="RLH793" s="61"/>
      <c r="RLI793" s="61"/>
      <c r="RLJ793" s="61"/>
      <c r="RLK793" s="61"/>
      <c r="RLL793" s="61"/>
      <c r="RLM793" s="61"/>
      <c r="RLN793" s="61"/>
      <c r="RLO793" s="61"/>
      <c r="RLP793" s="61"/>
      <c r="RLQ793" s="61"/>
      <c r="RLR793" s="61"/>
      <c r="RLS793" s="61"/>
      <c r="RLT793" s="61"/>
      <c r="RLU793" s="61"/>
      <c r="RLV793" s="61"/>
      <c r="RLW793" s="61"/>
      <c r="RLX793" s="61"/>
      <c r="RLY793" s="61"/>
      <c r="RLZ793" s="61"/>
      <c r="RMA793" s="61"/>
      <c r="RMB793" s="61"/>
      <c r="RMC793" s="61"/>
      <c r="RMD793" s="61"/>
      <c r="RME793" s="61"/>
      <c r="RMF793" s="61"/>
      <c r="RMG793" s="61"/>
      <c r="RMH793" s="61"/>
      <c r="RMI793" s="61"/>
      <c r="RMJ793" s="61"/>
      <c r="RMK793" s="61"/>
      <c r="RML793" s="61"/>
      <c r="RMM793" s="61"/>
      <c r="RMN793" s="61"/>
      <c r="RMO793" s="61"/>
      <c r="RMP793" s="61"/>
      <c r="RMQ793" s="61"/>
      <c r="RMR793" s="61"/>
      <c r="RMS793" s="61"/>
      <c r="RMT793" s="61"/>
      <c r="RMU793" s="61"/>
      <c r="RMV793" s="61"/>
      <c r="RMW793" s="61"/>
      <c r="RMX793" s="61"/>
      <c r="RMY793" s="61"/>
      <c r="RMZ793" s="61"/>
      <c r="RNA793" s="61"/>
      <c r="RNB793" s="61"/>
      <c r="RNC793" s="61"/>
      <c r="RND793" s="61"/>
      <c r="RNE793" s="61"/>
      <c r="RNF793" s="61"/>
      <c r="RNG793" s="61"/>
      <c r="RNH793" s="61"/>
      <c r="RNI793" s="61"/>
      <c r="RNJ793" s="61"/>
      <c r="RNK793" s="61"/>
      <c r="RNL793" s="61"/>
      <c r="RNM793" s="61"/>
      <c r="RNN793" s="61"/>
      <c r="RNO793" s="61"/>
      <c r="RNP793" s="61"/>
      <c r="RNQ793" s="61"/>
      <c r="RNR793" s="61"/>
      <c r="RNS793" s="61"/>
      <c r="RNT793" s="61"/>
      <c r="RNU793" s="61"/>
      <c r="RNV793" s="61"/>
      <c r="RNW793" s="61"/>
      <c r="RNX793" s="61"/>
      <c r="RNY793" s="61"/>
      <c r="RNZ793" s="61"/>
      <c r="ROA793" s="61"/>
      <c r="ROB793" s="61"/>
      <c r="ROC793" s="61"/>
      <c r="ROD793" s="61"/>
      <c r="ROE793" s="61"/>
      <c r="ROF793" s="61"/>
      <c r="ROG793" s="61"/>
      <c r="ROH793" s="61"/>
      <c r="ROI793" s="61"/>
      <c r="ROJ793" s="61"/>
      <c r="ROK793" s="61"/>
      <c r="ROL793" s="61"/>
      <c r="ROM793" s="61"/>
      <c r="RON793" s="61"/>
      <c r="ROO793" s="61"/>
      <c r="ROP793" s="61"/>
      <c r="ROQ793" s="61"/>
      <c r="ROR793" s="61"/>
      <c r="ROS793" s="61"/>
      <c r="ROT793" s="61"/>
      <c r="ROU793" s="61"/>
      <c r="ROV793" s="61"/>
      <c r="ROW793" s="61"/>
      <c r="ROX793" s="61"/>
      <c r="ROY793" s="61"/>
      <c r="ROZ793" s="61"/>
      <c r="RPA793" s="61"/>
      <c r="RPB793" s="61"/>
      <c r="RPC793" s="61"/>
      <c r="RPD793" s="61"/>
      <c r="RPE793" s="61"/>
      <c r="RPF793" s="61"/>
      <c r="RPG793" s="61"/>
      <c r="RPH793" s="61"/>
      <c r="RPI793" s="61"/>
      <c r="RPJ793" s="61"/>
      <c r="RPK793" s="61"/>
      <c r="RPL793" s="61"/>
      <c r="RPM793" s="61"/>
      <c r="RPN793" s="61"/>
      <c r="RPO793" s="61"/>
      <c r="RPP793" s="61"/>
      <c r="RPQ793" s="61"/>
      <c r="RPR793" s="61"/>
      <c r="RPS793" s="61"/>
      <c r="RPT793" s="61"/>
      <c r="RPU793" s="61"/>
      <c r="RPV793" s="61"/>
      <c r="RPW793" s="61"/>
      <c r="RPX793" s="61"/>
      <c r="RPY793" s="61"/>
      <c r="RPZ793" s="61"/>
      <c r="RQA793" s="61"/>
      <c r="RQB793" s="61"/>
      <c r="RQC793" s="61"/>
      <c r="RQD793" s="61"/>
      <c r="RQE793" s="61"/>
      <c r="RQF793" s="61"/>
      <c r="RQG793" s="61"/>
      <c r="RQH793" s="61"/>
      <c r="RQI793" s="61"/>
      <c r="RQJ793" s="61"/>
      <c r="RQK793" s="61"/>
      <c r="RQL793" s="61"/>
      <c r="RQM793" s="61"/>
      <c r="RQN793" s="61"/>
      <c r="RQO793" s="61"/>
      <c r="RQP793" s="61"/>
      <c r="RQQ793" s="61"/>
      <c r="RQR793" s="61"/>
      <c r="RQS793" s="61"/>
      <c r="RQT793" s="61"/>
      <c r="RQU793" s="61"/>
      <c r="RQV793" s="61"/>
      <c r="RQW793" s="61"/>
      <c r="RQX793" s="61"/>
      <c r="RQY793" s="61"/>
      <c r="RQZ793" s="61"/>
      <c r="RRA793" s="61"/>
      <c r="RRB793" s="61"/>
      <c r="RRC793" s="61"/>
      <c r="RRD793" s="61"/>
      <c r="RRE793" s="61"/>
      <c r="RRF793" s="61"/>
      <c r="RRG793" s="61"/>
      <c r="RRH793" s="61"/>
      <c r="RRI793" s="61"/>
      <c r="RRJ793" s="61"/>
      <c r="RRK793" s="61"/>
      <c r="RRL793" s="61"/>
      <c r="RRM793" s="61"/>
      <c r="RRN793" s="61"/>
      <c r="RRO793" s="61"/>
      <c r="RRP793" s="61"/>
      <c r="RRQ793" s="61"/>
      <c r="RRR793" s="61"/>
      <c r="RRS793" s="61"/>
      <c r="RRT793" s="61"/>
      <c r="RRU793" s="61"/>
      <c r="RRV793" s="61"/>
      <c r="RRW793" s="61"/>
      <c r="RRX793" s="61"/>
      <c r="RRY793" s="61"/>
      <c r="RRZ793" s="61"/>
      <c r="RSA793" s="61"/>
      <c r="RSB793" s="61"/>
      <c r="RSC793" s="61"/>
      <c r="RSD793" s="61"/>
      <c r="RSE793" s="61"/>
      <c r="RSF793" s="61"/>
      <c r="RSG793" s="61"/>
      <c r="RSH793" s="61"/>
      <c r="RSI793" s="61"/>
      <c r="RSJ793" s="61"/>
      <c r="RSK793" s="61"/>
      <c r="RSL793" s="61"/>
      <c r="RSM793" s="61"/>
      <c r="RSN793" s="61"/>
      <c r="RSO793" s="61"/>
      <c r="RSP793" s="61"/>
      <c r="RSQ793" s="61"/>
      <c r="RSR793" s="61"/>
      <c r="RSS793" s="61"/>
      <c r="RST793" s="61"/>
      <c r="RSU793" s="61"/>
      <c r="RSV793" s="61"/>
      <c r="RSW793" s="61"/>
      <c r="RSX793" s="61"/>
      <c r="RSY793" s="61"/>
      <c r="RSZ793" s="61"/>
      <c r="RTA793" s="61"/>
      <c r="RTB793" s="61"/>
      <c r="RTC793" s="61"/>
      <c r="RTD793" s="61"/>
      <c r="RTE793" s="61"/>
      <c r="RTF793" s="61"/>
      <c r="RTG793" s="61"/>
      <c r="RTH793" s="61"/>
      <c r="RTI793" s="61"/>
      <c r="RTJ793" s="61"/>
      <c r="RTK793" s="61"/>
      <c r="RTL793" s="61"/>
      <c r="RTM793" s="61"/>
      <c r="RTN793" s="61"/>
      <c r="RTO793" s="61"/>
      <c r="RTP793" s="61"/>
      <c r="RTQ793" s="61"/>
      <c r="RTR793" s="61"/>
      <c r="RTS793" s="61"/>
      <c r="RTT793" s="61"/>
      <c r="RTU793" s="61"/>
      <c r="RTV793" s="61"/>
      <c r="RTW793" s="61"/>
      <c r="RTX793" s="61"/>
      <c r="RTY793" s="61"/>
      <c r="RTZ793" s="61"/>
      <c r="RUA793" s="61"/>
      <c r="RUB793" s="61"/>
      <c r="RUC793" s="61"/>
      <c r="RUD793" s="61"/>
      <c r="RUE793" s="61"/>
      <c r="RUF793" s="61"/>
      <c r="RUG793" s="61"/>
      <c r="RUH793" s="61"/>
      <c r="RUI793" s="61"/>
      <c r="RUJ793" s="61"/>
      <c r="RUK793" s="61"/>
      <c r="RUL793" s="61"/>
      <c r="RUM793" s="61"/>
      <c r="RUN793" s="61"/>
      <c r="RUO793" s="61"/>
      <c r="RUP793" s="61"/>
      <c r="RUQ793" s="61"/>
      <c r="RUR793" s="61"/>
      <c r="RUS793" s="61"/>
      <c r="RUT793" s="61"/>
      <c r="RUU793" s="61"/>
      <c r="RUV793" s="61"/>
      <c r="RUW793" s="61"/>
      <c r="RUX793" s="61"/>
      <c r="RUY793" s="61"/>
      <c r="RUZ793" s="61"/>
      <c r="RVA793" s="61"/>
      <c r="RVB793" s="61"/>
      <c r="RVC793" s="61"/>
      <c r="RVD793" s="61"/>
      <c r="RVE793" s="61"/>
      <c r="RVF793" s="61"/>
      <c r="RVG793" s="61"/>
      <c r="RVH793" s="61"/>
      <c r="RVI793" s="61"/>
      <c r="RVJ793" s="61"/>
      <c r="RVK793" s="61"/>
      <c r="RVL793" s="61"/>
      <c r="RVM793" s="61"/>
      <c r="RVN793" s="61"/>
      <c r="RVO793" s="61"/>
      <c r="RVP793" s="61"/>
      <c r="RVQ793" s="61"/>
      <c r="RVR793" s="61"/>
      <c r="RVS793" s="61"/>
      <c r="RVT793" s="61"/>
      <c r="RVU793" s="61"/>
      <c r="RVV793" s="61"/>
      <c r="RVW793" s="61"/>
      <c r="RVX793" s="61"/>
      <c r="RVY793" s="61"/>
      <c r="RVZ793" s="61"/>
      <c r="RWA793" s="61"/>
      <c r="RWB793" s="61"/>
      <c r="RWC793" s="61"/>
      <c r="RWD793" s="61"/>
      <c r="RWE793" s="61"/>
      <c r="RWF793" s="61"/>
      <c r="RWG793" s="61"/>
      <c r="RWH793" s="61"/>
      <c r="RWI793" s="61"/>
      <c r="RWJ793" s="61"/>
      <c r="RWK793" s="61"/>
      <c r="RWL793" s="61"/>
      <c r="RWM793" s="61"/>
      <c r="RWN793" s="61"/>
      <c r="RWO793" s="61"/>
      <c r="RWP793" s="61"/>
      <c r="RWQ793" s="61"/>
      <c r="RWR793" s="61"/>
      <c r="RWS793" s="61"/>
      <c r="RWT793" s="61"/>
      <c r="RWU793" s="61"/>
      <c r="RWV793" s="61"/>
      <c r="RWW793" s="61"/>
      <c r="RWX793" s="61"/>
      <c r="RWY793" s="61"/>
      <c r="RWZ793" s="61"/>
      <c r="RXA793" s="61"/>
      <c r="RXB793" s="61"/>
      <c r="RXC793" s="61"/>
      <c r="RXD793" s="61"/>
      <c r="RXE793" s="61"/>
      <c r="RXF793" s="61"/>
      <c r="RXG793" s="61"/>
      <c r="RXH793" s="61"/>
      <c r="RXI793" s="61"/>
      <c r="RXJ793" s="61"/>
      <c r="RXK793" s="61"/>
      <c r="RXL793" s="61"/>
      <c r="RXM793" s="61"/>
      <c r="RXN793" s="61"/>
      <c r="RXO793" s="61"/>
      <c r="RXP793" s="61"/>
      <c r="RXQ793" s="61"/>
      <c r="RXR793" s="61"/>
      <c r="RXS793" s="61"/>
      <c r="RXT793" s="61"/>
      <c r="RXU793" s="61"/>
      <c r="RXV793" s="61"/>
      <c r="RXW793" s="61"/>
      <c r="RXX793" s="61"/>
      <c r="RXY793" s="61"/>
      <c r="RXZ793" s="61"/>
      <c r="RYA793" s="61"/>
      <c r="RYB793" s="61"/>
      <c r="RYC793" s="61"/>
      <c r="RYD793" s="61"/>
      <c r="RYE793" s="61"/>
      <c r="RYF793" s="61"/>
      <c r="RYG793" s="61"/>
      <c r="RYH793" s="61"/>
      <c r="RYI793" s="61"/>
      <c r="RYJ793" s="61"/>
      <c r="RYK793" s="61"/>
      <c r="RYL793" s="61"/>
      <c r="RYM793" s="61"/>
      <c r="RYN793" s="61"/>
      <c r="RYO793" s="61"/>
      <c r="RYP793" s="61"/>
      <c r="RYQ793" s="61"/>
      <c r="RYR793" s="61"/>
      <c r="RYS793" s="61"/>
      <c r="RYT793" s="61"/>
      <c r="RYU793" s="61"/>
      <c r="RYV793" s="61"/>
      <c r="RYW793" s="61"/>
      <c r="RYX793" s="61"/>
      <c r="RYY793" s="61"/>
      <c r="RYZ793" s="61"/>
      <c r="RZA793" s="61"/>
      <c r="RZB793" s="61"/>
      <c r="RZC793" s="61"/>
      <c r="RZD793" s="61"/>
      <c r="RZE793" s="61"/>
      <c r="RZF793" s="61"/>
      <c r="RZG793" s="61"/>
      <c r="RZH793" s="61"/>
      <c r="RZI793" s="61"/>
      <c r="RZJ793" s="61"/>
      <c r="RZK793" s="61"/>
      <c r="RZL793" s="61"/>
      <c r="RZM793" s="61"/>
      <c r="RZN793" s="61"/>
      <c r="RZO793" s="61"/>
      <c r="RZP793" s="61"/>
      <c r="RZQ793" s="61"/>
      <c r="RZR793" s="61"/>
      <c r="RZS793" s="61"/>
      <c r="RZT793" s="61"/>
      <c r="RZU793" s="61"/>
      <c r="RZV793" s="61"/>
      <c r="RZW793" s="61"/>
      <c r="RZX793" s="61"/>
      <c r="RZY793" s="61"/>
      <c r="RZZ793" s="61"/>
      <c r="SAA793" s="61"/>
      <c r="SAB793" s="61"/>
      <c r="SAC793" s="61"/>
      <c r="SAD793" s="61"/>
      <c r="SAE793" s="61"/>
      <c r="SAF793" s="61"/>
      <c r="SAG793" s="61"/>
      <c r="SAH793" s="61"/>
      <c r="SAI793" s="61"/>
      <c r="SAJ793" s="61"/>
      <c r="SAK793" s="61"/>
      <c r="SAL793" s="61"/>
      <c r="SAM793" s="61"/>
      <c r="SAN793" s="61"/>
      <c r="SAO793" s="61"/>
      <c r="SAP793" s="61"/>
      <c r="SAQ793" s="61"/>
      <c r="SAR793" s="61"/>
      <c r="SAS793" s="61"/>
      <c r="SAT793" s="61"/>
      <c r="SAU793" s="61"/>
      <c r="SAV793" s="61"/>
      <c r="SAW793" s="61"/>
      <c r="SAX793" s="61"/>
      <c r="SAY793" s="61"/>
      <c r="SAZ793" s="61"/>
      <c r="SBA793" s="61"/>
      <c r="SBB793" s="61"/>
      <c r="SBC793" s="61"/>
      <c r="SBD793" s="61"/>
      <c r="SBE793" s="61"/>
      <c r="SBF793" s="61"/>
      <c r="SBG793" s="61"/>
      <c r="SBH793" s="61"/>
      <c r="SBI793" s="61"/>
      <c r="SBJ793" s="61"/>
      <c r="SBK793" s="61"/>
      <c r="SBL793" s="61"/>
      <c r="SBM793" s="61"/>
      <c r="SBN793" s="61"/>
      <c r="SBO793" s="61"/>
      <c r="SBP793" s="61"/>
      <c r="SBQ793" s="61"/>
      <c r="SBR793" s="61"/>
      <c r="SBS793" s="61"/>
      <c r="SBT793" s="61"/>
      <c r="SBU793" s="61"/>
      <c r="SBV793" s="61"/>
      <c r="SBW793" s="61"/>
      <c r="SBX793" s="61"/>
      <c r="SBY793" s="61"/>
      <c r="SBZ793" s="61"/>
      <c r="SCA793" s="61"/>
      <c r="SCB793" s="61"/>
      <c r="SCC793" s="61"/>
      <c r="SCD793" s="61"/>
      <c r="SCE793" s="61"/>
      <c r="SCF793" s="61"/>
      <c r="SCG793" s="61"/>
      <c r="SCH793" s="61"/>
      <c r="SCI793" s="61"/>
      <c r="SCJ793" s="61"/>
      <c r="SCK793" s="61"/>
      <c r="SCL793" s="61"/>
      <c r="SCM793" s="61"/>
      <c r="SCN793" s="61"/>
      <c r="SCO793" s="61"/>
      <c r="SCP793" s="61"/>
      <c r="SCQ793" s="61"/>
      <c r="SCR793" s="61"/>
      <c r="SCS793" s="61"/>
      <c r="SCT793" s="61"/>
      <c r="SCU793" s="61"/>
      <c r="SCV793" s="61"/>
      <c r="SCW793" s="61"/>
      <c r="SCX793" s="61"/>
      <c r="SCY793" s="61"/>
      <c r="SCZ793" s="61"/>
      <c r="SDA793" s="61"/>
      <c r="SDB793" s="61"/>
      <c r="SDC793" s="61"/>
      <c r="SDD793" s="61"/>
      <c r="SDE793" s="61"/>
      <c r="SDF793" s="61"/>
      <c r="SDG793" s="61"/>
      <c r="SDH793" s="61"/>
      <c r="SDI793" s="61"/>
      <c r="SDJ793" s="61"/>
      <c r="SDK793" s="61"/>
      <c r="SDL793" s="61"/>
      <c r="SDM793" s="61"/>
      <c r="SDN793" s="61"/>
      <c r="SDO793" s="61"/>
      <c r="SDP793" s="61"/>
      <c r="SDQ793" s="61"/>
      <c r="SDR793" s="61"/>
      <c r="SDS793" s="61"/>
      <c r="SDT793" s="61"/>
      <c r="SDU793" s="61"/>
      <c r="SDV793" s="61"/>
      <c r="SDW793" s="61"/>
      <c r="SDX793" s="61"/>
      <c r="SDY793" s="61"/>
      <c r="SDZ793" s="61"/>
      <c r="SEA793" s="61"/>
      <c r="SEB793" s="61"/>
      <c r="SEC793" s="61"/>
      <c r="SED793" s="61"/>
      <c r="SEE793" s="61"/>
      <c r="SEF793" s="61"/>
      <c r="SEG793" s="61"/>
      <c r="SEH793" s="61"/>
      <c r="SEI793" s="61"/>
      <c r="SEJ793" s="61"/>
      <c r="SEK793" s="61"/>
      <c r="SEL793" s="61"/>
      <c r="SEM793" s="61"/>
      <c r="SEN793" s="61"/>
      <c r="SEO793" s="61"/>
      <c r="SEP793" s="61"/>
      <c r="SEQ793" s="61"/>
      <c r="SER793" s="61"/>
      <c r="SES793" s="61"/>
      <c r="SET793" s="61"/>
      <c r="SEU793" s="61"/>
      <c r="SEV793" s="61"/>
      <c r="SEW793" s="61"/>
      <c r="SEX793" s="61"/>
      <c r="SEY793" s="61"/>
      <c r="SEZ793" s="61"/>
      <c r="SFA793" s="61"/>
      <c r="SFB793" s="61"/>
      <c r="SFC793" s="61"/>
      <c r="SFD793" s="61"/>
      <c r="SFE793" s="61"/>
      <c r="SFF793" s="61"/>
      <c r="SFG793" s="61"/>
      <c r="SFH793" s="61"/>
      <c r="SFI793" s="61"/>
      <c r="SFJ793" s="61"/>
      <c r="SFK793" s="61"/>
      <c r="SFL793" s="61"/>
      <c r="SFM793" s="61"/>
      <c r="SFN793" s="61"/>
      <c r="SFO793" s="61"/>
      <c r="SFP793" s="61"/>
      <c r="SFQ793" s="61"/>
      <c r="SFR793" s="61"/>
      <c r="SFS793" s="61"/>
      <c r="SFT793" s="61"/>
      <c r="SFU793" s="61"/>
      <c r="SFV793" s="61"/>
      <c r="SFW793" s="61"/>
      <c r="SFX793" s="61"/>
      <c r="SFY793" s="61"/>
      <c r="SFZ793" s="61"/>
      <c r="SGA793" s="61"/>
      <c r="SGB793" s="61"/>
      <c r="SGC793" s="61"/>
      <c r="SGD793" s="61"/>
      <c r="SGE793" s="61"/>
      <c r="SGF793" s="61"/>
      <c r="SGG793" s="61"/>
      <c r="SGH793" s="61"/>
      <c r="SGI793" s="61"/>
      <c r="SGJ793" s="61"/>
      <c r="SGK793" s="61"/>
      <c r="SGL793" s="61"/>
      <c r="SGM793" s="61"/>
      <c r="SGN793" s="61"/>
      <c r="SGO793" s="61"/>
      <c r="SGP793" s="61"/>
      <c r="SGQ793" s="61"/>
      <c r="SGR793" s="61"/>
      <c r="SGS793" s="61"/>
      <c r="SGT793" s="61"/>
      <c r="SGU793" s="61"/>
      <c r="SGV793" s="61"/>
      <c r="SGW793" s="61"/>
      <c r="SGX793" s="61"/>
      <c r="SGY793" s="61"/>
      <c r="SGZ793" s="61"/>
      <c r="SHA793" s="61"/>
      <c r="SHB793" s="61"/>
      <c r="SHC793" s="61"/>
      <c r="SHD793" s="61"/>
      <c r="SHE793" s="61"/>
      <c r="SHF793" s="61"/>
      <c r="SHG793" s="61"/>
      <c r="SHH793" s="61"/>
      <c r="SHI793" s="61"/>
      <c r="SHJ793" s="61"/>
      <c r="SHK793" s="61"/>
      <c r="SHL793" s="61"/>
      <c r="SHM793" s="61"/>
      <c r="SHN793" s="61"/>
      <c r="SHO793" s="61"/>
      <c r="SHP793" s="61"/>
      <c r="SHQ793" s="61"/>
      <c r="SHR793" s="61"/>
      <c r="SHS793" s="61"/>
      <c r="SHT793" s="61"/>
      <c r="SHU793" s="61"/>
      <c r="SHV793" s="61"/>
      <c r="SHW793" s="61"/>
      <c r="SHX793" s="61"/>
      <c r="SHY793" s="61"/>
      <c r="SHZ793" s="61"/>
      <c r="SIA793" s="61"/>
      <c r="SIB793" s="61"/>
      <c r="SIC793" s="61"/>
      <c r="SID793" s="61"/>
      <c r="SIE793" s="61"/>
      <c r="SIF793" s="61"/>
      <c r="SIG793" s="61"/>
      <c r="SIH793" s="61"/>
      <c r="SII793" s="61"/>
      <c r="SIJ793" s="61"/>
      <c r="SIK793" s="61"/>
      <c r="SIL793" s="61"/>
      <c r="SIM793" s="61"/>
      <c r="SIN793" s="61"/>
      <c r="SIO793" s="61"/>
      <c r="SIP793" s="61"/>
      <c r="SIQ793" s="61"/>
      <c r="SIR793" s="61"/>
      <c r="SIS793" s="61"/>
      <c r="SIT793" s="61"/>
      <c r="SIU793" s="61"/>
      <c r="SIV793" s="61"/>
      <c r="SIW793" s="61"/>
      <c r="SIX793" s="61"/>
      <c r="SIY793" s="61"/>
      <c r="SIZ793" s="61"/>
      <c r="SJA793" s="61"/>
      <c r="SJB793" s="61"/>
      <c r="SJC793" s="61"/>
      <c r="SJD793" s="61"/>
      <c r="SJE793" s="61"/>
      <c r="SJF793" s="61"/>
      <c r="SJG793" s="61"/>
      <c r="SJH793" s="61"/>
      <c r="SJI793" s="61"/>
      <c r="SJJ793" s="61"/>
      <c r="SJK793" s="61"/>
      <c r="SJL793" s="61"/>
      <c r="SJM793" s="61"/>
      <c r="SJN793" s="61"/>
      <c r="SJO793" s="61"/>
      <c r="SJP793" s="61"/>
      <c r="SJQ793" s="61"/>
      <c r="SJR793" s="61"/>
      <c r="SJS793" s="61"/>
      <c r="SJT793" s="61"/>
      <c r="SJU793" s="61"/>
      <c r="SJV793" s="61"/>
      <c r="SJW793" s="61"/>
      <c r="SJX793" s="61"/>
      <c r="SJY793" s="61"/>
      <c r="SJZ793" s="61"/>
      <c r="SKA793" s="61"/>
      <c r="SKB793" s="61"/>
      <c r="SKC793" s="61"/>
      <c r="SKD793" s="61"/>
      <c r="SKE793" s="61"/>
      <c r="SKF793" s="61"/>
      <c r="SKG793" s="61"/>
      <c r="SKH793" s="61"/>
      <c r="SKI793" s="61"/>
      <c r="SKJ793" s="61"/>
      <c r="SKK793" s="61"/>
      <c r="SKL793" s="61"/>
      <c r="SKM793" s="61"/>
      <c r="SKN793" s="61"/>
      <c r="SKO793" s="61"/>
      <c r="SKP793" s="61"/>
      <c r="SKQ793" s="61"/>
      <c r="SKR793" s="61"/>
      <c r="SKS793" s="61"/>
      <c r="SKT793" s="61"/>
      <c r="SKU793" s="61"/>
      <c r="SKV793" s="61"/>
      <c r="SKW793" s="61"/>
      <c r="SKX793" s="61"/>
      <c r="SKY793" s="61"/>
      <c r="SKZ793" s="61"/>
      <c r="SLA793" s="61"/>
      <c r="SLB793" s="61"/>
      <c r="SLC793" s="61"/>
      <c r="SLD793" s="61"/>
      <c r="SLE793" s="61"/>
      <c r="SLF793" s="61"/>
      <c r="SLG793" s="61"/>
      <c r="SLH793" s="61"/>
      <c r="SLI793" s="61"/>
      <c r="SLJ793" s="61"/>
      <c r="SLK793" s="61"/>
      <c r="SLL793" s="61"/>
      <c r="SLM793" s="61"/>
      <c r="SLN793" s="61"/>
      <c r="SLO793" s="61"/>
      <c r="SLP793" s="61"/>
      <c r="SLQ793" s="61"/>
      <c r="SLR793" s="61"/>
      <c r="SLS793" s="61"/>
      <c r="SLT793" s="61"/>
      <c r="SLU793" s="61"/>
      <c r="SLV793" s="61"/>
      <c r="SLW793" s="61"/>
      <c r="SLX793" s="61"/>
      <c r="SLY793" s="61"/>
      <c r="SLZ793" s="61"/>
      <c r="SMA793" s="61"/>
      <c r="SMB793" s="61"/>
      <c r="SMC793" s="61"/>
      <c r="SMD793" s="61"/>
      <c r="SME793" s="61"/>
      <c r="SMF793" s="61"/>
      <c r="SMG793" s="61"/>
      <c r="SMH793" s="61"/>
      <c r="SMI793" s="61"/>
      <c r="SMJ793" s="61"/>
      <c r="SMK793" s="61"/>
      <c r="SML793" s="61"/>
      <c r="SMM793" s="61"/>
      <c r="SMN793" s="61"/>
      <c r="SMO793" s="61"/>
      <c r="SMP793" s="61"/>
      <c r="SMQ793" s="61"/>
      <c r="SMR793" s="61"/>
      <c r="SMS793" s="61"/>
      <c r="SMT793" s="61"/>
      <c r="SMU793" s="61"/>
      <c r="SMV793" s="61"/>
      <c r="SMW793" s="61"/>
      <c r="SMX793" s="61"/>
      <c r="SMY793" s="61"/>
      <c r="SMZ793" s="61"/>
      <c r="SNA793" s="61"/>
      <c r="SNB793" s="61"/>
      <c r="SNC793" s="61"/>
      <c r="SND793" s="61"/>
      <c r="SNE793" s="61"/>
      <c r="SNF793" s="61"/>
      <c r="SNG793" s="61"/>
      <c r="SNH793" s="61"/>
      <c r="SNI793" s="61"/>
      <c r="SNJ793" s="61"/>
      <c r="SNK793" s="61"/>
      <c r="SNL793" s="61"/>
      <c r="SNM793" s="61"/>
      <c r="SNN793" s="61"/>
      <c r="SNO793" s="61"/>
      <c r="SNP793" s="61"/>
      <c r="SNQ793" s="61"/>
      <c r="SNR793" s="61"/>
      <c r="SNS793" s="61"/>
      <c r="SNT793" s="61"/>
      <c r="SNU793" s="61"/>
      <c r="SNV793" s="61"/>
      <c r="SNW793" s="61"/>
      <c r="SNX793" s="61"/>
      <c r="SNY793" s="61"/>
      <c r="SNZ793" s="61"/>
      <c r="SOA793" s="61"/>
      <c r="SOB793" s="61"/>
      <c r="SOC793" s="61"/>
      <c r="SOD793" s="61"/>
      <c r="SOE793" s="61"/>
      <c r="SOF793" s="61"/>
      <c r="SOG793" s="61"/>
      <c r="SOH793" s="61"/>
      <c r="SOI793" s="61"/>
      <c r="SOJ793" s="61"/>
      <c r="SOK793" s="61"/>
      <c r="SOL793" s="61"/>
      <c r="SOM793" s="61"/>
      <c r="SON793" s="61"/>
      <c r="SOO793" s="61"/>
      <c r="SOP793" s="61"/>
      <c r="SOQ793" s="61"/>
      <c r="SOR793" s="61"/>
      <c r="SOS793" s="61"/>
      <c r="SOT793" s="61"/>
      <c r="SOU793" s="61"/>
      <c r="SOV793" s="61"/>
      <c r="SOW793" s="61"/>
      <c r="SOX793" s="61"/>
      <c r="SOY793" s="61"/>
      <c r="SOZ793" s="61"/>
      <c r="SPA793" s="61"/>
      <c r="SPB793" s="61"/>
      <c r="SPC793" s="61"/>
      <c r="SPD793" s="61"/>
      <c r="SPE793" s="61"/>
      <c r="SPF793" s="61"/>
      <c r="SPG793" s="61"/>
      <c r="SPH793" s="61"/>
      <c r="SPI793" s="61"/>
      <c r="SPJ793" s="61"/>
      <c r="SPK793" s="61"/>
      <c r="SPL793" s="61"/>
      <c r="SPM793" s="61"/>
      <c r="SPN793" s="61"/>
      <c r="SPO793" s="61"/>
      <c r="SPP793" s="61"/>
      <c r="SPQ793" s="61"/>
      <c r="SPR793" s="61"/>
      <c r="SPS793" s="61"/>
      <c r="SPT793" s="61"/>
      <c r="SPU793" s="61"/>
      <c r="SPV793" s="61"/>
      <c r="SPW793" s="61"/>
      <c r="SPX793" s="61"/>
      <c r="SPY793" s="61"/>
      <c r="SPZ793" s="61"/>
      <c r="SQA793" s="61"/>
      <c r="SQB793" s="61"/>
      <c r="SQC793" s="61"/>
      <c r="SQD793" s="61"/>
      <c r="SQE793" s="61"/>
      <c r="SQF793" s="61"/>
      <c r="SQG793" s="61"/>
      <c r="SQH793" s="61"/>
      <c r="SQI793" s="61"/>
      <c r="SQJ793" s="61"/>
      <c r="SQK793" s="61"/>
      <c r="SQL793" s="61"/>
      <c r="SQM793" s="61"/>
      <c r="SQN793" s="61"/>
      <c r="SQO793" s="61"/>
      <c r="SQP793" s="61"/>
      <c r="SQQ793" s="61"/>
      <c r="SQR793" s="61"/>
      <c r="SQS793" s="61"/>
      <c r="SQT793" s="61"/>
      <c r="SQU793" s="61"/>
      <c r="SQV793" s="61"/>
      <c r="SQW793" s="61"/>
      <c r="SQX793" s="61"/>
      <c r="SQY793" s="61"/>
      <c r="SQZ793" s="61"/>
      <c r="SRA793" s="61"/>
      <c r="SRB793" s="61"/>
      <c r="SRC793" s="61"/>
      <c r="SRD793" s="61"/>
      <c r="SRE793" s="61"/>
      <c r="SRF793" s="61"/>
      <c r="SRG793" s="61"/>
      <c r="SRH793" s="61"/>
      <c r="SRI793" s="61"/>
      <c r="SRJ793" s="61"/>
      <c r="SRK793" s="61"/>
      <c r="SRL793" s="61"/>
      <c r="SRM793" s="61"/>
      <c r="SRN793" s="61"/>
      <c r="SRO793" s="61"/>
      <c r="SRP793" s="61"/>
      <c r="SRQ793" s="61"/>
      <c r="SRR793" s="61"/>
      <c r="SRS793" s="61"/>
      <c r="SRT793" s="61"/>
      <c r="SRU793" s="61"/>
      <c r="SRV793" s="61"/>
      <c r="SRW793" s="61"/>
      <c r="SRX793" s="61"/>
      <c r="SRY793" s="61"/>
      <c r="SRZ793" s="61"/>
      <c r="SSA793" s="61"/>
      <c r="SSB793" s="61"/>
      <c r="SSC793" s="61"/>
      <c r="SSD793" s="61"/>
      <c r="SSE793" s="61"/>
      <c r="SSF793" s="61"/>
      <c r="SSG793" s="61"/>
      <c r="SSH793" s="61"/>
      <c r="SSI793" s="61"/>
      <c r="SSJ793" s="61"/>
      <c r="SSK793" s="61"/>
      <c r="SSL793" s="61"/>
      <c r="SSM793" s="61"/>
      <c r="SSN793" s="61"/>
      <c r="SSO793" s="61"/>
      <c r="SSP793" s="61"/>
      <c r="SSQ793" s="61"/>
      <c r="SSR793" s="61"/>
      <c r="SSS793" s="61"/>
      <c r="SST793" s="61"/>
      <c r="SSU793" s="61"/>
      <c r="SSV793" s="61"/>
      <c r="SSW793" s="61"/>
      <c r="SSX793" s="61"/>
      <c r="SSY793" s="61"/>
      <c r="SSZ793" s="61"/>
      <c r="STA793" s="61"/>
      <c r="STB793" s="61"/>
      <c r="STC793" s="61"/>
      <c r="STD793" s="61"/>
      <c r="STE793" s="61"/>
      <c r="STF793" s="61"/>
      <c r="STG793" s="61"/>
      <c r="STH793" s="61"/>
      <c r="STI793" s="61"/>
      <c r="STJ793" s="61"/>
      <c r="STK793" s="61"/>
      <c r="STL793" s="61"/>
      <c r="STM793" s="61"/>
      <c r="STN793" s="61"/>
      <c r="STO793" s="61"/>
      <c r="STP793" s="61"/>
      <c r="STQ793" s="61"/>
      <c r="STR793" s="61"/>
      <c r="STS793" s="61"/>
      <c r="STT793" s="61"/>
      <c r="STU793" s="61"/>
      <c r="STV793" s="61"/>
      <c r="STW793" s="61"/>
      <c r="STX793" s="61"/>
      <c r="STY793" s="61"/>
      <c r="STZ793" s="61"/>
      <c r="SUA793" s="61"/>
      <c r="SUB793" s="61"/>
      <c r="SUC793" s="61"/>
      <c r="SUD793" s="61"/>
      <c r="SUE793" s="61"/>
      <c r="SUF793" s="61"/>
      <c r="SUG793" s="61"/>
      <c r="SUH793" s="61"/>
      <c r="SUI793" s="61"/>
      <c r="SUJ793" s="61"/>
      <c r="SUK793" s="61"/>
      <c r="SUL793" s="61"/>
      <c r="SUM793" s="61"/>
      <c r="SUN793" s="61"/>
      <c r="SUO793" s="61"/>
      <c r="SUP793" s="61"/>
      <c r="SUQ793" s="61"/>
      <c r="SUR793" s="61"/>
      <c r="SUS793" s="61"/>
      <c r="SUT793" s="61"/>
      <c r="SUU793" s="61"/>
      <c r="SUV793" s="61"/>
      <c r="SUW793" s="61"/>
      <c r="SUX793" s="61"/>
      <c r="SUY793" s="61"/>
      <c r="SUZ793" s="61"/>
      <c r="SVA793" s="61"/>
      <c r="SVB793" s="61"/>
      <c r="SVC793" s="61"/>
      <c r="SVD793" s="61"/>
      <c r="SVE793" s="61"/>
      <c r="SVF793" s="61"/>
      <c r="SVG793" s="61"/>
      <c r="SVH793" s="61"/>
      <c r="SVI793" s="61"/>
      <c r="SVJ793" s="61"/>
      <c r="SVK793" s="61"/>
      <c r="SVL793" s="61"/>
      <c r="SVM793" s="61"/>
      <c r="SVN793" s="61"/>
      <c r="SVO793" s="61"/>
      <c r="SVP793" s="61"/>
      <c r="SVQ793" s="61"/>
      <c r="SVR793" s="61"/>
      <c r="SVS793" s="61"/>
      <c r="SVT793" s="61"/>
      <c r="SVU793" s="61"/>
      <c r="SVV793" s="61"/>
      <c r="SVW793" s="61"/>
      <c r="SVX793" s="61"/>
      <c r="SVY793" s="61"/>
      <c r="SVZ793" s="61"/>
      <c r="SWA793" s="61"/>
      <c r="SWB793" s="61"/>
      <c r="SWC793" s="61"/>
      <c r="SWD793" s="61"/>
      <c r="SWE793" s="61"/>
      <c r="SWF793" s="61"/>
      <c r="SWG793" s="61"/>
      <c r="SWH793" s="61"/>
      <c r="SWI793" s="61"/>
      <c r="SWJ793" s="61"/>
      <c r="SWK793" s="61"/>
      <c r="SWL793" s="61"/>
      <c r="SWM793" s="61"/>
      <c r="SWN793" s="61"/>
      <c r="SWO793" s="61"/>
      <c r="SWP793" s="61"/>
      <c r="SWQ793" s="61"/>
      <c r="SWR793" s="61"/>
      <c r="SWS793" s="61"/>
      <c r="SWT793" s="61"/>
      <c r="SWU793" s="61"/>
      <c r="SWV793" s="61"/>
      <c r="SWW793" s="61"/>
      <c r="SWX793" s="61"/>
      <c r="SWY793" s="61"/>
      <c r="SWZ793" s="61"/>
      <c r="SXA793" s="61"/>
      <c r="SXB793" s="61"/>
      <c r="SXC793" s="61"/>
      <c r="SXD793" s="61"/>
      <c r="SXE793" s="61"/>
      <c r="SXF793" s="61"/>
      <c r="SXG793" s="61"/>
      <c r="SXH793" s="61"/>
      <c r="SXI793" s="61"/>
      <c r="SXJ793" s="61"/>
      <c r="SXK793" s="61"/>
      <c r="SXL793" s="61"/>
      <c r="SXM793" s="61"/>
      <c r="SXN793" s="61"/>
      <c r="SXO793" s="61"/>
      <c r="SXP793" s="61"/>
      <c r="SXQ793" s="61"/>
      <c r="SXR793" s="61"/>
      <c r="SXS793" s="61"/>
      <c r="SXT793" s="61"/>
      <c r="SXU793" s="61"/>
      <c r="SXV793" s="61"/>
      <c r="SXW793" s="61"/>
      <c r="SXX793" s="61"/>
      <c r="SXY793" s="61"/>
      <c r="SXZ793" s="61"/>
      <c r="SYA793" s="61"/>
      <c r="SYB793" s="61"/>
      <c r="SYC793" s="61"/>
      <c r="SYD793" s="61"/>
      <c r="SYE793" s="61"/>
      <c r="SYF793" s="61"/>
      <c r="SYG793" s="61"/>
      <c r="SYH793" s="61"/>
      <c r="SYI793" s="61"/>
      <c r="SYJ793" s="61"/>
      <c r="SYK793" s="61"/>
      <c r="SYL793" s="61"/>
      <c r="SYM793" s="61"/>
      <c r="SYN793" s="61"/>
      <c r="SYO793" s="61"/>
      <c r="SYP793" s="61"/>
      <c r="SYQ793" s="61"/>
      <c r="SYR793" s="61"/>
      <c r="SYS793" s="61"/>
      <c r="SYT793" s="61"/>
      <c r="SYU793" s="61"/>
      <c r="SYV793" s="61"/>
      <c r="SYW793" s="61"/>
      <c r="SYX793" s="61"/>
      <c r="SYY793" s="61"/>
      <c r="SYZ793" s="61"/>
      <c r="SZA793" s="61"/>
      <c r="SZB793" s="61"/>
      <c r="SZC793" s="61"/>
      <c r="SZD793" s="61"/>
      <c r="SZE793" s="61"/>
      <c r="SZF793" s="61"/>
      <c r="SZG793" s="61"/>
      <c r="SZH793" s="61"/>
      <c r="SZI793" s="61"/>
      <c r="SZJ793" s="61"/>
      <c r="SZK793" s="61"/>
      <c r="SZL793" s="61"/>
      <c r="SZM793" s="61"/>
      <c r="SZN793" s="61"/>
      <c r="SZO793" s="61"/>
      <c r="SZP793" s="61"/>
      <c r="SZQ793" s="61"/>
      <c r="SZR793" s="61"/>
      <c r="SZS793" s="61"/>
      <c r="SZT793" s="61"/>
      <c r="SZU793" s="61"/>
      <c r="SZV793" s="61"/>
      <c r="SZW793" s="61"/>
      <c r="SZX793" s="61"/>
      <c r="SZY793" s="61"/>
      <c r="SZZ793" s="61"/>
      <c r="TAA793" s="61"/>
      <c r="TAB793" s="61"/>
      <c r="TAC793" s="61"/>
      <c r="TAD793" s="61"/>
      <c r="TAE793" s="61"/>
      <c r="TAF793" s="61"/>
      <c r="TAG793" s="61"/>
      <c r="TAH793" s="61"/>
      <c r="TAI793" s="61"/>
      <c r="TAJ793" s="61"/>
      <c r="TAK793" s="61"/>
      <c r="TAL793" s="61"/>
      <c r="TAM793" s="61"/>
      <c r="TAN793" s="61"/>
      <c r="TAO793" s="61"/>
      <c r="TAP793" s="61"/>
      <c r="TAQ793" s="61"/>
      <c r="TAR793" s="61"/>
      <c r="TAS793" s="61"/>
      <c r="TAT793" s="61"/>
      <c r="TAU793" s="61"/>
      <c r="TAV793" s="61"/>
      <c r="TAW793" s="61"/>
      <c r="TAX793" s="61"/>
      <c r="TAY793" s="61"/>
      <c r="TAZ793" s="61"/>
      <c r="TBA793" s="61"/>
      <c r="TBB793" s="61"/>
      <c r="TBC793" s="61"/>
      <c r="TBD793" s="61"/>
      <c r="TBE793" s="61"/>
      <c r="TBF793" s="61"/>
      <c r="TBG793" s="61"/>
      <c r="TBH793" s="61"/>
      <c r="TBI793" s="61"/>
      <c r="TBJ793" s="61"/>
      <c r="TBK793" s="61"/>
      <c r="TBL793" s="61"/>
      <c r="TBM793" s="61"/>
      <c r="TBN793" s="61"/>
      <c r="TBO793" s="61"/>
      <c r="TBP793" s="61"/>
      <c r="TBQ793" s="61"/>
      <c r="TBR793" s="61"/>
      <c r="TBS793" s="61"/>
      <c r="TBT793" s="61"/>
      <c r="TBU793" s="61"/>
      <c r="TBV793" s="61"/>
      <c r="TBW793" s="61"/>
      <c r="TBX793" s="61"/>
      <c r="TBY793" s="61"/>
      <c r="TBZ793" s="61"/>
      <c r="TCA793" s="61"/>
      <c r="TCB793" s="61"/>
      <c r="TCC793" s="61"/>
      <c r="TCD793" s="61"/>
      <c r="TCE793" s="61"/>
      <c r="TCF793" s="61"/>
      <c r="TCG793" s="61"/>
      <c r="TCH793" s="61"/>
      <c r="TCI793" s="61"/>
      <c r="TCJ793" s="61"/>
      <c r="TCK793" s="61"/>
      <c r="TCL793" s="61"/>
      <c r="TCM793" s="61"/>
      <c r="TCN793" s="61"/>
      <c r="TCO793" s="61"/>
      <c r="TCP793" s="61"/>
      <c r="TCQ793" s="61"/>
      <c r="TCR793" s="61"/>
      <c r="TCS793" s="61"/>
      <c r="TCT793" s="61"/>
      <c r="TCU793" s="61"/>
      <c r="TCV793" s="61"/>
      <c r="TCW793" s="61"/>
      <c r="TCX793" s="61"/>
      <c r="TCY793" s="61"/>
      <c r="TCZ793" s="61"/>
      <c r="TDA793" s="61"/>
      <c r="TDB793" s="61"/>
      <c r="TDC793" s="61"/>
      <c r="TDD793" s="61"/>
      <c r="TDE793" s="61"/>
      <c r="TDF793" s="61"/>
      <c r="TDG793" s="61"/>
      <c r="TDH793" s="61"/>
      <c r="TDI793" s="61"/>
      <c r="TDJ793" s="61"/>
      <c r="TDK793" s="61"/>
      <c r="TDL793" s="61"/>
      <c r="TDM793" s="61"/>
      <c r="TDN793" s="61"/>
      <c r="TDO793" s="61"/>
      <c r="TDP793" s="61"/>
      <c r="TDQ793" s="61"/>
      <c r="TDR793" s="61"/>
      <c r="TDS793" s="61"/>
      <c r="TDT793" s="61"/>
      <c r="TDU793" s="61"/>
      <c r="TDV793" s="61"/>
      <c r="TDW793" s="61"/>
      <c r="TDX793" s="61"/>
      <c r="TDY793" s="61"/>
      <c r="TDZ793" s="61"/>
      <c r="TEA793" s="61"/>
      <c r="TEB793" s="61"/>
      <c r="TEC793" s="61"/>
      <c r="TED793" s="61"/>
      <c r="TEE793" s="61"/>
      <c r="TEF793" s="61"/>
      <c r="TEG793" s="61"/>
      <c r="TEH793" s="61"/>
      <c r="TEI793" s="61"/>
      <c r="TEJ793" s="61"/>
      <c r="TEK793" s="61"/>
      <c r="TEL793" s="61"/>
      <c r="TEM793" s="61"/>
      <c r="TEN793" s="61"/>
      <c r="TEO793" s="61"/>
      <c r="TEP793" s="61"/>
      <c r="TEQ793" s="61"/>
      <c r="TER793" s="61"/>
      <c r="TES793" s="61"/>
      <c r="TET793" s="61"/>
      <c r="TEU793" s="61"/>
      <c r="TEV793" s="61"/>
      <c r="TEW793" s="61"/>
      <c r="TEX793" s="61"/>
      <c r="TEY793" s="61"/>
      <c r="TEZ793" s="61"/>
      <c r="TFA793" s="61"/>
      <c r="TFB793" s="61"/>
      <c r="TFC793" s="61"/>
      <c r="TFD793" s="61"/>
      <c r="TFE793" s="61"/>
      <c r="TFF793" s="61"/>
      <c r="TFG793" s="61"/>
      <c r="TFH793" s="61"/>
      <c r="TFI793" s="61"/>
      <c r="TFJ793" s="61"/>
      <c r="TFK793" s="61"/>
      <c r="TFL793" s="61"/>
      <c r="TFM793" s="61"/>
      <c r="TFN793" s="61"/>
      <c r="TFO793" s="61"/>
      <c r="TFP793" s="61"/>
      <c r="TFQ793" s="61"/>
      <c r="TFR793" s="61"/>
      <c r="TFS793" s="61"/>
      <c r="TFT793" s="61"/>
      <c r="TFU793" s="61"/>
      <c r="TFV793" s="61"/>
      <c r="TFW793" s="61"/>
      <c r="TFX793" s="61"/>
      <c r="TFY793" s="61"/>
      <c r="TFZ793" s="61"/>
      <c r="TGA793" s="61"/>
      <c r="TGB793" s="61"/>
      <c r="TGC793" s="61"/>
      <c r="TGD793" s="61"/>
      <c r="TGE793" s="61"/>
      <c r="TGF793" s="61"/>
      <c r="TGG793" s="61"/>
      <c r="TGH793" s="61"/>
      <c r="TGI793" s="61"/>
      <c r="TGJ793" s="61"/>
      <c r="TGK793" s="61"/>
      <c r="TGL793" s="61"/>
      <c r="TGM793" s="61"/>
      <c r="TGN793" s="61"/>
      <c r="TGO793" s="61"/>
      <c r="TGP793" s="61"/>
      <c r="TGQ793" s="61"/>
      <c r="TGR793" s="61"/>
      <c r="TGS793" s="61"/>
      <c r="TGT793" s="61"/>
      <c r="TGU793" s="61"/>
      <c r="TGV793" s="61"/>
      <c r="TGW793" s="61"/>
      <c r="TGX793" s="61"/>
      <c r="TGY793" s="61"/>
      <c r="TGZ793" s="61"/>
      <c r="THA793" s="61"/>
      <c r="THB793" s="61"/>
      <c r="THC793" s="61"/>
      <c r="THD793" s="61"/>
      <c r="THE793" s="61"/>
      <c r="THF793" s="61"/>
      <c r="THG793" s="61"/>
      <c r="THH793" s="61"/>
      <c r="THI793" s="61"/>
      <c r="THJ793" s="61"/>
      <c r="THK793" s="61"/>
      <c r="THL793" s="61"/>
      <c r="THM793" s="61"/>
      <c r="THN793" s="61"/>
      <c r="THO793" s="61"/>
      <c r="THP793" s="61"/>
      <c r="THQ793" s="61"/>
      <c r="THR793" s="61"/>
      <c r="THS793" s="61"/>
      <c r="THT793" s="61"/>
      <c r="THU793" s="61"/>
      <c r="THV793" s="61"/>
      <c r="THW793" s="61"/>
      <c r="THX793" s="61"/>
      <c r="THY793" s="61"/>
      <c r="THZ793" s="61"/>
      <c r="TIA793" s="61"/>
      <c r="TIB793" s="61"/>
      <c r="TIC793" s="61"/>
      <c r="TID793" s="61"/>
      <c r="TIE793" s="61"/>
      <c r="TIF793" s="61"/>
      <c r="TIG793" s="61"/>
      <c r="TIH793" s="61"/>
      <c r="TII793" s="61"/>
      <c r="TIJ793" s="61"/>
      <c r="TIK793" s="61"/>
      <c r="TIL793" s="61"/>
      <c r="TIM793" s="61"/>
      <c r="TIN793" s="61"/>
      <c r="TIO793" s="61"/>
      <c r="TIP793" s="61"/>
      <c r="TIQ793" s="61"/>
      <c r="TIR793" s="61"/>
      <c r="TIS793" s="61"/>
      <c r="TIT793" s="61"/>
      <c r="TIU793" s="61"/>
      <c r="TIV793" s="61"/>
      <c r="TIW793" s="61"/>
      <c r="TIX793" s="61"/>
      <c r="TIY793" s="61"/>
      <c r="TIZ793" s="61"/>
      <c r="TJA793" s="61"/>
      <c r="TJB793" s="61"/>
      <c r="TJC793" s="61"/>
      <c r="TJD793" s="61"/>
      <c r="TJE793" s="61"/>
      <c r="TJF793" s="61"/>
      <c r="TJG793" s="61"/>
      <c r="TJH793" s="61"/>
      <c r="TJI793" s="61"/>
      <c r="TJJ793" s="61"/>
      <c r="TJK793" s="61"/>
      <c r="TJL793" s="61"/>
      <c r="TJM793" s="61"/>
      <c r="TJN793" s="61"/>
      <c r="TJO793" s="61"/>
      <c r="TJP793" s="61"/>
      <c r="TJQ793" s="61"/>
      <c r="TJR793" s="61"/>
      <c r="TJS793" s="61"/>
      <c r="TJT793" s="61"/>
      <c r="TJU793" s="61"/>
      <c r="TJV793" s="61"/>
      <c r="TJW793" s="61"/>
      <c r="TJX793" s="61"/>
      <c r="TJY793" s="61"/>
      <c r="TJZ793" s="61"/>
      <c r="TKA793" s="61"/>
      <c r="TKB793" s="61"/>
      <c r="TKC793" s="61"/>
      <c r="TKD793" s="61"/>
      <c r="TKE793" s="61"/>
      <c r="TKF793" s="61"/>
      <c r="TKG793" s="61"/>
      <c r="TKH793" s="61"/>
      <c r="TKI793" s="61"/>
      <c r="TKJ793" s="61"/>
      <c r="TKK793" s="61"/>
      <c r="TKL793" s="61"/>
      <c r="TKM793" s="61"/>
      <c r="TKN793" s="61"/>
      <c r="TKO793" s="61"/>
      <c r="TKP793" s="61"/>
      <c r="TKQ793" s="61"/>
      <c r="TKR793" s="61"/>
      <c r="TKS793" s="61"/>
      <c r="TKT793" s="61"/>
      <c r="TKU793" s="61"/>
      <c r="TKV793" s="61"/>
      <c r="TKW793" s="61"/>
      <c r="TKX793" s="61"/>
      <c r="TKY793" s="61"/>
      <c r="TKZ793" s="61"/>
      <c r="TLA793" s="61"/>
      <c r="TLB793" s="61"/>
      <c r="TLC793" s="61"/>
      <c r="TLD793" s="61"/>
      <c r="TLE793" s="61"/>
      <c r="TLF793" s="61"/>
      <c r="TLG793" s="61"/>
      <c r="TLH793" s="61"/>
      <c r="TLI793" s="61"/>
      <c r="TLJ793" s="61"/>
      <c r="TLK793" s="61"/>
      <c r="TLL793" s="61"/>
      <c r="TLM793" s="61"/>
      <c r="TLN793" s="61"/>
      <c r="TLO793" s="61"/>
      <c r="TLP793" s="61"/>
      <c r="TLQ793" s="61"/>
      <c r="TLR793" s="61"/>
      <c r="TLS793" s="61"/>
      <c r="TLT793" s="61"/>
      <c r="TLU793" s="61"/>
      <c r="TLV793" s="61"/>
      <c r="TLW793" s="61"/>
      <c r="TLX793" s="61"/>
      <c r="TLY793" s="61"/>
      <c r="TLZ793" s="61"/>
      <c r="TMA793" s="61"/>
      <c r="TMB793" s="61"/>
      <c r="TMC793" s="61"/>
      <c r="TMD793" s="61"/>
      <c r="TME793" s="61"/>
      <c r="TMF793" s="61"/>
      <c r="TMG793" s="61"/>
      <c r="TMH793" s="61"/>
      <c r="TMI793" s="61"/>
      <c r="TMJ793" s="61"/>
      <c r="TMK793" s="61"/>
      <c r="TML793" s="61"/>
      <c r="TMM793" s="61"/>
      <c r="TMN793" s="61"/>
      <c r="TMO793" s="61"/>
      <c r="TMP793" s="61"/>
      <c r="TMQ793" s="61"/>
      <c r="TMR793" s="61"/>
      <c r="TMS793" s="61"/>
      <c r="TMT793" s="61"/>
      <c r="TMU793" s="61"/>
      <c r="TMV793" s="61"/>
      <c r="TMW793" s="61"/>
      <c r="TMX793" s="61"/>
      <c r="TMY793" s="61"/>
      <c r="TMZ793" s="61"/>
      <c r="TNA793" s="61"/>
      <c r="TNB793" s="61"/>
      <c r="TNC793" s="61"/>
      <c r="TND793" s="61"/>
      <c r="TNE793" s="61"/>
      <c r="TNF793" s="61"/>
      <c r="TNG793" s="61"/>
      <c r="TNH793" s="61"/>
      <c r="TNI793" s="61"/>
      <c r="TNJ793" s="61"/>
      <c r="TNK793" s="61"/>
      <c r="TNL793" s="61"/>
      <c r="TNM793" s="61"/>
      <c r="TNN793" s="61"/>
      <c r="TNO793" s="61"/>
      <c r="TNP793" s="61"/>
      <c r="TNQ793" s="61"/>
      <c r="TNR793" s="61"/>
      <c r="TNS793" s="61"/>
      <c r="TNT793" s="61"/>
      <c r="TNU793" s="61"/>
      <c r="TNV793" s="61"/>
      <c r="TNW793" s="61"/>
      <c r="TNX793" s="61"/>
      <c r="TNY793" s="61"/>
      <c r="TNZ793" s="61"/>
      <c r="TOA793" s="61"/>
      <c r="TOB793" s="61"/>
      <c r="TOC793" s="61"/>
      <c r="TOD793" s="61"/>
      <c r="TOE793" s="61"/>
      <c r="TOF793" s="61"/>
      <c r="TOG793" s="61"/>
      <c r="TOH793" s="61"/>
      <c r="TOI793" s="61"/>
      <c r="TOJ793" s="61"/>
      <c r="TOK793" s="61"/>
      <c r="TOL793" s="61"/>
      <c r="TOM793" s="61"/>
      <c r="TON793" s="61"/>
      <c r="TOO793" s="61"/>
      <c r="TOP793" s="61"/>
      <c r="TOQ793" s="61"/>
      <c r="TOR793" s="61"/>
      <c r="TOS793" s="61"/>
      <c r="TOT793" s="61"/>
      <c r="TOU793" s="61"/>
      <c r="TOV793" s="61"/>
      <c r="TOW793" s="61"/>
      <c r="TOX793" s="61"/>
      <c r="TOY793" s="61"/>
      <c r="TOZ793" s="61"/>
      <c r="TPA793" s="61"/>
      <c r="TPB793" s="61"/>
      <c r="TPC793" s="61"/>
      <c r="TPD793" s="61"/>
      <c r="TPE793" s="61"/>
      <c r="TPF793" s="61"/>
      <c r="TPG793" s="61"/>
      <c r="TPH793" s="61"/>
      <c r="TPI793" s="61"/>
      <c r="TPJ793" s="61"/>
      <c r="TPK793" s="61"/>
      <c r="TPL793" s="61"/>
      <c r="TPM793" s="61"/>
      <c r="TPN793" s="61"/>
      <c r="TPO793" s="61"/>
      <c r="TPP793" s="61"/>
      <c r="TPQ793" s="61"/>
      <c r="TPR793" s="61"/>
      <c r="TPS793" s="61"/>
      <c r="TPT793" s="61"/>
      <c r="TPU793" s="61"/>
      <c r="TPV793" s="61"/>
      <c r="TPW793" s="61"/>
      <c r="TPX793" s="61"/>
      <c r="TPY793" s="61"/>
      <c r="TPZ793" s="61"/>
      <c r="TQA793" s="61"/>
      <c r="TQB793" s="61"/>
      <c r="TQC793" s="61"/>
      <c r="TQD793" s="61"/>
      <c r="TQE793" s="61"/>
      <c r="TQF793" s="61"/>
      <c r="TQG793" s="61"/>
      <c r="TQH793" s="61"/>
      <c r="TQI793" s="61"/>
      <c r="TQJ793" s="61"/>
      <c r="TQK793" s="61"/>
      <c r="TQL793" s="61"/>
      <c r="TQM793" s="61"/>
      <c r="TQN793" s="61"/>
      <c r="TQO793" s="61"/>
      <c r="TQP793" s="61"/>
      <c r="TQQ793" s="61"/>
      <c r="TQR793" s="61"/>
      <c r="TQS793" s="61"/>
      <c r="TQT793" s="61"/>
      <c r="TQU793" s="61"/>
      <c r="TQV793" s="61"/>
      <c r="TQW793" s="61"/>
      <c r="TQX793" s="61"/>
      <c r="TQY793" s="61"/>
      <c r="TQZ793" s="61"/>
      <c r="TRA793" s="61"/>
      <c r="TRB793" s="61"/>
      <c r="TRC793" s="61"/>
      <c r="TRD793" s="61"/>
      <c r="TRE793" s="61"/>
      <c r="TRF793" s="61"/>
      <c r="TRG793" s="61"/>
      <c r="TRH793" s="61"/>
      <c r="TRI793" s="61"/>
      <c r="TRJ793" s="61"/>
      <c r="TRK793" s="61"/>
      <c r="TRL793" s="61"/>
      <c r="TRM793" s="61"/>
      <c r="TRN793" s="61"/>
      <c r="TRO793" s="61"/>
      <c r="TRP793" s="61"/>
      <c r="TRQ793" s="61"/>
      <c r="TRR793" s="61"/>
      <c r="TRS793" s="61"/>
      <c r="TRT793" s="61"/>
      <c r="TRU793" s="61"/>
      <c r="TRV793" s="61"/>
      <c r="TRW793" s="61"/>
      <c r="TRX793" s="61"/>
      <c r="TRY793" s="61"/>
      <c r="TRZ793" s="61"/>
      <c r="TSA793" s="61"/>
      <c r="TSB793" s="61"/>
      <c r="TSC793" s="61"/>
      <c r="TSD793" s="61"/>
      <c r="TSE793" s="61"/>
      <c r="TSF793" s="61"/>
      <c r="TSG793" s="61"/>
      <c r="TSH793" s="61"/>
      <c r="TSI793" s="61"/>
      <c r="TSJ793" s="61"/>
      <c r="TSK793" s="61"/>
      <c r="TSL793" s="61"/>
      <c r="TSM793" s="61"/>
      <c r="TSN793" s="61"/>
      <c r="TSO793" s="61"/>
      <c r="TSP793" s="61"/>
      <c r="TSQ793" s="61"/>
      <c r="TSR793" s="61"/>
      <c r="TSS793" s="61"/>
      <c r="TST793" s="61"/>
      <c r="TSU793" s="61"/>
      <c r="TSV793" s="61"/>
      <c r="TSW793" s="61"/>
      <c r="TSX793" s="61"/>
      <c r="TSY793" s="61"/>
      <c r="TSZ793" s="61"/>
      <c r="TTA793" s="61"/>
      <c r="TTB793" s="61"/>
      <c r="TTC793" s="61"/>
      <c r="TTD793" s="61"/>
      <c r="TTE793" s="61"/>
      <c r="TTF793" s="61"/>
      <c r="TTG793" s="61"/>
      <c r="TTH793" s="61"/>
      <c r="TTI793" s="61"/>
      <c r="TTJ793" s="61"/>
      <c r="TTK793" s="61"/>
      <c r="TTL793" s="61"/>
      <c r="TTM793" s="61"/>
      <c r="TTN793" s="61"/>
      <c r="TTO793" s="61"/>
      <c r="TTP793" s="61"/>
      <c r="TTQ793" s="61"/>
      <c r="TTR793" s="61"/>
      <c r="TTS793" s="61"/>
      <c r="TTT793" s="61"/>
      <c r="TTU793" s="61"/>
      <c r="TTV793" s="61"/>
      <c r="TTW793" s="61"/>
      <c r="TTX793" s="61"/>
      <c r="TTY793" s="61"/>
      <c r="TTZ793" s="61"/>
      <c r="TUA793" s="61"/>
      <c r="TUB793" s="61"/>
      <c r="TUC793" s="61"/>
      <c r="TUD793" s="61"/>
      <c r="TUE793" s="61"/>
      <c r="TUF793" s="61"/>
      <c r="TUG793" s="61"/>
      <c r="TUH793" s="61"/>
      <c r="TUI793" s="61"/>
      <c r="TUJ793" s="61"/>
      <c r="TUK793" s="61"/>
      <c r="TUL793" s="61"/>
      <c r="TUM793" s="61"/>
      <c r="TUN793" s="61"/>
      <c r="TUO793" s="61"/>
      <c r="TUP793" s="61"/>
      <c r="TUQ793" s="61"/>
      <c r="TUR793" s="61"/>
      <c r="TUS793" s="61"/>
      <c r="TUT793" s="61"/>
      <c r="TUU793" s="61"/>
      <c r="TUV793" s="61"/>
      <c r="TUW793" s="61"/>
      <c r="TUX793" s="61"/>
      <c r="TUY793" s="61"/>
      <c r="TUZ793" s="61"/>
      <c r="TVA793" s="61"/>
      <c r="TVB793" s="61"/>
      <c r="TVC793" s="61"/>
      <c r="TVD793" s="61"/>
      <c r="TVE793" s="61"/>
      <c r="TVF793" s="61"/>
      <c r="TVG793" s="61"/>
      <c r="TVH793" s="61"/>
      <c r="TVI793" s="61"/>
      <c r="TVJ793" s="61"/>
      <c r="TVK793" s="61"/>
      <c r="TVL793" s="61"/>
      <c r="TVM793" s="61"/>
      <c r="TVN793" s="61"/>
      <c r="TVO793" s="61"/>
      <c r="TVP793" s="61"/>
      <c r="TVQ793" s="61"/>
      <c r="TVR793" s="61"/>
      <c r="TVS793" s="61"/>
      <c r="TVT793" s="61"/>
      <c r="TVU793" s="61"/>
      <c r="TVV793" s="61"/>
      <c r="TVW793" s="61"/>
      <c r="TVX793" s="61"/>
      <c r="TVY793" s="61"/>
      <c r="TVZ793" s="61"/>
      <c r="TWA793" s="61"/>
      <c r="TWB793" s="61"/>
      <c r="TWC793" s="61"/>
      <c r="TWD793" s="61"/>
      <c r="TWE793" s="61"/>
      <c r="TWF793" s="61"/>
      <c r="TWG793" s="61"/>
      <c r="TWH793" s="61"/>
      <c r="TWI793" s="61"/>
      <c r="TWJ793" s="61"/>
      <c r="TWK793" s="61"/>
      <c r="TWL793" s="61"/>
      <c r="TWM793" s="61"/>
      <c r="TWN793" s="61"/>
      <c r="TWO793" s="61"/>
      <c r="TWP793" s="61"/>
      <c r="TWQ793" s="61"/>
      <c r="TWR793" s="61"/>
      <c r="TWS793" s="61"/>
      <c r="TWT793" s="61"/>
      <c r="TWU793" s="61"/>
      <c r="TWV793" s="61"/>
      <c r="TWW793" s="61"/>
      <c r="TWX793" s="61"/>
      <c r="TWY793" s="61"/>
      <c r="TWZ793" s="61"/>
      <c r="TXA793" s="61"/>
      <c r="TXB793" s="61"/>
      <c r="TXC793" s="61"/>
      <c r="TXD793" s="61"/>
      <c r="TXE793" s="61"/>
      <c r="TXF793" s="61"/>
      <c r="TXG793" s="61"/>
      <c r="TXH793" s="61"/>
      <c r="TXI793" s="61"/>
      <c r="TXJ793" s="61"/>
      <c r="TXK793" s="61"/>
      <c r="TXL793" s="61"/>
      <c r="TXM793" s="61"/>
      <c r="TXN793" s="61"/>
      <c r="TXO793" s="61"/>
      <c r="TXP793" s="61"/>
      <c r="TXQ793" s="61"/>
      <c r="TXR793" s="61"/>
      <c r="TXS793" s="61"/>
      <c r="TXT793" s="61"/>
      <c r="TXU793" s="61"/>
      <c r="TXV793" s="61"/>
      <c r="TXW793" s="61"/>
      <c r="TXX793" s="61"/>
      <c r="TXY793" s="61"/>
      <c r="TXZ793" s="61"/>
      <c r="TYA793" s="61"/>
      <c r="TYB793" s="61"/>
      <c r="TYC793" s="61"/>
      <c r="TYD793" s="61"/>
      <c r="TYE793" s="61"/>
      <c r="TYF793" s="61"/>
      <c r="TYG793" s="61"/>
      <c r="TYH793" s="61"/>
      <c r="TYI793" s="61"/>
      <c r="TYJ793" s="61"/>
      <c r="TYK793" s="61"/>
      <c r="TYL793" s="61"/>
      <c r="TYM793" s="61"/>
      <c r="TYN793" s="61"/>
      <c r="TYO793" s="61"/>
      <c r="TYP793" s="61"/>
      <c r="TYQ793" s="61"/>
      <c r="TYR793" s="61"/>
      <c r="TYS793" s="61"/>
      <c r="TYT793" s="61"/>
      <c r="TYU793" s="61"/>
      <c r="TYV793" s="61"/>
      <c r="TYW793" s="61"/>
      <c r="TYX793" s="61"/>
      <c r="TYY793" s="61"/>
      <c r="TYZ793" s="61"/>
      <c r="TZA793" s="61"/>
      <c r="TZB793" s="61"/>
      <c r="TZC793" s="61"/>
      <c r="TZD793" s="61"/>
      <c r="TZE793" s="61"/>
      <c r="TZF793" s="61"/>
      <c r="TZG793" s="61"/>
      <c r="TZH793" s="61"/>
      <c r="TZI793" s="61"/>
      <c r="TZJ793" s="61"/>
      <c r="TZK793" s="61"/>
      <c r="TZL793" s="61"/>
      <c r="TZM793" s="61"/>
      <c r="TZN793" s="61"/>
      <c r="TZO793" s="61"/>
      <c r="TZP793" s="61"/>
      <c r="TZQ793" s="61"/>
      <c r="TZR793" s="61"/>
      <c r="TZS793" s="61"/>
      <c r="TZT793" s="61"/>
      <c r="TZU793" s="61"/>
      <c r="TZV793" s="61"/>
      <c r="TZW793" s="61"/>
      <c r="TZX793" s="61"/>
      <c r="TZY793" s="61"/>
      <c r="TZZ793" s="61"/>
      <c r="UAA793" s="61"/>
      <c r="UAB793" s="61"/>
      <c r="UAC793" s="61"/>
      <c r="UAD793" s="61"/>
      <c r="UAE793" s="61"/>
      <c r="UAF793" s="61"/>
      <c r="UAG793" s="61"/>
      <c r="UAH793" s="61"/>
      <c r="UAI793" s="61"/>
      <c r="UAJ793" s="61"/>
      <c r="UAK793" s="61"/>
      <c r="UAL793" s="61"/>
      <c r="UAM793" s="61"/>
      <c r="UAN793" s="61"/>
      <c r="UAO793" s="61"/>
      <c r="UAP793" s="61"/>
      <c r="UAQ793" s="61"/>
      <c r="UAR793" s="61"/>
      <c r="UAS793" s="61"/>
      <c r="UAT793" s="61"/>
      <c r="UAU793" s="61"/>
      <c r="UAV793" s="61"/>
      <c r="UAW793" s="61"/>
      <c r="UAX793" s="61"/>
      <c r="UAY793" s="61"/>
      <c r="UAZ793" s="61"/>
      <c r="UBA793" s="61"/>
      <c r="UBB793" s="61"/>
      <c r="UBC793" s="61"/>
      <c r="UBD793" s="61"/>
      <c r="UBE793" s="61"/>
      <c r="UBF793" s="61"/>
      <c r="UBG793" s="61"/>
      <c r="UBH793" s="61"/>
      <c r="UBI793" s="61"/>
      <c r="UBJ793" s="61"/>
      <c r="UBK793" s="61"/>
      <c r="UBL793" s="61"/>
      <c r="UBM793" s="61"/>
      <c r="UBN793" s="61"/>
      <c r="UBO793" s="61"/>
      <c r="UBP793" s="61"/>
      <c r="UBQ793" s="61"/>
      <c r="UBR793" s="61"/>
      <c r="UBS793" s="61"/>
      <c r="UBT793" s="61"/>
      <c r="UBU793" s="61"/>
      <c r="UBV793" s="61"/>
      <c r="UBW793" s="61"/>
      <c r="UBX793" s="61"/>
      <c r="UBY793" s="61"/>
      <c r="UBZ793" s="61"/>
      <c r="UCA793" s="61"/>
      <c r="UCB793" s="61"/>
      <c r="UCC793" s="61"/>
      <c r="UCD793" s="61"/>
      <c r="UCE793" s="61"/>
      <c r="UCF793" s="61"/>
      <c r="UCG793" s="61"/>
      <c r="UCH793" s="61"/>
      <c r="UCI793" s="61"/>
      <c r="UCJ793" s="61"/>
      <c r="UCK793" s="61"/>
      <c r="UCL793" s="61"/>
      <c r="UCM793" s="61"/>
      <c r="UCN793" s="61"/>
      <c r="UCO793" s="61"/>
      <c r="UCP793" s="61"/>
      <c r="UCQ793" s="61"/>
      <c r="UCR793" s="61"/>
      <c r="UCS793" s="61"/>
      <c r="UCT793" s="61"/>
      <c r="UCU793" s="61"/>
      <c r="UCV793" s="61"/>
      <c r="UCW793" s="61"/>
      <c r="UCX793" s="61"/>
      <c r="UCY793" s="61"/>
      <c r="UCZ793" s="61"/>
      <c r="UDA793" s="61"/>
      <c r="UDB793" s="61"/>
      <c r="UDC793" s="61"/>
      <c r="UDD793" s="61"/>
      <c r="UDE793" s="61"/>
      <c r="UDF793" s="61"/>
      <c r="UDG793" s="61"/>
      <c r="UDH793" s="61"/>
      <c r="UDI793" s="61"/>
      <c r="UDJ793" s="61"/>
      <c r="UDK793" s="61"/>
      <c r="UDL793" s="61"/>
      <c r="UDM793" s="61"/>
      <c r="UDN793" s="61"/>
      <c r="UDO793" s="61"/>
      <c r="UDP793" s="61"/>
      <c r="UDQ793" s="61"/>
      <c r="UDR793" s="61"/>
      <c r="UDS793" s="61"/>
      <c r="UDT793" s="61"/>
      <c r="UDU793" s="61"/>
      <c r="UDV793" s="61"/>
      <c r="UDW793" s="61"/>
      <c r="UDX793" s="61"/>
      <c r="UDY793" s="61"/>
      <c r="UDZ793" s="61"/>
      <c r="UEA793" s="61"/>
      <c r="UEB793" s="61"/>
      <c r="UEC793" s="61"/>
      <c r="UED793" s="61"/>
      <c r="UEE793" s="61"/>
      <c r="UEF793" s="61"/>
      <c r="UEG793" s="61"/>
      <c r="UEH793" s="61"/>
      <c r="UEI793" s="61"/>
      <c r="UEJ793" s="61"/>
      <c r="UEK793" s="61"/>
      <c r="UEL793" s="61"/>
      <c r="UEM793" s="61"/>
      <c r="UEN793" s="61"/>
      <c r="UEO793" s="61"/>
      <c r="UEP793" s="61"/>
      <c r="UEQ793" s="61"/>
      <c r="UER793" s="61"/>
      <c r="UES793" s="61"/>
      <c r="UET793" s="61"/>
      <c r="UEU793" s="61"/>
      <c r="UEV793" s="61"/>
      <c r="UEW793" s="61"/>
      <c r="UEX793" s="61"/>
      <c r="UEY793" s="61"/>
      <c r="UEZ793" s="61"/>
      <c r="UFA793" s="61"/>
      <c r="UFB793" s="61"/>
      <c r="UFC793" s="61"/>
      <c r="UFD793" s="61"/>
      <c r="UFE793" s="61"/>
      <c r="UFF793" s="61"/>
      <c r="UFG793" s="61"/>
      <c r="UFH793" s="61"/>
      <c r="UFI793" s="61"/>
      <c r="UFJ793" s="61"/>
      <c r="UFK793" s="61"/>
      <c r="UFL793" s="61"/>
      <c r="UFM793" s="61"/>
      <c r="UFN793" s="61"/>
      <c r="UFO793" s="61"/>
      <c r="UFP793" s="61"/>
      <c r="UFQ793" s="61"/>
      <c r="UFR793" s="61"/>
      <c r="UFS793" s="61"/>
      <c r="UFT793" s="61"/>
      <c r="UFU793" s="61"/>
      <c r="UFV793" s="61"/>
      <c r="UFW793" s="61"/>
      <c r="UFX793" s="61"/>
      <c r="UFY793" s="61"/>
      <c r="UFZ793" s="61"/>
      <c r="UGA793" s="61"/>
      <c r="UGB793" s="61"/>
      <c r="UGC793" s="61"/>
      <c r="UGD793" s="61"/>
      <c r="UGE793" s="61"/>
      <c r="UGF793" s="61"/>
      <c r="UGG793" s="61"/>
      <c r="UGH793" s="61"/>
      <c r="UGI793" s="61"/>
      <c r="UGJ793" s="61"/>
      <c r="UGK793" s="61"/>
      <c r="UGL793" s="61"/>
      <c r="UGM793" s="61"/>
      <c r="UGN793" s="61"/>
      <c r="UGO793" s="61"/>
      <c r="UGP793" s="61"/>
      <c r="UGQ793" s="61"/>
      <c r="UGR793" s="61"/>
      <c r="UGS793" s="61"/>
      <c r="UGT793" s="61"/>
      <c r="UGU793" s="61"/>
      <c r="UGV793" s="61"/>
      <c r="UGW793" s="61"/>
      <c r="UGX793" s="61"/>
      <c r="UGY793" s="61"/>
      <c r="UGZ793" s="61"/>
      <c r="UHA793" s="61"/>
      <c r="UHB793" s="61"/>
      <c r="UHC793" s="61"/>
      <c r="UHD793" s="61"/>
      <c r="UHE793" s="61"/>
      <c r="UHF793" s="61"/>
      <c r="UHG793" s="61"/>
      <c r="UHH793" s="61"/>
      <c r="UHI793" s="61"/>
      <c r="UHJ793" s="61"/>
      <c r="UHK793" s="61"/>
      <c r="UHL793" s="61"/>
      <c r="UHM793" s="61"/>
      <c r="UHN793" s="61"/>
      <c r="UHO793" s="61"/>
      <c r="UHP793" s="61"/>
      <c r="UHQ793" s="61"/>
      <c r="UHR793" s="61"/>
      <c r="UHS793" s="61"/>
      <c r="UHT793" s="61"/>
      <c r="UHU793" s="61"/>
      <c r="UHV793" s="61"/>
      <c r="UHW793" s="61"/>
      <c r="UHX793" s="61"/>
      <c r="UHY793" s="61"/>
      <c r="UHZ793" s="61"/>
      <c r="UIA793" s="61"/>
      <c r="UIB793" s="61"/>
      <c r="UIC793" s="61"/>
      <c r="UID793" s="61"/>
      <c r="UIE793" s="61"/>
      <c r="UIF793" s="61"/>
      <c r="UIG793" s="61"/>
      <c r="UIH793" s="61"/>
      <c r="UII793" s="61"/>
      <c r="UIJ793" s="61"/>
      <c r="UIK793" s="61"/>
      <c r="UIL793" s="61"/>
      <c r="UIM793" s="61"/>
      <c r="UIN793" s="61"/>
      <c r="UIO793" s="61"/>
      <c r="UIP793" s="61"/>
      <c r="UIQ793" s="61"/>
      <c r="UIR793" s="61"/>
      <c r="UIS793" s="61"/>
      <c r="UIT793" s="61"/>
      <c r="UIU793" s="61"/>
      <c r="UIV793" s="61"/>
      <c r="UIW793" s="61"/>
      <c r="UIX793" s="61"/>
      <c r="UIY793" s="61"/>
      <c r="UIZ793" s="61"/>
      <c r="UJA793" s="61"/>
      <c r="UJB793" s="61"/>
      <c r="UJC793" s="61"/>
      <c r="UJD793" s="61"/>
      <c r="UJE793" s="61"/>
      <c r="UJF793" s="61"/>
      <c r="UJG793" s="61"/>
      <c r="UJH793" s="61"/>
      <c r="UJI793" s="61"/>
      <c r="UJJ793" s="61"/>
      <c r="UJK793" s="61"/>
      <c r="UJL793" s="61"/>
      <c r="UJM793" s="61"/>
      <c r="UJN793" s="61"/>
      <c r="UJO793" s="61"/>
      <c r="UJP793" s="61"/>
      <c r="UJQ793" s="61"/>
      <c r="UJR793" s="61"/>
      <c r="UJS793" s="61"/>
      <c r="UJT793" s="61"/>
      <c r="UJU793" s="61"/>
      <c r="UJV793" s="61"/>
      <c r="UJW793" s="61"/>
      <c r="UJX793" s="61"/>
      <c r="UJY793" s="61"/>
      <c r="UJZ793" s="61"/>
      <c r="UKA793" s="61"/>
      <c r="UKB793" s="61"/>
      <c r="UKC793" s="61"/>
      <c r="UKD793" s="61"/>
      <c r="UKE793" s="61"/>
      <c r="UKF793" s="61"/>
      <c r="UKG793" s="61"/>
      <c r="UKH793" s="61"/>
      <c r="UKI793" s="61"/>
      <c r="UKJ793" s="61"/>
      <c r="UKK793" s="61"/>
      <c r="UKL793" s="61"/>
      <c r="UKM793" s="61"/>
      <c r="UKN793" s="61"/>
      <c r="UKO793" s="61"/>
      <c r="UKP793" s="61"/>
      <c r="UKQ793" s="61"/>
      <c r="UKR793" s="61"/>
      <c r="UKS793" s="61"/>
      <c r="UKT793" s="61"/>
      <c r="UKU793" s="61"/>
      <c r="UKV793" s="61"/>
      <c r="UKW793" s="61"/>
      <c r="UKX793" s="61"/>
      <c r="UKY793" s="61"/>
      <c r="UKZ793" s="61"/>
      <c r="ULA793" s="61"/>
      <c r="ULB793" s="61"/>
      <c r="ULC793" s="61"/>
      <c r="ULD793" s="61"/>
      <c r="ULE793" s="61"/>
      <c r="ULF793" s="61"/>
      <c r="ULG793" s="61"/>
      <c r="ULH793" s="61"/>
      <c r="ULI793" s="61"/>
      <c r="ULJ793" s="61"/>
      <c r="ULK793" s="61"/>
      <c r="ULL793" s="61"/>
      <c r="ULM793" s="61"/>
      <c r="ULN793" s="61"/>
      <c r="ULO793" s="61"/>
      <c r="ULP793" s="61"/>
      <c r="ULQ793" s="61"/>
      <c r="ULR793" s="61"/>
      <c r="ULS793" s="61"/>
      <c r="ULT793" s="61"/>
      <c r="ULU793" s="61"/>
      <c r="ULV793" s="61"/>
      <c r="ULW793" s="61"/>
      <c r="ULX793" s="61"/>
      <c r="ULY793" s="61"/>
      <c r="ULZ793" s="61"/>
      <c r="UMA793" s="61"/>
      <c r="UMB793" s="61"/>
      <c r="UMC793" s="61"/>
      <c r="UMD793" s="61"/>
      <c r="UME793" s="61"/>
      <c r="UMF793" s="61"/>
      <c r="UMG793" s="61"/>
      <c r="UMH793" s="61"/>
      <c r="UMI793" s="61"/>
      <c r="UMJ793" s="61"/>
      <c r="UMK793" s="61"/>
      <c r="UML793" s="61"/>
      <c r="UMM793" s="61"/>
      <c r="UMN793" s="61"/>
      <c r="UMO793" s="61"/>
      <c r="UMP793" s="61"/>
      <c r="UMQ793" s="61"/>
      <c r="UMR793" s="61"/>
      <c r="UMS793" s="61"/>
      <c r="UMT793" s="61"/>
      <c r="UMU793" s="61"/>
      <c r="UMV793" s="61"/>
      <c r="UMW793" s="61"/>
      <c r="UMX793" s="61"/>
      <c r="UMY793" s="61"/>
      <c r="UMZ793" s="61"/>
      <c r="UNA793" s="61"/>
      <c r="UNB793" s="61"/>
      <c r="UNC793" s="61"/>
      <c r="UND793" s="61"/>
      <c r="UNE793" s="61"/>
      <c r="UNF793" s="61"/>
      <c r="UNG793" s="61"/>
      <c r="UNH793" s="61"/>
      <c r="UNI793" s="61"/>
      <c r="UNJ793" s="61"/>
      <c r="UNK793" s="61"/>
      <c r="UNL793" s="61"/>
      <c r="UNM793" s="61"/>
      <c r="UNN793" s="61"/>
      <c r="UNO793" s="61"/>
      <c r="UNP793" s="61"/>
      <c r="UNQ793" s="61"/>
      <c r="UNR793" s="61"/>
      <c r="UNS793" s="61"/>
      <c r="UNT793" s="61"/>
      <c r="UNU793" s="61"/>
      <c r="UNV793" s="61"/>
      <c r="UNW793" s="61"/>
      <c r="UNX793" s="61"/>
      <c r="UNY793" s="61"/>
      <c r="UNZ793" s="61"/>
      <c r="UOA793" s="61"/>
      <c r="UOB793" s="61"/>
      <c r="UOC793" s="61"/>
      <c r="UOD793" s="61"/>
      <c r="UOE793" s="61"/>
      <c r="UOF793" s="61"/>
      <c r="UOG793" s="61"/>
      <c r="UOH793" s="61"/>
      <c r="UOI793" s="61"/>
      <c r="UOJ793" s="61"/>
      <c r="UOK793" s="61"/>
      <c r="UOL793" s="61"/>
      <c r="UOM793" s="61"/>
      <c r="UON793" s="61"/>
      <c r="UOO793" s="61"/>
      <c r="UOP793" s="61"/>
      <c r="UOQ793" s="61"/>
      <c r="UOR793" s="61"/>
      <c r="UOS793" s="61"/>
      <c r="UOT793" s="61"/>
      <c r="UOU793" s="61"/>
      <c r="UOV793" s="61"/>
      <c r="UOW793" s="61"/>
      <c r="UOX793" s="61"/>
      <c r="UOY793" s="61"/>
      <c r="UOZ793" s="61"/>
      <c r="UPA793" s="61"/>
      <c r="UPB793" s="61"/>
      <c r="UPC793" s="61"/>
      <c r="UPD793" s="61"/>
      <c r="UPE793" s="61"/>
      <c r="UPF793" s="61"/>
      <c r="UPG793" s="61"/>
      <c r="UPH793" s="61"/>
      <c r="UPI793" s="61"/>
      <c r="UPJ793" s="61"/>
      <c r="UPK793" s="61"/>
      <c r="UPL793" s="61"/>
      <c r="UPM793" s="61"/>
      <c r="UPN793" s="61"/>
      <c r="UPO793" s="61"/>
      <c r="UPP793" s="61"/>
      <c r="UPQ793" s="61"/>
      <c r="UPR793" s="61"/>
      <c r="UPS793" s="61"/>
      <c r="UPT793" s="61"/>
      <c r="UPU793" s="61"/>
      <c r="UPV793" s="61"/>
      <c r="UPW793" s="61"/>
      <c r="UPX793" s="61"/>
      <c r="UPY793" s="61"/>
      <c r="UPZ793" s="61"/>
      <c r="UQA793" s="61"/>
      <c r="UQB793" s="61"/>
      <c r="UQC793" s="61"/>
      <c r="UQD793" s="61"/>
      <c r="UQE793" s="61"/>
      <c r="UQF793" s="61"/>
      <c r="UQG793" s="61"/>
      <c r="UQH793" s="61"/>
      <c r="UQI793" s="61"/>
      <c r="UQJ793" s="61"/>
      <c r="UQK793" s="61"/>
      <c r="UQL793" s="61"/>
      <c r="UQM793" s="61"/>
      <c r="UQN793" s="61"/>
      <c r="UQO793" s="61"/>
      <c r="UQP793" s="61"/>
      <c r="UQQ793" s="61"/>
      <c r="UQR793" s="61"/>
      <c r="UQS793" s="61"/>
      <c r="UQT793" s="61"/>
      <c r="UQU793" s="61"/>
      <c r="UQV793" s="61"/>
      <c r="UQW793" s="61"/>
      <c r="UQX793" s="61"/>
      <c r="UQY793" s="61"/>
      <c r="UQZ793" s="61"/>
      <c r="URA793" s="61"/>
      <c r="URB793" s="61"/>
      <c r="URC793" s="61"/>
      <c r="URD793" s="61"/>
      <c r="URE793" s="61"/>
      <c r="URF793" s="61"/>
      <c r="URG793" s="61"/>
      <c r="URH793" s="61"/>
      <c r="URI793" s="61"/>
      <c r="URJ793" s="61"/>
      <c r="URK793" s="61"/>
      <c r="URL793" s="61"/>
      <c r="URM793" s="61"/>
      <c r="URN793" s="61"/>
      <c r="URO793" s="61"/>
      <c r="URP793" s="61"/>
      <c r="URQ793" s="61"/>
      <c r="URR793" s="61"/>
      <c r="URS793" s="61"/>
      <c r="URT793" s="61"/>
      <c r="URU793" s="61"/>
      <c r="URV793" s="61"/>
      <c r="URW793" s="61"/>
      <c r="URX793" s="61"/>
      <c r="URY793" s="61"/>
      <c r="URZ793" s="61"/>
      <c r="USA793" s="61"/>
      <c r="USB793" s="61"/>
      <c r="USC793" s="61"/>
      <c r="USD793" s="61"/>
      <c r="USE793" s="61"/>
      <c r="USF793" s="61"/>
      <c r="USG793" s="61"/>
      <c r="USH793" s="61"/>
      <c r="USI793" s="61"/>
      <c r="USJ793" s="61"/>
      <c r="USK793" s="61"/>
      <c r="USL793" s="61"/>
      <c r="USM793" s="61"/>
      <c r="USN793" s="61"/>
      <c r="USO793" s="61"/>
      <c r="USP793" s="61"/>
      <c r="USQ793" s="61"/>
      <c r="USR793" s="61"/>
      <c r="USS793" s="61"/>
      <c r="UST793" s="61"/>
      <c r="USU793" s="61"/>
      <c r="USV793" s="61"/>
      <c r="USW793" s="61"/>
      <c r="USX793" s="61"/>
      <c r="USY793" s="61"/>
      <c r="USZ793" s="61"/>
      <c r="UTA793" s="61"/>
      <c r="UTB793" s="61"/>
      <c r="UTC793" s="61"/>
      <c r="UTD793" s="61"/>
      <c r="UTE793" s="61"/>
      <c r="UTF793" s="61"/>
      <c r="UTG793" s="61"/>
      <c r="UTH793" s="61"/>
      <c r="UTI793" s="61"/>
      <c r="UTJ793" s="61"/>
      <c r="UTK793" s="61"/>
      <c r="UTL793" s="61"/>
      <c r="UTM793" s="61"/>
      <c r="UTN793" s="61"/>
      <c r="UTO793" s="61"/>
      <c r="UTP793" s="61"/>
      <c r="UTQ793" s="61"/>
      <c r="UTR793" s="61"/>
      <c r="UTS793" s="61"/>
      <c r="UTT793" s="61"/>
      <c r="UTU793" s="61"/>
      <c r="UTV793" s="61"/>
      <c r="UTW793" s="61"/>
      <c r="UTX793" s="61"/>
      <c r="UTY793" s="61"/>
      <c r="UTZ793" s="61"/>
      <c r="UUA793" s="61"/>
      <c r="UUB793" s="61"/>
      <c r="UUC793" s="61"/>
      <c r="UUD793" s="61"/>
      <c r="UUE793" s="61"/>
      <c r="UUF793" s="61"/>
      <c r="UUG793" s="61"/>
      <c r="UUH793" s="61"/>
      <c r="UUI793" s="61"/>
      <c r="UUJ793" s="61"/>
      <c r="UUK793" s="61"/>
      <c r="UUL793" s="61"/>
      <c r="UUM793" s="61"/>
      <c r="UUN793" s="61"/>
      <c r="UUO793" s="61"/>
      <c r="UUP793" s="61"/>
      <c r="UUQ793" s="61"/>
      <c r="UUR793" s="61"/>
      <c r="UUS793" s="61"/>
      <c r="UUT793" s="61"/>
      <c r="UUU793" s="61"/>
      <c r="UUV793" s="61"/>
      <c r="UUW793" s="61"/>
      <c r="UUX793" s="61"/>
      <c r="UUY793" s="61"/>
      <c r="UUZ793" s="61"/>
      <c r="UVA793" s="61"/>
      <c r="UVB793" s="61"/>
      <c r="UVC793" s="61"/>
      <c r="UVD793" s="61"/>
      <c r="UVE793" s="61"/>
      <c r="UVF793" s="61"/>
      <c r="UVG793" s="61"/>
      <c r="UVH793" s="61"/>
      <c r="UVI793" s="61"/>
      <c r="UVJ793" s="61"/>
      <c r="UVK793" s="61"/>
      <c r="UVL793" s="61"/>
      <c r="UVM793" s="61"/>
      <c r="UVN793" s="61"/>
      <c r="UVO793" s="61"/>
      <c r="UVP793" s="61"/>
      <c r="UVQ793" s="61"/>
      <c r="UVR793" s="61"/>
      <c r="UVS793" s="61"/>
      <c r="UVT793" s="61"/>
      <c r="UVU793" s="61"/>
      <c r="UVV793" s="61"/>
      <c r="UVW793" s="61"/>
      <c r="UVX793" s="61"/>
      <c r="UVY793" s="61"/>
      <c r="UVZ793" s="61"/>
      <c r="UWA793" s="61"/>
      <c r="UWB793" s="61"/>
      <c r="UWC793" s="61"/>
      <c r="UWD793" s="61"/>
      <c r="UWE793" s="61"/>
      <c r="UWF793" s="61"/>
      <c r="UWG793" s="61"/>
      <c r="UWH793" s="61"/>
      <c r="UWI793" s="61"/>
      <c r="UWJ793" s="61"/>
      <c r="UWK793" s="61"/>
      <c r="UWL793" s="61"/>
      <c r="UWM793" s="61"/>
      <c r="UWN793" s="61"/>
      <c r="UWO793" s="61"/>
      <c r="UWP793" s="61"/>
      <c r="UWQ793" s="61"/>
      <c r="UWR793" s="61"/>
      <c r="UWS793" s="61"/>
      <c r="UWT793" s="61"/>
      <c r="UWU793" s="61"/>
      <c r="UWV793" s="61"/>
      <c r="UWW793" s="61"/>
      <c r="UWX793" s="61"/>
      <c r="UWY793" s="61"/>
      <c r="UWZ793" s="61"/>
      <c r="UXA793" s="61"/>
      <c r="UXB793" s="61"/>
      <c r="UXC793" s="61"/>
      <c r="UXD793" s="61"/>
      <c r="UXE793" s="61"/>
      <c r="UXF793" s="61"/>
      <c r="UXG793" s="61"/>
      <c r="UXH793" s="61"/>
      <c r="UXI793" s="61"/>
      <c r="UXJ793" s="61"/>
      <c r="UXK793" s="61"/>
      <c r="UXL793" s="61"/>
      <c r="UXM793" s="61"/>
      <c r="UXN793" s="61"/>
      <c r="UXO793" s="61"/>
      <c r="UXP793" s="61"/>
      <c r="UXQ793" s="61"/>
      <c r="UXR793" s="61"/>
      <c r="UXS793" s="61"/>
      <c r="UXT793" s="61"/>
      <c r="UXU793" s="61"/>
      <c r="UXV793" s="61"/>
      <c r="UXW793" s="61"/>
      <c r="UXX793" s="61"/>
      <c r="UXY793" s="61"/>
      <c r="UXZ793" s="61"/>
      <c r="UYA793" s="61"/>
      <c r="UYB793" s="61"/>
      <c r="UYC793" s="61"/>
      <c r="UYD793" s="61"/>
      <c r="UYE793" s="61"/>
      <c r="UYF793" s="61"/>
      <c r="UYG793" s="61"/>
      <c r="UYH793" s="61"/>
      <c r="UYI793" s="61"/>
      <c r="UYJ793" s="61"/>
      <c r="UYK793" s="61"/>
      <c r="UYL793" s="61"/>
      <c r="UYM793" s="61"/>
      <c r="UYN793" s="61"/>
      <c r="UYO793" s="61"/>
      <c r="UYP793" s="61"/>
      <c r="UYQ793" s="61"/>
      <c r="UYR793" s="61"/>
      <c r="UYS793" s="61"/>
      <c r="UYT793" s="61"/>
      <c r="UYU793" s="61"/>
      <c r="UYV793" s="61"/>
      <c r="UYW793" s="61"/>
      <c r="UYX793" s="61"/>
      <c r="UYY793" s="61"/>
      <c r="UYZ793" s="61"/>
      <c r="UZA793" s="61"/>
      <c r="UZB793" s="61"/>
      <c r="UZC793" s="61"/>
      <c r="UZD793" s="61"/>
      <c r="UZE793" s="61"/>
      <c r="UZF793" s="61"/>
      <c r="UZG793" s="61"/>
      <c r="UZH793" s="61"/>
      <c r="UZI793" s="61"/>
      <c r="UZJ793" s="61"/>
      <c r="UZK793" s="61"/>
      <c r="UZL793" s="61"/>
      <c r="UZM793" s="61"/>
      <c r="UZN793" s="61"/>
      <c r="UZO793" s="61"/>
      <c r="UZP793" s="61"/>
      <c r="UZQ793" s="61"/>
      <c r="UZR793" s="61"/>
      <c r="UZS793" s="61"/>
      <c r="UZT793" s="61"/>
      <c r="UZU793" s="61"/>
      <c r="UZV793" s="61"/>
      <c r="UZW793" s="61"/>
      <c r="UZX793" s="61"/>
      <c r="UZY793" s="61"/>
      <c r="UZZ793" s="61"/>
      <c r="VAA793" s="61"/>
      <c r="VAB793" s="61"/>
      <c r="VAC793" s="61"/>
      <c r="VAD793" s="61"/>
      <c r="VAE793" s="61"/>
      <c r="VAF793" s="61"/>
      <c r="VAG793" s="61"/>
      <c r="VAH793" s="61"/>
      <c r="VAI793" s="61"/>
      <c r="VAJ793" s="61"/>
      <c r="VAK793" s="61"/>
      <c r="VAL793" s="61"/>
      <c r="VAM793" s="61"/>
      <c r="VAN793" s="61"/>
      <c r="VAO793" s="61"/>
      <c r="VAP793" s="61"/>
      <c r="VAQ793" s="61"/>
      <c r="VAR793" s="61"/>
      <c r="VAS793" s="61"/>
      <c r="VAT793" s="61"/>
      <c r="VAU793" s="61"/>
      <c r="VAV793" s="61"/>
      <c r="VAW793" s="61"/>
      <c r="VAX793" s="61"/>
      <c r="VAY793" s="61"/>
      <c r="VAZ793" s="61"/>
      <c r="VBA793" s="61"/>
      <c r="VBB793" s="61"/>
      <c r="VBC793" s="61"/>
      <c r="VBD793" s="61"/>
      <c r="VBE793" s="61"/>
      <c r="VBF793" s="61"/>
      <c r="VBG793" s="61"/>
      <c r="VBH793" s="61"/>
      <c r="VBI793" s="61"/>
      <c r="VBJ793" s="61"/>
      <c r="VBK793" s="61"/>
      <c r="VBL793" s="61"/>
      <c r="VBM793" s="61"/>
      <c r="VBN793" s="61"/>
      <c r="VBO793" s="61"/>
      <c r="VBP793" s="61"/>
      <c r="VBQ793" s="61"/>
      <c r="VBR793" s="61"/>
      <c r="VBS793" s="61"/>
      <c r="VBT793" s="61"/>
      <c r="VBU793" s="61"/>
      <c r="VBV793" s="61"/>
      <c r="VBW793" s="61"/>
      <c r="VBX793" s="61"/>
      <c r="VBY793" s="61"/>
      <c r="VBZ793" s="61"/>
      <c r="VCA793" s="61"/>
      <c r="VCB793" s="61"/>
      <c r="VCC793" s="61"/>
      <c r="VCD793" s="61"/>
      <c r="VCE793" s="61"/>
      <c r="VCF793" s="61"/>
      <c r="VCG793" s="61"/>
      <c r="VCH793" s="61"/>
      <c r="VCI793" s="61"/>
      <c r="VCJ793" s="61"/>
      <c r="VCK793" s="61"/>
      <c r="VCL793" s="61"/>
      <c r="VCM793" s="61"/>
      <c r="VCN793" s="61"/>
      <c r="VCO793" s="61"/>
      <c r="VCP793" s="61"/>
      <c r="VCQ793" s="61"/>
      <c r="VCR793" s="61"/>
      <c r="VCS793" s="61"/>
      <c r="VCT793" s="61"/>
      <c r="VCU793" s="61"/>
      <c r="VCV793" s="61"/>
      <c r="VCW793" s="61"/>
      <c r="VCX793" s="61"/>
      <c r="VCY793" s="61"/>
      <c r="VCZ793" s="61"/>
      <c r="VDA793" s="61"/>
      <c r="VDB793" s="61"/>
      <c r="VDC793" s="61"/>
      <c r="VDD793" s="61"/>
      <c r="VDE793" s="61"/>
      <c r="VDF793" s="61"/>
      <c r="VDG793" s="61"/>
      <c r="VDH793" s="61"/>
      <c r="VDI793" s="61"/>
      <c r="VDJ793" s="61"/>
      <c r="VDK793" s="61"/>
      <c r="VDL793" s="61"/>
      <c r="VDM793" s="61"/>
      <c r="VDN793" s="61"/>
      <c r="VDO793" s="61"/>
      <c r="VDP793" s="61"/>
      <c r="VDQ793" s="61"/>
      <c r="VDR793" s="61"/>
      <c r="VDS793" s="61"/>
      <c r="VDT793" s="61"/>
      <c r="VDU793" s="61"/>
      <c r="VDV793" s="61"/>
      <c r="VDW793" s="61"/>
      <c r="VDX793" s="61"/>
      <c r="VDY793" s="61"/>
      <c r="VDZ793" s="61"/>
      <c r="VEA793" s="61"/>
      <c r="VEB793" s="61"/>
      <c r="VEC793" s="61"/>
      <c r="VED793" s="61"/>
      <c r="VEE793" s="61"/>
      <c r="VEF793" s="61"/>
      <c r="VEG793" s="61"/>
      <c r="VEH793" s="61"/>
      <c r="VEI793" s="61"/>
      <c r="VEJ793" s="61"/>
      <c r="VEK793" s="61"/>
      <c r="VEL793" s="61"/>
      <c r="VEM793" s="61"/>
      <c r="VEN793" s="61"/>
      <c r="VEO793" s="61"/>
      <c r="VEP793" s="61"/>
      <c r="VEQ793" s="61"/>
      <c r="VER793" s="61"/>
      <c r="VES793" s="61"/>
      <c r="VET793" s="61"/>
      <c r="VEU793" s="61"/>
      <c r="VEV793" s="61"/>
      <c r="VEW793" s="61"/>
      <c r="VEX793" s="61"/>
      <c r="VEY793" s="61"/>
      <c r="VEZ793" s="61"/>
      <c r="VFA793" s="61"/>
      <c r="VFB793" s="61"/>
      <c r="VFC793" s="61"/>
      <c r="VFD793" s="61"/>
      <c r="VFE793" s="61"/>
      <c r="VFF793" s="61"/>
      <c r="VFG793" s="61"/>
      <c r="VFH793" s="61"/>
      <c r="VFI793" s="61"/>
      <c r="VFJ793" s="61"/>
      <c r="VFK793" s="61"/>
      <c r="VFL793" s="61"/>
      <c r="VFM793" s="61"/>
      <c r="VFN793" s="61"/>
      <c r="VFO793" s="61"/>
      <c r="VFP793" s="61"/>
      <c r="VFQ793" s="61"/>
      <c r="VFR793" s="61"/>
      <c r="VFS793" s="61"/>
      <c r="VFT793" s="61"/>
      <c r="VFU793" s="61"/>
      <c r="VFV793" s="61"/>
      <c r="VFW793" s="61"/>
      <c r="VFX793" s="61"/>
      <c r="VFY793" s="61"/>
      <c r="VFZ793" s="61"/>
      <c r="VGA793" s="61"/>
      <c r="VGB793" s="61"/>
      <c r="VGC793" s="61"/>
      <c r="VGD793" s="61"/>
      <c r="VGE793" s="61"/>
      <c r="VGF793" s="61"/>
      <c r="VGG793" s="61"/>
      <c r="VGH793" s="61"/>
      <c r="VGI793" s="61"/>
      <c r="VGJ793" s="61"/>
      <c r="VGK793" s="61"/>
      <c r="VGL793" s="61"/>
      <c r="VGM793" s="61"/>
      <c r="VGN793" s="61"/>
      <c r="VGO793" s="61"/>
      <c r="VGP793" s="61"/>
      <c r="VGQ793" s="61"/>
      <c r="VGR793" s="61"/>
      <c r="VGS793" s="61"/>
      <c r="VGT793" s="61"/>
      <c r="VGU793" s="61"/>
      <c r="VGV793" s="61"/>
      <c r="VGW793" s="61"/>
      <c r="VGX793" s="61"/>
      <c r="VGY793" s="61"/>
      <c r="VGZ793" s="61"/>
      <c r="VHA793" s="61"/>
      <c r="VHB793" s="61"/>
      <c r="VHC793" s="61"/>
      <c r="VHD793" s="61"/>
      <c r="VHE793" s="61"/>
      <c r="VHF793" s="61"/>
      <c r="VHG793" s="61"/>
      <c r="VHH793" s="61"/>
      <c r="VHI793" s="61"/>
      <c r="VHJ793" s="61"/>
      <c r="VHK793" s="61"/>
      <c r="VHL793" s="61"/>
      <c r="VHM793" s="61"/>
      <c r="VHN793" s="61"/>
      <c r="VHO793" s="61"/>
      <c r="VHP793" s="61"/>
      <c r="VHQ793" s="61"/>
      <c r="VHR793" s="61"/>
      <c r="VHS793" s="61"/>
      <c r="VHT793" s="61"/>
      <c r="VHU793" s="61"/>
      <c r="VHV793" s="61"/>
      <c r="VHW793" s="61"/>
      <c r="VHX793" s="61"/>
      <c r="VHY793" s="61"/>
      <c r="VHZ793" s="61"/>
      <c r="VIA793" s="61"/>
      <c r="VIB793" s="61"/>
      <c r="VIC793" s="61"/>
      <c r="VID793" s="61"/>
      <c r="VIE793" s="61"/>
      <c r="VIF793" s="61"/>
      <c r="VIG793" s="61"/>
      <c r="VIH793" s="61"/>
      <c r="VII793" s="61"/>
      <c r="VIJ793" s="61"/>
      <c r="VIK793" s="61"/>
      <c r="VIL793" s="61"/>
      <c r="VIM793" s="61"/>
      <c r="VIN793" s="61"/>
      <c r="VIO793" s="61"/>
      <c r="VIP793" s="61"/>
      <c r="VIQ793" s="61"/>
      <c r="VIR793" s="61"/>
      <c r="VIS793" s="61"/>
      <c r="VIT793" s="61"/>
      <c r="VIU793" s="61"/>
      <c r="VIV793" s="61"/>
      <c r="VIW793" s="61"/>
      <c r="VIX793" s="61"/>
      <c r="VIY793" s="61"/>
      <c r="VIZ793" s="61"/>
      <c r="VJA793" s="61"/>
      <c r="VJB793" s="61"/>
      <c r="VJC793" s="61"/>
      <c r="VJD793" s="61"/>
      <c r="VJE793" s="61"/>
      <c r="VJF793" s="61"/>
      <c r="VJG793" s="61"/>
      <c r="VJH793" s="61"/>
      <c r="VJI793" s="61"/>
      <c r="VJJ793" s="61"/>
      <c r="VJK793" s="61"/>
      <c r="VJL793" s="61"/>
      <c r="VJM793" s="61"/>
      <c r="VJN793" s="61"/>
      <c r="VJO793" s="61"/>
      <c r="VJP793" s="61"/>
      <c r="VJQ793" s="61"/>
      <c r="VJR793" s="61"/>
      <c r="VJS793" s="61"/>
      <c r="VJT793" s="61"/>
      <c r="VJU793" s="61"/>
      <c r="VJV793" s="61"/>
      <c r="VJW793" s="61"/>
      <c r="VJX793" s="61"/>
      <c r="VJY793" s="61"/>
      <c r="VJZ793" s="61"/>
      <c r="VKA793" s="61"/>
      <c r="VKB793" s="61"/>
      <c r="VKC793" s="61"/>
      <c r="VKD793" s="61"/>
      <c r="VKE793" s="61"/>
      <c r="VKF793" s="61"/>
      <c r="VKG793" s="61"/>
      <c r="VKH793" s="61"/>
      <c r="VKI793" s="61"/>
      <c r="VKJ793" s="61"/>
      <c r="VKK793" s="61"/>
      <c r="VKL793" s="61"/>
      <c r="VKM793" s="61"/>
      <c r="VKN793" s="61"/>
      <c r="VKO793" s="61"/>
      <c r="VKP793" s="61"/>
      <c r="VKQ793" s="61"/>
      <c r="VKR793" s="61"/>
      <c r="VKS793" s="61"/>
      <c r="VKT793" s="61"/>
      <c r="VKU793" s="61"/>
      <c r="VKV793" s="61"/>
      <c r="VKW793" s="61"/>
      <c r="VKX793" s="61"/>
      <c r="VKY793" s="61"/>
      <c r="VKZ793" s="61"/>
      <c r="VLA793" s="61"/>
      <c r="VLB793" s="61"/>
      <c r="VLC793" s="61"/>
      <c r="VLD793" s="61"/>
      <c r="VLE793" s="61"/>
      <c r="VLF793" s="61"/>
      <c r="VLG793" s="61"/>
      <c r="VLH793" s="61"/>
      <c r="VLI793" s="61"/>
      <c r="VLJ793" s="61"/>
      <c r="VLK793" s="61"/>
      <c r="VLL793" s="61"/>
      <c r="VLM793" s="61"/>
      <c r="VLN793" s="61"/>
      <c r="VLO793" s="61"/>
      <c r="VLP793" s="61"/>
      <c r="VLQ793" s="61"/>
      <c r="VLR793" s="61"/>
      <c r="VLS793" s="61"/>
      <c r="VLT793" s="61"/>
      <c r="VLU793" s="61"/>
      <c r="VLV793" s="61"/>
      <c r="VLW793" s="61"/>
      <c r="VLX793" s="61"/>
      <c r="VLY793" s="61"/>
      <c r="VLZ793" s="61"/>
      <c r="VMA793" s="61"/>
      <c r="VMB793" s="61"/>
      <c r="VMC793" s="61"/>
      <c r="VMD793" s="61"/>
      <c r="VME793" s="61"/>
      <c r="VMF793" s="61"/>
      <c r="VMG793" s="61"/>
      <c r="VMH793" s="61"/>
      <c r="VMI793" s="61"/>
      <c r="VMJ793" s="61"/>
      <c r="VMK793" s="61"/>
      <c r="VML793" s="61"/>
      <c r="VMM793" s="61"/>
      <c r="VMN793" s="61"/>
      <c r="VMO793" s="61"/>
      <c r="VMP793" s="61"/>
      <c r="VMQ793" s="61"/>
      <c r="VMR793" s="61"/>
      <c r="VMS793" s="61"/>
      <c r="VMT793" s="61"/>
      <c r="VMU793" s="61"/>
      <c r="VMV793" s="61"/>
      <c r="VMW793" s="61"/>
      <c r="VMX793" s="61"/>
      <c r="VMY793" s="61"/>
      <c r="VMZ793" s="61"/>
      <c r="VNA793" s="61"/>
      <c r="VNB793" s="61"/>
      <c r="VNC793" s="61"/>
      <c r="VND793" s="61"/>
      <c r="VNE793" s="61"/>
      <c r="VNF793" s="61"/>
      <c r="VNG793" s="61"/>
      <c r="VNH793" s="61"/>
      <c r="VNI793" s="61"/>
      <c r="VNJ793" s="61"/>
      <c r="VNK793" s="61"/>
      <c r="VNL793" s="61"/>
      <c r="VNM793" s="61"/>
      <c r="VNN793" s="61"/>
      <c r="VNO793" s="61"/>
      <c r="VNP793" s="61"/>
      <c r="VNQ793" s="61"/>
      <c r="VNR793" s="61"/>
      <c r="VNS793" s="61"/>
      <c r="VNT793" s="61"/>
      <c r="VNU793" s="61"/>
      <c r="VNV793" s="61"/>
      <c r="VNW793" s="61"/>
      <c r="VNX793" s="61"/>
      <c r="VNY793" s="61"/>
      <c r="VNZ793" s="61"/>
      <c r="VOA793" s="61"/>
      <c r="VOB793" s="61"/>
      <c r="VOC793" s="61"/>
      <c r="VOD793" s="61"/>
      <c r="VOE793" s="61"/>
      <c r="VOF793" s="61"/>
      <c r="VOG793" s="61"/>
      <c r="VOH793" s="61"/>
      <c r="VOI793" s="61"/>
      <c r="VOJ793" s="61"/>
      <c r="VOK793" s="61"/>
      <c r="VOL793" s="61"/>
      <c r="VOM793" s="61"/>
      <c r="VON793" s="61"/>
      <c r="VOO793" s="61"/>
      <c r="VOP793" s="61"/>
      <c r="VOQ793" s="61"/>
      <c r="VOR793" s="61"/>
      <c r="VOS793" s="61"/>
      <c r="VOT793" s="61"/>
      <c r="VOU793" s="61"/>
      <c r="VOV793" s="61"/>
      <c r="VOW793" s="61"/>
      <c r="VOX793" s="61"/>
      <c r="VOY793" s="61"/>
      <c r="VOZ793" s="61"/>
      <c r="VPA793" s="61"/>
      <c r="VPB793" s="61"/>
      <c r="VPC793" s="61"/>
      <c r="VPD793" s="61"/>
      <c r="VPE793" s="61"/>
      <c r="VPF793" s="61"/>
      <c r="VPG793" s="61"/>
      <c r="VPH793" s="61"/>
      <c r="VPI793" s="61"/>
      <c r="VPJ793" s="61"/>
      <c r="VPK793" s="61"/>
      <c r="VPL793" s="61"/>
      <c r="VPM793" s="61"/>
      <c r="VPN793" s="61"/>
      <c r="VPO793" s="61"/>
      <c r="VPP793" s="61"/>
      <c r="VPQ793" s="61"/>
      <c r="VPR793" s="61"/>
      <c r="VPS793" s="61"/>
      <c r="VPT793" s="61"/>
      <c r="VPU793" s="61"/>
      <c r="VPV793" s="61"/>
      <c r="VPW793" s="61"/>
      <c r="VPX793" s="61"/>
      <c r="VPY793" s="61"/>
      <c r="VPZ793" s="61"/>
      <c r="VQA793" s="61"/>
      <c r="VQB793" s="61"/>
      <c r="VQC793" s="61"/>
      <c r="VQD793" s="61"/>
      <c r="VQE793" s="61"/>
      <c r="VQF793" s="61"/>
      <c r="VQG793" s="61"/>
      <c r="VQH793" s="61"/>
      <c r="VQI793" s="61"/>
      <c r="VQJ793" s="61"/>
      <c r="VQK793" s="61"/>
      <c r="VQL793" s="61"/>
      <c r="VQM793" s="61"/>
      <c r="VQN793" s="61"/>
      <c r="VQO793" s="61"/>
      <c r="VQP793" s="61"/>
      <c r="VQQ793" s="61"/>
      <c r="VQR793" s="61"/>
      <c r="VQS793" s="61"/>
      <c r="VQT793" s="61"/>
      <c r="VQU793" s="61"/>
      <c r="VQV793" s="61"/>
      <c r="VQW793" s="61"/>
      <c r="VQX793" s="61"/>
      <c r="VQY793" s="61"/>
      <c r="VQZ793" s="61"/>
      <c r="VRA793" s="61"/>
      <c r="VRB793" s="61"/>
      <c r="VRC793" s="61"/>
      <c r="VRD793" s="61"/>
      <c r="VRE793" s="61"/>
      <c r="VRF793" s="61"/>
      <c r="VRG793" s="61"/>
      <c r="VRH793" s="61"/>
      <c r="VRI793" s="61"/>
      <c r="VRJ793" s="61"/>
      <c r="VRK793" s="61"/>
      <c r="VRL793" s="61"/>
      <c r="VRM793" s="61"/>
      <c r="VRN793" s="61"/>
      <c r="VRO793" s="61"/>
      <c r="VRP793" s="61"/>
      <c r="VRQ793" s="61"/>
      <c r="VRR793" s="61"/>
      <c r="VRS793" s="61"/>
      <c r="VRT793" s="61"/>
      <c r="VRU793" s="61"/>
      <c r="VRV793" s="61"/>
      <c r="VRW793" s="61"/>
      <c r="VRX793" s="61"/>
      <c r="VRY793" s="61"/>
      <c r="VRZ793" s="61"/>
      <c r="VSA793" s="61"/>
      <c r="VSB793" s="61"/>
      <c r="VSC793" s="61"/>
      <c r="VSD793" s="61"/>
      <c r="VSE793" s="61"/>
      <c r="VSF793" s="61"/>
      <c r="VSG793" s="61"/>
      <c r="VSH793" s="61"/>
      <c r="VSI793" s="61"/>
      <c r="VSJ793" s="61"/>
      <c r="VSK793" s="61"/>
      <c r="VSL793" s="61"/>
      <c r="VSM793" s="61"/>
      <c r="VSN793" s="61"/>
      <c r="VSO793" s="61"/>
      <c r="VSP793" s="61"/>
      <c r="VSQ793" s="61"/>
      <c r="VSR793" s="61"/>
      <c r="VSS793" s="61"/>
      <c r="VST793" s="61"/>
      <c r="VSU793" s="61"/>
      <c r="VSV793" s="61"/>
      <c r="VSW793" s="61"/>
      <c r="VSX793" s="61"/>
      <c r="VSY793" s="61"/>
      <c r="VSZ793" s="61"/>
      <c r="VTA793" s="61"/>
      <c r="VTB793" s="61"/>
      <c r="VTC793" s="61"/>
      <c r="VTD793" s="61"/>
      <c r="VTE793" s="61"/>
      <c r="VTF793" s="61"/>
      <c r="VTG793" s="61"/>
      <c r="VTH793" s="61"/>
      <c r="VTI793" s="61"/>
      <c r="VTJ793" s="61"/>
      <c r="VTK793" s="61"/>
      <c r="VTL793" s="61"/>
      <c r="VTM793" s="61"/>
      <c r="VTN793" s="61"/>
      <c r="VTO793" s="61"/>
      <c r="VTP793" s="61"/>
      <c r="VTQ793" s="61"/>
      <c r="VTR793" s="61"/>
      <c r="VTS793" s="61"/>
      <c r="VTT793" s="61"/>
      <c r="VTU793" s="61"/>
      <c r="VTV793" s="61"/>
      <c r="VTW793" s="61"/>
      <c r="VTX793" s="61"/>
      <c r="VTY793" s="61"/>
      <c r="VTZ793" s="61"/>
      <c r="VUA793" s="61"/>
      <c r="VUB793" s="61"/>
      <c r="VUC793" s="61"/>
      <c r="VUD793" s="61"/>
      <c r="VUE793" s="61"/>
      <c r="VUF793" s="61"/>
      <c r="VUG793" s="61"/>
      <c r="VUH793" s="61"/>
      <c r="VUI793" s="61"/>
      <c r="VUJ793" s="61"/>
      <c r="VUK793" s="61"/>
      <c r="VUL793" s="61"/>
      <c r="VUM793" s="61"/>
      <c r="VUN793" s="61"/>
      <c r="VUO793" s="61"/>
      <c r="VUP793" s="61"/>
      <c r="VUQ793" s="61"/>
      <c r="VUR793" s="61"/>
      <c r="VUS793" s="61"/>
      <c r="VUT793" s="61"/>
      <c r="VUU793" s="61"/>
      <c r="VUV793" s="61"/>
      <c r="VUW793" s="61"/>
      <c r="VUX793" s="61"/>
      <c r="VUY793" s="61"/>
      <c r="VUZ793" s="61"/>
      <c r="VVA793" s="61"/>
      <c r="VVB793" s="61"/>
      <c r="VVC793" s="61"/>
      <c r="VVD793" s="61"/>
      <c r="VVE793" s="61"/>
      <c r="VVF793" s="61"/>
      <c r="VVG793" s="61"/>
      <c r="VVH793" s="61"/>
      <c r="VVI793" s="61"/>
      <c r="VVJ793" s="61"/>
      <c r="VVK793" s="61"/>
      <c r="VVL793" s="61"/>
      <c r="VVM793" s="61"/>
      <c r="VVN793" s="61"/>
      <c r="VVO793" s="61"/>
      <c r="VVP793" s="61"/>
      <c r="VVQ793" s="61"/>
      <c r="VVR793" s="61"/>
      <c r="VVS793" s="61"/>
      <c r="VVT793" s="61"/>
      <c r="VVU793" s="61"/>
      <c r="VVV793" s="61"/>
      <c r="VVW793" s="61"/>
      <c r="VVX793" s="61"/>
      <c r="VVY793" s="61"/>
      <c r="VVZ793" s="61"/>
      <c r="VWA793" s="61"/>
      <c r="VWB793" s="61"/>
      <c r="VWC793" s="61"/>
      <c r="VWD793" s="61"/>
      <c r="VWE793" s="61"/>
      <c r="VWF793" s="61"/>
      <c r="VWG793" s="61"/>
      <c r="VWH793" s="61"/>
      <c r="VWI793" s="61"/>
      <c r="VWJ793" s="61"/>
      <c r="VWK793" s="61"/>
      <c r="VWL793" s="61"/>
      <c r="VWM793" s="61"/>
      <c r="VWN793" s="61"/>
      <c r="VWO793" s="61"/>
      <c r="VWP793" s="61"/>
      <c r="VWQ793" s="61"/>
      <c r="VWR793" s="61"/>
      <c r="VWS793" s="61"/>
      <c r="VWT793" s="61"/>
      <c r="VWU793" s="61"/>
      <c r="VWV793" s="61"/>
      <c r="VWW793" s="61"/>
      <c r="VWX793" s="61"/>
      <c r="VWY793" s="61"/>
      <c r="VWZ793" s="61"/>
      <c r="VXA793" s="61"/>
      <c r="VXB793" s="61"/>
      <c r="VXC793" s="61"/>
      <c r="VXD793" s="61"/>
      <c r="VXE793" s="61"/>
      <c r="VXF793" s="61"/>
      <c r="VXG793" s="61"/>
      <c r="VXH793" s="61"/>
      <c r="VXI793" s="61"/>
      <c r="VXJ793" s="61"/>
      <c r="VXK793" s="61"/>
      <c r="VXL793" s="61"/>
      <c r="VXM793" s="61"/>
      <c r="VXN793" s="61"/>
      <c r="VXO793" s="61"/>
      <c r="VXP793" s="61"/>
      <c r="VXQ793" s="61"/>
      <c r="VXR793" s="61"/>
      <c r="VXS793" s="61"/>
      <c r="VXT793" s="61"/>
      <c r="VXU793" s="61"/>
      <c r="VXV793" s="61"/>
      <c r="VXW793" s="61"/>
      <c r="VXX793" s="61"/>
      <c r="VXY793" s="61"/>
      <c r="VXZ793" s="61"/>
      <c r="VYA793" s="61"/>
      <c r="VYB793" s="61"/>
      <c r="VYC793" s="61"/>
      <c r="VYD793" s="61"/>
      <c r="VYE793" s="61"/>
      <c r="VYF793" s="61"/>
      <c r="VYG793" s="61"/>
      <c r="VYH793" s="61"/>
      <c r="VYI793" s="61"/>
      <c r="VYJ793" s="61"/>
      <c r="VYK793" s="61"/>
      <c r="VYL793" s="61"/>
      <c r="VYM793" s="61"/>
      <c r="VYN793" s="61"/>
      <c r="VYO793" s="61"/>
      <c r="VYP793" s="61"/>
      <c r="VYQ793" s="61"/>
      <c r="VYR793" s="61"/>
      <c r="VYS793" s="61"/>
      <c r="VYT793" s="61"/>
      <c r="VYU793" s="61"/>
      <c r="VYV793" s="61"/>
      <c r="VYW793" s="61"/>
      <c r="VYX793" s="61"/>
      <c r="VYY793" s="61"/>
      <c r="VYZ793" s="61"/>
      <c r="VZA793" s="61"/>
      <c r="VZB793" s="61"/>
      <c r="VZC793" s="61"/>
      <c r="VZD793" s="61"/>
      <c r="VZE793" s="61"/>
      <c r="VZF793" s="61"/>
      <c r="VZG793" s="61"/>
      <c r="VZH793" s="61"/>
      <c r="VZI793" s="61"/>
      <c r="VZJ793" s="61"/>
      <c r="VZK793" s="61"/>
      <c r="VZL793" s="61"/>
      <c r="VZM793" s="61"/>
      <c r="VZN793" s="61"/>
      <c r="VZO793" s="61"/>
      <c r="VZP793" s="61"/>
      <c r="VZQ793" s="61"/>
      <c r="VZR793" s="61"/>
      <c r="VZS793" s="61"/>
      <c r="VZT793" s="61"/>
      <c r="VZU793" s="61"/>
      <c r="VZV793" s="61"/>
      <c r="VZW793" s="61"/>
      <c r="VZX793" s="61"/>
      <c r="VZY793" s="61"/>
      <c r="VZZ793" s="61"/>
      <c r="WAA793" s="61"/>
      <c r="WAB793" s="61"/>
      <c r="WAC793" s="61"/>
      <c r="WAD793" s="61"/>
      <c r="WAE793" s="61"/>
      <c r="WAF793" s="61"/>
      <c r="WAG793" s="61"/>
      <c r="WAH793" s="61"/>
      <c r="WAI793" s="61"/>
      <c r="WAJ793" s="61"/>
      <c r="WAK793" s="61"/>
      <c r="WAL793" s="61"/>
      <c r="WAM793" s="61"/>
      <c r="WAN793" s="61"/>
      <c r="WAO793" s="61"/>
      <c r="WAP793" s="61"/>
      <c r="WAQ793" s="61"/>
      <c r="WAR793" s="61"/>
      <c r="WAS793" s="61"/>
      <c r="WAT793" s="61"/>
      <c r="WAU793" s="61"/>
      <c r="WAV793" s="61"/>
      <c r="WAW793" s="61"/>
      <c r="WAX793" s="61"/>
      <c r="WAY793" s="61"/>
      <c r="WAZ793" s="61"/>
      <c r="WBA793" s="61"/>
      <c r="WBB793" s="61"/>
      <c r="WBC793" s="61"/>
      <c r="WBD793" s="61"/>
      <c r="WBE793" s="61"/>
      <c r="WBF793" s="61"/>
      <c r="WBG793" s="61"/>
      <c r="WBH793" s="61"/>
      <c r="WBI793" s="61"/>
      <c r="WBJ793" s="61"/>
      <c r="WBK793" s="61"/>
      <c r="WBL793" s="61"/>
      <c r="WBM793" s="61"/>
      <c r="WBN793" s="61"/>
      <c r="WBO793" s="61"/>
      <c r="WBP793" s="61"/>
      <c r="WBQ793" s="61"/>
      <c r="WBR793" s="61"/>
      <c r="WBS793" s="61"/>
      <c r="WBT793" s="61"/>
      <c r="WBU793" s="61"/>
      <c r="WBV793" s="61"/>
      <c r="WBW793" s="61"/>
      <c r="WBX793" s="61"/>
      <c r="WBY793" s="61"/>
      <c r="WBZ793" s="61"/>
      <c r="WCA793" s="61"/>
      <c r="WCB793" s="61"/>
      <c r="WCC793" s="61"/>
      <c r="WCD793" s="61"/>
      <c r="WCE793" s="61"/>
      <c r="WCF793" s="61"/>
      <c r="WCG793" s="61"/>
      <c r="WCH793" s="61"/>
      <c r="WCI793" s="61"/>
      <c r="WCJ793" s="61"/>
      <c r="WCK793" s="61"/>
      <c r="WCL793" s="61"/>
      <c r="WCM793" s="61"/>
      <c r="WCN793" s="61"/>
      <c r="WCO793" s="61"/>
      <c r="WCP793" s="61"/>
      <c r="WCQ793" s="61"/>
      <c r="WCR793" s="61"/>
      <c r="WCS793" s="61"/>
      <c r="WCT793" s="61"/>
      <c r="WCU793" s="61"/>
      <c r="WCV793" s="61"/>
      <c r="WCW793" s="61"/>
      <c r="WCX793" s="61"/>
      <c r="WCY793" s="61"/>
      <c r="WCZ793" s="61"/>
      <c r="WDA793" s="61"/>
      <c r="WDB793" s="61"/>
      <c r="WDC793" s="61"/>
      <c r="WDD793" s="61"/>
      <c r="WDE793" s="61"/>
      <c r="WDF793" s="61"/>
      <c r="WDG793" s="61"/>
      <c r="WDH793" s="61"/>
      <c r="WDI793" s="61"/>
      <c r="WDJ793" s="61"/>
      <c r="WDK793" s="61"/>
      <c r="WDL793" s="61"/>
      <c r="WDM793" s="61"/>
      <c r="WDN793" s="61"/>
      <c r="WDO793" s="61"/>
      <c r="WDP793" s="61"/>
      <c r="WDQ793" s="61"/>
      <c r="WDR793" s="61"/>
      <c r="WDS793" s="61"/>
      <c r="WDT793" s="61"/>
      <c r="WDU793" s="61"/>
      <c r="WDV793" s="61"/>
      <c r="WDW793" s="61"/>
      <c r="WDX793" s="61"/>
      <c r="WDY793" s="61"/>
      <c r="WDZ793" s="61"/>
      <c r="WEA793" s="61"/>
      <c r="WEB793" s="61"/>
      <c r="WEC793" s="61"/>
      <c r="WED793" s="61"/>
      <c r="WEE793" s="61"/>
      <c r="WEF793" s="61"/>
      <c r="WEG793" s="61"/>
      <c r="WEH793" s="61"/>
      <c r="WEI793" s="61"/>
      <c r="WEJ793" s="61"/>
      <c r="WEK793" s="61"/>
      <c r="WEL793" s="61"/>
      <c r="WEM793" s="61"/>
      <c r="WEN793" s="61"/>
      <c r="WEO793" s="61"/>
      <c r="WEP793" s="61"/>
      <c r="WEQ793" s="61"/>
      <c r="WER793" s="61"/>
      <c r="WES793" s="61"/>
      <c r="WET793" s="61"/>
      <c r="WEU793" s="61"/>
      <c r="WEV793" s="61"/>
      <c r="WEW793" s="61"/>
      <c r="WEX793" s="61"/>
      <c r="WEY793" s="61"/>
      <c r="WEZ793" s="61"/>
      <c r="WFA793" s="61"/>
      <c r="WFB793" s="61"/>
      <c r="WFC793" s="61"/>
      <c r="WFD793" s="61"/>
      <c r="WFE793" s="61"/>
      <c r="WFF793" s="61"/>
      <c r="WFG793" s="61"/>
      <c r="WFH793" s="61"/>
      <c r="WFI793" s="61"/>
      <c r="WFJ793" s="61"/>
      <c r="WFK793" s="61"/>
      <c r="WFL793" s="61"/>
      <c r="WFM793" s="61"/>
      <c r="WFN793" s="61"/>
      <c r="WFO793" s="61"/>
      <c r="WFP793" s="61"/>
      <c r="WFQ793" s="61"/>
      <c r="WFR793" s="61"/>
      <c r="WFS793" s="61"/>
      <c r="WFT793" s="61"/>
      <c r="WFU793" s="61"/>
      <c r="WFV793" s="61"/>
      <c r="WFW793" s="61"/>
      <c r="WFX793" s="61"/>
      <c r="WFY793" s="61"/>
      <c r="WFZ793" s="61"/>
      <c r="WGA793" s="61"/>
      <c r="WGB793" s="61"/>
      <c r="WGC793" s="61"/>
      <c r="WGD793" s="61"/>
      <c r="WGE793" s="61"/>
      <c r="WGF793" s="61"/>
      <c r="WGG793" s="61"/>
      <c r="WGH793" s="61"/>
      <c r="WGI793" s="61"/>
      <c r="WGJ793" s="61"/>
      <c r="WGK793" s="61"/>
      <c r="WGL793" s="61"/>
      <c r="WGM793" s="61"/>
      <c r="WGN793" s="61"/>
      <c r="WGO793" s="61"/>
      <c r="WGP793" s="61"/>
      <c r="WGQ793" s="61"/>
      <c r="WGR793" s="61"/>
      <c r="WGS793" s="61"/>
      <c r="WGT793" s="61"/>
      <c r="WGU793" s="61"/>
      <c r="WGV793" s="61"/>
      <c r="WGW793" s="61"/>
      <c r="WGX793" s="61"/>
      <c r="WGY793" s="61"/>
      <c r="WGZ793" s="61"/>
      <c r="WHA793" s="61"/>
      <c r="WHB793" s="61"/>
      <c r="WHC793" s="61"/>
      <c r="WHD793" s="61"/>
      <c r="WHE793" s="61"/>
      <c r="WHF793" s="61"/>
      <c r="WHG793" s="61"/>
      <c r="WHH793" s="61"/>
      <c r="WHI793" s="61"/>
      <c r="WHJ793" s="61"/>
      <c r="WHK793" s="61"/>
      <c r="WHL793" s="61"/>
      <c r="WHM793" s="61"/>
      <c r="WHN793" s="61"/>
      <c r="WHO793" s="61"/>
      <c r="WHP793" s="61"/>
      <c r="WHQ793" s="61"/>
      <c r="WHR793" s="61"/>
      <c r="WHS793" s="61"/>
      <c r="WHT793" s="61"/>
      <c r="WHU793" s="61"/>
      <c r="WHV793" s="61"/>
      <c r="WHW793" s="61"/>
      <c r="WHX793" s="61"/>
      <c r="WHY793" s="61"/>
      <c r="WHZ793" s="61"/>
      <c r="WIA793" s="61"/>
      <c r="WIB793" s="61"/>
      <c r="WIC793" s="61"/>
      <c r="WID793" s="61"/>
      <c r="WIE793" s="61"/>
      <c r="WIF793" s="61"/>
      <c r="WIG793" s="61"/>
      <c r="WIH793" s="61"/>
      <c r="WII793" s="61"/>
      <c r="WIJ793" s="61"/>
      <c r="WIK793" s="61"/>
      <c r="WIL793" s="61"/>
      <c r="WIM793" s="61"/>
      <c r="WIN793" s="61"/>
      <c r="WIO793" s="61"/>
      <c r="WIP793" s="61"/>
      <c r="WIQ793" s="61"/>
      <c r="WIR793" s="61"/>
      <c r="WIS793" s="61"/>
      <c r="WIT793" s="61"/>
      <c r="WIU793" s="61"/>
      <c r="WIV793" s="61"/>
      <c r="WIW793" s="61"/>
      <c r="WIX793" s="61"/>
      <c r="WIY793" s="61"/>
      <c r="WIZ793" s="61"/>
      <c r="WJA793" s="61"/>
      <c r="WJB793" s="61"/>
      <c r="WJC793" s="61"/>
      <c r="WJD793" s="61"/>
      <c r="WJE793" s="61"/>
      <c r="WJF793" s="61"/>
      <c r="WJG793" s="61"/>
      <c r="WJH793" s="61"/>
      <c r="WJI793" s="61"/>
      <c r="WJJ793" s="61"/>
      <c r="WJK793" s="61"/>
      <c r="WJL793" s="61"/>
      <c r="WJM793" s="61"/>
      <c r="WJN793" s="61"/>
      <c r="WJO793" s="61"/>
      <c r="WJP793" s="61"/>
      <c r="WJQ793" s="61"/>
      <c r="WJR793" s="61"/>
      <c r="WJS793" s="61"/>
      <c r="WJT793" s="61"/>
      <c r="WJU793" s="61"/>
      <c r="WJV793" s="61"/>
      <c r="WJW793" s="61"/>
      <c r="WJX793" s="61"/>
      <c r="WJY793" s="61"/>
      <c r="WJZ793" s="61"/>
      <c r="WKA793" s="61"/>
      <c r="WKB793" s="61"/>
      <c r="WKC793" s="61"/>
      <c r="WKD793" s="61"/>
      <c r="WKE793" s="61"/>
      <c r="WKF793" s="61"/>
      <c r="WKG793" s="61"/>
      <c r="WKH793" s="61"/>
      <c r="WKI793" s="61"/>
      <c r="WKJ793" s="61"/>
      <c r="WKK793" s="61"/>
      <c r="WKL793" s="61"/>
      <c r="WKM793" s="61"/>
      <c r="WKN793" s="61"/>
      <c r="WKO793" s="61"/>
      <c r="WKP793" s="61"/>
      <c r="WKQ793" s="61"/>
      <c r="WKR793" s="61"/>
      <c r="WKS793" s="61"/>
      <c r="WKT793" s="61"/>
      <c r="WKU793" s="61"/>
      <c r="WKV793" s="61"/>
      <c r="WKW793" s="61"/>
      <c r="WKX793" s="61"/>
      <c r="WKY793" s="61"/>
      <c r="WKZ793" s="61"/>
      <c r="WLA793" s="61"/>
      <c r="WLB793" s="61"/>
      <c r="WLC793" s="61"/>
      <c r="WLD793" s="61"/>
      <c r="WLE793" s="61"/>
      <c r="WLF793" s="61"/>
      <c r="WLG793" s="61"/>
      <c r="WLH793" s="61"/>
      <c r="WLI793" s="61"/>
      <c r="WLJ793" s="61"/>
      <c r="WLK793" s="61"/>
      <c r="WLL793" s="61"/>
      <c r="WLM793" s="61"/>
      <c r="WLN793" s="61"/>
      <c r="WLO793" s="61"/>
      <c r="WLP793" s="61"/>
      <c r="WLQ793" s="61"/>
      <c r="WLR793" s="61"/>
      <c r="WLS793" s="61"/>
      <c r="WLT793" s="61"/>
      <c r="WLU793" s="61"/>
      <c r="WLV793" s="61"/>
      <c r="WLW793" s="61"/>
      <c r="WLX793" s="61"/>
      <c r="WLY793" s="61"/>
      <c r="WLZ793" s="61"/>
      <c r="WMA793" s="61"/>
      <c r="WMB793" s="61"/>
      <c r="WMC793" s="61"/>
      <c r="WMD793" s="61"/>
      <c r="WME793" s="61"/>
      <c r="WMF793" s="61"/>
      <c r="WMG793" s="61"/>
      <c r="WMH793" s="61"/>
      <c r="WMI793" s="61"/>
      <c r="WMJ793" s="61"/>
      <c r="WMK793" s="61"/>
      <c r="WML793" s="61"/>
      <c r="WMM793" s="61"/>
      <c r="WMN793" s="61"/>
      <c r="WMO793" s="61"/>
      <c r="WMP793" s="61"/>
      <c r="WMQ793" s="61"/>
      <c r="WMR793" s="61"/>
      <c r="WMS793" s="61"/>
      <c r="WMT793" s="61"/>
      <c r="WMU793" s="61"/>
      <c r="WMV793" s="61"/>
      <c r="WMW793" s="61"/>
      <c r="WMX793" s="61"/>
      <c r="WMY793" s="61"/>
      <c r="WMZ793" s="61"/>
      <c r="WNA793" s="61"/>
      <c r="WNB793" s="61"/>
      <c r="WNC793" s="61"/>
      <c r="WND793" s="61"/>
      <c r="WNE793" s="61"/>
      <c r="WNF793" s="61"/>
      <c r="WNG793" s="61"/>
      <c r="WNH793" s="61"/>
      <c r="WNI793" s="61"/>
      <c r="WNJ793" s="61"/>
      <c r="WNK793" s="61"/>
      <c r="WNL793" s="61"/>
      <c r="WNM793" s="61"/>
      <c r="WNN793" s="61"/>
      <c r="WNO793" s="61"/>
      <c r="WNP793" s="61"/>
      <c r="WNQ793" s="61"/>
      <c r="WNR793" s="61"/>
      <c r="WNS793" s="61"/>
      <c r="WNT793" s="61"/>
      <c r="WNU793" s="61"/>
      <c r="WNV793" s="61"/>
      <c r="WNW793" s="61"/>
      <c r="WNX793" s="61"/>
      <c r="WNY793" s="61"/>
      <c r="WNZ793" s="61"/>
      <c r="WOA793" s="61"/>
      <c r="WOB793" s="61"/>
      <c r="WOC793" s="61"/>
      <c r="WOD793" s="61"/>
      <c r="WOE793" s="61"/>
      <c r="WOF793" s="61"/>
      <c r="WOG793" s="61"/>
      <c r="WOH793" s="61"/>
      <c r="WOI793" s="61"/>
      <c r="WOJ793" s="61"/>
      <c r="WOK793" s="61"/>
      <c r="WOL793" s="61"/>
      <c r="WOM793" s="61"/>
      <c r="WON793" s="61"/>
      <c r="WOO793" s="61"/>
      <c r="WOP793" s="61"/>
      <c r="WOQ793" s="61"/>
      <c r="WOR793" s="61"/>
      <c r="WOS793" s="61"/>
      <c r="WOT793" s="61"/>
      <c r="WOU793" s="61"/>
      <c r="WOV793" s="61"/>
      <c r="WOW793" s="61"/>
      <c r="WOX793" s="61"/>
      <c r="WOY793" s="61"/>
      <c r="WOZ793" s="61"/>
      <c r="WPA793" s="61"/>
      <c r="WPB793" s="61"/>
      <c r="WPC793" s="61"/>
      <c r="WPD793" s="61"/>
      <c r="WPE793" s="61"/>
      <c r="WPF793" s="61"/>
      <c r="WPG793" s="61"/>
      <c r="WPH793" s="61"/>
      <c r="WPI793" s="61"/>
      <c r="WPJ793" s="61"/>
      <c r="WPK793" s="61"/>
      <c r="WPL793" s="61"/>
      <c r="WPM793" s="61"/>
      <c r="WPN793" s="61"/>
      <c r="WPO793" s="61"/>
      <c r="WPP793" s="61"/>
      <c r="WPQ793" s="61"/>
      <c r="WPR793" s="61"/>
      <c r="WPS793" s="61"/>
      <c r="WPT793" s="61"/>
      <c r="WPU793" s="61"/>
      <c r="WPV793" s="61"/>
      <c r="WPW793" s="61"/>
      <c r="WPX793" s="61"/>
      <c r="WPY793" s="61"/>
      <c r="WPZ793" s="61"/>
      <c r="WQA793" s="61"/>
      <c r="WQB793" s="61"/>
      <c r="WQC793" s="61"/>
      <c r="WQD793" s="61"/>
      <c r="WQE793" s="61"/>
      <c r="WQF793" s="61"/>
      <c r="WQG793" s="61"/>
      <c r="WQH793" s="61"/>
      <c r="WQI793" s="61"/>
      <c r="WQJ793" s="61"/>
      <c r="WQK793" s="61"/>
      <c r="WQL793" s="61"/>
      <c r="WQM793" s="61"/>
      <c r="WQN793" s="61"/>
      <c r="WQO793" s="61"/>
      <c r="WQP793" s="61"/>
      <c r="WQQ793" s="61"/>
      <c r="WQR793" s="61"/>
      <c r="WQS793" s="61"/>
      <c r="WQT793" s="61"/>
      <c r="WQU793" s="61"/>
      <c r="WQV793" s="61"/>
      <c r="WQW793" s="61"/>
      <c r="WQX793" s="61"/>
      <c r="WQY793" s="61"/>
      <c r="WQZ793" s="61"/>
      <c r="WRA793" s="61"/>
      <c r="WRB793" s="61"/>
      <c r="WRC793" s="61"/>
      <c r="WRD793" s="61"/>
      <c r="WRE793" s="61"/>
      <c r="WRF793" s="61"/>
      <c r="WRG793" s="61"/>
      <c r="WRH793" s="61"/>
      <c r="WRI793" s="61"/>
      <c r="WRJ793" s="61"/>
      <c r="WRK793" s="61"/>
      <c r="WRL793" s="61"/>
      <c r="WRM793" s="61"/>
      <c r="WRN793" s="61"/>
      <c r="WRO793" s="61"/>
      <c r="WRP793" s="61"/>
      <c r="WRQ793" s="61"/>
      <c r="WRR793" s="61"/>
      <c r="WRS793" s="61"/>
      <c r="WRT793" s="61"/>
      <c r="WRU793" s="61"/>
      <c r="WRV793" s="61"/>
      <c r="WRW793" s="61"/>
      <c r="WRX793" s="61"/>
      <c r="WRY793" s="61"/>
      <c r="WRZ793" s="61"/>
      <c r="WSA793" s="61"/>
      <c r="WSB793" s="61"/>
      <c r="WSC793" s="61"/>
      <c r="WSD793" s="61"/>
      <c r="WSE793" s="61"/>
      <c r="WSF793" s="61"/>
      <c r="WSG793" s="61"/>
      <c r="WSH793" s="61"/>
      <c r="WSI793" s="61"/>
      <c r="WSJ793" s="61"/>
      <c r="WSK793" s="61"/>
      <c r="WSL793" s="61"/>
      <c r="WSM793" s="61"/>
      <c r="WSN793" s="61"/>
      <c r="WSO793" s="61"/>
      <c r="WSP793" s="61"/>
      <c r="WSQ793" s="61"/>
      <c r="WSR793" s="61"/>
      <c r="WSS793" s="61"/>
      <c r="WST793" s="61"/>
      <c r="WSU793" s="61"/>
      <c r="WSV793" s="61"/>
      <c r="WSW793" s="61"/>
      <c r="WSX793" s="61"/>
      <c r="WSY793" s="61"/>
      <c r="WSZ793" s="61"/>
      <c r="WTA793" s="61"/>
      <c r="WTB793" s="61"/>
      <c r="WTC793" s="61"/>
      <c r="WTD793" s="61"/>
      <c r="WTE793" s="61"/>
      <c r="WTF793" s="61"/>
      <c r="WTG793" s="61"/>
      <c r="WTH793" s="61"/>
      <c r="WTI793" s="61"/>
      <c r="WTJ793" s="61"/>
      <c r="WTK793" s="61"/>
      <c r="WTL793" s="61"/>
      <c r="WTM793" s="61"/>
      <c r="WTN793" s="61"/>
      <c r="WTO793" s="61"/>
      <c r="WTP793" s="61"/>
      <c r="WTQ793" s="61"/>
      <c r="WTR793" s="61"/>
      <c r="WTS793" s="61"/>
      <c r="WTT793" s="61"/>
      <c r="WTU793" s="61"/>
      <c r="WTV793" s="61"/>
      <c r="WTW793" s="61"/>
      <c r="WTX793" s="61"/>
      <c r="WTY793" s="61"/>
      <c r="WTZ793" s="61"/>
      <c r="WUA793" s="61"/>
      <c r="WUB793" s="61"/>
      <c r="WUC793" s="61"/>
      <c r="WUD793" s="61"/>
      <c r="WUE793" s="61"/>
      <c r="WUF793" s="61"/>
      <c r="WUG793" s="61"/>
      <c r="WUH793" s="61"/>
      <c r="WUI793" s="61"/>
      <c r="WUJ793" s="61"/>
      <c r="WUK793" s="61"/>
      <c r="WUL793" s="61"/>
      <c r="WUM793" s="61"/>
      <c r="WUN793" s="61"/>
      <c r="WUO793" s="61"/>
      <c r="WUP793" s="61"/>
      <c r="WUQ793" s="61"/>
      <c r="WUR793" s="61"/>
      <c r="WUS793" s="61"/>
      <c r="WUT793" s="61"/>
      <c r="WUU793" s="61"/>
      <c r="WUV793" s="61"/>
      <c r="WUW793" s="61"/>
      <c r="WUX793" s="61"/>
      <c r="WUY793" s="61"/>
      <c r="WUZ793" s="61"/>
      <c r="WVA793" s="61"/>
      <c r="WVB793" s="61"/>
      <c r="WVC793" s="61"/>
      <c r="WVD793" s="61"/>
      <c r="WVE793" s="61"/>
      <c r="WVF793" s="61"/>
      <c r="WVG793" s="61"/>
      <c r="WVH793" s="61"/>
      <c r="WVI793" s="61"/>
      <c r="WVJ793" s="61"/>
      <c r="WVK793" s="61"/>
      <c r="WVL793" s="61"/>
      <c r="WVM793" s="61"/>
      <c r="WVN793" s="61"/>
      <c r="WVO793" s="61"/>
      <c r="WVP793" s="61"/>
      <c r="WVQ793" s="61"/>
      <c r="WVR793" s="61"/>
      <c r="WVS793" s="61"/>
      <c r="WVT793" s="61"/>
      <c r="WVU793" s="61"/>
      <c r="WVV793" s="61"/>
      <c r="WVW793" s="61"/>
      <c r="WVX793" s="61"/>
      <c r="WVY793" s="61"/>
      <c r="WVZ793" s="61"/>
      <c r="WWA793" s="61"/>
      <c r="WWB793" s="61"/>
      <c r="WWC793" s="61"/>
      <c r="WWD793" s="61"/>
      <c r="WWE793" s="61"/>
      <c r="WWF793" s="61"/>
      <c r="WWG793" s="61"/>
      <c r="WWH793" s="61"/>
      <c r="WWI793" s="61"/>
      <c r="WWJ793" s="61"/>
      <c r="WWK793" s="61"/>
      <c r="WWL793" s="61"/>
      <c r="WWM793" s="61"/>
      <c r="WWN793" s="61"/>
      <c r="WWO793" s="61"/>
      <c r="WWP793" s="61"/>
      <c r="WWQ793" s="61"/>
      <c r="WWR793" s="61"/>
      <c r="WWS793" s="61"/>
      <c r="WWT793" s="61"/>
      <c r="WWU793" s="61"/>
      <c r="WWV793" s="61"/>
      <c r="WWW793" s="61"/>
      <c r="WWX793" s="61"/>
      <c r="WWY793" s="61"/>
      <c r="WWZ793" s="61"/>
      <c r="WXA793" s="61"/>
      <c r="WXB793" s="61"/>
      <c r="WXC793" s="61"/>
      <c r="WXD793" s="61"/>
      <c r="WXE793" s="61"/>
      <c r="WXF793" s="61"/>
      <c r="WXG793" s="61"/>
      <c r="WXH793" s="61"/>
      <c r="WXI793" s="61"/>
      <c r="WXJ793" s="61"/>
      <c r="WXK793" s="61"/>
      <c r="WXL793" s="61"/>
      <c r="WXM793" s="61"/>
      <c r="WXN793" s="61"/>
      <c r="WXO793" s="61"/>
      <c r="WXP793" s="61"/>
      <c r="WXQ793" s="61"/>
      <c r="WXR793" s="61"/>
      <c r="WXS793" s="61"/>
      <c r="WXT793" s="61"/>
      <c r="WXU793" s="61"/>
      <c r="WXV793" s="61"/>
      <c r="WXW793" s="61"/>
      <c r="WXX793" s="61"/>
      <c r="WXY793" s="61"/>
      <c r="WXZ793" s="61"/>
      <c r="WYA793" s="61"/>
      <c r="WYB793" s="61"/>
      <c r="WYC793" s="61"/>
      <c r="WYD793" s="61"/>
      <c r="WYE793" s="61"/>
      <c r="WYF793" s="61"/>
      <c r="WYG793" s="61"/>
      <c r="WYH793" s="61"/>
      <c r="WYI793" s="61"/>
      <c r="WYJ793" s="61"/>
      <c r="WYK793" s="61"/>
      <c r="WYL793" s="61"/>
      <c r="WYM793" s="61"/>
      <c r="WYN793" s="61"/>
      <c r="WYO793" s="61"/>
      <c r="WYP793" s="61"/>
      <c r="WYQ793" s="61"/>
      <c r="WYR793" s="61"/>
      <c r="WYS793" s="61"/>
      <c r="WYT793" s="61"/>
      <c r="WYU793" s="61"/>
      <c r="WYV793" s="61"/>
      <c r="WYW793" s="61"/>
      <c r="WYX793" s="61"/>
      <c r="WYY793" s="61"/>
      <c r="WYZ793" s="61"/>
      <c r="WZA793" s="61"/>
      <c r="WZB793" s="61"/>
      <c r="WZC793" s="61"/>
      <c r="WZD793" s="61"/>
      <c r="WZE793" s="61"/>
      <c r="WZF793" s="61"/>
      <c r="WZG793" s="61"/>
      <c r="WZH793" s="61"/>
      <c r="WZI793" s="61"/>
      <c r="WZJ793" s="61"/>
      <c r="WZK793" s="61"/>
      <c r="WZL793" s="61"/>
      <c r="WZM793" s="61"/>
      <c r="WZN793" s="61"/>
      <c r="WZO793" s="61"/>
      <c r="WZP793" s="61"/>
      <c r="WZQ793" s="61"/>
      <c r="WZR793" s="61"/>
      <c r="WZS793" s="61"/>
      <c r="WZT793" s="61"/>
      <c r="WZU793" s="61"/>
      <c r="WZV793" s="61"/>
      <c r="WZW793" s="61"/>
      <c r="WZX793" s="61"/>
      <c r="WZY793" s="61"/>
      <c r="WZZ793" s="61"/>
      <c r="XAA793" s="61"/>
      <c r="XAB793" s="61"/>
      <c r="XAC793" s="61"/>
      <c r="XAD793" s="61"/>
      <c r="XAE793" s="61"/>
      <c r="XAF793" s="61"/>
      <c r="XAG793" s="61"/>
      <c r="XAH793" s="61"/>
      <c r="XAI793" s="61"/>
      <c r="XAJ793" s="61"/>
      <c r="XAK793" s="61"/>
      <c r="XAL793" s="61"/>
      <c r="XAM793" s="61"/>
      <c r="XAN793" s="61"/>
      <c r="XAO793" s="61"/>
      <c r="XAP793" s="61"/>
      <c r="XAQ793" s="61"/>
      <c r="XAR793" s="61"/>
      <c r="XAS793" s="61"/>
      <c r="XAT793" s="61"/>
      <c r="XAU793" s="61"/>
      <c r="XAV793" s="61"/>
      <c r="XAW793" s="61"/>
      <c r="XAX793" s="61"/>
      <c r="XAY793" s="61"/>
      <c r="XAZ793" s="61"/>
      <c r="XBA793" s="61"/>
      <c r="XBB793" s="61"/>
      <c r="XBC793" s="61"/>
      <c r="XBD793" s="61"/>
      <c r="XBE793" s="61"/>
      <c r="XBF793" s="61"/>
      <c r="XBG793" s="61"/>
      <c r="XBH793" s="61"/>
      <c r="XBI793" s="61"/>
      <c r="XBJ793" s="61"/>
      <c r="XBK793" s="61"/>
      <c r="XBL793" s="61"/>
      <c r="XBM793" s="61"/>
      <c r="XBN793" s="61"/>
      <c r="XBO793" s="61"/>
      <c r="XBP793" s="61"/>
      <c r="XBQ793" s="61"/>
      <c r="XBR793" s="61"/>
      <c r="XBS793" s="61"/>
      <c r="XBT793" s="61"/>
      <c r="XBU793" s="61"/>
      <c r="XBV793" s="61"/>
      <c r="XBW793" s="61"/>
      <c r="XBX793" s="61"/>
      <c r="XBY793" s="61"/>
      <c r="XBZ793" s="61"/>
      <c r="XCA793" s="61"/>
      <c r="XCB793" s="61"/>
      <c r="XCC793" s="61"/>
      <c r="XCD793" s="61"/>
      <c r="XCE793" s="61"/>
      <c r="XCF793" s="61"/>
      <c r="XCG793" s="61"/>
      <c r="XCH793" s="61"/>
      <c r="XCI793" s="61"/>
      <c r="XCJ793" s="61"/>
      <c r="XCK793" s="61"/>
      <c r="XCL793" s="61"/>
      <c r="XCM793" s="61"/>
      <c r="XCN793" s="61"/>
      <c r="XCO793" s="61"/>
    </row>
    <row r="794" spans="1:16317" s="17" customFormat="1" ht="158.44999999999999">
      <c r="A794" s="501"/>
      <c r="B794" s="287" t="s">
        <v>4184</v>
      </c>
      <c r="C794" s="215" t="s">
        <v>4337</v>
      </c>
      <c r="D794" s="215" t="s">
        <v>4338</v>
      </c>
      <c r="E794" s="215" t="s">
        <v>4187</v>
      </c>
      <c r="F794" s="215" t="s">
        <v>4339</v>
      </c>
      <c r="G794" s="238" t="s">
        <v>4340</v>
      </c>
      <c r="H794" s="210" t="s">
        <v>974</v>
      </c>
      <c r="I794" s="288"/>
      <c r="J794" s="288"/>
      <c r="K794" s="289"/>
      <c r="L794" s="90"/>
      <c r="M794" s="105"/>
      <c r="N794" s="232"/>
      <c r="O794" s="105"/>
      <c r="P794" s="201" t="s">
        <v>907</v>
      </c>
      <c r="Q794" s="90" t="s">
        <v>357</v>
      </c>
      <c r="R794" s="105" t="s">
        <v>905</v>
      </c>
      <c r="S794" s="232" t="s">
        <v>4341</v>
      </c>
      <c r="T794" s="105"/>
      <c r="U794" s="201" t="s">
        <v>908</v>
      </c>
      <c r="V794" s="90" t="s">
        <v>357</v>
      </c>
      <c r="W794" s="383" t="s">
        <v>905</v>
      </c>
      <c r="X794" s="343" t="s">
        <v>4342</v>
      </c>
      <c r="Y794" s="383"/>
      <c r="Z794" s="201" t="s">
        <v>3956</v>
      </c>
      <c r="AA794" s="90" t="s">
        <v>356</v>
      </c>
      <c r="AB794" s="282" t="s">
        <v>439</v>
      </c>
      <c r="AC794" s="343"/>
      <c r="AD794" s="383"/>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c r="BU794" s="61"/>
      <c r="BV794" s="61"/>
      <c r="BW794" s="61"/>
      <c r="BX794" s="61"/>
      <c r="BY794" s="61"/>
      <c r="BZ794" s="61"/>
      <c r="CA794" s="61"/>
      <c r="CB794" s="61"/>
      <c r="CC794" s="61"/>
      <c r="CD794" s="61"/>
      <c r="CE794" s="61"/>
      <c r="CF794" s="61"/>
      <c r="CG794" s="61"/>
      <c r="CH794" s="61"/>
      <c r="CI794" s="61"/>
      <c r="CJ794" s="61"/>
      <c r="CK794" s="61"/>
      <c r="CL794" s="61"/>
      <c r="CM794" s="61"/>
      <c r="CN794" s="61"/>
      <c r="CO794" s="61"/>
      <c r="CP794" s="61"/>
      <c r="CQ794" s="61"/>
      <c r="CR794" s="61"/>
      <c r="CS794" s="61"/>
      <c r="CT794" s="61"/>
      <c r="CU794" s="61"/>
      <c r="CV794" s="61"/>
      <c r="CW794" s="61"/>
      <c r="CX794" s="61"/>
      <c r="CY794" s="61"/>
      <c r="CZ794" s="61"/>
      <c r="DA794" s="61"/>
      <c r="DB794" s="61"/>
      <c r="DC794" s="61"/>
      <c r="DD794" s="61"/>
      <c r="DE794" s="61"/>
      <c r="DF794" s="61"/>
      <c r="DG794" s="61"/>
      <c r="DH794" s="61"/>
      <c r="DI794" s="61"/>
      <c r="DJ794" s="61"/>
      <c r="DK794" s="61"/>
      <c r="DL794" s="61"/>
      <c r="DM794" s="61"/>
      <c r="DN794" s="61"/>
      <c r="DO794" s="61"/>
      <c r="DP794" s="61"/>
      <c r="DQ794" s="61"/>
      <c r="DR794" s="61"/>
      <c r="DS794" s="61"/>
      <c r="DT794" s="61"/>
      <c r="DU794" s="61"/>
      <c r="DV794" s="61"/>
      <c r="DW794" s="61"/>
      <c r="DX794" s="61"/>
      <c r="DY794" s="61"/>
      <c r="DZ794" s="61"/>
      <c r="EA794" s="61"/>
      <c r="EB794" s="61"/>
      <c r="EC794" s="61"/>
      <c r="ED794" s="61"/>
      <c r="EE794" s="61"/>
      <c r="EF794" s="61"/>
      <c r="EG794" s="61"/>
      <c r="EH794" s="61"/>
      <c r="EI794" s="61"/>
      <c r="EJ794" s="61"/>
      <c r="EK794" s="61"/>
      <c r="EL794" s="61"/>
      <c r="EM794" s="61"/>
      <c r="EN794" s="61"/>
      <c r="EO794" s="61"/>
      <c r="EP794" s="61"/>
      <c r="EQ794" s="61"/>
      <c r="ER794" s="61"/>
      <c r="ES794" s="61"/>
      <c r="ET794" s="61"/>
      <c r="EU794" s="61"/>
      <c r="EV794" s="61"/>
      <c r="EW794" s="61"/>
      <c r="EX794" s="61"/>
      <c r="EY794" s="61"/>
      <c r="EZ794" s="61"/>
      <c r="FA794" s="61"/>
      <c r="FB794" s="61"/>
      <c r="FC794" s="61"/>
      <c r="FD794" s="61"/>
      <c r="FE794" s="61"/>
      <c r="FF794" s="61"/>
      <c r="FG794" s="61"/>
      <c r="FH794" s="61"/>
      <c r="FI794" s="61"/>
      <c r="FJ794" s="61"/>
      <c r="FK794" s="61"/>
      <c r="FL794" s="61"/>
      <c r="FM794" s="61"/>
      <c r="FN794" s="61"/>
      <c r="FO794" s="61"/>
      <c r="FP794" s="61"/>
      <c r="FQ794" s="61"/>
      <c r="FR794" s="61"/>
      <c r="FS794" s="61"/>
      <c r="FT794" s="61"/>
      <c r="FU794" s="61"/>
      <c r="FV794" s="61"/>
      <c r="FW794" s="61"/>
      <c r="FX794" s="61"/>
      <c r="FY794" s="61"/>
      <c r="FZ794" s="61"/>
      <c r="GA794" s="61"/>
      <c r="GB794" s="61"/>
      <c r="GC794" s="61"/>
      <c r="GD794" s="61"/>
      <c r="GE794" s="61"/>
      <c r="GF794" s="61"/>
      <c r="GG794" s="61"/>
      <c r="GH794" s="61"/>
      <c r="GI794" s="61"/>
      <c r="GJ794" s="61"/>
      <c r="GK794" s="61"/>
      <c r="GL794" s="61"/>
      <c r="GM794" s="61"/>
      <c r="GN794" s="61"/>
      <c r="GO794" s="61"/>
      <c r="GP794" s="61"/>
      <c r="GQ794" s="61"/>
      <c r="GR794" s="61"/>
      <c r="GS794" s="61"/>
      <c r="GT794" s="61"/>
      <c r="GU794" s="61"/>
      <c r="GV794" s="61"/>
      <c r="GW794" s="61"/>
      <c r="GX794" s="61"/>
      <c r="GY794" s="61"/>
      <c r="GZ794" s="61"/>
      <c r="HA794" s="61"/>
      <c r="HB794" s="61"/>
      <c r="HC794" s="61"/>
      <c r="HD794" s="61"/>
      <c r="HE794" s="61"/>
      <c r="HF794" s="61"/>
      <c r="HG794" s="61"/>
      <c r="HH794" s="61"/>
      <c r="HI794" s="61"/>
      <c r="HJ794" s="61"/>
      <c r="HK794" s="61"/>
      <c r="HL794" s="61"/>
      <c r="HM794" s="61"/>
      <c r="HN794" s="61"/>
      <c r="HO794" s="61"/>
      <c r="HP794" s="61"/>
      <c r="HQ794" s="61"/>
      <c r="HR794" s="61"/>
      <c r="HS794" s="61"/>
      <c r="HT794" s="61"/>
      <c r="HU794" s="61"/>
      <c r="HV794" s="61"/>
      <c r="HW794" s="61"/>
      <c r="HX794" s="61"/>
      <c r="HY794" s="61"/>
      <c r="HZ794" s="61"/>
      <c r="IA794" s="61"/>
      <c r="IB794" s="61"/>
      <c r="IC794" s="61"/>
      <c r="ID794" s="61"/>
      <c r="IE794" s="61"/>
      <c r="IF794" s="61"/>
      <c r="IG794" s="61"/>
      <c r="IH794" s="61"/>
      <c r="II794" s="61"/>
      <c r="IJ794" s="61"/>
      <c r="IK794" s="61"/>
      <c r="IL794" s="61"/>
      <c r="IM794" s="61"/>
      <c r="IN794" s="61"/>
      <c r="IO794" s="61"/>
      <c r="IP794" s="61"/>
      <c r="IQ794" s="61"/>
      <c r="IR794" s="61"/>
      <c r="IS794" s="61"/>
      <c r="IT794" s="61"/>
      <c r="IU794" s="61"/>
      <c r="IV794" s="61"/>
      <c r="IW794" s="61"/>
      <c r="IX794" s="61"/>
      <c r="IY794" s="61"/>
      <c r="IZ794" s="61"/>
      <c r="JA794" s="61"/>
      <c r="JB794" s="61"/>
      <c r="JC794" s="61"/>
      <c r="JD794" s="61"/>
      <c r="JE794" s="61"/>
      <c r="JF794" s="61"/>
      <c r="JG794" s="61"/>
      <c r="JH794" s="61"/>
      <c r="JI794" s="61"/>
      <c r="JJ794" s="61"/>
      <c r="JK794" s="61"/>
      <c r="JL794" s="61"/>
      <c r="JM794" s="61"/>
      <c r="JN794" s="61"/>
      <c r="JO794" s="61"/>
      <c r="JP794" s="61"/>
      <c r="JQ794" s="61"/>
      <c r="JR794" s="61"/>
      <c r="JS794" s="61"/>
      <c r="JT794" s="61"/>
      <c r="JU794" s="61"/>
      <c r="JV794" s="61"/>
      <c r="JW794" s="61"/>
      <c r="JX794" s="61"/>
      <c r="JY794" s="61"/>
      <c r="JZ794" s="61"/>
      <c r="KA794" s="61"/>
      <c r="KB794" s="61"/>
      <c r="KC794" s="61"/>
      <c r="KD794" s="61"/>
      <c r="KE794" s="61"/>
      <c r="KF794" s="61"/>
      <c r="KG794" s="61"/>
      <c r="KH794" s="61"/>
      <c r="KI794" s="61"/>
      <c r="KJ794" s="61"/>
      <c r="KK794" s="61"/>
      <c r="KL794" s="61"/>
      <c r="KM794" s="61"/>
      <c r="KN794" s="61"/>
      <c r="KO794" s="61"/>
      <c r="KP794" s="61"/>
      <c r="KQ794" s="61"/>
      <c r="KR794" s="61"/>
      <c r="KS794" s="61"/>
      <c r="KT794" s="61"/>
      <c r="KU794" s="61"/>
      <c r="KV794" s="61"/>
      <c r="KW794" s="61"/>
      <c r="KX794" s="61"/>
      <c r="KY794" s="61"/>
      <c r="KZ794" s="61"/>
      <c r="LA794" s="61"/>
      <c r="LB794" s="61"/>
      <c r="LC794" s="61"/>
      <c r="LD794" s="61"/>
      <c r="LE794" s="61"/>
      <c r="LF794" s="61"/>
      <c r="LG794" s="61"/>
      <c r="LH794" s="61"/>
      <c r="LI794" s="61"/>
      <c r="LJ794" s="61"/>
      <c r="LK794" s="61"/>
      <c r="LL794" s="61"/>
      <c r="LM794" s="61"/>
      <c r="LN794" s="61"/>
      <c r="LO794" s="61"/>
      <c r="LP794" s="61"/>
      <c r="LQ794" s="61"/>
      <c r="LR794" s="61"/>
      <c r="LS794" s="61"/>
      <c r="LT794" s="61"/>
      <c r="LU794" s="61"/>
      <c r="LV794" s="61"/>
      <c r="LW794" s="61"/>
      <c r="LX794" s="61"/>
      <c r="LY794" s="61"/>
      <c r="LZ794" s="61"/>
      <c r="MA794" s="61"/>
      <c r="MB794" s="61"/>
      <c r="MC794" s="61"/>
      <c r="MD794" s="61"/>
      <c r="ME794" s="61"/>
      <c r="MF794" s="61"/>
      <c r="MG794" s="61"/>
      <c r="MH794" s="61"/>
      <c r="MI794" s="61"/>
      <c r="MJ794" s="61"/>
      <c r="MK794" s="61"/>
      <c r="ML794" s="61"/>
      <c r="MM794" s="61"/>
      <c r="MN794" s="61"/>
      <c r="MO794" s="61"/>
      <c r="MP794" s="61"/>
      <c r="MQ794" s="61"/>
      <c r="MR794" s="61"/>
      <c r="MS794" s="61"/>
      <c r="MT794" s="61"/>
      <c r="MU794" s="61"/>
      <c r="MV794" s="61"/>
      <c r="MW794" s="61"/>
      <c r="MX794" s="61"/>
      <c r="MY794" s="61"/>
      <c r="MZ794" s="61"/>
      <c r="NA794" s="61"/>
      <c r="NB794" s="61"/>
      <c r="NC794" s="61"/>
      <c r="ND794" s="61"/>
      <c r="NE794" s="61"/>
      <c r="NF794" s="61"/>
      <c r="NG794" s="61"/>
      <c r="NH794" s="61"/>
      <c r="NI794" s="61"/>
      <c r="NJ794" s="61"/>
      <c r="NK794" s="61"/>
      <c r="NL794" s="61"/>
      <c r="NM794" s="61"/>
      <c r="NN794" s="61"/>
      <c r="NO794" s="61"/>
      <c r="NP794" s="61"/>
      <c r="NQ794" s="61"/>
      <c r="NR794" s="61"/>
      <c r="NS794" s="61"/>
      <c r="NT794" s="61"/>
      <c r="NU794" s="61"/>
      <c r="NV794" s="61"/>
      <c r="NW794" s="61"/>
      <c r="NX794" s="61"/>
      <c r="NY794" s="61"/>
      <c r="NZ794" s="61"/>
      <c r="OA794" s="61"/>
      <c r="OB794" s="61"/>
      <c r="OC794" s="61"/>
      <c r="OD794" s="61"/>
      <c r="OE794" s="61"/>
      <c r="OF794" s="61"/>
      <c r="OG794" s="61"/>
      <c r="OH794" s="61"/>
      <c r="OI794" s="61"/>
      <c r="OJ794" s="61"/>
      <c r="OK794" s="61"/>
      <c r="OL794" s="61"/>
      <c r="OM794" s="61"/>
      <c r="ON794" s="61"/>
      <c r="OO794" s="61"/>
      <c r="OP794" s="61"/>
      <c r="OQ794" s="61"/>
      <c r="OR794" s="61"/>
      <c r="OS794" s="61"/>
      <c r="OT794" s="61"/>
      <c r="OU794" s="61"/>
      <c r="OV794" s="61"/>
      <c r="OW794" s="61"/>
      <c r="OX794" s="61"/>
      <c r="OY794" s="61"/>
      <c r="OZ794" s="61"/>
      <c r="PA794" s="61"/>
      <c r="PB794" s="61"/>
      <c r="PC794" s="61"/>
      <c r="PD794" s="61"/>
      <c r="PE794" s="61"/>
      <c r="PF794" s="61"/>
      <c r="PG794" s="61"/>
      <c r="PH794" s="61"/>
      <c r="PI794" s="61"/>
      <c r="PJ794" s="61"/>
      <c r="PK794" s="61"/>
      <c r="PL794" s="61"/>
      <c r="PM794" s="61"/>
      <c r="PN794" s="61"/>
      <c r="PO794" s="61"/>
      <c r="PP794" s="61"/>
      <c r="PQ794" s="61"/>
      <c r="PR794" s="61"/>
      <c r="PS794" s="61"/>
      <c r="PT794" s="61"/>
      <c r="PU794" s="61"/>
      <c r="PV794" s="61"/>
      <c r="PW794" s="61"/>
      <c r="PX794" s="61"/>
      <c r="PY794" s="61"/>
      <c r="PZ794" s="61"/>
      <c r="QA794" s="61"/>
      <c r="QB794" s="61"/>
      <c r="QC794" s="61"/>
      <c r="QD794" s="61"/>
      <c r="QE794" s="61"/>
      <c r="QF794" s="61"/>
      <c r="QG794" s="61"/>
      <c r="QH794" s="61"/>
      <c r="QI794" s="61"/>
      <c r="QJ794" s="61"/>
      <c r="QK794" s="61"/>
      <c r="QL794" s="61"/>
      <c r="QM794" s="61"/>
      <c r="QN794" s="61"/>
      <c r="QO794" s="61"/>
      <c r="QP794" s="61"/>
      <c r="QQ794" s="61"/>
      <c r="QR794" s="61"/>
      <c r="QS794" s="61"/>
      <c r="QT794" s="61"/>
      <c r="QU794" s="61"/>
      <c r="QV794" s="61"/>
      <c r="QW794" s="61"/>
      <c r="QX794" s="61"/>
      <c r="QY794" s="61"/>
      <c r="QZ794" s="61"/>
      <c r="RA794" s="61"/>
      <c r="RB794" s="61"/>
      <c r="RC794" s="61"/>
      <c r="RD794" s="61"/>
      <c r="RE794" s="61"/>
      <c r="RF794" s="61"/>
      <c r="RG794" s="61"/>
      <c r="RH794" s="61"/>
      <c r="RI794" s="61"/>
      <c r="RJ794" s="61"/>
      <c r="RK794" s="61"/>
      <c r="RL794" s="61"/>
      <c r="RM794" s="61"/>
      <c r="RN794" s="61"/>
      <c r="RO794" s="61"/>
      <c r="RP794" s="61"/>
      <c r="RQ794" s="61"/>
      <c r="RR794" s="61"/>
      <c r="RS794" s="61"/>
      <c r="RT794" s="61"/>
      <c r="RU794" s="61"/>
      <c r="RV794" s="61"/>
      <c r="RW794" s="61"/>
      <c r="RX794" s="61"/>
      <c r="RY794" s="61"/>
      <c r="RZ794" s="61"/>
      <c r="SA794" s="61"/>
      <c r="SB794" s="61"/>
      <c r="SC794" s="61"/>
      <c r="SD794" s="61"/>
      <c r="SE794" s="61"/>
      <c r="SF794" s="61"/>
      <c r="SG794" s="61"/>
      <c r="SH794" s="61"/>
      <c r="SI794" s="61"/>
      <c r="SJ794" s="61"/>
      <c r="SK794" s="61"/>
      <c r="SL794" s="61"/>
      <c r="SM794" s="61"/>
      <c r="SN794" s="61"/>
      <c r="SO794" s="61"/>
      <c r="SP794" s="61"/>
      <c r="SQ794" s="61"/>
      <c r="SR794" s="61"/>
      <c r="SS794" s="61"/>
      <c r="ST794" s="61"/>
      <c r="SU794" s="61"/>
      <c r="SV794" s="61"/>
      <c r="SW794" s="61"/>
      <c r="SX794" s="61"/>
      <c r="SY794" s="61"/>
      <c r="SZ794" s="61"/>
      <c r="TA794" s="61"/>
      <c r="TB794" s="61"/>
      <c r="TC794" s="61"/>
      <c r="TD794" s="61"/>
      <c r="TE794" s="61"/>
      <c r="TF794" s="61"/>
      <c r="TG794" s="61"/>
      <c r="TH794" s="61"/>
      <c r="TI794" s="61"/>
      <c r="TJ794" s="61"/>
      <c r="TK794" s="61"/>
      <c r="TL794" s="61"/>
      <c r="TM794" s="61"/>
      <c r="TN794" s="61"/>
      <c r="TO794" s="61"/>
      <c r="TP794" s="61"/>
      <c r="TQ794" s="61"/>
      <c r="TR794" s="61"/>
      <c r="TS794" s="61"/>
      <c r="TT794" s="61"/>
      <c r="TU794" s="61"/>
      <c r="TV794" s="61"/>
      <c r="TW794" s="61"/>
      <c r="TX794" s="61"/>
      <c r="TY794" s="61"/>
      <c r="TZ794" s="61"/>
      <c r="UA794" s="61"/>
      <c r="UB794" s="61"/>
      <c r="UC794" s="61"/>
      <c r="UD794" s="61"/>
      <c r="UE794" s="61"/>
      <c r="UF794" s="61"/>
      <c r="UG794" s="61"/>
      <c r="UH794" s="61"/>
      <c r="UI794" s="61"/>
      <c r="UJ794" s="61"/>
      <c r="UK794" s="61"/>
      <c r="UL794" s="61"/>
      <c r="UM794" s="61"/>
      <c r="UN794" s="61"/>
      <c r="UO794" s="61"/>
      <c r="UP794" s="61"/>
      <c r="UQ794" s="61"/>
      <c r="UR794" s="61"/>
      <c r="US794" s="61"/>
      <c r="UT794" s="61"/>
      <c r="UU794" s="61"/>
      <c r="UV794" s="61"/>
      <c r="UW794" s="61"/>
      <c r="UX794" s="61"/>
      <c r="UY794" s="61"/>
      <c r="UZ794" s="61"/>
      <c r="VA794" s="61"/>
      <c r="VB794" s="61"/>
      <c r="VC794" s="61"/>
      <c r="VD794" s="61"/>
      <c r="VE794" s="61"/>
      <c r="VF794" s="61"/>
      <c r="VG794" s="61"/>
      <c r="VH794" s="61"/>
      <c r="VI794" s="61"/>
      <c r="VJ794" s="61"/>
      <c r="VK794" s="61"/>
      <c r="VL794" s="61"/>
      <c r="VM794" s="61"/>
      <c r="VN794" s="61"/>
      <c r="VO794" s="61"/>
      <c r="VP794" s="61"/>
      <c r="VQ794" s="61"/>
      <c r="VR794" s="61"/>
      <c r="VS794" s="61"/>
      <c r="VT794" s="61"/>
      <c r="VU794" s="61"/>
      <c r="VV794" s="61"/>
      <c r="VW794" s="61"/>
      <c r="VX794" s="61"/>
      <c r="VY794" s="61"/>
      <c r="VZ794" s="61"/>
      <c r="WA794" s="61"/>
      <c r="WB794" s="61"/>
      <c r="WC794" s="61"/>
      <c r="WD794" s="61"/>
      <c r="WE794" s="61"/>
      <c r="WF794" s="61"/>
      <c r="WG794" s="61"/>
      <c r="WH794" s="61"/>
      <c r="WI794" s="61"/>
      <c r="WJ794" s="61"/>
      <c r="WK794" s="61"/>
      <c r="WL794" s="61"/>
      <c r="WM794" s="61"/>
      <c r="WN794" s="61"/>
      <c r="WO794" s="61"/>
      <c r="WP794" s="61"/>
      <c r="WQ794" s="61"/>
      <c r="WR794" s="61"/>
      <c r="WS794" s="61"/>
      <c r="WT794" s="61"/>
      <c r="WU794" s="61"/>
      <c r="WV794" s="61"/>
      <c r="WW794" s="61"/>
      <c r="WX794" s="61"/>
      <c r="WY794" s="61"/>
      <c r="WZ794" s="61"/>
      <c r="XA794" s="61"/>
      <c r="XB794" s="61"/>
      <c r="XC794" s="61"/>
      <c r="XD794" s="61"/>
      <c r="XE794" s="61"/>
      <c r="XF794" s="61"/>
      <c r="XG794" s="61"/>
      <c r="XH794" s="61"/>
      <c r="XI794" s="61"/>
      <c r="XJ794" s="61"/>
      <c r="XK794" s="61"/>
      <c r="XL794" s="61"/>
      <c r="XM794" s="61"/>
      <c r="XN794" s="61"/>
      <c r="XO794" s="61"/>
      <c r="XP794" s="61"/>
      <c r="XQ794" s="61"/>
      <c r="XR794" s="61"/>
      <c r="XS794" s="61"/>
      <c r="XT794" s="61"/>
      <c r="XU794" s="61"/>
      <c r="XV794" s="61"/>
      <c r="XW794" s="61"/>
      <c r="XX794" s="61"/>
      <c r="XY794" s="61"/>
      <c r="XZ794" s="61"/>
      <c r="YA794" s="61"/>
      <c r="YB794" s="61"/>
      <c r="YC794" s="61"/>
      <c r="YD794" s="61"/>
      <c r="YE794" s="61"/>
      <c r="YF794" s="61"/>
      <c r="YG794" s="61"/>
      <c r="YH794" s="61"/>
      <c r="YI794" s="61"/>
      <c r="YJ794" s="61"/>
      <c r="YK794" s="61"/>
      <c r="YL794" s="61"/>
      <c r="YM794" s="61"/>
      <c r="YN794" s="61"/>
      <c r="YO794" s="61"/>
      <c r="YP794" s="61"/>
      <c r="YQ794" s="61"/>
      <c r="YR794" s="61"/>
      <c r="YS794" s="61"/>
      <c r="YT794" s="61"/>
      <c r="YU794" s="61"/>
      <c r="YV794" s="61"/>
      <c r="YW794" s="61"/>
      <c r="YX794" s="61"/>
      <c r="YY794" s="61"/>
      <c r="YZ794" s="61"/>
      <c r="ZA794" s="61"/>
      <c r="ZB794" s="61"/>
      <c r="ZC794" s="61"/>
      <c r="ZD794" s="61"/>
      <c r="ZE794" s="61"/>
      <c r="ZF794" s="61"/>
      <c r="ZG794" s="61"/>
      <c r="ZH794" s="61"/>
      <c r="ZI794" s="61"/>
      <c r="ZJ794" s="61"/>
      <c r="ZK794" s="61"/>
      <c r="ZL794" s="61"/>
      <c r="ZM794" s="61"/>
      <c r="ZN794" s="61"/>
      <c r="ZO794" s="61"/>
      <c r="ZP794" s="61"/>
      <c r="ZQ794" s="61"/>
      <c r="ZR794" s="61"/>
      <c r="ZS794" s="61"/>
      <c r="ZT794" s="61"/>
      <c r="ZU794" s="61"/>
      <c r="ZV794" s="61"/>
      <c r="ZW794" s="61"/>
      <c r="ZX794" s="61"/>
      <c r="ZY794" s="61"/>
      <c r="ZZ794" s="61"/>
      <c r="AAA794" s="61"/>
      <c r="AAB794" s="61"/>
      <c r="AAC794" s="61"/>
      <c r="AAD794" s="61"/>
      <c r="AAE794" s="61"/>
      <c r="AAF794" s="61"/>
      <c r="AAG794" s="61"/>
      <c r="AAH794" s="61"/>
      <c r="AAI794" s="61"/>
      <c r="AAJ794" s="61"/>
      <c r="AAK794" s="61"/>
      <c r="AAL794" s="61"/>
      <c r="AAM794" s="61"/>
      <c r="AAN794" s="61"/>
      <c r="AAO794" s="61"/>
      <c r="AAP794" s="61"/>
      <c r="AAQ794" s="61"/>
      <c r="AAR794" s="61"/>
      <c r="AAS794" s="61"/>
      <c r="AAT794" s="61"/>
      <c r="AAU794" s="61"/>
      <c r="AAV794" s="61"/>
      <c r="AAW794" s="61"/>
      <c r="AAX794" s="61"/>
      <c r="AAY794" s="61"/>
      <c r="AAZ794" s="61"/>
      <c r="ABA794" s="61"/>
      <c r="ABB794" s="61"/>
      <c r="ABC794" s="61"/>
      <c r="ABD794" s="61"/>
      <c r="ABE794" s="61"/>
      <c r="ABF794" s="61"/>
      <c r="ABG794" s="61"/>
      <c r="ABH794" s="61"/>
      <c r="ABI794" s="61"/>
      <c r="ABJ794" s="61"/>
      <c r="ABK794" s="61"/>
      <c r="ABL794" s="61"/>
      <c r="ABM794" s="61"/>
      <c r="ABN794" s="61"/>
      <c r="ABO794" s="61"/>
      <c r="ABP794" s="61"/>
      <c r="ABQ794" s="61"/>
      <c r="ABR794" s="61"/>
      <c r="ABS794" s="61"/>
      <c r="ABT794" s="61"/>
      <c r="ABU794" s="61"/>
      <c r="ABV794" s="61"/>
      <c r="ABW794" s="61"/>
      <c r="ABX794" s="61"/>
      <c r="ABY794" s="61"/>
      <c r="ABZ794" s="61"/>
      <c r="ACA794" s="61"/>
      <c r="ACB794" s="61"/>
      <c r="ACC794" s="61"/>
      <c r="ACD794" s="61"/>
      <c r="ACE794" s="61"/>
      <c r="ACF794" s="61"/>
      <c r="ACG794" s="61"/>
      <c r="ACH794" s="61"/>
      <c r="ACI794" s="61"/>
      <c r="ACJ794" s="61"/>
      <c r="ACK794" s="61"/>
      <c r="ACL794" s="61"/>
      <c r="ACM794" s="61"/>
      <c r="ACN794" s="61"/>
      <c r="ACO794" s="61"/>
      <c r="ACP794" s="61"/>
      <c r="ACQ794" s="61"/>
      <c r="ACR794" s="61"/>
      <c r="ACS794" s="61"/>
      <c r="ACT794" s="61"/>
      <c r="ACU794" s="61"/>
      <c r="ACV794" s="61"/>
      <c r="ACW794" s="61"/>
      <c r="ACX794" s="61"/>
      <c r="ACY794" s="61"/>
      <c r="ACZ794" s="61"/>
      <c r="ADA794" s="61"/>
      <c r="ADB794" s="61"/>
      <c r="ADC794" s="61"/>
      <c r="ADD794" s="61"/>
      <c r="ADE794" s="61"/>
      <c r="ADF794" s="61"/>
      <c r="ADG794" s="61"/>
      <c r="ADH794" s="61"/>
      <c r="ADI794" s="61"/>
      <c r="ADJ794" s="61"/>
      <c r="ADK794" s="61"/>
      <c r="ADL794" s="61"/>
      <c r="ADM794" s="61"/>
      <c r="ADN794" s="61"/>
      <c r="ADO794" s="61"/>
      <c r="ADP794" s="61"/>
      <c r="ADQ794" s="61"/>
      <c r="ADR794" s="61"/>
      <c r="ADS794" s="61"/>
      <c r="ADT794" s="61"/>
      <c r="ADU794" s="61"/>
      <c r="ADV794" s="61"/>
      <c r="ADW794" s="61"/>
      <c r="ADX794" s="61"/>
      <c r="ADY794" s="61"/>
      <c r="ADZ794" s="61"/>
      <c r="AEA794" s="61"/>
      <c r="AEB794" s="61"/>
      <c r="AEC794" s="61"/>
      <c r="AED794" s="61"/>
      <c r="AEE794" s="61"/>
      <c r="AEF794" s="61"/>
      <c r="AEG794" s="61"/>
      <c r="AEH794" s="61"/>
      <c r="AEI794" s="61"/>
      <c r="AEJ794" s="61"/>
      <c r="AEK794" s="61"/>
      <c r="AEL794" s="61"/>
      <c r="AEM794" s="61"/>
      <c r="AEN794" s="61"/>
      <c r="AEO794" s="61"/>
      <c r="AEP794" s="61"/>
      <c r="AEQ794" s="61"/>
      <c r="AER794" s="61"/>
      <c r="AES794" s="61"/>
      <c r="AET794" s="61"/>
      <c r="AEU794" s="61"/>
      <c r="AEV794" s="61"/>
      <c r="AEW794" s="61"/>
      <c r="AEX794" s="61"/>
      <c r="AEY794" s="61"/>
      <c r="AEZ794" s="61"/>
      <c r="AFA794" s="61"/>
      <c r="AFB794" s="61"/>
      <c r="AFC794" s="61"/>
      <c r="AFD794" s="61"/>
      <c r="AFE794" s="61"/>
      <c r="AFF794" s="61"/>
      <c r="AFG794" s="61"/>
      <c r="AFH794" s="61"/>
      <c r="AFI794" s="61"/>
      <c r="AFJ794" s="61"/>
      <c r="AFK794" s="61"/>
      <c r="AFL794" s="61"/>
      <c r="AFM794" s="61"/>
      <c r="AFN794" s="61"/>
      <c r="AFO794" s="61"/>
      <c r="AFP794" s="61"/>
      <c r="AFQ794" s="61"/>
      <c r="AFR794" s="61"/>
      <c r="AFS794" s="61"/>
      <c r="AFT794" s="61"/>
      <c r="AFU794" s="61"/>
      <c r="AFV794" s="61"/>
      <c r="AFW794" s="61"/>
      <c r="AFX794" s="61"/>
      <c r="AFY794" s="61"/>
      <c r="AFZ794" s="61"/>
      <c r="AGA794" s="61"/>
      <c r="AGB794" s="61"/>
      <c r="AGC794" s="61"/>
      <c r="AGD794" s="61"/>
      <c r="AGE794" s="61"/>
      <c r="AGF794" s="61"/>
      <c r="AGG794" s="61"/>
      <c r="AGH794" s="61"/>
      <c r="AGI794" s="61"/>
      <c r="AGJ794" s="61"/>
      <c r="AGK794" s="61"/>
      <c r="AGL794" s="61"/>
      <c r="AGM794" s="61"/>
      <c r="AGN794" s="61"/>
      <c r="AGO794" s="61"/>
      <c r="AGP794" s="61"/>
      <c r="AGQ794" s="61"/>
      <c r="AGR794" s="61"/>
      <c r="AGS794" s="61"/>
      <c r="AGT794" s="61"/>
      <c r="AGU794" s="61"/>
      <c r="AGV794" s="61"/>
      <c r="AGW794" s="61"/>
      <c r="AGX794" s="61"/>
      <c r="AGY794" s="61"/>
      <c r="AGZ794" s="61"/>
      <c r="AHA794" s="61"/>
      <c r="AHB794" s="61"/>
      <c r="AHC794" s="61"/>
      <c r="AHD794" s="61"/>
      <c r="AHE794" s="61"/>
      <c r="AHF794" s="61"/>
      <c r="AHG794" s="61"/>
      <c r="AHH794" s="61"/>
      <c r="AHI794" s="61"/>
      <c r="AHJ794" s="61"/>
      <c r="AHK794" s="61"/>
      <c r="AHL794" s="61"/>
      <c r="AHM794" s="61"/>
      <c r="AHN794" s="61"/>
      <c r="AHO794" s="61"/>
      <c r="AHP794" s="61"/>
      <c r="AHQ794" s="61"/>
      <c r="AHR794" s="61"/>
      <c r="AHS794" s="61"/>
      <c r="AHT794" s="61"/>
      <c r="AHU794" s="61"/>
      <c r="AHV794" s="61"/>
      <c r="AHW794" s="61"/>
      <c r="AHX794" s="61"/>
      <c r="AHY794" s="61"/>
      <c r="AHZ794" s="61"/>
      <c r="AIA794" s="61"/>
      <c r="AIB794" s="61"/>
      <c r="AIC794" s="61"/>
      <c r="AID794" s="61"/>
      <c r="AIE794" s="61"/>
      <c r="AIF794" s="61"/>
      <c r="AIG794" s="61"/>
      <c r="AIH794" s="61"/>
      <c r="AII794" s="61"/>
      <c r="AIJ794" s="61"/>
      <c r="AIK794" s="61"/>
      <c r="AIL794" s="61"/>
      <c r="AIM794" s="61"/>
      <c r="AIN794" s="61"/>
      <c r="AIO794" s="61"/>
      <c r="AIP794" s="61"/>
      <c r="AIQ794" s="61"/>
      <c r="AIR794" s="61"/>
      <c r="AIS794" s="61"/>
      <c r="AIT794" s="61"/>
      <c r="AIU794" s="61"/>
      <c r="AIV794" s="61"/>
      <c r="AIW794" s="61"/>
      <c r="AIX794" s="61"/>
      <c r="AIY794" s="61"/>
      <c r="AIZ794" s="61"/>
      <c r="AJA794" s="61"/>
      <c r="AJB794" s="61"/>
      <c r="AJC794" s="61"/>
      <c r="AJD794" s="61"/>
      <c r="AJE794" s="61"/>
      <c r="AJF794" s="61"/>
      <c r="AJG794" s="61"/>
      <c r="AJH794" s="61"/>
      <c r="AJI794" s="61"/>
      <c r="AJJ794" s="61"/>
      <c r="AJK794" s="61"/>
      <c r="AJL794" s="61"/>
      <c r="AJM794" s="61"/>
      <c r="AJN794" s="61"/>
      <c r="AJO794" s="61"/>
      <c r="AJP794" s="61"/>
      <c r="AJQ794" s="61"/>
      <c r="AJR794" s="61"/>
      <c r="AJS794" s="61"/>
      <c r="AJT794" s="61"/>
      <c r="AJU794" s="61"/>
      <c r="AJV794" s="61"/>
      <c r="AJW794" s="61"/>
      <c r="AJX794" s="61"/>
      <c r="AJY794" s="61"/>
      <c r="AJZ794" s="61"/>
      <c r="AKA794" s="61"/>
      <c r="AKB794" s="61"/>
      <c r="AKC794" s="61"/>
      <c r="AKD794" s="61"/>
      <c r="AKE794" s="61"/>
      <c r="AKF794" s="61"/>
      <c r="AKG794" s="61"/>
      <c r="AKH794" s="61"/>
      <c r="AKI794" s="61"/>
      <c r="AKJ794" s="61"/>
      <c r="AKK794" s="61"/>
      <c r="AKL794" s="61"/>
      <c r="AKM794" s="61"/>
      <c r="AKN794" s="61"/>
      <c r="AKO794" s="61"/>
      <c r="AKP794" s="61"/>
      <c r="AKQ794" s="61"/>
      <c r="AKR794" s="61"/>
      <c r="AKS794" s="61"/>
      <c r="AKT794" s="61"/>
      <c r="AKU794" s="61"/>
      <c r="AKV794" s="61"/>
      <c r="AKW794" s="61"/>
      <c r="AKX794" s="61"/>
      <c r="AKY794" s="61"/>
      <c r="AKZ794" s="61"/>
      <c r="ALA794" s="61"/>
      <c r="ALB794" s="61"/>
      <c r="ALC794" s="61"/>
      <c r="ALD794" s="61"/>
      <c r="ALE794" s="61"/>
      <c r="ALF794" s="61"/>
      <c r="ALG794" s="61"/>
      <c r="ALH794" s="61"/>
      <c r="ALI794" s="61"/>
      <c r="ALJ794" s="61"/>
      <c r="ALK794" s="61"/>
      <c r="ALL794" s="61"/>
      <c r="ALM794" s="61"/>
      <c r="ALN794" s="61"/>
      <c r="ALO794" s="61"/>
      <c r="ALP794" s="61"/>
      <c r="ALQ794" s="61"/>
      <c r="ALR794" s="61"/>
      <c r="ALS794" s="61"/>
      <c r="ALT794" s="61"/>
      <c r="ALU794" s="61"/>
      <c r="ALV794" s="61"/>
      <c r="ALW794" s="61"/>
      <c r="ALX794" s="61"/>
      <c r="ALY794" s="61"/>
      <c r="ALZ794" s="61"/>
      <c r="AMA794" s="61"/>
      <c r="AMB794" s="61"/>
      <c r="AMC794" s="61"/>
      <c r="AMD794" s="61"/>
      <c r="AME794" s="61"/>
      <c r="AMF794" s="61"/>
      <c r="AMG794" s="61"/>
      <c r="AMH794" s="61"/>
      <c r="AMI794" s="61"/>
      <c r="AMJ794" s="61"/>
      <c r="AMK794" s="61"/>
      <c r="AML794" s="61"/>
      <c r="AMM794" s="61"/>
      <c r="AMN794" s="61"/>
      <c r="AMO794" s="61"/>
      <c r="AMP794" s="61"/>
      <c r="AMQ794" s="61"/>
      <c r="AMR794" s="61"/>
      <c r="AMS794" s="61"/>
      <c r="AMT794" s="61"/>
      <c r="AMU794" s="61"/>
      <c r="AMV794" s="61"/>
      <c r="AMW794" s="61"/>
      <c r="AMX794" s="61"/>
      <c r="AMY794" s="61"/>
      <c r="AMZ794" s="61"/>
      <c r="ANA794" s="61"/>
      <c r="ANB794" s="61"/>
      <c r="ANC794" s="61"/>
      <c r="AND794" s="61"/>
      <c r="ANE794" s="61"/>
      <c r="ANF794" s="61"/>
      <c r="ANG794" s="61"/>
      <c r="ANH794" s="61"/>
      <c r="ANI794" s="61"/>
      <c r="ANJ794" s="61"/>
      <c r="ANK794" s="61"/>
      <c r="ANL794" s="61"/>
      <c r="ANM794" s="61"/>
      <c r="ANN794" s="61"/>
      <c r="ANO794" s="61"/>
      <c r="ANP794" s="61"/>
      <c r="ANQ794" s="61"/>
      <c r="ANR794" s="61"/>
      <c r="ANS794" s="61"/>
      <c r="ANT794" s="61"/>
      <c r="ANU794" s="61"/>
      <c r="ANV794" s="61"/>
      <c r="ANW794" s="61"/>
      <c r="ANX794" s="61"/>
      <c r="ANY794" s="61"/>
      <c r="ANZ794" s="61"/>
      <c r="AOA794" s="61"/>
      <c r="AOB794" s="61"/>
      <c r="AOC794" s="61"/>
      <c r="AOD794" s="61"/>
      <c r="AOE794" s="61"/>
      <c r="AOF794" s="61"/>
      <c r="AOG794" s="61"/>
      <c r="AOH794" s="61"/>
      <c r="AOI794" s="61"/>
      <c r="AOJ794" s="61"/>
      <c r="AOK794" s="61"/>
      <c r="AOL794" s="61"/>
      <c r="AOM794" s="61"/>
      <c r="AON794" s="61"/>
      <c r="AOO794" s="61"/>
      <c r="AOP794" s="61"/>
      <c r="AOQ794" s="61"/>
      <c r="AOR794" s="61"/>
      <c r="AOS794" s="61"/>
      <c r="AOT794" s="61"/>
      <c r="AOU794" s="61"/>
      <c r="AOV794" s="61"/>
      <c r="AOW794" s="61"/>
      <c r="AOX794" s="61"/>
      <c r="AOY794" s="61"/>
      <c r="AOZ794" s="61"/>
      <c r="APA794" s="61"/>
      <c r="APB794" s="61"/>
      <c r="APC794" s="61"/>
      <c r="APD794" s="61"/>
      <c r="APE794" s="61"/>
      <c r="APF794" s="61"/>
      <c r="APG794" s="61"/>
      <c r="APH794" s="61"/>
      <c r="API794" s="61"/>
      <c r="APJ794" s="61"/>
      <c r="APK794" s="61"/>
      <c r="APL794" s="61"/>
      <c r="APM794" s="61"/>
      <c r="APN794" s="61"/>
      <c r="APO794" s="61"/>
      <c r="APP794" s="61"/>
      <c r="APQ794" s="61"/>
      <c r="APR794" s="61"/>
      <c r="APS794" s="61"/>
      <c r="APT794" s="61"/>
      <c r="APU794" s="61"/>
      <c r="APV794" s="61"/>
      <c r="APW794" s="61"/>
      <c r="APX794" s="61"/>
      <c r="APY794" s="61"/>
      <c r="APZ794" s="61"/>
      <c r="AQA794" s="61"/>
      <c r="AQB794" s="61"/>
      <c r="AQC794" s="61"/>
      <c r="AQD794" s="61"/>
      <c r="AQE794" s="61"/>
      <c r="AQF794" s="61"/>
      <c r="AQG794" s="61"/>
      <c r="AQH794" s="61"/>
      <c r="AQI794" s="61"/>
      <c r="AQJ794" s="61"/>
      <c r="AQK794" s="61"/>
      <c r="AQL794" s="61"/>
      <c r="AQM794" s="61"/>
      <c r="AQN794" s="61"/>
      <c r="AQO794" s="61"/>
      <c r="AQP794" s="61"/>
      <c r="AQQ794" s="61"/>
      <c r="AQR794" s="61"/>
      <c r="AQS794" s="61"/>
      <c r="AQT794" s="61"/>
      <c r="AQU794" s="61"/>
      <c r="AQV794" s="61"/>
      <c r="AQW794" s="61"/>
      <c r="AQX794" s="61"/>
      <c r="AQY794" s="61"/>
      <c r="AQZ794" s="61"/>
      <c r="ARA794" s="61"/>
      <c r="ARB794" s="61"/>
      <c r="ARC794" s="61"/>
      <c r="ARD794" s="61"/>
      <c r="ARE794" s="61"/>
      <c r="ARF794" s="61"/>
      <c r="ARG794" s="61"/>
      <c r="ARH794" s="61"/>
      <c r="ARI794" s="61"/>
      <c r="ARJ794" s="61"/>
      <c r="ARK794" s="61"/>
      <c r="ARL794" s="61"/>
      <c r="ARM794" s="61"/>
      <c r="ARN794" s="61"/>
      <c r="ARO794" s="61"/>
      <c r="ARP794" s="61"/>
      <c r="ARQ794" s="61"/>
      <c r="ARR794" s="61"/>
      <c r="ARS794" s="61"/>
      <c r="ART794" s="61"/>
      <c r="ARU794" s="61"/>
      <c r="ARV794" s="61"/>
      <c r="ARW794" s="61"/>
      <c r="ARX794" s="61"/>
      <c r="ARY794" s="61"/>
      <c r="ARZ794" s="61"/>
      <c r="ASA794" s="61"/>
      <c r="ASB794" s="61"/>
      <c r="ASC794" s="61"/>
      <c r="ASD794" s="61"/>
      <c r="ASE794" s="61"/>
      <c r="ASF794" s="61"/>
      <c r="ASG794" s="61"/>
      <c r="ASH794" s="61"/>
      <c r="ASI794" s="61"/>
      <c r="ASJ794" s="61"/>
      <c r="ASK794" s="61"/>
      <c r="ASL794" s="61"/>
      <c r="ASM794" s="61"/>
      <c r="ASN794" s="61"/>
      <c r="ASO794" s="61"/>
      <c r="ASP794" s="61"/>
      <c r="ASQ794" s="61"/>
      <c r="ASR794" s="61"/>
      <c r="ASS794" s="61"/>
      <c r="AST794" s="61"/>
      <c r="ASU794" s="61"/>
      <c r="ASV794" s="61"/>
      <c r="ASW794" s="61"/>
      <c r="ASX794" s="61"/>
      <c r="ASY794" s="61"/>
      <c r="ASZ794" s="61"/>
      <c r="ATA794" s="61"/>
      <c r="ATB794" s="61"/>
      <c r="ATC794" s="61"/>
      <c r="ATD794" s="61"/>
      <c r="ATE794" s="61"/>
      <c r="ATF794" s="61"/>
      <c r="ATG794" s="61"/>
      <c r="ATH794" s="61"/>
      <c r="ATI794" s="61"/>
      <c r="ATJ794" s="61"/>
      <c r="ATK794" s="61"/>
      <c r="ATL794" s="61"/>
      <c r="ATM794" s="61"/>
      <c r="ATN794" s="61"/>
      <c r="ATO794" s="61"/>
      <c r="ATP794" s="61"/>
      <c r="ATQ794" s="61"/>
      <c r="ATR794" s="61"/>
      <c r="ATS794" s="61"/>
      <c r="ATT794" s="61"/>
      <c r="ATU794" s="61"/>
      <c r="ATV794" s="61"/>
      <c r="ATW794" s="61"/>
      <c r="ATX794" s="61"/>
      <c r="ATY794" s="61"/>
      <c r="ATZ794" s="61"/>
      <c r="AUA794" s="61"/>
      <c r="AUB794" s="61"/>
      <c r="AUC794" s="61"/>
      <c r="AUD794" s="61"/>
      <c r="AUE794" s="61"/>
      <c r="AUF794" s="61"/>
      <c r="AUG794" s="61"/>
      <c r="AUH794" s="61"/>
      <c r="AUI794" s="61"/>
      <c r="AUJ794" s="61"/>
      <c r="AUK794" s="61"/>
      <c r="AUL794" s="61"/>
      <c r="AUM794" s="61"/>
      <c r="AUN794" s="61"/>
      <c r="AUO794" s="61"/>
      <c r="AUP794" s="61"/>
      <c r="AUQ794" s="61"/>
      <c r="AUR794" s="61"/>
      <c r="AUS794" s="61"/>
      <c r="AUT794" s="61"/>
      <c r="AUU794" s="61"/>
      <c r="AUV794" s="61"/>
      <c r="AUW794" s="61"/>
      <c r="AUX794" s="61"/>
      <c r="AUY794" s="61"/>
      <c r="AUZ794" s="61"/>
      <c r="AVA794" s="61"/>
      <c r="AVB794" s="61"/>
      <c r="AVC794" s="61"/>
      <c r="AVD794" s="61"/>
      <c r="AVE794" s="61"/>
      <c r="AVF794" s="61"/>
      <c r="AVG794" s="61"/>
      <c r="AVH794" s="61"/>
      <c r="AVI794" s="61"/>
      <c r="AVJ794" s="61"/>
      <c r="AVK794" s="61"/>
      <c r="AVL794" s="61"/>
      <c r="AVM794" s="61"/>
      <c r="AVN794" s="61"/>
      <c r="AVO794" s="61"/>
      <c r="AVP794" s="61"/>
      <c r="AVQ794" s="61"/>
      <c r="AVR794" s="61"/>
      <c r="AVS794" s="61"/>
      <c r="AVT794" s="61"/>
      <c r="AVU794" s="61"/>
      <c r="AVV794" s="61"/>
      <c r="AVW794" s="61"/>
      <c r="AVX794" s="61"/>
      <c r="AVY794" s="61"/>
      <c r="AVZ794" s="61"/>
      <c r="AWA794" s="61"/>
      <c r="AWB794" s="61"/>
      <c r="AWC794" s="61"/>
      <c r="AWD794" s="61"/>
      <c r="AWE794" s="61"/>
      <c r="AWF794" s="61"/>
      <c r="AWG794" s="61"/>
      <c r="AWH794" s="61"/>
      <c r="AWI794" s="61"/>
      <c r="AWJ794" s="61"/>
      <c r="AWK794" s="61"/>
      <c r="AWL794" s="61"/>
      <c r="AWM794" s="61"/>
      <c r="AWN794" s="61"/>
      <c r="AWO794" s="61"/>
      <c r="AWP794" s="61"/>
      <c r="AWQ794" s="61"/>
      <c r="AWR794" s="61"/>
      <c r="AWS794" s="61"/>
      <c r="AWT794" s="61"/>
      <c r="AWU794" s="61"/>
      <c r="AWV794" s="61"/>
      <c r="AWW794" s="61"/>
      <c r="AWX794" s="61"/>
      <c r="AWY794" s="61"/>
      <c r="AWZ794" s="61"/>
      <c r="AXA794" s="61"/>
      <c r="AXB794" s="61"/>
      <c r="AXC794" s="61"/>
      <c r="AXD794" s="61"/>
      <c r="AXE794" s="61"/>
      <c r="AXF794" s="61"/>
      <c r="AXG794" s="61"/>
      <c r="AXH794" s="61"/>
      <c r="AXI794" s="61"/>
      <c r="AXJ794" s="61"/>
      <c r="AXK794" s="61"/>
      <c r="AXL794" s="61"/>
      <c r="AXM794" s="61"/>
      <c r="AXN794" s="61"/>
      <c r="AXO794" s="61"/>
      <c r="AXP794" s="61"/>
      <c r="AXQ794" s="61"/>
      <c r="AXR794" s="61"/>
      <c r="AXS794" s="61"/>
      <c r="AXT794" s="61"/>
      <c r="AXU794" s="61"/>
      <c r="AXV794" s="61"/>
      <c r="AXW794" s="61"/>
      <c r="AXX794" s="61"/>
      <c r="AXY794" s="61"/>
      <c r="AXZ794" s="61"/>
      <c r="AYA794" s="61"/>
      <c r="AYB794" s="61"/>
      <c r="AYC794" s="61"/>
      <c r="AYD794" s="61"/>
      <c r="AYE794" s="61"/>
      <c r="AYF794" s="61"/>
      <c r="AYG794" s="61"/>
      <c r="AYH794" s="61"/>
      <c r="AYI794" s="61"/>
      <c r="AYJ794" s="61"/>
      <c r="AYK794" s="61"/>
      <c r="AYL794" s="61"/>
      <c r="AYM794" s="61"/>
      <c r="AYN794" s="61"/>
      <c r="AYO794" s="61"/>
      <c r="AYP794" s="61"/>
      <c r="AYQ794" s="61"/>
      <c r="AYR794" s="61"/>
      <c r="AYS794" s="61"/>
      <c r="AYT794" s="61"/>
      <c r="AYU794" s="61"/>
      <c r="AYV794" s="61"/>
      <c r="AYW794" s="61"/>
      <c r="AYX794" s="61"/>
      <c r="AYY794" s="61"/>
      <c r="AYZ794" s="61"/>
      <c r="AZA794" s="61"/>
      <c r="AZB794" s="61"/>
      <c r="AZC794" s="61"/>
      <c r="AZD794" s="61"/>
      <c r="AZE794" s="61"/>
      <c r="AZF794" s="61"/>
      <c r="AZG794" s="61"/>
      <c r="AZH794" s="61"/>
      <c r="AZI794" s="61"/>
      <c r="AZJ794" s="61"/>
      <c r="AZK794" s="61"/>
      <c r="AZL794" s="61"/>
      <c r="AZM794" s="61"/>
      <c r="AZN794" s="61"/>
      <c r="AZO794" s="61"/>
      <c r="AZP794" s="61"/>
      <c r="AZQ794" s="61"/>
      <c r="AZR794" s="61"/>
      <c r="AZS794" s="61"/>
      <c r="AZT794" s="61"/>
      <c r="AZU794" s="61"/>
      <c r="AZV794" s="61"/>
      <c r="AZW794" s="61"/>
      <c r="AZX794" s="61"/>
      <c r="AZY794" s="61"/>
      <c r="AZZ794" s="61"/>
      <c r="BAA794" s="61"/>
      <c r="BAB794" s="61"/>
      <c r="BAC794" s="61"/>
      <c r="BAD794" s="61"/>
      <c r="BAE794" s="61"/>
      <c r="BAF794" s="61"/>
      <c r="BAG794" s="61"/>
      <c r="BAH794" s="61"/>
      <c r="BAI794" s="61"/>
      <c r="BAJ794" s="61"/>
      <c r="BAK794" s="61"/>
      <c r="BAL794" s="61"/>
      <c r="BAM794" s="61"/>
      <c r="BAN794" s="61"/>
      <c r="BAO794" s="61"/>
      <c r="BAP794" s="61"/>
      <c r="BAQ794" s="61"/>
      <c r="BAR794" s="61"/>
      <c r="BAS794" s="61"/>
      <c r="BAT794" s="61"/>
      <c r="BAU794" s="61"/>
      <c r="BAV794" s="61"/>
      <c r="BAW794" s="61"/>
      <c r="BAX794" s="61"/>
      <c r="BAY794" s="61"/>
      <c r="BAZ794" s="61"/>
      <c r="BBA794" s="61"/>
      <c r="BBB794" s="61"/>
      <c r="BBC794" s="61"/>
      <c r="BBD794" s="61"/>
      <c r="BBE794" s="61"/>
      <c r="BBF794" s="61"/>
      <c r="BBG794" s="61"/>
      <c r="BBH794" s="61"/>
      <c r="BBI794" s="61"/>
      <c r="BBJ794" s="61"/>
      <c r="BBK794" s="61"/>
      <c r="BBL794" s="61"/>
      <c r="BBM794" s="61"/>
      <c r="BBN794" s="61"/>
      <c r="BBO794" s="61"/>
      <c r="BBP794" s="61"/>
      <c r="BBQ794" s="61"/>
      <c r="BBR794" s="61"/>
      <c r="BBS794" s="61"/>
      <c r="BBT794" s="61"/>
      <c r="BBU794" s="61"/>
      <c r="BBV794" s="61"/>
      <c r="BBW794" s="61"/>
      <c r="BBX794" s="61"/>
      <c r="BBY794" s="61"/>
      <c r="BBZ794" s="61"/>
      <c r="BCA794" s="61"/>
      <c r="BCB794" s="61"/>
      <c r="BCC794" s="61"/>
      <c r="BCD794" s="61"/>
      <c r="BCE794" s="61"/>
      <c r="BCF794" s="61"/>
      <c r="BCG794" s="61"/>
      <c r="BCH794" s="61"/>
      <c r="BCI794" s="61"/>
      <c r="BCJ794" s="61"/>
      <c r="BCK794" s="61"/>
      <c r="BCL794" s="61"/>
      <c r="BCM794" s="61"/>
      <c r="BCN794" s="61"/>
      <c r="BCO794" s="61"/>
      <c r="BCP794" s="61"/>
      <c r="BCQ794" s="61"/>
      <c r="BCR794" s="61"/>
      <c r="BCS794" s="61"/>
      <c r="BCT794" s="61"/>
      <c r="BCU794" s="61"/>
      <c r="BCV794" s="61"/>
      <c r="BCW794" s="61"/>
      <c r="BCX794" s="61"/>
      <c r="BCY794" s="61"/>
      <c r="BCZ794" s="61"/>
      <c r="BDA794" s="61"/>
      <c r="BDB794" s="61"/>
      <c r="BDC794" s="61"/>
      <c r="BDD794" s="61"/>
      <c r="BDE794" s="61"/>
      <c r="BDF794" s="61"/>
      <c r="BDG794" s="61"/>
      <c r="BDH794" s="61"/>
      <c r="BDI794" s="61"/>
      <c r="BDJ794" s="61"/>
      <c r="BDK794" s="61"/>
      <c r="BDL794" s="61"/>
      <c r="BDM794" s="61"/>
      <c r="BDN794" s="61"/>
      <c r="BDO794" s="61"/>
      <c r="BDP794" s="61"/>
      <c r="BDQ794" s="61"/>
      <c r="BDR794" s="61"/>
      <c r="BDS794" s="61"/>
      <c r="BDT794" s="61"/>
      <c r="BDU794" s="61"/>
      <c r="BDV794" s="61"/>
      <c r="BDW794" s="61"/>
      <c r="BDX794" s="61"/>
      <c r="BDY794" s="61"/>
      <c r="BDZ794" s="61"/>
      <c r="BEA794" s="61"/>
      <c r="BEB794" s="61"/>
      <c r="BEC794" s="61"/>
      <c r="BED794" s="61"/>
      <c r="BEE794" s="61"/>
      <c r="BEF794" s="61"/>
      <c r="BEG794" s="61"/>
      <c r="BEH794" s="61"/>
      <c r="BEI794" s="61"/>
      <c r="BEJ794" s="61"/>
      <c r="BEK794" s="61"/>
      <c r="BEL794" s="61"/>
      <c r="BEM794" s="61"/>
      <c r="BEN794" s="61"/>
      <c r="BEO794" s="61"/>
      <c r="BEP794" s="61"/>
      <c r="BEQ794" s="61"/>
      <c r="BER794" s="61"/>
      <c r="BES794" s="61"/>
      <c r="BET794" s="61"/>
      <c r="BEU794" s="61"/>
      <c r="BEV794" s="61"/>
      <c r="BEW794" s="61"/>
      <c r="BEX794" s="61"/>
      <c r="BEY794" s="61"/>
      <c r="BEZ794" s="61"/>
      <c r="BFA794" s="61"/>
      <c r="BFB794" s="61"/>
      <c r="BFC794" s="61"/>
      <c r="BFD794" s="61"/>
      <c r="BFE794" s="61"/>
      <c r="BFF794" s="61"/>
      <c r="BFG794" s="61"/>
      <c r="BFH794" s="61"/>
      <c r="BFI794" s="61"/>
      <c r="BFJ794" s="61"/>
      <c r="BFK794" s="61"/>
      <c r="BFL794" s="61"/>
      <c r="BFM794" s="61"/>
      <c r="BFN794" s="61"/>
      <c r="BFO794" s="61"/>
      <c r="BFP794" s="61"/>
      <c r="BFQ794" s="61"/>
      <c r="BFR794" s="61"/>
      <c r="BFS794" s="61"/>
      <c r="BFT794" s="61"/>
      <c r="BFU794" s="61"/>
      <c r="BFV794" s="61"/>
      <c r="BFW794" s="61"/>
      <c r="BFX794" s="61"/>
      <c r="BFY794" s="61"/>
      <c r="BFZ794" s="61"/>
      <c r="BGA794" s="61"/>
      <c r="BGB794" s="61"/>
      <c r="BGC794" s="61"/>
      <c r="BGD794" s="61"/>
      <c r="BGE794" s="61"/>
      <c r="BGF794" s="61"/>
      <c r="BGG794" s="61"/>
      <c r="BGH794" s="61"/>
      <c r="BGI794" s="61"/>
      <c r="BGJ794" s="61"/>
      <c r="BGK794" s="61"/>
      <c r="BGL794" s="61"/>
      <c r="BGM794" s="61"/>
      <c r="BGN794" s="61"/>
      <c r="BGO794" s="61"/>
      <c r="BGP794" s="61"/>
      <c r="BGQ794" s="61"/>
      <c r="BGR794" s="61"/>
      <c r="BGS794" s="61"/>
      <c r="BGT794" s="61"/>
      <c r="BGU794" s="61"/>
      <c r="BGV794" s="61"/>
      <c r="BGW794" s="61"/>
      <c r="BGX794" s="61"/>
      <c r="BGY794" s="61"/>
      <c r="BGZ794" s="61"/>
      <c r="BHA794" s="61"/>
      <c r="BHB794" s="61"/>
      <c r="BHC794" s="61"/>
      <c r="BHD794" s="61"/>
      <c r="BHE794" s="61"/>
      <c r="BHF794" s="61"/>
      <c r="BHG794" s="61"/>
      <c r="BHH794" s="61"/>
      <c r="BHI794" s="61"/>
      <c r="BHJ794" s="61"/>
      <c r="BHK794" s="61"/>
      <c r="BHL794" s="61"/>
      <c r="BHM794" s="61"/>
      <c r="BHN794" s="61"/>
      <c r="BHO794" s="61"/>
      <c r="BHP794" s="61"/>
      <c r="BHQ794" s="61"/>
      <c r="BHR794" s="61"/>
      <c r="BHS794" s="61"/>
      <c r="BHT794" s="61"/>
      <c r="BHU794" s="61"/>
      <c r="BHV794" s="61"/>
      <c r="BHW794" s="61"/>
      <c r="BHX794" s="61"/>
      <c r="BHY794" s="61"/>
      <c r="BHZ794" s="61"/>
      <c r="BIA794" s="61"/>
      <c r="BIB794" s="61"/>
      <c r="BIC794" s="61"/>
      <c r="BID794" s="61"/>
      <c r="BIE794" s="61"/>
      <c r="BIF794" s="61"/>
      <c r="BIG794" s="61"/>
      <c r="BIH794" s="61"/>
      <c r="BII794" s="61"/>
      <c r="BIJ794" s="61"/>
      <c r="BIK794" s="61"/>
      <c r="BIL794" s="61"/>
      <c r="BIM794" s="61"/>
      <c r="BIN794" s="61"/>
      <c r="BIO794" s="61"/>
      <c r="BIP794" s="61"/>
      <c r="BIQ794" s="61"/>
      <c r="BIR794" s="61"/>
      <c r="BIS794" s="61"/>
      <c r="BIT794" s="61"/>
      <c r="BIU794" s="61"/>
      <c r="BIV794" s="61"/>
      <c r="BIW794" s="61"/>
      <c r="BIX794" s="61"/>
      <c r="BIY794" s="61"/>
      <c r="BIZ794" s="61"/>
      <c r="BJA794" s="61"/>
      <c r="BJB794" s="61"/>
      <c r="BJC794" s="61"/>
      <c r="BJD794" s="61"/>
      <c r="BJE794" s="61"/>
      <c r="BJF794" s="61"/>
      <c r="BJG794" s="61"/>
      <c r="BJH794" s="61"/>
      <c r="BJI794" s="61"/>
      <c r="BJJ794" s="61"/>
      <c r="BJK794" s="61"/>
      <c r="BJL794" s="61"/>
      <c r="BJM794" s="61"/>
      <c r="BJN794" s="61"/>
      <c r="BJO794" s="61"/>
      <c r="BJP794" s="61"/>
      <c r="BJQ794" s="61"/>
      <c r="BJR794" s="61"/>
      <c r="BJS794" s="61"/>
      <c r="BJT794" s="61"/>
      <c r="BJU794" s="61"/>
      <c r="BJV794" s="61"/>
      <c r="BJW794" s="61"/>
      <c r="BJX794" s="61"/>
      <c r="BJY794" s="61"/>
      <c r="BJZ794" s="61"/>
      <c r="BKA794" s="61"/>
      <c r="BKB794" s="61"/>
      <c r="BKC794" s="61"/>
      <c r="BKD794" s="61"/>
      <c r="BKE794" s="61"/>
      <c r="BKF794" s="61"/>
      <c r="BKG794" s="61"/>
      <c r="BKH794" s="61"/>
      <c r="BKI794" s="61"/>
      <c r="BKJ794" s="61"/>
      <c r="BKK794" s="61"/>
      <c r="BKL794" s="61"/>
      <c r="BKM794" s="61"/>
      <c r="BKN794" s="61"/>
      <c r="BKO794" s="61"/>
      <c r="BKP794" s="61"/>
      <c r="BKQ794" s="61"/>
      <c r="BKR794" s="61"/>
      <c r="BKS794" s="61"/>
      <c r="BKT794" s="61"/>
      <c r="BKU794" s="61"/>
      <c r="BKV794" s="61"/>
      <c r="BKW794" s="61"/>
      <c r="BKX794" s="61"/>
      <c r="BKY794" s="61"/>
      <c r="BKZ794" s="61"/>
      <c r="BLA794" s="61"/>
      <c r="BLB794" s="61"/>
      <c r="BLC794" s="61"/>
      <c r="BLD794" s="61"/>
      <c r="BLE794" s="61"/>
      <c r="BLF794" s="61"/>
      <c r="BLG794" s="61"/>
      <c r="BLH794" s="61"/>
      <c r="BLI794" s="61"/>
      <c r="BLJ794" s="61"/>
      <c r="BLK794" s="61"/>
      <c r="BLL794" s="61"/>
      <c r="BLM794" s="61"/>
      <c r="BLN794" s="61"/>
      <c r="BLO794" s="61"/>
      <c r="BLP794" s="61"/>
      <c r="BLQ794" s="61"/>
      <c r="BLR794" s="61"/>
      <c r="BLS794" s="61"/>
      <c r="BLT794" s="61"/>
      <c r="BLU794" s="61"/>
      <c r="BLV794" s="61"/>
      <c r="BLW794" s="61"/>
      <c r="BLX794" s="61"/>
      <c r="BLY794" s="61"/>
      <c r="BLZ794" s="61"/>
      <c r="BMA794" s="61"/>
      <c r="BMB794" s="61"/>
      <c r="BMC794" s="61"/>
      <c r="BMD794" s="61"/>
      <c r="BME794" s="61"/>
      <c r="BMF794" s="61"/>
      <c r="BMG794" s="61"/>
      <c r="BMH794" s="61"/>
      <c r="BMI794" s="61"/>
      <c r="BMJ794" s="61"/>
      <c r="BMK794" s="61"/>
      <c r="BML794" s="61"/>
      <c r="BMM794" s="61"/>
      <c r="BMN794" s="61"/>
      <c r="BMO794" s="61"/>
      <c r="BMP794" s="61"/>
      <c r="BMQ794" s="61"/>
      <c r="BMR794" s="61"/>
      <c r="BMS794" s="61"/>
      <c r="BMT794" s="61"/>
      <c r="BMU794" s="61"/>
      <c r="BMV794" s="61"/>
      <c r="BMW794" s="61"/>
      <c r="BMX794" s="61"/>
      <c r="BMY794" s="61"/>
      <c r="BMZ794" s="61"/>
      <c r="BNA794" s="61"/>
      <c r="BNB794" s="61"/>
      <c r="BNC794" s="61"/>
      <c r="BND794" s="61"/>
      <c r="BNE794" s="61"/>
      <c r="BNF794" s="61"/>
      <c r="BNG794" s="61"/>
      <c r="BNH794" s="61"/>
      <c r="BNI794" s="61"/>
      <c r="BNJ794" s="61"/>
      <c r="BNK794" s="61"/>
      <c r="BNL794" s="61"/>
      <c r="BNM794" s="61"/>
      <c r="BNN794" s="61"/>
      <c r="BNO794" s="61"/>
      <c r="BNP794" s="61"/>
      <c r="BNQ794" s="61"/>
      <c r="BNR794" s="61"/>
      <c r="BNS794" s="61"/>
      <c r="BNT794" s="61"/>
      <c r="BNU794" s="61"/>
      <c r="BNV794" s="61"/>
      <c r="BNW794" s="61"/>
      <c r="BNX794" s="61"/>
      <c r="BNY794" s="61"/>
      <c r="BNZ794" s="61"/>
      <c r="BOA794" s="61"/>
      <c r="BOB794" s="61"/>
      <c r="BOC794" s="61"/>
      <c r="BOD794" s="61"/>
      <c r="BOE794" s="61"/>
      <c r="BOF794" s="61"/>
      <c r="BOG794" s="61"/>
      <c r="BOH794" s="61"/>
      <c r="BOI794" s="61"/>
      <c r="BOJ794" s="61"/>
      <c r="BOK794" s="61"/>
      <c r="BOL794" s="61"/>
      <c r="BOM794" s="61"/>
      <c r="BON794" s="61"/>
      <c r="BOO794" s="61"/>
      <c r="BOP794" s="61"/>
      <c r="BOQ794" s="61"/>
      <c r="BOR794" s="61"/>
      <c r="BOS794" s="61"/>
      <c r="BOT794" s="61"/>
      <c r="BOU794" s="61"/>
      <c r="BOV794" s="61"/>
      <c r="BOW794" s="61"/>
      <c r="BOX794" s="61"/>
      <c r="BOY794" s="61"/>
      <c r="BOZ794" s="61"/>
      <c r="BPA794" s="61"/>
      <c r="BPB794" s="61"/>
      <c r="BPC794" s="61"/>
      <c r="BPD794" s="61"/>
      <c r="BPE794" s="61"/>
      <c r="BPF794" s="61"/>
      <c r="BPG794" s="61"/>
      <c r="BPH794" s="61"/>
      <c r="BPI794" s="61"/>
      <c r="BPJ794" s="61"/>
      <c r="BPK794" s="61"/>
      <c r="BPL794" s="61"/>
      <c r="BPM794" s="61"/>
      <c r="BPN794" s="61"/>
      <c r="BPO794" s="61"/>
      <c r="BPP794" s="61"/>
      <c r="BPQ794" s="61"/>
      <c r="BPR794" s="61"/>
      <c r="BPS794" s="61"/>
      <c r="BPT794" s="61"/>
      <c r="BPU794" s="61"/>
      <c r="BPV794" s="61"/>
      <c r="BPW794" s="61"/>
      <c r="BPX794" s="61"/>
      <c r="BPY794" s="61"/>
      <c r="BPZ794" s="61"/>
      <c r="BQA794" s="61"/>
      <c r="BQB794" s="61"/>
      <c r="BQC794" s="61"/>
      <c r="BQD794" s="61"/>
      <c r="BQE794" s="61"/>
      <c r="BQF794" s="61"/>
      <c r="BQG794" s="61"/>
      <c r="BQH794" s="61"/>
      <c r="BQI794" s="61"/>
      <c r="BQJ794" s="61"/>
      <c r="BQK794" s="61"/>
      <c r="BQL794" s="61"/>
      <c r="BQM794" s="61"/>
      <c r="BQN794" s="61"/>
      <c r="BQO794" s="61"/>
      <c r="BQP794" s="61"/>
      <c r="BQQ794" s="61"/>
      <c r="BQR794" s="61"/>
      <c r="BQS794" s="61"/>
      <c r="BQT794" s="61"/>
      <c r="BQU794" s="61"/>
      <c r="BQV794" s="61"/>
      <c r="BQW794" s="61"/>
      <c r="BQX794" s="61"/>
      <c r="BQY794" s="61"/>
      <c r="BQZ794" s="61"/>
      <c r="BRA794" s="61"/>
      <c r="BRB794" s="61"/>
      <c r="BRC794" s="61"/>
      <c r="BRD794" s="61"/>
      <c r="BRE794" s="61"/>
      <c r="BRF794" s="61"/>
      <c r="BRG794" s="61"/>
      <c r="BRH794" s="61"/>
      <c r="BRI794" s="61"/>
      <c r="BRJ794" s="61"/>
      <c r="BRK794" s="61"/>
      <c r="BRL794" s="61"/>
      <c r="BRM794" s="61"/>
      <c r="BRN794" s="61"/>
      <c r="BRO794" s="61"/>
      <c r="BRP794" s="61"/>
      <c r="BRQ794" s="61"/>
      <c r="BRR794" s="61"/>
      <c r="BRS794" s="61"/>
      <c r="BRT794" s="61"/>
      <c r="BRU794" s="61"/>
      <c r="BRV794" s="61"/>
      <c r="BRW794" s="61"/>
      <c r="BRX794" s="61"/>
      <c r="BRY794" s="61"/>
      <c r="BRZ794" s="61"/>
      <c r="BSA794" s="61"/>
      <c r="BSB794" s="61"/>
      <c r="BSC794" s="61"/>
      <c r="BSD794" s="61"/>
      <c r="BSE794" s="61"/>
      <c r="BSF794" s="61"/>
      <c r="BSG794" s="61"/>
      <c r="BSH794" s="61"/>
      <c r="BSI794" s="61"/>
      <c r="BSJ794" s="61"/>
      <c r="BSK794" s="61"/>
      <c r="BSL794" s="61"/>
      <c r="BSM794" s="61"/>
      <c r="BSN794" s="61"/>
      <c r="BSO794" s="61"/>
      <c r="BSP794" s="61"/>
      <c r="BSQ794" s="61"/>
      <c r="BSR794" s="61"/>
      <c r="BSS794" s="61"/>
      <c r="BST794" s="61"/>
      <c r="BSU794" s="61"/>
      <c r="BSV794" s="61"/>
      <c r="BSW794" s="61"/>
      <c r="BSX794" s="61"/>
      <c r="BSY794" s="61"/>
      <c r="BSZ794" s="61"/>
      <c r="BTA794" s="61"/>
      <c r="BTB794" s="61"/>
      <c r="BTC794" s="61"/>
      <c r="BTD794" s="61"/>
      <c r="BTE794" s="61"/>
      <c r="BTF794" s="61"/>
      <c r="BTG794" s="61"/>
      <c r="BTH794" s="61"/>
      <c r="BTI794" s="61"/>
      <c r="BTJ794" s="61"/>
      <c r="BTK794" s="61"/>
      <c r="BTL794" s="61"/>
      <c r="BTM794" s="61"/>
      <c r="BTN794" s="61"/>
      <c r="BTO794" s="61"/>
      <c r="BTP794" s="61"/>
      <c r="BTQ794" s="61"/>
      <c r="BTR794" s="61"/>
      <c r="BTS794" s="61"/>
      <c r="BTT794" s="61"/>
      <c r="BTU794" s="61"/>
      <c r="BTV794" s="61"/>
      <c r="BTW794" s="61"/>
      <c r="BTX794" s="61"/>
      <c r="BTY794" s="61"/>
      <c r="BTZ794" s="61"/>
      <c r="BUA794" s="61"/>
      <c r="BUB794" s="61"/>
      <c r="BUC794" s="61"/>
      <c r="BUD794" s="61"/>
      <c r="BUE794" s="61"/>
      <c r="BUF794" s="61"/>
      <c r="BUG794" s="61"/>
      <c r="BUH794" s="61"/>
      <c r="BUI794" s="61"/>
      <c r="BUJ794" s="61"/>
      <c r="BUK794" s="61"/>
      <c r="BUL794" s="61"/>
      <c r="BUM794" s="61"/>
      <c r="BUN794" s="61"/>
      <c r="BUO794" s="61"/>
      <c r="BUP794" s="61"/>
      <c r="BUQ794" s="61"/>
      <c r="BUR794" s="61"/>
      <c r="BUS794" s="61"/>
      <c r="BUT794" s="61"/>
      <c r="BUU794" s="61"/>
      <c r="BUV794" s="61"/>
      <c r="BUW794" s="61"/>
      <c r="BUX794" s="61"/>
      <c r="BUY794" s="61"/>
      <c r="BUZ794" s="61"/>
      <c r="BVA794" s="61"/>
      <c r="BVB794" s="61"/>
      <c r="BVC794" s="61"/>
      <c r="BVD794" s="61"/>
      <c r="BVE794" s="61"/>
      <c r="BVF794" s="61"/>
      <c r="BVG794" s="61"/>
      <c r="BVH794" s="61"/>
      <c r="BVI794" s="61"/>
      <c r="BVJ794" s="61"/>
      <c r="BVK794" s="61"/>
      <c r="BVL794" s="61"/>
      <c r="BVM794" s="61"/>
      <c r="BVN794" s="61"/>
      <c r="BVO794" s="61"/>
      <c r="BVP794" s="61"/>
      <c r="BVQ794" s="61"/>
      <c r="BVR794" s="61"/>
      <c r="BVS794" s="61"/>
      <c r="BVT794" s="61"/>
      <c r="BVU794" s="61"/>
      <c r="BVV794" s="61"/>
      <c r="BVW794" s="61"/>
      <c r="BVX794" s="61"/>
      <c r="BVY794" s="61"/>
      <c r="BVZ794" s="61"/>
      <c r="BWA794" s="61"/>
      <c r="BWB794" s="61"/>
      <c r="BWC794" s="61"/>
      <c r="BWD794" s="61"/>
      <c r="BWE794" s="61"/>
      <c r="BWF794" s="61"/>
      <c r="BWG794" s="61"/>
      <c r="BWH794" s="61"/>
      <c r="BWI794" s="61"/>
      <c r="BWJ794" s="61"/>
      <c r="BWK794" s="61"/>
      <c r="BWL794" s="61"/>
      <c r="BWM794" s="61"/>
      <c r="BWN794" s="61"/>
      <c r="BWO794" s="61"/>
      <c r="BWP794" s="61"/>
      <c r="BWQ794" s="61"/>
      <c r="BWR794" s="61"/>
      <c r="BWS794" s="61"/>
      <c r="BWT794" s="61"/>
      <c r="BWU794" s="61"/>
      <c r="BWV794" s="61"/>
      <c r="BWW794" s="61"/>
      <c r="BWX794" s="61"/>
      <c r="BWY794" s="61"/>
      <c r="BWZ794" s="61"/>
      <c r="BXA794" s="61"/>
      <c r="BXB794" s="61"/>
      <c r="BXC794" s="61"/>
      <c r="BXD794" s="61"/>
      <c r="BXE794" s="61"/>
      <c r="BXF794" s="61"/>
      <c r="BXG794" s="61"/>
      <c r="BXH794" s="61"/>
      <c r="BXI794" s="61"/>
      <c r="BXJ794" s="61"/>
      <c r="BXK794" s="61"/>
      <c r="BXL794" s="61"/>
      <c r="BXM794" s="61"/>
      <c r="BXN794" s="61"/>
      <c r="BXO794" s="61"/>
      <c r="BXP794" s="61"/>
      <c r="BXQ794" s="61"/>
      <c r="BXR794" s="61"/>
      <c r="BXS794" s="61"/>
      <c r="BXT794" s="61"/>
      <c r="BXU794" s="61"/>
      <c r="BXV794" s="61"/>
      <c r="BXW794" s="61"/>
      <c r="BXX794" s="61"/>
      <c r="BXY794" s="61"/>
      <c r="BXZ794" s="61"/>
      <c r="BYA794" s="61"/>
      <c r="BYB794" s="61"/>
      <c r="BYC794" s="61"/>
      <c r="BYD794" s="61"/>
      <c r="BYE794" s="61"/>
      <c r="BYF794" s="61"/>
      <c r="BYG794" s="61"/>
      <c r="BYH794" s="61"/>
      <c r="BYI794" s="61"/>
      <c r="BYJ794" s="61"/>
      <c r="BYK794" s="61"/>
      <c r="BYL794" s="61"/>
      <c r="BYM794" s="61"/>
      <c r="BYN794" s="61"/>
      <c r="BYO794" s="61"/>
      <c r="BYP794" s="61"/>
      <c r="BYQ794" s="61"/>
      <c r="BYR794" s="61"/>
      <c r="BYS794" s="61"/>
      <c r="BYT794" s="61"/>
      <c r="BYU794" s="61"/>
      <c r="BYV794" s="61"/>
      <c r="BYW794" s="61"/>
      <c r="BYX794" s="61"/>
      <c r="BYY794" s="61"/>
      <c r="BYZ794" s="61"/>
      <c r="BZA794" s="61"/>
      <c r="BZB794" s="61"/>
      <c r="BZC794" s="61"/>
      <c r="BZD794" s="61"/>
      <c r="BZE794" s="61"/>
      <c r="BZF794" s="61"/>
      <c r="BZG794" s="61"/>
      <c r="BZH794" s="61"/>
      <c r="BZI794" s="61"/>
      <c r="BZJ794" s="61"/>
      <c r="BZK794" s="61"/>
      <c r="BZL794" s="61"/>
      <c r="BZM794" s="61"/>
      <c r="BZN794" s="61"/>
      <c r="BZO794" s="61"/>
      <c r="BZP794" s="61"/>
      <c r="BZQ794" s="61"/>
      <c r="BZR794" s="61"/>
      <c r="BZS794" s="61"/>
      <c r="BZT794" s="61"/>
      <c r="BZU794" s="61"/>
      <c r="BZV794" s="61"/>
      <c r="BZW794" s="61"/>
      <c r="BZX794" s="61"/>
      <c r="BZY794" s="61"/>
      <c r="BZZ794" s="61"/>
      <c r="CAA794" s="61"/>
      <c r="CAB794" s="61"/>
      <c r="CAC794" s="61"/>
      <c r="CAD794" s="61"/>
      <c r="CAE794" s="61"/>
      <c r="CAF794" s="61"/>
      <c r="CAG794" s="61"/>
      <c r="CAH794" s="61"/>
      <c r="CAI794" s="61"/>
      <c r="CAJ794" s="61"/>
      <c r="CAK794" s="61"/>
      <c r="CAL794" s="61"/>
      <c r="CAM794" s="61"/>
      <c r="CAN794" s="61"/>
      <c r="CAO794" s="61"/>
      <c r="CAP794" s="61"/>
      <c r="CAQ794" s="61"/>
      <c r="CAR794" s="61"/>
      <c r="CAS794" s="61"/>
      <c r="CAT794" s="61"/>
      <c r="CAU794" s="61"/>
      <c r="CAV794" s="61"/>
      <c r="CAW794" s="61"/>
      <c r="CAX794" s="61"/>
      <c r="CAY794" s="61"/>
      <c r="CAZ794" s="61"/>
      <c r="CBA794" s="61"/>
      <c r="CBB794" s="61"/>
      <c r="CBC794" s="61"/>
      <c r="CBD794" s="61"/>
      <c r="CBE794" s="61"/>
      <c r="CBF794" s="61"/>
      <c r="CBG794" s="61"/>
      <c r="CBH794" s="61"/>
      <c r="CBI794" s="61"/>
      <c r="CBJ794" s="61"/>
      <c r="CBK794" s="61"/>
      <c r="CBL794" s="61"/>
      <c r="CBM794" s="61"/>
      <c r="CBN794" s="61"/>
      <c r="CBO794" s="61"/>
      <c r="CBP794" s="61"/>
      <c r="CBQ794" s="61"/>
      <c r="CBR794" s="61"/>
      <c r="CBS794" s="61"/>
      <c r="CBT794" s="61"/>
      <c r="CBU794" s="61"/>
      <c r="CBV794" s="61"/>
      <c r="CBW794" s="61"/>
      <c r="CBX794" s="61"/>
      <c r="CBY794" s="61"/>
      <c r="CBZ794" s="61"/>
      <c r="CCA794" s="61"/>
      <c r="CCB794" s="61"/>
      <c r="CCC794" s="61"/>
      <c r="CCD794" s="61"/>
      <c r="CCE794" s="61"/>
      <c r="CCF794" s="61"/>
      <c r="CCG794" s="61"/>
      <c r="CCH794" s="61"/>
      <c r="CCI794" s="61"/>
      <c r="CCJ794" s="61"/>
      <c r="CCK794" s="61"/>
      <c r="CCL794" s="61"/>
      <c r="CCM794" s="61"/>
      <c r="CCN794" s="61"/>
      <c r="CCO794" s="61"/>
      <c r="CCP794" s="61"/>
      <c r="CCQ794" s="61"/>
      <c r="CCR794" s="61"/>
      <c r="CCS794" s="61"/>
      <c r="CCT794" s="61"/>
      <c r="CCU794" s="61"/>
      <c r="CCV794" s="61"/>
      <c r="CCW794" s="61"/>
      <c r="CCX794" s="61"/>
      <c r="CCY794" s="61"/>
      <c r="CCZ794" s="61"/>
      <c r="CDA794" s="61"/>
      <c r="CDB794" s="61"/>
      <c r="CDC794" s="61"/>
      <c r="CDD794" s="61"/>
      <c r="CDE794" s="61"/>
      <c r="CDF794" s="61"/>
      <c r="CDG794" s="61"/>
      <c r="CDH794" s="61"/>
      <c r="CDI794" s="61"/>
      <c r="CDJ794" s="61"/>
      <c r="CDK794" s="61"/>
      <c r="CDL794" s="61"/>
      <c r="CDM794" s="61"/>
      <c r="CDN794" s="61"/>
      <c r="CDO794" s="61"/>
      <c r="CDP794" s="61"/>
      <c r="CDQ794" s="61"/>
      <c r="CDR794" s="61"/>
      <c r="CDS794" s="61"/>
      <c r="CDT794" s="61"/>
      <c r="CDU794" s="61"/>
      <c r="CDV794" s="61"/>
      <c r="CDW794" s="61"/>
      <c r="CDX794" s="61"/>
      <c r="CDY794" s="61"/>
      <c r="CDZ794" s="61"/>
      <c r="CEA794" s="61"/>
      <c r="CEB794" s="61"/>
      <c r="CEC794" s="61"/>
      <c r="CED794" s="61"/>
      <c r="CEE794" s="61"/>
      <c r="CEF794" s="61"/>
      <c r="CEG794" s="61"/>
      <c r="CEH794" s="61"/>
      <c r="CEI794" s="61"/>
      <c r="CEJ794" s="61"/>
      <c r="CEK794" s="61"/>
      <c r="CEL794" s="61"/>
      <c r="CEM794" s="61"/>
      <c r="CEN794" s="61"/>
      <c r="CEO794" s="61"/>
      <c r="CEP794" s="61"/>
      <c r="CEQ794" s="61"/>
      <c r="CER794" s="61"/>
      <c r="CES794" s="61"/>
      <c r="CET794" s="61"/>
      <c r="CEU794" s="61"/>
      <c r="CEV794" s="61"/>
      <c r="CEW794" s="61"/>
      <c r="CEX794" s="61"/>
      <c r="CEY794" s="61"/>
      <c r="CEZ794" s="61"/>
      <c r="CFA794" s="61"/>
      <c r="CFB794" s="61"/>
      <c r="CFC794" s="61"/>
      <c r="CFD794" s="61"/>
      <c r="CFE794" s="61"/>
      <c r="CFF794" s="61"/>
      <c r="CFG794" s="61"/>
      <c r="CFH794" s="61"/>
      <c r="CFI794" s="61"/>
      <c r="CFJ794" s="61"/>
      <c r="CFK794" s="61"/>
      <c r="CFL794" s="61"/>
      <c r="CFM794" s="61"/>
      <c r="CFN794" s="61"/>
      <c r="CFO794" s="61"/>
      <c r="CFP794" s="61"/>
      <c r="CFQ794" s="61"/>
      <c r="CFR794" s="61"/>
      <c r="CFS794" s="61"/>
      <c r="CFT794" s="61"/>
      <c r="CFU794" s="61"/>
      <c r="CFV794" s="61"/>
      <c r="CFW794" s="61"/>
      <c r="CFX794" s="61"/>
      <c r="CFY794" s="61"/>
      <c r="CFZ794" s="61"/>
      <c r="CGA794" s="61"/>
      <c r="CGB794" s="61"/>
      <c r="CGC794" s="61"/>
      <c r="CGD794" s="61"/>
      <c r="CGE794" s="61"/>
      <c r="CGF794" s="61"/>
      <c r="CGG794" s="61"/>
      <c r="CGH794" s="61"/>
      <c r="CGI794" s="61"/>
      <c r="CGJ794" s="61"/>
      <c r="CGK794" s="61"/>
      <c r="CGL794" s="61"/>
      <c r="CGM794" s="61"/>
      <c r="CGN794" s="61"/>
      <c r="CGO794" s="61"/>
      <c r="CGP794" s="61"/>
      <c r="CGQ794" s="61"/>
      <c r="CGR794" s="61"/>
      <c r="CGS794" s="61"/>
      <c r="CGT794" s="61"/>
      <c r="CGU794" s="61"/>
      <c r="CGV794" s="61"/>
      <c r="CGW794" s="61"/>
      <c r="CGX794" s="61"/>
      <c r="CGY794" s="61"/>
      <c r="CGZ794" s="61"/>
      <c r="CHA794" s="61"/>
      <c r="CHB794" s="61"/>
      <c r="CHC794" s="61"/>
      <c r="CHD794" s="61"/>
      <c r="CHE794" s="61"/>
      <c r="CHF794" s="61"/>
      <c r="CHG794" s="61"/>
      <c r="CHH794" s="61"/>
      <c r="CHI794" s="61"/>
      <c r="CHJ794" s="61"/>
      <c r="CHK794" s="61"/>
      <c r="CHL794" s="61"/>
      <c r="CHM794" s="61"/>
      <c r="CHN794" s="61"/>
      <c r="CHO794" s="61"/>
      <c r="CHP794" s="61"/>
      <c r="CHQ794" s="61"/>
      <c r="CHR794" s="61"/>
      <c r="CHS794" s="61"/>
      <c r="CHT794" s="61"/>
      <c r="CHU794" s="61"/>
      <c r="CHV794" s="61"/>
      <c r="CHW794" s="61"/>
      <c r="CHX794" s="61"/>
      <c r="CHY794" s="61"/>
      <c r="CHZ794" s="61"/>
      <c r="CIA794" s="61"/>
      <c r="CIB794" s="61"/>
      <c r="CIC794" s="61"/>
      <c r="CID794" s="61"/>
      <c r="CIE794" s="61"/>
      <c r="CIF794" s="61"/>
      <c r="CIG794" s="61"/>
      <c r="CIH794" s="61"/>
      <c r="CII794" s="61"/>
      <c r="CIJ794" s="61"/>
      <c r="CIK794" s="61"/>
      <c r="CIL794" s="61"/>
      <c r="CIM794" s="61"/>
      <c r="CIN794" s="61"/>
      <c r="CIO794" s="61"/>
      <c r="CIP794" s="61"/>
      <c r="CIQ794" s="61"/>
      <c r="CIR794" s="61"/>
      <c r="CIS794" s="61"/>
      <c r="CIT794" s="61"/>
      <c r="CIU794" s="61"/>
      <c r="CIV794" s="61"/>
      <c r="CIW794" s="61"/>
      <c r="CIX794" s="61"/>
      <c r="CIY794" s="61"/>
      <c r="CIZ794" s="61"/>
      <c r="CJA794" s="61"/>
      <c r="CJB794" s="61"/>
      <c r="CJC794" s="61"/>
      <c r="CJD794" s="61"/>
      <c r="CJE794" s="61"/>
      <c r="CJF794" s="61"/>
      <c r="CJG794" s="61"/>
      <c r="CJH794" s="61"/>
      <c r="CJI794" s="61"/>
      <c r="CJJ794" s="61"/>
      <c r="CJK794" s="61"/>
      <c r="CJL794" s="61"/>
      <c r="CJM794" s="61"/>
      <c r="CJN794" s="61"/>
      <c r="CJO794" s="61"/>
      <c r="CJP794" s="61"/>
      <c r="CJQ794" s="61"/>
      <c r="CJR794" s="61"/>
      <c r="CJS794" s="61"/>
      <c r="CJT794" s="61"/>
      <c r="CJU794" s="61"/>
      <c r="CJV794" s="61"/>
      <c r="CJW794" s="61"/>
      <c r="CJX794" s="61"/>
      <c r="CJY794" s="61"/>
      <c r="CJZ794" s="61"/>
      <c r="CKA794" s="61"/>
      <c r="CKB794" s="61"/>
      <c r="CKC794" s="61"/>
      <c r="CKD794" s="61"/>
      <c r="CKE794" s="61"/>
      <c r="CKF794" s="61"/>
      <c r="CKG794" s="61"/>
      <c r="CKH794" s="61"/>
      <c r="CKI794" s="61"/>
      <c r="CKJ794" s="61"/>
      <c r="CKK794" s="61"/>
      <c r="CKL794" s="61"/>
      <c r="CKM794" s="61"/>
      <c r="CKN794" s="61"/>
      <c r="CKO794" s="61"/>
      <c r="CKP794" s="61"/>
      <c r="CKQ794" s="61"/>
      <c r="CKR794" s="61"/>
      <c r="CKS794" s="61"/>
      <c r="CKT794" s="61"/>
      <c r="CKU794" s="61"/>
      <c r="CKV794" s="61"/>
      <c r="CKW794" s="61"/>
      <c r="CKX794" s="61"/>
      <c r="CKY794" s="61"/>
      <c r="CKZ794" s="61"/>
      <c r="CLA794" s="61"/>
      <c r="CLB794" s="61"/>
      <c r="CLC794" s="61"/>
      <c r="CLD794" s="61"/>
      <c r="CLE794" s="61"/>
      <c r="CLF794" s="61"/>
      <c r="CLG794" s="61"/>
      <c r="CLH794" s="61"/>
      <c r="CLI794" s="61"/>
      <c r="CLJ794" s="61"/>
      <c r="CLK794" s="61"/>
      <c r="CLL794" s="61"/>
      <c r="CLM794" s="61"/>
      <c r="CLN794" s="61"/>
      <c r="CLO794" s="61"/>
      <c r="CLP794" s="61"/>
      <c r="CLQ794" s="61"/>
      <c r="CLR794" s="61"/>
      <c r="CLS794" s="61"/>
      <c r="CLT794" s="61"/>
      <c r="CLU794" s="61"/>
      <c r="CLV794" s="61"/>
      <c r="CLW794" s="61"/>
      <c r="CLX794" s="61"/>
      <c r="CLY794" s="61"/>
      <c r="CLZ794" s="61"/>
      <c r="CMA794" s="61"/>
      <c r="CMB794" s="61"/>
      <c r="CMC794" s="61"/>
      <c r="CMD794" s="61"/>
      <c r="CME794" s="61"/>
      <c r="CMF794" s="61"/>
      <c r="CMG794" s="61"/>
      <c r="CMH794" s="61"/>
      <c r="CMI794" s="61"/>
      <c r="CMJ794" s="61"/>
      <c r="CMK794" s="61"/>
      <c r="CML794" s="61"/>
      <c r="CMM794" s="61"/>
      <c r="CMN794" s="61"/>
      <c r="CMO794" s="61"/>
      <c r="CMP794" s="61"/>
      <c r="CMQ794" s="61"/>
      <c r="CMR794" s="61"/>
      <c r="CMS794" s="61"/>
      <c r="CMT794" s="61"/>
      <c r="CMU794" s="61"/>
      <c r="CMV794" s="61"/>
      <c r="CMW794" s="61"/>
      <c r="CMX794" s="61"/>
      <c r="CMY794" s="61"/>
      <c r="CMZ794" s="61"/>
      <c r="CNA794" s="61"/>
      <c r="CNB794" s="61"/>
      <c r="CNC794" s="61"/>
      <c r="CND794" s="61"/>
      <c r="CNE794" s="61"/>
      <c r="CNF794" s="61"/>
      <c r="CNG794" s="61"/>
      <c r="CNH794" s="61"/>
      <c r="CNI794" s="61"/>
      <c r="CNJ794" s="61"/>
      <c r="CNK794" s="61"/>
      <c r="CNL794" s="61"/>
      <c r="CNM794" s="61"/>
      <c r="CNN794" s="61"/>
      <c r="CNO794" s="61"/>
      <c r="CNP794" s="61"/>
      <c r="CNQ794" s="61"/>
      <c r="CNR794" s="61"/>
      <c r="CNS794" s="61"/>
      <c r="CNT794" s="61"/>
      <c r="CNU794" s="61"/>
      <c r="CNV794" s="61"/>
      <c r="CNW794" s="61"/>
      <c r="CNX794" s="61"/>
      <c r="CNY794" s="61"/>
      <c r="CNZ794" s="61"/>
      <c r="COA794" s="61"/>
      <c r="COB794" s="61"/>
      <c r="COC794" s="61"/>
      <c r="COD794" s="61"/>
      <c r="COE794" s="61"/>
      <c r="COF794" s="61"/>
      <c r="COG794" s="61"/>
      <c r="COH794" s="61"/>
      <c r="COI794" s="61"/>
      <c r="COJ794" s="61"/>
      <c r="COK794" s="61"/>
      <c r="COL794" s="61"/>
      <c r="COM794" s="61"/>
      <c r="CON794" s="61"/>
      <c r="COO794" s="61"/>
      <c r="COP794" s="61"/>
      <c r="COQ794" s="61"/>
      <c r="COR794" s="61"/>
      <c r="COS794" s="61"/>
      <c r="COT794" s="61"/>
      <c r="COU794" s="61"/>
      <c r="COV794" s="61"/>
      <c r="COW794" s="61"/>
      <c r="COX794" s="61"/>
      <c r="COY794" s="61"/>
      <c r="COZ794" s="61"/>
      <c r="CPA794" s="61"/>
      <c r="CPB794" s="61"/>
      <c r="CPC794" s="61"/>
      <c r="CPD794" s="61"/>
      <c r="CPE794" s="61"/>
      <c r="CPF794" s="61"/>
      <c r="CPG794" s="61"/>
      <c r="CPH794" s="61"/>
      <c r="CPI794" s="61"/>
      <c r="CPJ794" s="61"/>
      <c r="CPK794" s="61"/>
      <c r="CPL794" s="61"/>
      <c r="CPM794" s="61"/>
      <c r="CPN794" s="61"/>
      <c r="CPO794" s="61"/>
      <c r="CPP794" s="61"/>
      <c r="CPQ794" s="61"/>
      <c r="CPR794" s="61"/>
      <c r="CPS794" s="61"/>
      <c r="CPT794" s="61"/>
      <c r="CPU794" s="61"/>
      <c r="CPV794" s="61"/>
      <c r="CPW794" s="61"/>
      <c r="CPX794" s="61"/>
      <c r="CPY794" s="61"/>
      <c r="CPZ794" s="61"/>
      <c r="CQA794" s="61"/>
      <c r="CQB794" s="61"/>
      <c r="CQC794" s="61"/>
      <c r="CQD794" s="61"/>
      <c r="CQE794" s="61"/>
      <c r="CQF794" s="61"/>
      <c r="CQG794" s="61"/>
      <c r="CQH794" s="61"/>
      <c r="CQI794" s="61"/>
      <c r="CQJ794" s="61"/>
      <c r="CQK794" s="61"/>
      <c r="CQL794" s="61"/>
      <c r="CQM794" s="61"/>
      <c r="CQN794" s="61"/>
      <c r="CQO794" s="61"/>
      <c r="CQP794" s="61"/>
      <c r="CQQ794" s="61"/>
      <c r="CQR794" s="61"/>
      <c r="CQS794" s="61"/>
      <c r="CQT794" s="61"/>
      <c r="CQU794" s="61"/>
      <c r="CQV794" s="61"/>
      <c r="CQW794" s="61"/>
      <c r="CQX794" s="61"/>
      <c r="CQY794" s="61"/>
      <c r="CQZ794" s="61"/>
      <c r="CRA794" s="61"/>
      <c r="CRB794" s="61"/>
      <c r="CRC794" s="61"/>
      <c r="CRD794" s="61"/>
      <c r="CRE794" s="61"/>
      <c r="CRF794" s="61"/>
      <c r="CRG794" s="61"/>
      <c r="CRH794" s="61"/>
      <c r="CRI794" s="61"/>
      <c r="CRJ794" s="61"/>
      <c r="CRK794" s="61"/>
      <c r="CRL794" s="61"/>
      <c r="CRM794" s="61"/>
      <c r="CRN794" s="61"/>
      <c r="CRO794" s="61"/>
      <c r="CRP794" s="61"/>
      <c r="CRQ794" s="61"/>
      <c r="CRR794" s="61"/>
      <c r="CRS794" s="61"/>
      <c r="CRT794" s="61"/>
      <c r="CRU794" s="61"/>
      <c r="CRV794" s="61"/>
      <c r="CRW794" s="61"/>
      <c r="CRX794" s="61"/>
      <c r="CRY794" s="61"/>
      <c r="CRZ794" s="61"/>
      <c r="CSA794" s="61"/>
      <c r="CSB794" s="61"/>
      <c r="CSC794" s="61"/>
      <c r="CSD794" s="61"/>
      <c r="CSE794" s="61"/>
      <c r="CSF794" s="61"/>
      <c r="CSG794" s="61"/>
      <c r="CSH794" s="61"/>
      <c r="CSI794" s="61"/>
      <c r="CSJ794" s="61"/>
      <c r="CSK794" s="61"/>
      <c r="CSL794" s="61"/>
      <c r="CSM794" s="61"/>
      <c r="CSN794" s="61"/>
      <c r="CSO794" s="61"/>
      <c r="CSP794" s="61"/>
      <c r="CSQ794" s="61"/>
      <c r="CSR794" s="61"/>
      <c r="CSS794" s="61"/>
      <c r="CST794" s="61"/>
      <c r="CSU794" s="61"/>
      <c r="CSV794" s="61"/>
      <c r="CSW794" s="61"/>
      <c r="CSX794" s="61"/>
      <c r="CSY794" s="61"/>
      <c r="CSZ794" s="61"/>
      <c r="CTA794" s="61"/>
      <c r="CTB794" s="61"/>
      <c r="CTC794" s="61"/>
      <c r="CTD794" s="61"/>
      <c r="CTE794" s="61"/>
      <c r="CTF794" s="61"/>
      <c r="CTG794" s="61"/>
      <c r="CTH794" s="61"/>
      <c r="CTI794" s="61"/>
      <c r="CTJ794" s="61"/>
      <c r="CTK794" s="61"/>
      <c r="CTL794" s="61"/>
      <c r="CTM794" s="61"/>
      <c r="CTN794" s="61"/>
      <c r="CTO794" s="61"/>
      <c r="CTP794" s="61"/>
      <c r="CTQ794" s="61"/>
      <c r="CTR794" s="61"/>
      <c r="CTS794" s="61"/>
      <c r="CTT794" s="61"/>
      <c r="CTU794" s="61"/>
      <c r="CTV794" s="61"/>
      <c r="CTW794" s="61"/>
      <c r="CTX794" s="61"/>
      <c r="CTY794" s="61"/>
      <c r="CTZ794" s="61"/>
      <c r="CUA794" s="61"/>
      <c r="CUB794" s="61"/>
      <c r="CUC794" s="61"/>
      <c r="CUD794" s="61"/>
      <c r="CUE794" s="61"/>
      <c r="CUF794" s="61"/>
      <c r="CUG794" s="61"/>
      <c r="CUH794" s="61"/>
      <c r="CUI794" s="61"/>
      <c r="CUJ794" s="61"/>
      <c r="CUK794" s="61"/>
      <c r="CUL794" s="61"/>
      <c r="CUM794" s="61"/>
      <c r="CUN794" s="61"/>
      <c r="CUO794" s="61"/>
      <c r="CUP794" s="61"/>
      <c r="CUQ794" s="61"/>
      <c r="CUR794" s="61"/>
      <c r="CUS794" s="61"/>
      <c r="CUT794" s="61"/>
      <c r="CUU794" s="61"/>
      <c r="CUV794" s="61"/>
      <c r="CUW794" s="61"/>
      <c r="CUX794" s="61"/>
      <c r="CUY794" s="61"/>
      <c r="CUZ794" s="61"/>
      <c r="CVA794" s="61"/>
      <c r="CVB794" s="61"/>
      <c r="CVC794" s="61"/>
      <c r="CVD794" s="61"/>
      <c r="CVE794" s="61"/>
      <c r="CVF794" s="61"/>
      <c r="CVG794" s="61"/>
      <c r="CVH794" s="61"/>
      <c r="CVI794" s="61"/>
      <c r="CVJ794" s="61"/>
      <c r="CVK794" s="61"/>
      <c r="CVL794" s="61"/>
      <c r="CVM794" s="61"/>
      <c r="CVN794" s="61"/>
      <c r="CVO794" s="61"/>
      <c r="CVP794" s="61"/>
      <c r="CVQ794" s="61"/>
      <c r="CVR794" s="61"/>
      <c r="CVS794" s="61"/>
      <c r="CVT794" s="61"/>
      <c r="CVU794" s="61"/>
      <c r="CVV794" s="61"/>
      <c r="CVW794" s="61"/>
      <c r="CVX794" s="61"/>
      <c r="CVY794" s="61"/>
      <c r="CVZ794" s="61"/>
      <c r="CWA794" s="61"/>
      <c r="CWB794" s="61"/>
      <c r="CWC794" s="61"/>
      <c r="CWD794" s="61"/>
      <c r="CWE794" s="61"/>
      <c r="CWF794" s="61"/>
      <c r="CWG794" s="61"/>
      <c r="CWH794" s="61"/>
      <c r="CWI794" s="61"/>
      <c r="CWJ794" s="61"/>
      <c r="CWK794" s="61"/>
      <c r="CWL794" s="61"/>
      <c r="CWM794" s="61"/>
      <c r="CWN794" s="61"/>
      <c r="CWO794" s="61"/>
      <c r="CWP794" s="61"/>
      <c r="CWQ794" s="61"/>
      <c r="CWR794" s="61"/>
      <c r="CWS794" s="61"/>
      <c r="CWT794" s="61"/>
      <c r="CWU794" s="61"/>
      <c r="CWV794" s="61"/>
      <c r="CWW794" s="61"/>
      <c r="CWX794" s="61"/>
      <c r="CWY794" s="61"/>
      <c r="CWZ794" s="61"/>
      <c r="CXA794" s="61"/>
      <c r="CXB794" s="61"/>
      <c r="CXC794" s="61"/>
      <c r="CXD794" s="61"/>
      <c r="CXE794" s="61"/>
      <c r="CXF794" s="61"/>
      <c r="CXG794" s="61"/>
      <c r="CXH794" s="61"/>
      <c r="CXI794" s="61"/>
      <c r="CXJ794" s="61"/>
      <c r="CXK794" s="61"/>
      <c r="CXL794" s="61"/>
      <c r="CXM794" s="61"/>
      <c r="CXN794" s="61"/>
      <c r="CXO794" s="61"/>
      <c r="CXP794" s="61"/>
      <c r="CXQ794" s="61"/>
      <c r="CXR794" s="61"/>
      <c r="CXS794" s="61"/>
      <c r="CXT794" s="61"/>
      <c r="CXU794" s="61"/>
      <c r="CXV794" s="61"/>
      <c r="CXW794" s="61"/>
      <c r="CXX794" s="61"/>
      <c r="CXY794" s="61"/>
      <c r="CXZ794" s="61"/>
      <c r="CYA794" s="61"/>
      <c r="CYB794" s="61"/>
      <c r="CYC794" s="61"/>
      <c r="CYD794" s="61"/>
      <c r="CYE794" s="61"/>
      <c r="CYF794" s="61"/>
      <c r="CYG794" s="61"/>
      <c r="CYH794" s="61"/>
      <c r="CYI794" s="61"/>
      <c r="CYJ794" s="61"/>
      <c r="CYK794" s="61"/>
      <c r="CYL794" s="61"/>
      <c r="CYM794" s="61"/>
      <c r="CYN794" s="61"/>
      <c r="CYO794" s="61"/>
      <c r="CYP794" s="61"/>
      <c r="CYQ794" s="61"/>
      <c r="CYR794" s="61"/>
      <c r="CYS794" s="61"/>
      <c r="CYT794" s="61"/>
      <c r="CYU794" s="61"/>
      <c r="CYV794" s="61"/>
      <c r="CYW794" s="61"/>
      <c r="CYX794" s="61"/>
      <c r="CYY794" s="61"/>
      <c r="CYZ794" s="61"/>
      <c r="CZA794" s="61"/>
      <c r="CZB794" s="61"/>
      <c r="CZC794" s="61"/>
      <c r="CZD794" s="61"/>
      <c r="CZE794" s="61"/>
      <c r="CZF794" s="61"/>
      <c r="CZG794" s="61"/>
      <c r="CZH794" s="61"/>
      <c r="CZI794" s="61"/>
      <c r="CZJ794" s="61"/>
      <c r="CZK794" s="61"/>
      <c r="CZL794" s="61"/>
      <c r="CZM794" s="61"/>
      <c r="CZN794" s="61"/>
      <c r="CZO794" s="61"/>
      <c r="CZP794" s="61"/>
      <c r="CZQ794" s="61"/>
      <c r="CZR794" s="61"/>
      <c r="CZS794" s="61"/>
      <c r="CZT794" s="61"/>
      <c r="CZU794" s="61"/>
      <c r="CZV794" s="61"/>
      <c r="CZW794" s="61"/>
      <c r="CZX794" s="61"/>
      <c r="CZY794" s="61"/>
      <c r="CZZ794" s="61"/>
      <c r="DAA794" s="61"/>
      <c r="DAB794" s="61"/>
      <c r="DAC794" s="61"/>
      <c r="DAD794" s="61"/>
      <c r="DAE794" s="61"/>
      <c r="DAF794" s="61"/>
      <c r="DAG794" s="61"/>
      <c r="DAH794" s="61"/>
      <c r="DAI794" s="61"/>
      <c r="DAJ794" s="61"/>
      <c r="DAK794" s="61"/>
      <c r="DAL794" s="61"/>
      <c r="DAM794" s="61"/>
      <c r="DAN794" s="61"/>
      <c r="DAO794" s="61"/>
      <c r="DAP794" s="61"/>
      <c r="DAQ794" s="61"/>
      <c r="DAR794" s="61"/>
      <c r="DAS794" s="61"/>
      <c r="DAT794" s="61"/>
      <c r="DAU794" s="61"/>
      <c r="DAV794" s="61"/>
      <c r="DAW794" s="61"/>
      <c r="DAX794" s="61"/>
      <c r="DAY794" s="61"/>
      <c r="DAZ794" s="61"/>
      <c r="DBA794" s="61"/>
      <c r="DBB794" s="61"/>
      <c r="DBC794" s="61"/>
      <c r="DBD794" s="61"/>
      <c r="DBE794" s="61"/>
      <c r="DBF794" s="61"/>
      <c r="DBG794" s="61"/>
      <c r="DBH794" s="61"/>
      <c r="DBI794" s="61"/>
      <c r="DBJ794" s="61"/>
      <c r="DBK794" s="61"/>
      <c r="DBL794" s="61"/>
      <c r="DBM794" s="61"/>
      <c r="DBN794" s="61"/>
      <c r="DBO794" s="61"/>
      <c r="DBP794" s="61"/>
      <c r="DBQ794" s="61"/>
      <c r="DBR794" s="61"/>
      <c r="DBS794" s="61"/>
      <c r="DBT794" s="61"/>
      <c r="DBU794" s="61"/>
      <c r="DBV794" s="61"/>
      <c r="DBW794" s="61"/>
      <c r="DBX794" s="61"/>
      <c r="DBY794" s="61"/>
      <c r="DBZ794" s="61"/>
      <c r="DCA794" s="61"/>
      <c r="DCB794" s="61"/>
      <c r="DCC794" s="61"/>
      <c r="DCD794" s="61"/>
      <c r="DCE794" s="61"/>
      <c r="DCF794" s="61"/>
      <c r="DCG794" s="61"/>
      <c r="DCH794" s="61"/>
      <c r="DCI794" s="61"/>
      <c r="DCJ794" s="61"/>
      <c r="DCK794" s="61"/>
      <c r="DCL794" s="61"/>
      <c r="DCM794" s="61"/>
      <c r="DCN794" s="61"/>
      <c r="DCO794" s="61"/>
      <c r="DCP794" s="61"/>
      <c r="DCQ794" s="61"/>
      <c r="DCR794" s="61"/>
      <c r="DCS794" s="61"/>
      <c r="DCT794" s="61"/>
      <c r="DCU794" s="61"/>
      <c r="DCV794" s="61"/>
      <c r="DCW794" s="61"/>
      <c r="DCX794" s="61"/>
      <c r="DCY794" s="61"/>
      <c r="DCZ794" s="61"/>
      <c r="DDA794" s="61"/>
      <c r="DDB794" s="61"/>
      <c r="DDC794" s="61"/>
      <c r="DDD794" s="61"/>
      <c r="DDE794" s="61"/>
      <c r="DDF794" s="61"/>
      <c r="DDG794" s="61"/>
      <c r="DDH794" s="61"/>
      <c r="DDI794" s="61"/>
      <c r="DDJ794" s="61"/>
      <c r="DDK794" s="61"/>
      <c r="DDL794" s="61"/>
      <c r="DDM794" s="61"/>
      <c r="DDN794" s="61"/>
      <c r="DDO794" s="61"/>
      <c r="DDP794" s="61"/>
      <c r="DDQ794" s="61"/>
      <c r="DDR794" s="61"/>
      <c r="DDS794" s="61"/>
      <c r="DDT794" s="61"/>
      <c r="DDU794" s="61"/>
      <c r="DDV794" s="61"/>
      <c r="DDW794" s="61"/>
      <c r="DDX794" s="61"/>
      <c r="DDY794" s="61"/>
      <c r="DDZ794" s="61"/>
      <c r="DEA794" s="61"/>
      <c r="DEB794" s="61"/>
      <c r="DEC794" s="61"/>
      <c r="DED794" s="61"/>
      <c r="DEE794" s="61"/>
      <c r="DEF794" s="61"/>
      <c r="DEG794" s="61"/>
      <c r="DEH794" s="61"/>
      <c r="DEI794" s="61"/>
      <c r="DEJ794" s="61"/>
      <c r="DEK794" s="61"/>
      <c r="DEL794" s="61"/>
      <c r="DEM794" s="61"/>
      <c r="DEN794" s="61"/>
      <c r="DEO794" s="61"/>
      <c r="DEP794" s="61"/>
      <c r="DEQ794" s="61"/>
      <c r="DER794" s="61"/>
      <c r="DES794" s="61"/>
      <c r="DET794" s="61"/>
      <c r="DEU794" s="61"/>
      <c r="DEV794" s="61"/>
      <c r="DEW794" s="61"/>
      <c r="DEX794" s="61"/>
      <c r="DEY794" s="61"/>
      <c r="DEZ794" s="61"/>
      <c r="DFA794" s="61"/>
      <c r="DFB794" s="61"/>
      <c r="DFC794" s="61"/>
      <c r="DFD794" s="61"/>
      <c r="DFE794" s="61"/>
      <c r="DFF794" s="61"/>
      <c r="DFG794" s="61"/>
      <c r="DFH794" s="61"/>
      <c r="DFI794" s="61"/>
      <c r="DFJ794" s="61"/>
      <c r="DFK794" s="61"/>
      <c r="DFL794" s="61"/>
      <c r="DFM794" s="61"/>
      <c r="DFN794" s="61"/>
      <c r="DFO794" s="61"/>
      <c r="DFP794" s="61"/>
      <c r="DFQ794" s="61"/>
      <c r="DFR794" s="61"/>
      <c r="DFS794" s="61"/>
      <c r="DFT794" s="61"/>
      <c r="DFU794" s="61"/>
      <c r="DFV794" s="61"/>
      <c r="DFW794" s="61"/>
      <c r="DFX794" s="61"/>
      <c r="DFY794" s="61"/>
      <c r="DFZ794" s="61"/>
      <c r="DGA794" s="61"/>
      <c r="DGB794" s="61"/>
      <c r="DGC794" s="61"/>
      <c r="DGD794" s="61"/>
      <c r="DGE794" s="61"/>
      <c r="DGF794" s="61"/>
      <c r="DGG794" s="61"/>
      <c r="DGH794" s="61"/>
      <c r="DGI794" s="61"/>
      <c r="DGJ794" s="61"/>
      <c r="DGK794" s="61"/>
      <c r="DGL794" s="61"/>
      <c r="DGM794" s="61"/>
      <c r="DGN794" s="61"/>
      <c r="DGO794" s="61"/>
      <c r="DGP794" s="61"/>
      <c r="DGQ794" s="61"/>
      <c r="DGR794" s="61"/>
      <c r="DGS794" s="61"/>
      <c r="DGT794" s="61"/>
      <c r="DGU794" s="61"/>
      <c r="DGV794" s="61"/>
      <c r="DGW794" s="61"/>
      <c r="DGX794" s="61"/>
      <c r="DGY794" s="61"/>
      <c r="DGZ794" s="61"/>
      <c r="DHA794" s="61"/>
      <c r="DHB794" s="61"/>
      <c r="DHC794" s="61"/>
      <c r="DHD794" s="61"/>
      <c r="DHE794" s="61"/>
      <c r="DHF794" s="61"/>
      <c r="DHG794" s="61"/>
      <c r="DHH794" s="61"/>
      <c r="DHI794" s="61"/>
      <c r="DHJ794" s="61"/>
      <c r="DHK794" s="61"/>
      <c r="DHL794" s="61"/>
      <c r="DHM794" s="61"/>
      <c r="DHN794" s="61"/>
      <c r="DHO794" s="61"/>
      <c r="DHP794" s="61"/>
      <c r="DHQ794" s="61"/>
      <c r="DHR794" s="61"/>
      <c r="DHS794" s="61"/>
      <c r="DHT794" s="61"/>
      <c r="DHU794" s="61"/>
      <c r="DHV794" s="61"/>
      <c r="DHW794" s="61"/>
      <c r="DHX794" s="61"/>
      <c r="DHY794" s="61"/>
      <c r="DHZ794" s="61"/>
      <c r="DIA794" s="61"/>
      <c r="DIB794" s="61"/>
      <c r="DIC794" s="61"/>
      <c r="DID794" s="61"/>
      <c r="DIE794" s="61"/>
      <c r="DIF794" s="61"/>
      <c r="DIG794" s="61"/>
      <c r="DIH794" s="61"/>
      <c r="DII794" s="61"/>
      <c r="DIJ794" s="61"/>
      <c r="DIK794" s="61"/>
      <c r="DIL794" s="61"/>
      <c r="DIM794" s="61"/>
      <c r="DIN794" s="61"/>
      <c r="DIO794" s="61"/>
      <c r="DIP794" s="61"/>
      <c r="DIQ794" s="61"/>
      <c r="DIR794" s="61"/>
      <c r="DIS794" s="61"/>
      <c r="DIT794" s="61"/>
      <c r="DIU794" s="61"/>
      <c r="DIV794" s="61"/>
      <c r="DIW794" s="61"/>
      <c r="DIX794" s="61"/>
      <c r="DIY794" s="61"/>
      <c r="DIZ794" s="61"/>
      <c r="DJA794" s="61"/>
      <c r="DJB794" s="61"/>
      <c r="DJC794" s="61"/>
      <c r="DJD794" s="61"/>
      <c r="DJE794" s="61"/>
      <c r="DJF794" s="61"/>
      <c r="DJG794" s="61"/>
      <c r="DJH794" s="61"/>
      <c r="DJI794" s="61"/>
      <c r="DJJ794" s="61"/>
      <c r="DJK794" s="61"/>
      <c r="DJL794" s="61"/>
      <c r="DJM794" s="61"/>
      <c r="DJN794" s="61"/>
      <c r="DJO794" s="61"/>
      <c r="DJP794" s="61"/>
      <c r="DJQ794" s="61"/>
      <c r="DJR794" s="61"/>
      <c r="DJS794" s="61"/>
      <c r="DJT794" s="61"/>
      <c r="DJU794" s="61"/>
      <c r="DJV794" s="61"/>
      <c r="DJW794" s="61"/>
      <c r="DJX794" s="61"/>
      <c r="DJY794" s="61"/>
      <c r="DJZ794" s="61"/>
      <c r="DKA794" s="61"/>
      <c r="DKB794" s="61"/>
      <c r="DKC794" s="61"/>
      <c r="DKD794" s="61"/>
      <c r="DKE794" s="61"/>
      <c r="DKF794" s="61"/>
      <c r="DKG794" s="61"/>
      <c r="DKH794" s="61"/>
      <c r="DKI794" s="61"/>
      <c r="DKJ794" s="61"/>
      <c r="DKK794" s="61"/>
      <c r="DKL794" s="61"/>
      <c r="DKM794" s="61"/>
      <c r="DKN794" s="61"/>
      <c r="DKO794" s="61"/>
      <c r="DKP794" s="61"/>
      <c r="DKQ794" s="61"/>
      <c r="DKR794" s="61"/>
      <c r="DKS794" s="61"/>
      <c r="DKT794" s="61"/>
      <c r="DKU794" s="61"/>
      <c r="DKV794" s="61"/>
      <c r="DKW794" s="61"/>
      <c r="DKX794" s="61"/>
      <c r="DKY794" s="61"/>
      <c r="DKZ794" s="61"/>
      <c r="DLA794" s="61"/>
      <c r="DLB794" s="61"/>
      <c r="DLC794" s="61"/>
      <c r="DLD794" s="61"/>
      <c r="DLE794" s="61"/>
      <c r="DLF794" s="61"/>
      <c r="DLG794" s="61"/>
      <c r="DLH794" s="61"/>
      <c r="DLI794" s="61"/>
      <c r="DLJ794" s="61"/>
      <c r="DLK794" s="61"/>
      <c r="DLL794" s="61"/>
      <c r="DLM794" s="61"/>
      <c r="DLN794" s="61"/>
      <c r="DLO794" s="61"/>
      <c r="DLP794" s="61"/>
      <c r="DLQ794" s="61"/>
      <c r="DLR794" s="61"/>
      <c r="DLS794" s="61"/>
      <c r="DLT794" s="61"/>
      <c r="DLU794" s="61"/>
      <c r="DLV794" s="61"/>
      <c r="DLW794" s="61"/>
      <c r="DLX794" s="61"/>
      <c r="DLY794" s="61"/>
      <c r="DLZ794" s="61"/>
      <c r="DMA794" s="61"/>
      <c r="DMB794" s="61"/>
      <c r="DMC794" s="61"/>
      <c r="DMD794" s="61"/>
      <c r="DME794" s="61"/>
      <c r="DMF794" s="61"/>
      <c r="DMG794" s="61"/>
      <c r="DMH794" s="61"/>
      <c r="DMI794" s="61"/>
      <c r="DMJ794" s="61"/>
      <c r="DMK794" s="61"/>
      <c r="DML794" s="61"/>
      <c r="DMM794" s="61"/>
      <c r="DMN794" s="61"/>
      <c r="DMO794" s="61"/>
      <c r="DMP794" s="61"/>
      <c r="DMQ794" s="61"/>
      <c r="DMR794" s="61"/>
      <c r="DMS794" s="61"/>
      <c r="DMT794" s="61"/>
      <c r="DMU794" s="61"/>
      <c r="DMV794" s="61"/>
      <c r="DMW794" s="61"/>
      <c r="DMX794" s="61"/>
      <c r="DMY794" s="61"/>
      <c r="DMZ794" s="61"/>
      <c r="DNA794" s="61"/>
      <c r="DNB794" s="61"/>
      <c r="DNC794" s="61"/>
      <c r="DND794" s="61"/>
      <c r="DNE794" s="61"/>
      <c r="DNF794" s="61"/>
      <c r="DNG794" s="61"/>
      <c r="DNH794" s="61"/>
      <c r="DNI794" s="61"/>
      <c r="DNJ794" s="61"/>
      <c r="DNK794" s="61"/>
      <c r="DNL794" s="61"/>
      <c r="DNM794" s="61"/>
      <c r="DNN794" s="61"/>
      <c r="DNO794" s="61"/>
      <c r="DNP794" s="61"/>
      <c r="DNQ794" s="61"/>
      <c r="DNR794" s="61"/>
      <c r="DNS794" s="61"/>
      <c r="DNT794" s="61"/>
      <c r="DNU794" s="61"/>
      <c r="DNV794" s="61"/>
      <c r="DNW794" s="61"/>
      <c r="DNX794" s="61"/>
      <c r="DNY794" s="61"/>
      <c r="DNZ794" s="61"/>
      <c r="DOA794" s="61"/>
      <c r="DOB794" s="61"/>
      <c r="DOC794" s="61"/>
      <c r="DOD794" s="61"/>
      <c r="DOE794" s="61"/>
      <c r="DOF794" s="61"/>
      <c r="DOG794" s="61"/>
      <c r="DOH794" s="61"/>
      <c r="DOI794" s="61"/>
      <c r="DOJ794" s="61"/>
      <c r="DOK794" s="61"/>
      <c r="DOL794" s="61"/>
      <c r="DOM794" s="61"/>
      <c r="DON794" s="61"/>
      <c r="DOO794" s="61"/>
      <c r="DOP794" s="61"/>
      <c r="DOQ794" s="61"/>
      <c r="DOR794" s="61"/>
      <c r="DOS794" s="61"/>
      <c r="DOT794" s="61"/>
      <c r="DOU794" s="61"/>
      <c r="DOV794" s="61"/>
      <c r="DOW794" s="61"/>
      <c r="DOX794" s="61"/>
      <c r="DOY794" s="61"/>
      <c r="DOZ794" s="61"/>
      <c r="DPA794" s="61"/>
      <c r="DPB794" s="61"/>
      <c r="DPC794" s="61"/>
      <c r="DPD794" s="61"/>
      <c r="DPE794" s="61"/>
      <c r="DPF794" s="61"/>
      <c r="DPG794" s="61"/>
      <c r="DPH794" s="61"/>
      <c r="DPI794" s="61"/>
      <c r="DPJ794" s="61"/>
      <c r="DPK794" s="61"/>
      <c r="DPL794" s="61"/>
      <c r="DPM794" s="61"/>
      <c r="DPN794" s="61"/>
      <c r="DPO794" s="61"/>
      <c r="DPP794" s="61"/>
      <c r="DPQ794" s="61"/>
      <c r="DPR794" s="61"/>
      <c r="DPS794" s="61"/>
      <c r="DPT794" s="61"/>
      <c r="DPU794" s="61"/>
      <c r="DPV794" s="61"/>
      <c r="DPW794" s="61"/>
      <c r="DPX794" s="61"/>
      <c r="DPY794" s="61"/>
      <c r="DPZ794" s="61"/>
      <c r="DQA794" s="61"/>
      <c r="DQB794" s="61"/>
      <c r="DQC794" s="61"/>
      <c r="DQD794" s="61"/>
      <c r="DQE794" s="61"/>
      <c r="DQF794" s="61"/>
      <c r="DQG794" s="61"/>
      <c r="DQH794" s="61"/>
      <c r="DQI794" s="61"/>
      <c r="DQJ794" s="61"/>
      <c r="DQK794" s="61"/>
      <c r="DQL794" s="61"/>
      <c r="DQM794" s="61"/>
      <c r="DQN794" s="61"/>
      <c r="DQO794" s="61"/>
      <c r="DQP794" s="61"/>
      <c r="DQQ794" s="61"/>
      <c r="DQR794" s="61"/>
      <c r="DQS794" s="61"/>
      <c r="DQT794" s="61"/>
      <c r="DQU794" s="61"/>
      <c r="DQV794" s="61"/>
      <c r="DQW794" s="61"/>
      <c r="DQX794" s="61"/>
      <c r="DQY794" s="61"/>
      <c r="DQZ794" s="61"/>
      <c r="DRA794" s="61"/>
      <c r="DRB794" s="61"/>
      <c r="DRC794" s="61"/>
      <c r="DRD794" s="61"/>
      <c r="DRE794" s="61"/>
      <c r="DRF794" s="61"/>
      <c r="DRG794" s="61"/>
      <c r="DRH794" s="61"/>
      <c r="DRI794" s="61"/>
      <c r="DRJ794" s="61"/>
      <c r="DRK794" s="61"/>
      <c r="DRL794" s="61"/>
      <c r="DRM794" s="61"/>
      <c r="DRN794" s="61"/>
      <c r="DRO794" s="61"/>
      <c r="DRP794" s="61"/>
      <c r="DRQ794" s="61"/>
      <c r="DRR794" s="61"/>
      <c r="DRS794" s="61"/>
      <c r="DRT794" s="61"/>
      <c r="DRU794" s="61"/>
      <c r="DRV794" s="61"/>
      <c r="DRW794" s="61"/>
      <c r="DRX794" s="61"/>
      <c r="DRY794" s="61"/>
      <c r="DRZ794" s="61"/>
      <c r="DSA794" s="61"/>
      <c r="DSB794" s="61"/>
      <c r="DSC794" s="61"/>
      <c r="DSD794" s="61"/>
      <c r="DSE794" s="61"/>
      <c r="DSF794" s="61"/>
      <c r="DSG794" s="61"/>
      <c r="DSH794" s="61"/>
      <c r="DSI794" s="61"/>
      <c r="DSJ794" s="61"/>
      <c r="DSK794" s="61"/>
      <c r="DSL794" s="61"/>
      <c r="DSM794" s="61"/>
      <c r="DSN794" s="61"/>
      <c r="DSO794" s="61"/>
      <c r="DSP794" s="61"/>
      <c r="DSQ794" s="61"/>
      <c r="DSR794" s="61"/>
      <c r="DSS794" s="61"/>
      <c r="DST794" s="61"/>
      <c r="DSU794" s="61"/>
      <c r="DSV794" s="61"/>
      <c r="DSW794" s="61"/>
      <c r="DSX794" s="61"/>
      <c r="DSY794" s="61"/>
      <c r="DSZ794" s="61"/>
      <c r="DTA794" s="61"/>
      <c r="DTB794" s="61"/>
      <c r="DTC794" s="61"/>
      <c r="DTD794" s="61"/>
      <c r="DTE794" s="61"/>
      <c r="DTF794" s="61"/>
      <c r="DTG794" s="61"/>
      <c r="DTH794" s="61"/>
      <c r="DTI794" s="61"/>
      <c r="DTJ794" s="61"/>
      <c r="DTK794" s="61"/>
      <c r="DTL794" s="61"/>
      <c r="DTM794" s="61"/>
      <c r="DTN794" s="61"/>
      <c r="DTO794" s="61"/>
      <c r="DTP794" s="61"/>
      <c r="DTQ794" s="61"/>
      <c r="DTR794" s="61"/>
      <c r="DTS794" s="61"/>
      <c r="DTT794" s="61"/>
      <c r="DTU794" s="61"/>
      <c r="DTV794" s="61"/>
      <c r="DTW794" s="61"/>
      <c r="DTX794" s="61"/>
      <c r="DTY794" s="61"/>
      <c r="DTZ794" s="61"/>
      <c r="DUA794" s="61"/>
      <c r="DUB794" s="61"/>
      <c r="DUC794" s="61"/>
      <c r="DUD794" s="61"/>
      <c r="DUE794" s="61"/>
      <c r="DUF794" s="61"/>
      <c r="DUG794" s="61"/>
      <c r="DUH794" s="61"/>
      <c r="DUI794" s="61"/>
      <c r="DUJ794" s="61"/>
      <c r="DUK794" s="61"/>
      <c r="DUL794" s="61"/>
      <c r="DUM794" s="61"/>
      <c r="DUN794" s="61"/>
      <c r="DUO794" s="61"/>
      <c r="DUP794" s="61"/>
      <c r="DUQ794" s="61"/>
      <c r="DUR794" s="61"/>
      <c r="DUS794" s="61"/>
      <c r="DUT794" s="61"/>
      <c r="DUU794" s="61"/>
      <c r="DUV794" s="61"/>
      <c r="DUW794" s="61"/>
      <c r="DUX794" s="61"/>
      <c r="DUY794" s="61"/>
      <c r="DUZ794" s="61"/>
      <c r="DVA794" s="61"/>
      <c r="DVB794" s="61"/>
      <c r="DVC794" s="61"/>
      <c r="DVD794" s="61"/>
      <c r="DVE794" s="61"/>
      <c r="DVF794" s="61"/>
      <c r="DVG794" s="61"/>
      <c r="DVH794" s="61"/>
      <c r="DVI794" s="61"/>
      <c r="DVJ794" s="61"/>
      <c r="DVK794" s="61"/>
      <c r="DVL794" s="61"/>
      <c r="DVM794" s="61"/>
      <c r="DVN794" s="61"/>
      <c r="DVO794" s="61"/>
      <c r="DVP794" s="61"/>
      <c r="DVQ794" s="61"/>
      <c r="DVR794" s="61"/>
      <c r="DVS794" s="61"/>
      <c r="DVT794" s="61"/>
      <c r="DVU794" s="61"/>
      <c r="DVV794" s="61"/>
      <c r="DVW794" s="61"/>
      <c r="DVX794" s="61"/>
      <c r="DVY794" s="61"/>
      <c r="DVZ794" s="61"/>
      <c r="DWA794" s="61"/>
      <c r="DWB794" s="61"/>
      <c r="DWC794" s="61"/>
      <c r="DWD794" s="61"/>
      <c r="DWE794" s="61"/>
      <c r="DWF794" s="61"/>
      <c r="DWG794" s="61"/>
      <c r="DWH794" s="61"/>
      <c r="DWI794" s="61"/>
      <c r="DWJ794" s="61"/>
      <c r="DWK794" s="61"/>
      <c r="DWL794" s="61"/>
      <c r="DWM794" s="61"/>
      <c r="DWN794" s="61"/>
      <c r="DWO794" s="61"/>
      <c r="DWP794" s="61"/>
      <c r="DWQ794" s="61"/>
      <c r="DWR794" s="61"/>
      <c r="DWS794" s="61"/>
      <c r="DWT794" s="61"/>
      <c r="DWU794" s="61"/>
      <c r="DWV794" s="61"/>
      <c r="DWW794" s="61"/>
      <c r="DWX794" s="61"/>
      <c r="DWY794" s="61"/>
      <c r="DWZ794" s="61"/>
      <c r="DXA794" s="61"/>
      <c r="DXB794" s="61"/>
      <c r="DXC794" s="61"/>
      <c r="DXD794" s="61"/>
      <c r="DXE794" s="61"/>
      <c r="DXF794" s="61"/>
      <c r="DXG794" s="61"/>
      <c r="DXH794" s="61"/>
      <c r="DXI794" s="61"/>
      <c r="DXJ794" s="61"/>
      <c r="DXK794" s="61"/>
      <c r="DXL794" s="61"/>
      <c r="DXM794" s="61"/>
      <c r="DXN794" s="61"/>
      <c r="DXO794" s="61"/>
      <c r="DXP794" s="61"/>
      <c r="DXQ794" s="61"/>
      <c r="DXR794" s="61"/>
      <c r="DXS794" s="61"/>
      <c r="DXT794" s="61"/>
      <c r="DXU794" s="61"/>
      <c r="DXV794" s="61"/>
      <c r="DXW794" s="61"/>
      <c r="DXX794" s="61"/>
      <c r="DXY794" s="61"/>
      <c r="DXZ794" s="61"/>
      <c r="DYA794" s="61"/>
      <c r="DYB794" s="61"/>
      <c r="DYC794" s="61"/>
      <c r="DYD794" s="61"/>
      <c r="DYE794" s="61"/>
      <c r="DYF794" s="61"/>
      <c r="DYG794" s="61"/>
      <c r="DYH794" s="61"/>
      <c r="DYI794" s="61"/>
      <c r="DYJ794" s="61"/>
      <c r="DYK794" s="61"/>
      <c r="DYL794" s="61"/>
      <c r="DYM794" s="61"/>
      <c r="DYN794" s="61"/>
      <c r="DYO794" s="61"/>
      <c r="DYP794" s="61"/>
      <c r="DYQ794" s="61"/>
      <c r="DYR794" s="61"/>
      <c r="DYS794" s="61"/>
      <c r="DYT794" s="61"/>
      <c r="DYU794" s="61"/>
      <c r="DYV794" s="61"/>
      <c r="DYW794" s="61"/>
      <c r="DYX794" s="61"/>
      <c r="DYY794" s="61"/>
      <c r="DYZ794" s="61"/>
      <c r="DZA794" s="61"/>
      <c r="DZB794" s="61"/>
      <c r="DZC794" s="61"/>
      <c r="DZD794" s="61"/>
      <c r="DZE794" s="61"/>
      <c r="DZF794" s="61"/>
      <c r="DZG794" s="61"/>
      <c r="DZH794" s="61"/>
      <c r="DZI794" s="61"/>
      <c r="DZJ794" s="61"/>
      <c r="DZK794" s="61"/>
      <c r="DZL794" s="61"/>
      <c r="DZM794" s="61"/>
      <c r="DZN794" s="61"/>
      <c r="DZO794" s="61"/>
      <c r="DZP794" s="61"/>
      <c r="DZQ794" s="61"/>
      <c r="DZR794" s="61"/>
      <c r="DZS794" s="61"/>
      <c r="DZT794" s="61"/>
      <c r="DZU794" s="61"/>
      <c r="DZV794" s="61"/>
      <c r="DZW794" s="61"/>
      <c r="DZX794" s="61"/>
      <c r="DZY794" s="61"/>
      <c r="DZZ794" s="61"/>
      <c r="EAA794" s="61"/>
      <c r="EAB794" s="61"/>
      <c r="EAC794" s="61"/>
      <c r="EAD794" s="61"/>
      <c r="EAE794" s="61"/>
      <c r="EAF794" s="61"/>
      <c r="EAG794" s="61"/>
      <c r="EAH794" s="61"/>
      <c r="EAI794" s="61"/>
      <c r="EAJ794" s="61"/>
      <c r="EAK794" s="61"/>
      <c r="EAL794" s="61"/>
      <c r="EAM794" s="61"/>
      <c r="EAN794" s="61"/>
      <c r="EAO794" s="61"/>
      <c r="EAP794" s="61"/>
      <c r="EAQ794" s="61"/>
      <c r="EAR794" s="61"/>
      <c r="EAS794" s="61"/>
      <c r="EAT794" s="61"/>
      <c r="EAU794" s="61"/>
      <c r="EAV794" s="61"/>
      <c r="EAW794" s="61"/>
      <c r="EAX794" s="61"/>
      <c r="EAY794" s="61"/>
      <c r="EAZ794" s="61"/>
      <c r="EBA794" s="61"/>
      <c r="EBB794" s="61"/>
      <c r="EBC794" s="61"/>
      <c r="EBD794" s="61"/>
      <c r="EBE794" s="61"/>
      <c r="EBF794" s="61"/>
      <c r="EBG794" s="61"/>
      <c r="EBH794" s="61"/>
      <c r="EBI794" s="61"/>
      <c r="EBJ794" s="61"/>
      <c r="EBK794" s="61"/>
      <c r="EBL794" s="61"/>
      <c r="EBM794" s="61"/>
      <c r="EBN794" s="61"/>
      <c r="EBO794" s="61"/>
      <c r="EBP794" s="61"/>
      <c r="EBQ794" s="61"/>
      <c r="EBR794" s="61"/>
      <c r="EBS794" s="61"/>
      <c r="EBT794" s="61"/>
      <c r="EBU794" s="61"/>
      <c r="EBV794" s="61"/>
      <c r="EBW794" s="61"/>
      <c r="EBX794" s="61"/>
      <c r="EBY794" s="61"/>
      <c r="EBZ794" s="61"/>
      <c r="ECA794" s="61"/>
      <c r="ECB794" s="61"/>
      <c r="ECC794" s="61"/>
      <c r="ECD794" s="61"/>
      <c r="ECE794" s="61"/>
      <c r="ECF794" s="61"/>
      <c r="ECG794" s="61"/>
      <c r="ECH794" s="61"/>
      <c r="ECI794" s="61"/>
      <c r="ECJ794" s="61"/>
      <c r="ECK794" s="61"/>
      <c r="ECL794" s="61"/>
      <c r="ECM794" s="61"/>
      <c r="ECN794" s="61"/>
      <c r="ECO794" s="61"/>
      <c r="ECP794" s="61"/>
      <c r="ECQ794" s="61"/>
      <c r="ECR794" s="61"/>
      <c r="ECS794" s="61"/>
      <c r="ECT794" s="61"/>
      <c r="ECU794" s="61"/>
      <c r="ECV794" s="61"/>
      <c r="ECW794" s="61"/>
      <c r="ECX794" s="61"/>
      <c r="ECY794" s="61"/>
      <c r="ECZ794" s="61"/>
      <c r="EDA794" s="61"/>
      <c r="EDB794" s="61"/>
      <c r="EDC794" s="61"/>
      <c r="EDD794" s="61"/>
      <c r="EDE794" s="61"/>
      <c r="EDF794" s="61"/>
      <c r="EDG794" s="61"/>
      <c r="EDH794" s="61"/>
      <c r="EDI794" s="61"/>
      <c r="EDJ794" s="61"/>
      <c r="EDK794" s="61"/>
      <c r="EDL794" s="61"/>
      <c r="EDM794" s="61"/>
      <c r="EDN794" s="61"/>
      <c r="EDO794" s="61"/>
      <c r="EDP794" s="61"/>
      <c r="EDQ794" s="61"/>
      <c r="EDR794" s="61"/>
      <c r="EDS794" s="61"/>
      <c r="EDT794" s="61"/>
      <c r="EDU794" s="61"/>
      <c r="EDV794" s="61"/>
      <c r="EDW794" s="61"/>
      <c r="EDX794" s="61"/>
      <c r="EDY794" s="61"/>
      <c r="EDZ794" s="61"/>
      <c r="EEA794" s="61"/>
      <c r="EEB794" s="61"/>
      <c r="EEC794" s="61"/>
      <c r="EED794" s="61"/>
      <c r="EEE794" s="61"/>
      <c r="EEF794" s="61"/>
      <c r="EEG794" s="61"/>
      <c r="EEH794" s="61"/>
      <c r="EEI794" s="61"/>
      <c r="EEJ794" s="61"/>
      <c r="EEK794" s="61"/>
      <c r="EEL794" s="61"/>
      <c r="EEM794" s="61"/>
      <c r="EEN794" s="61"/>
      <c r="EEO794" s="61"/>
      <c r="EEP794" s="61"/>
      <c r="EEQ794" s="61"/>
      <c r="EER794" s="61"/>
      <c r="EES794" s="61"/>
      <c r="EET794" s="61"/>
      <c r="EEU794" s="61"/>
      <c r="EEV794" s="61"/>
      <c r="EEW794" s="61"/>
      <c r="EEX794" s="61"/>
      <c r="EEY794" s="61"/>
      <c r="EEZ794" s="61"/>
      <c r="EFA794" s="61"/>
      <c r="EFB794" s="61"/>
      <c r="EFC794" s="61"/>
      <c r="EFD794" s="61"/>
      <c r="EFE794" s="61"/>
      <c r="EFF794" s="61"/>
      <c r="EFG794" s="61"/>
      <c r="EFH794" s="61"/>
      <c r="EFI794" s="61"/>
      <c r="EFJ794" s="61"/>
      <c r="EFK794" s="61"/>
      <c r="EFL794" s="61"/>
      <c r="EFM794" s="61"/>
      <c r="EFN794" s="61"/>
      <c r="EFO794" s="61"/>
      <c r="EFP794" s="61"/>
      <c r="EFQ794" s="61"/>
      <c r="EFR794" s="61"/>
      <c r="EFS794" s="61"/>
      <c r="EFT794" s="61"/>
      <c r="EFU794" s="61"/>
      <c r="EFV794" s="61"/>
      <c r="EFW794" s="61"/>
      <c r="EFX794" s="61"/>
      <c r="EFY794" s="61"/>
      <c r="EFZ794" s="61"/>
      <c r="EGA794" s="61"/>
      <c r="EGB794" s="61"/>
      <c r="EGC794" s="61"/>
      <c r="EGD794" s="61"/>
      <c r="EGE794" s="61"/>
      <c r="EGF794" s="61"/>
      <c r="EGG794" s="61"/>
      <c r="EGH794" s="61"/>
      <c r="EGI794" s="61"/>
      <c r="EGJ794" s="61"/>
      <c r="EGK794" s="61"/>
      <c r="EGL794" s="61"/>
      <c r="EGM794" s="61"/>
      <c r="EGN794" s="61"/>
      <c r="EGO794" s="61"/>
      <c r="EGP794" s="61"/>
      <c r="EGQ794" s="61"/>
      <c r="EGR794" s="61"/>
      <c r="EGS794" s="61"/>
      <c r="EGT794" s="61"/>
      <c r="EGU794" s="61"/>
      <c r="EGV794" s="61"/>
      <c r="EGW794" s="61"/>
      <c r="EGX794" s="61"/>
      <c r="EGY794" s="61"/>
      <c r="EGZ794" s="61"/>
      <c r="EHA794" s="61"/>
      <c r="EHB794" s="61"/>
      <c r="EHC794" s="61"/>
      <c r="EHD794" s="61"/>
      <c r="EHE794" s="61"/>
      <c r="EHF794" s="61"/>
      <c r="EHG794" s="61"/>
      <c r="EHH794" s="61"/>
      <c r="EHI794" s="61"/>
      <c r="EHJ794" s="61"/>
      <c r="EHK794" s="61"/>
      <c r="EHL794" s="61"/>
      <c r="EHM794" s="61"/>
      <c r="EHN794" s="61"/>
      <c r="EHO794" s="61"/>
      <c r="EHP794" s="61"/>
      <c r="EHQ794" s="61"/>
      <c r="EHR794" s="61"/>
      <c r="EHS794" s="61"/>
      <c r="EHT794" s="61"/>
      <c r="EHU794" s="61"/>
      <c r="EHV794" s="61"/>
      <c r="EHW794" s="61"/>
      <c r="EHX794" s="61"/>
      <c r="EHY794" s="61"/>
      <c r="EHZ794" s="61"/>
      <c r="EIA794" s="61"/>
      <c r="EIB794" s="61"/>
      <c r="EIC794" s="61"/>
      <c r="EID794" s="61"/>
      <c r="EIE794" s="61"/>
      <c r="EIF794" s="61"/>
      <c r="EIG794" s="61"/>
      <c r="EIH794" s="61"/>
      <c r="EII794" s="61"/>
      <c r="EIJ794" s="61"/>
      <c r="EIK794" s="61"/>
      <c r="EIL794" s="61"/>
      <c r="EIM794" s="61"/>
      <c r="EIN794" s="61"/>
      <c r="EIO794" s="61"/>
      <c r="EIP794" s="61"/>
      <c r="EIQ794" s="61"/>
      <c r="EIR794" s="61"/>
      <c r="EIS794" s="61"/>
      <c r="EIT794" s="61"/>
      <c r="EIU794" s="61"/>
      <c r="EIV794" s="61"/>
      <c r="EIW794" s="61"/>
      <c r="EIX794" s="61"/>
      <c r="EIY794" s="61"/>
      <c r="EIZ794" s="61"/>
      <c r="EJA794" s="61"/>
      <c r="EJB794" s="61"/>
      <c r="EJC794" s="61"/>
      <c r="EJD794" s="61"/>
      <c r="EJE794" s="61"/>
      <c r="EJF794" s="61"/>
      <c r="EJG794" s="61"/>
      <c r="EJH794" s="61"/>
      <c r="EJI794" s="61"/>
      <c r="EJJ794" s="61"/>
      <c r="EJK794" s="61"/>
      <c r="EJL794" s="61"/>
      <c r="EJM794" s="61"/>
      <c r="EJN794" s="61"/>
      <c r="EJO794" s="61"/>
      <c r="EJP794" s="61"/>
      <c r="EJQ794" s="61"/>
      <c r="EJR794" s="61"/>
      <c r="EJS794" s="61"/>
      <c r="EJT794" s="61"/>
      <c r="EJU794" s="61"/>
      <c r="EJV794" s="61"/>
      <c r="EJW794" s="61"/>
      <c r="EJX794" s="61"/>
      <c r="EJY794" s="61"/>
      <c r="EJZ794" s="61"/>
      <c r="EKA794" s="61"/>
      <c r="EKB794" s="61"/>
      <c r="EKC794" s="61"/>
      <c r="EKD794" s="61"/>
      <c r="EKE794" s="61"/>
      <c r="EKF794" s="61"/>
      <c r="EKG794" s="61"/>
      <c r="EKH794" s="61"/>
      <c r="EKI794" s="61"/>
      <c r="EKJ794" s="61"/>
      <c r="EKK794" s="61"/>
      <c r="EKL794" s="61"/>
      <c r="EKM794" s="61"/>
      <c r="EKN794" s="61"/>
      <c r="EKO794" s="61"/>
      <c r="EKP794" s="61"/>
      <c r="EKQ794" s="61"/>
      <c r="EKR794" s="61"/>
      <c r="EKS794" s="61"/>
      <c r="EKT794" s="61"/>
      <c r="EKU794" s="61"/>
      <c r="EKV794" s="61"/>
      <c r="EKW794" s="61"/>
      <c r="EKX794" s="61"/>
      <c r="EKY794" s="61"/>
      <c r="EKZ794" s="61"/>
      <c r="ELA794" s="61"/>
      <c r="ELB794" s="61"/>
      <c r="ELC794" s="61"/>
      <c r="ELD794" s="61"/>
      <c r="ELE794" s="61"/>
      <c r="ELF794" s="61"/>
      <c r="ELG794" s="61"/>
      <c r="ELH794" s="61"/>
      <c r="ELI794" s="61"/>
      <c r="ELJ794" s="61"/>
      <c r="ELK794" s="61"/>
      <c r="ELL794" s="61"/>
      <c r="ELM794" s="61"/>
      <c r="ELN794" s="61"/>
      <c r="ELO794" s="61"/>
      <c r="ELP794" s="61"/>
      <c r="ELQ794" s="61"/>
      <c r="ELR794" s="61"/>
      <c r="ELS794" s="61"/>
      <c r="ELT794" s="61"/>
      <c r="ELU794" s="61"/>
      <c r="ELV794" s="61"/>
      <c r="ELW794" s="61"/>
      <c r="ELX794" s="61"/>
      <c r="ELY794" s="61"/>
      <c r="ELZ794" s="61"/>
      <c r="EMA794" s="61"/>
      <c r="EMB794" s="61"/>
      <c r="EMC794" s="61"/>
      <c r="EMD794" s="61"/>
      <c r="EME794" s="61"/>
      <c r="EMF794" s="61"/>
      <c r="EMG794" s="61"/>
      <c r="EMH794" s="61"/>
      <c r="EMI794" s="61"/>
      <c r="EMJ794" s="61"/>
      <c r="EMK794" s="61"/>
      <c r="EML794" s="61"/>
      <c r="EMM794" s="61"/>
      <c r="EMN794" s="61"/>
      <c r="EMO794" s="61"/>
      <c r="EMP794" s="61"/>
      <c r="EMQ794" s="61"/>
      <c r="EMR794" s="61"/>
      <c r="EMS794" s="61"/>
      <c r="EMT794" s="61"/>
      <c r="EMU794" s="61"/>
      <c r="EMV794" s="61"/>
      <c r="EMW794" s="61"/>
      <c r="EMX794" s="61"/>
      <c r="EMY794" s="61"/>
      <c r="EMZ794" s="61"/>
      <c r="ENA794" s="61"/>
      <c r="ENB794" s="61"/>
      <c r="ENC794" s="61"/>
      <c r="END794" s="61"/>
      <c r="ENE794" s="61"/>
      <c r="ENF794" s="61"/>
      <c r="ENG794" s="61"/>
      <c r="ENH794" s="61"/>
      <c r="ENI794" s="61"/>
      <c r="ENJ794" s="61"/>
      <c r="ENK794" s="61"/>
      <c r="ENL794" s="61"/>
      <c r="ENM794" s="61"/>
      <c r="ENN794" s="61"/>
      <c r="ENO794" s="61"/>
      <c r="ENP794" s="61"/>
      <c r="ENQ794" s="61"/>
      <c r="ENR794" s="61"/>
      <c r="ENS794" s="61"/>
      <c r="ENT794" s="61"/>
      <c r="ENU794" s="61"/>
      <c r="ENV794" s="61"/>
      <c r="ENW794" s="61"/>
      <c r="ENX794" s="61"/>
      <c r="ENY794" s="61"/>
      <c r="ENZ794" s="61"/>
      <c r="EOA794" s="61"/>
      <c r="EOB794" s="61"/>
      <c r="EOC794" s="61"/>
      <c r="EOD794" s="61"/>
      <c r="EOE794" s="61"/>
      <c r="EOF794" s="61"/>
      <c r="EOG794" s="61"/>
      <c r="EOH794" s="61"/>
      <c r="EOI794" s="61"/>
      <c r="EOJ794" s="61"/>
      <c r="EOK794" s="61"/>
      <c r="EOL794" s="61"/>
      <c r="EOM794" s="61"/>
      <c r="EON794" s="61"/>
      <c r="EOO794" s="61"/>
      <c r="EOP794" s="61"/>
      <c r="EOQ794" s="61"/>
      <c r="EOR794" s="61"/>
      <c r="EOS794" s="61"/>
      <c r="EOT794" s="61"/>
      <c r="EOU794" s="61"/>
      <c r="EOV794" s="61"/>
      <c r="EOW794" s="61"/>
      <c r="EOX794" s="61"/>
      <c r="EOY794" s="61"/>
      <c r="EOZ794" s="61"/>
      <c r="EPA794" s="61"/>
      <c r="EPB794" s="61"/>
      <c r="EPC794" s="61"/>
      <c r="EPD794" s="61"/>
      <c r="EPE794" s="61"/>
      <c r="EPF794" s="61"/>
      <c r="EPG794" s="61"/>
      <c r="EPH794" s="61"/>
      <c r="EPI794" s="61"/>
      <c r="EPJ794" s="61"/>
      <c r="EPK794" s="61"/>
      <c r="EPL794" s="61"/>
      <c r="EPM794" s="61"/>
      <c r="EPN794" s="61"/>
      <c r="EPO794" s="61"/>
      <c r="EPP794" s="61"/>
      <c r="EPQ794" s="61"/>
      <c r="EPR794" s="61"/>
      <c r="EPS794" s="61"/>
      <c r="EPT794" s="61"/>
      <c r="EPU794" s="61"/>
      <c r="EPV794" s="61"/>
      <c r="EPW794" s="61"/>
      <c r="EPX794" s="61"/>
      <c r="EPY794" s="61"/>
      <c r="EPZ794" s="61"/>
      <c r="EQA794" s="61"/>
      <c r="EQB794" s="61"/>
      <c r="EQC794" s="61"/>
      <c r="EQD794" s="61"/>
      <c r="EQE794" s="61"/>
      <c r="EQF794" s="61"/>
      <c r="EQG794" s="61"/>
      <c r="EQH794" s="61"/>
      <c r="EQI794" s="61"/>
      <c r="EQJ794" s="61"/>
      <c r="EQK794" s="61"/>
      <c r="EQL794" s="61"/>
      <c r="EQM794" s="61"/>
      <c r="EQN794" s="61"/>
      <c r="EQO794" s="61"/>
      <c r="EQP794" s="61"/>
      <c r="EQQ794" s="61"/>
      <c r="EQR794" s="61"/>
      <c r="EQS794" s="61"/>
      <c r="EQT794" s="61"/>
      <c r="EQU794" s="61"/>
      <c r="EQV794" s="61"/>
      <c r="EQW794" s="61"/>
      <c r="EQX794" s="61"/>
      <c r="EQY794" s="61"/>
      <c r="EQZ794" s="61"/>
      <c r="ERA794" s="61"/>
      <c r="ERB794" s="61"/>
      <c r="ERC794" s="61"/>
      <c r="ERD794" s="61"/>
      <c r="ERE794" s="61"/>
      <c r="ERF794" s="61"/>
      <c r="ERG794" s="61"/>
      <c r="ERH794" s="61"/>
      <c r="ERI794" s="61"/>
      <c r="ERJ794" s="61"/>
      <c r="ERK794" s="61"/>
      <c r="ERL794" s="61"/>
      <c r="ERM794" s="61"/>
      <c r="ERN794" s="61"/>
      <c r="ERO794" s="61"/>
      <c r="ERP794" s="61"/>
      <c r="ERQ794" s="61"/>
      <c r="ERR794" s="61"/>
      <c r="ERS794" s="61"/>
      <c r="ERT794" s="61"/>
      <c r="ERU794" s="61"/>
      <c r="ERV794" s="61"/>
      <c r="ERW794" s="61"/>
      <c r="ERX794" s="61"/>
      <c r="ERY794" s="61"/>
      <c r="ERZ794" s="61"/>
      <c r="ESA794" s="61"/>
      <c r="ESB794" s="61"/>
      <c r="ESC794" s="61"/>
      <c r="ESD794" s="61"/>
      <c r="ESE794" s="61"/>
      <c r="ESF794" s="61"/>
      <c r="ESG794" s="61"/>
      <c r="ESH794" s="61"/>
      <c r="ESI794" s="61"/>
      <c r="ESJ794" s="61"/>
      <c r="ESK794" s="61"/>
      <c r="ESL794" s="61"/>
      <c r="ESM794" s="61"/>
      <c r="ESN794" s="61"/>
      <c r="ESO794" s="61"/>
      <c r="ESP794" s="61"/>
      <c r="ESQ794" s="61"/>
      <c r="ESR794" s="61"/>
      <c r="ESS794" s="61"/>
      <c r="EST794" s="61"/>
      <c r="ESU794" s="61"/>
      <c r="ESV794" s="61"/>
      <c r="ESW794" s="61"/>
      <c r="ESX794" s="61"/>
      <c r="ESY794" s="61"/>
      <c r="ESZ794" s="61"/>
      <c r="ETA794" s="61"/>
      <c r="ETB794" s="61"/>
      <c r="ETC794" s="61"/>
      <c r="ETD794" s="61"/>
      <c r="ETE794" s="61"/>
      <c r="ETF794" s="61"/>
      <c r="ETG794" s="61"/>
      <c r="ETH794" s="61"/>
      <c r="ETI794" s="61"/>
      <c r="ETJ794" s="61"/>
      <c r="ETK794" s="61"/>
      <c r="ETL794" s="61"/>
      <c r="ETM794" s="61"/>
      <c r="ETN794" s="61"/>
      <c r="ETO794" s="61"/>
      <c r="ETP794" s="61"/>
      <c r="ETQ794" s="61"/>
      <c r="ETR794" s="61"/>
      <c r="ETS794" s="61"/>
      <c r="ETT794" s="61"/>
      <c r="ETU794" s="61"/>
      <c r="ETV794" s="61"/>
      <c r="ETW794" s="61"/>
      <c r="ETX794" s="61"/>
      <c r="ETY794" s="61"/>
      <c r="ETZ794" s="61"/>
      <c r="EUA794" s="61"/>
      <c r="EUB794" s="61"/>
      <c r="EUC794" s="61"/>
      <c r="EUD794" s="61"/>
      <c r="EUE794" s="61"/>
      <c r="EUF794" s="61"/>
      <c r="EUG794" s="61"/>
      <c r="EUH794" s="61"/>
      <c r="EUI794" s="61"/>
      <c r="EUJ794" s="61"/>
      <c r="EUK794" s="61"/>
      <c r="EUL794" s="61"/>
      <c r="EUM794" s="61"/>
      <c r="EUN794" s="61"/>
      <c r="EUO794" s="61"/>
      <c r="EUP794" s="61"/>
      <c r="EUQ794" s="61"/>
      <c r="EUR794" s="61"/>
      <c r="EUS794" s="61"/>
      <c r="EUT794" s="61"/>
      <c r="EUU794" s="61"/>
      <c r="EUV794" s="61"/>
      <c r="EUW794" s="61"/>
      <c r="EUX794" s="61"/>
      <c r="EUY794" s="61"/>
      <c r="EUZ794" s="61"/>
      <c r="EVA794" s="61"/>
      <c r="EVB794" s="61"/>
      <c r="EVC794" s="61"/>
      <c r="EVD794" s="61"/>
      <c r="EVE794" s="61"/>
      <c r="EVF794" s="61"/>
      <c r="EVG794" s="61"/>
      <c r="EVH794" s="61"/>
      <c r="EVI794" s="61"/>
      <c r="EVJ794" s="61"/>
      <c r="EVK794" s="61"/>
      <c r="EVL794" s="61"/>
      <c r="EVM794" s="61"/>
      <c r="EVN794" s="61"/>
      <c r="EVO794" s="61"/>
      <c r="EVP794" s="61"/>
      <c r="EVQ794" s="61"/>
      <c r="EVR794" s="61"/>
      <c r="EVS794" s="61"/>
      <c r="EVT794" s="61"/>
      <c r="EVU794" s="61"/>
      <c r="EVV794" s="61"/>
      <c r="EVW794" s="61"/>
      <c r="EVX794" s="61"/>
      <c r="EVY794" s="61"/>
      <c r="EVZ794" s="61"/>
      <c r="EWA794" s="61"/>
      <c r="EWB794" s="61"/>
      <c r="EWC794" s="61"/>
      <c r="EWD794" s="61"/>
      <c r="EWE794" s="61"/>
      <c r="EWF794" s="61"/>
      <c r="EWG794" s="61"/>
      <c r="EWH794" s="61"/>
      <c r="EWI794" s="61"/>
      <c r="EWJ794" s="61"/>
      <c r="EWK794" s="61"/>
      <c r="EWL794" s="61"/>
      <c r="EWM794" s="61"/>
      <c r="EWN794" s="61"/>
      <c r="EWO794" s="61"/>
      <c r="EWP794" s="61"/>
      <c r="EWQ794" s="61"/>
      <c r="EWR794" s="61"/>
      <c r="EWS794" s="61"/>
      <c r="EWT794" s="61"/>
      <c r="EWU794" s="61"/>
      <c r="EWV794" s="61"/>
      <c r="EWW794" s="61"/>
      <c r="EWX794" s="61"/>
      <c r="EWY794" s="61"/>
      <c r="EWZ794" s="61"/>
      <c r="EXA794" s="61"/>
      <c r="EXB794" s="61"/>
      <c r="EXC794" s="61"/>
      <c r="EXD794" s="61"/>
      <c r="EXE794" s="61"/>
      <c r="EXF794" s="61"/>
      <c r="EXG794" s="61"/>
      <c r="EXH794" s="61"/>
      <c r="EXI794" s="61"/>
      <c r="EXJ794" s="61"/>
      <c r="EXK794" s="61"/>
      <c r="EXL794" s="61"/>
      <c r="EXM794" s="61"/>
      <c r="EXN794" s="61"/>
      <c r="EXO794" s="61"/>
      <c r="EXP794" s="61"/>
      <c r="EXQ794" s="61"/>
      <c r="EXR794" s="61"/>
      <c r="EXS794" s="61"/>
      <c r="EXT794" s="61"/>
      <c r="EXU794" s="61"/>
      <c r="EXV794" s="61"/>
      <c r="EXW794" s="61"/>
      <c r="EXX794" s="61"/>
      <c r="EXY794" s="61"/>
      <c r="EXZ794" s="61"/>
      <c r="EYA794" s="61"/>
      <c r="EYB794" s="61"/>
      <c r="EYC794" s="61"/>
      <c r="EYD794" s="61"/>
      <c r="EYE794" s="61"/>
      <c r="EYF794" s="61"/>
      <c r="EYG794" s="61"/>
      <c r="EYH794" s="61"/>
      <c r="EYI794" s="61"/>
      <c r="EYJ794" s="61"/>
      <c r="EYK794" s="61"/>
      <c r="EYL794" s="61"/>
      <c r="EYM794" s="61"/>
      <c r="EYN794" s="61"/>
      <c r="EYO794" s="61"/>
      <c r="EYP794" s="61"/>
      <c r="EYQ794" s="61"/>
      <c r="EYR794" s="61"/>
      <c r="EYS794" s="61"/>
      <c r="EYT794" s="61"/>
      <c r="EYU794" s="61"/>
      <c r="EYV794" s="61"/>
      <c r="EYW794" s="61"/>
      <c r="EYX794" s="61"/>
      <c r="EYY794" s="61"/>
      <c r="EYZ794" s="61"/>
      <c r="EZA794" s="61"/>
      <c r="EZB794" s="61"/>
      <c r="EZC794" s="61"/>
      <c r="EZD794" s="61"/>
      <c r="EZE794" s="61"/>
      <c r="EZF794" s="61"/>
      <c r="EZG794" s="61"/>
      <c r="EZH794" s="61"/>
      <c r="EZI794" s="61"/>
      <c r="EZJ794" s="61"/>
      <c r="EZK794" s="61"/>
      <c r="EZL794" s="61"/>
      <c r="EZM794" s="61"/>
      <c r="EZN794" s="61"/>
      <c r="EZO794" s="61"/>
      <c r="EZP794" s="61"/>
      <c r="EZQ794" s="61"/>
      <c r="EZR794" s="61"/>
      <c r="EZS794" s="61"/>
      <c r="EZT794" s="61"/>
      <c r="EZU794" s="61"/>
      <c r="EZV794" s="61"/>
      <c r="EZW794" s="61"/>
      <c r="EZX794" s="61"/>
      <c r="EZY794" s="61"/>
      <c r="EZZ794" s="61"/>
      <c r="FAA794" s="61"/>
      <c r="FAB794" s="61"/>
      <c r="FAC794" s="61"/>
      <c r="FAD794" s="61"/>
      <c r="FAE794" s="61"/>
      <c r="FAF794" s="61"/>
      <c r="FAG794" s="61"/>
      <c r="FAH794" s="61"/>
      <c r="FAI794" s="61"/>
      <c r="FAJ794" s="61"/>
      <c r="FAK794" s="61"/>
      <c r="FAL794" s="61"/>
      <c r="FAM794" s="61"/>
      <c r="FAN794" s="61"/>
      <c r="FAO794" s="61"/>
      <c r="FAP794" s="61"/>
      <c r="FAQ794" s="61"/>
      <c r="FAR794" s="61"/>
      <c r="FAS794" s="61"/>
      <c r="FAT794" s="61"/>
      <c r="FAU794" s="61"/>
      <c r="FAV794" s="61"/>
      <c r="FAW794" s="61"/>
      <c r="FAX794" s="61"/>
      <c r="FAY794" s="61"/>
      <c r="FAZ794" s="61"/>
      <c r="FBA794" s="61"/>
      <c r="FBB794" s="61"/>
      <c r="FBC794" s="61"/>
      <c r="FBD794" s="61"/>
      <c r="FBE794" s="61"/>
      <c r="FBF794" s="61"/>
      <c r="FBG794" s="61"/>
      <c r="FBH794" s="61"/>
      <c r="FBI794" s="61"/>
      <c r="FBJ794" s="61"/>
      <c r="FBK794" s="61"/>
      <c r="FBL794" s="61"/>
      <c r="FBM794" s="61"/>
      <c r="FBN794" s="61"/>
      <c r="FBO794" s="61"/>
      <c r="FBP794" s="61"/>
      <c r="FBQ794" s="61"/>
      <c r="FBR794" s="61"/>
      <c r="FBS794" s="61"/>
      <c r="FBT794" s="61"/>
      <c r="FBU794" s="61"/>
      <c r="FBV794" s="61"/>
      <c r="FBW794" s="61"/>
      <c r="FBX794" s="61"/>
      <c r="FBY794" s="61"/>
      <c r="FBZ794" s="61"/>
      <c r="FCA794" s="61"/>
      <c r="FCB794" s="61"/>
      <c r="FCC794" s="61"/>
      <c r="FCD794" s="61"/>
      <c r="FCE794" s="61"/>
      <c r="FCF794" s="61"/>
      <c r="FCG794" s="61"/>
      <c r="FCH794" s="61"/>
      <c r="FCI794" s="61"/>
      <c r="FCJ794" s="61"/>
      <c r="FCK794" s="61"/>
      <c r="FCL794" s="61"/>
      <c r="FCM794" s="61"/>
      <c r="FCN794" s="61"/>
      <c r="FCO794" s="61"/>
      <c r="FCP794" s="61"/>
      <c r="FCQ794" s="61"/>
      <c r="FCR794" s="61"/>
      <c r="FCS794" s="61"/>
      <c r="FCT794" s="61"/>
      <c r="FCU794" s="61"/>
      <c r="FCV794" s="61"/>
      <c r="FCW794" s="61"/>
      <c r="FCX794" s="61"/>
      <c r="FCY794" s="61"/>
      <c r="FCZ794" s="61"/>
      <c r="FDA794" s="61"/>
      <c r="FDB794" s="61"/>
      <c r="FDC794" s="61"/>
      <c r="FDD794" s="61"/>
      <c r="FDE794" s="61"/>
      <c r="FDF794" s="61"/>
      <c r="FDG794" s="61"/>
      <c r="FDH794" s="61"/>
      <c r="FDI794" s="61"/>
      <c r="FDJ794" s="61"/>
      <c r="FDK794" s="61"/>
      <c r="FDL794" s="61"/>
      <c r="FDM794" s="61"/>
      <c r="FDN794" s="61"/>
      <c r="FDO794" s="61"/>
      <c r="FDP794" s="61"/>
      <c r="FDQ794" s="61"/>
      <c r="FDR794" s="61"/>
      <c r="FDS794" s="61"/>
      <c r="FDT794" s="61"/>
      <c r="FDU794" s="61"/>
      <c r="FDV794" s="61"/>
      <c r="FDW794" s="61"/>
      <c r="FDX794" s="61"/>
      <c r="FDY794" s="61"/>
      <c r="FDZ794" s="61"/>
      <c r="FEA794" s="61"/>
      <c r="FEB794" s="61"/>
      <c r="FEC794" s="61"/>
      <c r="FED794" s="61"/>
      <c r="FEE794" s="61"/>
      <c r="FEF794" s="61"/>
      <c r="FEG794" s="61"/>
      <c r="FEH794" s="61"/>
      <c r="FEI794" s="61"/>
      <c r="FEJ794" s="61"/>
      <c r="FEK794" s="61"/>
      <c r="FEL794" s="61"/>
      <c r="FEM794" s="61"/>
      <c r="FEN794" s="61"/>
      <c r="FEO794" s="61"/>
      <c r="FEP794" s="61"/>
      <c r="FEQ794" s="61"/>
      <c r="FER794" s="61"/>
      <c r="FES794" s="61"/>
      <c r="FET794" s="61"/>
      <c r="FEU794" s="61"/>
      <c r="FEV794" s="61"/>
      <c r="FEW794" s="61"/>
      <c r="FEX794" s="61"/>
      <c r="FEY794" s="61"/>
      <c r="FEZ794" s="61"/>
      <c r="FFA794" s="61"/>
      <c r="FFB794" s="61"/>
      <c r="FFC794" s="61"/>
      <c r="FFD794" s="61"/>
      <c r="FFE794" s="61"/>
      <c r="FFF794" s="61"/>
      <c r="FFG794" s="61"/>
      <c r="FFH794" s="61"/>
      <c r="FFI794" s="61"/>
      <c r="FFJ794" s="61"/>
      <c r="FFK794" s="61"/>
      <c r="FFL794" s="61"/>
      <c r="FFM794" s="61"/>
      <c r="FFN794" s="61"/>
      <c r="FFO794" s="61"/>
      <c r="FFP794" s="61"/>
      <c r="FFQ794" s="61"/>
      <c r="FFR794" s="61"/>
      <c r="FFS794" s="61"/>
      <c r="FFT794" s="61"/>
      <c r="FFU794" s="61"/>
      <c r="FFV794" s="61"/>
      <c r="FFW794" s="61"/>
      <c r="FFX794" s="61"/>
      <c r="FFY794" s="61"/>
      <c r="FFZ794" s="61"/>
      <c r="FGA794" s="61"/>
      <c r="FGB794" s="61"/>
      <c r="FGC794" s="61"/>
      <c r="FGD794" s="61"/>
      <c r="FGE794" s="61"/>
      <c r="FGF794" s="61"/>
      <c r="FGG794" s="61"/>
      <c r="FGH794" s="61"/>
      <c r="FGI794" s="61"/>
      <c r="FGJ794" s="61"/>
      <c r="FGK794" s="61"/>
      <c r="FGL794" s="61"/>
      <c r="FGM794" s="61"/>
      <c r="FGN794" s="61"/>
      <c r="FGO794" s="61"/>
      <c r="FGP794" s="61"/>
      <c r="FGQ794" s="61"/>
      <c r="FGR794" s="61"/>
      <c r="FGS794" s="61"/>
      <c r="FGT794" s="61"/>
      <c r="FGU794" s="61"/>
      <c r="FGV794" s="61"/>
      <c r="FGW794" s="61"/>
      <c r="FGX794" s="61"/>
      <c r="FGY794" s="61"/>
      <c r="FGZ794" s="61"/>
      <c r="FHA794" s="61"/>
      <c r="FHB794" s="61"/>
      <c r="FHC794" s="61"/>
      <c r="FHD794" s="61"/>
      <c r="FHE794" s="61"/>
      <c r="FHF794" s="61"/>
      <c r="FHG794" s="61"/>
      <c r="FHH794" s="61"/>
      <c r="FHI794" s="61"/>
      <c r="FHJ794" s="61"/>
      <c r="FHK794" s="61"/>
      <c r="FHL794" s="61"/>
      <c r="FHM794" s="61"/>
      <c r="FHN794" s="61"/>
      <c r="FHO794" s="61"/>
      <c r="FHP794" s="61"/>
      <c r="FHQ794" s="61"/>
      <c r="FHR794" s="61"/>
      <c r="FHS794" s="61"/>
      <c r="FHT794" s="61"/>
      <c r="FHU794" s="61"/>
      <c r="FHV794" s="61"/>
      <c r="FHW794" s="61"/>
      <c r="FHX794" s="61"/>
      <c r="FHY794" s="61"/>
      <c r="FHZ794" s="61"/>
      <c r="FIA794" s="61"/>
      <c r="FIB794" s="61"/>
      <c r="FIC794" s="61"/>
      <c r="FID794" s="61"/>
      <c r="FIE794" s="61"/>
      <c r="FIF794" s="61"/>
      <c r="FIG794" s="61"/>
      <c r="FIH794" s="61"/>
      <c r="FII794" s="61"/>
      <c r="FIJ794" s="61"/>
      <c r="FIK794" s="61"/>
      <c r="FIL794" s="61"/>
      <c r="FIM794" s="61"/>
      <c r="FIN794" s="61"/>
      <c r="FIO794" s="61"/>
      <c r="FIP794" s="61"/>
      <c r="FIQ794" s="61"/>
      <c r="FIR794" s="61"/>
      <c r="FIS794" s="61"/>
      <c r="FIT794" s="61"/>
      <c r="FIU794" s="61"/>
      <c r="FIV794" s="61"/>
      <c r="FIW794" s="61"/>
      <c r="FIX794" s="61"/>
      <c r="FIY794" s="61"/>
      <c r="FIZ794" s="61"/>
      <c r="FJA794" s="61"/>
      <c r="FJB794" s="61"/>
      <c r="FJC794" s="61"/>
      <c r="FJD794" s="61"/>
      <c r="FJE794" s="61"/>
      <c r="FJF794" s="61"/>
      <c r="FJG794" s="61"/>
      <c r="FJH794" s="61"/>
      <c r="FJI794" s="61"/>
      <c r="FJJ794" s="61"/>
      <c r="FJK794" s="61"/>
      <c r="FJL794" s="61"/>
      <c r="FJM794" s="61"/>
      <c r="FJN794" s="61"/>
      <c r="FJO794" s="61"/>
      <c r="FJP794" s="61"/>
      <c r="FJQ794" s="61"/>
      <c r="FJR794" s="61"/>
      <c r="FJS794" s="61"/>
      <c r="FJT794" s="61"/>
      <c r="FJU794" s="61"/>
      <c r="FJV794" s="61"/>
      <c r="FJW794" s="61"/>
      <c r="FJX794" s="61"/>
      <c r="FJY794" s="61"/>
      <c r="FJZ794" s="61"/>
      <c r="FKA794" s="61"/>
      <c r="FKB794" s="61"/>
      <c r="FKC794" s="61"/>
      <c r="FKD794" s="61"/>
      <c r="FKE794" s="61"/>
      <c r="FKF794" s="61"/>
      <c r="FKG794" s="61"/>
      <c r="FKH794" s="61"/>
      <c r="FKI794" s="61"/>
      <c r="FKJ794" s="61"/>
      <c r="FKK794" s="61"/>
      <c r="FKL794" s="61"/>
      <c r="FKM794" s="61"/>
      <c r="FKN794" s="61"/>
      <c r="FKO794" s="61"/>
      <c r="FKP794" s="61"/>
      <c r="FKQ794" s="61"/>
      <c r="FKR794" s="61"/>
      <c r="FKS794" s="61"/>
      <c r="FKT794" s="61"/>
      <c r="FKU794" s="61"/>
      <c r="FKV794" s="61"/>
      <c r="FKW794" s="61"/>
      <c r="FKX794" s="61"/>
      <c r="FKY794" s="61"/>
      <c r="FKZ794" s="61"/>
      <c r="FLA794" s="61"/>
      <c r="FLB794" s="61"/>
      <c r="FLC794" s="61"/>
      <c r="FLD794" s="61"/>
      <c r="FLE794" s="61"/>
      <c r="FLF794" s="61"/>
      <c r="FLG794" s="61"/>
      <c r="FLH794" s="61"/>
      <c r="FLI794" s="61"/>
      <c r="FLJ794" s="61"/>
      <c r="FLK794" s="61"/>
      <c r="FLL794" s="61"/>
      <c r="FLM794" s="61"/>
      <c r="FLN794" s="61"/>
      <c r="FLO794" s="61"/>
      <c r="FLP794" s="61"/>
      <c r="FLQ794" s="61"/>
      <c r="FLR794" s="61"/>
      <c r="FLS794" s="61"/>
      <c r="FLT794" s="61"/>
      <c r="FLU794" s="61"/>
      <c r="FLV794" s="61"/>
      <c r="FLW794" s="61"/>
      <c r="FLX794" s="61"/>
      <c r="FLY794" s="61"/>
      <c r="FLZ794" s="61"/>
      <c r="FMA794" s="61"/>
      <c r="FMB794" s="61"/>
      <c r="FMC794" s="61"/>
      <c r="FMD794" s="61"/>
      <c r="FME794" s="61"/>
      <c r="FMF794" s="61"/>
      <c r="FMG794" s="61"/>
      <c r="FMH794" s="61"/>
      <c r="FMI794" s="61"/>
      <c r="FMJ794" s="61"/>
      <c r="FMK794" s="61"/>
      <c r="FML794" s="61"/>
      <c r="FMM794" s="61"/>
      <c r="FMN794" s="61"/>
      <c r="FMO794" s="61"/>
      <c r="FMP794" s="61"/>
      <c r="FMQ794" s="61"/>
      <c r="FMR794" s="61"/>
      <c r="FMS794" s="61"/>
      <c r="FMT794" s="61"/>
      <c r="FMU794" s="61"/>
      <c r="FMV794" s="61"/>
      <c r="FMW794" s="61"/>
      <c r="FMX794" s="61"/>
      <c r="FMY794" s="61"/>
      <c r="FMZ794" s="61"/>
      <c r="FNA794" s="61"/>
      <c r="FNB794" s="61"/>
      <c r="FNC794" s="61"/>
      <c r="FND794" s="61"/>
      <c r="FNE794" s="61"/>
      <c r="FNF794" s="61"/>
      <c r="FNG794" s="61"/>
      <c r="FNH794" s="61"/>
      <c r="FNI794" s="61"/>
      <c r="FNJ794" s="61"/>
      <c r="FNK794" s="61"/>
      <c r="FNL794" s="61"/>
      <c r="FNM794" s="61"/>
      <c r="FNN794" s="61"/>
      <c r="FNO794" s="61"/>
      <c r="FNP794" s="61"/>
      <c r="FNQ794" s="61"/>
      <c r="FNR794" s="61"/>
      <c r="FNS794" s="61"/>
      <c r="FNT794" s="61"/>
      <c r="FNU794" s="61"/>
      <c r="FNV794" s="61"/>
      <c r="FNW794" s="61"/>
      <c r="FNX794" s="61"/>
      <c r="FNY794" s="61"/>
      <c r="FNZ794" s="61"/>
      <c r="FOA794" s="61"/>
      <c r="FOB794" s="61"/>
      <c r="FOC794" s="61"/>
      <c r="FOD794" s="61"/>
      <c r="FOE794" s="61"/>
      <c r="FOF794" s="61"/>
      <c r="FOG794" s="61"/>
      <c r="FOH794" s="61"/>
      <c r="FOI794" s="61"/>
      <c r="FOJ794" s="61"/>
      <c r="FOK794" s="61"/>
      <c r="FOL794" s="61"/>
      <c r="FOM794" s="61"/>
      <c r="FON794" s="61"/>
      <c r="FOO794" s="61"/>
      <c r="FOP794" s="61"/>
      <c r="FOQ794" s="61"/>
      <c r="FOR794" s="61"/>
      <c r="FOS794" s="61"/>
      <c r="FOT794" s="61"/>
      <c r="FOU794" s="61"/>
      <c r="FOV794" s="61"/>
      <c r="FOW794" s="61"/>
      <c r="FOX794" s="61"/>
      <c r="FOY794" s="61"/>
      <c r="FOZ794" s="61"/>
      <c r="FPA794" s="61"/>
      <c r="FPB794" s="61"/>
      <c r="FPC794" s="61"/>
      <c r="FPD794" s="61"/>
      <c r="FPE794" s="61"/>
      <c r="FPF794" s="61"/>
      <c r="FPG794" s="61"/>
      <c r="FPH794" s="61"/>
      <c r="FPI794" s="61"/>
      <c r="FPJ794" s="61"/>
      <c r="FPK794" s="61"/>
      <c r="FPL794" s="61"/>
      <c r="FPM794" s="61"/>
      <c r="FPN794" s="61"/>
      <c r="FPO794" s="61"/>
      <c r="FPP794" s="61"/>
      <c r="FPQ794" s="61"/>
      <c r="FPR794" s="61"/>
      <c r="FPS794" s="61"/>
      <c r="FPT794" s="61"/>
      <c r="FPU794" s="61"/>
      <c r="FPV794" s="61"/>
      <c r="FPW794" s="61"/>
      <c r="FPX794" s="61"/>
      <c r="FPY794" s="61"/>
      <c r="FPZ794" s="61"/>
      <c r="FQA794" s="61"/>
      <c r="FQB794" s="61"/>
      <c r="FQC794" s="61"/>
      <c r="FQD794" s="61"/>
      <c r="FQE794" s="61"/>
      <c r="FQF794" s="61"/>
      <c r="FQG794" s="61"/>
      <c r="FQH794" s="61"/>
      <c r="FQI794" s="61"/>
      <c r="FQJ794" s="61"/>
      <c r="FQK794" s="61"/>
      <c r="FQL794" s="61"/>
      <c r="FQM794" s="61"/>
      <c r="FQN794" s="61"/>
      <c r="FQO794" s="61"/>
      <c r="FQP794" s="61"/>
      <c r="FQQ794" s="61"/>
      <c r="FQR794" s="61"/>
      <c r="FQS794" s="61"/>
      <c r="FQT794" s="61"/>
      <c r="FQU794" s="61"/>
      <c r="FQV794" s="61"/>
      <c r="FQW794" s="61"/>
      <c r="FQX794" s="61"/>
      <c r="FQY794" s="61"/>
      <c r="FQZ794" s="61"/>
      <c r="FRA794" s="61"/>
      <c r="FRB794" s="61"/>
      <c r="FRC794" s="61"/>
      <c r="FRD794" s="61"/>
      <c r="FRE794" s="61"/>
      <c r="FRF794" s="61"/>
      <c r="FRG794" s="61"/>
      <c r="FRH794" s="61"/>
      <c r="FRI794" s="61"/>
      <c r="FRJ794" s="61"/>
      <c r="FRK794" s="61"/>
      <c r="FRL794" s="61"/>
      <c r="FRM794" s="61"/>
      <c r="FRN794" s="61"/>
      <c r="FRO794" s="61"/>
      <c r="FRP794" s="61"/>
      <c r="FRQ794" s="61"/>
      <c r="FRR794" s="61"/>
      <c r="FRS794" s="61"/>
      <c r="FRT794" s="61"/>
      <c r="FRU794" s="61"/>
      <c r="FRV794" s="61"/>
      <c r="FRW794" s="61"/>
      <c r="FRX794" s="61"/>
      <c r="FRY794" s="61"/>
      <c r="FRZ794" s="61"/>
      <c r="FSA794" s="61"/>
      <c r="FSB794" s="61"/>
      <c r="FSC794" s="61"/>
      <c r="FSD794" s="61"/>
      <c r="FSE794" s="61"/>
      <c r="FSF794" s="61"/>
      <c r="FSG794" s="61"/>
      <c r="FSH794" s="61"/>
      <c r="FSI794" s="61"/>
      <c r="FSJ794" s="61"/>
      <c r="FSK794" s="61"/>
      <c r="FSL794" s="61"/>
      <c r="FSM794" s="61"/>
      <c r="FSN794" s="61"/>
      <c r="FSO794" s="61"/>
      <c r="FSP794" s="61"/>
      <c r="FSQ794" s="61"/>
      <c r="FSR794" s="61"/>
      <c r="FSS794" s="61"/>
      <c r="FST794" s="61"/>
      <c r="FSU794" s="61"/>
      <c r="FSV794" s="61"/>
      <c r="FSW794" s="61"/>
      <c r="FSX794" s="61"/>
      <c r="FSY794" s="61"/>
      <c r="FSZ794" s="61"/>
      <c r="FTA794" s="61"/>
      <c r="FTB794" s="61"/>
      <c r="FTC794" s="61"/>
      <c r="FTD794" s="61"/>
      <c r="FTE794" s="61"/>
      <c r="FTF794" s="61"/>
      <c r="FTG794" s="61"/>
      <c r="FTH794" s="61"/>
      <c r="FTI794" s="61"/>
      <c r="FTJ794" s="61"/>
      <c r="FTK794" s="61"/>
      <c r="FTL794" s="61"/>
      <c r="FTM794" s="61"/>
      <c r="FTN794" s="61"/>
      <c r="FTO794" s="61"/>
      <c r="FTP794" s="61"/>
      <c r="FTQ794" s="61"/>
      <c r="FTR794" s="61"/>
      <c r="FTS794" s="61"/>
      <c r="FTT794" s="61"/>
      <c r="FTU794" s="61"/>
      <c r="FTV794" s="61"/>
      <c r="FTW794" s="61"/>
      <c r="FTX794" s="61"/>
      <c r="FTY794" s="61"/>
      <c r="FTZ794" s="61"/>
      <c r="FUA794" s="61"/>
      <c r="FUB794" s="61"/>
      <c r="FUC794" s="61"/>
      <c r="FUD794" s="61"/>
      <c r="FUE794" s="61"/>
      <c r="FUF794" s="61"/>
      <c r="FUG794" s="61"/>
      <c r="FUH794" s="61"/>
      <c r="FUI794" s="61"/>
      <c r="FUJ794" s="61"/>
      <c r="FUK794" s="61"/>
      <c r="FUL794" s="61"/>
      <c r="FUM794" s="61"/>
      <c r="FUN794" s="61"/>
      <c r="FUO794" s="61"/>
      <c r="FUP794" s="61"/>
      <c r="FUQ794" s="61"/>
      <c r="FUR794" s="61"/>
      <c r="FUS794" s="61"/>
      <c r="FUT794" s="61"/>
      <c r="FUU794" s="61"/>
      <c r="FUV794" s="61"/>
      <c r="FUW794" s="61"/>
      <c r="FUX794" s="61"/>
      <c r="FUY794" s="61"/>
      <c r="FUZ794" s="61"/>
      <c r="FVA794" s="61"/>
      <c r="FVB794" s="61"/>
      <c r="FVC794" s="61"/>
      <c r="FVD794" s="61"/>
      <c r="FVE794" s="61"/>
      <c r="FVF794" s="61"/>
      <c r="FVG794" s="61"/>
      <c r="FVH794" s="61"/>
      <c r="FVI794" s="61"/>
      <c r="FVJ794" s="61"/>
      <c r="FVK794" s="61"/>
      <c r="FVL794" s="61"/>
      <c r="FVM794" s="61"/>
      <c r="FVN794" s="61"/>
      <c r="FVO794" s="61"/>
      <c r="FVP794" s="61"/>
      <c r="FVQ794" s="61"/>
      <c r="FVR794" s="61"/>
      <c r="FVS794" s="61"/>
      <c r="FVT794" s="61"/>
      <c r="FVU794" s="61"/>
      <c r="FVV794" s="61"/>
      <c r="FVW794" s="61"/>
      <c r="FVX794" s="61"/>
      <c r="FVY794" s="61"/>
      <c r="FVZ794" s="61"/>
      <c r="FWA794" s="61"/>
      <c r="FWB794" s="61"/>
      <c r="FWC794" s="61"/>
      <c r="FWD794" s="61"/>
      <c r="FWE794" s="61"/>
      <c r="FWF794" s="61"/>
      <c r="FWG794" s="61"/>
      <c r="FWH794" s="61"/>
      <c r="FWI794" s="61"/>
      <c r="FWJ794" s="61"/>
      <c r="FWK794" s="61"/>
      <c r="FWL794" s="61"/>
      <c r="FWM794" s="61"/>
      <c r="FWN794" s="61"/>
      <c r="FWO794" s="61"/>
      <c r="FWP794" s="61"/>
      <c r="FWQ794" s="61"/>
      <c r="FWR794" s="61"/>
      <c r="FWS794" s="61"/>
      <c r="FWT794" s="61"/>
      <c r="FWU794" s="61"/>
      <c r="FWV794" s="61"/>
      <c r="FWW794" s="61"/>
      <c r="FWX794" s="61"/>
      <c r="FWY794" s="61"/>
      <c r="FWZ794" s="61"/>
      <c r="FXA794" s="61"/>
      <c r="FXB794" s="61"/>
      <c r="FXC794" s="61"/>
      <c r="FXD794" s="61"/>
      <c r="FXE794" s="61"/>
      <c r="FXF794" s="61"/>
      <c r="FXG794" s="61"/>
      <c r="FXH794" s="61"/>
      <c r="FXI794" s="61"/>
      <c r="FXJ794" s="61"/>
      <c r="FXK794" s="61"/>
      <c r="FXL794" s="61"/>
      <c r="FXM794" s="61"/>
      <c r="FXN794" s="61"/>
      <c r="FXO794" s="61"/>
      <c r="FXP794" s="61"/>
      <c r="FXQ794" s="61"/>
      <c r="FXR794" s="61"/>
      <c r="FXS794" s="61"/>
      <c r="FXT794" s="61"/>
      <c r="FXU794" s="61"/>
      <c r="FXV794" s="61"/>
      <c r="FXW794" s="61"/>
      <c r="FXX794" s="61"/>
      <c r="FXY794" s="61"/>
      <c r="FXZ794" s="61"/>
      <c r="FYA794" s="61"/>
      <c r="FYB794" s="61"/>
      <c r="FYC794" s="61"/>
      <c r="FYD794" s="61"/>
      <c r="FYE794" s="61"/>
      <c r="FYF794" s="61"/>
      <c r="FYG794" s="61"/>
      <c r="FYH794" s="61"/>
      <c r="FYI794" s="61"/>
      <c r="FYJ794" s="61"/>
      <c r="FYK794" s="61"/>
      <c r="FYL794" s="61"/>
      <c r="FYM794" s="61"/>
      <c r="FYN794" s="61"/>
      <c r="FYO794" s="61"/>
      <c r="FYP794" s="61"/>
      <c r="FYQ794" s="61"/>
      <c r="FYR794" s="61"/>
      <c r="FYS794" s="61"/>
      <c r="FYT794" s="61"/>
      <c r="FYU794" s="61"/>
      <c r="FYV794" s="61"/>
      <c r="FYW794" s="61"/>
      <c r="FYX794" s="61"/>
      <c r="FYY794" s="61"/>
      <c r="FYZ794" s="61"/>
      <c r="FZA794" s="61"/>
      <c r="FZB794" s="61"/>
      <c r="FZC794" s="61"/>
      <c r="FZD794" s="61"/>
      <c r="FZE794" s="61"/>
      <c r="FZF794" s="61"/>
      <c r="FZG794" s="61"/>
      <c r="FZH794" s="61"/>
      <c r="FZI794" s="61"/>
      <c r="FZJ794" s="61"/>
      <c r="FZK794" s="61"/>
      <c r="FZL794" s="61"/>
      <c r="FZM794" s="61"/>
      <c r="FZN794" s="61"/>
      <c r="FZO794" s="61"/>
      <c r="FZP794" s="61"/>
      <c r="FZQ794" s="61"/>
      <c r="FZR794" s="61"/>
      <c r="FZS794" s="61"/>
      <c r="FZT794" s="61"/>
      <c r="FZU794" s="61"/>
      <c r="FZV794" s="61"/>
      <c r="FZW794" s="61"/>
      <c r="FZX794" s="61"/>
      <c r="FZY794" s="61"/>
      <c r="FZZ794" s="61"/>
      <c r="GAA794" s="61"/>
      <c r="GAB794" s="61"/>
      <c r="GAC794" s="61"/>
      <c r="GAD794" s="61"/>
      <c r="GAE794" s="61"/>
      <c r="GAF794" s="61"/>
      <c r="GAG794" s="61"/>
      <c r="GAH794" s="61"/>
      <c r="GAI794" s="61"/>
      <c r="GAJ794" s="61"/>
      <c r="GAK794" s="61"/>
      <c r="GAL794" s="61"/>
      <c r="GAM794" s="61"/>
      <c r="GAN794" s="61"/>
      <c r="GAO794" s="61"/>
      <c r="GAP794" s="61"/>
      <c r="GAQ794" s="61"/>
      <c r="GAR794" s="61"/>
      <c r="GAS794" s="61"/>
      <c r="GAT794" s="61"/>
      <c r="GAU794" s="61"/>
      <c r="GAV794" s="61"/>
      <c r="GAW794" s="61"/>
      <c r="GAX794" s="61"/>
      <c r="GAY794" s="61"/>
      <c r="GAZ794" s="61"/>
      <c r="GBA794" s="61"/>
      <c r="GBB794" s="61"/>
      <c r="GBC794" s="61"/>
      <c r="GBD794" s="61"/>
      <c r="GBE794" s="61"/>
      <c r="GBF794" s="61"/>
      <c r="GBG794" s="61"/>
      <c r="GBH794" s="61"/>
      <c r="GBI794" s="61"/>
      <c r="GBJ794" s="61"/>
      <c r="GBK794" s="61"/>
      <c r="GBL794" s="61"/>
      <c r="GBM794" s="61"/>
      <c r="GBN794" s="61"/>
      <c r="GBO794" s="61"/>
      <c r="GBP794" s="61"/>
      <c r="GBQ794" s="61"/>
      <c r="GBR794" s="61"/>
      <c r="GBS794" s="61"/>
      <c r="GBT794" s="61"/>
      <c r="GBU794" s="61"/>
      <c r="GBV794" s="61"/>
      <c r="GBW794" s="61"/>
      <c r="GBX794" s="61"/>
      <c r="GBY794" s="61"/>
      <c r="GBZ794" s="61"/>
      <c r="GCA794" s="61"/>
      <c r="GCB794" s="61"/>
      <c r="GCC794" s="61"/>
      <c r="GCD794" s="61"/>
      <c r="GCE794" s="61"/>
      <c r="GCF794" s="61"/>
      <c r="GCG794" s="61"/>
      <c r="GCH794" s="61"/>
      <c r="GCI794" s="61"/>
      <c r="GCJ794" s="61"/>
      <c r="GCK794" s="61"/>
      <c r="GCL794" s="61"/>
      <c r="GCM794" s="61"/>
      <c r="GCN794" s="61"/>
      <c r="GCO794" s="61"/>
      <c r="GCP794" s="61"/>
      <c r="GCQ794" s="61"/>
      <c r="GCR794" s="61"/>
      <c r="GCS794" s="61"/>
      <c r="GCT794" s="61"/>
      <c r="GCU794" s="61"/>
      <c r="GCV794" s="61"/>
      <c r="GCW794" s="61"/>
      <c r="GCX794" s="61"/>
      <c r="GCY794" s="61"/>
      <c r="GCZ794" s="61"/>
      <c r="GDA794" s="61"/>
      <c r="GDB794" s="61"/>
      <c r="GDC794" s="61"/>
      <c r="GDD794" s="61"/>
      <c r="GDE794" s="61"/>
      <c r="GDF794" s="61"/>
      <c r="GDG794" s="61"/>
      <c r="GDH794" s="61"/>
      <c r="GDI794" s="61"/>
      <c r="GDJ794" s="61"/>
      <c r="GDK794" s="61"/>
      <c r="GDL794" s="61"/>
      <c r="GDM794" s="61"/>
      <c r="GDN794" s="61"/>
      <c r="GDO794" s="61"/>
      <c r="GDP794" s="61"/>
      <c r="GDQ794" s="61"/>
      <c r="GDR794" s="61"/>
      <c r="GDS794" s="61"/>
      <c r="GDT794" s="61"/>
      <c r="GDU794" s="61"/>
      <c r="GDV794" s="61"/>
      <c r="GDW794" s="61"/>
      <c r="GDX794" s="61"/>
      <c r="GDY794" s="61"/>
      <c r="GDZ794" s="61"/>
      <c r="GEA794" s="61"/>
      <c r="GEB794" s="61"/>
      <c r="GEC794" s="61"/>
      <c r="GED794" s="61"/>
      <c r="GEE794" s="61"/>
      <c r="GEF794" s="61"/>
      <c r="GEG794" s="61"/>
      <c r="GEH794" s="61"/>
      <c r="GEI794" s="61"/>
      <c r="GEJ794" s="61"/>
      <c r="GEK794" s="61"/>
      <c r="GEL794" s="61"/>
      <c r="GEM794" s="61"/>
      <c r="GEN794" s="61"/>
      <c r="GEO794" s="61"/>
      <c r="GEP794" s="61"/>
      <c r="GEQ794" s="61"/>
      <c r="GER794" s="61"/>
      <c r="GES794" s="61"/>
      <c r="GET794" s="61"/>
      <c r="GEU794" s="61"/>
      <c r="GEV794" s="61"/>
      <c r="GEW794" s="61"/>
      <c r="GEX794" s="61"/>
      <c r="GEY794" s="61"/>
      <c r="GEZ794" s="61"/>
      <c r="GFA794" s="61"/>
      <c r="GFB794" s="61"/>
      <c r="GFC794" s="61"/>
      <c r="GFD794" s="61"/>
      <c r="GFE794" s="61"/>
      <c r="GFF794" s="61"/>
      <c r="GFG794" s="61"/>
      <c r="GFH794" s="61"/>
      <c r="GFI794" s="61"/>
      <c r="GFJ794" s="61"/>
      <c r="GFK794" s="61"/>
      <c r="GFL794" s="61"/>
      <c r="GFM794" s="61"/>
      <c r="GFN794" s="61"/>
      <c r="GFO794" s="61"/>
      <c r="GFP794" s="61"/>
      <c r="GFQ794" s="61"/>
      <c r="GFR794" s="61"/>
      <c r="GFS794" s="61"/>
      <c r="GFT794" s="61"/>
      <c r="GFU794" s="61"/>
      <c r="GFV794" s="61"/>
      <c r="GFW794" s="61"/>
      <c r="GFX794" s="61"/>
      <c r="GFY794" s="61"/>
      <c r="GFZ794" s="61"/>
      <c r="GGA794" s="61"/>
      <c r="GGB794" s="61"/>
      <c r="GGC794" s="61"/>
      <c r="GGD794" s="61"/>
      <c r="GGE794" s="61"/>
      <c r="GGF794" s="61"/>
      <c r="GGG794" s="61"/>
      <c r="GGH794" s="61"/>
      <c r="GGI794" s="61"/>
      <c r="GGJ794" s="61"/>
      <c r="GGK794" s="61"/>
      <c r="GGL794" s="61"/>
      <c r="GGM794" s="61"/>
      <c r="GGN794" s="61"/>
      <c r="GGO794" s="61"/>
      <c r="GGP794" s="61"/>
      <c r="GGQ794" s="61"/>
      <c r="GGR794" s="61"/>
      <c r="GGS794" s="61"/>
      <c r="GGT794" s="61"/>
      <c r="GGU794" s="61"/>
      <c r="GGV794" s="61"/>
      <c r="GGW794" s="61"/>
      <c r="GGX794" s="61"/>
      <c r="GGY794" s="61"/>
      <c r="GGZ794" s="61"/>
      <c r="GHA794" s="61"/>
      <c r="GHB794" s="61"/>
      <c r="GHC794" s="61"/>
      <c r="GHD794" s="61"/>
      <c r="GHE794" s="61"/>
      <c r="GHF794" s="61"/>
      <c r="GHG794" s="61"/>
      <c r="GHH794" s="61"/>
      <c r="GHI794" s="61"/>
      <c r="GHJ794" s="61"/>
      <c r="GHK794" s="61"/>
      <c r="GHL794" s="61"/>
      <c r="GHM794" s="61"/>
      <c r="GHN794" s="61"/>
      <c r="GHO794" s="61"/>
      <c r="GHP794" s="61"/>
      <c r="GHQ794" s="61"/>
      <c r="GHR794" s="61"/>
      <c r="GHS794" s="61"/>
      <c r="GHT794" s="61"/>
      <c r="GHU794" s="61"/>
      <c r="GHV794" s="61"/>
      <c r="GHW794" s="61"/>
      <c r="GHX794" s="61"/>
      <c r="GHY794" s="61"/>
      <c r="GHZ794" s="61"/>
      <c r="GIA794" s="61"/>
      <c r="GIB794" s="61"/>
      <c r="GIC794" s="61"/>
      <c r="GID794" s="61"/>
      <c r="GIE794" s="61"/>
      <c r="GIF794" s="61"/>
      <c r="GIG794" s="61"/>
      <c r="GIH794" s="61"/>
      <c r="GII794" s="61"/>
      <c r="GIJ794" s="61"/>
      <c r="GIK794" s="61"/>
      <c r="GIL794" s="61"/>
      <c r="GIM794" s="61"/>
      <c r="GIN794" s="61"/>
      <c r="GIO794" s="61"/>
      <c r="GIP794" s="61"/>
      <c r="GIQ794" s="61"/>
      <c r="GIR794" s="61"/>
      <c r="GIS794" s="61"/>
      <c r="GIT794" s="61"/>
      <c r="GIU794" s="61"/>
      <c r="GIV794" s="61"/>
      <c r="GIW794" s="61"/>
      <c r="GIX794" s="61"/>
      <c r="GIY794" s="61"/>
      <c r="GIZ794" s="61"/>
      <c r="GJA794" s="61"/>
      <c r="GJB794" s="61"/>
      <c r="GJC794" s="61"/>
      <c r="GJD794" s="61"/>
      <c r="GJE794" s="61"/>
      <c r="GJF794" s="61"/>
      <c r="GJG794" s="61"/>
      <c r="GJH794" s="61"/>
      <c r="GJI794" s="61"/>
      <c r="GJJ794" s="61"/>
      <c r="GJK794" s="61"/>
      <c r="GJL794" s="61"/>
      <c r="GJM794" s="61"/>
      <c r="GJN794" s="61"/>
      <c r="GJO794" s="61"/>
      <c r="GJP794" s="61"/>
      <c r="GJQ794" s="61"/>
      <c r="GJR794" s="61"/>
      <c r="GJS794" s="61"/>
      <c r="GJT794" s="61"/>
      <c r="GJU794" s="61"/>
      <c r="GJV794" s="61"/>
      <c r="GJW794" s="61"/>
      <c r="GJX794" s="61"/>
      <c r="GJY794" s="61"/>
      <c r="GJZ794" s="61"/>
      <c r="GKA794" s="61"/>
      <c r="GKB794" s="61"/>
      <c r="GKC794" s="61"/>
      <c r="GKD794" s="61"/>
      <c r="GKE794" s="61"/>
      <c r="GKF794" s="61"/>
      <c r="GKG794" s="61"/>
      <c r="GKH794" s="61"/>
      <c r="GKI794" s="61"/>
      <c r="GKJ794" s="61"/>
      <c r="GKK794" s="61"/>
      <c r="GKL794" s="61"/>
      <c r="GKM794" s="61"/>
      <c r="GKN794" s="61"/>
      <c r="GKO794" s="61"/>
      <c r="GKP794" s="61"/>
      <c r="GKQ794" s="61"/>
      <c r="GKR794" s="61"/>
      <c r="GKS794" s="61"/>
      <c r="GKT794" s="61"/>
      <c r="GKU794" s="61"/>
      <c r="GKV794" s="61"/>
      <c r="GKW794" s="61"/>
      <c r="GKX794" s="61"/>
      <c r="GKY794" s="61"/>
      <c r="GKZ794" s="61"/>
      <c r="GLA794" s="61"/>
      <c r="GLB794" s="61"/>
      <c r="GLC794" s="61"/>
      <c r="GLD794" s="61"/>
      <c r="GLE794" s="61"/>
      <c r="GLF794" s="61"/>
      <c r="GLG794" s="61"/>
      <c r="GLH794" s="61"/>
      <c r="GLI794" s="61"/>
      <c r="GLJ794" s="61"/>
      <c r="GLK794" s="61"/>
      <c r="GLL794" s="61"/>
      <c r="GLM794" s="61"/>
      <c r="GLN794" s="61"/>
      <c r="GLO794" s="61"/>
      <c r="GLP794" s="61"/>
      <c r="GLQ794" s="61"/>
      <c r="GLR794" s="61"/>
      <c r="GLS794" s="61"/>
      <c r="GLT794" s="61"/>
      <c r="GLU794" s="61"/>
      <c r="GLV794" s="61"/>
      <c r="GLW794" s="61"/>
      <c r="GLX794" s="61"/>
      <c r="GLY794" s="61"/>
      <c r="GLZ794" s="61"/>
      <c r="GMA794" s="61"/>
      <c r="GMB794" s="61"/>
      <c r="GMC794" s="61"/>
      <c r="GMD794" s="61"/>
      <c r="GME794" s="61"/>
      <c r="GMF794" s="61"/>
      <c r="GMG794" s="61"/>
      <c r="GMH794" s="61"/>
      <c r="GMI794" s="61"/>
      <c r="GMJ794" s="61"/>
      <c r="GMK794" s="61"/>
      <c r="GML794" s="61"/>
      <c r="GMM794" s="61"/>
      <c r="GMN794" s="61"/>
      <c r="GMO794" s="61"/>
      <c r="GMP794" s="61"/>
      <c r="GMQ794" s="61"/>
      <c r="GMR794" s="61"/>
      <c r="GMS794" s="61"/>
      <c r="GMT794" s="61"/>
      <c r="GMU794" s="61"/>
      <c r="GMV794" s="61"/>
      <c r="GMW794" s="61"/>
      <c r="GMX794" s="61"/>
      <c r="GMY794" s="61"/>
      <c r="GMZ794" s="61"/>
      <c r="GNA794" s="61"/>
      <c r="GNB794" s="61"/>
      <c r="GNC794" s="61"/>
      <c r="GND794" s="61"/>
      <c r="GNE794" s="61"/>
      <c r="GNF794" s="61"/>
      <c r="GNG794" s="61"/>
      <c r="GNH794" s="61"/>
      <c r="GNI794" s="61"/>
      <c r="GNJ794" s="61"/>
      <c r="GNK794" s="61"/>
      <c r="GNL794" s="61"/>
      <c r="GNM794" s="61"/>
      <c r="GNN794" s="61"/>
      <c r="GNO794" s="61"/>
      <c r="GNP794" s="61"/>
      <c r="GNQ794" s="61"/>
      <c r="GNR794" s="61"/>
      <c r="GNS794" s="61"/>
      <c r="GNT794" s="61"/>
      <c r="GNU794" s="61"/>
      <c r="GNV794" s="61"/>
      <c r="GNW794" s="61"/>
      <c r="GNX794" s="61"/>
      <c r="GNY794" s="61"/>
      <c r="GNZ794" s="61"/>
      <c r="GOA794" s="61"/>
      <c r="GOB794" s="61"/>
      <c r="GOC794" s="61"/>
      <c r="GOD794" s="61"/>
      <c r="GOE794" s="61"/>
      <c r="GOF794" s="61"/>
      <c r="GOG794" s="61"/>
      <c r="GOH794" s="61"/>
      <c r="GOI794" s="61"/>
      <c r="GOJ794" s="61"/>
      <c r="GOK794" s="61"/>
      <c r="GOL794" s="61"/>
      <c r="GOM794" s="61"/>
      <c r="GON794" s="61"/>
      <c r="GOO794" s="61"/>
      <c r="GOP794" s="61"/>
      <c r="GOQ794" s="61"/>
      <c r="GOR794" s="61"/>
      <c r="GOS794" s="61"/>
      <c r="GOT794" s="61"/>
      <c r="GOU794" s="61"/>
      <c r="GOV794" s="61"/>
      <c r="GOW794" s="61"/>
      <c r="GOX794" s="61"/>
      <c r="GOY794" s="61"/>
      <c r="GOZ794" s="61"/>
      <c r="GPA794" s="61"/>
      <c r="GPB794" s="61"/>
      <c r="GPC794" s="61"/>
      <c r="GPD794" s="61"/>
      <c r="GPE794" s="61"/>
      <c r="GPF794" s="61"/>
      <c r="GPG794" s="61"/>
      <c r="GPH794" s="61"/>
      <c r="GPI794" s="61"/>
      <c r="GPJ794" s="61"/>
      <c r="GPK794" s="61"/>
      <c r="GPL794" s="61"/>
      <c r="GPM794" s="61"/>
      <c r="GPN794" s="61"/>
      <c r="GPO794" s="61"/>
      <c r="GPP794" s="61"/>
      <c r="GPQ794" s="61"/>
      <c r="GPR794" s="61"/>
      <c r="GPS794" s="61"/>
      <c r="GPT794" s="61"/>
      <c r="GPU794" s="61"/>
      <c r="GPV794" s="61"/>
      <c r="GPW794" s="61"/>
      <c r="GPX794" s="61"/>
      <c r="GPY794" s="61"/>
      <c r="GPZ794" s="61"/>
      <c r="GQA794" s="61"/>
      <c r="GQB794" s="61"/>
      <c r="GQC794" s="61"/>
      <c r="GQD794" s="61"/>
      <c r="GQE794" s="61"/>
      <c r="GQF794" s="61"/>
      <c r="GQG794" s="61"/>
      <c r="GQH794" s="61"/>
      <c r="GQI794" s="61"/>
      <c r="GQJ794" s="61"/>
      <c r="GQK794" s="61"/>
      <c r="GQL794" s="61"/>
      <c r="GQM794" s="61"/>
      <c r="GQN794" s="61"/>
      <c r="GQO794" s="61"/>
      <c r="GQP794" s="61"/>
      <c r="GQQ794" s="61"/>
      <c r="GQR794" s="61"/>
      <c r="GQS794" s="61"/>
      <c r="GQT794" s="61"/>
      <c r="GQU794" s="61"/>
      <c r="GQV794" s="61"/>
      <c r="GQW794" s="61"/>
      <c r="GQX794" s="61"/>
      <c r="GQY794" s="61"/>
      <c r="GQZ794" s="61"/>
      <c r="GRA794" s="61"/>
      <c r="GRB794" s="61"/>
      <c r="GRC794" s="61"/>
      <c r="GRD794" s="61"/>
      <c r="GRE794" s="61"/>
      <c r="GRF794" s="61"/>
      <c r="GRG794" s="61"/>
      <c r="GRH794" s="61"/>
      <c r="GRI794" s="61"/>
      <c r="GRJ794" s="61"/>
      <c r="GRK794" s="61"/>
      <c r="GRL794" s="61"/>
      <c r="GRM794" s="61"/>
      <c r="GRN794" s="61"/>
      <c r="GRO794" s="61"/>
      <c r="GRP794" s="61"/>
      <c r="GRQ794" s="61"/>
      <c r="GRR794" s="61"/>
      <c r="GRS794" s="61"/>
      <c r="GRT794" s="61"/>
      <c r="GRU794" s="61"/>
      <c r="GRV794" s="61"/>
      <c r="GRW794" s="61"/>
      <c r="GRX794" s="61"/>
      <c r="GRY794" s="61"/>
      <c r="GRZ794" s="61"/>
      <c r="GSA794" s="61"/>
      <c r="GSB794" s="61"/>
      <c r="GSC794" s="61"/>
      <c r="GSD794" s="61"/>
      <c r="GSE794" s="61"/>
      <c r="GSF794" s="61"/>
      <c r="GSG794" s="61"/>
      <c r="GSH794" s="61"/>
      <c r="GSI794" s="61"/>
      <c r="GSJ794" s="61"/>
      <c r="GSK794" s="61"/>
      <c r="GSL794" s="61"/>
      <c r="GSM794" s="61"/>
      <c r="GSN794" s="61"/>
      <c r="GSO794" s="61"/>
      <c r="GSP794" s="61"/>
      <c r="GSQ794" s="61"/>
      <c r="GSR794" s="61"/>
      <c r="GSS794" s="61"/>
      <c r="GST794" s="61"/>
      <c r="GSU794" s="61"/>
      <c r="GSV794" s="61"/>
      <c r="GSW794" s="61"/>
      <c r="GSX794" s="61"/>
      <c r="GSY794" s="61"/>
      <c r="GSZ794" s="61"/>
      <c r="GTA794" s="61"/>
      <c r="GTB794" s="61"/>
      <c r="GTC794" s="61"/>
      <c r="GTD794" s="61"/>
      <c r="GTE794" s="61"/>
      <c r="GTF794" s="61"/>
      <c r="GTG794" s="61"/>
      <c r="GTH794" s="61"/>
      <c r="GTI794" s="61"/>
      <c r="GTJ794" s="61"/>
      <c r="GTK794" s="61"/>
      <c r="GTL794" s="61"/>
      <c r="GTM794" s="61"/>
      <c r="GTN794" s="61"/>
      <c r="GTO794" s="61"/>
      <c r="GTP794" s="61"/>
      <c r="GTQ794" s="61"/>
      <c r="GTR794" s="61"/>
      <c r="GTS794" s="61"/>
      <c r="GTT794" s="61"/>
      <c r="GTU794" s="61"/>
      <c r="GTV794" s="61"/>
      <c r="GTW794" s="61"/>
      <c r="GTX794" s="61"/>
      <c r="GTY794" s="61"/>
      <c r="GTZ794" s="61"/>
      <c r="GUA794" s="61"/>
      <c r="GUB794" s="61"/>
      <c r="GUC794" s="61"/>
      <c r="GUD794" s="61"/>
      <c r="GUE794" s="61"/>
      <c r="GUF794" s="61"/>
      <c r="GUG794" s="61"/>
      <c r="GUH794" s="61"/>
      <c r="GUI794" s="61"/>
      <c r="GUJ794" s="61"/>
      <c r="GUK794" s="61"/>
      <c r="GUL794" s="61"/>
      <c r="GUM794" s="61"/>
      <c r="GUN794" s="61"/>
      <c r="GUO794" s="61"/>
      <c r="GUP794" s="61"/>
      <c r="GUQ794" s="61"/>
      <c r="GUR794" s="61"/>
      <c r="GUS794" s="61"/>
      <c r="GUT794" s="61"/>
      <c r="GUU794" s="61"/>
      <c r="GUV794" s="61"/>
      <c r="GUW794" s="61"/>
      <c r="GUX794" s="61"/>
      <c r="GUY794" s="61"/>
      <c r="GUZ794" s="61"/>
      <c r="GVA794" s="61"/>
      <c r="GVB794" s="61"/>
      <c r="GVC794" s="61"/>
      <c r="GVD794" s="61"/>
      <c r="GVE794" s="61"/>
      <c r="GVF794" s="61"/>
      <c r="GVG794" s="61"/>
      <c r="GVH794" s="61"/>
      <c r="GVI794" s="61"/>
      <c r="GVJ794" s="61"/>
      <c r="GVK794" s="61"/>
      <c r="GVL794" s="61"/>
      <c r="GVM794" s="61"/>
      <c r="GVN794" s="61"/>
      <c r="GVO794" s="61"/>
      <c r="GVP794" s="61"/>
      <c r="GVQ794" s="61"/>
      <c r="GVR794" s="61"/>
      <c r="GVS794" s="61"/>
      <c r="GVT794" s="61"/>
      <c r="GVU794" s="61"/>
      <c r="GVV794" s="61"/>
      <c r="GVW794" s="61"/>
      <c r="GVX794" s="61"/>
      <c r="GVY794" s="61"/>
      <c r="GVZ794" s="61"/>
      <c r="GWA794" s="61"/>
      <c r="GWB794" s="61"/>
      <c r="GWC794" s="61"/>
      <c r="GWD794" s="61"/>
      <c r="GWE794" s="61"/>
      <c r="GWF794" s="61"/>
      <c r="GWG794" s="61"/>
      <c r="GWH794" s="61"/>
      <c r="GWI794" s="61"/>
      <c r="GWJ794" s="61"/>
      <c r="GWK794" s="61"/>
      <c r="GWL794" s="61"/>
      <c r="GWM794" s="61"/>
      <c r="GWN794" s="61"/>
      <c r="GWO794" s="61"/>
      <c r="GWP794" s="61"/>
      <c r="GWQ794" s="61"/>
      <c r="GWR794" s="61"/>
      <c r="GWS794" s="61"/>
      <c r="GWT794" s="61"/>
      <c r="GWU794" s="61"/>
      <c r="GWV794" s="61"/>
      <c r="GWW794" s="61"/>
      <c r="GWX794" s="61"/>
      <c r="GWY794" s="61"/>
      <c r="GWZ794" s="61"/>
      <c r="GXA794" s="61"/>
      <c r="GXB794" s="61"/>
      <c r="GXC794" s="61"/>
      <c r="GXD794" s="61"/>
      <c r="GXE794" s="61"/>
      <c r="GXF794" s="61"/>
      <c r="GXG794" s="61"/>
      <c r="GXH794" s="61"/>
      <c r="GXI794" s="61"/>
      <c r="GXJ794" s="61"/>
      <c r="GXK794" s="61"/>
      <c r="GXL794" s="61"/>
      <c r="GXM794" s="61"/>
      <c r="GXN794" s="61"/>
      <c r="GXO794" s="61"/>
      <c r="GXP794" s="61"/>
      <c r="GXQ794" s="61"/>
      <c r="GXR794" s="61"/>
      <c r="GXS794" s="61"/>
      <c r="GXT794" s="61"/>
      <c r="GXU794" s="61"/>
      <c r="GXV794" s="61"/>
      <c r="GXW794" s="61"/>
      <c r="GXX794" s="61"/>
      <c r="GXY794" s="61"/>
      <c r="GXZ794" s="61"/>
      <c r="GYA794" s="61"/>
      <c r="GYB794" s="61"/>
      <c r="GYC794" s="61"/>
      <c r="GYD794" s="61"/>
      <c r="GYE794" s="61"/>
      <c r="GYF794" s="61"/>
      <c r="GYG794" s="61"/>
      <c r="GYH794" s="61"/>
      <c r="GYI794" s="61"/>
      <c r="GYJ794" s="61"/>
      <c r="GYK794" s="61"/>
      <c r="GYL794" s="61"/>
      <c r="GYM794" s="61"/>
      <c r="GYN794" s="61"/>
      <c r="GYO794" s="61"/>
      <c r="GYP794" s="61"/>
      <c r="GYQ794" s="61"/>
      <c r="GYR794" s="61"/>
      <c r="GYS794" s="61"/>
      <c r="GYT794" s="61"/>
      <c r="GYU794" s="61"/>
      <c r="GYV794" s="61"/>
      <c r="GYW794" s="61"/>
      <c r="GYX794" s="61"/>
      <c r="GYY794" s="61"/>
      <c r="GYZ794" s="61"/>
      <c r="GZA794" s="61"/>
      <c r="GZB794" s="61"/>
      <c r="GZC794" s="61"/>
      <c r="GZD794" s="61"/>
      <c r="GZE794" s="61"/>
      <c r="GZF794" s="61"/>
      <c r="GZG794" s="61"/>
      <c r="GZH794" s="61"/>
      <c r="GZI794" s="61"/>
      <c r="GZJ794" s="61"/>
      <c r="GZK794" s="61"/>
      <c r="GZL794" s="61"/>
      <c r="GZM794" s="61"/>
      <c r="GZN794" s="61"/>
      <c r="GZO794" s="61"/>
      <c r="GZP794" s="61"/>
      <c r="GZQ794" s="61"/>
      <c r="GZR794" s="61"/>
      <c r="GZS794" s="61"/>
      <c r="GZT794" s="61"/>
      <c r="GZU794" s="61"/>
      <c r="GZV794" s="61"/>
      <c r="GZW794" s="61"/>
      <c r="GZX794" s="61"/>
      <c r="GZY794" s="61"/>
      <c r="GZZ794" s="61"/>
      <c r="HAA794" s="61"/>
      <c r="HAB794" s="61"/>
      <c r="HAC794" s="61"/>
      <c r="HAD794" s="61"/>
      <c r="HAE794" s="61"/>
      <c r="HAF794" s="61"/>
      <c r="HAG794" s="61"/>
      <c r="HAH794" s="61"/>
      <c r="HAI794" s="61"/>
      <c r="HAJ794" s="61"/>
      <c r="HAK794" s="61"/>
      <c r="HAL794" s="61"/>
      <c r="HAM794" s="61"/>
      <c r="HAN794" s="61"/>
      <c r="HAO794" s="61"/>
      <c r="HAP794" s="61"/>
      <c r="HAQ794" s="61"/>
      <c r="HAR794" s="61"/>
      <c r="HAS794" s="61"/>
      <c r="HAT794" s="61"/>
      <c r="HAU794" s="61"/>
      <c r="HAV794" s="61"/>
      <c r="HAW794" s="61"/>
      <c r="HAX794" s="61"/>
      <c r="HAY794" s="61"/>
      <c r="HAZ794" s="61"/>
      <c r="HBA794" s="61"/>
      <c r="HBB794" s="61"/>
      <c r="HBC794" s="61"/>
      <c r="HBD794" s="61"/>
      <c r="HBE794" s="61"/>
      <c r="HBF794" s="61"/>
      <c r="HBG794" s="61"/>
      <c r="HBH794" s="61"/>
      <c r="HBI794" s="61"/>
      <c r="HBJ794" s="61"/>
      <c r="HBK794" s="61"/>
      <c r="HBL794" s="61"/>
      <c r="HBM794" s="61"/>
      <c r="HBN794" s="61"/>
      <c r="HBO794" s="61"/>
      <c r="HBP794" s="61"/>
      <c r="HBQ794" s="61"/>
      <c r="HBR794" s="61"/>
      <c r="HBS794" s="61"/>
      <c r="HBT794" s="61"/>
      <c r="HBU794" s="61"/>
      <c r="HBV794" s="61"/>
      <c r="HBW794" s="61"/>
      <c r="HBX794" s="61"/>
      <c r="HBY794" s="61"/>
      <c r="HBZ794" s="61"/>
      <c r="HCA794" s="61"/>
      <c r="HCB794" s="61"/>
      <c r="HCC794" s="61"/>
      <c r="HCD794" s="61"/>
      <c r="HCE794" s="61"/>
      <c r="HCF794" s="61"/>
      <c r="HCG794" s="61"/>
      <c r="HCH794" s="61"/>
      <c r="HCI794" s="61"/>
      <c r="HCJ794" s="61"/>
      <c r="HCK794" s="61"/>
      <c r="HCL794" s="61"/>
      <c r="HCM794" s="61"/>
      <c r="HCN794" s="61"/>
      <c r="HCO794" s="61"/>
      <c r="HCP794" s="61"/>
      <c r="HCQ794" s="61"/>
      <c r="HCR794" s="61"/>
      <c r="HCS794" s="61"/>
      <c r="HCT794" s="61"/>
      <c r="HCU794" s="61"/>
      <c r="HCV794" s="61"/>
      <c r="HCW794" s="61"/>
      <c r="HCX794" s="61"/>
      <c r="HCY794" s="61"/>
      <c r="HCZ794" s="61"/>
      <c r="HDA794" s="61"/>
      <c r="HDB794" s="61"/>
      <c r="HDC794" s="61"/>
      <c r="HDD794" s="61"/>
      <c r="HDE794" s="61"/>
      <c r="HDF794" s="61"/>
      <c r="HDG794" s="61"/>
      <c r="HDH794" s="61"/>
      <c r="HDI794" s="61"/>
      <c r="HDJ794" s="61"/>
      <c r="HDK794" s="61"/>
      <c r="HDL794" s="61"/>
      <c r="HDM794" s="61"/>
      <c r="HDN794" s="61"/>
      <c r="HDO794" s="61"/>
      <c r="HDP794" s="61"/>
      <c r="HDQ794" s="61"/>
      <c r="HDR794" s="61"/>
      <c r="HDS794" s="61"/>
      <c r="HDT794" s="61"/>
      <c r="HDU794" s="61"/>
      <c r="HDV794" s="61"/>
      <c r="HDW794" s="61"/>
      <c r="HDX794" s="61"/>
      <c r="HDY794" s="61"/>
      <c r="HDZ794" s="61"/>
      <c r="HEA794" s="61"/>
      <c r="HEB794" s="61"/>
      <c r="HEC794" s="61"/>
      <c r="HED794" s="61"/>
      <c r="HEE794" s="61"/>
      <c r="HEF794" s="61"/>
      <c r="HEG794" s="61"/>
      <c r="HEH794" s="61"/>
      <c r="HEI794" s="61"/>
      <c r="HEJ794" s="61"/>
      <c r="HEK794" s="61"/>
      <c r="HEL794" s="61"/>
      <c r="HEM794" s="61"/>
      <c r="HEN794" s="61"/>
      <c r="HEO794" s="61"/>
      <c r="HEP794" s="61"/>
      <c r="HEQ794" s="61"/>
      <c r="HER794" s="61"/>
      <c r="HES794" s="61"/>
      <c r="HET794" s="61"/>
      <c r="HEU794" s="61"/>
      <c r="HEV794" s="61"/>
      <c r="HEW794" s="61"/>
      <c r="HEX794" s="61"/>
      <c r="HEY794" s="61"/>
      <c r="HEZ794" s="61"/>
      <c r="HFA794" s="61"/>
      <c r="HFB794" s="61"/>
      <c r="HFC794" s="61"/>
      <c r="HFD794" s="61"/>
      <c r="HFE794" s="61"/>
      <c r="HFF794" s="61"/>
      <c r="HFG794" s="61"/>
      <c r="HFH794" s="61"/>
      <c r="HFI794" s="61"/>
      <c r="HFJ794" s="61"/>
      <c r="HFK794" s="61"/>
      <c r="HFL794" s="61"/>
      <c r="HFM794" s="61"/>
      <c r="HFN794" s="61"/>
      <c r="HFO794" s="61"/>
      <c r="HFP794" s="61"/>
      <c r="HFQ794" s="61"/>
      <c r="HFR794" s="61"/>
      <c r="HFS794" s="61"/>
      <c r="HFT794" s="61"/>
      <c r="HFU794" s="61"/>
      <c r="HFV794" s="61"/>
      <c r="HFW794" s="61"/>
      <c r="HFX794" s="61"/>
      <c r="HFY794" s="61"/>
      <c r="HFZ794" s="61"/>
      <c r="HGA794" s="61"/>
      <c r="HGB794" s="61"/>
      <c r="HGC794" s="61"/>
      <c r="HGD794" s="61"/>
      <c r="HGE794" s="61"/>
      <c r="HGF794" s="61"/>
      <c r="HGG794" s="61"/>
      <c r="HGH794" s="61"/>
      <c r="HGI794" s="61"/>
      <c r="HGJ794" s="61"/>
      <c r="HGK794" s="61"/>
      <c r="HGL794" s="61"/>
      <c r="HGM794" s="61"/>
      <c r="HGN794" s="61"/>
      <c r="HGO794" s="61"/>
      <c r="HGP794" s="61"/>
      <c r="HGQ794" s="61"/>
      <c r="HGR794" s="61"/>
      <c r="HGS794" s="61"/>
      <c r="HGT794" s="61"/>
      <c r="HGU794" s="61"/>
      <c r="HGV794" s="61"/>
      <c r="HGW794" s="61"/>
      <c r="HGX794" s="61"/>
      <c r="HGY794" s="61"/>
      <c r="HGZ794" s="61"/>
      <c r="HHA794" s="61"/>
      <c r="HHB794" s="61"/>
      <c r="HHC794" s="61"/>
      <c r="HHD794" s="61"/>
      <c r="HHE794" s="61"/>
      <c r="HHF794" s="61"/>
      <c r="HHG794" s="61"/>
      <c r="HHH794" s="61"/>
      <c r="HHI794" s="61"/>
      <c r="HHJ794" s="61"/>
      <c r="HHK794" s="61"/>
      <c r="HHL794" s="61"/>
      <c r="HHM794" s="61"/>
      <c r="HHN794" s="61"/>
      <c r="HHO794" s="61"/>
      <c r="HHP794" s="61"/>
      <c r="HHQ794" s="61"/>
      <c r="HHR794" s="61"/>
      <c r="HHS794" s="61"/>
      <c r="HHT794" s="61"/>
      <c r="HHU794" s="61"/>
      <c r="HHV794" s="61"/>
      <c r="HHW794" s="61"/>
      <c r="HHX794" s="61"/>
      <c r="HHY794" s="61"/>
      <c r="HHZ794" s="61"/>
      <c r="HIA794" s="61"/>
      <c r="HIB794" s="61"/>
      <c r="HIC794" s="61"/>
      <c r="HID794" s="61"/>
      <c r="HIE794" s="61"/>
      <c r="HIF794" s="61"/>
      <c r="HIG794" s="61"/>
      <c r="HIH794" s="61"/>
      <c r="HII794" s="61"/>
      <c r="HIJ794" s="61"/>
      <c r="HIK794" s="61"/>
      <c r="HIL794" s="61"/>
      <c r="HIM794" s="61"/>
      <c r="HIN794" s="61"/>
      <c r="HIO794" s="61"/>
      <c r="HIP794" s="61"/>
      <c r="HIQ794" s="61"/>
      <c r="HIR794" s="61"/>
      <c r="HIS794" s="61"/>
      <c r="HIT794" s="61"/>
      <c r="HIU794" s="61"/>
      <c r="HIV794" s="61"/>
      <c r="HIW794" s="61"/>
      <c r="HIX794" s="61"/>
      <c r="HIY794" s="61"/>
      <c r="HIZ794" s="61"/>
      <c r="HJA794" s="61"/>
      <c r="HJB794" s="61"/>
      <c r="HJC794" s="61"/>
      <c r="HJD794" s="61"/>
      <c r="HJE794" s="61"/>
      <c r="HJF794" s="61"/>
      <c r="HJG794" s="61"/>
      <c r="HJH794" s="61"/>
      <c r="HJI794" s="61"/>
      <c r="HJJ794" s="61"/>
      <c r="HJK794" s="61"/>
      <c r="HJL794" s="61"/>
      <c r="HJM794" s="61"/>
      <c r="HJN794" s="61"/>
      <c r="HJO794" s="61"/>
      <c r="HJP794" s="61"/>
      <c r="HJQ794" s="61"/>
      <c r="HJR794" s="61"/>
      <c r="HJS794" s="61"/>
      <c r="HJT794" s="61"/>
      <c r="HJU794" s="61"/>
      <c r="HJV794" s="61"/>
      <c r="HJW794" s="61"/>
      <c r="HJX794" s="61"/>
      <c r="HJY794" s="61"/>
      <c r="HJZ794" s="61"/>
      <c r="HKA794" s="61"/>
      <c r="HKB794" s="61"/>
      <c r="HKC794" s="61"/>
      <c r="HKD794" s="61"/>
      <c r="HKE794" s="61"/>
      <c r="HKF794" s="61"/>
      <c r="HKG794" s="61"/>
      <c r="HKH794" s="61"/>
      <c r="HKI794" s="61"/>
      <c r="HKJ794" s="61"/>
      <c r="HKK794" s="61"/>
      <c r="HKL794" s="61"/>
      <c r="HKM794" s="61"/>
      <c r="HKN794" s="61"/>
      <c r="HKO794" s="61"/>
      <c r="HKP794" s="61"/>
      <c r="HKQ794" s="61"/>
      <c r="HKR794" s="61"/>
      <c r="HKS794" s="61"/>
      <c r="HKT794" s="61"/>
      <c r="HKU794" s="61"/>
      <c r="HKV794" s="61"/>
      <c r="HKW794" s="61"/>
      <c r="HKX794" s="61"/>
      <c r="HKY794" s="61"/>
      <c r="HKZ794" s="61"/>
      <c r="HLA794" s="61"/>
      <c r="HLB794" s="61"/>
      <c r="HLC794" s="61"/>
      <c r="HLD794" s="61"/>
      <c r="HLE794" s="61"/>
      <c r="HLF794" s="61"/>
      <c r="HLG794" s="61"/>
      <c r="HLH794" s="61"/>
      <c r="HLI794" s="61"/>
      <c r="HLJ794" s="61"/>
      <c r="HLK794" s="61"/>
      <c r="HLL794" s="61"/>
      <c r="HLM794" s="61"/>
      <c r="HLN794" s="61"/>
      <c r="HLO794" s="61"/>
      <c r="HLP794" s="61"/>
      <c r="HLQ794" s="61"/>
      <c r="HLR794" s="61"/>
      <c r="HLS794" s="61"/>
      <c r="HLT794" s="61"/>
      <c r="HLU794" s="61"/>
      <c r="HLV794" s="61"/>
      <c r="HLW794" s="61"/>
      <c r="HLX794" s="61"/>
      <c r="HLY794" s="61"/>
      <c r="HLZ794" s="61"/>
      <c r="HMA794" s="61"/>
      <c r="HMB794" s="61"/>
      <c r="HMC794" s="61"/>
      <c r="HMD794" s="61"/>
      <c r="HME794" s="61"/>
      <c r="HMF794" s="61"/>
      <c r="HMG794" s="61"/>
      <c r="HMH794" s="61"/>
      <c r="HMI794" s="61"/>
      <c r="HMJ794" s="61"/>
      <c r="HMK794" s="61"/>
      <c r="HML794" s="61"/>
      <c r="HMM794" s="61"/>
      <c r="HMN794" s="61"/>
      <c r="HMO794" s="61"/>
      <c r="HMP794" s="61"/>
      <c r="HMQ794" s="61"/>
      <c r="HMR794" s="61"/>
      <c r="HMS794" s="61"/>
      <c r="HMT794" s="61"/>
      <c r="HMU794" s="61"/>
      <c r="HMV794" s="61"/>
      <c r="HMW794" s="61"/>
      <c r="HMX794" s="61"/>
      <c r="HMY794" s="61"/>
      <c r="HMZ794" s="61"/>
      <c r="HNA794" s="61"/>
      <c r="HNB794" s="61"/>
      <c r="HNC794" s="61"/>
      <c r="HND794" s="61"/>
      <c r="HNE794" s="61"/>
      <c r="HNF794" s="61"/>
      <c r="HNG794" s="61"/>
      <c r="HNH794" s="61"/>
      <c r="HNI794" s="61"/>
      <c r="HNJ794" s="61"/>
      <c r="HNK794" s="61"/>
      <c r="HNL794" s="61"/>
      <c r="HNM794" s="61"/>
      <c r="HNN794" s="61"/>
      <c r="HNO794" s="61"/>
      <c r="HNP794" s="61"/>
      <c r="HNQ794" s="61"/>
      <c r="HNR794" s="61"/>
      <c r="HNS794" s="61"/>
      <c r="HNT794" s="61"/>
      <c r="HNU794" s="61"/>
      <c r="HNV794" s="61"/>
      <c r="HNW794" s="61"/>
      <c r="HNX794" s="61"/>
      <c r="HNY794" s="61"/>
      <c r="HNZ794" s="61"/>
      <c r="HOA794" s="61"/>
      <c r="HOB794" s="61"/>
      <c r="HOC794" s="61"/>
      <c r="HOD794" s="61"/>
      <c r="HOE794" s="61"/>
      <c r="HOF794" s="61"/>
      <c r="HOG794" s="61"/>
      <c r="HOH794" s="61"/>
      <c r="HOI794" s="61"/>
      <c r="HOJ794" s="61"/>
      <c r="HOK794" s="61"/>
      <c r="HOL794" s="61"/>
      <c r="HOM794" s="61"/>
      <c r="HON794" s="61"/>
      <c r="HOO794" s="61"/>
      <c r="HOP794" s="61"/>
      <c r="HOQ794" s="61"/>
      <c r="HOR794" s="61"/>
      <c r="HOS794" s="61"/>
      <c r="HOT794" s="61"/>
      <c r="HOU794" s="61"/>
      <c r="HOV794" s="61"/>
      <c r="HOW794" s="61"/>
      <c r="HOX794" s="61"/>
      <c r="HOY794" s="61"/>
      <c r="HOZ794" s="61"/>
      <c r="HPA794" s="61"/>
      <c r="HPB794" s="61"/>
      <c r="HPC794" s="61"/>
      <c r="HPD794" s="61"/>
      <c r="HPE794" s="61"/>
      <c r="HPF794" s="61"/>
      <c r="HPG794" s="61"/>
      <c r="HPH794" s="61"/>
      <c r="HPI794" s="61"/>
      <c r="HPJ794" s="61"/>
      <c r="HPK794" s="61"/>
      <c r="HPL794" s="61"/>
      <c r="HPM794" s="61"/>
      <c r="HPN794" s="61"/>
      <c r="HPO794" s="61"/>
      <c r="HPP794" s="61"/>
      <c r="HPQ794" s="61"/>
      <c r="HPR794" s="61"/>
      <c r="HPS794" s="61"/>
      <c r="HPT794" s="61"/>
      <c r="HPU794" s="61"/>
      <c r="HPV794" s="61"/>
      <c r="HPW794" s="61"/>
      <c r="HPX794" s="61"/>
      <c r="HPY794" s="61"/>
      <c r="HPZ794" s="61"/>
      <c r="HQA794" s="61"/>
      <c r="HQB794" s="61"/>
      <c r="HQC794" s="61"/>
      <c r="HQD794" s="61"/>
      <c r="HQE794" s="61"/>
      <c r="HQF794" s="61"/>
      <c r="HQG794" s="61"/>
      <c r="HQH794" s="61"/>
      <c r="HQI794" s="61"/>
      <c r="HQJ794" s="61"/>
      <c r="HQK794" s="61"/>
      <c r="HQL794" s="61"/>
      <c r="HQM794" s="61"/>
      <c r="HQN794" s="61"/>
      <c r="HQO794" s="61"/>
      <c r="HQP794" s="61"/>
      <c r="HQQ794" s="61"/>
      <c r="HQR794" s="61"/>
      <c r="HQS794" s="61"/>
      <c r="HQT794" s="61"/>
      <c r="HQU794" s="61"/>
      <c r="HQV794" s="61"/>
      <c r="HQW794" s="61"/>
      <c r="HQX794" s="61"/>
      <c r="HQY794" s="61"/>
      <c r="HQZ794" s="61"/>
      <c r="HRA794" s="61"/>
      <c r="HRB794" s="61"/>
      <c r="HRC794" s="61"/>
      <c r="HRD794" s="61"/>
      <c r="HRE794" s="61"/>
      <c r="HRF794" s="61"/>
      <c r="HRG794" s="61"/>
      <c r="HRH794" s="61"/>
      <c r="HRI794" s="61"/>
      <c r="HRJ794" s="61"/>
      <c r="HRK794" s="61"/>
      <c r="HRL794" s="61"/>
      <c r="HRM794" s="61"/>
      <c r="HRN794" s="61"/>
      <c r="HRO794" s="61"/>
      <c r="HRP794" s="61"/>
      <c r="HRQ794" s="61"/>
      <c r="HRR794" s="61"/>
      <c r="HRS794" s="61"/>
      <c r="HRT794" s="61"/>
      <c r="HRU794" s="61"/>
      <c r="HRV794" s="61"/>
      <c r="HRW794" s="61"/>
      <c r="HRX794" s="61"/>
      <c r="HRY794" s="61"/>
      <c r="HRZ794" s="61"/>
      <c r="HSA794" s="61"/>
      <c r="HSB794" s="61"/>
      <c r="HSC794" s="61"/>
      <c r="HSD794" s="61"/>
      <c r="HSE794" s="61"/>
      <c r="HSF794" s="61"/>
      <c r="HSG794" s="61"/>
      <c r="HSH794" s="61"/>
      <c r="HSI794" s="61"/>
      <c r="HSJ794" s="61"/>
      <c r="HSK794" s="61"/>
      <c r="HSL794" s="61"/>
      <c r="HSM794" s="61"/>
      <c r="HSN794" s="61"/>
      <c r="HSO794" s="61"/>
      <c r="HSP794" s="61"/>
      <c r="HSQ794" s="61"/>
      <c r="HSR794" s="61"/>
      <c r="HSS794" s="61"/>
      <c r="HST794" s="61"/>
      <c r="HSU794" s="61"/>
      <c r="HSV794" s="61"/>
      <c r="HSW794" s="61"/>
      <c r="HSX794" s="61"/>
      <c r="HSY794" s="61"/>
      <c r="HSZ794" s="61"/>
      <c r="HTA794" s="61"/>
      <c r="HTB794" s="61"/>
      <c r="HTC794" s="61"/>
      <c r="HTD794" s="61"/>
      <c r="HTE794" s="61"/>
      <c r="HTF794" s="61"/>
      <c r="HTG794" s="61"/>
      <c r="HTH794" s="61"/>
      <c r="HTI794" s="61"/>
      <c r="HTJ794" s="61"/>
      <c r="HTK794" s="61"/>
      <c r="HTL794" s="61"/>
      <c r="HTM794" s="61"/>
      <c r="HTN794" s="61"/>
      <c r="HTO794" s="61"/>
      <c r="HTP794" s="61"/>
      <c r="HTQ794" s="61"/>
      <c r="HTR794" s="61"/>
      <c r="HTS794" s="61"/>
      <c r="HTT794" s="61"/>
      <c r="HTU794" s="61"/>
      <c r="HTV794" s="61"/>
      <c r="HTW794" s="61"/>
      <c r="HTX794" s="61"/>
      <c r="HTY794" s="61"/>
      <c r="HTZ794" s="61"/>
      <c r="HUA794" s="61"/>
      <c r="HUB794" s="61"/>
      <c r="HUC794" s="61"/>
      <c r="HUD794" s="61"/>
      <c r="HUE794" s="61"/>
      <c r="HUF794" s="61"/>
      <c r="HUG794" s="61"/>
      <c r="HUH794" s="61"/>
      <c r="HUI794" s="61"/>
      <c r="HUJ794" s="61"/>
      <c r="HUK794" s="61"/>
      <c r="HUL794" s="61"/>
      <c r="HUM794" s="61"/>
      <c r="HUN794" s="61"/>
      <c r="HUO794" s="61"/>
      <c r="HUP794" s="61"/>
      <c r="HUQ794" s="61"/>
      <c r="HUR794" s="61"/>
      <c r="HUS794" s="61"/>
      <c r="HUT794" s="61"/>
      <c r="HUU794" s="61"/>
      <c r="HUV794" s="61"/>
      <c r="HUW794" s="61"/>
      <c r="HUX794" s="61"/>
      <c r="HUY794" s="61"/>
      <c r="HUZ794" s="61"/>
      <c r="HVA794" s="61"/>
      <c r="HVB794" s="61"/>
      <c r="HVC794" s="61"/>
      <c r="HVD794" s="61"/>
      <c r="HVE794" s="61"/>
      <c r="HVF794" s="61"/>
      <c r="HVG794" s="61"/>
      <c r="HVH794" s="61"/>
      <c r="HVI794" s="61"/>
      <c r="HVJ794" s="61"/>
      <c r="HVK794" s="61"/>
      <c r="HVL794" s="61"/>
      <c r="HVM794" s="61"/>
      <c r="HVN794" s="61"/>
      <c r="HVO794" s="61"/>
      <c r="HVP794" s="61"/>
      <c r="HVQ794" s="61"/>
      <c r="HVR794" s="61"/>
      <c r="HVS794" s="61"/>
      <c r="HVT794" s="61"/>
      <c r="HVU794" s="61"/>
      <c r="HVV794" s="61"/>
      <c r="HVW794" s="61"/>
      <c r="HVX794" s="61"/>
      <c r="HVY794" s="61"/>
      <c r="HVZ794" s="61"/>
      <c r="HWA794" s="61"/>
      <c r="HWB794" s="61"/>
      <c r="HWC794" s="61"/>
      <c r="HWD794" s="61"/>
      <c r="HWE794" s="61"/>
      <c r="HWF794" s="61"/>
      <c r="HWG794" s="61"/>
      <c r="HWH794" s="61"/>
      <c r="HWI794" s="61"/>
      <c r="HWJ794" s="61"/>
      <c r="HWK794" s="61"/>
      <c r="HWL794" s="61"/>
      <c r="HWM794" s="61"/>
      <c r="HWN794" s="61"/>
      <c r="HWO794" s="61"/>
      <c r="HWP794" s="61"/>
      <c r="HWQ794" s="61"/>
      <c r="HWR794" s="61"/>
      <c r="HWS794" s="61"/>
      <c r="HWT794" s="61"/>
      <c r="HWU794" s="61"/>
      <c r="HWV794" s="61"/>
      <c r="HWW794" s="61"/>
      <c r="HWX794" s="61"/>
      <c r="HWY794" s="61"/>
      <c r="HWZ794" s="61"/>
      <c r="HXA794" s="61"/>
      <c r="HXB794" s="61"/>
      <c r="HXC794" s="61"/>
      <c r="HXD794" s="61"/>
      <c r="HXE794" s="61"/>
      <c r="HXF794" s="61"/>
      <c r="HXG794" s="61"/>
      <c r="HXH794" s="61"/>
      <c r="HXI794" s="61"/>
      <c r="HXJ794" s="61"/>
      <c r="HXK794" s="61"/>
      <c r="HXL794" s="61"/>
      <c r="HXM794" s="61"/>
      <c r="HXN794" s="61"/>
      <c r="HXO794" s="61"/>
      <c r="HXP794" s="61"/>
      <c r="HXQ794" s="61"/>
      <c r="HXR794" s="61"/>
      <c r="HXS794" s="61"/>
      <c r="HXT794" s="61"/>
      <c r="HXU794" s="61"/>
      <c r="HXV794" s="61"/>
      <c r="HXW794" s="61"/>
      <c r="HXX794" s="61"/>
      <c r="HXY794" s="61"/>
      <c r="HXZ794" s="61"/>
      <c r="HYA794" s="61"/>
      <c r="HYB794" s="61"/>
      <c r="HYC794" s="61"/>
      <c r="HYD794" s="61"/>
      <c r="HYE794" s="61"/>
      <c r="HYF794" s="61"/>
      <c r="HYG794" s="61"/>
      <c r="HYH794" s="61"/>
      <c r="HYI794" s="61"/>
      <c r="HYJ794" s="61"/>
      <c r="HYK794" s="61"/>
      <c r="HYL794" s="61"/>
      <c r="HYM794" s="61"/>
      <c r="HYN794" s="61"/>
      <c r="HYO794" s="61"/>
      <c r="HYP794" s="61"/>
      <c r="HYQ794" s="61"/>
      <c r="HYR794" s="61"/>
      <c r="HYS794" s="61"/>
      <c r="HYT794" s="61"/>
      <c r="HYU794" s="61"/>
      <c r="HYV794" s="61"/>
      <c r="HYW794" s="61"/>
      <c r="HYX794" s="61"/>
      <c r="HYY794" s="61"/>
      <c r="HYZ794" s="61"/>
      <c r="HZA794" s="61"/>
      <c r="HZB794" s="61"/>
      <c r="HZC794" s="61"/>
      <c r="HZD794" s="61"/>
      <c r="HZE794" s="61"/>
      <c r="HZF794" s="61"/>
      <c r="HZG794" s="61"/>
      <c r="HZH794" s="61"/>
      <c r="HZI794" s="61"/>
      <c r="HZJ794" s="61"/>
      <c r="HZK794" s="61"/>
      <c r="HZL794" s="61"/>
      <c r="HZM794" s="61"/>
      <c r="HZN794" s="61"/>
      <c r="HZO794" s="61"/>
      <c r="HZP794" s="61"/>
      <c r="HZQ794" s="61"/>
      <c r="HZR794" s="61"/>
      <c r="HZS794" s="61"/>
      <c r="HZT794" s="61"/>
      <c r="HZU794" s="61"/>
      <c r="HZV794" s="61"/>
      <c r="HZW794" s="61"/>
      <c r="HZX794" s="61"/>
      <c r="HZY794" s="61"/>
      <c r="HZZ794" s="61"/>
      <c r="IAA794" s="61"/>
      <c r="IAB794" s="61"/>
      <c r="IAC794" s="61"/>
      <c r="IAD794" s="61"/>
      <c r="IAE794" s="61"/>
      <c r="IAF794" s="61"/>
      <c r="IAG794" s="61"/>
      <c r="IAH794" s="61"/>
      <c r="IAI794" s="61"/>
      <c r="IAJ794" s="61"/>
      <c r="IAK794" s="61"/>
      <c r="IAL794" s="61"/>
      <c r="IAM794" s="61"/>
      <c r="IAN794" s="61"/>
      <c r="IAO794" s="61"/>
      <c r="IAP794" s="61"/>
      <c r="IAQ794" s="61"/>
      <c r="IAR794" s="61"/>
      <c r="IAS794" s="61"/>
      <c r="IAT794" s="61"/>
      <c r="IAU794" s="61"/>
      <c r="IAV794" s="61"/>
      <c r="IAW794" s="61"/>
      <c r="IAX794" s="61"/>
      <c r="IAY794" s="61"/>
      <c r="IAZ794" s="61"/>
      <c r="IBA794" s="61"/>
      <c r="IBB794" s="61"/>
      <c r="IBC794" s="61"/>
      <c r="IBD794" s="61"/>
      <c r="IBE794" s="61"/>
      <c r="IBF794" s="61"/>
      <c r="IBG794" s="61"/>
      <c r="IBH794" s="61"/>
      <c r="IBI794" s="61"/>
      <c r="IBJ794" s="61"/>
      <c r="IBK794" s="61"/>
      <c r="IBL794" s="61"/>
      <c r="IBM794" s="61"/>
      <c r="IBN794" s="61"/>
      <c r="IBO794" s="61"/>
      <c r="IBP794" s="61"/>
      <c r="IBQ794" s="61"/>
      <c r="IBR794" s="61"/>
      <c r="IBS794" s="61"/>
      <c r="IBT794" s="61"/>
      <c r="IBU794" s="61"/>
      <c r="IBV794" s="61"/>
      <c r="IBW794" s="61"/>
      <c r="IBX794" s="61"/>
      <c r="IBY794" s="61"/>
      <c r="IBZ794" s="61"/>
      <c r="ICA794" s="61"/>
      <c r="ICB794" s="61"/>
      <c r="ICC794" s="61"/>
      <c r="ICD794" s="61"/>
      <c r="ICE794" s="61"/>
      <c r="ICF794" s="61"/>
      <c r="ICG794" s="61"/>
      <c r="ICH794" s="61"/>
      <c r="ICI794" s="61"/>
      <c r="ICJ794" s="61"/>
      <c r="ICK794" s="61"/>
      <c r="ICL794" s="61"/>
      <c r="ICM794" s="61"/>
      <c r="ICN794" s="61"/>
      <c r="ICO794" s="61"/>
      <c r="ICP794" s="61"/>
      <c r="ICQ794" s="61"/>
      <c r="ICR794" s="61"/>
      <c r="ICS794" s="61"/>
      <c r="ICT794" s="61"/>
      <c r="ICU794" s="61"/>
      <c r="ICV794" s="61"/>
      <c r="ICW794" s="61"/>
      <c r="ICX794" s="61"/>
      <c r="ICY794" s="61"/>
      <c r="ICZ794" s="61"/>
      <c r="IDA794" s="61"/>
      <c r="IDB794" s="61"/>
      <c r="IDC794" s="61"/>
      <c r="IDD794" s="61"/>
      <c r="IDE794" s="61"/>
      <c r="IDF794" s="61"/>
      <c r="IDG794" s="61"/>
      <c r="IDH794" s="61"/>
      <c r="IDI794" s="61"/>
      <c r="IDJ794" s="61"/>
      <c r="IDK794" s="61"/>
      <c r="IDL794" s="61"/>
      <c r="IDM794" s="61"/>
      <c r="IDN794" s="61"/>
      <c r="IDO794" s="61"/>
      <c r="IDP794" s="61"/>
      <c r="IDQ794" s="61"/>
      <c r="IDR794" s="61"/>
      <c r="IDS794" s="61"/>
      <c r="IDT794" s="61"/>
      <c r="IDU794" s="61"/>
      <c r="IDV794" s="61"/>
      <c r="IDW794" s="61"/>
      <c r="IDX794" s="61"/>
      <c r="IDY794" s="61"/>
      <c r="IDZ794" s="61"/>
      <c r="IEA794" s="61"/>
      <c r="IEB794" s="61"/>
      <c r="IEC794" s="61"/>
      <c r="IED794" s="61"/>
      <c r="IEE794" s="61"/>
      <c r="IEF794" s="61"/>
      <c r="IEG794" s="61"/>
      <c r="IEH794" s="61"/>
      <c r="IEI794" s="61"/>
      <c r="IEJ794" s="61"/>
      <c r="IEK794" s="61"/>
      <c r="IEL794" s="61"/>
      <c r="IEM794" s="61"/>
      <c r="IEN794" s="61"/>
      <c r="IEO794" s="61"/>
      <c r="IEP794" s="61"/>
      <c r="IEQ794" s="61"/>
      <c r="IER794" s="61"/>
      <c r="IES794" s="61"/>
      <c r="IET794" s="61"/>
      <c r="IEU794" s="61"/>
      <c r="IEV794" s="61"/>
      <c r="IEW794" s="61"/>
      <c r="IEX794" s="61"/>
      <c r="IEY794" s="61"/>
      <c r="IEZ794" s="61"/>
      <c r="IFA794" s="61"/>
      <c r="IFB794" s="61"/>
      <c r="IFC794" s="61"/>
      <c r="IFD794" s="61"/>
      <c r="IFE794" s="61"/>
      <c r="IFF794" s="61"/>
      <c r="IFG794" s="61"/>
      <c r="IFH794" s="61"/>
      <c r="IFI794" s="61"/>
      <c r="IFJ794" s="61"/>
      <c r="IFK794" s="61"/>
      <c r="IFL794" s="61"/>
      <c r="IFM794" s="61"/>
      <c r="IFN794" s="61"/>
      <c r="IFO794" s="61"/>
      <c r="IFP794" s="61"/>
      <c r="IFQ794" s="61"/>
      <c r="IFR794" s="61"/>
      <c r="IFS794" s="61"/>
      <c r="IFT794" s="61"/>
      <c r="IFU794" s="61"/>
      <c r="IFV794" s="61"/>
      <c r="IFW794" s="61"/>
      <c r="IFX794" s="61"/>
      <c r="IFY794" s="61"/>
      <c r="IFZ794" s="61"/>
      <c r="IGA794" s="61"/>
      <c r="IGB794" s="61"/>
      <c r="IGC794" s="61"/>
      <c r="IGD794" s="61"/>
      <c r="IGE794" s="61"/>
      <c r="IGF794" s="61"/>
      <c r="IGG794" s="61"/>
      <c r="IGH794" s="61"/>
      <c r="IGI794" s="61"/>
      <c r="IGJ794" s="61"/>
      <c r="IGK794" s="61"/>
      <c r="IGL794" s="61"/>
      <c r="IGM794" s="61"/>
      <c r="IGN794" s="61"/>
      <c r="IGO794" s="61"/>
      <c r="IGP794" s="61"/>
      <c r="IGQ794" s="61"/>
      <c r="IGR794" s="61"/>
      <c r="IGS794" s="61"/>
      <c r="IGT794" s="61"/>
      <c r="IGU794" s="61"/>
      <c r="IGV794" s="61"/>
      <c r="IGW794" s="61"/>
      <c r="IGX794" s="61"/>
      <c r="IGY794" s="61"/>
      <c r="IGZ794" s="61"/>
      <c r="IHA794" s="61"/>
      <c r="IHB794" s="61"/>
      <c r="IHC794" s="61"/>
      <c r="IHD794" s="61"/>
      <c r="IHE794" s="61"/>
      <c r="IHF794" s="61"/>
      <c r="IHG794" s="61"/>
      <c r="IHH794" s="61"/>
      <c r="IHI794" s="61"/>
      <c r="IHJ794" s="61"/>
      <c r="IHK794" s="61"/>
      <c r="IHL794" s="61"/>
      <c r="IHM794" s="61"/>
      <c r="IHN794" s="61"/>
      <c r="IHO794" s="61"/>
      <c r="IHP794" s="61"/>
      <c r="IHQ794" s="61"/>
      <c r="IHR794" s="61"/>
      <c r="IHS794" s="61"/>
      <c r="IHT794" s="61"/>
      <c r="IHU794" s="61"/>
      <c r="IHV794" s="61"/>
      <c r="IHW794" s="61"/>
      <c r="IHX794" s="61"/>
      <c r="IHY794" s="61"/>
      <c r="IHZ794" s="61"/>
      <c r="IIA794" s="61"/>
      <c r="IIB794" s="61"/>
      <c r="IIC794" s="61"/>
      <c r="IID794" s="61"/>
      <c r="IIE794" s="61"/>
      <c r="IIF794" s="61"/>
      <c r="IIG794" s="61"/>
      <c r="IIH794" s="61"/>
      <c r="III794" s="61"/>
      <c r="IIJ794" s="61"/>
      <c r="IIK794" s="61"/>
      <c r="IIL794" s="61"/>
      <c r="IIM794" s="61"/>
      <c r="IIN794" s="61"/>
      <c r="IIO794" s="61"/>
      <c r="IIP794" s="61"/>
      <c r="IIQ794" s="61"/>
      <c r="IIR794" s="61"/>
      <c r="IIS794" s="61"/>
      <c r="IIT794" s="61"/>
      <c r="IIU794" s="61"/>
      <c r="IIV794" s="61"/>
      <c r="IIW794" s="61"/>
      <c r="IIX794" s="61"/>
      <c r="IIY794" s="61"/>
      <c r="IIZ794" s="61"/>
      <c r="IJA794" s="61"/>
      <c r="IJB794" s="61"/>
      <c r="IJC794" s="61"/>
      <c r="IJD794" s="61"/>
      <c r="IJE794" s="61"/>
      <c r="IJF794" s="61"/>
      <c r="IJG794" s="61"/>
      <c r="IJH794" s="61"/>
      <c r="IJI794" s="61"/>
      <c r="IJJ794" s="61"/>
      <c r="IJK794" s="61"/>
      <c r="IJL794" s="61"/>
      <c r="IJM794" s="61"/>
      <c r="IJN794" s="61"/>
      <c r="IJO794" s="61"/>
      <c r="IJP794" s="61"/>
      <c r="IJQ794" s="61"/>
      <c r="IJR794" s="61"/>
      <c r="IJS794" s="61"/>
      <c r="IJT794" s="61"/>
      <c r="IJU794" s="61"/>
      <c r="IJV794" s="61"/>
      <c r="IJW794" s="61"/>
      <c r="IJX794" s="61"/>
      <c r="IJY794" s="61"/>
      <c r="IJZ794" s="61"/>
      <c r="IKA794" s="61"/>
      <c r="IKB794" s="61"/>
      <c r="IKC794" s="61"/>
      <c r="IKD794" s="61"/>
      <c r="IKE794" s="61"/>
      <c r="IKF794" s="61"/>
      <c r="IKG794" s="61"/>
      <c r="IKH794" s="61"/>
      <c r="IKI794" s="61"/>
      <c r="IKJ794" s="61"/>
      <c r="IKK794" s="61"/>
      <c r="IKL794" s="61"/>
      <c r="IKM794" s="61"/>
      <c r="IKN794" s="61"/>
      <c r="IKO794" s="61"/>
      <c r="IKP794" s="61"/>
      <c r="IKQ794" s="61"/>
      <c r="IKR794" s="61"/>
      <c r="IKS794" s="61"/>
      <c r="IKT794" s="61"/>
      <c r="IKU794" s="61"/>
      <c r="IKV794" s="61"/>
      <c r="IKW794" s="61"/>
      <c r="IKX794" s="61"/>
      <c r="IKY794" s="61"/>
      <c r="IKZ794" s="61"/>
      <c r="ILA794" s="61"/>
      <c r="ILB794" s="61"/>
      <c r="ILC794" s="61"/>
      <c r="ILD794" s="61"/>
      <c r="ILE794" s="61"/>
      <c r="ILF794" s="61"/>
      <c r="ILG794" s="61"/>
      <c r="ILH794" s="61"/>
      <c r="ILI794" s="61"/>
      <c r="ILJ794" s="61"/>
      <c r="ILK794" s="61"/>
      <c r="ILL794" s="61"/>
      <c r="ILM794" s="61"/>
      <c r="ILN794" s="61"/>
      <c r="ILO794" s="61"/>
      <c r="ILP794" s="61"/>
      <c r="ILQ794" s="61"/>
      <c r="ILR794" s="61"/>
      <c r="ILS794" s="61"/>
      <c r="ILT794" s="61"/>
      <c r="ILU794" s="61"/>
      <c r="ILV794" s="61"/>
      <c r="ILW794" s="61"/>
      <c r="ILX794" s="61"/>
      <c r="ILY794" s="61"/>
      <c r="ILZ794" s="61"/>
      <c r="IMA794" s="61"/>
      <c r="IMB794" s="61"/>
      <c r="IMC794" s="61"/>
      <c r="IMD794" s="61"/>
      <c r="IME794" s="61"/>
      <c r="IMF794" s="61"/>
      <c r="IMG794" s="61"/>
      <c r="IMH794" s="61"/>
      <c r="IMI794" s="61"/>
      <c r="IMJ794" s="61"/>
      <c r="IMK794" s="61"/>
      <c r="IML794" s="61"/>
      <c r="IMM794" s="61"/>
      <c r="IMN794" s="61"/>
      <c r="IMO794" s="61"/>
      <c r="IMP794" s="61"/>
      <c r="IMQ794" s="61"/>
      <c r="IMR794" s="61"/>
      <c r="IMS794" s="61"/>
      <c r="IMT794" s="61"/>
      <c r="IMU794" s="61"/>
      <c r="IMV794" s="61"/>
      <c r="IMW794" s="61"/>
      <c r="IMX794" s="61"/>
      <c r="IMY794" s="61"/>
      <c r="IMZ794" s="61"/>
      <c r="INA794" s="61"/>
      <c r="INB794" s="61"/>
      <c r="INC794" s="61"/>
      <c r="IND794" s="61"/>
      <c r="INE794" s="61"/>
      <c r="INF794" s="61"/>
      <c r="ING794" s="61"/>
      <c r="INH794" s="61"/>
      <c r="INI794" s="61"/>
      <c r="INJ794" s="61"/>
      <c r="INK794" s="61"/>
      <c r="INL794" s="61"/>
      <c r="INM794" s="61"/>
      <c r="INN794" s="61"/>
      <c r="INO794" s="61"/>
      <c r="INP794" s="61"/>
      <c r="INQ794" s="61"/>
      <c r="INR794" s="61"/>
      <c r="INS794" s="61"/>
      <c r="INT794" s="61"/>
      <c r="INU794" s="61"/>
      <c r="INV794" s="61"/>
      <c r="INW794" s="61"/>
      <c r="INX794" s="61"/>
      <c r="INY794" s="61"/>
      <c r="INZ794" s="61"/>
      <c r="IOA794" s="61"/>
      <c r="IOB794" s="61"/>
      <c r="IOC794" s="61"/>
      <c r="IOD794" s="61"/>
      <c r="IOE794" s="61"/>
      <c r="IOF794" s="61"/>
      <c r="IOG794" s="61"/>
      <c r="IOH794" s="61"/>
      <c r="IOI794" s="61"/>
      <c r="IOJ794" s="61"/>
      <c r="IOK794" s="61"/>
      <c r="IOL794" s="61"/>
      <c r="IOM794" s="61"/>
      <c r="ION794" s="61"/>
      <c r="IOO794" s="61"/>
      <c r="IOP794" s="61"/>
      <c r="IOQ794" s="61"/>
      <c r="IOR794" s="61"/>
      <c r="IOS794" s="61"/>
      <c r="IOT794" s="61"/>
      <c r="IOU794" s="61"/>
      <c r="IOV794" s="61"/>
      <c r="IOW794" s="61"/>
      <c r="IOX794" s="61"/>
      <c r="IOY794" s="61"/>
      <c r="IOZ794" s="61"/>
      <c r="IPA794" s="61"/>
      <c r="IPB794" s="61"/>
      <c r="IPC794" s="61"/>
      <c r="IPD794" s="61"/>
      <c r="IPE794" s="61"/>
      <c r="IPF794" s="61"/>
      <c r="IPG794" s="61"/>
      <c r="IPH794" s="61"/>
      <c r="IPI794" s="61"/>
      <c r="IPJ794" s="61"/>
      <c r="IPK794" s="61"/>
      <c r="IPL794" s="61"/>
      <c r="IPM794" s="61"/>
      <c r="IPN794" s="61"/>
      <c r="IPO794" s="61"/>
      <c r="IPP794" s="61"/>
      <c r="IPQ794" s="61"/>
      <c r="IPR794" s="61"/>
      <c r="IPS794" s="61"/>
      <c r="IPT794" s="61"/>
      <c r="IPU794" s="61"/>
      <c r="IPV794" s="61"/>
      <c r="IPW794" s="61"/>
      <c r="IPX794" s="61"/>
      <c r="IPY794" s="61"/>
      <c r="IPZ794" s="61"/>
      <c r="IQA794" s="61"/>
      <c r="IQB794" s="61"/>
      <c r="IQC794" s="61"/>
      <c r="IQD794" s="61"/>
      <c r="IQE794" s="61"/>
      <c r="IQF794" s="61"/>
      <c r="IQG794" s="61"/>
      <c r="IQH794" s="61"/>
      <c r="IQI794" s="61"/>
      <c r="IQJ794" s="61"/>
      <c r="IQK794" s="61"/>
      <c r="IQL794" s="61"/>
      <c r="IQM794" s="61"/>
      <c r="IQN794" s="61"/>
      <c r="IQO794" s="61"/>
      <c r="IQP794" s="61"/>
      <c r="IQQ794" s="61"/>
      <c r="IQR794" s="61"/>
      <c r="IQS794" s="61"/>
      <c r="IQT794" s="61"/>
      <c r="IQU794" s="61"/>
      <c r="IQV794" s="61"/>
      <c r="IQW794" s="61"/>
      <c r="IQX794" s="61"/>
      <c r="IQY794" s="61"/>
      <c r="IQZ794" s="61"/>
      <c r="IRA794" s="61"/>
      <c r="IRB794" s="61"/>
      <c r="IRC794" s="61"/>
      <c r="IRD794" s="61"/>
      <c r="IRE794" s="61"/>
      <c r="IRF794" s="61"/>
      <c r="IRG794" s="61"/>
      <c r="IRH794" s="61"/>
      <c r="IRI794" s="61"/>
      <c r="IRJ794" s="61"/>
      <c r="IRK794" s="61"/>
      <c r="IRL794" s="61"/>
      <c r="IRM794" s="61"/>
      <c r="IRN794" s="61"/>
      <c r="IRO794" s="61"/>
      <c r="IRP794" s="61"/>
      <c r="IRQ794" s="61"/>
      <c r="IRR794" s="61"/>
      <c r="IRS794" s="61"/>
      <c r="IRT794" s="61"/>
      <c r="IRU794" s="61"/>
      <c r="IRV794" s="61"/>
      <c r="IRW794" s="61"/>
      <c r="IRX794" s="61"/>
      <c r="IRY794" s="61"/>
      <c r="IRZ794" s="61"/>
      <c r="ISA794" s="61"/>
      <c r="ISB794" s="61"/>
      <c r="ISC794" s="61"/>
      <c r="ISD794" s="61"/>
      <c r="ISE794" s="61"/>
      <c r="ISF794" s="61"/>
      <c r="ISG794" s="61"/>
      <c r="ISH794" s="61"/>
      <c r="ISI794" s="61"/>
      <c r="ISJ794" s="61"/>
      <c r="ISK794" s="61"/>
      <c r="ISL794" s="61"/>
      <c r="ISM794" s="61"/>
      <c r="ISN794" s="61"/>
      <c r="ISO794" s="61"/>
      <c r="ISP794" s="61"/>
      <c r="ISQ794" s="61"/>
      <c r="ISR794" s="61"/>
      <c r="ISS794" s="61"/>
      <c r="IST794" s="61"/>
      <c r="ISU794" s="61"/>
      <c r="ISV794" s="61"/>
      <c r="ISW794" s="61"/>
      <c r="ISX794" s="61"/>
      <c r="ISY794" s="61"/>
      <c r="ISZ794" s="61"/>
      <c r="ITA794" s="61"/>
      <c r="ITB794" s="61"/>
      <c r="ITC794" s="61"/>
      <c r="ITD794" s="61"/>
      <c r="ITE794" s="61"/>
      <c r="ITF794" s="61"/>
      <c r="ITG794" s="61"/>
      <c r="ITH794" s="61"/>
      <c r="ITI794" s="61"/>
      <c r="ITJ794" s="61"/>
      <c r="ITK794" s="61"/>
      <c r="ITL794" s="61"/>
      <c r="ITM794" s="61"/>
      <c r="ITN794" s="61"/>
      <c r="ITO794" s="61"/>
      <c r="ITP794" s="61"/>
      <c r="ITQ794" s="61"/>
      <c r="ITR794" s="61"/>
      <c r="ITS794" s="61"/>
      <c r="ITT794" s="61"/>
      <c r="ITU794" s="61"/>
      <c r="ITV794" s="61"/>
      <c r="ITW794" s="61"/>
      <c r="ITX794" s="61"/>
      <c r="ITY794" s="61"/>
      <c r="ITZ794" s="61"/>
      <c r="IUA794" s="61"/>
      <c r="IUB794" s="61"/>
      <c r="IUC794" s="61"/>
      <c r="IUD794" s="61"/>
      <c r="IUE794" s="61"/>
      <c r="IUF794" s="61"/>
      <c r="IUG794" s="61"/>
      <c r="IUH794" s="61"/>
      <c r="IUI794" s="61"/>
      <c r="IUJ794" s="61"/>
      <c r="IUK794" s="61"/>
      <c r="IUL794" s="61"/>
      <c r="IUM794" s="61"/>
      <c r="IUN794" s="61"/>
      <c r="IUO794" s="61"/>
      <c r="IUP794" s="61"/>
      <c r="IUQ794" s="61"/>
      <c r="IUR794" s="61"/>
      <c r="IUS794" s="61"/>
      <c r="IUT794" s="61"/>
      <c r="IUU794" s="61"/>
      <c r="IUV794" s="61"/>
      <c r="IUW794" s="61"/>
      <c r="IUX794" s="61"/>
      <c r="IUY794" s="61"/>
      <c r="IUZ794" s="61"/>
      <c r="IVA794" s="61"/>
      <c r="IVB794" s="61"/>
      <c r="IVC794" s="61"/>
      <c r="IVD794" s="61"/>
      <c r="IVE794" s="61"/>
      <c r="IVF794" s="61"/>
      <c r="IVG794" s="61"/>
      <c r="IVH794" s="61"/>
      <c r="IVI794" s="61"/>
      <c r="IVJ794" s="61"/>
      <c r="IVK794" s="61"/>
      <c r="IVL794" s="61"/>
      <c r="IVM794" s="61"/>
      <c r="IVN794" s="61"/>
      <c r="IVO794" s="61"/>
      <c r="IVP794" s="61"/>
      <c r="IVQ794" s="61"/>
      <c r="IVR794" s="61"/>
      <c r="IVS794" s="61"/>
      <c r="IVT794" s="61"/>
      <c r="IVU794" s="61"/>
      <c r="IVV794" s="61"/>
      <c r="IVW794" s="61"/>
      <c r="IVX794" s="61"/>
      <c r="IVY794" s="61"/>
      <c r="IVZ794" s="61"/>
      <c r="IWA794" s="61"/>
      <c r="IWB794" s="61"/>
      <c r="IWC794" s="61"/>
      <c r="IWD794" s="61"/>
      <c r="IWE794" s="61"/>
      <c r="IWF794" s="61"/>
      <c r="IWG794" s="61"/>
      <c r="IWH794" s="61"/>
      <c r="IWI794" s="61"/>
      <c r="IWJ794" s="61"/>
      <c r="IWK794" s="61"/>
      <c r="IWL794" s="61"/>
      <c r="IWM794" s="61"/>
      <c r="IWN794" s="61"/>
      <c r="IWO794" s="61"/>
      <c r="IWP794" s="61"/>
      <c r="IWQ794" s="61"/>
      <c r="IWR794" s="61"/>
      <c r="IWS794" s="61"/>
      <c r="IWT794" s="61"/>
      <c r="IWU794" s="61"/>
      <c r="IWV794" s="61"/>
      <c r="IWW794" s="61"/>
      <c r="IWX794" s="61"/>
      <c r="IWY794" s="61"/>
      <c r="IWZ794" s="61"/>
      <c r="IXA794" s="61"/>
      <c r="IXB794" s="61"/>
      <c r="IXC794" s="61"/>
      <c r="IXD794" s="61"/>
      <c r="IXE794" s="61"/>
      <c r="IXF794" s="61"/>
      <c r="IXG794" s="61"/>
      <c r="IXH794" s="61"/>
      <c r="IXI794" s="61"/>
      <c r="IXJ794" s="61"/>
      <c r="IXK794" s="61"/>
      <c r="IXL794" s="61"/>
      <c r="IXM794" s="61"/>
      <c r="IXN794" s="61"/>
      <c r="IXO794" s="61"/>
      <c r="IXP794" s="61"/>
      <c r="IXQ794" s="61"/>
      <c r="IXR794" s="61"/>
      <c r="IXS794" s="61"/>
      <c r="IXT794" s="61"/>
      <c r="IXU794" s="61"/>
      <c r="IXV794" s="61"/>
      <c r="IXW794" s="61"/>
      <c r="IXX794" s="61"/>
      <c r="IXY794" s="61"/>
      <c r="IXZ794" s="61"/>
      <c r="IYA794" s="61"/>
      <c r="IYB794" s="61"/>
      <c r="IYC794" s="61"/>
      <c r="IYD794" s="61"/>
      <c r="IYE794" s="61"/>
      <c r="IYF794" s="61"/>
      <c r="IYG794" s="61"/>
      <c r="IYH794" s="61"/>
      <c r="IYI794" s="61"/>
      <c r="IYJ794" s="61"/>
      <c r="IYK794" s="61"/>
      <c r="IYL794" s="61"/>
      <c r="IYM794" s="61"/>
      <c r="IYN794" s="61"/>
      <c r="IYO794" s="61"/>
      <c r="IYP794" s="61"/>
      <c r="IYQ794" s="61"/>
      <c r="IYR794" s="61"/>
      <c r="IYS794" s="61"/>
      <c r="IYT794" s="61"/>
      <c r="IYU794" s="61"/>
      <c r="IYV794" s="61"/>
      <c r="IYW794" s="61"/>
      <c r="IYX794" s="61"/>
      <c r="IYY794" s="61"/>
      <c r="IYZ794" s="61"/>
      <c r="IZA794" s="61"/>
      <c r="IZB794" s="61"/>
      <c r="IZC794" s="61"/>
      <c r="IZD794" s="61"/>
      <c r="IZE794" s="61"/>
      <c r="IZF794" s="61"/>
      <c r="IZG794" s="61"/>
      <c r="IZH794" s="61"/>
      <c r="IZI794" s="61"/>
      <c r="IZJ794" s="61"/>
      <c r="IZK794" s="61"/>
      <c r="IZL794" s="61"/>
      <c r="IZM794" s="61"/>
      <c r="IZN794" s="61"/>
      <c r="IZO794" s="61"/>
      <c r="IZP794" s="61"/>
      <c r="IZQ794" s="61"/>
      <c r="IZR794" s="61"/>
      <c r="IZS794" s="61"/>
      <c r="IZT794" s="61"/>
      <c r="IZU794" s="61"/>
      <c r="IZV794" s="61"/>
      <c r="IZW794" s="61"/>
      <c r="IZX794" s="61"/>
      <c r="IZY794" s="61"/>
      <c r="IZZ794" s="61"/>
      <c r="JAA794" s="61"/>
      <c r="JAB794" s="61"/>
      <c r="JAC794" s="61"/>
      <c r="JAD794" s="61"/>
      <c r="JAE794" s="61"/>
      <c r="JAF794" s="61"/>
      <c r="JAG794" s="61"/>
      <c r="JAH794" s="61"/>
      <c r="JAI794" s="61"/>
      <c r="JAJ794" s="61"/>
      <c r="JAK794" s="61"/>
      <c r="JAL794" s="61"/>
      <c r="JAM794" s="61"/>
      <c r="JAN794" s="61"/>
      <c r="JAO794" s="61"/>
      <c r="JAP794" s="61"/>
      <c r="JAQ794" s="61"/>
      <c r="JAR794" s="61"/>
      <c r="JAS794" s="61"/>
      <c r="JAT794" s="61"/>
      <c r="JAU794" s="61"/>
      <c r="JAV794" s="61"/>
      <c r="JAW794" s="61"/>
      <c r="JAX794" s="61"/>
      <c r="JAY794" s="61"/>
      <c r="JAZ794" s="61"/>
      <c r="JBA794" s="61"/>
      <c r="JBB794" s="61"/>
      <c r="JBC794" s="61"/>
      <c r="JBD794" s="61"/>
      <c r="JBE794" s="61"/>
      <c r="JBF794" s="61"/>
      <c r="JBG794" s="61"/>
      <c r="JBH794" s="61"/>
      <c r="JBI794" s="61"/>
      <c r="JBJ794" s="61"/>
      <c r="JBK794" s="61"/>
      <c r="JBL794" s="61"/>
      <c r="JBM794" s="61"/>
      <c r="JBN794" s="61"/>
      <c r="JBO794" s="61"/>
      <c r="JBP794" s="61"/>
      <c r="JBQ794" s="61"/>
      <c r="JBR794" s="61"/>
      <c r="JBS794" s="61"/>
      <c r="JBT794" s="61"/>
      <c r="JBU794" s="61"/>
      <c r="JBV794" s="61"/>
      <c r="JBW794" s="61"/>
      <c r="JBX794" s="61"/>
      <c r="JBY794" s="61"/>
      <c r="JBZ794" s="61"/>
      <c r="JCA794" s="61"/>
      <c r="JCB794" s="61"/>
      <c r="JCC794" s="61"/>
      <c r="JCD794" s="61"/>
      <c r="JCE794" s="61"/>
      <c r="JCF794" s="61"/>
      <c r="JCG794" s="61"/>
      <c r="JCH794" s="61"/>
      <c r="JCI794" s="61"/>
      <c r="JCJ794" s="61"/>
      <c r="JCK794" s="61"/>
      <c r="JCL794" s="61"/>
      <c r="JCM794" s="61"/>
      <c r="JCN794" s="61"/>
      <c r="JCO794" s="61"/>
      <c r="JCP794" s="61"/>
      <c r="JCQ794" s="61"/>
      <c r="JCR794" s="61"/>
      <c r="JCS794" s="61"/>
      <c r="JCT794" s="61"/>
      <c r="JCU794" s="61"/>
      <c r="JCV794" s="61"/>
      <c r="JCW794" s="61"/>
      <c r="JCX794" s="61"/>
      <c r="JCY794" s="61"/>
      <c r="JCZ794" s="61"/>
      <c r="JDA794" s="61"/>
      <c r="JDB794" s="61"/>
      <c r="JDC794" s="61"/>
      <c r="JDD794" s="61"/>
      <c r="JDE794" s="61"/>
      <c r="JDF794" s="61"/>
      <c r="JDG794" s="61"/>
      <c r="JDH794" s="61"/>
      <c r="JDI794" s="61"/>
      <c r="JDJ794" s="61"/>
      <c r="JDK794" s="61"/>
      <c r="JDL794" s="61"/>
      <c r="JDM794" s="61"/>
      <c r="JDN794" s="61"/>
      <c r="JDO794" s="61"/>
      <c r="JDP794" s="61"/>
      <c r="JDQ794" s="61"/>
      <c r="JDR794" s="61"/>
      <c r="JDS794" s="61"/>
      <c r="JDT794" s="61"/>
      <c r="JDU794" s="61"/>
      <c r="JDV794" s="61"/>
      <c r="JDW794" s="61"/>
      <c r="JDX794" s="61"/>
      <c r="JDY794" s="61"/>
      <c r="JDZ794" s="61"/>
      <c r="JEA794" s="61"/>
      <c r="JEB794" s="61"/>
      <c r="JEC794" s="61"/>
      <c r="JED794" s="61"/>
      <c r="JEE794" s="61"/>
      <c r="JEF794" s="61"/>
      <c r="JEG794" s="61"/>
      <c r="JEH794" s="61"/>
      <c r="JEI794" s="61"/>
      <c r="JEJ794" s="61"/>
      <c r="JEK794" s="61"/>
      <c r="JEL794" s="61"/>
      <c r="JEM794" s="61"/>
      <c r="JEN794" s="61"/>
      <c r="JEO794" s="61"/>
      <c r="JEP794" s="61"/>
      <c r="JEQ794" s="61"/>
      <c r="JER794" s="61"/>
      <c r="JES794" s="61"/>
      <c r="JET794" s="61"/>
      <c r="JEU794" s="61"/>
      <c r="JEV794" s="61"/>
      <c r="JEW794" s="61"/>
      <c r="JEX794" s="61"/>
      <c r="JEY794" s="61"/>
      <c r="JEZ794" s="61"/>
      <c r="JFA794" s="61"/>
      <c r="JFB794" s="61"/>
      <c r="JFC794" s="61"/>
      <c r="JFD794" s="61"/>
      <c r="JFE794" s="61"/>
      <c r="JFF794" s="61"/>
      <c r="JFG794" s="61"/>
      <c r="JFH794" s="61"/>
      <c r="JFI794" s="61"/>
      <c r="JFJ794" s="61"/>
      <c r="JFK794" s="61"/>
      <c r="JFL794" s="61"/>
      <c r="JFM794" s="61"/>
      <c r="JFN794" s="61"/>
      <c r="JFO794" s="61"/>
      <c r="JFP794" s="61"/>
      <c r="JFQ794" s="61"/>
      <c r="JFR794" s="61"/>
      <c r="JFS794" s="61"/>
      <c r="JFT794" s="61"/>
      <c r="JFU794" s="61"/>
      <c r="JFV794" s="61"/>
      <c r="JFW794" s="61"/>
      <c r="JFX794" s="61"/>
      <c r="JFY794" s="61"/>
      <c r="JFZ794" s="61"/>
      <c r="JGA794" s="61"/>
      <c r="JGB794" s="61"/>
      <c r="JGC794" s="61"/>
      <c r="JGD794" s="61"/>
      <c r="JGE794" s="61"/>
      <c r="JGF794" s="61"/>
      <c r="JGG794" s="61"/>
      <c r="JGH794" s="61"/>
      <c r="JGI794" s="61"/>
      <c r="JGJ794" s="61"/>
      <c r="JGK794" s="61"/>
      <c r="JGL794" s="61"/>
      <c r="JGM794" s="61"/>
      <c r="JGN794" s="61"/>
      <c r="JGO794" s="61"/>
      <c r="JGP794" s="61"/>
      <c r="JGQ794" s="61"/>
      <c r="JGR794" s="61"/>
      <c r="JGS794" s="61"/>
      <c r="JGT794" s="61"/>
      <c r="JGU794" s="61"/>
      <c r="JGV794" s="61"/>
      <c r="JGW794" s="61"/>
      <c r="JGX794" s="61"/>
      <c r="JGY794" s="61"/>
      <c r="JGZ794" s="61"/>
      <c r="JHA794" s="61"/>
      <c r="JHB794" s="61"/>
      <c r="JHC794" s="61"/>
      <c r="JHD794" s="61"/>
      <c r="JHE794" s="61"/>
      <c r="JHF794" s="61"/>
      <c r="JHG794" s="61"/>
      <c r="JHH794" s="61"/>
      <c r="JHI794" s="61"/>
      <c r="JHJ794" s="61"/>
      <c r="JHK794" s="61"/>
      <c r="JHL794" s="61"/>
      <c r="JHM794" s="61"/>
      <c r="JHN794" s="61"/>
      <c r="JHO794" s="61"/>
      <c r="JHP794" s="61"/>
      <c r="JHQ794" s="61"/>
      <c r="JHR794" s="61"/>
      <c r="JHS794" s="61"/>
      <c r="JHT794" s="61"/>
      <c r="JHU794" s="61"/>
      <c r="JHV794" s="61"/>
      <c r="JHW794" s="61"/>
      <c r="JHX794" s="61"/>
      <c r="JHY794" s="61"/>
      <c r="JHZ794" s="61"/>
      <c r="JIA794" s="61"/>
      <c r="JIB794" s="61"/>
      <c r="JIC794" s="61"/>
      <c r="JID794" s="61"/>
      <c r="JIE794" s="61"/>
      <c r="JIF794" s="61"/>
      <c r="JIG794" s="61"/>
      <c r="JIH794" s="61"/>
      <c r="JII794" s="61"/>
      <c r="JIJ794" s="61"/>
      <c r="JIK794" s="61"/>
      <c r="JIL794" s="61"/>
      <c r="JIM794" s="61"/>
      <c r="JIN794" s="61"/>
      <c r="JIO794" s="61"/>
      <c r="JIP794" s="61"/>
      <c r="JIQ794" s="61"/>
      <c r="JIR794" s="61"/>
      <c r="JIS794" s="61"/>
      <c r="JIT794" s="61"/>
      <c r="JIU794" s="61"/>
      <c r="JIV794" s="61"/>
      <c r="JIW794" s="61"/>
      <c r="JIX794" s="61"/>
      <c r="JIY794" s="61"/>
      <c r="JIZ794" s="61"/>
      <c r="JJA794" s="61"/>
      <c r="JJB794" s="61"/>
      <c r="JJC794" s="61"/>
      <c r="JJD794" s="61"/>
      <c r="JJE794" s="61"/>
      <c r="JJF794" s="61"/>
      <c r="JJG794" s="61"/>
      <c r="JJH794" s="61"/>
      <c r="JJI794" s="61"/>
      <c r="JJJ794" s="61"/>
      <c r="JJK794" s="61"/>
      <c r="JJL794" s="61"/>
      <c r="JJM794" s="61"/>
      <c r="JJN794" s="61"/>
      <c r="JJO794" s="61"/>
      <c r="JJP794" s="61"/>
      <c r="JJQ794" s="61"/>
      <c r="JJR794" s="61"/>
      <c r="JJS794" s="61"/>
      <c r="JJT794" s="61"/>
      <c r="JJU794" s="61"/>
      <c r="JJV794" s="61"/>
      <c r="JJW794" s="61"/>
      <c r="JJX794" s="61"/>
      <c r="JJY794" s="61"/>
      <c r="JJZ794" s="61"/>
      <c r="JKA794" s="61"/>
      <c r="JKB794" s="61"/>
      <c r="JKC794" s="61"/>
      <c r="JKD794" s="61"/>
      <c r="JKE794" s="61"/>
      <c r="JKF794" s="61"/>
      <c r="JKG794" s="61"/>
      <c r="JKH794" s="61"/>
      <c r="JKI794" s="61"/>
      <c r="JKJ794" s="61"/>
      <c r="JKK794" s="61"/>
      <c r="JKL794" s="61"/>
      <c r="JKM794" s="61"/>
      <c r="JKN794" s="61"/>
      <c r="JKO794" s="61"/>
      <c r="JKP794" s="61"/>
      <c r="JKQ794" s="61"/>
      <c r="JKR794" s="61"/>
      <c r="JKS794" s="61"/>
      <c r="JKT794" s="61"/>
      <c r="JKU794" s="61"/>
      <c r="JKV794" s="61"/>
      <c r="JKW794" s="61"/>
      <c r="JKX794" s="61"/>
      <c r="JKY794" s="61"/>
      <c r="JKZ794" s="61"/>
      <c r="JLA794" s="61"/>
      <c r="JLB794" s="61"/>
      <c r="JLC794" s="61"/>
      <c r="JLD794" s="61"/>
      <c r="JLE794" s="61"/>
      <c r="JLF794" s="61"/>
      <c r="JLG794" s="61"/>
      <c r="JLH794" s="61"/>
      <c r="JLI794" s="61"/>
      <c r="JLJ794" s="61"/>
      <c r="JLK794" s="61"/>
      <c r="JLL794" s="61"/>
      <c r="JLM794" s="61"/>
      <c r="JLN794" s="61"/>
      <c r="JLO794" s="61"/>
      <c r="JLP794" s="61"/>
      <c r="JLQ794" s="61"/>
      <c r="JLR794" s="61"/>
      <c r="JLS794" s="61"/>
      <c r="JLT794" s="61"/>
      <c r="JLU794" s="61"/>
      <c r="JLV794" s="61"/>
      <c r="JLW794" s="61"/>
      <c r="JLX794" s="61"/>
      <c r="JLY794" s="61"/>
      <c r="JLZ794" s="61"/>
      <c r="JMA794" s="61"/>
      <c r="JMB794" s="61"/>
      <c r="JMC794" s="61"/>
      <c r="JMD794" s="61"/>
      <c r="JME794" s="61"/>
      <c r="JMF794" s="61"/>
      <c r="JMG794" s="61"/>
      <c r="JMH794" s="61"/>
      <c r="JMI794" s="61"/>
      <c r="JMJ794" s="61"/>
      <c r="JMK794" s="61"/>
      <c r="JML794" s="61"/>
      <c r="JMM794" s="61"/>
      <c r="JMN794" s="61"/>
      <c r="JMO794" s="61"/>
      <c r="JMP794" s="61"/>
      <c r="JMQ794" s="61"/>
      <c r="JMR794" s="61"/>
      <c r="JMS794" s="61"/>
      <c r="JMT794" s="61"/>
      <c r="JMU794" s="61"/>
      <c r="JMV794" s="61"/>
      <c r="JMW794" s="61"/>
      <c r="JMX794" s="61"/>
      <c r="JMY794" s="61"/>
      <c r="JMZ794" s="61"/>
      <c r="JNA794" s="61"/>
      <c r="JNB794" s="61"/>
      <c r="JNC794" s="61"/>
      <c r="JND794" s="61"/>
      <c r="JNE794" s="61"/>
      <c r="JNF794" s="61"/>
      <c r="JNG794" s="61"/>
      <c r="JNH794" s="61"/>
      <c r="JNI794" s="61"/>
      <c r="JNJ794" s="61"/>
      <c r="JNK794" s="61"/>
      <c r="JNL794" s="61"/>
      <c r="JNM794" s="61"/>
      <c r="JNN794" s="61"/>
      <c r="JNO794" s="61"/>
      <c r="JNP794" s="61"/>
      <c r="JNQ794" s="61"/>
      <c r="JNR794" s="61"/>
      <c r="JNS794" s="61"/>
      <c r="JNT794" s="61"/>
      <c r="JNU794" s="61"/>
      <c r="JNV794" s="61"/>
      <c r="JNW794" s="61"/>
      <c r="JNX794" s="61"/>
      <c r="JNY794" s="61"/>
      <c r="JNZ794" s="61"/>
      <c r="JOA794" s="61"/>
      <c r="JOB794" s="61"/>
      <c r="JOC794" s="61"/>
      <c r="JOD794" s="61"/>
      <c r="JOE794" s="61"/>
      <c r="JOF794" s="61"/>
      <c r="JOG794" s="61"/>
      <c r="JOH794" s="61"/>
      <c r="JOI794" s="61"/>
      <c r="JOJ794" s="61"/>
      <c r="JOK794" s="61"/>
      <c r="JOL794" s="61"/>
      <c r="JOM794" s="61"/>
      <c r="JON794" s="61"/>
      <c r="JOO794" s="61"/>
      <c r="JOP794" s="61"/>
      <c r="JOQ794" s="61"/>
      <c r="JOR794" s="61"/>
      <c r="JOS794" s="61"/>
      <c r="JOT794" s="61"/>
      <c r="JOU794" s="61"/>
      <c r="JOV794" s="61"/>
      <c r="JOW794" s="61"/>
      <c r="JOX794" s="61"/>
      <c r="JOY794" s="61"/>
      <c r="JOZ794" s="61"/>
      <c r="JPA794" s="61"/>
      <c r="JPB794" s="61"/>
      <c r="JPC794" s="61"/>
      <c r="JPD794" s="61"/>
      <c r="JPE794" s="61"/>
      <c r="JPF794" s="61"/>
      <c r="JPG794" s="61"/>
      <c r="JPH794" s="61"/>
      <c r="JPI794" s="61"/>
      <c r="JPJ794" s="61"/>
      <c r="JPK794" s="61"/>
      <c r="JPL794" s="61"/>
      <c r="JPM794" s="61"/>
      <c r="JPN794" s="61"/>
      <c r="JPO794" s="61"/>
      <c r="JPP794" s="61"/>
      <c r="JPQ794" s="61"/>
      <c r="JPR794" s="61"/>
      <c r="JPS794" s="61"/>
      <c r="JPT794" s="61"/>
      <c r="JPU794" s="61"/>
      <c r="JPV794" s="61"/>
      <c r="JPW794" s="61"/>
      <c r="JPX794" s="61"/>
      <c r="JPY794" s="61"/>
      <c r="JPZ794" s="61"/>
      <c r="JQA794" s="61"/>
      <c r="JQB794" s="61"/>
      <c r="JQC794" s="61"/>
      <c r="JQD794" s="61"/>
      <c r="JQE794" s="61"/>
      <c r="JQF794" s="61"/>
      <c r="JQG794" s="61"/>
      <c r="JQH794" s="61"/>
      <c r="JQI794" s="61"/>
      <c r="JQJ794" s="61"/>
      <c r="JQK794" s="61"/>
      <c r="JQL794" s="61"/>
      <c r="JQM794" s="61"/>
      <c r="JQN794" s="61"/>
      <c r="JQO794" s="61"/>
      <c r="JQP794" s="61"/>
      <c r="JQQ794" s="61"/>
      <c r="JQR794" s="61"/>
      <c r="JQS794" s="61"/>
      <c r="JQT794" s="61"/>
      <c r="JQU794" s="61"/>
      <c r="JQV794" s="61"/>
      <c r="JQW794" s="61"/>
      <c r="JQX794" s="61"/>
      <c r="JQY794" s="61"/>
      <c r="JQZ794" s="61"/>
      <c r="JRA794" s="61"/>
      <c r="JRB794" s="61"/>
      <c r="JRC794" s="61"/>
      <c r="JRD794" s="61"/>
      <c r="JRE794" s="61"/>
      <c r="JRF794" s="61"/>
      <c r="JRG794" s="61"/>
      <c r="JRH794" s="61"/>
      <c r="JRI794" s="61"/>
      <c r="JRJ794" s="61"/>
      <c r="JRK794" s="61"/>
      <c r="JRL794" s="61"/>
      <c r="JRM794" s="61"/>
      <c r="JRN794" s="61"/>
      <c r="JRO794" s="61"/>
      <c r="JRP794" s="61"/>
      <c r="JRQ794" s="61"/>
      <c r="JRR794" s="61"/>
      <c r="JRS794" s="61"/>
      <c r="JRT794" s="61"/>
      <c r="JRU794" s="61"/>
      <c r="JRV794" s="61"/>
      <c r="JRW794" s="61"/>
      <c r="JRX794" s="61"/>
      <c r="JRY794" s="61"/>
      <c r="JRZ794" s="61"/>
      <c r="JSA794" s="61"/>
      <c r="JSB794" s="61"/>
      <c r="JSC794" s="61"/>
      <c r="JSD794" s="61"/>
      <c r="JSE794" s="61"/>
      <c r="JSF794" s="61"/>
      <c r="JSG794" s="61"/>
      <c r="JSH794" s="61"/>
      <c r="JSI794" s="61"/>
      <c r="JSJ794" s="61"/>
      <c r="JSK794" s="61"/>
      <c r="JSL794" s="61"/>
      <c r="JSM794" s="61"/>
      <c r="JSN794" s="61"/>
      <c r="JSO794" s="61"/>
      <c r="JSP794" s="61"/>
      <c r="JSQ794" s="61"/>
      <c r="JSR794" s="61"/>
      <c r="JSS794" s="61"/>
      <c r="JST794" s="61"/>
      <c r="JSU794" s="61"/>
      <c r="JSV794" s="61"/>
      <c r="JSW794" s="61"/>
      <c r="JSX794" s="61"/>
      <c r="JSY794" s="61"/>
      <c r="JSZ794" s="61"/>
      <c r="JTA794" s="61"/>
      <c r="JTB794" s="61"/>
      <c r="JTC794" s="61"/>
      <c r="JTD794" s="61"/>
      <c r="JTE794" s="61"/>
      <c r="JTF794" s="61"/>
      <c r="JTG794" s="61"/>
      <c r="JTH794" s="61"/>
      <c r="JTI794" s="61"/>
      <c r="JTJ794" s="61"/>
      <c r="JTK794" s="61"/>
      <c r="JTL794" s="61"/>
      <c r="JTM794" s="61"/>
      <c r="JTN794" s="61"/>
      <c r="JTO794" s="61"/>
      <c r="JTP794" s="61"/>
      <c r="JTQ794" s="61"/>
      <c r="JTR794" s="61"/>
      <c r="JTS794" s="61"/>
      <c r="JTT794" s="61"/>
      <c r="JTU794" s="61"/>
      <c r="JTV794" s="61"/>
      <c r="JTW794" s="61"/>
      <c r="JTX794" s="61"/>
      <c r="JTY794" s="61"/>
      <c r="JTZ794" s="61"/>
      <c r="JUA794" s="61"/>
      <c r="JUB794" s="61"/>
      <c r="JUC794" s="61"/>
      <c r="JUD794" s="61"/>
      <c r="JUE794" s="61"/>
      <c r="JUF794" s="61"/>
      <c r="JUG794" s="61"/>
      <c r="JUH794" s="61"/>
      <c r="JUI794" s="61"/>
      <c r="JUJ794" s="61"/>
      <c r="JUK794" s="61"/>
      <c r="JUL794" s="61"/>
      <c r="JUM794" s="61"/>
      <c r="JUN794" s="61"/>
      <c r="JUO794" s="61"/>
      <c r="JUP794" s="61"/>
      <c r="JUQ794" s="61"/>
      <c r="JUR794" s="61"/>
      <c r="JUS794" s="61"/>
      <c r="JUT794" s="61"/>
      <c r="JUU794" s="61"/>
      <c r="JUV794" s="61"/>
      <c r="JUW794" s="61"/>
      <c r="JUX794" s="61"/>
      <c r="JUY794" s="61"/>
      <c r="JUZ794" s="61"/>
      <c r="JVA794" s="61"/>
      <c r="JVB794" s="61"/>
      <c r="JVC794" s="61"/>
      <c r="JVD794" s="61"/>
      <c r="JVE794" s="61"/>
      <c r="JVF794" s="61"/>
      <c r="JVG794" s="61"/>
      <c r="JVH794" s="61"/>
      <c r="JVI794" s="61"/>
      <c r="JVJ794" s="61"/>
      <c r="JVK794" s="61"/>
      <c r="JVL794" s="61"/>
      <c r="JVM794" s="61"/>
      <c r="JVN794" s="61"/>
      <c r="JVO794" s="61"/>
      <c r="JVP794" s="61"/>
      <c r="JVQ794" s="61"/>
      <c r="JVR794" s="61"/>
      <c r="JVS794" s="61"/>
      <c r="JVT794" s="61"/>
      <c r="JVU794" s="61"/>
      <c r="JVV794" s="61"/>
      <c r="JVW794" s="61"/>
      <c r="JVX794" s="61"/>
      <c r="JVY794" s="61"/>
      <c r="JVZ794" s="61"/>
      <c r="JWA794" s="61"/>
      <c r="JWB794" s="61"/>
      <c r="JWC794" s="61"/>
      <c r="JWD794" s="61"/>
      <c r="JWE794" s="61"/>
      <c r="JWF794" s="61"/>
      <c r="JWG794" s="61"/>
      <c r="JWH794" s="61"/>
      <c r="JWI794" s="61"/>
      <c r="JWJ794" s="61"/>
      <c r="JWK794" s="61"/>
      <c r="JWL794" s="61"/>
      <c r="JWM794" s="61"/>
      <c r="JWN794" s="61"/>
      <c r="JWO794" s="61"/>
      <c r="JWP794" s="61"/>
      <c r="JWQ794" s="61"/>
      <c r="JWR794" s="61"/>
      <c r="JWS794" s="61"/>
      <c r="JWT794" s="61"/>
      <c r="JWU794" s="61"/>
      <c r="JWV794" s="61"/>
      <c r="JWW794" s="61"/>
      <c r="JWX794" s="61"/>
      <c r="JWY794" s="61"/>
      <c r="JWZ794" s="61"/>
      <c r="JXA794" s="61"/>
      <c r="JXB794" s="61"/>
      <c r="JXC794" s="61"/>
      <c r="JXD794" s="61"/>
      <c r="JXE794" s="61"/>
      <c r="JXF794" s="61"/>
      <c r="JXG794" s="61"/>
      <c r="JXH794" s="61"/>
      <c r="JXI794" s="61"/>
      <c r="JXJ794" s="61"/>
      <c r="JXK794" s="61"/>
      <c r="JXL794" s="61"/>
      <c r="JXM794" s="61"/>
      <c r="JXN794" s="61"/>
      <c r="JXO794" s="61"/>
      <c r="JXP794" s="61"/>
      <c r="JXQ794" s="61"/>
      <c r="JXR794" s="61"/>
      <c r="JXS794" s="61"/>
      <c r="JXT794" s="61"/>
      <c r="JXU794" s="61"/>
      <c r="JXV794" s="61"/>
      <c r="JXW794" s="61"/>
      <c r="JXX794" s="61"/>
      <c r="JXY794" s="61"/>
      <c r="JXZ794" s="61"/>
      <c r="JYA794" s="61"/>
      <c r="JYB794" s="61"/>
      <c r="JYC794" s="61"/>
      <c r="JYD794" s="61"/>
      <c r="JYE794" s="61"/>
      <c r="JYF794" s="61"/>
      <c r="JYG794" s="61"/>
      <c r="JYH794" s="61"/>
      <c r="JYI794" s="61"/>
      <c r="JYJ794" s="61"/>
      <c r="JYK794" s="61"/>
      <c r="JYL794" s="61"/>
      <c r="JYM794" s="61"/>
      <c r="JYN794" s="61"/>
      <c r="JYO794" s="61"/>
      <c r="JYP794" s="61"/>
      <c r="JYQ794" s="61"/>
      <c r="JYR794" s="61"/>
      <c r="JYS794" s="61"/>
      <c r="JYT794" s="61"/>
      <c r="JYU794" s="61"/>
      <c r="JYV794" s="61"/>
      <c r="JYW794" s="61"/>
      <c r="JYX794" s="61"/>
      <c r="JYY794" s="61"/>
      <c r="JYZ794" s="61"/>
      <c r="JZA794" s="61"/>
      <c r="JZB794" s="61"/>
      <c r="JZC794" s="61"/>
      <c r="JZD794" s="61"/>
      <c r="JZE794" s="61"/>
      <c r="JZF794" s="61"/>
      <c r="JZG794" s="61"/>
      <c r="JZH794" s="61"/>
      <c r="JZI794" s="61"/>
      <c r="JZJ794" s="61"/>
      <c r="JZK794" s="61"/>
      <c r="JZL794" s="61"/>
      <c r="JZM794" s="61"/>
      <c r="JZN794" s="61"/>
      <c r="JZO794" s="61"/>
      <c r="JZP794" s="61"/>
      <c r="JZQ794" s="61"/>
      <c r="JZR794" s="61"/>
      <c r="JZS794" s="61"/>
      <c r="JZT794" s="61"/>
      <c r="JZU794" s="61"/>
      <c r="JZV794" s="61"/>
      <c r="JZW794" s="61"/>
      <c r="JZX794" s="61"/>
      <c r="JZY794" s="61"/>
      <c r="JZZ794" s="61"/>
      <c r="KAA794" s="61"/>
      <c r="KAB794" s="61"/>
      <c r="KAC794" s="61"/>
      <c r="KAD794" s="61"/>
      <c r="KAE794" s="61"/>
      <c r="KAF794" s="61"/>
      <c r="KAG794" s="61"/>
      <c r="KAH794" s="61"/>
      <c r="KAI794" s="61"/>
      <c r="KAJ794" s="61"/>
      <c r="KAK794" s="61"/>
      <c r="KAL794" s="61"/>
      <c r="KAM794" s="61"/>
      <c r="KAN794" s="61"/>
      <c r="KAO794" s="61"/>
      <c r="KAP794" s="61"/>
      <c r="KAQ794" s="61"/>
      <c r="KAR794" s="61"/>
      <c r="KAS794" s="61"/>
      <c r="KAT794" s="61"/>
      <c r="KAU794" s="61"/>
      <c r="KAV794" s="61"/>
      <c r="KAW794" s="61"/>
      <c r="KAX794" s="61"/>
      <c r="KAY794" s="61"/>
      <c r="KAZ794" s="61"/>
      <c r="KBA794" s="61"/>
      <c r="KBB794" s="61"/>
      <c r="KBC794" s="61"/>
      <c r="KBD794" s="61"/>
      <c r="KBE794" s="61"/>
      <c r="KBF794" s="61"/>
      <c r="KBG794" s="61"/>
      <c r="KBH794" s="61"/>
      <c r="KBI794" s="61"/>
      <c r="KBJ794" s="61"/>
      <c r="KBK794" s="61"/>
      <c r="KBL794" s="61"/>
      <c r="KBM794" s="61"/>
      <c r="KBN794" s="61"/>
      <c r="KBO794" s="61"/>
      <c r="KBP794" s="61"/>
      <c r="KBQ794" s="61"/>
      <c r="KBR794" s="61"/>
      <c r="KBS794" s="61"/>
      <c r="KBT794" s="61"/>
      <c r="KBU794" s="61"/>
      <c r="KBV794" s="61"/>
      <c r="KBW794" s="61"/>
      <c r="KBX794" s="61"/>
      <c r="KBY794" s="61"/>
      <c r="KBZ794" s="61"/>
      <c r="KCA794" s="61"/>
      <c r="KCB794" s="61"/>
      <c r="KCC794" s="61"/>
      <c r="KCD794" s="61"/>
      <c r="KCE794" s="61"/>
      <c r="KCF794" s="61"/>
      <c r="KCG794" s="61"/>
      <c r="KCH794" s="61"/>
      <c r="KCI794" s="61"/>
      <c r="KCJ794" s="61"/>
      <c r="KCK794" s="61"/>
      <c r="KCL794" s="61"/>
      <c r="KCM794" s="61"/>
      <c r="KCN794" s="61"/>
      <c r="KCO794" s="61"/>
      <c r="KCP794" s="61"/>
      <c r="KCQ794" s="61"/>
      <c r="KCR794" s="61"/>
      <c r="KCS794" s="61"/>
      <c r="KCT794" s="61"/>
      <c r="KCU794" s="61"/>
      <c r="KCV794" s="61"/>
      <c r="KCW794" s="61"/>
      <c r="KCX794" s="61"/>
      <c r="KCY794" s="61"/>
      <c r="KCZ794" s="61"/>
      <c r="KDA794" s="61"/>
      <c r="KDB794" s="61"/>
      <c r="KDC794" s="61"/>
      <c r="KDD794" s="61"/>
      <c r="KDE794" s="61"/>
      <c r="KDF794" s="61"/>
      <c r="KDG794" s="61"/>
      <c r="KDH794" s="61"/>
      <c r="KDI794" s="61"/>
      <c r="KDJ794" s="61"/>
      <c r="KDK794" s="61"/>
      <c r="KDL794" s="61"/>
      <c r="KDM794" s="61"/>
      <c r="KDN794" s="61"/>
      <c r="KDO794" s="61"/>
      <c r="KDP794" s="61"/>
      <c r="KDQ794" s="61"/>
      <c r="KDR794" s="61"/>
      <c r="KDS794" s="61"/>
      <c r="KDT794" s="61"/>
      <c r="KDU794" s="61"/>
      <c r="KDV794" s="61"/>
      <c r="KDW794" s="61"/>
      <c r="KDX794" s="61"/>
      <c r="KDY794" s="61"/>
      <c r="KDZ794" s="61"/>
      <c r="KEA794" s="61"/>
      <c r="KEB794" s="61"/>
      <c r="KEC794" s="61"/>
      <c r="KED794" s="61"/>
      <c r="KEE794" s="61"/>
      <c r="KEF794" s="61"/>
      <c r="KEG794" s="61"/>
      <c r="KEH794" s="61"/>
      <c r="KEI794" s="61"/>
      <c r="KEJ794" s="61"/>
      <c r="KEK794" s="61"/>
      <c r="KEL794" s="61"/>
      <c r="KEM794" s="61"/>
      <c r="KEN794" s="61"/>
      <c r="KEO794" s="61"/>
      <c r="KEP794" s="61"/>
      <c r="KEQ794" s="61"/>
      <c r="KER794" s="61"/>
      <c r="KES794" s="61"/>
      <c r="KET794" s="61"/>
      <c r="KEU794" s="61"/>
      <c r="KEV794" s="61"/>
      <c r="KEW794" s="61"/>
      <c r="KEX794" s="61"/>
      <c r="KEY794" s="61"/>
      <c r="KEZ794" s="61"/>
      <c r="KFA794" s="61"/>
      <c r="KFB794" s="61"/>
      <c r="KFC794" s="61"/>
      <c r="KFD794" s="61"/>
      <c r="KFE794" s="61"/>
      <c r="KFF794" s="61"/>
      <c r="KFG794" s="61"/>
      <c r="KFH794" s="61"/>
      <c r="KFI794" s="61"/>
      <c r="KFJ794" s="61"/>
      <c r="KFK794" s="61"/>
      <c r="KFL794" s="61"/>
      <c r="KFM794" s="61"/>
      <c r="KFN794" s="61"/>
      <c r="KFO794" s="61"/>
      <c r="KFP794" s="61"/>
      <c r="KFQ794" s="61"/>
      <c r="KFR794" s="61"/>
      <c r="KFS794" s="61"/>
      <c r="KFT794" s="61"/>
      <c r="KFU794" s="61"/>
      <c r="KFV794" s="61"/>
      <c r="KFW794" s="61"/>
      <c r="KFX794" s="61"/>
      <c r="KFY794" s="61"/>
      <c r="KFZ794" s="61"/>
      <c r="KGA794" s="61"/>
      <c r="KGB794" s="61"/>
      <c r="KGC794" s="61"/>
      <c r="KGD794" s="61"/>
      <c r="KGE794" s="61"/>
      <c r="KGF794" s="61"/>
      <c r="KGG794" s="61"/>
      <c r="KGH794" s="61"/>
      <c r="KGI794" s="61"/>
      <c r="KGJ794" s="61"/>
      <c r="KGK794" s="61"/>
      <c r="KGL794" s="61"/>
      <c r="KGM794" s="61"/>
      <c r="KGN794" s="61"/>
      <c r="KGO794" s="61"/>
      <c r="KGP794" s="61"/>
      <c r="KGQ794" s="61"/>
      <c r="KGR794" s="61"/>
      <c r="KGS794" s="61"/>
      <c r="KGT794" s="61"/>
      <c r="KGU794" s="61"/>
      <c r="KGV794" s="61"/>
      <c r="KGW794" s="61"/>
      <c r="KGX794" s="61"/>
      <c r="KGY794" s="61"/>
      <c r="KGZ794" s="61"/>
      <c r="KHA794" s="61"/>
      <c r="KHB794" s="61"/>
      <c r="KHC794" s="61"/>
      <c r="KHD794" s="61"/>
      <c r="KHE794" s="61"/>
      <c r="KHF794" s="61"/>
      <c r="KHG794" s="61"/>
      <c r="KHH794" s="61"/>
      <c r="KHI794" s="61"/>
      <c r="KHJ794" s="61"/>
      <c r="KHK794" s="61"/>
      <c r="KHL794" s="61"/>
      <c r="KHM794" s="61"/>
      <c r="KHN794" s="61"/>
      <c r="KHO794" s="61"/>
      <c r="KHP794" s="61"/>
      <c r="KHQ794" s="61"/>
      <c r="KHR794" s="61"/>
      <c r="KHS794" s="61"/>
      <c r="KHT794" s="61"/>
      <c r="KHU794" s="61"/>
      <c r="KHV794" s="61"/>
      <c r="KHW794" s="61"/>
      <c r="KHX794" s="61"/>
      <c r="KHY794" s="61"/>
      <c r="KHZ794" s="61"/>
      <c r="KIA794" s="61"/>
      <c r="KIB794" s="61"/>
      <c r="KIC794" s="61"/>
      <c r="KID794" s="61"/>
      <c r="KIE794" s="61"/>
      <c r="KIF794" s="61"/>
      <c r="KIG794" s="61"/>
      <c r="KIH794" s="61"/>
      <c r="KII794" s="61"/>
      <c r="KIJ794" s="61"/>
      <c r="KIK794" s="61"/>
      <c r="KIL794" s="61"/>
      <c r="KIM794" s="61"/>
      <c r="KIN794" s="61"/>
      <c r="KIO794" s="61"/>
      <c r="KIP794" s="61"/>
      <c r="KIQ794" s="61"/>
      <c r="KIR794" s="61"/>
      <c r="KIS794" s="61"/>
      <c r="KIT794" s="61"/>
      <c r="KIU794" s="61"/>
      <c r="KIV794" s="61"/>
      <c r="KIW794" s="61"/>
      <c r="KIX794" s="61"/>
      <c r="KIY794" s="61"/>
      <c r="KIZ794" s="61"/>
      <c r="KJA794" s="61"/>
      <c r="KJB794" s="61"/>
      <c r="KJC794" s="61"/>
      <c r="KJD794" s="61"/>
      <c r="KJE794" s="61"/>
      <c r="KJF794" s="61"/>
      <c r="KJG794" s="61"/>
      <c r="KJH794" s="61"/>
      <c r="KJI794" s="61"/>
      <c r="KJJ794" s="61"/>
      <c r="KJK794" s="61"/>
      <c r="KJL794" s="61"/>
      <c r="KJM794" s="61"/>
      <c r="KJN794" s="61"/>
      <c r="KJO794" s="61"/>
      <c r="KJP794" s="61"/>
      <c r="KJQ794" s="61"/>
      <c r="KJR794" s="61"/>
      <c r="KJS794" s="61"/>
      <c r="KJT794" s="61"/>
      <c r="KJU794" s="61"/>
      <c r="KJV794" s="61"/>
      <c r="KJW794" s="61"/>
      <c r="KJX794" s="61"/>
      <c r="KJY794" s="61"/>
      <c r="KJZ794" s="61"/>
      <c r="KKA794" s="61"/>
      <c r="KKB794" s="61"/>
      <c r="KKC794" s="61"/>
      <c r="KKD794" s="61"/>
      <c r="KKE794" s="61"/>
      <c r="KKF794" s="61"/>
      <c r="KKG794" s="61"/>
      <c r="KKH794" s="61"/>
      <c r="KKI794" s="61"/>
      <c r="KKJ794" s="61"/>
      <c r="KKK794" s="61"/>
      <c r="KKL794" s="61"/>
      <c r="KKM794" s="61"/>
      <c r="KKN794" s="61"/>
      <c r="KKO794" s="61"/>
      <c r="KKP794" s="61"/>
      <c r="KKQ794" s="61"/>
      <c r="KKR794" s="61"/>
      <c r="KKS794" s="61"/>
      <c r="KKT794" s="61"/>
      <c r="KKU794" s="61"/>
      <c r="KKV794" s="61"/>
      <c r="KKW794" s="61"/>
      <c r="KKX794" s="61"/>
      <c r="KKY794" s="61"/>
      <c r="KKZ794" s="61"/>
      <c r="KLA794" s="61"/>
      <c r="KLB794" s="61"/>
      <c r="KLC794" s="61"/>
      <c r="KLD794" s="61"/>
      <c r="KLE794" s="61"/>
      <c r="KLF794" s="61"/>
      <c r="KLG794" s="61"/>
      <c r="KLH794" s="61"/>
      <c r="KLI794" s="61"/>
      <c r="KLJ794" s="61"/>
      <c r="KLK794" s="61"/>
      <c r="KLL794" s="61"/>
      <c r="KLM794" s="61"/>
      <c r="KLN794" s="61"/>
      <c r="KLO794" s="61"/>
      <c r="KLP794" s="61"/>
      <c r="KLQ794" s="61"/>
      <c r="KLR794" s="61"/>
      <c r="KLS794" s="61"/>
      <c r="KLT794" s="61"/>
      <c r="KLU794" s="61"/>
      <c r="KLV794" s="61"/>
      <c r="KLW794" s="61"/>
      <c r="KLX794" s="61"/>
      <c r="KLY794" s="61"/>
      <c r="KLZ794" s="61"/>
      <c r="KMA794" s="61"/>
      <c r="KMB794" s="61"/>
      <c r="KMC794" s="61"/>
      <c r="KMD794" s="61"/>
      <c r="KME794" s="61"/>
      <c r="KMF794" s="61"/>
      <c r="KMG794" s="61"/>
      <c r="KMH794" s="61"/>
      <c r="KMI794" s="61"/>
      <c r="KMJ794" s="61"/>
      <c r="KMK794" s="61"/>
      <c r="KML794" s="61"/>
      <c r="KMM794" s="61"/>
      <c r="KMN794" s="61"/>
      <c r="KMO794" s="61"/>
      <c r="KMP794" s="61"/>
      <c r="KMQ794" s="61"/>
      <c r="KMR794" s="61"/>
      <c r="KMS794" s="61"/>
      <c r="KMT794" s="61"/>
      <c r="KMU794" s="61"/>
      <c r="KMV794" s="61"/>
      <c r="KMW794" s="61"/>
      <c r="KMX794" s="61"/>
      <c r="KMY794" s="61"/>
      <c r="KMZ794" s="61"/>
      <c r="KNA794" s="61"/>
      <c r="KNB794" s="61"/>
      <c r="KNC794" s="61"/>
      <c r="KND794" s="61"/>
      <c r="KNE794" s="61"/>
      <c r="KNF794" s="61"/>
      <c r="KNG794" s="61"/>
      <c r="KNH794" s="61"/>
      <c r="KNI794" s="61"/>
      <c r="KNJ794" s="61"/>
      <c r="KNK794" s="61"/>
      <c r="KNL794" s="61"/>
      <c r="KNM794" s="61"/>
      <c r="KNN794" s="61"/>
      <c r="KNO794" s="61"/>
      <c r="KNP794" s="61"/>
      <c r="KNQ794" s="61"/>
      <c r="KNR794" s="61"/>
      <c r="KNS794" s="61"/>
      <c r="KNT794" s="61"/>
      <c r="KNU794" s="61"/>
      <c r="KNV794" s="61"/>
      <c r="KNW794" s="61"/>
      <c r="KNX794" s="61"/>
      <c r="KNY794" s="61"/>
      <c r="KNZ794" s="61"/>
      <c r="KOA794" s="61"/>
      <c r="KOB794" s="61"/>
      <c r="KOC794" s="61"/>
      <c r="KOD794" s="61"/>
      <c r="KOE794" s="61"/>
      <c r="KOF794" s="61"/>
      <c r="KOG794" s="61"/>
      <c r="KOH794" s="61"/>
      <c r="KOI794" s="61"/>
      <c r="KOJ794" s="61"/>
      <c r="KOK794" s="61"/>
      <c r="KOL794" s="61"/>
      <c r="KOM794" s="61"/>
      <c r="KON794" s="61"/>
      <c r="KOO794" s="61"/>
      <c r="KOP794" s="61"/>
      <c r="KOQ794" s="61"/>
      <c r="KOR794" s="61"/>
      <c r="KOS794" s="61"/>
      <c r="KOT794" s="61"/>
      <c r="KOU794" s="61"/>
      <c r="KOV794" s="61"/>
      <c r="KOW794" s="61"/>
      <c r="KOX794" s="61"/>
      <c r="KOY794" s="61"/>
      <c r="KOZ794" s="61"/>
      <c r="KPA794" s="61"/>
      <c r="KPB794" s="61"/>
      <c r="KPC794" s="61"/>
      <c r="KPD794" s="61"/>
      <c r="KPE794" s="61"/>
      <c r="KPF794" s="61"/>
      <c r="KPG794" s="61"/>
      <c r="KPH794" s="61"/>
      <c r="KPI794" s="61"/>
      <c r="KPJ794" s="61"/>
      <c r="KPK794" s="61"/>
      <c r="KPL794" s="61"/>
      <c r="KPM794" s="61"/>
      <c r="KPN794" s="61"/>
      <c r="KPO794" s="61"/>
      <c r="KPP794" s="61"/>
      <c r="KPQ794" s="61"/>
      <c r="KPR794" s="61"/>
      <c r="KPS794" s="61"/>
      <c r="KPT794" s="61"/>
      <c r="KPU794" s="61"/>
      <c r="KPV794" s="61"/>
      <c r="KPW794" s="61"/>
      <c r="KPX794" s="61"/>
      <c r="KPY794" s="61"/>
      <c r="KPZ794" s="61"/>
      <c r="KQA794" s="61"/>
      <c r="KQB794" s="61"/>
      <c r="KQC794" s="61"/>
      <c r="KQD794" s="61"/>
      <c r="KQE794" s="61"/>
      <c r="KQF794" s="61"/>
      <c r="KQG794" s="61"/>
      <c r="KQH794" s="61"/>
      <c r="KQI794" s="61"/>
      <c r="KQJ794" s="61"/>
      <c r="KQK794" s="61"/>
      <c r="KQL794" s="61"/>
      <c r="KQM794" s="61"/>
      <c r="KQN794" s="61"/>
      <c r="KQO794" s="61"/>
      <c r="KQP794" s="61"/>
      <c r="KQQ794" s="61"/>
      <c r="KQR794" s="61"/>
      <c r="KQS794" s="61"/>
      <c r="KQT794" s="61"/>
      <c r="KQU794" s="61"/>
      <c r="KQV794" s="61"/>
      <c r="KQW794" s="61"/>
      <c r="KQX794" s="61"/>
      <c r="KQY794" s="61"/>
      <c r="KQZ794" s="61"/>
      <c r="KRA794" s="61"/>
      <c r="KRB794" s="61"/>
      <c r="KRC794" s="61"/>
      <c r="KRD794" s="61"/>
      <c r="KRE794" s="61"/>
      <c r="KRF794" s="61"/>
      <c r="KRG794" s="61"/>
      <c r="KRH794" s="61"/>
      <c r="KRI794" s="61"/>
      <c r="KRJ794" s="61"/>
      <c r="KRK794" s="61"/>
      <c r="KRL794" s="61"/>
      <c r="KRM794" s="61"/>
      <c r="KRN794" s="61"/>
      <c r="KRO794" s="61"/>
      <c r="KRP794" s="61"/>
      <c r="KRQ794" s="61"/>
      <c r="KRR794" s="61"/>
      <c r="KRS794" s="61"/>
      <c r="KRT794" s="61"/>
      <c r="KRU794" s="61"/>
      <c r="KRV794" s="61"/>
      <c r="KRW794" s="61"/>
      <c r="KRX794" s="61"/>
      <c r="KRY794" s="61"/>
      <c r="KRZ794" s="61"/>
      <c r="KSA794" s="61"/>
      <c r="KSB794" s="61"/>
      <c r="KSC794" s="61"/>
      <c r="KSD794" s="61"/>
      <c r="KSE794" s="61"/>
      <c r="KSF794" s="61"/>
      <c r="KSG794" s="61"/>
      <c r="KSH794" s="61"/>
      <c r="KSI794" s="61"/>
      <c r="KSJ794" s="61"/>
      <c r="KSK794" s="61"/>
      <c r="KSL794" s="61"/>
      <c r="KSM794" s="61"/>
      <c r="KSN794" s="61"/>
      <c r="KSO794" s="61"/>
      <c r="KSP794" s="61"/>
      <c r="KSQ794" s="61"/>
      <c r="KSR794" s="61"/>
      <c r="KSS794" s="61"/>
      <c r="KST794" s="61"/>
      <c r="KSU794" s="61"/>
      <c r="KSV794" s="61"/>
      <c r="KSW794" s="61"/>
      <c r="KSX794" s="61"/>
      <c r="KSY794" s="61"/>
      <c r="KSZ794" s="61"/>
      <c r="KTA794" s="61"/>
      <c r="KTB794" s="61"/>
      <c r="KTC794" s="61"/>
      <c r="KTD794" s="61"/>
      <c r="KTE794" s="61"/>
      <c r="KTF794" s="61"/>
      <c r="KTG794" s="61"/>
      <c r="KTH794" s="61"/>
      <c r="KTI794" s="61"/>
      <c r="KTJ794" s="61"/>
      <c r="KTK794" s="61"/>
      <c r="KTL794" s="61"/>
      <c r="KTM794" s="61"/>
      <c r="KTN794" s="61"/>
      <c r="KTO794" s="61"/>
      <c r="KTP794" s="61"/>
      <c r="KTQ794" s="61"/>
      <c r="KTR794" s="61"/>
      <c r="KTS794" s="61"/>
      <c r="KTT794" s="61"/>
      <c r="KTU794" s="61"/>
      <c r="KTV794" s="61"/>
      <c r="KTW794" s="61"/>
      <c r="KTX794" s="61"/>
      <c r="KTY794" s="61"/>
      <c r="KTZ794" s="61"/>
      <c r="KUA794" s="61"/>
      <c r="KUB794" s="61"/>
      <c r="KUC794" s="61"/>
      <c r="KUD794" s="61"/>
      <c r="KUE794" s="61"/>
      <c r="KUF794" s="61"/>
      <c r="KUG794" s="61"/>
      <c r="KUH794" s="61"/>
      <c r="KUI794" s="61"/>
      <c r="KUJ794" s="61"/>
      <c r="KUK794" s="61"/>
      <c r="KUL794" s="61"/>
      <c r="KUM794" s="61"/>
      <c r="KUN794" s="61"/>
      <c r="KUO794" s="61"/>
      <c r="KUP794" s="61"/>
      <c r="KUQ794" s="61"/>
      <c r="KUR794" s="61"/>
      <c r="KUS794" s="61"/>
      <c r="KUT794" s="61"/>
      <c r="KUU794" s="61"/>
      <c r="KUV794" s="61"/>
      <c r="KUW794" s="61"/>
      <c r="KUX794" s="61"/>
      <c r="KUY794" s="61"/>
      <c r="KUZ794" s="61"/>
      <c r="KVA794" s="61"/>
      <c r="KVB794" s="61"/>
      <c r="KVC794" s="61"/>
      <c r="KVD794" s="61"/>
      <c r="KVE794" s="61"/>
      <c r="KVF794" s="61"/>
      <c r="KVG794" s="61"/>
      <c r="KVH794" s="61"/>
      <c r="KVI794" s="61"/>
      <c r="KVJ794" s="61"/>
      <c r="KVK794" s="61"/>
      <c r="KVL794" s="61"/>
      <c r="KVM794" s="61"/>
      <c r="KVN794" s="61"/>
      <c r="KVO794" s="61"/>
      <c r="KVP794" s="61"/>
      <c r="KVQ794" s="61"/>
      <c r="KVR794" s="61"/>
      <c r="KVS794" s="61"/>
      <c r="KVT794" s="61"/>
      <c r="KVU794" s="61"/>
      <c r="KVV794" s="61"/>
      <c r="KVW794" s="61"/>
      <c r="KVX794" s="61"/>
      <c r="KVY794" s="61"/>
      <c r="KVZ794" s="61"/>
      <c r="KWA794" s="61"/>
      <c r="KWB794" s="61"/>
      <c r="KWC794" s="61"/>
      <c r="KWD794" s="61"/>
      <c r="KWE794" s="61"/>
      <c r="KWF794" s="61"/>
      <c r="KWG794" s="61"/>
      <c r="KWH794" s="61"/>
      <c r="KWI794" s="61"/>
      <c r="KWJ794" s="61"/>
      <c r="KWK794" s="61"/>
      <c r="KWL794" s="61"/>
      <c r="KWM794" s="61"/>
      <c r="KWN794" s="61"/>
      <c r="KWO794" s="61"/>
      <c r="KWP794" s="61"/>
      <c r="KWQ794" s="61"/>
      <c r="KWR794" s="61"/>
      <c r="KWS794" s="61"/>
      <c r="KWT794" s="61"/>
      <c r="KWU794" s="61"/>
      <c r="KWV794" s="61"/>
      <c r="KWW794" s="61"/>
      <c r="KWX794" s="61"/>
      <c r="KWY794" s="61"/>
      <c r="KWZ794" s="61"/>
      <c r="KXA794" s="61"/>
      <c r="KXB794" s="61"/>
      <c r="KXC794" s="61"/>
      <c r="KXD794" s="61"/>
      <c r="KXE794" s="61"/>
      <c r="KXF794" s="61"/>
      <c r="KXG794" s="61"/>
      <c r="KXH794" s="61"/>
      <c r="KXI794" s="61"/>
      <c r="KXJ794" s="61"/>
      <c r="KXK794" s="61"/>
      <c r="KXL794" s="61"/>
      <c r="KXM794" s="61"/>
      <c r="KXN794" s="61"/>
      <c r="KXO794" s="61"/>
      <c r="KXP794" s="61"/>
      <c r="KXQ794" s="61"/>
      <c r="KXR794" s="61"/>
      <c r="KXS794" s="61"/>
      <c r="KXT794" s="61"/>
      <c r="KXU794" s="61"/>
      <c r="KXV794" s="61"/>
      <c r="KXW794" s="61"/>
      <c r="KXX794" s="61"/>
      <c r="KXY794" s="61"/>
      <c r="KXZ794" s="61"/>
      <c r="KYA794" s="61"/>
      <c r="KYB794" s="61"/>
      <c r="KYC794" s="61"/>
      <c r="KYD794" s="61"/>
      <c r="KYE794" s="61"/>
      <c r="KYF794" s="61"/>
      <c r="KYG794" s="61"/>
      <c r="KYH794" s="61"/>
      <c r="KYI794" s="61"/>
      <c r="KYJ794" s="61"/>
      <c r="KYK794" s="61"/>
      <c r="KYL794" s="61"/>
      <c r="KYM794" s="61"/>
      <c r="KYN794" s="61"/>
      <c r="KYO794" s="61"/>
      <c r="KYP794" s="61"/>
      <c r="KYQ794" s="61"/>
      <c r="KYR794" s="61"/>
      <c r="KYS794" s="61"/>
      <c r="KYT794" s="61"/>
      <c r="KYU794" s="61"/>
      <c r="KYV794" s="61"/>
      <c r="KYW794" s="61"/>
      <c r="KYX794" s="61"/>
      <c r="KYY794" s="61"/>
      <c r="KYZ794" s="61"/>
      <c r="KZA794" s="61"/>
      <c r="KZB794" s="61"/>
      <c r="KZC794" s="61"/>
      <c r="KZD794" s="61"/>
      <c r="KZE794" s="61"/>
      <c r="KZF794" s="61"/>
      <c r="KZG794" s="61"/>
      <c r="KZH794" s="61"/>
      <c r="KZI794" s="61"/>
      <c r="KZJ794" s="61"/>
      <c r="KZK794" s="61"/>
      <c r="KZL794" s="61"/>
      <c r="KZM794" s="61"/>
      <c r="KZN794" s="61"/>
      <c r="KZO794" s="61"/>
      <c r="KZP794" s="61"/>
      <c r="KZQ794" s="61"/>
      <c r="KZR794" s="61"/>
      <c r="KZS794" s="61"/>
      <c r="KZT794" s="61"/>
      <c r="KZU794" s="61"/>
      <c r="KZV794" s="61"/>
      <c r="KZW794" s="61"/>
      <c r="KZX794" s="61"/>
      <c r="KZY794" s="61"/>
      <c r="KZZ794" s="61"/>
      <c r="LAA794" s="61"/>
      <c r="LAB794" s="61"/>
      <c r="LAC794" s="61"/>
      <c r="LAD794" s="61"/>
      <c r="LAE794" s="61"/>
      <c r="LAF794" s="61"/>
      <c r="LAG794" s="61"/>
      <c r="LAH794" s="61"/>
      <c r="LAI794" s="61"/>
      <c r="LAJ794" s="61"/>
      <c r="LAK794" s="61"/>
      <c r="LAL794" s="61"/>
      <c r="LAM794" s="61"/>
      <c r="LAN794" s="61"/>
      <c r="LAO794" s="61"/>
      <c r="LAP794" s="61"/>
      <c r="LAQ794" s="61"/>
      <c r="LAR794" s="61"/>
      <c r="LAS794" s="61"/>
      <c r="LAT794" s="61"/>
      <c r="LAU794" s="61"/>
      <c r="LAV794" s="61"/>
      <c r="LAW794" s="61"/>
      <c r="LAX794" s="61"/>
      <c r="LAY794" s="61"/>
      <c r="LAZ794" s="61"/>
      <c r="LBA794" s="61"/>
      <c r="LBB794" s="61"/>
      <c r="LBC794" s="61"/>
      <c r="LBD794" s="61"/>
      <c r="LBE794" s="61"/>
      <c r="LBF794" s="61"/>
      <c r="LBG794" s="61"/>
      <c r="LBH794" s="61"/>
      <c r="LBI794" s="61"/>
      <c r="LBJ794" s="61"/>
      <c r="LBK794" s="61"/>
      <c r="LBL794" s="61"/>
      <c r="LBM794" s="61"/>
      <c r="LBN794" s="61"/>
      <c r="LBO794" s="61"/>
      <c r="LBP794" s="61"/>
      <c r="LBQ794" s="61"/>
      <c r="LBR794" s="61"/>
      <c r="LBS794" s="61"/>
      <c r="LBT794" s="61"/>
      <c r="LBU794" s="61"/>
      <c r="LBV794" s="61"/>
      <c r="LBW794" s="61"/>
      <c r="LBX794" s="61"/>
      <c r="LBY794" s="61"/>
      <c r="LBZ794" s="61"/>
      <c r="LCA794" s="61"/>
      <c r="LCB794" s="61"/>
      <c r="LCC794" s="61"/>
      <c r="LCD794" s="61"/>
      <c r="LCE794" s="61"/>
      <c r="LCF794" s="61"/>
      <c r="LCG794" s="61"/>
      <c r="LCH794" s="61"/>
      <c r="LCI794" s="61"/>
      <c r="LCJ794" s="61"/>
      <c r="LCK794" s="61"/>
      <c r="LCL794" s="61"/>
      <c r="LCM794" s="61"/>
      <c r="LCN794" s="61"/>
      <c r="LCO794" s="61"/>
      <c r="LCP794" s="61"/>
      <c r="LCQ794" s="61"/>
      <c r="LCR794" s="61"/>
      <c r="LCS794" s="61"/>
      <c r="LCT794" s="61"/>
      <c r="LCU794" s="61"/>
      <c r="LCV794" s="61"/>
      <c r="LCW794" s="61"/>
      <c r="LCX794" s="61"/>
      <c r="LCY794" s="61"/>
      <c r="LCZ794" s="61"/>
      <c r="LDA794" s="61"/>
      <c r="LDB794" s="61"/>
      <c r="LDC794" s="61"/>
      <c r="LDD794" s="61"/>
      <c r="LDE794" s="61"/>
      <c r="LDF794" s="61"/>
      <c r="LDG794" s="61"/>
      <c r="LDH794" s="61"/>
      <c r="LDI794" s="61"/>
      <c r="LDJ794" s="61"/>
      <c r="LDK794" s="61"/>
      <c r="LDL794" s="61"/>
      <c r="LDM794" s="61"/>
      <c r="LDN794" s="61"/>
      <c r="LDO794" s="61"/>
      <c r="LDP794" s="61"/>
      <c r="LDQ794" s="61"/>
      <c r="LDR794" s="61"/>
      <c r="LDS794" s="61"/>
      <c r="LDT794" s="61"/>
      <c r="LDU794" s="61"/>
      <c r="LDV794" s="61"/>
      <c r="LDW794" s="61"/>
      <c r="LDX794" s="61"/>
      <c r="LDY794" s="61"/>
      <c r="LDZ794" s="61"/>
      <c r="LEA794" s="61"/>
      <c r="LEB794" s="61"/>
      <c r="LEC794" s="61"/>
      <c r="LED794" s="61"/>
      <c r="LEE794" s="61"/>
      <c r="LEF794" s="61"/>
      <c r="LEG794" s="61"/>
      <c r="LEH794" s="61"/>
      <c r="LEI794" s="61"/>
      <c r="LEJ794" s="61"/>
      <c r="LEK794" s="61"/>
      <c r="LEL794" s="61"/>
      <c r="LEM794" s="61"/>
      <c r="LEN794" s="61"/>
      <c r="LEO794" s="61"/>
      <c r="LEP794" s="61"/>
      <c r="LEQ794" s="61"/>
      <c r="LER794" s="61"/>
      <c r="LES794" s="61"/>
      <c r="LET794" s="61"/>
      <c r="LEU794" s="61"/>
      <c r="LEV794" s="61"/>
      <c r="LEW794" s="61"/>
      <c r="LEX794" s="61"/>
      <c r="LEY794" s="61"/>
      <c r="LEZ794" s="61"/>
      <c r="LFA794" s="61"/>
      <c r="LFB794" s="61"/>
      <c r="LFC794" s="61"/>
      <c r="LFD794" s="61"/>
      <c r="LFE794" s="61"/>
      <c r="LFF794" s="61"/>
      <c r="LFG794" s="61"/>
      <c r="LFH794" s="61"/>
      <c r="LFI794" s="61"/>
      <c r="LFJ794" s="61"/>
      <c r="LFK794" s="61"/>
      <c r="LFL794" s="61"/>
      <c r="LFM794" s="61"/>
      <c r="LFN794" s="61"/>
      <c r="LFO794" s="61"/>
      <c r="LFP794" s="61"/>
      <c r="LFQ794" s="61"/>
      <c r="LFR794" s="61"/>
      <c r="LFS794" s="61"/>
      <c r="LFT794" s="61"/>
      <c r="LFU794" s="61"/>
      <c r="LFV794" s="61"/>
      <c r="LFW794" s="61"/>
      <c r="LFX794" s="61"/>
      <c r="LFY794" s="61"/>
      <c r="LFZ794" s="61"/>
      <c r="LGA794" s="61"/>
      <c r="LGB794" s="61"/>
      <c r="LGC794" s="61"/>
      <c r="LGD794" s="61"/>
      <c r="LGE794" s="61"/>
      <c r="LGF794" s="61"/>
      <c r="LGG794" s="61"/>
      <c r="LGH794" s="61"/>
      <c r="LGI794" s="61"/>
      <c r="LGJ794" s="61"/>
      <c r="LGK794" s="61"/>
      <c r="LGL794" s="61"/>
      <c r="LGM794" s="61"/>
      <c r="LGN794" s="61"/>
      <c r="LGO794" s="61"/>
      <c r="LGP794" s="61"/>
      <c r="LGQ794" s="61"/>
      <c r="LGR794" s="61"/>
      <c r="LGS794" s="61"/>
      <c r="LGT794" s="61"/>
      <c r="LGU794" s="61"/>
      <c r="LGV794" s="61"/>
      <c r="LGW794" s="61"/>
      <c r="LGX794" s="61"/>
      <c r="LGY794" s="61"/>
      <c r="LGZ794" s="61"/>
      <c r="LHA794" s="61"/>
      <c r="LHB794" s="61"/>
      <c r="LHC794" s="61"/>
      <c r="LHD794" s="61"/>
      <c r="LHE794" s="61"/>
      <c r="LHF794" s="61"/>
      <c r="LHG794" s="61"/>
      <c r="LHH794" s="61"/>
      <c r="LHI794" s="61"/>
      <c r="LHJ794" s="61"/>
      <c r="LHK794" s="61"/>
      <c r="LHL794" s="61"/>
      <c r="LHM794" s="61"/>
      <c r="LHN794" s="61"/>
      <c r="LHO794" s="61"/>
      <c r="LHP794" s="61"/>
      <c r="LHQ794" s="61"/>
      <c r="LHR794" s="61"/>
      <c r="LHS794" s="61"/>
      <c r="LHT794" s="61"/>
      <c r="LHU794" s="61"/>
      <c r="LHV794" s="61"/>
      <c r="LHW794" s="61"/>
      <c r="LHX794" s="61"/>
      <c r="LHY794" s="61"/>
      <c r="LHZ794" s="61"/>
      <c r="LIA794" s="61"/>
      <c r="LIB794" s="61"/>
      <c r="LIC794" s="61"/>
      <c r="LID794" s="61"/>
      <c r="LIE794" s="61"/>
      <c r="LIF794" s="61"/>
      <c r="LIG794" s="61"/>
      <c r="LIH794" s="61"/>
      <c r="LII794" s="61"/>
      <c r="LIJ794" s="61"/>
      <c r="LIK794" s="61"/>
      <c r="LIL794" s="61"/>
      <c r="LIM794" s="61"/>
      <c r="LIN794" s="61"/>
      <c r="LIO794" s="61"/>
      <c r="LIP794" s="61"/>
      <c r="LIQ794" s="61"/>
      <c r="LIR794" s="61"/>
      <c r="LIS794" s="61"/>
      <c r="LIT794" s="61"/>
      <c r="LIU794" s="61"/>
      <c r="LIV794" s="61"/>
      <c r="LIW794" s="61"/>
      <c r="LIX794" s="61"/>
      <c r="LIY794" s="61"/>
      <c r="LIZ794" s="61"/>
      <c r="LJA794" s="61"/>
      <c r="LJB794" s="61"/>
      <c r="LJC794" s="61"/>
      <c r="LJD794" s="61"/>
      <c r="LJE794" s="61"/>
      <c r="LJF794" s="61"/>
      <c r="LJG794" s="61"/>
      <c r="LJH794" s="61"/>
      <c r="LJI794" s="61"/>
      <c r="LJJ794" s="61"/>
      <c r="LJK794" s="61"/>
      <c r="LJL794" s="61"/>
      <c r="LJM794" s="61"/>
      <c r="LJN794" s="61"/>
      <c r="LJO794" s="61"/>
      <c r="LJP794" s="61"/>
      <c r="LJQ794" s="61"/>
      <c r="LJR794" s="61"/>
      <c r="LJS794" s="61"/>
      <c r="LJT794" s="61"/>
      <c r="LJU794" s="61"/>
      <c r="LJV794" s="61"/>
      <c r="LJW794" s="61"/>
      <c r="LJX794" s="61"/>
      <c r="LJY794" s="61"/>
      <c r="LJZ794" s="61"/>
      <c r="LKA794" s="61"/>
      <c r="LKB794" s="61"/>
      <c r="LKC794" s="61"/>
      <c r="LKD794" s="61"/>
      <c r="LKE794" s="61"/>
      <c r="LKF794" s="61"/>
      <c r="LKG794" s="61"/>
      <c r="LKH794" s="61"/>
      <c r="LKI794" s="61"/>
      <c r="LKJ794" s="61"/>
      <c r="LKK794" s="61"/>
      <c r="LKL794" s="61"/>
      <c r="LKM794" s="61"/>
      <c r="LKN794" s="61"/>
      <c r="LKO794" s="61"/>
      <c r="LKP794" s="61"/>
      <c r="LKQ794" s="61"/>
      <c r="LKR794" s="61"/>
      <c r="LKS794" s="61"/>
      <c r="LKT794" s="61"/>
      <c r="LKU794" s="61"/>
      <c r="LKV794" s="61"/>
      <c r="LKW794" s="61"/>
      <c r="LKX794" s="61"/>
      <c r="LKY794" s="61"/>
      <c r="LKZ794" s="61"/>
      <c r="LLA794" s="61"/>
      <c r="LLB794" s="61"/>
      <c r="LLC794" s="61"/>
      <c r="LLD794" s="61"/>
      <c r="LLE794" s="61"/>
      <c r="LLF794" s="61"/>
      <c r="LLG794" s="61"/>
      <c r="LLH794" s="61"/>
      <c r="LLI794" s="61"/>
      <c r="LLJ794" s="61"/>
      <c r="LLK794" s="61"/>
      <c r="LLL794" s="61"/>
      <c r="LLM794" s="61"/>
      <c r="LLN794" s="61"/>
      <c r="LLO794" s="61"/>
      <c r="LLP794" s="61"/>
      <c r="LLQ794" s="61"/>
      <c r="LLR794" s="61"/>
      <c r="LLS794" s="61"/>
      <c r="LLT794" s="61"/>
      <c r="LLU794" s="61"/>
      <c r="LLV794" s="61"/>
      <c r="LLW794" s="61"/>
      <c r="LLX794" s="61"/>
      <c r="LLY794" s="61"/>
      <c r="LLZ794" s="61"/>
      <c r="LMA794" s="61"/>
      <c r="LMB794" s="61"/>
      <c r="LMC794" s="61"/>
      <c r="LMD794" s="61"/>
      <c r="LME794" s="61"/>
      <c r="LMF794" s="61"/>
      <c r="LMG794" s="61"/>
      <c r="LMH794" s="61"/>
      <c r="LMI794" s="61"/>
      <c r="LMJ794" s="61"/>
      <c r="LMK794" s="61"/>
      <c r="LML794" s="61"/>
      <c r="LMM794" s="61"/>
      <c r="LMN794" s="61"/>
      <c r="LMO794" s="61"/>
      <c r="LMP794" s="61"/>
      <c r="LMQ794" s="61"/>
      <c r="LMR794" s="61"/>
      <c r="LMS794" s="61"/>
      <c r="LMT794" s="61"/>
      <c r="LMU794" s="61"/>
      <c r="LMV794" s="61"/>
      <c r="LMW794" s="61"/>
      <c r="LMX794" s="61"/>
      <c r="LMY794" s="61"/>
      <c r="LMZ794" s="61"/>
      <c r="LNA794" s="61"/>
      <c r="LNB794" s="61"/>
      <c r="LNC794" s="61"/>
      <c r="LND794" s="61"/>
      <c r="LNE794" s="61"/>
      <c r="LNF794" s="61"/>
      <c r="LNG794" s="61"/>
      <c r="LNH794" s="61"/>
      <c r="LNI794" s="61"/>
      <c r="LNJ794" s="61"/>
      <c r="LNK794" s="61"/>
      <c r="LNL794" s="61"/>
      <c r="LNM794" s="61"/>
      <c r="LNN794" s="61"/>
      <c r="LNO794" s="61"/>
      <c r="LNP794" s="61"/>
      <c r="LNQ794" s="61"/>
      <c r="LNR794" s="61"/>
      <c r="LNS794" s="61"/>
      <c r="LNT794" s="61"/>
      <c r="LNU794" s="61"/>
      <c r="LNV794" s="61"/>
      <c r="LNW794" s="61"/>
      <c r="LNX794" s="61"/>
      <c r="LNY794" s="61"/>
      <c r="LNZ794" s="61"/>
      <c r="LOA794" s="61"/>
      <c r="LOB794" s="61"/>
      <c r="LOC794" s="61"/>
      <c r="LOD794" s="61"/>
      <c r="LOE794" s="61"/>
      <c r="LOF794" s="61"/>
      <c r="LOG794" s="61"/>
      <c r="LOH794" s="61"/>
      <c r="LOI794" s="61"/>
      <c r="LOJ794" s="61"/>
      <c r="LOK794" s="61"/>
      <c r="LOL794" s="61"/>
      <c r="LOM794" s="61"/>
      <c r="LON794" s="61"/>
      <c r="LOO794" s="61"/>
      <c r="LOP794" s="61"/>
      <c r="LOQ794" s="61"/>
      <c r="LOR794" s="61"/>
      <c r="LOS794" s="61"/>
      <c r="LOT794" s="61"/>
      <c r="LOU794" s="61"/>
      <c r="LOV794" s="61"/>
      <c r="LOW794" s="61"/>
      <c r="LOX794" s="61"/>
      <c r="LOY794" s="61"/>
      <c r="LOZ794" s="61"/>
      <c r="LPA794" s="61"/>
      <c r="LPB794" s="61"/>
      <c r="LPC794" s="61"/>
      <c r="LPD794" s="61"/>
      <c r="LPE794" s="61"/>
      <c r="LPF794" s="61"/>
      <c r="LPG794" s="61"/>
      <c r="LPH794" s="61"/>
      <c r="LPI794" s="61"/>
      <c r="LPJ794" s="61"/>
      <c r="LPK794" s="61"/>
      <c r="LPL794" s="61"/>
      <c r="LPM794" s="61"/>
      <c r="LPN794" s="61"/>
      <c r="LPO794" s="61"/>
      <c r="LPP794" s="61"/>
      <c r="LPQ794" s="61"/>
      <c r="LPR794" s="61"/>
      <c r="LPS794" s="61"/>
      <c r="LPT794" s="61"/>
      <c r="LPU794" s="61"/>
      <c r="LPV794" s="61"/>
      <c r="LPW794" s="61"/>
      <c r="LPX794" s="61"/>
      <c r="LPY794" s="61"/>
      <c r="LPZ794" s="61"/>
      <c r="LQA794" s="61"/>
      <c r="LQB794" s="61"/>
      <c r="LQC794" s="61"/>
      <c r="LQD794" s="61"/>
      <c r="LQE794" s="61"/>
      <c r="LQF794" s="61"/>
      <c r="LQG794" s="61"/>
      <c r="LQH794" s="61"/>
      <c r="LQI794" s="61"/>
      <c r="LQJ794" s="61"/>
      <c r="LQK794" s="61"/>
      <c r="LQL794" s="61"/>
      <c r="LQM794" s="61"/>
      <c r="LQN794" s="61"/>
      <c r="LQO794" s="61"/>
      <c r="LQP794" s="61"/>
      <c r="LQQ794" s="61"/>
      <c r="LQR794" s="61"/>
      <c r="LQS794" s="61"/>
      <c r="LQT794" s="61"/>
      <c r="LQU794" s="61"/>
      <c r="LQV794" s="61"/>
      <c r="LQW794" s="61"/>
      <c r="LQX794" s="61"/>
      <c r="LQY794" s="61"/>
      <c r="LQZ794" s="61"/>
      <c r="LRA794" s="61"/>
      <c r="LRB794" s="61"/>
      <c r="LRC794" s="61"/>
      <c r="LRD794" s="61"/>
      <c r="LRE794" s="61"/>
      <c r="LRF794" s="61"/>
      <c r="LRG794" s="61"/>
      <c r="LRH794" s="61"/>
      <c r="LRI794" s="61"/>
      <c r="LRJ794" s="61"/>
      <c r="LRK794" s="61"/>
      <c r="LRL794" s="61"/>
      <c r="LRM794" s="61"/>
      <c r="LRN794" s="61"/>
      <c r="LRO794" s="61"/>
      <c r="LRP794" s="61"/>
      <c r="LRQ794" s="61"/>
      <c r="LRR794" s="61"/>
      <c r="LRS794" s="61"/>
      <c r="LRT794" s="61"/>
      <c r="LRU794" s="61"/>
      <c r="LRV794" s="61"/>
      <c r="LRW794" s="61"/>
      <c r="LRX794" s="61"/>
      <c r="LRY794" s="61"/>
      <c r="LRZ794" s="61"/>
      <c r="LSA794" s="61"/>
      <c r="LSB794" s="61"/>
      <c r="LSC794" s="61"/>
      <c r="LSD794" s="61"/>
      <c r="LSE794" s="61"/>
      <c r="LSF794" s="61"/>
      <c r="LSG794" s="61"/>
      <c r="LSH794" s="61"/>
      <c r="LSI794" s="61"/>
      <c r="LSJ794" s="61"/>
      <c r="LSK794" s="61"/>
      <c r="LSL794" s="61"/>
      <c r="LSM794" s="61"/>
      <c r="LSN794" s="61"/>
      <c r="LSO794" s="61"/>
      <c r="LSP794" s="61"/>
      <c r="LSQ794" s="61"/>
      <c r="LSR794" s="61"/>
      <c r="LSS794" s="61"/>
      <c r="LST794" s="61"/>
      <c r="LSU794" s="61"/>
      <c r="LSV794" s="61"/>
      <c r="LSW794" s="61"/>
      <c r="LSX794" s="61"/>
      <c r="LSY794" s="61"/>
      <c r="LSZ794" s="61"/>
      <c r="LTA794" s="61"/>
      <c r="LTB794" s="61"/>
      <c r="LTC794" s="61"/>
      <c r="LTD794" s="61"/>
      <c r="LTE794" s="61"/>
      <c r="LTF794" s="61"/>
      <c r="LTG794" s="61"/>
      <c r="LTH794" s="61"/>
      <c r="LTI794" s="61"/>
      <c r="LTJ794" s="61"/>
      <c r="LTK794" s="61"/>
      <c r="LTL794" s="61"/>
      <c r="LTM794" s="61"/>
      <c r="LTN794" s="61"/>
      <c r="LTO794" s="61"/>
      <c r="LTP794" s="61"/>
      <c r="LTQ794" s="61"/>
      <c r="LTR794" s="61"/>
      <c r="LTS794" s="61"/>
      <c r="LTT794" s="61"/>
      <c r="LTU794" s="61"/>
      <c r="LTV794" s="61"/>
      <c r="LTW794" s="61"/>
      <c r="LTX794" s="61"/>
      <c r="LTY794" s="61"/>
      <c r="LTZ794" s="61"/>
      <c r="LUA794" s="61"/>
      <c r="LUB794" s="61"/>
      <c r="LUC794" s="61"/>
      <c r="LUD794" s="61"/>
      <c r="LUE794" s="61"/>
      <c r="LUF794" s="61"/>
      <c r="LUG794" s="61"/>
      <c r="LUH794" s="61"/>
      <c r="LUI794" s="61"/>
      <c r="LUJ794" s="61"/>
      <c r="LUK794" s="61"/>
      <c r="LUL794" s="61"/>
      <c r="LUM794" s="61"/>
      <c r="LUN794" s="61"/>
      <c r="LUO794" s="61"/>
      <c r="LUP794" s="61"/>
      <c r="LUQ794" s="61"/>
      <c r="LUR794" s="61"/>
      <c r="LUS794" s="61"/>
      <c r="LUT794" s="61"/>
      <c r="LUU794" s="61"/>
      <c r="LUV794" s="61"/>
      <c r="LUW794" s="61"/>
      <c r="LUX794" s="61"/>
      <c r="LUY794" s="61"/>
      <c r="LUZ794" s="61"/>
      <c r="LVA794" s="61"/>
      <c r="LVB794" s="61"/>
      <c r="LVC794" s="61"/>
      <c r="LVD794" s="61"/>
      <c r="LVE794" s="61"/>
      <c r="LVF794" s="61"/>
      <c r="LVG794" s="61"/>
      <c r="LVH794" s="61"/>
      <c r="LVI794" s="61"/>
      <c r="LVJ794" s="61"/>
      <c r="LVK794" s="61"/>
      <c r="LVL794" s="61"/>
      <c r="LVM794" s="61"/>
      <c r="LVN794" s="61"/>
      <c r="LVO794" s="61"/>
      <c r="LVP794" s="61"/>
      <c r="LVQ794" s="61"/>
      <c r="LVR794" s="61"/>
      <c r="LVS794" s="61"/>
      <c r="LVT794" s="61"/>
      <c r="LVU794" s="61"/>
      <c r="LVV794" s="61"/>
      <c r="LVW794" s="61"/>
      <c r="LVX794" s="61"/>
      <c r="LVY794" s="61"/>
      <c r="LVZ794" s="61"/>
      <c r="LWA794" s="61"/>
      <c r="LWB794" s="61"/>
      <c r="LWC794" s="61"/>
      <c r="LWD794" s="61"/>
      <c r="LWE794" s="61"/>
      <c r="LWF794" s="61"/>
      <c r="LWG794" s="61"/>
      <c r="LWH794" s="61"/>
      <c r="LWI794" s="61"/>
      <c r="LWJ794" s="61"/>
      <c r="LWK794" s="61"/>
      <c r="LWL794" s="61"/>
      <c r="LWM794" s="61"/>
      <c r="LWN794" s="61"/>
      <c r="LWO794" s="61"/>
      <c r="LWP794" s="61"/>
      <c r="LWQ794" s="61"/>
      <c r="LWR794" s="61"/>
      <c r="LWS794" s="61"/>
      <c r="LWT794" s="61"/>
      <c r="LWU794" s="61"/>
      <c r="LWV794" s="61"/>
      <c r="LWW794" s="61"/>
      <c r="LWX794" s="61"/>
      <c r="LWY794" s="61"/>
      <c r="LWZ794" s="61"/>
      <c r="LXA794" s="61"/>
      <c r="LXB794" s="61"/>
      <c r="LXC794" s="61"/>
      <c r="LXD794" s="61"/>
      <c r="LXE794" s="61"/>
      <c r="LXF794" s="61"/>
      <c r="LXG794" s="61"/>
      <c r="LXH794" s="61"/>
      <c r="LXI794" s="61"/>
      <c r="LXJ794" s="61"/>
      <c r="LXK794" s="61"/>
      <c r="LXL794" s="61"/>
      <c r="LXM794" s="61"/>
      <c r="LXN794" s="61"/>
      <c r="LXO794" s="61"/>
      <c r="LXP794" s="61"/>
      <c r="LXQ794" s="61"/>
      <c r="LXR794" s="61"/>
      <c r="LXS794" s="61"/>
      <c r="LXT794" s="61"/>
      <c r="LXU794" s="61"/>
      <c r="LXV794" s="61"/>
      <c r="LXW794" s="61"/>
      <c r="LXX794" s="61"/>
      <c r="LXY794" s="61"/>
      <c r="LXZ794" s="61"/>
      <c r="LYA794" s="61"/>
      <c r="LYB794" s="61"/>
      <c r="LYC794" s="61"/>
      <c r="LYD794" s="61"/>
      <c r="LYE794" s="61"/>
      <c r="LYF794" s="61"/>
      <c r="LYG794" s="61"/>
      <c r="LYH794" s="61"/>
      <c r="LYI794" s="61"/>
      <c r="LYJ794" s="61"/>
      <c r="LYK794" s="61"/>
      <c r="LYL794" s="61"/>
      <c r="LYM794" s="61"/>
      <c r="LYN794" s="61"/>
      <c r="LYO794" s="61"/>
      <c r="LYP794" s="61"/>
      <c r="LYQ794" s="61"/>
      <c r="LYR794" s="61"/>
      <c r="LYS794" s="61"/>
      <c r="LYT794" s="61"/>
      <c r="LYU794" s="61"/>
      <c r="LYV794" s="61"/>
      <c r="LYW794" s="61"/>
      <c r="LYX794" s="61"/>
      <c r="LYY794" s="61"/>
      <c r="LYZ794" s="61"/>
      <c r="LZA794" s="61"/>
      <c r="LZB794" s="61"/>
      <c r="LZC794" s="61"/>
      <c r="LZD794" s="61"/>
      <c r="LZE794" s="61"/>
      <c r="LZF794" s="61"/>
      <c r="LZG794" s="61"/>
      <c r="LZH794" s="61"/>
      <c r="LZI794" s="61"/>
      <c r="LZJ794" s="61"/>
      <c r="LZK794" s="61"/>
      <c r="LZL794" s="61"/>
      <c r="LZM794" s="61"/>
      <c r="LZN794" s="61"/>
      <c r="LZO794" s="61"/>
      <c r="LZP794" s="61"/>
      <c r="LZQ794" s="61"/>
      <c r="LZR794" s="61"/>
      <c r="LZS794" s="61"/>
      <c r="LZT794" s="61"/>
      <c r="LZU794" s="61"/>
      <c r="LZV794" s="61"/>
      <c r="LZW794" s="61"/>
      <c r="LZX794" s="61"/>
      <c r="LZY794" s="61"/>
      <c r="LZZ794" s="61"/>
      <c r="MAA794" s="61"/>
      <c r="MAB794" s="61"/>
      <c r="MAC794" s="61"/>
      <c r="MAD794" s="61"/>
      <c r="MAE794" s="61"/>
      <c r="MAF794" s="61"/>
      <c r="MAG794" s="61"/>
      <c r="MAH794" s="61"/>
      <c r="MAI794" s="61"/>
      <c r="MAJ794" s="61"/>
      <c r="MAK794" s="61"/>
      <c r="MAL794" s="61"/>
      <c r="MAM794" s="61"/>
      <c r="MAN794" s="61"/>
      <c r="MAO794" s="61"/>
      <c r="MAP794" s="61"/>
      <c r="MAQ794" s="61"/>
      <c r="MAR794" s="61"/>
      <c r="MAS794" s="61"/>
      <c r="MAT794" s="61"/>
      <c r="MAU794" s="61"/>
      <c r="MAV794" s="61"/>
      <c r="MAW794" s="61"/>
      <c r="MAX794" s="61"/>
      <c r="MAY794" s="61"/>
      <c r="MAZ794" s="61"/>
      <c r="MBA794" s="61"/>
      <c r="MBB794" s="61"/>
      <c r="MBC794" s="61"/>
      <c r="MBD794" s="61"/>
      <c r="MBE794" s="61"/>
      <c r="MBF794" s="61"/>
      <c r="MBG794" s="61"/>
      <c r="MBH794" s="61"/>
      <c r="MBI794" s="61"/>
      <c r="MBJ794" s="61"/>
      <c r="MBK794" s="61"/>
      <c r="MBL794" s="61"/>
      <c r="MBM794" s="61"/>
      <c r="MBN794" s="61"/>
      <c r="MBO794" s="61"/>
      <c r="MBP794" s="61"/>
      <c r="MBQ794" s="61"/>
      <c r="MBR794" s="61"/>
      <c r="MBS794" s="61"/>
      <c r="MBT794" s="61"/>
      <c r="MBU794" s="61"/>
      <c r="MBV794" s="61"/>
      <c r="MBW794" s="61"/>
      <c r="MBX794" s="61"/>
      <c r="MBY794" s="61"/>
      <c r="MBZ794" s="61"/>
      <c r="MCA794" s="61"/>
      <c r="MCB794" s="61"/>
      <c r="MCC794" s="61"/>
      <c r="MCD794" s="61"/>
      <c r="MCE794" s="61"/>
      <c r="MCF794" s="61"/>
      <c r="MCG794" s="61"/>
      <c r="MCH794" s="61"/>
      <c r="MCI794" s="61"/>
      <c r="MCJ794" s="61"/>
      <c r="MCK794" s="61"/>
      <c r="MCL794" s="61"/>
      <c r="MCM794" s="61"/>
      <c r="MCN794" s="61"/>
      <c r="MCO794" s="61"/>
      <c r="MCP794" s="61"/>
      <c r="MCQ794" s="61"/>
      <c r="MCR794" s="61"/>
      <c r="MCS794" s="61"/>
      <c r="MCT794" s="61"/>
      <c r="MCU794" s="61"/>
      <c r="MCV794" s="61"/>
      <c r="MCW794" s="61"/>
      <c r="MCX794" s="61"/>
      <c r="MCY794" s="61"/>
      <c r="MCZ794" s="61"/>
      <c r="MDA794" s="61"/>
      <c r="MDB794" s="61"/>
      <c r="MDC794" s="61"/>
      <c r="MDD794" s="61"/>
      <c r="MDE794" s="61"/>
      <c r="MDF794" s="61"/>
      <c r="MDG794" s="61"/>
      <c r="MDH794" s="61"/>
      <c r="MDI794" s="61"/>
      <c r="MDJ794" s="61"/>
      <c r="MDK794" s="61"/>
      <c r="MDL794" s="61"/>
      <c r="MDM794" s="61"/>
      <c r="MDN794" s="61"/>
      <c r="MDO794" s="61"/>
      <c r="MDP794" s="61"/>
      <c r="MDQ794" s="61"/>
      <c r="MDR794" s="61"/>
      <c r="MDS794" s="61"/>
      <c r="MDT794" s="61"/>
      <c r="MDU794" s="61"/>
      <c r="MDV794" s="61"/>
      <c r="MDW794" s="61"/>
      <c r="MDX794" s="61"/>
      <c r="MDY794" s="61"/>
      <c r="MDZ794" s="61"/>
      <c r="MEA794" s="61"/>
      <c r="MEB794" s="61"/>
      <c r="MEC794" s="61"/>
      <c r="MED794" s="61"/>
      <c r="MEE794" s="61"/>
      <c r="MEF794" s="61"/>
      <c r="MEG794" s="61"/>
      <c r="MEH794" s="61"/>
      <c r="MEI794" s="61"/>
      <c r="MEJ794" s="61"/>
      <c r="MEK794" s="61"/>
      <c r="MEL794" s="61"/>
      <c r="MEM794" s="61"/>
      <c r="MEN794" s="61"/>
      <c r="MEO794" s="61"/>
      <c r="MEP794" s="61"/>
      <c r="MEQ794" s="61"/>
      <c r="MER794" s="61"/>
      <c r="MES794" s="61"/>
      <c r="MET794" s="61"/>
      <c r="MEU794" s="61"/>
      <c r="MEV794" s="61"/>
      <c r="MEW794" s="61"/>
      <c r="MEX794" s="61"/>
      <c r="MEY794" s="61"/>
      <c r="MEZ794" s="61"/>
      <c r="MFA794" s="61"/>
      <c r="MFB794" s="61"/>
      <c r="MFC794" s="61"/>
      <c r="MFD794" s="61"/>
      <c r="MFE794" s="61"/>
      <c r="MFF794" s="61"/>
      <c r="MFG794" s="61"/>
      <c r="MFH794" s="61"/>
      <c r="MFI794" s="61"/>
      <c r="MFJ794" s="61"/>
      <c r="MFK794" s="61"/>
      <c r="MFL794" s="61"/>
      <c r="MFM794" s="61"/>
      <c r="MFN794" s="61"/>
      <c r="MFO794" s="61"/>
      <c r="MFP794" s="61"/>
      <c r="MFQ794" s="61"/>
      <c r="MFR794" s="61"/>
      <c r="MFS794" s="61"/>
      <c r="MFT794" s="61"/>
      <c r="MFU794" s="61"/>
      <c r="MFV794" s="61"/>
      <c r="MFW794" s="61"/>
      <c r="MFX794" s="61"/>
      <c r="MFY794" s="61"/>
      <c r="MFZ794" s="61"/>
      <c r="MGA794" s="61"/>
      <c r="MGB794" s="61"/>
      <c r="MGC794" s="61"/>
      <c r="MGD794" s="61"/>
      <c r="MGE794" s="61"/>
      <c r="MGF794" s="61"/>
      <c r="MGG794" s="61"/>
      <c r="MGH794" s="61"/>
      <c r="MGI794" s="61"/>
      <c r="MGJ794" s="61"/>
      <c r="MGK794" s="61"/>
      <c r="MGL794" s="61"/>
      <c r="MGM794" s="61"/>
      <c r="MGN794" s="61"/>
      <c r="MGO794" s="61"/>
      <c r="MGP794" s="61"/>
      <c r="MGQ794" s="61"/>
      <c r="MGR794" s="61"/>
      <c r="MGS794" s="61"/>
      <c r="MGT794" s="61"/>
      <c r="MGU794" s="61"/>
      <c r="MGV794" s="61"/>
      <c r="MGW794" s="61"/>
      <c r="MGX794" s="61"/>
      <c r="MGY794" s="61"/>
      <c r="MGZ794" s="61"/>
      <c r="MHA794" s="61"/>
      <c r="MHB794" s="61"/>
      <c r="MHC794" s="61"/>
      <c r="MHD794" s="61"/>
      <c r="MHE794" s="61"/>
      <c r="MHF794" s="61"/>
      <c r="MHG794" s="61"/>
      <c r="MHH794" s="61"/>
      <c r="MHI794" s="61"/>
      <c r="MHJ794" s="61"/>
      <c r="MHK794" s="61"/>
      <c r="MHL794" s="61"/>
      <c r="MHM794" s="61"/>
      <c r="MHN794" s="61"/>
      <c r="MHO794" s="61"/>
      <c r="MHP794" s="61"/>
      <c r="MHQ794" s="61"/>
      <c r="MHR794" s="61"/>
      <c r="MHS794" s="61"/>
      <c r="MHT794" s="61"/>
      <c r="MHU794" s="61"/>
      <c r="MHV794" s="61"/>
      <c r="MHW794" s="61"/>
      <c r="MHX794" s="61"/>
      <c r="MHY794" s="61"/>
      <c r="MHZ794" s="61"/>
      <c r="MIA794" s="61"/>
      <c r="MIB794" s="61"/>
      <c r="MIC794" s="61"/>
      <c r="MID794" s="61"/>
      <c r="MIE794" s="61"/>
      <c r="MIF794" s="61"/>
      <c r="MIG794" s="61"/>
      <c r="MIH794" s="61"/>
      <c r="MII794" s="61"/>
      <c r="MIJ794" s="61"/>
      <c r="MIK794" s="61"/>
      <c r="MIL794" s="61"/>
      <c r="MIM794" s="61"/>
      <c r="MIN794" s="61"/>
      <c r="MIO794" s="61"/>
      <c r="MIP794" s="61"/>
      <c r="MIQ794" s="61"/>
      <c r="MIR794" s="61"/>
      <c r="MIS794" s="61"/>
      <c r="MIT794" s="61"/>
      <c r="MIU794" s="61"/>
      <c r="MIV794" s="61"/>
      <c r="MIW794" s="61"/>
      <c r="MIX794" s="61"/>
      <c r="MIY794" s="61"/>
      <c r="MIZ794" s="61"/>
      <c r="MJA794" s="61"/>
      <c r="MJB794" s="61"/>
      <c r="MJC794" s="61"/>
      <c r="MJD794" s="61"/>
      <c r="MJE794" s="61"/>
      <c r="MJF794" s="61"/>
      <c r="MJG794" s="61"/>
      <c r="MJH794" s="61"/>
      <c r="MJI794" s="61"/>
      <c r="MJJ794" s="61"/>
      <c r="MJK794" s="61"/>
      <c r="MJL794" s="61"/>
      <c r="MJM794" s="61"/>
      <c r="MJN794" s="61"/>
      <c r="MJO794" s="61"/>
      <c r="MJP794" s="61"/>
      <c r="MJQ794" s="61"/>
      <c r="MJR794" s="61"/>
      <c r="MJS794" s="61"/>
      <c r="MJT794" s="61"/>
      <c r="MJU794" s="61"/>
      <c r="MJV794" s="61"/>
      <c r="MJW794" s="61"/>
      <c r="MJX794" s="61"/>
      <c r="MJY794" s="61"/>
      <c r="MJZ794" s="61"/>
      <c r="MKA794" s="61"/>
      <c r="MKB794" s="61"/>
      <c r="MKC794" s="61"/>
      <c r="MKD794" s="61"/>
      <c r="MKE794" s="61"/>
      <c r="MKF794" s="61"/>
      <c r="MKG794" s="61"/>
      <c r="MKH794" s="61"/>
      <c r="MKI794" s="61"/>
      <c r="MKJ794" s="61"/>
      <c r="MKK794" s="61"/>
      <c r="MKL794" s="61"/>
      <c r="MKM794" s="61"/>
      <c r="MKN794" s="61"/>
      <c r="MKO794" s="61"/>
      <c r="MKP794" s="61"/>
      <c r="MKQ794" s="61"/>
      <c r="MKR794" s="61"/>
      <c r="MKS794" s="61"/>
      <c r="MKT794" s="61"/>
      <c r="MKU794" s="61"/>
      <c r="MKV794" s="61"/>
      <c r="MKW794" s="61"/>
      <c r="MKX794" s="61"/>
      <c r="MKY794" s="61"/>
      <c r="MKZ794" s="61"/>
      <c r="MLA794" s="61"/>
      <c r="MLB794" s="61"/>
      <c r="MLC794" s="61"/>
      <c r="MLD794" s="61"/>
      <c r="MLE794" s="61"/>
      <c r="MLF794" s="61"/>
      <c r="MLG794" s="61"/>
      <c r="MLH794" s="61"/>
      <c r="MLI794" s="61"/>
      <c r="MLJ794" s="61"/>
      <c r="MLK794" s="61"/>
      <c r="MLL794" s="61"/>
      <c r="MLM794" s="61"/>
      <c r="MLN794" s="61"/>
      <c r="MLO794" s="61"/>
      <c r="MLP794" s="61"/>
      <c r="MLQ794" s="61"/>
      <c r="MLR794" s="61"/>
      <c r="MLS794" s="61"/>
      <c r="MLT794" s="61"/>
      <c r="MLU794" s="61"/>
      <c r="MLV794" s="61"/>
      <c r="MLW794" s="61"/>
      <c r="MLX794" s="61"/>
      <c r="MLY794" s="61"/>
      <c r="MLZ794" s="61"/>
      <c r="MMA794" s="61"/>
      <c r="MMB794" s="61"/>
      <c r="MMC794" s="61"/>
      <c r="MMD794" s="61"/>
      <c r="MME794" s="61"/>
      <c r="MMF794" s="61"/>
      <c r="MMG794" s="61"/>
      <c r="MMH794" s="61"/>
      <c r="MMI794" s="61"/>
      <c r="MMJ794" s="61"/>
      <c r="MMK794" s="61"/>
      <c r="MML794" s="61"/>
      <c r="MMM794" s="61"/>
      <c r="MMN794" s="61"/>
      <c r="MMO794" s="61"/>
      <c r="MMP794" s="61"/>
      <c r="MMQ794" s="61"/>
      <c r="MMR794" s="61"/>
      <c r="MMS794" s="61"/>
      <c r="MMT794" s="61"/>
      <c r="MMU794" s="61"/>
      <c r="MMV794" s="61"/>
      <c r="MMW794" s="61"/>
      <c r="MMX794" s="61"/>
      <c r="MMY794" s="61"/>
      <c r="MMZ794" s="61"/>
      <c r="MNA794" s="61"/>
      <c r="MNB794" s="61"/>
      <c r="MNC794" s="61"/>
      <c r="MND794" s="61"/>
      <c r="MNE794" s="61"/>
      <c r="MNF794" s="61"/>
      <c r="MNG794" s="61"/>
      <c r="MNH794" s="61"/>
      <c r="MNI794" s="61"/>
      <c r="MNJ794" s="61"/>
      <c r="MNK794" s="61"/>
      <c r="MNL794" s="61"/>
      <c r="MNM794" s="61"/>
      <c r="MNN794" s="61"/>
      <c r="MNO794" s="61"/>
      <c r="MNP794" s="61"/>
      <c r="MNQ794" s="61"/>
      <c r="MNR794" s="61"/>
      <c r="MNS794" s="61"/>
      <c r="MNT794" s="61"/>
      <c r="MNU794" s="61"/>
      <c r="MNV794" s="61"/>
      <c r="MNW794" s="61"/>
      <c r="MNX794" s="61"/>
      <c r="MNY794" s="61"/>
      <c r="MNZ794" s="61"/>
      <c r="MOA794" s="61"/>
      <c r="MOB794" s="61"/>
      <c r="MOC794" s="61"/>
      <c r="MOD794" s="61"/>
      <c r="MOE794" s="61"/>
      <c r="MOF794" s="61"/>
      <c r="MOG794" s="61"/>
      <c r="MOH794" s="61"/>
      <c r="MOI794" s="61"/>
      <c r="MOJ794" s="61"/>
      <c r="MOK794" s="61"/>
      <c r="MOL794" s="61"/>
      <c r="MOM794" s="61"/>
      <c r="MON794" s="61"/>
      <c r="MOO794" s="61"/>
      <c r="MOP794" s="61"/>
      <c r="MOQ794" s="61"/>
      <c r="MOR794" s="61"/>
      <c r="MOS794" s="61"/>
      <c r="MOT794" s="61"/>
      <c r="MOU794" s="61"/>
      <c r="MOV794" s="61"/>
      <c r="MOW794" s="61"/>
      <c r="MOX794" s="61"/>
      <c r="MOY794" s="61"/>
      <c r="MOZ794" s="61"/>
      <c r="MPA794" s="61"/>
      <c r="MPB794" s="61"/>
      <c r="MPC794" s="61"/>
      <c r="MPD794" s="61"/>
      <c r="MPE794" s="61"/>
      <c r="MPF794" s="61"/>
      <c r="MPG794" s="61"/>
      <c r="MPH794" s="61"/>
      <c r="MPI794" s="61"/>
      <c r="MPJ794" s="61"/>
      <c r="MPK794" s="61"/>
      <c r="MPL794" s="61"/>
      <c r="MPM794" s="61"/>
      <c r="MPN794" s="61"/>
      <c r="MPO794" s="61"/>
      <c r="MPP794" s="61"/>
      <c r="MPQ794" s="61"/>
      <c r="MPR794" s="61"/>
      <c r="MPS794" s="61"/>
      <c r="MPT794" s="61"/>
      <c r="MPU794" s="61"/>
      <c r="MPV794" s="61"/>
      <c r="MPW794" s="61"/>
      <c r="MPX794" s="61"/>
      <c r="MPY794" s="61"/>
      <c r="MPZ794" s="61"/>
      <c r="MQA794" s="61"/>
      <c r="MQB794" s="61"/>
      <c r="MQC794" s="61"/>
      <c r="MQD794" s="61"/>
      <c r="MQE794" s="61"/>
      <c r="MQF794" s="61"/>
      <c r="MQG794" s="61"/>
      <c r="MQH794" s="61"/>
      <c r="MQI794" s="61"/>
      <c r="MQJ794" s="61"/>
      <c r="MQK794" s="61"/>
      <c r="MQL794" s="61"/>
      <c r="MQM794" s="61"/>
      <c r="MQN794" s="61"/>
      <c r="MQO794" s="61"/>
      <c r="MQP794" s="61"/>
      <c r="MQQ794" s="61"/>
      <c r="MQR794" s="61"/>
      <c r="MQS794" s="61"/>
      <c r="MQT794" s="61"/>
      <c r="MQU794" s="61"/>
      <c r="MQV794" s="61"/>
      <c r="MQW794" s="61"/>
      <c r="MQX794" s="61"/>
      <c r="MQY794" s="61"/>
      <c r="MQZ794" s="61"/>
      <c r="MRA794" s="61"/>
      <c r="MRB794" s="61"/>
      <c r="MRC794" s="61"/>
      <c r="MRD794" s="61"/>
      <c r="MRE794" s="61"/>
      <c r="MRF794" s="61"/>
      <c r="MRG794" s="61"/>
      <c r="MRH794" s="61"/>
      <c r="MRI794" s="61"/>
      <c r="MRJ794" s="61"/>
      <c r="MRK794" s="61"/>
      <c r="MRL794" s="61"/>
      <c r="MRM794" s="61"/>
      <c r="MRN794" s="61"/>
      <c r="MRO794" s="61"/>
      <c r="MRP794" s="61"/>
      <c r="MRQ794" s="61"/>
      <c r="MRR794" s="61"/>
      <c r="MRS794" s="61"/>
      <c r="MRT794" s="61"/>
      <c r="MRU794" s="61"/>
      <c r="MRV794" s="61"/>
      <c r="MRW794" s="61"/>
      <c r="MRX794" s="61"/>
      <c r="MRY794" s="61"/>
      <c r="MRZ794" s="61"/>
      <c r="MSA794" s="61"/>
      <c r="MSB794" s="61"/>
      <c r="MSC794" s="61"/>
      <c r="MSD794" s="61"/>
      <c r="MSE794" s="61"/>
      <c r="MSF794" s="61"/>
      <c r="MSG794" s="61"/>
      <c r="MSH794" s="61"/>
      <c r="MSI794" s="61"/>
      <c r="MSJ794" s="61"/>
      <c r="MSK794" s="61"/>
      <c r="MSL794" s="61"/>
      <c r="MSM794" s="61"/>
      <c r="MSN794" s="61"/>
      <c r="MSO794" s="61"/>
      <c r="MSP794" s="61"/>
      <c r="MSQ794" s="61"/>
      <c r="MSR794" s="61"/>
      <c r="MSS794" s="61"/>
      <c r="MST794" s="61"/>
      <c r="MSU794" s="61"/>
      <c r="MSV794" s="61"/>
      <c r="MSW794" s="61"/>
      <c r="MSX794" s="61"/>
      <c r="MSY794" s="61"/>
      <c r="MSZ794" s="61"/>
      <c r="MTA794" s="61"/>
      <c r="MTB794" s="61"/>
      <c r="MTC794" s="61"/>
      <c r="MTD794" s="61"/>
      <c r="MTE794" s="61"/>
      <c r="MTF794" s="61"/>
      <c r="MTG794" s="61"/>
      <c r="MTH794" s="61"/>
      <c r="MTI794" s="61"/>
      <c r="MTJ794" s="61"/>
      <c r="MTK794" s="61"/>
      <c r="MTL794" s="61"/>
      <c r="MTM794" s="61"/>
      <c r="MTN794" s="61"/>
      <c r="MTO794" s="61"/>
      <c r="MTP794" s="61"/>
      <c r="MTQ794" s="61"/>
      <c r="MTR794" s="61"/>
      <c r="MTS794" s="61"/>
      <c r="MTT794" s="61"/>
      <c r="MTU794" s="61"/>
      <c r="MTV794" s="61"/>
      <c r="MTW794" s="61"/>
      <c r="MTX794" s="61"/>
      <c r="MTY794" s="61"/>
      <c r="MTZ794" s="61"/>
      <c r="MUA794" s="61"/>
      <c r="MUB794" s="61"/>
      <c r="MUC794" s="61"/>
      <c r="MUD794" s="61"/>
      <c r="MUE794" s="61"/>
      <c r="MUF794" s="61"/>
      <c r="MUG794" s="61"/>
      <c r="MUH794" s="61"/>
      <c r="MUI794" s="61"/>
      <c r="MUJ794" s="61"/>
      <c r="MUK794" s="61"/>
      <c r="MUL794" s="61"/>
      <c r="MUM794" s="61"/>
      <c r="MUN794" s="61"/>
      <c r="MUO794" s="61"/>
      <c r="MUP794" s="61"/>
      <c r="MUQ794" s="61"/>
      <c r="MUR794" s="61"/>
      <c r="MUS794" s="61"/>
      <c r="MUT794" s="61"/>
      <c r="MUU794" s="61"/>
      <c r="MUV794" s="61"/>
      <c r="MUW794" s="61"/>
      <c r="MUX794" s="61"/>
      <c r="MUY794" s="61"/>
      <c r="MUZ794" s="61"/>
      <c r="MVA794" s="61"/>
      <c r="MVB794" s="61"/>
      <c r="MVC794" s="61"/>
      <c r="MVD794" s="61"/>
      <c r="MVE794" s="61"/>
      <c r="MVF794" s="61"/>
      <c r="MVG794" s="61"/>
      <c r="MVH794" s="61"/>
      <c r="MVI794" s="61"/>
      <c r="MVJ794" s="61"/>
      <c r="MVK794" s="61"/>
      <c r="MVL794" s="61"/>
      <c r="MVM794" s="61"/>
      <c r="MVN794" s="61"/>
      <c r="MVO794" s="61"/>
      <c r="MVP794" s="61"/>
      <c r="MVQ794" s="61"/>
      <c r="MVR794" s="61"/>
      <c r="MVS794" s="61"/>
      <c r="MVT794" s="61"/>
      <c r="MVU794" s="61"/>
      <c r="MVV794" s="61"/>
      <c r="MVW794" s="61"/>
      <c r="MVX794" s="61"/>
      <c r="MVY794" s="61"/>
      <c r="MVZ794" s="61"/>
      <c r="MWA794" s="61"/>
      <c r="MWB794" s="61"/>
      <c r="MWC794" s="61"/>
      <c r="MWD794" s="61"/>
      <c r="MWE794" s="61"/>
      <c r="MWF794" s="61"/>
      <c r="MWG794" s="61"/>
      <c r="MWH794" s="61"/>
      <c r="MWI794" s="61"/>
      <c r="MWJ794" s="61"/>
      <c r="MWK794" s="61"/>
      <c r="MWL794" s="61"/>
      <c r="MWM794" s="61"/>
      <c r="MWN794" s="61"/>
      <c r="MWO794" s="61"/>
      <c r="MWP794" s="61"/>
      <c r="MWQ794" s="61"/>
      <c r="MWR794" s="61"/>
      <c r="MWS794" s="61"/>
      <c r="MWT794" s="61"/>
      <c r="MWU794" s="61"/>
      <c r="MWV794" s="61"/>
      <c r="MWW794" s="61"/>
      <c r="MWX794" s="61"/>
      <c r="MWY794" s="61"/>
      <c r="MWZ794" s="61"/>
      <c r="MXA794" s="61"/>
      <c r="MXB794" s="61"/>
      <c r="MXC794" s="61"/>
      <c r="MXD794" s="61"/>
      <c r="MXE794" s="61"/>
      <c r="MXF794" s="61"/>
      <c r="MXG794" s="61"/>
      <c r="MXH794" s="61"/>
      <c r="MXI794" s="61"/>
      <c r="MXJ794" s="61"/>
      <c r="MXK794" s="61"/>
      <c r="MXL794" s="61"/>
      <c r="MXM794" s="61"/>
      <c r="MXN794" s="61"/>
      <c r="MXO794" s="61"/>
      <c r="MXP794" s="61"/>
      <c r="MXQ794" s="61"/>
      <c r="MXR794" s="61"/>
      <c r="MXS794" s="61"/>
      <c r="MXT794" s="61"/>
      <c r="MXU794" s="61"/>
      <c r="MXV794" s="61"/>
      <c r="MXW794" s="61"/>
      <c r="MXX794" s="61"/>
      <c r="MXY794" s="61"/>
      <c r="MXZ794" s="61"/>
      <c r="MYA794" s="61"/>
      <c r="MYB794" s="61"/>
      <c r="MYC794" s="61"/>
      <c r="MYD794" s="61"/>
      <c r="MYE794" s="61"/>
      <c r="MYF794" s="61"/>
      <c r="MYG794" s="61"/>
      <c r="MYH794" s="61"/>
      <c r="MYI794" s="61"/>
      <c r="MYJ794" s="61"/>
      <c r="MYK794" s="61"/>
      <c r="MYL794" s="61"/>
      <c r="MYM794" s="61"/>
      <c r="MYN794" s="61"/>
      <c r="MYO794" s="61"/>
      <c r="MYP794" s="61"/>
      <c r="MYQ794" s="61"/>
      <c r="MYR794" s="61"/>
      <c r="MYS794" s="61"/>
      <c r="MYT794" s="61"/>
      <c r="MYU794" s="61"/>
      <c r="MYV794" s="61"/>
      <c r="MYW794" s="61"/>
      <c r="MYX794" s="61"/>
      <c r="MYY794" s="61"/>
      <c r="MYZ794" s="61"/>
      <c r="MZA794" s="61"/>
      <c r="MZB794" s="61"/>
      <c r="MZC794" s="61"/>
      <c r="MZD794" s="61"/>
      <c r="MZE794" s="61"/>
      <c r="MZF794" s="61"/>
      <c r="MZG794" s="61"/>
      <c r="MZH794" s="61"/>
      <c r="MZI794" s="61"/>
      <c r="MZJ794" s="61"/>
      <c r="MZK794" s="61"/>
      <c r="MZL794" s="61"/>
      <c r="MZM794" s="61"/>
      <c r="MZN794" s="61"/>
      <c r="MZO794" s="61"/>
      <c r="MZP794" s="61"/>
      <c r="MZQ794" s="61"/>
      <c r="MZR794" s="61"/>
      <c r="MZS794" s="61"/>
      <c r="MZT794" s="61"/>
      <c r="MZU794" s="61"/>
      <c r="MZV794" s="61"/>
      <c r="MZW794" s="61"/>
      <c r="MZX794" s="61"/>
      <c r="MZY794" s="61"/>
      <c r="MZZ794" s="61"/>
      <c r="NAA794" s="61"/>
      <c r="NAB794" s="61"/>
      <c r="NAC794" s="61"/>
      <c r="NAD794" s="61"/>
      <c r="NAE794" s="61"/>
      <c r="NAF794" s="61"/>
      <c r="NAG794" s="61"/>
      <c r="NAH794" s="61"/>
      <c r="NAI794" s="61"/>
      <c r="NAJ794" s="61"/>
      <c r="NAK794" s="61"/>
      <c r="NAL794" s="61"/>
      <c r="NAM794" s="61"/>
      <c r="NAN794" s="61"/>
      <c r="NAO794" s="61"/>
      <c r="NAP794" s="61"/>
      <c r="NAQ794" s="61"/>
      <c r="NAR794" s="61"/>
      <c r="NAS794" s="61"/>
      <c r="NAT794" s="61"/>
      <c r="NAU794" s="61"/>
      <c r="NAV794" s="61"/>
      <c r="NAW794" s="61"/>
      <c r="NAX794" s="61"/>
      <c r="NAY794" s="61"/>
      <c r="NAZ794" s="61"/>
      <c r="NBA794" s="61"/>
      <c r="NBB794" s="61"/>
      <c r="NBC794" s="61"/>
      <c r="NBD794" s="61"/>
      <c r="NBE794" s="61"/>
      <c r="NBF794" s="61"/>
      <c r="NBG794" s="61"/>
      <c r="NBH794" s="61"/>
      <c r="NBI794" s="61"/>
      <c r="NBJ794" s="61"/>
      <c r="NBK794" s="61"/>
      <c r="NBL794" s="61"/>
      <c r="NBM794" s="61"/>
      <c r="NBN794" s="61"/>
      <c r="NBO794" s="61"/>
      <c r="NBP794" s="61"/>
      <c r="NBQ794" s="61"/>
      <c r="NBR794" s="61"/>
      <c r="NBS794" s="61"/>
      <c r="NBT794" s="61"/>
      <c r="NBU794" s="61"/>
      <c r="NBV794" s="61"/>
      <c r="NBW794" s="61"/>
      <c r="NBX794" s="61"/>
      <c r="NBY794" s="61"/>
      <c r="NBZ794" s="61"/>
      <c r="NCA794" s="61"/>
      <c r="NCB794" s="61"/>
      <c r="NCC794" s="61"/>
      <c r="NCD794" s="61"/>
      <c r="NCE794" s="61"/>
      <c r="NCF794" s="61"/>
      <c r="NCG794" s="61"/>
      <c r="NCH794" s="61"/>
      <c r="NCI794" s="61"/>
      <c r="NCJ794" s="61"/>
      <c r="NCK794" s="61"/>
      <c r="NCL794" s="61"/>
      <c r="NCM794" s="61"/>
      <c r="NCN794" s="61"/>
      <c r="NCO794" s="61"/>
      <c r="NCP794" s="61"/>
      <c r="NCQ794" s="61"/>
      <c r="NCR794" s="61"/>
      <c r="NCS794" s="61"/>
      <c r="NCT794" s="61"/>
      <c r="NCU794" s="61"/>
      <c r="NCV794" s="61"/>
      <c r="NCW794" s="61"/>
      <c r="NCX794" s="61"/>
      <c r="NCY794" s="61"/>
      <c r="NCZ794" s="61"/>
      <c r="NDA794" s="61"/>
      <c r="NDB794" s="61"/>
      <c r="NDC794" s="61"/>
      <c r="NDD794" s="61"/>
      <c r="NDE794" s="61"/>
      <c r="NDF794" s="61"/>
      <c r="NDG794" s="61"/>
      <c r="NDH794" s="61"/>
      <c r="NDI794" s="61"/>
      <c r="NDJ794" s="61"/>
      <c r="NDK794" s="61"/>
      <c r="NDL794" s="61"/>
      <c r="NDM794" s="61"/>
      <c r="NDN794" s="61"/>
      <c r="NDO794" s="61"/>
      <c r="NDP794" s="61"/>
      <c r="NDQ794" s="61"/>
      <c r="NDR794" s="61"/>
      <c r="NDS794" s="61"/>
      <c r="NDT794" s="61"/>
      <c r="NDU794" s="61"/>
      <c r="NDV794" s="61"/>
      <c r="NDW794" s="61"/>
      <c r="NDX794" s="61"/>
      <c r="NDY794" s="61"/>
      <c r="NDZ794" s="61"/>
      <c r="NEA794" s="61"/>
      <c r="NEB794" s="61"/>
      <c r="NEC794" s="61"/>
      <c r="NED794" s="61"/>
      <c r="NEE794" s="61"/>
      <c r="NEF794" s="61"/>
      <c r="NEG794" s="61"/>
      <c r="NEH794" s="61"/>
      <c r="NEI794" s="61"/>
      <c r="NEJ794" s="61"/>
      <c r="NEK794" s="61"/>
      <c r="NEL794" s="61"/>
      <c r="NEM794" s="61"/>
      <c r="NEN794" s="61"/>
      <c r="NEO794" s="61"/>
      <c r="NEP794" s="61"/>
      <c r="NEQ794" s="61"/>
      <c r="NER794" s="61"/>
      <c r="NES794" s="61"/>
      <c r="NET794" s="61"/>
      <c r="NEU794" s="61"/>
      <c r="NEV794" s="61"/>
      <c r="NEW794" s="61"/>
      <c r="NEX794" s="61"/>
      <c r="NEY794" s="61"/>
      <c r="NEZ794" s="61"/>
      <c r="NFA794" s="61"/>
      <c r="NFB794" s="61"/>
      <c r="NFC794" s="61"/>
      <c r="NFD794" s="61"/>
      <c r="NFE794" s="61"/>
      <c r="NFF794" s="61"/>
      <c r="NFG794" s="61"/>
      <c r="NFH794" s="61"/>
      <c r="NFI794" s="61"/>
      <c r="NFJ794" s="61"/>
      <c r="NFK794" s="61"/>
      <c r="NFL794" s="61"/>
      <c r="NFM794" s="61"/>
      <c r="NFN794" s="61"/>
      <c r="NFO794" s="61"/>
      <c r="NFP794" s="61"/>
      <c r="NFQ794" s="61"/>
      <c r="NFR794" s="61"/>
      <c r="NFS794" s="61"/>
      <c r="NFT794" s="61"/>
      <c r="NFU794" s="61"/>
      <c r="NFV794" s="61"/>
      <c r="NFW794" s="61"/>
      <c r="NFX794" s="61"/>
      <c r="NFY794" s="61"/>
      <c r="NFZ794" s="61"/>
      <c r="NGA794" s="61"/>
      <c r="NGB794" s="61"/>
      <c r="NGC794" s="61"/>
      <c r="NGD794" s="61"/>
      <c r="NGE794" s="61"/>
      <c r="NGF794" s="61"/>
      <c r="NGG794" s="61"/>
      <c r="NGH794" s="61"/>
      <c r="NGI794" s="61"/>
      <c r="NGJ794" s="61"/>
      <c r="NGK794" s="61"/>
      <c r="NGL794" s="61"/>
      <c r="NGM794" s="61"/>
      <c r="NGN794" s="61"/>
      <c r="NGO794" s="61"/>
      <c r="NGP794" s="61"/>
      <c r="NGQ794" s="61"/>
      <c r="NGR794" s="61"/>
      <c r="NGS794" s="61"/>
      <c r="NGT794" s="61"/>
      <c r="NGU794" s="61"/>
      <c r="NGV794" s="61"/>
      <c r="NGW794" s="61"/>
      <c r="NGX794" s="61"/>
      <c r="NGY794" s="61"/>
      <c r="NGZ794" s="61"/>
      <c r="NHA794" s="61"/>
      <c r="NHB794" s="61"/>
      <c r="NHC794" s="61"/>
      <c r="NHD794" s="61"/>
      <c r="NHE794" s="61"/>
      <c r="NHF794" s="61"/>
      <c r="NHG794" s="61"/>
      <c r="NHH794" s="61"/>
      <c r="NHI794" s="61"/>
      <c r="NHJ794" s="61"/>
      <c r="NHK794" s="61"/>
      <c r="NHL794" s="61"/>
      <c r="NHM794" s="61"/>
      <c r="NHN794" s="61"/>
      <c r="NHO794" s="61"/>
      <c r="NHP794" s="61"/>
      <c r="NHQ794" s="61"/>
      <c r="NHR794" s="61"/>
      <c r="NHS794" s="61"/>
      <c r="NHT794" s="61"/>
      <c r="NHU794" s="61"/>
      <c r="NHV794" s="61"/>
      <c r="NHW794" s="61"/>
      <c r="NHX794" s="61"/>
      <c r="NHY794" s="61"/>
      <c r="NHZ794" s="61"/>
      <c r="NIA794" s="61"/>
      <c r="NIB794" s="61"/>
      <c r="NIC794" s="61"/>
      <c r="NID794" s="61"/>
      <c r="NIE794" s="61"/>
      <c r="NIF794" s="61"/>
      <c r="NIG794" s="61"/>
      <c r="NIH794" s="61"/>
      <c r="NII794" s="61"/>
      <c r="NIJ794" s="61"/>
      <c r="NIK794" s="61"/>
      <c r="NIL794" s="61"/>
      <c r="NIM794" s="61"/>
      <c r="NIN794" s="61"/>
      <c r="NIO794" s="61"/>
      <c r="NIP794" s="61"/>
      <c r="NIQ794" s="61"/>
      <c r="NIR794" s="61"/>
      <c r="NIS794" s="61"/>
      <c r="NIT794" s="61"/>
      <c r="NIU794" s="61"/>
      <c r="NIV794" s="61"/>
      <c r="NIW794" s="61"/>
      <c r="NIX794" s="61"/>
      <c r="NIY794" s="61"/>
      <c r="NIZ794" s="61"/>
      <c r="NJA794" s="61"/>
      <c r="NJB794" s="61"/>
      <c r="NJC794" s="61"/>
      <c r="NJD794" s="61"/>
      <c r="NJE794" s="61"/>
      <c r="NJF794" s="61"/>
      <c r="NJG794" s="61"/>
      <c r="NJH794" s="61"/>
      <c r="NJI794" s="61"/>
      <c r="NJJ794" s="61"/>
      <c r="NJK794" s="61"/>
      <c r="NJL794" s="61"/>
      <c r="NJM794" s="61"/>
      <c r="NJN794" s="61"/>
      <c r="NJO794" s="61"/>
      <c r="NJP794" s="61"/>
      <c r="NJQ794" s="61"/>
      <c r="NJR794" s="61"/>
      <c r="NJS794" s="61"/>
      <c r="NJT794" s="61"/>
      <c r="NJU794" s="61"/>
      <c r="NJV794" s="61"/>
      <c r="NJW794" s="61"/>
      <c r="NJX794" s="61"/>
      <c r="NJY794" s="61"/>
      <c r="NJZ794" s="61"/>
      <c r="NKA794" s="61"/>
      <c r="NKB794" s="61"/>
      <c r="NKC794" s="61"/>
      <c r="NKD794" s="61"/>
      <c r="NKE794" s="61"/>
      <c r="NKF794" s="61"/>
      <c r="NKG794" s="61"/>
      <c r="NKH794" s="61"/>
      <c r="NKI794" s="61"/>
      <c r="NKJ794" s="61"/>
      <c r="NKK794" s="61"/>
      <c r="NKL794" s="61"/>
      <c r="NKM794" s="61"/>
      <c r="NKN794" s="61"/>
      <c r="NKO794" s="61"/>
      <c r="NKP794" s="61"/>
      <c r="NKQ794" s="61"/>
      <c r="NKR794" s="61"/>
      <c r="NKS794" s="61"/>
      <c r="NKT794" s="61"/>
      <c r="NKU794" s="61"/>
      <c r="NKV794" s="61"/>
      <c r="NKW794" s="61"/>
      <c r="NKX794" s="61"/>
      <c r="NKY794" s="61"/>
      <c r="NKZ794" s="61"/>
      <c r="NLA794" s="61"/>
      <c r="NLB794" s="61"/>
      <c r="NLC794" s="61"/>
      <c r="NLD794" s="61"/>
      <c r="NLE794" s="61"/>
      <c r="NLF794" s="61"/>
      <c r="NLG794" s="61"/>
      <c r="NLH794" s="61"/>
      <c r="NLI794" s="61"/>
      <c r="NLJ794" s="61"/>
      <c r="NLK794" s="61"/>
      <c r="NLL794" s="61"/>
      <c r="NLM794" s="61"/>
      <c r="NLN794" s="61"/>
      <c r="NLO794" s="61"/>
      <c r="NLP794" s="61"/>
      <c r="NLQ794" s="61"/>
      <c r="NLR794" s="61"/>
      <c r="NLS794" s="61"/>
      <c r="NLT794" s="61"/>
      <c r="NLU794" s="61"/>
      <c r="NLV794" s="61"/>
      <c r="NLW794" s="61"/>
      <c r="NLX794" s="61"/>
      <c r="NLY794" s="61"/>
      <c r="NLZ794" s="61"/>
      <c r="NMA794" s="61"/>
      <c r="NMB794" s="61"/>
      <c r="NMC794" s="61"/>
      <c r="NMD794" s="61"/>
      <c r="NME794" s="61"/>
      <c r="NMF794" s="61"/>
      <c r="NMG794" s="61"/>
      <c r="NMH794" s="61"/>
      <c r="NMI794" s="61"/>
      <c r="NMJ794" s="61"/>
      <c r="NMK794" s="61"/>
      <c r="NML794" s="61"/>
      <c r="NMM794" s="61"/>
      <c r="NMN794" s="61"/>
      <c r="NMO794" s="61"/>
      <c r="NMP794" s="61"/>
      <c r="NMQ794" s="61"/>
      <c r="NMR794" s="61"/>
      <c r="NMS794" s="61"/>
      <c r="NMT794" s="61"/>
      <c r="NMU794" s="61"/>
      <c r="NMV794" s="61"/>
      <c r="NMW794" s="61"/>
      <c r="NMX794" s="61"/>
      <c r="NMY794" s="61"/>
      <c r="NMZ794" s="61"/>
      <c r="NNA794" s="61"/>
      <c r="NNB794" s="61"/>
      <c r="NNC794" s="61"/>
      <c r="NND794" s="61"/>
      <c r="NNE794" s="61"/>
      <c r="NNF794" s="61"/>
      <c r="NNG794" s="61"/>
      <c r="NNH794" s="61"/>
      <c r="NNI794" s="61"/>
      <c r="NNJ794" s="61"/>
      <c r="NNK794" s="61"/>
      <c r="NNL794" s="61"/>
      <c r="NNM794" s="61"/>
      <c r="NNN794" s="61"/>
      <c r="NNO794" s="61"/>
      <c r="NNP794" s="61"/>
      <c r="NNQ794" s="61"/>
      <c r="NNR794" s="61"/>
      <c r="NNS794" s="61"/>
      <c r="NNT794" s="61"/>
      <c r="NNU794" s="61"/>
      <c r="NNV794" s="61"/>
      <c r="NNW794" s="61"/>
      <c r="NNX794" s="61"/>
      <c r="NNY794" s="61"/>
      <c r="NNZ794" s="61"/>
      <c r="NOA794" s="61"/>
      <c r="NOB794" s="61"/>
      <c r="NOC794" s="61"/>
      <c r="NOD794" s="61"/>
      <c r="NOE794" s="61"/>
      <c r="NOF794" s="61"/>
      <c r="NOG794" s="61"/>
      <c r="NOH794" s="61"/>
      <c r="NOI794" s="61"/>
      <c r="NOJ794" s="61"/>
      <c r="NOK794" s="61"/>
      <c r="NOL794" s="61"/>
      <c r="NOM794" s="61"/>
      <c r="NON794" s="61"/>
      <c r="NOO794" s="61"/>
      <c r="NOP794" s="61"/>
      <c r="NOQ794" s="61"/>
      <c r="NOR794" s="61"/>
      <c r="NOS794" s="61"/>
      <c r="NOT794" s="61"/>
      <c r="NOU794" s="61"/>
      <c r="NOV794" s="61"/>
      <c r="NOW794" s="61"/>
      <c r="NOX794" s="61"/>
      <c r="NOY794" s="61"/>
      <c r="NOZ794" s="61"/>
      <c r="NPA794" s="61"/>
      <c r="NPB794" s="61"/>
      <c r="NPC794" s="61"/>
      <c r="NPD794" s="61"/>
      <c r="NPE794" s="61"/>
      <c r="NPF794" s="61"/>
      <c r="NPG794" s="61"/>
      <c r="NPH794" s="61"/>
      <c r="NPI794" s="61"/>
      <c r="NPJ794" s="61"/>
      <c r="NPK794" s="61"/>
      <c r="NPL794" s="61"/>
      <c r="NPM794" s="61"/>
      <c r="NPN794" s="61"/>
      <c r="NPO794" s="61"/>
      <c r="NPP794" s="61"/>
      <c r="NPQ794" s="61"/>
      <c r="NPR794" s="61"/>
      <c r="NPS794" s="61"/>
      <c r="NPT794" s="61"/>
      <c r="NPU794" s="61"/>
      <c r="NPV794" s="61"/>
      <c r="NPW794" s="61"/>
      <c r="NPX794" s="61"/>
      <c r="NPY794" s="61"/>
      <c r="NPZ794" s="61"/>
      <c r="NQA794" s="61"/>
      <c r="NQB794" s="61"/>
      <c r="NQC794" s="61"/>
      <c r="NQD794" s="61"/>
      <c r="NQE794" s="61"/>
      <c r="NQF794" s="61"/>
      <c r="NQG794" s="61"/>
      <c r="NQH794" s="61"/>
      <c r="NQI794" s="61"/>
      <c r="NQJ794" s="61"/>
      <c r="NQK794" s="61"/>
      <c r="NQL794" s="61"/>
      <c r="NQM794" s="61"/>
      <c r="NQN794" s="61"/>
      <c r="NQO794" s="61"/>
      <c r="NQP794" s="61"/>
      <c r="NQQ794" s="61"/>
      <c r="NQR794" s="61"/>
      <c r="NQS794" s="61"/>
      <c r="NQT794" s="61"/>
      <c r="NQU794" s="61"/>
      <c r="NQV794" s="61"/>
      <c r="NQW794" s="61"/>
      <c r="NQX794" s="61"/>
      <c r="NQY794" s="61"/>
      <c r="NQZ794" s="61"/>
      <c r="NRA794" s="61"/>
      <c r="NRB794" s="61"/>
      <c r="NRC794" s="61"/>
      <c r="NRD794" s="61"/>
      <c r="NRE794" s="61"/>
      <c r="NRF794" s="61"/>
      <c r="NRG794" s="61"/>
      <c r="NRH794" s="61"/>
      <c r="NRI794" s="61"/>
      <c r="NRJ794" s="61"/>
      <c r="NRK794" s="61"/>
      <c r="NRL794" s="61"/>
      <c r="NRM794" s="61"/>
      <c r="NRN794" s="61"/>
      <c r="NRO794" s="61"/>
      <c r="NRP794" s="61"/>
      <c r="NRQ794" s="61"/>
      <c r="NRR794" s="61"/>
      <c r="NRS794" s="61"/>
      <c r="NRT794" s="61"/>
      <c r="NRU794" s="61"/>
      <c r="NRV794" s="61"/>
      <c r="NRW794" s="61"/>
      <c r="NRX794" s="61"/>
      <c r="NRY794" s="61"/>
      <c r="NRZ794" s="61"/>
      <c r="NSA794" s="61"/>
      <c r="NSB794" s="61"/>
      <c r="NSC794" s="61"/>
      <c r="NSD794" s="61"/>
      <c r="NSE794" s="61"/>
      <c r="NSF794" s="61"/>
      <c r="NSG794" s="61"/>
      <c r="NSH794" s="61"/>
      <c r="NSI794" s="61"/>
      <c r="NSJ794" s="61"/>
      <c r="NSK794" s="61"/>
      <c r="NSL794" s="61"/>
      <c r="NSM794" s="61"/>
      <c r="NSN794" s="61"/>
      <c r="NSO794" s="61"/>
      <c r="NSP794" s="61"/>
      <c r="NSQ794" s="61"/>
      <c r="NSR794" s="61"/>
      <c r="NSS794" s="61"/>
      <c r="NST794" s="61"/>
      <c r="NSU794" s="61"/>
      <c r="NSV794" s="61"/>
      <c r="NSW794" s="61"/>
      <c r="NSX794" s="61"/>
      <c r="NSY794" s="61"/>
      <c r="NSZ794" s="61"/>
      <c r="NTA794" s="61"/>
      <c r="NTB794" s="61"/>
      <c r="NTC794" s="61"/>
      <c r="NTD794" s="61"/>
      <c r="NTE794" s="61"/>
      <c r="NTF794" s="61"/>
      <c r="NTG794" s="61"/>
      <c r="NTH794" s="61"/>
      <c r="NTI794" s="61"/>
      <c r="NTJ794" s="61"/>
      <c r="NTK794" s="61"/>
      <c r="NTL794" s="61"/>
      <c r="NTM794" s="61"/>
      <c r="NTN794" s="61"/>
      <c r="NTO794" s="61"/>
      <c r="NTP794" s="61"/>
      <c r="NTQ794" s="61"/>
      <c r="NTR794" s="61"/>
      <c r="NTS794" s="61"/>
      <c r="NTT794" s="61"/>
      <c r="NTU794" s="61"/>
      <c r="NTV794" s="61"/>
      <c r="NTW794" s="61"/>
      <c r="NTX794" s="61"/>
      <c r="NTY794" s="61"/>
      <c r="NTZ794" s="61"/>
      <c r="NUA794" s="61"/>
      <c r="NUB794" s="61"/>
      <c r="NUC794" s="61"/>
      <c r="NUD794" s="61"/>
      <c r="NUE794" s="61"/>
      <c r="NUF794" s="61"/>
      <c r="NUG794" s="61"/>
      <c r="NUH794" s="61"/>
      <c r="NUI794" s="61"/>
      <c r="NUJ794" s="61"/>
      <c r="NUK794" s="61"/>
      <c r="NUL794" s="61"/>
      <c r="NUM794" s="61"/>
      <c r="NUN794" s="61"/>
      <c r="NUO794" s="61"/>
      <c r="NUP794" s="61"/>
      <c r="NUQ794" s="61"/>
      <c r="NUR794" s="61"/>
      <c r="NUS794" s="61"/>
      <c r="NUT794" s="61"/>
      <c r="NUU794" s="61"/>
      <c r="NUV794" s="61"/>
      <c r="NUW794" s="61"/>
      <c r="NUX794" s="61"/>
      <c r="NUY794" s="61"/>
      <c r="NUZ794" s="61"/>
      <c r="NVA794" s="61"/>
      <c r="NVB794" s="61"/>
      <c r="NVC794" s="61"/>
      <c r="NVD794" s="61"/>
      <c r="NVE794" s="61"/>
      <c r="NVF794" s="61"/>
      <c r="NVG794" s="61"/>
      <c r="NVH794" s="61"/>
      <c r="NVI794" s="61"/>
      <c r="NVJ794" s="61"/>
      <c r="NVK794" s="61"/>
      <c r="NVL794" s="61"/>
      <c r="NVM794" s="61"/>
      <c r="NVN794" s="61"/>
      <c r="NVO794" s="61"/>
      <c r="NVP794" s="61"/>
      <c r="NVQ794" s="61"/>
      <c r="NVR794" s="61"/>
      <c r="NVS794" s="61"/>
      <c r="NVT794" s="61"/>
      <c r="NVU794" s="61"/>
      <c r="NVV794" s="61"/>
      <c r="NVW794" s="61"/>
      <c r="NVX794" s="61"/>
      <c r="NVY794" s="61"/>
      <c r="NVZ794" s="61"/>
      <c r="NWA794" s="61"/>
      <c r="NWB794" s="61"/>
      <c r="NWC794" s="61"/>
      <c r="NWD794" s="61"/>
      <c r="NWE794" s="61"/>
      <c r="NWF794" s="61"/>
      <c r="NWG794" s="61"/>
      <c r="NWH794" s="61"/>
      <c r="NWI794" s="61"/>
      <c r="NWJ794" s="61"/>
      <c r="NWK794" s="61"/>
      <c r="NWL794" s="61"/>
      <c r="NWM794" s="61"/>
      <c r="NWN794" s="61"/>
      <c r="NWO794" s="61"/>
      <c r="NWP794" s="61"/>
      <c r="NWQ794" s="61"/>
      <c r="NWR794" s="61"/>
      <c r="NWS794" s="61"/>
      <c r="NWT794" s="61"/>
      <c r="NWU794" s="61"/>
      <c r="NWV794" s="61"/>
      <c r="NWW794" s="61"/>
      <c r="NWX794" s="61"/>
      <c r="NWY794" s="61"/>
      <c r="NWZ794" s="61"/>
      <c r="NXA794" s="61"/>
      <c r="NXB794" s="61"/>
      <c r="NXC794" s="61"/>
      <c r="NXD794" s="61"/>
      <c r="NXE794" s="61"/>
      <c r="NXF794" s="61"/>
      <c r="NXG794" s="61"/>
      <c r="NXH794" s="61"/>
      <c r="NXI794" s="61"/>
      <c r="NXJ794" s="61"/>
      <c r="NXK794" s="61"/>
      <c r="NXL794" s="61"/>
      <c r="NXM794" s="61"/>
      <c r="NXN794" s="61"/>
      <c r="NXO794" s="61"/>
      <c r="NXP794" s="61"/>
      <c r="NXQ794" s="61"/>
      <c r="NXR794" s="61"/>
      <c r="NXS794" s="61"/>
      <c r="NXT794" s="61"/>
      <c r="NXU794" s="61"/>
      <c r="NXV794" s="61"/>
      <c r="NXW794" s="61"/>
      <c r="NXX794" s="61"/>
      <c r="NXY794" s="61"/>
      <c r="NXZ794" s="61"/>
      <c r="NYA794" s="61"/>
      <c r="NYB794" s="61"/>
      <c r="NYC794" s="61"/>
      <c r="NYD794" s="61"/>
      <c r="NYE794" s="61"/>
      <c r="NYF794" s="61"/>
      <c r="NYG794" s="61"/>
      <c r="NYH794" s="61"/>
      <c r="NYI794" s="61"/>
      <c r="NYJ794" s="61"/>
      <c r="NYK794" s="61"/>
      <c r="NYL794" s="61"/>
      <c r="NYM794" s="61"/>
      <c r="NYN794" s="61"/>
      <c r="NYO794" s="61"/>
      <c r="NYP794" s="61"/>
      <c r="NYQ794" s="61"/>
      <c r="NYR794" s="61"/>
      <c r="NYS794" s="61"/>
      <c r="NYT794" s="61"/>
      <c r="NYU794" s="61"/>
      <c r="NYV794" s="61"/>
      <c r="NYW794" s="61"/>
      <c r="NYX794" s="61"/>
      <c r="NYY794" s="61"/>
      <c r="NYZ794" s="61"/>
      <c r="NZA794" s="61"/>
      <c r="NZB794" s="61"/>
      <c r="NZC794" s="61"/>
      <c r="NZD794" s="61"/>
      <c r="NZE794" s="61"/>
      <c r="NZF794" s="61"/>
      <c r="NZG794" s="61"/>
      <c r="NZH794" s="61"/>
      <c r="NZI794" s="61"/>
      <c r="NZJ794" s="61"/>
      <c r="NZK794" s="61"/>
      <c r="NZL794" s="61"/>
      <c r="NZM794" s="61"/>
      <c r="NZN794" s="61"/>
      <c r="NZO794" s="61"/>
      <c r="NZP794" s="61"/>
      <c r="NZQ794" s="61"/>
      <c r="NZR794" s="61"/>
      <c r="NZS794" s="61"/>
      <c r="NZT794" s="61"/>
      <c r="NZU794" s="61"/>
      <c r="NZV794" s="61"/>
      <c r="NZW794" s="61"/>
      <c r="NZX794" s="61"/>
      <c r="NZY794" s="61"/>
      <c r="NZZ794" s="61"/>
      <c r="OAA794" s="61"/>
      <c r="OAB794" s="61"/>
      <c r="OAC794" s="61"/>
      <c r="OAD794" s="61"/>
      <c r="OAE794" s="61"/>
      <c r="OAF794" s="61"/>
      <c r="OAG794" s="61"/>
      <c r="OAH794" s="61"/>
      <c r="OAI794" s="61"/>
      <c r="OAJ794" s="61"/>
      <c r="OAK794" s="61"/>
      <c r="OAL794" s="61"/>
      <c r="OAM794" s="61"/>
      <c r="OAN794" s="61"/>
      <c r="OAO794" s="61"/>
      <c r="OAP794" s="61"/>
      <c r="OAQ794" s="61"/>
      <c r="OAR794" s="61"/>
      <c r="OAS794" s="61"/>
      <c r="OAT794" s="61"/>
      <c r="OAU794" s="61"/>
      <c r="OAV794" s="61"/>
      <c r="OAW794" s="61"/>
      <c r="OAX794" s="61"/>
      <c r="OAY794" s="61"/>
      <c r="OAZ794" s="61"/>
      <c r="OBA794" s="61"/>
      <c r="OBB794" s="61"/>
      <c r="OBC794" s="61"/>
      <c r="OBD794" s="61"/>
      <c r="OBE794" s="61"/>
      <c r="OBF794" s="61"/>
      <c r="OBG794" s="61"/>
      <c r="OBH794" s="61"/>
      <c r="OBI794" s="61"/>
      <c r="OBJ794" s="61"/>
      <c r="OBK794" s="61"/>
      <c r="OBL794" s="61"/>
      <c r="OBM794" s="61"/>
      <c r="OBN794" s="61"/>
      <c r="OBO794" s="61"/>
      <c r="OBP794" s="61"/>
      <c r="OBQ794" s="61"/>
      <c r="OBR794" s="61"/>
      <c r="OBS794" s="61"/>
      <c r="OBT794" s="61"/>
      <c r="OBU794" s="61"/>
      <c r="OBV794" s="61"/>
      <c r="OBW794" s="61"/>
      <c r="OBX794" s="61"/>
      <c r="OBY794" s="61"/>
      <c r="OBZ794" s="61"/>
      <c r="OCA794" s="61"/>
      <c r="OCB794" s="61"/>
      <c r="OCC794" s="61"/>
      <c r="OCD794" s="61"/>
      <c r="OCE794" s="61"/>
      <c r="OCF794" s="61"/>
      <c r="OCG794" s="61"/>
      <c r="OCH794" s="61"/>
      <c r="OCI794" s="61"/>
      <c r="OCJ794" s="61"/>
      <c r="OCK794" s="61"/>
      <c r="OCL794" s="61"/>
      <c r="OCM794" s="61"/>
      <c r="OCN794" s="61"/>
      <c r="OCO794" s="61"/>
      <c r="OCP794" s="61"/>
      <c r="OCQ794" s="61"/>
      <c r="OCR794" s="61"/>
      <c r="OCS794" s="61"/>
      <c r="OCT794" s="61"/>
      <c r="OCU794" s="61"/>
      <c r="OCV794" s="61"/>
      <c r="OCW794" s="61"/>
      <c r="OCX794" s="61"/>
      <c r="OCY794" s="61"/>
      <c r="OCZ794" s="61"/>
      <c r="ODA794" s="61"/>
      <c r="ODB794" s="61"/>
      <c r="ODC794" s="61"/>
      <c r="ODD794" s="61"/>
      <c r="ODE794" s="61"/>
      <c r="ODF794" s="61"/>
      <c r="ODG794" s="61"/>
      <c r="ODH794" s="61"/>
      <c r="ODI794" s="61"/>
      <c r="ODJ794" s="61"/>
      <c r="ODK794" s="61"/>
      <c r="ODL794" s="61"/>
      <c r="ODM794" s="61"/>
      <c r="ODN794" s="61"/>
      <c r="ODO794" s="61"/>
      <c r="ODP794" s="61"/>
      <c r="ODQ794" s="61"/>
      <c r="ODR794" s="61"/>
      <c r="ODS794" s="61"/>
      <c r="ODT794" s="61"/>
      <c r="ODU794" s="61"/>
      <c r="ODV794" s="61"/>
      <c r="ODW794" s="61"/>
      <c r="ODX794" s="61"/>
      <c r="ODY794" s="61"/>
      <c r="ODZ794" s="61"/>
      <c r="OEA794" s="61"/>
      <c r="OEB794" s="61"/>
      <c r="OEC794" s="61"/>
      <c r="OED794" s="61"/>
      <c r="OEE794" s="61"/>
      <c r="OEF794" s="61"/>
      <c r="OEG794" s="61"/>
      <c r="OEH794" s="61"/>
      <c r="OEI794" s="61"/>
      <c r="OEJ794" s="61"/>
      <c r="OEK794" s="61"/>
      <c r="OEL794" s="61"/>
      <c r="OEM794" s="61"/>
      <c r="OEN794" s="61"/>
      <c r="OEO794" s="61"/>
      <c r="OEP794" s="61"/>
      <c r="OEQ794" s="61"/>
      <c r="OER794" s="61"/>
      <c r="OES794" s="61"/>
      <c r="OET794" s="61"/>
      <c r="OEU794" s="61"/>
      <c r="OEV794" s="61"/>
      <c r="OEW794" s="61"/>
      <c r="OEX794" s="61"/>
      <c r="OEY794" s="61"/>
      <c r="OEZ794" s="61"/>
      <c r="OFA794" s="61"/>
      <c r="OFB794" s="61"/>
      <c r="OFC794" s="61"/>
      <c r="OFD794" s="61"/>
      <c r="OFE794" s="61"/>
      <c r="OFF794" s="61"/>
      <c r="OFG794" s="61"/>
      <c r="OFH794" s="61"/>
      <c r="OFI794" s="61"/>
      <c r="OFJ794" s="61"/>
      <c r="OFK794" s="61"/>
      <c r="OFL794" s="61"/>
      <c r="OFM794" s="61"/>
      <c r="OFN794" s="61"/>
      <c r="OFO794" s="61"/>
      <c r="OFP794" s="61"/>
      <c r="OFQ794" s="61"/>
      <c r="OFR794" s="61"/>
      <c r="OFS794" s="61"/>
      <c r="OFT794" s="61"/>
      <c r="OFU794" s="61"/>
      <c r="OFV794" s="61"/>
      <c r="OFW794" s="61"/>
      <c r="OFX794" s="61"/>
      <c r="OFY794" s="61"/>
      <c r="OFZ794" s="61"/>
      <c r="OGA794" s="61"/>
      <c r="OGB794" s="61"/>
      <c r="OGC794" s="61"/>
      <c r="OGD794" s="61"/>
      <c r="OGE794" s="61"/>
      <c r="OGF794" s="61"/>
      <c r="OGG794" s="61"/>
      <c r="OGH794" s="61"/>
      <c r="OGI794" s="61"/>
      <c r="OGJ794" s="61"/>
      <c r="OGK794" s="61"/>
      <c r="OGL794" s="61"/>
      <c r="OGM794" s="61"/>
      <c r="OGN794" s="61"/>
      <c r="OGO794" s="61"/>
      <c r="OGP794" s="61"/>
      <c r="OGQ794" s="61"/>
      <c r="OGR794" s="61"/>
      <c r="OGS794" s="61"/>
      <c r="OGT794" s="61"/>
      <c r="OGU794" s="61"/>
      <c r="OGV794" s="61"/>
      <c r="OGW794" s="61"/>
      <c r="OGX794" s="61"/>
      <c r="OGY794" s="61"/>
      <c r="OGZ794" s="61"/>
      <c r="OHA794" s="61"/>
      <c r="OHB794" s="61"/>
      <c r="OHC794" s="61"/>
      <c r="OHD794" s="61"/>
      <c r="OHE794" s="61"/>
      <c r="OHF794" s="61"/>
      <c r="OHG794" s="61"/>
      <c r="OHH794" s="61"/>
      <c r="OHI794" s="61"/>
      <c r="OHJ794" s="61"/>
      <c r="OHK794" s="61"/>
      <c r="OHL794" s="61"/>
      <c r="OHM794" s="61"/>
      <c r="OHN794" s="61"/>
      <c r="OHO794" s="61"/>
      <c r="OHP794" s="61"/>
      <c r="OHQ794" s="61"/>
      <c r="OHR794" s="61"/>
      <c r="OHS794" s="61"/>
      <c r="OHT794" s="61"/>
      <c r="OHU794" s="61"/>
      <c r="OHV794" s="61"/>
      <c r="OHW794" s="61"/>
      <c r="OHX794" s="61"/>
      <c r="OHY794" s="61"/>
      <c r="OHZ794" s="61"/>
      <c r="OIA794" s="61"/>
      <c r="OIB794" s="61"/>
      <c r="OIC794" s="61"/>
      <c r="OID794" s="61"/>
      <c r="OIE794" s="61"/>
      <c r="OIF794" s="61"/>
      <c r="OIG794" s="61"/>
      <c r="OIH794" s="61"/>
      <c r="OII794" s="61"/>
      <c r="OIJ794" s="61"/>
      <c r="OIK794" s="61"/>
      <c r="OIL794" s="61"/>
      <c r="OIM794" s="61"/>
      <c r="OIN794" s="61"/>
      <c r="OIO794" s="61"/>
      <c r="OIP794" s="61"/>
      <c r="OIQ794" s="61"/>
      <c r="OIR794" s="61"/>
      <c r="OIS794" s="61"/>
      <c r="OIT794" s="61"/>
      <c r="OIU794" s="61"/>
      <c r="OIV794" s="61"/>
      <c r="OIW794" s="61"/>
      <c r="OIX794" s="61"/>
      <c r="OIY794" s="61"/>
      <c r="OIZ794" s="61"/>
      <c r="OJA794" s="61"/>
      <c r="OJB794" s="61"/>
      <c r="OJC794" s="61"/>
      <c r="OJD794" s="61"/>
      <c r="OJE794" s="61"/>
      <c r="OJF794" s="61"/>
      <c r="OJG794" s="61"/>
      <c r="OJH794" s="61"/>
      <c r="OJI794" s="61"/>
      <c r="OJJ794" s="61"/>
      <c r="OJK794" s="61"/>
      <c r="OJL794" s="61"/>
      <c r="OJM794" s="61"/>
      <c r="OJN794" s="61"/>
      <c r="OJO794" s="61"/>
      <c r="OJP794" s="61"/>
      <c r="OJQ794" s="61"/>
      <c r="OJR794" s="61"/>
      <c r="OJS794" s="61"/>
      <c r="OJT794" s="61"/>
      <c r="OJU794" s="61"/>
      <c r="OJV794" s="61"/>
      <c r="OJW794" s="61"/>
      <c r="OJX794" s="61"/>
      <c r="OJY794" s="61"/>
      <c r="OJZ794" s="61"/>
      <c r="OKA794" s="61"/>
      <c r="OKB794" s="61"/>
      <c r="OKC794" s="61"/>
      <c r="OKD794" s="61"/>
      <c r="OKE794" s="61"/>
      <c r="OKF794" s="61"/>
      <c r="OKG794" s="61"/>
      <c r="OKH794" s="61"/>
      <c r="OKI794" s="61"/>
      <c r="OKJ794" s="61"/>
      <c r="OKK794" s="61"/>
      <c r="OKL794" s="61"/>
      <c r="OKM794" s="61"/>
      <c r="OKN794" s="61"/>
      <c r="OKO794" s="61"/>
      <c r="OKP794" s="61"/>
      <c r="OKQ794" s="61"/>
      <c r="OKR794" s="61"/>
      <c r="OKS794" s="61"/>
      <c r="OKT794" s="61"/>
      <c r="OKU794" s="61"/>
      <c r="OKV794" s="61"/>
      <c r="OKW794" s="61"/>
      <c r="OKX794" s="61"/>
      <c r="OKY794" s="61"/>
      <c r="OKZ794" s="61"/>
      <c r="OLA794" s="61"/>
      <c r="OLB794" s="61"/>
      <c r="OLC794" s="61"/>
      <c r="OLD794" s="61"/>
      <c r="OLE794" s="61"/>
      <c r="OLF794" s="61"/>
      <c r="OLG794" s="61"/>
      <c r="OLH794" s="61"/>
      <c r="OLI794" s="61"/>
      <c r="OLJ794" s="61"/>
      <c r="OLK794" s="61"/>
      <c r="OLL794" s="61"/>
      <c r="OLM794" s="61"/>
      <c r="OLN794" s="61"/>
      <c r="OLO794" s="61"/>
      <c r="OLP794" s="61"/>
      <c r="OLQ794" s="61"/>
      <c r="OLR794" s="61"/>
      <c r="OLS794" s="61"/>
      <c r="OLT794" s="61"/>
      <c r="OLU794" s="61"/>
      <c r="OLV794" s="61"/>
      <c r="OLW794" s="61"/>
      <c r="OLX794" s="61"/>
      <c r="OLY794" s="61"/>
      <c r="OLZ794" s="61"/>
      <c r="OMA794" s="61"/>
      <c r="OMB794" s="61"/>
      <c r="OMC794" s="61"/>
      <c r="OMD794" s="61"/>
      <c r="OME794" s="61"/>
      <c r="OMF794" s="61"/>
      <c r="OMG794" s="61"/>
      <c r="OMH794" s="61"/>
      <c r="OMI794" s="61"/>
      <c r="OMJ794" s="61"/>
      <c r="OMK794" s="61"/>
      <c r="OML794" s="61"/>
      <c r="OMM794" s="61"/>
      <c r="OMN794" s="61"/>
      <c r="OMO794" s="61"/>
      <c r="OMP794" s="61"/>
      <c r="OMQ794" s="61"/>
      <c r="OMR794" s="61"/>
      <c r="OMS794" s="61"/>
      <c r="OMT794" s="61"/>
      <c r="OMU794" s="61"/>
      <c r="OMV794" s="61"/>
      <c r="OMW794" s="61"/>
      <c r="OMX794" s="61"/>
      <c r="OMY794" s="61"/>
      <c r="OMZ794" s="61"/>
      <c r="ONA794" s="61"/>
      <c r="ONB794" s="61"/>
      <c r="ONC794" s="61"/>
      <c r="OND794" s="61"/>
      <c r="ONE794" s="61"/>
      <c r="ONF794" s="61"/>
      <c r="ONG794" s="61"/>
      <c r="ONH794" s="61"/>
      <c r="ONI794" s="61"/>
      <c r="ONJ794" s="61"/>
      <c r="ONK794" s="61"/>
      <c r="ONL794" s="61"/>
      <c r="ONM794" s="61"/>
      <c r="ONN794" s="61"/>
      <c r="ONO794" s="61"/>
      <c r="ONP794" s="61"/>
      <c r="ONQ794" s="61"/>
      <c r="ONR794" s="61"/>
      <c r="ONS794" s="61"/>
      <c r="ONT794" s="61"/>
      <c r="ONU794" s="61"/>
      <c r="ONV794" s="61"/>
      <c r="ONW794" s="61"/>
      <c r="ONX794" s="61"/>
      <c r="ONY794" s="61"/>
      <c r="ONZ794" s="61"/>
      <c r="OOA794" s="61"/>
      <c r="OOB794" s="61"/>
      <c r="OOC794" s="61"/>
      <c r="OOD794" s="61"/>
      <c r="OOE794" s="61"/>
      <c r="OOF794" s="61"/>
      <c r="OOG794" s="61"/>
      <c r="OOH794" s="61"/>
      <c r="OOI794" s="61"/>
      <c r="OOJ794" s="61"/>
      <c r="OOK794" s="61"/>
      <c r="OOL794" s="61"/>
      <c r="OOM794" s="61"/>
      <c r="OON794" s="61"/>
      <c r="OOO794" s="61"/>
      <c r="OOP794" s="61"/>
      <c r="OOQ794" s="61"/>
      <c r="OOR794" s="61"/>
      <c r="OOS794" s="61"/>
      <c r="OOT794" s="61"/>
      <c r="OOU794" s="61"/>
      <c r="OOV794" s="61"/>
      <c r="OOW794" s="61"/>
      <c r="OOX794" s="61"/>
      <c r="OOY794" s="61"/>
      <c r="OOZ794" s="61"/>
      <c r="OPA794" s="61"/>
      <c r="OPB794" s="61"/>
      <c r="OPC794" s="61"/>
      <c r="OPD794" s="61"/>
      <c r="OPE794" s="61"/>
      <c r="OPF794" s="61"/>
      <c r="OPG794" s="61"/>
      <c r="OPH794" s="61"/>
      <c r="OPI794" s="61"/>
      <c r="OPJ794" s="61"/>
      <c r="OPK794" s="61"/>
      <c r="OPL794" s="61"/>
      <c r="OPM794" s="61"/>
      <c r="OPN794" s="61"/>
      <c r="OPO794" s="61"/>
      <c r="OPP794" s="61"/>
      <c r="OPQ794" s="61"/>
      <c r="OPR794" s="61"/>
      <c r="OPS794" s="61"/>
      <c r="OPT794" s="61"/>
      <c r="OPU794" s="61"/>
      <c r="OPV794" s="61"/>
      <c r="OPW794" s="61"/>
      <c r="OPX794" s="61"/>
      <c r="OPY794" s="61"/>
      <c r="OPZ794" s="61"/>
      <c r="OQA794" s="61"/>
      <c r="OQB794" s="61"/>
      <c r="OQC794" s="61"/>
      <c r="OQD794" s="61"/>
      <c r="OQE794" s="61"/>
      <c r="OQF794" s="61"/>
      <c r="OQG794" s="61"/>
      <c r="OQH794" s="61"/>
      <c r="OQI794" s="61"/>
      <c r="OQJ794" s="61"/>
      <c r="OQK794" s="61"/>
      <c r="OQL794" s="61"/>
      <c r="OQM794" s="61"/>
      <c r="OQN794" s="61"/>
      <c r="OQO794" s="61"/>
      <c r="OQP794" s="61"/>
      <c r="OQQ794" s="61"/>
      <c r="OQR794" s="61"/>
      <c r="OQS794" s="61"/>
      <c r="OQT794" s="61"/>
      <c r="OQU794" s="61"/>
      <c r="OQV794" s="61"/>
      <c r="OQW794" s="61"/>
      <c r="OQX794" s="61"/>
      <c r="OQY794" s="61"/>
      <c r="OQZ794" s="61"/>
      <c r="ORA794" s="61"/>
      <c r="ORB794" s="61"/>
      <c r="ORC794" s="61"/>
      <c r="ORD794" s="61"/>
      <c r="ORE794" s="61"/>
      <c r="ORF794" s="61"/>
      <c r="ORG794" s="61"/>
      <c r="ORH794" s="61"/>
      <c r="ORI794" s="61"/>
      <c r="ORJ794" s="61"/>
      <c r="ORK794" s="61"/>
      <c r="ORL794" s="61"/>
      <c r="ORM794" s="61"/>
      <c r="ORN794" s="61"/>
      <c r="ORO794" s="61"/>
      <c r="ORP794" s="61"/>
      <c r="ORQ794" s="61"/>
      <c r="ORR794" s="61"/>
      <c r="ORS794" s="61"/>
      <c r="ORT794" s="61"/>
      <c r="ORU794" s="61"/>
      <c r="ORV794" s="61"/>
      <c r="ORW794" s="61"/>
      <c r="ORX794" s="61"/>
      <c r="ORY794" s="61"/>
      <c r="ORZ794" s="61"/>
      <c r="OSA794" s="61"/>
      <c r="OSB794" s="61"/>
      <c r="OSC794" s="61"/>
      <c r="OSD794" s="61"/>
      <c r="OSE794" s="61"/>
      <c r="OSF794" s="61"/>
      <c r="OSG794" s="61"/>
      <c r="OSH794" s="61"/>
      <c r="OSI794" s="61"/>
      <c r="OSJ794" s="61"/>
      <c r="OSK794" s="61"/>
      <c r="OSL794" s="61"/>
      <c r="OSM794" s="61"/>
      <c r="OSN794" s="61"/>
      <c r="OSO794" s="61"/>
      <c r="OSP794" s="61"/>
      <c r="OSQ794" s="61"/>
      <c r="OSR794" s="61"/>
      <c r="OSS794" s="61"/>
      <c r="OST794" s="61"/>
      <c r="OSU794" s="61"/>
      <c r="OSV794" s="61"/>
      <c r="OSW794" s="61"/>
      <c r="OSX794" s="61"/>
      <c r="OSY794" s="61"/>
      <c r="OSZ794" s="61"/>
      <c r="OTA794" s="61"/>
      <c r="OTB794" s="61"/>
      <c r="OTC794" s="61"/>
      <c r="OTD794" s="61"/>
      <c r="OTE794" s="61"/>
      <c r="OTF794" s="61"/>
      <c r="OTG794" s="61"/>
      <c r="OTH794" s="61"/>
      <c r="OTI794" s="61"/>
      <c r="OTJ794" s="61"/>
      <c r="OTK794" s="61"/>
      <c r="OTL794" s="61"/>
      <c r="OTM794" s="61"/>
      <c r="OTN794" s="61"/>
      <c r="OTO794" s="61"/>
      <c r="OTP794" s="61"/>
      <c r="OTQ794" s="61"/>
      <c r="OTR794" s="61"/>
      <c r="OTS794" s="61"/>
      <c r="OTT794" s="61"/>
      <c r="OTU794" s="61"/>
      <c r="OTV794" s="61"/>
      <c r="OTW794" s="61"/>
      <c r="OTX794" s="61"/>
      <c r="OTY794" s="61"/>
      <c r="OTZ794" s="61"/>
      <c r="OUA794" s="61"/>
      <c r="OUB794" s="61"/>
      <c r="OUC794" s="61"/>
      <c r="OUD794" s="61"/>
      <c r="OUE794" s="61"/>
      <c r="OUF794" s="61"/>
      <c r="OUG794" s="61"/>
      <c r="OUH794" s="61"/>
      <c r="OUI794" s="61"/>
      <c r="OUJ794" s="61"/>
      <c r="OUK794" s="61"/>
      <c r="OUL794" s="61"/>
      <c r="OUM794" s="61"/>
      <c r="OUN794" s="61"/>
      <c r="OUO794" s="61"/>
      <c r="OUP794" s="61"/>
      <c r="OUQ794" s="61"/>
      <c r="OUR794" s="61"/>
      <c r="OUS794" s="61"/>
      <c r="OUT794" s="61"/>
      <c r="OUU794" s="61"/>
      <c r="OUV794" s="61"/>
      <c r="OUW794" s="61"/>
      <c r="OUX794" s="61"/>
      <c r="OUY794" s="61"/>
      <c r="OUZ794" s="61"/>
      <c r="OVA794" s="61"/>
      <c r="OVB794" s="61"/>
      <c r="OVC794" s="61"/>
      <c r="OVD794" s="61"/>
      <c r="OVE794" s="61"/>
      <c r="OVF794" s="61"/>
      <c r="OVG794" s="61"/>
      <c r="OVH794" s="61"/>
      <c r="OVI794" s="61"/>
      <c r="OVJ794" s="61"/>
      <c r="OVK794" s="61"/>
      <c r="OVL794" s="61"/>
      <c r="OVM794" s="61"/>
      <c r="OVN794" s="61"/>
      <c r="OVO794" s="61"/>
      <c r="OVP794" s="61"/>
      <c r="OVQ794" s="61"/>
      <c r="OVR794" s="61"/>
      <c r="OVS794" s="61"/>
      <c r="OVT794" s="61"/>
      <c r="OVU794" s="61"/>
      <c r="OVV794" s="61"/>
      <c r="OVW794" s="61"/>
      <c r="OVX794" s="61"/>
      <c r="OVY794" s="61"/>
      <c r="OVZ794" s="61"/>
      <c r="OWA794" s="61"/>
      <c r="OWB794" s="61"/>
      <c r="OWC794" s="61"/>
      <c r="OWD794" s="61"/>
      <c r="OWE794" s="61"/>
      <c r="OWF794" s="61"/>
      <c r="OWG794" s="61"/>
      <c r="OWH794" s="61"/>
      <c r="OWI794" s="61"/>
      <c r="OWJ794" s="61"/>
      <c r="OWK794" s="61"/>
      <c r="OWL794" s="61"/>
      <c r="OWM794" s="61"/>
      <c r="OWN794" s="61"/>
      <c r="OWO794" s="61"/>
      <c r="OWP794" s="61"/>
      <c r="OWQ794" s="61"/>
      <c r="OWR794" s="61"/>
      <c r="OWS794" s="61"/>
      <c r="OWT794" s="61"/>
      <c r="OWU794" s="61"/>
      <c r="OWV794" s="61"/>
      <c r="OWW794" s="61"/>
      <c r="OWX794" s="61"/>
      <c r="OWY794" s="61"/>
      <c r="OWZ794" s="61"/>
      <c r="OXA794" s="61"/>
      <c r="OXB794" s="61"/>
      <c r="OXC794" s="61"/>
      <c r="OXD794" s="61"/>
      <c r="OXE794" s="61"/>
      <c r="OXF794" s="61"/>
      <c r="OXG794" s="61"/>
      <c r="OXH794" s="61"/>
      <c r="OXI794" s="61"/>
      <c r="OXJ794" s="61"/>
      <c r="OXK794" s="61"/>
      <c r="OXL794" s="61"/>
      <c r="OXM794" s="61"/>
      <c r="OXN794" s="61"/>
      <c r="OXO794" s="61"/>
      <c r="OXP794" s="61"/>
      <c r="OXQ794" s="61"/>
      <c r="OXR794" s="61"/>
      <c r="OXS794" s="61"/>
      <c r="OXT794" s="61"/>
      <c r="OXU794" s="61"/>
      <c r="OXV794" s="61"/>
      <c r="OXW794" s="61"/>
      <c r="OXX794" s="61"/>
      <c r="OXY794" s="61"/>
      <c r="OXZ794" s="61"/>
      <c r="OYA794" s="61"/>
      <c r="OYB794" s="61"/>
      <c r="OYC794" s="61"/>
      <c r="OYD794" s="61"/>
      <c r="OYE794" s="61"/>
      <c r="OYF794" s="61"/>
      <c r="OYG794" s="61"/>
      <c r="OYH794" s="61"/>
      <c r="OYI794" s="61"/>
      <c r="OYJ794" s="61"/>
      <c r="OYK794" s="61"/>
      <c r="OYL794" s="61"/>
      <c r="OYM794" s="61"/>
      <c r="OYN794" s="61"/>
      <c r="OYO794" s="61"/>
      <c r="OYP794" s="61"/>
      <c r="OYQ794" s="61"/>
      <c r="OYR794" s="61"/>
      <c r="OYS794" s="61"/>
      <c r="OYT794" s="61"/>
      <c r="OYU794" s="61"/>
      <c r="OYV794" s="61"/>
      <c r="OYW794" s="61"/>
      <c r="OYX794" s="61"/>
      <c r="OYY794" s="61"/>
      <c r="OYZ794" s="61"/>
      <c r="OZA794" s="61"/>
      <c r="OZB794" s="61"/>
      <c r="OZC794" s="61"/>
      <c r="OZD794" s="61"/>
      <c r="OZE794" s="61"/>
      <c r="OZF794" s="61"/>
      <c r="OZG794" s="61"/>
      <c r="OZH794" s="61"/>
      <c r="OZI794" s="61"/>
      <c r="OZJ794" s="61"/>
      <c r="OZK794" s="61"/>
      <c r="OZL794" s="61"/>
      <c r="OZM794" s="61"/>
      <c r="OZN794" s="61"/>
      <c r="OZO794" s="61"/>
      <c r="OZP794" s="61"/>
      <c r="OZQ794" s="61"/>
      <c r="OZR794" s="61"/>
      <c r="OZS794" s="61"/>
      <c r="OZT794" s="61"/>
      <c r="OZU794" s="61"/>
      <c r="OZV794" s="61"/>
      <c r="OZW794" s="61"/>
      <c r="OZX794" s="61"/>
      <c r="OZY794" s="61"/>
      <c r="OZZ794" s="61"/>
      <c r="PAA794" s="61"/>
      <c r="PAB794" s="61"/>
      <c r="PAC794" s="61"/>
      <c r="PAD794" s="61"/>
      <c r="PAE794" s="61"/>
      <c r="PAF794" s="61"/>
      <c r="PAG794" s="61"/>
      <c r="PAH794" s="61"/>
      <c r="PAI794" s="61"/>
      <c r="PAJ794" s="61"/>
      <c r="PAK794" s="61"/>
      <c r="PAL794" s="61"/>
      <c r="PAM794" s="61"/>
      <c r="PAN794" s="61"/>
      <c r="PAO794" s="61"/>
      <c r="PAP794" s="61"/>
      <c r="PAQ794" s="61"/>
      <c r="PAR794" s="61"/>
      <c r="PAS794" s="61"/>
      <c r="PAT794" s="61"/>
      <c r="PAU794" s="61"/>
      <c r="PAV794" s="61"/>
      <c r="PAW794" s="61"/>
      <c r="PAX794" s="61"/>
      <c r="PAY794" s="61"/>
      <c r="PAZ794" s="61"/>
      <c r="PBA794" s="61"/>
      <c r="PBB794" s="61"/>
      <c r="PBC794" s="61"/>
      <c r="PBD794" s="61"/>
      <c r="PBE794" s="61"/>
      <c r="PBF794" s="61"/>
      <c r="PBG794" s="61"/>
      <c r="PBH794" s="61"/>
      <c r="PBI794" s="61"/>
      <c r="PBJ794" s="61"/>
      <c r="PBK794" s="61"/>
      <c r="PBL794" s="61"/>
      <c r="PBM794" s="61"/>
      <c r="PBN794" s="61"/>
      <c r="PBO794" s="61"/>
      <c r="PBP794" s="61"/>
      <c r="PBQ794" s="61"/>
      <c r="PBR794" s="61"/>
      <c r="PBS794" s="61"/>
      <c r="PBT794" s="61"/>
      <c r="PBU794" s="61"/>
      <c r="PBV794" s="61"/>
      <c r="PBW794" s="61"/>
      <c r="PBX794" s="61"/>
      <c r="PBY794" s="61"/>
      <c r="PBZ794" s="61"/>
      <c r="PCA794" s="61"/>
      <c r="PCB794" s="61"/>
      <c r="PCC794" s="61"/>
      <c r="PCD794" s="61"/>
      <c r="PCE794" s="61"/>
      <c r="PCF794" s="61"/>
      <c r="PCG794" s="61"/>
      <c r="PCH794" s="61"/>
      <c r="PCI794" s="61"/>
      <c r="PCJ794" s="61"/>
      <c r="PCK794" s="61"/>
      <c r="PCL794" s="61"/>
      <c r="PCM794" s="61"/>
      <c r="PCN794" s="61"/>
      <c r="PCO794" s="61"/>
      <c r="PCP794" s="61"/>
      <c r="PCQ794" s="61"/>
      <c r="PCR794" s="61"/>
      <c r="PCS794" s="61"/>
      <c r="PCT794" s="61"/>
      <c r="PCU794" s="61"/>
      <c r="PCV794" s="61"/>
      <c r="PCW794" s="61"/>
      <c r="PCX794" s="61"/>
      <c r="PCY794" s="61"/>
      <c r="PCZ794" s="61"/>
      <c r="PDA794" s="61"/>
      <c r="PDB794" s="61"/>
      <c r="PDC794" s="61"/>
      <c r="PDD794" s="61"/>
      <c r="PDE794" s="61"/>
      <c r="PDF794" s="61"/>
      <c r="PDG794" s="61"/>
      <c r="PDH794" s="61"/>
      <c r="PDI794" s="61"/>
      <c r="PDJ794" s="61"/>
      <c r="PDK794" s="61"/>
      <c r="PDL794" s="61"/>
      <c r="PDM794" s="61"/>
      <c r="PDN794" s="61"/>
      <c r="PDO794" s="61"/>
      <c r="PDP794" s="61"/>
      <c r="PDQ794" s="61"/>
      <c r="PDR794" s="61"/>
      <c r="PDS794" s="61"/>
      <c r="PDT794" s="61"/>
      <c r="PDU794" s="61"/>
      <c r="PDV794" s="61"/>
      <c r="PDW794" s="61"/>
      <c r="PDX794" s="61"/>
      <c r="PDY794" s="61"/>
      <c r="PDZ794" s="61"/>
      <c r="PEA794" s="61"/>
      <c r="PEB794" s="61"/>
      <c r="PEC794" s="61"/>
      <c r="PED794" s="61"/>
      <c r="PEE794" s="61"/>
      <c r="PEF794" s="61"/>
      <c r="PEG794" s="61"/>
      <c r="PEH794" s="61"/>
      <c r="PEI794" s="61"/>
      <c r="PEJ794" s="61"/>
      <c r="PEK794" s="61"/>
      <c r="PEL794" s="61"/>
      <c r="PEM794" s="61"/>
      <c r="PEN794" s="61"/>
      <c r="PEO794" s="61"/>
      <c r="PEP794" s="61"/>
      <c r="PEQ794" s="61"/>
      <c r="PER794" s="61"/>
      <c r="PES794" s="61"/>
      <c r="PET794" s="61"/>
      <c r="PEU794" s="61"/>
      <c r="PEV794" s="61"/>
      <c r="PEW794" s="61"/>
      <c r="PEX794" s="61"/>
      <c r="PEY794" s="61"/>
      <c r="PEZ794" s="61"/>
      <c r="PFA794" s="61"/>
      <c r="PFB794" s="61"/>
      <c r="PFC794" s="61"/>
      <c r="PFD794" s="61"/>
      <c r="PFE794" s="61"/>
      <c r="PFF794" s="61"/>
      <c r="PFG794" s="61"/>
      <c r="PFH794" s="61"/>
      <c r="PFI794" s="61"/>
      <c r="PFJ794" s="61"/>
      <c r="PFK794" s="61"/>
      <c r="PFL794" s="61"/>
      <c r="PFM794" s="61"/>
      <c r="PFN794" s="61"/>
      <c r="PFO794" s="61"/>
      <c r="PFP794" s="61"/>
      <c r="PFQ794" s="61"/>
      <c r="PFR794" s="61"/>
      <c r="PFS794" s="61"/>
      <c r="PFT794" s="61"/>
      <c r="PFU794" s="61"/>
      <c r="PFV794" s="61"/>
      <c r="PFW794" s="61"/>
      <c r="PFX794" s="61"/>
      <c r="PFY794" s="61"/>
      <c r="PFZ794" s="61"/>
      <c r="PGA794" s="61"/>
      <c r="PGB794" s="61"/>
      <c r="PGC794" s="61"/>
      <c r="PGD794" s="61"/>
      <c r="PGE794" s="61"/>
      <c r="PGF794" s="61"/>
      <c r="PGG794" s="61"/>
      <c r="PGH794" s="61"/>
      <c r="PGI794" s="61"/>
      <c r="PGJ794" s="61"/>
      <c r="PGK794" s="61"/>
      <c r="PGL794" s="61"/>
      <c r="PGM794" s="61"/>
      <c r="PGN794" s="61"/>
      <c r="PGO794" s="61"/>
      <c r="PGP794" s="61"/>
      <c r="PGQ794" s="61"/>
      <c r="PGR794" s="61"/>
      <c r="PGS794" s="61"/>
      <c r="PGT794" s="61"/>
      <c r="PGU794" s="61"/>
      <c r="PGV794" s="61"/>
      <c r="PGW794" s="61"/>
      <c r="PGX794" s="61"/>
      <c r="PGY794" s="61"/>
      <c r="PGZ794" s="61"/>
      <c r="PHA794" s="61"/>
      <c r="PHB794" s="61"/>
      <c r="PHC794" s="61"/>
      <c r="PHD794" s="61"/>
      <c r="PHE794" s="61"/>
      <c r="PHF794" s="61"/>
      <c r="PHG794" s="61"/>
      <c r="PHH794" s="61"/>
      <c r="PHI794" s="61"/>
      <c r="PHJ794" s="61"/>
      <c r="PHK794" s="61"/>
      <c r="PHL794" s="61"/>
      <c r="PHM794" s="61"/>
      <c r="PHN794" s="61"/>
      <c r="PHO794" s="61"/>
      <c r="PHP794" s="61"/>
      <c r="PHQ794" s="61"/>
      <c r="PHR794" s="61"/>
      <c r="PHS794" s="61"/>
      <c r="PHT794" s="61"/>
      <c r="PHU794" s="61"/>
      <c r="PHV794" s="61"/>
      <c r="PHW794" s="61"/>
      <c r="PHX794" s="61"/>
      <c r="PHY794" s="61"/>
      <c r="PHZ794" s="61"/>
      <c r="PIA794" s="61"/>
      <c r="PIB794" s="61"/>
      <c r="PIC794" s="61"/>
      <c r="PID794" s="61"/>
      <c r="PIE794" s="61"/>
      <c r="PIF794" s="61"/>
      <c r="PIG794" s="61"/>
      <c r="PIH794" s="61"/>
      <c r="PII794" s="61"/>
      <c r="PIJ794" s="61"/>
      <c r="PIK794" s="61"/>
      <c r="PIL794" s="61"/>
      <c r="PIM794" s="61"/>
      <c r="PIN794" s="61"/>
      <c r="PIO794" s="61"/>
      <c r="PIP794" s="61"/>
      <c r="PIQ794" s="61"/>
      <c r="PIR794" s="61"/>
      <c r="PIS794" s="61"/>
      <c r="PIT794" s="61"/>
      <c r="PIU794" s="61"/>
      <c r="PIV794" s="61"/>
      <c r="PIW794" s="61"/>
      <c r="PIX794" s="61"/>
      <c r="PIY794" s="61"/>
      <c r="PIZ794" s="61"/>
      <c r="PJA794" s="61"/>
      <c r="PJB794" s="61"/>
      <c r="PJC794" s="61"/>
      <c r="PJD794" s="61"/>
      <c r="PJE794" s="61"/>
      <c r="PJF794" s="61"/>
      <c r="PJG794" s="61"/>
      <c r="PJH794" s="61"/>
      <c r="PJI794" s="61"/>
      <c r="PJJ794" s="61"/>
      <c r="PJK794" s="61"/>
      <c r="PJL794" s="61"/>
      <c r="PJM794" s="61"/>
      <c r="PJN794" s="61"/>
      <c r="PJO794" s="61"/>
      <c r="PJP794" s="61"/>
      <c r="PJQ794" s="61"/>
      <c r="PJR794" s="61"/>
      <c r="PJS794" s="61"/>
      <c r="PJT794" s="61"/>
      <c r="PJU794" s="61"/>
      <c r="PJV794" s="61"/>
      <c r="PJW794" s="61"/>
      <c r="PJX794" s="61"/>
      <c r="PJY794" s="61"/>
      <c r="PJZ794" s="61"/>
      <c r="PKA794" s="61"/>
      <c r="PKB794" s="61"/>
      <c r="PKC794" s="61"/>
      <c r="PKD794" s="61"/>
      <c r="PKE794" s="61"/>
      <c r="PKF794" s="61"/>
      <c r="PKG794" s="61"/>
      <c r="PKH794" s="61"/>
      <c r="PKI794" s="61"/>
      <c r="PKJ794" s="61"/>
      <c r="PKK794" s="61"/>
      <c r="PKL794" s="61"/>
      <c r="PKM794" s="61"/>
      <c r="PKN794" s="61"/>
      <c r="PKO794" s="61"/>
      <c r="PKP794" s="61"/>
      <c r="PKQ794" s="61"/>
      <c r="PKR794" s="61"/>
      <c r="PKS794" s="61"/>
      <c r="PKT794" s="61"/>
      <c r="PKU794" s="61"/>
      <c r="PKV794" s="61"/>
      <c r="PKW794" s="61"/>
      <c r="PKX794" s="61"/>
      <c r="PKY794" s="61"/>
      <c r="PKZ794" s="61"/>
      <c r="PLA794" s="61"/>
      <c r="PLB794" s="61"/>
      <c r="PLC794" s="61"/>
      <c r="PLD794" s="61"/>
      <c r="PLE794" s="61"/>
      <c r="PLF794" s="61"/>
      <c r="PLG794" s="61"/>
      <c r="PLH794" s="61"/>
      <c r="PLI794" s="61"/>
      <c r="PLJ794" s="61"/>
      <c r="PLK794" s="61"/>
      <c r="PLL794" s="61"/>
      <c r="PLM794" s="61"/>
      <c r="PLN794" s="61"/>
      <c r="PLO794" s="61"/>
      <c r="PLP794" s="61"/>
      <c r="PLQ794" s="61"/>
      <c r="PLR794" s="61"/>
      <c r="PLS794" s="61"/>
      <c r="PLT794" s="61"/>
      <c r="PLU794" s="61"/>
      <c r="PLV794" s="61"/>
      <c r="PLW794" s="61"/>
      <c r="PLX794" s="61"/>
      <c r="PLY794" s="61"/>
      <c r="PLZ794" s="61"/>
      <c r="PMA794" s="61"/>
      <c r="PMB794" s="61"/>
      <c r="PMC794" s="61"/>
      <c r="PMD794" s="61"/>
      <c r="PME794" s="61"/>
      <c r="PMF794" s="61"/>
      <c r="PMG794" s="61"/>
      <c r="PMH794" s="61"/>
      <c r="PMI794" s="61"/>
      <c r="PMJ794" s="61"/>
      <c r="PMK794" s="61"/>
      <c r="PML794" s="61"/>
      <c r="PMM794" s="61"/>
      <c r="PMN794" s="61"/>
      <c r="PMO794" s="61"/>
      <c r="PMP794" s="61"/>
      <c r="PMQ794" s="61"/>
      <c r="PMR794" s="61"/>
      <c r="PMS794" s="61"/>
      <c r="PMT794" s="61"/>
      <c r="PMU794" s="61"/>
      <c r="PMV794" s="61"/>
      <c r="PMW794" s="61"/>
      <c r="PMX794" s="61"/>
      <c r="PMY794" s="61"/>
      <c r="PMZ794" s="61"/>
      <c r="PNA794" s="61"/>
      <c r="PNB794" s="61"/>
      <c r="PNC794" s="61"/>
      <c r="PND794" s="61"/>
      <c r="PNE794" s="61"/>
      <c r="PNF794" s="61"/>
      <c r="PNG794" s="61"/>
      <c r="PNH794" s="61"/>
      <c r="PNI794" s="61"/>
      <c r="PNJ794" s="61"/>
      <c r="PNK794" s="61"/>
      <c r="PNL794" s="61"/>
      <c r="PNM794" s="61"/>
      <c r="PNN794" s="61"/>
      <c r="PNO794" s="61"/>
      <c r="PNP794" s="61"/>
      <c r="PNQ794" s="61"/>
      <c r="PNR794" s="61"/>
      <c r="PNS794" s="61"/>
      <c r="PNT794" s="61"/>
      <c r="PNU794" s="61"/>
      <c r="PNV794" s="61"/>
      <c r="PNW794" s="61"/>
      <c r="PNX794" s="61"/>
      <c r="PNY794" s="61"/>
      <c r="PNZ794" s="61"/>
      <c r="POA794" s="61"/>
      <c r="POB794" s="61"/>
      <c r="POC794" s="61"/>
      <c r="POD794" s="61"/>
      <c r="POE794" s="61"/>
      <c r="POF794" s="61"/>
      <c r="POG794" s="61"/>
      <c r="POH794" s="61"/>
      <c r="POI794" s="61"/>
      <c r="POJ794" s="61"/>
      <c r="POK794" s="61"/>
      <c r="POL794" s="61"/>
      <c r="POM794" s="61"/>
      <c r="PON794" s="61"/>
      <c r="POO794" s="61"/>
      <c r="POP794" s="61"/>
      <c r="POQ794" s="61"/>
      <c r="POR794" s="61"/>
      <c r="POS794" s="61"/>
      <c r="POT794" s="61"/>
      <c r="POU794" s="61"/>
      <c r="POV794" s="61"/>
      <c r="POW794" s="61"/>
      <c r="POX794" s="61"/>
      <c r="POY794" s="61"/>
      <c r="POZ794" s="61"/>
      <c r="PPA794" s="61"/>
      <c r="PPB794" s="61"/>
      <c r="PPC794" s="61"/>
      <c r="PPD794" s="61"/>
      <c r="PPE794" s="61"/>
      <c r="PPF794" s="61"/>
      <c r="PPG794" s="61"/>
      <c r="PPH794" s="61"/>
      <c r="PPI794" s="61"/>
      <c r="PPJ794" s="61"/>
      <c r="PPK794" s="61"/>
      <c r="PPL794" s="61"/>
      <c r="PPM794" s="61"/>
      <c r="PPN794" s="61"/>
      <c r="PPO794" s="61"/>
      <c r="PPP794" s="61"/>
      <c r="PPQ794" s="61"/>
      <c r="PPR794" s="61"/>
      <c r="PPS794" s="61"/>
      <c r="PPT794" s="61"/>
      <c r="PPU794" s="61"/>
      <c r="PPV794" s="61"/>
      <c r="PPW794" s="61"/>
      <c r="PPX794" s="61"/>
      <c r="PPY794" s="61"/>
      <c r="PPZ794" s="61"/>
      <c r="PQA794" s="61"/>
      <c r="PQB794" s="61"/>
      <c r="PQC794" s="61"/>
      <c r="PQD794" s="61"/>
      <c r="PQE794" s="61"/>
      <c r="PQF794" s="61"/>
      <c r="PQG794" s="61"/>
      <c r="PQH794" s="61"/>
      <c r="PQI794" s="61"/>
      <c r="PQJ794" s="61"/>
      <c r="PQK794" s="61"/>
      <c r="PQL794" s="61"/>
      <c r="PQM794" s="61"/>
      <c r="PQN794" s="61"/>
      <c r="PQO794" s="61"/>
      <c r="PQP794" s="61"/>
      <c r="PQQ794" s="61"/>
      <c r="PQR794" s="61"/>
      <c r="PQS794" s="61"/>
      <c r="PQT794" s="61"/>
      <c r="PQU794" s="61"/>
      <c r="PQV794" s="61"/>
      <c r="PQW794" s="61"/>
      <c r="PQX794" s="61"/>
      <c r="PQY794" s="61"/>
      <c r="PQZ794" s="61"/>
      <c r="PRA794" s="61"/>
      <c r="PRB794" s="61"/>
      <c r="PRC794" s="61"/>
      <c r="PRD794" s="61"/>
      <c r="PRE794" s="61"/>
      <c r="PRF794" s="61"/>
      <c r="PRG794" s="61"/>
      <c r="PRH794" s="61"/>
      <c r="PRI794" s="61"/>
      <c r="PRJ794" s="61"/>
      <c r="PRK794" s="61"/>
      <c r="PRL794" s="61"/>
      <c r="PRM794" s="61"/>
      <c r="PRN794" s="61"/>
      <c r="PRO794" s="61"/>
      <c r="PRP794" s="61"/>
      <c r="PRQ794" s="61"/>
      <c r="PRR794" s="61"/>
      <c r="PRS794" s="61"/>
      <c r="PRT794" s="61"/>
      <c r="PRU794" s="61"/>
      <c r="PRV794" s="61"/>
      <c r="PRW794" s="61"/>
      <c r="PRX794" s="61"/>
      <c r="PRY794" s="61"/>
      <c r="PRZ794" s="61"/>
      <c r="PSA794" s="61"/>
      <c r="PSB794" s="61"/>
      <c r="PSC794" s="61"/>
      <c r="PSD794" s="61"/>
      <c r="PSE794" s="61"/>
      <c r="PSF794" s="61"/>
      <c r="PSG794" s="61"/>
      <c r="PSH794" s="61"/>
      <c r="PSI794" s="61"/>
      <c r="PSJ794" s="61"/>
      <c r="PSK794" s="61"/>
      <c r="PSL794" s="61"/>
      <c r="PSM794" s="61"/>
      <c r="PSN794" s="61"/>
      <c r="PSO794" s="61"/>
      <c r="PSP794" s="61"/>
      <c r="PSQ794" s="61"/>
      <c r="PSR794" s="61"/>
      <c r="PSS794" s="61"/>
      <c r="PST794" s="61"/>
      <c r="PSU794" s="61"/>
      <c r="PSV794" s="61"/>
      <c r="PSW794" s="61"/>
      <c r="PSX794" s="61"/>
      <c r="PSY794" s="61"/>
      <c r="PSZ794" s="61"/>
      <c r="PTA794" s="61"/>
      <c r="PTB794" s="61"/>
      <c r="PTC794" s="61"/>
      <c r="PTD794" s="61"/>
      <c r="PTE794" s="61"/>
      <c r="PTF794" s="61"/>
      <c r="PTG794" s="61"/>
      <c r="PTH794" s="61"/>
      <c r="PTI794" s="61"/>
      <c r="PTJ794" s="61"/>
      <c r="PTK794" s="61"/>
      <c r="PTL794" s="61"/>
      <c r="PTM794" s="61"/>
      <c r="PTN794" s="61"/>
      <c r="PTO794" s="61"/>
      <c r="PTP794" s="61"/>
      <c r="PTQ794" s="61"/>
      <c r="PTR794" s="61"/>
      <c r="PTS794" s="61"/>
      <c r="PTT794" s="61"/>
      <c r="PTU794" s="61"/>
      <c r="PTV794" s="61"/>
      <c r="PTW794" s="61"/>
      <c r="PTX794" s="61"/>
      <c r="PTY794" s="61"/>
      <c r="PTZ794" s="61"/>
      <c r="PUA794" s="61"/>
      <c r="PUB794" s="61"/>
      <c r="PUC794" s="61"/>
      <c r="PUD794" s="61"/>
      <c r="PUE794" s="61"/>
      <c r="PUF794" s="61"/>
      <c r="PUG794" s="61"/>
      <c r="PUH794" s="61"/>
      <c r="PUI794" s="61"/>
      <c r="PUJ794" s="61"/>
      <c r="PUK794" s="61"/>
      <c r="PUL794" s="61"/>
      <c r="PUM794" s="61"/>
      <c r="PUN794" s="61"/>
      <c r="PUO794" s="61"/>
      <c r="PUP794" s="61"/>
      <c r="PUQ794" s="61"/>
      <c r="PUR794" s="61"/>
      <c r="PUS794" s="61"/>
      <c r="PUT794" s="61"/>
      <c r="PUU794" s="61"/>
      <c r="PUV794" s="61"/>
      <c r="PUW794" s="61"/>
      <c r="PUX794" s="61"/>
      <c r="PUY794" s="61"/>
      <c r="PUZ794" s="61"/>
      <c r="PVA794" s="61"/>
      <c r="PVB794" s="61"/>
      <c r="PVC794" s="61"/>
      <c r="PVD794" s="61"/>
      <c r="PVE794" s="61"/>
      <c r="PVF794" s="61"/>
      <c r="PVG794" s="61"/>
      <c r="PVH794" s="61"/>
      <c r="PVI794" s="61"/>
      <c r="PVJ794" s="61"/>
      <c r="PVK794" s="61"/>
      <c r="PVL794" s="61"/>
      <c r="PVM794" s="61"/>
      <c r="PVN794" s="61"/>
      <c r="PVO794" s="61"/>
      <c r="PVP794" s="61"/>
      <c r="PVQ794" s="61"/>
      <c r="PVR794" s="61"/>
      <c r="PVS794" s="61"/>
      <c r="PVT794" s="61"/>
      <c r="PVU794" s="61"/>
      <c r="PVV794" s="61"/>
      <c r="PVW794" s="61"/>
      <c r="PVX794" s="61"/>
      <c r="PVY794" s="61"/>
      <c r="PVZ794" s="61"/>
      <c r="PWA794" s="61"/>
      <c r="PWB794" s="61"/>
      <c r="PWC794" s="61"/>
      <c r="PWD794" s="61"/>
      <c r="PWE794" s="61"/>
      <c r="PWF794" s="61"/>
      <c r="PWG794" s="61"/>
      <c r="PWH794" s="61"/>
      <c r="PWI794" s="61"/>
      <c r="PWJ794" s="61"/>
      <c r="PWK794" s="61"/>
      <c r="PWL794" s="61"/>
      <c r="PWM794" s="61"/>
      <c r="PWN794" s="61"/>
      <c r="PWO794" s="61"/>
      <c r="PWP794" s="61"/>
      <c r="PWQ794" s="61"/>
      <c r="PWR794" s="61"/>
      <c r="PWS794" s="61"/>
      <c r="PWT794" s="61"/>
      <c r="PWU794" s="61"/>
      <c r="PWV794" s="61"/>
      <c r="PWW794" s="61"/>
      <c r="PWX794" s="61"/>
      <c r="PWY794" s="61"/>
      <c r="PWZ794" s="61"/>
      <c r="PXA794" s="61"/>
      <c r="PXB794" s="61"/>
      <c r="PXC794" s="61"/>
      <c r="PXD794" s="61"/>
      <c r="PXE794" s="61"/>
      <c r="PXF794" s="61"/>
      <c r="PXG794" s="61"/>
      <c r="PXH794" s="61"/>
      <c r="PXI794" s="61"/>
      <c r="PXJ794" s="61"/>
      <c r="PXK794" s="61"/>
      <c r="PXL794" s="61"/>
      <c r="PXM794" s="61"/>
      <c r="PXN794" s="61"/>
      <c r="PXO794" s="61"/>
      <c r="PXP794" s="61"/>
      <c r="PXQ794" s="61"/>
      <c r="PXR794" s="61"/>
      <c r="PXS794" s="61"/>
      <c r="PXT794" s="61"/>
      <c r="PXU794" s="61"/>
      <c r="PXV794" s="61"/>
      <c r="PXW794" s="61"/>
      <c r="PXX794" s="61"/>
      <c r="PXY794" s="61"/>
      <c r="PXZ794" s="61"/>
      <c r="PYA794" s="61"/>
      <c r="PYB794" s="61"/>
      <c r="PYC794" s="61"/>
      <c r="PYD794" s="61"/>
      <c r="PYE794" s="61"/>
      <c r="PYF794" s="61"/>
      <c r="PYG794" s="61"/>
      <c r="PYH794" s="61"/>
      <c r="PYI794" s="61"/>
      <c r="PYJ794" s="61"/>
      <c r="PYK794" s="61"/>
      <c r="PYL794" s="61"/>
      <c r="PYM794" s="61"/>
      <c r="PYN794" s="61"/>
      <c r="PYO794" s="61"/>
      <c r="PYP794" s="61"/>
      <c r="PYQ794" s="61"/>
      <c r="PYR794" s="61"/>
      <c r="PYS794" s="61"/>
      <c r="PYT794" s="61"/>
      <c r="PYU794" s="61"/>
      <c r="PYV794" s="61"/>
      <c r="PYW794" s="61"/>
      <c r="PYX794" s="61"/>
      <c r="PYY794" s="61"/>
      <c r="PYZ794" s="61"/>
      <c r="PZA794" s="61"/>
      <c r="PZB794" s="61"/>
      <c r="PZC794" s="61"/>
      <c r="PZD794" s="61"/>
      <c r="PZE794" s="61"/>
      <c r="PZF794" s="61"/>
      <c r="PZG794" s="61"/>
      <c r="PZH794" s="61"/>
      <c r="PZI794" s="61"/>
      <c r="PZJ794" s="61"/>
      <c r="PZK794" s="61"/>
      <c r="PZL794" s="61"/>
      <c r="PZM794" s="61"/>
      <c r="PZN794" s="61"/>
      <c r="PZO794" s="61"/>
      <c r="PZP794" s="61"/>
      <c r="PZQ794" s="61"/>
      <c r="PZR794" s="61"/>
      <c r="PZS794" s="61"/>
      <c r="PZT794" s="61"/>
      <c r="PZU794" s="61"/>
      <c r="PZV794" s="61"/>
      <c r="PZW794" s="61"/>
      <c r="PZX794" s="61"/>
      <c r="PZY794" s="61"/>
      <c r="PZZ794" s="61"/>
      <c r="QAA794" s="61"/>
      <c r="QAB794" s="61"/>
      <c r="QAC794" s="61"/>
      <c r="QAD794" s="61"/>
      <c r="QAE794" s="61"/>
      <c r="QAF794" s="61"/>
      <c r="QAG794" s="61"/>
      <c r="QAH794" s="61"/>
      <c r="QAI794" s="61"/>
      <c r="QAJ794" s="61"/>
      <c r="QAK794" s="61"/>
      <c r="QAL794" s="61"/>
      <c r="QAM794" s="61"/>
      <c r="QAN794" s="61"/>
      <c r="QAO794" s="61"/>
      <c r="QAP794" s="61"/>
      <c r="QAQ794" s="61"/>
      <c r="QAR794" s="61"/>
      <c r="QAS794" s="61"/>
      <c r="QAT794" s="61"/>
      <c r="QAU794" s="61"/>
      <c r="QAV794" s="61"/>
      <c r="QAW794" s="61"/>
      <c r="QAX794" s="61"/>
      <c r="QAY794" s="61"/>
      <c r="QAZ794" s="61"/>
      <c r="QBA794" s="61"/>
      <c r="QBB794" s="61"/>
      <c r="QBC794" s="61"/>
      <c r="QBD794" s="61"/>
      <c r="QBE794" s="61"/>
      <c r="QBF794" s="61"/>
      <c r="QBG794" s="61"/>
      <c r="QBH794" s="61"/>
      <c r="QBI794" s="61"/>
      <c r="QBJ794" s="61"/>
      <c r="QBK794" s="61"/>
      <c r="QBL794" s="61"/>
      <c r="QBM794" s="61"/>
      <c r="QBN794" s="61"/>
      <c r="QBO794" s="61"/>
      <c r="QBP794" s="61"/>
      <c r="QBQ794" s="61"/>
      <c r="QBR794" s="61"/>
      <c r="QBS794" s="61"/>
      <c r="QBT794" s="61"/>
      <c r="QBU794" s="61"/>
      <c r="QBV794" s="61"/>
      <c r="QBW794" s="61"/>
      <c r="QBX794" s="61"/>
      <c r="QBY794" s="61"/>
      <c r="QBZ794" s="61"/>
      <c r="QCA794" s="61"/>
      <c r="QCB794" s="61"/>
      <c r="QCC794" s="61"/>
      <c r="QCD794" s="61"/>
      <c r="QCE794" s="61"/>
      <c r="QCF794" s="61"/>
      <c r="QCG794" s="61"/>
      <c r="QCH794" s="61"/>
      <c r="QCI794" s="61"/>
      <c r="QCJ794" s="61"/>
      <c r="QCK794" s="61"/>
      <c r="QCL794" s="61"/>
      <c r="QCM794" s="61"/>
      <c r="QCN794" s="61"/>
      <c r="QCO794" s="61"/>
      <c r="QCP794" s="61"/>
      <c r="QCQ794" s="61"/>
      <c r="QCR794" s="61"/>
      <c r="QCS794" s="61"/>
      <c r="QCT794" s="61"/>
      <c r="QCU794" s="61"/>
      <c r="QCV794" s="61"/>
      <c r="QCW794" s="61"/>
      <c r="QCX794" s="61"/>
      <c r="QCY794" s="61"/>
      <c r="QCZ794" s="61"/>
      <c r="QDA794" s="61"/>
      <c r="QDB794" s="61"/>
      <c r="QDC794" s="61"/>
      <c r="QDD794" s="61"/>
      <c r="QDE794" s="61"/>
      <c r="QDF794" s="61"/>
      <c r="QDG794" s="61"/>
      <c r="QDH794" s="61"/>
      <c r="QDI794" s="61"/>
      <c r="QDJ794" s="61"/>
      <c r="QDK794" s="61"/>
      <c r="QDL794" s="61"/>
      <c r="QDM794" s="61"/>
      <c r="QDN794" s="61"/>
      <c r="QDO794" s="61"/>
      <c r="QDP794" s="61"/>
      <c r="QDQ794" s="61"/>
      <c r="QDR794" s="61"/>
      <c r="QDS794" s="61"/>
      <c r="QDT794" s="61"/>
      <c r="QDU794" s="61"/>
      <c r="QDV794" s="61"/>
      <c r="QDW794" s="61"/>
      <c r="QDX794" s="61"/>
      <c r="QDY794" s="61"/>
      <c r="QDZ794" s="61"/>
      <c r="QEA794" s="61"/>
      <c r="QEB794" s="61"/>
      <c r="QEC794" s="61"/>
      <c r="QED794" s="61"/>
      <c r="QEE794" s="61"/>
      <c r="QEF794" s="61"/>
      <c r="QEG794" s="61"/>
      <c r="QEH794" s="61"/>
      <c r="QEI794" s="61"/>
      <c r="QEJ794" s="61"/>
      <c r="QEK794" s="61"/>
      <c r="QEL794" s="61"/>
      <c r="QEM794" s="61"/>
      <c r="QEN794" s="61"/>
      <c r="QEO794" s="61"/>
      <c r="QEP794" s="61"/>
      <c r="QEQ794" s="61"/>
      <c r="QER794" s="61"/>
      <c r="QES794" s="61"/>
      <c r="QET794" s="61"/>
      <c r="QEU794" s="61"/>
      <c r="QEV794" s="61"/>
      <c r="QEW794" s="61"/>
      <c r="QEX794" s="61"/>
      <c r="QEY794" s="61"/>
      <c r="QEZ794" s="61"/>
      <c r="QFA794" s="61"/>
      <c r="QFB794" s="61"/>
      <c r="QFC794" s="61"/>
      <c r="QFD794" s="61"/>
      <c r="QFE794" s="61"/>
      <c r="QFF794" s="61"/>
      <c r="QFG794" s="61"/>
      <c r="QFH794" s="61"/>
      <c r="QFI794" s="61"/>
      <c r="QFJ794" s="61"/>
      <c r="QFK794" s="61"/>
      <c r="QFL794" s="61"/>
      <c r="QFM794" s="61"/>
      <c r="QFN794" s="61"/>
      <c r="QFO794" s="61"/>
      <c r="QFP794" s="61"/>
      <c r="QFQ794" s="61"/>
      <c r="QFR794" s="61"/>
      <c r="QFS794" s="61"/>
      <c r="QFT794" s="61"/>
      <c r="QFU794" s="61"/>
      <c r="QFV794" s="61"/>
      <c r="QFW794" s="61"/>
      <c r="QFX794" s="61"/>
      <c r="QFY794" s="61"/>
      <c r="QFZ794" s="61"/>
      <c r="QGA794" s="61"/>
      <c r="QGB794" s="61"/>
      <c r="QGC794" s="61"/>
      <c r="QGD794" s="61"/>
      <c r="QGE794" s="61"/>
      <c r="QGF794" s="61"/>
      <c r="QGG794" s="61"/>
      <c r="QGH794" s="61"/>
      <c r="QGI794" s="61"/>
      <c r="QGJ794" s="61"/>
      <c r="QGK794" s="61"/>
      <c r="QGL794" s="61"/>
      <c r="QGM794" s="61"/>
      <c r="QGN794" s="61"/>
      <c r="QGO794" s="61"/>
      <c r="QGP794" s="61"/>
      <c r="QGQ794" s="61"/>
      <c r="QGR794" s="61"/>
      <c r="QGS794" s="61"/>
      <c r="QGT794" s="61"/>
      <c r="QGU794" s="61"/>
      <c r="QGV794" s="61"/>
      <c r="QGW794" s="61"/>
      <c r="QGX794" s="61"/>
      <c r="QGY794" s="61"/>
      <c r="QGZ794" s="61"/>
      <c r="QHA794" s="61"/>
      <c r="QHB794" s="61"/>
      <c r="QHC794" s="61"/>
      <c r="QHD794" s="61"/>
      <c r="QHE794" s="61"/>
      <c r="QHF794" s="61"/>
      <c r="QHG794" s="61"/>
      <c r="QHH794" s="61"/>
      <c r="QHI794" s="61"/>
      <c r="QHJ794" s="61"/>
      <c r="QHK794" s="61"/>
      <c r="QHL794" s="61"/>
      <c r="QHM794" s="61"/>
      <c r="QHN794" s="61"/>
      <c r="QHO794" s="61"/>
      <c r="QHP794" s="61"/>
      <c r="QHQ794" s="61"/>
      <c r="QHR794" s="61"/>
      <c r="QHS794" s="61"/>
      <c r="QHT794" s="61"/>
      <c r="QHU794" s="61"/>
      <c r="QHV794" s="61"/>
      <c r="QHW794" s="61"/>
      <c r="QHX794" s="61"/>
      <c r="QHY794" s="61"/>
      <c r="QHZ794" s="61"/>
      <c r="QIA794" s="61"/>
      <c r="QIB794" s="61"/>
      <c r="QIC794" s="61"/>
      <c r="QID794" s="61"/>
      <c r="QIE794" s="61"/>
      <c r="QIF794" s="61"/>
      <c r="QIG794" s="61"/>
      <c r="QIH794" s="61"/>
      <c r="QII794" s="61"/>
      <c r="QIJ794" s="61"/>
      <c r="QIK794" s="61"/>
      <c r="QIL794" s="61"/>
      <c r="QIM794" s="61"/>
      <c r="QIN794" s="61"/>
      <c r="QIO794" s="61"/>
      <c r="QIP794" s="61"/>
      <c r="QIQ794" s="61"/>
      <c r="QIR794" s="61"/>
      <c r="QIS794" s="61"/>
      <c r="QIT794" s="61"/>
      <c r="QIU794" s="61"/>
      <c r="QIV794" s="61"/>
      <c r="QIW794" s="61"/>
      <c r="QIX794" s="61"/>
      <c r="QIY794" s="61"/>
      <c r="QIZ794" s="61"/>
      <c r="QJA794" s="61"/>
      <c r="QJB794" s="61"/>
      <c r="QJC794" s="61"/>
      <c r="QJD794" s="61"/>
      <c r="QJE794" s="61"/>
      <c r="QJF794" s="61"/>
      <c r="QJG794" s="61"/>
      <c r="QJH794" s="61"/>
      <c r="QJI794" s="61"/>
      <c r="QJJ794" s="61"/>
      <c r="QJK794" s="61"/>
      <c r="QJL794" s="61"/>
      <c r="QJM794" s="61"/>
      <c r="QJN794" s="61"/>
      <c r="QJO794" s="61"/>
      <c r="QJP794" s="61"/>
      <c r="QJQ794" s="61"/>
      <c r="QJR794" s="61"/>
      <c r="QJS794" s="61"/>
      <c r="QJT794" s="61"/>
      <c r="QJU794" s="61"/>
      <c r="QJV794" s="61"/>
      <c r="QJW794" s="61"/>
      <c r="QJX794" s="61"/>
      <c r="QJY794" s="61"/>
      <c r="QJZ794" s="61"/>
      <c r="QKA794" s="61"/>
      <c r="QKB794" s="61"/>
      <c r="QKC794" s="61"/>
      <c r="QKD794" s="61"/>
      <c r="QKE794" s="61"/>
      <c r="QKF794" s="61"/>
      <c r="QKG794" s="61"/>
      <c r="QKH794" s="61"/>
      <c r="QKI794" s="61"/>
      <c r="QKJ794" s="61"/>
      <c r="QKK794" s="61"/>
      <c r="QKL794" s="61"/>
      <c r="QKM794" s="61"/>
      <c r="QKN794" s="61"/>
      <c r="QKO794" s="61"/>
      <c r="QKP794" s="61"/>
      <c r="QKQ794" s="61"/>
      <c r="QKR794" s="61"/>
      <c r="QKS794" s="61"/>
      <c r="QKT794" s="61"/>
      <c r="QKU794" s="61"/>
      <c r="QKV794" s="61"/>
      <c r="QKW794" s="61"/>
      <c r="QKX794" s="61"/>
      <c r="QKY794" s="61"/>
      <c r="QKZ794" s="61"/>
      <c r="QLA794" s="61"/>
      <c r="QLB794" s="61"/>
      <c r="QLC794" s="61"/>
      <c r="QLD794" s="61"/>
      <c r="QLE794" s="61"/>
      <c r="QLF794" s="61"/>
      <c r="QLG794" s="61"/>
      <c r="QLH794" s="61"/>
      <c r="QLI794" s="61"/>
      <c r="QLJ794" s="61"/>
      <c r="QLK794" s="61"/>
      <c r="QLL794" s="61"/>
      <c r="QLM794" s="61"/>
      <c r="QLN794" s="61"/>
      <c r="QLO794" s="61"/>
      <c r="QLP794" s="61"/>
      <c r="QLQ794" s="61"/>
      <c r="QLR794" s="61"/>
      <c r="QLS794" s="61"/>
      <c r="QLT794" s="61"/>
      <c r="QLU794" s="61"/>
      <c r="QLV794" s="61"/>
      <c r="QLW794" s="61"/>
      <c r="QLX794" s="61"/>
      <c r="QLY794" s="61"/>
      <c r="QLZ794" s="61"/>
      <c r="QMA794" s="61"/>
      <c r="QMB794" s="61"/>
      <c r="QMC794" s="61"/>
      <c r="QMD794" s="61"/>
      <c r="QME794" s="61"/>
      <c r="QMF794" s="61"/>
      <c r="QMG794" s="61"/>
      <c r="QMH794" s="61"/>
      <c r="QMI794" s="61"/>
      <c r="QMJ794" s="61"/>
      <c r="QMK794" s="61"/>
      <c r="QML794" s="61"/>
      <c r="QMM794" s="61"/>
      <c r="QMN794" s="61"/>
      <c r="QMO794" s="61"/>
      <c r="QMP794" s="61"/>
      <c r="QMQ794" s="61"/>
      <c r="QMR794" s="61"/>
      <c r="QMS794" s="61"/>
      <c r="QMT794" s="61"/>
      <c r="QMU794" s="61"/>
      <c r="QMV794" s="61"/>
      <c r="QMW794" s="61"/>
      <c r="QMX794" s="61"/>
      <c r="QMY794" s="61"/>
      <c r="QMZ794" s="61"/>
      <c r="QNA794" s="61"/>
      <c r="QNB794" s="61"/>
      <c r="QNC794" s="61"/>
      <c r="QND794" s="61"/>
      <c r="QNE794" s="61"/>
      <c r="QNF794" s="61"/>
      <c r="QNG794" s="61"/>
      <c r="QNH794" s="61"/>
      <c r="QNI794" s="61"/>
      <c r="QNJ794" s="61"/>
      <c r="QNK794" s="61"/>
      <c r="QNL794" s="61"/>
      <c r="QNM794" s="61"/>
      <c r="QNN794" s="61"/>
      <c r="QNO794" s="61"/>
      <c r="QNP794" s="61"/>
      <c r="QNQ794" s="61"/>
      <c r="QNR794" s="61"/>
      <c r="QNS794" s="61"/>
      <c r="QNT794" s="61"/>
      <c r="QNU794" s="61"/>
      <c r="QNV794" s="61"/>
      <c r="QNW794" s="61"/>
      <c r="QNX794" s="61"/>
      <c r="QNY794" s="61"/>
      <c r="QNZ794" s="61"/>
      <c r="QOA794" s="61"/>
      <c r="QOB794" s="61"/>
      <c r="QOC794" s="61"/>
      <c r="QOD794" s="61"/>
      <c r="QOE794" s="61"/>
      <c r="QOF794" s="61"/>
      <c r="QOG794" s="61"/>
      <c r="QOH794" s="61"/>
      <c r="QOI794" s="61"/>
      <c r="QOJ794" s="61"/>
      <c r="QOK794" s="61"/>
      <c r="QOL794" s="61"/>
      <c r="QOM794" s="61"/>
      <c r="QON794" s="61"/>
      <c r="QOO794" s="61"/>
      <c r="QOP794" s="61"/>
      <c r="QOQ794" s="61"/>
      <c r="QOR794" s="61"/>
      <c r="QOS794" s="61"/>
      <c r="QOT794" s="61"/>
      <c r="QOU794" s="61"/>
      <c r="QOV794" s="61"/>
      <c r="QOW794" s="61"/>
      <c r="QOX794" s="61"/>
      <c r="QOY794" s="61"/>
      <c r="QOZ794" s="61"/>
      <c r="QPA794" s="61"/>
      <c r="QPB794" s="61"/>
      <c r="QPC794" s="61"/>
      <c r="QPD794" s="61"/>
      <c r="QPE794" s="61"/>
      <c r="QPF794" s="61"/>
      <c r="QPG794" s="61"/>
      <c r="QPH794" s="61"/>
      <c r="QPI794" s="61"/>
      <c r="QPJ794" s="61"/>
      <c r="QPK794" s="61"/>
      <c r="QPL794" s="61"/>
      <c r="QPM794" s="61"/>
      <c r="QPN794" s="61"/>
      <c r="QPO794" s="61"/>
      <c r="QPP794" s="61"/>
      <c r="QPQ794" s="61"/>
      <c r="QPR794" s="61"/>
      <c r="QPS794" s="61"/>
      <c r="QPT794" s="61"/>
      <c r="QPU794" s="61"/>
      <c r="QPV794" s="61"/>
      <c r="QPW794" s="61"/>
      <c r="QPX794" s="61"/>
      <c r="QPY794" s="61"/>
      <c r="QPZ794" s="61"/>
      <c r="QQA794" s="61"/>
      <c r="QQB794" s="61"/>
      <c r="QQC794" s="61"/>
      <c r="QQD794" s="61"/>
      <c r="QQE794" s="61"/>
      <c r="QQF794" s="61"/>
      <c r="QQG794" s="61"/>
      <c r="QQH794" s="61"/>
      <c r="QQI794" s="61"/>
      <c r="QQJ794" s="61"/>
      <c r="QQK794" s="61"/>
      <c r="QQL794" s="61"/>
      <c r="QQM794" s="61"/>
      <c r="QQN794" s="61"/>
      <c r="QQO794" s="61"/>
      <c r="QQP794" s="61"/>
      <c r="QQQ794" s="61"/>
      <c r="QQR794" s="61"/>
      <c r="QQS794" s="61"/>
      <c r="QQT794" s="61"/>
      <c r="QQU794" s="61"/>
      <c r="QQV794" s="61"/>
      <c r="QQW794" s="61"/>
      <c r="QQX794" s="61"/>
      <c r="QQY794" s="61"/>
      <c r="QQZ794" s="61"/>
      <c r="QRA794" s="61"/>
      <c r="QRB794" s="61"/>
      <c r="QRC794" s="61"/>
      <c r="QRD794" s="61"/>
      <c r="QRE794" s="61"/>
      <c r="QRF794" s="61"/>
      <c r="QRG794" s="61"/>
      <c r="QRH794" s="61"/>
      <c r="QRI794" s="61"/>
      <c r="QRJ794" s="61"/>
      <c r="QRK794" s="61"/>
      <c r="QRL794" s="61"/>
      <c r="QRM794" s="61"/>
      <c r="QRN794" s="61"/>
      <c r="QRO794" s="61"/>
      <c r="QRP794" s="61"/>
      <c r="QRQ794" s="61"/>
      <c r="QRR794" s="61"/>
      <c r="QRS794" s="61"/>
      <c r="QRT794" s="61"/>
      <c r="QRU794" s="61"/>
      <c r="QRV794" s="61"/>
      <c r="QRW794" s="61"/>
      <c r="QRX794" s="61"/>
      <c r="QRY794" s="61"/>
      <c r="QRZ794" s="61"/>
      <c r="QSA794" s="61"/>
      <c r="QSB794" s="61"/>
      <c r="QSC794" s="61"/>
      <c r="QSD794" s="61"/>
      <c r="QSE794" s="61"/>
      <c r="QSF794" s="61"/>
      <c r="QSG794" s="61"/>
      <c r="QSH794" s="61"/>
      <c r="QSI794" s="61"/>
      <c r="QSJ794" s="61"/>
      <c r="QSK794" s="61"/>
      <c r="QSL794" s="61"/>
      <c r="QSM794" s="61"/>
      <c r="QSN794" s="61"/>
      <c r="QSO794" s="61"/>
      <c r="QSP794" s="61"/>
      <c r="QSQ794" s="61"/>
      <c r="QSR794" s="61"/>
      <c r="QSS794" s="61"/>
      <c r="QST794" s="61"/>
      <c r="QSU794" s="61"/>
      <c r="QSV794" s="61"/>
      <c r="QSW794" s="61"/>
      <c r="QSX794" s="61"/>
      <c r="QSY794" s="61"/>
      <c r="QSZ794" s="61"/>
      <c r="QTA794" s="61"/>
      <c r="QTB794" s="61"/>
      <c r="QTC794" s="61"/>
      <c r="QTD794" s="61"/>
      <c r="QTE794" s="61"/>
      <c r="QTF794" s="61"/>
      <c r="QTG794" s="61"/>
      <c r="QTH794" s="61"/>
      <c r="QTI794" s="61"/>
      <c r="QTJ794" s="61"/>
      <c r="QTK794" s="61"/>
      <c r="QTL794" s="61"/>
      <c r="QTM794" s="61"/>
      <c r="QTN794" s="61"/>
      <c r="QTO794" s="61"/>
      <c r="QTP794" s="61"/>
      <c r="QTQ794" s="61"/>
      <c r="QTR794" s="61"/>
      <c r="QTS794" s="61"/>
      <c r="QTT794" s="61"/>
      <c r="QTU794" s="61"/>
      <c r="QTV794" s="61"/>
      <c r="QTW794" s="61"/>
      <c r="QTX794" s="61"/>
      <c r="QTY794" s="61"/>
      <c r="QTZ794" s="61"/>
      <c r="QUA794" s="61"/>
      <c r="QUB794" s="61"/>
      <c r="QUC794" s="61"/>
      <c r="QUD794" s="61"/>
      <c r="QUE794" s="61"/>
      <c r="QUF794" s="61"/>
      <c r="QUG794" s="61"/>
      <c r="QUH794" s="61"/>
      <c r="QUI794" s="61"/>
      <c r="QUJ794" s="61"/>
      <c r="QUK794" s="61"/>
      <c r="QUL794" s="61"/>
      <c r="QUM794" s="61"/>
      <c r="QUN794" s="61"/>
      <c r="QUO794" s="61"/>
      <c r="QUP794" s="61"/>
      <c r="QUQ794" s="61"/>
      <c r="QUR794" s="61"/>
      <c r="QUS794" s="61"/>
      <c r="QUT794" s="61"/>
      <c r="QUU794" s="61"/>
      <c r="QUV794" s="61"/>
      <c r="QUW794" s="61"/>
      <c r="QUX794" s="61"/>
      <c r="QUY794" s="61"/>
      <c r="QUZ794" s="61"/>
      <c r="QVA794" s="61"/>
      <c r="QVB794" s="61"/>
      <c r="QVC794" s="61"/>
      <c r="QVD794" s="61"/>
      <c r="QVE794" s="61"/>
      <c r="QVF794" s="61"/>
      <c r="QVG794" s="61"/>
      <c r="QVH794" s="61"/>
      <c r="QVI794" s="61"/>
      <c r="QVJ794" s="61"/>
      <c r="QVK794" s="61"/>
      <c r="QVL794" s="61"/>
      <c r="QVM794" s="61"/>
      <c r="QVN794" s="61"/>
      <c r="QVO794" s="61"/>
      <c r="QVP794" s="61"/>
      <c r="QVQ794" s="61"/>
      <c r="QVR794" s="61"/>
      <c r="QVS794" s="61"/>
      <c r="QVT794" s="61"/>
      <c r="QVU794" s="61"/>
      <c r="QVV794" s="61"/>
      <c r="QVW794" s="61"/>
      <c r="QVX794" s="61"/>
      <c r="QVY794" s="61"/>
      <c r="QVZ794" s="61"/>
      <c r="QWA794" s="61"/>
      <c r="QWB794" s="61"/>
      <c r="QWC794" s="61"/>
      <c r="QWD794" s="61"/>
      <c r="QWE794" s="61"/>
      <c r="QWF794" s="61"/>
      <c r="QWG794" s="61"/>
      <c r="QWH794" s="61"/>
      <c r="QWI794" s="61"/>
      <c r="QWJ794" s="61"/>
      <c r="QWK794" s="61"/>
      <c r="QWL794" s="61"/>
      <c r="QWM794" s="61"/>
      <c r="QWN794" s="61"/>
      <c r="QWO794" s="61"/>
      <c r="QWP794" s="61"/>
      <c r="QWQ794" s="61"/>
      <c r="QWR794" s="61"/>
      <c r="QWS794" s="61"/>
      <c r="QWT794" s="61"/>
      <c r="QWU794" s="61"/>
      <c r="QWV794" s="61"/>
      <c r="QWW794" s="61"/>
      <c r="QWX794" s="61"/>
      <c r="QWY794" s="61"/>
      <c r="QWZ794" s="61"/>
      <c r="QXA794" s="61"/>
      <c r="QXB794" s="61"/>
      <c r="QXC794" s="61"/>
      <c r="QXD794" s="61"/>
      <c r="QXE794" s="61"/>
      <c r="QXF794" s="61"/>
      <c r="QXG794" s="61"/>
      <c r="QXH794" s="61"/>
      <c r="QXI794" s="61"/>
      <c r="QXJ794" s="61"/>
      <c r="QXK794" s="61"/>
      <c r="QXL794" s="61"/>
      <c r="QXM794" s="61"/>
      <c r="QXN794" s="61"/>
      <c r="QXO794" s="61"/>
      <c r="QXP794" s="61"/>
      <c r="QXQ794" s="61"/>
      <c r="QXR794" s="61"/>
      <c r="QXS794" s="61"/>
      <c r="QXT794" s="61"/>
      <c r="QXU794" s="61"/>
      <c r="QXV794" s="61"/>
      <c r="QXW794" s="61"/>
      <c r="QXX794" s="61"/>
      <c r="QXY794" s="61"/>
      <c r="QXZ794" s="61"/>
      <c r="QYA794" s="61"/>
      <c r="QYB794" s="61"/>
      <c r="QYC794" s="61"/>
      <c r="QYD794" s="61"/>
      <c r="QYE794" s="61"/>
      <c r="QYF794" s="61"/>
      <c r="QYG794" s="61"/>
      <c r="QYH794" s="61"/>
      <c r="QYI794" s="61"/>
      <c r="QYJ794" s="61"/>
      <c r="QYK794" s="61"/>
      <c r="QYL794" s="61"/>
      <c r="QYM794" s="61"/>
      <c r="QYN794" s="61"/>
      <c r="QYO794" s="61"/>
      <c r="QYP794" s="61"/>
      <c r="QYQ794" s="61"/>
      <c r="QYR794" s="61"/>
      <c r="QYS794" s="61"/>
      <c r="QYT794" s="61"/>
      <c r="QYU794" s="61"/>
      <c r="QYV794" s="61"/>
      <c r="QYW794" s="61"/>
      <c r="QYX794" s="61"/>
      <c r="QYY794" s="61"/>
      <c r="QYZ794" s="61"/>
      <c r="QZA794" s="61"/>
      <c r="QZB794" s="61"/>
      <c r="QZC794" s="61"/>
      <c r="QZD794" s="61"/>
      <c r="QZE794" s="61"/>
      <c r="QZF794" s="61"/>
      <c r="QZG794" s="61"/>
      <c r="QZH794" s="61"/>
      <c r="QZI794" s="61"/>
      <c r="QZJ794" s="61"/>
      <c r="QZK794" s="61"/>
      <c r="QZL794" s="61"/>
      <c r="QZM794" s="61"/>
      <c r="QZN794" s="61"/>
      <c r="QZO794" s="61"/>
      <c r="QZP794" s="61"/>
      <c r="QZQ794" s="61"/>
      <c r="QZR794" s="61"/>
      <c r="QZS794" s="61"/>
      <c r="QZT794" s="61"/>
      <c r="QZU794" s="61"/>
      <c r="QZV794" s="61"/>
      <c r="QZW794" s="61"/>
      <c r="QZX794" s="61"/>
      <c r="QZY794" s="61"/>
      <c r="QZZ794" s="61"/>
      <c r="RAA794" s="61"/>
      <c r="RAB794" s="61"/>
      <c r="RAC794" s="61"/>
      <c r="RAD794" s="61"/>
      <c r="RAE794" s="61"/>
      <c r="RAF794" s="61"/>
      <c r="RAG794" s="61"/>
      <c r="RAH794" s="61"/>
      <c r="RAI794" s="61"/>
      <c r="RAJ794" s="61"/>
      <c r="RAK794" s="61"/>
      <c r="RAL794" s="61"/>
      <c r="RAM794" s="61"/>
      <c r="RAN794" s="61"/>
      <c r="RAO794" s="61"/>
      <c r="RAP794" s="61"/>
      <c r="RAQ794" s="61"/>
      <c r="RAR794" s="61"/>
      <c r="RAS794" s="61"/>
      <c r="RAT794" s="61"/>
      <c r="RAU794" s="61"/>
      <c r="RAV794" s="61"/>
      <c r="RAW794" s="61"/>
      <c r="RAX794" s="61"/>
      <c r="RAY794" s="61"/>
      <c r="RAZ794" s="61"/>
      <c r="RBA794" s="61"/>
      <c r="RBB794" s="61"/>
      <c r="RBC794" s="61"/>
      <c r="RBD794" s="61"/>
      <c r="RBE794" s="61"/>
      <c r="RBF794" s="61"/>
      <c r="RBG794" s="61"/>
      <c r="RBH794" s="61"/>
      <c r="RBI794" s="61"/>
      <c r="RBJ794" s="61"/>
      <c r="RBK794" s="61"/>
      <c r="RBL794" s="61"/>
      <c r="RBM794" s="61"/>
      <c r="RBN794" s="61"/>
      <c r="RBO794" s="61"/>
      <c r="RBP794" s="61"/>
      <c r="RBQ794" s="61"/>
      <c r="RBR794" s="61"/>
      <c r="RBS794" s="61"/>
      <c r="RBT794" s="61"/>
      <c r="RBU794" s="61"/>
      <c r="RBV794" s="61"/>
      <c r="RBW794" s="61"/>
      <c r="RBX794" s="61"/>
      <c r="RBY794" s="61"/>
      <c r="RBZ794" s="61"/>
      <c r="RCA794" s="61"/>
      <c r="RCB794" s="61"/>
      <c r="RCC794" s="61"/>
      <c r="RCD794" s="61"/>
      <c r="RCE794" s="61"/>
      <c r="RCF794" s="61"/>
      <c r="RCG794" s="61"/>
      <c r="RCH794" s="61"/>
      <c r="RCI794" s="61"/>
      <c r="RCJ794" s="61"/>
      <c r="RCK794" s="61"/>
      <c r="RCL794" s="61"/>
      <c r="RCM794" s="61"/>
      <c r="RCN794" s="61"/>
      <c r="RCO794" s="61"/>
      <c r="RCP794" s="61"/>
      <c r="RCQ794" s="61"/>
      <c r="RCR794" s="61"/>
      <c r="RCS794" s="61"/>
      <c r="RCT794" s="61"/>
      <c r="RCU794" s="61"/>
      <c r="RCV794" s="61"/>
      <c r="RCW794" s="61"/>
      <c r="RCX794" s="61"/>
      <c r="RCY794" s="61"/>
      <c r="RCZ794" s="61"/>
      <c r="RDA794" s="61"/>
      <c r="RDB794" s="61"/>
      <c r="RDC794" s="61"/>
      <c r="RDD794" s="61"/>
      <c r="RDE794" s="61"/>
      <c r="RDF794" s="61"/>
      <c r="RDG794" s="61"/>
      <c r="RDH794" s="61"/>
      <c r="RDI794" s="61"/>
      <c r="RDJ794" s="61"/>
      <c r="RDK794" s="61"/>
      <c r="RDL794" s="61"/>
      <c r="RDM794" s="61"/>
      <c r="RDN794" s="61"/>
      <c r="RDO794" s="61"/>
      <c r="RDP794" s="61"/>
      <c r="RDQ794" s="61"/>
      <c r="RDR794" s="61"/>
      <c r="RDS794" s="61"/>
      <c r="RDT794" s="61"/>
      <c r="RDU794" s="61"/>
      <c r="RDV794" s="61"/>
      <c r="RDW794" s="61"/>
      <c r="RDX794" s="61"/>
      <c r="RDY794" s="61"/>
      <c r="RDZ794" s="61"/>
      <c r="REA794" s="61"/>
      <c r="REB794" s="61"/>
      <c r="REC794" s="61"/>
      <c r="RED794" s="61"/>
      <c r="REE794" s="61"/>
      <c r="REF794" s="61"/>
      <c r="REG794" s="61"/>
      <c r="REH794" s="61"/>
      <c r="REI794" s="61"/>
      <c r="REJ794" s="61"/>
      <c r="REK794" s="61"/>
      <c r="REL794" s="61"/>
      <c r="REM794" s="61"/>
      <c r="REN794" s="61"/>
      <c r="REO794" s="61"/>
      <c r="REP794" s="61"/>
      <c r="REQ794" s="61"/>
      <c r="RER794" s="61"/>
      <c r="RES794" s="61"/>
      <c r="RET794" s="61"/>
      <c r="REU794" s="61"/>
      <c r="REV794" s="61"/>
      <c r="REW794" s="61"/>
      <c r="REX794" s="61"/>
      <c r="REY794" s="61"/>
      <c r="REZ794" s="61"/>
      <c r="RFA794" s="61"/>
      <c r="RFB794" s="61"/>
      <c r="RFC794" s="61"/>
      <c r="RFD794" s="61"/>
      <c r="RFE794" s="61"/>
      <c r="RFF794" s="61"/>
      <c r="RFG794" s="61"/>
      <c r="RFH794" s="61"/>
      <c r="RFI794" s="61"/>
      <c r="RFJ794" s="61"/>
      <c r="RFK794" s="61"/>
      <c r="RFL794" s="61"/>
      <c r="RFM794" s="61"/>
      <c r="RFN794" s="61"/>
      <c r="RFO794" s="61"/>
      <c r="RFP794" s="61"/>
      <c r="RFQ794" s="61"/>
      <c r="RFR794" s="61"/>
      <c r="RFS794" s="61"/>
      <c r="RFT794" s="61"/>
      <c r="RFU794" s="61"/>
      <c r="RFV794" s="61"/>
      <c r="RFW794" s="61"/>
      <c r="RFX794" s="61"/>
      <c r="RFY794" s="61"/>
      <c r="RFZ794" s="61"/>
      <c r="RGA794" s="61"/>
      <c r="RGB794" s="61"/>
      <c r="RGC794" s="61"/>
      <c r="RGD794" s="61"/>
      <c r="RGE794" s="61"/>
      <c r="RGF794" s="61"/>
      <c r="RGG794" s="61"/>
      <c r="RGH794" s="61"/>
      <c r="RGI794" s="61"/>
      <c r="RGJ794" s="61"/>
      <c r="RGK794" s="61"/>
      <c r="RGL794" s="61"/>
      <c r="RGM794" s="61"/>
      <c r="RGN794" s="61"/>
      <c r="RGO794" s="61"/>
      <c r="RGP794" s="61"/>
      <c r="RGQ794" s="61"/>
      <c r="RGR794" s="61"/>
      <c r="RGS794" s="61"/>
      <c r="RGT794" s="61"/>
      <c r="RGU794" s="61"/>
      <c r="RGV794" s="61"/>
      <c r="RGW794" s="61"/>
      <c r="RGX794" s="61"/>
      <c r="RGY794" s="61"/>
      <c r="RGZ794" s="61"/>
      <c r="RHA794" s="61"/>
      <c r="RHB794" s="61"/>
      <c r="RHC794" s="61"/>
      <c r="RHD794" s="61"/>
      <c r="RHE794" s="61"/>
      <c r="RHF794" s="61"/>
      <c r="RHG794" s="61"/>
      <c r="RHH794" s="61"/>
      <c r="RHI794" s="61"/>
      <c r="RHJ794" s="61"/>
      <c r="RHK794" s="61"/>
      <c r="RHL794" s="61"/>
      <c r="RHM794" s="61"/>
      <c r="RHN794" s="61"/>
      <c r="RHO794" s="61"/>
      <c r="RHP794" s="61"/>
      <c r="RHQ794" s="61"/>
      <c r="RHR794" s="61"/>
      <c r="RHS794" s="61"/>
      <c r="RHT794" s="61"/>
      <c r="RHU794" s="61"/>
      <c r="RHV794" s="61"/>
      <c r="RHW794" s="61"/>
      <c r="RHX794" s="61"/>
      <c r="RHY794" s="61"/>
      <c r="RHZ794" s="61"/>
      <c r="RIA794" s="61"/>
      <c r="RIB794" s="61"/>
      <c r="RIC794" s="61"/>
      <c r="RID794" s="61"/>
      <c r="RIE794" s="61"/>
      <c r="RIF794" s="61"/>
      <c r="RIG794" s="61"/>
      <c r="RIH794" s="61"/>
      <c r="RII794" s="61"/>
      <c r="RIJ794" s="61"/>
      <c r="RIK794" s="61"/>
      <c r="RIL794" s="61"/>
      <c r="RIM794" s="61"/>
      <c r="RIN794" s="61"/>
      <c r="RIO794" s="61"/>
      <c r="RIP794" s="61"/>
      <c r="RIQ794" s="61"/>
      <c r="RIR794" s="61"/>
      <c r="RIS794" s="61"/>
      <c r="RIT794" s="61"/>
      <c r="RIU794" s="61"/>
      <c r="RIV794" s="61"/>
      <c r="RIW794" s="61"/>
      <c r="RIX794" s="61"/>
      <c r="RIY794" s="61"/>
      <c r="RIZ794" s="61"/>
      <c r="RJA794" s="61"/>
      <c r="RJB794" s="61"/>
      <c r="RJC794" s="61"/>
      <c r="RJD794" s="61"/>
      <c r="RJE794" s="61"/>
      <c r="RJF794" s="61"/>
      <c r="RJG794" s="61"/>
      <c r="RJH794" s="61"/>
      <c r="RJI794" s="61"/>
      <c r="RJJ794" s="61"/>
      <c r="RJK794" s="61"/>
      <c r="RJL794" s="61"/>
      <c r="RJM794" s="61"/>
      <c r="RJN794" s="61"/>
      <c r="RJO794" s="61"/>
      <c r="RJP794" s="61"/>
      <c r="RJQ794" s="61"/>
      <c r="RJR794" s="61"/>
      <c r="RJS794" s="61"/>
      <c r="RJT794" s="61"/>
      <c r="RJU794" s="61"/>
      <c r="RJV794" s="61"/>
      <c r="RJW794" s="61"/>
      <c r="RJX794" s="61"/>
      <c r="RJY794" s="61"/>
      <c r="RJZ794" s="61"/>
      <c r="RKA794" s="61"/>
      <c r="RKB794" s="61"/>
      <c r="RKC794" s="61"/>
      <c r="RKD794" s="61"/>
      <c r="RKE794" s="61"/>
      <c r="RKF794" s="61"/>
      <c r="RKG794" s="61"/>
      <c r="RKH794" s="61"/>
      <c r="RKI794" s="61"/>
      <c r="RKJ794" s="61"/>
      <c r="RKK794" s="61"/>
      <c r="RKL794" s="61"/>
      <c r="RKM794" s="61"/>
      <c r="RKN794" s="61"/>
      <c r="RKO794" s="61"/>
      <c r="RKP794" s="61"/>
      <c r="RKQ794" s="61"/>
      <c r="RKR794" s="61"/>
      <c r="RKS794" s="61"/>
      <c r="RKT794" s="61"/>
      <c r="RKU794" s="61"/>
      <c r="RKV794" s="61"/>
      <c r="RKW794" s="61"/>
      <c r="RKX794" s="61"/>
      <c r="RKY794" s="61"/>
      <c r="RKZ794" s="61"/>
      <c r="RLA794" s="61"/>
      <c r="RLB794" s="61"/>
      <c r="RLC794" s="61"/>
      <c r="RLD794" s="61"/>
      <c r="RLE794" s="61"/>
      <c r="RLF794" s="61"/>
      <c r="RLG794" s="61"/>
      <c r="RLH794" s="61"/>
      <c r="RLI794" s="61"/>
      <c r="RLJ794" s="61"/>
      <c r="RLK794" s="61"/>
      <c r="RLL794" s="61"/>
      <c r="RLM794" s="61"/>
      <c r="RLN794" s="61"/>
      <c r="RLO794" s="61"/>
      <c r="RLP794" s="61"/>
      <c r="RLQ794" s="61"/>
      <c r="RLR794" s="61"/>
      <c r="RLS794" s="61"/>
      <c r="RLT794" s="61"/>
      <c r="RLU794" s="61"/>
      <c r="RLV794" s="61"/>
      <c r="RLW794" s="61"/>
      <c r="RLX794" s="61"/>
      <c r="RLY794" s="61"/>
      <c r="RLZ794" s="61"/>
      <c r="RMA794" s="61"/>
      <c r="RMB794" s="61"/>
      <c r="RMC794" s="61"/>
      <c r="RMD794" s="61"/>
      <c r="RME794" s="61"/>
      <c r="RMF794" s="61"/>
      <c r="RMG794" s="61"/>
      <c r="RMH794" s="61"/>
      <c r="RMI794" s="61"/>
      <c r="RMJ794" s="61"/>
      <c r="RMK794" s="61"/>
      <c r="RML794" s="61"/>
      <c r="RMM794" s="61"/>
      <c r="RMN794" s="61"/>
      <c r="RMO794" s="61"/>
      <c r="RMP794" s="61"/>
      <c r="RMQ794" s="61"/>
      <c r="RMR794" s="61"/>
      <c r="RMS794" s="61"/>
      <c r="RMT794" s="61"/>
      <c r="RMU794" s="61"/>
      <c r="RMV794" s="61"/>
      <c r="RMW794" s="61"/>
      <c r="RMX794" s="61"/>
      <c r="RMY794" s="61"/>
      <c r="RMZ794" s="61"/>
      <c r="RNA794" s="61"/>
      <c r="RNB794" s="61"/>
      <c r="RNC794" s="61"/>
      <c r="RND794" s="61"/>
      <c r="RNE794" s="61"/>
      <c r="RNF794" s="61"/>
      <c r="RNG794" s="61"/>
      <c r="RNH794" s="61"/>
      <c r="RNI794" s="61"/>
      <c r="RNJ794" s="61"/>
      <c r="RNK794" s="61"/>
      <c r="RNL794" s="61"/>
      <c r="RNM794" s="61"/>
      <c r="RNN794" s="61"/>
      <c r="RNO794" s="61"/>
      <c r="RNP794" s="61"/>
      <c r="RNQ794" s="61"/>
      <c r="RNR794" s="61"/>
      <c r="RNS794" s="61"/>
      <c r="RNT794" s="61"/>
      <c r="RNU794" s="61"/>
      <c r="RNV794" s="61"/>
      <c r="RNW794" s="61"/>
      <c r="RNX794" s="61"/>
      <c r="RNY794" s="61"/>
      <c r="RNZ794" s="61"/>
      <c r="ROA794" s="61"/>
      <c r="ROB794" s="61"/>
      <c r="ROC794" s="61"/>
      <c r="ROD794" s="61"/>
      <c r="ROE794" s="61"/>
      <c r="ROF794" s="61"/>
      <c r="ROG794" s="61"/>
      <c r="ROH794" s="61"/>
      <c r="ROI794" s="61"/>
      <c r="ROJ794" s="61"/>
      <c r="ROK794" s="61"/>
      <c r="ROL794" s="61"/>
      <c r="ROM794" s="61"/>
      <c r="RON794" s="61"/>
      <c r="ROO794" s="61"/>
      <c r="ROP794" s="61"/>
      <c r="ROQ794" s="61"/>
      <c r="ROR794" s="61"/>
      <c r="ROS794" s="61"/>
      <c r="ROT794" s="61"/>
      <c r="ROU794" s="61"/>
      <c r="ROV794" s="61"/>
      <c r="ROW794" s="61"/>
      <c r="ROX794" s="61"/>
      <c r="ROY794" s="61"/>
      <c r="ROZ794" s="61"/>
      <c r="RPA794" s="61"/>
      <c r="RPB794" s="61"/>
      <c r="RPC794" s="61"/>
      <c r="RPD794" s="61"/>
      <c r="RPE794" s="61"/>
      <c r="RPF794" s="61"/>
      <c r="RPG794" s="61"/>
      <c r="RPH794" s="61"/>
      <c r="RPI794" s="61"/>
      <c r="RPJ794" s="61"/>
      <c r="RPK794" s="61"/>
      <c r="RPL794" s="61"/>
      <c r="RPM794" s="61"/>
      <c r="RPN794" s="61"/>
      <c r="RPO794" s="61"/>
      <c r="RPP794" s="61"/>
      <c r="RPQ794" s="61"/>
      <c r="RPR794" s="61"/>
      <c r="RPS794" s="61"/>
      <c r="RPT794" s="61"/>
      <c r="RPU794" s="61"/>
      <c r="RPV794" s="61"/>
      <c r="RPW794" s="61"/>
      <c r="RPX794" s="61"/>
      <c r="RPY794" s="61"/>
      <c r="RPZ794" s="61"/>
      <c r="RQA794" s="61"/>
      <c r="RQB794" s="61"/>
      <c r="RQC794" s="61"/>
      <c r="RQD794" s="61"/>
      <c r="RQE794" s="61"/>
      <c r="RQF794" s="61"/>
      <c r="RQG794" s="61"/>
      <c r="RQH794" s="61"/>
      <c r="RQI794" s="61"/>
      <c r="RQJ794" s="61"/>
      <c r="RQK794" s="61"/>
      <c r="RQL794" s="61"/>
      <c r="RQM794" s="61"/>
      <c r="RQN794" s="61"/>
      <c r="RQO794" s="61"/>
      <c r="RQP794" s="61"/>
      <c r="RQQ794" s="61"/>
      <c r="RQR794" s="61"/>
      <c r="RQS794" s="61"/>
      <c r="RQT794" s="61"/>
      <c r="RQU794" s="61"/>
      <c r="RQV794" s="61"/>
      <c r="RQW794" s="61"/>
      <c r="RQX794" s="61"/>
      <c r="RQY794" s="61"/>
      <c r="RQZ794" s="61"/>
      <c r="RRA794" s="61"/>
      <c r="RRB794" s="61"/>
      <c r="RRC794" s="61"/>
      <c r="RRD794" s="61"/>
      <c r="RRE794" s="61"/>
      <c r="RRF794" s="61"/>
      <c r="RRG794" s="61"/>
      <c r="RRH794" s="61"/>
      <c r="RRI794" s="61"/>
      <c r="RRJ794" s="61"/>
      <c r="RRK794" s="61"/>
      <c r="RRL794" s="61"/>
      <c r="RRM794" s="61"/>
      <c r="RRN794" s="61"/>
      <c r="RRO794" s="61"/>
      <c r="RRP794" s="61"/>
      <c r="RRQ794" s="61"/>
      <c r="RRR794" s="61"/>
      <c r="RRS794" s="61"/>
      <c r="RRT794" s="61"/>
      <c r="RRU794" s="61"/>
      <c r="RRV794" s="61"/>
      <c r="RRW794" s="61"/>
      <c r="RRX794" s="61"/>
      <c r="RRY794" s="61"/>
      <c r="RRZ794" s="61"/>
      <c r="RSA794" s="61"/>
      <c r="RSB794" s="61"/>
      <c r="RSC794" s="61"/>
      <c r="RSD794" s="61"/>
      <c r="RSE794" s="61"/>
      <c r="RSF794" s="61"/>
      <c r="RSG794" s="61"/>
      <c r="RSH794" s="61"/>
      <c r="RSI794" s="61"/>
      <c r="RSJ794" s="61"/>
      <c r="RSK794" s="61"/>
      <c r="RSL794" s="61"/>
      <c r="RSM794" s="61"/>
      <c r="RSN794" s="61"/>
      <c r="RSO794" s="61"/>
      <c r="RSP794" s="61"/>
      <c r="RSQ794" s="61"/>
      <c r="RSR794" s="61"/>
      <c r="RSS794" s="61"/>
      <c r="RST794" s="61"/>
      <c r="RSU794" s="61"/>
      <c r="RSV794" s="61"/>
      <c r="RSW794" s="61"/>
      <c r="RSX794" s="61"/>
      <c r="RSY794" s="61"/>
      <c r="RSZ794" s="61"/>
      <c r="RTA794" s="61"/>
      <c r="RTB794" s="61"/>
      <c r="RTC794" s="61"/>
      <c r="RTD794" s="61"/>
      <c r="RTE794" s="61"/>
      <c r="RTF794" s="61"/>
      <c r="RTG794" s="61"/>
      <c r="RTH794" s="61"/>
      <c r="RTI794" s="61"/>
      <c r="RTJ794" s="61"/>
      <c r="RTK794" s="61"/>
      <c r="RTL794" s="61"/>
      <c r="RTM794" s="61"/>
      <c r="RTN794" s="61"/>
      <c r="RTO794" s="61"/>
      <c r="RTP794" s="61"/>
      <c r="RTQ794" s="61"/>
      <c r="RTR794" s="61"/>
      <c r="RTS794" s="61"/>
      <c r="RTT794" s="61"/>
      <c r="RTU794" s="61"/>
      <c r="RTV794" s="61"/>
      <c r="RTW794" s="61"/>
      <c r="RTX794" s="61"/>
      <c r="RTY794" s="61"/>
      <c r="RTZ794" s="61"/>
      <c r="RUA794" s="61"/>
      <c r="RUB794" s="61"/>
      <c r="RUC794" s="61"/>
      <c r="RUD794" s="61"/>
      <c r="RUE794" s="61"/>
      <c r="RUF794" s="61"/>
      <c r="RUG794" s="61"/>
      <c r="RUH794" s="61"/>
      <c r="RUI794" s="61"/>
      <c r="RUJ794" s="61"/>
      <c r="RUK794" s="61"/>
      <c r="RUL794" s="61"/>
      <c r="RUM794" s="61"/>
      <c r="RUN794" s="61"/>
      <c r="RUO794" s="61"/>
      <c r="RUP794" s="61"/>
      <c r="RUQ794" s="61"/>
      <c r="RUR794" s="61"/>
      <c r="RUS794" s="61"/>
      <c r="RUT794" s="61"/>
      <c r="RUU794" s="61"/>
      <c r="RUV794" s="61"/>
      <c r="RUW794" s="61"/>
      <c r="RUX794" s="61"/>
      <c r="RUY794" s="61"/>
      <c r="RUZ794" s="61"/>
      <c r="RVA794" s="61"/>
      <c r="RVB794" s="61"/>
      <c r="RVC794" s="61"/>
      <c r="RVD794" s="61"/>
      <c r="RVE794" s="61"/>
      <c r="RVF794" s="61"/>
      <c r="RVG794" s="61"/>
      <c r="RVH794" s="61"/>
      <c r="RVI794" s="61"/>
      <c r="RVJ794" s="61"/>
      <c r="RVK794" s="61"/>
      <c r="RVL794" s="61"/>
      <c r="RVM794" s="61"/>
      <c r="RVN794" s="61"/>
      <c r="RVO794" s="61"/>
      <c r="RVP794" s="61"/>
      <c r="RVQ794" s="61"/>
      <c r="RVR794" s="61"/>
      <c r="RVS794" s="61"/>
      <c r="RVT794" s="61"/>
      <c r="RVU794" s="61"/>
      <c r="RVV794" s="61"/>
      <c r="RVW794" s="61"/>
      <c r="RVX794" s="61"/>
      <c r="RVY794" s="61"/>
      <c r="RVZ794" s="61"/>
      <c r="RWA794" s="61"/>
      <c r="RWB794" s="61"/>
      <c r="RWC794" s="61"/>
      <c r="RWD794" s="61"/>
      <c r="RWE794" s="61"/>
      <c r="RWF794" s="61"/>
      <c r="RWG794" s="61"/>
      <c r="RWH794" s="61"/>
      <c r="RWI794" s="61"/>
      <c r="RWJ794" s="61"/>
      <c r="RWK794" s="61"/>
      <c r="RWL794" s="61"/>
      <c r="RWM794" s="61"/>
      <c r="RWN794" s="61"/>
      <c r="RWO794" s="61"/>
      <c r="RWP794" s="61"/>
      <c r="RWQ794" s="61"/>
      <c r="RWR794" s="61"/>
      <c r="RWS794" s="61"/>
      <c r="RWT794" s="61"/>
      <c r="RWU794" s="61"/>
      <c r="RWV794" s="61"/>
      <c r="RWW794" s="61"/>
      <c r="RWX794" s="61"/>
      <c r="RWY794" s="61"/>
      <c r="RWZ794" s="61"/>
      <c r="RXA794" s="61"/>
      <c r="RXB794" s="61"/>
      <c r="RXC794" s="61"/>
      <c r="RXD794" s="61"/>
      <c r="RXE794" s="61"/>
      <c r="RXF794" s="61"/>
      <c r="RXG794" s="61"/>
      <c r="RXH794" s="61"/>
      <c r="RXI794" s="61"/>
      <c r="RXJ794" s="61"/>
      <c r="RXK794" s="61"/>
      <c r="RXL794" s="61"/>
      <c r="RXM794" s="61"/>
      <c r="RXN794" s="61"/>
      <c r="RXO794" s="61"/>
      <c r="RXP794" s="61"/>
      <c r="RXQ794" s="61"/>
      <c r="RXR794" s="61"/>
      <c r="RXS794" s="61"/>
      <c r="RXT794" s="61"/>
      <c r="RXU794" s="61"/>
      <c r="RXV794" s="61"/>
      <c r="RXW794" s="61"/>
      <c r="RXX794" s="61"/>
      <c r="RXY794" s="61"/>
      <c r="RXZ794" s="61"/>
      <c r="RYA794" s="61"/>
      <c r="RYB794" s="61"/>
      <c r="RYC794" s="61"/>
      <c r="RYD794" s="61"/>
      <c r="RYE794" s="61"/>
      <c r="RYF794" s="61"/>
      <c r="RYG794" s="61"/>
      <c r="RYH794" s="61"/>
      <c r="RYI794" s="61"/>
      <c r="RYJ794" s="61"/>
      <c r="RYK794" s="61"/>
      <c r="RYL794" s="61"/>
      <c r="RYM794" s="61"/>
      <c r="RYN794" s="61"/>
      <c r="RYO794" s="61"/>
      <c r="RYP794" s="61"/>
      <c r="RYQ794" s="61"/>
      <c r="RYR794" s="61"/>
      <c r="RYS794" s="61"/>
      <c r="RYT794" s="61"/>
      <c r="RYU794" s="61"/>
      <c r="RYV794" s="61"/>
      <c r="RYW794" s="61"/>
      <c r="RYX794" s="61"/>
      <c r="RYY794" s="61"/>
      <c r="RYZ794" s="61"/>
      <c r="RZA794" s="61"/>
      <c r="RZB794" s="61"/>
      <c r="RZC794" s="61"/>
      <c r="RZD794" s="61"/>
      <c r="RZE794" s="61"/>
      <c r="RZF794" s="61"/>
      <c r="RZG794" s="61"/>
      <c r="RZH794" s="61"/>
      <c r="RZI794" s="61"/>
      <c r="RZJ794" s="61"/>
      <c r="RZK794" s="61"/>
      <c r="RZL794" s="61"/>
      <c r="RZM794" s="61"/>
      <c r="RZN794" s="61"/>
      <c r="RZO794" s="61"/>
      <c r="RZP794" s="61"/>
      <c r="RZQ794" s="61"/>
      <c r="RZR794" s="61"/>
      <c r="RZS794" s="61"/>
      <c r="RZT794" s="61"/>
      <c r="RZU794" s="61"/>
      <c r="RZV794" s="61"/>
      <c r="RZW794" s="61"/>
      <c r="RZX794" s="61"/>
      <c r="RZY794" s="61"/>
      <c r="RZZ794" s="61"/>
      <c r="SAA794" s="61"/>
      <c r="SAB794" s="61"/>
      <c r="SAC794" s="61"/>
      <c r="SAD794" s="61"/>
      <c r="SAE794" s="61"/>
      <c r="SAF794" s="61"/>
      <c r="SAG794" s="61"/>
      <c r="SAH794" s="61"/>
      <c r="SAI794" s="61"/>
      <c r="SAJ794" s="61"/>
      <c r="SAK794" s="61"/>
      <c r="SAL794" s="61"/>
      <c r="SAM794" s="61"/>
      <c r="SAN794" s="61"/>
      <c r="SAO794" s="61"/>
      <c r="SAP794" s="61"/>
      <c r="SAQ794" s="61"/>
      <c r="SAR794" s="61"/>
      <c r="SAS794" s="61"/>
      <c r="SAT794" s="61"/>
      <c r="SAU794" s="61"/>
      <c r="SAV794" s="61"/>
      <c r="SAW794" s="61"/>
      <c r="SAX794" s="61"/>
      <c r="SAY794" s="61"/>
      <c r="SAZ794" s="61"/>
      <c r="SBA794" s="61"/>
      <c r="SBB794" s="61"/>
      <c r="SBC794" s="61"/>
      <c r="SBD794" s="61"/>
      <c r="SBE794" s="61"/>
      <c r="SBF794" s="61"/>
      <c r="SBG794" s="61"/>
      <c r="SBH794" s="61"/>
      <c r="SBI794" s="61"/>
      <c r="SBJ794" s="61"/>
      <c r="SBK794" s="61"/>
      <c r="SBL794" s="61"/>
      <c r="SBM794" s="61"/>
      <c r="SBN794" s="61"/>
      <c r="SBO794" s="61"/>
      <c r="SBP794" s="61"/>
      <c r="SBQ794" s="61"/>
      <c r="SBR794" s="61"/>
      <c r="SBS794" s="61"/>
      <c r="SBT794" s="61"/>
      <c r="SBU794" s="61"/>
      <c r="SBV794" s="61"/>
      <c r="SBW794" s="61"/>
      <c r="SBX794" s="61"/>
      <c r="SBY794" s="61"/>
      <c r="SBZ794" s="61"/>
      <c r="SCA794" s="61"/>
      <c r="SCB794" s="61"/>
      <c r="SCC794" s="61"/>
      <c r="SCD794" s="61"/>
      <c r="SCE794" s="61"/>
      <c r="SCF794" s="61"/>
      <c r="SCG794" s="61"/>
      <c r="SCH794" s="61"/>
      <c r="SCI794" s="61"/>
      <c r="SCJ794" s="61"/>
      <c r="SCK794" s="61"/>
      <c r="SCL794" s="61"/>
      <c r="SCM794" s="61"/>
      <c r="SCN794" s="61"/>
      <c r="SCO794" s="61"/>
      <c r="SCP794" s="61"/>
      <c r="SCQ794" s="61"/>
      <c r="SCR794" s="61"/>
      <c r="SCS794" s="61"/>
      <c r="SCT794" s="61"/>
      <c r="SCU794" s="61"/>
      <c r="SCV794" s="61"/>
      <c r="SCW794" s="61"/>
      <c r="SCX794" s="61"/>
      <c r="SCY794" s="61"/>
      <c r="SCZ794" s="61"/>
      <c r="SDA794" s="61"/>
      <c r="SDB794" s="61"/>
      <c r="SDC794" s="61"/>
      <c r="SDD794" s="61"/>
      <c r="SDE794" s="61"/>
      <c r="SDF794" s="61"/>
      <c r="SDG794" s="61"/>
      <c r="SDH794" s="61"/>
      <c r="SDI794" s="61"/>
      <c r="SDJ794" s="61"/>
      <c r="SDK794" s="61"/>
      <c r="SDL794" s="61"/>
      <c r="SDM794" s="61"/>
      <c r="SDN794" s="61"/>
      <c r="SDO794" s="61"/>
      <c r="SDP794" s="61"/>
      <c r="SDQ794" s="61"/>
      <c r="SDR794" s="61"/>
      <c r="SDS794" s="61"/>
      <c r="SDT794" s="61"/>
      <c r="SDU794" s="61"/>
      <c r="SDV794" s="61"/>
      <c r="SDW794" s="61"/>
      <c r="SDX794" s="61"/>
      <c r="SDY794" s="61"/>
      <c r="SDZ794" s="61"/>
      <c r="SEA794" s="61"/>
      <c r="SEB794" s="61"/>
      <c r="SEC794" s="61"/>
      <c r="SED794" s="61"/>
      <c r="SEE794" s="61"/>
      <c r="SEF794" s="61"/>
      <c r="SEG794" s="61"/>
      <c r="SEH794" s="61"/>
      <c r="SEI794" s="61"/>
      <c r="SEJ794" s="61"/>
      <c r="SEK794" s="61"/>
      <c r="SEL794" s="61"/>
      <c r="SEM794" s="61"/>
      <c r="SEN794" s="61"/>
      <c r="SEO794" s="61"/>
      <c r="SEP794" s="61"/>
      <c r="SEQ794" s="61"/>
      <c r="SER794" s="61"/>
      <c r="SES794" s="61"/>
      <c r="SET794" s="61"/>
      <c r="SEU794" s="61"/>
      <c r="SEV794" s="61"/>
      <c r="SEW794" s="61"/>
      <c r="SEX794" s="61"/>
      <c r="SEY794" s="61"/>
      <c r="SEZ794" s="61"/>
      <c r="SFA794" s="61"/>
      <c r="SFB794" s="61"/>
      <c r="SFC794" s="61"/>
      <c r="SFD794" s="61"/>
      <c r="SFE794" s="61"/>
      <c r="SFF794" s="61"/>
      <c r="SFG794" s="61"/>
      <c r="SFH794" s="61"/>
      <c r="SFI794" s="61"/>
      <c r="SFJ794" s="61"/>
      <c r="SFK794" s="61"/>
      <c r="SFL794" s="61"/>
      <c r="SFM794" s="61"/>
      <c r="SFN794" s="61"/>
      <c r="SFO794" s="61"/>
      <c r="SFP794" s="61"/>
      <c r="SFQ794" s="61"/>
      <c r="SFR794" s="61"/>
      <c r="SFS794" s="61"/>
      <c r="SFT794" s="61"/>
      <c r="SFU794" s="61"/>
      <c r="SFV794" s="61"/>
      <c r="SFW794" s="61"/>
      <c r="SFX794" s="61"/>
      <c r="SFY794" s="61"/>
      <c r="SFZ794" s="61"/>
      <c r="SGA794" s="61"/>
      <c r="SGB794" s="61"/>
      <c r="SGC794" s="61"/>
      <c r="SGD794" s="61"/>
      <c r="SGE794" s="61"/>
      <c r="SGF794" s="61"/>
      <c r="SGG794" s="61"/>
      <c r="SGH794" s="61"/>
      <c r="SGI794" s="61"/>
      <c r="SGJ794" s="61"/>
      <c r="SGK794" s="61"/>
      <c r="SGL794" s="61"/>
      <c r="SGM794" s="61"/>
      <c r="SGN794" s="61"/>
      <c r="SGO794" s="61"/>
      <c r="SGP794" s="61"/>
      <c r="SGQ794" s="61"/>
      <c r="SGR794" s="61"/>
      <c r="SGS794" s="61"/>
      <c r="SGT794" s="61"/>
      <c r="SGU794" s="61"/>
      <c r="SGV794" s="61"/>
      <c r="SGW794" s="61"/>
      <c r="SGX794" s="61"/>
      <c r="SGY794" s="61"/>
      <c r="SGZ794" s="61"/>
      <c r="SHA794" s="61"/>
      <c r="SHB794" s="61"/>
      <c r="SHC794" s="61"/>
      <c r="SHD794" s="61"/>
      <c r="SHE794" s="61"/>
      <c r="SHF794" s="61"/>
      <c r="SHG794" s="61"/>
      <c r="SHH794" s="61"/>
      <c r="SHI794" s="61"/>
      <c r="SHJ794" s="61"/>
      <c r="SHK794" s="61"/>
      <c r="SHL794" s="61"/>
      <c r="SHM794" s="61"/>
      <c r="SHN794" s="61"/>
      <c r="SHO794" s="61"/>
      <c r="SHP794" s="61"/>
      <c r="SHQ794" s="61"/>
      <c r="SHR794" s="61"/>
      <c r="SHS794" s="61"/>
      <c r="SHT794" s="61"/>
      <c r="SHU794" s="61"/>
      <c r="SHV794" s="61"/>
      <c r="SHW794" s="61"/>
      <c r="SHX794" s="61"/>
      <c r="SHY794" s="61"/>
      <c r="SHZ794" s="61"/>
      <c r="SIA794" s="61"/>
      <c r="SIB794" s="61"/>
      <c r="SIC794" s="61"/>
      <c r="SID794" s="61"/>
      <c r="SIE794" s="61"/>
      <c r="SIF794" s="61"/>
      <c r="SIG794" s="61"/>
      <c r="SIH794" s="61"/>
      <c r="SII794" s="61"/>
      <c r="SIJ794" s="61"/>
      <c r="SIK794" s="61"/>
      <c r="SIL794" s="61"/>
      <c r="SIM794" s="61"/>
      <c r="SIN794" s="61"/>
      <c r="SIO794" s="61"/>
      <c r="SIP794" s="61"/>
      <c r="SIQ794" s="61"/>
      <c r="SIR794" s="61"/>
      <c r="SIS794" s="61"/>
      <c r="SIT794" s="61"/>
      <c r="SIU794" s="61"/>
      <c r="SIV794" s="61"/>
      <c r="SIW794" s="61"/>
      <c r="SIX794" s="61"/>
      <c r="SIY794" s="61"/>
      <c r="SIZ794" s="61"/>
      <c r="SJA794" s="61"/>
      <c r="SJB794" s="61"/>
      <c r="SJC794" s="61"/>
      <c r="SJD794" s="61"/>
      <c r="SJE794" s="61"/>
      <c r="SJF794" s="61"/>
      <c r="SJG794" s="61"/>
      <c r="SJH794" s="61"/>
      <c r="SJI794" s="61"/>
      <c r="SJJ794" s="61"/>
      <c r="SJK794" s="61"/>
      <c r="SJL794" s="61"/>
      <c r="SJM794" s="61"/>
      <c r="SJN794" s="61"/>
      <c r="SJO794" s="61"/>
      <c r="SJP794" s="61"/>
      <c r="SJQ794" s="61"/>
      <c r="SJR794" s="61"/>
      <c r="SJS794" s="61"/>
      <c r="SJT794" s="61"/>
      <c r="SJU794" s="61"/>
      <c r="SJV794" s="61"/>
      <c r="SJW794" s="61"/>
      <c r="SJX794" s="61"/>
      <c r="SJY794" s="61"/>
      <c r="SJZ794" s="61"/>
      <c r="SKA794" s="61"/>
      <c r="SKB794" s="61"/>
      <c r="SKC794" s="61"/>
      <c r="SKD794" s="61"/>
      <c r="SKE794" s="61"/>
      <c r="SKF794" s="61"/>
      <c r="SKG794" s="61"/>
      <c r="SKH794" s="61"/>
      <c r="SKI794" s="61"/>
      <c r="SKJ794" s="61"/>
      <c r="SKK794" s="61"/>
      <c r="SKL794" s="61"/>
      <c r="SKM794" s="61"/>
      <c r="SKN794" s="61"/>
      <c r="SKO794" s="61"/>
      <c r="SKP794" s="61"/>
      <c r="SKQ794" s="61"/>
      <c r="SKR794" s="61"/>
      <c r="SKS794" s="61"/>
      <c r="SKT794" s="61"/>
      <c r="SKU794" s="61"/>
      <c r="SKV794" s="61"/>
      <c r="SKW794" s="61"/>
      <c r="SKX794" s="61"/>
      <c r="SKY794" s="61"/>
      <c r="SKZ794" s="61"/>
      <c r="SLA794" s="61"/>
      <c r="SLB794" s="61"/>
      <c r="SLC794" s="61"/>
      <c r="SLD794" s="61"/>
      <c r="SLE794" s="61"/>
      <c r="SLF794" s="61"/>
      <c r="SLG794" s="61"/>
      <c r="SLH794" s="61"/>
      <c r="SLI794" s="61"/>
      <c r="SLJ794" s="61"/>
      <c r="SLK794" s="61"/>
      <c r="SLL794" s="61"/>
      <c r="SLM794" s="61"/>
      <c r="SLN794" s="61"/>
      <c r="SLO794" s="61"/>
      <c r="SLP794" s="61"/>
      <c r="SLQ794" s="61"/>
      <c r="SLR794" s="61"/>
      <c r="SLS794" s="61"/>
      <c r="SLT794" s="61"/>
      <c r="SLU794" s="61"/>
      <c r="SLV794" s="61"/>
      <c r="SLW794" s="61"/>
      <c r="SLX794" s="61"/>
      <c r="SLY794" s="61"/>
      <c r="SLZ794" s="61"/>
      <c r="SMA794" s="61"/>
      <c r="SMB794" s="61"/>
      <c r="SMC794" s="61"/>
      <c r="SMD794" s="61"/>
      <c r="SME794" s="61"/>
      <c r="SMF794" s="61"/>
      <c r="SMG794" s="61"/>
      <c r="SMH794" s="61"/>
      <c r="SMI794" s="61"/>
      <c r="SMJ794" s="61"/>
      <c r="SMK794" s="61"/>
      <c r="SML794" s="61"/>
      <c r="SMM794" s="61"/>
      <c r="SMN794" s="61"/>
      <c r="SMO794" s="61"/>
      <c r="SMP794" s="61"/>
      <c r="SMQ794" s="61"/>
      <c r="SMR794" s="61"/>
      <c r="SMS794" s="61"/>
      <c r="SMT794" s="61"/>
      <c r="SMU794" s="61"/>
      <c r="SMV794" s="61"/>
      <c r="SMW794" s="61"/>
      <c r="SMX794" s="61"/>
      <c r="SMY794" s="61"/>
      <c r="SMZ794" s="61"/>
      <c r="SNA794" s="61"/>
      <c r="SNB794" s="61"/>
      <c r="SNC794" s="61"/>
      <c r="SND794" s="61"/>
      <c r="SNE794" s="61"/>
      <c r="SNF794" s="61"/>
      <c r="SNG794" s="61"/>
      <c r="SNH794" s="61"/>
      <c r="SNI794" s="61"/>
      <c r="SNJ794" s="61"/>
      <c r="SNK794" s="61"/>
      <c r="SNL794" s="61"/>
      <c r="SNM794" s="61"/>
      <c r="SNN794" s="61"/>
      <c r="SNO794" s="61"/>
      <c r="SNP794" s="61"/>
      <c r="SNQ794" s="61"/>
      <c r="SNR794" s="61"/>
      <c r="SNS794" s="61"/>
      <c r="SNT794" s="61"/>
      <c r="SNU794" s="61"/>
      <c r="SNV794" s="61"/>
      <c r="SNW794" s="61"/>
      <c r="SNX794" s="61"/>
      <c r="SNY794" s="61"/>
      <c r="SNZ794" s="61"/>
      <c r="SOA794" s="61"/>
      <c r="SOB794" s="61"/>
      <c r="SOC794" s="61"/>
      <c r="SOD794" s="61"/>
      <c r="SOE794" s="61"/>
      <c r="SOF794" s="61"/>
      <c r="SOG794" s="61"/>
      <c r="SOH794" s="61"/>
      <c r="SOI794" s="61"/>
      <c r="SOJ794" s="61"/>
      <c r="SOK794" s="61"/>
      <c r="SOL794" s="61"/>
      <c r="SOM794" s="61"/>
      <c r="SON794" s="61"/>
      <c r="SOO794" s="61"/>
      <c r="SOP794" s="61"/>
      <c r="SOQ794" s="61"/>
      <c r="SOR794" s="61"/>
      <c r="SOS794" s="61"/>
      <c r="SOT794" s="61"/>
      <c r="SOU794" s="61"/>
      <c r="SOV794" s="61"/>
      <c r="SOW794" s="61"/>
      <c r="SOX794" s="61"/>
      <c r="SOY794" s="61"/>
      <c r="SOZ794" s="61"/>
      <c r="SPA794" s="61"/>
      <c r="SPB794" s="61"/>
      <c r="SPC794" s="61"/>
      <c r="SPD794" s="61"/>
      <c r="SPE794" s="61"/>
      <c r="SPF794" s="61"/>
      <c r="SPG794" s="61"/>
      <c r="SPH794" s="61"/>
      <c r="SPI794" s="61"/>
      <c r="SPJ794" s="61"/>
      <c r="SPK794" s="61"/>
      <c r="SPL794" s="61"/>
      <c r="SPM794" s="61"/>
      <c r="SPN794" s="61"/>
      <c r="SPO794" s="61"/>
      <c r="SPP794" s="61"/>
      <c r="SPQ794" s="61"/>
      <c r="SPR794" s="61"/>
      <c r="SPS794" s="61"/>
      <c r="SPT794" s="61"/>
      <c r="SPU794" s="61"/>
      <c r="SPV794" s="61"/>
      <c r="SPW794" s="61"/>
      <c r="SPX794" s="61"/>
      <c r="SPY794" s="61"/>
      <c r="SPZ794" s="61"/>
      <c r="SQA794" s="61"/>
      <c r="SQB794" s="61"/>
      <c r="SQC794" s="61"/>
      <c r="SQD794" s="61"/>
      <c r="SQE794" s="61"/>
      <c r="SQF794" s="61"/>
      <c r="SQG794" s="61"/>
      <c r="SQH794" s="61"/>
      <c r="SQI794" s="61"/>
      <c r="SQJ794" s="61"/>
      <c r="SQK794" s="61"/>
      <c r="SQL794" s="61"/>
      <c r="SQM794" s="61"/>
      <c r="SQN794" s="61"/>
      <c r="SQO794" s="61"/>
      <c r="SQP794" s="61"/>
      <c r="SQQ794" s="61"/>
      <c r="SQR794" s="61"/>
      <c r="SQS794" s="61"/>
      <c r="SQT794" s="61"/>
      <c r="SQU794" s="61"/>
      <c r="SQV794" s="61"/>
      <c r="SQW794" s="61"/>
      <c r="SQX794" s="61"/>
      <c r="SQY794" s="61"/>
      <c r="SQZ794" s="61"/>
      <c r="SRA794" s="61"/>
      <c r="SRB794" s="61"/>
      <c r="SRC794" s="61"/>
      <c r="SRD794" s="61"/>
      <c r="SRE794" s="61"/>
      <c r="SRF794" s="61"/>
      <c r="SRG794" s="61"/>
      <c r="SRH794" s="61"/>
      <c r="SRI794" s="61"/>
      <c r="SRJ794" s="61"/>
      <c r="SRK794" s="61"/>
      <c r="SRL794" s="61"/>
      <c r="SRM794" s="61"/>
      <c r="SRN794" s="61"/>
      <c r="SRO794" s="61"/>
      <c r="SRP794" s="61"/>
      <c r="SRQ794" s="61"/>
      <c r="SRR794" s="61"/>
      <c r="SRS794" s="61"/>
      <c r="SRT794" s="61"/>
      <c r="SRU794" s="61"/>
      <c r="SRV794" s="61"/>
      <c r="SRW794" s="61"/>
      <c r="SRX794" s="61"/>
      <c r="SRY794" s="61"/>
      <c r="SRZ794" s="61"/>
      <c r="SSA794" s="61"/>
      <c r="SSB794" s="61"/>
      <c r="SSC794" s="61"/>
      <c r="SSD794" s="61"/>
      <c r="SSE794" s="61"/>
      <c r="SSF794" s="61"/>
      <c r="SSG794" s="61"/>
      <c r="SSH794" s="61"/>
      <c r="SSI794" s="61"/>
      <c r="SSJ794" s="61"/>
      <c r="SSK794" s="61"/>
      <c r="SSL794" s="61"/>
      <c r="SSM794" s="61"/>
      <c r="SSN794" s="61"/>
      <c r="SSO794" s="61"/>
      <c r="SSP794" s="61"/>
      <c r="SSQ794" s="61"/>
      <c r="SSR794" s="61"/>
      <c r="SSS794" s="61"/>
      <c r="SST794" s="61"/>
      <c r="SSU794" s="61"/>
      <c r="SSV794" s="61"/>
      <c r="SSW794" s="61"/>
      <c r="SSX794" s="61"/>
      <c r="SSY794" s="61"/>
      <c r="SSZ794" s="61"/>
      <c r="STA794" s="61"/>
      <c r="STB794" s="61"/>
      <c r="STC794" s="61"/>
      <c r="STD794" s="61"/>
      <c r="STE794" s="61"/>
      <c r="STF794" s="61"/>
      <c r="STG794" s="61"/>
      <c r="STH794" s="61"/>
      <c r="STI794" s="61"/>
      <c r="STJ794" s="61"/>
      <c r="STK794" s="61"/>
      <c r="STL794" s="61"/>
      <c r="STM794" s="61"/>
      <c r="STN794" s="61"/>
      <c r="STO794" s="61"/>
      <c r="STP794" s="61"/>
      <c r="STQ794" s="61"/>
      <c r="STR794" s="61"/>
      <c r="STS794" s="61"/>
      <c r="STT794" s="61"/>
      <c r="STU794" s="61"/>
      <c r="STV794" s="61"/>
      <c r="STW794" s="61"/>
      <c r="STX794" s="61"/>
      <c r="STY794" s="61"/>
      <c r="STZ794" s="61"/>
      <c r="SUA794" s="61"/>
      <c r="SUB794" s="61"/>
      <c r="SUC794" s="61"/>
      <c r="SUD794" s="61"/>
      <c r="SUE794" s="61"/>
      <c r="SUF794" s="61"/>
      <c r="SUG794" s="61"/>
      <c r="SUH794" s="61"/>
      <c r="SUI794" s="61"/>
      <c r="SUJ794" s="61"/>
      <c r="SUK794" s="61"/>
      <c r="SUL794" s="61"/>
      <c r="SUM794" s="61"/>
      <c r="SUN794" s="61"/>
      <c r="SUO794" s="61"/>
      <c r="SUP794" s="61"/>
      <c r="SUQ794" s="61"/>
      <c r="SUR794" s="61"/>
      <c r="SUS794" s="61"/>
      <c r="SUT794" s="61"/>
      <c r="SUU794" s="61"/>
      <c r="SUV794" s="61"/>
      <c r="SUW794" s="61"/>
      <c r="SUX794" s="61"/>
      <c r="SUY794" s="61"/>
      <c r="SUZ794" s="61"/>
      <c r="SVA794" s="61"/>
      <c r="SVB794" s="61"/>
      <c r="SVC794" s="61"/>
      <c r="SVD794" s="61"/>
      <c r="SVE794" s="61"/>
      <c r="SVF794" s="61"/>
      <c r="SVG794" s="61"/>
      <c r="SVH794" s="61"/>
      <c r="SVI794" s="61"/>
      <c r="SVJ794" s="61"/>
      <c r="SVK794" s="61"/>
      <c r="SVL794" s="61"/>
      <c r="SVM794" s="61"/>
      <c r="SVN794" s="61"/>
      <c r="SVO794" s="61"/>
      <c r="SVP794" s="61"/>
      <c r="SVQ794" s="61"/>
      <c r="SVR794" s="61"/>
      <c r="SVS794" s="61"/>
      <c r="SVT794" s="61"/>
      <c r="SVU794" s="61"/>
      <c r="SVV794" s="61"/>
      <c r="SVW794" s="61"/>
      <c r="SVX794" s="61"/>
      <c r="SVY794" s="61"/>
      <c r="SVZ794" s="61"/>
      <c r="SWA794" s="61"/>
      <c r="SWB794" s="61"/>
      <c r="SWC794" s="61"/>
      <c r="SWD794" s="61"/>
      <c r="SWE794" s="61"/>
      <c r="SWF794" s="61"/>
      <c r="SWG794" s="61"/>
      <c r="SWH794" s="61"/>
      <c r="SWI794" s="61"/>
      <c r="SWJ794" s="61"/>
      <c r="SWK794" s="61"/>
      <c r="SWL794" s="61"/>
      <c r="SWM794" s="61"/>
      <c r="SWN794" s="61"/>
      <c r="SWO794" s="61"/>
      <c r="SWP794" s="61"/>
      <c r="SWQ794" s="61"/>
      <c r="SWR794" s="61"/>
      <c r="SWS794" s="61"/>
      <c r="SWT794" s="61"/>
      <c r="SWU794" s="61"/>
      <c r="SWV794" s="61"/>
      <c r="SWW794" s="61"/>
      <c r="SWX794" s="61"/>
      <c r="SWY794" s="61"/>
      <c r="SWZ794" s="61"/>
      <c r="SXA794" s="61"/>
      <c r="SXB794" s="61"/>
      <c r="SXC794" s="61"/>
      <c r="SXD794" s="61"/>
      <c r="SXE794" s="61"/>
      <c r="SXF794" s="61"/>
      <c r="SXG794" s="61"/>
      <c r="SXH794" s="61"/>
      <c r="SXI794" s="61"/>
      <c r="SXJ794" s="61"/>
      <c r="SXK794" s="61"/>
      <c r="SXL794" s="61"/>
      <c r="SXM794" s="61"/>
      <c r="SXN794" s="61"/>
      <c r="SXO794" s="61"/>
      <c r="SXP794" s="61"/>
      <c r="SXQ794" s="61"/>
      <c r="SXR794" s="61"/>
      <c r="SXS794" s="61"/>
      <c r="SXT794" s="61"/>
      <c r="SXU794" s="61"/>
      <c r="SXV794" s="61"/>
      <c r="SXW794" s="61"/>
      <c r="SXX794" s="61"/>
      <c r="SXY794" s="61"/>
      <c r="SXZ794" s="61"/>
      <c r="SYA794" s="61"/>
      <c r="SYB794" s="61"/>
      <c r="SYC794" s="61"/>
      <c r="SYD794" s="61"/>
      <c r="SYE794" s="61"/>
      <c r="SYF794" s="61"/>
      <c r="SYG794" s="61"/>
      <c r="SYH794" s="61"/>
      <c r="SYI794" s="61"/>
      <c r="SYJ794" s="61"/>
      <c r="SYK794" s="61"/>
      <c r="SYL794" s="61"/>
      <c r="SYM794" s="61"/>
      <c r="SYN794" s="61"/>
      <c r="SYO794" s="61"/>
      <c r="SYP794" s="61"/>
      <c r="SYQ794" s="61"/>
      <c r="SYR794" s="61"/>
      <c r="SYS794" s="61"/>
      <c r="SYT794" s="61"/>
      <c r="SYU794" s="61"/>
      <c r="SYV794" s="61"/>
      <c r="SYW794" s="61"/>
      <c r="SYX794" s="61"/>
      <c r="SYY794" s="61"/>
      <c r="SYZ794" s="61"/>
      <c r="SZA794" s="61"/>
      <c r="SZB794" s="61"/>
      <c r="SZC794" s="61"/>
      <c r="SZD794" s="61"/>
      <c r="SZE794" s="61"/>
      <c r="SZF794" s="61"/>
      <c r="SZG794" s="61"/>
      <c r="SZH794" s="61"/>
      <c r="SZI794" s="61"/>
      <c r="SZJ794" s="61"/>
      <c r="SZK794" s="61"/>
      <c r="SZL794" s="61"/>
      <c r="SZM794" s="61"/>
      <c r="SZN794" s="61"/>
      <c r="SZO794" s="61"/>
      <c r="SZP794" s="61"/>
      <c r="SZQ794" s="61"/>
      <c r="SZR794" s="61"/>
      <c r="SZS794" s="61"/>
      <c r="SZT794" s="61"/>
      <c r="SZU794" s="61"/>
      <c r="SZV794" s="61"/>
      <c r="SZW794" s="61"/>
      <c r="SZX794" s="61"/>
      <c r="SZY794" s="61"/>
      <c r="SZZ794" s="61"/>
      <c r="TAA794" s="61"/>
      <c r="TAB794" s="61"/>
      <c r="TAC794" s="61"/>
      <c r="TAD794" s="61"/>
      <c r="TAE794" s="61"/>
      <c r="TAF794" s="61"/>
      <c r="TAG794" s="61"/>
      <c r="TAH794" s="61"/>
      <c r="TAI794" s="61"/>
      <c r="TAJ794" s="61"/>
      <c r="TAK794" s="61"/>
      <c r="TAL794" s="61"/>
      <c r="TAM794" s="61"/>
      <c r="TAN794" s="61"/>
      <c r="TAO794" s="61"/>
      <c r="TAP794" s="61"/>
      <c r="TAQ794" s="61"/>
      <c r="TAR794" s="61"/>
      <c r="TAS794" s="61"/>
      <c r="TAT794" s="61"/>
      <c r="TAU794" s="61"/>
      <c r="TAV794" s="61"/>
      <c r="TAW794" s="61"/>
      <c r="TAX794" s="61"/>
      <c r="TAY794" s="61"/>
      <c r="TAZ794" s="61"/>
      <c r="TBA794" s="61"/>
      <c r="TBB794" s="61"/>
      <c r="TBC794" s="61"/>
      <c r="TBD794" s="61"/>
      <c r="TBE794" s="61"/>
      <c r="TBF794" s="61"/>
      <c r="TBG794" s="61"/>
      <c r="TBH794" s="61"/>
      <c r="TBI794" s="61"/>
      <c r="TBJ794" s="61"/>
      <c r="TBK794" s="61"/>
      <c r="TBL794" s="61"/>
      <c r="TBM794" s="61"/>
      <c r="TBN794" s="61"/>
      <c r="TBO794" s="61"/>
      <c r="TBP794" s="61"/>
      <c r="TBQ794" s="61"/>
      <c r="TBR794" s="61"/>
      <c r="TBS794" s="61"/>
      <c r="TBT794" s="61"/>
      <c r="TBU794" s="61"/>
      <c r="TBV794" s="61"/>
      <c r="TBW794" s="61"/>
      <c r="TBX794" s="61"/>
      <c r="TBY794" s="61"/>
      <c r="TBZ794" s="61"/>
      <c r="TCA794" s="61"/>
      <c r="TCB794" s="61"/>
      <c r="TCC794" s="61"/>
      <c r="TCD794" s="61"/>
      <c r="TCE794" s="61"/>
      <c r="TCF794" s="61"/>
      <c r="TCG794" s="61"/>
      <c r="TCH794" s="61"/>
      <c r="TCI794" s="61"/>
      <c r="TCJ794" s="61"/>
      <c r="TCK794" s="61"/>
      <c r="TCL794" s="61"/>
      <c r="TCM794" s="61"/>
      <c r="TCN794" s="61"/>
      <c r="TCO794" s="61"/>
      <c r="TCP794" s="61"/>
      <c r="TCQ794" s="61"/>
      <c r="TCR794" s="61"/>
      <c r="TCS794" s="61"/>
      <c r="TCT794" s="61"/>
      <c r="TCU794" s="61"/>
      <c r="TCV794" s="61"/>
      <c r="TCW794" s="61"/>
      <c r="TCX794" s="61"/>
      <c r="TCY794" s="61"/>
      <c r="TCZ794" s="61"/>
      <c r="TDA794" s="61"/>
      <c r="TDB794" s="61"/>
      <c r="TDC794" s="61"/>
      <c r="TDD794" s="61"/>
      <c r="TDE794" s="61"/>
      <c r="TDF794" s="61"/>
      <c r="TDG794" s="61"/>
      <c r="TDH794" s="61"/>
      <c r="TDI794" s="61"/>
      <c r="TDJ794" s="61"/>
      <c r="TDK794" s="61"/>
      <c r="TDL794" s="61"/>
      <c r="TDM794" s="61"/>
      <c r="TDN794" s="61"/>
      <c r="TDO794" s="61"/>
      <c r="TDP794" s="61"/>
      <c r="TDQ794" s="61"/>
      <c r="TDR794" s="61"/>
      <c r="TDS794" s="61"/>
      <c r="TDT794" s="61"/>
      <c r="TDU794" s="61"/>
      <c r="TDV794" s="61"/>
      <c r="TDW794" s="61"/>
      <c r="TDX794" s="61"/>
      <c r="TDY794" s="61"/>
      <c r="TDZ794" s="61"/>
      <c r="TEA794" s="61"/>
      <c r="TEB794" s="61"/>
      <c r="TEC794" s="61"/>
      <c r="TED794" s="61"/>
      <c r="TEE794" s="61"/>
      <c r="TEF794" s="61"/>
      <c r="TEG794" s="61"/>
      <c r="TEH794" s="61"/>
      <c r="TEI794" s="61"/>
      <c r="TEJ794" s="61"/>
      <c r="TEK794" s="61"/>
      <c r="TEL794" s="61"/>
      <c r="TEM794" s="61"/>
      <c r="TEN794" s="61"/>
      <c r="TEO794" s="61"/>
      <c r="TEP794" s="61"/>
      <c r="TEQ794" s="61"/>
      <c r="TER794" s="61"/>
      <c r="TES794" s="61"/>
      <c r="TET794" s="61"/>
      <c r="TEU794" s="61"/>
      <c r="TEV794" s="61"/>
      <c r="TEW794" s="61"/>
      <c r="TEX794" s="61"/>
      <c r="TEY794" s="61"/>
      <c r="TEZ794" s="61"/>
      <c r="TFA794" s="61"/>
      <c r="TFB794" s="61"/>
      <c r="TFC794" s="61"/>
      <c r="TFD794" s="61"/>
      <c r="TFE794" s="61"/>
      <c r="TFF794" s="61"/>
      <c r="TFG794" s="61"/>
      <c r="TFH794" s="61"/>
      <c r="TFI794" s="61"/>
      <c r="TFJ794" s="61"/>
      <c r="TFK794" s="61"/>
      <c r="TFL794" s="61"/>
      <c r="TFM794" s="61"/>
      <c r="TFN794" s="61"/>
      <c r="TFO794" s="61"/>
      <c r="TFP794" s="61"/>
      <c r="TFQ794" s="61"/>
      <c r="TFR794" s="61"/>
      <c r="TFS794" s="61"/>
      <c r="TFT794" s="61"/>
      <c r="TFU794" s="61"/>
      <c r="TFV794" s="61"/>
      <c r="TFW794" s="61"/>
      <c r="TFX794" s="61"/>
      <c r="TFY794" s="61"/>
      <c r="TFZ794" s="61"/>
      <c r="TGA794" s="61"/>
      <c r="TGB794" s="61"/>
      <c r="TGC794" s="61"/>
      <c r="TGD794" s="61"/>
      <c r="TGE794" s="61"/>
      <c r="TGF794" s="61"/>
      <c r="TGG794" s="61"/>
      <c r="TGH794" s="61"/>
      <c r="TGI794" s="61"/>
      <c r="TGJ794" s="61"/>
      <c r="TGK794" s="61"/>
      <c r="TGL794" s="61"/>
      <c r="TGM794" s="61"/>
      <c r="TGN794" s="61"/>
      <c r="TGO794" s="61"/>
      <c r="TGP794" s="61"/>
      <c r="TGQ794" s="61"/>
      <c r="TGR794" s="61"/>
      <c r="TGS794" s="61"/>
      <c r="TGT794" s="61"/>
      <c r="TGU794" s="61"/>
      <c r="TGV794" s="61"/>
      <c r="TGW794" s="61"/>
      <c r="TGX794" s="61"/>
      <c r="TGY794" s="61"/>
      <c r="TGZ794" s="61"/>
      <c r="THA794" s="61"/>
      <c r="THB794" s="61"/>
      <c r="THC794" s="61"/>
      <c r="THD794" s="61"/>
      <c r="THE794" s="61"/>
      <c r="THF794" s="61"/>
      <c r="THG794" s="61"/>
      <c r="THH794" s="61"/>
      <c r="THI794" s="61"/>
      <c r="THJ794" s="61"/>
      <c r="THK794" s="61"/>
      <c r="THL794" s="61"/>
      <c r="THM794" s="61"/>
      <c r="THN794" s="61"/>
      <c r="THO794" s="61"/>
      <c r="THP794" s="61"/>
      <c r="THQ794" s="61"/>
      <c r="THR794" s="61"/>
      <c r="THS794" s="61"/>
      <c r="THT794" s="61"/>
      <c r="THU794" s="61"/>
      <c r="THV794" s="61"/>
      <c r="THW794" s="61"/>
      <c r="THX794" s="61"/>
      <c r="THY794" s="61"/>
      <c r="THZ794" s="61"/>
      <c r="TIA794" s="61"/>
      <c r="TIB794" s="61"/>
      <c r="TIC794" s="61"/>
      <c r="TID794" s="61"/>
      <c r="TIE794" s="61"/>
      <c r="TIF794" s="61"/>
      <c r="TIG794" s="61"/>
      <c r="TIH794" s="61"/>
      <c r="TII794" s="61"/>
      <c r="TIJ794" s="61"/>
      <c r="TIK794" s="61"/>
      <c r="TIL794" s="61"/>
      <c r="TIM794" s="61"/>
      <c r="TIN794" s="61"/>
      <c r="TIO794" s="61"/>
      <c r="TIP794" s="61"/>
      <c r="TIQ794" s="61"/>
      <c r="TIR794" s="61"/>
      <c r="TIS794" s="61"/>
      <c r="TIT794" s="61"/>
      <c r="TIU794" s="61"/>
      <c r="TIV794" s="61"/>
      <c r="TIW794" s="61"/>
      <c r="TIX794" s="61"/>
      <c r="TIY794" s="61"/>
      <c r="TIZ794" s="61"/>
      <c r="TJA794" s="61"/>
      <c r="TJB794" s="61"/>
      <c r="TJC794" s="61"/>
      <c r="TJD794" s="61"/>
      <c r="TJE794" s="61"/>
      <c r="TJF794" s="61"/>
      <c r="TJG794" s="61"/>
      <c r="TJH794" s="61"/>
      <c r="TJI794" s="61"/>
      <c r="TJJ794" s="61"/>
      <c r="TJK794" s="61"/>
      <c r="TJL794" s="61"/>
      <c r="TJM794" s="61"/>
      <c r="TJN794" s="61"/>
      <c r="TJO794" s="61"/>
      <c r="TJP794" s="61"/>
      <c r="TJQ794" s="61"/>
      <c r="TJR794" s="61"/>
      <c r="TJS794" s="61"/>
      <c r="TJT794" s="61"/>
      <c r="TJU794" s="61"/>
      <c r="TJV794" s="61"/>
      <c r="TJW794" s="61"/>
      <c r="TJX794" s="61"/>
      <c r="TJY794" s="61"/>
      <c r="TJZ794" s="61"/>
      <c r="TKA794" s="61"/>
      <c r="TKB794" s="61"/>
      <c r="TKC794" s="61"/>
      <c r="TKD794" s="61"/>
      <c r="TKE794" s="61"/>
      <c r="TKF794" s="61"/>
      <c r="TKG794" s="61"/>
      <c r="TKH794" s="61"/>
      <c r="TKI794" s="61"/>
      <c r="TKJ794" s="61"/>
      <c r="TKK794" s="61"/>
      <c r="TKL794" s="61"/>
      <c r="TKM794" s="61"/>
      <c r="TKN794" s="61"/>
      <c r="TKO794" s="61"/>
      <c r="TKP794" s="61"/>
      <c r="TKQ794" s="61"/>
      <c r="TKR794" s="61"/>
      <c r="TKS794" s="61"/>
      <c r="TKT794" s="61"/>
      <c r="TKU794" s="61"/>
      <c r="TKV794" s="61"/>
      <c r="TKW794" s="61"/>
      <c r="TKX794" s="61"/>
      <c r="TKY794" s="61"/>
      <c r="TKZ794" s="61"/>
      <c r="TLA794" s="61"/>
      <c r="TLB794" s="61"/>
      <c r="TLC794" s="61"/>
      <c r="TLD794" s="61"/>
      <c r="TLE794" s="61"/>
      <c r="TLF794" s="61"/>
      <c r="TLG794" s="61"/>
      <c r="TLH794" s="61"/>
      <c r="TLI794" s="61"/>
      <c r="TLJ794" s="61"/>
      <c r="TLK794" s="61"/>
      <c r="TLL794" s="61"/>
      <c r="TLM794" s="61"/>
      <c r="TLN794" s="61"/>
      <c r="TLO794" s="61"/>
      <c r="TLP794" s="61"/>
      <c r="TLQ794" s="61"/>
      <c r="TLR794" s="61"/>
      <c r="TLS794" s="61"/>
      <c r="TLT794" s="61"/>
      <c r="TLU794" s="61"/>
      <c r="TLV794" s="61"/>
      <c r="TLW794" s="61"/>
      <c r="TLX794" s="61"/>
      <c r="TLY794" s="61"/>
      <c r="TLZ794" s="61"/>
      <c r="TMA794" s="61"/>
      <c r="TMB794" s="61"/>
      <c r="TMC794" s="61"/>
      <c r="TMD794" s="61"/>
      <c r="TME794" s="61"/>
      <c r="TMF794" s="61"/>
      <c r="TMG794" s="61"/>
      <c r="TMH794" s="61"/>
      <c r="TMI794" s="61"/>
      <c r="TMJ794" s="61"/>
      <c r="TMK794" s="61"/>
      <c r="TML794" s="61"/>
      <c r="TMM794" s="61"/>
      <c r="TMN794" s="61"/>
      <c r="TMO794" s="61"/>
      <c r="TMP794" s="61"/>
      <c r="TMQ794" s="61"/>
      <c r="TMR794" s="61"/>
      <c r="TMS794" s="61"/>
      <c r="TMT794" s="61"/>
      <c r="TMU794" s="61"/>
      <c r="TMV794" s="61"/>
      <c r="TMW794" s="61"/>
      <c r="TMX794" s="61"/>
      <c r="TMY794" s="61"/>
      <c r="TMZ794" s="61"/>
      <c r="TNA794" s="61"/>
      <c r="TNB794" s="61"/>
      <c r="TNC794" s="61"/>
      <c r="TND794" s="61"/>
      <c r="TNE794" s="61"/>
      <c r="TNF794" s="61"/>
      <c r="TNG794" s="61"/>
      <c r="TNH794" s="61"/>
      <c r="TNI794" s="61"/>
      <c r="TNJ794" s="61"/>
      <c r="TNK794" s="61"/>
      <c r="TNL794" s="61"/>
      <c r="TNM794" s="61"/>
      <c r="TNN794" s="61"/>
      <c r="TNO794" s="61"/>
      <c r="TNP794" s="61"/>
      <c r="TNQ794" s="61"/>
      <c r="TNR794" s="61"/>
      <c r="TNS794" s="61"/>
      <c r="TNT794" s="61"/>
      <c r="TNU794" s="61"/>
      <c r="TNV794" s="61"/>
      <c r="TNW794" s="61"/>
      <c r="TNX794" s="61"/>
      <c r="TNY794" s="61"/>
      <c r="TNZ794" s="61"/>
      <c r="TOA794" s="61"/>
      <c r="TOB794" s="61"/>
      <c r="TOC794" s="61"/>
      <c r="TOD794" s="61"/>
      <c r="TOE794" s="61"/>
      <c r="TOF794" s="61"/>
      <c r="TOG794" s="61"/>
      <c r="TOH794" s="61"/>
      <c r="TOI794" s="61"/>
      <c r="TOJ794" s="61"/>
      <c r="TOK794" s="61"/>
      <c r="TOL794" s="61"/>
      <c r="TOM794" s="61"/>
      <c r="TON794" s="61"/>
      <c r="TOO794" s="61"/>
      <c r="TOP794" s="61"/>
      <c r="TOQ794" s="61"/>
      <c r="TOR794" s="61"/>
      <c r="TOS794" s="61"/>
      <c r="TOT794" s="61"/>
      <c r="TOU794" s="61"/>
      <c r="TOV794" s="61"/>
      <c r="TOW794" s="61"/>
      <c r="TOX794" s="61"/>
      <c r="TOY794" s="61"/>
      <c r="TOZ794" s="61"/>
      <c r="TPA794" s="61"/>
      <c r="TPB794" s="61"/>
      <c r="TPC794" s="61"/>
      <c r="TPD794" s="61"/>
      <c r="TPE794" s="61"/>
      <c r="TPF794" s="61"/>
      <c r="TPG794" s="61"/>
      <c r="TPH794" s="61"/>
      <c r="TPI794" s="61"/>
      <c r="TPJ794" s="61"/>
      <c r="TPK794" s="61"/>
      <c r="TPL794" s="61"/>
      <c r="TPM794" s="61"/>
      <c r="TPN794" s="61"/>
      <c r="TPO794" s="61"/>
      <c r="TPP794" s="61"/>
      <c r="TPQ794" s="61"/>
      <c r="TPR794" s="61"/>
      <c r="TPS794" s="61"/>
      <c r="TPT794" s="61"/>
      <c r="TPU794" s="61"/>
      <c r="TPV794" s="61"/>
      <c r="TPW794" s="61"/>
      <c r="TPX794" s="61"/>
      <c r="TPY794" s="61"/>
      <c r="TPZ794" s="61"/>
      <c r="TQA794" s="61"/>
      <c r="TQB794" s="61"/>
      <c r="TQC794" s="61"/>
      <c r="TQD794" s="61"/>
      <c r="TQE794" s="61"/>
      <c r="TQF794" s="61"/>
      <c r="TQG794" s="61"/>
      <c r="TQH794" s="61"/>
      <c r="TQI794" s="61"/>
      <c r="TQJ794" s="61"/>
      <c r="TQK794" s="61"/>
      <c r="TQL794" s="61"/>
      <c r="TQM794" s="61"/>
      <c r="TQN794" s="61"/>
      <c r="TQO794" s="61"/>
      <c r="TQP794" s="61"/>
      <c r="TQQ794" s="61"/>
      <c r="TQR794" s="61"/>
      <c r="TQS794" s="61"/>
      <c r="TQT794" s="61"/>
      <c r="TQU794" s="61"/>
      <c r="TQV794" s="61"/>
      <c r="TQW794" s="61"/>
      <c r="TQX794" s="61"/>
      <c r="TQY794" s="61"/>
      <c r="TQZ794" s="61"/>
      <c r="TRA794" s="61"/>
      <c r="TRB794" s="61"/>
      <c r="TRC794" s="61"/>
      <c r="TRD794" s="61"/>
      <c r="TRE794" s="61"/>
      <c r="TRF794" s="61"/>
      <c r="TRG794" s="61"/>
      <c r="TRH794" s="61"/>
      <c r="TRI794" s="61"/>
      <c r="TRJ794" s="61"/>
      <c r="TRK794" s="61"/>
      <c r="TRL794" s="61"/>
      <c r="TRM794" s="61"/>
      <c r="TRN794" s="61"/>
      <c r="TRO794" s="61"/>
      <c r="TRP794" s="61"/>
      <c r="TRQ794" s="61"/>
      <c r="TRR794" s="61"/>
      <c r="TRS794" s="61"/>
      <c r="TRT794" s="61"/>
      <c r="TRU794" s="61"/>
      <c r="TRV794" s="61"/>
      <c r="TRW794" s="61"/>
      <c r="TRX794" s="61"/>
      <c r="TRY794" s="61"/>
      <c r="TRZ794" s="61"/>
      <c r="TSA794" s="61"/>
      <c r="TSB794" s="61"/>
      <c r="TSC794" s="61"/>
      <c r="TSD794" s="61"/>
      <c r="TSE794" s="61"/>
      <c r="TSF794" s="61"/>
      <c r="TSG794" s="61"/>
      <c r="TSH794" s="61"/>
      <c r="TSI794" s="61"/>
      <c r="TSJ794" s="61"/>
      <c r="TSK794" s="61"/>
      <c r="TSL794" s="61"/>
      <c r="TSM794" s="61"/>
      <c r="TSN794" s="61"/>
      <c r="TSO794" s="61"/>
      <c r="TSP794" s="61"/>
      <c r="TSQ794" s="61"/>
      <c r="TSR794" s="61"/>
      <c r="TSS794" s="61"/>
      <c r="TST794" s="61"/>
      <c r="TSU794" s="61"/>
      <c r="TSV794" s="61"/>
      <c r="TSW794" s="61"/>
      <c r="TSX794" s="61"/>
      <c r="TSY794" s="61"/>
      <c r="TSZ794" s="61"/>
      <c r="TTA794" s="61"/>
      <c r="TTB794" s="61"/>
      <c r="TTC794" s="61"/>
      <c r="TTD794" s="61"/>
      <c r="TTE794" s="61"/>
      <c r="TTF794" s="61"/>
      <c r="TTG794" s="61"/>
      <c r="TTH794" s="61"/>
      <c r="TTI794" s="61"/>
      <c r="TTJ794" s="61"/>
      <c r="TTK794" s="61"/>
      <c r="TTL794" s="61"/>
      <c r="TTM794" s="61"/>
      <c r="TTN794" s="61"/>
      <c r="TTO794" s="61"/>
      <c r="TTP794" s="61"/>
      <c r="TTQ794" s="61"/>
      <c r="TTR794" s="61"/>
      <c r="TTS794" s="61"/>
      <c r="TTT794" s="61"/>
      <c r="TTU794" s="61"/>
      <c r="TTV794" s="61"/>
      <c r="TTW794" s="61"/>
      <c r="TTX794" s="61"/>
      <c r="TTY794" s="61"/>
      <c r="TTZ794" s="61"/>
      <c r="TUA794" s="61"/>
      <c r="TUB794" s="61"/>
      <c r="TUC794" s="61"/>
      <c r="TUD794" s="61"/>
      <c r="TUE794" s="61"/>
      <c r="TUF794" s="61"/>
      <c r="TUG794" s="61"/>
      <c r="TUH794" s="61"/>
      <c r="TUI794" s="61"/>
      <c r="TUJ794" s="61"/>
      <c r="TUK794" s="61"/>
      <c r="TUL794" s="61"/>
      <c r="TUM794" s="61"/>
      <c r="TUN794" s="61"/>
      <c r="TUO794" s="61"/>
      <c r="TUP794" s="61"/>
      <c r="TUQ794" s="61"/>
      <c r="TUR794" s="61"/>
      <c r="TUS794" s="61"/>
      <c r="TUT794" s="61"/>
      <c r="TUU794" s="61"/>
      <c r="TUV794" s="61"/>
      <c r="TUW794" s="61"/>
      <c r="TUX794" s="61"/>
      <c r="TUY794" s="61"/>
      <c r="TUZ794" s="61"/>
      <c r="TVA794" s="61"/>
      <c r="TVB794" s="61"/>
      <c r="TVC794" s="61"/>
      <c r="TVD794" s="61"/>
      <c r="TVE794" s="61"/>
      <c r="TVF794" s="61"/>
      <c r="TVG794" s="61"/>
      <c r="TVH794" s="61"/>
      <c r="TVI794" s="61"/>
      <c r="TVJ794" s="61"/>
      <c r="TVK794" s="61"/>
      <c r="TVL794" s="61"/>
      <c r="TVM794" s="61"/>
      <c r="TVN794" s="61"/>
      <c r="TVO794" s="61"/>
      <c r="TVP794" s="61"/>
      <c r="TVQ794" s="61"/>
      <c r="TVR794" s="61"/>
      <c r="TVS794" s="61"/>
      <c r="TVT794" s="61"/>
      <c r="TVU794" s="61"/>
      <c r="TVV794" s="61"/>
      <c r="TVW794" s="61"/>
      <c r="TVX794" s="61"/>
      <c r="TVY794" s="61"/>
      <c r="TVZ794" s="61"/>
      <c r="TWA794" s="61"/>
      <c r="TWB794" s="61"/>
      <c r="TWC794" s="61"/>
      <c r="TWD794" s="61"/>
      <c r="TWE794" s="61"/>
      <c r="TWF794" s="61"/>
      <c r="TWG794" s="61"/>
      <c r="TWH794" s="61"/>
      <c r="TWI794" s="61"/>
      <c r="TWJ794" s="61"/>
      <c r="TWK794" s="61"/>
      <c r="TWL794" s="61"/>
      <c r="TWM794" s="61"/>
      <c r="TWN794" s="61"/>
      <c r="TWO794" s="61"/>
      <c r="TWP794" s="61"/>
      <c r="TWQ794" s="61"/>
      <c r="TWR794" s="61"/>
      <c r="TWS794" s="61"/>
      <c r="TWT794" s="61"/>
      <c r="TWU794" s="61"/>
      <c r="TWV794" s="61"/>
      <c r="TWW794" s="61"/>
      <c r="TWX794" s="61"/>
      <c r="TWY794" s="61"/>
      <c r="TWZ794" s="61"/>
      <c r="TXA794" s="61"/>
      <c r="TXB794" s="61"/>
      <c r="TXC794" s="61"/>
      <c r="TXD794" s="61"/>
      <c r="TXE794" s="61"/>
      <c r="TXF794" s="61"/>
      <c r="TXG794" s="61"/>
      <c r="TXH794" s="61"/>
      <c r="TXI794" s="61"/>
      <c r="TXJ794" s="61"/>
      <c r="TXK794" s="61"/>
      <c r="TXL794" s="61"/>
      <c r="TXM794" s="61"/>
      <c r="TXN794" s="61"/>
      <c r="TXO794" s="61"/>
      <c r="TXP794" s="61"/>
      <c r="TXQ794" s="61"/>
      <c r="TXR794" s="61"/>
      <c r="TXS794" s="61"/>
      <c r="TXT794" s="61"/>
      <c r="TXU794" s="61"/>
      <c r="TXV794" s="61"/>
      <c r="TXW794" s="61"/>
      <c r="TXX794" s="61"/>
      <c r="TXY794" s="61"/>
      <c r="TXZ794" s="61"/>
      <c r="TYA794" s="61"/>
      <c r="TYB794" s="61"/>
      <c r="TYC794" s="61"/>
      <c r="TYD794" s="61"/>
      <c r="TYE794" s="61"/>
      <c r="TYF794" s="61"/>
      <c r="TYG794" s="61"/>
      <c r="TYH794" s="61"/>
      <c r="TYI794" s="61"/>
      <c r="TYJ794" s="61"/>
      <c r="TYK794" s="61"/>
      <c r="TYL794" s="61"/>
      <c r="TYM794" s="61"/>
      <c r="TYN794" s="61"/>
      <c r="TYO794" s="61"/>
      <c r="TYP794" s="61"/>
      <c r="TYQ794" s="61"/>
      <c r="TYR794" s="61"/>
      <c r="TYS794" s="61"/>
      <c r="TYT794" s="61"/>
      <c r="TYU794" s="61"/>
      <c r="TYV794" s="61"/>
      <c r="TYW794" s="61"/>
      <c r="TYX794" s="61"/>
      <c r="TYY794" s="61"/>
      <c r="TYZ794" s="61"/>
      <c r="TZA794" s="61"/>
      <c r="TZB794" s="61"/>
      <c r="TZC794" s="61"/>
      <c r="TZD794" s="61"/>
      <c r="TZE794" s="61"/>
      <c r="TZF794" s="61"/>
      <c r="TZG794" s="61"/>
      <c r="TZH794" s="61"/>
      <c r="TZI794" s="61"/>
      <c r="TZJ794" s="61"/>
      <c r="TZK794" s="61"/>
      <c r="TZL794" s="61"/>
      <c r="TZM794" s="61"/>
      <c r="TZN794" s="61"/>
      <c r="TZO794" s="61"/>
      <c r="TZP794" s="61"/>
      <c r="TZQ794" s="61"/>
      <c r="TZR794" s="61"/>
      <c r="TZS794" s="61"/>
      <c r="TZT794" s="61"/>
      <c r="TZU794" s="61"/>
      <c r="TZV794" s="61"/>
      <c r="TZW794" s="61"/>
      <c r="TZX794" s="61"/>
      <c r="TZY794" s="61"/>
      <c r="TZZ794" s="61"/>
      <c r="UAA794" s="61"/>
      <c r="UAB794" s="61"/>
      <c r="UAC794" s="61"/>
      <c r="UAD794" s="61"/>
      <c r="UAE794" s="61"/>
      <c r="UAF794" s="61"/>
      <c r="UAG794" s="61"/>
      <c r="UAH794" s="61"/>
      <c r="UAI794" s="61"/>
      <c r="UAJ794" s="61"/>
      <c r="UAK794" s="61"/>
      <c r="UAL794" s="61"/>
      <c r="UAM794" s="61"/>
      <c r="UAN794" s="61"/>
      <c r="UAO794" s="61"/>
      <c r="UAP794" s="61"/>
      <c r="UAQ794" s="61"/>
      <c r="UAR794" s="61"/>
      <c r="UAS794" s="61"/>
      <c r="UAT794" s="61"/>
      <c r="UAU794" s="61"/>
      <c r="UAV794" s="61"/>
      <c r="UAW794" s="61"/>
      <c r="UAX794" s="61"/>
      <c r="UAY794" s="61"/>
      <c r="UAZ794" s="61"/>
      <c r="UBA794" s="61"/>
      <c r="UBB794" s="61"/>
      <c r="UBC794" s="61"/>
      <c r="UBD794" s="61"/>
      <c r="UBE794" s="61"/>
      <c r="UBF794" s="61"/>
      <c r="UBG794" s="61"/>
      <c r="UBH794" s="61"/>
      <c r="UBI794" s="61"/>
      <c r="UBJ794" s="61"/>
      <c r="UBK794" s="61"/>
      <c r="UBL794" s="61"/>
      <c r="UBM794" s="61"/>
      <c r="UBN794" s="61"/>
      <c r="UBO794" s="61"/>
      <c r="UBP794" s="61"/>
      <c r="UBQ794" s="61"/>
      <c r="UBR794" s="61"/>
      <c r="UBS794" s="61"/>
      <c r="UBT794" s="61"/>
      <c r="UBU794" s="61"/>
      <c r="UBV794" s="61"/>
      <c r="UBW794" s="61"/>
      <c r="UBX794" s="61"/>
      <c r="UBY794" s="61"/>
      <c r="UBZ794" s="61"/>
      <c r="UCA794" s="61"/>
      <c r="UCB794" s="61"/>
      <c r="UCC794" s="61"/>
      <c r="UCD794" s="61"/>
      <c r="UCE794" s="61"/>
      <c r="UCF794" s="61"/>
      <c r="UCG794" s="61"/>
      <c r="UCH794" s="61"/>
      <c r="UCI794" s="61"/>
      <c r="UCJ794" s="61"/>
      <c r="UCK794" s="61"/>
      <c r="UCL794" s="61"/>
      <c r="UCM794" s="61"/>
      <c r="UCN794" s="61"/>
      <c r="UCO794" s="61"/>
      <c r="UCP794" s="61"/>
      <c r="UCQ794" s="61"/>
      <c r="UCR794" s="61"/>
      <c r="UCS794" s="61"/>
      <c r="UCT794" s="61"/>
      <c r="UCU794" s="61"/>
      <c r="UCV794" s="61"/>
      <c r="UCW794" s="61"/>
      <c r="UCX794" s="61"/>
      <c r="UCY794" s="61"/>
      <c r="UCZ794" s="61"/>
      <c r="UDA794" s="61"/>
      <c r="UDB794" s="61"/>
      <c r="UDC794" s="61"/>
      <c r="UDD794" s="61"/>
      <c r="UDE794" s="61"/>
      <c r="UDF794" s="61"/>
      <c r="UDG794" s="61"/>
      <c r="UDH794" s="61"/>
      <c r="UDI794" s="61"/>
      <c r="UDJ794" s="61"/>
      <c r="UDK794" s="61"/>
      <c r="UDL794" s="61"/>
      <c r="UDM794" s="61"/>
      <c r="UDN794" s="61"/>
      <c r="UDO794" s="61"/>
      <c r="UDP794" s="61"/>
      <c r="UDQ794" s="61"/>
      <c r="UDR794" s="61"/>
      <c r="UDS794" s="61"/>
      <c r="UDT794" s="61"/>
      <c r="UDU794" s="61"/>
      <c r="UDV794" s="61"/>
      <c r="UDW794" s="61"/>
      <c r="UDX794" s="61"/>
      <c r="UDY794" s="61"/>
      <c r="UDZ794" s="61"/>
      <c r="UEA794" s="61"/>
      <c r="UEB794" s="61"/>
      <c r="UEC794" s="61"/>
      <c r="UED794" s="61"/>
      <c r="UEE794" s="61"/>
      <c r="UEF794" s="61"/>
      <c r="UEG794" s="61"/>
      <c r="UEH794" s="61"/>
      <c r="UEI794" s="61"/>
      <c r="UEJ794" s="61"/>
      <c r="UEK794" s="61"/>
      <c r="UEL794" s="61"/>
      <c r="UEM794" s="61"/>
      <c r="UEN794" s="61"/>
      <c r="UEO794" s="61"/>
      <c r="UEP794" s="61"/>
      <c r="UEQ794" s="61"/>
      <c r="UER794" s="61"/>
      <c r="UES794" s="61"/>
      <c r="UET794" s="61"/>
      <c r="UEU794" s="61"/>
      <c r="UEV794" s="61"/>
      <c r="UEW794" s="61"/>
      <c r="UEX794" s="61"/>
      <c r="UEY794" s="61"/>
      <c r="UEZ794" s="61"/>
      <c r="UFA794" s="61"/>
      <c r="UFB794" s="61"/>
      <c r="UFC794" s="61"/>
      <c r="UFD794" s="61"/>
      <c r="UFE794" s="61"/>
      <c r="UFF794" s="61"/>
      <c r="UFG794" s="61"/>
      <c r="UFH794" s="61"/>
      <c r="UFI794" s="61"/>
      <c r="UFJ794" s="61"/>
      <c r="UFK794" s="61"/>
      <c r="UFL794" s="61"/>
      <c r="UFM794" s="61"/>
      <c r="UFN794" s="61"/>
      <c r="UFO794" s="61"/>
      <c r="UFP794" s="61"/>
      <c r="UFQ794" s="61"/>
      <c r="UFR794" s="61"/>
      <c r="UFS794" s="61"/>
      <c r="UFT794" s="61"/>
      <c r="UFU794" s="61"/>
      <c r="UFV794" s="61"/>
      <c r="UFW794" s="61"/>
      <c r="UFX794" s="61"/>
      <c r="UFY794" s="61"/>
      <c r="UFZ794" s="61"/>
      <c r="UGA794" s="61"/>
      <c r="UGB794" s="61"/>
      <c r="UGC794" s="61"/>
      <c r="UGD794" s="61"/>
      <c r="UGE794" s="61"/>
      <c r="UGF794" s="61"/>
      <c r="UGG794" s="61"/>
      <c r="UGH794" s="61"/>
      <c r="UGI794" s="61"/>
      <c r="UGJ794" s="61"/>
      <c r="UGK794" s="61"/>
      <c r="UGL794" s="61"/>
      <c r="UGM794" s="61"/>
      <c r="UGN794" s="61"/>
      <c r="UGO794" s="61"/>
      <c r="UGP794" s="61"/>
      <c r="UGQ794" s="61"/>
      <c r="UGR794" s="61"/>
      <c r="UGS794" s="61"/>
      <c r="UGT794" s="61"/>
      <c r="UGU794" s="61"/>
      <c r="UGV794" s="61"/>
      <c r="UGW794" s="61"/>
      <c r="UGX794" s="61"/>
      <c r="UGY794" s="61"/>
      <c r="UGZ794" s="61"/>
      <c r="UHA794" s="61"/>
      <c r="UHB794" s="61"/>
      <c r="UHC794" s="61"/>
      <c r="UHD794" s="61"/>
      <c r="UHE794" s="61"/>
      <c r="UHF794" s="61"/>
      <c r="UHG794" s="61"/>
      <c r="UHH794" s="61"/>
      <c r="UHI794" s="61"/>
      <c r="UHJ794" s="61"/>
      <c r="UHK794" s="61"/>
      <c r="UHL794" s="61"/>
      <c r="UHM794" s="61"/>
      <c r="UHN794" s="61"/>
      <c r="UHO794" s="61"/>
      <c r="UHP794" s="61"/>
      <c r="UHQ794" s="61"/>
      <c r="UHR794" s="61"/>
      <c r="UHS794" s="61"/>
      <c r="UHT794" s="61"/>
      <c r="UHU794" s="61"/>
      <c r="UHV794" s="61"/>
      <c r="UHW794" s="61"/>
      <c r="UHX794" s="61"/>
      <c r="UHY794" s="61"/>
      <c r="UHZ794" s="61"/>
      <c r="UIA794" s="61"/>
      <c r="UIB794" s="61"/>
      <c r="UIC794" s="61"/>
      <c r="UID794" s="61"/>
      <c r="UIE794" s="61"/>
      <c r="UIF794" s="61"/>
      <c r="UIG794" s="61"/>
      <c r="UIH794" s="61"/>
      <c r="UII794" s="61"/>
      <c r="UIJ794" s="61"/>
      <c r="UIK794" s="61"/>
      <c r="UIL794" s="61"/>
      <c r="UIM794" s="61"/>
      <c r="UIN794" s="61"/>
      <c r="UIO794" s="61"/>
      <c r="UIP794" s="61"/>
      <c r="UIQ794" s="61"/>
      <c r="UIR794" s="61"/>
      <c r="UIS794" s="61"/>
      <c r="UIT794" s="61"/>
      <c r="UIU794" s="61"/>
      <c r="UIV794" s="61"/>
      <c r="UIW794" s="61"/>
      <c r="UIX794" s="61"/>
      <c r="UIY794" s="61"/>
      <c r="UIZ794" s="61"/>
      <c r="UJA794" s="61"/>
      <c r="UJB794" s="61"/>
      <c r="UJC794" s="61"/>
      <c r="UJD794" s="61"/>
      <c r="UJE794" s="61"/>
      <c r="UJF794" s="61"/>
      <c r="UJG794" s="61"/>
      <c r="UJH794" s="61"/>
      <c r="UJI794" s="61"/>
      <c r="UJJ794" s="61"/>
      <c r="UJK794" s="61"/>
      <c r="UJL794" s="61"/>
      <c r="UJM794" s="61"/>
      <c r="UJN794" s="61"/>
      <c r="UJO794" s="61"/>
      <c r="UJP794" s="61"/>
      <c r="UJQ794" s="61"/>
      <c r="UJR794" s="61"/>
      <c r="UJS794" s="61"/>
      <c r="UJT794" s="61"/>
      <c r="UJU794" s="61"/>
      <c r="UJV794" s="61"/>
      <c r="UJW794" s="61"/>
      <c r="UJX794" s="61"/>
      <c r="UJY794" s="61"/>
      <c r="UJZ794" s="61"/>
      <c r="UKA794" s="61"/>
      <c r="UKB794" s="61"/>
      <c r="UKC794" s="61"/>
      <c r="UKD794" s="61"/>
      <c r="UKE794" s="61"/>
      <c r="UKF794" s="61"/>
      <c r="UKG794" s="61"/>
      <c r="UKH794" s="61"/>
      <c r="UKI794" s="61"/>
      <c r="UKJ794" s="61"/>
      <c r="UKK794" s="61"/>
      <c r="UKL794" s="61"/>
      <c r="UKM794" s="61"/>
      <c r="UKN794" s="61"/>
      <c r="UKO794" s="61"/>
      <c r="UKP794" s="61"/>
      <c r="UKQ794" s="61"/>
      <c r="UKR794" s="61"/>
      <c r="UKS794" s="61"/>
      <c r="UKT794" s="61"/>
      <c r="UKU794" s="61"/>
      <c r="UKV794" s="61"/>
      <c r="UKW794" s="61"/>
      <c r="UKX794" s="61"/>
      <c r="UKY794" s="61"/>
      <c r="UKZ794" s="61"/>
      <c r="ULA794" s="61"/>
      <c r="ULB794" s="61"/>
      <c r="ULC794" s="61"/>
      <c r="ULD794" s="61"/>
      <c r="ULE794" s="61"/>
      <c r="ULF794" s="61"/>
      <c r="ULG794" s="61"/>
      <c r="ULH794" s="61"/>
      <c r="ULI794" s="61"/>
      <c r="ULJ794" s="61"/>
      <c r="ULK794" s="61"/>
      <c r="ULL794" s="61"/>
      <c r="ULM794" s="61"/>
      <c r="ULN794" s="61"/>
      <c r="ULO794" s="61"/>
      <c r="ULP794" s="61"/>
      <c r="ULQ794" s="61"/>
      <c r="ULR794" s="61"/>
      <c r="ULS794" s="61"/>
      <c r="ULT794" s="61"/>
      <c r="ULU794" s="61"/>
      <c r="ULV794" s="61"/>
      <c r="ULW794" s="61"/>
      <c r="ULX794" s="61"/>
      <c r="ULY794" s="61"/>
      <c r="ULZ794" s="61"/>
      <c r="UMA794" s="61"/>
      <c r="UMB794" s="61"/>
      <c r="UMC794" s="61"/>
      <c r="UMD794" s="61"/>
      <c r="UME794" s="61"/>
      <c r="UMF794" s="61"/>
      <c r="UMG794" s="61"/>
      <c r="UMH794" s="61"/>
      <c r="UMI794" s="61"/>
      <c r="UMJ794" s="61"/>
      <c r="UMK794" s="61"/>
      <c r="UML794" s="61"/>
      <c r="UMM794" s="61"/>
      <c r="UMN794" s="61"/>
      <c r="UMO794" s="61"/>
      <c r="UMP794" s="61"/>
      <c r="UMQ794" s="61"/>
      <c r="UMR794" s="61"/>
      <c r="UMS794" s="61"/>
      <c r="UMT794" s="61"/>
      <c r="UMU794" s="61"/>
      <c r="UMV794" s="61"/>
      <c r="UMW794" s="61"/>
      <c r="UMX794" s="61"/>
      <c r="UMY794" s="61"/>
      <c r="UMZ794" s="61"/>
      <c r="UNA794" s="61"/>
      <c r="UNB794" s="61"/>
      <c r="UNC794" s="61"/>
      <c r="UND794" s="61"/>
      <c r="UNE794" s="61"/>
      <c r="UNF794" s="61"/>
      <c r="UNG794" s="61"/>
      <c r="UNH794" s="61"/>
      <c r="UNI794" s="61"/>
      <c r="UNJ794" s="61"/>
      <c r="UNK794" s="61"/>
      <c r="UNL794" s="61"/>
      <c r="UNM794" s="61"/>
      <c r="UNN794" s="61"/>
      <c r="UNO794" s="61"/>
      <c r="UNP794" s="61"/>
      <c r="UNQ794" s="61"/>
      <c r="UNR794" s="61"/>
      <c r="UNS794" s="61"/>
      <c r="UNT794" s="61"/>
      <c r="UNU794" s="61"/>
      <c r="UNV794" s="61"/>
      <c r="UNW794" s="61"/>
      <c r="UNX794" s="61"/>
      <c r="UNY794" s="61"/>
      <c r="UNZ794" s="61"/>
      <c r="UOA794" s="61"/>
      <c r="UOB794" s="61"/>
      <c r="UOC794" s="61"/>
      <c r="UOD794" s="61"/>
      <c r="UOE794" s="61"/>
      <c r="UOF794" s="61"/>
      <c r="UOG794" s="61"/>
      <c r="UOH794" s="61"/>
      <c r="UOI794" s="61"/>
      <c r="UOJ794" s="61"/>
      <c r="UOK794" s="61"/>
      <c r="UOL794" s="61"/>
      <c r="UOM794" s="61"/>
      <c r="UON794" s="61"/>
      <c r="UOO794" s="61"/>
      <c r="UOP794" s="61"/>
      <c r="UOQ794" s="61"/>
      <c r="UOR794" s="61"/>
      <c r="UOS794" s="61"/>
      <c r="UOT794" s="61"/>
      <c r="UOU794" s="61"/>
      <c r="UOV794" s="61"/>
      <c r="UOW794" s="61"/>
      <c r="UOX794" s="61"/>
      <c r="UOY794" s="61"/>
      <c r="UOZ794" s="61"/>
      <c r="UPA794" s="61"/>
      <c r="UPB794" s="61"/>
      <c r="UPC794" s="61"/>
      <c r="UPD794" s="61"/>
      <c r="UPE794" s="61"/>
      <c r="UPF794" s="61"/>
      <c r="UPG794" s="61"/>
      <c r="UPH794" s="61"/>
      <c r="UPI794" s="61"/>
      <c r="UPJ794" s="61"/>
      <c r="UPK794" s="61"/>
      <c r="UPL794" s="61"/>
      <c r="UPM794" s="61"/>
      <c r="UPN794" s="61"/>
      <c r="UPO794" s="61"/>
      <c r="UPP794" s="61"/>
      <c r="UPQ794" s="61"/>
      <c r="UPR794" s="61"/>
      <c r="UPS794" s="61"/>
      <c r="UPT794" s="61"/>
      <c r="UPU794" s="61"/>
      <c r="UPV794" s="61"/>
      <c r="UPW794" s="61"/>
      <c r="UPX794" s="61"/>
      <c r="UPY794" s="61"/>
      <c r="UPZ794" s="61"/>
      <c r="UQA794" s="61"/>
      <c r="UQB794" s="61"/>
      <c r="UQC794" s="61"/>
      <c r="UQD794" s="61"/>
      <c r="UQE794" s="61"/>
      <c r="UQF794" s="61"/>
      <c r="UQG794" s="61"/>
      <c r="UQH794" s="61"/>
      <c r="UQI794" s="61"/>
      <c r="UQJ794" s="61"/>
      <c r="UQK794" s="61"/>
      <c r="UQL794" s="61"/>
      <c r="UQM794" s="61"/>
      <c r="UQN794" s="61"/>
      <c r="UQO794" s="61"/>
      <c r="UQP794" s="61"/>
      <c r="UQQ794" s="61"/>
      <c r="UQR794" s="61"/>
      <c r="UQS794" s="61"/>
      <c r="UQT794" s="61"/>
      <c r="UQU794" s="61"/>
      <c r="UQV794" s="61"/>
      <c r="UQW794" s="61"/>
      <c r="UQX794" s="61"/>
      <c r="UQY794" s="61"/>
      <c r="UQZ794" s="61"/>
      <c r="URA794" s="61"/>
      <c r="URB794" s="61"/>
      <c r="URC794" s="61"/>
      <c r="URD794" s="61"/>
      <c r="URE794" s="61"/>
      <c r="URF794" s="61"/>
      <c r="URG794" s="61"/>
      <c r="URH794" s="61"/>
      <c r="URI794" s="61"/>
      <c r="URJ794" s="61"/>
      <c r="URK794" s="61"/>
      <c r="URL794" s="61"/>
      <c r="URM794" s="61"/>
      <c r="URN794" s="61"/>
      <c r="URO794" s="61"/>
      <c r="URP794" s="61"/>
      <c r="URQ794" s="61"/>
      <c r="URR794" s="61"/>
      <c r="URS794" s="61"/>
      <c r="URT794" s="61"/>
      <c r="URU794" s="61"/>
      <c r="URV794" s="61"/>
      <c r="URW794" s="61"/>
      <c r="URX794" s="61"/>
      <c r="URY794" s="61"/>
      <c r="URZ794" s="61"/>
      <c r="USA794" s="61"/>
      <c r="USB794" s="61"/>
      <c r="USC794" s="61"/>
      <c r="USD794" s="61"/>
      <c r="USE794" s="61"/>
      <c r="USF794" s="61"/>
      <c r="USG794" s="61"/>
      <c r="USH794" s="61"/>
      <c r="USI794" s="61"/>
      <c r="USJ794" s="61"/>
      <c r="USK794" s="61"/>
      <c r="USL794" s="61"/>
      <c r="USM794" s="61"/>
      <c r="USN794" s="61"/>
      <c r="USO794" s="61"/>
      <c r="USP794" s="61"/>
      <c r="USQ794" s="61"/>
      <c r="USR794" s="61"/>
      <c r="USS794" s="61"/>
      <c r="UST794" s="61"/>
      <c r="USU794" s="61"/>
      <c r="USV794" s="61"/>
      <c r="USW794" s="61"/>
      <c r="USX794" s="61"/>
      <c r="USY794" s="61"/>
      <c r="USZ794" s="61"/>
      <c r="UTA794" s="61"/>
      <c r="UTB794" s="61"/>
      <c r="UTC794" s="61"/>
      <c r="UTD794" s="61"/>
      <c r="UTE794" s="61"/>
      <c r="UTF794" s="61"/>
      <c r="UTG794" s="61"/>
      <c r="UTH794" s="61"/>
      <c r="UTI794" s="61"/>
      <c r="UTJ794" s="61"/>
      <c r="UTK794" s="61"/>
      <c r="UTL794" s="61"/>
      <c r="UTM794" s="61"/>
      <c r="UTN794" s="61"/>
      <c r="UTO794" s="61"/>
      <c r="UTP794" s="61"/>
      <c r="UTQ794" s="61"/>
      <c r="UTR794" s="61"/>
      <c r="UTS794" s="61"/>
      <c r="UTT794" s="61"/>
      <c r="UTU794" s="61"/>
      <c r="UTV794" s="61"/>
      <c r="UTW794" s="61"/>
      <c r="UTX794" s="61"/>
      <c r="UTY794" s="61"/>
      <c r="UTZ794" s="61"/>
      <c r="UUA794" s="61"/>
      <c r="UUB794" s="61"/>
      <c r="UUC794" s="61"/>
      <c r="UUD794" s="61"/>
      <c r="UUE794" s="61"/>
      <c r="UUF794" s="61"/>
      <c r="UUG794" s="61"/>
      <c r="UUH794" s="61"/>
      <c r="UUI794" s="61"/>
      <c r="UUJ794" s="61"/>
      <c r="UUK794" s="61"/>
      <c r="UUL794" s="61"/>
      <c r="UUM794" s="61"/>
      <c r="UUN794" s="61"/>
      <c r="UUO794" s="61"/>
      <c r="UUP794" s="61"/>
      <c r="UUQ794" s="61"/>
      <c r="UUR794" s="61"/>
      <c r="UUS794" s="61"/>
      <c r="UUT794" s="61"/>
      <c r="UUU794" s="61"/>
      <c r="UUV794" s="61"/>
      <c r="UUW794" s="61"/>
      <c r="UUX794" s="61"/>
      <c r="UUY794" s="61"/>
      <c r="UUZ794" s="61"/>
      <c r="UVA794" s="61"/>
      <c r="UVB794" s="61"/>
      <c r="UVC794" s="61"/>
      <c r="UVD794" s="61"/>
      <c r="UVE794" s="61"/>
      <c r="UVF794" s="61"/>
      <c r="UVG794" s="61"/>
      <c r="UVH794" s="61"/>
      <c r="UVI794" s="61"/>
      <c r="UVJ794" s="61"/>
      <c r="UVK794" s="61"/>
      <c r="UVL794" s="61"/>
      <c r="UVM794" s="61"/>
      <c r="UVN794" s="61"/>
      <c r="UVO794" s="61"/>
      <c r="UVP794" s="61"/>
      <c r="UVQ794" s="61"/>
      <c r="UVR794" s="61"/>
      <c r="UVS794" s="61"/>
      <c r="UVT794" s="61"/>
      <c r="UVU794" s="61"/>
      <c r="UVV794" s="61"/>
      <c r="UVW794" s="61"/>
      <c r="UVX794" s="61"/>
      <c r="UVY794" s="61"/>
      <c r="UVZ794" s="61"/>
      <c r="UWA794" s="61"/>
      <c r="UWB794" s="61"/>
      <c r="UWC794" s="61"/>
      <c r="UWD794" s="61"/>
      <c r="UWE794" s="61"/>
      <c r="UWF794" s="61"/>
      <c r="UWG794" s="61"/>
      <c r="UWH794" s="61"/>
      <c r="UWI794" s="61"/>
      <c r="UWJ794" s="61"/>
      <c r="UWK794" s="61"/>
      <c r="UWL794" s="61"/>
      <c r="UWM794" s="61"/>
      <c r="UWN794" s="61"/>
      <c r="UWO794" s="61"/>
      <c r="UWP794" s="61"/>
      <c r="UWQ794" s="61"/>
      <c r="UWR794" s="61"/>
      <c r="UWS794" s="61"/>
      <c r="UWT794" s="61"/>
      <c r="UWU794" s="61"/>
      <c r="UWV794" s="61"/>
      <c r="UWW794" s="61"/>
      <c r="UWX794" s="61"/>
      <c r="UWY794" s="61"/>
      <c r="UWZ794" s="61"/>
      <c r="UXA794" s="61"/>
      <c r="UXB794" s="61"/>
      <c r="UXC794" s="61"/>
      <c r="UXD794" s="61"/>
      <c r="UXE794" s="61"/>
      <c r="UXF794" s="61"/>
      <c r="UXG794" s="61"/>
      <c r="UXH794" s="61"/>
      <c r="UXI794" s="61"/>
      <c r="UXJ794" s="61"/>
      <c r="UXK794" s="61"/>
      <c r="UXL794" s="61"/>
      <c r="UXM794" s="61"/>
      <c r="UXN794" s="61"/>
      <c r="UXO794" s="61"/>
      <c r="UXP794" s="61"/>
      <c r="UXQ794" s="61"/>
      <c r="UXR794" s="61"/>
      <c r="UXS794" s="61"/>
      <c r="UXT794" s="61"/>
      <c r="UXU794" s="61"/>
      <c r="UXV794" s="61"/>
      <c r="UXW794" s="61"/>
      <c r="UXX794" s="61"/>
      <c r="UXY794" s="61"/>
      <c r="UXZ794" s="61"/>
      <c r="UYA794" s="61"/>
      <c r="UYB794" s="61"/>
      <c r="UYC794" s="61"/>
      <c r="UYD794" s="61"/>
      <c r="UYE794" s="61"/>
      <c r="UYF794" s="61"/>
      <c r="UYG794" s="61"/>
      <c r="UYH794" s="61"/>
      <c r="UYI794" s="61"/>
      <c r="UYJ794" s="61"/>
      <c r="UYK794" s="61"/>
      <c r="UYL794" s="61"/>
      <c r="UYM794" s="61"/>
      <c r="UYN794" s="61"/>
      <c r="UYO794" s="61"/>
      <c r="UYP794" s="61"/>
      <c r="UYQ794" s="61"/>
      <c r="UYR794" s="61"/>
      <c r="UYS794" s="61"/>
      <c r="UYT794" s="61"/>
      <c r="UYU794" s="61"/>
      <c r="UYV794" s="61"/>
      <c r="UYW794" s="61"/>
      <c r="UYX794" s="61"/>
      <c r="UYY794" s="61"/>
      <c r="UYZ794" s="61"/>
      <c r="UZA794" s="61"/>
      <c r="UZB794" s="61"/>
      <c r="UZC794" s="61"/>
      <c r="UZD794" s="61"/>
      <c r="UZE794" s="61"/>
      <c r="UZF794" s="61"/>
      <c r="UZG794" s="61"/>
      <c r="UZH794" s="61"/>
      <c r="UZI794" s="61"/>
      <c r="UZJ794" s="61"/>
      <c r="UZK794" s="61"/>
      <c r="UZL794" s="61"/>
      <c r="UZM794" s="61"/>
      <c r="UZN794" s="61"/>
      <c r="UZO794" s="61"/>
      <c r="UZP794" s="61"/>
      <c r="UZQ794" s="61"/>
      <c r="UZR794" s="61"/>
      <c r="UZS794" s="61"/>
      <c r="UZT794" s="61"/>
      <c r="UZU794" s="61"/>
      <c r="UZV794" s="61"/>
      <c r="UZW794" s="61"/>
      <c r="UZX794" s="61"/>
      <c r="UZY794" s="61"/>
      <c r="UZZ794" s="61"/>
      <c r="VAA794" s="61"/>
      <c r="VAB794" s="61"/>
      <c r="VAC794" s="61"/>
      <c r="VAD794" s="61"/>
      <c r="VAE794" s="61"/>
      <c r="VAF794" s="61"/>
      <c r="VAG794" s="61"/>
      <c r="VAH794" s="61"/>
      <c r="VAI794" s="61"/>
      <c r="VAJ794" s="61"/>
      <c r="VAK794" s="61"/>
      <c r="VAL794" s="61"/>
      <c r="VAM794" s="61"/>
      <c r="VAN794" s="61"/>
      <c r="VAO794" s="61"/>
      <c r="VAP794" s="61"/>
      <c r="VAQ794" s="61"/>
      <c r="VAR794" s="61"/>
      <c r="VAS794" s="61"/>
      <c r="VAT794" s="61"/>
      <c r="VAU794" s="61"/>
      <c r="VAV794" s="61"/>
      <c r="VAW794" s="61"/>
      <c r="VAX794" s="61"/>
      <c r="VAY794" s="61"/>
      <c r="VAZ794" s="61"/>
      <c r="VBA794" s="61"/>
      <c r="VBB794" s="61"/>
      <c r="VBC794" s="61"/>
      <c r="VBD794" s="61"/>
      <c r="VBE794" s="61"/>
      <c r="VBF794" s="61"/>
      <c r="VBG794" s="61"/>
      <c r="VBH794" s="61"/>
      <c r="VBI794" s="61"/>
      <c r="VBJ794" s="61"/>
      <c r="VBK794" s="61"/>
      <c r="VBL794" s="61"/>
      <c r="VBM794" s="61"/>
      <c r="VBN794" s="61"/>
      <c r="VBO794" s="61"/>
      <c r="VBP794" s="61"/>
      <c r="VBQ794" s="61"/>
      <c r="VBR794" s="61"/>
      <c r="VBS794" s="61"/>
      <c r="VBT794" s="61"/>
      <c r="VBU794" s="61"/>
      <c r="VBV794" s="61"/>
      <c r="VBW794" s="61"/>
      <c r="VBX794" s="61"/>
      <c r="VBY794" s="61"/>
      <c r="VBZ794" s="61"/>
      <c r="VCA794" s="61"/>
      <c r="VCB794" s="61"/>
      <c r="VCC794" s="61"/>
      <c r="VCD794" s="61"/>
      <c r="VCE794" s="61"/>
      <c r="VCF794" s="61"/>
      <c r="VCG794" s="61"/>
      <c r="VCH794" s="61"/>
      <c r="VCI794" s="61"/>
      <c r="VCJ794" s="61"/>
      <c r="VCK794" s="61"/>
      <c r="VCL794" s="61"/>
      <c r="VCM794" s="61"/>
      <c r="VCN794" s="61"/>
      <c r="VCO794" s="61"/>
      <c r="VCP794" s="61"/>
      <c r="VCQ794" s="61"/>
      <c r="VCR794" s="61"/>
      <c r="VCS794" s="61"/>
      <c r="VCT794" s="61"/>
      <c r="VCU794" s="61"/>
      <c r="VCV794" s="61"/>
      <c r="VCW794" s="61"/>
      <c r="VCX794" s="61"/>
      <c r="VCY794" s="61"/>
      <c r="VCZ794" s="61"/>
      <c r="VDA794" s="61"/>
      <c r="VDB794" s="61"/>
      <c r="VDC794" s="61"/>
      <c r="VDD794" s="61"/>
      <c r="VDE794" s="61"/>
      <c r="VDF794" s="61"/>
      <c r="VDG794" s="61"/>
      <c r="VDH794" s="61"/>
      <c r="VDI794" s="61"/>
      <c r="VDJ794" s="61"/>
      <c r="VDK794" s="61"/>
      <c r="VDL794" s="61"/>
      <c r="VDM794" s="61"/>
      <c r="VDN794" s="61"/>
      <c r="VDO794" s="61"/>
      <c r="VDP794" s="61"/>
      <c r="VDQ794" s="61"/>
      <c r="VDR794" s="61"/>
      <c r="VDS794" s="61"/>
      <c r="VDT794" s="61"/>
      <c r="VDU794" s="61"/>
      <c r="VDV794" s="61"/>
      <c r="VDW794" s="61"/>
      <c r="VDX794" s="61"/>
      <c r="VDY794" s="61"/>
      <c r="VDZ794" s="61"/>
      <c r="VEA794" s="61"/>
      <c r="VEB794" s="61"/>
      <c r="VEC794" s="61"/>
      <c r="VED794" s="61"/>
      <c r="VEE794" s="61"/>
      <c r="VEF794" s="61"/>
      <c r="VEG794" s="61"/>
      <c r="VEH794" s="61"/>
      <c r="VEI794" s="61"/>
      <c r="VEJ794" s="61"/>
      <c r="VEK794" s="61"/>
      <c r="VEL794" s="61"/>
      <c r="VEM794" s="61"/>
      <c r="VEN794" s="61"/>
      <c r="VEO794" s="61"/>
      <c r="VEP794" s="61"/>
      <c r="VEQ794" s="61"/>
      <c r="VER794" s="61"/>
      <c r="VES794" s="61"/>
      <c r="VET794" s="61"/>
      <c r="VEU794" s="61"/>
      <c r="VEV794" s="61"/>
      <c r="VEW794" s="61"/>
      <c r="VEX794" s="61"/>
      <c r="VEY794" s="61"/>
      <c r="VEZ794" s="61"/>
      <c r="VFA794" s="61"/>
      <c r="VFB794" s="61"/>
      <c r="VFC794" s="61"/>
      <c r="VFD794" s="61"/>
      <c r="VFE794" s="61"/>
      <c r="VFF794" s="61"/>
      <c r="VFG794" s="61"/>
      <c r="VFH794" s="61"/>
      <c r="VFI794" s="61"/>
      <c r="VFJ794" s="61"/>
      <c r="VFK794" s="61"/>
      <c r="VFL794" s="61"/>
      <c r="VFM794" s="61"/>
      <c r="VFN794" s="61"/>
      <c r="VFO794" s="61"/>
      <c r="VFP794" s="61"/>
      <c r="VFQ794" s="61"/>
      <c r="VFR794" s="61"/>
      <c r="VFS794" s="61"/>
      <c r="VFT794" s="61"/>
      <c r="VFU794" s="61"/>
      <c r="VFV794" s="61"/>
      <c r="VFW794" s="61"/>
      <c r="VFX794" s="61"/>
      <c r="VFY794" s="61"/>
      <c r="VFZ794" s="61"/>
      <c r="VGA794" s="61"/>
      <c r="VGB794" s="61"/>
      <c r="VGC794" s="61"/>
      <c r="VGD794" s="61"/>
      <c r="VGE794" s="61"/>
      <c r="VGF794" s="61"/>
      <c r="VGG794" s="61"/>
      <c r="VGH794" s="61"/>
      <c r="VGI794" s="61"/>
      <c r="VGJ794" s="61"/>
      <c r="VGK794" s="61"/>
      <c r="VGL794" s="61"/>
      <c r="VGM794" s="61"/>
      <c r="VGN794" s="61"/>
      <c r="VGO794" s="61"/>
      <c r="VGP794" s="61"/>
      <c r="VGQ794" s="61"/>
      <c r="VGR794" s="61"/>
      <c r="VGS794" s="61"/>
      <c r="VGT794" s="61"/>
      <c r="VGU794" s="61"/>
      <c r="VGV794" s="61"/>
      <c r="VGW794" s="61"/>
      <c r="VGX794" s="61"/>
      <c r="VGY794" s="61"/>
      <c r="VGZ794" s="61"/>
      <c r="VHA794" s="61"/>
      <c r="VHB794" s="61"/>
      <c r="VHC794" s="61"/>
      <c r="VHD794" s="61"/>
      <c r="VHE794" s="61"/>
      <c r="VHF794" s="61"/>
      <c r="VHG794" s="61"/>
      <c r="VHH794" s="61"/>
      <c r="VHI794" s="61"/>
      <c r="VHJ794" s="61"/>
      <c r="VHK794" s="61"/>
      <c r="VHL794" s="61"/>
      <c r="VHM794" s="61"/>
      <c r="VHN794" s="61"/>
      <c r="VHO794" s="61"/>
      <c r="VHP794" s="61"/>
      <c r="VHQ794" s="61"/>
      <c r="VHR794" s="61"/>
      <c r="VHS794" s="61"/>
      <c r="VHT794" s="61"/>
      <c r="VHU794" s="61"/>
      <c r="VHV794" s="61"/>
      <c r="VHW794" s="61"/>
      <c r="VHX794" s="61"/>
      <c r="VHY794" s="61"/>
      <c r="VHZ794" s="61"/>
      <c r="VIA794" s="61"/>
      <c r="VIB794" s="61"/>
      <c r="VIC794" s="61"/>
      <c r="VID794" s="61"/>
      <c r="VIE794" s="61"/>
      <c r="VIF794" s="61"/>
      <c r="VIG794" s="61"/>
      <c r="VIH794" s="61"/>
      <c r="VII794" s="61"/>
      <c r="VIJ794" s="61"/>
      <c r="VIK794" s="61"/>
      <c r="VIL794" s="61"/>
      <c r="VIM794" s="61"/>
      <c r="VIN794" s="61"/>
      <c r="VIO794" s="61"/>
      <c r="VIP794" s="61"/>
      <c r="VIQ794" s="61"/>
      <c r="VIR794" s="61"/>
      <c r="VIS794" s="61"/>
      <c r="VIT794" s="61"/>
      <c r="VIU794" s="61"/>
      <c r="VIV794" s="61"/>
      <c r="VIW794" s="61"/>
      <c r="VIX794" s="61"/>
      <c r="VIY794" s="61"/>
      <c r="VIZ794" s="61"/>
      <c r="VJA794" s="61"/>
      <c r="VJB794" s="61"/>
      <c r="VJC794" s="61"/>
      <c r="VJD794" s="61"/>
      <c r="VJE794" s="61"/>
      <c r="VJF794" s="61"/>
      <c r="VJG794" s="61"/>
      <c r="VJH794" s="61"/>
      <c r="VJI794" s="61"/>
      <c r="VJJ794" s="61"/>
      <c r="VJK794" s="61"/>
      <c r="VJL794" s="61"/>
      <c r="VJM794" s="61"/>
      <c r="VJN794" s="61"/>
      <c r="VJO794" s="61"/>
      <c r="VJP794" s="61"/>
      <c r="VJQ794" s="61"/>
      <c r="VJR794" s="61"/>
      <c r="VJS794" s="61"/>
      <c r="VJT794" s="61"/>
      <c r="VJU794" s="61"/>
      <c r="VJV794" s="61"/>
      <c r="VJW794" s="61"/>
      <c r="VJX794" s="61"/>
      <c r="VJY794" s="61"/>
      <c r="VJZ794" s="61"/>
      <c r="VKA794" s="61"/>
      <c r="VKB794" s="61"/>
      <c r="VKC794" s="61"/>
      <c r="VKD794" s="61"/>
      <c r="VKE794" s="61"/>
      <c r="VKF794" s="61"/>
      <c r="VKG794" s="61"/>
      <c r="VKH794" s="61"/>
      <c r="VKI794" s="61"/>
      <c r="VKJ794" s="61"/>
      <c r="VKK794" s="61"/>
      <c r="VKL794" s="61"/>
      <c r="VKM794" s="61"/>
      <c r="VKN794" s="61"/>
      <c r="VKO794" s="61"/>
      <c r="VKP794" s="61"/>
      <c r="VKQ794" s="61"/>
      <c r="VKR794" s="61"/>
      <c r="VKS794" s="61"/>
      <c r="VKT794" s="61"/>
      <c r="VKU794" s="61"/>
      <c r="VKV794" s="61"/>
      <c r="VKW794" s="61"/>
      <c r="VKX794" s="61"/>
      <c r="VKY794" s="61"/>
      <c r="VKZ794" s="61"/>
      <c r="VLA794" s="61"/>
      <c r="VLB794" s="61"/>
      <c r="VLC794" s="61"/>
      <c r="VLD794" s="61"/>
      <c r="VLE794" s="61"/>
      <c r="VLF794" s="61"/>
      <c r="VLG794" s="61"/>
      <c r="VLH794" s="61"/>
      <c r="VLI794" s="61"/>
      <c r="VLJ794" s="61"/>
      <c r="VLK794" s="61"/>
      <c r="VLL794" s="61"/>
      <c r="VLM794" s="61"/>
      <c r="VLN794" s="61"/>
      <c r="VLO794" s="61"/>
      <c r="VLP794" s="61"/>
      <c r="VLQ794" s="61"/>
      <c r="VLR794" s="61"/>
      <c r="VLS794" s="61"/>
      <c r="VLT794" s="61"/>
      <c r="VLU794" s="61"/>
      <c r="VLV794" s="61"/>
      <c r="VLW794" s="61"/>
      <c r="VLX794" s="61"/>
      <c r="VLY794" s="61"/>
      <c r="VLZ794" s="61"/>
      <c r="VMA794" s="61"/>
      <c r="VMB794" s="61"/>
      <c r="VMC794" s="61"/>
      <c r="VMD794" s="61"/>
      <c r="VME794" s="61"/>
      <c r="VMF794" s="61"/>
      <c r="VMG794" s="61"/>
      <c r="VMH794" s="61"/>
      <c r="VMI794" s="61"/>
      <c r="VMJ794" s="61"/>
      <c r="VMK794" s="61"/>
      <c r="VML794" s="61"/>
      <c r="VMM794" s="61"/>
      <c r="VMN794" s="61"/>
      <c r="VMO794" s="61"/>
      <c r="VMP794" s="61"/>
      <c r="VMQ794" s="61"/>
      <c r="VMR794" s="61"/>
      <c r="VMS794" s="61"/>
      <c r="VMT794" s="61"/>
      <c r="VMU794" s="61"/>
      <c r="VMV794" s="61"/>
      <c r="VMW794" s="61"/>
      <c r="VMX794" s="61"/>
      <c r="VMY794" s="61"/>
      <c r="VMZ794" s="61"/>
      <c r="VNA794" s="61"/>
      <c r="VNB794" s="61"/>
      <c r="VNC794" s="61"/>
      <c r="VND794" s="61"/>
      <c r="VNE794" s="61"/>
      <c r="VNF794" s="61"/>
      <c r="VNG794" s="61"/>
      <c r="VNH794" s="61"/>
      <c r="VNI794" s="61"/>
      <c r="VNJ794" s="61"/>
      <c r="VNK794" s="61"/>
      <c r="VNL794" s="61"/>
      <c r="VNM794" s="61"/>
      <c r="VNN794" s="61"/>
      <c r="VNO794" s="61"/>
      <c r="VNP794" s="61"/>
      <c r="VNQ794" s="61"/>
      <c r="VNR794" s="61"/>
      <c r="VNS794" s="61"/>
      <c r="VNT794" s="61"/>
      <c r="VNU794" s="61"/>
      <c r="VNV794" s="61"/>
      <c r="VNW794" s="61"/>
      <c r="VNX794" s="61"/>
      <c r="VNY794" s="61"/>
      <c r="VNZ794" s="61"/>
      <c r="VOA794" s="61"/>
      <c r="VOB794" s="61"/>
      <c r="VOC794" s="61"/>
      <c r="VOD794" s="61"/>
      <c r="VOE794" s="61"/>
      <c r="VOF794" s="61"/>
      <c r="VOG794" s="61"/>
      <c r="VOH794" s="61"/>
      <c r="VOI794" s="61"/>
      <c r="VOJ794" s="61"/>
      <c r="VOK794" s="61"/>
      <c r="VOL794" s="61"/>
      <c r="VOM794" s="61"/>
      <c r="VON794" s="61"/>
      <c r="VOO794" s="61"/>
      <c r="VOP794" s="61"/>
      <c r="VOQ794" s="61"/>
      <c r="VOR794" s="61"/>
      <c r="VOS794" s="61"/>
      <c r="VOT794" s="61"/>
      <c r="VOU794" s="61"/>
      <c r="VOV794" s="61"/>
      <c r="VOW794" s="61"/>
      <c r="VOX794" s="61"/>
      <c r="VOY794" s="61"/>
      <c r="VOZ794" s="61"/>
      <c r="VPA794" s="61"/>
      <c r="VPB794" s="61"/>
      <c r="VPC794" s="61"/>
      <c r="VPD794" s="61"/>
      <c r="VPE794" s="61"/>
      <c r="VPF794" s="61"/>
      <c r="VPG794" s="61"/>
      <c r="VPH794" s="61"/>
      <c r="VPI794" s="61"/>
      <c r="VPJ794" s="61"/>
      <c r="VPK794" s="61"/>
      <c r="VPL794" s="61"/>
      <c r="VPM794" s="61"/>
      <c r="VPN794" s="61"/>
      <c r="VPO794" s="61"/>
      <c r="VPP794" s="61"/>
      <c r="VPQ794" s="61"/>
      <c r="VPR794" s="61"/>
      <c r="VPS794" s="61"/>
      <c r="VPT794" s="61"/>
      <c r="VPU794" s="61"/>
      <c r="VPV794" s="61"/>
      <c r="VPW794" s="61"/>
      <c r="VPX794" s="61"/>
      <c r="VPY794" s="61"/>
      <c r="VPZ794" s="61"/>
      <c r="VQA794" s="61"/>
      <c r="VQB794" s="61"/>
      <c r="VQC794" s="61"/>
      <c r="VQD794" s="61"/>
      <c r="VQE794" s="61"/>
      <c r="VQF794" s="61"/>
      <c r="VQG794" s="61"/>
      <c r="VQH794" s="61"/>
      <c r="VQI794" s="61"/>
      <c r="VQJ794" s="61"/>
      <c r="VQK794" s="61"/>
      <c r="VQL794" s="61"/>
      <c r="VQM794" s="61"/>
      <c r="VQN794" s="61"/>
      <c r="VQO794" s="61"/>
      <c r="VQP794" s="61"/>
      <c r="VQQ794" s="61"/>
      <c r="VQR794" s="61"/>
      <c r="VQS794" s="61"/>
      <c r="VQT794" s="61"/>
      <c r="VQU794" s="61"/>
      <c r="VQV794" s="61"/>
      <c r="VQW794" s="61"/>
      <c r="VQX794" s="61"/>
      <c r="VQY794" s="61"/>
      <c r="VQZ794" s="61"/>
      <c r="VRA794" s="61"/>
      <c r="VRB794" s="61"/>
      <c r="VRC794" s="61"/>
      <c r="VRD794" s="61"/>
      <c r="VRE794" s="61"/>
      <c r="VRF794" s="61"/>
      <c r="VRG794" s="61"/>
      <c r="VRH794" s="61"/>
      <c r="VRI794" s="61"/>
      <c r="VRJ794" s="61"/>
      <c r="VRK794" s="61"/>
      <c r="VRL794" s="61"/>
      <c r="VRM794" s="61"/>
      <c r="VRN794" s="61"/>
      <c r="VRO794" s="61"/>
      <c r="VRP794" s="61"/>
      <c r="VRQ794" s="61"/>
      <c r="VRR794" s="61"/>
      <c r="VRS794" s="61"/>
      <c r="VRT794" s="61"/>
      <c r="VRU794" s="61"/>
      <c r="VRV794" s="61"/>
      <c r="VRW794" s="61"/>
      <c r="VRX794" s="61"/>
      <c r="VRY794" s="61"/>
      <c r="VRZ794" s="61"/>
      <c r="VSA794" s="61"/>
      <c r="VSB794" s="61"/>
      <c r="VSC794" s="61"/>
      <c r="VSD794" s="61"/>
      <c r="VSE794" s="61"/>
      <c r="VSF794" s="61"/>
      <c r="VSG794" s="61"/>
      <c r="VSH794" s="61"/>
      <c r="VSI794" s="61"/>
      <c r="VSJ794" s="61"/>
      <c r="VSK794" s="61"/>
      <c r="VSL794" s="61"/>
      <c r="VSM794" s="61"/>
      <c r="VSN794" s="61"/>
      <c r="VSO794" s="61"/>
      <c r="VSP794" s="61"/>
      <c r="VSQ794" s="61"/>
      <c r="VSR794" s="61"/>
      <c r="VSS794" s="61"/>
      <c r="VST794" s="61"/>
      <c r="VSU794" s="61"/>
      <c r="VSV794" s="61"/>
      <c r="VSW794" s="61"/>
      <c r="VSX794" s="61"/>
      <c r="VSY794" s="61"/>
      <c r="VSZ794" s="61"/>
      <c r="VTA794" s="61"/>
      <c r="VTB794" s="61"/>
      <c r="VTC794" s="61"/>
      <c r="VTD794" s="61"/>
      <c r="VTE794" s="61"/>
      <c r="VTF794" s="61"/>
      <c r="VTG794" s="61"/>
      <c r="VTH794" s="61"/>
      <c r="VTI794" s="61"/>
      <c r="VTJ794" s="61"/>
      <c r="VTK794" s="61"/>
      <c r="VTL794" s="61"/>
      <c r="VTM794" s="61"/>
      <c r="VTN794" s="61"/>
      <c r="VTO794" s="61"/>
      <c r="VTP794" s="61"/>
      <c r="VTQ794" s="61"/>
      <c r="VTR794" s="61"/>
      <c r="VTS794" s="61"/>
      <c r="VTT794" s="61"/>
      <c r="VTU794" s="61"/>
      <c r="VTV794" s="61"/>
      <c r="VTW794" s="61"/>
      <c r="VTX794" s="61"/>
      <c r="VTY794" s="61"/>
      <c r="VTZ794" s="61"/>
      <c r="VUA794" s="61"/>
      <c r="VUB794" s="61"/>
      <c r="VUC794" s="61"/>
      <c r="VUD794" s="61"/>
      <c r="VUE794" s="61"/>
      <c r="VUF794" s="61"/>
      <c r="VUG794" s="61"/>
      <c r="VUH794" s="61"/>
      <c r="VUI794" s="61"/>
      <c r="VUJ794" s="61"/>
      <c r="VUK794" s="61"/>
      <c r="VUL794" s="61"/>
      <c r="VUM794" s="61"/>
      <c r="VUN794" s="61"/>
      <c r="VUO794" s="61"/>
      <c r="VUP794" s="61"/>
      <c r="VUQ794" s="61"/>
      <c r="VUR794" s="61"/>
      <c r="VUS794" s="61"/>
      <c r="VUT794" s="61"/>
      <c r="VUU794" s="61"/>
      <c r="VUV794" s="61"/>
      <c r="VUW794" s="61"/>
      <c r="VUX794" s="61"/>
      <c r="VUY794" s="61"/>
      <c r="VUZ794" s="61"/>
      <c r="VVA794" s="61"/>
      <c r="VVB794" s="61"/>
      <c r="VVC794" s="61"/>
      <c r="VVD794" s="61"/>
      <c r="VVE794" s="61"/>
      <c r="VVF794" s="61"/>
      <c r="VVG794" s="61"/>
      <c r="VVH794" s="61"/>
      <c r="VVI794" s="61"/>
      <c r="VVJ794" s="61"/>
      <c r="VVK794" s="61"/>
      <c r="VVL794" s="61"/>
      <c r="VVM794" s="61"/>
      <c r="VVN794" s="61"/>
      <c r="VVO794" s="61"/>
      <c r="VVP794" s="61"/>
      <c r="VVQ794" s="61"/>
      <c r="VVR794" s="61"/>
      <c r="VVS794" s="61"/>
      <c r="VVT794" s="61"/>
      <c r="VVU794" s="61"/>
      <c r="VVV794" s="61"/>
      <c r="VVW794" s="61"/>
      <c r="VVX794" s="61"/>
      <c r="VVY794" s="61"/>
      <c r="VVZ794" s="61"/>
      <c r="VWA794" s="61"/>
      <c r="VWB794" s="61"/>
      <c r="VWC794" s="61"/>
      <c r="VWD794" s="61"/>
      <c r="VWE794" s="61"/>
      <c r="VWF794" s="61"/>
      <c r="VWG794" s="61"/>
      <c r="VWH794" s="61"/>
      <c r="VWI794" s="61"/>
      <c r="VWJ794" s="61"/>
      <c r="VWK794" s="61"/>
      <c r="VWL794" s="61"/>
      <c r="VWM794" s="61"/>
      <c r="VWN794" s="61"/>
      <c r="VWO794" s="61"/>
      <c r="VWP794" s="61"/>
      <c r="VWQ794" s="61"/>
      <c r="VWR794" s="61"/>
      <c r="VWS794" s="61"/>
      <c r="VWT794" s="61"/>
      <c r="VWU794" s="61"/>
      <c r="VWV794" s="61"/>
      <c r="VWW794" s="61"/>
      <c r="VWX794" s="61"/>
      <c r="VWY794" s="61"/>
      <c r="VWZ794" s="61"/>
      <c r="VXA794" s="61"/>
      <c r="VXB794" s="61"/>
      <c r="VXC794" s="61"/>
      <c r="VXD794" s="61"/>
      <c r="VXE794" s="61"/>
      <c r="VXF794" s="61"/>
      <c r="VXG794" s="61"/>
      <c r="VXH794" s="61"/>
      <c r="VXI794" s="61"/>
      <c r="VXJ794" s="61"/>
      <c r="VXK794" s="61"/>
      <c r="VXL794" s="61"/>
      <c r="VXM794" s="61"/>
      <c r="VXN794" s="61"/>
      <c r="VXO794" s="61"/>
      <c r="VXP794" s="61"/>
      <c r="VXQ794" s="61"/>
      <c r="VXR794" s="61"/>
      <c r="VXS794" s="61"/>
      <c r="VXT794" s="61"/>
      <c r="VXU794" s="61"/>
      <c r="VXV794" s="61"/>
      <c r="VXW794" s="61"/>
      <c r="VXX794" s="61"/>
      <c r="VXY794" s="61"/>
      <c r="VXZ794" s="61"/>
      <c r="VYA794" s="61"/>
      <c r="VYB794" s="61"/>
      <c r="VYC794" s="61"/>
      <c r="VYD794" s="61"/>
      <c r="VYE794" s="61"/>
      <c r="VYF794" s="61"/>
      <c r="VYG794" s="61"/>
      <c r="VYH794" s="61"/>
      <c r="VYI794" s="61"/>
      <c r="VYJ794" s="61"/>
      <c r="VYK794" s="61"/>
      <c r="VYL794" s="61"/>
      <c r="VYM794" s="61"/>
      <c r="VYN794" s="61"/>
      <c r="VYO794" s="61"/>
      <c r="VYP794" s="61"/>
      <c r="VYQ794" s="61"/>
      <c r="VYR794" s="61"/>
      <c r="VYS794" s="61"/>
      <c r="VYT794" s="61"/>
      <c r="VYU794" s="61"/>
      <c r="VYV794" s="61"/>
      <c r="VYW794" s="61"/>
      <c r="VYX794" s="61"/>
      <c r="VYY794" s="61"/>
      <c r="VYZ794" s="61"/>
      <c r="VZA794" s="61"/>
      <c r="VZB794" s="61"/>
      <c r="VZC794" s="61"/>
      <c r="VZD794" s="61"/>
      <c r="VZE794" s="61"/>
      <c r="VZF794" s="61"/>
      <c r="VZG794" s="61"/>
      <c r="VZH794" s="61"/>
      <c r="VZI794" s="61"/>
      <c r="VZJ794" s="61"/>
      <c r="VZK794" s="61"/>
      <c r="VZL794" s="61"/>
      <c r="VZM794" s="61"/>
      <c r="VZN794" s="61"/>
      <c r="VZO794" s="61"/>
      <c r="VZP794" s="61"/>
      <c r="VZQ794" s="61"/>
      <c r="VZR794" s="61"/>
      <c r="VZS794" s="61"/>
      <c r="VZT794" s="61"/>
      <c r="VZU794" s="61"/>
      <c r="VZV794" s="61"/>
      <c r="VZW794" s="61"/>
      <c r="VZX794" s="61"/>
      <c r="VZY794" s="61"/>
      <c r="VZZ794" s="61"/>
      <c r="WAA794" s="61"/>
      <c r="WAB794" s="61"/>
      <c r="WAC794" s="61"/>
      <c r="WAD794" s="61"/>
      <c r="WAE794" s="61"/>
      <c r="WAF794" s="61"/>
      <c r="WAG794" s="61"/>
      <c r="WAH794" s="61"/>
      <c r="WAI794" s="61"/>
      <c r="WAJ794" s="61"/>
      <c r="WAK794" s="61"/>
      <c r="WAL794" s="61"/>
      <c r="WAM794" s="61"/>
      <c r="WAN794" s="61"/>
      <c r="WAO794" s="61"/>
      <c r="WAP794" s="61"/>
      <c r="WAQ794" s="61"/>
      <c r="WAR794" s="61"/>
      <c r="WAS794" s="61"/>
      <c r="WAT794" s="61"/>
      <c r="WAU794" s="61"/>
      <c r="WAV794" s="61"/>
      <c r="WAW794" s="61"/>
      <c r="WAX794" s="61"/>
      <c r="WAY794" s="61"/>
      <c r="WAZ794" s="61"/>
      <c r="WBA794" s="61"/>
      <c r="WBB794" s="61"/>
      <c r="WBC794" s="61"/>
      <c r="WBD794" s="61"/>
      <c r="WBE794" s="61"/>
      <c r="WBF794" s="61"/>
      <c r="WBG794" s="61"/>
      <c r="WBH794" s="61"/>
      <c r="WBI794" s="61"/>
      <c r="WBJ794" s="61"/>
      <c r="WBK794" s="61"/>
      <c r="WBL794" s="61"/>
      <c r="WBM794" s="61"/>
      <c r="WBN794" s="61"/>
      <c r="WBO794" s="61"/>
      <c r="WBP794" s="61"/>
      <c r="WBQ794" s="61"/>
      <c r="WBR794" s="61"/>
      <c r="WBS794" s="61"/>
      <c r="WBT794" s="61"/>
      <c r="WBU794" s="61"/>
      <c r="WBV794" s="61"/>
      <c r="WBW794" s="61"/>
      <c r="WBX794" s="61"/>
      <c r="WBY794" s="61"/>
      <c r="WBZ794" s="61"/>
      <c r="WCA794" s="61"/>
      <c r="WCB794" s="61"/>
      <c r="WCC794" s="61"/>
      <c r="WCD794" s="61"/>
      <c r="WCE794" s="61"/>
      <c r="WCF794" s="61"/>
      <c r="WCG794" s="61"/>
      <c r="WCH794" s="61"/>
      <c r="WCI794" s="61"/>
      <c r="WCJ794" s="61"/>
      <c r="WCK794" s="61"/>
      <c r="WCL794" s="61"/>
      <c r="WCM794" s="61"/>
      <c r="WCN794" s="61"/>
      <c r="WCO794" s="61"/>
      <c r="WCP794" s="61"/>
      <c r="WCQ794" s="61"/>
      <c r="WCR794" s="61"/>
      <c r="WCS794" s="61"/>
      <c r="WCT794" s="61"/>
      <c r="WCU794" s="61"/>
      <c r="WCV794" s="61"/>
      <c r="WCW794" s="61"/>
      <c r="WCX794" s="61"/>
      <c r="WCY794" s="61"/>
      <c r="WCZ794" s="61"/>
      <c r="WDA794" s="61"/>
      <c r="WDB794" s="61"/>
      <c r="WDC794" s="61"/>
      <c r="WDD794" s="61"/>
      <c r="WDE794" s="61"/>
      <c r="WDF794" s="61"/>
      <c r="WDG794" s="61"/>
      <c r="WDH794" s="61"/>
      <c r="WDI794" s="61"/>
      <c r="WDJ794" s="61"/>
      <c r="WDK794" s="61"/>
      <c r="WDL794" s="61"/>
      <c r="WDM794" s="61"/>
      <c r="WDN794" s="61"/>
      <c r="WDO794" s="61"/>
      <c r="WDP794" s="61"/>
      <c r="WDQ794" s="61"/>
      <c r="WDR794" s="61"/>
      <c r="WDS794" s="61"/>
      <c r="WDT794" s="61"/>
      <c r="WDU794" s="61"/>
      <c r="WDV794" s="61"/>
      <c r="WDW794" s="61"/>
      <c r="WDX794" s="61"/>
      <c r="WDY794" s="61"/>
      <c r="WDZ794" s="61"/>
      <c r="WEA794" s="61"/>
      <c r="WEB794" s="61"/>
      <c r="WEC794" s="61"/>
      <c r="WED794" s="61"/>
      <c r="WEE794" s="61"/>
      <c r="WEF794" s="61"/>
      <c r="WEG794" s="61"/>
      <c r="WEH794" s="61"/>
      <c r="WEI794" s="61"/>
      <c r="WEJ794" s="61"/>
      <c r="WEK794" s="61"/>
      <c r="WEL794" s="61"/>
      <c r="WEM794" s="61"/>
      <c r="WEN794" s="61"/>
      <c r="WEO794" s="61"/>
      <c r="WEP794" s="61"/>
      <c r="WEQ794" s="61"/>
      <c r="WER794" s="61"/>
      <c r="WES794" s="61"/>
      <c r="WET794" s="61"/>
      <c r="WEU794" s="61"/>
      <c r="WEV794" s="61"/>
      <c r="WEW794" s="61"/>
      <c r="WEX794" s="61"/>
      <c r="WEY794" s="61"/>
      <c r="WEZ794" s="61"/>
      <c r="WFA794" s="61"/>
      <c r="WFB794" s="61"/>
      <c r="WFC794" s="61"/>
      <c r="WFD794" s="61"/>
      <c r="WFE794" s="61"/>
      <c r="WFF794" s="61"/>
      <c r="WFG794" s="61"/>
      <c r="WFH794" s="61"/>
      <c r="WFI794" s="61"/>
      <c r="WFJ794" s="61"/>
      <c r="WFK794" s="61"/>
      <c r="WFL794" s="61"/>
      <c r="WFM794" s="61"/>
      <c r="WFN794" s="61"/>
      <c r="WFO794" s="61"/>
      <c r="WFP794" s="61"/>
      <c r="WFQ794" s="61"/>
      <c r="WFR794" s="61"/>
      <c r="WFS794" s="61"/>
      <c r="WFT794" s="61"/>
      <c r="WFU794" s="61"/>
      <c r="WFV794" s="61"/>
      <c r="WFW794" s="61"/>
      <c r="WFX794" s="61"/>
      <c r="WFY794" s="61"/>
      <c r="WFZ794" s="61"/>
      <c r="WGA794" s="61"/>
      <c r="WGB794" s="61"/>
      <c r="WGC794" s="61"/>
      <c r="WGD794" s="61"/>
      <c r="WGE794" s="61"/>
      <c r="WGF794" s="61"/>
      <c r="WGG794" s="61"/>
      <c r="WGH794" s="61"/>
      <c r="WGI794" s="61"/>
      <c r="WGJ794" s="61"/>
      <c r="WGK794" s="61"/>
      <c r="WGL794" s="61"/>
      <c r="WGM794" s="61"/>
      <c r="WGN794" s="61"/>
      <c r="WGO794" s="61"/>
      <c r="WGP794" s="61"/>
      <c r="WGQ794" s="61"/>
      <c r="WGR794" s="61"/>
      <c r="WGS794" s="61"/>
      <c r="WGT794" s="61"/>
      <c r="WGU794" s="61"/>
      <c r="WGV794" s="61"/>
      <c r="WGW794" s="61"/>
      <c r="WGX794" s="61"/>
      <c r="WGY794" s="61"/>
      <c r="WGZ794" s="61"/>
      <c r="WHA794" s="61"/>
      <c r="WHB794" s="61"/>
      <c r="WHC794" s="61"/>
      <c r="WHD794" s="61"/>
      <c r="WHE794" s="61"/>
      <c r="WHF794" s="61"/>
      <c r="WHG794" s="61"/>
      <c r="WHH794" s="61"/>
      <c r="WHI794" s="61"/>
      <c r="WHJ794" s="61"/>
      <c r="WHK794" s="61"/>
      <c r="WHL794" s="61"/>
      <c r="WHM794" s="61"/>
      <c r="WHN794" s="61"/>
      <c r="WHO794" s="61"/>
      <c r="WHP794" s="61"/>
      <c r="WHQ794" s="61"/>
      <c r="WHR794" s="61"/>
      <c r="WHS794" s="61"/>
      <c r="WHT794" s="61"/>
      <c r="WHU794" s="61"/>
      <c r="WHV794" s="61"/>
      <c r="WHW794" s="61"/>
      <c r="WHX794" s="61"/>
      <c r="WHY794" s="61"/>
      <c r="WHZ794" s="61"/>
      <c r="WIA794" s="61"/>
      <c r="WIB794" s="61"/>
      <c r="WIC794" s="61"/>
      <c r="WID794" s="61"/>
      <c r="WIE794" s="61"/>
      <c r="WIF794" s="61"/>
      <c r="WIG794" s="61"/>
      <c r="WIH794" s="61"/>
      <c r="WII794" s="61"/>
      <c r="WIJ794" s="61"/>
      <c r="WIK794" s="61"/>
      <c r="WIL794" s="61"/>
      <c r="WIM794" s="61"/>
      <c r="WIN794" s="61"/>
      <c r="WIO794" s="61"/>
      <c r="WIP794" s="61"/>
      <c r="WIQ794" s="61"/>
      <c r="WIR794" s="61"/>
      <c r="WIS794" s="61"/>
      <c r="WIT794" s="61"/>
      <c r="WIU794" s="61"/>
      <c r="WIV794" s="61"/>
      <c r="WIW794" s="61"/>
      <c r="WIX794" s="61"/>
      <c r="WIY794" s="61"/>
      <c r="WIZ794" s="61"/>
      <c r="WJA794" s="61"/>
      <c r="WJB794" s="61"/>
      <c r="WJC794" s="61"/>
      <c r="WJD794" s="61"/>
      <c r="WJE794" s="61"/>
      <c r="WJF794" s="61"/>
      <c r="WJG794" s="61"/>
      <c r="WJH794" s="61"/>
      <c r="WJI794" s="61"/>
      <c r="WJJ794" s="61"/>
      <c r="WJK794" s="61"/>
      <c r="WJL794" s="61"/>
      <c r="WJM794" s="61"/>
      <c r="WJN794" s="61"/>
      <c r="WJO794" s="61"/>
      <c r="WJP794" s="61"/>
      <c r="WJQ794" s="61"/>
      <c r="WJR794" s="61"/>
      <c r="WJS794" s="61"/>
      <c r="WJT794" s="61"/>
      <c r="WJU794" s="61"/>
      <c r="WJV794" s="61"/>
      <c r="WJW794" s="61"/>
      <c r="WJX794" s="61"/>
      <c r="WJY794" s="61"/>
      <c r="WJZ794" s="61"/>
      <c r="WKA794" s="61"/>
      <c r="WKB794" s="61"/>
      <c r="WKC794" s="61"/>
      <c r="WKD794" s="61"/>
      <c r="WKE794" s="61"/>
      <c r="WKF794" s="61"/>
      <c r="WKG794" s="61"/>
      <c r="WKH794" s="61"/>
      <c r="WKI794" s="61"/>
      <c r="WKJ794" s="61"/>
      <c r="WKK794" s="61"/>
      <c r="WKL794" s="61"/>
      <c r="WKM794" s="61"/>
      <c r="WKN794" s="61"/>
      <c r="WKO794" s="61"/>
      <c r="WKP794" s="61"/>
      <c r="WKQ794" s="61"/>
      <c r="WKR794" s="61"/>
      <c r="WKS794" s="61"/>
      <c r="WKT794" s="61"/>
      <c r="WKU794" s="61"/>
      <c r="WKV794" s="61"/>
      <c r="WKW794" s="61"/>
      <c r="WKX794" s="61"/>
      <c r="WKY794" s="61"/>
      <c r="WKZ794" s="61"/>
      <c r="WLA794" s="61"/>
      <c r="WLB794" s="61"/>
      <c r="WLC794" s="61"/>
      <c r="WLD794" s="61"/>
      <c r="WLE794" s="61"/>
      <c r="WLF794" s="61"/>
      <c r="WLG794" s="61"/>
      <c r="WLH794" s="61"/>
      <c r="WLI794" s="61"/>
      <c r="WLJ794" s="61"/>
      <c r="WLK794" s="61"/>
      <c r="WLL794" s="61"/>
      <c r="WLM794" s="61"/>
      <c r="WLN794" s="61"/>
      <c r="WLO794" s="61"/>
      <c r="WLP794" s="61"/>
      <c r="WLQ794" s="61"/>
      <c r="WLR794" s="61"/>
      <c r="WLS794" s="61"/>
      <c r="WLT794" s="61"/>
      <c r="WLU794" s="61"/>
      <c r="WLV794" s="61"/>
      <c r="WLW794" s="61"/>
      <c r="WLX794" s="61"/>
      <c r="WLY794" s="61"/>
      <c r="WLZ794" s="61"/>
      <c r="WMA794" s="61"/>
      <c r="WMB794" s="61"/>
      <c r="WMC794" s="61"/>
      <c r="WMD794" s="61"/>
      <c r="WME794" s="61"/>
      <c r="WMF794" s="61"/>
      <c r="WMG794" s="61"/>
      <c r="WMH794" s="61"/>
      <c r="WMI794" s="61"/>
      <c r="WMJ794" s="61"/>
      <c r="WMK794" s="61"/>
      <c r="WML794" s="61"/>
      <c r="WMM794" s="61"/>
      <c r="WMN794" s="61"/>
      <c r="WMO794" s="61"/>
      <c r="WMP794" s="61"/>
      <c r="WMQ794" s="61"/>
      <c r="WMR794" s="61"/>
      <c r="WMS794" s="61"/>
      <c r="WMT794" s="61"/>
      <c r="WMU794" s="61"/>
      <c r="WMV794" s="61"/>
      <c r="WMW794" s="61"/>
      <c r="WMX794" s="61"/>
      <c r="WMY794" s="61"/>
      <c r="WMZ794" s="61"/>
      <c r="WNA794" s="61"/>
      <c r="WNB794" s="61"/>
      <c r="WNC794" s="61"/>
      <c r="WND794" s="61"/>
      <c r="WNE794" s="61"/>
      <c r="WNF794" s="61"/>
      <c r="WNG794" s="61"/>
      <c r="WNH794" s="61"/>
      <c r="WNI794" s="61"/>
      <c r="WNJ794" s="61"/>
      <c r="WNK794" s="61"/>
      <c r="WNL794" s="61"/>
      <c r="WNM794" s="61"/>
      <c r="WNN794" s="61"/>
      <c r="WNO794" s="61"/>
      <c r="WNP794" s="61"/>
      <c r="WNQ794" s="61"/>
      <c r="WNR794" s="61"/>
      <c r="WNS794" s="61"/>
      <c r="WNT794" s="61"/>
      <c r="WNU794" s="61"/>
      <c r="WNV794" s="61"/>
      <c r="WNW794" s="61"/>
      <c r="WNX794" s="61"/>
      <c r="WNY794" s="61"/>
      <c r="WNZ794" s="61"/>
      <c r="WOA794" s="61"/>
      <c r="WOB794" s="61"/>
      <c r="WOC794" s="61"/>
      <c r="WOD794" s="61"/>
      <c r="WOE794" s="61"/>
      <c r="WOF794" s="61"/>
      <c r="WOG794" s="61"/>
      <c r="WOH794" s="61"/>
      <c r="WOI794" s="61"/>
      <c r="WOJ794" s="61"/>
      <c r="WOK794" s="61"/>
      <c r="WOL794" s="61"/>
      <c r="WOM794" s="61"/>
      <c r="WON794" s="61"/>
      <c r="WOO794" s="61"/>
      <c r="WOP794" s="61"/>
      <c r="WOQ794" s="61"/>
      <c r="WOR794" s="61"/>
      <c r="WOS794" s="61"/>
      <c r="WOT794" s="61"/>
      <c r="WOU794" s="61"/>
      <c r="WOV794" s="61"/>
      <c r="WOW794" s="61"/>
      <c r="WOX794" s="61"/>
      <c r="WOY794" s="61"/>
      <c r="WOZ794" s="61"/>
      <c r="WPA794" s="61"/>
      <c r="WPB794" s="61"/>
      <c r="WPC794" s="61"/>
      <c r="WPD794" s="61"/>
      <c r="WPE794" s="61"/>
      <c r="WPF794" s="61"/>
      <c r="WPG794" s="61"/>
      <c r="WPH794" s="61"/>
      <c r="WPI794" s="61"/>
      <c r="WPJ794" s="61"/>
      <c r="WPK794" s="61"/>
      <c r="WPL794" s="61"/>
      <c r="WPM794" s="61"/>
      <c r="WPN794" s="61"/>
      <c r="WPO794" s="61"/>
      <c r="WPP794" s="61"/>
      <c r="WPQ794" s="61"/>
      <c r="WPR794" s="61"/>
      <c r="WPS794" s="61"/>
      <c r="WPT794" s="61"/>
      <c r="WPU794" s="61"/>
      <c r="WPV794" s="61"/>
      <c r="WPW794" s="61"/>
      <c r="WPX794" s="61"/>
      <c r="WPY794" s="61"/>
      <c r="WPZ794" s="61"/>
      <c r="WQA794" s="61"/>
      <c r="WQB794" s="61"/>
      <c r="WQC794" s="61"/>
      <c r="WQD794" s="61"/>
      <c r="WQE794" s="61"/>
      <c r="WQF794" s="61"/>
      <c r="WQG794" s="61"/>
      <c r="WQH794" s="61"/>
      <c r="WQI794" s="61"/>
      <c r="WQJ794" s="61"/>
      <c r="WQK794" s="61"/>
      <c r="WQL794" s="61"/>
      <c r="WQM794" s="61"/>
      <c r="WQN794" s="61"/>
      <c r="WQO794" s="61"/>
      <c r="WQP794" s="61"/>
      <c r="WQQ794" s="61"/>
      <c r="WQR794" s="61"/>
      <c r="WQS794" s="61"/>
      <c r="WQT794" s="61"/>
      <c r="WQU794" s="61"/>
      <c r="WQV794" s="61"/>
      <c r="WQW794" s="61"/>
      <c r="WQX794" s="61"/>
      <c r="WQY794" s="61"/>
      <c r="WQZ794" s="61"/>
      <c r="WRA794" s="61"/>
      <c r="WRB794" s="61"/>
      <c r="WRC794" s="61"/>
      <c r="WRD794" s="61"/>
      <c r="WRE794" s="61"/>
      <c r="WRF794" s="61"/>
      <c r="WRG794" s="61"/>
      <c r="WRH794" s="61"/>
      <c r="WRI794" s="61"/>
      <c r="WRJ794" s="61"/>
      <c r="WRK794" s="61"/>
      <c r="WRL794" s="61"/>
      <c r="WRM794" s="61"/>
      <c r="WRN794" s="61"/>
      <c r="WRO794" s="61"/>
      <c r="WRP794" s="61"/>
      <c r="WRQ794" s="61"/>
      <c r="WRR794" s="61"/>
      <c r="WRS794" s="61"/>
      <c r="WRT794" s="61"/>
      <c r="WRU794" s="61"/>
      <c r="WRV794" s="61"/>
      <c r="WRW794" s="61"/>
      <c r="WRX794" s="61"/>
      <c r="WRY794" s="61"/>
      <c r="WRZ794" s="61"/>
      <c r="WSA794" s="61"/>
      <c r="WSB794" s="61"/>
      <c r="WSC794" s="61"/>
      <c r="WSD794" s="61"/>
      <c r="WSE794" s="61"/>
      <c r="WSF794" s="61"/>
      <c r="WSG794" s="61"/>
      <c r="WSH794" s="61"/>
      <c r="WSI794" s="61"/>
      <c r="WSJ794" s="61"/>
      <c r="WSK794" s="61"/>
      <c r="WSL794" s="61"/>
      <c r="WSM794" s="61"/>
      <c r="WSN794" s="61"/>
      <c r="WSO794" s="61"/>
      <c r="WSP794" s="61"/>
      <c r="WSQ794" s="61"/>
      <c r="WSR794" s="61"/>
      <c r="WSS794" s="61"/>
      <c r="WST794" s="61"/>
      <c r="WSU794" s="61"/>
      <c r="WSV794" s="61"/>
      <c r="WSW794" s="61"/>
      <c r="WSX794" s="61"/>
      <c r="WSY794" s="61"/>
      <c r="WSZ794" s="61"/>
      <c r="WTA794" s="61"/>
      <c r="WTB794" s="61"/>
      <c r="WTC794" s="61"/>
      <c r="WTD794" s="61"/>
      <c r="WTE794" s="61"/>
      <c r="WTF794" s="61"/>
      <c r="WTG794" s="61"/>
      <c r="WTH794" s="61"/>
      <c r="WTI794" s="61"/>
      <c r="WTJ794" s="61"/>
      <c r="WTK794" s="61"/>
      <c r="WTL794" s="61"/>
      <c r="WTM794" s="61"/>
      <c r="WTN794" s="61"/>
      <c r="WTO794" s="61"/>
      <c r="WTP794" s="61"/>
      <c r="WTQ794" s="61"/>
      <c r="WTR794" s="61"/>
      <c r="WTS794" s="61"/>
      <c r="WTT794" s="61"/>
      <c r="WTU794" s="61"/>
      <c r="WTV794" s="61"/>
      <c r="WTW794" s="61"/>
      <c r="WTX794" s="61"/>
      <c r="WTY794" s="61"/>
      <c r="WTZ794" s="61"/>
      <c r="WUA794" s="61"/>
      <c r="WUB794" s="61"/>
      <c r="WUC794" s="61"/>
      <c r="WUD794" s="61"/>
      <c r="WUE794" s="61"/>
      <c r="WUF794" s="61"/>
      <c r="WUG794" s="61"/>
      <c r="WUH794" s="61"/>
      <c r="WUI794" s="61"/>
      <c r="WUJ794" s="61"/>
      <c r="WUK794" s="61"/>
      <c r="WUL794" s="61"/>
      <c r="WUM794" s="61"/>
      <c r="WUN794" s="61"/>
      <c r="WUO794" s="61"/>
      <c r="WUP794" s="61"/>
      <c r="WUQ794" s="61"/>
      <c r="WUR794" s="61"/>
      <c r="WUS794" s="61"/>
      <c r="WUT794" s="61"/>
      <c r="WUU794" s="61"/>
      <c r="WUV794" s="61"/>
      <c r="WUW794" s="61"/>
      <c r="WUX794" s="61"/>
      <c r="WUY794" s="61"/>
      <c r="WUZ794" s="61"/>
      <c r="WVA794" s="61"/>
      <c r="WVB794" s="61"/>
      <c r="WVC794" s="61"/>
      <c r="WVD794" s="61"/>
      <c r="WVE794" s="61"/>
      <c r="WVF794" s="61"/>
      <c r="WVG794" s="61"/>
      <c r="WVH794" s="61"/>
      <c r="WVI794" s="61"/>
      <c r="WVJ794" s="61"/>
      <c r="WVK794" s="61"/>
      <c r="WVL794" s="61"/>
      <c r="WVM794" s="61"/>
      <c r="WVN794" s="61"/>
      <c r="WVO794" s="61"/>
      <c r="WVP794" s="61"/>
      <c r="WVQ794" s="61"/>
      <c r="WVR794" s="61"/>
      <c r="WVS794" s="61"/>
      <c r="WVT794" s="61"/>
      <c r="WVU794" s="61"/>
      <c r="WVV794" s="61"/>
      <c r="WVW794" s="61"/>
      <c r="WVX794" s="61"/>
      <c r="WVY794" s="61"/>
      <c r="WVZ794" s="61"/>
      <c r="WWA794" s="61"/>
      <c r="WWB794" s="61"/>
      <c r="WWC794" s="61"/>
      <c r="WWD794" s="61"/>
      <c r="WWE794" s="61"/>
      <c r="WWF794" s="61"/>
      <c r="WWG794" s="61"/>
      <c r="WWH794" s="61"/>
      <c r="WWI794" s="61"/>
      <c r="WWJ794" s="61"/>
      <c r="WWK794" s="61"/>
      <c r="WWL794" s="61"/>
      <c r="WWM794" s="61"/>
      <c r="WWN794" s="61"/>
      <c r="WWO794" s="61"/>
      <c r="WWP794" s="61"/>
      <c r="WWQ794" s="61"/>
      <c r="WWR794" s="61"/>
      <c r="WWS794" s="61"/>
      <c r="WWT794" s="61"/>
      <c r="WWU794" s="61"/>
      <c r="WWV794" s="61"/>
      <c r="WWW794" s="61"/>
      <c r="WWX794" s="61"/>
      <c r="WWY794" s="61"/>
      <c r="WWZ794" s="61"/>
      <c r="WXA794" s="61"/>
      <c r="WXB794" s="61"/>
      <c r="WXC794" s="61"/>
      <c r="WXD794" s="61"/>
      <c r="WXE794" s="61"/>
      <c r="WXF794" s="61"/>
      <c r="WXG794" s="61"/>
      <c r="WXH794" s="61"/>
      <c r="WXI794" s="61"/>
      <c r="WXJ794" s="61"/>
      <c r="WXK794" s="61"/>
      <c r="WXL794" s="61"/>
      <c r="WXM794" s="61"/>
      <c r="WXN794" s="61"/>
      <c r="WXO794" s="61"/>
      <c r="WXP794" s="61"/>
      <c r="WXQ794" s="61"/>
      <c r="WXR794" s="61"/>
      <c r="WXS794" s="61"/>
      <c r="WXT794" s="61"/>
      <c r="WXU794" s="61"/>
      <c r="WXV794" s="61"/>
      <c r="WXW794" s="61"/>
      <c r="WXX794" s="61"/>
      <c r="WXY794" s="61"/>
      <c r="WXZ794" s="61"/>
      <c r="WYA794" s="61"/>
      <c r="WYB794" s="61"/>
      <c r="WYC794" s="61"/>
      <c r="WYD794" s="61"/>
      <c r="WYE794" s="61"/>
      <c r="WYF794" s="61"/>
      <c r="WYG794" s="61"/>
      <c r="WYH794" s="61"/>
      <c r="WYI794" s="61"/>
      <c r="WYJ794" s="61"/>
      <c r="WYK794" s="61"/>
      <c r="WYL794" s="61"/>
      <c r="WYM794" s="61"/>
      <c r="WYN794" s="61"/>
      <c r="WYO794" s="61"/>
      <c r="WYP794" s="61"/>
      <c r="WYQ794" s="61"/>
      <c r="WYR794" s="61"/>
      <c r="WYS794" s="61"/>
      <c r="WYT794" s="61"/>
      <c r="WYU794" s="61"/>
      <c r="WYV794" s="61"/>
      <c r="WYW794" s="61"/>
      <c r="WYX794" s="61"/>
      <c r="WYY794" s="61"/>
      <c r="WYZ794" s="61"/>
      <c r="WZA794" s="61"/>
      <c r="WZB794" s="61"/>
      <c r="WZC794" s="61"/>
      <c r="WZD794" s="61"/>
      <c r="WZE794" s="61"/>
      <c r="WZF794" s="61"/>
      <c r="WZG794" s="61"/>
      <c r="WZH794" s="61"/>
      <c r="WZI794" s="61"/>
      <c r="WZJ794" s="61"/>
      <c r="WZK794" s="61"/>
      <c r="WZL794" s="61"/>
      <c r="WZM794" s="61"/>
      <c r="WZN794" s="61"/>
      <c r="WZO794" s="61"/>
      <c r="WZP794" s="61"/>
      <c r="WZQ794" s="61"/>
      <c r="WZR794" s="61"/>
      <c r="WZS794" s="61"/>
      <c r="WZT794" s="61"/>
      <c r="WZU794" s="61"/>
      <c r="WZV794" s="61"/>
      <c r="WZW794" s="61"/>
      <c r="WZX794" s="61"/>
      <c r="WZY794" s="61"/>
      <c r="WZZ794" s="61"/>
      <c r="XAA794" s="61"/>
      <c r="XAB794" s="61"/>
      <c r="XAC794" s="61"/>
      <c r="XAD794" s="61"/>
      <c r="XAE794" s="61"/>
      <c r="XAF794" s="61"/>
      <c r="XAG794" s="61"/>
      <c r="XAH794" s="61"/>
      <c r="XAI794" s="61"/>
      <c r="XAJ794" s="61"/>
      <c r="XAK794" s="61"/>
      <c r="XAL794" s="61"/>
      <c r="XAM794" s="61"/>
      <c r="XAN794" s="61"/>
      <c r="XAO794" s="61"/>
      <c r="XAP794" s="61"/>
      <c r="XAQ794" s="61"/>
      <c r="XAR794" s="61"/>
      <c r="XAS794" s="61"/>
      <c r="XAT794" s="61"/>
      <c r="XAU794" s="61"/>
      <c r="XAV794" s="61"/>
      <c r="XAW794" s="61"/>
      <c r="XAX794" s="61"/>
      <c r="XAY794" s="61"/>
      <c r="XAZ794" s="61"/>
      <c r="XBA794" s="61"/>
      <c r="XBB794" s="61"/>
      <c r="XBC794" s="61"/>
      <c r="XBD794" s="61"/>
      <c r="XBE794" s="61"/>
      <c r="XBF794" s="61"/>
      <c r="XBG794" s="61"/>
      <c r="XBH794" s="61"/>
      <c r="XBI794" s="61"/>
      <c r="XBJ794" s="61"/>
      <c r="XBK794" s="61"/>
      <c r="XBL794" s="61"/>
      <c r="XBM794" s="61"/>
      <c r="XBN794" s="61"/>
      <c r="XBO794" s="61"/>
      <c r="XBP794" s="61"/>
      <c r="XBQ794" s="61"/>
      <c r="XBR794" s="61"/>
      <c r="XBS794" s="61"/>
      <c r="XBT794" s="61"/>
      <c r="XBU794" s="61"/>
      <c r="XBV794" s="61"/>
      <c r="XBW794" s="61"/>
      <c r="XBX794" s="61"/>
      <c r="XBY794" s="61"/>
      <c r="XBZ794" s="61"/>
      <c r="XCA794" s="61"/>
      <c r="XCB794" s="61"/>
      <c r="XCC794" s="61"/>
      <c r="XCD794" s="61"/>
      <c r="XCE794" s="61"/>
      <c r="XCF794" s="61"/>
      <c r="XCG794" s="61"/>
      <c r="XCH794" s="61"/>
      <c r="XCI794" s="61"/>
      <c r="XCJ794" s="61"/>
      <c r="XCK794" s="61"/>
      <c r="XCL794" s="61"/>
      <c r="XCM794" s="61"/>
      <c r="XCN794" s="61"/>
      <c r="XCO794" s="61"/>
    </row>
    <row r="795" spans="1:16317" s="17" customFormat="1" ht="105.6">
      <c r="A795" s="501"/>
      <c r="B795" s="287" t="s">
        <v>4184</v>
      </c>
      <c r="C795" s="215" t="s">
        <v>4343</v>
      </c>
      <c r="D795" s="215" t="s">
        <v>4344</v>
      </c>
      <c r="E795" s="215" t="s">
        <v>4187</v>
      </c>
      <c r="F795" s="215" t="s">
        <v>4345</v>
      </c>
      <c r="G795" s="238" t="s">
        <v>4346</v>
      </c>
      <c r="H795" s="210" t="s">
        <v>974</v>
      </c>
      <c r="I795" s="288"/>
      <c r="J795" s="288"/>
      <c r="K795" s="289"/>
      <c r="L795" s="90"/>
      <c r="M795" s="105"/>
      <c r="N795" s="232"/>
      <c r="O795" s="105"/>
      <c r="P795" s="201" t="s">
        <v>907</v>
      </c>
      <c r="Q795" s="90" t="s">
        <v>356</v>
      </c>
      <c r="R795" s="105" t="s">
        <v>905</v>
      </c>
      <c r="S795" s="232"/>
      <c r="T795" s="105"/>
      <c r="U795" s="201" t="s">
        <v>908</v>
      </c>
      <c r="V795" s="90" t="s">
        <v>356</v>
      </c>
      <c r="W795" s="383" t="s">
        <v>905</v>
      </c>
      <c r="X795" s="343" t="s">
        <v>4347</v>
      </c>
      <c r="Y795" s="383"/>
      <c r="Z795" s="201" t="s">
        <v>3956</v>
      </c>
      <c r="AA795" s="90" t="s">
        <v>356</v>
      </c>
      <c r="AB795" s="282" t="s">
        <v>439</v>
      </c>
      <c r="AC795" s="343"/>
      <c r="AD795" s="383"/>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c r="BU795" s="61"/>
      <c r="BV795" s="61"/>
      <c r="BW795" s="61"/>
      <c r="BX795" s="61"/>
      <c r="BY795" s="61"/>
      <c r="BZ795" s="61"/>
      <c r="CA795" s="61"/>
      <c r="CB795" s="61"/>
      <c r="CC795" s="61"/>
      <c r="CD795" s="61"/>
      <c r="CE795" s="61"/>
      <c r="CF795" s="61"/>
      <c r="CG795" s="61"/>
      <c r="CH795" s="61"/>
      <c r="CI795" s="61"/>
      <c r="CJ795" s="61"/>
      <c r="CK795" s="61"/>
      <c r="CL795" s="61"/>
      <c r="CM795" s="61"/>
      <c r="CN795" s="61"/>
      <c r="CO795" s="61"/>
      <c r="CP795" s="61"/>
      <c r="CQ795" s="61"/>
      <c r="CR795" s="61"/>
      <c r="CS795" s="61"/>
      <c r="CT795" s="61"/>
      <c r="CU795" s="61"/>
      <c r="CV795" s="61"/>
      <c r="CW795" s="61"/>
      <c r="CX795" s="61"/>
      <c r="CY795" s="61"/>
      <c r="CZ795" s="61"/>
      <c r="DA795" s="61"/>
      <c r="DB795" s="61"/>
      <c r="DC795" s="61"/>
      <c r="DD795" s="61"/>
      <c r="DE795" s="61"/>
      <c r="DF795" s="61"/>
      <c r="DG795" s="61"/>
      <c r="DH795" s="61"/>
      <c r="DI795" s="61"/>
      <c r="DJ795" s="61"/>
      <c r="DK795" s="61"/>
      <c r="DL795" s="61"/>
      <c r="DM795" s="61"/>
      <c r="DN795" s="61"/>
      <c r="DO795" s="61"/>
      <c r="DP795" s="61"/>
      <c r="DQ795" s="61"/>
      <c r="DR795" s="61"/>
      <c r="DS795" s="61"/>
      <c r="DT795" s="61"/>
      <c r="DU795" s="61"/>
      <c r="DV795" s="61"/>
      <c r="DW795" s="61"/>
      <c r="DX795" s="61"/>
      <c r="DY795" s="61"/>
      <c r="DZ795" s="61"/>
      <c r="EA795" s="61"/>
      <c r="EB795" s="61"/>
      <c r="EC795" s="61"/>
      <c r="ED795" s="61"/>
      <c r="EE795" s="61"/>
      <c r="EF795" s="61"/>
      <c r="EG795" s="61"/>
      <c r="EH795" s="61"/>
      <c r="EI795" s="61"/>
      <c r="EJ795" s="61"/>
      <c r="EK795" s="61"/>
      <c r="EL795" s="61"/>
      <c r="EM795" s="61"/>
      <c r="EN795" s="61"/>
      <c r="EO795" s="61"/>
      <c r="EP795" s="61"/>
      <c r="EQ795" s="61"/>
      <c r="ER795" s="61"/>
      <c r="ES795" s="61"/>
      <c r="ET795" s="61"/>
      <c r="EU795" s="61"/>
      <c r="EV795" s="61"/>
      <c r="EW795" s="61"/>
      <c r="EX795" s="61"/>
      <c r="EY795" s="61"/>
      <c r="EZ795" s="61"/>
      <c r="FA795" s="61"/>
      <c r="FB795" s="61"/>
      <c r="FC795" s="61"/>
      <c r="FD795" s="61"/>
      <c r="FE795" s="61"/>
      <c r="FF795" s="61"/>
      <c r="FG795" s="61"/>
      <c r="FH795" s="61"/>
      <c r="FI795" s="61"/>
      <c r="FJ795" s="61"/>
      <c r="FK795" s="61"/>
      <c r="FL795" s="61"/>
      <c r="FM795" s="61"/>
      <c r="FN795" s="61"/>
      <c r="FO795" s="61"/>
      <c r="FP795" s="61"/>
      <c r="FQ795" s="61"/>
      <c r="FR795" s="61"/>
      <c r="FS795" s="61"/>
      <c r="FT795" s="61"/>
      <c r="FU795" s="61"/>
      <c r="FV795" s="61"/>
      <c r="FW795" s="61"/>
      <c r="FX795" s="61"/>
      <c r="FY795" s="61"/>
      <c r="FZ795" s="61"/>
      <c r="GA795" s="61"/>
      <c r="GB795" s="61"/>
      <c r="GC795" s="61"/>
      <c r="GD795" s="61"/>
      <c r="GE795" s="61"/>
      <c r="GF795" s="61"/>
      <c r="GG795" s="61"/>
      <c r="GH795" s="61"/>
      <c r="GI795" s="61"/>
      <c r="GJ795" s="61"/>
      <c r="GK795" s="61"/>
      <c r="GL795" s="61"/>
      <c r="GM795" s="61"/>
      <c r="GN795" s="61"/>
      <c r="GO795" s="61"/>
      <c r="GP795" s="61"/>
      <c r="GQ795" s="61"/>
      <c r="GR795" s="61"/>
      <c r="GS795" s="61"/>
      <c r="GT795" s="61"/>
      <c r="GU795" s="61"/>
      <c r="GV795" s="61"/>
      <c r="GW795" s="61"/>
      <c r="GX795" s="61"/>
      <c r="GY795" s="61"/>
      <c r="GZ795" s="61"/>
      <c r="HA795" s="61"/>
      <c r="HB795" s="61"/>
      <c r="HC795" s="61"/>
      <c r="HD795" s="61"/>
      <c r="HE795" s="61"/>
      <c r="HF795" s="61"/>
      <c r="HG795" s="61"/>
      <c r="HH795" s="61"/>
      <c r="HI795" s="61"/>
      <c r="HJ795" s="61"/>
      <c r="HK795" s="61"/>
      <c r="HL795" s="61"/>
      <c r="HM795" s="61"/>
      <c r="HN795" s="61"/>
      <c r="HO795" s="61"/>
      <c r="HP795" s="61"/>
      <c r="HQ795" s="61"/>
      <c r="HR795" s="61"/>
      <c r="HS795" s="61"/>
      <c r="HT795" s="61"/>
      <c r="HU795" s="61"/>
      <c r="HV795" s="61"/>
      <c r="HW795" s="61"/>
      <c r="HX795" s="61"/>
      <c r="HY795" s="61"/>
      <c r="HZ795" s="61"/>
      <c r="IA795" s="61"/>
      <c r="IB795" s="61"/>
      <c r="IC795" s="61"/>
      <c r="ID795" s="61"/>
      <c r="IE795" s="61"/>
      <c r="IF795" s="61"/>
      <c r="IG795" s="61"/>
      <c r="IH795" s="61"/>
      <c r="II795" s="61"/>
      <c r="IJ795" s="61"/>
      <c r="IK795" s="61"/>
      <c r="IL795" s="61"/>
      <c r="IM795" s="61"/>
      <c r="IN795" s="61"/>
      <c r="IO795" s="61"/>
      <c r="IP795" s="61"/>
      <c r="IQ795" s="61"/>
      <c r="IR795" s="61"/>
      <c r="IS795" s="61"/>
      <c r="IT795" s="61"/>
      <c r="IU795" s="61"/>
      <c r="IV795" s="61"/>
      <c r="IW795" s="61"/>
      <c r="IX795" s="61"/>
      <c r="IY795" s="61"/>
      <c r="IZ795" s="61"/>
      <c r="JA795" s="61"/>
      <c r="JB795" s="61"/>
      <c r="JC795" s="61"/>
      <c r="JD795" s="61"/>
      <c r="JE795" s="61"/>
      <c r="JF795" s="61"/>
      <c r="JG795" s="61"/>
      <c r="JH795" s="61"/>
      <c r="JI795" s="61"/>
      <c r="JJ795" s="61"/>
      <c r="JK795" s="61"/>
      <c r="JL795" s="61"/>
      <c r="JM795" s="61"/>
      <c r="JN795" s="61"/>
      <c r="JO795" s="61"/>
      <c r="JP795" s="61"/>
      <c r="JQ795" s="61"/>
      <c r="JR795" s="61"/>
      <c r="JS795" s="61"/>
      <c r="JT795" s="61"/>
      <c r="JU795" s="61"/>
      <c r="JV795" s="61"/>
      <c r="JW795" s="61"/>
      <c r="JX795" s="61"/>
      <c r="JY795" s="61"/>
      <c r="JZ795" s="61"/>
      <c r="KA795" s="61"/>
      <c r="KB795" s="61"/>
      <c r="KC795" s="61"/>
      <c r="KD795" s="61"/>
      <c r="KE795" s="61"/>
      <c r="KF795" s="61"/>
      <c r="KG795" s="61"/>
      <c r="KH795" s="61"/>
      <c r="KI795" s="61"/>
      <c r="KJ795" s="61"/>
      <c r="KK795" s="61"/>
      <c r="KL795" s="61"/>
      <c r="KM795" s="61"/>
      <c r="KN795" s="61"/>
      <c r="KO795" s="61"/>
      <c r="KP795" s="61"/>
      <c r="KQ795" s="61"/>
      <c r="KR795" s="61"/>
      <c r="KS795" s="61"/>
      <c r="KT795" s="61"/>
      <c r="KU795" s="61"/>
      <c r="KV795" s="61"/>
      <c r="KW795" s="61"/>
      <c r="KX795" s="61"/>
      <c r="KY795" s="61"/>
      <c r="KZ795" s="61"/>
      <c r="LA795" s="61"/>
      <c r="LB795" s="61"/>
      <c r="LC795" s="61"/>
      <c r="LD795" s="61"/>
      <c r="LE795" s="61"/>
      <c r="LF795" s="61"/>
      <c r="LG795" s="61"/>
      <c r="LH795" s="61"/>
      <c r="LI795" s="61"/>
      <c r="LJ795" s="61"/>
      <c r="LK795" s="61"/>
      <c r="LL795" s="61"/>
      <c r="LM795" s="61"/>
      <c r="LN795" s="61"/>
      <c r="LO795" s="61"/>
      <c r="LP795" s="61"/>
      <c r="LQ795" s="61"/>
      <c r="LR795" s="61"/>
      <c r="LS795" s="61"/>
      <c r="LT795" s="61"/>
      <c r="LU795" s="61"/>
      <c r="LV795" s="61"/>
      <c r="LW795" s="61"/>
      <c r="LX795" s="61"/>
      <c r="LY795" s="61"/>
      <c r="LZ795" s="61"/>
      <c r="MA795" s="61"/>
      <c r="MB795" s="61"/>
      <c r="MC795" s="61"/>
      <c r="MD795" s="61"/>
      <c r="ME795" s="61"/>
      <c r="MF795" s="61"/>
      <c r="MG795" s="61"/>
      <c r="MH795" s="61"/>
      <c r="MI795" s="61"/>
      <c r="MJ795" s="61"/>
      <c r="MK795" s="61"/>
      <c r="ML795" s="61"/>
      <c r="MM795" s="61"/>
      <c r="MN795" s="61"/>
      <c r="MO795" s="61"/>
      <c r="MP795" s="61"/>
      <c r="MQ795" s="61"/>
      <c r="MR795" s="61"/>
      <c r="MS795" s="61"/>
      <c r="MT795" s="61"/>
      <c r="MU795" s="61"/>
      <c r="MV795" s="61"/>
      <c r="MW795" s="61"/>
      <c r="MX795" s="61"/>
      <c r="MY795" s="61"/>
      <c r="MZ795" s="61"/>
      <c r="NA795" s="61"/>
      <c r="NB795" s="61"/>
      <c r="NC795" s="61"/>
      <c r="ND795" s="61"/>
      <c r="NE795" s="61"/>
      <c r="NF795" s="61"/>
      <c r="NG795" s="61"/>
      <c r="NH795" s="61"/>
      <c r="NI795" s="61"/>
      <c r="NJ795" s="61"/>
      <c r="NK795" s="61"/>
      <c r="NL795" s="61"/>
      <c r="NM795" s="61"/>
      <c r="NN795" s="61"/>
      <c r="NO795" s="61"/>
      <c r="NP795" s="61"/>
      <c r="NQ795" s="61"/>
      <c r="NR795" s="61"/>
      <c r="NS795" s="61"/>
      <c r="NT795" s="61"/>
      <c r="NU795" s="61"/>
      <c r="NV795" s="61"/>
      <c r="NW795" s="61"/>
      <c r="NX795" s="61"/>
      <c r="NY795" s="61"/>
      <c r="NZ795" s="61"/>
      <c r="OA795" s="61"/>
      <c r="OB795" s="61"/>
      <c r="OC795" s="61"/>
      <c r="OD795" s="61"/>
      <c r="OE795" s="61"/>
      <c r="OF795" s="61"/>
      <c r="OG795" s="61"/>
      <c r="OH795" s="61"/>
      <c r="OI795" s="61"/>
      <c r="OJ795" s="61"/>
      <c r="OK795" s="61"/>
      <c r="OL795" s="61"/>
      <c r="OM795" s="61"/>
      <c r="ON795" s="61"/>
      <c r="OO795" s="61"/>
      <c r="OP795" s="61"/>
      <c r="OQ795" s="61"/>
      <c r="OR795" s="61"/>
      <c r="OS795" s="61"/>
      <c r="OT795" s="61"/>
      <c r="OU795" s="61"/>
      <c r="OV795" s="61"/>
      <c r="OW795" s="61"/>
      <c r="OX795" s="61"/>
      <c r="OY795" s="61"/>
      <c r="OZ795" s="61"/>
      <c r="PA795" s="61"/>
      <c r="PB795" s="61"/>
      <c r="PC795" s="61"/>
      <c r="PD795" s="61"/>
      <c r="PE795" s="61"/>
      <c r="PF795" s="61"/>
      <c r="PG795" s="61"/>
      <c r="PH795" s="61"/>
      <c r="PI795" s="61"/>
      <c r="PJ795" s="61"/>
      <c r="PK795" s="61"/>
      <c r="PL795" s="61"/>
      <c r="PM795" s="61"/>
      <c r="PN795" s="61"/>
      <c r="PO795" s="61"/>
      <c r="PP795" s="61"/>
      <c r="PQ795" s="61"/>
      <c r="PR795" s="61"/>
      <c r="PS795" s="61"/>
      <c r="PT795" s="61"/>
      <c r="PU795" s="61"/>
      <c r="PV795" s="61"/>
      <c r="PW795" s="61"/>
      <c r="PX795" s="61"/>
      <c r="PY795" s="61"/>
      <c r="PZ795" s="61"/>
      <c r="QA795" s="61"/>
      <c r="QB795" s="61"/>
      <c r="QC795" s="61"/>
      <c r="QD795" s="61"/>
      <c r="QE795" s="61"/>
      <c r="QF795" s="61"/>
      <c r="QG795" s="61"/>
      <c r="QH795" s="61"/>
      <c r="QI795" s="61"/>
      <c r="QJ795" s="61"/>
      <c r="QK795" s="61"/>
      <c r="QL795" s="61"/>
      <c r="QM795" s="61"/>
      <c r="QN795" s="61"/>
      <c r="QO795" s="61"/>
      <c r="QP795" s="61"/>
      <c r="QQ795" s="61"/>
      <c r="QR795" s="61"/>
      <c r="QS795" s="61"/>
      <c r="QT795" s="61"/>
      <c r="QU795" s="61"/>
      <c r="QV795" s="61"/>
      <c r="QW795" s="61"/>
      <c r="QX795" s="61"/>
      <c r="QY795" s="61"/>
      <c r="QZ795" s="61"/>
      <c r="RA795" s="61"/>
      <c r="RB795" s="61"/>
      <c r="RC795" s="61"/>
      <c r="RD795" s="61"/>
      <c r="RE795" s="61"/>
      <c r="RF795" s="61"/>
      <c r="RG795" s="61"/>
      <c r="RH795" s="61"/>
      <c r="RI795" s="61"/>
      <c r="RJ795" s="61"/>
      <c r="RK795" s="61"/>
      <c r="RL795" s="61"/>
      <c r="RM795" s="61"/>
      <c r="RN795" s="61"/>
      <c r="RO795" s="61"/>
      <c r="RP795" s="61"/>
      <c r="RQ795" s="61"/>
      <c r="RR795" s="61"/>
      <c r="RS795" s="61"/>
      <c r="RT795" s="61"/>
      <c r="RU795" s="61"/>
      <c r="RV795" s="61"/>
      <c r="RW795" s="61"/>
      <c r="RX795" s="61"/>
      <c r="RY795" s="61"/>
      <c r="RZ795" s="61"/>
      <c r="SA795" s="61"/>
      <c r="SB795" s="61"/>
      <c r="SC795" s="61"/>
      <c r="SD795" s="61"/>
      <c r="SE795" s="61"/>
      <c r="SF795" s="61"/>
      <c r="SG795" s="61"/>
      <c r="SH795" s="61"/>
      <c r="SI795" s="61"/>
      <c r="SJ795" s="61"/>
      <c r="SK795" s="61"/>
      <c r="SL795" s="61"/>
      <c r="SM795" s="61"/>
      <c r="SN795" s="61"/>
      <c r="SO795" s="61"/>
      <c r="SP795" s="61"/>
      <c r="SQ795" s="61"/>
      <c r="SR795" s="61"/>
      <c r="SS795" s="61"/>
      <c r="ST795" s="61"/>
      <c r="SU795" s="61"/>
      <c r="SV795" s="61"/>
      <c r="SW795" s="61"/>
      <c r="SX795" s="61"/>
      <c r="SY795" s="61"/>
      <c r="SZ795" s="61"/>
      <c r="TA795" s="61"/>
      <c r="TB795" s="61"/>
      <c r="TC795" s="61"/>
      <c r="TD795" s="61"/>
      <c r="TE795" s="61"/>
      <c r="TF795" s="61"/>
      <c r="TG795" s="61"/>
      <c r="TH795" s="61"/>
      <c r="TI795" s="61"/>
      <c r="TJ795" s="61"/>
      <c r="TK795" s="61"/>
      <c r="TL795" s="61"/>
      <c r="TM795" s="61"/>
      <c r="TN795" s="61"/>
      <c r="TO795" s="61"/>
      <c r="TP795" s="61"/>
      <c r="TQ795" s="61"/>
      <c r="TR795" s="61"/>
      <c r="TS795" s="61"/>
      <c r="TT795" s="61"/>
      <c r="TU795" s="61"/>
      <c r="TV795" s="61"/>
      <c r="TW795" s="61"/>
      <c r="TX795" s="61"/>
      <c r="TY795" s="61"/>
      <c r="TZ795" s="61"/>
      <c r="UA795" s="61"/>
      <c r="UB795" s="61"/>
      <c r="UC795" s="61"/>
      <c r="UD795" s="61"/>
      <c r="UE795" s="61"/>
      <c r="UF795" s="61"/>
      <c r="UG795" s="61"/>
      <c r="UH795" s="61"/>
      <c r="UI795" s="61"/>
      <c r="UJ795" s="61"/>
      <c r="UK795" s="61"/>
      <c r="UL795" s="61"/>
      <c r="UM795" s="61"/>
      <c r="UN795" s="61"/>
      <c r="UO795" s="61"/>
      <c r="UP795" s="61"/>
      <c r="UQ795" s="61"/>
      <c r="UR795" s="61"/>
      <c r="US795" s="61"/>
      <c r="UT795" s="61"/>
      <c r="UU795" s="61"/>
      <c r="UV795" s="61"/>
      <c r="UW795" s="61"/>
      <c r="UX795" s="61"/>
      <c r="UY795" s="61"/>
      <c r="UZ795" s="61"/>
      <c r="VA795" s="61"/>
      <c r="VB795" s="61"/>
      <c r="VC795" s="61"/>
      <c r="VD795" s="61"/>
      <c r="VE795" s="61"/>
      <c r="VF795" s="61"/>
      <c r="VG795" s="61"/>
      <c r="VH795" s="61"/>
      <c r="VI795" s="61"/>
      <c r="VJ795" s="61"/>
      <c r="VK795" s="61"/>
      <c r="VL795" s="61"/>
      <c r="VM795" s="61"/>
      <c r="VN795" s="61"/>
      <c r="VO795" s="61"/>
      <c r="VP795" s="61"/>
      <c r="VQ795" s="61"/>
      <c r="VR795" s="61"/>
      <c r="VS795" s="61"/>
      <c r="VT795" s="61"/>
      <c r="VU795" s="61"/>
      <c r="VV795" s="61"/>
      <c r="VW795" s="61"/>
      <c r="VX795" s="61"/>
      <c r="VY795" s="61"/>
      <c r="VZ795" s="61"/>
      <c r="WA795" s="61"/>
      <c r="WB795" s="61"/>
      <c r="WC795" s="61"/>
      <c r="WD795" s="61"/>
      <c r="WE795" s="61"/>
      <c r="WF795" s="61"/>
      <c r="WG795" s="61"/>
      <c r="WH795" s="61"/>
      <c r="WI795" s="61"/>
      <c r="WJ795" s="61"/>
      <c r="WK795" s="61"/>
      <c r="WL795" s="61"/>
      <c r="WM795" s="61"/>
      <c r="WN795" s="61"/>
      <c r="WO795" s="61"/>
      <c r="WP795" s="61"/>
      <c r="WQ795" s="61"/>
      <c r="WR795" s="61"/>
      <c r="WS795" s="61"/>
      <c r="WT795" s="61"/>
      <c r="WU795" s="61"/>
      <c r="WV795" s="61"/>
      <c r="WW795" s="61"/>
      <c r="WX795" s="61"/>
      <c r="WY795" s="61"/>
      <c r="WZ795" s="61"/>
      <c r="XA795" s="61"/>
      <c r="XB795" s="61"/>
      <c r="XC795" s="61"/>
      <c r="XD795" s="61"/>
      <c r="XE795" s="61"/>
      <c r="XF795" s="61"/>
      <c r="XG795" s="61"/>
      <c r="XH795" s="61"/>
      <c r="XI795" s="61"/>
      <c r="XJ795" s="61"/>
      <c r="XK795" s="61"/>
      <c r="XL795" s="61"/>
      <c r="XM795" s="61"/>
      <c r="XN795" s="61"/>
      <c r="XO795" s="61"/>
      <c r="XP795" s="61"/>
      <c r="XQ795" s="61"/>
      <c r="XR795" s="61"/>
      <c r="XS795" s="61"/>
      <c r="XT795" s="61"/>
      <c r="XU795" s="61"/>
      <c r="XV795" s="61"/>
      <c r="XW795" s="61"/>
      <c r="XX795" s="61"/>
      <c r="XY795" s="61"/>
      <c r="XZ795" s="61"/>
      <c r="YA795" s="61"/>
      <c r="YB795" s="61"/>
      <c r="YC795" s="61"/>
      <c r="YD795" s="61"/>
      <c r="YE795" s="61"/>
      <c r="YF795" s="61"/>
      <c r="YG795" s="61"/>
      <c r="YH795" s="61"/>
      <c r="YI795" s="61"/>
      <c r="YJ795" s="61"/>
      <c r="YK795" s="61"/>
      <c r="YL795" s="61"/>
      <c r="YM795" s="61"/>
      <c r="YN795" s="61"/>
      <c r="YO795" s="61"/>
      <c r="YP795" s="61"/>
      <c r="YQ795" s="61"/>
      <c r="YR795" s="61"/>
      <c r="YS795" s="61"/>
      <c r="YT795" s="61"/>
      <c r="YU795" s="61"/>
      <c r="YV795" s="61"/>
      <c r="YW795" s="61"/>
      <c r="YX795" s="61"/>
      <c r="YY795" s="61"/>
      <c r="YZ795" s="61"/>
      <c r="ZA795" s="61"/>
      <c r="ZB795" s="61"/>
      <c r="ZC795" s="61"/>
      <c r="ZD795" s="61"/>
      <c r="ZE795" s="61"/>
      <c r="ZF795" s="61"/>
      <c r="ZG795" s="61"/>
      <c r="ZH795" s="61"/>
      <c r="ZI795" s="61"/>
      <c r="ZJ795" s="61"/>
      <c r="ZK795" s="61"/>
      <c r="ZL795" s="61"/>
      <c r="ZM795" s="61"/>
      <c r="ZN795" s="61"/>
      <c r="ZO795" s="61"/>
      <c r="ZP795" s="61"/>
      <c r="ZQ795" s="61"/>
      <c r="ZR795" s="61"/>
      <c r="ZS795" s="61"/>
      <c r="ZT795" s="61"/>
      <c r="ZU795" s="61"/>
      <c r="ZV795" s="61"/>
      <c r="ZW795" s="61"/>
      <c r="ZX795" s="61"/>
      <c r="ZY795" s="61"/>
      <c r="ZZ795" s="61"/>
      <c r="AAA795" s="61"/>
      <c r="AAB795" s="61"/>
      <c r="AAC795" s="61"/>
      <c r="AAD795" s="61"/>
      <c r="AAE795" s="61"/>
      <c r="AAF795" s="61"/>
      <c r="AAG795" s="61"/>
      <c r="AAH795" s="61"/>
      <c r="AAI795" s="61"/>
      <c r="AAJ795" s="61"/>
      <c r="AAK795" s="61"/>
      <c r="AAL795" s="61"/>
      <c r="AAM795" s="61"/>
      <c r="AAN795" s="61"/>
      <c r="AAO795" s="61"/>
      <c r="AAP795" s="61"/>
      <c r="AAQ795" s="61"/>
      <c r="AAR795" s="61"/>
      <c r="AAS795" s="61"/>
      <c r="AAT795" s="61"/>
      <c r="AAU795" s="61"/>
      <c r="AAV795" s="61"/>
      <c r="AAW795" s="61"/>
      <c r="AAX795" s="61"/>
      <c r="AAY795" s="61"/>
      <c r="AAZ795" s="61"/>
      <c r="ABA795" s="61"/>
      <c r="ABB795" s="61"/>
      <c r="ABC795" s="61"/>
      <c r="ABD795" s="61"/>
      <c r="ABE795" s="61"/>
      <c r="ABF795" s="61"/>
      <c r="ABG795" s="61"/>
      <c r="ABH795" s="61"/>
      <c r="ABI795" s="61"/>
      <c r="ABJ795" s="61"/>
      <c r="ABK795" s="61"/>
      <c r="ABL795" s="61"/>
      <c r="ABM795" s="61"/>
      <c r="ABN795" s="61"/>
      <c r="ABO795" s="61"/>
      <c r="ABP795" s="61"/>
      <c r="ABQ795" s="61"/>
      <c r="ABR795" s="61"/>
      <c r="ABS795" s="61"/>
      <c r="ABT795" s="61"/>
      <c r="ABU795" s="61"/>
      <c r="ABV795" s="61"/>
      <c r="ABW795" s="61"/>
      <c r="ABX795" s="61"/>
      <c r="ABY795" s="61"/>
      <c r="ABZ795" s="61"/>
      <c r="ACA795" s="61"/>
      <c r="ACB795" s="61"/>
      <c r="ACC795" s="61"/>
      <c r="ACD795" s="61"/>
      <c r="ACE795" s="61"/>
      <c r="ACF795" s="61"/>
      <c r="ACG795" s="61"/>
      <c r="ACH795" s="61"/>
      <c r="ACI795" s="61"/>
      <c r="ACJ795" s="61"/>
      <c r="ACK795" s="61"/>
      <c r="ACL795" s="61"/>
      <c r="ACM795" s="61"/>
      <c r="ACN795" s="61"/>
      <c r="ACO795" s="61"/>
      <c r="ACP795" s="61"/>
      <c r="ACQ795" s="61"/>
      <c r="ACR795" s="61"/>
      <c r="ACS795" s="61"/>
      <c r="ACT795" s="61"/>
      <c r="ACU795" s="61"/>
      <c r="ACV795" s="61"/>
      <c r="ACW795" s="61"/>
      <c r="ACX795" s="61"/>
      <c r="ACY795" s="61"/>
      <c r="ACZ795" s="61"/>
      <c r="ADA795" s="61"/>
      <c r="ADB795" s="61"/>
      <c r="ADC795" s="61"/>
      <c r="ADD795" s="61"/>
      <c r="ADE795" s="61"/>
      <c r="ADF795" s="61"/>
      <c r="ADG795" s="61"/>
      <c r="ADH795" s="61"/>
      <c r="ADI795" s="61"/>
      <c r="ADJ795" s="61"/>
      <c r="ADK795" s="61"/>
      <c r="ADL795" s="61"/>
      <c r="ADM795" s="61"/>
      <c r="ADN795" s="61"/>
      <c r="ADO795" s="61"/>
      <c r="ADP795" s="61"/>
      <c r="ADQ795" s="61"/>
      <c r="ADR795" s="61"/>
      <c r="ADS795" s="61"/>
      <c r="ADT795" s="61"/>
      <c r="ADU795" s="61"/>
      <c r="ADV795" s="61"/>
      <c r="ADW795" s="61"/>
      <c r="ADX795" s="61"/>
      <c r="ADY795" s="61"/>
      <c r="ADZ795" s="61"/>
      <c r="AEA795" s="61"/>
      <c r="AEB795" s="61"/>
      <c r="AEC795" s="61"/>
      <c r="AED795" s="61"/>
      <c r="AEE795" s="61"/>
      <c r="AEF795" s="61"/>
      <c r="AEG795" s="61"/>
      <c r="AEH795" s="61"/>
      <c r="AEI795" s="61"/>
      <c r="AEJ795" s="61"/>
      <c r="AEK795" s="61"/>
      <c r="AEL795" s="61"/>
      <c r="AEM795" s="61"/>
      <c r="AEN795" s="61"/>
      <c r="AEO795" s="61"/>
      <c r="AEP795" s="61"/>
      <c r="AEQ795" s="61"/>
      <c r="AER795" s="61"/>
      <c r="AES795" s="61"/>
      <c r="AET795" s="61"/>
      <c r="AEU795" s="61"/>
      <c r="AEV795" s="61"/>
      <c r="AEW795" s="61"/>
      <c r="AEX795" s="61"/>
      <c r="AEY795" s="61"/>
      <c r="AEZ795" s="61"/>
      <c r="AFA795" s="61"/>
      <c r="AFB795" s="61"/>
      <c r="AFC795" s="61"/>
      <c r="AFD795" s="61"/>
      <c r="AFE795" s="61"/>
      <c r="AFF795" s="61"/>
      <c r="AFG795" s="61"/>
      <c r="AFH795" s="61"/>
      <c r="AFI795" s="61"/>
      <c r="AFJ795" s="61"/>
      <c r="AFK795" s="61"/>
      <c r="AFL795" s="61"/>
      <c r="AFM795" s="61"/>
      <c r="AFN795" s="61"/>
      <c r="AFO795" s="61"/>
      <c r="AFP795" s="61"/>
      <c r="AFQ795" s="61"/>
      <c r="AFR795" s="61"/>
      <c r="AFS795" s="61"/>
      <c r="AFT795" s="61"/>
      <c r="AFU795" s="61"/>
      <c r="AFV795" s="61"/>
      <c r="AFW795" s="61"/>
      <c r="AFX795" s="61"/>
      <c r="AFY795" s="61"/>
      <c r="AFZ795" s="61"/>
      <c r="AGA795" s="61"/>
      <c r="AGB795" s="61"/>
      <c r="AGC795" s="61"/>
      <c r="AGD795" s="61"/>
      <c r="AGE795" s="61"/>
      <c r="AGF795" s="61"/>
      <c r="AGG795" s="61"/>
      <c r="AGH795" s="61"/>
      <c r="AGI795" s="61"/>
      <c r="AGJ795" s="61"/>
      <c r="AGK795" s="61"/>
      <c r="AGL795" s="61"/>
      <c r="AGM795" s="61"/>
      <c r="AGN795" s="61"/>
      <c r="AGO795" s="61"/>
      <c r="AGP795" s="61"/>
      <c r="AGQ795" s="61"/>
      <c r="AGR795" s="61"/>
      <c r="AGS795" s="61"/>
      <c r="AGT795" s="61"/>
      <c r="AGU795" s="61"/>
      <c r="AGV795" s="61"/>
      <c r="AGW795" s="61"/>
      <c r="AGX795" s="61"/>
      <c r="AGY795" s="61"/>
      <c r="AGZ795" s="61"/>
      <c r="AHA795" s="61"/>
      <c r="AHB795" s="61"/>
      <c r="AHC795" s="61"/>
      <c r="AHD795" s="61"/>
      <c r="AHE795" s="61"/>
      <c r="AHF795" s="61"/>
      <c r="AHG795" s="61"/>
      <c r="AHH795" s="61"/>
      <c r="AHI795" s="61"/>
      <c r="AHJ795" s="61"/>
      <c r="AHK795" s="61"/>
      <c r="AHL795" s="61"/>
      <c r="AHM795" s="61"/>
      <c r="AHN795" s="61"/>
      <c r="AHO795" s="61"/>
      <c r="AHP795" s="61"/>
      <c r="AHQ795" s="61"/>
      <c r="AHR795" s="61"/>
      <c r="AHS795" s="61"/>
      <c r="AHT795" s="61"/>
      <c r="AHU795" s="61"/>
      <c r="AHV795" s="61"/>
      <c r="AHW795" s="61"/>
      <c r="AHX795" s="61"/>
      <c r="AHY795" s="61"/>
      <c r="AHZ795" s="61"/>
      <c r="AIA795" s="61"/>
      <c r="AIB795" s="61"/>
      <c r="AIC795" s="61"/>
      <c r="AID795" s="61"/>
      <c r="AIE795" s="61"/>
      <c r="AIF795" s="61"/>
      <c r="AIG795" s="61"/>
      <c r="AIH795" s="61"/>
      <c r="AII795" s="61"/>
      <c r="AIJ795" s="61"/>
      <c r="AIK795" s="61"/>
      <c r="AIL795" s="61"/>
      <c r="AIM795" s="61"/>
      <c r="AIN795" s="61"/>
      <c r="AIO795" s="61"/>
      <c r="AIP795" s="61"/>
      <c r="AIQ795" s="61"/>
      <c r="AIR795" s="61"/>
      <c r="AIS795" s="61"/>
      <c r="AIT795" s="61"/>
      <c r="AIU795" s="61"/>
      <c r="AIV795" s="61"/>
      <c r="AIW795" s="61"/>
      <c r="AIX795" s="61"/>
      <c r="AIY795" s="61"/>
      <c r="AIZ795" s="61"/>
      <c r="AJA795" s="61"/>
      <c r="AJB795" s="61"/>
      <c r="AJC795" s="61"/>
      <c r="AJD795" s="61"/>
      <c r="AJE795" s="61"/>
      <c r="AJF795" s="61"/>
      <c r="AJG795" s="61"/>
      <c r="AJH795" s="61"/>
      <c r="AJI795" s="61"/>
      <c r="AJJ795" s="61"/>
      <c r="AJK795" s="61"/>
      <c r="AJL795" s="61"/>
      <c r="AJM795" s="61"/>
      <c r="AJN795" s="61"/>
      <c r="AJO795" s="61"/>
      <c r="AJP795" s="61"/>
      <c r="AJQ795" s="61"/>
      <c r="AJR795" s="61"/>
      <c r="AJS795" s="61"/>
      <c r="AJT795" s="61"/>
      <c r="AJU795" s="61"/>
      <c r="AJV795" s="61"/>
      <c r="AJW795" s="61"/>
      <c r="AJX795" s="61"/>
      <c r="AJY795" s="61"/>
      <c r="AJZ795" s="61"/>
      <c r="AKA795" s="61"/>
      <c r="AKB795" s="61"/>
      <c r="AKC795" s="61"/>
      <c r="AKD795" s="61"/>
      <c r="AKE795" s="61"/>
      <c r="AKF795" s="61"/>
      <c r="AKG795" s="61"/>
      <c r="AKH795" s="61"/>
      <c r="AKI795" s="61"/>
      <c r="AKJ795" s="61"/>
      <c r="AKK795" s="61"/>
      <c r="AKL795" s="61"/>
      <c r="AKM795" s="61"/>
      <c r="AKN795" s="61"/>
      <c r="AKO795" s="61"/>
      <c r="AKP795" s="61"/>
      <c r="AKQ795" s="61"/>
      <c r="AKR795" s="61"/>
      <c r="AKS795" s="61"/>
      <c r="AKT795" s="61"/>
      <c r="AKU795" s="61"/>
      <c r="AKV795" s="61"/>
      <c r="AKW795" s="61"/>
      <c r="AKX795" s="61"/>
      <c r="AKY795" s="61"/>
      <c r="AKZ795" s="61"/>
      <c r="ALA795" s="61"/>
      <c r="ALB795" s="61"/>
      <c r="ALC795" s="61"/>
      <c r="ALD795" s="61"/>
      <c r="ALE795" s="61"/>
      <c r="ALF795" s="61"/>
      <c r="ALG795" s="61"/>
      <c r="ALH795" s="61"/>
      <c r="ALI795" s="61"/>
      <c r="ALJ795" s="61"/>
      <c r="ALK795" s="61"/>
      <c r="ALL795" s="61"/>
      <c r="ALM795" s="61"/>
      <c r="ALN795" s="61"/>
      <c r="ALO795" s="61"/>
      <c r="ALP795" s="61"/>
      <c r="ALQ795" s="61"/>
      <c r="ALR795" s="61"/>
      <c r="ALS795" s="61"/>
      <c r="ALT795" s="61"/>
      <c r="ALU795" s="61"/>
      <c r="ALV795" s="61"/>
      <c r="ALW795" s="61"/>
      <c r="ALX795" s="61"/>
      <c r="ALY795" s="61"/>
      <c r="ALZ795" s="61"/>
      <c r="AMA795" s="61"/>
      <c r="AMB795" s="61"/>
      <c r="AMC795" s="61"/>
      <c r="AMD795" s="61"/>
      <c r="AME795" s="61"/>
      <c r="AMF795" s="61"/>
      <c r="AMG795" s="61"/>
      <c r="AMH795" s="61"/>
      <c r="AMI795" s="61"/>
      <c r="AMJ795" s="61"/>
      <c r="AMK795" s="61"/>
      <c r="AML795" s="61"/>
      <c r="AMM795" s="61"/>
      <c r="AMN795" s="61"/>
      <c r="AMO795" s="61"/>
      <c r="AMP795" s="61"/>
      <c r="AMQ795" s="61"/>
      <c r="AMR795" s="61"/>
      <c r="AMS795" s="61"/>
      <c r="AMT795" s="61"/>
      <c r="AMU795" s="61"/>
      <c r="AMV795" s="61"/>
      <c r="AMW795" s="61"/>
      <c r="AMX795" s="61"/>
      <c r="AMY795" s="61"/>
      <c r="AMZ795" s="61"/>
      <c r="ANA795" s="61"/>
      <c r="ANB795" s="61"/>
      <c r="ANC795" s="61"/>
      <c r="AND795" s="61"/>
      <c r="ANE795" s="61"/>
      <c r="ANF795" s="61"/>
      <c r="ANG795" s="61"/>
      <c r="ANH795" s="61"/>
      <c r="ANI795" s="61"/>
      <c r="ANJ795" s="61"/>
      <c r="ANK795" s="61"/>
      <c r="ANL795" s="61"/>
      <c r="ANM795" s="61"/>
      <c r="ANN795" s="61"/>
      <c r="ANO795" s="61"/>
      <c r="ANP795" s="61"/>
      <c r="ANQ795" s="61"/>
      <c r="ANR795" s="61"/>
      <c r="ANS795" s="61"/>
      <c r="ANT795" s="61"/>
      <c r="ANU795" s="61"/>
      <c r="ANV795" s="61"/>
      <c r="ANW795" s="61"/>
      <c r="ANX795" s="61"/>
      <c r="ANY795" s="61"/>
      <c r="ANZ795" s="61"/>
      <c r="AOA795" s="61"/>
      <c r="AOB795" s="61"/>
      <c r="AOC795" s="61"/>
      <c r="AOD795" s="61"/>
      <c r="AOE795" s="61"/>
      <c r="AOF795" s="61"/>
      <c r="AOG795" s="61"/>
      <c r="AOH795" s="61"/>
      <c r="AOI795" s="61"/>
      <c r="AOJ795" s="61"/>
      <c r="AOK795" s="61"/>
      <c r="AOL795" s="61"/>
      <c r="AOM795" s="61"/>
      <c r="AON795" s="61"/>
      <c r="AOO795" s="61"/>
      <c r="AOP795" s="61"/>
      <c r="AOQ795" s="61"/>
      <c r="AOR795" s="61"/>
      <c r="AOS795" s="61"/>
      <c r="AOT795" s="61"/>
      <c r="AOU795" s="61"/>
      <c r="AOV795" s="61"/>
      <c r="AOW795" s="61"/>
      <c r="AOX795" s="61"/>
      <c r="AOY795" s="61"/>
      <c r="AOZ795" s="61"/>
      <c r="APA795" s="61"/>
      <c r="APB795" s="61"/>
      <c r="APC795" s="61"/>
      <c r="APD795" s="61"/>
      <c r="APE795" s="61"/>
      <c r="APF795" s="61"/>
      <c r="APG795" s="61"/>
      <c r="APH795" s="61"/>
      <c r="API795" s="61"/>
      <c r="APJ795" s="61"/>
      <c r="APK795" s="61"/>
      <c r="APL795" s="61"/>
      <c r="APM795" s="61"/>
      <c r="APN795" s="61"/>
      <c r="APO795" s="61"/>
      <c r="APP795" s="61"/>
      <c r="APQ795" s="61"/>
      <c r="APR795" s="61"/>
      <c r="APS795" s="61"/>
      <c r="APT795" s="61"/>
      <c r="APU795" s="61"/>
      <c r="APV795" s="61"/>
      <c r="APW795" s="61"/>
      <c r="APX795" s="61"/>
      <c r="APY795" s="61"/>
      <c r="APZ795" s="61"/>
      <c r="AQA795" s="61"/>
      <c r="AQB795" s="61"/>
      <c r="AQC795" s="61"/>
      <c r="AQD795" s="61"/>
      <c r="AQE795" s="61"/>
      <c r="AQF795" s="61"/>
      <c r="AQG795" s="61"/>
      <c r="AQH795" s="61"/>
      <c r="AQI795" s="61"/>
      <c r="AQJ795" s="61"/>
      <c r="AQK795" s="61"/>
      <c r="AQL795" s="61"/>
      <c r="AQM795" s="61"/>
      <c r="AQN795" s="61"/>
      <c r="AQO795" s="61"/>
      <c r="AQP795" s="61"/>
      <c r="AQQ795" s="61"/>
      <c r="AQR795" s="61"/>
      <c r="AQS795" s="61"/>
      <c r="AQT795" s="61"/>
      <c r="AQU795" s="61"/>
      <c r="AQV795" s="61"/>
      <c r="AQW795" s="61"/>
      <c r="AQX795" s="61"/>
      <c r="AQY795" s="61"/>
      <c r="AQZ795" s="61"/>
      <c r="ARA795" s="61"/>
      <c r="ARB795" s="61"/>
      <c r="ARC795" s="61"/>
      <c r="ARD795" s="61"/>
      <c r="ARE795" s="61"/>
      <c r="ARF795" s="61"/>
      <c r="ARG795" s="61"/>
      <c r="ARH795" s="61"/>
      <c r="ARI795" s="61"/>
      <c r="ARJ795" s="61"/>
      <c r="ARK795" s="61"/>
      <c r="ARL795" s="61"/>
      <c r="ARM795" s="61"/>
      <c r="ARN795" s="61"/>
      <c r="ARO795" s="61"/>
      <c r="ARP795" s="61"/>
      <c r="ARQ795" s="61"/>
      <c r="ARR795" s="61"/>
      <c r="ARS795" s="61"/>
      <c r="ART795" s="61"/>
      <c r="ARU795" s="61"/>
      <c r="ARV795" s="61"/>
      <c r="ARW795" s="61"/>
      <c r="ARX795" s="61"/>
      <c r="ARY795" s="61"/>
      <c r="ARZ795" s="61"/>
      <c r="ASA795" s="61"/>
      <c r="ASB795" s="61"/>
      <c r="ASC795" s="61"/>
      <c r="ASD795" s="61"/>
      <c r="ASE795" s="61"/>
      <c r="ASF795" s="61"/>
      <c r="ASG795" s="61"/>
      <c r="ASH795" s="61"/>
      <c r="ASI795" s="61"/>
      <c r="ASJ795" s="61"/>
      <c r="ASK795" s="61"/>
      <c r="ASL795" s="61"/>
      <c r="ASM795" s="61"/>
      <c r="ASN795" s="61"/>
      <c r="ASO795" s="61"/>
      <c r="ASP795" s="61"/>
      <c r="ASQ795" s="61"/>
      <c r="ASR795" s="61"/>
      <c r="ASS795" s="61"/>
      <c r="AST795" s="61"/>
      <c r="ASU795" s="61"/>
      <c r="ASV795" s="61"/>
      <c r="ASW795" s="61"/>
      <c r="ASX795" s="61"/>
      <c r="ASY795" s="61"/>
      <c r="ASZ795" s="61"/>
      <c r="ATA795" s="61"/>
      <c r="ATB795" s="61"/>
      <c r="ATC795" s="61"/>
      <c r="ATD795" s="61"/>
      <c r="ATE795" s="61"/>
      <c r="ATF795" s="61"/>
      <c r="ATG795" s="61"/>
      <c r="ATH795" s="61"/>
      <c r="ATI795" s="61"/>
      <c r="ATJ795" s="61"/>
      <c r="ATK795" s="61"/>
      <c r="ATL795" s="61"/>
      <c r="ATM795" s="61"/>
      <c r="ATN795" s="61"/>
      <c r="ATO795" s="61"/>
      <c r="ATP795" s="61"/>
      <c r="ATQ795" s="61"/>
      <c r="ATR795" s="61"/>
      <c r="ATS795" s="61"/>
      <c r="ATT795" s="61"/>
      <c r="ATU795" s="61"/>
      <c r="ATV795" s="61"/>
      <c r="ATW795" s="61"/>
      <c r="ATX795" s="61"/>
      <c r="ATY795" s="61"/>
      <c r="ATZ795" s="61"/>
      <c r="AUA795" s="61"/>
      <c r="AUB795" s="61"/>
      <c r="AUC795" s="61"/>
      <c r="AUD795" s="61"/>
      <c r="AUE795" s="61"/>
      <c r="AUF795" s="61"/>
      <c r="AUG795" s="61"/>
      <c r="AUH795" s="61"/>
      <c r="AUI795" s="61"/>
      <c r="AUJ795" s="61"/>
      <c r="AUK795" s="61"/>
      <c r="AUL795" s="61"/>
      <c r="AUM795" s="61"/>
      <c r="AUN795" s="61"/>
      <c r="AUO795" s="61"/>
      <c r="AUP795" s="61"/>
      <c r="AUQ795" s="61"/>
      <c r="AUR795" s="61"/>
      <c r="AUS795" s="61"/>
      <c r="AUT795" s="61"/>
      <c r="AUU795" s="61"/>
      <c r="AUV795" s="61"/>
      <c r="AUW795" s="61"/>
      <c r="AUX795" s="61"/>
      <c r="AUY795" s="61"/>
      <c r="AUZ795" s="61"/>
      <c r="AVA795" s="61"/>
      <c r="AVB795" s="61"/>
      <c r="AVC795" s="61"/>
      <c r="AVD795" s="61"/>
      <c r="AVE795" s="61"/>
      <c r="AVF795" s="61"/>
      <c r="AVG795" s="61"/>
      <c r="AVH795" s="61"/>
      <c r="AVI795" s="61"/>
      <c r="AVJ795" s="61"/>
      <c r="AVK795" s="61"/>
      <c r="AVL795" s="61"/>
      <c r="AVM795" s="61"/>
      <c r="AVN795" s="61"/>
      <c r="AVO795" s="61"/>
      <c r="AVP795" s="61"/>
      <c r="AVQ795" s="61"/>
      <c r="AVR795" s="61"/>
      <c r="AVS795" s="61"/>
      <c r="AVT795" s="61"/>
      <c r="AVU795" s="61"/>
      <c r="AVV795" s="61"/>
      <c r="AVW795" s="61"/>
      <c r="AVX795" s="61"/>
      <c r="AVY795" s="61"/>
      <c r="AVZ795" s="61"/>
      <c r="AWA795" s="61"/>
      <c r="AWB795" s="61"/>
      <c r="AWC795" s="61"/>
      <c r="AWD795" s="61"/>
      <c r="AWE795" s="61"/>
      <c r="AWF795" s="61"/>
      <c r="AWG795" s="61"/>
      <c r="AWH795" s="61"/>
      <c r="AWI795" s="61"/>
      <c r="AWJ795" s="61"/>
      <c r="AWK795" s="61"/>
      <c r="AWL795" s="61"/>
      <c r="AWM795" s="61"/>
      <c r="AWN795" s="61"/>
      <c r="AWO795" s="61"/>
      <c r="AWP795" s="61"/>
      <c r="AWQ795" s="61"/>
      <c r="AWR795" s="61"/>
      <c r="AWS795" s="61"/>
      <c r="AWT795" s="61"/>
      <c r="AWU795" s="61"/>
      <c r="AWV795" s="61"/>
      <c r="AWW795" s="61"/>
      <c r="AWX795" s="61"/>
      <c r="AWY795" s="61"/>
      <c r="AWZ795" s="61"/>
      <c r="AXA795" s="61"/>
      <c r="AXB795" s="61"/>
      <c r="AXC795" s="61"/>
      <c r="AXD795" s="61"/>
      <c r="AXE795" s="61"/>
      <c r="AXF795" s="61"/>
      <c r="AXG795" s="61"/>
      <c r="AXH795" s="61"/>
      <c r="AXI795" s="61"/>
      <c r="AXJ795" s="61"/>
      <c r="AXK795" s="61"/>
      <c r="AXL795" s="61"/>
      <c r="AXM795" s="61"/>
      <c r="AXN795" s="61"/>
      <c r="AXO795" s="61"/>
      <c r="AXP795" s="61"/>
      <c r="AXQ795" s="61"/>
      <c r="AXR795" s="61"/>
      <c r="AXS795" s="61"/>
      <c r="AXT795" s="61"/>
      <c r="AXU795" s="61"/>
      <c r="AXV795" s="61"/>
      <c r="AXW795" s="61"/>
      <c r="AXX795" s="61"/>
      <c r="AXY795" s="61"/>
      <c r="AXZ795" s="61"/>
      <c r="AYA795" s="61"/>
      <c r="AYB795" s="61"/>
      <c r="AYC795" s="61"/>
      <c r="AYD795" s="61"/>
      <c r="AYE795" s="61"/>
      <c r="AYF795" s="61"/>
      <c r="AYG795" s="61"/>
      <c r="AYH795" s="61"/>
      <c r="AYI795" s="61"/>
      <c r="AYJ795" s="61"/>
      <c r="AYK795" s="61"/>
      <c r="AYL795" s="61"/>
      <c r="AYM795" s="61"/>
      <c r="AYN795" s="61"/>
      <c r="AYO795" s="61"/>
      <c r="AYP795" s="61"/>
      <c r="AYQ795" s="61"/>
      <c r="AYR795" s="61"/>
      <c r="AYS795" s="61"/>
      <c r="AYT795" s="61"/>
      <c r="AYU795" s="61"/>
      <c r="AYV795" s="61"/>
      <c r="AYW795" s="61"/>
      <c r="AYX795" s="61"/>
      <c r="AYY795" s="61"/>
      <c r="AYZ795" s="61"/>
      <c r="AZA795" s="61"/>
      <c r="AZB795" s="61"/>
      <c r="AZC795" s="61"/>
      <c r="AZD795" s="61"/>
      <c r="AZE795" s="61"/>
      <c r="AZF795" s="61"/>
      <c r="AZG795" s="61"/>
      <c r="AZH795" s="61"/>
      <c r="AZI795" s="61"/>
      <c r="AZJ795" s="61"/>
      <c r="AZK795" s="61"/>
      <c r="AZL795" s="61"/>
      <c r="AZM795" s="61"/>
      <c r="AZN795" s="61"/>
      <c r="AZO795" s="61"/>
      <c r="AZP795" s="61"/>
      <c r="AZQ795" s="61"/>
      <c r="AZR795" s="61"/>
      <c r="AZS795" s="61"/>
      <c r="AZT795" s="61"/>
      <c r="AZU795" s="61"/>
      <c r="AZV795" s="61"/>
      <c r="AZW795" s="61"/>
      <c r="AZX795" s="61"/>
      <c r="AZY795" s="61"/>
      <c r="AZZ795" s="61"/>
      <c r="BAA795" s="61"/>
      <c r="BAB795" s="61"/>
      <c r="BAC795" s="61"/>
      <c r="BAD795" s="61"/>
      <c r="BAE795" s="61"/>
      <c r="BAF795" s="61"/>
      <c r="BAG795" s="61"/>
      <c r="BAH795" s="61"/>
      <c r="BAI795" s="61"/>
      <c r="BAJ795" s="61"/>
      <c r="BAK795" s="61"/>
      <c r="BAL795" s="61"/>
      <c r="BAM795" s="61"/>
      <c r="BAN795" s="61"/>
      <c r="BAO795" s="61"/>
      <c r="BAP795" s="61"/>
      <c r="BAQ795" s="61"/>
      <c r="BAR795" s="61"/>
      <c r="BAS795" s="61"/>
      <c r="BAT795" s="61"/>
      <c r="BAU795" s="61"/>
      <c r="BAV795" s="61"/>
      <c r="BAW795" s="61"/>
      <c r="BAX795" s="61"/>
      <c r="BAY795" s="61"/>
      <c r="BAZ795" s="61"/>
      <c r="BBA795" s="61"/>
      <c r="BBB795" s="61"/>
      <c r="BBC795" s="61"/>
      <c r="BBD795" s="61"/>
      <c r="BBE795" s="61"/>
      <c r="BBF795" s="61"/>
      <c r="BBG795" s="61"/>
      <c r="BBH795" s="61"/>
      <c r="BBI795" s="61"/>
      <c r="BBJ795" s="61"/>
      <c r="BBK795" s="61"/>
      <c r="BBL795" s="61"/>
      <c r="BBM795" s="61"/>
      <c r="BBN795" s="61"/>
      <c r="BBO795" s="61"/>
      <c r="BBP795" s="61"/>
      <c r="BBQ795" s="61"/>
      <c r="BBR795" s="61"/>
      <c r="BBS795" s="61"/>
      <c r="BBT795" s="61"/>
      <c r="BBU795" s="61"/>
      <c r="BBV795" s="61"/>
      <c r="BBW795" s="61"/>
      <c r="BBX795" s="61"/>
      <c r="BBY795" s="61"/>
      <c r="BBZ795" s="61"/>
      <c r="BCA795" s="61"/>
      <c r="BCB795" s="61"/>
      <c r="BCC795" s="61"/>
      <c r="BCD795" s="61"/>
      <c r="BCE795" s="61"/>
      <c r="BCF795" s="61"/>
      <c r="BCG795" s="61"/>
      <c r="BCH795" s="61"/>
      <c r="BCI795" s="61"/>
      <c r="BCJ795" s="61"/>
      <c r="BCK795" s="61"/>
      <c r="BCL795" s="61"/>
      <c r="BCM795" s="61"/>
      <c r="BCN795" s="61"/>
      <c r="BCO795" s="61"/>
      <c r="BCP795" s="61"/>
      <c r="BCQ795" s="61"/>
      <c r="BCR795" s="61"/>
      <c r="BCS795" s="61"/>
      <c r="BCT795" s="61"/>
      <c r="BCU795" s="61"/>
      <c r="BCV795" s="61"/>
      <c r="BCW795" s="61"/>
      <c r="BCX795" s="61"/>
      <c r="BCY795" s="61"/>
      <c r="BCZ795" s="61"/>
      <c r="BDA795" s="61"/>
      <c r="BDB795" s="61"/>
      <c r="BDC795" s="61"/>
      <c r="BDD795" s="61"/>
      <c r="BDE795" s="61"/>
      <c r="BDF795" s="61"/>
      <c r="BDG795" s="61"/>
      <c r="BDH795" s="61"/>
      <c r="BDI795" s="61"/>
      <c r="BDJ795" s="61"/>
      <c r="BDK795" s="61"/>
      <c r="BDL795" s="61"/>
      <c r="BDM795" s="61"/>
      <c r="BDN795" s="61"/>
      <c r="BDO795" s="61"/>
      <c r="BDP795" s="61"/>
      <c r="BDQ795" s="61"/>
      <c r="BDR795" s="61"/>
      <c r="BDS795" s="61"/>
      <c r="BDT795" s="61"/>
      <c r="BDU795" s="61"/>
      <c r="BDV795" s="61"/>
      <c r="BDW795" s="61"/>
      <c r="BDX795" s="61"/>
      <c r="BDY795" s="61"/>
      <c r="BDZ795" s="61"/>
      <c r="BEA795" s="61"/>
      <c r="BEB795" s="61"/>
      <c r="BEC795" s="61"/>
      <c r="BED795" s="61"/>
      <c r="BEE795" s="61"/>
      <c r="BEF795" s="61"/>
      <c r="BEG795" s="61"/>
      <c r="BEH795" s="61"/>
      <c r="BEI795" s="61"/>
      <c r="BEJ795" s="61"/>
      <c r="BEK795" s="61"/>
      <c r="BEL795" s="61"/>
      <c r="BEM795" s="61"/>
      <c r="BEN795" s="61"/>
      <c r="BEO795" s="61"/>
      <c r="BEP795" s="61"/>
      <c r="BEQ795" s="61"/>
      <c r="BER795" s="61"/>
      <c r="BES795" s="61"/>
      <c r="BET795" s="61"/>
      <c r="BEU795" s="61"/>
      <c r="BEV795" s="61"/>
      <c r="BEW795" s="61"/>
      <c r="BEX795" s="61"/>
      <c r="BEY795" s="61"/>
      <c r="BEZ795" s="61"/>
      <c r="BFA795" s="61"/>
      <c r="BFB795" s="61"/>
      <c r="BFC795" s="61"/>
      <c r="BFD795" s="61"/>
      <c r="BFE795" s="61"/>
      <c r="BFF795" s="61"/>
      <c r="BFG795" s="61"/>
      <c r="BFH795" s="61"/>
      <c r="BFI795" s="61"/>
      <c r="BFJ795" s="61"/>
      <c r="BFK795" s="61"/>
      <c r="BFL795" s="61"/>
      <c r="BFM795" s="61"/>
      <c r="BFN795" s="61"/>
      <c r="BFO795" s="61"/>
      <c r="BFP795" s="61"/>
      <c r="BFQ795" s="61"/>
      <c r="BFR795" s="61"/>
      <c r="BFS795" s="61"/>
      <c r="BFT795" s="61"/>
      <c r="BFU795" s="61"/>
      <c r="BFV795" s="61"/>
      <c r="BFW795" s="61"/>
      <c r="BFX795" s="61"/>
      <c r="BFY795" s="61"/>
      <c r="BFZ795" s="61"/>
      <c r="BGA795" s="61"/>
      <c r="BGB795" s="61"/>
      <c r="BGC795" s="61"/>
      <c r="BGD795" s="61"/>
      <c r="BGE795" s="61"/>
      <c r="BGF795" s="61"/>
      <c r="BGG795" s="61"/>
      <c r="BGH795" s="61"/>
      <c r="BGI795" s="61"/>
      <c r="BGJ795" s="61"/>
      <c r="BGK795" s="61"/>
      <c r="BGL795" s="61"/>
      <c r="BGM795" s="61"/>
      <c r="BGN795" s="61"/>
      <c r="BGO795" s="61"/>
      <c r="BGP795" s="61"/>
      <c r="BGQ795" s="61"/>
      <c r="BGR795" s="61"/>
      <c r="BGS795" s="61"/>
      <c r="BGT795" s="61"/>
      <c r="BGU795" s="61"/>
      <c r="BGV795" s="61"/>
      <c r="BGW795" s="61"/>
      <c r="BGX795" s="61"/>
      <c r="BGY795" s="61"/>
      <c r="BGZ795" s="61"/>
      <c r="BHA795" s="61"/>
      <c r="BHB795" s="61"/>
      <c r="BHC795" s="61"/>
      <c r="BHD795" s="61"/>
      <c r="BHE795" s="61"/>
      <c r="BHF795" s="61"/>
      <c r="BHG795" s="61"/>
      <c r="BHH795" s="61"/>
      <c r="BHI795" s="61"/>
      <c r="BHJ795" s="61"/>
      <c r="BHK795" s="61"/>
      <c r="BHL795" s="61"/>
      <c r="BHM795" s="61"/>
      <c r="BHN795" s="61"/>
      <c r="BHO795" s="61"/>
      <c r="BHP795" s="61"/>
      <c r="BHQ795" s="61"/>
      <c r="BHR795" s="61"/>
      <c r="BHS795" s="61"/>
      <c r="BHT795" s="61"/>
      <c r="BHU795" s="61"/>
      <c r="BHV795" s="61"/>
      <c r="BHW795" s="61"/>
      <c r="BHX795" s="61"/>
      <c r="BHY795" s="61"/>
      <c r="BHZ795" s="61"/>
      <c r="BIA795" s="61"/>
      <c r="BIB795" s="61"/>
      <c r="BIC795" s="61"/>
      <c r="BID795" s="61"/>
      <c r="BIE795" s="61"/>
      <c r="BIF795" s="61"/>
      <c r="BIG795" s="61"/>
      <c r="BIH795" s="61"/>
      <c r="BII795" s="61"/>
      <c r="BIJ795" s="61"/>
      <c r="BIK795" s="61"/>
      <c r="BIL795" s="61"/>
      <c r="BIM795" s="61"/>
      <c r="BIN795" s="61"/>
      <c r="BIO795" s="61"/>
      <c r="BIP795" s="61"/>
      <c r="BIQ795" s="61"/>
      <c r="BIR795" s="61"/>
      <c r="BIS795" s="61"/>
      <c r="BIT795" s="61"/>
      <c r="BIU795" s="61"/>
      <c r="BIV795" s="61"/>
      <c r="BIW795" s="61"/>
      <c r="BIX795" s="61"/>
      <c r="BIY795" s="61"/>
      <c r="BIZ795" s="61"/>
      <c r="BJA795" s="61"/>
      <c r="BJB795" s="61"/>
      <c r="BJC795" s="61"/>
      <c r="BJD795" s="61"/>
      <c r="BJE795" s="61"/>
      <c r="BJF795" s="61"/>
      <c r="BJG795" s="61"/>
      <c r="BJH795" s="61"/>
      <c r="BJI795" s="61"/>
      <c r="BJJ795" s="61"/>
      <c r="BJK795" s="61"/>
      <c r="BJL795" s="61"/>
      <c r="BJM795" s="61"/>
      <c r="BJN795" s="61"/>
      <c r="BJO795" s="61"/>
      <c r="BJP795" s="61"/>
      <c r="BJQ795" s="61"/>
      <c r="BJR795" s="61"/>
      <c r="BJS795" s="61"/>
      <c r="BJT795" s="61"/>
      <c r="BJU795" s="61"/>
      <c r="BJV795" s="61"/>
      <c r="BJW795" s="61"/>
      <c r="BJX795" s="61"/>
      <c r="BJY795" s="61"/>
      <c r="BJZ795" s="61"/>
      <c r="BKA795" s="61"/>
      <c r="BKB795" s="61"/>
      <c r="BKC795" s="61"/>
      <c r="BKD795" s="61"/>
      <c r="BKE795" s="61"/>
      <c r="BKF795" s="61"/>
      <c r="BKG795" s="61"/>
      <c r="BKH795" s="61"/>
      <c r="BKI795" s="61"/>
      <c r="BKJ795" s="61"/>
      <c r="BKK795" s="61"/>
      <c r="BKL795" s="61"/>
      <c r="BKM795" s="61"/>
      <c r="BKN795" s="61"/>
      <c r="BKO795" s="61"/>
      <c r="BKP795" s="61"/>
      <c r="BKQ795" s="61"/>
      <c r="BKR795" s="61"/>
      <c r="BKS795" s="61"/>
      <c r="BKT795" s="61"/>
      <c r="BKU795" s="61"/>
      <c r="BKV795" s="61"/>
      <c r="BKW795" s="61"/>
      <c r="BKX795" s="61"/>
      <c r="BKY795" s="61"/>
      <c r="BKZ795" s="61"/>
      <c r="BLA795" s="61"/>
      <c r="BLB795" s="61"/>
      <c r="BLC795" s="61"/>
      <c r="BLD795" s="61"/>
      <c r="BLE795" s="61"/>
      <c r="BLF795" s="61"/>
      <c r="BLG795" s="61"/>
      <c r="BLH795" s="61"/>
      <c r="BLI795" s="61"/>
      <c r="BLJ795" s="61"/>
      <c r="BLK795" s="61"/>
      <c r="BLL795" s="61"/>
      <c r="BLM795" s="61"/>
      <c r="BLN795" s="61"/>
      <c r="BLO795" s="61"/>
      <c r="BLP795" s="61"/>
      <c r="BLQ795" s="61"/>
      <c r="BLR795" s="61"/>
      <c r="BLS795" s="61"/>
      <c r="BLT795" s="61"/>
      <c r="BLU795" s="61"/>
      <c r="BLV795" s="61"/>
      <c r="BLW795" s="61"/>
      <c r="BLX795" s="61"/>
      <c r="BLY795" s="61"/>
      <c r="BLZ795" s="61"/>
      <c r="BMA795" s="61"/>
      <c r="BMB795" s="61"/>
      <c r="BMC795" s="61"/>
      <c r="BMD795" s="61"/>
      <c r="BME795" s="61"/>
      <c r="BMF795" s="61"/>
      <c r="BMG795" s="61"/>
      <c r="BMH795" s="61"/>
      <c r="BMI795" s="61"/>
      <c r="BMJ795" s="61"/>
      <c r="BMK795" s="61"/>
      <c r="BML795" s="61"/>
      <c r="BMM795" s="61"/>
      <c r="BMN795" s="61"/>
      <c r="BMO795" s="61"/>
      <c r="BMP795" s="61"/>
      <c r="BMQ795" s="61"/>
      <c r="BMR795" s="61"/>
      <c r="BMS795" s="61"/>
      <c r="BMT795" s="61"/>
      <c r="BMU795" s="61"/>
      <c r="BMV795" s="61"/>
      <c r="BMW795" s="61"/>
      <c r="BMX795" s="61"/>
      <c r="BMY795" s="61"/>
      <c r="BMZ795" s="61"/>
      <c r="BNA795" s="61"/>
      <c r="BNB795" s="61"/>
      <c r="BNC795" s="61"/>
      <c r="BND795" s="61"/>
      <c r="BNE795" s="61"/>
      <c r="BNF795" s="61"/>
      <c r="BNG795" s="61"/>
      <c r="BNH795" s="61"/>
      <c r="BNI795" s="61"/>
      <c r="BNJ795" s="61"/>
      <c r="BNK795" s="61"/>
      <c r="BNL795" s="61"/>
      <c r="BNM795" s="61"/>
      <c r="BNN795" s="61"/>
      <c r="BNO795" s="61"/>
      <c r="BNP795" s="61"/>
      <c r="BNQ795" s="61"/>
      <c r="BNR795" s="61"/>
      <c r="BNS795" s="61"/>
      <c r="BNT795" s="61"/>
      <c r="BNU795" s="61"/>
      <c r="BNV795" s="61"/>
      <c r="BNW795" s="61"/>
      <c r="BNX795" s="61"/>
      <c r="BNY795" s="61"/>
      <c r="BNZ795" s="61"/>
      <c r="BOA795" s="61"/>
      <c r="BOB795" s="61"/>
      <c r="BOC795" s="61"/>
      <c r="BOD795" s="61"/>
      <c r="BOE795" s="61"/>
      <c r="BOF795" s="61"/>
      <c r="BOG795" s="61"/>
      <c r="BOH795" s="61"/>
      <c r="BOI795" s="61"/>
      <c r="BOJ795" s="61"/>
      <c r="BOK795" s="61"/>
      <c r="BOL795" s="61"/>
      <c r="BOM795" s="61"/>
      <c r="BON795" s="61"/>
      <c r="BOO795" s="61"/>
      <c r="BOP795" s="61"/>
      <c r="BOQ795" s="61"/>
      <c r="BOR795" s="61"/>
      <c r="BOS795" s="61"/>
      <c r="BOT795" s="61"/>
      <c r="BOU795" s="61"/>
      <c r="BOV795" s="61"/>
      <c r="BOW795" s="61"/>
      <c r="BOX795" s="61"/>
      <c r="BOY795" s="61"/>
      <c r="BOZ795" s="61"/>
      <c r="BPA795" s="61"/>
      <c r="BPB795" s="61"/>
      <c r="BPC795" s="61"/>
      <c r="BPD795" s="61"/>
      <c r="BPE795" s="61"/>
      <c r="BPF795" s="61"/>
      <c r="BPG795" s="61"/>
      <c r="BPH795" s="61"/>
      <c r="BPI795" s="61"/>
      <c r="BPJ795" s="61"/>
      <c r="BPK795" s="61"/>
      <c r="BPL795" s="61"/>
      <c r="BPM795" s="61"/>
      <c r="BPN795" s="61"/>
      <c r="BPO795" s="61"/>
      <c r="BPP795" s="61"/>
      <c r="BPQ795" s="61"/>
      <c r="BPR795" s="61"/>
      <c r="BPS795" s="61"/>
      <c r="BPT795" s="61"/>
      <c r="BPU795" s="61"/>
      <c r="BPV795" s="61"/>
      <c r="BPW795" s="61"/>
      <c r="BPX795" s="61"/>
      <c r="BPY795" s="61"/>
      <c r="BPZ795" s="61"/>
      <c r="BQA795" s="61"/>
      <c r="BQB795" s="61"/>
      <c r="BQC795" s="61"/>
      <c r="BQD795" s="61"/>
      <c r="BQE795" s="61"/>
      <c r="BQF795" s="61"/>
      <c r="BQG795" s="61"/>
      <c r="BQH795" s="61"/>
      <c r="BQI795" s="61"/>
      <c r="BQJ795" s="61"/>
      <c r="BQK795" s="61"/>
      <c r="BQL795" s="61"/>
      <c r="BQM795" s="61"/>
      <c r="BQN795" s="61"/>
      <c r="BQO795" s="61"/>
      <c r="BQP795" s="61"/>
      <c r="BQQ795" s="61"/>
      <c r="BQR795" s="61"/>
      <c r="BQS795" s="61"/>
      <c r="BQT795" s="61"/>
      <c r="BQU795" s="61"/>
      <c r="BQV795" s="61"/>
      <c r="BQW795" s="61"/>
      <c r="BQX795" s="61"/>
      <c r="BQY795" s="61"/>
      <c r="BQZ795" s="61"/>
      <c r="BRA795" s="61"/>
      <c r="BRB795" s="61"/>
      <c r="BRC795" s="61"/>
      <c r="BRD795" s="61"/>
      <c r="BRE795" s="61"/>
      <c r="BRF795" s="61"/>
      <c r="BRG795" s="61"/>
      <c r="BRH795" s="61"/>
      <c r="BRI795" s="61"/>
      <c r="BRJ795" s="61"/>
      <c r="BRK795" s="61"/>
      <c r="BRL795" s="61"/>
      <c r="BRM795" s="61"/>
      <c r="BRN795" s="61"/>
      <c r="BRO795" s="61"/>
      <c r="BRP795" s="61"/>
      <c r="BRQ795" s="61"/>
      <c r="BRR795" s="61"/>
      <c r="BRS795" s="61"/>
      <c r="BRT795" s="61"/>
      <c r="BRU795" s="61"/>
      <c r="BRV795" s="61"/>
      <c r="BRW795" s="61"/>
      <c r="BRX795" s="61"/>
      <c r="BRY795" s="61"/>
      <c r="BRZ795" s="61"/>
      <c r="BSA795" s="61"/>
      <c r="BSB795" s="61"/>
      <c r="BSC795" s="61"/>
      <c r="BSD795" s="61"/>
      <c r="BSE795" s="61"/>
      <c r="BSF795" s="61"/>
      <c r="BSG795" s="61"/>
      <c r="BSH795" s="61"/>
      <c r="BSI795" s="61"/>
      <c r="BSJ795" s="61"/>
      <c r="BSK795" s="61"/>
      <c r="BSL795" s="61"/>
      <c r="BSM795" s="61"/>
      <c r="BSN795" s="61"/>
      <c r="BSO795" s="61"/>
      <c r="BSP795" s="61"/>
      <c r="BSQ795" s="61"/>
      <c r="BSR795" s="61"/>
      <c r="BSS795" s="61"/>
      <c r="BST795" s="61"/>
      <c r="BSU795" s="61"/>
      <c r="BSV795" s="61"/>
      <c r="BSW795" s="61"/>
      <c r="BSX795" s="61"/>
      <c r="BSY795" s="61"/>
      <c r="BSZ795" s="61"/>
      <c r="BTA795" s="61"/>
      <c r="BTB795" s="61"/>
      <c r="BTC795" s="61"/>
      <c r="BTD795" s="61"/>
      <c r="BTE795" s="61"/>
      <c r="BTF795" s="61"/>
      <c r="BTG795" s="61"/>
      <c r="BTH795" s="61"/>
      <c r="BTI795" s="61"/>
      <c r="BTJ795" s="61"/>
      <c r="BTK795" s="61"/>
      <c r="BTL795" s="61"/>
      <c r="BTM795" s="61"/>
      <c r="BTN795" s="61"/>
      <c r="BTO795" s="61"/>
      <c r="BTP795" s="61"/>
      <c r="BTQ795" s="61"/>
      <c r="BTR795" s="61"/>
      <c r="BTS795" s="61"/>
      <c r="BTT795" s="61"/>
      <c r="BTU795" s="61"/>
      <c r="BTV795" s="61"/>
      <c r="BTW795" s="61"/>
      <c r="BTX795" s="61"/>
      <c r="BTY795" s="61"/>
      <c r="BTZ795" s="61"/>
      <c r="BUA795" s="61"/>
      <c r="BUB795" s="61"/>
      <c r="BUC795" s="61"/>
      <c r="BUD795" s="61"/>
      <c r="BUE795" s="61"/>
      <c r="BUF795" s="61"/>
      <c r="BUG795" s="61"/>
      <c r="BUH795" s="61"/>
      <c r="BUI795" s="61"/>
      <c r="BUJ795" s="61"/>
      <c r="BUK795" s="61"/>
      <c r="BUL795" s="61"/>
      <c r="BUM795" s="61"/>
      <c r="BUN795" s="61"/>
      <c r="BUO795" s="61"/>
      <c r="BUP795" s="61"/>
      <c r="BUQ795" s="61"/>
      <c r="BUR795" s="61"/>
      <c r="BUS795" s="61"/>
      <c r="BUT795" s="61"/>
      <c r="BUU795" s="61"/>
      <c r="BUV795" s="61"/>
      <c r="BUW795" s="61"/>
      <c r="BUX795" s="61"/>
      <c r="BUY795" s="61"/>
      <c r="BUZ795" s="61"/>
      <c r="BVA795" s="61"/>
      <c r="BVB795" s="61"/>
      <c r="BVC795" s="61"/>
      <c r="BVD795" s="61"/>
      <c r="BVE795" s="61"/>
      <c r="BVF795" s="61"/>
      <c r="BVG795" s="61"/>
      <c r="BVH795" s="61"/>
      <c r="BVI795" s="61"/>
      <c r="BVJ795" s="61"/>
      <c r="BVK795" s="61"/>
      <c r="BVL795" s="61"/>
      <c r="BVM795" s="61"/>
      <c r="BVN795" s="61"/>
      <c r="BVO795" s="61"/>
      <c r="BVP795" s="61"/>
      <c r="BVQ795" s="61"/>
      <c r="BVR795" s="61"/>
      <c r="BVS795" s="61"/>
      <c r="BVT795" s="61"/>
      <c r="BVU795" s="61"/>
      <c r="BVV795" s="61"/>
      <c r="BVW795" s="61"/>
      <c r="BVX795" s="61"/>
      <c r="BVY795" s="61"/>
      <c r="BVZ795" s="61"/>
      <c r="BWA795" s="61"/>
      <c r="BWB795" s="61"/>
      <c r="BWC795" s="61"/>
      <c r="BWD795" s="61"/>
      <c r="BWE795" s="61"/>
      <c r="BWF795" s="61"/>
      <c r="BWG795" s="61"/>
      <c r="BWH795" s="61"/>
      <c r="BWI795" s="61"/>
      <c r="BWJ795" s="61"/>
      <c r="BWK795" s="61"/>
      <c r="BWL795" s="61"/>
      <c r="BWM795" s="61"/>
      <c r="BWN795" s="61"/>
      <c r="BWO795" s="61"/>
      <c r="BWP795" s="61"/>
      <c r="BWQ795" s="61"/>
      <c r="BWR795" s="61"/>
      <c r="BWS795" s="61"/>
      <c r="BWT795" s="61"/>
      <c r="BWU795" s="61"/>
      <c r="BWV795" s="61"/>
      <c r="BWW795" s="61"/>
      <c r="BWX795" s="61"/>
      <c r="BWY795" s="61"/>
      <c r="BWZ795" s="61"/>
      <c r="BXA795" s="61"/>
      <c r="BXB795" s="61"/>
      <c r="BXC795" s="61"/>
      <c r="BXD795" s="61"/>
      <c r="BXE795" s="61"/>
      <c r="BXF795" s="61"/>
      <c r="BXG795" s="61"/>
      <c r="BXH795" s="61"/>
      <c r="BXI795" s="61"/>
      <c r="BXJ795" s="61"/>
      <c r="BXK795" s="61"/>
      <c r="BXL795" s="61"/>
      <c r="BXM795" s="61"/>
      <c r="BXN795" s="61"/>
      <c r="BXO795" s="61"/>
      <c r="BXP795" s="61"/>
      <c r="BXQ795" s="61"/>
      <c r="BXR795" s="61"/>
      <c r="BXS795" s="61"/>
      <c r="BXT795" s="61"/>
      <c r="BXU795" s="61"/>
      <c r="BXV795" s="61"/>
      <c r="BXW795" s="61"/>
      <c r="BXX795" s="61"/>
      <c r="BXY795" s="61"/>
      <c r="BXZ795" s="61"/>
      <c r="BYA795" s="61"/>
      <c r="BYB795" s="61"/>
      <c r="BYC795" s="61"/>
      <c r="BYD795" s="61"/>
      <c r="BYE795" s="61"/>
      <c r="BYF795" s="61"/>
      <c r="BYG795" s="61"/>
      <c r="BYH795" s="61"/>
      <c r="BYI795" s="61"/>
      <c r="BYJ795" s="61"/>
      <c r="BYK795" s="61"/>
      <c r="BYL795" s="61"/>
      <c r="BYM795" s="61"/>
      <c r="BYN795" s="61"/>
      <c r="BYO795" s="61"/>
      <c r="BYP795" s="61"/>
      <c r="BYQ795" s="61"/>
      <c r="BYR795" s="61"/>
      <c r="BYS795" s="61"/>
      <c r="BYT795" s="61"/>
      <c r="BYU795" s="61"/>
      <c r="BYV795" s="61"/>
      <c r="BYW795" s="61"/>
      <c r="BYX795" s="61"/>
      <c r="BYY795" s="61"/>
      <c r="BYZ795" s="61"/>
      <c r="BZA795" s="61"/>
      <c r="BZB795" s="61"/>
      <c r="BZC795" s="61"/>
      <c r="BZD795" s="61"/>
      <c r="BZE795" s="61"/>
      <c r="BZF795" s="61"/>
      <c r="BZG795" s="61"/>
      <c r="BZH795" s="61"/>
      <c r="BZI795" s="61"/>
      <c r="BZJ795" s="61"/>
      <c r="BZK795" s="61"/>
      <c r="BZL795" s="61"/>
      <c r="BZM795" s="61"/>
      <c r="BZN795" s="61"/>
      <c r="BZO795" s="61"/>
      <c r="BZP795" s="61"/>
      <c r="BZQ795" s="61"/>
      <c r="BZR795" s="61"/>
      <c r="BZS795" s="61"/>
      <c r="BZT795" s="61"/>
      <c r="BZU795" s="61"/>
      <c r="BZV795" s="61"/>
      <c r="BZW795" s="61"/>
      <c r="BZX795" s="61"/>
      <c r="BZY795" s="61"/>
      <c r="BZZ795" s="61"/>
      <c r="CAA795" s="61"/>
      <c r="CAB795" s="61"/>
      <c r="CAC795" s="61"/>
      <c r="CAD795" s="61"/>
      <c r="CAE795" s="61"/>
      <c r="CAF795" s="61"/>
      <c r="CAG795" s="61"/>
      <c r="CAH795" s="61"/>
      <c r="CAI795" s="61"/>
      <c r="CAJ795" s="61"/>
      <c r="CAK795" s="61"/>
      <c r="CAL795" s="61"/>
      <c r="CAM795" s="61"/>
      <c r="CAN795" s="61"/>
      <c r="CAO795" s="61"/>
      <c r="CAP795" s="61"/>
      <c r="CAQ795" s="61"/>
      <c r="CAR795" s="61"/>
      <c r="CAS795" s="61"/>
      <c r="CAT795" s="61"/>
      <c r="CAU795" s="61"/>
      <c r="CAV795" s="61"/>
      <c r="CAW795" s="61"/>
      <c r="CAX795" s="61"/>
      <c r="CAY795" s="61"/>
      <c r="CAZ795" s="61"/>
      <c r="CBA795" s="61"/>
      <c r="CBB795" s="61"/>
      <c r="CBC795" s="61"/>
      <c r="CBD795" s="61"/>
      <c r="CBE795" s="61"/>
      <c r="CBF795" s="61"/>
      <c r="CBG795" s="61"/>
      <c r="CBH795" s="61"/>
      <c r="CBI795" s="61"/>
      <c r="CBJ795" s="61"/>
      <c r="CBK795" s="61"/>
      <c r="CBL795" s="61"/>
      <c r="CBM795" s="61"/>
      <c r="CBN795" s="61"/>
      <c r="CBO795" s="61"/>
      <c r="CBP795" s="61"/>
      <c r="CBQ795" s="61"/>
      <c r="CBR795" s="61"/>
      <c r="CBS795" s="61"/>
      <c r="CBT795" s="61"/>
      <c r="CBU795" s="61"/>
      <c r="CBV795" s="61"/>
      <c r="CBW795" s="61"/>
      <c r="CBX795" s="61"/>
      <c r="CBY795" s="61"/>
      <c r="CBZ795" s="61"/>
      <c r="CCA795" s="61"/>
      <c r="CCB795" s="61"/>
      <c r="CCC795" s="61"/>
      <c r="CCD795" s="61"/>
      <c r="CCE795" s="61"/>
      <c r="CCF795" s="61"/>
      <c r="CCG795" s="61"/>
      <c r="CCH795" s="61"/>
      <c r="CCI795" s="61"/>
      <c r="CCJ795" s="61"/>
      <c r="CCK795" s="61"/>
      <c r="CCL795" s="61"/>
      <c r="CCM795" s="61"/>
      <c r="CCN795" s="61"/>
      <c r="CCO795" s="61"/>
      <c r="CCP795" s="61"/>
      <c r="CCQ795" s="61"/>
      <c r="CCR795" s="61"/>
      <c r="CCS795" s="61"/>
      <c r="CCT795" s="61"/>
      <c r="CCU795" s="61"/>
      <c r="CCV795" s="61"/>
      <c r="CCW795" s="61"/>
      <c r="CCX795" s="61"/>
      <c r="CCY795" s="61"/>
      <c r="CCZ795" s="61"/>
      <c r="CDA795" s="61"/>
      <c r="CDB795" s="61"/>
      <c r="CDC795" s="61"/>
      <c r="CDD795" s="61"/>
      <c r="CDE795" s="61"/>
      <c r="CDF795" s="61"/>
      <c r="CDG795" s="61"/>
      <c r="CDH795" s="61"/>
      <c r="CDI795" s="61"/>
      <c r="CDJ795" s="61"/>
      <c r="CDK795" s="61"/>
      <c r="CDL795" s="61"/>
      <c r="CDM795" s="61"/>
      <c r="CDN795" s="61"/>
      <c r="CDO795" s="61"/>
      <c r="CDP795" s="61"/>
      <c r="CDQ795" s="61"/>
      <c r="CDR795" s="61"/>
      <c r="CDS795" s="61"/>
      <c r="CDT795" s="61"/>
      <c r="CDU795" s="61"/>
      <c r="CDV795" s="61"/>
      <c r="CDW795" s="61"/>
      <c r="CDX795" s="61"/>
      <c r="CDY795" s="61"/>
      <c r="CDZ795" s="61"/>
      <c r="CEA795" s="61"/>
      <c r="CEB795" s="61"/>
      <c r="CEC795" s="61"/>
      <c r="CED795" s="61"/>
      <c r="CEE795" s="61"/>
      <c r="CEF795" s="61"/>
      <c r="CEG795" s="61"/>
      <c r="CEH795" s="61"/>
      <c r="CEI795" s="61"/>
      <c r="CEJ795" s="61"/>
      <c r="CEK795" s="61"/>
      <c r="CEL795" s="61"/>
      <c r="CEM795" s="61"/>
      <c r="CEN795" s="61"/>
      <c r="CEO795" s="61"/>
      <c r="CEP795" s="61"/>
      <c r="CEQ795" s="61"/>
      <c r="CER795" s="61"/>
      <c r="CES795" s="61"/>
      <c r="CET795" s="61"/>
      <c r="CEU795" s="61"/>
      <c r="CEV795" s="61"/>
      <c r="CEW795" s="61"/>
      <c r="CEX795" s="61"/>
      <c r="CEY795" s="61"/>
      <c r="CEZ795" s="61"/>
      <c r="CFA795" s="61"/>
      <c r="CFB795" s="61"/>
      <c r="CFC795" s="61"/>
      <c r="CFD795" s="61"/>
      <c r="CFE795" s="61"/>
      <c r="CFF795" s="61"/>
      <c r="CFG795" s="61"/>
      <c r="CFH795" s="61"/>
      <c r="CFI795" s="61"/>
      <c r="CFJ795" s="61"/>
      <c r="CFK795" s="61"/>
      <c r="CFL795" s="61"/>
      <c r="CFM795" s="61"/>
      <c r="CFN795" s="61"/>
      <c r="CFO795" s="61"/>
      <c r="CFP795" s="61"/>
      <c r="CFQ795" s="61"/>
      <c r="CFR795" s="61"/>
      <c r="CFS795" s="61"/>
      <c r="CFT795" s="61"/>
      <c r="CFU795" s="61"/>
      <c r="CFV795" s="61"/>
      <c r="CFW795" s="61"/>
      <c r="CFX795" s="61"/>
      <c r="CFY795" s="61"/>
      <c r="CFZ795" s="61"/>
      <c r="CGA795" s="61"/>
      <c r="CGB795" s="61"/>
      <c r="CGC795" s="61"/>
      <c r="CGD795" s="61"/>
      <c r="CGE795" s="61"/>
      <c r="CGF795" s="61"/>
      <c r="CGG795" s="61"/>
      <c r="CGH795" s="61"/>
      <c r="CGI795" s="61"/>
      <c r="CGJ795" s="61"/>
      <c r="CGK795" s="61"/>
      <c r="CGL795" s="61"/>
      <c r="CGM795" s="61"/>
      <c r="CGN795" s="61"/>
      <c r="CGO795" s="61"/>
      <c r="CGP795" s="61"/>
      <c r="CGQ795" s="61"/>
      <c r="CGR795" s="61"/>
      <c r="CGS795" s="61"/>
      <c r="CGT795" s="61"/>
      <c r="CGU795" s="61"/>
      <c r="CGV795" s="61"/>
      <c r="CGW795" s="61"/>
      <c r="CGX795" s="61"/>
      <c r="CGY795" s="61"/>
      <c r="CGZ795" s="61"/>
      <c r="CHA795" s="61"/>
      <c r="CHB795" s="61"/>
      <c r="CHC795" s="61"/>
      <c r="CHD795" s="61"/>
      <c r="CHE795" s="61"/>
      <c r="CHF795" s="61"/>
      <c r="CHG795" s="61"/>
      <c r="CHH795" s="61"/>
      <c r="CHI795" s="61"/>
      <c r="CHJ795" s="61"/>
      <c r="CHK795" s="61"/>
      <c r="CHL795" s="61"/>
      <c r="CHM795" s="61"/>
      <c r="CHN795" s="61"/>
      <c r="CHO795" s="61"/>
      <c r="CHP795" s="61"/>
      <c r="CHQ795" s="61"/>
      <c r="CHR795" s="61"/>
      <c r="CHS795" s="61"/>
      <c r="CHT795" s="61"/>
      <c r="CHU795" s="61"/>
      <c r="CHV795" s="61"/>
      <c r="CHW795" s="61"/>
      <c r="CHX795" s="61"/>
      <c r="CHY795" s="61"/>
      <c r="CHZ795" s="61"/>
      <c r="CIA795" s="61"/>
      <c r="CIB795" s="61"/>
      <c r="CIC795" s="61"/>
      <c r="CID795" s="61"/>
      <c r="CIE795" s="61"/>
      <c r="CIF795" s="61"/>
      <c r="CIG795" s="61"/>
      <c r="CIH795" s="61"/>
      <c r="CII795" s="61"/>
      <c r="CIJ795" s="61"/>
      <c r="CIK795" s="61"/>
      <c r="CIL795" s="61"/>
      <c r="CIM795" s="61"/>
      <c r="CIN795" s="61"/>
      <c r="CIO795" s="61"/>
      <c r="CIP795" s="61"/>
      <c r="CIQ795" s="61"/>
      <c r="CIR795" s="61"/>
      <c r="CIS795" s="61"/>
      <c r="CIT795" s="61"/>
      <c r="CIU795" s="61"/>
      <c r="CIV795" s="61"/>
      <c r="CIW795" s="61"/>
      <c r="CIX795" s="61"/>
      <c r="CIY795" s="61"/>
      <c r="CIZ795" s="61"/>
      <c r="CJA795" s="61"/>
      <c r="CJB795" s="61"/>
      <c r="CJC795" s="61"/>
      <c r="CJD795" s="61"/>
      <c r="CJE795" s="61"/>
      <c r="CJF795" s="61"/>
      <c r="CJG795" s="61"/>
      <c r="CJH795" s="61"/>
      <c r="CJI795" s="61"/>
      <c r="CJJ795" s="61"/>
      <c r="CJK795" s="61"/>
      <c r="CJL795" s="61"/>
      <c r="CJM795" s="61"/>
      <c r="CJN795" s="61"/>
      <c r="CJO795" s="61"/>
      <c r="CJP795" s="61"/>
      <c r="CJQ795" s="61"/>
      <c r="CJR795" s="61"/>
      <c r="CJS795" s="61"/>
      <c r="CJT795" s="61"/>
      <c r="CJU795" s="61"/>
      <c r="CJV795" s="61"/>
      <c r="CJW795" s="61"/>
      <c r="CJX795" s="61"/>
      <c r="CJY795" s="61"/>
      <c r="CJZ795" s="61"/>
      <c r="CKA795" s="61"/>
      <c r="CKB795" s="61"/>
      <c r="CKC795" s="61"/>
      <c r="CKD795" s="61"/>
      <c r="CKE795" s="61"/>
      <c r="CKF795" s="61"/>
      <c r="CKG795" s="61"/>
      <c r="CKH795" s="61"/>
      <c r="CKI795" s="61"/>
      <c r="CKJ795" s="61"/>
      <c r="CKK795" s="61"/>
      <c r="CKL795" s="61"/>
      <c r="CKM795" s="61"/>
      <c r="CKN795" s="61"/>
      <c r="CKO795" s="61"/>
      <c r="CKP795" s="61"/>
      <c r="CKQ795" s="61"/>
      <c r="CKR795" s="61"/>
      <c r="CKS795" s="61"/>
      <c r="CKT795" s="61"/>
      <c r="CKU795" s="61"/>
      <c r="CKV795" s="61"/>
      <c r="CKW795" s="61"/>
      <c r="CKX795" s="61"/>
      <c r="CKY795" s="61"/>
      <c r="CKZ795" s="61"/>
      <c r="CLA795" s="61"/>
      <c r="CLB795" s="61"/>
      <c r="CLC795" s="61"/>
      <c r="CLD795" s="61"/>
      <c r="CLE795" s="61"/>
      <c r="CLF795" s="61"/>
      <c r="CLG795" s="61"/>
      <c r="CLH795" s="61"/>
      <c r="CLI795" s="61"/>
      <c r="CLJ795" s="61"/>
      <c r="CLK795" s="61"/>
      <c r="CLL795" s="61"/>
      <c r="CLM795" s="61"/>
      <c r="CLN795" s="61"/>
      <c r="CLO795" s="61"/>
      <c r="CLP795" s="61"/>
      <c r="CLQ795" s="61"/>
      <c r="CLR795" s="61"/>
      <c r="CLS795" s="61"/>
      <c r="CLT795" s="61"/>
      <c r="CLU795" s="61"/>
      <c r="CLV795" s="61"/>
      <c r="CLW795" s="61"/>
      <c r="CLX795" s="61"/>
      <c r="CLY795" s="61"/>
      <c r="CLZ795" s="61"/>
      <c r="CMA795" s="61"/>
      <c r="CMB795" s="61"/>
      <c r="CMC795" s="61"/>
      <c r="CMD795" s="61"/>
      <c r="CME795" s="61"/>
      <c r="CMF795" s="61"/>
      <c r="CMG795" s="61"/>
      <c r="CMH795" s="61"/>
      <c r="CMI795" s="61"/>
      <c r="CMJ795" s="61"/>
      <c r="CMK795" s="61"/>
      <c r="CML795" s="61"/>
      <c r="CMM795" s="61"/>
      <c r="CMN795" s="61"/>
      <c r="CMO795" s="61"/>
      <c r="CMP795" s="61"/>
      <c r="CMQ795" s="61"/>
      <c r="CMR795" s="61"/>
      <c r="CMS795" s="61"/>
      <c r="CMT795" s="61"/>
      <c r="CMU795" s="61"/>
      <c r="CMV795" s="61"/>
      <c r="CMW795" s="61"/>
      <c r="CMX795" s="61"/>
      <c r="CMY795" s="61"/>
      <c r="CMZ795" s="61"/>
      <c r="CNA795" s="61"/>
      <c r="CNB795" s="61"/>
      <c r="CNC795" s="61"/>
      <c r="CND795" s="61"/>
      <c r="CNE795" s="61"/>
      <c r="CNF795" s="61"/>
      <c r="CNG795" s="61"/>
      <c r="CNH795" s="61"/>
      <c r="CNI795" s="61"/>
      <c r="CNJ795" s="61"/>
      <c r="CNK795" s="61"/>
      <c r="CNL795" s="61"/>
      <c r="CNM795" s="61"/>
      <c r="CNN795" s="61"/>
      <c r="CNO795" s="61"/>
      <c r="CNP795" s="61"/>
      <c r="CNQ795" s="61"/>
      <c r="CNR795" s="61"/>
      <c r="CNS795" s="61"/>
      <c r="CNT795" s="61"/>
      <c r="CNU795" s="61"/>
      <c r="CNV795" s="61"/>
      <c r="CNW795" s="61"/>
      <c r="CNX795" s="61"/>
      <c r="CNY795" s="61"/>
      <c r="CNZ795" s="61"/>
      <c r="COA795" s="61"/>
      <c r="COB795" s="61"/>
      <c r="COC795" s="61"/>
      <c r="COD795" s="61"/>
      <c r="COE795" s="61"/>
      <c r="COF795" s="61"/>
      <c r="COG795" s="61"/>
      <c r="COH795" s="61"/>
      <c r="COI795" s="61"/>
      <c r="COJ795" s="61"/>
      <c r="COK795" s="61"/>
      <c r="COL795" s="61"/>
      <c r="COM795" s="61"/>
      <c r="CON795" s="61"/>
      <c r="COO795" s="61"/>
      <c r="COP795" s="61"/>
      <c r="COQ795" s="61"/>
      <c r="COR795" s="61"/>
      <c r="COS795" s="61"/>
      <c r="COT795" s="61"/>
      <c r="COU795" s="61"/>
      <c r="COV795" s="61"/>
      <c r="COW795" s="61"/>
      <c r="COX795" s="61"/>
      <c r="COY795" s="61"/>
      <c r="COZ795" s="61"/>
      <c r="CPA795" s="61"/>
      <c r="CPB795" s="61"/>
      <c r="CPC795" s="61"/>
      <c r="CPD795" s="61"/>
      <c r="CPE795" s="61"/>
      <c r="CPF795" s="61"/>
      <c r="CPG795" s="61"/>
      <c r="CPH795" s="61"/>
      <c r="CPI795" s="61"/>
      <c r="CPJ795" s="61"/>
      <c r="CPK795" s="61"/>
      <c r="CPL795" s="61"/>
      <c r="CPM795" s="61"/>
      <c r="CPN795" s="61"/>
      <c r="CPO795" s="61"/>
      <c r="CPP795" s="61"/>
      <c r="CPQ795" s="61"/>
      <c r="CPR795" s="61"/>
      <c r="CPS795" s="61"/>
      <c r="CPT795" s="61"/>
      <c r="CPU795" s="61"/>
      <c r="CPV795" s="61"/>
      <c r="CPW795" s="61"/>
      <c r="CPX795" s="61"/>
      <c r="CPY795" s="61"/>
      <c r="CPZ795" s="61"/>
      <c r="CQA795" s="61"/>
      <c r="CQB795" s="61"/>
      <c r="CQC795" s="61"/>
      <c r="CQD795" s="61"/>
      <c r="CQE795" s="61"/>
      <c r="CQF795" s="61"/>
      <c r="CQG795" s="61"/>
      <c r="CQH795" s="61"/>
      <c r="CQI795" s="61"/>
      <c r="CQJ795" s="61"/>
      <c r="CQK795" s="61"/>
      <c r="CQL795" s="61"/>
      <c r="CQM795" s="61"/>
      <c r="CQN795" s="61"/>
      <c r="CQO795" s="61"/>
      <c r="CQP795" s="61"/>
      <c r="CQQ795" s="61"/>
      <c r="CQR795" s="61"/>
      <c r="CQS795" s="61"/>
      <c r="CQT795" s="61"/>
      <c r="CQU795" s="61"/>
      <c r="CQV795" s="61"/>
      <c r="CQW795" s="61"/>
      <c r="CQX795" s="61"/>
      <c r="CQY795" s="61"/>
      <c r="CQZ795" s="61"/>
      <c r="CRA795" s="61"/>
      <c r="CRB795" s="61"/>
      <c r="CRC795" s="61"/>
      <c r="CRD795" s="61"/>
      <c r="CRE795" s="61"/>
      <c r="CRF795" s="61"/>
      <c r="CRG795" s="61"/>
      <c r="CRH795" s="61"/>
      <c r="CRI795" s="61"/>
      <c r="CRJ795" s="61"/>
      <c r="CRK795" s="61"/>
      <c r="CRL795" s="61"/>
      <c r="CRM795" s="61"/>
      <c r="CRN795" s="61"/>
      <c r="CRO795" s="61"/>
      <c r="CRP795" s="61"/>
      <c r="CRQ795" s="61"/>
      <c r="CRR795" s="61"/>
      <c r="CRS795" s="61"/>
      <c r="CRT795" s="61"/>
      <c r="CRU795" s="61"/>
      <c r="CRV795" s="61"/>
      <c r="CRW795" s="61"/>
      <c r="CRX795" s="61"/>
      <c r="CRY795" s="61"/>
      <c r="CRZ795" s="61"/>
      <c r="CSA795" s="61"/>
      <c r="CSB795" s="61"/>
      <c r="CSC795" s="61"/>
      <c r="CSD795" s="61"/>
      <c r="CSE795" s="61"/>
      <c r="CSF795" s="61"/>
      <c r="CSG795" s="61"/>
      <c r="CSH795" s="61"/>
      <c r="CSI795" s="61"/>
      <c r="CSJ795" s="61"/>
      <c r="CSK795" s="61"/>
      <c r="CSL795" s="61"/>
      <c r="CSM795" s="61"/>
      <c r="CSN795" s="61"/>
      <c r="CSO795" s="61"/>
      <c r="CSP795" s="61"/>
      <c r="CSQ795" s="61"/>
      <c r="CSR795" s="61"/>
      <c r="CSS795" s="61"/>
      <c r="CST795" s="61"/>
      <c r="CSU795" s="61"/>
      <c r="CSV795" s="61"/>
      <c r="CSW795" s="61"/>
      <c r="CSX795" s="61"/>
      <c r="CSY795" s="61"/>
      <c r="CSZ795" s="61"/>
      <c r="CTA795" s="61"/>
      <c r="CTB795" s="61"/>
      <c r="CTC795" s="61"/>
      <c r="CTD795" s="61"/>
      <c r="CTE795" s="61"/>
      <c r="CTF795" s="61"/>
      <c r="CTG795" s="61"/>
      <c r="CTH795" s="61"/>
      <c r="CTI795" s="61"/>
      <c r="CTJ795" s="61"/>
      <c r="CTK795" s="61"/>
      <c r="CTL795" s="61"/>
      <c r="CTM795" s="61"/>
      <c r="CTN795" s="61"/>
      <c r="CTO795" s="61"/>
      <c r="CTP795" s="61"/>
      <c r="CTQ795" s="61"/>
      <c r="CTR795" s="61"/>
      <c r="CTS795" s="61"/>
      <c r="CTT795" s="61"/>
      <c r="CTU795" s="61"/>
      <c r="CTV795" s="61"/>
      <c r="CTW795" s="61"/>
      <c r="CTX795" s="61"/>
      <c r="CTY795" s="61"/>
      <c r="CTZ795" s="61"/>
      <c r="CUA795" s="61"/>
      <c r="CUB795" s="61"/>
      <c r="CUC795" s="61"/>
      <c r="CUD795" s="61"/>
      <c r="CUE795" s="61"/>
      <c r="CUF795" s="61"/>
      <c r="CUG795" s="61"/>
      <c r="CUH795" s="61"/>
      <c r="CUI795" s="61"/>
      <c r="CUJ795" s="61"/>
      <c r="CUK795" s="61"/>
      <c r="CUL795" s="61"/>
      <c r="CUM795" s="61"/>
      <c r="CUN795" s="61"/>
      <c r="CUO795" s="61"/>
      <c r="CUP795" s="61"/>
      <c r="CUQ795" s="61"/>
      <c r="CUR795" s="61"/>
      <c r="CUS795" s="61"/>
      <c r="CUT795" s="61"/>
      <c r="CUU795" s="61"/>
      <c r="CUV795" s="61"/>
      <c r="CUW795" s="61"/>
      <c r="CUX795" s="61"/>
      <c r="CUY795" s="61"/>
      <c r="CUZ795" s="61"/>
      <c r="CVA795" s="61"/>
      <c r="CVB795" s="61"/>
      <c r="CVC795" s="61"/>
      <c r="CVD795" s="61"/>
      <c r="CVE795" s="61"/>
      <c r="CVF795" s="61"/>
      <c r="CVG795" s="61"/>
      <c r="CVH795" s="61"/>
      <c r="CVI795" s="61"/>
      <c r="CVJ795" s="61"/>
      <c r="CVK795" s="61"/>
      <c r="CVL795" s="61"/>
      <c r="CVM795" s="61"/>
      <c r="CVN795" s="61"/>
      <c r="CVO795" s="61"/>
      <c r="CVP795" s="61"/>
      <c r="CVQ795" s="61"/>
      <c r="CVR795" s="61"/>
      <c r="CVS795" s="61"/>
      <c r="CVT795" s="61"/>
      <c r="CVU795" s="61"/>
      <c r="CVV795" s="61"/>
      <c r="CVW795" s="61"/>
      <c r="CVX795" s="61"/>
      <c r="CVY795" s="61"/>
      <c r="CVZ795" s="61"/>
      <c r="CWA795" s="61"/>
      <c r="CWB795" s="61"/>
      <c r="CWC795" s="61"/>
      <c r="CWD795" s="61"/>
      <c r="CWE795" s="61"/>
      <c r="CWF795" s="61"/>
      <c r="CWG795" s="61"/>
      <c r="CWH795" s="61"/>
      <c r="CWI795" s="61"/>
      <c r="CWJ795" s="61"/>
      <c r="CWK795" s="61"/>
      <c r="CWL795" s="61"/>
      <c r="CWM795" s="61"/>
      <c r="CWN795" s="61"/>
      <c r="CWO795" s="61"/>
      <c r="CWP795" s="61"/>
      <c r="CWQ795" s="61"/>
      <c r="CWR795" s="61"/>
      <c r="CWS795" s="61"/>
      <c r="CWT795" s="61"/>
      <c r="CWU795" s="61"/>
      <c r="CWV795" s="61"/>
      <c r="CWW795" s="61"/>
      <c r="CWX795" s="61"/>
      <c r="CWY795" s="61"/>
      <c r="CWZ795" s="61"/>
      <c r="CXA795" s="61"/>
      <c r="CXB795" s="61"/>
      <c r="CXC795" s="61"/>
      <c r="CXD795" s="61"/>
      <c r="CXE795" s="61"/>
      <c r="CXF795" s="61"/>
      <c r="CXG795" s="61"/>
      <c r="CXH795" s="61"/>
      <c r="CXI795" s="61"/>
      <c r="CXJ795" s="61"/>
      <c r="CXK795" s="61"/>
      <c r="CXL795" s="61"/>
      <c r="CXM795" s="61"/>
      <c r="CXN795" s="61"/>
      <c r="CXO795" s="61"/>
      <c r="CXP795" s="61"/>
      <c r="CXQ795" s="61"/>
      <c r="CXR795" s="61"/>
      <c r="CXS795" s="61"/>
      <c r="CXT795" s="61"/>
      <c r="CXU795" s="61"/>
      <c r="CXV795" s="61"/>
      <c r="CXW795" s="61"/>
      <c r="CXX795" s="61"/>
      <c r="CXY795" s="61"/>
      <c r="CXZ795" s="61"/>
      <c r="CYA795" s="61"/>
      <c r="CYB795" s="61"/>
      <c r="CYC795" s="61"/>
      <c r="CYD795" s="61"/>
      <c r="CYE795" s="61"/>
      <c r="CYF795" s="61"/>
      <c r="CYG795" s="61"/>
      <c r="CYH795" s="61"/>
      <c r="CYI795" s="61"/>
      <c r="CYJ795" s="61"/>
      <c r="CYK795" s="61"/>
      <c r="CYL795" s="61"/>
      <c r="CYM795" s="61"/>
      <c r="CYN795" s="61"/>
      <c r="CYO795" s="61"/>
      <c r="CYP795" s="61"/>
      <c r="CYQ795" s="61"/>
      <c r="CYR795" s="61"/>
      <c r="CYS795" s="61"/>
      <c r="CYT795" s="61"/>
      <c r="CYU795" s="61"/>
      <c r="CYV795" s="61"/>
      <c r="CYW795" s="61"/>
      <c r="CYX795" s="61"/>
      <c r="CYY795" s="61"/>
      <c r="CYZ795" s="61"/>
      <c r="CZA795" s="61"/>
      <c r="CZB795" s="61"/>
      <c r="CZC795" s="61"/>
      <c r="CZD795" s="61"/>
      <c r="CZE795" s="61"/>
      <c r="CZF795" s="61"/>
      <c r="CZG795" s="61"/>
      <c r="CZH795" s="61"/>
      <c r="CZI795" s="61"/>
      <c r="CZJ795" s="61"/>
      <c r="CZK795" s="61"/>
      <c r="CZL795" s="61"/>
      <c r="CZM795" s="61"/>
      <c r="CZN795" s="61"/>
      <c r="CZO795" s="61"/>
      <c r="CZP795" s="61"/>
      <c r="CZQ795" s="61"/>
      <c r="CZR795" s="61"/>
      <c r="CZS795" s="61"/>
      <c r="CZT795" s="61"/>
      <c r="CZU795" s="61"/>
      <c r="CZV795" s="61"/>
      <c r="CZW795" s="61"/>
      <c r="CZX795" s="61"/>
      <c r="CZY795" s="61"/>
      <c r="CZZ795" s="61"/>
      <c r="DAA795" s="61"/>
      <c r="DAB795" s="61"/>
      <c r="DAC795" s="61"/>
      <c r="DAD795" s="61"/>
      <c r="DAE795" s="61"/>
      <c r="DAF795" s="61"/>
      <c r="DAG795" s="61"/>
      <c r="DAH795" s="61"/>
      <c r="DAI795" s="61"/>
      <c r="DAJ795" s="61"/>
      <c r="DAK795" s="61"/>
      <c r="DAL795" s="61"/>
      <c r="DAM795" s="61"/>
      <c r="DAN795" s="61"/>
      <c r="DAO795" s="61"/>
      <c r="DAP795" s="61"/>
      <c r="DAQ795" s="61"/>
      <c r="DAR795" s="61"/>
      <c r="DAS795" s="61"/>
      <c r="DAT795" s="61"/>
      <c r="DAU795" s="61"/>
      <c r="DAV795" s="61"/>
      <c r="DAW795" s="61"/>
      <c r="DAX795" s="61"/>
      <c r="DAY795" s="61"/>
      <c r="DAZ795" s="61"/>
      <c r="DBA795" s="61"/>
      <c r="DBB795" s="61"/>
      <c r="DBC795" s="61"/>
      <c r="DBD795" s="61"/>
      <c r="DBE795" s="61"/>
      <c r="DBF795" s="61"/>
      <c r="DBG795" s="61"/>
      <c r="DBH795" s="61"/>
      <c r="DBI795" s="61"/>
      <c r="DBJ795" s="61"/>
      <c r="DBK795" s="61"/>
      <c r="DBL795" s="61"/>
      <c r="DBM795" s="61"/>
      <c r="DBN795" s="61"/>
      <c r="DBO795" s="61"/>
      <c r="DBP795" s="61"/>
      <c r="DBQ795" s="61"/>
      <c r="DBR795" s="61"/>
      <c r="DBS795" s="61"/>
      <c r="DBT795" s="61"/>
      <c r="DBU795" s="61"/>
      <c r="DBV795" s="61"/>
      <c r="DBW795" s="61"/>
      <c r="DBX795" s="61"/>
      <c r="DBY795" s="61"/>
      <c r="DBZ795" s="61"/>
      <c r="DCA795" s="61"/>
      <c r="DCB795" s="61"/>
      <c r="DCC795" s="61"/>
      <c r="DCD795" s="61"/>
      <c r="DCE795" s="61"/>
      <c r="DCF795" s="61"/>
      <c r="DCG795" s="61"/>
      <c r="DCH795" s="61"/>
      <c r="DCI795" s="61"/>
      <c r="DCJ795" s="61"/>
      <c r="DCK795" s="61"/>
      <c r="DCL795" s="61"/>
      <c r="DCM795" s="61"/>
      <c r="DCN795" s="61"/>
      <c r="DCO795" s="61"/>
      <c r="DCP795" s="61"/>
      <c r="DCQ795" s="61"/>
      <c r="DCR795" s="61"/>
      <c r="DCS795" s="61"/>
      <c r="DCT795" s="61"/>
      <c r="DCU795" s="61"/>
      <c r="DCV795" s="61"/>
      <c r="DCW795" s="61"/>
      <c r="DCX795" s="61"/>
      <c r="DCY795" s="61"/>
      <c r="DCZ795" s="61"/>
      <c r="DDA795" s="61"/>
      <c r="DDB795" s="61"/>
      <c r="DDC795" s="61"/>
      <c r="DDD795" s="61"/>
      <c r="DDE795" s="61"/>
      <c r="DDF795" s="61"/>
      <c r="DDG795" s="61"/>
      <c r="DDH795" s="61"/>
      <c r="DDI795" s="61"/>
      <c r="DDJ795" s="61"/>
      <c r="DDK795" s="61"/>
      <c r="DDL795" s="61"/>
      <c r="DDM795" s="61"/>
      <c r="DDN795" s="61"/>
      <c r="DDO795" s="61"/>
      <c r="DDP795" s="61"/>
      <c r="DDQ795" s="61"/>
      <c r="DDR795" s="61"/>
      <c r="DDS795" s="61"/>
      <c r="DDT795" s="61"/>
      <c r="DDU795" s="61"/>
      <c r="DDV795" s="61"/>
      <c r="DDW795" s="61"/>
      <c r="DDX795" s="61"/>
      <c r="DDY795" s="61"/>
      <c r="DDZ795" s="61"/>
      <c r="DEA795" s="61"/>
      <c r="DEB795" s="61"/>
      <c r="DEC795" s="61"/>
      <c r="DED795" s="61"/>
      <c r="DEE795" s="61"/>
      <c r="DEF795" s="61"/>
      <c r="DEG795" s="61"/>
      <c r="DEH795" s="61"/>
      <c r="DEI795" s="61"/>
      <c r="DEJ795" s="61"/>
      <c r="DEK795" s="61"/>
      <c r="DEL795" s="61"/>
      <c r="DEM795" s="61"/>
      <c r="DEN795" s="61"/>
      <c r="DEO795" s="61"/>
      <c r="DEP795" s="61"/>
      <c r="DEQ795" s="61"/>
      <c r="DER795" s="61"/>
      <c r="DES795" s="61"/>
      <c r="DET795" s="61"/>
      <c r="DEU795" s="61"/>
      <c r="DEV795" s="61"/>
      <c r="DEW795" s="61"/>
      <c r="DEX795" s="61"/>
      <c r="DEY795" s="61"/>
      <c r="DEZ795" s="61"/>
      <c r="DFA795" s="61"/>
      <c r="DFB795" s="61"/>
      <c r="DFC795" s="61"/>
      <c r="DFD795" s="61"/>
      <c r="DFE795" s="61"/>
      <c r="DFF795" s="61"/>
      <c r="DFG795" s="61"/>
      <c r="DFH795" s="61"/>
      <c r="DFI795" s="61"/>
      <c r="DFJ795" s="61"/>
      <c r="DFK795" s="61"/>
      <c r="DFL795" s="61"/>
      <c r="DFM795" s="61"/>
      <c r="DFN795" s="61"/>
      <c r="DFO795" s="61"/>
      <c r="DFP795" s="61"/>
      <c r="DFQ795" s="61"/>
      <c r="DFR795" s="61"/>
      <c r="DFS795" s="61"/>
      <c r="DFT795" s="61"/>
      <c r="DFU795" s="61"/>
      <c r="DFV795" s="61"/>
      <c r="DFW795" s="61"/>
      <c r="DFX795" s="61"/>
      <c r="DFY795" s="61"/>
      <c r="DFZ795" s="61"/>
      <c r="DGA795" s="61"/>
      <c r="DGB795" s="61"/>
      <c r="DGC795" s="61"/>
      <c r="DGD795" s="61"/>
      <c r="DGE795" s="61"/>
      <c r="DGF795" s="61"/>
      <c r="DGG795" s="61"/>
      <c r="DGH795" s="61"/>
      <c r="DGI795" s="61"/>
      <c r="DGJ795" s="61"/>
      <c r="DGK795" s="61"/>
      <c r="DGL795" s="61"/>
      <c r="DGM795" s="61"/>
      <c r="DGN795" s="61"/>
      <c r="DGO795" s="61"/>
      <c r="DGP795" s="61"/>
      <c r="DGQ795" s="61"/>
      <c r="DGR795" s="61"/>
      <c r="DGS795" s="61"/>
      <c r="DGT795" s="61"/>
      <c r="DGU795" s="61"/>
      <c r="DGV795" s="61"/>
      <c r="DGW795" s="61"/>
      <c r="DGX795" s="61"/>
      <c r="DGY795" s="61"/>
      <c r="DGZ795" s="61"/>
      <c r="DHA795" s="61"/>
      <c r="DHB795" s="61"/>
      <c r="DHC795" s="61"/>
      <c r="DHD795" s="61"/>
      <c r="DHE795" s="61"/>
      <c r="DHF795" s="61"/>
      <c r="DHG795" s="61"/>
      <c r="DHH795" s="61"/>
      <c r="DHI795" s="61"/>
      <c r="DHJ795" s="61"/>
      <c r="DHK795" s="61"/>
      <c r="DHL795" s="61"/>
      <c r="DHM795" s="61"/>
      <c r="DHN795" s="61"/>
      <c r="DHO795" s="61"/>
      <c r="DHP795" s="61"/>
      <c r="DHQ795" s="61"/>
      <c r="DHR795" s="61"/>
      <c r="DHS795" s="61"/>
      <c r="DHT795" s="61"/>
      <c r="DHU795" s="61"/>
      <c r="DHV795" s="61"/>
      <c r="DHW795" s="61"/>
      <c r="DHX795" s="61"/>
      <c r="DHY795" s="61"/>
      <c r="DHZ795" s="61"/>
      <c r="DIA795" s="61"/>
      <c r="DIB795" s="61"/>
      <c r="DIC795" s="61"/>
      <c r="DID795" s="61"/>
      <c r="DIE795" s="61"/>
      <c r="DIF795" s="61"/>
      <c r="DIG795" s="61"/>
      <c r="DIH795" s="61"/>
      <c r="DII795" s="61"/>
      <c r="DIJ795" s="61"/>
      <c r="DIK795" s="61"/>
      <c r="DIL795" s="61"/>
      <c r="DIM795" s="61"/>
      <c r="DIN795" s="61"/>
      <c r="DIO795" s="61"/>
      <c r="DIP795" s="61"/>
      <c r="DIQ795" s="61"/>
      <c r="DIR795" s="61"/>
      <c r="DIS795" s="61"/>
      <c r="DIT795" s="61"/>
      <c r="DIU795" s="61"/>
      <c r="DIV795" s="61"/>
      <c r="DIW795" s="61"/>
      <c r="DIX795" s="61"/>
      <c r="DIY795" s="61"/>
      <c r="DIZ795" s="61"/>
      <c r="DJA795" s="61"/>
      <c r="DJB795" s="61"/>
      <c r="DJC795" s="61"/>
      <c r="DJD795" s="61"/>
      <c r="DJE795" s="61"/>
      <c r="DJF795" s="61"/>
      <c r="DJG795" s="61"/>
      <c r="DJH795" s="61"/>
      <c r="DJI795" s="61"/>
      <c r="DJJ795" s="61"/>
      <c r="DJK795" s="61"/>
      <c r="DJL795" s="61"/>
      <c r="DJM795" s="61"/>
      <c r="DJN795" s="61"/>
      <c r="DJO795" s="61"/>
      <c r="DJP795" s="61"/>
      <c r="DJQ795" s="61"/>
      <c r="DJR795" s="61"/>
      <c r="DJS795" s="61"/>
      <c r="DJT795" s="61"/>
      <c r="DJU795" s="61"/>
      <c r="DJV795" s="61"/>
      <c r="DJW795" s="61"/>
      <c r="DJX795" s="61"/>
      <c r="DJY795" s="61"/>
      <c r="DJZ795" s="61"/>
      <c r="DKA795" s="61"/>
      <c r="DKB795" s="61"/>
      <c r="DKC795" s="61"/>
      <c r="DKD795" s="61"/>
      <c r="DKE795" s="61"/>
      <c r="DKF795" s="61"/>
      <c r="DKG795" s="61"/>
      <c r="DKH795" s="61"/>
      <c r="DKI795" s="61"/>
      <c r="DKJ795" s="61"/>
      <c r="DKK795" s="61"/>
      <c r="DKL795" s="61"/>
      <c r="DKM795" s="61"/>
      <c r="DKN795" s="61"/>
      <c r="DKO795" s="61"/>
      <c r="DKP795" s="61"/>
      <c r="DKQ795" s="61"/>
      <c r="DKR795" s="61"/>
      <c r="DKS795" s="61"/>
      <c r="DKT795" s="61"/>
      <c r="DKU795" s="61"/>
      <c r="DKV795" s="61"/>
      <c r="DKW795" s="61"/>
      <c r="DKX795" s="61"/>
      <c r="DKY795" s="61"/>
      <c r="DKZ795" s="61"/>
      <c r="DLA795" s="61"/>
      <c r="DLB795" s="61"/>
      <c r="DLC795" s="61"/>
      <c r="DLD795" s="61"/>
      <c r="DLE795" s="61"/>
      <c r="DLF795" s="61"/>
      <c r="DLG795" s="61"/>
      <c r="DLH795" s="61"/>
      <c r="DLI795" s="61"/>
      <c r="DLJ795" s="61"/>
      <c r="DLK795" s="61"/>
      <c r="DLL795" s="61"/>
      <c r="DLM795" s="61"/>
      <c r="DLN795" s="61"/>
      <c r="DLO795" s="61"/>
      <c r="DLP795" s="61"/>
      <c r="DLQ795" s="61"/>
      <c r="DLR795" s="61"/>
      <c r="DLS795" s="61"/>
      <c r="DLT795" s="61"/>
      <c r="DLU795" s="61"/>
      <c r="DLV795" s="61"/>
      <c r="DLW795" s="61"/>
      <c r="DLX795" s="61"/>
      <c r="DLY795" s="61"/>
      <c r="DLZ795" s="61"/>
      <c r="DMA795" s="61"/>
      <c r="DMB795" s="61"/>
      <c r="DMC795" s="61"/>
      <c r="DMD795" s="61"/>
      <c r="DME795" s="61"/>
      <c r="DMF795" s="61"/>
      <c r="DMG795" s="61"/>
      <c r="DMH795" s="61"/>
      <c r="DMI795" s="61"/>
      <c r="DMJ795" s="61"/>
      <c r="DMK795" s="61"/>
      <c r="DML795" s="61"/>
      <c r="DMM795" s="61"/>
      <c r="DMN795" s="61"/>
      <c r="DMO795" s="61"/>
      <c r="DMP795" s="61"/>
      <c r="DMQ795" s="61"/>
      <c r="DMR795" s="61"/>
      <c r="DMS795" s="61"/>
      <c r="DMT795" s="61"/>
      <c r="DMU795" s="61"/>
      <c r="DMV795" s="61"/>
      <c r="DMW795" s="61"/>
      <c r="DMX795" s="61"/>
      <c r="DMY795" s="61"/>
      <c r="DMZ795" s="61"/>
      <c r="DNA795" s="61"/>
      <c r="DNB795" s="61"/>
      <c r="DNC795" s="61"/>
      <c r="DND795" s="61"/>
      <c r="DNE795" s="61"/>
      <c r="DNF795" s="61"/>
      <c r="DNG795" s="61"/>
      <c r="DNH795" s="61"/>
      <c r="DNI795" s="61"/>
      <c r="DNJ795" s="61"/>
      <c r="DNK795" s="61"/>
      <c r="DNL795" s="61"/>
      <c r="DNM795" s="61"/>
      <c r="DNN795" s="61"/>
      <c r="DNO795" s="61"/>
      <c r="DNP795" s="61"/>
      <c r="DNQ795" s="61"/>
      <c r="DNR795" s="61"/>
      <c r="DNS795" s="61"/>
      <c r="DNT795" s="61"/>
      <c r="DNU795" s="61"/>
      <c r="DNV795" s="61"/>
      <c r="DNW795" s="61"/>
      <c r="DNX795" s="61"/>
      <c r="DNY795" s="61"/>
      <c r="DNZ795" s="61"/>
      <c r="DOA795" s="61"/>
      <c r="DOB795" s="61"/>
      <c r="DOC795" s="61"/>
      <c r="DOD795" s="61"/>
      <c r="DOE795" s="61"/>
      <c r="DOF795" s="61"/>
      <c r="DOG795" s="61"/>
      <c r="DOH795" s="61"/>
      <c r="DOI795" s="61"/>
      <c r="DOJ795" s="61"/>
      <c r="DOK795" s="61"/>
      <c r="DOL795" s="61"/>
      <c r="DOM795" s="61"/>
      <c r="DON795" s="61"/>
      <c r="DOO795" s="61"/>
      <c r="DOP795" s="61"/>
      <c r="DOQ795" s="61"/>
      <c r="DOR795" s="61"/>
      <c r="DOS795" s="61"/>
      <c r="DOT795" s="61"/>
      <c r="DOU795" s="61"/>
      <c r="DOV795" s="61"/>
      <c r="DOW795" s="61"/>
      <c r="DOX795" s="61"/>
      <c r="DOY795" s="61"/>
      <c r="DOZ795" s="61"/>
      <c r="DPA795" s="61"/>
      <c r="DPB795" s="61"/>
      <c r="DPC795" s="61"/>
      <c r="DPD795" s="61"/>
      <c r="DPE795" s="61"/>
      <c r="DPF795" s="61"/>
      <c r="DPG795" s="61"/>
      <c r="DPH795" s="61"/>
      <c r="DPI795" s="61"/>
      <c r="DPJ795" s="61"/>
      <c r="DPK795" s="61"/>
      <c r="DPL795" s="61"/>
      <c r="DPM795" s="61"/>
      <c r="DPN795" s="61"/>
      <c r="DPO795" s="61"/>
      <c r="DPP795" s="61"/>
      <c r="DPQ795" s="61"/>
      <c r="DPR795" s="61"/>
      <c r="DPS795" s="61"/>
      <c r="DPT795" s="61"/>
      <c r="DPU795" s="61"/>
      <c r="DPV795" s="61"/>
      <c r="DPW795" s="61"/>
      <c r="DPX795" s="61"/>
      <c r="DPY795" s="61"/>
      <c r="DPZ795" s="61"/>
      <c r="DQA795" s="61"/>
      <c r="DQB795" s="61"/>
      <c r="DQC795" s="61"/>
      <c r="DQD795" s="61"/>
      <c r="DQE795" s="61"/>
      <c r="DQF795" s="61"/>
      <c r="DQG795" s="61"/>
      <c r="DQH795" s="61"/>
      <c r="DQI795" s="61"/>
      <c r="DQJ795" s="61"/>
      <c r="DQK795" s="61"/>
      <c r="DQL795" s="61"/>
      <c r="DQM795" s="61"/>
      <c r="DQN795" s="61"/>
      <c r="DQO795" s="61"/>
      <c r="DQP795" s="61"/>
      <c r="DQQ795" s="61"/>
      <c r="DQR795" s="61"/>
      <c r="DQS795" s="61"/>
      <c r="DQT795" s="61"/>
      <c r="DQU795" s="61"/>
      <c r="DQV795" s="61"/>
      <c r="DQW795" s="61"/>
      <c r="DQX795" s="61"/>
      <c r="DQY795" s="61"/>
      <c r="DQZ795" s="61"/>
      <c r="DRA795" s="61"/>
      <c r="DRB795" s="61"/>
      <c r="DRC795" s="61"/>
      <c r="DRD795" s="61"/>
      <c r="DRE795" s="61"/>
      <c r="DRF795" s="61"/>
      <c r="DRG795" s="61"/>
      <c r="DRH795" s="61"/>
      <c r="DRI795" s="61"/>
      <c r="DRJ795" s="61"/>
      <c r="DRK795" s="61"/>
      <c r="DRL795" s="61"/>
      <c r="DRM795" s="61"/>
      <c r="DRN795" s="61"/>
      <c r="DRO795" s="61"/>
      <c r="DRP795" s="61"/>
      <c r="DRQ795" s="61"/>
      <c r="DRR795" s="61"/>
      <c r="DRS795" s="61"/>
      <c r="DRT795" s="61"/>
      <c r="DRU795" s="61"/>
      <c r="DRV795" s="61"/>
      <c r="DRW795" s="61"/>
      <c r="DRX795" s="61"/>
      <c r="DRY795" s="61"/>
      <c r="DRZ795" s="61"/>
      <c r="DSA795" s="61"/>
      <c r="DSB795" s="61"/>
      <c r="DSC795" s="61"/>
      <c r="DSD795" s="61"/>
      <c r="DSE795" s="61"/>
      <c r="DSF795" s="61"/>
      <c r="DSG795" s="61"/>
      <c r="DSH795" s="61"/>
      <c r="DSI795" s="61"/>
      <c r="DSJ795" s="61"/>
      <c r="DSK795" s="61"/>
      <c r="DSL795" s="61"/>
      <c r="DSM795" s="61"/>
      <c r="DSN795" s="61"/>
      <c r="DSO795" s="61"/>
      <c r="DSP795" s="61"/>
      <c r="DSQ795" s="61"/>
      <c r="DSR795" s="61"/>
      <c r="DSS795" s="61"/>
      <c r="DST795" s="61"/>
      <c r="DSU795" s="61"/>
      <c r="DSV795" s="61"/>
      <c r="DSW795" s="61"/>
      <c r="DSX795" s="61"/>
      <c r="DSY795" s="61"/>
      <c r="DSZ795" s="61"/>
      <c r="DTA795" s="61"/>
      <c r="DTB795" s="61"/>
      <c r="DTC795" s="61"/>
      <c r="DTD795" s="61"/>
      <c r="DTE795" s="61"/>
      <c r="DTF795" s="61"/>
      <c r="DTG795" s="61"/>
      <c r="DTH795" s="61"/>
      <c r="DTI795" s="61"/>
      <c r="DTJ795" s="61"/>
      <c r="DTK795" s="61"/>
      <c r="DTL795" s="61"/>
      <c r="DTM795" s="61"/>
      <c r="DTN795" s="61"/>
      <c r="DTO795" s="61"/>
      <c r="DTP795" s="61"/>
      <c r="DTQ795" s="61"/>
      <c r="DTR795" s="61"/>
      <c r="DTS795" s="61"/>
      <c r="DTT795" s="61"/>
      <c r="DTU795" s="61"/>
      <c r="DTV795" s="61"/>
      <c r="DTW795" s="61"/>
      <c r="DTX795" s="61"/>
      <c r="DTY795" s="61"/>
      <c r="DTZ795" s="61"/>
      <c r="DUA795" s="61"/>
      <c r="DUB795" s="61"/>
      <c r="DUC795" s="61"/>
      <c r="DUD795" s="61"/>
      <c r="DUE795" s="61"/>
      <c r="DUF795" s="61"/>
      <c r="DUG795" s="61"/>
      <c r="DUH795" s="61"/>
      <c r="DUI795" s="61"/>
      <c r="DUJ795" s="61"/>
      <c r="DUK795" s="61"/>
      <c r="DUL795" s="61"/>
      <c r="DUM795" s="61"/>
      <c r="DUN795" s="61"/>
      <c r="DUO795" s="61"/>
      <c r="DUP795" s="61"/>
      <c r="DUQ795" s="61"/>
      <c r="DUR795" s="61"/>
      <c r="DUS795" s="61"/>
      <c r="DUT795" s="61"/>
      <c r="DUU795" s="61"/>
      <c r="DUV795" s="61"/>
      <c r="DUW795" s="61"/>
      <c r="DUX795" s="61"/>
      <c r="DUY795" s="61"/>
      <c r="DUZ795" s="61"/>
      <c r="DVA795" s="61"/>
      <c r="DVB795" s="61"/>
      <c r="DVC795" s="61"/>
      <c r="DVD795" s="61"/>
      <c r="DVE795" s="61"/>
      <c r="DVF795" s="61"/>
      <c r="DVG795" s="61"/>
      <c r="DVH795" s="61"/>
      <c r="DVI795" s="61"/>
      <c r="DVJ795" s="61"/>
      <c r="DVK795" s="61"/>
      <c r="DVL795" s="61"/>
      <c r="DVM795" s="61"/>
      <c r="DVN795" s="61"/>
      <c r="DVO795" s="61"/>
      <c r="DVP795" s="61"/>
      <c r="DVQ795" s="61"/>
      <c r="DVR795" s="61"/>
      <c r="DVS795" s="61"/>
      <c r="DVT795" s="61"/>
      <c r="DVU795" s="61"/>
      <c r="DVV795" s="61"/>
      <c r="DVW795" s="61"/>
      <c r="DVX795" s="61"/>
      <c r="DVY795" s="61"/>
      <c r="DVZ795" s="61"/>
      <c r="DWA795" s="61"/>
      <c r="DWB795" s="61"/>
      <c r="DWC795" s="61"/>
      <c r="DWD795" s="61"/>
      <c r="DWE795" s="61"/>
      <c r="DWF795" s="61"/>
      <c r="DWG795" s="61"/>
      <c r="DWH795" s="61"/>
      <c r="DWI795" s="61"/>
      <c r="DWJ795" s="61"/>
      <c r="DWK795" s="61"/>
      <c r="DWL795" s="61"/>
      <c r="DWM795" s="61"/>
      <c r="DWN795" s="61"/>
      <c r="DWO795" s="61"/>
      <c r="DWP795" s="61"/>
      <c r="DWQ795" s="61"/>
      <c r="DWR795" s="61"/>
      <c r="DWS795" s="61"/>
      <c r="DWT795" s="61"/>
      <c r="DWU795" s="61"/>
      <c r="DWV795" s="61"/>
      <c r="DWW795" s="61"/>
      <c r="DWX795" s="61"/>
      <c r="DWY795" s="61"/>
      <c r="DWZ795" s="61"/>
      <c r="DXA795" s="61"/>
      <c r="DXB795" s="61"/>
      <c r="DXC795" s="61"/>
      <c r="DXD795" s="61"/>
      <c r="DXE795" s="61"/>
      <c r="DXF795" s="61"/>
      <c r="DXG795" s="61"/>
      <c r="DXH795" s="61"/>
      <c r="DXI795" s="61"/>
      <c r="DXJ795" s="61"/>
      <c r="DXK795" s="61"/>
      <c r="DXL795" s="61"/>
      <c r="DXM795" s="61"/>
      <c r="DXN795" s="61"/>
      <c r="DXO795" s="61"/>
      <c r="DXP795" s="61"/>
      <c r="DXQ795" s="61"/>
      <c r="DXR795" s="61"/>
      <c r="DXS795" s="61"/>
      <c r="DXT795" s="61"/>
      <c r="DXU795" s="61"/>
      <c r="DXV795" s="61"/>
      <c r="DXW795" s="61"/>
      <c r="DXX795" s="61"/>
      <c r="DXY795" s="61"/>
      <c r="DXZ795" s="61"/>
      <c r="DYA795" s="61"/>
      <c r="DYB795" s="61"/>
      <c r="DYC795" s="61"/>
      <c r="DYD795" s="61"/>
      <c r="DYE795" s="61"/>
      <c r="DYF795" s="61"/>
      <c r="DYG795" s="61"/>
      <c r="DYH795" s="61"/>
      <c r="DYI795" s="61"/>
      <c r="DYJ795" s="61"/>
      <c r="DYK795" s="61"/>
      <c r="DYL795" s="61"/>
      <c r="DYM795" s="61"/>
      <c r="DYN795" s="61"/>
      <c r="DYO795" s="61"/>
      <c r="DYP795" s="61"/>
      <c r="DYQ795" s="61"/>
      <c r="DYR795" s="61"/>
      <c r="DYS795" s="61"/>
      <c r="DYT795" s="61"/>
      <c r="DYU795" s="61"/>
      <c r="DYV795" s="61"/>
      <c r="DYW795" s="61"/>
      <c r="DYX795" s="61"/>
      <c r="DYY795" s="61"/>
      <c r="DYZ795" s="61"/>
      <c r="DZA795" s="61"/>
      <c r="DZB795" s="61"/>
      <c r="DZC795" s="61"/>
      <c r="DZD795" s="61"/>
      <c r="DZE795" s="61"/>
      <c r="DZF795" s="61"/>
      <c r="DZG795" s="61"/>
      <c r="DZH795" s="61"/>
      <c r="DZI795" s="61"/>
      <c r="DZJ795" s="61"/>
      <c r="DZK795" s="61"/>
      <c r="DZL795" s="61"/>
      <c r="DZM795" s="61"/>
      <c r="DZN795" s="61"/>
      <c r="DZO795" s="61"/>
      <c r="DZP795" s="61"/>
      <c r="DZQ795" s="61"/>
      <c r="DZR795" s="61"/>
      <c r="DZS795" s="61"/>
      <c r="DZT795" s="61"/>
      <c r="DZU795" s="61"/>
      <c r="DZV795" s="61"/>
      <c r="DZW795" s="61"/>
      <c r="DZX795" s="61"/>
      <c r="DZY795" s="61"/>
      <c r="DZZ795" s="61"/>
      <c r="EAA795" s="61"/>
      <c r="EAB795" s="61"/>
      <c r="EAC795" s="61"/>
      <c r="EAD795" s="61"/>
      <c r="EAE795" s="61"/>
      <c r="EAF795" s="61"/>
      <c r="EAG795" s="61"/>
      <c r="EAH795" s="61"/>
      <c r="EAI795" s="61"/>
      <c r="EAJ795" s="61"/>
      <c r="EAK795" s="61"/>
      <c r="EAL795" s="61"/>
      <c r="EAM795" s="61"/>
      <c r="EAN795" s="61"/>
      <c r="EAO795" s="61"/>
      <c r="EAP795" s="61"/>
      <c r="EAQ795" s="61"/>
      <c r="EAR795" s="61"/>
      <c r="EAS795" s="61"/>
      <c r="EAT795" s="61"/>
      <c r="EAU795" s="61"/>
      <c r="EAV795" s="61"/>
      <c r="EAW795" s="61"/>
      <c r="EAX795" s="61"/>
      <c r="EAY795" s="61"/>
      <c r="EAZ795" s="61"/>
      <c r="EBA795" s="61"/>
      <c r="EBB795" s="61"/>
      <c r="EBC795" s="61"/>
      <c r="EBD795" s="61"/>
      <c r="EBE795" s="61"/>
      <c r="EBF795" s="61"/>
      <c r="EBG795" s="61"/>
      <c r="EBH795" s="61"/>
      <c r="EBI795" s="61"/>
      <c r="EBJ795" s="61"/>
      <c r="EBK795" s="61"/>
      <c r="EBL795" s="61"/>
      <c r="EBM795" s="61"/>
      <c r="EBN795" s="61"/>
      <c r="EBO795" s="61"/>
      <c r="EBP795" s="61"/>
      <c r="EBQ795" s="61"/>
      <c r="EBR795" s="61"/>
      <c r="EBS795" s="61"/>
      <c r="EBT795" s="61"/>
      <c r="EBU795" s="61"/>
      <c r="EBV795" s="61"/>
      <c r="EBW795" s="61"/>
      <c r="EBX795" s="61"/>
      <c r="EBY795" s="61"/>
      <c r="EBZ795" s="61"/>
      <c r="ECA795" s="61"/>
      <c r="ECB795" s="61"/>
      <c r="ECC795" s="61"/>
      <c r="ECD795" s="61"/>
      <c r="ECE795" s="61"/>
      <c r="ECF795" s="61"/>
      <c r="ECG795" s="61"/>
      <c r="ECH795" s="61"/>
      <c r="ECI795" s="61"/>
      <c r="ECJ795" s="61"/>
      <c r="ECK795" s="61"/>
      <c r="ECL795" s="61"/>
      <c r="ECM795" s="61"/>
      <c r="ECN795" s="61"/>
      <c r="ECO795" s="61"/>
      <c r="ECP795" s="61"/>
      <c r="ECQ795" s="61"/>
      <c r="ECR795" s="61"/>
      <c r="ECS795" s="61"/>
      <c r="ECT795" s="61"/>
      <c r="ECU795" s="61"/>
      <c r="ECV795" s="61"/>
      <c r="ECW795" s="61"/>
      <c r="ECX795" s="61"/>
      <c r="ECY795" s="61"/>
      <c r="ECZ795" s="61"/>
      <c r="EDA795" s="61"/>
      <c r="EDB795" s="61"/>
      <c r="EDC795" s="61"/>
      <c r="EDD795" s="61"/>
      <c r="EDE795" s="61"/>
      <c r="EDF795" s="61"/>
      <c r="EDG795" s="61"/>
      <c r="EDH795" s="61"/>
      <c r="EDI795" s="61"/>
      <c r="EDJ795" s="61"/>
      <c r="EDK795" s="61"/>
      <c r="EDL795" s="61"/>
      <c r="EDM795" s="61"/>
      <c r="EDN795" s="61"/>
      <c r="EDO795" s="61"/>
      <c r="EDP795" s="61"/>
      <c r="EDQ795" s="61"/>
      <c r="EDR795" s="61"/>
      <c r="EDS795" s="61"/>
      <c r="EDT795" s="61"/>
      <c r="EDU795" s="61"/>
      <c r="EDV795" s="61"/>
      <c r="EDW795" s="61"/>
      <c r="EDX795" s="61"/>
      <c r="EDY795" s="61"/>
      <c r="EDZ795" s="61"/>
      <c r="EEA795" s="61"/>
      <c r="EEB795" s="61"/>
      <c r="EEC795" s="61"/>
      <c r="EED795" s="61"/>
      <c r="EEE795" s="61"/>
      <c r="EEF795" s="61"/>
      <c r="EEG795" s="61"/>
      <c r="EEH795" s="61"/>
      <c r="EEI795" s="61"/>
      <c r="EEJ795" s="61"/>
      <c r="EEK795" s="61"/>
      <c r="EEL795" s="61"/>
      <c r="EEM795" s="61"/>
      <c r="EEN795" s="61"/>
      <c r="EEO795" s="61"/>
      <c r="EEP795" s="61"/>
      <c r="EEQ795" s="61"/>
      <c r="EER795" s="61"/>
      <c r="EES795" s="61"/>
      <c r="EET795" s="61"/>
      <c r="EEU795" s="61"/>
      <c r="EEV795" s="61"/>
      <c r="EEW795" s="61"/>
      <c r="EEX795" s="61"/>
      <c r="EEY795" s="61"/>
      <c r="EEZ795" s="61"/>
      <c r="EFA795" s="61"/>
      <c r="EFB795" s="61"/>
      <c r="EFC795" s="61"/>
      <c r="EFD795" s="61"/>
      <c r="EFE795" s="61"/>
      <c r="EFF795" s="61"/>
      <c r="EFG795" s="61"/>
      <c r="EFH795" s="61"/>
      <c r="EFI795" s="61"/>
      <c r="EFJ795" s="61"/>
      <c r="EFK795" s="61"/>
      <c r="EFL795" s="61"/>
      <c r="EFM795" s="61"/>
      <c r="EFN795" s="61"/>
      <c r="EFO795" s="61"/>
      <c r="EFP795" s="61"/>
      <c r="EFQ795" s="61"/>
      <c r="EFR795" s="61"/>
      <c r="EFS795" s="61"/>
      <c r="EFT795" s="61"/>
      <c r="EFU795" s="61"/>
      <c r="EFV795" s="61"/>
      <c r="EFW795" s="61"/>
      <c r="EFX795" s="61"/>
      <c r="EFY795" s="61"/>
      <c r="EFZ795" s="61"/>
      <c r="EGA795" s="61"/>
      <c r="EGB795" s="61"/>
      <c r="EGC795" s="61"/>
      <c r="EGD795" s="61"/>
      <c r="EGE795" s="61"/>
      <c r="EGF795" s="61"/>
      <c r="EGG795" s="61"/>
      <c r="EGH795" s="61"/>
      <c r="EGI795" s="61"/>
      <c r="EGJ795" s="61"/>
      <c r="EGK795" s="61"/>
      <c r="EGL795" s="61"/>
      <c r="EGM795" s="61"/>
      <c r="EGN795" s="61"/>
      <c r="EGO795" s="61"/>
      <c r="EGP795" s="61"/>
      <c r="EGQ795" s="61"/>
      <c r="EGR795" s="61"/>
      <c r="EGS795" s="61"/>
      <c r="EGT795" s="61"/>
      <c r="EGU795" s="61"/>
      <c r="EGV795" s="61"/>
      <c r="EGW795" s="61"/>
      <c r="EGX795" s="61"/>
      <c r="EGY795" s="61"/>
      <c r="EGZ795" s="61"/>
      <c r="EHA795" s="61"/>
      <c r="EHB795" s="61"/>
      <c r="EHC795" s="61"/>
      <c r="EHD795" s="61"/>
      <c r="EHE795" s="61"/>
      <c r="EHF795" s="61"/>
      <c r="EHG795" s="61"/>
      <c r="EHH795" s="61"/>
      <c r="EHI795" s="61"/>
      <c r="EHJ795" s="61"/>
      <c r="EHK795" s="61"/>
      <c r="EHL795" s="61"/>
      <c r="EHM795" s="61"/>
      <c r="EHN795" s="61"/>
      <c r="EHO795" s="61"/>
      <c r="EHP795" s="61"/>
      <c r="EHQ795" s="61"/>
      <c r="EHR795" s="61"/>
      <c r="EHS795" s="61"/>
      <c r="EHT795" s="61"/>
      <c r="EHU795" s="61"/>
      <c r="EHV795" s="61"/>
      <c r="EHW795" s="61"/>
      <c r="EHX795" s="61"/>
      <c r="EHY795" s="61"/>
      <c r="EHZ795" s="61"/>
      <c r="EIA795" s="61"/>
      <c r="EIB795" s="61"/>
      <c r="EIC795" s="61"/>
      <c r="EID795" s="61"/>
      <c r="EIE795" s="61"/>
      <c r="EIF795" s="61"/>
      <c r="EIG795" s="61"/>
      <c r="EIH795" s="61"/>
      <c r="EII795" s="61"/>
      <c r="EIJ795" s="61"/>
      <c r="EIK795" s="61"/>
      <c r="EIL795" s="61"/>
      <c r="EIM795" s="61"/>
      <c r="EIN795" s="61"/>
      <c r="EIO795" s="61"/>
      <c r="EIP795" s="61"/>
      <c r="EIQ795" s="61"/>
      <c r="EIR795" s="61"/>
      <c r="EIS795" s="61"/>
      <c r="EIT795" s="61"/>
      <c r="EIU795" s="61"/>
      <c r="EIV795" s="61"/>
      <c r="EIW795" s="61"/>
      <c r="EIX795" s="61"/>
      <c r="EIY795" s="61"/>
      <c r="EIZ795" s="61"/>
      <c r="EJA795" s="61"/>
      <c r="EJB795" s="61"/>
      <c r="EJC795" s="61"/>
      <c r="EJD795" s="61"/>
      <c r="EJE795" s="61"/>
      <c r="EJF795" s="61"/>
      <c r="EJG795" s="61"/>
      <c r="EJH795" s="61"/>
      <c r="EJI795" s="61"/>
      <c r="EJJ795" s="61"/>
      <c r="EJK795" s="61"/>
      <c r="EJL795" s="61"/>
      <c r="EJM795" s="61"/>
      <c r="EJN795" s="61"/>
      <c r="EJO795" s="61"/>
      <c r="EJP795" s="61"/>
      <c r="EJQ795" s="61"/>
      <c r="EJR795" s="61"/>
      <c r="EJS795" s="61"/>
      <c r="EJT795" s="61"/>
      <c r="EJU795" s="61"/>
      <c r="EJV795" s="61"/>
      <c r="EJW795" s="61"/>
      <c r="EJX795" s="61"/>
      <c r="EJY795" s="61"/>
      <c r="EJZ795" s="61"/>
      <c r="EKA795" s="61"/>
      <c r="EKB795" s="61"/>
      <c r="EKC795" s="61"/>
      <c r="EKD795" s="61"/>
      <c r="EKE795" s="61"/>
      <c r="EKF795" s="61"/>
      <c r="EKG795" s="61"/>
      <c r="EKH795" s="61"/>
      <c r="EKI795" s="61"/>
      <c r="EKJ795" s="61"/>
      <c r="EKK795" s="61"/>
      <c r="EKL795" s="61"/>
      <c r="EKM795" s="61"/>
      <c r="EKN795" s="61"/>
      <c r="EKO795" s="61"/>
      <c r="EKP795" s="61"/>
      <c r="EKQ795" s="61"/>
      <c r="EKR795" s="61"/>
      <c r="EKS795" s="61"/>
      <c r="EKT795" s="61"/>
      <c r="EKU795" s="61"/>
      <c r="EKV795" s="61"/>
      <c r="EKW795" s="61"/>
      <c r="EKX795" s="61"/>
      <c r="EKY795" s="61"/>
      <c r="EKZ795" s="61"/>
      <c r="ELA795" s="61"/>
      <c r="ELB795" s="61"/>
      <c r="ELC795" s="61"/>
      <c r="ELD795" s="61"/>
      <c r="ELE795" s="61"/>
      <c r="ELF795" s="61"/>
      <c r="ELG795" s="61"/>
      <c r="ELH795" s="61"/>
      <c r="ELI795" s="61"/>
      <c r="ELJ795" s="61"/>
      <c r="ELK795" s="61"/>
      <c r="ELL795" s="61"/>
      <c r="ELM795" s="61"/>
      <c r="ELN795" s="61"/>
      <c r="ELO795" s="61"/>
      <c r="ELP795" s="61"/>
      <c r="ELQ795" s="61"/>
      <c r="ELR795" s="61"/>
      <c r="ELS795" s="61"/>
      <c r="ELT795" s="61"/>
      <c r="ELU795" s="61"/>
      <c r="ELV795" s="61"/>
      <c r="ELW795" s="61"/>
      <c r="ELX795" s="61"/>
      <c r="ELY795" s="61"/>
      <c r="ELZ795" s="61"/>
      <c r="EMA795" s="61"/>
      <c r="EMB795" s="61"/>
      <c r="EMC795" s="61"/>
      <c r="EMD795" s="61"/>
      <c r="EME795" s="61"/>
      <c r="EMF795" s="61"/>
      <c r="EMG795" s="61"/>
      <c r="EMH795" s="61"/>
      <c r="EMI795" s="61"/>
      <c r="EMJ795" s="61"/>
      <c r="EMK795" s="61"/>
      <c r="EML795" s="61"/>
      <c r="EMM795" s="61"/>
      <c r="EMN795" s="61"/>
      <c r="EMO795" s="61"/>
      <c r="EMP795" s="61"/>
      <c r="EMQ795" s="61"/>
      <c r="EMR795" s="61"/>
      <c r="EMS795" s="61"/>
      <c r="EMT795" s="61"/>
      <c r="EMU795" s="61"/>
      <c r="EMV795" s="61"/>
      <c r="EMW795" s="61"/>
      <c r="EMX795" s="61"/>
      <c r="EMY795" s="61"/>
      <c r="EMZ795" s="61"/>
      <c r="ENA795" s="61"/>
      <c r="ENB795" s="61"/>
      <c r="ENC795" s="61"/>
      <c r="END795" s="61"/>
      <c r="ENE795" s="61"/>
      <c r="ENF795" s="61"/>
      <c r="ENG795" s="61"/>
      <c r="ENH795" s="61"/>
      <c r="ENI795" s="61"/>
      <c r="ENJ795" s="61"/>
      <c r="ENK795" s="61"/>
      <c r="ENL795" s="61"/>
      <c r="ENM795" s="61"/>
      <c r="ENN795" s="61"/>
      <c r="ENO795" s="61"/>
      <c r="ENP795" s="61"/>
      <c r="ENQ795" s="61"/>
      <c r="ENR795" s="61"/>
      <c r="ENS795" s="61"/>
      <c r="ENT795" s="61"/>
      <c r="ENU795" s="61"/>
      <c r="ENV795" s="61"/>
      <c r="ENW795" s="61"/>
      <c r="ENX795" s="61"/>
      <c r="ENY795" s="61"/>
      <c r="ENZ795" s="61"/>
      <c r="EOA795" s="61"/>
      <c r="EOB795" s="61"/>
      <c r="EOC795" s="61"/>
      <c r="EOD795" s="61"/>
      <c r="EOE795" s="61"/>
      <c r="EOF795" s="61"/>
      <c r="EOG795" s="61"/>
      <c r="EOH795" s="61"/>
      <c r="EOI795" s="61"/>
      <c r="EOJ795" s="61"/>
      <c r="EOK795" s="61"/>
      <c r="EOL795" s="61"/>
      <c r="EOM795" s="61"/>
      <c r="EON795" s="61"/>
      <c r="EOO795" s="61"/>
      <c r="EOP795" s="61"/>
      <c r="EOQ795" s="61"/>
      <c r="EOR795" s="61"/>
      <c r="EOS795" s="61"/>
      <c r="EOT795" s="61"/>
      <c r="EOU795" s="61"/>
      <c r="EOV795" s="61"/>
      <c r="EOW795" s="61"/>
      <c r="EOX795" s="61"/>
      <c r="EOY795" s="61"/>
      <c r="EOZ795" s="61"/>
      <c r="EPA795" s="61"/>
      <c r="EPB795" s="61"/>
      <c r="EPC795" s="61"/>
      <c r="EPD795" s="61"/>
      <c r="EPE795" s="61"/>
      <c r="EPF795" s="61"/>
      <c r="EPG795" s="61"/>
      <c r="EPH795" s="61"/>
      <c r="EPI795" s="61"/>
      <c r="EPJ795" s="61"/>
      <c r="EPK795" s="61"/>
      <c r="EPL795" s="61"/>
      <c r="EPM795" s="61"/>
      <c r="EPN795" s="61"/>
      <c r="EPO795" s="61"/>
      <c r="EPP795" s="61"/>
      <c r="EPQ795" s="61"/>
      <c r="EPR795" s="61"/>
      <c r="EPS795" s="61"/>
      <c r="EPT795" s="61"/>
      <c r="EPU795" s="61"/>
      <c r="EPV795" s="61"/>
      <c r="EPW795" s="61"/>
      <c r="EPX795" s="61"/>
      <c r="EPY795" s="61"/>
      <c r="EPZ795" s="61"/>
      <c r="EQA795" s="61"/>
      <c r="EQB795" s="61"/>
      <c r="EQC795" s="61"/>
      <c r="EQD795" s="61"/>
      <c r="EQE795" s="61"/>
      <c r="EQF795" s="61"/>
      <c r="EQG795" s="61"/>
      <c r="EQH795" s="61"/>
      <c r="EQI795" s="61"/>
      <c r="EQJ795" s="61"/>
      <c r="EQK795" s="61"/>
      <c r="EQL795" s="61"/>
      <c r="EQM795" s="61"/>
      <c r="EQN795" s="61"/>
      <c r="EQO795" s="61"/>
      <c r="EQP795" s="61"/>
      <c r="EQQ795" s="61"/>
      <c r="EQR795" s="61"/>
      <c r="EQS795" s="61"/>
      <c r="EQT795" s="61"/>
      <c r="EQU795" s="61"/>
      <c r="EQV795" s="61"/>
      <c r="EQW795" s="61"/>
      <c r="EQX795" s="61"/>
      <c r="EQY795" s="61"/>
      <c r="EQZ795" s="61"/>
      <c r="ERA795" s="61"/>
      <c r="ERB795" s="61"/>
      <c r="ERC795" s="61"/>
      <c r="ERD795" s="61"/>
      <c r="ERE795" s="61"/>
      <c r="ERF795" s="61"/>
      <c r="ERG795" s="61"/>
      <c r="ERH795" s="61"/>
      <c r="ERI795" s="61"/>
      <c r="ERJ795" s="61"/>
      <c r="ERK795" s="61"/>
      <c r="ERL795" s="61"/>
      <c r="ERM795" s="61"/>
      <c r="ERN795" s="61"/>
      <c r="ERO795" s="61"/>
      <c r="ERP795" s="61"/>
      <c r="ERQ795" s="61"/>
      <c r="ERR795" s="61"/>
      <c r="ERS795" s="61"/>
      <c r="ERT795" s="61"/>
      <c r="ERU795" s="61"/>
      <c r="ERV795" s="61"/>
      <c r="ERW795" s="61"/>
      <c r="ERX795" s="61"/>
      <c r="ERY795" s="61"/>
      <c r="ERZ795" s="61"/>
      <c r="ESA795" s="61"/>
      <c r="ESB795" s="61"/>
      <c r="ESC795" s="61"/>
      <c r="ESD795" s="61"/>
      <c r="ESE795" s="61"/>
      <c r="ESF795" s="61"/>
      <c r="ESG795" s="61"/>
      <c r="ESH795" s="61"/>
      <c r="ESI795" s="61"/>
      <c r="ESJ795" s="61"/>
      <c r="ESK795" s="61"/>
      <c r="ESL795" s="61"/>
      <c r="ESM795" s="61"/>
      <c r="ESN795" s="61"/>
      <c r="ESO795" s="61"/>
      <c r="ESP795" s="61"/>
      <c r="ESQ795" s="61"/>
      <c r="ESR795" s="61"/>
      <c r="ESS795" s="61"/>
      <c r="EST795" s="61"/>
      <c r="ESU795" s="61"/>
      <c r="ESV795" s="61"/>
      <c r="ESW795" s="61"/>
      <c r="ESX795" s="61"/>
      <c r="ESY795" s="61"/>
      <c r="ESZ795" s="61"/>
      <c r="ETA795" s="61"/>
      <c r="ETB795" s="61"/>
      <c r="ETC795" s="61"/>
      <c r="ETD795" s="61"/>
      <c r="ETE795" s="61"/>
      <c r="ETF795" s="61"/>
      <c r="ETG795" s="61"/>
      <c r="ETH795" s="61"/>
      <c r="ETI795" s="61"/>
      <c r="ETJ795" s="61"/>
      <c r="ETK795" s="61"/>
      <c r="ETL795" s="61"/>
      <c r="ETM795" s="61"/>
      <c r="ETN795" s="61"/>
      <c r="ETO795" s="61"/>
      <c r="ETP795" s="61"/>
      <c r="ETQ795" s="61"/>
      <c r="ETR795" s="61"/>
      <c r="ETS795" s="61"/>
      <c r="ETT795" s="61"/>
      <c r="ETU795" s="61"/>
      <c r="ETV795" s="61"/>
      <c r="ETW795" s="61"/>
      <c r="ETX795" s="61"/>
      <c r="ETY795" s="61"/>
      <c r="ETZ795" s="61"/>
      <c r="EUA795" s="61"/>
      <c r="EUB795" s="61"/>
      <c r="EUC795" s="61"/>
      <c r="EUD795" s="61"/>
      <c r="EUE795" s="61"/>
      <c r="EUF795" s="61"/>
      <c r="EUG795" s="61"/>
      <c r="EUH795" s="61"/>
      <c r="EUI795" s="61"/>
      <c r="EUJ795" s="61"/>
      <c r="EUK795" s="61"/>
      <c r="EUL795" s="61"/>
      <c r="EUM795" s="61"/>
      <c r="EUN795" s="61"/>
      <c r="EUO795" s="61"/>
      <c r="EUP795" s="61"/>
      <c r="EUQ795" s="61"/>
      <c r="EUR795" s="61"/>
      <c r="EUS795" s="61"/>
      <c r="EUT795" s="61"/>
      <c r="EUU795" s="61"/>
      <c r="EUV795" s="61"/>
      <c r="EUW795" s="61"/>
      <c r="EUX795" s="61"/>
      <c r="EUY795" s="61"/>
      <c r="EUZ795" s="61"/>
      <c r="EVA795" s="61"/>
      <c r="EVB795" s="61"/>
      <c r="EVC795" s="61"/>
      <c r="EVD795" s="61"/>
      <c r="EVE795" s="61"/>
      <c r="EVF795" s="61"/>
      <c r="EVG795" s="61"/>
      <c r="EVH795" s="61"/>
      <c r="EVI795" s="61"/>
      <c r="EVJ795" s="61"/>
      <c r="EVK795" s="61"/>
      <c r="EVL795" s="61"/>
      <c r="EVM795" s="61"/>
      <c r="EVN795" s="61"/>
      <c r="EVO795" s="61"/>
      <c r="EVP795" s="61"/>
      <c r="EVQ795" s="61"/>
      <c r="EVR795" s="61"/>
      <c r="EVS795" s="61"/>
      <c r="EVT795" s="61"/>
      <c r="EVU795" s="61"/>
      <c r="EVV795" s="61"/>
      <c r="EVW795" s="61"/>
      <c r="EVX795" s="61"/>
      <c r="EVY795" s="61"/>
      <c r="EVZ795" s="61"/>
      <c r="EWA795" s="61"/>
      <c r="EWB795" s="61"/>
      <c r="EWC795" s="61"/>
      <c r="EWD795" s="61"/>
      <c r="EWE795" s="61"/>
      <c r="EWF795" s="61"/>
      <c r="EWG795" s="61"/>
      <c r="EWH795" s="61"/>
      <c r="EWI795" s="61"/>
      <c r="EWJ795" s="61"/>
      <c r="EWK795" s="61"/>
      <c r="EWL795" s="61"/>
      <c r="EWM795" s="61"/>
      <c r="EWN795" s="61"/>
      <c r="EWO795" s="61"/>
      <c r="EWP795" s="61"/>
      <c r="EWQ795" s="61"/>
      <c r="EWR795" s="61"/>
      <c r="EWS795" s="61"/>
      <c r="EWT795" s="61"/>
      <c r="EWU795" s="61"/>
      <c r="EWV795" s="61"/>
      <c r="EWW795" s="61"/>
      <c r="EWX795" s="61"/>
      <c r="EWY795" s="61"/>
      <c r="EWZ795" s="61"/>
      <c r="EXA795" s="61"/>
      <c r="EXB795" s="61"/>
      <c r="EXC795" s="61"/>
      <c r="EXD795" s="61"/>
      <c r="EXE795" s="61"/>
      <c r="EXF795" s="61"/>
      <c r="EXG795" s="61"/>
      <c r="EXH795" s="61"/>
      <c r="EXI795" s="61"/>
      <c r="EXJ795" s="61"/>
      <c r="EXK795" s="61"/>
      <c r="EXL795" s="61"/>
      <c r="EXM795" s="61"/>
      <c r="EXN795" s="61"/>
      <c r="EXO795" s="61"/>
      <c r="EXP795" s="61"/>
      <c r="EXQ795" s="61"/>
      <c r="EXR795" s="61"/>
      <c r="EXS795" s="61"/>
      <c r="EXT795" s="61"/>
      <c r="EXU795" s="61"/>
      <c r="EXV795" s="61"/>
      <c r="EXW795" s="61"/>
      <c r="EXX795" s="61"/>
      <c r="EXY795" s="61"/>
      <c r="EXZ795" s="61"/>
      <c r="EYA795" s="61"/>
      <c r="EYB795" s="61"/>
      <c r="EYC795" s="61"/>
      <c r="EYD795" s="61"/>
      <c r="EYE795" s="61"/>
      <c r="EYF795" s="61"/>
      <c r="EYG795" s="61"/>
      <c r="EYH795" s="61"/>
      <c r="EYI795" s="61"/>
      <c r="EYJ795" s="61"/>
      <c r="EYK795" s="61"/>
      <c r="EYL795" s="61"/>
      <c r="EYM795" s="61"/>
      <c r="EYN795" s="61"/>
      <c r="EYO795" s="61"/>
      <c r="EYP795" s="61"/>
      <c r="EYQ795" s="61"/>
      <c r="EYR795" s="61"/>
      <c r="EYS795" s="61"/>
      <c r="EYT795" s="61"/>
      <c r="EYU795" s="61"/>
      <c r="EYV795" s="61"/>
      <c r="EYW795" s="61"/>
      <c r="EYX795" s="61"/>
      <c r="EYY795" s="61"/>
      <c r="EYZ795" s="61"/>
      <c r="EZA795" s="61"/>
      <c r="EZB795" s="61"/>
      <c r="EZC795" s="61"/>
      <c r="EZD795" s="61"/>
      <c r="EZE795" s="61"/>
      <c r="EZF795" s="61"/>
      <c r="EZG795" s="61"/>
      <c r="EZH795" s="61"/>
      <c r="EZI795" s="61"/>
      <c r="EZJ795" s="61"/>
      <c r="EZK795" s="61"/>
      <c r="EZL795" s="61"/>
      <c r="EZM795" s="61"/>
      <c r="EZN795" s="61"/>
      <c r="EZO795" s="61"/>
      <c r="EZP795" s="61"/>
      <c r="EZQ795" s="61"/>
      <c r="EZR795" s="61"/>
      <c r="EZS795" s="61"/>
      <c r="EZT795" s="61"/>
      <c r="EZU795" s="61"/>
      <c r="EZV795" s="61"/>
      <c r="EZW795" s="61"/>
      <c r="EZX795" s="61"/>
      <c r="EZY795" s="61"/>
      <c r="EZZ795" s="61"/>
      <c r="FAA795" s="61"/>
      <c r="FAB795" s="61"/>
      <c r="FAC795" s="61"/>
      <c r="FAD795" s="61"/>
      <c r="FAE795" s="61"/>
      <c r="FAF795" s="61"/>
      <c r="FAG795" s="61"/>
      <c r="FAH795" s="61"/>
      <c r="FAI795" s="61"/>
      <c r="FAJ795" s="61"/>
      <c r="FAK795" s="61"/>
      <c r="FAL795" s="61"/>
      <c r="FAM795" s="61"/>
      <c r="FAN795" s="61"/>
      <c r="FAO795" s="61"/>
      <c r="FAP795" s="61"/>
      <c r="FAQ795" s="61"/>
      <c r="FAR795" s="61"/>
      <c r="FAS795" s="61"/>
      <c r="FAT795" s="61"/>
      <c r="FAU795" s="61"/>
      <c r="FAV795" s="61"/>
      <c r="FAW795" s="61"/>
      <c r="FAX795" s="61"/>
      <c r="FAY795" s="61"/>
      <c r="FAZ795" s="61"/>
      <c r="FBA795" s="61"/>
      <c r="FBB795" s="61"/>
      <c r="FBC795" s="61"/>
      <c r="FBD795" s="61"/>
      <c r="FBE795" s="61"/>
      <c r="FBF795" s="61"/>
      <c r="FBG795" s="61"/>
      <c r="FBH795" s="61"/>
      <c r="FBI795" s="61"/>
      <c r="FBJ795" s="61"/>
      <c r="FBK795" s="61"/>
      <c r="FBL795" s="61"/>
      <c r="FBM795" s="61"/>
      <c r="FBN795" s="61"/>
      <c r="FBO795" s="61"/>
      <c r="FBP795" s="61"/>
      <c r="FBQ795" s="61"/>
      <c r="FBR795" s="61"/>
      <c r="FBS795" s="61"/>
      <c r="FBT795" s="61"/>
      <c r="FBU795" s="61"/>
      <c r="FBV795" s="61"/>
      <c r="FBW795" s="61"/>
      <c r="FBX795" s="61"/>
      <c r="FBY795" s="61"/>
      <c r="FBZ795" s="61"/>
      <c r="FCA795" s="61"/>
      <c r="FCB795" s="61"/>
      <c r="FCC795" s="61"/>
      <c r="FCD795" s="61"/>
      <c r="FCE795" s="61"/>
      <c r="FCF795" s="61"/>
      <c r="FCG795" s="61"/>
      <c r="FCH795" s="61"/>
      <c r="FCI795" s="61"/>
      <c r="FCJ795" s="61"/>
      <c r="FCK795" s="61"/>
      <c r="FCL795" s="61"/>
      <c r="FCM795" s="61"/>
      <c r="FCN795" s="61"/>
      <c r="FCO795" s="61"/>
      <c r="FCP795" s="61"/>
      <c r="FCQ795" s="61"/>
      <c r="FCR795" s="61"/>
      <c r="FCS795" s="61"/>
      <c r="FCT795" s="61"/>
      <c r="FCU795" s="61"/>
      <c r="FCV795" s="61"/>
      <c r="FCW795" s="61"/>
      <c r="FCX795" s="61"/>
      <c r="FCY795" s="61"/>
      <c r="FCZ795" s="61"/>
      <c r="FDA795" s="61"/>
      <c r="FDB795" s="61"/>
      <c r="FDC795" s="61"/>
      <c r="FDD795" s="61"/>
      <c r="FDE795" s="61"/>
      <c r="FDF795" s="61"/>
      <c r="FDG795" s="61"/>
      <c r="FDH795" s="61"/>
      <c r="FDI795" s="61"/>
      <c r="FDJ795" s="61"/>
      <c r="FDK795" s="61"/>
      <c r="FDL795" s="61"/>
      <c r="FDM795" s="61"/>
      <c r="FDN795" s="61"/>
      <c r="FDO795" s="61"/>
      <c r="FDP795" s="61"/>
      <c r="FDQ795" s="61"/>
      <c r="FDR795" s="61"/>
      <c r="FDS795" s="61"/>
      <c r="FDT795" s="61"/>
      <c r="FDU795" s="61"/>
      <c r="FDV795" s="61"/>
      <c r="FDW795" s="61"/>
      <c r="FDX795" s="61"/>
      <c r="FDY795" s="61"/>
      <c r="FDZ795" s="61"/>
      <c r="FEA795" s="61"/>
      <c r="FEB795" s="61"/>
      <c r="FEC795" s="61"/>
      <c r="FED795" s="61"/>
      <c r="FEE795" s="61"/>
      <c r="FEF795" s="61"/>
      <c r="FEG795" s="61"/>
      <c r="FEH795" s="61"/>
      <c r="FEI795" s="61"/>
      <c r="FEJ795" s="61"/>
      <c r="FEK795" s="61"/>
      <c r="FEL795" s="61"/>
      <c r="FEM795" s="61"/>
      <c r="FEN795" s="61"/>
      <c r="FEO795" s="61"/>
      <c r="FEP795" s="61"/>
      <c r="FEQ795" s="61"/>
      <c r="FER795" s="61"/>
      <c r="FES795" s="61"/>
      <c r="FET795" s="61"/>
      <c r="FEU795" s="61"/>
      <c r="FEV795" s="61"/>
      <c r="FEW795" s="61"/>
      <c r="FEX795" s="61"/>
      <c r="FEY795" s="61"/>
      <c r="FEZ795" s="61"/>
      <c r="FFA795" s="61"/>
      <c r="FFB795" s="61"/>
      <c r="FFC795" s="61"/>
      <c r="FFD795" s="61"/>
      <c r="FFE795" s="61"/>
      <c r="FFF795" s="61"/>
      <c r="FFG795" s="61"/>
      <c r="FFH795" s="61"/>
      <c r="FFI795" s="61"/>
      <c r="FFJ795" s="61"/>
      <c r="FFK795" s="61"/>
      <c r="FFL795" s="61"/>
      <c r="FFM795" s="61"/>
      <c r="FFN795" s="61"/>
      <c r="FFO795" s="61"/>
      <c r="FFP795" s="61"/>
      <c r="FFQ795" s="61"/>
      <c r="FFR795" s="61"/>
      <c r="FFS795" s="61"/>
      <c r="FFT795" s="61"/>
      <c r="FFU795" s="61"/>
      <c r="FFV795" s="61"/>
      <c r="FFW795" s="61"/>
      <c r="FFX795" s="61"/>
      <c r="FFY795" s="61"/>
      <c r="FFZ795" s="61"/>
      <c r="FGA795" s="61"/>
      <c r="FGB795" s="61"/>
      <c r="FGC795" s="61"/>
      <c r="FGD795" s="61"/>
      <c r="FGE795" s="61"/>
      <c r="FGF795" s="61"/>
      <c r="FGG795" s="61"/>
      <c r="FGH795" s="61"/>
      <c r="FGI795" s="61"/>
      <c r="FGJ795" s="61"/>
      <c r="FGK795" s="61"/>
      <c r="FGL795" s="61"/>
      <c r="FGM795" s="61"/>
      <c r="FGN795" s="61"/>
      <c r="FGO795" s="61"/>
      <c r="FGP795" s="61"/>
      <c r="FGQ795" s="61"/>
      <c r="FGR795" s="61"/>
      <c r="FGS795" s="61"/>
      <c r="FGT795" s="61"/>
      <c r="FGU795" s="61"/>
      <c r="FGV795" s="61"/>
      <c r="FGW795" s="61"/>
      <c r="FGX795" s="61"/>
      <c r="FGY795" s="61"/>
      <c r="FGZ795" s="61"/>
      <c r="FHA795" s="61"/>
      <c r="FHB795" s="61"/>
      <c r="FHC795" s="61"/>
      <c r="FHD795" s="61"/>
      <c r="FHE795" s="61"/>
      <c r="FHF795" s="61"/>
      <c r="FHG795" s="61"/>
      <c r="FHH795" s="61"/>
      <c r="FHI795" s="61"/>
      <c r="FHJ795" s="61"/>
      <c r="FHK795" s="61"/>
      <c r="FHL795" s="61"/>
      <c r="FHM795" s="61"/>
      <c r="FHN795" s="61"/>
      <c r="FHO795" s="61"/>
      <c r="FHP795" s="61"/>
      <c r="FHQ795" s="61"/>
      <c r="FHR795" s="61"/>
      <c r="FHS795" s="61"/>
      <c r="FHT795" s="61"/>
      <c r="FHU795" s="61"/>
      <c r="FHV795" s="61"/>
      <c r="FHW795" s="61"/>
      <c r="FHX795" s="61"/>
      <c r="FHY795" s="61"/>
      <c r="FHZ795" s="61"/>
      <c r="FIA795" s="61"/>
      <c r="FIB795" s="61"/>
      <c r="FIC795" s="61"/>
      <c r="FID795" s="61"/>
      <c r="FIE795" s="61"/>
      <c r="FIF795" s="61"/>
      <c r="FIG795" s="61"/>
      <c r="FIH795" s="61"/>
      <c r="FII795" s="61"/>
      <c r="FIJ795" s="61"/>
      <c r="FIK795" s="61"/>
      <c r="FIL795" s="61"/>
      <c r="FIM795" s="61"/>
      <c r="FIN795" s="61"/>
      <c r="FIO795" s="61"/>
      <c r="FIP795" s="61"/>
      <c r="FIQ795" s="61"/>
      <c r="FIR795" s="61"/>
      <c r="FIS795" s="61"/>
      <c r="FIT795" s="61"/>
      <c r="FIU795" s="61"/>
      <c r="FIV795" s="61"/>
      <c r="FIW795" s="61"/>
      <c r="FIX795" s="61"/>
      <c r="FIY795" s="61"/>
      <c r="FIZ795" s="61"/>
      <c r="FJA795" s="61"/>
      <c r="FJB795" s="61"/>
      <c r="FJC795" s="61"/>
      <c r="FJD795" s="61"/>
      <c r="FJE795" s="61"/>
      <c r="FJF795" s="61"/>
      <c r="FJG795" s="61"/>
      <c r="FJH795" s="61"/>
      <c r="FJI795" s="61"/>
      <c r="FJJ795" s="61"/>
      <c r="FJK795" s="61"/>
      <c r="FJL795" s="61"/>
      <c r="FJM795" s="61"/>
      <c r="FJN795" s="61"/>
      <c r="FJO795" s="61"/>
      <c r="FJP795" s="61"/>
      <c r="FJQ795" s="61"/>
      <c r="FJR795" s="61"/>
      <c r="FJS795" s="61"/>
      <c r="FJT795" s="61"/>
      <c r="FJU795" s="61"/>
      <c r="FJV795" s="61"/>
      <c r="FJW795" s="61"/>
      <c r="FJX795" s="61"/>
      <c r="FJY795" s="61"/>
      <c r="FJZ795" s="61"/>
      <c r="FKA795" s="61"/>
      <c r="FKB795" s="61"/>
      <c r="FKC795" s="61"/>
      <c r="FKD795" s="61"/>
      <c r="FKE795" s="61"/>
      <c r="FKF795" s="61"/>
      <c r="FKG795" s="61"/>
      <c r="FKH795" s="61"/>
      <c r="FKI795" s="61"/>
      <c r="FKJ795" s="61"/>
      <c r="FKK795" s="61"/>
      <c r="FKL795" s="61"/>
      <c r="FKM795" s="61"/>
      <c r="FKN795" s="61"/>
      <c r="FKO795" s="61"/>
      <c r="FKP795" s="61"/>
      <c r="FKQ795" s="61"/>
      <c r="FKR795" s="61"/>
      <c r="FKS795" s="61"/>
      <c r="FKT795" s="61"/>
      <c r="FKU795" s="61"/>
      <c r="FKV795" s="61"/>
      <c r="FKW795" s="61"/>
      <c r="FKX795" s="61"/>
      <c r="FKY795" s="61"/>
      <c r="FKZ795" s="61"/>
      <c r="FLA795" s="61"/>
      <c r="FLB795" s="61"/>
      <c r="FLC795" s="61"/>
      <c r="FLD795" s="61"/>
      <c r="FLE795" s="61"/>
      <c r="FLF795" s="61"/>
      <c r="FLG795" s="61"/>
      <c r="FLH795" s="61"/>
      <c r="FLI795" s="61"/>
      <c r="FLJ795" s="61"/>
      <c r="FLK795" s="61"/>
      <c r="FLL795" s="61"/>
      <c r="FLM795" s="61"/>
      <c r="FLN795" s="61"/>
      <c r="FLO795" s="61"/>
      <c r="FLP795" s="61"/>
      <c r="FLQ795" s="61"/>
      <c r="FLR795" s="61"/>
      <c r="FLS795" s="61"/>
      <c r="FLT795" s="61"/>
      <c r="FLU795" s="61"/>
      <c r="FLV795" s="61"/>
      <c r="FLW795" s="61"/>
      <c r="FLX795" s="61"/>
      <c r="FLY795" s="61"/>
      <c r="FLZ795" s="61"/>
      <c r="FMA795" s="61"/>
      <c r="FMB795" s="61"/>
      <c r="FMC795" s="61"/>
      <c r="FMD795" s="61"/>
      <c r="FME795" s="61"/>
      <c r="FMF795" s="61"/>
      <c r="FMG795" s="61"/>
      <c r="FMH795" s="61"/>
      <c r="FMI795" s="61"/>
      <c r="FMJ795" s="61"/>
      <c r="FMK795" s="61"/>
      <c r="FML795" s="61"/>
      <c r="FMM795" s="61"/>
      <c r="FMN795" s="61"/>
      <c r="FMO795" s="61"/>
      <c r="FMP795" s="61"/>
      <c r="FMQ795" s="61"/>
      <c r="FMR795" s="61"/>
      <c r="FMS795" s="61"/>
      <c r="FMT795" s="61"/>
      <c r="FMU795" s="61"/>
      <c r="FMV795" s="61"/>
      <c r="FMW795" s="61"/>
      <c r="FMX795" s="61"/>
      <c r="FMY795" s="61"/>
      <c r="FMZ795" s="61"/>
      <c r="FNA795" s="61"/>
      <c r="FNB795" s="61"/>
      <c r="FNC795" s="61"/>
      <c r="FND795" s="61"/>
      <c r="FNE795" s="61"/>
      <c r="FNF795" s="61"/>
      <c r="FNG795" s="61"/>
      <c r="FNH795" s="61"/>
      <c r="FNI795" s="61"/>
      <c r="FNJ795" s="61"/>
      <c r="FNK795" s="61"/>
      <c r="FNL795" s="61"/>
      <c r="FNM795" s="61"/>
      <c r="FNN795" s="61"/>
      <c r="FNO795" s="61"/>
      <c r="FNP795" s="61"/>
      <c r="FNQ795" s="61"/>
      <c r="FNR795" s="61"/>
      <c r="FNS795" s="61"/>
      <c r="FNT795" s="61"/>
      <c r="FNU795" s="61"/>
      <c r="FNV795" s="61"/>
      <c r="FNW795" s="61"/>
      <c r="FNX795" s="61"/>
      <c r="FNY795" s="61"/>
      <c r="FNZ795" s="61"/>
      <c r="FOA795" s="61"/>
      <c r="FOB795" s="61"/>
      <c r="FOC795" s="61"/>
      <c r="FOD795" s="61"/>
      <c r="FOE795" s="61"/>
      <c r="FOF795" s="61"/>
      <c r="FOG795" s="61"/>
      <c r="FOH795" s="61"/>
      <c r="FOI795" s="61"/>
      <c r="FOJ795" s="61"/>
      <c r="FOK795" s="61"/>
      <c r="FOL795" s="61"/>
      <c r="FOM795" s="61"/>
      <c r="FON795" s="61"/>
      <c r="FOO795" s="61"/>
      <c r="FOP795" s="61"/>
      <c r="FOQ795" s="61"/>
      <c r="FOR795" s="61"/>
      <c r="FOS795" s="61"/>
      <c r="FOT795" s="61"/>
      <c r="FOU795" s="61"/>
      <c r="FOV795" s="61"/>
      <c r="FOW795" s="61"/>
      <c r="FOX795" s="61"/>
      <c r="FOY795" s="61"/>
      <c r="FOZ795" s="61"/>
      <c r="FPA795" s="61"/>
      <c r="FPB795" s="61"/>
      <c r="FPC795" s="61"/>
      <c r="FPD795" s="61"/>
      <c r="FPE795" s="61"/>
      <c r="FPF795" s="61"/>
      <c r="FPG795" s="61"/>
      <c r="FPH795" s="61"/>
      <c r="FPI795" s="61"/>
      <c r="FPJ795" s="61"/>
      <c r="FPK795" s="61"/>
      <c r="FPL795" s="61"/>
      <c r="FPM795" s="61"/>
      <c r="FPN795" s="61"/>
      <c r="FPO795" s="61"/>
      <c r="FPP795" s="61"/>
      <c r="FPQ795" s="61"/>
      <c r="FPR795" s="61"/>
      <c r="FPS795" s="61"/>
      <c r="FPT795" s="61"/>
      <c r="FPU795" s="61"/>
      <c r="FPV795" s="61"/>
      <c r="FPW795" s="61"/>
      <c r="FPX795" s="61"/>
      <c r="FPY795" s="61"/>
      <c r="FPZ795" s="61"/>
      <c r="FQA795" s="61"/>
      <c r="FQB795" s="61"/>
      <c r="FQC795" s="61"/>
      <c r="FQD795" s="61"/>
      <c r="FQE795" s="61"/>
      <c r="FQF795" s="61"/>
      <c r="FQG795" s="61"/>
      <c r="FQH795" s="61"/>
      <c r="FQI795" s="61"/>
      <c r="FQJ795" s="61"/>
      <c r="FQK795" s="61"/>
      <c r="FQL795" s="61"/>
      <c r="FQM795" s="61"/>
      <c r="FQN795" s="61"/>
      <c r="FQO795" s="61"/>
      <c r="FQP795" s="61"/>
      <c r="FQQ795" s="61"/>
      <c r="FQR795" s="61"/>
      <c r="FQS795" s="61"/>
      <c r="FQT795" s="61"/>
      <c r="FQU795" s="61"/>
      <c r="FQV795" s="61"/>
      <c r="FQW795" s="61"/>
      <c r="FQX795" s="61"/>
      <c r="FQY795" s="61"/>
      <c r="FQZ795" s="61"/>
      <c r="FRA795" s="61"/>
      <c r="FRB795" s="61"/>
      <c r="FRC795" s="61"/>
      <c r="FRD795" s="61"/>
      <c r="FRE795" s="61"/>
      <c r="FRF795" s="61"/>
      <c r="FRG795" s="61"/>
      <c r="FRH795" s="61"/>
      <c r="FRI795" s="61"/>
      <c r="FRJ795" s="61"/>
      <c r="FRK795" s="61"/>
      <c r="FRL795" s="61"/>
      <c r="FRM795" s="61"/>
      <c r="FRN795" s="61"/>
      <c r="FRO795" s="61"/>
      <c r="FRP795" s="61"/>
      <c r="FRQ795" s="61"/>
      <c r="FRR795" s="61"/>
      <c r="FRS795" s="61"/>
      <c r="FRT795" s="61"/>
      <c r="FRU795" s="61"/>
      <c r="FRV795" s="61"/>
      <c r="FRW795" s="61"/>
      <c r="FRX795" s="61"/>
      <c r="FRY795" s="61"/>
      <c r="FRZ795" s="61"/>
      <c r="FSA795" s="61"/>
      <c r="FSB795" s="61"/>
      <c r="FSC795" s="61"/>
      <c r="FSD795" s="61"/>
      <c r="FSE795" s="61"/>
      <c r="FSF795" s="61"/>
      <c r="FSG795" s="61"/>
      <c r="FSH795" s="61"/>
      <c r="FSI795" s="61"/>
      <c r="FSJ795" s="61"/>
      <c r="FSK795" s="61"/>
      <c r="FSL795" s="61"/>
      <c r="FSM795" s="61"/>
      <c r="FSN795" s="61"/>
      <c r="FSO795" s="61"/>
      <c r="FSP795" s="61"/>
      <c r="FSQ795" s="61"/>
      <c r="FSR795" s="61"/>
      <c r="FSS795" s="61"/>
      <c r="FST795" s="61"/>
      <c r="FSU795" s="61"/>
      <c r="FSV795" s="61"/>
      <c r="FSW795" s="61"/>
      <c r="FSX795" s="61"/>
      <c r="FSY795" s="61"/>
      <c r="FSZ795" s="61"/>
      <c r="FTA795" s="61"/>
      <c r="FTB795" s="61"/>
      <c r="FTC795" s="61"/>
      <c r="FTD795" s="61"/>
      <c r="FTE795" s="61"/>
      <c r="FTF795" s="61"/>
      <c r="FTG795" s="61"/>
      <c r="FTH795" s="61"/>
      <c r="FTI795" s="61"/>
      <c r="FTJ795" s="61"/>
      <c r="FTK795" s="61"/>
      <c r="FTL795" s="61"/>
      <c r="FTM795" s="61"/>
      <c r="FTN795" s="61"/>
      <c r="FTO795" s="61"/>
      <c r="FTP795" s="61"/>
      <c r="FTQ795" s="61"/>
      <c r="FTR795" s="61"/>
      <c r="FTS795" s="61"/>
      <c r="FTT795" s="61"/>
      <c r="FTU795" s="61"/>
      <c r="FTV795" s="61"/>
      <c r="FTW795" s="61"/>
      <c r="FTX795" s="61"/>
      <c r="FTY795" s="61"/>
      <c r="FTZ795" s="61"/>
      <c r="FUA795" s="61"/>
      <c r="FUB795" s="61"/>
      <c r="FUC795" s="61"/>
      <c r="FUD795" s="61"/>
      <c r="FUE795" s="61"/>
      <c r="FUF795" s="61"/>
      <c r="FUG795" s="61"/>
      <c r="FUH795" s="61"/>
      <c r="FUI795" s="61"/>
      <c r="FUJ795" s="61"/>
      <c r="FUK795" s="61"/>
      <c r="FUL795" s="61"/>
      <c r="FUM795" s="61"/>
      <c r="FUN795" s="61"/>
      <c r="FUO795" s="61"/>
      <c r="FUP795" s="61"/>
      <c r="FUQ795" s="61"/>
      <c r="FUR795" s="61"/>
      <c r="FUS795" s="61"/>
      <c r="FUT795" s="61"/>
      <c r="FUU795" s="61"/>
      <c r="FUV795" s="61"/>
      <c r="FUW795" s="61"/>
      <c r="FUX795" s="61"/>
      <c r="FUY795" s="61"/>
      <c r="FUZ795" s="61"/>
      <c r="FVA795" s="61"/>
      <c r="FVB795" s="61"/>
      <c r="FVC795" s="61"/>
      <c r="FVD795" s="61"/>
      <c r="FVE795" s="61"/>
      <c r="FVF795" s="61"/>
      <c r="FVG795" s="61"/>
      <c r="FVH795" s="61"/>
      <c r="FVI795" s="61"/>
      <c r="FVJ795" s="61"/>
      <c r="FVK795" s="61"/>
      <c r="FVL795" s="61"/>
      <c r="FVM795" s="61"/>
      <c r="FVN795" s="61"/>
      <c r="FVO795" s="61"/>
      <c r="FVP795" s="61"/>
      <c r="FVQ795" s="61"/>
      <c r="FVR795" s="61"/>
      <c r="FVS795" s="61"/>
      <c r="FVT795" s="61"/>
      <c r="FVU795" s="61"/>
      <c r="FVV795" s="61"/>
      <c r="FVW795" s="61"/>
      <c r="FVX795" s="61"/>
      <c r="FVY795" s="61"/>
      <c r="FVZ795" s="61"/>
      <c r="FWA795" s="61"/>
      <c r="FWB795" s="61"/>
      <c r="FWC795" s="61"/>
      <c r="FWD795" s="61"/>
      <c r="FWE795" s="61"/>
      <c r="FWF795" s="61"/>
      <c r="FWG795" s="61"/>
      <c r="FWH795" s="61"/>
      <c r="FWI795" s="61"/>
      <c r="FWJ795" s="61"/>
      <c r="FWK795" s="61"/>
      <c r="FWL795" s="61"/>
      <c r="FWM795" s="61"/>
      <c r="FWN795" s="61"/>
      <c r="FWO795" s="61"/>
      <c r="FWP795" s="61"/>
      <c r="FWQ795" s="61"/>
      <c r="FWR795" s="61"/>
      <c r="FWS795" s="61"/>
      <c r="FWT795" s="61"/>
      <c r="FWU795" s="61"/>
      <c r="FWV795" s="61"/>
      <c r="FWW795" s="61"/>
      <c r="FWX795" s="61"/>
      <c r="FWY795" s="61"/>
      <c r="FWZ795" s="61"/>
      <c r="FXA795" s="61"/>
      <c r="FXB795" s="61"/>
      <c r="FXC795" s="61"/>
      <c r="FXD795" s="61"/>
      <c r="FXE795" s="61"/>
      <c r="FXF795" s="61"/>
      <c r="FXG795" s="61"/>
      <c r="FXH795" s="61"/>
      <c r="FXI795" s="61"/>
      <c r="FXJ795" s="61"/>
      <c r="FXK795" s="61"/>
      <c r="FXL795" s="61"/>
      <c r="FXM795" s="61"/>
      <c r="FXN795" s="61"/>
      <c r="FXO795" s="61"/>
      <c r="FXP795" s="61"/>
      <c r="FXQ795" s="61"/>
      <c r="FXR795" s="61"/>
      <c r="FXS795" s="61"/>
      <c r="FXT795" s="61"/>
      <c r="FXU795" s="61"/>
      <c r="FXV795" s="61"/>
      <c r="FXW795" s="61"/>
      <c r="FXX795" s="61"/>
      <c r="FXY795" s="61"/>
      <c r="FXZ795" s="61"/>
      <c r="FYA795" s="61"/>
      <c r="FYB795" s="61"/>
      <c r="FYC795" s="61"/>
      <c r="FYD795" s="61"/>
      <c r="FYE795" s="61"/>
      <c r="FYF795" s="61"/>
      <c r="FYG795" s="61"/>
      <c r="FYH795" s="61"/>
      <c r="FYI795" s="61"/>
      <c r="FYJ795" s="61"/>
      <c r="FYK795" s="61"/>
      <c r="FYL795" s="61"/>
      <c r="FYM795" s="61"/>
      <c r="FYN795" s="61"/>
      <c r="FYO795" s="61"/>
      <c r="FYP795" s="61"/>
      <c r="FYQ795" s="61"/>
      <c r="FYR795" s="61"/>
      <c r="FYS795" s="61"/>
      <c r="FYT795" s="61"/>
      <c r="FYU795" s="61"/>
      <c r="FYV795" s="61"/>
      <c r="FYW795" s="61"/>
      <c r="FYX795" s="61"/>
      <c r="FYY795" s="61"/>
      <c r="FYZ795" s="61"/>
      <c r="FZA795" s="61"/>
      <c r="FZB795" s="61"/>
      <c r="FZC795" s="61"/>
      <c r="FZD795" s="61"/>
      <c r="FZE795" s="61"/>
      <c r="FZF795" s="61"/>
      <c r="FZG795" s="61"/>
      <c r="FZH795" s="61"/>
      <c r="FZI795" s="61"/>
      <c r="FZJ795" s="61"/>
      <c r="FZK795" s="61"/>
      <c r="FZL795" s="61"/>
      <c r="FZM795" s="61"/>
      <c r="FZN795" s="61"/>
      <c r="FZO795" s="61"/>
      <c r="FZP795" s="61"/>
      <c r="FZQ795" s="61"/>
      <c r="FZR795" s="61"/>
      <c r="FZS795" s="61"/>
      <c r="FZT795" s="61"/>
      <c r="FZU795" s="61"/>
      <c r="FZV795" s="61"/>
      <c r="FZW795" s="61"/>
      <c r="FZX795" s="61"/>
      <c r="FZY795" s="61"/>
      <c r="FZZ795" s="61"/>
      <c r="GAA795" s="61"/>
      <c r="GAB795" s="61"/>
      <c r="GAC795" s="61"/>
      <c r="GAD795" s="61"/>
      <c r="GAE795" s="61"/>
      <c r="GAF795" s="61"/>
      <c r="GAG795" s="61"/>
      <c r="GAH795" s="61"/>
      <c r="GAI795" s="61"/>
      <c r="GAJ795" s="61"/>
      <c r="GAK795" s="61"/>
      <c r="GAL795" s="61"/>
      <c r="GAM795" s="61"/>
      <c r="GAN795" s="61"/>
      <c r="GAO795" s="61"/>
      <c r="GAP795" s="61"/>
      <c r="GAQ795" s="61"/>
      <c r="GAR795" s="61"/>
      <c r="GAS795" s="61"/>
      <c r="GAT795" s="61"/>
      <c r="GAU795" s="61"/>
      <c r="GAV795" s="61"/>
      <c r="GAW795" s="61"/>
      <c r="GAX795" s="61"/>
      <c r="GAY795" s="61"/>
      <c r="GAZ795" s="61"/>
      <c r="GBA795" s="61"/>
      <c r="GBB795" s="61"/>
      <c r="GBC795" s="61"/>
      <c r="GBD795" s="61"/>
      <c r="GBE795" s="61"/>
      <c r="GBF795" s="61"/>
      <c r="GBG795" s="61"/>
      <c r="GBH795" s="61"/>
      <c r="GBI795" s="61"/>
      <c r="GBJ795" s="61"/>
      <c r="GBK795" s="61"/>
      <c r="GBL795" s="61"/>
      <c r="GBM795" s="61"/>
      <c r="GBN795" s="61"/>
      <c r="GBO795" s="61"/>
      <c r="GBP795" s="61"/>
      <c r="GBQ795" s="61"/>
      <c r="GBR795" s="61"/>
      <c r="GBS795" s="61"/>
      <c r="GBT795" s="61"/>
      <c r="GBU795" s="61"/>
      <c r="GBV795" s="61"/>
      <c r="GBW795" s="61"/>
      <c r="GBX795" s="61"/>
      <c r="GBY795" s="61"/>
      <c r="GBZ795" s="61"/>
      <c r="GCA795" s="61"/>
      <c r="GCB795" s="61"/>
      <c r="GCC795" s="61"/>
      <c r="GCD795" s="61"/>
      <c r="GCE795" s="61"/>
      <c r="GCF795" s="61"/>
      <c r="GCG795" s="61"/>
      <c r="GCH795" s="61"/>
      <c r="GCI795" s="61"/>
      <c r="GCJ795" s="61"/>
      <c r="GCK795" s="61"/>
      <c r="GCL795" s="61"/>
      <c r="GCM795" s="61"/>
      <c r="GCN795" s="61"/>
      <c r="GCO795" s="61"/>
      <c r="GCP795" s="61"/>
      <c r="GCQ795" s="61"/>
      <c r="GCR795" s="61"/>
      <c r="GCS795" s="61"/>
      <c r="GCT795" s="61"/>
      <c r="GCU795" s="61"/>
      <c r="GCV795" s="61"/>
      <c r="GCW795" s="61"/>
      <c r="GCX795" s="61"/>
      <c r="GCY795" s="61"/>
      <c r="GCZ795" s="61"/>
      <c r="GDA795" s="61"/>
      <c r="GDB795" s="61"/>
      <c r="GDC795" s="61"/>
      <c r="GDD795" s="61"/>
      <c r="GDE795" s="61"/>
      <c r="GDF795" s="61"/>
      <c r="GDG795" s="61"/>
      <c r="GDH795" s="61"/>
      <c r="GDI795" s="61"/>
      <c r="GDJ795" s="61"/>
      <c r="GDK795" s="61"/>
      <c r="GDL795" s="61"/>
      <c r="GDM795" s="61"/>
      <c r="GDN795" s="61"/>
      <c r="GDO795" s="61"/>
      <c r="GDP795" s="61"/>
      <c r="GDQ795" s="61"/>
      <c r="GDR795" s="61"/>
      <c r="GDS795" s="61"/>
      <c r="GDT795" s="61"/>
      <c r="GDU795" s="61"/>
      <c r="GDV795" s="61"/>
      <c r="GDW795" s="61"/>
      <c r="GDX795" s="61"/>
      <c r="GDY795" s="61"/>
      <c r="GDZ795" s="61"/>
      <c r="GEA795" s="61"/>
      <c r="GEB795" s="61"/>
      <c r="GEC795" s="61"/>
      <c r="GED795" s="61"/>
      <c r="GEE795" s="61"/>
      <c r="GEF795" s="61"/>
      <c r="GEG795" s="61"/>
      <c r="GEH795" s="61"/>
      <c r="GEI795" s="61"/>
      <c r="GEJ795" s="61"/>
      <c r="GEK795" s="61"/>
      <c r="GEL795" s="61"/>
      <c r="GEM795" s="61"/>
      <c r="GEN795" s="61"/>
      <c r="GEO795" s="61"/>
      <c r="GEP795" s="61"/>
      <c r="GEQ795" s="61"/>
      <c r="GER795" s="61"/>
      <c r="GES795" s="61"/>
      <c r="GET795" s="61"/>
      <c r="GEU795" s="61"/>
      <c r="GEV795" s="61"/>
      <c r="GEW795" s="61"/>
      <c r="GEX795" s="61"/>
      <c r="GEY795" s="61"/>
      <c r="GEZ795" s="61"/>
      <c r="GFA795" s="61"/>
      <c r="GFB795" s="61"/>
      <c r="GFC795" s="61"/>
      <c r="GFD795" s="61"/>
      <c r="GFE795" s="61"/>
      <c r="GFF795" s="61"/>
      <c r="GFG795" s="61"/>
      <c r="GFH795" s="61"/>
      <c r="GFI795" s="61"/>
      <c r="GFJ795" s="61"/>
      <c r="GFK795" s="61"/>
      <c r="GFL795" s="61"/>
      <c r="GFM795" s="61"/>
      <c r="GFN795" s="61"/>
      <c r="GFO795" s="61"/>
      <c r="GFP795" s="61"/>
      <c r="GFQ795" s="61"/>
      <c r="GFR795" s="61"/>
      <c r="GFS795" s="61"/>
      <c r="GFT795" s="61"/>
      <c r="GFU795" s="61"/>
      <c r="GFV795" s="61"/>
      <c r="GFW795" s="61"/>
      <c r="GFX795" s="61"/>
      <c r="GFY795" s="61"/>
      <c r="GFZ795" s="61"/>
      <c r="GGA795" s="61"/>
      <c r="GGB795" s="61"/>
      <c r="GGC795" s="61"/>
      <c r="GGD795" s="61"/>
      <c r="GGE795" s="61"/>
      <c r="GGF795" s="61"/>
      <c r="GGG795" s="61"/>
      <c r="GGH795" s="61"/>
      <c r="GGI795" s="61"/>
      <c r="GGJ795" s="61"/>
      <c r="GGK795" s="61"/>
      <c r="GGL795" s="61"/>
      <c r="GGM795" s="61"/>
      <c r="GGN795" s="61"/>
      <c r="GGO795" s="61"/>
      <c r="GGP795" s="61"/>
      <c r="GGQ795" s="61"/>
      <c r="GGR795" s="61"/>
      <c r="GGS795" s="61"/>
      <c r="GGT795" s="61"/>
      <c r="GGU795" s="61"/>
      <c r="GGV795" s="61"/>
      <c r="GGW795" s="61"/>
      <c r="GGX795" s="61"/>
      <c r="GGY795" s="61"/>
      <c r="GGZ795" s="61"/>
      <c r="GHA795" s="61"/>
      <c r="GHB795" s="61"/>
      <c r="GHC795" s="61"/>
      <c r="GHD795" s="61"/>
      <c r="GHE795" s="61"/>
      <c r="GHF795" s="61"/>
      <c r="GHG795" s="61"/>
      <c r="GHH795" s="61"/>
      <c r="GHI795" s="61"/>
      <c r="GHJ795" s="61"/>
      <c r="GHK795" s="61"/>
      <c r="GHL795" s="61"/>
      <c r="GHM795" s="61"/>
      <c r="GHN795" s="61"/>
      <c r="GHO795" s="61"/>
      <c r="GHP795" s="61"/>
      <c r="GHQ795" s="61"/>
      <c r="GHR795" s="61"/>
      <c r="GHS795" s="61"/>
      <c r="GHT795" s="61"/>
      <c r="GHU795" s="61"/>
      <c r="GHV795" s="61"/>
      <c r="GHW795" s="61"/>
      <c r="GHX795" s="61"/>
      <c r="GHY795" s="61"/>
      <c r="GHZ795" s="61"/>
      <c r="GIA795" s="61"/>
      <c r="GIB795" s="61"/>
      <c r="GIC795" s="61"/>
      <c r="GID795" s="61"/>
      <c r="GIE795" s="61"/>
      <c r="GIF795" s="61"/>
      <c r="GIG795" s="61"/>
      <c r="GIH795" s="61"/>
      <c r="GII795" s="61"/>
      <c r="GIJ795" s="61"/>
      <c r="GIK795" s="61"/>
      <c r="GIL795" s="61"/>
      <c r="GIM795" s="61"/>
      <c r="GIN795" s="61"/>
      <c r="GIO795" s="61"/>
      <c r="GIP795" s="61"/>
      <c r="GIQ795" s="61"/>
      <c r="GIR795" s="61"/>
      <c r="GIS795" s="61"/>
      <c r="GIT795" s="61"/>
      <c r="GIU795" s="61"/>
      <c r="GIV795" s="61"/>
      <c r="GIW795" s="61"/>
      <c r="GIX795" s="61"/>
      <c r="GIY795" s="61"/>
      <c r="GIZ795" s="61"/>
      <c r="GJA795" s="61"/>
      <c r="GJB795" s="61"/>
      <c r="GJC795" s="61"/>
      <c r="GJD795" s="61"/>
      <c r="GJE795" s="61"/>
      <c r="GJF795" s="61"/>
      <c r="GJG795" s="61"/>
      <c r="GJH795" s="61"/>
      <c r="GJI795" s="61"/>
      <c r="GJJ795" s="61"/>
      <c r="GJK795" s="61"/>
      <c r="GJL795" s="61"/>
      <c r="GJM795" s="61"/>
      <c r="GJN795" s="61"/>
      <c r="GJO795" s="61"/>
      <c r="GJP795" s="61"/>
      <c r="GJQ795" s="61"/>
      <c r="GJR795" s="61"/>
      <c r="GJS795" s="61"/>
      <c r="GJT795" s="61"/>
      <c r="GJU795" s="61"/>
      <c r="GJV795" s="61"/>
      <c r="GJW795" s="61"/>
      <c r="GJX795" s="61"/>
      <c r="GJY795" s="61"/>
      <c r="GJZ795" s="61"/>
      <c r="GKA795" s="61"/>
      <c r="GKB795" s="61"/>
      <c r="GKC795" s="61"/>
      <c r="GKD795" s="61"/>
      <c r="GKE795" s="61"/>
      <c r="GKF795" s="61"/>
      <c r="GKG795" s="61"/>
      <c r="GKH795" s="61"/>
      <c r="GKI795" s="61"/>
      <c r="GKJ795" s="61"/>
      <c r="GKK795" s="61"/>
      <c r="GKL795" s="61"/>
      <c r="GKM795" s="61"/>
      <c r="GKN795" s="61"/>
      <c r="GKO795" s="61"/>
      <c r="GKP795" s="61"/>
      <c r="GKQ795" s="61"/>
      <c r="GKR795" s="61"/>
      <c r="GKS795" s="61"/>
      <c r="GKT795" s="61"/>
      <c r="GKU795" s="61"/>
      <c r="GKV795" s="61"/>
      <c r="GKW795" s="61"/>
      <c r="GKX795" s="61"/>
      <c r="GKY795" s="61"/>
      <c r="GKZ795" s="61"/>
      <c r="GLA795" s="61"/>
      <c r="GLB795" s="61"/>
      <c r="GLC795" s="61"/>
      <c r="GLD795" s="61"/>
      <c r="GLE795" s="61"/>
      <c r="GLF795" s="61"/>
      <c r="GLG795" s="61"/>
      <c r="GLH795" s="61"/>
      <c r="GLI795" s="61"/>
      <c r="GLJ795" s="61"/>
      <c r="GLK795" s="61"/>
      <c r="GLL795" s="61"/>
      <c r="GLM795" s="61"/>
      <c r="GLN795" s="61"/>
      <c r="GLO795" s="61"/>
      <c r="GLP795" s="61"/>
      <c r="GLQ795" s="61"/>
      <c r="GLR795" s="61"/>
      <c r="GLS795" s="61"/>
      <c r="GLT795" s="61"/>
      <c r="GLU795" s="61"/>
      <c r="GLV795" s="61"/>
      <c r="GLW795" s="61"/>
      <c r="GLX795" s="61"/>
      <c r="GLY795" s="61"/>
      <c r="GLZ795" s="61"/>
      <c r="GMA795" s="61"/>
      <c r="GMB795" s="61"/>
      <c r="GMC795" s="61"/>
      <c r="GMD795" s="61"/>
      <c r="GME795" s="61"/>
      <c r="GMF795" s="61"/>
      <c r="GMG795" s="61"/>
      <c r="GMH795" s="61"/>
      <c r="GMI795" s="61"/>
      <c r="GMJ795" s="61"/>
      <c r="GMK795" s="61"/>
      <c r="GML795" s="61"/>
      <c r="GMM795" s="61"/>
      <c r="GMN795" s="61"/>
      <c r="GMO795" s="61"/>
      <c r="GMP795" s="61"/>
      <c r="GMQ795" s="61"/>
      <c r="GMR795" s="61"/>
      <c r="GMS795" s="61"/>
      <c r="GMT795" s="61"/>
      <c r="GMU795" s="61"/>
      <c r="GMV795" s="61"/>
      <c r="GMW795" s="61"/>
      <c r="GMX795" s="61"/>
      <c r="GMY795" s="61"/>
      <c r="GMZ795" s="61"/>
      <c r="GNA795" s="61"/>
      <c r="GNB795" s="61"/>
      <c r="GNC795" s="61"/>
      <c r="GND795" s="61"/>
      <c r="GNE795" s="61"/>
      <c r="GNF795" s="61"/>
      <c r="GNG795" s="61"/>
      <c r="GNH795" s="61"/>
      <c r="GNI795" s="61"/>
      <c r="GNJ795" s="61"/>
      <c r="GNK795" s="61"/>
      <c r="GNL795" s="61"/>
      <c r="GNM795" s="61"/>
      <c r="GNN795" s="61"/>
      <c r="GNO795" s="61"/>
      <c r="GNP795" s="61"/>
      <c r="GNQ795" s="61"/>
      <c r="GNR795" s="61"/>
      <c r="GNS795" s="61"/>
      <c r="GNT795" s="61"/>
      <c r="GNU795" s="61"/>
      <c r="GNV795" s="61"/>
      <c r="GNW795" s="61"/>
      <c r="GNX795" s="61"/>
      <c r="GNY795" s="61"/>
      <c r="GNZ795" s="61"/>
      <c r="GOA795" s="61"/>
      <c r="GOB795" s="61"/>
      <c r="GOC795" s="61"/>
      <c r="GOD795" s="61"/>
      <c r="GOE795" s="61"/>
      <c r="GOF795" s="61"/>
      <c r="GOG795" s="61"/>
      <c r="GOH795" s="61"/>
      <c r="GOI795" s="61"/>
      <c r="GOJ795" s="61"/>
      <c r="GOK795" s="61"/>
      <c r="GOL795" s="61"/>
      <c r="GOM795" s="61"/>
      <c r="GON795" s="61"/>
      <c r="GOO795" s="61"/>
      <c r="GOP795" s="61"/>
      <c r="GOQ795" s="61"/>
      <c r="GOR795" s="61"/>
      <c r="GOS795" s="61"/>
      <c r="GOT795" s="61"/>
      <c r="GOU795" s="61"/>
      <c r="GOV795" s="61"/>
      <c r="GOW795" s="61"/>
      <c r="GOX795" s="61"/>
      <c r="GOY795" s="61"/>
      <c r="GOZ795" s="61"/>
      <c r="GPA795" s="61"/>
      <c r="GPB795" s="61"/>
      <c r="GPC795" s="61"/>
      <c r="GPD795" s="61"/>
      <c r="GPE795" s="61"/>
      <c r="GPF795" s="61"/>
      <c r="GPG795" s="61"/>
      <c r="GPH795" s="61"/>
      <c r="GPI795" s="61"/>
      <c r="GPJ795" s="61"/>
      <c r="GPK795" s="61"/>
      <c r="GPL795" s="61"/>
      <c r="GPM795" s="61"/>
      <c r="GPN795" s="61"/>
      <c r="GPO795" s="61"/>
      <c r="GPP795" s="61"/>
      <c r="GPQ795" s="61"/>
      <c r="GPR795" s="61"/>
      <c r="GPS795" s="61"/>
      <c r="GPT795" s="61"/>
      <c r="GPU795" s="61"/>
      <c r="GPV795" s="61"/>
      <c r="GPW795" s="61"/>
      <c r="GPX795" s="61"/>
      <c r="GPY795" s="61"/>
      <c r="GPZ795" s="61"/>
      <c r="GQA795" s="61"/>
      <c r="GQB795" s="61"/>
      <c r="GQC795" s="61"/>
      <c r="GQD795" s="61"/>
      <c r="GQE795" s="61"/>
      <c r="GQF795" s="61"/>
      <c r="GQG795" s="61"/>
      <c r="GQH795" s="61"/>
      <c r="GQI795" s="61"/>
      <c r="GQJ795" s="61"/>
      <c r="GQK795" s="61"/>
      <c r="GQL795" s="61"/>
      <c r="GQM795" s="61"/>
      <c r="GQN795" s="61"/>
      <c r="GQO795" s="61"/>
      <c r="GQP795" s="61"/>
      <c r="GQQ795" s="61"/>
      <c r="GQR795" s="61"/>
      <c r="GQS795" s="61"/>
      <c r="GQT795" s="61"/>
      <c r="GQU795" s="61"/>
      <c r="GQV795" s="61"/>
      <c r="GQW795" s="61"/>
      <c r="GQX795" s="61"/>
      <c r="GQY795" s="61"/>
      <c r="GQZ795" s="61"/>
      <c r="GRA795" s="61"/>
      <c r="GRB795" s="61"/>
      <c r="GRC795" s="61"/>
      <c r="GRD795" s="61"/>
      <c r="GRE795" s="61"/>
      <c r="GRF795" s="61"/>
      <c r="GRG795" s="61"/>
      <c r="GRH795" s="61"/>
      <c r="GRI795" s="61"/>
      <c r="GRJ795" s="61"/>
      <c r="GRK795" s="61"/>
      <c r="GRL795" s="61"/>
      <c r="GRM795" s="61"/>
      <c r="GRN795" s="61"/>
      <c r="GRO795" s="61"/>
      <c r="GRP795" s="61"/>
      <c r="GRQ795" s="61"/>
      <c r="GRR795" s="61"/>
      <c r="GRS795" s="61"/>
      <c r="GRT795" s="61"/>
      <c r="GRU795" s="61"/>
      <c r="GRV795" s="61"/>
      <c r="GRW795" s="61"/>
      <c r="GRX795" s="61"/>
      <c r="GRY795" s="61"/>
      <c r="GRZ795" s="61"/>
      <c r="GSA795" s="61"/>
      <c r="GSB795" s="61"/>
      <c r="GSC795" s="61"/>
      <c r="GSD795" s="61"/>
      <c r="GSE795" s="61"/>
      <c r="GSF795" s="61"/>
      <c r="GSG795" s="61"/>
      <c r="GSH795" s="61"/>
      <c r="GSI795" s="61"/>
      <c r="GSJ795" s="61"/>
      <c r="GSK795" s="61"/>
      <c r="GSL795" s="61"/>
      <c r="GSM795" s="61"/>
      <c r="GSN795" s="61"/>
      <c r="GSO795" s="61"/>
      <c r="GSP795" s="61"/>
      <c r="GSQ795" s="61"/>
      <c r="GSR795" s="61"/>
      <c r="GSS795" s="61"/>
      <c r="GST795" s="61"/>
      <c r="GSU795" s="61"/>
      <c r="GSV795" s="61"/>
      <c r="GSW795" s="61"/>
      <c r="GSX795" s="61"/>
      <c r="GSY795" s="61"/>
      <c r="GSZ795" s="61"/>
      <c r="GTA795" s="61"/>
      <c r="GTB795" s="61"/>
      <c r="GTC795" s="61"/>
      <c r="GTD795" s="61"/>
      <c r="GTE795" s="61"/>
      <c r="GTF795" s="61"/>
      <c r="GTG795" s="61"/>
      <c r="GTH795" s="61"/>
      <c r="GTI795" s="61"/>
      <c r="GTJ795" s="61"/>
      <c r="GTK795" s="61"/>
      <c r="GTL795" s="61"/>
      <c r="GTM795" s="61"/>
      <c r="GTN795" s="61"/>
      <c r="GTO795" s="61"/>
      <c r="GTP795" s="61"/>
      <c r="GTQ795" s="61"/>
      <c r="GTR795" s="61"/>
      <c r="GTS795" s="61"/>
      <c r="GTT795" s="61"/>
      <c r="GTU795" s="61"/>
      <c r="GTV795" s="61"/>
      <c r="GTW795" s="61"/>
      <c r="GTX795" s="61"/>
      <c r="GTY795" s="61"/>
      <c r="GTZ795" s="61"/>
      <c r="GUA795" s="61"/>
      <c r="GUB795" s="61"/>
      <c r="GUC795" s="61"/>
      <c r="GUD795" s="61"/>
      <c r="GUE795" s="61"/>
      <c r="GUF795" s="61"/>
      <c r="GUG795" s="61"/>
      <c r="GUH795" s="61"/>
      <c r="GUI795" s="61"/>
      <c r="GUJ795" s="61"/>
      <c r="GUK795" s="61"/>
      <c r="GUL795" s="61"/>
      <c r="GUM795" s="61"/>
      <c r="GUN795" s="61"/>
      <c r="GUO795" s="61"/>
      <c r="GUP795" s="61"/>
      <c r="GUQ795" s="61"/>
      <c r="GUR795" s="61"/>
      <c r="GUS795" s="61"/>
      <c r="GUT795" s="61"/>
      <c r="GUU795" s="61"/>
      <c r="GUV795" s="61"/>
      <c r="GUW795" s="61"/>
      <c r="GUX795" s="61"/>
      <c r="GUY795" s="61"/>
      <c r="GUZ795" s="61"/>
      <c r="GVA795" s="61"/>
      <c r="GVB795" s="61"/>
      <c r="GVC795" s="61"/>
      <c r="GVD795" s="61"/>
      <c r="GVE795" s="61"/>
      <c r="GVF795" s="61"/>
      <c r="GVG795" s="61"/>
      <c r="GVH795" s="61"/>
      <c r="GVI795" s="61"/>
      <c r="GVJ795" s="61"/>
      <c r="GVK795" s="61"/>
      <c r="GVL795" s="61"/>
      <c r="GVM795" s="61"/>
      <c r="GVN795" s="61"/>
      <c r="GVO795" s="61"/>
      <c r="GVP795" s="61"/>
      <c r="GVQ795" s="61"/>
      <c r="GVR795" s="61"/>
      <c r="GVS795" s="61"/>
      <c r="GVT795" s="61"/>
      <c r="GVU795" s="61"/>
      <c r="GVV795" s="61"/>
      <c r="GVW795" s="61"/>
      <c r="GVX795" s="61"/>
      <c r="GVY795" s="61"/>
      <c r="GVZ795" s="61"/>
      <c r="GWA795" s="61"/>
      <c r="GWB795" s="61"/>
      <c r="GWC795" s="61"/>
      <c r="GWD795" s="61"/>
      <c r="GWE795" s="61"/>
      <c r="GWF795" s="61"/>
      <c r="GWG795" s="61"/>
      <c r="GWH795" s="61"/>
      <c r="GWI795" s="61"/>
      <c r="GWJ795" s="61"/>
      <c r="GWK795" s="61"/>
      <c r="GWL795" s="61"/>
      <c r="GWM795" s="61"/>
      <c r="GWN795" s="61"/>
      <c r="GWO795" s="61"/>
      <c r="GWP795" s="61"/>
      <c r="GWQ795" s="61"/>
      <c r="GWR795" s="61"/>
      <c r="GWS795" s="61"/>
      <c r="GWT795" s="61"/>
      <c r="GWU795" s="61"/>
      <c r="GWV795" s="61"/>
      <c r="GWW795" s="61"/>
      <c r="GWX795" s="61"/>
      <c r="GWY795" s="61"/>
      <c r="GWZ795" s="61"/>
      <c r="GXA795" s="61"/>
      <c r="GXB795" s="61"/>
      <c r="GXC795" s="61"/>
      <c r="GXD795" s="61"/>
      <c r="GXE795" s="61"/>
      <c r="GXF795" s="61"/>
      <c r="GXG795" s="61"/>
      <c r="GXH795" s="61"/>
      <c r="GXI795" s="61"/>
      <c r="GXJ795" s="61"/>
      <c r="GXK795" s="61"/>
      <c r="GXL795" s="61"/>
      <c r="GXM795" s="61"/>
      <c r="GXN795" s="61"/>
      <c r="GXO795" s="61"/>
      <c r="GXP795" s="61"/>
      <c r="GXQ795" s="61"/>
      <c r="GXR795" s="61"/>
      <c r="GXS795" s="61"/>
      <c r="GXT795" s="61"/>
      <c r="GXU795" s="61"/>
      <c r="GXV795" s="61"/>
      <c r="GXW795" s="61"/>
      <c r="GXX795" s="61"/>
      <c r="GXY795" s="61"/>
      <c r="GXZ795" s="61"/>
      <c r="GYA795" s="61"/>
      <c r="GYB795" s="61"/>
      <c r="GYC795" s="61"/>
      <c r="GYD795" s="61"/>
      <c r="GYE795" s="61"/>
      <c r="GYF795" s="61"/>
      <c r="GYG795" s="61"/>
      <c r="GYH795" s="61"/>
      <c r="GYI795" s="61"/>
      <c r="GYJ795" s="61"/>
      <c r="GYK795" s="61"/>
      <c r="GYL795" s="61"/>
      <c r="GYM795" s="61"/>
      <c r="GYN795" s="61"/>
      <c r="GYO795" s="61"/>
      <c r="GYP795" s="61"/>
      <c r="GYQ795" s="61"/>
      <c r="GYR795" s="61"/>
      <c r="GYS795" s="61"/>
      <c r="GYT795" s="61"/>
      <c r="GYU795" s="61"/>
      <c r="GYV795" s="61"/>
      <c r="GYW795" s="61"/>
      <c r="GYX795" s="61"/>
      <c r="GYY795" s="61"/>
      <c r="GYZ795" s="61"/>
      <c r="GZA795" s="61"/>
      <c r="GZB795" s="61"/>
      <c r="GZC795" s="61"/>
      <c r="GZD795" s="61"/>
      <c r="GZE795" s="61"/>
      <c r="GZF795" s="61"/>
      <c r="GZG795" s="61"/>
      <c r="GZH795" s="61"/>
      <c r="GZI795" s="61"/>
      <c r="GZJ795" s="61"/>
      <c r="GZK795" s="61"/>
      <c r="GZL795" s="61"/>
      <c r="GZM795" s="61"/>
      <c r="GZN795" s="61"/>
      <c r="GZO795" s="61"/>
      <c r="GZP795" s="61"/>
      <c r="GZQ795" s="61"/>
      <c r="GZR795" s="61"/>
      <c r="GZS795" s="61"/>
      <c r="GZT795" s="61"/>
      <c r="GZU795" s="61"/>
      <c r="GZV795" s="61"/>
      <c r="GZW795" s="61"/>
      <c r="GZX795" s="61"/>
      <c r="GZY795" s="61"/>
      <c r="GZZ795" s="61"/>
      <c r="HAA795" s="61"/>
      <c r="HAB795" s="61"/>
      <c r="HAC795" s="61"/>
      <c r="HAD795" s="61"/>
      <c r="HAE795" s="61"/>
      <c r="HAF795" s="61"/>
      <c r="HAG795" s="61"/>
      <c r="HAH795" s="61"/>
      <c r="HAI795" s="61"/>
      <c r="HAJ795" s="61"/>
      <c r="HAK795" s="61"/>
      <c r="HAL795" s="61"/>
      <c r="HAM795" s="61"/>
      <c r="HAN795" s="61"/>
      <c r="HAO795" s="61"/>
      <c r="HAP795" s="61"/>
      <c r="HAQ795" s="61"/>
      <c r="HAR795" s="61"/>
      <c r="HAS795" s="61"/>
      <c r="HAT795" s="61"/>
      <c r="HAU795" s="61"/>
      <c r="HAV795" s="61"/>
      <c r="HAW795" s="61"/>
      <c r="HAX795" s="61"/>
      <c r="HAY795" s="61"/>
      <c r="HAZ795" s="61"/>
      <c r="HBA795" s="61"/>
      <c r="HBB795" s="61"/>
      <c r="HBC795" s="61"/>
      <c r="HBD795" s="61"/>
      <c r="HBE795" s="61"/>
      <c r="HBF795" s="61"/>
      <c r="HBG795" s="61"/>
      <c r="HBH795" s="61"/>
      <c r="HBI795" s="61"/>
      <c r="HBJ795" s="61"/>
      <c r="HBK795" s="61"/>
      <c r="HBL795" s="61"/>
      <c r="HBM795" s="61"/>
      <c r="HBN795" s="61"/>
      <c r="HBO795" s="61"/>
      <c r="HBP795" s="61"/>
      <c r="HBQ795" s="61"/>
      <c r="HBR795" s="61"/>
      <c r="HBS795" s="61"/>
      <c r="HBT795" s="61"/>
      <c r="HBU795" s="61"/>
      <c r="HBV795" s="61"/>
      <c r="HBW795" s="61"/>
      <c r="HBX795" s="61"/>
      <c r="HBY795" s="61"/>
      <c r="HBZ795" s="61"/>
      <c r="HCA795" s="61"/>
      <c r="HCB795" s="61"/>
      <c r="HCC795" s="61"/>
      <c r="HCD795" s="61"/>
      <c r="HCE795" s="61"/>
      <c r="HCF795" s="61"/>
      <c r="HCG795" s="61"/>
      <c r="HCH795" s="61"/>
      <c r="HCI795" s="61"/>
      <c r="HCJ795" s="61"/>
      <c r="HCK795" s="61"/>
      <c r="HCL795" s="61"/>
      <c r="HCM795" s="61"/>
      <c r="HCN795" s="61"/>
      <c r="HCO795" s="61"/>
      <c r="HCP795" s="61"/>
      <c r="HCQ795" s="61"/>
      <c r="HCR795" s="61"/>
      <c r="HCS795" s="61"/>
      <c r="HCT795" s="61"/>
      <c r="HCU795" s="61"/>
      <c r="HCV795" s="61"/>
      <c r="HCW795" s="61"/>
      <c r="HCX795" s="61"/>
      <c r="HCY795" s="61"/>
      <c r="HCZ795" s="61"/>
      <c r="HDA795" s="61"/>
      <c r="HDB795" s="61"/>
      <c r="HDC795" s="61"/>
      <c r="HDD795" s="61"/>
      <c r="HDE795" s="61"/>
      <c r="HDF795" s="61"/>
      <c r="HDG795" s="61"/>
      <c r="HDH795" s="61"/>
      <c r="HDI795" s="61"/>
      <c r="HDJ795" s="61"/>
      <c r="HDK795" s="61"/>
      <c r="HDL795" s="61"/>
      <c r="HDM795" s="61"/>
      <c r="HDN795" s="61"/>
      <c r="HDO795" s="61"/>
      <c r="HDP795" s="61"/>
      <c r="HDQ795" s="61"/>
      <c r="HDR795" s="61"/>
      <c r="HDS795" s="61"/>
      <c r="HDT795" s="61"/>
      <c r="HDU795" s="61"/>
      <c r="HDV795" s="61"/>
      <c r="HDW795" s="61"/>
      <c r="HDX795" s="61"/>
      <c r="HDY795" s="61"/>
      <c r="HDZ795" s="61"/>
      <c r="HEA795" s="61"/>
      <c r="HEB795" s="61"/>
      <c r="HEC795" s="61"/>
      <c r="HED795" s="61"/>
      <c r="HEE795" s="61"/>
      <c r="HEF795" s="61"/>
      <c r="HEG795" s="61"/>
      <c r="HEH795" s="61"/>
      <c r="HEI795" s="61"/>
      <c r="HEJ795" s="61"/>
      <c r="HEK795" s="61"/>
      <c r="HEL795" s="61"/>
      <c r="HEM795" s="61"/>
      <c r="HEN795" s="61"/>
      <c r="HEO795" s="61"/>
      <c r="HEP795" s="61"/>
      <c r="HEQ795" s="61"/>
      <c r="HER795" s="61"/>
      <c r="HES795" s="61"/>
      <c r="HET795" s="61"/>
      <c r="HEU795" s="61"/>
      <c r="HEV795" s="61"/>
      <c r="HEW795" s="61"/>
      <c r="HEX795" s="61"/>
      <c r="HEY795" s="61"/>
      <c r="HEZ795" s="61"/>
      <c r="HFA795" s="61"/>
      <c r="HFB795" s="61"/>
      <c r="HFC795" s="61"/>
      <c r="HFD795" s="61"/>
      <c r="HFE795" s="61"/>
      <c r="HFF795" s="61"/>
      <c r="HFG795" s="61"/>
      <c r="HFH795" s="61"/>
      <c r="HFI795" s="61"/>
      <c r="HFJ795" s="61"/>
      <c r="HFK795" s="61"/>
      <c r="HFL795" s="61"/>
      <c r="HFM795" s="61"/>
      <c r="HFN795" s="61"/>
      <c r="HFO795" s="61"/>
      <c r="HFP795" s="61"/>
      <c r="HFQ795" s="61"/>
      <c r="HFR795" s="61"/>
      <c r="HFS795" s="61"/>
      <c r="HFT795" s="61"/>
      <c r="HFU795" s="61"/>
      <c r="HFV795" s="61"/>
      <c r="HFW795" s="61"/>
      <c r="HFX795" s="61"/>
      <c r="HFY795" s="61"/>
      <c r="HFZ795" s="61"/>
      <c r="HGA795" s="61"/>
      <c r="HGB795" s="61"/>
      <c r="HGC795" s="61"/>
      <c r="HGD795" s="61"/>
      <c r="HGE795" s="61"/>
      <c r="HGF795" s="61"/>
      <c r="HGG795" s="61"/>
      <c r="HGH795" s="61"/>
      <c r="HGI795" s="61"/>
      <c r="HGJ795" s="61"/>
      <c r="HGK795" s="61"/>
      <c r="HGL795" s="61"/>
      <c r="HGM795" s="61"/>
      <c r="HGN795" s="61"/>
      <c r="HGO795" s="61"/>
      <c r="HGP795" s="61"/>
      <c r="HGQ795" s="61"/>
      <c r="HGR795" s="61"/>
      <c r="HGS795" s="61"/>
      <c r="HGT795" s="61"/>
      <c r="HGU795" s="61"/>
      <c r="HGV795" s="61"/>
      <c r="HGW795" s="61"/>
      <c r="HGX795" s="61"/>
      <c r="HGY795" s="61"/>
      <c r="HGZ795" s="61"/>
      <c r="HHA795" s="61"/>
      <c r="HHB795" s="61"/>
      <c r="HHC795" s="61"/>
      <c r="HHD795" s="61"/>
      <c r="HHE795" s="61"/>
      <c r="HHF795" s="61"/>
      <c r="HHG795" s="61"/>
      <c r="HHH795" s="61"/>
      <c r="HHI795" s="61"/>
      <c r="HHJ795" s="61"/>
      <c r="HHK795" s="61"/>
      <c r="HHL795" s="61"/>
      <c r="HHM795" s="61"/>
      <c r="HHN795" s="61"/>
      <c r="HHO795" s="61"/>
      <c r="HHP795" s="61"/>
      <c r="HHQ795" s="61"/>
      <c r="HHR795" s="61"/>
      <c r="HHS795" s="61"/>
      <c r="HHT795" s="61"/>
      <c r="HHU795" s="61"/>
      <c r="HHV795" s="61"/>
      <c r="HHW795" s="61"/>
      <c r="HHX795" s="61"/>
      <c r="HHY795" s="61"/>
      <c r="HHZ795" s="61"/>
      <c r="HIA795" s="61"/>
      <c r="HIB795" s="61"/>
      <c r="HIC795" s="61"/>
      <c r="HID795" s="61"/>
      <c r="HIE795" s="61"/>
      <c r="HIF795" s="61"/>
      <c r="HIG795" s="61"/>
      <c r="HIH795" s="61"/>
      <c r="HII795" s="61"/>
      <c r="HIJ795" s="61"/>
      <c r="HIK795" s="61"/>
      <c r="HIL795" s="61"/>
      <c r="HIM795" s="61"/>
      <c r="HIN795" s="61"/>
      <c r="HIO795" s="61"/>
      <c r="HIP795" s="61"/>
      <c r="HIQ795" s="61"/>
      <c r="HIR795" s="61"/>
      <c r="HIS795" s="61"/>
      <c r="HIT795" s="61"/>
      <c r="HIU795" s="61"/>
      <c r="HIV795" s="61"/>
      <c r="HIW795" s="61"/>
      <c r="HIX795" s="61"/>
      <c r="HIY795" s="61"/>
      <c r="HIZ795" s="61"/>
      <c r="HJA795" s="61"/>
      <c r="HJB795" s="61"/>
      <c r="HJC795" s="61"/>
      <c r="HJD795" s="61"/>
      <c r="HJE795" s="61"/>
      <c r="HJF795" s="61"/>
      <c r="HJG795" s="61"/>
      <c r="HJH795" s="61"/>
      <c r="HJI795" s="61"/>
      <c r="HJJ795" s="61"/>
      <c r="HJK795" s="61"/>
      <c r="HJL795" s="61"/>
      <c r="HJM795" s="61"/>
      <c r="HJN795" s="61"/>
      <c r="HJO795" s="61"/>
      <c r="HJP795" s="61"/>
      <c r="HJQ795" s="61"/>
      <c r="HJR795" s="61"/>
      <c r="HJS795" s="61"/>
      <c r="HJT795" s="61"/>
      <c r="HJU795" s="61"/>
      <c r="HJV795" s="61"/>
      <c r="HJW795" s="61"/>
      <c r="HJX795" s="61"/>
      <c r="HJY795" s="61"/>
      <c r="HJZ795" s="61"/>
      <c r="HKA795" s="61"/>
      <c r="HKB795" s="61"/>
      <c r="HKC795" s="61"/>
      <c r="HKD795" s="61"/>
      <c r="HKE795" s="61"/>
      <c r="HKF795" s="61"/>
      <c r="HKG795" s="61"/>
      <c r="HKH795" s="61"/>
      <c r="HKI795" s="61"/>
      <c r="HKJ795" s="61"/>
      <c r="HKK795" s="61"/>
      <c r="HKL795" s="61"/>
      <c r="HKM795" s="61"/>
      <c r="HKN795" s="61"/>
      <c r="HKO795" s="61"/>
      <c r="HKP795" s="61"/>
      <c r="HKQ795" s="61"/>
      <c r="HKR795" s="61"/>
      <c r="HKS795" s="61"/>
      <c r="HKT795" s="61"/>
      <c r="HKU795" s="61"/>
      <c r="HKV795" s="61"/>
      <c r="HKW795" s="61"/>
      <c r="HKX795" s="61"/>
      <c r="HKY795" s="61"/>
      <c r="HKZ795" s="61"/>
      <c r="HLA795" s="61"/>
      <c r="HLB795" s="61"/>
      <c r="HLC795" s="61"/>
      <c r="HLD795" s="61"/>
      <c r="HLE795" s="61"/>
      <c r="HLF795" s="61"/>
      <c r="HLG795" s="61"/>
      <c r="HLH795" s="61"/>
      <c r="HLI795" s="61"/>
      <c r="HLJ795" s="61"/>
      <c r="HLK795" s="61"/>
      <c r="HLL795" s="61"/>
      <c r="HLM795" s="61"/>
      <c r="HLN795" s="61"/>
      <c r="HLO795" s="61"/>
      <c r="HLP795" s="61"/>
      <c r="HLQ795" s="61"/>
      <c r="HLR795" s="61"/>
      <c r="HLS795" s="61"/>
      <c r="HLT795" s="61"/>
      <c r="HLU795" s="61"/>
      <c r="HLV795" s="61"/>
      <c r="HLW795" s="61"/>
      <c r="HLX795" s="61"/>
      <c r="HLY795" s="61"/>
      <c r="HLZ795" s="61"/>
      <c r="HMA795" s="61"/>
      <c r="HMB795" s="61"/>
      <c r="HMC795" s="61"/>
      <c r="HMD795" s="61"/>
      <c r="HME795" s="61"/>
      <c r="HMF795" s="61"/>
      <c r="HMG795" s="61"/>
      <c r="HMH795" s="61"/>
      <c r="HMI795" s="61"/>
      <c r="HMJ795" s="61"/>
      <c r="HMK795" s="61"/>
      <c r="HML795" s="61"/>
      <c r="HMM795" s="61"/>
      <c r="HMN795" s="61"/>
      <c r="HMO795" s="61"/>
      <c r="HMP795" s="61"/>
      <c r="HMQ795" s="61"/>
      <c r="HMR795" s="61"/>
      <c r="HMS795" s="61"/>
      <c r="HMT795" s="61"/>
      <c r="HMU795" s="61"/>
      <c r="HMV795" s="61"/>
      <c r="HMW795" s="61"/>
      <c r="HMX795" s="61"/>
      <c r="HMY795" s="61"/>
      <c r="HMZ795" s="61"/>
      <c r="HNA795" s="61"/>
      <c r="HNB795" s="61"/>
      <c r="HNC795" s="61"/>
      <c r="HND795" s="61"/>
      <c r="HNE795" s="61"/>
      <c r="HNF795" s="61"/>
      <c r="HNG795" s="61"/>
      <c r="HNH795" s="61"/>
      <c r="HNI795" s="61"/>
      <c r="HNJ795" s="61"/>
      <c r="HNK795" s="61"/>
      <c r="HNL795" s="61"/>
      <c r="HNM795" s="61"/>
      <c r="HNN795" s="61"/>
      <c r="HNO795" s="61"/>
      <c r="HNP795" s="61"/>
      <c r="HNQ795" s="61"/>
      <c r="HNR795" s="61"/>
      <c r="HNS795" s="61"/>
      <c r="HNT795" s="61"/>
      <c r="HNU795" s="61"/>
      <c r="HNV795" s="61"/>
      <c r="HNW795" s="61"/>
      <c r="HNX795" s="61"/>
      <c r="HNY795" s="61"/>
      <c r="HNZ795" s="61"/>
      <c r="HOA795" s="61"/>
      <c r="HOB795" s="61"/>
      <c r="HOC795" s="61"/>
      <c r="HOD795" s="61"/>
      <c r="HOE795" s="61"/>
      <c r="HOF795" s="61"/>
      <c r="HOG795" s="61"/>
      <c r="HOH795" s="61"/>
      <c r="HOI795" s="61"/>
      <c r="HOJ795" s="61"/>
      <c r="HOK795" s="61"/>
      <c r="HOL795" s="61"/>
      <c r="HOM795" s="61"/>
      <c r="HON795" s="61"/>
      <c r="HOO795" s="61"/>
      <c r="HOP795" s="61"/>
      <c r="HOQ795" s="61"/>
      <c r="HOR795" s="61"/>
      <c r="HOS795" s="61"/>
      <c r="HOT795" s="61"/>
      <c r="HOU795" s="61"/>
      <c r="HOV795" s="61"/>
      <c r="HOW795" s="61"/>
      <c r="HOX795" s="61"/>
      <c r="HOY795" s="61"/>
      <c r="HOZ795" s="61"/>
      <c r="HPA795" s="61"/>
      <c r="HPB795" s="61"/>
      <c r="HPC795" s="61"/>
      <c r="HPD795" s="61"/>
      <c r="HPE795" s="61"/>
      <c r="HPF795" s="61"/>
      <c r="HPG795" s="61"/>
      <c r="HPH795" s="61"/>
      <c r="HPI795" s="61"/>
      <c r="HPJ795" s="61"/>
      <c r="HPK795" s="61"/>
      <c r="HPL795" s="61"/>
      <c r="HPM795" s="61"/>
      <c r="HPN795" s="61"/>
      <c r="HPO795" s="61"/>
      <c r="HPP795" s="61"/>
      <c r="HPQ795" s="61"/>
      <c r="HPR795" s="61"/>
      <c r="HPS795" s="61"/>
      <c r="HPT795" s="61"/>
      <c r="HPU795" s="61"/>
      <c r="HPV795" s="61"/>
      <c r="HPW795" s="61"/>
      <c r="HPX795" s="61"/>
      <c r="HPY795" s="61"/>
      <c r="HPZ795" s="61"/>
      <c r="HQA795" s="61"/>
      <c r="HQB795" s="61"/>
      <c r="HQC795" s="61"/>
      <c r="HQD795" s="61"/>
      <c r="HQE795" s="61"/>
      <c r="HQF795" s="61"/>
      <c r="HQG795" s="61"/>
      <c r="HQH795" s="61"/>
      <c r="HQI795" s="61"/>
      <c r="HQJ795" s="61"/>
      <c r="HQK795" s="61"/>
      <c r="HQL795" s="61"/>
      <c r="HQM795" s="61"/>
      <c r="HQN795" s="61"/>
      <c r="HQO795" s="61"/>
      <c r="HQP795" s="61"/>
      <c r="HQQ795" s="61"/>
      <c r="HQR795" s="61"/>
      <c r="HQS795" s="61"/>
      <c r="HQT795" s="61"/>
      <c r="HQU795" s="61"/>
      <c r="HQV795" s="61"/>
      <c r="HQW795" s="61"/>
      <c r="HQX795" s="61"/>
      <c r="HQY795" s="61"/>
      <c r="HQZ795" s="61"/>
      <c r="HRA795" s="61"/>
      <c r="HRB795" s="61"/>
      <c r="HRC795" s="61"/>
      <c r="HRD795" s="61"/>
      <c r="HRE795" s="61"/>
      <c r="HRF795" s="61"/>
      <c r="HRG795" s="61"/>
      <c r="HRH795" s="61"/>
      <c r="HRI795" s="61"/>
      <c r="HRJ795" s="61"/>
      <c r="HRK795" s="61"/>
      <c r="HRL795" s="61"/>
      <c r="HRM795" s="61"/>
      <c r="HRN795" s="61"/>
      <c r="HRO795" s="61"/>
      <c r="HRP795" s="61"/>
      <c r="HRQ795" s="61"/>
      <c r="HRR795" s="61"/>
      <c r="HRS795" s="61"/>
      <c r="HRT795" s="61"/>
      <c r="HRU795" s="61"/>
      <c r="HRV795" s="61"/>
      <c r="HRW795" s="61"/>
      <c r="HRX795" s="61"/>
      <c r="HRY795" s="61"/>
      <c r="HRZ795" s="61"/>
      <c r="HSA795" s="61"/>
      <c r="HSB795" s="61"/>
      <c r="HSC795" s="61"/>
      <c r="HSD795" s="61"/>
      <c r="HSE795" s="61"/>
      <c r="HSF795" s="61"/>
      <c r="HSG795" s="61"/>
      <c r="HSH795" s="61"/>
      <c r="HSI795" s="61"/>
      <c r="HSJ795" s="61"/>
      <c r="HSK795" s="61"/>
      <c r="HSL795" s="61"/>
      <c r="HSM795" s="61"/>
      <c r="HSN795" s="61"/>
      <c r="HSO795" s="61"/>
      <c r="HSP795" s="61"/>
      <c r="HSQ795" s="61"/>
      <c r="HSR795" s="61"/>
      <c r="HSS795" s="61"/>
      <c r="HST795" s="61"/>
      <c r="HSU795" s="61"/>
      <c r="HSV795" s="61"/>
      <c r="HSW795" s="61"/>
      <c r="HSX795" s="61"/>
      <c r="HSY795" s="61"/>
      <c r="HSZ795" s="61"/>
      <c r="HTA795" s="61"/>
      <c r="HTB795" s="61"/>
      <c r="HTC795" s="61"/>
      <c r="HTD795" s="61"/>
      <c r="HTE795" s="61"/>
      <c r="HTF795" s="61"/>
      <c r="HTG795" s="61"/>
      <c r="HTH795" s="61"/>
      <c r="HTI795" s="61"/>
      <c r="HTJ795" s="61"/>
      <c r="HTK795" s="61"/>
      <c r="HTL795" s="61"/>
      <c r="HTM795" s="61"/>
      <c r="HTN795" s="61"/>
      <c r="HTO795" s="61"/>
      <c r="HTP795" s="61"/>
      <c r="HTQ795" s="61"/>
      <c r="HTR795" s="61"/>
      <c r="HTS795" s="61"/>
      <c r="HTT795" s="61"/>
      <c r="HTU795" s="61"/>
      <c r="HTV795" s="61"/>
      <c r="HTW795" s="61"/>
      <c r="HTX795" s="61"/>
      <c r="HTY795" s="61"/>
      <c r="HTZ795" s="61"/>
      <c r="HUA795" s="61"/>
      <c r="HUB795" s="61"/>
      <c r="HUC795" s="61"/>
      <c r="HUD795" s="61"/>
      <c r="HUE795" s="61"/>
      <c r="HUF795" s="61"/>
      <c r="HUG795" s="61"/>
      <c r="HUH795" s="61"/>
      <c r="HUI795" s="61"/>
      <c r="HUJ795" s="61"/>
      <c r="HUK795" s="61"/>
      <c r="HUL795" s="61"/>
      <c r="HUM795" s="61"/>
      <c r="HUN795" s="61"/>
      <c r="HUO795" s="61"/>
      <c r="HUP795" s="61"/>
      <c r="HUQ795" s="61"/>
      <c r="HUR795" s="61"/>
      <c r="HUS795" s="61"/>
      <c r="HUT795" s="61"/>
      <c r="HUU795" s="61"/>
      <c r="HUV795" s="61"/>
      <c r="HUW795" s="61"/>
      <c r="HUX795" s="61"/>
      <c r="HUY795" s="61"/>
      <c r="HUZ795" s="61"/>
      <c r="HVA795" s="61"/>
      <c r="HVB795" s="61"/>
      <c r="HVC795" s="61"/>
      <c r="HVD795" s="61"/>
      <c r="HVE795" s="61"/>
      <c r="HVF795" s="61"/>
      <c r="HVG795" s="61"/>
      <c r="HVH795" s="61"/>
      <c r="HVI795" s="61"/>
      <c r="HVJ795" s="61"/>
      <c r="HVK795" s="61"/>
      <c r="HVL795" s="61"/>
      <c r="HVM795" s="61"/>
      <c r="HVN795" s="61"/>
      <c r="HVO795" s="61"/>
      <c r="HVP795" s="61"/>
      <c r="HVQ795" s="61"/>
      <c r="HVR795" s="61"/>
      <c r="HVS795" s="61"/>
      <c r="HVT795" s="61"/>
      <c r="HVU795" s="61"/>
      <c r="HVV795" s="61"/>
      <c r="HVW795" s="61"/>
      <c r="HVX795" s="61"/>
      <c r="HVY795" s="61"/>
      <c r="HVZ795" s="61"/>
      <c r="HWA795" s="61"/>
      <c r="HWB795" s="61"/>
      <c r="HWC795" s="61"/>
      <c r="HWD795" s="61"/>
      <c r="HWE795" s="61"/>
      <c r="HWF795" s="61"/>
      <c r="HWG795" s="61"/>
      <c r="HWH795" s="61"/>
      <c r="HWI795" s="61"/>
      <c r="HWJ795" s="61"/>
      <c r="HWK795" s="61"/>
      <c r="HWL795" s="61"/>
      <c r="HWM795" s="61"/>
      <c r="HWN795" s="61"/>
      <c r="HWO795" s="61"/>
      <c r="HWP795" s="61"/>
      <c r="HWQ795" s="61"/>
      <c r="HWR795" s="61"/>
      <c r="HWS795" s="61"/>
      <c r="HWT795" s="61"/>
      <c r="HWU795" s="61"/>
      <c r="HWV795" s="61"/>
      <c r="HWW795" s="61"/>
      <c r="HWX795" s="61"/>
      <c r="HWY795" s="61"/>
      <c r="HWZ795" s="61"/>
      <c r="HXA795" s="61"/>
      <c r="HXB795" s="61"/>
      <c r="HXC795" s="61"/>
      <c r="HXD795" s="61"/>
      <c r="HXE795" s="61"/>
      <c r="HXF795" s="61"/>
      <c r="HXG795" s="61"/>
      <c r="HXH795" s="61"/>
      <c r="HXI795" s="61"/>
      <c r="HXJ795" s="61"/>
      <c r="HXK795" s="61"/>
      <c r="HXL795" s="61"/>
      <c r="HXM795" s="61"/>
      <c r="HXN795" s="61"/>
      <c r="HXO795" s="61"/>
      <c r="HXP795" s="61"/>
      <c r="HXQ795" s="61"/>
      <c r="HXR795" s="61"/>
      <c r="HXS795" s="61"/>
      <c r="HXT795" s="61"/>
      <c r="HXU795" s="61"/>
      <c r="HXV795" s="61"/>
      <c r="HXW795" s="61"/>
      <c r="HXX795" s="61"/>
      <c r="HXY795" s="61"/>
      <c r="HXZ795" s="61"/>
      <c r="HYA795" s="61"/>
      <c r="HYB795" s="61"/>
      <c r="HYC795" s="61"/>
      <c r="HYD795" s="61"/>
      <c r="HYE795" s="61"/>
      <c r="HYF795" s="61"/>
      <c r="HYG795" s="61"/>
      <c r="HYH795" s="61"/>
      <c r="HYI795" s="61"/>
      <c r="HYJ795" s="61"/>
      <c r="HYK795" s="61"/>
      <c r="HYL795" s="61"/>
      <c r="HYM795" s="61"/>
      <c r="HYN795" s="61"/>
      <c r="HYO795" s="61"/>
      <c r="HYP795" s="61"/>
      <c r="HYQ795" s="61"/>
      <c r="HYR795" s="61"/>
      <c r="HYS795" s="61"/>
      <c r="HYT795" s="61"/>
      <c r="HYU795" s="61"/>
      <c r="HYV795" s="61"/>
      <c r="HYW795" s="61"/>
      <c r="HYX795" s="61"/>
      <c r="HYY795" s="61"/>
      <c r="HYZ795" s="61"/>
      <c r="HZA795" s="61"/>
      <c r="HZB795" s="61"/>
      <c r="HZC795" s="61"/>
      <c r="HZD795" s="61"/>
      <c r="HZE795" s="61"/>
      <c r="HZF795" s="61"/>
      <c r="HZG795" s="61"/>
      <c r="HZH795" s="61"/>
      <c r="HZI795" s="61"/>
      <c r="HZJ795" s="61"/>
      <c r="HZK795" s="61"/>
      <c r="HZL795" s="61"/>
      <c r="HZM795" s="61"/>
      <c r="HZN795" s="61"/>
      <c r="HZO795" s="61"/>
      <c r="HZP795" s="61"/>
      <c r="HZQ795" s="61"/>
      <c r="HZR795" s="61"/>
      <c r="HZS795" s="61"/>
      <c r="HZT795" s="61"/>
      <c r="HZU795" s="61"/>
      <c r="HZV795" s="61"/>
      <c r="HZW795" s="61"/>
      <c r="HZX795" s="61"/>
      <c r="HZY795" s="61"/>
      <c r="HZZ795" s="61"/>
      <c r="IAA795" s="61"/>
      <c r="IAB795" s="61"/>
      <c r="IAC795" s="61"/>
      <c r="IAD795" s="61"/>
      <c r="IAE795" s="61"/>
      <c r="IAF795" s="61"/>
      <c r="IAG795" s="61"/>
      <c r="IAH795" s="61"/>
      <c r="IAI795" s="61"/>
      <c r="IAJ795" s="61"/>
      <c r="IAK795" s="61"/>
      <c r="IAL795" s="61"/>
      <c r="IAM795" s="61"/>
      <c r="IAN795" s="61"/>
      <c r="IAO795" s="61"/>
      <c r="IAP795" s="61"/>
      <c r="IAQ795" s="61"/>
      <c r="IAR795" s="61"/>
      <c r="IAS795" s="61"/>
      <c r="IAT795" s="61"/>
      <c r="IAU795" s="61"/>
      <c r="IAV795" s="61"/>
      <c r="IAW795" s="61"/>
      <c r="IAX795" s="61"/>
      <c r="IAY795" s="61"/>
      <c r="IAZ795" s="61"/>
      <c r="IBA795" s="61"/>
      <c r="IBB795" s="61"/>
      <c r="IBC795" s="61"/>
      <c r="IBD795" s="61"/>
      <c r="IBE795" s="61"/>
      <c r="IBF795" s="61"/>
      <c r="IBG795" s="61"/>
      <c r="IBH795" s="61"/>
      <c r="IBI795" s="61"/>
      <c r="IBJ795" s="61"/>
      <c r="IBK795" s="61"/>
      <c r="IBL795" s="61"/>
      <c r="IBM795" s="61"/>
      <c r="IBN795" s="61"/>
      <c r="IBO795" s="61"/>
      <c r="IBP795" s="61"/>
      <c r="IBQ795" s="61"/>
      <c r="IBR795" s="61"/>
      <c r="IBS795" s="61"/>
      <c r="IBT795" s="61"/>
      <c r="IBU795" s="61"/>
      <c r="IBV795" s="61"/>
      <c r="IBW795" s="61"/>
      <c r="IBX795" s="61"/>
      <c r="IBY795" s="61"/>
      <c r="IBZ795" s="61"/>
      <c r="ICA795" s="61"/>
      <c r="ICB795" s="61"/>
      <c r="ICC795" s="61"/>
      <c r="ICD795" s="61"/>
      <c r="ICE795" s="61"/>
      <c r="ICF795" s="61"/>
      <c r="ICG795" s="61"/>
      <c r="ICH795" s="61"/>
      <c r="ICI795" s="61"/>
      <c r="ICJ795" s="61"/>
      <c r="ICK795" s="61"/>
      <c r="ICL795" s="61"/>
      <c r="ICM795" s="61"/>
      <c r="ICN795" s="61"/>
      <c r="ICO795" s="61"/>
      <c r="ICP795" s="61"/>
      <c r="ICQ795" s="61"/>
      <c r="ICR795" s="61"/>
      <c r="ICS795" s="61"/>
      <c r="ICT795" s="61"/>
      <c r="ICU795" s="61"/>
      <c r="ICV795" s="61"/>
      <c r="ICW795" s="61"/>
      <c r="ICX795" s="61"/>
      <c r="ICY795" s="61"/>
      <c r="ICZ795" s="61"/>
      <c r="IDA795" s="61"/>
      <c r="IDB795" s="61"/>
      <c r="IDC795" s="61"/>
      <c r="IDD795" s="61"/>
      <c r="IDE795" s="61"/>
      <c r="IDF795" s="61"/>
      <c r="IDG795" s="61"/>
      <c r="IDH795" s="61"/>
      <c r="IDI795" s="61"/>
      <c r="IDJ795" s="61"/>
      <c r="IDK795" s="61"/>
      <c r="IDL795" s="61"/>
      <c r="IDM795" s="61"/>
      <c r="IDN795" s="61"/>
      <c r="IDO795" s="61"/>
      <c r="IDP795" s="61"/>
      <c r="IDQ795" s="61"/>
      <c r="IDR795" s="61"/>
      <c r="IDS795" s="61"/>
      <c r="IDT795" s="61"/>
      <c r="IDU795" s="61"/>
      <c r="IDV795" s="61"/>
      <c r="IDW795" s="61"/>
      <c r="IDX795" s="61"/>
      <c r="IDY795" s="61"/>
      <c r="IDZ795" s="61"/>
      <c r="IEA795" s="61"/>
      <c r="IEB795" s="61"/>
      <c r="IEC795" s="61"/>
      <c r="IED795" s="61"/>
      <c r="IEE795" s="61"/>
      <c r="IEF795" s="61"/>
      <c r="IEG795" s="61"/>
      <c r="IEH795" s="61"/>
      <c r="IEI795" s="61"/>
      <c r="IEJ795" s="61"/>
      <c r="IEK795" s="61"/>
      <c r="IEL795" s="61"/>
      <c r="IEM795" s="61"/>
      <c r="IEN795" s="61"/>
      <c r="IEO795" s="61"/>
      <c r="IEP795" s="61"/>
      <c r="IEQ795" s="61"/>
      <c r="IER795" s="61"/>
      <c r="IES795" s="61"/>
      <c r="IET795" s="61"/>
      <c r="IEU795" s="61"/>
      <c r="IEV795" s="61"/>
      <c r="IEW795" s="61"/>
      <c r="IEX795" s="61"/>
      <c r="IEY795" s="61"/>
      <c r="IEZ795" s="61"/>
      <c r="IFA795" s="61"/>
      <c r="IFB795" s="61"/>
      <c r="IFC795" s="61"/>
      <c r="IFD795" s="61"/>
      <c r="IFE795" s="61"/>
      <c r="IFF795" s="61"/>
      <c r="IFG795" s="61"/>
      <c r="IFH795" s="61"/>
      <c r="IFI795" s="61"/>
      <c r="IFJ795" s="61"/>
      <c r="IFK795" s="61"/>
      <c r="IFL795" s="61"/>
      <c r="IFM795" s="61"/>
      <c r="IFN795" s="61"/>
      <c r="IFO795" s="61"/>
      <c r="IFP795" s="61"/>
      <c r="IFQ795" s="61"/>
      <c r="IFR795" s="61"/>
      <c r="IFS795" s="61"/>
      <c r="IFT795" s="61"/>
      <c r="IFU795" s="61"/>
      <c r="IFV795" s="61"/>
      <c r="IFW795" s="61"/>
      <c r="IFX795" s="61"/>
      <c r="IFY795" s="61"/>
      <c r="IFZ795" s="61"/>
      <c r="IGA795" s="61"/>
      <c r="IGB795" s="61"/>
      <c r="IGC795" s="61"/>
      <c r="IGD795" s="61"/>
      <c r="IGE795" s="61"/>
      <c r="IGF795" s="61"/>
      <c r="IGG795" s="61"/>
      <c r="IGH795" s="61"/>
      <c r="IGI795" s="61"/>
      <c r="IGJ795" s="61"/>
      <c r="IGK795" s="61"/>
      <c r="IGL795" s="61"/>
      <c r="IGM795" s="61"/>
      <c r="IGN795" s="61"/>
      <c r="IGO795" s="61"/>
      <c r="IGP795" s="61"/>
      <c r="IGQ795" s="61"/>
      <c r="IGR795" s="61"/>
      <c r="IGS795" s="61"/>
      <c r="IGT795" s="61"/>
      <c r="IGU795" s="61"/>
      <c r="IGV795" s="61"/>
      <c r="IGW795" s="61"/>
      <c r="IGX795" s="61"/>
      <c r="IGY795" s="61"/>
      <c r="IGZ795" s="61"/>
      <c r="IHA795" s="61"/>
      <c r="IHB795" s="61"/>
      <c r="IHC795" s="61"/>
      <c r="IHD795" s="61"/>
      <c r="IHE795" s="61"/>
      <c r="IHF795" s="61"/>
      <c r="IHG795" s="61"/>
      <c r="IHH795" s="61"/>
      <c r="IHI795" s="61"/>
      <c r="IHJ795" s="61"/>
      <c r="IHK795" s="61"/>
      <c r="IHL795" s="61"/>
      <c r="IHM795" s="61"/>
      <c r="IHN795" s="61"/>
      <c r="IHO795" s="61"/>
      <c r="IHP795" s="61"/>
      <c r="IHQ795" s="61"/>
      <c r="IHR795" s="61"/>
      <c r="IHS795" s="61"/>
      <c r="IHT795" s="61"/>
      <c r="IHU795" s="61"/>
      <c r="IHV795" s="61"/>
      <c r="IHW795" s="61"/>
      <c r="IHX795" s="61"/>
      <c r="IHY795" s="61"/>
      <c r="IHZ795" s="61"/>
      <c r="IIA795" s="61"/>
      <c r="IIB795" s="61"/>
      <c r="IIC795" s="61"/>
      <c r="IID795" s="61"/>
      <c r="IIE795" s="61"/>
      <c r="IIF795" s="61"/>
      <c r="IIG795" s="61"/>
      <c r="IIH795" s="61"/>
      <c r="III795" s="61"/>
      <c r="IIJ795" s="61"/>
      <c r="IIK795" s="61"/>
      <c r="IIL795" s="61"/>
      <c r="IIM795" s="61"/>
      <c r="IIN795" s="61"/>
      <c r="IIO795" s="61"/>
      <c r="IIP795" s="61"/>
      <c r="IIQ795" s="61"/>
      <c r="IIR795" s="61"/>
      <c r="IIS795" s="61"/>
      <c r="IIT795" s="61"/>
      <c r="IIU795" s="61"/>
      <c r="IIV795" s="61"/>
      <c r="IIW795" s="61"/>
      <c r="IIX795" s="61"/>
      <c r="IIY795" s="61"/>
      <c r="IIZ795" s="61"/>
      <c r="IJA795" s="61"/>
      <c r="IJB795" s="61"/>
      <c r="IJC795" s="61"/>
      <c r="IJD795" s="61"/>
      <c r="IJE795" s="61"/>
      <c r="IJF795" s="61"/>
      <c r="IJG795" s="61"/>
      <c r="IJH795" s="61"/>
      <c r="IJI795" s="61"/>
      <c r="IJJ795" s="61"/>
      <c r="IJK795" s="61"/>
      <c r="IJL795" s="61"/>
      <c r="IJM795" s="61"/>
      <c r="IJN795" s="61"/>
      <c r="IJO795" s="61"/>
      <c r="IJP795" s="61"/>
      <c r="IJQ795" s="61"/>
      <c r="IJR795" s="61"/>
      <c r="IJS795" s="61"/>
      <c r="IJT795" s="61"/>
      <c r="IJU795" s="61"/>
      <c r="IJV795" s="61"/>
      <c r="IJW795" s="61"/>
      <c r="IJX795" s="61"/>
      <c r="IJY795" s="61"/>
      <c r="IJZ795" s="61"/>
      <c r="IKA795" s="61"/>
      <c r="IKB795" s="61"/>
      <c r="IKC795" s="61"/>
      <c r="IKD795" s="61"/>
      <c r="IKE795" s="61"/>
      <c r="IKF795" s="61"/>
      <c r="IKG795" s="61"/>
      <c r="IKH795" s="61"/>
      <c r="IKI795" s="61"/>
      <c r="IKJ795" s="61"/>
      <c r="IKK795" s="61"/>
      <c r="IKL795" s="61"/>
      <c r="IKM795" s="61"/>
      <c r="IKN795" s="61"/>
      <c r="IKO795" s="61"/>
      <c r="IKP795" s="61"/>
      <c r="IKQ795" s="61"/>
      <c r="IKR795" s="61"/>
      <c r="IKS795" s="61"/>
      <c r="IKT795" s="61"/>
      <c r="IKU795" s="61"/>
      <c r="IKV795" s="61"/>
      <c r="IKW795" s="61"/>
      <c r="IKX795" s="61"/>
      <c r="IKY795" s="61"/>
      <c r="IKZ795" s="61"/>
      <c r="ILA795" s="61"/>
      <c r="ILB795" s="61"/>
      <c r="ILC795" s="61"/>
      <c r="ILD795" s="61"/>
      <c r="ILE795" s="61"/>
      <c r="ILF795" s="61"/>
      <c r="ILG795" s="61"/>
      <c r="ILH795" s="61"/>
      <c r="ILI795" s="61"/>
      <c r="ILJ795" s="61"/>
      <c r="ILK795" s="61"/>
      <c r="ILL795" s="61"/>
      <c r="ILM795" s="61"/>
      <c r="ILN795" s="61"/>
      <c r="ILO795" s="61"/>
      <c r="ILP795" s="61"/>
      <c r="ILQ795" s="61"/>
      <c r="ILR795" s="61"/>
      <c r="ILS795" s="61"/>
      <c r="ILT795" s="61"/>
      <c r="ILU795" s="61"/>
      <c r="ILV795" s="61"/>
      <c r="ILW795" s="61"/>
      <c r="ILX795" s="61"/>
      <c r="ILY795" s="61"/>
      <c r="ILZ795" s="61"/>
      <c r="IMA795" s="61"/>
      <c r="IMB795" s="61"/>
      <c r="IMC795" s="61"/>
      <c r="IMD795" s="61"/>
      <c r="IME795" s="61"/>
      <c r="IMF795" s="61"/>
      <c r="IMG795" s="61"/>
      <c r="IMH795" s="61"/>
      <c r="IMI795" s="61"/>
      <c r="IMJ795" s="61"/>
      <c r="IMK795" s="61"/>
      <c r="IML795" s="61"/>
      <c r="IMM795" s="61"/>
      <c r="IMN795" s="61"/>
      <c r="IMO795" s="61"/>
      <c r="IMP795" s="61"/>
      <c r="IMQ795" s="61"/>
      <c r="IMR795" s="61"/>
      <c r="IMS795" s="61"/>
      <c r="IMT795" s="61"/>
      <c r="IMU795" s="61"/>
      <c r="IMV795" s="61"/>
      <c r="IMW795" s="61"/>
      <c r="IMX795" s="61"/>
      <c r="IMY795" s="61"/>
      <c r="IMZ795" s="61"/>
      <c r="INA795" s="61"/>
      <c r="INB795" s="61"/>
      <c r="INC795" s="61"/>
      <c r="IND795" s="61"/>
      <c r="INE795" s="61"/>
      <c r="INF795" s="61"/>
      <c r="ING795" s="61"/>
      <c r="INH795" s="61"/>
      <c r="INI795" s="61"/>
      <c r="INJ795" s="61"/>
      <c r="INK795" s="61"/>
      <c r="INL795" s="61"/>
      <c r="INM795" s="61"/>
      <c r="INN795" s="61"/>
      <c r="INO795" s="61"/>
      <c r="INP795" s="61"/>
      <c r="INQ795" s="61"/>
      <c r="INR795" s="61"/>
      <c r="INS795" s="61"/>
      <c r="INT795" s="61"/>
      <c r="INU795" s="61"/>
      <c r="INV795" s="61"/>
      <c r="INW795" s="61"/>
      <c r="INX795" s="61"/>
      <c r="INY795" s="61"/>
      <c r="INZ795" s="61"/>
      <c r="IOA795" s="61"/>
      <c r="IOB795" s="61"/>
      <c r="IOC795" s="61"/>
      <c r="IOD795" s="61"/>
      <c r="IOE795" s="61"/>
      <c r="IOF795" s="61"/>
      <c r="IOG795" s="61"/>
      <c r="IOH795" s="61"/>
      <c r="IOI795" s="61"/>
      <c r="IOJ795" s="61"/>
      <c r="IOK795" s="61"/>
      <c r="IOL795" s="61"/>
      <c r="IOM795" s="61"/>
      <c r="ION795" s="61"/>
      <c r="IOO795" s="61"/>
      <c r="IOP795" s="61"/>
      <c r="IOQ795" s="61"/>
      <c r="IOR795" s="61"/>
      <c r="IOS795" s="61"/>
      <c r="IOT795" s="61"/>
      <c r="IOU795" s="61"/>
      <c r="IOV795" s="61"/>
      <c r="IOW795" s="61"/>
      <c r="IOX795" s="61"/>
      <c r="IOY795" s="61"/>
      <c r="IOZ795" s="61"/>
      <c r="IPA795" s="61"/>
      <c r="IPB795" s="61"/>
      <c r="IPC795" s="61"/>
      <c r="IPD795" s="61"/>
      <c r="IPE795" s="61"/>
      <c r="IPF795" s="61"/>
      <c r="IPG795" s="61"/>
      <c r="IPH795" s="61"/>
      <c r="IPI795" s="61"/>
      <c r="IPJ795" s="61"/>
      <c r="IPK795" s="61"/>
      <c r="IPL795" s="61"/>
      <c r="IPM795" s="61"/>
      <c r="IPN795" s="61"/>
      <c r="IPO795" s="61"/>
      <c r="IPP795" s="61"/>
      <c r="IPQ795" s="61"/>
      <c r="IPR795" s="61"/>
      <c r="IPS795" s="61"/>
      <c r="IPT795" s="61"/>
      <c r="IPU795" s="61"/>
      <c r="IPV795" s="61"/>
      <c r="IPW795" s="61"/>
      <c r="IPX795" s="61"/>
      <c r="IPY795" s="61"/>
      <c r="IPZ795" s="61"/>
      <c r="IQA795" s="61"/>
      <c r="IQB795" s="61"/>
      <c r="IQC795" s="61"/>
      <c r="IQD795" s="61"/>
      <c r="IQE795" s="61"/>
      <c r="IQF795" s="61"/>
      <c r="IQG795" s="61"/>
      <c r="IQH795" s="61"/>
      <c r="IQI795" s="61"/>
      <c r="IQJ795" s="61"/>
      <c r="IQK795" s="61"/>
      <c r="IQL795" s="61"/>
      <c r="IQM795" s="61"/>
      <c r="IQN795" s="61"/>
      <c r="IQO795" s="61"/>
      <c r="IQP795" s="61"/>
      <c r="IQQ795" s="61"/>
      <c r="IQR795" s="61"/>
      <c r="IQS795" s="61"/>
      <c r="IQT795" s="61"/>
      <c r="IQU795" s="61"/>
      <c r="IQV795" s="61"/>
      <c r="IQW795" s="61"/>
      <c r="IQX795" s="61"/>
      <c r="IQY795" s="61"/>
      <c r="IQZ795" s="61"/>
      <c r="IRA795" s="61"/>
      <c r="IRB795" s="61"/>
      <c r="IRC795" s="61"/>
      <c r="IRD795" s="61"/>
      <c r="IRE795" s="61"/>
      <c r="IRF795" s="61"/>
      <c r="IRG795" s="61"/>
      <c r="IRH795" s="61"/>
      <c r="IRI795" s="61"/>
      <c r="IRJ795" s="61"/>
      <c r="IRK795" s="61"/>
      <c r="IRL795" s="61"/>
      <c r="IRM795" s="61"/>
      <c r="IRN795" s="61"/>
      <c r="IRO795" s="61"/>
      <c r="IRP795" s="61"/>
      <c r="IRQ795" s="61"/>
      <c r="IRR795" s="61"/>
      <c r="IRS795" s="61"/>
      <c r="IRT795" s="61"/>
      <c r="IRU795" s="61"/>
      <c r="IRV795" s="61"/>
      <c r="IRW795" s="61"/>
      <c r="IRX795" s="61"/>
      <c r="IRY795" s="61"/>
      <c r="IRZ795" s="61"/>
      <c r="ISA795" s="61"/>
      <c r="ISB795" s="61"/>
      <c r="ISC795" s="61"/>
      <c r="ISD795" s="61"/>
      <c r="ISE795" s="61"/>
      <c r="ISF795" s="61"/>
      <c r="ISG795" s="61"/>
      <c r="ISH795" s="61"/>
      <c r="ISI795" s="61"/>
      <c r="ISJ795" s="61"/>
      <c r="ISK795" s="61"/>
      <c r="ISL795" s="61"/>
      <c r="ISM795" s="61"/>
      <c r="ISN795" s="61"/>
      <c r="ISO795" s="61"/>
      <c r="ISP795" s="61"/>
      <c r="ISQ795" s="61"/>
      <c r="ISR795" s="61"/>
      <c r="ISS795" s="61"/>
      <c r="IST795" s="61"/>
      <c r="ISU795" s="61"/>
      <c r="ISV795" s="61"/>
      <c r="ISW795" s="61"/>
      <c r="ISX795" s="61"/>
      <c r="ISY795" s="61"/>
      <c r="ISZ795" s="61"/>
      <c r="ITA795" s="61"/>
      <c r="ITB795" s="61"/>
      <c r="ITC795" s="61"/>
      <c r="ITD795" s="61"/>
      <c r="ITE795" s="61"/>
      <c r="ITF795" s="61"/>
      <c r="ITG795" s="61"/>
      <c r="ITH795" s="61"/>
      <c r="ITI795" s="61"/>
      <c r="ITJ795" s="61"/>
      <c r="ITK795" s="61"/>
      <c r="ITL795" s="61"/>
      <c r="ITM795" s="61"/>
      <c r="ITN795" s="61"/>
      <c r="ITO795" s="61"/>
      <c r="ITP795" s="61"/>
      <c r="ITQ795" s="61"/>
      <c r="ITR795" s="61"/>
      <c r="ITS795" s="61"/>
      <c r="ITT795" s="61"/>
      <c r="ITU795" s="61"/>
      <c r="ITV795" s="61"/>
      <c r="ITW795" s="61"/>
      <c r="ITX795" s="61"/>
      <c r="ITY795" s="61"/>
      <c r="ITZ795" s="61"/>
      <c r="IUA795" s="61"/>
      <c r="IUB795" s="61"/>
      <c r="IUC795" s="61"/>
      <c r="IUD795" s="61"/>
      <c r="IUE795" s="61"/>
      <c r="IUF795" s="61"/>
      <c r="IUG795" s="61"/>
      <c r="IUH795" s="61"/>
      <c r="IUI795" s="61"/>
      <c r="IUJ795" s="61"/>
      <c r="IUK795" s="61"/>
      <c r="IUL795" s="61"/>
      <c r="IUM795" s="61"/>
      <c r="IUN795" s="61"/>
      <c r="IUO795" s="61"/>
      <c r="IUP795" s="61"/>
      <c r="IUQ795" s="61"/>
      <c r="IUR795" s="61"/>
      <c r="IUS795" s="61"/>
      <c r="IUT795" s="61"/>
      <c r="IUU795" s="61"/>
      <c r="IUV795" s="61"/>
      <c r="IUW795" s="61"/>
      <c r="IUX795" s="61"/>
      <c r="IUY795" s="61"/>
      <c r="IUZ795" s="61"/>
      <c r="IVA795" s="61"/>
      <c r="IVB795" s="61"/>
      <c r="IVC795" s="61"/>
      <c r="IVD795" s="61"/>
      <c r="IVE795" s="61"/>
      <c r="IVF795" s="61"/>
      <c r="IVG795" s="61"/>
      <c r="IVH795" s="61"/>
      <c r="IVI795" s="61"/>
      <c r="IVJ795" s="61"/>
      <c r="IVK795" s="61"/>
      <c r="IVL795" s="61"/>
      <c r="IVM795" s="61"/>
      <c r="IVN795" s="61"/>
      <c r="IVO795" s="61"/>
      <c r="IVP795" s="61"/>
      <c r="IVQ795" s="61"/>
      <c r="IVR795" s="61"/>
      <c r="IVS795" s="61"/>
      <c r="IVT795" s="61"/>
      <c r="IVU795" s="61"/>
      <c r="IVV795" s="61"/>
      <c r="IVW795" s="61"/>
      <c r="IVX795" s="61"/>
      <c r="IVY795" s="61"/>
      <c r="IVZ795" s="61"/>
      <c r="IWA795" s="61"/>
      <c r="IWB795" s="61"/>
      <c r="IWC795" s="61"/>
      <c r="IWD795" s="61"/>
      <c r="IWE795" s="61"/>
      <c r="IWF795" s="61"/>
      <c r="IWG795" s="61"/>
      <c r="IWH795" s="61"/>
      <c r="IWI795" s="61"/>
      <c r="IWJ795" s="61"/>
      <c r="IWK795" s="61"/>
      <c r="IWL795" s="61"/>
      <c r="IWM795" s="61"/>
      <c r="IWN795" s="61"/>
      <c r="IWO795" s="61"/>
      <c r="IWP795" s="61"/>
      <c r="IWQ795" s="61"/>
      <c r="IWR795" s="61"/>
      <c r="IWS795" s="61"/>
      <c r="IWT795" s="61"/>
      <c r="IWU795" s="61"/>
      <c r="IWV795" s="61"/>
      <c r="IWW795" s="61"/>
      <c r="IWX795" s="61"/>
      <c r="IWY795" s="61"/>
      <c r="IWZ795" s="61"/>
      <c r="IXA795" s="61"/>
      <c r="IXB795" s="61"/>
      <c r="IXC795" s="61"/>
      <c r="IXD795" s="61"/>
      <c r="IXE795" s="61"/>
      <c r="IXF795" s="61"/>
      <c r="IXG795" s="61"/>
      <c r="IXH795" s="61"/>
      <c r="IXI795" s="61"/>
      <c r="IXJ795" s="61"/>
      <c r="IXK795" s="61"/>
      <c r="IXL795" s="61"/>
      <c r="IXM795" s="61"/>
      <c r="IXN795" s="61"/>
      <c r="IXO795" s="61"/>
      <c r="IXP795" s="61"/>
      <c r="IXQ795" s="61"/>
      <c r="IXR795" s="61"/>
      <c r="IXS795" s="61"/>
      <c r="IXT795" s="61"/>
      <c r="IXU795" s="61"/>
      <c r="IXV795" s="61"/>
      <c r="IXW795" s="61"/>
      <c r="IXX795" s="61"/>
      <c r="IXY795" s="61"/>
      <c r="IXZ795" s="61"/>
      <c r="IYA795" s="61"/>
      <c r="IYB795" s="61"/>
      <c r="IYC795" s="61"/>
      <c r="IYD795" s="61"/>
      <c r="IYE795" s="61"/>
      <c r="IYF795" s="61"/>
      <c r="IYG795" s="61"/>
      <c r="IYH795" s="61"/>
      <c r="IYI795" s="61"/>
      <c r="IYJ795" s="61"/>
      <c r="IYK795" s="61"/>
      <c r="IYL795" s="61"/>
      <c r="IYM795" s="61"/>
      <c r="IYN795" s="61"/>
      <c r="IYO795" s="61"/>
      <c r="IYP795" s="61"/>
      <c r="IYQ795" s="61"/>
      <c r="IYR795" s="61"/>
      <c r="IYS795" s="61"/>
      <c r="IYT795" s="61"/>
      <c r="IYU795" s="61"/>
      <c r="IYV795" s="61"/>
      <c r="IYW795" s="61"/>
      <c r="IYX795" s="61"/>
      <c r="IYY795" s="61"/>
      <c r="IYZ795" s="61"/>
      <c r="IZA795" s="61"/>
      <c r="IZB795" s="61"/>
      <c r="IZC795" s="61"/>
      <c r="IZD795" s="61"/>
      <c r="IZE795" s="61"/>
      <c r="IZF795" s="61"/>
      <c r="IZG795" s="61"/>
      <c r="IZH795" s="61"/>
      <c r="IZI795" s="61"/>
      <c r="IZJ795" s="61"/>
      <c r="IZK795" s="61"/>
      <c r="IZL795" s="61"/>
      <c r="IZM795" s="61"/>
      <c r="IZN795" s="61"/>
      <c r="IZO795" s="61"/>
      <c r="IZP795" s="61"/>
      <c r="IZQ795" s="61"/>
      <c r="IZR795" s="61"/>
      <c r="IZS795" s="61"/>
      <c r="IZT795" s="61"/>
      <c r="IZU795" s="61"/>
      <c r="IZV795" s="61"/>
      <c r="IZW795" s="61"/>
      <c r="IZX795" s="61"/>
      <c r="IZY795" s="61"/>
      <c r="IZZ795" s="61"/>
      <c r="JAA795" s="61"/>
      <c r="JAB795" s="61"/>
      <c r="JAC795" s="61"/>
      <c r="JAD795" s="61"/>
      <c r="JAE795" s="61"/>
      <c r="JAF795" s="61"/>
      <c r="JAG795" s="61"/>
      <c r="JAH795" s="61"/>
      <c r="JAI795" s="61"/>
      <c r="JAJ795" s="61"/>
      <c r="JAK795" s="61"/>
      <c r="JAL795" s="61"/>
      <c r="JAM795" s="61"/>
      <c r="JAN795" s="61"/>
      <c r="JAO795" s="61"/>
      <c r="JAP795" s="61"/>
      <c r="JAQ795" s="61"/>
      <c r="JAR795" s="61"/>
      <c r="JAS795" s="61"/>
      <c r="JAT795" s="61"/>
      <c r="JAU795" s="61"/>
      <c r="JAV795" s="61"/>
      <c r="JAW795" s="61"/>
      <c r="JAX795" s="61"/>
      <c r="JAY795" s="61"/>
      <c r="JAZ795" s="61"/>
      <c r="JBA795" s="61"/>
      <c r="JBB795" s="61"/>
      <c r="JBC795" s="61"/>
      <c r="JBD795" s="61"/>
      <c r="JBE795" s="61"/>
      <c r="JBF795" s="61"/>
      <c r="JBG795" s="61"/>
      <c r="JBH795" s="61"/>
      <c r="JBI795" s="61"/>
      <c r="JBJ795" s="61"/>
      <c r="JBK795" s="61"/>
      <c r="JBL795" s="61"/>
      <c r="JBM795" s="61"/>
      <c r="JBN795" s="61"/>
      <c r="JBO795" s="61"/>
      <c r="JBP795" s="61"/>
      <c r="JBQ795" s="61"/>
      <c r="JBR795" s="61"/>
      <c r="JBS795" s="61"/>
      <c r="JBT795" s="61"/>
      <c r="JBU795" s="61"/>
      <c r="JBV795" s="61"/>
      <c r="JBW795" s="61"/>
      <c r="JBX795" s="61"/>
      <c r="JBY795" s="61"/>
      <c r="JBZ795" s="61"/>
      <c r="JCA795" s="61"/>
      <c r="JCB795" s="61"/>
      <c r="JCC795" s="61"/>
      <c r="JCD795" s="61"/>
      <c r="JCE795" s="61"/>
      <c r="JCF795" s="61"/>
      <c r="JCG795" s="61"/>
      <c r="JCH795" s="61"/>
      <c r="JCI795" s="61"/>
      <c r="JCJ795" s="61"/>
      <c r="JCK795" s="61"/>
      <c r="JCL795" s="61"/>
      <c r="JCM795" s="61"/>
      <c r="JCN795" s="61"/>
      <c r="JCO795" s="61"/>
      <c r="JCP795" s="61"/>
      <c r="JCQ795" s="61"/>
      <c r="JCR795" s="61"/>
      <c r="JCS795" s="61"/>
      <c r="JCT795" s="61"/>
      <c r="JCU795" s="61"/>
      <c r="JCV795" s="61"/>
      <c r="JCW795" s="61"/>
      <c r="JCX795" s="61"/>
      <c r="JCY795" s="61"/>
      <c r="JCZ795" s="61"/>
      <c r="JDA795" s="61"/>
      <c r="JDB795" s="61"/>
      <c r="JDC795" s="61"/>
      <c r="JDD795" s="61"/>
      <c r="JDE795" s="61"/>
      <c r="JDF795" s="61"/>
      <c r="JDG795" s="61"/>
      <c r="JDH795" s="61"/>
      <c r="JDI795" s="61"/>
      <c r="JDJ795" s="61"/>
      <c r="JDK795" s="61"/>
      <c r="JDL795" s="61"/>
      <c r="JDM795" s="61"/>
      <c r="JDN795" s="61"/>
      <c r="JDO795" s="61"/>
      <c r="JDP795" s="61"/>
      <c r="JDQ795" s="61"/>
      <c r="JDR795" s="61"/>
      <c r="JDS795" s="61"/>
      <c r="JDT795" s="61"/>
      <c r="JDU795" s="61"/>
      <c r="JDV795" s="61"/>
      <c r="JDW795" s="61"/>
      <c r="JDX795" s="61"/>
      <c r="JDY795" s="61"/>
      <c r="JDZ795" s="61"/>
      <c r="JEA795" s="61"/>
      <c r="JEB795" s="61"/>
      <c r="JEC795" s="61"/>
      <c r="JED795" s="61"/>
      <c r="JEE795" s="61"/>
      <c r="JEF795" s="61"/>
      <c r="JEG795" s="61"/>
      <c r="JEH795" s="61"/>
      <c r="JEI795" s="61"/>
      <c r="JEJ795" s="61"/>
      <c r="JEK795" s="61"/>
      <c r="JEL795" s="61"/>
      <c r="JEM795" s="61"/>
      <c r="JEN795" s="61"/>
      <c r="JEO795" s="61"/>
      <c r="JEP795" s="61"/>
      <c r="JEQ795" s="61"/>
      <c r="JER795" s="61"/>
      <c r="JES795" s="61"/>
      <c r="JET795" s="61"/>
      <c r="JEU795" s="61"/>
      <c r="JEV795" s="61"/>
      <c r="JEW795" s="61"/>
      <c r="JEX795" s="61"/>
      <c r="JEY795" s="61"/>
      <c r="JEZ795" s="61"/>
      <c r="JFA795" s="61"/>
      <c r="JFB795" s="61"/>
      <c r="JFC795" s="61"/>
      <c r="JFD795" s="61"/>
      <c r="JFE795" s="61"/>
      <c r="JFF795" s="61"/>
      <c r="JFG795" s="61"/>
      <c r="JFH795" s="61"/>
      <c r="JFI795" s="61"/>
      <c r="JFJ795" s="61"/>
      <c r="JFK795" s="61"/>
      <c r="JFL795" s="61"/>
      <c r="JFM795" s="61"/>
      <c r="JFN795" s="61"/>
      <c r="JFO795" s="61"/>
      <c r="JFP795" s="61"/>
      <c r="JFQ795" s="61"/>
      <c r="JFR795" s="61"/>
      <c r="JFS795" s="61"/>
      <c r="JFT795" s="61"/>
      <c r="JFU795" s="61"/>
      <c r="JFV795" s="61"/>
      <c r="JFW795" s="61"/>
      <c r="JFX795" s="61"/>
      <c r="JFY795" s="61"/>
      <c r="JFZ795" s="61"/>
      <c r="JGA795" s="61"/>
      <c r="JGB795" s="61"/>
      <c r="JGC795" s="61"/>
      <c r="JGD795" s="61"/>
      <c r="JGE795" s="61"/>
      <c r="JGF795" s="61"/>
      <c r="JGG795" s="61"/>
      <c r="JGH795" s="61"/>
      <c r="JGI795" s="61"/>
      <c r="JGJ795" s="61"/>
      <c r="JGK795" s="61"/>
      <c r="JGL795" s="61"/>
      <c r="JGM795" s="61"/>
      <c r="JGN795" s="61"/>
      <c r="JGO795" s="61"/>
      <c r="JGP795" s="61"/>
      <c r="JGQ795" s="61"/>
      <c r="JGR795" s="61"/>
      <c r="JGS795" s="61"/>
      <c r="JGT795" s="61"/>
      <c r="JGU795" s="61"/>
      <c r="JGV795" s="61"/>
      <c r="JGW795" s="61"/>
      <c r="JGX795" s="61"/>
      <c r="JGY795" s="61"/>
      <c r="JGZ795" s="61"/>
      <c r="JHA795" s="61"/>
      <c r="JHB795" s="61"/>
      <c r="JHC795" s="61"/>
      <c r="JHD795" s="61"/>
      <c r="JHE795" s="61"/>
      <c r="JHF795" s="61"/>
      <c r="JHG795" s="61"/>
      <c r="JHH795" s="61"/>
      <c r="JHI795" s="61"/>
      <c r="JHJ795" s="61"/>
      <c r="JHK795" s="61"/>
      <c r="JHL795" s="61"/>
      <c r="JHM795" s="61"/>
      <c r="JHN795" s="61"/>
      <c r="JHO795" s="61"/>
      <c r="JHP795" s="61"/>
      <c r="JHQ795" s="61"/>
      <c r="JHR795" s="61"/>
      <c r="JHS795" s="61"/>
      <c r="JHT795" s="61"/>
      <c r="JHU795" s="61"/>
      <c r="JHV795" s="61"/>
      <c r="JHW795" s="61"/>
      <c r="JHX795" s="61"/>
      <c r="JHY795" s="61"/>
      <c r="JHZ795" s="61"/>
      <c r="JIA795" s="61"/>
      <c r="JIB795" s="61"/>
      <c r="JIC795" s="61"/>
      <c r="JID795" s="61"/>
      <c r="JIE795" s="61"/>
      <c r="JIF795" s="61"/>
      <c r="JIG795" s="61"/>
      <c r="JIH795" s="61"/>
      <c r="JII795" s="61"/>
      <c r="JIJ795" s="61"/>
      <c r="JIK795" s="61"/>
      <c r="JIL795" s="61"/>
      <c r="JIM795" s="61"/>
      <c r="JIN795" s="61"/>
      <c r="JIO795" s="61"/>
      <c r="JIP795" s="61"/>
      <c r="JIQ795" s="61"/>
      <c r="JIR795" s="61"/>
      <c r="JIS795" s="61"/>
      <c r="JIT795" s="61"/>
      <c r="JIU795" s="61"/>
      <c r="JIV795" s="61"/>
      <c r="JIW795" s="61"/>
      <c r="JIX795" s="61"/>
      <c r="JIY795" s="61"/>
      <c r="JIZ795" s="61"/>
      <c r="JJA795" s="61"/>
      <c r="JJB795" s="61"/>
      <c r="JJC795" s="61"/>
      <c r="JJD795" s="61"/>
      <c r="JJE795" s="61"/>
      <c r="JJF795" s="61"/>
      <c r="JJG795" s="61"/>
      <c r="JJH795" s="61"/>
      <c r="JJI795" s="61"/>
      <c r="JJJ795" s="61"/>
      <c r="JJK795" s="61"/>
      <c r="JJL795" s="61"/>
      <c r="JJM795" s="61"/>
      <c r="JJN795" s="61"/>
      <c r="JJO795" s="61"/>
      <c r="JJP795" s="61"/>
      <c r="JJQ795" s="61"/>
      <c r="JJR795" s="61"/>
      <c r="JJS795" s="61"/>
      <c r="JJT795" s="61"/>
      <c r="JJU795" s="61"/>
      <c r="JJV795" s="61"/>
      <c r="JJW795" s="61"/>
      <c r="JJX795" s="61"/>
      <c r="JJY795" s="61"/>
      <c r="JJZ795" s="61"/>
      <c r="JKA795" s="61"/>
      <c r="JKB795" s="61"/>
      <c r="JKC795" s="61"/>
      <c r="JKD795" s="61"/>
      <c r="JKE795" s="61"/>
      <c r="JKF795" s="61"/>
      <c r="JKG795" s="61"/>
      <c r="JKH795" s="61"/>
      <c r="JKI795" s="61"/>
      <c r="JKJ795" s="61"/>
      <c r="JKK795" s="61"/>
      <c r="JKL795" s="61"/>
      <c r="JKM795" s="61"/>
      <c r="JKN795" s="61"/>
      <c r="JKO795" s="61"/>
      <c r="JKP795" s="61"/>
      <c r="JKQ795" s="61"/>
      <c r="JKR795" s="61"/>
      <c r="JKS795" s="61"/>
      <c r="JKT795" s="61"/>
      <c r="JKU795" s="61"/>
      <c r="JKV795" s="61"/>
      <c r="JKW795" s="61"/>
      <c r="JKX795" s="61"/>
      <c r="JKY795" s="61"/>
      <c r="JKZ795" s="61"/>
      <c r="JLA795" s="61"/>
      <c r="JLB795" s="61"/>
      <c r="JLC795" s="61"/>
      <c r="JLD795" s="61"/>
      <c r="JLE795" s="61"/>
      <c r="JLF795" s="61"/>
      <c r="JLG795" s="61"/>
      <c r="JLH795" s="61"/>
      <c r="JLI795" s="61"/>
      <c r="JLJ795" s="61"/>
      <c r="JLK795" s="61"/>
      <c r="JLL795" s="61"/>
      <c r="JLM795" s="61"/>
      <c r="JLN795" s="61"/>
      <c r="JLO795" s="61"/>
      <c r="JLP795" s="61"/>
      <c r="JLQ795" s="61"/>
      <c r="JLR795" s="61"/>
      <c r="JLS795" s="61"/>
      <c r="JLT795" s="61"/>
      <c r="JLU795" s="61"/>
      <c r="JLV795" s="61"/>
      <c r="JLW795" s="61"/>
      <c r="JLX795" s="61"/>
      <c r="JLY795" s="61"/>
      <c r="JLZ795" s="61"/>
      <c r="JMA795" s="61"/>
      <c r="JMB795" s="61"/>
      <c r="JMC795" s="61"/>
      <c r="JMD795" s="61"/>
      <c r="JME795" s="61"/>
      <c r="JMF795" s="61"/>
      <c r="JMG795" s="61"/>
      <c r="JMH795" s="61"/>
      <c r="JMI795" s="61"/>
      <c r="JMJ795" s="61"/>
      <c r="JMK795" s="61"/>
      <c r="JML795" s="61"/>
      <c r="JMM795" s="61"/>
      <c r="JMN795" s="61"/>
      <c r="JMO795" s="61"/>
      <c r="JMP795" s="61"/>
      <c r="JMQ795" s="61"/>
      <c r="JMR795" s="61"/>
      <c r="JMS795" s="61"/>
      <c r="JMT795" s="61"/>
      <c r="JMU795" s="61"/>
      <c r="JMV795" s="61"/>
      <c r="JMW795" s="61"/>
      <c r="JMX795" s="61"/>
      <c r="JMY795" s="61"/>
      <c r="JMZ795" s="61"/>
      <c r="JNA795" s="61"/>
      <c r="JNB795" s="61"/>
      <c r="JNC795" s="61"/>
      <c r="JND795" s="61"/>
      <c r="JNE795" s="61"/>
      <c r="JNF795" s="61"/>
      <c r="JNG795" s="61"/>
      <c r="JNH795" s="61"/>
      <c r="JNI795" s="61"/>
      <c r="JNJ795" s="61"/>
      <c r="JNK795" s="61"/>
      <c r="JNL795" s="61"/>
      <c r="JNM795" s="61"/>
      <c r="JNN795" s="61"/>
      <c r="JNO795" s="61"/>
      <c r="JNP795" s="61"/>
      <c r="JNQ795" s="61"/>
      <c r="JNR795" s="61"/>
      <c r="JNS795" s="61"/>
      <c r="JNT795" s="61"/>
      <c r="JNU795" s="61"/>
      <c r="JNV795" s="61"/>
      <c r="JNW795" s="61"/>
      <c r="JNX795" s="61"/>
      <c r="JNY795" s="61"/>
      <c r="JNZ795" s="61"/>
      <c r="JOA795" s="61"/>
      <c r="JOB795" s="61"/>
      <c r="JOC795" s="61"/>
      <c r="JOD795" s="61"/>
      <c r="JOE795" s="61"/>
      <c r="JOF795" s="61"/>
      <c r="JOG795" s="61"/>
      <c r="JOH795" s="61"/>
      <c r="JOI795" s="61"/>
      <c r="JOJ795" s="61"/>
      <c r="JOK795" s="61"/>
      <c r="JOL795" s="61"/>
      <c r="JOM795" s="61"/>
      <c r="JON795" s="61"/>
      <c r="JOO795" s="61"/>
      <c r="JOP795" s="61"/>
      <c r="JOQ795" s="61"/>
      <c r="JOR795" s="61"/>
      <c r="JOS795" s="61"/>
      <c r="JOT795" s="61"/>
      <c r="JOU795" s="61"/>
      <c r="JOV795" s="61"/>
      <c r="JOW795" s="61"/>
      <c r="JOX795" s="61"/>
      <c r="JOY795" s="61"/>
      <c r="JOZ795" s="61"/>
      <c r="JPA795" s="61"/>
      <c r="JPB795" s="61"/>
      <c r="JPC795" s="61"/>
      <c r="JPD795" s="61"/>
      <c r="JPE795" s="61"/>
      <c r="JPF795" s="61"/>
      <c r="JPG795" s="61"/>
      <c r="JPH795" s="61"/>
      <c r="JPI795" s="61"/>
      <c r="JPJ795" s="61"/>
      <c r="JPK795" s="61"/>
      <c r="JPL795" s="61"/>
      <c r="JPM795" s="61"/>
      <c r="JPN795" s="61"/>
      <c r="JPO795" s="61"/>
      <c r="JPP795" s="61"/>
      <c r="JPQ795" s="61"/>
      <c r="JPR795" s="61"/>
      <c r="JPS795" s="61"/>
      <c r="JPT795" s="61"/>
      <c r="JPU795" s="61"/>
      <c r="JPV795" s="61"/>
      <c r="JPW795" s="61"/>
      <c r="JPX795" s="61"/>
      <c r="JPY795" s="61"/>
      <c r="JPZ795" s="61"/>
      <c r="JQA795" s="61"/>
      <c r="JQB795" s="61"/>
      <c r="JQC795" s="61"/>
      <c r="JQD795" s="61"/>
      <c r="JQE795" s="61"/>
      <c r="JQF795" s="61"/>
      <c r="JQG795" s="61"/>
      <c r="JQH795" s="61"/>
      <c r="JQI795" s="61"/>
      <c r="JQJ795" s="61"/>
      <c r="JQK795" s="61"/>
      <c r="JQL795" s="61"/>
      <c r="JQM795" s="61"/>
      <c r="JQN795" s="61"/>
      <c r="JQO795" s="61"/>
      <c r="JQP795" s="61"/>
      <c r="JQQ795" s="61"/>
      <c r="JQR795" s="61"/>
      <c r="JQS795" s="61"/>
      <c r="JQT795" s="61"/>
      <c r="JQU795" s="61"/>
      <c r="JQV795" s="61"/>
      <c r="JQW795" s="61"/>
      <c r="JQX795" s="61"/>
      <c r="JQY795" s="61"/>
      <c r="JQZ795" s="61"/>
      <c r="JRA795" s="61"/>
      <c r="JRB795" s="61"/>
      <c r="JRC795" s="61"/>
      <c r="JRD795" s="61"/>
      <c r="JRE795" s="61"/>
      <c r="JRF795" s="61"/>
      <c r="JRG795" s="61"/>
      <c r="JRH795" s="61"/>
      <c r="JRI795" s="61"/>
      <c r="JRJ795" s="61"/>
      <c r="JRK795" s="61"/>
      <c r="JRL795" s="61"/>
      <c r="JRM795" s="61"/>
      <c r="JRN795" s="61"/>
      <c r="JRO795" s="61"/>
      <c r="JRP795" s="61"/>
      <c r="JRQ795" s="61"/>
      <c r="JRR795" s="61"/>
      <c r="JRS795" s="61"/>
      <c r="JRT795" s="61"/>
      <c r="JRU795" s="61"/>
      <c r="JRV795" s="61"/>
      <c r="JRW795" s="61"/>
      <c r="JRX795" s="61"/>
      <c r="JRY795" s="61"/>
      <c r="JRZ795" s="61"/>
      <c r="JSA795" s="61"/>
      <c r="JSB795" s="61"/>
      <c r="JSC795" s="61"/>
      <c r="JSD795" s="61"/>
      <c r="JSE795" s="61"/>
      <c r="JSF795" s="61"/>
      <c r="JSG795" s="61"/>
      <c r="JSH795" s="61"/>
      <c r="JSI795" s="61"/>
      <c r="JSJ795" s="61"/>
      <c r="JSK795" s="61"/>
      <c r="JSL795" s="61"/>
      <c r="JSM795" s="61"/>
      <c r="JSN795" s="61"/>
      <c r="JSO795" s="61"/>
      <c r="JSP795" s="61"/>
      <c r="JSQ795" s="61"/>
      <c r="JSR795" s="61"/>
      <c r="JSS795" s="61"/>
      <c r="JST795" s="61"/>
      <c r="JSU795" s="61"/>
      <c r="JSV795" s="61"/>
      <c r="JSW795" s="61"/>
      <c r="JSX795" s="61"/>
      <c r="JSY795" s="61"/>
      <c r="JSZ795" s="61"/>
      <c r="JTA795" s="61"/>
      <c r="JTB795" s="61"/>
      <c r="JTC795" s="61"/>
      <c r="JTD795" s="61"/>
      <c r="JTE795" s="61"/>
      <c r="JTF795" s="61"/>
      <c r="JTG795" s="61"/>
      <c r="JTH795" s="61"/>
      <c r="JTI795" s="61"/>
      <c r="JTJ795" s="61"/>
      <c r="JTK795" s="61"/>
      <c r="JTL795" s="61"/>
      <c r="JTM795" s="61"/>
      <c r="JTN795" s="61"/>
      <c r="JTO795" s="61"/>
      <c r="JTP795" s="61"/>
      <c r="JTQ795" s="61"/>
      <c r="JTR795" s="61"/>
      <c r="JTS795" s="61"/>
      <c r="JTT795" s="61"/>
      <c r="JTU795" s="61"/>
      <c r="JTV795" s="61"/>
      <c r="JTW795" s="61"/>
      <c r="JTX795" s="61"/>
      <c r="JTY795" s="61"/>
      <c r="JTZ795" s="61"/>
      <c r="JUA795" s="61"/>
      <c r="JUB795" s="61"/>
      <c r="JUC795" s="61"/>
      <c r="JUD795" s="61"/>
      <c r="JUE795" s="61"/>
      <c r="JUF795" s="61"/>
      <c r="JUG795" s="61"/>
      <c r="JUH795" s="61"/>
      <c r="JUI795" s="61"/>
      <c r="JUJ795" s="61"/>
      <c r="JUK795" s="61"/>
      <c r="JUL795" s="61"/>
      <c r="JUM795" s="61"/>
      <c r="JUN795" s="61"/>
      <c r="JUO795" s="61"/>
      <c r="JUP795" s="61"/>
      <c r="JUQ795" s="61"/>
      <c r="JUR795" s="61"/>
      <c r="JUS795" s="61"/>
      <c r="JUT795" s="61"/>
      <c r="JUU795" s="61"/>
      <c r="JUV795" s="61"/>
      <c r="JUW795" s="61"/>
      <c r="JUX795" s="61"/>
      <c r="JUY795" s="61"/>
      <c r="JUZ795" s="61"/>
      <c r="JVA795" s="61"/>
      <c r="JVB795" s="61"/>
      <c r="JVC795" s="61"/>
      <c r="JVD795" s="61"/>
      <c r="JVE795" s="61"/>
      <c r="JVF795" s="61"/>
      <c r="JVG795" s="61"/>
      <c r="JVH795" s="61"/>
      <c r="JVI795" s="61"/>
      <c r="JVJ795" s="61"/>
      <c r="JVK795" s="61"/>
      <c r="JVL795" s="61"/>
      <c r="JVM795" s="61"/>
      <c r="JVN795" s="61"/>
      <c r="JVO795" s="61"/>
      <c r="JVP795" s="61"/>
      <c r="JVQ795" s="61"/>
      <c r="JVR795" s="61"/>
      <c r="JVS795" s="61"/>
      <c r="JVT795" s="61"/>
      <c r="JVU795" s="61"/>
      <c r="JVV795" s="61"/>
      <c r="JVW795" s="61"/>
      <c r="JVX795" s="61"/>
      <c r="JVY795" s="61"/>
      <c r="JVZ795" s="61"/>
      <c r="JWA795" s="61"/>
      <c r="JWB795" s="61"/>
      <c r="JWC795" s="61"/>
      <c r="JWD795" s="61"/>
      <c r="JWE795" s="61"/>
      <c r="JWF795" s="61"/>
      <c r="JWG795" s="61"/>
      <c r="JWH795" s="61"/>
      <c r="JWI795" s="61"/>
      <c r="JWJ795" s="61"/>
      <c r="JWK795" s="61"/>
      <c r="JWL795" s="61"/>
      <c r="JWM795" s="61"/>
      <c r="JWN795" s="61"/>
      <c r="JWO795" s="61"/>
      <c r="JWP795" s="61"/>
      <c r="JWQ795" s="61"/>
      <c r="JWR795" s="61"/>
      <c r="JWS795" s="61"/>
      <c r="JWT795" s="61"/>
      <c r="JWU795" s="61"/>
      <c r="JWV795" s="61"/>
      <c r="JWW795" s="61"/>
      <c r="JWX795" s="61"/>
      <c r="JWY795" s="61"/>
      <c r="JWZ795" s="61"/>
      <c r="JXA795" s="61"/>
      <c r="JXB795" s="61"/>
      <c r="JXC795" s="61"/>
      <c r="JXD795" s="61"/>
      <c r="JXE795" s="61"/>
      <c r="JXF795" s="61"/>
      <c r="JXG795" s="61"/>
      <c r="JXH795" s="61"/>
      <c r="JXI795" s="61"/>
      <c r="JXJ795" s="61"/>
      <c r="JXK795" s="61"/>
      <c r="JXL795" s="61"/>
      <c r="JXM795" s="61"/>
      <c r="JXN795" s="61"/>
      <c r="JXO795" s="61"/>
      <c r="JXP795" s="61"/>
      <c r="JXQ795" s="61"/>
      <c r="JXR795" s="61"/>
      <c r="JXS795" s="61"/>
      <c r="JXT795" s="61"/>
      <c r="JXU795" s="61"/>
      <c r="JXV795" s="61"/>
      <c r="JXW795" s="61"/>
      <c r="JXX795" s="61"/>
      <c r="JXY795" s="61"/>
      <c r="JXZ795" s="61"/>
      <c r="JYA795" s="61"/>
      <c r="JYB795" s="61"/>
      <c r="JYC795" s="61"/>
      <c r="JYD795" s="61"/>
      <c r="JYE795" s="61"/>
      <c r="JYF795" s="61"/>
      <c r="JYG795" s="61"/>
      <c r="JYH795" s="61"/>
      <c r="JYI795" s="61"/>
      <c r="JYJ795" s="61"/>
      <c r="JYK795" s="61"/>
      <c r="JYL795" s="61"/>
      <c r="JYM795" s="61"/>
      <c r="JYN795" s="61"/>
      <c r="JYO795" s="61"/>
      <c r="JYP795" s="61"/>
      <c r="JYQ795" s="61"/>
      <c r="JYR795" s="61"/>
      <c r="JYS795" s="61"/>
      <c r="JYT795" s="61"/>
      <c r="JYU795" s="61"/>
      <c r="JYV795" s="61"/>
      <c r="JYW795" s="61"/>
      <c r="JYX795" s="61"/>
      <c r="JYY795" s="61"/>
      <c r="JYZ795" s="61"/>
      <c r="JZA795" s="61"/>
      <c r="JZB795" s="61"/>
      <c r="JZC795" s="61"/>
      <c r="JZD795" s="61"/>
      <c r="JZE795" s="61"/>
      <c r="JZF795" s="61"/>
      <c r="JZG795" s="61"/>
      <c r="JZH795" s="61"/>
      <c r="JZI795" s="61"/>
      <c r="JZJ795" s="61"/>
      <c r="JZK795" s="61"/>
      <c r="JZL795" s="61"/>
      <c r="JZM795" s="61"/>
      <c r="JZN795" s="61"/>
      <c r="JZO795" s="61"/>
      <c r="JZP795" s="61"/>
      <c r="JZQ795" s="61"/>
      <c r="JZR795" s="61"/>
      <c r="JZS795" s="61"/>
      <c r="JZT795" s="61"/>
      <c r="JZU795" s="61"/>
      <c r="JZV795" s="61"/>
      <c r="JZW795" s="61"/>
      <c r="JZX795" s="61"/>
      <c r="JZY795" s="61"/>
      <c r="JZZ795" s="61"/>
      <c r="KAA795" s="61"/>
      <c r="KAB795" s="61"/>
      <c r="KAC795" s="61"/>
      <c r="KAD795" s="61"/>
      <c r="KAE795" s="61"/>
      <c r="KAF795" s="61"/>
      <c r="KAG795" s="61"/>
      <c r="KAH795" s="61"/>
      <c r="KAI795" s="61"/>
      <c r="KAJ795" s="61"/>
      <c r="KAK795" s="61"/>
      <c r="KAL795" s="61"/>
      <c r="KAM795" s="61"/>
      <c r="KAN795" s="61"/>
      <c r="KAO795" s="61"/>
      <c r="KAP795" s="61"/>
      <c r="KAQ795" s="61"/>
      <c r="KAR795" s="61"/>
      <c r="KAS795" s="61"/>
      <c r="KAT795" s="61"/>
      <c r="KAU795" s="61"/>
      <c r="KAV795" s="61"/>
      <c r="KAW795" s="61"/>
      <c r="KAX795" s="61"/>
      <c r="KAY795" s="61"/>
      <c r="KAZ795" s="61"/>
      <c r="KBA795" s="61"/>
      <c r="KBB795" s="61"/>
      <c r="KBC795" s="61"/>
      <c r="KBD795" s="61"/>
      <c r="KBE795" s="61"/>
      <c r="KBF795" s="61"/>
      <c r="KBG795" s="61"/>
      <c r="KBH795" s="61"/>
      <c r="KBI795" s="61"/>
      <c r="KBJ795" s="61"/>
      <c r="KBK795" s="61"/>
      <c r="KBL795" s="61"/>
      <c r="KBM795" s="61"/>
      <c r="KBN795" s="61"/>
      <c r="KBO795" s="61"/>
      <c r="KBP795" s="61"/>
      <c r="KBQ795" s="61"/>
      <c r="KBR795" s="61"/>
      <c r="KBS795" s="61"/>
      <c r="KBT795" s="61"/>
      <c r="KBU795" s="61"/>
      <c r="KBV795" s="61"/>
      <c r="KBW795" s="61"/>
      <c r="KBX795" s="61"/>
      <c r="KBY795" s="61"/>
      <c r="KBZ795" s="61"/>
      <c r="KCA795" s="61"/>
      <c r="KCB795" s="61"/>
      <c r="KCC795" s="61"/>
      <c r="KCD795" s="61"/>
      <c r="KCE795" s="61"/>
      <c r="KCF795" s="61"/>
      <c r="KCG795" s="61"/>
      <c r="KCH795" s="61"/>
      <c r="KCI795" s="61"/>
      <c r="KCJ795" s="61"/>
      <c r="KCK795" s="61"/>
      <c r="KCL795" s="61"/>
      <c r="KCM795" s="61"/>
      <c r="KCN795" s="61"/>
      <c r="KCO795" s="61"/>
      <c r="KCP795" s="61"/>
      <c r="KCQ795" s="61"/>
      <c r="KCR795" s="61"/>
      <c r="KCS795" s="61"/>
      <c r="KCT795" s="61"/>
      <c r="KCU795" s="61"/>
      <c r="KCV795" s="61"/>
      <c r="KCW795" s="61"/>
      <c r="KCX795" s="61"/>
      <c r="KCY795" s="61"/>
      <c r="KCZ795" s="61"/>
      <c r="KDA795" s="61"/>
      <c r="KDB795" s="61"/>
      <c r="KDC795" s="61"/>
      <c r="KDD795" s="61"/>
      <c r="KDE795" s="61"/>
      <c r="KDF795" s="61"/>
      <c r="KDG795" s="61"/>
      <c r="KDH795" s="61"/>
      <c r="KDI795" s="61"/>
      <c r="KDJ795" s="61"/>
      <c r="KDK795" s="61"/>
      <c r="KDL795" s="61"/>
      <c r="KDM795" s="61"/>
      <c r="KDN795" s="61"/>
      <c r="KDO795" s="61"/>
      <c r="KDP795" s="61"/>
      <c r="KDQ795" s="61"/>
      <c r="KDR795" s="61"/>
      <c r="KDS795" s="61"/>
      <c r="KDT795" s="61"/>
      <c r="KDU795" s="61"/>
      <c r="KDV795" s="61"/>
      <c r="KDW795" s="61"/>
      <c r="KDX795" s="61"/>
      <c r="KDY795" s="61"/>
      <c r="KDZ795" s="61"/>
      <c r="KEA795" s="61"/>
      <c r="KEB795" s="61"/>
      <c r="KEC795" s="61"/>
      <c r="KED795" s="61"/>
      <c r="KEE795" s="61"/>
      <c r="KEF795" s="61"/>
      <c r="KEG795" s="61"/>
      <c r="KEH795" s="61"/>
      <c r="KEI795" s="61"/>
      <c r="KEJ795" s="61"/>
      <c r="KEK795" s="61"/>
      <c r="KEL795" s="61"/>
      <c r="KEM795" s="61"/>
      <c r="KEN795" s="61"/>
      <c r="KEO795" s="61"/>
      <c r="KEP795" s="61"/>
      <c r="KEQ795" s="61"/>
      <c r="KER795" s="61"/>
      <c r="KES795" s="61"/>
      <c r="KET795" s="61"/>
      <c r="KEU795" s="61"/>
      <c r="KEV795" s="61"/>
      <c r="KEW795" s="61"/>
      <c r="KEX795" s="61"/>
      <c r="KEY795" s="61"/>
      <c r="KEZ795" s="61"/>
      <c r="KFA795" s="61"/>
      <c r="KFB795" s="61"/>
      <c r="KFC795" s="61"/>
      <c r="KFD795" s="61"/>
      <c r="KFE795" s="61"/>
      <c r="KFF795" s="61"/>
      <c r="KFG795" s="61"/>
      <c r="KFH795" s="61"/>
      <c r="KFI795" s="61"/>
      <c r="KFJ795" s="61"/>
      <c r="KFK795" s="61"/>
      <c r="KFL795" s="61"/>
      <c r="KFM795" s="61"/>
      <c r="KFN795" s="61"/>
      <c r="KFO795" s="61"/>
      <c r="KFP795" s="61"/>
      <c r="KFQ795" s="61"/>
      <c r="KFR795" s="61"/>
      <c r="KFS795" s="61"/>
      <c r="KFT795" s="61"/>
      <c r="KFU795" s="61"/>
      <c r="KFV795" s="61"/>
      <c r="KFW795" s="61"/>
      <c r="KFX795" s="61"/>
      <c r="KFY795" s="61"/>
      <c r="KFZ795" s="61"/>
      <c r="KGA795" s="61"/>
      <c r="KGB795" s="61"/>
      <c r="KGC795" s="61"/>
      <c r="KGD795" s="61"/>
      <c r="KGE795" s="61"/>
      <c r="KGF795" s="61"/>
      <c r="KGG795" s="61"/>
      <c r="KGH795" s="61"/>
      <c r="KGI795" s="61"/>
      <c r="KGJ795" s="61"/>
      <c r="KGK795" s="61"/>
      <c r="KGL795" s="61"/>
      <c r="KGM795" s="61"/>
      <c r="KGN795" s="61"/>
      <c r="KGO795" s="61"/>
      <c r="KGP795" s="61"/>
      <c r="KGQ795" s="61"/>
      <c r="KGR795" s="61"/>
      <c r="KGS795" s="61"/>
      <c r="KGT795" s="61"/>
      <c r="KGU795" s="61"/>
      <c r="KGV795" s="61"/>
      <c r="KGW795" s="61"/>
      <c r="KGX795" s="61"/>
      <c r="KGY795" s="61"/>
      <c r="KGZ795" s="61"/>
      <c r="KHA795" s="61"/>
      <c r="KHB795" s="61"/>
      <c r="KHC795" s="61"/>
      <c r="KHD795" s="61"/>
      <c r="KHE795" s="61"/>
      <c r="KHF795" s="61"/>
      <c r="KHG795" s="61"/>
      <c r="KHH795" s="61"/>
      <c r="KHI795" s="61"/>
      <c r="KHJ795" s="61"/>
      <c r="KHK795" s="61"/>
      <c r="KHL795" s="61"/>
      <c r="KHM795" s="61"/>
      <c r="KHN795" s="61"/>
      <c r="KHO795" s="61"/>
      <c r="KHP795" s="61"/>
      <c r="KHQ795" s="61"/>
      <c r="KHR795" s="61"/>
      <c r="KHS795" s="61"/>
      <c r="KHT795" s="61"/>
      <c r="KHU795" s="61"/>
      <c r="KHV795" s="61"/>
      <c r="KHW795" s="61"/>
      <c r="KHX795" s="61"/>
      <c r="KHY795" s="61"/>
      <c r="KHZ795" s="61"/>
      <c r="KIA795" s="61"/>
      <c r="KIB795" s="61"/>
      <c r="KIC795" s="61"/>
      <c r="KID795" s="61"/>
      <c r="KIE795" s="61"/>
      <c r="KIF795" s="61"/>
      <c r="KIG795" s="61"/>
      <c r="KIH795" s="61"/>
      <c r="KII795" s="61"/>
      <c r="KIJ795" s="61"/>
      <c r="KIK795" s="61"/>
      <c r="KIL795" s="61"/>
      <c r="KIM795" s="61"/>
      <c r="KIN795" s="61"/>
      <c r="KIO795" s="61"/>
      <c r="KIP795" s="61"/>
      <c r="KIQ795" s="61"/>
      <c r="KIR795" s="61"/>
      <c r="KIS795" s="61"/>
      <c r="KIT795" s="61"/>
      <c r="KIU795" s="61"/>
      <c r="KIV795" s="61"/>
      <c r="KIW795" s="61"/>
      <c r="KIX795" s="61"/>
      <c r="KIY795" s="61"/>
      <c r="KIZ795" s="61"/>
      <c r="KJA795" s="61"/>
      <c r="KJB795" s="61"/>
      <c r="KJC795" s="61"/>
      <c r="KJD795" s="61"/>
      <c r="KJE795" s="61"/>
      <c r="KJF795" s="61"/>
      <c r="KJG795" s="61"/>
      <c r="KJH795" s="61"/>
      <c r="KJI795" s="61"/>
      <c r="KJJ795" s="61"/>
      <c r="KJK795" s="61"/>
      <c r="KJL795" s="61"/>
      <c r="KJM795" s="61"/>
      <c r="KJN795" s="61"/>
      <c r="KJO795" s="61"/>
      <c r="KJP795" s="61"/>
      <c r="KJQ795" s="61"/>
      <c r="KJR795" s="61"/>
      <c r="KJS795" s="61"/>
      <c r="KJT795" s="61"/>
      <c r="KJU795" s="61"/>
      <c r="KJV795" s="61"/>
      <c r="KJW795" s="61"/>
      <c r="KJX795" s="61"/>
      <c r="KJY795" s="61"/>
      <c r="KJZ795" s="61"/>
      <c r="KKA795" s="61"/>
      <c r="KKB795" s="61"/>
      <c r="KKC795" s="61"/>
      <c r="KKD795" s="61"/>
      <c r="KKE795" s="61"/>
      <c r="KKF795" s="61"/>
      <c r="KKG795" s="61"/>
      <c r="KKH795" s="61"/>
      <c r="KKI795" s="61"/>
      <c r="KKJ795" s="61"/>
      <c r="KKK795" s="61"/>
      <c r="KKL795" s="61"/>
      <c r="KKM795" s="61"/>
      <c r="KKN795" s="61"/>
      <c r="KKO795" s="61"/>
      <c r="KKP795" s="61"/>
      <c r="KKQ795" s="61"/>
      <c r="KKR795" s="61"/>
      <c r="KKS795" s="61"/>
      <c r="KKT795" s="61"/>
      <c r="KKU795" s="61"/>
      <c r="KKV795" s="61"/>
      <c r="KKW795" s="61"/>
      <c r="KKX795" s="61"/>
      <c r="KKY795" s="61"/>
      <c r="KKZ795" s="61"/>
      <c r="KLA795" s="61"/>
      <c r="KLB795" s="61"/>
      <c r="KLC795" s="61"/>
      <c r="KLD795" s="61"/>
      <c r="KLE795" s="61"/>
      <c r="KLF795" s="61"/>
      <c r="KLG795" s="61"/>
      <c r="KLH795" s="61"/>
      <c r="KLI795" s="61"/>
      <c r="KLJ795" s="61"/>
      <c r="KLK795" s="61"/>
      <c r="KLL795" s="61"/>
      <c r="KLM795" s="61"/>
      <c r="KLN795" s="61"/>
      <c r="KLO795" s="61"/>
      <c r="KLP795" s="61"/>
      <c r="KLQ795" s="61"/>
      <c r="KLR795" s="61"/>
      <c r="KLS795" s="61"/>
      <c r="KLT795" s="61"/>
      <c r="KLU795" s="61"/>
      <c r="KLV795" s="61"/>
      <c r="KLW795" s="61"/>
      <c r="KLX795" s="61"/>
      <c r="KLY795" s="61"/>
      <c r="KLZ795" s="61"/>
      <c r="KMA795" s="61"/>
      <c r="KMB795" s="61"/>
      <c r="KMC795" s="61"/>
      <c r="KMD795" s="61"/>
      <c r="KME795" s="61"/>
      <c r="KMF795" s="61"/>
      <c r="KMG795" s="61"/>
      <c r="KMH795" s="61"/>
      <c r="KMI795" s="61"/>
      <c r="KMJ795" s="61"/>
      <c r="KMK795" s="61"/>
      <c r="KML795" s="61"/>
      <c r="KMM795" s="61"/>
      <c r="KMN795" s="61"/>
      <c r="KMO795" s="61"/>
      <c r="KMP795" s="61"/>
      <c r="KMQ795" s="61"/>
      <c r="KMR795" s="61"/>
      <c r="KMS795" s="61"/>
      <c r="KMT795" s="61"/>
      <c r="KMU795" s="61"/>
      <c r="KMV795" s="61"/>
      <c r="KMW795" s="61"/>
      <c r="KMX795" s="61"/>
      <c r="KMY795" s="61"/>
      <c r="KMZ795" s="61"/>
      <c r="KNA795" s="61"/>
      <c r="KNB795" s="61"/>
      <c r="KNC795" s="61"/>
      <c r="KND795" s="61"/>
      <c r="KNE795" s="61"/>
      <c r="KNF795" s="61"/>
      <c r="KNG795" s="61"/>
      <c r="KNH795" s="61"/>
      <c r="KNI795" s="61"/>
      <c r="KNJ795" s="61"/>
      <c r="KNK795" s="61"/>
      <c r="KNL795" s="61"/>
      <c r="KNM795" s="61"/>
      <c r="KNN795" s="61"/>
      <c r="KNO795" s="61"/>
      <c r="KNP795" s="61"/>
      <c r="KNQ795" s="61"/>
      <c r="KNR795" s="61"/>
      <c r="KNS795" s="61"/>
      <c r="KNT795" s="61"/>
      <c r="KNU795" s="61"/>
      <c r="KNV795" s="61"/>
      <c r="KNW795" s="61"/>
      <c r="KNX795" s="61"/>
      <c r="KNY795" s="61"/>
      <c r="KNZ795" s="61"/>
      <c r="KOA795" s="61"/>
      <c r="KOB795" s="61"/>
      <c r="KOC795" s="61"/>
      <c r="KOD795" s="61"/>
      <c r="KOE795" s="61"/>
      <c r="KOF795" s="61"/>
      <c r="KOG795" s="61"/>
      <c r="KOH795" s="61"/>
      <c r="KOI795" s="61"/>
      <c r="KOJ795" s="61"/>
      <c r="KOK795" s="61"/>
      <c r="KOL795" s="61"/>
      <c r="KOM795" s="61"/>
      <c r="KON795" s="61"/>
      <c r="KOO795" s="61"/>
      <c r="KOP795" s="61"/>
      <c r="KOQ795" s="61"/>
      <c r="KOR795" s="61"/>
      <c r="KOS795" s="61"/>
      <c r="KOT795" s="61"/>
      <c r="KOU795" s="61"/>
      <c r="KOV795" s="61"/>
      <c r="KOW795" s="61"/>
      <c r="KOX795" s="61"/>
      <c r="KOY795" s="61"/>
      <c r="KOZ795" s="61"/>
      <c r="KPA795" s="61"/>
      <c r="KPB795" s="61"/>
      <c r="KPC795" s="61"/>
      <c r="KPD795" s="61"/>
      <c r="KPE795" s="61"/>
      <c r="KPF795" s="61"/>
      <c r="KPG795" s="61"/>
      <c r="KPH795" s="61"/>
      <c r="KPI795" s="61"/>
      <c r="KPJ795" s="61"/>
      <c r="KPK795" s="61"/>
      <c r="KPL795" s="61"/>
      <c r="KPM795" s="61"/>
      <c r="KPN795" s="61"/>
      <c r="KPO795" s="61"/>
      <c r="KPP795" s="61"/>
      <c r="KPQ795" s="61"/>
      <c r="KPR795" s="61"/>
      <c r="KPS795" s="61"/>
      <c r="KPT795" s="61"/>
      <c r="KPU795" s="61"/>
      <c r="KPV795" s="61"/>
      <c r="KPW795" s="61"/>
      <c r="KPX795" s="61"/>
      <c r="KPY795" s="61"/>
      <c r="KPZ795" s="61"/>
      <c r="KQA795" s="61"/>
      <c r="KQB795" s="61"/>
      <c r="KQC795" s="61"/>
      <c r="KQD795" s="61"/>
      <c r="KQE795" s="61"/>
      <c r="KQF795" s="61"/>
      <c r="KQG795" s="61"/>
      <c r="KQH795" s="61"/>
      <c r="KQI795" s="61"/>
      <c r="KQJ795" s="61"/>
      <c r="KQK795" s="61"/>
      <c r="KQL795" s="61"/>
      <c r="KQM795" s="61"/>
      <c r="KQN795" s="61"/>
      <c r="KQO795" s="61"/>
      <c r="KQP795" s="61"/>
      <c r="KQQ795" s="61"/>
      <c r="KQR795" s="61"/>
      <c r="KQS795" s="61"/>
      <c r="KQT795" s="61"/>
      <c r="KQU795" s="61"/>
      <c r="KQV795" s="61"/>
      <c r="KQW795" s="61"/>
      <c r="KQX795" s="61"/>
      <c r="KQY795" s="61"/>
      <c r="KQZ795" s="61"/>
      <c r="KRA795" s="61"/>
      <c r="KRB795" s="61"/>
      <c r="KRC795" s="61"/>
      <c r="KRD795" s="61"/>
      <c r="KRE795" s="61"/>
      <c r="KRF795" s="61"/>
      <c r="KRG795" s="61"/>
      <c r="KRH795" s="61"/>
      <c r="KRI795" s="61"/>
      <c r="KRJ795" s="61"/>
      <c r="KRK795" s="61"/>
      <c r="KRL795" s="61"/>
      <c r="KRM795" s="61"/>
      <c r="KRN795" s="61"/>
      <c r="KRO795" s="61"/>
      <c r="KRP795" s="61"/>
      <c r="KRQ795" s="61"/>
      <c r="KRR795" s="61"/>
      <c r="KRS795" s="61"/>
      <c r="KRT795" s="61"/>
      <c r="KRU795" s="61"/>
      <c r="KRV795" s="61"/>
      <c r="KRW795" s="61"/>
      <c r="KRX795" s="61"/>
      <c r="KRY795" s="61"/>
      <c r="KRZ795" s="61"/>
      <c r="KSA795" s="61"/>
      <c r="KSB795" s="61"/>
      <c r="KSC795" s="61"/>
      <c r="KSD795" s="61"/>
      <c r="KSE795" s="61"/>
      <c r="KSF795" s="61"/>
      <c r="KSG795" s="61"/>
      <c r="KSH795" s="61"/>
      <c r="KSI795" s="61"/>
      <c r="KSJ795" s="61"/>
      <c r="KSK795" s="61"/>
      <c r="KSL795" s="61"/>
      <c r="KSM795" s="61"/>
      <c r="KSN795" s="61"/>
      <c r="KSO795" s="61"/>
      <c r="KSP795" s="61"/>
      <c r="KSQ795" s="61"/>
      <c r="KSR795" s="61"/>
      <c r="KSS795" s="61"/>
      <c r="KST795" s="61"/>
      <c r="KSU795" s="61"/>
      <c r="KSV795" s="61"/>
      <c r="KSW795" s="61"/>
      <c r="KSX795" s="61"/>
      <c r="KSY795" s="61"/>
      <c r="KSZ795" s="61"/>
      <c r="KTA795" s="61"/>
      <c r="KTB795" s="61"/>
      <c r="KTC795" s="61"/>
      <c r="KTD795" s="61"/>
      <c r="KTE795" s="61"/>
      <c r="KTF795" s="61"/>
      <c r="KTG795" s="61"/>
      <c r="KTH795" s="61"/>
      <c r="KTI795" s="61"/>
      <c r="KTJ795" s="61"/>
      <c r="KTK795" s="61"/>
      <c r="KTL795" s="61"/>
      <c r="KTM795" s="61"/>
      <c r="KTN795" s="61"/>
      <c r="KTO795" s="61"/>
      <c r="KTP795" s="61"/>
      <c r="KTQ795" s="61"/>
      <c r="KTR795" s="61"/>
      <c r="KTS795" s="61"/>
      <c r="KTT795" s="61"/>
      <c r="KTU795" s="61"/>
      <c r="KTV795" s="61"/>
      <c r="KTW795" s="61"/>
      <c r="KTX795" s="61"/>
      <c r="KTY795" s="61"/>
      <c r="KTZ795" s="61"/>
      <c r="KUA795" s="61"/>
      <c r="KUB795" s="61"/>
      <c r="KUC795" s="61"/>
      <c r="KUD795" s="61"/>
      <c r="KUE795" s="61"/>
      <c r="KUF795" s="61"/>
      <c r="KUG795" s="61"/>
      <c r="KUH795" s="61"/>
      <c r="KUI795" s="61"/>
      <c r="KUJ795" s="61"/>
      <c r="KUK795" s="61"/>
      <c r="KUL795" s="61"/>
      <c r="KUM795" s="61"/>
      <c r="KUN795" s="61"/>
      <c r="KUO795" s="61"/>
      <c r="KUP795" s="61"/>
      <c r="KUQ795" s="61"/>
      <c r="KUR795" s="61"/>
      <c r="KUS795" s="61"/>
      <c r="KUT795" s="61"/>
      <c r="KUU795" s="61"/>
      <c r="KUV795" s="61"/>
      <c r="KUW795" s="61"/>
      <c r="KUX795" s="61"/>
      <c r="KUY795" s="61"/>
      <c r="KUZ795" s="61"/>
      <c r="KVA795" s="61"/>
      <c r="KVB795" s="61"/>
      <c r="KVC795" s="61"/>
      <c r="KVD795" s="61"/>
      <c r="KVE795" s="61"/>
      <c r="KVF795" s="61"/>
      <c r="KVG795" s="61"/>
      <c r="KVH795" s="61"/>
      <c r="KVI795" s="61"/>
      <c r="KVJ795" s="61"/>
      <c r="KVK795" s="61"/>
      <c r="KVL795" s="61"/>
      <c r="KVM795" s="61"/>
      <c r="KVN795" s="61"/>
      <c r="KVO795" s="61"/>
      <c r="KVP795" s="61"/>
      <c r="KVQ795" s="61"/>
      <c r="KVR795" s="61"/>
      <c r="KVS795" s="61"/>
      <c r="KVT795" s="61"/>
      <c r="KVU795" s="61"/>
      <c r="KVV795" s="61"/>
      <c r="KVW795" s="61"/>
      <c r="KVX795" s="61"/>
      <c r="KVY795" s="61"/>
      <c r="KVZ795" s="61"/>
      <c r="KWA795" s="61"/>
      <c r="KWB795" s="61"/>
      <c r="KWC795" s="61"/>
      <c r="KWD795" s="61"/>
      <c r="KWE795" s="61"/>
      <c r="KWF795" s="61"/>
      <c r="KWG795" s="61"/>
      <c r="KWH795" s="61"/>
      <c r="KWI795" s="61"/>
      <c r="KWJ795" s="61"/>
      <c r="KWK795" s="61"/>
      <c r="KWL795" s="61"/>
      <c r="KWM795" s="61"/>
      <c r="KWN795" s="61"/>
      <c r="KWO795" s="61"/>
      <c r="KWP795" s="61"/>
      <c r="KWQ795" s="61"/>
      <c r="KWR795" s="61"/>
      <c r="KWS795" s="61"/>
      <c r="KWT795" s="61"/>
      <c r="KWU795" s="61"/>
      <c r="KWV795" s="61"/>
      <c r="KWW795" s="61"/>
      <c r="KWX795" s="61"/>
      <c r="KWY795" s="61"/>
      <c r="KWZ795" s="61"/>
      <c r="KXA795" s="61"/>
      <c r="KXB795" s="61"/>
      <c r="KXC795" s="61"/>
      <c r="KXD795" s="61"/>
      <c r="KXE795" s="61"/>
      <c r="KXF795" s="61"/>
      <c r="KXG795" s="61"/>
      <c r="KXH795" s="61"/>
      <c r="KXI795" s="61"/>
      <c r="KXJ795" s="61"/>
      <c r="KXK795" s="61"/>
      <c r="KXL795" s="61"/>
      <c r="KXM795" s="61"/>
      <c r="KXN795" s="61"/>
      <c r="KXO795" s="61"/>
      <c r="KXP795" s="61"/>
      <c r="KXQ795" s="61"/>
      <c r="KXR795" s="61"/>
      <c r="KXS795" s="61"/>
      <c r="KXT795" s="61"/>
      <c r="KXU795" s="61"/>
      <c r="KXV795" s="61"/>
      <c r="KXW795" s="61"/>
      <c r="KXX795" s="61"/>
      <c r="KXY795" s="61"/>
      <c r="KXZ795" s="61"/>
      <c r="KYA795" s="61"/>
      <c r="KYB795" s="61"/>
      <c r="KYC795" s="61"/>
      <c r="KYD795" s="61"/>
      <c r="KYE795" s="61"/>
      <c r="KYF795" s="61"/>
      <c r="KYG795" s="61"/>
      <c r="KYH795" s="61"/>
      <c r="KYI795" s="61"/>
      <c r="KYJ795" s="61"/>
      <c r="KYK795" s="61"/>
      <c r="KYL795" s="61"/>
      <c r="KYM795" s="61"/>
      <c r="KYN795" s="61"/>
      <c r="KYO795" s="61"/>
      <c r="KYP795" s="61"/>
      <c r="KYQ795" s="61"/>
      <c r="KYR795" s="61"/>
      <c r="KYS795" s="61"/>
      <c r="KYT795" s="61"/>
      <c r="KYU795" s="61"/>
      <c r="KYV795" s="61"/>
      <c r="KYW795" s="61"/>
      <c r="KYX795" s="61"/>
      <c r="KYY795" s="61"/>
      <c r="KYZ795" s="61"/>
      <c r="KZA795" s="61"/>
      <c r="KZB795" s="61"/>
      <c r="KZC795" s="61"/>
      <c r="KZD795" s="61"/>
      <c r="KZE795" s="61"/>
      <c r="KZF795" s="61"/>
      <c r="KZG795" s="61"/>
      <c r="KZH795" s="61"/>
      <c r="KZI795" s="61"/>
      <c r="KZJ795" s="61"/>
      <c r="KZK795" s="61"/>
      <c r="KZL795" s="61"/>
      <c r="KZM795" s="61"/>
      <c r="KZN795" s="61"/>
      <c r="KZO795" s="61"/>
      <c r="KZP795" s="61"/>
      <c r="KZQ795" s="61"/>
      <c r="KZR795" s="61"/>
      <c r="KZS795" s="61"/>
      <c r="KZT795" s="61"/>
      <c r="KZU795" s="61"/>
      <c r="KZV795" s="61"/>
      <c r="KZW795" s="61"/>
      <c r="KZX795" s="61"/>
      <c r="KZY795" s="61"/>
      <c r="KZZ795" s="61"/>
      <c r="LAA795" s="61"/>
      <c r="LAB795" s="61"/>
      <c r="LAC795" s="61"/>
      <c r="LAD795" s="61"/>
      <c r="LAE795" s="61"/>
      <c r="LAF795" s="61"/>
      <c r="LAG795" s="61"/>
      <c r="LAH795" s="61"/>
      <c r="LAI795" s="61"/>
      <c r="LAJ795" s="61"/>
      <c r="LAK795" s="61"/>
      <c r="LAL795" s="61"/>
      <c r="LAM795" s="61"/>
      <c r="LAN795" s="61"/>
      <c r="LAO795" s="61"/>
      <c r="LAP795" s="61"/>
      <c r="LAQ795" s="61"/>
      <c r="LAR795" s="61"/>
      <c r="LAS795" s="61"/>
      <c r="LAT795" s="61"/>
      <c r="LAU795" s="61"/>
      <c r="LAV795" s="61"/>
      <c r="LAW795" s="61"/>
      <c r="LAX795" s="61"/>
      <c r="LAY795" s="61"/>
      <c r="LAZ795" s="61"/>
      <c r="LBA795" s="61"/>
      <c r="LBB795" s="61"/>
      <c r="LBC795" s="61"/>
      <c r="LBD795" s="61"/>
      <c r="LBE795" s="61"/>
      <c r="LBF795" s="61"/>
      <c r="LBG795" s="61"/>
      <c r="LBH795" s="61"/>
      <c r="LBI795" s="61"/>
      <c r="LBJ795" s="61"/>
      <c r="LBK795" s="61"/>
      <c r="LBL795" s="61"/>
      <c r="LBM795" s="61"/>
      <c r="LBN795" s="61"/>
      <c r="LBO795" s="61"/>
      <c r="LBP795" s="61"/>
      <c r="LBQ795" s="61"/>
      <c r="LBR795" s="61"/>
      <c r="LBS795" s="61"/>
      <c r="LBT795" s="61"/>
      <c r="LBU795" s="61"/>
      <c r="LBV795" s="61"/>
      <c r="LBW795" s="61"/>
      <c r="LBX795" s="61"/>
      <c r="LBY795" s="61"/>
      <c r="LBZ795" s="61"/>
      <c r="LCA795" s="61"/>
      <c r="LCB795" s="61"/>
      <c r="LCC795" s="61"/>
      <c r="LCD795" s="61"/>
      <c r="LCE795" s="61"/>
      <c r="LCF795" s="61"/>
      <c r="LCG795" s="61"/>
      <c r="LCH795" s="61"/>
      <c r="LCI795" s="61"/>
      <c r="LCJ795" s="61"/>
      <c r="LCK795" s="61"/>
      <c r="LCL795" s="61"/>
      <c r="LCM795" s="61"/>
      <c r="LCN795" s="61"/>
      <c r="LCO795" s="61"/>
      <c r="LCP795" s="61"/>
      <c r="LCQ795" s="61"/>
      <c r="LCR795" s="61"/>
      <c r="LCS795" s="61"/>
      <c r="LCT795" s="61"/>
      <c r="LCU795" s="61"/>
      <c r="LCV795" s="61"/>
      <c r="LCW795" s="61"/>
      <c r="LCX795" s="61"/>
      <c r="LCY795" s="61"/>
      <c r="LCZ795" s="61"/>
      <c r="LDA795" s="61"/>
      <c r="LDB795" s="61"/>
      <c r="LDC795" s="61"/>
      <c r="LDD795" s="61"/>
      <c r="LDE795" s="61"/>
      <c r="LDF795" s="61"/>
      <c r="LDG795" s="61"/>
      <c r="LDH795" s="61"/>
      <c r="LDI795" s="61"/>
      <c r="LDJ795" s="61"/>
      <c r="LDK795" s="61"/>
      <c r="LDL795" s="61"/>
      <c r="LDM795" s="61"/>
      <c r="LDN795" s="61"/>
      <c r="LDO795" s="61"/>
      <c r="LDP795" s="61"/>
      <c r="LDQ795" s="61"/>
      <c r="LDR795" s="61"/>
      <c r="LDS795" s="61"/>
      <c r="LDT795" s="61"/>
      <c r="LDU795" s="61"/>
      <c r="LDV795" s="61"/>
      <c r="LDW795" s="61"/>
      <c r="LDX795" s="61"/>
      <c r="LDY795" s="61"/>
      <c r="LDZ795" s="61"/>
      <c r="LEA795" s="61"/>
      <c r="LEB795" s="61"/>
      <c r="LEC795" s="61"/>
      <c r="LED795" s="61"/>
      <c r="LEE795" s="61"/>
      <c r="LEF795" s="61"/>
      <c r="LEG795" s="61"/>
      <c r="LEH795" s="61"/>
      <c r="LEI795" s="61"/>
      <c r="LEJ795" s="61"/>
      <c r="LEK795" s="61"/>
      <c r="LEL795" s="61"/>
      <c r="LEM795" s="61"/>
      <c r="LEN795" s="61"/>
      <c r="LEO795" s="61"/>
      <c r="LEP795" s="61"/>
      <c r="LEQ795" s="61"/>
      <c r="LER795" s="61"/>
      <c r="LES795" s="61"/>
      <c r="LET795" s="61"/>
      <c r="LEU795" s="61"/>
      <c r="LEV795" s="61"/>
      <c r="LEW795" s="61"/>
      <c r="LEX795" s="61"/>
      <c r="LEY795" s="61"/>
      <c r="LEZ795" s="61"/>
      <c r="LFA795" s="61"/>
      <c r="LFB795" s="61"/>
      <c r="LFC795" s="61"/>
      <c r="LFD795" s="61"/>
      <c r="LFE795" s="61"/>
      <c r="LFF795" s="61"/>
      <c r="LFG795" s="61"/>
      <c r="LFH795" s="61"/>
      <c r="LFI795" s="61"/>
      <c r="LFJ795" s="61"/>
      <c r="LFK795" s="61"/>
      <c r="LFL795" s="61"/>
      <c r="LFM795" s="61"/>
      <c r="LFN795" s="61"/>
      <c r="LFO795" s="61"/>
      <c r="LFP795" s="61"/>
      <c r="LFQ795" s="61"/>
      <c r="LFR795" s="61"/>
      <c r="LFS795" s="61"/>
      <c r="LFT795" s="61"/>
      <c r="LFU795" s="61"/>
      <c r="LFV795" s="61"/>
      <c r="LFW795" s="61"/>
      <c r="LFX795" s="61"/>
      <c r="LFY795" s="61"/>
      <c r="LFZ795" s="61"/>
      <c r="LGA795" s="61"/>
      <c r="LGB795" s="61"/>
      <c r="LGC795" s="61"/>
      <c r="LGD795" s="61"/>
      <c r="LGE795" s="61"/>
      <c r="LGF795" s="61"/>
      <c r="LGG795" s="61"/>
      <c r="LGH795" s="61"/>
      <c r="LGI795" s="61"/>
      <c r="LGJ795" s="61"/>
      <c r="LGK795" s="61"/>
      <c r="LGL795" s="61"/>
      <c r="LGM795" s="61"/>
      <c r="LGN795" s="61"/>
      <c r="LGO795" s="61"/>
      <c r="LGP795" s="61"/>
      <c r="LGQ795" s="61"/>
      <c r="LGR795" s="61"/>
      <c r="LGS795" s="61"/>
      <c r="LGT795" s="61"/>
      <c r="LGU795" s="61"/>
      <c r="LGV795" s="61"/>
      <c r="LGW795" s="61"/>
      <c r="LGX795" s="61"/>
      <c r="LGY795" s="61"/>
      <c r="LGZ795" s="61"/>
      <c r="LHA795" s="61"/>
      <c r="LHB795" s="61"/>
      <c r="LHC795" s="61"/>
      <c r="LHD795" s="61"/>
      <c r="LHE795" s="61"/>
      <c r="LHF795" s="61"/>
      <c r="LHG795" s="61"/>
      <c r="LHH795" s="61"/>
      <c r="LHI795" s="61"/>
      <c r="LHJ795" s="61"/>
      <c r="LHK795" s="61"/>
      <c r="LHL795" s="61"/>
      <c r="LHM795" s="61"/>
      <c r="LHN795" s="61"/>
      <c r="LHO795" s="61"/>
      <c r="LHP795" s="61"/>
      <c r="LHQ795" s="61"/>
      <c r="LHR795" s="61"/>
      <c r="LHS795" s="61"/>
      <c r="LHT795" s="61"/>
      <c r="LHU795" s="61"/>
      <c r="LHV795" s="61"/>
      <c r="LHW795" s="61"/>
      <c r="LHX795" s="61"/>
      <c r="LHY795" s="61"/>
      <c r="LHZ795" s="61"/>
      <c r="LIA795" s="61"/>
      <c r="LIB795" s="61"/>
      <c r="LIC795" s="61"/>
      <c r="LID795" s="61"/>
      <c r="LIE795" s="61"/>
      <c r="LIF795" s="61"/>
      <c r="LIG795" s="61"/>
      <c r="LIH795" s="61"/>
      <c r="LII795" s="61"/>
      <c r="LIJ795" s="61"/>
      <c r="LIK795" s="61"/>
      <c r="LIL795" s="61"/>
      <c r="LIM795" s="61"/>
      <c r="LIN795" s="61"/>
      <c r="LIO795" s="61"/>
      <c r="LIP795" s="61"/>
      <c r="LIQ795" s="61"/>
      <c r="LIR795" s="61"/>
      <c r="LIS795" s="61"/>
      <c r="LIT795" s="61"/>
      <c r="LIU795" s="61"/>
      <c r="LIV795" s="61"/>
      <c r="LIW795" s="61"/>
      <c r="LIX795" s="61"/>
      <c r="LIY795" s="61"/>
      <c r="LIZ795" s="61"/>
      <c r="LJA795" s="61"/>
      <c r="LJB795" s="61"/>
      <c r="LJC795" s="61"/>
      <c r="LJD795" s="61"/>
      <c r="LJE795" s="61"/>
      <c r="LJF795" s="61"/>
      <c r="LJG795" s="61"/>
      <c r="LJH795" s="61"/>
      <c r="LJI795" s="61"/>
      <c r="LJJ795" s="61"/>
      <c r="LJK795" s="61"/>
      <c r="LJL795" s="61"/>
      <c r="LJM795" s="61"/>
      <c r="LJN795" s="61"/>
      <c r="LJO795" s="61"/>
      <c r="LJP795" s="61"/>
      <c r="LJQ795" s="61"/>
      <c r="LJR795" s="61"/>
      <c r="LJS795" s="61"/>
      <c r="LJT795" s="61"/>
      <c r="LJU795" s="61"/>
      <c r="LJV795" s="61"/>
      <c r="LJW795" s="61"/>
      <c r="LJX795" s="61"/>
      <c r="LJY795" s="61"/>
      <c r="LJZ795" s="61"/>
      <c r="LKA795" s="61"/>
      <c r="LKB795" s="61"/>
      <c r="LKC795" s="61"/>
      <c r="LKD795" s="61"/>
      <c r="LKE795" s="61"/>
      <c r="LKF795" s="61"/>
      <c r="LKG795" s="61"/>
      <c r="LKH795" s="61"/>
      <c r="LKI795" s="61"/>
      <c r="LKJ795" s="61"/>
      <c r="LKK795" s="61"/>
      <c r="LKL795" s="61"/>
      <c r="LKM795" s="61"/>
      <c r="LKN795" s="61"/>
      <c r="LKO795" s="61"/>
      <c r="LKP795" s="61"/>
      <c r="LKQ795" s="61"/>
      <c r="LKR795" s="61"/>
      <c r="LKS795" s="61"/>
      <c r="LKT795" s="61"/>
      <c r="LKU795" s="61"/>
      <c r="LKV795" s="61"/>
      <c r="LKW795" s="61"/>
      <c r="LKX795" s="61"/>
      <c r="LKY795" s="61"/>
      <c r="LKZ795" s="61"/>
      <c r="LLA795" s="61"/>
      <c r="LLB795" s="61"/>
      <c r="LLC795" s="61"/>
      <c r="LLD795" s="61"/>
      <c r="LLE795" s="61"/>
      <c r="LLF795" s="61"/>
      <c r="LLG795" s="61"/>
      <c r="LLH795" s="61"/>
      <c r="LLI795" s="61"/>
      <c r="LLJ795" s="61"/>
      <c r="LLK795" s="61"/>
      <c r="LLL795" s="61"/>
      <c r="LLM795" s="61"/>
      <c r="LLN795" s="61"/>
      <c r="LLO795" s="61"/>
      <c r="LLP795" s="61"/>
      <c r="LLQ795" s="61"/>
      <c r="LLR795" s="61"/>
      <c r="LLS795" s="61"/>
      <c r="LLT795" s="61"/>
      <c r="LLU795" s="61"/>
      <c r="LLV795" s="61"/>
      <c r="LLW795" s="61"/>
      <c r="LLX795" s="61"/>
      <c r="LLY795" s="61"/>
      <c r="LLZ795" s="61"/>
      <c r="LMA795" s="61"/>
      <c r="LMB795" s="61"/>
      <c r="LMC795" s="61"/>
      <c r="LMD795" s="61"/>
      <c r="LME795" s="61"/>
      <c r="LMF795" s="61"/>
      <c r="LMG795" s="61"/>
      <c r="LMH795" s="61"/>
      <c r="LMI795" s="61"/>
      <c r="LMJ795" s="61"/>
      <c r="LMK795" s="61"/>
      <c r="LML795" s="61"/>
      <c r="LMM795" s="61"/>
      <c r="LMN795" s="61"/>
      <c r="LMO795" s="61"/>
      <c r="LMP795" s="61"/>
      <c r="LMQ795" s="61"/>
      <c r="LMR795" s="61"/>
      <c r="LMS795" s="61"/>
      <c r="LMT795" s="61"/>
      <c r="LMU795" s="61"/>
      <c r="LMV795" s="61"/>
      <c r="LMW795" s="61"/>
      <c r="LMX795" s="61"/>
      <c r="LMY795" s="61"/>
      <c r="LMZ795" s="61"/>
      <c r="LNA795" s="61"/>
      <c r="LNB795" s="61"/>
      <c r="LNC795" s="61"/>
      <c r="LND795" s="61"/>
      <c r="LNE795" s="61"/>
      <c r="LNF795" s="61"/>
      <c r="LNG795" s="61"/>
      <c r="LNH795" s="61"/>
      <c r="LNI795" s="61"/>
      <c r="LNJ795" s="61"/>
      <c r="LNK795" s="61"/>
      <c r="LNL795" s="61"/>
      <c r="LNM795" s="61"/>
      <c r="LNN795" s="61"/>
      <c r="LNO795" s="61"/>
      <c r="LNP795" s="61"/>
      <c r="LNQ795" s="61"/>
      <c r="LNR795" s="61"/>
      <c r="LNS795" s="61"/>
      <c r="LNT795" s="61"/>
      <c r="LNU795" s="61"/>
      <c r="LNV795" s="61"/>
      <c r="LNW795" s="61"/>
      <c r="LNX795" s="61"/>
      <c r="LNY795" s="61"/>
      <c r="LNZ795" s="61"/>
      <c r="LOA795" s="61"/>
      <c r="LOB795" s="61"/>
      <c r="LOC795" s="61"/>
      <c r="LOD795" s="61"/>
      <c r="LOE795" s="61"/>
      <c r="LOF795" s="61"/>
      <c r="LOG795" s="61"/>
      <c r="LOH795" s="61"/>
      <c r="LOI795" s="61"/>
      <c r="LOJ795" s="61"/>
      <c r="LOK795" s="61"/>
      <c r="LOL795" s="61"/>
      <c r="LOM795" s="61"/>
      <c r="LON795" s="61"/>
      <c r="LOO795" s="61"/>
      <c r="LOP795" s="61"/>
      <c r="LOQ795" s="61"/>
      <c r="LOR795" s="61"/>
      <c r="LOS795" s="61"/>
      <c r="LOT795" s="61"/>
      <c r="LOU795" s="61"/>
      <c r="LOV795" s="61"/>
      <c r="LOW795" s="61"/>
      <c r="LOX795" s="61"/>
      <c r="LOY795" s="61"/>
      <c r="LOZ795" s="61"/>
      <c r="LPA795" s="61"/>
      <c r="LPB795" s="61"/>
      <c r="LPC795" s="61"/>
      <c r="LPD795" s="61"/>
      <c r="LPE795" s="61"/>
      <c r="LPF795" s="61"/>
      <c r="LPG795" s="61"/>
      <c r="LPH795" s="61"/>
      <c r="LPI795" s="61"/>
      <c r="LPJ795" s="61"/>
      <c r="LPK795" s="61"/>
      <c r="LPL795" s="61"/>
      <c r="LPM795" s="61"/>
      <c r="LPN795" s="61"/>
      <c r="LPO795" s="61"/>
      <c r="LPP795" s="61"/>
      <c r="LPQ795" s="61"/>
      <c r="LPR795" s="61"/>
      <c r="LPS795" s="61"/>
      <c r="LPT795" s="61"/>
      <c r="LPU795" s="61"/>
      <c r="LPV795" s="61"/>
      <c r="LPW795" s="61"/>
      <c r="LPX795" s="61"/>
      <c r="LPY795" s="61"/>
      <c r="LPZ795" s="61"/>
      <c r="LQA795" s="61"/>
      <c r="LQB795" s="61"/>
      <c r="LQC795" s="61"/>
      <c r="LQD795" s="61"/>
      <c r="LQE795" s="61"/>
      <c r="LQF795" s="61"/>
      <c r="LQG795" s="61"/>
      <c r="LQH795" s="61"/>
      <c r="LQI795" s="61"/>
      <c r="LQJ795" s="61"/>
      <c r="LQK795" s="61"/>
      <c r="LQL795" s="61"/>
      <c r="LQM795" s="61"/>
      <c r="LQN795" s="61"/>
      <c r="LQO795" s="61"/>
      <c r="LQP795" s="61"/>
      <c r="LQQ795" s="61"/>
      <c r="LQR795" s="61"/>
      <c r="LQS795" s="61"/>
      <c r="LQT795" s="61"/>
      <c r="LQU795" s="61"/>
      <c r="LQV795" s="61"/>
      <c r="LQW795" s="61"/>
      <c r="LQX795" s="61"/>
      <c r="LQY795" s="61"/>
      <c r="LQZ795" s="61"/>
      <c r="LRA795" s="61"/>
      <c r="LRB795" s="61"/>
      <c r="LRC795" s="61"/>
      <c r="LRD795" s="61"/>
      <c r="LRE795" s="61"/>
      <c r="LRF795" s="61"/>
      <c r="LRG795" s="61"/>
      <c r="LRH795" s="61"/>
      <c r="LRI795" s="61"/>
      <c r="LRJ795" s="61"/>
      <c r="LRK795" s="61"/>
      <c r="LRL795" s="61"/>
      <c r="LRM795" s="61"/>
      <c r="LRN795" s="61"/>
      <c r="LRO795" s="61"/>
      <c r="LRP795" s="61"/>
      <c r="LRQ795" s="61"/>
      <c r="LRR795" s="61"/>
      <c r="LRS795" s="61"/>
      <c r="LRT795" s="61"/>
      <c r="LRU795" s="61"/>
      <c r="LRV795" s="61"/>
      <c r="LRW795" s="61"/>
      <c r="LRX795" s="61"/>
      <c r="LRY795" s="61"/>
      <c r="LRZ795" s="61"/>
      <c r="LSA795" s="61"/>
      <c r="LSB795" s="61"/>
      <c r="LSC795" s="61"/>
      <c r="LSD795" s="61"/>
      <c r="LSE795" s="61"/>
      <c r="LSF795" s="61"/>
      <c r="LSG795" s="61"/>
      <c r="LSH795" s="61"/>
      <c r="LSI795" s="61"/>
      <c r="LSJ795" s="61"/>
      <c r="LSK795" s="61"/>
      <c r="LSL795" s="61"/>
      <c r="LSM795" s="61"/>
      <c r="LSN795" s="61"/>
      <c r="LSO795" s="61"/>
      <c r="LSP795" s="61"/>
      <c r="LSQ795" s="61"/>
      <c r="LSR795" s="61"/>
      <c r="LSS795" s="61"/>
      <c r="LST795" s="61"/>
      <c r="LSU795" s="61"/>
      <c r="LSV795" s="61"/>
      <c r="LSW795" s="61"/>
      <c r="LSX795" s="61"/>
      <c r="LSY795" s="61"/>
      <c r="LSZ795" s="61"/>
      <c r="LTA795" s="61"/>
      <c r="LTB795" s="61"/>
      <c r="LTC795" s="61"/>
      <c r="LTD795" s="61"/>
      <c r="LTE795" s="61"/>
      <c r="LTF795" s="61"/>
      <c r="LTG795" s="61"/>
      <c r="LTH795" s="61"/>
      <c r="LTI795" s="61"/>
      <c r="LTJ795" s="61"/>
      <c r="LTK795" s="61"/>
      <c r="LTL795" s="61"/>
      <c r="LTM795" s="61"/>
      <c r="LTN795" s="61"/>
      <c r="LTO795" s="61"/>
      <c r="LTP795" s="61"/>
      <c r="LTQ795" s="61"/>
      <c r="LTR795" s="61"/>
      <c r="LTS795" s="61"/>
      <c r="LTT795" s="61"/>
      <c r="LTU795" s="61"/>
      <c r="LTV795" s="61"/>
      <c r="LTW795" s="61"/>
      <c r="LTX795" s="61"/>
      <c r="LTY795" s="61"/>
      <c r="LTZ795" s="61"/>
      <c r="LUA795" s="61"/>
      <c r="LUB795" s="61"/>
      <c r="LUC795" s="61"/>
      <c r="LUD795" s="61"/>
      <c r="LUE795" s="61"/>
      <c r="LUF795" s="61"/>
      <c r="LUG795" s="61"/>
      <c r="LUH795" s="61"/>
      <c r="LUI795" s="61"/>
      <c r="LUJ795" s="61"/>
      <c r="LUK795" s="61"/>
      <c r="LUL795" s="61"/>
      <c r="LUM795" s="61"/>
      <c r="LUN795" s="61"/>
      <c r="LUO795" s="61"/>
      <c r="LUP795" s="61"/>
      <c r="LUQ795" s="61"/>
      <c r="LUR795" s="61"/>
      <c r="LUS795" s="61"/>
      <c r="LUT795" s="61"/>
      <c r="LUU795" s="61"/>
      <c r="LUV795" s="61"/>
      <c r="LUW795" s="61"/>
      <c r="LUX795" s="61"/>
      <c r="LUY795" s="61"/>
      <c r="LUZ795" s="61"/>
      <c r="LVA795" s="61"/>
      <c r="LVB795" s="61"/>
      <c r="LVC795" s="61"/>
      <c r="LVD795" s="61"/>
      <c r="LVE795" s="61"/>
      <c r="LVF795" s="61"/>
      <c r="LVG795" s="61"/>
      <c r="LVH795" s="61"/>
      <c r="LVI795" s="61"/>
      <c r="LVJ795" s="61"/>
      <c r="LVK795" s="61"/>
      <c r="LVL795" s="61"/>
      <c r="LVM795" s="61"/>
      <c r="LVN795" s="61"/>
      <c r="LVO795" s="61"/>
      <c r="LVP795" s="61"/>
      <c r="LVQ795" s="61"/>
      <c r="LVR795" s="61"/>
      <c r="LVS795" s="61"/>
      <c r="LVT795" s="61"/>
      <c r="LVU795" s="61"/>
      <c r="LVV795" s="61"/>
      <c r="LVW795" s="61"/>
      <c r="LVX795" s="61"/>
      <c r="LVY795" s="61"/>
      <c r="LVZ795" s="61"/>
      <c r="LWA795" s="61"/>
      <c r="LWB795" s="61"/>
      <c r="LWC795" s="61"/>
      <c r="LWD795" s="61"/>
      <c r="LWE795" s="61"/>
      <c r="LWF795" s="61"/>
      <c r="LWG795" s="61"/>
      <c r="LWH795" s="61"/>
      <c r="LWI795" s="61"/>
      <c r="LWJ795" s="61"/>
      <c r="LWK795" s="61"/>
      <c r="LWL795" s="61"/>
      <c r="LWM795" s="61"/>
      <c r="LWN795" s="61"/>
      <c r="LWO795" s="61"/>
      <c r="LWP795" s="61"/>
      <c r="LWQ795" s="61"/>
      <c r="LWR795" s="61"/>
      <c r="LWS795" s="61"/>
      <c r="LWT795" s="61"/>
      <c r="LWU795" s="61"/>
      <c r="LWV795" s="61"/>
      <c r="LWW795" s="61"/>
      <c r="LWX795" s="61"/>
      <c r="LWY795" s="61"/>
      <c r="LWZ795" s="61"/>
      <c r="LXA795" s="61"/>
      <c r="LXB795" s="61"/>
      <c r="LXC795" s="61"/>
      <c r="LXD795" s="61"/>
      <c r="LXE795" s="61"/>
      <c r="LXF795" s="61"/>
      <c r="LXG795" s="61"/>
      <c r="LXH795" s="61"/>
      <c r="LXI795" s="61"/>
      <c r="LXJ795" s="61"/>
      <c r="LXK795" s="61"/>
      <c r="LXL795" s="61"/>
      <c r="LXM795" s="61"/>
      <c r="LXN795" s="61"/>
      <c r="LXO795" s="61"/>
      <c r="LXP795" s="61"/>
      <c r="LXQ795" s="61"/>
      <c r="LXR795" s="61"/>
      <c r="LXS795" s="61"/>
      <c r="LXT795" s="61"/>
      <c r="LXU795" s="61"/>
      <c r="LXV795" s="61"/>
      <c r="LXW795" s="61"/>
      <c r="LXX795" s="61"/>
      <c r="LXY795" s="61"/>
      <c r="LXZ795" s="61"/>
      <c r="LYA795" s="61"/>
      <c r="LYB795" s="61"/>
      <c r="LYC795" s="61"/>
      <c r="LYD795" s="61"/>
      <c r="LYE795" s="61"/>
      <c r="LYF795" s="61"/>
      <c r="LYG795" s="61"/>
      <c r="LYH795" s="61"/>
      <c r="LYI795" s="61"/>
      <c r="LYJ795" s="61"/>
      <c r="LYK795" s="61"/>
      <c r="LYL795" s="61"/>
      <c r="LYM795" s="61"/>
      <c r="LYN795" s="61"/>
      <c r="LYO795" s="61"/>
      <c r="LYP795" s="61"/>
      <c r="LYQ795" s="61"/>
      <c r="LYR795" s="61"/>
      <c r="LYS795" s="61"/>
      <c r="LYT795" s="61"/>
      <c r="LYU795" s="61"/>
      <c r="LYV795" s="61"/>
      <c r="LYW795" s="61"/>
      <c r="LYX795" s="61"/>
      <c r="LYY795" s="61"/>
      <c r="LYZ795" s="61"/>
      <c r="LZA795" s="61"/>
      <c r="LZB795" s="61"/>
      <c r="LZC795" s="61"/>
      <c r="LZD795" s="61"/>
      <c r="LZE795" s="61"/>
      <c r="LZF795" s="61"/>
      <c r="LZG795" s="61"/>
      <c r="LZH795" s="61"/>
      <c r="LZI795" s="61"/>
      <c r="LZJ795" s="61"/>
      <c r="LZK795" s="61"/>
      <c r="LZL795" s="61"/>
      <c r="LZM795" s="61"/>
      <c r="LZN795" s="61"/>
      <c r="LZO795" s="61"/>
      <c r="LZP795" s="61"/>
      <c r="LZQ795" s="61"/>
      <c r="LZR795" s="61"/>
      <c r="LZS795" s="61"/>
      <c r="LZT795" s="61"/>
      <c r="LZU795" s="61"/>
      <c r="LZV795" s="61"/>
      <c r="LZW795" s="61"/>
      <c r="LZX795" s="61"/>
      <c r="LZY795" s="61"/>
      <c r="LZZ795" s="61"/>
      <c r="MAA795" s="61"/>
      <c r="MAB795" s="61"/>
      <c r="MAC795" s="61"/>
      <c r="MAD795" s="61"/>
      <c r="MAE795" s="61"/>
      <c r="MAF795" s="61"/>
      <c r="MAG795" s="61"/>
      <c r="MAH795" s="61"/>
      <c r="MAI795" s="61"/>
      <c r="MAJ795" s="61"/>
      <c r="MAK795" s="61"/>
      <c r="MAL795" s="61"/>
      <c r="MAM795" s="61"/>
      <c r="MAN795" s="61"/>
      <c r="MAO795" s="61"/>
      <c r="MAP795" s="61"/>
      <c r="MAQ795" s="61"/>
      <c r="MAR795" s="61"/>
      <c r="MAS795" s="61"/>
      <c r="MAT795" s="61"/>
      <c r="MAU795" s="61"/>
      <c r="MAV795" s="61"/>
      <c r="MAW795" s="61"/>
      <c r="MAX795" s="61"/>
      <c r="MAY795" s="61"/>
      <c r="MAZ795" s="61"/>
      <c r="MBA795" s="61"/>
      <c r="MBB795" s="61"/>
      <c r="MBC795" s="61"/>
      <c r="MBD795" s="61"/>
      <c r="MBE795" s="61"/>
      <c r="MBF795" s="61"/>
      <c r="MBG795" s="61"/>
      <c r="MBH795" s="61"/>
      <c r="MBI795" s="61"/>
      <c r="MBJ795" s="61"/>
      <c r="MBK795" s="61"/>
      <c r="MBL795" s="61"/>
      <c r="MBM795" s="61"/>
      <c r="MBN795" s="61"/>
      <c r="MBO795" s="61"/>
      <c r="MBP795" s="61"/>
      <c r="MBQ795" s="61"/>
      <c r="MBR795" s="61"/>
      <c r="MBS795" s="61"/>
      <c r="MBT795" s="61"/>
      <c r="MBU795" s="61"/>
      <c r="MBV795" s="61"/>
      <c r="MBW795" s="61"/>
      <c r="MBX795" s="61"/>
      <c r="MBY795" s="61"/>
      <c r="MBZ795" s="61"/>
      <c r="MCA795" s="61"/>
      <c r="MCB795" s="61"/>
      <c r="MCC795" s="61"/>
      <c r="MCD795" s="61"/>
      <c r="MCE795" s="61"/>
      <c r="MCF795" s="61"/>
      <c r="MCG795" s="61"/>
      <c r="MCH795" s="61"/>
      <c r="MCI795" s="61"/>
      <c r="MCJ795" s="61"/>
      <c r="MCK795" s="61"/>
      <c r="MCL795" s="61"/>
      <c r="MCM795" s="61"/>
      <c r="MCN795" s="61"/>
      <c r="MCO795" s="61"/>
      <c r="MCP795" s="61"/>
      <c r="MCQ795" s="61"/>
      <c r="MCR795" s="61"/>
      <c r="MCS795" s="61"/>
      <c r="MCT795" s="61"/>
      <c r="MCU795" s="61"/>
      <c r="MCV795" s="61"/>
      <c r="MCW795" s="61"/>
      <c r="MCX795" s="61"/>
      <c r="MCY795" s="61"/>
      <c r="MCZ795" s="61"/>
      <c r="MDA795" s="61"/>
      <c r="MDB795" s="61"/>
      <c r="MDC795" s="61"/>
      <c r="MDD795" s="61"/>
      <c r="MDE795" s="61"/>
      <c r="MDF795" s="61"/>
      <c r="MDG795" s="61"/>
      <c r="MDH795" s="61"/>
      <c r="MDI795" s="61"/>
      <c r="MDJ795" s="61"/>
      <c r="MDK795" s="61"/>
      <c r="MDL795" s="61"/>
      <c r="MDM795" s="61"/>
      <c r="MDN795" s="61"/>
      <c r="MDO795" s="61"/>
      <c r="MDP795" s="61"/>
      <c r="MDQ795" s="61"/>
      <c r="MDR795" s="61"/>
      <c r="MDS795" s="61"/>
      <c r="MDT795" s="61"/>
      <c r="MDU795" s="61"/>
      <c r="MDV795" s="61"/>
      <c r="MDW795" s="61"/>
      <c r="MDX795" s="61"/>
      <c r="MDY795" s="61"/>
      <c r="MDZ795" s="61"/>
      <c r="MEA795" s="61"/>
      <c r="MEB795" s="61"/>
      <c r="MEC795" s="61"/>
      <c r="MED795" s="61"/>
      <c r="MEE795" s="61"/>
      <c r="MEF795" s="61"/>
      <c r="MEG795" s="61"/>
      <c r="MEH795" s="61"/>
      <c r="MEI795" s="61"/>
      <c r="MEJ795" s="61"/>
      <c r="MEK795" s="61"/>
      <c r="MEL795" s="61"/>
      <c r="MEM795" s="61"/>
      <c r="MEN795" s="61"/>
      <c r="MEO795" s="61"/>
      <c r="MEP795" s="61"/>
      <c r="MEQ795" s="61"/>
      <c r="MER795" s="61"/>
      <c r="MES795" s="61"/>
      <c r="MET795" s="61"/>
      <c r="MEU795" s="61"/>
      <c r="MEV795" s="61"/>
      <c r="MEW795" s="61"/>
      <c r="MEX795" s="61"/>
      <c r="MEY795" s="61"/>
      <c r="MEZ795" s="61"/>
      <c r="MFA795" s="61"/>
      <c r="MFB795" s="61"/>
      <c r="MFC795" s="61"/>
      <c r="MFD795" s="61"/>
      <c r="MFE795" s="61"/>
      <c r="MFF795" s="61"/>
      <c r="MFG795" s="61"/>
      <c r="MFH795" s="61"/>
      <c r="MFI795" s="61"/>
      <c r="MFJ795" s="61"/>
      <c r="MFK795" s="61"/>
      <c r="MFL795" s="61"/>
      <c r="MFM795" s="61"/>
      <c r="MFN795" s="61"/>
      <c r="MFO795" s="61"/>
      <c r="MFP795" s="61"/>
      <c r="MFQ795" s="61"/>
      <c r="MFR795" s="61"/>
      <c r="MFS795" s="61"/>
      <c r="MFT795" s="61"/>
      <c r="MFU795" s="61"/>
      <c r="MFV795" s="61"/>
      <c r="MFW795" s="61"/>
      <c r="MFX795" s="61"/>
      <c r="MFY795" s="61"/>
      <c r="MFZ795" s="61"/>
      <c r="MGA795" s="61"/>
      <c r="MGB795" s="61"/>
      <c r="MGC795" s="61"/>
      <c r="MGD795" s="61"/>
      <c r="MGE795" s="61"/>
      <c r="MGF795" s="61"/>
      <c r="MGG795" s="61"/>
      <c r="MGH795" s="61"/>
      <c r="MGI795" s="61"/>
      <c r="MGJ795" s="61"/>
      <c r="MGK795" s="61"/>
      <c r="MGL795" s="61"/>
      <c r="MGM795" s="61"/>
      <c r="MGN795" s="61"/>
      <c r="MGO795" s="61"/>
      <c r="MGP795" s="61"/>
      <c r="MGQ795" s="61"/>
      <c r="MGR795" s="61"/>
      <c r="MGS795" s="61"/>
      <c r="MGT795" s="61"/>
      <c r="MGU795" s="61"/>
      <c r="MGV795" s="61"/>
      <c r="MGW795" s="61"/>
      <c r="MGX795" s="61"/>
      <c r="MGY795" s="61"/>
      <c r="MGZ795" s="61"/>
      <c r="MHA795" s="61"/>
      <c r="MHB795" s="61"/>
      <c r="MHC795" s="61"/>
      <c r="MHD795" s="61"/>
      <c r="MHE795" s="61"/>
      <c r="MHF795" s="61"/>
      <c r="MHG795" s="61"/>
      <c r="MHH795" s="61"/>
      <c r="MHI795" s="61"/>
      <c r="MHJ795" s="61"/>
      <c r="MHK795" s="61"/>
      <c r="MHL795" s="61"/>
      <c r="MHM795" s="61"/>
      <c r="MHN795" s="61"/>
      <c r="MHO795" s="61"/>
      <c r="MHP795" s="61"/>
      <c r="MHQ795" s="61"/>
      <c r="MHR795" s="61"/>
      <c r="MHS795" s="61"/>
      <c r="MHT795" s="61"/>
      <c r="MHU795" s="61"/>
      <c r="MHV795" s="61"/>
      <c r="MHW795" s="61"/>
      <c r="MHX795" s="61"/>
      <c r="MHY795" s="61"/>
      <c r="MHZ795" s="61"/>
      <c r="MIA795" s="61"/>
      <c r="MIB795" s="61"/>
      <c r="MIC795" s="61"/>
      <c r="MID795" s="61"/>
      <c r="MIE795" s="61"/>
      <c r="MIF795" s="61"/>
      <c r="MIG795" s="61"/>
      <c r="MIH795" s="61"/>
      <c r="MII795" s="61"/>
      <c r="MIJ795" s="61"/>
      <c r="MIK795" s="61"/>
      <c r="MIL795" s="61"/>
      <c r="MIM795" s="61"/>
      <c r="MIN795" s="61"/>
      <c r="MIO795" s="61"/>
      <c r="MIP795" s="61"/>
      <c r="MIQ795" s="61"/>
      <c r="MIR795" s="61"/>
      <c r="MIS795" s="61"/>
      <c r="MIT795" s="61"/>
      <c r="MIU795" s="61"/>
      <c r="MIV795" s="61"/>
      <c r="MIW795" s="61"/>
      <c r="MIX795" s="61"/>
      <c r="MIY795" s="61"/>
      <c r="MIZ795" s="61"/>
      <c r="MJA795" s="61"/>
      <c r="MJB795" s="61"/>
      <c r="MJC795" s="61"/>
      <c r="MJD795" s="61"/>
      <c r="MJE795" s="61"/>
      <c r="MJF795" s="61"/>
      <c r="MJG795" s="61"/>
      <c r="MJH795" s="61"/>
      <c r="MJI795" s="61"/>
      <c r="MJJ795" s="61"/>
      <c r="MJK795" s="61"/>
      <c r="MJL795" s="61"/>
      <c r="MJM795" s="61"/>
      <c r="MJN795" s="61"/>
      <c r="MJO795" s="61"/>
      <c r="MJP795" s="61"/>
      <c r="MJQ795" s="61"/>
      <c r="MJR795" s="61"/>
      <c r="MJS795" s="61"/>
      <c r="MJT795" s="61"/>
      <c r="MJU795" s="61"/>
      <c r="MJV795" s="61"/>
      <c r="MJW795" s="61"/>
      <c r="MJX795" s="61"/>
      <c r="MJY795" s="61"/>
      <c r="MJZ795" s="61"/>
      <c r="MKA795" s="61"/>
      <c r="MKB795" s="61"/>
      <c r="MKC795" s="61"/>
      <c r="MKD795" s="61"/>
      <c r="MKE795" s="61"/>
      <c r="MKF795" s="61"/>
      <c r="MKG795" s="61"/>
      <c r="MKH795" s="61"/>
      <c r="MKI795" s="61"/>
      <c r="MKJ795" s="61"/>
      <c r="MKK795" s="61"/>
      <c r="MKL795" s="61"/>
      <c r="MKM795" s="61"/>
      <c r="MKN795" s="61"/>
      <c r="MKO795" s="61"/>
      <c r="MKP795" s="61"/>
      <c r="MKQ795" s="61"/>
      <c r="MKR795" s="61"/>
      <c r="MKS795" s="61"/>
      <c r="MKT795" s="61"/>
      <c r="MKU795" s="61"/>
      <c r="MKV795" s="61"/>
      <c r="MKW795" s="61"/>
      <c r="MKX795" s="61"/>
      <c r="MKY795" s="61"/>
      <c r="MKZ795" s="61"/>
      <c r="MLA795" s="61"/>
      <c r="MLB795" s="61"/>
      <c r="MLC795" s="61"/>
      <c r="MLD795" s="61"/>
      <c r="MLE795" s="61"/>
      <c r="MLF795" s="61"/>
      <c r="MLG795" s="61"/>
      <c r="MLH795" s="61"/>
      <c r="MLI795" s="61"/>
      <c r="MLJ795" s="61"/>
      <c r="MLK795" s="61"/>
      <c r="MLL795" s="61"/>
      <c r="MLM795" s="61"/>
      <c r="MLN795" s="61"/>
      <c r="MLO795" s="61"/>
      <c r="MLP795" s="61"/>
      <c r="MLQ795" s="61"/>
      <c r="MLR795" s="61"/>
      <c r="MLS795" s="61"/>
      <c r="MLT795" s="61"/>
      <c r="MLU795" s="61"/>
      <c r="MLV795" s="61"/>
      <c r="MLW795" s="61"/>
      <c r="MLX795" s="61"/>
      <c r="MLY795" s="61"/>
      <c r="MLZ795" s="61"/>
      <c r="MMA795" s="61"/>
      <c r="MMB795" s="61"/>
      <c r="MMC795" s="61"/>
      <c r="MMD795" s="61"/>
      <c r="MME795" s="61"/>
      <c r="MMF795" s="61"/>
      <c r="MMG795" s="61"/>
      <c r="MMH795" s="61"/>
      <c r="MMI795" s="61"/>
      <c r="MMJ795" s="61"/>
      <c r="MMK795" s="61"/>
      <c r="MML795" s="61"/>
      <c r="MMM795" s="61"/>
      <c r="MMN795" s="61"/>
      <c r="MMO795" s="61"/>
      <c r="MMP795" s="61"/>
      <c r="MMQ795" s="61"/>
      <c r="MMR795" s="61"/>
      <c r="MMS795" s="61"/>
      <c r="MMT795" s="61"/>
      <c r="MMU795" s="61"/>
      <c r="MMV795" s="61"/>
      <c r="MMW795" s="61"/>
      <c r="MMX795" s="61"/>
      <c r="MMY795" s="61"/>
      <c r="MMZ795" s="61"/>
      <c r="MNA795" s="61"/>
      <c r="MNB795" s="61"/>
      <c r="MNC795" s="61"/>
      <c r="MND795" s="61"/>
      <c r="MNE795" s="61"/>
      <c r="MNF795" s="61"/>
      <c r="MNG795" s="61"/>
      <c r="MNH795" s="61"/>
      <c r="MNI795" s="61"/>
      <c r="MNJ795" s="61"/>
      <c r="MNK795" s="61"/>
      <c r="MNL795" s="61"/>
      <c r="MNM795" s="61"/>
      <c r="MNN795" s="61"/>
      <c r="MNO795" s="61"/>
      <c r="MNP795" s="61"/>
      <c r="MNQ795" s="61"/>
      <c r="MNR795" s="61"/>
      <c r="MNS795" s="61"/>
      <c r="MNT795" s="61"/>
      <c r="MNU795" s="61"/>
      <c r="MNV795" s="61"/>
      <c r="MNW795" s="61"/>
      <c r="MNX795" s="61"/>
      <c r="MNY795" s="61"/>
      <c r="MNZ795" s="61"/>
      <c r="MOA795" s="61"/>
      <c r="MOB795" s="61"/>
      <c r="MOC795" s="61"/>
      <c r="MOD795" s="61"/>
      <c r="MOE795" s="61"/>
      <c r="MOF795" s="61"/>
      <c r="MOG795" s="61"/>
      <c r="MOH795" s="61"/>
      <c r="MOI795" s="61"/>
      <c r="MOJ795" s="61"/>
      <c r="MOK795" s="61"/>
      <c r="MOL795" s="61"/>
      <c r="MOM795" s="61"/>
      <c r="MON795" s="61"/>
      <c r="MOO795" s="61"/>
      <c r="MOP795" s="61"/>
      <c r="MOQ795" s="61"/>
      <c r="MOR795" s="61"/>
      <c r="MOS795" s="61"/>
      <c r="MOT795" s="61"/>
      <c r="MOU795" s="61"/>
      <c r="MOV795" s="61"/>
      <c r="MOW795" s="61"/>
      <c r="MOX795" s="61"/>
      <c r="MOY795" s="61"/>
      <c r="MOZ795" s="61"/>
      <c r="MPA795" s="61"/>
      <c r="MPB795" s="61"/>
      <c r="MPC795" s="61"/>
      <c r="MPD795" s="61"/>
      <c r="MPE795" s="61"/>
      <c r="MPF795" s="61"/>
      <c r="MPG795" s="61"/>
      <c r="MPH795" s="61"/>
      <c r="MPI795" s="61"/>
      <c r="MPJ795" s="61"/>
      <c r="MPK795" s="61"/>
      <c r="MPL795" s="61"/>
      <c r="MPM795" s="61"/>
      <c r="MPN795" s="61"/>
      <c r="MPO795" s="61"/>
      <c r="MPP795" s="61"/>
      <c r="MPQ795" s="61"/>
      <c r="MPR795" s="61"/>
      <c r="MPS795" s="61"/>
      <c r="MPT795" s="61"/>
      <c r="MPU795" s="61"/>
      <c r="MPV795" s="61"/>
      <c r="MPW795" s="61"/>
      <c r="MPX795" s="61"/>
      <c r="MPY795" s="61"/>
      <c r="MPZ795" s="61"/>
      <c r="MQA795" s="61"/>
      <c r="MQB795" s="61"/>
      <c r="MQC795" s="61"/>
      <c r="MQD795" s="61"/>
      <c r="MQE795" s="61"/>
      <c r="MQF795" s="61"/>
      <c r="MQG795" s="61"/>
      <c r="MQH795" s="61"/>
      <c r="MQI795" s="61"/>
      <c r="MQJ795" s="61"/>
      <c r="MQK795" s="61"/>
      <c r="MQL795" s="61"/>
      <c r="MQM795" s="61"/>
      <c r="MQN795" s="61"/>
      <c r="MQO795" s="61"/>
      <c r="MQP795" s="61"/>
      <c r="MQQ795" s="61"/>
      <c r="MQR795" s="61"/>
      <c r="MQS795" s="61"/>
      <c r="MQT795" s="61"/>
      <c r="MQU795" s="61"/>
      <c r="MQV795" s="61"/>
      <c r="MQW795" s="61"/>
      <c r="MQX795" s="61"/>
      <c r="MQY795" s="61"/>
      <c r="MQZ795" s="61"/>
      <c r="MRA795" s="61"/>
      <c r="MRB795" s="61"/>
      <c r="MRC795" s="61"/>
      <c r="MRD795" s="61"/>
      <c r="MRE795" s="61"/>
      <c r="MRF795" s="61"/>
      <c r="MRG795" s="61"/>
      <c r="MRH795" s="61"/>
      <c r="MRI795" s="61"/>
      <c r="MRJ795" s="61"/>
      <c r="MRK795" s="61"/>
      <c r="MRL795" s="61"/>
      <c r="MRM795" s="61"/>
      <c r="MRN795" s="61"/>
      <c r="MRO795" s="61"/>
      <c r="MRP795" s="61"/>
      <c r="MRQ795" s="61"/>
      <c r="MRR795" s="61"/>
      <c r="MRS795" s="61"/>
      <c r="MRT795" s="61"/>
      <c r="MRU795" s="61"/>
      <c r="MRV795" s="61"/>
      <c r="MRW795" s="61"/>
      <c r="MRX795" s="61"/>
      <c r="MRY795" s="61"/>
      <c r="MRZ795" s="61"/>
      <c r="MSA795" s="61"/>
      <c r="MSB795" s="61"/>
      <c r="MSC795" s="61"/>
      <c r="MSD795" s="61"/>
      <c r="MSE795" s="61"/>
      <c r="MSF795" s="61"/>
      <c r="MSG795" s="61"/>
      <c r="MSH795" s="61"/>
      <c r="MSI795" s="61"/>
      <c r="MSJ795" s="61"/>
      <c r="MSK795" s="61"/>
      <c r="MSL795" s="61"/>
      <c r="MSM795" s="61"/>
      <c r="MSN795" s="61"/>
      <c r="MSO795" s="61"/>
      <c r="MSP795" s="61"/>
      <c r="MSQ795" s="61"/>
      <c r="MSR795" s="61"/>
      <c r="MSS795" s="61"/>
      <c r="MST795" s="61"/>
      <c r="MSU795" s="61"/>
      <c r="MSV795" s="61"/>
      <c r="MSW795" s="61"/>
      <c r="MSX795" s="61"/>
      <c r="MSY795" s="61"/>
      <c r="MSZ795" s="61"/>
      <c r="MTA795" s="61"/>
      <c r="MTB795" s="61"/>
      <c r="MTC795" s="61"/>
      <c r="MTD795" s="61"/>
      <c r="MTE795" s="61"/>
      <c r="MTF795" s="61"/>
      <c r="MTG795" s="61"/>
      <c r="MTH795" s="61"/>
      <c r="MTI795" s="61"/>
      <c r="MTJ795" s="61"/>
      <c r="MTK795" s="61"/>
      <c r="MTL795" s="61"/>
      <c r="MTM795" s="61"/>
      <c r="MTN795" s="61"/>
      <c r="MTO795" s="61"/>
      <c r="MTP795" s="61"/>
      <c r="MTQ795" s="61"/>
      <c r="MTR795" s="61"/>
      <c r="MTS795" s="61"/>
      <c r="MTT795" s="61"/>
      <c r="MTU795" s="61"/>
      <c r="MTV795" s="61"/>
      <c r="MTW795" s="61"/>
      <c r="MTX795" s="61"/>
      <c r="MTY795" s="61"/>
      <c r="MTZ795" s="61"/>
      <c r="MUA795" s="61"/>
      <c r="MUB795" s="61"/>
      <c r="MUC795" s="61"/>
      <c r="MUD795" s="61"/>
      <c r="MUE795" s="61"/>
      <c r="MUF795" s="61"/>
      <c r="MUG795" s="61"/>
      <c r="MUH795" s="61"/>
      <c r="MUI795" s="61"/>
      <c r="MUJ795" s="61"/>
      <c r="MUK795" s="61"/>
      <c r="MUL795" s="61"/>
      <c r="MUM795" s="61"/>
      <c r="MUN795" s="61"/>
      <c r="MUO795" s="61"/>
      <c r="MUP795" s="61"/>
      <c r="MUQ795" s="61"/>
      <c r="MUR795" s="61"/>
      <c r="MUS795" s="61"/>
      <c r="MUT795" s="61"/>
      <c r="MUU795" s="61"/>
      <c r="MUV795" s="61"/>
      <c r="MUW795" s="61"/>
      <c r="MUX795" s="61"/>
      <c r="MUY795" s="61"/>
      <c r="MUZ795" s="61"/>
      <c r="MVA795" s="61"/>
      <c r="MVB795" s="61"/>
      <c r="MVC795" s="61"/>
      <c r="MVD795" s="61"/>
      <c r="MVE795" s="61"/>
      <c r="MVF795" s="61"/>
      <c r="MVG795" s="61"/>
      <c r="MVH795" s="61"/>
      <c r="MVI795" s="61"/>
      <c r="MVJ795" s="61"/>
      <c r="MVK795" s="61"/>
      <c r="MVL795" s="61"/>
      <c r="MVM795" s="61"/>
      <c r="MVN795" s="61"/>
      <c r="MVO795" s="61"/>
      <c r="MVP795" s="61"/>
      <c r="MVQ795" s="61"/>
      <c r="MVR795" s="61"/>
      <c r="MVS795" s="61"/>
      <c r="MVT795" s="61"/>
      <c r="MVU795" s="61"/>
      <c r="MVV795" s="61"/>
      <c r="MVW795" s="61"/>
      <c r="MVX795" s="61"/>
      <c r="MVY795" s="61"/>
      <c r="MVZ795" s="61"/>
      <c r="MWA795" s="61"/>
      <c r="MWB795" s="61"/>
      <c r="MWC795" s="61"/>
      <c r="MWD795" s="61"/>
      <c r="MWE795" s="61"/>
      <c r="MWF795" s="61"/>
      <c r="MWG795" s="61"/>
      <c r="MWH795" s="61"/>
      <c r="MWI795" s="61"/>
      <c r="MWJ795" s="61"/>
      <c r="MWK795" s="61"/>
      <c r="MWL795" s="61"/>
      <c r="MWM795" s="61"/>
      <c r="MWN795" s="61"/>
      <c r="MWO795" s="61"/>
      <c r="MWP795" s="61"/>
      <c r="MWQ795" s="61"/>
      <c r="MWR795" s="61"/>
      <c r="MWS795" s="61"/>
      <c r="MWT795" s="61"/>
      <c r="MWU795" s="61"/>
      <c r="MWV795" s="61"/>
      <c r="MWW795" s="61"/>
      <c r="MWX795" s="61"/>
      <c r="MWY795" s="61"/>
      <c r="MWZ795" s="61"/>
      <c r="MXA795" s="61"/>
      <c r="MXB795" s="61"/>
      <c r="MXC795" s="61"/>
      <c r="MXD795" s="61"/>
      <c r="MXE795" s="61"/>
      <c r="MXF795" s="61"/>
      <c r="MXG795" s="61"/>
      <c r="MXH795" s="61"/>
      <c r="MXI795" s="61"/>
      <c r="MXJ795" s="61"/>
      <c r="MXK795" s="61"/>
      <c r="MXL795" s="61"/>
      <c r="MXM795" s="61"/>
      <c r="MXN795" s="61"/>
      <c r="MXO795" s="61"/>
      <c r="MXP795" s="61"/>
      <c r="MXQ795" s="61"/>
      <c r="MXR795" s="61"/>
      <c r="MXS795" s="61"/>
      <c r="MXT795" s="61"/>
      <c r="MXU795" s="61"/>
      <c r="MXV795" s="61"/>
      <c r="MXW795" s="61"/>
      <c r="MXX795" s="61"/>
      <c r="MXY795" s="61"/>
      <c r="MXZ795" s="61"/>
      <c r="MYA795" s="61"/>
      <c r="MYB795" s="61"/>
      <c r="MYC795" s="61"/>
      <c r="MYD795" s="61"/>
      <c r="MYE795" s="61"/>
      <c r="MYF795" s="61"/>
      <c r="MYG795" s="61"/>
      <c r="MYH795" s="61"/>
      <c r="MYI795" s="61"/>
      <c r="MYJ795" s="61"/>
      <c r="MYK795" s="61"/>
      <c r="MYL795" s="61"/>
      <c r="MYM795" s="61"/>
      <c r="MYN795" s="61"/>
      <c r="MYO795" s="61"/>
      <c r="MYP795" s="61"/>
      <c r="MYQ795" s="61"/>
      <c r="MYR795" s="61"/>
      <c r="MYS795" s="61"/>
      <c r="MYT795" s="61"/>
      <c r="MYU795" s="61"/>
      <c r="MYV795" s="61"/>
      <c r="MYW795" s="61"/>
      <c r="MYX795" s="61"/>
      <c r="MYY795" s="61"/>
      <c r="MYZ795" s="61"/>
      <c r="MZA795" s="61"/>
      <c r="MZB795" s="61"/>
      <c r="MZC795" s="61"/>
      <c r="MZD795" s="61"/>
      <c r="MZE795" s="61"/>
      <c r="MZF795" s="61"/>
      <c r="MZG795" s="61"/>
      <c r="MZH795" s="61"/>
      <c r="MZI795" s="61"/>
      <c r="MZJ795" s="61"/>
      <c r="MZK795" s="61"/>
      <c r="MZL795" s="61"/>
      <c r="MZM795" s="61"/>
      <c r="MZN795" s="61"/>
      <c r="MZO795" s="61"/>
      <c r="MZP795" s="61"/>
      <c r="MZQ795" s="61"/>
      <c r="MZR795" s="61"/>
      <c r="MZS795" s="61"/>
      <c r="MZT795" s="61"/>
      <c r="MZU795" s="61"/>
      <c r="MZV795" s="61"/>
      <c r="MZW795" s="61"/>
      <c r="MZX795" s="61"/>
      <c r="MZY795" s="61"/>
      <c r="MZZ795" s="61"/>
      <c r="NAA795" s="61"/>
      <c r="NAB795" s="61"/>
      <c r="NAC795" s="61"/>
      <c r="NAD795" s="61"/>
      <c r="NAE795" s="61"/>
      <c r="NAF795" s="61"/>
      <c r="NAG795" s="61"/>
      <c r="NAH795" s="61"/>
      <c r="NAI795" s="61"/>
      <c r="NAJ795" s="61"/>
      <c r="NAK795" s="61"/>
      <c r="NAL795" s="61"/>
      <c r="NAM795" s="61"/>
      <c r="NAN795" s="61"/>
      <c r="NAO795" s="61"/>
      <c r="NAP795" s="61"/>
      <c r="NAQ795" s="61"/>
      <c r="NAR795" s="61"/>
      <c r="NAS795" s="61"/>
      <c r="NAT795" s="61"/>
      <c r="NAU795" s="61"/>
      <c r="NAV795" s="61"/>
      <c r="NAW795" s="61"/>
      <c r="NAX795" s="61"/>
      <c r="NAY795" s="61"/>
      <c r="NAZ795" s="61"/>
      <c r="NBA795" s="61"/>
      <c r="NBB795" s="61"/>
      <c r="NBC795" s="61"/>
      <c r="NBD795" s="61"/>
      <c r="NBE795" s="61"/>
      <c r="NBF795" s="61"/>
      <c r="NBG795" s="61"/>
      <c r="NBH795" s="61"/>
      <c r="NBI795" s="61"/>
      <c r="NBJ795" s="61"/>
      <c r="NBK795" s="61"/>
      <c r="NBL795" s="61"/>
      <c r="NBM795" s="61"/>
      <c r="NBN795" s="61"/>
      <c r="NBO795" s="61"/>
      <c r="NBP795" s="61"/>
      <c r="NBQ795" s="61"/>
      <c r="NBR795" s="61"/>
      <c r="NBS795" s="61"/>
      <c r="NBT795" s="61"/>
      <c r="NBU795" s="61"/>
      <c r="NBV795" s="61"/>
      <c r="NBW795" s="61"/>
      <c r="NBX795" s="61"/>
      <c r="NBY795" s="61"/>
      <c r="NBZ795" s="61"/>
      <c r="NCA795" s="61"/>
      <c r="NCB795" s="61"/>
      <c r="NCC795" s="61"/>
      <c r="NCD795" s="61"/>
      <c r="NCE795" s="61"/>
      <c r="NCF795" s="61"/>
      <c r="NCG795" s="61"/>
      <c r="NCH795" s="61"/>
      <c r="NCI795" s="61"/>
      <c r="NCJ795" s="61"/>
      <c r="NCK795" s="61"/>
      <c r="NCL795" s="61"/>
      <c r="NCM795" s="61"/>
      <c r="NCN795" s="61"/>
      <c r="NCO795" s="61"/>
      <c r="NCP795" s="61"/>
      <c r="NCQ795" s="61"/>
      <c r="NCR795" s="61"/>
      <c r="NCS795" s="61"/>
      <c r="NCT795" s="61"/>
      <c r="NCU795" s="61"/>
      <c r="NCV795" s="61"/>
      <c r="NCW795" s="61"/>
      <c r="NCX795" s="61"/>
      <c r="NCY795" s="61"/>
      <c r="NCZ795" s="61"/>
      <c r="NDA795" s="61"/>
      <c r="NDB795" s="61"/>
      <c r="NDC795" s="61"/>
      <c r="NDD795" s="61"/>
      <c r="NDE795" s="61"/>
      <c r="NDF795" s="61"/>
      <c r="NDG795" s="61"/>
      <c r="NDH795" s="61"/>
      <c r="NDI795" s="61"/>
      <c r="NDJ795" s="61"/>
      <c r="NDK795" s="61"/>
      <c r="NDL795" s="61"/>
      <c r="NDM795" s="61"/>
      <c r="NDN795" s="61"/>
      <c r="NDO795" s="61"/>
      <c r="NDP795" s="61"/>
      <c r="NDQ795" s="61"/>
      <c r="NDR795" s="61"/>
      <c r="NDS795" s="61"/>
      <c r="NDT795" s="61"/>
      <c r="NDU795" s="61"/>
      <c r="NDV795" s="61"/>
      <c r="NDW795" s="61"/>
      <c r="NDX795" s="61"/>
      <c r="NDY795" s="61"/>
      <c r="NDZ795" s="61"/>
      <c r="NEA795" s="61"/>
      <c r="NEB795" s="61"/>
      <c r="NEC795" s="61"/>
      <c r="NED795" s="61"/>
      <c r="NEE795" s="61"/>
      <c r="NEF795" s="61"/>
      <c r="NEG795" s="61"/>
      <c r="NEH795" s="61"/>
      <c r="NEI795" s="61"/>
      <c r="NEJ795" s="61"/>
      <c r="NEK795" s="61"/>
      <c r="NEL795" s="61"/>
      <c r="NEM795" s="61"/>
      <c r="NEN795" s="61"/>
      <c r="NEO795" s="61"/>
      <c r="NEP795" s="61"/>
      <c r="NEQ795" s="61"/>
      <c r="NER795" s="61"/>
      <c r="NES795" s="61"/>
      <c r="NET795" s="61"/>
      <c r="NEU795" s="61"/>
      <c r="NEV795" s="61"/>
      <c r="NEW795" s="61"/>
      <c r="NEX795" s="61"/>
      <c r="NEY795" s="61"/>
      <c r="NEZ795" s="61"/>
      <c r="NFA795" s="61"/>
      <c r="NFB795" s="61"/>
      <c r="NFC795" s="61"/>
      <c r="NFD795" s="61"/>
      <c r="NFE795" s="61"/>
      <c r="NFF795" s="61"/>
      <c r="NFG795" s="61"/>
      <c r="NFH795" s="61"/>
      <c r="NFI795" s="61"/>
      <c r="NFJ795" s="61"/>
      <c r="NFK795" s="61"/>
      <c r="NFL795" s="61"/>
      <c r="NFM795" s="61"/>
      <c r="NFN795" s="61"/>
      <c r="NFO795" s="61"/>
      <c r="NFP795" s="61"/>
      <c r="NFQ795" s="61"/>
      <c r="NFR795" s="61"/>
      <c r="NFS795" s="61"/>
      <c r="NFT795" s="61"/>
      <c r="NFU795" s="61"/>
      <c r="NFV795" s="61"/>
      <c r="NFW795" s="61"/>
      <c r="NFX795" s="61"/>
      <c r="NFY795" s="61"/>
      <c r="NFZ795" s="61"/>
      <c r="NGA795" s="61"/>
      <c r="NGB795" s="61"/>
      <c r="NGC795" s="61"/>
      <c r="NGD795" s="61"/>
      <c r="NGE795" s="61"/>
      <c r="NGF795" s="61"/>
      <c r="NGG795" s="61"/>
      <c r="NGH795" s="61"/>
      <c r="NGI795" s="61"/>
      <c r="NGJ795" s="61"/>
      <c r="NGK795" s="61"/>
      <c r="NGL795" s="61"/>
      <c r="NGM795" s="61"/>
      <c r="NGN795" s="61"/>
      <c r="NGO795" s="61"/>
      <c r="NGP795" s="61"/>
      <c r="NGQ795" s="61"/>
      <c r="NGR795" s="61"/>
      <c r="NGS795" s="61"/>
      <c r="NGT795" s="61"/>
      <c r="NGU795" s="61"/>
      <c r="NGV795" s="61"/>
      <c r="NGW795" s="61"/>
      <c r="NGX795" s="61"/>
      <c r="NGY795" s="61"/>
      <c r="NGZ795" s="61"/>
      <c r="NHA795" s="61"/>
      <c r="NHB795" s="61"/>
      <c r="NHC795" s="61"/>
      <c r="NHD795" s="61"/>
      <c r="NHE795" s="61"/>
      <c r="NHF795" s="61"/>
      <c r="NHG795" s="61"/>
      <c r="NHH795" s="61"/>
      <c r="NHI795" s="61"/>
      <c r="NHJ795" s="61"/>
      <c r="NHK795" s="61"/>
      <c r="NHL795" s="61"/>
      <c r="NHM795" s="61"/>
      <c r="NHN795" s="61"/>
      <c r="NHO795" s="61"/>
      <c r="NHP795" s="61"/>
      <c r="NHQ795" s="61"/>
      <c r="NHR795" s="61"/>
      <c r="NHS795" s="61"/>
      <c r="NHT795" s="61"/>
      <c r="NHU795" s="61"/>
      <c r="NHV795" s="61"/>
      <c r="NHW795" s="61"/>
      <c r="NHX795" s="61"/>
      <c r="NHY795" s="61"/>
      <c r="NHZ795" s="61"/>
      <c r="NIA795" s="61"/>
      <c r="NIB795" s="61"/>
      <c r="NIC795" s="61"/>
      <c r="NID795" s="61"/>
      <c r="NIE795" s="61"/>
      <c r="NIF795" s="61"/>
      <c r="NIG795" s="61"/>
      <c r="NIH795" s="61"/>
      <c r="NII795" s="61"/>
      <c r="NIJ795" s="61"/>
      <c r="NIK795" s="61"/>
      <c r="NIL795" s="61"/>
      <c r="NIM795" s="61"/>
      <c r="NIN795" s="61"/>
      <c r="NIO795" s="61"/>
      <c r="NIP795" s="61"/>
      <c r="NIQ795" s="61"/>
      <c r="NIR795" s="61"/>
      <c r="NIS795" s="61"/>
      <c r="NIT795" s="61"/>
      <c r="NIU795" s="61"/>
      <c r="NIV795" s="61"/>
      <c r="NIW795" s="61"/>
      <c r="NIX795" s="61"/>
      <c r="NIY795" s="61"/>
      <c r="NIZ795" s="61"/>
      <c r="NJA795" s="61"/>
      <c r="NJB795" s="61"/>
      <c r="NJC795" s="61"/>
      <c r="NJD795" s="61"/>
      <c r="NJE795" s="61"/>
      <c r="NJF795" s="61"/>
      <c r="NJG795" s="61"/>
      <c r="NJH795" s="61"/>
      <c r="NJI795" s="61"/>
      <c r="NJJ795" s="61"/>
      <c r="NJK795" s="61"/>
      <c r="NJL795" s="61"/>
      <c r="NJM795" s="61"/>
      <c r="NJN795" s="61"/>
      <c r="NJO795" s="61"/>
      <c r="NJP795" s="61"/>
      <c r="NJQ795" s="61"/>
      <c r="NJR795" s="61"/>
      <c r="NJS795" s="61"/>
      <c r="NJT795" s="61"/>
      <c r="NJU795" s="61"/>
      <c r="NJV795" s="61"/>
      <c r="NJW795" s="61"/>
      <c r="NJX795" s="61"/>
      <c r="NJY795" s="61"/>
      <c r="NJZ795" s="61"/>
      <c r="NKA795" s="61"/>
      <c r="NKB795" s="61"/>
      <c r="NKC795" s="61"/>
      <c r="NKD795" s="61"/>
      <c r="NKE795" s="61"/>
      <c r="NKF795" s="61"/>
      <c r="NKG795" s="61"/>
      <c r="NKH795" s="61"/>
      <c r="NKI795" s="61"/>
      <c r="NKJ795" s="61"/>
      <c r="NKK795" s="61"/>
      <c r="NKL795" s="61"/>
      <c r="NKM795" s="61"/>
      <c r="NKN795" s="61"/>
      <c r="NKO795" s="61"/>
      <c r="NKP795" s="61"/>
      <c r="NKQ795" s="61"/>
      <c r="NKR795" s="61"/>
      <c r="NKS795" s="61"/>
      <c r="NKT795" s="61"/>
      <c r="NKU795" s="61"/>
      <c r="NKV795" s="61"/>
      <c r="NKW795" s="61"/>
      <c r="NKX795" s="61"/>
      <c r="NKY795" s="61"/>
      <c r="NKZ795" s="61"/>
      <c r="NLA795" s="61"/>
      <c r="NLB795" s="61"/>
      <c r="NLC795" s="61"/>
      <c r="NLD795" s="61"/>
      <c r="NLE795" s="61"/>
      <c r="NLF795" s="61"/>
      <c r="NLG795" s="61"/>
      <c r="NLH795" s="61"/>
      <c r="NLI795" s="61"/>
      <c r="NLJ795" s="61"/>
      <c r="NLK795" s="61"/>
      <c r="NLL795" s="61"/>
      <c r="NLM795" s="61"/>
      <c r="NLN795" s="61"/>
      <c r="NLO795" s="61"/>
      <c r="NLP795" s="61"/>
      <c r="NLQ795" s="61"/>
      <c r="NLR795" s="61"/>
      <c r="NLS795" s="61"/>
      <c r="NLT795" s="61"/>
      <c r="NLU795" s="61"/>
      <c r="NLV795" s="61"/>
      <c r="NLW795" s="61"/>
      <c r="NLX795" s="61"/>
      <c r="NLY795" s="61"/>
      <c r="NLZ795" s="61"/>
      <c r="NMA795" s="61"/>
      <c r="NMB795" s="61"/>
      <c r="NMC795" s="61"/>
      <c r="NMD795" s="61"/>
      <c r="NME795" s="61"/>
      <c r="NMF795" s="61"/>
      <c r="NMG795" s="61"/>
      <c r="NMH795" s="61"/>
      <c r="NMI795" s="61"/>
      <c r="NMJ795" s="61"/>
      <c r="NMK795" s="61"/>
      <c r="NML795" s="61"/>
      <c r="NMM795" s="61"/>
      <c r="NMN795" s="61"/>
      <c r="NMO795" s="61"/>
      <c r="NMP795" s="61"/>
      <c r="NMQ795" s="61"/>
      <c r="NMR795" s="61"/>
      <c r="NMS795" s="61"/>
      <c r="NMT795" s="61"/>
      <c r="NMU795" s="61"/>
      <c r="NMV795" s="61"/>
      <c r="NMW795" s="61"/>
      <c r="NMX795" s="61"/>
      <c r="NMY795" s="61"/>
      <c r="NMZ795" s="61"/>
      <c r="NNA795" s="61"/>
      <c r="NNB795" s="61"/>
      <c r="NNC795" s="61"/>
      <c r="NND795" s="61"/>
      <c r="NNE795" s="61"/>
      <c r="NNF795" s="61"/>
      <c r="NNG795" s="61"/>
      <c r="NNH795" s="61"/>
      <c r="NNI795" s="61"/>
      <c r="NNJ795" s="61"/>
      <c r="NNK795" s="61"/>
      <c r="NNL795" s="61"/>
      <c r="NNM795" s="61"/>
      <c r="NNN795" s="61"/>
      <c r="NNO795" s="61"/>
      <c r="NNP795" s="61"/>
      <c r="NNQ795" s="61"/>
      <c r="NNR795" s="61"/>
      <c r="NNS795" s="61"/>
      <c r="NNT795" s="61"/>
      <c r="NNU795" s="61"/>
      <c r="NNV795" s="61"/>
      <c r="NNW795" s="61"/>
      <c r="NNX795" s="61"/>
      <c r="NNY795" s="61"/>
      <c r="NNZ795" s="61"/>
      <c r="NOA795" s="61"/>
      <c r="NOB795" s="61"/>
      <c r="NOC795" s="61"/>
      <c r="NOD795" s="61"/>
      <c r="NOE795" s="61"/>
      <c r="NOF795" s="61"/>
      <c r="NOG795" s="61"/>
      <c r="NOH795" s="61"/>
      <c r="NOI795" s="61"/>
      <c r="NOJ795" s="61"/>
      <c r="NOK795" s="61"/>
      <c r="NOL795" s="61"/>
      <c r="NOM795" s="61"/>
      <c r="NON795" s="61"/>
      <c r="NOO795" s="61"/>
      <c r="NOP795" s="61"/>
      <c r="NOQ795" s="61"/>
      <c r="NOR795" s="61"/>
      <c r="NOS795" s="61"/>
      <c r="NOT795" s="61"/>
      <c r="NOU795" s="61"/>
      <c r="NOV795" s="61"/>
      <c r="NOW795" s="61"/>
      <c r="NOX795" s="61"/>
      <c r="NOY795" s="61"/>
      <c r="NOZ795" s="61"/>
      <c r="NPA795" s="61"/>
      <c r="NPB795" s="61"/>
      <c r="NPC795" s="61"/>
      <c r="NPD795" s="61"/>
      <c r="NPE795" s="61"/>
      <c r="NPF795" s="61"/>
      <c r="NPG795" s="61"/>
      <c r="NPH795" s="61"/>
      <c r="NPI795" s="61"/>
      <c r="NPJ795" s="61"/>
      <c r="NPK795" s="61"/>
      <c r="NPL795" s="61"/>
      <c r="NPM795" s="61"/>
      <c r="NPN795" s="61"/>
      <c r="NPO795" s="61"/>
      <c r="NPP795" s="61"/>
      <c r="NPQ795" s="61"/>
      <c r="NPR795" s="61"/>
      <c r="NPS795" s="61"/>
      <c r="NPT795" s="61"/>
      <c r="NPU795" s="61"/>
      <c r="NPV795" s="61"/>
      <c r="NPW795" s="61"/>
      <c r="NPX795" s="61"/>
      <c r="NPY795" s="61"/>
      <c r="NPZ795" s="61"/>
      <c r="NQA795" s="61"/>
      <c r="NQB795" s="61"/>
      <c r="NQC795" s="61"/>
      <c r="NQD795" s="61"/>
      <c r="NQE795" s="61"/>
      <c r="NQF795" s="61"/>
      <c r="NQG795" s="61"/>
      <c r="NQH795" s="61"/>
      <c r="NQI795" s="61"/>
      <c r="NQJ795" s="61"/>
      <c r="NQK795" s="61"/>
      <c r="NQL795" s="61"/>
      <c r="NQM795" s="61"/>
      <c r="NQN795" s="61"/>
      <c r="NQO795" s="61"/>
      <c r="NQP795" s="61"/>
      <c r="NQQ795" s="61"/>
      <c r="NQR795" s="61"/>
      <c r="NQS795" s="61"/>
      <c r="NQT795" s="61"/>
      <c r="NQU795" s="61"/>
      <c r="NQV795" s="61"/>
      <c r="NQW795" s="61"/>
      <c r="NQX795" s="61"/>
      <c r="NQY795" s="61"/>
      <c r="NQZ795" s="61"/>
      <c r="NRA795" s="61"/>
      <c r="NRB795" s="61"/>
      <c r="NRC795" s="61"/>
      <c r="NRD795" s="61"/>
      <c r="NRE795" s="61"/>
      <c r="NRF795" s="61"/>
      <c r="NRG795" s="61"/>
      <c r="NRH795" s="61"/>
      <c r="NRI795" s="61"/>
      <c r="NRJ795" s="61"/>
      <c r="NRK795" s="61"/>
      <c r="NRL795" s="61"/>
      <c r="NRM795" s="61"/>
      <c r="NRN795" s="61"/>
      <c r="NRO795" s="61"/>
      <c r="NRP795" s="61"/>
      <c r="NRQ795" s="61"/>
      <c r="NRR795" s="61"/>
      <c r="NRS795" s="61"/>
      <c r="NRT795" s="61"/>
      <c r="NRU795" s="61"/>
      <c r="NRV795" s="61"/>
      <c r="NRW795" s="61"/>
      <c r="NRX795" s="61"/>
      <c r="NRY795" s="61"/>
      <c r="NRZ795" s="61"/>
      <c r="NSA795" s="61"/>
      <c r="NSB795" s="61"/>
      <c r="NSC795" s="61"/>
      <c r="NSD795" s="61"/>
      <c r="NSE795" s="61"/>
      <c r="NSF795" s="61"/>
      <c r="NSG795" s="61"/>
      <c r="NSH795" s="61"/>
      <c r="NSI795" s="61"/>
      <c r="NSJ795" s="61"/>
      <c r="NSK795" s="61"/>
      <c r="NSL795" s="61"/>
      <c r="NSM795" s="61"/>
      <c r="NSN795" s="61"/>
      <c r="NSO795" s="61"/>
      <c r="NSP795" s="61"/>
      <c r="NSQ795" s="61"/>
      <c r="NSR795" s="61"/>
      <c r="NSS795" s="61"/>
      <c r="NST795" s="61"/>
      <c r="NSU795" s="61"/>
      <c r="NSV795" s="61"/>
      <c r="NSW795" s="61"/>
      <c r="NSX795" s="61"/>
      <c r="NSY795" s="61"/>
      <c r="NSZ795" s="61"/>
      <c r="NTA795" s="61"/>
      <c r="NTB795" s="61"/>
      <c r="NTC795" s="61"/>
      <c r="NTD795" s="61"/>
      <c r="NTE795" s="61"/>
      <c r="NTF795" s="61"/>
      <c r="NTG795" s="61"/>
      <c r="NTH795" s="61"/>
      <c r="NTI795" s="61"/>
      <c r="NTJ795" s="61"/>
      <c r="NTK795" s="61"/>
      <c r="NTL795" s="61"/>
      <c r="NTM795" s="61"/>
      <c r="NTN795" s="61"/>
      <c r="NTO795" s="61"/>
      <c r="NTP795" s="61"/>
      <c r="NTQ795" s="61"/>
      <c r="NTR795" s="61"/>
      <c r="NTS795" s="61"/>
      <c r="NTT795" s="61"/>
      <c r="NTU795" s="61"/>
      <c r="NTV795" s="61"/>
      <c r="NTW795" s="61"/>
      <c r="NTX795" s="61"/>
      <c r="NTY795" s="61"/>
      <c r="NTZ795" s="61"/>
      <c r="NUA795" s="61"/>
      <c r="NUB795" s="61"/>
      <c r="NUC795" s="61"/>
      <c r="NUD795" s="61"/>
      <c r="NUE795" s="61"/>
      <c r="NUF795" s="61"/>
      <c r="NUG795" s="61"/>
      <c r="NUH795" s="61"/>
      <c r="NUI795" s="61"/>
      <c r="NUJ795" s="61"/>
      <c r="NUK795" s="61"/>
      <c r="NUL795" s="61"/>
      <c r="NUM795" s="61"/>
      <c r="NUN795" s="61"/>
      <c r="NUO795" s="61"/>
      <c r="NUP795" s="61"/>
      <c r="NUQ795" s="61"/>
      <c r="NUR795" s="61"/>
      <c r="NUS795" s="61"/>
      <c r="NUT795" s="61"/>
      <c r="NUU795" s="61"/>
      <c r="NUV795" s="61"/>
      <c r="NUW795" s="61"/>
      <c r="NUX795" s="61"/>
      <c r="NUY795" s="61"/>
      <c r="NUZ795" s="61"/>
      <c r="NVA795" s="61"/>
      <c r="NVB795" s="61"/>
      <c r="NVC795" s="61"/>
      <c r="NVD795" s="61"/>
      <c r="NVE795" s="61"/>
      <c r="NVF795" s="61"/>
      <c r="NVG795" s="61"/>
      <c r="NVH795" s="61"/>
      <c r="NVI795" s="61"/>
      <c r="NVJ795" s="61"/>
      <c r="NVK795" s="61"/>
      <c r="NVL795" s="61"/>
      <c r="NVM795" s="61"/>
      <c r="NVN795" s="61"/>
      <c r="NVO795" s="61"/>
      <c r="NVP795" s="61"/>
      <c r="NVQ795" s="61"/>
      <c r="NVR795" s="61"/>
      <c r="NVS795" s="61"/>
      <c r="NVT795" s="61"/>
      <c r="NVU795" s="61"/>
      <c r="NVV795" s="61"/>
      <c r="NVW795" s="61"/>
      <c r="NVX795" s="61"/>
      <c r="NVY795" s="61"/>
      <c r="NVZ795" s="61"/>
      <c r="NWA795" s="61"/>
      <c r="NWB795" s="61"/>
      <c r="NWC795" s="61"/>
      <c r="NWD795" s="61"/>
      <c r="NWE795" s="61"/>
      <c r="NWF795" s="61"/>
      <c r="NWG795" s="61"/>
      <c r="NWH795" s="61"/>
      <c r="NWI795" s="61"/>
      <c r="NWJ795" s="61"/>
      <c r="NWK795" s="61"/>
      <c r="NWL795" s="61"/>
      <c r="NWM795" s="61"/>
      <c r="NWN795" s="61"/>
      <c r="NWO795" s="61"/>
      <c r="NWP795" s="61"/>
      <c r="NWQ795" s="61"/>
      <c r="NWR795" s="61"/>
      <c r="NWS795" s="61"/>
      <c r="NWT795" s="61"/>
      <c r="NWU795" s="61"/>
      <c r="NWV795" s="61"/>
      <c r="NWW795" s="61"/>
      <c r="NWX795" s="61"/>
      <c r="NWY795" s="61"/>
      <c r="NWZ795" s="61"/>
      <c r="NXA795" s="61"/>
      <c r="NXB795" s="61"/>
      <c r="NXC795" s="61"/>
      <c r="NXD795" s="61"/>
      <c r="NXE795" s="61"/>
      <c r="NXF795" s="61"/>
      <c r="NXG795" s="61"/>
      <c r="NXH795" s="61"/>
      <c r="NXI795" s="61"/>
      <c r="NXJ795" s="61"/>
      <c r="NXK795" s="61"/>
      <c r="NXL795" s="61"/>
      <c r="NXM795" s="61"/>
      <c r="NXN795" s="61"/>
      <c r="NXO795" s="61"/>
      <c r="NXP795" s="61"/>
      <c r="NXQ795" s="61"/>
      <c r="NXR795" s="61"/>
      <c r="NXS795" s="61"/>
      <c r="NXT795" s="61"/>
      <c r="NXU795" s="61"/>
      <c r="NXV795" s="61"/>
      <c r="NXW795" s="61"/>
      <c r="NXX795" s="61"/>
      <c r="NXY795" s="61"/>
      <c r="NXZ795" s="61"/>
      <c r="NYA795" s="61"/>
      <c r="NYB795" s="61"/>
      <c r="NYC795" s="61"/>
      <c r="NYD795" s="61"/>
      <c r="NYE795" s="61"/>
      <c r="NYF795" s="61"/>
      <c r="NYG795" s="61"/>
      <c r="NYH795" s="61"/>
      <c r="NYI795" s="61"/>
      <c r="NYJ795" s="61"/>
      <c r="NYK795" s="61"/>
      <c r="NYL795" s="61"/>
      <c r="NYM795" s="61"/>
      <c r="NYN795" s="61"/>
      <c r="NYO795" s="61"/>
      <c r="NYP795" s="61"/>
      <c r="NYQ795" s="61"/>
      <c r="NYR795" s="61"/>
      <c r="NYS795" s="61"/>
      <c r="NYT795" s="61"/>
      <c r="NYU795" s="61"/>
      <c r="NYV795" s="61"/>
      <c r="NYW795" s="61"/>
      <c r="NYX795" s="61"/>
      <c r="NYY795" s="61"/>
      <c r="NYZ795" s="61"/>
      <c r="NZA795" s="61"/>
      <c r="NZB795" s="61"/>
      <c r="NZC795" s="61"/>
      <c r="NZD795" s="61"/>
      <c r="NZE795" s="61"/>
      <c r="NZF795" s="61"/>
      <c r="NZG795" s="61"/>
      <c r="NZH795" s="61"/>
      <c r="NZI795" s="61"/>
      <c r="NZJ795" s="61"/>
      <c r="NZK795" s="61"/>
      <c r="NZL795" s="61"/>
      <c r="NZM795" s="61"/>
      <c r="NZN795" s="61"/>
      <c r="NZO795" s="61"/>
      <c r="NZP795" s="61"/>
      <c r="NZQ795" s="61"/>
      <c r="NZR795" s="61"/>
      <c r="NZS795" s="61"/>
      <c r="NZT795" s="61"/>
      <c r="NZU795" s="61"/>
      <c r="NZV795" s="61"/>
      <c r="NZW795" s="61"/>
      <c r="NZX795" s="61"/>
      <c r="NZY795" s="61"/>
      <c r="NZZ795" s="61"/>
      <c r="OAA795" s="61"/>
      <c r="OAB795" s="61"/>
      <c r="OAC795" s="61"/>
      <c r="OAD795" s="61"/>
      <c r="OAE795" s="61"/>
      <c r="OAF795" s="61"/>
      <c r="OAG795" s="61"/>
      <c r="OAH795" s="61"/>
      <c r="OAI795" s="61"/>
      <c r="OAJ795" s="61"/>
      <c r="OAK795" s="61"/>
      <c r="OAL795" s="61"/>
      <c r="OAM795" s="61"/>
      <c r="OAN795" s="61"/>
      <c r="OAO795" s="61"/>
      <c r="OAP795" s="61"/>
      <c r="OAQ795" s="61"/>
      <c r="OAR795" s="61"/>
      <c r="OAS795" s="61"/>
      <c r="OAT795" s="61"/>
      <c r="OAU795" s="61"/>
      <c r="OAV795" s="61"/>
      <c r="OAW795" s="61"/>
      <c r="OAX795" s="61"/>
      <c r="OAY795" s="61"/>
      <c r="OAZ795" s="61"/>
      <c r="OBA795" s="61"/>
      <c r="OBB795" s="61"/>
      <c r="OBC795" s="61"/>
      <c r="OBD795" s="61"/>
      <c r="OBE795" s="61"/>
      <c r="OBF795" s="61"/>
      <c r="OBG795" s="61"/>
      <c r="OBH795" s="61"/>
      <c r="OBI795" s="61"/>
      <c r="OBJ795" s="61"/>
      <c r="OBK795" s="61"/>
      <c r="OBL795" s="61"/>
      <c r="OBM795" s="61"/>
      <c r="OBN795" s="61"/>
      <c r="OBO795" s="61"/>
      <c r="OBP795" s="61"/>
      <c r="OBQ795" s="61"/>
      <c r="OBR795" s="61"/>
      <c r="OBS795" s="61"/>
      <c r="OBT795" s="61"/>
      <c r="OBU795" s="61"/>
      <c r="OBV795" s="61"/>
      <c r="OBW795" s="61"/>
      <c r="OBX795" s="61"/>
      <c r="OBY795" s="61"/>
      <c r="OBZ795" s="61"/>
      <c r="OCA795" s="61"/>
      <c r="OCB795" s="61"/>
      <c r="OCC795" s="61"/>
      <c r="OCD795" s="61"/>
      <c r="OCE795" s="61"/>
      <c r="OCF795" s="61"/>
      <c r="OCG795" s="61"/>
      <c r="OCH795" s="61"/>
      <c r="OCI795" s="61"/>
      <c r="OCJ795" s="61"/>
      <c r="OCK795" s="61"/>
      <c r="OCL795" s="61"/>
      <c r="OCM795" s="61"/>
      <c r="OCN795" s="61"/>
      <c r="OCO795" s="61"/>
      <c r="OCP795" s="61"/>
      <c r="OCQ795" s="61"/>
      <c r="OCR795" s="61"/>
      <c r="OCS795" s="61"/>
      <c r="OCT795" s="61"/>
      <c r="OCU795" s="61"/>
      <c r="OCV795" s="61"/>
      <c r="OCW795" s="61"/>
      <c r="OCX795" s="61"/>
      <c r="OCY795" s="61"/>
      <c r="OCZ795" s="61"/>
      <c r="ODA795" s="61"/>
      <c r="ODB795" s="61"/>
      <c r="ODC795" s="61"/>
      <c r="ODD795" s="61"/>
      <c r="ODE795" s="61"/>
      <c r="ODF795" s="61"/>
      <c r="ODG795" s="61"/>
      <c r="ODH795" s="61"/>
      <c r="ODI795" s="61"/>
      <c r="ODJ795" s="61"/>
      <c r="ODK795" s="61"/>
      <c r="ODL795" s="61"/>
      <c r="ODM795" s="61"/>
      <c r="ODN795" s="61"/>
      <c r="ODO795" s="61"/>
      <c r="ODP795" s="61"/>
      <c r="ODQ795" s="61"/>
      <c r="ODR795" s="61"/>
      <c r="ODS795" s="61"/>
      <c r="ODT795" s="61"/>
      <c r="ODU795" s="61"/>
      <c r="ODV795" s="61"/>
      <c r="ODW795" s="61"/>
      <c r="ODX795" s="61"/>
      <c r="ODY795" s="61"/>
      <c r="ODZ795" s="61"/>
      <c r="OEA795" s="61"/>
      <c r="OEB795" s="61"/>
      <c r="OEC795" s="61"/>
      <c r="OED795" s="61"/>
      <c r="OEE795" s="61"/>
      <c r="OEF795" s="61"/>
      <c r="OEG795" s="61"/>
      <c r="OEH795" s="61"/>
      <c r="OEI795" s="61"/>
      <c r="OEJ795" s="61"/>
      <c r="OEK795" s="61"/>
      <c r="OEL795" s="61"/>
      <c r="OEM795" s="61"/>
      <c r="OEN795" s="61"/>
      <c r="OEO795" s="61"/>
      <c r="OEP795" s="61"/>
      <c r="OEQ795" s="61"/>
      <c r="OER795" s="61"/>
      <c r="OES795" s="61"/>
      <c r="OET795" s="61"/>
      <c r="OEU795" s="61"/>
      <c r="OEV795" s="61"/>
      <c r="OEW795" s="61"/>
      <c r="OEX795" s="61"/>
      <c r="OEY795" s="61"/>
      <c r="OEZ795" s="61"/>
      <c r="OFA795" s="61"/>
      <c r="OFB795" s="61"/>
      <c r="OFC795" s="61"/>
      <c r="OFD795" s="61"/>
      <c r="OFE795" s="61"/>
      <c r="OFF795" s="61"/>
      <c r="OFG795" s="61"/>
      <c r="OFH795" s="61"/>
      <c r="OFI795" s="61"/>
      <c r="OFJ795" s="61"/>
      <c r="OFK795" s="61"/>
      <c r="OFL795" s="61"/>
      <c r="OFM795" s="61"/>
      <c r="OFN795" s="61"/>
      <c r="OFO795" s="61"/>
      <c r="OFP795" s="61"/>
      <c r="OFQ795" s="61"/>
      <c r="OFR795" s="61"/>
      <c r="OFS795" s="61"/>
      <c r="OFT795" s="61"/>
      <c r="OFU795" s="61"/>
      <c r="OFV795" s="61"/>
      <c r="OFW795" s="61"/>
      <c r="OFX795" s="61"/>
      <c r="OFY795" s="61"/>
      <c r="OFZ795" s="61"/>
      <c r="OGA795" s="61"/>
      <c r="OGB795" s="61"/>
      <c r="OGC795" s="61"/>
      <c r="OGD795" s="61"/>
      <c r="OGE795" s="61"/>
      <c r="OGF795" s="61"/>
      <c r="OGG795" s="61"/>
      <c r="OGH795" s="61"/>
      <c r="OGI795" s="61"/>
      <c r="OGJ795" s="61"/>
      <c r="OGK795" s="61"/>
      <c r="OGL795" s="61"/>
      <c r="OGM795" s="61"/>
      <c r="OGN795" s="61"/>
      <c r="OGO795" s="61"/>
      <c r="OGP795" s="61"/>
      <c r="OGQ795" s="61"/>
      <c r="OGR795" s="61"/>
      <c r="OGS795" s="61"/>
      <c r="OGT795" s="61"/>
      <c r="OGU795" s="61"/>
      <c r="OGV795" s="61"/>
      <c r="OGW795" s="61"/>
      <c r="OGX795" s="61"/>
      <c r="OGY795" s="61"/>
      <c r="OGZ795" s="61"/>
      <c r="OHA795" s="61"/>
      <c r="OHB795" s="61"/>
      <c r="OHC795" s="61"/>
      <c r="OHD795" s="61"/>
      <c r="OHE795" s="61"/>
      <c r="OHF795" s="61"/>
      <c r="OHG795" s="61"/>
      <c r="OHH795" s="61"/>
      <c r="OHI795" s="61"/>
      <c r="OHJ795" s="61"/>
      <c r="OHK795" s="61"/>
      <c r="OHL795" s="61"/>
      <c r="OHM795" s="61"/>
      <c r="OHN795" s="61"/>
      <c r="OHO795" s="61"/>
      <c r="OHP795" s="61"/>
      <c r="OHQ795" s="61"/>
      <c r="OHR795" s="61"/>
      <c r="OHS795" s="61"/>
      <c r="OHT795" s="61"/>
      <c r="OHU795" s="61"/>
      <c r="OHV795" s="61"/>
      <c r="OHW795" s="61"/>
      <c r="OHX795" s="61"/>
      <c r="OHY795" s="61"/>
      <c r="OHZ795" s="61"/>
      <c r="OIA795" s="61"/>
      <c r="OIB795" s="61"/>
      <c r="OIC795" s="61"/>
      <c r="OID795" s="61"/>
      <c r="OIE795" s="61"/>
      <c r="OIF795" s="61"/>
      <c r="OIG795" s="61"/>
      <c r="OIH795" s="61"/>
      <c r="OII795" s="61"/>
      <c r="OIJ795" s="61"/>
      <c r="OIK795" s="61"/>
      <c r="OIL795" s="61"/>
      <c r="OIM795" s="61"/>
      <c r="OIN795" s="61"/>
      <c r="OIO795" s="61"/>
      <c r="OIP795" s="61"/>
      <c r="OIQ795" s="61"/>
      <c r="OIR795" s="61"/>
      <c r="OIS795" s="61"/>
      <c r="OIT795" s="61"/>
      <c r="OIU795" s="61"/>
      <c r="OIV795" s="61"/>
      <c r="OIW795" s="61"/>
      <c r="OIX795" s="61"/>
      <c r="OIY795" s="61"/>
      <c r="OIZ795" s="61"/>
      <c r="OJA795" s="61"/>
      <c r="OJB795" s="61"/>
      <c r="OJC795" s="61"/>
      <c r="OJD795" s="61"/>
      <c r="OJE795" s="61"/>
      <c r="OJF795" s="61"/>
      <c r="OJG795" s="61"/>
      <c r="OJH795" s="61"/>
      <c r="OJI795" s="61"/>
      <c r="OJJ795" s="61"/>
      <c r="OJK795" s="61"/>
      <c r="OJL795" s="61"/>
      <c r="OJM795" s="61"/>
      <c r="OJN795" s="61"/>
      <c r="OJO795" s="61"/>
      <c r="OJP795" s="61"/>
      <c r="OJQ795" s="61"/>
      <c r="OJR795" s="61"/>
      <c r="OJS795" s="61"/>
      <c r="OJT795" s="61"/>
      <c r="OJU795" s="61"/>
      <c r="OJV795" s="61"/>
      <c r="OJW795" s="61"/>
      <c r="OJX795" s="61"/>
      <c r="OJY795" s="61"/>
      <c r="OJZ795" s="61"/>
      <c r="OKA795" s="61"/>
      <c r="OKB795" s="61"/>
      <c r="OKC795" s="61"/>
      <c r="OKD795" s="61"/>
      <c r="OKE795" s="61"/>
      <c r="OKF795" s="61"/>
      <c r="OKG795" s="61"/>
      <c r="OKH795" s="61"/>
      <c r="OKI795" s="61"/>
      <c r="OKJ795" s="61"/>
      <c r="OKK795" s="61"/>
      <c r="OKL795" s="61"/>
      <c r="OKM795" s="61"/>
      <c r="OKN795" s="61"/>
      <c r="OKO795" s="61"/>
      <c r="OKP795" s="61"/>
      <c r="OKQ795" s="61"/>
      <c r="OKR795" s="61"/>
      <c r="OKS795" s="61"/>
      <c r="OKT795" s="61"/>
      <c r="OKU795" s="61"/>
      <c r="OKV795" s="61"/>
      <c r="OKW795" s="61"/>
      <c r="OKX795" s="61"/>
      <c r="OKY795" s="61"/>
      <c r="OKZ795" s="61"/>
      <c r="OLA795" s="61"/>
      <c r="OLB795" s="61"/>
      <c r="OLC795" s="61"/>
      <c r="OLD795" s="61"/>
      <c r="OLE795" s="61"/>
      <c r="OLF795" s="61"/>
      <c r="OLG795" s="61"/>
      <c r="OLH795" s="61"/>
      <c r="OLI795" s="61"/>
      <c r="OLJ795" s="61"/>
      <c r="OLK795" s="61"/>
      <c r="OLL795" s="61"/>
      <c r="OLM795" s="61"/>
      <c r="OLN795" s="61"/>
      <c r="OLO795" s="61"/>
      <c r="OLP795" s="61"/>
      <c r="OLQ795" s="61"/>
      <c r="OLR795" s="61"/>
      <c r="OLS795" s="61"/>
      <c r="OLT795" s="61"/>
      <c r="OLU795" s="61"/>
      <c r="OLV795" s="61"/>
      <c r="OLW795" s="61"/>
      <c r="OLX795" s="61"/>
      <c r="OLY795" s="61"/>
      <c r="OLZ795" s="61"/>
      <c r="OMA795" s="61"/>
      <c r="OMB795" s="61"/>
      <c r="OMC795" s="61"/>
      <c r="OMD795" s="61"/>
      <c r="OME795" s="61"/>
      <c r="OMF795" s="61"/>
      <c r="OMG795" s="61"/>
      <c r="OMH795" s="61"/>
      <c r="OMI795" s="61"/>
      <c r="OMJ795" s="61"/>
      <c r="OMK795" s="61"/>
      <c r="OML795" s="61"/>
      <c r="OMM795" s="61"/>
      <c r="OMN795" s="61"/>
      <c r="OMO795" s="61"/>
      <c r="OMP795" s="61"/>
      <c r="OMQ795" s="61"/>
      <c r="OMR795" s="61"/>
      <c r="OMS795" s="61"/>
      <c r="OMT795" s="61"/>
      <c r="OMU795" s="61"/>
      <c r="OMV795" s="61"/>
      <c r="OMW795" s="61"/>
      <c r="OMX795" s="61"/>
      <c r="OMY795" s="61"/>
      <c r="OMZ795" s="61"/>
      <c r="ONA795" s="61"/>
      <c r="ONB795" s="61"/>
      <c r="ONC795" s="61"/>
      <c r="OND795" s="61"/>
      <c r="ONE795" s="61"/>
      <c r="ONF795" s="61"/>
      <c r="ONG795" s="61"/>
      <c r="ONH795" s="61"/>
      <c r="ONI795" s="61"/>
      <c r="ONJ795" s="61"/>
      <c r="ONK795" s="61"/>
      <c r="ONL795" s="61"/>
      <c r="ONM795" s="61"/>
      <c r="ONN795" s="61"/>
      <c r="ONO795" s="61"/>
      <c r="ONP795" s="61"/>
      <c r="ONQ795" s="61"/>
      <c r="ONR795" s="61"/>
      <c r="ONS795" s="61"/>
      <c r="ONT795" s="61"/>
      <c r="ONU795" s="61"/>
      <c r="ONV795" s="61"/>
      <c r="ONW795" s="61"/>
      <c r="ONX795" s="61"/>
      <c r="ONY795" s="61"/>
      <c r="ONZ795" s="61"/>
      <c r="OOA795" s="61"/>
      <c r="OOB795" s="61"/>
      <c r="OOC795" s="61"/>
      <c r="OOD795" s="61"/>
      <c r="OOE795" s="61"/>
      <c r="OOF795" s="61"/>
      <c r="OOG795" s="61"/>
      <c r="OOH795" s="61"/>
      <c r="OOI795" s="61"/>
      <c r="OOJ795" s="61"/>
      <c r="OOK795" s="61"/>
      <c r="OOL795" s="61"/>
      <c r="OOM795" s="61"/>
      <c r="OON795" s="61"/>
      <c r="OOO795" s="61"/>
      <c r="OOP795" s="61"/>
      <c r="OOQ795" s="61"/>
      <c r="OOR795" s="61"/>
      <c r="OOS795" s="61"/>
      <c r="OOT795" s="61"/>
      <c r="OOU795" s="61"/>
      <c r="OOV795" s="61"/>
      <c r="OOW795" s="61"/>
      <c r="OOX795" s="61"/>
      <c r="OOY795" s="61"/>
      <c r="OOZ795" s="61"/>
      <c r="OPA795" s="61"/>
      <c r="OPB795" s="61"/>
      <c r="OPC795" s="61"/>
      <c r="OPD795" s="61"/>
      <c r="OPE795" s="61"/>
      <c r="OPF795" s="61"/>
      <c r="OPG795" s="61"/>
      <c r="OPH795" s="61"/>
      <c r="OPI795" s="61"/>
      <c r="OPJ795" s="61"/>
      <c r="OPK795" s="61"/>
      <c r="OPL795" s="61"/>
      <c r="OPM795" s="61"/>
      <c r="OPN795" s="61"/>
      <c r="OPO795" s="61"/>
      <c r="OPP795" s="61"/>
      <c r="OPQ795" s="61"/>
      <c r="OPR795" s="61"/>
      <c r="OPS795" s="61"/>
      <c r="OPT795" s="61"/>
      <c r="OPU795" s="61"/>
      <c r="OPV795" s="61"/>
      <c r="OPW795" s="61"/>
      <c r="OPX795" s="61"/>
      <c r="OPY795" s="61"/>
      <c r="OPZ795" s="61"/>
      <c r="OQA795" s="61"/>
      <c r="OQB795" s="61"/>
      <c r="OQC795" s="61"/>
      <c r="OQD795" s="61"/>
      <c r="OQE795" s="61"/>
      <c r="OQF795" s="61"/>
      <c r="OQG795" s="61"/>
      <c r="OQH795" s="61"/>
      <c r="OQI795" s="61"/>
      <c r="OQJ795" s="61"/>
      <c r="OQK795" s="61"/>
      <c r="OQL795" s="61"/>
      <c r="OQM795" s="61"/>
      <c r="OQN795" s="61"/>
      <c r="OQO795" s="61"/>
      <c r="OQP795" s="61"/>
      <c r="OQQ795" s="61"/>
      <c r="OQR795" s="61"/>
      <c r="OQS795" s="61"/>
      <c r="OQT795" s="61"/>
      <c r="OQU795" s="61"/>
      <c r="OQV795" s="61"/>
      <c r="OQW795" s="61"/>
      <c r="OQX795" s="61"/>
      <c r="OQY795" s="61"/>
      <c r="OQZ795" s="61"/>
      <c r="ORA795" s="61"/>
      <c r="ORB795" s="61"/>
      <c r="ORC795" s="61"/>
      <c r="ORD795" s="61"/>
      <c r="ORE795" s="61"/>
      <c r="ORF795" s="61"/>
      <c r="ORG795" s="61"/>
      <c r="ORH795" s="61"/>
      <c r="ORI795" s="61"/>
      <c r="ORJ795" s="61"/>
      <c r="ORK795" s="61"/>
      <c r="ORL795" s="61"/>
      <c r="ORM795" s="61"/>
      <c r="ORN795" s="61"/>
      <c r="ORO795" s="61"/>
      <c r="ORP795" s="61"/>
      <c r="ORQ795" s="61"/>
      <c r="ORR795" s="61"/>
      <c r="ORS795" s="61"/>
      <c r="ORT795" s="61"/>
      <c r="ORU795" s="61"/>
      <c r="ORV795" s="61"/>
      <c r="ORW795" s="61"/>
      <c r="ORX795" s="61"/>
      <c r="ORY795" s="61"/>
      <c r="ORZ795" s="61"/>
      <c r="OSA795" s="61"/>
      <c r="OSB795" s="61"/>
      <c r="OSC795" s="61"/>
      <c r="OSD795" s="61"/>
      <c r="OSE795" s="61"/>
      <c r="OSF795" s="61"/>
      <c r="OSG795" s="61"/>
      <c r="OSH795" s="61"/>
      <c r="OSI795" s="61"/>
      <c r="OSJ795" s="61"/>
      <c r="OSK795" s="61"/>
      <c r="OSL795" s="61"/>
      <c r="OSM795" s="61"/>
      <c r="OSN795" s="61"/>
      <c r="OSO795" s="61"/>
      <c r="OSP795" s="61"/>
      <c r="OSQ795" s="61"/>
      <c r="OSR795" s="61"/>
      <c r="OSS795" s="61"/>
      <c r="OST795" s="61"/>
      <c r="OSU795" s="61"/>
      <c r="OSV795" s="61"/>
      <c r="OSW795" s="61"/>
      <c r="OSX795" s="61"/>
      <c r="OSY795" s="61"/>
      <c r="OSZ795" s="61"/>
      <c r="OTA795" s="61"/>
      <c r="OTB795" s="61"/>
      <c r="OTC795" s="61"/>
      <c r="OTD795" s="61"/>
      <c r="OTE795" s="61"/>
      <c r="OTF795" s="61"/>
      <c r="OTG795" s="61"/>
      <c r="OTH795" s="61"/>
      <c r="OTI795" s="61"/>
      <c r="OTJ795" s="61"/>
      <c r="OTK795" s="61"/>
      <c r="OTL795" s="61"/>
      <c r="OTM795" s="61"/>
      <c r="OTN795" s="61"/>
      <c r="OTO795" s="61"/>
      <c r="OTP795" s="61"/>
      <c r="OTQ795" s="61"/>
      <c r="OTR795" s="61"/>
      <c r="OTS795" s="61"/>
      <c r="OTT795" s="61"/>
      <c r="OTU795" s="61"/>
      <c r="OTV795" s="61"/>
      <c r="OTW795" s="61"/>
      <c r="OTX795" s="61"/>
      <c r="OTY795" s="61"/>
      <c r="OTZ795" s="61"/>
      <c r="OUA795" s="61"/>
      <c r="OUB795" s="61"/>
      <c r="OUC795" s="61"/>
      <c r="OUD795" s="61"/>
      <c r="OUE795" s="61"/>
      <c r="OUF795" s="61"/>
      <c r="OUG795" s="61"/>
      <c r="OUH795" s="61"/>
      <c r="OUI795" s="61"/>
      <c r="OUJ795" s="61"/>
      <c r="OUK795" s="61"/>
      <c r="OUL795" s="61"/>
      <c r="OUM795" s="61"/>
      <c r="OUN795" s="61"/>
      <c r="OUO795" s="61"/>
      <c r="OUP795" s="61"/>
      <c r="OUQ795" s="61"/>
      <c r="OUR795" s="61"/>
      <c r="OUS795" s="61"/>
      <c r="OUT795" s="61"/>
      <c r="OUU795" s="61"/>
      <c r="OUV795" s="61"/>
      <c r="OUW795" s="61"/>
      <c r="OUX795" s="61"/>
      <c r="OUY795" s="61"/>
      <c r="OUZ795" s="61"/>
      <c r="OVA795" s="61"/>
      <c r="OVB795" s="61"/>
      <c r="OVC795" s="61"/>
      <c r="OVD795" s="61"/>
      <c r="OVE795" s="61"/>
      <c r="OVF795" s="61"/>
      <c r="OVG795" s="61"/>
      <c r="OVH795" s="61"/>
      <c r="OVI795" s="61"/>
      <c r="OVJ795" s="61"/>
      <c r="OVK795" s="61"/>
      <c r="OVL795" s="61"/>
      <c r="OVM795" s="61"/>
      <c r="OVN795" s="61"/>
      <c r="OVO795" s="61"/>
      <c r="OVP795" s="61"/>
      <c r="OVQ795" s="61"/>
      <c r="OVR795" s="61"/>
      <c r="OVS795" s="61"/>
      <c r="OVT795" s="61"/>
      <c r="OVU795" s="61"/>
      <c r="OVV795" s="61"/>
      <c r="OVW795" s="61"/>
      <c r="OVX795" s="61"/>
      <c r="OVY795" s="61"/>
      <c r="OVZ795" s="61"/>
      <c r="OWA795" s="61"/>
      <c r="OWB795" s="61"/>
      <c r="OWC795" s="61"/>
      <c r="OWD795" s="61"/>
      <c r="OWE795" s="61"/>
      <c r="OWF795" s="61"/>
      <c r="OWG795" s="61"/>
      <c r="OWH795" s="61"/>
      <c r="OWI795" s="61"/>
      <c r="OWJ795" s="61"/>
      <c r="OWK795" s="61"/>
      <c r="OWL795" s="61"/>
      <c r="OWM795" s="61"/>
      <c r="OWN795" s="61"/>
      <c r="OWO795" s="61"/>
      <c r="OWP795" s="61"/>
      <c r="OWQ795" s="61"/>
      <c r="OWR795" s="61"/>
      <c r="OWS795" s="61"/>
      <c r="OWT795" s="61"/>
      <c r="OWU795" s="61"/>
      <c r="OWV795" s="61"/>
      <c r="OWW795" s="61"/>
      <c r="OWX795" s="61"/>
      <c r="OWY795" s="61"/>
      <c r="OWZ795" s="61"/>
      <c r="OXA795" s="61"/>
      <c r="OXB795" s="61"/>
      <c r="OXC795" s="61"/>
      <c r="OXD795" s="61"/>
      <c r="OXE795" s="61"/>
      <c r="OXF795" s="61"/>
      <c r="OXG795" s="61"/>
      <c r="OXH795" s="61"/>
      <c r="OXI795" s="61"/>
      <c r="OXJ795" s="61"/>
      <c r="OXK795" s="61"/>
      <c r="OXL795" s="61"/>
      <c r="OXM795" s="61"/>
      <c r="OXN795" s="61"/>
      <c r="OXO795" s="61"/>
      <c r="OXP795" s="61"/>
      <c r="OXQ795" s="61"/>
      <c r="OXR795" s="61"/>
      <c r="OXS795" s="61"/>
      <c r="OXT795" s="61"/>
      <c r="OXU795" s="61"/>
      <c r="OXV795" s="61"/>
      <c r="OXW795" s="61"/>
      <c r="OXX795" s="61"/>
      <c r="OXY795" s="61"/>
      <c r="OXZ795" s="61"/>
      <c r="OYA795" s="61"/>
      <c r="OYB795" s="61"/>
      <c r="OYC795" s="61"/>
      <c r="OYD795" s="61"/>
      <c r="OYE795" s="61"/>
      <c r="OYF795" s="61"/>
      <c r="OYG795" s="61"/>
      <c r="OYH795" s="61"/>
      <c r="OYI795" s="61"/>
      <c r="OYJ795" s="61"/>
      <c r="OYK795" s="61"/>
      <c r="OYL795" s="61"/>
      <c r="OYM795" s="61"/>
      <c r="OYN795" s="61"/>
      <c r="OYO795" s="61"/>
      <c r="OYP795" s="61"/>
      <c r="OYQ795" s="61"/>
      <c r="OYR795" s="61"/>
      <c r="OYS795" s="61"/>
      <c r="OYT795" s="61"/>
      <c r="OYU795" s="61"/>
      <c r="OYV795" s="61"/>
      <c r="OYW795" s="61"/>
      <c r="OYX795" s="61"/>
      <c r="OYY795" s="61"/>
      <c r="OYZ795" s="61"/>
      <c r="OZA795" s="61"/>
      <c r="OZB795" s="61"/>
      <c r="OZC795" s="61"/>
      <c r="OZD795" s="61"/>
      <c r="OZE795" s="61"/>
      <c r="OZF795" s="61"/>
      <c r="OZG795" s="61"/>
      <c r="OZH795" s="61"/>
      <c r="OZI795" s="61"/>
      <c r="OZJ795" s="61"/>
      <c r="OZK795" s="61"/>
      <c r="OZL795" s="61"/>
      <c r="OZM795" s="61"/>
      <c r="OZN795" s="61"/>
      <c r="OZO795" s="61"/>
      <c r="OZP795" s="61"/>
      <c r="OZQ795" s="61"/>
      <c r="OZR795" s="61"/>
      <c r="OZS795" s="61"/>
      <c r="OZT795" s="61"/>
      <c r="OZU795" s="61"/>
      <c r="OZV795" s="61"/>
      <c r="OZW795" s="61"/>
      <c r="OZX795" s="61"/>
      <c r="OZY795" s="61"/>
      <c r="OZZ795" s="61"/>
      <c r="PAA795" s="61"/>
      <c r="PAB795" s="61"/>
      <c r="PAC795" s="61"/>
      <c r="PAD795" s="61"/>
      <c r="PAE795" s="61"/>
      <c r="PAF795" s="61"/>
      <c r="PAG795" s="61"/>
      <c r="PAH795" s="61"/>
      <c r="PAI795" s="61"/>
      <c r="PAJ795" s="61"/>
      <c r="PAK795" s="61"/>
      <c r="PAL795" s="61"/>
      <c r="PAM795" s="61"/>
      <c r="PAN795" s="61"/>
      <c r="PAO795" s="61"/>
      <c r="PAP795" s="61"/>
      <c r="PAQ795" s="61"/>
      <c r="PAR795" s="61"/>
      <c r="PAS795" s="61"/>
      <c r="PAT795" s="61"/>
      <c r="PAU795" s="61"/>
      <c r="PAV795" s="61"/>
      <c r="PAW795" s="61"/>
      <c r="PAX795" s="61"/>
      <c r="PAY795" s="61"/>
      <c r="PAZ795" s="61"/>
      <c r="PBA795" s="61"/>
      <c r="PBB795" s="61"/>
      <c r="PBC795" s="61"/>
      <c r="PBD795" s="61"/>
      <c r="PBE795" s="61"/>
      <c r="PBF795" s="61"/>
      <c r="PBG795" s="61"/>
      <c r="PBH795" s="61"/>
      <c r="PBI795" s="61"/>
      <c r="PBJ795" s="61"/>
      <c r="PBK795" s="61"/>
      <c r="PBL795" s="61"/>
      <c r="PBM795" s="61"/>
      <c r="PBN795" s="61"/>
      <c r="PBO795" s="61"/>
      <c r="PBP795" s="61"/>
      <c r="PBQ795" s="61"/>
      <c r="PBR795" s="61"/>
      <c r="PBS795" s="61"/>
      <c r="PBT795" s="61"/>
      <c r="PBU795" s="61"/>
      <c r="PBV795" s="61"/>
      <c r="PBW795" s="61"/>
      <c r="PBX795" s="61"/>
      <c r="PBY795" s="61"/>
      <c r="PBZ795" s="61"/>
      <c r="PCA795" s="61"/>
      <c r="PCB795" s="61"/>
      <c r="PCC795" s="61"/>
      <c r="PCD795" s="61"/>
      <c r="PCE795" s="61"/>
      <c r="PCF795" s="61"/>
      <c r="PCG795" s="61"/>
      <c r="PCH795" s="61"/>
      <c r="PCI795" s="61"/>
      <c r="PCJ795" s="61"/>
      <c r="PCK795" s="61"/>
      <c r="PCL795" s="61"/>
      <c r="PCM795" s="61"/>
      <c r="PCN795" s="61"/>
      <c r="PCO795" s="61"/>
      <c r="PCP795" s="61"/>
      <c r="PCQ795" s="61"/>
      <c r="PCR795" s="61"/>
      <c r="PCS795" s="61"/>
      <c r="PCT795" s="61"/>
      <c r="PCU795" s="61"/>
      <c r="PCV795" s="61"/>
      <c r="PCW795" s="61"/>
      <c r="PCX795" s="61"/>
      <c r="PCY795" s="61"/>
      <c r="PCZ795" s="61"/>
      <c r="PDA795" s="61"/>
      <c r="PDB795" s="61"/>
      <c r="PDC795" s="61"/>
      <c r="PDD795" s="61"/>
      <c r="PDE795" s="61"/>
      <c r="PDF795" s="61"/>
      <c r="PDG795" s="61"/>
      <c r="PDH795" s="61"/>
      <c r="PDI795" s="61"/>
      <c r="PDJ795" s="61"/>
      <c r="PDK795" s="61"/>
      <c r="PDL795" s="61"/>
      <c r="PDM795" s="61"/>
      <c r="PDN795" s="61"/>
      <c r="PDO795" s="61"/>
      <c r="PDP795" s="61"/>
      <c r="PDQ795" s="61"/>
      <c r="PDR795" s="61"/>
      <c r="PDS795" s="61"/>
      <c r="PDT795" s="61"/>
      <c r="PDU795" s="61"/>
      <c r="PDV795" s="61"/>
      <c r="PDW795" s="61"/>
      <c r="PDX795" s="61"/>
      <c r="PDY795" s="61"/>
      <c r="PDZ795" s="61"/>
      <c r="PEA795" s="61"/>
      <c r="PEB795" s="61"/>
      <c r="PEC795" s="61"/>
      <c r="PED795" s="61"/>
      <c r="PEE795" s="61"/>
      <c r="PEF795" s="61"/>
      <c r="PEG795" s="61"/>
      <c r="PEH795" s="61"/>
      <c r="PEI795" s="61"/>
      <c r="PEJ795" s="61"/>
      <c r="PEK795" s="61"/>
      <c r="PEL795" s="61"/>
      <c r="PEM795" s="61"/>
      <c r="PEN795" s="61"/>
      <c r="PEO795" s="61"/>
      <c r="PEP795" s="61"/>
      <c r="PEQ795" s="61"/>
      <c r="PER795" s="61"/>
      <c r="PES795" s="61"/>
      <c r="PET795" s="61"/>
      <c r="PEU795" s="61"/>
      <c r="PEV795" s="61"/>
      <c r="PEW795" s="61"/>
      <c r="PEX795" s="61"/>
      <c r="PEY795" s="61"/>
      <c r="PEZ795" s="61"/>
      <c r="PFA795" s="61"/>
      <c r="PFB795" s="61"/>
      <c r="PFC795" s="61"/>
      <c r="PFD795" s="61"/>
      <c r="PFE795" s="61"/>
      <c r="PFF795" s="61"/>
      <c r="PFG795" s="61"/>
      <c r="PFH795" s="61"/>
      <c r="PFI795" s="61"/>
      <c r="PFJ795" s="61"/>
      <c r="PFK795" s="61"/>
      <c r="PFL795" s="61"/>
      <c r="PFM795" s="61"/>
      <c r="PFN795" s="61"/>
      <c r="PFO795" s="61"/>
      <c r="PFP795" s="61"/>
      <c r="PFQ795" s="61"/>
      <c r="PFR795" s="61"/>
      <c r="PFS795" s="61"/>
      <c r="PFT795" s="61"/>
      <c r="PFU795" s="61"/>
      <c r="PFV795" s="61"/>
      <c r="PFW795" s="61"/>
      <c r="PFX795" s="61"/>
      <c r="PFY795" s="61"/>
      <c r="PFZ795" s="61"/>
      <c r="PGA795" s="61"/>
      <c r="PGB795" s="61"/>
      <c r="PGC795" s="61"/>
      <c r="PGD795" s="61"/>
      <c r="PGE795" s="61"/>
      <c r="PGF795" s="61"/>
      <c r="PGG795" s="61"/>
      <c r="PGH795" s="61"/>
      <c r="PGI795" s="61"/>
      <c r="PGJ795" s="61"/>
      <c r="PGK795" s="61"/>
      <c r="PGL795" s="61"/>
      <c r="PGM795" s="61"/>
      <c r="PGN795" s="61"/>
      <c r="PGO795" s="61"/>
      <c r="PGP795" s="61"/>
      <c r="PGQ795" s="61"/>
      <c r="PGR795" s="61"/>
      <c r="PGS795" s="61"/>
      <c r="PGT795" s="61"/>
      <c r="PGU795" s="61"/>
      <c r="PGV795" s="61"/>
      <c r="PGW795" s="61"/>
      <c r="PGX795" s="61"/>
      <c r="PGY795" s="61"/>
      <c r="PGZ795" s="61"/>
      <c r="PHA795" s="61"/>
      <c r="PHB795" s="61"/>
      <c r="PHC795" s="61"/>
      <c r="PHD795" s="61"/>
      <c r="PHE795" s="61"/>
      <c r="PHF795" s="61"/>
      <c r="PHG795" s="61"/>
      <c r="PHH795" s="61"/>
      <c r="PHI795" s="61"/>
      <c r="PHJ795" s="61"/>
      <c r="PHK795" s="61"/>
      <c r="PHL795" s="61"/>
      <c r="PHM795" s="61"/>
      <c r="PHN795" s="61"/>
      <c r="PHO795" s="61"/>
      <c r="PHP795" s="61"/>
      <c r="PHQ795" s="61"/>
      <c r="PHR795" s="61"/>
      <c r="PHS795" s="61"/>
      <c r="PHT795" s="61"/>
      <c r="PHU795" s="61"/>
      <c r="PHV795" s="61"/>
      <c r="PHW795" s="61"/>
      <c r="PHX795" s="61"/>
      <c r="PHY795" s="61"/>
      <c r="PHZ795" s="61"/>
      <c r="PIA795" s="61"/>
      <c r="PIB795" s="61"/>
      <c r="PIC795" s="61"/>
      <c r="PID795" s="61"/>
      <c r="PIE795" s="61"/>
      <c r="PIF795" s="61"/>
      <c r="PIG795" s="61"/>
      <c r="PIH795" s="61"/>
      <c r="PII795" s="61"/>
      <c r="PIJ795" s="61"/>
      <c r="PIK795" s="61"/>
      <c r="PIL795" s="61"/>
      <c r="PIM795" s="61"/>
      <c r="PIN795" s="61"/>
      <c r="PIO795" s="61"/>
      <c r="PIP795" s="61"/>
      <c r="PIQ795" s="61"/>
      <c r="PIR795" s="61"/>
      <c r="PIS795" s="61"/>
      <c r="PIT795" s="61"/>
      <c r="PIU795" s="61"/>
      <c r="PIV795" s="61"/>
      <c r="PIW795" s="61"/>
      <c r="PIX795" s="61"/>
      <c r="PIY795" s="61"/>
      <c r="PIZ795" s="61"/>
      <c r="PJA795" s="61"/>
      <c r="PJB795" s="61"/>
      <c r="PJC795" s="61"/>
      <c r="PJD795" s="61"/>
      <c r="PJE795" s="61"/>
      <c r="PJF795" s="61"/>
      <c r="PJG795" s="61"/>
      <c r="PJH795" s="61"/>
      <c r="PJI795" s="61"/>
      <c r="PJJ795" s="61"/>
      <c r="PJK795" s="61"/>
      <c r="PJL795" s="61"/>
      <c r="PJM795" s="61"/>
      <c r="PJN795" s="61"/>
      <c r="PJO795" s="61"/>
      <c r="PJP795" s="61"/>
      <c r="PJQ795" s="61"/>
      <c r="PJR795" s="61"/>
      <c r="PJS795" s="61"/>
      <c r="PJT795" s="61"/>
      <c r="PJU795" s="61"/>
      <c r="PJV795" s="61"/>
      <c r="PJW795" s="61"/>
      <c r="PJX795" s="61"/>
      <c r="PJY795" s="61"/>
      <c r="PJZ795" s="61"/>
      <c r="PKA795" s="61"/>
      <c r="PKB795" s="61"/>
      <c r="PKC795" s="61"/>
      <c r="PKD795" s="61"/>
      <c r="PKE795" s="61"/>
      <c r="PKF795" s="61"/>
      <c r="PKG795" s="61"/>
      <c r="PKH795" s="61"/>
      <c r="PKI795" s="61"/>
      <c r="PKJ795" s="61"/>
      <c r="PKK795" s="61"/>
      <c r="PKL795" s="61"/>
      <c r="PKM795" s="61"/>
      <c r="PKN795" s="61"/>
      <c r="PKO795" s="61"/>
      <c r="PKP795" s="61"/>
      <c r="PKQ795" s="61"/>
      <c r="PKR795" s="61"/>
      <c r="PKS795" s="61"/>
      <c r="PKT795" s="61"/>
      <c r="PKU795" s="61"/>
      <c r="PKV795" s="61"/>
      <c r="PKW795" s="61"/>
      <c r="PKX795" s="61"/>
      <c r="PKY795" s="61"/>
      <c r="PKZ795" s="61"/>
      <c r="PLA795" s="61"/>
      <c r="PLB795" s="61"/>
      <c r="PLC795" s="61"/>
      <c r="PLD795" s="61"/>
      <c r="PLE795" s="61"/>
      <c r="PLF795" s="61"/>
      <c r="PLG795" s="61"/>
      <c r="PLH795" s="61"/>
      <c r="PLI795" s="61"/>
      <c r="PLJ795" s="61"/>
      <c r="PLK795" s="61"/>
      <c r="PLL795" s="61"/>
      <c r="PLM795" s="61"/>
      <c r="PLN795" s="61"/>
      <c r="PLO795" s="61"/>
      <c r="PLP795" s="61"/>
      <c r="PLQ795" s="61"/>
      <c r="PLR795" s="61"/>
      <c r="PLS795" s="61"/>
      <c r="PLT795" s="61"/>
      <c r="PLU795" s="61"/>
      <c r="PLV795" s="61"/>
      <c r="PLW795" s="61"/>
      <c r="PLX795" s="61"/>
      <c r="PLY795" s="61"/>
      <c r="PLZ795" s="61"/>
      <c r="PMA795" s="61"/>
      <c r="PMB795" s="61"/>
      <c r="PMC795" s="61"/>
      <c r="PMD795" s="61"/>
      <c r="PME795" s="61"/>
      <c r="PMF795" s="61"/>
      <c r="PMG795" s="61"/>
      <c r="PMH795" s="61"/>
      <c r="PMI795" s="61"/>
      <c r="PMJ795" s="61"/>
      <c r="PMK795" s="61"/>
      <c r="PML795" s="61"/>
      <c r="PMM795" s="61"/>
      <c r="PMN795" s="61"/>
      <c r="PMO795" s="61"/>
      <c r="PMP795" s="61"/>
      <c r="PMQ795" s="61"/>
      <c r="PMR795" s="61"/>
      <c r="PMS795" s="61"/>
      <c r="PMT795" s="61"/>
      <c r="PMU795" s="61"/>
      <c r="PMV795" s="61"/>
      <c r="PMW795" s="61"/>
      <c r="PMX795" s="61"/>
      <c r="PMY795" s="61"/>
      <c r="PMZ795" s="61"/>
      <c r="PNA795" s="61"/>
      <c r="PNB795" s="61"/>
      <c r="PNC795" s="61"/>
      <c r="PND795" s="61"/>
      <c r="PNE795" s="61"/>
      <c r="PNF795" s="61"/>
      <c r="PNG795" s="61"/>
      <c r="PNH795" s="61"/>
      <c r="PNI795" s="61"/>
      <c r="PNJ795" s="61"/>
      <c r="PNK795" s="61"/>
      <c r="PNL795" s="61"/>
      <c r="PNM795" s="61"/>
      <c r="PNN795" s="61"/>
      <c r="PNO795" s="61"/>
      <c r="PNP795" s="61"/>
      <c r="PNQ795" s="61"/>
      <c r="PNR795" s="61"/>
      <c r="PNS795" s="61"/>
      <c r="PNT795" s="61"/>
      <c r="PNU795" s="61"/>
      <c r="PNV795" s="61"/>
      <c r="PNW795" s="61"/>
      <c r="PNX795" s="61"/>
      <c r="PNY795" s="61"/>
      <c r="PNZ795" s="61"/>
      <c r="POA795" s="61"/>
      <c r="POB795" s="61"/>
      <c r="POC795" s="61"/>
      <c r="POD795" s="61"/>
      <c r="POE795" s="61"/>
      <c r="POF795" s="61"/>
      <c r="POG795" s="61"/>
      <c r="POH795" s="61"/>
      <c r="POI795" s="61"/>
      <c r="POJ795" s="61"/>
      <c r="POK795" s="61"/>
      <c r="POL795" s="61"/>
      <c r="POM795" s="61"/>
      <c r="PON795" s="61"/>
      <c r="POO795" s="61"/>
      <c r="POP795" s="61"/>
      <c r="POQ795" s="61"/>
      <c r="POR795" s="61"/>
      <c r="POS795" s="61"/>
      <c r="POT795" s="61"/>
      <c r="POU795" s="61"/>
      <c r="POV795" s="61"/>
      <c r="POW795" s="61"/>
      <c r="POX795" s="61"/>
      <c r="POY795" s="61"/>
      <c r="POZ795" s="61"/>
      <c r="PPA795" s="61"/>
      <c r="PPB795" s="61"/>
      <c r="PPC795" s="61"/>
      <c r="PPD795" s="61"/>
      <c r="PPE795" s="61"/>
      <c r="PPF795" s="61"/>
      <c r="PPG795" s="61"/>
      <c r="PPH795" s="61"/>
      <c r="PPI795" s="61"/>
      <c r="PPJ795" s="61"/>
      <c r="PPK795" s="61"/>
      <c r="PPL795" s="61"/>
      <c r="PPM795" s="61"/>
      <c r="PPN795" s="61"/>
      <c r="PPO795" s="61"/>
      <c r="PPP795" s="61"/>
      <c r="PPQ795" s="61"/>
      <c r="PPR795" s="61"/>
      <c r="PPS795" s="61"/>
      <c r="PPT795" s="61"/>
      <c r="PPU795" s="61"/>
      <c r="PPV795" s="61"/>
      <c r="PPW795" s="61"/>
      <c r="PPX795" s="61"/>
      <c r="PPY795" s="61"/>
      <c r="PPZ795" s="61"/>
      <c r="PQA795" s="61"/>
      <c r="PQB795" s="61"/>
      <c r="PQC795" s="61"/>
      <c r="PQD795" s="61"/>
      <c r="PQE795" s="61"/>
      <c r="PQF795" s="61"/>
      <c r="PQG795" s="61"/>
      <c r="PQH795" s="61"/>
      <c r="PQI795" s="61"/>
      <c r="PQJ795" s="61"/>
      <c r="PQK795" s="61"/>
      <c r="PQL795" s="61"/>
      <c r="PQM795" s="61"/>
      <c r="PQN795" s="61"/>
      <c r="PQO795" s="61"/>
      <c r="PQP795" s="61"/>
      <c r="PQQ795" s="61"/>
      <c r="PQR795" s="61"/>
      <c r="PQS795" s="61"/>
      <c r="PQT795" s="61"/>
      <c r="PQU795" s="61"/>
      <c r="PQV795" s="61"/>
      <c r="PQW795" s="61"/>
      <c r="PQX795" s="61"/>
      <c r="PQY795" s="61"/>
      <c r="PQZ795" s="61"/>
      <c r="PRA795" s="61"/>
      <c r="PRB795" s="61"/>
      <c r="PRC795" s="61"/>
      <c r="PRD795" s="61"/>
      <c r="PRE795" s="61"/>
      <c r="PRF795" s="61"/>
      <c r="PRG795" s="61"/>
      <c r="PRH795" s="61"/>
      <c r="PRI795" s="61"/>
      <c r="PRJ795" s="61"/>
      <c r="PRK795" s="61"/>
      <c r="PRL795" s="61"/>
      <c r="PRM795" s="61"/>
      <c r="PRN795" s="61"/>
      <c r="PRO795" s="61"/>
      <c r="PRP795" s="61"/>
      <c r="PRQ795" s="61"/>
      <c r="PRR795" s="61"/>
      <c r="PRS795" s="61"/>
      <c r="PRT795" s="61"/>
      <c r="PRU795" s="61"/>
      <c r="PRV795" s="61"/>
      <c r="PRW795" s="61"/>
      <c r="PRX795" s="61"/>
      <c r="PRY795" s="61"/>
      <c r="PRZ795" s="61"/>
      <c r="PSA795" s="61"/>
      <c r="PSB795" s="61"/>
      <c r="PSC795" s="61"/>
      <c r="PSD795" s="61"/>
      <c r="PSE795" s="61"/>
      <c r="PSF795" s="61"/>
      <c r="PSG795" s="61"/>
      <c r="PSH795" s="61"/>
      <c r="PSI795" s="61"/>
      <c r="PSJ795" s="61"/>
      <c r="PSK795" s="61"/>
      <c r="PSL795" s="61"/>
      <c r="PSM795" s="61"/>
      <c r="PSN795" s="61"/>
      <c r="PSO795" s="61"/>
      <c r="PSP795" s="61"/>
      <c r="PSQ795" s="61"/>
      <c r="PSR795" s="61"/>
      <c r="PSS795" s="61"/>
      <c r="PST795" s="61"/>
      <c r="PSU795" s="61"/>
      <c r="PSV795" s="61"/>
      <c r="PSW795" s="61"/>
      <c r="PSX795" s="61"/>
      <c r="PSY795" s="61"/>
      <c r="PSZ795" s="61"/>
      <c r="PTA795" s="61"/>
      <c r="PTB795" s="61"/>
      <c r="PTC795" s="61"/>
      <c r="PTD795" s="61"/>
      <c r="PTE795" s="61"/>
      <c r="PTF795" s="61"/>
      <c r="PTG795" s="61"/>
      <c r="PTH795" s="61"/>
      <c r="PTI795" s="61"/>
      <c r="PTJ795" s="61"/>
      <c r="PTK795" s="61"/>
      <c r="PTL795" s="61"/>
      <c r="PTM795" s="61"/>
      <c r="PTN795" s="61"/>
      <c r="PTO795" s="61"/>
      <c r="PTP795" s="61"/>
      <c r="PTQ795" s="61"/>
      <c r="PTR795" s="61"/>
      <c r="PTS795" s="61"/>
      <c r="PTT795" s="61"/>
      <c r="PTU795" s="61"/>
      <c r="PTV795" s="61"/>
      <c r="PTW795" s="61"/>
      <c r="PTX795" s="61"/>
      <c r="PTY795" s="61"/>
      <c r="PTZ795" s="61"/>
      <c r="PUA795" s="61"/>
      <c r="PUB795" s="61"/>
      <c r="PUC795" s="61"/>
      <c r="PUD795" s="61"/>
      <c r="PUE795" s="61"/>
      <c r="PUF795" s="61"/>
      <c r="PUG795" s="61"/>
      <c r="PUH795" s="61"/>
      <c r="PUI795" s="61"/>
      <c r="PUJ795" s="61"/>
      <c r="PUK795" s="61"/>
      <c r="PUL795" s="61"/>
      <c r="PUM795" s="61"/>
      <c r="PUN795" s="61"/>
      <c r="PUO795" s="61"/>
      <c r="PUP795" s="61"/>
      <c r="PUQ795" s="61"/>
      <c r="PUR795" s="61"/>
      <c r="PUS795" s="61"/>
      <c r="PUT795" s="61"/>
      <c r="PUU795" s="61"/>
      <c r="PUV795" s="61"/>
      <c r="PUW795" s="61"/>
      <c r="PUX795" s="61"/>
      <c r="PUY795" s="61"/>
      <c r="PUZ795" s="61"/>
      <c r="PVA795" s="61"/>
      <c r="PVB795" s="61"/>
      <c r="PVC795" s="61"/>
      <c r="PVD795" s="61"/>
      <c r="PVE795" s="61"/>
      <c r="PVF795" s="61"/>
      <c r="PVG795" s="61"/>
      <c r="PVH795" s="61"/>
      <c r="PVI795" s="61"/>
      <c r="PVJ795" s="61"/>
      <c r="PVK795" s="61"/>
      <c r="PVL795" s="61"/>
      <c r="PVM795" s="61"/>
      <c r="PVN795" s="61"/>
      <c r="PVO795" s="61"/>
      <c r="PVP795" s="61"/>
      <c r="PVQ795" s="61"/>
      <c r="PVR795" s="61"/>
      <c r="PVS795" s="61"/>
      <c r="PVT795" s="61"/>
      <c r="PVU795" s="61"/>
      <c r="PVV795" s="61"/>
      <c r="PVW795" s="61"/>
      <c r="PVX795" s="61"/>
      <c r="PVY795" s="61"/>
      <c r="PVZ795" s="61"/>
      <c r="PWA795" s="61"/>
      <c r="PWB795" s="61"/>
      <c r="PWC795" s="61"/>
      <c r="PWD795" s="61"/>
      <c r="PWE795" s="61"/>
      <c r="PWF795" s="61"/>
      <c r="PWG795" s="61"/>
      <c r="PWH795" s="61"/>
      <c r="PWI795" s="61"/>
      <c r="PWJ795" s="61"/>
      <c r="PWK795" s="61"/>
      <c r="PWL795" s="61"/>
      <c r="PWM795" s="61"/>
      <c r="PWN795" s="61"/>
      <c r="PWO795" s="61"/>
      <c r="PWP795" s="61"/>
      <c r="PWQ795" s="61"/>
      <c r="PWR795" s="61"/>
      <c r="PWS795" s="61"/>
      <c r="PWT795" s="61"/>
      <c r="PWU795" s="61"/>
      <c r="PWV795" s="61"/>
      <c r="PWW795" s="61"/>
      <c r="PWX795" s="61"/>
      <c r="PWY795" s="61"/>
      <c r="PWZ795" s="61"/>
      <c r="PXA795" s="61"/>
      <c r="PXB795" s="61"/>
      <c r="PXC795" s="61"/>
      <c r="PXD795" s="61"/>
      <c r="PXE795" s="61"/>
      <c r="PXF795" s="61"/>
      <c r="PXG795" s="61"/>
      <c r="PXH795" s="61"/>
      <c r="PXI795" s="61"/>
      <c r="PXJ795" s="61"/>
      <c r="PXK795" s="61"/>
      <c r="PXL795" s="61"/>
      <c r="PXM795" s="61"/>
      <c r="PXN795" s="61"/>
      <c r="PXO795" s="61"/>
      <c r="PXP795" s="61"/>
      <c r="PXQ795" s="61"/>
      <c r="PXR795" s="61"/>
      <c r="PXS795" s="61"/>
      <c r="PXT795" s="61"/>
      <c r="PXU795" s="61"/>
      <c r="PXV795" s="61"/>
      <c r="PXW795" s="61"/>
      <c r="PXX795" s="61"/>
      <c r="PXY795" s="61"/>
      <c r="PXZ795" s="61"/>
      <c r="PYA795" s="61"/>
      <c r="PYB795" s="61"/>
      <c r="PYC795" s="61"/>
      <c r="PYD795" s="61"/>
      <c r="PYE795" s="61"/>
      <c r="PYF795" s="61"/>
      <c r="PYG795" s="61"/>
      <c r="PYH795" s="61"/>
      <c r="PYI795" s="61"/>
      <c r="PYJ795" s="61"/>
      <c r="PYK795" s="61"/>
      <c r="PYL795" s="61"/>
      <c r="PYM795" s="61"/>
      <c r="PYN795" s="61"/>
      <c r="PYO795" s="61"/>
      <c r="PYP795" s="61"/>
      <c r="PYQ795" s="61"/>
      <c r="PYR795" s="61"/>
      <c r="PYS795" s="61"/>
      <c r="PYT795" s="61"/>
      <c r="PYU795" s="61"/>
      <c r="PYV795" s="61"/>
      <c r="PYW795" s="61"/>
      <c r="PYX795" s="61"/>
      <c r="PYY795" s="61"/>
      <c r="PYZ795" s="61"/>
      <c r="PZA795" s="61"/>
      <c r="PZB795" s="61"/>
      <c r="PZC795" s="61"/>
      <c r="PZD795" s="61"/>
      <c r="PZE795" s="61"/>
      <c r="PZF795" s="61"/>
      <c r="PZG795" s="61"/>
      <c r="PZH795" s="61"/>
      <c r="PZI795" s="61"/>
      <c r="PZJ795" s="61"/>
      <c r="PZK795" s="61"/>
      <c r="PZL795" s="61"/>
      <c r="PZM795" s="61"/>
      <c r="PZN795" s="61"/>
      <c r="PZO795" s="61"/>
      <c r="PZP795" s="61"/>
      <c r="PZQ795" s="61"/>
      <c r="PZR795" s="61"/>
      <c r="PZS795" s="61"/>
      <c r="PZT795" s="61"/>
      <c r="PZU795" s="61"/>
      <c r="PZV795" s="61"/>
      <c r="PZW795" s="61"/>
      <c r="PZX795" s="61"/>
      <c r="PZY795" s="61"/>
      <c r="PZZ795" s="61"/>
      <c r="QAA795" s="61"/>
      <c r="QAB795" s="61"/>
      <c r="QAC795" s="61"/>
      <c r="QAD795" s="61"/>
      <c r="QAE795" s="61"/>
      <c r="QAF795" s="61"/>
      <c r="QAG795" s="61"/>
      <c r="QAH795" s="61"/>
      <c r="QAI795" s="61"/>
      <c r="QAJ795" s="61"/>
      <c r="QAK795" s="61"/>
      <c r="QAL795" s="61"/>
      <c r="QAM795" s="61"/>
      <c r="QAN795" s="61"/>
      <c r="QAO795" s="61"/>
      <c r="QAP795" s="61"/>
      <c r="QAQ795" s="61"/>
      <c r="QAR795" s="61"/>
      <c r="QAS795" s="61"/>
      <c r="QAT795" s="61"/>
      <c r="QAU795" s="61"/>
      <c r="QAV795" s="61"/>
      <c r="QAW795" s="61"/>
      <c r="QAX795" s="61"/>
      <c r="QAY795" s="61"/>
      <c r="QAZ795" s="61"/>
      <c r="QBA795" s="61"/>
      <c r="QBB795" s="61"/>
      <c r="QBC795" s="61"/>
      <c r="QBD795" s="61"/>
      <c r="QBE795" s="61"/>
      <c r="QBF795" s="61"/>
      <c r="QBG795" s="61"/>
      <c r="QBH795" s="61"/>
      <c r="QBI795" s="61"/>
      <c r="QBJ795" s="61"/>
      <c r="QBK795" s="61"/>
      <c r="QBL795" s="61"/>
      <c r="QBM795" s="61"/>
      <c r="QBN795" s="61"/>
      <c r="QBO795" s="61"/>
      <c r="QBP795" s="61"/>
      <c r="QBQ795" s="61"/>
      <c r="QBR795" s="61"/>
      <c r="QBS795" s="61"/>
      <c r="QBT795" s="61"/>
      <c r="QBU795" s="61"/>
      <c r="QBV795" s="61"/>
      <c r="QBW795" s="61"/>
      <c r="QBX795" s="61"/>
      <c r="QBY795" s="61"/>
      <c r="QBZ795" s="61"/>
      <c r="QCA795" s="61"/>
      <c r="QCB795" s="61"/>
      <c r="QCC795" s="61"/>
      <c r="QCD795" s="61"/>
      <c r="QCE795" s="61"/>
      <c r="QCF795" s="61"/>
      <c r="QCG795" s="61"/>
      <c r="QCH795" s="61"/>
      <c r="QCI795" s="61"/>
      <c r="QCJ795" s="61"/>
      <c r="QCK795" s="61"/>
      <c r="QCL795" s="61"/>
      <c r="QCM795" s="61"/>
      <c r="QCN795" s="61"/>
      <c r="QCO795" s="61"/>
      <c r="QCP795" s="61"/>
      <c r="QCQ795" s="61"/>
      <c r="QCR795" s="61"/>
      <c r="QCS795" s="61"/>
      <c r="QCT795" s="61"/>
      <c r="QCU795" s="61"/>
      <c r="QCV795" s="61"/>
      <c r="QCW795" s="61"/>
      <c r="QCX795" s="61"/>
      <c r="QCY795" s="61"/>
      <c r="QCZ795" s="61"/>
      <c r="QDA795" s="61"/>
      <c r="QDB795" s="61"/>
      <c r="QDC795" s="61"/>
      <c r="QDD795" s="61"/>
      <c r="QDE795" s="61"/>
      <c r="QDF795" s="61"/>
      <c r="QDG795" s="61"/>
      <c r="QDH795" s="61"/>
      <c r="QDI795" s="61"/>
      <c r="QDJ795" s="61"/>
      <c r="QDK795" s="61"/>
      <c r="QDL795" s="61"/>
      <c r="QDM795" s="61"/>
      <c r="QDN795" s="61"/>
      <c r="QDO795" s="61"/>
      <c r="QDP795" s="61"/>
      <c r="QDQ795" s="61"/>
      <c r="QDR795" s="61"/>
      <c r="QDS795" s="61"/>
      <c r="QDT795" s="61"/>
      <c r="QDU795" s="61"/>
      <c r="QDV795" s="61"/>
      <c r="QDW795" s="61"/>
      <c r="QDX795" s="61"/>
      <c r="QDY795" s="61"/>
      <c r="QDZ795" s="61"/>
      <c r="QEA795" s="61"/>
      <c r="QEB795" s="61"/>
      <c r="QEC795" s="61"/>
      <c r="QED795" s="61"/>
      <c r="QEE795" s="61"/>
      <c r="QEF795" s="61"/>
      <c r="QEG795" s="61"/>
      <c r="QEH795" s="61"/>
      <c r="QEI795" s="61"/>
      <c r="QEJ795" s="61"/>
      <c r="QEK795" s="61"/>
      <c r="QEL795" s="61"/>
      <c r="QEM795" s="61"/>
      <c r="QEN795" s="61"/>
      <c r="QEO795" s="61"/>
      <c r="QEP795" s="61"/>
      <c r="QEQ795" s="61"/>
      <c r="QER795" s="61"/>
      <c r="QES795" s="61"/>
      <c r="QET795" s="61"/>
      <c r="QEU795" s="61"/>
      <c r="QEV795" s="61"/>
      <c r="QEW795" s="61"/>
      <c r="QEX795" s="61"/>
      <c r="QEY795" s="61"/>
      <c r="QEZ795" s="61"/>
      <c r="QFA795" s="61"/>
      <c r="QFB795" s="61"/>
      <c r="QFC795" s="61"/>
      <c r="QFD795" s="61"/>
      <c r="QFE795" s="61"/>
      <c r="QFF795" s="61"/>
      <c r="QFG795" s="61"/>
      <c r="QFH795" s="61"/>
      <c r="QFI795" s="61"/>
      <c r="QFJ795" s="61"/>
      <c r="QFK795" s="61"/>
      <c r="QFL795" s="61"/>
      <c r="QFM795" s="61"/>
      <c r="QFN795" s="61"/>
      <c r="QFO795" s="61"/>
      <c r="QFP795" s="61"/>
      <c r="QFQ795" s="61"/>
      <c r="QFR795" s="61"/>
      <c r="QFS795" s="61"/>
      <c r="QFT795" s="61"/>
      <c r="QFU795" s="61"/>
      <c r="QFV795" s="61"/>
      <c r="QFW795" s="61"/>
      <c r="QFX795" s="61"/>
      <c r="QFY795" s="61"/>
      <c r="QFZ795" s="61"/>
      <c r="QGA795" s="61"/>
      <c r="QGB795" s="61"/>
      <c r="QGC795" s="61"/>
      <c r="QGD795" s="61"/>
      <c r="QGE795" s="61"/>
      <c r="QGF795" s="61"/>
      <c r="QGG795" s="61"/>
      <c r="QGH795" s="61"/>
      <c r="QGI795" s="61"/>
      <c r="QGJ795" s="61"/>
      <c r="QGK795" s="61"/>
      <c r="QGL795" s="61"/>
      <c r="QGM795" s="61"/>
      <c r="QGN795" s="61"/>
      <c r="QGO795" s="61"/>
      <c r="QGP795" s="61"/>
      <c r="QGQ795" s="61"/>
      <c r="QGR795" s="61"/>
      <c r="QGS795" s="61"/>
      <c r="QGT795" s="61"/>
      <c r="QGU795" s="61"/>
      <c r="QGV795" s="61"/>
      <c r="QGW795" s="61"/>
      <c r="QGX795" s="61"/>
      <c r="QGY795" s="61"/>
      <c r="QGZ795" s="61"/>
      <c r="QHA795" s="61"/>
      <c r="QHB795" s="61"/>
      <c r="QHC795" s="61"/>
      <c r="QHD795" s="61"/>
      <c r="QHE795" s="61"/>
      <c r="QHF795" s="61"/>
      <c r="QHG795" s="61"/>
      <c r="QHH795" s="61"/>
      <c r="QHI795" s="61"/>
      <c r="QHJ795" s="61"/>
      <c r="QHK795" s="61"/>
      <c r="QHL795" s="61"/>
      <c r="QHM795" s="61"/>
      <c r="QHN795" s="61"/>
      <c r="QHO795" s="61"/>
      <c r="QHP795" s="61"/>
      <c r="QHQ795" s="61"/>
      <c r="QHR795" s="61"/>
      <c r="QHS795" s="61"/>
      <c r="QHT795" s="61"/>
      <c r="QHU795" s="61"/>
      <c r="QHV795" s="61"/>
      <c r="QHW795" s="61"/>
      <c r="QHX795" s="61"/>
      <c r="QHY795" s="61"/>
      <c r="QHZ795" s="61"/>
      <c r="QIA795" s="61"/>
      <c r="QIB795" s="61"/>
      <c r="QIC795" s="61"/>
      <c r="QID795" s="61"/>
      <c r="QIE795" s="61"/>
      <c r="QIF795" s="61"/>
      <c r="QIG795" s="61"/>
      <c r="QIH795" s="61"/>
      <c r="QII795" s="61"/>
      <c r="QIJ795" s="61"/>
      <c r="QIK795" s="61"/>
      <c r="QIL795" s="61"/>
      <c r="QIM795" s="61"/>
      <c r="QIN795" s="61"/>
      <c r="QIO795" s="61"/>
      <c r="QIP795" s="61"/>
      <c r="QIQ795" s="61"/>
      <c r="QIR795" s="61"/>
      <c r="QIS795" s="61"/>
      <c r="QIT795" s="61"/>
      <c r="QIU795" s="61"/>
      <c r="QIV795" s="61"/>
      <c r="QIW795" s="61"/>
      <c r="QIX795" s="61"/>
      <c r="QIY795" s="61"/>
      <c r="QIZ795" s="61"/>
      <c r="QJA795" s="61"/>
      <c r="QJB795" s="61"/>
      <c r="QJC795" s="61"/>
      <c r="QJD795" s="61"/>
      <c r="QJE795" s="61"/>
      <c r="QJF795" s="61"/>
      <c r="QJG795" s="61"/>
      <c r="QJH795" s="61"/>
      <c r="QJI795" s="61"/>
      <c r="QJJ795" s="61"/>
      <c r="QJK795" s="61"/>
      <c r="QJL795" s="61"/>
      <c r="QJM795" s="61"/>
      <c r="QJN795" s="61"/>
      <c r="QJO795" s="61"/>
      <c r="QJP795" s="61"/>
      <c r="QJQ795" s="61"/>
      <c r="QJR795" s="61"/>
      <c r="QJS795" s="61"/>
      <c r="QJT795" s="61"/>
      <c r="QJU795" s="61"/>
      <c r="QJV795" s="61"/>
      <c r="QJW795" s="61"/>
      <c r="QJX795" s="61"/>
      <c r="QJY795" s="61"/>
      <c r="QJZ795" s="61"/>
      <c r="QKA795" s="61"/>
      <c r="QKB795" s="61"/>
      <c r="QKC795" s="61"/>
      <c r="QKD795" s="61"/>
      <c r="QKE795" s="61"/>
      <c r="QKF795" s="61"/>
      <c r="QKG795" s="61"/>
      <c r="QKH795" s="61"/>
      <c r="QKI795" s="61"/>
      <c r="QKJ795" s="61"/>
      <c r="QKK795" s="61"/>
      <c r="QKL795" s="61"/>
      <c r="QKM795" s="61"/>
      <c r="QKN795" s="61"/>
      <c r="QKO795" s="61"/>
      <c r="QKP795" s="61"/>
      <c r="QKQ795" s="61"/>
      <c r="QKR795" s="61"/>
      <c r="QKS795" s="61"/>
      <c r="QKT795" s="61"/>
      <c r="QKU795" s="61"/>
      <c r="QKV795" s="61"/>
      <c r="QKW795" s="61"/>
      <c r="QKX795" s="61"/>
      <c r="QKY795" s="61"/>
      <c r="QKZ795" s="61"/>
      <c r="QLA795" s="61"/>
      <c r="QLB795" s="61"/>
      <c r="QLC795" s="61"/>
      <c r="QLD795" s="61"/>
      <c r="QLE795" s="61"/>
      <c r="QLF795" s="61"/>
      <c r="QLG795" s="61"/>
      <c r="QLH795" s="61"/>
      <c r="QLI795" s="61"/>
      <c r="QLJ795" s="61"/>
      <c r="QLK795" s="61"/>
      <c r="QLL795" s="61"/>
      <c r="QLM795" s="61"/>
      <c r="QLN795" s="61"/>
      <c r="QLO795" s="61"/>
      <c r="QLP795" s="61"/>
      <c r="QLQ795" s="61"/>
      <c r="QLR795" s="61"/>
      <c r="QLS795" s="61"/>
      <c r="QLT795" s="61"/>
      <c r="QLU795" s="61"/>
      <c r="QLV795" s="61"/>
      <c r="QLW795" s="61"/>
      <c r="QLX795" s="61"/>
      <c r="QLY795" s="61"/>
      <c r="QLZ795" s="61"/>
      <c r="QMA795" s="61"/>
      <c r="QMB795" s="61"/>
      <c r="QMC795" s="61"/>
      <c r="QMD795" s="61"/>
      <c r="QME795" s="61"/>
      <c r="QMF795" s="61"/>
      <c r="QMG795" s="61"/>
      <c r="QMH795" s="61"/>
      <c r="QMI795" s="61"/>
      <c r="QMJ795" s="61"/>
      <c r="QMK795" s="61"/>
      <c r="QML795" s="61"/>
      <c r="QMM795" s="61"/>
      <c r="QMN795" s="61"/>
      <c r="QMO795" s="61"/>
      <c r="QMP795" s="61"/>
      <c r="QMQ795" s="61"/>
      <c r="QMR795" s="61"/>
      <c r="QMS795" s="61"/>
      <c r="QMT795" s="61"/>
      <c r="QMU795" s="61"/>
      <c r="QMV795" s="61"/>
      <c r="QMW795" s="61"/>
      <c r="QMX795" s="61"/>
      <c r="QMY795" s="61"/>
      <c r="QMZ795" s="61"/>
      <c r="QNA795" s="61"/>
      <c r="QNB795" s="61"/>
      <c r="QNC795" s="61"/>
      <c r="QND795" s="61"/>
      <c r="QNE795" s="61"/>
      <c r="QNF795" s="61"/>
      <c r="QNG795" s="61"/>
      <c r="QNH795" s="61"/>
      <c r="QNI795" s="61"/>
      <c r="QNJ795" s="61"/>
      <c r="QNK795" s="61"/>
      <c r="QNL795" s="61"/>
      <c r="QNM795" s="61"/>
      <c r="QNN795" s="61"/>
      <c r="QNO795" s="61"/>
      <c r="QNP795" s="61"/>
      <c r="QNQ795" s="61"/>
      <c r="QNR795" s="61"/>
      <c r="QNS795" s="61"/>
      <c r="QNT795" s="61"/>
      <c r="QNU795" s="61"/>
      <c r="QNV795" s="61"/>
      <c r="QNW795" s="61"/>
      <c r="QNX795" s="61"/>
      <c r="QNY795" s="61"/>
      <c r="QNZ795" s="61"/>
      <c r="QOA795" s="61"/>
      <c r="QOB795" s="61"/>
      <c r="QOC795" s="61"/>
      <c r="QOD795" s="61"/>
      <c r="QOE795" s="61"/>
      <c r="QOF795" s="61"/>
      <c r="QOG795" s="61"/>
      <c r="QOH795" s="61"/>
      <c r="QOI795" s="61"/>
      <c r="QOJ795" s="61"/>
      <c r="QOK795" s="61"/>
      <c r="QOL795" s="61"/>
      <c r="QOM795" s="61"/>
      <c r="QON795" s="61"/>
      <c r="QOO795" s="61"/>
      <c r="QOP795" s="61"/>
      <c r="QOQ795" s="61"/>
      <c r="QOR795" s="61"/>
      <c r="QOS795" s="61"/>
      <c r="QOT795" s="61"/>
      <c r="QOU795" s="61"/>
      <c r="QOV795" s="61"/>
      <c r="QOW795" s="61"/>
      <c r="QOX795" s="61"/>
      <c r="QOY795" s="61"/>
      <c r="QOZ795" s="61"/>
      <c r="QPA795" s="61"/>
      <c r="QPB795" s="61"/>
      <c r="QPC795" s="61"/>
      <c r="QPD795" s="61"/>
      <c r="QPE795" s="61"/>
      <c r="QPF795" s="61"/>
      <c r="QPG795" s="61"/>
      <c r="QPH795" s="61"/>
      <c r="QPI795" s="61"/>
      <c r="QPJ795" s="61"/>
      <c r="QPK795" s="61"/>
      <c r="QPL795" s="61"/>
      <c r="QPM795" s="61"/>
      <c r="QPN795" s="61"/>
      <c r="QPO795" s="61"/>
      <c r="QPP795" s="61"/>
      <c r="QPQ795" s="61"/>
      <c r="QPR795" s="61"/>
      <c r="QPS795" s="61"/>
      <c r="QPT795" s="61"/>
      <c r="QPU795" s="61"/>
      <c r="QPV795" s="61"/>
      <c r="QPW795" s="61"/>
      <c r="QPX795" s="61"/>
      <c r="QPY795" s="61"/>
      <c r="QPZ795" s="61"/>
      <c r="QQA795" s="61"/>
      <c r="QQB795" s="61"/>
      <c r="QQC795" s="61"/>
      <c r="QQD795" s="61"/>
      <c r="QQE795" s="61"/>
      <c r="QQF795" s="61"/>
      <c r="QQG795" s="61"/>
      <c r="QQH795" s="61"/>
      <c r="QQI795" s="61"/>
      <c r="QQJ795" s="61"/>
      <c r="QQK795" s="61"/>
      <c r="QQL795" s="61"/>
      <c r="QQM795" s="61"/>
      <c r="QQN795" s="61"/>
      <c r="QQO795" s="61"/>
      <c r="QQP795" s="61"/>
      <c r="QQQ795" s="61"/>
      <c r="QQR795" s="61"/>
      <c r="QQS795" s="61"/>
      <c r="QQT795" s="61"/>
      <c r="QQU795" s="61"/>
      <c r="QQV795" s="61"/>
      <c r="QQW795" s="61"/>
      <c r="QQX795" s="61"/>
      <c r="QQY795" s="61"/>
      <c r="QQZ795" s="61"/>
      <c r="QRA795" s="61"/>
      <c r="QRB795" s="61"/>
      <c r="QRC795" s="61"/>
      <c r="QRD795" s="61"/>
      <c r="QRE795" s="61"/>
      <c r="QRF795" s="61"/>
      <c r="QRG795" s="61"/>
      <c r="QRH795" s="61"/>
      <c r="QRI795" s="61"/>
      <c r="QRJ795" s="61"/>
      <c r="QRK795" s="61"/>
      <c r="QRL795" s="61"/>
      <c r="QRM795" s="61"/>
      <c r="QRN795" s="61"/>
      <c r="QRO795" s="61"/>
      <c r="QRP795" s="61"/>
      <c r="QRQ795" s="61"/>
      <c r="QRR795" s="61"/>
      <c r="QRS795" s="61"/>
      <c r="QRT795" s="61"/>
      <c r="QRU795" s="61"/>
      <c r="QRV795" s="61"/>
      <c r="QRW795" s="61"/>
      <c r="QRX795" s="61"/>
      <c r="QRY795" s="61"/>
      <c r="QRZ795" s="61"/>
      <c r="QSA795" s="61"/>
      <c r="QSB795" s="61"/>
      <c r="QSC795" s="61"/>
      <c r="QSD795" s="61"/>
      <c r="QSE795" s="61"/>
      <c r="QSF795" s="61"/>
      <c r="QSG795" s="61"/>
      <c r="QSH795" s="61"/>
      <c r="QSI795" s="61"/>
      <c r="QSJ795" s="61"/>
      <c r="QSK795" s="61"/>
      <c r="QSL795" s="61"/>
      <c r="QSM795" s="61"/>
      <c r="QSN795" s="61"/>
      <c r="QSO795" s="61"/>
      <c r="QSP795" s="61"/>
      <c r="QSQ795" s="61"/>
      <c r="QSR795" s="61"/>
      <c r="QSS795" s="61"/>
      <c r="QST795" s="61"/>
      <c r="QSU795" s="61"/>
      <c r="QSV795" s="61"/>
      <c r="QSW795" s="61"/>
      <c r="QSX795" s="61"/>
      <c r="QSY795" s="61"/>
      <c r="QSZ795" s="61"/>
      <c r="QTA795" s="61"/>
      <c r="QTB795" s="61"/>
      <c r="QTC795" s="61"/>
      <c r="QTD795" s="61"/>
      <c r="QTE795" s="61"/>
      <c r="QTF795" s="61"/>
      <c r="QTG795" s="61"/>
      <c r="QTH795" s="61"/>
      <c r="QTI795" s="61"/>
      <c r="QTJ795" s="61"/>
      <c r="QTK795" s="61"/>
      <c r="QTL795" s="61"/>
      <c r="QTM795" s="61"/>
      <c r="QTN795" s="61"/>
      <c r="QTO795" s="61"/>
      <c r="QTP795" s="61"/>
      <c r="QTQ795" s="61"/>
      <c r="QTR795" s="61"/>
      <c r="QTS795" s="61"/>
      <c r="QTT795" s="61"/>
      <c r="QTU795" s="61"/>
      <c r="QTV795" s="61"/>
      <c r="QTW795" s="61"/>
      <c r="QTX795" s="61"/>
      <c r="QTY795" s="61"/>
      <c r="QTZ795" s="61"/>
      <c r="QUA795" s="61"/>
      <c r="QUB795" s="61"/>
      <c r="QUC795" s="61"/>
      <c r="QUD795" s="61"/>
      <c r="QUE795" s="61"/>
      <c r="QUF795" s="61"/>
      <c r="QUG795" s="61"/>
      <c r="QUH795" s="61"/>
      <c r="QUI795" s="61"/>
      <c r="QUJ795" s="61"/>
      <c r="QUK795" s="61"/>
      <c r="QUL795" s="61"/>
      <c r="QUM795" s="61"/>
      <c r="QUN795" s="61"/>
      <c r="QUO795" s="61"/>
      <c r="QUP795" s="61"/>
      <c r="QUQ795" s="61"/>
      <c r="QUR795" s="61"/>
      <c r="QUS795" s="61"/>
      <c r="QUT795" s="61"/>
      <c r="QUU795" s="61"/>
      <c r="QUV795" s="61"/>
      <c r="QUW795" s="61"/>
      <c r="QUX795" s="61"/>
      <c r="QUY795" s="61"/>
      <c r="QUZ795" s="61"/>
      <c r="QVA795" s="61"/>
      <c r="QVB795" s="61"/>
      <c r="QVC795" s="61"/>
      <c r="QVD795" s="61"/>
      <c r="QVE795" s="61"/>
      <c r="QVF795" s="61"/>
      <c r="QVG795" s="61"/>
      <c r="QVH795" s="61"/>
      <c r="QVI795" s="61"/>
      <c r="QVJ795" s="61"/>
      <c r="QVK795" s="61"/>
      <c r="QVL795" s="61"/>
      <c r="QVM795" s="61"/>
      <c r="QVN795" s="61"/>
      <c r="QVO795" s="61"/>
      <c r="QVP795" s="61"/>
      <c r="QVQ795" s="61"/>
      <c r="QVR795" s="61"/>
      <c r="QVS795" s="61"/>
      <c r="QVT795" s="61"/>
      <c r="QVU795" s="61"/>
      <c r="QVV795" s="61"/>
      <c r="QVW795" s="61"/>
      <c r="QVX795" s="61"/>
      <c r="QVY795" s="61"/>
      <c r="QVZ795" s="61"/>
      <c r="QWA795" s="61"/>
      <c r="QWB795" s="61"/>
      <c r="QWC795" s="61"/>
      <c r="QWD795" s="61"/>
      <c r="QWE795" s="61"/>
      <c r="QWF795" s="61"/>
      <c r="QWG795" s="61"/>
      <c r="QWH795" s="61"/>
      <c r="QWI795" s="61"/>
      <c r="QWJ795" s="61"/>
      <c r="QWK795" s="61"/>
      <c r="QWL795" s="61"/>
      <c r="QWM795" s="61"/>
      <c r="QWN795" s="61"/>
      <c r="QWO795" s="61"/>
      <c r="QWP795" s="61"/>
      <c r="QWQ795" s="61"/>
      <c r="QWR795" s="61"/>
      <c r="QWS795" s="61"/>
      <c r="QWT795" s="61"/>
      <c r="QWU795" s="61"/>
      <c r="QWV795" s="61"/>
      <c r="QWW795" s="61"/>
      <c r="QWX795" s="61"/>
      <c r="QWY795" s="61"/>
      <c r="QWZ795" s="61"/>
      <c r="QXA795" s="61"/>
      <c r="QXB795" s="61"/>
      <c r="QXC795" s="61"/>
      <c r="QXD795" s="61"/>
      <c r="QXE795" s="61"/>
      <c r="QXF795" s="61"/>
      <c r="QXG795" s="61"/>
      <c r="QXH795" s="61"/>
      <c r="QXI795" s="61"/>
      <c r="QXJ795" s="61"/>
      <c r="QXK795" s="61"/>
      <c r="QXL795" s="61"/>
      <c r="QXM795" s="61"/>
      <c r="QXN795" s="61"/>
      <c r="QXO795" s="61"/>
      <c r="QXP795" s="61"/>
      <c r="QXQ795" s="61"/>
      <c r="QXR795" s="61"/>
      <c r="QXS795" s="61"/>
      <c r="QXT795" s="61"/>
      <c r="QXU795" s="61"/>
      <c r="QXV795" s="61"/>
      <c r="QXW795" s="61"/>
      <c r="QXX795" s="61"/>
      <c r="QXY795" s="61"/>
      <c r="QXZ795" s="61"/>
      <c r="QYA795" s="61"/>
      <c r="QYB795" s="61"/>
      <c r="QYC795" s="61"/>
      <c r="QYD795" s="61"/>
      <c r="QYE795" s="61"/>
      <c r="QYF795" s="61"/>
      <c r="QYG795" s="61"/>
      <c r="QYH795" s="61"/>
      <c r="QYI795" s="61"/>
      <c r="QYJ795" s="61"/>
      <c r="QYK795" s="61"/>
      <c r="QYL795" s="61"/>
      <c r="QYM795" s="61"/>
      <c r="QYN795" s="61"/>
      <c r="QYO795" s="61"/>
      <c r="QYP795" s="61"/>
      <c r="QYQ795" s="61"/>
      <c r="QYR795" s="61"/>
      <c r="QYS795" s="61"/>
      <c r="QYT795" s="61"/>
      <c r="QYU795" s="61"/>
      <c r="QYV795" s="61"/>
      <c r="QYW795" s="61"/>
      <c r="QYX795" s="61"/>
      <c r="QYY795" s="61"/>
      <c r="QYZ795" s="61"/>
      <c r="QZA795" s="61"/>
      <c r="QZB795" s="61"/>
      <c r="QZC795" s="61"/>
      <c r="QZD795" s="61"/>
      <c r="QZE795" s="61"/>
      <c r="QZF795" s="61"/>
      <c r="QZG795" s="61"/>
      <c r="QZH795" s="61"/>
      <c r="QZI795" s="61"/>
      <c r="QZJ795" s="61"/>
      <c r="QZK795" s="61"/>
      <c r="QZL795" s="61"/>
      <c r="QZM795" s="61"/>
      <c r="QZN795" s="61"/>
      <c r="QZO795" s="61"/>
      <c r="QZP795" s="61"/>
      <c r="QZQ795" s="61"/>
      <c r="QZR795" s="61"/>
      <c r="QZS795" s="61"/>
      <c r="QZT795" s="61"/>
      <c r="QZU795" s="61"/>
      <c r="QZV795" s="61"/>
      <c r="QZW795" s="61"/>
      <c r="QZX795" s="61"/>
      <c r="QZY795" s="61"/>
      <c r="QZZ795" s="61"/>
      <c r="RAA795" s="61"/>
      <c r="RAB795" s="61"/>
      <c r="RAC795" s="61"/>
      <c r="RAD795" s="61"/>
      <c r="RAE795" s="61"/>
      <c r="RAF795" s="61"/>
      <c r="RAG795" s="61"/>
      <c r="RAH795" s="61"/>
      <c r="RAI795" s="61"/>
      <c r="RAJ795" s="61"/>
      <c r="RAK795" s="61"/>
      <c r="RAL795" s="61"/>
      <c r="RAM795" s="61"/>
      <c r="RAN795" s="61"/>
      <c r="RAO795" s="61"/>
      <c r="RAP795" s="61"/>
      <c r="RAQ795" s="61"/>
      <c r="RAR795" s="61"/>
      <c r="RAS795" s="61"/>
      <c r="RAT795" s="61"/>
      <c r="RAU795" s="61"/>
      <c r="RAV795" s="61"/>
      <c r="RAW795" s="61"/>
      <c r="RAX795" s="61"/>
      <c r="RAY795" s="61"/>
      <c r="RAZ795" s="61"/>
      <c r="RBA795" s="61"/>
      <c r="RBB795" s="61"/>
      <c r="RBC795" s="61"/>
      <c r="RBD795" s="61"/>
      <c r="RBE795" s="61"/>
      <c r="RBF795" s="61"/>
      <c r="RBG795" s="61"/>
      <c r="RBH795" s="61"/>
      <c r="RBI795" s="61"/>
      <c r="RBJ795" s="61"/>
      <c r="RBK795" s="61"/>
      <c r="RBL795" s="61"/>
      <c r="RBM795" s="61"/>
      <c r="RBN795" s="61"/>
      <c r="RBO795" s="61"/>
      <c r="RBP795" s="61"/>
      <c r="RBQ795" s="61"/>
      <c r="RBR795" s="61"/>
      <c r="RBS795" s="61"/>
      <c r="RBT795" s="61"/>
      <c r="RBU795" s="61"/>
      <c r="RBV795" s="61"/>
      <c r="RBW795" s="61"/>
      <c r="RBX795" s="61"/>
      <c r="RBY795" s="61"/>
      <c r="RBZ795" s="61"/>
      <c r="RCA795" s="61"/>
      <c r="RCB795" s="61"/>
      <c r="RCC795" s="61"/>
      <c r="RCD795" s="61"/>
      <c r="RCE795" s="61"/>
      <c r="RCF795" s="61"/>
      <c r="RCG795" s="61"/>
      <c r="RCH795" s="61"/>
      <c r="RCI795" s="61"/>
      <c r="RCJ795" s="61"/>
      <c r="RCK795" s="61"/>
      <c r="RCL795" s="61"/>
      <c r="RCM795" s="61"/>
      <c r="RCN795" s="61"/>
      <c r="RCO795" s="61"/>
      <c r="RCP795" s="61"/>
      <c r="RCQ795" s="61"/>
      <c r="RCR795" s="61"/>
      <c r="RCS795" s="61"/>
      <c r="RCT795" s="61"/>
      <c r="RCU795" s="61"/>
      <c r="RCV795" s="61"/>
      <c r="RCW795" s="61"/>
      <c r="RCX795" s="61"/>
      <c r="RCY795" s="61"/>
      <c r="RCZ795" s="61"/>
      <c r="RDA795" s="61"/>
      <c r="RDB795" s="61"/>
      <c r="RDC795" s="61"/>
      <c r="RDD795" s="61"/>
      <c r="RDE795" s="61"/>
      <c r="RDF795" s="61"/>
      <c r="RDG795" s="61"/>
      <c r="RDH795" s="61"/>
      <c r="RDI795" s="61"/>
      <c r="RDJ795" s="61"/>
      <c r="RDK795" s="61"/>
      <c r="RDL795" s="61"/>
      <c r="RDM795" s="61"/>
      <c r="RDN795" s="61"/>
      <c r="RDO795" s="61"/>
      <c r="RDP795" s="61"/>
      <c r="RDQ795" s="61"/>
      <c r="RDR795" s="61"/>
      <c r="RDS795" s="61"/>
      <c r="RDT795" s="61"/>
      <c r="RDU795" s="61"/>
      <c r="RDV795" s="61"/>
      <c r="RDW795" s="61"/>
      <c r="RDX795" s="61"/>
      <c r="RDY795" s="61"/>
      <c r="RDZ795" s="61"/>
      <c r="REA795" s="61"/>
      <c r="REB795" s="61"/>
      <c r="REC795" s="61"/>
      <c r="RED795" s="61"/>
      <c r="REE795" s="61"/>
      <c r="REF795" s="61"/>
      <c r="REG795" s="61"/>
      <c r="REH795" s="61"/>
      <c r="REI795" s="61"/>
      <c r="REJ795" s="61"/>
      <c r="REK795" s="61"/>
      <c r="REL795" s="61"/>
      <c r="REM795" s="61"/>
      <c r="REN795" s="61"/>
      <c r="REO795" s="61"/>
      <c r="REP795" s="61"/>
      <c r="REQ795" s="61"/>
      <c r="RER795" s="61"/>
      <c r="RES795" s="61"/>
      <c r="RET795" s="61"/>
      <c r="REU795" s="61"/>
      <c r="REV795" s="61"/>
      <c r="REW795" s="61"/>
      <c r="REX795" s="61"/>
      <c r="REY795" s="61"/>
      <c r="REZ795" s="61"/>
      <c r="RFA795" s="61"/>
      <c r="RFB795" s="61"/>
      <c r="RFC795" s="61"/>
      <c r="RFD795" s="61"/>
      <c r="RFE795" s="61"/>
      <c r="RFF795" s="61"/>
      <c r="RFG795" s="61"/>
      <c r="RFH795" s="61"/>
      <c r="RFI795" s="61"/>
      <c r="RFJ795" s="61"/>
      <c r="RFK795" s="61"/>
      <c r="RFL795" s="61"/>
      <c r="RFM795" s="61"/>
      <c r="RFN795" s="61"/>
      <c r="RFO795" s="61"/>
      <c r="RFP795" s="61"/>
      <c r="RFQ795" s="61"/>
      <c r="RFR795" s="61"/>
      <c r="RFS795" s="61"/>
      <c r="RFT795" s="61"/>
      <c r="RFU795" s="61"/>
      <c r="RFV795" s="61"/>
      <c r="RFW795" s="61"/>
      <c r="RFX795" s="61"/>
      <c r="RFY795" s="61"/>
      <c r="RFZ795" s="61"/>
      <c r="RGA795" s="61"/>
      <c r="RGB795" s="61"/>
      <c r="RGC795" s="61"/>
      <c r="RGD795" s="61"/>
      <c r="RGE795" s="61"/>
      <c r="RGF795" s="61"/>
      <c r="RGG795" s="61"/>
      <c r="RGH795" s="61"/>
      <c r="RGI795" s="61"/>
      <c r="RGJ795" s="61"/>
      <c r="RGK795" s="61"/>
      <c r="RGL795" s="61"/>
      <c r="RGM795" s="61"/>
      <c r="RGN795" s="61"/>
      <c r="RGO795" s="61"/>
      <c r="RGP795" s="61"/>
      <c r="RGQ795" s="61"/>
      <c r="RGR795" s="61"/>
      <c r="RGS795" s="61"/>
      <c r="RGT795" s="61"/>
      <c r="RGU795" s="61"/>
      <c r="RGV795" s="61"/>
      <c r="RGW795" s="61"/>
      <c r="RGX795" s="61"/>
      <c r="RGY795" s="61"/>
      <c r="RGZ795" s="61"/>
      <c r="RHA795" s="61"/>
      <c r="RHB795" s="61"/>
      <c r="RHC795" s="61"/>
      <c r="RHD795" s="61"/>
      <c r="RHE795" s="61"/>
      <c r="RHF795" s="61"/>
      <c r="RHG795" s="61"/>
      <c r="RHH795" s="61"/>
      <c r="RHI795" s="61"/>
      <c r="RHJ795" s="61"/>
      <c r="RHK795" s="61"/>
      <c r="RHL795" s="61"/>
      <c r="RHM795" s="61"/>
      <c r="RHN795" s="61"/>
      <c r="RHO795" s="61"/>
      <c r="RHP795" s="61"/>
      <c r="RHQ795" s="61"/>
      <c r="RHR795" s="61"/>
      <c r="RHS795" s="61"/>
      <c r="RHT795" s="61"/>
      <c r="RHU795" s="61"/>
      <c r="RHV795" s="61"/>
      <c r="RHW795" s="61"/>
      <c r="RHX795" s="61"/>
      <c r="RHY795" s="61"/>
      <c r="RHZ795" s="61"/>
      <c r="RIA795" s="61"/>
      <c r="RIB795" s="61"/>
      <c r="RIC795" s="61"/>
      <c r="RID795" s="61"/>
      <c r="RIE795" s="61"/>
      <c r="RIF795" s="61"/>
      <c r="RIG795" s="61"/>
      <c r="RIH795" s="61"/>
      <c r="RII795" s="61"/>
      <c r="RIJ795" s="61"/>
      <c r="RIK795" s="61"/>
      <c r="RIL795" s="61"/>
      <c r="RIM795" s="61"/>
      <c r="RIN795" s="61"/>
      <c r="RIO795" s="61"/>
      <c r="RIP795" s="61"/>
      <c r="RIQ795" s="61"/>
      <c r="RIR795" s="61"/>
      <c r="RIS795" s="61"/>
      <c r="RIT795" s="61"/>
      <c r="RIU795" s="61"/>
      <c r="RIV795" s="61"/>
      <c r="RIW795" s="61"/>
      <c r="RIX795" s="61"/>
      <c r="RIY795" s="61"/>
      <c r="RIZ795" s="61"/>
      <c r="RJA795" s="61"/>
      <c r="RJB795" s="61"/>
      <c r="RJC795" s="61"/>
      <c r="RJD795" s="61"/>
      <c r="RJE795" s="61"/>
      <c r="RJF795" s="61"/>
      <c r="RJG795" s="61"/>
      <c r="RJH795" s="61"/>
      <c r="RJI795" s="61"/>
      <c r="RJJ795" s="61"/>
      <c r="RJK795" s="61"/>
      <c r="RJL795" s="61"/>
      <c r="RJM795" s="61"/>
      <c r="RJN795" s="61"/>
      <c r="RJO795" s="61"/>
      <c r="RJP795" s="61"/>
      <c r="RJQ795" s="61"/>
      <c r="RJR795" s="61"/>
      <c r="RJS795" s="61"/>
      <c r="RJT795" s="61"/>
      <c r="RJU795" s="61"/>
      <c r="RJV795" s="61"/>
      <c r="RJW795" s="61"/>
      <c r="RJX795" s="61"/>
      <c r="RJY795" s="61"/>
      <c r="RJZ795" s="61"/>
      <c r="RKA795" s="61"/>
      <c r="RKB795" s="61"/>
      <c r="RKC795" s="61"/>
      <c r="RKD795" s="61"/>
      <c r="RKE795" s="61"/>
      <c r="RKF795" s="61"/>
      <c r="RKG795" s="61"/>
      <c r="RKH795" s="61"/>
      <c r="RKI795" s="61"/>
      <c r="RKJ795" s="61"/>
      <c r="RKK795" s="61"/>
      <c r="RKL795" s="61"/>
      <c r="RKM795" s="61"/>
      <c r="RKN795" s="61"/>
      <c r="RKO795" s="61"/>
      <c r="RKP795" s="61"/>
      <c r="RKQ795" s="61"/>
      <c r="RKR795" s="61"/>
      <c r="RKS795" s="61"/>
      <c r="RKT795" s="61"/>
      <c r="RKU795" s="61"/>
      <c r="RKV795" s="61"/>
      <c r="RKW795" s="61"/>
      <c r="RKX795" s="61"/>
      <c r="RKY795" s="61"/>
      <c r="RKZ795" s="61"/>
      <c r="RLA795" s="61"/>
      <c r="RLB795" s="61"/>
      <c r="RLC795" s="61"/>
      <c r="RLD795" s="61"/>
      <c r="RLE795" s="61"/>
      <c r="RLF795" s="61"/>
      <c r="RLG795" s="61"/>
      <c r="RLH795" s="61"/>
      <c r="RLI795" s="61"/>
      <c r="RLJ795" s="61"/>
      <c r="RLK795" s="61"/>
      <c r="RLL795" s="61"/>
      <c r="RLM795" s="61"/>
      <c r="RLN795" s="61"/>
      <c r="RLO795" s="61"/>
      <c r="RLP795" s="61"/>
      <c r="RLQ795" s="61"/>
      <c r="RLR795" s="61"/>
      <c r="RLS795" s="61"/>
      <c r="RLT795" s="61"/>
      <c r="RLU795" s="61"/>
      <c r="RLV795" s="61"/>
      <c r="RLW795" s="61"/>
      <c r="RLX795" s="61"/>
      <c r="RLY795" s="61"/>
      <c r="RLZ795" s="61"/>
      <c r="RMA795" s="61"/>
      <c r="RMB795" s="61"/>
      <c r="RMC795" s="61"/>
      <c r="RMD795" s="61"/>
      <c r="RME795" s="61"/>
      <c r="RMF795" s="61"/>
      <c r="RMG795" s="61"/>
      <c r="RMH795" s="61"/>
      <c r="RMI795" s="61"/>
      <c r="RMJ795" s="61"/>
      <c r="RMK795" s="61"/>
      <c r="RML795" s="61"/>
      <c r="RMM795" s="61"/>
      <c r="RMN795" s="61"/>
      <c r="RMO795" s="61"/>
      <c r="RMP795" s="61"/>
      <c r="RMQ795" s="61"/>
      <c r="RMR795" s="61"/>
      <c r="RMS795" s="61"/>
      <c r="RMT795" s="61"/>
      <c r="RMU795" s="61"/>
      <c r="RMV795" s="61"/>
      <c r="RMW795" s="61"/>
      <c r="RMX795" s="61"/>
      <c r="RMY795" s="61"/>
      <c r="RMZ795" s="61"/>
      <c r="RNA795" s="61"/>
      <c r="RNB795" s="61"/>
      <c r="RNC795" s="61"/>
      <c r="RND795" s="61"/>
      <c r="RNE795" s="61"/>
      <c r="RNF795" s="61"/>
      <c r="RNG795" s="61"/>
      <c r="RNH795" s="61"/>
      <c r="RNI795" s="61"/>
      <c r="RNJ795" s="61"/>
      <c r="RNK795" s="61"/>
      <c r="RNL795" s="61"/>
      <c r="RNM795" s="61"/>
      <c r="RNN795" s="61"/>
      <c r="RNO795" s="61"/>
      <c r="RNP795" s="61"/>
      <c r="RNQ795" s="61"/>
      <c r="RNR795" s="61"/>
      <c r="RNS795" s="61"/>
      <c r="RNT795" s="61"/>
      <c r="RNU795" s="61"/>
      <c r="RNV795" s="61"/>
      <c r="RNW795" s="61"/>
      <c r="RNX795" s="61"/>
      <c r="RNY795" s="61"/>
      <c r="RNZ795" s="61"/>
      <c r="ROA795" s="61"/>
      <c r="ROB795" s="61"/>
      <c r="ROC795" s="61"/>
      <c r="ROD795" s="61"/>
      <c r="ROE795" s="61"/>
      <c r="ROF795" s="61"/>
      <c r="ROG795" s="61"/>
      <c r="ROH795" s="61"/>
      <c r="ROI795" s="61"/>
      <c r="ROJ795" s="61"/>
      <c r="ROK795" s="61"/>
      <c r="ROL795" s="61"/>
      <c r="ROM795" s="61"/>
      <c r="RON795" s="61"/>
      <c r="ROO795" s="61"/>
      <c r="ROP795" s="61"/>
      <c r="ROQ795" s="61"/>
      <c r="ROR795" s="61"/>
      <c r="ROS795" s="61"/>
      <c r="ROT795" s="61"/>
      <c r="ROU795" s="61"/>
      <c r="ROV795" s="61"/>
      <c r="ROW795" s="61"/>
      <c r="ROX795" s="61"/>
      <c r="ROY795" s="61"/>
      <c r="ROZ795" s="61"/>
      <c r="RPA795" s="61"/>
      <c r="RPB795" s="61"/>
      <c r="RPC795" s="61"/>
      <c r="RPD795" s="61"/>
      <c r="RPE795" s="61"/>
      <c r="RPF795" s="61"/>
      <c r="RPG795" s="61"/>
      <c r="RPH795" s="61"/>
      <c r="RPI795" s="61"/>
      <c r="RPJ795" s="61"/>
      <c r="RPK795" s="61"/>
      <c r="RPL795" s="61"/>
      <c r="RPM795" s="61"/>
      <c r="RPN795" s="61"/>
      <c r="RPO795" s="61"/>
      <c r="RPP795" s="61"/>
      <c r="RPQ795" s="61"/>
      <c r="RPR795" s="61"/>
      <c r="RPS795" s="61"/>
      <c r="RPT795" s="61"/>
      <c r="RPU795" s="61"/>
      <c r="RPV795" s="61"/>
      <c r="RPW795" s="61"/>
      <c r="RPX795" s="61"/>
      <c r="RPY795" s="61"/>
      <c r="RPZ795" s="61"/>
      <c r="RQA795" s="61"/>
      <c r="RQB795" s="61"/>
      <c r="RQC795" s="61"/>
      <c r="RQD795" s="61"/>
      <c r="RQE795" s="61"/>
      <c r="RQF795" s="61"/>
      <c r="RQG795" s="61"/>
      <c r="RQH795" s="61"/>
      <c r="RQI795" s="61"/>
      <c r="RQJ795" s="61"/>
      <c r="RQK795" s="61"/>
      <c r="RQL795" s="61"/>
      <c r="RQM795" s="61"/>
      <c r="RQN795" s="61"/>
      <c r="RQO795" s="61"/>
      <c r="RQP795" s="61"/>
      <c r="RQQ795" s="61"/>
      <c r="RQR795" s="61"/>
      <c r="RQS795" s="61"/>
      <c r="RQT795" s="61"/>
      <c r="RQU795" s="61"/>
      <c r="RQV795" s="61"/>
      <c r="RQW795" s="61"/>
      <c r="RQX795" s="61"/>
      <c r="RQY795" s="61"/>
      <c r="RQZ795" s="61"/>
      <c r="RRA795" s="61"/>
      <c r="RRB795" s="61"/>
      <c r="RRC795" s="61"/>
      <c r="RRD795" s="61"/>
      <c r="RRE795" s="61"/>
      <c r="RRF795" s="61"/>
      <c r="RRG795" s="61"/>
      <c r="RRH795" s="61"/>
      <c r="RRI795" s="61"/>
      <c r="RRJ795" s="61"/>
      <c r="RRK795" s="61"/>
      <c r="RRL795" s="61"/>
      <c r="RRM795" s="61"/>
      <c r="RRN795" s="61"/>
      <c r="RRO795" s="61"/>
      <c r="RRP795" s="61"/>
      <c r="RRQ795" s="61"/>
      <c r="RRR795" s="61"/>
      <c r="RRS795" s="61"/>
      <c r="RRT795" s="61"/>
      <c r="RRU795" s="61"/>
      <c r="RRV795" s="61"/>
      <c r="RRW795" s="61"/>
      <c r="RRX795" s="61"/>
      <c r="RRY795" s="61"/>
      <c r="RRZ795" s="61"/>
      <c r="RSA795" s="61"/>
      <c r="RSB795" s="61"/>
      <c r="RSC795" s="61"/>
      <c r="RSD795" s="61"/>
      <c r="RSE795" s="61"/>
      <c r="RSF795" s="61"/>
      <c r="RSG795" s="61"/>
      <c r="RSH795" s="61"/>
      <c r="RSI795" s="61"/>
      <c r="RSJ795" s="61"/>
      <c r="RSK795" s="61"/>
      <c r="RSL795" s="61"/>
      <c r="RSM795" s="61"/>
      <c r="RSN795" s="61"/>
      <c r="RSO795" s="61"/>
      <c r="RSP795" s="61"/>
      <c r="RSQ795" s="61"/>
      <c r="RSR795" s="61"/>
      <c r="RSS795" s="61"/>
      <c r="RST795" s="61"/>
      <c r="RSU795" s="61"/>
      <c r="RSV795" s="61"/>
      <c r="RSW795" s="61"/>
      <c r="RSX795" s="61"/>
      <c r="RSY795" s="61"/>
      <c r="RSZ795" s="61"/>
      <c r="RTA795" s="61"/>
      <c r="RTB795" s="61"/>
      <c r="RTC795" s="61"/>
      <c r="RTD795" s="61"/>
      <c r="RTE795" s="61"/>
      <c r="RTF795" s="61"/>
      <c r="RTG795" s="61"/>
      <c r="RTH795" s="61"/>
      <c r="RTI795" s="61"/>
      <c r="RTJ795" s="61"/>
      <c r="RTK795" s="61"/>
      <c r="RTL795" s="61"/>
      <c r="RTM795" s="61"/>
      <c r="RTN795" s="61"/>
      <c r="RTO795" s="61"/>
      <c r="RTP795" s="61"/>
      <c r="RTQ795" s="61"/>
      <c r="RTR795" s="61"/>
      <c r="RTS795" s="61"/>
      <c r="RTT795" s="61"/>
      <c r="RTU795" s="61"/>
      <c r="RTV795" s="61"/>
      <c r="RTW795" s="61"/>
      <c r="RTX795" s="61"/>
      <c r="RTY795" s="61"/>
      <c r="RTZ795" s="61"/>
      <c r="RUA795" s="61"/>
      <c r="RUB795" s="61"/>
      <c r="RUC795" s="61"/>
      <c r="RUD795" s="61"/>
      <c r="RUE795" s="61"/>
      <c r="RUF795" s="61"/>
      <c r="RUG795" s="61"/>
      <c r="RUH795" s="61"/>
      <c r="RUI795" s="61"/>
      <c r="RUJ795" s="61"/>
      <c r="RUK795" s="61"/>
      <c r="RUL795" s="61"/>
      <c r="RUM795" s="61"/>
      <c r="RUN795" s="61"/>
      <c r="RUO795" s="61"/>
      <c r="RUP795" s="61"/>
      <c r="RUQ795" s="61"/>
      <c r="RUR795" s="61"/>
      <c r="RUS795" s="61"/>
      <c r="RUT795" s="61"/>
      <c r="RUU795" s="61"/>
      <c r="RUV795" s="61"/>
      <c r="RUW795" s="61"/>
      <c r="RUX795" s="61"/>
      <c r="RUY795" s="61"/>
      <c r="RUZ795" s="61"/>
      <c r="RVA795" s="61"/>
      <c r="RVB795" s="61"/>
      <c r="RVC795" s="61"/>
      <c r="RVD795" s="61"/>
      <c r="RVE795" s="61"/>
      <c r="RVF795" s="61"/>
      <c r="RVG795" s="61"/>
      <c r="RVH795" s="61"/>
      <c r="RVI795" s="61"/>
      <c r="RVJ795" s="61"/>
      <c r="RVK795" s="61"/>
      <c r="RVL795" s="61"/>
      <c r="RVM795" s="61"/>
      <c r="RVN795" s="61"/>
      <c r="RVO795" s="61"/>
      <c r="RVP795" s="61"/>
      <c r="RVQ795" s="61"/>
      <c r="RVR795" s="61"/>
      <c r="RVS795" s="61"/>
      <c r="RVT795" s="61"/>
      <c r="RVU795" s="61"/>
      <c r="RVV795" s="61"/>
      <c r="RVW795" s="61"/>
      <c r="RVX795" s="61"/>
      <c r="RVY795" s="61"/>
      <c r="RVZ795" s="61"/>
      <c r="RWA795" s="61"/>
      <c r="RWB795" s="61"/>
      <c r="RWC795" s="61"/>
      <c r="RWD795" s="61"/>
      <c r="RWE795" s="61"/>
      <c r="RWF795" s="61"/>
      <c r="RWG795" s="61"/>
      <c r="RWH795" s="61"/>
      <c r="RWI795" s="61"/>
      <c r="RWJ795" s="61"/>
      <c r="RWK795" s="61"/>
      <c r="RWL795" s="61"/>
      <c r="RWM795" s="61"/>
      <c r="RWN795" s="61"/>
      <c r="RWO795" s="61"/>
      <c r="RWP795" s="61"/>
      <c r="RWQ795" s="61"/>
      <c r="RWR795" s="61"/>
      <c r="RWS795" s="61"/>
      <c r="RWT795" s="61"/>
      <c r="RWU795" s="61"/>
      <c r="RWV795" s="61"/>
      <c r="RWW795" s="61"/>
      <c r="RWX795" s="61"/>
      <c r="RWY795" s="61"/>
      <c r="RWZ795" s="61"/>
      <c r="RXA795" s="61"/>
      <c r="RXB795" s="61"/>
      <c r="RXC795" s="61"/>
      <c r="RXD795" s="61"/>
      <c r="RXE795" s="61"/>
      <c r="RXF795" s="61"/>
      <c r="RXG795" s="61"/>
      <c r="RXH795" s="61"/>
      <c r="RXI795" s="61"/>
      <c r="RXJ795" s="61"/>
      <c r="RXK795" s="61"/>
      <c r="RXL795" s="61"/>
      <c r="RXM795" s="61"/>
      <c r="RXN795" s="61"/>
      <c r="RXO795" s="61"/>
      <c r="RXP795" s="61"/>
      <c r="RXQ795" s="61"/>
      <c r="RXR795" s="61"/>
      <c r="RXS795" s="61"/>
      <c r="RXT795" s="61"/>
      <c r="RXU795" s="61"/>
      <c r="RXV795" s="61"/>
      <c r="RXW795" s="61"/>
      <c r="RXX795" s="61"/>
      <c r="RXY795" s="61"/>
      <c r="RXZ795" s="61"/>
      <c r="RYA795" s="61"/>
      <c r="RYB795" s="61"/>
      <c r="RYC795" s="61"/>
      <c r="RYD795" s="61"/>
      <c r="RYE795" s="61"/>
      <c r="RYF795" s="61"/>
      <c r="RYG795" s="61"/>
      <c r="RYH795" s="61"/>
      <c r="RYI795" s="61"/>
      <c r="RYJ795" s="61"/>
      <c r="RYK795" s="61"/>
      <c r="RYL795" s="61"/>
      <c r="RYM795" s="61"/>
      <c r="RYN795" s="61"/>
      <c r="RYO795" s="61"/>
      <c r="RYP795" s="61"/>
      <c r="RYQ795" s="61"/>
      <c r="RYR795" s="61"/>
      <c r="RYS795" s="61"/>
      <c r="RYT795" s="61"/>
      <c r="RYU795" s="61"/>
      <c r="RYV795" s="61"/>
      <c r="RYW795" s="61"/>
      <c r="RYX795" s="61"/>
      <c r="RYY795" s="61"/>
      <c r="RYZ795" s="61"/>
      <c r="RZA795" s="61"/>
      <c r="RZB795" s="61"/>
      <c r="RZC795" s="61"/>
      <c r="RZD795" s="61"/>
      <c r="RZE795" s="61"/>
      <c r="RZF795" s="61"/>
      <c r="RZG795" s="61"/>
      <c r="RZH795" s="61"/>
      <c r="RZI795" s="61"/>
      <c r="RZJ795" s="61"/>
      <c r="RZK795" s="61"/>
      <c r="RZL795" s="61"/>
      <c r="RZM795" s="61"/>
      <c r="RZN795" s="61"/>
      <c r="RZO795" s="61"/>
      <c r="RZP795" s="61"/>
      <c r="RZQ795" s="61"/>
      <c r="RZR795" s="61"/>
      <c r="RZS795" s="61"/>
      <c r="RZT795" s="61"/>
      <c r="RZU795" s="61"/>
      <c r="RZV795" s="61"/>
      <c r="RZW795" s="61"/>
      <c r="RZX795" s="61"/>
      <c r="RZY795" s="61"/>
      <c r="RZZ795" s="61"/>
      <c r="SAA795" s="61"/>
      <c r="SAB795" s="61"/>
      <c r="SAC795" s="61"/>
      <c r="SAD795" s="61"/>
      <c r="SAE795" s="61"/>
      <c r="SAF795" s="61"/>
      <c r="SAG795" s="61"/>
      <c r="SAH795" s="61"/>
      <c r="SAI795" s="61"/>
      <c r="SAJ795" s="61"/>
      <c r="SAK795" s="61"/>
      <c r="SAL795" s="61"/>
      <c r="SAM795" s="61"/>
      <c r="SAN795" s="61"/>
      <c r="SAO795" s="61"/>
      <c r="SAP795" s="61"/>
      <c r="SAQ795" s="61"/>
      <c r="SAR795" s="61"/>
      <c r="SAS795" s="61"/>
      <c r="SAT795" s="61"/>
      <c r="SAU795" s="61"/>
      <c r="SAV795" s="61"/>
      <c r="SAW795" s="61"/>
      <c r="SAX795" s="61"/>
      <c r="SAY795" s="61"/>
      <c r="SAZ795" s="61"/>
      <c r="SBA795" s="61"/>
      <c r="SBB795" s="61"/>
      <c r="SBC795" s="61"/>
      <c r="SBD795" s="61"/>
      <c r="SBE795" s="61"/>
      <c r="SBF795" s="61"/>
      <c r="SBG795" s="61"/>
      <c r="SBH795" s="61"/>
      <c r="SBI795" s="61"/>
      <c r="SBJ795" s="61"/>
      <c r="SBK795" s="61"/>
      <c r="SBL795" s="61"/>
      <c r="SBM795" s="61"/>
      <c r="SBN795" s="61"/>
      <c r="SBO795" s="61"/>
      <c r="SBP795" s="61"/>
      <c r="SBQ795" s="61"/>
      <c r="SBR795" s="61"/>
      <c r="SBS795" s="61"/>
      <c r="SBT795" s="61"/>
      <c r="SBU795" s="61"/>
      <c r="SBV795" s="61"/>
      <c r="SBW795" s="61"/>
      <c r="SBX795" s="61"/>
      <c r="SBY795" s="61"/>
      <c r="SBZ795" s="61"/>
      <c r="SCA795" s="61"/>
      <c r="SCB795" s="61"/>
      <c r="SCC795" s="61"/>
      <c r="SCD795" s="61"/>
      <c r="SCE795" s="61"/>
      <c r="SCF795" s="61"/>
      <c r="SCG795" s="61"/>
      <c r="SCH795" s="61"/>
      <c r="SCI795" s="61"/>
      <c r="SCJ795" s="61"/>
      <c r="SCK795" s="61"/>
      <c r="SCL795" s="61"/>
      <c r="SCM795" s="61"/>
      <c r="SCN795" s="61"/>
      <c r="SCO795" s="61"/>
      <c r="SCP795" s="61"/>
      <c r="SCQ795" s="61"/>
      <c r="SCR795" s="61"/>
      <c r="SCS795" s="61"/>
      <c r="SCT795" s="61"/>
      <c r="SCU795" s="61"/>
      <c r="SCV795" s="61"/>
      <c r="SCW795" s="61"/>
      <c r="SCX795" s="61"/>
      <c r="SCY795" s="61"/>
      <c r="SCZ795" s="61"/>
      <c r="SDA795" s="61"/>
      <c r="SDB795" s="61"/>
      <c r="SDC795" s="61"/>
      <c r="SDD795" s="61"/>
      <c r="SDE795" s="61"/>
      <c r="SDF795" s="61"/>
      <c r="SDG795" s="61"/>
      <c r="SDH795" s="61"/>
      <c r="SDI795" s="61"/>
      <c r="SDJ795" s="61"/>
      <c r="SDK795" s="61"/>
      <c r="SDL795" s="61"/>
      <c r="SDM795" s="61"/>
      <c r="SDN795" s="61"/>
      <c r="SDO795" s="61"/>
      <c r="SDP795" s="61"/>
      <c r="SDQ795" s="61"/>
      <c r="SDR795" s="61"/>
      <c r="SDS795" s="61"/>
      <c r="SDT795" s="61"/>
      <c r="SDU795" s="61"/>
      <c r="SDV795" s="61"/>
      <c r="SDW795" s="61"/>
      <c r="SDX795" s="61"/>
      <c r="SDY795" s="61"/>
      <c r="SDZ795" s="61"/>
      <c r="SEA795" s="61"/>
      <c r="SEB795" s="61"/>
      <c r="SEC795" s="61"/>
      <c r="SED795" s="61"/>
      <c r="SEE795" s="61"/>
      <c r="SEF795" s="61"/>
      <c r="SEG795" s="61"/>
      <c r="SEH795" s="61"/>
      <c r="SEI795" s="61"/>
      <c r="SEJ795" s="61"/>
      <c r="SEK795" s="61"/>
      <c r="SEL795" s="61"/>
      <c r="SEM795" s="61"/>
      <c r="SEN795" s="61"/>
      <c r="SEO795" s="61"/>
      <c r="SEP795" s="61"/>
      <c r="SEQ795" s="61"/>
      <c r="SER795" s="61"/>
      <c r="SES795" s="61"/>
      <c r="SET795" s="61"/>
      <c r="SEU795" s="61"/>
      <c r="SEV795" s="61"/>
      <c r="SEW795" s="61"/>
      <c r="SEX795" s="61"/>
      <c r="SEY795" s="61"/>
      <c r="SEZ795" s="61"/>
      <c r="SFA795" s="61"/>
      <c r="SFB795" s="61"/>
      <c r="SFC795" s="61"/>
      <c r="SFD795" s="61"/>
      <c r="SFE795" s="61"/>
      <c r="SFF795" s="61"/>
      <c r="SFG795" s="61"/>
      <c r="SFH795" s="61"/>
      <c r="SFI795" s="61"/>
      <c r="SFJ795" s="61"/>
      <c r="SFK795" s="61"/>
      <c r="SFL795" s="61"/>
      <c r="SFM795" s="61"/>
      <c r="SFN795" s="61"/>
      <c r="SFO795" s="61"/>
      <c r="SFP795" s="61"/>
      <c r="SFQ795" s="61"/>
      <c r="SFR795" s="61"/>
      <c r="SFS795" s="61"/>
      <c r="SFT795" s="61"/>
      <c r="SFU795" s="61"/>
      <c r="SFV795" s="61"/>
      <c r="SFW795" s="61"/>
      <c r="SFX795" s="61"/>
      <c r="SFY795" s="61"/>
      <c r="SFZ795" s="61"/>
      <c r="SGA795" s="61"/>
      <c r="SGB795" s="61"/>
      <c r="SGC795" s="61"/>
      <c r="SGD795" s="61"/>
      <c r="SGE795" s="61"/>
      <c r="SGF795" s="61"/>
      <c r="SGG795" s="61"/>
      <c r="SGH795" s="61"/>
      <c r="SGI795" s="61"/>
      <c r="SGJ795" s="61"/>
      <c r="SGK795" s="61"/>
      <c r="SGL795" s="61"/>
      <c r="SGM795" s="61"/>
      <c r="SGN795" s="61"/>
      <c r="SGO795" s="61"/>
      <c r="SGP795" s="61"/>
      <c r="SGQ795" s="61"/>
      <c r="SGR795" s="61"/>
      <c r="SGS795" s="61"/>
      <c r="SGT795" s="61"/>
      <c r="SGU795" s="61"/>
      <c r="SGV795" s="61"/>
      <c r="SGW795" s="61"/>
      <c r="SGX795" s="61"/>
      <c r="SGY795" s="61"/>
      <c r="SGZ795" s="61"/>
      <c r="SHA795" s="61"/>
      <c r="SHB795" s="61"/>
      <c r="SHC795" s="61"/>
      <c r="SHD795" s="61"/>
      <c r="SHE795" s="61"/>
      <c r="SHF795" s="61"/>
      <c r="SHG795" s="61"/>
      <c r="SHH795" s="61"/>
      <c r="SHI795" s="61"/>
      <c r="SHJ795" s="61"/>
      <c r="SHK795" s="61"/>
      <c r="SHL795" s="61"/>
      <c r="SHM795" s="61"/>
      <c r="SHN795" s="61"/>
      <c r="SHO795" s="61"/>
      <c r="SHP795" s="61"/>
      <c r="SHQ795" s="61"/>
      <c r="SHR795" s="61"/>
      <c r="SHS795" s="61"/>
      <c r="SHT795" s="61"/>
      <c r="SHU795" s="61"/>
      <c r="SHV795" s="61"/>
      <c r="SHW795" s="61"/>
      <c r="SHX795" s="61"/>
      <c r="SHY795" s="61"/>
      <c r="SHZ795" s="61"/>
      <c r="SIA795" s="61"/>
      <c r="SIB795" s="61"/>
      <c r="SIC795" s="61"/>
      <c r="SID795" s="61"/>
      <c r="SIE795" s="61"/>
      <c r="SIF795" s="61"/>
      <c r="SIG795" s="61"/>
      <c r="SIH795" s="61"/>
      <c r="SII795" s="61"/>
      <c r="SIJ795" s="61"/>
      <c r="SIK795" s="61"/>
      <c r="SIL795" s="61"/>
      <c r="SIM795" s="61"/>
      <c r="SIN795" s="61"/>
      <c r="SIO795" s="61"/>
      <c r="SIP795" s="61"/>
      <c r="SIQ795" s="61"/>
      <c r="SIR795" s="61"/>
      <c r="SIS795" s="61"/>
      <c r="SIT795" s="61"/>
      <c r="SIU795" s="61"/>
      <c r="SIV795" s="61"/>
      <c r="SIW795" s="61"/>
      <c r="SIX795" s="61"/>
      <c r="SIY795" s="61"/>
      <c r="SIZ795" s="61"/>
      <c r="SJA795" s="61"/>
      <c r="SJB795" s="61"/>
      <c r="SJC795" s="61"/>
      <c r="SJD795" s="61"/>
      <c r="SJE795" s="61"/>
      <c r="SJF795" s="61"/>
      <c r="SJG795" s="61"/>
      <c r="SJH795" s="61"/>
      <c r="SJI795" s="61"/>
      <c r="SJJ795" s="61"/>
      <c r="SJK795" s="61"/>
      <c r="SJL795" s="61"/>
      <c r="SJM795" s="61"/>
      <c r="SJN795" s="61"/>
      <c r="SJO795" s="61"/>
      <c r="SJP795" s="61"/>
      <c r="SJQ795" s="61"/>
      <c r="SJR795" s="61"/>
      <c r="SJS795" s="61"/>
      <c r="SJT795" s="61"/>
      <c r="SJU795" s="61"/>
      <c r="SJV795" s="61"/>
      <c r="SJW795" s="61"/>
      <c r="SJX795" s="61"/>
      <c r="SJY795" s="61"/>
      <c r="SJZ795" s="61"/>
      <c r="SKA795" s="61"/>
      <c r="SKB795" s="61"/>
      <c r="SKC795" s="61"/>
      <c r="SKD795" s="61"/>
      <c r="SKE795" s="61"/>
      <c r="SKF795" s="61"/>
      <c r="SKG795" s="61"/>
      <c r="SKH795" s="61"/>
      <c r="SKI795" s="61"/>
      <c r="SKJ795" s="61"/>
      <c r="SKK795" s="61"/>
      <c r="SKL795" s="61"/>
      <c r="SKM795" s="61"/>
      <c r="SKN795" s="61"/>
      <c r="SKO795" s="61"/>
      <c r="SKP795" s="61"/>
      <c r="SKQ795" s="61"/>
      <c r="SKR795" s="61"/>
      <c r="SKS795" s="61"/>
      <c r="SKT795" s="61"/>
      <c r="SKU795" s="61"/>
      <c r="SKV795" s="61"/>
      <c r="SKW795" s="61"/>
      <c r="SKX795" s="61"/>
      <c r="SKY795" s="61"/>
      <c r="SKZ795" s="61"/>
      <c r="SLA795" s="61"/>
      <c r="SLB795" s="61"/>
      <c r="SLC795" s="61"/>
      <c r="SLD795" s="61"/>
      <c r="SLE795" s="61"/>
      <c r="SLF795" s="61"/>
      <c r="SLG795" s="61"/>
      <c r="SLH795" s="61"/>
      <c r="SLI795" s="61"/>
      <c r="SLJ795" s="61"/>
      <c r="SLK795" s="61"/>
      <c r="SLL795" s="61"/>
      <c r="SLM795" s="61"/>
      <c r="SLN795" s="61"/>
      <c r="SLO795" s="61"/>
      <c r="SLP795" s="61"/>
      <c r="SLQ795" s="61"/>
      <c r="SLR795" s="61"/>
      <c r="SLS795" s="61"/>
      <c r="SLT795" s="61"/>
      <c r="SLU795" s="61"/>
      <c r="SLV795" s="61"/>
      <c r="SLW795" s="61"/>
      <c r="SLX795" s="61"/>
      <c r="SLY795" s="61"/>
      <c r="SLZ795" s="61"/>
      <c r="SMA795" s="61"/>
      <c r="SMB795" s="61"/>
      <c r="SMC795" s="61"/>
      <c r="SMD795" s="61"/>
      <c r="SME795" s="61"/>
      <c r="SMF795" s="61"/>
      <c r="SMG795" s="61"/>
      <c r="SMH795" s="61"/>
      <c r="SMI795" s="61"/>
      <c r="SMJ795" s="61"/>
      <c r="SMK795" s="61"/>
      <c r="SML795" s="61"/>
      <c r="SMM795" s="61"/>
      <c r="SMN795" s="61"/>
      <c r="SMO795" s="61"/>
      <c r="SMP795" s="61"/>
      <c r="SMQ795" s="61"/>
      <c r="SMR795" s="61"/>
      <c r="SMS795" s="61"/>
      <c r="SMT795" s="61"/>
      <c r="SMU795" s="61"/>
      <c r="SMV795" s="61"/>
      <c r="SMW795" s="61"/>
      <c r="SMX795" s="61"/>
      <c r="SMY795" s="61"/>
      <c r="SMZ795" s="61"/>
      <c r="SNA795" s="61"/>
      <c r="SNB795" s="61"/>
      <c r="SNC795" s="61"/>
      <c r="SND795" s="61"/>
      <c r="SNE795" s="61"/>
      <c r="SNF795" s="61"/>
      <c r="SNG795" s="61"/>
      <c r="SNH795" s="61"/>
      <c r="SNI795" s="61"/>
      <c r="SNJ795" s="61"/>
      <c r="SNK795" s="61"/>
      <c r="SNL795" s="61"/>
      <c r="SNM795" s="61"/>
      <c r="SNN795" s="61"/>
      <c r="SNO795" s="61"/>
      <c r="SNP795" s="61"/>
      <c r="SNQ795" s="61"/>
      <c r="SNR795" s="61"/>
      <c r="SNS795" s="61"/>
      <c r="SNT795" s="61"/>
      <c r="SNU795" s="61"/>
      <c r="SNV795" s="61"/>
      <c r="SNW795" s="61"/>
      <c r="SNX795" s="61"/>
      <c r="SNY795" s="61"/>
      <c r="SNZ795" s="61"/>
      <c r="SOA795" s="61"/>
      <c r="SOB795" s="61"/>
      <c r="SOC795" s="61"/>
      <c r="SOD795" s="61"/>
      <c r="SOE795" s="61"/>
      <c r="SOF795" s="61"/>
      <c r="SOG795" s="61"/>
      <c r="SOH795" s="61"/>
      <c r="SOI795" s="61"/>
      <c r="SOJ795" s="61"/>
      <c r="SOK795" s="61"/>
      <c r="SOL795" s="61"/>
      <c r="SOM795" s="61"/>
      <c r="SON795" s="61"/>
      <c r="SOO795" s="61"/>
      <c r="SOP795" s="61"/>
      <c r="SOQ795" s="61"/>
      <c r="SOR795" s="61"/>
      <c r="SOS795" s="61"/>
      <c r="SOT795" s="61"/>
      <c r="SOU795" s="61"/>
      <c r="SOV795" s="61"/>
      <c r="SOW795" s="61"/>
      <c r="SOX795" s="61"/>
      <c r="SOY795" s="61"/>
      <c r="SOZ795" s="61"/>
      <c r="SPA795" s="61"/>
      <c r="SPB795" s="61"/>
      <c r="SPC795" s="61"/>
      <c r="SPD795" s="61"/>
      <c r="SPE795" s="61"/>
      <c r="SPF795" s="61"/>
      <c r="SPG795" s="61"/>
      <c r="SPH795" s="61"/>
      <c r="SPI795" s="61"/>
      <c r="SPJ795" s="61"/>
      <c r="SPK795" s="61"/>
      <c r="SPL795" s="61"/>
      <c r="SPM795" s="61"/>
      <c r="SPN795" s="61"/>
      <c r="SPO795" s="61"/>
      <c r="SPP795" s="61"/>
      <c r="SPQ795" s="61"/>
      <c r="SPR795" s="61"/>
      <c r="SPS795" s="61"/>
      <c r="SPT795" s="61"/>
      <c r="SPU795" s="61"/>
      <c r="SPV795" s="61"/>
      <c r="SPW795" s="61"/>
      <c r="SPX795" s="61"/>
      <c r="SPY795" s="61"/>
      <c r="SPZ795" s="61"/>
      <c r="SQA795" s="61"/>
      <c r="SQB795" s="61"/>
      <c r="SQC795" s="61"/>
      <c r="SQD795" s="61"/>
      <c r="SQE795" s="61"/>
      <c r="SQF795" s="61"/>
      <c r="SQG795" s="61"/>
      <c r="SQH795" s="61"/>
      <c r="SQI795" s="61"/>
      <c r="SQJ795" s="61"/>
      <c r="SQK795" s="61"/>
      <c r="SQL795" s="61"/>
      <c r="SQM795" s="61"/>
      <c r="SQN795" s="61"/>
      <c r="SQO795" s="61"/>
      <c r="SQP795" s="61"/>
      <c r="SQQ795" s="61"/>
      <c r="SQR795" s="61"/>
      <c r="SQS795" s="61"/>
      <c r="SQT795" s="61"/>
      <c r="SQU795" s="61"/>
      <c r="SQV795" s="61"/>
      <c r="SQW795" s="61"/>
      <c r="SQX795" s="61"/>
      <c r="SQY795" s="61"/>
      <c r="SQZ795" s="61"/>
      <c r="SRA795" s="61"/>
      <c r="SRB795" s="61"/>
      <c r="SRC795" s="61"/>
      <c r="SRD795" s="61"/>
      <c r="SRE795" s="61"/>
      <c r="SRF795" s="61"/>
      <c r="SRG795" s="61"/>
      <c r="SRH795" s="61"/>
      <c r="SRI795" s="61"/>
      <c r="SRJ795" s="61"/>
      <c r="SRK795" s="61"/>
      <c r="SRL795" s="61"/>
      <c r="SRM795" s="61"/>
      <c r="SRN795" s="61"/>
      <c r="SRO795" s="61"/>
      <c r="SRP795" s="61"/>
      <c r="SRQ795" s="61"/>
      <c r="SRR795" s="61"/>
      <c r="SRS795" s="61"/>
      <c r="SRT795" s="61"/>
      <c r="SRU795" s="61"/>
      <c r="SRV795" s="61"/>
      <c r="SRW795" s="61"/>
      <c r="SRX795" s="61"/>
      <c r="SRY795" s="61"/>
      <c r="SRZ795" s="61"/>
      <c r="SSA795" s="61"/>
      <c r="SSB795" s="61"/>
      <c r="SSC795" s="61"/>
      <c r="SSD795" s="61"/>
      <c r="SSE795" s="61"/>
      <c r="SSF795" s="61"/>
      <c r="SSG795" s="61"/>
      <c r="SSH795" s="61"/>
      <c r="SSI795" s="61"/>
      <c r="SSJ795" s="61"/>
      <c r="SSK795" s="61"/>
      <c r="SSL795" s="61"/>
      <c r="SSM795" s="61"/>
      <c r="SSN795" s="61"/>
      <c r="SSO795" s="61"/>
      <c r="SSP795" s="61"/>
      <c r="SSQ795" s="61"/>
      <c r="SSR795" s="61"/>
      <c r="SSS795" s="61"/>
      <c r="SST795" s="61"/>
      <c r="SSU795" s="61"/>
      <c r="SSV795" s="61"/>
      <c r="SSW795" s="61"/>
      <c r="SSX795" s="61"/>
      <c r="SSY795" s="61"/>
      <c r="SSZ795" s="61"/>
      <c r="STA795" s="61"/>
      <c r="STB795" s="61"/>
      <c r="STC795" s="61"/>
      <c r="STD795" s="61"/>
      <c r="STE795" s="61"/>
      <c r="STF795" s="61"/>
      <c r="STG795" s="61"/>
      <c r="STH795" s="61"/>
      <c r="STI795" s="61"/>
      <c r="STJ795" s="61"/>
      <c r="STK795" s="61"/>
      <c r="STL795" s="61"/>
      <c r="STM795" s="61"/>
      <c r="STN795" s="61"/>
      <c r="STO795" s="61"/>
      <c r="STP795" s="61"/>
      <c r="STQ795" s="61"/>
      <c r="STR795" s="61"/>
      <c r="STS795" s="61"/>
      <c r="STT795" s="61"/>
      <c r="STU795" s="61"/>
      <c r="STV795" s="61"/>
      <c r="STW795" s="61"/>
      <c r="STX795" s="61"/>
      <c r="STY795" s="61"/>
      <c r="STZ795" s="61"/>
      <c r="SUA795" s="61"/>
      <c r="SUB795" s="61"/>
      <c r="SUC795" s="61"/>
      <c r="SUD795" s="61"/>
      <c r="SUE795" s="61"/>
      <c r="SUF795" s="61"/>
      <c r="SUG795" s="61"/>
      <c r="SUH795" s="61"/>
      <c r="SUI795" s="61"/>
      <c r="SUJ795" s="61"/>
      <c r="SUK795" s="61"/>
      <c r="SUL795" s="61"/>
      <c r="SUM795" s="61"/>
      <c r="SUN795" s="61"/>
      <c r="SUO795" s="61"/>
      <c r="SUP795" s="61"/>
      <c r="SUQ795" s="61"/>
      <c r="SUR795" s="61"/>
      <c r="SUS795" s="61"/>
      <c r="SUT795" s="61"/>
      <c r="SUU795" s="61"/>
      <c r="SUV795" s="61"/>
      <c r="SUW795" s="61"/>
      <c r="SUX795" s="61"/>
      <c r="SUY795" s="61"/>
      <c r="SUZ795" s="61"/>
      <c r="SVA795" s="61"/>
      <c r="SVB795" s="61"/>
      <c r="SVC795" s="61"/>
      <c r="SVD795" s="61"/>
      <c r="SVE795" s="61"/>
      <c r="SVF795" s="61"/>
      <c r="SVG795" s="61"/>
      <c r="SVH795" s="61"/>
      <c r="SVI795" s="61"/>
      <c r="SVJ795" s="61"/>
      <c r="SVK795" s="61"/>
      <c r="SVL795" s="61"/>
      <c r="SVM795" s="61"/>
      <c r="SVN795" s="61"/>
      <c r="SVO795" s="61"/>
      <c r="SVP795" s="61"/>
      <c r="SVQ795" s="61"/>
      <c r="SVR795" s="61"/>
      <c r="SVS795" s="61"/>
      <c r="SVT795" s="61"/>
      <c r="SVU795" s="61"/>
      <c r="SVV795" s="61"/>
      <c r="SVW795" s="61"/>
      <c r="SVX795" s="61"/>
      <c r="SVY795" s="61"/>
      <c r="SVZ795" s="61"/>
      <c r="SWA795" s="61"/>
      <c r="SWB795" s="61"/>
      <c r="SWC795" s="61"/>
      <c r="SWD795" s="61"/>
      <c r="SWE795" s="61"/>
      <c r="SWF795" s="61"/>
      <c r="SWG795" s="61"/>
      <c r="SWH795" s="61"/>
      <c r="SWI795" s="61"/>
      <c r="SWJ795" s="61"/>
      <c r="SWK795" s="61"/>
      <c r="SWL795" s="61"/>
      <c r="SWM795" s="61"/>
      <c r="SWN795" s="61"/>
      <c r="SWO795" s="61"/>
      <c r="SWP795" s="61"/>
      <c r="SWQ795" s="61"/>
      <c r="SWR795" s="61"/>
      <c r="SWS795" s="61"/>
      <c r="SWT795" s="61"/>
      <c r="SWU795" s="61"/>
      <c r="SWV795" s="61"/>
      <c r="SWW795" s="61"/>
      <c r="SWX795" s="61"/>
      <c r="SWY795" s="61"/>
      <c r="SWZ795" s="61"/>
      <c r="SXA795" s="61"/>
      <c r="SXB795" s="61"/>
      <c r="SXC795" s="61"/>
      <c r="SXD795" s="61"/>
      <c r="SXE795" s="61"/>
      <c r="SXF795" s="61"/>
      <c r="SXG795" s="61"/>
      <c r="SXH795" s="61"/>
      <c r="SXI795" s="61"/>
      <c r="SXJ795" s="61"/>
      <c r="SXK795" s="61"/>
      <c r="SXL795" s="61"/>
      <c r="SXM795" s="61"/>
      <c r="SXN795" s="61"/>
      <c r="SXO795" s="61"/>
      <c r="SXP795" s="61"/>
      <c r="SXQ795" s="61"/>
      <c r="SXR795" s="61"/>
      <c r="SXS795" s="61"/>
      <c r="SXT795" s="61"/>
      <c r="SXU795" s="61"/>
      <c r="SXV795" s="61"/>
      <c r="SXW795" s="61"/>
      <c r="SXX795" s="61"/>
      <c r="SXY795" s="61"/>
      <c r="SXZ795" s="61"/>
      <c r="SYA795" s="61"/>
      <c r="SYB795" s="61"/>
      <c r="SYC795" s="61"/>
      <c r="SYD795" s="61"/>
      <c r="SYE795" s="61"/>
      <c r="SYF795" s="61"/>
      <c r="SYG795" s="61"/>
      <c r="SYH795" s="61"/>
      <c r="SYI795" s="61"/>
      <c r="SYJ795" s="61"/>
      <c r="SYK795" s="61"/>
      <c r="SYL795" s="61"/>
      <c r="SYM795" s="61"/>
      <c r="SYN795" s="61"/>
      <c r="SYO795" s="61"/>
      <c r="SYP795" s="61"/>
      <c r="SYQ795" s="61"/>
      <c r="SYR795" s="61"/>
      <c r="SYS795" s="61"/>
      <c r="SYT795" s="61"/>
      <c r="SYU795" s="61"/>
      <c r="SYV795" s="61"/>
      <c r="SYW795" s="61"/>
      <c r="SYX795" s="61"/>
      <c r="SYY795" s="61"/>
      <c r="SYZ795" s="61"/>
      <c r="SZA795" s="61"/>
      <c r="SZB795" s="61"/>
      <c r="SZC795" s="61"/>
      <c r="SZD795" s="61"/>
      <c r="SZE795" s="61"/>
      <c r="SZF795" s="61"/>
      <c r="SZG795" s="61"/>
      <c r="SZH795" s="61"/>
      <c r="SZI795" s="61"/>
      <c r="SZJ795" s="61"/>
      <c r="SZK795" s="61"/>
      <c r="SZL795" s="61"/>
      <c r="SZM795" s="61"/>
      <c r="SZN795" s="61"/>
      <c r="SZO795" s="61"/>
      <c r="SZP795" s="61"/>
      <c r="SZQ795" s="61"/>
      <c r="SZR795" s="61"/>
      <c r="SZS795" s="61"/>
      <c r="SZT795" s="61"/>
      <c r="SZU795" s="61"/>
      <c r="SZV795" s="61"/>
      <c r="SZW795" s="61"/>
      <c r="SZX795" s="61"/>
      <c r="SZY795" s="61"/>
      <c r="SZZ795" s="61"/>
      <c r="TAA795" s="61"/>
      <c r="TAB795" s="61"/>
      <c r="TAC795" s="61"/>
      <c r="TAD795" s="61"/>
      <c r="TAE795" s="61"/>
      <c r="TAF795" s="61"/>
      <c r="TAG795" s="61"/>
      <c r="TAH795" s="61"/>
      <c r="TAI795" s="61"/>
      <c r="TAJ795" s="61"/>
      <c r="TAK795" s="61"/>
      <c r="TAL795" s="61"/>
      <c r="TAM795" s="61"/>
      <c r="TAN795" s="61"/>
      <c r="TAO795" s="61"/>
      <c r="TAP795" s="61"/>
      <c r="TAQ795" s="61"/>
      <c r="TAR795" s="61"/>
      <c r="TAS795" s="61"/>
      <c r="TAT795" s="61"/>
      <c r="TAU795" s="61"/>
      <c r="TAV795" s="61"/>
      <c r="TAW795" s="61"/>
      <c r="TAX795" s="61"/>
      <c r="TAY795" s="61"/>
      <c r="TAZ795" s="61"/>
      <c r="TBA795" s="61"/>
      <c r="TBB795" s="61"/>
      <c r="TBC795" s="61"/>
      <c r="TBD795" s="61"/>
      <c r="TBE795" s="61"/>
      <c r="TBF795" s="61"/>
      <c r="TBG795" s="61"/>
      <c r="TBH795" s="61"/>
      <c r="TBI795" s="61"/>
      <c r="TBJ795" s="61"/>
      <c r="TBK795" s="61"/>
      <c r="TBL795" s="61"/>
      <c r="TBM795" s="61"/>
      <c r="TBN795" s="61"/>
      <c r="TBO795" s="61"/>
      <c r="TBP795" s="61"/>
      <c r="TBQ795" s="61"/>
      <c r="TBR795" s="61"/>
      <c r="TBS795" s="61"/>
      <c r="TBT795" s="61"/>
      <c r="TBU795" s="61"/>
      <c r="TBV795" s="61"/>
      <c r="TBW795" s="61"/>
      <c r="TBX795" s="61"/>
      <c r="TBY795" s="61"/>
      <c r="TBZ795" s="61"/>
      <c r="TCA795" s="61"/>
      <c r="TCB795" s="61"/>
      <c r="TCC795" s="61"/>
      <c r="TCD795" s="61"/>
      <c r="TCE795" s="61"/>
      <c r="TCF795" s="61"/>
      <c r="TCG795" s="61"/>
      <c r="TCH795" s="61"/>
      <c r="TCI795" s="61"/>
      <c r="TCJ795" s="61"/>
      <c r="TCK795" s="61"/>
      <c r="TCL795" s="61"/>
      <c r="TCM795" s="61"/>
      <c r="TCN795" s="61"/>
      <c r="TCO795" s="61"/>
      <c r="TCP795" s="61"/>
      <c r="TCQ795" s="61"/>
      <c r="TCR795" s="61"/>
      <c r="TCS795" s="61"/>
      <c r="TCT795" s="61"/>
      <c r="TCU795" s="61"/>
      <c r="TCV795" s="61"/>
      <c r="TCW795" s="61"/>
      <c r="TCX795" s="61"/>
      <c r="TCY795" s="61"/>
      <c r="TCZ795" s="61"/>
      <c r="TDA795" s="61"/>
      <c r="TDB795" s="61"/>
      <c r="TDC795" s="61"/>
      <c r="TDD795" s="61"/>
      <c r="TDE795" s="61"/>
      <c r="TDF795" s="61"/>
      <c r="TDG795" s="61"/>
      <c r="TDH795" s="61"/>
      <c r="TDI795" s="61"/>
      <c r="TDJ795" s="61"/>
      <c r="TDK795" s="61"/>
      <c r="TDL795" s="61"/>
      <c r="TDM795" s="61"/>
      <c r="TDN795" s="61"/>
      <c r="TDO795" s="61"/>
      <c r="TDP795" s="61"/>
      <c r="TDQ795" s="61"/>
      <c r="TDR795" s="61"/>
      <c r="TDS795" s="61"/>
      <c r="TDT795" s="61"/>
      <c r="TDU795" s="61"/>
      <c r="TDV795" s="61"/>
      <c r="TDW795" s="61"/>
      <c r="TDX795" s="61"/>
      <c r="TDY795" s="61"/>
      <c r="TDZ795" s="61"/>
      <c r="TEA795" s="61"/>
      <c r="TEB795" s="61"/>
      <c r="TEC795" s="61"/>
      <c r="TED795" s="61"/>
      <c r="TEE795" s="61"/>
      <c r="TEF795" s="61"/>
      <c r="TEG795" s="61"/>
      <c r="TEH795" s="61"/>
      <c r="TEI795" s="61"/>
      <c r="TEJ795" s="61"/>
      <c r="TEK795" s="61"/>
      <c r="TEL795" s="61"/>
      <c r="TEM795" s="61"/>
      <c r="TEN795" s="61"/>
      <c r="TEO795" s="61"/>
      <c r="TEP795" s="61"/>
      <c r="TEQ795" s="61"/>
      <c r="TER795" s="61"/>
      <c r="TES795" s="61"/>
      <c r="TET795" s="61"/>
      <c r="TEU795" s="61"/>
      <c r="TEV795" s="61"/>
      <c r="TEW795" s="61"/>
      <c r="TEX795" s="61"/>
      <c r="TEY795" s="61"/>
      <c r="TEZ795" s="61"/>
      <c r="TFA795" s="61"/>
      <c r="TFB795" s="61"/>
      <c r="TFC795" s="61"/>
      <c r="TFD795" s="61"/>
      <c r="TFE795" s="61"/>
      <c r="TFF795" s="61"/>
      <c r="TFG795" s="61"/>
      <c r="TFH795" s="61"/>
      <c r="TFI795" s="61"/>
      <c r="TFJ795" s="61"/>
      <c r="TFK795" s="61"/>
      <c r="TFL795" s="61"/>
      <c r="TFM795" s="61"/>
      <c r="TFN795" s="61"/>
      <c r="TFO795" s="61"/>
      <c r="TFP795" s="61"/>
      <c r="TFQ795" s="61"/>
      <c r="TFR795" s="61"/>
      <c r="TFS795" s="61"/>
      <c r="TFT795" s="61"/>
      <c r="TFU795" s="61"/>
      <c r="TFV795" s="61"/>
      <c r="TFW795" s="61"/>
      <c r="TFX795" s="61"/>
      <c r="TFY795" s="61"/>
      <c r="TFZ795" s="61"/>
      <c r="TGA795" s="61"/>
      <c r="TGB795" s="61"/>
      <c r="TGC795" s="61"/>
      <c r="TGD795" s="61"/>
      <c r="TGE795" s="61"/>
      <c r="TGF795" s="61"/>
      <c r="TGG795" s="61"/>
      <c r="TGH795" s="61"/>
      <c r="TGI795" s="61"/>
      <c r="TGJ795" s="61"/>
      <c r="TGK795" s="61"/>
      <c r="TGL795" s="61"/>
      <c r="TGM795" s="61"/>
      <c r="TGN795" s="61"/>
      <c r="TGO795" s="61"/>
      <c r="TGP795" s="61"/>
      <c r="TGQ795" s="61"/>
      <c r="TGR795" s="61"/>
      <c r="TGS795" s="61"/>
      <c r="TGT795" s="61"/>
      <c r="TGU795" s="61"/>
      <c r="TGV795" s="61"/>
      <c r="TGW795" s="61"/>
      <c r="TGX795" s="61"/>
      <c r="TGY795" s="61"/>
      <c r="TGZ795" s="61"/>
      <c r="THA795" s="61"/>
      <c r="THB795" s="61"/>
      <c r="THC795" s="61"/>
      <c r="THD795" s="61"/>
      <c r="THE795" s="61"/>
      <c r="THF795" s="61"/>
      <c r="THG795" s="61"/>
      <c r="THH795" s="61"/>
      <c r="THI795" s="61"/>
      <c r="THJ795" s="61"/>
      <c r="THK795" s="61"/>
      <c r="THL795" s="61"/>
      <c r="THM795" s="61"/>
      <c r="THN795" s="61"/>
      <c r="THO795" s="61"/>
      <c r="THP795" s="61"/>
      <c r="THQ795" s="61"/>
      <c r="THR795" s="61"/>
      <c r="THS795" s="61"/>
      <c r="THT795" s="61"/>
      <c r="THU795" s="61"/>
      <c r="THV795" s="61"/>
      <c r="THW795" s="61"/>
      <c r="THX795" s="61"/>
      <c r="THY795" s="61"/>
      <c r="THZ795" s="61"/>
      <c r="TIA795" s="61"/>
      <c r="TIB795" s="61"/>
      <c r="TIC795" s="61"/>
      <c r="TID795" s="61"/>
      <c r="TIE795" s="61"/>
      <c r="TIF795" s="61"/>
      <c r="TIG795" s="61"/>
      <c r="TIH795" s="61"/>
      <c r="TII795" s="61"/>
      <c r="TIJ795" s="61"/>
      <c r="TIK795" s="61"/>
      <c r="TIL795" s="61"/>
      <c r="TIM795" s="61"/>
      <c r="TIN795" s="61"/>
      <c r="TIO795" s="61"/>
      <c r="TIP795" s="61"/>
      <c r="TIQ795" s="61"/>
      <c r="TIR795" s="61"/>
      <c r="TIS795" s="61"/>
      <c r="TIT795" s="61"/>
      <c r="TIU795" s="61"/>
      <c r="TIV795" s="61"/>
      <c r="TIW795" s="61"/>
      <c r="TIX795" s="61"/>
      <c r="TIY795" s="61"/>
      <c r="TIZ795" s="61"/>
      <c r="TJA795" s="61"/>
      <c r="TJB795" s="61"/>
      <c r="TJC795" s="61"/>
      <c r="TJD795" s="61"/>
      <c r="TJE795" s="61"/>
      <c r="TJF795" s="61"/>
      <c r="TJG795" s="61"/>
      <c r="TJH795" s="61"/>
      <c r="TJI795" s="61"/>
      <c r="TJJ795" s="61"/>
      <c r="TJK795" s="61"/>
      <c r="TJL795" s="61"/>
      <c r="TJM795" s="61"/>
      <c r="TJN795" s="61"/>
      <c r="TJO795" s="61"/>
      <c r="TJP795" s="61"/>
      <c r="TJQ795" s="61"/>
      <c r="TJR795" s="61"/>
      <c r="TJS795" s="61"/>
      <c r="TJT795" s="61"/>
      <c r="TJU795" s="61"/>
      <c r="TJV795" s="61"/>
      <c r="TJW795" s="61"/>
      <c r="TJX795" s="61"/>
      <c r="TJY795" s="61"/>
      <c r="TJZ795" s="61"/>
      <c r="TKA795" s="61"/>
      <c r="TKB795" s="61"/>
      <c r="TKC795" s="61"/>
      <c r="TKD795" s="61"/>
      <c r="TKE795" s="61"/>
      <c r="TKF795" s="61"/>
      <c r="TKG795" s="61"/>
      <c r="TKH795" s="61"/>
      <c r="TKI795" s="61"/>
      <c r="TKJ795" s="61"/>
      <c r="TKK795" s="61"/>
      <c r="TKL795" s="61"/>
      <c r="TKM795" s="61"/>
      <c r="TKN795" s="61"/>
      <c r="TKO795" s="61"/>
      <c r="TKP795" s="61"/>
      <c r="TKQ795" s="61"/>
      <c r="TKR795" s="61"/>
      <c r="TKS795" s="61"/>
      <c r="TKT795" s="61"/>
      <c r="TKU795" s="61"/>
      <c r="TKV795" s="61"/>
      <c r="TKW795" s="61"/>
      <c r="TKX795" s="61"/>
      <c r="TKY795" s="61"/>
      <c r="TKZ795" s="61"/>
      <c r="TLA795" s="61"/>
      <c r="TLB795" s="61"/>
      <c r="TLC795" s="61"/>
      <c r="TLD795" s="61"/>
      <c r="TLE795" s="61"/>
      <c r="TLF795" s="61"/>
      <c r="TLG795" s="61"/>
      <c r="TLH795" s="61"/>
      <c r="TLI795" s="61"/>
      <c r="TLJ795" s="61"/>
      <c r="TLK795" s="61"/>
      <c r="TLL795" s="61"/>
      <c r="TLM795" s="61"/>
      <c r="TLN795" s="61"/>
      <c r="TLO795" s="61"/>
      <c r="TLP795" s="61"/>
      <c r="TLQ795" s="61"/>
      <c r="TLR795" s="61"/>
      <c r="TLS795" s="61"/>
      <c r="TLT795" s="61"/>
      <c r="TLU795" s="61"/>
      <c r="TLV795" s="61"/>
      <c r="TLW795" s="61"/>
      <c r="TLX795" s="61"/>
      <c r="TLY795" s="61"/>
      <c r="TLZ795" s="61"/>
      <c r="TMA795" s="61"/>
      <c r="TMB795" s="61"/>
      <c r="TMC795" s="61"/>
      <c r="TMD795" s="61"/>
      <c r="TME795" s="61"/>
      <c r="TMF795" s="61"/>
      <c r="TMG795" s="61"/>
      <c r="TMH795" s="61"/>
      <c r="TMI795" s="61"/>
      <c r="TMJ795" s="61"/>
      <c r="TMK795" s="61"/>
      <c r="TML795" s="61"/>
      <c r="TMM795" s="61"/>
      <c r="TMN795" s="61"/>
      <c r="TMO795" s="61"/>
      <c r="TMP795" s="61"/>
      <c r="TMQ795" s="61"/>
      <c r="TMR795" s="61"/>
      <c r="TMS795" s="61"/>
      <c r="TMT795" s="61"/>
      <c r="TMU795" s="61"/>
      <c r="TMV795" s="61"/>
      <c r="TMW795" s="61"/>
      <c r="TMX795" s="61"/>
      <c r="TMY795" s="61"/>
      <c r="TMZ795" s="61"/>
      <c r="TNA795" s="61"/>
      <c r="TNB795" s="61"/>
      <c r="TNC795" s="61"/>
      <c r="TND795" s="61"/>
      <c r="TNE795" s="61"/>
      <c r="TNF795" s="61"/>
      <c r="TNG795" s="61"/>
      <c r="TNH795" s="61"/>
      <c r="TNI795" s="61"/>
      <c r="TNJ795" s="61"/>
      <c r="TNK795" s="61"/>
      <c r="TNL795" s="61"/>
      <c r="TNM795" s="61"/>
      <c r="TNN795" s="61"/>
      <c r="TNO795" s="61"/>
      <c r="TNP795" s="61"/>
      <c r="TNQ795" s="61"/>
      <c r="TNR795" s="61"/>
      <c r="TNS795" s="61"/>
      <c r="TNT795" s="61"/>
      <c r="TNU795" s="61"/>
      <c r="TNV795" s="61"/>
      <c r="TNW795" s="61"/>
      <c r="TNX795" s="61"/>
      <c r="TNY795" s="61"/>
      <c r="TNZ795" s="61"/>
      <c r="TOA795" s="61"/>
      <c r="TOB795" s="61"/>
      <c r="TOC795" s="61"/>
      <c r="TOD795" s="61"/>
      <c r="TOE795" s="61"/>
      <c r="TOF795" s="61"/>
      <c r="TOG795" s="61"/>
      <c r="TOH795" s="61"/>
      <c r="TOI795" s="61"/>
      <c r="TOJ795" s="61"/>
      <c r="TOK795" s="61"/>
      <c r="TOL795" s="61"/>
      <c r="TOM795" s="61"/>
      <c r="TON795" s="61"/>
      <c r="TOO795" s="61"/>
      <c r="TOP795" s="61"/>
      <c r="TOQ795" s="61"/>
      <c r="TOR795" s="61"/>
      <c r="TOS795" s="61"/>
      <c r="TOT795" s="61"/>
      <c r="TOU795" s="61"/>
      <c r="TOV795" s="61"/>
      <c r="TOW795" s="61"/>
      <c r="TOX795" s="61"/>
      <c r="TOY795" s="61"/>
      <c r="TOZ795" s="61"/>
      <c r="TPA795" s="61"/>
      <c r="TPB795" s="61"/>
      <c r="TPC795" s="61"/>
      <c r="TPD795" s="61"/>
      <c r="TPE795" s="61"/>
      <c r="TPF795" s="61"/>
      <c r="TPG795" s="61"/>
      <c r="TPH795" s="61"/>
      <c r="TPI795" s="61"/>
      <c r="TPJ795" s="61"/>
      <c r="TPK795" s="61"/>
      <c r="TPL795" s="61"/>
      <c r="TPM795" s="61"/>
      <c r="TPN795" s="61"/>
      <c r="TPO795" s="61"/>
      <c r="TPP795" s="61"/>
      <c r="TPQ795" s="61"/>
      <c r="TPR795" s="61"/>
      <c r="TPS795" s="61"/>
      <c r="TPT795" s="61"/>
      <c r="TPU795" s="61"/>
      <c r="TPV795" s="61"/>
      <c r="TPW795" s="61"/>
      <c r="TPX795" s="61"/>
      <c r="TPY795" s="61"/>
      <c r="TPZ795" s="61"/>
      <c r="TQA795" s="61"/>
      <c r="TQB795" s="61"/>
      <c r="TQC795" s="61"/>
      <c r="TQD795" s="61"/>
      <c r="TQE795" s="61"/>
      <c r="TQF795" s="61"/>
      <c r="TQG795" s="61"/>
      <c r="TQH795" s="61"/>
      <c r="TQI795" s="61"/>
      <c r="TQJ795" s="61"/>
      <c r="TQK795" s="61"/>
      <c r="TQL795" s="61"/>
      <c r="TQM795" s="61"/>
      <c r="TQN795" s="61"/>
      <c r="TQO795" s="61"/>
      <c r="TQP795" s="61"/>
      <c r="TQQ795" s="61"/>
      <c r="TQR795" s="61"/>
      <c r="TQS795" s="61"/>
      <c r="TQT795" s="61"/>
      <c r="TQU795" s="61"/>
      <c r="TQV795" s="61"/>
      <c r="TQW795" s="61"/>
      <c r="TQX795" s="61"/>
      <c r="TQY795" s="61"/>
      <c r="TQZ795" s="61"/>
      <c r="TRA795" s="61"/>
      <c r="TRB795" s="61"/>
      <c r="TRC795" s="61"/>
      <c r="TRD795" s="61"/>
      <c r="TRE795" s="61"/>
      <c r="TRF795" s="61"/>
      <c r="TRG795" s="61"/>
      <c r="TRH795" s="61"/>
      <c r="TRI795" s="61"/>
      <c r="TRJ795" s="61"/>
      <c r="TRK795" s="61"/>
      <c r="TRL795" s="61"/>
      <c r="TRM795" s="61"/>
      <c r="TRN795" s="61"/>
      <c r="TRO795" s="61"/>
      <c r="TRP795" s="61"/>
      <c r="TRQ795" s="61"/>
      <c r="TRR795" s="61"/>
      <c r="TRS795" s="61"/>
      <c r="TRT795" s="61"/>
      <c r="TRU795" s="61"/>
      <c r="TRV795" s="61"/>
      <c r="TRW795" s="61"/>
      <c r="TRX795" s="61"/>
      <c r="TRY795" s="61"/>
      <c r="TRZ795" s="61"/>
      <c r="TSA795" s="61"/>
      <c r="TSB795" s="61"/>
      <c r="TSC795" s="61"/>
      <c r="TSD795" s="61"/>
      <c r="TSE795" s="61"/>
      <c r="TSF795" s="61"/>
      <c r="TSG795" s="61"/>
      <c r="TSH795" s="61"/>
      <c r="TSI795" s="61"/>
      <c r="TSJ795" s="61"/>
      <c r="TSK795" s="61"/>
      <c r="TSL795" s="61"/>
      <c r="TSM795" s="61"/>
      <c r="TSN795" s="61"/>
      <c r="TSO795" s="61"/>
      <c r="TSP795" s="61"/>
      <c r="TSQ795" s="61"/>
      <c r="TSR795" s="61"/>
      <c r="TSS795" s="61"/>
      <c r="TST795" s="61"/>
      <c r="TSU795" s="61"/>
      <c r="TSV795" s="61"/>
      <c r="TSW795" s="61"/>
      <c r="TSX795" s="61"/>
      <c r="TSY795" s="61"/>
      <c r="TSZ795" s="61"/>
      <c r="TTA795" s="61"/>
      <c r="TTB795" s="61"/>
      <c r="TTC795" s="61"/>
      <c r="TTD795" s="61"/>
      <c r="TTE795" s="61"/>
      <c r="TTF795" s="61"/>
      <c r="TTG795" s="61"/>
      <c r="TTH795" s="61"/>
      <c r="TTI795" s="61"/>
      <c r="TTJ795" s="61"/>
      <c r="TTK795" s="61"/>
      <c r="TTL795" s="61"/>
      <c r="TTM795" s="61"/>
      <c r="TTN795" s="61"/>
      <c r="TTO795" s="61"/>
      <c r="TTP795" s="61"/>
      <c r="TTQ795" s="61"/>
      <c r="TTR795" s="61"/>
      <c r="TTS795" s="61"/>
      <c r="TTT795" s="61"/>
      <c r="TTU795" s="61"/>
      <c r="TTV795" s="61"/>
      <c r="TTW795" s="61"/>
      <c r="TTX795" s="61"/>
      <c r="TTY795" s="61"/>
      <c r="TTZ795" s="61"/>
      <c r="TUA795" s="61"/>
      <c r="TUB795" s="61"/>
      <c r="TUC795" s="61"/>
      <c r="TUD795" s="61"/>
      <c r="TUE795" s="61"/>
      <c r="TUF795" s="61"/>
      <c r="TUG795" s="61"/>
      <c r="TUH795" s="61"/>
      <c r="TUI795" s="61"/>
      <c r="TUJ795" s="61"/>
      <c r="TUK795" s="61"/>
      <c r="TUL795" s="61"/>
      <c r="TUM795" s="61"/>
      <c r="TUN795" s="61"/>
      <c r="TUO795" s="61"/>
      <c r="TUP795" s="61"/>
      <c r="TUQ795" s="61"/>
      <c r="TUR795" s="61"/>
      <c r="TUS795" s="61"/>
      <c r="TUT795" s="61"/>
      <c r="TUU795" s="61"/>
      <c r="TUV795" s="61"/>
      <c r="TUW795" s="61"/>
      <c r="TUX795" s="61"/>
      <c r="TUY795" s="61"/>
      <c r="TUZ795" s="61"/>
      <c r="TVA795" s="61"/>
      <c r="TVB795" s="61"/>
      <c r="TVC795" s="61"/>
      <c r="TVD795" s="61"/>
      <c r="TVE795" s="61"/>
      <c r="TVF795" s="61"/>
      <c r="TVG795" s="61"/>
      <c r="TVH795" s="61"/>
      <c r="TVI795" s="61"/>
      <c r="TVJ795" s="61"/>
      <c r="TVK795" s="61"/>
      <c r="TVL795" s="61"/>
      <c r="TVM795" s="61"/>
      <c r="TVN795" s="61"/>
      <c r="TVO795" s="61"/>
      <c r="TVP795" s="61"/>
      <c r="TVQ795" s="61"/>
      <c r="TVR795" s="61"/>
      <c r="TVS795" s="61"/>
      <c r="TVT795" s="61"/>
      <c r="TVU795" s="61"/>
      <c r="TVV795" s="61"/>
      <c r="TVW795" s="61"/>
      <c r="TVX795" s="61"/>
      <c r="TVY795" s="61"/>
      <c r="TVZ795" s="61"/>
      <c r="TWA795" s="61"/>
      <c r="TWB795" s="61"/>
      <c r="TWC795" s="61"/>
      <c r="TWD795" s="61"/>
      <c r="TWE795" s="61"/>
      <c r="TWF795" s="61"/>
      <c r="TWG795" s="61"/>
      <c r="TWH795" s="61"/>
      <c r="TWI795" s="61"/>
      <c r="TWJ795" s="61"/>
      <c r="TWK795" s="61"/>
      <c r="TWL795" s="61"/>
      <c r="TWM795" s="61"/>
      <c r="TWN795" s="61"/>
      <c r="TWO795" s="61"/>
      <c r="TWP795" s="61"/>
      <c r="TWQ795" s="61"/>
      <c r="TWR795" s="61"/>
      <c r="TWS795" s="61"/>
      <c r="TWT795" s="61"/>
      <c r="TWU795" s="61"/>
      <c r="TWV795" s="61"/>
      <c r="TWW795" s="61"/>
      <c r="TWX795" s="61"/>
      <c r="TWY795" s="61"/>
      <c r="TWZ795" s="61"/>
      <c r="TXA795" s="61"/>
      <c r="TXB795" s="61"/>
      <c r="TXC795" s="61"/>
      <c r="TXD795" s="61"/>
      <c r="TXE795" s="61"/>
      <c r="TXF795" s="61"/>
      <c r="TXG795" s="61"/>
      <c r="TXH795" s="61"/>
      <c r="TXI795" s="61"/>
      <c r="TXJ795" s="61"/>
      <c r="TXK795" s="61"/>
      <c r="TXL795" s="61"/>
      <c r="TXM795" s="61"/>
      <c r="TXN795" s="61"/>
      <c r="TXO795" s="61"/>
      <c r="TXP795" s="61"/>
      <c r="TXQ795" s="61"/>
      <c r="TXR795" s="61"/>
      <c r="TXS795" s="61"/>
      <c r="TXT795" s="61"/>
      <c r="TXU795" s="61"/>
      <c r="TXV795" s="61"/>
      <c r="TXW795" s="61"/>
      <c r="TXX795" s="61"/>
      <c r="TXY795" s="61"/>
      <c r="TXZ795" s="61"/>
      <c r="TYA795" s="61"/>
      <c r="TYB795" s="61"/>
      <c r="TYC795" s="61"/>
      <c r="TYD795" s="61"/>
      <c r="TYE795" s="61"/>
      <c r="TYF795" s="61"/>
      <c r="TYG795" s="61"/>
      <c r="TYH795" s="61"/>
      <c r="TYI795" s="61"/>
      <c r="TYJ795" s="61"/>
      <c r="TYK795" s="61"/>
      <c r="TYL795" s="61"/>
      <c r="TYM795" s="61"/>
      <c r="TYN795" s="61"/>
      <c r="TYO795" s="61"/>
      <c r="TYP795" s="61"/>
      <c r="TYQ795" s="61"/>
      <c r="TYR795" s="61"/>
      <c r="TYS795" s="61"/>
      <c r="TYT795" s="61"/>
      <c r="TYU795" s="61"/>
      <c r="TYV795" s="61"/>
      <c r="TYW795" s="61"/>
      <c r="TYX795" s="61"/>
      <c r="TYY795" s="61"/>
      <c r="TYZ795" s="61"/>
      <c r="TZA795" s="61"/>
      <c r="TZB795" s="61"/>
      <c r="TZC795" s="61"/>
      <c r="TZD795" s="61"/>
      <c r="TZE795" s="61"/>
      <c r="TZF795" s="61"/>
      <c r="TZG795" s="61"/>
      <c r="TZH795" s="61"/>
      <c r="TZI795" s="61"/>
      <c r="TZJ795" s="61"/>
      <c r="TZK795" s="61"/>
      <c r="TZL795" s="61"/>
      <c r="TZM795" s="61"/>
      <c r="TZN795" s="61"/>
      <c r="TZO795" s="61"/>
      <c r="TZP795" s="61"/>
      <c r="TZQ795" s="61"/>
      <c r="TZR795" s="61"/>
      <c r="TZS795" s="61"/>
      <c r="TZT795" s="61"/>
      <c r="TZU795" s="61"/>
      <c r="TZV795" s="61"/>
      <c r="TZW795" s="61"/>
      <c r="TZX795" s="61"/>
      <c r="TZY795" s="61"/>
      <c r="TZZ795" s="61"/>
      <c r="UAA795" s="61"/>
      <c r="UAB795" s="61"/>
      <c r="UAC795" s="61"/>
      <c r="UAD795" s="61"/>
      <c r="UAE795" s="61"/>
      <c r="UAF795" s="61"/>
      <c r="UAG795" s="61"/>
      <c r="UAH795" s="61"/>
      <c r="UAI795" s="61"/>
      <c r="UAJ795" s="61"/>
      <c r="UAK795" s="61"/>
      <c r="UAL795" s="61"/>
      <c r="UAM795" s="61"/>
      <c r="UAN795" s="61"/>
      <c r="UAO795" s="61"/>
      <c r="UAP795" s="61"/>
      <c r="UAQ795" s="61"/>
      <c r="UAR795" s="61"/>
      <c r="UAS795" s="61"/>
      <c r="UAT795" s="61"/>
      <c r="UAU795" s="61"/>
      <c r="UAV795" s="61"/>
      <c r="UAW795" s="61"/>
      <c r="UAX795" s="61"/>
      <c r="UAY795" s="61"/>
      <c r="UAZ795" s="61"/>
      <c r="UBA795" s="61"/>
      <c r="UBB795" s="61"/>
      <c r="UBC795" s="61"/>
      <c r="UBD795" s="61"/>
      <c r="UBE795" s="61"/>
      <c r="UBF795" s="61"/>
      <c r="UBG795" s="61"/>
      <c r="UBH795" s="61"/>
      <c r="UBI795" s="61"/>
      <c r="UBJ795" s="61"/>
      <c r="UBK795" s="61"/>
      <c r="UBL795" s="61"/>
      <c r="UBM795" s="61"/>
      <c r="UBN795" s="61"/>
      <c r="UBO795" s="61"/>
      <c r="UBP795" s="61"/>
      <c r="UBQ795" s="61"/>
      <c r="UBR795" s="61"/>
      <c r="UBS795" s="61"/>
      <c r="UBT795" s="61"/>
      <c r="UBU795" s="61"/>
      <c r="UBV795" s="61"/>
      <c r="UBW795" s="61"/>
      <c r="UBX795" s="61"/>
      <c r="UBY795" s="61"/>
      <c r="UBZ795" s="61"/>
      <c r="UCA795" s="61"/>
      <c r="UCB795" s="61"/>
      <c r="UCC795" s="61"/>
      <c r="UCD795" s="61"/>
      <c r="UCE795" s="61"/>
      <c r="UCF795" s="61"/>
      <c r="UCG795" s="61"/>
      <c r="UCH795" s="61"/>
      <c r="UCI795" s="61"/>
      <c r="UCJ795" s="61"/>
      <c r="UCK795" s="61"/>
      <c r="UCL795" s="61"/>
      <c r="UCM795" s="61"/>
      <c r="UCN795" s="61"/>
      <c r="UCO795" s="61"/>
      <c r="UCP795" s="61"/>
      <c r="UCQ795" s="61"/>
      <c r="UCR795" s="61"/>
      <c r="UCS795" s="61"/>
      <c r="UCT795" s="61"/>
      <c r="UCU795" s="61"/>
      <c r="UCV795" s="61"/>
      <c r="UCW795" s="61"/>
      <c r="UCX795" s="61"/>
      <c r="UCY795" s="61"/>
      <c r="UCZ795" s="61"/>
      <c r="UDA795" s="61"/>
      <c r="UDB795" s="61"/>
      <c r="UDC795" s="61"/>
      <c r="UDD795" s="61"/>
      <c r="UDE795" s="61"/>
      <c r="UDF795" s="61"/>
      <c r="UDG795" s="61"/>
      <c r="UDH795" s="61"/>
      <c r="UDI795" s="61"/>
      <c r="UDJ795" s="61"/>
      <c r="UDK795" s="61"/>
      <c r="UDL795" s="61"/>
      <c r="UDM795" s="61"/>
      <c r="UDN795" s="61"/>
      <c r="UDO795" s="61"/>
      <c r="UDP795" s="61"/>
      <c r="UDQ795" s="61"/>
      <c r="UDR795" s="61"/>
      <c r="UDS795" s="61"/>
      <c r="UDT795" s="61"/>
      <c r="UDU795" s="61"/>
      <c r="UDV795" s="61"/>
      <c r="UDW795" s="61"/>
      <c r="UDX795" s="61"/>
      <c r="UDY795" s="61"/>
      <c r="UDZ795" s="61"/>
      <c r="UEA795" s="61"/>
      <c r="UEB795" s="61"/>
      <c r="UEC795" s="61"/>
      <c r="UED795" s="61"/>
      <c r="UEE795" s="61"/>
      <c r="UEF795" s="61"/>
      <c r="UEG795" s="61"/>
      <c r="UEH795" s="61"/>
      <c r="UEI795" s="61"/>
      <c r="UEJ795" s="61"/>
      <c r="UEK795" s="61"/>
      <c r="UEL795" s="61"/>
      <c r="UEM795" s="61"/>
      <c r="UEN795" s="61"/>
      <c r="UEO795" s="61"/>
      <c r="UEP795" s="61"/>
      <c r="UEQ795" s="61"/>
      <c r="UER795" s="61"/>
      <c r="UES795" s="61"/>
      <c r="UET795" s="61"/>
      <c r="UEU795" s="61"/>
      <c r="UEV795" s="61"/>
      <c r="UEW795" s="61"/>
      <c r="UEX795" s="61"/>
      <c r="UEY795" s="61"/>
      <c r="UEZ795" s="61"/>
      <c r="UFA795" s="61"/>
      <c r="UFB795" s="61"/>
      <c r="UFC795" s="61"/>
      <c r="UFD795" s="61"/>
      <c r="UFE795" s="61"/>
      <c r="UFF795" s="61"/>
      <c r="UFG795" s="61"/>
      <c r="UFH795" s="61"/>
      <c r="UFI795" s="61"/>
      <c r="UFJ795" s="61"/>
      <c r="UFK795" s="61"/>
      <c r="UFL795" s="61"/>
      <c r="UFM795" s="61"/>
      <c r="UFN795" s="61"/>
      <c r="UFO795" s="61"/>
      <c r="UFP795" s="61"/>
      <c r="UFQ795" s="61"/>
      <c r="UFR795" s="61"/>
      <c r="UFS795" s="61"/>
      <c r="UFT795" s="61"/>
      <c r="UFU795" s="61"/>
      <c r="UFV795" s="61"/>
      <c r="UFW795" s="61"/>
      <c r="UFX795" s="61"/>
      <c r="UFY795" s="61"/>
      <c r="UFZ795" s="61"/>
      <c r="UGA795" s="61"/>
      <c r="UGB795" s="61"/>
      <c r="UGC795" s="61"/>
      <c r="UGD795" s="61"/>
      <c r="UGE795" s="61"/>
      <c r="UGF795" s="61"/>
      <c r="UGG795" s="61"/>
      <c r="UGH795" s="61"/>
      <c r="UGI795" s="61"/>
      <c r="UGJ795" s="61"/>
      <c r="UGK795" s="61"/>
      <c r="UGL795" s="61"/>
      <c r="UGM795" s="61"/>
      <c r="UGN795" s="61"/>
      <c r="UGO795" s="61"/>
      <c r="UGP795" s="61"/>
      <c r="UGQ795" s="61"/>
      <c r="UGR795" s="61"/>
      <c r="UGS795" s="61"/>
      <c r="UGT795" s="61"/>
      <c r="UGU795" s="61"/>
      <c r="UGV795" s="61"/>
      <c r="UGW795" s="61"/>
      <c r="UGX795" s="61"/>
      <c r="UGY795" s="61"/>
      <c r="UGZ795" s="61"/>
      <c r="UHA795" s="61"/>
      <c r="UHB795" s="61"/>
      <c r="UHC795" s="61"/>
      <c r="UHD795" s="61"/>
      <c r="UHE795" s="61"/>
      <c r="UHF795" s="61"/>
      <c r="UHG795" s="61"/>
      <c r="UHH795" s="61"/>
      <c r="UHI795" s="61"/>
      <c r="UHJ795" s="61"/>
      <c r="UHK795" s="61"/>
      <c r="UHL795" s="61"/>
      <c r="UHM795" s="61"/>
      <c r="UHN795" s="61"/>
      <c r="UHO795" s="61"/>
      <c r="UHP795" s="61"/>
      <c r="UHQ795" s="61"/>
      <c r="UHR795" s="61"/>
      <c r="UHS795" s="61"/>
      <c r="UHT795" s="61"/>
      <c r="UHU795" s="61"/>
      <c r="UHV795" s="61"/>
      <c r="UHW795" s="61"/>
      <c r="UHX795" s="61"/>
      <c r="UHY795" s="61"/>
      <c r="UHZ795" s="61"/>
      <c r="UIA795" s="61"/>
      <c r="UIB795" s="61"/>
      <c r="UIC795" s="61"/>
      <c r="UID795" s="61"/>
      <c r="UIE795" s="61"/>
      <c r="UIF795" s="61"/>
      <c r="UIG795" s="61"/>
      <c r="UIH795" s="61"/>
      <c r="UII795" s="61"/>
      <c r="UIJ795" s="61"/>
      <c r="UIK795" s="61"/>
      <c r="UIL795" s="61"/>
      <c r="UIM795" s="61"/>
      <c r="UIN795" s="61"/>
      <c r="UIO795" s="61"/>
      <c r="UIP795" s="61"/>
      <c r="UIQ795" s="61"/>
      <c r="UIR795" s="61"/>
      <c r="UIS795" s="61"/>
      <c r="UIT795" s="61"/>
      <c r="UIU795" s="61"/>
      <c r="UIV795" s="61"/>
      <c r="UIW795" s="61"/>
      <c r="UIX795" s="61"/>
      <c r="UIY795" s="61"/>
      <c r="UIZ795" s="61"/>
      <c r="UJA795" s="61"/>
      <c r="UJB795" s="61"/>
      <c r="UJC795" s="61"/>
      <c r="UJD795" s="61"/>
      <c r="UJE795" s="61"/>
      <c r="UJF795" s="61"/>
      <c r="UJG795" s="61"/>
      <c r="UJH795" s="61"/>
      <c r="UJI795" s="61"/>
      <c r="UJJ795" s="61"/>
      <c r="UJK795" s="61"/>
      <c r="UJL795" s="61"/>
      <c r="UJM795" s="61"/>
      <c r="UJN795" s="61"/>
      <c r="UJO795" s="61"/>
      <c r="UJP795" s="61"/>
      <c r="UJQ795" s="61"/>
      <c r="UJR795" s="61"/>
      <c r="UJS795" s="61"/>
      <c r="UJT795" s="61"/>
      <c r="UJU795" s="61"/>
      <c r="UJV795" s="61"/>
      <c r="UJW795" s="61"/>
      <c r="UJX795" s="61"/>
      <c r="UJY795" s="61"/>
      <c r="UJZ795" s="61"/>
      <c r="UKA795" s="61"/>
      <c r="UKB795" s="61"/>
      <c r="UKC795" s="61"/>
      <c r="UKD795" s="61"/>
      <c r="UKE795" s="61"/>
      <c r="UKF795" s="61"/>
      <c r="UKG795" s="61"/>
      <c r="UKH795" s="61"/>
      <c r="UKI795" s="61"/>
      <c r="UKJ795" s="61"/>
      <c r="UKK795" s="61"/>
      <c r="UKL795" s="61"/>
      <c r="UKM795" s="61"/>
      <c r="UKN795" s="61"/>
      <c r="UKO795" s="61"/>
      <c r="UKP795" s="61"/>
      <c r="UKQ795" s="61"/>
      <c r="UKR795" s="61"/>
      <c r="UKS795" s="61"/>
      <c r="UKT795" s="61"/>
      <c r="UKU795" s="61"/>
      <c r="UKV795" s="61"/>
      <c r="UKW795" s="61"/>
      <c r="UKX795" s="61"/>
      <c r="UKY795" s="61"/>
      <c r="UKZ795" s="61"/>
      <c r="ULA795" s="61"/>
      <c r="ULB795" s="61"/>
      <c r="ULC795" s="61"/>
      <c r="ULD795" s="61"/>
      <c r="ULE795" s="61"/>
      <c r="ULF795" s="61"/>
      <c r="ULG795" s="61"/>
      <c r="ULH795" s="61"/>
      <c r="ULI795" s="61"/>
      <c r="ULJ795" s="61"/>
      <c r="ULK795" s="61"/>
      <c r="ULL795" s="61"/>
      <c r="ULM795" s="61"/>
      <c r="ULN795" s="61"/>
      <c r="ULO795" s="61"/>
      <c r="ULP795" s="61"/>
      <c r="ULQ795" s="61"/>
      <c r="ULR795" s="61"/>
      <c r="ULS795" s="61"/>
      <c r="ULT795" s="61"/>
      <c r="ULU795" s="61"/>
      <c r="ULV795" s="61"/>
      <c r="ULW795" s="61"/>
      <c r="ULX795" s="61"/>
      <c r="ULY795" s="61"/>
      <c r="ULZ795" s="61"/>
      <c r="UMA795" s="61"/>
      <c r="UMB795" s="61"/>
      <c r="UMC795" s="61"/>
      <c r="UMD795" s="61"/>
      <c r="UME795" s="61"/>
      <c r="UMF795" s="61"/>
      <c r="UMG795" s="61"/>
      <c r="UMH795" s="61"/>
      <c r="UMI795" s="61"/>
      <c r="UMJ795" s="61"/>
      <c r="UMK795" s="61"/>
      <c r="UML795" s="61"/>
      <c r="UMM795" s="61"/>
      <c r="UMN795" s="61"/>
      <c r="UMO795" s="61"/>
      <c r="UMP795" s="61"/>
      <c r="UMQ795" s="61"/>
      <c r="UMR795" s="61"/>
      <c r="UMS795" s="61"/>
      <c r="UMT795" s="61"/>
      <c r="UMU795" s="61"/>
      <c r="UMV795" s="61"/>
      <c r="UMW795" s="61"/>
      <c r="UMX795" s="61"/>
      <c r="UMY795" s="61"/>
      <c r="UMZ795" s="61"/>
      <c r="UNA795" s="61"/>
      <c r="UNB795" s="61"/>
      <c r="UNC795" s="61"/>
      <c r="UND795" s="61"/>
      <c r="UNE795" s="61"/>
      <c r="UNF795" s="61"/>
      <c r="UNG795" s="61"/>
      <c r="UNH795" s="61"/>
      <c r="UNI795" s="61"/>
      <c r="UNJ795" s="61"/>
      <c r="UNK795" s="61"/>
      <c r="UNL795" s="61"/>
      <c r="UNM795" s="61"/>
      <c r="UNN795" s="61"/>
      <c r="UNO795" s="61"/>
      <c r="UNP795" s="61"/>
      <c r="UNQ795" s="61"/>
      <c r="UNR795" s="61"/>
      <c r="UNS795" s="61"/>
      <c r="UNT795" s="61"/>
      <c r="UNU795" s="61"/>
      <c r="UNV795" s="61"/>
      <c r="UNW795" s="61"/>
      <c r="UNX795" s="61"/>
      <c r="UNY795" s="61"/>
      <c r="UNZ795" s="61"/>
      <c r="UOA795" s="61"/>
      <c r="UOB795" s="61"/>
      <c r="UOC795" s="61"/>
      <c r="UOD795" s="61"/>
      <c r="UOE795" s="61"/>
      <c r="UOF795" s="61"/>
      <c r="UOG795" s="61"/>
      <c r="UOH795" s="61"/>
      <c r="UOI795" s="61"/>
      <c r="UOJ795" s="61"/>
      <c r="UOK795" s="61"/>
      <c r="UOL795" s="61"/>
      <c r="UOM795" s="61"/>
      <c r="UON795" s="61"/>
      <c r="UOO795" s="61"/>
      <c r="UOP795" s="61"/>
      <c r="UOQ795" s="61"/>
      <c r="UOR795" s="61"/>
      <c r="UOS795" s="61"/>
      <c r="UOT795" s="61"/>
      <c r="UOU795" s="61"/>
      <c r="UOV795" s="61"/>
      <c r="UOW795" s="61"/>
      <c r="UOX795" s="61"/>
      <c r="UOY795" s="61"/>
      <c r="UOZ795" s="61"/>
      <c r="UPA795" s="61"/>
      <c r="UPB795" s="61"/>
      <c r="UPC795" s="61"/>
      <c r="UPD795" s="61"/>
      <c r="UPE795" s="61"/>
      <c r="UPF795" s="61"/>
      <c r="UPG795" s="61"/>
      <c r="UPH795" s="61"/>
      <c r="UPI795" s="61"/>
      <c r="UPJ795" s="61"/>
      <c r="UPK795" s="61"/>
      <c r="UPL795" s="61"/>
      <c r="UPM795" s="61"/>
      <c r="UPN795" s="61"/>
      <c r="UPO795" s="61"/>
      <c r="UPP795" s="61"/>
      <c r="UPQ795" s="61"/>
      <c r="UPR795" s="61"/>
      <c r="UPS795" s="61"/>
      <c r="UPT795" s="61"/>
      <c r="UPU795" s="61"/>
      <c r="UPV795" s="61"/>
      <c r="UPW795" s="61"/>
      <c r="UPX795" s="61"/>
      <c r="UPY795" s="61"/>
      <c r="UPZ795" s="61"/>
      <c r="UQA795" s="61"/>
      <c r="UQB795" s="61"/>
      <c r="UQC795" s="61"/>
      <c r="UQD795" s="61"/>
      <c r="UQE795" s="61"/>
      <c r="UQF795" s="61"/>
      <c r="UQG795" s="61"/>
      <c r="UQH795" s="61"/>
      <c r="UQI795" s="61"/>
      <c r="UQJ795" s="61"/>
      <c r="UQK795" s="61"/>
      <c r="UQL795" s="61"/>
      <c r="UQM795" s="61"/>
      <c r="UQN795" s="61"/>
      <c r="UQO795" s="61"/>
      <c r="UQP795" s="61"/>
      <c r="UQQ795" s="61"/>
      <c r="UQR795" s="61"/>
      <c r="UQS795" s="61"/>
      <c r="UQT795" s="61"/>
      <c r="UQU795" s="61"/>
      <c r="UQV795" s="61"/>
      <c r="UQW795" s="61"/>
      <c r="UQX795" s="61"/>
      <c r="UQY795" s="61"/>
      <c r="UQZ795" s="61"/>
      <c r="URA795" s="61"/>
      <c r="URB795" s="61"/>
      <c r="URC795" s="61"/>
      <c r="URD795" s="61"/>
      <c r="URE795" s="61"/>
      <c r="URF795" s="61"/>
      <c r="URG795" s="61"/>
      <c r="URH795" s="61"/>
      <c r="URI795" s="61"/>
      <c r="URJ795" s="61"/>
      <c r="URK795" s="61"/>
      <c r="URL795" s="61"/>
      <c r="URM795" s="61"/>
      <c r="URN795" s="61"/>
      <c r="URO795" s="61"/>
      <c r="URP795" s="61"/>
      <c r="URQ795" s="61"/>
      <c r="URR795" s="61"/>
      <c r="URS795" s="61"/>
      <c r="URT795" s="61"/>
      <c r="URU795" s="61"/>
      <c r="URV795" s="61"/>
      <c r="URW795" s="61"/>
      <c r="URX795" s="61"/>
      <c r="URY795" s="61"/>
      <c r="URZ795" s="61"/>
      <c r="USA795" s="61"/>
      <c r="USB795" s="61"/>
      <c r="USC795" s="61"/>
      <c r="USD795" s="61"/>
      <c r="USE795" s="61"/>
      <c r="USF795" s="61"/>
      <c r="USG795" s="61"/>
      <c r="USH795" s="61"/>
      <c r="USI795" s="61"/>
      <c r="USJ795" s="61"/>
      <c r="USK795" s="61"/>
      <c r="USL795" s="61"/>
      <c r="USM795" s="61"/>
      <c r="USN795" s="61"/>
      <c r="USO795" s="61"/>
      <c r="USP795" s="61"/>
      <c r="USQ795" s="61"/>
      <c r="USR795" s="61"/>
      <c r="USS795" s="61"/>
      <c r="UST795" s="61"/>
      <c r="USU795" s="61"/>
      <c r="USV795" s="61"/>
      <c r="USW795" s="61"/>
      <c r="USX795" s="61"/>
      <c r="USY795" s="61"/>
      <c r="USZ795" s="61"/>
      <c r="UTA795" s="61"/>
      <c r="UTB795" s="61"/>
      <c r="UTC795" s="61"/>
      <c r="UTD795" s="61"/>
      <c r="UTE795" s="61"/>
      <c r="UTF795" s="61"/>
      <c r="UTG795" s="61"/>
      <c r="UTH795" s="61"/>
      <c r="UTI795" s="61"/>
      <c r="UTJ795" s="61"/>
      <c r="UTK795" s="61"/>
      <c r="UTL795" s="61"/>
      <c r="UTM795" s="61"/>
      <c r="UTN795" s="61"/>
      <c r="UTO795" s="61"/>
      <c r="UTP795" s="61"/>
      <c r="UTQ795" s="61"/>
      <c r="UTR795" s="61"/>
      <c r="UTS795" s="61"/>
      <c r="UTT795" s="61"/>
      <c r="UTU795" s="61"/>
      <c r="UTV795" s="61"/>
      <c r="UTW795" s="61"/>
      <c r="UTX795" s="61"/>
      <c r="UTY795" s="61"/>
      <c r="UTZ795" s="61"/>
      <c r="UUA795" s="61"/>
      <c r="UUB795" s="61"/>
      <c r="UUC795" s="61"/>
      <c r="UUD795" s="61"/>
      <c r="UUE795" s="61"/>
      <c r="UUF795" s="61"/>
      <c r="UUG795" s="61"/>
      <c r="UUH795" s="61"/>
      <c r="UUI795" s="61"/>
      <c r="UUJ795" s="61"/>
      <c r="UUK795" s="61"/>
      <c r="UUL795" s="61"/>
      <c r="UUM795" s="61"/>
      <c r="UUN795" s="61"/>
      <c r="UUO795" s="61"/>
      <c r="UUP795" s="61"/>
      <c r="UUQ795" s="61"/>
      <c r="UUR795" s="61"/>
      <c r="UUS795" s="61"/>
      <c r="UUT795" s="61"/>
      <c r="UUU795" s="61"/>
      <c r="UUV795" s="61"/>
      <c r="UUW795" s="61"/>
      <c r="UUX795" s="61"/>
      <c r="UUY795" s="61"/>
      <c r="UUZ795" s="61"/>
      <c r="UVA795" s="61"/>
      <c r="UVB795" s="61"/>
      <c r="UVC795" s="61"/>
      <c r="UVD795" s="61"/>
      <c r="UVE795" s="61"/>
      <c r="UVF795" s="61"/>
      <c r="UVG795" s="61"/>
      <c r="UVH795" s="61"/>
      <c r="UVI795" s="61"/>
      <c r="UVJ795" s="61"/>
      <c r="UVK795" s="61"/>
      <c r="UVL795" s="61"/>
      <c r="UVM795" s="61"/>
      <c r="UVN795" s="61"/>
      <c r="UVO795" s="61"/>
      <c r="UVP795" s="61"/>
      <c r="UVQ795" s="61"/>
      <c r="UVR795" s="61"/>
      <c r="UVS795" s="61"/>
      <c r="UVT795" s="61"/>
      <c r="UVU795" s="61"/>
      <c r="UVV795" s="61"/>
      <c r="UVW795" s="61"/>
      <c r="UVX795" s="61"/>
      <c r="UVY795" s="61"/>
      <c r="UVZ795" s="61"/>
      <c r="UWA795" s="61"/>
      <c r="UWB795" s="61"/>
      <c r="UWC795" s="61"/>
      <c r="UWD795" s="61"/>
      <c r="UWE795" s="61"/>
      <c r="UWF795" s="61"/>
      <c r="UWG795" s="61"/>
      <c r="UWH795" s="61"/>
      <c r="UWI795" s="61"/>
      <c r="UWJ795" s="61"/>
      <c r="UWK795" s="61"/>
      <c r="UWL795" s="61"/>
      <c r="UWM795" s="61"/>
      <c r="UWN795" s="61"/>
      <c r="UWO795" s="61"/>
      <c r="UWP795" s="61"/>
      <c r="UWQ795" s="61"/>
      <c r="UWR795" s="61"/>
      <c r="UWS795" s="61"/>
      <c r="UWT795" s="61"/>
      <c r="UWU795" s="61"/>
      <c r="UWV795" s="61"/>
      <c r="UWW795" s="61"/>
      <c r="UWX795" s="61"/>
      <c r="UWY795" s="61"/>
      <c r="UWZ795" s="61"/>
      <c r="UXA795" s="61"/>
      <c r="UXB795" s="61"/>
      <c r="UXC795" s="61"/>
      <c r="UXD795" s="61"/>
      <c r="UXE795" s="61"/>
      <c r="UXF795" s="61"/>
      <c r="UXG795" s="61"/>
      <c r="UXH795" s="61"/>
      <c r="UXI795" s="61"/>
      <c r="UXJ795" s="61"/>
      <c r="UXK795" s="61"/>
      <c r="UXL795" s="61"/>
      <c r="UXM795" s="61"/>
      <c r="UXN795" s="61"/>
      <c r="UXO795" s="61"/>
      <c r="UXP795" s="61"/>
      <c r="UXQ795" s="61"/>
      <c r="UXR795" s="61"/>
      <c r="UXS795" s="61"/>
      <c r="UXT795" s="61"/>
      <c r="UXU795" s="61"/>
      <c r="UXV795" s="61"/>
      <c r="UXW795" s="61"/>
      <c r="UXX795" s="61"/>
      <c r="UXY795" s="61"/>
      <c r="UXZ795" s="61"/>
      <c r="UYA795" s="61"/>
      <c r="UYB795" s="61"/>
      <c r="UYC795" s="61"/>
      <c r="UYD795" s="61"/>
      <c r="UYE795" s="61"/>
      <c r="UYF795" s="61"/>
      <c r="UYG795" s="61"/>
      <c r="UYH795" s="61"/>
      <c r="UYI795" s="61"/>
      <c r="UYJ795" s="61"/>
      <c r="UYK795" s="61"/>
      <c r="UYL795" s="61"/>
      <c r="UYM795" s="61"/>
      <c r="UYN795" s="61"/>
      <c r="UYO795" s="61"/>
      <c r="UYP795" s="61"/>
      <c r="UYQ795" s="61"/>
      <c r="UYR795" s="61"/>
      <c r="UYS795" s="61"/>
      <c r="UYT795" s="61"/>
      <c r="UYU795" s="61"/>
      <c r="UYV795" s="61"/>
      <c r="UYW795" s="61"/>
      <c r="UYX795" s="61"/>
      <c r="UYY795" s="61"/>
      <c r="UYZ795" s="61"/>
      <c r="UZA795" s="61"/>
      <c r="UZB795" s="61"/>
      <c r="UZC795" s="61"/>
      <c r="UZD795" s="61"/>
      <c r="UZE795" s="61"/>
      <c r="UZF795" s="61"/>
      <c r="UZG795" s="61"/>
      <c r="UZH795" s="61"/>
      <c r="UZI795" s="61"/>
      <c r="UZJ795" s="61"/>
      <c r="UZK795" s="61"/>
      <c r="UZL795" s="61"/>
      <c r="UZM795" s="61"/>
      <c r="UZN795" s="61"/>
      <c r="UZO795" s="61"/>
      <c r="UZP795" s="61"/>
      <c r="UZQ795" s="61"/>
      <c r="UZR795" s="61"/>
      <c r="UZS795" s="61"/>
      <c r="UZT795" s="61"/>
      <c r="UZU795" s="61"/>
      <c r="UZV795" s="61"/>
      <c r="UZW795" s="61"/>
      <c r="UZX795" s="61"/>
      <c r="UZY795" s="61"/>
      <c r="UZZ795" s="61"/>
      <c r="VAA795" s="61"/>
      <c r="VAB795" s="61"/>
      <c r="VAC795" s="61"/>
      <c r="VAD795" s="61"/>
      <c r="VAE795" s="61"/>
      <c r="VAF795" s="61"/>
      <c r="VAG795" s="61"/>
      <c r="VAH795" s="61"/>
      <c r="VAI795" s="61"/>
      <c r="VAJ795" s="61"/>
      <c r="VAK795" s="61"/>
      <c r="VAL795" s="61"/>
      <c r="VAM795" s="61"/>
      <c r="VAN795" s="61"/>
      <c r="VAO795" s="61"/>
      <c r="VAP795" s="61"/>
      <c r="VAQ795" s="61"/>
      <c r="VAR795" s="61"/>
      <c r="VAS795" s="61"/>
      <c r="VAT795" s="61"/>
      <c r="VAU795" s="61"/>
      <c r="VAV795" s="61"/>
      <c r="VAW795" s="61"/>
      <c r="VAX795" s="61"/>
      <c r="VAY795" s="61"/>
      <c r="VAZ795" s="61"/>
      <c r="VBA795" s="61"/>
      <c r="VBB795" s="61"/>
      <c r="VBC795" s="61"/>
      <c r="VBD795" s="61"/>
      <c r="VBE795" s="61"/>
      <c r="VBF795" s="61"/>
      <c r="VBG795" s="61"/>
      <c r="VBH795" s="61"/>
      <c r="VBI795" s="61"/>
      <c r="VBJ795" s="61"/>
      <c r="VBK795" s="61"/>
      <c r="VBL795" s="61"/>
      <c r="VBM795" s="61"/>
      <c r="VBN795" s="61"/>
      <c r="VBO795" s="61"/>
      <c r="VBP795" s="61"/>
      <c r="VBQ795" s="61"/>
      <c r="VBR795" s="61"/>
      <c r="VBS795" s="61"/>
      <c r="VBT795" s="61"/>
      <c r="VBU795" s="61"/>
      <c r="VBV795" s="61"/>
      <c r="VBW795" s="61"/>
      <c r="VBX795" s="61"/>
      <c r="VBY795" s="61"/>
      <c r="VBZ795" s="61"/>
      <c r="VCA795" s="61"/>
      <c r="VCB795" s="61"/>
      <c r="VCC795" s="61"/>
      <c r="VCD795" s="61"/>
      <c r="VCE795" s="61"/>
      <c r="VCF795" s="61"/>
      <c r="VCG795" s="61"/>
      <c r="VCH795" s="61"/>
      <c r="VCI795" s="61"/>
      <c r="VCJ795" s="61"/>
      <c r="VCK795" s="61"/>
      <c r="VCL795" s="61"/>
      <c r="VCM795" s="61"/>
      <c r="VCN795" s="61"/>
      <c r="VCO795" s="61"/>
      <c r="VCP795" s="61"/>
      <c r="VCQ795" s="61"/>
      <c r="VCR795" s="61"/>
      <c r="VCS795" s="61"/>
      <c r="VCT795" s="61"/>
      <c r="VCU795" s="61"/>
      <c r="VCV795" s="61"/>
      <c r="VCW795" s="61"/>
      <c r="VCX795" s="61"/>
      <c r="VCY795" s="61"/>
      <c r="VCZ795" s="61"/>
      <c r="VDA795" s="61"/>
      <c r="VDB795" s="61"/>
      <c r="VDC795" s="61"/>
      <c r="VDD795" s="61"/>
      <c r="VDE795" s="61"/>
      <c r="VDF795" s="61"/>
      <c r="VDG795" s="61"/>
      <c r="VDH795" s="61"/>
      <c r="VDI795" s="61"/>
      <c r="VDJ795" s="61"/>
      <c r="VDK795" s="61"/>
      <c r="VDL795" s="61"/>
      <c r="VDM795" s="61"/>
      <c r="VDN795" s="61"/>
      <c r="VDO795" s="61"/>
      <c r="VDP795" s="61"/>
      <c r="VDQ795" s="61"/>
      <c r="VDR795" s="61"/>
      <c r="VDS795" s="61"/>
      <c r="VDT795" s="61"/>
      <c r="VDU795" s="61"/>
      <c r="VDV795" s="61"/>
      <c r="VDW795" s="61"/>
      <c r="VDX795" s="61"/>
      <c r="VDY795" s="61"/>
      <c r="VDZ795" s="61"/>
      <c r="VEA795" s="61"/>
      <c r="VEB795" s="61"/>
      <c r="VEC795" s="61"/>
      <c r="VED795" s="61"/>
      <c r="VEE795" s="61"/>
      <c r="VEF795" s="61"/>
      <c r="VEG795" s="61"/>
      <c r="VEH795" s="61"/>
      <c r="VEI795" s="61"/>
      <c r="VEJ795" s="61"/>
      <c r="VEK795" s="61"/>
      <c r="VEL795" s="61"/>
      <c r="VEM795" s="61"/>
      <c r="VEN795" s="61"/>
      <c r="VEO795" s="61"/>
      <c r="VEP795" s="61"/>
      <c r="VEQ795" s="61"/>
      <c r="VER795" s="61"/>
      <c r="VES795" s="61"/>
      <c r="VET795" s="61"/>
      <c r="VEU795" s="61"/>
      <c r="VEV795" s="61"/>
      <c r="VEW795" s="61"/>
      <c r="VEX795" s="61"/>
      <c r="VEY795" s="61"/>
      <c r="VEZ795" s="61"/>
      <c r="VFA795" s="61"/>
      <c r="VFB795" s="61"/>
      <c r="VFC795" s="61"/>
      <c r="VFD795" s="61"/>
      <c r="VFE795" s="61"/>
      <c r="VFF795" s="61"/>
      <c r="VFG795" s="61"/>
      <c r="VFH795" s="61"/>
      <c r="VFI795" s="61"/>
      <c r="VFJ795" s="61"/>
      <c r="VFK795" s="61"/>
      <c r="VFL795" s="61"/>
      <c r="VFM795" s="61"/>
      <c r="VFN795" s="61"/>
      <c r="VFO795" s="61"/>
      <c r="VFP795" s="61"/>
      <c r="VFQ795" s="61"/>
      <c r="VFR795" s="61"/>
      <c r="VFS795" s="61"/>
      <c r="VFT795" s="61"/>
      <c r="VFU795" s="61"/>
      <c r="VFV795" s="61"/>
      <c r="VFW795" s="61"/>
      <c r="VFX795" s="61"/>
      <c r="VFY795" s="61"/>
      <c r="VFZ795" s="61"/>
      <c r="VGA795" s="61"/>
      <c r="VGB795" s="61"/>
      <c r="VGC795" s="61"/>
      <c r="VGD795" s="61"/>
      <c r="VGE795" s="61"/>
      <c r="VGF795" s="61"/>
      <c r="VGG795" s="61"/>
      <c r="VGH795" s="61"/>
      <c r="VGI795" s="61"/>
      <c r="VGJ795" s="61"/>
      <c r="VGK795" s="61"/>
      <c r="VGL795" s="61"/>
      <c r="VGM795" s="61"/>
      <c r="VGN795" s="61"/>
      <c r="VGO795" s="61"/>
      <c r="VGP795" s="61"/>
      <c r="VGQ795" s="61"/>
      <c r="VGR795" s="61"/>
      <c r="VGS795" s="61"/>
      <c r="VGT795" s="61"/>
      <c r="VGU795" s="61"/>
      <c r="VGV795" s="61"/>
      <c r="VGW795" s="61"/>
      <c r="VGX795" s="61"/>
      <c r="VGY795" s="61"/>
      <c r="VGZ795" s="61"/>
      <c r="VHA795" s="61"/>
      <c r="VHB795" s="61"/>
      <c r="VHC795" s="61"/>
      <c r="VHD795" s="61"/>
      <c r="VHE795" s="61"/>
      <c r="VHF795" s="61"/>
      <c r="VHG795" s="61"/>
      <c r="VHH795" s="61"/>
      <c r="VHI795" s="61"/>
      <c r="VHJ795" s="61"/>
      <c r="VHK795" s="61"/>
      <c r="VHL795" s="61"/>
      <c r="VHM795" s="61"/>
      <c r="VHN795" s="61"/>
      <c r="VHO795" s="61"/>
      <c r="VHP795" s="61"/>
      <c r="VHQ795" s="61"/>
      <c r="VHR795" s="61"/>
      <c r="VHS795" s="61"/>
      <c r="VHT795" s="61"/>
      <c r="VHU795" s="61"/>
      <c r="VHV795" s="61"/>
      <c r="VHW795" s="61"/>
      <c r="VHX795" s="61"/>
      <c r="VHY795" s="61"/>
      <c r="VHZ795" s="61"/>
      <c r="VIA795" s="61"/>
      <c r="VIB795" s="61"/>
      <c r="VIC795" s="61"/>
      <c r="VID795" s="61"/>
      <c r="VIE795" s="61"/>
      <c r="VIF795" s="61"/>
      <c r="VIG795" s="61"/>
      <c r="VIH795" s="61"/>
      <c r="VII795" s="61"/>
      <c r="VIJ795" s="61"/>
      <c r="VIK795" s="61"/>
      <c r="VIL795" s="61"/>
      <c r="VIM795" s="61"/>
      <c r="VIN795" s="61"/>
      <c r="VIO795" s="61"/>
      <c r="VIP795" s="61"/>
      <c r="VIQ795" s="61"/>
      <c r="VIR795" s="61"/>
      <c r="VIS795" s="61"/>
      <c r="VIT795" s="61"/>
      <c r="VIU795" s="61"/>
      <c r="VIV795" s="61"/>
      <c r="VIW795" s="61"/>
      <c r="VIX795" s="61"/>
      <c r="VIY795" s="61"/>
      <c r="VIZ795" s="61"/>
      <c r="VJA795" s="61"/>
      <c r="VJB795" s="61"/>
      <c r="VJC795" s="61"/>
      <c r="VJD795" s="61"/>
      <c r="VJE795" s="61"/>
      <c r="VJF795" s="61"/>
      <c r="VJG795" s="61"/>
      <c r="VJH795" s="61"/>
      <c r="VJI795" s="61"/>
      <c r="VJJ795" s="61"/>
      <c r="VJK795" s="61"/>
      <c r="VJL795" s="61"/>
      <c r="VJM795" s="61"/>
      <c r="VJN795" s="61"/>
      <c r="VJO795" s="61"/>
      <c r="VJP795" s="61"/>
      <c r="VJQ795" s="61"/>
      <c r="VJR795" s="61"/>
      <c r="VJS795" s="61"/>
      <c r="VJT795" s="61"/>
      <c r="VJU795" s="61"/>
      <c r="VJV795" s="61"/>
      <c r="VJW795" s="61"/>
      <c r="VJX795" s="61"/>
      <c r="VJY795" s="61"/>
      <c r="VJZ795" s="61"/>
      <c r="VKA795" s="61"/>
      <c r="VKB795" s="61"/>
      <c r="VKC795" s="61"/>
      <c r="VKD795" s="61"/>
      <c r="VKE795" s="61"/>
      <c r="VKF795" s="61"/>
      <c r="VKG795" s="61"/>
      <c r="VKH795" s="61"/>
      <c r="VKI795" s="61"/>
      <c r="VKJ795" s="61"/>
      <c r="VKK795" s="61"/>
      <c r="VKL795" s="61"/>
      <c r="VKM795" s="61"/>
      <c r="VKN795" s="61"/>
      <c r="VKO795" s="61"/>
      <c r="VKP795" s="61"/>
      <c r="VKQ795" s="61"/>
      <c r="VKR795" s="61"/>
      <c r="VKS795" s="61"/>
      <c r="VKT795" s="61"/>
      <c r="VKU795" s="61"/>
      <c r="VKV795" s="61"/>
      <c r="VKW795" s="61"/>
      <c r="VKX795" s="61"/>
      <c r="VKY795" s="61"/>
      <c r="VKZ795" s="61"/>
      <c r="VLA795" s="61"/>
      <c r="VLB795" s="61"/>
      <c r="VLC795" s="61"/>
      <c r="VLD795" s="61"/>
      <c r="VLE795" s="61"/>
      <c r="VLF795" s="61"/>
      <c r="VLG795" s="61"/>
      <c r="VLH795" s="61"/>
      <c r="VLI795" s="61"/>
      <c r="VLJ795" s="61"/>
      <c r="VLK795" s="61"/>
      <c r="VLL795" s="61"/>
      <c r="VLM795" s="61"/>
      <c r="VLN795" s="61"/>
      <c r="VLO795" s="61"/>
      <c r="VLP795" s="61"/>
      <c r="VLQ795" s="61"/>
      <c r="VLR795" s="61"/>
      <c r="VLS795" s="61"/>
      <c r="VLT795" s="61"/>
      <c r="VLU795" s="61"/>
      <c r="VLV795" s="61"/>
      <c r="VLW795" s="61"/>
      <c r="VLX795" s="61"/>
      <c r="VLY795" s="61"/>
      <c r="VLZ795" s="61"/>
      <c r="VMA795" s="61"/>
      <c r="VMB795" s="61"/>
      <c r="VMC795" s="61"/>
      <c r="VMD795" s="61"/>
      <c r="VME795" s="61"/>
      <c r="VMF795" s="61"/>
      <c r="VMG795" s="61"/>
      <c r="VMH795" s="61"/>
      <c r="VMI795" s="61"/>
      <c r="VMJ795" s="61"/>
      <c r="VMK795" s="61"/>
      <c r="VML795" s="61"/>
      <c r="VMM795" s="61"/>
      <c r="VMN795" s="61"/>
      <c r="VMO795" s="61"/>
      <c r="VMP795" s="61"/>
      <c r="VMQ795" s="61"/>
      <c r="VMR795" s="61"/>
      <c r="VMS795" s="61"/>
      <c r="VMT795" s="61"/>
      <c r="VMU795" s="61"/>
      <c r="VMV795" s="61"/>
      <c r="VMW795" s="61"/>
      <c r="VMX795" s="61"/>
      <c r="VMY795" s="61"/>
      <c r="VMZ795" s="61"/>
      <c r="VNA795" s="61"/>
      <c r="VNB795" s="61"/>
      <c r="VNC795" s="61"/>
      <c r="VND795" s="61"/>
      <c r="VNE795" s="61"/>
      <c r="VNF795" s="61"/>
      <c r="VNG795" s="61"/>
      <c r="VNH795" s="61"/>
      <c r="VNI795" s="61"/>
      <c r="VNJ795" s="61"/>
      <c r="VNK795" s="61"/>
      <c r="VNL795" s="61"/>
      <c r="VNM795" s="61"/>
      <c r="VNN795" s="61"/>
      <c r="VNO795" s="61"/>
      <c r="VNP795" s="61"/>
      <c r="VNQ795" s="61"/>
      <c r="VNR795" s="61"/>
      <c r="VNS795" s="61"/>
      <c r="VNT795" s="61"/>
      <c r="VNU795" s="61"/>
      <c r="VNV795" s="61"/>
      <c r="VNW795" s="61"/>
      <c r="VNX795" s="61"/>
      <c r="VNY795" s="61"/>
      <c r="VNZ795" s="61"/>
      <c r="VOA795" s="61"/>
      <c r="VOB795" s="61"/>
      <c r="VOC795" s="61"/>
      <c r="VOD795" s="61"/>
      <c r="VOE795" s="61"/>
      <c r="VOF795" s="61"/>
      <c r="VOG795" s="61"/>
      <c r="VOH795" s="61"/>
      <c r="VOI795" s="61"/>
      <c r="VOJ795" s="61"/>
      <c r="VOK795" s="61"/>
      <c r="VOL795" s="61"/>
      <c r="VOM795" s="61"/>
      <c r="VON795" s="61"/>
      <c r="VOO795" s="61"/>
      <c r="VOP795" s="61"/>
      <c r="VOQ795" s="61"/>
      <c r="VOR795" s="61"/>
      <c r="VOS795" s="61"/>
      <c r="VOT795" s="61"/>
      <c r="VOU795" s="61"/>
      <c r="VOV795" s="61"/>
      <c r="VOW795" s="61"/>
      <c r="VOX795" s="61"/>
      <c r="VOY795" s="61"/>
      <c r="VOZ795" s="61"/>
      <c r="VPA795" s="61"/>
      <c r="VPB795" s="61"/>
      <c r="VPC795" s="61"/>
      <c r="VPD795" s="61"/>
      <c r="VPE795" s="61"/>
      <c r="VPF795" s="61"/>
      <c r="VPG795" s="61"/>
      <c r="VPH795" s="61"/>
      <c r="VPI795" s="61"/>
      <c r="VPJ795" s="61"/>
      <c r="VPK795" s="61"/>
      <c r="VPL795" s="61"/>
      <c r="VPM795" s="61"/>
      <c r="VPN795" s="61"/>
      <c r="VPO795" s="61"/>
      <c r="VPP795" s="61"/>
      <c r="VPQ795" s="61"/>
      <c r="VPR795" s="61"/>
      <c r="VPS795" s="61"/>
      <c r="VPT795" s="61"/>
      <c r="VPU795" s="61"/>
      <c r="VPV795" s="61"/>
      <c r="VPW795" s="61"/>
      <c r="VPX795" s="61"/>
      <c r="VPY795" s="61"/>
      <c r="VPZ795" s="61"/>
      <c r="VQA795" s="61"/>
      <c r="VQB795" s="61"/>
      <c r="VQC795" s="61"/>
      <c r="VQD795" s="61"/>
      <c r="VQE795" s="61"/>
      <c r="VQF795" s="61"/>
      <c r="VQG795" s="61"/>
      <c r="VQH795" s="61"/>
      <c r="VQI795" s="61"/>
      <c r="VQJ795" s="61"/>
      <c r="VQK795" s="61"/>
      <c r="VQL795" s="61"/>
      <c r="VQM795" s="61"/>
      <c r="VQN795" s="61"/>
      <c r="VQO795" s="61"/>
      <c r="VQP795" s="61"/>
      <c r="VQQ795" s="61"/>
      <c r="VQR795" s="61"/>
      <c r="VQS795" s="61"/>
      <c r="VQT795" s="61"/>
      <c r="VQU795" s="61"/>
      <c r="VQV795" s="61"/>
      <c r="VQW795" s="61"/>
      <c r="VQX795" s="61"/>
      <c r="VQY795" s="61"/>
      <c r="VQZ795" s="61"/>
      <c r="VRA795" s="61"/>
      <c r="VRB795" s="61"/>
      <c r="VRC795" s="61"/>
      <c r="VRD795" s="61"/>
      <c r="VRE795" s="61"/>
      <c r="VRF795" s="61"/>
      <c r="VRG795" s="61"/>
      <c r="VRH795" s="61"/>
      <c r="VRI795" s="61"/>
      <c r="VRJ795" s="61"/>
      <c r="VRK795" s="61"/>
      <c r="VRL795" s="61"/>
      <c r="VRM795" s="61"/>
      <c r="VRN795" s="61"/>
      <c r="VRO795" s="61"/>
      <c r="VRP795" s="61"/>
      <c r="VRQ795" s="61"/>
      <c r="VRR795" s="61"/>
      <c r="VRS795" s="61"/>
      <c r="VRT795" s="61"/>
      <c r="VRU795" s="61"/>
      <c r="VRV795" s="61"/>
      <c r="VRW795" s="61"/>
      <c r="VRX795" s="61"/>
      <c r="VRY795" s="61"/>
      <c r="VRZ795" s="61"/>
      <c r="VSA795" s="61"/>
      <c r="VSB795" s="61"/>
      <c r="VSC795" s="61"/>
      <c r="VSD795" s="61"/>
      <c r="VSE795" s="61"/>
      <c r="VSF795" s="61"/>
      <c r="VSG795" s="61"/>
      <c r="VSH795" s="61"/>
      <c r="VSI795" s="61"/>
      <c r="VSJ795" s="61"/>
      <c r="VSK795" s="61"/>
      <c r="VSL795" s="61"/>
      <c r="VSM795" s="61"/>
      <c r="VSN795" s="61"/>
      <c r="VSO795" s="61"/>
      <c r="VSP795" s="61"/>
      <c r="VSQ795" s="61"/>
      <c r="VSR795" s="61"/>
      <c r="VSS795" s="61"/>
      <c r="VST795" s="61"/>
      <c r="VSU795" s="61"/>
      <c r="VSV795" s="61"/>
      <c r="VSW795" s="61"/>
      <c r="VSX795" s="61"/>
      <c r="VSY795" s="61"/>
      <c r="VSZ795" s="61"/>
      <c r="VTA795" s="61"/>
      <c r="VTB795" s="61"/>
      <c r="VTC795" s="61"/>
      <c r="VTD795" s="61"/>
      <c r="VTE795" s="61"/>
      <c r="VTF795" s="61"/>
      <c r="VTG795" s="61"/>
      <c r="VTH795" s="61"/>
      <c r="VTI795" s="61"/>
      <c r="VTJ795" s="61"/>
      <c r="VTK795" s="61"/>
      <c r="VTL795" s="61"/>
      <c r="VTM795" s="61"/>
      <c r="VTN795" s="61"/>
      <c r="VTO795" s="61"/>
      <c r="VTP795" s="61"/>
      <c r="VTQ795" s="61"/>
      <c r="VTR795" s="61"/>
      <c r="VTS795" s="61"/>
      <c r="VTT795" s="61"/>
      <c r="VTU795" s="61"/>
      <c r="VTV795" s="61"/>
      <c r="VTW795" s="61"/>
      <c r="VTX795" s="61"/>
      <c r="VTY795" s="61"/>
      <c r="VTZ795" s="61"/>
      <c r="VUA795" s="61"/>
      <c r="VUB795" s="61"/>
      <c r="VUC795" s="61"/>
      <c r="VUD795" s="61"/>
      <c r="VUE795" s="61"/>
      <c r="VUF795" s="61"/>
      <c r="VUG795" s="61"/>
      <c r="VUH795" s="61"/>
      <c r="VUI795" s="61"/>
      <c r="VUJ795" s="61"/>
      <c r="VUK795" s="61"/>
      <c r="VUL795" s="61"/>
      <c r="VUM795" s="61"/>
      <c r="VUN795" s="61"/>
      <c r="VUO795" s="61"/>
      <c r="VUP795" s="61"/>
      <c r="VUQ795" s="61"/>
      <c r="VUR795" s="61"/>
      <c r="VUS795" s="61"/>
      <c r="VUT795" s="61"/>
      <c r="VUU795" s="61"/>
      <c r="VUV795" s="61"/>
      <c r="VUW795" s="61"/>
      <c r="VUX795" s="61"/>
      <c r="VUY795" s="61"/>
      <c r="VUZ795" s="61"/>
      <c r="VVA795" s="61"/>
      <c r="VVB795" s="61"/>
      <c r="VVC795" s="61"/>
      <c r="VVD795" s="61"/>
      <c r="VVE795" s="61"/>
      <c r="VVF795" s="61"/>
      <c r="VVG795" s="61"/>
      <c r="VVH795" s="61"/>
      <c r="VVI795" s="61"/>
      <c r="VVJ795" s="61"/>
      <c r="VVK795" s="61"/>
      <c r="VVL795" s="61"/>
      <c r="VVM795" s="61"/>
      <c r="VVN795" s="61"/>
      <c r="VVO795" s="61"/>
      <c r="VVP795" s="61"/>
      <c r="VVQ795" s="61"/>
      <c r="VVR795" s="61"/>
      <c r="VVS795" s="61"/>
      <c r="VVT795" s="61"/>
      <c r="VVU795" s="61"/>
      <c r="VVV795" s="61"/>
      <c r="VVW795" s="61"/>
      <c r="VVX795" s="61"/>
      <c r="VVY795" s="61"/>
      <c r="VVZ795" s="61"/>
      <c r="VWA795" s="61"/>
      <c r="VWB795" s="61"/>
      <c r="VWC795" s="61"/>
      <c r="VWD795" s="61"/>
      <c r="VWE795" s="61"/>
      <c r="VWF795" s="61"/>
      <c r="VWG795" s="61"/>
      <c r="VWH795" s="61"/>
      <c r="VWI795" s="61"/>
      <c r="VWJ795" s="61"/>
      <c r="VWK795" s="61"/>
      <c r="VWL795" s="61"/>
      <c r="VWM795" s="61"/>
      <c r="VWN795" s="61"/>
      <c r="VWO795" s="61"/>
      <c r="VWP795" s="61"/>
      <c r="VWQ795" s="61"/>
      <c r="VWR795" s="61"/>
      <c r="VWS795" s="61"/>
      <c r="VWT795" s="61"/>
      <c r="VWU795" s="61"/>
      <c r="VWV795" s="61"/>
      <c r="VWW795" s="61"/>
      <c r="VWX795" s="61"/>
      <c r="VWY795" s="61"/>
      <c r="VWZ795" s="61"/>
      <c r="VXA795" s="61"/>
      <c r="VXB795" s="61"/>
      <c r="VXC795" s="61"/>
      <c r="VXD795" s="61"/>
      <c r="VXE795" s="61"/>
      <c r="VXF795" s="61"/>
      <c r="VXG795" s="61"/>
      <c r="VXH795" s="61"/>
      <c r="VXI795" s="61"/>
      <c r="VXJ795" s="61"/>
      <c r="VXK795" s="61"/>
      <c r="VXL795" s="61"/>
      <c r="VXM795" s="61"/>
      <c r="VXN795" s="61"/>
      <c r="VXO795" s="61"/>
      <c r="VXP795" s="61"/>
      <c r="VXQ795" s="61"/>
      <c r="VXR795" s="61"/>
      <c r="VXS795" s="61"/>
      <c r="VXT795" s="61"/>
      <c r="VXU795" s="61"/>
      <c r="VXV795" s="61"/>
      <c r="VXW795" s="61"/>
      <c r="VXX795" s="61"/>
      <c r="VXY795" s="61"/>
      <c r="VXZ795" s="61"/>
      <c r="VYA795" s="61"/>
      <c r="VYB795" s="61"/>
      <c r="VYC795" s="61"/>
      <c r="VYD795" s="61"/>
      <c r="VYE795" s="61"/>
      <c r="VYF795" s="61"/>
      <c r="VYG795" s="61"/>
      <c r="VYH795" s="61"/>
      <c r="VYI795" s="61"/>
      <c r="VYJ795" s="61"/>
      <c r="VYK795" s="61"/>
      <c r="VYL795" s="61"/>
      <c r="VYM795" s="61"/>
      <c r="VYN795" s="61"/>
      <c r="VYO795" s="61"/>
      <c r="VYP795" s="61"/>
      <c r="VYQ795" s="61"/>
      <c r="VYR795" s="61"/>
      <c r="VYS795" s="61"/>
      <c r="VYT795" s="61"/>
      <c r="VYU795" s="61"/>
      <c r="VYV795" s="61"/>
      <c r="VYW795" s="61"/>
      <c r="VYX795" s="61"/>
      <c r="VYY795" s="61"/>
      <c r="VYZ795" s="61"/>
      <c r="VZA795" s="61"/>
      <c r="VZB795" s="61"/>
      <c r="VZC795" s="61"/>
      <c r="VZD795" s="61"/>
      <c r="VZE795" s="61"/>
      <c r="VZF795" s="61"/>
      <c r="VZG795" s="61"/>
      <c r="VZH795" s="61"/>
      <c r="VZI795" s="61"/>
      <c r="VZJ795" s="61"/>
      <c r="VZK795" s="61"/>
      <c r="VZL795" s="61"/>
      <c r="VZM795" s="61"/>
      <c r="VZN795" s="61"/>
      <c r="VZO795" s="61"/>
      <c r="VZP795" s="61"/>
      <c r="VZQ795" s="61"/>
      <c r="VZR795" s="61"/>
      <c r="VZS795" s="61"/>
      <c r="VZT795" s="61"/>
      <c r="VZU795" s="61"/>
      <c r="VZV795" s="61"/>
      <c r="VZW795" s="61"/>
      <c r="VZX795" s="61"/>
      <c r="VZY795" s="61"/>
      <c r="VZZ795" s="61"/>
      <c r="WAA795" s="61"/>
      <c r="WAB795" s="61"/>
      <c r="WAC795" s="61"/>
      <c r="WAD795" s="61"/>
      <c r="WAE795" s="61"/>
      <c r="WAF795" s="61"/>
      <c r="WAG795" s="61"/>
      <c r="WAH795" s="61"/>
      <c r="WAI795" s="61"/>
      <c r="WAJ795" s="61"/>
      <c r="WAK795" s="61"/>
      <c r="WAL795" s="61"/>
      <c r="WAM795" s="61"/>
      <c r="WAN795" s="61"/>
      <c r="WAO795" s="61"/>
      <c r="WAP795" s="61"/>
      <c r="WAQ795" s="61"/>
      <c r="WAR795" s="61"/>
      <c r="WAS795" s="61"/>
      <c r="WAT795" s="61"/>
      <c r="WAU795" s="61"/>
      <c r="WAV795" s="61"/>
      <c r="WAW795" s="61"/>
      <c r="WAX795" s="61"/>
      <c r="WAY795" s="61"/>
      <c r="WAZ795" s="61"/>
      <c r="WBA795" s="61"/>
      <c r="WBB795" s="61"/>
      <c r="WBC795" s="61"/>
      <c r="WBD795" s="61"/>
      <c r="WBE795" s="61"/>
      <c r="WBF795" s="61"/>
      <c r="WBG795" s="61"/>
      <c r="WBH795" s="61"/>
      <c r="WBI795" s="61"/>
      <c r="WBJ795" s="61"/>
      <c r="WBK795" s="61"/>
      <c r="WBL795" s="61"/>
      <c r="WBM795" s="61"/>
      <c r="WBN795" s="61"/>
      <c r="WBO795" s="61"/>
      <c r="WBP795" s="61"/>
      <c r="WBQ795" s="61"/>
      <c r="WBR795" s="61"/>
      <c r="WBS795" s="61"/>
      <c r="WBT795" s="61"/>
      <c r="WBU795" s="61"/>
      <c r="WBV795" s="61"/>
      <c r="WBW795" s="61"/>
      <c r="WBX795" s="61"/>
      <c r="WBY795" s="61"/>
      <c r="WBZ795" s="61"/>
      <c r="WCA795" s="61"/>
      <c r="WCB795" s="61"/>
      <c r="WCC795" s="61"/>
      <c r="WCD795" s="61"/>
      <c r="WCE795" s="61"/>
      <c r="WCF795" s="61"/>
      <c r="WCG795" s="61"/>
      <c r="WCH795" s="61"/>
      <c r="WCI795" s="61"/>
      <c r="WCJ795" s="61"/>
      <c r="WCK795" s="61"/>
      <c r="WCL795" s="61"/>
      <c r="WCM795" s="61"/>
      <c r="WCN795" s="61"/>
      <c r="WCO795" s="61"/>
      <c r="WCP795" s="61"/>
      <c r="WCQ795" s="61"/>
      <c r="WCR795" s="61"/>
      <c r="WCS795" s="61"/>
      <c r="WCT795" s="61"/>
      <c r="WCU795" s="61"/>
      <c r="WCV795" s="61"/>
      <c r="WCW795" s="61"/>
      <c r="WCX795" s="61"/>
      <c r="WCY795" s="61"/>
      <c r="WCZ795" s="61"/>
      <c r="WDA795" s="61"/>
      <c r="WDB795" s="61"/>
      <c r="WDC795" s="61"/>
      <c r="WDD795" s="61"/>
      <c r="WDE795" s="61"/>
      <c r="WDF795" s="61"/>
      <c r="WDG795" s="61"/>
      <c r="WDH795" s="61"/>
      <c r="WDI795" s="61"/>
      <c r="WDJ795" s="61"/>
      <c r="WDK795" s="61"/>
      <c r="WDL795" s="61"/>
      <c r="WDM795" s="61"/>
      <c r="WDN795" s="61"/>
      <c r="WDO795" s="61"/>
      <c r="WDP795" s="61"/>
      <c r="WDQ795" s="61"/>
      <c r="WDR795" s="61"/>
      <c r="WDS795" s="61"/>
      <c r="WDT795" s="61"/>
      <c r="WDU795" s="61"/>
      <c r="WDV795" s="61"/>
      <c r="WDW795" s="61"/>
      <c r="WDX795" s="61"/>
      <c r="WDY795" s="61"/>
      <c r="WDZ795" s="61"/>
      <c r="WEA795" s="61"/>
      <c r="WEB795" s="61"/>
      <c r="WEC795" s="61"/>
      <c r="WED795" s="61"/>
      <c r="WEE795" s="61"/>
      <c r="WEF795" s="61"/>
      <c r="WEG795" s="61"/>
      <c r="WEH795" s="61"/>
      <c r="WEI795" s="61"/>
      <c r="WEJ795" s="61"/>
      <c r="WEK795" s="61"/>
      <c r="WEL795" s="61"/>
      <c r="WEM795" s="61"/>
      <c r="WEN795" s="61"/>
      <c r="WEO795" s="61"/>
      <c r="WEP795" s="61"/>
      <c r="WEQ795" s="61"/>
      <c r="WER795" s="61"/>
      <c r="WES795" s="61"/>
      <c r="WET795" s="61"/>
      <c r="WEU795" s="61"/>
      <c r="WEV795" s="61"/>
      <c r="WEW795" s="61"/>
      <c r="WEX795" s="61"/>
      <c r="WEY795" s="61"/>
      <c r="WEZ795" s="61"/>
      <c r="WFA795" s="61"/>
      <c r="WFB795" s="61"/>
      <c r="WFC795" s="61"/>
      <c r="WFD795" s="61"/>
      <c r="WFE795" s="61"/>
      <c r="WFF795" s="61"/>
      <c r="WFG795" s="61"/>
      <c r="WFH795" s="61"/>
      <c r="WFI795" s="61"/>
      <c r="WFJ795" s="61"/>
      <c r="WFK795" s="61"/>
      <c r="WFL795" s="61"/>
      <c r="WFM795" s="61"/>
      <c r="WFN795" s="61"/>
      <c r="WFO795" s="61"/>
      <c r="WFP795" s="61"/>
      <c r="WFQ795" s="61"/>
      <c r="WFR795" s="61"/>
      <c r="WFS795" s="61"/>
      <c r="WFT795" s="61"/>
      <c r="WFU795" s="61"/>
      <c r="WFV795" s="61"/>
      <c r="WFW795" s="61"/>
      <c r="WFX795" s="61"/>
      <c r="WFY795" s="61"/>
      <c r="WFZ795" s="61"/>
      <c r="WGA795" s="61"/>
      <c r="WGB795" s="61"/>
      <c r="WGC795" s="61"/>
      <c r="WGD795" s="61"/>
      <c r="WGE795" s="61"/>
      <c r="WGF795" s="61"/>
      <c r="WGG795" s="61"/>
      <c r="WGH795" s="61"/>
      <c r="WGI795" s="61"/>
      <c r="WGJ795" s="61"/>
      <c r="WGK795" s="61"/>
      <c r="WGL795" s="61"/>
      <c r="WGM795" s="61"/>
      <c r="WGN795" s="61"/>
      <c r="WGO795" s="61"/>
      <c r="WGP795" s="61"/>
      <c r="WGQ795" s="61"/>
      <c r="WGR795" s="61"/>
      <c r="WGS795" s="61"/>
      <c r="WGT795" s="61"/>
      <c r="WGU795" s="61"/>
      <c r="WGV795" s="61"/>
      <c r="WGW795" s="61"/>
      <c r="WGX795" s="61"/>
      <c r="WGY795" s="61"/>
      <c r="WGZ795" s="61"/>
      <c r="WHA795" s="61"/>
      <c r="WHB795" s="61"/>
      <c r="WHC795" s="61"/>
      <c r="WHD795" s="61"/>
      <c r="WHE795" s="61"/>
      <c r="WHF795" s="61"/>
      <c r="WHG795" s="61"/>
      <c r="WHH795" s="61"/>
      <c r="WHI795" s="61"/>
      <c r="WHJ795" s="61"/>
      <c r="WHK795" s="61"/>
      <c r="WHL795" s="61"/>
      <c r="WHM795" s="61"/>
      <c r="WHN795" s="61"/>
      <c r="WHO795" s="61"/>
      <c r="WHP795" s="61"/>
      <c r="WHQ795" s="61"/>
      <c r="WHR795" s="61"/>
      <c r="WHS795" s="61"/>
      <c r="WHT795" s="61"/>
      <c r="WHU795" s="61"/>
      <c r="WHV795" s="61"/>
      <c r="WHW795" s="61"/>
      <c r="WHX795" s="61"/>
      <c r="WHY795" s="61"/>
      <c r="WHZ795" s="61"/>
      <c r="WIA795" s="61"/>
      <c r="WIB795" s="61"/>
      <c r="WIC795" s="61"/>
      <c r="WID795" s="61"/>
      <c r="WIE795" s="61"/>
      <c r="WIF795" s="61"/>
      <c r="WIG795" s="61"/>
      <c r="WIH795" s="61"/>
      <c r="WII795" s="61"/>
      <c r="WIJ795" s="61"/>
      <c r="WIK795" s="61"/>
      <c r="WIL795" s="61"/>
      <c r="WIM795" s="61"/>
      <c r="WIN795" s="61"/>
      <c r="WIO795" s="61"/>
      <c r="WIP795" s="61"/>
      <c r="WIQ795" s="61"/>
      <c r="WIR795" s="61"/>
      <c r="WIS795" s="61"/>
      <c r="WIT795" s="61"/>
      <c r="WIU795" s="61"/>
      <c r="WIV795" s="61"/>
      <c r="WIW795" s="61"/>
      <c r="WIX795" s="61"/>
      <c r="WIY795" s="61"/>
      <c r="WIZ795" s="61"/>
      <c r="WJA795" s="61"/>
      <c r="WJB795" s="61"/>
      <c r="WJC795" s="61"/>
      <c r="WJD795" s="61"/>
      <c r="WJE795" s="61"/>
      <c r="WJF795" s="61"/>
      <c r="WJG795" s="61"/>
      <c r="WJH795" s="61"/>
      <c r="WJI795" s="61"/>
      <c r="WJJ795" s="61"/>
      <c r="WJK795" s="61"/>
      <c r="WJL795" s="61"/>
      <c r="WJM795" s="61"/>
      <c r="WJN795" s="61"/>
      <c r="WJO795" s="61"/>
      <c r="WJP795" s="61"/>
      <c r="WJQ795" s="61"/>
      <c r="WJR795" s="61"/>
      <c r="WJS795" s="61"/>
      <c r="WJT795" s="61"/>
      <c r="WJU795" s="61"/>
      <c r="WJV795" s="61"/>
      <c r="WJW795" s="61"/>
      <c r="WJX795" s="61"/>
      <c r="WJY795" s="61"/>
      <c r="WJZ795" s="61"/>
      <c r="WKA795" s="61"/>
      <c r="WKB795" s="61"/>
      <c r="WKC795" s="61"/>
      <c r="WKD795" s="61"/>
      <c r="WKE795" s="61"/>
      <c r="WKF795" s="61"/>
      <c r="WKG795" s="61"/>
      <c r="WKH795" s="61"/>
      <c r="WKI795" s="61"/>
      <c r="WKJ795" s="61"/>
      <c r="WKK795" s="61"/>
      <c r="WKL795" s="61"/>
      <c r="WKM795" s="61"/>
      <c r="WKN795" s="61"/>
      <c r="WKO795" s="61"/>
      <c r="WKP795" s="61"/>
      <c r="WKQ795" s="61"/>
      <c r="WKR795" s="61"/>
      <c r="WKS795" s="61"/>
      <c r="WKT795" s="61"/>
      <c r="WKU795" s="61"/>
      <c r="WKV795" s="61"/>
      <c r="WKW795" s="61"/>
      <c r="WKX795" s="61"/>
      <c r="WKY795" s="61"/>
      <c r="WKZ795" s="61"/>
      <c r="WLA795" s="61"/>
      <c r="WLB795" s="61"/>
      <c r="WLC795" s="61"/>
      <c r="WLD795" s="61"/>
      <c r="WLE795" s="61"/>
      <c r="WLF795" s="61"/>
      <c r="WLG795" s="61"/>
      <c r="WLH795" s="61"/>
      <c r="WLI795" s="61"/>
      <c r="WLJ795" s="61"/>
      <c r="WLK795" s="61"/>
      <c r="WLL795" s="61"/>
      <c r="WLM795" s="61"/>
      <c r="WLN795" s="61"/>
      <c r="WLO795" s="61"/>
      <c r="WLP795" s="61"/>
      <c r="WLQ795" s="61"/>
      <c r="WLR795" s="61"/>
      <c r="WLS795" s="61"/>
      <c r="WLT795" s="61"/>
      <c r="WLU795" s="61"/>
      <c r="WLV795" s="61"/>
      <c r="WLW795" s="61"/>
      <c r="WLX795" s="61"/>
      <c r="WLY795" s="61"/>
      <c r="WLZ795" s="61"/>
      <c r="WMA795" s="61"/>
      <c r="WMB795" s="61"/>
      <c r="WMC795" s="61"/>
      <c r="WMD795" s="61"/>
      <c r="WME795" s="61"/>
      <c r="WMF795" s="61"/>
      <c r="WMG795" s="61"/>
      <c r="WMH795" s="61"/>
      <c r="WMI795" s="61"/>
      <c r="WMJ795" s="61"/>
      <c r="WMK795" s="61"/>
      <c r="WML795" s="61"/>
      <c r="WMM795" s="61"/>
      <c r="WMN795" s="61"/>
      <c r="WMO795" s="61"/>
      <c r="WMP795" s="61"/>
      <c r="WMQ795" s="61"/>
      <c r="WMR795" s="61"/>
      <c r="WMS795" s="61"/>
      <c r="WMT795" s="61"/>
      <c r="WMU795" s="61"/>
      <c r="WMV795" s="61"/>
      <c r="WMW795" s="61"/>
      <c r="WMX795" s="61"/>
      <c r="WMY795" s="61"/>
      <c r="WMZ795" s="61"/>
      <c r="WNA795" s="61"/>
      <c r="WNB795" s="61"/>
      <c r="WNC795" s="61"/>
      <c r="WND795" s="61"/>
      <c r="WNE795" s="61"/>
      <c r="WNF795" s="61"/>
      <c r="WNG795" s="61"/>
      <c r="WNH795" s="61"/>
      <c r="WNI795" s="61"/>
      <c r="WNJ795" s="61"/>
      <c r="WNK795" s="61"/>
      <c r="WNL795" s="61"/>
      <c r="WNM795" s="61"/>
      <c r="WNN795" s="61"/>
      <c r="WNO795" s="61"/>
      <c r="WNP795" s="61"/>
      <c r="WNQ795" s="61"/>
      <c r="WNR795" s="61"/>
      <c r="WNS795" s="61"/>
      <c r="WNT795" s="61"/>
      <c r="WNU795" s="61"/>
      <c r="WNV795" s="61"/>
      <c r="WNW795" s="61"/>
      <c r="WNX795" s="61"/>
      <c r="WNY795" s="61"/>
      <c r="WNZ795" s="61"/>
      <c r="WOA795" s="61"/>
      <c r="WOB795" s="61"/>
      <c r="WOC795" s="61"/>
      <c r="WOD795" s="61"/>
      <c r="WOE795" s="61"/>
      <c r="WOF795" s="61"/>
      <c r="WOG795" s="61"/>
      <c r="WOH795" s="61"/>
      <c r="WOI795" s="61"/>
      <c r="WOJ795" s="61"/>
      <c r="WOK795" s="61"/>
      <c r="WOL795" s="61"/>
      <c r="WOM795" s="61"/>
      <c r="WON795" s="61"/>
      <c r="WOO795" s="61"/>
      <c r="WOP795" s="61"/>
      <c r="WOQ795" s="61"/>
      <c r="WOR795" s="61"/>
      <c r="WOS795" s="61"/>
      <c r="WOT795" s="61"/>
      <c r="WOU795" s="61"/>
      <c r="WOV795" s="61"/>
      <c r="WOW795" s="61"/>
      <c r="WOX795" s="61"/>
      <c r="WOY795" s="61"/>
      <c r="WOZ795" s="61"/>
      <c r="WPA795" s="61"/>
      <c r="WPB795" s="61"/>
      <c r="WPC795" s="61"/>
      <c r="WPD795" s="61"/>
      <c r="WPE795" s="61"/>
      <c r="WPF795" s="61"/>
      <c r="WPG795" s="61"/>
      <c r="WPH795" s="61"/>
      <c r="WPI795" s="61"/>
      <c r="WPJ795" s="61"/>
      <c r="WPK795" s="61"/>
      <c r="WPL795" s="61"/>
      <c r="WPM795" s="61"/>
      <c r="WPN795" s="61"/>
      <c r="WPO795" s="61"/>
      <c r="WPP795" s="61"/>
      <c r="WPQ795" s="61"/>
      <c r="WPR795" s="61"/>
      <c r="WPS795" s="61"/>
      <c r="WPT795" s="61"/>
      <c r="WPU795" s="61"/>
      <c r="WPV795" s="61"/>
      <c r="WPW795" s="61"/>
      <c r="WPX795" s="61"/>
      <c r="WPY795" s="61"/>
      <c r="WPZ795" s="61"/>
      <c r="WQA795" s="61"/>
      <c r="WQB795" s="61"/>
      <c r="WQC795" s="61"/>
      <c r="WQD795" s="61"/>
      <c r="WQE795" s="61"/>
      <c r="WQF795" s="61"/>
      <c r="WQG795" s="61"/>
      <c r="WQH795" s="61"/>
      <c r="WQI795" s="61"/>
      <c r="WQJ795" s="61"/>
      <c r="WQK795" s="61"/>
      <c r="WQL795" s="61"/>
      <c r="WQM795" s="61"/>
      <c r="WQN795" s="61"/>
      <c r="WQO795" s="61"/>
      <c r="WQP795" s="61"/>
      <c r="WQQ795" s="61"/>
      <c r="WQR795" s="61"/>
      <c r="WQS795" s="61"/>
      <c r="WQT795" s="61"/>
      <c r="WQU795" s="61"/>
      <c r="WQV795" s="61"/>
      <c r="WQW795" s="61"/>
      <c r="WQX795" s="61"/>
      <c r="WQY795" s="61"/>
      <c r="WQZ795" s="61"/>
      <c r="WRA795" s="61"/>
      <c r="WRB795" s="61"/>
      <c r="WRC795" s="61"/>
      <c r="WRD795" s="61"/>
      <c r="WRE795" s="61"/>
      <c r="WRF795" s="61"/>
      <c r="WRG795" s="61"/>
      <c r="WRH795" s="61"/>
      <c r="WRI795" s="61"/>
      <c r="WRJ795" s="61"/>
      <c r="WRK795" s="61"/>
      <c r="WRL795" s="61"/>
      <c r="WRM795" s="61"/>
      <c r="WRN795" s="61"/>
      <c r="WRO795" s="61"/>
      <c r="WRP795" s="61"/>
      <c r="WRQ795" s="61"/>
      <c r="WRR795" s="61"/>
      <c r="WRS795" s="61"/>
      <c r="WRT795" s="61"/>
      <c r="WRU795" s="61"/>
      <c r="WRV795" s="61"/>
      <c r="WRW795" s="61"/>
      <c r="WRX795" s="61"/>
      <c r="WRY795" s="61"/>
      <c r="WRZ795" s="61"/>
      <c r="WSA795" s="61"/>
      <c r="WSB795" s="61"/>
      <c r="WSC795" s="61"/>
      <c r="WSD795" s="61"/>
      <c r="WSE795" s="61"/>
      <c r="WSF795" s="61"/>
      <c r="WSG795" s="61"/>
      <c r="WSH795" s="61"/>
      <c r="WSI795" s="61"/>
      <c r="WSJ795" s="61"/>
      <c r="WSK795" s="61"/>
      <c r="WSL795" s="61"/>
      <c r="WSM795" s="61"/>
      <c r="WSN795" s="61"/>
      <c r="WSO795" s="61"/>
      <c r="WSP795" s="61"/>
      <c r="WSQ795" s="61"/>
      <c r="WSR795" s="61"/>
      <c r="WSS795" s="61"/>
      <c r="WST795" s="61"/>
      <c r="WSU795" s="61"/>
      <c r="WSV795" s="61"/>
      <c r="WSW795" s="61"/>
      <c r="WSX795" s="61"/>
      <c r="WSY795" s="61"/>
      <c r="WSZ795" s="61"/>
      <c r="WTA795" s="61"/>
      <c r="WTB795" s="61"/>
      <c r="WTC795" s="61"/>
      <c r="WTD795" s="61"/>
      <c r="WTE795" s="61"/>
      <c r="WTF795" s="61"/>
      <c r="WTG795" s="61"/>
      <c r="WTH795" s="61"/>
      <c r="WTI795" s="61"/>
      <c r="WTJ795" s="61"/>
      <c r="WTK795" s="61"/>
      <c r="WTL795" s="61"/>
      <c r="WTM795" s="61"/>
      <c r="WTN795" s="61"/>
      <c r="WTO795" s="61"/>
      <c r="WTP795" s="61"/>
      <c r="WTQ795" s="61"/>
      <c r="WTR795" s="61"/>
      <c r="WTS795" s="61"/>
      <c r="WTT795" s="61"/>
      <c r="WTU795" s="61"/>
      <c r="WTV795" s="61"/>
      <c r="WTW795" s="61"/>
      <c r="WTX795" s="61"/>
      <c r="WTY795" s="61"/>
      <c r="WTZ795" s="61"/>
      <c r="WUA795" s="61"/>
      <c r="WUB795" s="61"/>
      <c r="WUC795" s="61"/>
      <c r="WUD795" s="61"/>
      <c r="WUE795" s="61"/>
      <c r="WUF795" s="61"/>
      <c r="WUG795" s="61"/>
      <c r="WUH795" s="61"/>
      <c r="WUI795" s="61"/>
      <c r="WUJ795" s="61"/>
      <c r="WUK795" s="61"/>
      <c r="WUL795" s="61"/>
      <c r="WUM795" s="61"/>
      <c r="WUN795" s="61"/>
      <c r="WUO795" s="61"/>
      <c r="WUP795" s="61"/>
      <c r="WUQ795" s="61"/>
      <c r="WUR795" s="61"/>
      <c r="WUS795" s="61"/>
      <c r="WUT795" s="61"/>
      <c r="WUU795" s="61"/>
      <c r="WUV795" s="61"/>
      <c r="WUW795" s="61"/>
      <c r="WUX795" s="61"/>
      <c r="WUY795" s="61"/>
      <c r="WUZ795" s="61"/>
      <c r="WVA795" s="61"/>
      <c r="WVB795" s="61"/>
      <c r="WVC795" s="61"/>
      <c r="WVD795" s="61"/>
      <c r="WVE795" s="61"/>
      <c r="WVF795" s="61"/>
      <c r="WVG795" s="61"/>
      <c r="WVH795" s="61"/>
      <c r="WVI795" s="61"/>
      <c r="WVJ795" s="61"/>
      <c r="WVK795" s="61"/>
      <c r="WVL795" s="61"/>
      <c r="WVM795" s="61"/>
      <c r="WVN795" s="61"/>
      <c r="WVO795" s="61"/>
      <c r="WVP795" s="61"/>
      <c r="WVQ795" s="61"/>
      <c r="WVR795" s="61"/>
      <c r="WVS795" s="61"/>
      <c r="WVT795" s="61"/>
      <c r="WVU795" s="61"/>
      <c r="WVV795" s="61"/>
      <c r="WVW795" s="61"/>
      <c r="WVX795" s="61"/>
      <c r="WVY795" s="61"/>
      <c r="WVZ795" s="61"/>
      <c r="WWA795" s="61"/>
      <c r="WWB795" s="61"/>
      <c r="WWC795" s="61"/>
      <c r="WWD795" s="61"/>
      <c r="WWE795" s="61"/>
      <c r="WWF795" s="61"/>
      <c r="WWG795" s="61"/>
      <c r="WWH795" s="61"/>
      <c r="WWI795" s="61"/>
      <c r="WWJ795" s="61"/>
      <c r="WWK795" s="61"/>
      <c r="WWL795" s="61"/>
      <c r="WWM795" s="61"/>
      <c r="WWN795" s="61"/>
      <c r="WWO795" s="61"/>
      <c r="WWP795" s="61"/>
      <c r="WWQ795" s="61"/>
      <c r="WWR795" s="61"/>
      <c r="WWS795" s="61"/>
      <c r="WWT795" s="61"/>
      <c r="WWU795" s="61"/>
      <c r="WWV795" s="61"/>
      <c r="WWW795" s="61"/>
      <c r="WWX795" s="61"/>
      <c r="WWY795" s="61"/>
      <c r="WWZ795" s="61"/>
      <c r="WXA795" s="61"/>
      <c r="WXB795" s="61"/>
      <c r="WXC795" s="61"/>
      <c r="WXD795" s="61"/>
      <c r="WXE795" s="61"/>
      <c r="WXF795" s="61"/>
      <c r="WXG795" s="61"/>
      <c r="WXH795" s="61"/>
      <c r="WXI795" s="61"/>
      <c r="WXJ795" s="61"/>
      <c r="WXK795" s="61"/>
      <c r="WXL795" s="61"/>
      <c r="WXM795" s="61"/>
      <c r="WXN795" s="61"/>
      <c r="WXO795" s="61"/>
      <c r="WXP795" s="61"/>
      <c r="WXQ795" s="61"/>
      <c r="WXR795" s="61"/>
      <c r="WXS795" s="61"/>
      <c r="WXT795" s="61"/>
      <c r="WXU795" s="61"/>
      <c r="WXV795" s="61"/>
      <c r="WXW795" s="61"/>
      <c r="WXX795" s="61"/>
      <c r="WXY795" s="61"/>
      <c r="WXZ795" s="61"/>
      <c r="WYA795" s="61"/>
      <c r="WYB795" s="61"/>
      <c r="WYC795" s="61"/>
      <c r="WYD795" s="61"/>
      <c r="WYE795" s="61"/>
      <c r="WYF795" s="61"/>
      <c r="WYG795" s="61"/>
      <c r="WYH795" s="61"/>
      <c r="WYI795" s="61"/>
      <c r="WYJ795" s="61"/>
      <c r="WYK795" s="61"/>
      <c r="WYL795" s="61"/>
      <c r="WYM795" s="61"/>
      <c r="WYN795" s="61"/>
      <c r="WYO795" s="61"/>
      <c r="WYP795" s="61"/>
      <c r="WYQ795" s="61"/>
      <c r="WYR795" s="61"/>
      <c r="WYS795" s="61"/>
      <c r="WYT795" s="61"/>
      <c r="WYU795" s="61"/>
      <c r="WYV795" s="61"/>
      <c r="WYW795" s="61"/>
      <c r="WYX795" s="61"/>
      <c r="WYY795" s="61"/>
      <c r="WYZ795" s="61"/>
      <c r="WZA795" s="61"/>
      <c r="WZB795" s="61"/>
      <c r="WZC795" s="61"/>
      <c r="WZD795" s="61"/>
      <c r="WZE795" s="61"/>
      <c r="WZF795" s="61"/>
      <c r="WZG795" s="61"/>
      <c r="WZH795" s="61"/>
      <c r="WZI795" s="61"/>
      <c r="WZJ795" s="61"/>
      <c r="WZK795" s="61"/>
      <c r="WZL795" s="61"/>
      <c r="WZM795" s="61"/>
      <c r="WZN795" s="61"/>
      <c r="WZO795" s="61"/>
      <c r="WZP795" s="61"/>
      <c r="WZQ795" s="61"/>
      <c r="WZR795" s="61"/>
      <c r="WZS795" s="61"/>
      <c r="WZT795" s="61"/>
      <c r="WZU795" s="61"/>
      <c r="WZV795" s="61"/>
      <c r="WZW795" s="61"/>
      <c r="WZX795" s="61"/>
      <c r="WZY795" s="61"/>
      <c r="WZZ795" s="61"/>
      <c r="XAA795" s="61"/>
      <c r="XAB795" s="61"/>
      <c r="XAC795" s="61"/>
      <c r="XAD795" s="61"/>
      <c r="XAE795" s="61"/>
      <c r="XAF795" s="61"/>
      <c r="XAG795" s="61"/>
      <c r="XAH795" s="61"/>
      <c r="XAI795" s="61"/>
      <c r="XAJ795" s="61"/>
      <c r="XAK795" s="61"/>
      <c r="XAL795" s="61"/>
      <c r="XAM795" s="61"/>
      <c r="XAN795" s="61"/>
      <c r="XAO795" s="61"/>
      <c r="XAP795" s="61"/>
      <c r="XAQ795" s="61"/>
      <c r="XAR795" s="61"/>
      <c r="XAS795" s="61"/>
      <c r="XAT795" s="61"/>
      <c r="XAU795" s="61"/>
      <c r="XAV795" s="61"/>
      <c r="XAW795" s="61"/>
      <c r="XAX795" s="61"/>
      <c r="XAY795" s="61"/>
      <c r="XAZ795" s="61"/>
      <c r="XBA795" s="61"/>
      <c r="XBB795" s="61"/>
      <c r="XBC795" s="61"/>
      <c r="XBD795" s="61"/>
      <c r="XBE795" s="61"/>
      <c r="XBF795" s="61"/>
      <c r="XBG795" s="61"/>
      <c r="XBH795" s="61"/>
      <c r="XBI795" s="61"/>
      <c r="XBJ795" s="61"/>
      <c r="XBK795" s="61"/>
      <c r="XBL795" s="61"/>
      <c r="XBM795" s="61"/>
      <c r="XBN795" s="61"/>
      <c r="XBO795" s="61"/>
      <c r="XBP795" s="61"/>
      <c r="XBQ795" s="61"/>
      <c r="XBR795" s="61"/>
      <c r="XBS795" s="61"/>
      <c r="XBT795" s="61"/>
      <c r="XBU795" s="61"/>
      <c r="XBV795" s="61"/>
      <c r="XBW795" s="61"/>
      <c r="XBX795" s="61"/>
      <c r="XBY795" s="61"/>
      <c r="XBZ795" s="61"/>
      <c r="XCA795" s="61"/>
      <c r="XCB795" s="61"/>
      <c r="XCC795" s="61"/>
      <c r="XCD795" s="61"/>
      <c r="XCE795" s="61"/>
      <c r="XCF795" s="61"/>
      <c r="XCG795" s="61"/>
      <c r="XCH795" s="61"/>
      <c r="XCI795" s="61"/>
      <c r="XCJ795" s="61"/>
      <c r="XCK795" s="61"/>
      <c r="XCL795" s="61"/>
      <c r="XCM795" s="61"/>
      <c r="XCN795" s="61"/>
      <c r="XCO795" s="61"/>
    </row>
    <row r="796" spans="1:16317" s="17" customFormat="1" ht="94.5" customHeight="1">
      <c r="A796" s="501"/>
      <c r="B796" s="280" t="s">
        <v>4348</v>
      </c>
      <c r="C796" s="215" t="s">
        <v>4349</v>
      </c>
      <c r="D796" s="211" t="s">
        <v>4350</v>
      </c>
      <c r="E796" s="211" t="s">
        <v>4187</v>
      </c>
      <c r="F796" s="211" t="s">
        <v>4351</v>
      </c>
      <c r="G796" s="212" t="s">
        <v>4352</v>
      </c>
      <c r="H796" s="198" t="s">
        <v>3</v>
      </c>
      <c r="I796" s="281"/>
      <c r="J796" s="281"/>
      <c r="K796" s="278"/>
      <c r="L796" s="90"/>
      <c r="M796" s="217"/>
      <c r="N796" s="218"/>
      <c r="O796" s="217"/>
      <c r="P796" s="201" t="s">
        <v>907</v>
      </c>
      <c r="Q796" s="90" t="s">
        <v>356</v>
      </c>
      <c r="R796" s="105" t="s">
        <v>905</v>
      </c>
      <c r="S796" s="218"/>
      <c r="T796" s="217"/>
      <c r="U796" s="201" t="s">
        <v>908</v>
      </c>
      <c r="V796" s="90" t="s">
        <v>356</v>
      </c>
      <c r="W796" s="383" t="s">
        <v>905</v>
      </c>
      <c r="X796" s="283" t="s">
        <v>4353</v>
      </c>
      <c r="Y796" s="282"/>
      <c r="Z796" s="201" t="s">
        <v>3956</v>
      </c>
      <c r="AA796" s="90" t="s">
        <v>356</v>
      </c>
      <c r="AB796" s="282" t="s">
        <v>439</v>
      </c>
      <c r="AC796" s="283"/>
      <c r="AD796" s="282"/>
    </row>
    <row r="797" spans="1:16317" s="17" customFormat="1" ht="118.9">
      <c r="A797" s="501"/>
      <c r="B797" s="280" t="s">
        <v>4348</v>
      </c>
      <c r="C797" s="215" t="s">
        <v>4354</v>
      </c>
      <c r="D797" s="211" t="s">
        <v>4355</v>
      </c>
      <c r="E797" s="211" t="s">
        <v>4187</v>
      </c>
      <c r="F797" s="211" t="s">
        <v>4356</v>
      </c>
      <c r="G797" s="212" t="s">
        <v>4357</v>
      </c>
      <c r="H797" s="198" t="s">
        <v>5</v>
      </c>
      <c r="I797" s="281"/>
      <c r="J797" s="281"/>
      <c r="K797" s="278"/>
      <c r="L797" s="90"/>
      <c r="M797" s="217"/>
      <c r="N797" s="218"/>
      <c r="O797" s="217"/>
      <c r="P797" s="201" t="s">
        <v>907</v>
      </c>
      <c r="Q797" s="90" t="s">
        <v>356</v>
      </c>
      <c r="R797" s="105" t="s">
        <v>905</v>
      </c>
      <c r="S797" s="218"/>
      <c r="T797" s="217"/>
      <c r="U797" s="201" t="s">
        <v>908</v>
      </c>
      <c r="V797" s="90" t="s">
        <v>356</v>
      </c>
      <c r="W797" s="383" t="s">
        <v>905</v>
      </c>
      <c r="X797" s="283" t="s">
        <v>4358</v>
      </c>
      <c r="Y797" s="282"/>
      <c r="Z797" s="201"/>
      <c r="AA797" s="90"/>
      <c r="AB797" s="383"/>
      <c r="AC797" s="283"/>
      <c r="AD797" s="282"/>
    </row>
    <row r="798" spans="1:16317" s="17" customFormat="1" ht="105.6">
      <c r="A798" s="501"/>
      <c r="B798" s="280" t="s">
        <v>4348</v>
      </c>
      <c r="C798" s="215" t="s">
        <v>4359</v>
      </c>
      <c r="D798" s="211" t="s">
        <v>4360</v>
      </c>
      <c r="E798" s="211" t="s">
        <v>4187</v>
      </c>
      <c r="F798" s="211" t="s">
        <v>4361</v>
      </c>
      <c r="G798" s="212" t="s">
        <v>4362</v>
      </c>
      <c r="H798" s="198" t="s">
        <v>5</v>
      </c>
      <c r="I798" s="281"/>
      <c r="J798" s="281"/>
      <c r="K798" s="278"/>
      <c r="L798" s="90"/>
      <c r="M798" s="217"/>
      <c r="N798" s="218"/>
      <c r="O798" s="217"/>
      <c r="P798" s="201" t="s">
        <v>907</v>
      </c>
      <c r="Q798" s="90" t="s">
        <v>356</v>
      </c>
      <c r="R798" s="105" t="s">
        <v>905</v>
      </c>
      <c r="S798" s="218"/>
      <c r="T798" s="217"/>
      <c r="U798" s="201" t="s">
        <v>908</v>
      </c>
      <c r="V798" s="90" t="s">
        <v>356</v>
      </c>
      <c r="W798" s="383" t="s">
        <v>905</v>
      </c>
      <c r="X798" s="283"/>
      <c r="Y798" s="282"/>
      <c r="Z798" s="201" t="s">
        <v>3956</v>
      </c>
      <c r="AA798" s="90" t="s">
        <v>356</v>
      </c>
      <c r="AB798" s="282" t="s">
        <v>439</v>
      </c>
      <c r="AC798" s="283"/>
      <c r="AD798" s="282"/>
    </row>
    <row r="799" spans="1:16317" s="17" customFormat="1" ht="118.9">
      <c r="A799" s="501"/>
      <c r="B799" s="280" t="s">
        <v>4348</v>
      </c>
      <c r="C799" s="215" t="s">
        <v>4363</v>
      </c>
      <c r="D799" s="211" t="s">
        <v>4364</v>
      </c>
      <c r="E799" s="211" t="s">
        <v>4153</v>
      </c>
      <c r="F799" s="211" t="s">
        <v>4365</v>
      </c>
      <c r="G799" s="212" t="s">
        <v>4366</v>
      </c>
      <c r="H799" s="198" t="s">
        <v>5</v>
      </c>
      <c r="I799" s="281"/>
      <c r="J799" s="281"/>
      <c r="K799" s="278"/>
      <c r="L799" s="90"/>
      <c r="M799" s="217"/>
      <c r="N799" s="218"/>
      <c r="O799" s="217"/>
      <c r="P799" s="201" t="s">
        <v>907</v>
      </c>
      <c r="Q799" s="90" t="s">
        <v>357</v>
      </c>
      <c r="R799" s="105" t="s">
        <v>905</v>
      </c>
      <c r="S799" s="218" t="s">
        <v>4367</v>
      </c>
      <c r="T799" s="217"/>
      <c r="U799" s="201" t="s">
        <v>908</v>
      </c>
      <c r="V799" s="90" t="s">
        <v>357</v>
      </c>
      <c r="W799" s="383" t="s">
        <v>905</v>
      </c>
      <c r="X799" s="283" t="s">
        <v>4368</v>
      </c>
      <c r="Y799" s="282"/>
      <c r="Z799" s="201" t="s">
        <v>3956</v>
      </c>
      <c r="AA799" s="90" t="s">
        <v>357</v>
      </c>
      <c r="AB799" s="282" t="s">
        <v>439</v>
      </c>
      <c r="AC799" s="283" t="s">
        <v>4369</v>
      </c>
      <c r="AD799" s="282"/>
    </row>
    <row r="800" spans="1:16317" s="17" customFormat="1" ht="118.9">
      <c r="A800" s="501"/>
      <c r="B800" s="280" t="s">
        <v>4348</v>
      </c>
      <c r="C800" s="215" t="s">
        <v>4370</v>
      </c>
      <c r="D800" s="211" t="s">
        <v>4371</v>
      </c>
      <c r="E800" s="211" t="s">
        <v>4187</v>
      </c>
      <c r="F800" s="211" t="s">
        <v>4372</v>
      </c>
      <c r="G800" s="212" t="s">
        <v>4373</v>
      </c>
      <c r="H800" s="198" t="s">
        <v>5</v>
      </c>
      <c r="I800" s="281"/>
      <c r="J800" s="281"/>
      <c r="K800" s="278"/>
      <c r="L800" s="90"/>
      <c r="M800" s="217"/>
      <c r="N800" s="218"/>
      <c r="O800" s="217"/>
      <c r="P800" s="201" t="s">
        <v>907</v>
      </c>
      <c r="Q800" s="90" t="s">
        <v>357</v>
      </c>
      <c r="R800" s="105" t="s">
        <v>905</v>
      </c>
      <c r="S800" s="218" t="s">
        <v>4367</v>
      </c>
      <c r="T800" s="217"/>
      <c r="U800" s="201" t="s">
        <v>908</v>
      </c>
      <c r="V800" s="90" t="s">
        <v>357</v>
      </c>
      <c r="W800" s="383" t="s">
        <v>905</v>
      </c>
      <c r="X800" s="283" t="s">
        <v>4368</v>
      </c>
      <c r="Y800" s="282"/>
      <c r="Z800" s="201" t="s">
        <v>3956</v>
      </c>
      <c r="AA800" s="90" t="s">
        <v>4374</v>
      </c>
      <c r="AB800" s="282" t="s">
        <v>439</v>
      </c>
      <c r="AC800" s="283" t="s">
        <v>4369</v>
      </c>
      <c r="AD800" s="282"/>
    </row>
    <row r="801" spans="1:30" s="17" customFormat="1" ht="92.45">
      <c r="A801" s="501"/>
      <c r="B801" s="280" t="s">
        <v>4348</v>
      </c>
      <c r="C801" s="215" t="s">
        <v>4375</v>
      </c>
      <c r="D801" s="211" t="s">
        <v>4376</v>
      </c>
      <c r="E801" s="211" t="s">
        <v>4187</v>
      </c>
      <c r="F801" s="211" t="s">
        <v>4377</v>
      </c>
      <c r="G801" s="212" t="s">
        <v>4378</v>
      </c>
      <c r="H801" s="198" t="s">
        <v>4</v>
      </c>
      <c r="I801" s="281"/>
      <c r="J801" s="281"/>
      <c r="K801" s="278"/>
      <c r="L801" s="90"/>
      <c r="M801" s="217"/>
      <c r="N801" s="218"/>
      <c r="O801" s="217"/>
      <c r="P801" s="201" t="s">
        <v>907</v>
      </c>
      <c r="Q801" s="90" t="s">
        <v>356</v>
      </c>
      <c r="R801" s="105" t="s">
        <v>905</v>
      </c>
      <c r="S801" s="218"/>
      <c r="T801" s="217"/>
      <c r="U801" s="201" t="s">
        <v>908</v>
      </c>
      <c r="V801" s="90" t="s">
        <v>356</v>
      </c>
      <c r="W801" s="383" t="s">
        <v>905</v>
      </c>
      <c r="X801" s="283" t="s">
        <v>4353</v>
      </c>
      <c r="Y801" s="282"/>
      <c r="Z801" s="201"/>
      <c r="AA801" s="90" t="s">
        <v>357</v>
      </c>
      <c r="AB801" s="383" t="s">
        <v>439</v>
      </c>
      <c r="AC801" s="283" t="s">
        <v>4276</v>
      </c>
      <c r="AD801" s="282"/>
    </row>
    <row r="802" spans="1:30" s="17" customFormat="1" ht="118.9">
      <c r="A802" s="501"/>
      <c r="B802" s="280" t="s">
        <v>4348</v>
      </c>
      <c r="C802" s="215" t="s">
        <v>4379</v>
      </c>
      <c r="D802" s="211" t="s">
        <v>4380</v>
      </c>
      <c r="E802" s="211" t="s">
        <v>4187</v>
      </c>
      <c r="F802" s="211" t="s">
        <v>4381</v>
      </c>
      <c r="G802" s="212" t="s">
        <v>4382</v>
      </c>
      <c r="H802" s="198" t="s">
        <v>5</v>
      </c>
      <c r="I802" s="281"/>
      <c r="J802" s="281"/>
      <c r="K802" s="278"/>
      <c r="L802" s="90"/>
      <c r="M802" s="217"/>
      <c r="N802" s="218"/>
      <c r="O802" s="217"/>
      <c r="P802" s="201" t="s">
        <v>907</v>
      </c>
      <c r="Q802" s="90" t="s">
        <v>356</v>
      </c>
      <c r="R802" s="105" t="s">
        <v>905</v>
      </c>
      <c r="S802" s="218"/>
      <c r="T802" s="217"/>
      <c r="U802" s="201" t="s">
        <v>908</v>
      </c>
      <c r="V802" s="90" t="s">
        <v>356</v>
      </c>
      <c r="W802" s="383" t="s">
        <v>905</v>
      </c>
      <c r="X802" s="283"/>
      <c r="Y802" s="282"/>
      <c r="Z802" s="201" t="s">
        <v>3956</v>
      </c>
      <c r="AA802" s="90" t="s">
        <v>356</v>
      </c>
      <c r="AB802" s="282" t="s">
        <v>439</v>
      </c>
      <c r="AC802" s="283"/>
      <c r="AD802" s="282"/>
    </row>
    <row r="803" spans="1:30" s="17" customFormat="1" ht="105.6">
      <c r="A803" s="501"/>
      <c r="B803" s="280" t="s">
        <v>4348</v>
      </c>
      <c r="C803" s="215" t="s">
        <v>4383</v>
      </c>
      <c r="D803" s="211" t="s">
        <v>4384</v>
      </c>
      <c r="E803" s="211" t="s">
        <v>4187</v>
      </c>
      <c r="F803" s="211" t="s">
        <v>4385</v>
      </c>
      <c r="G803" s="212" t="s">
        <v>4386</v>
      </c>
      <c r="H803" s="198" t="s">
        <v>5</v>
      </c>
      <c r="I803" s="281"/>
      <c r="J803" s="281"/>
      <c r="K803" s="278"/>
      <c r="L803" s="90"/>
      <c r="M803" s="217"/>
      <c r="N803" s="218"/>
      <c r="O803" s="217"/>
      <c r="P803" s="201" t="s">
        <v>907</v>
      </c>
      <c r="Q803" s="90" t="s">
        <v>356</v>
      </c>
      <c r="R803" s="105" t="s">
        <v>905</v>
      </c>
      <c r="S803" s="218"/>
      <c r="T803" s="217"/>
      <c r="U803" s="201" t="s">
        <v>908</v>
      </c>
      <c r="V803" s="90" t="s">
        <v>356</v>
      </c>
      <c r="W803" s="383" t="s">
        <v>905</v>
      </c>
      <c r="X803" s="283"/>
      <c r="Y803" s="282"/>
      <c r="Z803" s="201" t="s">
        <v>3956</v>
      </c>
      <c r="AA803" s="90" t="s">
        <v>356</v>
      </c>
      <c r="AB803" s="282" t="s">
        <v>439</v>
      </c>
      <c r="AC803" s="283"/>
      <c r="AD803" s="282"/>
    </row>
    <row r="804" spans="1:30" s="17" customFormat="1" ht="118.9">
      <c r="A804" s="501"/>
      <c r="B804" s="280" t="s">
        <v>4348</v>
      </c>
      <c r="C804" s="215" t="s">
        <v>4387</v>
      </c>
      <c r="D804" s="211" t="s">
        <v>4388</v>
      </c>
      <c r="E804" s="211" t="s">
        <v>4187</v>
      </c>
      <c r="F804" s="211" t="s">
        <v>4389</v>
      </c>
      <c r="G804" s="212" t="s">
        <v>4390</v>
      </c>
      <c r="H804" s="198" t="s">
        <v>5</v>
      </c>
      <c r="I804" s="281"/>
      <c r="J804" s="281"/>
      <c r="K804" s="278"/>
      <c r="L804" s="90"/>
      <c r="M804" s="217"/>
      <c r="N804" s="218"/>
      <c r="O804" s="217"/>
      <c r="P804" s="201" t="s">
        <v>907</v>
      </c>
      <c r="Q804" s="90" t="s">
        <v>357</v>
      </c>
      <c r="R804" s="105" t="s">
        <v>905</v>
      </c>
      <c r="S804" s="218" t="s">
        <v>4367</v>
      </c>
      <c r="T804" s="217"/>
      <c r="U804" s="201" t="s">
        <v>908</v>
      </c>
      <c r="V804" s="90" t="s">
        <v>357</v>
      </c>
      <c r="W804" s="383" t="s">
        <v>905</v>
      </c>
      <c r="X804" s="283" t="s">
        <v>4368</v>
      </c>
      <c r="Y804" s="282"/>
      <c r="Z804" s="201" t="s">
        <v>3956</v>
      </c>
      <c r="AA804" s="90" t="s">
        <v>357</v>
      </c>
      <c r="AB804" s="282" t="s">
        <v>439</v>
      </c>
      <c r="AC804" s="283" t="s">
        <v>4369</v>
      </c>
      <c r="AD804" s="282"/>
    </row>
    <row r="805" spans="1:30" s="17" customFormat="1" ht="118.9">
      <c r="A805" s="501"/>
      <c r="B805" s="280" t="s">
        <v>4348</v>
      </c>
      <c r="C805" s="215" t="s">
        <v>4391</v>
      </c>
      <c r="D805" s="211" t="s">
        <v>4392</v>
      </c>
      <c r="E805" s="211" t="s">
        <v>4187</v>
      </c>
      <c r="F805" s="211" t="s">
        <v>4393</v>
      </c>
      <c r="G805" s="212" t="s">
        <v>4394</v>
      </c>
      <c r="H805" s="198" t="s">
        <v>5</v>
      </c>
      <c r="I805" s="281"/>
      <c r="J805" s="281"/>
      <c r="K805" s="278"/>
      <c r="L805" s="90"/>
      <c r="M805" s="217"/>
      <c r="N805" s="218"/>
      <c r="O805" s="217"/>
      <c r="P805" s="201" t="s">
        <v>907</v>
      </c>
      <c r="Q805" s="90" t="s">
        <v>357</v>
      </c>
      <c r="R805" s="105" t="s">
        <v>905</v>
      </c>
      <c r="S805" s="218" t="s">
        <v>4367</v>
      </c>
      <c r="T805" s="217"/>
      <c r="U805" s="201" t="s">
        <v>908</v>
      </c>
      <c r="V805" s="90" t="s">
        <v>357</v>
      </c>
      <c r="W805" s="383" t="s">
        <v>905</v>
      </c>
      <c r="X805" s="283" t="s">
        <v>4368</v>
      </c>
      <c r="Y805" s="282"/>
      <c r="Z805" s="201" t="s">
        <v>3956</v>
      </c>
      <c r="AA805" s="90" t="s">
        <v>4374</v>
      </c>
      <c r="AB805" s="282" t="s">
        <v>439</v>
      </c>
      <c r="AC805" s="283" t="s">
        <v>4369</v>
      </c>
      <c r="AD805" s="282"/>
    </row>
    <row r="806" spans="1:30" s="17" customFormat="1" ht="79.150000000000006">
      <c r="A806" s="501"/>
      <c r="B806" s="280" t="s">
        <v>4348</v>
      </c>
      <c r="C806" s="215" t="s">
        <v>4395</v>
      </c>
      <c r="D806" s="211" t="s">
        <v>4396</v>
      </c>
      <c r="E806" s="211" t="s">
        <v>4187</v>
      </c>
      <c r="F806" s="211" t="s">
        <v>4397</v>
      </c>
      <c r="G806" s="212" t="s">
        <v>4398</v>
      </c>
      <c r="H806" s="198" t="s">
        <v>4</v>
      </c>
      <c r="I806" s="281"/>
      <c r="J806" s="281"/>
      <c r="K806" s="278"/>
      <c r="L806" s="90"/>
      <c r="M806" s="217"/>
      <c r="N806" s="218"/>
      <c r="O806" s="217"/>
      <c r="P806" s="201" t="s">
        <v>907</v>
      </c>
      <c r="Q806" s="90" t="s">
        <v>356</v>
      </c>
      <c r="R806" s="105" t="s">
        <v>905</v>
      </c>
      <c r="S806" s="218"/>
      <c r="T806" s="217"/>
      <c r="U806" s="201" t="s">
        <v>908</v>
      </c>
      <c r="V806" s="90" t="s">
        <v>356</v>
      </c>
      <c r="W806" s="383" t="s">
        <v>905</v>
      </c>
      <c r="X806" s="283" t="s">
        <v>4353</v>
      </c>
      <c r="Y806" s="282"/>
      <c r="Z806" s="201" t="s">
        <v>3956</v>
      </c>
      <c r="AA806" s="90" t="s">
        <v>356</v>
      </c>
      <c r="AB806" s="282" t="s">
        <v>439</v>
      </c>
      <c r="AC806" s="283"/>
      <c r="AD806" s="282"/>
    </row>
    <row r="807" spans="1:30" s="17" customFormat="1" ht="118.9">
      <c r="A807" s="501"/>
      <c r="B807" s="280" t="s">
        <v>4348</v>
      </c>
      <c r="C807" s="215" t="s">
        <v>4399</v>
      </c>
      <c r="D807" s="211" t="s">
        <v>4400</v>
      </c>
      <c r="E807" s="211" t="s">
        <v>4187</v>
      </c>
      <c r="F807" s="211" t="s">
        <v>4401</v>
      </c>
      <c r="G807" s="212" t="s">
        <v>4402</v>
      </c>
      <c r="H807" s="198" t="s">
        <v>5</v>
      </c>
      <c r="I807" s="281"/>
      <c r="J807" s="281"/>
      <c r="K807" s="278"/>
      <c r="L807" s="90"/>
      <c r="M807" s="217"/>
      <c r="N807" s="218"/>
      <c r="O807" s="217"/>
      <c r="P807" s="201" t="s">
        <v>907</v>
      </c>
      <c r="Q807" s="90" t="s">
        <v>356</v>
      </c>
      <c r="R807" s="105" t="s">
        <v>905</v>
      </c>
      <c r="S807" s="218"/>
      <c r="T807" s="217"/>
      <c r="U807" s="201" t="s">
        <v>908</v>
      </c>
      <c r="V807" s="90" t="s">
        <v>356</v>
      </c>
      <c r="W807" s="383" t="s">
        <v>905</v>
      </c>
      <c r="X807" s="283" t="s">
        <v>4353</v>
      </c>
      <c r="Y807" s="282"/>
      <c r="Z807" s="201" t="s">
        <v>3956</v>
      </c>
      <c r="AA807" s="90" t="s">
        <v>356</v>
      </c>
      <c r="AB807" s="282" t="s">
        <v>439</v>
      </c>
      <c r="AC807" s="283"/>
      <c r="AD807" s="282"/>
    </row>
    <row r="808" spans="1:30" s="17" customFormat="1" ht="105.6">
      <c r="A808" s="501"/>
      <c r="B808" s="280" t="s">
        <v>4348</v>
      </c>
      <c r="C808" s="215" t="s">
        <v>4403</v>
      </c>
      <c r="D808" s="211" t="s">
        <v>4404</v>
      </c>
      <c r="E808" s="211" t="s">
        <v>4187</v>
      </c>
      <c r="F808" s="211" t="s">
        <v>4405</v>
      </c>
      <c r="G808" s="212" t="s">
        <v>4406</v>
      </c>
      <c r="H808" s="198" t="s">
        <v>5</v>
      </c>
      <c r="I808" s="281"/>
      <c r="J808" s="281"/>
      <c r="K808" s="278"/>
      <c r="L808" s="90"/>
      <c r="M808" s="217"/>
      <c r="N808" s="218"/>
      <c r="O808" s="217"/>
      <c r="P808" s="201" t="s">
        <v>907</v>
      </c>
      <c r="Q808" s="90" t="s">
        <v>356</v>
      </c>
      <c r="R808" s="105" t="s">
        <v>905</v>
      </c>
      <c r="S808" s="218"/>
      <c r="T808" s="217"/>
      <c r="U808" s="201" t="s">
        <v>908</v>
      </c>
      <c r="V808" s="90" t="s">
        <v>356</v>
      </c>
      <c r="W808" s="383" t="s">
        <v>905</v>
      </c>
      <c r="X808" s="283" t="s">
        <v>4353</v>
      </c>
      <c r="Y808" s="282"/>
      <c r="Z808" s="201"/>
      <c r="AA808" s="90" t="s">
        <v>357</v>
      </c>
      <c r="AB808" s="282" t="s">
        <v>439</v>
      </c>
      <c r="AC808" s="283" t="s">
        <v>4368</v>
      </c>
      <c r="AD808" s="282"/>
    </row>
    <row r="809" spans="1:30" s="17" customFormat="1" ht="118.9">
      <c r="A809" s="501"/>
      <c r="B809" s="280" t="s">
        <v>4348</v>
      </c>
      <c r="C809" s="215" t="s">
        <v>4407</v>
      </c>
      <c r="D809" s="211" t="s">
        <v>4408</v>
      </c>
      <c r="E809" s="211" t="s">
        <v>4187</v>
      </c>
      <c r="F809" s="211" t="s">
        <v>4409</v>
      </c>
      <c r="G809" s="212" t="s">
        <v>4410</v>
      </c>
      <c r="H809" s="198" t="s">
        <v>5</v>
      </c>
      <c r="I809" s="281"/>
      <c r="J809" s="281"/>
      <c r="K809" s="278"/>
      <c r="L809" s="90"/>
      <c r="M809" s="217"/>
      <c r="N809" s="218"/>
      <c r="O809" s="217"/>
      <c r="P809" s="201" t="s">
        <v>907</v>
      </c>
      <c r="Q809" s="90" t="s">
        <v>357</v>
      </c>
      <c r="R809" s="105" t="s">
        <v>905</v>
      </c>
      <c r="S809" s="218" t="s">
        <v>4367</v>
      </c>
      <c r="T809" s="217"/>
      <c r="U809" s="201" t="s">
        <v>908</v>
      </c>
      <c r="V809" s="90" t="s">
        <v>357</v>
      </c>
      <c r="W809" s="383" t="s">
        <v>905</v>
      </c>
      <c r="X809" s="283" t="s">
        <v>4368</v>
      </c>
      <c r="Y809" s="282"/>
      <c r="Z809" s="201" t="s">
        <v>3956</v>
      </c>
      <c r="AA809" s="90" t="s">
        <v>4374</v>
      </c>
      <c r="AB809" s="282" t="s">
        <v>439</v>
      </c>
      <c r="AC809" s="283" t="s">
        <v>4369</v>
      </c>
      <c r="AD809" s="282"/>
    </row>
    <row r="810" spans="1:30" s="17" customFormat="1" ht="118.9">
      <c r="A810" s="501"/>
      <c r="B810" s="280" t="s">
        <v>4348</v>
      </c>
      <c r="C810" s="215" t="s">
        <v>4411</v>
      </c>
      <c r="D810" s="211" t="s">
        <v>4412</v>
      </c>
      <c r="E810" s="211" t="s">
        <v>4187</v>
      </c>
      <c r="F810" s="211" t="s">
        <v>4413</v>
      </c>
      <c r="G810" s="212" t="s">
        <v>4414</v>
      </c>
      <c r="H810" s="198" t="s">
        <v>5</v>
      </c>
      <c r="I810" s="281"/>
      <c r="J810" s="281"/>
      <c r="K810" s="278"/>
      <c r="L810" s="90"/>
      <c r="M810" s="217"/>
      <c r="N810" s="218"/>
      <c r="O810" s="217"/>
      <c r="P810" s="201" t="s">
        <v>907</v>
      </c>
      <c r="Q810" s="90" t="s">
        <v>357</v>
      </c>
      <c r="R810" s="105" t="s">
        <v>905</v>
      </c>
      <c r="S810" s="218" t="s">
        <v>4367</v>
      </c>
      <c r="T810" s="217"/>
      <c r="U810" s="201" t="s">
        <v>908</v>
      </c>
      <c r="V810" s="90" t="s">
        <v>357</v>
      </c>
      <c r="W810" s="383" t="s">
        <v>905</v>
      </c>
      <c r="X810" s="283" t="s">
        <v>4368</v>
      </c>
      <c r="Y810" s="282"/>
      <c r="Z810" s="201" t="s">
        <v>3956</v>
      </c>
      <c r="AA810" s="90" t="s">
        <v>4374</v>
      </c>
      <c r="AB810" s="282" t="s">
        <v>439</v>
      </c>
      <c r="AC810" s="283" t="s">
        <v>4369</v>
      </c>
      <c r="AD810" s="282"/>
    </row>
    <row r="811" spans="1:30" s="17" customFormat="1" ht="92.45">
      <c r="A811" s="501"/>
      <c r="B811" s="280" t="s">
        <v>4348</v>
      </c>
      <c r="C811" s="215" t="s">
        <v>4415</v>
      </c>
      <c r="D811" s="211" t="s">
        <v>4416</v>
      </c>
      <c r="E811" s="211" t="s">
        <v>4187</v>
      </c>
      <c r="F811" s="211" t="s">
        <v>4417</v>
      </c>
      <c r="G811" s="212" t="s">
        <v>4418</v>
      </c>
      <c r="H811" s="198" t="s">
        <v>7</v>
      </c>
      <c r="I811" s="281"/>
      <c r="J811" s="281"/>
      <c r="K811" s="278"/>
      <c r="L811" s="90"/>
      <c r="M811" s="217"/>
      <c r="N811" s="218"/>
      <c r="O811" s="217"/>
      <c r="P811" s="201" t="s">
        <v>907</v>
      </c>
      <c r="Q811" s="90" t="s">
        <v>356</v>
      </c>
      <c r="R811" s="217" t="s">
        <v>905</v>
      </c>
      <c r="S811" s="218"/>
      <c r="T811" s="217"/>
      <c r="U811" s="201" t="s">
        <v>908</v>
      </c>
      <c r="V811" s="90" t="s">
        <v>356</v>
      </c>
      <c r="W811" s="282" t="s">
        <v>905</v>
      </c>
      <c r="X811" s="283"/>
      <c r="Y811" s="282"/>
      <c r="Z811" s="201" t="s">
        <v>3956</v>
      </c>
      <c r="AA811" s="90" t="s">
        <v>357</v>
      </c>
      <c r="AB811" s="282" t="s">
        <v>439</v>
      </c>
      <c r="AC811" s="283" t="s">
        <v>4276</v>
      </c>
      <c r="AD811" s="282"/>
    </row>
    <row r="812" spans="1:30" s="17" customFormat="1" ht="71.25" customHeight="1">
      <c r="A812" s="501"/>
      <c r="B812" s="280" t="s">
        <v>4348</v>
      </c>
      <c r="C812" s="215" t="s">
        <v>4419</v>
      </c>
      <c r="D812" s="211" t="s">
        <v>4420</v>
      </c>
      <c r="E812" s="211" t="s">
        <v>4187</v>
      </c>
      <c r="F812" s="211" t="s">
        <v>4421</v>
      </c>
      <c r="G812" s="212" t="s">
        <v>4422</v>
      </c>
      <c r="H812" s="198" t="s">
        <v>7</v>
      </c>
      <c r="I812" s="281"/>
      <c r="J812" s="281"/>
      <c r="K812" s="278"/>
      <c r="L812" s="90"/>
      <c r="M812" s="217"/>
      <c r="N812" s="218"/>
      <c r="O812" s="217"/>
      <c r="P812" s="201" t="s">
        <v>907</v>
      </c>
      <c r="Q812" s="90" t="s">
        <v>357</v>
      </c>
      <c r="R812" s="217" t="s">
        <v>905</v>
      </c>
      <c r="S812" s="218" t="s">
        <v>4423</v>
      </c>
      <c r="T812" s="217"/>
      <c r="U812" s="201" t="s">
        <v>908</v>
      </c>
      <c r="V812" s="90" t="s">
        <v>357</v>
      </c>
      <c r="W812" s="105" t="s">
        <v>905</v>
      </c>
      <c r="X812" s="232" t="s">
        <v>4424</v>
      </c>
      <c r="Y812" s="282"/>
      <c r="Z812" s="201" t="s">
        <v>3956</v>
      </c>
      <c r="AA812" s="90" t="s">
        <v>357</v>
      </c>
      <c r="AB812" s="282" t="s">
        <v>439</v>
      </c>
      <c r="AC812" s="232" t="s">
        <v>4424</v>
      </c>
      <c r="AD812" s="282"/>
    </row>
    <row r="813" spans="1:30" s="17" customFormat="1" ht="92.45">
      <c r="A813" s="501"/>
      <c r="B813" s="280" t="s">
        <v>4348</v>
      </c>
      <c r="C813" s="215" t="s">
        <v>4425</v>
      </c>
      <c r="D813" s="211" t="s">
        <v>4426</v>
      </c>
      <c r="E813" s="211" t="s">
        <v>4153</v>
      </c>
      <c r="F813" s="211" t="s">
        <v>4427</v>
      </c>
      <c r="G813" s="212" t="s">
        <v>4428</v>
      </c>
      <c r="H813" s="198" t="s">
        <v>7</v>
      </c>
      <c r="I813" s="281"/>
      <c r="J813" s="281"/>
      <c r="K813" s="278"/>
      <c r="L813" s="90"/>
      <c r="M813" s="217"/>
      <c r="N813" s="218"/>
      <c r="O813" s="217"/>
      <c r="P813" s="201" t="s">
        <v>907</v>
      </c>
      <c r="Q813" s="90" t="s">
        <v>357</v>
      </c>
      <c r="R813" s="105" t="s">
        <v>905</v>
      </c>
      <c r="S813" s="218" t="s">
        <v>4367</v>
      </c>
      <c r="T813" s="217"/>
      <c r="U813" s="201" t="s">
        <v>908</v>
      </c>
      <c r="V813" s="90" t="s">
        <v>357</v>
      </c>
      <c r="W813" s="383" t="s">
        <v>905</v>
      </c>
      <c r="X813" s="283" t="s">
        <v>4429</v>
      </c>
      <c r="Y813" s="282"/>
      <c r="Z813" s="201" t="s">
        <v>3956</v>
      </c>
      <c r="AA813" s="90" t="s">
        <v>4374</v>
      </c>
      <c r="AB813" s="282" t="s">
        <v>439</v>
      </c>
      <c r="AC813" s="283" t="s">
        <v>4430</v>
      </c>
      <c r="AD813" s="282"/>
    </row>
    <row r="814" spans="1:30" s="17" customFormat="1" ht="52.9">
      <c r="A814" s="501"/>
      <c r="B814" s="280" t="s">
        <v>4348</v>
      </c>
      <c r="C814" s="215" t="s">
        <v>4431</v>
      </c>
      <c r="D814" s="211" t="s">
        <v>4432</v>
      </c>
      <c r="E814" s="211" t="s">
        <v>4187</v>
      </c>
      <c r="F814" s="211" t="s">
        <v>4433</v>
      </c>
      <c r="G814" s="212" t="s">
        <v>4434</v>
      </c>
      <c r="H814" s="198" t="s">
        <v>4</v>
      </c>
      <c r="I814" s="281"/>
      <c r="J814" s="281"/>
      <c r="K814" s="278"/>
      <c r="L814" s="90"/>
      <c r="M814" s="217"/>
      <c r="N814" s="218"/>
      <c r="O814" s="217"/>
      <c r="P814" s="201" t="s">
        <v>907</v>
      </c>
      <c r="Q814" s="90" t="s">
        <v>356</v>
      </c>
      <c r="R814" s="217" t="s">
        <v>905</v>
      </c>
      <c r="S814" s="218"/>
      <c r="T814" s="217"/>
      <c r="U814" s="201" t="s">
        <v>908</v>
      </c>
      <c r="V814" s="90" t="s">
        <v>356</v>
      </c>
      <c r="W814" s="282" t="s">
        <v>905</v>
      </c>
      <c r="X814" s="283"/>
      <c r="Y814" s="282"/>
      <c r="Z814" s="201" t="s">
        <v>3956</v>
      </c>
      <c r="AA814" s="90" t="s">
        <v>356</v>
      </c>
      <c r="AB814" s="282" t="s">
        <v>439</v>
      </c>
      <c r="AC814" s="283"/>
      <c r="AD814" s="282"/>
    </row>
    <row r="815" spans="1:30" s="17" customFormat="1" ht="79.150000000000006">
      <c r="A815" s="501"/>
      <c r="B815" s="280" t="s">
        <v>4435</v>
      </c>
      <c r="C815" s="215" t="s">
        <v>4436</v>
      </c>
      <c r="D815" s="211" t="s">
        <v>4437</v>
      </c>
      <c r="E815" s="211" t="s">
        <v>4187</v>
      </c>
      <c r="F815" s="211" t="s">
        <v>4438</v>
      </c>
      <c r="G815" s="212" t="s">
        <v>4439</v>
      </c>
      <c r="H815" s="198" t="s">
        <v>3</v>
      </c>
      <c r="I815" s="281"/>
      <c r="J815" s="281"/>
      <c r="K815" s="278"/>
      <c r="L815" s="90"/>
      <c r="M815" s="217"/>
      <c r="N815" s="218"/>
      <c r="O815" s="217"/>
      <c r="P815" s="201" t="s">
        <v>907</v>
      </c>
      <c r="Q815" s="90" t="s">
        <v>356</v>
      </c>
      <c r="R815" s="217" t="s">
        <v>905</v>
      </c>
      <c r="S815" s="218"/>
      <c r="T815" s="217"/>
      <c r="U815" s="201" t="s">
        <v>908</v>
      </c>
      <c r="V815" s="90" t="s">
        <v>356</v>
      </c>
      <c r="W815" s="282" t="s">
        <v>905</v>
      </c>
      <c r="X815" s="283"/>
      <c r="Y815" s="282"/>
      <c r="Z815" s="201" t="s">
        <v>3956</v>
      </c>
      <c r="AA815" s="90" t="s">
        <v>356</v>
      </c>
      <c r="AB815" s="282" t="s">
        <v>439</v>
      </c>
      <c r="AC815" s="283"/>
      <c r="AD815" s="282"/>
    </row>
    <row r="816" spans="1:30" s="17" customFormat="1" ht="79.150000000000006">
      <c r="A816" s="501"/>
      <c r="B816" s="280" t="s">
        <v>4435</v>
      </c>
      <c r="C816" s="215" t="s">
        <v>4440</v>
      </c>
      <c r="D816" s="211" t="s">
        <v>4441</v>
      </c>
      <c r="E816" s="211" t="s">
        <v>4187</v>
      </c>
      <c r="F816" s="211" t="s">
        <v>4442</v>
      </c>
      <c r="G816" s="212" t="s">
        <v>4443</v>
      </c>
      <c r="H816" s="198" t="s">
        <v>4</v>
      </c>
      <c r="I816" s="281"/>
      <c r="J816" s="281"/>
      <c r="K816" s="278"/>
      <c r="L816" s="90"/>
      <c r="M816" s="217"/>
      <c r="N816" s="218"/>
      <c r="O816" s="217"/>
      <c r="P816" s="201" t="s">
        <v>907</v>
      </c>
      <c r="Q816" s="90" t="s">
        <v>356</v>
      </c>
      <c r="R816" s="217" t="s">
        <v>905</v>
      </c>
      <c r="S816" s="218"/>
      <c r="T816" s="217"/>
      <c r="U816" s="201" t="s">
        <v>908</v>
      </c>
      <c r="V816" s="90" t="s">
        <v>356</v>
      </c>
      <c r="W816" s="282" t="s">
        <v>905</v>
      </c>
      <c r="X816" s="283"/>
      <c r="Y816" s="282"/>
      <c r="Z816" s="201" t="s">
        <v>3956</v>
      </c>
      <c r="AA816" s="90" t="s">
        <v>356</v>
      </c>
      <c r="AB816" s="282" t="s">
        <v>439</v>
      </c>
      <c r="AC816" s="283"/>
      <c r="AD816" s="282"/>
    </row>
    <row r="817" spans="1:30" s="17" customFormat="1" ht="79.150000000000006">
      <c r="A817" s="501"/>
      <c r="B817" s="280" t="s">
        <v>4435</v>
      </c>
      <c r="C817" s="215" t="s">
        <v>4444</v>
      </c>
      <c r="D817" s="211" t="s">
        <v>4445</v>
      </c>
      <c r="E817" s="211" t="s">
        <v>4187</v>
      </c>
      <c r="F817" s="211" t="s">
        <v>4446</v>
      </c>
      <c r="G817" s="212" t="s">
        <v>4447</v>
      </c>
      <c r="H817" s="198" t="s">
        <v>4</v>
      </c>
      <c r="I817" s="281"/>
      <c r="J817" s="281"/>
      <c r="K817" s="278"/>
      <c r="L817" s="90"/>
      <c r="M817" s="217"/>
      <c r="N817" s="218"/>
      <c r="O817" s="217"/>
      <c r="P817" s="201" t="s">
        <v>907</v>
      </c>
      <c r="Q817" s="90" t="s">
        <v>356</v>
      </c>
      <c r="R817" s="217" t="s">
        <v>905</v>
      </c>
      <c r="S817" s="218"/>
      <c r="T817" s="217"/>
      <c r="U817" s="201" t="s">
        <v>908</v>
      </c>
      <c r="V817" s="90" t="s">
        <v>356</v>
      </c>
      <c r="W817" s="282" t="s">
        <v>905</v>
      </c>
      <c r="X817" s="283"/>
      <c r="Y817" s="282"/>
      <c r="Z817" s="201"/>
      <c r="AA817" s="90"/>
      <c r="AB817" s="282"/>
      <c r="AC817" s="283"/>
      <c r="AD817" s="282"/>
    </row>
    <row r="818" spans="1:30" s="17" customFormat="1" ht="66">
      <c r="A818" s="501"/>
      <c r="B818" s="280" t="s">
        <v>4435</v>
      </c>
      <c r="C818" s="215" t="s">
        <v>4448</v>
      </c>
      <c r="D818" s="211" t="s">
        <v>4449</v>
      </c>
      <c r="E818" s="211" t="s">
        <v>4187</v>
      </c>
      <c r="F818" s="211" t="s">
        <v>4450</v>
      </c>
      <c r="G818" s="212" t="s">
        <v>4451</v>
      </c>
      <c r="H818" s="198" t="s">
        <v>5</v>
      </c>
      <c r="I818" s="281"/>
      <c r="J818" s="281"/>
      <c r="K818" s="278"/>
      <c r="L818" s="90"/>
      <c r="M818" s="217"/>
      <c r="N818" s="218"/>
      <c r="O818" s="217"/>
      <c r="P818" s="201" t="s">
        <v>907</v>
      </c>
      <c r="Q818" s="90" t="s">
        <v>356</v>
      </c>
      <c r="R818" s="217" t="s">
        <v>905</v>
      </c>
      <c r="S818" s="218"/>
      <c r="T818" s="217"/>
      <c r="U818" s="201" t="s">
        <v>908</v>
      </c>
      <c r="V818" s="90" t="s">
        <v>356</v>
      </c>
      <c r="W818" s="282" t="s">
        <v>905</v>
      </c>
      <c r="X818" s="283"/>
      <c r="Y818" s="282"/>
      <c r="Z818" s="201" t="s">
        <v>3956</v>
      </c>
      <c r="AA818" s="90" t="s">
        <v>356</v>
      </c>
      <c r="AB818" s="282" t="s">
        <v>439</v>
      </c>
      <c r="AC818" s="283"/>
      <c r="AD818" s="282"/>
    </row>
    <row r="819" spans="1:30" s="17" customFormat="1" ht="66">
      <c r="A819" s="501"/>
      <c r="B819" s="280" t="s">
        <v>4435</v>
      </c>
      <c r="C819" s="215" t="s">
        <v>4452</v>
      </c>
      <c r="D819" s="211" t="s">
        <v>4453</v>
      </c>
      <c r="E819" s="211" t="s">
        <v>4187</v>
      </c>
      <c r="F819" s="211" t="s">
        <v>4454</v>
      </c>
      <c r="G819" s="212" t="s">
        <v>4455</v>
      </c>
      <c r="H819" s="198" t="s">
        <v>5</v>
      </c>
      <c r="I819" s="281"/>
      <c r="J819" s="281"/>
      <c r="K819" s="278"/>
      <c r="L819" s="90"/>
      <c r="M819" s="217"/>
      <c r="N819" s="218"/>
      <c r="O819" s="217"/>
      <c r="P819" s="201" t="s">
        <v>907</v>
      </c>
      <c r="Q819" s="90" t="s">
        <v>356</v>
      </c>
      <c r="R819" s="217" t="s">
        <v>905</v>
      </c>
      <c r="S819" s="218"/>
      <c r="T819" s="217"/>
      <c r="U819" s="201" t="s">
        <v>908</v>
      </c>
      <c r="V819" s="90" t="s">
        <v>356</v>
      </c>
      <c r="W819" s="282" t="s">
        <v>905</v>
      </c>
      <c r="X819" s="283"/>
      <c r="Y819" s="282"/>
      <c r="Z819" s="201"/>
      <c r="AA819" s="90"/>
      <c r="AB819" s="282"/>
      <c r="AC819" s="283"/>
      <c r="AD819" s="282"/>
    </row>
    <row r="820" spans="1:30" s="17" customFormat="1" ht="66">
      <c r="A820" s="501"/>
      <c r="B820" s="280" t="s">
        <v>4435</v>
      </c>
      <c r="C820" s="215" t="s">
        <v>4456</v>
      </c>
      <c r="D820" s="211" t="s">
        <v>4457</v>
      </c>
      <c r="E820" s="211" t="s">
        <v>4187</v>
      </c>
      <c r="F820" s="211" t="s">
        <v>4458</v>
      </c>
      <c r="G820" s="212" t="s">
        <v>4459</v>
      </c>
      <c r="H820" s="198" t="s">
        <v>5</v>
      </c>
      <c r="I820" s="281"/>
      <c r="J820" s="281"/>
      <c r="K820" s="278"/>
      <c r="L820" s="90"/>
      <c r="M820" s="217"/>
      <c r="N820" s="218"/>
      <c r="O820" s="217"/>
      <c r="P820" s="201" t="s">
        <v>907</v>
      </c>
      <c r="Q820" s="90" t="s">
        <v>356</v>
      </c>
      <c r="R820" s="217" t="s">
        <v>905</v>
      </c>
      <c r="S820" s="218"/>
      <c r="T820" s="217"/>
      <c r="U820" s="201" t="s">
        <v>908</v>
      </c>
      <c r="V820" s="90" t="s">
        <v>356</v>
      </c>
      <c r="W820" s="282" t="s">
        <v>905</v>
      </c>
      <c r="X820" s="283"/>
      <c r="Y820" s="282"/>
      <c r="Z820" s="201" t="s">
        <v>3956</v>
      </c>
      <c r="AA820" s="90" t="s">
        <v>356</v>
      </c>
      <c r="AB820" s="282" t="s">
        <v>439</v>
      </c>
      <c r="AC820" s="283"/>
      <c r="AD820" s="282"/>
    </row>
    <row r="821" spans="1:30" s="17" customFormat="1" ht="52.9">
      <c r="A821" s="501"/>
      <c r="B821" s="280" t="s">
        <v>4435</v>
      </c>
      <c r="C821" s="215" t="s">
        <v>4460</v>
      </c>
      <c r="D821" s="211" t="s">
        <v>4461</v>
      </c>
      <c r="E821" s="211" t="s">
        <v>4187</v>
      </c>
      <c r="F821" s="211" t="s">
        <v>4462</v>
      </c>
      <c r="G821" s="212" t="s">
        <v>4463</v>
      </c>
      <c r="H821" s="198" t="s">
        <v>4</v>
      </c>
      <c r="I821" s="281"/>
      <c r="J821" s="281"/>
      <c r="K821" s="278"/>
      <c r="L821" s="90"/>
      <c r="M821" s="217"/>
      <c r="N821" s="218"/>
      <c r="O821" s="217"/>
      <c r="P821" s="201" t="s">
        <v>907</v>
      </c>
      <c r="Q821" s="90" t="s">
        <v>356</v>
      </c>
      <c r="R821" s="217" t="s">
        <v>905</v>
      </c>
      <c r="S821" s="218"/>
      <c r="T821" s="217"/>
      <c r="U821" s="201" t="s">
        <v>908</v>
      </c>
      <c r="V821" s="90" t="s">
        <v>356</v>
      </c>
      <c r="W821" s="282" t="s">
        <v>905</v>
      </c>
      <c r="X821" s="283"/>
      <c r="Y821" s="282"/>
      <c r="Z821" s="201"/>
      <c r="AA821" s="90"/>
      <c r="AB821" s="282"/>
      <c r="AC821" s="283"/>
      <c r="AD821" s="282"/>
    </row>
    <row r="822" spans="1:30" s="17" customFormat="1" ht="52.9">
      <c r="A822" s="501"/>
      <c r="B822" s="280" t="s">
        <v>4435</v>
      </c>
      <c r="C822" s="215" t="s">
        <v>4464</v>
      </c>
      <c r="D822" s="211" t="s">
        <v>4465</v>
      </c>
      <c r="E822" s="211" t="s">
        <v>4187</v>
      </c>
      <c r="F822" s="211" t="s">
        <v>4466</v>
      </c>
      <c r="G822" s="212" t="s">
        <v>4467</v>
      </c>
      <c r="H822" s="198" t="s">
        <v>4</v>
      </c>
      <c r="I822" s="281"/>
      <c r="J822" s="281"/>
      <c r="K822" s="278"/>
      <c r="L822" s="90"/>
      <c r="M822" s="217"/>
      <c r="N822" s="218"/>
      <c r="O822" s="217"/>
      <c r="P822" s="201" t="s">
        <v>907</v>
      </c>
      <c r="Q822" s="90" t="s">
        <v>356</v>
      </c>
      <c r="R822" s="217" t="s">
        <v>905</v>
      </c>
      <c r="S822" s="218"/>
      <c r="T822" s="217"/>
      <c r="U822" s="201" t="s">
        <v>908</v>
      </c>
      <c r="V822" s="90" t="s">
        <v>356</v>
      </c>
      <c r="W822" s="282" t="s">
        <v>905</v>
      </c>
      <c r="X822" s="283"/>
      <c r="Y822" s="282"/>
      <c r="Z822" s="201" t="s">
        <v>3956</v>
      </c>
      <c r="AA822" s="90" t="s">
        <v>356</v>
      </c>
      <c r="AB822" s="282" t="s">
        <v>439</v>
      </c>
      <c r="AC822" s="283"/>
      <c r="AD822" s="282"/>
    </row>
    <row r="823" spans="1:30" s="17" customFormat="1" ht="52.9">
      <c r="A823" s="501"/>
      <c r="B823" s="280" t="s">
        <v>4435</v>
      </c>
      <c r="C823" s="215" t="s">
        <v>4468</v>
      </c>
      <c r="D823" s="211" t="s">
        <v>4469</v>
      </c>
      <c r="E823" s="211" t="s">
        <v>4187</v>
      </c>
      <c r="F823" s="211" t="s">
        <v>4470</v>
      </c>
      <c r="G823" s="212" t="s">
        <v>4471</v>
      </c>
      <c r="H823" s="198" t="s">
        <v>4</v>
      </c>
      <c r="I823" s="281"/>
      <c r="J823" s="281"/>
      <c r="K823" s="278"/>
      <c r="L823" s="90"/>
      <c r="M823" s="217"/>
      <c r="N823" s="218"/>
      <c r="O823" s="217"/>
      <c r="P823" s="201" t="s">
        <v>907</v>
      </c>
      <c r="Q823" s="90" t="s">
        <v>356</v>
      </c>
      <c r="R823" s="217" t="s">
        <v>905</v>
      </c>
      <c r="S823" s="218"/>
      <c r="T823" s="217"/>
      <c r="U823" s="201" t="s">
        <v>908</v>
      </c>
      <c r="V823" s="90" t="s">
        <v>356</v>
      </c>
      <c r="W823" s="282" t="s">
        <v>905</v>
      </c>
      <c r="X823" s="283"/>
      <c r="Y823" s="282"/>
      <c r="Z823" s="201"/>
      <c r="AA823" s="90"/>
      <c r="AB823" s="282"/>
      <c r="AC823" s="283"/>
      <c r="AD823" s="282"/>
    </row>
    <row r="824" spans="1:30" s="17" customFormat="1" ht="52.9">
      <c r="A824" s="501"/>
      <c r="B824" s="280" t="s">
        <v>4435</v>
      </c>
      <c r="C824" s="215" t="s">
        <v>4472</v>
      </c>
      <c r="D824" s="211" t="s">
        <v>4473</v>
      </c>
      <c r="E824" s="211" t="s">
        <v>4187</v>
      </c>
      <c r="F824" s="211" t="s">
        <v>4474</v>
      </c>
      <c r="G824" s="212" t="s">
        <v>4475</v>
      </c>
      <c r="H824" s="198" t="s">
        <v>6</v>
      </c>
      <c r="I824" s="281"/>
      <c r="J824" s="281"/>
      <c r="K824" s="278"/>
      <c r="L824" s="90"/>
      <c r="M824" s="217"/>
      <c r="N824" s="218"/>
      <c r="O824" s="217"/>
      <c r="P824" s="201" t="s">
        <v>907</v>
      </c>
      <c r="Q824" s="90" t="s">
        <v>356</v>
      </c>
      <c r="R824" s="217" t="s">
        <v>905</v>
      </c>
      <c r="S824" s="218"/>
      <c r="T824" s="217"/>
      <c r="U824" s="201" t="s">
        <v>908</v>
      </c>
      <c r="V824" s="90" t="s">
        <v>356</v>
      </c>
      <c r="W824" s="282" t="s">
        <v>905</v>
      </c>
      <c r="X824" s="283"/>
      <c r="Y824" s="282"/>
      <c r="Z824" s="201" t="s">
        <v>3956</v>
      </c>
      <c r="AA824" s="90" t="s">
        <v>356</v>
      </c>
      <c r="AB824" s="282" t="s">
        <v>439</v>
      </c>
      <c r="AC824" s="283"/>
      <c r="AD824" s="282"/>
    </row>
    <row r="825" spans="1:30" s="17" customFormat="1" ht="52.9">
      <c r="A825" s="501"/>
      <c r="B825" s="280" t="s">
        <v>4435</v>
      </c>
      <c r="C825" s="215" t="s">
        <v>4476</v>
      </c>
      <c r="D825" s="211" t="s">
        <v>4477</v>
      </c>
      <c r="E825" s="211" t="s">
        <v>4187</v>
      </c>
      <c r="F825" s="211" t="s">
        <v>4478</v>
      </c>
      <c r="G825" s="212" t="s">
        <v>4479</v>
      </c>
      <c r="H825" s="198" t="s">
        <v>6</v>
      </c>
      <c r="I825" s="281"/>
      <c r="J825" s="281"/>
      <c r="K825" s="278"/>
      <c r="L825" s="90"/>
      <c r="M825" s="217"/>
      <c r="N825" s="218"/>
      <c r="O825" s="217"/>
      <c r="P825" s="201" t="s">
        <v>907</v>
      </c>
      <c r="Q825" s="90" t="s">
        <v>356</v>
      </c>
      <c r="R825" s="217" t="s">
        <v>905</v>
      </c>
      <c r="S825" s="218"/>
      <c r="T825" s="217"/>
      <c r="U825" s="201" t="s">
        <v>908</v>
      </c>
      <c r="V825" s="90" t="s">
        <v>356</v>
      </c>
      <c r="W825" s="282" t="s">
        <v>905</v>
      </c>
      <c r="X825" s="283"/>
      <c r="Y825" s="282"/>
      <c r="Z825" s="201" t="s">
        <v>3956</v>
      </c>
      <c r="AA825" s="90" t="s">
        <v>356</v>
      </c>
      <c r="AB825" s="282" t="s">
        <v>439</v>
      </c>
      <c r="AC825" s="283"/>
      <c r="AD825" s="282"/>
    </row>
    <row r="826" spans="1:30" s="17" customFormat="1" ht="52.9">
      <c r="A826" s="501"/>
      <c r="B826" s="280" t="s">
        <v>4435</v>
      </c>
      <c r="C826" s="215" t="s">
        <v>4480</v>
      </c>
      <c r="D826" s="211" t="s">
        <v>4481</v>
      </c>
      <c r="E826" s="211" t="s">
        <v>4187</v>
      </c>
      <c r="F826" s="211" t="s">
        <v>4482</v>
      </c>
      <c r="G826" s="212" t="s">
        <v>4483</v>
      </c>
      <c r="H826" s="198" t="s">
        <v>6</v>
      </c>
      <c r="I826" s="281"/>
      <c r="J826" s="281"/>
      <c r="K826" s="278"/>
      <c r="L826" s="90"/>
      <c r="M826" s="217"/>
      <c r="N826" s="218"/>
      <c r="O826" s="217"/>
      <c r="P826" s="201" t="s">
        <v>907</v>
      </c>
      <c r="Q826" s="90" t="s">
        <v>356</v>
      </c>
      <c r="R826" s="217" t="s">
        <v>905</v>
      </c>
      <c r="S826" s="218"/>
      <c r="T826" s="217"/>
      <c r="U826" s="201" t="s">
        <v>908</v>
      </c>
      <c r="V826" s="90" t="s">
        <v>356</v>
      </c>
      <c r="W826" s="282" t="s">
        <v>905</v>
      </c>
      <c r="X826" s="283"/>
      <c r="Y826" s="282"/>
      <c r="Z826" s="201"/>
      <c r="AA826" s="90"/>
      <c r="AB826" s="282"/>
      <c r="AC826" s="283"/>
      <c r="AD826" s="282"/>
    </row>
    <row r="827" spans="1:30" s="17" customFormat="1" ht="100.5" customHeight="1">
      <c r="A827" s="501"/>
      <c r="B827" s="280" t="s">
        <v>4484</v>
      </c>
      <c r="C827" s="215" t="s">
        <v>4485</v>
      </c>
      <c r="D827" s="211" t="s">
        <v>4486</v>
      </c>
      <c r="E827" s="211" t="s">
        <v>4187</v>
      </c>
      <c r="F827" s="211" t="s">
        <v>4487</v>
      </c>
      <c r="G827" s="212" t="s">
        <v>4488</v>
      </c>
      <c r="H827" s="198" t="s">
        <v>3</v>
      </c>
      <c r="I827" s="281"/>
      <c r="J827" s="281"/>
      <c r="K827" s="278"/>
      <c r="L827" s="90"/>
      <c r="M827" s="217"/>
      <c r="N827" s="218"/>
      <c r="O827" s="217"/>
      <c r="P827" s="201" t="s">
        <v>907</v>
      </c>
      <c r="Q827" s="90" t="s">
        <v>357</v>
      </c>
      <c r="R827" s="217" t="s">
        <v>905</v>
      </c>
      <c r="S827" s="218" t="s">
        <v>4489</v>
      </c>
      <c r="T827" s="217"/>
      <c r="U827" s="201" t="s">
        <v>908</v>
      </c>
      <c r="V827" s="90" t="s">
        <v>357</v>
      </c>
      <c r="W827" s="282" t="s">
        <v>905</v>
      </c>
      <c r="X827" s="283" t="s">
        <v>4490</v>
      </c>
      <c r="Y827" s="282"/>
      <c r="Z827" s="201" t="s">
        <v>3956</v>
      </c>
      <c r="AA827" s="90" t="s">
        <v>356</v>
      </c>
      <c r="AB827" s="282" t="s">
        <v>439</v>
      </c>
      <c r="AC827" s="283"/>
      <c r="AD827" s="282"/>
    </row>
    <row r="828" spans="1:30" s="17" customFormat="1" ht="184.9">
      <c r="A828" s="501"/>
      <c r="B828" s="280" t="s">
        <v>4484</v>
      </c>
      <c r="C828" s="215" t="s">
        <v>4491</v>
      </c>
      <c r="D828" s="211" t="s">
        <v>4492</v>
      </c>
      <c r="E828" s="211" t="s">
        <v>4187</v>
      </c>
      <c r="F828" s="211" t="s">
        <v>4493</v>
      </c>
      <c r="G828" s="212" t="s">
        <v>4494</v>
      </c>
      <c r="H828" s="198" t="s">
        <v>1016</v>
      </c>
      <c r="I828" s="281"/>
      <c r="J828" s="281"/>
      <c r="K828" s="278"/>
      <c r="L828" s="90"/>
      <c r="M828" s="217"/>
      <c r="N828" s="218"/>
      <c r="O828" s="217"/>
      <c r="P828" s="201" t="s">
        <v>907</v>
      </c>
      <c r="Q828" s="90" t="s">
        <v>357</v>
      </c>
      <c r="R828" s="217" t="s">
        <v>905</v>
      </c>
      <c r="S828" s="218" t="s">
        <v>4495</v>
      </c>
      <c r="T828" s="217"/>
      <c r="U828" s="201" t="s">
        <v>908</v>
      </c>
      <c r="V828" s="90" t="s">
        <v>357</v>
      </c>
      <c r="W828" s="282" t="s">
        <v>905</v>
      </c>
      <c r="X828" s="283" t="s">
        <v>4496</v>
      </c>
      <c r="Y828" s="282"/>
      <c r="Z828" s="201" t="s">
        <v>3956</v>
      </c>
      <c r="AA828" s="90" t="s">
        <v>356</v>
      </c>
      <c r="AB828" s="282" t="s">
        <v>439</v>
      </c>
      <c r="AC828" s="283"/>
      <c r="AD828" s="282"/>
    </row>
    <row r="829" spans="1:30" s="17" customFormat="1" ht="171.6">
      <c r="A829" s="501"/>
      <c r="B829" s="280" t="s">
        <v>4484</v>
      </c>
      <c r="C829" s="215" t="s">
        <v>4497</v>
      </c>
      <c r="D829" s="211" t="s">
        <v>4498</v>
      </c>
      <c r="E829" s="211" t="s">
        <v>4187</v>
      </c>
      <c r="F829" s="211" t="s">
        <v>4499</v>
      </c>
      <c r="G829" s="212" t="s">
        <v>4500</v>
      </c>
      <c r="H829" s="198" t="s">
        <v>4</v>
      </c>
      <c r="I829" s="281"/>
      <c r="J829" s="281"/>
      <c r="K829" s="278"/>
      <c r="L829" s="90"/>
      <c r="M829" s="217"/>
      <c r="N829" s="218"/>
      <c r="O829" s="217"/>
      <c r="P829" s="201" t="s">
        <v>907</v>
      </c>
      <c r="Q829" s="90" t="s">
        <v>357</v>
      </c>
      <c r="R829" s="217" t="s">
        <v>905</v>
      </c>
      <c r="S829" s="218" t="s">
        <v>4501</v>
      </c>
      <c r="T829" s="217"/>
      <c r="U829" s="201" t="s">
        <v>908</v>
      </c>
      <c r="V829" s="90" t="s">
        <v>357</v>
      </c>
      <c r="W829" s="282" t="s">
        <v>905</v>
      </c>
      <c r="X829" s="283" t="s">
        <v>4502</v>
      </c>
      <c r="Y829" s="282"/>
      <c r="Z829" s="201" t="s">
        <v>3956</v>
      </c>
      <c r="AA829" s="90" t="s">
        <v>356</v>
      </c>
      <c r="AB829" s="282" t="s">
        <v>439</v>
      </c>
      <c r="AC829" s="283"/>
      <c r="AD829" s="282"/>
    </row>
    <row r="830" spans="1:30" s="17" customFormat="1" ht="105.6">
      <c r="A830" s="501"/>
      <c r="B830" s="280" t="s">
        <v>4484</v>
      </c>
      <c r="C830" s="215" t="s">
        <v>4503</v>
      </c>
      <c r="D830" s="211" t="s">
        <v>4504</v>
      </c>
      <c r="E830" s="211" t="s">
        <v>4187</v>
      </c>
      <c r="F830" s="211" t="s">
        <v>4505</v>
      </c>
      <c r="G830" s="212" t="s">
        <v>4506</v>
      </c>
      <c r="H830" s="198" t="s">
        <v>5</v>
      </c>
      <c r="I830" s="281"/>
      <c r="J830" s="281"/>
      <c r="K830" s="278"/>
      <c r="L830" s="90"/>
      <c r="M830" s="217"/>
      <c r="N830" s="218"/>
      <c r="O830" s="217"/>
      <c r="P830" s="201" t="s">
        <v>907</v>
      </c>
      <c r="Q830" s="90" t="s">
        <v>356</v>
      </c>
      <c r="R830" s="217" t="s">
        <v>905</v>
      </c>
      <c r="S830" s="218"/>
      <c r="T830" s="217"/>
      <c r="U830" s="201" t="s">
        <v>908</v>
      </c>
      <c r="V830" s="90" t="s">
        <v>356</v>
      </c>
      <c r="W830" s="282" t="s">
        <v>905</v>
      </c>
      <c r="X830" s="283"/>
      <c r="Y830" s="282"/>
      <c r="Z830" s="201" t="s">
        <v>3956</v>
      </c>
      <c r="AA830" s="90" t="s">
        <v>356</v>
      </c>
      <c r="AB830" s="282" t="s">
        <v>439</v>
      </c>
      <c r="AC830" s="283"/>
      <c r="AD830" s="282"/>
    </row>
    <row r="831" spans="1:30" s="17" customFormat="1" ht="92.45">
      <c r="A831" s="501"/>
      <c r="B831" s="280" t="s">
        <v>4484</v>
      </c>
      <c r="C831" s="215" t="s">
        <v>4507</v>
      </c>
      <c r="D831" s="211" t="s">
        <v>4508</v>
      </c>
      <c r="E831" s="211" t="s">
        <v>4187</v>
      </c>
      <c r="F831" s="211" t="s">
        <v>4509</v>
      </c>
      <c r="G831" s="212" t="s">
        <v>4510</v>
      </c>
      <c r="H831" s="198" t="s">
        <v>7</v>
      </c>
      <c r="I831" s="281"/>
      <c r="J831" s="281"/>
      <c r="K831" s="278"/>
      <c r="L831" s="90"/>
      <c r="M831" s="217"/>
      <c r="N831" s="218"/>
      <c r="O831" s="217"/>
      <c r="P831" s="201" t="s">
        <v>907</v>
      </c>
      <c r="Q831" s="90" t="s">
        <v>356</v>
      </c>
      <c r="R831" s="217" t="s">
        <v>905</v>
      </c>
      <c r="S831" s="218"/>
      <c r="T831" s="217"/>
      <c r="U831" s="201" t="s">
        <v>908</v>
      </c>
      <c r="V831" s="90" t="s">
        <v>356</v>
      </c>
      <c r="W831" s="282" t="s">
        <v>905</v>
      </c>
      <c r="X831" s="283"/>
      <c r="Y831" s="282"/>
      <c r="Z831" s="201" t="s">
        <v>3956</v>
      </c>
      <c r="AA831" s="90" t="s">
        <v>357</v>
      </c>
      <c r="AB831" s="282" t="s">
        <v>439</v>
      </c>
      <c r="AC831" s="283" t="s">
        <v>4276</v>
      </c>
      <c r="AD831" s="282"/>
    </row>
    <row r="832" spans="1:30" s="17" customFormat="1" ht="171.6">
      <c r="A832" s="501"/>
      <c r="B832" s="280" t="s">
        <v>4484</v>
      </c>
      <c r="C832" s="215" t="s">
        <v>4511</v>
      </c>
      <c r="D832" s="211" t="s">
        <v>4512</v>
      </c>
      <c r="E832" s="211" t="s">
        <v>4187</v>
      </c>
      <c r="F832" s="211" t="s">
        <v>4513</v>
      </c>
      <c r="G832" s="212" t="s">
        <v>4514</v>
      </c>
      <c r="H832" s="198" t="s">
        <v>6</v>
      </c>
      <c r="I832" s="281"/>
      <c r="J832" s="281"/>
      <c r="K832" s="278"/>
      <c r="L832" s="90"/>
      <c r="M832" s="217"/>
      <c r="N832" s="218"/>
      <c r="O832" s="217"/>
      <c r="P832" s="201" t="s">
        <v>907</v>
      </c>
      <c r="Q832" s="90" t="s">
        <v>357</v>
      </c>
      <c r="R832" s="217" t="s">
        <v>905</v>
      </c>
      <c r="S832" s="218" t="s">
        <v>4515</v>
      </c>
      <c r="T832" s="217"/>
      <c r="U832" s="201" t="s">
        <v>908</v>
      </c>
      <c r="V832" s="90" t="s">
        <v>357</v>
      </c>
      <c r="W832" s="282" t="s">
        <v>905</v>
      </c>
      <c r="X832" s="283" t="s">
        <v>4314</v>
      </c>
      <c r="Y832" s="282"/>
      <c r="Z832" s="201" t="s">
        <v>3956</v>
      </c>
      <c r="AA832" s="90" t="s">
        <v>356</v>
      </c>
      <c r="AB832" s="282" t="s">
        <v>439</v>
      </c>
      <c r="AC832" s="283"/>
      <c r="AD832" s="282"/>
    </row>
    <row r="833" spans="1:30" s="17" customFormat="1" ht="79.150000000000006">
      <c r="A833" s="501"/>
      <c r="B833" s="280" t="s">
        <v>4516</v>
      </c>
      <c r="C833" s="215" t="s">
        <v>4517</v>
      </c>
      <c r="D833" s="211" t="s">
        <v>4518</v>
      </c>
      <c r="E833" s="211" t="s">
        <v>4187</v>
      </c>
      <c r="F833" s="211" t="s">
        <v>4519</v>
      </c>
      <c r="G833" s="212" t="s">
        <v>4520</v>
      </c>
      <c r="H833" s="198" t="s">
        <v>4</v>
      </c>
      <c r="I833" s="281"/>
      <c r="J833" s="281"/>
      <c r="K833" s="278"/>
      <c r="L833" s="90"/>
      <c r="M833" s="217"/>
      <c r="N833" s="218"/>
      <c r="O833" s="217"/>
      <c r="P833" s="201" t="s">
        <v>907</v>
      </c>
      <c r="Q833" s="90" t="s">
        <v>356</v>
      </c>
      <c r="R833" s="217" t="s">
        <v>905</v>
      </c>
      <c r="S833" s="218"/>
      <c r="T833" s="217"/>
      <c r="U833" s="201" t="s">
        <v>908</v>
      </c>
      <c r="V833" s="90" t="s">
        <v>356</v>
      </c>
      <c r="W833" s="282" t="s">
        <v>905</v>
      </c>
      <c r="X833" s="283"/>
      <c r="Y833" s="282"/>
      <c r="Z833" s="201" t="s">
        <v>3956</v>
      </c>
      <c r="AA833" s="90" t="s">
        <v>356</v>
      </c>
      <c r="AB833" s="282" t="s">
        <v>439</v>
      </c>
      <c r="AC833" s="283"/>
      <c r="AD833" s="282"/>
    </row>
    <row r="834" spans="1:30" s="17" customFormat="1" ht="118.9">
      <c r="A834" s="501"/>
      <c r="B834" s="280" t="s">
        <v>4516</v>
      </c>
      <c r="C834" s="215" t="s">
        <v>4521</v>
      </c>
      <c r="D834" s="211" t="s">
        <v>4522</v>
      </c>
      <c r="E834" s="211" t="s">
        <v>4187</v>
      </c>
      <c r="F834" s="211" t="s">
        <v>4523</v>
      </c>
      <c r="G834" s="212" t="s">
        <v>4524</v>
      </c>
      <c r="H834" s="198" t="s">
        <v>5</v>
      </c>
      <c r="I834" s="281"/>
      <c r="J834" s="281"/>
      <c r="K834" s="278"/>
      <c r="L834" s="90"/>
      <c r="M834" s="217"/>
      <c r="N834" s="218"/>
      <c r="O834" s="217"/>
      <c r="P834" s="201" t="s">
        <v>907</v>
      </c>
      <c r="Q834" s="90" t="s">
        <v>356</v>
      </c>
      <c r="R834" s="217" t="s">
        <v>905</v>
      </c>
      <c r="S834" s="218"/>
      <c r="T834" s="217"/>
      <c r="U834" s="201" t="s">
        <v>908</v>
      </c>
      <c r="V834" s="90" t="s">
        <v>356</v>
      </c>
      <c r="W834" s="282" t="s">
        <v>905</v>
      </c>
      <c r="X834" s="283"/>
      <c r="Y834" s="282"/>
      <c r="Z834" s="201" t="s">
        <v>3956</v>
      </c>
      <c r="AA834" s="90" t="s">
        <v>357</v>
      </c>
      <c r="AB834" s="282" t="s">
        <v>439</v>
      </c>
      <c r="AC834" s="283" t="s">
        <v>4276</v>
      </c>
      <c r="AD834" s="282"/>
    </row>
    <row r="835" spans="1:30" s="17" customFormat="1" ht="105.6">
      <c r="A835" s="501"/>
      <c r="B835" s="280" t="s">
        <v>4516</v>
      </c>
      <c r="C835" s="215" t="s">
        <v>4525</v>
      </c>
      <c r="D835" s="211" t="s">
        <v>4526</v>
      </c>
      <c r="E835" s="211" t="s">
        <v>4187</v>
      </c>
      <c r="F835" s="211" t="s">
        <v>4527</v>
      </c>
      <c r="G835" s="212" t="s">
        <v>4528</v>
      </c>
      <c r="H835" s="198" t="s">
        <v>5</v>
      </c>
      <c r="I835" s="281"/>
      <c r="J835" s="281"/>
      <c r="K835" s="278"/>
      <c r="L835" s="90"/>
      <c r="M835" s="217"/>
      <c r="N835" s="218"/>
      <c r="O835" s="217"/>
      <c r="P835" s="201" t="s">
        <v>907</v>
      </c>
      <c r="Q835" s="90" t="s">
        <v>356</v>
      </c>
      <c r="R835" s="217" t="s">
        <v>905</v>
      </c>
      <c r="S835" s="218"/>
      <c r="T835" s="217"/>
      <c r="U835" s="201" t="s">
        <v>908</v>
      </c>
      <c r="V835" s="90" t="s">
        <v>356</v>
      </c>
      <c r="W835" s="282" t="s">
        <v>905</v>
      </c>
      <c r="X835" s="283"/>
      <c r="Y835" s="282"/>
      <c r="Z835" s="201" t="s">
        <v>3956</v>
      </c>
      <c r="AA835" s="90" t="s">
        <v>356</v>
      </c>
      <c r="AB835" s="282" t="s">
        <v>439</v>
      </c>
      <c r="AC835" s="283"/>
      <c r="AD835" s="282"/>
    </row>
    <row r="836" spans="1:30" s="17" customFormat="1" ht="118.9">
      <c r="A836" s="501"/>
      <c r="B836" s="280" t="s">
        <v>4516</v>
      </c>
      <c r="C836" s="215" t="s">
        <v>4529</v>
      </c>
      <c r="D836" s="211" t="s">
        <v>4530</v>
      </c>
      <c r="E836" s="211" t="s">
        <v>4187</v>
      </c>
      <c r="F836" s="211" t="s">
        <v>4531</v>
      </c>
      <c r="G836" s="212" t="s">
        <v>4532</v>
      </c>
      <c r="H836" s="198" t="s">
        <v>5</v>
      </c>
      <c r="I836" s="281"/>
      <c r="J836" s="281"/>
      <c r="K836" s="278"/>
      <c r="L836" s="90"/>
      <c r="M836" s="217"/>
      <c r="N836" s="218"/>
      <c r="O836" s="217"/>
      <c r="P836" s="201" t="s">
        <v>907</v>
      </c>
      <c r="Q836" s="90" t="s">
        <v>357</v>
      </c>
      <c r="R836" s="105" t="s">
        <v>905</v>
      </c>
      <c r="S836" s="218" t="s">
        <v>4367</v>
      </c>
      <c r="T836" s="217"/>
      <c r="U836" s="201" t="s">
        <v>908</v>
      </c>
      <c r="V836" s="90" t="s">
        <v>357</v>
      </c>
      <c r="W836" s="383" t="s">
        <v>905</v>
      </c>
      <c r="X836" s="283" t="s">
        <v>4368</v>
      </c>
      <c r="Y836" s="282"/>
      <c r="Z836" s="201" t="s">
        <v>3956</v>
      </c>
      <c r="AA836" s="90" t="s">
        <v>357</v>
      </c>
      <c r="AB836" s="282" t="s">
        <v>439</v>
      </c>
      <c r="AC836" s="283" t="s">
        <v>4368</v>
      </c>
      <c r="AD836" s="282"/>
    </row>
    <row r="837" spans="1:30" s="17" customFormat="1" ht="118.9">
      <c r="A837" s="501"/>
      <c r="B837" s="280" t="s">
        <v>4516</v>
      </c>
      <c r="C837" s="215" t="s">
        <v>4533</v>
      </c>
      <c r="D837" s="211" t="s">
        <v>4534</v>
      </c>
      <c r="E837" s="211" t="s">
        <v>4187</v>
      </c>
      <c r="F837" s="211" t="s">
        <v>4535</v>
      </c>
      <c r="G837" s="212" t="s">
        <v>4536</v>
      </c>
      <c r="H837" s="198" t="s">
        <v>5</v>
      </c>
      <c r="I837" s="281"/>
      <c r="J837" s="281"/>
      <c r="K837" s="278"/>
      <c r="L837" s="90"/>
      <c r="M837" s="217"/>
      <c r="N837" s="218"/>
      <c r="O837" s="217"/>
      <c r="P837" s="201" t="s">
        <v>907</v>
      </c>
      <c r="Q837" s="90" t="s">
        <v>357</v>
      </c>
      <c r="R837" s="105" t="s">
        <v>905</v>
      </c>
      <c r="S837" s="218" t="s">
        <v>4367</v>
      </c>
      <c r="T837" s="217"/>
      <c r="U837" s="201" t="s">
        <v>908</v>
      </c>
      <c r="V837" s="90" t="s">
        <v>357</v>
      </c>
      <c r="W837" s="383" t="s">
        <v>905</v>
      </c>
      <c r="X837" s="283" t="s">
        <v>4368</v>
      </c>
      <c r="Y837" s="282"/>
      <c r="Z837" s="201" t="s">
        <v>3956</v>
      </c>
      <c r="AA837" s="90" t="s">
        <v>357</v>
      </c>
      <c r="AB837" s="282" t="s">
        <v>439</v>
      </c>
      <c r="AC837" s="283" t="s">
        <v>4368</v>
      </c>
      <c r="AD837" s="282"/>
    </row>
    <row r="838" spans="1:30" s="17" customFormat="1" ht="79.150000000000006">
      <c r="A838" s="501"/>
      <c r="B838" s="280" t="s">
        <v>4537</v>
      </c>
      <c r="C838" s="215" t="s">
        <v>4538</v>
      </c>
      <c r="D838" s="211" t="s">
        <v>4539</v>
      </c>
      <c r="E838" s="211" t="s">
        <v>4187</v>
      </c>
      <c r="F838" s="211" t="s">
        <v>4540</v>
      </c>
      <c r="G838" s="212" t="s">
        <v>4541</v>
      </c>
      <c r="H838" s="198" t="s">
        <v>5</v>
      </c>
      <c r="I838" s="281"/>
      <c r="J838" s="281"/>
      <c r="K838" s="278"/>
      <c r="L838" s="90"/>
      <c r="M838" s="217"/>
      <c r="N838" s="218"/>
      <c r="O838" s="217"/>
      <c r="P838" s="201" t="s">
        <v>907</v>
      </c>
      <c r="Q838" s="90" t="s">
        <v>356</v>
      </c>
      <c r="R838" s="105" t="s">
        <v>905</v>
      </c>
      <c r="S838" s="218"/>
      <c r="T838" s="217"/>
      <c r="U838" s="201" t="s">
        <v>908</v>
      </c>
      <c r="V838" s="90" t="s">
        <v>356</v>
      </c>
      <c r="W838" s="383" t="s">
        <v>905</v>
      </c>
      <c r="X838" s="283"/>
      <c r="Y838" s="282"/>
      <c r="Z838" s="201" t="s">
        <v>3956</v>
      </c>
      <c r="AA838" s="90" t="s">
        <v>356</v>
      </c>
      <c r="AB838" s="282" t="s">
        <v>439</v>
      </c>
      <c r="AC838" s="283"/>
      <c r="AD838" s="282"/>
    </row>
    <row r="839" spans="1:30" s="17" customFormat="1" ht="66">
      <c r="A839" s="501"/>
      <c r="B839" s="280" t="s">
        <v>4537</v>
      </c>
      <c r="C839" s="215" t="s">
        <v>4542</v>
      </c>
      <c r="D839" s="211" t="s">
        <v>4543</v>
      </c>
      <c r="E839" s="211" t="s">
        <v>4187</v>
      </c>
      <c r="F839" s="211" t="s">
        <v>4544</v>
      </c>
      <c r="G839" s="212" t="s">
        <v>4545</v>
      </c>
      <c r="H839" s="198" t="s">
        <v>974</v>
      </c>
      <c r="I839" s="281"/>
      <c r="J839" s="281"/>
      <c r="K839" s="278"/>
      <c r="L839" s="90"/>
      <c r="M839" s="217"/>
      <c r="N839" s="218"/>
      <c r="O839" s="217"/>
      <c r="P839" s="201" t="s">
        <v>907</v>
      </c>
      <c r="Q839" s="90" t="s">
        <v>356</v>
      </c>
      <c r="R839" s="105" t="s">
        <v>905</v>
      </c>
      <c r="S839" s="218"/>
      <c r="T839" s="217"/>
      <c r="U839" s="201" t="s">
        <v>908</v>
      </c>
      <c r="V839" s="90" t="s">
        <v>356</v>
      </c>
      <c r="W839" s="383" t="s">
        <v>905</v>
      </c>
      <c r="X839" s="283"/>
      <c r="Y839" s="282"/>
      <c r="Z839" s="201" t="s">
        <v>3956</v>
      </c>
      <c r="AA839" s="90" t="s">
        <v>356</v>
      </c>
      <c r="AB839" s="282" t="s">
        <v>439</v>
      </c>
      <c r="AC839" s="283"/>
      <c r="AD839" s="282"/>
    </row>
    <row r="840" spans="1:30" s="17" customFormat="1" ht="52.9">
      <c r="A840" s="501"/>
      <c r="B840" s="280" t="s">
        <v>4537</v>
      </c>
      <c r="C840" s="215" t="s">
        <v>4546</v>
      </c>
      <c r="D840" s="211" t="s">
        <v>4547</v>
      </c>
      <c r="E840" s="211" t="s">
        <v>4187</v>
      </c>
      <c r="F840" s="211" t="s">
        <v>4548</v>
      </c>
      <c r="G840" s="212" t="s">
        <v>4549</v>
      </c>
      <c r="H840" s="198" t="s">
        <v>4</v>
      </c>
      <c r="I840" s="281"/>
      <c r="J840" s="281"/>
      <c r="K840" s="278"/>
      <c r="L840" s="90"/>
      <c r="M840" s="217"/>
      <c r="N840" s="218"/>
      <c r="O840" s="217"/>
      <c r="P840" s="201" t="s">
        <v>907</v>
      </c>
      <c r="Q840" s="90" t="s">
        <v>356</v>
      </c>
      <c r="R840" s="105" t="s">
        <v>905</v>
      </c>
      <c r="S840" s="218"/>
      <c r="T840" s="217"/>
      <c r="U840" s="201" t="s">
        <v>908</v>
      </c>
      <c r="V840" s="90" t="s">
        <v>356</v>
      </c>
      <c r="W840" s="383" t="s">
        <v>905</v>
      </c>
      <c r="X840" s="283"/>
      <c r="Y840" s="282"/>
      <c r="Z840" s="201" t="s">
        <v>3956</v>
      </c>
      <c r="AA840" s="90" t="s">
        <v>356</v>
      </c>
      <c r="AB840" s="282" t="s">
        <v>439</v>
      </c>
      <c r="AC840" s="283"/>
      <c r="AD840" s="282"/>
    </row>
    <row r="841" spans="1:30" ht="125.25" customHeight="1">
      <c r="A841" s="479" t="s">
        <v>58</v>
      </c>
      <c r="B841" s="290" t="s">
        <v>4550</v>
      </c>
      <c r="C841" s="196" t="s">
        <v>4551</v>
      </c>
      <c r="D841" s="196" t="s">
        <v>4552</v>
      </c>
      <c r="E841" s="196" t="s">
        <v>901</v>
      </c>
      <c r="F841" s="196" t="s">
        <v>4553</v>
      </c>
      <c r="G841" s="197" t="s">
        <v>4554</v>
      </c>
      <c r="H841" s="198" t="s">
        <v>4082</v>
      </c>
      <c r="I841" s="213"/>
      <c r="J841" s="213"/>
      <c r="K841" s="201" t="s">
        <v>904</v>
      </c>
      <c r="L841" s="90" t="s">
        <v>356</v>
      </c>
      <c r="M841" s="202" t="s">
        <v>382</v>
      </c>
      <c r="N841" s="203"/>
      <c r="O841" s="202"/>
      <c r="P841" s="201" t="s">
        <v>907</v>
      </c>
      <c r="Q841" s="90" t="s">
        <v>356</v>
      </c>
      <c r="R841" s="105" t="s">
        <v>905</v>
      </c>
      <c r="S841" s="203"/>
      <c r="T841" s="202"/>
      <c r="U841" s="201" t="s">
        <v>908</v>
      </c>
      <c r="V841" s="90" t="s">
        <v>356</v>
      </c>
      <c r="W841" s="383" t="s">
        <v>1702</v>
      </c>
      <c r="X841" s="249"/>
      <c r="Y841" s="248"/>
      <c r="Z841" s="201"/>
      <c r="AA841" s="90"/>
      <c r="AB841" s="383"/>
      <c r="AC841" s="249"/>
      <c r="AD841" s="248"/>
    </row>
    <row r="842" spans="1:30" ht="99.95" customHeight="1">
      <c r="A842" s="479"/>
      <c r="B842" s="290" t="s">
        <v>4550</v>
      </c>
      <c r="C842" s="196" t="s">
        <v>4555</v>
      </c>
      <c r="D842" s="196" t="s">
        <v>4556</v>
      </c>
      <c r="E842" s="196" t="s">
        <v>901</v>
      </c>
      <c r="F842" s="196" t="s">
        <v>4557</v>
      </c>
      <c r="G842" s="197" t="s">
        <v>4558</v>
      </c>
      <c r="H842" s="198" t="s">
        <v>3955</v>
      </c>
      <c r="I842" s="213"/>
      <c r="J842" s="213"/>
      <c r="K842" s="201" t="s">
        <v>904</v>
      </c>
      <c r="L842" s="90" t="s">
        <v>356</v>
      </c>
      <c r="M842" s="202" t="s">
        <v>382</v>
      </c>
      <c r="N842" s="203"/>
      <c r="O842" s="202"/>
      <c r="P842" s="201" t="s">
        <v>907</v>
      </c>
      <c r="Q842" s="90" t="s">
        <v>356</v>
      </c>
      <c r="R842" s="105" t="s">
        <v>905</v>
      </c>
      <c r="S842" s="203"/>
      <c r="T842" s="202"/>
      <c r="U842" s="201" t="s">
        <v>908</v>
      </c>
      <c r="V842" s="90" t="s">
        <v>356</v>
      </c>
      <c r="W842" s="383" t="s">
        <v>1702</v>
      </c>
      <c r="X842" s="249"/>
      <c r="Y842" s="248"/>
      <c r="Z842" s="201"/>
      <c r="AA842" s="90"/>
      <c r="AB842" s="383"/>
      <c r="AC842" s="249"/>
      <c r="AD842" s="248"/>
    </row>
    <row r="843" spans="1:30" ht="99.95" customHeight="1">
      <c r="A843" s="479"/>
      <c r="B843" s="290" t="s">
        <v>4550</v>
      </c>
      <c r="C843" s="196" t="s">
        <v>4559</v>
      </c>
      <c r="D843" s="196" t="s">
        <v>4560</v>
      </c>
      <c r="E843" s="196" t="s">
        <v>901</v>
      </c>
      <c r="F843" s="196" t="s">
        <v>4561</v>
      </c>
      <c r="G843" s="197" t="s">
        <v>4562</v>
      </c>
      <c r="H843" s="198" t="s">
        <v>4</v>
      </c>
      <c r="I843" s="213"/>
      <c r="J843" s="213"/>
      <c r="K843" s="201" t="s">
        <v>904</v>
      </c>
      <c r="L843" s="90" t="s">
        <v>356</v>
      </c>
      <c r="M843" s="202" t="s">
        <v>382</v>
      </c>
      <c r="N843" s="203"/>
      <c r="O843" s="202"/>
      <c r="P843" s="201" t="s">
        <v>907</v>
      </c>
      <c r="Q843" s="90" t="s">
        <v>356</v>
      </c>
      <c r="R843" s="105" t="s">
        <v>905</v>
      </c>
      <c r="S843" s="203"/>
      <c r="T843" s="202"/>
      <c r="U843" s="201" t="s">
        <v>908</v>
      </c>
      <c r="V843" s="90" t="s">
        <v>356</v>
      </c>
      <c r="W843" s="383" t="s">
        <v>1702</v>
      </c>
      <c r="X843" s="249"/>
      <c r="Y843" s="248"/>
      <c r="Z843" s="201"/>
      <c r="AA843" s="90"/>
      <c r="AB843" s="383"/>
      <c r="AC843" s="249"/>
      <c r="AD843" s="248"/>
    </row>
    <row r="844" spans="1:30" ht="99.95" customHeight="1">
      <c r="A844" s="479"/>
      <c r="B844" s="290" t="s">
        <v>4550</v>
      </c>
      <c r="C844" s="196" t="s">
        <v>4563</v>
      </c>
      <c r="D844" s="196" t="s">
        <v>4564</v>
      </c>
      <c r="E844" s="196" t="s">
        <v>901</v>
      </c>
      <c r="F844" s="196" t="s">
        <v>4565</v>
      </c>
      <c r="G844" s="197" t="s">
        <v>4566</v>
      </c>
      <c r="H844" s="198" t="s">
        <v>4</v>
      </c>
      <c r="I844" s="213"/>
      <c r="J844" s="213"/>
      <c r="K844" s="201" t="s">
        <v>904</v>
      </c>
      <c r="L844" s="90" t="s">
        <v>356</v>
      </c>
      <c r="M844" s="202" t="s">
        <v>382</v>
      </c>
      <c r="N844" s="203"/>
      <c r="O844" s="202"/>
      <c r="P844" s="201" t="s">
        <v>907</v>
      </c>
      <c r="Q844" s="90" t="s">
        <v>356</v>
      </c>
      <c r="R844" s="105" t="s">
        <v>905</v>
      </c>
      <c r="S844" s="203"/>
      <c r="T844" s="202"/>
      <c r="U844" s="201" t="s">
        <v>908</v>
      </c>
      <c r="V844" s="90" t="s">
        <v>356</v>
      </c>
      <c r="W844" s="383" t="s">
        <v>1702</v>
      </c>
      <c r="X844" s="249"/>
      <c r="Y844" s="248"/>
      <c r="Z844" s="201"/>
      <c r="AA844" s="90"/>
      <c r="AB844" s="383"/>
      <c r="AC844" s="249"/>
      <c r="AD844" s="248"/>
    </row>
    <row r="845" spans="1:30" ht="99.95" customHeight="1">
      <c r="A845" s="479"/>
      <c r="B845" s="290" t="s">
        <v>4550</v>
      </c>
      <c r="C845" s="196" t="s">
        <v>4567</v>
      </c>
      <c r="D845" s="196" t="s">
        <v>4568</v>
      </c>
      <c r="E845" s="196" t="s">
        <v>901</v>
      </c>
      <c r="F845" s="196" t="s">
        <v>4569</v>
      </c>
      <c r="G845" s="197" t="s">
        <v>4570</v>
      </c>
      <c r="H845" s="198" t="s">
        <v>5</v>
      </c>
      <c r="I845" s="213"/>
      <c r="J845" s="213"/>
      <c r="K845" s="201" t="s">
        <v>904</v>
      </c>
      <c r="L845" s="90" t="s">
        <v>356</v>
      </c>
      <c r="M845" s="202" t="s">
        <v>382</v>
      </c>
      <c r="N845" s="203"/>
      <c r="O845" s="202"/>
      <c r="P845" s="201" t="s">
        <v>907</v>
      </c>
      <c r="Q845" s="90" t="s">
        <v>356</v>
      </c>
      <c r="R845" s="105" t="s">
        <v>905</v>
      </c>
      <c r="S845" s="203"/>
      <c r="T845" s="202"/>
      <c r="U845" s="201" t="s">
        <v>908</v>
      </c>
      <c r="V845" s="90" t="s">
        <v>356</v>
      </c>
      <c r="W845" s="383" t="s">
        <v>1702</v>
      </c>
      <c r="X845" s="249"/>
      <c r="Y845" s="248"/>
      <c r="Z845" s="201"/>
      <c r="AA845" s="90"/>
      <c r="AB845" s="383"/>
      <c r="AC845" s="249"/>
      <c r="AD845" s="248"/>
    </row>
    <row r="846" spans="1:30" ht="99.95" customHeight="1">
      <c r="A846" s="479"/>
      <c r="B846" s="290" t="s">
        <v>4550</v>
      </c>
      <c r="C846" s="196" t="s">
        <v>4571</v>
      </c>
      <c r="D846" s="196" t="s">
        <v>4572</v>
      </c>
      <c r="E846" s="196" t="s">
        <v>901</v>
      </c>
      <c r="F846" s="196" t="s">
        <v>4573</v>
      </c>
      <c r="G846" s="197" t="s">
        <v>4574</v>
      </c>
      <c r="H846" s="198" t="s">
        <v>5</v>
      </c>
      <c r="I846" s="213"/>
      <c r="J846" s="213"/>
      <c r="K846" s="201" t="s">
        <v>904</v>
      </c>
      <c r="L846" s="90" t="s">
        <v>356</v>
      </c>
      <c r="M846" s="202" t="s">
        <v>382</v>
      </c>
      <c r="N846" s="203"/>
      <c r="O846" s="202"/>
      <c r="P846" s="201" t="s">
        <v>907</v>
      </c>
      <c r="Q846" s="90" t="s">
        <v>357</v>
      </c>
      <c r="R846" s="105" t="s">
        <v>905</v>
      </c>
      <c r="S846" s="203" t="s">
        <v>4575</v>
      </c>
      <c r="T846" s="202"/>
      <c r="U846" s="201" t="s">
        <v>908</v>
      </c>
      <c r="V846" s="90" t="s">
        <v>356</v>
      </c>
      <c r="W846" s="383" t="s">
        <v>1702</v>
      </c>
      <c r="X846" s="249"/>
      <c r="Y846" s="248"/>
      <c r="Z846" s="201"/>
      <c r="AA846" s="90"/>
      <c r="AB846" s="383"/>
      <c r="AC846" s="249"/>
      <c r="AD846" s="248"/>
    </row>
    <row r="847" spans="1:30" ht="99.95" customHeight="1">
      <c r="A847" s="479"/>
      <c r="B847" s="290" t="s">
        <v>4550</v>
      </c>
      <c r="C847" s="196" t="s">
        <v>4576</v>
      </c>
      <c r="D847" s="252" t="s">
        <v>4577</v>
      </c>
      <c r="E847" s="196" t="s">
        <v>901</v>
      </c>
      <c r="F847" s="211" t="s">
        <v>4578</v>
      </c>
      <c r="G847" s="212" t="s">
        <v>4579</v>
      </c>
      <c r="H847" s="198" t="s">
        <v>5</v>
      </c>
      <c r="I847" s="213"/>
      <c r="J847" s="213"/>
      <c r="K847" s="201" t="s">
        <v>904</v>
      </c>
      <c r="L847" s="90" t="s">
        <v>356</v>
      </c>
      <c r="M847" s="202" t="s">
        <v>382</v>
      </c>
      <c r="N847" s="203"/>
      <c r="O847" s="202"/>
      <c r="P847" s="201" t="s">
        <v>907</v>
      </c>
      <c r="Q847" s="90" t="s">
        <v>356</v>
      </c>
      <c r="R847" s="105" t="s">
        <v>905</v>
      </c>
      <c r="S847" s="203"/>
      <c r="T847" s="202"/>
      <c r="U847" s="201" t="s">
        <v>908</v>
      </c>
      <c r="V847" s="90" t="s">
        <v>356</v>
      </c>
      <c r="W847" s="383" t="s">
        <v>1702</v>
      </c>
      <c r="X847" s="249"/>
      <c r="Y847" s="248"/>
      <c r="Z847" s="201" t="s">
        <v>339</v>
      </c>
      <c r="AA847" s="90" t="s">
        <v>356</v>
      </c>
      <c r="AB847" s="383" t="s">
        <v>422</v>
      </c>
      <c r="AC847" s="249"/>
      <c r="AD847" s="248"/>
    </row>
    <row r="848" spans="1:30" ht="99.95" customHeight="1">
      <c r="A848" s="479"/>
      <c r="B848" s="290" t="s">
        <v>4550</v>
      </c>
      <c r="C848" s="196" t="s">
        <v>4580</v>
      </c>
      <c r="D848" s="252" t="s">
        <v>4581</v>
      </c>
      <c r="E848" s="196" t="s">
        <v>901</v>
      </c>
      <c r="F848" s="211" t="s">
        <v>4582</v>
      </c>
      <c r="G848" s="212" t="s">
        <v>4583</v>
      </c>
      <c r="H848" s="198" t="s">
        <v>5</v>
      </c>
      <c r="I848" s="213"/>
      <c r="J848" s="213"/>
      <c r="K848" s="201" t="s">
        <v>904</v>
      </c>
      <c r="L848" s="90" t="s">
        <v>356</v>
      </c>
      <c r="M848" s="202" t="s">
        <v>382</v>
      </c>
      <c r="N848" s="203"/>
      <c r="O848" s="202"/>
      <c r="P848" s="201" t="s">
        <v>907</v>
      </c>
      <c r="Q848" s="90" t="s">
        <v>356</v>
      </c>
      <c r="R848" s="105" t="s">
        <v>905</v>
      </c>
      <c r="S848" s="203"/>
      <c r="T848" s="202"/>
      <c r="U848" s="201" t="s">
        <v>908</v>
      </c>
      <c r="V848" s="90" t="s">
        <v>356</v>
      </c>
      <c r="W848" s="383" t="s">
        <v>1702</v>
      </c>
      <c r="X848" s="249"/>
      <c r="Y848" s="248"/>
      <c r="Z848" s="201" t="s">
        <v>339</v>
      </c>
      <c r="AA848" s="90" t="s">
        <v>356</v>
      </c>
      <c r="AB848" s="383" t="s">
        <v>422</v>
      </c>
      <c r="AC848" s="249"/>
      <c r="AD848" s="248"/>
    </row>
    <row r="849" spans="1:30" ht="99.95" customHeight="1">
      <c r="A849" s="479"/>
      <c r="B849" s="290" t="s">
        <v>4550</v>
      </c>
      <c r="C849" s="196" t="s">
        <v>4584</v>
      </c>
      <c r="D849" s="196" t="s">
        <v>4585</v>
      </c>
      <c r="E849" s="196" t="s">
        <v>4586</v>
      </c>
      <c r="F849" s="196" t="s">
        <v>4587</v>
      </c>
      <c r="G849" s="197" t="s">
        <v>4588</v>
      </c>
      <c r="H849" s="198" t="s">
        <v>4082</v>
      </c>
      <c r="I849" s="213"/>
      <c r="J849" s="213"/>
      <c r="K849" s="201" t="s">
        <v>904</v>
      </c>
      <c r="L849" s="90" t="s">
        <v>356</v>
      </c>
      <c r="M849" s="202" t="s">
        <v>382</v>
      </c>
      <c r="N849" s="203"/>
      <c r="O849" s="202"/>
      <c r="P849" s="201" t="s">
        <v>907</v>
      </c>
      <c r="Q849" s="90" t="s">
        <v>356</v>
      </c>
      <c r="R849" s="105" t="s">
        <v>905</v>
      </c>
      <c r="S849" s="203"/>
      <c r="T849" s="202"/>
      <c r="U849" s="201" t="s">
        <v>908</v>
      </c>
      <c r="V849" s="90" t="s">
        <v>356</v>
      </c>
      <c r="W849" s="383" t="s">
        <v>1702</v>
      </c>
      <c r="X849" s="249"/>
      <c r="Y849" s="248"/>
      <c r="Z849" s="201"/>
      <c r="AA849" s="90"/>
      <c r="AB849" s="383"/>
      <c r="AC849" s="249"/>
      <c r="AD849" s="248"/>
    </row>
    <row r="850" spans="1:30" ht="99.95" customHeight="1">
      <c r="A850" s="479"/>
      <c r="B850" s="290" t="s">
        <v>4550</v>
      </c>
      <c r="C850" s="196" t="s">
        <v>4589</v>
      </c>
      <c r="D850" s="196" t="s">
        <v>4590</v>
      </c>
      <c r="E850" s="196" t="s">
        <v>901</v>
      </c>
      <c r="F850" s="196" t="s">
        <v>4591</v>
      </c>
      <c r="G850" s="197" t="s">
        <v>4592</v>
      </c>
      <c r="H850" s="198" t="s">
        <v>3955</v>
      </c>
      <c r="I850" s="213"/>
      <c r="J850" s="213"/>
      <c r="K850" s="201" t="s">
        <v>904</v>
      </c>
      <c r="L850" s="90" t="s">
        <v>356</v>
      </c>
      <c r="M850" s="202" t="s">
        <v>382</v>
      </c>
      <c r="N850" s="203"/>
      <c r="O850" s="202"/>
      <c r="P850" s="201" t="s">
        <v>907</v>
      </c>
      <c r="Q850" s="90" t="s">
        <v>356</v>
      </c>
      <c r="R850" s="105" t="s">
        <v>905</v>
      </c>
      <c r="S850" s="203"/>
      <c r="T850" s="202"/>
      <c r="U850" s="201" t="s">
        <v>908</v>
      </c>
      <c r="V850" s="90" t="s">
        <v>356</v>
      </c>
      <c r="W850" s="383" t="s">
        <v>1702</v>
      </c>
      <c r="X850" s="249"/>
      <c r="Y850" s="248"/>
      <c r="Z850" s="201"/>
      <c r="AA850" s="90"/>
      <c r="AB850" s="383"/>
      <c r="AC850" s="249"/>
      <c r="AD850" s="248"/>
    </row>
    <row r="851" spans="1:30" ht="99.95" customHeight="1">
      <c r="A851" s="479"/>
      <c r="B851" s="290" t="s">
        <v>4550</v>
      </c>
      <c r="C851" s="196" t="s">
        <v>4593</v>
      </c>
      <c r="D851" s="196" t="s">
        <v>4594</v>
      </c>
      <c r="E851" s="196" t="s">
        <v>901</v>
      </c>
      <c r="F851" s="196" t="s">
        <v>4595</v>
      </c>
      <c r="G851" s="197" t="s">
        <v>4596</v>
      </c>
      <c r="H851" s="198" t="s">
        <v>4</v>
      </c>
      <c r="I851" s="213"/>
      <c r="J851" s="213"/>
      <c r="K851" s="201" t="s">
        <v>904</v>
      </c>
      <c r="L851" s="90" t="s">
        <v>356</v>
      </c>
      <c r="M851" s="202" t="s">
        <v>382</v>
      </c>
      <c r="N851" s="203"/>
      <c r="O851" s="202"/>
      <c r="P851" s="201" t="s">
        <v>907</v>
      </c>
      <c r="Q851" s="90" t="s">
        <v>357</v>
      </c>
      <c r="R851" s="105" t="s">
        <v>905</v>
      </c>
      <c r="S851" s="203" t="s">
        <v>4597</v>
      </c>
      <c r="T851" s="202"/>
      <c r="U851" s="201" t="s">
        <v>908</v>
      </c>
      <c r="V851" s="90" t="s">
        <v>356</v>
      </c>
      <c r="W851" s="383" t="s">
        <v>1702</v>
      </c>
      <c r="X851" s="249"/>
      <c r="Y851" s="248"/>
      <c r="Z851" s="201"/>
      <c r="AA851" s="90"/>
      <c r="AB851" s="383"/>
      <c r="AC851" s="249"/>
      <c r="AD851" s="248"/>
    </row>
    <row r="852" spans="1:30" ht="99.95" customHeight="1">
      <c r="A852" s="479"/>
      <c r="B852" s="290" t="s">
        <v>4550</v>
      </c>
      <c r="C852" s="196" t="s">
        <v>4598</v>
      </c>
      <c r="D852" s="196" t="s">
        <v>4599</v>
      </c>
      <c r="E852" s="196" t="s">
        <v>901</v>
      </c>
      <c r="F852" s="196" t="s">
        <v>4600</v>
      </c>
      <c r="G852" s="197" t="s">
        <v>4601</v>
      </c>
      <c r="H852" s="198" t="s">
        <v>4</v>
      </c>
      <c r="I852" s="213"/>
      <c r="J852" s="213"/>
      <c r="K852" s="201" t="s">
        <v>904</v>
      </c>
      <c r="L852" s="90" t="s">
        <v>356</v>
      </c>
      <c r="M852" s="202" t="s">
        <v>382</v>
      </c>
      <c r="N852" s="203"/>
      <c r="O852" s="202"/>
      <c r="P852" s="201" t="s">
        <v>907</v>
      </c>
      <c r="Q852" s="90" t="s">
        <v>356</v>
      </c>
      <c r="R852" s="105" t="s">
        <v>905</v>
      </c>
      <c r="S852" s="203"/>
      <c r="T852" s="202"/>
      <c r="U852" s="201" t="s">
        <v>908</v>
      </c>
      <c r="V852" s="90" t="s">
        <v>356</v>
      </c>
      <c r="W852" s="383" t="s">
        <v>1702</v>
      </c>
      <c r="X852" s="249"/>
      <c r="Y852" s="248"/>
      <c r="Z852" s="201"/>
      <c r="AA852" s="90"/>
      <c r="AB852" s="383"/>
      <c r="AC852" s="249"/>
      <c r="AD852" s="248"/>
    </row>
    <row r="853" spans="1:30" ht="99.95" customHeight="1">
      <c r="A853" s="479"/>
      <c r="B853" s="290" t="s">
        <v>4550</v>
      </c>
      <c r="C853" s="196" t="s">
        <v>4602</v>
      </c>
      <c r="D853" s="196" t="s">
        <v>4603</v>
      </c>
      <c r="E853" s="196" t="s">
        <v>901</v>
      </c>
      <c r="F853" s="196" t="s">
        <v>4604</v>
      </c>
      <c r="G853" s="197" t="s">
        <v>4605</v>
      </c>
      <c r="H853" s="198" t="s">
        <v>5</v>
      </c>
      <c r="I853" s="213"/>
      <c r="J853" s="213"/>
      <c r="K853" s="201" t="s">
        <v>904</v>
      </c>
      <c r="L853" s="90" t="s">
        <v>356</v>
      </c>
      <c r="M853" s="202" t="s">
        <v>382</v>
      </c>
      <c r="N853" s="203"/>
      <c r="O853" s="202"/>
      <c r="P853" s="201" t="s">
        <v>907</v>
      </c>
      <c r="Q853" s="90" t="s">
        <v>356</v>
      </c>
      <c r="R853" s="105" t="s">
        <v>905</v>
      </c>
      <c r="S853" s="203"/>
      <c r="T853" s="202"/>
      <c r="U853" s="201" t="s">
        <v>908</v>
      </c>
      <c r="V853" s="90" t="s">
        <v>356</v>
      </c>
      <c r="W853" s="383" t="s">
        <v>1702</v>
      </c>
      <c r="X853" s="249"/>
      <c r="Y853" s="248"/>
      <c r="Z853" s="201"/>
      <c r="AA853" s="90"/>
      <c r="AB853" s="383"/>
      <c r="AC853" s="249"/>
      <c r="AD853" s="248"/>
    </row>
    <row r="854" spans="1:30" ht="99.95" customHeight="1">
      <c r="A854" s="479"/>
      <c r="B854" s="290" t="s">
        <v>4550</v>
      </c>
      <c r="C854" s="196" t="s">
        <v>4606</v>
      </c>
      <c r="D854" s="196" t="s">
        <v>4607</v>
      </c>
      <c r="E854" s="196" t="s">
        <v>901</v>
      </c>
      <c r="F854" s="196" t="s">
        <v>4608</v>
      </c>
      <c r="G854" s="197" t="s">
        <v>4609</v>
      </c>
      <c r="H854" s="198" t="s">
        <v>5</v>
      </c>
      <c r="I854" s="213"/>
      <c r="J854" s="213"/>
      <c r="K854" s="201" t="s">
        <v>904</v>
      </c>
      <c r="L854" s="90" t="s">
        <v>356</v>
      </c>
      <c r="M854" s="202" t="s">
        <v>382</v>
      </c>
      <c r="N854" s="203"/>
      <c r="O854" s="202"/>
      <c r="P854" s="201" t="s">
        <v>907</v>
      </c>
      <c r="Q854" s="90" t="s">
        <v>356</v>
      </c>
      <c r="R854" s="105" t="s">
        <v>905</v>
      </c>
      <c r="S854" s="203"/>
      <c r="T854" s="202"/>
      <c r="U854" s="201" t="s">
        <v>908</v>
      </c>
      <c r="V854" s="90" t="s">
        <v>356</v>
      </c>
      <c r="W854" s="383" t="s">
        <v>1702</v>
      </c>
      <c r="X854" s="249"/>
      <c r="Y854" s="248"/>
      <c r="Z854" s="201"/>
      <c r="AA854" s="90"/>
      <c r="AB854" s="383"/>
      <c r="AC854" s="249"/>
      <c r="AD854" s="248"/>
    </row>
    <row r="855" spans="1:30" ht="99.95" customHeight="1">
      <c r="A855" s="479"/>
      <c r="B855" s="290" t="s">
        <v>4550</v>
      </c>
      <c r="C855" s="196" t="s">
        <v>4610</v>
      </c>
      <c r="D855" s="252" t="s">
        <v>4611</v>
      </c>
      <c r="E855" s="196" t="s">
        <v>901</v>
      </c>
      <c r="F855" s="211" t="s">
        <v>4612</v>
      </c>
      <c r="G855" s="212" t="s">
        <v>4613</v>
      </c>
      <c r="H855" s="198" t="s">
        <v>5</v>
      </c>
      <c r="I855" s="213"/>
      <c r="J855" s="213"/>
      <c r="K855" s="201" t="s">
        <v>904</v>
      </c>
      <c r="L855" s="90" t="s">
        <v>356</v>
      </c>
      <c r="M855" s="202" t="s">
        <v>382</v>
      </c>
      <c r="N855" s="203"/>
      <c r="O855" s="202"/>
      <c r="P855" s="201" t="s">
        <v>907</v>
      </c>
      <c r="Q855" s="90" t="s">
        <v>356</v>
      </c>
      <c r="R855" s="105" t="s">
        <v>905</v>
      </c>
      <c r="S855" s="203"/>
      <c r="T855" s="202"/>
      <c r="U855" s="201" t="s">
        <v>908</v>
      </c>
      <c r="V855" s="90" t="s">
        <v>356</v>
      </c>
      <c r="W855" s="383" t="s">
        <v>1702</v>
      </c>
      <c r="X855" s="249"/>
      <c r="Y855" s="248"/>
      <c r="Z855" s="201" t="s">
        <v>339</v>
      </c>
      <c r="AA855" s="90" t="s">
        <v>356</v>
      </c>
      <c r="AB855" s="383" t="s">
        <v>422</v>
      </c>
      <c r="AC855" s="249"/>
      <c r="AD855" s="248"/>
    </row>
    <row r="856" spans="1:30" ht="99.95" customHeight="1">
      <c r="A856" s="479"/>
      <c r="B856" s="290" t="s">
        <v>4550</v>
      </c>
      <c r="C856" s="196" t="s">
        <v>4614</v>
      </c>
      <c r="D856" s="252" t="s">
        <v>4615</v>
      </c>
      <c r="E856" s="196" t="s">
        <v>901</v>
      </c>
      <c r="F856" s="211" t="s">
        <v>4616</v>
      </c>
      <c r="G856" s="212" t="s">
        <v>4617</v>
      </c>
      <c r="H856" s="198" t="s">
        <v>5</v>
      </c>
      <c r="I856" s="213"/>
      <c r="J856" s="213"/>
      <c r="K856" s="201" t="s">
        <v>904</v>
      </c>
      <c r="L856" s="90" t="s">
        <v>356</v>
      </c>
      <c r="M856" s="202" t="s">
        <v>382</v>
      </c>
      <c r="N856" s="203"/>
      <c r="O856" s="202"/>
      <c r="P856" s="201" t="s">
        <v>907</v>
      </c>
      <c r="Q856" s="90" t="s">
        <v>356</v>
      </c>
      <c r="R856" s="105" t="s">
        <v>905</v>
      </c>
      <c r="S856" s="203"/>
      <c r="T856" s="202"/>
      <c r="U856" s="201" t="s">
        <v>908</v>
      </c>
      <c r="V856" s="90" t="s">
        <v>356</v>
      </c>
      <c r="W856" s="383" t="s">
        <v>1702</v>
      </c>
      <c r="X856" s="249"/>
      <c r="Y856" s="248"/>
      <c r="Z856" s="201" t="s">
        <v>339</v>
      </c>
      <c r="AA856" s="90" t="s">
        <v>356</v>
      </c>
      <c r="AB856" s="383" t="s">
        <v>422</v>
      </c>
      <c r="AC856" s="249"/>
      <c r="AD856" s="248"/>
    </row>
    <row r="857" spans="1:30" ht="99.95" customHeight="1">
      <c r="A857" s="479"/>
      <c r="B857" s="290" t="s">
        <v>4550</v>
      </c>
      <c r="C857" s="196" t="s">
        <v>4618</v>
      </c>
      <c r="D857" s="196" t="s">
        <v>4619</v>
      </c>
      <c r="E857" s="196" t="s">
        <v>901</v>
      </c>
      <c r="F857" s="196" t="s">
        <v>4620</v>
      </c>
      <c r="G857" s="197" t="s">
        <v>4621</v>
      </c>
      <c r="H857" s="198" t="s">
        <v>3955</v>
      </c>
      <c r="I857" s="213"/>
      <c r="J857" s="213"/>
      <c r="K857" s="201" t="s">
        <v>904</v>
      </c>
      <c r="L857" s="90" t="s">
        <v>356</v>
      </c>
      <c r="M857" s="202" t="s">
        <v>382</v>
      </c>
      <c r="N857" s="203"/>
      <c r="O857" s="202"/>
      <c r="P857" s="201" t="s">
        <v>907</v>
      </c>
      <c r="Q857" s="90" t="s">
        <v>356</v>
      </c>
      <c r="R857" s="105" t="s">
        <v>905</v>
      </c>
      <c r="S857" s="203"/>
      <c r="T857" s="202"/>
      <c r="U857" s="201" t="s">
        <v>908</v>
      </c>
      <c r="V857" s="90" t="s">
        <v>356</v>
      </c>
      <c r="W857" s="383" t="s">
        <v>1702</v>
      </c>
      <c r="X857" s="249"/>
      <c r="Y857" s="248"/>
      <c r="Z857" s="201"/>
      <c r="AA857" s="90"/>
      <c r="AB857" s="383"/>
      <c r="AC857" s="249"/>
      <c r="AD857" s="248"/>
    </row>
    <row r="858" spans="1:30" ht="99.95" customHeight="1">
      <c r="A858" s="479"/>
      <c r="B858" s="290" t="s">
        <v>4550</v>
      </c>
      <c r="C858" s="196" t="s">
        <v>4622</v>
      </c>
      <c r="D858" s="196" t="s">
        <v>4623</v>
      </c>
      <c r="E858" s="196" t="s">
        <v>901</v>
      </c>
      <c r="F858" s="196" t="s">
        <v>4624</v>
      </c>
      <c r="G858" s="197" t="s">
        <v>4625</v>
      </c>
      <c r="H858" s="198" t="s">
        <v>5</v>
      </c>
      <c r="I858" s="213"/>
      <c r="J858" s="213"/>
      <c r="K858" s="201" t="s">
        <v>904</v>
      </c>
      <c r="L858" s="90" t="s">
        <v>356</v>
      </c>
      <c r="M858" s="202" t="s">
        <v>382</v>
      </c>
      <c r="N858" s="203"/>
      <c r="O858" s="202"/>
      <c r="P858" s="201" t="s">
        <v>907</v>
      </c>
      <c r="Q858" s="90" t="s">
        <v>356</v>
      </c>
      <c r="R858" s="105" t="s">
        <v>905</v>
      </c>
      <c r="S858" s="203"/>
      <c r="T858" s="202"/>
      <c r="U858" s="201" t="s">
        <v>908</v>
      </c>
      <c r="V858" s="90" t="s">
        <v>356</v>
      </c>
      <c r="W858" s="383" t="s">
        <v>1702</v>
      </c>
      <c r="X858" s="249"/>
      <c r="Y858" s="248"/>
      <c r="Z858" s="201"/>
      <c r="AA858" s="90"/>
      <c r="AB858" s="383"/>
      <c r="AC858" s="249"/>
      <c r="AD858" s="248"/>
    </row>
    <row r="859" spans="1:30" ht="99.95" customHeight="1">
      <c r="A859" s="479"/>
      <c r="B859" s="290" t="s">
        <v>4550</v>
      </c>
      <c r="C859" s="196" t="s">
        <v>4626</v>
      </c>
      <c r="D859" s="196" t="s">
        <v>4627</v>
      </c>
      <c r="E859" s="196" t="s">
        <v>901</v>
      </c>
      <c r="F859" s="196" t="s">
        <v>4628</v>
      </c>
      <c r="G859" s="197" t="s">
        <v>4629</v>
      </c>
      <c r="H859" s="198" t="s">
        <v>4</v>
      </c>
      <c r="I859" s="213"/>
      <c r="J859" s="213"/>
      <c r="K859" s="201" t="s">
        <v>904</v>
      </c>
      <c r="L859" s="90" t="s">
        <v>356</v>
      </c>
      <c r="M859" s="202" t="s">
        <v>382</v>
      </c>
      <c r="N859" s="203"/>
      <c r="O859" s="202"/>
      <c r="P859" s="201" t="s">
        <v>907</v>
      </c>
      <c r="Q859" s="90" t="s">
        <v>356</v>
      </c>
      <c r="R859" s="105" t="s">
        <v>905</v>
      </c>
      <c r="S859" s="203"/>
      <c r="T859" s="202"/>
      <c r="U859" s="201" t="s">
        <v>908</v>
      </c>
      <c r="V859" s="90" t="s">
        <v>356</v>
      </c>
      <c r="W859" s="383" t="s">
        <v>1702</v>
      </c>
      <c r="X859" s="249"/>
      <c r="Y859" s="248"/>
      <c r="Z859" s="201"/>
      <c r="AA859" s="90"/>
      <c r="AB859" s="383"/>
      <c r="AC859" s="249"/>
      <c r="AD859" s="248"/>
    </row>
    <row r="860" spans="1:30" ht="99.95" customHeight="1">
      <c r="A860" s="479"/>
      <c r="B860" s="290" t="s">
        <v>4550</v>
      </c>
      <c r="C860" s="196" t="s">
        <v>4630</v>
      </c>
      <c r="D860" s="196" t="s">
        <v>4631</v>
      </c>
      <c r="E860" s="196" t="s">
        <v>901</v>
      </c>
      <c r="F860" s="196" t="s">
        <v>4632</v>
      </c>
      <c r="G860" s="197" t="s">
        <v>4633</v>
      </c>
      <c r="H860" s="198" t="s">
        <v>4</v>
      </c>
      <c r="I860" s="213"/>
      <c r="J860" s="213"/>
      <c r="K860" s="201" t="s">
        <v>904</v>
      </c>
      <c r="L860" s="90" t="s">
        <v>357</v>
      </c>
      <c r="M860" s="202" t="s">
        <v>382</v>
      </c>
      <c r="N860" s="108" t="s">
        <v>4634</v>
      </c>
      <c r="O860" s="202"/>
      <c r="P860" s="201" t="s">
        <v>907</v>
      </c>
      <c r="Q860" s="90" t="s">
        <v>356</v>
      </c>
      <c r="R860" s="105" t="s">
        <v>905</v>
      </c>
      <c r="S860" s="108"/>
      <c r="T860" s="202"/>
      <c r="U860" s="201" t="s">
        <v>908</v>
      </c>
      <c r="V860" s="90" t="s">
        <v>356</v>
      </c>
      <c r="W860" s="383" t="s">
        <v>1702</v>
      </c>
      <c r="X860" s="382"/>
      <c r="Y860" s="248"/>
      <c r="Z860" s="201"/>
      <c r="AA860" s="90"/>
      <c r="AB860" s="383"/>
      <c r="AC860" s="382"/>
      <c r="AD860" s="248"/>
    </row>
    <row r="861" spans="1:30" ht="99.95" customHeight="1">
      <c r="A861" s="479"/>
      <c r="B861" s="290" t="s">
        <v>4550</v>
      </c>
      <c r="C861" s="196" t="s">
        <v>4635</v>
      </c>
      <c r="D861" s="196" t="s">
        <v>4636</v>
      </c>
      <c r="E861" s="196" t="s">
        <v>901</v>
      </c>
      <c r="F861" s="196" t="s">
        <v>4637</v>
      </c>
      <c r="G861" s="197" t="s">
        <v>4638</v>
      </c>
      <c r="H861" s="198" t="s">
        <v>4</v>
      </c>
      <c r="I861" s="213"/>
      <c r="J861" s="213"/>
      <c r="K861" s="201" t="s">
        <v>904</v>
      </c>
      <c r="L861" s="90" t="s">
        <v>356</v>
      </c>
      <c r="M861" s="202" t="s">
        <v>382</v>
      </c>
      <c r="N861" s="203"/>
      <c r="O861" s="202"/>
      <c r="P861" s="201" t="s">
        <v>907</v>
      </c>
      <c r="Q861" s="90" t="s">
        <v>356</v>
      </c>
      <c r="R861" s="105" t="s">
        <v>905</v>
      </c>
      <c r="S861" s="203"/>
      <c r="T861" s="202"/>
      <c r="U861" s="201" t="s">
        <v>908</v>
      </c>
      <c r="V861" s="90" t="s">
        <v>356</v>
      </c>
      <c r="W861" s="383" t="s">
        <v>1702</v>
      </c>
      <c r="X861" s="249"/>
      <c r="Y861" s="248"/>
      <c r="Z861" s="201"/>
      <c r="AA861" s="90"/>
      <c r="AB861" s="383"/>
      <c r="AC861" s="249"/>
      <c r="AD861" s="248"/>
    </row>
    <row r="862" spans="1:30" ht="99.95" customHeight="1">
      <c r="A862" s="479"/>
      <c r="B862" s="290" t="s">
        <v>4550</v>
      </c>
      <c r="C862" s="196" t="s">
        <v>4639</v>
      </c>
      <c r="D862" s="196" t="s">
        <v>4640</v>
      </c>
      <c r="E862" s="196" t="s">
        <v>901</v>
      </c>
      <c r="F862" s="196" t="s">
        <v>4641</v>
      </c>
      <c r="G862" s="197" t="s">
        <v>4642</v>
      </c>
      <c r="H862" s="198" t="s">
        <v>6</v>
      </c>
      <c r="I862" s="213"/>
      <c r="J862" s="213"/>
      <c r="K862" s="201" t="s">
        <v>904</v>
      </c>
      <c r="L862" s="90" t="s">
        <v>356</v>
      </c>
      <c r="M862" s="202" t="s">
        <v>382</v>
      </c>
      <c r="N862" s="203"/>
      <c r="O862" s="202"/>
      <c r="P862" s="201" t="s">
        <v>907</v>
      </c>
      <c r="Q862" s="90" t="s">
        <v>356</v>
      </c>
      <c r="R862" s="105" t="s">
        <v>905</v>
      </c>
      <c r="S862" s="203"/>
      <c r="T862" s="202"/>
      <c r="U862" s="201" t="s">
        <v>908</v>
      </c>
      <c r="V862" s="90" t="s">
        <v>356</v>
      </c>
      <c r="W862" s="383" t="s">
        <v>1702</v>
      </c>
      <c r="X862" s="249"/>
      <c r="Y862" s="248"/>
      <c r="Z862" s="201"/>
      <c r="AA862" s="90"/>
      <c r="AB862" s="383"/>
      <c r="AC862" s="249"/>
      <c r="AD862" s="248"/>
    </row>
    <row r="863" spans="1:30" ht="99.95" customHeight="1">
      <c r="A863" s="479"/>
      <c r="B863" s="290" t="s">
        <v>4550</v>
      </c>
      <c r="C863" s="196" t="s">
        <v>4643</v>
      </c>
      <c r="D863" s="196" t="s">
        <v>4644</v>
      </c>
      <c r="E863" s="196" t="s">
        <v>901</v>
      </c>
      <c r="F863" s="196" t="s">
        <v>4645</v>
      </c>
      <c r="G863" s="197" t="s">
        <v>4646</v>
      </c>
      <c r="H863" s="198" t="s">
        <v>5</v>
      </c>
      <c r="I863" s="213"/>
      <c r="J863" s="213"/>
      <c r="K863" s="201" t="s">
        <v>904</v>
      </c>
      <c r="L863" s="90" t="s">
        <v>357</v>
      </c>
      <c r="M863" s="202" t="s">
        <v>382</v>
      </c>
      <c r="N863" s="108" t="s">
        <v>4634</v>
      </c>
      <c r="O863" s="202"/>
      <c r="P863" s="201" t="s">
        <v>907</v>
      </c>
      <c r="Q863" s="90" t="s">
        <v>356</v>
      </c>
      <c r="R863" s="105" t="s">
        <v>905</v>
      </c>
      <c r="S863" s="108"/>
      <c r="T863" s="202"/>
      <c r="U863" s="201" t="s">
        <v>908</v>
      </c>
      <c r="V863" s="90" t="s">
        <v>356</v>
      </c>
      <c r="W863" s="383" t="s">
        <v>1702</v>
      </c>
      <c r="X863" s="382"/>
      <c r="Y863" s="248"/>
      <c r="Z863" s="201"/>
      <c r="AA863" s="90"/>
      <c r="AB863" s="383"/>
      <c r="AC863" s="382"/>
      <c r="AD863" s="248"/>
    </row>
    <row r="864" spans="1:30" ht="99.95" customHeight="1">
      <c r="A864" s="479"/>
      <c r="B864" s="290" t="s">
        <v>4550</v>
      </c>
      <c r="C864" s="196" t="s">
        <v>4647</v>
      </c>
      <c r="D864" s="196" t="s">
        <v>4648</v>
      </c>
      <c r="E864" s="196" t="s">
        <v>901</v>
      </c>
      <c r="F864" s="196" t="s">
        <v>4649</v>
      </c>
      <c r="G864" s="197" t="s">
        <v>4650</v>
      </c>
      <c r="H864" s="198" t="s">
        <v>4</v>
      </c>
      <c r="I864" s="213"/>
      <c r="J864" s="213"/>
      <c r="K864" s="201" t="s">
        <v>904</v>
      </c>
      <c r="L864" s="90" t="s">
        <v>356</v>
      </c>
      <c r="M864" s="202" t="s">
        <v>382</v>
      </c>
      <c r="N864" s="203"/>
      <c r="O864" s="202"/>
      <c r="P864" s="201" t="s">
        <v>907</v>
      </c>
      <c r="Q864" s="90" t="s">
        <v>356</v>
      </c>
      <c r="R864" s="105" t="s">
        <v>905</v>
      </c>
      <c r="S864" s="203"/>
      <c r="T864" s="202"/>
      <c r="U864" s="201" t="s">
        <v>908</v>
      </c>
      <c r="V864" s="90" t="s">
        <v>356</v>
      </c>
      <c r="W864" s="383" t="s">
        <v>1702</v>
      </c>
      <c r="X864" s="249"/>
      <c r="Y864" s="248"/>
      <c r="Z864" s="201"/>
      <c r="AA864" s="90"/>
      <c r="AB864" s="383"/>
      <c r="AC864" s="249"/>
      <c r="AD864" s="248"/>
    </row>
    <row r="865" spans="1:30" ht="99.95" customHeight="1">
      <c r="A865" s="479"/>
      <c r="B865" s="290" t="s">
        <v>4550</v>
      </c>
      <c r="C865" s="196" t="s">
        <v>4651</v>
      </c>
      <c r="D865" s="196" t="s">
        <v>4652</v>
      </c>
      <c r="E865" s="196" t="s">
        <v>901</v>
      </c>
      <c r="F865" s="197" t="s">
        <v>4653</v>
      </c>
      <c r="G865" s="197" t="s">
        <v>4654</v>
      </c>
      <c r="H865" s="198" t="s">
        <v>1016</v>
      </c>
      <c r="I865" s="213"/>
      <c r="J865" s="213"/>
      <c r="K865" s="201" t="s">
        <v>904</v>
      </c>
      <c r="L865" s="90" t="s">
        <v>357</v>
      </c>
      <c r="M865" s="202" t="s">
        <v>382</v>
      </c>
      <c r="N865" s="108" t="s">
        <v>4655</v>
      </c>
      <c r="O865" s="202"/>
      <c r="P865" s="201" t="s">
        <v>907</v>
      </c>
      <c r="Q865" s="90" t="s">
        <v>356</v>
      </c>
      <c r="R865" s="105" t="s">
        <v>905</v>
      </c>
      <c r="S865" s="108"/>
      <c r="T865" s="202"/>
      <c r="U865" s="201" t="s">
        <v>908</v>
      </c>
      <c r="V865" s="90" t="s">
        <v>356</v>
      </c>
      <c r="W865" s="383" t="s">
        <v>1702</v>
      </c>
      <c r="X865" s="382"/>
      <c r="Y865" s="248"/>
      <c r="Z865" s="201"/>
      <c r="AA865" s="90"/>
      <c r="AB865" s="383"/>
      <c r="AC865" s="382"/>
      <c r="AD865" s="248"/>
    </row>
    <row r="866" spans="1:30" ht="99.95" customHeight="1">
      <c r="A866" s="479"/>
      <c r="B866" s="290" t="s">
        <v>4550</v>
      </c>
      <c r="C866" s="196" t="s">
        <v>4656</v>
      </c>
      <c r="D866" s="196" t="s">
        <v>4657</v>
      </c>
      <c r="E866" s="196" t="s">
        <v>901</v>
      </c>
      <c r="F866" s="196" t="s">
        <v>4658</v>
      </c>
      <c r="G866" s="177" t="s">
        <v>4659</v>
      </c>
      <c r="H866" s="198" t="s">
        <v>6</v>
      </c>
      <c r="I866" s="213"/>
      <c r="J866" s="213"/>
      <c r="K866" s="201" t="s">
        <v>904</v>
      </c>
      <c r="L866" s="90" t="s">
        <v>356</v>
      </c>
      <c r="M866" s="202" t="s">
        <v>382</v>
      </c>
      <c r="N866" s="203"/>
      <c r="O866" s="202"/>
      <c r="P866" s="201" t="s">
        <v>907</v>
      </c>
      <c r="Q866" s="90" t="s">
        <v>356</v>
      </c>
      <c r="R866" s="105" t="s">
        <v>905</v>
      </c>
      <c r="S866" s="203"/>
      <c r="T866" s="202"/>
      <c r="U866" s="201" t="s">
        <v>908</v>
      </c>
      <c r="V866" s="90" t="s">
        <v>356</v>
      </c>
      <c r="W866" s="383" t="s">
        <v>1702</v>
      </c>
      <c r="X866" s="249"/>
      <c r="Y866" s="248"/>
      <c r="Z866" s="201"/>
      <c r="AA866" s="90"/>
      <c r="AB866" s="383"/>
      <c r="AC866" s="249"/>
      <c r="AD866" s="248"/>
    </row>
    <row r="867" spans="1:30" ht="125.25" customHeight="1">
      <c r="A867" s="479"/>
      <c r="B867" s="290" t="s">
        <v>4550</v>
      </c>
      <c r="C867" s="196" t="s">
        <v>4660</v>
      </c>
      <c r="D867" s="196" t="s">
        <v>4661</v>
      </c>
      <c r="E867" s="196" t="s">
        <v>901</v>
      </c>
      <c r="F867" s="196" t="s">
        <v>4662</v>
      </c>
      <c r="G867" s="197" t="s">
        <v>4663</v>
      </c>
      <c r="H867" s="198" t="s">
        <v>5</v>
      </c>
      <c r="I867" s="213"/>
      <c r="J867" s="213"/>
      <c r="K867" s="201" t="s">
        <v>904</v>
      </c>
      <c r="L867" s="90" t="s">
        <v>357</v>
      </c>
      <c r="M867" s="202" t="s">
        <v>382</v>
      </c>
      <c r="N867" s="108" t="s">
        <v>4634</v>
      </c>
      <c r="O867" s="202"/>
      <c r="P867" s="201" t="s">
        <v>907</v>
      </c>
      <c r="Q867" s="90" t="s">
        <v>356</v>
      </c>
      <c r="R867" s="105" t="s">
        <v>905</v>
      </c>
      <c r="S867" s="108"/>
      <c r="T867" s="202"/>
      <c r="U867" s="201" t="s">
        <v>908</v>
      </c>
      <c r="V867" s="90" t="s">
        <v>356</v>
      </c>
      <c r="W867" s="383" t="s">
        <v>1702</v>
      </c>
      <c r="X867" s="382"/>
      <c r="Y867" s="248"/>
      <c r="Z867" s="201"/>
      <c r="AA867" s="90"/>
      <c r="AB867" s="383"/>
      <c r="AC867" s="382"/>
      <c r="AD867" s="248"/>
    </row>
    <row r="868" spans="1:30" ht="130.5" customHeight="1">
      <c r="A868" s="479"/>
      <c r="B868" s="290" t="s">
        <v>4550</v>
      </c>
      <c r="C868" s="196" t="s">
        <v>4664</v>
      </c>
      <c r="D868" s="252" t="s">
        <v>4665</v>
      </c>
      <c r="E868" s="196" t="s">
        <v>901</v>
      </c>
      <c r="F868" s="211" t="s">
        <v>4666</v>
      </c>
      <c r="G868" s="212" t="s">
        <v>4667</v>
      </c>
      <c r="H868" s="198" t="s">
        <v>4</v>
      </c>
      <c r="I868" s="213"/>
      <c r="J868" s="213"/>
      <c r="K868" s="201" t="s">
        <v>904</v>
      </c>
      <c r="L868" s="90" t="s">
        <v>356</v>
      </c>
      <c r="M868" s="202" t="s">
        <v>382</v>
      </c>
      <c r="N868" s="203"/>
      <c r="O868" s="202"/>
      <c r="P868" s="201" t="s">
        <v>907</v>
      </c>
      <c r="Q868" s="90" t="s">
        <v>356</v>
      </c>
      <c r="R868" s="105" t="s">
        <v>905</v>
      </c>
      <c r="S868" s="203"/>
      <c r="T868" s="202"/>
      <c r="U868" s="201" t="s">
        <v>908</v>
      </c>
      <c r="V868" s="90" t="s">
        <v>356</v>
      </c>
      <c r="W868" s="383" t="s">
        <v>1702</v>
      </c>
      <c r="X868" s="249"/>
      <c r="Y868" s="248"/>
      <c r="Z868" s="201" t="s">
        <v>339</v>
      </c>
      <c r="AA868" s="90" t="s">
        <v>356</v>
      </c>
      <c r="AB868" s="383" t="s">
        <v>422</v>
      </c>
      <c r="AC868" s="249"/>
      <c r="AD868" s="248"/>
    </row>
    <row r="869" spans="1:30" ht="123.75" customHeight="1">
      <c r="A869" s="479"/>
      <c r="B869" s="290" t="s">
        <v>4550</v>
      </c>
      <c r="C869" s="196" t="s">
        <v>4668</v>
      </c>
      <c r="D869" s="252" t="s">
        <v>4669</v>
      </c>
      <c r="E869" s="196" t="s">
        <v>901</v>
      </c>
      <c r="F869" s="211" t="s">
        <v>4670</v>
      </c>
      <c r="G869" s="238" t="s">
        <v>4671</v>
      </c>
      <c r="H869" s="198" t="s">
        <v>6</v>
      </c>
      <c r="I869" s="213"/>
      <c r="J869" s="213"/>
      <c r="K869" s="201" t="s">
        <v>904</v>
      </c>
      <c r="L869" s="90" t="s">
        <v>356</v>
      </c>
      <c r="M869" s="202" t="s">
        <v>382</v>
      </c>
      <c r="N869" s="203"/>
      <c r="O869" s="202"/>
      <c r="P869" s="201" t="s">
        <v>907</v>
      </c>
      <c r="Q869" s="90" t="s">
        <v>356</v>
      </c>
      <c r="R869" s="105" t="s">
        <v>905</v>
      </c>
      <c r="S869" s="203"/>
      <c r="T869" s="202"/>
      <c r="U869" s="201" t="s">
        <v>908</v>
      </c>
      <c r="V869" s="90" t="s">
        <v>356</v>
      </c>
      <c r="W869" s="383" t="s">
        <v>1702</v>
      </c>
      <c r="X869" s="249"/>
      <c r="Y869" s="248"/>
      <c r="Z869" s="201"/>
      <c r="AA869" s="90"/>
      <c r="AB869" s="383"/>
      <c r="AC869" s="249"/>
      <c r="AD869" s="248"/>
    </row>
    <row r="870" spans="1:30" ht="131.25" customHeight="1">
      <c r="A870" s="479"/>
      <c r="B870" s="290" t="s">
        <v>4550</v>
      </c>
      <c r="C870" s="196" t="s">
        <v>4672</v>
      </c>
      <c r="D870" s="252" t="s">
        <v>4673</v>
      </c>
      <c r="E870" s="196" t="s">
        <v>901</v>
      </c>
      <c r="F870" s="211" t="s">
        <v>4674</v>
      </c>
      <c r="G870" s="212" t="s">
        <v>4675</v>
      </c>
      <c r="H870" s="198" t="s">
        <v>5</v>
      </c>
      <c r="I870" s="213"/>
      <c r="J870" s="213"/>
      <c r="K870" s="201" t="s">
        <v>904</v>
      </c>
      <c r="L870" s="90" t="s">
        <v>357</v>
      </c>
      <c r="M870" s="202" t="s">
        <v>382</v>
      </c>
      <c r="N870" s="108" t="s">
        <v>4634</v>
      </c>
      <c r="O870" s="202"/>
      <c r="P870" s="201" t="s">
        <v>907</v>
      </c>
      <c r="Q870" s="90" t="s">
        <v>356</v>
      </c>
      <c r="R870" s="105" t="s">
        <v>905</v>
      </c>
      <c r="S870" s="108"/>
      <c r="T870" s="202"/>
      <c r="U870" s="201" t="s">
        <v>908</v>
      </c>
      <c r="V870" s="90" t="s">
        <v>356</v>
      </c>
      <c r="W870" s="383" t="s">
        <v>1702</v>
      </c>
      <c r="X870" s="382"/>
      <c r="Y870" s="248"/>
      <c r="Z870" s="201" t="s">
        <v>339</v>
      </c>
      <c r="AA870" s="90" t="s">
        <v>356</v>
      </c>
      <c r="AB870" s="383" t="s">
        <v>422</v>
      </c>
      <c r="AC870" s="382"/>
      <c r="AD870" s="248"/>
    </row>
    <row r="871" spans="1:30" ht="139.5" customHeight="1">
      <c r="A871" s="479"/>
      <c r="B871" s="290" t="s">
        <v>4550</v>
      </c>
      <c r="C871" s="196" t="s">
        <v>4676</v>
      </c>
      <c r="D871" s="204" t="s">
        <v>4677</v>
      </c>
      <c r="E871" s="196" t="s">
        <v>901</v>
      </c>
      <c r="F871" s="211" t="s">
        <v>4678</v>
      </c>
      <c r="G871" s="197" t="s">
        <v>4679</v>
      </c>
      <c r="H871" s="198" t="s">
        <v>5</v>
      </c>
      <c r="I871" s="213"/>
      <c r="J871" s="213"/>
      <c r="K871" s="201" t="s">
        <v>904</v>
      </c>
      <c r="L871" s="90" t="s">
        <v>357</v>
      </c>
      <c r="M871" s="202" t="s">
        <v>382</v>
      </c>
      <c r="N871" s="108" t="s">
        <v>4634</v>
      </c>
      <c r="O871" s="202"/>
      <c r="P871" s="201" t="s">
        <v>907</v>
      </c>
      <c r="Q871" s="90" t="s">
        <v>356</v>
      </c>
      <c r="R871" s="105" t="s">
        <v>905</v>
      </c>
      <c r="S871" s="108"/>
      <c r="T871" s="202"/>
      <c r="U871" s="201" t="s">
        <v>908</v>
      </c>
      <c r="V871" s="90" t="s">
        <v>356</v>
      </c>
      <c r="W871" s="383" t="s">
        <v>1702</v>
      </c>
      <c r="X871" s="382"/>
      <c r="Y871" s="248"/>
      <c r="Z871" s="201"/>
      <c r="AA871" s="90"/>
      <c r="AB871" s="383"/>
      <c r="AC871" s="382"/>
      <c r="AD871" s="248"/>
    </row>
    <row r="872" spans="1:30" ht="99.95" customHeight="1">
      <c r="A872" s="479"/>
      <c r="B872" s="290" t="s">
        <v>4550</v>
      </c>
      <c r="C872" s="196" t="s">
        <v>4680</v>
      </c>
      <c r="D872" s="196" t="s">
        <v>4681</v>
      </c>
      <c r="E872" s="196" t="s">
        <v>901</v>
      </c>
      <c r="F872" s="196" t="s">
        <v>4682</v>
      </c>
      <c r="G872" s="197" t="s">
        <v>4683</v>
      </c>
      <c r="H872" s="198" t="s">
        <v>3994</v>
      </c>
      <c r="I872" s="213"/>
      <c r="J872" s="213"/>
      <c r="K872" s="201" t="s">
        <v>904</v>
      </c>
      <c r="L872" s="90" t="s">
        <v>356</v>
      </c>
      <c r="M872" s="202" t="s">
        <v>382</v>
      </c>
      <c r="N872" s="203"/>
      <c r="O872" s="202"/>
      <c r="P872" s="201" t="s">
        <v>907</v>
      </c>
      <c r="Q872" s="90" t="s">
        <v>356</v>
      </c>
      <c r="R872" s="105" t="s">
        <v>905</v>
      </c>
      <c r="S872" s="203"/>
      <c r="T872" s="202"/>
      <c r="U872" s="201" t="s">
        <v>908</v>
      </c>
      <c r="V872" s="90" t="s">
        <v>356</v>
      </c>
      <c r="W872" s="383" t="s">
        <v>1702</v>
      </c>
      <c r="X872" s="249"/>
      <c r="Y872" s="248"/>
      <c r="Z872" s="201"/>
      <c r="AA872" s="90"/>
      <c r="AB872" s="383"/>
      <c r="AC872" s="249"/>
      <c r="AD872" s="248"/>
    </row>
    <row r="873" spans="1:30" ht="99.95" customHeight="1">
      <c r="A873" s="479"/>
      <c r="B873" s="290" t="s">
        <v>4550</v>
      </c>
      <c r="C873" s="196" t="s">
        <v>4684</v>
      </c>
      <c r="D873" s="196" t="s">
        <v>4685</v>
      </c>
      <c r="E873" s="196" t="s">
        <v>901</v>
      </c>
      <c r="F873" s="196" t="s">
        <v>4686</v>
      </c>
      <c r="G873" s="197" t="s">
        <v>4687</v>
      </c>
      <c r="H873" s="198" t="s">
        <v>6</v>
      </c>
      <c r="I873" s="213"/>
      <c r="J873" s="213"/>
      <c r="K873" s="201" t="s">
        <v>904</v>
      </c>
      <c r="L873" s="90" t="s">
        <v>356</v>
      </c>
      <c r="M873" s="202" t="s">
        <v>382</v>
      </c>
      <c r="N873" s="203"/>
      <c r="O873" s="202"/>
      <c r="P873" s="201" t="s">
        <v>907</v>
      </c>
      <c r="Q873" s="90" t="s">
        <v>356</v>
      </c>
      <c r="R873" s="105" t="s">
        <v>905</v>
      </c>
      <c r="S873" s="203"/>
      <c r="T873" s="202"/>
      <c r="U873" s="201" t="s">
        <v>908</v>
      </c>
      <c r="V873" s="90" t="s">
        <v>356</v>
      </c>
      <c r="W873" s="383" t="s">
        <v>1702</v>
      </c>
      <c r="X873" s="249"/>
      <c r="Y873" s="248"/>
      <c r="Z873" s="201"/>
      <c r="AA873" s="90"/>
      <c r="AB873" s="383"/>
      <c r="AC873" s="249"/>
      <c r="AD873" s="248"/>
    </row>
    <row r="874" spans="1:30" ht="99.95" customHeight="1">
      <c r="A874" s="479"/>
      <c r="B874" s="290" t="s">
        <v>4550</v>
      </c>
      <c r="C874" s="196" t="s">
        <v>4688</v>
      </c>
      <c r="D874" s="196" t="s">
        <v>4689</v>
      </c>
      <c r="E874" s="196" t="s">
        <v>901</v>
      </c>
      <c r="F874" s="196" t="s">
        <v>4690</v>
      </c>
      <c r="G874" s="197" t="s">
        <v>4691</v>
      </c>
      <c r="H874" s="198" t="s">
        <v>7</v>
      </c>
      <c r="I874" s="213"/>
      <c r="J874" s="213"/>
      <c r="K874" s="201" t="s">
        <v>904</v>
      </c>
      <c r="L874" s="90" t="s">
        <v>1040</v>
      </c>
      <c r="M874" s="202" t="s">
        <v>382</v>
      </c>
      <c r="N874" s="203"/>
      <c r="O874" s="202"/>
      <c r="P874" s="201" t="s">
        <v>907</v>
      </c>
      <c r="Q874" s="90" t="s">
        <v>1040</v>
      </c>
      <c r="R874" s="105" t="s">
        <v>905</v>
      </c>
      <c r="S874" s="203" t="s">
        <v>4692</v>
      </c>
      <c r="T874" s="202"/>
      <c r="U874" s="201" t="s">
        <v>908</v>
      </c>
      <c r="V874" s="90" t="s">
        <v>1040</v>
      </c>
      <c r="W874" s="383" t="s">
        <v>1702</v>
      </c>
      <c r="X874" s="203" t="s">
        <v>4692</v>
      </c>
      <c r="Y874" s="248"/>
      <c r="Z874" s="201"/>
      <c r="AA874" s="90"/>
      <c r="AB874" s="383"/>
      <c r="AC874" s="203"/>
      <c r="AD874" s="248"/>
    </row>
    <row r="875" spans="1:30" s="17" customFormat="1" ht="99.95" customHeight="1">
      <c r="A875" s="479"/>
      <c r="B875" s="284" t="s">
        <v>4550</v>
      </c>
      <c r="C875" s="175" t="s">
        <v>4693</v>
      </c>
      <c r="D875" s="252" t="s">
        <v>4694</v>
      </c>
      <c r="E875" s="211" t="s">
        <v>901</v>
      </c>
      <c r="F875" s="211" t="s">
        <v>4695</v>
      </c>
      <c r="G875" s="212" t="s">
        <v>4696</v>
      </c>
      <c r="H875" s="198" t="s">
        <v>6</v>
      </c>
      <c r="I875" s="281"/>
      <c r="J875" s="281"/>
      <c r="K875" s="201" t="s">
        <v>904</v>
      </c>
      <c r="L875" s="90" t="s">
        <v>356</v>
      </c>
      <c r="M875" s="107" t="s">
        <v>382</v>
      </c>
      <c r="N875" s="218"/>
      <c r="O875" s="217"/>
      <c r="P875" s="201" t="s">
        <v>907</v>
      </c>
      <c r="Q875" s="90" t="s">
        <v>356</v>
      </c>
      <c r="R875" s="105" t="s">
        <v>905</v>
      </c>
      <c r="S875" s="218"/>
      <c r="T875" s="217"/>
      <c r="U875" s="201" t="s">
        <v>908</v>
      </c>
      <c r="V875" s="90" t="s">
        <v>356</v>
      </c>
      <c r="W875" s="383" t="s">
        <v>1702</v>
      </c>
      <c r="X875" s="283"/>
      <c r="Y875" s="282"/>
      <c r="Z875" s="201"/>
      <c r="AA875" s="90"/>
      <c r="AB875" s="383"/>
      <c r="AC875" s="283"/>
      <c r="AD875" s="282"/>
    </row>
    <row r="876" spans="1:30" ht="99.95" customHeight="1">
      <c r="A876" s="479"/>
      <c r="B876" s="290" t="s">
        <v>4550</v>
      </c>
      <c r="C876" s="196" t="s">
        <v>4697</v>
      </c>
      <c r="D876" s="204" t="s">
        <v>4698</v>
      </c>
      <c r="E876" s="196" t="s">
        <v>4699</v>
      </c>
      <c r="F876" s="211" t="s">
        <v>4700</v>
      </c>
      <c r="G876" s="212" t="s">
        <v>4701</v>
      </c>
      <c r="H876" s="198" t="s">
        <v>6</v>
      </c>
      <c r="I876" s="213"/>
      <c r="J876" s="213"/>
      <c r="K876" s="201" t="s">
        <v>904</v>
      </c>
      <c r="L876" s="90" t="s">
        <v>356</v>
      </c>
      <c r="M876" s="202" t="s">
        <v>382</v>
      </c>
      <c r="N876" s="203"/>
      <c r="O876" s="202"/>
      <c r="P876" s="201" t="s">
        <v>907</v>
      </c>
      <c r="Q876" s="90" t="s">
        <v>356</v>
      </c>
      <c r="R876" s="105" t="s">
        <v>905</v>
      </c>
      <c r="S876" s="203"/>
      <c r="T876" s="202"/>
      <c r="U876" s="201" t="s">
        <v>908</v>
      </c>
      <c r="V876" s="90" t="s">
        <v>356</v>
      </c>
      <c r="W876" s="383" t="s">
        <v>1702</v>
      </c>
      <c r="X876" s="249"/>
      <c r="Y876" s="248"/>
      <c r="Z876" s="201"/>
      <c r="AA876" s="90"/>
      <c r="AB876" s="383"/>
      <c r="AC876" s="249"/>
      <c r="AD876" s="248"/>
    </row>
    <row r="877" spans="1:30" ht="99.95" customHeight="1">
      <c r="A877" s="479"/>
      <c r="B877" s="290" t="s">
        <v>4550</v>
      </c>
      <c r="C877" s="196" t="s">
        <v>4702</v>
      </c>
      <c r="D877" s="204" t="s">
        <v>4703</v>
      </c>
      <c r="E877" s="196" t="s">
        <v>4699</v>
      </c>
      <c r="F877" s="211" t="s">
        <v>4704</v>
      </c>
      <c r="G877" s="212" t="s">
        <v>4705</v>
      </c>
      <c r="H877" s="198" t="s">
        <v>6</v>
      </c>
      <c r="I877" s="213"/>
      <c r="J877" s="213"/>
      <c r="K877" s="201" t="s">
        <v>904</v>
      </c>
      <c r="L877" s="90" t="s">
        <v>356</v>
      </c>
      <c r="M877" s="202" t="s">
        <v>382</v>
      </c>
      <c r="N877" s="203"/>
      <c r="O877" s="202"/>
      <c r="P877" s="201" t="s">
        <v>907</v>
      </c>
      <c r="Q877" s="90" t="s">
        <v>356</v>
      </c>
      <c r="R877" s="105" t="s">
        <v>905</v>
      </c>
      <c r="S877" s="203"/>
      <c r="T877" s="202"/>
      <c r="U877" s="201" t="s">
        <v>908</v>
      </c>
      <c r="V877" s="90" t="s">
        <v>356</v>
      </c>
      <c r="W877" s="383" t="s">
        <v>1702</v>
      </c>
      <c r="X877" s="249"/>
      <c r="Y877" s="248"/>
      <c r="Z877" s="201"/>
      <c r="AA877" s="90"/>
      <c r="AB877" s="383"/>
      <c r="AC877" s="249"/>
      <c r="AD877" s="248"/>
    </row>
    <row r="878" spans="1:30" ht="99.95" customHeight="1">
      <c r="A878" s="479"/>
      <c r="B878" s="290" t="s">
        <v>4550</v>
      </c>
      <c r="C878" s="196" t="s">
        <v>4706</v>
      </c>
      <c r="D878" s="252" t="s">
        <v>4707</v>
      </c>
      <c r="E878" s="196" t="s">
        <v>4708</v>
      </c>
      <c r="F878" s="211" t="s">
        <v>4709</v>
      </c>
      <c r="G878" s="212" t="s">
        <v>4710</v>
      </c>
      <c r="H878" s="198" t="s">
        <v>6</v>
      </c>
      <c r="I878" s="213"/>
      <c r="J878" s="213"/>
      <c r="K878" s="201" t="s">
        <v>904</v>
      </c>
      <c r="L878" s="90" t="s">
        <v>357</v>
      </c>
      <c r="M878" s="202" t="s">
        <v>382</v>
      </c>
      <c r="N878" s="203" t="s">
        <v>4711</v>
      </c>
      <c r="O878" s="202"/>
      <c r="P878" s="201" t="s">
        <v>907</v>
      </c>
      <c r="Q878" s="90" t="s">
        <v>356</v>
      </c>
      <c r="R878" s="105" t="s">
        <v>905</v>
      </c>
      <c r="S878" s="203" t="s">
        <v>4712</v>
      </c>
      <c r="T878" s="202"/>
      <c r="U878" s="201" t="s">
        <v>908</v>
      </c>
      <c r="V878" s="90" t="s">
        <v>357</v>
      </c>
      <c r="W878" s="383" t="s">
        <v>1702</v>
      </c>
      <c r="X878" s="249" t="s">
        <v>4713</v>
      </c>
      <c r="Y878" s="94" t="s">
        <v>4714</v>
      </c>
      <c r="Z878" s="201" t="s">
        <v>339</v>
      </c>
      <c r="AA878" s="90" t="s">
        <v>356</v>
      </c>
      <c r="AB878" s="383" t="s">
        <v>422</v>
      </c>
      <c r="AC878" s="249"/>
      <c r="AD878" s="94"/>
    </row>
    <row r="879" spans="1:30" ht="99.95" customHeight="1">
      <c r="A879" s="479"/>
      <c r="B879" s="290" t="s">
        <v>4715</v>
      </c>
      <c r="C879" s="196" t="s">
        <v>4716</v>
      </c>
      <c r="D879" s="204" t="s">
        <v>4717</v>
      </c>
      <c r="E879" s="196" t="s">
        <v>901</v>
      </c>
      <c r="F879" s="211" t="s">
        <v>4718</v>
      </c>
      <c r="G879" s="238" t="s">
        <v>4719</v>
      </c>
      <c r="H879" s="198" t="s">
        <v>6</v>
      </c>
      <c r="I879" s="213"/>
      <c r="J879" s="213"/>
      <c r="K879" s="201" t="s">
        <v>904</v>
      </c>
      <c r="L879" s="90" t="s">
        <v>356</v>
      </c>
      <c r="M879" s="202" t="s">
        <v>382</v>
      </c>
      <c r="N879" s="203"/>
      <c r="O879" s="202"/>
      <c r="P879" s="201" t="s">
        <v>907</v>
      </c>
      <c r="Q879" s="90" t="s">
        <v>356</v>
      </c>
      <c r="R879" s="105" t="s">
        <v>905</v>
      </c>
      <c r="S879" s="203"/>
      <c r="T879" s="202"/>
      <c r="U879" s="201" t="s">
        <v>908</v>
      </c>
      <c r="V879" s="90" t="s">
        <v>356</v>
      </c>
      <c r="W879" s="383" t="s">
        <v>1702</v>
      </c>
      <c r="X879" s="249"/>
      <c r="Y879" s="248"/>
      <c r="Z879" s="201"/>
      <c r="AA879" s="90"/>
      <c r="AB879" s="383"/>
      <c r="AC879" s="249"/>
      <c r="AD879" s="248"/>
    </row>
    <row r="880" spans="1:30" ht="99.95" customHeight="1">
      <c r="A880" s="479"/>
      <c r="B880" s="290" t="s">
        <v>4550</v>
      </c>
      <c r="C880" s="196" t="s">
        <v>4720</v>
      </c>
      <c r="D880" s="204" t="s">
        <v>4721</v>
      </c>
      <c r="E880" s="196" t="s">
        <v>901</v>
      </c>
      <c r="F880" s="211" t="s">
        <v>4722</v>
      </c>
      <c r="G880" s="212" t="s">
        <v>4723</v>
      </c>
      <c r="H880" s="198" t="s">
        <v>6</v>
      </c>
      <c r="I880" s="213"/>
      <c r="J880" s="213"/>
      <c r="K880" s="201" t="s">
        <v>904</v>
      </c>
      <c r="L880" s="90" t="s">
        <v>356</v>
      </c>
      <c r="M880" s="202" t="s">
        <v>382</v>
      </c>
      <c r="N880" s="203"/>
      <c r="O880" s="202"/>
      <c r="P880" s="201" t="s">
        <v>907</v>
      </c>
      <c r="Q880" s="90" t="s">
        <v>356</v>
      </c>
      <c r="R880" s="105" t="s">
        <v>905</v>
      </c>
      <c r="S880" s="203"/>
      <c r="T880" s="202"/>
      <c r="U880" s="201" t="s">
        <v>908</v>
      </c>
      <c r="V880" s="90" t="s">
        <v>356</v>
      </c>
      <c r="W880" s="383" t="s">
        <v>1702</v>
      </c>
      <c r="X880" s="249"/>
      <c r="Y880" s="248"/>
      <c r="Z880" s="201"/>
      <c r="AA880" s="90"/>
      <c r="AB880" s="383"/>
      <c r="AC880" s="249"/>
      <c r="AD880" s="248"/>
    </row>
    <row r="881" spans="1:30" ht="99.95" customHeight="1">
      <c r="A881" s="479"/>
      <c r="B881" s="290" t="s">
        <v>4724</v>
      </c>
      <c r="C881" s="196" t="s">
        <v>4725</v>
      </c>
      <c r="D881" s="551" t="s">
        <v>4726</v>
      </c>
      <c r="E881" s="196" t="s">
        <v>901</v>
      </c>
      <c r="F881" s="196" t="s">
        <v>4727</v>
      </c>
      <c r="G881" s="197" t="s">
        <v>4728</v>
      </c>
      <c r="H881" s="198" t="s">
        <v>3955</v>
      </c>
      <c r="I881" s="213"/>
      <c r="J881" s="213"/>
      <c r="K881" s="201" t="s">
        <v>904</v>
      </c>
      <c r="L881" s="90" t="s">
        <v>356</v>
      </c>
      <c r="M881" s="202" t="s">
        <v>382</v>
      </c>
      <c r="N881" s="203"/>
      <c r="O881" s="202"/>
      <c r="P881" s="201" t="s">
        <v>907</v>
      </c>
      <c r="Q881" s="90" t="s">
        <v>356</v>
      </c>
      <c r="R881" s="105" t="s">
        <v>905</v>
      </c>
      <c r="S881" s="203"/>
      <c r="T881" s="202"/>
      <c r="U881" s="201" t="s">
        <v>908</v>
      </c>
      <c r="V881" s="90" t="s">
        <v>356</v>
      </c>
      <c r="W881" s="383" t="s">
        <v>1702</v>
      </c>
      <c r="X881" s="249"/>
      <c r="Y881" s="248"/>
      <c r="Z881" s="201" t="s">
        <v>339</v>
      </c>
      <c r="AA881" s="90" t="s">
        <v>356</v>
      </c>
      <c r="AB881" s="383" t="s">
        <v>422</v>
      </c>
      <c r="AC881" s="249"/>
      <c r="AD881" s="248"/>
    </row>
    <row r="882" spans="1:30" ht="99.95" customHeight="1">
      <c r="A882" s="479"/>
      <c r="B882" s="290" t="s">
        <v>4724</v>
      </c>
      <c r="C882" s="196" t="s">
        <v>4729</v>
      </c>
      <c r="D882" s="196" t="s">
        <v>4730</v>
      </c>
      <c r="E882" s="196" t="s">
        <v>901</v>
      </c>
      <c r="F882" s="211" t="s">
        <v>4731</v>
      </c>
      <c r="G882" s="197" t="s">
        <v>4732</v>
      </c>
      <c r="H882" s="198" t="s">
        <v>4063</v>
      </c>
      <c r="I882" s="213"/>
      <c r="J882" s="213"/>
      <c r="K882" s="201" t="s">
        <v>904</v>
      </c>
      <c r="L882" s="90" t="s">
        <v>357</v>
      </c>
      <c r="M882" s="202" t="s">
        <v>382</v>
      </c>
      <c r="N882" s="108" t="s">
        <v>4733</v>
      </c>
      <c r="O882" s="202"/>
      <c r="P882" s="201" t="s">
        <v>907</v>
      </c>
      <c r="Q882" s="90" t="s">
        <v>357</v>
      </c>
      <c r="R882" s="105" t="s">
        <v>905</v>
      </c>
      <c r="S882" s="232" t="s">
        <v>4734</v>
      </c>
      <c r="T882" s="202"/>
      <c r="U882" s="201" t="s">
        <v>908</v>
      </c>
      <c r="V882" s="90" t="s">
        <v>356</v>
      </c>
      <c r="W882" s="383" t="s">
        <v>1702</v>
      </c>
      <c r="X882" s="343"/>
      <c r="Y882" s="248"/>
      <c r="Z882" s="201" t="s">
        <v>339</v>
      </c>
      <c r="AA882" s="90" t="s">
        <v>356</v>
      </c>
      <c r="AB882" s="383" t="s">
        <v>422</v>
      </c>
      <c r="AC882" s="343"/>
      <c r="AD882" s="248"/>
    </row>
    <row r="883" spans="1:30" ht="99.95" customHeight="1">
      <c r="A883" s="479"/>
      <c r="B883" s="290" t="s">
        <v>4724</v>
      </c>
      <c r="C883" s="196" t="s">
        <v>4735</v>
      </c>
      <c r="D883" s="196" t="s">
        <v>4736</v>
      </c>
      <c r="E883" s="196" t="s">
        <v>901</v>
      </c>
      <c r="F883" s="211" t="s">
        <v>4737</v>
      </c>
      <c r="G883" s="197" t="s">
        <v>4738</v>
      </c>
      <c r="H883" s="198" t="s">
        <v>235</v>
      </c>
      <c r="I883" s="213"/>
      <c r="J883" s="213"/>
      <c r="K883" s="201" t="s">
        <v>904</v>
      </c>
      <c r="L883" s="90" t="s">
        <v>1166</v>
      </c>
      <c r="M883" s="202" t="s">
        <v>382</v>
      </c>
      <c r="N883" s="108" t="s">
        <v>4733</v>
      </c>
      <c r="O883" s="202"/>
      <c r="P883" s="201" t="s">
        <v>907</v>
      </c>
      <c r="Q883" s="90" t="s">
        <v>357</v>
      </c>
      <c r="R883" s="105" t="s">
        <v>905</v>
      </c>
      <c r="S883" s="232" t="s">
        <v>4739</v>
      </c>
      <c r="T883" s="202"/>
      <c r="U883" s="201" t="s">
        <v>908</v>
      </c>
      <c r="V883" s="90" t="s">
        <v>356</v>
      </c>
      <c r="W883" s="383" t="s">
        <v>1702</v>
      </c>
      <c r="X883" s="343"/>
      <c r="Y883" s="248"/>
      <c r="Z883" s="201"/>
      <c r="AA883" s="90"/>
      <c r="AB883" s="383"/>
      <c r="AC883" s="343"/>
      <c r="AD883" s="248"/>
    </row>
    <row r="884" spans="1:30" ht="90.75" customHeight="1">
      <c r="A884" s="479"/>
      <c r="B884" s="290" t="s">
        <v>4724</v>
      </c>
      <c r="C884" s="196" t="s">
        <v>4740</v>
      </c>
      <c r="D884" s="196" t="s">
        <v>4741</v>
      </c>
      <c r="E884" s="196" t="s">
        <v>901</v>
      </c>
      <c r="F884" s="211" t="s">
        <v>4742</v>
      </c>
      <c r="G884" s="197" t="s">
        <v>4743</v>
      </c>
      <c r="H884" s="198" t="s">
        <v>4063</v>
      </c>
      <c r="I884" s="213"/>
      <c r="J884" s="213"/>
      <c r="K884" s="201" t="s">
        <v>904</v>
      </c>
      <c r="L884" s="90" t="s">
        <v>1166</v>
      </c>
      <c r="M884" s="202" t="s">
        <v>382</v>
      </c>
      <c r="N884" s="108" t="s">
        <v>4733</v>
      </c>
      <c r="O884" s="202"/>
      <c r="P884" s="201" t="s">
        <v>907</v>
      </c>
      <c r="Q884" s="90" t="s">
        <v>357</v>
      </c>
      <c r="R884" s="105" t="s">
        <v>905</v>
      </c>
      <c r="S884" s="232" t="s">
        <v>4744</v>
      </c>
      <c r="T884" s="202"/>
      <c r="U884" s="201" t="s">
        <v>908</v>
      </c>
      <c r="V884" s="90" t="s">
        <v>356</v>
      </c>
      <c r="W884" s="383" t="s">
        <v>1702</v>
      </c>
      <c r="X884" s="343"/>
      <c r="Y884" s="248"/>
      <c r="Z884" s="201"/>
      <c r="AA884" s="90"/>
      <c r="AB884" s="383"/>
      <c r="AC884" s="343"/>
      <c r="AD884" s="248"/>
    </row>
    <row r="885" spans="1:30" ht="231.75" customHeight="1">
      <c r="A885" s="479"/>
      <c r="B885" s="290" t="s">
        <v>4724</v>
      </c>
      <c r="C885" s="196" t="s">
        <v>4745</v>
      </c>
      <c r="D885" s="196" t="s">
        <v>4746</v>
      </c>
      <c r="E885" s="196" t="s">
        <v>4747</v>
      </c>
      <c r="F885" s="196" t="s">
        <v>4748</v>
      </c>
      <c r="G885" s="197" t="s">
        <v>4749</v>
      </c>
      <c r="H885" s="198" t="s">
        <v>4063</v>
      </c>
      <c r="I885" s="213"/>
      <c r="J885" s="213"/>
      <c r="K885" s="201" t="s">
        <v>904</v>
      </c>
      <c r="L885" s="90" t="s">
        <v>356</v>
      </c>
      <c r="M885" s="202" t="s">
        <v>382</v>
      </c>
      <c r="N885" s="203"/>
      <c r="O885" s="202"/>
      <c r="P885" s="201" t="s">
        <v>907</v>
      </c>
      <c r="Q885" s="90" t="s">
        <v>356</v>
      </c>
      <c r="R885" s="105" t="s">
        <v>905</v>
      </c>
      <c r="S885" s="203" t="s">
        <v>4750</v>
      </c>
      <c r="T885" s="202"/>
      <c r="U885" s="201" t="s">
        <v>908</v>
      </c>
      <c r="V885" s="90" t="s">
        <v>356</v>
      </c>
      <c r="W885" s="383" t="s">
        <v>1702</v>
      </c>
      <c r="X885" s="249"/>
      <c r="Y885" s="248"/>
      <c r="Z885" s="201"/>
      <c r="AA885" s="90"/>
      <c r="AB885" s="383"/>
      <c r="AC885" s="249"/>
      <c r="AD885" s="248"/>
    </row>
    <row r="886" spans="1:30" ht="134.44999999999999" customHeight="1">
      <c r="A886" s="479"/>
      <c r="B886" s="290" t="s">
        <v>4724</v>
      </c>
      <c r="C886" s="196" t="s">
        <v>4751</v>
      </c>
      <c r="D886" s="196" t="s">
        <v>4752</v>
      </c>
      <c r="E886" s="196" t="s">
        <v>4747</v>
      </c>
      <c r="F886" s="196" t="s">
        <v>4753</v>
      </c>
      <c r="G886" s="197" t="s">
        <v>4754</v>
      </c>
      <c r="H886" s="198" t="s">
        <v>4063</v>
      </c>
      <c r="I886" s="213"/>
      <c r="J886" s="213"/>
      <c r="K886" s="201" t="s">
        <v>904</v>
      </c>
      <c r="L886" s="90" t="s">
        <v>356</v>
      </c>
      <c r="M886" s="202" t="s">
        <v>382</v>
      </c>
      <c r="N886" s="203"/>
      <c r="O886" s="202"/>
      <c r="P886" s="201" t="s">
        <v>907</v>
      </c>
      <c r="Q886" s="90" t="s">
        <v>357</v>
      </c>
      <c r="R886" s="105" t="s">
        <v>905</v>
      </c>
      <c r="S886" s="203" t="s">
        <v>4755</v>
      </c>
      <c r="T886" s="202"/>
      <c r="U886" s="201" t="s">
        <v>908</v>
      </c>
      <c r="V886" s="90" t="s">
        <v>356</v>
      </c>
      <c r="W886" s="383" t="s">
        <v>1702</v>
      </c>
      <c r="X886" s="249"/>
      <c r="Y886" s="248"/>
      <c r="Z886" s="201"/>
      <c r="AA886" s="90"/>
      <c r="AB886" s="383"/>
      <c r="AC886" s="249"/>
      <c r="AD886" s="248"/>
    </row>
    <row r="887" spans="1:30" ht="99.95" customHeight="1">
      <c r="A887" s="479"/>
      <c r="B887" s="290" t="s">
        <v>4724</v>
      </c>
      <c r="C887" s="196" t="s">
        <v>4756</v>
      </c>
      <c r="D887" s="204" t="s">
        <v>4757</v>
      </c>
      <c r="E887" s="196" t="s">
        <v>4747</v>
      </c>
      <c r="F887" s="196" t="s">
        <v>4758</v>
      </c>
      <c r="G887" s="197" t="s">
        <v>4759</v>
      </c>
      <c r="H887" s="198" t="s">
        <v>4063</v>
      </c>
      <c r="I887" s="213"/>
      <c r="J887" s="213"/>
      <c r="K887" s="201" t="s">
        <v>904</v>
      </c>
      <c r="L887" s="90" t="s">
        <v>357</v>
      </c>
      <c r="M887" s="202" t="s">
        <v>382</v>
      </c>
      <c r="N887" s="108" t="s">
        <v>4760</v>
      </c>
      <c r="O887" s="202"/>
      <c r="P887" s="201" t="s">
        <v>907</v>
      </c>
      <c r="Q887" s="90" t="s">
        <v>356</v>
      </c>
      <c r="R887" s="105" t="s">
        <v>905</v>
      </c>
      <c r="S887" s="108"/>
      <c r="T887" s="202"/>
      <c r="U887" s="201" t="s">
        <v>908</v>
      </c>
      <c r="V887" s="90" t="s">
        <v>356</v>
      </c>
      <c r="W887" s="383" t="s">
        <v>1702</v>
      </c>
      <c r="X887" s="382"/>
      <c r="Y887" s="248"/>
      <c r="Z887" s="201"/>
      <c r="AA887" s="90"/>
      <c r="AB887" s="383"/>
      <c r="AC887" s="382"/>
      <c r="AD887" s="248"/>
    </row>
    <row r="888" spans="1:30" ht="129.75" customHeight="1">
      <c r="A888" s="479"/>
      <c r="B888" s="290" t="s">
        <v>4724</v>
      </c>
      <c r="C888" s="196" t="s">
        <v>4761</v>
      </c>
      <c r="D888" s="196" t="s">
        <v>4762</v>
      </c>
      <c r="E888" s="196" t="s">
        <v>4763</v>
      </c>
      <c r="F888" s="196" t="s">
        <v>4764</v>
      </c>
      <c r="G888" s="197" t="s">
        <v>4765</v>
      </c>
      <c r="H888" s="198" t="s">
        <v>5</v>
      </c>
      <c r="I888" s="213"/>
      <c r="J888" s="213"/>
      <c r="K888" s="201" t="s">
        <v>904</v>
      </c>
      <c r="L888" s="90" t="s">
        <v>356</v>
      </c>
      <c r="M888" s="202" t="s">
        <v>382</v>
      </c>
      <c r="N888" s="203"/>
      <c r="O888" s="202"/>
      <c r="P888" s="201" t="s">
        <v>907</v>
      </c>
      <c r="Q888" s="90" t="s">
        <v>357</v>
      </c>
      <c r="R888" s="105" t="s">
        <v>905</v>
      </c>
      <c r="S888" s="232" t="s">
        <v>4766</v>
      </c>
      <c r="T888" s="202"/>
      <c r="U888" s="201" t="s">
        <v>908</v>
      </c>
      <c r="V888" s="90" t="s">
        <v>356</v>
      </c>
      <c r="W888" s="383" t="s">
        <v>1702</v>
      </c>
      <c r="X888" s="343"/>
      <c r="Y888" s="248"/>
      <c r="Z888" s="201"/>
      <c r="AA888" s="90"/>
      <c r="AB888" s="383"/>
      <c r="AC888" s="343"/>
      <c r="AD888" s="248"/>
    </row>
    <row r="889" spans="1:30" ht="99.95" customHeight="1">
      <c r="A889" s="479"/>
      <c r="B889" s="290" t="s">
        <v>4724</v>
      </c>
      <c r="C889" s="196" t="s">
        <v>4767</v>
      </c>
      <c r="D889" s="196" t="s">
        <v>4768</v>
      </c>
      <c r="E889" s="196" t="s">
        <v>4763</v>
      </c>
      <c r="F889" s="196" t="s">
        <v>4769</v>
      </c>
      <c r="G889" s="197" t="s">
        <v>4770</v>
      </c>
      <c r="H889" s="198" t="s">
        <v>5</v>
      </c>
      <c r="I889" s="213"/>
      <c r="J889" s="213"/>
      <c r="K889" s="201" t="s">
        <v>904</v>
      </c>
      <c r="L889" s="90" t="s">
        <v>356</v>
      </c>
      <c r="M889" s="202" t="s">
        <v>382</v>
      </c>
      <c r="N889" s="203"/>
      <c r="O889" s="202"/>
      <c r="P889" s="201" t="s">
        <v>907</v>
      </c>
      <c r="Q889" s="90" t="s">
        <v>357</v>
      </c>
      <c r="R889" s="105" t="s">
        <v>905</v>
      </c>
      <c r="S889" s="232" t="s">
        <v>4766</v>
      </c>
      <c r="T889" s="202"/>
      <c r="U889" s="201" t="s">
        <v>908</v>
      </c>
      <c r="V889" s="90" t="s">
        <v>356</v>
      </c>
      <c r="W889" s="383" t="s">
        <v>1702</v>
      </c>
      <c r="X889" s="343"/>
      <c r="Y889" s="248"/>
      <c r="Z889" s="201"/>
      <c r="AA889" s="90"/>
      <c r="AB889" s="383"/>
      <c r="AC889" s="343"/>
      <c r="AD889" s="248"/>
    </row>
    <row r="890" spans="1:30" ht="99.95" customHeight="1">
      <c r="A890" s="479"/>
      <c r="B890" s="290" t="s">
        <v>4724</v>
      </c>
      <c r="C890" s="196" t="s">
        <v>4771</v>
      </c>
      <c r="D890" s="196" t="s">
        <v>4772</v>
      </c>
      <c r="E890" s="196" t="s">
        <v>4773</v>
      </c>
      <c r="F890" s="196" t="s">
        <v>4774</v>
      </c>
      <c r="G890" s="197" t="s">
        <v>4775</v>
      </c>
      <c r="H890" s="198" t="s">
        <v>5</v>
      </c>
      <c r="I890" s="213"/>
      <c r="J890" s="213"/>
      <c r="K890" s="201" t="s">
        <v>904</v>
      </c>
      <c r="L890" s="90" t="s">
        <v>356</v>
      </c>
      <c r="M890" s="202" t="s">
        <v>382</v>
      </c>
      <c r="N890" s="203"/>
      <c r="O890" s="202"/>
      <c r="P890" s="201" t="s">
        <v>907</v>
      </c>
      <c r="Q890" s="90" t="s">
        <v>357</v>
      </c>
      <c r="R890" s="105" t="s">
        <v>905</v>
      </c>
      <c r="S890" s="232" t="s">
        <v>4766</v>
      </c>
      <c r="T890" s="202"/>
      <c r="U890" s="201" t="s">
        <v>908</v>
      </c>
      <c r="V890" s="90" t="s">
        <v>357</v>
      </c>
      <c r="W890" s="383" t="s">
        <v>1702</v>
      </c>
      <c r="X890" s="343" t="s">
        <v>4776</v>
      </c>
      <c r="Y890" s="248" t="s">
        <v>545</v>
      </c>
      <c r="Z890" s="201" t="s">
        <v>339</v>
      </c>
      <c r="AA890" s="90" t="s">
        <v>1040</v>
      </c>
      <c r="AB890" s="383" t="s">
        <v>422</v>
      </c>
      <c r="AC890" s="343"/>
      <c r="AD890" s="248"/>
    </row>
    <row r="891" spans="1:30" ht="99.95" customHeight="1">
      <c r="A891" s="479"/>
      <c r="B891" s="290" t="s">
        <v>4724</v>
      </c>
      <c r="C891" s="196" t="s">
        <v>4777</v>
      </c>
      <c r="D891" s="204" t="s">
        <v>4778</v>
      </c>
      <c r="E891" s="196" t="s">
        <v>4779</v>
      </c>
      <c r="F891" s="196" t="s">
        <v>4780</v>
      </c>
      <c r="G891" s="197" t="s">
        <v>4781</v>
      </c>
      <c r="H891" s="198" t="s">
        <v>5</v>
      </c>
      <c r="I891" s="213"/>
      <c r="J891" s="213"/>
      <c r="K891" s="201" t="s">
        <v>904</v>
      </c>
      <c r="L891" s="90" t="s">
        <v>1166</v>
      </c>
      <c r="M891" s="202" t="s">
        <v>382</v>
      </c>
      <c r="N891" s="203" t="s">
        <v>4782</v>
      </c>
      <c r="O891" s="202"/>
      <c r="P891" s="201" t="s">
        <v>907</v>
      </c>
      <c r="Q891" s="90" t="s">
        <v>1166</v>
      </c>
      <c r="R891" s="107" t="s">
        <v>382</v>
      </c>
      <c r="S891" s="203" t="s">
        <v>4783</v>
      </c>
      <c r="T891" s="202"/>
      <c r="U891" s="201" t="s">
        <v>908</v>
      </c>
      <c r="V891" s="90" t="s">
        <v>357</v>
      </c>
      <c r="W891" s="383" t="s">
        <v>1702</v>
      </c>
      <c r="X891" s="249" t="s">
        <v>4784</v>
      </c>
      <c r="Y891" s="350" t="s">
        <v>4785</v>
      </c>
      <c r="Z891" s="201" t="s">
        <v>339</v>
      </c>
      <c r="AA891" s="90" t="s">
        <v>1166</v>
      </c>
      <c r="AB891" s="383" t="s">
        <v>422</v>
      </c>
      <c r="AC891" s="249" t="s">
        <v>4786</v>
      </c>
      <c r="AD891" s="350"/>
    </row>
    <row r="892" spans="1:30" ht="99.95" customHeight="1">
      <c r="A892" s="479"/>
      <c r="B892" s="290" t="s">
        <v>4724</v>
      </c>
      <c r="C892" s="196" t="s">
        <v>4787</v>
      </c>
      <c r="D892" s="204" t="s">
        <v>2246</v>
      </c>
      <c r="E892" s="196" t="s">
        <v>4788</v>
      </c>
      <c r="F892" s="196" t="s">
        <v>4789</v>
      </c>
      <c r="G892" s="197" t="s">
        <v>4781</v>
      </c>
      <c r="H892" s="198" t="s">
        <v>6</v>
      </c>
      <c r="I892" s="213"/>
      <c r="J892" s="213"/>
      <c r="K892" s="201" t="s">
        <v>904</v>
      </c>
      <c r="L892" s="90" t="s">
        <v>356</v>
      </c>
      <c r="M892" s="202" t="s">
        <v>382</v>
      </c>
      <c r="N892" s="203"/>
      <c r="O892" s="202"/>
      <c r="P892" s="201" t="s">
        <v>907</v>
      </c>
      <c r="Q892" s="90" t="s">
        <v>356</v>
      </c>
      <c r="R892" s="105" t="s">
        <v>905</v>
      </c>
      <c r="S892" s="203"/>
      <c r="T892" s="202"/>
      <c r="U892" s="201" t="s">
        <v>908</v>
      </c>
      <c r="V892" s="90" t="s">
        <v>356</v>
      </c>
      <c r="W892" s="383" t="s">
        <v>1702</v>
      </c>
      <c r="X892" s="249"/>
      <c r="Y892" s="248"/>
      <c r="Z892" s="201"/>
      <c r="AA892" s="90"/>
      <c r="AB892" s="383"/>
      <c r="AC892" s="249"/>
      <c r="AD892" s="248"/>
    </row>
    <row r="893" spans="1:30" ht="99.95" customHeight="1">
      <c r="A893" s="479"/>
      <c r="B893" s="290" t="s">
        <v>4724</v>
      </c>
      <c r="C893" s="196" t="s">
        <v>4790</v>
      </c>
      <c r="D893" s="204" t="s">
        <v>2250</v>
      </c>
      <c r="E893" s="196" t="s">
        <v>4788</v>
      </c>
      <c r="F893" s="196" t="s">
        <v>4791</v>
      </c>
      <c r="G893" s="197" t="s">
        <v>4792</v>
      </c>
      <c r="H893" s="198" t="s">
        <v>6</v>
      </c>
      <c r="I893" s="213"/>
      <c r="J893" s="213"/>
      <c r="K893" s="201" t="s">
        <v>904</v>
      </c>
      <c r="L893" s="90" t="s">
        <v>357</v>
      </c>
      <c r="M893" s="202" t="s">
        <v>382</v>
      </c>
      <c r="N893" s="108" t="s">
        <v>4793</v>
      </c>
      <c r="O893" s="202"/>
      <c r="P893" s="201" t="s">
        <v>907</v>
      </c>
      <c r="Q893" s="90" t="s">
        <v>356</v>
      </c>
      <c r="R893" s="105" t="s">
        <v>905</v>
      </c>
      <c r="S893" s="108"/>
      <c r="T893" s="202"/>
      <c r="U893" s="201" t="s">
        <v>908</v>
      </c>
      <c r="V893" s="90" t="s">
        <v>356</v>
      </c>
      <c r="W893" s="383" t="s">
        <v>1702</v>
      </c>
      <c r="X893" s="382"/>
      <c r="Y893" s="248"/>
      <c r="Z893" s="201"/>
      <c r="AA893" s="90"/>
      <c r="AB893" s="383"/>
      <c r="AC893" s="382"/>
      <c r="AD893" s="248"/>
    </row>
    <row r="894" spans="1:30" ht="99.95" customHeight="1">
      <c r="A894" s="479"/>
      <c r="B894" s="290" t="s">
        <v>4724</v>
      </c>
      <c r="C894" s="196" t="s">
        <v>4794</v>
      </c>
      <c r="D894" s="252" t="s">
        <v>4795</v>
      </c>
      <c r="E894" s="196" t="s">
        <v>901</v>
      </c>
      <c r="F894" s="196" t="s">
        <v>4796</v>
      </c>
      <c r="G894" s="197" t="s">
        <v>4797</v>
      </c>
      <c r="H894" s="198" t="s">
        <v>4063</v>
      </c>
      <c r="I894" s="213"/>
      <c r="J894" s="213"/>
      <c r="K894" s="201" t="s">
        <v>904</v>
      </c>
      <c r="L894" s="90" t="s">
        <v>356</v>
      </c>
      <c r="M894" s="202" t="s">
        <v>382</v>
      </c>
      <c r="N894" s="203"/>
      <c r="O894" s="202"/>
      <c r="P894" s="201" t="s">
        <v>907</v>
      </c>
      <c r="Q894" s="90" t="s">
        <v>356</v>
      </c>
      <c r="R894" s="105" t="s">
        <v>905</v>
      </c>
      <c r="S894" s="203"/>
      <c r="T894" s="202"/>
      <c r="U894" s="201" t="s">
        <v>908</v>
      </c>
      <c r="V894" s="90" t="s">
        <v>356</v>
      </c>
      <c r="W894" s="383" t="s">
        <v>1702</v>
      </c>
      <c r="X894" s="249"/>
      <c r="Y894" s="248"/>
      <c r="Z894" s="201"/>
      <c r="AA894" s="90"/>
      <c r="AB894" s="383"/>
      <c r="AC894" s="249"/>
      <c r="AD894" s="248"/>
    </row>
    <row r="895" spans="1:30" ht="99.95" customHeight="1">
      <c r="A895" s="479"/>
      <c r="B895" s="290" t="s">
        <v>4724</v>
      </c>
      <c r="C895" s="196" t="s">
        <v>4798</v>
      </c>
      <c r="D895" s="196" t="s">
        <v>4799</v>
      </c>
      <c r="E895" s="196" t="s">
        <v>901</v>
      </c>
      <c r="F895" s="196" t="s">
        <v>4800</v>
      </c>
      <c r="G895" s="197" t="s">
        <v>4801</v>
      </c>
      <c r="H895" s="198" t="s">
        <v>6</v>
      </c>
      <c r="I895" s="213"/>
      <c r="J895" s="213"/>
      <c r="K895" s="201" t="s">
        <v>904</v>
      </c>
      <c r="L895" s="90" t="s">
        <v>356</v>
      </c>
      <c r="M895" s="202" t="s">
        <v>382</v>
      </c>
      <c r="N895" s="203"/>
      <c r="O895" s="202"/>
      <c r="P895" s="201" t="s">
        <v>907</v>
      </c>
      <c r="Q895" s="90" t="s">
        <v>356</v>
      </c>
      <c r="R895" s="105" t="s">
        <v>905</v>
      </c>
      <c r="S895" s="203"/>
      <c r="T895" s="202"/>
      <c r="U895" s="201" t="s">
        <v>908</v>
      </c>
      <c r="V895" s="90" t="s">
        <v>356</v>
      </c>
      <c r="W895" s="383" t="s">
        <v>1702</v>
      </c>
      <c r="X895" s="249"/>
      <c r="Y895" s="248"/>
      <c r="Z895" s="201"/>
      <c r="AA895" s="90"/>
      <c r="AB895" s="383"/>
      <c r="AC895" s="249"/>
      <c r="AD895" s="248"/>
    </row>
    <row r="896" spans="1:30" ht="99.95" customHeight="1">
      <c r="A896" s="479"/>
      <c r="B896" s="290" t="s">
        <v>4724</v>
      </c>
      <c r="C896" s="196" t="s">
        <v>4802</v>
      </c>
      <c r="D896" s="196" t="s">
        <v>4803</v>
      </c>
      <c r="E896" s="196" t="s">
        <v>901</v>
      </c>
      <c r="F896" s="196" t="s">
        <v>4804</v>
      </c>
      <c r="G896" s="197" t="s">
        <v>4805</v>
      </c>
      <c r="H896" s="198" t="s">
        <v>6</v>
      </c>
      <c r="I896" s="213"/>
      <c r="J896" s="213"/>
      <c r="K896" s="201" t="s">
        <v>904</v>
      </c>
      <c r="L896" s="90" t="s">
        <v>356</v>
      </c>
      <c r="M896" s="202" t="s">
        <v>382</v>
      </c>
      <c r="N896" s="203"/>
      <c r="O896" s="202"/>
      <c r="P896" s="201" t="s">
        <v>907</v>
      </c>
      <c r="Q896" s="90" t="s">
        <v>356</v>
      </c>
      <c r="R896" s="105" t="s">
        <v>905</v>
      </c>
      <c r="S896" s="203"/>
      <c r="T896" s="202"/>
      <c r="U896" s="201" t="s">
        <v>908</v>
      </c>
      <c r="V896" s="90" t="s">
        <v>356</v>
      </c>
      <c r="W896" s="383" t="s">
        <v>1702</v>
      </c>
      <c r="X896" s="249"/>
      <c r="Y896" s="248"/>
      <c r="Z896" s="201"/>
      <c r="AA896" s="90"/>
      <c r="AB896" s="383"/>
      <c r="AC896" s="249"/>
      <c r="AD896" s="248"/>
    </row>
    <row r="897" spans="1:30" ht="99.95" customHeight="1">
      <c r="A897" s="479"/>
      <c r="B897" s="290" t="s">
        <v>4724</v>
      </c>
      <c r="C897" s="196" t="s">
        <v>4806</v>
      </c>
      <c r="D897" s="204" t="s">
        <v>4807</v>
      </c>
      <c r="E897" s="196" t="s">
        <v>901</v>
      </c>
      <c r="F897" s="211" t="s">
        <v>4808</v>
      </c>
      <c r="G897" s="197" t="s">
        <v>4809</v>
      </c>
      <c r="H897" s="198" t="s">
        <v>6</v>
      </c>
      <c r="I897" s="213"/>
      <c r="J897" s="213"/>
      <c r="K897" s="201" t="s">
        <v>904</v>
      </c>
      <c r="L897" s="90" t="s">
        <v>356</v>
      </c>
      <c r="M897" s="202" t="s">
        <v>382</v>
      </c>
      <c r="N897" s="203"/>
      <c r="O897" s="202"/>
      <c r="P897" s="201" t="s">
        <v>907</v>
      </c>
      <c r="Q897" s="90" t="s">
        <v>356</v>
      </c>
      <c r="R897" s="105" t="s">
        <v>905</v>
      </c>
      <c r="S897" s="203"/>
      <c r="T897" s="202"/>
      <c r="U897" s="201" t="s">
        <v>908</v>
      </c>
      <c r="V897" s="90" t="s">
        <v>356</v>
      </c>
      <c r="W897" s="383" t="s">
        <v>1702</v>
      </c>
      <c r="X897" s="249"/>
      <c r="Y897" s="248"/>
      <c r="Z897" s="201"/>
      <c r="AA897" s="90"/>
      <c r="AB897" s="383"/>
      <c r="AC897" s="249"/>
      <c r="AD897" s="248"/>
    </row>
    <row r="898" spans="1:30" ht="99.95" customHeight="1">
      <c r="A898" s="479"/>
      <c r="B898" s="290" t="s">
        <v>4724</v>
      </c>
      <c r="C898" s="196" t="s">
        <v>4810</v>
      </c>
      <c r="D898" s="204" t="s">
        <v>4811</v>
      </c>
      <c r="E898" s="196" t="s">
        <v>901</v>
      </c>
      <c r="F898" s="211" t="s">
        <v>4812</v>
      </c>
      <c r="G898" s="197" t="s">
        <v>4813</v>
      </c>
      <c r="H898" s="198" t="s">
        <v>1016</v>
      </c>
      <c r="I898" s="213"/>
      <c r="J898" s="213"/>
      <c r="K898" s="201" t="s">
        <v>904</v>
      </c>
      <c r="L898" s="90" t="s">
        <v>357</v>
      </c>
      <c r="M898" s="202" t="s">
        <v>382</v>
      </c>
      <c r="N898" s="108" t="s">
        <v>4814</v>
      </c>
      <c r="O898" s="202"/>
      <c r="P898" s="201" t="s">
        <v>907</v>
      </c>
      <c r="Q898" s="90" t="s">
        <v>357</v>
      </c>
      <c r="R898" s="105" t="s">
        <v>905</v>
      </c>
      <c r="S898" s="108" t="s">
        <v>4815</v>
      </c>
      <c r="T898" s="202"/>
      <c r="U898" s="201" t="s">
        <v>908</v>
      </c>
      <c r="V898" s="90" t="s">
        <v>356</v>
      </c>
      <c r="W898" s="383" t="s">
        <v>1702</v>
      </c>
      <c r="X898" s="343"/>
      <c r="Y898" s="248"/>
      <c r="Z898" s="201" t="s">
        <v>339</v>
      </c>
      <c r="AA898" s="90" t="s">
        <v>356</v>
      </c>
      <c r="AB898" s="383" t="s">
        <v>422</v>
      </c>
      <c r="AC898" s="343"/>
      <c r="AD898" s="248"/>
    </row>
    <row r="899" spans="1:30" ht="189" customHeight="1">
      <c r="A899" s="256" t="s">
        <v>60</v>
      </c>
      <c r="B899" s="291" t="s">
        <v>60</v>
      </c>
      <c r="C899" s="196" t="s">
        <v>4816</v>
      </c>
      <c r="D899" s="196" t="s">
        <v>4817</v>
      </c>
      <c r="E899" s="196" t="s">
        <v>901</v>
      </c>
      <c r="F899" s="196" t="s">
        <v>4818</v>
      </c>
      <c r="G899" s="197" t="s">
        <v>4819</v>
      </c>
      <c r="H899" s="198" t="s">
        <v>3</v>
      </c>
      <c r="I899" s="213"/>
      <c r="J899" s="213"/>
      <c r="K899" s="201" t="s">
        <v>904</v>
      </c>
      <c r="L899" s="90" t="s">
        <v>356</v>
      </c>
      <c r="M899" s="202" t="s">
        <v>382</v>
      </c>
      <c r="N899" s="203"/>
      <c r="O899" s="202"/>
      <c r="P899" s="201" t="s">
        <v>907</v>
      </c>
      <c r="Q899" s="90" t="s">
        <v>356</v>
      </c>
      <c r="R899" s="202" t="s">
        <v>382</v>
      </c>
      <c r="S899" s="203"/>
      <c r="T899" s="202"/>
      <c r="U899" s="201" t="s">
        <v>908</v>
      </c>
      <c r="V899" s="90" t="s">
        <v>356</v>
      </c>
      <c r="W899" s="248" t="s">
        <v>382</v>
      </c>
      <c r="X899" s="249"/>
      <c r="Y899" s="248"/>
      <c r="Z899" s="201" t="s">
        <v>339</v>
      </c>
      <c r="AA899" s="90" t="s">
        <v>356</v>
      </c>
      <c r="AB899" s="383" t="s">
        <v>905</v>
      </c>
      <c r="AC899" s="249"/>
      <c r="AD899" s="248"/>
    </row>
    <row r="900" spans="1:30" s="11" customFormat="1" ht="189" customHeight="1">
      <c r="A900" s="357"/>
      <c r="B900" s="300" t="s">
        <v>60</v>
      </c>
      <c r="C900" s="195" t="s">
        <v>4820</v>
      </c>
      <c r="D900" s="195" t="s">
        <v>4821</v>
      </c>
      <c r="E900" s="195" t="s">
        <v>901</v>
      </c>
      <c r="F900" s="195" t="s">
        <v>4822</v>
      </c>
      <c r="G900" s="207" t="s">
        <v>4823</v>
      </c>
      <c r="H900" s="220" t="s">
        <v>4</v>
      </c>
      <c r="I900" s="358"/>
      <c r="J900" s="358"/>
      <c r="K900" s="221"/>
      <c r="L900" s="90"/>
      <c r="M900" s="172"/>
      <c r="N900" s="258"/>
      <c r="O900" s="172"/>
      <c r="P900" s="221"/>
      <c r="Q900" s="90" t="s">
        <v>357</v>
      </c>
      <c r="R900" s="107" t="s">
        <v>382</v>
      </c>
      <c r="S900" s="362" t="s">
        <v>801</v>
      </c>
      <c r="T900" s="172"/>
      <c r="U900" s="201" t="s">
        <v>908</v>
      </c>
      <c r="V900" s="90" t="s">
        <v>357</v>
      </c>
      <c r="W900" s="350" t="s">
        <v>382</v>
      </c>
      <c r="X900" s="393"/>
      <c r="Y900" s="390"/>
      <c r="Z900" s="201" t="s">
        <v>339</v>
      </c>
      <c r="AA900" s="90" t="s">
        <v>356</v>
      </c>
      <c r="AB900" s="383" t="s">
        <v>905</v>
      </c>
      <c r="AC900" s="393"/>
      <c r="AD900" s="390"/>
    </row>
    <row r="901" spans="1:30" ht="67.5" customHeight="1">
      <c r="A901" s="256"/>
      <c r="B901" s="291" t="s">
        <v>60</v>
      </c>
      <c r="C901" s="196" t="s">
        <v>4824</v>
      </c>
      <c r="D901" s="196" t="s">
        <v>4825</v>
      </c>
      <c r="E901" s="196" t="s">
        <v>4826</v>
      </c>
      <c r="F901" s="196" t="s">
        <v>4827</v>
      </c>
      <c r="G901" s="197" t="s">
        <v>4828</v>
      </c>
      <c r="H901" s="198" t="s">
        <v>6</v>
      </c>
      <c r="I901" s="213"/>
      <c r="J901" s="213"/>
      <c r="K901" s="201" t="s">
        <v>904</v>
      </c>
      <c r="L901" s="90" t="s">
        <v>357</v>
      </c>
      <c r="M901" s="202" t="s">
        <v>382</v>
      </c>
      <c r="N901" s="292" t="s">
        <v>4829</v>
      </c>
      <c r="O901" s="202"/>
      <c r="P901" s="201" t="s">
        <v>907</v>
      </c>
      <c r="Q901" s="90" t="s">
        <v>357</v>
      </c>
      <c r="R901" s="202" t="s">
        <v>382</v>
      </c>
      <c r="S901" s="292" t="s">
        <v>4830</v>
      </c>
      <c r="T901" s="202"/>
      <c r="U901" s="201" t="s">
        <v>908</v>
      </c>
      <c r="V901" s="90" t="s">
        <v>356</v>
      </c>
      <c r="W901" s="248" t="s">
        <v>382</v>
      </c>
      <c r="X901" s="394" t="s">
        <v>4830</v>
      </c>
      <c r="Y901" s="248"/>
      <c r="Z901" s="201"/>
      <c r="AA901" s="90"/>
      <c r="AB901" s="248"/>
      <c r="AC901" s="394"/>
      <c r="AD901" s="248"/>
    </row>
    <row r="902" spans="1:30" ht="81" customHeight="1">
      <c r="A902" s="256"/>
      <c r="B902" s="291" t="s">
        <v>60</v>
      </c>
      <c r="C902" s="196" t="s">
        <v>4831</v>
      </c>
      <c r="D902" s="196" t="s">
        <v>4832</v>
      </c>
      <c r="E902" s="196" t="s">
        <v>4833</v>
      </c>
      <c r="F902" s="196" t="s">
        <v>4834</v>
      </c>
      <c r="G902" s="197" t="s">
        <v>4835</v>
      </c>
      <c r="H902" s="198" t="s">
        <v>7</v>
      </c>
      <c r="I902" s="213"/>
      <c r="J902" s="213"/>
      <c r="K902" s="201" t="s">
        <v>904</v>
      </c>
      <c r="L902" s="90" t="s">
        <v>1166</v>
      </c>
      <c r="M902" s="202" t="s">
        <v>382</v>
      </c>
      <c r="N902" s="203" t="s">
        <v>4836</v>
      </c>
      <c r="O902" s="202"/>
      <c r="P902" s="201" t="s">
        <v>907</v>
      </c>
      <c r="Q902" s="90" t="s">
        <v>356</v>
      </c>
      <c r="R902" s="202" t="s">
        <v>382</v>
      </c>
      <c r="S902" s="203"/>
      <c r="T902" s="202"/>
      <c r="U902" s="201" t="s">
        <v>908</v>
      </c>
      <c r="V902" s="90" t="s">
        <v>356</v>
      </c>
      <c r="W902" s="248" t="s">
        <v>382</v>
      </c>
      <c r="X902" s="249"/>
      <c r="Y902" s="248"/>
      <c r="Z902" s="201" t="s">
        <v>339</v>
      </c>
      <c r="AA902" s="90" t="s">
        <v>356</v>
      </c>
      <c r="AB902" s="383" t="s">
        <v>905</v>
      </c>
      <c r="AC902" s="249"/>
      <c r="AD902" s="248"/>
    </row>
    <row r="903" spans="1:30" ht="87" customHeight="1">
      <c r="A903" s="256"/>
      <c r="B903" s="291" t="s">
        <v>60</v>
      </c>
      <c r="C903" s="196" t="s">
        <v>4837</v>
      </c>
      <c r="D903" s="196" t="s">
        <v>4838</v>
      </c>
      <c r="E903" s="196" t="s">
        <v>4839</v>
      </c>
      <c r="F903" s="196" t="s">
        <v>4840</v>
      </c>
      <c r="G903" s="197" t="s">
        <v>4841</v>
      </c>
      <c r="H903" s="198" t="s">
        <v>4</v>
      </c>
      <c r="I903" s="213"/>
      <c r="J903" s="213"/>
      <c r="K903" s="201" t="s">
        <v>904</v>
      </c>
      <c r="L903" s="90" t="s">
        <v>356</v>
      </c>
      <c r="M903" s="202" t="s">
        <v>382</v>
      </c>
      <c r="N903" s="203"/>
      <c r="O903" s="202"/>
      <c r="P903" s="201" t="s">
        <v>907</v>
      </c>
      <c r="Q903" s="90" t="s">
        <v>356</v>
      </c>
      <c r="R903" s="202" t="s">
        <v>382</v>
      </c>
      <c r="S903" s="203"/>
      <c r="T903" s="202"/>
      <c r="U903" s="273"/>
      <c r="V903" s="90"/>
      <c r="W903" s="248"/>
      <c r="X903" s="249"/>
      <c r="Y903" s="248"/>
      <c r="Z903" s="201"/>
      <c r="AA903" s="90"/>
      <c r="AB903" s="248"/>
      <c r="AC903" s="249"/>
      <c r="AD903" s="248"/>
    </row>
    <row r="904" spans="1:30" ht="189" customHeight="1">
      <c r="A904" s="256"/>
      <c r="B904" s="291" t="s">
        <v>60</v>
      </c>
      <c r="C904" s="196" t="s">
        <v>4842</v>
      </c>
      <c r="D904" s="196" t="s">
        <v>4843</v>
      </c>
      <c r="E904" s="196" t="s">
        <v>4844</v>
      </c>
      <c r="F904" s="211" t="s">
        <v>4845</v>
      </c>
      <c r="G904" s="197" t="s">
        <v>4846</v>
      </c>
      <c r="H904" s="198" t="s">
        <v>7</v>
      </c>
      <c r="I904" s="213"/>
      <c r="J904" s="213"/>
      <c r="K904" s="201" t="s">
        <v>904</v>
      </c>
      <c r="L904" s="90" t="s">
        <v>356</v>
      </c>
      <c r="M904" s="202" t="s">
        <v>382</v>
      </c>
      <c r="N904" s="203"/>
      <c r="O904" s="202"/>
      <c r="P904" s="201" t="s">
        <v>907</v>
      </c>
      <c r="Q904" s="90" t="s">
        <v>356</v>
      </c>
      <c r="R904" s="202" t="s">
        <v>382</v>
      </c>
      <c r="S904" s="203"/>
      <c r="T904" s="202"/>
      <c r="U904" s="201"/>
      <c r="V904" s="90"/>
      <c r="W904" s="248"/>
      <c r="X904" s="249"/>
      <c r="Y904" s="248"/>
      <c r="Z904" s="201"/>
      <c r="AA904" s="90"/>
      <c r="AB904" s="248"/>
      <c r="AC904" s="249"/>
      <c r="AD904" s="248"/>
    </row>
    <row r="905" spans="1:30" ht="67.5" customHeight="1">
      <c r="A905" s="256"/>
      <c r="B905" s="291" t="s">
        <v>60</v>
      </c>
      <c r="C905" s="196" t="s">
        <v>4847</v>
      </c>
      <c r="D905" s="196" t="s">
        <v>4848</v>
      </c>
      <c r="E905" s="196" t="s">
        <v>4849</v>
      </c>
      <c r="F905" s="196" t="s">
        <v>4850</v>
      </c>
      <c r="G905" s="197" t="s">
        <v>4851</v>
      </c>
      <c r="H905" s="198" t="s">
        <v>5</v>
      </c>
      <c r="I905" s="213"/>
      <c r="J905" s="213"/>
      <c r="K905" s="201" t="s">
        <v>904</v>
      </c>
      <c r="L905" s="90" t="s">
        <v>356</v>
      </c>
      <c r="M905" s="202" t="s">
        <v>382</v>
      </c>
      <c r="N905" s="203"/>
      <c r="O905" s="202"/>
      <c r="P905" s="201" t="s">
        <v>907</v>
      </c>
      <c r="Q905" s="90" t="s">
        <v>356</v>
      </c>
      <c r="R905" s="202" t="s">
        <v>382</v>
      </c>
      <c r="S905" s="203"/>
      <c r="T905" s="202"/>
      <c r="U905" s="201" t="s">
        <v>908</v>
      </c>
      <c r="V905" s="90" t="s">
        <v>356</v>
      </c>
      <c r="W905" s="248" t="s">
        <v>382</v>
      </c>
      <c r="X905" s="249"/>
      <c r="Y905" s="248"/>
      <c r="Z905" s="201" t="s">
        <v>339</v>
      </c>
      <c r="AA905" s="90" t="s">
        <v>356</v>
      </c>
      <c r="AB905" s="383" t="s">
        <v>905</v>
      </c>
      <c r="AC905" s="249"/>
      <c r="AD905" s="248"/>
    </row>
    <row r="906" spans="1:30" ht="189" customHeight="1">
      <c r="A906" s="256"/>
      <c r="B906" s="291" t="s">
        <v>60</v>
      </c>
      <c r="C906" s="196" t="s">
        <v>4852</v>
      </c>
      <c r="D906" s="196" t="s">
        <v>4853</v>
      </c>
      <c r="E906" s="196" t="s">
        <v>4849</v>
      </c>
      <c r="F906" s="196" t="s">
        <v>4854</v>
      </c>
      <c r="G906" s="197" t="s">
        <v>4855</v>
      </c>
      <c r="H906" s="198" t="s">
        <v>6</v>
      </c>
      <c r="I906" s="213"/>
      <c r="J906" s="213"/>
      <c r="K906" s="201" t="s">
        <v>904</v>
      </c>
      <c r="L906" s="90" t="s">
        <v>356</v>
      </c>
      <c r="M906" s="202" t="s">
        <v>382</v>
      </c>
      <c r="N906" s="203"/>
      <c r="O906" s="202"/>
      <c r="P906" s="201" t="s">
        <v>907</v>
      </c>
      <c r="Q906" s="90" t="s">
        <v>356</v>
      </c>
      <c r="R906" s="202" t="s">
        <v>382</v>
      </c>
      <c r="S906" s="203"/>
      <c r="T906" s="202"/>
      <c r="U906" s="201" t="s">
        <v>908</v>
      </c>
      <c r="V906" s="90" t="s">
        <v>356</v>
      </c>
      <c r="W906" s="248" t="s">
        <v>382</v>
      </c>
      <c r="X906" s="249"/>
      <c r="Y906" s="248"/>
      <c r="Z906" s="201" t="s">
        <v>339</v>
      </c>
      <c r="AA906" s="90" t="s">
        <v>356</v>
      </c>
      <c r="AB906" s="383" t="s">
        <v>905</v>
      </c>
      <c r="AC906" s="249"/>
      <c r="AD906" s="248"/>
    </row>
    <row r="907" spans="1:30" ht="189" customHeight="1">
      <c r="A907" s="256"/>
      <c r="B907" s="291" t="s">
        <v>60</v>
      </c>
      <c r="C907" s="196" t="s">
        <v>4856</v>
      </c>
      <c r="D907" s="196" t="s">
        <v>4857</v>
      </c>
      <c r="E907" s="196" t="s">
        <v>4858</v>
      </c>
      <c r="F907" s="211" t="s">
        <v>4845</v>
      </c>
      <c r="G907" s="197" t="s">
        <v>4846</v>
      </c>
      <c r="H907" s="198" t="s">
        <v>6</v>
      </c>
      <c r="I907" s="213"/>
      <c r="J907" s="213"/>
      <c r="K907" s="201" t="s">
        <v>904</v>
      </c>
      <c r="L907" s="90" t="s">
        <v>356</v>
      </c>
      <c r="M907" s="202" t="s">
        <v>382</v>
      </c>
      <c r="N907" s="203"/>
      <c r="O907" s="202"/>
      <c r="P907" s="201" t="s">
        <v>907</v>
      </c>
      <c r="Q907" s="90" t="s">
        <v>356</v>
      </c>
      <c r="R907" s="202" t="s">
        <v>382</v>
      </c>
      <c r="S907" s="203"/>
      <c r="T907" s="202"/>
      <c r="U907" s="201"/>
      <c r="V907" s="90"/>
      <c r="W907" s="248"/>
      <c r="X907" s="249"/>
      <c r="Y907" s="248"/>
      <c r="Z907" s="201"/>
      <c r="AA907" s="90"/>
      <c r="AB907" s="248"/>
      <c r="AC907" s="249"/>
      <c r="AD907" s="248"/>
    </row>
    <row r="908" spans="1:30" ht="67.5" customHeight="1">
      <c r="A908" s="256"/>
      <c r="B908" s="291" t="s">
        <v>60</v>
      </c>
      <c r="C908" s="196" t="s">
        <v>4859</v>
      </c>
      <c r="D908" s="196" t="s">
        <v>4860</v>
      </c>
      <c r="E908" s="196" t="s">
        <v>4858</v>
      </c>
      <c r="F908" s="196" t="s">
        <v>4850</v>
      </c>
      <c r="G908" s="197" t="s">
        <v>4851</v>
      </c>
      <c r="H908" s="198" t="s">
        <v>4</v>
      </c>
      <c r="I908" s="213"/>
      <c r="J908" s="213"/>
      <c r="K908" s="201" t="s">
        <v>904</v>
      </c>
      <c r="L908" s="90" t="s">
        <v>356</v>
      </c>
      <c r="M908" s="202" t="s">
        <v>382</v>
      </c>
      <c r="N908" s="203"/>
      <c r="O908" s="202"/>
      <c r="P908" s="201" t="s">
        <v>907</v>
      </c>
      <c r="Q908" s="90" t="s">
        <v>356</v>
      </c>
      <c r="R908" s="202" t="s">
        <v>382</v>
      </c>
      <c r="S908" s="203"/>
      <c r="T908" s="202"/>
      <c r="U908" s="201"/>
      <c r="V908" s="90"/>
      <c r="W908" s="248"/>
      <c r="X908" s="249"/>
      <c r="Y908" s="248"/>
      <c r="Z908" s="201"/>
      <c r="AA908" s="90"/>
      <c r="AB908" s="248"/>
      <c r="AC908" s="249"/>
      <c r="AD908" s="248"/>
    </row>
    <row r="909" spans="1:30" ht="175.5" customHeight="1">
      <c r="A909" s="256"/>
      <c r="B909" s="291" t="s">
        <v>60</v>
      </c>
      <c r="C909" s="196" t="s">
        <v>4861</v>
      </c>
      <c r="D909" s="196" t="s">
        <v>4862</v>
      </c>
      <c r="E909" s="196" t="s">
        <v>4858</v>
      </c>
      <c r="F909" s="211" t="s">
        <v>4863</v>
      </c>
      <c r="G909" s="197" t="s">
        <v>4855</v>
      </c>
      <c r="H909" s="198" t="s">
        <v>5</v>
      </c>
      <c r="I909" s="213"/>
      <c r="J909" s="213"/>
      <c r="K909" s="201" t="s">
        <v>904</v>
      </c>
      <c r="L909" s="90" t="s">
        <v>356</v>
      </c>
      <c r="M909" s="202" t="s">
        <v>382</v>
      </c>
      <c r="N909" s="203"/>
      <c r="O909" s="202"/>
      <c r="P909" s="201" t="s">
        <v>907</v>
      </c>
      <c r="Q909" s="90" t="s">
        <v>356</v>
      </c>
      <c r="R909" s="202" t="s">
        <v>382</v>
      </c>
      <c r="S909" s="203"/>
      <c r="T909" s="202"/>
      <c r="U909" s="201"/>
      <c r="V909" s="90"/>
      <c r="W909" s="248"/>
      <c r="X909" s="249"/>
      <c r="Y909" s="248"/>
      <c r="Z909" s="201"/>
      <c r="AA909" s="90"/>
      <c r="AB909" s="248"/>
      <c r="AC909" s="249"/>
      <c r="AD909" s="248"/>
    </row>
    <row r="910" spans="1:30" ht="83.25" customHeight="1">
      <c r="A910" s="256"/>
      <c r="B910" s="291" t="s">
        <v>60</v>
      </c>
      <c r="C910" s="196" t="s">
        <v>4864</v>
      </c>
      <c r="D910" s="196" t="s">
        <v>4865</v>
      </c>
      <c r="E910" s="196" t="s">
        <v>4866</v>
      </c>
      <c r="F910" s="196" t="s">
        <v>4867</v>
      </c>
      <c r="G910" s="197" t="s">
        <v>4868</v>
      </c>
      <c r="H910" s="198" t="s">
        <v>5</v>
      </c>
      <c r="I910" s="213"/>
      <c r="J910" s="213"/>
      <c r="K910" s="201" t="s">
        <v>904</v>
      </c>
      <c r="L910" s="90" t="s">
        <v>1166</v>
      </c>
      <c r="M910" s="202" t="s">
        <v>382</v>
      </c>
      <c r="N910" s="108" t="s">
        <v>4869</v>
      </c>
      <c r="O910" s="202"/>
      <c r="P910" s="201" t="s">
        <v>907</v>
      </c>
      <c r="Q910" s="90" t="s">
        <v>356</v>
      </c>
      <c r="R910" s="202" t="s">
        <v>382</v>
      </c>
      <c r="S910" s="108"/>
      <c r="T910" s="202"/>
      <c r="U910" s="201" t="s">
        <v>908</v>
      </c>
      <c r="V910" s="90" t="s">
        <v>356</v>
      </c>
      <c r="W910" s="248" t="s">
        <v>382</v>
      </c>
      <c r="X910" s="382"/>
      <c r="Y910" s="248"/>
      <c r="Z910" s="201" t="s">
        <v>339</v>
      </c>
      <c r="AA910" s="90" t="s">
        <v>356</v>
      </c>
      <c r="AB910" s="383" t="s">
        <v>905</v>
      </c>
      <c r="AC910" s="382"/>
      <c r="AD910" s="248"/>
    </row>
    <row r="911" spans="1:30" ht="64.5" customHeight="1">
      <c r="A911" s="256"/>
      <c r="B911" s="291" t="s">
        <v>60</v>
      </c>
      <c r="C911" s="196" t="s">
        <v>4870</v>
      </c>
      <c r="D911" s="196" t="s">
        <v>4871</v>
      </c>
      <c r="E911" s="196" t="s">
        <v>4866</v>
      </c>
      <c r="F911" s="196" t="s">
        <v>4872</v>
      </c>
      <c r="G911" s="197" t="s">
        <v>4873</v>
      </c>
      <c r="H911" s="198" t="s">
        <v>4</v>
      </c>
      <c r="I911" s="213"/>
      <c r="J911" s="213"/>
      <c r="K911" s="201" t="s">
        <v>904</v>
      </c>
      <c r="L911" s="90" t="s">
        <v>1166</v>
      </c>
      <c r="M911" s="202" t="s">
        <v>382</v>
      </c>
      <c r="N911" s="108" t="s">
        <v>4869</v>
      </c>
      <c r="O911" s="202"/>
      <c r="P911" s="201" t="s">
        <v>907</v>
      </c>
      <c r="Q911" s="90" t="s">
        <v>1166</v>
      </c>
      <c r="R911" s="202" t="s">
        <v>382</v>
      </c>
      <c r="S911" s="108"/>
      <c r="T911" s="202"/>
      <c r="U911" s="201" t="s">
        <v>908</v>
      </c>
      <c r="V911" s="90" t="s">
        <v>356</v>
      </c>
      <c r="W911" s="248" t="s">
        <v>382</v>
      </c>
      <c r="X911" s="382"/>
      <c r="Y911" s="248"/>
      <c r="Z911" s="201" t="s">
        <v>339</v>
      </c>
      <c r="AA911" s="90" t="s">
        <v>356</v>
      </c>
      <c r="AB911" s="383" t="s">
        <v>905</v>
      </c>
      <c r="AC911" s="382"/>
      <c r="AD911" s="248"/>
    </row>
    <row r="912" spans="1:30" ht="68.25" customHeight="1">
      <c r="A912" s="256"/>
      <c r="B912" s="291" t="s">
        <v>60</v>
      </c>
      <c r="C912" s="196" t="s">
        <v>4874</v>
      </c>
      <c r="D912" s="196" t="s">
        <v>4875</v>
      </c>
      <c r="E912" s="196" t="s">
        <v>4866</v>
      </c>
      <c r="F912" s="196" t="s">
        <v>4876</v>
      </c>
      <c r="G912" s="197" t="s">
        <v>4877</v>
      </c>
      <c r="H912" s="198" t="s">
        <v>5</v>
      </c>
      <c r="I912" s="213"/>
      <c r="J912" s="213"/>
      <c r="K912" s="201" t="s">
        <v>904</v>
      </c>
      <c r="L912" s="90" t="s">
        <v>1166</v>
      </c>
      <c r="M912" s="202" t="s">
        <v>382</v>
      </c>
      <c r="N912" s="108" t="s">
        <v>4869</v>
      </c>
      <c r="O912" s="202"/>
      <c r="P912" s="201" t="s">
        <v>907</v>
      </c>
      <c r="Q912" s="90" t="s">
        <v>1040</v>
      </c>
      <c r="R912" s="202" t="s">
        <v>382</v>
      </c>
      <c r="S912" s="108"/>
      <c r="T912" s="202"/>
      <c r="U912" s="201" t="s">
        <v>908</v>
      </c>
      <c r="V912" s="90" t="s">
        <v>1040</v>
      </c>
      <c r="W912" s="248" t="s">
        <v>382</v>
      </c>
      <c r="X912" s="382"/>
      <c r="Y912" s="248"/>
      <c r="Z912" s="201"/>
      <c r="AA912" s="90"/>
      <c r="AB912" s="248"/>
      <c r="AC912" s="382"/>
      <c r="AD912" s="248"/>
    </row>
    <row r="913" spans="1:30" ht="68.25" customHeight="1">
      <c r="A913" s="256"/>
      <c r="B913" s="291" t="s">
        <v>60</v>
      </c>
      <c r="C913" s="196" t="s">
        <v>4878</v>
      </c>
      <c r="D913" s="196" t="s">
        <v>4879</v>
      </c>
      <c r="E913" s="196" t="s">
        <v>4866</v>
      </c>
      <c r="F913" s="196" t="s">
        <v>4880</v>
      </c>
      <c r="G913" s="197" t="s">
        <v>4881</v>
      </c>
      <c r="H913" s="198" t="s">
        <v>5</v>
      </c>
      <c r="I913" s="213"/>
      <c r="J913" s="213"/>
      <c r="K913" s="201" t="s">
        <v>904</v>
      </c>
      <c r="L913" s="90" t="s">
        <v>1166</v>
      </c>
      <c r="M913" s="202" t="s">
        <v>382</v>
      </c>
      <c r="N913" s="108" t="s">
        <v>4869</v>
      </c>
      <c r="O913" s="202"/>
      <c r="P913" s="201" t="s">
        <v>907</v>
      </c>
      <c r="Q913" s="90" t="s">
        <v>1040</v>
      </c>
      <c r="R913" s="202" t="s">
        <v>382</v>
      </c>
      <c r="S913" s="108"/>
      <c r="T913" s="202"/>
      <c r="U913" s="201" t="s">
        <v>908</v>
      </c>
      <c r="V913" s="90" t="s">
        <v>1040</v>
      </c>
      <c r="W913" s="248" t="s">
        <v>382</v>
      </c>
      <c r="X913" s="382"/>
      <c r="Y913" s="248"/>
      <c r="Z913" s="201"/>
      <c r="AA913" s="90"/>
      <c r="AB913" s="248"/>
      <c r="AC913" s="382"/>
      <c r="AD913" s="248"/>
    </row>
    <row r="914" spans="1:30" ht="211.5" customHeight="1">
      <c r="A914" s="256"/>
      <c r="B914" s="291" t="s">
        <v>60</v>
      </c>
      <c r="C914" s="196" t="s">
        <v>4882</v>
      </c>
      <c r="D914" s="196" t="s">
        <v>4883</v>
      </c>
      <c r="E914" s="196" t="s">
        <v>4884</v>
      </c>
      <c r="F914" s="204" t="s">
        <v>4885</v>
      </c>
      <c r="G914" s="197" t="s">
        <v>4886</v>
      </c>
      <c r="H914" s="198" t="s">
        <v>1016</v>
      </c>
      <c r="I914" s="213"/>
      <c r="J914" s="213"/>
      <c r="K914" s="201" t="s">
        <v>904</v>
      </c>
      <c r="L914" s="90" t="s">
        <v>356</v>
      </c>
      <c r="M914" s="202" t="s">
        <v>382</v>
      </c>
      <c r="N914" s="203"/>
      <c r="O914" s="202"/>
      <c r="P914" s="201" t="s">
        <v>907</v>
      </c>
      <c r="Q914" s="90" t="s">
        <v>357</v>
      </c>
      <c r="R914" s="202" t="s">
        <v>382</v>
      </c>
      <c r="S914" s="108" t="s">
        <v>4887</v>
      </c>
      <c r="T914" s="202"/>
      <c r="U914" s="201" t="s">
        <v>908</v>
      </c>
      <c r="V914" s="90" t="s">
        <v>356</v>
      </c>
      <c r="W914" s="248" t="s">
        <v>382</v>
      </c>
      <c r="X914" s="382"/>
      <c r="Y914" s="248"/>
      <c r="Z914" s="201" t="s">
        <v>339</v>
      </c>
      <c r="AA914" s="90" t="s">
        <v>356</v>
      </c>
      <c r="AB914" s="383" t="s">
        <v>905</v>
      </c>
      <c r="AC914" s="382"/>
      <c r="AD914" s="248"/>
    </row>
    <row r="915" spans="1:30" ht="184.9">
      <c r="A915" s="256"/>
      <c r="B915" s="291" t="s">
        <v>60</v>
      </c>
      <c r="C915" s="196" t="s">
        <v>4888</v>
      </c>
      <c r="D915" s="196" t="s">
        <v>4889</v>
      </c>
      <c r="E915" s="196" t="s">
        <v>4884</v>
      </c>
      <c r="F915" s="196" t="s">
        <v>4890</v>
      </c>
      <c r="G915" s="197" t="s">
        <v>4886</v>
      </c>
      <c r="H915" s="198" t="s">
        <v>4</v>
      </c>
      <c r="I915" s="213"/>
      <c r="J915" s="213"/>
      <c r="K915" s="201" t="s">
        <v>904</v>
      </c>
      <c r="L915" s="90" t="s">
        <v>1166</v>
      </c>
      <c r="M915" s="202" t="s">
        <v>382</v>
      </c>
      <c r="N915" s="203" t="s">
        <v>4891</v>
      </c>
      <c r="O915" s="202"/>
      <c r="P915" s="201" t="s">
        <v>907</v>
      </c>
      <c r="Q915" s="90" t="s">
        <v>357</v>
      </c>
      <c r="R915" s="202" t="s">
        <v>382</v>
      </c>
      <c r="S915" s="108" t="s">
        <v>4887</v>
      </c>
      <c r="T915" s="202"/>
      <c r="U915" s="201" t="s">
        <v>908</v>
      </c>
      <c r="V915" s="90" t="s">
        <v>356</v>
      </c>
      <c r="W915" s="248" t="s">
        <v>382</v>
      </c>
      <c r="X915" s="382"/>
      <c r="Y915" s="248"/>
      <c r="Z915" s="201" t="s">
        <v>339</v>
      </c>
      <c r="AA915" s="90" t="s">
        <v>356</v>
      </c>
      <c r="AB915" s="383" t="s">
        <v>905</v>
      </c>
      <c r="AC915" s="382"/>
      <c r="AD915" s="248"/>
    </row>
    <row r="916" spans="1:30" ht="40.5" customHeight="1">
      <c r="A916" s="256"/>
      <c r="B916" s="291" t="s">
        <v>60</v>
      </c>
      <c r="C916" s="196" t="s">
        <v>4892</v>
      </c>
      <c r="D916" s="196" t="s">
        <v>4893</v>
      </c>
      <c r="E916" s="196" t="s">
        <v>4894</v>
      </c>
      <c r="F916" s="196" t="s">
        <v>4895</v>
      </c>
      <c r="G916" s="197" t="s">
        <v>4896</v>
      </c>
      <c r="H916" s="198" t="s">
        <v>5</v>
      </c>
      <c r="I916" s="213"/>
      <c r="J916" s="213"/>
      <c r="K916" s="201" t="s">
        <v>904</v>
      </c>
      <c r="L916" s="90" t="s">
        <v>356</v>
      </c>
      <c r="M916" s="202" t="s">
        <v>382</v>
      </c>
      <c r="N916" s="203"/>
      <c r="O916" s="202"/>
      <c r="P916" s="201" t="s">
        <v>907</v>
      </c>
      <c r="Q916" s="90" t="s">
        <v>356</v>
      </c>
      <c r="R916" s="202" t="s">
        <v>382</v>
      </c>
      <c r="S916" s="203"/>
      <c r="T916" s="202"/>
      <c r="U916" s="201" t="s">
        <v>908</v>
      </c>
      <c r="V916" s="90" t="s">
        <v>356</v>
      </c>
      <c r="W916" s="248" t="s">
        <v>382</v>
      </c>
      <c r="X916" s="249"/>
      <c r="Y916" s="248"/>
      <c r="Z916" s="201"/>
      <c r="AA916" s="90"/>
      <c r="AB916" s="248"/>
      <c r="AC916" s="249"/>
      <c r="AD916" s="248"/>
    </row>
    <row r="917" spans="1:30" ht="40.5" customHeight="1">
      <c r="A917" s="256"/>
      <c r="B917" s="291" t="s">
        <v>60</v>
      </c>
      <c r="C917" s="196" t="s">
        <v>4897</v>
      </c>
      <c r="D917" s="196" t="s">
        <v>4898</v>
      </c>
      <c r="E917" s="196" t="s">
        <v>4899</v>
      </c>
      <c r="F917" s="196" t="s">
        <v>4900</v>
      </c>
      <c r="G917" s="197" t="s">
        <v>4901</v>
      </c>
      <c r="H917" s="198" t="s">
        <v>6</v>
      </c>
      <c r="I917" s="213"/>
      <c r="J917" s="213"/>
      <c r="K917" s="201" t="s">
        <v>904</v>
      </c>
      <c r="L917" s="90" t="s">
        <v>356</v>
      </c>
      <c r="M917" s="202" t="s">
        <v>382</v>
      </c>
      <c r="N917" s="203"/>
      <c r="O917" s="202"/>
      <c r="P917" s="201" t="s">
        <v>907</v>
      </c>
      <c r="Q917" s="90" t="s">
        <v>356</v>
      </c>
      <c r="R917" s="202" t="s">
        <v>382</v>
      </c>
      <c r="S917" s="203"/>
      <c r="T917" s="202"/>
      <c r="U917" s="201"/>
      <c r="V917" s="90"/>
      <c r="W917" s="248"/>
      <c r="X917" s="249"/>
      <c r="Y917" s="248"/>
      <c r="Z917" s="201"/>
      <c r="AA917" s="90"/>
      <c r="AB917" s="248"/>
      <c r="AC917" s="249"/>
      <c r="AD917" s="248"/>
    </row>
    <row r="918" spans="1:30" ht="54" customHeight="1">
      <c r="A918" s="256"/>
      <c r="B918" s="291" t="s">
        <v>60</v>
      </c>
      <c r="C918" s="196" t="s">
        <v>4902</v>
      </c>
      <c r="D918" s="196" t="s">
        <v>4903</v>
      </c>
      <c r="E918" s="196" t="s">
        <v>4904</v>
      </c>
      <c r="F918" s="196" t="s">
        <v>4905</v>
      </c>
      <c r="G918" s="197" t="s">
        <v>4906</v>
      </c>
      <c r="H918" s="198" t="s">
        <v>5</v>
      </c>
      <c r="I918" s="213"/>
      <c r="J918" s="213"/>
      <c r="K918" s="201" t="s">
        <v>904</v>
      </c>
      <c r="L918" s="90" t="s">
        <v>356</v>
      </c>
      <c r="M918" s="202" t="s">
        <v>382</v>
      </c>
      <c r="N918" s="203"/>
      <c r="O918" s="202"/>
      <c r="P918" s="201" t="s">
        <v>907</v>
      </c>
      <c r="Q918" s="90" t="s">
        <v>356</v>
      </c>
      <c r="R918" s="202" t="s">
        <v>382</v>
      </c>
      <c r="S918" s="203"/>
      <c r="T918" s="202"/>
      <c r="U918" s="201" t="s">
        <v>908</v>
      </c>
      <c r="V918" s="90" t="s">
        <v>356</v>
      </c>
      <c r="W918" s="248" t="s">
        <v>382</v>
      </c>
      <c r="X918" s="249"/>
      <c r="Y918" s="248"/>
      <c r="Z918" s="201"/>
      <c r="AA918" s="90"/>
      <c r="AB918" s="248"/>
      <c r="AC918" s="249"/>
      <c r="AD918" s="248"/>
    </row>
    <row r="919" spans="1:30" ht="54" customHeight="1">
      <c r="A919" s="256"/>
      <c r="B919" s="291" t="s">
        <v>60</v>
      </c>
      <c r="C919" s="196" t="s">
        <v>4907</v>
      </c>
      <c r="D919" s="196" t="s">
        <v>4908</v>
      </c>
      <c r="E919" s="196" t="s">
        <v>4904</v>
      </c>
      <c r="F919" s="196" t="s">
        <v>4909</v>
      </c>
      <c r="G919" s="197" t="s">
        <v>4910</v>
      </c>
      <c r="H919" s="198" t="s">
        <v>5</v>
      </c>
      <c r="I919" s="213"/>
      <c r="J919" s="213"/>
      <c r="K919" s="201" t="s">
        <v>904</v>
      </c>
      <c r="L919" s="90" t="s">
        <v>356</v>
      </c>
      <c r="M919" s="202" t="s">
        <v>382</v>
      </c>
      <c r="N919" s="203"/>
      <c r="O919" s="202"/>
      <c r="P919" s="201" t="s">
        <v>907</v>
      </c>
      <c r="Q919" s="90" t="s">
        <v>356</v>
      </c>
      <c r="R919" s="202" t="s">
        <v>382</v>
      </c>
      <c r="S919" s="203"/>
      <c r="T919" s="202"/>
      <c r="U919" s="201" t="s">
        <v>908</v>
      </c>
      <c r="V919" s="90" t="s">
        <v>356</v>
      </c>
      <c r="W919" s="248" t="s">
        <v>382</v>
      </c>
      <c r="X919" s="249"/>
      <c r="Y919" s="248"/>
      <c r="Z919" s="201" t="s">
        <v>339</v>
      </c>
      <c r="AA919" s="90" t="s">
        <v>356</v>
      </c>
      <c r="AB919" s="383" t="s">
        <v>905</v>
      </c>
      <c r="AC919" s="249"/>
      <c r="AD919" s="248"/>
    </row>
    <row r="920" spans="1:30" ht="54" customHeight="1">
      <c r="A920" s="256"/>
      <c r="B920" s="291" t="s">
        <v>60</v>
      </c>
      <c r="C920" s="196" t="s">
        <v>4911</v>
      </c>
      <c r="D920" s="196" t="s">
        <v>4912</v>
      </c>
      <c r="E920" s="196" t="s">
        <v>4913</v>
      </c>
      <c r="F920" s="196" t="s">
        <v>4914</v>
      </c>
      <c r="G920" s="197" t="s">
        <v>4906</v>
      </c>
      <c r="H920" s="198" t="s">
        <v>6</v>
      </c>
      <c r="I920" s="213"/>
      <c r="J920" s="213"/>
      <c r="K920" s="201" t="s">
        <v>904</v>
      </c>
      <c r="L920" s="90" t="s">
        <v>356</v>
      </c>
      <c r="M920" s="202" t="s">
        <v>382</v>
      </c>
      <c r="N920" s="203"/>
      <c r="O920" s="202"/>
      <c r="P920" s="201" t="s">
        <v>907</v>
      </c>
      <c r="Q920" s="90" t="s">
        <v>356</v>
      </c>
      <c r="R920" s="202" t="s">
        <v>382</v>
      </c>
      <c r="S920" s="203"/>
      <c r="T920" s="202"/>
      <c r="U920" s="201"/>
      <c r="V920" s="90"/>
      <c r="W920" s="248"/>
      <c r="X920" s="249"/>
      <c r="Y920" s="248"/>
      <c r="Z920" s="201"/>
      <c r="AA920" s="90"/>
      <c r="AB920" s="248"/>
      <c r="AC920" s="249"/>
      <c r="AD920" s="248"/>
    </row>
    <row r="921" spans="1:30" ht="54" customHeight="1">
      <c r="A921" s="256"/>
      <c r="B921" s="291" t="s">
        <v>60</v>
      </c>
      <c r="C921" s="196" t="s">
        <v>4915</v>
      </c>
      <c r="D921" s="196" t="s">
        <v>4916</v>
      </c>
      <c r="E921" s="196" t="s">
        <v>4913</v>
      </c>
      <c r="F921" s="196" t="s">
        <v>4917</v>
      </c>
      <c r="G921" s="197" t="s">
        <v>4910</v>
      </c>
      <c r="H921" s="198" t="s">
        <v>6</v>
      </c>
      <c r="I921" s="213"/>
      <c r="J921" s="213"/>
      <c r="K921" s="201" t="s">
        <v>904</v>
      </c>
      <c r="L921" s="90" t="s">
        <v>356</v>
      </c>
      <c r="M921" s="202" t="s">
        <v>382</v>
      </c>
      <c r="N921" s="203"/>
      <c r="O921" s="202"/>
      <c r="P921" s="201" t="s">
        <v>907</v>
      </c>
      <c r="Q921" s="90" t="s">
        <v>356</v>
      </c>
      <c r="R921" s="202" t="s">
        <v>382</v>
      </c>
      <c r="S921" s="203"/>
      <c r="T921" s="202"/>
      <c r="U921" s="201"/>
      <c r="V921" s="90"/>
      <c r="W921" s="248"/>
      <c r="X921" s="249"/>
      <c r="Y921" s="248"/>
      <c r="Z921" s="201"/>
      <c r="AA921" s="90"/>
      <c r="AB921" s="248"/>
      <c r="AC921" s="249"/>
      <c r="AD921" s="248"/>
    </row>
    <row r="922" spans="1:30" ht="40.5" customHeight="1">
      <c r="A922" s="256"/>
      <c r="B922" s="291" t="s">
        <v>60</v>
      </c>
      <c r="C922" s="196" t="s">
        <v>4918</v>
      </c>
      <c r="D922" s="196" t="s">
        <v>4919</v>
      </c>
      <c r="E922" s="196" t="s">
        <v>4920</v>
      </c>
      <c r="F922" s="196" t="s">
        <v>4921</v>
      </c>
      <c r="G922" s="197" t="s">
        <v>4922</v>
      </c>
      <c r="H922" s="198" t="s">
        <v>5</v>
      </c>
      <c r="I922" s="213"/>
      <c r="J922" s="213"/>
      <c r="K922" s="201" t="s">
        <v>904</v>
      </c>
      <c r="L922" s="90" t="s">
        <v>356</v>
      </c>
      <c r="M922" s="202" t="s">
        <v>382</v>
      </c>
      <c r="N922" s="203"/>
      <c r="O922" s="202"/>
      <c r="P922" s="201" t="s">
        <v>907</v>
      </c>
      <c r="Q922" s="90" t="s">
        <v>356</v>
      </c>
      <c r="R922" s="202" t="s">
        <v>382</v>
      </c>
      <c r="S922" s="203"/>
      <c r="T922" s="202"/>
      <c r="U922" s="201" t="s">
        <v>908</v>
      </c>
      <c r="V922" s="90" t="s">
        <v>356</v>
      </c>
      <c r="W922" s="248" t="s">
        <v>382</v>
      </c>
      <c r="X922" s="249"/>
      <c r="Y922" s="248"/>
      <c r="Z922" s="201" t="s">
        <v>339</v>
      </c>
      <c r="AA922" s="90" t="s">
        <v>356</v>
      </c>
      <c r="AB922" s="383" t="s">
        <v>905</v>
      </c>
      <c r="AC922" s="249"/>
      <c r="AD922" s="248"/>
    </row>
    <row r="923" spans="1:30" ht="40.5" customHeight="1">
      <c r="A923" s="256"/>
      <c r="B923" s="291" t="s">
        <v>60</v>
      </c>
      <c r="C923" s="196" t="s">
        <v>4923</v>
      </c>
      <c r="D923" s="196" t="s">
        <v>4924</v>
      </c>
      <c r="E923" s="196" t="s">
        <v>4925</v>
      </c>
      <c r="F923" s="196" t="s">
        <v>4926</v>
      </c>
      <c r="G923" s="197" t="s">
        <v>4927</v>
      </c>
      <c r="H923" s="198" t="s">
        <v>5</v>
      </c>
      <c r="I923" s="213"/>
      <c r="J923" s="213"/>
      <c r="K923" s="201" t="s">
        <v>904</v>
      </c>
      <c r="L923" s="90" t="s">
        <v>356</v>
      </c>
      <c r="M923" s="202" t="s">
        <v>382</v>
      </c>
      <c r="N923" s="203"/>
      <c r="O923" s="202"/>
      <c r="P923" s="201" t="s">
        <v>907</v>
      </c>
      <c r="Q923" s="90" t="s">
        <v>356</v>
      </c>
      <c r="R923" s="202" t="s">
        <v>382</v>
      </c>
      <c r="S923" s="203"/>
      <c r="T923" s="202"/>
      <c r="U923" s="201" t="s">
        <v>908</v>
      </c>
      <c r="V923" s="90" t="s">
        <v>356</v>
      </c>
      <c r="W923" s="248" t="s">
        <v>382</v>
      </c>
      <c r="X923" s="249"/>
      <c r="Y923" s="248"/>
      <c r="Z923" s="201"/>
      <c r="AA923" s="90"/>
      <c r="AB923" s="248"/>
      <c r="AC923" s="249"/>
      <c r="AD923" s="248"/>
    </row>
    <row r="924" spans="1:30" ht="40.5" customHeight="1">
      <c r="A924" s="256"/>
      <c r="B924" s="291" t="s">
        <v>60</v>
      </c>
      <c r="C924" s="196" t="s">
        <v>4928</v>
      </c>
      <c r="D924" s="196" t="s">
        <v>4929</v>
      </c>
      <c r="E924" s="196" t="s">
        <v>4930</v>
      </c>
      <c r="F924" s="196" t="s">
        <v>4931</v>
      </c>
      <c r="G924" s="197" t="s">
        <v>4922</v>
      </c>
      <c r="H924" s="198" t="s">
        <v>5</v>
      </c>
      <c r="I924" s="213"/>
      <c r="J924" s="213"/>
      <c r="K924" s="201" t="s">
        <v>904</v>
      </c>
      <c r="L924" s="90" t="s">
        <v>356</v>
      </c>
      <c r="M924" s="202" t="s">
        <v>382</v>
      </c>
      <c r="N924" s="203"/>
      <c r="O924" s="202"/>
      <c r="P924" s="201" t="s">
        <v>907</v>
      </c>
      <c r="Q924" s="90" t="s">
        <v>356</v>
      </c>
      <c r="R924" s="202" t="s">
        <v>382</v>
      </c>
      <c r="S924" s="203"/>
      <c r="T924" s="202"/>
      <c r="U924" s="201"/>
      <c r="V924" s="90"/>
      <c r="W924" s="248"/>
      <c r="X924" s="249"/>
      <c r="Y924" s="248"/>
      <c r="Z924" s="201"/>
      <c r="AA924" s="90"/>
      <c r="AB924" s="248"/>
      <c r="AC924" s="249"/>
      <c r="AD924" s="248"/>
    </row>
    <row r="925" spans="1:30" ht="40.5" customHeight="1">
      <c r="A925" s="256"/>
      <c r="B925" s="291" t="s">
        <v>60</v>
      </c>
      <c r="C925" s="196" t="s">
        <v>4932</v>
      </c>
      <c r="D925" s="196" t="s">
        <v>4933</v>
      </c>
      <c r="E925" s="196" t="s">
        <v>4934</v>
      </c>
      <c r="F925" s="196" t="s">
        <v>4935</v>
      </c>
      <c r="G925" s="197" t="s">
        <v>4927</v>
      </c>
      <c r="H925" s="198" t="s">
        <v>5</v>
      </c>
      <c r="I925" s="213"/>
      <c r="J925" s="213"/>
      <c r="K925" s="201" t="s">
        <v>904</v>
      </c>
      <c r="L925" s="90" t="s">
        <v>356</v>
      </c>
      <c r="M925" s="202" t="s">
        <v>382</v>
      </c>
      <c r="N925" s="203"/>
      <c r="O925" s="202"/>
      <c r="P925" s="201" t="s">
        <v>907</v>
      </c>
      <c r="Q925" s="90" t="s">
        <v>356</v>
      </c>
      <c r="R925" s="202" t="s">
        <v>382</v>
      </c>
      <c r="S925" s="203"/>
      <c r="T925" s="202"/>
      <c r="U925" s="201"/>
      <c r="V925" s="90"/>
      <c r="W925" s="248"/>
      <c r="X925" s="249"/>
      <c r="Y925" s="248"/>
      <c r="Z925" s="201"/>
      <c r="AA925" s="90"/>
      <c r="AB925" s="248"/>
      <c r="AC925" s="249"/>
      <c r="AD925" s="248"/>
    </row>
    <row r="926" spans="1:30" ht="39.6">
      <c r="A926" s="256"/>
      <c r="B926" s="291" t="s">
        <v>60</v>
      </c>
      <c r="C926" s="196" t="s">
        <v>4936</v>
      </c>
      <c r="D926" s="196" t="s">
        <v>4937</v>
      </c>
      <c r="E926" s="196" t="s">
        <v>4934</v>
      </c>
      <c r="F926" s="196" t="s">
        <v>4938</v>
      </c>
      <c r="G926" s="197" t="s">
        <v>4939</v>
      </c>
      <c r="H926" s="198" t="s">
        <v>5</v>
      </c>
      <c r="I926" s="213"/>
      <c r="J926" s="213"/>
      <c r="K926" s="201" t="s">
        <v>904</v>
      </c>
      <c r="L926" s="90" t="s">
        <v>1166</v>
      </c>
      <c r="M926" s="202" t="s">
        <v>382</v>
      </c>
      <c r="N926" s="203" t="s">
        <v>4836</v>
      </c>
      <c r="O926" s="202"/>
      <c r="P926" s="201" t="s">
        <v>907</v>
      </c>
      <c r="Q926" s="90" t="s">
        <v>356</v>
      </c>
      <c r="R926" s="202" t="s">
        <v>382</v>
      </c>
      <c r="S926" s="203"/>
      <c r="T926" s="202"/>
      <c r="U926" s="201" t="s">
        <v>908</v>
      </c>
      <c r="V926" s="90" t="s">
        <v>356</v>
      </c>
      <c r="W926" s="248" t="s">
        <v>382</v>
      </c>
      <c r="X926" s="249"/>
      <c r="Y926" s="248"/>
      <c r="Z926" s="201"/>
      <c r="AA926" s="90"/>
      <c r="AB926" s="248"/>
      <c r="AC926" s="249"/>
      <c r="AD926" s="248"/>
    </row>
    <row r="927" spans="1:30" ht="109.15">
      <c r="A927" s="472" t="s">
        <v>62</v>
      </c>
      <c r="B927" s="290" t="s">
        <v>62</v>
      </c>
      <c r="C927" s="196" t="s">
        <v>4940</v>
      </c>
      <c r="D927" s="196" t="s">
        <v>4941</v>
      </c>
      <c r="E927" s="196" t="s">
        <v>4942</v>
      </c>
      <c r="F927" s="196" t="s">
        <v>4943</v>
      </c>
      <c r="G927" s="197" t="s">
        <v>4944</v>
      </c>
      <c r="H927" s="198" t="s">
        <v>3</v>
      </c>
      <c r="I927" s="213"/>
      <c r="J927" s="213"/>
      <c r="K927" s="201" t="s">
        <v>904</v>
      </c>
      <c r="L927" s="90" t="s">
        <v>357</v>
      </c>
      <c r="M927" s="202" t="s">
        <v>439</v>
      </c>
      <c r="N927" s="203" t="s">
        <v>4945</v>
      </c>
      <c r="O927" s="202"/>
      <c r="P927" s="201" t="s">
        <v>907</v>
      </c>
      <c r="Q927" s="90" t="s">
        <v>357</v>
      </c>
      <c r="R927" s="202" t="s">
        <v>422</v>
      </c>
      <c r="S927" s="108" t="s">
        <v>4946</v>
      </c>
      <c r="T927" s="202"/>
      <c r="U927" s="201" t="s">
        <v>908</v>
      </c>
      <c r="V927" s="90" t="s">
        <v>356</v>
      </c>
      <c r="W927" s="248" t="s">
        <v>905</v>
      </c>
      <c r="X927" s="249"/>
      <c r="Y927" s="248"/>
      <c r="Z927" s="201" t="s">
        <v>3956</v>
      </c>
      <c r="AA927" s="90" t="s">
        <v>356</v>
      </c>
      <c r="AB927" s="248" t="s">
        <v>382</v>
      </c>
      <c r="AC927" s="249"/>
      <c r="AD927" s="248"/>
    </row>
    <row r="928" spans="1:30" ht="66">
      <c r="A928" s="472"/>
      <c r="B928" s="290" t="s">
        <v>62</v>
      </c>
      <c r="C928" s="196" t="s">
        <v>4947</v>
      </c>
      <c r="D928" s="196" t="s">
        <v>4948</v>
      </c>
      <c r="E928" s="196" t="s">
        <v>4942</v>
      </c>
      <c r="F928" s="196" t="s">
        <v>4949</v>
      </c>
      <c r="G928" s="197" t="s">
        <v>4950</v>
      </c>
      <c r="H928" s="198" t="s">
        <v>6</v>
      </c>
      <c r="I928" s="213"/>
      <c r="J928" s="213"/>
      <c r="K928" s="201" t="s">
        <v>904</v>
      </c>
      <c r="L928" s="90" t="s">
        <v>356</v>
      </c>
      <c r="M928" s="202" t="s">
        <v>4951</v>
      </c>
      <c r="N928" s="203"/>
      <c r="O928" s="202"/>
      <c r="P928" s="201" t="s">
        <v>907</v>
      </c>
      <c r="Q928" s="90" t="s">
        <v>357</v>
      </c>
      <c r="R928" s="202" t="s">
        <v>422</v>
      </c>
      <c r="S928" s="203" t="s">
        <v>4946</v>
      </c>
      <c r="T928" s="202"/>
      <c r="U928" s="201" t="s">
        <v>908</v>
      </c>
      <c r="V928" s="90" t="s">
        <v>356</v>
      </c>
      <c r="W928" s="248" t="s">
        <v>905</v>
      </c>
      <c r="X928" s="249"/>
      <c r="Y928" s="248"/>
      <c r="Z928" s="201" t="s">
        <v>3956</v>
      </c>
      <c r="AA928" s="90" t="s">
        <v>356</v>
      </c>
      <c r="AB928" s="248" t="s">
        <v>382</v>
      </c>
      <c r="AC928" s="249"/>
      <c r="AD928" s="248"/>
    </row>
    <row r="929" spans="1:30" ht="109.15">
      <c r="A929" s="472"/>
      <c r="B929" s="290" t="s">
        <v>62</v>
      </c>
      <c r="C929" s="196" t="s">
        <v>4952</v>
      </c>
      <c r="D929" s="196" t="s">
        <v>4953</v>
      </c>
      <c r="E929" s="196" t="s">
        <v>4942</v>
      </c>
      <c r="F929" s="196" t="s">
        <v>4954</v>
      </c>
      <c r="G929" s="197" t="s">
        <v>4955</v>
      </c>
      <c r="H929" s="198" t="s">
        <v>5</v>
      </c>
      <c r="I929" s="213"/>
      <c r="J929" s="213"/>
      <c r="K929" s="201" t="s">
        <v>904</v>
      </c>
      <c r="L929" s="90" t="s">
        <v>1166</v>
      </c>
      <c r="M929" s="202" t="s">
        <v>439</v>
      </c>
      <c r="N929" s="203" t="s">
        <v>4956</v>
      </c>
      <c r="O929" s="202"/>
      <c r="P929" s="201" t="s">
        <v>907</v>
      </c>
      <c r="Q929" s="90" t="s">
        <v>357</v>
      </c>
      <c r="R929" s="202" t="s">
        <v>422</v>
      </c>
      <c r="S929" s="316" t="s">
        <v>4957</v>
      </c>
      <c r="T929" s="202"/>
      <c r="U929" s="201" t="s">
        <v>908</v>
      </c>
      <c r="V929" s="90" t="s">
        <v>356</v>
      </c>
      <c r="W929" s="248" t="s">
        <v>905</v>
      </c>
      <c r="X929" s="366"/>
      <c r="Y929" s="248"/>
      <c r="Z929" s="201" t="s">
        <v>3956</v>
      </c>
      <c r="AA929" s="90" t="s">
        <v>357</v>
      </c>
      <c r="AB929" s="248" t="s">
        <v>382</v>
      </c>
      <c r="AC929" s="366" t="s">
        <v>4958</v>
      </c>
      <c r="AD929" s="248"/>
    </row>
    <row r="930" spans="1:30" ht="66">
      <c r="A930" s="472"/>
      <c r="B930" s="290" t="s">
        <v>62</v>
      </c>
      <c r="C930" s="196" t="s">
        <v>4959</v>
      </c>
      <c r="D930" s="196" t="s">
        <v>4960</v>
      </c>
      <c r="E930" s="196" t="s">
        <v>4942</v>
      </c>
      <c r="F930" s="196" t="s">
        <v>4961</v>
      </c>
      <c r="G930" s="197" t="s">
        <v>4962</v>
      </c>
      <c r="H930" s="198" t="s">
        <v>5</v>
      </c>
      <c r="I930" s="213"/>
      <c r="J930" s="213"/>
      <c r="K930" s="201" t="s">
        <v>904</v>
      </c>
      <c r="L930" s="90" t="s">
        <v>1166</v>
      </c>
      <c r="M930" s="202" t="s">
        <v>439</v>
      </c>
      <c r="N930" s="203" t="s">
        <v>4963</v>
      </c>
      <c r="O930" s="202"/>
      <c r="P930" s="201" t="s">
        <v>907</v>
      </c>
      <c r="Q930" s="90" t="s">
        <v>356</v>
      </c>
      <c r="R930" s="202" t="s">
        <v>422</v>
      </c>
      <c r="S930" s="203"/>
      <c r="T930" s="202"/>
      <c r="U930" s="201" t="s">
        <v>908</v>
      </c>
      <c r="V930" s="90" t="s">
        <v>356</v>
      </c>
      <c r="W930" s="248" t="s">
        <v>905</v>
      </c>
      <c r="X930" s="249"/>
      <c r="Y930" s="248"/>
      <c r="Z930" s="201" t="s">
        <v>3956</v>
      </c>
      <c r="AA930" s="90" t="s">
        <v>356</v>
      </c>
      <c r="AB930" s="248" t="s">
        <v>382</v>
      </c>
      <c r="AC930" s="249"/>
      <c r="AD930" s="248"/>
    </row>
    <row r="931" spans="1:30" ht="52.9">
      <c r="A931" s="472"/>
      <c r="B931" s="290" t="s">
        <v>62</v>
      </c>
      <c r="C931" s="196" t="s">
        <v>4964</v>
      </c>
      <c r="D931" s="196" t="s">
        <v>4965</v>
      </c>
      <c r="E931" s="196" t="s">
        <v>4942</v>
      </c>
      <c r="F931" s="196" t="s">
        <v>4966</v>
      </c>
      <c r="G931" s="197" t="s">
        <v>4967</v>
      </c>
      <c r="H931" s="198" t="s">
        <v>5</v>
      </c>
      <c r="I931" s="213"/>
      <c r="J931" s="213"/>
      <c r="K931" s="201" t="s">
        <v>904</v>
      </c>
      <c r="L931" s="90" t="s">
        <v>1166</v>
      </c>
      <c r="M931" s="202" t="s">
        <v>439</v>
      </c>
      <c r="N931" s="203" t="s">
        <v>4968</v>
      </c>
      <c r="O931" s="202"/>
      <c r="P931" s="201" t="s">
        <v>907</v>
      </c>
      <c r="Q931" s="90" t="s">
        <v>356</v>
      </c>
      <c r="R931" s="202" t="s">
        <v>3600</v>
      </c>
      <c r="S931" s="203"/>
      <c r="T931" s="202"/>
      <c r="U931" s="201" t="s">
        <v>908</v>
      </c>
      <c r="V931" s="90" t="s">
        <v>356</v>
      </c>
      <c r="W931" s="248" t="s">
        <v>905</v>
      </c>
      <c r="X931" s="249"/>
      <c r="Y931" s="248"/>
      <c r="Z931" s="201"/>
      <c r="AA931" s="90"/>
      <c r="AB931" s="248"/>
      <c r="AC931" s="249"/>
      <c r="AD931" s="248"/>
    </row>
    <row r="932" spans="1:30" ht="52.9">
      <c r="A932" s="472"/>
      <c r="B932" s="290" t="s">
        <v>62</v>
      </c>
      <c r="C932" s="196" t="s">
        <v>4969</v>
      </c>
      <c r="D932" s="196" t="s">
        <v>4970</v>
      </c>
      <c r="E932" s="196" t="s">
        <v>4942</v>
      </c>
      <c r="F932" s="196" t="s">
        <v>4971</v>
      </c>
      <c r="G932" s="197" t="s">
        <v>4972</v>
      </c>
      <c r="H932" s="198" t="s">
        <v>5</v>
      </c>
      <c r="I932" s="213"/>
      <c r="J932" s="213"/>
      <c r="K932" s="201" t="s">
        <v>904</v>
      </c>
      <c r="L932" s="90" t="s">
        <v>1166</v>
      </c>
      <c r="M932" s="202" t="s">
        <v>439</v>
      </c>
      <c r="N932" s="203" t="s">
        <v>4973</v>
      </c>
      <c r="O932" s="202"/>
      <c r="P932" s="201" t="s">
        <v>907</v>
      </c>
      <c r="Q932" s="90" t="s">
        <v>356</v>
      </c>
      <c r="R932" s="202" t="s">
        <v>3600</v>
      </c>
      <c r="S932" s="203"/>
      <c r="T932" s="202"/>
      <c r="U932" s="201" t="s">
        <v>908</v>
      </c>
      <c r="V932" s="90" t="s">
        <v>356</v>
      </c>
      <c r="W932" s="248" t="s">
        <v>905</v>
      </c>
      <c r="X932" s="249"/>
      <c r="Y932" s="248"/>
      <c r="Z932" s="201"/>
      <c r="AA932" s="90"/>
      <c r="AB932" s="248"/>
      <c r="AC932" s="249"/>
      <c r="AD932" s="248"/>
    </row>
    <row r="933" spans="1:30" ht="79.150000000000006">
      <c r="A933" s="472"/>
      <c r="B933" s="290" t="s">
        <v>62</v>
      </c>
      <c r="C933" s="196" t="s">
        <v>4974</v>
      </c>
      <c r="D933" s="196" t="s">
        <v>4975</v>
      </c>
      <c r="E933" s="196" t="s">
        <v>4942</v>
      </c>
      <c r="F933" s="196" t="s">
        <v>4976</v>
      </c>
      <c r="G933" s="197" t="s">
        <v>4977</v>
      </c>
      <c r="H933" s="198" t="s">
        <v>5</v>
      </c>
      <c r="I933" s="213"/>
      <c r="J933" s="213"/>
      <c r="K933" s="201" t="s">
        <v>904</v>
      </c>
      <c r="L933" s="90" t="s">
        <v>1166</v>
      </c>
      <c r="M933" s="202" t="s">
        <v>439</v>
      </c>
      <c r="N933" s="203" t="s">
        <v>4973</v>
      </c>
      <c r="O933" s="202"/>
      <c r="P933" s="201" t="s">
        <v>907</v>
      </c>
      <c r="Q933" s="90" t="s">
        <v>356</v>
      </c>
      <c r="R933" s="202" t="s">
        <v>3600</v>
      </c>
      <c r="S933" s="203"/>
      <c r="T933" s="202"/>
      <c r="U933" s="201" t="s">
        <v>908</v>
      </c>
      <c r="V933" s="90" t="s">
        <v>356</v>
      </c>
      <c r="W933" s="248" t="s">
        <v>905</v>
      </c>
      <c r="X933" s="249"/>
      <c r="Y933" s="248"/>
      <c r="Z933" s="201"/>
      <c r="AA933" s="90"/>
      <c r="AB933" s="248"/>
      <c r="AC933" s="249"/>
      <c r="AD933" s="248"/>
    </row>
    <row r="934" spans="1:30" ht="52.9">
      <c r="A934" s="472"/>
      <c r="B934" s="290" t="s">
        <v>62</v>
      </c>
      <c r="C934" s="196" t="s">
        <v>4978</v>
      </c>
      <c r="D934" s="196" t="s">
        <v>4979</v>
      </c>
      <c r="E934" s="196" t="s">
        <v>4942</v>
      </c>
      <c r="F934" s="196" t="s">
        <v>4980</v>
      </c>
      <c r="G934" s="197" t="s">
        <v>4981</v>
      </c>
      <c r="H934" s="198" t="s">
        <v>5</v>
      </c>
      <c r="I934" s="213"/>
      <c r="J934" s="213"/>
      <c r="K934" s="201" t="s">
        <v>904</v>
      </c>
      <c r="L934" s="90" t="s">
        <v>1166</v>
      </c>
      <c r="M934" s="202" t="s">
        <v>439</v>
      </c>
      <c r="N934" s="203" t="s">
        <v>4982</v>
      </c>
      <c r="O934" s="202"/>
      <c r="P934" s="201" t="s">
        <v>907</v>
      </c>
      <c r="Q934" s="90" t="s">
        <v>356</v>
      </c>
      <c r="R934" s="202" t="s">
        <v>422</v>
      </c>
      <c r="S934" s="203"/>
      <c r="T934" s="202"/>
      <c r="U934" s="201" t="s">
        <v>908</v>
      </c>
      <c r="V934" s="90" t="s">
        <v>356</v>
      </c>
      <c r="W934" s="248" t="s">
        <v>905</v>
      </c>
      <c r="X934" s="249"/>
      <c r="Y934" s="248"/>
      <c r="Z934" s="201" t="s">
        <v>3956</v>
      </c>
      <c r="AA934" s="90" t="s">
        <v>356</v>
      </c>
      <c r="AB934" s="248" t="s">
        <v>382</v>
      </c>
      <c r="AC934" s="249"/>
      <c r="AD934" s="248"/>
    </row>
    <row r="935" spans="1:30" ht="52.9">
      <c r="A935" s="472"/>
      <c r="B935" s="290" t="s">
        <v>62</v>
      </c>
      <c r="C935" s="196" t="s">
        <v>4983</v>
      </c>
      <c r="D935" s="196" t="s">
        <v>4984</v>
      </c>
      <c r="E935" s="196" t="s">
        <v>4942</v>
      </c>
      <c r="F935" s="196" t="s">
        <v>4985</v>
      </c>
      <c r="G935" s="197" t="s">
        <v>4944</v>
      </c>
      <c r="H935" s="198" t="s">
        <v>4</v>
      </c>
      <c r="I935" s="213"/>
      <c r="J935" s="213"/>
      <c r="K935" s="201" t="s">
        <v>904</v>
      </c>
      <c r="L935" s="90" t="s">
        <v>357</v>
      </c>
      <c r="M935" s="202" t="s">
        <v>439</v>
      </c>
      <c r="N935" s="203" t="s">
        <v>4945</v>
      </c>
      <c r="O935" s="202"/>
      <c r="P935" s="201" t="s">
        <v>907</v>
      </c>
      <c r="Q935" s="90" t="s">
        <v>356</v>
      </c>
      <c r="R935" s="202" t="s">
        <v>3600</v>
      </c>
      <c r="S935" s="203"/>
      <c r="T935" s="202"/>
      <c r="U935" s="201" t="s">
        <v>908</v>
      </c>
      <c r="V935" s="90" t="s">
        <v>356</v>
      </c>
      <c r="W935" s="248" t="s">
        <v>905</v>
      </c>
      <c r="X935" s="249"/>
      <c r="Y935" s="248"/>
      <c r="Z935" s="201"/>
      <c r="AA935" s="90"/>
      <c r="AB935" s="248"/>
      <c r="AC935" s="249"/>
      <c r="AD935" s="248"/>
    </row>
    <row r="936" spans="1:30" ht="52.9">
      <c r="A936" s="472"/>
      <c r="B936" s="290" t="s">
        <v>62</v>
      </c>
      <c r="C936" s="196" t="s">
        <v>4986</v>
      </c>
      <c r="D936" s="196" t="s">
        <v>4987</v>
      </c>
      <c r="E936" s="196" t="s">
        <v>4942</v>
      </c>
      <c r="F936" s="196" t="s">
        <v>4988</v>
      </c>
      <c r="G936" s="197" t="s">
        <v>4989</v>
      </c>
      <c r="H936" s="198" t="s">
        <v>235</v>
      </c>
      <c r="I936" s="213"/>
      <c r="J936" s="213"/>
      <c r="K936" s="201" t="s">
        <v>904</v>
      </c>
      <c r="L936" s="90" t="s">
        <v>356</v>
      </c>
      <c r="M936" s="202" t="s">
        <v>439</v>
      </c>
      <c r="N936" s="203"/>
      <c r="O936" s="202"/>
      <c r="P936" s="201" t="s">
        <v>907</v>
      </c>
      <c r="Q936" s="90" t="s">
        <v>356</v>
      </c>
      <c r="R936" s="202" t="s">
        <v>422</v>
      </c>
      <c r="S936" s="203"/>
      <c r="T936" s="202"/>
      <c r="U936" s="201" t="s">
        <v>908</v>
      </c>
      <c r="V936" s="90" t="s">
        <v>356</v>
      </c>
      <c r="W936" s="248" t="s">
        <v>905</v>
      </c>
      <c r="X936" s="249"/>
      <c r="Y936" s="248"/>
      <c r="Z936" s="201"/>
      <c r="AA936" s="90"/>
      <c r="AB936" s="248"/>
      <c r="AC936" s="249"/>
      <c r="AD936" s="248"/>
    </row>
    <row r="937" spans="1:30" ht="109.15">
      <c r="A937" s="472"/>
      <c r="B937" s="290" t="s">
        <v>62</v>
      </c>
      <c r="C937" s="196" t="s">
        <v>4990</v>
      </c>
      <c r="D937" s="196" t="s">
        <v>4991</v>
      </c>
      <c r="E937" s="196" t="s">
        <v>4942</v>
      </c>
      <c r="F937" s="196" t="s">
        <v>4992</v>
      </c>
      <c r="G937" s="197" t="s">
        <v>4993</v>
      </c>
      <c r="H937" s="198" t="s">
        <v>4</v>
      </c>
      <c r="I937" s="213"/>
      <c r="J937" s="213"/>
      <c r="K937" s="201" t="s">
        <v>904</v>
      </c>
      <c r="L937" s="90" t="s">
        <v>1166</v>
      </c>
      <c r="M937" s="202" t="s">
        <v>439</v>
      </c>
      <c r="N937" s="203" t="s">
        <v>4994</v>
      </c>
      <c r="O937" s="202"/>
      <c r="P937" s="201" t="s">
        <v>907</v>
      </c>
      <c r="Q937" s="90" t="s">
        <v>356</v>
      </c>
      <c r="R937" s="202" t="s">
        <v>422</v>
      </c>
      <c r="S937" s="316" t="s">
        <v>4995</v>
      </c>
      <c r="T937" s="202"/>
      <c r="U937" s="201" t="s">
        <v>908</v>
      </c>
      <c r="V937" s="90" t="s">
        <v>356</v>
      </c>
      <c r="W937" s="248" t="s">
        <v>905</v>
      </c>
      <c r="X937" s="366"/>
      <c r="Y937" s="248"/>
      <c r="Z937" s="201"/>
      <c r="AA937" s="90"/>
      <c r="AB937" s="248"/>
      <c r="AC937" s="366"/>
      <c r="AD937" s="248"/>
    </row>
    <row r="938" spans="1:30" ht="79.150000000000006">
      <c r="A938" s="472"/>
      <c r="B938" s="290" t="s">
        <v>62</v>
      </c>
      <c r="C938" s="196" t="s">
        <v>4996</v>
      </c>
      <c r="D938" s="196" t="s">
        <v>4997</v>
      </c>
      <c r="E938" s="196" t="s">
        <v>4998</v>
      </c>
      <c r="F938" s="196" t="s">
        <v>4999</v>
      </c>
      <c r="G938" s="197" t="s">
        <v>5000</v>
      </c>
      <c r="H938" s="198" t="s">
        <v>1016</v>
      </c>
      <c r="I938" s="213"/>
      <c r="J938" s="213"/>
      <c r="K938" s="201" t="s">
        <v>904</v>
      </c>
      <c r="L938" s="90" t="s">
        <v>356</v>
      </c>
      <c r="M938" s="202" t="s">
        <v>439</v>
      </c>
      <c r="N938" s="203" t="s">
        <v>5001</v>
      </c>
      <c r="O938" s="202"/>
      <c r="P938" s="201" t="s">
        <v>907</v>
      </c>
      <c r="Q938" s="90" t="s">
        <v>356</v>
      </c>
      <c r="R938" s="202" t="s">
        <v>422</v>
      </c>
      <c r="S938" s="203"/>
      <c r="T938" s="202"/>
      <c r="U938" s="201" t="s">
        <v>908</v>
      </c>
      <c r="V938" s="90" t="s">
        <v>356</v>
      </c>
      <c r="W938" s="248" t="s">
        <v>905</v>
      </c>
      <c r="X938" s="249"/>
      <c r="Y938" s="248"/>
      <c r="Z938" s="201"/>
      <c r="AA938" s="90"/>
      <c r="AB938" s="248"/>
      <c r="AC938" s="249"/>
      <c r="AD938" s="248"/>
    </row>
    <row r="939" spans="1:30" ht="79.150000000000006">
      <c r="A939" s="472"/>
      <c r="B939" s="290" t="s">
        <v>62</v>
      </c>
      <c r="C939" s="196" t="s">
        <v>5002</v>
      </c>
      <c r="D939" s="196" t="s">
        <v>5003</v>
      </c>
      <c r="E939" s="196" t="s">
        <v>4998</v>
      </c>
      <c r="F939" s="196" t="s">
        <v>5004</v>
      </c>
      <c r="G939" s="197" t="s">
        <v>5005</v>
      </c>
      <c r="H939" s="198" t="s">
        <v>4</v>
      </c>
      <c r="I939" s="213"/>
      <c r="J939" s="213"/>
      <c r="K939" s="201" t="s">
        <v>904</v>
      </c>
      <c r="L939" s="90" t="s">
        <v>356</v>
      </c>
      <c r="M939" s="202" t="s">
        <v>439</v>
      </c>
      <c r="N939" s="203"/>
      <c r="O939" s="202"/>
      <c r="P939" s="201" t="s">
        <v>907</v>
      </c>
      <c r="Q939" s="90" t="s">
        <v>356</v>
      </c>
      <c r="R939" s="202" t="s">
        <v>422</v>
      </c>
      <c r="S939" s="203"/>
      <c r="T939" s="202"/>
      <c r="U939" s="201" t="s">
        <v>908</v>
      </c>
      <c r="V939" s="90" t="s">
        <v>356</v>
      </c>
      <c r="W939" s="248" t="s">
        <v>905</v>
      </c>
      <c r="X939" s="249"/>
      <c r="Y939" s="248"/>
      <c r="Z939" s="201" t="s">
        <v>3956</v>
      </c>
      <c r="AA939" s="90" t="s">
        <v>356</v>
      </c>
      <c r="AB939" s="248" t="s">
        <v>382</v>
      </c>
      <c r="AC939" s="249"/>
      <c r="AD939" s="248"/>
    </row>
    <row r="940" spans="1:30" ht="79.150000000000006">
      <c r="A940" s="472"/>
      <c r="B940" s="290" t="s">
        <v>62</v>
      </c>
      <c r="C940" s="196" t="s">
        <v>5006</v>
      </c>
      <c r="D940" s="196" t="s">
        <v>5007</v>
      </c>
      <c r="E940" s="196" t="s">
        <v>4998</v>
      </c>
      <c r="F940" s="196" t="s">
        <v>5008</v>
      </c>
      <c r="G940" s="197" t="s">
        <v>5009</v>
      </c>
      <c r="H940" s="198" t="s">
        <v>6</v>
      </c>
      <c r="I940" s="213"/>
      <c r="J940" s="213"/>
      <c r="K940" s="201" t="s">
        <v>904</v>
      </c>
      <c r="L940" s="90" t="s">
        <v>356</v>
      </c>
      <c r="M940" s="202" t="s">
        <v>439</v>
      </c>
      <c r="N940" s="203" t="s">
        <v>5010</v>
      </c>
      <c r="O940" s="202"/>
      <c r="P940" s="201" t="s">
        <v>907</v>
      </c>
      <c r="Q940" s="90" t="s">
        <v>356</v>
      </c>
      <c r="R940" s="202" t="s">
        <v>422</v>
      </c>
      <c r="S940" s="203"/>
      <c r="T940" s="202"/>
      <c r="U940" s="201" t="s">
        <v>908</v>
      </c>
      <c r="V940" s="90" t="s">
        <v>356</v>
      </c>
      <c r="W940" s="248" t="s">
        <v>905</v>
      </c>
      <c r="X940" s="249"/>
      <c r="Y940" s="248"/>
      <c r="Z940" s="201"/>
      <c r="AA940" s="90"/>
      <c r="AB940" s="248"/>
      <c r="AC940" s="249"/>
      <c r="AD940" s="248"/>
    </row>
    <row r="941" spans="1:30" ht="79.150000000000006">
      <c r="A941" s="472"/>
      <c r="B941" s="290" t="s">
        <v>62</v>
      </c>
      <c r="C941" s="196" t="s">
        <v>5011</v>
      </c>
      <c r="D941" s="196" t="s">
        <v>5012</v>
      </c>
      <c r="E941" s="196" t="s">
        <v>4998</v>
      </c>
      <c r="F941" s="196" t="s">
        <v>5013</v>
      </c>
      <c r="G941" s="197" t="s">
        <v>5014</v>
      </c>
      <c r="H941" s="198" t="s">
        <v>6</v>
      </c>
      <c r="I941" s="213"/>
      <c r="J941" s="213"/>
      <c r="K941" s="201" t="s">
        <v>904</v>
      </c>
      <c r="L941" s="90" t="s">
        <v>356</v>
      </c>
      <c r="M941" s="202" t="s">
        <v>439</v>
      </c>
      <c r="N941" s="203" t="s">
        <v>5010</v>
      </c>
      <c r="O941" s="202"/>
      <c r="P941" s="201" t="s">
        <v>907</v>
      </c>
      <c r="Q941" s="90" t="s">
        <v>356</v>
      </c>
      <c r="R941" s="202" t="s">
        <v>422</v>
      </c>
      <c r="S941" s="203"/>
      <c r="T941" s="202"/>
      <c r="U941" s="201" t="s">
        <v>908</v>
      </c>
      <c r="V941" s="90" t="s">
        <v>356</v>
      </c>
      <c r="W941" s="248" t="s">
        <v>905</v>
      </c>
      <c r="X941" s="249"/>
      <c r="Y941" s="248"/>
      <c r="Z941" s="201" t="s">
        <v>3956</v>
      </c>
      <c r="AA941" s="90" t="s">
        <v>356</v>
      </c>
      <c r="AB941" s="248" t="s">
        <v>382</v>
      </c>
      <c r="AC941" s="249"/>
      <c r="AD941" s="248"/>
    </row>
    <row r="942" spans="1:30" ht="88.15" customHeight="1">
      <c r="A942" s="472"/>
      <c r="B942" s="290" t="s">
        <v>62</v>
      </c>
      <c r="C942" s="196" t="s">
        <v>5015</v>
      </c>
      <c r="D942" s="196" t="s">
        <v>5016</v>
      </c>
      <c r="E942" s="196" t="s">
        <v>4942</v>
      </c>
      <c r="F942" s="196" t="s">
        <v>5017</v>
      </c>
      <c r="G942" s="197" t="s">
        <v>5018</v>
      </c>
      <c r="H942" s="198" t="s">
        <v>4</v>
      </c>
      <c r="I942" s="213"/>
      <c r="J942" s="213"/>
      <c r="K942" s="201" t="s">
        <v>904</v>
      </c>
      <c r="L942" s="90" t="s">
        <v>356</v>
      </c>
      <c r="M942" s="202" t="s">
        <v>439</v>
      </c>
      <c r="N942" s="203"/>
      <c r="O942" s="202"/>
      <c r="P942" s="201" t="s">
        <v>907</v>
      </c>
      <c r="Q942" s="90" t="s">
        <v>356</v>
      </c>
      <c r="R942" s="202" t="s">
        <v>422</v>
      </c>
      <c r="S942" s="203"/>
      <c r="T942" s="202"/>
      <c r="U942" s="201" t="s">
        <v>908</v>
      </c>
      <c r="V942" s="90" t="s">
        <v>356</v>
      </c>
      <c r="W942" s="248" t="s">
        <v>905</v>
      </c>
      <c r="X942" s="249"/>
      <c r="Y942" s="248"/>
      <c r="Z942" s="201"/>
      <c r="AA942" s="90"/>
      <c r="AB942" s="248"/>
      <c r="AC942" s="249"/>
      <c r="AD942" s="248"/>
    </row>
    <row r="943" spans="1:30" ht="66">
      <c r="A943" s="472"/>
      <c r="B943" s="290" t="s">
        <v>62</v>
      </c>
      <c r="C943" s="196" t="s">
        <v>5019</v>
      </c>
      <c r="D943" s="196" t="s">
        <v>5020</v>
      </c>
      <c r="E943" s="196" t="s">
        <v>4942</v>
      </c>
      <c r="F943" s="196" t="s">
        <v>5021</v>
      </c>
      <c r="G943" s="197" t="s">
        <v>5022</v>
      </c>
      <c r="H943" s="198" t="s">
        <v>5</v>
      </c>
      <c r="I943" s="213"/>
      <c r="J943" s="213"/>
      <c r="K943" s="201" t="s">
        <v>904</v>
      </c>
      <c r="L943" s="90" t="s">
        <v>356</v>
      </c>
      <c r="M943" s="202" t="s">
        <v>439</v>
      </c>
      <c r="N943" s="203"/>
      <c r="O943" s="202"/>
      <c r="P943" s="201" t="s">
        <v>907</v>
      </c>
      <c r="Q943" s="90" t="s">
        <v>356</v>
      </c>
      <c r="R943" s="202" t="s">
        <v>422</v>
      </c>
      <c r="S943" s="203"/>
      <c r="T943" s="202"/>
      <c r="U943" s="201" t="s">
        <v>908</v>
      </c>
      <c r="V943" s="90" t="s">
        <v>356</v>
      </c>
      <c r="W943" s="248" t="s">
        <v>905</v>
      </c>
      <c r="X943" s="249"/>
      <c r="Y943" s="248"/>
      <c r="Z943" s="201" t="s">
        <v>3956</v>
      </c>
      <c r="AA943" s="90" t="s">
        <v>356</v>
      </c>
      <c r="AB943" s="248" t="s">
        <v>382</v>
      </c>
      <c r="AC943" s="249"/>
      <c r="AD943" s="248"/>
    </row>
    <row r="944" spans="1:30" ht="52.9">
      <c r="A944" s="472"/>
      <c r="B944" s="290" t="s">
        <v>62</v>
      </c>
      <c r="C944" s="196" t="s">
        <v>5023</v>
      </c>
      <c r="D944" s="196" t="s">
        <v>5024</v>
      </c>
      <c r="E944" s="196" t="s">
        <v>5025</v>
      </c>
      <c r="F944" s="196" t="s">
        <v>5026</v>
      </c>
      <c r="G944" s="197" t="s">
        <v>5027</v>
      </c>
      <c r="H944" s="198" t="s">
        <v>7</v>
      </c>
      <c r="I944" s="213"/>
      <c r="J944" s="213"/>
      <c r="K944" s="201" t="s">
        <v>904</v>
      </c>
      <c r="L944" s="90" t="s">
        <v>356</v>
      </c>
      <c r="M944" s="202" t="s">
        <v>439</v>
      </c>
      <c r="N944" s="203"/>
      <c r="O944" s="202"/>
      <c r="P944" s="201" t="s">
        <v>907</v>
      </c>
      <c r="Q944" s="90" t="s">
        <v>356</v>
      </c>
      <c r="R944" s="202" t="s">
        <v>422</v>
      </c>
      <c r="S944" s="203"/>
      <c r="T944" s="202"/>
      <c r="U944" s="201" t="s">
        <v>908</v>
      </c>
      <c r="V944" s="90" t="s">
        <v>356</v>
      </c>
      <c r="W944" s="248" t="s">
        <v>905</v>
      </c>
      <c r="X944" s="249"/>
      <c r="Y944" s="248"/>
      <c r="Z944" s="201"/>
      <c r="AA944" s="90"/>
      <c r="AB944" s="248"/>
      <c r="AC944" s="249"/>
      <c r="AD944" s="248"/>
    </row>
    <row r="945" spans="1:30" ht="66">
      <c r="A945" s="472"/>
      <c r="B945" s="290" t="s">
        <v>62</v>
      </c>
      <c r="C945" s="196" t="s">
        <v>5028</v>
      </c>
      <c r="D945" s="196" t="s">
        <v>5029</v>
      </c>
      <c r="E945" s="196" t="s">
        <v>4942</v>
      </c>
      <c r="F945" s="196" t="s">
        <v>5030</v>
      </c>
      <c r="G945" s="197" t="s">
        <v>5031</v>
      </c>
      <c r="H945" s="198" t="s">
        <v>4</v>
      </c>
      <c r="I945" s="213"/>
      <c r="J945" s="213"/>
      <c r="K945" s="201" t="s">
        <v>904</v>
      </c>
      <c r="L945" s="90" t="s">
        <v>356</v>
      </c>
      <c r="M945" s="202" t="s">
        <v>439</v>
      </c>
      <c r="N945" s="203"/>
      <c r="O945" s="202"/>
      <c r="P945" s="201" t="s">
        <v>907</v>
      </c>
      <c r="Q945" s="90" t="s">
        <v>356</v>
      </c>
      <c r="R945" s="202" t="s">
        <v>422</v>
      </c>
      <c r="S945" s="203"/>
      <c r="T945" s="202"/>
      <c r="U945" s="201" t="s">
        <v>908</v>
      </c>
      <c r="V945" s="90" t="s">
        <v>356</v>
      </c>
      <c r="W945" s="248" t="s">
        <v>905</v>
      </c>
      <c r="X945" s="249"/>
      <c r="Y945" s="248"/>
      <c r="Z945" s="201"/>
      <c r="AA945" s="90"/>
      <c r="AB945" s="248"/>
      <c r="AC945" s="249"/>
      <c r="AD945" s="248"/>
    </row>
    <row r="946" spans="1:30" ht="52.9">
      <c r="A946" s="472"/>
      <c r="B946" s="290" t="s">
        <v>62</v>
      </c>
      <c r="C946" s="196" t="s">
        <v>5032</v>
      </c>
      <c r="D946" s="196" t="s">
        <v>5033</v>
      </c>
      <c r="E946" s="196" t="s">
        <v>4942</v>
      </c>
      <c r="F946" s="196" t="s">
        <v>5034</v>
      </c>
      <c r="G946" s="197" t="s">
        <v>5005</v>
      </c>
      <c r="H946" s="198" t="s">
        <v>5</v>
      </c>
      <c r="I946" s="213"/>
      <c r="J946" s="213"/>
      <c r="K946" s="201" t="s">
        <v>904</v>
      </c>
      <c r="L946" s="90" t="s">
        <v>356</v>
      </c>
      <c r="M946" s="202" t="s">
        <v>439</v>
      </c>
      <c r="N946" s="203"/>
      <c r="O946" s="202"/>
      <c r="P946" s="201" t="s">
        <v>907</v>
      </c>
      <c r="Q946" s="90" t="s">
        <v>356</v>
      </c>
      <c r="R946" s="202" t="s">
        <v>422</v>
      </c>
      <c r="S946" s="203"/>
      <c r="T946" s="202"/>
      <c r="U946" s="201" t="s">
        <v>908</v>
      </c>
      <c r="V946" s="90" t="s">
        <v>356</v>
      </c>
      <c r="W946" s="248" t="s">
        <v>905</v>
      </c>
      <c r="X946" s="249"/>
      <c r="Y946" s="248"/>
      <c r="Z946" s="201" t="s">
        <v>3956</v>
      </c>
      <c r="AA946" s="90" t="s">
        <v>356</v>
      </c>
      <c r="AB946" s="248" t="s">
        <v>382</v>
      </c>
      <c r="AC946" s="249"/>
      <c r="AD946" s="248"/>
    </row>
    <row r="947" spans="1:30" ht="52.9">
      <c r="A947" s="472"/>
      <c r="B947" s="290" t="s">
        <v>62</v>
      </c>
      <c r="C947" s="196" t="s">
        <v>5035</v>
      </c>
      <c r="D947" s="196" t="s">
        <v>5036</v>
      </c>
      <c r="E947" s="196" t="s">
        <v>4942</v>
      </c>
      <c r="F947" s="196" t="s">
        <v>5037</v>
      </c>
      <c r="G947" s="197" t="s">
        <v>5038</v>
      </c>
      <c r="H947" s="198" t="s">
        <v>5</v>
      </c>
      <c r="I947" s="213"/>
      <c r="J947" s="213"/>
      <c r="K947" s="201" t="s">
        <v>904</v>
      </c>
      <c r="L947" s="90" t="s">
        <v>356</v>
      </c>
      <c r="M947" s="202" t="s">
        <v>439</v>
      </c>
      <c r="N947" s="203"/>
      <c r="O947" s="202"/>
      <c r="P947" s="201" t="s">
        <v>907</v>
      </c>
      <c r="Q947" s="90" t="s">
        <v>356</v>
      </c>
      <c r="R947" s="202" t="s">
        <v>422</v>
      </c>
      <c r="S947" s="203"/>
      <c r="T947" s="202"/>
      <c r="U947" s="201" t="s">
        <v>908</v>
      </c>
      <c r="V947" s="90" t="s">
        <v>356</v>
      </c>
      <c r="W947" s="248" t="s">
        <v>905</v>
      </c>
      <c r="X947" s="249"/>
      <c r="Y947" s="248"/>
      <c r="Z947" s="201"/>
      <c r="AA947" s="90"/>
      <c r="AB947" s="248"/>
      <c r="AC947" s="249"/>
      <c r="AD947" s="248"/>
    </row>
    <row r="948" spans="1:30" ht="40.9" customHeight="1">
      <c r="A948" s="472"/>
      <c r="B948" s="290" t="s">
        <v>62</v>
      </c>
      <c r="C948" s="196" t="s">
        <v>5039</v>
      </c>
      <c r="D948" s="196" t="s">
        <v>5040</v>
      </c>
      <c r="E948" s="196" t="s">
        <v>4942</v>
      </c>
      <c r="F948" s="196" t="s">
        <v>5041</v>
      </c>
      <c r="G948" s="197" t="s">
        <v>5042</v>
      </c>
      <c r="H948" s="198" t="s">
        <v>6</v>
      </c>
      <c r="I948" s="213"/>
      <c r="J948" s="213"/>
      <c r="K948" s="201" t="s">
        <v>904</v>
      </c>
      <c r="L948" s="90" t="s">
        <v>356</v>
      </c>
      <c r="M948" s="202" t="s">
        <v>439</v>
      </c>
      <c r="N948" s="203"/>
      <c r="O948" s="202"/>
      <c r="P948" s="201" t="s">
        <v>907</v>
      </c>
      <c r="Q948" s="90" t="s">
        <v>356</v>
      </c>
      <c r="R948" s="202" t="s">
        <v>422</v>
      </c>
      <c r="S948" s="203"/>
      <c r="T948" s="202"/>
      <c r="U948" s="201" t="s">
        <v>908</v>
      </c>
      <c r="V948" s="90" t="s">
        <v>356</v>
      </c>
      <c r="W948" s="248" t="s">
        <v>905</v>
      </c>
      <c r="X948" s="249"/>
      <c r="Y948" s="248"/>
      <c r="Z948" s="201" t="s">
        <v>3956</v>
      </c>
      <c r="AA948" s="90" t="s">
        <v>356</v>
      </c>
      <c r="AB948" s="248" t="s">
        <v>382</v>
      </c>
      <c r="AC948" s="249"/>
      <c r="AD948" s="248"/>
    </row>
    <row r="949" spans="1:30" ht="92.45">
      <c r="A949" s="472"/>
      <c r="B949" s="290" t="s">
        <v>62</v>
      </c>
      <c r="C949" s="196" t="s">
        <v>5043</v>
      </c>
      <c r="D949" s="196" t="s">
        <v>5044</v>
      </c>
      <c r="E949" s="196" t="s">
        <v>4942</v>
      </c>
      <c r="F949" s="196" t="s">
        <v>5045</v>
      </c>
      <c r="G949" s="197" t="s">
        <v>5046</v>
      </c>
      <c r="H949" s="198" t="s">
        <v>5</v>
      </c>
      <c r="I949" s="213"/>
      <c r="J949" s="213"/>
      <c r="K949" s="201" t="s">
        <v>904</v>
      </c>
      <c r="L949" s="90" t="s">
        <v>356</v>
      </c>
      <c r="M949" s="202" t="s">
        <v>439</v>
      </c>
      <c r="N949" s="203"/>
      <c r="O949" s="202"/>
      <c r="P949" s="201" t="s">
        <v>907</v>
      </c>
      <c r="Q949" s="90" t="s">
        <v>356</v>
      </c>
      <c r="R949" s="202" t="s">
        <v>422</v>
      </c>
      <c r="S949" s="203"/>
      <c r="T949" s="202"/>
      <c r="U949" s="201" t="s">
        <v>908</v>
      </c>
      <c r="V949" s="90" t="s">
        <v>356</v>
      </c>
      <c r="W949" s="248" t="s">
        <v>905</v>
      </c>
      <c r="X949" s="249"/>
      <c r="Y949" s="248"/>
      <c r="Z949" s="201"/>
      <c r="AA949" s="90"/>
      <c r="AB949" s="248"/>
      <c r="AC949" s="249"/>
      <c r="AD949" s="248"/>
    </row>
    <row r="950" spans="1:30" ht="77.25" customHeight="1">
      <c r="A950" s="472"/>
      <c r="B950" s="290" t="s">
        <v>62</v>
      </c>
      <c r="C950" s="196" t="s">
        <v>5047</v>
      </c>
      <c r="D950" s="196" t="s">
        <v>5048</v>
      </c>
      <c r="E950" s="196" t="s">
        <v>4942</v>
      </c>
      <c r="F950" s="196" t="s">
        <v>5049</v>
      </c>
      <c r="G950" s="197" t="s">
        <v>5050</v>
      </c>
      <c r="H950" s="198" t="s">
        <v>5</v>
      </c>
      <c r="I950" s="213"/>
      <c r="J950" s="213"/>
      <c r="K950" s="201" t="s">
        <v>904</v>
      </c>
      <c r="L950" s="90" t="s">
        <v>356</v>
      </c>
      <c r="M950" s="202" t="s">
        <v>439</v>
      </c>
      <c r="N950" s="203"/>
      <c r="O950" s="202"/>
      <c r="P950" s="201" t="s">
        <v>907</v>
      </c>
      <c r="Q950" s="90" t="s">
        <v>356</v>
      </c>
      <c r="R950" s="202" t="s">
        <v>422</v>
      </c>
      <c r="S950" s="203"/>
      <c r="T950" s="202"/>
      <c r="U950" s="201" t="s">
        <v>908</v>
      </c>
      <c r="V950" s="90" t="s">
        <v>356</v>
      </c>
      <c r="W950" s="248" t="s">
        <v>905</v>
      </c>
      <c r="X950" s="249"/>
      <c r="Y950" s="248"/>
      <c r="Z950" s="201" t="s">
        <v>3956</v>
      </c>
      <c r="AA950" s="90" t="s">
        <v>356</v>
      </c>
      <c r="AB950" s="248" t="s">
        <v>382</v>
      </c>
      <c r="AC950" s="249"/>
      <c r="AD950" s="248"/>
    </row>
    <row r="951" spans="1:30" ht="77.25" customHeight="1">
      <c r="A951" s="472"/>
      <c r="B951" s="290" t="s">
        <v>62</v>
      </c>
      <c r="C951" s="196" t="s">
        <v>5051</v>
      </c>
      <c r="D951" s="196" t="s">
        <v>5052</v>
      </c>
      <c r="E951" s="196" t="s">
        <v>4942</v>
      </c>
      <c r="F951" s="196" t="s">
        <v>5053</v>
      </c>
      <c r="G951" s="197" t="s">
        <v>5054</v>
      </c>
      <c r="H951" s="198" t="s">
        <v>4</v>
      </c>
      <c r="I951" s="213"/>
      <c r="J951" s="213"/>
      <c r="K951" s="201" t="s">
        <v>904</v>
      </c>
      <c r="L951" s="90" t="s">
        <v>356</v>
      </c>
      <c r="M951" s="202" t="s">
        <v>439</v>
      </c>
      <c r="N951" s="203"/>
      <c r="O951" s="202"/>
      <c r="P951" s="201" t="s">
        <v>907</v>
      </c>
      <c r="Q951" s="90" t="s">
        <v>356</v>
      </c>
      <c r="R951" s="202" t="s">
        <v>422</v>
      </c>
      <c r="S951" s="203"/>
      <c r="T951" s="202"/>
      <c r="U951" s="201" t="s">
        <v>908</v>
      </c>
      <c r="V951" s="90" t="s">
        <v>356</v>
      </c>
      <c r="W951" s="248" t="s">
        <v>905</v>
      </c>
      <c r="X951" s="249"/>
      <c r="Y951" s="248"/>
      <c r="Z951" s="201" t="s">
        <v>3956</v>
      </c>
      <c r="AA951" s="90" t="s">
        <v>356</v>
      </c>
      <c r="AB951" s="248" t="s">
        <v>382</v>
      </c>
      <c r="AC951" s="249"/>
      <c r="AD951" s="248"/>
    </row>
    <row r="952" spans="1:30" ht="52.9">
      <c r="A952" s="472"/>
      <c r="B952" s="290" t="s">
        <v>62</v>
      </c>
      <c r="C952" s="196" t="s">
        <v>5055</v>
      </c>
      <c r="D952" s="196" t="s">
        <v>5056</v>
      </c>
      <c r="E952" s="196" t="s">
        <v>5025</v>
      </c>
      <c r="F952" s="196" t="s">
        <v>5057</v>
      </c>
      <c r="G952" s="197" t="s">
        <v>5058</v>
      </c>
      <c r="H952" s="198" t="s">
        <v>7</v>
      </c>
      <c r="I952" s="213"/>
      <c r="J952" s="213"/>
      <c r="K952" s="201" t="s">
        <v>904</v>
      </c>
      <c r="L952" s="90" t="s">
        <v>356</v>
      </c>
      <c r="M952" s="202" t="s">
        <v>439</v>
      </c>
      <c r="N952" s="203"/>
      <c r="O952" s="202"/>
      <c r="P952" s="201" t="s">
        <v>907</v>
      </c>
      <c r="Q952" s="90" t="s">
        <v>356</v>
      </c>
      <c r="R952" s="202" t="s">
        <v>422</v>
      </c>
      <c r="S952" s="203"/>
      <c r="T952" s="202"/>
      <c r="U952" s="201" t="s">
        <v>908</v>
      </c>
      <c r="V952" s="90" t="s">
        <v>356</v>
      </c>
      <c r="W952" s="248" t="s">
        <v>905</v>
      </c>
      <c r="X952" s="249"/>
      <c r="Y952" s="248"/>
      <c r="Z952" s="201"/>
      <c r="AA952" s="90"/>
      <c r="AB952" s="248"/>
      <c r="AC952" s="249"/>
      <c r="AD952" s="248"/>
    </row>
    <row r="953" spans="1:30" ht="52.9">
      <c r="A953" s="472"/>
      <c r="B953" s="290" t="s">
        <v>62</v>
      </c>
      <c r="C953" s="196" t="s">
        <v>5059</v>
      </c>
      <c r="D953" s="196" t="s">
        <v>5060</v>
      </c>
      <c r="E953" s="196" t="s">
        <v>5025</v>
      </c>
      <c r="F953" s="196" t="s">
        <v>5061</v>
      </c>
      <c r="G953" s="197" t="s">
        <v>5062</v>
      </c>
      <c r="H953" s="198" t="s">
        <v>4</v>
      </c>
      <c r="I953" s="213"/>
      <c r="J953" s="213"/>
      <c r="K953" s="201" t="s">
        <v>904</v>
      </c>
      <c r="L953" s="90" t="s">
        <v>356</v>
      </c>
      <c r="M953" s="202" t="s">
        <v>439</v>
      </c>
      <c r="N953" s="203"/>
      <c r="O953" s="202"/>
      <c r="P953" s="201" t="s">
        <v>907</v>
      </c>
      <c r="Q953" s="90" t="s">
        <v>356</v>
      </c>
      <c r="R953" s="202" t="s">
        <v>422</v>
      </c>
      <c r="S953" s="203"/>
      <c r="T953" s="202"/>
      <c r="U953" s="201" t="s">
        <v>908</v>
      </c>
      <c r="V953" s="90" t="s">
        <v>356</v>
      </c>
      <c r="W953" s="248" t="s">
        <v>905</v>
      </c>
      <c r="X953" s="249"/>
      <c r="Y953" s="248"/>
      <c r="Z953" s="201"/>
      <c r="AA953" s="90"/>
      <c r="AB953" s="248"/>
      <c r="AC953" s="249"/>
      <c r="AD953" s="248"/>
    </row>
    <row r="954" spans="1:30" ht="66">
      <c r="A954" s="472"/>
      <c r="B954" s="290" t="s">
        <v>62</v>
      </c>
      <c r="C954" s="196" t="s">
        <v>5063</v>
      </c>
      <c r="D954" s="196" t="s">
        <v>5064</v>
      </c>
      <c r="E954" s="196" t="s">
        <v>4942</v>
      </c>
      <c r="F954" s="196" t="s">
        <v>5065</v>
      </c>
      <c r="G954" s="197" t="s">
        <v>5066</v>
      </c>
      <c r="H954" s="198" t="s">
        <v>7</v>
      </c>
      <c r="I954" s="213"/>
      <c r="J954" s="213"/>
      <c r="K954" s="201" t="s">
        <v>904</v>
      </c>
      <c r="L954" s="90" t="s">
        <v>356</v>
      </c>
      <c r="M954" s="202" t="s">
        <v>439</v>
      </c>
      <c r="N954" s="203"/>
      <c r="O954" s="202"/>
      <c r="P954" s="201" t="s">
        <v>907</v>
      </c>
      <c r="Q954" s="90" t="s">
        <v>356</v>
      </c>
      <c r="R954" s="202" t="s">
        <v>422</v>
      </c>
      <c r="S954" s="203"/>
      <c r="T954" s="202"/>
      <c r="U954" s="201" t="s">
        <v>908</v>
      </c>
      <c r="V954" s="90" t="s">
        <v>356</v>
      </c>
      <c r="W954" s="248" t="s">
        <v>905</v>
      </c>
      <c r="X954" s="249"/>
      <c r="Y954" s="248"/>
      <c r="Z954" s="201" t="s">
        <v>3956</v>
      </c>
      <c r="AA954" s="90" t="s">
        <v>356</v>
      </c>
      <c r="AB954" s="248" t="s">
        <v>382</v>
      </c>
      <c r="AC954" s="249"/>
      <c r="AD954" s="248"/>
    </row>
    <row r="955" spans="1:30" ht="199.9" customHeight="1">
      <c r="A955" s="472"/>
      <c r="B955" s="290" t="s">
        <v>62</v>
      </c>
      <c r="C955" s="196" t="s">
        <v>5067</v>
      </c>
      <c r="D955" s="196" t="s">
        <v>5068</v>
      </c>
      <c r="E955" s="196" t="s">
        <v>4942</v>
      </c>
      <c r="F955" s="196" t="s">
        <v>5069</v>
      </c>
      <c r="G955" s="197" t="s">
        <v>5070</v>
      </c>
      <c r="H955" s="198" t="s">
        <v>6</v>
      </c>
      <c r="I955" s="213"/>
      <c r="J955" s="213"/>
      <c r="K955" s="201" t="s">
        <v>904</v>
      </c>
      <c r="L955" s="90" t="s">
        <v>357</v>
      </c>
      <c r="M955" s="202" t="s">
        <v>439</v>
      </c>
      <c r="N955" s="203" t="s">
        <v>5071</v>
      </c>
      <c r="O955" s="202"/>
      <c r="P955" s="201" t="s">
        <v>907</v>
      </c>
      <c r="Q955" s="90" t="s">
        <v>357</v>
      </c>
      <c r="R955" s="202" t="s">
        <v>422</v>
      </c>
      <c r="S955" s="203" t="s">
        <v>5071</v>
      </c>
      <c r="T955" s="202"/>
      <c r="U955" s="201" t="s">
        <v>908</v>
      </c>
      <c r="V955" s="90" t="s">
        <v>356</v>
      </c>
      <c r="W955" s="248" t="s">
        <v>905</v>
      </c>
      <c r="X955" s="249"/>
      <c r="Y955" s="248"/>
      <c r="Z955" s="201" t="s">
        <v>3956</v>
      </c>
      <c r="AA955" s="90" t="s">
        <v>357</v>
      </c>
      <c r="AB955" s="248" t="s">
        <v>382</v>
      </c>
      <c r="AC955" s="249" t="s">
        <v>5072</v>
      </c>
      <c r="AD955" s="248"/>
    </row>
    <row r="956" spans="1:30" ht="145.15">
      <c r="A956" s="472"/>
      <c r="B956" s="290" t="s">
        <v>62</v>
      </c>
      <c r="C956" s="196" t="s">
        <v>5073</v>
      </c>
      <c r="D956" s="196" t="s">
        <v>5074</v>
      </c>
      <c r="E956" s="196" t="s">
        <v>4942</v>
      </c>
      <c r="F956" s="196" t="s">
        <v>5075</v>
      </c>
      <c r="G956" s="197" t="s">
        <v>5076</v>
      </c>
      <c r="H956" s="198" t="s">
        <v>5</v>
      </c>
      <c r="I956" s="213"/>
      <c r="J956" s="213"/>
      <c r="K956" s="201" t="s">
        <v>904</v>
      </c>
      <c r="L956" s="90" t="s">
        <v>357</v>
      </c>
      <c r="M956" s="202" t="s">
        <v>422</v>
      </c>
      <c r="N956" s="203" t="s">
        <v>5077</v>
      </c>
      <c r="O956" s="202"/>
      <c r="P956" s="201" t="s">
        <v>907</v>
      </c>
      <c r="Q956" s="90" t="s">
        <v>357</v>
      </c>
      <c r="R956" s="202" t="s">
        <v>422</v>
      </c>
      <c r="S956" s="203" t="s">
        <v>5078</v>
      </c>
      <c r="T956" s="202"/>
      <c r="U956" s="201" t="s">
        <v>908</v>
      </c>
      <c r="V956" s="90" t="s">
        <v>1040</v>
      </c>
      <c r="W956" s="248" t="s">
        <v>905</v>
      </c>
      <c r="X956" s="249" t="s">
        <v>5079</v>
      </c>
      <c r="Y956" s="248"/>
      <c r="Z956" s="201" t="s">
        <v>3956</v>
      </c>
      <c r="AA956" s="90" t="s">
        <v>1040</v>
      </c>
      <c r="AB956" s="248" t="s">
        <v>382</v>
      </c>
      <c r="AC956" s="249"/>
      <c r="AD956" s="248"/>
    </row>
    <row r="957" spans="1:30" ht="199.9" customHeight="1">
      <c r="A957" s="472"/>
      <c r="B957" s="290" t="s">
        <v>62</v>
      </c>
      <c r="C957" s="196" t="s">
        <v>5080</v>
      </c>
      <c r="D957" s="196" t="s">
        <v>5081</v>
      </c>
      <c r="E957" s="196" t="s">
        <v>4942</v>
      </c>
      <c r="F957" s="196" t="s">
        <v>5082</v>
      </c>
      <c r="G957" s="197" t="s">
        <v>5083</v>
      </c>
      <c r="H957" s="198" t="s">
        <v>3</v>
      </c>
      <c r="I957" s="213"/>
      <c r="J957" s="213"/>
      <c r="K957" s="201" t="s">
        <v>904</v>
      </c>
      <c r="L957" s="90" t="s">
        <v>357</v>
      </c>
      <c r="M957" s="202" t="s">
        <v>439</v>
      </c>
      <c r="N957" s="203" t="s">
        <v>5084</v>
      </c>
      <c r="O957" s="202"/>
      <c r="P957" s="201" t="s">
        <v>907</v>
      </c>
      <c r="Q957" s="90" t="s">
        <v>357</v>
      </c>
      <c r="R957" s="202" t="s">
        <v>422</v>
      </c>
      <c r="S957" s="203" t="s">
        <v>5084</v>
      </c>
      <c r="T957" s="202"/>
      <c r="U957" s="201" t="s">
        <v>908</v>
      </c>
      <c r="V957" s="90" t="s">
        <v>356</v>
      </c>
      <c r="W957" s="248" t="s">
        <v>905</v>
      </c>
      <c r="X957" s="249"/>
      <c r="Y957" s="248"/>
      <c r="Z957" s="201" t="s">
        <v>3956</v>
      </c>
      <c r="AA957" s="90" t="s">
        <v>356</v>
      </c>
      <c r="AB957" s="248" t="s">
        <v>382</v>
      </c>
      <c r="AC957" s="249"/>
      <c r="AD957" s="248"/>
    </row>
    <row r="958" spans="1:30" ht="112.15" customHeight="1">
      <c r="A958" s="277"/>
      <c r="B958" s="290" t="s">
        <v>62</v>
      </c>
      <c r="C958" s="196" t="s">
        <v>5085</v>
      </c>
      <c r="D958" s="196" t="s">
        <v>5086</v>
      </c>
      <c r="E958" s="196" t="s">
        <v>5087</v>
      </c>
      <c r="F958" s="196" t="s">
        <v>5088</v>
      </c>
      <c r="G958" s="197" t="s">
        <v>5089</v>
      </c>
      <c r="H958" s="198" t="s">
        <v>4</v>
      </c>
      <c r="I958" s="213"/>
      <c r="J958" s="213"/>
      <c r="K958" s="201" t="s">
        <v>904</v>
      </c>
      <c r="L958" s="90" t="s">
        <v>357</v>
      </c>
      <c r="M958" s="202" t="s">
        <v>439</v>
      </c>
      <c r="N958" s="203" t="s">
        <v>5090</v>
      </c>
      <c r="O958" s="202"/>
      <c r="P958" s="201" t="s">
        <v>907</v>
      </c>
      <c r="Q958" s="90" t="s">
        <v>357</v>
      </c>
      <c r="R958" s="202" t="s">
        <v>422</v>
      </c>
      <c r="S958" s="203" t="s">
        <v>5091</v>
      </c>
      <c r="T958" s="202"/>
      <c r="U958" s="201" t="s">
        <v>908</v>
      </c>
      <c r="V958" s="90" t="s">
        <v>356</v>
      </c>
      <c r="W958" s="248" t="s">
        <v>905</v>
      </c>
      <c r="X958" s="249"/>
      <c r="Y958" s="248"/>
      <c r="Z958" s="201" t="s">
        <v>3956</v>
      </c>
      <c r="AA958" s="90" t="s">
        <v>356</v>
      </c>
      <c r="AB958" s="248" t="s">
        <v>382</v>
      </c>
      <c r="AC958" s="249"/>
      <c r="AD958" s="248"/>
    </row>
    <row r="959" spans="1:30" ht="186.75" customHeight="1">
      <c r="A959" s="256" t="s">
        <v>64</v>
      </c>
      <c r="B959" s="293" t="s">
        <v>64</v>
      </c>
      <c r="C959" s="196" t="s">
        <v>5092</v>
      </c>
      <c r="D959" s="196" t="s">
        <v>5093</v>
      </c>
      <c r="E959" s="196" t="s">
        <v>5094</v>
      </c>
      <c r="F959" s="196" t="s">
        <v>5095</v>
      </c>
      <c r="G959" s="197" t="s">
        <v>5096</v>
      </c>
      <c r="H959" s="198" t="s">
        <v>3</v>
      </c>
      <c r="I959" s="213"/>
      <c r="J959" s="213"/>
      <c r="K959" s="201" t="s">
        <v>904</v>
      </c>
      <c r="L959" s="90" t="s">
        <v>356</v>
      </c>
      <c r="M959" s="202" t="s">
        <v>422</v>
      </c>
      <c r="N959" s="203"/>
      <c r="O959" s="202"/>
      <c r="P959" s="201" t="s">
        <v>907</v>
      </c>
      <c r="Q959" s="90" t="s">
        <v>356</v>
      </c>
      <c r="R959" s="202"/>
      <c r="S959" s="203"/>
      <c r="T959" s="202"/>
      <c r="U959" s="201" t="s">
        <v>908</v>
      </c>
      <c r="V959" s="90" t="s">
        <v>356</v>
      </c>
      <c r="W959" s="248" t="s">
        <v>1702</v>
      </c>
      <c r="X959" s="249"/>
      <c r="Y959" s="248"/>
      <c r="Z959" s="201"/>
      <c r="AA959" s="90"/>
      <c r="AB959" s="248"/>
      <c r="AC959" s="249"/>
      <c r="AD959" s="248"/>
    </row>
    <row r="960" spans="1:30" ht="100.15" customHeight="1">
      <c r="A960" s="256"/>
      <c r="B960" s="291" t="s">
        <v>64</v>
      </c>
      <c r="C960" s="175" t="s">
        <v>5097</v>
      </c>
      <c r="D960" s="196" t="s">
        <v>5098</v>
      </c>
      <c r="E960" s="196" t="s">
        <v>5094</v>
      </c>
      <c r="F960" s="196" t="s">
        <v>5099</v>
      </c>
      <c r="G960" s="197" t="s">
        <v>5100</v>
      </c>
      <c r="H960" s="198" t="s">
        <v>5</v>
      </c>
      <c r="I960" s="213"/>
      <c r="J960" s="213"/>
      <c r="K960" s="201" t="s">
        <v>904</v>
      </c>
      <c r="L960" s="90" t="s">
        <v>356</v>
      </c>
      <c r="M960" s="202" t="s">
        <v>422</v>
      </c>
      <c r="N960" s="203"/>
      <c r="O960" s="202"/>
      <c r="P960" s="201" t="s">
        <v>907</v>
      </c>
      <c r="Q960" s="90" t="s">
        <v>356</v>
      </c>
      <c r="R960" s="202"/>
      <c r="S960" s="203"/>
      <c r="T960" s="202"/>
      <c r="U960" s="201" t="s">
        <v>908</v>
      </c>
      <c r="V960" s="90" t="s">
        <v>356</v>
      </c>
      <c r="W960" s="248" t="s">
        <v>1702</v>
      </c>
      <c r="X960" s="249"/>
      <c r="Y960" s="248"/>
      <c r="Z960" s="201"/>
      <c r="AA960" s="90"/>
      <c r="AB960" s="248"/>
      <c r="AC960" s="249"/>
      <c r="AD960" s="248"/>
    </row>
    <row r="961" spans="1:30" ht="100.15" customHeight="1">
      <c r="A961" s="256"/>
      <c r="B961" s="291" t="s">
        <v>64</v>
      </c>
      <c r="C961" s="175" t="s">
        <v>5101</v>
      </c>
      <c r="D961" s="196" t="s">
        <v>5102</v>
      </c>
      <c r="E961" s="196" t="s">
        <v>5103</v>
      </c>
      <c r="F961" s="196" t="s">
        <v>5104</v>
      </c>
      <c r="G961" s="197" t="s">
        <v>5105</v>
      </c>
      <c r="H961" s="198" t="s">
        <v>3</v>
      </c>
      <c r="I961" s="213"/>
      <c r="J961" s="213"/>
      <c r="K961" s="201" t="s">
        <v>904</v>
      </c>
      <c r="L961" s="90" t="s">
        <v>356</v>
      </c>
      <c r="M961" s="202" t="s">
        <v>422</v>
      </c>
      <c r="N961" s="203"/>
      <c r="O961" s="202"/>
      <c r="P961" s="201" t="s">
        <v>907</v>
      </c>
      <c r="Q961" s="90" t="s">
        <v>356</v>
      </c>
      <c r="R961" s="202"/>
      <c r="S961" s="203"/>
      <c r="T961" s="202"/>
      <c r="U961" s="201" t="s">
        <v>908</v>
      </c>
      <c r="V961" s="90" t="s">
        <v>356</v>
      </c>
      <c r="W961" s="248" t="s">
        <v>1702</v>
      </c>
      <c r="X961" s="249"/>
      <c r="Y961" s="248"/>
      <c r="Z961" s="201"/>
      <c r="AA961" s="90"/>
      <c r="AB961" s="248"/>
      <c r="AC961" s="249"/>
      <c r="AD961" s="248"/>
    </row>
    <row r="962" spans="1:30" ht="100.15" customHeight="1">
      <c r="A962" s="256"/>
      <c r="B962" s="291" t="s">
        <v>64</v>
      </c>
      <c r="C962" s="175" t="s">
        <v>5106</v>
      </c>
      <c r="D962" s="196" t="s">
        <v>5107</v>
      </c>
      <c r="E962" s="196" t="s">
        <v>5094</v>
      </c>
      <c r="F962" s="196" t="s">
        <v>5108</v>
      </c>
      <c r="G962" s="197" t="s">
        <v>5109</v>
      </c>
      <c r="H962" s="198" t="s">
        <v>6</v>
      </c>
      <c r="I962" s="213"/>
      <c r="J962" s="213"/>
      <c r="K962" s="201" t="s">
        <v>904</v>
      </c>
      <c r="L962" s="90" t="s">
        <v>356</v>
      </c>
      <c r="M962" s="202" t="s">
        <v>422</v>
      </c>
      <c r="N962" s="203"/>
      <c r="O962" s="202"/>
      <c r="P962" s="201" t="s">
        <v>907</v>
      </c>
      <c r="Q962" s="90" t="s">
        <v>356</v>
      </c>
      <c r="R962" s="202" t="s">
        <v>4951</v>
      </c>
      <c r="S962" s="203"/>
      <c r="T962" s="202"/>
      <c r="U962" s="201" t="s">
        <v>908</v>
      </c>
      <c r="V962" s="90" t="s">
        <v>356</v>
      </c>
      <c r="W962" s="248" t="s">
        <v>1702</v>
      </c>
      <c r="X962" s="249"/>
      <c r="Y962" s="248"/>
      <c r="Z962" s="201"/>
      <c r="AA962" s="90"/>
      <c r="AB962" s="248"/>
      <c r="AC962" s="249"/>
      <c r="AD962" s="248"/>
    </row>
    <row r="963" spans="1:30" s="17" customFormat="1" ht="100.15" customHeight="1">
      <c r="A963" s="294"/>
      <c r="B963" s="280" t="s">
        <v>64</v>
      </c>
      <c r="C963" s="175" t="s">
        <v>5110</v>
      </c>
      <c r="D963" s="211" t="s">
        <v>5111</v>
      </c>
      <c r="E963" s="211" t="s">
        <v>5094</v>
      </c>
      <c r="F963" s="211" t="s">
        <v>5112</v>
      </c>
      <c r="G963" s="212" t="s">
        <v>5113</v>
      </c>
      <c r="H963" s="198" t="s">
        <v>5</v>
      </c>
      <c r="I963" s="281"/>
      <c r="J963" s="281"/>
      <c r="K963" s="201" t="s">
        <v>904</v>
      </c>
      <c r="L963" s="90" t="s">
        <v>356</v>
      </c>
      <c r="M963" s="202" t="s">
        <v>422</v>
      </c>
      <c r="N963" s="218"/>
      <c r="O963" s="217"/>
      <c r="P963" s="201" t="s">
        <v>907</v>
      </c>
      <c r="Q963" s="90" t="s">
        <v>356</v>
      </c>
      <c r="R963" s="202" t="s">
        <v>4951</v>
      </c>
      <c r="S963" s="218"/>
      <c r="T963" s="217"/>
      <c r="U963" s="201"/>
      <c r="V963" s="90"/>
      <c r="W963" s="248"/>
      <c r="X963" s="283"/>
      <c r="Y963" s="282"/>
      <c r="Z963" s="201"/>
      <c r="AA963" s="90"/>
      <c r="AB963" s="248"/>
      <c r="AC963" s="283"/>
      <c r="AD963" s="282"/>
    </row>
    <row r="964" spans="1:30" s="17" customFormat="1" ht="79.150000000000006" customHeight="1">
      <c r="A964" s="294"/>
      <c r="B964" s="280" t="s">
        <v>64</v>
      </c>
      <c r="C964" s="175" t="s">
        <v>5114</v>
      </c>
      <c r="D964" s="211" t="s">
        <v>5115</v>
      </c>
      <c r="E964" s="211" t="s">
        <v>5094</v>
      </c>
      <c r="F964" s="211" t="s">
        <v>5116</v>
      </c>
      <c r="G964" s="212" t="s">
        <v>5117</v>
      </c>
      <c r="H964" s="198" t="s">
        <v>5</v>
      </c>
      <c r="I964" s="281"/>
      <c r="J964" s="281"/>
      <c r="K964" s="201" t="s">
        <v>904</v>
      </c>
      <c r="L964" s="90" t="s">
        <v>356</v>
      </c>
      <c r="M964" s="202" t="s">
        <v>422</v>
      </c>
      <c r="N964" s="218"/>
      <c r="O964" s="217"/>
      <c r="P964" s="201" t="s">
        <v>907</v>
      </c>
      <c r="Q964" s="90" t="s">
        <v>356</v>
      </c>
      <c r="R964" s="202" t="s">
        <v>4951</v>
      </c>
      <c r="S964" s="218"/>
      <c r="T964" s="217"/>
      <c r="U964" s="201" t="s">
        <v>908</v>
      </c>
      <c r="V964" s="90" t="s">
        <v>356</v>
      </c>
      <c r="W964" s="248" t="s">
        <v>1702</v>
      </c>
      <c r="X964" s="283"/>
      <c r="Y964" s="282"/>
      <c r="Z964" s="201"/>
      <c r="AA964" s="90"/>
      <c r="AB964" s="248"/>
      <c r="AC964" s="283"/>
      <c r="AD964" s="282"/>
    </row>
    <row r="965" spans="1:30" ht="100.15" customHeight="1">
      <c r="A965" s="256"/>
      <c r="B965" s="291" t="s">
        <v>64</v>
      </c>
      <c r="C965" s="175" t="s">
        <v>5118</v>
      </c>
      <c r="D965" s="196" t="s">
        <v>5119</v>
      </c>
      <c r="E965" s="196" t="s">
        <v>5120</v>
      </c>
      <c r="F965" s="196" t="s">
        <v>5121</v>
      </c>
      <c r="G965" s="197" t="s">
        <v>5122</v>
      </c>
      <c r="H965" s="198" t="s">
        <v>6</v>
      </c>
      <c r="I965" s="213"/>
      <c r="J965" s="213"/>
      <c r="K965" s="201" t="s">
        <v>904</v>
      </c>
      <c r="L965" s="90" t="s">
        <v>357</v>
      </c>
      <c r="M965" s="202" t="s">
        <v>422</v>
      </c>
      <c r="N965" s="203" t="s">
        <v>5123</v>
      </c>
      <c r="O965" s="202"/>
      <c r="P965" s="201" t="s">
        <v>907</v>
      </c>
      <c r="Q965" s="90" t="s">
        <v>356</v>
      </c>
      <c r="R965" s="202" t="s">
        <v>4951</v>
      </c>
      <c r="S965" s="203"/>
      <c r="T965" s="202"/>
      <c r="U965" s="201"/>
      <c r="V965" s="90"/>
      <c r="W965" s="248"/>
      <c r="X965" s="249"/>
      <c r="Y965" s="248"/>
      <c r="Z965" s="201"/>
      <c r="AA965" s="90"/>
      <c r="AB965" s="248"/>
      <c r="AC965" s="249"/>
      <c r="AD965" s="248"/>
    </row>
    <row r="966" spans="1:30" ht="100.15" customHeight="1">
      <c r="A966" s="256"/>
      <c r="B966" s="291" t="s">
        <v>64</v>
      </c>
      <c r="C966" s="175" t="s">
        <v>5124</v>
      </c>
      <c r="D966" s="196" t="s">
        <v>5125</v>
      </c>
      <c r="E966" s="196" t="s">
        <v>5094</v>
      </c>
      <c r="F966" s="196" t="s">
        <v>5126</v>
      </c>
      <c r="G966" s="197" t="s">
        <v>5127</v>
      </c>
      <c r="H966" s="198" t="s">
        <v>6</v>
      </c>
      <c r="I966" s="213"/>
      <c r="J966" s="213"/>
      <c r="K966" s="201" t="s">
        <v>904</v>
      </c>
      <c r="L966" s="90" t="s">
        <v>356</v>
      </c>
      <c r="M966" s="202" t="s">
        <v>422</v>
      </c>
      <c r="N966" s="203"/>
      <c r="O966" s="202"/>
      <c r="P966" s="201" t="s">
        <v>907</v>
      </c>
      <c r="Q966" s="90" t="s">
        <v>356</v>
      </c>
      <c r="R966" s="202" t="s">
        <v>4951</v>
      </c>
      <c r="S966" s="203"/>
      <c r="T966" s="202"/>
      <c r="U966" s="201"/>
      <c r="V966" s="90"/>
      <c r="W966" s="248"/>
      <c r="X966" s="249"/>
      <c r="Y966" s="248"/>
      <c r="Z966" s="201"/>
      <c r="AA966" s="90"/>
      <c r="AB966" s="248"/>
      <c r="AC966" s="249"/>
      <c r="AD966" s="248"/>
    </row>
    <row r="967" spans="1:30" ht="100.15" customHeight="1">
      <c r="A967" s="256"/>
      <c r="B967" s="291" t="s">
        <v>64</v>
      </c>
      <c r="C967" s="175" t="s">
        <v>5128</v>
      </c>
      <c r="D967" s="196" t="s">
        <v>5129</v>
      </c>
      <c r="E967" s="196" t="s">
        <v>5094</v>
      </c>
      <c r="F967" s="196" t="s">
        <v>5130</v>
      </c>
      <c r="G967" s="197" t="s">
        <v>5131</v>
      </c>
      <c r="H967" s="198" t="s">
        <v>5</v>
      </c>
      <c r="I967" s="213"/>
      <c r="J967" s="213"/>
      <c r="K967" s="201" t="s">
        <v>904</v>
      </c>
      <c r="L967" s="90" t="s">
        <v>356</v>
      </c>
      <c r="M967" s="202" t="s">
        <v>422</v>
      </c>
      <c r="N967" s="203"/>
      <c r="O967" s="202"/>
      <c r="P967" s="201" t="s">
        <v>907</v>
      </c>
      <c r="Q967" s="90" t="s">
        <v>356</v>
      </c>
      <c r="R967" s="202" t="s">
        <v>4951</v>
      </c>
      <c r="S967" s="203"/>
      <c r="T967" s="202"/>
      <c r="U967" s="201" t="s">
        <v>908</v>
      </c>
      <c r="V967" s="90" t="s">
        <v>356</v>
      </c>
      <c r="W967" s="248" t="s">
        <v>1702</v>
      </c>
      <c r="X967" s="249"/>
      <c r="Y967" s="248"/>
      <c r="Z967" s="201"/>
      <c r="AA967" s="90"/>
      <c r="AB967" s="248"/>
      <c r="AC967" s="249"/>
      <c r="AD967" s="248"/>
    </row>
    <row r="968" spans="1:30" ht="100.15" customHeight="1">
      <c r="A968" s="256"/>
      <c r="B968" s="291" t="s">
        <v>64</v>
      </c>
      <c r="C968" s="175" t="s">
        <v>5132</v>
      </c>
      <c r="D968" s="196" t="s">
        <v>5133</v>
      </c>
      <c r="E968" s="196" t="s">
        <v>5134</v>
      </c>
      <c r="F968" s="196" t="s">
        <v>5135</v>
      </c>
      <c r="G968" s="197" t="s">
        <v>5136</v>
      </c>
      <c r="H968" s="198" t="s">
        <v>235</v>
      </c>
      <c r="I968" s="213"/>
      <c r="J968" s="213"/>
      <c r="K968" s="201" t="s">
        <v>904</v>
      </c>
      <c r="L968" s="90" t="s">
        <v>356</v>
      </c>
      <c r="M968" s="202" t="s">
        <v>422</v>
      </c>
      <c r="N968" s="203"/>
      <c r="O968" s="202"/>
      <c r="P968" s="201" t="s">
        <v>907</v>
      </c>
      <c r="Q968" s="90" t="s">
        <v>356</v>
      </c>
      <c r="R968" s="202" t="s">
        <v>4951</v>
      </c>
      <c r="S968" s="203"/>
      <c r="T968" s="202"/>
      <c r="U968" s="201" t="s">
        <v>908</v>
      </c>
      <c r="V968" s="90" t="s">
        <v>356</v>
      </c>
      <c r="W968" s="248" t="s">
        <v>1702</v>
      </c>
      <c r="X968" s="249"/>
      <c r="Y968" s="248"/>
      <c r="Z968" s="201"/>
      <c r="AA968" s="90"/>
      <c r="AB968" s="248"/>
      <c r="AC968" s="249"/>
      <c r="AD968" s="248"/>
    </row>
    <row r="969" spans="1:30" s="17" customFormat="1" ht="100.15" customHeight="1">
      <c r="A969" s="294"/>
      <c r="B969" s="280" t="s">
        <v>64</v>
      </c>
      <c r="C969" s="175" t="s">
        <v>5137</v>
      </c>
      <c r="D969" s="211" t="s">
        <v>5138</v>
      </c>
      <c r="E969" s="211" t="s">
        <v>5094</v>
      </c>
      <c r="F969" s="211" t="s">
        <v>5139</v>
      </c>
      <c r="G969" s="212" t="s">
        <v>5140</v>
      </c>
      <c r="H969" s="198" t="s">
        <v>4</v>
      </c>
      <c r="I969" s="281"/>
      <c r="J969" s="281"/>
      <c r="K969" s="201" t="s">
        <v>904</v>
      </c>
      <c r="L969" s="90" t="s">
        <v>357</v>
      </c>
      <c r="M969" s="202" t="s">
        <v>422</v>
      </c>
      <c r="N969" s="218" t="s">
        <v>5141</v>
      </c>
      <c r="O969" s="217"/>
      <c r="P969" s="201" t="s">
        <v>907</v>
      </c>
      <c r="Q969" s="90" t="s">
        <v>1040</v>
      </c>
      <c r="R969" s="202" t="s">
        <v>4951</v>
      </c>
      <c r="S969" s="218" t="s">
        <v>5142</v>
      </c>
      <c r="T969" s="217"/>
      <c r="U969" s="201" t="s">
        <v>908</v>
      </c>
      <c r="V969" s="90" t="s">
        <v>1040</v>
      </c>
      <c r="W969" s="248" t="s">
        <v>1702</v>
      </c>
      <c r="X969" s="218" t="s">
        <v>5142</v>
      </c>
      <c r="Y969" s="282"/>
      <c r="Z969" s="201"/>
      <c r="AA969" s="90"/>
      <c r="AB969" s="248"/>
      <c r="AC969" s="218"/>
      <c r="AD969" s="282"/>
    </row>
    <row r="970" spans="1:30" ht="100.15" customHeight="1">
      <c r="A970" s="256"/>
      <c r="B970" s="291" t="s">
        <v>64</v>
      </c>
      <c r="C970" s="175" t="s">
        <v>5143</v>
      </c>
      <c r="D970" s="196" t="s">
        <v>5144</v>
      </c>
      <c r="E970" s="196" t="s">
        <v>5094</v>
      </c>
      <c r="F970" s="196" t="s">
        <v>5145</v>
      </c>
      <c r="G970" s="197" t="s">
        <v>5146</v>
      </c>
      <c r="H970" s="198" t="s">
        <v>4</v>
      </c>
      <c r="I970" s="213"/>
      <c r="J970" s="213"/>
      <c r="K970" s="201" t="s">
        <v>904</v>
      </c>
      <c r="L970" s="90" t="s">
        <v>356</v>
      </c>
      <c r="M970" s="202" t="s">
        <v>422</v>
      </c>
      <c r="N970" s="106"/>
      <c r="O970" s="202"/>
      <c r="P970" s="201" t="s">
        <v>907</v>
      </c>
      <c r="Q970" s="90" t="s">
        <v>356</v>
      </c>
      <c r="R970" s="202" t="s">
        <v>4951</v>
      </c>
      <c r="S970" s="106"/>
      <c r="T970" s="202"/>
      <c r="U970" s="201" t="s">
        <v>908</v>
      </c>
      <c r="V970" s="90" t="s">
        <v>356</v>
      </c>
      <c r="W970" s="248" t="s">
        <v>1702</v>
      </c>
      <c r="X970" s="329"/>
      <c r="Y970" s="248"/>
      <c r="Z970" s="201"/>
      <c r="AA970" s="90"/>
      <c r="AB970" s="248"/>
      <c r="AC970" s="329"/>
      <c r="AD970" s="248"/>
    </row>
    <row r="971" spans="1:30" ht="100.15" customHeight="1">
      <c r="A971" s="256"/>
      <c r="B971" s="291" t="s">
        <v>64</v>
      </c>
      <c r="C971" s="175" t="s">
        <v>5147</v>
      </c>
      <c r="D971" s="196" t="s">
        <v>5148</v>
      </c>
      <c r="E971" s="196" t="s">
        <v>5094</v>
      </c>
      <c r="F971" s="196" t="s">
        <v>5149</v>
      </c>
      <c r="G971" s="197" t="s">
        <v>5150</v>
      </c>
      <c r="H971" s="198" t="s">
        <v>4</v>
      </c>
      <c r="I971" s="213"/>
      <c r="J971" s="213"/>
      <c r="K971" s="201" t="s">
        <v>904</v>
      </c>
      <c r="L971" s="90" t="s">
        <v>356</v>
      </c>
      <c r="M971" s="202" t="s">
        <v>422</v>
      </c>
      <c r="N971" s="203"/>
      <c r="O971" s="202"/>
      <c r="P971" s="201" t="s">
        <v>907</v>
      </c>
      <c r="Q971" s="90" t="s">
        <v>356</v>
      </c>
      <c r="R971" s="202" t="s">
        <v>4951</v>
      </c>
      <c r="S971" s="203"/>
      <c r="T971" s="202"/>
      <c r="U971" s="201" t="s">
        <v>908</v>
      </c>
      <c r="V971" s="90" t="s">
        <v>356</v>
      </c>
      <c r="W971" s="248" t="s">
        <v>1702</v>
      </c>
      <c r="X971" s="249"/>
      <c r="Y971" s="248"/>
      <c r="Z971" s="201" t="s">
        <v>339</v>
      </c>
      <c r="AA971" s="90" t="s">
        <v>356</v>
      </c>
      <c r="AB971" s="248" t="s">
        <v>382</v>
      </c>
      <c r="AC971" s="249"/>
      <c r="AD971" s="248"/>
    </row>
    <row r="972" spans="1:30" ht="100.15" customHeight="1">
      <c r="A972" s="256"/>
      <c r="B972" s="291" t="s">
        <v>64</v>
      </c>
      <c r="C972" s="175" t="s">
        <v>5151</v>
      </c>
      <c r="D972" s="196" t="s">
        <v>5152</v>
      </c>
      <c r="E972" s="196" t="s">
        <v>5094</v>
      </c>
      <c r="F972" s="211" t="s">
        <v>5153</v>
      </c>
      <c r="G972" s="197" t="s">
        <v>5154</v>
      </c>
      <c r="H972" s="198" t="s">
        <v>4</v>
      </c>
      <c r="I972" s="213"/>
      <c r="J972" s="213"/>
      <c r="K972" s="201" t="s">
        <v>904</v>
      </c>
      <c r="L972" s="90" t="s">
        <v>356</v>
      </c>
      <c r="M972" s="202" t="s">
        <v>422</v>
      </c>
      <c r="N972" s="203"/>
      <c r="O972" s="202"/>
      <c r="P972" s="201" t="s">
        <v>907</v>
      </c>
      <c r="Q972" s="90" t="s">
        <v>356</v>
      </c>
      <c r="R972" s="202" t="s">
        <v>4951</v>
      </c>
      <c r="S972" s="203"/>
      <c r="T972" s="202"/>
      <c r="U972" s="201" t="s">
        <v>908</v>
      </c>
      <c r="V972" s="90" t="s">
        <v>356</v>
      </c>
      <c r="W972" s="248" t="s">
        <v>1702</v>
      </c>
      <c r="X972" s="249"/>
      <c r="Y972" s="248"/>
      <c r="Z972" s="201"/>
      <c r="AA972" s="90"/>
      <c r="AB972" s="248"/>
      <c r="AC972" s="249"/>
      <c r="AD972" s="248"/>
    </row>
    <row r="973" spans="1:30" ht="100.15" customHeight="1">
      <c r="A973" s="256"/>
      <c r="B973" s="291" t="s">
        <v>64</v>
      </c>
      <c r="C973" s="175" t="s">
        <v>5155</v>
      </c>
      <c r="D973" s="196" t="s">
        <v>5156</v>
      </c>
      <c r="E973" s="196" t="s">
        <v>5094</v>
      </c>
      <c r="F973" s="196" t="s">
        <v>5157</v>
      </c>
      <c r="G973" s="197" t="s">
        <v>5158</v>
      </c>
      <c r="H973" s="198" t="s">
        <v>4</v>
      </c>
      <c r="I973" s="213"/>
      <c r="J973" s="213"/>
      <c r="K973" s="201" t="s">
        <v>904</v>
      </c>
      <c r="L973" s="90" t="s">
        <v>356</v>
      </c>
      <c r="M973" s="202" t="s">
        <v>422</v>
      </c>
      <c r="N973" s="203"/>
      <c r="O973" s="202"/>
      <c r="P973" s="201" t="s">
        <v>907</v>
      </c>
      <c r="Q973" s="90" t="s">
        <v>356</v>
      </c>
      <c r="R973" s="202" t="s">
        <v>4951</v>
      </c>
      <c r="S973" s="203"/>
      <c r="T973" s="202"/>
      <c r="U973" s="201" t="s">
        <v>908</v>
      </c>
      <c r="V973" s="90" t="s">
        <v>356</v>
      </c>
      <c r="W973" s="248" t="s">
        <v>1702</v>
      </c>
      <c r="X973" s="249"/>
      <c r="Y973" s="248"/>
      <c r="Z973" s="201" t="s">
        <v>339</v>
      </c>
      <c r="AA973" s="90" t="s">
        <v>356</v>
      </c>
      <c r="AB973" s="248" t="s">
        <v>382</v>
      </c>
      <c r="AC973" s="249"/>
      <c r="AD973" s="248"/>
    </row>
    <row r="974" spans="1:30" ht="100.15" customHeight="1">
      <c r="A974" s="256"/>
      <c r="B974" s="291" t="s">
        <v>64</v>
      </c>
      <c r="C974" s="175" t="s">
        <v>5159</v>
      </c>
      <c r="D974" s="196" t="s">
        <v>5160</v>
      </c>
      <c r="E974" s="196" t="s">
        <v>5094</v>
      </c>
      <c r="F974" s="196" t="s">
        <v>5161</v>
      </c>
      <c r="G974" s="197" t="s">
        <v>5162</v>
      </c>
      <c r="H974" s="198" t="s">
        <v>4</v>
      </c>
      <c r="I974" s="213"/>
      <c r="J974" s="213"/>
      <c r="K974" s="201" t="s">
        <v>904</v>
      </c>
      <c r="L974" s="90" t="s">
        <v>356</v>
      </c>
      <c r="M974" s="202" t="s">
        <v>422</v>
      </c>
      <c r="N974" s="203"/>
      <c r="O974" s="202"/>
      <c r="P974" s="201" t="s">
        <v>907</v>
      </c>
      <c r="Q974" s="90" t="s">
        <v>356</v>
      </c>
      <c r="R974" s="202" t="s">
        <v>4951</v>
      </c>
      <c r="S974" s="203"/>
      <c r="T974" s="202"/>
      <c r="U974" s="201" t="s">
        <v>908</v>
      </c>
      <c r="V974" s="90" t="s">
        <v>356</v>
      </c>
      <c r="W974" s="248" t="s">
        <v>1702</v>
      </c>
      <c r="X974" s="249"/>
      <c r="Y974" s="248"/>
      <c r="Z974" s="201"/>
      <c r="AA974" s="90"/>
      <c r="AB974" s="248"/>
      <c r="AC974" s="249"/>
      <c r="AD974" s="248"/>
    </row>
    <row r="975" spans="1:30" ht="100.15" customHeight="1">
      <c r="A975" s="256"/>
      <c r="B975" s="291" t="s">
        <v>64</v>
      </c>
      <c r="C975" s="175" t="s">
        <v>5163</v>
      </c>
      <c r="D975" s="196" t="s">
        <v>5164</v>
      </c>
      <c r="E975" s="196" t="s">
        <v>5094</v>
      </c>
      <c r="F975" s="196" t="s">
        <v>5165</v>
      </c>
      <c r="G975" s="197" t="s">
        <v>5166</v>
      </c>
      <c r="H975" s="198" t="s">
        <v>5</v>
      </c>
      <c r="I975" s="213"/>
      <c r="J975" s="213"/>
      <c r="K975" s="201" t="s">
        <v>904</v>
      </c>
      <c r="L975" s="90" t="s">
        <v>356</v>
      </c>
      <c r="M975" s="202" t="s">
        <v>422</v>
      </c>
      <c r="N975" s="203"/>
      <c r="O975" s="202"/>
      <c r="P975" s="201" t="s">
        <v>907</v>
      </c>
      <c r="Q975" s="90" t="s">
        <v>356</v>
      </c>
      <c r="R975" s="202" t="s">
        <v>4951</v>
      </c>
      <c r="S975" s="203"/>
      <c r="T975" s="202"/>
      <c r="U975" s="201" t="s">
        <v>908</v>
      </c>
      <c r="V975" s="90" t="s">
        <v>356</v>
      </c>
      <c r="W975" s="248" t="s">
        <v>1702</v>
      </c>
      <c r="X975" s="249"/>
      <c r="Y975" s="248"/>
      <c r="Z975" s="201"/>
      <c r="AA975" s="90"/>
      <c r="AB975" s="248"/>
      <c r="AC975" s="249"/>
      <c r="AD975" s="248"/>
    </row>
    <row r="976" spans="1:30" ht="100.15" customHeight="1">
      <c r="A976" s="256"/>
      <c r="B976" s="291" t="s">
        <v>64</v>
      </c>
      <c r="C976" s="175" t="s">
        <v>5167</v>
      </c>
      <c r="D976" s="196" t="s">
        <v>5168</v>
      </c>
      <c r="E976" s="196" t="s">
        <v>5094</v>
      </c>
      <c r="F976" s="196" t="s">
        <v>5169</v>
      </c>
      <c r="G976" s="197" t="s">
        <v>5170</v>
      </c>
      <c r="H976" s="198" t="s">
        <v>6</v>
      </c>
      <c r="I976" s="213"/>
      <c r="J976" s="213"/>
      <c r="K976" s="201" t="s">
        <v>904</v>
      </c>
      <c r="L976" s="90" t="s">
        <v>356</v>
      </c>
      <c r="M976" s="202" t="s">
        <v>422</v>
      </c>
      <c r="N976" s="203"/>
      <c r="O976" s="202"/>
      <c r="P976" s="201" t="s">
        <v>907</v>
      </c>
      <c r="Q976" s="90" t="s">
        <v>356</v>
      </c>
      <c r="R976" s="202" t="s">
        <v>4951</v>
      </c>
      <c r="S976" s="203"/>
      <c r="T976" s="202"/>
      <c r="U976" s="201" t="s">
        <v>908</v>
      </c>
      <c r="V976" s="90" t="s">
        <v>356</v>
      </c>
      <c r="W976" s="248" t="s">
        <v>1702</v>
      </c>
      <c r="X976" s="249"/>
      <c r="Y976" s="248"/>
      <c r="Z976" s="201"/>
      <c r="AA976" s="90"/>
      <c r="AB976" s="248"/>
      <c r="AC976" s="249"/>
      <c r="AD976" s="248"/>
    </row>
    <row r="977" spans="1:30" ht="100.15" customHeight="1">
      <c r="A977" s="256"/>
      <c r="B977" s="291" t="s">
        <v>64</v>
      </c>
      <c r="C977" s="175" t="s">
        <v>5171</v>
      </c>
      <c r="D977" s="196" t="s">
        <v>5172</v>
      </c>
      <c r="E977" s="196" t="s">
        <v>5094</v>
      </c>
      <c r="F977" s="196" t="s">
        <v>5173</v>
      </c>
      <c r="G977" s="197" t="s">
        <v>5174</v>
      </c>
      <c r="H977" s="198" t="s">
        <v>6</v>
      </c>
      <c r="I977" s="213"/>
      <c r="J977" s="213"/>
      <c r="K977" s="201" t="s">
        <v>904</v>
      </c>
      <c r="L977" s="90" t="s">
        <v>357</v>
      </c>
      <c r="M977" s="202" t="s">
        <v>422</v>
      </c>
      <c r="N977" s="203" t="s">
        <v>5175</v>
      </c>
      <c r="O977" s="202"/>
      <c r="P977" s="201" t="s">
        <v>907</v>
      </c>
      <c r="Q977" s="90" t="s">
        <v>357</v>
      </c>
      <c r="R977" s="202" t="s">
        <v>4951</v>
      </c>
      <c r="S977" s="203" t="s">
        <v>5175</v>
      </c>
      <c r="T977" s="202"/>
      <c r="U977" s="201" t="s">
        <v>908</v>
      </c>
      <c r="V977" s="90" t="s">
        <v>357</v>
      </c>
      <c r="W977" s="248" t="s">
        <v>1702</v>
      </c>
      <c r="X977" s="249" t="s">
        <v>5176</v>
      </c>
      <c r="Y977" s="249" t="s">
        <v>5177</v>
      </c>
      <c r="Z977" s="201" t="s">
        <v>339</v>
      </c>
      <c r="AA977" s="90" t="s">
        <v>357</v>
      </c>
      <c r="AB977" s="248" t="s">
        <v>382</v>
      </c>
      <c r="AC977" s="366" t="s">
        <v>5178</v>
      </c>
      <c r="AD977" s="366" t="s">
        <v>5179</v>
      </c>
    </row>
    <row r="978" spans="1:30" ht="100.15" customHeight="1">
      <c r="A978" s="256"/>
      <c r="B978" s="291" t="s">
        <v>64</v>
      </c>
      <c r="C978" s="175" t="s">
        <v>5180</v>
      </c>
      <c r="D978" s="196" t="s">
        <v>5181</v>
      </c>
      <c r="E978" s="196" t="s">
        <v>5094</v>
      </c>
      <c r="F978" s="196" t="s">
        <v>5182</v>
      </c>
      <c r="G978" s="197" t="s">
        <v>5183</v>
      </c>
      <c r="H978" s="198" t="s">
        <v>5</v>
      </c>
      <c r="I978" s="213"/>
      <c r="J978" s="213"/>
      <c r="K978" s="201" t="s">
        <v>904</v>
      </c>
      <c r="L978" s="90" t="s">
        <v>356</v>
      </c>
      <c r="M978" s="202" t="s">
        <v>422</v>
      </c>
      <c r="N978" s="203"/>
      <c r="O978" s="202"/>
      <c r="P978" s="201" t="s">
        <v>907</v>
      </c>
      <c r="Q978" s="90" t="s">
        <v>356</v>
      </c>
      <c r="R978" s="202" t="s">
        <v>4951</v>
      </c>
      <c r="S978" s="203"/>
      <c r="T978" s="202"/>
      <c r="U978" s="201" t="s">
        <v>908</v>
      </c>
      <c r="V978" s="90" t="s">
        <v>356</v>
      </c>
      <c r="W978" s="248" t="s">
        <v>1702</v>
      </c>
      <c r="X978" s="249"/>
      <c r="Y978" s="248"/>
      <c r="Z978" s="201"/>
      <c r="AA978" s="90"/>
      <c r="AB978" s="248"/>
      <c r="AC978" s="249"/>
      <c r="AD978" s="248"/>
    </row>
    <row r="979" spans="1:30" ht="72" customHeight="1">
      <c r="A979" s="256"/>
      <c r="B979" s="291" t="s">
        <v>64</v>
      </c>
      <c r="C979" s="175" t="s">
        <v>5184</v>
      </c>
      <c r="D979" s="196" t="s">
        <v>5185</v>
      </c>
      <c r="E979" s="196" t="s">
        <v>5186</v>
      </c>
      <c r="F979" s="196" t="s">
        <v>5187</v>
      </c>
      <c r="G979" s="197" t="s">
        <v>5188</v>
      </c>
      <c r="H979" s="198" t="s">
        <v>1016</v>
      </c>
      <c r="I979" s="213"/>
      <c r="J979" s="213"/>
      <c r="K979" s="201" t="s">
        <v>904</v>
      </c>
      <c r="L979" s="90" t="s">
        <v>356</v>
      </c>
      <c r="M979" s="202" t="s">
        <v>422</v>
      </c>
      <c r="N979" s="203"/>
      <c r="O979" s="202"/>
      <c r="P979" s="201" t="s">
        <v>907</v>
      </c>
      <c r="Q979" s="90" t="s">
        <v>356</v>
      </c>
      <c r="R979" s="202" t="s">
        <v>4951</v>
      </c>
      <c r="S979" s="203"/>
      <c r="T979" s="202"/>
      <c r="U979" s="201" t="s">
        <v>908</v>
      </c>
      <c r="V979" s="90" t="s">
        <v>356</v>
      </c>
      <c r="W979" s="248" t="s">
        <v>1702</v>
      </c>
      <c r="X979" s="249"/>
      <c r="Y979" s="248"/>
      <c r="Z979" s="201"/>
      <c r="AA979" s="90"/>
      <c r="AB979" s="248"/>
      <c r="AC979" s="249"/>
      <c r="AD979" s="248"/>
    </row>
    <row r="980" spans="1:30" ht="78.599999999999994" customHeight="1">
      <c r="A980" s="256"/>
      <c r="B980" s="291" t="s">
        <v>64</v>
      </c>
      <c r="C980" s="175" t="s">
        <v>5189</v>
      </c>
      <c r="D980" s="196" t="s">
        <v>5190</v>
      </c>
      <c r="E980" s="196" t="s">
        <v>1425</v>
      </c>
      <c r="F980" s="196" t="s">
        <v>5191</v>
      </c>
      <c r="G980" s="197" t="s">
        <v>5192</v>
      </c>
      <c r="H980" s="198" t="s">
        <v>5</v>
      </c>
      <c r="I980" s="213"/>
      <c r="J980" s="213"/>
      <c r="K980" s="201" t="s">
        <v>904</v>
      </c>
      <c r="L980" s="90" t="s">
        <v>356</v>
      </c>
      <c r="M980" s="202" t="s">
        <v>422</v>
      </c>
      <c r="N980" s="203"/>
      <c r="O980" s="202"/>
      <c r="P980" s="201" t="s">
        <v>907</v>
      </c>
      <c r="Q980" s="90" t="s">
        <v>356</v>
      </c>
      <c r="R980" s="202" t="s">
        <v>4951</v>
      </c>
      <c r="S980" s="203"/>
      <c r="T980" s="202"/>
      <c r="U980" s="201" t="s">
        <v>908</v>
      </c>
      <c r="V980" s="90" t="s">
        <v>356</v>
      </c>
      <c r="W980" s="248" t="s">
        <v>1702</v>
      </c>
      <c r="X980" s="249"/>
      <c r="Y980" s="248"/>
      <c r="Z980" s="201"/>
      <c r="AA980" s="90"/>
      <c r="AB980" s="248"/>
      <c r="AC980" s="249"/>
      <c r="AD980" s="248"/>
    </row>
    <row r="981" spans="1:30" ht="100.15" customHeight="1">
      <c r="A981" s="256"/>
      <c r="B981" s="291" t="s">
        <v>64</v>
      </c>
      <c r="C981" s="175" t="s">
        <v>5193</v>
      </c>
      <c r="D981" s="196" t="s">
        <v>5194</v>
      </c>
      <c r="E981" s="196" t="s">
        <v>5094</v>
      </c>
      <c r="F981" s="196" t="s">
        <v>5195</v>
      </c>
      <c r="G981" s="197" t="s">
        <v>5196</v>
      </c>
      <c r="H981" s="198" t="s">
        <v>5</v>
      </c>
      <c r="I981" s="213"/>
      <c r="J981" s="213"/>
      <c r="K981" s="201" t="s">
        <v>904</v>
      </c>
      <c r="L981" s="90" t="s">
        <v>356</v>
      </c>
      <c r="M981" s="202" t="s">
        <v>422</v>
      </c>
      <c r="N981" s="203"/>
      <c r="O981" s="202"/>
      <c r="P981" s="201" t="s">
        <v>907</v>
      </c>
      <c r="Q981" s="90" t="s">
        <v>356</v>
      </c>
      <c r="R981" s="202" t="s">
        <v>4951</v>
      </c>
      <c r="S981" s="203"/>
      <c r="T981" s="202"/>
      <c r="U981" s="201" t="s">
        <v>908</v>
      </c>
      <c r="V981" s="90" t="s">
        <v>356</v>
      </c>
      <c r="W981" s="248" t="s">
        <v>1702</v>
      </c>
      <c r="X981" s="249"/>
      <c r="Y981" s="248"/>
      <c r="Z981" s="201"/>
      <c r="AA981" s="90"/>
      <c r="AB981" s="248"/>
      <c r="AC981" s="249"/>
      <c r="AD981" s="248"/>
    </row>
    <row r="982" spans="1:30" ht="100.15" customHeight="1">
      <c r="A982" s="256"/>
      <c r="B982" s="291" t="s">
        <v>64</v>
      </c>
      <c r="C982" s="175" t="s">
        <v>5197</v>
      </c>
      <c r="D982" s="196" t="s">
        <v>5198</v>
      </c>
      <c r="E982" s="196" t="s">
        <v>5094</v>
      </c>
      <c r="F982" s="196" t="s">
        <v>5199</v>
      </c>
      <c r="G982" s="197" t="s">
        <v>5200</v>
      </c>
      <c r="H982" s="198" t="s">
        <v>5</v>
      </c>
      <c r="I982" s="213"/>
      <c r="J982" s="213"/>
      <c r="K982" s="201" t="s">
        <v>904</v>
      </c>
      <c r="L982" s="90" t="s">
        <v>356</v>
      </c>
      <c r="M982" s="202" t="s">
        <v>422</v>
      </c>
      <c r="N982" s="203"/>
      <c r="O982" s="202"/>
      <c r="P982" s="201" t="s">
        <v>907</v>
      </c>
      <c r="Q982" s="90" t="s">
        <v>356</v>
      </c>
      <c r="R982" s="202" t="s">
        <v>4951</v>
      </c>
      <c r="S982" s="203"/>
      <c r="T982" s="202"/>
      <c r="U982" s="201"/>
      <c r="V982" s="90"/>
      <c r="W982" s="248"/>
      <c r="X982" s="249"/>
      <c r="Y982" s="248"/>
      <c r="Z982" s="201"/>
      <c r="AA982" s="90"/>
      <c r="AB982" s="248"/>
      <c r="AC982" s="249"/>
      <c r="AD982" s="248"/>
    </row>
    <row r="983" spans="1:30" ht="100.15" customHeight="1">
      <c r="A983" s="256"/>
      <c r="B983" s="291" t="s">
        <v>64</v>
      </c>
      <c r="C983" s="175" t="s">
        <v>5201</v>
      </c>
      <c r="D983" s="196" t="s">
        <v>5202</v>
      </c>
      <c r="E983" s="196" t="s">
        <v>5094</v>
      </c>
      <c r="F983" s="196" t="s">
        <v>5203</v>
      </c>
      <c r="G983" s="197" t="s">
        <v>5204</v>
      </c>
      <c r="H983" s="198" t="s">
        <v>6</v>
      </c>
      <c r="I983" s="213"/>
      <c r="J983" s="213"/>
      <c r="K983" s="201" t="s">
        <v>904</v>
      </c>
      <c r="L983" s="90" t="s">
        <v>356</v>
      </c>
      <c r="M983" s="202" t="s">
        <v>422</v>
      </c>
      <c r="N983" s="203"/>
      <c r="O983" s="202"/>
      <c r="P983" s="201" t="s">
        <v>907</v>
      </c>
      <c r="Q983" s="90" t="s">
        <v>356</v>
      </c>
      <c r="R983" s="202" t="s">
        <v>4951</v>
      </c>
      <c r="S983" s="203"/>
      <c r="T983" s="202"/>
      <c r="U983" s="201"/>
      <c r="V983" s="90"/>
      <c r="W983" s="248"/>
      <c r="X983" s="249"/>
      <c r="Y983" s="248"/>
      <c r="Z983" s="201"/>
      <c r="AA983" s="90"/>
      <c r="AB983" s="248"/>
      <c r="AC983" s="249"/>
      <c r="AD983" s="248"/>
    </row>
    <row r="984" spans="1:30" ht="100.15" customHeight="1">
      <c r="A984" s="256"/>
      <c r="B984" s="291" t="s">
        <v>64</v>
      </c>
      <c r="C984" s="175" t="s">
        <v>5205</v>
      </c>
      <c r="D984" s="196" t="s">
        <v>5206</v>
      </c>
      <c r="E984" s="196" t="s">
        <v>5094</v>
      </c>
      <c r="F984" s="196" t="s">
        <v>5207</v>
      </c>
      <c r="G984" s="197" t="s">
        <v>5208</v>
      </c>
      <c r="H984" s="198" t="s">
        <v>5</v>
      </c>
      <c r="I984" s="213"/>
      <c r="J984" s="213"/>
      <c r="K984" s="201" t="s">
        <v>904</v>
      </c>
      <c r="L984" s="90" t="s">
        <v>356</v>
      </c>
      <c r="M984" s="202" t="s">
        <v>422</v>
      </c>
      <c r="N984" s="203"/>
      <c r="O984" s="202"/>
      <c r="P984" s="201" t="s">
        <v>907</v>
      </c>
      <c r="Q984" s="90" t="s">
        <v>356</v>
      </c>
      <c r="R984" s="202" t="s">
        <v>4951</v>
      </c>
      <c r="S984" s="203"/>
      <c r="T984" s="202"/>
      <c r="U984" s="201" t="s">
        <v>908</v>
      </c>
      <c r="V984" s="90" t="s">
        <v>356</v>
      </c>
      <c r="W984" s="248" t="s">
        <v>1702</v>
      </c>
      <c r="X984" s="249"/>
      <c r="Y984" s="248"/>
      <c r="Z984" s="201"/>
      <c r="AA984" s="90"/>
      <c r="AB984" s="248"/>
      <c r="AC984" s="249"/>
      <c r="AD984" s="248"/>
    </row>
    <row r="985" spans="1:30" ht="171" customHeight="1">
      <c r="A985" s="256"/>
      <c r="B985" s="291" t="s">
        <v>64</v>
      </c>
      <c r="C985" s="175" t="s">
        <v>5209</v>
      </c>
      <c r="D985" s="196" t="s">
        <v>5210</v>
      </c>
      <c r="E985" s="196" t="s">
        <v>5120</v>
      </c>
      <c r="F985" s="196" t="s">
        <v>5211</v>
      </c>
      <c r="G985" s="197" t="s">
        <v>5212</v>
      </c>
      <c r="H985" s="198" t="s">
        <v>6</v>
      </c>
      <c r="I985" s="213"/>
      <c r="J985" s="213"/>
      <c r="K985" s="201" t="s">
        <v>904</v>
      </c>
      <c r="L985" s="90" t="s">
        <v>357</v>
      </c>
      <c r="M985" s="202" t="s">
        <v>422</v>
      </c>
      <c r="N985" s="203" t="s">
        <v>5213</v>
      </c>
      <c r="O985" s="202"/>
      <c r="P985" s="201" t="s">
        <v>907</v>
      </c>
      <c r="Q985" s="90" t="s">
        <v>357</v>
      </c>
      <c r="R985" s="202" t="s">
        <v>4951</v>
      </c>
      <c r="S985" s="203"/>
      <c r="T985" s="202"/>
      <c r="U985" s="201" t="s">
        <v>908</v>
      </c>
      <c r="V985" s="90" t="s">
        <v>356</v>
      </c>
      <c r="W985" s="248" t="s">
        <v>1702</v>
      </c>
      <c r="X985" s="249"/>
      <c r="Y985" s="248"/>
      <c r="Z985" s="201" t="s">
        <v>339</v>
      </c>
      <c r="AA985" s="90" t="s">
        <v>356</v>
      </c>
      <c r="AB985" s="248" t="s">
        <v>382</v>
      </c>
      <c r="AC985" s="249"/>
      <c r="AD985" s="248"/>
    </row>
    <row r="986" spans="1:30" ht="100.15" customHeight="1">
      <c r="A986" s="256"/>
      <c r="B986" s="291" t="s">
        <v>64</v>
      </c>
      <c r="C986" s="175" t="s">
        <v>5214</v>
      </c>
      <c r="D986" s="196" t="s">
        <v>5215</v>
      </c>
      <c r="E986" s="196" t="s">
        <v>5094</v>
      </c>
      <c r="F986" s="196" t="s">
        <v>5216</v>
      </c>
      <c r="G986" s="197" t="s">
        <v>5217</v>
      </c>
      <c r="H986" s="198" t="s">
        <v>5</v>
      </c>
      <c r="I986" s="213"/>
      <c r="J986" s="213"/>
      <c r="K986" s="201" t="s">
        <v>904</v>
      </c>
      <c r="L986" s="90" t="s">
        <v>356</v>
      </c>
      <c r="M986" s="202" t="s">
        <v>422</v>
      </c>
      <c r="N986" s="203"/>
      <c r="O986" s="202"/>
      <c r="P986" s="201" t="s">
        <v>907</v>
      </c>
      <c r="Q986" s="90" t="s">
        <v>356</v>
      </c>
      <c r="R986" s="202" t="s">
        <v>4951</v>
      </c>
      <c r="S986" s="203"/>
      <c r="T986" s="202"/>
      <c r="U986" s="201" t="s">
        <v>908</v>
      </c>
      <c r="V986" s="90" t="s">
        <v>356</v>
      </c>
      <c r="W986" s="248" t="s">
        <v>1702</v>
      </c>
      <c r="X986" s="249"/>
      <c r="Y986" s="248"/>
      <c r="Z986" s="201"/>
      <c r="AA986" s="90"/>
      <c r="AB986" s="248"/>
      <c r="AC986" s="249"/>
      <c r="AD986" s="248"/>
    </row>
    <row r="987" spans="1:30" s="18" customFormat="1" ht="100.15" customHeight="1">
      <c r="A987" s="256"/>
      <c r="B987" s="291" t="s">
        <v>64</v>
      </c>
      <c r="C987" s="175" t="s">
        <v>5218</v>
      </c>
      <c r="D987" s="204" t="s">
        <v>5219</v>
      </c>
      <c r="E987" s="204" t="s">
        <v>5103</v>
      </c>
      <c r="F987" s="204" t="s">
        <v>5220</v>
      </c>
      <c r="G987" s="271" t="s">
        <v>5221</v>
      </c>
      <c r="H987" s="247" t="s">
        <v>5</v>
      </c>
      <c r="I987" s="295"/>
      <c r="J987" s="295"/>
      <c r="K987" s="201" t="s">
        <v>904</v>
      </c>
      <c r="L987" s="90" t="s">
        <v>356</v>
      </c>
      <c r="M987" s="107" t="s">
        <v>422</v>
      </c>
      <c r="N987" s="249"/>
      <c r="O987" s="248"/>
      <c r="P987" s="201" t="s">
        <v>907</v>
      </c>
      <c r="Q987" s="90" t="s">
        <v>356</v>
      </c>
      <c r="R987" s="107" t="s">
        <v>4951</v>
      </c>
      <c r="S987" s="249"/>
      <c r="T987" s="248"/>
      <c r="U987" s="201" t="s">
        <v>908</v>
      </c>
      <c r="V987" s="90" t="s">
        <v>356</v>
      </c>
      <c r="W987" s="248" t="s">
        <v>1702</v>
      </c>
      <c r="X987" s="249"/>
      <c r="Y987" s="248"/>
      <c r="Z987" s="201"/>
      <c r="AA987" s="90"/>
      <c r="AB987" s="248"/>
      <c r="AC987" s="249"/>
      <c r="AD987" s="248"/>
    </row>
    <row r="988" spans="1:30" ht="100.15" customHeight="1">
      <c r="A988" s="256"/>
      <c r="B988" s="291" t="s">
        <v>64</v>
      </c>
      <c r="C988" s="175" t="s">
        <v>5222</v>
      </c>
      <c r="D988" s="196" t="s">
        <v>5223</v>
      </c>
      <c r="E988" s="196" t="s">
        <v>5094</v>
      </c>
      <c r="F988" s="196" t="s">
        <v>5224</v>
      </c>
      <c r="G988" s="197" t="s">
        <v>5225</v>
      </c>
      <c r="H988" s="198" t="s">
        <v>5</v>
      </c>
      <c r="I988" s="213"/>
      <c r="J988" s="213"/>
      <c r="K988" s="201" t="s">
        <v>904</v>
      </c>
      <c r="L988" s="90" t="s">
        <v>356</v>
      </c>
      <c r="M988" s="202" t="s">
        <v>422</v>
      </c>
      <c r="N988" s="203"/>
      <c r="O988" s="202"/>
      <c r="P988" s="201" t="s">
        <v>907</v>
      </c>
      <c r="Q988" s="90" t="s">
        <v>356</v>
      </c>
      <c r="R988" s="202" t="s">
        <v>4951</v>
      </c>
      <c r="S988" s="203"/>
      <c r="T988" s="202"/>
      <c r="U988" s="201" t="s">
        <v>908</v>
      </c>
      <c r="V988" s="90" t="s">
        <v>356</v>
      </c>
      <c r="W988" s="248" t="s">
        <v>1702</v>
      </c>
      <c r="X988" s="249"/>
      <c r="Y988" s="248"/>
      <c r="Z988" s="201" t="s">
        <v>339</v>
      </c>
      <c r="AA988" s="90" t="s">
        <v>356</v>
      </c>
      <c r="AB988" s="248" t="s">
        <v>382</v>
      </c>
      <c r="AC988" s="249"/>
      <c r="AD988" s="248"/>
    </row>
    <row r="989" spans="1:30" ht="100.15" customHeight="1">
      <c r="A989" s="256"/>
      <c r="B989" s="291" t="s">
        <v>64</v>
      </c>
      <c r="C989" s="175" t="s">
        <v>5226</v>
      </c>
      <c r="D989" s="196" t="s">
        <v>5227</v>
      </c>
      <c r="E989" s="196" t="s">
        <v>5094</v>
      </c>
      <c r="F989" s="196" t="s">
        <v>5228</v>
      </c>
      <c r="G989" s="197" t="s">
        <v>5229</v>
      </c>
      <c r="H989" s="198" t="s">
        <v>5</v>
      </c>
      <c r="I989" s="213"/>
      <c r="J989" s="213"/>
      <c r="K989" s="201" t="s">
        <v>904</v>
      </c>
      <c r="L989" s="90" t="s">
        <v>356</v>
      </c>
      <c r="M989" s="202" t="s">
        <v>422</v>
      </c>
      <c r="N989" s="203"/>
      <c r="O989" s="202"/>
      <c r="P989" s="201" t="s">
        <v>907</v>
      </c>
      <c r="Q989" s="90" t="s">
        <v>356</v>
      </c>
      <c r="R989" s="202" t="s">
        <v>4951</v>
      </c>
      <c r="S989" s="203"/>
      <c r="T989" s="202"/>
      <c r="U989" s="201" t="s">
        <v>908</v>
      </c>
      <c r="V989" s="90" t="s">
        <v>356</v>
      </c>
      <c r="W989" s="248" t="s">
        <v>1702</v>
      </c>
      <c r="X989" s="249"/>
      <c r="Y989" s="248"/>
      <c r="Z989" s="201"/>
      <c r="AA989" s="90"/>
      <c r="AB989" s="248"/>
      <c r="AC989" s="249"/>
      <c r="AD989" s="248"/>
    </row>
    <row r="990" spans="1:30" ht="66.599999999999994" customHeight="1">
      <c r="A990" s="256"/>
      <c r="B990" s="291" t="s">
        <v>64</v>
      </c>
      <c r="C990" s="175" t="s">
        <v>5230</v>
      </c>
      <c r="D990" s="196" t="s">
        <v>5231</v>
      </c>
      <c r="E990" s="196" t="s">
        <v>5094</v>
      </c>
      <c r="F990" s="196" t="s">
        <v>5232</v>
      </c>
      <c r="G990" s="197" t="s">
        <v>5233</v>
      </c>
      <c r="H990" s="198" t="s">
        <v>6</v>
      </c>
      <c r="I990" s="213"/>
      <c r="J990" s="213"/>
      <c r="K990" s="201" t="s">
        <v>904</v>
      </c>
      <c r="L990" s="90" t="s">
        <v>356</v>
      </c>
      <c r="M990" s="202" t="s">
        <v>422</v>
      </c>
      <c r="N990" s="203"/>
      <c r="O990" s="202"/>
      <c r="P990" s="201" t="s">
        <v>907</v>
      </c>
      <c r="Q990" s="90" t="s">
        <v>356</v>
      </c>
      <c r="R990" s="202" t="s">
        <v>4951</v>
      </c>
      <c r="S990" s="203"/>
      <c r="T990" s="202"/>
      <c r="U990" s="201"/>
      <c r="V990" s="90"/>
      <c r="W990" s="248"/>
      <c r="X990" s="249"/>
      <c r="Y990" s="248"/>
      <c r="Z990" s="201"/>
      <c r="AA990" s="90"/>
      <c r="AB990" s="248"/>
      <c r="AC990" s="249"/>
      <c r="AD990" s="248"/>
    </row>
    <row r="991" spans="1:30" ht="100.15" customHeight="1">
      <c r="A991" s="256"/>
      <c r="B991" s="291" t="s">
        <v>64</v>
      </c>
      <c r="C991" s="175" t="s">
        <v>5234</v>
      </c>
      <c r="D991" s="196" t="s">
        <v>5235</v>
      </c>
      <c r="E991" s="196" t="s">
        <v>5094</v>
      </c>
      <c r="F991" s="196" t="s">
        <v>5236</v>
      </c>
      <c r="G991" s="197" t="s">
        <v>5237</v>
      </c>
      <c r="H991" s="198" t="s">
        <v>5</v>
      </c>
      <c r="I991" s="213"/>
      <c r="J991" s="213"/>
      <c r="K991" s="201" t="s">
        <v>904</v>
      </c>
      <c r="L991" s="90" t="s">
        <v>356</v>
      </c>
      <c r="M991" s="202" t="s">
        <v>422</v>
      </c>
      <c r="N991" s="203"/>
      <c r="O991" s="202"/>
      <c r="P991" s="201" t="s">
        <v>907</v>
      </c>
      <c r="Q991" s="90" t="s">
        <v>356</v>
      </c>
      <c r="R991" s="202" t="s">
        <v>4951</v>
      </c>
      <c r="S991" s="203"/>
      <c r="T991" s="202"/>
      <c r="U991" s="201"/>
      <c r="V991" s="90"/>
      <c r="W991" s="248"/>
      <c r="X991" s="249"/>
      <c r="Y991" s="248"/>
      <c r="Z991" s="201"/>
      <c r="AA991" s="90"/>
      <c r="AB991" s="248"/>
      <c r="AC991" s="249"/>
      <c r="AD991" s="248"/>
    </row>
    <row r="992" spans="1:30" ht="100.15" customHeight="1">
      <c r="A992" s="256"/>
      <c r="B992" s="291" t="s">
        <v>64</v>
      </c>
      <c r="C992" s="175" t="s">
        <v>5238</v>
      </c>
      <c r="D992" s="196" t="s">
        <v>5239</v>
      </c>
      <c r="E992" s="196" t="s">
        <v>5094</v>
      </c>
      <c r="F992" s="196" t="s">
        <v>5240</v>
      </c>
      <c r="G992" s="197" t="s">
        <v>5241</v>
      </c>
      <c r="H992" s="198" t="s">
        <v>5</v>
      </c>
      <c r="I992" s="213"/>
      <c r="J992" s="213"/>
      <c r="K992" s="201" t="s">
        <v>904</v>
      </c>
      <c r="L992" s="90" t="s">
        <v>357</v>
      </c>
      <c r="M992" s="202" t="s">
        <v>422</v>
      </c>
      <c r="N992" s="203" t="s">
        <v>5242</v>
      </c>
      <c r="O992" s="202"/>
      <c r="P992" s="201" t="s">
        <v>907</v>
      </c>
      <c r="Q992" s="90" t="s">
        <v>356</v>
      </c>
      <c r="R992" s="202" t="s">
        <v>4951</v>
      </c>
      <c r="S992" s="203"/>
      <c r="T992" s="202"/>
      <c r="U992" s="201" t="s">
        <v>908</v>
      </c>
      <c r="V992" s="90" t="s">
        <v>356</v>
      </c>
      <c r="W992" s="248" t="s">
        <v>1702</v>
      </c>
      <c r="X992" s="249"/>
      <c r="Y992" s="248"/>
      <c r="Z992" s="201"/>
      <c r="AA992" s="90"/>
      <c r="AB992" s="248"/>
      <c r="AC992" s="249"/>
      <c r="AD992" s="248"/>
    </row>
    <row r="993" spans="1:30" ht="100.15" customHeight="1">
      <c r="A993" s="256"/>
      <c r="B993" s="291" t="s">
        <v>64</v>
      </c>
      <c r="C993" s="175" t="s">
        <v>5243</v>
      </c>
      <c r="D993" s="196" t="s">
        <v>5244</v>
      </c>
      <c r="E993" s="196" t="s">
        <v>5094</v>
      </c>
      <c r="F993" s="196" t="s">
        <v>5245</v>
      </c>
      <c r="G993" s="197" t="s">
        <v>5246</v>
      </c>
      <c r="H993" s="198" t="s">
        <v>7</v>
      </c>
      <c r="I993" s="213"/>
      <c r="J993" s="213"/>
      <c r="K993" s="201" t="s">
        <v>904</v>
      </c>
      <c r="L993" s="90" t="s">
        <v>356</v>
      </c>
      <c r="M993" s="202" t="s">
        <v>422</v>
      </c>
      <c r="N993" s="203"/>
      <c r="O993" s="202"/>
      <c r="P993" s="201" t="s">
        <v>907</v>
      </c>
      <c r="Q993" s="90" t="s">
        <v>356</v>
      </c>
      <c r="R993" s="202" t="s">
        <v>4951</v>
      </c>
      <c r="S993" s="203"/>
      <c r="T993" s="202"/>
      <c r="U993" s="201"/>
      <c r="V993" s="90"/>
      <c r="W993" s="248"/>
      <c r="X993" s="249"/>
      <c r="Y993" s="248"/>
      <c r="Z993" s="201"/>
      <c r="AA993" s="90"/>
      <c r="AB993" s="248"/>
      <c r="AC993" s="249"/>
      <c r="AD993" s="248"/>
    </row>
    <row r="994" spans="1:30" ht="100.15" customHeight="1">
      <c r="A994" s="256"/>
      <c r="B994" s="291" t="s">
        <v>64</v>
      </c>
      <c r="C994" s="175" t="s">
        <v>5247</v>
      </c>
      <c r="D994" s="196" t="s">
        <v>5248</v>
      </c>
      <c r="E994" s="196" t="s">
        <v>901</v>
      </c>
      <c r="F994" s="196" t="s">
        <v>5249</v>
      </c>
      <c r="G994" s="197" t="s">
        <v>5250</v>
      </c>
      <c r="H994" s="198" t="s">
        <v>5</v>
      </c>
      <c r="I994" s="213"/>
      <c r="J994" s="213"/>
      <c r="K994" s="201" t="s">
        <v>904</v>
      </c>
      <c r="L994" s="90" t="s">
        <v>357</v>
      </c>
      <c r="M994" s="202" t="s">
        <v>422</v>
      </c>
      <c r="N994" s="296" t="s">
        <v>5251</v>
      </c>
      <c r="O994" s="202"/>
      <c r="P994" s="201" t="s">
        <v>907</v>
      </c>
      <c r="Q994" s="90" t="s">
        <v>356</v>
      </c>
      <c r="R994" s="202" t="s">
        <v>4951</v>
      </c>
      <c r="S994" s="296"/>
      <c r="T994" s="202"/>
      <c r="U994" s="201" t="s">
        <v>908</v>
      </c>
      <c r="V994" s="90" t="s">
        <v>356</v>
      </c>
      <c r="W994" s="248" t="s">
        <v>1702</v>
      </c>
      <c r="X994" s="395"/>
      <c r="Y994" s="248"/>
      <c r="Z994" s="201" t="s">
        <v>339</v>
      </c>
      <c r="AA994" s="90" t="s">
        <v>356</v>
      </c>
      <c r="AB994" s="248" t="s">
        <v>382</v>
      </c>
      <c r="AC994" s="395"/>
      <c r="AD994" s="248"/>
    </row>
    <row r="995" spans="1:30" ht="100.15" customHeight="1">
      <c r="A995" s="256"/>
      <c r="B995" s="291" t="s">
        <v>64</v>
      </c>
      <c r="C995" s="175" t="s">
        <v>5252</v>
      </c>
      <c r="D995" s="196" t="s">
        <v>5253</v>
      </c>
      <c r="E995" s="196" t="s">
        <v>901</v>
      </c>
      <c r="F995" s="196" t="s">
        <v>5254</v>
      </c>
      <c r="G995" s="197" t="s">
        <v>5255</v>
      </c>
      <c r="H995" s="198" t="s">
        <v>4</v>
      </c>
      <c r="I995" s="213"/>
      <c r="J995" s="213"/>
      <c r="K995" s="201" t="s">
        <v>904</v>
      </c>
      <c r="L995" s="90" t="s">
        <v>357</v>
      </c>
      <c r="M995" s="202" t="s">
        <v>422</v>
      </c>
      <c r="N995" s="296" t="s">
        <v>5251</v>
      </c>
      <c r="O995" s="202"/>
      <c r="P995" s="201" t="s">
        <v>907</v>
      </c>
      <c r="Q995" s="90" t="s">
        <v>356</v>
      </c>
      <c r="R995" s="202" t="s">
        <v>4951</v>
      </c>
      <c r="S995" s="296"/>
      <c r="T995" s="202"/>
      <c r="U995" s="201" t="s">
        <v>908</v>
      </c>
      <c r="V995" s="90" t="s">
        <v>356</v>
      </c>
      <c r="W995" s="248" t="s">
        <v>1702</v>
      </c>
      <c r="X995" s="395"/>
      <c r="Y995" s="248"/>
      <c r="Z995" s="201" t="s">
        <v>339</v>
      </c>
      <c r="AA995" s="90" t="s">
        <v>356</v>
      </c>
      <c r="AB995" s="248" t="s">
        <v>382</v>
      </c>
      <c r="AC995" s="395"/>
      <c r="AD995" s="248"/>
    </row>
    <row r="996" spans="1:30" s="21" customFormat="1" ht="100.15" customHeight="1">
      <c r="A996" s="297"/>
      <c r="B996" s="291" t="s">
        <v>64</v>
      </c>
      <c r="C996" s="175" t="s">
        <v>5256</v>
      </c>
      <c r="D996" s="196" t="s">
        <v>5257</v>
      </c>
      <c r="E996" s="196" t="s">
        <v>5094</v>
      </c>
      <c r="F996" s="204" t="s">
        <v>5258</v>
      </c>
      <c r="G996" s="197" t="s">
        <v>5259</v>
      </c>
      <c r="H996" s="198" t="s">
        <v>5</v>
      </c>
      <c r="I996" s="298"/>
      <c r="J996" s="298"/>
      <c r="K996" s="201" t="s">
        <v>904</v>
      </c>
      <c r="L996" s="90" t="s">
        <v>1040</v>
      </c>
      <c r="M996" s="107" t="s">
        <v>422</v>
      </c>
      <c r="N996" s="296" t="s">
        <v>5260</v>
      </c>
      <c r="O996" s="169"/>
      <c r="P996" s="201" t="s">
        <v>907</v>
      </c>
      <c r="Q996" s="90" t="s">
        <v>1040</v>
      </c>
      <c r="R996" s="107" t="s">
        <v>4951</v>
      </c>
      <c r="S996" s="296" t="s">
        <v>5261</v>
      </c>
      <c r="T996" s="169"/>
      <c r="U996" s="201" t="s">
        <v>908</v>
      </c>
      <c r="V996" s="90" t="s">
        <v>1040</v>
      </c>
      <c r="W996" s="248" t="s">
        <v>1702</v>
      </c>
      <c r="X996" s="296" t="s">
        <v>5261</v>
      </c>
      <c r="Y996" s="385"/>
      <c r="Z996" s="201"/>
      <c r="AA996" s="90"/>
      <c r="AB996" s="248"/>
      <c r="AC996" s="296"/>
      <c r="AD996" s="385"/>
    </row>
    <row r="997" spans="1:30" ht="100.15" customHeight="1">
      <c r="A997" s="256"/>
      <c r="B997" s="291" t="s">
        <v>64</v>
      </c>
      <c r="C997" s="175" t="s">
        <v>5262</v>
      </c>
      <c r="D997" s="196" t="s">
        <v>5263</v>
      </c>
      <c r="E997" s="196" t="s">
        <v>5094</v>
      </c>
      <c r="F997" s="204" t="s">
        <v>5264</v>
      </c>
      <c r="G997" s="197" t="s">
        <v>5265</v>
      </c>
      <c r="H997" s="198" t="s">
        <v>5</v>
      </c>
      <c r="I997" s="213"/>
      <c r="J997" s="213"/>
      <c r="K997" s="201" t="s">
        <v>904</v>
      </c>
      <c r="L997" s="90" t="s">
        <v>357</v>
      </c>
      <c r="M997" s="202" t="s">
        <v>422</v>
      </c>
      <c r="N997" s="296" t="s">
        <v>5266</v>
      </c>
      <c r="O997" s="202"/>
      <c r="P997" s="201" t="s">
        <v>907</v>
      </c>
      <c r="Q997" s="90" t="s">
        <v>356</v>
      </c>
      <c r="R997" s="202" t="s">
        <v>4951</v>
      </c>
      <c r="S997" s="296"/>
      <c r="T997" s="202"/>
      <c r="U997" s="201" t="s">
        <v>908</v>
      </c>
      <c r="V997" s="90" t="s">
        <v>356</v>
      </c>
      <c r="W997" s="248" t="s">
        <v>1702</v>
      </c>
      <c r="X997" s="395"/>
      <c r="Y997" s="248"/>
      <c r="Z997" s="201"/>
      <c r="AA997" s="90"/>
      <c r="AB997" s="248"/>
      <c r="AC997" s="395"/>
      <c r="AD997" s="248"/>
    </row>
    <row r="998" spans="1:30" ht="100.15" customHeight="1">
      <c r="A998" s="256"/>
      <c r="B998" s="291" t="s">
        <v>64</v>
      </c>
      <c r="C998" s="175" t="s">
        <v>5267</v>
      </c>
      <c r="D998" s="196" t="s">
        <v>5268</v>
      </c>
      <c r="E998" s="196" t="s">
        <v>5094</v>
      </c>
      <c r="F998" s="196" t="s">
        <v>5269</v>
      </c>
      <c r="G998" s="197" t="s">
        <v>5270</v>
      </c>
      <c r="H998" s="198" t="s">
        <v>3</v>
      </c>
      <c r="I998" s="213"/>
      <c r="J998" s="213"/>
      <c r="K998" s="201" t="s">
        <v>904</v>
      </c>
      <c r="L998" s="90" t="s">
        <v>357</v>
      </c>
      <c r="M998" s="202" t="s">
        <v>422</v>
      </c>
      <c r="N998" s="296" t="s">
        <v>5266</v>
      </c>
      <c r="O998" s="202"/>
      <c r="P998" s="201" t="s">
        <v>907</v>
      </c>
      <c r="Q998" s="90" t="s">
        <v>356</v>
      </c>
      <c r="R998" s="202" t="s">
        <v>4951</v>
      </c>
      <c r="S998" s="296"/>
      <c r="T998" s="202"/>
      <c r="U998" s="201" t="s">
        <v>908</v>
      </c>
      <c r="V998" s="90" t="s">
        <v>356</v>
      </c>
      <c r="W998" s="248" t="s">
        <v>1702</v>
      </c>
      <c r="X998" s="395"/>
      <c r="Y998" s="248"/>
      <c r="Z998" s="201"/>
      <c r="AA998" s="90"/>
      <c r="AB998" s="248"/>
      <c r="AC998" s="395"/>
      <c r="AD998" s="248"/>
    </row>
    <row r="999" spans="1:30" ht="100.15" customHeight="1">
      <c r="A999" s="256"/>
      <c r="B999" s="291" t="s">
        <v>64</v>
      </c>
      <c r="C999" s="175" t="s">
        <v>5271</v>
      </c>
      <c r="D999" s="196" t="s">
        <v>5272</v>
      </c>
      <c r="E999" s="196" t="s">
        <v>5094</v>
      </c>
      <c r="F999" s="196" t="s">
        <v>5273</v>
      </c>
      <c r="G999" s="197" t="s">
        <v>5274</v>
      </c>
      <c r="H999" s="198" t="s">
        <v>5</v>
      </c>
      <c r="I999" s="213"/>
      <c r="J999" s="213"/>
      <c r="K999" s="201" t="s">
        <v>904</v>
      </c>
      <c r="L999" s="90" t="s">
        <v>357</v>
      </c>
      <c r="M999" s="202" t="s">
        <v>422</v>
      </c>
      <c r="N999" s="296" t="s">
        <v>5266</v>
      </c>
      <c r="O999" s="202"/>
      <c r="P999" s="201" t="s">
        <v>907</v>
      </c>
      <c r="Q999" s="90" t="s">
        <v>356</v>
      </c>
      <c r="R999" s="202" t="s">
        <v>4951</v>
      </c>
      <c r="S999" s="296"/>
      <c r="T999" s="202"/>
      <c r="U999" s="201" t="s">
        <v>908</v>
      </c>
      <c r="V999" s="90" t="s">
        <v>356</v>
      </c>
      <c r="W999" s="248" t="s">
        <v>1702</v>
      </c>
      <c r="X999" s="395"/>
      <c r="Y999" s="248"/>
      <c r="Z999" s="201"/>
      <c r="AA999" s="90"/>
      <c r="AB999" s="248"/>
      <c r="AC999" s="395"/>
      <c r="AD999" s="248"/>
    </row>
    <row r="1000" spans="1:30" ht="100.15" customHeight="1">
      <c r="A1000" s="256"/>
      <c r="B1000" s="291" t="s">
        <v>64</v>
      </c>
      <c r="C1000" s="175" t="s">
        <v>5275</v>
      </c>
      <c r="D1000" s="196" t="s">
        <v>5276</v>
      </c>
      <c r="E1000" s="196" t="s">
        <v>5094</v>
      </c>
      <c r="F1000" s="196" t="s">
        <v>5277</v>
      </c>
      <c r="G1000" s="197" t="s">
        <v>5278</v>
      </c>
      <c r="H1000" s="198" t="s">
        <v>5</v>
      </c>
      <c r="I1000" s="213"/>
      <c r="J1000" s="213"/>
      <c r="K1000" s="201" t="s">
        <v>904</v>
      </c>
      <c r="L1000" s="90" t="s">
        <v>357</v>
      </c>
      <c r="M1000" s="202" t="s">
        <v>422</v>
      </c>
      <c r="N1000" s="296" t="s">
        <v>5266</v>
      </c>
      <c r="O1000" s="202"/>
      <c r="P1000" s="201" t="s">
        <v>907</v>
      </c>
      <c r="Q1000" s="90" t="s">
        <v>356</v>
      </c>
      <c r="R1000" s="202" t="s">
        <v>4951</v>
      </c>
      <c r="S1000" s="296"/>
      <c r="T1000" s="202"/>
      <c r="U1000" s="201" t="s">
        <v>908</v>
      </c>
      <c r="V1000" s="90" t="s">
        <v>356</v>
      </c>
      <c r="W1000" s="248" t="s">
        <v>1702</v>
      </c>
      <c r="X1000" s="395"/>
      <c r="Y1000" s="248"/>
      <c r="Z1000" s="201"/>
      <c r="AA1000" s="90"/>
      <c r="AB1000" s="248"/>
      <c r="AC1000" s="395"/>
      <c r="AD1000" s="248"/>
    </row>
    <row r="1001" spans="1:30" ht="100.15" customHeight="1">
      <c r="A1001" s="256"/>
      <c r="B1001" s="291" t="s">
        <v>64</v>
      </c>
      <c r="C1001" s="175" t="s">
        <v>5279</v>
      </c>
      <c r="D1001" s="196" t="s">
        <v>5280</v>
      </c>
      <c r="E1001" s="196" t="s">
        <v>5094</v>
      </c>
      <c r="F1001" s="196" t="s">
        <v>5281</v>
      </c>
      <c r="G1001" s="197" t="s">
        <v>5282</v>
      </c>
      <c r="H1001" s="198" t="s">
        <v>5</v>
      </c>
      <c r="I1001" s="213"/>
      <c r="J1001" s="213"/>
      <c r="K1001" s="201" t="s">
        <v>904</v>
      </c>
      <c r="L1001" s="90" t="s">
        <v>357</v>
      </c>
      <c r="M1001" s="202" t="s">
        <v>422</v>
      </c>
      <c r="N1001" s="296" t="s">
        <v>5266</v>
      </c>
      <c r="O1001" s="202"/>
      <c r="P1001" s="201" t="s">
        <v>907</v>
      </c>
      <c r="Q1001" s="90" t="s">
        <v>356</v>
      </c>
      <c r="R1001" s="202" t="s">
        <v>4951</v>
      </c>
      <c r="S1001" s="296"/>
      <c r="T1001" s="202"/>
      <c r="U1001" s="201" t="s">
        <v>908</v>
      </c>
      <c r="V1001" s="90" t="s">
        <v>356</v>
      </c>
      <c r="W1001" s="248" t="s">
        <v>1702</v>
      </c>
      <c r="X1001" s="395"/>
      <c r="Y1001" s="248"/>
      <c r="Z1001" s="201"/>
      <c r="AA1001" s="90"/>
      <c r="AB1001" s="248"/>
      <c r="AC1001" s="395"/>
      <c r="AD1001" s="248"/>
    </row>
    <row r="1002" spans="1:30" ht="100.15" customHeight="1">
      <c r="A1002" s="256"/>
      <c r="B1002" s="291" t="s">
        <v>64</v>
      </c>
      <c r="C1002" s="175" t="s">
        <v>5283</v>
      </c>
      <c r="D1002" s="196" t="s">
        <v>5284</v>
      </c>
      <c r="E1002" s="196" t="s">
        <v>5285</v>
      </c>
      <c r="F1002" s="196" t="s">
        <v>5286</v>
      </c>
      <c r="G1002" s="197" t="s">
        <v>5287</v>
      </c>
      <c r="H1002" s="198" t="s">
        <v>5</v>
      </c>
      <c r="I1002" s="213"/>
      <c r="J1002" s="213"/>
      <c r="K1002" s="201" t="s">
        <v>904</v>
      </c>
      <c r="L1002" s="90" t="s">
        <v>357</v>
      </c>
      <c r="M1002" s="202" t="s">
        <v>422</v>
      </c>
      <c r="N1002" s="296" t="s">
        <v>5266</v>
      </c>
      <c r="O1002" s="202"/>
      <c r="P1002" s="201" t="s">
        <v>907</v>
      </c>
      <c r="Q1002" s="90" t="s">
        <v>356</v>
      </c>
      <c r="R1002" s="202" t="s">
        <v>4951</v>
      </c>
      <c r="S1002" s="296"/>
      <c r="T1002" s="202"/>
      <c r="U1002" s="201" t="s">
        <v>908</v>
      </c>
      <c r="V1002" s="90" t="s">
        <v>356</v>
      </c>
      <c r="W1002" s="248" t="s">
        <v>1702</v>
      </c>
      <c r="X1002" s="395"/>
      <c r="Y1002" s="248"/>
      <c r="Z1002" s="201" t="s">
        <v>339</v>
      </c>
      <c r="AA1002" s="90" t="s">
        <v>356</v>
      </c>
      <c r="AB1002" s="248" t="s">
        <v>382</v>
      </c>
      <c r="AC1002" s="395"/>
      <c r="AD1002" s="248"/>
    </row>
    <row r="1003" spans="1:30" ht="100.15" customHeight="1">
      <c r="A1003" s="256"/>
      <c r="B1003" s="291" t="s">
        <v>64</v>
      </c>
      <c r="C1003" s="175" t="s">
        <v>5288</v>
      </c>
      <c r="D1003" s="196" t="s">
        <v>5289</v>
      </c>
      <c r="E1003" s="196" t="s">
        <v>901</v>
      </c>
      <c r="F1003" s="196" t="s">
        <v>5290</v>
      </c>
      <c r="G1003" s="197" t="s">
        <v>5291</v>
      </c>
      <c r="H1003" s="198" t="s">
        <v>4</v>
      </c>
      <c r="I1003" s="213"/>
      <c r="J1003" s="213"/>
      <c r="K1003" s="201" t="s">
        <v>904</v>
      </c>
      <c r="L1003" s="90" t="s">
        <v>357</v>
      </c>
      <c r="M1003" s="202" t="s">
        <v>422</v>
      </c>
      <c r="N1003" s="296" t="s">
        <v>5266</v>
      </c>
      <c r="O1003" s="202"/>
      <c r="P1003" s="201" t="s">
        <v>907</v>
      </c>
      <c r="Q1003" s="90" t="s">
        <v>356</v>
      </c>
      <c r="R1003" s="202" t="s">
        <v>4951</v>
      </c>
      <c r="S1003" s="296"/>
      <c r="T1003" s="202"/>
      <c r="U1003" s="201" t="s">
        <v>908</v>
      </c>
      <c r="V1003" s="90" t="s">
        <v>356</v>
      </c>
      <c r="W1003" s="248" t="s">
        <v>1702</v>
      </c>
      <c r="X1003" s="395"/>
      <c r="Y1003" s="248"/>
      <c r="Z1003" s="201" t="s">
        <v>339</v>
      </c>
      <c r="AA1003" s="90" t="s">
        <v>356</v>
      </c>
      <c r="AB1003" s="248" t="s">
        <v>382</v>
      </c>
      <c r="AC1003" s="395"/>
      <c r="AD1003" s="248"/>
    </row>
    <row r="1004" spans="1:30" ht="100.15" customHeight="1">
      <c r="A1004" s="256"/>
      <c r="B1004" s="291" t="s">
        <v>64</v>
      </c>
      <c r="C1004" s="175" t="s">
        <v>5292</v>
      </c>
      <c r="D1004" s="196" t="s">
        <v>5293</v>
      </c>
      <c r="E1004" s="196" t="s">
        <v>5094</v>
      </c>
      <c r="F1004" s="196" t="s">
        <v>5294</v>
      </c>
      <c r="G1004" s="197" t="s">
        <v>5295</v>
      </c>
      <c r="H1004" s="198" t="s">
        <v>5</v>
      </c>
      <c r="I1004" s="213"/>
      <c r="J1004" s="213"/>
      <c r="K1004" s="201" t="s">
        <v>904</v>
      </c>
      <c r="L1004" s="90" t="s">
        <v>357</v>
      </c>
      <c r="M1004" s="202" t="s">
        <v>422</v>
      </c>
      <c r="N1004" s="296" t="s">
        <v>5266</v>
      </c>
      <c r="O1004" s="202"/>
      <c r="P1004" s="201" t="s">
        <v>907</v>
      </c>
      <c r="Q1004" s="90" t="s">
        <v>356</v>
      </c>
      <c r="R1004" s="202" t="s">
        <v>4951</v>
      </c>
      <c r="S1004" s="296"/>
      <c r="T1004" s="202"/>
      <c r="U1004" s="201" t="s">
        <v>908</v>
      </c>
      <c r="V1004" s="90" t="s">
        <v>356</v>
      </c>
      <c r="W1004" s="248" t="s">
        <v>1702</v>
      </c>
      <c r="X1004" s="395"/>
      <c r="Y1004" s="248"/>
      <c r="Z1004" s="201"/>
      <c r="AA1004" s="90"/>
      <c r="AB1004" s="248"/>
      <c r="AC1004" s="395"/>
      <c r="AD1004" s="248"/>
    </row>
    <row r="1005" spans="1:30" ht="135" customHeight="1">
      <c r="A1005" s="256"/>
      <c r="B1005" s="291" t="s">
        <v>64</v>
      </c>
      <c r="C1005" s="175" t="s">
        <v>5296</v>
      </c>
      <c r="D1005" s="196" t="s">
        <v>5297</v>
      </c>
      <c r="E1005" s="196" t="s">
        <v>901</v>
      </c>
      <c r="F1005" s="196" t="s">
        <v>5298</v>
      </c>
      <c r="G1005" s="197" t="s">
        <v>5299</v>
      </c>
      <c r="H1005" s="198" t="s">
        <v>6</v>
      </c>
      <c r="I1005" s="213"/>
      <c r="J1005" s="213"/>
      <c r="K1005" s="201" t="s">
        <v>904</v>
      </c>
      <c r="L1005" s="90" t="s">
        <v>356</v>
      </c>
      <c r="M1005" s="202" t="s">
        <v>422</v>
      </c>
      <c r="N1005" s="203" t="s">
        <v>5300</v>
      </c>
      <c r="O1005" s="202"/>
      <c r="P1005" s="201" t="s">
        <v>907</v>
      </c>
      <c r="Q1005" s="90" t="s">
        <v>356</v>
      </c>
      <c r="R1005" s="202" t="s">
        <v>4951</v>
      </c>
      <c r="S1005" s="203"/>
      <c r="T1005" s="202"/>
      <c r="U1005" s="201" t="s">
        <v>908</v>
      </c>
      <c r="V1005" s="90" t="s">
        <v>356</v>
      </c>
      <c r="W1005" s="248" t="s">
        <v>1702</v>
      </c>
      <c r="X1005" s="249"/>
      <c r="Y1005" s="248"/>
      <c r="Z1005" s="201"/>
      <c r="AA1005" s="90"/>
      <c r="AB1005" s="248"/>
      <c r="AC1005" s="249"/>
      <c r="AD1005" s="248"/>
    </row>
    <row r="1006" spans="1:30" ht="135" customHeight="1">
      <c r="A1006" s="256"/>
      <c r="B1006" s="291" t="s">
        <v>64</v>
      </c>
      <c r="C1006" s="175" t="s">
        <v>5301</v>
      </c>
      <c r="D1006" s="196" t="s">
        <v>5302</v>
      </c>
      <c r="E1006" s="196" t="s">
        <v>901</v>
      </c>
      <c r="F1006" s="196" t="s">
        <v>5303</v>
      </c>
      <c r="G1006" s="197" t="s">
        <v>5304</v>
      </c>
      <c r="H1006" s="198" t="s">
        <v>6</v>
      </c>
      <c r="I1006" s="213"/>
      <c r="J1006" s="213"/>
      <c r="K1006" s="201" t="s">
        <v>904</v>
      </c>
      <c r="L1006" s="90" t="s">
        <v>356</v>
      </c>
      <c r="M1006" s="202" t="s">
        <v>422</v>
      </c>
      <c r="N1006" s="203"/>
      <c r="O1006" s="202"/>
      <c r="P1006" s="201" t="s">
        <v>907</v>
      </c>
      <c r="Q1006" s="90" t="s">
        <v>356</v>
      </c>
      <c r="R1006" s="202" t="s">
        <v>4951</v>
      </c>
      <c r="S1006" s="203"/>
      <c r="T1006" s="202"/>
      <c r="U1006" s="201" t="s">
        <v>908</v>
      </c>
      <c r="V1006" s="90" t="s">
        <v>356</v>
      </c>
      <c r="W1006" s="248" t="s">
        <v>1702</v>
      </c>
      <c r="X1006" s="249"/>
      <c r="Y1006" s="248"/>
      <c r="Z1006" s="201"/>
      <c r="AA1006" s="90"/>
      <c r="AB1006" s="248"/>
      <c r="AC1006" s="249"/>
      <c r="AD1006" s="248"/>
    </row>
    <row r="1007" spans="1:30" ht="100.15" customHeight="1">
      <c r="A1007" s="256"/>
      <c r="B1007" s="291" t="s">
        <v>64</v>
      </c>
      <c r="C1007" s="175" t="s">
        <v>5305</v>
      </c>
      <c r="D1007" s="196" t="s">
        <v>5306</v>
      </c>
      <c r="E1007" s="196" t="s">
        <v>5094</v>
      </c>
      <c r="F1007" s="196" t="s">
        <v>5307</v>
      </c>
      <c r="G1007" s="197" t="s">
        <v>5308</v>
      </c>
      <c r="H1007" s="198" t="s">
        <v>235</v>
      </c>
      <c r="I1007" s="213"/>
      <c r="J1007" s="213"/>
      <c r="K1007" s="201" t="s">
        <v>904</v>
      </c>
      <c r="L1007" s="90" t="s">
        <v>357</v>
      </c>
      <c r="M1007" s="202" t="s">
        <v>422</v>
      </c>
      <c r="N1007" s="95" t="s">
        <v>5309</v>
      </c>
      <c r="O1007" s="202"/>
      <c r="P1007" s="201" t="s">
        <v>907</v>
      </c>
      <c r="Q1007" s="90" t="s">
        <v>357</v>
      </c>
      <c r="R1007" s="202" t="s">
        <v>4951</v>
      </c>
      <c r="S1007" s="104" t="s">
        <v>5310</v>
      </c>
      <c r="T1007" s="202"/>
      <c r="U1007" s="201" t="s">
        <v>908</v>
      </c>
      <c r="V1007" s="90" t="s">
        <v>356</v>
      </c>
      <c r="W1007" s="248" t="s">
        <v>1702</v>
      </c>
      <c r="X1007" s="396"/>
      <c r="Y1007" s="248"/>
      <c r="Z1007" s="201" t="s">
        <v>339</v>
      </c>
      <c r="AA1007" s="90" t="s">
        <v>356</v>
      </c>
      <c r="AB1007" s="248" t="s">
        <v>382</v>
      </c>
      <c r="AC1007" s="396"/>
      <c r="AD1007" s="248"/>
    </row>
    <row r="1008" spans="1:30" ht="100.15" customHeight="1">
      <c r="A1008" s="256"/>
      <c r="B1008" s="291" t="s">
        <v>64</v>
      </c>
      <c r="C1008" s="175" t="s">
        <v>5311</v>
      </c>
      <c r="D1008" s="196" t="s">
        <v>5312</v>
      </c>
      <c r="E1008" s="196" t="s">
        <v>5094</v>
      </c>
      <c r="F1008" s="196" t="s">
        <v>5313</v>
      </c>
      <c r="G1008" s="197" t="s">
        <v>5314</v>
      </c>
      <c r="H1008" s="198" t="s">
        <v>6</v>
      </c>
      <c r="I1008" s="213"/>
      <c r="J1008" s="213"/>
      <c r="K1008" s="201" t="s">
        <v>904</v>
      </c>
      <c r="L1008" s="90" t="s">
        <v>357</v>
      </c>
      <c r="M1008" s="202" t="s">
        <v>422</v>
      </c>
      <c r="N1008" s="95" t="s">
        <v>5315</v>
      </c>
      <c r="O1008" s="202"/>
      <c r="P1008" s="201" t="s">
        <v>907</v>
      </c>
      <c r="Q1008" s="90" t="s">
        <v>357</v>
      </c>
      <c r="R1008" s="202" t="s">
        <v>4951</v>
      </c>
      <c r="S1008" s="95" t="s">
        <v>5316</v>
      </c>
      <c r="T1008" s="202"/>
      <c r="U1008" s="201" t="s">
        <v>908</v>
      </c>
      <c r="V1008" s="90" t="s">
        <v>356</v>
      </c>
      <c r="W1008" s="248" t="s">
        <v>1702</v>
      </c>
      <c r="X1008" s="397"/>
      <c r="Y1008" s="248"/>
      <c r="Z1008" s="201"/>
      <c r="AA1008" s="90"/>
      <c r="AB1008" s="248"/>
      <c r="AC1008" s="397"/>
      <c r="AD1008" s="248"/>
    </row>
    <row r="1009" spans="1:30" ht="100.15" customHeight="1">
      <c r="A1009" s="256"/>
      <c r="B1009" s="291" t="s">
        <v>64</v>
      </c>
      <c r="C1009" s="175" t="s">
        <v>5317</v>
      </c>
      <c r="D1009" s="196" t="s">
        <v>5318</v>
      </c>
      <c r="E1009" s="196" t="s">
        <v>5094</v>
      </c>
      <c r="F1009" s="196" t="s">
        <v>5319</v>
      </c>
      <c r="G1009" s="197" t="s">
        <v>5320</v>
      </c>
      <c r="H1009" s="198" t="s">
        <v>6</v>
      </c>
      <c r="I1009" s="213"/>
      <c r="J1009" s="213"/>
      <c r="K1009" s="201" t="s">
        <v>904</v>
      </c>
      <c r="L1009" s="90" t="s">
        <v>357</v>
      </c>
      <c r="M1009" s="202" t="s">
        <v>422</v>
      </c>
      <c r="N1009" s="95" t="s">
        <v>5315</v>
      </c>
      <c r="O1009" s="202"/>
      <c r="P1009" s="201" t="s">
        <v>907</v>
      </c>
      <c r="Q1009" s="90" t="s">
        <v>357</v>
      </c>
      <c r="R1009" s="202" t="s">
        <v>4951</v>
      </c>
      <c r="S1009" s="95" t="s">
        <v>5316</v>
      </c>
      <c r="T1009" s="202"/>
      <c r="U1009" s="201" t="s">
        <v>908</v>
      </c>
      <c r="V1009" s="90" t="s">
        <v>356</v>
      </c>
      <c r="W1009" s="248" t="s">
        <v>1702</v>
      </c>
      <c r="X1009" s="397"/>
      <c r="Y1009" s="248"/>
      <c r="Z1009" s="201"/>
      <c r="AA1009" s="90"/>
      <c r="AB1009" s="248"/>
      <c r="AC1009" s="397"/>
      <c r="AD1009" s="248"/>
    </row>
    <row r="1010" spans="1:30" ht="100.15" customHeight="1">
      <c r="A1010" s="256"/>
      <c r="B1010" s="291" t="s">
        <v>64</v>
      </c>
      <c r="C1010" s="175" t="s">
        <v>5321</v>
      </c>
      <c r="D1010" s="196" t="s">
        <v>5322</v>
      </c>
      <c r="E1010" s="196" t="s">
        <v>5323</v>
      </c>
      <c r="F1010" s="196" t="s">
        <v>5324</v>
      </c>
      <c r="G1010" s="197" t="s">
        <v>5325</v>
      </c>
      <c r="H1010" s="198" t="s">
        <v>7</v>
      </c>
      <c r="I1010" s="213"/>
      <c r="J1010" s="213"/>
      <c r="K1010" s="201" t="s">
        <v>904</v>
      </c>
      <c r="L1010" s="90" t="s">
        <v>356</v>
      </c>
      <c r="M1010" s="202" t="s">
        <v>422</v>
      </c>
      <c r="N1010" s="203"/>
      <c r="O1010" s="202"/>
      <c r="P1010" s="201" t="s">
        <v>907</v>
      </c>
      <c r="Q1010" s="90" t="s">
        <v>356</v>
      </c>
      <c r="R1010" s="202" t="s">
        <v>4951</v>
      </c>
      <c r="S1010" s="203"/>
      <c r="T1010" s="202"/>
      <c r="U1010" s="201" t="s">
        <v>908</v>
      </c>
      <c r="V1010" s="90" t="s">
        <v>356</v>
      </c>
      <c r="W1010" s="248" t="s">
        <v>1702</v>
      </c>
      <c r="X1010" s="249"/>
      <c r="Y1010" s="248"/>
      <c r="Z1010" s="201"/>
      <c r="AA1010" s="90"/>
      <c r="AB1010" s="248"/>
      <c r="AC1010" s="249"/>
      <c r="AD1010" s="248"/>
    </row>
    <row r="1011" spans="1:30" ht="100.15" customHeight="1">
      <c r="A1011" s="256"/>
      <c r="B1011" s="291" t="s">
        <v>64</v>
      </c>
      <c r="C1011" s="175" t="s">
        <v>5326</v>
      </c>
      <c r="D1011" s="196" t="s">
        <v>5327</v>
      </c>
      <c r="E1011" s="196" t="s">
        <v>5323</v>
      </c>
      <c r="F1011" s="196" t="s">
        <v>5328</v>
      </c>
      <c r="G1011" s="197" t="s">
        <v>5329</v>
      </c>
      <c r="H1011" s="198" t="s">
        <v>7</v>
      </c>
      <c r="I1011" s="213"/>
      <c r="J1011" s="213"/>
      <c r="K1011" s="201" t="s">
        <v>904</v>
      </c>
      <c r="L1011" s="90" t="s">
        <v>357</v>
      </c>
      <c r="M1011" s="202" t="s">
        <v>422</v>
      </c>
      <c r="N1011" s="203" t="s">
        <v>5330</v>
      </c>
      <c r="O1011" s="202"/>
      <c r="P1011" s="201" t="s">
        <v>907</v>
      </c>
      <c r="Q1011" s="90" t="s">
        <v>357</v>
      </c>
      <c r="R1011" s="202" t="s">
        <v>4951</v>
      </c>
      <c r="S1011" s="203" t="s">
        <v>5330</v>
      </c>
      <c r="T1011" s="202"/>
      <c r="U1011" s="201" t="s">
        <v>908</v>
      </c>
      <c r="V1011" s="90" t="s">
        <v>356</v>
      </c>
      <c r="W1011" s="248" t="s">
        <v>1702</v>
      </c>
      <c r="X1011" s="249"/>
      <c r="Y1011" s="248"/>
      <c r="Z1011" s="201"/>
      <c r="AA1011" s="90"/>
      <c r="AB1011" s="248"/>
      <c r="AC1011" s="249"/>
      <c r="AD1011" s="248"/>
    </row>
    <row r="1012" spans="1:30" ht="100.15" customHeight="1">
      <c r="A1012" s="256"/>
      <c r="B1012" s="291" t="s">
        <v>64</v>
      </c>
      <c r="C1012" s="175" t="s">
        <v>5331</v>
      </c>
      <c r="D1012" s="196" t="s">
        <v>5332</v>
      </c>
      <c r="E1012" s="196" t="s">
        <v>4826</v>
      </c>
      <c r="F1012" s="196" t="s">
        <v>5333</v>
      </c>
      <c r="G1012" s="197" t="s">
        <v>5334</v>
      </c>
      <c r="H1012" s="198" t="s">
        <v>7</v>
      </c>
      <c r="I1012" s="213"/>
      <c r="J1012" s="213"/>
      <c r="K1012" s="201" t="s">
        <v>904</v>
      </c>
      <c r="L1012" s="90" t="s">
        <v>357</v>
      </c>
      <c r="M1012" s="202" t="s">
        <v>422</v>
      </c>
      <c r="N1012" s="296" t="s">
        <v>5266</v>
      </c>
      <c r="O1012" s="202"/>
      <c r="P1012" s="201" t="s">
        <v>907</v>
      </c>
      <c r="Q1012" s="90" t="s">
        <v>356</v>
      </c>
      <c r="R1012" s="202" t="s">
        <v>4951</v>
      </c>
      <c r="S1012" s="296"/>
      <c r="T1012" s="202"/>
      <c r="U1012" s="201" t="s">
        <v>908</v>
      </c>
      <c r="V1012" s="90" t="s">
        <v>356</v>
      </c>
      <c r="W1012" s="248" t="s">
        <v>1702</v>
      </c>
      <c r="X1012" s="395"/>
      <c r="Y1012" s="248"/>
      <c r="Z1012" s="201"/>
      <c r="AA1012" s="90"/>
      <c r="AB1012" s="248"/>
      <c r="AC1012" s="395"/>
      <c r="AD1012" s="248"/>
    </row>
    <row r="1013" spans="1:30" ht="100.15" customHeight="1">
      <c r="A1013" s="256"/>
      <c r="B1013" s="291" t="s">
        <v>64</v>
      </c>
      <c r="C1013" s="175" t="s">
        <v>5335</v>
      </c>
      <c r="D1013" s="196" t="s">
        <v>5336</v>
      </c>
      <c r="E1013" s="196" t="s">
        <v>4826</v>
      </c>
      <c r="F1013" s="196" t="s">
        <v>5337</v>
      </c>
      <c r="G1013" s="197" t="s">
        <v>5338</v>
      </c>
      <c r="H1013" s="198" t="s">
        <v>7</v>
      </c>
      <c r="I1013" s="213"/>
      <c r="J1013" s="213"/>
      <c r="K1013" s="201" t="s">
        <v>904</v>
      </c>
      <c r="L1013" s="90" t="s">
        <v>356</v>
      </c>
      <c r="M1013" s="202" t="s">
        <v>422</v>
      </c>
      <c r="N1013" s="203"/>
      <c r="O1013" s="202"/>
      <c r="P1013" s="201" t="s">
        <v>907</v>
      </c>
      <c r="Q1013" s="90" t="s">
        <v>356</v>
      </c>
      <c r="R1013" s="202" t="s">
        <v>4951</v>
      </c>
      <c r="S1013" s="203"/>
      <c r="T1013" s="202"/>
      <c r="U1013" s="201" t="s">
        <v>908</v>
      </c>
      <c r="V1013" s="90" t="s">
        <v>356</v>
      </c>
      <c r="W1013" s="248" t="s">
        <v>1702</v>
      </c>
      <c r="X1013" s="249"/>
      <c r="Y1013" s="248"/>
      <c r="Z1013" s="201"/>
      <c r="AA1013" s="90"/>
      <c r="AB1013" s="248"/>
      <c r="AC1013" s="249"/>
      <c r="AD1013" s="248"/>
    </row>
    <row r="1014" spans="1:30" ht="100.15" customHeight="1">
      <c r="A1014" s="256"/>
      <c r="B1014" s="291" t="s">
        <v>64</v>
      </c>
      <c r="C1014" s="175" t="s">
        <v>5339</v>
      </c>
      <c r="D1014" s="196" t="s">
        <v>5340</v>
      </c>
      <c r="E1014" s="196" t="s">
        <v>4826</v>
      </c>
      <c r="F1014" s="196" t="s">
        <v>5341</v>
      </c>
      <c r="G1014" s="197" t="s">
        <v>5342</v>
      </c>
      <c r="H1014" s="198" t="s">
        <v>7</v>
      </c>
      <c r="I1014" s="213"/>
      <c r="J1014" s="213"/>
      <c r="K1014" s="201" t="s">
        <v>904</v>
      </c>
      <c r="L1014" s="90" t="s">
        <v>356</v>
      </c>
      <c r="M1014" s="202" t="s">
        <v>422</v>
      </c>
      <c r="N1014" s="203"/>
      <c r="O1014" s="202"/>
      <c r="P1014" s="201" t="s">
        <v>907</v>
      </c>
      <c r="Q1014" s="90" t="s">
        <v>356</v>
      </c>
      <c r="R1014" s="202" t="s">
        <v>4951</v>
      </c>
      <c r="S1014" s="203"/>
      <c r="T1014" s="202"/>
      <c r="U1014" s="201" t="s">
        <v>908</v>
      </c>
      <c r="V1014" s="90" t="s">
        <v>356</v>
      </c>
      <c r="W1014" s="248" t="s">
        <v>1702</v>
      </c>
      <c r="X1014" s="249"/>
      <c r="Y1014" s="248"/>
      <c r="Z1014" s="201"/>
      <c r="AA1014" s="90"/>
      <c r="AB1014" s="248"/>
      <c r="AC1014" s="249"/>
      <c r="AD1014" s="248"/>
    </row>
    <row r="1015" spans="1:30" ht="100.15" customHeight="1">
      <c r="A1015" s="256"/>
      <c r="B1015" s="291" t="s">
        <v>64</v>
      </c>
      <c r="C1015" s="196" t="s">
        <v>5343</v>
      </c>
      <c r="D1015" s="196" t="s">
        <v>5344</v>
      </c>
      <c r="E1015" s="196" t="s">
        <v>5094</v>
      </c>
      <c r="F1015" s="196" t="s">
        <v>5345</v>
      </c>
      <c r="G1015" s="197" t="s">
        <v>5346</v>
      </c>
      <c r="H1015" s="198" t="s">
        <v>5</v>
      </c>
      <c r="I1015" s="213"/>
      <c r="J1015" s="213"/>
      <c r="K1015" s="201" t="s">
        <v>904</v>
      </c>
      <c r="L1015" s="90" t="s">
        <v>356</v>
      </c>
      <c r="M1015" s="202" t="s">
        <v>422</v>
      </c>
      <c r="N1015" s="203"/>
      <c r="O1015" s="202"/>
      <c r="P1015" s="201" t="s">
        <v>907</v>
      </c>
      <c r="Q1015" s="90" t="s">
        <v>356</v>
      </c>
      <c r="R1015" s="202" t="s">
        <v>4951</v>
      </c>
      <c r="S1015" s="203"/>
      <c r="T1015" s="202"/>
      <c r="U1015" s="201" t="s">
        <v>908</v>
      </c>
      <c r="V1015" s="90" t="s">
        <v>356</v>
      </c>
      <c r="W1015" s="248" t="s">
        <v>1702</v>
      </c>
      <c r="X1015" s="249"/>
      <c r="Y1015" s="248"/>
      <c r="Z1015" s="201"/>
      <c r="AA1015" s="90"/>
      <c r="AB1015" s="248"/>
      <c r="AC1015" s="249"/>
      <c r="AD1015" s="248"/>
    </row>
    <row r="1016" spans="1:30" ht="100.15" customHeight="1">
      <c r="A1016" s="256"/>
      <c r="B1016" s="291" t="s">
        <v>64</v>
      </c>
      <c r="C1016" s="196" t="s">
        <v>5347</v>
      </c>
      <c r="D1016" s="196" t="s">
        <v>5348</v>
      </c>
      <c r="E1016" s="196" t="s">
        <v>5094</v>
      </c>
      <c r="F1016" s="196" t="s">
        <v>5349</v>
      </c>
      <c r="G1016" s="197" t="s">
        <v>5350</v>
      </c>
      <c r="H1016" s="198" t="s">
        <v>6</v>
      </c>
      <c r="I1016" s="213"/>
      <c r="J1016" s="213"/>
      <c r="K1016" s="201" t="s">
        <v>904</v>
      </c>
      <c r="L1016" s="90" t="s">
        <v>356</v>
      </c>
      <c r="M1016" s="202" t="s">
        <v>439</v>
      </c>
      <c r="N1016" s="203"/>
      <c r="O1016" s="202"/>
      <c r="P1016" s="201" t="s">
        <v>907</v>
      </c>
      <c r="Q1016" s="90" t="s">
        <v>356</v>
      </c>
      <c r="R1016" s="202" t="s">
        <v>4951</v>
      </c>
      <c r="S1016" s="203"/>
      <c r="T1016" s="202"/>
      <c r="U1016" s="201" t="s">
        <v>908</v>
      </c>
      <c r="V1016" s="90" t="s">
        <v>356</v>
      </c>
      <c r="W1016" s="248" t="s">
        <v>1702</v>
      </c>
      <c r="X1016" s="249"/>
      <c r="Y1016" s="248"/>
      <c r="Z1016" s="201"/>
      <c r="AA1016" s="90"/>
      <c r="AB1016" s="248"/>
      <c r="AC1016" s="249"/>
      <c r="AD1016" s="248"/>
    </row>
    <row r="1017" spans="1:30" ht="100.15" customHeight="1">
      <c r="A1017" s="256"/>
      <c r="B1017" s="291" t="s">
        <v>64</v>
      </c>
      <c r="C1017" s="196" t="s">
        <v>5351</v>
      </c>
      <c r="D1017" s="196" t="s">
        <v>5352</v>
      </c>
      <c r="E1017" s="196" t="s">
        <v>5094</v>
      </c>
      <c r="F1017" s="196" t="s">
        <v>5353</v>
      </c>
      <c r="G1017" s="197" t="s">
        <v>5354</v>
      </c>
      <c r="H1017" s="198" t="s">
        <v>4</v>
      </c>
      <c r="I1017" s="213"/>
      <c r="J1017" s="213"/>
      <c r="K1017" s="201" t="s">
        <v>904</v>
      </c>
      <c r="L1017" s="90" t="s">
        <v>356</v>
      </c>
      <c r="M1017" s="202" t="s">
        <v>439</v>
      </c>
      <c r="N1017" s="203"/>
      <c r="O1017" s="202"/>
      <c r="P1017" s="201" t="s">
        <v>907</v>
      </c>
      <c r="Q1017" s="90" t="s">
        <v>356</v>
      </c>
      <c r="R1017" s="202" t="s">
        <v>4951</v>
      </c>
      <c r="S1017" s="203"/>
      <c r="T1017" s="202"/>
      <c r="U1017" s="201" t="s">
        <v>908</v>
      </c>
      <c r="V1017" s="90" t="s">
        <v>356</v>
      </c>
      <c r="W1017" s="248" t="s">
        <v>1702</v>
      </c>
      <c r="X1017" s="249"/>
      <c r="Y1017" s="248"/>
      <c r="Z1017" s="201"/>
      <c r="AA1017" s="90"/>
      <c r="AB1017" s="248"/>
      <c r="AC1017" s="249"/>
      <c r="AD1017" s="248"/>
    </row>
    <row r="1018" spans="1:30" ht="100.15" customHeight="1">
      <c r="A1018" s="256"/>
      <c r="B1018" s="291" t="s">
        <v>64</v>
      </c>
      <c r="C1018" s="196" t="s">
        <v>5355</v>
      </c>
      <c r="D1018" s="196" t="s">
        <v>5356</v>
      </c>
      <c r="E1018" s="196" t="s">
        <v>5094</v>
      </c>
      <c r="F1018" s="196" t="s">
        <v>5357</v>
      </c>
      <c r="G1018" s="197" t="s">
        <v>5358</v>
      </c>
      <c r="H1018" s="198" t="s">
        <v>6</v>
      </c>
      <c r="I1018" s="213"/>
      <c r="J1018" s="213"/>
      <c r="K1018" s="201" t="s">
        <v>904</v>
      </c>
      <c r="L1018" s="90" t="s">
        <v>356</v>
      </c>
      <c r="M1018" s="202" t="s">
        <v>439</v>
      </c>
      <c r="N1018" s="203"/>
      <c r="O1018" s="202"/>
      <c r="P1018" s="201" t="s">
        <v>907</v>
      </c>
      <c r="Q1018" s="90" t="s">
        <v>356</v>
      </c>
      <c r="R1018" s="202" t="s">
        <v>4951</v>
      </c>
      <c r="S1018" s="203"/>
      <c r="T1018" s="202"/>
      <c r="U1018" s="201" t="s">
        <v>908</v>
      </c>
      <c r="V1018" s="90" t="s">
        <v>356</v>
      </c>
      <c r="W1018" s="248" t="s">
        <v>1702</v>
      </c>
      <c r="X1018" s="249"/>
      <c r="Y1018" s="248"/>
      <c r="Z1018" s="201"/>
      <c r="AA1018" s="90"/>
      <c r="AB1018" s="248"/>
      <c r="AC1018" s="249"/>
      <c r="AD1018" s="248"/>
    </row>
    <row r="1019" spans="1:30" ht="100.15" customHeight="1">
      <c r="A1019" s="256"/>
      <c r="B1019" s="291" t="s">
        <v>64</v>
      </c>
      <c r="C1019" s="196" t="s">
        <v>5359</v>
      </c>
      <c r="D1019" s="196" t="s">
        <v>5360</v>
      </c>
      <c r="E1019" s="196" t="s">
        <v>5094</v>
      </c>
      <c r="F1019" s="196" t="s">
        <v>5361</v>
      </c>
      <c r="G1019" s="197" t="s">
        <v>5362</v>
      </c>
      <c r="H1019" s="198" t="s">
        <v>6</v>
      </c>
      <c r="I1019" s="213"/>
      <c r="J1019" s="213"/>
      <c r="K1019" s="201" t="s">
        <v>904</v>
      </c>
      <c r="L1019" s="90" t="s">
        <v>356</v>
      </c>
      <c r="M1019" s="202" t="s">
        <v>422</v>
      </c>
      <c r="N1019" s="203"/>
      <c r="O1019" s="202"/>
      <c r="P1019" s="201" t="s">
        <v>907</v>
      </c>
      <c r="Q1019" s="90" t="s">
        <v>356</v>
      </c>
      <c r="R1019" s="202" t="s">
        <v>4951</v>
      </c>
      <c r="S1019" s="203"/>
      <c r="T1019" s="202"/>
      <c r="U1019" s="201" t="s">
        <v>908</v>
      </c>
      <c r="V1019" s="90" t="s">
        <v>356</v>
      </c>
      <c r="W1019" s="248" t="s">
        <v>1702</v>
      </c>
      <c r="X1019" s="249"/>
      <c r="Y1019" s="248"/>
      <c r="Z1019" s="201"/>
      <c r="AA1019" s="90"/>
      <c r="AB1019" s="248"/>
      <c r="AC1019" s="249"/>
      <c r="AD1019" s="248"/>
    </row>
    <row r="1020" spans="1:30" ht="100.15" customHeight="1">
      <c r="A1020" s="256"/>
      <c r="B1020" s="291" t="s">
        <v>64</v>
      </c>
      <c r="C1020" s="196" t="s">
        <v>5363</v>
      </c>
      <c r="D1020" s="196" t="s">
        <v>5364</v>
      </c>
      <c r="E1020" s="196" t="s">
        <v>5094</v>
      </c>
      <c r="F1020" s="196" t="s">
        <v>5365</v>
      </c>
      <c r="G1020" s="197" t="s">
        <v>5366</v>
      </c>
      <c r="H1020" s="198" t="s">
        <v>5</v>
      </c>
      <c r="I1020" s="213"/>
      <c r="J1020" s="213"/>
      <c r="K1020" s="201" t="s">
        <v>904</v>
      </c>
      <c r="L1020" s="90" t="s">
        <v>356</v>
      </c>
      <c r="M1020" s="202" t="s">
        <v>422</v>
      </c>
      <c r="N1020" s="203"/>
      <c r="O1020" s="202"/>
      <c r="P1020" s="201" t="s">
        <v>907</v>
      </c>
      <c r="Q1020" s="90" t="s">
        <v>356</v>
      </c>
      <c r="R1020" s="202" t="s">
        <v>4951</v>
      </c>
      <c r="S1020" s="203"/>
      <c r="T1020" s="202"/>
      <c r="U1020" s="201" t="s">
        <v>908</v>
      </c>
      <c r="V1020" s="90" t="s">
        <v>356</v>
      </c>
      <c r="W1020" s="248" t="s">
        <v>1702</v>
      </c>
      <c r="X1020" s="249"/>
      <c r="Y1020" s="248"/>
      <c r="Z1020" s="201"/>
      <c r="AA1020" s="90"/>
      <c r="AB1020" s="248"/>
      <c r="AC1020" s="249"/>
      <c r="AD1020" s="248"/>
    </row>
    <row r="1021" spans="1:30" ht="100.15" customHeight="1">
      <c r="A1021" s="256"/>
      <c r="B1021" s="291" t="s">
        <v>64</v>
      </c>
      <c r="C1021" s="196" t="s">
        <v>5367</v>
      </c>
      <c r="D1021" s="196" t="s">
        <v>5368</v>
      </c>
      <c r="E1021" s="196" t="s">
        <v>5369</v>
      </c>
      <c r="F1021" s="196" t="s">
        <v>5370</v>
      </c>
      <c r="G1021" s="197" t="s">
        <v>5371</v>
      </c>
      <c r="H1021" s="198" t="s">
        <v>7</v>
      </c>
      <c r="I1021" s="213"/>
      <c r="J1021" s="213"/>
      <c r="K1021" s="201" t="s">
        <v>904</v>
      </c>
      <c r="L1021" s="90" t="s">
        <v>357</v>
      </c>
      <c r="M1021" s="202" t="s">
        <v>422</v>
      </c>
      <c r="N1021" s="203" t="s">
        <v>5372</v>
      </c>
      <c r="O1021" s="202"/>
      <c r="P1021" s="201" t="s">
        <v>907</v>
      </c>
      <c r="Q1021" s="90" t="s">
        <v>357</v>
      </c>
      <c r="R1021" s="107" t="s">
        <v>422</v>
      </c>
      <c r="S1021" s="316" t="s">
        <v>5373</v>
      </c>
      <c r="T1021" s="202"/>
      <c r="U1021" s="201" t="s">
        <v>908</v>
      </c>
      <c r="V1021" s="90" t="s">
        <v>357</v>
      </c>
      <c r="W1021" s="248" t="s">
        <v>1702</v>
      </c>
      <c r="X1021" s="249" t="s">
        <v>5374</v>
      </c>
      <c r="Y1021" s="248" t="s">
        <v>5375</v>
      </c>
      <c r="Z1021" s="201" t="s">
        <v>339</v>
      </c>
      <c r="AA1021" s="90" t="s">
        <v>357</v>
      </c>
      <c r="AB1021" s="248" t="s">
        <v>382</v>
      </c>
      <c r="AC1021" s="366" t="s">
        <v>5373</v>
      </c>
      <c r="AD1021" s="248"/>
    </row>
    <row r="1022" spans="1:30" ht="100.15" customHeight="1">
      <c r="A1022" s="256"/>
      <c r="B1022" s="291" t="s">
        <v>64</v>
      </c>
      <c r="C1022" s="196" t="s">
        <v>5376</v>
      </c>
      <c r="D1022" s="196" t="s">
        <v>5377</v>
      </c>
      <c r="E1022" s="196" t="s">
        <v>901</v>
      </c>
      <c r="F1022" s="196" t="s">
        <v>5378</v>
      </c>
      <c r="G1022" s="197" t="s">
        <v>5379</v>
      </c>
      <c r="H1022" s="198" t="s">
        <v>7</v>
      </c>
      <c r="I1022" s="213"/>
      <c r="J1022" s="213"/>
      <c r="K1022" s="201" t="s">
        <v>904</v>
      </c>
      <c r="L1022" s="90" t="s">
        <v>356</v>
      </c>
      <c r="M1022" s="202" t="s">
        <v>422</v>
      </c>
      <c r="N1022" s="203"/>
      <c r="O1022" s="202"/>
      <c r="P1022" s="201" t="s">
        <v>907</v>
      </c>
      <c r="Q1022" s="90" t="s">
        <v>356</v>
      </c>
      <c r="R1022" s="202" t="s">
        <v>4951</v>
      </c>
      <c r="S1022" s="203"/>
      <c r="T1022" s="202"/>
      <c r="U1022" s="201" t="s">
        <v>908</v>
      </c>
      <c r="V1022" s="90" t="s">
        <v>356</v>
      </c>
      <c r="W1022" s="248" t="s">
        <v>1702</v>
      </c>
      <c r="X1022" s="249"/>
      <c r="Y1022" s="248"/>
      <c r="Z1022" s="201"/>
      <c r="AA1022" s="90"/>
      <c r="AB1022" s="248"/>
      <c r="AC1022" s="249"/>
      <c r="AD1022" s="248"/>
    </row>
    <row r="1023" spans="1:30" ht="100.15" customHeight="1">
      <c r="A1023" s="256"/>
      <c r="B1023" s="291" t="s">
        <v>64</v>
      </c>
      <c r="C1023" s="196" t="s">
        <v>5380</v>
      </c>
      <c r="D1023" s="196" t="s">
        <v>5381</v>
      </c>
      <c r="E1023" s="196" t="s">
        <v>901</v>
      </c>
      <c r="F1023" s="196" t="s">
        <v>5382</v>
      </c>
      <c r="G1023" s="197" t="s">
        <v>5383</v>
      </c>
      <c r="H1023" s="198" t="s">
        <v>4</v>
      </c>
      <c r="I1023" s="213"/>
      <c r="J1023" s="213"/>
      <c r="K1023" s="201" t="s">
        <v>904</v>
      </c>
      <c r="L1023" s="90" t="s">
        <v>356</v>
      </c>
      <c r="M1023" s="202" t="s">
        <v>422</v>
      </c>
      <c r="N1023" s="203"/>
      <c r="O1023" s="202"/>
      <c r="P1023" s="201" t="s">
        <v>907</v>
      </c>
      <c r="Q1023" s="90" t="s">
        <v>356</v>
      </c>
      <c r="R1023" s="202" t="s">
        <v>4951</v>
      </c>
      <c r="S1023" s="203"/>
      <c r="T1023" s="202"/>
      <c r="U1023" s="201" t="s">
        <v>908</v>
      </c>
      <c r="V1023" s="90" t="s">
        <v>356</v>
      </c>
      <c r="W1023" s="248" t="s">
        <v>1702</v>
      </c>
      <c r="X1023" s="249"/>
      <c r="Y1023" s="248"/>
      <c r="Z1023" s="201"/>
      <c r="AA1023" s="90"/>
      <c r="AB1023" s="248"/>
      <c r="AC1023" s="249"/>
      <c r="AD1023" s="248"/>
    </row>
    <row r="1024" spans="1:30" ht="100.15" customHeight="1">
      <c r="A1024" s="256"/>
      <c r="B1024" s="291" t="s">
        <v>64</v>
      </c>
      <c r="C1024" s="196" t="s">
        <v>5384</v>
      </c>
      <c r="D1024" s="196" t="s">
        <v>5385</v>
      </c>
      <c r="E1024" s="196" t="s">
        <v>901</v>
      </c>
      <c r="F1024" s="196" t="s">
        <v>5386</v>
      </c>
      <c r="G1024" s="197" t="s">
        <v>5387</v>
      </c>
      <c r="H1024" s="198" t="s">
        <v>7</v>
      </c>
      <c r="I1024" s="213"/>
      <c r="J1024" s="213"/>
      <c r="K1024" s="201" t="s">
        <v>904</v>
      </c>
      <c r="L1024" s="90" t="s">
        <v>356</v>
      </c>
      <c r="M1024" s="202" t="s">
        <v>422</v>
      </c>
      <c r="N1024" s="203"/>
      <c r="O1024" s="202"/>
      <c r="P1024" s="201" t="s">
        <v>907</v>
      </c>
      <c r="Q1024" s="90" t="s">
        <v>356</v>
      </c>
      <c r="R1024" s="202" t="s">
        <v>4951</v>
      </c>
      <c r="S1024" s="203"/>
      <c r="T1024" s="202"/>
      <c r="U1024" s="201" t="s">
        <v>908</v>
      </c>
      <c r="V1024" s="90" t="s">
        <v>356</v>
      </c>
      <c r="W1024" s="248" t="s">
        <v>1702</v>
      </c>
      <c r="X1024" s="249"/>
      <c r="Y1024" s="248"/>
      <c r="Z1024" s="201"/>
      <c r="AA1024" s="90"/>
      <c r="AB1024" s="248"/>
      <c r="AC1024" s="249"/>
      <c r="AD1024" s="248"/>
    </row>
    <row r="1025" spans="1:30" ht="100.15" customHeight="1">
      <c r="A1025" s="256"/>
      <c r="B1025" s="291" t="s">
        <v>64</v>
      </c>
      <c r="C1025" s="196" t="s">
        <v>5388</v>
      </c>
      <c r="D1025" s="196" t="s">
        <v>5389</v>
      </c>
      <c r="E1025" s="196" t="s">
        <v>901</v>
      </c>
      <c r="F1025" s="196" t="s">
        <v>5390</v>
      </c>
      <c r="G1025" s="197" t="s">
        <v>5391</v>
      </c>
      <c r="H1025" s="198" t="s">
        <v>4</v>
      </c>
      <c r="I1025" s="213"/>
      <c r="J1025" s="213"/>
      <c r="K1025" s="201" t="s">
        <v>904</v>
      </c>
      <c r="L1025" s="90" t="s">
        <v>356</v>
      </c>
      <c r="M1025" s="202" t="s">
        <v>422</v>
      </c>
      <c r="N1025" s="203"/>
      <c r="O1025" s="202"/>
      <c r="P1025" s="201" t="s">
        <v>907</v>
      </c>
      <c r="Q1025" s="90" t="s">
        <v>356</v>
      </c>
      <c r="R1025" s="202" t="s">
        <v>4951</v>
      </c>
      <c r="S1025" s="203"/>
      <c r="T1025" s="202"/>
      <c r="U1025" s="201" t="s">
        <v>908</v>
      </c>
      <c r="V1025" s="90" t="s">
        <v>356</v>
      </c>
      <c r="W1025" s="248" t="s">
        <v>1702</v>
      </c>
      <c r="X1025" s="249"/>
      <c r="Y1025" s="248"/>
      <c r="Z1025" s="201"/>
      <c r="AA1025" s="90"/>
      <c r="AB1025" s="248"/>
      <c r="AC1025" s="249"/>
      <c r="AD1025" s="248"/>
    </row>
    <row r="1026" spans="1:30" ht="100.15" customHeight="1">
      <c r="A1026" s="256"/>
      <c r="B1026" s="291" t="s">
        <v>64</v>
      </c>
      <c r="C1026" s="196" t="s">
        <v>5392</v>
      </c>
      <c r="D1026" s="196" t="s">
        <v>5393</v>
      </c>
      <c r="E1026" s="196" t="s">
        <v>901</v>
      </c>
      <c r="F1026" s="196" t="s">
        <v>5394</v>
      </c>
      <c r="G1026" s="197" t="s">
        <v>5395</v>
      </c>
      <c r="H1026" s="198" t="s">
        <v>4</v>
      </c>
      <c r="I1026" s="213"/>
      <c r="J1026" s="213"/>
      <c r="K1026" s="201" t="s">
        <v>904</v>
      </c>
      <c r="L1026" s="90" t="s">
        <v>356</v>
      </c>
      <c r="M1026" s="202" t="s">
        <v>422</v>
      </c>
      <c r="N1026" s="203"/>
      <c r="O1026" s="202"/>
      <c r="P1026" s="201" t="s">
        <v>907</v>
      </c>
      <c r="Q1026" s="90" t="s">
        <v>356</v>
      </c>
      <c r="R1026" s="202" t="s">
        <v>4951</v>
      </c>
      <c r="S1026" s="203"/>
      <c r="T1026" s="202"/>
      <c r="U1026" s="201"/>
      <c r="V1026" s="90"/>
      <c r="W1026" s="248"/>
      <c r="X1026" s="249"/>
      <c r="Y1026" s="248"/>
      <c r="Z1026" s="201"/>
      <c r="AA1026" s="90"/>
      <c r="AB1026" s="248"/>
      <c r="AC1026" s="249"/>
      <c r="AD1026" s="248"/>
    </row>
    <row r="1027" spans="1:30" ht="100.15" customHeight="1">
      <c r="A1027" s="256"/>
      <c r="B1027" s="291" t="s">
        <v>64</v>
      </c>
      <c r="C1027" s="196" t="s">
        <v>5396</v>
      </c>
      <c r="D1027" s="196" t="s">
        <v>5397</v>
      </c>
      <c r="E1027" s="196" t="s">
        <v>901</v>
      </c>
      <c r="F1027" s="196" t="s">
        <v>5398</v>
      </c>
      <c r="G1027" s="197" t="s">
        <v>5399</v>
      </c>
      <c r="H1027" s="198" t="s">
        <v>7</v>
      </c>
      <c r="I1027" s="213"/>
      <c r="J1027" s="213"/>
      <c r="K1027" s="201" t="s">
        <v>904</v>
      </c>
      <c r="L1027" s="90" t="s">
        <v>356</v>
      </c>
      <c r="M1027" s="202" t="s">
        <v>422</v>
      </c>
      <c r="N1027" s="203"/>
      <c r="O1027" s="202"/>
      <c r="P1027" s="201" t="s">
        <v>907</v>
      </c>
      <c r="Q1027" s="90" t="s">
        <v>356</v>
      </c>
      <c r="R1027" s="202" t="s">
        <v>4951</v>
      </c>
      <c r="S1027" s="203"/>
      <c r="T1027" s="202"/>
      <c r="U1027" s="201"/>
      <c r="V1027" s="90"/>
      <c r="W1027" s="248"/>
      <c r="X1027" s="249"/>
      <c r="Y1027" s="248"/>
      <c r="Z1027" s="201"/>
      <c r="AA1027" s="90"/>
      <c r="AB1027" s="248"/>
      <c r="AC1027" s="249"/>
      <c r="AD1027" s="248"/>
    </row>
    <row r="1028" spans="1:30" ht="100.15" customHeight="1">
      <c r="A1028" s="256"/>
      <c r="B1028" s="291" t="s">
        <v>64</v>
      </c>
      <c r="C1028" s="196" t="s">
        <v>5400</v>
      </c>
      <c r="D1028" s="196" t="s">
        <v>5401</v>
      </c>
      <c r="E1028" s="196" t="s">
        <v>901</v>
      </c>
      <c r="F1028" s="196" t="s">
        <v>5402</v>
      </c>
      <c r="G1028" s="197" t="s">
        <v>5391</v>
      </c>
      <c r="H1028" s="198" t="s">
        <v>4</v>
      </c>
      <c r="I1028" s="213"/>
      <c r="J1028" s="213"/>
      <c r="K1028" s="201" t="s">
        <v>904</v>
      </c>
      <c r="L1028" s="90" t="s">
        <v>356</v>
      </c>
      <c r="M1028" s="248" t="s">
        <v>439</v>
      </c>
      <c r="N1028" s="203"/>
      <c r="O1028" s="202"/>
      <c r="P1028" s="201" t="s">
        <v>907</v>
      </c>
      <c r="Q1028" s="90" t="s">
        <v>356</v>
      </c>
      <c r="R1028" s="107" t="s">
        <v>4951</v>
      </c>
      <c r="S1028" s="203"/>
      <c r="T1028" s="202"/>
      <c r="U1028" s="201"/>
      <c r="V1028" s="90"/>
      <c r="W1028" s="350"/>
      <c r="X1028" s="249"/>
      <c r="Y1028" s="248"/>
      <c r="Z1028" s="201"/>
      <c r="AA1028" s="90"/>
      <c r="AB1028" s="350"/>
      <c r="AC1028" s="249"/>
      <c r="AD1028" s="248"/>
    </row>
    <row r="1029" spans="1:30" ht="100.15" customHeight="1">
      <c r="A1029" s="256"/>
      <c r="B1029" s="291" t="s">
        <v>64</v>
      </c>
      <c r="C1029" s="196" t="s">
        <v>5403</v>
      </c>
      <c r="D1029" s="196" t="s">
        <v>5404</v>
      </c>
      <c r="E1029" s="196" t="s">
        <v>901</v>
      </c>
      <c r="F1029" s="196" t="s">
        <v>5405</v>
      </c>
      <c r="G1029" s="197" t="s">
        <v>5395</v>
      </c>
      <c r="H1029" s="198" t="s">
        <v>4</v>
      </c>
      <c r="I1029" s="213"/>
      <c r="J1029" s="213"/>
      <c r="K1029" s="201" t="s">
        <v>904</v>
      </c>
      <c r="L1029" s="90" t="s">
        <v>356</v>
      </c>
      <c r="M1029" s="248" t="s">
        <v>439</v>
      </c>
      <c r="N1029" s="203"/>
      <c r="O1029" s="202"/>
      <c r="P1029" s="201" t="s">
        <v>907</v>
      </c>
      <c r="Q1029" s="90" t="s">
        <v>356</v>
      </c>
      <c r="R1029" s="107" t="s">
        <v>4951</v>
      </c>
      <c r="S1029" s="203"/>
      <c r="T1029" s="202"/>
      <c r="U1029" s="201"/>
      <c r="V1029" s="90"/>
      <c r="W1029" s="350"/>
      <c r="X1029" s="249"/>
      <c r="Y1029" s="248"/>
      <c r="Z1029" s="201"/>
      <c r="AA1029" s="90"/>
      <c r="AB1029" s="350"/>
      <c r="AC1029" s="249"/>
      <c r="AD1029" s="248"/>
    </row>
    <row r="1030" spans="1:30" s="18" customFormat="1" ht="100.15" customHeight="1">
      <c r="A1030" s="299"/>
      <c r="B1030" s="291" t="s">
        <v>5406</v>
      </c>
      <c r="C1030" s="175" t="s">
        <v>5407</v>
      </c>
      <c r="D1030" s="204" t="s">
        <v>5408</v>
      </c>
      <c r="E1030" s="204" t="s">
        <v>1705</v>
      </c>
      <c r="F1030" s="204" t="s">
        <v>5409</v>
      </c>
      <c r="G1030" s="271" t="s">
        <v>5399</v>
      </c>
      <c r="H1030" s="247" t="s">
        <v>7</v>
      </c>
      <c r="I1030" s="213"/>
      <c r="J1030" s="213"/>
      <c r="K1030" s="201" t="s">
        <v>904</v>
      </c>
      <c r="L1030" s="90" t="s">
        <v>1166</v>
      </c>
      <c r="M1030" s="248" t="s">
        <v>439</v>
      </c>
      <c r="N1030" s="249" t="s">
        <v>5410</v>
      </c>
      <c r="O1030" s="248"/>
      <c r="P1030" s="201" t="s">
        <v>907</v>
      </c>
      <c r="Q1030" s="90" t="s">
        <v>357</v>
      </c>
      <c r="R1030" s="248" t="s">
        <v>422</v>
      </c>
      <c r="S1030" s="366" t="s">
        <v>5411</v>
      </c>
      <c r="T1030" s="248"/>
      <c r="U1030" s="201" t="s">
        <v>908</v>
      </c>
      <c r="V1030" s="90" t="s">
        <v>357</v>
      </c>
      <c r="W1030" s="248" t="s">
        <v>1702</v>
      </c>
      <c r="X1030" s="443" t="s">
        <v>5412</v>
      </c>
      <c r="Y1030" s="248" t="s">
        <v>5413</v>
      </c>
      <c r="Z1030" s="201" t="s">
        <v>339</v>
      </c>
      <c r="AA1030" s="90" t="s">
        <v>357</v>
      </c>
      <c r="AB1030" s="248" t="s">
        <v>382</v>
      </c>
      <c r="AC1030" s="468" t="s">
        <v>5414</v>
      </c>
      <c r="AD1030" s="366" t="s">
        <v>5411</v>
      </c>
    </row>
    <row r="1031" spans="1:30" ht="100.15" customHeight="1">
      <c r="A1031" s="256"/>
      <c r="B1031" s="291" t="s">
        <v>64</v>
      </c>
      <c r="C1031" s="196" t="s">
        <v>5415</v>
      </c>
      <c r="D1031" s="196" t="s">
        <v>5416</v>
      </c>
      <c r="E1031" s="196" t="s">
        <v>5417</v>
      </c>
      <c r="F1031" s="196" t="s">
        <v>5418</v>
      </c>
      <c r="G1031" s="197" t="s">
        <v>5419</v>
      </c>
      <c r="H1031" s="198" t="s">
        <v>4</v>
      </c>
      <c r="I1031" s="213"/>
      <c r="J1031" s="213"/>
      <c r="K1031" s="201" t="s">
        <v>904</v>
      </c>
      <c r="L1031" s="90" t="s">
        <v>357</v>
      </c>
      <c r="M1031" s="248" t="s">
        <v>439</v>
      </c>
      <c r="N1031" s="203" t="s">
        <v>5420</v>
      </c>
      <c r="O1031" s="202"/>
      <c r="P1031" s="201" t="s">
        <v>907</v>
      </c>
      <c r="Q1031" s="90" t="s">
        <v>357</v>
      </c>
      <c r="R1031" s="248" t="s">
        <v>422</v>
      </c>
      <c r="S1031" s="203" t="s">
        <v>5421</v>
      </c>
      <c r="T1031" s="202"/>
      <c r="U1031" s="201" t="s">
        <v>908</v>
      </c>
      <c r="V1031" s="90" t="s">
        <v>356</v>
      </c>
      <c r="W1031" s="248" t="s">
        <v>1702</v>
      </c>
      <c r="X1031" s="249"/>
      <c r="Y1031" s="248"/>
      <c r="Z1031" s="201"/>
      <c r="AA1031" s="90"/>
      <c r="AB1031" s="248"/>
      <c r="AC1031" s="249"/>
      <c r="AD1031" s="248"/>
    </row>
    <row r="1032" spans="1:30" ht="100.15" customHeight="1">
      <c r="A1032" s="256"/>
      <c r="B1032" s="291" t="s">
        <v>64</v>
      </c>
      <c r="C1032" s="196" t="s">
        <v>5422</v>
      </c>
      <c r="D1032" s="196" t="s">
        <v>5423</v>
      </c>
      <c r="E1032" s="196" t="s">
        <v>5417</v>
      </c>
      <c r="F1032" s="196" t="s">
        <v>5424</v>
      </c>
      <c r="G1032" s="197" t="s">
        <v>5425</v>
      </c>
      <c r="H1032" s="198" t="s">
        <v>4</v>
      </c>
      <c r="I1032" s="213"/>
      <c r="J1032" s="213"/>
      <c r="K1032" s="201" t="s">
        <v>904</v>
      </c>
      <c r="L1032" s="90" t="s">
        <v>357</v>
      </c>
      <c r="M1032" s="248" t="s">
        <v>439</v>
      </c>
      <c r="N1032" s="203" t="s">
        <v>5420</v>
      </c>
      <c r="O1032" s="202"/>
      <c r="P1032" s="201" t="s">
        <v>907</v>
      </c>
      <c r="Q1032" s="90" t="s">
        <v>357</v>
      </c>
      <c r="R1032" s="248" t="s">
        <v>422</v>
      </c>
      <c r="S1032" s="203" t="s">
        <v>5421</v>
      </c>
      <c r="T1032" s="202"/>
      <c r="U1032" s="201" t="s">
        <v>908</v>
      </c>
      <c r="V1032" s="90" t="s">
        <v>356</v>
      </c>
      <c r="W1032" s="248" t="s">
        <v>1702</v>
      </c>
      <c r="X1032" s="249"/>
      <c r="Y1032" s="248"/>
      <c r="Z1032" s="201"/>
      <c r="AA1032" s="90"/>
      <c r="AB1032" s="248"/>
      <c r="AC1032" s="249"/>
      <c r="AD1032" s="248"/>
    </row>
    <row r="1033" spans="1:30" ht="100.15" customHeight="1">
      <c r="A1033" s="256"/>
      <c r="B1033" s="291" t="s">
        <v>64</v>
      </c>
      <c r="C1033" s="196" t="s">
        <v>5426</v>
      </c>
      <c r="D1033" s="196" t="s">
        <v>5427</v>
      </c>
      <c r="E1033" s="196" t="s">
        <v>5417</v>
      </c>
      <c r="F1033" s="196" t="s">
        <v>5428</v>
      </c>
      <c r="G1033" s="197" t="s">
        <v>5429</v>
      </c>
      <c r="H1033" s="198" t="s">
        <v>4</v>
      </c>
      <c r="I1033" s="213"/>
      <c r="J1033" s="213"/>
      <c r="K1033" s="201" t="s">
        <v>904</v>
      </c>
      <c r="L1033" s="90" t="s">
        <v>356</v>
      </c>
      <c r="M1033" s="248" t="s">
        <v>439</v>
      </c>
      <c r="N1033" s="203"/>
      <c r="O1033" s="202"/>
      <c r="P1033" s="201" t="s">
        <v>907</v>
      </c>
      <c r="Q1033" s="90" t="s">
        <v>356</v>
      </c>
      <c r="R1033" s="248" t="s">
        <v>422</v>
      </c>
      <c r="S1033" s="203"/>
      <c r="T1033" s="202"/>
      <c r="U1033" s="201" t="s">
        <v>908</v>
      </c>
      <c r="V1033" s="90" t="s">
        <v>356</v>
      </c>
      <c r="W1033" s="248" t="s">
        <v>1702</v>
      </c>
      <c r="X1033" s="249"/>
      <c r="Y1033" s="248"/>
      <c r="Z1033" s="201"/>
      <c r="AA1033" s="90"/>
      <c r="AB1033" s="248"/>
      <c r="AC1033" s="249"/>
      <c r="AD1033" s="248"/>
    </row>
    <row r="1034" spans="1:30" ht="100.15" customHeight="1">
      <c r="A1034" s="256"/>
      <c r="B1034" s="291" t="s">
        <v>64</v>
      </c>
      <c r="C1034" s="196" t="s">
        <v>5430</v>
      </c>
      <c r="D1034" s="196" t="s">
        <v>5431</v>
      </c>
      <c r="E1034" s="196" t="s">
        <v>5417</v>
      </c>
      <c r="F1034" s="196" t="s">
        <v>5432</v>
      </c>
      <c r="G1034" s="197" t="s">
        <v>5433</v>
      </c>
      <c r="H1034" s="198" t="s">
        <v>5</v>
      </c>
      <c r="I1034" s="213"/>
      <c r="J1034" s="213"/>
      <c r="K1034" s="201" t="s">
        <v>904</v>
      </c>
      <c r="L1034" s="90" t="s">
        <v>357</v>
      </c>
      <c r="M1034" s="248" t="s">
        <v>439</v>
      </c>
      <c r="N1034" s="203" t="s">
        <v>5420</v>
      </c>
      <c r="O1034" s="202"/>
      <c r="P1034" s="201" t="s">
        <v>907</v>
      </c>
      <c r="Q1034" s="90" t="s">
        <v>357</v>
      </c>
      <c r="R1034" s="248" t="s">
        <v>422</v>
      </c>
      <c r="S1034" s="203" t="s">
        <v>5421</v>
      </c>
      <c r="T1034" s="202"/>
      <c r="U1034" s="201" t="s">
        <v>908</v>
      </c>
      <c r="V1034" s="90" t="s">
        <v>356</v>
      </c>
      <c r="W1034" s="248" t="s">
        <v>1702</v>
      </c>
      <c r="X1034" s="249"/>
      <c r="Y1034" s="248"/>
      <c r="Z1034" s="201"/>
      <c r="AA1034" s="90"/>
      <c r="AB1034" s="248"/>
      <c r="AC1034" s="249"/>
      <c r="AD1034" s="248"/>
    </row>
    <row r="1035" spans="1:30" ht="100.15" customHeight="1">
      <c r="A1035" s="256"/>
      <c r="B1035" s="291" t="s">
        <v>64</v>
      </c>
      <c r="C1035" s="196" t="s">
        <v>5434</v>
      </c>
      <c r="D1035" s="196" t="s">
        <v>5435</v>
      </c>
      <c r="E1035" s="196" t="s">
        <v>5417</v>
      </c>
      <c r="F1035" s="196" t="s">
        <v>5436</v>
      </c>
      <c r="G1035" s="197" t="s">
        <v>5437</v>
      </c>
      <c r="H1035" s="198" t="s">
        <v>5</v>
      </c>
      <c r="I1035" s="213"/>
      <c r="J1035" s="213"/>
      <c r="K1035" s="201" t="s">
        <v>904</v>
      </c>
      <c r="L1035" s="90" t="s">
        <v>357</v>
      </c>
      <c r="M1035" s="202" t="s">
        <v>422</v>
      </c>
      <c r="N1035" s="203" t="s">
        <v>5242</v>
      </c>
      <c r="O1035" s="202"/>
      <c r="P1035" s="201" t="s">
        <v>907</v>
      </c>
      <c r="Q1035" s="90" t="s">
        <v>357</v>
      </c>
      <c r="R1035" s="350" t="s">
        <v>422</v>
      </c>
      <c r="S1035" s="203" t="s">
        <v>5242</v>
      </c>
      <c r="T1035" s="202"/>
      <c r="U1035" s="201" t="s">
        <v>908</v>
      </c>
      <c r="V1035" s="90" t="s">
        <v>357</v>
      </c>
      <c r="W1035" s="248" t="s">
        <v>1702</v>
      </c>
      <c r="X1035" s="203" t="s">
        <v>5438</v>
      </c>
      <c r="Y1035" s="249" t="s">
        <v>5439</v>
      </c>
      <c r="Z1035" s="201" t="s">
        <v>339</v>
      </c>
      <c r="AA1035" s="90" t="s">
        <v>356</v>
      </c>
      <c r="AB1035" s="248" t="s">
        <v>382</v>
      </c>
      <c r="AC1035" s="203"/>
      <c r="AD1035" s="249"/>
    </row>
    <row r="1036" spans="1:30" ht="100.15" customHeight="1">
      <c r="A1036" s="256"/>
      <c r="B1036" s="291" t="s">
        <v>64</v>
      </c>
      <c r="C1036" s="196" t="s">
        <v>5440</v>
      </c>
      <c r="D1036" s="196" t="s">
        <v>5441</v>
      </c>
      <c r="E1036" s="196" t="s">
        <v>5417</v>
      </c>
      <c r="F1036" s="196" t="s">
        <v>5442</v>
      </c>
      <c r="G1036" s="197" t="s">
        <v>5443</v>
      </c>
      <c r="H1036" s="198" t="s">
        <v>4</v>
      </c>
      <c r="I1036" s="213"/>
      <c r="J1036" s="213"/>
      <c r="K1036" s="201" t="s">
        <v>904</v>
      </c>
      <c r="L1036" s="90" t="s">
        <v>356</v>
      </c>
      <c r="M1036" s="202" t="s">
        <v>422</v>
      </c>
      <c r="N1036" s="203"/>
      <c r="O1036" s="202"/>
      <c r="P1036" s="201" t="s">
        <v>907</v>
      </c>
      <c r="Q1036" s="90" t="s">
        <v>356</v>
      </c>
      <c r="R1036" s="350" t="s">
        <v>422</v>
      </c>
      <c r="S1036" s="203"/>
      <c r="T1036" s="202"/>
      <c r="U1036" s="201" t="s">
        <v>908</v>
      </c>
      <c r="V1036" s="90" t="s">
        <v>356</v>
      </c>
      <c r="W1036" s="248" t="s">
        <v>1702</v>
      </c>
      <c r="X1036" s="249"/>
      <c r="Y1036" s="248"/>
      <c r="Z1036" s="201"/>
      <c r="AA1036" s="90"/>
      <c r="AB1036" s="248"/>
      <c r="AC1036" s="249"/>
      <c r="AD1036" s="248"/>
    </row>
    <row r="1037" spans="1:30" ht="100.15" customHeight="1">
      <c r="A1037" s="256"/>
      <c r="B1037" s="291" t="s">
        <v>64</v>
      </c>
      <c r="C1037" s="196" t="s">
        <v>5444</v>
      </c>
      <c r="D1037" s="196" t="s">
        <v>5445</v>
      </c>
      <c r="E1037" s="196" t="s">
        <v>5417</v>
      </c>
      <c r="F1037" s="196" t="s">
        <v>5446</v>
      </c>
      <c r="G1037" s="197" t="s">
        <v>5447</v>
      </c>
      <c r="H1037" s="198" t="s">
        <v>5</v>
      </c>
      <c r="I1037" s="213"/>
      <c r="J1037" s="213"/>
      <c r="K1037" s="201" t="s">
        <v>904</v>
      </c>
      <c r="L1037" s="90" t="s">
        <v>357</v>
      </c>
      <c r="M1037" s="202" t="s">
        <v>422</v>
      </c>
      <c r="N1037" s="296" t="s">
        <v>5309</v>
      </c>
      <c r="O1037" s="202"/>
      <c r="P1037" s="201" t="s">
        <v>907</v>
      </c>
      <c r="Q1037" s="90" t="s">
        <v>357</v>
      </c>
      <c r="R1037" s="350" t="s">
        <v>422</v>
      </c>
      <c r="S1037" s="316" t="s">
        <v>5310</v>
      </c>
      <c r="T1037" s="202"/>
      <c r="U1037" s="201" t="s">
        <v>908</v>
      </c>
      <c r="V1037" s="90" t="s">
        <v>356</v>
      </c>
      <c r="W1037" s="248" t="s">
        <v>1702</v>
      </c>
      <c r="X1037" s="366"/>
      <c r="Y1037" s="248"/>
      <c r="Z1037" s="201"/>
      <c r="AA1037" s="90"/>
      <c r="AB1037" s="248"/>
      <c r="AC1037" s="366"/>
      <c r="AD1037" s="248"/>
    </row>
    <row r="1038" spans="1:30" ht="127.5" customHeight="1">
      <c r="A1038" s="256"/>
      <c r="B1038" s="291" t="s">
        <v>64</v>
      </c>
      <c r="C1038" s="196" t="s">
        <v>5448</v>
      </c>
      <c r="D1038" s="196" t="s">
        <v>5449</v>
      </c>
      <c r="E1038" s="196" t="s">
        <v>5450</v>
      </c>
      <c r="F1038" s="196" t="s">
        <v>5451</v>
      </c>
      <c r="G1038" s="197" t="s">
        <v>5452</v>
      </c>
      <c r="H1038" s="198" t="s">
        <v>5</v>
      </c>
      <c r="I1038" s="213"/>
      <c r="J1038" s="213"/>
      <c r="K1038" s="201" t="s">
        <v>904</v>
      </c>
      <c r="L1038" s="90" t="s">
        <v>356</v>
      </c>
      <c r="M1038" s="202" t="s">
        <v>439</v>
      </c>
      <c r="N1038" s="203"/>
      <c r="O1038" s="202"/>
      <c r="P1038" s="201" t="s">
        <v>907</v>
      </c>
      <c r="Q1038" s="90" t="s">
        <v>356</v>
      </c>
      <c r="R1038" s="350" t="s">
        <v>422</v>
      </c>
      <c r="S1038" s="203"/>
      <c r="T1038" s="202"/>
      <c r="U1038" s="201" t="s">
        <v>908</v>
      </c>
      <c r="V1038" s="90" t="s">
        <v>356</v>
      </c>
      <c r="W1038" s="248" t="s">
        <v>1702</v>
      </c>
      <c r="X1038" s="249"/>
      <c r="Y1038" s="248"/>
      <c r="Z1038" s="201"/>
      <c r="AA1038" s="90"/>
      <c r="AB1038" s="248"/>
      <c r="AC1038" s="249"/>
      <c r="AD1038" s="248"/>
    </row>
    <row r="1039" spans="1:30" ht="172.5" customHeight="1">
      <c r="A1039" s="256"/>
      <c r="B1039" s="291" t="s">
        <v>64</v>
      </c>
      <c r="C1039" s="196" t="s">
        <v>5453</v>
      </c>
      <c r="D1039" s="196" t="s">
        <v>5454</v>
      </c>
      <c r="E1039" s="196" t="s">
        <v>5450</v>
      </c>
      <c r="F1039" s="196" t="s">
        <v>5455</v>
      </c>
      <c r="G1039" s="197" t="s">
        <v>5456</v>
      </c>
      <c r="H1039" s="198" t="s">
        <v>5</v>
      </c>
      <c r="I1039" s="213"/>
      <c r="J1039" s="213"/>
      <c r="K1039" s="201" t="s">
        <v>904</v>
      </c>
      <c r="L1039" s="90" t="s">
        <v>356</v>
      </c>
      <c r="M1039" s="202" t="s">
        <v>439</v>
      </c>
      <c r="N1039" s="203"/>
      <c r="O1039" s="202"/>
      <c r="P1039" s="201" t="s">
        <v>907</v>
      </c>
      <c r="Q1039" s="90" t="s">
        <v>356</v>
      </c>
      <c r="R1039" s="350" t="s">
        <v>422</v>
      </c>
      <c r="S1039" s="203"/>
      <c r="T1039" s="202"/>
      <c r="U1039" s="201" t="s">
        <v>908</v>
      </c>
      <c r="V1039" s="90" t="s">
        <v>356</v>
      </c>
      <c r="W1039" s="248" t="s">
        <v>1702</v>
      </c>
      <c r="X1039" s="249"/>
      <c r="Y1039" s="248"/>
      <c r="Z1039" s="201"/>
      <c r="AA1039" s="90"/>
      <c r="AB1039" s="248"/>
      <c r="AC1039" s="249"/>
      <c r="AD1039" s="248"/>
    </row>
    <row r="1040" spans="1:30" ht="100.15" customHeight="1">
      <c r="A1040" s="256"/>
      <c r="B1040" s="291" t="s">
        <v>64</v>
      </c>
      <c r="C1040" s="196" t="s">
        <v>5457</v>
      </c>
      <c r="D1040" s="196" t="s">
        <v>5458</v>
      </c>
      <c r="E1040" s="196" t="s">
        <v>5459</v>
      </c>
      <c r="F1040" s="196" t="s">
        <v>5460</v>
      </c>
      <c r="G1040" s="197" t="s">
        <v>5461</v>
      </c>
      <c r="H1040" s="198" t="s">
        <v>4</v>
      </c>
      <c r="I1040" s="213"/>
      <c r="J1040" s="213"/>
      <c r="K1040" s="201" t="s">
        <v>904</v>
      </c>
      <c r="L1040" s="90" t="s">
        <v>357</v>
      </c>
      <c r="M1040" s="202" t="s">
        <v>422</v>
      </c>
      <c r="N1040" s="95" t="s">
        <v>5462</v>
      </c>
      <c r="O1040" s="202"/>
      <c r="P1040" s="201" t="s">
        <v>907</v>
      </c>
      <c r="Q1040" s="90" t="s">
        <v>357</v>
      </c>
      <c r="R1040" s="350" t="s">
        <v>422</v>
      </c>
      <c r="S1040" s="95" t="s">
        <v>5463</v>
      </c>
      <c r="T1040" s="202"/>
      <c r="U1040" s="201" t="s">
        <v>908</v>
      </c>
      <c r="V1040" s="90" t="s">
        <v>357</v>
      </c>
      <c r="W1040" s="248" t="s">
        <v>1702</v>
      </c>
      <c r="X1040" s="397" t="s">
        <v>5464</v>
      </c>
      <c r="Y1040" s="249" t="s">
        <v>5465</v>
      </c>
      <c r="Z1040" s="201" t="s">
        <v>339</v>
      </c>
      <c r="AA1040" s="90" t="s">
        <v>356</v>
      </c>
      <c r="AB1040" s="248" t="s">
        <v>382</v>
      </c>
      <c r="AC1040" s="397"/>
      <c r="AD1040" s="249"/>
    </row>
    <row r="1041" spans="1:30" ht="100.15" customHeight="1">
      <c r="A1041" s="256"/>
      <c r="B1041" s="291" t="s">
        <v>64</v>
      </c>
      <c r="C1041" s="196" t="s">
        <v>5466</v>
      </c>
      <c r="D1041" s="196" t="s">
        <v>5467</v>
      </c>
      <c r="E1041" s="196" t="s">
        <v>5459</v>
      </c>
      <c r="F1041" s="196" t="s">
        <v>5468</v>
      </c>
      <c r="G1041" s="197" t="s">
        <v>5469</v>
      </c>
      <c r="H1041" s="198" t="s">
        <v>5</v>
      </c>
      <c r="I1041" s="213"/>
      <c r="J1041" s="213"/>
      <c r="K1041" s="201" t="s">
        <v>904</v>
      </c>
      <c r="L1041" s="90" t="s">
        <v>357</v>
      </c>
      <c r="M1041" s="202" t="s">
        <v>422</v>
      </c>
      <c r="N1041" s="95" t="s">
        <v>5462</v>
      </c>
      <c r="O1041" s="202"/>
      <c r="P1041" s="201" t="s">
        <v>907</v>
      </c>
      <c r="Q1041" s="90" t="s">
        <v>357</v>
      </c>
      <c r="R1041" s="350" t="s">
        <v>422</v>
      </c>
      <c r="S1041" s="95" t="s">
        <v>5462</v>
      </c>
      <c r="T1041" s="202"/>
      <c r="U1041" s="201" t="s">
        <v>908</v>
      </c>
      <c r="V1041" s="90" t="s">
        <v>357</v>
      </c>
      <c r="W1041" s="248" t="s">
        <v>1702</v>
      </c>
      <c r="X1041" s="397"/>
      <c r="Y1041" s="249" t="s">
        <v>5465</v>
      </c>
      <c r="Z1041" s="201" t="s">
        <v>339</v>
      </c>
      <c r="AA1041" s="90" t="s">
        <v>356</v>
      </c>
      <c r="AB1041" s="248" t="s">
        <v>382</v>
      </c>
      <c r="AC1041" s="397"/>
      <c r="AD1041" s="249"/>
    </row>
    <row r="1042" spans="1:30" ht="126" customHeight="1">
      <c r="A1042" s="256"/>
      <c r="B1042" s="291" t="s">
        <v>64</v>
      </c>
      <c r="C1042" s="196" t="s">
        <v>5470</v>
      </c>
      <c r="D1042" s="196" t="s">
        <v>5471</v>
      </c>
      <c r="E1042" s="196" t="s">
        <v>5472</v>
      </c>
      <c r="F1042" s="196" t="s">
        <v>5473</v>
      </c>
      <c r="G1042" s="197" t="s">
        <v>5474</v>
      </c>
      <c r="H1042" s="198" t="s">
        <v>235</v>
      </c>
      <c r="I1042" s="213"/>
      <c r="J1042" s="213"/>
      <c r="K1042" s="201" t="s">
        <v>904</v>
      </c>
      <c r="L1042" s="90" t="s">
        <v>357</v>
      </c>
      <c r="M1042" s="202" t="s">
        <v>422</v>
      </c>
      <c r="N1042" s="203" t="s">
        <v>5309</v>
      </c>
      <c r="O1042" s="202"/>
      <c r="P1042" s="201" t="s">
        <v>907</v>
      </c>
      <c r="Q1042" s="90" t="s">
        <v>357</v>
      </c>
      <c r="R1042" s="350" t="s">
        <v>422</v>
      </c>
      <c r="S1042" s="203" t="s">
        <v>5309</v>
      </c>
      <c r="T1042" s="202"/>
      <c r="U1042" s="201" t="s">
        <v>908</v>
      </c>
      <c r="V1042" s="90" t="s">
        <v>356</v>
      </c>
      <c r="W1042" s="248" t="s">
        <v>1702</v>
      </c>
      <c r="X1042" s="249"/>
      <c r="Y1042" s="257"/>
      <c r="Z1042" s="201" t="s">
        <v>339</v>
      </c>
      <c r="AA1042" s="90" t="s">
        <v>356</v>
      </c>
      <c r="AB1042" s="248" t="s">
        <v>382</v>
      </c>
      <c r="AC1042" s="249"/>
      <c r="AD1042" s="257"/>
    </row>
    <row r="1043" spans="1:30" ht="128.25" customHeight="1">
      <c r="A1043" s="256"/>
      <c r="B1043" s="291" t="s">
        <v>64</v>
      </c>
      <c r="C1043" s="196" t="s">
        <v>5475</v>
      </c>
      <c r="D1043" s="196" t="s">
        <v>5476</v>
      </c>
      <c r="E1043" s="196" t="s">
        <v>5472</v>
      </c>
      <c r="F1043" s="196" t="s">
        <v>5477</v>
      </c>
      <c r="G1043" s="197" t="s">
        <v>5478</v>
      </c>
      <c r="H1043" s="198" t="s">
        <v>5</v>
      </c>
      <c r="I1043" s="213"/>
      <c r="J1043" s="213"/>
      <c r="K1043" s="201" t="s">
        <v>904</v>
      </c>
      <c r="L1043" s="90" t="s">
        <v>357</v>
      </c>
      <c r="M1043" s="202" t="s">
        <v>422</v>
      </c>
      <c r="N1043" s="203" t="s">
        <v>5309</v>
      </c>
      <c r="O1043" s="202"/>
      <c r="P1043" s="201" t="s">
        <v>907</v>
      </c>
      <c r="Q1043" s="90" t="s">
        <v>357</v>
      </c>
      <c r="R1043" s="350" t="s">
        <v>422</v>
      </c>
      <c r="S1043" s="203" t="s">
        <v>5309</v>
      </c>
      <c r="T1043" s="202"/>
      <c r="U1043" s="201" t="s">
        <v>908</v>
      </c>
      <c r="V1043" s="90" t="s">
        <v>356</v>
      </c>
      <c r="W1043" s="248" t="s">
        <v>1702</v>
      </c>
      <c r="X1043" s="249"/>
      <c r="Y1043" s="257"/>
      <c r="Z1043" s="201" t="s">
        <v>339</v>
      </c>
      <c r="AA1043" s="90" t="s">
        <v>356</v>
      </c>
      <c r="AB1043" s="248" t="s">
        <v>382</v>
      </c>
      <c r="AC1043" s="249"/>
      <c r="AD1043" s="257"/>
    </row>
    <row r="1044" spans="1:30" ht="126" customHeight="1">
      <c r="A1044" s="256"/>
      <c r="B1044" s="291" t="s">
        <v>64</v>
      </c>
      <c r="C1044" s="196" t="s">
        <v>5479</v>
      </c>
      <c r="D1044" s="196" t="s">
        <v>5480</v>
      </c>
      <c r="E1044" s="196" t="s">
        <v>5481</v>
      </c>
      <c r="F1044" s="196" t="s">
        <v>5482</v>
      </c>
      <c r="G1044" s="197" t="s">
        <v>5483</v>
      </c>
      <c r="H1044" s="198" t="s">
        <v>235</v>
      </c>
      <c r="I1044" s="213"/>
      <c r="J1044" s="213"/>
      <c r="K1044" s="201" t="s">
        <v>904</v>
      </c>
      <c r="L1044" s="90" t="s">
        <v>357</v>
      </c>
      <c r="M1044" s="202" t="s">
        <v>422</v>
      </c>
      <c r="N1044" s="203" t="s">
        <v>5309</v>
      </c>
      <c r="O1044" s="202"/>
      <c r="P1044" s="201" t="s">
        <v>907</v>
      </c>
      <c r="Q1044" s="90" t="s">
        <v>357</v>
      </c>
      <c r="R1044" s="350" t="s">
        <v>422</v>
      </c>
      <c r="S1044" s="203" t="s">
        <v>5309</v>
      </c>
      <c r="T1044" s="202"/>
      <c r="U1044" s="201" t="s">
        <v>908</v>
      </c>
      <c r="V1044" s="90" t="s">
        <v>356</v>
      </c>
      <c r="W1044" s="248" t="s">
        <v>1702</v>
      </c>
      <c r="X1044" s="249"/>
      <c r="Y1044" s="257"/>
      <c r="Z1044" s="201" t="s">
        <v>339</v>
      </c>
      <c r="AA1044" s="90" t="s">
        <v>356</v>
      </c>
      <c r="AB1044" s="248" t="s">
        <v>382</v>
      </c>
      <c r="AC1044" s="249"/>
      <c r="AD1044" s="257"/>
    </row>
    <row r="1045" spans="1:30" s="17" customFormat="1" ht="100.15" customHeight="1">
      <c r="A1045" s="479" t="s">
        <v>66</v>
      </c>
      <c r="B1045" s="284" t="s">
        <v>384</v>
      </c>
      <c r="C1045" s="215" t="s">
        <v>5484</v>
      </c>
      <c r="D1045" s="211" t="s">
        <v>5485</v>
      </c>
      <c r="E1045" s="211" t="s">
        <v>5486</v>
      </c>
      <c r="F1045" s="211" t="s">
        <v>5487</v>
      </c>
      <c r="G1045" s="212" t="s">
        <v>5488</v>
      </c>
      <c r="H1045" s="198" t="s">
        <v>3</v>
      </c>
      <c r="I1045" s="281"/>
      <c r="J1045" s="281"/>
      <c r="K1045" s="278"/>
      <c r="L1045" s="90"/>
      <c r="M1045" s="217"/>
      <c r="N1045" s="218"/>
      <c r="O1045" s="217"/>
      <c r="P1045" s="201" t="s">
        <v>907</v>
      </c>
      <c r="Q1045" s="90" t="s">
        <v>356</v>
      </c>
      <c r="R1045" s="217" t="s">
        <v>905</v>
      </c>
      <c r="S1045" s="218" t="s">
        <v>5489</v>
      </c>
      <c r="T1045" s="217"/>
      <c r="U1045" s="201" t="s">
        <v>908</v>
      </c>
      <c r="V1045" s="90" t="s">
        <v>356</v>
      </c>
      <c r="W1045" s="282" t="s">
        <v>905</v>
      </c>
      <c r="X1045" s="283" t="s">
        <v>5490</v>
      </c>
      <c r="Y1045" s="282"/>
      <c r="Z1045" s="201" t="s">
        <v>3956</v>
      </c>
      <c r="AA1045" s="90" t="s">
        <v>356</v>
      </c>
      <c r="AB1045" s="282" t="s">
        <v>439</v>
      </c>
      <c r="AC1045" s="283"/>
      <c r="AD1045" s="282"/>
    </row>
    <row r="1046" spans="1:30" s="17" customFormat="1" ht="100.15" customHeight="1">
      <c r="A1046" s="480"/>
      <c r="B1046" s="284" t="s">
        <v>384</v>
      </c>
      <c r="C1046" s="215" t="s">
        <v>5491</v>
      </c>
      <c r="D1046" s="211" t="s">
        <v>5492</v>
      </c>
      <c r="E1046" s="211" t="s">
        <v>5486</v>
      </c>
      <c r="F1046" s="211" t="s">
        <v>5493</v>
      </c>
      <c r="G1046" s="212" t="s">
        <v>5494</v>
      </c>
      <c r="H1046" s="198" t="s">
        <v>4</v>
      </c>
      <c r="I1046" s="281"/>
      <c r="J1046" s="281"/>
      <c r="K1046" s="278"/>
      <c r="L1046" s="90"/>
      <c r="M1046" s="217"/>
      <c r="N1046" s="218"/>
      <c r="O1046" s="217"/>
      <c r="P1046" s="201" t="s">
        <v>907</v>
      </c>
      <c r="Q1046" s="90" t="s">
        <v>357</v>
      </c>
      <c r="R1046" s="217" t="s">
        <v>905</v>
      </c>
      <c r="S1046" s="218" t="s">
        <v>5495</v>
      </c>
      <c r="T1046" s="217"/>
      <c r="U1046" s="201" t="s">
        <v>908</v>
      </c>
      <c r="V1046" s="90" t="s">
        <v>356</v>
      </c>
      <c r="W1046" s="282" t="s">
        <v>905</v>
      </c>
      <c r="X1046" s="283"/>
      <c r="Y1046" s="282"/>
      <c r="Z1046" s="201" t="s">
        <v>3956</v>
      </c>
      <c r="AA1046" s="90" t="s">
        <v>356</v>
      </c>
      <c r="AB1046" s="282" t="s">
        <v>439</v>
      </c>
      <c r="AC1046" s="283"/>
      <c r="AD1046" s="282"/>
    </row>
    <row r="1047" spans="1:30" s="17" customFormat="1" ht="100.15" customHeight="1">
      <c r="A1047" s="480"/>
      <c r="B1047" s="284" t="s">
        <v>384</v>
      </c>
      <c r="C1047" s="215" t="s">
        <v>5496</v>
      </c>
      <c r="D1047" s="211" t="s">
        <v>5497</v>
      </c>
      <c r="E1047" s="211" t="s">
        <v>5486</v>
      </c>
      <c r="F1047" s="211" t="s">
        <v>5498</v>
      </c>
      <c r="G1047" s="212" t="s">
        <v>5494</v>
      </c>
      <c r="H1047" s="198" t="s">
        <v>4</v>
      </c>
      <c r="I1047" s="281"/>
      <c r="J1047" s="281"/>
      <c r="K1047" s="278"/>
      <c r="L1047" s="90"/>
      <c r="M1047" s="217"/>
      <c r="N1047" s="218"/>
      <c r="O1047" s="217"/>
      <c r="P1047" s="201" t="s">
        <v>907</v>
      </c>
      <c r="Q1047" s="90" t="s">
        <v>356</v>
      </c>
      <c r="R1047" s="217" t="s">
        <v>905</v>
      </c>
      <c r="S1047" s="218" t="s">
        <v>5499</v>
      </c>
      <c r="T1047" s="217"/>
      <c r="U1047" s="201" t="s">
        <v>908</v>
      </c>
      <c r="V1047" s="90" t="s">
        <v>356</v>
      </c>
      <c r="W1047" s="282" t="s">
        <v>905</v>
      </c>
      <c r="X1047" s="283"/>
      <c r="Y1047" s="282"/>
      <c r="Z1047" s="201" t="s">
        <v>3956</v>
      </c>
      <c r="AA1047" s="90" t="s">
        <v>356</v>
      </c>
      <c r="AB1047" s="282" t="s">
        <v>439</v>
      </c>
      <c r="AC1047" s="283"/>
      <c r="AD1047" s="282"/>
    </row>
    <row r="1048" spans="1:30" s="17" customFormat="1" ht="100.15" customHeight="1">
      <c r="A1048" s="480"/>
      <c r="B1048" s="284" t="s">
        <v>384</v>
      </c>
      <c r="C1048" s="215" t="s">
        <v>5500</v>
      </c>
      <c r="D1048" s="211" t="s">
        <v>5501</v>
      </c>
      <c r="E1048" s="211" t="s">
        <v>5486</v>
      </c>
      <c r="F1048" s="211" t="s">
        <v>5502</v>
      </c>
      <c r="G1048" s="212" t="s">
        <v>5494</v>
      </c>
      <c r="H1048" s="198" t="s">
        <v>4</v>
      </c>
      <c r="I1048" s="281"/>
      <c r="J1048" s="281"/>
      <c r="K1048" s="278"/>
      <c r="L1048" s="90"/>
      <c r="M1048" s="217"/>
      <c r="N1048" s="218"/>
      <c r="O1048" s="217"/>
      <c r="P1048" s="201" t="s">
        <v>907</v>
      </c>
      <c r="Q1048" s="90" t="s">
        <v>356</v>
      </c>
      <c r="R1048" s="217" t="s">
        <v>905</v>
      </c>
      <c r="S1048" s="218" t="s">
        <v>5503</v>
      </c>
      <c r="T1048" s="217"/>
      <c r="U1048" s="201" t="s">
        <v>908</v>
      </c>
      <c r="V1048" s="90" t="s">
        <v>356</v>
      </c>
      <c r="W1048" s="282" t="s">
        <v>905</v>
      </c>
      <c r="X1048" s="283"/>
      <c r="Y1048" s="282"/>
      <c r="Z1048" s="201" t="s">
        <v>3956</v>
      </c>
      <c r="AA1048" s="90" t="s">
        <v>356</v>
      </c>
      <c r="AB1048" s="282" t="s">
        <v>439</v>
      </c>
      <c r="AC1048" s="283"/>
      <c r="AD1048" s="282"/>
    </row>
    <row r="1049" spans="1:30" s="17" customFormat="1" ht="100.15" customHeight="1">
      <c r="A1049" s="480"/>
      <c r="B1049" s="284" t="s">
        <v>384</v>
      </c>
      <c r="C1049" s="215" t="s">
        <v>5504</v>
      </c>
      <c r="D1049" s="211" t="s">
        <v>5505</v>
      </c>
      <c r="E1049" s="211" t="s">
        <v>5486</v>
      </c>
      <c r="F1049" s="211" t="s">
        <v>5506</v>
      </c>
      <c r="G1049" s="212" t="s">
        <v>5494</v>
      </c>
      <c r="H1049" s="198" t="s">
        <v>4</v>
      </c>
      <c r="I1049" s="281"/>
      <c r="J1049" s="281"/>
      <c r="K1049" s="278"/>
      <c r="L1049" s="90"/>
      <c r="M1049" s="217"/>
      <c r="N1049" s="218"/>
      <c r="O1049" s="217"/>
      <c r="P1049" s="201" t="s">
        <v>907</v>
      </c>
      <c r="Q1049" s="90" t="s">
        <v>356</v>
      </c>
      <c r="R1049" s="217" t="s">
        <v>905</v>
      </c>
      <c r="S1049" s="218"/>
      <c r="T1049" s="217"/>
      <c r="U1049" s="201" t="s">
        <v>908</v>
      </c>
      <c r="V1049" s="90" t="s">
        <v>356</v>
      </c>
      <c r="W1049" s="282" t="s">
        <v>905</v>
      </c>
      <c r="X1049" s="283"/>
      <c r="Y1049" s="282"/>
      <c r="Z1049" s="201" t="s">
        <v>3956</v>
      </c>
      <c r="AA1049" s="90" t="s">
        <v>356</v>
      </c>
      <c r="AB1049" s="282" t="s">
        <v>439</v>
      </c>
      <c r="AC1049" s="283"/>
      <c r="AD1049" s="282"/>
    </row>
    <row r="1050" spans="1:30" s="17" customFormat="1" ht="100.15" customHeight="1">
      <c r="A1050" s="480"/>
      <c r="B1050" s="284" t="s">
        <v>384</v>
      </c>
      <c r="C1050" s="215" t="s">
        <v>5507</v>
      </c>
      <c r="D1050" s="211" t="s">
        <v>5508</v>
      </c>
      <c r="E1050" s="211" t="s">
        <v>5486</v>
      </c>
      <c r="F1050" s="211" t="s">
        <v>5509</v>
      </c>
      <c r="G1050" s="212" t="s">
        <v>5494</v>
      </c>
      <c r="H1050" s="198" t="s">
        <v>4</v>
      </c>
      <c r="I1050" s="281"/>
      <c r="J1050" s="281"/>
      <c r="K1050" s="278"/>
      <c r="L1050" s="90"/>
      <c r="M1050" s="217"/>
      <c r="N1050" s="218"/>
      <c r="O1050" s="217"/>
      <c r="P1050" s="201" t="s">
        <v>907</v>
      </c>
      <c r="Q1050" s="90" t="s">
        <v>356</v>
      </c>
      <c r="R1050" s="217" t="s">
        <v>905</v>
      </c>
      <c r="S1050" s="218"/>
      <c r="T1050" s="217"/>
      <c r="U1050" s="201" t="s">
        <v>908</v>
      </c>
      <c r="V1050" s="90" t="s">
        <v>356</v>
      </c>
      <c r="W1050" s="282" t="s">
        <v>905</v>
      </c>
      <c r="X1050" s="283"/>
      <c r="Y1050" s="282"/>
      <c r="Z1050" s="201" t="s">
        <v>3956</v>
      </c>
      <c r="AA1050" s="90" t="s">
        <v>356</v>
      </c>
      <c r="AB1050" s="282" t="s">
        <v>439</v>
      </c>
      <c r="AC1050" s="283" t="s">
        <v>5510</v>
      </c>
      <c r="AD1050" s="282"/>
    </row>
    <row r="1051" spans="1:30" s="17" customFormat="1" ht="100.15" customHeight="1">
      <c r="A1051" s="480"/>
      <c r="B1051" s="284" t="s">
        <v>384</v>
      </c>
      <c r="C1051" s="215" t="s">
        <v>5511</v>
      </c>
      <c r="D1051" s="211" t="s">
        <v>5512</v>
      </c>
      <c r="E1051" s="211" t="s">
        <v>5486</v>
      </c>
      <c r="F1051" s="211" t="s">
        <v>5513</v>
      </c>
      <c r="G1051" s="212" t="s">
        <v>5494</v>
      </c>
      <c r="H1051" s="198" t="s">
        <v>4</v>
      </c>
      <c r="I1051" s="281"/>
      <c r="J1051" s="281"/>
      <c r="K1051" s="278"/>
      <c r="L1051" s="90"/>
      <c r="M1051" s="217"/>
      <c r="N1051" s="218"/>
      <c r="O1051" s="217"/>
      <c r="P1051" s="201" t="s">
        <v>907</v>
      </c>
      <c r="Q1051" s="90" t="s">
        <v>357</v>
      </c>
      <c r="R1051" s="217" t="s">
        <v>905</v>
      </c>
      <c r="S1051" s="218" t="s">
        <v>5514</v>
      </c>
      <c r="T1051" s="217"/>
      <c r="U1051" s="201" t="s">
        <v>908</v>
      </c>
      <c r="V1051" s="90" t="s">
        <v>357</v>
      </c>
      <c r="W1051" s="282" t="s">
        <v>905</v>
      </c>
      <c r="X1051" s="283" t="s">
        <v>5515</v>
      </c>
      <c r="Y1051" s="282"/>
      <c r="Z1051" s="201" t="s">
        <v>3956</v>
      </c>
      <c r="AA1051" s="90" t="s">
        <v>356</v>
      </c>
      <c r="AB1051" s="282" t="s">
        <v>439</v>
      </c>
      <c r="AC1051" s="283"/>
      <c r="AD1051" s="282"/>
    </row>
    <row r="1052" spans="1:30" ht="100.15" customHeight="1">
      <c r="A1052" s="480"/>
      <c r="B1052" s="290" t="s">
        <v>384</v>
      </c>
      <c r="C1052" s="215" t="s">
        <v>5516</v>
      </c>
      <c r="D1052" s="196" t="s">
        <v>5517</v>
      </c>
      <c r="E1052" s="196" t="s">
        <v>901</v>
      </c>
      <c r="F1052" s="196" t="s">
        <v>5518</v>
      </c>
      <c r="G1052" s="197" t="s">
        <v>5519</v>
      </c>
      <c r="H1052" s="198" t="s">
        <v>6</v>
      </c>
      <c r="I1052" s="213"/>
      <c r="J1052" s="213"/>
      <c r="K1052" s="201"/>
      <c r="L1052" s="90"/>
      <c r="M1052" s="202"/>
      <c r="N1052" s="203"/>
      <c r="O1052" s="202"/>
      <c r="P1052" s="201" t="s">
        <v>907</v>
      </c>
      <c r="Q1052" s="90" t="s">
        <v>356</v>
      </c>
      <c r="R1052" s="105" t="s">
        <v>905</v>
      </c>
      <c r="S1052" s="203"/>
      <c r="T1052" s="202"/>
      <c r="U1052" s="201" t="s">
        <v>908</v>
      </c>
      <c r="V1052" s="90" t="s">
        <v>356</v>
      </c>
      <c r="W1052" s="383" t="s">
        <v>905</v>
      </c>
      <c r="X1052" s="249"/>
      <c r="Y1052" s="248"/>
      <c r="Z1052" s="201" t="s">
        <v>3956</v>
      </c>
      <c r="AA1052" s="90" t="s">
        <v>356</v>
      </c>
      <c r="AB1052" s="282" t="s">
        <v>439</v>
      </c>
      <c r="AC1052" s="249"/>
      <c r="AD1052" s="248"/>
    </row>
    <row r="1053" spans="1:30" ht="100.15" customHeight="1">
      <c r="A1053" s="480"/>
      <c r="B1053" s="290" t="s">
        <v>384</v>
      </c>
      <c r="C1053" s="215" t="s">
        <v>5520</v>
      </c>
      <c r="D1053" s="196" t="s">
        <v>5521</v>
      </c>
      <c r="E1053" s="196" t="s">
        <v>901</v>
      </c>
      <c r="F1053" s="196" t="s">
        <v>5522</v>
      </c>
      <c r="G1053" s="197" t="s">
        <v>5523</v>
      </c>
      <c r="H1053" s="198" t="s">
        <v>5</v>
      </c>
      <c r="I1053" s="213"/>
      <c r="J1053" s="213"/>
      <c r="K1053" s="201"/>
      <c r="L1053" s="90"/>
      <c r="M1053" s="202"/>
      <c r="N1053" s="203"/>
      <c r="O1053" s="202"/>
      <c r="P1053" s="201" t="s">
        <v>907</v>
      </c>
      <c r="Q1053" s="90" t="s">
        <v>356</v>
      </c>
      <c r="R1053" s="105" t="s">
        <v>905</v>
      </c>
      <c r="S1053" s="203"/>
      <c r="T1053" s="202"/>
      <c r="U1053" s="201" t="s">
        <v>908</v>
      </c>
      <c r="V1053" s="90" t="s">
        <v>356</v>
      </c>
      <c r="W1053" s="383" t="s">
        <v>905</v>
      </c>
      <c r="X1053" s="249"/>
      <c r="Y1053" s="248"/>
      <c r="Z1053" s="201" t="s">
        <v>3956</v>
      </c>
      <c r="AA1053" s="90" t="s">
        <v>356</v>
      </c>
      <c r="AB1053" s="282" t="s">
        <v>439</v>
      </c>
      <c r="AC1053" s="249"/>
      <c r="AD1053" s="248"/>
    </row>
    <row r="1054" spans="1:30" ht="100.15" customHeight="1">
      <c r="A1054" s="480"/>
      <c r="B1054" s="290" t="s">
        <v>384</v>
      </c>
      <c r="C1054" s="215" t="s">
        <v>5524</v>
      </c>
      <c r="D1054" s="196" t="s">
        <v>5525</v>
      </c>
      <c r="E1054" s="196" t="s">
        <v>901</v>
      </c>
      <c r="F1054" s="196" t="s">
        <v>5526</v>
      </c>
      <c r="G1054" s="197" t="s">
        <v>5527</v>
      </c>
      <c r="H1054" s="198" t="s">
        <v>3</v>
      </c>
      <c r="I1054" s="213"/>
      <c r="J1054" s="213"/>
      <c r="K1054" s="201"/>
      <c r="L1054" s="90"/>
      <c r="M1054" s="202"/>
      <c r="N1054" s="203"/>
      <c r="O1054" s="202"/>
      <c r="P1054" s="201" t="s">
        <v>907</v>
      </c>
      <c r="Q1054" s="90" t="s">
        <v>357</v>
      </c>
      <c r="R1054" s="105" t="s">
        <v>905</v>
      </c>
      <c r="S1054" s="203" t="s">
        <v>5528</v>
      </c>
      <c r="T1054" s="202"/>
      <c r="U1054" s="201" t="s">
        <v>908</v>
      </c>
      <c r="V1054" s="90" t="s">
        <v>357</v>
      </c>
      <c r="W1054" s="383" t="s">
        <v>905</v>
      </c>
      <c r="X1054" s="106" t="s">
        <v>5529</v>
      </c>
      <c r="Y1054" s="248"/>
      <c r="Z1054" s="201" t="s">
        <v>3956</v>
      </c>
      <c r="AA1054" s="90" t="s">
        <v>356</v>
      </c>
      <c r="AB1054" s="282" t="s">
        <v>439</v>
      </c>
      <c r="AC1054" s="106"/>
      <c r="AD1054" s="248"/>
    </row>
    <row r="1055" spans="1:30" ht="100.15" customHeight="1">
      <c r="A1055" s="480"/>
      <c r="B1055" s="290" t="s">
        <v>384</v>
      </c>
      <c r="C1055" s="215" t="s">
        <v>5530</v>
      </c>
      <c r="D1055" s="196" t="s">
        <v>5531</v>
      </c>
      <c r="E1055" s="196" t="s">
        <v>901</v>
      </c>
      <c r="F1055" s="196" t="s">
        <v>5532</v>
      </c>
      <c r="G1055" s="197" t="s">
        <v>5527</v>
      </c>
      <c r="H1055" s="198" t="s">
        <v>5</v>
      </c>
      <c r="I1055" s="213"/>
      <c r="J1055" s="213"/>
      <c r="K1055" s="201"/>
      <c r="L1055" s="90"/>
      <c r="M1055" s="202"/>
      <c r="N1055" s="203"/>
      <c r="O1055" s="202"/>
      <c r="P1055" s="201" t="s">
        <v>907</v>
      </c>
      <c r="Q1055" s="90" t="s">
        <v>356</v>
      </c>
      <c r="R1055" s="105" t="s">
        <v>905</v>
      </c>
      <c r="S1055" s="203"/>
      <c r="T1055" s="202"/>
      <c r="U1055" s="201" t="s">
        <v>908</v>
      </c>
      <c r="V1055" s="90" t="s">
        <v>356</v>
      </c>
      <c r="W1055" s="383" t="s">
        <v>905</v>
      </c>
      <c r="X1055" s="249"/>
      <c r="Y1055" s="248"/>
      <c r="Z1055" s="201" t="s">
        <v>3956</v>
      </c>
      <c r="AA1055" s="90" t="s">
        <v>356</v>
      </c>
      <c r="AB1055" s="282" t="s">
        <v>439</v>
      </c>
      <c r="AC1055" s="249"/>
      <c r="AD1055" s="248"/>
    </row>
    <row r="1056" spans="1:30" ht="100.15" customHeight="1">
      <c r="A1056" s="480"/>
      <c r="B1056" s="290" t="s">
        <v>384</v>
      </c>
      <c r="C1056" s="215" t="s">
        <v>5533</v>
      </c>
      <c r="D1056" s="196" t="s">
        <v>5534</v>
      </c>
      <c r="E1056" s="196" t="s">
        <v>901</v>
      </c>
      <c r="F1056" s="196" t="s">
        <v>5535</v>
      </c>
      <c r="G1056" s="197" t="s">
        <v>5527</v>
      </c>
      <c r="H1056" s="198" t="s">
        <v>5</v>
      </c>
      <c r="I1056" s="213"/>
      <c r="J1056" s="213"/>
      <c r="K1056" s="201"/>
      <c r="L1056" s="90"/>
      <c r="M1056" s="202"/>
      <c r="N1056" s="203"/>
      <c r="O1056" s="202"/>
      <c r="P1056" s="201" t="s">
        <v>907</v>
      </c>
      <c r="Q1056" s="90" t="s">
        <v>356</v>
      </c>
      <c r="R1056" s="105" t="s">
        <v>905</v>
      </c>
      <c r="S1056" s="203"/>
      <c r="T1056" s="202"/>
      <c r="U1056" s="201" t="s">
        <v>908</v>
      </c>
      <c r="V1056" s="90" t="s">
        <v>356</v>
      </c>
      <c r="W1056" s="383" t="s">
        <v>905</v>
      </c>
      <c r="X1056" s="249"/>
      <c r="Y1056" s="248"/>
      <c r="Z1056" s="201" t="s">
        <v>3956</v>
      </c>
      <c r="AA1056" s="90" t="s">
        <v>356</v>
      </c>
      <c r="AB1056" s="282" t="s">
        <v>439</v>
      </c>
      <c r="AC1056" s="249"/>
      <c r="AD1056" s="248"/>
    </row>
    <row r="1057" spans="1:30" s="17" customFormat="1" ht="100.15" customHeight="1">
      <c r="A1057" s="480"/>
      <c r="B1057" s="284" t="s">
        <v>384</v>
      </c>
      <c r="C1057" s="215" t="s">
        <v>5536</v>
      </c>
      <c r="D1057" s="211" t="s">
        <v>5537</v>
      </c>
      <c r="E1057" s="211" t="s">
        <v>901</v>
      </c>
      <c r="F1057" s="211" t="s">
        <v>5538</v>
      </c>
      <c r="G1057" s="212" t="s">
        <v>5539</v>
      </c>
      <c r="H1057" s="198" t="s">
        <v>7</v>
      </c>
      <c r="I1057" s="281"/>
      <c r="J1057" s="281"/>
      <c r="K1057" s="278"/>
      <c r="L1057" s="90"/>
      <c r="M1057" s="217"/>
      <c r="N1057" s="218"/>
      <c r="O1057" s="217"/>
      <c r="P1057" s="201" t="s">
        <v>907</v>
      </c>
      <c r="Q1057" s="90" t="s">
        <v>356</v>
      </c>
      <c r="R1057" s="217" t="s">
        <v>905</v>
      </c>
      <c r="S1057" s="218"/>
      <c r="T1057" s="217"/>
      <c r="U1057" s="201" t="s">
        <v>908</v>
      </c>
      <c r="V1057" s="90" t="s">
        <v>356</v>
      </c>
      <c r="W1057" s="282" t="s">
        <v>905</v>
      </c>
      <c r="X1057" s="283"/>
      <c r="Y1057" s="282"/>
      <c r="Z1057" s="201" t="s">
        <v>3956</v>
      </c>
      <c r="AA1057" s="90" t="s">
        <v>356</v>
      </c>
      <c r="AB1057" s="282" t="s">
        <v>439</v>
      </c>
      <c r="AC1057" s="283"/>
      <c r="AD1057" s="282"/>
    </row>
    <row r="1058" spans="1:30" s="17" customFormat="1" ht="154.5" customHeight="1">
      <c r="A1058" s="480"/>
      <c r="B1058" s="284" t="s">
        <v>384</v>
      </c>
      <c r="C1058" s="215" t="s">
        <v>5540</v>
      </c>
      <c r="D1058" s="211" t="s">
        <v>5541</v>
      </c>
      <c r="E1058" s="211" t="s">
        <v>901</v>
      </c>
      <c r="F1058" s="211" t="s">
        <v>5542</v>
      </c>
      <c r="G1058" s="212" t="s">
        <v>5543</v>
      </c>
      <c r="H1058" s="210" t="s">
        <v>5</v>
      </c>
      <c r="I1058" s="281"/>
      <c r="J1058" s="281"/>
      <c r="K1058" s="278"/>
      <c r="L1058" s="90"/>
      <c r="M1058" s="217"/>
      <c r="N1058" s="218"/>
      <c r="O1058" s="217"/>
      <c r="P1058" s="201" t="s">
        <v>907</v>
      </c>
      <c r="Q1058" s="90" t="s">
        <v>357</v>
      </c>
      <c r="R1058" s="217" t="s">
        <v>905</v>
      </c>
      <c r="S1058" s="218" t="s">
        <v>5544</v>
      </c>
      <c r="T1058" s="217"/>
      <c r="U1058" s="201" t="s">
        <v>908</v>
      </c>
      <c r="V1058" s="90" t="s">
        <v>357</v>
      </c>
      <c r="W1058" s="105" t="s">
        <v>905</v>
      </c>
      <c r="X1058" s="232" t="s">
        <v>5545</v>
      </c>
      <c r="Y1058" s="282"/>
      <c r="Z1058" s="201"/>
      <c r="AA1058" s="90" t="s">
        <v>1040</v>
      </c>
      <c r="AB1058" s="282" t="s">
        <v>439</v>
      </c>
      <c r="AC1058" s="232" t="s">
        <v>5546</v>
      </c>
      <c r="AD1058" s="282"/>
    </row>
    <row r="1059" spans="1:30" s="17" customFormat="1" ht="72.75" customHeight="1">
      <c r="A1059" s="480"/>
      <c r="B1059" s="284" t="s">
        <v>384</v>
      </c>
      <c r="C1059" s="215" t="s">
        <v>5547</v>
      </c>
      <c r="D1059" s="211" t="s">
        <v>5548</v>
      </c>
      <c r="E1059" s="211" t="s">
        <v>901</v>
      </c>
      <c r="F1059" s="211" t="s">
        <v>5549</v>
      </c>
      <c r="G1059" s="212" t="s">
        <v>5549</v>
      </c>
      <c r="H1059" s="198" t="s">
        <v>235</v>
      </c>
      <c r="I1059" s="281"/>
      <c r="J1059" s="281"/>
      <c r="K1059" s="278"/>
      <c r="L1059" s="90"/>
      <c r="M1059" s="217"/>
      <c r="N1059" s="218"/>
      <c r="O1059" s="217"/>
      <c r="P1059" s="201" t="s">
        <v>907</v>
      </c>
      <c r="Q1059" s="90" t="s">
        <v>1166</v>
      </c>
      <c r="R1059" s="217" t="s">
        <v>905</v>
      </c>
      <c r="S1059" s="218"/>
      <c r="T1059" s="217"/>
      <c r="U1059" s="201" t="s">
        <v>908</v>
      </c>
      <c r="V1059" s="90" t="s">
        <v>1166</v>
      </c>
      <c r="W1059" s="105" t="s">
        <v>905</v>
      </c>
      <c r="X1059" s="283"/>
      <c r="Y1059" s="282"/>
      <c r="Z1059" s="201" t="s">
        <v>3956</v>
      </c>
      <c r="AA1059" s="90" t="s">
        <v>1040</v>
      </c>
      <c r="AB1059" s="282" t="s">
        <v>439</v>
      </c>
      <c r="AC1059" s="283" t="s">
        <v>5550</v>
      </c>
      <c r="AD1059" s="282"/>
    </row>
    <row r="1060" spans="1:30" ht="100.15" customHeight="1">
      <c r="A1060" s="480"/>
      <c r="B1060" s="290" t="s">
        <v>384</v>
      </c>
      <c r="C1060" s="215" t="s">
        <v>5551</v>
      </c>
      <c r="D1060" s="196" t="s">
        <v>5389</v>
      </c>
      <c r="E1060" s="196" t="s">
        <v>5486</v>
      </c>
      <c r="F1060" s="196" t="s">
        <v>5552</v>
      </c>
      <c r="G1060" s="197" t="s">
        <v>5553</v>
      </c>
      <c r="H1060" s="198" t="s">
        <v>6</v>
      </c>
      <c r="I1060" s="213"/>
      <c r="J1060" s="213"/>
      <c r="K1060" s="201"/>
      <c r="L1060" s="90"/>
      <c r="M1060" s="202"/>
      <c r="N1060" s="203"/>
      <c r="O1060" s="202"/>
      <c r="P1060" s="201" t="s">
        <v>907</v>
      </c>
      <c r="Q1060" s="90" t="s">
        <v>356</v>
      </c>
      <c r="R1060" s="105" t="s">
        <v>905</v>
      </c>
      <c r="S1060" s="203"/>
      <c r="T1060" s="202"/>
      <c r="U1060" s="201" t="s">
        <v>908</v>
      </c>
      <c r="V1060" s="90" t="s">
        <v>356</v>
      </c>
      <c r="W1060" s="383" t="s">
        <v>905</v>
      </c>
      <c r="X1060" s="249"/>
      <c r="Y1060" s="248"/>
      <c r="Z1060" s="201" t="s">
        <v>3956</v>
      </c>
      <c r="AA1060" s="90" t="s">
        <v>356</v>
      </c>
      <c r="AB1060" s="282" t="s">
        <v>439</v>
      </c>
      <c r="AC1060" s="249"/>
      <c r="AD1060" s="248"/>
    </row>
    <row r="1061" spans="1:30" ht="100.15" customHeight="1">
      <c r="A1061" s="480"/>
      <c r="B1061" s="290" t="s">
        <v>384</v>
      </c>
      <c r="C1061" s="215" t="s">
        <v>5554</v>
      </c>
      <c r="D1061" s="196" t="s">
        <v>5555</v>
      </c>
      <c r="E1061" s="196" t="s">
        <v>5486</v>
      </c>
      <c r="F1061" s="196" t="s">
        <v>5556</v>
      </c>
      <c r="G1061" s="197" t="s">
        <v>5557</v>
      </c>
      <c r="H1061" s="198" t="s">
        <v>6</v>
      </c>
      <c r="I1061" s="213"/>
      <c r="J1061" s="213"/>
      <c r="K1061" s="201"/>
      <c r="L1061" s="90"/>
      <c r="M1061" s="202"/>
      <c r="N1061" s="203"/>
      <c r="O1061" s="202"/>
      <c r="P1061" s="201" t="s">
        <v>907</v>
      </c>
      <c r="Q1061" s="90" t="s">
        <v>356</v>
      </c>
      <c r="R1061" s="105" t="s">
        <v>905</v>
      </c>
      <c r="S1061" s="203"/>
      <c r="T1061" s="202"/>
      <c r="U1061" s="201" t="s">
        <v>908</v>
      </c>
      <c r="V1061" s="90" t="s">
        <v>356</v>
      </c>
      <c r="W1061" s="383" t="s">
        <v>905</v>
      </c>
      <c r="X1061" s="249"/>
      <c r="Y1061" s="248"/>
      <c r="Z1061" s="201" t="s">
        <v>3956</v>
      </c>
      <c r="AA1061" s="90" t="s">
        <v>356</v>
      </c>
      <c r="AB1061" s="383" t="s">
        <v>439</v>
      </c>
      <c r="AC1061" s="249"/>
      <c r="AD1061" s="248"/>
    </row>
    <row r="1062" spans="1:30" ht="100.15" customHeight="1">
      <c r="A1062" s="480"/>
      <c r="B1062" s="290" t="s">
        <v>384</v>
      </c>
      <c r="C1062" s="215" t="s">
        <v>5558</v>
      </c>
      <c r="D1062" s="196" t="s">
        <v>5559</v>
      </c>
      <c r="E1062" s="196" t="s">
        <v>5560</v>
      </c>
      <c r="F1062" s="196" t="s">
        <v>5561</v>
      </c>
      <c r="G1062" s="197" t="s">
        <v>5562</v>
      </c>
      <c r="H1062" s="198" t="s">
        <v>4</v>
      </c>
      <c r="I1062" s="213"/>
      <c r="J1062" s="213"/>
      <c r="K1062" s="201"/>
      <c r="L1062" s="90"/>
      <c r="M1062" s="202"/>
      <c r="N1062" s="203"/>
      <c r="O1062" s="202"/>
      <c r="P1062" s="201" t="s">
        <v>907</v>
      </c>
      <c r="Q1062" s="90" t="s">
        <v>356</v>
      </c>
      <c r="R1062" s="105" t="s">
        <v>905</v>
      </c>
      <c r="S1062" s="203"/>
      <c r="T1062" s="202"/>
      <c r="U1062" s="201" t="s">
        <v>908</v>
      </c>
      <c r="V1062" s="90" t="s">
        <v>356</v>
      </c>
      <c r="W1062" s="383" t="s">
        <v>905</v>
      </c>
      <c r="X1062" s="249"/>
      <c r="Y1062" s="248"/>
      <c r="Z1062" s="201" t="s">
        <v>3956</v>
      </c>
      <c r="AA1062" s="90" t="s">
        <v>356</v>
      </c>
      <c r="AB1062" s="383" t="s">
        <v>439</v>
      </c>
      <c r="AC1062" s="249"/>
      <c r="AD1062" s="248"/>
    </row>
    <row r="1063" spans="1:30" ht="100.15" customHeight="1">
      <c r="A1063" s="480"/>
      <c r="B1063" s="290" t="s">
        <v>384</v>
      </c>
      <c r="C1063" s="215" t="s">
        <v>5563</v>
      </c>
      <c r="D1063" s="196" t="s">
        <v>5564</v>
      </c>
      <c r="E1063" s="196" t="s">
        <v>5565</v>
      </c>
      <c r="F1063" s="196" t="s">
        <v>5566</v>
      </c>
      <c r="G1063" s="197" t="s">
        <v>5567</v>
      </c>
      <c r="H1063" s="198" t="s">
        <v>4</v>
      </c>
      <c r="I1063" s="213"/>
      <c r="J1063" s="213" t="s">
        <v>5568</v>
      </c>
      <c r="K1063" s="201"/>
      <c r="L1063" s="90"/>
      <c r="M1063" s="202"/>
      <c r="N1063" s="203"/>
      <c r="O1063" s="202"/>
      <c r="P1063" s="201" t="s">
        <v>907</v>
      </c>
      <c r="Q1063" s="90" t="s">
        <v>1040</v>
      </c>
      <c r="R1063" s="105" t="s">
        <v>905</v>
      </c>
      <c r="S1063" s="203" t="s">
        <v>5569</v>
      </c>
      <c r="T1063" s="202"/>
      <c r="U1063" s="201" t="s">
        <v>908</v>
      </c>
      <c r="V1063" s="90" t="s">
        <v>357</v>
      </c>
      <c r="W1063" s="383" t="s">
        <v>905</v>
      </c>
      <c r="X1063" s="249" t="s">
        <v>5570</v>
      </c>
      <c r="Y1063" s="248"/>
      <c r="Z1063" s="201" t="s">
        <v>3956</v>
      </c>
      <c r="AA1063" s="90" t="s">
        <v>1040</v>
      </c>
      <c r="AB1063" s="105" t="s">
        <v>439</v>
      </c>
      <c r="AC1063" s="106" t="s">
        <v>5569</v>
      </c>
      <c r="AD1063" s="248"/>
    </row>
    <row r="1064" spans="1:30" ht="100.15" customHeight="1">
      <c r="A1064" s="480"/>
      <c r="B1064" s="290" t="s">
        <v>384</v>
      </c>
      <c r="C1064" s="215" t="s">
        <v>5571</v>
      </c>
      <c r="D1064" s="196" t="s">
        <v>5572</v>
      </c>
      <c r="E1064" s="196" t="s">
        <v>5486</v>
      </c>
      <c r="F1064" s="196" t="s">
        <v>5573</v>
      </c>
      <c r="G1064" s="197" t="s">
        <v>5574</v>
      </c>
      <c r="H1064" s="198" t="s">
        <v>4</v>
      </c>
      <c r="I1064" s="213"/>
      <c r="J1064" s="213"/>
      <c r="K1064" s="201"/>
      <c r="L1064" s="90"/>
      <c r="M1064" s="202"/>
      <c r="N1064" s="203"/>
      <c r="O1064" s="202"/>
      <c r="P1064" s="201" t="s">
        <v>907</v>
      </c>
      <c r="Q1064" s="90" t="s">
        <v>356</v>
      </c>
      <c r="R1064" s="105" t="s">
        <v>905</v>
      </c>
      <c r="S1064" s="203"/>
      <c r="T1064" s="202"/>
      <c r="U1064" s="201" t="s">
        <v>908</v>
      </c>
      <c r="V1064" s="90" t="s">
        <v>356</v>
      </c>
      <c r="W1064" s="383" t="s">
        <v>905</v>
      </c>
      <c r="X1064" s="249"/>
      <c r="Y1064" s="248"/>
      <c r="Z1064" s="201" t="s">
        <v>3956</v>
      </c>
      <c r="AA1064" s="90" t="s">
        <v>356</v>
      </c>
      <c r="AB1064" s="383" t="s">
        <v>439</v>
      </c>
      <c r="AC1064" s="249"/>
      <c r="AD1064" s="248"/>
    </row>
    <row r="1065" spans="1:30" ht="100.15" customHeight="1">
      <c r="A1065" s="480"/>
      <c r="B1065" s="290" t="s">
        <v>384</v>
      </c>
      <c r="C1065" s="215" t="s">
        <v>5575</v>
      </c>
      <c r="D1065" s="175" t="s">
        <v>5576</v>
      </c>
      <c r="E1065" s="196" t="s">
        <v>5486</v>
      </c>
      <c r="F1065" s="196" t="s">
        <v>5577</v>
      </c>
      <c r="G1065" s="197" t="s">
        <v>5574</v>
      </c>
      <c r="H1065" s="198" t="s">
        <v>4</v>
      </c>
      <c r="I1065" s="213"/>
      <c r="J1065" s="213"/>
      <c r="K1065" s="201"/>
      <c r="L1065" s="90"/>
      <c r="M1065" s="202"/>
      <c r="N1065" s="203"/>
      <c r="O1065" s="202"/>
      <c r="P1065" s="201" t="s">
        <v>907</v>
      </c>
      <c r="Q1065" s="90" t="s">
        <v>356</v>
      </c>
      <c r="R1065" s="105" t="s">
        <v>905</v>
      </c>
      <c r="S1065" s="203"/>
      <c r="T1065" s="202"/>
      <c r="U1065" s="201" t="s">
        <v>908</v>
      </c>
      <c r="V1065" s="90" t="s">
        <v>356</v>
      </c>
      <c r="W1065" s="383" t="s">
        <v>905</v>
      </c>
      <c r="X1065" s="249"/>
      <c r="Y1065" s="248"/>
      <c r="Z1065" s="201"/>
      <c r="AA1065" s="90"/>
      <c r="AB1065" s="383"/>
      <c r="AC1065" s="249"/>
      <c r="AD1065" s="248"/>
    </row>
    <row r="1066" spans="1:30" ht="100.15" customHeight="1">
      <c r="A1066" s="480"/>
      <c r="B1066" s="290" t="s">
        <v>384</v>
      </c>
      <c r="C1066" s="215" t="s">
        <v>5578</v>
      </c>
      <c r="D1066" s="196" t="s">
        <v>5579</v>
      </c>
      <c r="E1066" s="196" t="s">
        <v>5486</v>
      </c>
      <c r="F1066" s="196" t="s">
        <v>5580</v>
      </c>
      <c r="G1066" s="197" t="s">
        <v>5574</v>
      </c>
      <c r="H1066" s="198" t="s">
        <v>4</v>
      </c>
      <c r="I1066" s="213"/>
      <c r="J1066" s="213"/>
      <c r="K1066" s="201"/>
      <c r="L1066" s="90"/>
      <c r="M1066" s="202"/>
      <c r="N1066" s="203"/>
      <c r="O1066" s="202"/>
      <c r="P1066" s="201" t="s">
        <v>907</v>
      </c>
      <c r="Q1066" s="90" t="s">
        <v>356</v>
      </c>
      <c r="R1066" s="105" t="s">
        <v>905</v>
      </c>
      <c r="S1066" s="203"/>
      <c r="T1066" s="202"/>
      <c r="U1066" s="201" t="s">
        <v>908</v>
      </c>
      <c r="V1066" s="90" t="s">
        <v>356</v>
      </c>
      <c r="W1066" s="383" t="s">
        <v>905</v>
      </c>
      <c r="X1066" s="249"/>
      <c r="Y1066" s="248"/>
      <c r="Z1066" s="201"/>
      <c r="AA1066" s="90"/>
      <c r="AB1066" s="383"/>
      <c r="AC1066" s="249"/>
      <c r="AD1066" s="248"/>
    </row>
    <row r="1067" spans="1:30" ht="100.15" customHeight="1">
      <c r="A1067" s="481"/>
      <c r="B1067" s="290" t="s">
        <v>384</v>
      </c>
      <c r="C1067" s="215" t="s">
        <v>5581</v>
      </c>
      <c r="D1067" s="196" t="s">
        <v>5582</v>
      </c>
      <c r="E1067" s="196" t="s">
        <v>5583</v>
      </c>
      <c r="F1067" s="175" t="s">
        <v>5584</v>
      </c>
      <c r="G1067" s="197" t="s">
        <v>5585</v>
      </c>
      <c r="H1067" s="198" t="s">
        <v>5</v>
      </c>
      <c r="I1067" s="213"/>
      <c r="J1067" s="213"/>
      <c r="K1067" s="201"/>
      <c r="L1067" s="90"/>
      <c r="M1067" s="202"/>
      <c r="N1067" s="203"/>
      <c r="O1067" s="202"/>
      <c r="P1067" s="201" t="s">
        <v>907</v>
      </c>
      <c r="Q1067" s="90" t="s">
        <v>356</v>
      </c>
      <c r="R1067" s="105" t="s">
        <v>905</v>
      </c>
      <c r="S1067" s="203"/>
      <c r="T1067" s="202"/>
      <c r="U1067" s="201" t="s">
        <v>908</v>
      </c>
      <c r="V1067" s="90" t="s">
        <v>356</v>
      </c>
      <c r="W1067" s="383" t="s">
        <v>905</v>
      </c>
      <c r="X1067" s="249"/>
      <c r="Y1067" s="248"/>
      <c r="Z1067" s="201" t="s">
        <v>3956</v>
      </c>
      <c r="AA1067" s="90" t="s">
        <v>357</v>
      </c>
      <c r="AB1067" s="383" t="s">
        <v>439</v>
      </c>
      <c r="AC1067" s="249" t="s">
        <v>5586</v>
      </c>
      <c r="AD1067" s="248"/>
    </row>
    <row r="1068" spans="1:30" ht="116.25" customHeight="1">
      <c r="A1068" s="277" t="s">
        <v>850</v>
      </c>
      <c r="B1068" s="291" t="s">
        <v>68</v>
      </c>
      <c r="C1068" s="196" t="s">
        <v>5587</v>
      </c>
      <c r="D1068" s="196" t="s">
        <v>5588</v>
      </c>
      <c r="E1068" s="196" t="s">
        <v>5087</v>
      </c>
      <c r="F1068" s="196" t="s">
        <v>5589</v>
      </c>
      <c r="G1068" s="197" t="s">
        <v>5590</v>
      </c>
      <c r="H1068" s="198" t="s">
        <v>4</v>
      </c>
      <c r="I1068" s="213"/>
      <c r="J1068" s="213"/>
      <c r="K1068" s="201" t="s">
        <v>1558</v>
      </c>
      <c r="L1068" s="90" t="s">
        <v>357</v>
      </c>
      <c r="M1068" s="202" t="s">
        <v>434</v>
      </c>
      <c r="N1068" s="203" t="s">
        <v>5591</v>
      </c>
      <c r="O1068" s="202"/>
      <c r="P1068" s="201" t="s">
        <v>907</v>
      </c>
      <c r="Q1068" s="90" t="s">
        <v>356</v>
      </c>
      <c r="R1068" s="202" t="s">
        <v>382</v>
      </c>
      <c r="S1068" s="203"/>
      <c r="T1068" s="202"/>
      <c r="U1068" s="201" t="s">
        <v>908</v>
      </c>
      <c r="V1068" s="90" t="s">
        <v>356</v>
      </c>
      <c r="W1068" s="248" t="s">
        <v>1702</v>
      </c>
      <c r="X1068" s="249"/>
      <c r="Y1068" s="248"/>
      <c r="Z1068" s="201"/>
      <c r="AA1068" s="90"/>
      <c r="AB1068" s="248"/>
      <c r="AC1068" s="249"/>
      <c r="AD1068" s="248"/>
    </row>
    <row r="1069" spans="1:30" ht="125.25" customHeight="1">
      <c r="A1069" s="277"/>
      <c r="B1069" s="291" t="s">
        <v>850</v>
      </c>
      <c r="C1069" s="196" t="s">
        <v>5592</v>
      </c>
      <c r="D1069" s="196" t="s">
        <v>5593</v>
      </c>
      <c r="E1069" s="196" t="s">
        <v>4942</v>
      </c>
      <c r="F1069" s="196" t="s">
        <v>5594</v>
      </c>
      <c r="G1069" s="197" t="s">
        <v>5595</v>
      </c>
      <c r="H1069" s="198" t="s">
        <v>3</v>
      </c>
      <c r="I1069" s="213"/>
      <c r="J1069" s="213"/>
      <c r="K1069" s="201" t="s">
        <v>1558</v>
      </c>
      <c r="L1069" s="90" t="s">
        <v>357</v>
      </c>
      <c r="M1069" s="202" t="s">
        <v>434</v>
      </c>
      <c r="N1069" s="203" t="s">
        <v>5596</v>
      </c>
      <c r="O1069" s="202"/>
      <c r="P1069" s="201" t="s">
        <v>907</v>
      </c>
      <c r="Q1069" s="90" t="s">
        <v>356</v>
      </c>
      <c r="R1069" s="202" t="s">
        <v>382</v>
      </c>
      <c r="S1069" s="203"/>
      <c r="T1069" s="202"/>
      <c r="U1069" s="201" t="s">
        <v>908</v>
      </c>
      <c r="V1069" s="90" t="s">
        <v>356</v>
      </c>
      <c r="W1069" s="248" t="s">
        <v>1702</v>
      </c>
      <c r="X1069" s="249"/>
      <c r="Y1069" s="248"/>
      <c r="Z1069" s="201" t="s">
        <v>339</v>
      </c>
      <c r="AA1069" s="90" t="s">
        <v>356</v>
      </c>
      <c r="AB1069" s="248" t="s">
        <v>382</v>
      </c>
      <c r="AC1069" s="249"/>
      <c r="AD1069" s="248"/>
    </row>
    <row r="1070" spans="1:30" ht="121.5" customHeight="1">
      <c r="A1070" s="277"/>
      <c r="B1070" s="291" t="s">
        <v>68</v>
      </c>
      <c r="C1070" s="196" t="s">
        <v>5597</v>
      </c>
      <c r="D1070" s="196" t="s">
        <v>5598</v>
      </c>
      <c r="E1070" s="196" t="s">
        <v>4942</v>
      </c>
      <c r="F1070" s="196" t="s">
        <v>5599</v>
      </c>
      <c r="G1070" s="197" t="s">
        <v>5600</v>
      </c>
      <c r="H1070" s="198" t="s">
        <v>4</v>
      </c>
      <c r="I1070" s="213"/>
      <c r="J1070" s="213"/>
      <c r="K1070" s="201" t="s">
        <v>1558</v>
      </c>
      <c r="L1070" s="90" t="s">
        <v>356</v>
      </c>
      <c r="M1070" s="202" t="s">
        <v>434</v>
      </c>
      <c r="N1070" s="203"/>
      <c r="O1070" s="202"/>
      <c r="P1070" s="201" t="s">
        <v>907</v>
      </c>
      <c r="Q1070" s="90" t="s">
        <v>356</v>
      </c>
      <c r="R1070" s="202" t="s">
        <v>382</v>
      </c>
      <c r="S1070" s="203"/>
      <c r="T1070" s="202"/>
      <c r="U1070" s="201" t="s">
        <v>908</v>
      </c>
      <c r="V1070" s="90" t="s">
        <v>356</v>
      </c>
      <c r="W1070" s="248" t="s">
        <v>1702</v>
      </c>
      <c r="X1070" s="249"/>
      <c r="Y1070" s="248"/>
      <c r="Z1070" s="201"/>
      <c r="AA1070" s="90"/>
      <c r="AB1070" s="248"/>
      <c r="AC1070" s="249"/>
      <c r="AD1070" s="248"/>
    </row>
    <row r="1071" spans="1:30" ht="145.15">
      <c r="A1071" s="277"/>
      <c r="B1071" s="291" t="s">
        <v>68</v>
      </c>
      <c r="C1071" s="196" t="s">
        <v>5601</v>
      </c>
      <c r="D1071" s="196" t="s">
        <v>5602</v>
      </c>
      <c r="E1071" s="196" t="s">
        <v>4942</v>
      </c>
      <c r="F1071" s="196" t="s">
        <v>5603</v>
      </c>
      <c r="G1071" s="197" t="s">
        <v>5604</v>
      </c>
      <c r="H1071" s="198" t="s">
        <v>5</v>
      </c>
      <c r="I1071" s="213"/>
      <c r="J1071" s="213"/>
      <c r="K1071" s="201" t="s">
        <v>1558</v>
      </c>
      <c r="L1071" s="90" t="s">
        <v>356</v>
      </c>
      <c r="M1071" s="202" t="s">
        <v>434</v>
      </c>
      <c r="N1071" s="203"/>
      <c r="O1071" s="202"/>
      <c r="P1071" s="201" t="s">
        <v>907</v>
      </c>
      <c r="Q1071" s="90" t="s">
        <v>356</v>
      </c>
      <c r="R1071" s="202" t="s">
        <v>382</v>
      </c>
      <c r="S1071" s="203"/>
      <c r="T1071" s="202"/>
      <c r="U1071" s="201" t="s">
        <v>908</v>
      </c>
      <c r="V1071" s="90" t="s">
        <v>356</v>
      </c>
      <c r="W1071" s="248" t="s">
        <v>1702</v>
      </c>
      <c r="X1071" s="249"/>
      <c r="Y1071" s="248"/>
      <c r="Z1071" s="201"/>
      <c r="AA1071" s="90"/>
      <c r="AB1071" s="248"/>
      <c r="AC1071" s="249"/>
      <c r="AD1071" s="248"/>
    </row>
    <row r="1072" spans="1:30" ht="81.75" customHeight="1">
      <c r="A1072" s="277"/>
      <c r="B1072" s="291" t="s">
        <v>68</v>
      </c>
      <c r="C1072" s="196" t="s">
        <v>5605</v>
      </c>
      <c r="D1072" s="196" t="s">
        <v>5606</v>
      </c>
      <c r="E1072" s="196" t="s">
        <v>4942</v>
      </c>
      <c r="F1072" s="196" t="s">
        <v>5607</v>
      </c>
      <c r="G1072" s="197" t="s">
        <v>5608</v>
      </c>
      <c r="H1072" s="198" t="s">
        <v>5</v>
      </c>
      <c r="I1072" s="213"/>
      <c r="J1072" s="213"/>
      <c r="K1072" s="201" t="s">
        <v>1558</v>
      </c>
      <c r="L1072" s="90" t="s">
        <v>356</v>
      </c>
      <c r="M1072" s="202" t="s">
        <v>434</v>
      </c>
      <c r="N1072" s="203"/>
      <c r="O1072" s="202"/>
      <c r="P1072" s="201" t="s">
        <v>907</v>
      </c>
      <c r="Q1072" s="90" t="s">
        <v>356</v>
      </c>
      <c r="R1072" s="202" t="s">
        <v>382</v>
      </c>
      <c r="S1072" s="203"/>
      <c r="T1072" s="202"/>
      <c r="U1072" s="201" t="s">
        <v>908</v>
      </c>
      <c r="V1072" s="90" t="s">
        <v>356</v>
      </c>
      <c r="W1072" s="248" t="s">
        <v>1702</v>
      </c>
      <c r="X1072" s="249"/>
      <c r="Y1072" s="248"/>
      <c r="Z1072" s="201"/>
      <c r="AA1072" s="90"/>
      <c r="AB1072" s="248"/>
      <c r="AC1072" s="249"/>
      <c r="AD1072" s="248"/>
    </row>
    <row r="1073" spans="1:30" ht="138" customHeight="1">
      <c r="A1073" s="277"/>
      <c r="B1073" s="291" t="s">
        <v>68</v>
      </c>
      <c r="C1073" s="196" t="s">
        <v>5609</v>
      </c>
      <c r="D1073" s="196" t="s">
        <v>5610</v>
      </c>
      <c r="E1073" s="196" t="s">
        <v>4942</v>
      </c>
      <c r="F1073" s="196" t="s">
        <v>5611</v>
      </c>
      <c r="G1073" s="197" t="s">
        <v>5612</v>
      </c>
      <c r="H1073" s="198" t="s">
        <v>5</v>
      </c>
      <c r="I1073" s="213"/>
      <c r="J1073" s="213"/>
      <c r="K1073" s="201" t="s">
        <v>1558</v>
      </c>
      <c r="L1073" s="90" t="s">
        <v>356</v>
      </c>
      <c r="M1073" s="202" t="s">
        <v>434</v>
      </c>
      <c r="N1073" s="203"/>
      <c r="O1073" s="202"/>
      <c r="P1073" s="201" t="s">
        <v>907</v>
      </c>
      <c r="Q1073" s="90" t="s">
        <v>356</v>
      </c>
      <c r="R1073" s="202" t="s">
        <v>382</v>
      </c>
      <c r="S1073" s="203"/>
      <c r="T1073" s="202"/>
      <c r="U1073" s="201" t="s">
        <v>908</v>
      </c>
      <c r="V1073" s="90" t="s">
        <v>356</v>
      </c>
      <c r="W1073" s="248" t="s">
        <v>1702</v>
      </c>
      <c r="X1073" s="249"/>
      <c r="Y1073" s="248"/>
      <c r="Z1073" s="201" t="s">
        <v>339</v>
      </c>
      <c r="AA1073" s="90" t="s">
        <v>356</v>
      </c>
      <c r="AB1073" s="248" t="s">
        <v>382</v>
      </c>
      <c r="AC1073" s="249"/>
      <c r="AD1073" s="248"/>
    </row>
    <row r="1074" spans="1:30" ht="165" customHeight="1">
      <c r="A1074" s="277"/>
      <c r="B1074" s="291" t="s">
        <v>68</v>
      </c>
      <c r="C1074" s="196" t="s">
        <v>5613</v>
      </c>
      <c r="D1074" s="204" t="s">
        <v>5614</v>
      </c>
      <c r="E1074" s="196" t="s">
        <v>5087</v>
      </c>
      <c r="F1074" s="196" t="s">
        <v>5615</v>
      </c>
      <c r="G1074" s="197" t="s">
        <v>5612</v>
      </c>
      <c r="H1074" s="198" t="s">
        <v>3</v>
      </c>
      <c r="I1074" s="213"/>
      <c r="J1074" s="213"/>
      <c r="K1074" s="201" t="s">
        <v>1558</v>
      </c>
      <c r="L1074" s="90" t="s">
        <v>356</v>
      </c>
      <c r="M1074" s="202" t="s">
        <v>434</v>
      </c>
      <c r="N1074" s="203"/>
      <c r="O1074" s="202"/>
      <c r="P1074" s="201" t="s">
        <v>907</v>
      </c>
      <c r="Q1074" s="90" t="s">
        <v>356</v>
      </c>
      <c r="R1074" s="202" t="s">
        <v>382</v>
      </c>
      <c r="S1074" s="203"/>
      <c r="T1074" s="202"/>
      <c r="U1074" s="201" t="s">
        <v>908</v>
      </c>
      <c r="V1074" s="90" t="s">
        <v>356</v>
      </c>
      <c r="W1074" s="248" t="s">
        <v>1702</v>
      </c>
      <c r="X1074" s="249"/>
      <c r="Y1074" s="248"/>
      <c r="Z1074" s="201"/>
      <c r="AA1074" s="90"/>
      <c r="AB1074" s="248"/>
      <c r="AC1074" s="249"/>
      <c r="AD1074" s="248"/>
    </row>
    <row r="1075" spans="1:30" ht="48" customHeight="1">
      <c r="A1075" s="277"/>
      <c r="B1075" s="291" t="s">
        <v>68</v>
      </c>
      <c r="C1075" s="196" t="s">
        <v>5616</v>
      </c>
      <c r="D1075" s="204" t="s">
        <v>5617</v>
      </c>
      <c r="E1075" s="196" t="s">
        <v>4942</v>
      </c>
      <c r="F1075" s="196" t="s">
        <v>5618</v>
      </c>
      <c r="G1075" s="197" t="s">
        <v>5619</v>
      </c>
      <c r="H1075" s="198" t="s">
        <v>5</v>
      </c>
      <c r="I1075" s="213"/>
      <c r="J1075" s="213"/>
      <c r="K1075" s="201" t="s">
        <v>1558</v>
      </c>
      <c r="L1075" s="90" t="s">
        <v>356</v>
      </c>
      <c r="M1075" s="202" t="s">
        <v>434</v>
      </c>
      <c r="N1075" s="203"/>
      <c r="O1075" s="202"/>
      <c r="P1075" s="201" t="s">
        <v>907</v>
      </c>
      <c r="Q1075" s="90" t="s">
        <v>356</v>
      </c>
      <c r="R1075" s="202" t="s">
        <v>382</v>
      </c>
      <c r="S1075" s="203"/>
      <c r="T1075" s="202"/>
      <c r="U1075" s="201" t="s">
        <v>908</v>
      </c>
      <c r="V1075" s="90" t="s">
        <v>356</v>
      </c>
      <c r="W1075" s="248" t="s">
        <v>1702</v>
      </c>
      <c r="X1075" s="249"/>
      <c r="Y1075" s="248"/>
      <c r="Z1075" s="201" t="s">
        <v>339</v>
      </c>
      <c r="AA1075" s="90" t="s">
        <v>356</v>
      </c>
      <c r="AB1075" s="248" t="s">
        <v>382</v>
      </c>
      <c r="AC1075" s="249"/>
      <c r="AD1075" s="248"/>
    </row>
    <row r="1076" spans="1:30" ht="92.45">
      <c r="A1076" s="277"/>
      <c r="B1076" s="291" t="s">
        <v>68</v>
      </c>
      <c r="C1076" s="196" t="s">
        <v>5620</v>
      </c>
      <c r="D1076" s="196" t="s">
        <v>5621</v>
      </c>
      <c r="E1076" s="196" t="s">
        <v>5087</v>
      </c>
      <c r="F1076" s="196" t="s">
        <v>5622</v>
      </c>
      <c r="G1076" s="197" t="s">
        <v>5619</v>
      </c>
      <c r="H1076" s="198" t="s">
        <v>5</v>
      </c>
      <c r="I1076" s="213"/>
      <c r="J1076" s="213"/>
      <c r="K1076" s="201" t="s">
        <v>1558</v>
      </c>
      <c r="L1076" s="90" t="s">
        <v>357</v>
      </c>
      <c r="M1076" s="202" t="s">
        <v>439</v>
      </c>
      <c r="N1076" s="203" t="s">
        <v>5623</v>
      </c>
      <c r="O1076" s="202"/>
      <c r="P1076" s="201" t="s">
        <v>907</v>
      </c>
      <c r="Q1076" s="90" t="s">
        <v>357</v>
      </c>
      <c r="R1076" s="202" t="s">
        <v>382</v>
      </c>
      <c r="S1076" s="203"/>
      <c r="T1076" s="202"/>
      <c r="U1076" s="201" t="s">
        <v>908</v>
      </c>
      <c r="V1076" s="90" t="s">
        <v>356</v>
      </c>
      <c r="W1076" s="248" t="s">
        <v>1702</v>
      </c>
      <c r="X1076" s="249"/>
      <c r="Y1076" s="248"/>
      <c r="Z1076" s="201" t="s">
        <v>339</v>
      </c>
      <c r="AA1076" s="90" t="s">
        <v>356</v>
      </c>
      <c r="AB1076" s="248" t="s">
        <v>382</v>
      </c>
      <c r="AC1076" s="249"/>
      <c r="AD1076" s="248"/>
    </row>
    <row r="1077" spans="1:30" ht="92.45">
      <c r="A1077" s="277"/>
      <c r="B1077" s="291" t="s">
        <v>68</v>
      </c>
      <c r="C1077" s="196" t="s">
        <v>5624</v>
      </c>
      <c r="D1077" s="196" t="s">
        <v>5625</v>
      </c>
      <c r="E1077" s="196" t="s">
        <v>4942</v>
      </c>
      <c r="F1077" s="196" t="s">
        <v>5626</v>
      </c>
      <c r="G1077" s="197" t="s">
        <v>5619</v>
      </c>
      <c r="H1077" s="198" t="s">
        <v>5</v>
      </c>
      <c r="I1077" s="213"/>
      <c r="J1077" s="213"/>
      <c r="K1077" s="201" t="s">
        <v>1558</v>
      </c>
      <c r="L1077" s="90" t="s">
        <v>357</v>
      </c>
      <c r="M1077" s="202" t="s">
        <v>439</v>
      </c>
      <c r="N1077" s="203" t="s">
        <v>5623</v>
      </c>
      <c r="O1077" s="202"/>
      <c r="P1077" s="201" t="s">
        <v>907</v>
      </c>
      <c r="Q1077" s="90" t="s">
        <v>357</v>
      </c>
      <c r="R1077" s="202" t="s">
        <v>382</v>
      </c>
      <c r="S1077" s="203"/>
      <c r="T1077" s="202"/>
      <c r="U1077" s="201" t="s">
        <v>908</v>
      </c>
      <c r="V1077" s="90" t="s">
        <v>356</v>
      </c>
      <c r="W1077" s="248" t="s">
        <v>1702</v>
      </c>
      <c r="X1077" s="249"/>
      <c r="Y1077" s="248"/>
      <c r="Z1077" s="201"/>
      <c r="AA1077" s="90"/>
      <c r="AB1077" s="248"/>
      <c r="AC1077" s="249"/>
      <c r="AD1077" s="248"/>
    </row>
    <row r="1078" spans="1:30" ht="92.45">
      <c r="A1078" s="277"/>
      <c r="B1078" s="291" t="s">
        <v>68</v>
      </c>
      <c r="C1078" s="196" t="s">
        <v>5627</v>
      </c>
      <c r="D1078" s="196" t="s">
        <v>5628</v>
      </c>
      <c r="E1078" s="196" t="s">
        <v>4942</v>
      </c>
      <c r="F1078" s="196" t="s">
        <v>5629</v>
      </c>
      <c r="G1078" s="197" t="s">
        <v>5619</v>
      </c>
      <c r="H1078" s="198" t="s">
        <v>5</v>
      </c>
      <c r="I1078" s="213"/>
      <c r="J1078" s="213"/>
      <c r="K1078" s="201" t="s">
        <v>1558</v>
      </c>
      <c r="L1078" s="90" t="s">
        <v>357</v>
      </c>
      <c r="M1078" s="202" t="s">
        <v>439</v>
      </c>
      <c r="N1078" s="203" t="s">
        <v>5623</v>
      </c>
      <c r="O1078" s="202"/>
      <c r="P1078" s="201" t="s">
        <v>907</v>
      </c>
      <c r="Q1078" s="90" t="s">
        <v>357</v>
      </c>
      <c r="R1078" s="202" t="s">
        <v>382</v>
      </c>
      <c r="S1078" s="203"/>
      <c r="T1078" s="202"/>
      <c r="U1078" s="201" t="s">
        <v>908</v>
      </c>
      <c r="V1078" s="90" t="s">
        <v>356</v>
      </c>
      <c r="W1078" s="248" t="s">
        <v>1702</v>
      </c>
      <c r="X1078" s="249"/>
      <c r="Y1078" s="248"/>
      <c r="Z1078" s="201" t="s">
        <v>339</v>
      </c>
      <c r="AA1078" s="90" t="s">
        <v>356</v>
      </c>
      <c r="AB1078" s="248" t="s">
        <v>382</v>
      </c>
      <c r="AC1078" s="249"/>
      <c r="AD1078" s="248"/>
    </row>
    <row r="1079" spans="1:30" s="21" customFormat="1" ht="51" customHeight="1">
      <c r="A1079" s="277"/>
      <c r="B1079" s="291" t="s">
        <v>68</v>
      </c>
      <c r="C1079" s="196" t="s">
        <v>5630</v>
      </c>
      <c r="D1079" s="196" t="s">
        <v>5631</v>
      </c>
      <c r="E1079" s="196" t="s">
        <v>4942</v>
      </c>
      <c r="F1079" s="196" t="s">
        <v>5632</v>
      </c>
      <c r="G1079" s="197" t="s">
        <v>5633</v>
      </c>
      <c r="H1079" s="198" t="s">
        <v>6</v>
      </c>
      <c r="I1079" s="298"/>
      <c r="J1079" s="298"/>
      <c r="K1079" s="201" t="s">
        <v>1558</v>
      </c>
      <c r="L1079" s="90" t="s">
        <v>357</v>
      </c>
      <c r="M1079" s="202" t="s">
        <v>439</v>
      </c>
      <c r="N1079" s="203" t="s">
        <v>5623</v>
      </c>
      <c r="O1079" s="169"/>
      <c r="P1079" s="201" t="s">
        <v>907</v>
      </c>
      <c r="Q1079" s="90" t="s">
        <v>357</v>
      </c>
      <c r="R1079" s="202" t="s">
        <v>382</v>
      </c>
      <c r="S1079" s="203"/>
      <c r="T1079" s="169"/>
      <c r="U1079" s="201" t="s">
        <v>908</v>
      </c>
      <c r="V1079" s="90" t="s">
        <v>356</v>
      </c>
      <c r="W1079" s="248" t="s">
        <v>1702</v>
      </c>
      <c r="X1079" s="249"/>
      <c r="Y1079" s="385"/>
      <c r="Z1079" s="201"/>
      <c r="AA1079" s="90"/>
      <c r="AB1079" s="248"/>
      <c r="AC1079" s="249"/>
      <c r="AD1079" s="385"/>
    </row>
    <row r="1080" spans="1:30" ht="105" customHeight="1">
      <c r="A1080" s="277"/>
      <c r="B1080" s="291" t="s">
        <v>68</v>
      </c>
      <c r="C1080" s="196" t="s">
        <v>5634</v>
      </c>
      <c r="D1080" s="196" t="s">
        <v>5635</v>
      </c>
      <c r="E1080" s="196" t="s">
        <v>4942</v>
      </c>
      <c r="F1080" s="196" t="s">
        <v>5636</v>
      </c>
      <c r="G1080" s="197" t="s">
        <v>5637</v>
      </c>
      <c r="H1080" s="198" t="s">
        <v>6</v>
      </c>
      <c r="I1080" s="213"/>
      <c r="J1080" s="213"/>
      <c r="K1080" s="201" t="s">
        <v>1558</v>
      </c>
      <c r="L1080" s="90" t="s">
        <v>356</v>
      </c>
      <c r="M1080" s="202" t="s">
        <v>434</v>
      </c>
      <c r="N1080" s="203"/>
      <c r="O1080" s="202"/>
      <c r="P1080" s="201" t="s">
        <v>907</v>
      </c>
      <c r="Q1080" s="90" t="s">
        <v>357</v>
      </c>
      <c r="R1080" s="202" t="s">
        <v>382</v>
      </c>
      <c r="S1080" s="203"/>
      <c r="T1080" s="202"/>
      <c r="U1080" s="201" t="s">
        <v>908</v>
      </c>
      <c r="V1080" s="90" t="s">
        <v>356</v>
      </c>
      <c r="W1080" s="248" t="s">
        <v>1702</v>
      </c>
      <c r="X1080" s="249"/>
      <c r="Y1080" s="248"/>
      <c r="Z1080" s="201"/>
      <c r="AA1080" s="90"/>
      <c r="AB1080" s="248"/>
      <c r="AC1080" s="249"/>
      <c r="AD1080" s="248"/>
    </row>
    <row r="1081" spans="1:30" ht="76.150000000000006" customHeight="1">
      <c r="A1081" s="277"/>
      <c r="B1081" s="291" t="s">
        <v>68</v>
      </c>
      <c r="C1081" s="196" t="s">
        <v>5638</v>
      </c>
      <c r="D1081" s="196" t="s">
        <v>5639</v>
      </c>
      <c r="E1081" s="196" t="s">
        <v>5087</v>
      </c>
      <c r="F1081" s="196" t="s">
        <v>5640</v>
      </c>
      <c r="G1081" s="197" t="s">
        <v>5641</v>
      </c>
      <c r="H1081" s="198" t="s">
        <v>4</v>
      </c>
      <c r="I1081" s="213"/>
      <c r="J1081" s="213"/>
      <c r="K1081" s="201" t="s">
        <v>1558</v>
      </c>
      <c r="L1081" s="90" t="s">
        <v>357</v>
      </c>
      <c r="M1081" s="202" t="s">
        <v>434</v>
      </c>
      <c r="N1081" s="203" t="s">
        <v>5642</v>
      </c>
      <c r="O1081" s="202"/>
      <c r="P1081" s="201" t="s">
        <v>907</v>
      </c>
      <c r="Q1081" s="90" t="s">
        <v>357</v>
      </c>
      <c r="R1081" s="202"/>
      <c r="S1081" s="203" t="s">
        <v>5643</v>
      </c>
      <c r="T1081" s="202"/>
      <c r="U1081" s="201" t="s">
        <v>908</v>
      </c>
      <c r="V1081" s="90" t="s">
        <v>356</v>
      </c>
      <c r="W1081" s="248" t="s">
        <v>1702</v>
      </c>
      <c r="X1081" s="249"/>
      <c r="Y1081" s="248"/>
      <c r="Z1081" s="201"/>
      <c r="AA1081" s="90"/>
      <c r="AB1081" s="248"/>
      <c r="AC1081" s="249"/>
      <c r="AD1081" s="248"/>
    </row>
    <row r="1082" spans="1:30" ht="76.150000000000006" customHeight="1">
      <c r="A1082" s="277"/>
      <c r="B1082" s="300" t="s">
        <v>68</v>
      </c>
      <c r="C1082" s="195" t="s">
        <v>5644</v>
      </c>
      <c r="D1082" s="195" t="s">
        <v>5645</v>
      </c>
      <c r="E1082" s="195" t="s">
        <v>5087</v>
      </c>
      <c r="F1082" s="195" t="s">
        <v>5646</v>
      </c>
      <c r="G1082" s="207" t="s">
        <v>5641</v>
      </c>
      <c r="H1082" s="220" t="s">
        <v>1016</v>
      </c>
      <c r="I1082" s="273" t="s">
        <v>1558</v>
      </c>
      <c r="J1082" s="90" t="s">
        <v>357</v>
      </c>
      <c r="K1082" s="221" t="s">
        <v>904</v>
      </c>
      <c r="L1082" s="90" t="s">
        <v>356</v>
      </c>
      <c r="M1082" s="202" t="s">
        <v>434</v>
      </c>
      <c r="N1082" s="203"/>
      <c r="O1082" s="202"/>
      <c r="P1082" s="201" t="s">
        <v>907</v>
      </c>
      <c r="Q1082" s="90" t="s">
        <v>356</v>
      </c>
      <c r="R1082" s="202" t="s">
        <v>382</v>
      </c>
      <c r="S1082" s="203"/>
      <c r="T1082" s="202"/>
      <c r="U1082" s="201" t="s">
        <v>908</v>
      </c>
      <c r="V1082" s="90" t="s">
        <v>356</v>
      </c>
      <c r="W1082" s="248" t="s">
        <v>1702</v>
      </c>
      <c r="X1082" s="249"/>
      <c r="Y1082" s="248"/>
      <c r="Z1082" s="201" t="s">
        <v>339</v>
      </c>
      <c r="AA1082" s="90" t="s">
        <v>356</v>
      </c>
      <c r="AB1082" s="248" t="s">
        <v>382</v>
      </c>
      <c r="AC1082" s="249"/>
      <c r="AD1082" s="248"/>
    </row>
    <row r="1083" spans="1:30" ht="76.150000000000006" customHeight="1">
      <c r="A1083" s="277"/>
      <c r="B1083" s="300" t="s">
        <v>68</v>
      </c>
      <c r="C1083" s="195" t="s">
        <v>5647</v>
      </c>
      <c r="D1083" s="195" t="s">
        <v>5648</v>
      </c>
      <c r="E1083" s="195" t="s">
        <v>5087</v>
      </c>
      <c r="F1083" s="195" t="s">
        <v>5649</v>
      </c>
      <c r="G1083" s="207" t="s">
        <v>5641</v>
      </c>
      <c r="H1083" s="220" t="s">
        <v>1016</v>
      </c>
      <c r="I1083" s="273"/>
      <c r="J1083" s="90"/>
      <c r="K1083" s="221" t="s">
        <v>904</v>
      </c>
      <c r="L1083" s="90" t="s">
        <v>357</v>
      </c>
      <c r="M1083" s="202" t="s">
        <v>434</v>
      </c>
      <c r="N1083" s="203" t="s">
        <v>5650</v>
      </c>
      <c r="O1083" s="202"/>
      <c r="P1083" s="201" t="s">
        <v>907</v>
      </c>
      <c r="Q1083" s="90" t="s">
        <v>357</v>
      </c>
      <c r="R1083" s="202" t="s">
        <v>382</v>
      </c>
      <c r="S1083" s="203" t="s">
        <v>5643</v>
      </c>
      <c r="T1083" s="202"/>
      <c r="U1083" s="201" t="s">
        <v>908</v>
      </c>
      <c r="V1083" s="90" t="s">
        <v>356</v>
      </c>
      <c r="W1083" s="248" t="s">
        <v>1702</v>
      </c>
      <c r="X1083" s="249"/>
      <c r="Y1083" s="248"/>
      <c r="Z1083" s="201"/>
      <c r="AA1083" s="90"/>
      <c r="AB1083" s="248"/>
      <c r="AC1083" s="249"/>
      <c r="AD1083" s="248"/>
    </row>
    <row r="1084" spans="1:30" ht="76.150000000000006" customHeight="1">
      <c r="A1084" s="277"/>
      <c r="B1084" s="300" t="s">
        <v>68</v>
      </c>
      <c r="C1084" s="195" t="s">
        <v>5651</v>
      </c>
      <c r="D1084" s="195" t="s">
        <v>5652</v>
      </c>
      <c r="E1084" s="195" t="s">
        <v>5087</v>
      </c>
      <c r="F1084" s="195" t="s">
        <v>5653</v>
      </c>
      <c r="G1084" s="207" t="s">
        <v>5641</v>
      </c>
      <c r="H1084" s="220" t="s">
        <v>1016</v>
      </c>
      <c r="I1084" s="226" t="s">
        <v>904</v>
      </c>
      <c r="J1084" s="90"/>
      <c r="K1084" s="221" t="s">
        <v>904</v>
      </c>
      <c r="L1084" s="90" t="s">
        <v>356</v>
      </c>
      <c r="M1084" s="202" t="s">
        <v>434</v>
      </c>
      <c r="N1084" s="203"/>
      <c r="O1084" s="202"/>
      <c r="P1084" s="201" t="s">
        <v>907</v>
      </c>
      <c r="Q1084" s="90" t="s">
        <v>356</v>
      </c>
      <c r="R1084" s="202" t="s">
        <v>382</v>
      </c>
      <c r="S1084" s="203"/>
      <c r="T1084" s="202"/>
      <c r="U1084" s="201" t="s">
        <v>908</v>
      </c>
      <c r="V1084" s="90" t="s">
        <v>356</v>
      </c>
      <c r="W1084" s="248" t="s">
        <v>1702</v>
      </c>
      <c r="X1084" s="249"/>
      <c r="Y1084" s="248"/>
      <c r="Z1084" s="201"/>
      <c r="AA1084" s="90"/>
      <c r="AB1084" s="248"/>
      <c r="AC1084" s="249"/>
      <c r="AD1084" s="248"/>
    </row>
    <row r="1085" spans="1:30" ht="76.150000000000006" customHeight="1">
      <c r="A1085" s="277"/>
      <c r="B1085" s="300" t="s">
        <v>68</v>
      </c>
      <c r="C1085" s="195" t="s">
        <v>5654</v>
      </c>
      <c r="D1085" s="195" t="s">
        <v>5655</v>
      </c>
      <c r="E1085" s="195" t="s">
        <v>5087</v>
      </c>
      <c r="F1085" s="195" t="s">
        <v>5656</v>
      </c>
      <c r="G1085" s="207" t="s">
        <v>5657</v>
      </c>
      <c r="H1085" s="220" t="s">
        <v>1016</v>
      </c>
      <c r="I1085" s="226"/>
      <c r="J1085" s="90"/>
      <c r="K1085" s="221" t="s">
        <v>904</v>
      </c>
      <c r="L1085" s="90" t="s">
        <v>356</v>
      </c>
      <c r="M1085" s="202" t="s">
        <v>434</v>
      </c>
      <c r="N1085" s="203"/>
      <c r="O1085" s="202"/>
      <c r="P1085" s="201" t="s">
        <v>907</v>
      </c>
      <c r="Q1085" s="90" t="s">
        <v>356</v>
      </c>
      <c r="R1085" s="202" t="s">
        <v>382</v>
      </c>
      <c r="S1085" s="203"/>
      <c r="T1085" s="202"/>
      <c r="U1085" s="201" t="s">
        <v>908</v>
      </c>
      <c r="V1085" s="90" t="s">
        <v>356</v>
      </c>
      <c r="W1085" s="248" t="s">
        <v>1702</v>
      </c>
      <c r="X1085" s="249"/>
      <c r="Y1085" s="248"/>
      <c r="Z1085" s="201" t="s">
        <v>339</v>
      </c>
      <c r="AA1085" s="90" t="s">
        <v>356</v>
      </c>
      <c r="AB1085" s="248" t="s">
        <v>382</v>
      </c>
      <c r="AC1085" s="249"/>
      <c r="AD1085" s="248"/>
    </row>
    <row r="1086" spans="1:30" ht="76.150000000000006" customHeight="1">
      <c r="A1086" s="277"/>
      <c r="B1086" s="300" t="s">
        <v>68</v>
      </c>
      <c r="C1086" s="195" t="s">
        <v>5658</v>
      </c>
      <c r="D1086" s="195" t="s">
        <v>5659</v>
      </c>
      <c r="E1086" s="195" t="s">
        <v>5660</v>
      </c>
      <c r="F1086" s="195" t="s">
        <v>5661</v>
      </c>
      <c r="G1086" s="207" t="s">
        <v>5662</v>
      </c>
      <c r="H1086" s="220" t="s">
        <v>974</v>
      </c>
      <c r="I1086" s="226"/>
      <c r="J1086" s="90"/>
      <c r="K1086" s="221" t="s">
        <v>904</v>
      </c>
      <c r="L1086" s="90" t="s">
        <v>357</v>
      </c>
      <c r="M1086" s="202" t="s">
        <v>434</v>
      </c>
      <c r="N1086" s="203" t="s">
        <v>5663</v>
      </c>
      <c r="O1086" s="202"/>
      <c r="P1086" s="201" t="s">
        <v>907</v>
      </c>
      <c r="Q1086" s="90" t="s">
        <v>357</v>
      </c>
      <c r="R1086" s="202" t="s">
        <v>382</v>
      </c>
      <c r="S1086" s="203" t="s">
        <v>5664</v>
      </c>
      <c r="T1086" s="202"/>
      <c r="U1086" s="201" t="s">
        <v>908</v>
      </c>
      <c r="V1086" s="90" t="s">
        <v>356</v>
      </c>
      <c r="W1086" s="248" t="s">
        <v>1702</v>
      </c>
      <c r="X1086" s="249"/>
      <c r="Y1086" s="248"/>
      <c r="Z1086" s="201"/>
      <c r="AA1086" s="90"/>
      <c r="AB1086" s="248"/>
      <c r="AC1086" s="249"/>
      <c r="AD1086" s="248"/>
    </row>
    <row r="1087" spans="1:30" ht="76.150000000000006" customHeight="1">
      <c r="A1087" s="277"/>
      <c r="B1087" s="291" t="s">
        <v>68</v>
      </c>
      <c r="C1087" s="196" t="s">
        <v>5665</v>
      </c>
      <c r="D1087" s="196" t="s">
        <v>5666</v>
      </c>
      <c r="E1087" s="196" t="s">
        <v>5667</v>
      </c>
      <c r="F1087" s="196" t="s">
        <v>5668</v>
      </c>
      <c r="G1087" s="197" t="s">
        <v>5669</v>
      </c>
      <c r="H1087" s="198" t="s">
        <v>4</v>
      </c>
      <c r="I1087" s="213"/>
      <c r="J1087" s="213"/>
      <c r="K1087" s="201" t="s">
        <v>1558</v>
      </c>
      <c r="L1087" s="90" t="s">
        <v>356</v>
      </c>
      <c r="M1087" s="202" t="s">
        <v>439</v>
      </c>
      <c r="N1087" s="203"/>
      <c r="O1087" s="202"/>
      <c r="P1087" s="201" t="s">
        <v>907</v>
      </c>
      <c r="Q1087" s="90" t="s">
        <v>356</v>
      </c>
      <c r="R1087" s="202" t="s">
        <v>382</v>
      </c>
      <c r="S1087" s="203"/>
      <c r="T1087" s="202"/>
      <c r="U1087" s="201" t="s">
        <v>908</v>
      </c>
      <c r="V1087" s="90" t="s">
        <v>356</v>
      </c>
      <c r="W1087" s="248" t="s">
        <v>1702</v>
      </c>
      <c r="X1087" s="249"/>
      <c r="Y1087" s="248"/>
      <c r="Z1087" s="201"/>
      <c r="AA1087" s="90"/>
      <c r="AB1087" s="248"/>
      <c r="AC1087" s="249"/>
      <c r="AD1087" s="248"/>
    </row>
    <row r="1088" spans="1:30" ht="76.150000000000006" customHeight="1">
      <c r="A1088" s="277"/>
      <c r="B1088" s="291" t="s">
        <v>68</v>
      </c>
      <c r="C1088" s="196" t="s">
        <v>5670</v>
      </c>
      <c r="D1088" s="196" t="s">
        <v>5671</v>
      </c>
      <c r="E1088" s="196" t="s">
        <v>5672</v>
      </c>
      <c r="F1088" s="196" t="s">
        <v>5673</v>
      </c>
      <c r="G1088" s="197" t="s">
        <v>5669</v>
      </c>
      <c r="H1088" s="198" t="s">
        <v>4</v>
      </c>
      <c r="I1088" s="213"/>
      <c r="J1088" s="213"/>
      <c r="K1088" s="201" t="s">
        <v>1558</v>
      </c>
      <c r="L1088" s="90" t="s">
        <v>357</v>
      </c>
      <c r="M1088" s="202" t="s">
        <v>439</v>
      </c>
      <c r="N1088" s="203" t="s">
        <v>5623</v>
      </c>
      <c r="O1088" s="202"/>
      <c r="P1088" s="201" t="s">
        <v>907</v>
      </c>
      <c r="Q1088" s="90" t="s">
        <v>357</v>
      </c>
      <c r="R1088" s="202" t="s">
        <v>382</v>
      </c>
      <c r="S1088" s="203" t="s">
        <v>5674</v>
      </c>
      <c r="T1088" s="202"/>
      <c r="U1088" s="201" t="s">
        <v>908</v>
      </c>
      <c r="V1088" s="90" t="s">
        <v>356</v>
      </c>
      <c r="W1088" s="248" t="s">
        <v>1702</v>
      </c>
      <c r="X1088" s="249"/>
      <c r="Y1088" s="248"/>
      <c r="Z1088" s="201" t="s">
        <v>339</v>
      </c>
      <c r="AA1088" s="90" t="s">
        <v>356</v>
      </c>
      <c r="AB1088" s="248" t="s">
        <v>382</v>
      </c>
      <c r="AC1088" s="249"/>
      <c r="AD1088" s="248"/>
    </row>
    <row r="1089" spans="1:30" ht="75" customHeight="1">
      <c r="A1089" s="277"/>
      <c r="B1089" s="291" t="s">
        <v>68</v>
      </c>
      <c r="C1089" s="196" t="s">
        <v>5675</v>
      </c>
      <c r="D1089" s="196" t="s">
        <v>5676</v>
      </c>
      <c r="E1089" s="196" t="s">
        <v>4942</v>
      </c>
      <c r="F1089" s="196" t="s">
        <v>5677</v>
      </c>
      <c r="G1089" s="197" t="s">
        <v>5678</v>
      </c>
      <c r="H1089" s="198" t="s">
        <v>6</v>
      </c>
      <c r="I1089" s="213"/>
      <c r="J1089" s="213"/>
      <c r="K1089" s="201" t="s">
        <v>1558</v>
      </c>
      <c r="L1089" s="90" t="s">
        <v>1040</v>
      </c>
      <c r="M1089" s="202" t="s">
        <v>439</v>
      </c>
      <c r="N1089" s="203" t="s">
        <v>5679</v>
      </c>
      <c r="O1089" s="202"/>
      <c r="P1089" s="201" t="s">
        <v>907</v>
      </c>
      <c r="Q1089" s="90" t="s">
        <v>357</v>
      </c>
      <c r="R1089" s="202" t="s">
        <v>382</v>
      </c>
      <c r="S1089" s="203" t="s">
        <v>5680</v>
      </c>
      <c r="T1089" s="202"/>
      <c r="U1089" s="201" t="s">
        <v>908</v>
      </c>
      <c r="V1089" s="90" t="s">
        <v>356</v>
      </c>
      <c r="W1089" s="248"/>
      <c r="X1089" s="249"/>
      <c r="Y1089" s="248"/>
      <c r="Z1089" s="201"/>
      <c r="AA1089" s="90"/>
      <c r="AB1089" s="248"/>
      <c r="AC1089" s="249"/>
      <c r="AD1089" s="248"/>
    </row>
    <row r="1090" spans="1:30" ht="75" customHeight="1">
      <c r="A1090" s="277"/>
      <c r="B1090" s="291" t="s">
        <v>68</v>
      </c>
      <c r="C1090" s="196" t="s">
        <v>5681</v>
      </c>
      <c r="D1090" s="196" t="s">
        <v>5682</v>
      </c>
      <c r="E1090" s="196" t="s">
        <v>4942</v>
      </c>
      <c r="F1090" s="196" t="s">
        <v>5683</v>
      </c>
      <c r="G1090" s="197" t="s">
        <v>5678</v>
      </c>
      <c r="H1090" s="198" t="s">
        <v>6</v>
      </c>
      <c r="I1090" s="213"/>
      <c r="J1090" s="213"/>
      <c r="K1090" s="201" t="s">
        <v>1558</v>
      </c>
      <c r="L1090" s="90" t="s">
        <v>1040</v>
      </c>
      <c r="M1090" s="202" t="s">
        <v>439</v>
      </c>
      <c r="N1090" s="203" t="s">
        <v>5679</v>
      </c>
      <c r="O1090" s="202"/>
      <c r="P1090" s="201" t="s">
        <v>907</v>
      </c>
      <c r="Q1090" s="90" t="s">
        <v>357</v>
      </c>
      <c r="R1090" s="202" t="s">
        <v>382</v>
      </c>
      <c r="S1090" s="203" t="s">
        <v>5684</v>
      </c>
      <c r="T1090" s="202"/>
      <c r="U1090" s="201" t="s">
        <v>908</v>
      </c>
      <c r="V1090" s="90" t="s">
        <v>356</v>
      </c>
      <c r="W1090" s="248"/>
      <c r="X1090" s="249"/>
      <c r="Y1090" s="248"/>
      <c r="Z1090" s="201"/>
      <c r="AA1090" s="90"/>
      <c r="AB1090" s="248"/>
      <c r="AC1090" s="249"/>
      <c r="AD1090" s="248"/>
    </row>
    <row r="1091" spans="1:30" ht="90" customHeight="1">
      <c r="A1091" s="277"/>
      <c r="B1091" s="291" t="s">
        <v>68</v>
      </c>
      <c r="C1091" s="196" t="s">
        <v>5685</v>
      </c>
      <c r="D1091" s="196" t="s">
        <v>5686</v>
      </c>
      <c r="E1091" s="196" t="s">
        <v>4942</v>
      </c>
      <c r="F1091" s="196" t="s">
        <v>5687</v>
      </c>
      <c r="G1091" s="197" t="s">
        <v>5633</v>
      </c>
      <c r="H1091" s="198" t="s">
        <v>7</v>
      </c>
      <c r="I1091" s="213"/>
      <c r="J1091" s="213"/>
      <c r="K1091" s="201" t="s">
        <v>1558</v>
      </c>
      <c r="L1091" s="90" t="s">
        <v>357</v>
      </c>
      <c r="M1091" s="202" t="s">
        <v>439</v>
      </c>
      <c r="N1091" s="203" t="s">
        <v>5623</v>
      </c>
      <c r="O1091" s="202"/>
      <c r="P1091" s="201" t="s">
        <v>907</v>
      </c>
      <c r="Q1091" s="90" t="s">
        <v>357</v>
      </c>
      <c r="R1091" s="202" t="s">
        <v>382</v>
      </c>
      <c r="S1091" s="203" t="s">
        <v>5688</v>
      </c>
      <c r="T1091" s="202"/>
      <c r="U1091" s="201" t="s">
        <v>908</v>
      </c>
      <c r="V1091" s="90" t="s">
        <v>356</v>
      </c>
      <c r="W1091" s="248" t="s">
        <v>1702</v>
      </c>
      <c r="X1091" s="249" t="s">
        <v>5689</v>
      </c>
      <c r="Y1091" s="248"/>
      <c r="Z1091" s="201"/>
      <c r="AA1091" s="90"/>
      <c r="AB1091" s="248"/>
      <c r="AC1091" s="249"/>
      <c r="AD1091" s="248"/>
    </row>
    <row r="1092" spans="1:30" ht="140.44999999999999" customHeight="1">
      <c r="A1092" s="277"/>
      <c r="B1092" s="291" t="s">
        <v>68</v>
      </c>
      <c r="C1092" s="196" t="s">
        <v>5690</v>
      </c>
      <c r="D1092" s="196" t="s">
        <v>5691</v>
      </c>
      <c r="E1092" s="196" t="s">
        <v>4942</v>
      </c>
      <c r="F1092" s="196" t="s">
        <v>5692</v>
      </c>
      <c r="G1092" s="197" t="s">
        <v>5693</v>
      </c>
      <c r="H1092" s="198" t="s">
        <v>6</v>
      </c>
      <c r="I1092" s="213"/>
      <c r="J1092" s="213"/>
      <c r="K1092" s="201" t="s">
        <v>1558</v>
      </c>
      <c r="L1092" s="90" t="s">
        <v>356</v>
      </c>
      <c r="M1092" s="202" t="s">
        <v>439</v>
      </c>
      <c r="N1092" s="203"/>
      <c r="O1092" s="202"/>
      <c r="P1092" s="201" t="s">
        <v>907</v>
      </c>
      <c r="Q1092" s="90" t="s">
        <v>357</v>
      </c>
      <c r="R1092" s="202" t="s">
        <v>382</v>
      </c>
      <c r="S1092" s="203"/>
      <c r="T1092" s="202"/>
      <c r="U1092" s="201" t="s">
        <v>908</v>
      </c>
      <c r="V1092" s="90" t="s">
        <v>356</v>
      </c>
      <c r="W1092" s="248" t="s">
        <v>2307</v>
      </c>
      <c r="X1092" s="249"/>
      <c r="Y1092" s="248"/>
      <c r="Z1092" s="201" t="s">
        <v>339</v>
      </c>
      <c r="AA1092" s="90" t="s">
        <v>356</v>
      </c>
      <c r="AB1092" s="248" t="s">
        <v>382</v>
      </c>
      <c r="AC1092" s="249"/>
      <c r="AD1092" s="248"/>
    </row>
    <row r="1093" spans="1:30" ht="90" customHeight="1">
      <c r="A1093" s="277"/>
      <c r="B1093" s="291" t="s">
        <v>68</v>
      </c>
      <c r="C1093" s="196" t="s">
        <v>5694</v>
      </c>
      <c r="D1093" s="196" t="s">
        <v>5695</v>
      </c>
      <c r="E1093" s="196" t="s">
        <v>4942</v>
      </c>
      <c r="F1093" s="196" t="s">
        <v>5696</v>
      </c>
      <c r="G1093" s="197" t="s">
        <v>5697</v>
      </c>
      <c r="H1093" s="198" t="s">
        <v>6</v>
      </c>
      <c r="I1093" s="213"/>
      <c r="J1093" s="213"/>
      <c r="K1093" s="201" t="s">
        <v>1558</v>
      </c>
      <c r="L1093" s="90" t="s">
        <v>356</v>
      </c>
      <c r="M1093" s="202" t="s">
        <v>439</v>
      </c>
      <c r="N1093" s="203"/>
      <c r="O1093" s="202"/>
      <c r="P1093" s="201" t="s">
        <v>907</v>
      </c>
      <c r="Q1093" s="90" t="s">
        <v>356</v>
      </c>
      <c r="R1093" s="202" t="s">
        <v>382</v>
      </c>
      <c r="S1093" s="203"/>
      <c r="T1093" s="202"/>
      <c r="U1093" s="201" t="s">
        <v>908</v>
      </c>
      <c r="V1093" s="90" t="s">
        <v>356</v>
      </c>
      <c r="W1093" s="248" t="s">
        <v>1702</v>
      </c>
      <c r="X1093" s="249"/>
      <c r="Y1093" s="248"/>
      <c r="Z1093" s="201"/>
      <c r="AA1093" s="90"/>
      <c r="AB1093" s="248"/>
      <c r="AC1093" s="249"/>
      <c r="AD1093" s="248"/>
    </row>
    <row r="1094" spans="1:30" ht="52.9">
      <c r="A1094" s="277"/>
      <c r="B1094" s="291" t="s">
        <v>68</v>
      </c>
      <c r="C1094" s="196" t="s">
        <v>5698</v>
      </c>
      <c r="D1094" s="196" t="s">
        <v>5699</v>
      </c>
      <c r="E1094" s="196" t="s">
        <v>4942</v>
      </c>
      <c r="F1094" s="196" t="s">
        <v>5700</v>
      </c>
      <c r="G1094" s="197" t="s">
        <v>5701</v>
      </c>
      <c r="H1094" s="198" t="s">
        <v>6</v>
      </c>
      <c r="I1094" s="213"/>
      <c r="J1094" s="213"/>
      <c r="K1094" s="201" t="s">
        <v>1558</v>
      </c>
      <c r="L1094" s="90" t="s">
        <v>356</v>
      </c>
      <c r="M1094" s="202" t="s">
        <v>439</v>
      </c>
      <c r="N1094" s="203"/>
      <c r="O1094" s="202"/>
      <c r="P1094" s="201" t="s">
        <v>907</v>
      </c>
      <c r="Q1094" s="90" t="s">
        <v>356</v>
      </c>
      <c r="R1094" s="202" t="s">
        <v>382</v>
      </c>
      <c r="S1094" s="203"/>
      <c r="T1094" s="202"/>
      <c r="U1094" s="201" t="s">
        <v>908</v>
      </c>
      <c r="V1094" s="90" t="s">
        <v>356</v>
      </c>
      <c r="W1094" s="248" t="s">
        <v>1702</v>
      </c>
      <c r="X1094" s="249"/>
      <c r="Y1094" s="248"/>
      <c r="Z1094" s="201"/>
      <c r="AA1094" s="90"/>
      <c r="AB1094" s="248"/>
      <c r="AC1094" s="249"/>
      <c r="AD1094" s="248"/>
    </row>
    <row r="1095" spans="1:30" ht="92.45">
      <c r="A1095" s="277"/>
      <c r="B1095" s="291" t="s">
        <v>68</v>
      </c>
      <c r="C1095" s="196" t="s">
        <v>5702</v>
      </c>
      <c r="D1095" s="196" t="s">
        <v>5703</v>
      </c>
      <c r="E1095" s="196" t="s">
        <v>4942</v>
      </c>
      <c r="F1095" s="196" t="s">
        <v>5704</v>
      </c>
      <c r="G1095" s="197" t="s">
        <v>5705</v>
      </c>
      <c r="H1095" s="198" t="s">
        <v>6</v>
      </c>
      <c r="I1095" s="213"/>
      <c r="J1095" s="213"/>
      <c r="K1095" s="201" t="s">
        <v>1558</v>
      </c>
      <c r="L1095" s="90" t="s">
        <v>357</v>
      </c>
      <c r="M1095" s="202" t="s">
        <v>439</v>
      </c>
      <c r="N1095" s="203" t="s">
        <v>5623</v>
      </c>
      <c r="O1095" s="202"/>
      <c r="P1095" s="201" t="s">
        <v>907</v>
      </c>
      <c r="Q1095" s="90" t="s">
        <v>357</v>
      </c>
      <c r="R1095" s="202" t="s">
        <v>382</v>
      </c>
      <c r="S1095" s="203" t="s">
        <v>5706</v>
      </c>
      <c r="T1095" s="202"/>
      <c r="U1095" s="201" t="s">
        <v>908</v>
      </c>
      <c r="V1095" s="90" t="s">
        <v>356</v>
      </c>
      <c r="W1095" s="248" t="s">
        <v>1702</v>
      </c>
      <c r="X1095" s="249"/>
      <c r="Y1095" s="248"/>
      <c r="Z1095" s="201"/>
      <c r="AA1095" s="90"/>
      <c r="AB1095" s="248"/>
      <c r="AC1095" s="249"/>
      <c r="AD1095" s="248"/>
    </row>
    <row r="1096" spans="1:30" ht="54" customHeight="1">
      <c r="A1096" s="277"/>
      <c r="B1096" s="291" t="s">
        <v>68</v>
      </c>
      <c r="C1096" s="196" t="s">
        <v>5707</v>
      </c>
      <c r="D1096" s="196" t="s">
        <v>5708</v>
      </c>
      <c r="E1096" s="196" t="s">
        <v>4942</v>
      </c>
      <c r="F1096" s="196" t="s">
        <v>5709</v>
      </c>
      <c r="G1096" s="197" t="s">
        <v>5705</v>
      </c>
      <c r="H1096" s="198" t="s">
        <v>6</v>
      </c>
      <c r="I1096" s="213"/>
      <c r="J1096" s="213"/>
      <c r="K1096" s="201" t="s">
        <v>1558</v>
      </c>
      <c r="L1096" s="90" t="s">
        <v>357</v>
      </c>
      <c r="M1096" s="202" t="s">
        <v>439</v>
      </c>
      <c r="N1096" s="203" t="s">
        <v>5710</v>
      </c>
      <c r="O1096" s="202"/>
      <c r="P1096" s="201" t="s">
        <v>907</v>
      </c>
      <c r="Q1096" s="90" t="s">
        <v>357</v>
      </c>
      <c r="R1096" s="202" t="s">
        <v>382</v>
      </c>
      <c r="S1096" s="203" t="s">
        <v>5711</v>
      </c>
      <c r="T1096" s="202"/>
      <c r="U1096" s="201" t="s">
        <v>908</v>
      </c>
      <c r="V1096" s="90" t="s">
        <v>356</v>
      </c>
      <c r="W1096" s="248" t="s">
        <v>1702</v>
      </c>
      <c r="X1096" s="249"/>
      <c r="Y1096" s="248"/>
      <c r="Z1096" s="201"/>
      <c r="AA1096" s="90"/>
      <c r="AB1096" s="248"/>
      <c r="AC1096" s="249"/>
      <c r="AD1096" s="248"/>
    </row>
    <row r="1097" spans="1:30" ht="54" customHeight="1">
      <c r="A1097" s="277"/>
      <c r="B1097" s="291" t="s">
        <v>68</v>
      </c>
      <c r="C1097" s="196" t="s">
        <v>5712</v>
      </c>
      <c r="D1097" s="196" t="s">
        <v>5713</v>
      </c>
      <c r="E1097" s="196" t="s">
        <v>5025</v>
      </c>
      <c r="F1097" s="196" t="s">
        <v>5714</v>
      </c>
      <c r="G1097" s="197" t="s">
        <v>5715</v>
      </c>
      <c r="H1097" s="198" t="s">
        <v>5</v>
      </c>
      <c r="I1097" s="213"/>
      <c r="J1097" s="213"/>
      <c r="K1097" s="201" t="s">
        <v>1558</v>
      </c>
      <c r="L1097" s="90" t="s">
        <v>356</v>
      </c>
      <c r="M1097" s="202" t="s">
        <v>439</v>
      </c>
      <c r="N1097" s="203"/>
      <c r="O1097" s="202"/>
      <c r="P1097" s="201" t="s">
        <v>907</v>
      </c>
      <c r="Q1097" s="90" t="s">
        <v>356</v>
      </c>
      <c r="R1097" s="202" t="s">
        <v>382</v>
      </c>
      <c r="S1097" s="203"/>
      <c r="T1097" s="202"/>
      <c r="U1097" s="201" t="s">
        <v>908</v>
      </c>
      <c r="V1097" s="90" t="s">
        <v>356</v>
      </c>
      <c r="W1097" s="248" t="s">
        <v>1702</v>
      </c>
      <c r="X1097" s="249"/>
      <c r="Y1097" s="248"/>
      <c r="Z1097" s="201" t="s">
        <v>339</v>
      </c>
      <c r="AA1097" s="90" t="s">
        <v>356</v>
      </c>
      <c r="AB1097" s="248" t="s">
        <v>382</v>
      </c>
      <c r="AC1097" s="249"/>
      <c r="AD1097" s="248"/>
    </row>
    <row r="1098" spans="1:30" ht="54" customHeight="1">
      <c r="A1098" s="277"/>
      <c r="B1098" s="291" t="s">
        <v>68</v>
      </c>
      <c r="C1098" s="196" t="s">
        <v>5716</v>
      </c>
      <c r="D1098" s="196" t="s">
        <v>5717</v>
      </c>
      <c r="E1098" s="196" t="s">
        <v>5025</v>
      </c>
      <c r="F1098" s="196" t="s">
        <v>5718</v>
      </c>
      <c r="G1098" s="197" t="s">
        <v>5715</v>
      </c>
      <c r="H1098" s="198" t="s">
        <v>5</v>
      </c>
      <c r="I1098" s="213"/>
      <c r="J1098" s="213"/>
      <c r="K1098" s="201" t="s">
        <v>1558</v>
      </c>
      <c r="L1098" s="90" t="s">
        <v>356</v>
      </c>
      <c r="M1098" s="202" t="s">
        <v>439</v>
      </c>
      <c r="N1098" s="203"/>
      <c r="O1098" s="202"/>
      <c r="P1098" s="201" t="s">
        <v>907</v>
      </c>
      <c r="Q1098" s="90" t="s">
        <v>356</v>
      </c>
      <c r="R1098" s="202" t="s">
        <v>382</v>
      </c>
      <c r="S1098" s="203"/>
      <c r="T1098" s="202"/>
      <c r="U1098" s="201" t="s">
        <v>908</v>
      </c>
      <c r="V1098" s="90" t="s">
        <v>356</v>
      </c>
      <c r="W1098" s="248" t="s">
        <v>1702</v>
      </c>
      <c r="X1098" s="249"/>
      <c r="Y1098" s="248"/>
      <c r="Z1098" s="201" t="s">
        <v>339</v>
      </c>
      <c r="AA1098" s="90" t="s">
        <v>356</v>
      </c>
      <c r="AB1098" s="248" t="s">
        <v>382</v>
      </c>
      <c r="AC1098" s="249"/>
      <c r="AD1098" s="248"/>
    </row>
    <row r="1099" spans="1:30" ht="54" customHeight="1">
      <c r="A1099" s="277"/>
      <c r="B1099" s="291" t="s">
        <v>68</v>
      </c>
      <c r="C1099" s="196" t="s">
        <v>5719</v>
      </c>
      <c r="D1099" s="196" t="s">
        <v>5720</v>
      </c>
      <c r="E1099" s="196" t="s">
        <v>5025</v>
      </c>
      <c r="F1099" s="196" t="s">
        <v>5721</v>
      </c>
      <c r="G1099" s="197" t="s">
        <v>5722</v>
      </c>
      <c r="H1099" s="198" t="s">
        <v>5</v>
      </c>
      <c r="I1099" s="213"/>
      <c r="J1099" s="213"/>
      <c r="K1099" s="201" t="s">
        <v>1558</v>
      </c>
      <c r="L1099" s="90" t="s">
        <v>356</v>
      </c>
      <c r="M1099" s="202" t="s">
        <v>439</v>
      </c>
      <c r="N1099" s="203"/>
      <c r="O1099" s="202"/>
      <c r="P1099" s="201" t="s">
        <v>907</v>
      </c>
      <c r="Q1099" s="90" t="s">
        <v>356</v>
      </c>
      <c r="R1099" s="202" t="s">
        <v>382</v>
      </c>
      <c r="S1099" s="203"/>
      <c r="T1099" s="202"/>
      <c r="U1099" s="201" t="s">
        <v>908</v>
      </c>
      <c r="V1099" s="90" t="s">
        <v>356</v>
      </c>
      <c r="W1099" s="248" t="s">
        <v>1702</v>
      </c>
      <c r="X1099" s="249"/>
      <c r="Y1099" s="248"/>
      <c r="Z1099" s="201"/>
      <c r="AA1099" s="90"/>
      <c r="AB1099" s="248"/>
      <c r="AC1099" s="249"/>
      <c r="AD1099" s="248"/>
    </row>
    <row r="1100" spans="1:30" ht="52.9">
      <c r="A1100" s="277"/>
      <c r="B1100" s="291" t="s">
        <v>68</v>
      </c>
      <c r="C1100" s="196" t="s">
        <v>5723</v>
      </c>
      <c r="D1100" s="203" t="s">
        <v>5724</v>
      </c>
      <c r="E1100" s="196" t="s">
        <v>5725</v>
      </c>
      <c r="F1100" s="196" t="s">
        <v>5726</v>
      </c>
      <c r="G1100" s="197" t="s">
        <v>5727</v>
      </c>
      <c r="H1100" s="198" t="s">
        <v>1016</v>
      </c>
      <c r="I1100" s="213"/>
      <c r="J1100" s="213"/>
      <c r="K1100" s="201" t="s">
        <v>1558</v>
      </c>
      <c r="L1100" s="90" t="s">
        <v>1040</v>
      </c>
      <c r="M1100" s="202" t="s">
        <v>439</v>
      </c>
      <c r="N1100" s="203"/>
      <c r="O1100" s="202"/>
      <c r="P1100" s="201" t="s">
        <v>907</v>
      </c>
      <c r="Q1100" s="90" t="s">
        <v>356</v>
      </c>
      <c r="R1100" s="202" t="s">
        <v>382</v>
      </c>
      <c r="S1100" s="203"/>
      <c r="T1100" s="202"/>
      <c r="U1100" s="201" t="s">
        <v>908</v>
      </c>
      <c r="V1100" s="90" t="s">
        <v>356</v>
      </c>
      <c r="W1100" s="248" t="s">
        <v>1702</v>
      </c>
      <c r="X1100" s="249"/>
      <c r="Y1100" s="248"/>
      <c r="Z1100" s="201"/>
      <c r="AA1100" s="90"/>
      <c r="AB1100" s="248"/>
      <c r="AC1100" s="249"/>
      <c r="AD1100" s="248"/>
    </row>
    <row r="1101" spans="1:30" ht="67.5" customHeight="1">
      <c r="A1101" s="277"/>
      <c r="B1101" s="291" t="s">
        <v>68</v>
      </c>
      <c r="C1101" s="196" t="s">
        <v>5728</v>
      </c>
      <c r="D1101" s="203" t="s">
        <v>5729</v>
      </c>
      <c r="E1101" s="196" t="s">
        <v>5725</v>
      </c>
      <c r="F1101" s="196" t="s">
        <v>5730</v>
      </c>
      <c r="G1101" s="197" t="s">
        <v>5731</v>
      </c>
      <c r="H1101" s="198" t="s">
        <v>1016</v>
      </c>
      <c r="I1101" s="213"/>
      <c r="J1101" s="213"/>
      <c r="K1101" s="201" t="s">
        <v>1558</v>
      </c>
      <c r="L1101" s="90" t="s">
        <v>356</v>
      </c>
      <c r="M1101" s="202" t="s">
        <v>434</v>
      </c>
      <c r="N1101" s="203"/>
      <c r="O1101" s="202"/>
      <c r="P1101" s="201" t="s">
        <v>907</v>
      </c>
      <c r="Q1101" s="90" t="s">
        <v>356</v>
      </c>
      <c r="R1101" s="202" t="s">
        <v>382</v>
      </c>
      <c r="S1101" s="203"/>
      <c r="T1101" s="202"/>
      <c r="U1101" s="201" t="s">
        <v>908</v>
      </c>
      <c r="V1101" s="90" t="s">
        <v>356</v>
      </c>
      <c r="W1101" s="248" t="s">
        <v>1702</v>
      </c>
      <c r="X1101" s="249"/>
      <c r="Y1101" s="248"/>
      <c r="Z1101" s="201"/>
      <c r="AA1101" s="90"/>
      <c r="AB1101" s="248"/>
      <c r="AC1101" s="249"/>
      <c r="AD1101" s="248"/>
    </row>
    <row r="1102" spans="1:30" ht="40.5" customHeight="1">
      <c r="A1102" s="277"/>
      <c r="B1102" s="291" t="s">
        <v>68</v>
      </c>
      <c r="C1102" s="196" t="s">
        <v>5732</v>
      </c>
      <c r="D1102" s="203" t="s">
        <v>5733</v>
      </c>
      <c r="E1102" s="196" t="s">
        <v>5725</v>
      </c>
      <c r="F1102" s="196" t="s">
        <v>5734</v>
      </c>
      <c r="G1102" s="197" t="s">
        <v>5735</v>
      </c>
      <c r="H1102" s="198" t="s">
        <v>4</v>
      </c>
      <c r="I1102" s="213"/>
      <c r="J1102" s="213"/>
      <c r="K1102" s="201" t="s">
        <v>1558</v>
      </c>
      <c r="L1102" s="90" t="s">
        <v>356</v>
      </c>
      <c r="M1102" s="202" t="s">
        <v>439</v>
      </c>
      <c r="N1102" s="203"/>
      <c r="O1102" s="202"/>
      <c r="P1102" s="201" t="s">
        <v>907</v>
      </c>
      <c r="Q1102" s="90" t="s">
        <v>356</v>
      </c>
      <c r="R1102" s="202" t="s">
        <v>382</v>
      </c>
      <c r="S1102" s="203"/>
      <c r="T1102" s="202"/>
      <c r="U1102" s="201" t="s">
        <v>908</v>
      </c>
      <c r="V1102" s="90" t="s">
        <v>356</v>
      </c>
      <c r="W1102" s="248" t="s">
        <v>1702</v>
      </c>
      <c r="X1102" s="249"/>
      <c r="Y1102" s="248"/>
      <c r="Z1102" s="201" t="s">
        <v>339</v>
      </c>
      <c r="AA1102" s="90" t="s">
        <v>356</v>
      </c>
      <c r="AB1102" s="248" t="s">
        <v>382</v>
      </c>
      <c r="AC1102" s="249"/>
      <c r="AD1102" s="248"/>
    </row>
    <row r="1103" spans="1:30" ht="54" customHeight="1">
      <c r="A1103" s="277"/>
      <c r="B1103" s="291" t="s">
        <v>68</v>
      </c>
      <c r="C1103" s="196" t="s">
        <v>5736</v>
      </c>
      <c r="D1103" s="203" t="s">
        <v>5737</v>
      </c>
      <c r="E1103" s="196" t="s">
        <v>4942</v>
      </c>
      <c r="F1103" s="196" t="s">
        <v>5738</v>
      </c>
      <c r="G1103" s="197" t="s">
        <v>5739</v>
      </c>
      <c r="H1103" s="198" t="s">
        <v>5</v>
      </c>
      <c r="I1103" s="213"/>
      <c r="J1103" s="213"/>
      <c r="K1103" s="201" t="s">
        <v>1558</v>
      </c>
      <c r="L1103" s="90" t="s">
        <v>356</v>
      </c>
      <c r="M1103" s="202" t="s">
        <v>439</v>
      </c>
      <c r="N1103" s="203"/>
      <c r="O1103" s="202"/>
      <c r="P1103" s="201" t="s">
        <v>907</v>
      </c>
      <c r="Q1103" s="90" t="s">
        <v>356</v>
      </c>
      <c r="R1103" s="202" t="s">
        <v>382</v>
      </c>
      <c r="S1103" s="203"/>
      <c r="T1103" s="202"/>
      <c r="U1103" s="201" t="s">
        <v>908</v>
      </c>
      <c r="V1103" s="90" t="s">
        <v>356</v>
      </c>
      <c r="W1103" s="248" t="s">
        <v>1702</v>
      </c>
      <c r="X1103" s="249"/>
      <c r="Y1103" s="248"/>
      <c r="Z1103" s="201"/>
      <c r="AA1103" s="90"/>
      <c r="AB1103" s="248"/>
      <c r="AC1103" s="249"/>
      <c r="AD1103" s="248"/>
    </row>
    <row r="1104" spans="1:30" ht="90" customHeight="1">
      <c r="A1104" s="277"/>
      <c r="B1104" s="291" t="s">
        <v>68</v>
      </c>
      <c r="C1104" s="196" t="s">
        <v>5740</v>
      </c>
      <c r="D1104" s="203" t="s">
        <v>5741</v>
      </c>
      <c r="E1104" s="196" t="s">
        <v>4942</v>
      </c>
      <c r="F1104" s="196" t="s">
        <v>5742</v>
      </c>
      <c r="G1104" s="197" t="s">
        <v>5743</v>
      </c>
      <c r="H1104" s="198" t="s">
        <v>5</v>
      </c>
      <c r="I1104" s="213"/>
      <c r="J1104" s="213"/>
      <c r="K1104" s="201" t="s">
        <v>1558</v>
      </c>
      <c r="L1104" s="90" t="s">
        <v>357</v>
      </c>
      <c r="M1104" s="202" t="s">
        <v>439</v>
      </c>
      <c r="N1104" s="203" t="s">
        <v>5623</v>
      </c>
      <c r="O1104" s="202"/>
      <c r="P1104" s="201" t="s">
        <v>907</v>
      </c>
      <c r="Q1104" s="90" t="s">
        <v>357</v>
      </c>
      <c r="R1104" s="202" t="s">
        <v>382</v>
      </c>
      <c r="S1104" s="203" t="s">
        <v>5744</v>
      </c>
      <c r="T1104" s="202"/>
      <c r="U1104" s="201" t="s">
        <v>908</v>
      </c>
      <c r="V1104" s="90" t="s">
        <v>356</v>
      </c>
      <c r="W1104" s="248" t="s">
        <v>1702</v>
      </c>
      <c r="X1104" s="249"/>
      <c r="Y1104" s="248"/>
      <c r="Z1104" s="201" t="s">
        <v>339</v>
      </c>
      <c r="AA1104" s="90" t="s">
        <v>356</v>
      </c>
      <c r="AB1104" s="248" t="s">
        <v>382</v>
      </c>
      <c r="AC1104" s="249"/>
      <c r="AD1104" s="248"/>
    </row>
    <row r="1105" spans="1:30" ht="64.900000000000006" customHeight="1">
      <c r="A1105" s="277"/>
      <c r="B1105" s="291" t="s">
        <v>850</v>
      </c>
      <c r="C1105" s="196" t="s">
        <v>5745</v>
      </c>
      <c r="D1105" s="203" t="s">
        <v>5746</v>
      </c>
      <c r="E1105" s="196" t="s">
        <v>5087</v>
      </c>
      <c r="F1105" s="196" t="s">
        <v>5747</v>
      </c>
      <c r="G1105" s="197" t="s">
        <v>5748</v>
      </c>
      <c r="H1105" s="198" t="s">
        <v>6</v>
      </c>
      <c r="I1105" s="213"/>
      <c r="J1105" s="213"/>
      <c r="K1105" s="201" t="s">
        <v>1558</v>
      </c>
      <c r="L1105" s="90" t="s">
        <v>357</v>
      </c>
      <c r="M1105" s="202" t="s">
        <v>439</v>
      </c>
      <c r="N1105" s="203" t="s">
        <v>5623</v>
      </c>
      <c r="O1105" s="202"/>
      <c r="P1105" s="201" t="s">
        <v>907</v>
      </c>
      <c r="Q1105" s="90" t="s">
        <v>357</v>
      </c>
      <c r="R1105" s="202" t="s">
        <v>382</v>
      </c>
      <c r="S1105" s="203" t="s">
        <v>5749</v>
      </c>
      <c r="T1105" s="202"/>
      <c r="U1105" s="201" t="s">
        <v>908</v>
      </c>
      <c r="V1105" s="90" t="s">
        <v>357</v>
      </c>
      <c r="W1105" s="248" t="s">
        <v>1702</v>
      </c>
      <c r="X1105" s="249" t="s">
        <v>5750</v>
      </c>
      <c r="Y1105" s="94" t="s">
        <v>5751</v>
      </c>
      <c r="Z1105" s="201" t="s">
        <v>339</v>
      </c>
      <c r="AA1105" s="90" t="s">
        <v>356</v>
      </c>
      <c r="AB1105" s="248" t="s">
        <v>382</v>
      </c>
      <c r="AC1105" s="249"/>
      <c r="AD1105" s="94"/>
    </row>
    <row r="1106" spans="1:30" s="21" customFormat="1" ht="90" customHeight="1">
      <c r="A1106" s="301"/>
      <c r="B1106" s="291" t="s">
        <v>68</v>
      </c>
      <c r="C1106" s="196" t="s">
        <v>5752</v>
      </c>
      <c r="D1106" s="203" t="s">
        <v>5753</v>
      </c>
      <c r="E1106" s="196" t="s">
        <v>4942</v>
      </c>
      <c r="F1106" s="196" t="s">
        <v>5754</v>
      </c>
      <c r="G1106" s="197" t="s">
        <v>5755</v>
      </c>
      <c r="H1106" s="198" t="s">
        <v>4</v>
      </c>
      <c r="I1106" s="298"/>
      <c r="J1106" s="298"/>
      <c r="K1106" s="201" t="s">
        <v>1558</v>
      </c>
      <c r="L1106" s="90" t="s">
        <v>356</v>
      </c>
      <c r="M1106" s="202" t="s">
        <v>439</v>
      </c>
      <c r="N1106" s="246"/>
      <c r="O1106" s="169"/>
      <c r="P1106" s="201" t="s">
        <v>907</v>
      </c>
      <c r="Q1106" s="90" t="s">
        <v>356</v>
      </c>
      <c r="R1106" s="202" t="s">
        <v>382</v>
      </c>
      <c r="S1106" s="246"/>
      <c r="T1106" s="169"/>
      <c r="U1106" s="201" t="s">
        <v>908</v>
      </c>
      <c r="V1106" s="90" t="s">
        <v>356</v>
      </c>
      <c r="W1106" s="248" t="s">
        <v>1702</v>
      </c>
      <c r="X1106" s="386"/>
      <c r="Y1106" s="385"/>
      <c r="Z1106" s="201"/>
      <c r="AA1106" s="90"/>
      <c r="AB1106" s="248"/>
      <c r="AC1106" s="386"/>
      <c r="AD1106" s="385"/>
    </row>
    <row r="1107" spans="1:30" s="21" customFormat="1" ht="90" customHeight="1">
      <c r="A1107" s="301"/>
      <c r="B1107" s="291" t="s">
        <v>68</v>
      </c>
      <c r="C1107" s="196" t="s">
        <v>5756</v>
      </c>
      <c r="D1107" s="203" t="s">
        <v>5757</v>
      </c>
      <c r="E1107" s="196" t="s">
        <v>4942</v>
      </c>
      <c r="F1107" s="196" t="s">
        <v>5758</v>
      </c>
      <c r="G1107" s="197" t="s">
        <v>5759</v>
      </c>
      <c r="H1107" s="198" t="s">
        <v>4</v>
      </c>
      <c r="I1107" s="298"/>
      <c r="J1107" s="298"/>
      <c r="K1107" s="201" t="s">
        <v>1558</v>
      </c>
      <c r="L1107" s="90" t="s">
        <v>356</v>
      </c>
      <c r="M1107" s="202" t="s">
        <v>439</v>
      </c>
      <c r="N1107" s="246"/>
      <c r="O1107" s="169"/>
      <c r="P1107" s="201" t="s">
        <v>907</v>
      </c>
      <c r="Q1107" s="90" t="s">
        <v>356</v>
      </c>
      <c r="R1107" s="202" t="s">
        <v>382</v>
      </c>
      <c r="S1107" s="246"/>
      <c r="T1107" s="169"/>
      <c r="U1107" s="201" t="s">
        <v>908</v>
      </c>
      <c r="V1107" s="90" t="s">
        <v>356</v>
      </c>
      <c r="W1107" s="248" t="s">
        <v>1702</v>
      </c>
      <c r="X1107" s="386"/>
      <c r="Y1107" s="385"/>
      <c r="Z1107" s="201"/>
      <c r="AA1107" s="90"/>
      <c r="AB1107" s="248"/>
      <c r="AC1107" s="386"/>
      <c r="AD1107" s="385"/>
    </row>
    <row r="1108" spans="1:30" ht="100.15" customHeight="1">
      <c r="A1108" s="476" t="s">
        <v>5760</v>
      </c>
      <c r="B1108" s="290" t="s">
        <v>5761</v>
      </c>
      <c r="C1108" s="196" t="s">
        <v>5762</v>
      </c>
      <c r="D1108" s="196" t="s">
        <v>5763</v>
      </c>
      <c r="E1108" s="196" t="s">
        <v>5764</v>
      </c>
      <c r="F1108" s="196" t="s">
        <v>5765</v>
      </c>
      <c r="G1108" s="197" t="s">
        <v>5766</v>
      </c>
      <c r="H1108" s="198" t="s">
        <v>3</v>
      </c>
      <c r="I1108" s="213"/>
      <c r="J1108" s="213"/>
      <c r="K1108" s="201"/>
      <c r="L1108" s="90"/>
      <c r="M1108" s="202"/>
      <c r="N1108" s="203"/>
      <c r="O1108" s="202"/>
      <c r="P1108" s="201" t="s">
        <v>907</v>
      </c>
      <c r="Q1108" s="90" t="s">
        <v>357</v>
      </c>
      <c r="R1108" s="202" t="s">
        <v>439</v>
      </c>
      <c r="S1108" s="203" t="s">
        <v>5767</v>
      </c>
      <c r="T1108" s="202"/>
      <c r="U1108" s="201" t="s">
        <v>908</v>
      </c>
      <c r="V1108" s="90" t="s">
        <v>356</v>
      </c>
      <c r="W1108" s="248"/>
      <c r="X1108" s="249"/>
      <c r="Y1108" s="248"/>
      <c r="Z1108" s="201" t="s">
        <v>339</v>
      </c>
      <c r="AA1108" s="90" t="s">
        <v>356</v>
      </c>
      <c r="AB1108" s="107" t="s">
        <v>422</v>
      </c>
      <c r="AC1108" s="249"/>
      <c r="AD1108" s="248"/>
    </row>
    <row r="1109" spans="1:30" ht="100.15" customHeight="1">
      <c r="A1109" s="476"/>
      <c r="B1109" s="290" t="s">
        <v>5761</v>
      </c>
      <c r="C1109" s="196" t="s">
        <v>5768</v>
      </c>
      <c r="D1109" s="196" t="s">
        <v>5769</v>
      </c>
      <c r="E1109" s="196" t="s">
        <v>5764</v>
      </c>
      <c r="F1109" s="196" t="s">
        <v>5770</v>
      </c>
      <c r="G1109" s="197" t="s">
        <v>5771</v>
      </c>
      <c r="H1109" s="198" t="s">
        <v>4</v>
      </c>
      <c r="I1109" s="213"/>
      <c r="J1109" s="213"/>
      <c r="K1109" s="201"/>
      <c r="L1109" s="90"/>
      <c r="M1109" s="202"/>
      <c r="N1109" s="203"/>
      <c r="O1109" s="202"/>
      <c r="P1109" s="201" t="s">
        <v>907</v>
      </c>
      <c r="Q1109" s="90" t="s">
        <v>356</v>
      </c>
      <c r="R1109" s="202" t="s">
        <v>439</v>
      </c>
      <c r="S1109" s="203"/>
      <c r="T1109" s="202"/>
      <c r="U1109" s="201" t="s">
        <v>908</v>
      </c>
      <c r="V1109" s="90" t="s">
        <v>356</v>
      </c>
      <c r="W1109" s="248"/>
      <c r="X1109" s="249"/>
      <c r="Y1109" s="248"/>
      <c r="Z1109" s="350"/>
      <c r="AA1109" s="90"/>
      <c r="AB1109" s="248"/>
      <c r="AC1109" s="249"/>
      <c r="AD1109" s="248"/>
    </row>
    <row r="1110" spans="1:30" ht="100.15" customHeight="1">
      <c r="A1110" s="476"/>
      <c r="B1110" s="290" t="s">
        <v>5761</v>
      </c>
      <c r="C1110" s="196" t="s">
        <v>5772</v>
      </c>
      <c r="D1110" s="196" t="s">
        <v>5773</v>
      </c>
      <c r="E1110" s="196" t="s">
        <v>5764</v>
      </c>
      <c r="F1110" s="196" t="s">
        <v>5774</v>
      </c>
      <c r="G1110" s="197" t="s">
        <v>5775</v>
      </c>
      <c r="H1110" s="198" t="s">
        <v>1016</v>
      </c>
      <c r="I1110" s="213"/>
      <c r="J1110" s="213"/>
      <c r="K1110" s="201"/>
      <c r="L1110" s="90"/>
      <c r="M1110" s="202"/>
      <c r="N1110" s="203"/>
      <c r="O1110" s="202"/>
      <c r="P1110" s="201" t="s">
        <v>907</v>
      </c>
      <c r="Q1110" s="90" t="s">
        <v>357</v>
      </c>
      <c r="R1110" s="202" t="s">
        <v>439</v>
      </c>
      <c r="S1110" s="203"/>
      <c r="T1110" s="202"/>
      <c r="U1110" s="201" t="s">
        <v>908</v>
      </c>
      <c r="V1110" s="90" t="s">
        <v>356</v>
      </c>
      <c r="W1110" s="248"/>
      <c r="X1110" s="249"/>
      <c r="Y1110" s="248"/>
      <c r="Z1110" s="350"/>
      <c r="AA1110" s="90"/>
      <c r="AB1110" s="248"/>
      <c r="AC1110" s="249"/>
      <c r="AD1110" s="248"/>
    </row>
    <row r="1111" spans="1:30" ht="100.15" customHeight="1">
      <c r="A1111" s="476"/>
      <c r="B1111" s="290" t="s">
        <v>5761</v>
      </c>
      <c r="C1111" s="196" t="s">
        <v>5776</v>
      </c>
      <c r="D1111" s="196" t="s">
        <v>5777</v>
      </c>
      <c r="E1111" s="196" t="s">
        <v>5764</v>
      </c>
      <c r="F1111" s="196" t="s">
        <v>5778</v>
      </c>
      <c r="G1111" s="197" t="s">
        <v>5779</v>
      </c>
      <c r="H1111" s="198" t="s">
        <v>6</v>
      </c>
      <c r="I1111" s="213"/>
      <c r="J1111" s="213"/>
      <c r="K1111" s="201"/>
      <c r="L1111" s="90"/>
      <c r="M1111" s="202"/>
      <c r="N1111" s="203"/>
      <c r="O1111" s="202"/>
      <c r="P1111" s="201" t="s">
        <v>907</v>
      </c>
      <c r="Q1111" s="90" t="s">
        <v>356</v>
      </c>
      <c r="R1111" s="202" t="s">
        <v>439</v>
      </c>
      <c r="S1111" s="203"/>
      <c r="T1111" s="202"/>
      <c r="U1111" s="201" t="s">
        <v>908</v>
      </c>
      <c r="V1111" s="90" t="s">
        <v>356</v>
      </c>
      <c r="W1111" s="248"/>
      <c r="X1111" s="249"/>
      <c r="Y1111" s="248"/>
      <c r="Z1111" s="350"/>
      <c r="AA1111" s="90"/>
      <c r="AB1111" s="248"/>
      <c r="AC1111" s="249"/>
      <c r="AD1111" s="248"/>
    </row>
    <row r="1112" spans="1:30" ht="100.15" customHeight="1">
      <c r="A1112" s="476"/>
      <c r="B1112" s="290" t="s">
        <v>5761</v>
      </c>
      <c r="C1112" s="196" t="s">
        <v>5780</v>
      </c>
      <c r="D1112" s="196" t="s">
        <v>5781</v>
      </c>
      <c r="E1112" s="196" t="s">
        <v>5764</v>
      </c>
      <c r="F1112" s="196" t="s">
        <v>5782</v>
      </c>
      <c r="G1112" s="197" t="s">
        <v>5783</v>
      </c>
      <c r="H1112" s="198" t="s">
        <v>6</v>
      </c>
      <c r="I1112" s="213"/>
      <c r="J1112" s="213"/>
      <c r="K1112" s="201"/>
      <c r="L1112" s="90"/>
      <c r="M1112" s="202"/>
      <c r="N1112" s="203"/>
      <c r="O1112" s="202"/>
      <c r="P1112" s="201" t="s">
        <v>907</v>
      </c>
      <c r="Q1112" s="90" t="s">
        <v>356</v>
      </c>
      <c r="R1112" s="202" t="s">
        <v>439</v>
      </c>
      <c r="S1112" s="203"/>
      <c r="T1112" s="202"/>
      <c r="U1112" s="201" t="s">
        <v>908</v>
      </c>
      <c r="V1112" s="90" t="s">
        <v>356</v>
      </c>
      <c r="W1112" s="248"/>
      <c r="X1112" s="249"/>
      <c r="Y1112" s="248"/>
      <c r="Z1112" s="350"/>
      <c r="AA1112" s="90"/>
      <c r="AB1112" s="248"/>
      <c r="AC1112" s="249"/>
      <c r="AD1112" s="248"/>
    </row>
    <row r="1113" spans="1:30" ht="100.15" customHeight="1">
      <c r="A1113" s="476"/>
      <c r="B1113" s="290" t="s">
        <v>5761</v>
      </c>
      <c r="C1113" s="196" t="s">
        <v>5784</v>
      </c>
      <c r="D1113" s="196" t="s">
        <v>5785</v>
      </c>
      <c r="E1113" s="196" t="s">
        <v>5764</v>
      </c>
      <c r="F1113" s="196" t="s">
        <v>5786</v>
      </c>
      <c r="G1113" s="197" t="s">
        <v>5787</v>
      </c>
      <c r="H1113" s="198" t="s">
        <v>6</v>
      </c>
      <c r="I1113" s="213"/>
      <c r="J1113" s="213"/>
      <c r="K1113" s="201"/>
      <c r="L1113" s="90"/>
      <c r="M1113" s="202"/>
      <c r="N1113" s="203"/>
      <c r="O1113" s="202"/>
      <c r="P1113" s="201" t="s">
        <v>907</v>
      </c>
      <c r="Q1113" s="90" t="s">
        <v>356</v>
      </c>
      <c r="R1113" s="202" t="s">
        <v>439</v>
      </c>
      <c r="S1113" s="203"/>
      <c r="T1113" s="202"/>
      <c r="U1113" s="201" t="s">
        <v>908</v>
      </c>
      <c r="V1113" s="90" t="s">
        <v>356</v>
      </c>
      <c r="W1113" s="248"/>
      <c r="X1113" s="249"/>
      <c r="Y1113" s="248"/>
      <c r="Z1113" s="350"/>
      <c r="AA1113" s="90"/>
      <c r="AB1113" s="248"/>
      <c r="AC1113" s="249"/>
      <c r="AD1113" s="248"/>
    </row>
    <row r="1114" spans="1:30" ht="100.15" customHeight="1">
      <c r="A1114" s="476"/>
      <c r="B1114" s="290" t="s">
        <v>5761</v>
      </c>
      <c r="C1114" s="196" t="s">
        <v>5788</v>
      </c>
      <c r="D1114" s="196" t="s">
        <v>5789</v>
      </c>
      <c r="E1114" s="196" t="s">
        <v>5764</v>
      </c>
      <c r="F1114" s="196" t="s">
        <v>5790</v>
      </c>
      <c r="G1114" s="197" t="s">
        <v>5791</v>
      </c>
      <c r="H1114" s="198" t="s">
        <v>6</v>
      </c>
      <c r="I1114" s="213"/>
      <c r="J1114" s="213"/>
      <c r="K1114" s="201"/>
      <c r="L1114" s="90"/>
      <c r="M1114" s="202"/>
      <c r="N1114" s="203"/>
      <c r="O1114" s="202"/>
      <c r="P1114" s="201" t="s">
        <v>907</v>
      </c>
      <c r="Q1114" s="90" t="s">
        <v>356</v>
      </c>
      <c r="R1114" s="202" t="s">
        <v>439</v>
      </c>
      <c r="S1114" s="203"/>
      <c r="T1114" s="202"/>
      <c r="U1114" s="201" t="s">
        <v>908</v>
      </c>
      <c r="V1114" s="90" t="s">
        <v>356</v>
      </c>
      <c r="W1114" s="248"/>
      <c r="X1114" s="249"/>
      <c r="Y1114" s="248"/>
      <c r="Z1114" s="350"/>
      <c r="AA1114" s="90"/>
      <c r="AB1114" s="248"/>
      <c r="AC1114" s="249"/>
      <c r="AD1114" s="248"/>
    </row>
    <row r="1115" spans="1:30" ht="100.15" customHeight="1">
      <c r="A1115" s="476"/>
      <c r="B1115" s="290" t="s">
        <v>5761</v>
      </c>
      <c r="C1115" s="196" t="s">
        <v>5792</v>
      </c>
      <c r="D1115" s="196" t="s">
        <v>5793</v>
      </c>
      <c r="E1115" s="196" t="s">
        <v>5764</v>
      </c>
      <c r="F1115" s="196" t="s">
        <v>5794</v>
      </c>
      <c r="G1115" s="197" t="s">
        <v>5795</v>
      </c>
      <c r="H1115" s="198" t="s">
        <v>7</v>
      </c>
      <c r="I1115" s="213"/>
      <c r="J1115" s="213"/>
      <c r="K1115" s="201"/>
      <c r="L1115" s="90"/>
      <c r="M1115" s="202"/>
      <c r="N1115" s="203"/>
      <c r="O1115" s="202"/>
      <c r="P1115" s="201" t="s">
        <v>907</v>
      </c>
      <c r="Q1115" s="90" t="s">
        <v>356</v>
      </c>
      <c r="R1115" s="202" t="s">
        <v>439</v>
      </c>
      <c r="S1115" s="203"/>
      <c r="T1115" s="202"/>
      <c r="U1115" s="201" t="s">
        <v>908</v>
      </c>
      <c r="V1115" s="90" t="s">
        <v>356</v>
      </c>
      <c r="W1115" s="248"/>
      <c r="X1115" s="249"/>
      <c r="Y1115" s="248"/>
      <c r="Z1115" s="350"/>
      <c r="AA1115" s="90"/>
      <c r="AB1115" s="248"/>
      <c r="AC1115" s="249"/>
      <c r="AD1115" s="248"/>
    </row>
    <row r="1116" spans="1:30" ht="100.15" customHeight="1">
      <c r="A1116" s="476"/>
      <c r="B1116" s="290" t="s">
        <v>5761</v>
      </c>
      <c r="C1116" s="196" t="s">
        <v>5796</v>
      </c>
      <c r="D1116" s="204" t="s">
        <v>5797</v>
      </c>
      <c r="E1116" s="196" t="s">
        <v>5764</v>
      </c>
      <c r="F1116" s="196" t="s">
        <v>5798</v>
      </c>
      <c r="G1116" s="197" t="s">
        <v>5799</v>
      </c>
      <c r="H1116" s="198" t="s">
        <v>6</v>
      </c>
      <c r="I1116" s="213"/>
      <c r="J1116" s="213"/>
      <c r="K1116" s="201"/>
      <c r="L1116" s="90"/>
      <c r="M1116" s="202"/>
      <c r="N1116" s="203"/>
      <c r="O1116" s="202"/>
      <c r="P1116" s="201" t="s">
        <v>907</v>
      </c>
      <c r="Q1116" s="90" t="s">
        <v>356</v>
      </c>
      <c r="R1116" s="202" t="s">
        <v>439</v>
      </c>
      <c r="S1116" s="203"/>
      <c r="T1116" s="202"/>
      <c r="U1116" s="201" t="s">
        <v>908</v>
      </c>
      <c r="V1116" s="90" t="s">
        <v>356</v>
      </c>
      <c r="W1116" s="248"/>
      <c r="X1116" s="249"/>
      <c r="Y1116" s="248"/>
      <c r="Z1116" s="350"/>
      <c r="AA1116" s="90"/>
      <c r="AB1116" s="248"/>
      <c r="AC1116" s="249"/>
      <c r="AD1116" s="248"/>
    </row>
    <row r="1117" spans="1:30" ht="100.15" customHeight="1">
      <c r="A1117" s="476"/>
      <c r="B1117" s="290" t="s">
        <v>5761</v>
      </c>
      <c r="C1117" s="196" t="s">
        <v>5800</v>
      </c>
      <c r="D1117" s="204" t="s">
        <v>5801</v>
      </c>
      <c r="E1117" s="196" t="s">
        <v>5764</v>
      </c>
      <c r="F1117" s="196" t="s">
        <v>5802</v>
      </c>
      <c r="G1117" s="197" t="s">
        <v>5803</v>
      </c>
      <c r="H1117" s="198" t="s">
        <v>5</v>
      </c>
      <c r="I1117" s="213"/>
      <c r="J1117" s="213"/>
      <c r="K1117" s="201"/>
      <c r="L1117" s="90"/>
      <c r="M1117" s="202"/>
      <c r="N1117" s="203"/>
      <c r="O1117" s="202"/>
      <c r="P1117" s="201" t="s">
        <v>907</v>
      </c>
      <c r="Q1117" s="90" t="s">
        <v>356</v>
      </c>
      <c r="R1117" s="202" t="s">
        <v>439</v>
      </c>
      <c r="S1117" s="203"/>
      <c r="T1117" s="202"/>
      <c r="U1117" s="201" t="s">
        <v>908</v>
      </c>
      <c r="V1117" s="90" t="s">
        <v>356</v>
      </c>
      <c r="W1117" s="248"/>
      <c r="X1117" s="249"/>
      <c r="Y1117" s="248"/>
      <c r="Z1117" s="201" t="s">
        <v>339</v>
      </c>
      <c r="AA1117" s="90" t="s">
        <v>356</v>
      </c>
      <c r="AB1117" s="107" t="s">
        <v>422</v>
      </c>
      <c r="AC1117" s="249"/>
      <c r="AD1117" s="248"/>
    </row>
    <row r="1118" spans="1:30" ht="100.15" customHeight="1">
      <c r="A1118" s="476"/>
      <c r="B1118" s="290" t="s">
        <v>5761</v>
      </c>
      <c r="C1118" s="196" t="s">
        <v>5804</v>
      </c>
      <c r="D1118" s="196" t="s">
        <v>5805</v>
      </c>
      <c r="E1118" s="196" t="s">
        <v>5764</v>
      </c>
      <c r="F1118" s="196" t="s">
        <v>5806</v>
      </c>
      <c r="G1118" s="197" t="s">
        <v>5807</v>
      </c>
      <c r="H1118" s="198" t="s">
        <v>5</v>
      </c>
      <c r="I1118" s="213"/>
      <c r="J1118" s="213"/>
      <c r="K1118" s="201"/>
      <c r="L1118" s="90"/>
      <c r="M1118" s="202"/>
      <c r="N1118" s="203"/>
      <c r="O1118" s="202"/>
      <c r="P1118" s="201" t="s">
        <v>907</v>
      </c>
      <c r="Q1118" s="90" t="s">
        <v>356</v>
      </c>
      <c r="R1118" s="202" t="s">
        <v>439</v>
      </c>
      <c r="S1118" s="203"/>
      <c r="T1118" s="202"/>
      <c r="U1118" s="201" t="s">
        <v>908</v>
      </c>
      <c r="V1118" s="90" t="s">
        <v>356</v>
      </c>
      <c r="W1118" s="248"/>
      <c r="X1118" s="249"/>
      <c r="Y1118" s="248"/>
      <c r="Z1118" s="201" t="s">
        <v>339</v>
      </c>
      <c r="AA1118" s="90" t="s">
        <v>356</v>
      </c>
      <c r="AB1118" s="107" t="s">
        <v>422</v>
      </c>
      <c r="AC1118" s="249"/>
      <c r="AD1118" s="248"/>
    </row>
    <row r="1119" spans="1:30" ht="100.15" customHeight="1">
      <c r="A1119" s="476"/>
      <c r="B1119" s="290" t="s">
        <v>5761</v>
      </c>
      <c r="C1119" s="196" t="s">
        <v>5808</v>
      </c>
      <c r="D1119" s="196" t="s">
        <v>5809</v>
      </c>
      <c r="E1119" s="196" t="s">
        <v>5764</v>
      </c>
      <c r="F1119" s="196" t="s">
        <v>5810</v>
      </c>
      <c r="G1119" s="197" t="s">
        <v>5811</v>
      </c>
      <c r="H1119" s="198" t="s">
        <v>5</v>
      </c>
      <c r="I1119" s="213"/>
      <c r="J1119" s="213"/>
      <c r="K1119" s="201"/>
      <c r="L1119" s="90"/>
      <c r="M1119" s="202"/>
      <c r="N1119" s="203"/>
      <c r="O1119" s="202"/>
      <c r="P1119" s="201" t="s">
        <v>907</v>
      </c>
      <c r="Q1119" s="90" t="s">
        <v>356</v>
      </c>
      <c r="R1119" s="202" t="s">
        <v>439</v>
      </c>
      <c r="S1119" s="203"/>
      <c r="T1119" s="202"/>
      <c r="U1119" s="201" t="s">
        <v>908</v>
      </c>
      <c r="V1119" s="90" t="s">
        <v>356</v>
      </c>
      <c r="W1119" s="248"/>
      <c r="X1119" s="249"/>
      <c r="Y1119" s="248"/>
      <c r="Z1119" s="201" t="s">
        <v>339</v>
      </c>
      <c r="AA1119" s="90" t="s">
        <v>356</v>
      </c>
      <c r="AB1119" s="107" t="s">
        <v>422</v>
      </c>
      <c r="AC1119" s="249"/>
      <c r="AD1119" s="248"/>
    </row>
    <row r="1120" spans="1:30" ht="83.45" customHeight="1">
      <c r="A1120" s="476"/>
      <c r="B1120" s="290" t="s">
        <v>5761</v>
      </c>
      <c r="C1120" s="196" t="s">
        <v>5812</v>
      </c>
      <c r="D1120" s="196" t="s">
        <v>5813</v>
      </c>
      <c r="E1120" s="196" t="s">
        <v>5764</v>
      </c>
      <c r="F1120" s="196" t="s">
        <v>5814</v>
      </c>
      <c r="G1120" s="197" t="s">
        <v>5815</v>
      </c>
      <c r="H1120" s="198" t="s">
        <v>4</v>
      </c>
      <c r="I1120" s="213"/>
      <c r="J1120" s="213"/>
      <c r="K1120" s="201"/>
      <c r="L1120" s="90"/>
      <c r="M1120" s="202"/>
      <c r="N1120" s="203"/>
      <c r="O1120" s="202"/>
      <c r="P1120" s="201" t="s">
        <v>907</v>
      </c>
      <c r="Q1120" s="90" t="s">
        <v>356</v>
      </c>
      <c r="R1120" s="202" t="s">
        <v>439</v>
      </c>
      <c r="S1120" s="203"/>
      <c r="T1120" s="202"/>
      <c r="U1120" s="201" t="s">
        <v>908</v>
      </c>
      <c r="V1120" s="90" t="s">
        <v>356</v>
      </c>
      <c r="W1120" s="107" t="s">
        <v>439</v>
      </c>
      <c r="X1120" s="249"/>
      <c r="Y1120" s="248"/>
      <c r="Z1120" s="201" t="s">
        <v>339</v>
      </c>
      <c r="AA1120" s="90" t="s">
        <v>356</v>
      </c>
      <c r="AB1120" s="107" t="s">
        <v>422</v>
      </c>
      <c r="AC1120" s="249"/>
      <c r="AD1120" s="248"/>
    </row>
    <row r="1121" spans="1:30" s="17" customFormat="1" ht="71.25" customHeight="1">
      <c r="A1121" s="476"/>
      <c r="B1121" s="302" t="s">
        <v>5761</v>
      </c>
      <c r="C1121" s="175" t="s">
        <v>5816</v>
      </c>
      <c r="D1121" s="211" t="s">
        <v>5817</v>
      </c>
      <c r="E1121" s="211" t="s">
        <v>5818</v>
      </c>
      <c r="F1121" s="211" t="s">
        <v>5819</v>
      </c>
      <c r="G1121" s="212" t="s">
        <v>5820</v>
      </c>
      <c r="H1121" s="210" t="s">
        <v>5</v>
      </c>
      <c r="I1121" s="281"/>
      <c r="J1121" s="281"/>
      <c r="K1121" s="278"/>
      <c r="L1121" s="90"/>
      <c r="M1121" s="217"/>
      <c r="N1121" s="218"/>
      <c r="O1121" s="217"/>
      <c r="P1121" s="201" t="s">
        <v>907</v>
      </c>
      <c r="Q1121" s="90" t="s">
        <v>357</v>
      </c>
      <c r="R1121" s="217" t="s">
        <v>439</v>
      </c>
      <c r="S1121" s="106" t="s">
        <v>5821</v>
      </c>
      <c r="T1121" s="217"/>
      <c r="U1121" s="201" t="s">
        <v>908</v>
      </c>
      <c r="V1121" s="90" t="s">
        <v>356</v>
      </c>
      <c r="W1121" s="107" t="s">
        <v>439</v>
      </c>
      <c r="X1121" s="329"/>
      <c r="Y1121" s="282"/>
      <c r="Z1121" s="350"/>
      <c r="AA1121" s="90"/>
      <c r="AB1121" s="107"/>
      <c r="AC1121" s="329"/>
      <c r="AD1121" s="282"/>
    </row>
    <row r="1122" spans="1:30" ht="72" customHeight="1">
      <c r="A1122" s="476"/>
      <c r="B1122" s="290" t="s">
        <v>5761</v>
      </c>
      <c r="C1122" s="196" t="s">
        <v>5822</v>
      </c>
      <c r="D1122" s="196" t="s">
        <v>5823</v>
      </c>
      <c r="E1122" s="196" t="s">
        <v>5818</v>
      </c>
      <c r="F1122" s="196" t="s">
        <v>5824</v>
      </c>
      <c r="G1122" s="197" t="s">
        <v>5825</v>
      </c>
      <c r="H1122" s="210" t="s">
        <v>5</v>
      </c>
      <c r="I1122" s="213"/>
      <c r="J1122" s="213"/>
      <c r="K1122" s="201"/>
      <c r="L1122" s="90"/>
      <c r="M1122" s="202"/>
      <c r="N1122" s="203"/>
      <c r="O1122" s="202"/>
      <c r="P1122" s="201" t="s">
        <v>907</v>
      </c>
      <c r="Q1122" s="90" t="s">
        <v>357</v>
      </c>
      <c r="R1122" s="202" t="s">
        <v>439</v>
      </c>
      <c r="S1122" s="203" t="s">
        <v>5826</v>
      </c>
      <c r="T1122" s="202"/>
      <c r="U1122" s="201" t="s">
        <v>908</v>
      </c>
      <c r="V1122" s="90" t="s">
        <v>356</v>
      </c>
      <c r="W1122" s="107" t="s">
        <v>439</v>
      </c>
      <c r="X1122" s="249"/>
      <c r="Y1122" s="248"/>
      <c r="Z1122" s="273" t="s">
        <v>339</v>
      </c>
      <c r="AA1122" s="90" t="s">
        <v>356</v>
      </c>
      <c r="AB1122" s="107" t="s">
        <v>422</v>
      </c>
      <c r="AC1122" s="249"/>
      <c r="AD1122" s="248"/>
    </row>
    <row r="1123" spans="1:30" ht="78.75" customHeight="1">
      <c r="A1123" s="476"/>
      <c r="B1123" s="290" t="s">
        <v>5761</v>
      </c>
      <c r="C1123" s="196" t="s">
        <v>5827</v>
      </c>
      <c r="D1123" s="196" t="s">
        <v>5828</v>
      </c>
      <c r="E1123" s="196" t="s">
        <v>5764</v>
      </c>
      <c r="F1123" s="196" t="s">
        <v>5829</v>
      </c>
      <c r="G1123" s="197" t="s">
        <v>5830</v>
      </c>
      <c r="H1123" s="210" t="s">
        <v>5</v>
      </c>
      <c r="I1123" s="213"/>
      <c r="J1123" s="213"/>
      <c r="K1123" s="201"/>
      <c r="L1123" s="90"/>
      <c r="M1123" s="202"/>
      <c r="N1123" s="203"/>
      <c r="O1123" s="202"/>
      <c r="P1123" s="201" t="s">
        <v>907</v>
      </c>
      <c r="Q1123" s="90" t="s">
        <v>356</v>
      </c>
      <c r="R1123" s="202" t="s">
        <v>439</v>
      </c>
      <c r="S1123" s="203"/>
      <c r="T1123" s="202"/>
      <c r="U1123" s="201" t="s">
        <v>908</v>
      </c>
      <c r="V1123" s="90" t="s">
        <v>356</v>
      </c>
      <c r="W1123" s="107" t="s">
        <v>439</v>
      </c>
      <c r="X1123" s="249"/>
      <c r="Y1123" s="248"/>
      <c r="Z1123" s="201" t="s">
        <v>339</v>
      </c>
      <c r="AA1123" s="90" t="s">
        <v>356</v>
      </c>
      <c r="AB1123" s="107" t="s">
        <v>422</v>
      </c>
      <c r="AC1123" s="249"/>
      <c r="AD1123" s="248"/>
    </row>
    <row r="1124" spans="1:30" ht="75" customHeight="1">
      <c r="A1124" s="476"/>
      <c r="B1124" s="290" t="s">
        <v>5761</v>
      </c>
      <c r="C1124" s="196" t="s">
        <v>5831</v>
      </c>
      <c r="D1124" s="196" t="s">
        <v>5832</v>
      </c>
      <c r="E1124" s="196" t="s">
        <v>5764</v>
      </c>
      <c r="F1124" s="196" t="s">
        <v>5833</v>
      </c>
      <c r="G1124" s="197" t="s">
        <v>5834</v>
      </c>
      <c r="H1124" s="210" t="s">
        <v>5</v>
      </c>
      <c r="I1124" s="213"/>
      <c r="J1124" s="213"/>
      <c r="K1124" s="201"/>
      <c r="L1124" s="90"/>
      <c r="M1124" s="202"/>
      <c r="N1124" s="203"/>
      <c r="O1124" s="202"/>
      <c r="P1124" s="201" t="s">
        <v>907</v>
      </c>
      <c r="Q1124" s="90" t="s">
        <v>356</v>
      </c>
      <c r="R1124" s="202" t="s">
        <v>439</v>
      </c>
      <c r="S1124" s="203"/>
      <c r="T1124" s="202"/>
      <c r="U1124" s="201" t="s">
        <v>908</v>
      </c>
      <c r="V1124" s="90" t="s">
        <v>356</v>
      </c>
      <c r="W1124" s="107" t="s">
        <v>439</v>
      </c>
      <c r="X1124" s="249"/>
      <c r="Y1124" s="248"/>
      <c r="Z1124" s="350"/>
      <c r="AA1124" s="90"/>
      <c r="AB1124" s="107"/>
      <c r="AC1124" s="249"/>
      <c r="AD1124" s="248"/>
    </row>
    <row r="1125" spans="1:30" ht="100.15" customHeight="1">
      <c r="A1125" s="476"/>
      <c r="B1125" s="290" t="s">
        <v>5761</v>
      </c>
      <c r="C1125" s="196" t="s">
        <v>5835</v>
      </c>
      <c r="D1125" s="196" t="s">
        <v>5836</v>
      </c>
      <c r="E1125" s="196" t="s">
        <v>5764</v>
      </c>
      <c r="F1125" s="196" t="s">
        <v>5837</v>
      </c>
      <c r="G1125" s="197" t="s">
        <v>5838</v>
      </c>
      <c r="H1125" s="210" t="s">
        <v>5</v>
      </c>
      <c r="I1125" s="213"/>
      <c r="J1125" s="213"/>
      <c r="K1125" s="201"/>
      <c r="L1125" s="90"/>
      <c r="M1125" s="202"/>
      <c r="N1125" s="203"/>
      <c r="O1125" s="202"/>
      <c r="P1125" s="201" t="s">
        <v>907</v>
      </c>
      <c r="Q1125" s="90" t="s">
        <v>1040</v>
      </c>
      <c r="R1125" s="202" t="s">
        <v>439</v>
      </c>
      <c r="S1125" s="203" t="s">
        <v>5839</v>
      </c>
      <c r="T1125" s="202"/>
      <c r="U1125" s="201" t="s">
        <v>908</v>
      </c>
      <c r="V1125" s="90" t="s">
        <v>356</v>
      </c>
      <c r="W1125" s="107" t="s">
        <v>439</v>
      </c>
      <c r="X1125" s="249"/>
      <c r="Y1125" s="248"/>
      <c r="Z1125" s="201" t="s">
        <v>339</v>
      </c>
      <c r="AA1125" s="90" t="s">
        <v>356</v>
      </c>
      <c r="AB1125" s="107" t="s">
        <v>422</v>
      </c>
      <c r="AC1125" s="249"/>
      <c r="AD1125" s="248"/>
    </row>
    <row r="1126" spans="1:30" ht="100.15" customHeight="1">
      <c r="A1126" s="476"/>
      <c r="B1126" s="290" t="s">
        <v>5761</v>
      </c>
      <c r="C1126" s="196" t="s">
        <v>5840</v>
      </c>
      <c r="D1126" s="196" t="s">
        <v>5841</v>
      </c>
      <c r="E1126" s="196" t="s">
        <v>5818</v>
      </c>
      <c r="F1126" s="196" t="s">
        <v>5842</v>
      </c>
      <c r="G1126" s="197" t="s">
        <v>5843</v>
      </c>
      <c r="H1126" s="210" t="s">
        <v>5</v>
      </c>
      <c r="I1126" s="213"/>
      <c r="J1126" s="213"/>
      <c r="K1126" s="201"/>
      <c r="L1126" s="90"/>
      <c r="M1126" s="202"/>
      <c r="N1126" s="203"/>
      <c r="O1126" s="202"/>
      <c r="P1126" s="201" t="s">
        <v>907</v>
      </c>
      <c r="Q1126" s="90" t="s">
        <v>357</v>
      </c>
      <c r="R1126" s="202" t="s">
        <v>439</v>
      </c>
      <c r="S1126" s="203" t="s">
        <v>5844</v>
      </c>
      <c r="T1126" s="202"/>
      <c r="U1126" s="201" t="s">
        <v>908</v>
      </c>
      <c r="V1126" s="90" t="s">
        <v>356</v>
      </c>
      <c r="W1126" s="107" t="s">
        <v>439</v>
      </c>
      <c r="X1126" s="249"/>
      <c r="Y1126" s="248"/>
      <c r="Z1126" s="201" t="s">
        <v>339</v>
      </c>
      <c r="AA1126" s="90" t="s">
        <v>356</v>
      </c>
      <c r="AB1126" s="107" t="s">
        <v>422</v>
      </c>
      <c r="AC1126" s="249"/>
      <c r="AD1126" s="248"/>
    </row>
    <row r="1127" spans="1:30" ht="100.15" customHeight="1">
      <c r="A1127" s="476"/>
      <c r="B1127" s="290" t="s">
        <v>5761</v>
      </c>
      <c r="C1127" s="196" t="s">
        <v>5845</v>
      </c>
      <c r="D1127" s="196" t="s">
        <v>5846</v>
      </c>
      <c r="E1127" s="196" t="s">
        <v>5764</v>
      </c>
      <c r="F1127" s="196" t="s">
        <v>5847</v>
      </c>
      <c r="G1127" s="197" t="s">
        <v>5848</v>
      </c>
      <c r="H1127" s="198" t="s">
        <v>5</v>
      </c>
      <c r="I1127" s="213"/>
      <c r="J1127" s="213"/>
      <c r="K1127" s="201"/>
      <c r="L1127" s="90"/>
      <c r="M1127" s="202"/>
      <c r="N1127" s="203"/>
      <c r="O1127" s="202"/>
      <c r="P1127" s="201" t="s">
        <v>907</v>
      </c>
      <c r="Q1127" s="90" t="s">
        <v>356</v>
      </c>
      <c r="R1127" s="202" t="s">
        <v>439</v>
      </c>
      <c r="S1127" s="203"/>
      <c r="T1127" s="202"/>
      <c r="U1127" s="201" t="s">
        <v>908</v>
      </c>
      <c r="V1127" s="90" t="s">
        <v>356</v>
      </c>
      <c r="W1127" s="107" t="s">
        <v>439</v>
      </c>
      <c r="X1127" s="249"/>
      <c r="Y1127" s="248"/>
      <c r="Z1127" s="350"/>
      <c r="AA1127" s="90"/>
      <c r="AB1127" s="107"/>
      <c r="AC1127" s="249"/>
      <c r="AD1127" s="248"/>
    </row>
    <row r="1128" spans="1:30" ht="100.15" customHeight="1">
      <c r="A1128" s="476"/>
      <c r="B1128" s="290" t="s">
        <v>5761</v>
      </c>
      <c r="C1128" s="196" t="s">
        <v>5849</v>
      </c>
      <c r="D1128" s="196" t="s">
        <v>5850</v>
      </c>
      <c r="E1128" s="196" t="s">
        <v>5764</v>
      </c>
      <c r="F1128" s="196" t="s">
        <v>5802</v>
      </c>
      <c r="G1128" s="197" t="s">
        <v>5803</v>
      </c>
      <c r="H1128" s="198" t="s">
        <v>5</v>
      </c>
      <c r="I1128" s="213"/>
      <c r="J1128" s="213"/>
      <c r="K1128" s="201"/>
      <c r="L1128" s="90"/>
      <c r="M1128" s="202"/>
      <c r="N1128" s="203"/>
      <c r="O1128" s="202"/>
      <c r="P1128" s="201" t="s">
        <v>907</v>
      </c>
      <c r="Q1128" s="90" t="s">
        <v>356</v>
      </c>
      <c r="R1128" s="202" t="s">
        <v>439</v>
      </c>
      <c r="S1128" s="203"/>
      <c r="T1128" s="202"/>
      <c r="U1128" s="201" t="s">
        <v>908</v>
      </c>
      <c r="V1128" s="90" t="s">
        <v>356</v>
      </c>
      <c r="W1128" s="107" t="s">
        <v>439</v>
      </c>
      <c r="X1128" s="249"/>
      <c r="Y1128" s="248"/>
      <c r="Z1128" s="350"/>
      <c r="AA1128" s="90"/>
      <c r="AB1128" s="107"/>
      <c r="AC1128" s="249"/>
      <c r="AD1128" s="248"/>
    </row>
    <row r="1129" spans="1:30" ht="100.15" customHeight="1">
      <c r="A1129" s="476"/>
      <c r="B1129" s="290" t="s">
        <v>5761</v>
      </c>
      <c r="C1129" s="196" t="s">
        <v>5851</v>
      </c>
      <c r="D1129" s="196" t="s">
        <v>5852</v>
      </c>
      <c r="E1129" s="196" t="s">
        <v>5764</v>
      </c>
      <c r="F1129" s="196" t="s">
        <v>5853</v>
      </c>
      <c r="G1129" s="197" t="s">
        <v>5854</v>
      </c>
      <c r="H1129" s="198" t="s">
        <v>1016</v>
      </c>
      <c r="I1129" s="213"/>
      <c r="J1129" s="213"/>
      <c r="K1129" s="201"/>
      <c r="L1129" s="90"/>
      <c r="M1129" s="202"/>
      <c r="N1129" s="203"/>
      <c r="O1129" s="202"/>
      <c r="P1129" s="201" t="s">
        <v>907</v>
      </c>
      <c r="Q1129" s="90" t="s">
        <v>356</v>
      </c>
      <c r="R1129" s="202" t="s">
        <v>439</v>
      </c>
      <c r="S1129" s="203"/>
      <c r="T1129" s="202"/>
      <c r="U1129" s="201" t="s">
        <v>908</v>
      </c>
      <c r="V1129" s="90" t="s">
        <v>356</v>
      </c>
      <c r="W1129" s="107" t="s">
        <v>439</v>
      </c>
      <c r="X1129" s="249"/>
      <c r="Y1129" s="248"/>
      <c r="Z1129" s="350"/>
      <c r="AA1129" s="90"/>
      <c r="AB1129" s="107"/>
      <c r="AC1129" s="249"/>
      <c r="AD1129" s="248"/>
    </row>
    <row r="1130" spans="1:30" ht="100.15" customHeight="1">
      <c r="A1130" s="476"/>
      <c r="B1130" s="290" t="s">
        <v>5761</v>
      </c>
      <c r="C1130" s="196" t="s">
        <v>5855</v>
      </c>
      <c r="D1130" s="196" t="s">
        <v>5856</v>
      </c>
      <c r="E1130" s="196" t="s">
        <v>5764</v>
      </c>
      <c r="F1130" s="196" t="s">
        <v>5857</v>
      </c>
      <c r="G1130" s="197" t="s">
        <v>5858</v>
      </c>
      <c r="H1130" s="198" t="s">
        <v>4</v>
      </c>
      <c r="I1130" s="213"/>
      <c r="J1130" s="213"/>
      <c r="K1130" s="201"/>
      <c r="L1130" s="90"/>
      <c r="M1130" s="202"/>
      <c r="N1130" s="203"/>
      <c r="O1130" s="202"/>
      <c r="P1130" s="201" t="s">
        <v>907</v>
      </c>
      <c r="Q1130" s="90" t="s">
        <v>356</v>
      </c>
      <c r="R1130" s="202" t="s">
        <v>439</v>
      </c>
      <c r="S1130" s="203"/>
      <c r="T1130" s="202"/>
      <c r="U1130" s="201" t="s">
        <v>908</v>
      </c>
      <c r="V1130" s="90" t="s">
        <v>356</v>
      </c>
      <c r="W1130" s="107" t="s">
        <v>439</v>
      </c>
      <c r="X1130" s="249"/>
      <c r="Y1130" s="248"/>
      <c r="Z1130" s="350"/>
      <c r="AA1130" s="90"/>
      <c r="AB1130" s="107"/>
      <c r="AC1130" s="249"/>
      <c r="AD1130" s="248"/>
    </row>
    <row r="1131" spans="1:30" ht="100.15" customHeight="1">
      <c r="A1131" s="476"/>
      <c r="B1131" s="290" t="s">
        <v>5761</v>
      </c>
      <c r="C1131" s="196" t="s">
        <v>5859</v>
      </c>
      <c r="D1131" s="196" t="s">
        <v>5860</v>
      </c>
      <c r="E1131" s="196" t="s">
        <v>5764</v>
      </c>
      <c r="F1131" s="196" t="s">
        <v>5861</v>
      </c>
      <c r="G1131" s="197" t="s">
        <v>5815</v>
      </c>
      <c r="H1131" s="198" t="s">
        <v>4</v>
      </c>
      <c r="I1131" s="213"/>
      <c r="J1131" s="213"/>
      <c r="K1131" s="201"/>
      <c r="L1131" s="90"/>
      <c r="M1131" s="202"/>
      <c r="N1131" s="203"/>
      <c r="O1131" s="202"/>
      <c r="P1131" s="201" t="s">
        <v>907</v>
      </c>
      <c r="Q1131" s="90" t="s">
        <v>356</v>
      </c>
      <c r="R1131" s="202" t="s">
        <v>439</v>
      </c>
      <c r="S1131" s="203"/>
      <c r="T1131" s="202"/>
      <c r="U1131" s="201" t="s">
        <v>908</v>
      </c>
      <c r="V1131" s="90" t="s">
        <v>356</v>
      </c>
      <c r="W1131" s="107" t="s">
        <v>439</v>
      </c>
      <c r="X1131" s="249"/>
      <c r="Y1131" s="248"/>
      <c r="Z1131" s="350"/>
      <c r="AA1131" s="90"/>
      <c r="AB1131" s="107"/>
      <c r="AC1131" s="249"/>
      <c r="AD1131" s="248"/>
    </row>
    <row r="1132" spans="1:30" ht="100.15" customHeight="1">
      <c r="A1132" s="476"/>
      <c r="B1132" s="290" t="s">
        <v>5761</v>
      </c>
      <c r="C1132" s="196" t="s">
        <v>5862</v>
      </c>
      <c r="D1132" s="196" t="s">
        <v>5863</v>
      </c>
      <c r="E1132" s="196" t="s">
        <v>5764</v>
      </c>
      <c r="F1132" s="196" t="s">
        <v>5864</v>
      </c>
      <c r="G1132" s="197" t="s">
        <v>5865</v>
      </c>
      <c r="H1132" s="198" t="s">
        <v>4</v>
      </c>
      <c r="I1132" s="213"/>
      <c r="J1132" s="213"/>
      <c r="K1132" s="201"/>
      <c r="L1132" s="90"/>
      <c r="M1132" s="202"/>
      <c r="N1132" s="203"/>
      <c r="O1132" s="202"/>
      <c r="P1132" s="201" t="s">
        <v>907</v>
      </c>
      <c r="Q1132" s="90" t="s">
        <v>356</v>
      </c>
      <c r="R1132" s="202" t="s">
        <v>439</v>
      </c>
      <c r="S1132" s="203"/>
      <c r="T1132" s="202"/>
      <c r="U1132" s="201" t="s">
        <v>908</v>
      </c>
      <c r="V1132" s="90" t="s">
        <v>356</v>
      </c>
      <c r="W1132" s="107" t="s">
        <v>439</v>
      </c>
      <c r="X1132" s="249"/>
      <c r="Y1132" s="248"/>
      <c r="Z1132" s="350"/>
      <c r="AA1132" s="90"/>
      <c r="AB1132" s="107"/>
      <c r="AC1132" s="249"/>
      <c r="AD1132" s="248"/>
    </row>
    <row r="1133" spans="1:30" ht="100.15" customHeight="1">
      <c r="A1133" s="476"/>
      <c r="B1133" s="290" t="s">
        <v>5761</v>
      </c>
      <c r="C1133" s="196" t="s">
        <v>5866</v>
      </c>
      <c r="D1133" s="196" t="s">
        <v>5867</v>
      </c>
      <c r="E1133" s="196" t="s">
        <v>5764</v>
      </c>
      <c r="F1133" s="196" t="s">
        <v>5868</v>
      </c>
      <c r="G1133" s="197" t="s">
        <v>5869</v>
      </c>
      <c r="H1133" s="198" t="s">
        <v>6</v>
      </c>
      <c r="I1133" s="213"/>
      <c r="J1133" s="213"/>
      <c r="K1133" s="201"/>
      <c r="L1133" s="90"/>
      <c r="M1133" s="202"/>
      <c r="N1133" s="203"/>
      <c r="O1133" s="202"/>
      <c r="P1133" s="201" t="s">
        <v>907</v>
      </c>
      <c r="Q1133" s="90" t="s">
        <v>356</v>
      </c>
      <c r="R1133" s="202" t="s">
        <v>439</v>
      </c>
      <c r="S1133" s="203"/>
      <c r="T1133" s="202"/>
      <c r="U1133" s="201" t="s">
        <v>908</v>
      </c>
      <c r="V1133" s="90" t="s">
        <v>356</v>
      </c>
      <c r="W1133" s="107" t="s">
        <v>439</v>
      </c>
      <c r="X1133" s="249"/>
      <c r="Y1133" s="248"/>
      <c r="Z1133" s="350"/>
      <c r="AA1133" s="90"/>
      <c r="AB1133" s="107"/>
      <c r="AC1133" s="249"/>
      <c r="AD1133" s="248"/>
    </row>
    <row r="1134" spans="1:30" ht="100.15" customHeight="1">
      <c r="A1134" s="476"/>
      <c r="B1134" s="290" t="s">
        <v>5761</v>
      </c>
      <c r="C1134" s="196" t="s">
        <v>5870</v>
      </c>
      <c r="D1134" s="196" t="s">
        <v>5871</v>
      </c>
      <c r="E1134" s="196" t="s">
        <v>5818</v>
      </c>
      <c r="F1134" s="196" t="s">
        <v>5872</v>
      </c>
      <c r="G1134" s="197" t="s">
        <v>5873</v>
      </c>
      <c r="H1134" s="198" t="s">
        <v>6</v>
      </c>
      <c r="I1134" s="213"/>
      <c r="J1134" s="213"/>
      <c r="K1134" s="201"/>
      <c r="L1134" s="90"/>
      <c r="M1134" s="202"/>
      <c r="N1134" s="203"/>
      <c r="O1134" s="202"/>
      <c r="P1134" s="201" t="s">
        <v>907</v>
      </c>
      <c r="Q1134" s="90" t="s">
        <v>357</v>
      </c>
      <c r="R1134" s="202" t="s">
        <v>439</v>
      </c>
      <c r="S1134" s="203" t="s">
        <v>5874</v>
      </c>
      <c r="T1134" s="202"/>
      <c r="U1134" s="201" t="s">
        <v>908</v>
      </c>
      <c r="V1134" s="90" t="s">
        <v>356</v>
      </c>
      <c r="W1134" s="107" t="s">
        <v>439</v>
      </c>
      <c r="X1134" s="249"/>
      <c r="Y1134" s="248"/>
      <c r="Z1134" s="350"/>
      <c r="AA1134" s="90"/>
      <c r="AB1134" s="107"/>
      <c r="AC1134" s="249"/>
      <c r="AD1134" s="248"/>
    </row>
    <row r="1135" spans="1:30" ht="100.15" customHeight="1">
      <c r="A1135" s="476"/>
      <c r="B1135" s="290" t="s">
        <v>5761</v>
      </c>
      <c r="C1135" s="196" t="s">
        <v>5875</v>
      </c>
      <c r="D1135" s="196" t="s">
        <v>5876</v>
      </c>
      <c r="E1135" s="196" t="s">
        <v>5764</v>
      </c>
      <c r="F1135" s="196" t="s">
        <v>5877</v>
      </c>
      <c r="G1135" s="197" t="s">
        <v>5878</v>
      </c>
      <c r="H1135" s="198" t="s">
        <v>6</v>
      </c>
      <c r="I1135" s="213"/>
      <c r="J1135" s="213"/>
      <c r="K1135" s="201"/>
      <c r="L1135" s="90"/>
      <c r="M1135" s="202"/>
      <c r="N1135" s="203"/>
      <c r="O1135" s="202"/>
      <c r="P1135" s="201" t="s">
        <v>907</v>
      </c>
      <c r="Q1135" s="90" t="s">
        <v>356</v>
      </c>
      <c r="R1135" s="202" t="s">
        <v>439</v>
      </c>
      <c r="S1135" s="203"/>
      <c r="T1135" s="202"/>
      <c r="U1135" s="201" t="s">
        <v>908</v>
      </c>
      <c r="V1135" s="90" t="s">
        <v>356</v>
      </c>
      <c r="W1135" s="107" t="s">
        <v>439</v>
      </c>
      <c r="X1135" s="249"/>
      <c r="Y1135" s="248"/>
      <c r="Z1135" s="350"/>
      <c r="AA1135" s="90"/>
      <c r="AB1135" s="107"/>
      <c r="AC1135" s="249"/>
      <c r="AD1135" s="248"/>
    </row>
    <row r="1136" spans="1:30" ht="100.15" customHeight="1">
      <c r="A1136" s="476"/>
      <c r="B1136" s="290" t="s">
        <v>5761</v>
      </c>
      <c r="C1136" s="196" t="s">
        <v>5879</v>
      </c>
      <c r="D1136" s="196" t="s">
        <v>5880</v>
      </c>
      <c r="E1136" s="196" t="s">
        <v>5764</v>
      </c>
      <c r="F1136" s="196" t="s">
        <v>5881</v>
      </c>
      <c r="G1136" s="197" t="s">
        <v>5882</v>
      </c>
      <c r="H1136" s="198" t="s">
        <v>6</v>
      </c>
      <c r="I1136" s="213"/>
      <c r="J1136" s="213"/>
      <c r="K1136" s="201"/>
      <c r="L1136" s="90"/>
      <c r="M1136" s="202"/>
      <c r="N1136" s="203"/>
      <c r="O1136" s="202"/>
      <c r="P1136" s="201" t="s">
        <v>907</v>
      </c>
      <c r="Q1136" s="90" t="s">
        <v>356</v>
      </c>
      <c r="R1136" s="202" t="s">
        <v>439</v>
      </c>
      <c r="S1136" s="203"/>
      <c r="T1136" s="202"/>
      <c r="U1136" s="201" t="s">
        <v>908</v>
      </c>
      <c r="V1136" s="90" t="s">
        <v>356</v>
      </c>
      <c r="W1136" s="107" t="s">
        <v>439</v>
      </c>
      <c r="X1136" s="249"/>
      <c r="Y1136" s="248"/>
      <c r="Z1136" s="350"/>
      <c r="AA1136" s="90"/>
      <c r="AB1136" s="107"/>
      <c r="AC1136" s="249"/>
      <c r="AD1136" s="248"/>
    </row>
    <row r="1137" spans="1:30" ht="68.25" customHeight="1">
      <c r="A1137" s="476"/>
      <c r="B1137" s="290" t="s">
        <v>5761</v>
      </c>
      <c r="C1137" s="196" t="s">
        <v>5883</v>
      </c>
      <c r="D1137" s="196" t="s">
        <v>5884</v>
      </c>
      <c r="E1137" s="196" t="s">
        <v>5818</v>
      </c>
      <c r="F1137" s="196" t="s">
        <v>5885</v>
      </c>
      <c r="G1137" s="197" t="s">
        <v>5886</v>
      </c>
      <c r="H1137" s="210" t="s">
        <v>5</v>
      </c>
      <c r="I1137" s="213"/>
      <c r="J1137" s="213"/>
      <c r="K1137" s="201"/>
      <c r="L1137" s="90"/>
      <c r="M1137" s="202"/>
      <c r="N1137" s="203"/>
      <c r="O1137" s="202"/>
      <c r="P1137" s="201" t="s">
        <v>907</v>
      </c>
      <c r="Q1137" s="90" t="s">
        <v>357</v>
      </c>
      <c r="R1137" s="202" t="s">
        <v>439</v>
      </c>
      <c r="S1137" s="203" t="s">
        <v>5887</v>
      </c>
      <c r="T1137" s="202"/>
      <c r="U1137" s="201" t="s">
        <v>908</v>
      </c>
      <c r="V1137" s="90" t="s">
        <v>356</v>
      </c>
      <c r="W1137" s="107" t="s">
        <v>439</v>
      </c>
      <c r="X1137" s="249"/>
      <c r="Y1137" s="248"/>
      <c r="Z1137" s="201" t="s">
        <v>339</v>
      </c>
      <c r="AA1137" s="90" t="s">
        <v>356</v>
      </c>
      <c r="AB1137" s="107" t="s">
        <v>422</v>
      </c>
      <c r="AC1137" s="249"/>
      <c r="AD1137" s="248"/>
    </row>
    <row r="1138" spans="1:30" ht="69.75" customHeight="1">
      <c r="A1138" s="476"/>
      <c r="B1138" s="290" t="s">
        <v>5761</v>
      </c>
      <c r="C1138" s="196" t="s">
        <v>5888</v>
      </c>
      <c r="D1138" s="196" t="s">
        <v>5889</v>
      </c>
      <c r="E1138" s="196" t="s">
        <v>5818</v>
      </c>
      <c r="F1138" s="196" t="s">
        <v>5890</v>
      </c>
      <c r="G1138" s="197" t="s">
        <v>5891</v>
      </c>
      <c r="H1138" s="210" t="s">
        <v>5</v>
      </c>
      <c r="I1138" s="213"/>
      <c r="J1138" s="213"/>
      <c r="K1138" s="201"/>
      <c r="L1138" s="90"/>
      <c r="M1138" s="202"/>
      <c r="N1138" s="203"/>
      <c r="O1138" s="202"/>
      <c r="P1138" s="201" t="s">
        <v>907</v>
      </c>
      <c r="Q1138" s="90" t="s">
        <v>357</v>
      </c>
      <c r="R1138" s="202" t="s">
        <v>439</v>
      </c>
      <c r="S1138" s="203" t="s">
        <v>5892</v>
      </c>
      <c r="T1138" s="202"/>
      <c r="U1138" s="201" t="s">
        <v>908</v>
      </c>
      <c r="V1138" s="90" t="s">
        <v>1559</v>
      </c>
      <c r="W1138" s="107" t="s">
        <v>439</v>
      </c>
      <c r="X1138" s="249"/>
      <c r="Y1138" s="248"/>
      <c r="Z1138" s="350"/>
      <c r="AA1138" s="90"/>
      <c r="AB1138" s="107"/>
      <c r="AC1138" s="249"/>
      <c r="AD1138" s="248"/>
    </row>
    <row r="1139" spans="1:30" ht="66.75" customHeight="1">
      <c r="A1139" s="476"/>
      <c r="B1139" s="290" t="s">
        <v>5761</v>
      </c>
      <c r="C1139" s="196" t="s">
        <v>5893</v>
      </c>
      <c r="D1139" s="196" t="s">
        <v>5894</v>
      </c>
      <c r="E1139" s="196" t="s">
        <v>5764</v>
      </c>
      <c r="F1139" s="196" t="s">
        <v>5895</v>
      </c>
      <c r="G1139" s="197" t="s">
        <v>5830</v>
      </c>
      <c r="H1139" s="210" t="s">
        <v>5</v>
      </c>
      <c r="I1139" s="213"/>
      <c r="J1139" s="213"/>
      <c r="K1139" s="201"/>
      <c r="L1139" s="90"/>
      <c r="M1139" s="202"/>
      <c r="N1139" s="203"/>
      <c r="O1139" s="202"/>
      <c r="P1139" s="201" t="s">
        <v>907</v>
      </c>
      <c r="Q1139" s="90" t="s">
        <v>356</v>
      </c>
      <c r="R1139" s="202" t="s">
        <v>439</v>
      </c>
      <c r="S1139" s="203"/>
      <c r="T1139" s="202"/>
      <c r="U1139" s="201" t="s">
        <v>908</v>
      </c>
      <c r="V1139" s="90" t="s">
        <v>1559</v>
      </c>
      <c r="W1139" s="107" t="s">
        <v>439</v>
      </c>
      <c r="X1139" s="249"/>
      <c r="Y1139" s="248"/>
      <c r="Z1139" s="350"/>
      <c r="AA1139" s="90"/>
      <c r="AB1139" s="107"/>
      <c r="AC1139" s="249"/>
      <c r="AD1139" s="248"/>
    </row>
    <row r="1140" spans="1:30" ht="66.75" customHeight="1">
      <c r="A1140" s="476"/>
      <c r="B1140" s="290" t="s">
        <v>5761</v>
      </c>
      <c r="C1140" s="196" t="s">
        <v>5896</v>
      </c>
      <c r="D1140" s="196" t="s">
        <v>5897</v>
      </c>
      <c r="E1140" s="196" t="s">
        <v>5764</v>
      </c>
      <c r="F1140" s="196" t="s">
        <v>5898</v>
      </c>
      <c r="G1140" s="197" t="s">
        <v>5834</v>
      </c>
      <c r="H1140" s="210" t="s">
        <v>5</v>
      </c>
      <c r="I1140" s="213"/>
      <c r="J1140" s="213"/>
      <c r="K1140" s="201"/>
      <c r="L1140" s="90"/>
      <c r="M1140" s="202"/>
      <c r="N1140" s="203"/>
      <c r="O1140" s="202"/>
      <c r="P1140" s="201" t="s">
        <v>907</v>
      </c>
      <c r="Q1140" s="90" t="s">
        <v>356</v>
      </c>
      <c r="R1140" s="202" t="s">
        <v>439</v>
      </c>
      <c r="S1140" s="203"/>
      <c r="T1140" s="202"/>
      <c r="U1140" s="201" t="s">
        <v>908</v>
      </c>
      <c r="V1140" s="90" t="s">
        <v>1559</v>
      </c>
      <c r="W1140" s="107" t="s">
        <v>439</v>
      </c>
      <c r="X1140" s="249"/>
      <c r="Y1140" s="248"/>
      <c r="Z1140" s="350"/>
      <c r="AA1140" s="90"/>
      <c r="AB1140" s="107"/>
      <c r="AC1140" s="249"/>
      <c r="AD1140" s="248"/>
    </row>
    <row r="1141" spans="1:30" ht="66" customHeight="1">
      <c r="A1141" s="476"/>
      <c r="B1141" s="290" t="s">
        <v>5761</v>
      </c>
      <c r="C1141" s="196" t="s">
        <v>5899</v>
      </c>
      <c r="D1141" s="196" t="s">
        <v>5900</v>
      </c>
      <c r="E1141" s="196" t="s">
        <v>5764</v>
      </c>
      <c r="F1141" s="196" t="s">
        <v>5901</v>
      </c>
      <c r="G1141" s="197" t="s">
        <v>5902</v>
      </c>
      <c r="H1141" s="210" t="s">
        <v>5</v>
      </c>
      <c r="I1141" s="213"/>
      <c r="J1141" s="213"/>
      <c r="K1141" s="201"/>
      <c r="L1141" s="90"/>
      <c r="M1141" s="202"/>
      <c r="N1141" s="203"/>
      <c r="O1141" s="202"/>
      <c r="P1141" s="201" t="s">
        <v>907</v>
      </c>
      <c r="Q1141" s="90" t="s">
        <v>356</v>
      </c>
      <c r="R1141" s="202" t="s">
        <v>439</v>
      </c>
      <c r="S1141" s="203"/>
      <c r="T1141" s="202"/>
      <c r="U1141" s="201" t="s">
        <v>908</v>
      </c>
      <c r="V1141" s="90" t="s">
        <v>1559</v>
      </c>
      <c r="W1141" s="107" t="s">
        <v>439</v>
      </c>
      <c r="X1141" s="249"/>
      <c r="Y1141" s="248"/>
      <c r="Z1141" s="350"/>
      <c r="AA1141" s="90"/>
      <c r="AB1141" s="107"/>
      <c r="AC1141" s="249"/>
      <c r="AD1141" s="248"/>
    </row>
    <row r="1142" spans="1:30" ht="100.15" customHeight="1">
      <c r="A1142" s="476"/>
      <c r="B1142" s="290" t="s">
        <v>5761</v>
      </c>
      <c r="C1142" s="196" t="s">
        <v>5903</v>
      </c>
      <c r="D1142" s="196" t="s">
        <v>5904</v>
      </c>
      <c r="E1142" s="196" t="s">
        <v>5764</v>
      </c>
      <c r="F1142" s="196" t="s">
        <v>5905</v>
      </c>
      <c r="G1142" s="197" t="s">
        <v>5906</v>
      </c>
      <c r="H1142" s="198" t="s">
        <v>4</v>
      </c>
      <c r="I1142" s="213"/>
      <c r="J1142" s="213"/>
      <c r="K1142" s="201"/>
      <c r="L1142" s="90"/>
      <c r="M1142" s="202"/>
      <c r="N1142" s="203"/>
      <c r="O1142" s="202"/>
      <c r="P1142" s="201" t="s">
        <v>907</v>
      </c>
      <c r="Q1142" s="90" t="s">
        <v>356</v>
      </c>
      <c r="R1142" s="202" t="s">
        <v>439</v>
      </c>
      <c r="S1142" s="203"/>
      <c r="T1142" s="202"/>
      <c r="U1142" s="201" t="s">
        <v>908</v>
      </c>
      <c r="V1142" s="90" t="s">
        <v>1559</v>
      </c>
      <c r="W1142" s="107" t="s">
        <v>439</v>
      </c>
      <c r="X1142" s="249"/>
      <c r="Y1142" s="248"/>
      <c r="Z1142" s="350"/>
      <c r="AA1142" s="90"/>
      <c r="AB1142" s="107"/>
      <c r="AC1142" s="249"/>
      <c r="AD1142" s="248"/>
    </row>
    <row r="1143" spans="1:30" ht="100.15" customHeight="1">
      <c r="A1143" s="476"/>
      <c r="B1143" s="290" t="s">
        <v>5761</v>
      </c>
      <c r="C1143" s="196" t="s">
        <v>5907</v>
      </c>
      <c r="D1143" s="196" t="s">
        <v>5908</v>
      </c>
      <c r="E1143" s="196" t="s">
        <v>5764</v>
      </c>
      <c r="F1143" s="196" t="s">
        <v>5909</v>
      </c>
      <c r="G1143" s="197" t="s">
        <v>5910</v>
      </c>
      <c r="H1143" s="198" t="s">
        <v>4</v>
      </c>
      <c r="I1143" s="213"/>
      <c r="J1143" s="213"/>
      <c r="K1143" s="201"/>
      <c r="L1143" s="90"/>
      <c r="M1143" s="202"/>
      <c r="N1143" s="203"/>
      <c r="O1143" s="202"/>
      <c r="P1143" s="201" t="s">
        <v>907</v>
      </c>
      <c r="Q1143" s="90" t="s">
        <v>356</v>
      </c>
      <c r="R1143" s="202" t="s">
        <v>439</v>
      </c>
      <c r="S1143" s="203"/>
      <c r="T1143" s="202"/>
      <c r="U1143" s="201" t="s">
        <v>908</v>
      </c>
      <c r="V1143" s="90" t="s">
        <v>1559</v>
      </c>
      <c r="W1143" s="107" t="s">
        <v>439</v>
      </c>
      <c r="X1143" s="249"/>
      <c r="Y1143" s="248"/>
      <c r="Z1143" s="350"/>
      <c r="AA1143" s="90"/>
      <c r="AB1143" s="107"/>
      <c r="AC1143" s="249"/>
      <c r="AD1143" s="248"/>
    </row>
    <row r="1144" spans="1:30" ht="100.15" customHeight="1">
      <c r="A1144" s="476"/>
      <c r="B1144" s="290" t="s">
        <v>5761</v>
      </c>
      <c r="C1144" s="196" t="s">
        <v>5911</v>
      </c>
      <c r="D1144" s="196" t="s">
        <v>5912</v>
      </c>
      <c r="E1144" s="196" t="s">
        <v>5764</v>
      </c>
      <c r="F1144" s="196" t="s">
        <v>5913</v>
      </c>
      <c r="G1144" s="197" t="s">
        <v>5914</v>
      </c>
      <c r="H1144" s="198" t="s">
        <v>4</v>
      </c>
      <c r="I1144" s="213"/>
      <c r="J1144" s="213"/>
      <c r="K1144" s="201"/>
      <c r="L1144" s="90"/>
      <c r="M1144" s="202"/>
      <c r="N1144" s="203"/>
      <c r="O1144" s="202"/>
      <c r="P1144" s="201" t="s">
        <v>907</v>
      </c>
      <c r="Q1144" s="90" t="s">
        <v>356</v>
      </c>
      <c r="R1144" s="202" t="s">
        <v>439</v>
      </c>
      <c r="S1144" s="203"/>
      <c r="T1144" s="202"/>
      <c r="U1144" s="201" t="s">
        <v>908</v>
      </c>
      <c r="V1144" s="90" t="s">
        <v>1559</v>
      </c>
      <c r="W1144" s="107" t="s">
        <v>439</v>
      </c>
      <c r="X1144" s="249"/>
      <c r="Y1144" s="248"/>
      <c r="Z1144" s="350"/>
      <c r="AA1144" s="90"/>
      <c r="AB1144" s="107"/>
      <c r="AC1144" s="249"/>
      <c r="AD1144" s="248"/>
    </row>
    <row r="1145" spans="1:30" ht="100.15" customHeight="1">
      <c r="A1145" s="476"/>
      <c r="B1145" s="290" t="s">
        <v>5761</v>
      </c>
      <c r="C1145" s="196" t="s">
        <v>5915</v>
      </c>
      <c r="D1145" s="196" t="s">
        <v>5916</v>
      </c>
      <c r="E1145" s="196" t="s">
        <v>5764</v>
      </c>
      <c r="F1145" s="196" t="s">
        <v>5917</v>
      </c>
      <c r="G1145" s="197" t="s">
        <v>5918</v>
      </c>
      <c r="H1145" s="198" t="s">
        <v>4</v>
      </c>
      <c r="I1145" s="213"/>
      <c r="J1145" s="213"/>
      <c r="K1145" s="201"/>
      <c r="L1145" s="90"/>
      <c r="M1145" s="202"/>
      <c r="N1145" s="203"/>
      <c r="O1145" s="202"/>
      <c r="P1145" s="201" t="s">
        <v>907</v>
      </c>
      <c r="Q1145" s="90" t="s">
        <v>356</v>
      </c>
      <c r="R1145" s="202" t="s">
        <v>439</v>
      </c>
      <c r="S1145" s="203"/>
      <c r="T1145" s="202"/>
      <c r="U1145" s="201" t="s">
        <v>908</v>
      </c>
      <c r="V1145" s="90" t="s">
        <v>1559</v>
      </c>
      <c r="W1145" s="107" t="s">
        <v>439</v>
      </c>
      <c r="X1145" s="249"/>
      <c r="Y1145" s="248"/>
      <c r="Z1145" s="350"/>
      <c r="AA1145" s="90"/>
      <c r="AB1145" s="107"/>
      <c r="AC1145" s="249"/>
      <c r="AD1145" s="248"/>
    </row>
    <row r="1146" spans="1:30" ht="100.15" customHeight="1">
      <c r="A1146" s="476"/>
      <c r="B1146" s="290" t="s">
        <v>5761</v>
      </c>
      <c r="C1146" s="196" t="s">
        <v>5919</v>
      </c>
      <c r="D1146" s="196" t="s">
        <v>5920</v>
      </c>
      <c r="E1146" s="196" t="s">
        <v>5764</v>
      </c>
      <c r="F1146" s="196" t="s">
        <v>5921</v>
      </c>
      <c r="G1146" s="197" t="s">
        <v>5922</v>
      </c>
      <c r="H1146" s="198" t="s">
        <v>5</v>
      </c>
      <c r="I1146" s="213"/>
      <c r="J1146" s="213"/>
      <c r="K1146" s="201"/>
      <c r="L1146" s="90"/>
      <c r="M1146" s="202"/>
      <c r="N1146" s="203"/>
      <c r="O1146" s="202"/>
      <c r="P1146" s="201" t="s">
        <v>907</v>
      </c>
      <c r="Q1146" s="90" t="s">
        <v>356</v>
      </c>
      <c r="R1146" s="202" t="s">
        <v>439</v>
      </c>
      <c r="S1146" s="203"/>
      <c r="T1146" s="202"/>
      <c r="U1146" s="201" t="s">
        <v>908</v>
      </c>
      <c r="V1146" s="90" t="s">
        <v>1559</v>
      </c>
      <c r="W1146" s="107" t="s">
        <v>439</v>
      </c>
      <c r="X1146" s="249"/>
      <c r="Y1146" s="248"/>
      <c r="Z1146" s="350"/>
      <c r="AA1146" s="90"/>
      <c r="AB1146" s="107"/>
      <c r="AC1146" s="249"/>
      <c r="AD1146" s="248"/>
    </row>
    <row r="1147" spans="1:30" ht="100.15" customHeight="1">
      <c r="A1147" s="476"/>
      <c r="B1147" s="290" t="s">
        <v>5761</v>
      </c>
      <c r="C1147" s="196" t="s">
        <v>5923</v>
      </c>
      <c r="D1147" s="196" t="s">
        <v>5924</v>
      </c>
      <c r="E1147" s="196" t="s">
        <v>5764</v>
      </c>
      <c r="F1147" s="196" t="s">
        <v>5925</v>
      </c>
      <c r="G1147" s="197" t="s">
        <v>5926</v>
      </c>
      <c r="H1147" s="198" t="s">
        <v>5</v>
      </c>
      <c r="I1147" s="213"/>
      <c r="J1147" s="213"/>
      <c r="K1147" s="201"/>
      <c r="L1147" s="90"/>
      <c r="M1147" s="202"/>
      <c r="N1147" s="203"/>
      <c r="O1147" s="202"/>
      <c r="P1147" s="201" t="s">
        <v>907</v>
      </c>
      <c r="Q1147" s="90" t="s">
        <v>356</v>
      </c>
      <c r="R1147" s="202" t="s">
        <v>439</v>
      </c>
      <c r="S1147" s="203"/>
      <c r="T1147" s="202"/>
      <c r="U1147" s="201" t="s">
        <v>908</v>
      </c>
      <c r="V1147" s="90" t="s">
        <v>1559</v>
      </c>
      <c r="W1147" s="107" t="s">
        <v>439</v>
      </c>
      <c r="X1147" s="249"/>
      <c r="Y1147" s="248"/>
      <c r="Z1147" s="350"/>
      <c r="AA1147" s="90"/>
      <c r="AB1147" s="107"/>
      <c r="AC1147" s="249"/>
      <c r="AD1147" s="248"/>
    </row>
    <row r="1148" spans="1:30" ht="100.15" customHeight="1">
      <c r="A1148" s="476"/>
      <c r="B1148" s="290" t="s">
        <v>5761</v>
      </c>
      <c r="C1148" s="196" t="s">
        <v>5927</v>
      </c>
      <c r="D1148" s="196" t="s">
        <v>5928</v>
      </c>
      <c r="E1148" s="196" t="s">
        <v>5764</v>
      </c>
      <c r="F1148" s="196" t="s">
        <v>5929</v>
      </c>
      <c r="G1148" s="197" t="s">
        <v>5930</v>
      </c>
      <c r="H1148" s="198" t="s">
        <v>5</v>
      </c>
      <c r="I1148" s="213"/>
      <c r="J1148" s="213"/>
      <c r="K1148" s="201"/>
      <c r="L1148" s="90"/>
      <c r="M1148" s="202"/>
      <c r="N1148" s="203"/>
      <c r="O1148" s="202"/>
      <c r="P1148" s="201" t="s">
        <v>907</v>
      </c>
      <c r="Q1148" s="90" t="s">
        <v>356</v>
      </c>
      <c r="R1148" s="202" t="s">
        <v>439</v>
      </c>
      <c r="S1148" s="203"/>
      <c r="T1148" s="202"/>
      <c r="U1148" s="201" t="s">
        <v>908</v>
      </c>
      <c r="V1148" s="90" t="s">
        <v>1559</v>
      </c>
      <c r="W1148" s="107" t="s">
        <v>439</v>
      </c>
      <c r="X1148" s="249"/>
      <c r="Y1148" s="248"/>
      <c r="Z1148" s="350"/>
      <c r="AA1148" s="90"/>
      <c r="AB1148" s="107"/>
      <c r="AC1148" s="249"/>
      <c r="AD1148" s="248"/>
    </row>
    <row r="1149" spans="1:30" ht="100.15" customHeight="1">
      <c r="A1149" s="476"/>
      <c r="B1149" s="290" t="s">
        <v>5761</v>
      </c>
      <c r="C1149" s="196" t="s">
        <v>5931</v>
      </c>
      <c r="D1149" s="196" t="s">
        <v>5932</v>
      </c>
      <c r="E1149" s="196" t="s">
        <v>5818</v>
      </c>
      <c r="F1149" s="196" t="s">
        <v>5933</v>
      </c>
      <c r="G1149" s="197" t="s">
        <v>5918</v>
      </c>
      <c r="H1149" s="198" t="s">
        <v>5</v>
      </c>
      <c r="I1149" s="213"/>
      <c r="J1149" s="213"/>
      <c r="K1149" s="201"/>
      <c r="L1149" s="90"/>
      <c r="M1149" s="202"/>
      <c r="N1149" s="203"/>
      <c r="O1149" s="202"/>
      <c r="P1149" s="201" t="s">
        <v>907</v>
      </c>
      <c r="Q1149" s="90" t="s">
        <v>356</v>
      </c>
      <c r="R1149" s="202" t="s">
        <v>439</v>
      </c>
      <c r="S1149" s="203"/>
      <c r="T1149" s="202"/>
      <c r="U1149" s="201" t="s">
        <v>908</v>
      </c>
      <c r="V1149" s="90" t="s">
        <v>1559</v>
      </c>
      <c r="W1149" s="107" t="s">
        <v>439</v>
      </c>
      <c r="X1149" s="249"/>
      <c r="Y1149" s="248"/>
      <c r="Z1149" s="350"/>
      <c r="AA1149" s="90"/>
      <c r="AB1149" s="107"/>
      <c r="AC1149" s="249"/>
      <c r="AD1149" s="248"/>
    </row>
    <row r="1150" spans="1:30" ht="100.15" customHeight="1">
      <c r="A1150" s="476"/>
      <c r="B1150" s="290" t="s">
        <v>5934</v>
      </c>
      <c r="C1150" s="196" t="s">
        <v>5935</v>
      </c>
      <c r="D1150" s="196" t="s">
        <v>5936</v>
      </c>
      <c r="E1150" s="196" t="s">
        <v>4942</v>
      </c>
      <c r="F1150" s="196" t="s">
        <v>5937</v>
      </c>
      <c r="G1150" s="197" t="s">
        <v>5938</v>
      </c>
      <c r="H1150" s="198" t="s">
        <v>5</v>
      </c>
      <c r="I1150" s="213"/>
      <c r="J1150" s="213"/>
      <c r="K1150" s="201"/>
      <c r="L1150" s="90"/>
      <c r="M1150" s="202"/>
      <c r="N1150" s="203"/>
      <c r="O1150" s="202"/>
      <c r="P1150" s="201" t="s">
        <v>907</v>
      </c>
      <c r="Q1150" s="90" t="s">
        <v>356</v>
      </c>
      <c r="R1150" s="202" t="s">
        <v>439</v>
      </c>
      <c r="S1150" s="203"/>
      <c r="T1150" s="202"/>
      <c r="U1150" s="201" t="s">
        <v>908</v>
      </c>
      <c r="V1150" s="90" t="s">
        <v>1559</v>
      </c>
      <c r="W1150" s="107" t="s">
        <v>439</v>
      </c>
      <c r="X1150" s="249"/>
      <c r="Y1150" s="248"/>
      <c r="Z1150" s="350"/>
      <c r="AA1150" s="90"/>
      <c r="AB1150" s="107"/>
      <c r="AC1150" s="249"/>
      <c r="AD1150" s="248"/>
    </row>
    <row r="1151" spans="1:30" ht="100.15" customHeight="1">
      <c r="A1151" s="476"/>
      <c r="B1151" s="290" t="s">
        <v>5934</v>
      </c>
      <c r="C1151" s="196" t="s">
        <v>5939</v>
      </c>
      <c r="D1151" s="196" t="s">
        <v>5940</v>
      </c>
      <c r="E1151" s="196" t="s">
        <v>5087</v>
      </c>
      <c r="F1151" s="196" t="s">
        <v>5941</v>
      </c>
      <c r="G1151" s="197" t="s">
        <v>5942</v>
      </c>
      <c r="H1151" s="198" t="s">
        <v>7</v>
      </c>
      <c r="I1151" s="213"/>
      <c r="J1151" s="213"/>
      <c r="K1151" s="201"/>
      <c r="L1151" s="90"/>
      <c r="M1151" s="202"/>
      <c r="N1151" s="203"/>
      <c r="O1151" s="202"/>
      <c r="P1151" s="201" t="s">
        <v>907</v>
      </c>
      <c r="Q1151" s="90" t="s">
        <v>357</v>
      </c>
      <c r="R1151" s="202" t="s">
        <v>439</v>
      </c>
      <c r="S1151" s="203" t="s">
        <v>5943</v>
      </c>
      <c r="T1151" s="202"/>
      <c r="U1151" s="201" t="s">
        <v>908</v>
      </c>
      <c r="V1151" s="90" t="s">
        <v>1559</v>
      </c>
      <c r="W1151" s="107" t="s">
        <v>439</v>
      </c>
      <c r="X1151" s="249"/>
      <c r="Y1151" s="248"/>
      <c r="Z1151" s="201" t="s">
        <v>339</v>
      </c>
      <c r="AA1151" s="90" t="s">
        <v>356</v>
      </c>
      <c r="AB1151" s="107" t="s">
        <v>422</v>
      </c>
      <c r="AC1151" s="249"/>
      <c r="AD1151" s="248"/>
    </row>
    <row r="1152" spans="1:30" ht="100.15" customHeight="1">
      <c r="A1152" s="476"/>
      <c r="B1152" s="290" t="s">
        <v>5934</v>
      </c>
      <c r="C1152" s="196" t="s">
        <v>5944</v>
      </c>
      <c r="D1152" s="196" t="s">
        <v>5945</v>
      </c>
      <c r="E1152" s="196" t="s">
        <v>5087</v>
      </c>
      <c r="F1152" s="196" t="s">
        <v>5946</v>
      </c>
      <c r="G1152" s="197" t="s">
        <v>5947</v>
      </c>
      <c r="H1152" s="198" t="s">
        <v>5</v>
      </c>
      <c r="I1152" s="213"/>
      <c r="J1152" s="213"/>
      <c r="K1152" s="201"/>
      <c r="L1152" s="90"/>
      <c r="M1152" s="202"/>
      <c r="N1152" s="203"/>
      <c r="O1152" s="202"/>
      <c r="P1152" s="201" t="s">
        <v>907</v>
      </c>
      <c r="Q1152" s="90" t="s">
        <v>356</v>
      </c>
      <c r="R1152" s="202" t="s">
        <v>439</v>
      </c>
      <c r="S1152" s="203"/>
      <c r="T1152" s="202"/>
      <c r="U1152" s="201" t="s">
        <v>908</v>
      </c>
      <c r="V1152" s="90" t="s">
        <v>1559</v>
      </c>
      <c r="W1152" s="107" t="s">
        <v>439</v>
      </c>
      <c r="X1152" s="249"/>
      <c r="Y1152" s="248"/>
      <c r="Z1152" s="350"/>
      <c r="AA1152" s="90"/>
      <c r="AB1152" s="107"/>
      <c r="AC1152" s="249"/>
      <c r="AD1152" s="248"/>
    </row>
    <row r="1153" spans="1:30" ht="100.15" customHeight="1">
      <c r="A1153" s="476"/>
      <c r="B1153" s="290" t="s">
        <v>5934</v>
      </c>
      <c r="C1153" s="196" t="s">
        <v>5948</v>
      </c>
      <c r="D1153" s="196" t="s">
        <v>5949</v>
      </c>
      <c r="E1153" s="196" t="s">
        <v>5087</v>
      </c>
      <c r="F1153" s="196" t="s">
        <v>5950</v>
      </c>
      <c r="G1153" s="197" t="s">
        <v>5951</v>
      </c>
      <c r="H1153" s="198" t="s">
        <v>7</v>
      </c>
      <c r="I1153" s="213"/>
      <c r="J1153" s="213"/>
      <c r="K1153" s="201"/>
      <c r="L1153" s="90"/>
      <c r="M1153" s="202"/>
      <c r="N1153" s="203"/>
      <c r="O1153" s="202"/>
      <c r="P1153" s="201" t="s">
        <v>907</v>
      </c>
      <c r="Q1153" s="90" t="s">
        <v>357</v>
      </c>
      <c r="R1153" s="202" t="s">
        <v>439</v>
      </c>
      <c r="S1153" s="203" t="s">
        <v>5952</v>
      </c>
      <c r="T1153" s="202"/>
      <c r="U1153" s="201" t="s">
        <v>908</v>
      </c>
      <c r="V1153" s="90" t="s">
        <v>1559</v>
      </c>
      <c r="W1153" s="107" t="s">
        <v>439</v>
      </c>
      <c r="X1153" s="249"/>
      <c r="Y1153" s="248"/>
      <c r="Z1153" s="201" t="s">
        <v>339</v>
      </c>
      <c r="AA1153" s="90" t="s">
        <v>356</v>
      </c>
      <c r="AB1153" s="107" t="s">
        <v>422</v>
      </c>
      <c r="AC1153" s="249"/>
      <c r="AD1153" s="248"/>
    </row>
    <row r="1154" spans="1:30" ht="133.5" customHeight="1">
      <c r="A1154" s="476"/>
      <c r="B1154" s="290" t="s">
        <v>5934</v>
      </c>
      <c r="C1154" s="196" t="s">
        <v>5953</v>
      </c>
      <c r="D1154" s="196" t="s">
        <v>5954</v>
      </c>
      <c r="E1154" s="196" t="s">
        <v>4942</v>
      </c>
      <c r="F1154" s="196" t="s">
        <v>5955</v>
      </c>
      <c r="G1154" s="197" t="s">
        <v>5956</v>
      </c>
      <c r="H1154" s="198" t="s">
        <v>5</v>
      </c>
      <c r="I1154" s="213"/>
      <c r="J1154" s="213"/>
      <c r="K1154" s="201"/>
      <c r="L1154" s="90"/>
      <c r="M1154" s="202"/>
      <c r="N1154" s="203"/>
      <c r="O1154" s="202"/>
      <c r="P1154" s="201" t="s">
        <v>907</v>
      </c>
      <c r="Q1154" s="90" t="s">
        <v>356</v>
      </c>
      <c r="R1154" s="202" t="s">
        <v>439</v>
      </c>
      <c r="S1154" s="203"/>
      <c r="T1154" s="202"/>
      <c r="U1154" s="201" t="s">
        <v>908</v>
      </c>
      <c r="V1154" s="90" t="s">
        <v>1559</v>
      </c>
      <c r="W1154" s="107" t="s">
        <v>439</v>
      </c>
      <c r="X1154" s="249"/>
      <c r="Y1154" s="248"/>
      <c r="Z1154" s="350"/>
      <c r="AA1154" s="90"/>
      <c r="AB1154" s="107"/>
      <c r="AC1154" s="249"/>
      <c r="AD1154" s="248"/>
    </row>
    <row r="1155" spans="1:30" ht="100.15" customHeight="1">
      <c r="A1155" s="476"/>
      <c r="B1155" s="290" t="s">
        <v>5934</v>
      </c>
      <c r="C1155" s="196" t="s">
        <v>5957</v>
      </c>
      <c r="D1155" s="196" t="s">
        <v>5958</v>
      </c>
      <c r="E1155" s="196" t="s">
        <v>5087</v>
      </c>
      <c r="F1155" s="196" t="s">
        <v>5959</v>
      </c>
      <c r="G1155" s="197" t="s">
        <v>5960</v>
      </c>
      <c r="H1155" s="198" t="s">
        <v>7</v>
      </c>
      <c r="I1155" s="213"/>
      <c r="J1155" s="213"/>
      <c r="K1155" s="201"/>
      <c r="L1155" s="90"/>
      <c r="M1155" s="202"/>
      <c r="N1155" s="203"/>
      <c r="O1155" s="202"/>
      <c r="P1155" s="201" t="s">
        <v>907</v>
      </c>
      <c r="Q1155" s="90" t="s">
        <v>357</v>
      </c>
      <c r="R1155" s="202" t="s">
        <v>439</v>
      </c>
      <c r="S1155" s="316" t="s">
        <v>5961</v>
      </c>
      <c r="T1155" s="202"/>
      <c r="U1155" s="201" t="s">
        <v>908</v>
      </c>
      <c r="V1155" s="90" t="s">
        <v>1559</v>
      </c>
      <c r="W1155" s="107" t="s">
        <v>439</v>
      </c>
      <c r="X1155" s="366"/>
      <c r="Y1155" s="248"/>
      <c r="Z1155" s="201" t="s">
        <v>339</v>
      </c>
      <c r="AA1155" s="90" t="s">
        <v>356</v>
      </c>
      <c r="AB1155" s="107" t="s">
        <v>422</v>
      </c>
      <c r="AC1155" s="366"/>
      <c r="AD1155" s="248"/>
    </row>
    <row r="1156" spans="1:30" ht="100.15" customHeight="1">
      <c r="A1156" s="476"/>
      <c r="B1156" s="290" t="s">
        <v>5934</v>
      </c>
      <c r="C1156" s="196" t="s">
        <v>5962</v>
      </c>
      <c r="D1156" s="196" t="s">
        <v>5963</v>
      </c>
      <c r="E1156" s="196" t="s">
        <v>4942</v>
      </c>
      <c r="F1156" s="196" t="s">
        <v>5964</v>
      </c>
      <c r="G1156" s="197" t="s">
        <v>5965</v>
      </c>
      <c r="H1156" s="198" t="s">
        <v>5</v>
      </c>
      <c r="I1156" s="213"/>
      <c r="J1156" s="213"/>
      <c r="K1156" s="201"/>
      <c r="L1156" s="90"/>
      <c r="M1156" s="202"/>
      <c r="N1156" s="203"/>
      <c r="O1156" s="202"/>
      <c r="P1156" s="201" t="s">
        <v>907</v>
      </c>
      <c r="Q1156" s="90" t="s">
        <v>356</v>
      </c>
      <c r="R1156" s="202" t="s">
        <v>439</v>
      </c>
      <c r="S1156" s="203"/>
      <c r="T1156" s="202"/>
      <c r="U1156" s="201" t="s">
        <v>908</v>
      </c>
      <c r="V1156" s="90" t="s">
        <v>1559</v>
      </c>
      <c r="W1156" s="107" t="s">
        <v>439</v>
      </c>
      <c r="X1156" s="249"/>
      <c r="Y1156" s="248"/>
      <c r="Z1156" s="201" t="s">
        <v>339</v>
      </c>
      <c r="AA1156" s="90" t="s">
        <v>356</v>
      </c>
      <c r="AB1156" s="107" t="s">
        <v>422</v>
      </c>
      <c r="AC1156" s="249"/>
      <c r="AD1156" s="248"/>
    </row>
    <row r="1157" spans="1:30" ht="100.15" customHeight="1">
      <c r="A1157" s="476"/>
      <c r="B1157" s="290" t="s">
        <v>5934</v>
      </c>
      <c r="C1157" s="196" t="s">
        <v>5966</v>
      </c>
      <c r="D1157" s="196" t="s">
        <v>5967</v>
      </c>
      <c r="E1157" s="196" t="s">
        <v>4942</v>
      </c>
      <c r="F1157" s="196" t="s">
        <v>5968</v>
      </c>
      <c r="G1157" s="197" t="s">
        <v>5969</v>
      </c>
      <c r="H1157" s="198" t="s">
        <v>5</v>
      </c>
      <c r="I1157" s="213"/>
      <c r="J1157" s="213"/>
      <c r="K1157" s="201"/>
      <c r="L1157" s="90"/>
      <c r="M1157" s="202"/>
      <c r="N1157" s="203"/>
      <c r="O1157" s="202"/>
      <c r="P1157" s="201" t="s">
        <v>907</v>
      </c>
      <c r="Q1157" s="90" t="s">
        <v>356</v>
      </c>
      <c r="R1157" s="202" t="s">
        <v>439</v>
      </c>
      <c r="S1157" s="203"/>
      <c r="T1157" s="202"/>
      <c r="U1157" s="201" t="s">
        <v>908</v>
      </c>
      <c r="V1157" s="90" t="s">
        <v>1559</v>
      </c>
      <c r="W1157" s="107" t="s">
        <v>439</v>
      </c>
      <c r="X1157" s="249"/>
      <c r="Y1157" s="248"/>
      <c r="Z1157" s="201" t="s">
        <v>339</v>
      </c>
      <c r="AA1157" s="90" t="s">
        <v>356</v>
      </c>
      <c r="AB1157" s="107" t="s">
        <v>422</v>
      </c>
      <c r="AC1157" s="249"/>
      <c r="AD1157" s="248"/>
    </row>
    <row r="1158" spans="1:30" ht="100.15" customHeight="1">
      <c r="A1158" s="476"/>
      <c r="B1158" s="290" t="s">
        <v>5934</v>
      </c>
      <c r="C1158" s="196" t="s">
        <v>5970</v>
      </c>
      <c r="D1158" s="196" t="s">
        <v>5971</v>
      </c>
      <c r="E1158" s="196" t="s">
        <v>4942</v>
      </c>
      <c r="F1158" s="196" t="s">
        <v>5972</v>
      </c>
      <c r="G1158" s="197" t="s">
        <v>5973</v>
      </c>
      <c r="H1158" s="198" t="s">
        <v>3</v>
      </c>
      <c r="I1158" s="213"/>
      <c r="J1158" s="213"/>
      <c r="K1158" s="201"/>
      <c r="L1158" s="90"/>
      <c r="M1158" s="202"/>
      <c r="N1158" s="203"/>
      <c r="O1158" s="202"/>
      <c r="P1158" s="201" t="s">
        <v>907</v>
      </c>
      <c r="Q1158" s="90" t="s">
        <v>356</v>
      </c>
      <c r="R1158" s="202" t="s">
        <v>439</v>
      </c>
      <c r="S1158" s="203"/>
      <c r="T1158" s="202"/>
      <c r="U1158" s="201" t="s">
        <v>908</v>
      </c>
      <c r="V1158" s="90" t="s">
        <v>1559</v>
      </c>
      <c r="W1158" s="107" t="s">
        <v>439</v>
      </c>
      <c r="X1158" s="249"/>
      <c r="Y1158" s="248"/>
      <c r="Z1158" s="201" t="s">
        <v>339</v>
      </c>
      <c r="AA1158" s="90" t="s">
        <v>356</v>
      </c>
      <c r="AB1158" s="107" t="s">
        <v>422</v>
      </c>
      <c r="AC1158" s="249"/>
      <c r="AD1158" s="248"/>
    </row>
    <row r="1159" spans="1:30" ht="100.15" customHeight="1">
      <c r="A1159" s="476"/>
      <c r="B1159" s="290" t="s">
        <v>5934</v>
      </c>
      <c r="C1159" s="196" t="s">
        <v>5974</v>
      </c>
      <c r="D1159" s="196" t="s">
        <v>5975</v>
      </c>
      <c r="E1159" s="196" t="s">
        <v>5087</v>
      </c>
      <c r="F1159" s="196" t="s">
        <v>5976</v>
      </c>
      <c r="G1159" s="197" t="s">
        <v>5977</v>
      </c>
      <c r="H1159" s="198" t="s">
        <v>5</v>
      </c>
      <c r="I1159" s="213"/>
      <c r="J1159" s="213"/>
      <c r="K1159" s="201"/>
      <c r="L1159" s="90"/>
      <c r="M1159" s="202"/>
      <c r="N1159" s="203"/>
      <c r="O1159" s="202"/>
      <c r="P1159" s="201" t="s">
        <v>907</v>
      </c>
      <c r="Q1159" s="90" t="s">
        <v>357</v>
      </c>
      <c r="R1159" s="202" t="s">
        <v>439</v>
      </c>
      <c r="S1159" s="203" t="s">
        <v>5978</v>
      </c>
      <c r="T1159" s="202"/>
      <c r="U1159" s="201" t="s">
        <v>908</v>
      </c>
      <c r="V1159" s="90" t="s">
        <v>1559</v>
      </c>
      <c r="W1159" s="107" t="s">
        <v>439</v>
      </c>
      <c r="X1159" s="249"/>
      <c r="Y1159" s="248"/>
      <c r="Z1159" s="201" t="s">
        <v>339</v>
      </c>
      <c r="AA1159" s="90" t="s">
        <v>356</v>
      </c>
      <c r="AB1159" s="107" t="s">
        <v>422</v>
      </c>
      <c r="AC1159" s="249"/>
      <c r="AD1159" s="248"/>
    </row>
    <row r="1160" spans="1:30" ht="100.15" customHeight="1">
      <c r="A1160" s="476"/>
      <c r="B1160" s="290" t="s">
        <v>5934</v>
      </c>
      <c r="C1160" s="196" t="s">
        <v>5979</v>
      </c>
      <c r="D1160" s="196" t="s">
        <v>5980</v>
      </c>
      <c r="E1160" s="196" t="s">
        <v>4942</v>
      </c>
      <c r="F1160" s="196" t="s">
        <v>5981</v>
      </c>
      <c r="G1160" s="197" t="s">
        <v>5982</v>
      </c>
      <c r="H1160" s="198" t="s">
        <v>5</v>
      </c>
      <c r="I1160" s="213"/>
      <c r="J1160" s="213"/>
      <c r="K1160" s="201"/>
      <c r="L1160" s="90"/>
      <c r="M1160" s="202"/>
      <c r="N1160" s="203"/>
      <c r="O1160" s="202"/>
      <c r="P1160" s="201" t="s">
        <v>907</v>
      </c>
      <c r="Q1160" s="90" t="s">
        <v>356</v>
      </c>
      <c r="R1160" s="202" t="s">
        <v>439</v>
      </c>
      <c r="S1160" s="203"/>
      <c r="T1160" s="202"/>
      <c r="U1160" s="201" t="s">
        <v>908</v>
      </c>
      <c r="V1160" s="90" t="s">
        <v>1559</v>
      </c>
      <c r="W1160" s="107" t="s">
        <v>439</v>
      </c>
      <c r="X1160" s="249"/>
      <c r="Y1160" s="248"/>
      <c r="Z1160" s="201" t="s">
        <v>339</v>
      </c>
      <c r="AA1160" s="90" t="s">
        <v>356</v>
      </c>
      <c r="AB1160" s="107" t="s">
        <v>422</v>
      </c>
      <c r="AC1160" s="249"/>
      <c r="AD1160" s="248"/>
    </row>
    <row r="1161" spans="1:30" ht="100.15" customHeight="1">
      <c r="A1161" s="476"/>
      <c r="B1161" s="290" t="s">
        <v>5934</v>
      </c>
      <c r="C1161" s="196" t="s">
        <v>5983</v>
      </c>
      <c r="D1161" s="196" t="s">
        <v>5984</v>
      </c>
      <c r="E1161" s="196" t="s">
        <v>4942</v>
      </c>
      <c r="F1161" s="196" t="s">
        <v>5985</v>
      </c>
      <c r="G1161" s="197" t="s">
        <v>5986</v>
      </c>
      <c r="H1161" s="198" t="s">
        <v>5</v>
      </c>
      <c r="I1161" s="213"/>
      <c r="J1161" s="213"/>
      <c r="K1161" s="201"/>
      <c r="L1161" s="90"/>
      <c r="M1161" s="202"/>
      <c r="N1161" s="203"/>
      <c r="O1161" s="202"/>
      <c r="P1161" s="201" t="s">
        <v>907</v>
      </c>
      <c r="Q1161" s="90" t="s">
        <v>356</v>
      </c>
      <c r="R1161" s="202" t="s">
        <v>439</v>
      </c>
      <c r="S1161" s="203"/>
      <c r="T1161" s="202"/>
      <c r="U1161" s="201" t="s">
        <v>908</v>
      </c>
      <c r="V1161" s="90" t="s">
        <v>1559</v>
      </c>
      <c r="W1161" s="107" t="s">
        <v>439</v>
      </c>
      <c r="X1161" s="249"/>
      <c r="Y1161" s="248"/>
      <c r="Z1161" s="201" t="s">
        <v>339</v>
      </c>
      <c r="AA1161" s="90" t="s">
        <v>356</v>
      </c>
      <c r="AB1161" s="107" t="s">
        <v>422</v>
      </c>
      <c r="AC1161" s="249"/>
      <c r="AD1161" s="248"/>
    </row>
    <row r="1162" spans="1:30" ht="100.15" customHeight="1">
      <c r="A1162" s="476"/>
      <c r="B1162" s="290" t="s">
        <v>5934</v>
      </c>
      <c r="C1162" s="196" t="s">
        <v>5987</v>
      </c>
      <c r="D1162" s="196" t="s">
        <v>5988</v>
      </c>
      <c r="E1162" s="196" t="s">
        <v>4942</v>
      </c>
      <c r="F1162" s="196" t="s">
        <v>5989</v>
      </c>
      <c r="G1162" s="197" t="s">
        <v>5990</v>
      </c>
      <c r="H1162" s="198" t="s">
        <v>5</v>
      </c>
      <c r="I1162" s="213"/>
      <c r="J1162" s="213"/>
      <c r="K1162" s="201"/>
      <c r="L1162" s="90"/>
      <c r="M1162" s="202"/>
      <c r="N1162" s="203"/>
      <c r="O1162" s="202"/>
      <c r="P1162" s="201" t="s">
        <v>907</v>
      </c>
      <c r="Q1162" s="90" t="s">
        <v>356</v>
      </c>
      <c r="R1162" s="202" t="s">
        <v>439</v>
      </c>
      <c r="S1162" s="203"/>
      <c r="T1162" s="202"/>
      <c r="U1162" s="201" t="s">
        <v>908</v>
      </c>
      <c r="V1162" s="90" t="s">
        <v>1559</v>
      </c>
      <c r="W1162" s="107" t="s">
        <v>439</v>
      </c>
      <c r="X1162" s="249"/>
      <c r="Y1162" s="248"/>
      <c r="Z1162" s="201" t="s">
        <v>339</v>
      </c>
      <c r="AA1162" s="90" t="s">
        <v>356</v>
      </c>
      <c r="AB1162" s="107" t="s">
        <v>422</v>
      </c>
      <c r="AC1162" s="249"/>
      <c r="AD1162" s="248"/>
    </row>
    <row r="1163" spans="1:30" ht="100.15" customHeight="1">
      <c r="A1163" s="476"/>
      <c r="B1163" s="290" t="s">
        <v>5934</v>
      </c>
      <c r="C1163" s="196" t="s">
        <v>5991</v>
      </c>
      <c r="D1163" s="196" t="s">
        <v>5992</v>
      </c>
      <c r="E1163" s="196" t="s">
        <v>4942</v>
      </c>
      <c r="F1163" s="196" t="s">
        <v>5993</v>
      </c>
      <c r="G1163" s="197" t="s">
        <v>5994</v>
      </c>
      <c r="H1163" s="198" t="s">
        <v>4</v>
      </c>
      <c r="I1163" s="213"/>
      <c r="J1163" s="213"/>
      <c r="K1163" s="201"/>
      <c r="L1163" s="90"/>
      <c r="M1163" s="202"/>
      <c r="N1163" s="203"/>
      <c r="O1163" s="202"/>
      <c r="P1163" s="201" t="s">
        <v>907</v>
      </c>
      <c r="Q1163" s="90" t="s">
        <v>356</v>
      </c>
      <c r="R1163" s="202" t="s">
        <v>439</v>
      </c>
      <c r="S1163" s="203" t="s">
        <v>5995</v>
      </c>
      <c r="T1163" s="202"/>
      <c r="U1163" s="201" t="s">
        <v>908</v>
      </c>
      <c r="V1163" s="90" t="s">
        <v>1559</v>
      </c>
      <c r="W1163" s="107" t="s">
        <v>439</v>
      </c>
      <c r="X1163" s="249"/>
      <c r="Y1163" s="248"/>
      <c r="Z1163" s="201" t="s">
        <v>339</v>
      </c>
      <c r="AA1163" s="90" t="s">
        <v>356</v>
      </c>
      <c r="AB1163" s="107" t="s">
        <v>422</v>
      </c>
      <c r="AC1163" s="249"/>
      <c r="AD1163" s="248"/>
    </row>
    <row r="1164" spans="1:30" ht="85.5" customHeight="1">
      <c r="A1164" s="476"/>
      <c r="B1164" s="290" t="s">
        <v>5934</v>
      </c>
      <c r="C1164" s="196" t="s">
        <v>5996</v>
      </c>
      <c r="D1164" s="204" t="s">
        <v>5997</v>
      </c>
      <c r="E1164" s="196" t="s">
        <v>5087</v>
      </c>
      <c r="F1164" s="196" t="s">
        <v>5998</v>
      </c>
      <c r="G1164" s="197" t="s">
        <v>5999</v>
      </c>
      <c r="H1164" s="198" t="s">
        <v>4</v>
      </c>
      <c r="I1164" s="213"/>
      <c r="J1164" s="213"/>
      <c r="K1164" s="201"/>
      <c r="L1164" s="90"/>
      <c r="M1164" s="202"/>
      <c r="N1164" s="203"/>
      <c r="O1164" s="202"/>
      <c r="P1164" s="201" t="s">
        <v>907</v>
      </c>
      <c r="Q1164" s="90" t="s">
        <v>357</v>
      </c>
      <c r="R1164" s="202" t="s">
        <v>439</v>
      </c>
      <c r="S1164" s="203" t="s">
        <v>6000</v>
      </c>
      <c r="T1164" s="202"/>
      <c r="U1164" s="201" t="s">
        <v>908</v>
      </c>
      <c r="V1164" s="90" t="s">
        <v>1559</v>
      </c>
      <c r="W1164" s="107" t="s">
        <v>439</v>
      </c>
      <c r="X1164" s="249"/>
      <c r="Y1164" s="248"/>
      <c r="Z1164" s="201" t="s">
        <v>339</v>
      </c>
      <c r="AA1164" s="90" t="s">
        <v>356</v>
      </c>
      <c r="AB1164" s="107" t="s">
        <v>422</v>
      </c>
      <c r="AC1164" s="249"/>
      <c r="AD1164" s="248"/>
    </row>
    <row r="1165" spans="1:30" ht="84.75" customHeight="1">
      <c r="A1165" s="476"/>
      <c r="B1165" s="290" t="s">
        <v>5934</v>
      </c>
      <c r="C1165" s="196" t="s">
        <v>6001</v>
      </c>
      <c r="D1165" s="196" t="s">
        <v>6002</v>
      </c>
      <c r="E1165" s="196" t="s">
        <v>4942</v>
      </c>
      <c r="F1165" s="196" t="s">
        <v>6003</v>
      </c>
      <c r="G1165" s="197" t="s">
        <v>6004</v>
      </c>
      <c r="H1165" s="198" t="s">
        <v>4</v>
      </c>
      <c r="I1165" s="213"/>
      <c r="J1165" s="213"/>
      <c r="K1165" s="201"/>
      <c r="L1165" s="90"/>
      <c r="M1165" s="202"/>
      <c r="N1165" s="203"/>
      <c r="O1165" s="202"/>
      <c r="P1165" s="201" t="s">
        <v>907</v>
      </c>
      <c r="Q1165" s="90" t="s">
        <v>357</v>
      </c>
      <c r="R1165" s="202" t="s">
        <v>439</v>
      </c>
      <c r="S1165" s="203" t="s">
        <v>6005</v>
      </c>
      <c r="T1165" s="202"/>
      <c r="U1165" s="201" t="s">
        <v>908</v>
      </c>
      <c r="V1165" s="90" t="s">
        <v>1559</v>
      </c>
      <c r="W1165" s="107" t="s">
        <v>439</v>
      </c>
      <c r="X1165" s="249"/>
      <c r="Y1165" s="248"/>
      <c r="Z1165" s="350"/>
      <c r="AA1165" s="90"/>
      <c r="AB1165" s="107"/>
      <c r="AC1165" s="249"/>
      <c r="AD1165" s="248"/>
    </row>
    <row r="1166" spans="1:30" ht="88.5" customHeight="1">
      <c r="A1166" s="476"/>
      <c r="B1166" s="290" t="s">
        <v>5934</v>
      </c>
      <c r="C1166" s="196" t="s">
        <v>6006</v>
      </c>
      <c r="D1166" s="204" t="s">
        <v>6007</v>
      </c>
      <c r="E1166" s="196" t="s">
        <v>4942</v>
      </c>
      <c r="F1166" s="196" t="s">
        <v>6008</v>
      </c>
      <c r="G1166" s="197" t="s">
        <v>6009</v>
      </c>
      <c r="H1166" s="198" t="s">
        <v>4</v>
      </c>
      <c r="I1166" s="213"/>
      <c r="J1166" s="213"/>
      <c r="K1166" s="201"/>
      <c r="L1166" s="90"/>
      <c r="M1166" s="202"/>
      <c r="N1166" s="203"/>
      <c r="O1166" s="202"/>
      <c r="P1166" s="201" t="s">
        <v>907</v>
      </c>
      <c r="Q1166" s="90" t="s">
        <v>356</v>
      </c>
      <c r="R1166" s="202" t="s">
        <v>439</v>
      </c>
      <c r="S1166" s="203"/>
      <c r="T1166" s="202"/>
      <c r="U1166" s="201" t="s">
        <v>908</v>
      </c>
      <c r="V1166" s="90" t="s">
        <v>1559</v>
      </c>
      <c r="W1166" s="107" t="s">
        <v>439</v>
      </c>
      <c r="X1166" s="249"/>
      <c r="Y1166" s="248"/>
      <c r="Z1166" s="350"/>
      <c r="AA1166" s="90"/>
      <c r="AB1166" s="107"/>
      <c r="AC1166" s="249"/>
      <c r="AD1166" s="248"/>
    </row>
    <row r="1167" spans="1:30" ht="88.5" customHeight="1">
      <c r="A1167" s="476"/>
      <c r="B1167" s="290" t="s">
        <v>5934</v>
      </c>
      <c r="C1167" s="196" t="s">
        <v>6010</v>
      </c>
      <c r="D1167" s="196" t="s">
        <v>6011</v>
      </c>
      <c r="E1167" s="196" t="s">
        <v>4942</v>
      </c>
      <c r="F1167" s="196" t="s">
        <v>6012</v>
      </c>
      <c r="G1167" s="197" t="s">
        <v>6013</v>
      </c>
      <c r="H1167" s="198" t="s">
        <v>5</v>
      </c>
      <c r="I1167" s="213"/>
      <c r="J1167" s="213"/>
      <c r="K1167" s="201"/>
      <c r="L1167" s="90"/>
      <c r="M1167" s="202"/>
      <c r="N1167" s="203"/>
      <c r="O1167" s="202"/>
      <c r="P1167" s="201" t="s">
        <v>907</v>
      </c>
      <c r="Q1167" s="90" t="s">
        <v>356</v>
      </c>
      <c r="R1167" s="202" t="s">
        <v>439</v>
      </c>
      <c r="S1167" s="203"/>
      <c r="T1167" s="202"/>
      <c r="U1167" s="201" t="s">
        <v>908</v>
      </c>
      <c r="V1167" s="90" t="s">
        <v>1559</v>
      </c>
      <c r="W1167" s="107" t="s">
        <v>439</v>
      </c>
      <c r="X1167" s="249"/>
      <c r="Y1167" s="248"/>
      <c r="Z1167" s="201" t="s">
        <v>339</v>
      </c>
      <c r="AA1167" s="90" t="s">
        <v>356</v>
      </c>
      <c r="AB1167" s="107" t="s">
        <v>422</v>
      </c>
      <c r="AC1167" s="249"/>
      <c r="AD1167" s="248"/>
    </row>
    <row r="1168" spans="1:30" ht="173.25" customHeight="1">
      <c r="A1168" s="485" t="s">
        <v>6014</v>
      </c>
      <c r="B1168" s="291" t="s">
        <v>73</v>
      </c>
      <c r="C1168" s="196" t="s">
        <v>6015</v>
      </c>
      <c r="D1168" s="204" t="s">
        <v>6016</v>
      </c>
      <c r="E1168" s="196" t="s">
        <v>6017</v>
      </c>
      <c r="F1168" s="211" t="s">
        <v>6018</v>
      </c>
      <c r="G1168" s="212" t="s">
        <v>6019</v>
      </c>
      <c r="H1168" s="198" t="s">
        <v>3</v>
      </c>
      <c r="I1168" s="213"/>
      <c r="J1168" s="213"/>
      <c r="K1168" s="201" t="s">
        <v>1558</v>
      </c>
      <c r="L1168" s="90" t="s">
        <v>356</v>
      </c>
      <c r="M1168" s="202" t="s">
        <v>905</v>
      </c>
      <c r="N1168" s="106" t="s">
        <v>6020</v>
      </c>
      <c r="O1168" s="202"/>
      <c r="P1168" s="201" t="s">
        <v>907</v>
      </c>
      <c r="Q1168" s="90" t="s">
        <v>356</v>
      </c>
      <c r="R1168" s="202" t="s">
        <v>905</v>
      </c>
      <c r="S1168" s="106"/>
      <c r="T1168" s="202"/>
      <c r="U1168" s="201" t="s">
        <v>908</v>
      </c>
      <c r="V1168" s="90" t="s">
        <v>356</v>
      </c>
      <c r="W1168" s="248" t="s">
        <v>439</v>
      </c>
      <c r="X1168" s="329"/>
      <c r="Y1168" s="248"/>
      <c r="Z1168" s="201" t="s">
        <v>339</v>
      </c>
      <c r="AA1168" s="90" t="s">
        <v>356</v>
      </c>
      <c r="AB1168" s="248" t="s">
        <v>422</v>
      </c>
      <c r="AC1168" s="329"/>
      <c r="AD1168" s="248"/>
    </row>
    <row r="1169" spans="1:30" ht="210" customHeight="1">
      <c r="A1169" s="485"/>
      <c r="B1169" s="291" t="s">
        <v>73</v>
      </c>
      <c r="C1169" s="196" t="s">
        <v>6021</v>
      </c>
      <c r="D1169" s="204" t="s">
        <v>6022</v>
      </c>
      <c r="E1169" s="196" t="s">
        <v>6023</v>
      </c>
      <c r="F1169" s="211" t="s">
        <v>6024</v>
      </c>
      <c r="G1169" s="212" t="s">
        <v>6025</v>
      </c>
      <c r="H1169" s="198" t="s">
        <v>3</v>
      </c>
      <c r="I1169" s="213"/>
      <c r="J1169" s="213"/>
      <c r="K1169" s="201" t="s">
        <v>1558</v>
      </c>
      <c r="L1169" s="90" t="s">
        <v>356</v>
      </c>
      <c r="M1169" s="202" t="s">
        <v>905</v>
      </c>
      <c r="N1169" s="203" t="s">
        <v>6026</v>
      </c>
      <c r="O1169" s="202"/>
      <c r="P1169" s="201" t="s">
        <v>907</v>
      </c>
      <c r="Q1169" s="90" t="s">
        <v>356</v>
      </c>
      <c r="R1169" s="202" t="s">
        <v>905</v>
      </c>
      <c r="S1169" s="203"/>
      <c r="T1169" s="202"/>
      <c r="U1169" s="201" t="s">
        <v>908</v>
      </c>
      <c r="V1169" s="90" t="s">
        <v>356</v>
      </c>
      <c r="W1169" s="248" t="s">
        <v>439</v>
      </c>
      <c r="X1169" s="249" t="s">
        <v>6027</v>
      </c>
      <c r="Y1169" s="248"/>
      <c r="Z1169" s="201" t="s">
        <v>339</v>
      </c>
      <c r="AA1169" s="90" t="s">
        <v>356</v>
      </c>
      <c r="AB1169" s="248" t="s">
        <v>422</v>
      </c>
      <c r="AC1169" s="249"/>
      <c r="AD1169" s="248"/>
    </row>
    <row r="1170" spans="1:30" ht="201" customHeight="1">
      <c r="A1170" s="485"/>
      <c r="B1170" s="291" t="s">
        <v>73</v>
      </c>
      <c r="C1170" s="196" t="s">
        <v>6028</v>
      </c>
      <c r="D1170" s="204" t="s">
        <v>6029</v>
      </c>
      <c r="E1170" s="196" t="s">
        <v>6023</v>
      </c>
      <c r="F1170" s="211" t="s">
        <v>6030</v>
      </c>
      <c r="G1170" s="212" t="s">
        <v>6019</v>
      </c>
      <c r="H1170" s="198" t="s">
        <v>3</v>
      </c>
      <c r="I1170" s="213"/>
      <c r="J1170" s="213"/>
      <c r="K1170" s="201" t="s">
        <v>1558</v>
      </c>
      <c r="L1170" s="90" t="s">
        <v>357</v>
      </c>
      <c r="M1170" s="202" t="s">
        <v>905</v>
      </c>
      <c r="N1170" s="203" t="s">
        <v>6031</v>
      </c>
      <c r="O1170" s="202"/>
      <c r="P1170" s="201" t="s">
        <v>907</v>
      </c>
      <c r="Q1170" s="90" t="s">
        <v>356</v>
      </c>
      <c r="R1170" s="202" t="s">
        <v>905</v>
      </c>
      <c r="S1170" s="203"/>
      <c r="T1170" s="202"/>
      <c r="U1170" s="201" t="s">
        <v>908</v>
      </c>
      <c r="V1170" s="90" t="s">
        <v>356</v>
      </c>
      <c r="W1170" s="248" t="s">
        <v>439</v>
      </c>
      <c r="X1170" s="249"/>
      <c r="Y1170" s="248"/>
      <c r="Z1170" s="201" t="s">
        <v>339</v>
      </c>
      <c r="AA1170" s="90" t="s">
        <v>356</v>
      </c>
      <c r="AB1170" s="350" t="s">
        <v>422</v>
      </c>
      <c r="AC1170" s="249"/>
      <c r="AD1170" s="248"/>
    </row>
    <row r="1171" spans="1:30" ht="43.15" customHeight="1">
      <c r="A1171" s="485"/>
      <c r="B1171" s="291" t="s">
        <v>73</v>
      </c>
      <c r="C1171" s="196" t="s">
        <v>6032</v>
      </c>
      <c r="D1171" s="196" t="s">
        <v>6033</v>
      </c>
      <c r="E1171" s="196" t="s">
        <v>6034</v>
      </c>
      <c r="F1171" s="196" t="s">
        <v>6035</v>
      </c>
      <c r="G1171" s="197" t="s">
        <v>6036</v>
      </c>
      <c r="H1171" s="198" t="s">
        <v>3</v>
      </c>
      <c r="I1171" s="213"/>
      <c r="J1171" s="213"/>
      <c r="K1171" s="201" t="s">
        <v>1558</v>
      </c>
      <c r="L1171" s="90" t="s">
        <v>356</v>
      </c>
      <c r="M1171" s="202" t="s">
        <v>439</v>
      </c>
      <c r="N1171" s="203"/>
      <c r="O1171" s="202"/>
      <c r="P1171" s="201" t="s">
        <v>907</v>
      </c>
      <c r="Q1171" s="90" t="s">
        <v>356</v>
      </c>
      <c r="R1171" s="202" t="s">
        <v>905</v>
      </c>
      <c r="S1171" s="203"/>
      <c r="T1171" s="202"/>
      <c r="U1171" s="201" t="s">
        <v>908</v>
      </c>
      <c r="V1171" s="90" t="s">
        <v>356</v>
      </c>
      <c r="W1171" s="248" t="s">
        <v>439</v>
      </c>
      <c r="X1171" s="249"/>
      <c r="Y1171" s="248"/>
      <c r="Z1171" s="350"/>
      <c r="AA1171" s="90"/>
      <c r="AB1171" s="248"/>
      <c r="AC1171" s="249"/>
      <c r="AD1171" s="248"/>
    </row>
    <row r="1172" spans="1:30" ht="77.45" customHeight="1">
      <c r="A1172" s="485"/>
      <c r="B1172" s="291" t="s">
        <v>73</v>
      </c>
      <c r="C1172" s="196" t="s">
        <v>6037</v>
      </c>
      <c r="D1172" s="196" t="s">
        <v>6038</v>
      </c>
      <c r="E1172" s="196" t="s">
        <v>6039</v>
      </c>
      <c r="F1172" s="196" t="s">
        <v>6040</v>
      </c>
      <c r="G1172" s="197" t="s">
        <v>6041</v>
      </c>
      <c r="H1172" s="198" t="s">
        <v>6</v>
      </c>
      <c r="I1172" s="213"/>
      <c r="J1172" s="213"/>
      <c r="K1172" s="201" t="s">
        <v>1558</v>
      </c>
      <c r="L1172" s="90" t="s">
        <v>357</v>
      </c>
      <c r="M1172" s="202" t="s">
        <v>401</v>
      </c>
      <c r="N1172" s="203" t="s">
        <v>6042</v>
      </c>
      <c r="O1172" s="202"/>
      <c r="P1172" s="201" t="s">
        <v>907</v>
      </c>
      <c r="Q1172" s="90" t="s">
        <v>356</v>
      </c>
      <c r="R1172" s="202" t="s">
        <v>905</v>
      </c>
      <c r="S1172" s="203"/>
      <c r="T1172" s="202"/>
      <c r="U1172" s="201" t="s">
        <v>908</v>
      </c>
      <c r="V1172" s="90" t="s">
        <v>356</v>
      </c>
      <c r="W1172" s="248" t="s">
        <v>439</v>
      </c>
      <c r="X1172" s="249"/>
      <c r="Y1172" s="248"/>
      <c r="Z1172" s="350"/>
      <c r="AA1172" s="90"/>
      <c r="AB1172" s="248"/>
      <c r="AC1172" s="249"/>
      <c r="AD1172" s="248"/>
    </row>
    <row r="1173" spans="1:30" ht="79.150000000000006">
      <c r="A1173" s="485"/>
      <c r="B1173" s="291" t="s">
        <v>73</v>
      </c>
      <c r="C1173" s="196" t="s">
        <v>6043</v>
      </c>
      <c r="D1173" s="196" t="s">
        <v>6044</v>
      </c>
      <c r="E1173" s="196" t="s">
        <v>6034</v>
      </c>
      <c r="F1173" s="196" t="s">
        <v>6045</v>
      </c>
      <c r="G1173" s="197" t="s">
        <v>6046</v>
      </c>
      <c r="H1173" s="198" t="s">
        <v>7</v>
      </c>
      <c r="I1173" s="213"/>
      <c r="J1173" s="213"/>
      <c r="K1173" s="201" t="s">
        <v>1558</v>
      </c>
      <c r="L1173" s="90" t="s">
        <v>357</v>
      </c>
      <c r="M1173" s="202" t="s">
        <v>401</v>
      </c>
      <c r="N1173" s="203" t="s">
        <v>6042</v>
      </c>
      <c r="O1173" s="202"/>
      <c r="P1173" s="201" t="s">
        <v>907</v>
      </c>
      <c r="Q1173" s="90" t="s">
        <v>356</v>
      </c>
      <c r="R1173" s="202" t="s">
        <v>905</v>
      </c>
      <c r="S1173" s="203"/>
      <c r="T1173" s="202"/>
      <c r="U1173" s="201" t="s">
        <v>908</v>
      </c>
      <c r="V1173" s="90" t="s">
        <v>356</v>
      </c>
      <c r="W1173" s="248" t="s">
        <v>439</v>
      </c>
      <c r="X1173" s="249"/>
      <c r="Y1173" s="248"/>
      <c r="Z1173" s="350"/>
      <c r="AA1173" s="90"/>
      <c r="AB1173" s="248"/>
      <c r="AC1173" s="249"/>
      <c r="AD1173" s="248"/>
    </row>
    <row r="1174" spans="1:30" s="17" customFormat="1" ht="79.150000000000006">
      <c r="A1174" s="479" t="s">
        <v>75</v>
      </c>
      <c r="B1174" s="284" t="s">
        <v>75</v>
      </c>
      <c r="C1174" s="215" t="s">
        <v>6047</v>
      </c>
      <c r="D1174" s="252" t="s">
        <v>6048</v>
      </c>
      <c r="E1174" s="211" t="s">
        <v>901</v>
      </c>
      <c r="F1174" s="211" t="s">
        <v>6049</v>
      </c>
      <c r="G1174" s="212" t="s">
        <v>6050</v>
      </c>
      <c r="H1174" s="198" t="s">
        <v>5</v>
      </c>
      <c r="I1174" s="281"/>
      <c r="J1174" s="281"/>
      <c r="K1174" s="201" t="s">
        <v>1558</v>
      </c>
      <c r="L1174" s="90" t="s">
        <v>356</v>
      </c>
      <c r="M1174" s="217" t="s">
        <v>4951</v>
      </c>
      <c r="N1174" s="218"/>
      <c r="O1174" s="217"/>
      <c r="P1174" s="201" t="s">
        <v>907</v>
      </c>
      <c r="Q1174" s="90" t="s">
        <v>356</v>
      </c>
      <c r="R1174" s="217"/>
      <c r="S1174" s="218"/>
      <c r="T1174" s="217"/>
      <c r="U1174" s="201" t="s">
        <v>908</v>
      </c>
      <c r="V1174" s="90" t="s">
        <v>357</v>
      </c>
      <c r="W1174" s="282" t="s">
        <v>905</v>
      </c>
      <c r="X1174" s="283" t="s">
        <v>6051</v>
      </c>
      <c r="Y1174" s="282"/>
      <c r="Z1174" s="201" t="s">
        <v>3956</v>
      </c>
      <c r="AA1174" s="90" t="s">
        <v>356</v>
      </c>
      <c r="AB1174" s="282" t="s">
        <v>439</v>
      </c>
      <c r="AC1174" s="283"/>
      <c r="AD1174" s="282"/>
    </row>
    <row r="1175" spans="1:30" s="17" customFormat="1" ht="295.89999999999998">
      <c r="A1175" s="480"/>
      <c r="B1175" s="284" t="s">
        <v>389</v>
      </c>
      <c r="C1175" s="215" t="s">
        <v>6052</v>
      </c>
      <c r="D1175" s="252" t="s">
        <v>6053</v>
      </c>
      <c r="E1175" s="211" t="s">
        <v>901</v>
      </c>
      <c r="F1175" s="211" t="s">
        <v>6054</v>
      </c>
      <c r="G1175" s="212" t="s">
        <v>6050</v>
      </c>
      <c r="H1175" s="198" t="s">
        <v>5</v>
      </c>
      <c r="I1175" s="281"/>
      <c r="J1175" s="281"/>
      <c r="K1175" s="201" t="s">
        <v>1558</v>
      </c>
      <c r="L1175" s="90" t="s">
        <v>357</v>
      </c>
      <c r="M1175" s="217" t="s">
        <v>4951</v>
      </c>
      <c r="N1175" s="296" t="s">
        <v>6055</v>
      </c>
      <c r="O1175" s="217"/>
      <c r="P1175" s="201" t="s">
        <v>907</v>
      </c>
      <c r="Q1175" s="90" t="s">
        <v>356</v>
      </c>
      <c r="R1175" s="217" t="s">
        <v>3600</v>
      </c>
      <c r="S1175" s="296"/>
      <c r="T1175" s="217"/>
      <c r="U1175" s="201" t="s">
        <v>908</v>
      </c>
      <c r="V1175" s="90" t="s">
        <v>357</v>
      </c>
      <c r="W1175" s="282" t="s">
        <v>905</v>
      </c>
      <c r="X1175" s="343" t="s">
        <v>6056</v>
      </c>
      <c r="Y1175" s="282"/>
      <c r="Z1175" s="201" t="s">
        <v>3956</v>
      </c>
      <c r="AA1175" s="90" t="s">
        <v>356</v>
      </c>
      <c r="AB1175" s="282" t="s">
        <v>439</v>
      </c>
      <c r="AC1175" s="343"/>
      <c r="AD1175" s="282"/>
    </row>
    <row r="1176" spans="1:30" s="17" customFormat="1" ht="184.9">
      <c r="A1176" s="480"/>
      <c r="B1176" s="284" t="s">
        <v>389</v>
      </c>
      <c r="C1176" s="215" t="s">
        <v>6057</v>
      </c>
      <c r="D1176" s="252" t="s">
        <v>6058</v>
      </c>
      <c r="E1176" s="211" t="s">
        <v>901</v>
      </c>
      <c r="F1176" s="211" t="s">
        <v>6059</v>
      </c>
      <c r="G1176" s="212" t="s">
        <v>6050</v>
      </c>
      <c r="H1176" s="198" t="s">
        <v>5</v>
      </c>
      <c r="I1176" s="281"/>
      <c r="J1176" s="281"/>
      <c r="K1176" s="201" t="s">
        <v>1558</v>
      </c>
      <c r="L1176" s="90" t="s">
        <v>356</v>
      </c>
      <c r="M1176" s="217" t="s">
        <v>4951</v>
      </c>
      <c r="N1176" s="218"/>
      <c r="O1176" s="217"/>
      <c r="P1176" s="201" t="s">
        <v>907</v>
      </c>
      <c r="Q1176" s="90" t="s">
        <v>356</v>
      </c>
      <c r="R1176" s="217" t="s">
        <v>3600</v>
      </c>
      <c r="S1176" s="218"/>
      <c r="T1176" s="217"/>
      <c r="U1176" s="201" t="s">
        <v>908</v>
      </c>
      <c r="V1176" s="90" t="s">
        <v>357</v>
      </c>
      <c r="W1176" s="282" t="s">
        <v>905</v>
      </c>
      <c r="X1176" s="283" t="s">
        <v>6060</v>
      </c>
      <c r="Y1176" s="282"/>
      <c r="Z1176" s="201" t="s">
        <v>3956</v>
      </c>
      <c r="AA1176" s="90" t="s">
        <v>357</v>
      </c>
      <c r="AB1176" s="350" t="s">
        <v>439</v>
      </c>
      <c r="AC1176" s="329" t="s">
        <v>2539</v>
      </c>
      <c r="AD1176" s="282"/>
    </row>
    <row r="1177" spans="1:30" s="17" customFormat="1" ht="79.150000000000006">
      <c r="A1177" s="480"/>
      <c r="B1177" s="284" t="s">
        <v>389</v>
      </c>
      <c r="C1177" s="215" t="s">
        <v>6061</v>
      </c>
      <c r="D1177" s="252" t="s">
        <v>6062</v>
      </c>
      <c r="E1177" s="211" t="s">
        <v>901</v>
      </c>
      <c r="F1177" s="211" t="s">
        <v>6063</v>
      </c>
      <c r="G1177" s="212" t="s">
        <v>6050</v>
      </c>
      <c r="H1177" s="198" t="s">
        <v>5</v>
      </c>
      <c r="I1177" s="281"/>
      <c r="J1177" s="281"/>
      <c r="K1177" s="201" t="s">
        <v>1558</v>
      </c>
      <c r="L1177" s="90" t="s">
        <v>356</v>
      </c>
      <c r="M1177" s="217" t="s">
        <v>4951</v>
      </c>
      <c r="N1177" s="218"/>
      <c r="O1177" s="217"/>
      <c r="P1177" s="201" t="s">
        <v>907</v>
      </c>
      <c r="Q1177" s="90" t="s">
        <v>356</v>
      </c>
      <c r="R1177" s="217" t="s">
        <v>3600</v>
      </c>
      <c r="S1177" s="218"/>
      <c r="T1177" s="217"/>
      <c r="U1177" s="201" t="s">
        <v>908</v>
      </c>
      <c r="V1177" s="90" t="s">
        <v>357</v>
      </c>
      <c r="W1177" s="282" t="s">
        <v>905</v>
      </c>
      <c r="X1177" s="283" t="s">
        <v>6064</v>
      </c>
      <c r="Y1177" s="282"/>
      <c r="Z1177" s="201" t="s">
        <v>3956</v>
      </c>
      <c r="AA1177" s="90" t="s">
        <v>356</v>
      </c>
      <c r="AB1177" s="282" t="s">
        <v>439</v>
      </c>
      <c r="AC1177" s="283"/>
      <c r="AD1177" s="282"/>
    </row>
    <row r="1178" spans="1:30" s="17" customFormat="1" ht="79.150000000000006">
      <c r="A1178" s="480"/>
      <c r="B1178" s="284" t="s">
        <v>389</v>
      </c>
      <c r="C1178" s="215" t="s">
        <v>6065</v>
      </c>
      <c r="D1178" s="252" t="s">
        <v>6066</v>
      </c>
      <c r="E1178" s="211" t="s">
        <v>901</v>
      </c>
      <c r="F1178" s="211" t="s">
        <v>6067</v>
      </c>
      <c r="G1178" s="212" t="s">
        <v>6050</v>
      </c>
      <c r="H1178" s="198" t="s">
        <v>5</v>
      </c>
      <c r="I1178" s="281"/>
      <c r="J1178" s="281"/>
      <c r="K1178" s="201" t="s">
        <v>1558</v>
      </c>
      <c r="L1178" s="90" t="s">
        <v>356</v>
      </c>
      <c r="M1178" s="217" t="s">
        <v>4951</v>
      </c>
      <c r="N1178" s="218"/>
      <c r="O1178" s="217"/>
      <c r="P1178" s="201" t="s">
        <v>907</v>
      </c>
      <c r="Q1178" s="90" t="s">
        <v>356</v>
      </c>
      <c r="R1178" s="217" t="s">
        <v>3600</v>
      </c>
      <c r="S1178" s="218"/>
      <c r="T1178" s="217"/>
      <c r="U1178" s="201" t="s">
        <v>908</v>
      </c>
      <c r="V1178" s="90" t="s">
        <v>357</v>
      </c>
      <c r="W1178" s="282" t="s">
        <v>905</v>
      </c>
      <c r="X1178" s="283" t="s">
        <v>6068</v>
      </c>
      <c r="Y1178" s="282"/>
      <c r="Z1178" s="201" t="s">
        <v>3956</v>
      </c>
      <c r="AA1178" s="90" t="s">
        <v>356</v>
      </c>
      <c r="AB1178" s="282" t="s">
        <v>439</v>
      </c>
      <c r="AC1178" s="283"/>
      <c r="AD1178" s="282"/>
    </row>
    <row r="1179" spans="1:30" s="17" customFormat="1" ht="105.6">
      <c r="A1179" s="480"/>
      <c r="B1179" s="284" t="s">
        <v>75</v>
      </c>
      <c r="C1179" s="215" t="s">
        <v>6069</v>
      </c>
      <c r="D1179" s="252" t="s">
        <v>6070</v>
      </c>
      <c r="E1179" s="211" t="s">
        <v>1705</v>
      </c>
      <c r="F1179" s="211" t="s">
        <v>6071</v>
      </c>
      <c r="G1179" s="212" t="s">
        <v>6072</v>
      </c>
      <c r="H1179" s="198" t="s">
        <v>5</v>
      </c>
      <c r="I1179" s="281"/>
      <c r="J1179" s="281"/>
      <c r="K1179" s="201" t="s">
        <v>1558</v>
      </c>
      <c r="L1179" s="90" t="s">
        <v>357</v>
      </c>
      <c r="M1179" s="217" t="s">
        <v>4951</v>
      </c>
      <c r="N1179" s="218" t="s">
        <v>6073</v>
      </c>
      <c r="O1179" s="217"/>
      <c r="P1179" s="201" t="s">
        <v>907</v>
      </c>
      <c r="Q1179" s="90" t="s">
        <v>356</v>
      </c>
      <c r="R1179" s="217" t="s">
        <v>3600</v>
      </c>
      <c r="S1179" s="218"/>
      <c r="T1179" s="217"/>
      <c r="U1179" s="201" t="s">
        <v>908</v>
      </c>
      <c r="V1179" s="90" t="s">
        <v>357</v>
      </c>
      <c r="W1179" s="282" t="s">
        <v>905</v>
      </c>
      <c r="X1179" s="283" t="s">
        <v>6074</v>
      </c>
      <c r="Y1179" s="282"/>
      <c r="Z1179" s="201" t="s">
        <v>3956</v>
      </c>
      <c r="AA1179" s="90" t="s">
        <v>356</v>
      </c>
      <c r="AB1179" s="282" t="s">
        <v>439</v>
      </c>
      <c r="AC1179" s="283"/>
      <c r="AD1179" s="282"/>
    </row>
    <row r="1180" spans="1:30" s="17" customFormat="1" ht="39.6">
      <c r="A1180" s="480"/>
      <c r="B1180" s="284" t="s">
        <v>389</v>
      </c>
      <c r="C1180" s="215" t="s">
        <v>6075</v>
      </c>
      <c r="D1180" s="252" t="s">
        <v>6076</v>
      </c>
      <c r="E1180" s="211" t="s">
        <v>901</v>
      </c>
      <c r="F1180" s="211" t="s">
        <v>6077</v>
      </c>
      <c r="G1180" s="212" t="s">
        <v>6072</v>
      </c>
      <c r="H1180" s="198" t="s">
        <v>5</v>
      </c>
      <c r="I1180" s="281"/>
      <c r="J1180" s="281"/>
      <c r="K1180" s="201" t="s">
        <v>1558</v>
      </c>
      <c r="L1180" s="90" t="s">
        <v>356</v>
      </c>
      <c r="M1180" s="217" t="s">
        <v>4951</v>
      </c>
      <c r="N1180" s="218"/>
      <c r="O1180" s="217"/>
      <c r="P1180" s="201" t="s">
        <v>907</v>
      </c>
      <c r="Q1180" s="90" t="s">
        <v>357</v>
      </c>
      <c r="R1180" s="217" t="s">
        <v>3600</v>
      </c>
      <c r="S1180" s="303" t="s">
        <v>6078</v>
      </c>
      <c r="T1180" s="217"/>
      <c r="U1180" s="201" t="s">
        <v>908</v>
      </c>
      <c r="V1180" s="90" t="s">
        <v>356</v>
      </c>
      <c r="W1180" s="282" t="s">
        <v>905</v>
      </c>
      <c r="X1180" s="398"/>
      <c r="Y1180" s="282"/>
      <c r="Z1180" s="201" t="s">
        <v>3956</v>
      </c>
      <c r="AA1180" s="90" t="s">
        <v>356</v>
      </c>
      <c r="AB1180" s="282" t="s">
        <v>439</v>
      </c>
      <c r="AC1180" s="398"/>
      <c r="AD1180" s="282"/>
    </row>
    <row r="1181" spans="1:30" s="12" customFormat="1" ht="52.9">
      <c r="A1181" s="480"/>
      <c r="B1181" s="304" t="s">
        <v>389</v>
      </c>
      <c r="C1181" s="215" t="s">
        <v>6079</v>
      </c>
      <c r="D1181" s="305" t="s">
        <v>6080</v>
      </c>
      <c r="E1181" s="306" t="s">
        <v>901</v>
      </c>
      <c r="F1181" s="306" t="s">
        <v>6081</v>
      </c>
      <c r="G1181" s="307" t="s">
        <v>6082</v>
      </c>
      <c r="H1181" s="308" t="s">
        <v>1016</v>
      </c>
      <c r="I1181" s="309"/>
      <c r="J1181" s="309"/>
      <c r="K1181" s="201" t="s">
        <v>1558</v>
      </c>
      <c r="L1181" s="90" t="s">
        <v>356</v>
      </c>
      <c r="M1181" s="105" t="s">
        <v>4951</v>
      </c>
      <c r="N1181" s="310"/>
      <c r="O1181" s="311"/>
      <c r="P1181" s="201" t="s">
        <v>907</v>
      </c>
      <c r="Q1181" s="90" t="s">
        <v>356</v>
      </c>
      <c r="R1181" s="217" t="s">
        <v>3600</v>
      </c>
      <c r="S1181" s="310"/>
      <c r="T1181" s="311"/>
      <c r="U1181" s="201" t="s">
        <v>908</v>
      </c>
      <c r="V1181" s="90" t="s">
        <v>356</v>
      </c>
      <c r="W1181" s="282" t="s">
        <v>905</v>
      </c>
      <c r="X1181" s="336"/>
      <c r="Y1181" s="399"/>
      <c r="Z1181" s="201" t="s">
        <v>3956</v>
      </c>
      <c r="AA1181" s="90" t="s">
        <v>356</v>
      </c>
      <c r="AB1181" s="282" t="s">
        <v>439</v>
      </c>
      <c r="AC1181" s="336"/>
      <c r="AD1181" s="399"/>
    </row>
    <row r="1182" spans="1:30" s="12" customFormat="1" ht="65.45" customHeight="1">
      <c r="A1182" s="480"/>
      <c r="B1182" s="304" t="s">
        <v>389</v>
      </c>
      <c r="C1182" s="215" t="s">
        <v>6083</v>
      </c>
      <c r="D1182" s="305" t="s">
        <v>6084</v>
      </c>
      <c r="E1182" s="306" t="s">
        <v>901</v>
      </c>
      <c r="F1182" s="306" t="s">
        <v>6085</v>
      </c>
      <c r="G1182" s="307" t="s">
        <v>6082</v>
      </c>
      <c r="H1182" s="308" t="s">
        <v>1016</v>
      </c>
      <c r="I1182" s="309"/>
      <c r="J1182" s="309"/>
      <c r="K1182" s="201" t="s">
        <v>1558</v>
      </c>
      <c r="L1182" s="90" t="s">
        <v>356</v>
      </c>
      <c r="M1182" s="105" t="s">
        <v>4951</v>
      </c>
      <c r="N1182" s="310"/>
      <c r="O1182" s="311"/>
      <c r="P1182" s="201" t="s">
        <v>907</v>
      </c>
      <c r="Q1182" s="90" t="s">
        <v>356</v>
      </c>
      <c r="R1182" s="217" t="s">
        <v>3600</v>
      </c>
      <c r="S1182" s="310"/>
      <c r="T1182" s="311"/>
      <c r="U1182" s="201" t="s">
        <v>908</v>
      </c>
      <c r="V1182" s="90" t="s">
        <v>356</v>
      </c>
      <c r="W1182" s="282" t="s">
        <v>905</v>
      </c>
      <c r="X1182" s="336"/>
      <c r="Y1182" s="399"/>
      <c r="Z1182" s="201" t="s">
        <v>3956</v>
      </c>
      <c r="AA1182" s="90" t="s">
        <v>356</v>
      </c>
      <c r="AB1182" s="282" t="s">
        <v>439</v>
      </c>
      <c r="AC1182" s="336"/>
      <c r="AD1182" s="399"/>
    </row>
    <row r="1183" spans="1:30" s="12" customFormat="1" ht="88.9" customHeight="1">
      <c r="A1183" s="480"/>
      <c r="B1183" s="304" t="s">
        <v>389</v>
      </c>
      <c r="C1183" s="215" t="s">
        <v>6086</v>
      </c>
      <c r="D1183" s="305" t="s">
        <v>6087</v>
      </c>
      <c r="E1183" s="306" t="s">
        <v>901</v>
      </c>
      <c r="F1183" s="306" t="s">
        <v>6088</v>
      </c>
      <c r="G1183" s="307" t="s">
        <v>6082</v>
      </c>
      <c r="H1183" s="308" t="s">
        <v>1016</v>
      </c>
      <c r="I1183" s="309"/>
      <c r="J1183" s="309"/>
      <c r="K1183" s="201" t="s">
        <v>1558</v>
      </c>
      <c r="L1183" s="90" t="s">
        <v>356</v>
      </c>
      <c r="M1183" s="105" t="s">
        <v>4951</v>
      </c>
      <c r="N1183" s="310"/>
      <c r="O1183" s="311"/>
      <c r="P1183" s="201" t="s">
        <v>907</v>
      </c>
      <c r="Q1183" s="90" t="s">
        <v>356</v>
      </c>
      <c r="R1183" s="217" t="s">
        <v>3600</v>
      </c>
      <c r="S1183" s="310"/>
      <c r="T1183" s="311"/>
      <c r="U1183" s="201" t="s">
        <v>908</v>
      </c>
      <c r="V1183" s="90" t="s">
        <v>356</v>
      </c>
      <c r="W1183" s="282" t="s">
        <v>905</v>
      </c>
      <c r="X1183" s="336"/>
      <c r="Y1183" s="399"/>
      <c r="Z1183" s="201"/>
      <c r="AA1183" s="90"/>
      <c r="AB1183" s="282"/>
      <c r="AC1183" s="336"/>
      <c r="AD1183" s="399"/>
    </row>
    <row r="1184" spans="1:30" s="12" customFormat="1" ht="74.45" customHeight="1">
      <c r="A1184" s="480"/>
      <c r="B1184" s="304" t="s">
        <v>389</v>
      </c>
      <c r="C1184" s="215" t="s">
        <v>6089</v>
      </c>
      <c r="D1184" s="305" t="s">
        <v>6090</v>
      </c>
      <c r="E1184" s="306" t="s">
        <v>901</v>
      </c>
      <c r="F1184" s="306" t="s">
        <v>6091</v>
      </c>
      <c r="G1184" s="307" t="s">
        <v>6082</v>
      </c>
      <c r="H1184" s="308" t="s">
        <v>1016</v>
      </c>
      <c r="I1184" s="309"/>
      <c r="J1184" s="309"/>
      <c r="K1184" s="201" t="s">
        <v>1558</v>
      </c>
      <c r="L1184" s="90" t="s">
        <v>356</v>
      </c>
      <c r="M1184" s="105" t="s">
        <v>4951</v>
      </c>
      <c r="N1184" s="310"/>
      <c r="O1184" s="311"/>
      <c r="P1184" s="201" t="s">
        <v>907</v>
      </c>
      <c r="Q1184" s="90" t="s">
        <v>356</v>
      </c>
      <c r="R1184" s="217" t="s">
        <v>3600</v>
      </c>
      <c r="S1184" s="310"/>
      <c r="T1184" s="311"/>
      <c r="U1184" s="201" t="s">
        <v>908</v>
      </c>
      <c r="V1184" s="90" t="s">
        <v>356</v>
      </c>
      <c r="W1184" s="282" t="s">
        <v>905</v>
      </c>
      <c r="X1184" s="336"/>
      <c r="Y1184" s="399"/>
      <c r="Z1184" s="201"/>
      <c r="AA1184" s="90"/>
      <c r="AB1184" s="282"/>
      <c r="AC1184" s="336"/>
      <c r="AD1184" s="399"/>
    </row>
    <row r="1185" spans="1:16317" s="12" customFormat="1" ht="79.150000000000006">
      <c r="A1185" s="480"/>
      <c r="B1185" s="304" t="s">
        <v>389</v>
      </c>
      <c r="C1185" s="215" t="s">
        <v>6092</v>
      </c>
      <c r="D1185" s="305" t="s">
        <v>6093</v>
      </c>
      <c r="E1185" s="306" t="s">
        <v>901</v>
      </c>
      <c r="F1185" s="306" t="s">
        <v>6094</v>
      </c>
      <c r="G1185" s="307" t="s">
        <v>6082</v>
      </c>
      <c r="H1185" s="308" t="s">
        <v>1016</v>
      </c>
      <c r="I1185" s="309"/>
      <c r="J1185" s="309"/>
      <c r="K1185" s="201" t="s">
        <v>1558</v>
      </c>
      <c r="L1185" s="90" t="s">
        <v>356</v>
      </c>
      <c r="M1185" s="105" t="s">
        <v>4951</v>
      </c>
      <c r="N1185" s="310"/>
      <c r="O1185" s="311"/>
      <c r="P1185" s="201" t="s">
        <v>907</v>
      </c>
      <c r="Q1185" s="90" t="s">
        <v>356</v>
      </c>
      <c r="R1185" s="217" t="s">
        <v>3600</v>
      </c>
      <c r="S1185" s="310"/>
      <c r="T1185" s="311"/>
      <c r="U1185" s="201" t="s">
        <v>908</v>
      </c>
      <c r="V1185" s="90" t="s">
        <v>356</v>
      </c>
      <c r="W1185" s="282" t="s">
        <v>905</v>
      </c>
      <c r="X1185" s="336"/>
      <c r="Y1185" s="399"/>
      <c r="Z1185" s="201"/>
      <c r="AA1185" s="90"/>
      <c r="AB1185" s="282"/>
      <c r="AC1185" s="336"/>
      <c r="AD1185" s="399"/>
    </row>
    <row r="1186" spans="1:16317" s="12" customFormat="1" ht="66">
      <c r="A1186" s="480"/>
      <c r="B1186" s="304" t="s">
        <v>389</v>
      </c>
      <c r="C1186" s="215" t="s">
        <v>6095</v>
      </c>
      <c r="D1186" s="305" t="s">
        <v>6096</v>
      </c>
      <c r="E1186" s="306" t="s">
        <v>901</v>
      </c>
      <c r="F1186" s="306" t="s">
        <v>6097</v>
      </c>
      <c r="G1186" s="307" t="s">
        <v>6082</v>
      </c>
      <c r="H1186" s="308" t="s">
        <v>1016</v>
      </c>
      <c r="I1186" s="309"/>
      <c r="J1186" s="309"/>
      <c r="K1186" s="201" t="s">
        <v>1558</v>
      </c>
      <c r="L1186" s="90" t="s">
        <v>356</v>
      </c>
      <c r="M1186" s="105" t="s">
        <v>4951</v>
      </c>
      <c r="N1186" s="310" t="s">
        <v>6098</v>
      </c>
      <c r="O1186" s="311"/>
      <c r="P1186" s="201" t="s">
        <v>907</v>
      </c>
      <c r="Q1186" s="90" t="s">
        <v>356</v>
      </c>
      <c r="R1186" s="217" t="s">
        <v>3600</v>
      </c>
      <c r="S1186" s="310"/>
      <c r="T1186" s="311"/>
      <c r="U1186" s="201" t="s">
        <v>908</v>
      </c>
      <c r="V1186" s="90" t="s">
        <v>356</v>
      </c>
      <c r="W1186" s="282" t="s">
        <v>905</v>
      </c>
      <c r="X1186" s="336"/>
      <c r="Y1186" s="399"/>
      <c r="Z1186" s="201" t="s">
        <v>3956</v>
      </c>
      <c r="AA1186" s="90" t="s">
        <v>356</v>
      </c>
      <c r="AB1186" s="282" t="s">
        <v>439</v>
      </c>
      <c r="AC1186" s="336"/>
      <c r="AD1186" s="399"/>
    </row>
    <row r="1187" spans="1:16317" ht="66">
      <c r="A1187" s="480"/>
      <c r="B1187" s="304" t="s">
        <v>389</v>
      </c>
      <c r="C1187" s="215" t="s">
        <v>6099</v>
      </c>
      <c r="D1187" s="305" t="s">
        <v>6100</v>
      </c>
      <c r="E1187" s="185" t="s">
        <v>901</v>
      </c>
      <c r="F1187" s="196" t="s">
        <v>6101</v>
      </c>
      <c r="G1187" s="186" t="s">
        <v>6082</v>
      </c>
      <c r="H1187" s="312" t="s">
        <v>1016</v>
      </c>
      <c r="I1187" s="213"/>
      <c r="J1187" s="213"/>
      <c r="K1187" s="201" t="s">
        <v>1558</v>
      </c>
      <c r="L1187" s="90" t="s">
        <v>356</v>
      </c>
      <c r="M1187" s="105" t="s">
        <v>4951</v>
      </c>
      <c r="N1187" s="203"/>
      <c r="O1187" s="202"/>
      <c r="P1187" s="201" t="s">
        <v>907</v>
      </c>
      <c r="Q1187" s="90" t="s">
        <v>356</v>
      </c>
      <c r="R1187" s="217" t="s">
        <v>3600</v>
      </c>
      <c r="S1187" s="203"/>
      <c r="T1187" s="202"/>
      <c r="U1187" s="201" t="s">
        <v>908</v>
      </c>
      <c r="V1187" s="90" t="s">
        <v>356</v>
      </c>
      <c r="W1187" s="282" t="s">
        <v>905</v>
      </c>
      <c r="X1187" s="249"/>
      <c r="Y1187" s="248"/>
      <c r="Z1187" s="201"/>
      <c r="AA1187" s="90"/>
      <c r="AB1187" s="282"/>
      <c r="AC1187" s="249"/>
      <c r="AD1187" s="248"/>
    </row>
    <row r="1188" spans="1:16317" ht="55.9" customHeight="1">
      <c r="A1188" s="480"/>
      <c r="B1188" s="304" t="s">
        <v>389</v>
      </c>
      <c r="C1188" s="215" t="s">
        <v>6102</v>
      </c>
      <c r="D1188" s="305" t="s">
        <v>6103</v>
      </c>
      <c r="E1188" s="185" t="s">
        <v>901</v>
      </c>
      <c r="F1188" s="196" t="s">
        <v>6104</v>
      </c>
      <c r="G1188" s="186" t="s">
        <v>6105</v>
      </c>
      <c r="H1188" s="312" t="s">
        <v>1016</v>
      </c>
      <c r="I1188" s="213"/>
      <c r="J1188" s="213"/>
      <c r="K1188" s="201" t="s">
        <v>1558</v>
      </c>
      <c r="L1188" s="90" t="s">
        <v>356</v>
      </c>
      <c r="M1188" s="105" t="s">
        <v>4951</v>
      </c>
      <c r="N1188" s="203"/>
      <c r="O1188" s="202"/>
      <c r="P1188" s="201" t="s">
        <v>907</v>
      </c>
      <c r="Q1188" s="90" t="s">
        <v>356</v>
      </c>
      <c r="R1188" s="217" t="s">
        <v>3600</v>
      </c>
      <c r="S1188" s="203"/>
      <c r="T1188" s="202"/>
      <c r="U1188" s="201" t="s">
        <v>908</v>
      </c>
      <c r="V1188" s="90" t="s">
        <v>356</v>
      </c>
      <c r="W1188" s="282" t="s">
        <v>905</v>
      </c>
      <c r="X1188" s="249"/>
      <c r="Y1188" s="248"/>
      <c r="Z1188" s="201" t="s">
        <v>3956</v>
      </c>
      <c r="AA1188" s="90" t="s">
        <v>356</v>
      </c>
      <c r="AB1188" s="282" t="s">
        <v>439</v>
      </c>
      <c r="AC1188" s="249"/>
      <c r="AD1188" s="248"/>
    </row>
    <row r="1189" spans="1:16317" ht="171.6">
      <c r="A1189" s="480"/>
      <c r="B1189" s="304" t="s">
        <v>75</v>
      </c>
      <c r="C1189" s="215" t="s">
        <v>6106</v>
      </c>
      <c r="D1189" s="305" t="s">
        <v>6107</v>
      </c>
      <c r="E1189" s="185" t="s">
        <v>901</v>
      </c>
      <c r="F1189" s="175" t="s">
        <v>6108</v>
      </c>
      <c r="G1189" s="186" t="s">
        <v>6109</v>
      </c>
      <c r="H1189" s="312" t="s">
        <v>1016</v>
      </c>
      <c r="I1189" s="313"/>
      <c r="J1189" s="313"/>
      <c r="K1189" s="201" t="s">
        <v>904</v>
      </c>
      <c r="L1189" s="90" t="s">
        <v>356</v>
      </c>
      <c r="M1189" s="105" t="s">
        <v>4951</v>
      </c>
      <c r="N1189" s="106"/>
      <c r="O1189" s="107"/>
      <c r="P1189" s="201" t="s">
        <v>907</v>
      </c>
      <c r="Q1189" s="90" t="s">
        <v>356</v>
      </c>
      <c r="R1189" s="217" t="s">
        <v>3600</v>
      </c>
      <c r="S1189" s="106"/>
      <c r="T1189" s="107"/>
      <c r="U1189" s="201" t="s">
        <v>908</v>
      </c>
      <c r="V1189" s="90" t="s">
        <v>356</v>
      </c>
      <c r="W1189" s="282" t="s">
        <v>905</v>
      </c>
      <c r="X1189" s="329"/>
      <c r="Y1189" s="350"/>
      <c r="Z1189" s="201"/>
      <c r="AA1189" s="90" t="s">
        <v>356</v>
      </c>
      <c r="AB1189" s="383" t="s">
        <v>439</v>
      </c>
      <c r="AC1189" s="329"/>
      <c r="AD1189" s="350"/>
      <c r="AE1189" s="22"/>
      <c r="AF1189" s="22"/>
      <c r="AG1189" s="22"/>
      <c r="AH1189" s="22"/>
      <c r="AI1189" s="22"/>
      <c r="AJ1189" s="22"/>
      <c r="AK1189" s="22"/>
      <c r="AL1189" s="22"/>
      <c r="AM1189" s="22"/>
      <c r="AN1189" s="22"/>
      <c r="AO1189" s="22"/>
      <c r="AP1189" s="22"/>
      <c r="AQ1189" s="22"/>
      <c r="AR1189" s="22"/>
      <c r="AS1189" s="22"/>
      <c r="AT1189" s="22"/>
      <c r="AU1189" s="22"/>
      <c r="AV1189" s="22"/>
      <c r="AW1189" s="22"/>
      <c r="AX1189" s="22"/>
      <c r="AY1189" s="22"/>
      <c r="AZ1189" s="22"/>
      <c r="BA1189" s="22"/>
      <c r="BB1189" s="22"/>
      <c r="BC1189" s="22"/>
      <c r="BD1189" s="22"/>
      <c r="BE1189" s="22"/>
      <c r="BF1189" s="22"/>
      <c r="BG1189" s="22"/>
      <c r="BH1189" s="22"/>
      <c r="BI1189" s="22"/>
      <c r="BJ1189" s="22"/>
      <c r="BK1189" s="22"/>
      <c r="BL1189" s="22"/>
      <c r="BM1189" s="22"/>
      <c r="BN1189" s="22"/>
      <c r="BO1189" s="22"/>
      <c r="BP1189" s="22"/>
      <c r="BQ1189" s="22"/>
      <c r="BR1189" s="22"/>
      <c r="BS1189" s="22"/>
      <c r="BT1189" s="22"/>
      <c r="BU1189" s="22"/>
      <c r="BV1189" s="22"/>
      <c r="BW1189" s="22"/>
      <c r="BX1189" s="22"/>
      <c r="BY1189" s="22"/>
      <c r="BZ1189" s="22"/>
      <c r="CA1189" s="22"/>
      <c r="CB1189" s="22"/>
      <c r="CC1189" s="22"/>
      <c r="CD1189" s="22"/>
      <c r="CE1189" s="22"/>
      <c r="CF1189" s="22"/>
      <c r="CG1189" s="22"/>
      <c r="CH1189" s="22"/>
      <c r="CI1189" s="22"/>
      <c r="CJ1189" s="22"/>
      <c r="CK1189" s="22"/>
      <c r="CL1189" s="22"/>
      <c r="CM1189" s="22"/>
      <c r="CN1189" s="22"/>
      <c r="CO1189" s="22"/>
      <c r="CP1189" s="22"/>
      <c r="CQ1189" s="22"/>
      <c r="CR1189" s="22"/>
      <c r="CS1189" s="22"/>
      <c r="CT1189" s="22"/>
      <c r="CU1189" s="22"/>
      <c r="CV1189" s="22"/>
      <c r="CW1189" s="22"/>
      <c r="CX1189" s="22"/>
      <c r="CY1189" s="22"/>
      <c r="CZ1189" s="22"/>
      <c r="DA1189" s="22"/>
      <c r="DB1189" s="22"/>
      <c r="DC1189" s="22"/>
      <c r="DD1189" s="22"/>
      <c r="DE1189" s="22"/>
      <c r="DF1189" s="22"/>
      <c r="DG1189" s="22"/>
      <c r="DH1189" s="22"/>
      <c r="DI1189" s="22"/>
      <c r="DJ1189" s="22"/>
      <c r="DK1189" s="22"/>
      <c r="DL1189" s="22"/>
      <c r="DM1189" s="22"/>
      <c r="DN1189" s="22"/>
      <c r="DO1189" s="22"/>
      <c r="DP1189" s="22"/>
      <c r="DQ1189" s="22"/>
      <c r="DR1189" s="22"/>
      <c r="DS1189" s="22"/>
      <c r="DT1189" s="22"/>
      <c r="DU1189" s="22"/>
      <c r="DV1189" s="22"/>
      <c r="DW1189" s="22"/>
      <c r="DX1189" s="22"/>
      <c r="DY1189" s="22"/>
      <c r="DZ1189" s="22"/>
      <c r="EA1189" s="22"/>
      <c r="EB1189" s="22"/>
      <c r="EC1189" s="22"/>
      <c r="ED1189" s="22"/>
      <c r="EE1189" s="22"/>
      <c r="EF1189" s="22"/>
      <c r="EG1189" s="22"/>
      <c r="EH1189" s="22"/>
      <c r="EI1189" s="22"/>
      <c r="EJ1189" s="22"/>
      <c r="EK1189" s="22"/>
      <c r="EL1189" s="22"/>
      <c r="EM1189" s="22"/>
      <c r="EN1189" s="22"/>
      <c r="EO1189" s="22"/>
      <c r="EP1189" s="22"/>
      <c r="EQ1189" s="22"/>
      <c r="ER1189" s="22"/>
      <c r="ES1189" s="22"/>
      <c r="ET1189" s="22"/>
      <c r="EU1189" s="22"/>
      <c r="EV1189" s="22"/>
      <c r="EW1189" s="22"/>
      <c r="EX1189" s="22"/>
      <c r="EY1189" s="22"/>
      <c r="EZ1189" s="22"/>
      <c r="FA1189" s="22"/>
      <c r="FB1189" s="22"/>
      <c r="FC1189" s="22"/>
      <c r="FD1189" s="22"/>
      <c r="FE1189" s="22"/>
      <c r="FF1189" s="22"/>
      <c r="FG1189" s="22"/>
      <c r="FH1189" s="22"/>
      <c r="FI1189" s="22"/>
      <c r="FJ1189" s="22"/>
      <c r="FK1189" s="22"/>
      <c r="FL1189" s="22"/>
      <c r="FM1189" s="22"/>
      <c r="FN1189" s="22"/>
      <c r="FO1189" s="22"/>
      <c r="FP1189" s="22"/>
      <c r="FQ1189" s="22"/>
      <c r="FR1189" s="22"/>
      <c r="FS1189" s="22"/>
      <c r="FT1189" s="22"/>
      <c r="FU1189" s="22"/>
      <c r="FV1189" s="22"/>
      <c r="FW1189" s="22"/>
      <c r="FX1189" s="22"/>
      <c r="FY1189" s="22"/>
      <c r="FZ1189" s="22"/>
      <c r="GA1189" s="22"/>
      <c r="GB1189" s="22"/>
      <c r="GC1189" s="22"/>
      <c r="GD1189" s="22"/>
      <c r="GE1189" s="22"/>
      <c r="GF1189" s="22"/>
      <c r="GG1189" s="22"/>
      <c r="GH1189" s="22"/>
      <c r="GI1189" s="22"/>
      <c r="GJ1189" s="22"/>
      <c r="GK1189" s="22"/>
      <c r="GL1189" s="22"/>
      <c r="GM1189" s="22"/>
      <c r="GN1189" s="22"/>
      <c r="GO1189" s="22"/>
      <c r="GP1189" s="22"/>
      <c r="GQ1189" s="22"/>
      <c r="GR1189" s="22"/>
      <c r="GS1189" s="22"/>
      <c r="GT1189" s="22"/>
      <c r="GU1189" s="22"/>
      <c r="GV1189" s="22"/>
      <c r="GW1189" s="22"/>
      <c r="GX1189" s="22"/>
      <c r="GY1189" s="22"/>
      <c r="GZ1189" s="22"/>
      <c r="HA1189" s="22"/>
      <c r="HB1189" s="22"/>
      <c r="HC1189" s="22"/>
      <c r="HD1189" s="22"/>
      <c r="HE1189" s="22"/>
      <c r="HF1189" s="22"/>
      <c r="HG1189" s="22"/>
      <c r="HH1189" s="22"/>
      <c r="HI1189" s="22"/>
      <c r="HJ1189" s="22"/>
      <c r="HK1189" s="22"/>
      <c r="HL1189" s="22"/>
      <c r="HM1189" s="22"/>
      <c r="HN1189" s="22"/>
      <c r="HO1189" s="22"/>
      <c r="HP1189" s="22"/>
      <c r="HQ1189" s="22"/>
      <c r="HR1189" s="22"/>
      <c r="HS1189" s="22"/>
      <c r="HT1189" s="22"/>
      <c r="HU1189" s="22"/>
      <c r="HV1189" s="22"/>
      <c r="HW1189" s="22"/>
      <c r="HX1189" s="22"/>
      <c r="HY1189" s="22"/>
      <c r="HZ1189" s="22"/>
      <c r="IA1189" s="22"/>
      <c r="IB1189" s="22"/>
      <c r="IC1189" s="22"/>
      <c r="ID1189" s="22"/>
      <c r="IE1189" s="22"/>
      <c r="IF1189" s="22"/>
      <c r="IG1189" s="22"/>
      <c r="IH1189" s="22"/>
      <c r="II1189" s="22"/>
      <c r="IJ1189" s="22"/>
      <c r="IK1189" s="22"/>
      <c r="IL1189" s="22"/>
      <c r="IM1189" s="22"/>
      <c r="IN1189" s="22"/>
      <c r="IO1189" s="22"/>
      <c r="IP1189" s="22"/>
      <c r="IQ1189" s="22"/>
      <c r="IR1189" s="22"/>
      <c r="IS1189" s="22"/>
      <c r="IT1189" s="22"/>
      <c r="IU1189" s="22"/>
      <c r="IV1189" s="22"/>
      <c r="IW1189" s="22"/>
      <c r="IX1189" s="22"/>
      <c r="IY1189" s="22"/>
      <c r="IZ1189" s="22"/>
      <c r="JA1189" s="22"/>
      <c r="JB1189" s="22"/>
      <c r="JC1189" s="22"/>
      <c r="JD1189" s="22"/>
      <c r="JE1189" s="22"/>
      <c r="JF1189" s="22"/>
      <c r="JG1189" s="22"/>
      <c r="JH1189" s="22"/>
      <c r="JI1189" s="22"/>
      <c r="JJ1189" s="22"/>
      <c r="JK1189" s="22"/>
      <c r="JL1189" s="22"/>
      <c r="JM1189" s="22"/>
      <c r="JN1189" s="22"/>
      <c r="JO1189" s="22"/>
      <c r="JP1189" s="22"/>
      <c r="JQ1189" s="22"/>
      <c r="JR1189" s="22"/>
      <c r="JS1189" s="22"/>
      <c r="JT1189" s="22"/>
      <c r="JU1189" s="22"/>
      <c r="JV1189" s="22"/>
      <c r="JW1189" s="22"/>
      <c r="JX1189" s="22"/>
      <c r="JY1189" s="22"/>
      <c r="JZ1189" s="22"/>
      <c r="KA1189" s="22"/>
      <c r="KB1189" s="22"/>
      <c r="KC1189" s="22"/>
      <c r="KD1189" s="22"/>
      <c r="KE1189" s="22"/>
      <c r="KF1189" s="22"/>
      <c r="KG1189" s="22"/>
      <c r="KH1189" s="22"/>
      <c r="KI1189" s="22"/>
      <c r="KJ1189" s="22"/>
      <c r="KK1189" s="22"/>
      <c r="KL1189" s="22"/>
      <c r="KM1189" s="22"/>
      <c r="KN1189" s="22"/>
      <c r="KO1189" s="22"/>
      <c r="KP1189" s="22"/>
      <c r="KQ1189" s="22"/>
      <c r="KR1189" s="22"/>
      <c r="KS1189" s="22"/>
      <c r="KT1189" s="22"/>
      <c r="KU1189" s="22"/>
      <c r="KV1189" s="22"/>
      <c r="KW1189" s="22"/>
      <c r="KX1189" s="22"/>
      <c r="KY1189" s="22"/>
      <c r="KZ1189" s="22"/>
      <c r="LA1189" s="22"/>
      <c r="LB1189" s="22"/>
      <c r="LC1189" s="22"/>
      <c r="LD1189" s="22"/>
      <c r="LE1189" s="22"/>
      <c r="LF1189" s="22"/>
      <c r="LG1189" s="22"/>
      <c r="LH1189" s="22"/>
      <c r="LI1189" s="22"/>
      <c r="LJ1189" s="22"/>
      <c r="LK1189" s="22"/>
      <c r="LL1189" s="22"/>
      <c r="LM1189" s="22"/>
      <c r="LN1189" s="22"/>
      <c r="LO1189" s="22"/>
      <c r="LP1189" s="22"/>
      <c r="LQ1189" s="22"/>
      <c r="LR1189" s="22"/>
      <c r="LS1189" s="22"/>
      <c r="LT1189" s="22"/>
      <c r="LU1189" s="22"/>
      <c r="LV1189" s="22"/>
      <c r="LW1189" s="22"/>
      <c r="LX1189" s="22"/>
      <c r="LY1189" s="22"/>
      <c r="LZ1189" s="22"/>
      <c r="MA1189" s="22"/>
      <c r="MB1189" s="22"/>
      <c r="MC1189" s="22"/>
      <c r="MD1189" s="22"/>
      <c r="ME1189" s="22"/>
      <c r="MF1189" s="22"/>
      <c r="MG1189" s="22"/>
      <c r="MH1189" s="22"/>
      <c r="MI1189" s="22"/>
      <c r="MJ1189" s="22"/>
      <c r="MK1189" s="22"/>
      <c r="ML1189" s="22"/>
      <c r="MM1189" s="22"/>
      <c r="MN1189" s="22"/>
      <c r="MO1189" s="22"/>
      <c r="MP1189" s="22"/>
      <c r="MQ1189" s="22"/>
      <c r="MR1189" s="22"/>
      <c r="MS1189" s="22"/>
      <c r="MT1189" s="22"/>
      <c r="MU1189" s="22"/>
      <c r="MV1189" s="22"/>
      <c r="MW1189" s="22"/>
      <c r="MX1189" s="22"/>
      <c r="MY1189" s="22"/>
      <c r="MZ1189" s="22"/>
      <c r="NA1189" s="22"/>
      <c r="NB1189" s="22"/>
      <c r="NC1189" s="22"/>
      <c r="ND1189" s="22"/>
      <c r="NE1189" s="22"/>
      <c r="NF1189" s="22"/>
      <c r="NG1189" s="22"/>
      <c r="NH1189" s="22"/>
      <c r="NI1189" s="22"/>
      <c r="NJ1189" s="22"/>
      <c r="NK1189" s="22"/>
      <c r="NL1189" s="22"/>
      <c r="NM1189" s="22"/>
      <c r="NN1189" s="22"/>
      <c r="NO1189" s="22"/>
      <c r="NP1189" s="22"/>
      <c r="NQ1189" s="22"/>
      <c r="NR1189" s="22"/>
      <c r="NS1189" s="22"/>
      <c r="NT1189" s="22"/>
      <c r="NU1189" s="22"/>
      <c r="NV1189" s="22"/>
      <c r="NW1189" s="22"/>
      <c r="NX1189" s="22"/>
      <c r="NY1189" s="22"/>
      <c r="NZ1189" s="22"/>
      <c r="OA1189" s="22"/>
      <c r="OB1189" s="22"/>
      <c r="OC1189" s="22"/>
      <c r="OD1189" s="22"/>
      <c r="OE1189" s="22"/>
      <c r="OF1189" s="22"/>
      <c r="OG1189" s="22"/>
      <c r="OH1189" s="22"/>
      <c r="OI1189" s="22"/>
      <c r="OJ1189" s="22"/>
      <c r="OK1189" s="22"/>
      <c r="OL1189" s="22"/>
      <c r="OM1189" s="22"/>
      <c r="ON1189" s="22"/>
      <c r="OO1189" s="22"/>
      <c r="OP1189" s="22"/>
      <c r="OQ1189" s="22"/>
      <c r="OR1189" s="22"/>
      <c r="OS1189" s="22"/>
      <c r="OT1189" s="22"/>
      <c r="OU1189" s="22"/>
      <c r="OV1189" s="22"/>
      <c r="OW1189" s="22"/>
      <c r="OX1189" s="22"/>
      <c r="OY1189" s="22"/>
      <c r="OZ1189" s="22"/>
      <c r="PA1189" s="22"/>
      <c r="PB1189" s="22"/>
      <c r="PC1189" s="22"/>
      <c r="PD1189" s="22"/>
      <c r="PE1189" s="22"/>
      <c r="PF1189" s="22"/>
      <c r="PG1189" s="22"/>
      <c r="PH1189" s="22"/>
      <c r="PI1189" s="22"/>
      <c r="PJ1189" s="22"/>
      <c r="PK1189" s="22"/>
      <c r="PL1189" s="22"/>
      <c r="PM1189" s="22"/>
      <c r="PN1189" s="22"/>
      <c r="PO1189" s="22"/>
      <c r="PP1189" s="22"/>
      <c r="PQ1189" s="22"/>
      <c r="PR1189" s="22"/>
      <c r="PS1189" s="22"/>
      <c r="PT1189" s="22"/>
      <c r="PU1189" s="22"/>
      <c r="PV1189" s="22"/>
      <c r="PW1189" s="22"/>
      <c r="PX1189" s="22"/>
      <c r="PY1189" s="22"/>
      <c r="PZ1189" s="22"/>
      <c r="QA1189" s="22"/>
      <c r="QB1189" s="22"/>
      <c r="QC1189" s="22"/>
      <c r="QD1189" s="22"/>
      <c r="QE1189" s="22"/>
      <c r="QF1189" s="22"/>
      <c r="QG1189" s="22"/>
      <c r="QH1189" s="22"/>
      <c r="QI1189" s="22"/>
      <c r="QJ1189" s="22"/>
      <c r="QK1189" s="22"/>
      <c r="QL1189" s="22"/>
      <c r="QM1189" s="22"/>
      <c r="QN1189" s="22"/>
      <c r="QO1189" s="22"/>
      <c r="QP1189" s="22"/>
      <c r="QQ1189" s="22"/>
      <c r="QR1189" s="22"/>
      <c r="QS1189" s="22"/>
      <c r="QT1189" s="22"/>
      <c r="QU1189" s="22"/>
      <c r="QV1189" s="22"/>
      <c r="QW1189" s="22"/>
      <c r="QX1189" s="22"/>
      <c r="QY1189" s="22"/>
      <c r="QZ1189" s="22"/>
      <c r="RA1189" s="22"/>
      <c r="RB1189" s="22"/>
      <c r="RC1189" s="22"/>
      <c r="RD1189" s="22"/>
      <c r="RE1189" s="22"/>
      <c r="RF1189" s="22"/>
      <c r="RG1189" s="22"/>
      <c r="RH1189" s="22"/>
      <c r="RI1189" s="22"/>
      <c r="RJ1189" s="22"/>
      <c r="RK1189" s="22"/>
      <c r="RL1189" s="22"/>
      <c r="RM1189" s="22"/>
      <c r="RN1189" s="22"/>
      <c r="RO1189" s="22"/>
      <c r="RP1189" s="22"/>
      <c r="RQ1189" s="22"/>
      <c r="RR1189" s="22"/>
      <c r="RS1189" s="22"/>
      <c r="RT1189" s="22"/>
      <c r="RU1189" s="22"/>
      <c r="RV1189" s="22"/>
      <c r="RW1189" s="22"/>
      <c r="RX1189" s="22"/>
      <c r="RY1189" s="22"/>
      <c r="RZ1189" s="22"/>
      <c r="SA1189" s="22"/>
      <c r="SB1189" s="22"/>
      <c r="SC1189" s="22"/>
      <c r="SD1189" s="22"/>
      <c r="SE1189" s="22"/>
      <c r="SF1189" s="22"/>
      <c r="SG1189" s="22"/>
      <c r="SH1189" s="22"/>
      <c r="SI1189" s="22"/>
      <c r="SJ1189" s="22"/>
      <c r="SK1189" s="22"/>
      <c r="SL1189" s="22"/>
      <c r="SM1189" s="22"/>
      <c r="SN1189" s="22"/>
      <c r="SO1189" s="22"/>
      <c r="SP1189" s="22"/>
      <c r="SQ1189" s="22"/>
      <c r="SR1189" s="22"/>
      <c r="SS1189" s="22"/>
      <c r="ST1189" s="22"/>
      <c r="SU1189" s="22"/>
      <c r="SV1189" s="22"/>
      <c r="SW1189" s="22"/>
      <c r="SX1189" s="22"/>
      <c r="SY1189" s="22"/>
      <c r="SZ1189" s="22"/>
      <c r="TA1189" s="22"/>
      <c r="TB1189" s="22"/>
      <c r="TC1189" s="22"/>
      <c r="TD1189" s="22"/>
      <c r="TE1189" s="22"/>
      <c r="TF1189" s="22"/>
      <c r="TG1189" s="22"/>
      <c r="TH1189" s="22"/>
      <c r="TI1189" s="22"/>
      <c r="TJ1189" s="22"/>
      <c r="TK1189" s="22"/>
      <c r="TL1189" s="22"/>
      <c r="TM1189" s="22"/>
      <c r="TN1189" s="22"/>
      <c r="TO1189" s="22"/>
      <c r="TP1189" s="22"/>
      <c r="TQ1189" s="22"/>
      <c r="TR1189" s="22"/>
      <c r="TS1189" s="22"/>
      <c r="TT1189" s="22"/>
      <c r="TU1189" s="22"/>
      <c r="TV1189" s="22"/>
      <c r="TW1189" s="22"/>
      <c r="TX1189" s="22"/>
      <c r="TY1189" s="22"/>
      <c r="TZ1189" s="22"/>
      <c r="UA1189" s="22"/>
      <c r="UB1189" s="22"/>
      <c r="UC1189" s="22"/>
      <c r="UD1189" s="22"/>
      <c r="UE1189" s="22"/>
      <c r="UF1189" s="22"/>
      <c r="UG1189" s="22"/>
      <c r="UH1189" s="22"/>
      <c r="UI1189" s="22"/>
      <c r="UJ1189" s="22"/>
      <c r="UK1189" s="22"/>
      <c r="UL1189" s="22"/>
      <c r="UM1189" s="22"/>
      <c r="UN1189" s="22"/>
      <c r="UO1189" s="22"/>
      <c r="UP1189" s="22"/>
      <c r="UQ1189" s="22"/>
      <c r="UR1189" s="22"/>
      <c r="US1189" s="22"/>
      <c r="UT1189" s="22"/>
      <c r="UU1189" s="22"/>
      <c r="UV1189" s="22"/>
      <c r="UW1189" s="22"/>
      <c r="UX1189" s="22"/>
      <c r="UY1189" s="22"/>
      <c r="UZ1189" s="22"/>
      <c r="VA1189" s="22"/>
      <c r="VB1189" s="22"/>
      <c r="VC1189" s="22"/>
      <c r="VD1189" s="22"/>
      <c r="VE1189" s="22"/>
      <c r="VF1189" s="22"/>
      <c r="VG1189" s="22"/>
      <c r="VH1189" s="22"/>
      <c r="VI1189" s="22"/>
      <c r="VJ1189" s="22"/>
      <c r="VK1189" s="22"/>
      <c r="VL1189" s="22"/>
      <c r="VM1189" s="22"/>
      <c r="VN1189" s="22"/>
      <c r="VO1189" s="22"/>
      <c r="VP1189" s="22"/>
      <c r="VQ1189" s="22"/>
      <c r="VR1189" s="22"/>
      <c r="VS1189" s="22"/>
      <c r="VT1189" s="22"/>
      <c r="VU1189" s="22"/>
      <c r="VV1189" s="22"/>
      <c r="VW1189" s="22"/>
      <c r="VX1189" s="22"/>
      <c r="VY1189" s="22"/>
      <c r="VZ1189" s="22"/>
      <c r="WA1189" s="22"/>
      <c r="WB1189" s="22"/>
      <c r="WC1189" s="22"/>
      <c r="WD1189" s="22"/>
      <c r="WE1189" s="22"/>
      <c r="WF1189" s="22"/>
      <c r="WG1189" s="22"/>
      <c r="WH1189" s="22"/>
      <c r="WI1189" s="22"/>
      <c r="WJ1189" s="22"/>
      <c r="WK1189" s="22"/>
      <c r="WL1189" s="22"/>
      <c r="WM1189" s="22"/>
      <c r="WN1189" s="22"/>
      <c r="WO1189" s="22"/>
      <c r="WP1189" s="22"/>
      <c r="WQ1189" s="22"/>
      <c r="WR1189" s="22"/>
      <c r="WS1189" s="22"/>
      <c r="WT1189" s="22"/>
      <c r="WU1189" s="22"/>
      <c r="WV1189" s="22"/>
      <c r="WW1189" s="22"/>
      <c r="WX1189" s="22"/>
      <c r="WY1189" s="22"/>
      <c r="WZ1189" s="22"/>
      <c r="XA1189" s="22"/>
      <c r="XB1189" s="22"/>
      <c r="XC1189" s="22"/>
      <c r="XD1189" s="22"/>
      <c r="XE1189" s="22"/>
      <c r="XF1189" s="22"/>
      <c r="XG1189" s="22"/>
      <c r="XH1189" s="22"/>
      <c r="XI1189" s="22"/>
      <c r="XJ1189" s="22"/>
      <c r="XK1189" s="22"/>
      <c r="XL1189" s="22"/>
      <c r="XM1189" s="22"/>
      <c r="XN1189" s="22"/>
      <c r="XO1189" s="22"/>
      <c r="XP1189" s="22"/>
      <c r="XQ1189" s="22"/>
      <c r="XR1189" s="22"/>
      <c r="XS1189" s="22"/>
      <c r="XT1189" s="22"/>
      <c r="XU1189" s="22"/>
      <c r="XV1189" s="22"/>
      <c r="XW1189" s="22"/>
      <c r="XX1189" s="22"/>
      <c r="XY1189" s="22"/>
      <c r="XZ1189" s="22"/>
      <c r="YA1189" s="22"/>
      <c r="YB1189" s="22"/>
      <c r="YC1189" s="22"/>
      <c r="YD1189" s="22"/>
      <c r="YE1189" s="22"/>
      <c r="YF1189" s="22"/>
      <c r="YG1189" s="22"/>
      <c r="YH1189" s="22"/>
      <c r="YI1189" s="22"/>
      <c r="YJ1189" s="22"/>
      <c r="YK1189" s="22"/>
      <c r="YL1189" s="22"/>
      <c r="YM1189" s="22"/>
      <c r="YN1189" s="22"/>
      <c r="YO1189" s="22"/>
      <c r="YP1189" s="22"/>
      <c r="YQ1189" s="22"/>
      <c r="YR1189" s="22"/>
      <c r="YS1189" s="22"/>
      <c r="YT1189" s="22"/>
      <c r="YU1189" s="22"/>
      <c r="YV1189" s="22"/>
      <c r="YW1189" s="22"/>
      <c r="YX1189" s="22"/>
      <c r="YY1189" s="22"/>
      <c r="YZ1189" s="22"/>
      <c r="ZA1189" s="22"/>
      <c r="ZB1189" s="22"/>
      <c r="ZC1189" s="22"/>
      <c r="ZD1189" s="22"/>
      <c r="ZE1189" s="22"/>
      <c r="ZF1189" s="22"/>
      <c r="ZG1189" s="22"/>
      <c r="ZH1189" s="22"/>
      <c r="ZI1189" s="22"/>
      <c r="ZJ1189" s="22"/>
      <c r="ZK1189" s="22"/>
      <c r="ZL1189" s="22"/>
      <c r="ZM1189" s="22"/>
      <c r="ZN1189" s="22"/>
      <c r="ZO1189" s="22"/>
      <c r="ZP1189" s="22"/>
      <c r="ZQ1189" s="22"/>
      <c r="ZR1189" s="22"/>
      <c r="ZS1189" s="22"/>
      <c r="ZT1189" s="22"/>
      <c r="ZU1189" s="22"/>
      <c r="ZV1189" s="22"/>
      <c r="ZW1189" s="22"/>
      <c r="ZX1189" s="22"/>
      <c r="ZY1189" s="22"/>
      <c r="ZZ1189" s="22"/>
      <c r="AAA1189" s="22"/>
      <c r="AAB1189" s="22"/>
      <c r="AAC1189" s="22"/>
      <c r="AAD1189" s="22"/>
      <c r="AAE1189" s="22"/>
      <c r="AAF1189" s="22"/>
      <c r="AAG1189" s="22"/>
      <c r="AAH1189" s="22"/>
      <c r="AAI1189" s="22"/>
      <c r="AAJ1189" s="22"/>
      <c r="AAK1189" s="22"/>
      <c r="AAL1189" s="22"/>
      <c r="AAM1189" s="22"/>
      <c r="AAN1189" s="22"/>
      <c r="AAO1189" s="22"/>
      <c r="AAP1189" s="22"/>
      <c r="AAQ1189" s="22"/>
      <c r="AAR1189" s="22"/>
      <c r="AAS1189" s="22"/>
      <c r="AAT1189" s="22"/>
      <c r="AAU1189" s="22"/>
      <c r="AAV1189" s="22"/>
      <c r="AAW1189" s="22"/>
      <c r="AAX1189" s="22"/>
      <c r="AAY1189" s="22"/>
      <c r="AAZ1189" s="22"/>
      <c r="ABA1189" s="22"/>
      <c r="ABB1189" s="22"/>
      <c r="ABC1189" s="22"/>
      <c r="ABD1189" s="22"/>
      <c r="ABE1189" s="22"/>
      <c r="ABF1189" s="22"/>
      <c r="ABG1189" s="22"/>
      <c r="ABH1189" s="22"/>
      <c r="ABI1189" s="22"/>
      <c r="ABJ1189" s="22"/>
      <c r="ABK1189" s="22"/>
      <c r="ABL1189" s="22"/>
      <c r="ABM1189" s="22"/>
      <c r="ABN1189" s="22"/>
      <c r="ABO1189" s="22"/>
      <c r="ABP1189" s="22"/>
      <c r="ABQ1189" s="22"/>
      <c r="ABR1189" s="22"/>
      <c r="ABS1189" s="22"/>
      <c r="ABT1189" s="22"/>
      <c r="ABU1189" s="22"/>
      <c r="ABV1189" s="22"/>
      <c r="ABW1189" s="22"/>
      <c r="ABX1189" s="22"/>
      <c r="ABY1189" s="22"/>
      <c r="ABZ1189" s="22"/>
      <c r="ACA1189" s="22"/>
      <c r="ACB1189" s="22"/>
      <c r="ACC1189" s="22"/>
      <c r="ACD1189" s="22"/>
      <c r="ACE1189" s="22"/>
      <c r="ACF1189" s="22"/>
      <c r="ACG1189" s="22"/>
      <c r="ACH1189" s="22"/>
      <c r="ACI1189" s="22"/>
      <c r="ACJ1189" s="22"/>
      <c r="ACK1189" s="22"/>
      <c r="ACL1189" s="22"/>
      <c r="ACM1189" s="22"/>
      <c r="ACN1189" s="22"/>
      <c r="ACO1189" s="22"/>
      <c r="ACP1189" s="22"/>
      <c r="ACQ1189" s="22"/>
      <c r="ACR1189" s="22"/>
      <c r="ACS1189" s="22"/>
      <c r="ACT1189" s="22"/>
      <c r="ACU1189" s="22"/>
      <c r="ACV1189" s="22"/>
      <c r="ACW1189" s="22"/>
      <c r="ACX1189" s="22"/>
      <c r="ACY1189" s="22"/>
      <c r="ACZ1189" s="22"/>
      <c r="ADA1189" s="22"/>
      <c r="ADB1189" s="22"/>
      <c r="ADC1189" s="22"/>
      <c r="ADD1189" s="22"/>
      <c r="ADE1189" s="22"/>
      <c r="ADF1189" s="22"/>
      <c r="ADG1189" s="22"/>
      <c r="ADH1189" s="22"/>
      <c r="ADI1189" s="22"/>
      <c r="ADJ1189" s="22"/>
      <c r="ADK1189" s="22"/>
      <c r="ADL1189" s="22"/>
      <c r="ADM1189" s="22"/>
      <c r="ADN1189" s="22"/>
      <c r="ADO1189" s="22"/>
      <c r="ADP1189" s="22"/>
      <c r="ADQ1189" s="22"/>
      <c r="ADR1189" s="22"/>
      <c r="ADS1189" s="22"/>
      <c r="ADT1189" s="22"/>
      <c r="ADU1189" s="22"/>
      <c r="ADV1189" s="22"/>
      <c r="ADW1189" s="22"/>
      <c r="ADX1189" s="22"/>
      <c r="ADY1189" s="22"/>
      <c r="ADZ1189" s="22"/>
      <c r="AEA1189" s="22"/>
      <c r="AEB1189" s="22"/>
      <c r="AEC1189" s="22"/>
      <c r="AED1189" s="22"/>
      <c r="AEE1189" s="22"/>
      <c r="AEF1189" s="22"/>
      <c r="AEG1189" s="22"/>
      <c r="AEH1189" s="22"/>
      <c r="AEI1189" s="22"/>
      <c r="AEJ1189" s="22"/>
      <c r="AEK1189" s="22"/>
      <c r="AEL1189" s="22"/>
      <c r="AEM1189" s="22"/>
      <c r="AEN1189" s="22"/>
      <c r="AEO1189" s="22"/>
      <c r="AEP1189" s="22"/>
      <c r="AEQ1189" s="22"/>
      <c r="AER1189" s="22"/>
      <c r="AES1189" s="22"/>
      <c r="AET1189" s="22"/>
      <c r="AEU1189" s="22"/>
      <c r="AEV1189" s="22"/>
      <c r="AEW1189" s="22"/>
      <c r="AEX1189" s="22"/>
      <c r="AEY1189" s="22"/>
      <c r="AEZ1189" s="22"/>
      <c r="AFA1189" s="22"/>
      <c r="AFB1189" s="22"/>
      <c r="AFC1189" s="22"/>
      <c r="AFD1189" s="22"/>
      <c r="AFE1189" s="22"/>
      <c r="AFF1189" s="22"/>
      <c r="AFG1189" s="22"/>
      <c r="AFH1189" s="22"/>
      <c r="AFI1189" s="22"/>
      <c r="AFJ1189" s="22"/>
      <c r="AFK1189" s="22"/>
      <c r="AFL1189" s="22"/>
      <c r="AFM1189" s="22"/>
      <c r="AFN1189" s="22"/>
      <c r="AFO1189" s="22"/>
      <c r="AFP1189" s="22"/>
      <c r="AFQ1189" s="22"/>
      <c r="AFR1189" s="22"/>
      <c r="AFS1189" s="22"/>
      <c r="AFT1189" s="22"/>
      <c r="AFU1189" s="22"/>
      <c r="AFV1189" s="22"/>
      <c r="AFW1189" s="22"/>
      <c r="AFX1189" s="22"/>
      <c r="AFY1189" s="22"/>
      <c r="AFZ1189" s="22"/>
      <c r="AGA1189" s="22"/>
      <c r="AGB1189" s="22"/>
      <c r="AGC1189" s="22"/>
      <c r="AGD1189" s="22"/>
      <c r="AGE1189" s="22"/>
      <c r="AGF1189" s="22"/>
      <c r="AGG1189" s="22"/>
      <c r="AGH1189" s="22"/>
      <c r="AGI1189" s="22"/>
      <c r="AGJ1189" s="22"/>
      <c r="AGK1189" s="22"/>
      <c r="AGL1189" s="22"/>
      <c r="AGM1189" s="22"/>
      <c r="AGN1189" s="22"/>
      <c r="AGO1189" s="22"/>
      <c r="AGP1189" s="22"/>
      <c r="AGQ1189" s="22"/>
      <c r="AGR1189" s="22"/>
      <c r="AGS1189" s="22"/>
      <c r="AGT1189" s="22"/>
      <c r="AGU1189" s="22"/>
      <c r="AGV1189" s="22"/>
      <c r="AGW1189" s="22"/>
      <c r="AGX1189" s="22"/>
      <c r="AGY1189" s="22"/>
      <c r="AGZ1189" s="22"/>
      <c r="AHA1189" s="22"/>
      <c r="AHB1189" s="22"/>
      <c r="AHC1189" s="22"/>
      <c r="AHD1189" s="22"/>
      <c r="AHE1189" s="22"/>
      <c r="AHF1189" s="22"/>
      <c r="AHG1189" s="22"/>
      <c r="AHH1189" s="22"/>
      <c r="AHI1189" s="22"/>
      <c r="AHJ1189" s="22"/>
      <c r="AHK1189" s="22"/>
      <c r="AHL1189" s="22"/>
      <c r="AHM1189" s="22"/>
      <c r="AHN1189" s="22"/>
      <c r="AHO1189" s="22"/>
      <c r="AHP1189" s="22"/>
      <c r="AHQ1189" s="22"/>
      <c r="AHR1189" s="22"/>
      <c r="AHS1189" s="22"/>
      <c r="AHT1189" s="22"/>
      <c r="AHU1189" s="22"/>
      <c r="AHV1189" s="22"/>
      <c r="AHW1189" s="22"/>
      <c r="AHX1189" s="22"/>
      <c r="AHY1189" s="22"/>
      <c r="AHZ1189" s="22"/>
      <c r="AIA1189" s="22"/>
      <c r="AIB1189" s="22"/>
      <c r="AIC1189" s="22"/>
      <c r="AID1189" s="22"/>
      <c r="AIE1189" s="22"/>
      <c r="AIF1189" s="22"/>
      <c r="AIG1189" s="22"/>
      <c r="AIH1189" s="22"/>
      <c r="AII1189" s="22"/>
      <c r="AIJ1189" s="22"/>
      <c r="AIK1189" s="22"/>
      <c r="AIL1189" s="22"/>
      <c r="AIM1189" s="22"/>
      <c r="AIN1189" s="22"/>
      <c r="AIO1189" s="22"/>
      <c r="AIP1189" s="22"/>
      <c r="AIQ1189" s="22"/>
      <c r="AIR1189" s="22"/>
      <c r="AIS1189" s="22"/>
      <c r="AIT1189" s="22"/>
      <c r="AIU1189" s="22"/>
      <c r="AIV1189" s="22"/>
      <c r="AIW1189" s="22"/>
      <c r="AIX1189" s="22"/>
      <c r="AIY1189" s="22"/>
      <c r="AIZ1189" s="22"/>
      <c r="AJA1189" s="22"/>
      <c r="AJB1189" s="22"/>
      <c r="AJC1189" s="22"/>
      <c r="AJD1189" s="22"/>
      <c r="AJE1189" s="22"/>
      <c r="AJF1189" s="22"/>
      <c r="AJG1189" s="22"/>
      <c r="AJH1189" s="22"/>
      <c r="AJI1189" s="22"/>
      <c r="AJJ1189" s="22"/>
      <c r="AJK1189" s="22"/>
      <c r="AJL1189" s="22"/>
      <c r="AJM1189" s="22"/>
      <c r="AJN1189" s="22"/>
      <c r="AJO1189" s="22"/>
      <c r="AJP1189" s="22"/>
      <c r="AJQ1189" s="22"/>
      <c r="AJR1189" s="22"/>
      <c r="AJS1189" s="22"/>
      <c r="AJT1189" s="22"/>
      <c r="AJU1189" s="22"/>
      <c r="AJV1189" s="22"/>
      <c r="AJW1189" s="22"/>
      <c r="AJX1189" s="22"/>
      <c r="AJY1189" s="22"/>
      <c r="AJZ1189" s="22"/>
      <c r="AKA1189" s="22"/>
      <c r="AKB1189" s="22"/>
      <c r="AKC1189" s="22"/>
      <c r="AKD1189" s="22"/>
      <c r="AKE1189" s="22"/>
      <c r="AKF1189" s="22"/>
      <c r="AKG1189" s="22"/>
      <c r="AKH1189" s="22"/>
      <c r="AKI1189" s="22"/>
      <c r="AKJ1189" s="22"/>
      <c r="AKK1189" s="22"/>
      <c r="AKL1189" s="22"/>
      <c r="AKM1189" s="22"/>
      <c r="AKN1189" s="22"/>
      <c r="AKO1189" s="22"/>
      <c r="AKP1189" s="22"/>
      <c r="AKQ1189" s="22"/>
      <c r="AKR1189" s="22"/>
      <c r="AKS1189" s="22"/>
      <c r="AKT1189" s="22"/>
      <c r="AKU1189" s="22"/>
      <c r="AKV1189" s="22"/>
      <c r="AKW1189" s="22"/>
      <c r="AKX1189" s="22"/>
      <c r="AKY1189" s="22"/>
      <c r="AKZ1189" s="22"/>
      <c r="ALA1189" s="22"/>
      <c r="ALB1189" s="22"/>
      <c r="ALC1189" s="22"/>
      <c r="ALD1189" s="22"/>
      <c r="ALE1189" s="22"/>
      <c r="ALF1189" s="22"/>
      <c r="ALG1189" s="22"/>
      <c r="ALH1189" s="22"/>
      <c r="ALI1189" s="22"/>
      <c r="ALJ1189" s="22"/>
      <c r="ALK1189" s="22"/>
      <c r="ALL1189" s="22"/>
      <c r="ALM1189" s="22"/>
      <c r="ALN1189" s="22"/>
      <c r="ALO1189" s="22"/>
      <c r="ALP1189" s="22"/>
      <c r="ALQ1189" s="22"/>
      <c r="ALR1189" s="22"/>
      <c r="ALS1189" s="22"/>
      <c r="ALT1189" s="22"/>
      <c r="ALU1189" s="22"/>
      <c r="ALV1189" s="22"/>
      <c r="ALW1189" s="22"/>
      <c r="ALX1189" s="22"/>
      <c r="ALY1189" s="22"/>
      <c r="ALZ1189" s="22"/>
      <c r="AMA1189" s="22"/>
      <c r="AMB1189" s="22"/>
      <c r="AMC1189" s="22"/>
      <c r="AMD1189" s="22"/>
      <c r="AME1189" s="22"/>
      <c r="AMF1189" s="22"/>
      <c r="AMG1189" s="22"/>
      <c r="AMH1189" s="22"/>
      <c r="AMI1189" s="22"/>
      <c r="AMJ1189" s="22"/>
      <c r="AMK1189" s="22"/>
      <c r="AML1189" s="22"/>
      <c r="AMM1189" s="22"/>
      <c r="AMN1189" s="22"/>
      <c r="AMO1189" s="22"/>
      <c r="AMP1189" s="22"/>
      <c r="AMQ1189" s="22"/>
      <c r="AMR1189" s="22"/>
      <c r="AMS1189" s="22"/>
      <c r="AMT1189" s="22"/>
      <c r="AMU1189" s="22"/>
      <c r="AMV1189" s="22"/>
      <c r="AMW1189" s="22"/>
      <c r="AMX1189" s="22"/>
      <c r="AMY1189" s="22"/>
      <c r="AMZ1189" s="22"/>
      <c r="ANA1189" s="22"/>
      <c r="ANB1189" s="22"/>
      <c r="ANC1189" s="22"/>
      <c r="AND1189" s="22"/>
      <c r="ANE1189" s="22"/>
      <c r="ANF1189" s="22"/>
      <c r="ANG1189" s="22"/>
      <c r="ANH1189" s="22"/>
      <c r="ANI1189" s="22"/>
      <c r="ANJ1189" s="22"/>
      <c r="ANK1189" s="22"/>
      <c r="ANL1189" s="22"/>
      <c r="ANM1189" s="22"/>
      <c r="ANN1189" s="22"/>
      <c r="ANO1189" s="22"/>
      <c r="ANP1189" s="22"/>
      <c r="ANQ1189" s="22"/>
      <c r="ANR1189" s="22"/>
      <c r="ANS1189" s="22"/>
      <c r="ANT1189" s="22"/>
      <c r="ANU1189" s="22"/>
      <c r="ANV1189" s="22"/>
      <c r="ANW1189" s="22"/>
      <c r="ANX1189" s="22"/>
      <c r="ANY1189" s="22"/>
      <c r="ANZ1189" s="22"/>
      <c r="AOA1189" s="22"/>
      <c r="AOB1189" s="22"/>
      <c r="AOC1189" s="22"/>
      <c r="AOD1189" s="22"/>
      <c r="AOE1189" s="22"/>
      <c r="AOF1189" s="22"/>
      <c r="AOG1189" s="22"/>
      <c r="AOH1189" s="22"/>
      <c r="AOI1189" s="22"/>
      <c r="AOJ1189" s="22"/>
      <c r="AOK1189" s="22"/>
      <c r="AOL1189" s="22"/>
      <c r="AOM1189" s="22"/>
      <c r="AON1189" s="22"/>
      <c r="AOO1189" s="22"/>
      <c r="AOP1189" s="22"/>
      <c r="AOQ1189" s="22"/>
      <c r="AOR1189" s="22"/>
      <c r="AOS1189" s="22"/>
      <c r="AOT1189" s="22"/>
      <c r="AOU1189" s="22"/>
      <c r="AOV1189" s="22"/>
      <c r="AOW1189" s="22"/>
      <c r="AOX1189" s="22"/>
      <c r="AOY1189" s="22"/>
      <c r="AOZ1189" s="22"/>
      <c r="APA1189" s="22"/>
      <c r="APB1189" s="22"/>
      <c r="APC1189" s="22"/>
      <c r="APD1189" s="22"/>
      <c r="APE1189" s="22"/>
      <c r="APF1189" s="22"/>
      <c r="APG1189" s="22"/>
      <c r="APH1189" s="22"/>
      <c r="API1189" s="22"/>
      <c r="APJ1189" s="22"/>
      <c r="APK1189" s="22"/>
      <c r="APL1189" s="22"/>
      <c r="APM1189" s="22"/>
      <c r="APN1189" s="22"/>
      <c r="APO1189" s="22"/>
      <c r="APP1189" s="22"/>
      <c r="APQ1189" s="22"/>
      <c r="APR1189" s="22"/>
      <c r="APS1189" s="22"/>
      <c r="APT1189" s="22"/>
      <c r="APU1189" s="22"/>
      <c r="APV1189" s="22"/>
      <c r="APW1189" s="22"/>
      <c r="APX1189" s="22"/>
      <c r="APY1189" s="22"/>
      <c r="APZ1189" s="22"/>
      <c r="AQA1189" s="22"/>
      <c r="AQB1189" s="22"/>
      <c r="AQC1189" s="22"/>
      <c r="AQD1189" s="22"/>
      <c r="AQE1189" s="22"/>
      <c r="AQF1189" s="22"/>
      <c r="AQG1189" s="22"/>
      <c r="AQH1189" s="22"/>
      <c r="AQI1189" s="22"/>
      <c r="AQJ1189" s="22"/>
      <c r="AQK1189" s="22"/>
      <c r="AQL1189" s="22"/>
      <c r="AQM1189" s="22"/>
      <c r="AQN1189" s="22"/>
      <c r="AQO1189" s="22"/>
      <c r="AQP1189" s="22"/>
      <c r="AQQ1189" s="22"/>
      <c r="AQR1189" s="22"/>
      <c r="AQS1189" s="22"/>
      <c r="AQT1189" s="22"/>
      <c r="AQU1189" s="22"/>
      <c r="AQV1189" s="22"/>
      <c r="AQW1189" s="22"/>
      <c r="AQX1189" s="22"/>
      <c r="AQY1189" s="22"/>
      <c r="AQZ1189" s="22"/>
      <c r="ARA1189" s="22"/>
      <c r="ARB1189" s="22"/>
      <c r="ARC1189" s="22"/>
      <c r="ARD1189" s="22"/>
      <c r="ARE1189" s="22"/>
      <c r="ARF1189" s="22"/>
      <c r="ARG1189" s="22"/>
      <c r="ARH1189" s="22"/>
      <c r="ARI1189" s="22"/>
      <c r="ARJ1189" s="22"/>
      <c r="ARK1189" s="22"/>
      <c r="ARL1189" s="22"/>
      <c r="ARM1189" s="22"/>
      <c r="ARN1189" s="22"/>
      <c r="ARO1189" s="22"/>
      <c r="ARP1189" s="22"/>
      <c r="ARQ1189" s="22"/>
      <c r="ARR1189" s="22"/>
      <c r="ARS1189" s="22"/>
      <c r="ART1189" s="22"/>
      <c r="ARU1189" s="22"/>
      <c r="ARV1189" s="22"/>
      <c r="ARW1189" s="22"/>
      <c r="ARX1189" s="22"/>
      <c r="ARY1189" s="22"/>
      <c r="ARZ1189" s="22"/>
      <c r="ASA1189" s="22"/>
      <c r="ASB1189" s="22"/>
      <c r="ASC1189" s="22"/>
      <c r="ASD1189" s="22"/>
      <c r="ASE1189" s="22"/>
      <c r="ASF1189" s="22"/>
      <c r="ASG1189" s="22"/>
      <c r="ASH1189" s="22"/>
      <c r="ASI1189" s="22"/>
      <c r="ASJ1189" s="22"/>
      <c r="ASK1189" s="22"/>
      <c r="ASL1189" s="22"/>
      <c r="ASM1189" s="22"/>
      <c r="ASN1189" s="22"/>
      <c r="ASO1189" s="22"/>
      <c r="ASP1189" s="22"/>
      <c r="ASQ1189" s="22"/>
      <c r="ASR1189" s="22"/>
      <c r="ASS1189" s="22"/>
      <c r="AST1189" s="22"/>
      <c r="ASU1189" s="22"/>
      <c r="ASV1189" s="22"/>
      <c r="ASW1189" s="22"/>
      <c r="ASX1189" s="22"/>
      <c r="ASY1189" s="22"/>
      <c r="ASZ1189" s="22"/>
      <c r="ATA1189" s="22"/>
      <c r="ATB1189" s="22"/>
      <c r="ATC1189" s="22"/>
      <c r="ATD1189" s="22"/>
      <c r="ATE1189" s="22"/>
      <c r="ATF1189" s="22"/>
      <c r="ATG1189" s="22"/>
      <c r="ATH1189" s="22"/>
      <c r="ATI1189" s="22"/>
      <c r="ATJ1189" s="22"/>
      <c r="ATK1189" s="22"/>
      <c r="ATL1189" s="22"/>
      <c r="ATM1189" s="22"/>
      <c r="ATN1189" s="22"/>
      <c r="ATO1189" s="22"/>
      <c r="ATP1189" s="22"/>
      <c r="ATQ1189" s="22"/>
      <c r="ATR1189" s="22"/>
      <c r="ATS1189" s="22"/>
      <c r="ATT1189" s="22"/>
      <c r="ATU1189" s="22"/>
      <c r="ATV1189" s="22"/>
      <c r="ATW1189" s="22"/>
      <c r="ATX1189" s="22"/>
      <c r="ATY1189" s="22"/>
      <c r="ATZ1189" s="22"/>
      <c r="AUA1189" s="22"/>
      <c r="AUB1189" s="22"/>
      <c r="AUC1189" s="22"/>
      <c r="AUD1189" s="22"/>
      <c r="AUE1189" s="22"/>
      <c r="AUF1189" s="22"/>
      <c r="AUG1189" s="22"/>
      <c r="AUH1189" s="22"/>
      <c r="AUI1189" s="22"/>
      <c r="AUJ1189" s="22"/>
      <c r="AUK1189" s="22"/>
      <c r="AUL1189" s="22"/>
      <c r="AUM1189" s="22"/>
      <c r="AUN1189" s="22"/>
      <c r="AUO1189" s="22"/>
      <c r="AUP1189" s="22"/>
      <c r="AUQ1189" s="22"/>
      <c r="AUR1189" s="22"/>
      <c r="AUS1189" s="22"/>
      <c r="AUT1189" s="22"/>
      <c r="AUU1189" s="22"/>
      <c r="AUV1189" s="22"/>
      <c r="AUW1189" s="22"/>
      <c r="AUX1189" s="22"/>
      <c r="AUY1189" s="22"/>
      <c r="AUZ1189" s="22"/>
      <c r="AVA1189" s="22"/>
      <c r="AVB1189" s="22"/>
      <c r="AVC1189" s="22"/>
      <c r="AVD1189" s="22"/>
      <c r="AVE1189" s="22"/>
      <c r="AVF1189" s="22"/>
      <c r="AVG1189" s="22"/>
      <c r="AVH1189" s="22"/>
      <c r="AVI1189" s="22"/>
      <c r="AVJ1189" s="22"/>
      <c r="AVK1189" s="22"/>
      <c r="AVL1189" s="22"/>
      <c r="AVM1189" s="22"/>
      <c r="AVN1189" s="22"/>
      <c r="AVO1189" s="22"/>
      <c r="AVP1189" s="22"/>
      <c r="AVQ1189" s="22"/>
      <c r="AVR1189" s="22"/>
      <c r="AVS1189" s="22"/>
      <c r="AVT1189" s="22"/>
      <c r="AVU1189" s="22"/>
      <c r="AVV1189" s="22"/>
      <c r="AVW1189" s="22"/>
      <c r="AVX1189" s="22"/>
      <c r="AVY1189" s="22"/>
      <c r="AVZ1189" s="22"/>
      <c r="AWA1189" s="22"/>
      <c r="AWB1189" s="22"/>
      <c r="AWC1189" s="22"/>
      <c r="AWD1189" s="22"/>
      <c r="AWE1189" s="22"/>
      <c r="AWF1189" s="22"/>
      <c r="AWG1189" s="22"/>
      <c r="AWH1189" s="22"/>
      <c r="AWI1189" s="22"/>
      <c r="AWJ1189" s="22"/>
      <c r="AWK1189" s="22"/>
      <c r="AWL1189" s="22"/>
      <c r="AWM1189" s="22"/>
      <c r="AWN1189" s="22"/>
      <c r="AWO1189" s="22"/>
      <c r="AWP1189" s="22"/>
      <c r="AWQ1189" s="22"/>
      <c r="AWR1189" s="22"/>
      <c r="AWS1189" s="22"/>
      <c r="AWT1189" s="22"/>
      <c r="AWU1189" s="22"/>
      <c r="AWV1189" s="22"/>
      <c r="AWW1189" s="22"/>
      <c r="AWX1189" s="22"/>
      <c r="AWY1189" s="22"/>
      <c r="AWZ1189" s="22"/>
      <c r="AXA1189" s="22"/>
      <c r="AXB1189" s="22"/>
      <c r="AXC1189" s="22"/>
      <c r="AXD1189" s="22"/>
      <c r="AXE1189" s="22"/>
      <c r="AXF1189" s="22"/>
      <c r="AXG1189" s="22"/>
      <c r="AXH1189" s="22"/>
      <c r="AXI1189" s="22"/>
      <c r="AXJ1189" s="22"/>
      <c r="AXK1189" s="22"/>
      <c r="AXL1189" s="22"/>
      <c r="AXM1189" s="22"/>
      <c r="AXN1189" s="22"/>
      <c r="AXO1189" s="22"/>
      <c r="AXP1189" s="22"/>
      <c r="AXQ1189" s="22"/>
      <c r="AXR1189" s="22"/>
      <c r="AXS1189" s="22"/>
      <c r="AXT1189" s="22"/>
      <c r="AXU1189" s="22"/>
      <c r="AXV1189" s="22"/>
      <c r="AXW1189" s="22"/>
      <c r="AXX1189" s="22"/>
      <c r="AXY1189" s="22"/>
      <c r="AXZ1189" s="22"/>
      <c r="AYA1189" s="22"/>
      <c r="AYB1189" s="22"/>
      <c r="AYC1189" s="22"/>
      <c r="AYD1189" s="22"/>
      <c r="AYE1189" s="22"/>
      <c r="AYF1189" s="22"/>
      <c r="AYG1189" s="22"/>
      <c r="AYH1189" s="22"/>
      <c r="AYI1189" s="22"/>
      <c r="AYJ1189" s="22"/>
      <c r="AYK1189" s="22"/>
      <c r="AYL1189" s="22"/>
      <c r="AYM1189" s="22"/>
      <c r="AYN1189" s="22"/>
      <c r="AYO1189" s="22"/>
      <c r="AYP1189" s="22"/>
      <c r="AYQ1189" s="22"/>
      <c r="AYR1189" s="22"/>
      <c r="AYS1189" s="22"/>
      <c r="AYT1189" s="22"/>
      <c r="AYU1189" s="22"/>
      <c r="AYV1189" s="22"/>
      <c r="AYW1189" s="22"/>
      <c r="AYX1189" s="22"/>
      <c r="AYY1189" s="22"/>
      <c r="AYZ1189" s="22"/>
      <c r="AZA1189" s="22"/>
      <c r="AZB1189" s="22"/>
      <c r="AZC1189" s="22"/>
      <c r="AZD1189" s="22"/>
      <c r="AZE1189" s="22"/>
      <c r="AZF1189" s="22"/>
      <c r="AZG1189" s="22"/>
      <c r="AZH1189" s="22"/>
      <c r="AZI1189" s="22"/>
      <c r="AZJ1189" s="22"/>
      <c r="AZK1189" s="22"/>
      <c r="AZL1189" s="22"/>
      <c r="AZM1189" s="22"/>
      <c r="AZN1189" s="22"/>
      <c r="AZO1189" s="22"/>
      <c r="AZP1189" s="22"/>
      <c r="AZQ1189" s="22"/>
      <c r="AZR1189" s="22"/>
      <c r="AZS1189" s="22"/>
      <c r="AZT1189" s="22"/>
      <c r="AZU1189" s="22"/>
      <c r="AZV1189" s="22"/>
      <c r="AZW1189" s="22"/>
      <c r="AZX1189" s="22"/>
      <c r="AZY1189" s="22"/>
      <c r="AZZ1189" s="22"/>
      <c r="BAA1189" s="22"/>
      <c r="BAB1189" s="22"/>
      <c r="BAC1189" s="22"/>
      <c r="BAD1189" s="22"/>
      <c r="BAE1189" s="22"/>
      <c r="BAF1189" s="22"/>
      <c r="BAG1189" s="22"/>
      <c r="BAH1189" s="22"/>
      <c r="BAI1189" s="22"/>
      <c r="BAJ1189" s="22"/>
      <c r="BAK1189" s="22"/>
      <c r="BAL1189" s="22"/>
      <c r="BAM1189" s="22"/>
      <c r="BAN1189" s="22"/>
      <c r="BAO1189" s="22"/>
      <c r="BAP1189" s="22"/>
      <c r="BAQ1189" s="22"/>
      <c r="BAR1189" s="22"/>
      <c r="BAS1189" s="22"/>
      <c r="BAT1189" s="22"/>
      <c r="BAU1189" s="22"/>
      <c r="BAV1189" s="22"/>
      <c r="BAW1189" s="22"/>
      <c r="BAX1189" s="22"/>
      <c r="BAY1189" s="22"/>
      <c r="BAZ1189" s="22"/>
      <c r="BBA1189" s="22"/>
      <c r="BBB1189" s="22"/>
      <c r="BBC1189" s="22"/>
      <c r="BBD1189" s="22"/>
      <c r="BBE1189" s="22"/>
      <c r="BBF1189" s="22"/>
      <c r="BBG1189" s="22"/>
      <c r="BBH1189" s="22"/>
      <c r="BBI1189" s="22"/>
      <c r="BBJ1189" s="22"/>
      <c r="BBK1189" s="22"/>
      <c r="BBL1189" s="22"/>
      <c r="BBM1189" s="22"/>
      <c r="BBN1189" s="22"/>
      <c r="BBO1189" s="22"/>
      <c r="BBP1189" s="22"/>
      <c r="BBQ1189" s="22"/>
      <c r="BBR1189" s="22"/>
      <c r="BBS1189" s="22"/>
      <c r="BBT1189" s="22"/>
      <c r="BBU1189" s="22"/>
      <c r="BBV1189" s="22"/>
      <c r="BBW1189" s="22"/>
      <c r="BBX1189" s="22"/>
      <c r="BBY1189" s="22"/>
      <c r="BBZ1189" s="22"/>
      <c r="BCA1189" s="22"/>
      <c r="BCB1189" s="22"/>
      <c r="BCC1189" s="22"/>
      <c r="BCD1189" s="22"/>
      <c r="BCE1189" s="22"/>
      <c r="BCF1189" s="22"/>
      <c r="BCG1189" s="22"/>
      <c r="BCH1189" s="22"/>
      <c r="BCI1189" s="22"/>
      <c r="BCJ1189" s="22"/>
      <c r="BCK1189" s="22"/>
      <c r="BCL1189" s="22"/>
      <c r="BCM1189" s="22"/>
      <c r="BCN1189" s="22"/>
      <c r="BCO1189" s="22"/>
      <c r="BCP1189" s="22"/>
      <c r="BCQ1189" s="22"/>
      <c r="BCR1189" s="22"/>
      <c r="BCS1189" s="22"/>
      <c r="BCT1189" s="22"/>
      <c r="BCU1189" s="22"/>
      <c r="BCV1189" s="22"/>
      <c r="BCW1189" s="22"/>
      <c r="BCX1189" s="22"/>
      <c r="BCY1189" s="22"/>
      <c r="BCZ1189" s="22"/>
      <c r="BDA1189" s="22"/>
      <c r="BDB1189" s="22"/>
      <c r="BDC1189" s="22"/>
      <c r="BDD1189" s="22"/>
      <c r="BDE1189" s="22"/>
      <c r="BDF1189" s="22"/>
      <c r="BDG1189" s="22"/>
      <c r="BDH1189" s="22"/>
      <c r="BDI1189" s="22"/>
      <c r="BDJ1189" s="22"/>
      <c r="BDK1189" s="22"/>
      <c r="BDL1189" s="22"/>
      <c r="BDM1189" s="22"/>
      <c r="BDN1189" s="22"/>
      <c r="BDO1189" s="22"/>
      <c r="BDP1189" s="22"/>
      <c r="BDQ1189" s="22"/>
      <c r="BDR1189" s="22"/>
      <c r="BDS1189" s="22"/>
      <c r="BDT1189" s="22"/>
      <c r="BDU1189" s="22"/>
      <c r="BDV1189" s="22"/>
      <c r="BDW1189" s="22"/>
      <c r="BDX1189" s="22"/>
      <c r="BDY1189" s="22"/>
      <c r="BDZ1189" s="22"/>
      <c r="BEA1189" s="22"/>
      <c r="BEB1189" s="22"/>
      <c r="BEC1189" s="22"/>
      <c r="BED1189" s="22"/>
      <c r="BEE1189" s="22"/>
      <c r="BEF1189" s="22"/>
      <c r="BEG1189" s="22"/>
      <c r="BEH1189" s="22"/>
      <c r="BEI1189" s="22"/>
      <c r="BEJ1189" s="22"/>
      <c r="BEK1189" s="22"/>
      <c r="BEL1189" s="22"/>
      <c r="BEM1189" s="22"/>
      <c r="BEN1189" s="22"/>
      <c r="BEO1189" s="22"/>
      <c r="BEP1189" s="22"/>
      <c r="BEQ1189" s="22"/>
      <c r="BER1189" s="22"/>
      <c r="BES1189" s="22"/>
      <c r="BET1189" s="22"/>
      <c r="BEU1189" s="22"/>
      <c r="BEV1189" s="22"/>
      <c r="BEW1189" s="22"/>
      <c r="BEX1189" s="22"/>
      <c r="BEY1189" s="22"/>
      <c r="BEZ1189" s="22"/>
      <c r="BFA1189" s="22"/>
      <c r="BFB1189" s="22"/>
      <c r="BFC1189" s="22"/>
      <c r="BFD1189" s="22"/>
      <c r="BFE1189" s="22"/>
      <c r="BFF1189" s="22"/>
      <c r="BFG1189" s="22"/>
      <c r="BFH1189" s="22"/>
      <c r="BFI1189" s="22"/>
      <c r="BFJ1189" s="22"/>
      <c r="BFK1189" s="22"/>
      <c r="BFL1189" s="22"/>
      <c r="BFM1189" s="22"/>
      <c r="BFN1189" s="22"/>
      <c r="BFO1189" s="22"/>
      <c r="BFP1189" s="22"/>
      <c r="BFQ1189" s="22"/>
      <c r="BFR1189" s="22"/>
      <c r="BFS1189" s="22"/>
      <c r="BFT1189" s="22"/>
      <c r="BFU1189" s="22"/>
      <c r="BFV1189" s="22"/>
      <c r="BFW1189" s="22"/>
      <c r="BFX1189" s="22"/>
      <c r="BFY1189" s="22"/>
      <c r="BFZ1189" s="22"/>
      <c r="BGA1189" s="22"/>
      <c r="BGB1189" s="22"/>
      <c r="BGC1189" s="22"/>
      <c r="BGD1189" s="22"/>
      <c r="BGE1189" s="22"/>
      <c r="BGF1189" s="22"/>
      <c r="BGG1189" s="22"/>
      <c r="BGH1189" s="22"/>
      <c r="BGI1189" s="22"/>
      <c r="BGJ1189" s="22"/>
      <c r="BGK1189" s="22"/>
      <c r="BGL1189" s="22"/>
      <c r="BGM1189" s="22"/>
      <c r="BGN1189" s="22"/>
      <c r="BGO1189" s="22"/>
      <c r="BGP1189" s="22"/>
      <c r="BGQ1189" s="22"/>
      <c r="BGR1189" s="22"/>
      <c r="BGS1189" s="22"/>
      <c r="BGT1189" s="22"/>
      <c r="BGU1189" s="22"/>
      <c r="BGV1189" s="22"/>
      <c r="BGW1189" s="22"/>
      <c r="BGX1189" s="22"/>
      <c r="BGY1189" s="22"/>
      <c r="BGZ1189" s="22"/>
      <c r="BHA1189" s="22"/>
      <c r="BHB1189" s="22"/>
      <c r="BHC1189" s="22"/>
      <c r="BHD1189" s="22"/>
      <c r="BHE1189" s="22"/>
      <c r="BHF1189" s="22"/>
      <c r="BHG1189" s="22"/>
      <c r="BHH1189" s="22"/>
      <c r="BHI1189" s="22"/>
      <c r="BHJ1189" s="22"/>
      <c r="BHK1189" s="22"/>
      <c r="BHL1189" s="22"/>
      <c r="BHM1189" s="22"/>
      <c r="BHN1189" s="22"/>
      <c r="BHO1189" s="22"/>
      <c r="BHP1189" s="22"/>
      <c r="BHQ1189" s="22"/>
      <c r="BHR1189" s="22"/>
      <c r="BHS1189" s="22"/>
      <c r="BHT1189" s="22"/>
      <c r="BHU1189" s="22"/>
      <c r="BHV1189" s="22"/>
      <c r="BHW1189" s="22"/>
      <c r="BHX1189" s="22"/>
      <c r="BHY1189" s="22"/>
      <c r="BHZ1189" s="22"/>
      <c r="BIA1189" s="22"/>
      <c r="BIB1189" s="22"/>
      <c r="BIC1189" s="22"/>
      <c r="BID1189" s="22"/>
      <c r="BIE1189" s="22"/>
      <c r="BIF1189" s="22"/>
      <c r="BIG1189" s="22"/>
      <c r="BIH1189" s="22"/>
      <c r="BII1189" s="22"/>
      <c r="BIJ1189" s="22"/>
      <c r="BIK1189" s="22"/>
      <c r="BIL1189" s="22"/>
      <c r="BIM1189" s="22"/>
      <c r="BIN1189" s="22"/>
      <c r="BIO1189" s="22"/>
      <c r="BIP1189" s="22"/>
      <c r="BIQ1189" s="22"/>
      <c r="BIR1189" s="22"/>
      <c r="BIS1189" s="22"/>
      <c r="BIT1189" s="22"/>
      <c r="BIU1189" s="22"/>
      <c r="BIV1189" s="22"/>
      <c r="BIW1189" s="22"/>
      <c r="BIX1189" s="22"/>
      <c r="BIY1189" s="22"/>
      <c r="BIZ1189" s="22"/>
      <c r="BJA1189" s="22"/>
      <c r="BJB1189" s="22"/>
      <c r="BJC1189" s="22"/>
      <c r="BJD1189" s="22"/>
      <c r="BJE1189" s="22"/>
      <c r="BJF1189" s="22"/>
      <c r="BJG1189" s="22"/>
      <c r="BJH1189" s="22"/>
      <c r="BJI1189" s="22"/>
      <c r="BJJ1189" s="22"/>
      <c r="BJK1189" s="22"/>
      <c r="BJL1189" s="22"/>
      <c r="BJM1189" s="22"/>
      <c r="BJN1189" s="22"/>
      <c r="BJO1189" s="22"/>
      <c r="BJP1189" s="22"/>
      <c r="BJQ1189" s="22"/>
      <c r="BJR1189" s="22"/>
      <c r="BJS1189" s="22"/>
      <c r="BJT1189" s="22"/>
      <c r="BJU1189" s="22"/>
      <c r="BJV1189" s="22"/>
      <c r="BJW1189" s="22"/>
      <c r="BJX1189" s="22"/>
      <c r="BJY1189" s="22"/>
      <c r="BJZ1189" s="22"/>
      <c r="BKA1189" s="22"/>
      <c r="BKB1189" s="22"/>
      <c r="BKC1189" s="22"/>
      <c r="BKD1189" s="22"/>
      <c r="BKE1189" s="22"/>
      <c r="BKF1189" s="22"/>
      <c r="BKG1189" s="22"/>
      <c r="BKH1189" s="22"/>
      <c r="BKI1189" s="22"/>
      <c r="BKJ1189" s="22"/>
      <c r="BKK1189" s="22"/>
      <c r="BKL1189" s="22"/>
      <c r="BKM1189" s="22"/>
      <c r="BKN1189" s="22"/>
      <c r="BKO1189" s="22"/>
      <c r="BKP1189" s="22"/>
      <c r="BKQ1189" s="22"/>
      <c r="BKR1189" s="22"/>
      <c r="BKS1189" s="22"/>
      <c r="BKT1189" s="22"/>
      <c r="BKU1189" s="22"/>
      <c r="BKV1189" s="22"/>
      <c r="BKW1189" s="22"/>
      <c r="BKX1189" s="22"/>
      <c r="BKY1189" s="22"/>
      <c r="BKZ1189" s="22"/>
      <c r="BLA1189" s="22"/>
      <c r="BLB1189" s="22"/>
      <c r="BLC1189" s="22"/>
      <c r="BLD1189" s="22"/>
      <c r="BLE1189" s="22"/>
      <c r="BLF1189" s="22"/>
      <c r="BLG1189" s="22"/>
      <c r="BLH1189" s="22"/>
      <c r="BLI1189" s="22"/>
      <c r="BLJ1189" s="22"/>
      <c r="BLK1189" s="22"/>
      <c r="BLL1189" s="22"/>
      <c r="BLM1189" s="22"/>
      <c r="BLN1189" s="22"/>
      <c r="BLO1189" s="22"/>
      <c r="BLP1189" s="22"/>
      <c r="BLQ1189" s="22"/>
      <c r="BLR1189" s="22"/>
      <c r="BLS1189" s="22"/>
      <c r="BLT1189" s="22"/>
      <c r="BLU1189" s="22"/>
      <c r="BLV1189" s="22"/>
      <c r="BLW1189" s="22"/>
      <c r="BLX1189" s="22"/>
      <c r="BLY1189" s="22"/>
      <c r="BLZ1189" s="22"/>
      <c r="BMA1189" s="22"/>
      <c r="BMB1189" s="22"/>
      <c r="BMC1189" s="22"/>
      <c r="BMD1189" s="22"/>
      <c r="BME1189" s="22"/>
      <c r="BMF1189" s="22"/>
      <c r="BMG1189" s="22"/>
      <c r="BMH1189" s="22"/>
      <c r="BMI1189" s="22"/>
      <c r="BMJ1189" s="22"/>
      <c r="BMK1189" s="22"/>
      <c r="BML1189" s="22"/>
      <c r="BMM1189" s="22"/>
      <c r="BMN1189" s="22"/>
      <c r="BMO1189" s="22"/>
      <c r="BMP1189" s="22"/>
      <c r="BMQ1189" s="22"/>
      <c r="BMR1189" s="22"/>
      <c r="BMS1189" s="22"/>
      <c r="BMT1189" s="22"/>
      <c r="BMU1189" s="22"/>
      <c r="BMV1189" s="22"/>
      <c r="BMW1189" s="22"/>
      <c r="BMX1189" s="22"/>
      <c r="BMY1189" s="22"/>
      <c r="BMZ1189" s="22"/>
      <c r="BNA1189" s="22"/>
      <c r="BNB1189" s="22"/>
      <c r="BNC1189" s="22"/>
      <c r="BND1189" s="22"/>
      <c r="BNE1189" s="22"/>
      <c r="BNF1189" s="22"/>
      <c r="BNG1189" s="22"/>
      <c r="BNH1189" s="22"/>
      <c r="BNI1189" s="22"/>
      <c r="BNJ1189" s="22"/>
      <c r="BNK1189" s="22"/>
      <c r="BNL1189" s="22"/>
      <c r="BNM1189" s="22"/>
      <c r="BNN1189" s="22"/>
      <c r="BNO1189" s="22"/>
      <c r="BNP1189" s="22"/>
      <c r="BNQ1189" s="22"/>
      <c r="BNR1189" s="22"/>
      <c r="BNS1189" s="22"/>
      <c r="BNT1189" s="22"/>
      <c r="BNU1189" s="22"/>
      <c r="BNV1189" s="22"/>
      <c r="BNW1189" s="22"/>
      <c r="BNX1189" s="22"/>
      <c r="BNY1189" s="22"/>
      <c r="BNZ1189" s="22"/>
      <c r="BOA1189" s="22"/>
      <c r="BOB1189" s="22"/>
      <c r="BOC1189" s="22"/>
      <c r="BOD1189" s="22"/>
      <c r="BOE1189" s="22"/>
      <c r="BOF1189" s="22"/>
      <c r="BOG1189" s="22"/>
      <c r="BOH1189" s="22"/>
      <c r="BOI1189" s="22"/>
      <c r="BOJ1189" s="22"/>
      <c r="BOK1189" s="22"/>
      <c r="BOL1189" s="22"/>
      <c r="BOM1189" s="22"/>
      <c r="BON1189" s="22"/>
      <c r="BOO1189" s="22"/>
      <c r="BOP1189" s="22"/>
      <c r="BOQ1189" s="22"/>
      <c r="BOR1189" s="22"/>
      <c r="BOS1189" s="22"/>
      <c r="BOT1189" s="22"/>
      <c r="BOU1189" s="22"/>
      <c r="BOV1189" s="22"/>
      <c r="BOW1189" s="22"/>
      <c r="BOX1189" s="22"/>
      <c r="BOY1189" s="22"/>
      <c r="BOZ1189" s="22"/>
      <c r="BPA1189" s="22"/>
      <c r="BPB1189" s="22"/>
      <c r="BPC1189" s="22"/>
      <c r="BPD1189" s="22"/>
      <c r="BPE1189" s="22"/>
      <c r="BPF1189" s="22"/>
      <c r="BPG1189" s="22"/>
      <c r="BPH1189" s="22"/>
      <c r="BPI1189" s="22"/>
      <c r="BPJ1189" s="22"/>
      <c r="BPK1189" s="22"/>
      <c r="BPL1189" s="22"/>
      <c r="BPM1189" s="22"/>
      <c r="BPN1189" s="22"/>
      <c r="BPO1189" s="22"/>
      <c r="BPP1189" s="22"/>
      <c r="BPQ1189" s="22"/>
      <c r="BPR1189" s="22"/>
      <c r="BPS1189" s="22"/>
      <c r="BPT1189" s="22"/>
      <c r="BPU1189" s="22"/>
      <c r="BPV1189" s="22"/>
      <c r="BPW1189" s="22"/>
      <c r="BPX1189" s="22"/>
      <c r="BPY1189" s="22"/>
      <c r="BPZ1189" s="22"/>
      <c r="BQA1189" s="22"/>
      <c r="BQB1189" s="22"/>
      <c r="BQC1189" s="22"/>
      <c r="BQD1189" s="22"/>
      <c r="BQE1189" s="22"/>
      <c r="BQF1189" s="22"/>
      <c r="BQG1189" s="22"/>
      <c r="BQH1189" s="22"/>
      <c r="BQI1189" s="22"/>
      <c r="BQJ1189" s="22"/>
      <c r="BQK1189" s="22"/>
      <c r="BQL1189" s="22"/>
      <c r="BQM1189" s="22"/>
      <c r="BQN1189" s="22"/>
      <c r="BQO1189" s="22"/>
      <c r="BQP1189" s="22"/>
      <c r="BQQ1189" s="22"/>
      <c r="BQR1189" s="22"/>
      <c r="BQS1189" s="22"/>
      <c r="BQT1189" s="22"/>
      <c r="BQU1189" s="22"/>
      <c r="BQV1189" s="22"/>
      <c r="BQW1189" s="22"/>
      <c r="BQX1189" s="22"/>
      <c r="BQY1189" s="22"/>
      <c r="BQZ1189" s="22"/>
      <c r="BRA1189" s="22"/>
      <c r="BRB1189" s="22"/>
      <c r="BRC1189" s="22"/>
      <c r="BRD1189" s="22"/>
      <c r="BRE1189" s="22"/>
      <c r="BRF1189" s="22"/>
      <c r="BRG1189" s="22"/>
      <c r="BRH1189" s="22"/>
      <c r="BRI1189" s="22"/>
      <c r="BRJ1189" s="22"/>
      <c r="BRK1189" s="22"/>
      <c r="BRL1189" s="22"/>
      <c r="BRM1189" s="22"/>
      <c r="BRN1189" s="22"/>
      <c r="BRO1189" s="22"/>
      <c r="BRP1189" s="22"/>
      <c r="BRQ1189" s="22"/>
      <c r="BRR1189" s="22"/>
      <c r="BRS1189" s="22"/>
      <c r="BRT1189" s="22"/>
      <c r="BRU1189" s="22"/>
      <c r="BRV1189" s="22"/>
      <c r="BRW1189" s="22"/>
      <c r="BRX1189" s="22"/>
      <c r="BRY1189" s="22"/>
      <c r="BRZ1189" s="22"/>
      <c r="BSA1189" s="22"/>
      <c r="BSB1189" s="22"/>
      <c r="BSC1189" s="22"/>
      <c r="BSD1189" s="22"/>
      <c r="BSE1189" s="22"/>
      <c r="BSF1189" s="22"/>
      <c r="BSG1189" s="22"/>
      <c r="BSH1189" s="22"/>
      <c r="BSI1189" s="22"/>
      <c r="BSJ1189" s="22"/>
      <c r="BSK1189" s="22"/>
      <c r="BSL1189" s="22"/>
      <c r="BSM1189" s="22"/>
      <c r="BSN1189" s="22"/>
      <c r="BSO1189" s="22"/>
      <c r="BSP1189" s="22"/>
      <c r="BSQ1189" s="22"/>
      <c r="BSR1189" s="22"/>
      <c r="BSS1189" s="22"/>
      <c r="BST1189" s="22"/>
      <c r="BSU1189" s="22"/>
      <c r="BSV1189" s="22"/>
      <c r="BSW1189" s="22"/>
      <c r="BSX1189" s="22"/>
      <c r="BSY1189" s="22"/>
      <c r="BSZ1189" s="22"/>
      <c r="BTA1189" s="22"/>
      <c r="BTB1189" s="22"/>
      <c r="BTC1189" s="22"/>
      <c r="BTD1189" s="22"/>
      <c r="BTE1189" s="22"/>
      <c r="BTF1189" s="22"/>
      <c r="BTG1189" s="22"/>
      <c r="BTH1189" s="22"/>
      <c r="BTI1189" s="22"/>
      <c r="BTJ1189" s="22"/>
      <c r="BTK1189" s="22"/>
      <c r="BTL1189" s="22"/>
      <c r="BTM1189" s="22"/>
      <c r="BTN1189" s="22"/>
      <c r="BTO1189" s="22"/>
      <c r="BTP1189" s="22"/>
      <c r="BTQ1189" s="22"/>
      <c r="BTR1189" s="22"/>
      <c r="BTS1189" s="22"/>
      <c r="BTT1189" s="22"/>
      <c r="BTU1189" s="22"/>
      <c r="BTV1189" s="22"/>
      <c r="BTW1189" s="22"/>
      <c r="BTX1189" s="22"/>
      <c r="BTY1189" s="22"/>
      <c r="BTZ1189" s="22"/>
      <c r="BUA1189" s="22"/>
      <c r="BUB1189" s="22"/>
      <c r="BUC1189" s="22"/>
      <c r="BUD1189" s="22"/>
      <c r="BUE1189" s="22"/>
      <c r="BUF1189" s="22"/>
      <c r="BUG1189" s="22"/>
      <c r="BUH1189" s="22"/>
      <c r="BUI1189" s="22"/>
      <c r="BUJ1189" s="22"/>
      <c r="BUK1189" s="22"/>
      <c r="BUL1189" s="22"/>
      <c r="BUM1189" s="22"/>
      <c r="BUN1189" s="22"/>
      <c r="BUO1189" s="22"/>
      <c r="BUP1189" s="22"/>
      <c r="BUQ1189" s="22"/>
      <c r="BUR1189" s="22"/>
      <c r="BUS1189" s="22"/>
      <c r="BUT1189" s="22"/>
      <c r="BUU1189" s="22"/>
      <c r="BUV1189" s="22"/>
      <c r="BUW1189" s="22"/>
      <c r="BUX1189" s="22"/>
      <c r="BUY1189" s="22"/>
      <c r="BUZ1189" s="22"/>
      <c r="BVA1189" s="22"/>
      <c r="BVB1189" s="22"/>
      <c r="BVC1189" s="22"/>
      <c r="BVD1189" s="22"/>
      <c r="BVE1189" s="22"/>
      <c r="BVF1189" s="22"/>
      <c r="BVG1189" s="22"/>
      <c r="BVH1189" s="22"/>
      <c r="BVI1189" s="22"/>
      <c r="BVJ1189" s="22"/>
      <c r="BVK1189" s="22"/>
      <c r="BVL1189" s="22"/>
      <c r="BVM1189" s="22"/>
      <c r="BVN1189" s="22"/>
      <c r="BVO1189" s="22"/>
      <c r="BVP1189" s="22"/>
      <c r="BVQ1189" s="22"/>
      <c r="BVR1189" s="22"/>
      <c r="BVS1189" s="22"/>
      <c r="BVT1189" s="22"/>
      <c r="BVU1189" s="22"/>
      <c r="BVV1189" s="22"/>
      <c r="BVW1189" s="22"/>
      <c r="BVX1189" s="22"/>
      <c r="BVY1189" s="22"/>
      <c r="BVZ1189" s="22"/>
      <c r="BWA1189" s="22"/>
      <c r="BWB1189" s="22"/>
      <c r="BWC1189" s="22"/>
      <c r="BWD1189" s="22"/>
      <c r="BWE1189" s="22"/>
      <c r="BWF1189" s="22"/>
      <c r="BWG1189" s="22"/>
      <c r="BWH1189" s="22"/>
      <c r="BWI1189" s="22"/>
      <c r="BWJ1189" s="22"/>
      <c r="BWK1189" s="22"/>
      <c r="BWL1189" s="22"/>
      <c r="BWM1189" s="22"/>
      <c r="BWN1189" s="22"/>
      <c r="BWO1189" s="22"/>
      <c r="BWP1189" s="22"/>
      <c r="BWQ1189" s="22"/>
      <c r="BWR1189" s="22"/>
      <c r="BWS1189" s="22"/>
      <c r="BWT1189" s="22"/>
      <c r="BWU1189" s="22"/>
      <c r="BWV1189" s="22"/>
      <c r="BWW1189" s="22"/>
      <c r="BWX1189" s="22"/>
      <c r="BWY1189" s="22"/>
      <c r="BWZ1189" s="22"/>
      <c r="BXA1189" s="22"/>
      <c r="BXB1189" s="22"/>
      <c r="BXC1189" s="22"/>
      <c r="BXD1189" s="22"/>
      <c r="BXE1189" s="22"/>
      <c r="BXF1189" s="22"/>
      <c r="BXG1189" s="22"/>
      <c r="BXH1189" s="22"/>
      <c r="BXI1189" s="22"/>
      <c r="BXJ1189" s="22"/>
      <c r="BXK1189" s="22"/>
      <c r="BXL1189" s="22"/>
      <c r="BXM1189" s="22"/>
      <c r="BXN1189" s="22"/>
      <c r="BXO1189" s="22"/>
      <c r="BXP1189" s="22"/>
      <c r="BXQ1189" s="22"/>
      <c r="BXR1189" s="22"/>
      <c r="BXS1189" s="22"/>
      <c r="BXT1189" s="22"/>
      <c r="BXU1189" s="22"/>
      <c r="BXV1189" s="22"/>
      <c r="BXW1189" s="22"/>
      <c r="BXX1189" s="22"/>
      <c r="BXY1189" s="22"/>
      <c r="BXZ1189" s="22"/>
      <c r="BYA1189" s="22"/>
      <c r="BYB1189" s="22"/>
      <c r="BYC1189" s="22"/>
      <c r="BYD1189" s="22"/>
      <c r="BYE1189" s="22"/>
      <c r="BYF1189" s="22"/>
      <c r="BYG1189" s="22"/>
      <c r="BYH1189" s="22"/>
      <c r="BYI1189" s="22"/>
      <c r="BYJ1189" s="22"/>
      <c r="BYK1189" s="22"/>
      <c r="BYL1189" s="22"/>
      <c r="BYM1189" s="22"/>
      <c r="BYN1189" s="22"/>
      <c r="BYO1189" s="22"/>
      <c r="BYP1189" s="22"/>
      <c r="BYQ1189" s="22"/>
      <c r="BYR1189" s="22"/>
      <c r="BYS1189" s="22"/>
      <c r="BYT1189" s="22"/>
      <c r="BYU1189" s="22"/>
      <c r="BYV1189" s="22"/>
      <c r="BYW1189" s="22"/>
      <c r="BYX1189" s="22"/>
      <c r="BYY1189" s="22"/>
      <c r="BYZ1189" s="22"/>
      <c r="BZA1189" s="22"/>
      <c r="BZB1189" s="22"/>
      <c r="BZC1189" s="22"/>
      <c r="BZD1189" s="22"/>
      <c r="BZE1189" s="22"/>
      <c r="BZF1189" s="22"/>
      <c r="BZG1189" s="22"/>
      <c r="BZH1189" s="22"/>
      <c r="BZI1189" s="22"/>
      <c r="BZJ1189" s="22"/>
      <c r="BZK1189" s="22"/>
      <c r="BZL1189" s="22"/>
      <c r="BZM1189" s="22"/>
      <c r="BZN1189" s="22"/>
      <c r="BZO1189" s="22"/>
      <c r="BZP1189" s="22"/>
      <c r="BZQ1189" s="22"/>
      <c r="BZR1189" s="22"/>
      <c r="BZS1189" s="22"/>
      <c r="BZT1189" s="22"/>
      <c r="BZU1189" s="22"/>
      <c r="BZV1189" s="22"/>
      <c r="BZW1189" s="22"/>
      <c r="BZX1189" s="22"/>
      <c r="BZY1189" s="22"/>
      <c r="BZZ1189" s="22"/>
      <c r="CAA1189" s="22"/>
      <c r="CAB1189" s="22"/>
      <c r="CAC1189" s="22"/>
      <c r="CAD1189" s="22"/>
      <c r="CAE1189" s="22"/>
      <c r="CAF1189" s="22"/>
      <c r="CAG1189" s="22"/>
      <c r="CAH1189" s="22"/>
      <c r="CAI1189" s="22"/>
      <c r="CAJ1189" s="22"/>
      <c r="CAK1189" s="22"/>
      <c r="CAL1189" s="22"/>
      <c r="CAM1189" s="22"/>
      <c r="CAN1189" s="22"/>
      <c r="CAO1189" s="22"/>
      <c r="CAP1189" s="22"/>
      <c r="CAQ1189" s="22"/>
      <c r="CAR1189" s="22"/>
      <c r="CAS1189" s="22"/>
      <c r="CAT1189" s="22"/>
      <c r="CAU1189" s="22"/>
      <c r="CAV1189" s="22"/>
      <c r="CAW1189" s="22"/>
      <c r="CAX1189" s="22"/>
      <c r="CAY1189" s="22"/>
      <c r="CAZ1189" s="22"/>
      <c r="CBA1189" s="22"/>
      <c r="CBB1189" s="22"/>
      <c r="CBC1189" s="22"/>
      <c r="CBD1189" s="22"/>
      <c r="CBE1189" s="22"/>
      <c r="CBF1189" s="22"/>
      <c r="CBG1189" s="22"/>
      <c r="CBH1189" s="22"/>
      <c r="CBI1189" s="22"/>
      <c r="CBJ1189" s="22"/>
      <c r="CBK1189" s="22"/>
      <c r="CBL1189" s="22"/>
      <c r="CBM1189" s="22"/>
      <c r="CBN1189" s="22"/>
      <c r="CBO1189" s="22"/>
      <c r="CBP1189" s="22"/>
      <c r="CBQ1189" s="22"/>
      <c r="CBR1189" s="22"/>
      <c r="CBS1189" s="22"/>
      <c r="CBT1189" s="22"/>
      <c r="CBU1189" s="22"/>
      <c r="CBV1189" s="22"/>
      <c r="CBW1189" s="22"/>
      <c r="CBX1189" s="22"/>
      <c r="CBY1189" s="22"/>
      <c r="CBZ1189" s="22"/>
      <c r="CCA1189" s="22"/>
      <c r="CCB1189" s="22"/>
      <c r="CCC1189" s="22"/>
      <c r="CCD1189" s="22"/>
      <c r="CCE1189" s="22"/>
      <c r="CCF1189" s="22"/>
      <c r="CCG1189" s="22"/>
      <c r="CCH1189" s="22"/>
      <c r="CCI1189" s="22"/>
      <c r="CCJ1189" s="22"/>
      <c r="CCK1189" s="22"/>
      <c r="CCL1189" s="22"/>
      <c r="CCM1189" s="22"/>
      <c r="CCN1189" s="22"/>
      <c r="CCO1189" s="22"/>
      <c r="CCP1189" s="22"/>
      <c r="CCQ1189" s="22"/>
      <c r="CCR1189" s="22"/>
      <c r="CCS1189" s="22"/>
      <c r="CCT1189" s="22"/>
      <c r="CCU1189" s="22"/>
      <c r="CCV1189" s="22"/>
      <c r="CCW1189" s="22"/>
      <c r="CCX1189" s="22"/>
      <c r="CCY1189" s="22"/>
      <c r="CCZ1189" s="22"/>
      <c r="CDA1189" s="22"/>
      <c r="CDB1189" s="22"/>
      <c r="CDC1189" s="22"/>
      <c r="CDD1189" s="22"/>
      <c r="CDE1189" s="22"/>
      <c r="CDF1189" s="22"/>
      <c r="CDG1189" s="22"/>
      <c r="CDH1189" s="22"/>
      <c r="CDI1189" s="22"/>
      <c r="CDJ1189" s="22"/>
      <c r="CDK1189" s="22"/>
      <c r="CDL1189" s="22"/>
      <c r="CDM1189" s="22"/>
      <c r="CDN1189" s="22"/>
      <c r="CDO1189" s="22"/>
      <c r="CDP1189" s="22"/>
      <c r="CDQ1189" s="22"/>
      <c r="CDR1189" s="22"/>
      <c r="CDS1189" s="22"/>
      <c r="CDT1189" s="22"/>
      <c r="CDU1189" s="22"/>
      <c r="CDV1189" s="22"/>
      <c r="CDW1189" s="22"/>
      <c r="CDX1189" s="22"/>
      <c r="CDY1189" s="22"/>
      <c r="CDZ1189" s="22"/>
      <c r="CEA1189" s="22"/>
      <c r="CEB1189" s="22"/>
      <c r="CEC1189" s="22"/>
      <c r="CED1189" s="22"/>
      <c r="CEE1189" s="22"/>
      <c r="CEF1189" s="22"/>
      <c r="CEG1189" s="22"/>
      <c r="CEH1189" s="22"/>
      <c r="CEI1189" s="22"/>
      <c r="CEJ1189" s="22"/>
      <c r="CEK1189" s="22"/>
      <c r="CEL1189" s="22"/>
      <c r="CEM1189" s="22"/>
      <c r="CEN1189" s="22"/>
      <c r="CEO1189" s="22"/>
      <c r="CEP1189" s="22"/>
      <c r="CEQ1189" s="22"/>
      <c r="CER1189" s="22"/>
      <c r="CES1189" s="22"/>
      <c r="CET1189" s="22"/>
      <c r="CEU1189" s="22"/>
      <c r="CEV1189" s="22"/>
      <c r="CEW1189" s="22"/>
      <c r="CEX1189" s="22"/>
      <c r="CEY1189" s="22"/>
      <c r="CEZ1189" s="22"/>
      <c r="CFA1189" s="22"/>
      <c r="CFB1189" s="22"/>
      <c r="CFC1189" s="22"/>
      <c r="CFD1189" s="22"/>
      <c r="CFE1189" s="22"/>
      <c r="CFF1189" s="22"/>
      <c r="CFG1189" s="22"/>
      <c r="CFH1189" s="22"/>
      <c r="CFI1189" s="22"/>
      <c r="CFJ1189" s="22"/>
      <c r="CFK1189" s="22"/>
      <c r="CFL1189" s="22"/>
      <c r="CFM1189" s="22"/>
      <c r="CFN1189" s="22"/>
      <c r="CFO1189" s="22"/>
      <c r="CFP1189" s="22"/>
      <c r="CFQ1189" s="22"/>
      <c r="CFR1189" s="22"/>
      <c r="CFS1189" s="22"/>
      <c r="CFT1189" s="22"/>
      <c r="CFU1189" s="22"/>
      <c r="CFV1189" s="22"/>
      <c r="CFW1189" s="22"/>
      <c r="CFX1189" s="22"/>
      <c r="CFY1189" s="22"/>
      <c r="CFZ1189" s="22"/>
      <c r="CGA1189" s="22"/>
      <c r="CGB1189" s="22"/>
      <c r="CGC1189" s="22"/>
      <c r="CGD1189" s="22"/>
      <c r="CGE1189" s="22"/>
      <c r="CGF1189" s="22"/>
      <c r="CGG1189" s="22"/>
      <c r="CGH1189" s="22"/>
      <c r="CGI1189" s="22"/>
      <c r="CGJ1189" s="22"/>
      <c r="CGK1189" s="22"/>
      <c r="CGL1189" s="22"/>
      <c r="CGM1189" s="22"/>
      <c r="CGN1189" s="22"/>
      <c r="CGO1189" s="22"/>
      <c r="CGP1189" s="22"/>
      <c r="CGQ1189" s="22"/>
      <c r="CGR1189" s="22"/>
      <c r="CGS1189" s="22"/>
      <c r="CGT1189" s="22"/>
      <c r="CGU1189" s="22"/>
      <c r="CGV1189" s="22"/>
      <c r="CGW1189" s="22"/>
      <c r="CGX1189" s="22"/>
      <c r="CGY1189" s="22"/>
      <c r="CGZ1189" s="22"/>
      <c r="CHA1189" s="22"/>
      <c r="CHB1189" s="22"/>
      <c r="CHC1189" s="22"/>
      <c r="CHD1189" s="22"/>
      <c r="CHE1189" s="22"/>
      <c r="CHF1189" s="22"/>
      <c r="CHG1189" s="22"/>
      <c r="CHH1189" s="22"/>
      <c r="CHI1189" s="22"/>
      <c r="CHJ1189" s="22"/>
      <c r="CHK1189" s="22"/>
      <c r="CHL1189" s="22"/>
      <c r="CHM1189" s="22"/>
      <c r="CHN1189" s="22"/>
      <c r="CHO1189" s="22"/>
      <c r="CHP1189" s="22"/>
      <c r="CHQ1189" s="22"/>
      <c r="CHR1189" s="22"/>
      <c r="CHS1189" s="22"/>
      <c r="CHT1189" s="22"/>
      <c r="CHU1189" s="22"/>
      <c r="CHV1189" s="22"/>
      <c r="CHW1189" s="22"/>
      <c r="CHX1189" s="22"/>
      <c r="CHY1189" s="22"/>
      <c r="CHZ1189" s="22"/>
      <c r="CIA1189" s="22"/>
      <c r="CIB1189" s="22"/>
      <c r="CIC1189" s="22"/>
      <c r="CID1189" s="22"/>
      <c r="CIE1189" s="22"/>
      <c r="CIF1189" s="22"/>
      <c r="CIG1189" s="22"/>
      <c r="CIH1189" s="22"/>
      <c r="CII1189" s="22"/>
      <c r="CIJ1189" s="22"/>
      <c r="CIK1189" s="22"/>
      <c r="CIL1189" s="22"/>
      <c r="CIM1189" s="22"/>
      <c r="CIN1189" s="22"/>
      <c r="CIO1189" s="22"/>
      <c r="CIP1189" s="22"/>
      <c r="CIQ1189" s="22"/>
      <c r="CIR1189" s="22"/>
      <c r="CIS1189" s="22"/>
      <c r="CIT1189" s="22"/>
      <c r="CIU1189" s="22"/>
      <c r="CIV1189" s="22"/>
      <c r="CIW1189" s="22"/>
      <c r="CIX1189" s="22"/>
      <c r="CIY1189" s="22"/>
      <c r="CIZ1189" s="22"/>
      <c r="CJA1189" s="22"/>
      <c r="CJB1189" s="22"/>
      <c r="CJC1189" s="22"/>
      <c r="CJD1189" s="22"/>
      <c r="CJE1189" s="22"/>
      <c r="CJF1189" s="22"/>
      <c r="CJG1189" s="22"/>
      <c r="CJH1189" s="22"/>
      <c r="CJI1189" s="22"/>
      <c r="CJJ1189" s="22"/>
      <c r="CJK1189" s="22"/>
      <c r="CJL1189" s="22"/>
      <c r="CJM1189" s="22"/>
      <c r="CJN1189" s="22"/>
      <c r="CJO1189" s="22"/>
      <c r="CJP1189" s="22"/>
      <c r="CJQ1189" s="22"/>
      <c r="CJR1189" s="22"/>
      <c r="CJS1189" s="22"/>
      <c r="CJT1189" s="22"/>
      <c r="CJU1189" s="22"/>
      <c r="CJV1189" s="22"/>
      <c r="CJW1189" s="22"/>
      <c r="CJX1189" s="22"/>
      <c r="CJY1189" s="22"/>
      <c r="CJZ1189" s="22"/>
      <c r="CKA1189" s="22"/>
      <c r="CKB1189" s="22"/>
      <c r="CKC1189" s="22"/>
      <c r="CKD1189" s="22"/>
      <c r="CKE1189" s="22"/>
      <c r="CKF1189" s="22"/>
      <c r="CKG1189" s="22"/>
      <c r="CKH1189" s="22"/>
      <c r="CKI1189" s="22"/>
      <c r="CKJ1189" s="22"/>
      <c r="CKK1189" s="22"/>
      <c r="CKL1189" s="22"/>
      <c r="CKM1189" s="22"/>
      <c r="CKN1189" s="22"/>
      <c r="CKO1189" s="22"/>
      <c r="CKP1189" s="22"/>
      <c r="CKQ1189" s="22"/>
      <c r="CKR1189" s="22"/>
      <c r="CKS1189" s="22"/>
      <c r="CKT1189" s="22"/>
      <c r="CKU1189" s="22"/>
      <c r="CKV1189" s="22"/>
      <c r="CKW1189" s="22"/>
      <c r="CKX1189" s="22"/>
      <c r="CKY1189" s="22"/>
      <c r="CKZ1189" s="22"/>
      <c r="CLA1189" s="22"/>
      <c r="CLB1189" s="22"/>
      <c r="CLC1189" s="22"/>
      <c r="CLD1189" s="22"/>
      <c r="CLE1189" s="22"/>
      <c r="CLF1189" s="22"/>
      <c r="CLG1189" s="22"/>
      <c r="CLH1189" s="22"/>
      <c r="CLI1189" s="22"/>
      <c r="CLJ1189" s="22"/>
      <c r="CLK1189" s="22"/>
      <c r="CLL1189" s="22"/>
      <c r="CLM1189" s="22"/>
      <c r="CLN1189" s="22"/>
      <c r="CLO1189" s="22"/>
      <c r="CLP1189" s="22"/>
      <c r="CLQ1189" s="22"/>
      <c r="CLR1189" s="22"/>
      <c r="CLS1189" s="22"/>
      <c r="CLT1189" s="22"/>
      <c r="CLU1189" s="22"/>
      <c r="CLV1189" s="22"/>
      <c r="CLW1189" s="22"/>
      <c r="CLX1189" s="22"/>
      <c r="CLY1189" s="22"/>
      <c r="CLZ1189" s="22"/>
      <c r="CMA1189" s="22"/>
      <c r="CMB1189" s="22"/>
      <c r="CMC1189" s="22"/>
      <c r="CMD1189" s="22"/>
      <c r="CME1189" s="22"/>
      <c r="CMF1189" s="22"/>
      <c r="CMG1189" s="22"/>
      <c r="CMH1189" s="22"/>
      <c r="CMI1189" s="22"/>
      <c r="CMJ1189" s="22"/>
      <c r="CMK1189" s="22"/>
      <c r="CML1189" s="22"/>
      <c r="CMM1189" s="22"/>
      <c r="CMN1189" s="22"/>
      <c r="CMO1189" s="22"/>
      <c r="CMP1189" s="22"/>
      <c r="CMQ1189" s="22"/>
      <c r="CMR1189" s="22"/>
      <c r="CMS1189" s="22"/>
      <c r="CMT1189" s="22"/>
      <c r="CMU1189" s="22"/>
      <c r="CMV1189" s="22"/>
      <c r="CMW1189" s="22"/>
      <c r="CMX1189" s="22"/>
      <c r="CMY1189" s="22"/>
      <c r="CMZ1189" s="22"/>
      <c r="CNA1189" s="22"/>
      <c r="CNB1189" s="22"/>
      <c r="CNC1189" s="22"/>
      <c r="CND1189" s="22"/>
      <c r="CNE1189" s="22"/>
      <c r="CNF1189" s="22"/>
      <c r="CNG1189" s="22"/>
      <c r="CNH1189" s="22"/>
      <c r="CNI1189" s="22"/>
      <c r="CNJ1189" s="22"/>
      <c r="CNK1189" s="22"/>
      <c r="CNL1189" s="22"/>
      <c r="CNM1189" s="22"/>
      <c r="CNN1189" s="22"/>
      <c r="CNO1189" s="22"/>
      <c r="CNP1189" s="22"/>
      <c r="CNQ1189" s="22"/>
      <c r="CNR1189" s="22"/>
      <c r="CNS1189" s="22"/>
      <c r="CNT1189" s="22"/>
      <c r="CNU1189" s="22"/>
      <c r="CNV1189" s="22"/>
      <c r="CNW1189" s="22"/>
      <c r="CNX1189" s="22"/>
      <c r="CNY1189" s="22"/>
      <c r="CNZ1189" s="22"/>
      <c r="COA1189" s="22"/>
      <c r="COB1189" s="22"/>
      <c r="COC1189" s="22"/>
      <c r="COD1189" s="22"/>
      <c r="COE1189" s="22"/>
      <c r="COF1189" s="22"/>
      <c r="COG1189" s="22"/>
      <c r="COH1189" s="22"/>
      <c r="COI1189" s="22"/>
      <c r="COJ1189" s="22"/>
      <c r="COK1189" s="22"/>
      <c r="COL1189" s="22"/>
      <c r="COM1189" s="22"/>
      <c r="CON1189" s="22"/>
      <c r="COO1189" s="22"/>
      <c r="COP1189" s="22"/>
      <c r="COQ1189" s="22"/>
      <c r="COR1189" s="22"/>
      <c r="COS1189" s="22"/>
      <c r="COT1189" s="22"/>
      <c r="COU1189" s="22"/>
      <c r="COV1189" s="22"/>
      <c r="COW1189" s="22"/>
      <c r="COX1189" s="22"/>
      <c r="COY1189" s="22"/>
      <c r="COZ1189" s="22"/>
      <c r="CPA1189" s="22"/>
      <c r="CPB1189" s="22"/>
      <c r="CPC1189" s="22"/>
      <c r="CPD1189" s="22"/>
      <c r="CPE1189" s="22"/>
      <c r="CPF1189" s="22"/>
      <c r="CPG1189" s="22"/>
      <c r="CPH1189" s="22"/>
      <c r="CPI1189" s="22"/>
      <c r="CPJ1189" s="22"/>
      <c r="CPK1189" s="22"/>
      <c r="CPL1189" s="22"/>
      <c r="CPM1189" s="22"/>
      <c r="CPN1189" s="22"/>
      <c r="CPO1189" s="22"/>
      <c r="CPP1189" s="22"/>
      <c r="CPQ1189" s="22"/>
      <c r="CPR1189" s="22"/>
      <c r="CPS1189" s="22"/>
      <c r="CPT1189" s="22"/>
      <c r="CPU1189" s="22"/>
      <c r="CPV1189" s="22"/>
      <c r="CPW1189" s="22"/>
      <c r="CPX1189" s="22"/>
      <c r="CPY1189" s="22"/>
      <c r="CPZ1189" s="22"/>
      <c r="CQA1189" s="22"/>
      <c r="CQB1189" s="22"/>
      <c r="CQC1189" s="22"/>
      <c r="CQD1189" s="22"/>
      <c r="CQE1189" s="22"/>
      <c r="CQF1189" s="22"/>
      <c r="CQG1189" s="22"/>
      <c r="CQH1189" s="22"/>
      <c r="CQI1189" s="22"/>
      <c r="CQJ1189" s="22"/>
      <c r="CQK1189" s="22"/>
      <c r="CQL1189" s="22"/>
      <c r="CQM1189" s="22"/>
      <c r="CQN1189" s="22"/>
      <c r="CQO1189" s="22"/>
      <c r="CQP1189" s="22"/>
      <c r="CQQ1189" s="22"/>
      <c r="CQR1189" s="22"/>
      <c r="CQS1189" s="22"/>
      <c r="CQT1189" s="22"/>
      <c r="CQU1189" s="22"/>
      <c r="CQV1189" s="22"/>
      <c r="CQW1189" s="22"/>
      <c r="CQX1189" s="22"/>
      <c r="CQY1189" s="22"/>
      <c r="CQZ1189" s="22"/>
      <c r="CRA1189" s="22"/>
      <c r="CRB1189" s="22"/>
      <c r="CRC1189" s="22"/>
      <c r="CRD1189" s="22"/>
      <c r="CRE1189" s="22"/>
      <c r="CRF1189" s="22"/>
      <c r="CRG1189" s="22"/>
      <c r="CRH1189" s="22"/>
      <c r="CRI1189" s="22"/>
      <c r="CRJ1189" s="22"/>
      <c r="CRK1189" s="22"/>
      <c r="CRL1189" s="22"/>
      <c r="CRM1189" s="22"/>
      <c r="CRN1189" s="22"/>
      <c r="CRO1189" s="22"/>
      <c r="CRP1189" s="22"/>
      <c r="CRQ1189" s="22"/>
      <c r="CRR1189" s="22"/>
      <c r="CRS1189" s="22"/>
      <c r="CRT1189" s="22"/>
      <c r="CRU1189" s="22"/>
      <c r="CRV1189" s="22"/>
      <c r="CRW1189" s="22"/>
      <c r="CRX1189" s="22"/>
      <c r="CRY1189" s="22"/>
      <c r="CRZ1189" s="22"/>
      <c r="CSA1189" s="22"/>
      <c r="CSB1189" s="22"/>
      <c r="CSC1189" s="22"/>
      <c r="CSD1189" s="22"/>
      <c r="CSE1189" s="22"/>
      <c r="CSF1189" s="22"/>
      <c r="CSG1189" s="22"/>
      <c r="CSH1189" s="22"/>
      <c r="CSI1189" s="22"/>
      <c r="CSJ1189" s="22"/>
      <c r="CSK1189" s="22"/>
      <c r="CSL1189" s="22"/>
      <c r="CSM1189" s="22"/>
      <c r="CSN1189" s="22"/>
      <c r="CSO1189" s="22"/>
      <c r="CSP1189" s="22"/>
      <c r="CSQ1189" s="22"/>
      <c r="CSR1189" s="22"/>
      <c r="CSS1189" s="22"/>
      <c r="CST1189" s="22"/>
      <c r="CSU1189" s="22"/>
      <c r="CSV1189" s="22"/>
      <c r="CSW1189" s="22"/>
      <c r="CSX1189" s="22"/>
      <c r="CSY1189" s="22"/>
      <c r="CSZ1189" s="22"/>
      <c r="CTA1189" s="22"/>
      <c r="CTB1189" s="22"/>
      <c r="CTC1189" s="22"/>
      <c r="CTD1189" s="22"/>
      <c r="CTE1189" s="22"/>
      <c r="CTF1189" s="22"/>
      <c r="CTG1189" s="22"/>
      <c r="CTH1189" s="22"/>
      <c r="CTI1189" s="22"/>
      <c r="CTJ1189" s="22"/>
      <c r="CTK1189" s="22"/>
      <c r="CTL1189" s="22"/>
      <c r="CTM1189" s="22"/>
      <c r="CTN1189" s="22"/>
      <c r="CTO1189" s="22"/>
      <c r="CTP1189" s="22"/>
      <c r="CTQ1189" s="22"/>
      <c r="CTR1189" s="22"/>
      <c r="CTS1189" s="22"/>
      <c r="CTT1189" s="22"/>
      <c r="CTU1189" s="22"/>
      <c r="CTV1189" s="22"/>
      <c r="CTW1189" s="22"/>
      <c r="CTX1189" s="22"/>
      <c r="CTY1189" s="22"/>
      <c r="CTZ1189" s="22"/>
      <c r="CUA1189" s="22"/>
      <c r="CUB1189" s="22"/>
      <c r="CUC1189" s="22"/>
      <c r="CUD1189" s="22"/>
      <c r="CUE1189" s="22"/>
      <c r="CUF1189" s="22"/>
      <c r="CUG1189" s="22"/>
      <c r="CUH1189" s="22"/>
      <c r="CUI1189" s="22"/>
      <c r="CUJ1189" s="22"/>
      <c r="CUK1189" s="22"/>
      <c r="CUL1189" s="22"/>
      <c r="CUM1189" s="22"/>
      <c r="CUN1189" s="22"/>
      <c r="CUO1189" s="22"/>
      <c r="CUP1189" s="22"/>
      <c r="CUQ1189" s="22"/>
      <c r="CUR1189" s="22"/>
      <c r="CUS1189" s="22"/>
      <c r="CUT1189" s="22"/>
      <c r="CUU1189" s="22"/>
      <c r="CUV1189" s="22"/>
      <c r="CUW1189" s="22"/>
      <c r="CUX1189" s="22"/>
      <c r="CUY1189" s="22"/>
      <c r="CUZ1189" s="22"/>
      <c r="CVA1189" s="22"/>
      <c r="CVB1189" s="22"/>
      <c r="CVC1189" s="22"/>
      <c r="CVD1189" s="22"/>
      <c r="CVE1189" s="22"/>
      <c r="CVF1189" s="22"/>
      <c r="CVG1189" s="22"/>
      <c r="CVH1189" s="22"/>
      <c r="CVI1189" s="22"/>
      <c r="CVJ1189" s="22"/>
      <c r="CVK1189" s="22"/>
      <c r="CVL1189" s="22"/>
      <c r="CVM1189" s="22"/>
      <c r="CVN1189" s="22"/>
      <c r="CVO1189" s="22"/>
      <c r="CVP1189" s="22"/>
      <c r="CVQ1189" s="22"/>
      <c r="CVR1189" s="22"/>
      <c r="CVS1189" s="22"/>
      <c r="CVT1189" s="22"/>
      <c r="CVU1189" s="22"/>
      <c r="CVV1189" s="22"/>
      <c r="CVW1189" s="22"/>
      <c r="CVX1189" s="22"/>
      <c r="CVY1189" s="22"/>
      <c r="CVZ1189" s="22"/>
      <c r="CWA1189" s="22"/>
      <c r="CWB1189" s="22"/>
      <c r="CWC1189" s="22"/>
      <c r="CWD1189" s="22"/>
      <c r="CWE1189" s="22"/>
      <c r="CWF1189" s="22"/>
      <c r="CWG1189" s="22"/>
      <c r="CWH1189" s="22"/>
      <c r="CWI1189" s="22"/>
      <c r="CWJ1189" s="22"/>
      <c r="CWK1189" s="22"/>
      <c r="CWL1189" s="22"/>
      <c r="CWM1189" s="22"/>
      <c r="CWN1189" s="22"/>
      <c r="CWO1189" s="22"/>
      <c r="CWP1189" s="22"/>
      <c r="CWQ1189" s="22"/>
      <c r="CWR1189" s="22"/>
      <c r="CWS1189" s="22"/>
      <c r="CWT1189" s="22"/>
      <c r="CWU1189" s="22"/>
      <c r="CWV1189" s="22"/>
      <c r="CWW1189" s="22"/>
      <c r="CWX1189" s="22"/>
      <c r="CWY1189" s="22"/>
      <c r="CWZ1189" s="22"/>
      <c r="CXA1189" s="22"/>
      <c r="CXB1189" s="22"/>
      <c r="CXC1189" s="22"/>
      <c r="CXD1189" s="22"/>
      <c r="CXE1189" s="22"/>
      <c r="CXF1189" s="22"/>
      <c r="CXG1189" s="22"/>
      <c r="CXH1189" s="22"/>
      <c r="CXI1189" s="22"/>
      <c r="CXJ1189" s="22"/>
      <c r="CXK1189" s="22"/>
      <c r="CXL1189" s="22"/>
      <c r="CXM1189" s="22"/>
      <c r="CXN1189" s="22"/>
      <c r="CXO1189" s="22"/>
      <c r="CXP1189" s="22"/>
      <c r="CXQ1189" s="22"/>
      <c r="CXR1189" s="22"/>
      <c r="CXS1189" s="22"/>
      <c r="CXT1189" s="22"/>
      <c r="CXU1189" s="22"/>
      <c r="CXV1189" s="22"/>
      <c r="CXW1189" s="22"/>
      <c r="CXX1189" s="22"/>
      <c r="CXY1189" s="22"/>
      <c r="CXZ1189" s="22"/>
      <c r="CYA1189" s="22"/>
      <c r="CYB1189" s="22"/>
      <c r="CYC1189" s="22"/>
      <c r="CYD1189" s="22"/>
      <c r="CYE1189" s="22"/>
      <c r="CYF1189" s="22"/>
      <c r="CYG1189" s="22"/>
      <c r="CYH1189" s="22"/>
      <c r="CYI1189" s="22"/>
      <c r="CYJ1189" s="22"/>
      <c r="CYK1189" s="22"/>
      <c r="CYL1189" s="22"/>
      <c r="CYM1189" s="22"/>
      <c r="CYN1189" s="22"/>
      <c r="CYO1189" s="22"/>
      <c r="CYP1189" s="22"/>
      <c r="CYQ1189" s="22"/>
      <c r="CYR1189" s="22"/>
      <c r="CYS1189" s="22"/>
      <c r="CYT1189" s="22"/>
      <c r="CYU1189" s="22"/>
      <c r="CYV1189" s="22"/>
      <c r="CYW1189" s="22"/>
      <c r="CYX1189" s="22"/>
      <c r="CYY1189" s="22"/>
      <c r="CYZ1189" s="22"/>
      <c r="CZA1189" s="22"/>
      <c r="CZB1189" s="22"/>
      <c r="CZC1189" s="22"/>
      <c r="CZD1189" s="22"/>
      <c r="CZE1189" s="22"/>
      <c r="CZF1189" s="22"/>
      <c r="CZG1189" s="22"/>
      <c r="CZH1189" s="22"/>
      <c r="CZI1189" s="22"/>
      <c r="CZJ1189" s="22"/>
      <c r="CZK1189" s="22"/>
      <c r="CZL1189" s="22"/>
      <c r="CZM1189" s="22"/>
      <c r="CZN1189" s="22"/>
      <c r="CZO1189" s="22"/>
      <c r="CZP1189" s="22"/>
      <c r="CZQ1189" s="22"/>
      <c r="CZR1189" s="22"/>
      <c r="CZS1189" s="22"/>
      <c r="CZT1189" s="22"/>
      <c r="CZU1189" s="22"/>
      <c r="CZV1189" s="22"/>
      <c r="CZW1189" s="22"/>
      <c r="CZX1189" s="22"/>
      <c r="CZY1189" s="22"/>
      <c r="CZZ1189" s="22"/>
      <c r="DAA1189" s="22"/>
      <c r="DAB1189" s="22"/>
      <c r="DAC1189" s="22"/>
      <c r="DAD1189" s="22"/>
      <c r="DAE1189" s="22"/>
      <c r="DAF1189" s="22"/>
      <c r="DAG1189" s="22"/>
      <c r="DAH1189" s="22"/>
      <c r="DAI1189" s="22"/>
      <c r="DAJ1189" s="22"/>
      <c r="DAK1189" s="22"/>
      <c r="DAL1189" s="22"/>
      <c r="DAM1189" s="22"/>
      <c r="DAN1189" s="22"/>
      <c r="DAO1189" s="22"/>
      <c r="DAP1189" s="22"/>
      <c r="DAQ1189" s="22"/>
      <c r="DAR1189" s="22"/>
      <c r="DAS1189" s="22"/>
      <c r="DAT1189" s="22"/>
      <c r="DAU1189" s="22"/>
      <c r="DAV1189" s="22"/>
      <c r="DAW1189" s="22"/>
      <c r="DAX1189" s="22"/>
      <c r="DAY1189" s="22"/>
      <c r="DAZ1189" s="22"/>
      <c r="DBA1189" s="22"/>
      <c r="DBB1189" s="22"/>
      <c r="DBC1189" s="22"/>
      <c r="DBD1189" s="22"/>
      <c r="DBE1189" s="22"/>
      <c r="DBF1189" s="22"/>
      <c r="DBG1189" s="22"/>
      <c r="DBH1189" s="22"/>
      <c r="DBI1189" s="22"/>
      <c r="DBJ1189" s="22"/>
      <c r="DBK1189" s="22"/>
      <c r="DBL1189" s="22"/>
      <c r="DBM1189" s="22"/>
      <c r="DBN1189" s="22"/>
      <c r="DBO1189" s="22"/>
      <c r="DBP1189" s="22"/>
      <c r="DBQ1189" s="22"/>
      <c r="DBR1189" s="22"/>
      <c r="DBS1189" s="22"/>
      <c r="DBT1189" s="22"/>
      <c r="DBU1189" s="22"/>
      <c r="DBV1189" s="22"/>
      <c r="DBW1189" s="22"/>
      <c r="DBX1189" s="22"/>
      <c r="DBY1189" s="22"/>
      <c r="DBZ1189" s="22"/>
      <c r="DCA1189" s="22"/>
      <c r="DCB1189" s="22"/>
      <c r="DCC1189" s="22"/>
      <c r="DCD1189" s="22"/>
      <c r="DCE1189" s="22"/>
      <c r="DCF1189" s="22"/>
      <c r="DCG1189" s="22"/>
      <c r="DCH1189" s="22"/>
      <c r="DCI1189" s="22"/>
      <c r="DCJ1189" s="22"/>
      <c r="DCK1189" s="22"/>
      <c r="DCL1189" s="22"/>
      <c r="DCM1189" s="22"/>
      <c r="DCN1189" s="22"/>
      <c r="DCO1189" s="22"/>
      <c r="DCP1189" s="22"/>
      <c r="DCQ1189" s="22"/>
      <c r="DCR1189" s="22"/>
      <c r="DCS1189" s="22"/>
      <c r="DCT1189" s="22"/>
      <c r="DCU1189" s="22"/>
      <c r="DCV1189" s="22"/>
      <c r="DCW1189" s="22"/>
      <c r="DCX1189" s="22"/>
      <c r="DCY1189" s="22"/>
      <c r="DCZ1189" s="22"/>
      <c r="DDA1189" s="22"/>
      <c r="DDB1189" s="22"/>
      <c r="DDC1189" s="22"/>
      <c r="DDD1189" s="22"/>
      <c r="DDE1189" s="22"/>
      <c r="DDF1189" s="22"/>
      <c r="DDG1189" s="22"/>
      <c r="DDH1189" s="22"/>
      <c r="DDI1189" s="22"/>
      <c r="DDJ1189" s="22"/>
      <c r="DDK1189" s="22"/>
      <c r="DDL1189" s="22"/>
      <c r="DDM1189" s="22"/>
      <c r="DDN1189" s="22"/>
      <c r="DDO1189" s="22"/>
      <c r="DDP1189" s="22"/>
      <c r="DDQ1189" s="22"/>
      <c r="DDR1189" s="22"/>
      <c r="DDS1189" s="22"/>
      <c r="DDT1189" s="22"/>
      <c r="DDU1189" s="22"/>
      <c r="DDV1189" s="22"/>
      <c r="DDW1189" s="22"/>
      <c r="DDX1189" s="22"/>
      <c r="DDY1189" s="22"/>
      <c r="DDZ1189" s="22"/>
      <c r="DEA1189" s="22"/>
      <c r="DEB1189" s="22"/>
      <c r="DEC1189" s="22"/>
      <c r="DED1189" s="22"/>
      <c r="DEE1189" s="22"/>
      <c r="DEF1189" s="22"/>
      <c r="DEG1189" s="22"/>
      <c r="DEH1189" s="22"/>
      <c r="DEI1189" s="22"/>
      <c r="DEJ1189" s="22"/>
      <c r="DEK1189" s="22"/>
      <c r="DEL1189" s="22"/>
      <c r="DEM1189" s="22"/>
      <c r="DEN1189" s="22"/>
      <c r="DEO1189" s="22"/>
      <c r="DEP1189" s="22"/>
      <c r="DEQ1189" s="22"/>
      <c r="DER1189" s="22"/>
      <c r="DES1189" s="22"/>
      <c r="DET1189" s="22"/>
      <c r="DEU1189" s="22"/>
      <c r="DEV1189" s="22"/>
      <c r="DEW1189" s="22"/>
      <c r="DEX1189" s="22"/>
      <c r="DEY1189" s="22"/>
      <c r="DEZ1189" s="22"/>
      <c r="DFA1189" s="22"/>
      <c r="DFB1189" s="22"/>
      <c r="DFC1189" s="22"/>
      <c r="DFD1189" s="22"/>
      <c r="DFE1189" s="22"/>
      <c r="DFF1189" s="22"/>
      <c r="DFG1189" s="22"/>
      <c r="DFH1189" s="22"/>
      <c r="DFI1189" s="22"/>
      <c r="DFJ1189" s="22"/>
      <c r="DFK1189" s="22"/>
      <c r="DFL1189" s="22"/>
      <c r="DFM1189" s="22"/>
      <c r="DFN1189" s="22"/>
      <c r="DFO1189" s="22"/>
      <c r="DFP1189" s="22"/>
      <c r="DFQ1189" s="22"/>
      <c r="DFR1189" s="22"/>
      <c r="DFS1189" s="22"/>
      <c r="DFT1189" s="22"/>
      <c r="DFU1189" s="22"/>
      <c r="DFV1189" s="22"/>
      <c r="DFW1189" s="22"/>
      <c r="DFX1189" s="22"/>
      <c r="DFY1189" s="22"/>
      <c r="DFZ1189" s="22"/>
      <c r="DGA1189" s="22"/>
      <c r="DGB1189" s="22"/>
      <c r="DGC1189" s="22"/>
      <c r="DGD1189" s="22"/>
      <c r="DGE1189" s="22"/>
      <c r="DGF1189" s="22"/>
      <c r="DGG1189" s="22"/>
      <c r="DGH1189" s="22"/>
      <c r="DGI1189" s="22"/>
      <c r="DGJ1189" s="22"/>
      <c r="DGK1189" s="22"/>
      <c r="DGL1189" s="22"/>
      <c r="DGM1189" s="22"/>
      <c r="DGN1189" s="22"/>
      <c r="DGO1189" s="22"/>
      <c r="DGP1189" s="22"/>
      <c r="DGQ1189" s="22"/>
      <c r="DGR1189" s="22"/>
      <c r="DGS1189" s="22"/>
      <c r="DGT1189" s="22"/>
      <c r="DGU1189" s="22"/>
      <c r="DGV1189" s="22"/>
      <c r="DGW1189" s="22"/>
      <c r="DGX1189" s="22"/>
      <c r="DGY1189" s="22"/>
      <c r="DGZ1189" s="22"/>
      <c r="DHA1189" s="22"/>
      <c r="DHB1189" s="22"/>
      <c r="DHC1189" s="22"/>
      <c r="DHD1189" s="22"/>
      <c r="DHE1189" s="22"/>
      <c r="DHF1189" s="22"/>
      <c r="DHG1189" s="22"/>
      <c r="DHH1189" s="22"/>
      <c r="DHI1189" s="22"/>
      <c r="DHJ1189" s="22"/>
      <c r="DHK1189" s="22"/>
      <c r="DHL1189" s="22"/>
      <c r="DHM1189" s="22"/>
      <c r="DHN1189" s="22"/>
      <c r="DHO1189" s="22"/>
      <c r="DHP1189" s="22"/>
      <c r="DHQ1189" s="22"/>
      <c r="DHR1189" s="22"/>
      <c r="DHS1189" s="22"/>
      <c r="DHT1189" s="22"/>
      <c r="DHU1189" s="22"/>
      <c r="DHV1189" s="22"/>
      <c r="DHW1189" s="22"/>
      <c r="DHX1189" s="22"/>
      <c r="DHY1189" s="22"/>
      <c r="DHZ1189" s="22"/>
      <c r="DIA1189" s="22"/>
      <c r="DIB1189" s="22"/>
      <c r="DIC1189" s="22"/>
      <c r="DID1189" s="22"/>
      <c r="DIE1189" s="22"/>
      <c r="DIF1189" s="22"/>
      <c r="DIG1189" s="22"/>
      <c r="DIH1189" s="22"/>
      <c r="DII1189" s="22"/>
      <c r="DIJ1189" s="22"/>
      <c r="DIK1189" s="22"/>
      <c r="DIL1189" s="22"/>
      <c r="DIM1189" s="22"/>
      <c r="DIN1189" s="22"/>
      <c r="DIO1189" s="22"/>
      <c r="DIP1189" s="22"/>
      <c r="DIQ1189" s="22"/>
      <c r="DIR1189" s="22"/>
      <c r="DIS1189" s="22"/>
      <c r="DIT1189" s="22"/>
      <c r="DIU1189" s="22"/>
      <c r="DIV1189" s="22"/>
      <c r="DIW1189" s="22"/>
      <c r="DIX1189" s="22"/>
      <c r="DIY1189" s="22"/>
      <c r="DIZ1189" s="22"/>
      <c r="DJA1189" s="22"/>
      <c r="DJB1189" s="22"/>
      <c r="DJC1189" s="22"/>
      <c r="DJD1189" s="22"/>
      <c r="DJE1189" s="22"/>
      <c r="DJF1189" s="22"/>
      <c r="DJG1189" s="22"/>
      <c r="DJH1189" s="22"/>
      <c r="DJI1189" s="22"/>
      <c r="DJJ1189" s="22"/>
      <c r="DJK1189" s="22"/>
      <c r="DJL1189" s="22"/>
      <c r="DJM1189" s="22"/>
      <c r="DJN1189" s="22"/>
      <c r="DJO1189" s="22"/>
      <c r="DJP1189" s="22"/>
      <c r="DJQ1189" s="22"/>
      <c r="DJR1189" s="22"/>
      <c r="DJS1189" s="22"/>
      <c r="DJT1189" s="22"/>
      <c r="DJU1189" s="22"/>
      <c r="DJV1189" s="22"/>
      <c r="DJW1189" s="22"/>
      <c r="DJX1189" s="22"/>
      <c r="DJY1189" s="22"/>
      <c r="DJZ1189" s="22"/>
      <c r="DKA1189" s="22"/>
      <c r="DKB1189" s="22"/>
      <c r="DKC1189" s="22"/>
      <c r="DKD1189" s="22"/>
      <c r="DKE1189" s="22"/>
      <c r="DKF1189" s="22"/>
      <c r="DKG1189" s="22"/>
      <c r="DKH1189" s="22"/>
      <c r="DKI1189" s="22"/>
      <c r="DKJ1189" s="22"/>
      <c r="DKK1189" s="22"/>
      <c r="DKL1189" s="22"/>
      <c r="DKM1189" s="22"/>
      <c r="DKN1189" s="22"/>
      <c r="DKO1189" s="22"/>
      <c r="DKP1189" s="22"/>
      <c r="DKQ1189" s="22"/>
      <c r="DKR1189" s="22"/>
      <c r="DKS1189" s="22"/>
      <c r="DKT1189" s="22"/>
      <c r="DKU1189" s="22"/>
      <c r="DKV1189" s="22"/>
      <c r="DKW1189" s="22"/>
      <c r="DKX1189" s="22"/>
      <c r="DKY1189" s="22"/>
      <c r="DKZ1189" s="22"/>
      <c r="DLA1189" s="22"/>
      <c r="DLB1189" s="22"/>
      <c r="DLC1189" s="22"/>
      <c r="DLD1189" s="22"/>
      <c r="DLE1189" s="22"/>
      <c r="DLF1189" s="22"/>
      <c r="DLG1189" s="22"/>
      <c r="DLH1189" s="22"/>
      <c r="DLI1189" s="22"/>
      <c r="DLJ1189" s="22"/>
      <c r="DLK1189" s="22"/>
      <c r="DLL1189" s="22"/>
      <c r="DLM1189" s="22"/>
      <c r="DLN1189" s="22"/>
      <c r="DLO1189" s="22"/>
      <c r="DLP1189" s="22"/>
      <c r="DLQ1189" s="22"/>
      <c r="DLR1189" s="22"/>
      <c r="DLS1189" s="22"/>
      <c r="DLT1189" s="22"/>
      <c r="DLU1189" s="22"/>
      <c r="DLV1189" s="22"/>
      <c r="DLW1189" s="22"/>
      <c r="DLX1189" s="22"/>
      <c r="DLY1189" s="22"/>
      <c r="DLZ1189" s="22"/>
      <c r="DMA1189" s="22"/>
      <c r="DMB1189" s="22"/>
      <c r="DMC1189" s="22"/>
      <c r="DMD1189" s="22"/>
      <c r="DME1189" s="22"/>
      <c r="DMF1189" s="22"/>
      <c r="DMG1189" s="22"/>
      <c r="DMH1189" s="22"/>
      <c r="DMI1189" s="22"/>
      <c r="DMJ1189" s="22"/>
      <c r="DMK1189" s="22"/>
      <c r="DML1189" s="22"/>
      <c r="DMM1189" s="22"/>
      <c r="DMN1189" s="22"/>
      <c r="DMO1189" s="22"/>
      <c r="DMP1189" s="22"/>
      <c r="DMQ1189" s="22"/>
      <c r="DMR1189" s="22"/>
      <c r="DMS1189" s="22"/>
      <c r="DMT1189" s="22"/>
      <c r="DMU1189" s="22"/>
      <c r="DMV1189" s="22"/>
      <c r="DMW1189" s="22"/>
      <c r="DMX1189" s="22"/>
      <c r="DMY1189" s="22"/>
      <c r="DMZ1189" s="22"/>
      <c r="DNA1189" s="22"/>
      <c r="DNB1189" s="22"/>
      <c r="DNC1189" s="22"/>
      <c r="DND1189" s="22"/>
      <c r="DNE1189" s="22"/>
      <c r="DNF1189" s="22"/>
      <c r="DNG1189" s="22"/>
      <c r="DNH1189" s="22"/>
      <c r="DNI1189" s="22"/>
      <c r="DNJ1189" s="22"/>
      <c r="DNK1189" s="22"/>
      <c r="DNL1189" s="22"/>
      <c r="DNM1189" s="22"/>
      <c r="DNN1189" s="22"/>
      <c r="DNO1189" s="22"/>
      <c r="DNP1189" s="22"/>
      <c r="DNQ1189" s="22"/>
      <c r="DNR1189" s="22"/>
      <c r="DNS1189" s="22"/>
      <c r="DNT1189" s="22"/>
      <c r="DNU1189" s="22"/>
      <c r="DNV1189" s="22"/>
      <c r="DNW1189" s="22"/>
      <c r="DNX1189" s="22"/>
      <c r="DNY1189" s="22"/>
      <c r="DNZ1189" s="22"/>
      <c r="DOA1189" s="22"/>
      <c r="DOB1189" s="22"/>
      <c r="DOC1189" s="22"/>
      <c r="DOD1189" s="22"/>
      <c r="DOE1189" s="22"/>
      <c r="DOF1189" s="22"/>
      <c r="DOG1189" s="22"/>
      <c r="DOH1189" s="22"/>
      <c r="DOI1189" s="22"/>
      <c r="DOJ1189" s="22"/>
      <c r="DOK1189" s="22"/>
      <c r="DOL1189" s="22"/>
      <c r="DOM1189" s="22"/>
      <c r="DON1189" s="22"/>
      <c r="DOO1189" s="22"/>
      <c r="DOP1189" s="22"/>
      <c r="DOQ1189" s="22"/>
      <c r="DOR1189" s="22"/>
      <c r="DOS1189" s="22"/>
      <c r="DOT1189" s="22"/>
      <c r="DOU1189" s="22"/>
      <c r="DOV1189" s="22"/>
      <c r="DOW1189" s="22"/>
      <c r="DOX1189" s="22"/>
      <c r="DOY1189" s="22"/>
      <c r="DOZ1189" s="22"/>
      <c r="DPA1189" s="22"/>
      <c r="DPB1189" s="22"/>
      <c r="DPC1189" s="22"/>
      <c r="DPD1189" s="22"/>
      <c r="DPE1189" s="22"/>
      <c r="DPF1189" s="22"/>
      <c r="DPG1189" s="22"/>
      <c r="DPH1189" s="22"/>
      <c r="DPI1189" s="22"/>
      <c r="DPJ1189" s="22"/>
      <c r="DPK1189" s="22"/>
      <c r="DPL1189" s="22"/>
      <c r="DPM1189" s="22"/>
      <c r="DPN1189" s="22"/>
      <c r="DPO1189" s="22"/>
      <c r="DPP1189" s="22"/>
      <c r="DPQ1189" s="22"/>
      <c r="DPR1189" s="22"/>
      <c r="DPS1189" s="22"/>
      <c r="DPT1189" s="22"/>
      <c r="DPU1189" s="22"/>
      <c r="DPV1189" s="22"/>
      <c r="DPW1189" s="22"/>
      <c r="DPX1189" s="22"/>
      <c r="DPY1189" s="22"/>
      <c r="DPZ1189" s="22"/>
      <c r="DQA1189" s="22"/>
      <c r="DQB1189" s="22"/>
      <c r="DQC1189" s="22"/>
      <c r="DQD1189" s="22"/>
      <c r="DQE1189" s="22"/>
      <c r="DQF1189" s="22"/>
      <c r="DQG1189" s="22"/>
      <c r="DQH1189" s="22"/>
      <c r="DQI1189" s="22"/>
      <c r="DQJ1189" s="22"/>
      <c r="DQK1189" s="22"/>
      <c r="DQL1189" s="22"/>
      <c r="DQM1189" s="22"/>
      <c r="DQN1189" s="22"/>
      <c r="DQO1189" s="22"/>
      <c r="DQP1189" s="22"/>
      <c r="DQQ1189" s="22"/>
      <c r="DQR1189" s="22"/>
      <c r="DQS1189" s="22"/>
      <c r="DQT1189" s="22"/>
      <c r="DQU1189" s="22"/>
      <c r="DQV1189" s="22"/>
      <c r="DQW1189" s="22"/>
      <c r="DQX1189" s="22"/>
      <c r="DQY1189" s="22"/>
      <c r="DQZ1189" s="22"/>
      <c r="DRA1189" s="22"/>
      <c r="DRB1189" s="22"/>
      <c r="DRC1189" s="22"/>
      <c r="DRD1189" s="22"/>
      <c r="DRE1189" s="22"/>
      <c r="DRF1189" s="22"/>
      <c r="DRG1189" s="22"/>
      <c r="DRH1189" s="22"/>
      <c r="DRI1189" s="22"/>
      <c r="DRJ1189" s="22"/>
      <c r="DRK1189" s="22"/>
      <c r="DRL1189" s="22"/>
      <c r="DRM1189" s="22"/>
      <c r="DRN1189" s="22"/>
      <c r="DRO1189" s="22"/>
      <c r="DRP1189" s="22"/>
      <c r="DRQ1189" s="22"/>
      <c r="DRR1189" s="22"/>
      <c r="DRS1189" s="22"/>
      <c r="DRT1189" s="22"/>
      <c r="DRU1189" s="22"/>
      <c r="DRV1189" s="22"/>
      <c r="DRW1189" s="22"/>
      <c r="DRX1189" s="22"/>
      <c r="DRY1189" s="22"/>
      <c r="DRZ1189" s="22"/>
      <c r="DSA1189" s="22"/>
      <c r="DSB1189" s="22"/>
      <c r="DSC1189" s="22"/>
      <c r="DSD1189" s="22"/>
      <c r="DSE1189" s="22"/>
      <c r="DSF1189" s="22"/>
      <c r="DSG1189" s="22"/>
      <c r="DSH1189" s="22"/>
      <c r="DSI1189" s="22"/>
      <c r="DSJ1189" s="22"/>
      <c r="DSK1189" s="22"/>
      <c r="DSL1189" s="22"/>
      <c r="DSM1189" s="22"/>
      <c r="DSN1189" s="22"/>
      <c r="DSO1189" s="22"/>
      <c r="DSP1189" s="22"/>
      <c r="DSQ1189" s="22"/>
      <c r="DSR1189" s="22"/>
      <c r="DSS1189" s="22"/>
      <c r="DST1189" s="22"/>
      <c r="DSU1189" s="22"/>
      <c r="DSV1189" s="22"/>
      <c r="DSW1189" s="22"/>
      <c r="DSX1189" s="22"/>
      <c r="DSY1189" s="22"/>
      <c r="DSZ1189" s="22"/>
      <c r="DTA1189" s="22"/>
      <c r="DTB1189" s="22"/>
      <c r="DTC1189" s="22"/>
      <c r="DTD1189" s="22"/>
      <c r="DTE1189" s="22"/>
      <c r="DTF1189" s="22"/>
      <c r="DTG1189" s="22"/>
      <c r="DTH1189" s="22"/>
      <c r="DTI1189" s="22"/>
      <c r="DTJ1189" s="22"/>
      <c r="DTK1189" s="22"/>
      <c r="DTL1189" s="22"/>
      <c r="DTM1189" s="22"/>
      <c r="DTN1189" s="22"/>
      <c r="DTO1189" s="22"/>
      <c r="DTP1189" s="22"/>
      <c r="DTQ1189" s="22"/>
      <c r="DTR1189" s="22"/>
      <c r="DTS1189" s="22"/>
      <c r="DTT1189" s="22"/>
      <c r="DTU1189" s="22"/>
      <c r="DTV1189" s="22"/>
      <c r="DTW1189" s="22"/>
      <c r="DTX1189" s="22"/>
      <c r="DTY1189" s="22"/>
      <c r="DTZ1189" s="22"/>
      <c r="DUA1189" s="22"/>
      <c r="DUB1189" s="22"/>
      <c r="DUC1189" s="22"/>
      <c r="DUD1189" s="22"/>
      <c r="DUE1189" s="22"/>
      <c r="DUF1189" s="22"/>
      <c r="DUG1189" s="22"/>
      <c r="DUH1189" s="22"/>
      <c r="DUI1189" s="22"/>
      <c r="DUJ1189" s="22"/>
      <c r="DUK1189" s="22"/>
      <c r="DUL1189" s="22"/>
      <c r="DUM1189" s="22"/>
      <c r="DUN1189" s="22"/>
      <c r="DUO1189" s="22"/>
      <c r="DUP1189" s="22"/>
      <c r="DUQ1189" s="22"/>
      <c r="DUR1189" s="22"/>
      <c r="DUS1189" s="22"/>
      <c r="DUT1189" s="22"/>
      <c r="DUU1189" s="22"/>
      <c r="DUV1189" s="22"/>
      <c r="DUW1189" s="22"/>
      <c r="DUX1189" s="22"/>
      <c r="DUY1189" s="22"/>
      <c r="DUZ1189" s="22"/>
      <c r="DVA1189" s="22"/>
      <c r="DVB1189" s="22"/>
      <c r="DVC1189" s="22"/>
      <c r="DVD1189" s="22"/>
      <c r="DVE1189" s="22"/>
      <c r="DVF1189" s="22"/>
      <c r="DVG1189" s="22"/>
      <c r="DVH1189" s="22"/>
      <c r="DVI1189" s="22"/>
      <c r="DVJ1189" s="22"/>
      <c r="DVK1189" s="22"/>
      <c r="DVL1189" s="22"/>
      <c r="DVM1189" s="22"/>
      <c r="DVN1189" s="22"/>
      <c r="DVO1189" s="22"/>
      <c r="DVP1189" s="22"/>
      <c r="DVQ1189" s="22"/>
      <c r="DVR1189" s="22"/>
      <c r="DVS1189" s="22"/>
      <c r="DVT1189" s="22"/>
      <c r="DVU1189" s="22"/>
      <c r="DVV1189" s="22"/>
      <c r="DVW1189" s="22"/>
      <c r="DVX1189" s="22"/>
      <c r="DVY1189" s="22"/>
      <c r="DVZ1189" s="22"/>
      <c r="DWA1189" s="22"/>
      <c r="DWB1189" s="22"/>
      <c r="DWC1189" s="22"/>
      <c r="DWD1189" s="22"/>
      <c r="DWE1189" s="22"/>
      <c r="DWF1189" s="22"/>
      <c r="DWG1189" s="22"/>
      <c r="DWH1189" s="22"/>
      <c r="DWI1189" s="22"/>
      <c r="DWJ1189" s="22"/>
      <c r="DWK1189" s="22"/>
      <c r="DWL1189" s="22"/>
      <c r="DWM1189" s="22"/>
      <c r="DWN1189" s="22"/>
      <c r="DWO1189" s="22"/>
      <c r="DWP1189" s="22"/>
      <c r="DWQ1189" s="22"/>
      <c r="DWR1189" s="22"/>
      <c r="DWS1189" s="22"/>
      <c r="DWT1189" s="22"/>
      <c r="DWU1189" s="22"/>
      <c r="DWV1189" s="22"/>
      <c r="DWW1189" s="22"/>
      <c r="DWX1189" s="22"/>
      <c r="DWY1189" s="22"/>
      <c r="DWZ1189" s="22"/>
      <c r="DXA1189" s="22"/>
      <c r="DXB1189" s="22"/>
      <c r="DXC1189" s="22"/>
      <c r="DXD1189" s="22"/>
      <c r="DXE1189" s="22"/>
      <c r="DXF1189" s="22"/>
      <c r="DXG1189" s="22"/>
      <c r="DXH1189" s="22"/>
      <c r="DXI1189" s="22"/>
      <c r="DXJ1189" s="22"/>
      <c r="DXK1189" s="22"/>
      <c r="DXL1189" s="22"/>
      <c r="DXM1189" s="22"/>
      <c r="DXN1189" s="22"/>
      <c r="DXO1189" s="22"/>
      <c r="DXP1189" s="22"/>
      <c r="DXQ1189" s="22"/>
      <c r="DXR1189" s="22"/>
      <c r="DXS1189" s="22"/>
      <c r="DXT1189" s="22"/>
      <c r="DXU1189" s="22"/>
      <c r="DXV1189" s="22"/>
      <c r="DXW1189" s="22"/>
      <c r="DXX1189" s="22"/>
      <c r="DXY1189" s="22"/>
      <c r="DXZ1189" s="22"/>
      <c r="DYA1189" s="22"/>
      <c r="DYB1189" s="22"/>
      <c r="DYC1189" s="22"/>
      <c r="DYD1189" s="22"/>
      <c r="DYE1189" s="22"/>
      <c r="DYF1189" s="22"/>
      <c r="DYG1189" s="22"/>
      <c r="DYH1189" s="22"/>
      <c r="DYI1189" s="22"/>
      <c r="DYJ1189" s="22"/>
      <c r="DYK1189" s="22"/>
      <c r="DYL1189" s="22"/>
      <c r="DYM1189" s="22"/>
      <c r="DYN1189" s="22"/>
      <c r="DYO1189" s="22"/>
      <c r="DYP1189" s="22"/>
      <c r="DYQ1189" s="22"/>
      <c r="DYR1189" s="22"/>
      <c r="DYS1189" s="22"/>
      <c r="DYT1189" s="22"/>
      <c r="DYU1189" s="22"/>
      <c r="DYV1189" s="22"/>
      <c r="DYW1189" s="22"/>
      <c r="DYX1189" s="22"/>
      <c r="DYY1189" s="22"/>
      <c r="DYZ1189" s="22"/>
      <c r="DZA1189" s="22"/>
      <c r="DZB1189" s="22"/>
      <c r="DZC1189" s="22"/>
      <c r="DZD1189" s="22"/>
      <c r="DZE1189" s="22"/>
      <c r="DZF1189" s="22"/>
      <c r="DZG1189" s="22"/>
      <c r="DZH1189" s="22"/>
      <c r="DZI1189" s="22"/>
      <c r="DZJ1189" s="22"/>
      <c r="DZK1189" s="22"/>
      <c r="DZL1189" s="22"/>
      <c r="DZM1189" s="22"/>
      <c r="DZN1189" s="22"/>
      <c r="DZO1189" s="22"/>
      <c r="DZP1189" s="22"/>
      <c r="DZQ1189" s="22"/>
      <c r="DZR1189" s="22"/>
      <c r="DZS1189" s="22"/>
      <c r="DZT1189" s="22"/>
      <c r="DZU1189" s="22"/>
      <c r="DZV1189" s="22"/>
      <c r="DZW1189" s="22"/>
      <c r="DZX1189" s="22"/>
      <c r="DZY1189" s="22"/>
      <c r="DZZ1189" s="22"/>
      <c r="EAA1189" s="22"/>
      <c r="EAB1189" s="22"/>
      <c r="EAC1189" s="22"/>
      <c r="EAD1189" s="22"/>
      <c r="EAE1189" s="22"/>
      <c r="EAF1189" s="22"/>
      <c r="EAG1189" s="22"/>
      <c r="EAH1189" s="22"/>
      <c r="EAI1189" s="22"/>
      <c r="EAJ1189" s="22"/>
      <c r="EAK1189" s="22"/>
      <c r="EAL1189" s="22"/>
      <c r="EAM1189" s="22"/>
      <c r="EAN1189" s="22"/>
      <c r="EAO1189" s="22"/>
      <c r="EAP1189" s="22"/>
      <c r="EAQ1189" s="22"/>
      <c r="EAR1189" s="22"/>
      <c r="EAS1189" s="22"/>
      <c r="EAT1189" s="22"/>
      <c r="EAU1189" s="22"/>
      <c r="EAV1189" s="22"/>
      <c r="EAW1189" s="22"/>
      <c r="EAX1189" s="22"/>
      <c r="EAY1189" s="22"/>
      <c r="EAZ1189" s="22"/>
      <c r="EBA1189" s="22"/>
      <c r="EBB1189" s="22"/>
      <c r="EBC1189" s="22"/>
      <c r="EBD1189" s="22"/>
      <c r="EBE1189" s="22"/>
      <c r="EBF1189" s="22"/>
      <c r="EBG1189" s="22"/>
      <c r="EBH1189" s="22"/>
      <c r="EBI1189" s="22"/>
      <c r="EBJ1189" s="22"/>
      <c r="EBK1189" s="22"/>
      <c r="EBL1189" s="22"/>
      <c r="EBM1189" s="22"/>
      <c r="EBN1189" s="22"/>
      <c r="EBO1189" s="22"/>
      <c r="EBP1189" s="22"/>
      <c r="EBQ1189" s="22"/>
      <c r="EBR1189" s="22"/>
      <c r="EBS1189" s="22"/>
      <c r="EBT1189" s="22"/>
      <c r="EBU1189" s="22"/>
      <c r="EBV1189" s="22"/>
      <c r="EBW1189" s="22"/>
      <c r="EBX1189" s="22"/>
      <c r="EBY1189" s="22"/>
      <c r="EBZ1189" s="22"/>
      <c r="ECA1189" s="22"/>
      <c r="ECB1189" s="22"/>
      <c r="ECC1189" s="22"/>
      <c r="ECD1189" s="22"/>
      <c r="ECE1189" s="22"/>
      <c r="ECF1189" s="22"/>
      <c r="ECG1189" s="22"/>
      <c r="ECH1189" s="22"/>
      <c r="ECI1189" s="22"/>
      <c r="ECJ1189" s="22"/>
      <c r="ECK1189" s="22"/>
      <c r="ECL1189" s="22"/>
      <c r="ECM1189" s="22"/>
      <c r="ECN1189" s="22"/>
      <c r="ECO1189" s="22"/>
      <c r="ECP1189" s="22"/>
      <c r="ECQ1189" s="22"/>
      <c r="ECR1189" s="22"/>
      <c r="ECS1189" s="22"/>
      <c r="ECT1189" s="22"/>
      <c r="ECU1189" s="22"/>
      <c r="ECV1189" s="22"/>
      <c r="ECW1189" s="22"/>
      <c r="ECX1189" s="22"/>
      <c r="ECY1189" s="22"/>
      <c r="ECZ1189" s="22"/>
      <c r="EDA1189" s="22"/>
      <c r="EDB1189" s="22"/>
      <c r="EDC1189" s="22"/>
      <c r="EDD1189" s="22"/>
      <c r="EDE1189" s="22"/>
      <c r="EDF1189" s="22"/>
      <c r="EDG1189" s="22"/>
      <c r="EDH1189" s="22"/>
      <c r="EDI1189" s="22"/>
      <c r="EDJ1189" s="22"/>
      <c r="EDK1189" s="22"/>
      <c r="EDL1189" s="22"/>
      <c r="EDM1189" s="22"/>
      <c r="EDN1189" s="22"/>
      <c r="EDO1189" s="22"/>
      <c r="EDP1189" s="22"/>
      <c r="EDQ1189" s="22"/>
      <c r="EDR1189" s="22"/>
      <c r="EDS1189" s="22"/>
      <c r="EDT1189" s="22"/>
      <c r="EDU1189" s="22"/>
      <c r="EDV1189" s="22"/>
      <c r="EDW1189" s="22"/>
      <c r="EDX1189" s="22"/>
      <c r="EDY1189" s="22"/>
      <c r="EDZ1189" s="22"/>
      <c r="EEA1189" s="22"/>
      <c r="EEB1189" s="22"/>
      <c r="EEC1189" s="22"/>
      <c r="EED1189" s="22"/>
      <c r="EEE1189" s="22"/>
      <c r="EEF1189" s="22"/>
      <c r="EEG1189" s="22"/>
      <c r="EEH1189" s="22"/>
      <c r="EEI1189" s="22"/>
      <c r="EEJ1189" s="22"/>
      <c r="EEK1189" s="22"/>
      <c r="EEL1189" s="22"/>
      <c r="EEM1189" s="22"/>
      <c r="EEN1189" s="22"/>
      <c r="EEO1189" s="22"/>
      <c r="EEP1189" s="22"/>
      <c r="EEQ1189" s="22"/>
      <c r="EER1189" s="22"/>
      <c r="EES1189" s="22"/>
      <c r="EET1189" s="22"/>
      <c r="EEU1189" s="22"/>
      <c r="EEV1189" s="22"/>
      <c r="EEW1189" s="22"/>
      <c r="EEX1189" s="22"/>
      <c r="EEY1189" s="22"/>
      <c r="EEZ1189" s="22"/>
      <c r="EFA1189" s="22"/>
      <c r="EFB1189" s="22"/>
      <c r="EFC1189" s="22"/>
      <c r="EFD1189" s="22"/>
      <c r="EFE1189" s="22"/>
      <c r="EFF1189" s="22"/>
      <c r="EFG1189" s="22"/>
      <c r="EFH1189" s="22"/>
      <c r="EFI1189" s="22"/>
      <c r="EFJ1189" s="22"/>
      <c r="EFK1189" s="22"/>
      <c r="EFL1189" s="22"/>
      <c r="EFM1189" s="22"/>
      <c r="EFN1189" s="22"/>
      <c r="EFO1189" s="22"/>
      <c r="EFP1189" s="22"/>
      <c r="EFQ1189" s="22"/>
      <c r="EFR1189" s="22"/>
      <c r="EFS1189" s="22"/>
      <c r="EFT1189" s="22"/>
      <c r="EFU1189" s="22"/>
      <c r="EFV1189" s="22"/>
      <c r="EFW1189" s="22"/>
      <c r="EFX1189" s="22"/>
      <c r="EFY1189" s="22"/>
      <c r="EFZ1189" s="22"/>
      <c r="EGA1189" s="22"/>
      <c r="EGB1189" s="22"/>
      <c r="EGC1189" s="22"/>
      <c r="EGD1189" s="22"/>
      <c r="EGE1189" s="22"/>
      <c r="EGF1189" s="22"/>
      <c r="EGG1189" s="22"/>
      <c r="EGH1189" s="22"/>
      <c r="EGI1189" s="22"/>
      <c r="EGJ1189" s="22"/>
      <c r="EGK1189" s="22"/>
      <c r="EGL1189" s="22"/>
      <c r="EGM1189" s="22"/>
      <c r="EGN1189" s="22"/>
      <c r="EGO1189" s="22"/>
      <c r="EGP1189" s="22"/>
      <c r="EGQ1189" s="22"/>
      <c r="EGR1189" s="22"/>
      <c r="EGS1189" s="22"/>
      <c r="EGT1189" s="22"/>
      <c r="EGU1189" s="22"/>
      <c r="EGV1189" s="22"/>
      <c r="EGW1189" s="22"/>
      <c r="EGX1189" s="22"/>
      <c r="EGY1189" s="22"/>
      <c r="EGZ1189" s="22"/>
      <c r="EHA1189" s="22"/>
      <c r="EHB1189" s="22"/>
      <c r="EHC1189" s="22"/>
      <c r="EHD1189" s="22"/>
      <c r="EHE1189" s="22"/>
      <c r="EHF1189" s="22"/>
      <c r="EHG1189" s="22"/>
      <c r="EHH1189" s="22"/>
      <c r="EHI1189" s="22"/>
      <c r="EHJ1189" s="22"/>
      <c r="EHK1189" s="22"/>
      <c r="EHL1189" s="22"/>
      <c r="EHM1189" s="22"/>
      <c r="EHN1189" s="22"/>
      <c r="EHO1189" s="22"/>
      <c r="EHP1189" s="22"/>
      <c r="EHQ1189" s="22"/>
      <c r="EHR1189" s="22"/>
      <c r="EHS1189" s="22"/>
      <c r="EHT1189" s="22"/>
      <c r="EHU1189" s="22"/>
      <c r="EHV1189" s="22"/>
      <c r="EHW1189" s="22"/>
      <c r="EHX1189" s="22"/>
      <c r="EHY1189" s="22"/>
      <c r="EHZ1189" s="22"/>
      <c r="EIA1189" s="22"/>
      <c r="EIB1189" s="22"/>
      <c r="EIC1189" s="22"/>
      <c r="EID1189" s="22"/>
      <c r="EIE1189" s="22"/>
      <c r="EIF1189" s="22"/>
      <c r="EIG1189" s="22"/>
      <c r="EIH1189" s="22"/>
      <c r="EII1189" s="22"/>
      <c r="EIJ1189" s="22"/>
      <c r="EIK1189" s="22"/>
      <c r="EIL1189" s="22"/>
      <c r="EIM1189" s="22"/>
      <c r="EIN1189" s="22"/>
      <c r="EIO1189" s="22"/>
      <c r="EIP1189" s="22"/>
      <c r="EIQ1189" s="22"/>
      <c r="EIR1189" s="22"/>
      <c r="EIS1189" s="22"/>
      <c r="EIT1189" s="22"/>
      <c r="EIU1189" s="22"/>
      <c r="EIV1189" s="22"/>
      <c r="EIW1189" s="22"/>
      <c r="EIX1189" s="22"/>
      <c r="EIY1189" s="22"/>
      <c r="EIZ1189" s="22"/>
      <c r="EJA1189" s="22"/>
      <c r="EJB1189" s="22"/>
      <c r="EJC1189" s="22"/>
      <c r="EJD1189" s="22"/>
      <c r="EJE1189" s="22"/>
      <c r="EJF1189" s="22"/>
      <c r="EJG1189" s="22"/>
      <c r="EJH1189" s="22"/>
      <c r="EJI1189" s="22"/>
      <c r="EJJ1189" s="22"/>
      <c r="EJK1189" s="22"/>
      <c r="EJL1189" s="22"/>
      <c r="EJM1189" s="22"/>
      <c r="EJN1189" s="22"/>
      <c r="EJO1189" s="22"/>
      <c r="EJP1189" s="22"/>
      <c r="EJQ1189" s="22"/>
      <c r="EJR1189" s="22"/>
      <c r="EJS1189" s="22"/>
      <c r="EJT1189" s="22"/>
      <c r="EJU1189" s="22"/>
      <c r="EJV1189" s="22"/>
      <c r="EJW1189" s="22"/>
      <c r="EJX1189" s="22"/>
      <c r="EJY1189" s="22"/>
      <c r="EJZ1189" s="22"/>
      <c r="EKA1189" s="22"/>
      <c r="EKB1189" s="22"/>
      <c r="EKC1189" s="22"/>
      <c r="EKD1189" s="22"/>
      <c r="EKE1189" s="22"/>
      <c r="EKF1189" s="22"/>
      <c r="EKG1189" s="22"/>
      <c r="EKH1189" s="22"/>
      <c r="EKI1189" s="22"/>
      <c r="EKJ1189" s="22"/>
      <c r="EKK1189" s="22"/>
      <c r="EKL1189" s="22"/>
      <c r="EKM1189" s="22"/>
      <c r="EKN1189" s="22"/>
      <c r="EKO1189" s="22"/>
      <c r="EKP1189" s="22"/>
      <c r="EKQ1189" s="22"/>
      <c r="EKR1189" s="22"/>
      <c r="EKS1189" s="22"/>
      <c r="EKT1189" s="22"/>
      <c r="EKU1189" s="22"/>
      <c r="EKV1189" s="22"/>
      <c r="EKW1189" s="22"/>
      <c r="EKX1189" s="22"/>
      <c r="EKY1189" s="22"/>
      <c r="EKZ1189" s="22"/>
      <c r="ELA1189" s="22"/>
      <c r="ELB1189" s="22"/>
      <c r="ELC1189" s="22"/>
      <c r="ELD1189" s="22"/>
      <c r="ELE1189" s="22"/>
      <c r="ELF1189" s="22"/>
      <c r="ELG1189" s="22"/>
      <c r="ELH1189" s="22"/>
      <c r="ELI1189" s="22"/>
      <c r="ELJ1189" s="22"/>
      <c r="ELK1189" s="22"/>
      <c r="ELL1189" s="22"/>
      <c r="ELM1189" s="22"/>
      <c r="ELN1189" s="22"/>
      <c r="ELO1189" s="22"/>
      <c r="ELP1189" s="22"/>
      <c r="ELQ1189" s="22"/>
      <c r="ELR1189" s="22"/>
      <c r="ELS1189" s="22"/>
      <c r="ELT1189" s="22"/>
      <c r="ELU1189" s="22"/>
      <c r="ELV1189" s="22"/>
      <c r="ELW1189" s="22"/>
      <c r="ELX1189" s="22"/>
      <c r="ELY1189" s="22"/>
      <c r="ELZ1189" s="22"/>
      <c r="EMA1189" s="22"/>
      <c r="EMB1189" s="22"/>
      <c r="EMC1189" s="22"/>
      <c r="EMD1189" s="22"/>
      <c r="EME1189" s="22"/>
      <c r="EMF1189" s="22"/>
      <c r="EMG1189" s="22"/>
      <c r="EMH1189" s="22"/>
      <c r="EMI1189" s="22"/>
      <c r="EMJ1189" s="22"/>
      <c r="EMK1189" s="22"/>
      <c r="EML1189" s="22"/>
      <c r="EMM1189" s="22"/>
      <c r="EMN1189" s="22"/>
      <c r="EMO1189" s="22"/>
      <c r="EMP1189" s="22"/>
      <c r="EMQ1189" s="22"/>
      <c r="EMR1189" s="22"/>
      <c r="EMS1189" s="22"/>
      <c r="EMT1189" s="22"/>
      <c r="EMU1189" s="22"/>
      <c r="EMV1189" s="22"/>
      <c r="EMW1189" s="22"/>
      <c r="EMX1189" s="22"/>
      <c r="EMY1189" s="22"/>
      <c r="EMZ1189" s="22"/>
      <c r="ENA1189" s="22"/>
      <c r="ENB1189" s="22"/>
      <c r="ENC1189" s="22"/>
      <c r="END1189" s="22"/>
      <c r="ENE1189" s="22"/>
      <c r="ENF1189" s="22"/>
      <c r="ENG1189" s="22"/>
      <c r="ENH1189" s="22"/>
      <c r="ENI1189" s="22"/>
      <c r="ENJ1189" s="22"/>
      <c r="ENK1189" s="22"/>
      <c r="ENL1189" s="22"/>
      <c r="ENM1189" s="22"/>
      <c r="ENN1189" s="22"/>
      <c r="ENO1189" s="22"/>
      <c r="ENP1189" s="22"/>
      <c r="ENQ1189" s="22"/>
      <c r="ENR1189" s="22"/>
      <c r="ENS1189" s="22"/>
      <c r="ENT1189" s="22"/>
      <c r="ENU1189" s="22"/>
      <c r="ENV1189" s="22"/>
      <c r="ENW1189" s="22"/>
      <c r="ENX1189" s="22"/>
      <c r="ENY1189" s="22"/>
      <c r="ENZ1189" s="22"/>
      <c r="EOA1189" s="22"/>
      <c r="EOB1189" s="22"/>
      <c r="EOC1189" s="22"/>
      <c r="EOD1189" s="22"/>
      <c r="EOE1189" s="22"/>
      <c r="EOF1189" s="22"/>
      <c r="EOG1189" s="22"/>
      <c r="EOH1189" s="22"/>
      <c r="EOI1189" s="22"/>
      <c r="EOJ1189" s="22"/>
      <c r="EOK1189" s="22"/>
      <c r="EOL1189" s="22"/>
      <c r="EOM1189" s="22"/>
      <c r="EON1189" s="22"/>
      <c r="EOO1189" s="22"/>
      <c r="EOP1189" s="22"/>
      <c r="EOQ1189" s="22"/>
      <c r="EOR1189" s="22"/>
      <c r="EOS1189" s="22"/>
      <c r="EOT1189" s="22"/>
      <c r="EOU1189" s="22"/>
      <c r="EOV1189" s="22"/>
      <c r="EOW1189" s="22"/>
      <c r="EOX1189" s="22"/>
      <c r="EOY1189" s="22"/>
      <c r="EOZ1189" s="22"/>
      <c r="EPA1189" s="22"/>
      <c r="EPB1189" s="22"/>
      <c r="EPC1189" s="22"/>
      <c r="EPD1189" s="22"/>
      <c r="EPE1189" s="22"/>
      <c r="EPF1189" s="22"/>
      <c r="EPG1189" s="22"/>
      <c r="EPH1189" s="22"/>
      <c r="EPI1189" s="22"/>
      <c r="EPJ1189" s="22"/>
      <c r="EPK1189" s="22"/>
      <c r="EPL1189" s="22"/>
      <c r="EPM1189" s="22"/>
      <c r="EPN1189" s="22"/>
      <c r="EPO1189" s="22"/>
      <c r="EPP1189" s="22"/>
      <c r="EPQ1189" s="22"/>
      <c r="EPR1189" s="22"/>
      <c r="EPS1189" s="22"/>
      <c r="EPT1189" s="22"/>
      <c r="EPU1189" s="22"/>
      <c r="EPV1189" s="22"/>
      <c r="EPW1189" s="22"/>
      <c r="EPX1189" s="22"/>
      <c r="EPY1189" s="22"/>
      <c r="EPZ1189" s="22"/>
      <c r="EQA1189" s="22"/>
      <c r="EQB1189" s="22"/>
      <c r="EQC1189" s="22"/>
      <c r="EQD1189" s="22"/>
      <c r="EQE1189" s="22"/>
      <c r="EQF1189" s="22"/>
      <c r="EQG1189" s="22"/>
      <c r="EQH1189" s="22"/>
      <c r="EQI1189" s="22"/>
      <c r="EQJ1189" s="22"/>
      <c r="EQK1189" s="22"/>
      <c r="EQL1189" s="22"/>
      <c r="EQM1189" s="22"/>
      <c r="EQN1189" s="22"/>
      <c r="EQO1189" s="22"/>
      <c r="EQP1189" s="22"/>
      <c r="EQQ1189" s="22"/>
      <c r="EQR1189" s="22"/>
      <c r="EQS1189" s="22"/>
      <c r="EQT1189" s="22"/>
      <c r="EQU1189" s="22"/>
      <c r="EQV1189" s="22"/>
      <c r="EQW1189" s="22"/>
      <c r="EQX1189" s="22"/>
      <c r="EQY1189" s="22"/>
      <c r="EQZ1189" s="22"/>
      <c r="ERA1189" s="22"/>
      <c r="ERB1189" s="22"/>
      <c r="ERC1189" s="22"/>
      <c r="ERD1189" s="22"/>
      <c r="ERE1189" s="22"/>
      <c r="ERF1189" s="22"/>
      <c r="ERG1189" s="22"/>
      <c r="ERH1189" s="22"/>
      <c r="ERI1189" s="22"/>
      <c r="ERJ1189" s="22"/>
      <c r="ERK1189" s="22"/>
      <c r="ERL1189" s="22"/>
      <c r="ERM1189" s="22"/>
      <c r="ERN1189" s="22"/>
      <c r="ERO1189" s="22"/>
      <c r="ERP1189" s="22"/>
      <c r="ERQ1189" s="22"/>
      <c r="ERR1189" s="22"/>
      <c r="ERS1189" s="22"/>
      <c r="ERT1189" s="22"/>
      <c r="ERU1189" s="22"/>
      <c r="ERV1189" s="22"/>
      <c r="ERW1189" s="22"/>
      <c r="ERX1189" s="22"/>
      <c r="ERY1189" s="22"/>
      <c r="ERZ1189" s="22"/>
      <c r="ESA1189" s="22"/>
      <c r="ESB1189" s="22"/>
      <c r="ESC1189" s="22"/>
      <c r="ESD1189" s="22"/>
      <c r="ESE1189" s="22"/>
      <c r="ESF1189" s="22"/>
      <c r="ESG1189" s="22"/>
      <c r="ESH1189" s="22"/>
      <c r="ESI1189" s="22"/>
      <c r="ESJ1189" s="22"/>
      <c r="ESK1189" s="22"/>
      <c r="ESL1189" s="22"/>
      <c r="ESM1189" s="22"/>
      <c r="ESN1189" s="22"/>
      <c r="ESO1189" s="22"/>
      <c r="ESP1189" s="22"/>
      <c r="ESQ1189" s="22"/>
      <c r="ESR1189" s="22"/>
      <c r="ESS1189" s="22"/>
      <c r="EST1189" s="22"/>
      <c r="ESU1189" s="22"/>
      <c r="ESV1189" s="22"/>
      <c r="ESW1189" s="22"/>
      <c r="ESX1189" s="22"/>
      <c r="ESY1189" s="22"/>
      <c r="ESZ1189" s="22"/>
      <c r="ETA1189" s="22"/>
      <c r="ETB1189" s="22"/>
      <c r="ETC1189" s="22"/>
      <c r="ETD1189" s="22"/>
      <c r="ETE1189" s="22"/>
      <c r="ETF1189" s="22"/>
      <c r="ETG1189" s="22"/>
      <c r="ETH1189" s="22"/>
      <c r="ETI1189" s="22"/>
      <c r="ETJ1189" s="22"/>
      <c r="ETK1189" s="22"/>
      <c r="ETL1189" s="22"/>
      <c r="ETM1189" s="22"/>
      <c r="ETN1189" s="22"/>
      <c r="ETO1189" s="22"/>
      <c r="ETP1189" s="22"/>
      <c r="ETQ1189" s="22"/>
      <c r="ETR1189" s="22"/>
      <c r="ETS1189" s="22"/>
      <c r="ETT1189" s="22"/>
      <c r="ETU1189" s="22"/>
      <c r="ETV1189" s="22"/>
      <c r="ETW1189" s="22"/>
      <c r="ETX1189" s="22"/>
      <c r="ETY1189" s="22"/>
      <c r="ETZ1189" s="22"/>
      <c r="EUA1189" s="22"/>
      <c r="EUB1189" s="22"/>
      <c r="EUC1189" s="22"/>
      <c r="EUD1189" s="22"/>
      <c r="EUE1189" s="22"/>
      <c r="EUF1189" s="22"/>
      <c r="EUG1189" s="22"/>
      <c r="EUH1189" s="22"/>
      <c r="EUI1189" s="22"/>
      <c r="EUJ1189" s="22"/>
      <c r="EUK1189" s="22"/>
      <c r="EUL1189" s="22"/>
      <c r="EUM1189" s="22"/>
      <c r="EUN1189" s="22"/>
      <c r="EUO1189" s="22"/>
      <c r="EUP1189" s="22"/>
      <c r="EUQ1189" s="22"/>
      <c r="EUR1189" s="22"/>
      <c r="EUS1189" s="22"/>
      <c r="EUT1189" s="22"/>
      <c r="EUU1189" s="22"/>
      <c r="EUV1189" s="22"/>
      <c r="EUW1189" s="22"/>
      <c r="EUX1189" s="22"/>
      <c r="EUY1189" s="22"/>
      <c r="EUZ1189" s="22"/>
      <c r="EVA1189" s="22"/>
      <c r="EVB1189" s="22"/>
      <c r="EVC1189" s="22"/>
      <c r="EVD1189" s="22"/>
      <c r="EVE1189" s="22"/>
      <c r="EVF1189" s="22"/>
      <c r="EVG1189" s="22"/>
      <c r="EVH1189" s="22"/>
      <c r="EVI1189" s="22"/>
      <c r="EVJ1189" s="22"/>
      <c r="EVK1189" s="22"/>
      <c r="EVL1189" s="22"/>
      <c r="EVM1189" s="22"/>
      <c r="EVN1189" s="22"/>
      <c r="EVO1189" s="22"/>
      <c r="EVP1189" s="22"/>
      <c r="EVQ1189" s="22"/>
      <c r="EVR1189" s="22"/>
      <c r="EVS1189" s="22"/>
      <c r="EVT1189" s="22"/>
      <c r="EVU1189" s="22"/>
      <c r="EVV1189" s="22"/>
      <c r="EVW1189" s="22"/>
      <c r="EVX1189" s="22"/>
      <c r="EVY1189" s="22"/>
      <c r="EVZ1189" s="22"/>
      <c r="EWA1189" s="22"/>
      <c r="EWB1189" s="22"/>
      <c r="EWC1189" s="22"/>
      <c r="EWD1189" s="22"/>
      <c r="EWE1189" s="22"/>
      <c r="EWF1189" s="22"/>
      <c r="EWG1189" s="22"/>
      <c r="EWH1189" s="22"/>
      <c r="EWI1189" s="22"/>
      <c r="EWJ1189" s="22"/>
      <c r="EWK1189" s="22"/>
      <c r="EWL1189" s="22"/>
      <c r="EWM1189" s="22"/>
      <c r="EWN1189" s="22"/>
      <c r="EWO1189" s="22"/>
      <c r="EWP1189" s="22"/>
      <c r="EWQ1189" s="22"/>
      <c r="EWR1189" s="22"/>
      <c r="EWS1189" s="22"/>
      <c r="EWT1189" s="22"/>
      <c r="EWU1189" s="22"/>
      <c r="EWV1189" s="22"/>
      <c r="EWW1189" s="22"/>
      <c r="EWX1189" s="22"/>
      <c r="EWY1189" s="22"/>
      <c r="EWZ1189" s="22"/>
      <c r="EXA1189" s="22"/>
      <c r="EXB1189" s="22"/>
      <c r="EXC1189" s="22"/>
      <c r="EXD1189" s="22"/>
      <c r="EXE1189" s="22"/>
      <c r="EXF1189" s="22"/>
      <c r="EXG1189" s="22"/>
      <c r="EXH1189" s="22"/>
      <c r="EXI1189" s="22"/>
      <c r="EXJ1189" s="22"/>
      <c r="EXK1189" s="22"/>
      <c r="EXL1189" s="22"/>
      <c r="EXM1189" s="22"/>
      <c r="EXN1189" s="22"/>
      <c r="EXO1189" s="22"/>
      <c r="EXP1189" s="22"/>
      <c r="EXQ1189" s="22"/>
      <c r="EXR1189" s="22"/>
      <c r="EXS1189" s="22"/>
      <c r="EXT1189" s="22"/>
      <c r="EXU1189" s="22"/>
      <c r="EXV1189" s="22"/>
      <c r="EXW1189" s="22"/>
      <c r="EXX1189" s="22"/>
      <c r="EXY1189" s="22"/>
      <c r="EXZ1189" s="22"/>
      <c r="EYA1189" s="22"/>
      <c r="EYB1189" s="22"/>
      <c r="EYC1189" s="22"/>
      <c r="EYD1189" s="22"/>
      <c r="EYE1189" s="22"/>
      <c r="EYF1189" s="22"/>
      <c r="EYG1189" s="22"/>
      <c r="EYH1189" s="22"/>
      <c r="EYI1189" s="22"/>
      <c r="EYJ1189" s="22"/>
      <c r="EYK1189" s="22"/>
      <c r="EYL1189" s="22"/>
      <c r="EYM1189" s="22"/>
      <c r="EYN1189" s="22"/>
      <c r="EYO1189" s="22"/>
      <c r="EYP1189" s="22"/>
      <c r="EYQ1189" s="22"/>
      <c r="EYR1189" s="22"/>
      <c r="EYS1189" s="22"/>
      <c r="EYT1189" s="22"/>
      <c r="EYU1189" s="22"/>
      <c r="EYV1189" s="22"/>
      <c r="EYW1189" s="22"/>
      <c r="EYX1189" s="22"/>
      <c r="EYY1189" s="22"/>
      <c r="EYZ1189" s="22"/>
      <c r="EZA1189" s="22"/>
      <c r="EZB1189" s="22"/>
      <c r="EZC1189" s="22"/>
      <c r="EZD1189" s="22"/>
      <c r="EZE1189" s="22"/>
      <c r="EZF1189" s="22"/>
      <c r="EZG1189" s="22"/>
      <c r="EZH1189" s="22"/>
      <c r="EZI1189" s="22"/>
      <c r="EZJ1189" s="22"/>
      <c r="EZK1189" s="22"/>
      <c r="EZL1189" s="22"/>
      <c r="EZM1189" s="22"/>
      <c r="EZN1189" s="22"/>
      <c r="EZO1189" s="22"/>
      <c r="EZP1189" s="22"/>
      <c r="EZQ1189" s="22"/>
      <c r="EZR1189" s="22"/>
      <c r="EZS1189" s="22"/>
      <c r="EZT1189" s="22"/>
      <c r="EZU1189" s="22"/>
      <c r="EZV1189" s="22"/>
      <c r="EZW1189" s="22"/>
      <c r="EZX1189" s="22"/>
      <c r="EZY1189" s="22"/>
      <c r="EZZ1189" s="22"/>
      <c r="FAA1189" s="22"/>
      <c r="FAB1189" s="22"/>
      <c r="FAC1189" s="22"/>
      <c r="FAD1189" s="22"/>
      <c r="FAE1189" s="22"/>
      <c r="FAF1189" s="22"/>
      <c r="FAG1189" s="22"/>
      <c r="FAH1189" s="22"/>
      <c r="FAI1189" s="22"/>
      <c r="FAJ1189" s="22"/>
      <c r="FAK1189" s="22"/>
      <c r="FAL1189" s="22"/>
      <c r="FAM1189" s="22"/>
      <c r="FAN1189" s="22"/>
      <c r="FAO1189" s="22"/>
      <c r="FAP1189" s="22"/>
      <c r="FAQ1189" s="22"/>
      <c r="FAR1189" s="22"/>
      <c r="FAS1189" s="22"/>
      <c r="FAT1189" s="22"/>
      <c r="FAU1189" s="22"/>
      <c r="FAV1189" s="22"/>
      <c r="FAW1189" s="22"/>
      <c r="FAX1189" s="22"/>
      <c r="FAY1189" s="22"/>
      <c r="FAZ1189" s="22"/>
      <c r="FBA1189" s="22"/>
      <c r="FBB1189" s="22"/>
      <c r="FBC1189" s="22"/>
      <c r="FBD1189" s="22"/>
      <c r="FBE1189" s="22"/>
      <c r="FBF1189" s="22"/>
      <c r="FBG1189" s="22"/>
      <c r="FBH1189" s="22"/>
      <c r="FBI1189" s="22"/>
      <c r="FBJ1189" s="22"/>
      <c r="FBK1189" s="22"/>
      <c r="FBL1189" s="22"/>
      <c r="FBM1189" s="22"/>
      <c r="FBN1189" s="22"/>
      <c r="FBO1189" s="22"/>
      <c r="FBP1189" s="22"/>
      <c r="FBQ1189" s="22"/>
      <c r="FBR1189" s="22"/>
      <c r="FBS1189" s="22"/>
      <c r="FBT1189" s="22"/>
      <c r="FBU1189" s="22"/>
      <c r="FBV1189" s="22"/>
      <c r="FBW1189" s="22"/>
      <c r="FBX1189" s="22"/>
      <c r="FBY1189" s="22"/>
      <c r="FBZ1189" s="22"/>
      <c r="FCA1189" s="22"/>
      <c r="FCB1189" s="22"/>
      <c r="FCC1189" s="22"/>
      <c r="FCD1189" s="22"/>
      <c r="FCE1189" s="22"/>
      <c r="FCF1189" s="22"/>
      <c r="FCG1189" s="22"/>
      <c r="FCH1189" s="22"/>
      <c r="FCI1189" s="22"/>
      <c r="FCJ1189" s="22"/>
      <c r="FCK1189" s="22"/>
      <c r="FCL1189" s="22"/>
      <c r="FCM1189" s="22"/>
      <c r="FCN1189" s="22"/>
      <c r="FCO1189" s="22"/>
      <c r="FCP1189" s="22"/>
      <c r="FCQ1189" s="22"/>
      <c r="FCR1189" s="22"/>
      <c r="FCS1189" s="22"/>
      <c r="FCT1189" s="22"/>
      <c r="FCU1189" s="22"/>
      <c r="FCV1189" s="22"/>
      <c r="FCW1189" s="22"/>
      <c r="FCX1189" s="22"/>
      <c r="FCY1189" s="22"/>
      <c r="FCZ1189" s="22"/>
      <c r="FDA1189" s="22"/>
      <c r="FDB1189" s="22"/>
      <c r="FDC1189" s="22"/>
      <c r="FDD1189" s="22"/>
      <c r="FDE1189" s="22"/>
      <c r="FDF1189" s="22"/>
      <c r="FDG1189" s="22"/>
      <c r="FDH1189" s="22"/>
      <c r="FDI1189" s="22"/>
      <c r="FDJ1189" s="22"/>
      <c r="FDK1189" s="22"/>
      <c r="FDL1189" s="22"/>
      <c r="FDM1189" s="22"/>
      <c r="FDN1189" s="22"/>
      <c r="FDO1189" s="22"/>
      <c r="FDP1189" s="22"/>
      <c r="FDQ1189" s="22"/>
      <c r="FDR1189" s="22"/>
      <c r="FDS1189" s="22"/>
      <c r="FDT1189" s="22"/>
      <c r="FDU1189" s="22"/>
      <c r="FDV1189" s="22"/>
      <c r="FDW1189" s="22"/>
      <c r="FDX1189" s="22"/>
      <c r="FDY1189" s="22"/>
      <c r="FDZ1189" s="22"/>
      <c r="FEA1189" s="22"/>
      <c r="FEB1189" s="22"/>
      <c r="FEC1189" s="22"/>
      <c r="FED1189" s="22"/>
      <c r="FEE1189" s="22"/>
      <c r="FEF1189" s="22"/>
      <c r="FEG1189" s="22"/>
      <c r="FEH1189" s="22"/>
      <c r="FEI1189" s="22"/>
      <c r="FEJ1189" s="22"/>
      <c r="FEK1189" s="22"/>
      <c r="FEL1189" s="22"/>
      <c r="FEM1189" s="22"/>
      <c r="FEN1189" s="22"/>
      <c r="FEO1189" s="22"/>
      <c r="FEP1189" s="22"/>
      <c r="FEQ1189" s="22"/>
      <c r="FER1189" s="22"/>
      <c r="FES1189" s="22"/>
      <c r="FET1189" s="22"/>
      <c r="FEU1189" s="22"/>
      <c r="FEV1189" s="22"/>
      <c r="FEW1189" s="22"/>
      <c r="FEX1189" s="22"/>
      <c r="FEY1189" s="22"/>
      <c r="FEZ1189" s="22"/>
      <c r="FFA1189" s="22"/>
      <c r="FFB1189" s="22"/>
      <c r="FFC1189" s="22"/>
      <c r="FFD1189" s="22"/>
      <c r="FFE1189" s="22"/>
      <c r="FFF1189" s="22"/>
      <c r="FFG1189" s="22"/>
      <c r="FFH1189" s="22"/>
      <c r="FFI1189" s="22"/>
      <c r="FFJ1189" s="22"/>
      <c r="FFK1189" s="22"/>
      <c r="FFL1189" s="22"/>
      <c r="FFM1189" s="22"/>
      <c r="FFN1189" s="22"/>
      <c r="FFO1189" s="22"/>
      <c r="FFP1189" s="22"/>
      <c r="FFQ1189" s="22"/>
      <c r="FFR1189" s="22"/>
      <c r="FFS1189" s="22"/>
      <c r="FFT1189" s="22"/>
      <c r="FFU1189" s="22"/>
      <c r="FFV1189" s="22"/>
      <c r="FFW1189" s="22"/>
      <c r="FFX1189" s="22"/>
      <c r="FFY1189" s="22"/>
      <c r="FFZ1189" s="22"/>
      <c r="FGA1189" s="22"/>
      <c r="FGB1189" s="22"/>
      <c r="FGC1189" s="22"/>
      <c r="FGD1189" s="22"/>
      <c r="FGE1189" s="22"/>
      <c r="FGF1189" s="22"/>
      <c r="FGG1189" s="22"/>
      <c r="FGH1189" s="22"/>
      <c r="FGI1189" s="22"/>
      <c r="FGJ1189" s="22"/>
      <c r="FGK1189" s="22"/>
      <c r="FGL1189" s="22"/>
      <c r="FGM1189" s="22"/>
      <c r="FGN1189" s="22"/>
      <c r="FGO1189" s="22"/>
      <c r="FGP1189" s="22"/>
      <c r="FGQ1189" s="22"/>
      <c r="FGR1189" s="22"/>
      <c r="FGS1189" s="22"/>
      <c r="FGT1189" s="22"/>
      <c r="FGU1189" s="22"/>
      <c r="FGV1189" s="22"/>
      <c r="FGW1189" s="22"/>
      <c r="FGX1189" s="22"/>
      <c r="FGY1189" s="22"/>
      <c r="FGZ1189" s="22"/>
      <c r="FHA1189" s="22"/>
      <c r="FHB1189" s="22"/>
      <c r="FHC1189" s="22"/>
      <c r="FHD1189" s="22"/>
      <c r="FHE1189" s="22"/>
      <c r="FHF1189" s="22"/>
      <c r="FHG1189" s="22"/>
      <c r="FHH1189" s="22"/>
      <c r="FHI1189" s="22"/>
      <c r="FHJ1189" s="22"/>
      <c r="FHK1189" s="22"/>
      <c r="FHL1189" s="22"/>
      <c r="FHM1189" s="22"/>
      <c r="FHN1189" s="22"/>
      <c r="FHO1189" s="22"/>
      <c r="FHP1189" s="22"/>
      <c r="FHQ1189" s="22"/>
      <c r="FHR1189" s="22"/>
      <c r="FHS1189" s="22"/>
      <c r="FHT1189" s="22"/>
      <c r="FHU1189" s="22"/>
      <c r="FHV1189" s="22"/>
      <c r="FHW1189" s="22"/>
      <c r="FHX1189" s="22"/>
      <c r="FHY1189" s="22"/>
      <c r="FHZ1189" s="22"/>
      <c r="FIA1189" s="22"/>
      <c r="FIB1189" s="22"/>
      <c r="FIC1189" s="22"/>
      <c r="FID1189" s="22"/>
      <c r="FIE1189" s="22"/>
      <c r="FIF1189" s="22"/>
      <c r="FIG1189" s="22"/>
      <c r="FIH1189" s="22"/>
      <c r="FII1189" s="22"/>
      <c r="FIJ1189" s="22"/>
      <c r="FIK1189" s="22"/>
      <c r="FIL1189" s="22"/>
      <c r="FIM1189" s="22"/>
      <c r="FIN1189" s="22"/>
      <c r="FIO1189" s="22"/>
      <c r="FIP1189" s="22"/>
      <c r="FIQ1189" s="22"/>
      <c r="FIR1189" s="22"/>
      <c r="FIS1189" s="22"/>
      <c r="FIT1189" s="22"/>
      <c r="FIU1189" s="22"/>
      <c r="FIV1189" s="22"/>
      <c r="FIW1189" s="22"/>
      <c r="FIX1189" s="22"/>
      <c r="FIY1189" s="22"/>
      <c r="FIZ1189" s="22"/>
      <c r="FJA1189" s="22"/>
      <c r="FJB1189" s="22"/>
      <c r="FJC1189" s="22"/>
      <c r="FJD1189" s="22"/>
      <c r="FJE1189" s="22"/>
      <c r="FJF1189" s="22"/>
      <c r="FJG1189" s="22"/>
      <c r="FJH1189" s="22"/>
      <c r="FJI1189" s="22"/>
      <c r="FJJ1189" s="22"/>
      <c r="FJK1189" s="22"/>
      <c r="FJL1189" s="22"/>
      <c r="FJM1189" s="22"/>
      <c r="FJN1189" s="22"/>
      <c r="FJO1189" s="22"/>
      <c r="FJP1189" s="22"/>
      <c r="FJQ1189" s="22"/>
      <c r="FJR1189" s="22"/>
      <c r="FJS1189" s="22"/>
      <c r="FJT1189" s="22"/>
      <c r="FJU1189" s="22"/>
      <c r="FJV1189" s="22"/>
      <c r="FJW1189" s="22"/>
      <c r="FJX1189" s="22"/>
      <c r="FJY1189" s="22"/>
      <c r="FJZ1189" s="22"/>
      <c r="FKA1189" s="22"/>
      <c r="FKB1189" s="22"/>
      <c r="FKC1189" s="22"/>
      <c r="FKD1189" s="22"/>
      <c r="FKE1189" s="22"/>
      <c r="FKF1189" s="22"/>
      <c r="FKG1189" s="22"/>
      <c r="FKH1189" s="22"/>
      <c r="FKI1189" s="22"/>
      <c r="FKJ1189" s="22"/>
      <c r="FKK1189" s="22"/>
      <c r="FKL1189" s="22"/>
      <c r="FKM1189" s="22"/>
      <c r="FKN1189" s="22"/>
      <c r="FKO1189" s="22"/>
      <c r="FKP1189" s="22"/>
      <c r="FKQ1189" s="22"/>
      <c r="FKR1189" s="22"/>
      <c r="FKS1189" s="22"/>
      <c r="FKT1189" s="22"/>
      <c r="FKU1189" s="22"/>
      <c r="FKV1189" s="22"/>
      <c r="FKW1189" s="22"/>
      <c r="FKX1189" s="22"/>
      <c r="FKY1189" s="22"/>
      <c r="FKZ1189" s="22"/>
      <c r="FLA1189" s="22"/>
      <c r="FLB1189" s="22"/>
      <c r="FLC1189" s="22"/>
      <c r="FLD1189" s="22"/>
      <c r="FLE1189" s="22"/>
      <c r="FLF1189" s="22"/>
      <c r="FLG1189" s="22"/>
      <c r="FLH1189" s="22"/>
      <c r="FLI1189" s="22"/>
      <c r="FLJ1189" s="22"/>
      <c r="FLK1189" s="22"/>
      <c r="FLL1189" s="22"/>
      <c r="FLM1189" s="22"/>
      <c r="FLN1189" s="22"/>
      <c r="FLO1189" s="22"/>
      <c r="FLP1189" s="22"/>
      <c r="FLQ1189" s="22"/>
      <c r="FLR1189" s="22"/>
      <c r="FLS1189" s="22"/>
      <c r="FLT1189" s="22"/>
      <c r="FLU1189" s="22"/>
      <c r="FLV1189" s="22"/>
      <c r="FLW1189" s="22"/>
      <c r="FLX1189" s="22"/>
      <c r="FLY1189" s="22"/>
      <c r="FLZ1189" s="22"/>
      <c r="FMA1189" s="22"/>
      <c r="FMB1189" s="22"/>
      <c r="FMC1189" s="22"/>
      <c r="FMD1189" s="22"/>
      <c r="FME1189" s="22"/>
      <c r="FMF1189" s="22"/>
      <c r="FMG1189" s="22"/>
      <c r="FMH1189" s="22"/>
      <c r="FMI1189" s="22"/>
      <c r="FMJ1189" s="22"/>
      <c r="FMK1189" s="22"/>
      <c r="FML1189" s="22"/>
      <c r="FMM1189" s="22"/>
      <c r="FMN1189" s="22"/>
      <c r="FMO1189" s="22"/>
      <c r="FMP1189" s="22"/>
      <c r="FMQ1189" s="22"/>
      <c r="FMR1189" s="22"/>
      <c r="FMS1189" s="22"/>
      <c r="FMT1189" s="22"/>
      <c r="FMU1189" s="22"/>
      <c r="FMV1189" s="22"/>
      <c r="FMW1189" s="22"/>
      <c r="FMX1189" s="22"/>
      <c r="FMY1189" s="22"/>
      <c r="FMZ1189" s="22"/>
      <c r="FNA1189" s="22"/>
      <c r="FNB1189" s="22"/>
      <c r="FNC1189" s="22"/>
      <c r="FND1189" s="22"/>
      <c r="FNE1189" s="22"/>
      <c r="FNF1189" s="22"/>
      <c r="FNG1189" s="22"/>
      <c r="FNH1189" s="22"/>
      <c r="FNI1189" s="22"/>
      <c r="FNJ1189" s="22"/>
      <c r="FNK1189" s="22"/>
      <c r="FNL1189" s="22"/>
      <c r="FNM1189" s="22"/>
      <c r="FNN1189" s="22"/>
      <c r="FNO1189" s="22"/>
      <c r="FNP1189" s="22"/>
      <c r="FNQ1189" s="22"/>
      <c r="FNR1189" s="22"/>
      <c r="FNS1189" s="22"/>
      <c r="FNT1189" s="22"/>
      <c r="FNU1189" s="22"/>
      <c r="FNV1189" s="22"/>
      <c r="FNW1189" s="22"/>
      <c r="FNX1189" s="22"/>
      <c r="FNY1189" s="22"/>
      <c r="FNZ1189" s="22"/>
      <c r="FOA1189" s="22"/>
      <c r="FOB1189" s="22"/>
      <c r="FOC1189" s="22"/>
      <c r="FOD1189" s="22"/>
      <c r="FOE1189" s="22"/>
      <c r="FOF1189" s="22"/>
      <c r="FOG1189" s="22"/>
      <c r="FOH1189" s="22"/>
      <c r="FOI1189" s="22"/>
      <c r="FOJ1189" s="22"/>
      <c r="FOK1189" s="22"/>
      <c r="FOL1189" s="22"/>
      <c r="FOM1189" s="22"/>
      <c r="FON1189" s="22"/>
      <c r="FOO1189" s="22"/>
      <c r="FOP1189" s="22"/>
      <c r="FOQ1189" s="22"/>
      <c r="FOR1189" s="22"/>
      <c r="FOS1189" s="22"/>
      <c r="FOT1189" s="22"/>
      <c r="FOU1189" s="22"/>
      <c r="FOV1189" s="22"/>
      <c r="FOW1189" s="22"/>
      <c r="FOX1189" s="22"/>
      <c r="FOY1189" s="22"/>
      <c r="FOZ1189" s="22"/>
      <c r="FPA1189" s="22"/>
      <c r="FPB1189" s="22"/>
      <c r="FPC1189" s="22"/>
      <c r="FPD1189" s="22"/>
      <c r="FPE1189" s="22"/>
      <c r="FPF1189" s="22"/>
      <c r="FPG1189" s="22"/>
      <c r="FPH1189" s="22"/>
      <c r="FPI1189" s="22"/>
      <c r="FPJ1189" s="22"/>
      <c r="FPK1189" s="22"/>
      <c r="FPL1189" s="22"/>
      <c r="FPM1189" s="22"/>
      <c r="FPN1189" s="22"/>
      <c r="FPO1189" s="22"/>
      <c r="FPP1189" s="22"/>
      <c r="FPQ1189" s="22"/>
      <c r="FPR1189" s="22"/>
      <c r="FPS1189" s="22"/>
      <c r="FPT1189" s="22"/>
      <c r="FPU1189" s="22"/>
      <c r="FPV1189" s="22"/>
      <c r="FPW1189" s="22"/>
      <c r="FPX1189" s="22"/>
      <c r="FPY1189" s="22"/>
      <c r="FPZ1189" s="22"/>
      <c r="FQA1189" s="22"/>
      <c r="FQB1189" s="22"/>
      <c r="FQC1189" s="22"/>
      <c r="FQD1189" s="22"/>
      <c r="FQE1189" s="22"/>
      <c r="FQF1189" s="22"/>
      <c r="FQG1189" s="22"/>
      <c r="FQH1189" s="22"/>
      <c r="FQI1189" s="22"/>
      <c r="FQJ1189" s="22"/>
      <c r="FQK1189" s="22"/>
      <c r="FQL1189" s="22"/>
      <c r="FQM1189" s="22"/>
      <c r="FQN1189" s="22"/>
      <c r="FQO1189" s="22"/>
      <c r="FQP1189" s="22"/>
      <c r="FQQ1189" s="22"/>
      <c r="FQR1189" s="22"/>
      <c r="FQS1189" s="22"/>
      <c r="FQT1189" s="22"/>
      <c r="FQU1189" s="22"/>
      <c r="FQV1189" s="22"/>
      <c r="FQW1189" s="22"/>
      <c r="FQX1189" s="22"/>
      <c r="FQY1189" s="22"/>
      <c r="FQZ1189" s="22"/>
      <c r="FRA1189" s="22"/>
      <c r="FRB1189" s="22"/>
      <c r="FRC1189" s="22"/>
      <c r="FRD1189" s="22"/>
      <c r="FRE1189" s="22"/>
      <c r="FRF1189" s="22"/>
      <c r="FRG1189" s="22"/>
      <c r="FRH1189" s="22"/>
      <c r="FRI1189" s="22"/>
      <c r="FRJ1189" s="22"/>
      <c r="FRK1189" s="22"/>
      <c r="FRL1189" s="22"/>
      <c r="FRM1189" s="22"/>
      <c r="FRN1189" s="22"/>
      <c r="FRO1189" s="22"/>
      <c r="FRP1189" s="22"/>
      <c r="FRQ1189" s="22"/>
      <c r="FRR1189" s="22"/>
      <c r="FRS1189" s="22"/>
      <c r="FRT1189" s="22"/>
      <c r="FRU1189" s="22"/>
      <c r="FRV1189" s="22"/>
      <c r="FRW1189" s="22"/>
      <c r="FRX1189" s="22"/>
      <c r="FRY1189" s="22"/>
      <c r="FRZ1189" s="22"/>
      <c r="FSA1189" s="22"/>
      <c r="FSB1189" s="22"/>
      <c r="FSC1189" s="22"/>
      <c r="FSD1189" s="22"/>
      <c r="FSE1189" s="22"/>
      <c r="FSF1189" s="22"/>
      <c r="FSG1189" s="22"/>
      <c r="FSH1189" s="22"/>
      <c r="FSI1189" s="22"/>
      <c r="FSJ1189" s="22"/>
      <c r="FSK1189" s="22"/>
      <c r="FSL1189" s="22"/>
      <c r="FSM1189" s="22"/>
      <c r="FSN1189" s="22"/>
      <c r="FSO1189" s="22"/>
      <c r="FSP1189" s="22"/>
      <c r="FSQ1189" s="22"/>
      <c r="FSR1189" s="22"/>
      <c r="FSS1189" s="22"/>
      <c r="FST1189" s="22"/>
      <c r="FSU1189" s="22"/>
      <c r="FSV1189" s="22"/>
      <c r="FSW1189" s="22"/>
      <c r="FSX1189" s="22"/>
      <c r="FSY1189" s="22"/>
      <c r="FSZ1189" s="22"/>
      <c r="FTA1189" s="22"/>
      <c r="FTB1189" s="22"/>
      <c r="FTC1189" s="22"/>
      <c r="FTD1189" s="22"/>
      <c r="FTE1189" s="22"/>
      <c r="FTF1189" s="22"/>
      <c r="FTG1189" s="22"/>
      <c r="FTH1189" s="22"/>
      <c r="FTI1189" s="22"/>
      <c r="FTJ1189" s="22"/>
      <c r="FTK1189" s="22"/>
      <c r="FTL1189" s="22"/>
      <c r="FTM1189" s="22"/>
      <c r="FTN1189" s="22"/>
      <c r="FTO1189" s="22"/>
      <c r="FTP1189" s="22"/>
      <c r="FTQ1189" s="22"/>
      <c r="FTR1189" s="22"/>
      <c r="FTS1189" s="22"/>
      <c r="FTT1189" s="22"/>
      <c r="FTU1189" s="22"/>
      <c r="FTV1189" s="22"/>
      <c r="FTW1189" s="22"/>
      <c r="FTX1189" s="22"/>
      <c r="FTY1189" s="22"/>
      <c r="FTZ1189" s="22"/>
      <c r="FUA1189" s="22"/>
      <c r="FUB1189" s="22"/>
      <c r="FUC1189" s="22"/>
      <c r="FUD1189" s="22"/>
      <c r="FUE1189" s="22"/>
      <c r="FUF1189" s="22"/>
      <c r="FUG1189" s="22"/>
      <c r="FUH1189" s="22"/>
      <c r="FUI1189" s="22"/>
      <c r="FUJ1189" s="22"/>
      <c r="FUK1189" s="22"/>
      <c r="FUL1189" s="22"/>
      <c r="FUM1189" s="22"/>
      <c r="FUN1189" s="22"/>
      <c r="FUO1189" s="22"/>
      <c r="FUP1189" s="22"/>
      <c r="FUQ1189" s="22"/>
      <c r="FUR1189" s="22"/>
      <c r="FUS1189" s="22"/>
      <c r="FUT1189" s="22"/>
      <c r="FUU1189" s="22"/>
      <c r="FUV1189" s="22"/>
      <c r="FUW1189" s="22"/>
      <c r="FUX1189" s="22"/>
      <c r="FUY1189" s="22"/>
      <c r="FUZ1189" s="22"/>
      <c r="FVA1189" s="22"/>
      <c r="FVB1189" s="22"/>
      <c r="FVC1189" s="22"/>
      <c r="FVD1189" s="22"/>
      <c r="FVE1189" s="22"/>
      <c r="FVF1189" s="22"/>
      <c r="FVG1189" s="22"/>
      <c r="FVH1189" s="22"/>
      <c r="FVI1189" s="22"/>
      <c r="FVJ1189" s="22"/>
      <c r="FVK1189" s="22"/>
      <c r="FVL1189" s="22"/>
      <c r="FVM1189" s="22"/>
      <c r="FVN1189" s="22"/>
      <c r="FVO1189" s="22"/>
      <c r="FVP1189" s="22"/>
      <c r="FVQ1189" s="22"/>
      <c r="FVR1189" s="22"/>
      <c r="FVS1189" s="22"/>
      <c r="FVT1189" s="22"/>
      <c r="FVU1189" s="22"/>
      <c r="FVV1189" s="22"/>
      <c r="FVW1189" s="22"/>
      <c r="FVX1189" s="22"/>
      <c r="FVY1189" s="22"/>
      <c r="FVZ1189" s="22"/>
      <c r="FWA1189" s="22"/>
      <c r="FWB1189" s="22"/>
      <c r="FWC1189" s="22"/>
      <c r="FWD1189" s="22"/>
      <c r="FWE1189" s="22"/>
      <c r="FWF1189" s="22"/>
      <c r="FWG1189" s="22"/>
      <c r="FWH1189" s="22"/>
      <c r="FWI1189" s="22"/>
      <c r="FWJ1189" s="22"/>
      <c r="FWK1189" s="22"/>
      <c r="FWL1189" s="22"/>
      <c r="FWM1189" s="22"/>
      <c r="FWN1189" s="22"/>
      <c r="FWO1189" s="22"/>
      <c r="FWP1189" s="22"/>
      <c r="FWQ1189" s="22"/>
      <c r="FWR1189" s="22"/>
      <c r="FWS1189" s="22"/>
      <c r="FWT1189" s="22"/>
      <c r="FWU1189" s="22"/>
      <c r="FWV1189" s="22"/>
      <c r="FWW1189" s="22"/>
      <c r="FWX1189" s="22"/>
      <c r="FWY1189" s="22"/>
      <c r="FWZ1189" s="22"/>
      <c r="FXA1189" s="22"/>
      <c r="FXB1189" s="22"/>
      <c r="FXC1189" s="22"/>
      <c r="FXD1189" s="22"/>
      <c r="FXE1189" s="22"/>
      <c r="FXF1189" s="22"/>
      <c r="FXG1189" s="22"/>
      <c r="FXH1189" s="22"/>
      <c r="FXI1189" s="22"/>
      <c r="FXJ1189" s="22"/>
      <c r="FXK1189" s="22"/>
      <c r="FXL1189" s="22"/>
      <c r="FXM1189" s="22"/>
      <c r="FXN1189" s="22"/>
      <c r="FXO1189" s="22"/>
      <c r="FXP1189" s="22"/>
      <c r="FXQ1189" s="22"/>
      <c r="FXR1189" s="22"/>
      <c r="FXS1189" s="22"/>
      <c r="FXT1189" s="22"/>
      <c r="FXU1189" s="22"/>
      <c r="FXV1189" s="22"/>
      <c r="FXW1189" s="22"/>
      <c r="FXX1189" s="22"/>
      <c r="FXY1189" s="22"/>
      <c r="FXZ1189" s="22"/>
      <c r="FYA1189" s="22"/>
      <c r="FYB1189" s="22"/>
      <c r="FYC1189" s="22"/>
      <c r="FYD1189" s="22"/>
      <c r="FYE1189" s="22"/>
      <c r="FYF1189" s="22"/>
      <c r="FYG1189" s="22"/>
      <c r="FYH1189" s="22"/>
      <c r="FYI1189" s="22"/>
      <c r="FYJ1189" s="22"/>
      <c r="FYK1189" s="22"/>
      <c r="FYL1189" s="22"/>
      <c r="FYM1189" s="22"/>
      <c r="FYN1189" s="22"/>
      <c r="FYO1189" s="22"/>
      <c r="FYP1189" s="22"/>
      <c r="FYQ1189" s="22"/>
      <c r="FYR1189" s="22"/>
      <c r="FYS1189" s="22"/>
      <c r="FYT1189" s="22"/>
      <c r="FYU1189" s="22"/>
      <c r="FYV1189" s="22"/>
      <c r="FYW1189" s="22"/>
      <c r="FYX1189" s="22"/>
      <c r="FYY1189" s="22"/>
      <c r="FYZ1189" s="22"/>
      <c r="FZA1189" s="22"/>
      <c r="FZB1189" s="22"/>
      <c r="FZC1189" s="22"/>
      <c r="FZD1189" s="22"/>
      <c r="FZE1189" s="22"/>
      <c r="FZF1189" s="22"/>
      <c r="FZG1189" s="22"/>
      <c r="FZH1189" s="22"/>
      <c r="FZI1189" s="22"/>
      <c r="FZJ1189" s="22"/>
      <c r="FZK1189" s="22"/>
      <c r="FZL1189" s="22"/>
      <c r="FZM1189" s="22"/>
      <c r="FZN1189" s="22"/>
      <c r="FZO1189" s="22"/>
      <c r="FZP1189" s="22"/>
      <c r="FZQ1189" s="22"/>
      <c r="FZR1189" s="22"/>
      <c r="FZS1189" s="22"/>
      <c r="FZT1189" s="22"/>
      <c r="FZU1189" s="22"/>
      <c r="FZV1189" s="22"/>
      <c r="FZW1189" s="22"/>
      <c r="FZX1189" s="22"/>
      <c r="FZY1189" s="22"/>
      <c r="FZZ1189" s="22"/>
      <c r="GAA1189" s="22"/>
      <c r="GAB1189" s="22"/>
      <c r="GAC1189" s="22"/>
      <c r="GAD1189" s="22"/>
      <c r="GAE1189" s="22"/>
      <c r="GAF1189" s="22"/>
      <c r="GAG1189" s="22"/>
      <c r="GAH1189" s="22"/>
      <c r="GAI1189" s="22"/>
      <c r="GAJ1189" s="22"/>
      <c r="GAK1189" s="22"/>
      <c r="GAL1189" s="22"/>
      <c r="GAM1189" s="22"/>
      <c r="GAN1189" s="22"/>
      <c r="GAO1189" s="22"/>
      <c r="GAP1189" s="22"/>
      <c r="GAQ1189" s="22"/>
      <c r="GAR1189" s="22"/>
      <c r="GAS1189" s="22"/>
      <c r="GAT1189" s="22"/>
      <c r="GAU1189" s="22"/>
      <c r="GAV1189" s="22"/>
      <c r="GAW1189" s="22"/>
      <c r="GAX1189" s="22"/>
      <c r="GAY1189" s="22"/>
      <c r="GAZ1189" s="22"/>
      <c r="GBA1189" s="22"/>
      <c r="GBB1189" s="22"/>
      <c r="GBC1189" s="22"/>
      <c r="GBD1189" s="22"/>
      <c r="GBE1189" s="22"/>
      <c r="GBF1189" s="22"/>
      <c r="GBG1189" s="22"/>
      <c r="GBH1189" s="22"/>
      <c r="GBI1189" s="22"/>
      <c r="GBJ1189" s="22"/>
      <c r="GBK1189" s="22"/>
      <c r="GBL1189" s="22"/>
      <c r="GBM1189" s="22"/>
      <c r="GBN1189" s="22"/>
      <c r="GBO1189" s="22"/>
      <c r="GBP1189" s="22"/>
      <c r="GBQ1189" s="22"/>
      <c r="GBR1189" s="22"/>
      <c r="GBS1189" s="22"/>
      <c r="GBT1189" s="22"/>
      <c r="GBU1189" s="22"/>
      <c r="GBV1189" s="22"/>
      <c r="GBW1189" s="22"/>
      <c r="GBX1189" s="22"/>
      <c r="GBY1189" s="22"/>
      <c r="GBZ1189" s="22"/>
      <c r="GCA1189" s="22"/>
      <c r="GCB1189" s="22"/>
      <c r="GCC1189" s="22"/>
      <c r="GCD1189" s="22"/>
      <c r="GCE1189" s="22"/>
      <c r="GCF1189" s="22"/>
      <c r="GCG1189" s="22"/>
      <c r="GCH1189" s="22"/>
      <c r="GCI1189" s="22"/>
      <c r="GCJ1189" s="22"/>
      <c r="GCK1189" s="22"/>
      <c r="GCL1189" s="22"/>
      <c r="GCM1189" s="22"/>
      <c r="GCN1189" s="22"/>
      <c r="GCO1189" s="22"/>
      <c r="GCP1189" s="22"/>
      <c r="GCQ1189" s="22"/>
      <c r="GCR1189" s="22"/>
      <c r="GCS1189" s="22"/>
      <c r="GCT1189" s="22"/>
      <c r="GCU1189" s="22"/>
      <c r="GCV1189" s="22"/>
      <c r="GCW1189" s="22"/>
      <c r="GCX1189" s="22"/>
      <c r="GCY1189" s="22"/>
      <c r="GCZ1189" s="22"/>
      <c r="GDA1189" s="22"/>
      <c r="GDB1189" s="22"/>
      <c r="GDC1189" s="22"/>
      <c r="GDD1189" s="22"/>
      <c r="GDE1189" s="22"/>
      <c r="GDF1189" s="22"/>
      <c r="GDG1189" s="22"/>
      <c r="GDH1189" s="22"/>
      <c r="GDI1189" s="22"/>
      <c r="GDJ1189" s="22"/>
      <c r="GDK1189" s="22"/>
      <c r="GDL1189" s="22"/>
      <c r="GDM1189" s="22"/>
      <c r="GDN1189" s="22"/>
      <c r="GDO1189" s="22"/>
      <c r="GDP1189" s="22"/>
      <c r="GDQ1189" s="22"/>
      <c r="GDR1189" s="22"/>
      <c r="GDS1189" s="22"/>
      <c r="GDT1189" s="22"/>
      <c r="GDU1189" s="22"/>
      <c r="GDV1189" s="22"/>
      <c r="GDW1189" s="22"/>
      <c r="GDX1189" s="22"/>
      <c r="GDY1189" s="22"/>
      <c r="GDZ1189" s="22"/>
      <c r="GEA1189" s="22"/>
      <c r="GEB1189" s="22"/>
      <c r="GEC1189" s="22"/>
      <c r="GED1189" s="22"/>
      <c r="GEE1189" s="22"/>
      <c r="GEF1189" s="22"/>
      <c r="GEG1189" s="22"/>
      <c r="GEH1189" s="22"/>
      <c r="GEI1189" s="22"/>
      <c r="GEJ1189" s="22"/>
      <c r="GEK1189" s="22"/>
      <c r="GEL1189" s="22"/>
      <c r="GEM1189" s="22"/>
      <c r="GEN1189" s="22"/>
      <c r="GEO1189" s="22"/>
      <c r="GEP1189" s="22"/>
      <c r="GEQ1189" s="22"/>
      <c r="GER1189" s="22"/>
      <c r="GES1189" s="22"/>
      <c r="GET1189" s="22"/>
      <c r="GEU1189" s="22"/>
      <c r="GEV1189" s="22"/>
      <c r="GEW1189" s="22"/>
      <c r="GEX1189" s="22"/>
      <c r="GEY1189" s="22"/>
      <c r="GEZ1189" s="22"/>
      <c r="GFA1189" s="22"/>
      <c r="GFB1189" s="22"/>
      <c r="GFC1189" s="22"/>
      <c r="GFD1189" s="22"/>
      <c r="GFE1189" s="22"/>
      <c r="GFF1189" s="22"/>
      <c r="GFG1189" s="22"/>
      <c r="GFH1189" s="22"/>
      <c r="GFI1189" s="22"/>
      <c r="GFJ1189" s="22"/>
      <c r="GFK1189" s="22"/>
      <c r="GFL1189" s="22"/>
      <c r="GFM1189" s="22"/>
      <c r="GFN1189" s="22"/>
      <c r="GFO1189" s="22"/>
      <c r="GFP1189" s="22"/>
      <c r="GFQ1189" s="22"/>
      <c r="GFR1189" s="22"/>
      <c r="GFS1189" s="22"/>
      <c r="GFT1189" s="22"/>
      <c r="GFU1189" s="22"/>
      <c r="GFV1189" s="22"/>
      <c r="GFW1189" s="22"/>
      <c r="GFX1189" s="22"/>
      <c r="GFY1189" s="22"/>
      <c r="GFZ1189" s="22"/>
      <c r="GGA1189" s="22"/>
      <c r="GGB1189" s="22"/>
      <c r="GGC1189" s="22"/>
      <c r="GGD1189" s="22"/>
      <c r="GGE1189" s="22"/>
      <c r="GGF1189" s="22"/>
      <c r="GGG1189" s="22"/>
      <c r="GGH1189" s="22"/>
      <c r="GGI1189" s="22"/>
      <c r="GGJ1189" s="22"/>
      <c r="GGK1189" s="22"/>
      <c r="GGL1189" s="22"/>
      <c r="GGM1189" s="22"/>
      <c r="GGN1189" s="22"/>
      <c r="GGO1189" s="22"/>
      <c r="GGP1189" s="22"/>
      <c r="GGQ1189" s="22"/>
      <c r="GGR1189" s="22"/>
      <c r="GGS1189" s="22"/>
      <c r="GGT1189" s="22"/>
      <c r="GGU1189" s="22"/>
      <c r="GGV1189" s="22"/>
      <c r="GGW1189" s="22"/>
      <c r="GGX1189" s="22"/>
      <c r="GGY1189" s="22"/>
      <c r="GGZ1189" s="22"/>
      <c r="GHA1189" s="22"/>
      <c r="GHB1189" s="22"/>
      <c r="GHC1189" s="22"/>
      <c r="GHD1189" s="22"/>
      <c r="GHE1189" s="22"/>
      <c r="GHF1189" s="22"/>
      <c r="GHG1189" s="22"/>
      <c r="GHH1189" s="22"/>
      <c r="GHI1189" s="22"/>
      <c r="GHJ1189" s="22"/>
      <c r="GHK1189" s="22"/>
      <c r="GHL1189" s="22"/>
      <c r="GHM1189" s="22"/>
      <c r="GHN1189" s="22"/>
      <c r="GHO1189" s="22"/>
      <c r="GHP1189" s="22"/>
      <c r="GHQ1189" s="22"/>
      <c r="GHR1189" s="22"/>
      <c r="GHS1189" s="22"/>
      <c r="GHT1189" s="22"/>
      <c r="GHU1189" s="22"/>
      <c r="GHV1189" s="22"/>
      <c r="GHW1189" s="22"/>
      <c r="GHX1189" s="22"/>
      <c r="GHY1189" s="22"/>
      <c r="GHZ1189" s="22"/>
      <c r="GIA1189" s="22"/>
      <c r="GIB1189" s="22"/>
      <c r="GIC1189" s="22"/>
      <c r="GID1189" s="22"/>
      <c r="GIE1189" s="22"/>
      <c r="GIF1189" s="22"/>
      <c r="GIG1189" s="22"/>
      <c r="GIH1189" s="22"/>
      <c r="GII1189" s="22"/>
      <c r="GIJ1189" s="22"/>
      <c r="GIK1189" s="22"/>
      <c r="GIL1189" s="22"/>
      <c r="GIM1189" s="22"/>
      <c r="GIN1189" s="22"/>
      <c r="GIO1189" s="22"/>
      <c r="GIP1189" s="22"/>
      <c r="GIQ1189" s="22"/>
      <c r="GIR1189" s="22"/>
      <c r="GIS1189" s="22"/>
      <c r="GIT1189" s="22"/>
      <c r="GIU1189" s="22"/>
      <c r="GIV1189" s="22"/>
      <c r="GIW1189" s="22"/>
      <c r="GIX1189" s="22"/>
      <c r="GIY1189" s="22"/>
      <c r="GIZ1189" s="22"/>
      <c r="GJA1189" s="22"/>
      <c r="GJB1189" s="22"/>
      <c r="GJC1189" s="22"/>
      <c r="GJD1189" s="22"/>
      <c r="GJE1189" s="22"/>
      <c r="GJF1189" s="22"/>
      <c r="GJG1189" s="22"/>
      <c r="GJH1189" s="22"/>
      <c r="GJI1189" s="22"/>
      <c r="GJJ1189" s="22"/>
      <c r="GJK1189" s="22"/>
      <c r="GJL1189" s="22"/>
      <c r="GJM1189" s="22"/>
      <c r="GJN1189" s="22"/>
      <c r="GJO1189" s="22"/>
      <c r="GJP1189" s="22"/>
      <c r="GJQ1189" s="22"/>
      <c r="GJR1189" s="22"/>
      <c r="GJS1189" s="22"/>
      <c r="GJT1189" s="22"/>
      <c r="GJU1189" s="22"/>
      <c r="GJV1189" s="22"/>
      <c r="GJW1189" s="22"/>
      <c r="GJX1189" s="22"/>
      <c r="GJY1189" s="22"/>
      <c r="GJZ1189" s="22"/>
      <c r="GKA1189" s="22"/>
      <c r="GKB1189" s="22"/>
      <c r="GKC1189" s="22"/>
      <c r="GKD1189" s="22"/>
      <c r="GKE1189" s="22"/>
      <c r="GKF1189" s="22"/>
      <c r="GKG1189" s="22"/>
      <c r="GKH1189" s="22"/>
      <c r="GKI1189" s="22"/>
      <c r="GKJ1189" s="22"/>
      <c r="GKK1189" s="22"/>
      <c r="GKL1189" s="22"/>
      <c r="GKM1189" s="22"/>
      <c r="GKN1189" s="22"/>
      <c r="GKO1189" s="22"/>
      <c r="GKP1189" s="22"/>
      <c r="GKQ1189" s="22"/>
      <c r="GKR1189" s="22"/>
      <c r="GKS1189" s="22"/>
      <c r="GKT1189" s="22"/>
      <c r="GKU1189" s="22"/>
      <c r="GKV1189" s="22"/>
      <c r="GKW1189" s="22"/>
      <c r="GKX1189" s="22"/>
      <c r="GKY1189" s="22"/>
      <c r="GKZ1189" s="22"/>
      <c r="GLA1189" s="22"/>
      <c r="GLB1189" s="22"/>
      <c r="GLC1189" s="22"/>
      <c r="GLD1189" s="22"/>
      <c r="GLE1189" s="22"/>
      <c r="GLF1189" s="22"/>
      <c r="GLG1189" s="22"/>
      <c r="GLH1189" s="22"/>
      <c r="GLI1189" s="22"/>
      <c r="GLJ1189" s="22"/>
      <c r="GLK1189" s="22"/>
      <c r="GLL1189" s="22"/>
      <c r="GLM1189" s="22"/>
      <c r="GLN1189" s="22"/>
      <c r="GLO1189" s="22"/>
      <c r="GLP1189" s="22"/>
      <c r="GLQ1189" s="22"/>
      <c r="GLR1189" s="22"/>
      <c r="GLS1189" s="22"/>
      <c r="GLT1189" s="22"/>
      <c r="GLU1189" s="22"/>
      <c r="GLV1189" s="22"/>
      <c r="GLW1189" s="22"/>
      <c r="GLX1189" s="22"/>
      <c r="GLY1189" s="22"/>
      <c r="GLZ1189" s="22"/>
      <c r="GMA1189" s="22"/>
      <c r="GMB1189" s="22"/>
      <c r="GMC1189" s="22"/>
      <c r="GMD1189" s="22"/>
      <c r="GME1189" s="22"/>
      <c r="GMF1189" s="22"/>
      <c r="GMG1189" s="22"/>
      <c r="GMH1189" s="22"/>
      <c r="GMI1189" s="22"/>
      <c r="GMJ1189" s="22"/>
      <c r="GMK1189" s="22"/>
      <c r="GML1189" s="22"/>
      <c r="GMM1189" s="22"/>
      <c r="GMN1189" s="22"/>
      <c r="GMO1189" s="22"/>
      <c r="GMP1189" s="22"/>
      <c r="GMQ1189" s="22"/>
      <c r="GMR1189" s="22"/>
      <c r="GMS1189" s="22"/>
      <c r="GMT1189" s="22"/>
      <c r="GMU1189" s="22"/>
      <c r="GMV1189" s="22"/>
      <c r="GMW1189" s="22"/>
      <c r="GMX1189" s="22"/>
      <c r="GMY1189" s="22"/>
      <c r="GMZ1189" s="22"/>
      <c r="GNA1189" s="22"/>
      <c r="GNB1189" s="22"/>
      <c r="GNC1189" s="22"/>
      <c r="GND1189" s="22"/>
      <c r="GNE1189" s="22"/>
      <c r="GNF1189" s="22"/>
      <c r="GNG1189" s="22"/>
      <c r="GNH1189" s="22"/>
      <c r="GNI1189" s="22"/>
      <c r="GNJ1189" s="22"/>
      <c r="GNK1189" s="22"/>
      <c r="GNL1189" s="22"/>
      <c r="GNM1189" s="22"/>
      <c r="GNN1189" s="22"/>
      <c r="GNO1189" s="22"/>
      <c r="GNP1189" s="22"/>
      <c r="GNQ1189" s="22"/>
      <c r="GNR1189" s="22"/>
      <c r="GNS1189" s="22"/>
      <c r="GNT1189" s="22"/>
      <c r="GNU1189" s="22"/>
      <c r="GNV1189" s="22"/>
      <c r="GNW1189" s="22"/>
      <c r="GNX1189" s="22"/>
      <c r="GNY1189" s="22"/>
      <c r="GNZ1189" s="22"/>
      <c r="GOA1189" s="22"/>
      <c r="GOB1189" s="22"/>
      <c r="GOC1189" s="22"/>
      <c r="GOD1189" s="22"/>
      <c r="GOE1189" s="22"/>
      <c r="GOF1189" s="22"/>
      <c r="GOG1189" s="22"/>
      <c r="GOH1189" s="22"/>
      <c r="GOI1189" s="22"/>
      <c r="GOJ1189" s="22"/>
      <c r="GOK1189" s="22"/>
      <c r="GOL1189" s="22"/>
      <c r="GOM1189" s="22"/>
      <c r="GON1189" s="22"/>
      <c r="GOO1189" s="22"/>
      <c r="GOP1189" s="22"/>
      <c r="GOQ1189" s="22"/>
      <c r="GOR1189" s="22"/>
      <c r="GOS1189" s="22"/>
      <c r="GOT1189" s="22"/>
      <c r="GOU1189" s="22"/>
      <c r="GOV1189" s="22"/>
      <c r="GOW1189" s="22"/>
      <c r="GOX1189" s="22"/>
      <c r="GOY1189" s="22"/>
      <c r="GOZ1189" s="22"/>
      <c r="GPA1189" s="22"/>
      <c r="GPB1189" s="22"/>
      <c r="GPC1189" s="22"/>
      <c r="GPD1189" s="22"/>
      <c r="GPE1189" s="22"/>
      <c r="GPF1189" s="22"/>
      <c r="GPG1189" s="22"/>
      <c r="GPH1189" s="22"/>
      <c r="GPI1189" s="22"/>
      <c r="GPJ1189" s="22"/>
      <c r="GPK1189" s="22"/>
      <c r="GPL1189" s="22"/>
      <c r="GPM1189" s="22"/>
      <c r="GPN1189" s="22"/>
      <c r="GPO1189" s="22"/>
      <c r="GPP1189" s="22"/>
      <c r="GPQ1189" s="22"/>
      <c r="GPR1189" s="22"/>
      <c r="GPS1189" s="22"/>
      <c r="GPT1189" s="22"/>
      <c r="GPU1189" s="22"/>
      <c r="GPV1189" s="22"/>
      <c r="GPW1189" s="22"/>
      <c r="GPX1189" s="22"/>
      <c r="GPY1189" s="22"/>
      <c r="GPZ1189" s="22"/>
      <c r="GQA1189" s="22"/>
      <c r="GQB1189" s="22"/>
      <c r="GQC1189" s="22"/>
      <c r="GQD1189" s="22"/>
      <c r="GQE1189" s="22"/>
      <c r="GQF1189" s="22"/>
      <c r="GQG1189" s="22"/>
      <c r="GQH1189" s="22"/>
      <c r="GQI1189" s="22"/>
      <c r="GQJ1189" s="22"/>
      <c r="GQK1189" s="22"/>
      <c r="GQL1189" s="22"/>
      <c r="GQM1189" s="22"/>
      <c r="GQN1189" s="22"/>
      <c r="GQO1189" s="22"/>
      <c r="GQP1189" s="22"/>
      <c r="GQQ1189" s="22"/>
      <c r="GQR1189" s="22"/>
      <c r="GQS1189" s="22"/>
      <c r="GQT1189" s="22"/>
      <c r="GQU1189" s="22"/>
      <c r="GQV1189" s="22"/>
      <c r="GQW1189" s="22"/>
      <c r="GQX1189" s="22"/>
      <c r="GQY1189" s="22"/>
      <c r="GQZ1189" s="22"/>
      <c r="GRA1189" s="22"/>
      <c r="GRB1189" s="22"/>
      <c r="GRC1189" s="22"/>
      <c r="GRD1189" s="22"/>
      <c r="GRE1189" s="22"/>
      <c r="GRF1189" s="22"/>
      <c r="GRG1189" s="22"/>
      <c r="GRH1189" s="22"/>
      <c r="GRI1189" s="22"/>
      <c r="GRJ1189" s="22"/>
      <c r="GRK1189" s="22"/>
      <c r="GRL1189" s="22"/>
      <c r="GRM1189" s="22"/>
      <c r="GRN1189" s="22"/>
      <c r="GRO1189" s="22"/>
      <c r="GRP1189" s="22"/>
      <c r="GRQ1189" s="22"/>
      <c r="GRR1189" s="22"/>
      <c r="GRS1189" s="22"/>
      <c r="GRT1189" s="22"/>
      <c r="GRU1189" s="22"/>
      <c r="GRV1189" s="22"/>
      <c r="GRW1189" s="22"/>
      <c r="GRX1189" s="22"/>
      <c r="GRY1189" s="22"/>
      <c r="GRZ1189" s="22"/>
      <c r="GSA1189" s="22"/>
      <c r="GSB1189" s="22"/>
      <c r="GSC1189" s="22"/>
      <c r="GSD1189" s="22"/>
      <c r="GSE1189" s="22"/>
      <c r="GSF1189" s="22"/>
      <c r="GSG1189" s="22"/>
      <c r="GSH1189" s="22"/>
      <c r="GSI1189" s="22"/>
      <c r="GSJ1189" s="22"/>
      <c r="GSK1189" s="22"/>
      <c r="GSL1189" s="22"/>
      <c r="GSM1189" s="22"/>
      <c r="GSN1189" s="22"/>
      <c r="GSO1189" s="22"/>
      <c r="GSP1189" s="22"/>
      <c r="GSQ1189" s="22"/>
      <c r="GSR1189" s="22"/>
      <c r="GSS1189" s="22"/>
      <c r="GST1189" s="22"/>
      <c r="GSU1189" s="22"/>
      <c r="GSV1189" s="22"/>
      <c r="GSW1189" s="22"/>
      <c r="GSX1189" s="22"/>
      <c r="GSY1189" s="22"/>
      <c r="GSZ1189" s="22"/>
      <c r="GTA1189" s="22"/>
      <c r="GTB1189" s="22"/>
      <c r="GTC1189" s="22"/>
      <c r="GTD1189" s="22"/>
      <c r="GTE1189" s="22"/>
      <c r="GTF1189" s="22"/>
      <c r="GTG1189" s="22"/>
      <c r="GTH1189" s="22"/>
      <c r="GTI1189" s="22"/>
      <c r="GTJ1189" s="22"/>
      <c r="GTK1189" s="22"/>
      <c r="GTL1189" s="22"/>
      <c r="GTM1189" s="22"/>
      <c r="GTN1189" s="22"/>
      <c r="GTO1189" s="22"/>
      <c r="GTP1189" s="22"/>
      <c r="GTQ1189" s="22"/>
      <c r="GTR1189" s="22"/>
      <c r="GTS1189" s="22"/>
      <c r="GTT1189" s="22"/>
      <c r="GTU1189" s="22"/>
      <c r="GTV1189" s="22"/>
      <c r="GTW1189" s="22"/>
      <c r="GTX1189" s="22"/>
      <c r="GTY1189" s="22"/>
      <c r="GTZ1189" s="22"/>
      <c r="GUA1189" s="22"/>
      <c r="GUB1189" s="22"/>
      <c r="GUC1189" s="22"/>
      <c r="GUD1189" s="22"/>
      <c r="GUE1189" s="22"/>
      <c r="GUF1189" s="22"/>
      <c r="GUG1189" s="22"/>
      <c r="GUH1189" s="22"/>
      <c r="GUI1189" s="22"/>
      <c r="GUJ1189" s="22"/>
      <c r="GUK1189" s="22"/>
      <c r="GUL1189" s="22"/>
      <c r="GUM1189" s="22"/>
      <c r="GUN1189" s="22"/>
      <c r="GUO1189" s="22"/>
      <c r="GUP1189" s="22"/>
      <c r="GUQ1189" s="22"/>
      <c r="GUR1189" s="22"/>
      <c r="GUS1189" s="22"/>
      <c r="GUT1189" s="22"/>
      <c r="GUU1189" s="22"/>
      <c r="GUV1189" s="22"/>
      <c r="GUW1189" s="22"/>
      <c r="GUX1189" s="22"/>
      <c r="GUY1189" s="22"/>
      <c r="GUZ1189" s="22"/>
      <c r="GVA1189" s="22"/>
      <c r="GVB1189" s="22"/>
      <c r="GVC1189" s="22"/>
      <c r="GVD1189" s="22"/>
      <c r="GVE1189" s="22"/>
      <c r="GVF1189" s="22"/>
      <c r="GVG1189" s="22"/>
      <c r="GVH1189" s="22"/>
      <c r="GVI1189" s="22"/>
      <c r="GVJ1189" s="22"/>
      <c r="GVK1189" s="22"/>
      <c r="GVL1189" s="22"/>
      <c r="GVM1189" s="22"/>
      <c r="GVN1189" s="22"/>
      <c r="GVO1189" s="22"/>
      <c r="GVP1189" s="22"/>
      <c r="GVQ1189" s="22"/>
      <c r="GVR1189" s="22"/>
      <c r="GVS1189" s="22"/>
      <c r="GVT1189" s="22"/>
      <c r="GVU1189" s="22"/>
      <c r="GVV1189" s="22"/>
      <c r="GVW1189" s="22"/>
      <c r="GVX1189" s="22"/>
      <c r="GVY1189" s="22"/>
      <c r="GVZ1189" s="22"/>
      <c r="GWA1189" s="22"/>
      <c r="GWB1189" s="22"/>
      <c r="GWC1189" s="22"/>
      <c r="GWD1189" s="22"/>
      <c r="GWE1189" s="22"/>
      <c r="GWF1189" s="22"/>
      <c r="GWG1189" s="22"/>
      <c r="GWH1189" s="22"/>
      <c r="GWI1189" s="22"/>
      <c r="GWJ1189" s="22"/>
      <c r="GWK1189" s="22"/>
      <c r="GWL1189" s="22"/>
      <c r="GWM1189" s="22"/>
      <c r="GWN1189" s="22"/>
      <c r="GWO1189" s="22"/>
      <c r="GWP1189" s="22"/>
      <c r="GWQ1189" s="22"/>
      <c r="GWR1189" s="22"/>
      <c r="GWS1189" s="22"/>
      <c r="GWT1189" s="22"/>
      <c r="GWU1189" s="22"/>
      <c r="GWV1189" s="22"/>
      <c r="GWW1189" s="22"/>
      <c r="GWX1189" s="22"/>
      <c r="GWY1189" s="22"/>
      <c r="GWZ1189" s="22"/>
      <c r="GXA1189" s="22"/>
      <c r="GXB1189" s="22"/>
      <c r="GXC1189" s="22"/>
      <c r="GXD1189" s="22"/>
      <c r="GXE1189" s="22"/>
      <c r="GXF1189" s="22"/>
      <c r="GXG1189" s="22"/>
      <c r="GXH1189" s="22"/>
      <c r="GXI1189" s="22"/>
      <c r="GXJ1189" s="22"/>
      <c r="GXK1189" s="22"/>
      <c r="GXL1189" s="22"/>
      <c r="GXM1189" s="22"/>
      <c r="GXN1189" s="22"/>
      <c r="GXO1189" s="22"/>
      <c r="GXP1189" s="22"/>
      <c r="GXQ1189" s="22"/>
      <c r="GXR1189" s="22"/>
      <c r="GXS1189" s="22"/>
      <c r="GXT1189" s="22"/>
      <c r="GXU1189" s="22"/>
      <c r="GXV1189" s="22"/>
      <c r="GXW1189" s="22"/>
      <c r="GXX1189" s="22"/>
      <c r="GXY1189" s="22"/>
      <c r="GXZ1189" s="22"/>
      <c r="GYA1189" s="22"/>
      <c r="GYB1189" s="22"/>
      <c r="GYC1189" s="22"/>
      <c r="GYD1189" s="22"/>
      <c r="GYE1189" s="22"/>
      <c r="GYF1189" s="22"/>
      <c r="GYG1189" s="22"/>
      <c r="GYH1189" s="22"/>
      <c r="GYI1189" s="22"/>
      <c r="GYJ1189" s="22"/>
      <c r="GYK1189" s="22"/>
      <c r="GYL1189" s="22"/>
      <c r="GYM1189" s="22"/>
      <c r="GYN1189" s="22"/>
      <c r="GYO1189" s="22"/>
      <c r="GYP1189" s="22"/>
      <c r="GYQ1189" s="22"/>
      <c r="GYR1189" s="22"/>
      <c r="GYS1189" s="22"/>
      <c r="GYT1189" s="22"/>
      <c r="GYU1189" s="22"/>
      <c r="GYV1189" s="22"/>
      <c r="GYW1189" s="22"/>
      <c r="GYX1189" s="22"/>
      <c r="GYY1189" s="22"/>
      <c r="GYZ1189" s="22"/>
      <c r="GZA1189" s="22"/>
      <c r="GZB1189" s="22"/>
      <c r="GZC1189" s="22"/>
      <c r="GZD1189" s="22"/>
      <c r="GZE1189" s="22"/>
      <c r="GZF1189" s="22"/>
      <c r="GZG1189" s="22"/>
      <c r="GZH1189" s="22"/>
      <c r="GZI1189" s="22"/>
      <c r="GZJ1189" s="22"/>
      <c r="GZK1189" s="22"/>
      <c r="GZL1189" s="22"/>
      <c r="GZM1189" s="22"/>
      <c r="GZN1189" s="22"/>
      <c r="GZO1189" s="22"/>
      <c r="GZP1189" s="22"/>
      <c r="GZQ1189" s="22"/>
      <c r="GZR1189" s="22"/>
      <c r="GZS1189" s="22"/>
      <c r="GZT1189" s="22"/>
      <c r="GZU1189" s="22"/>
      <c r="GZV1189" s="22"/>
      <c r="GZW1189" s="22"/>
      <c r="GZX1189" s="22"/>
      <c r="GZY1189" s="22"/>
      <c r="GZZ1189" s="22"/>
      <c r="HAA1189" s="22"/>
      <c r="HAB1189" s="22"/>
      <c r="HAC1189" s="22"/>
      <c r="HAD1189" s="22"/>
      <c r="HAE1189" s="22"/>
      <c r="HAF1189" s="22"/>
      <c r="HAG1189" s="22"/>
      <c r="HAH1189" s="22"/>
      <c r="HAI1189" s="22"/>
      <c r="HAJ1189" s="22"/>
      <c r="HAK1189" s="22"/>
      <c r="HAL1189" s="22"/>
      <c r="HAM1189" s="22"/>
      <c r="HAN1189" s="22"/>
      <c r="HAO1189" s="22"/>
      <c r="HAP1189" s="22"/>
      <c r="HAQ1189" s="22"/>
      <c r="HAR1189" s="22"/>
      <c r="HAS1189" s="22"/>
      <c r="HAT1189" s="22"/>
      <c r="HAU1189" s="22"/>
      <c r="HAV1189" s="22"/>
      <c r="HAW1189" s="22"/>
      <c r="HAX1189" s="22"/>
      <c r="HAY1189" s="22"/>
      <c r="HAZ1189" s="22"/>
      <c r="HBA1189" s="22"/>
      <c r="HBB1189" s="22"/>
      <c r="HBC1189" s="22"/>
      <c r="HBD1189" s="22"/>
      <c r="HBE1189" s="22"/>
      <c r="HBF1189" s="22"/>
      <c r="HBG1189" s="22"/>
      <c r="HBH1189" s="22"/>
      <c r="HBI1189" s="22"/>
      <c r="HBJ1189" s="22"/>
      <c r="HBK1189" s="22"/>
      <c r="HBL1189" s="22"/>
      <c r="HBM1189" s="22"/>
      <c r="HBN1189" s="22"/>
      <c r="HBO1189" s="22"/>
      <c r="HBP1189" s="22"/>
      <c r="HBQ1189" s="22"/>
      <c r="HBR1189" s="22"/>
      <c r="HBS1189" s="22"/>
      <c r="HBT1189" s="22"/>
      <c r="HBU1189" s="22"/>
      <c r="HBV1189" s="22"/>
      <c r="HBW1189" s="22"/>
      <c r="HBX1189" s="22"/>
      <c r="HBY1189" s="22"/>
      <c r="HBZ1189" s="22"/>
      <c r="HCA1189" s="22"/>
      <c r="HCB1189" s="22"/>
      <c r="HCC1189" s="22"/>
      <c r="HCD1189" s="22"/>
      <c r="HCE1189" s="22"/>
      <c r="HCF1189" s="22"/>
      <c r="HCG1189" s="22"/>
      <c r="HCH1189" s="22"/>
      <c r="HCI1189" s="22"/>
      <c r="HCJ1189" s="22"/>
      <c r="HCK1189" s="22"/>
      <c r="HCL1189" s="22"/>
      <c r="HCM1189" s="22"/>
      <c r="HCN1189" s="22"/>
      <c r="HCO1189" s="22"/>
      <c r="HCP1189" s="22"/>
      <c r="HCQ1189" s="22"/>
      <c r="HCR1189" s="22"/>
      <c r="HCS1189" s="22"/>
      <c r="HCT1189" s="22"/>
      <c r="HCU1189" s="22"/>
      <c r="HCV1189" s="22"/>
      <c r="HCW1189" s="22"/>
      <c r="HCX1189" s="22"/>
      <c r="HCY1189" s="22"/>
      <c r="HCZ1189" s="22"/>
      <c r="HDA1189" s="22"/>
      <c r="HDB1189" s="22"/>
      <c r="HDC1189" s="22"/>
      <c r="HDD1189" s="22"/>
      <c r="HDE1189" s="22"/>
      <c r="HDF1189" s="22"/>
      <c r="HDG1189" s="22"/>
      <c r="HDH1189" s="22"/>
      <c r="HDI1189" s="22"/>
      <c r="HDJ1189" s="22"/>
      <c r="HDK1189" s="22"/>
      <c r="HDL1189" s="22"/>
      <c r="HDM1189" s="22"/>
      <c r="HDN1189" s="22"/>
      <c r="HDO1189" s="22"/>
      <c r="HDP1189" s="22"/>
      <c r="HDQ1189" s="22"/>
      <c r="HDR1189" s="22"/>
      <c r="HDS1189" s="22"/>
      <c r="HDT1189" s="22"/>
      <c r="HDU1189" s="22"/>
      <c r="HDV1189" s="22"/>
      <c r="HDW1189" s="22"/>
      <c r="HDX1189" s="22"/>
      <c r="HDY1189" s="22"/>
      <c r="HDZ1189" s="22"/>
      <c r="HEA1189" s="22"/>
      <c r="HEB1189" s="22"/>
      <c r="HEC1189" s="22"/>
      <c r="HED1189" s="22"/>
      <c r="HEE1189" s="22"/>
      <c r="HEF1189" s="22"/>
      <c r="HEG1189" s="22"/>
      <c r="HEH1189" s="22"/>
      <c r="HEI1189" s="22"/>
      <c r="HEJ1189" s="22"/>
      <c r="HEK1189" s="22"/>
      <c r="HEL1189" s="22"/>
      <c r="HEM1189" s="22"/>
      <c r="HEN1189" s="22"/>
      <c r="HEO1189" s="22"/>
      <c r="HEP1189" s="22"/>
      <c r="HEQ1189" s="22"/>
      <c r="HER1189" s="22"/>
      <c r="HES1189" s="22"/>
      <c r="HET1189" s="22"/>
      <c r="HEU1189" s="22"/>
      <c r="HEV1189" s="22"/>
      <c r="HEW1189" s="22"/>
      <c r="HEX1189" s="22"/>
      <c r="HEY1189" s="22"/>
      <c r="HEZ1189" s="22"/>
      <c r="HFA1189" s="22"/>
      <c r="HFB1189" s="22"/>
      <c r="HFC1189" s="22"/>
      <c r="HFD1189" s="22"/>
      <c r="HFE1189" s="22"/>
      <c r="HFF1189" s="22"/>
      <c r="HFG1189" s="22"/>
      <c r="HFH1189" s="22"/>
      <c r="HFI1189" s="22"/>
      <c r="HFJ1189" s="22"/>
      <c r="HFK1189" s="22"/>
      <c r="HFL1189" s="22"/>
      <c r="HFM1189" s="22"/>
      <c r="HFN1189" s="22"/>
      <c r="HFO1189" s="22"/>
      <c r="HFP1189" s="22"/>
      <c r="HFQ1189" s="22"/>
      <c r="HFR1189" s="22"/>
      <c r="HFS1189" s="22"/>
      <c r="HFT1189" s="22"/>
      <c r="HFU1189" s="22"/>
      <c r="HFV1189" s="22"/>
      <c r="HFW1189" s="22"/>
      <c r="HFX1189" s="22"/>
      <c r="HFY1189" s="22"/>
      <c r="HFZ1189" s="22"/>
      <c r="HGA1189" s="22"/>
      <c r="HGB1189" s="22"/>
      <c r="HGC1189" s="22"/>
      <c r="HGD1189" s="22"/>
      <c r="HGE1189" s="22"/>
      <c r="HGF1189" s="22"/>
      <c r="HGG1189" s="22"/>
      <c r="HGH1189" s="22"/>
      <c r="HGI1189" s="22"/>
      <c r="HGJ1189" s="22"/>
      <c r="HGK1189" s="22"/>
      <c r="HGL1189" s="22"/>
      <c r="HGM1189" s="22"/>
      <c r="HGN1189" s="22"/>
      <c r="HGO1189" s="22"/>
      <c r="HGP1189" s="22"/>
      <c r="HGQ1189" s="22"/>
      <c r="HGR1189" s="22"/>
      <c r="HGS1189" s="22"/>
      <c r="HGT1189" s="22"/>
      <c r="HGU1189" s="22"/>
      <c r="HGV1189" s="22"/>
      <c r="HGW1189" s="22"/>
      <c r="HGX1189" s="22"/>
      <c r="HGY1189" s="22"/>
      <c r="HGZ1189" s="22"/>
      <c r="HHA1189" s="22"/>
      <c r="HHB1189" s="22"/>
      <c r="HHC1189" s="22"/>
      <c r="HHD1189" s="22"/>
      <c r="HHE1189" s="22"/>
      <c r="HHF1189" s="22"/>
      <c r="HHG1189" s="22"/>
      <c r="HHH1189" s="22"/>
      <c r="HHI1189" s="22"/>
      <c r="HHJ1189" s="22"/>
      <c r="HHK1189" s="22"/>
      <c r="HHL1189" s="22"/>
      <c r="HHM1189" s="22"/>
      <c r="HHN1189" s="22"/>
      <c r="HHO1189" s="22"/>
      <c r="HHP1189" s="22"/>
      <c r="HHQ1189" s="22"/>
      <c r="HHR1189" s="22"/>
      <c r="HHS1189" s="22"/>
      <c r="HHT1189" s="22"/>
      <c r="HHU1189" s="22"/>
      <c r="HHV1189" s="22"/>
      <c r="HHW1189" s="22"/>
      <c r="HHX1189" s="22"/>
      <c r="HHY1189" s="22"/>
      <c r="HHZ1189" s="22"/>
      <c r="HIA1189" s="22"/>
      <c r="HIB1189" s="22"/>
      <c r="HIC1189" s="22"/>
      <c r="HID1189" s="22"/>
      <c r="HIE1189" s="22"/>
      <c r="HIF1189" s="22"/>
      <c r="HIG1189" s="22"/>
      <c r="HIH1189" s="22"/>
      <c r="HII1189" s="22"/>
      <c r="HIJ1189" s="22"/>
      <c r="HIK1189" s="22"/>
      <c r="HIL1189" s="22"/>
      <c r="HIM1189" s="22"/>
      <c r="HIN1189" s="22"/>
      <c r="HIO1189" s="22"/>
      <c r="HIP1189" s="22"/>
      <c r="HIQ1189" s="22"/>
      <c r="HIR1189" s="22"/>
      <c r="HIS1189" s="22"/>
      <c r="HIT1189" s="22"/>
      <c r="HIU1189" s="22"/>
      <c r="HIV1189" s="22"/>
      <c r="HIW1189" s="22"/>
      <c r="HIX1189" s="22"/>
      <c r="HIY1189" s="22"/>
      <c r="HIZ1189" s="22"/>
      <c r="HJA1189" s="22"/>
      <c r="HJB1189" s="22"/>
      <c r="HJC1189" s="22"/>
      <c r="HJD1189" s="22"/>
      <c r="HJE1189" s="22"/>
      <c r="HJF1189" s="22"/>
      <c r="HJG1189" s="22"/>
      <c r="HJH1189" s="22"/>
      <c r="HJI1189" s="22"/>
      <c r="HJJ1189" s="22"/>
      <c r="HJK1189" s="22"/>
      <c r="HJL1189" s="22"/>
      <c r="HJM1189" s="22"/>
      <c r="HJN1189" s="22"/>
      <c r="HJO1189" s="22"/>
      <c r="HJP1189" s="22"/>
      <c r="HJQ1189" s="22"/>
      <c r="HJR1189" s="22"/>
      <c r="HJS1189" s="22"/>
      <c r="HJT1189" s="22"/>
      <c r="HJU1189" s="22"/>
      <c r="HJV1189" s="22"/>
      <c r="HJW1189" s="22"/>
      <c r="HJX1189" s="22"/>
      <c r="HJY1189" s="22"/>
      <c r="HJZ1189" s="22"/>
      <c r="HKA1189" s="22"/>
      <c r="HKB1189" s="22"/>
      <c r="HKC1189" s="22"/>
      <c r="HKD1189" s="22"/>
      <c r="HKE1189" s="22"/>
      <c r="HKF1189" s="22"/>
      <c r="HKG1189" s="22"/>
      <c r="HKH1189" s="22"/>
      <c r="HKI1189" s="22"/>
      <c r="HKJ1189" s="22"/>
      <c r="HKK1189" s="22"/>
      <c r="HKL1189" s="22"/>
      <c r="HKM1189" s="22"/>
      <c r="HKN1189" s="22"/>
      <c r="HKO1189" s="22"/>
      <c r="HKP1189" s="22"/>
      <c r="HKQ1189" s="22"/>
      <c r="HKR1189" s="22"/>
      <c r="HKS1189" s="22"/>
      <c r="HKT1189" s="22"/>
      <c r="HKU1189" s="22"/>
      <c r="HKV1189" s="22"/>
      <c r="HKW1189" s="22"/>
      <c r="HKX1189" s="22"/>
      <c r="HKY1189" s="22"/>
      <c r="HKZ1189" s="22"/>
      <c r="HLA1189" s="22"/>
      <c r="HLB1189" s="22"/>
      <c r="HLC1189" s="22"/>
      <c r="HLD1189" s="22"/>
      <c r="HLE1189" s="22"/>
      <c r="HLF1189" s="22"/>
      <c r="HLG1189" s="22"/>
      <c r="HLH1189" s="22"/>
      <c r="HLI1189" s="22"/>
      <c r="HLJ1189" s="22"/>
      <c r="HLK1189" s="22"/>
      <c r="HLL1189" s="22"/>
      <c r="HLM1189" s="22"/>
      <c r="HLN1189" s="22"/>
      <c r="HLO1189" s="22"/>
      <c r="HLP1189" s="22"/>
      <c r="HLQ1189" s="22"/>
      <c r="HLR1189" s="22"/>
      <c r="HLS1189" s="22"/>
      <c r="HLT1189" s="22"/>
      <c r="HLU1189" s="22"/>
      <c r="HLV1189" s="22"/>
      <c r="HLW1189" s="22"/>
      <c r="HLX1189" s="22"/>
      <c r="HLY1189" s="22"/>
      <c r="HLZ1189" s="22"/>
      <c r="HMA1189" s="22"/>
      <c r="HMB1189" s="22"/>
      <c r="HMC1189" s="22"/>
      <c r="HMD1189" s="22"/>
      <c r="HME1189" s="22"/>
      <c r="HMF1189" s="22"/>
      <c r="HMG1189" s="22"/>
      <c r="HMH1189" s="22"/>
      <c r="HMI1189" s="22"/>
      <c r="HMJ1189" s="22"/>
      <c r="HMK1189" s="22"/>
      <c r="HML1189" s="22"/>
      <c r="HMM1189" s="22"/>
      <c r="HMN1189" s="22"/>
      <c r="HMO1189" s="22"/>
      <c r="HMP1189" s="22"/>
      <c r="HMQ1189" s="22"/>
      <c r="HMR1189" s="22"/>
      <c r="HMS1189" s="22"/>
      <c r="HMT1189" s="22"/>
      <c r="HMU1189" s="22"/>
      <c r="HMV1189" s="22"/>
      <c r="HMW1189" s="22"/>
      <c r="HMX1189" s="22"/>
      <c r="HMY1189" s="22"/>
      <c r="HMZ1189" s="22"/>
      <c r="HNA1189" s="22"/>
      <c r="HNB1189" s="22"/>
      <c r="HNC1189" s="22"/>
      <c r="HND1189" s="22"/>
      <c r="HNE1189" s="22"/>
      <c r="HNF1189" s="22"/>
      <c r="HNG1189" s="22"/>
      <c r="HNH1189" s="22"/>
      <c r="HNI1189" s="22"/>
      <c r="HNJ1189" s="22"/>
      <c r="HNK1189" s="22"/>
      <c r="HNL1189" s="22"/>
      <c r="HNM1189" s="22"/>
      <c r="HNN1189" s="22"/>
      <c r="HNO1189" s="22"/>
      <c r="HNP1189" s="22"/>
      <c r="HNQ1189" s="22"/>
      <c r="HNR1189" s="22"/>
      <c r="HNS1189" s="22"/>
      <c r="HNT1189" s="22"/>
      <c r="HNU1189" s="22"/>
      <c r="HNV1189" s="22"/>
      <c r="HNW1189" s="22"/>
      <c r="HNX1189" s="22"/>
      <c r="HNY1189" s="22"/>
      <c r="HNZ1189" s="22"/>
      <c r="HOA1189" s="22"/>
      <c r="HOB1189" s="22"/>
      <c r="HOC1189" s="22"/>
      <c r="HOD1189" s="22"/>
      <c r="HOE1189" s="22"/>
      <c r="HOF1189" s="22"/>
      <c r="HOG1189" s="22"/>
      <c r="HOH1189" s="22"/>
      <c r="HOI1189" s="22"/>
      <c r="HOJ1189" s="22"/>
      <c r="HOK1189" s="22"/>
      <c r="HOL1189" s="22"/>
      <c r="HOM1189" s="22"/>
      <c r="HON1189" s="22"/>
      <c r="HOO1189" s="22"/>
      <c r="HOP1189" s="22"/>
      <c r="HOQ1189" s="22"/>
      <c r="HOR1189" s="22"/>
      <c r="HOS1189" s="22"/>
      <c r="HOT1189" s="22"/>
      <c r="HOU1189" s="22"/>
      <c r="HOV1189" s="22"/>
      <c r="HOW1189" s="22"/>
      <c r="HOX1189" s="22"/>
      <c r="HOY1189" s="22"/>
      <c r="HOZ1189" s="22"/>
      <c r="HPA1189" s="22"/>
      <c r="HPB1189" s="22"/>
      <c r="HPC1189" s="22"/>
      <c r="HPD1189" s="22"/>
      <c r="HPE1189" s="22"/>
      <c r="HPF1189" s="22"/>
      <c r="HPG1189" s="22"/>
      <c r="HPH1189" s="22"/>
      <c r="HPI1189" s="22"/>
      <c r="HPJ1189" s="22"/>
      <c r="HPK1189" s="22"/>
      <c r="HPL1189" s="22"/>
      <c r="HPM1189" s="22"/>
      <c r="HPN1189" s="22"/>
      <c r="HPO1189" s="22"/>
      <c r="HPP1189" s="22"/>
      <c r="HPQ1189" s="22"/>
      <c r="HPR1189" s="22"/>
      <c r="HPS1189" s="22"/>
      <c r="HPT1189" s="22"/>
      <c r="HPU1189" s="22"/>
      <c r="HPV1189" s="22"/>
      <c r="HPW1189" s="22"/>
      <c r="HPX1189" s="22"/>
      <c r="HPY1189" s="22"/>
      <c r="HPZ1189" s="22"/>
      <c r="HQA1189" s="22"/>
      <c r="HQB1189" s="22"/>
      <c r="HQC1189" s="22"/>
      <c r="HQD1189" s="22"/>
      <c r="HQE1189" s="22"/>
      <c r="HQF1189" s="22"/>
      <c r="HQG1189" s="22"/>
      <c r="HQH1189" s="22"/>
      <c r="HQI1189" s="22"/>
      <c r="HQJ1189" s="22"/>
      <c r="HQK1189" s="22"/>
      <c r="HQL1189" s="22"/>
      <c r="HQM1189" s="22"/>
      <c r="HQN1189" s="22"/>
      <c r="HQO1189" s="22"/>
      <c r="HQP1189" s="22"/>
      <c r="HQQ1189" s="22"/>
      <c r="HQR1189" s="22"/>
      <c r="HQS1189" s="22"/>
      <c r="HQT1189" s="22"/>
      <c r="HQU1189" s="22"/>
      <c r="HQV1189" s="22"/>
      <c r="HQW1189" s="22"/>
      <c r="HQX1189" s="22"/>
      <c r="HQY1189" s="22"/>
      <c r="HQZ1189" s="22"/>
      <c r="HRA1189" s="22"/>
      <c r="HRB1189" s="22"/>
      <c r="HRC1189" s="22"/>
      <c r="HRD1189" s="22"/>
      <c r="HRE1189" s="22"/>
      <c r="HRF1189" s="22"/>
      <c r="HRG1189" s="22"/>
      <c r="HRH1189" s="22"/>
      <c r="HRI1189" s="22"/>
      <c r="HRJ1189" s="22"/>
      <c r="HRK1189" s="22"/>
      <c r="HRL1189" s="22"/>
      <c r="HRM1189" s="22"/>
      <c r="HRN1189" s="22"/>
      <c r="HRO1189" s="22"/>
      <c r="HRP1189" s="22"/>
      <c r="HRQ1189" s="22"/>
      <c r="HRR1189" s="22"/>
      <c r="HRS1189" s="22"/>
      <c r="HRT1189" s="22"/>
      <c r="HRU1189" s="22"/>
      <c r="HRV1189" s="22"/>
      <c r="HRW1189" s="22"/>
      <c r="HRX1189" s="22"/>
      <c r="HRY1189" s="22"/>
      <c r="HRZ1189" s="22"/>
      <c r="HSA1189" s="22"/>
      <c r="HSB1189" s="22"/>
      <c r="HSC1189" s="22"/>
      <c r="HSD1189" s="22"/>
      <c r="HSE1189" s="22"/>
      <c r="HSF1189" s="22"/>
      <c r="HSG1189" s="22"/>
      <c r="HSH1189" s="22"/>
      <c r="HSI1189" s="22"/>
      <c r="HSJ1189" s="22"/>
      <c r="HSK1189" s="22"/>
      <c r="HSL1189" s="22"/>
      <c r="HSM1189" s="22"/>
      <c r="HSN1189" s="22"/>
      <c r="HSO1189" s="22"/>
      <c r="HSP1189" s="22"/>
      <c r="HSQ1189" s="22"/>
      <c r="HSR1189" s="22"/>
      <c r="HSS1189" s="22"/>
      <c r="HST1189" s="22"/>
      <c r="HSU1189" s="22"/>
      <c r="HSV1189" s="22"/>
      <c r="HSW1189" s="22"/>
      <c r="HSX1189" s="22"/>
      <c r="HSY1189" s="22"/>
      <c r="HSZ1189" s="22"/>
      <c r="HTA1189" s="22"/>
      <c r="HTB1189" s="22"/>
      <c r="HTC1189" s="22"/>
      <c r="HTD1189" s="22"/>
      <c r="HTE1189" s="22"/>
      <c r="HTF1189" s="22"/>
      <c r="HTG1189" s="22"/>
      <c r="HTH1189" s="22"/>
      <c r="HTI1189" s="22"/>
      <c r="HTJ1189" s="22"/>
      <c r="HTK1189" s="22"/>
      <c r="HTL1189" s="22"/>
      <c r="HTM1189" s="22"/>
      <c r="HTN1189" s="22"/>
      <c r="HTO1189" s="22"/>
      <c r="HTP1189" s="22"/>
      <c r="HTQ1189" s="22"/>
      <c r="HTR1189" s="22"/>
      <c r="HTS1189" s="22"/>
      <c r="HTT1189" s="22"/>
      <c r="HTU1189" s="22"/>
      <c r="HTV1189" s="22"/>
      <c r="HTW1189" s="22"/>
      <c r="HTX1189" s="22"/>
      <c r="HTY1189" s="22"/>
      <c r="HTZ1189" s="22"/>
      <c r="HUA1189" s="22"/>
      <c r="HUB1189" s="22"/>
      <c r="HUC1189" s="22"/>
      <c r="HUD1189" s="22"/>
      <c r="HUE1189" s="22"/>
      <c r="HUF1189" s="22"/>
      <c r="HUG1189" s="22"/>
      <c r="HUH1189" s="22"/>
      <c r="HUI1189" s="22"/>
      <c r="HUJ1189" s="22"/>
      <c r="HUK1189" s="22"/>
      <c r="HUL1189" s="22"/>
      <c r="HUM1189" s="22"/>
      <c r="HUN1189" s="22"/>
      <c r="HUO1189" s="22"/>
      <c r="HUP1189" s="22"/>
      <c r="HUQ1189" s="22"/>
      <c r="HUR1189" s="22"/>
      <c r="HUS1189" s="22"/>
      <c r="HUT1189" s="22"/>
      <c r="HUU1189" s="22"/>
      <c r="HUV1189" s="22"/>
      <c r="HUW1189" s="22"/>
      <c r="HUX1189" s="22"/>
      <c r="HUY1189" s="22"/>
      <c r="HUZ1189" s="22"/>
      <c r="HVA1189" s="22"/>
      <c r="HVB1189" s="22"/>
      <c r="HVC1189" s="22"/>
      <c r="HVD1189" s="22"/>
      <c r="HVE1189" s="22"/>
      <c r="HVF1189" s="22"/>
      <c r="HVG1189" s="22"/>
      <c r="HVH1189" s="22"/>
      <c r="HVI1189" s="22"/>
      <c r="HVJ1189" s="22"/>
      <c r="HVK1189" s="22"/>
      <c r="HVL1189" s="22"/>
      <c r="HVM1189" s="22"/>
      <c r="HVN1189" s="22"/>
      <c r="HVO1189" s="22"/>
      <c r="HVP1189" s="22"/>
      <c r="HVQ1189" s="22"/>
      <c r="HVR1189" s="22"/>
      <c r="HVS1189" s="22"/>
      <c r="HVT1189" s="22"/>
      <c r="HVU1189" s="22"/>
      <c r="HVV1189" s="22"/>
      <c r="HVW1189" s="22"/>
      <c r="HVX1189" s="22"/>
      <c r="HVY1189" s="22"/>
      <c r="HVZ1189" s="22"/>
      <c r="HWA1189" s="22"/>
      <c r="HWB1189" s="22"/>
      <c r="HWC1189" s="22"/>
      <c r="HWD1189" s="22"/>
      <c r="HWE1189" s="22"/>
      <c r="HWF1189" s="22"/>
      <c r="HWG1189" s="22"/>
      <c r="HWH1189" s="22"/>
      <c r="HWI1189" s="22"/>
      <c r="HWJ1189" s="22"/>
      <c r="HWK1189" s="22"/>
      <c r="HWL1189" s="22"/>
      <c r="HWM1189" s="22"/>
      <c r="HWN1189" s="22"/>
      <c r="HWO1189" s="22"/>
      <c r="HWP1189" s="22"/>
      <c r="HWQ1189" s="22"/>
      <c r="HWR1189" s="22"/>
      <c r="HWS1189" s="22"/>
      <c r="HWT1189" s="22"/>
      <c r="HWU1189" s="22"/>
      <c r="HWV1189" s="22"/>
      <c r="HWW1189" s="22"/>
      <c r="HWX1189" s="22"/>
      <c r="HWY1189" s="22"/>
      <c r="HWZ1189" s="22"/>
      <c r="HXA1189" s="22"/>
      <c r="HXB1189" s="22"/>
      <c r="HXC1189" s="22"/>
      <c r="HXD1189" s="22"/>
      <c r="HXE1189" s="22"/>
      <c r="HXF1189" s="22"/>
      <c r="HXG1189" s="22"/>
      <c r="HXH1189" s="22"/>
      <c r="HXI1189" s="22"/>
      <c r="HXJ1189" s="22"/>
      <c r="HXK1189" s="22"/>
      <c r="HXL1189" s="22"/>
      <c r="HXM1189" s="22"/>
      <c r="HXN1189" s="22"/>
      <c r="HXO1189" s="22"/>
      <c r="HXP1189" s="22"/>
      <c r="HXQ1189" s="22"/>
      <c r="HXR1189" s="22"/>
      <c r="HXS1189" s="22"/>
      <c r="HXT1189" s="22"/>
      <c r="HXU1189" s="22"/>
      <c r="HXV1189" s="22"/>
      <c r="HXW1189" s="22"/>
      <c r="HXX1189" s="22"/>
      <c r="HXY1189" s="22"/>
      <c r="HXZ1189" s="22"/>
      <c r="HYA1189" s="22"/>
      <c r="HYB1189" s="22"/>
      <c r="HYC1189" s="22"/>
      <c r="HYD1189" s="22"/>
      <c r="HYE1189" s="22"/>
      <c r="HYF1189" s="22"/>
      <c r="HYG1189" s="22"/>
      <c r="HYH1189" s="22"/>
      <c r="HYI1189" s="22"/>
      <c r="HYJ1189" s="22"/>
      <c r="HYK1189" s="22"/>
      <c r="HYL1189" s="22"/>
      <c r="HYM1189" s="22"/>
      <c r="HYN1189" s="22"/>
      <c r="HYO1189" s="22"/>
      <c r="HYP1189" s="22"/>
      <c r="HYQ1189" s="22"/>
      <c r="HYR1189" s="22"/>
      <c r="HYS1189" s="22"/>
      <c r="HYT1189" s="22"/>
      <c r="HYU1189" s="22"/>
      <c r="HYV1189" s="22"/>
      <c r="HYW1189" s="22"/>
      <c r="HYX1189" s="22"/>
      <c r="HYY1189" s="22"/>
      <c r="HYZ1189" s="22"/>
      <c r="HZA1189" s="22"/>
      <c r="HZB1189" s="22"/>
      <c r="HZC1189" s="22"/>
      <c r="HZD1189" s="22"/>
      <c r="HZE1189" s="22"/>
      <c r="HZF1189" s="22"/>
      <c r="HZG1189" s="22"/>
      <c r="HZH1189" s="22"/>
      <c r="HZI1189" s="22"/>
      <c r="HZJ1189" s="22"/>
      <c r="HZK1189" s="22"/>
      <c r="HZL1189" s="22"/>
      <c r="HZM1189" s="22"/>
      <c r="HZN1189" s="22"/>
      <c r="HZO1189" s="22"/>
      <c r="HZP1189" s="22"/>
      <c r="HZQ1189" s="22"/>
      <c r="HZR1189" s="22"/>
      <c r="HZS1189" s="22"/>
      <c r="HZT1189" s="22"/>
      <c r="HZU1189" s="22"/>
      <c r="HZV1189" s="22"/>
      <c r="HZW1189" s="22"/>
      <c r="HZX1189" s="22"/>
      <c r="HZY1189" s="22"/>
      <c r="HZZ1189" s="22"/>
      <c r="IAA1189" s="22"/>
      <c r="IAB1189" s="22"/>
      <c r="IAC1189" s="22"/>
      <c r="IAD1189" s="22"/>
      <c r="IAE1189" s="22"/>
      <c r="IAF1189" s="22"/>
      <c r="IAG1189" s="22"/>
      <c r="IAH1189" s="22"/>
      <c r="IAI1189" s="22"/>
      <c r="IAJ1189" s="22"/>
      <c r="IAK1189" s="22"/>
      <c r="IAL1189" s="22"/>
      <c r="IAM1189" s="22"/>
      <c r="IAN1189" s="22"/>
      <c r="IAO1189" s="22"/>
      <c r="IAP1189" s="22"/>
      <c r="IAQ1189" s="22"/>
      <c r="IAR1189" s="22"/>
      <c r="IAS1189" s="22"/>
      <c r="IAT1189" s="22"/>
      <c r="IAU1189" s="22"/>
      <c r="IAV1189" s="22"/>
      <c r="IAW1189" s="22"/>
      <c r="IAX1189" s="22"/>
      <c r="IAY1189" s="22"/>
      <c r="IAZ1189" s="22"/>
      <c r="IBA1189" s="22"/>
      <c r="IBB1189" s="22"/>
      <c r="IBC1189" s="22"/>
      <c r="IBD1189" s="22"/>
      <c r="IBE1189" s="22"/>
      <c r="IBF1189" s="22"/>
      <c r="IBG1189" s="22"/>
      <c r="IBH1189" s="22"/>
      <c r="IBI1189" s="22"/>
      <c r="IBJ1189" s="22"/>
      <c r="IBK1189" s="22"/>
      <c r="IBL1189" s="22"/>
      <c r="IBM1189" s="22"/>
      <c r="IBN1189" s="22"/>
      <c r="IBO1189" s="22"/>
      <c r="IBP1189" s="22"/>
      <c r="IBQ1189" s="22"/>
      <c r="IBR1189" s="22"/>
      <c r="IBS1189" s="22"/>
      <c r="IBT1189" s="22"/>
      <c r="IBU1189" s="22"/>
      <c r="IBV1189" s="22"/>
      <c r="IBW1189" s="22"/>
      <c r="IBX1189" s="22"/>
      <c r="IBY1189" s="22"/>
      <c r="IBZ1189" s="22"/>
      <c r="ICA1189" s="22"/>
      <c r="ICB1189" s="22"/>
      <c r="ICC1189" s="22"/>
      <c r="ICD1189" s="22"/>
      <c r="ICE1189" s="22"/>
      <c r="ICF1189" s="22"/>
      <c r="ICG1189" s="22"/>
      <c r="ICH1189" s="22"/>
      <c r="ICI1189" s="22"/>
      <c r="ICJ1189" s="22"/>
      <c r="ICK1189" s="22"/>
      <c r="ICL1189" s="22"/>
      <c r="ICM1189" s="22"/>
      <c r="ICN1189" s="22"/>
      <c r="ICO1189" s="22"/>
      <c r="ICP1189" s="22"/>
      <c r="ICQ1189" s="22"/>
      <c r="ICR1189" s="22"/>
      <c r="ICS1189" s="22"/>
      <c r="ICT1189" s="22"/>
      <c r="ICU1189" s="22"/>
      <c r="ICV1189" s="22"/>
      <c r="ICW1189" s="22"/>
      <c r="ICX1189" s="22"/>
      <c r="ICY1189" s="22"/>
      <c r="ICZ1189" s="22"/>
      <c r="IDA1189" s="22"/>
      <c r="IDB1189" s="22"/>
      <c r="IDC1189" s="22"/>
      <c r="IDD1189" s="22"/>
      <c r="IDE1189" s="22"/>
      <c r="IDF1189" s="22"/>
      <c r="IDG1189" s="22"/>
      <c r="IDH1189" s="22"/>
      <c r="IDI1189" s="22"/>
      <c r="IDJ1189" s="22"/>
      <c r="IDK1189" s="22"/>
      <c r="IDL1189" s="22"/>
      <c r="IDM1189" s="22"/>
      <c r="IDN1189" s="22"/>
      <c r="IDO1189" s="22"/>
      <c r="IDP1189" s="22"/>
      <c r="IDQ1189" s="22"/>
      <c r="IDR1189" s="22"/>
      <c r="IDS1189" s="22"/>
      <c r="IDT1189" s="22"/>
      <c r="IDU1189" s="22"/>
      <c r="IDV1189" s="22"/>
      <c r="IDW1189" s="22"/>
      <c r="IDX1189" s="22"/>
      <c r="IDY1189" s="22"/>
      <c r="IDZ1189" s="22"/>
      <c r="IEA1189" s="22"/>
      <c r="IEB1189" s="22"/>
      <c r="IEC1189" s="22"/>
      <c r="IED1189" s="22"/>
      <c r="IEE1189" s="22"/>
      <c r="IEF1189" s="22"/>
      <c r="IEG1189" s="22"/>
      <c r="IEH1189" s="22"/>
      <c r="IEI1189" s="22"/>
      <c r="IEJ1189" s="22"/>
      <c r="IEK1189" s="22"/>
      <c r="IEL1189" s="22"/>
      <c r="IEM1189" s="22"/>
      <c r="IEN1189" s="22"/>
      <c r="IEO1189" s="22"/>
      <c r="IEP1189" s="22"/>
      <c r="IEQ1189" s="22"/>
      <c r="IER1189" s="22"/>
      <c r="IES1189" s="22"/>
      <c r="IET1189" s="22"/>
      <c r="IEU1189" s="22"/>
      <c r="IEV1189" s="22"/>
      <c r="IEW1189" s="22"/>
      <c r="IEX1189" s="22"/>
      <c r="IEY1189" s="22"/>
      <c r="IEZ1189" s="22"/>
      <c r="IFA1189" s="22"/>
      <c r="IFB1189" s="22"/>
      <c r="IFC1189" s="22"/>
      <c r="IFD1189" s="22"/>
      <c r="IFE1189" s="22"/>
      <c r="IFF1189" s="22"/>
      <c r="IFG1189" s="22"/>
      <c r="IFH1189" s="22"/>
      <c r="IFI1189" s="22"/>
      <c r="IFJ1189" s="22"/>
      <c r="IFK1189" s="22"/>
      <c r="IFL1189" s="22"/>
      <c r="IFM1189" s="22"/>
      <c r="IFN1189" s="22"/>
      <c r="IFO1189" s="22"/>
      <c r="IFP1189" s="22"/>
      <c r="IFQ1189" s="22"/>
      <c r="IFR1189" s="22"/>
      <c r="IFS1189" s="22"/>
      <c r="IFT1189" s="22"/>
      <c r="IFU1189" s="22"/>
      <c r="IFV1189" s="22"/>
      <c r="IFW1189" s="22"/>
      <c r="IFX1189" s="22"/>
      <c r="IFY1189" s="22"/>
      <c r="IFZ1189" s="22"/>
      <c r="IGA1189" s="22"/>
      <c r="IGB1189" s="22"/>
      <c r="IGC1189" s="22"/>
      <c r="IGD1189" s="22"/>
      <c r="IGE1189" s="22"/>
      <c r="IGF1189" s="22"/>
      <c r="IGG1189" s="22"/>
      <c r="IGH1189" s="22"/>
      <c r="IGI1189" s="22"/>
      <c r="IGJ1189" s="22"/>
      <c r="IGK1189" s="22"/>
      <c r="IGL1189" s="22"/>
      <c r="IGM1189" s="22"/>
      <c r="IGN1189" s="22"/>
      <c r="IGO1189" s="22"/>
      <c r="IGP1189" s="22"/>
      <c r="IGQ1189" s="22"/>
      <c r="IGR1189" s="22"/>
      <c r="IGS1189" s="22"/>
      <c r="IGT1189" s="22"/>
      <c r="IGU1189" s="22"/>
      <c r="IGV1189" s="22"/>
      <c r="IGW1189" s="22"/>
      <c r="IGX1189" s="22"/>
      <c r="IGY1189" s="22"/>
      <c r="IGZ1189" s="22"/>
      <c r="IHA1189" s="22"/>
      <c r="IHB1189" s="22"/>
      <c r="IHC1189" s="22"/>
      <c r="IHD1189" s="22"/>
      <c r="IHE1189" s="22"/>
      <c r="IHF1189" s="22"/>
      <c r="IHG1189" s="22"/>
      <c r="IHH1189" s="22"/>
      <c r="IHI1189" s="22"/>
      <c r="IHJ1189" s="22"/>
      <c r="IHK1189" s="22"/>
      <c r="IHL1189" s="22"/>
      <c r="IHM1189" s="22"/>
      <c r="IHN1189" s="22"/>
      <c r="IHO1189" s="22"/>
      <c r="IHP1189" s="22"/>
      <c r="IHQ1189" s="22"/>
      <c r="IHR1189" s="22"/>
      <c r="IHS1189" s="22"/>
      <c r="IHT1189" s="22"/>
      <c r="IHU1189" s="22"/>
      <c r="IHV1189" s="22"/>
      <c r="IHW1189" s="22"/>
      <c r="IHX1189" s="22"/>
      <c r="IHY1189" s="22"/>
      <c r="IHZ1189" s="22"/>
      <c r="IIA1189" s="22"/>
      <c r="IIB1189" s="22"/>
      <c r="IIC1189" s="22"/>
      <c r="IID1189" s="22"/>
      <c r="IIE1189" s="22"/>
      <c r="IIF1189" s="22"/>
      <c r="IIG1189" s="22"/>
      <c r="IIH1189" s="22"/>
      <c r="III1189" s="22"/>
      <c r="IIJ1189" s="22"/>
      <c r="IIK1189" s="22"/>
      <c r="IIL1189" s="22"/>
      <c r="IIM1189" s="22"/>
      <c r="IIN1189" s="22"/>
      <c r="IIO1189" s="22"/>
      <c r="IIP1189" s="22"/>
      <c r="IIQ1189" s="22"/>
      <c r="IIR1189" s="22"/>
      <c r="IIS1189" s="22"/>
      <c r="IIT1189" s="22"/>
      <c r="IIU1189" s="22"/>
      <c r="IIV1189" s="22"/>
      <c r="IIW1189" s="22"/>
      <c r="IIX1189" s="22"/>
      <c r="IIY1189" s="22"/>
      <c r="IIZ1189" s="22"/>
      <c r="IJA1189" s="22"/>
      <c r="IJB1189" s="22"/>
      <c r="IJC1189" s="22"/>
      <c r="IJD1189" s="22"/>
      <c r="IJE1189" s="22"/>
      <c r="IJF1189" s="22"/>
      <c r="IJG1189" s="22"/>
      <c r="IJH1189" s="22"/>
      <c r="IJI1189" s="22"/>
      <c r="IJJ1189" s="22"/>
      <c r="IJK1189" s="22"/>
      <c r="IJL1189" s="22"/>
      <c r="IJM1189" s="22"/>
      <c r="IJN1189" s="22"/>
      <c r="IJO1189" s="22"/>
      <c r="IJP1189" s="22"/>
      <c r="IJQ1189" s="22"/>
      <c r="IJR1189" s="22"/>
      <c r="IJS1189" s="22"/>
      <c r="IJT1189" s="22"/>
      <c r="IJU1189" s="22"/>
      <c r="IJV1189" s="22"/>
      <c r="IJW1189" s="22"/>
      <c r="IJX1189" s="22"/>
      <c r="IJY1189" s="22"/>
      <c r="IJZ1189" s="22"/>
      <c r="IKA1189" s="22"/>
      <c r="IKB1189" s="22"/>
      <c r="IKC1189" s="22"/>
      <c r="IKD1189" s="22"/>
      <c r="IKE1189" s="22"/>
      <c r="IKF1189" s="22"/>
      <c r="IKG1189" s="22"/>
      <c r="IKH1189" s="22"/>
      <c r="IKI1189" s="22"/>
      <c r="IKJ1189" s="22"/>
      <c r="IKK1189" s="22"/>
      <c r="IKL1189" s="22"/>
      <c r="IKM1189" s="22"/>
      <c r="IKN1189" s="22"/>
      <c r="IKO1189" s="22"/>
      <c r="IKP1189" s="22"/>
      <c r="IKQ1189" s="22"/>
      <c r="IKR1189" s="22"/>
      <c r="IKS1189" s="22"/>
      <c r="IKT1189" s="22"/>
      <c r="IKU1189" s="22"/>
      <c r="IKV1189" s="22"/>
      <c r="IKW1189" s="22"/>
      <c r="IKX1189" s="22"/>
      <c r="IKY1189" s="22"/>
      <c r="IKZ1189" s="22"/>
      <c r="ILA1189" s="22"/>
      <c r="ILB1189" s="22"/>
      <c r="ILC1189" s="22"/>
      <c r="ILD1189" s="22"/>
      <c r="ILE1189" s="22"/>
      <c r="ILF1189" s="22"/>
      <c r="ILG1189" s="22"/>
      <c r="ILH1189" s="22"/>
      <c r="ILI1189" s="22"/>
      <c r="ILJ1189" s="22"/>
      <c r="ILK1189" s="22"/>
      <c r="ILL1189" s="22"/>
      <c r="ILM1189" s="22"/>
      <c r="ILN1189" s="22"/>
      <c r="ILO1189" s="22"/>
      <c r="ILP1189" s="22"/>
      <c r="ILQ1189" s="22"/>
      <c r="ILR1189" s="22"/>
      <c r="ILS1189" s="22"/>
      <c r="ILT1189" s="22"/>
      <c r="ILU1189" s="22"/>
      <c r="ILV1189" s="22"/>
      <c r="ILW1189" s="22"/>
      <c r="ILX1189" s="22"/>
      <c r="ILY1189" s="22"/>
      <c r="ILZ1189" s="22"/>
      <c r="IMA1189" s="22"/>
      <c r="IMB1189" s="22"/>
      <c r="IMC1189" s="22"/>
      <c r="IMD1189" s="22"/>
      <c r="IME1189" s="22"/>
      <c r="IMF1189" s="22"/>
      <c r="IMG1189" s="22"/>
      <c r="IMH1189" s="22"/>
      <c r="IMI1189" s="22"/>
      <c r="IMJ1189" s="22"/>
      <c r="IMK1189" s="22"/>
      <c r="IML1189" s="22"/>
      <c r="IMM1189" s="22"/>
      <c r="IMN1189" s="22"/>
      <c r="IMO1189" s="22"/>
      <c r="IMP1189" s="22"/>
      <c r="IMQ1189" s="22"/>
      <c r="IMR1189" s="22"/>
      <c r="IMS1189" s="22"/>
      <c r="IMT1189" s="22"/>
      <c r="IMU1189" s="22"/>
      <c r="IMV1189" s="22"/>
      <c r="IMW1189" s="22"/>
      <c r="IMX1189" s="22"/>
      <c r="IMY1189" s="22"/>
      <c r="IMZ1189" s="22"/>
      <c r="INA1189" s="22"/>
      <c r="INB1189" s="22"/>
      <c r="INC1189" s="22"/>
      <c r="IND1189" s="22"/>
      <c r="INE1189" s="22"/>
      <c r="INF1189" s="22"/>
      <c r="ING1189" s="22"/>
      <c r="INH1189" s="22"/>
      <c r="INI1189" s="22"/>
      <c r="INJ1189" s="22"/>
      <c r="INK1189" s="22"/>
      <c r="INL1189" s="22"/>
      <c r="INM1189" s="22"/>
      <c r="INN1189" s="22"/>
      <c r="INO1189" s="22"/>
      <c r="INP1189" s="22"/>
      <c r="INQ1189" s="22"/>
      <c r="INR1189" s="22"/>
      <c r="INS1189" s="22"/>
      <c r="INT1189" s="22"/>
      <c r="INU1189" s="22"/>
      <c r="INV1189" s="22"/>
      <c r="INW1189" s="22"/>
      <c r="INX1189" s="22"/>
      <c r="INY1189" s="22"/>
      <c r="INZ1189" s="22"/>
      <c r="IOA1189" s="22"/>
      <c r="IOB1189" s="22"/>
      <c r="IOC1189" s="22"/>
      <c r="IOD1189" s="22"/>
      <c r="IOE1189" s="22"/>
      <c r="IOF1189" s="22"/>
      <c r="IOG1189" s="22"/>
      <c r="IOH1189" s="22"/>
      <c r="IOI1189" s="22"/>
      <c r="IOJ1189" s="22"/>
      <c r="IOK1189" s="22"/>
      <c r="IOL1189" s="22"/>
      <c r="IOM1189" s="22"/>
      <c r="ION1189" s="22"/>
      <c r="IOO1189" s="22"/>
      <c r="IOP1189" s="22"/>
      <c r="IOQ1189" s="22"/>
      <c r="IOR1189" s="22"/>
      <c r="IOS1189" s="22"/>
      <c r="IOT1189" s="22"/>
      <c r="IOU1189" s="22"/>
      <c r="IOV1189" s="22"/>
      <c r="IOW1189" s="22"/>
      <c r="IOX1189" s="22"/>
      <c r="IOY1189" s="22"/>
      <c r="IOZ1189" s="22"/>
      <c r="IPA1189" s="22"/>
      <c r="IPB1189" s="22"/>
      <c r="IPC1189" s="22"/>
      <c r="IPD1189" s="22"/>
      <c r="IPE1189" s="22"/>
      <c r="IPF1189" s="22"/>
      <c r="IPG1189" s="22"/>
      <c r="IPH1189" s="22"/>
      <c r="IPI1189" s="22"/>
      <c r="IPJ1189" s="22"/>
      <c r="IPK1189" s="22"/>
      <c r="IPL1189" s="22"/>
      <c r="IPM1189" s="22"/>
      <c r="IPN1189" s="22"/>
      <c r="IPO1189" s="22"/>
      <c r="IPP1189" s="22"/>
      <c r="IPQ1189" s="22"/>
      <c r="IPR1189" s="22"/>
      <c r="IPS1189" s="22"/>
      <c r="IPT1189" s="22"/>
      <c r="IPU1189" s="22"/>
      <c r="IPV1189" s="22"/>
      <c r="IPW1189" s="22"/>
      <c r="IPX1189" s="22"/>
      <c r="IPY1189" s="22"/>
      <c r="IPZ1189" s="22"/>
      <c r="IQA1189" s="22"/>
      <c r="IQB1189" s="22"/>
      <c r="IQC1189" s="22"/>
      <c r="IQD1189" s="22"/>
      <c r="IQE1189" s="22"/>
      <c r="IQF1189" s="22"/>
      <c r="IQG1189" s="22"/>
      <c r="IQH1189" s="22"/>
      <c r="IQI1189" s="22"/>
      <c r="IQJ1189" s="22"/>
      <c r="IQK1189" s="22"/>
      <c r="IQL1189" s="22"/>
      <c r="IQM1189" s="22"/>
      <c r="IQN1189" s="22"/>
      <c r="IQO1189" s="22"/>
      <c r="IQP1189" s="22"/>
      <c r="IQQ1189" s="22"/>
      <c r="IQR1189" s="22"/>
      <c r="IQS1189" s="22"/>
      <c r="IQT1189" s="22"/>
      <c r="IQU1189" s="22"/>
      <c r="IQV1189" s="22"/>
      <c r="IQW1189" s="22"/>
      <c r="IQX1189" s="22"/>
      <c r="IQY1189" s="22"/>
      <c r="IQZ1189" s="22"/>
      <c r="IRA1189" s="22"/>
      <c r="IRB1189" s="22"/>
      <c r="IRC1189" s="22"/>
      <c r="IRD1189" s="22"/>
      <c r="IRE1189" s="22"/>
      <c r="IRF1189" s="22"/>
      <c r="IRG1189" s="22"/>
      <c r="IRH1189" s="22"/>
      <c r="IRI1189" s="22"/>
      <c r="IRJ1189" s="22"/>
      <c r="IRK1189" s="22"/>
      <c r="IRL1189" s="22"/>
      <c r="IRM1189" s="22"/>
      <c r="IRN1189" s="22"/>
      <c r="IRO1189" s="22"/>
      <c r="IRP1189" s="22"/>
      <c r="IRQ1189" s="22"/>
      <c r="IRR1189" s="22"/>
      <c r="IRS1189" s="22"/>
      <c r="IRT1189" s="22"/>
      <c r="IRU1189" s="22"/>
      <c r="IRV1189" s="22"/>
      <c r="IRW1189" s="22"/>
      <c r="IRX1189" s="22"/>
      <c r="IRY1189" s="22"/>
      <c r="IRZ1189" s="22"/>
      <c r="ISA1189" s="22"/>
      <c r="ISB1189" s="22"/>
      <c r="ISC1189" s="22"/>
      <c r="ISD1189" s="22"/>
      <c r="ISE1189" s="22"/>
      <c r="ISF1189" s="22"/>
      <c r="ISG1189" s="22"/>
      <c r="ISH1189" s="22"/>
      <c r="ISI1189" s="22"/>
      <c r="ISJ1189" s="22"/>
      <c r="ISK1189" s="22"/>
      <c r="ISL1189" s="22"/>
      <c r="ISM1189" s="22"/>
      <c r="ISN1189" s="22"/>
      <c r="ISO1189" s="22"/>
      <c r="ISP1189" s="22"/>
      <c r="ISQ1189" s="22"/>
      <c r="ISR1189" s="22"/>
      <c r="ISS1189" s="22"/>
      <c r="IST1189" s="22"/>
      <c r="ISU1189" s="22"/>
      <c r="ISV1189" s="22"/>
      <c r="ISW1189" s="22"/>
      <c r="ISX1189" s="22"/>
      <c r="ISY1189" s="22"/>
      <c r="ISZ1189" s="22"/>
      <c r="ITA1189" s="22"/>
      <c r="ITB1189" s="22"/>
      <c r="ITC1189" s="22"/>
      <c r="ITD1189" s="22"/>
      <c r="ITE1189" s="22"/>
      <c r="ITF1189" s="22"/>
      <c r="ITG1189" s="22"/>
      <c r="ITH1189" s="22"/>
      <c r="ITI1189" s="22"/>
      <c r="ITJ1189" s="22"/>
      <c r="ITK1189" s="22"/>
      <c r="ITL1189" s="22"/>
      <c r="ITM1189" s="22"/>
      <c r="ITN1189" s="22"/>
      <c r="ITO1189" s="22"/>
      <c r="ITP1189" s="22"/>
      <c r="ITQ1189" s="22"/>
      <c r="ITR1189" s="22"/>
      <c r="ITS1189" s="22"/>
      <c r="ITT1189" s="22"/>
      <c r="ITU1189" s="22"/>
      <c r="ITV1189" s="22"/>
      <c r="ITW1189" s="22"/>
      <c r="ITX1189" s="22"/>
      <c r="ITY1189" s="22"/>
      <c r="ITZ1189" s="22"/>
      <c r="IUA1189" s="22"/>
      <c r="IUB1189" s="22"/>
      <c r="IUC1189" s="22"/>
      <c r="IUD1189" s="22"/>
      <c r="IUE1189" s="22"/>
      <c r="IUF1189" s="22"/>
      <c r="IUG1189" s="22"/>
      <c r="IUH1189" s="22"/>
      <c r="IUI1189" s="22"/>
      <c r="IUJ1189" s="22"/>
      <c r="IUK1189" s="22"/>
      <c r="IUL1189" s="22"/>
      <c r="IUM1189" s="22"/>
      <c r="IUN1189" s="22"/>
      <c r="IUO1189" s="22"/>
      <c r="IUP1189" s="22"/>
      <c r="IUQ1189" s="22"/>
      <c r="IUR1189" s="22"/>
      <c r="IUS1189" s="22"/>
      <c r="IUT1189" s="22"/>
      <c r="IUU1189" s="22"/>
      <c r="IUV1189" s="22"/>
      <c r="IUW1189" s="22"/>
      <c r="IUX1189" s="22"/>
      <c r="IUY1189" s="22"/>
      <c r="IUZ1189" s="22"/>
      <c r="IVA1189" s="22"/>
      <c r="IVB1189" s="22"/>
      <c r="IVC1189" s="22"/>
      <c r="IVD1189" s="22"/>
      <c r="IVE1189" s="22"/>
      <c r="IVF1189" s="22"/>
      <c r="IVG1189" s="22"/>
      <c r="IVH1189" s="22"/>
      <c r="IVI1189" s="22"/>
      <c r="IVJ1189" s="22"/>
      <c r="IVK1189" s="22"/>
      <c r="IVL1189" s="22"/>
      <c r="IVM1189" s="22"/>
      <c r="IVN1189" s="22"/>
      <c r="IVO1189" s="22"/>
      <c r="IVP1189" s="22"/>
      <c r="IVQ1189" s="22"/>
      <c r="IVR1189" s="22"/>
      <c r="IVS1189" s="22"/>
      <c r="IVT1189" s="22"/>
      <c r="IVU1189" s="22"/>
      <c r="IVV1189" s="22"/>
      <c r="IVW1189" s="22"/>
      <c r="IVX1189" s="22"/>
      <c r="IVY1189" s="22"/>
      <c r="IVZ1189" s="22"/>
      <c r="IWA1189" s="22"/>
      <c r="IWB1189" s="22"/>
      <c r="IWC1189" s="22"/>
      <c r="IWD1189" s="22"/>
      <c r="IWE1189" s="22"/>
      <c r="IWF1189" s="22"/>
      <c r="IWG1189" s="22"/>
      <c r="IWH1189" s="22"/>
      <c r="IWI1189" s="22"/>
      <c r="IWJ1189" s="22"/>
      <c r="IWK1189" s="22"/>
      <c r="IWL1189" s="22"/>
      <c r="IWM1189" s="22"/>
      <c r="IWN1189" s="22"/>
      <c r="IWO1189" s="22"/>
      <c r="IWP1189" s="22"/>
      <c r="IWQ1189" s="22"/>
      <c r="IWR1189" s="22"/>
      <c r="IWS1189" s="22"/>
      <c r="IWT1189" s="22"/>
      <c r="IWU1189" s="22"/>
      <c r="IWV1189" s="22"/>
      <c r="IWW1189" s="22"/>
      <c r="IWX1189" s="22"/>
      <c r="IWY1189" s="22"/>
      <c r="IWZ1189" s="22"/>
      <c r="IXA1189" s="22"/>
      <c r="IXB1189" s="22"/>
      <c r="IXC1189" s="22"/>
      <c r="IXD1189" s="22"/>
      <c r="IXE1189" s="22"/>
      <c r="IXF1189" s="22"/>
      <c r="IXG1189" s="22"/>
      <c r="IXH1189" s="22"/>
      <c r="IXI1189" s="22"/>
      <c r="IXJ1189" s="22"/>
      <c r="IXK1189" s="22"/>
      <c r="IXL1189" s="22"/>
      <c r="IXM1189" s="22"/>
      <c r="IXN1189" s="22"/>
      <c r="IXO1189" s="22"/>
      <c r="IXP1189" s="22"/>
      <c r="IXQ1189" s="22"/>
      <c r="IXR1189" s="22"/>
      <c r="IXS1189" s="22"/>
      <c r="IXT1189" s="22"/>
      <c r="IXU1189" s="22"/>
      <c r="IXV1189" s="22"/>
      <c r="IXW1189" s="22"/>
      <c r="IXX1189" s="22"/>
      <c r="IXY1189" s="22"/>
      <c r="IXZ1189" s="22"/>
      <c r="IYA1189" s="22"/>
      <c r="IYB1189" s="22"/>
      <c r="IYC1189" s="22"/>
      <c r="IYD1189" s="22"/>
      <c r="IYE1189" s="22"/>
      <c r="IYF1189" s="22"/>
      <c r="IYG1189" s="22"/>
      <c r="IYH1189" s="22"/>
      <c r="IYI1189" s="22"/>
      <c r="IYJ1189" s="22"/>
      <c r="IYK1189" s="22"/>
      <c r="IYL1189" s="22"/>
      <c r="IYM1189" s="22"/>
      <c r="IYN1189" s="22"/>
      <c r="IYO1189" s="22"/>
      <c r="IYP1189" s="22"/>
      <c r="IYQ1189" s="22"/>
      <c r="IYR1189" s="22"/>
      <c r="IYS1189" s="22"/>
      <c r="IYT1189" s="22"/>
      <c r="IYU1189" s="22"/>
      <c r="IYV1189" s="22"/>
      <c r="IYW1189" s="22"/>
      <c r="IYX1189" s="22"/>
      <c r="IYY1189" s="22"/>
      <c r="IYZ1189" s="22"/>
      <c r="IZA1189" s="22"/>
      <c r="IZB1189" s="22"/>
      <c r="IZC1189" s="22"/>
      <c r="IZD1189" s="22"/>
      <c r="IZE1189" s="22"/>
      <c r="IZF1189" s="22"/>
      <c r="IZG1189" s="22"/>
      <c r="IZH1189" s="22"/>
      <c r="IZI1189" s="22"/>
      <c r="IZJ1189" s="22"/>
      <c r="IZK1189" s="22"/>
      <c r="IZL1189" s="22"/>
      <c r="IZM1189" s="22"/>
      <c r="IZN1189" s="22"/>
      <c r="IZO1189" s="22"/>
      <c r="IZP1189" s="22"/>
      <c r="IZQ1189" s="22"/>
      <c r="IZR1189" s="22"/>
      <c r="IZS1189" s="22"/>
      <c r="IZT1189" s="22"/>
      <c r="IZU1189" s="22"/>
      <c r="IZV1189" s="22"/>
      <c r="IZW1189" s="22"/>
      <c r="IZX1189" s="22"/>
      <c r="IZY1189" s="22"/>
      <c r="IZZ1189" s="22"/>
      <c r="JAA1189" s="22"/>
      <c r="JAB1189" s="22"/>
      <c r="JAC1189" s="22"/>
      <c r="JAD1189" s="22"/>
      <c r="JAE1189" s="22"/>
      <c r="JAF1189" s="22"/>
      <c r="JAG1189" s="22"/>
      <c r="JAH1189" s="22"/>
      <c r="JAI1189" s="22"/>
      <c r="JAJ1189" s="22"/>
      <c r="JAK1189" s="22"/>
      <c r="JAL1189" s="22"/>
      <c r="JAM1189" s="22"/>
      <c r="JAN1189" s="22"/>
      <c r="JAO1189" s="22"/>
      <c r="JAP1189" s="22"/>
      <c r="JAQ1189" s="22"/>
      <c r="JAR1189" s="22"/>
      <c r="JAS1189" s="22"/>
      <c r="JAT1189" s="22"/>
      <c r="JAU1189" s="22"/>
      <c r="JAV1189" s="22"/>
      <c r="JAW1189" s="22"/>
      <c r="JAX1189" s="22"/>
      <c r="JAY1189" s="22"/>
      <c r="JAZ1189" s="22"/>
      <c r="JBA1189" s="22"/>
      <c r="JBB1189" s="22"/>
      <c r="JBC1189" s="22"/>
      <c r="JBD1189" s="22"/>
      <c r="JBE1189" s="22"/>
      <c r="JBF1189" s="22"/>
      <c r="JBG1189" s="22"/>
      <c r="JBH1189" s="22"/>
      <c r="JBI1189" s="22"/>
      <c r="JBJ1189" s="22"/>
      <c r="JBK1189" s="22"/>
      <c r="JBL1189" s="22"/>
      <c r="JBM1189" s="22"/>
      <c r="JBN1189" s="22"/>
      <c r="JBO1189" s="22"/>
      <c r="JBP1189" s="22"/>
      <c r="JBQ1189" s="22"/>
      <c r="JBR1189" s="22"/>
      <c r="JBS1189" s="22"/>
      <c r="JBT1189" s="22"/>
      <c r="JBU1189" s="22"/>
      <c r="JBV1189" s="22"/>
      <c r="JBW1189" s="22"/>
      <c r="JBX1189" s="22"/>
      <c r="JBY1189" s="22"/>
      <c r="JBZ1189" s="22"/>
      <c r="JCA1189" s="22"/>
      <c r="JCB1189" s="22"/>
      <c r="JCC1189" s="22"/>
      <c r="JCD1189" s="22"/>
      <c r="JCE1189" s="22"/>
      <c r="JCF1189" s="22"/>
      <c r="JCG1189" s="22"/>
      <c r="JCH1189" s="22"/>
      <c r="JCI1189" s="22"/>
      <c r="JCJ1189" s="22"/>
      <c r="JCK1189" s="22"/>
      <c r="JCL1189" s="22"/>
      <c r="JCM1189" s="22"/>
      <c r="JCN1189" s="22"/>
      <c r="JCO1189" s="22"/>
      <c r="JCP1189" s="22"/>
      <c r="JCQ1189" s="22"/>
      <c r="JCR1189" s="22"/>
      <c r="JCS1189" s="22"/>
      <c r="JCT1189" s="22"/>
      <c r="JCU1189" s="22"/>
      <c r="JCV1189" s="22"/>
      <c r="JCW1189" s="22"/>
      <c r="JCX1189" s="22"/>
      <c r="JCY1189" s="22"/>
      <c r="JCZ1189" s="22"/>
      <c r="JDA1189" s="22"/>
      <c r="JDB1189" s="22"/>
      <c r="JDC1189" s="22"/>
      <c r="JDD1189" s="22"/>
      <c r="JDE1189" s="22"/>
      <c r="JDF1189" s="22"/>
      <c r="JDG1189" s="22"/>
      <c r="JDH1189" s="22"/>
      <c r="JDI1189" s="22"/>
      <c r="JDJ1189" s="22"/>
      <c r="JDK1189" s="22"/>
      <c r="JDL1189" s="22"/>
      <c r="JDM1189" s="22"/>
      <c r="JDN1189" s="22"/>
      <c r="JDO1189" s="22"/>
      <c r="JDP1189" s="22"/>
      <c r="JDQ1189" s="22"/>
      <c r="JDR1189" s="22"/>
      <c r="JDS1189" s="22"/>
      <c r="JDT1189" s="22"/>
      <c r="JDU1189" s="22"/>
      <c r="JDV1189" s="22"/>
      <c r="JDW1189" s="22"/>
      <c r="JDX1189" s="22"/>
      <c r="JDY1189" s="22"/>
      <c r="JDZ1189" s="22"/>
      <c r="JEA1189" s="22"/>
      <c r="JEB1189" s="22"/>
      <c r="JEC1189" s="22"/>
      <c r="JED1189" s="22"/>
      <c r="JEE1189" s="22"/>
      <c r="JEF1189" s="22"/>
      <c r="JEG1189" s="22"/>
      <c r="JEH1189" s="22"/>
      <c r="JEI1189" s="22"/>
      <c r="JEJ1189" s="22"/>
      <c r="JEK1189" s="22"/>
      <c r="JEL1189" s="22"/>
      <c r="JEM1189" s="22"/>
      <c r="JEN1189" s="22"/>
      <c r="JEO1189" s="22"/>
      <c r="JEP1189" s="22"/>
      <c r="JEQ1189" s="22"/>
      <c r="JER1189" s="22"/>
      <c r="JES1189" s="22"/>
      <c r="JET1189" s="22"/>
      <c r="JEU1189" s="22"/>
      <c r="JEV1189" s="22"/>
      <c r="JEW1189" s="22"/>
      <c r="JEX1189" s="22"/>
      <c r="JEY1189" s="22"/>
      <c r="JEZ1189" s="22"/>
      <c r="JFA1189" s="22"/>
      <c r="JFB1189" s="22"/>
      <c r="JFC1189" s="22"/>
      <c r="JFD1189" s="22"/>
      <c r="JFE1189" s="22"/>
      <c r="JFF1189" s="22"/>
      <c r="JFG1189" s="22"/>
      <c r="JFH1189" s="22"/>
      <c r="JFI1189" s="22"/>
      <c r="JFJ1189" s="22"/>
      <c r="JFK1189" s="22"/>
      <c r="JFL1189" s="22"/>
      <c r="JFM1189" s="22"/>
      <c r="JFN1189" s="22"/>
      <c r="JFO1189" s="22"/>
      <c r="JFP1189" s="22"/>
      <c r="JFQ1189" s="22"/>
      <c r="JFR1189" s="22"/>
      <c r="JFS1189" s="22"/>
      <c r="JFT1189" s="22"/>
      <c r="JFU1189" s="22"/>
      <c r="JFV1189" s="22"/>
      <c r="JFW1189" s="22"/>
      <c r="JFX1189" s="22"/>
      <c r="JFY1189" s="22"/>
      <c r="JFZ1189" s="22"/>
      <c r="JGA1189" s="22"/>
      <c r="JGB1189" s="22"/>
      <c r="JGC1189" s="22"/>
      <c r="JGD1189" s="22"/>
      <c r="JGE1189" s="22"/>
      <c r="JGF1189" s="22"/>
      <c r="JGG1189" s="22"/>
      <c r="JGH1189" s="22"/>
      <c r="JGI1189" s="22"/>
      <c r="JGJ1189" s="22"/>
      <c r="JGK1189" s="22"/>
      <c r="JGL1189" s="22"/>
      <c r="JGM1189" s="22"/>
      <c r="JGN1189" s="22"/>
      <c r="JGO1189" s="22"/>
      <c r="JGP1189" s="22"/>
      <c r="JGQ1189" s="22"/>
      <c r="JGR1189" s="22"/>
      <c r="JGS1189" s="22"/>
      <c r="JGT1189" s="22"/>
      <c r="JGU1189" s="22"/>
      <c r="JGV1189" s="22"/>
      <c r="JGW1189" s="22"/>
      <c r="JGX1189" s="22"/>
      <c r="JGY1189" s="22"/>
      <c r="JGZ1189" s="22"/>
      <c r="JHA1189" s="22"/>
      <c r="JHB1189" s="22"/>
      <c r="JHC1189" s="22"/>
      <c r="JHD1189" s="22"/>
      <c r="JHE1189" s="22"/>
      <c r="JHF1189" s="22"/>
      <c r="JHG1189" s="22"/>
      <c r="JHH1189" s="22"/>
      <c r="JHI1189" s="22"/>
      <c r="JHJ1189" s="22"/>
      <c r="JHK1189" s="22"/>
      <c r="JHL1189" s="22"/>
      <c r="JHM1189" s="22"/>
      <c r="JHN1189" s="22"/>
      <c r="JHO1189" s="22"/>
      <c r="JHP1189" s="22"/>
      <c r="JHQ1189" s="22"/>
      <c r="JHR1189" s="22"/>
      <c r="JHS1189" s="22"/>
      <c r="JHT1189" s="22"/>
      <c r="JHU1189" s="22"/>
      <c r="JHV1189" s="22"/>
      <c r="JHW1189" s="22"/>
      <c r="JHX1189" s="22"/>
      <c r="JHY1189" s="22"/>
      <c r="JHZ1189" s="22"/>
      <c r="JIA1189" s="22"/>
      <c r="JIB1189" s="22"/>
      <c r="JIC1189" s="22"/>
      <c r="JID1189" s="22"/>
      <c r="JIE1189" s="22"/>
      <c r="JIF1189" s="22"/>
      <c r="JIG1189" s="22"/>
      <c r="JIH1189" s="22"/>
      <c r="JII1189" s="22"/>
      <c r="JIJ1189" s="22"/>
      <c r="JIK1189" s="22"/>
      <c r="JIL1189" s="22"/>
      <c r="JIM1189" s="22"/>
      <c r="JIN1189" s="22"/>
      <c r="JIO1189" s="22"/>
      <c r="JIP1189" s="22"/>
      <c r="JIQ1189" s="22"/>
      <c r="JIR1189" s="22"/>
      <c r="JIS1189" s="22"/>
      <c r="JIT1189" s="22"/>
      <c r="JIU1189" s="22"/>
      <c r="JIV1189" s="22"/>
      <c r="JIW1189" s="22"/>
      <c r="JIX1189" s="22"/>
      <c r="JIY1189" s="22"/>
      <c r="JIZ1189" s="22"/>
      <c r="JJA1189" s="22"/>
      <c r="JJB1189" s="22"/>
      <c r="JJC1189" s="22"/>
      <c r="JJD1189" s="22"/>
      <c r="JJE1189" s="22"/>
      <c r="JJF1189" s="22"/>
      <c r="JJG1189" s="22"/>
      <c r="JJH1189" s="22"/>
      <c r="JJI1189" s="22"/>
      <c r="JJJ1189" s="22"/>
      <c r="JJK1189" s="22"/>
      <c r="JJL1189" s="22"/>
      <c r="JJM1189" s="22"/>
      <c r="JJN1189" s="22"/>
      <c r="JJO1189" s="22"/>
      <c r="JJP1189" s="22"/>
      <c r="JJQ1189" s="22"/>
      <c r="JJR1189" s="22"/>
      <c r="JJS1189" s="22"/>
      <c r="JJT1189" s="22"/>
      <c r="JJU1189" s="22"/>
      <c r="JJV1189" s="22"/>
      <c r="JJW1189" s="22"/>
      <c r="JJX1189" s="22"/>
      <c r="JJY1189" s="22"/>
      <c r="JJZ1189" s="22"/>
      <c r="JKA1189" s="22"/>
      <c r="JKB1189" s="22"/>
      <c r="JKC1189" s="22"/>
      <c r="JKD1189" s="22"/>
      <c r="JKE1189" s="22"/>
      <c r="JKF1189" s="22"/>
      <c r="JKG1189" s="22"/>
      <c r="JKH1189" s="22"/>
      <c r="JKI1189" s="22"/>
      <c r="JKJ1189" s="22"/>
      <c r="JKK1189" s="22"/>
      <c r="JKL1189" s="22"/>
      <c r="JKM1189" s="22"/>
      <c r="JKN1189" s="22"/>
      <c r="JKO1189" s="22"/>
      <c r="JKP1189" s="22"/>
      <c r="JKQ1189" s="22"/>
      <c r="JKR1189" s="22"/>
      <c r="JKS1189" s="22"/>
      <c r="JKT1189" s="22"/>
      <c r="JKU1189" s="22"/>
      <c r="JKV1189" s="22"/>
      <c r="JKW1189" s="22"/>
      <c r="JKX1189" s="22"/>
      <c r="JKY1189" s="22"/>
      <c r="JKZ1189" s="22"/>
      <c r="JLA1189" s="22"/>
      <c r="JLB1189" s="22"/>
      <c r="JLC1189" s="22"/>
      <c r="JLD1189" s="22"/>
      <c r="JLE1189" s="22"/>
      <c r="JLF1189" s="22"/>
      <c r="JLG1189" s="22"/>
      <c r="JLH1189" s="22"/>
      <c r="JLI1189" s="22"/>
      <c r="JLJ1189" s="22"/>
      <c r="JLK1189" s="22"/>
      <c r="JLL1189" s="22"/>
      <c r="JLM1189" s="22"/>
      <c r="JLN1189" s="22"/>
      <c r="JLO1189" s="22"/>
      <c r="JLP1189" s="22"/>
      <c r="JLQ1189" s="22"/>
      <c r="JLR1189" s="22"/>
      <c r="JLS1189" s="22"/>
      <c r="JLT1189" s="22"/>
      <c r="JLU1189" s="22"/>
      <c r="JLV1189" s="22"/>
      <c r="JLW1189" s="22"/>
      <c r="JLX1189" s="22"/>
      <c r="JLY1189" s="22"/>
      <c r="JLZ1189" s="22"/>
      <c r="JMA1189" s="22"/>
      <c r="JMB1189" s="22"/>
      <c r="JMC1189" s="22"/>
      <c r="JMD1189" s="22"/>
      <c r="JME1189" s="22"/>
      <c r="JMF1189" s="22"/>
      <c r="JMG1189" s="22"/>
      <c r="JMH1189" s="22"/>
      <c r="JMI1189" s="22"/>
      <c r="JMJ1189" s="22"/>
      <c r="JMK1189" s="22"/>
      <c r="JML1189" s="22"/>
      <c r="JMM1189" s="22"/>
      <c r="JMN1189" s="22"/>
      <c r="JMO1189" s="22"/>
      <c r="JMP1189" s="22"/>
      <c r="JMQ1189" s="22"/>
      <c r="JMR1189" s="22"/>
      <c r="JMS1189" s="22"/>
      <c r="JMT1189" s="22"/>
      <c r="JMU1189" s="22"/>
      <c r="JMV1189" s="22"/>
      <c r="JMW1189" s="22"/>
      <c r="JMX1189" s="22"/>
      <c r="JMY1189" s="22"/>
      <c r="JMZ1189" s="22"/>
      <c r="JNA1189" s="22"/>
      <c r="JNB1189" s="22"/>
      <c r="JNC1189" s="22"/>
      <c r="JND1189" s="22"/>
      <c r="JNE1189" s="22"/>
      <c r="JNF1189" s="22"/>
      <c r="JNG1189" s="22"/>
      <c r="JNH1189" s="22"/>
      <c r="JNI1189" s="22"/>
      <c r="JNJ1189" s="22"/>
      <c r="JNK1189" s="22"/>
      <c r="JNL1189" s="22"/>
      <c r="JNM1189" s="22"/>
      <c r="JNN1189" s="22"/>
      <c r="JNO1189" s="22"/>
      <c r="JNP1189" s="22"/>
      <c r="JNQ1189" s="22"/>
      <c r="JNR1189" s="22"/>
      <c r="JNS1189" s="22"/>
      <c r="JNT1189" s="22"/>
      <c r="JNU1189" s="22"/>
      <c r="JNV1189" s="22"/>
      <c r="JNW1189" s="22"/>
      <c r="JNX1189" s="22"/>
      <c r="JNY1189" s="22"/>
      <c r="JNZ1189" s="22"/>
      <c r="JOA1189" s="22"/>
      <c r="JOB1189" s="22"/>
      <c r="JOC1189" s="22"/>
      <c r="JOD1189" s="22"/>
      <c r="JOE1189" s="22"/>
      <c r="JOF1189" s="22"/>
      <c r="JOG1189" s="22"/>
      <c r="JOH1189" s="22"/>
      <c r="JOI1189" s="22"/>
      <c r="JOJ1189" s="22"/>
      <c r="JOK1189" s="22"/>
      <c r="JOL1189" s="22"/>
      <c r="JOM1189" s="22"/>
      <c r="JON1189" s="22"/>
      <c r="JOO1189" s="22"/>
      <c r="JOP1189" s="22"/>
      <c r="JOQ1189" s="22"/>
      <c r="JOR1189" s="22"/>
      <c r="JOS1189" s="22"/>
      <c r="JOT1189" s="22"/>
      <c r="JOU1189" s="22"/>
      <c r="JOV1189" s="22"/>
      <c r="JOW1189" s="22"/>
      <c r="JOX1189" s="22"/>
      <c r="JOY1189" s="22"/>
      <c r="JOZ1189" s="22"/>
      <c r="JPA1189" s="22"/>
      <c r="JPB1189" s="22"/>
      <c r="JPC1189" s="22"/>
      <c r="JPD1189" s="22"/>
      <c r="JPE1189" s="22"/>
      <c r="JPF1189" s="22"/>
      <c r="JPG1189" s="22"/>
      <c r="JPH1189" s="22"/>
      <c r="JPI1189" s="22"/>
      <c r="JPJ1189" s="22"/>
      <c r="JPK1189" s="22"/>
      <c r="JPL1189" s="22"/>
      <c r="JPM1189" s="22"/>
      <c r="JPN1189" s="22"/>
      <c r="JPO1189" s="22"/>
      <c r="JPP1189" s="22"/>
      <c r="JPQ1189" s="22"/>
      <c r="JPR1189" s="22"/>
      <c r="JPS1189" s="22"/>
      <c r="JPT1189" s="22"/>
      <c r="JPU1189" s="22"/>
      <c r="JPV1189" s="22"/>
      <c r="JPW1189" s="22"/>
      <c r="JPX1189" s="22"/>
      <c r="JPY1189" s="22"/>
      <c r="JPZ1189" s="22"/>
      <c r="JQA1189" s="22"/>
      <c r="JQB1189" s="22"/>
      <c r="JQC1189" s="22"/>
      <c r="JQD1189" s="22"/>
      <c r="JQE1189" s="22"/>
      <c r="JQF1189" s="22"/>
      <c r="JQG1189" s="22"/>
      <c r="JQH1189" s="22"/>
      <c r="JQI1189" s="22"/>
      <c r="JQJ1189" s="22"/>
      <c r="JQK1189" s="22"/>
      <c r="JQL1189" s="22"/>
      <c r="JQM1189" s="22"/>
      <c r="JQN1189" s="22"/>
      <c r="JQO1189" s="22"/>
      <c r="JQP1189" s="22"/>
      <c r="JQQ1189" s="22"/>
      <c r="JQR1189" s="22"/>
      <c r="JQS1189" s="22"/>
      <c r="JQT1189" s="22"/>
      <c r="JQU1189" s="22"/>
      <c r="JQV1189" s="22"/>
      <c r="JQW1189" s="22"/>
      <c r="JQX1189" s="22"/>
      <c r="JQY1189" s="22"/>
      <c r="JQZ1189" s="22"/>
      <c r="JRA1189" s="22"/>
      <c r="JRB1189" s="22"/>
      <c r="JRC1189" s="22"/>
      <c r="JRD1189" s="22"/>
      <c r="JRE1189" s="22"/>
      <c r="JRF1189" s="22"/>
      <c r="JRG1189" s="22"/>
      <c r="JRH1189" s="22"/>
      <c r="JRI1189" s="22"/>
      <c r="JRJ1189" s="22"/>
      <c r="JRK1189" s="22"/>
      <c r="JRL1189" s="22"/>
      <c r="JRM1189" s="22"/>
      <c r="JRN1189" s="22"/>
      <c r="JRO1189" s="22"/>
      <c r="JRP1189" s="22"/>
      <c r="JRQ1189" s="22"/>
      <c r="JRR1189" s="22"/>
      <c r="JRS1189" s="22"/>
      <c r="JRT1189" s="22"/>
      <c r="JRU1189" s="22"/>
      <c r="JRV1189" s="22"/>
      <c r="JRW1189" s="22"/>
      <c r="JRX1189" s="22"/>
      <c r="JRY1189" s="22"/>
      <c r="JRZ1189" s="22"/>
      <c r="JSA1189" s="22"/>
      <c r="JSB1189" s="22"/>
      <c r="JSC1189" s="22"/>
      <c r="JSD1189" s="22"/>
      <c r="JSE1189" s="22"/>
      <c r="JSF1189" s="22"/>
      <c r="JSG1189" s="22"/>
      <c r="JSH1189" s="22"/>
      <c r="JSI1189" s="22"/>
      <c r="JSJ1189" s="22"/>
      <c r="JSK1189" s="22"/>
      <c r="JSL1189" s="22"/>
      <c r="JSM1189" s="22"/>
      <c r="JSN1189" s="22"/>
      <c r="JSO1189" s="22"/>
      <c r="JSP1189" s="22"/>
      <c r="JSQ1189" s="22"/>
      <c r="JSR1189" s="22"/>
      <c r="JSS1189" s="22"/>
      <c r="JST1189" s="22"/>
      <c r="JSU1189" s="22"/>
      <c r="JSV1189" s="22"/>
      <c r="JSW1189" s="22"/>
      <c r="JSX1189" s="22"/>
      <c r="JSY1189" s="22"/>
      <c r="JSZ1189" s="22"/>
      <c r="JTA1189" s="22"/>
      <c r="JTB1189" s="22"/>
      <c r="JTC1189" s="22"/>
      <c r="JTD1189" s="22"/>
      <c r="JTE1189" s="22"/>
      <c r="JTF1189" s="22"/>
      <c r="JTG1189" s="22"/>
      <c r="JTH1189" s="22"/>
      <c r="JTI1189" s="22"/>
      <c r="JTJ1189" s="22"/>
      <c r="JTK1189" s="22"/>
      <c r="JTL1189" s="22"/>
      <c r="JTM1189" s="22"/>
      <c r="JTN1189" s="22"/>
      <c r="JTO1189" s="22"/>
      <c r="JTP1189" s="22"/>
      <c r="JTQ1189" s="22"/>
      <c r="JTR1189" s="22"/>
      <c r="JTS1189" s="22"/>
      <c r="JTT1189" s="22"/>
      <c r="JTU1189" s="22"/>
      <c r="JTV1189" s="22"/>
      <c r="JTW1189" s="22"/>
      <c r="JTX1189" s="22"/>
      <c r="JTY1189" s="22"/>
      <c r="JTZ1189" s="22"/>
      <c r="JUA1189" s="22"/>
      <c r="JUB1189" s="22"/>
      <c r="JUC1189" s="22"/>
      <c r="JUD1189" s="22"/>
      <c r="JUE1189" s="22"/>
      <c r="JUF1189" s="22"/>
      <c r="JUG1189" s="22"/>
      <c r="JUH1189" s="22"/>
      <c r="JUI1189" s="22"/>
      <c r="JUJ1189" s="22"/>
      <c r="JUK1189" s="22"/>
      <c r="JUL1189" s="22"/>
      <c r="JUM1189" s="22"/>
      <c r="JUN1189" s="22"/>
      <c r="JUO1189" s="22"/>
      <c r="JUP1189" s="22"/>
      <c r="JUQ1189" s="22"/>
      <c r="JUR1189" s="22"/>
      <c r="JUS1189" s="22"/>
      <c r="JUT1189" s="22"/>
      <c r="JUU1189" s="22"/>
      <c r="JUV1189" s="22"/>
      <c r="JUW1189" s="22"/>
      <c r="JUX1189" s="22"/>
      <c r="JUY1189" s="22"/>
      <c r="JUZ1189" s="22"/>
      <c r="JVA1189" s="22"/>
      <c r="JVB1189" s="22"/>
      <c r="JVC1189" s="22"/>
      <c r="JVD1189" s="22"/>
      <c r="JVE1189" s="22"/>
      <c r="JVF1189" s="22"/>
      <c r="JVG1189" s="22"/>
      <c r="JVH1189" s="22"/>
      <c r="JVI1189" s="22"/>
      <c r="JVJ1189" s="22"/>
      <c r="JVK1189" s="22"/>
      <c r="JVL1189" s="22"/>
      <c r="JVM1189" s="22"/>
      <c r="JVN1189" s="22"/>
      <c r="JVO1189" s="22"/>
      <c r="JVP1189" s="22"/>
      <c r="JVQ1189" s="22"/>
      <c r="JVR1189" s="22"/>
      <c r="JVS1189" s="22"/>
      <c r="JVT1189" s="22"/>
      <c r="JVU1189" s="22"/>
      <c r="JVV1189" s="22"/>
      <c r="JVW1189" s="22"/>
      <c r="JVX1189" s="22"/>
      <c r="JVY1189" s="22"/>
      <c r="JVZ1189" s="22"/>
      <c r="JWA1189" s="22"/>
      <c r="JWB1189" s="22"/>
      <c r="JWC1189" s="22"/>
      <c r="JWD1189" s="22"/>
      <c r="JWE1189" s="22"/>
      <c r="JWF1189" s="22"/>
      <c r="JWG1189" s="22"/>
      <c r="JWH1189" s="22"/>
      <c r="JWI1189" s="22"/>
      <c r="JWJ1189" s="22"/>
      <c r="JWK1189" s="22"/>
      <c r="JWL1189" s="22"/>
      <c r="JWM1189" s="22"/>
      <c r="JWN1189" s="22"/>
      <c r="JWO1189" s="22"/>
      <c r="JWP1189" s="22"/>
      <c r="JWQ1189" s="22"/>
      <c r="JWR1189" s="22"/>
      <c r="JWS1189" s="22"/>
      <c r="JWT1189" s="22"/>
      <c r="JWU1189" s="22"/>
      <c r="JWV1189" s="22"/>
      <c r="JWW1189" s="22"/>
      <c r="JWX1189" s="22"/>
      <c r="JWY1189" s="22"/>
      <c r="JWZ1189" s="22"/>
      <c r="JXA1189" s="22"/>
      <c r="JXB1189" s="22"/>
      <c r="JXC1189" s="22"/>
      <c r="JXD1189" s="22"/>
      <c r="JXE1189" s="22"/>
      <c r="JXF1189" s="22"/>
      <c r="JXG1189" s="22"/>
      <c r="JXH1189" s="22"/>
      <c r="JXI1189" s="22"/>
      <c r="JXJ1189" s="22"/>
      <c r="JXK1189" s="22"/>
      <c r="JXL1189" s="22"/>
      <c r="JXM1189" s="22"/>
      <c r="JXN1189" s="22"/>
      <c r="JXO1189" s="22"/>
      <c r="JXP1189" s="22"/>
      <c r="JXQ1189" s="22"/>
      <c r="JXR1189" s="22"/>
      <c r="JXS1189" s="22"/>
      <c r="JXT1189" s="22"/>
      <c r="JXU1189" s="22"/>
      <c r="JXV1189" s="22"/>
      <c r="JXW1189" s="22"/>
      <c r="JXX1189" s="22"/>
      <c r="JXY1189" s="22"/>
      <c r="JXZ1189" s="22"/>
      <c r="JYA1189" s="22"/>
      <c r="JYB1189" s="22"/>
      <c r="JYC1189" s="22"/>
      <c r="JYD1189" s="22"/>
      <c r="JYE1189" s="22"/>
      <c r="JYF1189" s="22"/>
      <c r="JYG1189" s="22"/>
      <c r="JYH1189" s="22"/>
      <c r="JYI1189" s="22"/>
      <c r="JYJ1189" s="22"/>
      <c r="JYK1189" s="22"/>
      <c r="JYL1189" s="22"/>
      <c r="JYM1189" s="22"/>
      <c r="JYN1189" s="22"/>
      <c r="JYO1189" s="22"/>
      <c r="JYP1189" s="22"/>
      <c r="JYQ1189" s="22"/>
      <c r="JYR1189" s="22"/>
      <c r="JYS1189" s="22"/>
      <c r="JYT1189" s="22"/>
      <c r="JYU1189" s="22"/>
      <c r="JYV1189" s="22"/>
      <c r="JYW1189" s="22"/>
      <c r="JYX1189" s="22"/>
      <c r="JYY1189" s="22"/>
      <c r="JYZ1189" s="22"/>
      <c r="JZA1189" s="22"/>
      <c r="JZB1189" s="22"/>
      <c r="JZC1189" s="22"/>
      <c r="JZD1189" s="22"/>
      <c r="JZE1189" s="22"/>
      <c r="JZF1189" s="22"/>
      <c r="JZG1189" s="22"/>
      <c r="JZH1189" s="22"/>
      <c r="JZI1189" s="22"/>
      <c r="JZJ1189" s="22"/>
      <c r="JZK1189" s="22"/>
      <c r="JZL1189" s="22"/>
      <c r="JZM1189" s="22"/>
      <c r="JZN1189" s="22"/>
      <c r="JZO1189" s="22"/>
      <c r="JZP1189" s="22"/>
      <c r="JZQ1189" s="22"/>
      <c r="JZR1189" s="22"/>
      <c r="JZS1189" s="22"/>
      <c r="JZT1189" s="22"/>
      <c r="JZU1189" s="22"/>
      <c r="JZV1189" s="22"/>
      <c r="JZW1189" s="22"/>
      <c r="JZX1189" s="22"/>
      <c r="JZY1189" s="22"/>
      <c r="JZZ1189" s="22"/>
      <c r="KAA1189" s="22"/>
      <c r="KAB1189" s="22"/>
      <c r="KAC1189" s="22"/>
      <c r="KAD1189" s="22"/>
      <c r="KAE1189" s="22"/>
      <c r="KAF1189" s="22"/>
      <c r="KAG1189" s="22"/>
      <c r="KAH1189" s="22"/>
      <c r="KAI1189" s="22"/>
      <c r="KAJ1189" s="22"/>
      <c r="KAK1189" s="22"/>
      <c r="KAL1189" s="22"/>
      <c r="KAM1189" s="22"/>
      <c r="KAN1189" s="22"/>
      <c r="KAO1189" s="22"/>
      <c r="KAP1189" s="22"/>
      <c r="KAQ1189" s="22"/>
      <c r="KAR1189" s="22"/>
      <c r="KAS1189" s="22"/>
      <c r="KAT1189" s="22"/>
      <c r="KAU1189" s="22"/>
      <c r="KAV1189" s="22"/>
      <c r="KAW1189" s="22"/>
      <c r="KAX1189" s="22"/>
      <c r="KAY1189" s="22"/>
      <c r="KAZ1189" s="22"/>
      <c r="KBA1189" s="22"/>
      <c r="KBB1189" s="22"/>
      <c r="KBC1189" s="22"/>
      <c r="KBD1189" s="22"/>
      <c r="KBE1189" s="22"/>
      <c r="KBF1189" s="22"/>
      <c r="KBG1189" s="22"/>
      <c r="KBH1189" s="22"/>
      <c r="KBI1189" s="22"/>
      <c r="KBJ1189" s="22"/>
      <c r="KBK1189" s="22"/>
      <c r="KBL1189" s="22"/>
      <c r="KBM1189" s="22"/>
      <c r="KBN1189" s="22"/>
      <c r="KBO1189" s="22"/>
      <c r="KBP1189" s="22"/>
      <c r="KBQ1189" s="22"/>
      <c r="KBR1189" s="22"/>
      <c r="KBS1189" s="22"/>
      <c r="KBT1189" s="22"/>
      <c r="KBU1189" s="22"/>
      <c r="KBV1189" s="22"/>
      <c r="KBW1189" s="22"/>
      <c r="KBX1189" s="22"/>
      <c r="KBY1189" s="22"/>
      <c r="KBZ1189" s="22"/>
      <c r="KCA1189" s="22"/>
      <c r="KCB1189" s="22"/>
      <c r="KCC1189" s="22"/>
      <c r="KCD1189" s="22"/>
      <c r="KCE1189" s="22"/>
      <c r="KCF1189" s="22"/>
      <c r="KCG1189" s="22"/>
      <c r="KCH1189" s="22"/>
      <c r="KCI1189" s="22"/>
      <c r="KCJ1189" s="22"/>
      <c r="KCK1189" s="22"/>
      <c r="KCL1189" s="22"/>
      <c r="KCM1189" s="22"/>
      <c r="KCN1189" s="22"/>
      <c r="KCO1189" s="22"/>
      <c r="KCP1189" s="22"/>
      <c r="KCQ1189" s="22"/>
      <c r="KCR1189" s="22"/>
      <c r="KCS1189" s="22"/>
      <c r="KCT1189" s="22"/>
      <c r="KCU1189" s="22"/>
      <c r="KCV1189" s="22"/>
      <c r="KCW1189" s="22"/>
      <c r="KCX1189" s="22"/>
      <c r="KCY1189" s="22"/>
      <c r="KCZ1189" s="22"/>
      <c r="KDA1189" s="22"/>
      <c r="KDB1189" s="22"/>
      <c r="KDC1189" s="22"/>
      <c r="KDD1189" s="22"/>
      <c r="KDE1189" s="22"/>
      <c r="KDF1189" s="22"/>
      <c r="KDG1189" s="22"/>
      <c r="KDH1189" s="22"/>
      <c r="KDI1189" s="22"/>
      <c r="KDJ1189" s="22"/>
      <c r="KDK1189" s="22"/>
      <c r="KDL1189" s="22"/>
      <c r="KDM1189" s="22"/>
      <c r="KDN1189" s="22"/>
      <c r="KDO1189" s="22"/>
      <c r="KDP1189" s="22"/>
      <c r="KDQ1189" s="22"/>
      <c r="KDR1189" s="22"/>
      <c r="KDS1189" s="22"/>
      <c r="KDT1189" s="22"/>
      <c r="KDU1189" s="22"/>
      <c r="KDV1189" s="22"/>
      <c r="KDW1189" s="22"/>
      <c r="KDX1189" s="22"/>
      <c r="KDY1189" s="22"/>
      <c r="KDZ1189" s="22"/>
      <c r="KEA1189" s="22"/>
      <c r="KEB1189" s="22"/>
      <c r="KEC1189" s="22"/>
      <c r="KED1189" s="22"/>
      <c r="KEE1189" s="22"/>
      <c r="KEF1189" s="22"/>
      <c r="KEG1189" s="22"/>
      <c r="KEH1189" s="22"/>
      <c r="KEI1189" s="22"/>
      <c r="KEJ1189" s="22"/>
      <c r="KEK1189" s="22"/>
      <c r="KEL1189" s="22"/>
      <c r="KEM1189" s="22"/>
      <c r="KEN1189" s="22"/>
      <c r="KEO1189" s="22"/>
      <c r="KEP1189" s="22"/>
      <c r="KEQ1189" s="22"/>
      <c r="KER1189" s="22"/>
      <c r="KES1189" s="22"/>
      <c r="KET1189" s="22"/>
      <c r="KEU1189" s="22"/>
      <c r="KEV1189" s="22"/>
      <c r="KEW1189" s="22"/>
      <c r="KEX1189" s="22"/>
      <c r="KEY1189" s="22"/>
      <c r="KEZ1189" s="22"/>
      <c r="KFA1189" s="22"/>
      <c r="KFB1189" s="22"/>
      <c r="KFC1189" s="22"/>
      <c r="KFD1189" s="22"/>
      <c r="KFE1189" s="22"/>
      <c r="KFF1189" s="22"/>
      <c r="KFG1189" s="22"/>
      <c r="KFH1189" s="22"/>
      <c r="KFI1189" s="22"/>
      <c r="KFJ1189" s="22"/>
      <c r="KFK1189" s="22"/>
      <c r="KFL1189" s="22"/>
      <c r="KFM1189" s="22"/>
      <c r="KFN1189" s="22"/>
      <c r="KFO1189" s="22"/>
      <c r="KFP1189" s="22"/>
      <c r="KFQ1189" s="22"/>
      <c r="KFR1189" s="22"/>
      <c r="KFS1189" s="22"/>
      <c r="KFT1189" s="22"/>
      <c r="KFU1189" s="22"/>
      <c r="KFV1189" s="22"/>
      <c r="KFW1189" s="22"/>
      <c r="KFX1189" s="22"/>
      <c r="KFY1189" s="22"/>
      <c r="KFZ1189" s="22"/>
      <c r="KGA1189" s="22"/>
      <c r="KGB1189" s="22"/>
      <c r="KGC1189" s="22"/>
      <c r="KGD1189" s="22"/>
      <c r="KGE1189" s="22"/>
      <c r="KGF1189" s="22"/>
      <c r="KGG1189" s="22"/>
      <c r="KGH1189" s="22"/>
      <c r="KGI1189" s="22"/>
      <c r="KGJ1189" s="22"/>
      <c r="KGK1189" s="22"/>
      <c r="KGL1189" s="22"/>
      <c r="KGM1189" s="22"/>
      <c r="KGN1189" s="22"/>
      <c r="KGO1189" s="22"/>
      <c r="KGP1189" s="22"/>
      <c r="KGQ1189" s="22"/>
      <c r="KGR1189" s="22"/>
      <c r="KGS1189" s="22"/>
      <c r="KGT1189" s="22"/>
      <c r="KGU1189" s="22"/>
      <c r="KGV1189" s="22"/>
      <c r="KGW1189" s="22"/>
      <c r="KGX1189" s="22"/>
      <c r="KGY1189" s="22"/>
      <c r="KGZ1189" s="22"/>
      <c r="KHA1189" s="22"/>
      <c r="KHB1189" s="22"/>
      <c r="KHC1189" s="22"/>
      <c r="KHD1189" s="22"/>
      <c r="KHE1189" s="22"/>
      <c r="KHF1189" s="22"/>
      <c r="KHG1189" s="22"/>
      <c r="KHH1189" s="22"/>
      <c r="KHI1189" s="22"/>
      <c r="KHJ1189" s="22"/>
      <c r="KHK1189" s="22"/>
      <c r="KHL1189" s="22"/>
      <c r="KHM1189" s="22"/>
      <c r="KHN1189" s="22"/>
      <c r="KHO1189" s="22"/>
      <c r="KHP1189" s="22"/>
      <c r="KHQ1189" s="22"/>
      <c r="KHR1189" s="22"/>
      <c r="KHS1189" s="22"/>
      <c r="KHT1189" s="22"/>
      <c r="KHU1189" s="22"/>
      <c r="KHV1189" s="22"/>
      <c r="KHW1189" s="22"/>
      <c r="KHX1189" s="22"/>
      <c r="KHY1189" s="22"/>
      <c r="KHZ1189" s="22"/>
      <c r="KIA1189" s="22"/>
      <c r="KIB1189" s="22"/>
      <c r="KIC1189" s="22"/>
      <c r="KID1189" s="22"/>
      <c r="KIE1189" s="22"/>
      <c r="KIF1189" s="22"/>
      <c r="KIG1189" s="22"/>
      <c r="KIH1189" s="22"/>
      <c r="KII1189" s="22"/>
      <c r="KIJ1189" s="22"/>
      <c r="KIK1189" s="22"/>
      <c r="KIL1189" s="22"/>
      <c r="KIM1189" s="22"/>
      <c r="KIN1189" s="22"/>
      <c r="KIO1189" s="22"/>
      <c r="KIP1189" s="22"/>
      <c r="KIQ1189" s="22"/>
      <c r="KIR1189" s="22"/>
      <c r="KIS1189" s="22"/>
      <c r="KIT1189" s="22"/>
      <c r="KIU1189" s="22"/>
      <c r="KIV1189" s="22"/>
      <c r="KIW1189" s="22"/>
      <c r="KIX1189" s="22"/>
      <c r="KIY1189" s="22"/>
      <c r="KIZ1189" s="22"/>
      <c r="KJA1189" s="22"/>
      <c r="KJB1189" s="22"/>
      <c r="KJC1189" s="22"/>
      <c r="KJD1189" s="22"/>
      <c r="KJE1189" s="22"/>
      <c r="KJF1189" s="22"/>
      <c r="KJG1189" s="22"/>
      <c r="KJH1189" s="22"/>
      <c r="KJI1189" s="22"/>
      <c r="KJJ1189" s="22"/>
      <c r="KJK1189" s="22"/>
      <c r="KJL1189" s="22"/>
      <c r="KJM1189" s="22"/>
      <c r="KJN1189" s="22"/>
      <c r="KJO1189" s="22"/>
      <c r="KJP1189" s="22"/>
      <c r="KJQ1189" s="22"/>
      <c r="KJR1189" s="22"/>
      <c r="KJS1189" s="22"/>
      <c r="KJT1189" s="22"/>
      <c r="KJU1189" s="22"/>
      <c r="KJV1189" s="22"/>
      <c r="KJW1189" s="22"/>
      <c r="KJX1189" s="22"/>
      <c r="KJY1189" s="22"/>
      <c r="KJZ1189" s="22"/>
      <c r="KKA1189" s="22"/>
      <c r="KKB1189" s="22"/>
      <c r="KKC1189" s="22"/>
      <c r="KKD1189" s="22"/>
      <c r="KKE1189" s="22"/>
      <c r="KKF1189" s="22"/>
      <c r="KKG1189" s="22"/>
      <c r="KKH1189" s="22"/>
      <c r="KKI1189" s="22"/>
      <c r="KKJ1189" s="22"/>
      <c r="KKK1189" s="22"/>
      <c r="KKL1189" s="22"/>
      <c r="KKM1189" s="22"/>
      <c r="KKN1189" s="22"/>
      <c r="KKO1189" s="22"/>
      <c r="KKP1189" s="22"/>
      <c r="KKQ1189" s="22"/>
      <c r="KKR1189" s="22"/>
      <c r="KKS1189" s="22"/>
      <c r="KKT1189" s="22"/>
      <c r="KKU1189" s="22"/>
      <c r="KKV1189" s="22"/>
      <c r="KKW1189" s="22"/>
      <c r="KKX1189" s="22"/>
      <c r="KKY1189" s="22"/>
      <c r="KKZ1189" s="22"/>
      <c r="KLA1189" s="22"/>
      <c r="KLB1189" s="22"/>
      <c r="KLC1189" s="22"/>
      <c r="KLD1189" s="22"/>
      <c r="KLE1189" s="22"/>
      <c r="KLF1189" s="22"/>
      <c r="KLG1189" s="22"/>
      <c r="KLH1189" s="22"/>
      <c r="KLI1189" s="22"/>
      <c r="KLJ1189" s="22"/>
      <c r="KLK1189" s="22"/>
      <c r="KLL1189" s="22"/>
      <c r="KLM1189" s="22"/>
      <c r="KLN1189" s="22"/>
      <c r="KLO1189" s="22"/>
      <c r="KLP1189" s="22"/>
      <c r="KLQ1189" s="22"/>
      <c r="KLR1189" s="22"/>
      <c r="KLS1189" s="22"/>
      <c r="KLT1189" s="22"/>
      <c r="KLU1189" s="22"/>
      <c r="KLV1189" s="22"/>
      <c r="KLW1189" s="22"/>
      <c r="KLX1189" s="22"/>
      <c r="KLY1189" s="22"/>
      <c r="KLZ1189" s="22"/>
      <c r="KMA1189" s="22"/>
      <c r="KMB1189" s="22"/>
      <c r="KMC1189" s="22"/>
      <c r="KMD1189" s="22"/>
      <c r="KME1189" s="22"/>
      <c r="KMF1189" s="22"/>
      <c r="KMG1189" s="22"/>
      <c r="KMH1189" s="22"/>
      <c r="KMI1189" s="22"/>
      <c r="KMJ1189" s="22"/>
      <c r="KMK1189" s="22"/>
      <c r="KML1189" s="22"/>
      <c r="KMM1189" s="22"/>
      <c r="KMN1189" s="22"/>
      <c r="KMO1189" s="22"/>
      <c r="KMP1189" s="22"/>
      <c r="KMQ1189" s="22"/>
      <c r="KMR1189" s="22"/>
      <c r="KMS1189" s="22"/>
      <c r="KMT1189" s="22"/>
      <c r="KMU1189" s="22"/>
      <c r="KMV1189" s="22"/>
      <c r="KMW1189" s="22"/>
      <c r="KMX1189" s="22"/>
      <c r="KMY1189" s="22"/>
      <c r="KMZ1189" s="22"/>
      <c r="KNA1189" s="22"/>
      <c r="KNB1189" s="22"/>
      <c r="KNC1189" s="22"/>
      <c r="KND1189" s="22"/>
      <c r="KNE1189" s="22"/>
      <c r="KNF1189" s="22"/>
      <c r="KNG1189" s="22"/>
      <c r="KNH1189" s="22"/>
      <c r="KNI1189" s="22"/>
      <c r="KNJ1189" s="22"/>
      <c r="KNK1189" s="22"/>
      <c r="KNL1189" s="22"/>
      <c r="KNM1189" s="22"/>
      <c r="KNN1189" s="22"/>
      <c r="KNO1189" s="22"/>
      <c r="KNP1189" s="22"/>
      <c r="KNQ1189" s="22"/>
      <c r="KNR1189" s="22"/>
      <c r="KNS1189" s="22"/>
      <c r="KNT1189" s="22"/>
      <c r="KNU1189" s="22"/>
      <c r="KNV1189" s="22"/>
      <c r="KNW1189" s="22"/>
      <c r="KNX1189" s="22"/>
      <c r="KNY1189" s="22"/>
      <c r="KNZ1189" s="22"/>
      <c r="KOA1189" s="22"/>
      <c r="KOB1189" s="22"/>
      <c r="KOC1189" s="22"/>
      <c r="KOD1189" s="22"/>
      <c r="KOE1189" s="22"/>
      <c r="KOF1189" s="22"/>
      <c r="KOG1189" s="22"/>
      <c r="KOH1189" s="22"/>
      <c r="KOI1189" s="22"/>
      <c r="KOJ1189" s="22"/>
      <c r="KOK1189" s="22"/>
      <c r="KOL1189" s="22"/>
      <c r="KOM1189" s="22"/>
      <c r="KON1189" s="22"/>
      <c r="KOO1189" s="22"/>
      <c r="KOP1189" s="22"/>
      <c r="KOQ1189" s="22"/>
      <c r="KOR1189" s="22"/>
      <c r="KOS1189" s="22"/>
      <c r="KOT1189" s="22"/>
      <c r="KOU1189" s="22"/>
      <c r="KOV1189" s="22"/>
      <c r="KOW1189" s="22"/>
      <c r="KOX1189" s="22"/>
      <c r="KOY1189" s="22"/>
      <c r="KOZ1189" s="22"/>
      <c r="KPA1189" s="22"/>
      <c r="KPB1189" s="22"/>
      <c r="KPC1189" s="22"/>
      <c r="KPD1189" s="22"/>
      <c r="KPE1189" s="22"/>
      <c r="KPF1189" s="22"/>
      <c r="KPG1189" s="22"/>
      <c r="KPH1189" s="22"/>
      <c r="KPI1189" s="22"/>
      <c r="KPJ1189" s="22"/>
      <c r="KPK1189" s="22"/>
      <c r="KPL1189" s="22"/>
      <c r="KPM1189" s="22"/>
      <c r="KPN1189" s="22"/>
      <c r="KPO1189" s="22"/>
      <c r="KPP1189" s="22"/>
      <c r="KPQ1189" s="22"/>
      <c r="KPR1189" s="22"/>
      <c r="KPS1189" s="22"/>
      <c r="KPT1189" s="22"/>
      <c r="KPU1189" s="22"/>
      <c r="KPV1189" s="22"/>
      <c r="KPW1189" s="22"/>
      <c r="KPX1189" s="22"/>
      <c r="KPY1189" s="22"/>
      <c r="KPZ1189" s="22"/>
      <c r="KQA1189" s="22"/>
      <c r="KQB1189" s="22"/>
      <c r="KQC1189" s="22"/>
      <c r="KQD1189" s="22"/>
      <c r="KQE1189" s="22"/>
      <c r="KQF1189" s="22"/>
      <c r="KQG1189" s="22"/>
      <c r="KQH1189" s="22"/>
      <c r="KQI1189" s="22"/>
      <c r="KQJ1189" s="22"/>
      <c r="KQK1189" s="22"/>
      <c r="KQL1189" s="22"/>
      <c r="KQM1189" s="22"/>
      <c r="KQN1189" s="22"/>
      <c r="KQO1189" s="22"/>
      <c r="KQP1189" s="22"/>
      <c r="KQQ1189" s="22"/>
      <c r="KQR1189" s="22"/>
      <c r="KQS1189" s="22"/>
      <c r="KQT1189" s="22"/>
      <c r="KQU1189" s="22"/>
      <c r="KQV1189" s="22"/>
      <c r="KQW1189" s="22"/>
      <c r="KQX1189" s="22"/>
      <c r="KQY1189" s="22"/>
      <c r="KQZ1189" s="22"/>
      <c r="KRA1189" s="22"/>
      <c r="KRB1189" s="22"/>
      <c r="KRC1189" s="22"/>
      <c r="KRD1189" s="22"/>
      <c r="KRE1189" s="22"/>
      <c r="KRF1189" s="22"/>
      <c r="KRG1189" s="22"/>
      <c r="KRH1189" s="22"/>
      <c r="KRI1189" s="22"/>
      <c r="KRJ1189" s="22"/>
      <c r="KRK1189" s="22"/>
      <c r="KRL1189" s="22"/>
      <c r="KRM1189" s="22"/>
      <c r="KRN1189" s="22"/>
      <c r="KRO1189" s="22"/>
      <c r="KRP1189" s="22"/>
      <c r="KRQ1189" s="22"/>
      <c r="KRR1189" s="22"/>
      <c r="KRS1189" s="22"/>
      <c r="KRT1189" s="22"/>
      <c r="KRU1189" s="22"/>
      <c r="KRV1189" s="22"/>
      <c r="KRW1189" s="22"/>
      <c r="KRX1189" s="22"/>
      <c r="KRY1189" s="22"/>
      <c r="KRZ1189" s="22"/>
      <c r="KSA1189" s="22"/>
      <c r="KSB1189" s="22"/>
      <c r="KSC1189" s="22"/>
      <c r="KSD1189" s="22"/>
      <c r="KSE1189" s="22"/>
      <c r="KSF1189" s="22"/>
      <c r="KSG1189" s="22"/>
      <c r="KSH1189" s="22"/>
      <c r="KSI1189" s="22"/>
      <c r="KSJ1189" s="22"/>
      <c r="KSK1189" s="22"/>
      <c r="KSL1189" s="22"/>
      <c r="KSM1189" s="22"/>
      <c r="KSN1189" s="22"/>
      <c r="KSO1189" s="22"/>
      <c r="KSP1189" s="22"/>
      <c r="KSQ1189" s="22"/>
      <c r="KSR1189" s="22"/>
      <c r="KSS1189" s="22"/>
      <c r="KST1189" s="22"/>
      <c r="KSU1189" s="22"/>
      <c r="KSV1189" s="22"/>
      <c r="KSW1189" s="22"/>
      <c r="KSX1189" s="22"/>
      <c r="KSY1189" s="22"/>
      <c r="KSZ1189" s="22"/>
      <c r="KTA1189" s="22"/>
      <c r="KTB1189" s="22"/>
      <c r="KTC1189" s="22"/>
      <c r="KTD1189" s="22"/>
      <c r="KTE1189" s="22"/>
      <c r="KTF1189" s="22"/>
      <c r="KTG1189" s="22"/>
      <c r="KTH1189" s="22"/>
      <c r="KTI1189" s="22"/>
      <c r="KTJ1189" s="22"/>
      <c r="KTK1189" s="22"/>
      <c r="KTL1189" s="22"/>
      <c r="KTM1189" s="22"/>
      <c r="KTN1189" s="22"/>
      <c r="KTO1189" s="22"/>
      <c r="KTP1189" s="22"/>
      <c r="KTQ1189" s="22"/>
      <c r="KTR1189" s="22"/>
      <c r="KTS1189" s="22"/>
      <c r="KTT1189" s="22"/>
      <c r="KTU1189" s="22"/>
      <c r="KTV1189" s="22"/>
      <c r="KTW1189" s="22"/>
      <c r="KTX1189" s="22"/>
      <c r="KTY1189" s="22"/>
      <c r="KTZ1189" s="22"/>
      <c r="KUA1189" s="22"/>
      <c r="KUB1189" s="22"/>
      <c r="KUC1189" s="22"/>
      <c r="KUD1189" s="22"/>
      <c r="KUE1189" s="22"/>
      <c r="KUF1189" s="22"/>
      <c r="KUG1189" s="22"/>
      <c r="KUH1189" s="22"/>
      <c r="KUI1189" s="22"/>
      <c r="KUJ1189" s="22"/>
      <c r="KUK1189" s="22"/>
      <c r="KUL1189" s="22"/>
      <c r="KUM1189" s="22"/>
      <c r="KUN1189" s="22"/>
      <c r="KUO1189" s="22"/>
      <c r="KUP1189" s="22"/>
      <c r="KUQ1189" s="22"/>
      <c r="KUR1189" s="22"/>
      <c r="KUS1189" s="22"/>
      <c r="KUT1189" s="22"/>
      <c r="KUU1189" s="22"/>
      <c r="KUV1189" s="22"/>
      <c r="KUW1189" s="22"/>
      <c r="KUX1189" s="22"/>
      <c r="KUY1189" s="22"/>
      <c r="KUZ1189" s="22"/>
      <c r="KVA1189" s="22"/>
      <c r="KVB1189" s="22"/>
      <c r="KVC1189" s="22"/>
      <c r="KVD1189" s="22"/>
      <c r="KVE1189" s="22"/>
      <c r="KVF1189" s="22"/>
      <c r="KVG1189" s="22"/>
      <c r="KVH1189" s="22"/>
      <c r="KVI1189" s="22"/>
      <c r="KVJ1189" s="22"/>
      <c r="KVK1189" s="22"/>
      <c r="KVL1189" s="22"/>
      <c r="KVM1189" s="22"/>
      <c r="KVN1189" s="22"/>
      <c r="KVO1189" s="22"/>
      <c r="KVP1189" s="22"/>
      <c r="KVQ1189" s="22"/>
      <c r="KVR1189" s="22"/>
      <c r="KVS1189" s="22"/>
      <c r="KVT1189" s="22"/>
      <c r="KVU1189" s="22"/>
      <c r="KVV1189" s="22"/>
      <c r="KVW1189" s="22"/>
      <c r="KVX1189" s="22"/>
      <c r="KVY1189" s="22"/>
      <c r="KVZ1189" s="22"/>
      <c r="KWA1189" s="22"/>
      <c r="KWB1189" s="22"/>
      <c r="KWC1189" s="22"/>
      <c r="KWD1189" s="22"/>
      <c r="KWE1189" s="22"/>
      <c r="KWF1189" s="22"/>
      <c r="KWG1189" s="22"/>
      <c r="KWH1189" s="22"/>
      <c r="KWI1189" s="22"/>
      <c r="KWJ1189" s="22"/>
      <c r="KWK1189" s="22"/>
      <c r="KWL1189" s="22"/>
      <c r="KWM1189" s="22"/>
      <c r="KWN1189" s="22"/>
      <c r="KWO1189" s="22"/>
      <c r="KWP1189" s="22"/>
      <c r="KWQ1189" s="22"/>
      <c r="KWR1189" s="22"/>
      <c r="KWS1189" s="22"/>
      <c r="KWT1189" s="22"/>
      <c r="KWU1189" s="22"/>
      <c r="KWV1189" s="22"/>
      <c r="KWW1189" s="22"/>
      <c r="KWX1189" s="22"/>
      <c r="KWY1189" s="22"/>
      <c r="KWZ1189" s="22"/>
      <c r="KXA1189" s="22"/>
      <c r="KXB1189" s="22"/>
      <c r="KXC1189" s="22"/>
      <c r="KXD1189" s="22"/>
      <c r="KXE1189" s="22"/>
      <c r="KXF1189" s="22"/>
      <c r="KXG1189" s="22"/>
      <c r="KXH1189" s="22"/>
      <c r="KXI1189" s="22"/>
      <c r="KXJ1189" s="22"/>
      <c r="KXK1189" s="22"/>
      <c r="KXL1189" s="22"/>
      <c r="KXM1189" s="22"/>
      <c r="KXN1189" s="22"/>
      <c r="KXO1189" s="22"/>
      <c r="KXP1189" s="22"/>
      <c r="KXQ1189" s="22"/>
      <c r="KXR1189" s="22"/>
      <c r="KXS1189" s="22"/>
      <c r="KXT1189" s="22"/>
      <c r="KXU1189" s="22"/>
      <c r="KXV1189" s="22"/>
      <c r="KXW1189" s="22"/>
      <c r="KXX1189" s="22"/>
      <c r="KXY1189" s="22"/>
      <c r="KXZ1189" s="22"/>
      <c r="KYA1189" s="22"/>
      <c r="KYB1189" s="22"/>
      <c r="KYC1189" s="22"/>
      <c r="KYD1189" s="22"/>
      <c r="KYE1189" s="22"/>
      <c r="KYF1189" s="22"/>
      <c r="KYG1189" s="22"/>
      <c r="KYH1189" s="22"/>
      <c r="KYI1189" s="22"/>
      <c r="KYJ1189" s="22"/>
      <c r="KYK1189" s="22"/>
      <c r="KYL1189" s="22"/>
      <c r="KYM1189" s="22"/>
      <c r="KYN1189" s="22"/>
      <c r="KYO1189" s="22"/>
      <c r="KYP1189" s="22"/>
      <c r="KYQ1189" s="22"/>
      <c r="KYR1189" s="22"/>
      <c r="KYS1189" s="22"/>
      <c r="KYT1189" s="22"/>
      <c r="KYU1189" s="22"/>
      <c r="KYV1189" s="22"/>
      <c r="KYW1189" s="22"/>
      <c r="KYX1189" s="22"/>
      <c r="KYY1189" s="22"/>
      <c r="KYZ1189" s="22"/>
      <c r="KZA1189" s="22"/>
      <c r="KZB1189" s="22"/>
      <c r="KZC1189" s="22"/>
      <c r="KZD1189" s="22"/>
      <c r="KZE1189" s="22"/>
      <c r="KZF1189" s="22"/>
      <c r="KZG1189" s="22"/>
      <c r="KZH1189" s="22"/>
      <c r="KZI1189" s="22"/>
      <c r="KZJ1189" s="22"/>
      <c r="KZK1189" s="22"/>
      <c r="KZL1189" s="22"/>
      <c r="KZM1189" s="22"/>
      <c r="KZN1189" s="22"/>
      <c r="KZO1189" s="22"/>
      <c r="KZP1189" s="22"/>
      <c r="KZQ1189" s="22"/>
      <c r="KZR1189" s="22"/>
      <c r="KZS1189" s="22"/>
      <c r="KZT1189" s="22"/>
      <c r="KZU1189" s="22"/>
      <c r="KZV1189" s="22"/>
      <c r="KZW1189" s="22"/>
      <c r="KZX1189" s="22"/>
      <c r="KZY1189" s="22"/>
      <c r="KZZ1189" s="22"/>
      <c r="LAA1189" s="22"/>
      <c r="LAB1189" s="22"/>
      <c r="LAC1189" s="22"/>
      <c r="LAD1189" s="22"/>
      <c r="LAE1189" s="22"/>
      <c r="LAF1189" s="22"/>
      <c r="LAG1189" s="22"/>
      <c r="LAH1189" s="22"/>
      <c r="LAI1189" s="22"/>
      <c r="LAJ1189" s="22"/>
      <c r="LAK1189" s="22"/>
      <c r="LAL1189" s="22"/>
      <c r="LAM1189" s="22"/>
      <c r="LAN1189" s="22"/>
      <c r="LAO1189" s="22"/>
      <c r="LAP1189" s="22"/>
      <c r="LAQ1189" s="22"/>
      <c r="LAR1189" s="22"/>
      <c r="LAS1189" s="22"/>
      <c r="LAT1189" s="22"/>
      <c r="LAU1189" s="22"/>
      <c r="LAV1189" s="22"/>
      <c r="LAW1189" s="22"/>
      <c r="LAX1189" s="22"/>
      <c r="LAY1189" s="22"/>
      <c r="LAZ1189" s="22"/>
      <c r="LBA1189" s="22"/>
      <c r="LBB1189" s="22"/>
      <c r="LBC1189" s="22"/>
      <c r="LBD1189" s="22"/>
      <c r="LBE1189" s="22"/>
      <c r="LBF1189" s="22"/>
      <c r="LBG1189" s="22"/>
      <c r="LBH1189" s="22"/>
      <c r="LBI1189" s="22"/>
      <c r="LBJ1189" s="22"/>
      <c r="LBK1189" s="22"/>
      <c r="LBL1189" s="22"/>
      <c r="LBM1189" s="22"/>
      <c r="LBN1189" s="22"/>
      <c r="LBO1189" s="22"/>
      <c r="LBP1189" s="22"/>
      <c r="LBQ1189" s="22"/>
      <c r="LBR1189" s="22"/>
      <c r="LBS1189" s="22"/>
      <c r="LBT1189" s="22"/>
      <c r="LBU1189" s="22"/>
      <c r="LBV1189" s="22"/>
      <c r="LBW1189" s="22"/>
      <c r="LBX1189" s="22"/>
      <c r="LBY1189" s="22"/>
      <c r="LBZ1189" s="22"/>
      <c r="LCA1189" s="22"/>
      <c r="LCB1189" s="22"/>
      <c r="LCC1189" s="22"/>
      <c r="LCD1189" s="22"/>
      <c r="LCE1189" s="22"/>
      <c r="LCF1189" s="22"/>
      <c r="LCG1189" s="22"/>
      <c r="LCH1189" s="22"/>
      <c r="LCI1189" s="22"/>
      <c r="LCJ1189" s="22"/>
      <c r="LCK1189" s="22"/>
      <c r="LCL1189" s="22"/>
      <c r="LCM1189" s="22"/>
      <c r="LCN1189" s="22"/>
      <c r="LCO1189" s="22"/>
      <c r="LCP1189" s="22"/>
      <c r="LCQ1189" s="22"/>
      <c r="LCR1189" s="22"/>
      <c r="LCS1189" s="22"/>
      <c r="LCT1189" s="22"/>
      <c r="LCU1189" s="22"/>
      <c r="LCV1189" s="22"/>
      <c r="LCW1189" s="22"/>
      <c r="LCX1189" s="22"/>
      <c r="LCY1189" s="22"/>
      <c r="LCZ1189" s="22"/>
      <c r="LDA1189" s="22"/>
      <c r="LDB1189" s="22"/>
      <c r="LDC1189" s="22"/>
      <c r="LDD1189" s="22"/>
      <c r="LDE1189" s="22"/>
      <c r="LDF1189" s="22"/>
      <c r="LDG1189" s="22"/>
      <c r="LDH1189" s="22"/>
      <c r="LDI1189" s="22"/>
      <c r="LDJ1189" s="22"/>
      <c r="LDK1189" s="22"/>
      <c r="LDL1189" s="22"/>
      <c r="LDM1189" s="22"/>
      <c r="LDN1189" s="22"/>
      <c r="LDO1189" s="22"/>
      <c r="LDP1189" s="22"/>
      <c r="LDQ1189" s="22"/>
      <c r="LDR1189" s="22"/>
      <c r="LDS1189" s="22"/>
      <c r="LDT1189" s="22"/>
      <c r="LDU1189" s="22"/>
      <c r="LDV1189" s="22"/>
      <c r="LDW1189" s="22"/>
      <c r="LDX1189" s="22"/>
      <c r="LDY1189" s="22"/>
      <c r="LDZ1189" s="22"/>
      <c r="LEA1189" s="22"/>
      <c r="LEB1189" s="22"/>
      <c r="LEC1189" s="22"/>
      <c r="LED1189" s="22"/>
      <c r="LEE1189" s="22"/>
      <c r="LEF1189" s="22"/>
      <c r="LEG1189" s="22"/>
      <c r="LEH1189" s="22"/>
      <c r="LEI1189" s="22"/>
      <c r="LEJ1189" s="22"/>
      <c r="LEK1189" s="22"/>
      <c r="LEL1189" s="22"/>
      <c r="LEM1189" s="22"/>
      <c r="LEN1189" s="22"/>
      <c r="LEO1189" s="22"/>
      <c r="LEP1189" s="22"/>
      <c r="LEQ1189" s="22"/>
      <c r="LER1189" s="22"/>
      <c r="LES1189" s="22"/>
      <c r="LET1189" s="22"/>
      <c r="LEU1189" s="22"/>
      <c r="LEV1189" s="22"/>
      <c r="LEW1189" s="22"/>
      <c r="LEX1189" s="22"/>
      <c r="LEY1189" s="22"/>
      <c r="LEZ1189" s="22"/>
      <c r="LFA1189" s="22"/>
      <c r="LFB1189" s="22"/>
      <c r="LFC1189" s="22"/>
      <c r="LFD1189" s="22"/>
      <c r="LFE1189" s="22"/>
      <c r="LFF1189" s="22"/>
      <c r="LFG1189" s="22"/>
      <c r="LFH1189" s="22"/>
      <c r="LFI1189" s="22"/>
      <c r="LFJ1189" s="22"/>
      <c r="LFK1189" s="22"/>
      <c r="LFL1189" s="22"/>
      <c r="LFM1189" s="22"/>
      <c r="LFN1189" s="22"/>
      <c r="LFO1189" s="22"/>
      <c r="LFP1189" s="22"/>
      <c r="LFQ1189" s="22"/>
      <c r="LFR1189" s="22"/>
      <c r="LFS1189" s="22"/>
      <c r="LFT1189" s="22"/>
      <c r="LFU1189" s="22"/>
      <c r="LFV1189" s="22"/>
      <c r="LFW1189" s="22"/>
      <c r="LFX1189" s="22"/>
      <c r="LFY1189" s="22"/>
      <c r="LFZ1189" s="22"/>
      <c r="LGA1189" s="22"/>
      <c r="LGB1189" s="22"/>
      <c r="LGC1189" s="22"/>
      <c r="LGD1189" s="22"/>
      <c r="LGE1189" s="22"/>
      <c r="LGF1189" s="22"/>
      <c r="LGG1189" s="22"/>
      <c r="LGH1189" s="22"/>
      <c r="LGI1189" s="22"/>
      <c r="LGJ1189" s="22"/>
      <c r="LGK1189" s="22"/>
      <c r="LGL1189" s="22"/>
      <c r="LGM1189" s="22"/>
      <c r="LGN1189" s="22"/>
      <c r="LGO1189" s="22"/>
      <c r="LGP1189" s="22"/>
      <c r="LGQ1189" s="22"/>
      <c r="LGR1189" s="22"/>
      <c r="LGS1189" s="22"/>
      <c r="LGT1189" s="22"/>
      <c r="LGU1189" s="22"/>
      <c r="LGV1189" s="22"/>
      <c r="LGW1189" s="22"/>
      <c r="LGX1189" s="22"/>
      <c r="LGY1189" s="22"/>
      <c r="LGZ1189" s="22"/>
      <c r="LHA1189" s="22"/>
      <c r="LHB1189" s="22"/>
      <c r="LHC1189" s="22"/>
      <c r="LHD1189" s="22"/>
      <c r="LHE1189" s="22"/>
      <c r="LHF1189" s="22"/>
      <c r="LHG1189" s="22"/>
      <c r="LHH1189" s="22"/>
      <c r="LHI1189" s="22"/>
      <c r="LHJ1189" s="22"/>
      <c r="LHK1189" s="22"/>
      <c r="LHL1189" s="22"/>
      <c r="LHM1189" s="22"/>
      <c r="LHN1189" s="22"/>
      <c r="LHO1189" s="22"/>
      <c r="LHP1189" s="22"/>
      <c r="LHQ1189" s="22"/>
      <c r="LHR1189" s="22"/>
      <c r="LHS1189" s="22"/>
      <c r="LHT1189" s="22"/>
      <c r="LHU1189" s="22"/>
      <c r="LHV1189" s="22"/>
      <c r="LHW1189" s="22"/>
      <c r="LHX1189" s="22"/>
      <c r="LHY1189" s="22"/>
      <c r="LHZ1189" s="22"/>
      <c r="LIA1189" s="22"/>
      <c r="LIB1189" s="22"/>
      <c r="LIC1189" s="22"/>
      <c r="LID1189" s="22"/>
      <c r="LIE1189" s="22"/>
      <c r="LIF1189" s="22"/>
      <c r="LIG1189" s="22"/>
      <c r="LIH1189" s="22"/>
      <c r="LII1189" s="22"/>
      <c r="LIJ1189" s="22"/>
      <c r="LIK1189" s="22"/>
      <c r="LIL1189" s="22"/>
      <c r="LIM1189" s="22"/>
      <c r="LIN1189" s="22"/>
      <c r="LIO1189" s="22"/>
      <c r="LIP1189" s="22"/>
      <c r="LIQ1189" s="22"/>
      <c r="LIR1189" s="22"/>
      <c r="LIS1189" s="22"/>
      <c r="LIT1189" s="22"/>
      <c r="LIU1189" s="22"/>
      <c r="LIV1189" s="22"/>
      <c r="LIW1189" s="22"/>
      <c r="LIX1189" s="22"/>
      <c r="LIY1189" s="22"/>
      <c r="LIZ1189" s="22"/>
      <c r="LJA1189" s="22"/>
      <c r="LJB1189" s="22"/>
      <c r="LJC1189" s="22"/>
      <c r="LJD1189" s="22"/>
      <c r="LJE1189" s="22"/>
      <c r="LJF1189" s="22"/>
      <c r="LJG1189" s="22"/>
      <c r="LJH1189" s="22"/>
      <c r="LJI1189" s="22"/>
      <c r="LJJ1189" s="22"/>
      <c r="LJK1189" s="22"/>
      <c r="LJL1189" s="22"/>
      <c r="LJM1189" s="22"/>
      <c r="LJN1189" s="22"/>
      <c r="LJO1189" s="22"/>
      <c r="LJP1189" s="22"/>
      <c r="LJQ1189" s="22"/>
      <c r="LJR1189" s="22"/>
      <c r="LJS1189" s="22"/>
      <c r="LJT1189" s="22"/>
      <c r="LJU1189" s="22"/>
      <c r="LJV1189" s="22"/>
      <c r="LJW1189" s="22"/>
      <c r="LJX1189" s="22"/>
      <c r="LJY1189" s="22"/>
      <c r="LJZ1189" s="22"/>
      <c r="LKA1189" s="22"/>
      <c r="LKB1189" s="22"/>
      <c r="LKC1189" s="22"/>
      <c r="LKD1189" s="22"/>
      <c r="LKE1189" s="22"/>
      <c r="LKF1189" s="22"/>
      <c r="LKG1189" s="22"/>
      <c r="LKH1189" s="22"/>
      <c r="LKI1189" s="22"/>
      <c r="LKJ1189" s="22"/>
      <c r="LKK1189" s="22"/>
      <c r="LKL1189" s="22"/>
      <c r="LKM1189" s="22"/>
      <c r="LKN1189" s="22"/>
      <c r="LKO1189" s="22"/>
      <c r="LKP1189" s="22"/>
      <c r="LKQ1189" s="22"/>
      <c r="LKR1189" s="22"/>
      <c r="LKS1189" s="22"/>
      <c r="LKT1189" s="22"/>
      <c r="LKU1189" s="22"/>
      <c r="LKV1189" s="22"/>
      <c r="LKW1189" s="22"/>
      <c r="LKX1189" s="22"/>
      <c r="LKY1189" s="22"/>
      <c r="LKZ1189" s="22"/>
      <c r="LLA1189" s="22"/>
      <c r="LLB1189" s="22"/>
      <c r="LLC1189" s="22"/>
      <c r="LLD1189" s="22"/>
      <c r="LLE1189" s="22"/>
      <c r="LLF1189" s="22"/>
      <c r="LLG1189" s="22"/>
      <c r="LLH1189" s="22"/>
      <c r="LLI1189" s="22"/>
      <c r="LLJ1189" s="22"/>
      <c r="LLK1189" s="22"/>
      <c r="LLL1189" s="22"/>
      <c r="LLM1189" s="22"/>
      <c r="LLN1189" s="22"/>
      <c r="LLO1189" s="22"/>
      <c r="LLP1189" s="22"/>
      <c r="LLQ1189" s="22"/>
      <c r="LLR1189" s="22"/>
      <c r="LLS1189" s="22"/>
      <c r="LLT1189" s="22"/>
      <c r="LLU1189" s="22"/>
      <c r="LLV1189" s="22"/>
      <c r="LLW1189" s="22"/>
      <c r="LLX1189" s="22"/>
      <c r="LLY1189" s="22"/>
      <c r="LLZ1189" s="22"/>
      <c r="LMA1189" s="22"/>
      <c r="LMB1189" s="22"/>
      <c r="LMC1189" s="22"/>
      <c r="LMD1189" s="22"/>
      <c r="LME1189" s="22"/>
      <c r="LMF1189" s="22"/>
      <c r="LMG1189" s="22"/>
      <c r="LMH1189" s="22"/>
      <c r="LMI1189" s="22"/>
      <c r="LMJ1189" s="22"/>
      <c r="LMK1189" s="22"/>
      <c r="LML1189" s="22"/>
      <c r="LMM1189" s="22"/>
      <c r="LMN1189" s="22"/>
      <c r="LMO1189" s="22"/>
      <c r="LMP1189" s="22"/>
      <c r="LMQ1189" s="22"/>
      <c r="LMR1189" s="22"/>
      <c r="LMS1189" s="22"/>
      <c r="LMT1189" s="22"/>
      <c r="LMU1189" s="22"/>
      <c r="LMV1189" s="22"/>
      <c r="LMW1189" s="22"/>
      <c r="LMX1189" s="22"/>
      <c r="LMY1189" s="22"/>
      <c r="LMZ1189" s="22"/>
      <c r="LNA1189" s="22"/>
      <c r="LNB1189" s="22"/>
      <c r="LNC1189" s="22"/>
      <c r="LND1189" s="22"/>
      <c r="LNE1189" s="22"/>
      <c r="LNF1189" s="22"/>
      <c r="LNG1189" s="22"/>
      <c r="LNH1189" s="22"/>
      <c r="LNI1189" s="22"/>
      <c r="LNJ1189" s="22"/>
      <c r="LNK1189" s="22"/>
      <c r="LNL1189" s="22"/>
      <c r="LNM1189" s="22"/>
      <c r="LNN1189" s="22"/>
      <c r="LNO1189" s="22"/>
      <c r="LNP1189" s="22"/>
      <c r="LNQ1189" s="22"/>
      <c r="LNR1189" s="22"/>
      <c r="LNS1189" s="22"/>
      <c r="LNT1189" s="22"/>
      <c r="LNU1189" s="22"/>
      <c r="LNV1189" s="22"/>
      <c r="LNW1189" s="22"/>
      <c r="LNX1189" s="22"/>
      <c r="LNY1189" s="22"/>
      <c r="LNZ1189" s="22"/>
      <c r="LOA1189" s="22"/>
      <c r="LOB1189" s="22"/>
      <c r="LOC1189" s="22"/>
      <c r="LOD1189" s="22"/>
      <c r="LOE1189" s="22"/>
      <c r="LOF1189" s="22"/>
      <c r="LOG1189" s="22"/>
      <c r="LOH1189" s="22"/>
      <c r="LOI1189" s="22"/>
      <c r="LOJ1189" s="22"/>
      <c r="LOK1189" s="22"/>
      <c r="LOL1189" s="22"/>
      <c r="LOM1189" s="22"/>
      <c r="LON1189" s="22"/>
      <c r="LOO1189" s="22"/>
      <c r="LOP1189" s="22"/>
      <c r="LOQ1189" s="22"/>
      <c r="LOR1189" s="22"/>
      <c r="LOS1189" s="22"/>
      <c r="LOT1189" s="22"/>
      <c r="LOU1189" s="22"/>
      <c r="LOV1189" s="22"/>
      <c r="LOW1189" s="22"/>
      <c r="LOX1189" s="22"/>
      <c r="LOY1189" s="22"/>
      <c r="LOZ1189" s="22"/>
      <c r="LPA1189" s="22"/>
      <c r="LPB1189" s="22"/>
      <c r="LPC1189" s="22"/>
      <c r="LPD1189" s="22"/>
      <c r="LPE1189" s="22"/>
      <c r="LPF1189" s="22"/>
      <c r="LPG1189" s="22"/>
      <c r="LPH1189" s="22"/>
      <c r="LPI1189" s="22"/>
      <c r="LPJ1189" s="22"/>
      <c r="LPK1189" s="22"/>
      <c r="LPL1189" s="22"/>
      <c r="LPM1189" s="22"/>
      <c r="LPN1189" s="22"/>
      <c r="LPO1189" s="22"/>
      <c r="LPP1189" s="22"/>
      <c r="LPQ1189" s="22"/>
      <c r="LPR1189" s="22"/>
      <c r="LPS1189" s="22"/>
      <c r="LPT1189" s="22"/>
      <c r="LPU1189" s="22"/>
      <c r="LPV1189" s="22"/>
      <c r="LPW1189" s="22"/>
      <c r="LPX1189" s="22"/>
      <c r="LPY1189" s="22"/>
      <c r="LPZ1189" s="22"/>
      <c r="LQA1189" s="22"/>
      <c r="LQB1189" s="22"/>
      <c r="LQC1189" s="22"/>
      <c r="LQD1189" s="22"/>
      <c r="LQE1189" s="22"/>
      <c r="LQF1189" s="22"/>
      <c r="LQG1189" s="22"/>
      <c r="LQH1189" s="22"/>
      <c r="LQI1189" s="22"/>
      <c r="LQJ1189" s="22"/>
      <c r="LQK1189" s="22"/>
      <c r="LQL1189" s="22"/>
      <c r="LQM1189" s="22"/>
      <c r="LQN1189" s="22"/>
      <c r="LQO1189" s="22"/>
      <c r="LQP1189" s="22"/>
      <c r="LQQ1189" s="22"/>
      <c r="LQR1189" s="22"/>
      <c r="LQS1189" s="22"/>
      <c r="LQT1189" s="22"/>
      <c r="LQU1189" s="22"/>
      <c r="LQV1189" s="22"/>
      <c r="LQW1189" s="22"/>
      <c r="LQX1189" s="22"/>
      <c r="LQY1189" s="22"/>
      <c r="LQZ1189" s="22"/>
      <c r="LRA1189" s="22"/>
      <c r="LRB1189" s="22"/>
      <c r="LRC1189" s="22"/>
      <c r="LRD1189" s="22"/>
      <c r="LRE1189" s="22"/>
      <c r="LRF1189" s="22"/>
      <c r="LRG1189" s="22"/>
      <c r="LRH1189" s="22"/>
      <c r="LRI1189" s="22"/>
      <c r="LRJ1189" s="22"/>
      <c r="LRK1189" s="22"/>
      <c r="LRL1189" s="22"/>
      <c r="LRM1189" s="22"/>
      <c r="LRN1189" s="22"/>
      <c r="LRO1189" s="22"/>
      <c r="LRP1189" s="22"/>
      <c r="LRQ1189" s="22"/>
      <c r="LRR1189" s="22"/>
      <c r="LRS1189" s="22"/>
      <c r="LRT1189" s="22"/>
      <c r="LRU1189" s="22"/>
      <c r="LRV1189" s="22"/>
      <c r="LRW1189" s="22"/>
      <c r="LRX1189" s="22"/>
      <c r="LRY1189" s="22"/>
      <c r="LRZ1189" s="22"/>
      <c r="LSA1189" s="22"/>
      <c r="LSB1189" s="22"/>
      <c r="LSC1189" s="22"/>
      <c r="LSD1189" s="22"/>
      <c r="LSE1189" s="22"/>
      <c r="LSF1189" s="22"/>
      <c r="LSG1189" s="22"/>
      <c r="LSH1189" s="22"/>
      <c r="LSI1189" s="22"/>
      <c r="LSJ1189" s="22"/>
      <c r="LSK1189" s="22"/>
      <c r="LSL1189" s="22"/>
      <c r="LSM1189" s="22"/>
      <c r="LSN1189" s="22"/>
      <c r="LSO1189" s="22"/>
      <c r="LSP1189" s="22"/>
      <c r="LSQ1189" s="22"/>
      <c r="LSR1189" s="22"/>
      <c r="LSS1189" s="22"/>
      <c r="LST1189" s="22"/>
      <c r="LSU1189" s="22"/>
      <c r="LSV1189" s="22"/>
      <c r="LSW1189" s="22"/>
      <c r="LSX1189" s="22"/>
      <c r="LSY1189" s="22"/>
      <c r="LSZ1189" s="22"/>
      <c r="LTA1189" s="22"/>
      <c r="LTB1189" s="22"/>
      <c r="LTC1189" s="22"/>
      <c r="LTD1189" s="22"/>
      <c r="LTE1189" s="22"/>
      <c r="LTF1189" s="22"/>
      <c r="LTG1189" s="22"/>
      <c r="LTH1189" s="22"/>
      <c r="LTI1189" s="22"/>
      <c r="LTJ1189" s="22"/>
      <c r="LTK1189" s="22"/>
      <c r="LTL1189" s="22"/>
      <c r="LTM1189" s="22"/>
      <c r="LTN1189" s="22"/>
      <c r="LTO1189" s="22"/>
      <c r="LTP1189" s="22"/>
      <c r="LTQ1189" s="22"/>
      <c r="LTR1189" s="22"/>
      <c r="LTS1189" s="22"/>
      <c r="LTT1189" s="22"/>
      <c r="LTU1189" s="22"/>
      <c r="LTV1189" s="22"/>
      <c r="LTW1189" s="22"/>
      <c r="LTX1189" s="22"/>
      <c r="LTY1189" s="22"/>
      <c r="LTZ1189" s="22"/>
      <c r="LUA1189" s="22"/>
      <c r="LUB1189" s="22"/>
      <c r="LUC1189" s="22"/>
      <c r="LUD1189" s="22"/>
      <c r="LUE1189" s="22"/>
      <c r="LUF1189" s="22"/>
      <c r="LUG1189" s="22"/>
      <c r="LUH1189" s="22"/>
      <c r="LUI1189" s="22"/>
      <c r="LUJ1189" s="22"/>
      <c r="LUK1189" s="22"/>
      <c r="LUL1189" s="22"/>
      <c r="LUM1189" s="22"/>
      <c r="LUN1189" s="22"/>
      <c r="LUO1189" s="22"/>
      <c r="LUP1189" s="22"/>
      <c r="LUQ1189" s="22"/>
      <c r="LUR1189" s="22"/>
      <c r="LUS1189" s="22"/>
      <c r="LUT1189" s="22"/>
      <c r="LUU1189" s="22"/>
      <c r="LUV1189" s="22"/>
      <c r="LUW1189" s="22"/>
      <c r="LUX1189" s="22"/>
      <c r="LUY1189" s="22"/>
      <c r="LUZ1189" s="22"/>
      <c r="LVA1189" s="22"/>
      <c r="LVB1189" s="22"/>
      <c r="LVC1189" s="22"/>
      <c r="LVD1189" s="22"/>
      <c r="LVE1189" s="22"/>
      <c r="LVF1189" s="22"/>
      <c r="LVG1189" s="22"/>
      <c r="LVH1189" s="22"/>
      <c r="LVI1189" s="22"/>
      <c r="LVJ1189" s="22"/>
      <c r="LVK1189" s="22"/>
      <c r="LVL1189" s="22"/>
      <c r="LVM1189" s="22"/>
      <c r="LVN1189" s="22"/>
      <c r="LVO1189" s="22"/>
      <c r="LVP1189" s="22"/>
      <c r="LVQ1189" s="22"/>
      <c r="LVR1189" s="22"/>
      <c r="LVS1189" s="22"/>
      <c r="LVT1189" s="22"/>
      <c r="LVU1189" s="22"/>
      <c r="LVV1189" s="22"/>
      <c r="LVW1189" s="22"/>
      <c r="LVX1189" s="22"/>
      <c r="LVY1189" s="22"/>
      <c r="LVZ1189" s="22"/>
      <c r="LWA1189" s="22"/>
      <c r="LWB1189" s="22"/>
      <c r="LWC1189" s="22"/>
      <c r="LWD1189" s="22"/>
      <c r="LWE1189" s="22"/>
      <c r="LWF1189" s="22"/>
      <c r="LWG1189" s="22"/>
      <c r="LWH1189" s="22"/>
      <c r="LWI1189" s="22"/>
      <c r="LWJ1189" s="22"/>
      <c r="LWK1189" s="22"/>
      <c r="LWL1189" s="22"/>
      <c r="LWM1189" s="22"/>
      <c r="LWN1189" s="22"/>
      <c r="LWO1189" s="22"/>
      <c r="LWP1189" s="22"/>
      <c r="LWQ1189" s="22"/>
      <c r="LWR1189" s="22"/>
      <c r="LWS1189" s="22"/>
      <c r="LWT1189" s="22"/>
      <c r="LWU1189" s="22"/>
      <c r="LWV1189" s="22"/>
      <c r="LWW1189" s="22"/>
      <c r="LWX1189" s="22"/>
      <c r="LWY1189" s="22"/>
      <c r="LWZ1189" s="22"/>
      <c r="LXA1189" s="22"/>
      <c r="LXB1189" s="22"/>
      <c r="LXC1189" s="22"/>
      <c r="LXD1189" s="22"/>
      <c r="LXE1189" s="22"/>
      <c r="LXF1189" s="22"/>
      <c r="LXG1189" s="22"/>
      <c r="LXH1189" s="22"/>
      <c r="LXI1189" s="22"/>
      <c r="LXJ1189" s="22"/>
      <c r="LXK1189" s="22"/>
      <c r="LXL1189" s="22"/>
      <c r="LXM1189" s="22"/>
      <c r="LXN1189" s="22"/>
      <c r="LXO1189" s="22"/>
      <c r="LXP1189" s="22"/>
      <c r="LXQ1189" s="22"/>
      <c r="LXR1189" s="22"/>
      <c r="LXS1189" s="22"/>
      <c r="LXT1189" s="22"/>
      <c r="LXU1189" s="22"/>
      <c r="LXV1189" s="22"/>
      <c r="LXW1189" s="22"/>
      <c r="LXX1189" s="22"/>
      <c r="LXY1189" s="22"/>
      <c r="LXZ1189" s="22"/>
      <c r="LYA1189" s="22"/>
      <c r="LYB1189" s="22"/>
      <c r="LYC1189" s="22"/>
      <c r="LYD1189" s="22"/>
      <c r="LYE1189" s="22"/>
      <c r="LYF1189" s="22"/>
      <c r="LYG1189" s="22"/>
      <c r="LYH1189" s="22"/>
      <c r="LYI1189" s="22"/>
      <c r="LYJ1189" s="22"/>
      <c r="LYK1189" s="22"/>
      <c r="LYL1189" s="22"/>
      <c r="LYM1189" s="22"/>
      <c r="LYN1189" s="22"/>
      <c r="LYO1189" s="22"/>
      <c r="LYP1189" s="22"/>
      <c r="LYQ1189" s="22"/>
      <c r="LYR1189" s="22"/>
      <c r="LYS1189" s="22"/>
      <c r="LYT1189" s="22"/>
      <c r="LYU1189" s="22"/>
      <c r="LYV1189" s="22"/>
      <c r="LYW1189" s="22"/>
      <c r="LYX1189" s="22"/>
      <c r="LYY1189" s="22"/>
      <c r="LYZ1189" s="22"/>
      <c r="LZA1189" s="22"/>
      <c r="LZB1189" s="22"/>
      <c r="LZC1189" s="22"/>
      <c r="LZD1189" s="22"/>
      <c r="LZE1189" s="22"/>
      <c r="LZF1189" s="22"/>
      <c r="LZG1189" s="22"/>
      <c r="LZH1189" s="22"/>
      <c r="LZI1189" s="22"/>
      <c r="LZJ1189" s="22"/>
      <c r="LZK1189" s="22"/>
      <c r="LZL1189" s="22"/>
      <c r="LZM1189" s="22"/>
      <c r="LZN1189" s="22"/>
      <c r="LZO1189" s="22"/>
      <c r="LZP1189" s="22"/>
      <c r="LZQ1189" s="22"/>
      <c r="LZR1189" s="22"/>
      <c r="LZS1189" s="22"/>
      <c r="LZT1189" s="22"/>
      <c r="LZU1189" s="22"/>
      <c r="LZV1189" s="22"/>
      <c r="LZW1189" s="22"/>
      <c r="LZX1189" s="22"/>
      <c r="LZY1189" s="22"/>
      <c r="LZZ1189" s="22"/>
      <c r="MAA1189" s="22"/>
      <c r="MAB1189" s="22"/>
      <c r="MAC1189" s="22"/>
      <c r="MAD1189" s="22"/>
      <c r="MAE1189" s="22"/>
      <c r="MAF1189" s="22"/>
      <c r="MAG1189" s="22"/>
      <c r="MAH1189" s="22"/>
      <c r="MAI1189" s="22"/>
      <c r="MAJ1189" s="22"/>
      <c r="MAK1189" s="22"/>
      <c r="MAL1189" s="22"/>
      <c r="MAM1189" s="22"/>
      <c r="MAN1189" s="22"/>
      <c r="MAO1189" s="22"/>
      <c r="MAP1189" s="22"/>
      <c r="MAQ1189" s="22"/>
      <c r="MAR1189" s="22"/>
      <c r="MAS1189" s="22"/>
      <c r="MAT1189" s="22"/>
      <c r="MAU1189" s="22"/>
      <c r="MAV1189" s="22"/>
      <c r="MAW1189" s="22"/>
      <c r="MAX1189" s="22"/>
      <c r="MAY1189" s="22"/>
      <c r="MAZ1189" s="22"/>
      <c r="MBA1189" s="22"/>
      <c r="MBB1189" s="22"/>
      <c r="MBC1189" s="22"/>
      <c r="MBD1189" s="22"/>
      <c r="MBE1189" s="22"/>
      <c r="MBF1189" s="22"/>
      <c r="MBG1189" s="22"/>
      <c r="MBH1189" s="22"/>
      <c r="MBI1189" s="22"/>
      <c r="MBJ1189" s="22"/>
      <c r="MBK1189" s="22"/>
      <c r="MBL1189" s="22"/>
      <c r="MBM1189" s="22"/>
      <c r="MBN1189" s="22"/>
      <c r="MBO1189" s="22"/>
      <c r="MBP1189" s="22"/>
      <c r="MBQ1189" s="22"/>
      <c r="MBR1189" s="22"/>
      <c r="MBS1189" s="22"/>
      <c r="MBT1189" s="22"/>
      <c r="MBU1189" s="22"/>
      <c r="MBV1189" s="22"/>
      <c r="MBW1189" s="22"/>
      <c r="MBX1189" s="22"/>
      <c r="MBY1189" s="22"/>
      <c r="MBZ1189" s="22"/>
      <c r="MCA1189" s="22"/>
      <c r="MCB1189" s="22"/>
      <c r="MCC1189" s="22"/>
      <c r="MCD1189" s="22"/>
      <c r="MCE1189" s="22"/>
      <c r="MCF1189" s="22"/>
      <c r="MCG1189" s="22"/>
      <c r="MCH1189" s="22"/>
      <c r="MCI1189" s="22"/>
      <c r="MCJ1189" s="22"/>
      <c r="MCK1189" s="22"/>
      <c r="MCL1189" s="22"/>
      <c r="MCM1189" s="22"/>
      <c r="MCN1189" s="22"/>
      <c r="MCO1189" s="22"/>
      <c r="MCP1189" s="22"/>
      <c r="MCQ1189" s="22"/>
      <c r="MCR1189" s="22"/>
      <c r="MCS1189" s="22"/>
      <c r="MCT1189" s="22"/>
      <c r="MCU1189" s="22"/>
      <c r="MCV1189" s="22"/>
      <c r="MCW1189" s="22"/>
      <c r="MCX1189" s="22"/>
      <c r="MCY1189" s="22"/>
      <c r="MCZ1189" s="22"/>
      <c r="MDA1189" s="22"/>
      <c r="MDB1189" s="22"/>
      <c r="MDC1189" s="22"/>
      <c r="MDD1189" s="22"/>
      <c r="MDE1189" s="22"/>
      <c r="MDF1189" s="22"/>
      <c r="MDG1189" s="22"/>
      <c r="MDH1189" s="22"/>
      <c r="MDI1189" s="22"/>
      <c r="MDJ1189" s="22"/>
      <c r="MDK1189" s="22"/>
      <c r="MDL1189" s="22"/>
      <c r="MDM1189" s="22"/>
      <c r="MDN1189" s="22"/>
      <c r="MDO1189" s="22"/>
      <c r="MDP1189" s="22"/>
      <c r="MDQ1189" s="22"/>
      <c r="MDR1189" s="22"/>
      <c r="MDS1189" s="22"/>
      <c r="MDT1189" s="22"/>
      <c r="MDU1189" s="22"/>
      <c r="MDV1189" s="22"/>
      <c r="MDW1189" s="22"/>
      <c r="MDX1189" s="22"/>
      <c r="MDY1189" s="22"/>
      <c r="MDZ1189" s="22"/>
      <c r="MEA1189" s="22"/>
      <c r="MEB1189" s="22"/>
      <c r="MEC1189" s="22"/>
      <c r="MED1189" s="22"/>
      <c r="MEE1189" s="22"/>
      <c r="MEF1189" s="22"/>
      <c r="MEG1189" s="22"/>
      <c r="MEH1189" s="22"/>
      <c r="MEI1189" s="22"/>
      <c r="MEJ1189" s="22"/>
      <c r="MEK1189" s="22"/>
      <c r="MEL1189" s="22"/>
      <c r="MEM1189" s="22"/>
      <c r="MEN1189" s="22"/>
      <c r="MEO1189" s="22"/>
      <c r="MEP1189" s="22"/>
      <c r="MEQ1189" s="22"/>
      <c r="MER1189" s="22"/>
      <c r="MES1189" s="22"/>
      <c r="MET1189" s="22"/>
      <c r="MEU1189" s="22"/>
      <c r="MEV1189" s="22"/>
      <c r="MEW1189" s="22"/>
      <c r="MEX1189" s="22"/>
      <c r="MEY1189" s="22"/>
      <c r="MEZ1189" s="22"/>
      <c r="MFA1189" s="22"/>
      <c r="MFB1189" s="22"/>
      <c r="MFC1189" s="22"/>
      <c r="MFD1189" s="22"/>
      <c r="MFE1189" s="22"/>
      <c r="MFF1189" s="22"/>
      <c r="MFG1189" s="22"/>
      <c r="MFH1189" s="22"/>
      <c r="MFI1189" s="22"/>
      <c r="MFJ1189" s="22"/>
      <c r="MFK1189" s="22"/>
      <c r="MFL1189" s="22"/>
      <c r="MFM1189" s="22"/>
      <c r="MFN1189" s="22"/>
      <c r="MFO1189" s="22"/>
      <c r="MFP1189" s="22"/>
      <c r="MFQ1189" s="22"/>
      <c r="MFR1189" s="22"/>
      <c r="MFS1189" s="22"/>
      <c r="MFT1189" s="22"/>
      <c r="MFU1189" s="22"/>
      <c r="MFV1189" s="22"/>
      <c r="MFW1189" s="22"/>
      <c r="MFX1189" s="22"/>
      <c r="MFY1189" s="22"/>
      <c r="MFZ1189" s="22"/>
      <c r="MGA1189" s="22"/>
      <c r="MGB1189" s="22"/>
      <c r="MGC1189" s="22"/>
      <c r="MGD1189" s="22"/>
      <c r="MGE1189" s="22"/>
      <c r="MGF1189" s="22"/>
      <c r="MGG1189" s="22"/>
      <c r="MGH1189" s="22"/>
      <c r="MGI1189" s="22"/>
      <c r="MGJ1189" s="22"/>
      <c r="MGK1189" s="22"/>
      <c r="MGL1189" s="22"/>
      <c r="MGM1189" s="22"/>
      <c r="MGN1189" s="22"/>
      <c r="MGO1189" s="22"/>
      <c r="MGP1189" s="22"/>
      <c r="MGQ1189" s="22"/>
      <c r="MGR1189" s="22"/>
      <c r="MGS1189" s="22"/>
      <c r="MGT1189" s="22"/>
      <c r="MGU1189" s="22"/>
      <c r="MGV1189" s="22"/>
      <c r="MGW1189" s="22"/>
      <c r="MGX1189" s="22"/>
      <c r="MGY1189" s="22"/>
      <c r="MGZ1189" s="22"/>
      <c r="MHA1189" s="22"/>
      <c r="MHB1189" s="22"/>
      <c r="MHC1189" s="22"/>
      <c r="MHD1189" s="22"/>
      <c r="MHE1189" s="22"/>
      <c r="MHF1189" s="22"/>
      <c r="MHG1189" s="22"/>
      <c r="MHH1189" s="22"/>
      <c r="MHI1189" s="22"/>
      <c r="MHJ1189" s="22"/>
      <c r="MHK1189" s="22"/>
      <c r="MHL1189" s="22"/>
      <c r="MHM1189" s="22"/>
      <c r="MHN1189" s="22"/>
      <c r="MHO1189" s="22"/>
      <c r="MHP1189" s="22"/>
      <c r="MHQ1189" s="22"/>
      <c r="MHR1189" s="22"/>
      <c r="MHS1189" s="22"/>
      <c r="MHT1189" s="22"/>
      <c r="MHU1189" s="22"/>
      <c r="MHV1189" s="22"/>
      <c r="MHW1189" s="22"/>
      <c r="MHX1189" s="22"/>
      <c r="MHY1189" s="22"/>
      <c r="MHZ1189" s="22"/>
      <c r="MIA1189" s="22"/>
      <c r="MIB1189" s="22"/>
      <c r="MIC1189" s="22"/>
      <c r="MID1189" s="22"/>
      <c r="MIE1189" s="22"/>
      <c r="MIF1189" s="22"/>
      <c r="MIG1189" s="22"/>
      <c r="MIH1189" s="22"/>
      <c r="MII1189" s="22"/>
      <c r="MIJ1189" s="22"/>
      <c r="MIK1189" s="22"/>
      <c r="MIL1189" s="22"/>
      <c r="MIM1189" s="22"/>
      <c r="MIN1189" s="22"/>
      <c r="MIO1189" s="22"/>
      <c r="MIP1189" s="22"/>
      <c r="MIQ1189" s="22"/>
      <c r="MIR1189" s="22"/>
      <c r="MIS1189" s="22"/>
      <c r="MIT1189" s="22"/>
      <c r="MIU1189" s="22"/>
      <c r="MIV1189" s="22"/>
      <c r="MIW1189" s="22"/>
      <c r="MIX1189" s="22"/>
      <c r="MIY1189" s="22"/>
      <c r="MIZ1189" s="22"/>
      <c r="MJA1189" s="22"/>
      <c r="MJB1189" s="22"/>
      <c r="MJC1189" s="22"/>
      <c r="MJD1189" s="22"/>
      <c r="MJE1189" s="22"/>
      <c r="MJF1189" s="22"/>
      <c r="MJG1189" s="22"/>
      <c r="MJH1189" s="22"/>
      <c r="MJI1189" s="22"/>
      <c r="MJJ1189" s="22"/>
      <c r="MJK1189" s="22"/>
      <c r="MJL1189" s="22"/>
      <c r="MJM1189" s="22"/>
      <c r="MJN1189" s="22"/>
      <c r="MJO1189" s="22"/>
      <c r="MJP1189" s="22"/>
      <c r="MJQ1189" s="22"/>
      <c r="MJR1189" s="22"/>
      <c r="MJS1189" s="22"/>
      <c r="MJT1189" s="22"/>
      <c r="MJU1189" s="22"/>
      <c r="MJV1189" s="22"/>
      <c r="MJW1189" s="22"/>
      <c r="MJX1189" s="22"/>
      <c r="MJY1189" s="22"/>
      <c r="MJZ1189" s="22"/>
      <c r="MKA1189" s="22"/>
      <c r="MKB1189" s="22"/>
      <c r="MKC1189" s="22"/>
      <c r="MKD1189" s="22"/>
      <c r="MKE1189" s="22"/>
      <c r="MKF1189" s="22"/>
      <c r="MKG1189" s="22"/>
      <c r="MKH1189" s="22"/>
      <c r="MKI1189" s="22"/>
      <c r="MKJ1189" s="22"/>
      <c r="MKK1189" s="22"/>
      <c r="MKL1189" s="22"/>
      <c r="MKM1189" s="22"/>
      <c r="MKN1189" s="22"/>
      <c r="MKO1189" s="22"/>
      <c r="MKP1189" s="22"/>
      <c r="MKQ1189" s="22"/>
      <c r="MKR1189" s="22"/>
      <c r="MKS1189" s="22"/>
      <c r="MKT1189" s="22"/>
      <c r="MKU1189" s="22"/>
      <c r="MKV1189" s="22"/>
      <c r="MKW1189" s="22"/>
      <c r="MKX1189" s="22"/>
      <c r="MKY1189" s="22"/>
      <c r="MKZ1189" s="22"/>
      <c r="MLA1189" s="22"/>
      <c r="MLB1189" s="22"/>
      <c r="MLC1189" s="22"/>
      <c r="MLD1189" s="22"/>
      <c r="MLE1189" s="22"/>
      <c r="MLF1189" s="22"/>
      <c r="MLG1189" s="22"/>
      <c r="MLH1189" s="22"/>
      <c r="MLI1189" s="22"/>
      <c r="MLJ1189" s="22"/>
      <c r="MLK1189" s="22"/>
      <c r="MLL1189" s="22"/>
      <c r="MLM1189" s="22"/>
      <c r="MLN1189" s="22"/>
      <c r="MLO1189" s="22"/>
      <c r="MLP1189" s="22"/>
      <c r="MLQ1189" s="22"/>
      <c r="MLR1189" s="22"/>
      <c r="MLS1189" s="22"/>
      <c r="MLT1189" s="22"/>
      <c r="MLU1189" s="22"/>
      <c r="MLV1189" s="22"/>
      <c r="MLW1189" s="22"/>
      <c r="MLX1189" s="22"/>
      <c r="MLY1189" s="22"/>
      <c r="MLZ1189" s="22"/>
      <c r="MMA1189" s="22"/>
      <c r="MMB1189" s="22"/>
      <c r="MMC1189" s="22"/>
      <c r="MMD1189" s="22"/>
      <c r="MME1189" s="22"/>
      <c r="MMF1189" s="22"/>
      <c r="MMG1189" s="22"/>
      <c r="MMH1189" s="22"/>
      <c r="MMI1189" s="22"/>
      <c r="MMJ1189" s="22"/>
      <c r="MMK1189" s="22"/>
      <c r="MML1189" s="22"/>
      <c r="MMM1189" s="22"/>
      <c r="MMN1189" s="22"/>
      <c r="MMO1189" s="22"/>
      <c r="MMP1189" s="22"/>
      <c r="MMQ1189" s="22"/>
      <c r="MMR1189" s="22"/>
      <c r="MMS1189" s="22"/>
      <c r="MMT1189" s="22"/>
      <c r="MMU1189" s="22"/>
      <c r="MMV1189" s="22"/>
      <c r="MMW1189" s="22"/>
      <c r="MMX1189" s="22"/>
      <c r="MMY1189" s="22"/>
      <c r="MMZ1189" s="22"/>
      <c r="MNA1189" s="22"/>
      <c r="MNB1189" s="22"/>
      <c r="MNC1189" s="22"/>
      <c r="MND1189" s="22"/>
      <c r="MNE1189" s="22"/>
      <c r="MNF1189" s="22"/>
      <c r="MNG1189" s="22"/>
      <c r="MNH1189" s="22"/>
      <c r="MNI1189" s="22"/>
      <c r="MNJ1189" s="22"/>
      <c r="MNK1189" s="22"/>
      <c r="MNL1189" s="22"/>
      <c r="MNM1189" s="22"/>
      <c r="MNN1189" s="22"/>
      <c r="MNO1189" s="22"/>
      <c r="MNP1189" s="22"/>
      <c r="MNQ1189" s="22"/>
      <c r="MNR1189" s="22"/>
      <c r="MNS1189" s="22"/>
      <c r="MNT1189" s="22"/>
      <c r="MNU1189" s="22"/>
      <c r="MNV1189" s="22"/>
      <c r="MNW1189" s="22"/>
      <c r="MNX1189" s="22"/>
      <c r="MNY1189" s="22"/>
      <c r="MNZ1189" s="22"/>
      <c r="MOA1189" s="22"/>
      <c r="MOB1189" s="22"/>
      <c r="MOC1189" s="22"/>
      <c r="MOD1189" s="22"/>
      <c r="MOE1189" s="22"/>
      <c r="MOF1189" s="22"/>
      <c r="MOG1189" s="22"/>
      <c r="MOH1189" s="22"/>
      <c r="MOI1189" s="22"/>
      <c r="MOJ1189" s="22"/>
      <c r="MOK1189" s="22"/>
      <c r="MOL1189" s="22"/>
      <c r="MOM1189" s="22"/>
      <c r="MON1189" s="22"/>
      <c r="MOO1189" s="22"/>
      <c r="MOP1189" s="22"/>
      <c r="MOQ1189" s="22"/>
      <c r="MOR1189" s="22"/>
      <c r="MOS1189" s="22"/>
      <c r="MOT1189" s="22"/>
      <c r="MOU1189" s="22"/>
      <c r="MOV1189" s="22"/>
      <c r="MOW1189" s="22"/>
      <c r="MOX1189" s="22"/>
      <c r="MOY1189" s="22"/>
      <c r="MOZ1189" s="22"/>
      <c r="MPA1189" s="22"/>
      <c r="MPB1189" s="22"/>
      <c r="MPC1189" s="22"/>
      <c r="MPD1189" s="22"/>
      <c r="MPE1189" s="22"/>
      <c r="MPF1189" s="22"/>
      <c r="MPG1189" s="22"/>
      <c r="MPH1189" s="22"/>
      <c r="MPI1189" s="22"/>
      <c r="MPJ1189" s="22"/>
      <c r="MPK1189" s="22"/>
      <c r="MPL1189" s="22"/>
      <c r="MPM1189" s="22"/>
      <c r="MPN1189" s="22"/>
      <c r="MPO1189" s="22"/>
      <c r="MPP1189" s="22"/>
      <c r="MPQ1189" s="22"/>
      <c r="MPR1189" s="22"/>
      <c r="MPS1189" s="22"/>
      <c r="MPT1189" s="22"/>
      <c r="MPU1189" s="22"/>
      <c r="MPV1189" s="22"/>
      <c r="MPW1189" s="22"/>
      <c r="MPX1189" s="22"/>
      <c r="MPY1189" s="22"/>
      <c r="MPZ1189" s="22"/>
      <c r="MQA1189" s="22"/>
      <c r="MQB1189" s="22"/>
      <c r="MQC1189" s="22"/>
      <c r="MQD1189" s="22"/>
      <c r="MQE1189" s="22"/>
      <c r="MQF1189" s="22"/>
      <c r="MQG1189" s="22"/>
      <c r="MQH1189" s="22"/>
      <c r="MQI1189" s="22"/>
      <c r="MQJ1189" s="22"/>
      <c r="MQK1189" s="22"/>
      <c r="MQL1189" s="22"/>
      <c r="MQM1189" s="22"/>
      <c r="MQN1189" s="22"/>
      <c r="MQO1189" s="22"/>
      <c r="MQP1189" s="22"/>
      <c r="MQQ1189" s="22"/>
      <c r="MQR1189" s="22"/>
      <c r="MQS1189" s="22"/>
      <c r="MQT1189" s="22"/>
      <c r="MQU1189" s="22"/>
      <c r="MQV1189" s="22"/>
      <c r="MQW1189" s="22"/>
      <c r="MQX1189" s="22"/>
      <c r="MQY1189" s="22"/>
      <c r="MQZ1189" s="22"/>
      <c r="MRA1189" s="22"/>
      <c r="MRB1189" s="22"/>
      <c r="MRC1189" s="22"/>
      <c r="MRD1189" s="22"/>
      <c r="MRE1189" s="22"/>
      <c r="MRF1189" s="22"/>
      <c r="MRG1189" s="22"/>
      <c r="MRH1189" s="22"/>
      <c r="MRI1189" s="22"/>
      <c r="MRJ1189" s="22"/>
      <c r="MRK1189" s="22"/>
      <c r="MRL1189" s="22"/>
      <c r="MRM1189" s="22"/>
      <c r="MRN1189" s="22"/>
      <c r="MRO1189" s="22"/>
      <c r="MRP1189" s="22"/>
      <c r="MRQ1189" s="22"/>
      <c r="MRR1189" s="22"/>
      <c r="MRS1189" s="22"/>
      <c r="MRT1189" s="22"/>
      <c r="MRU1189" s="22"/>
      <c r="MRV1189" s="22"/>
      <c r="MRW1189" s="22"/>
      <c r="MRX1189" s="22"/>
      <c r="MRY1189" s="22"/>
      <c r="MRZ1189" s="22"/>
      <c r="MSA1189" s="22"/>
      <c r="MSB1189" s="22"/>
      <c r="MSC1189" s="22"/>
      <c r="MSD1189" s="22"/>
      <c r="MSE1189" s="22"/>
      <c r="MSF1189" s="22"/>
      <c r="MSG1189" s="22"/>
      <c r="MSH1189" s="22"/>
      <c r="MSI1189" s="22"/>
      <c r="MSJ1189" s="22"/>
      <c r="MSK1189" s="22"/>
      <c r="MSL1189" s="22"/>
      <c r="MSM1189" s="22"/>
      <c r="MSN1189" s="22"/>
      <c r="MSO1189" s="22"/>
      <c r="MSP1189" s="22"/>
      <c r="MSQ1189" s="22"/>
      <c r="MSR1189" s="22"/>
      <c r="MSS1189" s="22"/>
      <c r="MST1189" s="22"/>
      <c r="MSU1189" s="22"/>
      <c r="MSV1189" s="22"/>
      <c r="MSW1189" s="22"/>
      <c r="MSX1189" s="22"/>
      <c r="MSY1189" s="22"/>
      <c r="MSZ1189" s="22"/>
      <c r="MTA1189" s="22"/>
      <c r="MTB1189" s="22"/>
      <c r="MTC1189" s="22"/>
      <c r="MTD1189" s="22"/>
      <c r="MTE1189" s="22"/>
      <c r="MTF1189" s="22"/>
      <c r="MTG1189" s="22"/>
      <c r="MTH1189" s="22"/>
      <c r="MTI1189" s="22"/>
      <c r="MTJ1189" s="22"/>
      <c r="MTK1189" s="22"/>
      <c r="MTL1189" s="22"/>
      <c r="MTM1189" s="22"/>
      <c r="MTN1189" s="22"/>
      <c r="MTO1189" s="22"/>
      <c r="MTP1189" s="22"/>
      <c r="MTQ1189" s="22"/>
      <c r="MTR1189" s="22"/>
      <c r="MTS1189" s="22"/>
      <c r="MTT1189" s="22"/>
      <c r="MTU1189" s="22"/>
      <c r="MTV1189" s="22"/>
      <c r="MTW1189" s="22"/>
      <c r="MTX1189" s="22"/>
      <c r="MTY1189" s="22"/>
      <c r="MTZ1189" s="22"/>
      <c r="MUA1189" s="22"/>
      <c r="MUB1189" s="22"/>
      <c r="MUC1189" s="22"/>
      <c r="MUD1189" s="22"/>
      <c r="MUE1189" s="22"/>
      <c r="MUF1189" s="22"/>
      <c r="MUG1189" s="22"/>
      <c r="MUH1189" s="22"/>
      <c r="MUI1189" s="22"/>
      <c r="MUJ1189" s="22"/>
      <c r="MUK1189" s="22"/>
      <c r="MUL1189" s="22"/>
      <c r="MUM1189" s="22"/>
      <c r="MUN1189" s="22"/>
      <c r="MUO1189" s="22"/>
      <c r="MUP1189" s="22"/>
      <c r="MUQ1189" s="22"/>
      <c r="MUR1189" s="22"/>
      <c r="MUS1189" s="22"/>
      <c r="MUT1189" s="22"/>
      <c r="MUU1189" s="22"/>
      <c r="MUV1189" s="22"/>
      <c r="MUW1189" s="22"/>
      <c r="MUX1189" s="22"/>
      <c r="MUY1189" s="22"/>
      <c r="MUZ1189" s="22"/>
      <c r="MVA1189" s="22"/>
      <c r="MVB1189" s="22"/>
      <c r="MVC1189" s="22"/>
      <c r="MVD1189" s="22"/>
      <c r="MVE1189" s="22"/>
      <c r="MVF1189" s="22"/>
      <c r="MVG1189" s="22"/>
      <c r="MVH1189" s="22"/>
      <c r="MVI1189" s="22"/>
      <c r="MVJ1189" s="22"/>
      <c r="MVK1189" s="22"/>
      <c r="MVL1189" s="22"/>
      <c r="MVM1189" s="22"/>
      <c r="MVN1189" s="22"/>
      <c r="MVO1189" s="22"/>
      <c r="MVP1189" s="22"/>
      <c r="MVQ1189" s="22"/>
      <c r="MVR1189" s="22"/>
      <c r="MVS1189" s="22"/>
      <c r="MVT1189" s="22"/>
      <c r="MVU1189" s="22"/>
      <c r="MVV1189" s="22"/>
      <c r="MVW1189" s="22"/>
      <c r="MVX1189" s="22"/>
      <c r="MVY1189" s="22"/>
      <c r="MVZ1189" s="22"/>
      <c r="MWA1189" s="22"/>
      <c r="MWB1189" s="22"/>
      <c r="MWC1189" s="22"/>
      <c r="MWD1189" s="22"/>
      <c r="MWE1189" s="22"/>
      <c r="MWF1189" s="22"/>
      <c r="MWG1189" s="22"/>
      <c r="MWH1189" s="22"/>
      <c r="MWI1189" s="22"/>
      <c r="MWJ1189" s="22"/>
      <c r="MWK1189" s="22"/>
      <c r="MWL1189" s="22"/>
      <c r="MWM1189" s="22"/>
      <c r="MWN1189" s="22"/>
      <c r="MWO1189" s="22"/>
      <c r="MWP1189" s="22"/>
      <c r="MWQ1189" s="22"/>
      <c r="MWR1189" s="22"/>
      <c r="MWS1189" s="22"/>
      <c r="MWT1189" s="22"/>
      <c r="MWU1189" s="22"/>
      <c r="MWV1189" s="22"/>
      <c r="MWW1189" s="22"/>
      <c r="MWX1189" s="22"/>
      <c r="MWY1189" s="22"/>
      <c r="MWZ1189" s="22"/>
      <c r="MXA1189" s="22"/>
      <c r="MXB1189" s="22"/>
      <c r="MXC1189" s="22"/>
      <c r="MXD1189" s="22"/>
      <c r="MXE1189" s="22"/>
      <c r="MXF1189" s="22"/>
      <c r="MXG1189" s="22"/>
      <c r="MXH1189" s="22"/>
      <c r="MXI1189" s="22"/>
      <c r="MXJ1189" s="22"/>
      <c r="MXK1189" s="22"/>
      <c r="MXL1189" s="22"/>
      <c r="MXM1189" s="22"/>
      <c r="MXN1189" s="22"/>
      <c r="MXO1189" s="22"/>
      <c r="MXP1189" s="22"/>
      <c r="MXQ1189" s="22"/>
      <c r="MXR1189" s="22"/>
      <c r="MXS1189" s="22"/>
      <c r="MXT1189" s="22"/>
      <c r="MXU1189" s="22"/>
      <c r="MXV1189" s="22"/>
      <c r="MXW1189" s="22"/>
      <c r="MXX1189" s="22"/>
      <c r="MXY1189" s="22"/>
      <c r="MXZ1189" s="22"/>
      <c r="MYA1189" s="22"/>
      <c r="MYB1189" s="22"/>
      <c r="MYC1189" s="22"/>
      <c r="MYD1189" s="22"/>
      <c r="MYE1189" s="22"/>
      <c r="MYF1189" s="22"/>
      <c r="MYG1189" s="22"/>
      <c r="MYH1189" s="22"/>
      <c r="MYI1189" s="22"/>
      <c r="MYJ1189" s="22"/>
      <c r="MYK1189" s="22"/>
      <c r="MYL1189" s="22"/>
      <c r="MYM1189" s="22"/>
      <c r="MYN1189" s="22"/>
      <c r="MYO1189" s="22"/>
      <c r="MYP1189" s="22"/>
      <c r="MYQ1189" s="22"/>
      <c r="MYR1189" s="22"/>
      <c r="MYS1189" s="22"/>
      <c r="MYT1189" s="22"/>
      <c r="MYU1189" s="22"/>
      <c r="MYV1189" s="22"/>
      <c r="MYW1189" s="22"/>
      <c r="MYX1189" s="22"/>
      <c r="MYY1189" s="22"/>
      <c r="MYZ1189" s="22"/>
      <c r="MZA1189" s="22"/>
      <c r="MZB1189" s="22"/>
      <c r="MZC1189" s="22"/>
      <c r="MZD1189" s="22"/>
      <c r="MZE1189" s="22"/>
      <c r="MZF1189" s="22"/>
      <c r="MZG1189" s="22"/>
      <c r="MZH1189" s="22"/>
      <c r="MZI1189" s="22"/>
      <c r="MZJ1189" s="22"/>
      <c r="MZK1189" s="22"/>
      <c r="MZL1189" s="22"/>
      <c r="MZM1189" s="22"/>
      <c r="MZN1189" s="22"/>
      <c r="MZO1189" s="22"/>
      <c r="MZP1189" s="22"/>
      <c r="MZQ1189" s="22"/>
      <c r="MZR1189" s="22"/>
      <c r="MZS1189" s="22"/>
      <c r="MZT1189" s="22"/>
      <c r="MZU1189" s="22"/>
      <c r="MZV1189" s="22"/>
      <c r="MZW1189" s="22"/>
      <c r="MZX1189" s="22"/>
      <c r="MZY1189" s="22"/>
      <c r="MZZ1189" s="22"/>
      <c r="NAA1189" s="22"/>
      <c r="NAB1189" s="22"/>
      <c r="NAC1189" s="22"/>
      <c r="NAD1189" s="22"/>
      <c r="NAE1189" s="22"/>
      <c r="NAF1189" s="22"/>
      <c r="NAG1189" s="22"/>
      <c r="NAH1189" s="22"/>
      <c r="NAI1189" s="22"/>
      <c r="NAJ1189" s="22"/>
      <c r="NAK1189" s="22"/>
      <c r="NAL1189" s="22"/>
      <c r="NAM1189" s="22"/>
      <c r="NAN1189" s="22"/>
      <c r="NAO1189" s="22"/>
      <c r="NAP1189" s="22"/>
      <c r="NAQ1189" s="22"/>
      <c r="NAR1189" s="22"/>
      <c r="NAS1189" s="22"/>
      <c r="NAT1189" s="22"/>
      <c r="NAU1189" s="22"/>
      <c r="NAV1189" s="22"/>
      <c r="NAW1189" s="22"/>
      <c r="NAX1189" s="22"/>
      <c r="NAY1189" s="22"/>
      <c r="NAZ1189" s="22"/>
      <c r="NBA1189" s="22"/>
      <c r="NBB1189" s="22"/>
      <c r="NBC1189" s="22"/>
      <c r="NBD1189" s="22"/>
      <c r="NBE1189" s="22"/>
      <c r="NBF1189" s="22"/>
      <c r="NBG1189" s="22"/>
      <c r="NBH1189" s="22"/>
      <c r="NBI1189" s="22"/>
      <c r="NBJ1189" s="22"/>
      <c r="NBK1189" s="22"/>
      <c r="NBL1189" s="22"/>
      <c r="NBM1189" s="22"/>
      <c r="NBN1189" s="22"/>
      <c r="NBO1189" s="22"/>
      <c r="NBP1189" s="22"/>
      <c r="NBQ1189" s="22"/>
      <c r="NBR1189" s="22"/>
      <c r="NBS1189" s="22"/>
      <c r="NBT1189" s="22"/>
      <c r="NBU1189" s="22"/>
      <c r="NBV1189" s="22"/>
      <c r="NBW1189" s="22"/>
      <c r="NBX1189" s="22"/>
      <c r="NBY1189" s="22"/>
      <c r="NBZ1189" s="22"/>
      <c r="NCA1189" s="22"/>
      <c r="NCB1189" s="22"/>
      <c r="NCC1189" s="22"/>
      <c r="NCD1189" s="22"/>
      <c r="NCE1189" s="22"/>
      <c r="NCF1189" s="22"/>
      <c r="NCG1189" s="22"/>
      <c r="NCH1189" s="22"/>
      <c r="NCI1189" s="22"/>
      <c r="NCJ1189" s="22"/>
      <c r="NCK1189" s="22"/>
      <c r="NCL1189" s="22"/>
      <c r="NCM1189" s="22"/>
      <c r="NCN1189" s="22"/>
      <c r="NCO1189" s="22"/>
      <c r="NCP1189" s="22"/>
      <c r="NCQ1189" s="22"/>
      <c r="NCR1189" s="22"/>
      <c r="NCS1189" s="22"/>
      <c r="NCT1189" s="22"/>
      <c r="NCU1189" s="22"/>
      <c r="NCV1189" s="22"/>
      <c r="NCW1189" s="22"/>
      <c r="NCX1189" s="22"/>
      <c r="NCY1189" s="22"/>
      <c r="NCZ1189" s="22"/>
      <c r="NDA1189" s="22"/>
      <c r="NDB1189" s="22"/>
      <c r="NDC1189" s="22"/>
      <c r="NDD1189" s="22"/>
      <c r="NDE1189" s="22"/>
      <c r="NDF1189" s="22"/>
      <c r="NDG1189" s="22"/>
      <c r="NDH1189" s="22"/>
      <c r="NDI1189" s="22"/>
      <c r="NDJ1189" s="22"/>
      <c r="NDK1189" s="22"/>
      <c r="NDL1189" s="22"/>
      <c r="NDM1189" s="22"/>
      <c r="NDN1189" s="22"/>
      <c r="NDO1189" s="22"/>
      <c r="NDP1189" s="22"/>
      <c r="NDQ1189" s="22"/>
      <c r="NDR1189" s="22"/>
      <c r="NDS1189" s="22"/>
      <c r="NDT1189" s="22"/>
      <c r="NDU1189" s="22"/>
      <c r="NDV1189" s="22"/>
      <c r="NDW1189" s="22"/>
      <c r="NDX1189" s="22"/>
      <c r="NDY1189" s="22"/>
      <c r="NDZ1189" s="22"/>
      <c r="NEA1189" s="22"/>
      <c r="NEB1189" s="22"/>
      <c r="NEC1189" s="22"/>
      <c r="NED1189" s="22"/>
      <c r="NEE1189" s="22"/>
      <c r="NEF1189" s="22"/>
      <c r="NEG1189" s="22"/>
      <c r="NEH1189" s="22"/>
      <c r="NEI1189" s="22"/>
      <c r="NEJ1189" s="22"/>
      <c r="NEK1189" s="22"/>
      <c r="NEL1189" s="22"/>
      <c r="NEM1189" s="22"/>
      <c r="NEN1189" s="22"/>
      <c r="NEO1189" s="22"/>
      <c r="NEP1189" s="22"/>
      <c r="NEQ1189" s="22"/>
      <c r="NER1189" s="22"/>
      <c r="NES1189" s="22"/>
      <c r="NET1189" s="22"/>
      <c r="NEU1189" s="22"/>
      <c r="NEV1189" s="22"/>
      <c r="NEW1189" s="22"/>
      <c r="NEX1189" s="22"/>
      <c r="NEY1189" s="22"/>
      <c r="NEZ1189" s="22"/>
      <c r="NFA1189" s="22"/>
      <c r="NFB1189" s="22"/>
      <c r="NFC1189" s="22"/>
      <c r="NFD1189" s="22"/>
      <c r="NFE1189" s="22"/>
      <c r="NFF1189" s="22"/>
      <c r="NFG1189" s="22"/>
      <c r="NFH1189" s="22"/>
      <c r="NFI1189" s="22"/>
      <c r="NFJ1189" s="22"/>
      <c r="NFK1189" s="22"/>
      <c r="NFL1189" s="22"/>
      <c r="NFM1189" s="22"/>
      <c r="NFN1189" s="22"/>
      <c r="NFO1189" s="22"/>
      <c r="NFP1189" s="22"/>
      <c r="NFQ1189" s="22"/>
      <c r="NFR1189" s="22"/>
      <c r="NFS1189" s="22"/>
      <c r="NFT1189" s="22"/>
      <c r="NFU1189" s="22"/>
      <c r="NFV1189" s="22"/>
      <c r="NFW1189" s="22"/>
      <c r="NFX1189" s="22"/>
      <c r="NFY1189" s="22"/>
      <c r="NFZ1189" s="22"/>
      <c r="NGA1189" s="22"/>
      <c r="NGB1189" s="22"/>
      <c r="NGC1189" s="22"/>
      <c r="NGD1189" s="22"/>
      <c r="NGE1189" s="22"/>
      <c r="NGF1189" s="22"/>
      <c r="NGG1189" s="22"/>
      <c r="NGH1189" s="22"/>
      <c r="NGI1189" s="22"/>
      <c r="NGJ1189" s="22"/>
      <c r="NGK1189" s="22"/>
      <c r="NGL1189" s="22"/>
      <c r="NGM1189" s="22"/>
      <c r="NGN1189" s="22"/>
      <c r="NGO1189" s="22"/>
      <c r="NGP1189" s="22"/>
      <c r="NGQ1189" s="22"/>
      <c r="NGR1189" s="22"/>
      <c r="NGS1189" s="22"/>
      <c r="NGT1189" s="22"/>
      <c r="NGU1189" s="22"/>
      <c r="NGV1189" s="22"/>
      <c r="NGW1189" s="22"/>
      <c r="NGX1189" s="22"/>
      <c r="NGY1189" s="22"/>
      <c r="NGZ1189" s="22"/>
      <c r="NHA1189" s="22"/>
      <c r="NHB1189" s="22"/>
      <c r="NHC1189" s="22"/>
      <c r="NHD1189" s="22"/>
      <c r="NHE1189" s="22"/>
      <c r="NHF1189" s="22"/>
      <c r="NHG1189" s="22"/>
      <c r="NHH1189" s="22"/>
      <c r="NHI1189" s="22"/>
      <c r="NHJ1189" s="22"/>
      <c r="NHK1189" s="22"/>
      <c r="NHL1189" s="22"/>
      <c r="NHM1189" s="22"/>
      <c r="NHN1189" s="22"/>
      <c r="NHO1189" s="22"/>
      <c r="NHP1189" s="22"/>
      <c r="NHQ1189" s="22"/>
      <c r="NHR1189" s="22"/>
      <c r="NHS1189" s="22"/>
      <c r="NHT1189" s="22"/>
      <c r="NHU1189" s="22"/>
      <c r="NHV1189" s="22"/>
      <c r="NHW1189" s="22"/>
      <c r="NHX1189" s="22"/>
      <c r="NHY1189" s="22"/>
      <c r="NHZ1189" s="22"/>
      <c r="NIA1189" s="22"/>
      <c r="NIB1189" s="22"/>
      <c r="NIC1189" s="22"/>
      <c r="NID1189" s="22"/>
      <c r="NIE1189" s="22"/>
      <c r="NIF1189" s="22"/>
      <c r="NIG1189" s="22"/>
      <c r="NIH1189" s="22"/>
      <c r="NII1189" s="22"/>
      <c r="NIJ1189" s="22"/>
      <c r="NIK1189" s="22"/>
      <c r="NIL1189" s="22"/>
      <c r="NIM1189" s="22"/>
      <c r="NIN1189" s="22"/>
      <c r="NIO1189" s="22"/>
      <c r="NIP1189" s="22"/>
      <c r="NIQ1189" s="22"/>
      <c r="NIR1189" s="22"/>
      <c r="NIS1189" s="22"/>
      <c r="NIT1189" s="22"/>
      <c r="NIU1189" s="22"/>
      <c r="NIV1189" s="22"/>
      <c r="NIW1189" s="22"/>
      <c r="NIX1189" s="22"/>
      <c r="NIY1189" s="22"/>
      <c r="NIZ1189" s="22"/>
      <c r="NJA1189" s="22"/>
      <c r="NJB1189" s="22"/>
      <c r="NJC1189" s="22"/>
      <c r="NJD1189" s="22"/>
      <c r="NJE1189" s="22"/>
      <c r="NJF1189" s="22"/>
      <c r="NJG1189" s="22"/>
      <c r="NJH1189" s="22"/>
      <c r="NJI1189" s="22"/>
      <c r="NJJ1189" s="22"/>
      <c r="NJK1189" s="22"/>
      <c r="NJL1189" s="22"/>
      <c r="NJM1189" s="22"/>
      <c r="NJN1189" s="22"/>
      <c r="NJO1189" s="22"/>
      <c r="NJP1189" s="22"/>
      <c r="NJQ1189" s="22"/>
      <c r="NJR1189" s="22"/>
      <c r="NJS1189" s="22"/>
      <c r="NJT1189" s="22"/>
      <c r="NJU1189" s="22"/>
      <c r="NJV1189" s="22"/>
      <c r="NJW1189" s="22"/>
      <c r="NJX1189" s="22"/>
      <c r="NJY1189" s="22"/>
      <c r="NJZ1189" s="22"/>
      <c r="NKA1189" s="22"/>
      <c r="NKB1189" s="22"/>
      <c r="NKC1189" s="22"/>
      <c r="NKD1189" s="22"/>
      <c r="NKE1189" s="22"/>
      <c r="NKF1189" s="22"/>
      <c r="NKG1189" s="22"/>
      <c r="NKH1189" s="22"/>
      <c r="NKI1189" s="22"/>
      <c r="NKJ1189" s="22"/>
      <c r="NKK1189" s="22"/>
      <c r="NKL1189" s="22"/>
      <c r="NKM1189" s="22"/>
      <c r="NKN1189" s="22"/>
      <c r="NKO1189" s="22"/>
      <c r="NKP1189" s="22"/>
      <c r="NKQ1189" s="22"/>
      <c r="NKR1189" s="22"/>
      <c r="NKS1189" s="22"/>
      <c r="NKT1189" s="22"/>
      <c r="NKU1189" s="22"/>
      <c r="NKV1189" s="22"/>
      <c r="NKW1189" s="22"/>
      <c r="NKX1189" s="22"/>
      <c r="NKY1189" s="22"/>
      <c r="NKZ1189" s="22"/>
      <c r="NLA1189" s="22"/>
      <c r="NLB1189" s="22"/>
      <c r="NLC1189" s="22"/>
      <c r="NLD1189" s="22"/>
      <c r="NLE1189" s="22"/>
      <c r="NLF1189" s="22"/>
      <c r="NLG1189" s="22"/>
      <c r="NLH1189" s="22"/>
      <c r="NLI1189" s="22"/>
      <c r="NLJ1189" s="22"/>
      <c r="NLK1189" s="22"/>
      <c r="NLL1189" s="22"/>
      <c r="NLM1189" s="22"/>
      <c r="NLN1189" s="22"/>
      <c r="NLO1189" s="22"/>
      <c r="NLP1189" s="22"/>
      <c r="NLQ1189" s="22"/>
      <c r="NLR1189" s="22"/>
      <c r="NLS1189" s="22"/>
      <c r="NLT1189" s="22"/>
      <c r="NLU1189" s="22"/>
      <c r="NLV1189" s="22"/>
      <c r="NLW1189" s="22"/>
      <c r="NLX1189" s="22"/>
      <c r="NLY1189" s="22"/>
      <c r="NLZ1189" s="22"/>
      <c r="NMA1189" s="22"/>
      <c r="NMB1189" s="22"/>
      <c r="NMC1189" s="22"/>
      <c r="NMD1189" s="22"/>
      <c r="NME1189" s="22"/>
      <c r="NMF1189" s="22"/>
      <c r="NMG1189" s="22"/>
      <c r="NMH1189" s="22"/>
      <c r="NMI1189" s="22"/>
      <c r="NMJ1189" s="22"/>
      <c r="NMK1189" s="22"/>
      <c r="NML1189" s="22"/>
      <c r="NMM1189" s="22"/>
      <c r="NMN1189" s="22"/>
      <c r="NMO1189" s="22"/>
      <c r="NMP1189" s="22"/>
      <c r="NMQ1189" s="22"/>
      <c r="NMR1189" s="22"/>
      <c r="NMS1189" s="22"/>
      <c r="NMT1189" s="22"/>
      <c r="NMU1189" s="22"/>
      <c r="NMV1189" s="22"/>
      <c r="NMW1189" s="22"/>
      <c r="NMX1189" s="22"/>
      <c r="NMY1189" s="22"/>
      <c r="NMZ1189" s="22"/>
      <c r="NNA1189" s="22"/>
      <c r="NNB1189" s="22"/>
      <c r="NNC1189" s="22"/>
      <c r="NND1189" s="22"/>
      <c r="NNE1189" s="22"/>
      <c r="NNF1189" s="22"/>
      <c r="NNG1189" s="22"/>
      <c r="NNH1189" s="22"/>
      <c r="NNI1189" s="22"/>
      <c r="NNJ1189" s="22"/>
      <c r="NNK1189" s="22"/>
      <c r="NNL1189" s="22"/>
      <c r="NNM1189" s="22"/>
      <c r="NNN1189" s="22"/>
      <c r="NNO1189" s="22"/>
      <c r="NNP1189" s="22"/>
      <c r="NNQ1189" s="22"/>
      <c r="NNR1189" s="22"/>
      <c r="NNS1189" s="22"/>
      <c r="NNT1189" s="22"/>
      <c r="NNU1189" s="22"/>
      <c r="NNV1189" s="22"/>
      <c r="NNW1189" s="22"/>
      <c r="NNX1189" s="22"/>
      <c r="NNY1189" s="22"/>
      <c r="NNZ1189" s="22"/>
      <c r="NOA1189" s="22"/>
      <c r="NOB1189" s="22"/>
      <c r="NOC1189" s="22"/>
      <c r="NOD1189" s="22"/>
      <c r="NOE1189" s="22"/>
      <c r="NOF1189" s="22"/>
      <c r="NOG1189" s="22"/>
      <c r="NOH1189" s="22"/>
      <c r="NOI1189" s="22"/>
      <c r="NOJ1189" s="22"/>
      <c r="NOK1189" s="22"/>
      <c r="NOL1189" s="22"/>
      <c r="NOM1189" s="22"/>
      <c r="NON1189" s="22"/>
      <c r="NOO1189" s="22"/>
      <c r="NOP1189" s="22"/>
      <c r="NOQ1189" s="22"/>
      <c r="NOR1189" s="22"/>
      <c r="NOS1189" s="22"/>
      <c r="NOT1189" s="22"/>
      <c r="NOU1189" s="22"/>
      <c r="NOV1189" s="22"/>
      <c r="NOW1189" s="22"/>
      <c r="NOX1189" s="22"/>
      <c r="NOY1189" s="22"/>
      <c r="NOZ1189" s="22"/>
      <c r="NPA1189" s="22"/>
      <c r="NPB1189" s="22"/>
      <c r="NPC1189" s="22"/>
      <c r="NPD1189" s="22"/>
      <c r="NPE1189" s="22"/>
      <c r="NPF1189" s="22"/>
      <c r="NPG1189" s="22"/>
      <c r="NPH1189" s="22"/>
      <c r="NPI1189" s="22"/>
      <c r="NPJ1189" s="22"/>
      <c r="NPK1189" s="22"/>
      <c r="NPL1189" s="22"/>
      <c r="NPM1189" s="22"/>
      <c r="NPN1189" s="22"/>
      <c r="NPO1189" s="22"/>
      <c r="NPP1189" s="22"/>
      <c r="NPQ1189" s="22"/>
      <c r="NPR1189" s="22"/>
      <c r="NPS1189" s="22"/>
      <c r="NPT1189" s="22"/>
      <c r="NPU1189" s="22"/>
      <c r="NPV1189" s="22"/>
      <c r="NPW1189" s="22"/>
      <c r="NPX1189" s="22"/>
      <c r="NPY1189" s="22"/>
      <c r="NPZ1189" s="22"/>
      <c r="NQA1189" s="22"/>
      <c r="NQB1189" s="22"/>
      <c r="NQC1189" s="22"/>
      <c r="NQD1189" s="22"/>
      <c r="NQE1189" s="22"/>
      <c r="NQF1189" s="22"/>
      <c r="NQG1189" s="22"/>
      <c r="NQH1189" s="22"/>
      <c r="NQI1189" s="22"/>
      <c r="NQJ1189" s="22"/>
      <c r="NQK1189" s="22"/>
      <c r="NQL1189" s="22"/>
      <c r="NQM1189" s="22"/>
      <c r="NQN1189" s="22"/>
      <c r="NQO1189" s="22"/>
      <c r="NQP1189" s="22"/>
      <c r="NQQ1189" s="22"/>
      <c r="NQR1189" s="22"/>
      <c r="NQS1189" s="22"/>
      <c r="NQT1189" s="22"/>
      <c r="NQU1189" s="22"/>
      <c r="NQV1189" s="22"/>
      <c r="NQW1189" s="22"/>
      <c r="NQX1189" s="22"/>
      <c r="NQY1189" s="22"/>
      <c r="NQZ1189" s="22"/>
      <c r="NRA1189" s="22"/>
      <c r="NRB1189" s="22"/>
      <c r="NRC1189" s="22"/>
      <c r="NRD1189" s="22"/>
      <c r="NRE1189" s="22"/>
      <c r="NRF1189" s="22"/>
      <c r="NRG1189" s="22"/>
      <c r="NRH1189" s="22"/>
      <c r="NRI1189" s="22"/>
      <c r="NRJ1189" s="22"/>
      <c r="NRK1189" s="22"/>
      <c r="NRL1189" s="22"/>
      <c r="NRM1189" s="22"/>
      <c r="NRN1189" s="22"/>
      <c r="NRO1189" s="22"/>
      <c r="NRP1189" s="22"/>
      <c r="NRQ1189" s="22"/>
      <c r="NRR1189" s="22"/>
      <c r="NRS1189" s="22"/>
      <c r="NRT1189" s="22"/>
      <c r="NRU1189" s="22"/>
      <c r="NRV1189" s="22"/>
      <c r="NRW1189" s="22"/>
      <c r="NRX1189" s="22"/>
      <c r="NRY1189" s="22"/>
      <c r="NRZ1189" s="22"/>
      <c r="NSA1189" s="22"/>
      <c r="NSB1189" s="22"/>
      <c r="NSC1189" s="22"/>
      <c r="NSD1189" s="22"/>
      <c r="NSE1189" s="22"/>
      <c r="NSF1189" s="22"/>
      <c r="NSG1189" s="22"/>
      <c r="NSH1189" s="22"/>
      <c r="NSI1189" s="22"/>
      <c r="NSJ1189" s="22"/>
      <c r="NSK1189" s="22"/>
      <c r="NSL1189" s="22"/>
      <c r="NSM1189" s="22"/>
      <c r="NSN1189" s="22"/>
      <c r="NSO1189" s="22"/>
      <c r="NSP1189" s="22"/>
      <c r="NSQ1189" s="22"/>
      <c r="NSR1189" s="22"/>
      <c r="NSS1189" s="22"/>
      <c r="NST1189" s="22"/>
      <c r="NSU1189" s="22"/>
      <c r="NSV1189" s="22"/>
      <c r="NSW1189" s="22"/>
      <c r="NSX1189" s="22"/>
      <c r="NSY1189" s="22"/>
      <c r="NSZ1189" s="22"/>
      <c r="NTA1189" s="22"/>
      <c r="NTB1189" s="22"/>
      <c r="NTC1189" s="22"/>
      <c r="NTD1189" s="22"/>
      <c r="NTE1189" s="22"/>
      <c r="NTF1189" s="22"/>
      <c r="NTG1189" s="22"/>
      <c r="NTH1189" s="22"/>
      <c r="NTI1189" s="22"/>
      <c r="NTJ1189" s="22"/>
      <c r="NTK1189" s="22"/>
      <c r="NTL1189" s="22"/>
      <c r="NTM1189" s="22"/>
      <c r="NTN1189" s="22"/>
      <c r="NTO1189" s="22"/>
      <c r="NTP1189" s="22"/>
      <c r="NTQ1189" s="22"/>
      <c r="NTR1189" s="22"/>
      <c r="NTS1189" s="22"/>
      <c r="NTT1189" s="22"/>
      <c r="NTU1189" s="22"/>
      <c r="NTV1189" s="22"/>
      <c r="NTW1189" s="22"/>
      <c r="NTX1189" s="22"/>
      <c r="NTY1189" s="22"/>
      <c r="NTZ1189" s="22"/>
      <c r="NUA1189" s="22"/>
      <c r="NUB1189" s="22"/>
      <c r="NUC1189" s="22"/>
      <c r="NUD1189" s="22"/>
      <c r="NUE1189" s="22"/>
      <c r="NUF1189" s="22"/>
      <c r="NUG1189" s="22"/>
      <c r="NUH1189" s="22"/>
      <c r="NUI1189" s="22"/>
      <c r="NUJ1189" s="22"/>
      <c r="NUK1189" s="22"/>
      <c r="NUL1189" s="22"/>
      <c r="NUM1189" s="22"/>
      <c r="NUN1189" s="22"/>
      <c r="NUO1189" s="22"/>
      <c r="NUP1189" s="22"/>
      <c r="NUQ1189" s="22"/>
      <c r="NUR1189" s="22"/>
      <c r="NUS1189" s="22"/>
      <c r="NUT1189" s="22"/>
      <c r="NUU1189" s="22"/>
      <c r="NUV1189" s="22"/>
      <c r="NUW1189" s="22"/>
      <c r="NUX1189" s="22"/>
      <c r="NUY1189" s="22"/>
      <c r="NUZ1189" s="22"/>
      <c r="NVA1189" s="22"/>
      <c r="NVB1189" s="22"/>
      <c r="NVC1189" s="22"/>
      <c r="NVD1189" s="22"/>
      <c r="NVE1189" s="22"/>
      <c r="NVF1189" s="22"/>
      <c r="NVG1189" s="22"/>
      <c r="NVH1189" s="22"/>
      <c r="NVI1189" s="22"/>
      <c r="NVJ1189" s="22"/>
      <c r="NVK1189" s="22"/>
      <c r="NVL1189" s="22"/>
      <c r="NVM1189" s="22"/>
      <c r="NVN1189" s="22"/>
      <c r="NVO1189" s="22"/>
      <c r="NVP1189" s="22"/>
      <c r="NVQ1189" s="22"/>
      <c r="NVR1189" s="22"/>
      <c r="NVS1189" s="22"/>
      <c r="NVT1189" s="22"/>
      <c r="NVU1189" s="22"/>
      <c r="NVV1189" s="22"/>
      <c r="NVW1189" s="22"/>
      <c r="NVX1189" s="22"/>
      <c r="NVY1189" s="22"/>
      <c r="NVZ1189" s="22"/>
      <c r="NWA1189" s="22"/>
      <c r="NWB1189" s="22"/>
      <c r="NWC1189" s="22"/>
      <c r="NWD1189" s="22"/>
      <c r="NWE1189" s="22"/>
      <c r="NWF1189" s="22"/>
      <c r="NWG1189" s="22"/>
      <c r="NWH1189" s="22"/>
      <c r="NWI1189" s="22"/>
      <c r="NWJ1189" s="22"/>
      <c r="NWK1189" s="22"/>
      <c r="NWL1189" s="22"/>
      <c r="NWM1189" s="22"/>
      <c r="NWN1189" s="22"/>
      <c r="NWO1189" s="22"/>
      <c r="NWP1189" s="22"/>
      <c r="NWQ1189" s="22"/>
      <c r="NWR1189" s="22"/>
      <c r="NWS1189" s="22"/>
      <c r="NWT1189" s="22"/>
      <c r="NWU1189" s="22"/>
      <c r="NWV1189" s="22"/>
      <c r="NWW1189" s="22"/>
      <c r="NWX1189" s="22"/>
      <c r="NWY1189" s="22"/>
      <c r="NWZ1189" s="22"/>
      <c r="NXA1189" s="22"/>
      <c r="NXB1189" s="22"/>
      <c r="NXC1189" s="22"/>
      <c r="NXD1189" s="22"/>
      <c r="NXE1189" s="22"/>
      <c r="NXF1189" s="22"/>
      <c r="NXG1189" s="22"/>
      <c r="NXH1189" s="22"/>
      <c r="NXI1189" s="22"/>
      <c r="NXJ1189" s="22"/>
      <c r="NXK1189" s="22"/>
      <c r="NXL1189" s="22"/>
      <c r="NXM1189" s="22"/>
      <c r="NXN1189" s="22"/>
      <c r="NXO1189" s="22"/>
      <c r="NXP1189" s="22"/>
      <c r="NXQ1189" s="22"/>
      <c r="NXR1189" s="22"/>
      <c r="NXS1189" s="22"/>
      <c r="NXT1189" s="22"/>
      <c r="NXU1189" s="22"/>
      <c r="NXV1189" s="22"/>
      <c r="NXW1189" s="22"/>
      <c r="NXX1189" s="22"/>
      <c r="NXY1189" s="22"/>
      <c r="NXZ1189" s="22"/>
      <c r="NYA1189" s="22"/>
      <c r="NYB1189" s="22"/>
      <c r="NYC1189" s="22"/>
      <c r="NYD1189" s="22"/>
      <c r="NYE1189" s="22"/>
      <c r="NYF1189" s="22"/>
      <c r="NYG1189" s="22"/>
      <c r="NYH1189" s="22"/>
      <c r="NYI1189" s="22"/>
      <c r="NYJ1189" s="22"/>
      <c r="NYK1189" s="22"/>
      <c r="NYL1189" s="22"/>
      <c r="NYM1189" s="22"/>
      <c r="NYN1189" s="22"/>
      <c r="NYO1189" s="22"/>
      <c r="NYP1189" s="22"/>
      <c r="NYQ1189" s="22"/>
      <c r="NYR1189" s="22"/>
      <c r="NYS1189" s="22"/>
      <c r="NYT1189" s="22"/>
      <c r="NYU1189" s="22"/>
      <c r="NYV1189" s="22"/>
      <c r="NYW1189" s="22"/>
      <c r="NYX1189" s="22"/>
      <c r="NYY1189" s="22"/>
      <c r="NYZ1189" s="22"/>
      <c r="NZA1189" s="22"/>
      <c r="NZB1189" s="22"/>
      <c r="NZC1189" s="22"/>
      <c r="NZD1189" s="22"/>
      <c r="NZE1189" s="22"/>
      <c r="NZF1189" s="22"/>
      <c r="NZG1189" s="22"/>
      <c r="NZH1189" s="22"/>
      <c r="NZI1189" s="22"/>
      <c r="NZJ1189" s="22"/>
      <c r="NZK1189" s="22"/>
      <c r="NZL1189" s="22"/>
      <c r="NZM1189" s="22"/>
      <c r="NZN1189" s="22"/>
      <c r="NZO1189" s="22"/>
      <c r="NZP1189" s="22"/>
      <c r="NZQ1189" s="22"/>
      <c r="NZR1189" s="22"/>
      <c r="NZS1189" s="22"/>
      <c r="NZT1189" s="22"/>
      <c r="NZU1189" s="22"/>
      <c r="NZV1189" s="22"/>
      <c r="NZW1189" s="22"/>
      <c r="NZX1189" s="22"/>
      <c r="NZY1189" s="22"/>
      <c r="NZZ1189" s="22"/>
      <c r="OAA1189" s="22"/>
      <c r="OAB1189" s="22"/>
      <c r="OAC1189" s="22"/>
      <c r="OAD1189" s="22"/>
      <c r="OAE1189" s="22"/>
      <c r="OAF1189" s="22"/>
      <c r="OAG1189" s="22"/>
      <c r="OAH1189" s="22"/>
      <c r="OAI1189" s="22"/>
      <c r="OAJ1189" s="22"/>
      <c r="OAK1189" s="22"/>
      <c r="OAL1189" s="22"/>
      <c r="OAM1189" s="22"/>
      <c r="OAN1189" s="22"/>
      <c r="OAO1189" s="22"/>
      <c r="OAP1189" s="22"/>
      <c r="OAQ1189" s="22"/>
      <c r="OAR1189" s="22"/>
      <c r="OAS1189" s="22"/>
      <c r="OAT1189" s="22"/>
      <c r="OAU1189" s="22"/>
      <c r="OAV1189" s="22"/>
      <c r="OAW1189" s="22"/>
      <c r="OAX1189" s="22"/>
      <c r="OAY1189" s="22"/>
      <c r="OAZ1189" s="22"/>
      <c r="OBA1189" s="22"/>
      <c r="OBB1189" s="22"/>
      <c r="OBC1189" s="22"/>
      <c r="OBD1189" s="22"/>
      <c r="OBE1189" s="22"/>
      <c r="OBF1189" s="22"/>
      <c r="OBG1189" s="22"/>
      <c r="OBH1189" s="22"/>
      <c r="OBI1189" s="22"/>
      <c r="OBJ1189" s="22"/>
      <c r="OBK1189" s="22"/>
      <c r="OBL1189" s="22"/>
      <c r="OBM1189" s="22"/>
      <c r="OBN1189" s="22"/>
      <c r="OBO1189" s="22"/>
      <c r="OBP1189" s="22"/>
      <c r="OBQ1189" s="22"/>
      <c r="OBR1189" s="22"/>
      <c r="OBS1189" s="22"/>
      <c r="OBT1189" s="22"/>
      <c r="OBU1189" s="22"/>
      <c r="OBV1189" s="22"/>
      <c r="OBW1189" s="22"/>
      <c r="OBX1189" s="22"/>
      <c r="OBY1189" s="22"/>
      <c r="OBZ1189" s="22"/>
      <c r="OCA1189" s="22"/>
      <c r="OCB1189" s="22"/>
      <c r="OCC1189" s="22"/>
      <c r="OCD1189" s="22"/>
      <c r="OCE1189" s="22"/>
      <c r="OCF1189" s="22"/>
      <c r="OCG1189" s="22"/>
      <c r="OCH1189" s="22"/>
      <c r="OCI1189" s="22"/>
      <c r="OCJ1189" s="22"/>
      <c r="OCK1189" s="22"/>
      <c r="OCL1189" s="22"/>
      <c r="OCM1189" s="22"/>
      <c r="OCN1189" s="22"/>
      <c r="OCO1189" s="22"/>
      <c r="OCP1189" s="22"/>
      <c r="OCQ1189" s="22"/>
      <c r="OCR1189" s="22"/>
      <c r="OCS1189" s="22"/>
      <c r="OCT1189" s="22"/>
      <c r="OCU1189" s="22"/>
      <c r="OCV1189" s="22"/>
      <c r="OCW1189" s="22"/>
      <c r="OCX1189" s="22"/>
      <c r="OCY1189" s="22"/>
      <c r="OCZ1189" s="22"/>
      <c r="ODA1189" s="22"/>
      <c r="ODB1189" s="22"/>
      <c r="ODC1189" s="22"/>
      <c r="ODD1189" s="22"/>
      <c r="ODE1189" s="22"/>
      <c r="ODF1189" s="22"/>
      <c r="ODG1189" s="22"/>
      <c r="ODH1189" s="22"/>
      <c r="ODI1189" s="22"/>
      <c r="ODJ1189" s="22"/>
      <c r="ODK1189" s="22"/>
      <c r="ODL1189" s="22"/>
      <c r="ODM1189" s="22"/>
      <c r="ODN1189" s="22"/>
      <c r="ODO1189" s="22"/>
      <c r="ODP1189" s="22"/>
      <c r="ODQ1189" s="22"/>
      <c r="ODR1189" s="22"/>
      <c r="ODS1189" s="22"/>
      <c r="ODT1189" s="22"/>
      <c r="ODU1189" s="22"/>
      <c r="ODV1189" s="22"/>
      <c r="ODW1189" s="22"/>
      <c r="ODX1189" s="22"/>
      <c r="ODY1189" s="22"/>
      <c r="ODZ1189" s="22"/>
      <c r="OEA1189" s="22"/>
      <c r="OEB1189" s="22"/>
      <c r="OEC1189" s="22"/>
      <c r="OED1189" s="22"/>
      <c r="OEE1189" s="22"/>
      <c r="OEF1189" s="22"/>
      <c r="OEG1189" s="22"/>
      <c r="OEH1189" s="22"/>
      <c r="OEI1189" s="22"/>
      <c r="OEJ1189" s="22"/>
      <c r="OEK1189" s="22"/>
      <c r="OEL1189" s="22"/>
      <c r="OEM1189" s="22"/>
      <c r="OEN1189" s="22"/>
      <c r="OEO1189" s="22"/>
      <c r="OEP1189" s="22"/>
      <c r="OEQ1189" s="22"/>
      <c r="OER1189" s="22"/>
      <c r="OES1189" s="22"/>
      <c r="OET1189" s="22"/>
      <c r="OEU1189" s="22"/>
      <c r="OEV1189" s="22"/>
      <c r="OEW1189" s="22"/>
      <c r="OEX1189" s="22"/>
      <c r="OEY1189" s="22"/>
      <c r="OEZ1189" s="22"/>
      <c r="OFA1189" s="22"/>
      <c r="OFB1189" s="22"/>
      <c r="OFC1189" s="22"/>
      <c r="OFD1189" s="22"/>
      <c r="OFE1189" s="22"/>
      <c r="OFF1189" s="22"/>
      <c r="OFG1189" s="22"/>
      <c r="OFH1189" s="22"/>
      <c r="OFI1189" s="22"/>
      <c r="OFJ1189" s="22"/>
      <c r="OFK1189" s="22"/>
      <c r="OFL1189" s="22"/>
      <c r="OFM1189" s="22"/>
      <c r="OFN1189" s="22"/>
      <c r="OFO1189" s="22"/>
      <c r="OFP1189" s="22"/>
      <c r="OFQ1189" s="22"/>
      <c r="OFR1189" s="22"/>
      <c r="OFS1189" s="22"/>
      <c r="OFT1189" s="22"/>
      <c r="OFU1189" s="22"/>
      <c r="OFV1189" s="22"/>
      <c r="OFW1189" s="22"/>
      <c r="OFX1189" s="22"/>
      <c r="OFY1189" s="22"/>
      <c r="OFZ1189" s="22"/>
      <c r="OGA1189" s="22"/>
      <c r="OGB1189" s="22"/>
      <c r="OGC1189" s="22"/>
      <c r="OGD1189" s="22"/>
      <c r="OGE1189" s="22"/>
      <c r="OGF1189" s="22"/>
      <c r="OGG1189" s="22"/>
      <c r="OGH1189" s="22"/>
      <c r="OGI1189" s="22"/>
      <c r="OGJ1189" s="22"/>
      <c r="OGK1189" s="22"/>
      <c r="OGL1189" s="22"/>
      <c r="OGM1189" s="22"/>
      <c r="OGN1189" s="22"/>
      <c r="OGO1189" s="22"/>
      <c r="OGP1189" s="22"/>
      <c r="OGQ1189" s="22"/>
      <c r="OGR1189" s="22"/>
      <c r="OGS1189" s="22"/>
      <c r="OGT1189" s="22"/>
      <c r="OGU1189" s="22"/>
      <c r="OGV1189" s="22"/>
      <c r="OGW1189" s="22"/>
      <c r="OGX1189" s="22"/>
      <c r="OGY1189" s="22"/>
      <c r="OGZ1189" s="22"/>
      <c r="OHA1189" s="22"/>
      <c r="OHB1189" s="22"/>
      <c r="OHC1189" s="22"/>
      <c r="OHD1189" s="22"/>
      <c r="OHE1189" s="22"/>
      <c r="OHF1189" s="22"/>
      <c r="OHG1189" s="22"/>
      <c r="OHH1189" s="22"/>
      <c r="OHI1189" s="22"/>
      <c r="OHJ1189" s="22"/>
      <c r="OHK1189" s="22"/>
      <c r="OHL1189" s="22"/>
      <c r="OHM1189" s="22"/>
      <c r="OHN1189" s="22"/>
      <c r="OHO1189" s="22"/>
      <c r="OHP1189" s="22"/>
      <c r="OHQ1189" s="22"/>
      <c r="OHR1189" s="22"/>
      <c r="OHS1189" s="22"/>
      <c r="OHT1189" s="22"/>
      <c r="OHU1189" s="22"/>
      <c r="OHV1189" s="22"/>
      <c r="OHW1189" s="22"/>
      <c r="OHX1189" s="22"/>
      <c r="OHY1189" s="22"/>
      <c r="OHZ1189" s="22"/>
      <c r="OIA1189" s="22"/>
      <c r="OIB1189" s="22"/>
      <c r="OIC1189" s="22"/>
      <c r="OID1189" s="22"/>
      <c r="OIE1189" s="22"/>
      <c r="OIF1189" s="22"/>
      <c r="OIG1189" s="22"/>
      <c r="OIH1189" s="22"/>
      <c r="OII1189" s="22"/>
      <c r="OIJ1189" s="22"/>
      <c r="OIK1189" s="22"/>
      <c r="OIL1189" s="22"/>
      <c r="OIM1189" s="22"/>
      <c r="OIN1189" s="22"/>
      <c r="OIO1189" s="22"/>
      <c r="OIP1189" s="22"/>
      <c r="OIQ1189" s="22"/>
      <c r="OIR1189" s="22"/>
      <c r="OIS1189" s="22"/>
      <c r="OIT1189" s="22"/>
      <c r="OIU1189" s="22"/>
      <c r="OIV1189" s="22"/>
      <c r="OIW1189" s="22"/>
      <c r="OIX1189" s="22"/>
      <c r="OIY1189" s="22"/>
      <c r="OIZ1189" s="22"/>
      <c r="OJA1189" s="22"/>
      <c r="OJB1189" s="22"/>
      <c r="OJC1189" s="22"/>
      <c r="OJD1189" s="22"/>
      <c r="OJE1189" s="22"/>
      <c r="OJF1189" s="22"/>
      <c r="OJG1189" s="22"/>
      <c r="OJH1189" s="22"/>
      <c r="OJI1189" s="22"/>
      <c r="OJJ1189" s="22"/>
      <c r="OJK1189" s="22"/>
      <c r="OJL1189" s="22"/>
      <c r="OJM1189" s="22"/>
      <c r="OJN1189" s="22"/>
      <c r="OJO1189" s="22"/>
      <c r="OJP1189" s="22"/>
      <c r="OJQ1189" s="22"/>
      <c r="OJR1189" s="22"/>
      <c r="OJS1189" s="22"/>
      <c r="OJT1189" s="22"/>
      <c r="OJU1189" s="22"/>
      <c r="OJV1189" s="22"/>
      <c r="OJW1189" s="22"/>
      <c r="OJX1189" s="22"/>
      <c r="OJY1189" s="22"/>
      <c r="OJZ1189" s="22"/>
      <c r="OKA1189" s="22"/>
      <c r="OKB1189" s="22"/>
      <c r="OKC1189" s="22"/>
      <c r="OKD1189" s="22"/>
      <c r="OKE1189" s="22"/>
      <c r="OKF1189" s="22"/>
      <c r="OKG1189" s="22"/>
      <c r="OKH1189" s="22"/>
      <c r="OKI1189" s="22"/>
      <c r="OKJ1189" s="22"/>
      <c r="OKK1189" s="22"/>
      <c r="OKL1189" s="22"/>
      <c r="OKM1189" s="22"/>
      <c r="OKN1189" s="22"/>
      <c r="OKO1189" s="22"/>
      <c r="OKP1189" s="22"/>
      <c r="OKQ1189" s="22"/>
      <c r="OKR1189" s="22"/>
      <c r="OKS1189" s="22"/>
      <c r="OKT1189" s="22"/>
      <c r="OKU1189" s="22"/>
      <c r="OKV1189" s="22"/>
      <c r="OKW1189" s="22"/>
      <c r="OKX1189" s="22"/>
      <c r="OKY1189" s="22"/>
      <c r="OKZ1189" s="22"/>
      <c r="OLA1189" s="22"/>
      <c r="OLB1189" s="22"/>
      <c r="OLC1189" s="22"/>
      <c r="OLD1189" s="22"/>
      <c r="OLE1189" s="22"/>
      <c r="OLF1189" s="22"/>
      <c r="OLG1189" s="22"/>
      <c r="OLH1189" s="22"/>
      <c r="OLI1189" s="22"/>
      <c r="OLJ1189" s="22"/>
      <c r="OLK1189" s="22"/>
      <c r="OLL1189" s="22"/>
      <c r="OLM1189" s="22"/>
      <c r="OLN1189" s="22"/>
      <c r="OLO1189" s="22"/>
      <c r="OLP1189" s="22"/>
      <c r="OLQ1189" s="22"/>
      <c r="OLR1189" s="22"/>
      <c r="OLS1189" s="22"/>
      <c r="OLT1189" s="22"/>
      <c r="OLU1189" s="22"/>
      <c r="OLV1189" s="22"/>
      <c r="OLW1189" s="22"/>
      <c r="OLX1189" s="22"/>
      <c r="OLY1189" s="22"/>
      <c r="OLZ1189" s="22"/>
      <c r="OMA1189" s="22"/>
      <c r="OMB1189" s="22"/>
      <c r="OMC1189" s="22"/>
      <c r="OMD1189" s="22"/>
      <c r="OME1189" s="22"/>
      <c r="OMF1189" s="22"/>
      <c r="OMG1189" s="22"/>
      <c r="OMH1189" s="22"/>
      <c r="OMI1189" s="22"/>
      <c r="OMJ1189" s="22"/>
      <c r="OMK1189" s="22"/>
      <c r="OML1189" s="22"/>
      <c r="OMM1189" s="22"/>
      <c r="OMN1189" s="22"/>
      <c r="OMO1189" s="22"/>
      <c r="OMP1189" s="22"/>
      <c r="OMQ1189" s="22"/>
      <c r="OMR1189" s="22"/>
      <c r="OMS1189" s="22"/>
      <c r="OMT1189" s="22"/>
      <c r="OMU1189" s="22"/>
      <c r="OMV1189" s="22"/>
      <c r="OMW1189" s="22"/>
      <c r="OMX1189" s="22"/>
      <c r="OMY1189" s="22"/>
      <c r="OMZ1189" s="22"/>
      <c r="ONA1189" s="22"/>
      <c r="ONB1189" s="22"/>
      <c r="ONC1189" s="22"/>
      <c r="OND1189" s="22"/>
      <c r="ONE1189" s="22"/>
      <c r="ONF1189" s="22"/>
      <c r="ONG1189" s="22"/>
      <c r="ONH1189" s="22"/>
      <c r="ONI1189" s="22"/>
      <c r="ONJ1189" s="22"/>
      <c r="ONK1189" s="22"/>
      <c r="ONL1189" s="22"/>
      <c r="ONM1189" s="22"/>
      <c r="ONN1189" s="22"/>
      <c r="ONO1189" s="22"/>
      <c r="ONP1189" s="22"/>
      <c r="ONQ1189" s="22"/>
      <c r="ONR1189" s="22"/>
      <c r="ONS1189" s="22"/>
      <c r="ONT1189" s="22"/>
      <c r="ONU1189" s="22"/>
      <c r="ONV1189" s="22"/>
      <c r="ONW1189" s="22"/>
      <c r="ONX1189" s="22"/>
      <c r="ONY1189" s="22"/>
      <c r="ONZ1189" s="22"/>
      <c r="OOA1189" s="22"/>
      <c r="OOB1189" s="22"/>
      <c r="OOC1189" s="22"/>
      <c r="OOD1189" s="22"/>
      <c r="OOE1189" s="22"/>
      <c r="OOF1189" s="22"/>
      <c r="OOG1189" s="22"/>
      <c r="OOH1189" s="22"/>
      <c r="OOI1189" s="22"/>
      <c r="OOJ1189" s="22"/>
      <c r="OOK1189" s="22"/>
      <c r="OOL1189" s="22"/>
      <c r="OOM1189" s="22"/>
      <c r="OON1189" s="22"/>
      <c r="OOO1189" s="22"/>
      <c r="OOP1189" s="22"/>
      <c r="OOQ1189" s="22"/>
      <c r="OOR1189" s="22"/>
      <c r="OOS1189" s="22"/>
      <c r="OOT1189" s="22"/>
      <c r="OOU1189" s="22"/>
      <c r="OOV1189" s="22"/>
      <c r="OOW1189" s="22"/>
      <c r="OOX1189" s="22"/>
      <c r="OOY1189" s="22"/>
      <c r="OOZ1189" s="22"/>
      <c r="OPA1189" s="22"/>
      <c r="OPB1189" s="22"/>
      <c r="OPC1189" s="22"/>
      <c r="OPD1189" s="22"/>
      <c r="OPE1189" s="22"/>
      <c r="OPF1189" s="22"/>
      <c r="OPG1189" s="22"/>
      <c r="OPH1189" s="22"/>
      <c r="OPI1189" s="22"/>
      <c r="OPJ1189" s="22"/>
      <c r="OPK1189" s="22"/>
      <c r="OPL1189" s="22"/>
      <c r="OPM1189" s="22"/>
      <c r="OPN1189" s="22"/>
      <c r="OPO1189" s="22"/>
      <c r="OPP1189" s="22"/>
      <c r="OPQ1189" s="22"/>
      <c r="OPR1189" s="22"/>
      <c r="OPS1189" s="22"/>
      <c r="OPT1189" s="22"/>
      <c r="OPU1189" s="22"/>
      <c r="OPV1189" s="22"/>
      <c r="OPW1189" s="22"/>
      <c r="OPX1189" s="22"/>
      <c r="OPY1189" s="22"/>
      <c r="OPZ1189" s="22"/>
      <c r="OQA1189" s="22"/>
      <c r="OQB1189" s="22"/>
      <c r="OQC1189" s="22"/>
      <c r="OQD1189" s="22"/>
      <c r="OQE1189" s="22"/>
      <c r="OQF1189" s="22"/>
      <c r="OQG1189" s="22"/>
      <c r="OQH1189" s="22"/>
      <c r="OQI1189" s="22"/>
      <c r="OQJ1189" s="22"/>
      <c r="OQK1189" s="22"/>
      <c r="OQL1189" s="22"/>
      <c r="OQM1189" s="22"/>
      <c r="OQN1189" s="22"/>
      <c r="OQO1189" s="22"/>
      <c r="OQP1189" s="22"/>
      <c r="OQQ1189" s="22"/>
      <c r="OQR1189" s="22"/>
      <c r="OQS1189" s="22"/>
      <c r="OQT1189" s="22"/>
      <c r="OQU1189" s="22"/>
      <c r="OQV1189" s="22"/>
      <c r="OQW1189" s="22"/>
      <c r="OQX1189" s="22"/>
      <c r="OQY1189" s="22"/>
      <c r="OQZ1189" s="22"/>
      <c r="ORA1189" s="22"/>
      <c r="ORB1189" s="22"/>
      <c r="ORC1189" s="22"/>
      <c r="ORD1189" s="22"/>
      <c r="ORE1189" s="22"/>
      <c r="ORF1189" s="22"/>
      <c r="ORG1189" s="22"/>
      <c r="ORH1189" s="22"/>
      <c r="ORI1189" s="22"/>
      <c r="ORJ1189" s="22"/>
      <c r="ORK1189" s="22"/>
      <c r="ORL1189" s="22"/>
      <c r="ORM1189" s="22"/>
      <c r="ORN1189" s="22"/>
      <c r="ORO1189" s="22"/>
      <c r="ORP1189" s="22"/>
      <c r="ORQ1189" s="22"/>
      <c r="ORR1189" s="22"/>
      <c r="ORS1189" s="22"/>
      <c r="ORT1189" s="22"/>
      <c r="ORU1189" s="22"/>
      <c r="ORV1189" s="22"/>
      <c r="ORW1189" s="22"/>
      <c r="ORX1189" s="22"/>
      <c r="ORY1189" s="22"/>
      <c r="ORZ1189" s="22"/>
      <c r="OSA1189" s="22"/>
      <c r="OSB1189" s="22"/>
      <c r="OSC1189" s="22"/>
      <c r="OSD1189" s="22"/>
      <c r="OSE1189" s="22"/>
      <c r="OSF1189" s="22"/>
      <c r="OSG1189" s="22"/>
      <c r="OSH1189" s="22"/>
      <c r="OSI1189" s="22"/>
      <c r="OSJ1189" s="22"/>
      <c r="OSK1189" s="22"/>
      <c r="OSL1189" s="22"/>
      <c r="OSM1189" s="22"/>
      <c r="OSN1189" s="22"/>
      <c r="OSO1189" s="22"/>
      <c r="OSP1189" s="22"/>
      <c r="OSQ1189" s="22"/>
      <c r="OSR1189" s="22"/>
      <c r="OSS1189" s="22"/>
      <c r="OST1189" s="22"/>
      <c r="OSU1189" s="22"/>
      <c r="OSV1189" s="22"/>
      <c r="OSW1189" s="22"/>
      <c r="OSX1189" s="22"/>
      <c r="OSY1189" s="22"/>
      <c r="OSZ1189" s="22"/>
      <c r="OTA1189" s="22"/>
      <c r="OTB1189" s="22"/>
      <c r="OTC1189" s="22"/>
      <c r="OTD1189" s="22"/>
      <c r="OTE1189" s="22"/>
      <c r="OTF1189" s="22"/>
      <c r="OTG1189" s="22"/>
      <c r="OTH1189" s="22"/>
      <c r="OTI1189" s="22"/>
      <c r="OTJ1189" s="22"/>
      <c r="OTK1189" s="22"/>
      <c r="OTL1189" s="22"/>
      <c r="OTM1189" s="22"/>
      <c r="OTN1189" s="22"/>
      <c r="OTO1189" s="22"/>
      <c r="OTP1189" s="22"/>
      <c r="OTQ1189" s="22"/>
      <c r="OTR1189" s="22"/>
      <c r="OTS1189" s="22"/>
      <c r="OTT1189" s="22"/>
      <c r="OTU1189" s="22"/>
      <c r="OTV1189" s="22"/>
      <c r="OTW1189" s="22"/>
      <c r="OTX1189" s="22"/>
      <c r="OTY1189" s="22"/>
      <c r="OTZ1189" s="22"/>
      <c r="OUA1189" s="22"/>
      <c r="OUB1189" s="22"/>
      <c r="OUC1189" s="22"/>
      <c r="OUD1189" s="22"/>
      <c r="OUE1189" s="22"/>
      <c r="OUF1189" s="22"/>
      <c r="OUG1189" s="22"/>
      <c r="OUH1189" s="22"/>
      <c r="OUI1189" s="22"/>
      <c r="OUJ1189" s="22"/>
      <c r="OUK1189" s="22"/>
      <c r="OUL1189" s="22"/>
      <c r="OUM1189" s="22"/>
      <c r="OUN1189" s="22"/>
      <c r="OUO1189" s="22"/>
      <c r="OUP1189" s="22"/>
      <c r="OUQ1189" s="22"/>
      <c r="OUR1189" s="22"/>
      <c r="OUS1189" s="22"/>
      <c r="OUT1189" s="22"/>
      <c r="OUU1189" s="22"/>
      <c r="OUV1189" s="22"/>
      <c r="OUW1189" s="22"/>
      <c r="OUX1189" s="22"/>
      <c r="OUY1189" s="22"/>
      <c r="OUZ1189" s="22"/>
      <c r="OVA1189" s="22"/>
      <c r="OVB1189" s="22"/>
      <c r="OVC1189" s="22"/>
      <c r="OVD1189" s="22"/>
      <c r="OVE1189" s="22"/>
      <c r="OVF1189" s="22"/>
      <c r="OVG1189" s="22"/>
      <c r="OVH1189" s="22"/>
      <c r="OVI1189" s="22"/>
      <c r="OVJ1189" s="22"/>
      <c r="OVK1189" s="22"/>
      <c r="OVL1189" s="22"/>
      <c r="OVM1189" s="22"/>
      <c r="OVN1189" s="22"/>
      <c r="OVO1189" s="22"/>
      <c r="OVP1189" s="22"/>
      <c r="OVQ1189" s="22"/>
      <c r="OVR1189" s="22"/>
      <c r="OVS1189" s="22"/>
      <c r="OVT1189" s="22"/>
      <c r="OVU1189" s="22"/>
      <c r="OVV1189" s="22"/>
      <c r="OVW1189" s="22"/>
      <c r="OVX1189" s="22"/>
      <c r="OVY1189" s="22"/>
      <c r="OVZ1189" s="22"/>
      <c r="OWA1189" s="22"/>
      <c r="OWB1189" s="22"/>
      <c r="OWC1189" s="22"/>
      <c r="OWD1189" s="22"/>
      <c r="OWE1189" s="22"/>
      <c r="OWF1189" s="22"/>
      <c r="OWG1189" s="22"/>
      <c r="OWH1189" s="22"/>
      <c r="OWI1189" s="22"/>
      <c r="OWJ1189" s="22"/>
      <c r="OWK1189" s="22"/>
      <c r="OWL1189" s="22"/>
      <c r="OWM1189" s="22"/>
      <c r="OWN1189" s="22"/>
      <c r="OWO1189" s="22"/>
      <c r="OWP1189" s="22"/>
      <c r="OWQ1189" s="22"/>
      <c r="OWR1189" s="22"/>
      <c r="OWS1189" s="22"/>
      <c r="OWT1189" s="22"/>
      <c r="OWU1189" s="22"/>
      <c r="OWV1189" s="22"/>
      <c r="OWW1189" s="22"/>
      <c r="OWX1189" s="22"/>
      <c r="OWY1189" s="22"/>
      <c r="OWZ1189" s="22"/>
      <c r="OXA1189" s="22"/>
      <c r="OXB1189" s="22"/>
      <c r="OXC1189" s="22"/>
      <c r="OXD1189" s="22"/>
      <c r="OXE1189" s="22"/>
      <c r="OXF1189" s="22"/>
      <c r="OXG1189" s="22"/>
      <c r="OXH1189" s="22"/>
      <c r="OXI1189" s="22"/>
      <c r="OXJ1189" s="22"/>
      <c r="OXK1189" s="22"/>
      <c r="OXL1189" s="22"/>
      <c r="OXM1189" s="22"/>
      <c r="OXN1189" s="22"/>
      <c r="OXO1189" s="22"/>
      <c r="OXP1189" s="22"/>
      <c r="OXQ1189" s="22"/>
      <c r="OXR1189" s="22"/>
      <c r="OXS1189" s="22"/>
      <c r="OXT1189" s="22"/>
      <c r="OXU1189" s="22"/>
      <c r="OXV1189" s="22"/>
      <c r="OXW1189" s="22"/>
      <c r="OXX1189" s="22"/>
      <c r="OXY1189" s="22"/>
      <c r="OXZ1189" s="22"/>
      <c r="OYA1189" s="22"/>
      <c r="OYB1189" s="22"/>
      <c r="OYC1189" s="22"/>
      <c r="OYD1189" s="22"/>
      <c r="OYE1189" s="22"/>
      <c r="OYF1189" s="22"/>
      <c r="OYG1189" s="22"/>
      <c r="OYH1189" s="22"/>
      <c r="OYI1189" s="22"/>
      <c r="OYJ1189" s="22"/>
      <c r="OYK1189" s="22"/>
      <c r="OYL1189" s="22"/>
      <c r="OYM1189" s="22"/>
      <c r="OYN1189" s="22"/>
      <c r="OYO1189" s="22"/>
      <c r="OYP1189" s="22"/>
      <c r="OYQ1189" s="22"/>
      <c r="OYR1189" s="22"/>
      <c r="OYS1189" s="22"/>
      <c r="OYT1189" s="22"/>
      <c r="OYU1189" s="22"/>
      <c r="OYV1189" s="22"/>
      <c r="OYW1189" s="22"/>
      <c r="OYX1189" s="22"/>
      <c r="OYY1189" s="22"/>
      <c r="OYZ1189" s="22"/>
      <c r="OZA1189" s="22"/>
      <c r="OZB1189" s="22"/>
      <c r="OZC1189" s="22"/>
      <c r="OZD1189" s="22"/>
      <c r="OZE1189" s="22"/>
      <c r="OZF1189" s="22"/>
      <c r="OZG1189" s="22"/>
      <c r="OZH1189" s="22"/>
      <c r="OZI1189" s="22"/>
      <c r="OZJ1189" s="22"/>
      <c r="OZK1189" s="22"/>
      <c r="OZL1189" s="22"/>
      <c r="OZM1189" s="22"/>
      <c r="OZN1189" s="22"/>
      <c r="OZO1189" s="22"/>
      <c r="OZP1189" s="22"/>
      <c r="OZQ1189" s="22"/>
      <c r="OZR1189" s="22"/>
      <c r="OZS1189" s="22"/>
      <c r="OZT1189" s="22"/>
      <c r="OZU1189" s="22"/>
      <c r="OZV1189" s="22"/>
      <c r="OZW1189" s="22"/>
      <c r="OZX1189" s="22"/>
      <c r="OZY1189" s="22"/>
      <c r="OZZ1189" s="22"/>
      <c r="PAA1189" s="22"/>
      <c r="PAB1189" s="22"/>
      <c r="PAC1189" s="22"/>
      <c r="PAD1189" s="22"/>
      <c r="PAE1189" s="22"/>
      <c r="PAF1189" s="22"/>
      <c r="PAG1189" s="22"/>
      <c r="PAH1189" s="22"/>
      <c r="PAI1189" s="22"/>
      <c r="PAJ1189" s="22"/>
      <c r="PAK1189" s="22"/>
      <c r="PAL1189" s="22"/>
      <c r="PAM1189" s="22"/>
      <c r="PAN1189" s="22"/>
      <c r="PAO1189" s="22"/>
      <c r="PAP1189" s="22"/>
      <c r="PAQ1189" s="22"/>
      <c r="PAR1189" s="22"/>
      <c r="PAS1189" s="22"/>
      <c r="PAT1189" s="22"/>
      <c r="PAU1189" s="22"/>
      <c r="PAV1189" s="22"/>
      <c r="PAW1189" s="22"/>
      <c r="PAX1189" s="22"/>
      <c r="PAY1189" s="22"/>
      <c r="PAZ1189" s="22"/>
      <c r="PBA1189" s="22"/>
      <c r="PBB1189" s="22"/>
      <c r="PBC1189" s="22"/>
      <c r="PBD1189" s="22"/>
      <c r="PBE1189" s="22"/>
      <c r="PBF1189" s="22"/>
      <c r="PBG1189" s="22"/>
      <c r="PBH1189" s="22"/>
      <c r="PBI1189" s="22"/>
      <c r="PBJ1189" s="22"/>
      <c r="PBK1189" s="22"/>
      <c r="PBL1189" s="22"/>
      <c r="PBM1189" s="22"/>
      <c r="PBN1189" s="22"/>
      <c r="PBO1189" s="22"/>
      <c r="PBP1189" s="22"/>
      <c r="PBQ1189" s="22"/>
      <c r="PBR1189" s="22"/>
      <c r="PBS1189" s="22"/>
      <c r="PBT1189" s="22"/>
      <c r="PBU1189" s="22"/>
      <c r="PBV1189" s="22"/>
      <c r="PBW1189" s="22"/>
      <c r="PBX1189" s="22"/>
      <c r="PBY1189" s="22"/>
      <c r="PBZ1189" s="22"/>
      <c r="PCA1189" s="22"/>
      <c r="PCB1189" s="22"/>
      <c r="PCC1189" s="22"/>
      <c r="PCD1189" s="22"/>
      <c r="PCE1189" s="22"/>
      <c r="PCF1189" s="22"/>
      <c r="PCG1189" s="22"/>
      <c r="PCH1189" s="22"/>
      <c r="PCI1189" s="22"/>
      <c r="PCJ1189" s="22"/>
      <c r="PCK1189" s="22"/>
      <c r="PCL1189" s="22"/>
      <c r="PCM1189" s="22"/>
      <c r="PCN1189" s="22"/>
      <c r="PCO1189" s="22"/>
      <c r="PCP1189" s="22"/>
      <c r="PCQ1189" s="22"/>
      <c r="PCR1189" s="22"/>
      <c r="PCS1189" s="22"/>
      <c r="PCT1189" s="22"/>
      <c r="PCU1189" s="22"/>
      <c r="PCV1189" s="22"/>
      <c r="PCW1189" s="22"/>
      <c r="PCX1189" s="22"/>
      <c r="PCY1189" s="22"/>
      <c r="PCZ1189" s="22"/>
      <c r="PDA1189" s="22"/>
      <c r="PDB1189" s="22"/>
      <c r="PDC1189" s="22"/>
      <c r="PDD1189" s="22"/>
      <c r="PDE1189" s="22"/>
      <c r="PDF1189" s="22"/>
      <c r="PDG1189" s="22"/>
      <c r="PDH1189" s="22"/>
      <c r="PDI1189" s="22"/>
      <c r="PDJ1189" s="22"/>
      <c r="PDK1189" s="22"/>
      <c r="PDL1189" s="22"/>
      <c r="PDM1189" s="22"/>
      <c r="PDN1189" s="22"/>
      <c r="PDO1189" s="22"/>
      <c r="PDP1189" s="22"/>
      <c r="PDQ1189" s="22"/>
      <c r="PDR1189" s="22"/>
      <c r="PDS1189" s="22"/>
      <c r="PDT1189" s="22"/>
      <c r="PDU1189" s="22"/>
      <c r="PDV1189" s="22"/>
      <c r="PDW1189" s="22"/>
      <c r="PDX1189" s="22"/>
      <c r="PDY1189" s="22"/>
      <c r="PDZ1189" s="22"/>
      <c r="PEA1189" s="22"/>
      <c r="PEB1189" s="22"/>
      <c r="PEC1189" s="22"/>
      <c r="PED1189" s="22"/>
      <c r="PEE1189" s="22"/>
      <c r="PEF1189" s="22"/>
      <c r="PEG1189" s="22"/>
      <c r="PEH1189" s="22"/>
      <c r="PEI1189" s="22"/>
      <c r="PEJ1189" s="22"/>
      <c r="PEK1189" s="22"/>
      <c r="PEL1189" s="22"/>
      <c r="PEM1189" s="22"/>
      <c r="PEN1189" s="22"/>
      <c r="PEO1189" s="22"/>
      <c r="PEP1189" s="22"/>
      <c r="PEQ1189" s="22"/>
      <c r="PER1189" s="22"/>
      <c r="PES1189" s="22"/>
      <c r="PET1189" s="22"/>
      <c r="PEU1189" s="22"/>
      <c r="PEV1189" s="22"/>
      <c r="PEW1189" s="22"/>
      <c r="PEX1189" s="22"/>
      <c r="PEY1189" s="22"/>
      <c r="PEZ1189" s="22"/>
      <c r="PFA1189" s="22"/>
      <c r="PFB1189" s="22"/>
      <c r="PFC1189" s="22"/>
      <c r="PFD1189" s="22"/>
      <c r="PFE1189" s="22"/>
      <c r="PFF1189" s="22"/>
      <c r="PFG1189" s="22"/>
      <c r="PFH1189" s="22"/>
      <c r="PFI1189" s="22"/>
      <c r="PFJ1189" s="22"/>
      <c r="PFK1189" s="22"/>
      <c r="PFL1189" s="22"/>
      <c r="PFM1189" s="22"/>
      <c r="PFN1189" s="22"/>
      <c r="PFO1189" s="22"/>
      <c r="PFP1189" s="22"/>
      <c r="PFQ1189" s="22"/>
      <c r="PFR1189" s="22"/>
      <c r="PFS1189" s="22"/>
      <c r="PFT1189" s="22"/>
      <c r="PFU1189" s="22"/>
      <c r="PFV1189" s="22"/>
      <c r="PFW1189" s="22"/>
      <c r="PFX1189" s="22"/>
      <c r="PFY1189" s="22"/>
      <c r="PFZ1189" s="22"/>
      <c r="PGA1189" s="22"/>
      <c r="PGB1189" s="22"/>
      <c r="PGC1189" s="22"/>
      <c r="PGD1189" s="22"/>
      <c r="PGE1189" s="22"/>
      <c r="PGF1189" s="22"/>
      <c r="PGG1189" s="22"/>
      <c r="PGH1189" s="22"/>
      <c r="PGI1189" s="22"/>
      <c r="PGJ1189" s="22"/>
      <c r="PGK1189" s="22"/>
      <c r="PGL1189" s="22"/>
      <c r="PGM1189" s="22"/>
      <c r="PGN1189" s="22"/>
      <c r="PGO1189" s="22"/>
      <c r="PGP1189" s="22"/>
      <c r="PGQ1189" s="22"/>
      <c r="PGR1189" s="22"/>
      <c r="PGS1189" s="22"/>
      <c r="PGT1189" s="22"/>
      <c r="PGU1189" s="22"/>
      <c r="PGV1189" s="22"/>
      <c r="PGW1189" s="22"/>
      <c r="PGX1189" s="22"/>
      <c r="PGY1189" s="22"/>
      <c r="PGZ1189" s="22"/>
      <c r="PHA1189" s="22"/>
      <c r="PHB1189" s="22"/>
      <c r="PHC1189" s="22"/>
      <c r="PHD1189" s="22"/>
      <c r="PHE1189" s="22"/>
      <c r="PHF1189" s="22"/>
      <c r="PHG1189" s="22"/>
      <c r="PHH1189" s="22"/>
      <c r="PHI1189" s="22"/>
      <c r="PHJ1189" s="22"/>
      <c r="PHK1189" s="22"/>
      <c r="PHL1189" s="22"/>
      <c r="PHM1189" s="22"/>
      <c r="PHN1189" s="22"/>
      <c r="PHO1189" s="22"/>
      <c r="PHP1189" s="22"/>
      <c r="PHQ1189" s="22"/>
      <c r="PHR1189" s="22"/>
      <c r="PHS1189" s="22"/>
      <c r="PHT1189" s="22"/>
      <c r="PHU1189" s="22"/>
      <c r="PHV1189" s="22"/>
      <c r="PHW1189" s="22"/>
      <c r="PHX1189" s="22"/>
      <c r="PHY1189" s="22"/>
      <c r="PHZ1189" s="22"/>
      <c r="PIA1189" s="22"/>
      <c r="PIB1189" s="22"/>
      <c r="PIC1189" s="22"/>
      <c r="PID1189" s="22"/>
      <c r="PIE1189" s="22"/>
      <c r="PIF1189" s="22"/>
      <c r="PIG1189" s="22"/>
      <c r="PIH1189" s="22"/>
      <c r="PII1189" s="22"/>
      <c r="PIJ1189" s="22"/>
      <c r="PIK1189" s="22"/>
      <c r="PIL1189" s="22"/>
      <c r="PIM1189" s="22"/>
      <c r="PIN1189" s="22"/>
      <c r="PIO1189" s="22"/>
      <c r="PIP1189" s="22"/>
      <c r="PIQ1189" s="22"/>
      <c r="PIR1189" s="22"/>
      <c r="PIS1189" s="22"/>
      <c r="PIT1189" s="22"/>
      <c r="PIU1189" s="22"/>
      <c r="PIV1189" s="22"/>
      <c r="PIW1189" s="22"/>
      <c r="PIX1189" s="22"/>
      <c r="PIY1189" s="22"/>
      <c r="PIZ1189" s="22"/>
      <c r="PJA1189" s="22"/>
      <c r="PJB1189" s="22"/>
      <c r="PJC1189" s="22"/>
      <c r="PJD1189" s="22"/>
      <c r="PJE1189" s="22"/>
      <c r="PJF1189" s="22"/>
      <c r="PJG1189" s="22"/>
      <c r="PJH1189" s="22"/>
      <c r="PJI1189" s="22"/>
      <c r="PJJ1189" s="22"/>
      <c r="PJK1189" s="22"/>
      <c r="PJL1189" s="22"/>
      <c r="PJM1189" s="22"/>
      <c r="PJN1189" s="22"/>
      <c r="PJO1189" s="22"/>
      <c r="PJP1189" s="22"/>
      <c r="PJQ1189" s="22"/>
      <c r="PJR1189" s="22"/>
      <c r="PJS1189" s="22"/>
      <c r="PJT1189" s="22"/>
      <c r="PJU1189" s="22"/>
      <c r="PJV1189" s="22"/>
      <c r="PJW1189" s="22"/>
      <c r="PJX1189" s="22"/>
      <c r="PJY1189" s="22"/>
      <c r="PJZ1189" s="22"/>
      <c r="PKA1189" s="22"/>
      <c r="PKB1189" s="22"/>
      <c r="PKC1189" s="22"/>
      <c r="PKD1189" s="22"/>
      <c r="PKE1189" s="22"/>
      <c r="PKF1189" s="22"/>
      <c r="PKG1189" s="22"/>
      <c r="PKH1189" s="22"/>
      <c r="PKI1189" s="22"/>
      <c r="PKJ1189" s="22"/>
      <c r="PKK1189" s="22"/>
      <c r="PKL1189" s="22"/>
      <c r="PKM1189" s="22"/>
      <c r="PKN1189" s="22"/>
      <c r="PKO1189" s="22"/>
      <c r="PKP1189" s="22"/>
      <c r="PKQ1189" s="22"/>
      <c r="PKR1189" s="22"/>
      <c r="PKS1189" s="22"/>
      <c r="PKT1189" s="22"/>
      <c r="PKU1189" s="22"/>
      <c r="PKV1189" s="22"/>
      <c r="PKW1189" s="22"/>
      <c r="PKX1189" s="22"/>
      <c r="PKY1189" s="22"/>
      <c r="PKZ1189" s="22"/>
      <c r="PLA1189" s="22"/>
      <c r="PLB1189" s="22"/>
      <c r="PLC1189" s="22"/>
      <c r="PLD1189" s="22"/>
      <c r="PLE1189" s="22"/>
      <c r="PLF1189" s="22"/>
      <c r="PLG1189" s="22"/>
      <c r="PLH1189" s="22"/>
      <c r="PLI1189" s="22"/>
      <c r="PLJ1189" s="22"/>
      <c r="PLK1189" s="22"/>
      <c r="PLL1189" s="22"/>
      <c r="PLM1189" s="22"/>
      <c r="PLN1189" s="22"/>
      <c r="PLO1189" s="22"/>
      <c r="PLP1189" s="22"/>
      <c r="PLQ1189" s="22"/>
      <c r="PLR1189" s="22"/>
      <c r="PLS1189" s="22"/>
      <c r="PLT1189" s="22"/>
      <c r="PLU1189" s="22"/>
      <c r="PLV1189" s="22"/>
      <c r="PLW1189" s="22"/>
      <c r="PLX1189" s="22"/>
      <c r="PLY1189" s="22"/>
      <c r="PLZ1189" s="22"/>
      <c r="PMA1189" s="22"/>
      <c r="PMB1189" s="22"/>
      <c r="PMC1189" s="22"/>
      <c r="PMD1189" s="22"/>
      <c r="PME1189" s="22"/>
      <c r="PMF1189" s="22"/>
      <c r="PMG1189" s="22"/>
      <c r="PMH1189" s="22"/>
      <c r="PMI1189" s="22"/>
      <c r="PMJ1189" s="22"/>
      <c r="PMK1189" s="22"/>
      <c r="PML1189" s="22"/>
      <c r="PMM1189" s="22"/>
      <c r="PMN1189" s="22"/>
      <c r="PMO1189" s="22"/>
      <c r="PMP1189" s="22"/>
      <c r="PMQ1189" s="22"/>
      <c r="PMR1189" s="22"/>
      <c r="PMS1189" s="22"/>
      <c r="PMT1189" s="22"/>
      <c r="PMU1189" s="22"/>
      <c r="PMV1189" s="22"/>
      <c r="PMW1189" s="22"/>
      <c r="PMX1189" s="22"/>
      <c r="PMY1189" s="22"/>
      <c r="PMZ1189" s="22"/>
      <c r="PNA1189" s="22"/>
      <c r="PNB1189" s="22"/>
      <c r="PNC1189" s="22"/>
      <c r="PND1189" s="22"/>
      <c r="PNE1189" s="22"/>
      <c r="PNF1189" s="22"/>
      <c r="PNG1189" s="22"/>
      <c r="PNH1189" s="22"/>
      <c r="PNI1189" s="22"/>
      <c r="PNJ1189" s="22"/>
      <c r="PNK1189" s="22"/>
      <c r="PNL1189" s="22"/>
      <c r="PNM1189" s="22"/>
      <c r="PNN1189" s="22"/>
      <c r="PNO1189" s="22"/>
      <c r="PNP1189" s="22"/>
      <c r="PNQ1189" s="22"/>
      <c r="PNR1189" s="22"/>
      <c r="PNS1189" s="22"/>
      <c r="PNT1189" s="22"/>
      <c r="PNU1189" s="22"/>
      <c r="PNV1189" s="22"/>
      <c r="PNW1189" s="22"/>
      <c r="PNX1189" s="22"/>
      <c r="PNY1189" s="22"/>
      <c r="PNZ1189" s="22"/>
      <c r="POA1189" s="22"/>
      <c r="POB1189" s="22"/>
      <c r="POC1189" s="22"/>
      <c r="POD1189" s="22"/>
      <c r="POE1189" s="22"/>
      <c r="POF1189" s="22"/>
      <c r="POG1189" s="22"/>
      <c r="POH1189" s="22"/>
      <c r="POI1189" s="22"/>
      <c r="POJ1189" s="22"/>
      <c r="POK1189" s="22"/>
      <c r="POL1189" s="22"/>
      <c r="POM1189" s="22"/>
      <c r="PON1189" s="22"/>
      <c r="POO1189" s="22"/>
      <c r="POP1189" s="22"/>
      <c r="POQ1189" s="22"/>
      <c r="POR1189" s="22"/>
      <c r="POS1189" s="22"/>
      <c r="POT1189" s="22"/>
      <c r="POU1189" s="22"/>
      <c r="POV1189" s="22"/>
      <c r="POW1189" s="22"/>
      <c r="POX1189" s="22"/>
      <c r="POY1189" s="22"/>
      <c r="POZ1189" s="22"/>
      <c r="PPA1189" s="22"/>
      <c r="PPB1189" s="22"/>
      <c r="PPC1189" s="22"/>
      <c r="PPD1189" s="22"/>
      <c r="PPE1189" s="22"/>
      <c r="PPF1189" s="22"/>
      <c r="PPG1189" s="22"/>
      <c r="PPH1189" s="22"/>
      <c r="PPI1189" s="22"/>
      <c r="PPJ1189" s="22"/>
      <c r="PPK1189" s="22"/>
      <c r="PPL1189" s="22"/>
      <c r="PPM1189" s="22"/>
      <c r="PPN1189" s="22"/>
      <c r="PPO1189" s="22"/>
      <c r="PPP1189" s="22"/>
      <c r="PPQ1189" s="22"/>
      <c r="PPR1189" s="22"/>
      <c r="PPS1189" s="22"/>
      <c r="PPT1189" s="22"/>
      <c r="PPU1189" s="22"/>
      <c r="PPV1189" s="22"/>
      <c r="PPW1189" s="22"/>
      <c r="PPX1189" s="22"/>
      <c r="PPY1189" s="22"/>
      <c r="PPZ1189" s="22"/>
      <c r="PQA1189" s="22"/>
      <c r="PQB1189" s="22"/>
      <c r="PQC1189" s="22"/>
      <c r="PQD1189" s="22"/>
      <c r="PQE1189" s="22"/>
      <c r="PQF1189" s="22"/>
      <c r="PQG1189" s="22"/>
      <c r="PQH1189" s="22"/>
      <c r="PQI1189" s="22"/>
      <c r="PQJ1189" s="22"/>
      <c r="PQK1189" s="22"/>
      <c r="PQL1189" s="22"/>
      <c r="PQM1189" s="22"/>
      <c r="PQN1189" s="22"/>
      <c r="PQO1189" s="22"/>
      <c r="PQP1189" s="22"/>
      <c r="PQQ1189" s="22"/>
      <c r="PQR1189" s="22"/>
      <c r="PQS1189" s="22"/>
      <c r="PQT1189" s="22"/>
      <c r="PQU1189" s="22"/>
      <c r="PQV1189" s="22"/>
      <c r="PQW1189" s="22"/>
      <c r="PQX1189" s="22"/>
      <c r="PQY1189" s="22"/>
      <c r="PQZ1189" s="22"/>
      <c r="PRA1189" s="22"/>
      <c r="PRB1189" s="22"/>
      <c r="PRC1189" s="22"/>
      <c r="PRD1189" s="22"/>
      <c r="PRE1189" s="22"/>
      <c r="PRF1189" s="22"/>
      <c r="PRG1189" s="22"/>
      <c r="PRH1189" s="22"/>
      <c r="PRI1189" s="22"/>
      <c r="PRJ1189" s="22"/>
      <c r="PRK1189" s="22"/>
      <c r="PRL1189" s="22"/>
      <c r="PRM1189" s="22"/>
      <c r="PRN1189" s="22"/>
      <c r="PRO1189" s="22"/>
      <c r="PRP1189" s="22"/>
      <c r="PRQ1189" s="22"/>
      <c r="PRR1189" s="22"/>
      <c r="PRS1189" s="22"/>
      <c r="PRT1189" s="22"/>
      <c r="PRU1189" s="22"/>
      <c r="PRV1189" s="22"/>
      <c r="PRW1189" s="22"/>
      <c r="PRX1189" s="22"/>
      <c r="PRY1189" s="22"/>
      <c r="PRZ1189" s="22"/>
      <c r="PSA1189" s="22"/>
      <c r="PSB1189" s="22"/>
      <c r="PSC1189" s="22"/>
      <c r="PSD1189" s="22"/>
      <c r="PSE1189" s="22"/>
      <c r="PSF1189" s="22"/>
      <c r="PSG1189" s="22"/>
      <c r="PSH1189" s="22"/>
      <c r="PSI1189" s="22"/>
      <c r="PSJ1189" s="22"/>
      <c r="PSK1189" s="22"/>
      <c r="PSL1189" s="22"/>
      <c r="PSM1189" s="22"/>
      <c r="PSN1189" s="22"/>
      <c r="PSO1189" s="22"/>
      <c r="PSP1189" s="22"/>
      <c r="PSQ1189" s="22"/>
      <c r="PSR1189" s="22"/>
      <c r="PSS1189" s="22"/>
      <c r="PST1189" s="22"/>
      <c r="PSU1189" s="22"/>
      <c r="PSV1189" s="22"/>
      <c r="PSW1189" s="22"/>
      <c r="PSX1189" s="22"/>
      <c r="PSY1189" s="22"/>
      <c r="PSZ1189" s="22"/>
      <c r="PTA1189" s="22"/>
      <c r="PTB1189" s="22"/>
      <c r="PTC1189" s="22"/>
      <c r="PTD1189" s="22"/>
      <c r="PTE1189" s="22"/>
      <c r="PTF1189" s="22"/>
      <c r="PTG1189" s="22"/>
      <c r="PTH1189" s="22"/>
      <c r="PTI1189" s="22"/>
      <c r="PTJ1189" s="22"/>
      <c r="PTK1189" s="22"/>
      <c r="PTL1189" s="22"/>
      <c r="PTM1189" s="22"/>
      <c r="PTN1189" s="22"/>
      <c r="PTO1189" s="22"/>
      <c r="PTP1189" s="22"/>
      <c r="PTQ1189" s="22"/>
      <c r="PTR1189" s="22"/>
      <c r="PTS1189" s="22"/>
      <c r="PTT1189" s="22"/>
      <c r="PTU1189" s="22"/>
      <c r="PTV1189" s="22"/>
      <c r="PTW1189" s="22"/>
      <c r="PTX1189" s="22"/>
      <c r="PTY1189" s="22"/>
      <c r="PTZ1189" s="22"/>
      <c r="PUA1189" s="22"/>
      <c r="PUB1189" s="22"/>
      <c r="PUC1189" s="22"/>
      <c r="PUD1189" s="22"/>
      <c r="PUE1189" s="22"/>
      <c r="PUF1189" s="22"/>
      <c r="PUG1189" s="22"/>
      <c r="PUH1189" s="22"/>
      <c r="PUI1189" s="22"/>
      <c r="PUJ1189" s="22"/>
      <c r="PUK1189" s="22"/>
      <c r="PUL1189" s="22"/>
      <c r="PUM1189" s="22"/>
      <c r="PUN1189" s="22"/>
      <c r="PUO1189" s="22"/>
      <c r="PUP1189" s="22"/>
      <c r="PUQ1189" s="22"/>
      <c r="PUR1189" s="22"/>
      <c r="PUS1189" s="22"/>
      <c r="PUT1189" s="22"/>
      <c r="PUU1189" s="22"/>
      <c r="PUV1189" s="22"/>
      <c r="PUW1189" s="22"/>
      <c r="PUX1189" s="22"/>
      <c r="PUY1189" s="22"/>
      <c r="PUZ1189" s="22"/>
      <c r="PVA1189" s="22"/>
      <c r="PVB1189" s="22"/>
      <c r="PVC1189" s="22"/>
      <c r="PVD1189" s="22"/>
      <c r="PVE1189" s="22"/>
      <c r="PVF1189" s="22"/>
      <c r="PVG1189" s="22"/>
      <c r="PVH1189" s="22"/>
      <c r="PVI1189" s="22"/>
      <c r="PVJ1189" s="22"/>
      <c r="PVK1189" s="22"/>
      <c r="PVL1189" s="22"/>
      <c r="PVM1189" s="22"/>
      <c r="PVN1189" s="22"/>
      <c r="PVO1189" s="22"/>
      <c r="PVP1189" s="22"/>
      <c r="PVQ1189" s="22"/>
      <c r="PVR1189" s="22"/>
      <c r="PVS1189" s="22"/>
      <c r="PVT1189" s="22"/>
      <c r="PVU1189" s="22"/>
      <c r="PVV1189" s="22"/>
      <c r="PVW1189" s="22"/>
      <c r="PVX1189" s="22"/>
      <c r="PVY1189" s="22"/>
      <c r="PVZ1189" s="22"/>
      <c r="PWA1189" s="22"/>
      <c r="PWB1189" s="22"/>
      <c r="PWC1189" s="22"/>
      <c r="PWD1189" s="22"/>
      <c r="PWE1189" s="22"/>
      <c r="PWF1189" s="22"/>
      <c r="PWG1189" s="22"/>
      <c r="PWH1189" s="22"/>
      <c r="PWI1189" s="22"/>
      <c r="PWJ1189" s="22"/>
      <c r="PWK1189" s="22"/>
      <c r="PWL1189" s="22"/>
      <c r="PWM1189" s="22"/>
      <c r="PWN1189" s="22"/>
      <c r="PWO1189" s="22"/>
      <c r="PWP1189" s="22"/>
      <c r="PWQ1189" s="22"/>
      <c r="PWR1189" s="22"/>
      <c r="PWS1189" s="22"/>
      <c r="PWT1189" s="22"/>
      <c r="PWU1189" s="22"/>
      <c r="PWV1189" s="22"/>
      <c r="PWW1189" s="22"/>
      <c r="PWX1189" s="22"/>
      <c r="PWY1189" s="22"/>
      <c r="PWZ1189" s="22"/>
      <c r="PXA1189" s="22"/>
      <c r="PXB1189" s="22"/>
      <c r="PXC1189" s="22"/>
      <c r="PXD1189" s="22"/>
      <c r="PXE1189" s="22"/>
      <c r="PXF1189" s="22"/>
      <c r="PXG1189" s="22"/>
      <c r="PXH1189" s="22"/>
      <c r="PXI1189" s="22"/>
      <c r="PXJ1189" s="22"/>
      <c r="PXK1189" s="22"/>
      <c r="PXL1189" s="22"/>
      <c r="PXM1189" s="22"/>
      <c r="PXN1189" s="22"/>
      <c r="PXO1189" s="22"/>
      <c r="PXP1189" s="22"/>
      <c r="PXQ1189" s="22"/>
      <c r="PXR1189" s="22"/>
      <c r="PXS1189" s="22"/>
      <c r="PXT1189" s="22"/>
      <c r="PXU1189" s="22"/>
      <c r="PXV1189" s="22"/>
      <c r="PXW1189" s="22"/>
      <c r="PXX1189" s="22"/>
      <c r="PXY1189" s="22"/>
      <c r="PXZ1189" s="22"/>
      <c r="PYA1189" s="22"/>
      <c r="PYB1189" s="22"/>
      <c r="PYC1189" s="22"/>
      <c r="PYD1189" s="22"/>
      <c r="PYE1189" s="22"/>
      <c r="PYF1189" s="22"/>
      <c r="PYG1189" s="22"/>
      <c r="PYH1189" s="22"/>
      <c r="PYI1189" s="22"/>
      <c r="PYJ1189" s="22"/>
      <c r="PYK1189" s="22"/>
      <c r="PYL1189" s="22"/>
      <c r="PYM1189" s="22"/>
      <c r="PYN1189" s="22"/>
      <c r="PYO1189" s="22"/>
      <c r="PYP1189" s="22"/>
      <c r="PYQ1189" s="22"/>
      <c r="PYR1189" s="22"/>
      <c r="PYS1189" s="22"/>
      <c r="PYT1189" s="22"/>
      <c r="PYU1189" s="22"/>
      <c r="PYV1189" s="22"/>
      <c r="PYW1189" s="22"/>
      <c r="PYX1189" s="22"/>
      <c r="PYY1189" s="22"/>
      <c r="PYZ1189" s="22"/>
      <c r="PZA1189" s="22"/>
      <c r="PZB1189" s="22"/>
      <c r="PZC1189" s="22"/>
      <c r="PZD1189" s="22"/>
      <c r="PZE1189" s="22"/>
      <c r="PZF1189" s="22"/>
      <c r="PZG1189" s="22"/>
      <c r="PZH1189" s="22"/>
      <c r="PZI1189" s="22"/>
      <c r="PZJ1189" s="22"/>
      <c r="PZK1189" s="22"/>
      <c r="PZL1189" s="22"/>
      <c r="PZM1189" s="22"/>
      <c r="PZN1189" s="22"/>
      <c r="PZO1189" s="22"/>
      <c r="PZP1189" s="22"/>
      <c r="PZQ1189" s="22"/>
      <c r="PZR1189" s="22"/>
      <c r="PZS1189" s="22"/>
      <c r="PZT1189" s="22"/>
      <c r="PZU1189" s="22"/>
      <c r="PZV1189" s="22"/>
      <c r="PZW1189" s="22"/>
      <c r="PZX1189" s="22"/>
      <c r="PZY1189" s="22"/>
      <c r="PZZ1189" s="22"/>
      <c r="QAA1189" s="22"/>
      <c r="QAB1189" s="22"/>
      <c r="QAC1189" s="22"/>
      <c r="QAD1189" s="22"/>
      <c r="QAE1189" s="22"/>
      <c r="QAF1189" s="22"/>
      <c r="QAG1189" s="22"/>
      <c r="QAH1189" s="22"/>
      <c r="QAI1189" s="22"/>
      <c r="QAJ1189" s="22"/>
      <c r="QAK1189" s="22"/>
      <c r="QAL1189" s="22"/>
      <c r="QAM1189" s="22"/>
      <c r="QAN1189" s="22"/>
      <c r="QAO1189" s="22"/>
      <c r="QAP1189" s="22"/>
      <c r="QAQ1189" s="22"/>
      <c r="QAR1189" s="22"/>
      <c r="QAS1189" s="22"/>
      <c r="QAT1189" s="22"/>
      <c r="QAU1189" s="22"/>
      <c r="QAV1189" s="22"/>
      <c r="QAW1189" s="22"/>
      <c r="QAX1189" s="22"/>
      <c r="QAY1189" s="22"/>
      <c r="QAZ1189" s="22"/>
      <c r="QBA1189" s="22"/>
      <c r="QBB1189" s="22"/>
      <c r="QBC1189" s="22"/>
      <c r="QBD1189" s="22"/>
      <c r="QBE1189" s="22"/>
      <c r="QBF1189" s="22"/>
      <c r="QBG1189" s="22"/>
      <c r="QBH1189" s="22"/>
      <c r="QBI1189" s="22"/>
      <c r="QBJ1189" s="22"/>
      <c r="QBK1189" s="22"/>
      <c r="QBL1189" s="22"/>
      <c r="QBM1189" s="22"/>
      <c r="QBN1189" s="22"/>
      <c r="QBO1189" s="22"/>
      <c r="QBP1189" s="22"/>
      <c r="QBQ1189" s="22"/>
      <c r="QBR1189" s="22"/>
      <c r="QBS1189" s="22"/>
      <c r="QBT1189" s="22"/>
      <c r="QBU1189" s="22"/>
      <c r="QBV1189" s="22"/>
      <c r="QBW1189" s="22"/>
      <c r="QBX1189" s="22"/>
      <c r="QBY1189" s="22"/>
      <c r="QBZ1189" s="22"/>
      <c r="QCA1189" s="22"/>
      <c r="QCB1189" s="22"/>
      <c r="QCC1189" s="22"/>
      <c r="QCD1189" s="22"/>
      <c r="QCE1189" s="22"/>
      <c r="QCF1189" s="22"/>
      <c r="QCG1189" s="22"/>
      <c r="QCH1189" s="22"/>
      <c r="QCI1189" s="22"/>
      <c r="QCJ1189" s="22"/>
      <c r="QCK1189" s="22"/>
      <c r="QCL1189" s="22"/>
      <c r="QCM1189" s="22"/>
      <c r="QCN1189" s="22"/>
      <c r="QCO1189" s="22"/>
      <c r="QCP1189" s="22"/>
      <c r="QCQ1189" s="22"/>
      <c r="QCR1189" s="22"/>
      <c r="QCS1189" s="22"/>
      <c r="QCT1189" s="22"/>
      <c r="QCU1189" s="22"/>
      <c r="QCV1189" s="22"/>
      <c r="QCW1189" s="22"/>
      <c r="QCX1189" s="22"/>
      <c r="QCY1189" s="22"/>
      <c r="QCZ1189" s="22"/>
      <c r="QDA1189" s="22"/>
      <c r="QDB1189" s="22"/>
      <c r="QDC1189" s="22"/>
      <c r="QDD1189" s="22"/>
      <c r="QDE1189" s="22"/>
      <c r="QDF1189" s="22"/>
      <c r="QDG1189" s="22"/>
      <c r="QDH1189" s="22"/>
      <c r="QDI1189" s="22"/>
      <c r="QDJ1189" s="22"/>
      <c r="QDK1189" s="22"/>
      <c r="QDL1189" s="22"/>
      <c r="QDM1189" s="22"/>
      <c r="QDN1189" s="22"/>
      <c r="QDO1189" s="22"/>
      <c r="QDP1189" s="22"/>
      <c r="QDQ1189" s="22"/>
      <c r="QDR1189" s="22"/>
      <c r="QDS1189" s="22"/>
      <c r="QDT1189" s="22"/>
      <c r="QDU1189" s="22"/>
      <c r="QDV1189" s="22"/>
      <c r="QDW1189" s="22"/>
      <c r="QDX1189" s="22"/>
      <c r="QDY1189" s="22"/>
      <c r="QDZ1189" s="22"/>
      <c r="QEA1189" s="22"/>
      <c r="QEB1189" s="22"/>
      <c r="QEC1189" s="22"/>
      <c r="QED1189" s="22"/>
      <c r="QEE1189" s="22"/>
      <c r="QEF1189" s="22"/>
      <c r="QEG1189" s="22"/>
      <c r="QEH1189" s="22"/>
      <c r="QEI1189" s="22"/>
      <c r="QEJ1189" s="22"/>
      <c r="QEK1189" s="22"/>
      <c r="QEL1189" s="22"/>
      <c r="QEM1189" s="22"/>
      <c r="QEN1189" s="22"/>
      <c r="QEO1189" s="22"/>
      <c r="QEP1189" s="22"/>
      <c r="QEQ1189" s="22"/>
      <c r="QER1189" s="22"/>
      <c r="QES1189" s="22"/>
      <c r="QET1189" s="22"/>
      <c r="QEU1189" s="22"/>
      <c r="QEV1189" s="22"/>
      <c r="QEW1189" s="22"/>
      <c r="QEX1189" s="22"/>
      <c r="QEY1189" s="22"/>
      <c r="QEZ1189" s="22"/>
      <c r="QFA1189" s="22"/>
      <c r="QFB1189" s="22"/>
      <c r="QFC1189" s="22"/>
      <c r="QFD1189" s="22"/>
      <c r="QFE1189" s="22"/>
      <c r="QFF1189" s="22"/>
      <c r="QFG1189" s="22"/>
      <c r="QFH1189" s="22"/>
      <c r="QFI1189" s="22"/>
      <c r="QFJ1189" s="22"/>
      <c r="QFK1189" s="22"/>
      <c r="QFL1189" s="22"/>
      <c r="QFM1189" s="22"/>
      <c r="QFN1189" s="22"/>
      <c r="QFO1189" s="22"/>
      <c r="QFP1189" s="22"/>
      <c r="QFQ1189" s="22"/>
      <c r="QFR1189" s="22"/>
      <c r="QFS1189" s="22"/>
      <c r="QFT1189" s="22"/>
      <c r="QFU1189" s="22"/>
      <c r="QFV1189" s="22"/>
      <c r="QFW1189" s="22"/>
      <c r="QFX1189" s="22"/>
      <c r="QFY1189" s="22"/>
      <c r="QFZ1189" s="22"/>
      <c r="QGA1189" s="22"/>
      <c r="QGB1189" s="22"/>
      <c r="QGC1189" s="22"/>
      <c r="QGD1189" s="22"/>
      <c r="QGE1189" s="22"/>
      <c r="QGF1189" s="22"/>
      <c r="QGG1189" s="22"/>
      <c r="QGH1189" s="22"/>
      <c r="QGI1189" s="22"/>
      <c r="QGJ1189" s="22"/>
      <c r="QGK1189" s="22"/>
      <c r="QGL1189" s="22"/>
      <c r="QGM1189" s="22"/>
      <c r="QGN1189" s="22"/>
      <c r="QGO1189" s="22"/>
      <c r="QGP1189" s="22"/>
      <c r="QGQ1189" s="22"/>
      <c r="QGR1189" s="22"/>
      <c r="QGS1189" s="22"/>
      <c r="QGT1189" s="22"/>
      <c r="QGU1189" s="22"/>
      <c r="QGV1189" s="22"/>
      <c r="QGW1189" s="22"/>
      <c r="QGX1189" s="22"/>
      <c r="QGY1189" s="22"/>
      <c r="QGZ1189" s="22"/>
      <c r="QHA1189" s="22"/>
      <c r="QHB1189" s="22"/>
      <c r="QHC1189" s="22"/>
      <c r="QHD1189" s="22"/>
      <c r="QHE1189" s="22"/>
      <c r="QHF1189" s="22"/>
      <c r="QHG1189" s="22"/>
      <c r="QHH1189" s="22"/>
      <c r="QHI1189" s="22"/>
      <c r="QHJ1189" s="22"/>
      <c r="QHK1189" s="22"/>
      <c r="QHL1189" s="22"/>
      <c r="QHM1189" s="22"/>
      <c r="QHN1189" s="22"/>
      <c r="QHO1189" s="22"/>
      <c r="QHP1189" s="22"/>
      <c r="QHQ1189" s="22"/>
      <c r="QHR1189" s="22"/>
      <c r="QHS1189" s="22"/>
      <c r="QHT1189" s="22"/>
      <c r="QHU1189" s="22"/>
      <c r="QHV1189" s="22"/>
      <c r="QHW1189" s="22"/>
      <c r="QHX1189" s="22"/>
      <c r="QHY1189" s="22"/>
      <c r="QHZ1189" s="22"/>
      <c r="QIA1189" s="22"/>
      <c r="QIB1189" s="22"/>
      <c r="QIC1189" s="22"/>
      <c r="QID1189" s="22"/>
      <c r="QIE1189" s="22"/>
      <c r="QIF1189" s="22"/>
      <c r="QIG1189" s="22"/>
      <c r="QIH1189" s="22"/>
      <c r="QII1189" s="22"/>
      <c r="QIJ1189" s="22"/>
      <c r="QIK1189" s="22"/>
      <c r="QIL1189" s="22"/>
      <c r="QIM1189" s="22"/>
      <c r="QIN1189" s="22"/>
      <c r="QIO1189" s="22"/>
      <c r="QIP1189" s="22"/>
      <c r="QIQ1189" s="22"/>
      <c r="QIR1189" s="22"/>
      <c r="QIS1189" s="22"/>
      <c r="QIT1189" s="22"/>
      <c r="QIU1189" s="22"/>
      <c r="QIV1189" s="22"/>
      <c r="QIW1189" s="22"/>
      <c r="QIX1189" s="22"/>
      <c r="QIY1189" s="22"/>
      <c r="QIZ1189" s="22"/>
      <c r="QJA1189" s="22"/>
      <c r="QJB1189" s="22"/>
      <c r="QJC1189" s="22"/>
      <c r="QJD1189" s="22"/>
      <c r="QJE1189" s="22"/>
      <c r="QJF1189" s="22"/>
      <c r="QJG1189" s="22"/>
      <c r="QJH1189" s="22"/>
      <c r="QJI1189" s="22"/>
      <c r="QJJ1189" s="22"/>
      <c r="QJK1189" s="22"/>
      <c r="QJL1189" s="22"/>
      <c r="QJM1189" s="22"/>
      <c r="QJN1189" s="22"/>
      <c r="QJO1189" s="22"/>
      <c r="QJP1189" s="22"/>
      <c r="QJQ1189" s="22"/>
      <c r="QJR1189" s="22"/>
      <c r="QJS1189" s="22"/>
      <c r="QJT1189" s="22"/>
      <c r="QJU1189" s="22"/>
      <c r="QJV1189" s="22"/>
      <c r="QJW1189" s="22"/>
      <c r="QJX1189" s="22"/>
      <c r="QJY1189" s="22"/>
      <c r="QJZ1189" s="22"/>
      <c r="QKA1189" s="22"/>
      <c r="QKB1189" s="22"/>
      <c r="QKC1189" s="22"/>
      <c r="QKD1189" s="22"/>
      <c r="QKE1189" s="22"/>
      <c r="QKF1189" s="22"/>
      <c r="QKG1189" s="22"/>
      <c r="QKH1189" s="22"/>
      <c r="QKI1189" s="22"/>
      <c r="QKJ1189" s="22"/>
      <c r="QKK1189" s="22"/>
      <c r="QKL1189" s="22"/>
      <c r="QKM1189" s="22"/>
      <c r="QKN1189" s="22"/>
      <c r="QKO1189" s="22"/>
      <c r="QKP1189" s="22"/>
      <c r="QKQ1189" s="22"/>
      <c r="QKR1189" s="22"/>
      <c r="QKS1189" s="22"/>
      <c r="QKT1189" s="22"/>
      <c r="QKU1189" s="22"/>
      <c r="QKV1189" s="22"/>
      <c r="QKW1189" s="22"/>
      <c r="QKX1189" s="22"/>
      <c r="QKY1189" s="22"/>
      <c r="QKZ1189" s="22"/>
      <c r="QLA1189" s="22"/>
      <c r="QLB1189" s="22"/>
      <c r="QLC1189" s="22"/>
      <c r="QLD1189" s="22"/>
      <c r="QLE1189" s="22"/>
      <c r="QLF1189" s="22"/>
      <c r="QLG1189" s="22"/>
      <c r="QLH1189" s="22"/>
      <c r="QLI1189" s="22"/>
      <c r="QLJ1189" s="22"/>
      <c r="QLK1189" s="22"/>
      <c r="QLL1189" s="22"/>
      <c r="QLM1189" s="22"/>
      <c r="QLN1189" s="22"/>
      <c r="QLO1189" s="22"/>
      <c r="QLP1189" s="22"/>
      <c r="QLQ1189" s="22"/>
      <c r="QLR1189" s="22"/>
      <c r="QLS1189" s="22"/>
      <c r="QLT1189" s="22"/>
      <c r="QLU1189" s="22"/>
      <c r="QLV1189" s="22"/>
      <c r="QLW1189" s="22"/>
      <c r="QLX1189" s="22"/>
      <c r="QLY1189" s="22"/>
      <c r="QLZ1189" s="22"/>
      <c r="QMA1189" s="22"/>
      <c r="QMB1189" s="22"/>
      <c r="QMC1189" s="22"/>
      <c r="QMD1189" s="22"/>
      <c r="QME1189" s="22"/>
      <c r="QMF1189" s="22"/>
      <c r="QMG1189" s="22"/>
      <c r="QMH1189" s="22"/>
      <c r="QMI1189" s="22"/>
      <c r="QMJ1189" s="22"/>
      <c r="QMK1189" s="22"/>
      <c r="QML1189" s="22"/>
      <c r="QMM1189" s="22"/>
      <c r="QMN1189" s="22"/>
      <c r="QMO1189" s="22"/>
      <c r="QMP1189" s="22"/>
      <c r="QMQ1189" s="22"/>
      <c r="QMR1189" s="22"/>
      <c r="QMS1189" s="22"/>
      <c r="QMT1189" s="22"/>
      <c r="QMU1189" s="22"/>
      <c r="QMV1189" s="22"/>
      <c r="QMW1189" s="22"/>
      <c r="QMX1189" s="22"/>
      <c r="QMY1189" s="22"/>
      <c r="QMZ1189" s="22"/>
      <c r="QNA1189" s="22"/>
      <c r="QNB1189" s="22"/>
      <c r="QNC1189" s="22"/>
      <c r="QND1189" s="22"/>
      <c r="QNE1189" s="22"/>
      <c r="QNF1189" s="22"/>
      <c r="QNG1189" s="22"/>
      <c r="QNH1189" s="22"/>
      <c r="QNI1189" s="22"/>
      <c r="QNJ1189" s="22"/>
      <c r="QNK1189" s="22"/>
      <c r="QNL1189" s="22"/>
      <c r="QNM1189" s="22"/>
      <c r="QNN1189" s="22"/>
      <c r="QNO1189" s="22"/>
      <c r="QNP1189" s="22"/>
      <c r="QNQ1189" s="22"/>
      <c r="QNR1189" s="22"/>
      <c r="QNS1189" s="22"/>
      <c r="QNT1189" s="22"/>
      <c r="QNU1189" s="22"/>
      <c r="QNV1189" s="22"/>
      <c r="QNW1189" s="22"/>
      <c r="QNX1189" s="22"/>
      <c r="QNY1189" s="22"/>
      <c r="QNZ1189" s="22"/>
      <c r="QOA1189" s="22"/>
      <c r="QOB1189" s="22"/>
      <c r="QOC1189" s="22"/>
      <c r="QOD1189" s="22"/>
      <c r="QOE1189" s="22"/>
      <c r="QOF1189" s="22"/>
      <c r="QOG1189" s="22"/>
      <c r="QOH1189" s="22"/>
      <c r="QOI1189" s="22"/>
      <c r="QOJ1189" s="22"/>
      <c r="QOK1189" s="22"/>
      <c r="QOL1189" s="22"/>
      <c r="QOM1189" s="22"/>
      <c r="QON1189" s="22"/>
      <c r="QOO1189" s="22"/>
      <c r="QOP1189" s="22"/>
      <c r="QOQ1189" s="22"/>
      <c r="QOR1189" s="22"/>
      <c r="QOS1189" s="22"/>
      <c r="QOT1189" s="22"/>
      <c r="QOU1189" s="22"/>
      <c r="QOV1189" s="22"/>
      <c r="QOW1189" s="22"/>
      <c r="QOX1189" s="22"/>
      <c r="QOY1189" s="22"/>
      <c r="QOZ1189" s="22"/>
      <c r="QPA1189" s="22"/>
      <c r="QPB1189" s="22"/>
      <c r="QPC1189" s="22"/>
      <c r="QPD1189" s="22"/>
      <c r="QPE1189" s="22"/>
      <c r="QPF1189" s="22"/>
      <c r="QPG1189" s="22"/>
      <c r="QPH1189" s="22"/>
      <c r="QPI1189" s="22"/>
      <c r="QPJ1189" s="22"/>
      <c r="QPK1189" s="22"/>
      <c r="QPL1189" s="22"/>
      <c r="QPM1189" s="22"/>
      <c r="QPN1189" s="22"/>
      <c r="QPO1189" s="22"/>
      <c r="QPP1189" s="22"/>
      <c r="QPQ1189" s="22"/>
      <c r="QPR1189" s="22"/>
      <c r="QPS1189" s="22"/>
      <c r="QPT1189" s="22"/>
      <c r="QPU1189" s="22"/>
      <c r="QPV1189" s="22"/>
      <c r="QPW1189" s="22"/>
      <c r="QPX1189" s="22"/>
      <c r="QPY1189" s="22"/>
      <c r="QPZ1189" s="22"/>
      <c r="QQA1189" s="22"/>
      <c r="QQB1189" s="22"/>
      <c r="QQC1189" s="22"/>
      <c r="QQD1189" s="22"/>
      <c r="QQE1189" s="22"/>
      <c r="QQF1189" s="22"/>
      <c r="QQG1189" s="22"/>
      <c r="QQH1189" s="22"/>
      <c r="QQI1189" s="22"/>
      <c r="QQJ1189" s="22"/>
      <c r="QQK1189" s="22"/>
      <c r="QQL1189" s="22"/>
      <c r="QQM1189" s="22"/>
      <c r="QQN1189" s="22"/>
      <c r="QQO1189" s="22"/>
      <c r="QQP1189" s="22"/>
      <c r="QQQ1189" s="22"/>
      <c r="QQR1189" s="22"/>
      <c r="QQS1189" s="22"/>
      <c r="QQT1189" s="22"/>
      <c r="QQU1189" s="22"/>
      <c r="QQV1189" s="22"/>
      <c r="QQW1189" s="22"/>
      <c r="QQX1189" s="22"/>
      <c r="QQY1189" s="22"/>
      <c r="QQZ1189" s="22"/>
      <c r="QRA1189" s="22"/>
      <c r="QRB1189" s="22"/>
      <c r="QRC1189" s="22"/>
      <c r="QRD1189" s="22"/>
      <c r="QRE1189" s="22"/>
      <c r="QRF1189" s="22"/>
      <c r="QRG1189" s="22"/>
      <c r="QRH1189" s="22"/>
      <c r="QRI1189" s="22"/>
      <c r="QRJ1189" s="22"/>
      <c r="QRK1189" s="22"/>
      <c r="QRL1189" s="22"/>
      <c r="QRM1189" s="22"/>
      <c r="QRN1189" s="22"/>
      <c r="QRO1189" s="22"/>
      <c r="QRP1189" s="22"/>
      <c r="QRQ1189" s="22"/>
      <c r="QRR1189" s="22"/>
      <c r="QRS1189" s="22"/>
      <c r="QRT1189" s="22"/>
      <c r="QRU1189" s="22"/>
      <c r="QRV1189" s="22"/>
      <c r="QRW1189" s="22"/>
      <c r="QRX1189" s="22"/>
      <c r="QRY1189" s="22"/>
      <c r="QRZ1189" s="22"/>
      <c r="QSA1189" s="22"/>
      <c r="QSB1189" s="22"/>
      <c r="QSC1189" s="22"/>
      <c r="QSD1189" s="22"/>
      <c r="QSE1189" s="22"/>
      <c r="QSF1189" s="22"/>
      <c r="QSG1189" s="22"/>
      <c r="QSH1189" s="22"/>
      <c r="QSI1189" s="22"/>
      <c r="QSJ1189" s="22"/>
      <c r="QSK1189" s="22"/>
      <c r="QSL1189" s="22"/>
      <c r="QSM1189" s="22"/>
      <c r="QSN1189" s="22"/>
      <c r="QSO1189" s="22"/>
      <c r="QSP1189" s="22"/>
      <c r="QSQ1189" s="22"/>
      <c r="QSR1189" s="22"/>
      <c r="QSS1189" s="22"/>
      <c r="QST1189" s="22"/>
      <c r="QSU1189" s="22"/>
      <c r="QSV1189" s="22"/>
      <c r="QSW1189" s="22"/>
      <c r="QSX1189" s="22"/>
      <c r="QSY1189" s="22"/>
      <c r="QSZ1189" s="22"/>
      <c r="QTA1189" s="22"/>
      <c r="QTB1189" s="22"/>
      <c r="QTC1189" s="22"/>
      <c r="QTD1189" s="22"/>
      <c r="QTE1189" s="22"/>
      <c r="QTF1189" s="22"/>
      <c r="QTG1189" s="22"/>
      <c r="QTH1189" s="22"/>
      <c r="QTI1189" s="22"/>
      <c r="QTJ1189" s="22"/>
      <c r="QTK1189" s="22"/>
      <c r="QTL1189" s="22"/>
      <c r="QTM1189" s="22"/>
      <c r="QTN1189" s="22"/>
      <c r="QTO1189" s="22"/>
      <c r="QTP1189" s="22"/>
      <c r="QTQ1189" s="22"/>
      <c r="QTR1189" s="22"/>
      <c r="QTS1189" s="22"/>
      <c r="QTT1189" s="22"/>
      <c r="QTU1189" s="22"/>
      <c r="QTV1189" s="22"/>
      <c r="QTW1189" s="22"/>
      <c r="QTX1189" s="22"/>
      <c r="QTY1189" s="22"/>
      <c r="QTZ1189" s="22"/>
      <c r="QUA1189" s="22"/>
      <c r="QUB1189" s="22"/>
      <c r="QUC1189" s="22"/>
      <c r="QUD1189" s="22"/>
      <c r="QUE1189" s="22"/>
      <c r="QUF1189" s="22"/>
      <c r="QUG1189" s="22"/>
      <c r="QUH1189" s="22"/>
      <c r="QUI1189" s="22"/>
      <c r="QUJ1189" s="22"/>
      <c r="QUK1189" s="22"/>
      <c r="QUL1189" s="22"/>
      <c r="QUM1189" s="22"/>
      <c r="QUN1189" s="22"/>
      <c r="QUO1189" s="22"/>
      <c r="QUP1189" s="22"/>
      <c r="QUQ1189" s="22"/>
      <c r="QUR1189" s="22"/>
      <c r="QUS1189" s="22"/>
      <c r="QUT1189" s="22"/>
      <c r="QUU1189" s="22"/>
      <c r="QUV1189" s="22"/>
      <c r="QUW1189" s="22"/>
      <c r="QUX1189" s="22"/>
      <c r="QUY1189" s="22"/>
      <c r="QUZ1189" s="22"/>
      <c r="QVA1189" s="22"/>
      <c r="QVB1189" s="22"/>
      <c r="QVC1189" s="22"/>
      <c r="QVD1189" s="22"/>
      <c r="QVE1189" s="22"/>
      <c r="QVF1189" s="22"/>
      <c r="QVG1189" s="22"/>
      <c r="QVH1189" s="22"/>
      <c r="QVI1189" s="22"/>
      <c r="QVJ1189" s="22"/>
      <c r="QVK1189" s="22"/>
      <c r="QVL1189" s="22"/>
      <c r="QVM1189" s="22"/>
      <c r="QVN1189" s="22"/>
      <c r="QVO1189" s="22"/>
      <c r="QVP1189" s="22"/>
      <c r="QVQ1189" s="22"/>
      <c r="QVR1189" s="22"/>
      <c r="QVS1189" s="22"/>
      <c r="QVT1189" s="22"/>
      <c r="QVU1189" s="22"/>
      <c r="QVV1189" s="22"/>
      <c r="QVW1189" s="22"/>
      <c r="QVX1189" s="22"/>
      <c r="QVY1189" s="22"/>
      <c r="QVZ1189" s="22"/>
      <c r="QWA1189" s="22"/>
      <c r="QWB1189" s="22"/>
      <c r="QWC1189" s="22"/>
      <c r="QWD1189" s="22"/>
      <c r="QWE1189" s="22"/>
      <c r="QWF1189" s="22"/>
      <c r="QWG1189" s="22"/>
      <c r="QWH1189" s="22"/>
      <c r="QWI1189" s="22"/>
      <c r="QWJ1189" s="22"/>
      <c r="QWK1189" s="22"/>
      <c r="QWL1189" s="22"/>
      <c r="QWM1189" s="22"/>
      <c r="QWN1189" s="22"/>
      <c r="QWO1189" s="22"/>
      <c r="QWP1189" s="22"/>
      <c r="QWQ1189" s="22"/>
      <c r="QWR1189" s="22"/>
      <c r="QWS1189" s="22"/>
      <c r="QWT1189" s="22"/>
      <c r="QWU1189" s="22"/>
      <c r="QWV1189" s="22"/>
      <c r="QWW1189" s="22"/>
      <c r="QWX1189" s="22"/>
      <c r="QWY1189" s="22"/>
      <c r="QWZ1189" s="22"/>
      <c r="QXA1189" s="22"/>
      <c r="QXB1189" s="22"/>
      <c r="QXC1189" s="22"/>
      <c r="QXD1189" s="22"/>
      <c r="QXE1189" s="22"/>
      <c r="QXF1189" s="22"/>
      <c r="QXG1189" s="22"/>
      <c r="QXH1189" s="22"/>
      <c r="QXI1189" s="22"/>
      <c r="QXJ1189" s="22"/>
      <c r="QXK1189" s="22"/>
      <c r="QXL1189" s="22"/>
      <c r="QXM1189" s="22"/>
      <c r="QXN1189" s="22"/>
      <c r="QXO1189" s="22"/>
      <c r="QXP1189" s="22"/>
      <c r="QXQ1189" s="22"/>
      <c r="QXR1189" s="22"/>
      <c r="QXS1189" s="22"/>
      <c r="QXT1189" s="22"/>
      <c r="QXU1189" s="22"/>
      <c r="QXV1189" s="22"/>
      <c r="QXW1189" s="22"/>
      <c r="QXX1189" s="22"/>
      <c r="QXY1189" s="22"/>
      <c r="QXZ1189" s="22"/>
      <c r="QYA1189" s="22"/>
      <c r="QYB1189" s="22"/>
      <c r="QYC1189" s="22"/>
      <c r="QYD1189" s="22"/>
      <c r="QYE1189" s="22"/>
      <c r="QYF1189" s="22"/>
      <c r="QYG1189" s="22"/>
      <c r="QYH1189" s="22"/>
      <c r="QYI1189" s="22"/>
      <c r="QYJ1189" s="22"/>
      <c r="QYK1189" s="22"/>
      <c r="QYL1189" s="22"/>
      <c r="QYM1189" s="22"/>
      <c r="QYN1189" s="22"/>
      <c r="QYO1189" s="22"/>
      <c r="QYP1189" s="22"/>
      <c r="QYQ1189" s="22"/>
      <c r="QYR1189" s="22"/>
      <c r="QYS1189" s="22"/>
      <c r="QYT1189" s="22"/>
      <c r="QYU1189" s="22"/>
      <c r="QYV1189" s="22"/>
      <c r="QYW1189" s="22"/>
      <c r="QYX1189" s="22"/>
      <c r="QYY1189" s="22"/>
      <c r="QYZ1189" s="22"/>
      <c r="QZA1189" s="22"/>
      <c r="QZB1189" s="22"/>
      <c r="QZC1189" s="22"/>
      <c r="QZD1189" s="22"/>
      <c r="QZE1189" s="22"/>
      <c r="QZF1189" s="22"/>
      <c r="QZG1189" s="22"/>
      <c r="QZH1189" s="22"/>
      <c r="QZI1189" s="22"/>
      <c r="QZJ1189" s="22"/>
      <c r="QZK1189" s="22"/>
      <c r="QZL1189" s="22"/>
      <c r="QZM1189" s="22"/>
      <c r="QZN1189" s="22"/>
      <c r="QZO1189" s="22"/>
      <c r="QZP1189" s="22"/>
      <c r="QZQ1189" s="22"/>
      <c r="QZR1189" s="22"/>
      <c r="QZS1189" s="22"/>
      <c r="QZT1189" s="22"/>
      <c r="QZU1189" s="22"/>
      <c r="QZV1189" s="22"/>
      <c r="QZW1189" s="22"/>
      <c r="QZX1189" s="22"/>
      <c r="QZY1189" s="22"/>
      <c r="QZZ1189" s="22"/>
      <c r="RAA1189" s="22"/>
      <c r="RAB1189" s="22"/>
      <c r="RAC1189" s="22"/>
      <c r="RAD1189" s="22"/>
      <c r="RAE1189" s="22"/>
      <c r="RAF1189" s="22"/>
      <c r="RAG1189" s="22"/>
      <c r="RAH1189" s="22"/>
      <c r="RAI1189" s="22"/>
      <c r="RAJ1189" s="22"/>
      <c r="RAK1189" s="22"/>
      <c r="RAL1189" s="22"/>
      <c r="RAM1189" s="22"/>
      <c r="RAN1189" s="22"/>
      <c r="RAO1189" s="22"/>
      <c r="RAP1189" s="22"/>
      <c r="RAQ1189" s="22"/>
      <c r="RAR1189" s="22"/>
      <c r="RAS1189" s="22"/>
      <c r="RAT1189" s="22"/>
      <c r="RAU1189" s="22"/>
      <c r="RAV1189" s="22"/>
      <c r="RAW1189" s="22"/>
      <c r="RAX1189" s="22"/>
      <c r="RAY1189" s="22"/>
      <c r="RAZ1189" s="22"/>
      <c r="RBA1189" s="22"/>
      <c r="RBB1189" s="22"/>
      <c r="RBC1189" s="22"/>
      <c r="RBD1189" s="22"/>
      <c r="RBE1189" s="22"/>
      <c r="RBF1189" s="22"/>
      <c r="RBG1189" s="22"/>
      <c r="RBH1189" s="22"/>
      <c r="RBI1189" s="22"/>
      <c r="RBJ1189" s="22"/>
      <c r="RBK1189" s="22"/>
      <c r="RBL1189" s="22"/>
      <c r="RBM1189" s="22"/>
      <c r="RBN1189" s="22"/>
      <c r="RBO1189" s="22"/>
      <c r="RBP1189" s="22"/>
      <c r="RBQ1189" s="22"/>
      <c r="RBR1189" s="22"/>
      <c r="RBS1189" s="22"/>
      <c r="RBT1189" s="22"/>
      <c r="RBU1189" s="22"/>
      <c r="RBV1189" s="22"/>
      <c r="RBW1189" s="22"/>
      <c r="RBX1189" s="22"/>
      <c r="RBY1189" s="22"/>
      <c r="RBZ1189" s="22"/>
      <c r="RCA1189" s="22"/>
      <c r="RCB1189" s="22"/>
      <c r="RCC1189" s="22"/>
      <c r="RCD1189" s="22"/>
      <c r="RCE1189" s="22"/>
      <c r="RCF1189" s="22"/>
      <c r="RCG1189" s="22"/>
      <c r="RCH1189" s="22"/>
      <c r="RCI1189" s="22"/>
      <c r="RCJ1189" s="22"/>
      <c r="RCK1189" s="22"/>
      <c r="RCL1189" s="22"/>
      <c r="RCM1189" s="22"/>
      <c r="RCN1189" s="22"/>
      <c r="RCO1189" s="22"/>
      <c r="RCP1189" s="22"/>
      <c r="RCQ1189" s="22"/>
      <c r="RCR1189" s="22"/>
      <c r="RCS1189" s="22"/>
      <c r="RCT1189" s="22"/>
      <c r="RCU1189" s="22"/>
      <c r="RCV1189" s="22"/>
      <c r="RCW1189" s="22"/>
      <c r="RCX1189" s="22"/>
      <c r="RCY1189" s="22"/>
      <c r="RCZ1189" s="22"/>
      <c r="RDA1189" s="22"/>
      <c r="RDB1189" s="22"/>
      <c r="RDC1189" s="22"/>
      <c r="RDD1189" s="22"/>
      <c r="RDE1189" s="22"/>
      <c r="RDF1189" s="22"/>
      <c r="RDG1189" s="22"/>
      <c r="RDH1189" s="22"/>
      <c r="RDI1189" s="22"/>
      <c r="RDJ1189" s="22"/>
      <c r="RDK1189" s="22"/>
      <c r="RDL1189" s="22"/>
      <c r="RDM1189" s="22"/>
      <c r="RDN1189" s="22"/>
      <c r="RDO1189" s="22"/>
      <c r="RDP1189" s="22"/>
      <c r="RDQ1189" s="22"/>
      <c r="RDR1189" s="22"/>
      <c r="RDS1189" s="22"/>
      <c r="RDT1189" s="22"/>
      <c r="RDU1189" s="22"/>
      <c r="RDV1189" s="22"/>
      <c r="RDW1189" s="22"/>
      <c r="RDX1189" s="22"/>
      <c r="RDY1189" s="22"/>
      <c r="RDZ1189" s="22"/>
      <c r="REA1189" s="22"/>
      <c r="REB1189" s="22"/>
      <c r="REC1189" s="22"/>
      <c r="RED1189" s="22"/>
      <c r="REE1189" s="22"/>
      <c r="REF1189" s="22"/>
      <c r="REG1189" s="22"/>
      <c r="REH1189" s="22"/>
      <c r="REI1189" s="22"/>
      <c r="REJ1189" s="22"/>
      <c r="REK1189" s="22"/>
      <c r="REL1189" s="22"/>
      <c r="REM1189" s="22"/>
      <c r="REN1189" s="22"/>
      <c r="REO1189" s="22"/>
      <c r="REP1189" s="22"/>
      <c r="REQ1189" s="22"/>
      <c r="RER1189" s="22"/>
      <c r="RES1189" s="22"/>
      <c r="RET1189" s="22"/>
      <c r="REU1189" s="22"/>
      <c r="REV1189" s="22"/>
      <c r="REW1189" s="22"/>
      <c r="REX1189" s="22"/>
      <c r="REY1189" s="22"/>
      <c r="REZ1189" s="22"/>
      <c r="RFA1189" s="22"/>
      <c r="RFB1189" s="22"/>
      <c r="RFC1189" s="22"/>
      <c r="RFD1189" s="22"/>
      <c r="RFE1189" s="22"/>
      <c r="RFF1189" s="22"/>
      <c r="RFG1189" s="22"/>
      <c r="RFH1189" s="22"/>
      <c r="RFI1189" s="22"/>
      <c r="RFJ1189" s="22"/>
      <c r="RFK1189" s="22"/>
      <c r="RFL1189" s="22"/>
      <c r="RFM1189" s="22"/>
      <c r="RFN1189" s="22"/>
      <c r="RFO1189" s="22"/>
      <c r="RFP1189" s="22"/>
      <c r="RFQ1189" s="22"/>
      <c r="RFR1189" s="22"/>
      <c r="RFS1189" s="22"/>
      <c r="RFT1189" s="22"/>
      <c r="RFU1189" s="22"/>
      <c r="RFV1189" s="22"/>
      <c r="RFW1189" s="22"/>
      <c r="RFX1189" s="22"/>
      <c r="RFY1189" s="22"/>
      <c r="RFZ1189" s="22"/>
      <c r="RGA1189" s="22"/>
      <c r="RGB1189" s="22"/>
      <c r="RGC1189" s="22"/>
      <c r="RGD1189" s="22"/>
      <c r="RGE1189" s="22"/>
      <c r="RGF1189" s="22"/>
      <c r="RGG1189" s="22"/>
      <c r="RGH1189" s="22"/>
      <c r="RGI1189" s="22"/>
      <c r="RGJ1189" s="22"/>
      <c r="RGK1189" s="22"/>
      <c r="RGL1189" s="22"/>
      <c r="RGM1189" s="22"/>
      <c r="RGN1189" s="22"/>
      <c r="RGO1189" s="22"/>
      <c r="RGP1189" s="22"/>
      <c r="RGQ1189" s="22"/>
      <c r="RGR1189" s="22"/>
      <c r="RGS1189" s="22"/>
      <c r="RGT1189" s="22"/>
      <c r="RGU1189" s="22"/>
      <c r="RGV1189" s="22"/>
      <c r="RGW1189" s="22"/>
      <c r="RGX1189" s="22"/>
      <c r="RGY1189" s="22"/>
      <c r="RGZ1189" s="22"/>
      <c r="RHA1189" s="22"/>
      <c r="RHB1189" s="22"/>
      <c r="RHC1189" s="22"/>
      <c r="RHD1189" s="22"/>
      <c r="RHE1189" s="22"/>
      <c r="RHF1189" s="22"/>
      <c r="RHG1189" s="22"/>
      <c r="RHH1189" s="22"/>
      <c r="RHI1189" s="22"/>
      <c r="RHJ1189" s="22"/>
      <c r="RHK1189" s="22"/>
      <c r="RHL1189" s="22"/>
      <c r="RHM1189" s="22"/>
      <c r="RHN1189" s="22"/>
      <c r="RHO1189" s="22"/>
      <c r="RHP1189" s="22"/>
      <c r="RHQ1189" s="22"/>
      <c r="RHR1189" s="22"/>
      <c r="RHS1189" s="22"/>
      <c r="RHT1189" s="22"/>
      <c r="RHU1189" s="22"/>
      <c r="RHV1189" s="22"/>
      <c r="RHW1189" s="22"/>
      <c r="RHX1189" s="22"/>
      <c r="RHY1189" s="22"/>
      <c r="RHZ1189" s="22"/>
      <c r="RIA1189" s="22"/>
      <c r="RIB1189" s="22"/>
      <c r="RIC1189" s="22"/>
      <c r="RID1189" s="22"/>
      <c r="RIE1189" s="22"/>
      <c r="RIF1189" s="22"/>
      <c r="RIG1189" s="22"/>
      <c r="RIH1189" s="22"/>
      <c r="RII1189" s="22"/>
      <c r="RIJ1189" s="22"/>
      <c r="RIK1189" s="22"/>
      <c r="RIL1189" s="22"/>
      <c r="RIM1189" s="22"/>
      <c r="RIN1189" s="22"/>
      <c r="RIO1189" s="22"/>
      <c r="RIP1189" s="22"/>
      <c r="RIQ1189" s="22"/>
      <c r="RIR1189" s="22"/>
      <c r="RIS1189" s="22"/>
      <c r="RIT1189" s="22"/>
      <c r="RIU1189" s="22"/>
      <c r="RIV1189" s="22"/>
      <c r="RIW1189" s="22"/>
      <c r="RIX1189" s="22"/>
      <c r="RIY1189" s="22"/>
      <c r="RIZ1189" s="22"/>
      <c r="RJA1189" s="22"/>
      <c r="RJB1189" s="22"/>
      <c r="RJC1189" s="22"/>
      <c r="RJD1189" s="22"/>
      <c r="RJE1189" s="22"/>
      <c r="RJF1189" s="22"/>
      <c r="RJG1189" s="22"/>
      <c r="RJH1189" s="22"/>
      <c r="RJI1189" s="22"/>
      <c r="RJJ1189" s="22"/>
      <c r="RJK1189" s="22"/>
      <c r="RJL1189" s="22"/>
      <c r="RJM1189" s="22"/>
      <c r="RJN1189" s="22"/>
      <c r="RJO1189" s="22"/>
      <c r="RJP1189" s="22"/>
      <c r="RJQ1189" s="22"/>
      <c r="RJR1189" s="22"/>
      <c r="RJS1189" s="22"/>
      <c r="RJT1189" s="22"/>
      <c r="RJU1189" s="22"/>
      <c r="RJV1189" s="22"/>
      <c r="RJW1189" s="22"/>
      <c r="RJX1189" s="22"/>
      <c r="RJY1189" s="22"/>
      <c r="RJZ1189" s="22"/>
      <c r="RKA1189" s="22"/>
      <c r="RKB1189" s="22"/>
      <c r="RKC1189" s="22"/>
      <c r="RKD1189" s="22"/>
      <c r="RKE1189" s="22"/>
      <c r="RKF1189" s="22"/>
      <c r="RKG1189" s="22"/>
      <c r="RKH1189" s="22"/>
      <c r="RKI1189" s="22"/>
      <c r="RKJ1189" s="22"/>
      <c r="RKK1189" s="22"/>
      <c r="RKL1189" s="22"/>
      <c r="RKM1189" s="22"/>
      <c r="RKN1189" s="22"/>
      <c r="RKO1189" s="22"/>
      <c r="RKP1189" s="22"/>
      <c r="RKQ1189" s="22"/>
      <c r="RKR1189" s="22"/>
      <c r="RKS1189" s="22"/>
      <c r="RKT1189" s="22"/>
      <c r="RKU1189" s="22"/>
      <c r="RKV1189" s="22"/>
      <c r="RKW1189" s="22"/>
      <c r="RKX1189" s="22"/>
      <c r="RKY1189" s="22"/>
      <c r="RKZ1189" s="22"/>
      <c r="RLA1189" s="22"/>
      <c r="RLB1189" s="22"/>
      <c r="RLC1189" s="22"/>
      <c r="RLD1189" s="22"/>
      <c r="RLE1189" s="22"/>
      <c r="RLF1189" s="22"/>
      <c r="RLG1189" s="22"/>
      <c r="RLH1189" s="22"/>
      <c r="RLI1189" s="22"/>
      <c r="RLJ1189" s="22"/>
      <c r="RLK1189" s="22"/>
      <c r="RLL1189" s="22"/>
      <c r="RLM1189" s="22"/>
      <c r="RLN1189" s="22"/>
      <c r="RLO1189" s="22"/>
      <c r="RLP1189" s="22"/>
      <c r="RLQ1189" s="22"/>
      <c r="RLR1189" s="22"/>
      <c r="RLS1189" s="22"/>
      <c r="RLT1189" s="22"/>
      <c r="RLU1189" s="22"/>
      <c r="RLV1189" s="22"/>
      <c r="RLW1189" s="22"/>
      <c r="RLX1189" s="22"/>
      <c r="RLY1189" s="22"/>
      <c r="RLZ1189" s="22"/>
      <c r="RMA1189" s="22"/>
      <c r="RMB1189" s="22"/>
      <c r="RMC1189" s="22"/>
      <c r="RMD1189" s="22"/>
      <c r="RME1189" s="22"/>
      <c r="RMF1189" s="22"/>
      <c r="RMG1189" s="22"/>
      <c r="RMH1189" s="22"/>
      <c r="RMI1189" s="22"/>
      <c r="RMJ1189" s="22"/>
      <c r="RMK1189" s="22"/>
      <c r="RML1189" s="22"/>
      <c r="RMM1189" s="22"/>
      <c r="RMN1189" s="22"/>
      <c r="RMO1189" s="22"/>
      <c r="RMP1189" s="22"/>
      <c r="RMQ1189" s="22"/>
      <c r="RMR1189" s="22"/>
      <c r="RMS1189" s="22"/>
      <c r="RMT1189" s="22"/>
      <c r="RMU1189" s="22"/>
      <c r="RMV1189" s="22"/>
      <c r="RMW1189" s="22"/>
      <c r="RMX1189" s="22"/>
      <c r="RMY1189" s="22"/>
      <c r="RMZ1189" s="22"/>
      <c r="RNA1189" s="22"/>
      <c r="RNB1189" s="22"/>
      <c r="RNC1189" s="22"/>
      <c r="RND1189" s="22"/>
      <c r="RNE1189" s="22"/>
      <c r="RNF1189" s="22"/>
      <c r="RNG1189" s="22"/>
      <c r="RNH1189" s="22"/>
      <c r="RNI1189" s="22"/>
      <c r="RNJ1189" s="22"/>
      <c r="RNK1189" s="22"/>
      <c r="RNL1189" s="22"/>
      <c r="RNM1189" s="22"/>
      <c r="RNN1189" s="22"/>
      <c r="RNO1189" s="22"/>
      <c r="RNP1189" s="22"/>
      <c r="RNQ1189" s="22"/>
      <c r="RNR1189" s="22"/>
      <c r="RNS1189" s="22"/>
      <c r="RNT1189" s="22"/>
      <c r="RNU1189" s="22"/>
      <c r="RNV1189" s="22"/>
      <c r="RNW1189" s="22"/>
      <c r="RNX1189" s="22"/>
      <c r="RNY1189" s="22"/>
      <c r="RNZ1189" s="22"/>
      <c r="ROA1189" s="22"/>
      <c r="ROB1189" s="22"/>
      <c r="ROC1189" s="22"/>
      <c r="ROD1189" s="22"/>
      <c r="ROE1189" s="22"/>
      <c r="ROF1189" s="22"/>
      <c r="ROG1189" s="22"/>
      <c r="ROH1189" s="22"/>
      <c r="ROI1189" s="22"/>
      <c r="ROJ1189" s="22"/>
      <c r="ROK1189" s="22"/>
      <c r="ROL1189" s="22"/>
      <c r="ROM1189" s="22"/>
      <c r="RON1189" s="22"/>
      <c r="ROO1189" s="22"/>
      <c r="ROP1189" s="22"/>
      <c r="ROQ1189" s="22"/>
      <c r="ROR1189" s="22"/>
      <c r="ROS1189" s="22"/>
      <c r="ROT1189" s="22"/>
      <c r="ROU1189" s="22"/>
      <c r="ROV1189" s="22"/>
      <c r="ROW1189" s="22"/>
      <c r="ROX1189" s="22"/>
      <c r="ROY1189" s="22"/>
      <c r="ROZ1189" s="22"/>
      <c r="RPA1189" s="22"/>
      <c r="RPB1189" s="22"/>
      <c r="RPC1189" s="22"/>
      <c r="RPD1189" s="22"/>
      <c r="RPE1189" s="22"/>
      <c r="RPF1189" s="22"/>
      <c r="RPG1189" s="22"/>
      <c r="RPH1189" s="22"/>
      <c r="RPI1189" s="22"/>
      <c r="RPJ1189" s="22"/>
      <c r="RPK1189" s="22"/>
      <c r="RPL1189" s="22"/>
      <c r="RPM1189" s="22"/>
      <c r="RPN1189" s="22"/>
      <c r="RPO1189" s="22"/>
      <c r="RPP1189" s="22"/>
      <c r="RPQ1189" s="22"/>
      <c r="RPR1189" s="22"/>
      <c r="RPS1189" s="22"/>
      <c r="RPT1189" s="22"/>
      <c r="RPU1189" s="22"/>
      <c r="RPV1189" s="22"/>
      <c r="RPW1189" s="22"/>
      <c r="RPX1189" s="22"/>
      <c r="RPY1189" s="22"/>
      <c r="RPZ1189" s="22"/>
      <c r="RQA1189" s="22"/>
      <c r="RQB1189" s="22"/>
      <c r="RQC1189" s="22"/>
      <c r="RQD1189" s="22"/>
      <c r="RQE1189" s="22"/>
      <c r="RQF1189" s="22"/>
      <c r="RQG1189" s="22"/>
      <c r="RQH1189" s="22"/>
      <c r="RQI1189" s="22"/>
      <c r="RQJ1189" s="22"/>
      <c r="RQK1189" s="22"/>
      <c r="RQL1189" s="22"/>
      <c r="RQM1189" s="22"/>
      <c r="RQN1189" s="22"/>
      <c r="RQO1189" s="22"/>
      <c r="RQP1189" s="22"/>
      <c r="RQQ1189" s="22"/>
      <c r="RQR1189" s="22"/>
      <c r="RQS1189" s="22"/>
      <c r="RQT1189" s="22"/>
      <c r="RQU1189" s="22"/>
      <c r="RQV1189" s="22"/>
      <c r="RQW1189" s="22"/>
      <c r="RQX1189" s="22"/>
      <c r="RQY1189" s="22"/>
      <c r="RQZ1189" s="22"/>
      <c r="RRA1189" s="22"/>
      <c r="RRB1189" s="22"/>
      <c r="RRC1189" s="22"/>
      <c r="RRD1189" s="22"/>
      <c r="RRE1189" s="22"/>
      <c r="RRF1189" s="22"/>
      <c r="RRG1189" s="22"/>
      <c r="RRH1189" s="22"/>
      <c r="RRI1189" s="22"/>
      <c r="RRJ1189" s="22"/>
      <c r="RRK1189" s="22"/>
      <c r="RRL1189" s="22"/>
      <c r="RRM1189" s="22"/>
      <c r="RRN1189" s="22"/>
      <c r="RRO1189" s="22"/>
      <c r="RRP1189" s="22"/>
      <c r="RRQ1189" s="22"/>
      <c r="RRR1189" s="22"/>
      <c r="RRS1189" s="22"/>
      <c r="RRT1189" s="22"/>
      <c r="RRU1189" s="22"/>
      <c r="RRV1189" s="22"/>
      <c r="RRW1189" s="22"/>
      <c r="RRX1189" s="22"/>
      <c r="RRY1189" s="22"/>
      <c r="RRZ1189" s="22"/>
      <c r="RSA1189" s="22"/>
      <c r="RSB1189" s="22"/>
      <c r="RSC1189" s="22"/>
      <c r="RSD1189" s="22"/>
      <c r="RSE1189" s="22"/>
      <c r="RSF1189" s="22"/>
      <c r="RSG1189" s="22"/>
      <c r="RSH1189" s="22"/>
      <c r="RSI1189" s="22"/>
      <c r="RSJ1189" s="22"/>
      <c r="RSK1189" s="22"/>
      <c r="RSL1189" s="22"/>
      <c r="RSM1189" s="22"/>
      <c r="RSN1189" s="22"/>
      <c r="RSO1189" s="22"/>
      <c r="RSP1189" s="22"/>
      <c r="RSQ1189" s="22"/>
      <c r="RSR1189" s="22"/>
      <c r="RSS1189" s="22"/>
      <c r="RST1189" s="22"/>
      <c r="RSU1189" s="22"/>
      <c r="RSV1189" s="22"/>
      <c r="RSW1189" s="22"/>
      <c r="RSX1189" s="22"/>
      <c r="RSY1189" s="22"/>
      <c r="RSZ1189" s="22"/>
      <c r="RTA1189" s="22"/>
      <c r="RTB1189" s="22"/>
      <c r="RTC1189" s="22"/>
      <c r="RTD1189" s="22"/>
      <c r="RTE1189" s="22"/>
      <c r="RTF1189" s="22"/>
      <c r="RTG1189" s="22"/>
      <c r="RTH1189" s="22"/>
      <c r="RTI1189" s="22"/>
      <c r="RTJ1189" s="22"/>
      <c r="RTK1189" s="22"/>
      <c r="RTL1189" s="22"/>
      <c r="RTM1189" s="22"/>
      <c r="RTN1189" s="22"/>
      <c r="RTO1189" s="22"/>
      <c r="RTP1189" s="22"/>
      <c r="RTQ1189" s="22"/>
      <c r="RTR1189" s="22"/>
      <c r="RTS1189" s="22"/>
      <c r="RTT1189" s="22"/>
      <c r="RTU1189" s="22"/>
      <c r="RTV1189" s="22"/>
      <c r="RTW1189" s="22"/>
      <c r="RTX1189" s="22"/>
      <c r="RTY1189" s="22"/>
      <c r="RTZ1189" s="22"/>
      <c r="RUA1189" s="22"/>
      <c r="RUB1189" s="22"/>
      <c r="RUC1189" s="22"/>
      <c r="RUD1189" s="22"/>
      <c r="RUE1189" s="22"/>
      <c r="RUF1189" s="22"/>
      <c r="RUG1189" s="22"/>
      <c r="RUH1189" s="22"/>
      <c r="RUI1189" s="22"/>
      <c r="RUJ1189" s="22"/>
      <c r="RUK1189" s="22"/>
      <c r="RUL1189" s="22"/>
      <c r="RUM1189" s="22"/>
      <c r="RUN1189" s="22"/>
      <c r="RUO1189" s="22"/>
      <c r="RUP1189" s="22"/>
      <c r="RUQ1189" s="22"/>
      <c r="RUR1189" s="22"/>
      <c r="RUS1189" s="22"/>
      <c r="RUT1189" s="22"/>
      <c r="RUU1189" s="22"/>
      <c r="RUV1189" s="22"/>
      <c r="RUW1189" s="22"/>
      <c r="RUX1189" s="22"/>
      <c r="RUY1189" s="22"/>
      <c r="RUZ1189" s="22"/>
      <c r="RVA1189" s="22"/>
      <c r="RVB1189" s="22"/>
      <c r="RVC1189" s="22"/>
      <c r="RVD1189" s="22"/>
      <c r="RVE1189" s="22"/>
      <c r="RVF1189" s="22"/>
      <c r="RVG1189" s="22"/>
      <c r="RVH1189" s="22"/>
      <c r="RVI1189" s="22"/>
      <c r="RVJ1189" s="22"/>
      <c r="RVK1189" s="22"/>
      <c r="RVL1189" s="22"/>
      <c r="RVM1189" s="22"/>
      <c r="RVN1189" s="22"/>
      <c r="RVO1189" s="22"/>
      <c r="RVP1189" s="22"/>
      <c r="RVQ1189" s="22"/>
      <c r="RVR1189" s="22"/>
      <c r="RVS1189" s="22"/>
      <c r="RVT1189" s="22"/>
      <c r="RVU1189" s="22"/>
      <c r="RVV1189" s="22"/>
      <c r="RVW1189" s="22"/>
      <c r="RVX1189" s="22"/>
      <c r="RVY1189" s="22"/>
      <c r="RVZ1189" s="22"/>
      <c r="RWA1189" s="22"/>
      <c r="RWB1189" s="22"/>
      <c r="RWC1189" s="22"/>
      <c r="RWD1189" s="22"/>
      <c r="RWE1189" s="22"/>
      <c r="RWF1189" s="22"/>
      <c r="RWG1189" s="22"/>
      <c r="RWH1189" s="22"/>
      <c r="RWI1189" s="22"/>
      <c r="RWJ1189" s="22"/>
      <c r="RWK1189" s="22"/>
      <c r="RWL1189" s="22"/>
      <c r="RWM1189" s="22"/>
      <c r="RWN1189" s="22"/>
      <c r="RWO1189" s="22"/>
      <c r="RWP1189" s="22"/>
      <c r="RWQ1189" s="22"/>
      <c r="RWR1189" s="22"/>
      <c r="RWS1189" s="22"/>
      <c r="RWT1189" s="22"/>
      <c r="RWU1189" s="22"/>
      <c r="RWV1189" s="22"/>
      <c r="RWW1189" s="22"/>
      <c r="RWX1189" s="22"/>
      <c r="RWY1189" s="22"/>
      <c r="RWZ1189" s="22"/>
      <c r="RXA1189" s="22"/>
      <c r="RXB1189" s="22"/>
      <c r="RXC1189" s="22"/>
      <c r="RXD1189" s="22"/>
      <c r="RXE1189" s="22"/>
      <c r="RXF1189" s="22"/>
      <c r="RXG1189" s="22"/>
      <c r="RXH1189" s="22"/>
      <c r="RXI1189" s="22"/>
      <c r="RXJ1189" s="22"/>
      <c r="RXK1189" s="22"/>
      <c r="RXL1189" s="22"/>
      <c r="RXM1189" s="22"/>
      <c r="RXN1189" s="22"/>
      <c r="RXO1189" s="22"/>
      <c r="RXP1189" s="22"/>
      <c r="RXQ1189" s="22"/>
      <c r="RXR1189" s="22"/>
      <c r="RXS1189" s="22"/>
      <c r="RXT1189" s="22"/>
      <c r="RXU1189" s="22"/>
      <c r="RXV1189" s="22"/>
      <c r="RXW1189" s="22"/>
      <c r="RXX1189" s="22"/>
      <c r="RXY1189" s="22"/>
      <c r="RXZ1189" s="22"/>
      <c r="RYA1189" s="22"/>
      <c r="RYB1189" s="22"/>
      <c r="RYC1189" s="22"/>
      <c r="RYD1189" s="22"/>
      <c r="RYE1189" s="22"/>
      <c r="RYF1189" s="22"/>
      <c r="RYG1189" s="22"/>
      <c r="RYH1189" s="22"/>
      <c r="RYI1189" s="22"/>
      <c r="RYJ1189" s="22"/>
      <c r="RYK1189" s="22"/>
      <c r="RYL1189" s="22"/>
      <c r="RYM1189" s="22"/>
      <c r="RYN1189" s="22"/>
      <c r="RYO1189" s="22"/>
      <c r="RYP1189" s="22"/>
      <c r="RYQ1189" s="22"/>
      <c r="RYR1189" s="22"/>
      <c r="RYS1189" s="22"/>
      <c r="RYT1189" s="22"/>
      <c r="RYU1189" s="22"/>
      <c r="RYV1189" s="22"/>
      <c r="RYW1189" s="22"/>
      <c r="RYX1189" s="22"/>
      <c r="RYY1189" s="22"/>
      <c r="RYZ1189" s="22"/>
      <c r="RZA1189" s="22"/>
      <c r="RZB1189" s="22"/>
      <c r="RZC1189" s="22"/>
      <c r="RZD1189" s="22"/>
      <c r="RZE1189" s="22"/>
      <c r="RZF1189" s="22"/>
      <c r="RZG1189" s="22"/>
      <c r="RZH1189" s="22"/>
      <c r="RZI1189" s="22"/>
      <c r="RZJ1189" s="22"/>
      <c r="RZK1189" s="22"/>
      <c r="RZL1189" s="22"/>
      <c r="RZM1189" s="22"/>
      <c r="RZN1189" s="22"/>
      <c r="RZO1189" s="22"/>
      <c r="RZP1189" s="22"/>
      <c r="RZQ1189" s="22"/>
      <c r="RZR1189" s="22"/>
      <c r="RZS1189" s="22"/>
      <c r="RZT1189" s="22"/>
      <c r="RZU1189" s="22"/>
      <c r="RZV1189" s="22"/>
      <c r="RZW1189" s="22"/>
      <c r="RZX1189" s="22"/>
      <c r="RZY1189" s="22"/>
      <c r="RZZ1189" s="22"/>
      <c r="SAA1189" s="22"/>
      <c r="SAB1189" s="22"/>
      <c r="SAC1189" s="22"/>
      <c r="SAD1189" s="22"/>
      <c r="SAE1189" s="22"/>
      <c r="SAF1189" s="22"/>
      <c r="SAG1189" s="22"/>
      <c r="SAH1189" s="22"/>
      <c r="SAI1189" s="22"/>
      <c r="SAJ1189" s="22"/>
      <c r="SAK1189" s="22"/>
      <c r="SAL1189" s="22"/>
      <c r="SAM1189" s="22"/>
      <c r="SAN1189" s="22"/>
      <c r="SAO1189" s="22"/>
      <c r="SAP1189" s="22"/>
      <c r="SAQ1189" s="22"/>
      <c r="SAR1189" s="22"/>
      <c r="SAS1189" s="22"/>
      <c r="SAT1189" s="22"/>
      <c r="SAU1189" s="22"/>
      <c r="SAV1189" s="22"/>
      <c r="SAW1189" s="22"/>
      <c r="SAX1189" s="22"/>
      <c r="SAY1189" s="22"/>
      <c r="SAZ1189" s="22"/>
      <c r="SBA1189" s="22"/>
      <c r="SBB1189" s="22"/>
      <c r="SBC1189" s="22"/>
      <c r="SBD1189" s="22"/>
      <c r="SBE1189" s="22"/>
      <c r="SBF1189" s="22"/>
      <c r="SBG1189" s="22"/>
      <c r="SBH1189" s="22"/>
      <c r="SBI1189" s="22"/>
      <c r="SBJ1189" s="22"/>
      <c r="SBK1189" s="22"/>
      <c r="SBL1189" s="22"/>
      <c r="SBM1189" s="22"/>
      <c r="SBN1189" s="22"/>
      <c r="SBO1189" s="22"/>
      <c r="SBP1189" s="22"/>
      <c r="SBQ1189" s="22"/>
      <c r="SBR1189" s="22"/>
      <c r="SBS1189" s="22"/>
      <c r="SBT1189" s="22"/>
      <c r="SBU1189" s="22"/>
      <c r="SBV1189" s="22"/>
      <c r="SBW1189" s="22"/>
      <c r="SBX1189" s="22"/>
      <c r="SBY1189" s="22"/>
      <c r="SBZ1189" s="22"/>
      <c r="SCA1189" s="22"/>
      <c r="SCB1189" s="22"/>
      <c r="SCC1189" s="22"/>
      <c r="SCD1189" s="22"/>
      <c r="SCE1189" s="22"/>
      <c r="SCF1189" s="22"/>
      <c r="SCG1189" s="22"/>
      <c r="SCH1189" s="22"/>
      <c r="SCI1189" s="22"/>
      <c r="SCJ1189" s="22"/>
      <c r="SCK1189" s="22"/>
      <c r="SCL1189" s="22"/>
      <c r="SCM1189" s="22"/>
      <c r="SCN1189" s="22"/>
      <c r="SCO1189" s="22"/>
      <c r="SCP1189" s="22"/>
      <c r="SCQ1189" s="22"/>
      <c r="SCR1189" s="22"/>
      <c r="SCS1189" s="22"/>
      <c r="SCT1189" s="22"/>
      <c r="SCU1189" s="22"/>
      <c r="SCV1189" s="22"/>
      <c r="SCW1189" s="22"/>
      <c r="SCX1189" s="22"/>
      <c r="SCY1189" s="22"/>
      <c r="SCZ1189" s="22"/>
      <c r="SDA1189" s="22"/>
      <c r="SDB1189" s="22"/>
      <c r="SDC1189" s="22"/>
      <c r="SDD1189" s="22"/>
      <c r="SDE1189" s="22"/>
      <c r="SDF1189" s="22"/>
      <c r="SDG1189" s="22"/>
      <c r="SDH1189" s="22"/>
      <c r="SDI1189" s="22"/>
      <c r="SDJ1189" s="22"/>
      <c r="SDK1189" s="22"/>
      <c r="SDL1189" s="22"/>
      <c r="SDM1189" s="22"/>
      <c r="SDN1189" s="22"/>
      <c r="SDO1189" s="22"/>
      <c r="SDP1189" s="22"/>
      <c r="SDQ1189" s="22"/>
      <c r="SDR1189" s="22"/>
      <c r="SDS1189" s="22"/>
      <c r="SDT1189" s="22"/>
      <c r="SDU1189" s="22"/>
      <c r="SDV1189" s="22"/>
      <c r="SDW1189" s="22"/>
      <c r="SDX1189" s="22"/>
      <c r="SDY1189" s="22"/>
      <c r="SDZ1189" s="22"/>
      <c r="SEA1189" s="22"/>
      <c r="SEB1189" s="22"/>
      <c r="SEC1189" s="22"/>
      <c r="SED1189" s="22"/>
      <c r="SEE1189" s="22"/>
      <c r="SEF1189" s="22"/>
      <c r="SEG1189" s="22"/>
      <c r="SEH1189" s="22"/>
      <c r="SEI1189" s="22"/>
      <c r="SEJ1189" s="22"/>
      <c r="SEK1189" s="22"/>
      <c r="SEL1189" s="22"/>
      <c r="SEM1189" s="22"/>
      <c r="SEN1189" s="22"/>
      <c r="SEO1189" s="22"/>
      <c r="SEP1189" s="22"/>
      <c r="SEQ1189" s="22"/>
      <c r="SER1189" s="22"/>
      <c r="SES1189" s="22"/>
      <c r="SET1189" s="22"/>
      <c r="SEU1189" s="22"/>
      <c r="SEV1189" s="22"/>
      <c r="SEW1189" s="22"/>
      <c r="SEX1189" s="22"/>
      <c r="SEY1189" s="22"/>
      <c r="SEZ1189" s="22"/>
      <c r="SFA1189" s="22"/>
      <c r="SFB1189" s="22"/>
      <c r="SFC1189" s="22"/>
      <c r="SFD1189" s="22"/>
      <c r="SFE1189" s="22"/>
      <c r="SFF1189" s="22"/>
      <c r="SFG1189" s="22"/>
      <c r="SFH1189" s="22"/>
      <c r="SFI1189" s="22"/>
      <c r="SFJ1189" s="22"/>
      <c r="SFK1189" s="22"/>
      <c r="SFL1189" s="22"/>
      <c r="SFM1189" s="22"/>
      <c r="SFN1189" s="22"/>
      <c r="SFO1189" s="22"/>
      <c r="SFP1189" s="22"/>
      <c r="SFQ1189" s="22"/>
      <c r="SFR1189" s="22"/>
      <c r="SFS1189" s="22"/>
      <c r="SFT1189" s="22"/>
      <c r="SFU1189" s="22"/>
      <c r="SFV1189" s="22"/>
      <c r="SFW1189" s="22"/>
      <c r="SFX1189" s="22"/>
      <c r="SFY1189" s="22"/>
      <c r="SFZ1189" s="22"/>
      <c r="SGA1189" s="22"/>
      <c r="SGB1189" s="22"/>
      <c r="SGC1189" s="22"/>
      <c r="SGD1189" s="22"/>
      <c r="SGE1189" s="22"/>
      <c r="SGF1189" s="22"/>
      <c r="SGG1189" s="22"/>
      <c r="SGH1189" s="22"/>
      <c r="SGI1189" s="22"/>
      <c r="SGJ1189" s="22"/>
      <c r="SGK1189" s="22"/>
      <c r="SGL1189" s="22"/>
      <c r="SGM1189" s="22"/>
      <c r="SGN1189" s="22"/>
      <c r="SGO1189" s="22"/>
      <c r="SGP1189" s="22"/>
      <c r="SGQ1189" s="22"/>
      <c r="SGR1189" s="22"/>
      <c r="SGS1189" s="22"/>
      <c r="SGT1189" s="22"/>
      <c r="SGU1189" s="22"/>
      <c r="SGV1189" s="22"/>
      <c r="SGW1189" s="22"/>
      <c r="SGX1189" s="22"/>
      <c r="SGY1189" s="22"/>
      <c r="SGZ1189" s="22"/>
      <c r="SHA1189" s="22"/>
      <c r="SHB1189" s="22"/>
      <c r="SHC1189" s="22"/>
      <c r="SHD1189" s="22"/>
      <c r="SHE1189" s="22"/>
      <c r="SHF1189" s="22"/>
      <c r="SHG1189" s="22"/>
      <c r="SHH1189" s="22"/>
      <c r="SHI1189" s="22"/>
      <c r="SHJ1189" s="22"/>
      <c r="SHK1189" s="22"/>
      <c r="SHL1189" s="22"/>
      <c r="SHM1189" s="22"/>
      <c r="SHN1189" s="22"/>
      <c r="SHO1189" s="22"/>
      <c r="SHP1189" s="22"/>
      <c r="SHQ1189" s="22"/>
      <c r="SHR1189" s="22"/>
      <c r="SHS1189" s="22"/>
      <c r="SHT1189" s="22"/>
      <c r="SHU1189" s="22"/>
      <c r="SHV1189" s="22"/>
      <c r="SHW1189" s="22"/>
      <c r="SHX1189" s="22"/>
      <c r="SHY1189" s="22"/>
      <c r="SHZ1189" s="22"/>
      <c r="SIA1189" s="22"/>
      <c r="SIB1189" s="22"/>
      <c r="SIC1189" s="22"/>
      <c r="SID1189" s="22"/>
      <c r="SIE1189" s="22"/>
      <c r="SIF1189" s="22"/>
      <c r="SIG1189" s="22"/>
      <c r="SIH1189" s="22"/>
      <c r="SII1189" s="22"/>
      <c r="SIJ1189" s="22"/>
      <c r="SIK1189" s="22"/>
      <c r="SIL1189" s="22"/>
      <c r="SIM1189" s="22"/>
      <c r="SIN1189" s="22"/>
      <c r="SIO1189" s="22"/>
      <c r="SIP1189" s="22"/>
      <c r="SIQ1189" s="22"/>
      <c r="SIR1189" s="22"/>
      <c r="SIS1189" s="22"/>
      <c r="SIT1189" s="22"/>
      <c r="SIU1189" s="22"/>
      <c r="SIV1189" s="22"/>
      <c r="SIW1189" s="22"/>
      <c r="SIX1189" s="22"/>
      <c r="SIY1189" s="22"/>
      <c r="SIZ1189" s="22"/>
      <c r="SJA1189" s="22"/>
      <c r="SJB1189" s="22"/>
      <c r="SJC1189" s="22"/>
      <c r="SJD1189" s="22"/>
      <c r="SJE1189" s="22"/>
      <c r="SJF1189" s="22"/>
      <c r="SJG1189" s="22"/>
      <c r="SJH1189" s="22"/>
      <c r="SJI1189" s="22"/>
      <c r="SJJ1189" s="22"/>
      <c r="SJK1189" s="22"/>
      <c r="SJL1189" s="22"/>
      <c r="SJM1189" s="22"/>
      <c r="SJN1189" s="22"/>
      <c r="SJO1189" s="22"/>
      <c r="SJP1189" s="22"/>
      <c r="SJQ1189" s="22"/>
      <c r="SJR1189" s="22"/>
      <c r="SJS1189" s="22"/>
      <c r="SJT1189" s="22"/>
      <c r="SJU1189" s="22"/>
      <c r="SJV1189" s="22"/>
      <c r="SJW1189" s="22"/>
      <c r="SJX1189" s="22"/>
      <c r="SJY1189" s="22"/>
      <c r="SJZ1189" s="22"/>
      <c r="SKA1189" s="22"/>
      <c r="SKB1189" s="22"/>
      <c r="SKC1189" s="22"/>
      <c r="SKD1189" s="22"/>
      <c r="SKE1189" s="22"/>
      <c r="SKF1189" s="22"/>
      <c r="SKG1189" s="22"/>
      <c r="SKH1189" s="22"/>
      <c r="SKI1189" s="22"/>
      <c r="SKJ1189" s="22"/>
      <c r="SKK1189" s="22"/>
      <c r="SKL1189" s="22"/>
      <c r="SKM1189" s="22"/>
      <c r="SKN1189" s="22"/>
      <c r="SKO1189" s="22"/>
      <c r="SKP1189" s="22"/>
      <c r="SKQ1189" s="22"/>
      <c r="SKR1189" s="22"/>
      <c r="SKS1189" s="22"/>
      <c r="SKT1189" s="22"/>
      <c r="SKU1189" s="22"/>
      <c r="SKV1189" s="22"/>
      <c r="SKW1189" s="22"/>
      <c r="SKX1189" s="22"/>
      <c r="SKY1189" s="22"/>
      <c r="SKZ1189" s="22"/>
      <c r="SLA1189" s="22"/>
      <c r="SLB1189" s="22"/>
      <c r="SLC1189" s="22"/>
      <c r="SLD1189" s="22"/>
      <c r="SLE1189" s="22"/>
      <c r="SLF1189" s="22"/>
      <c r="SLG1189" s="22"/>
      <c r="SLH1189" s="22"/>
      <c r="SLI1189" s="22"/>
      <c r="SLJ1189" s="22"/>
      <c r="SLK1189" s="22"/>
      <c r="SLL1189" s="22"/>
      <c r="SLM1189" s="22"/>
      <c r="SLN1189" s="22"/>
      <c r="SLO1189" s="22"/>
      <c r="SLP1189" s="22"/>
      <c r="SLQ1189" s="22"/>
      <c r="SLR1189" s="22"/>
      <c r="SLS1189" s="22"/>
      <c r="SLT1189" s="22"/>
      <c r="SLU1189" s="22"/>
      <c r="SLV1189" s="22"/>
      <c r="SLW1189" s="22"/>
      <c r="SLX1189" s="22"/>
      <c r="SLY1189" s="22"/>
      <c r="SLZ1189" s="22"/>
      <c r="SMA1189" s="22"/>
      <c r="SMB1189" s="22"/>
      <c r="SMC1189" s="22"/>
      <c r="SMD1189" s="22"/>
      <c r="SME1189" s="22"/>
      <c r="SMF1189" s="22"/>
      <c r="SMG1189" s="22"/>
      <c r="SMH1189" s="22"/>
      <c r="SMI1189" s="22"/>
      <c r="SMJ1189" s="22"/>
      <c r="SMK1189" s="22"/>
      <c r="SML1189" s="22"/>
      <c r="SMM1189" s="22"/>
      <c r="SMN1189" s="22"/>
      <c r="SMO1189" s="22"/>
      <c r="SMP1189" s="22"/>
      <c r="SMQ1189" s="22"/>
      <c r="SMR1189" s="22"/>
      <c r="SMS1189" s="22"/>
      <c r="SMT1189" s="22"/>
      <c r="SMU1189" s="22"/>
      <c r="SMV1189" s="22"/>
      <c r="SMW1189" s="22"/>
      <c r="SMX1189" s="22"/>
      <c r="SMY1189" s="22"/>
      <c r="SMZ1189" s="22"/>
      <c r="SNA1189" s="22"/>
      <c r="SNB1189" s="22"/>
      <c r="SNC1189" s="22"/>
      <c r="SND1189" s="22"/>
      <c r="SNE1189" s="22"/>
      <c r="SNF1189" s="22"/>
      <c r="SNG1189" s="22"/>
      <c r="SNH1189" s="22"/>
      <c r="SNI1189" s="22"/>
      <c r="SNJ1189" s="22"/>
      <c r="SNK1189" s="22"/>
      <c r="SNL1189" s="22"/>
      <c r="SNM1189" s="22"/>
      <c r="SNN1189" s="22"/>
      <c r="SNO1189" s="22"/>
      <c r="SNP1189" s="22"/>
      <c r="SNQ1189" s="22"/>
      <c r="SNR1189" s="22"/>
      <c r="SNS1189" s="22"/>
      <c r="SNT1189" s="22"/>
      <c r="SNU1189" s="22"/>
      <c r="SNV1189" s="22"/>
      <c r="SNW1189" s="22"/>
      <c r="SNX1189" s="22"/>
      <c r="SNY1189" s="22"/>
      <c r="SNZ1189" s="22"/>
      <c r="SOA1189" s="22"/>
      <c r="SOB1189" s="22"/>
      <c r="SOC1189" s="22"/>
      <c r="SOD1189" s="22"/>
      <c r="SOE1189" s="22"/>
      <c r="SOF1189" s="22"/>
      <c r="SOG1189" s="22"/>
      <c r="SOH1189" s="22"/>
      <c r="SOI1189" s="22"/>
      <c r="SOJ1189" s="22"/>
      <c r="SOK1189" s="22"/>
      <c r="SOL1189" s="22"/>
      <c r="SOM1189" s="22"/>
      <c r="SON1189" s="22"/>
      <c r="SOO1189" s="22"/>
      <c r="SOP1189" s="22"/>
      <c r="SOQ1189" s="22"/>
      <c r="SOR1189" s="22"/>
      <c r="SOS1189" s="22"/>
      <c r="SOT1189" s="22"/>
      <c r="SOU1189" s="22"/>
      <c r="SOV1189" s="22"/>
      <c r="SOW1189" s="22"/>
      <c r="SOX1189" s="22"/>
      <c r="SOY1189" s="22"/>
      <c r="SOZ1189" s="22"/>
      <c r="SPA1189" s="22"/>
      <c r="SPB1189" s="22"/>
      <c r="SPC1189" s="22"/>
      <c r="SPD1189" s="22"/>
      <c r="SPE1189" s="22"/>
      <c r="SPF1189" s="22"/>
      <c r="SPG1189" s="22"/>
      <c r="SPH1189" s="22"/>
      <c r="SPI1189" s="22"/>
      <c r="SPJ1189" s="22"/>
      <c r="SPK1189" s="22"/>
      <c r="SPL1189" s="22"/>
      <c r="SPM1189" s="22"/>
      <c r="SPN1189" s="22"/>
      <c r="SPO1189" s="22"/>
      <c r="SPP1189" s="22"/>
      <c r="SPQ1189" s="22"/>
      <c r="SPR1189" s="22"/>
      <c r="SPS1189" s="22"/>
      <c r="SPT1189" s="22"/>
      <c r="SPU1189" s="22"/>
      <c r="SPV1189" s="22"/>
      <c r="SPW1189" s="22"/>
      <c r="SPX1189" s="22"/>
      <c r="SPY1189" s="22"/>
      <c r="SPZ1189" s="22"/>
      <c r="SQA1189" s="22"/>
      <c r="SQB1189" s="22"/>
      <c r="SQC1189" s="22"/>
      <c r="SQD1189" s="22"/>
      <c r="SQE1189" s="22"/>
      <c r="SQF1189" s="22"/>
      <c r="SQG1189" s="22"/>
      <c r="SQH1189" s="22"/>
      <c r="SQI1189" s="22"/>
      <c r="SQJ1189" s="22"/>
      <c r="SQK1189" s="22"/>
      <c r="SQL1189" s="22"/>
      <c r="SQM1189" s="22"/>
      <c r="SQN1189" s="22"/>
      <c r="SQO1189" s="22"/>
      <c r="SQP1189" s="22"/>
      <c r="SQQ1189" s="22"/>
      <c r="SQR1189" s="22"/>
      <c r="SQS1189" s="22"/>
      <c r="SQT1189" s="22"/>
      <c r="SQU1189" s="22"/>
      <c r="SQV1189" s="22"/>
      <c r="SQW1189" s="22"/>
      <c r="SQX1189" s="22"/>
      <c r="SQY1189" s="22"/>
      <c r="SQZ1189" s="22"/>
      <c r="SRA1189" s="22"/>
      <c r="SRB1189" s="22"/>
      <c r="SRC1189" s="22"/>
      <c r="SRD1189" s="22"/>
      <c r="SRE1189" s="22"/>
      <c r="SRF1189" s="22"/>
      <c r="SRG1189" s="22"/>
      <c r="SRH1189" s="22"/>
      <c r="SRI1189" s="22"/>
      <c r="SRJ1189" s="22"/>
      <c r="SRK1189" s="22"/>
      <c r="SRL1189" s="22"/>
      <c r="SRM1189" s="22"/>
      <c r="SRN1189" s="22"/>
      <c r="SRO1189" s="22"/>
      <c r="SRP1189" s="22"/>
      <c r="SRQ1189" s="22"/>
      <c r="SRR1189" s="22"/>
      <c r="SRS1189" s="22"/>
      <c r="SRT1189" s="22"/>
      <c r="SRU1189" s="22"/>
      <c r="SRV1189" s="22"/>
      <c r="SRW1189" s="22"/>
      <c r="SRX1189" s="22"/>
      <c r="SRY1189" s="22"/>
      <c r="SRZ1189" s="22"/>
      <c r="SSA1189" s="22"/>
      <c r="SSB1189" s="22"/>
      <c r="SSC1189" s="22"/>
      <c r="SSD1189" s="22"/>
      <c r="SSE1189" s="22"/>
      <c r="SSF1189" s="22"/>
      <c r="SSG1189" s="22"/>
      <c r="SSH1189" s="22"/>
      <c r="SSI1189" s="22"/>
      <c r="SSJ1189" s="22"/>
      <c r="SSK1189" s="22"/>
      <c r="SSL1189" s="22"/>
      <c r="SSM1189" s="22"/>
      <c r="SSN1189" s="22"/>
      <c r="SSO1189" s="22"/>
      <c r="SSP1189" s="22"/>
      <c r="SSQ1189" s="22"/>
      <c r="SSR1189" s="22"/>
      <c r="SSS1189" s="22"/>
      <c r="SST1189" s="22"/>
      <c r="SSU1189" s="22"/>
      <c r="SSV1189" s="22"/>
      <c r="SSW1189" s="22"/>
      <c r="SSX1189" s="22"/>
      <c r="SSY1189" s="22"/>
      <c r="SSZ1189" s="22"/>
      <c r="STA1189" s="22"/>
      <c r="STB1189" s="22"/>
      <c r="STC1189" s="22"/>
      <c r="STD1189" s="22"/>
      <c r="STE1189" s="22"/>
      <c r="STF1189" s="22"/>
      <c r="STG1189" s="22"/>
      <c r="STH1189" s="22"/>
      <c r="STI1189" s="22"/>
      <c r="STJ1189" s="22"/>
      <c r="STK1189" s="22"/>
      <c r="STL1189" s="22"/>
      <c r="STM1189" s="22"/>
      <c r="STN1189" s="22"/>
      <c r="STO1189" s="22"/>
      <c r="STP1189" s="22"/>
      <c r="STQ1189" s="22"/>
      <c r="STR1189" s="22"/>
      <c r="STS1189" s="22"/>
      <c r="STT1189" s="22"/>
      <c r="STU1189" s="22"/>
      <c r="STV1189" s="22"/>
      <c r="STW1189" s="22"/>
      <c r="STX1189" s="22"/>
      <c r="STY1189" s="22"/>
      <c r="STZ1189" s="22"/>
      <c r="SUA1189" s="22"/>
      <c r="SUB1189" s="22"/>
      <c r="SUC1189" s="22"/>
      <c r="SUD1189" s="22"/>
      <c r="SUE1189" s="22"/>
      <c r="SUF1189" s="22"/>
      <c r="SUG1189" s="22"/>
      <c r="SUH1189" s="22"/>
      <c r="SUI1189" s="22"/>
      <c r="SUJ1189" s="22"/>
      <c r="SUK1189" s="22"/>
      <c r="SUL1189" s="22"/>
      <c r="SUM1189" s="22"/>
      <c r="SUN1189" s="22"/>
      <c r="SUO1189" s="22"/>
      <c r="SUP1189" s="22"/>
      <c r="SUQ1189" s="22"/>
      <c r="SUR1189" s="22"/>
      <c r="SUS1189" s="22"/>
      <c r="SUT1189" s="22"/>
      <c r="SUU1189" s="22"/>
      <c r="SUV1189" s="22"/>
      <c r="SUW1189" s="22"/>
      <c r="SUX1189" s="22"/>
      <c r="SUY1189" s="22"/>
      <c r="SUZ1189" s="22"/>
      <c r="SVA1189" s="22"/>
      <c r="SVB1189" s="22"/>
      <c r="SVC1189" s="22"/>
      <c r="SVD1189" s="22"/>
      <c r="SVE1189" s="22"/>
      <c r="SVF1189" s="22"/>
      <c r="SVG1189" s="22"/>
      <c r="SVH1189" s="22"/>
      <c r="SVI1189" s="22"/>
      <c r="SVJ1189" s="22"/>
      <c r="SVK1189" s="22"/>
      <c r="SVL1189" s="22"/>
      <c r="SVM1189" s="22"/>
      <c r="SVN1189" s="22"/>
      <c r="SVO1189" s="22"/>
      <c r="SVP1189" s="22"/>
      <c r="SVQ1189" s="22"/>
      <c r="SVR1189" s="22"/>
      <c r="SVS1189" s="22"/>
      <c r="SVT1189" s="22"/>
      <c r="SVU1189" s="22"/>
      <c r="SVV1189" s="22"/>
      <c r="SVW1189" s="22"/>
      <c r="SVX1189" s="22"/>
      <c r="SVY1189" s="22"/>
      <c r="SVZ1189" s="22"/>
      <c r="SWA1189" s="22"/>
      <c r="SWB1189" s="22"/>
      <c r="SWC1189" s="22"/>
      <c r="SWD1189" s="22"/>
      <c r="SWE1189" s="22"/>
      <c r="SWF1189" s="22"/>
      <c r="SWG1189" s="22"/>
      <c r="SWH1189" s="22"/>
      <c r="SWI1189" s="22"/>
      <c r="SWJ1189" s="22"/>
      <c r="SWK1189" s="22"/>
      <c r="SWL1189" s="22"/>
      <c r="SWM1189" s="22"/>
      <c r="SWN1189" s="22"/>
      <c r="SWO1189" s="22"/>
      <c r="SWP1189" s="22"/>
      <c r="SWQ1189" s="22"/>
      <c r="SWR1189" s="22"/>
      <c r="SWS1189" s="22"/>
      <c r="SWT1189" s="22"/>
      <c r="SWU1189" s="22"/>
      <c r="SWV1189" s="22"/>
      <c r="SWW1189" s="22"/>
      <c r="SWX1189" s="22"/>
      <c r="SWY1189" s="22"/>
      <c r="SWZ1189" s="22"/>
      <c r="SXA1189" s="22"/>
      <c r="SXB1189" s="22"/>
      <c r="SXC1189" s="22"/>
      <c r="SXD1189" s="22"/>
      <c r="SXE1189" s="22"/>
      <c r="SXF1189" s="22"/>
      <c r="SXG1189" s="22"/>
      <c r="SXH1189" s="22"/>
      <c r="SXI1189" s="22"/>
      <c r="SXJ1189" s="22"/>
      <c r="SXK1189" s="22"/>
      <c r="SXL1189" s="22"/>
      <c r="SXM1189" s="22"/>
      <c r="SXN1189" s="22"/>
      <c r="SXO1189" s="22"/>
      <c r="SXP1189" s="22"/>
      <c r="SXQ1189" s="22"/>
      <c r="SXR1189" s="22"/>
      <c r="SXS1189" s="22"/>
      <c r="SXT1189" s="22"/>
      <c r="SXU1189" s="22"/>
      <c r="SXV1189" s="22"/>
      <c r="SXW1189" s="22"/>
      <c r="SXX1189" s="22"/>
      <c r="SXY1189" s="22"/>
      <c r="SXZ1189" s="22"/>
      <c r="SYA1189" s="22"/>
      <c r="SYB1189" s="22"/>
      <c r="SYC1189" s="22"/>
      <c r="SYD1189" s="22"/>
      <c r="SYE1189" s="22"/>
      <c r="SYF1189" s="22"/>
      <c r="SYG1189" s="22"/>
      <c r="SYH1189" s="22"/>
      <c r="SYI1189" s="22"/>
      <c r="SYJ1189" s="22"/>
      <c r="SYK1189" s="22"/>
      <c r="SYL1189" s="22"/>
      <c r="SYM1189" s="22"/>
      <c r="SYN1189" s="22"/>
      <c r="SYO1189" s="22"/>
      <c r="SYP1189" s="22"/>
      <c r="SYQ1189" s="22"/>
      <c r="SYR1189" s="22"/>
      <c r="SYS1189" s="22"/>
      <c r="SYT1189" s="22"/>
      <c r="SYU1189" s="22"/>
      <c r="SYV1189" s="22"/>
      <c r="SYW1189" s="22"/>
      <c r="SYX1189" s="22"/>
      <c r="SYY1189" s="22"/>
      <c r="SYZ1189" s="22"/>
      <c r="SZA1189" s="22"/>
      <c r="SZB1189" s="22"/>
      <c r="SZC1189" s="22"/>
      <c r="SZD1189" s="22"/>
      <c r="SZE1189" s="22"/>
      <c r="SZF1189" s="22"/>
      <c r="SZG1189" s="22"/>
      <c r="SZH1189" s="22"/>
      <c r="SZI1189" s="22"/>
      <c r="SZJ1189" s="22"/>
      <c r="SZK1189" s="22"/>
      <c r="SZL1189" s="22"/>
      <c r="SZM1189" s="22"/>
      <c r="SZN1189" s="22"/>
      <c r="SZO1189" s="22"/>
      <c r="SZP1189" s="22"/>
      <c r="SZQ1189" s="22"/>
      <c r="SZR1189" s="22"/>
      <c r="SZS1189" s="22"/>
      <c r="SZT1189" s="22"/>
      <c r="SZU1189" s="22"/>
      <c r="SZV1189" s="22"/>
      <c r="SZW1189" s="22"/>
      <c r="SZX1189" s="22"/>
      <c r="SZY1189" s="22"/>
      <c r="SZZ1189" s="22"/>
      <c r="TAA1189" s="22"/>
      <c r="TAB1189" s="22"/>
      <c r="TAC1189" s="22"/>
      <c r="TAD1189" s="22"/>
      <c r="TAE1189" s="22"/>
      <c r="TAF1189" s="22"/>
      <c r="TAG1189" s="22"/>
      <c r="TAH1189" s="22"/>
      <c r="TAI1189" s="22"/>
      <c r="TAJ1189" s="22"/>
      <c r="TAK1189" s="22"/>
      <c r="TAL1189" s="22"/>
      <c r="TAM1189" s="22"/>
      <c r="TAN1189" s="22"/>
      <c r="TAO1189" s="22"/>
      <c r="TAP1189" s="22"/>
      <c r="TAQ1189" s="22"/>
      <c r="TAR1189" s="22"/>
      <c r="TAS1189" s="22"/>
      <c r="TAT1189" s="22"/>
      <c r="TAU1189" s="22"/>
      <c r="TAV1189" s="22"/>
      <c r="TAW1189" s="22"/>
      <c r="TAX1189" s="22"/>
      <c r="TAY1189" s="22"/>
      <c r="TAZ1189" s="22"/>
      <c r="TBA1189" s="22"/>
      <c r="TBB1189" s="22"/>
      <c r="TBC1189" s="22"/>
      <c r="TBD1189" s="22"/>
      <c r="TBE1189" s="22"/>
      <c r="TBF1189" s="22"/>
      <c r="TBG1189" s="22"/>
      <c r="TBH1189" s="22"/>
      <c r="TBI1189" s="22"/>
      <c r="TBJ1189" s="22"/>
      <c r="TBK1189" s="22"/>
      <c r="TBL1189" s="22"/>
      <c r="TBM1189" s="22"/>
      <c r="TBN1189" s="22"/>
      <c r="TBO1189" s="22"/>
      <c r="TBP1189" s="22"/>
      <c r="TBQ1189" s="22"/>
      <c r="TBR1189" s="22"/>
      <c r="TBS1189" s="22"/>
      <c r="TBT1189" s="22"/>
      <c r="TBU1189" s="22"/>
      <c r="TBV1189" s="22"/>
      <c r="TBW1189" s="22"/>
      <c r="TBX1189" s="22"/>
      <c r="TBY1189" s="22"/>
      <c r="TBZ1189" s="22"/>
      <c r="TCA1189" s="22"/>
      <c r="TCB1189" s="22"/>
      <c r="TCC1189" s="22"/>
      <c r="TCD1189" s="22"/>
      <c r="TCE1189" s="22"/>
      <c r="TCF1189" s="22"/>
      <c r="TCG1189" s="22"/>
      <c r="TCH1189" s="22"/>
      <c r="TCI1189" s="22"/>
      <c r="TCJ1189" s="22"/>
      <c r="TCK1189" s="22"/>
      <c r="TCL1189" s="22"/>
      <c r="TCM1189" s="22"/>
      <c r="TCN1189" s="22"/>
      <c r="TCO1189" s="22"/>
      <c r="TCP1189" s="22"/>
      <c r="TCQ1189" s="22"/>
      <c r="TCR1189" s="22"/>
      <c r="TCS1189" s="22"/>
      <c r="TCT1189" s="22"/>
      <c r="TCU1189" s="22"/>
      <c r="TCV1189" s="22"/>
      <c r="TCW1189" s="22"/>
      <c r="TCX1189" s="22"/>
      <c r="TCY1189" s="22"/>
      <c r="TCZ1189" s="22"/>
      <c r="TDA1189" s="22"/>
      <c r="TDB1189" s="22"/>
      <c r="TDC1189" s="22"/>
      <c r="TDD1189" s="22"/>
      <c r="TDE1189" s="22"/>
      <c r="TDF1189" s="22"/>
      <c r="TDG1189" s="22"/>
      <c r="TDH1189" s="22"/>
      <c r="TDI1189" s="22"/>
      <c r="TDJ1189" s="22"/>
      <c r="TDK1189" s="22"/>
      <c r="TDL1189" s="22"/>
      <c r="TDM1189" s="22"/>
      <c r="TDN1189" s="22"/>
      <c r="TDO1189" s="22"/>
      <c r="TDP1189" s="22"/>
      <c r="TDQ1189" s="22"/>
      <c r="TDR1189" s="22"/>
      <c r="TDS1189" s="22"/>
      <c r="TDT1189" s="22"/>
      <c r="TDU1189" s="22"/>
      <c r="TDV1189" s="22"/>
      <c r="TDW1189" s="22"/>
      <c r="TDX1189" s="22"/>
      <c r="TDY1189" s="22"/>
      <c r="TDZ1189" s="22"/>
      <c r="TEA1189" s="22"/>
      <c r="TEB1189" s="22"/>
      <c r="TEC1189" s="22"/>
      <c r="TED1189" s="22"/>
      <c r="TEE1189" s="22"/>
      <c r="TEF1189" s="22"/>
      <c r="TEG1189" s="22"/>
      <c r="TEH1189" s="22"/>
      <c r="TEI1189" s="22"/>
      <c r="TEJ1189" s="22"/>
      <c r="TEK1189" s="22"/>
      <c r="TEL1189" s="22"/>
      <c r="TEM1189" s="22"/>
      <c r="TEN1189" s="22"/>
      <c r="TEO1189" s="22"/>
      <c r="TEP1189" s="22"/>
      <c r="TEQ1189" s="22"/>
      <c r="TER1189" s="22"/>
      <c r="TES1189" s="22"/>
      <c r="TET1189" s="22"/>
      <c r="TEU1189" s="22"/>
      <c r="TEV1189" s="22"/>
      <c r="TEW1189" s="22"/>
      <c r="TEX1189" s="22"/>
      <c r="TEY1189" s="22"/>
      <c r="TEZ1189" s="22"/>
      <c r="TFA1189" s="22"/>
      <c r="TFB1189" s="22"/>
      <c r="TFC1189" s="22"/>
      <c r="TFD1189" s="22"/>
      <c r="TFE1189" s="22"/>
      <c r="TFF1189" s="22"/>
      <c r="TFG1189" s="22"/>
      <c r="TFH1189" s="22"/>
      <c r="TFI1189" s="22"/>
      <c r="TFJ1189" s="22"/>
      <c r="TFK1189" s="22"/>
      <c r="TFL1189" s="22"/>
      <c r="TFM1189" s="22"/>
      <c r="TFN1189" s="22"/>
      <c r="TFO1189" s="22"/>
      <c r="TFP1189" s="22"/>
      <c r="TFQ1189" s="22"/>
      <c r="TFR1189" s="22"/>
      <c r="TFS1189" s="22"/>
      <c r="TFT1189" s="22"/>
      <c r="TFU1189" s="22"/>
      <c r="TFV1189" s="22"/>
      <c r="TFW1189" s="22"/>
      <c r="TFX1189" s="22"/>
      <c r="TFY1189" s="22"/>
      <c r="TFZ1189" s="22"/>
      <c r="TGA1189" s="22"/>
      <c r="TGB1189" s="22"/>
      <c r="TGC1189" s="22"/>
      <c r="TGD1189" s="22"/>
      <c r="TGE1189" s="22"/>
      <c r="TGF1189" s="22"/>
      <c r="TGG1189" s="22"/>
      <c r="TGH1189" s="22"/>
      <c r="TGI1189" s="22"/>
      <c r="TGJ1189" s="22"/>
      <c r="TGK1189" s="22"/>
      <c r="TGL1189" s="22"/>
      <c r="TGM1189" s="22"/>
      <c r="TGN1189" s="22"/>
      <c r="TGO1189" s="22"/>
      <c r="TGP1189" s="22"/>
      <c r="TGQ1189" s="22"/>
      <c r="TGR1189" s="22"/>
      <c r="TGS1189" s="22"/>
      <c r="TGT1189" s="22"/>
      <c r="TGU1189" s="22"/>
      <c r="TGV1189" s="22"/>
      <c r="TGW1189" s="22"/>
      <c r="TGX1189" s="22"/>
      <c r="TGY1189" s="22"/>
      <c r="TGZ1189" s="22"/>
      <c r="THA1189" s="22"/>
      <c r="THB1189" s="22"/>
      <c r="THC1189" s="22"/>
      <c r="THD1189" s="22"/>
      <c r="THE1189" s="22"/>
      <c r="THF1189" s="22"/>
      <c r="THG1189" s="22"/>
      <c r="THH1189" s="22"/>
      <c r="THI1189" s="22"/>
      <c r="THJ1189" s="22"/>
      <c r="THK1189" s="22"/>
      <c r="THL1189" s="22"/>
      <c r="THM1189" s="22"/>
      <c r="THN1189" s="22"/>
      <c r="THO1189" s="22"/>
      <c r="THP1189" s="22"/>
      <c r="THQ1189" s="22"/>
      <c r="THR1189" s="22"/>
      <c r="THS1189" s="22"/>
      <c r="THT1189" s="22"/>
      <c r="THU1189" s="22"/>
      <c r="THV1189" s="22"/>
      <c r="THW1189" s="22"/>
      <c r="THX1189" s="22"/>
      <c r="THY1189" s="22"/>
      <c r="THZ1189" s="22"/>
      <c r="TIA1189" s="22"/>
      <c r="TIB1189" s="22"/>
      <c r="TIC1189" s="22"/>
      <c r="TID1189" s="22"/>
      <c r="TIE1189" s="22"/>
      <c r="TIF1189" s="22"/>
      <c r="TIG1189" s="22"/>
      <c r="TIH1189" s="22"/>
      <c r="TII1189" s="22"/>
      <c r="TIJ1189" s="22"/>
      <c r="TIK1189" s="22"/>
      <c r="TIL1189" s="22"/>
      <c r="TIM1189" s="22"/>
      <c r="TIN1189" s="22"/>
      <c r="TIO1189" s="22"/>
      <c r="TIP1189" s="22"/>
      <c r="TIQ1189" s="22"/>
      <c r="TIR1189" s="22"/>
      <c r="TIS1189" s="22"/>
      <c r="TIT1189" s="22"/>
      <c r="TIU1189" s="22"/>
      <c r="TIV1189" s="22"/>
      <c r="TIW1189" s="22"/>
      <c r="TIX1189" s="22"/>
      <c r="TIY1189" s="22"/>
      <c r="TIZ1189" s="22"/>
      <c r="TJA1189" s="22"/>
      <c r="TJB1189" s="22"/>
      <c r="TJC1189" s="22"/>
      <c r="TJD1189" s="22"/>
      <c r="TJE1189" s="22"/>
      <c r="TJF1189" s="22"/>
      <c r="TJG1189" s="22"/>
      <c r="TJH1189" s="22"/>
      <c r="TJI1189" s="22"/>
      <c r="TJJ1189" s="22"/>
      <c r="TJK1189" s="22"/>
      <c r="TJL1189" s="22"/>
      <c r="TJM1189" s="22"/>
      <c r="TJN1189" s="22"/>
      <c r="TJO1189" s="22"/>
      <c r="TJP1189" s="22"/>
      <c r="TJQ1189" s="22"/>
      <c r="TJR1189" s="22"/>
      <c r="TJS1189" s="22"/>
      <c r="TJT1189" s="22"/>
      <c r="TJU1189" s="22"/>
      <c r="TJV1189" s="22"/>
      <c r="TJW1189" s="22"/>
      <c r="TJX1189" s="22"/>
      <c r="TJY1189" s="22"/>
      <c r="TJZ1189" s="22"/>
      <c r="TKA1189" s="22"/>
      <c r="TKB1189" s="22"/>
      <c r="TKC1189" s="22"/>
      <c r="TKD1189" s="22"/>
      <c r="TKE1189" s="22"/>
      <c r="TKF1189" s="22"/>
      <c r="TKG1189" s="22"/>
      <c r="TKH1189" s="22"/>
      <c r="TKI1189" s="22"/>
      <c r="TKJ1189" s="22"/>
      <c r="TKK1189" s="22"/>
      <c r="TKL1189" s="22"/>
      <c r="TKM1189" s="22"/>
      <c r="TKN1189" s="22"/>
      <c r="TKO1189" s="22"/>
      <c r="TKP1189" s="22"/>
      <c r="TKQ1189" s="22"/>
      <c r="TKR1189" s="22"/>
      <c r="TKS1189" s="22"/>
      <c r="TKT1189" s="22"/>
      <c r="TKU1189" s="22"/>
      <c r="TKV1189" s="22"/>
      <c r="TKW1189" s="22"/>
      <c r="TKX1189" s="22"/>
      <c r="TKY1189" s="22"/>
      <c r="TKZ1189" s="22"/>
      <c r="TLA1189" s="22"/>
      <c r="TLB1189" s="22"/>
      <c r="TLC1189" s="22"/>
      <c r="TLD1189" s="22"/>
      <c r="TLE1189" s="22"/>
      <c r="TLF1189" s="22"/>
      <c r="TLG1189" s="22"/>
      <c r="TLH1189" s="22"/>
      <c r="TLI1189" s="22"/>
      <c r="TLJ1189" s="22"/>
      <c r="TLK1189" s="22"/>
      <c r="TLL1189" s="22"/>
      <c r="TLM1189" s="22"/>
      <c r="TLN1189" s="22"/>
      <c r="TLO1189" s="22"/>
      <c r="TLP1189" s="22"/>
      <c r="TLQ1189" s="22"/>
      <c r="TLR1189" s="22"/>
      <c r="TLS1189" s="22"/>
      <c r="TLT1189" s="22"/>
      <c r="TLU1189" s="22"/>
      <c r="TLV1189" s="22"/>
      <c r="TLW1189" s="22"/>
      <c r="TLX1189" s="22"/>
      <c r="TLY1189" s="22"/>
      <c r="TLZ1189" s="22"/>
      <c r="TMA1189" s="22"/>
      <c r="TMB1189" s="22"/>
      <c r="TMC1189" s="22"/>
      <c r="TMD1189" s="22"/>
      <c r="TME1189" s="22"/>
      <c r="TMF1189" s="22"/>
      <c r="TMG1189" s="22"/>
      <c r="TMH1189" s="22"/>
      <c r="TMI1189" s="22"/>
      <c r="TMJ1189" s="22"/>
      <c r="TMK1189" s="22"/>
      <c r="TML1189" s="22"/>
      <c r="TMM1189" s="22"/>
      <c r="TMN1189" s="22"/>
      <c r="TMO1189" s="22"/>
      <c r="TMP1189" s="22"/>
      <c r="TMQ1189" s="22"/>
      <c r="TMR1189" s="22"/>
      <c r="TMS1189" s="22"/>
      <c r="TMT1189" s="22"/>
      <c r="TMU1189" s="22"/>
      <c r="TMV1189" s="22"/>
      <c r="TMW1189" s="22"/>
      <c r="TMX1189" s="22"/>
      <c r="TMY1189" s="22"/>
      <c r="TMZ1189" s="22"/>
      <c r="TNA1189" s="22"/>
      <c r="TNB1189" s="22"/>
      <c r="TNC1189" s="22"/>
      <c r="TND1189" s="22"/>
      <c r="TNE1189" s="22"/>
      <c r="TNF1189" s="22"/>
      <c r="TNG1189" s="22"/>
      <c r="TNH1189" s="22"/>
      <c r="TNI1189" s="22"/>
      <c r="TNJ1189" s="22"/>
      <c r="TNK1189" s="22"/>
      <c r="TNL1189" s="22"/>
      <c r="TNM1189" s="22"/>
      <c r="TNN1189" s="22"/>
      <c r="TNO1189" s="22"/>
      <c r="TNP1189" s="22"/>
      <c r="TNQ1189" s="22"/>
      <c r="TNR1189" s="22"/>
      <c r="TNS1189" s="22"/>
      <c r="TNT1189" s="22"/>
      <c r="TNU1189" s="22"/>
      <c r="TNV1189" s="22"/>
      <c r="TNW1189" s="22"/>
      <c r="TNX1189" s="22"/>
      <c r="TNY1189" s="22"/>
      <c r="TNZ1189" s="22"/>
      <c r="TOA1189" s="22"/>
      <c r="TOB1189" s="22"/>
      <c r="TOC1189" s="22"/>
      <c r="TOD1189" s="22"/>
      <c r="TOE1189" s="22"/>
      <c r="TOF1189" s="22"/>
      <c r="TOG1189" s="22"/>
      <c r="TOH1189" s="22"/>
      <c r="TOI1189" s="22"/>
      <c r="TOJ1189" s="22"/>
      <c r="TOK1189" s="22"/>
      <c r="TOL1189" s="22"/>
      <c r="TOM1189" s="22"/>
      <c r="TON1189" s="22"/>
      <c r="TOO1189" s="22"/>
      <c r="TOP1189" s="22"/>
      <c r="TOQ1189" s="22"/>
      <c r="TOR1189" s="22"/>
      <c r="TOS1189" s="22"/>
      <c r="TOT1189" s="22"/>
      <c r="TOU1189" s="22"/>
      <c r="TOV1189" s="22"/>
      <c r="TOW1189" s="22"/>
      <c r="TOX1189" s="22"/>
      <c r="TOY1189" s="22"/>
      <c r="TOZ1189" s="22"/>
      <c r="TPA1189" s="22"/>
      <c r="TPB1189" s="22"/>
      <c r="TPC1189" s="22"/>
      <c r="TPD1189" s="22"/>
      <c r="TPE1189" s="22"/>
      <c r="TPF1189" s="22"/>
      <c r="TPG1189" s="22"/>
      <c r="TPH1189" s="22"/>
      <c r="TPI1189" s="22"/>
      <c r="TPJ1189" s="22"/>
      <c r="TPK1189" s="22"/>
      <c r="TPL1189" s="22"/>
      <c r="TPM1189" s="22"/>
      <c r="TPN1189" s="22"/>
      <c r="TPO1189" s="22"/>
      <c r="TPP1189" s="22"/>
      <c r="TPQ1189" s="22"/>
      <c r="TPR1189" s="22"/>
      <c r="TPS1189" s="22"/>
      <c r="TPT1189" s="22"/>
      <c r="TPU1189" s="22"/>
      <c r="TPV1189" s="22"/>
      <c r="TPW1189" s="22"/>
      <c r="TPX1189" s="22"/>
      <c r="TPY1189" s="22"/>
      <c r="TPZ1189" s="22"/>
      <c r="TQA1189" s="22"/>
      <c r="TQB1189" s="22"/>
      <c r="TQC1189" s="22"/>
      <c r="TQD1189" s="22"/>
      <c r="TQE1189" s="22"/>
      <c r="TQF1189" s="22"/>
      <c r="TQG1189" s="22"/>
      <c r="TQH1189" s="22"/>
      <c r="TQI1189" s="22"/>
      <c r="TQJ1189" s="22"/>
      <c r="TQK1189" s="22"/>
      <c r="TQL1189" s="22"/>
      <c r="TQM1189" s="22"/>
      <c r="TQN1189" s="22"/>
      <c r="TQO1189" s="22"/>
      <c r="TQP1189" s="22"/>
      <c r="TQQ1189" s="22"/>
      <c r="TQR1189" s="22"/>
      <c r="TQS1189" s="22"/>
      <c r="TQT1189" s="22"/>
      <c r="TQU1189" s="22"/>
      <c r="TQV1189" s="22"/>
      <c r="TQW1189" s="22"/>
      <c r="TQX1189" s="22"/>
      <c r="TQY1189" s="22"/>
      <c r="TQZ1189" s="22"/>
      <c r="TRA1189" s="22"/>
      <c r="TRB1189" s="22"/>
      <c r="TRC1189" s="22"/>
      <c r="TRD1189" s="22"/>
      <c r="TRE1189" s="22"/>
      <c r="TRF1189" s="22"/>
      <c r="TRG1189" s="22"/>
      <c r="TRH1189" s="22"/>
      <c r="TRI1189" s="22"/>
      <c r="TRJ1189" s="22"/>
      <c r="TRK1189" s="22"/>
      <c r="TRL1189" s="22"/>
      <c r="TRM1189" s="22"/>
      <c r="TRN1189" s="22"/>
      <c r="TRO1189" s="22"/>
      <c r="TRP1189" s="22"/>
      <c r="TRQ1189" s="22"/>
      <c r="TRR1189" s="22"/>
      <c r="TRS1189" s="22"/>
      <c r="TRT1189" s="22"/>
      <c r="TRU1189" s="22"/>
      <c r="TRV1189" s="22"/>
      <c r="TRW1189" s="22"/>
      <c r="TRX1189" s="22"/>
      <c r="TRY1189" s="22"/>
      <c r="TRZ1189" s="22"/>
      <c r="TSA1189" s="22"/>
      <c r="TSB1189" s="22"/>
      <c r="TSC1189" s="22"/>
      <c r="TSD1189" s="22"/>
      <c r="TSE1189" s="22"/>
      <c r="TSF1189" s="22"/>
      <c r="TSG1189" s="22"/>
      <c r="TSH1189" s="22"/>
      <c r="TSI1189" s="22"/>
      <c r="TSJ1189" s="22"/>
      <c r="TSK1189" s="22"/>
      <c r="TSL1189" s="22"/>
      <c r="TSM1189" s="22"/>
      <c r="TSN1189" s="22"/>
      <c r="TSO1189" s="22"/>
      <c r="TSP1189" s="22"/>
      <c r="TSQ1189" s="22"/>
      <c r="TSR1189" s="22"/>
      <c r="TSS1189" s="22"/>
      <c r="TST1189" s="22"/>
      <c r="TSU1189" s="22"/>
      <c r="TSV1189" s="22"/>
      <c r="TSW1189" s="22"/>
      <c r="TSX1189" s="22"/>
      <c r="TSY1189" s="22"/>
      <c r="TSZ1189" s="22"/>
      <c r="TTA1189" s="22"/>
      <c r="TTB1189" s="22"/>
      <c r="TTC1189" s="22"/>
      <c r="TTD1189" s="22"/>
      <c r="TTE1189" s="22"/>
      <c r="TTF1189" s="22"/>
      <c r="TTG1189" s="22"/>
      <c r="TTH1189" s="22"/>
      <c r="TTI1189" s="22"/>
      <c r="TTJ1189" s="22"/>
      <c r="TTK1189" s="22"/>
      <c r="TTL1189" s="22"/>
      <c r="TTM1189" s="22"/>
      <c r="TTN1189" s="22"/>
      <c r="TTO1189" s="22"/>
      <c r="TTP1189" s="22"/>
      <c r="TTQ1189" s="22"/>
      <c r="TTR1189" s="22"/>
      <c r="TTS1189" s="22"/>
      <c r="TTT1189" s="22"/>
      <c r="TTU1189" s="22"/>
      <c r="TTV1189" s="22"/>
      <c r="TTW1189" s="22"/>
      <c r="TTX1189" s="22"/>
      <c r="TTY1189" s="22"/>
      <c r="TTZ1189" s="22"/>
      <c r="TUA1189" s="22"/>
      <c r="TUB1189" s="22"/>
      <c r="TUC1189" s="22"/>
      <c r="TUD1189" s="22"/>
      <c r="TUE1189" s="22"/>
      <c r="TUF1189" s="22"/>
      <c r="TUG1189" s="22"/>
      <c r="TUH1189" s="22"/>
      <c r="TUI1189" s="22"/>
      <c r="TUJ1189" s="22"/>
      <c r="TUK1189" s="22"/>
      <c r="TUL1189" s="22"/>
      <c r="TUM1189" s="22"/>
      <c r="TUN1189" s="22"/>
      <c r="TUO1189" s="22"/>
      <c r="TUP1189" s="22"/>
      <c r="TUQ1189" s="22"/>
      <c r="TUR1189" s="22"/>
      <c r="TUS1189" s="22"/>
      <c r="TUT1189" s="22"/>
      <c r="TUU1189" s="22"/>
      <c r="TUV1189" s="22"/>
      <c r="TUW1189" s="22"/>
      <c r="TUX1189" s="22"/>
      <c r="TUY1189" s="22"/>
      <c r="TUZ1189" s="22"/>
      <c r="TVA1189" s="22"/>
      <c r="TVB1189" s="22"/>
      <c r="TVC1189" s="22"/>
      <c r="TVD1189" s="22"/>
      <c r="TVE1189" s="22"/>
      <c r="TVF1189" s="22"/>
      <c r="TVG1189" s="22"/>
      <c r="TVH1189" s="22"/>
      <c r="TVI1189" s="22"/>
      <c r="TVJ1189" s="22"/>
      <c r="TVK1189" s="22"/>
      <c r="TVL1189" s="22"/>
      <c r="TVM1189" s="22"/>
      <c r="TVN1189" s="22"/>
      <c r="TVO1189" s="22"/>
      <c r="TVP1189" s="22"/>
      <c r="TVQ1189" s="22"/>
      <c r="TVR1189" s="22"/>
      <c r="TVS1189" s="22"/>
      <c r="TVT1189" s="22"/>
      <c r="TVU1189" s="22"/>
      <c r="TVV1189" s="22"/>
      <c r="TVW1189" s="22"/>
      <c r="TVX1189" s="22"/>
      <c r="TVY1189" s="22"/>
      <c r="TVZ1189" s="22"/>
      <c r="TWA1189" s="22"/>
      <c r="TWB1189" s="22"/>
      <c r="TWC1189" s="22"/>
      <c r="TWD1189" s="22"/>
      <c r="TWE1189" s="22"/>
      <c r="TWF1189" s="22"/>
      <c r="TWG1189" s="22"/>
      <c r="TWH1189" s="22"/>
      <c r="TWI1189" s="22"/>
      <c r="TWJ1189" s="22"/>
      <c r="TWK1189" s="22"/>
      <c r="TWL1189" s="22"/>
      <c r="TWM1189" s="22"/>
      <c r="TWN1189" s="22"/>
      <c r="TWO1189" s="22"/>
      <c r="TWP1189" s="22"/>
      <c r="TWQ1189" s="22"/>
      <c r="TWR1189" s="22"/>
      <c r="TWS1189" s="22"/>
      <c r="TWT1189" s="22"/>
      <c r="TWU1189" s="22"/>
      <c r="TWV1189" s="22"/>
      <c r="TWW1189" s="22"/>
      <c r="TWX1189" s="22"/>
      <c r="TWY1189" s="22"/>
      <c r="TWZ1189" s="22"/>
      <c r="TXA1189" s="22"/>
      <c r="TXB1189" s="22"/>
      <c r="TXC1189" s="22"/>
      <c r="TXD1189" s="22"/>
      <c r="TXE1189" s="22"/>
      <c r="TXF1189" s="22"/>
      <c r="TXG1189" s="22"/>
      <c r="TXH1189" s="22"/>
      <c r="TXI1189" s="22"/>
      <c r="TXJ1189" s="22"/>
      <c r="TXK1189" s="22"/>
      <c r="TXL1189" s="22"/>
      <c r="TXM1189" s="22"/>
      <c r="TXN1189" s="22"/>
      <c r="TXO1189" s="22"/>
      <c r="TXP1189" s="22"/>
      <c r="TXQ1189" s="22"/>
      <c r="TXR1189" s="22"/>
      <c r="TXS1189" s="22"/>
      <c r="TXT1189" s="22"/>
      <c r="TXU1189" s="22"/>
      <c r="TXV1189" s="22"/>
      <c r="TXW1189" s="22"/>
      <c r="TXX1189" s="22"/>
      <c r="TXY1189" s="22"/>
      <c r="TXZ1189" s="22"/>
      <c r="TYA1189" s="22"/>
      <c r="TYB1189" s="22"/>
      <c r="TYC1189" s="22"/>
      <c r="TYD1189" s="22"/>
      <c r="TYE1189" s="22"/>
      <c r="TYF1189" s="22"/>
      <c r="TYG1189" s="22"/>
      <c r="TYH1189" s="22"/>
      <c r="TYI1189" s="22"/>
      <c r="TYJ1189" s="22"/>
      <c r="TYK1189" s="22"/>
      <c r="TYL1189" s="22"/>
      <c r="TYM1189" s="22"/>
      <c r="TYN1189" s="22"/>
      <c r="TYO1189" s="22"/>
      <c r="TYP1189" s="22"/>
      <c r="TYQ1189" s="22"/>
      <c r="TYR1189" s="22"/>
      <c r="TYS1189" s="22"/>
      <c r="TYT1189" s="22"/>
      <c r="TYU1189" s="22"/>
      <c r="TYV1189" s="22"/>
      <c r="TYW1189" s="22"/>
      <c r="TYX1189" s="22"/>
      <c r="TYY1189" s="22"/>
      <c r="TYZ1189" s="22"/>
      <c r="TZA1189" s="22"/>
      <c r="TZB1189" s="22"/>
      <c r="TZC1189" s="22"/>
      <c r="TZD1189" s="22"/>
      <c r="TZE1189" s="22"/>
      <c r="TZF1189" s="22"/>
      <c r="TZG1189" s="22"/>
      <c r="TZH1189" s="22"/>
      <c r="TZI1189" s="22"/>
      <c r="TZJ1189" s="22"/>
      <c r="TZK1189" s="22"/>
      <c r="TZL1189" s="22"/>
      <c r="TZM1189" s="22"/>
      <c r="TZN1189" s="22"/>
      <c r="TZO1189" s="22"/>
      <c r="TZP1189" s="22"/>
      <c r="TZQ1189" s="22"/>
      <c r="TZR1189" s="22"/>
      <c r="TZS1189" s="22"/>
      <c r="TZT1189" s="22"/>
      <c r="TZU1189" s="22"/>
      <c r="TZV1189" s="22"/>
      <c r="TZW1189" s="22"/>
      <c r="TZX1189" s="22"/>
      <c r="TZY1189" s="22"/>
      <c r="TZZ1189" s="22"/>
      <c r="UAA1189" s="22"/>
      <c r="UAB1189" s="22"/>
      <c r="UAC1189" s="22"/>
      <c r="UAD1189" s="22"/>
      <c r="UAE1189" s="22"/>
      <c r="UAF1189" s="22"/>
      <c r="UAG1189" s="22"/>
      <c r="UAH1189" s="22"/>
      <c r="UAI1189" s="22"/>
      <c r="UAJ1189" s="22"/>
      <c r="UAK1189" s="22"/>
      <c r="UAL1189" s="22"/>
      <c r="UAM1189" s="22"/>
      <c r="UAN1189" s="22"/>
      <c r="UAO1189" s="22"/>
      <c r="UAP1189" s="22"/>
      <c r="UAQ1189" s="22"/>
      <c r="UAR1189" s="22"/>
      <c r="UAS1189" s="22"/>
      <c r="UAT1189" s="22"/>
      <c r="UAU1189" s="22"/>
      <c r="UAV1189" s="22"/>
      <c r="UAW1189" s="22"/>
      <c r="UAX1189" s="22"/>
      <c r="UAY1189" s="22"/>
      <c r="UAZ1189" s="22"/>
      <c r="UBA1189" s="22"/>
      <c r="UBB1189" s="22"/>
      <c r="UBC1189" s="22"/>
      <c r="UBD1189" s="22"/>
      <c r="UBE1189" s="22"/>
      <c r="UBF1189" s="22"/>
      <c r="UBG1189" s="22"/>
      <c r="UBH1189" s="22"/>
      <c r="UBI1189" s="22"/>
      <c r="UBJ1189" s="22"/>
      <c r="UBK1189" s="22"/>
      <c r="UBL1189" s="22"/>
      <c r="UBM1189" s="22"/>
      <c r="UBN1189" s="22"/>
      <c r="UBO1189" s="22"/>
      <c r="UBP1189" s="22"/>
      <c r="UBQ1189" s="22"/>
      <c r="UBR1189" s="22"/>
      <c r="UBS1189" s="22"/>
      <c r="UBT1189" s="22"/>
      <c r="UBU1189" s="22"/>
      <c r="UBV1189" s="22"/>
      <c r="UBW1189" s="22"/>
      <c r="UBX1189" s="22"/>
      <c r="UBY1189" s="22"/>
      <c r="UBZ1189" s="22"/>
      <c r="UCA1189" s="22"/>
      <c r="UCB1189" s="22"/>
      <c r="UCC1189" s="22"/>
      <c r="UCD1189" s="22"/>
      <c r="UCE1189" s="22"/>
      <c r="UCF1189" s="22"/>
      <c r="UCG1189" s="22"/>
      <c r="UCH1189" s="22"/>
      <c r="UCI1189" s="22"/>
      <c r="UCJ1189" s="22"/>
      <c r="UCK1189" s="22"/>
      <c r="UCL1189" s="22"/>
      <c r="UCM1189" s="22"/>
      <c r="UCN1189" s="22"/>
      <c r="UCO1189" s="22"/>
      <c r="UCP1189" s="22"/>
      <c r="UCQ1189" s="22"/>
      <c r="UCR1189" s="22"/>
      <c r="UCS1189" s="22"/>
      <c r="UCT1189" s="22"/>
      <c r="UCU1189" s="22"/>
      <c r="UCV1189" s="22"/>
      <c r="UCW1189" s="22"/>
      <c r="UCX1189" s="22"/>
      <c r="UCY1189" s="22"/>
      <c r="UCZ1189" s="22"/>
      <c r="UDA1189" s="22"/>
      <c r="UDB1189" s="22"/>
      <c r="UDC1189" s="22"/>
      <c r="UDD1189" s="22"/>
      <c r="UDE1189" s="22"/>
      <c r="UDF1189" s="22"/>
      <c r="UDG1189" s="22"/>
      <c r="UDH1189" s="22"/>
      <c r="UDI1189" s="22"/>
      <c r="UDJ1189" s="22"/>
      <c r="UDK1189" s="22"/>
      <c r="UDL1189" s="22"/>
      <c r="UDM1189" s="22"/>
      <c r="UDN1189" s="22"/>
      <c r="UDO1189" s="22"/>
      <c r="UDP1189" s="22"/>
      <c r="UDQ1189" s="22"/>
      <c r="UDR1189" s="22"/>
      <c r="UDS1189" s="22"/>
      <c r="UDT1189" s="22"/>
      <c r="UDU1189" s="22"/>
      <c r="UDV1189" s="22"/>
      <c r="UDW1189" s="22"/>
      <c r="UDX1189" s="22"/>
      <c r="UDY1189" s="22"/>
      <c r="UDZ1189" s="22"/>
      <c r="UEA1189" s="22"/>
      <c r="UEB1189" s="22"/>
      <c r="UEC1189" s="22"/>
      <c r="UED1189" s="22"/>
      <c r="UEE1189" s="22"/>
      <c r="UEF1189" s="22"/>
      <c r="UEG1189" s="22"/>
      <c r="UEH1189" s="22"/>
      <c r="UEI1189" s="22"/>
      <c r="UEJ1189" s="22"/>
      <c r="UEK1189" s="22"/>
      <c r="UEL1189" s="22"/>
      <c r="UEM1189" s="22"/>
      <c r="UEN1189" s="22"/>
      <c r="UEO1189" s="22"/>
      <c r="UEP1189" s="22"/>
      <c r="UEQ1189" s="22"/>
      <c r="UER1189" s="22"/>
      <c r="UES1189" s="22"/>
      <c r="UET1189" s="22"/>
      <c r="UEU1189" s="22"/>
      <c r="UEV1189" s="22"/>
      <c r="UEW1189" s="22"/>
      <c r="UEX1189" s="22"/>
      <c r="UEY1189" s="22"/>
      <c r="UEZ1189" s="22"/>
      <c r="UFA1189" s="22"/>
      <c r="UFB1189" s="22"/>
      <c r="UFC1189" s="22"/>
      <c r="UFD1189" s="22"/>
      <c r="UFE1189" s="22"/>
      <c r="UFF1189" s="22"/>
      <c r="UFG1189" s="22"/>
      <c r="UFH1189" s="22"/>
      <c r="UFI1189" s="22"/>
      <c r="UFJ1189" s="22"/>
      <c r="UFK1189" s="22"/>
      <c r="UFL1189" s="22"/>
      <c r="UFM1189" s="22"/>
      <c r="UFN1189" s="22"/>
      <c r="UFO1189" s="22"/>
      <c r="UFP1189" s="22"/>
      <c r="UFQ1189" s="22"/>
      <c r="UFR1189" s="22"/>
      <c r="UFS1189" s="22"/>
      <c r="UFT1189" s="22"/>
      <c r="UFU1189" s="22"/>
      <c r="UFV1189" s="22"/>
      <c r="UFW1189" s="22"/>
      <c r="UFX1189" s="22"/>
      <c r="UFY1189" s="22"/>
      <c r="UFZ1189" s="22"/>
      <c r="UGA1189" s="22"/>
      <c r="UGB1189" s="22"/>
      <c r="UGC1189" s="22"/>
      <c r="UGD1189" s="22"/>
      <c r="UGE1189" s="22"/>
      <c r="UGF1189" s="22"/>
      <c r="UGG1189" s="22"/>
      <c r="UGH1189" s="22"/>
      <c r="UGI1189" s="22"/>
      <c r="UGJ1189" s="22"/>
      <c r="UGK1189" s="22"/>
      <c r="UGL1189" s="22"/>
      <c r="UGM1189" s="22"/>
      <c r="UGN1189" s="22"/>
      <c r="UGO1189" s="22"/>
      <c r="UGP1189" s="22"/>
      <c r="UGQ1189" s="22"/>
      <c r="UGR1189" s="22"/>
      <c r="UGS1189" s="22"/>
      <c r="UGT1189" s="22"/>
      <c r="UGU1189" s="22"/>
      <c r="UGV1189" s="22"/>
      <c r="UGW1189" s="22"/>
      <c r="UGX1189" s="22"/>
      <c r="UGY1189" s="22"/>
      <c r="UGZ1189" s="22"/>
      <c r="UHA1189" s="22"/>
      <c r="UHB1189" s="22"/>
      <c r="UHC1189" s="22"/>
      <c r="UHD1189" s="22"/>
      <c r="UHE1189" s="22"/>
      <c r="UHF1189" s="22"/>
      <c r="UHG1189" s="22"/>
      <c r="UHH1189" s="22"/>
      <c r="UHI1189" s="22"/>
      <c r="UHJ1189" s="22"/>
      <c r="UHK1189" s="22"/>
      <c r="UHL1189" s="22"/>
      <c r="UHM1189" s="22"/>
      <c r="UHN1189" s="22"/>
      <c r="UHO1189" s="22"/>
      <c r="UHP1189" s="22"/>
      <c r="UHQ1189" s="22"/>
      <c r="UHR1189" s="22"/>
      <c r="UHS1189" s="22"/>
      <c r="UHT1189" s="22"/>
      <c r="UHU1189" s="22"/>
      <c r="UHV1189" s="22"/>
      <c r="UHW1189" s="22"/>
      <c r="UHX1189" s="22"/>
      <c r="UHY1189" s="22"/>
      <c r="UHZ1189" s="22"/>
      <c r="UIA1189" s="22"/>
      <c r="UIB1189" s="22"/>
      <c r="UIC1189" s="22"/>
      <c r="UID1189" s="22"/>
      <c r="UIE1189" s="22"/>
      <c r="UIF1189" s="22"/>
      <c r="UIG1189" s="22"/>
      <c r="UIH1189" s="22"/>
      <c r="UII1189" s="22"/>
      <c r="UIJ1189" s="22"/>
      <c r="UIK1189" s="22"/>
      <c r="UIL1189" s="22"/>
      <c r="UIM1189" s="22"/>
      <c r="UIN1189" s="22"/>
      <c r="UIO1189" s="22"/>
      <c r="UIP1189" s="22"/>
      <c r="UIQ1189" s="22"/>
      <c r="UIR1189" s="22"/>
      <c r="UIS1189" s="22"/>
      <c r="UIT1189" s="22"/>
      <c r="UIU1189" s="22"/>
      <c r="UIV1189" s="22"/>
      <c r="UIW1189" s="22"/>
      <c r="UIX1189" s="22"/>
      <c r="UIY1189" s="22"/>
      <c r="UIZ1189" s="22"/>
      <c r="UJA1189" s="22"/>
      <c r="UJB1189" s="22"/>
      <c r="UJC1189" s="22"/>
      <c r="UJD1189" s="22"/>
      <c r="UJE1189" s="22"/>
      <c r="UJF1189" s="22"/>
      <c r="UJG1189" s="22"/>
      <c r="UJH1189" s="22"/>
      <c r="UJI1189" s="22"/>
      <c r="UJJ1189" s="22"/>
      <c r="UJK1189" s="22"/>
      <c r="UJL1189" s="22"/>
      <c r="UJM1189" s="22"/>
      <c r="UJN1189" s="22"/>
      <c r="UJO1189" s="22"/>
      <c r="UJP1189" s="22"/>
      <c r="UJQ1189" s="22"/>
      <c r="UJR1189" s="22"/>
      <c r="UJS1189" s="22"/>
      <c r="UJT1189" s="22"/>
      <c r="UJU1189" s="22"/>
      <c r="UJV1189" s="22"/>
      <c r="UJW1189" s="22"/>
      <c r="UJX1189" s="22"/>
      <c r="UJY1189" s="22"/>
      <c r="UJZ1189" s="22"/>
      <c r="UKA1189" s="22"/>
      <c r="UKB1189" s="22"/>
      <c r="UKC1189" s="22"/>
      <c r="UKD1189" s="22"/>
      <c r="UKE1189" s="22"/>
      <c r="UKF1189" s="22"/>
      <c r="UKG1189" s="22"/>
      <c r="UKH1189" s="22"/>
      <c r="UKI1189" s="22"/>
      <c r="UKJ1189" s="22"/>
      <c r="UKK1189" s="22"/>
      <c r="UKL1189" s="22"/>
      <c r="UKM1189" s="22"/>
      <c r="UKN1189" s="22"/>
      <c r="UKO1189" s="22"/>
      <c r="UKP1189" s="22"/>
      <c r="UKQ1189" s="22"/>
      <c r="UKR1189" s="22"/>
      <c r="UKS1189" s="22"/>
      <c r="UKT1189" s="22"/>
      <c r="UKU1189" s="22"/>
      <c r="UKV1189" s="22"/>
      <c r="UKW1189" s="22"/>
      <c r="UKX1189" s="22"/>
      <c r="UKY1189" s="22"/>
      <c r="UKZ1189" s="22"/>
      <c r="ULA1189" s="22"/>
      <c r="ULB1189" s="22"/>
      <c r="ULC1189" s="22"/>
      <c r="ULD1189" s="22"/>
      <c r="ULE1189" s="22"/>
      <c r="ULF1189" s="22"/>
      <c r="ULG1189" s="22"/>
      <c r="ULH1189" s="22"/>
      <c r="ULI1189" s="22"/>
      <c r="ULJ1189" s="22"/>
      <c r="ULK1189" s="22"/>
      <c r="ULL1189" s="22"/>
      <c r="ULM1189" s="22"/>
      <c r="ULN1189" s="22"/>
      <c r="ULO1189" s="22"/>
      <c r="ULP1189" s="22"/>
      <c r="ULQ1189" s="22"/>
      <c r="ULR1189" s="22"/>
      <c r="ULS1189" s="22"/>
      <c r="ULT1189" s="22"/>
      <c r="ULU1189" s="22"/>
      <c r="ULV1189" s="22"/>
      <c r="ULW1189" s="22"/>
      <c r="ULX1189" s="22"/>
      <c r="ULY1189" s="22"/>
      <c r="ULZ1189" s="22"/>
      <c r="UMA1189" s="22"/>
      <c r="UMB1189" s="22"/>
      <c r="UMC1189" s="22"/>
      <c r="UMD1189" s="22"/>
      <c r="UME1189" s="22"/>
      <c r="UMF1189" s="22"/>
      <c r="UMG1189" s="22"/>
      <c r="UMH1189" s="22"/>
      <c r="UMI1189" s="22"/>
      <c r="UMJ1189" s="22"/>
      <c r="UMK1189" s="22"/>
      <c r="UML1189" s="22"/>
      <c r="UMM1189" s="22"/>
      <c r="UMN1189" s="22"/>
      <c r="UMO1189" s="22"/>
      <c r="UMP1189" s="22"/>
      <c r="UMQ1189" s="22"/>
      <c r="UMR1189" s="22"/>
      <c r="UMS1189" s="22"/>
      <c r="UMT1189" s="22"/>
      <c r="UMU1189" s="22"/>
      <c r="UMV1189" s="22"/>
      <c r="UMW1189" s="22"/>
      <c r="UMX1189" s="22"/>
      <c r="UMY1189" s="22"/>
      <c r="UMZ1189" s="22"/>
      <c r="UNA1189" s="22"/>
      <c r="UNB1189" s="22"/>
      <c r="UNC1189" s="22"/>
      <c r="UND1189" s="22"/>
      <c r="UNE1189" s="22"/>
      <c r="UNF1189" s="22"/>
      <c r="UNG1189" s="22"/>
      <c r="UNH1189" s="22"/>
      <c r="UNI1189" s="22"/>
      <c r="UNJ1189" s="22"/>
      <c r="UNK1189" s="22"/>
      <c r="UNL1189" s="22"/>
      <c r="UNM1189" s="22"/>
      <c r="UNN1189" s="22"/>
      <c r="UNO1189" s="22"/>
      <c r="UNP1189" s="22"/>
      <c r="UNQ1189" s="22"/>
      <c r="UNR1189" s="22"/>
      <c r="UNS1189" s="22"/>
      <c r="UNT1189" s="22"/>
      <c r="UNU1189" s="22"/>
      <c r="UNV1189" s="22"/>
      <c r="UNW1189" s="22"/>
      <c r="UNX1189" s="22"/>
      <c r="UNY1189" s="22"/>
      <c r="UNZ1189" s="22"/>
      <c r="UOA1189" s="22"/>
      <c r="UOB1189" s="22"/>
      <c r="UOC1189" s="22"/>
      <c r="UOD1189" s="22"/>
      <c r="UOE1189" s="22"/>
      <c r="UOF1189" s="22"/>
      <c r="UOG1189" s="22"/>
      <c r="UOH1189" s="22"/>
      <c r="UOI1189" s="22"/>
      <c r="UOJ1189" s="22"/>
      <c r="UOK1189" s="22"/>
      <c r="UOL1189" s="22"/>
      <c r="UOM1189" s="22"/>
      <c r="UON1189" s="22"/>
      <c r="UOO1189" s="22"/>
      <c r="UOP1189" s="22"/>
      <c r="UOQ1189" s="22"/>
      <c r="UOR1189" s="22"/>
      <c r="UOS1189" s="22"/>
      <c r="UOT1189" s="22"/>
      <c r="UOU1189" s="22"/>
      <c r="UOV1189" s="22"/>
      <c r="UOW1189" s="22"/>
      <c r="UOX1189" s="22"/>
      <c r="UOY1189" s="22"/>
      <c r="UOZ1189" s="22"/>
      <c r="UPA1189" s="22"/>
      <c r="UPB1189" s="22"/>
      <c r="UPC1189" s="22"/>
      <c r="UPD1189" s="22"/>
      <c r="UPE1189" s="22"/>
      <c r="UPF1189" s="22"/>
      <c r="UPG1189" s="22"/>
      <c r="UPH1189" s="22"/>
      <c r="UPI1189" s="22"/>
      <c r="UPJ1189" s="22"/>
      <c r="UPK1189" s="22"/>
      <c r="UPL1189" s="22"/>
      <c r="UPM1189" s="22"/>
      <c r="UPN1189" s="22"/>
      <c r="UPO1189" s="22"/>
      <c r="UPP1189" s="22"/>
      <c r="UPQ1189" s="22"/>
      <c r="UPR1189" s="22"/>
      <c r="UPS1189" s="22"/>
      <c r="UPT1189" s="22"/>
      <c r="UPU1189" s="22"/>
      <c r="UPV1189" s="22"/>
      <c r="UPW1189" s="22"/>
      <c r="UPX1189" s="22"/>
      <c r="UPY1189" s="22"/>
      <c r="UPZ1189" s="22"/>
      <c r="UQA1189" s="22"/>
      <c r="UQB1189" s="22"/>
      <c r="UQC1189" s="22"/>
      <c r="UQD1189" s="22"/>
      <c r="UQE1189" s="22"/>
      <c r="UQF1189" s="22"/>
      <c r="UQG1189" s="22"/>
      <c r="UQH1189" s="22"/>
      <c r="UQI1189" s="22"/>
      <c r="UQJ1189" s="22"/>
      <c r="UQK1189" s="22"/>
      <c r="UQL1189" s="22"/>
      <c r="UQM1189" s="22"/>
      <c r="UQN1189" s="22"/>
      <c r="UQO1189" s="22"/>
      <c r="UQP1189" s="22"/>
      <c r="UQQ1189" s="22"/>
      <c r="UQR1189" s="22"/>
      <c r="UQS1189" s="22"/>
      <c r="UQT1189" s="22"/>
      <c r="UQU1189" s="22"/>
      <c r="UQV1189" s="22"/>
      <c r="UQW1189" s="22"/>
      <c r="UQX1189" s="22"/>
      <c r="UQY1189" s="22"/>
      <c r="UQZ1189" s="22"/>
      <c r="URA1189" s="22"/>
      <c r="URB1189" s="22"/>
      <c r="URC1189" s="22"/>
      <c r="URD1189" s="22"/>
      <c r="URE1189" s="22"/>
      <c r="URF1189" s="22"/>
      <c r="URG1189" s="22"/>
      <c r="URH1189" s="22"/>
      <c r="URI1189" s="22"/>
      <c r="URJ1189" s="22"/>
      <c r="URK1189" s="22"/>
      <c r="URL1189" s="22"/>
      <c r="URM1189" s="22"/>
      <c r="URN1189" s="22"/>
      <c r="URO1189" s="22"/>
      <c r="URP1189" s="22"/>
      <c r="URQ1189" s="22"/>
      <c r="URR1189" s="22"/>
      <c r="URS1189" s="22"/>
      <c r="URT1189" s="22"/>
      <c r="URU1189" s="22"/>
      <c r="URV1189" s="22"/>
      <c r="URW1189" s="22"/>
      <c r="URX1189" s="22"/>
      <c r="URY1189" s="22"/>
      <c r="URZ1189" s="22"/>
      <c r="USA1189" s="22"/>
      <c r="USB1189" s="22"/>
      <c r="USC1189" s="22"/>
      <c r="USD1189" s="22"/>
      <c r="USE1189" s="22"/>
      <c r="USF1189" s="22"/>
      <c r="USG1189" s="22"/>
      <c r="USH1189" s="22"/>
      <c r="USI1189" s="22"/>
      <c r="USJ1189" s="22"/>
      <c r="USK1189" s="22"/>
      <c r="USL1189" s="22"/>
      <c r="USM1189" s="22"/>
      <c r="USN1189" s="22"/>
      <c r="USO1189" s="22"/>
      <c r="USP1189" s="22"/>
      <c r="USQ1189" s="22"/>
      <c r="USR1189" s="22"/>
      <c r="USS1189" s="22"/>
      <c r="UST1189" s="22"/>
      <c r="USU1189" s="22"/>
      <c r="USV1189" s="22"/>
      <c r="USW1189" s="22"/>
      <c r="USX1189" s="22"/>
      <c r="USY1189" s="22"/>
      <c r="USZ1189" s="22"/>
      <c r="UTA1189" s="22"/>
      <c r="UTB1189" s="22"/>
      <c r="UTC1189" s="22"/>
      <c r="UTD1189" s="22"/>
      <c r="UTE1189" s="22"/>
      <c r="UTF1189" s="22"/>
      <c r="UTG1189" s="22"/>
      <c r="UTH1189" s="22"/>
      <c r="UTI1189" s="22"/>
      <c r="UTJ1189" s="22"/>
      <c r="UTK1189" s="22"/>
      <c r="UTL1189" s="22"/>
      <c r="UTM1189" s="22"/>
      <c r="UTN1189" s="22"/>
      <c r="UTO1189" s="22"/>
      <c r="UTP1189" s="22"/>
      <c r="UTQ1189" s="22"/>
      <c r="UTR1189" s="22"/>
      <c r="UTS1189" s="22"/>
      <c r="UTT1189" s="22"/>
      <c r="UTU1189" s="22"/>
      <c r="UTV1189" s="22"/>
      <c r="UTW1189" s="22"/>
      <c r="UTX1189" s="22"/>
      <c r="UTY1189" s="22"/>
      <c r="UTZ1189" s="22"/>
      <c r="UUA1189" s="22"/>
      <c r="UUB1189" s="22"/>
      <c r="UUC1189" s="22"/>
      <c r="UUD1189" s="22"/>
      <c r="UUE1189" s="22"/>
      <c r="UUF1189" s="22"/>
      <c r="UUG1189" s="22"/>
      <c r="UUH1189" s="22"/>
      <c r="UUI1189" s="22"/>
      <c r="UUJ1189" s="22"/>
      <c r="UUK1189" s="22"/>
      <c r="UUL1189" s="22"/>
      <c r="UUM1189" s="22"/>
      <c r="UUN1189" s="22"/>
      <c r="UUO1189" s="22"/>
      <c r="UUP1189" s="22"/>
      <c r="UUQ1189" s="22"/>
      <c r="UUR1189" s="22"/>
      <c r="UUS1189" s="22"/>
      <c r="UUT1189" s="22"/>
      <c r="UUU1189" s="22"/>
      <c r="UUV1189" s="22"/>
      <c r="UUW1189" s="22"/>
      <c r="UUX1189" s="22"/>
      <c r="UUY1189" s="22"/>
      <c r="UUZ1189" s="22"/>
      <c r="UVA1189" s="22"/>
      <c r="UVB1189" s="22"/>
      <c r="UVC1189" s="22"/>
      <c r="UVD1189" s="22"/>
      <c r="UVE1189" s="22"/>
      <c r="UVF1189" s="22"/>
      <c r="UVG1189" s="22"/>
      <c r="UVH1189" s="22"/>
      <c r="UVI1189" s="22"/>
      <c r="UVJ1189" s="22"/>
      <c r="UVK1189" s="22"/>
      <c r="UVL1189" s="22"/>
      <c r="UVM1189" s="22"/>
      <c r="UVN1189" s="22"/>
      <c r="UVO1189" s="22"/>
      <c r="UVP1189" s="22"/>
      <c r="UVQ1189" s="22"/>
      <c r="UVR1189" s="22"/>
      <c r="UVS1189" s="22"/>
      <c r="UVT1189" s="22"/>
      <c r="UVU1189" s="22"/>
      <c r="UVV1189" s="22"/>
      <c r="UVW1189" s="22"/>
      <c r="UVX1189" s="22"/>
      <c r="UVY1189" s="22"/>
      <c r="UVZ1189" s="22"/>
      <c r="UWA1189" s="22"/>
      <c r="UWB1189" s="22"/>
      <c r="UWC1189" s="22"/>
      <c r="UWD1189" s="22"/>
      <c r="UWE1189" s="22"/>
      <c r="UWF1189" s="22"/>
      <c r="UWG1189" s="22"/>
      <c r="UWH1189" s="22"/>
      <c r="UWI1189" s="22"/>
      <c r="UWJ1189" s="22"/>
      <c r="UWK1189" s="22"/>
      <c r="UWL1189" s="22"/>
      <c r="UWM1189" s="22"/>
      <c r="UWN1189" s="22"/>
      <c r="UWO1189" s="22"/>
      <c r="UWP1189" s="22"/>
      <c r="UWQ1189" s="22"/>
      <c r="UWR1189" s="22"/>
      <c r="UWS1189" s="22"/>
      <c r="UWT1189" s="22"/>
      <c r="UWU1189" s="22"/>
      <c r="UWV1189" s="22"/>
      <c r="UWW1189" s="22"/>
      <c r="UWX1189" s="22"/>
      <c r="UWY1189" s="22"/>
      <c r="UWZ1189" s="22"/>
      <c r="UXA1189" s="22"/>
      <c r="UXB1189" s="22"/>
      <c r="UXC1189" s="22"/>
      <c r="UXD1189" s="22"/>
      <c r="UXE1189" s="22"/>
      <c r="UXF1189" s="22"/>
      <c r="UXG1189" s="22"/>
      <c r="UXH1189" s="22"/>
      <c r="UXI1189" s="22"/>
      <c r="UXJ1189" s="22"/>
      <c r="UXK1189" s="22"/>
      <c r="UXL1189" s="22"/>
      <c r="UXM1189" s="22"/>
      <c r="UXN1189" s="22"/>
      <c r="UXO1189" s="22"/>
      <c r="UXP1189" s="22"/>
      <c r="UXQ1189" s="22"/>
      <c r="UXR1189" s="22"/>
      <c r="UXS1189" s="22"/>
      <c r="UXT1189" s="22"/>
      <c r="UXU1189" s="22"/>
      <c r="UXV1189" s="22"/>
      <c r="UXW1189" s="22"/>
      <c r="UXX1189" s="22"/>
      <c r="UXY1189" s="22"/>
      <c r="UXZ1189" s="22"/>
      <c r="UYA1189" s="22"/>
      <c r="UYB1189" s="22"/>
      <c r="UYC1189" s="22"/>
      <c r="UYD1189" s="22"/>
      <c r="UYE1189" s="22"/>
      <c r="UYF1189" s="22"/>
      <c r="UYG1189" s="22"/>
      <c r="UYH1189" s="22"/>
      <c r="UYI1189" s="22"/>
      <c r="UYJ1189" s="22"/>
      <c r="UYK1189" s="22"/>
      <c r="UYL1189" s="22"/>
      <c r="UYM1189" s="22"/>
      <c r="UYN1189" s="22"/>
      <c r="UYO1189" s="22"/>
      <c r="UYP1189" s="22"/>
      <c r="UYQ1189" s="22"/>
      <c r="UYR1189" s="22"/>
      <c r="UYS1189" s="22"/>
      <c r="UYT1189" s="22"/>
      <c r="UYU1189" s="22"/>
      <c r="UYV1189" s="22"/>
      <c r="UYW1189" s="22"/>
      <c r="UYX1189" s="22"/>
      <c r="UYY1189" s="22"/>
      <c r="UYZ1189" s="22"/>
      <c r="UZA1189" s="22"/>
      <c r="UZB1189" s="22"/>
      <c r="UZC1189" s="22"/>
      <c r="UZD1189" s="22"/>
      <c r="UZE1189" s="22"/>
      <c r="UZF1189" s="22"/>
      <c r="UZG1189" s="22"/>
      <c r="UZH1189" s="22"/>
      <c r="UZI1189" s="22"/>
      <c r="UZJ1189" s="22"/>
      <c r="UZK1189" s="22"/>
      <c r="UZL1189" s="22"/>
      <c r="UZM1189" s="22"/>
      <c r="UZN1189" s="22"/>
      <c r="UZO1189" s="22"/>
      <c r="UZP1189" s="22"/>
      <c r="UZQ1189" s="22"/>
      <c r="UZR1189" s="22"/>
      <c r="UZS1189" s="22"/>
      <c r="UZT1189" s="22"/>
      <c r="UZU1189" s="22"/>
      <c r="UZV1189" s="22"/>
      <c r="UZW1189" s="22"/>
      <c r="UZX1189" s="22"/>
      <c r="UZY1189" s="22"/>
      <c r="UZZ1189" s="22"/>
      <c r="VAA1189" s="22"/>
      <c r="VAB1189" s="22"/>
      <c r="VAC1189" s="22"/>
      <c r="VAD1189" s="22"/>
      <c r="VAE1189" s="22"/>
      <c r="VAF1189" s="22"/>
      <c r="VAG1189" s="22"/>
      <c r="VAH1189" s="22"/>
      <c r="VAI1189" s="22"/>
      <c r="VAJ1189" s="22"/>
      <c r="VAK1189" s="22"/>
      <c r="VAL1189" s="22"/>
      <c r="VAM1189" s="22"/>
      <c r="VAN1189" s="22"/>
      <c r="VAO1189" s="22"/>
      <c r="VAP1189" s="22"/>
      <c r="VAQ1189" s="22"/>
      <c r="VAR1189" s="22"/>
      <c r="VAS1189" s="22"/>
      <c r="VAT1189" s="22"/>
      <c r="VAU1189" s="22"/>
      <c r="VAV1189" s="22"/>
      <c r="VAW1189" s="22"/>
      <c r="VAX1189" s="22"/>
      <c r="VAY1189" s="22"/>
      <c r="VAZ1189" s="22"/>
      <c r="VBA1189" s="22"/>
      <c r="VBB1189" s="22"/>
      <c r="VBC1189" s="22"/>
      <c r="VBD1189" s="22"/>
      <c r="VBE1189" s="22"/>
      <c r="VBF1189" s="22"/>
      <c r="VBG1189" s="22"/>
      <c r="VBH1189" s="22"/>
      <c r="VBI1189" s="22"/>
      <c r="VBJ1189" s="22"/>
      <c r="VBK1189" s="22"/>
      <c r="VBL1189" s="22"/>
      <c r="VBM1189" s="22"/>
      <c r="VBN1189" s="22"/>
      <c r="VBO1189" s="22"/>
      <c r="VBP1189" s="22"/>
      <c r="VBQ1189" s="22"/>
      <c r="VBR1189" s="22"/>
      <c r="VBS1189" s="22"/>
      <c r="VBT1189" s="22"/>
      <c r="VBU1189" s="22"/>
      <c r="VBV1189" s="22"/>
      <c r="VBW1189" s="22"/>
      <c r="VBX1189" s="22"/>
      <c r="VBY1189" s="22"/>
      <c r="VBZ1189" s="22"/>
      <c r="VCA1189" s="22"/>
      <c r="VCB1189" s="22"/>
      <c r="VCC1189" s="22"/>
      <c r="VCD1189" s="22"/>
      <c r="VCE1189" s="22"/>
      <c r="VCF1189" s="22"/>
      <c r="VCG1189" s="22"/>
      <c r="VCH1189" s="22"/>
      <c r="VCI1189" s="22"/>
      <c r="VCJ1189" s="22"/>
      <c r="VCK1189" s="22"/>
      <c r="VCL1189" s="22"/>
      <c r="VCM1189" s="22"/>
      <c r="VCN1189" s="22"/>
      <c r="VCO1189" s="22"/>
      <c r="VCP1189" s="22"/>
      <c r="VCQ1189" s="22"/>
      <c r="VCR1189" s="22"/>
      <c r="VCS1189" s="22"/>
      <c r="VCT1189" s="22"/>
      <c r="VCU1189" s="22"/>
      <c r="VCV1189" s="22"/>
      <c r="VCW1189" s="22"/>
      <c r="VCX1189" s="22"/>
      <c r="VCY1189" s="22"/>
      <c r="VCZ1189" s="22"/>
      <c r="VDA1189" s="22"/>
      <c r="VDB1189" s="22"/>
      <c r="VDC1189" s="22"/>
      <c r="VDD1189" s="22"/>
      <c r="VDE1189" s="22"/>
      <c r="VDF1189" s="22"/>
      <c r="VDG1189" s="22"/>
      <c r="VDH1189" s="22"/>
      <c r="VDI1189" s="22"/>
      <c r="VDJ1189" s="22"/>
      <c r="VDK1189" s="22"/>
      <c r="VDL1189" s="22"/>
      <c r="VDM1189" s="22"/>
      <c r="VDN1189" s="22"/>
      <c r="VDO1189" s="22"/>
      <c r="VDP1189" s="22"/>
      <c r="VDQ1189" s="22"/>
      <c r="VDR1189" s="22"/>
      <c r="VDS1189" s="22"/>
      <c r="VDT1189" s="22"/>
      <c r="VDU1189" s="22"/>
      <c r="VDV1189" s="22"/>
      <c r="VDW1189" s="22"/>
      <c r="VDX1189" s="22"/>
      <c r="VDY1189" s="22"/>
      <c r="VDZ1189" s="22"/>
      <c r="VEA1189" s="22"/>
      <c r="VEB1189" s="22"/>
      <c r="VEC1189" s="22"/>
      <c r="VED1189" s="22"/>
      <c r="VEE1189" s="22"/>
      <c r="VEF1189" s="22"/>
      <c r="VEG1189" s="22"/>
      <c r="VEH1189" s="22"/>
      <c r="VEI1189" s="22"/>
      <c r="VEJ1189" s="22"/>
      <c r="VEK1189" s="22"/>
      <c r="VEL1189" s="22"/>
      <c r="VEM1189" s="22"/>
      <c r="VEN1189" s="22"/>
      <c r="VEO1189" s="22"/>
      <c r="VEP1189" s="22"/>
      <c r="VEQ1189" s="22"/>
      <c r="VER1189" s="22"/>
      <c r="VES1189" s="22"/>
      <c r="VET1189" s="22"/>
      <c r="VEU1189" s="22"/>
      <c r="VEV1189" s="22"/>
      <c r="VEW1189" s="22"/>
      <c r="VEX1189" s="22"/>
      <c r="VEY1189" s="22"/>
      <c r="VEZ1189" s="22"/>
      <c r="VFA1189" s="22"/>
      <c r="VFB1189" s="22"/>
      <c r="VFC1189" s="22"/>
      <c r="VFD1189" s="22"/>
      <c r="VFE1189" s="22"/>
      <c r="VFF1189" s="22"/>
      <c r="VFG1189" s="22"/>
      <c r="VFH1189" s="22"/>
      <c r="VFI1189" s="22"/>
      <c r="VFJ1189" s="22"/>
      <c r="VFK1189" s="22"/>
      <c r="VFL1189" s="22"/>
      <c r="VFM1189" s="22"/>
      <c r="VFN1189" s="22"/>
      <c r="VFO1189" s="22"/>
      <c r="VFP1189" s="22"/>
      <c r="VFQ1189" s="22"/>
      <c r="VFR1189" s="22"/>
      <c r="VFS1189" s="22"/>
      <c r="VFT1189" s="22"/>
      <c r="VFU1189" s="22"/>
      <c r="VFV1189" s="22"/>
      <c r="VFW1189" s="22"/>
      <c r="VFX1189" s="22"/>
      <c r="VFY1189" s="22"/>
      <c r="VFZ1189" s="22"/>
      <c r="VGA1189" s="22"/>
      <c r="VGB1189" s="22"/>
      <c r="VGC1189" s="22"/>
      <c r="VGD1189" s="22"/>
      <c r="VGE1189" s="22"/>
      <c r="VGF1189" s="22"/>
      <c r="VGG1189" s="22"/>
      <c r="VGH1189" s="22"/>
      <c r="VGI1189" s="22"/>
      <c r="VGJ1189" s="22"/>
      <c r="VGK1189" s="22"/>
      <c r="VGL1189" s="22"/>
      <c r="VGM1189" s="22"/>
      <c r="VGN1189" s="22"/>
      <c r="VGO1189" s="22"/>
      <c r="VGP1189" s="22"/>
      <c r="VGQ1189" s="22"/>
      <c r="VGR1189" s="22"/>
      <c r="VGS1189" s="22"/>
      <c r="VGT1189" s="22"/>
      <c r="VGU1189" s="22"/>
      <c r="VGV1189" s="22"/>
      <c r="VGW1189" s="22"/>
      <c r="VGX1189" s="22"/>
      <c r="VGY1189" s="22"/>
      <c r="VGZ1189" s="22"/>
      <c r="VHA1189" s="22"/>
      <c r="VHB1189" s="22"/>
      <c r="VHC1189" s="22"/>
      <c r="VHD1189" s="22"/>
      <c r="VHE1189" s="22"/>
      <c r="VHF1189" s="22"/>
      <c r="VHG1189" s="22"/>
      <c r="VHH1189" s="22"/>
      <c r="VHI1189" s="22"/>
      <c r="VHJ1189" s="22"/>
      <c r="VHK1189" s="22"/>
      <c r="VHL1189" s="22"/>
      <c r="VHM1189" s="22"/>
      <c r="VHN1189" s="22"/>
      <c r="VHO1189" s="22"/>
      <c r="VHP1189" s="22"/>
      <c r="VHQ1189" s="22"/>
      <c r="VHR1189" s="22"/>
      <c r="VHS1189" s="22"/>
      <c r="VHT1189" s="22"/>
      <c r="VHU1189" s="22"/>
      <c r="VHV1189" s="22"/>
      <c r="VHW1189" s="22"/>
      <c r="VHX1189" s="22"/>
      <c r="VHY1189" s="22"/>
      <c r="VHZ1189" s="22"/>
      <c r="VIA1189" s="22"/>
      <c r="VIB1189" s="22"/>
      <c r="VIC1189" s="22"/>
      <c r="VID1189" s="22"/>
      <c r="VIE1189" s="22"/>
      <c r="VIF1189" s="22"/>
      <c r="VIG1189" s="22"/>
      <c r="VIH1189" s="22"/>
      <c r="VII1189" s="22"/>
      <c r="VIJ1189" s="22"/>
      <c r="VIK1189" s="22"/>
      <c r="VIL1189" s="22"/>
      <c r="VIM1189" s="22"/>
      <c r="VIN1189" s="22"/>
      <c r="VIO1189" s="22"/>
      <c r="VIP1189" s="22"/>
      <c r="VIQ1189" s="22"/>
      <c r="VIR1189" s="22"/>
      <c r="VIS1189" s="22"/>
      <c r="VIT1189" s="22"/>
      <c r="VIU1189" s="22"/>
      <c r="VIV1189" s="22"/>
      <c r="VIW1189" s="22"/>
      <c r="VIX1189" s="22"/>
      <c r="VIY1189" s="22"/>
      <c r="VIZ1189" s="22"/>
      <c r="VJA1189" s="22"/>
      <c r="VJB1189" s="22"/>
      <c r="VJC1189" s="22"/>
      <c r="VJD1189" s="22"/>
      <c r="VJE1189" s="22"/>
      <c r="VJF1189" s="22"/>
      <c r="VJG1189" s="22"/>
      <c r="VJH1189" s="22"/>
      <c r="VJI1189" s="22"/>
      <c r="VJJ1189" s="22"/>
      <c r="VJK1189" s="22"/>
      <c r="VJL1189" s="22"/>
      <c r="VJM1189" s="22"/>
      <c r="VJN1189" s="22"/>
      <c r="VJO1189" s="22"/>
      <c r="VJP1189" s="22"/>
      <c r="VJQ1189" s="22"/>
      <c r="VJR1189" s="22"/>
      <c r="VJS1189" s="22"/>
      <c r="VJT1189" s="22"/>
      <c r="VJU1189" s="22"/>
      <c r="VJV1189" s="22"/>
      <c r="VJW1189" s="22"/>
      <c r="VJX1189" s="22"/>
      <c r="VJY1189" s="22"/>
      <c r="VJZ1189" s="22"/>
      <c r="VKA1189" s="22"/>
      <c r="VKB1189" s="22"/>
      <c r="VKC1189" s="22"/>
      <c r="VKD1189" s="22"/>
      <c r="VKE1189" s="22"/>
      <c r="VKF1189" s="22"/>
      <c r="VKG1189" s="22"/>
      <c r="VKH1189" s="22"/>
      <c r="VKI1189" s="22"/>
      <c r="VKJ1189" s="22"/>
      <c r="VKK1189" s="22"/>
      <c r="VKL1189" s="22"/>
      <c r="VKM1189" s="22"/>
      <c r="VKN1189" s="22"/>
      <c r="VKO1189" s="22"/>
      <c r="VKP1189" s="22"/>
      <c r="VKQ1189" s="22"/>
      <c r="VKR1189" s="22"/>
      <c r="VKS1189" s="22"/>
      <c r="VKT1189" s="22"/>
      <c r="VKU1189" s="22"/>
      <c r="VKV1189" s="22"/>
      <c r="VKW1189" s="22"/>
      <c r="VKX1189" s="22"/>
      <c r="VKY1189" s="22"/>
      <c r="VKZ1189" s="22"/>
      <c r="VLA1189" s="22"/>
      <c r="VLB1189" s="22"/>
      <c r="VLC1189" s="22"/>
      <c r="VLD1189" s="22"/>
      <c r="VLE1189" s="22"/>
      <c r="VLF1189" s="22"/>
      <c r="VLG1189" s="22"/>
      <c r="VLH1189" s="22"/>
      <c r="VLI1189" s="22"/>
      <c r="VLJ1189" s="22"/>
      <c r="VLK1189" s="22"/>
      <c r="VLL1189" s="22"/>
      <c r="VLM1189" s="22"/>
      <c r="VLN1189" s="22"/>
      <c r="VLO1189" s="22"/>
      <c r="VLP1189" s="22"/>
      <c r="VLQ1189" s="22"/>
      <c r="VLR1189" s="22"/>
      <c r="VLS1189" s="22"/>
      <c r="VLT1189" s="22"/>
      <c r="VLU1189" s="22"/>
      <c r="VLV1189" s="22"/>
      <c r="VLW1189" s="22"/>
      <c r="VLX1189" s="22"/>
      <c r="VLY1189" s="22"/>
      <c r="VLZ1189" s="22"/>
      <c r="VMA1189" s="22"/>
      <c r="VMB1189" s="22"/>
      <c r="VMC1189" s="22"/>
      <c r="VMD1189" s="22"/>
      <c r="VME1189" s="22"/>
      <c r="VMF1189" s="22"/>
      <c r="VMG1189" s="22"/>
      <c r="VMH1189" s="22"/>
      <c r="VMI1189" s="22"/>
      <c r="VMJ1189" s="22"/>
      <c r="VMK1189" s="22"/>
      <c r="VML1189" s="22"/>
      <c r="VMM1189" s="22"/>
      <c r="VMN1189" s="22"/>
      <c r="VMO1189" s="22"/>
      <c r="VMP1189" s="22"/>
      <c r="VMQ1189" s="22"/>
      <c r="VMR1189" s="22"/>
      <c r="VMS1189" s="22"/>
      <c r="VMT1189" s="22"/>
      <c r="VMU1189" s="22"/>
      <c r="VMV1189" s="22"/>
      <c r="VMW1189" s="22"/>
      <c r="VMX1189" s="22"/>
      <c r="VMY1189" s="22"/>
      <c r="VMZ1189" s="22"/>
      <c r="VNA1189" s="22"/>
      <c r="VNB1189" s="22"/>
      <c r="VNC1189" s="22"/>
      <c r="VND1189" s="22"/>
      <c r="VNE1189" s="22"/>
      <c r="VNF1189" s="22"/>
      <c r="VNG1189" s="22"/>
      <c r="VNH1189" s="22"/>
      <c r="VNI1189" s="22"/>
      <c r="VNJ1189" s="22"/>
      <c r="VNK1189" s="22"/>
      <c r="VNL1189" s="22"/>
      <c r="VNM1189" s="22"/>
      <c r="VNN1189" s="22"/>
      <c r="VNO1189" s="22"/>
      <c r="VNP1189" s="22"/>
      <c r="VNQ1189" s="22"/>
      <c r="VNR1189" s="22"/>
      <c r="VNS1189" s="22"/>
      <c r="VNT1189" s="22"/>
      <c r="VNU1189" s="22"/>
      <c r="VNV1189" s="22"/>
      <c r="VNW1189" s="22"/>
      <c r="VNX1189" s="22"/>
      <c r="VNY1189" s="22"/>
      <c r="VNZ1189" s="22"/>
      <c r="VOA1189" s="22"/>
      <c r="VOB1189" s="22"/>
      <c r="VOC1189" s="22"/>
      <c r="VOD1189" s="22"/>
      <c r="VOE1189" s="22"/>
      <c r="VOF1189" s="22"/>
      <c r="VOG1189" s="22"/>
      <c r="VOH1189" s="22"/>
      <c r="VOI1189" s="22"/>
      <c r="VOJ1189" s="22"/>
      <c r="VOK1189" s="22"/>
      <c r="VOL1189" s="22"/>
      <c r="VOM1189" s="22"/>
      <c r="VON1189" s="22"/>
      <c r="VOO1189" s="22"/>
      <c r="VOP1189" s="22"/>
      <c r="VOQ1189" s="22"/>
      <c r="VOR1189" s="22"/>
      <c r="VOS1189" s="22"/>
      <c r="VOT1189" s="22"/>
      <c r="VOU1189" s="22"/>
      <c r="VOV1189" s="22"/>
      <c r="VOW1189" s="22"/>
      <c r="VOX1189" s="22"/>
      <c r="VOY1189" s="22"/>
      <c r="VOZ1189" s="22"/>
      <c r="VPA1189" s="22"/>
      <c r="VPB1189" s="22"/>
      <c r="VPC1189" s="22"/>
      <c r="VPD1189" s="22"/>
      <c r="VPE1189" s="22"/>
      <c r="VPF1189" s="22"/>
      <c r="VPG1189" s="22"/>
      <c r="VPH1189" s="22"/>
      <c r="VPI1189" s="22"/>
      <c r="VPJ1189" s="22"/>
      <c r="VPK1189" s="22"/>
      <c r="VPL1189" s="22"/>
      <c r="VPM1189" s="22"/>
      <c r="VPN1189" s="22"/>
      <c r="VPO1189" s="22"/>
      <c r="VPP1189" s="22"/>
      <c r="VPQ1189" s="22"/>
      <c r="VPR1189" s="22"/>
      <c r="VPS1189" s="22"/>
      <c r="VPT1189" s="22"/>
      <c r="VPU1189" s="22"/>
      <c r="VPV1189" s="22"/>
      <c r="VPW1189" s="22"/>
      <c r="VPX1189" s="22"/>
      <c r="VPY1189" s="22"/>
      <c r="VPZ1189" s="22"/>
      <c r="VQA1189" s="22"/>
      <c r="VQB1189" s="22"/>
      <c r="VQC1189" s="22"/>
      <c r="VQD1189" s="22"/>
      <c r="VQE1189" s="22"/>
      <c r="VQF1189" s="22"/>
      <c r="VQG1189" s="22"/>
      <c r="VQH1189" s="22"/>
      <c r="VQI1189" s="22"/>
      <c r="VQJ1189" s="22"/>
      <c r="VQK1189" s="22"/>
      <c r="VQL1189" s="22"/>
      <c r="VQM1189" s="22"/>
      <c r="VQN1189" s="22"/>
      <c r="VQO1189" s="22"/>
      <c r="VQP1189" s="22"/>
      <c r="VQQ1189" s="22"/>
      <c r="VQR1189" s="22"/>
      <c r="VQS1189" s="22"/>
      <c r="VQT1189" s="22"/>
      <c r="VQU1189" s="22"/>
      <c r="VQV1189" s="22"/>
      <c r="VQW1189" s="22"/>
      <c r="VQX1189" s="22"/>
      <c r="VQY1189" s="22"/>
      <c r="VQZ1189" s="22"/>
      <c r="VRA1189" s="22"/>
      <c r="VRB1189" s="22"/>
      <c r="VRC1189" s="22"/>
      <c r="VRD1189" s="22"/>
      <c r="VRE1189" s="22"/>
      <c r="VRF1189" s="22"/>
      <c r="VRG1189" s="22"/>
      <c r="VRH1189" s="22"/>
      <c r="VRI1189" s="22"/>
      <c r="VRJ1189" s="22"/>
      <c r="VRK1189" s="22"/>
      <c r="VRL1189" s="22"/>
      <c r="VRM1189" s="22"/>
      <c r="VRN1189" s="22"/>
      <c r="VRO1189" s="22"/>
      <c r="VRP1189" s="22"/>
      <c r="VRQ1189" s="22"/>
      <c r="VRR1189" s="22"/>
      <c r="VRS1189" s="22"/>
      <c r="VRT1189" s="22"/>
      <c r="VRU1189" s="22"/>
      <c r="VRV1189" s="22"/>
      <c r="VRW1189" s="22"/>
      <c r="VRX1189" s="22"/>
      <c r="VRY1189" s="22"/>
      <c r="VRZ1189" s="22"/>
      <c r="VSA1189" s="22"/>
      <c r="VSB1189" s="22"/>
      <c r="VSC1189" s="22"/>
      <c r="VSD1189" s="22"/>
      <c r="VSE1189" s="22"/>
      <c r="VSF1189" s="22"/>
      <c r="VSG1189" s="22"/>
      <c r="VSH1189" s="22"/>
      <c r="VSI1189" s="22"/>
      <c r="VSJ1189" s="22"/>
      <c r="VSK1189" s="22"/>
      <c r="VSL1189" s="22"/>
      <c r="VSM1189" s="22"/>
      <c r="VSN1189" s="22"/>
      <c r="VSO1189" s="22"/>
      <c r="VSP1189" s="22"/>
      <c r="VSQ1189" s="22"/>
      <c r="VSR1189" s="22"/>
      <c r="VSS1189" s="22"/>
      <c r="VST1189" s="22"/>
      <c r="VSU1189" s="22"/>
      <c r="VSV1189" s="22"/>
      <c r="VSW1189" s="22"/>
      <c r="VSX1189" s="22"/>
      <c r="VSY1189" s="22"/>
      <c r="VSZ1189" s="22"/>
      <c r="VTA1189" s="22"/>
      <c r="VTB1189" s="22"/>
      <c r="VTC1189" s="22"/>
      <c r="VTD1189" s="22"/>
      <c r="VTE1189" s="22"/>
      <c r="VTF1189" s="22"/>
      <c r="VTG1189" s="22"/>
      <c r="VTH1189" s="22"/>
      <c r="VTI1189" s="22"/>
      <c r="VTJ1189" s="22"/>
      <c r="VTK1189" s="22"/>
      <c r="VTL1189" s="22"/>
      <c r="VTM1189" s="22"/>
      <c r="VTN1189" s="22"/>
      <c r="VTO1189" s="22"/>
      <c r="VTP1189" s="22"/>
      <c r="VTQ1189" s="22"/>
      <c r="VTR1189" s="22"/>
      <c r="VTS1189" s="22"/>
      <c r="VTT1189" s="22"/>
      <c r="VTU1189" s="22"/>
      <c r="VTV1189" s="22"/>
      <c r="VTW1189" s="22"/>
      <c r="VTX1189" s="22"/>
      <c r="VTY1189" s="22"/>
      <c r="VTZ1189" s="22"/>
      <c r="VUA1189" s="22"/>
      <c r="VUB1189" s="22"/>
      <c r="VUC1189" s="22"/>
      <c r="VUD1189" s="22"/>
      <c r="VUE1189" s="22"/>
      <c r="VUF1189" s="22"/>
      <c r="VUG1189" s="22"/>
      <c r="VUH1189" s="22"/>
      <c r="VUI1189" s="22"/>
      <c r="VUJ1189" s="22"/>
      <c r="VUK1189" s="22"/>
      <c r="VUL1189" s="22"/>
      <c r="VUM1189" s="22"/>
      <c r="VUN1189" s="22"/>
      <c r="VUO1189" s="22"/>
      <c r="VUP1189" s="22"/>
      <c r="VUQ1189" s="22"/>
      <c r="VUR1189" s="22"/>
      <c r="VUS1189" s="22"/>
      <c r="VUT1189" s="22"/>
      <c r="VUU1189" s="22"/>
      <c r="VUV1189" s="22"/>
      <c r="VUW1189" s="22"/>
      <c r="VUX1189" s="22"/>
      <c r="VUY1189" s="22"/>
      <c r="VUZ1189" s="22"/>
      <c r="VVA1189" s="22"/>
      <c r="VVB1189" s="22"/>
      <c r="VVC1189" s="22"/>
      <c r="VVD1189" s="22"/>
      <c r="VVE1189" s="22"/>
      <c r="VVF1189" s="22"/>
      <c r="VVG1189" s="22"/>
      <c r="VVH1189" s="22"/>
      <c r="VVI1189" s="22"/>
      <c r="VVJ1189" s="22"/>
      <c r="VVK1189" s="22"/>
      <c r="VVL1189" s="22"/>
      <c r="VVM1189" s="22"/>
      <c r="VVN1189" s="22"/>
      <c r="VVO1189" s="22"/>
      <c r="VVP1189" s="22"/>
      <c r="VVQ1189" s="22"/>
      <c r="VVR1189" s="22"/>
      <c r="VVS1189" s="22"/>
      <c r="VVT1189" s="22"/>
      <c r="VVU1189" s="22"/>
      <c r="VVV1189" s="22"/>
      <c r="VVW1189" s="22"/>
      <c r="VVX1189" s="22"/>
      <c r="VVY1189" s="22"/>
      <c r="VVZ1189" s="22"/>
      <c r="VWA1189" s="22"/>
      <c r="VWB1189" s="22"/>
      <c r="VWC1189" s="22"/>
      <c r="VWD1189" s="22"/>
      <c r="VWE1189" s="22"/>
      <c r="VWF1189" s="22"/>
      <c r="VWG1189" s="22"/>
      <c r="VWH1189" s="22"/>
      <c r="VWI1189" s="22"/>
      <c r="VWJ1189" s="22"/>
      <c r="VWK1189" s="22"/>
      <c r="VWL1189" s="22"/>
      <c r="VWM1189" s="22"/>
      <c r="VWN1189" s="22"/>
      <c r="VWO1189" s="22"/>
      <c r="VWP1189" s="22"/>
      <c r="VWQ1189" s="22"/>
      <c r="VWR1189" s="22"/>
      <c r="VWS1189" s="22"/>
      <c r="VWT1189" s="22"/>
      <c r="VWU1189" s="22"/>
      <c r="VWV1189" s="22"/>
      <c r="VWW1189" s="22"/>
      <c r="VWX1189" s="22"/>
      <c r="VWY1189" s="22"/>
      <c r="VWZ1189" s="22"/>
      <c r="VXA1189" s="22"/>
      <c r="VXB1189" s="22"/>
      <c r="VXC1189" s="22"/>
      <c r="VXD1189" s="22"/>
      <c r="VXE1189" s="22"/>
      <c r="VXF1189" s="22"/>
      <c r="VXG1189" s="22"/>
      <c r="VXH1189" s="22"/>
      <c r="VXI1189" s="22"/>
      <c r="VXJ1189" s="22"/>
      <c r="VXK1189" s="22"/>
      <c r="VXL1189" s="22"/>
      <c r="VXM1189" s="22"/>
      <c r="VXN1189" s="22"/>
      <c r="VXO1189" s="22"/>
      <c r="VXP1189" s="22"/>
      <c r="VXQ1189" s="22"/>
      <c r="VXR1189" s="22"/>
      <c r="VXS1189" s="22"/>
      <c r="VXT1189" s="22"/>
      <c r="VXU1189" s="22"/>
      <c r="VXV1189" s="22"/>
      <c r="VXW1189" s="22"/>
      <c r="VXX1189" s="22"/>
      <c r="VXY1189" s="22"/>
      <c r="VXZ1189" s="22"/>
      <c r="VYA1189" s="22"/>
      <c r="VYB1189" s="22"/>
      <c r="VYC1189" s="22"/>
      <c r="VYD1189" s="22"/>
      <c r="VYE1189" s="22"/>
      <c r="VYF1189" s="22"/>
      <c r="VYG1189" s="22"/>
      <c r="VYH1189" s="22"/>
      <c r="VYI1189" s="22"/>
      <c r="VYJ1189" s="22"/>
      <c r="VYK1189" s="22"/>
      <c r="VYL1189" s="22"/>
      <c r="VYM1189" s="22"/>
      <c r="VYN1189" s="22"/>
      <c r="VYO1189" s="22"/>
      <c r="VYP1189" s="22"/>
      <c r="VYQ1189" s="22"/>
      <c r="VYR1189" s="22"/>
      <c r="VYS1189" s="22"/>
      <c r="VYT1189" s="22"/>
      <c r="VYU1189" s="22"/>
      <c r="VYV1189" s="22"/>
      <c r="VYW1189" s="22"/>
      <c r="VYX1189" s="22"/>
      <c r="VYY1189" s="22"/>
      <c r="VYZ1189" s="22"/>
      <c r="VZA1189" s="22"/>
      <c r="VZB1189" s="22"/>
      <c r="VZC1189" s="22"/>
      <c r="VZD1189" s="22"/>
      <c r="VZE1189" s="22"/>
      <c r="VZF1189" s="22"/>
      <c r="VZG1189" s="22"/>
      <c r="VZH1189" s="22"/>
      <c r="VZI1189" s="22"/>
      <c r="VZJ1189" s="22"/>
      <c r="VZK1189" s="22"/>
      <c r="VZL1189" s="22"/>
      <c r="VZM1189" s="22"/>
      <c r="VZN1189" s="22"/>
      <c r="VZO1189" s="22"/>
      <c r="VZP1189" s="22"/>
      <c r="VZQ1189" s="22"/>
      <c r="VZR1189" s="22"/>
      <c r="VZS1189" s="22"/>
      <c r="VZT1189" s="22"/>
      <c r="VZU1189" s="22"/>
      <c r="VZV1189" s="22"/>
      <c r="VZW1189" s="22"/>
      <c r="VZX1189" s="22"/>
      <c r="VZY1189" s="22"/>
      <c r="VZZ1189" s="22"/>
      <c r="WAA1189" s="22"/>
      <c r="WAB1189" s="22"/>
      <c r="WAC1189" s="22"/>
      <c r="WAD1189" s="22"/>
      <c r="WAE1189" s="22"/>
      <c r="WAF1189" s="22"/>
      <c r="WAG1189" s="22"/>
      <c r="WAH1189" s="22"/>
      <c r="WAI1189" s="22"/>
      <c r="WAJ1189" s="22"/>
      <c r="WAK1189" s="22"/>
      <c r="WAL1189" s="22"/>
      <c r="WAM1189" s="22"/>
      <c r="WAN1189" s="22"/>
      <c r="WAO1189" s="22"/>
      <c r="WAP1189" s="22"/>
      <c r="WAQ1189" s="22"/>
      <c r="WAR1189" s="22"/>
      <c r="WAS1189" s="22"/>
      <c r="WAT1189" s="22"/>
      <c r="WAU1189" s="22"/>
      <c r="WAV1189" s="22"/>
      <c r="WAW1189" s="22"/>
      <c r="WAX1189" s="22"/>
      <c r="WAY1189" s="22"/>
      <c r="WAZ1189" s="22"/>
      <c r="WBA1189" s="22"/>
      <c r="WBB1189" s="22"/>
      <c r="WBC1189" s="22"/>
      <c r="WBD1189" s="22"/>
      <c r="WBE1189" s="22"/>
      <c r="WBF1189" s="22"/>
      <c r="WBG1189" s="22"/>
      <c r="WBH1189" s="22"/>
      <c r="WBI1189" s="22"/>
      <c r="WBJ1189" s="22"/>
      <c r="WBK1189" s="22"/>
      <c r="WBL1189" s="22"/>
      <c r="WBM1189" s="22"/>
      <c r="WBN1189" s="22"/>
      <c r="WBO1189" s="22"/>
      <c r="WBP1189" s="22"/>
      <c r="WBQ1189" s="22"/>
      <c r="WBR1189" s="22"/>
      <c r="WBS1189" s="22"/>
      <c r="WBT1189" s="22"/>
      <c r="WBU1189" s="22"/>
      <c r="WBV1189" s="22"/>
      <c r="WBW1189" s="22"/>
      <c r="WBX1189" s="22"/>
      <c r="WBY1189" s="22"/>
      <c r="WBZ1189" s="22"/>
      <c r="WCA1189" s="22"/>
      <c r="WCB1189" s="22"/>
      <c r="WCC1189" s="22"/>
      <c r="WCD1189" s="22"/>
      <c r="WCE1189" s="22"/>
      <c r="WCF1189" s="22"/>
      <c r="WCG1189" s="22"/>
      <c r="WCH1189" s="22"/>
      <c r="WCI1189" s="22"/>
      <c r="WCJ1189" s="22"/>
      <c r="WCK1189" s="22"/>
      <c r="WCL1189" s="22"/>
      <c r="WCM1189" s="22"/>
      <c r="WCN1189" s="22"/>
      <c r="WCO1189" s="22"/>
      <c r="WCP1189" s="22"/>
      <c r="WCQ1189" s="22"/>
      <c r="WCR1189" s="22"/>
      <c r="WCS1189" s="22"/>
      <c r="WCT1189" s="22"/>
      <c r="WCU1189" s="22"/>
      <c r="WCV1189" s="22"/>
      <c r="WCW1189" s="22"/>
      <c r="WCX1189" s="22"/>
      <c r="WCY1189" s="22"/>
      <c r="WCZ1189" s="22"/>
      <c r="WDA1189" s="22"/>
      <c r="WDB1189" s="22"/>
      <c r="WDC1189" s="22"/>
      <c r="WDD1189" s="22"/>
      <c r="WDE1189" s="22"/>
      <c r="WDF1189" s="22"/>
      <c r="WDG1189" s="22"/>
      <c r="WDH1189" s="22"/>
      <c r="WDI1189" s="22"/>
      <c r="WDJ1189" s="22"/>
      <c r="WDK1189" s="22"/>
      <c r="WDL1189" s="22"/>
      <c r="WDM1189" s="22"/>
      <c r="WDN1189" s="22"/>
      <c r="WDO1189" s="22"/>
      <c r="WDP1189" s="22"/>
      <c r="WDQ1189" s="22"/>
      <c r="WDR1189" s="22"/>
      <c r="WDS1189" s="22"/>
      <c r="WDT1189" s="22"/>
      <c r="WDU1189" s="22"/>
      <c r="WDV1189" s="22"/>
      <c r="WDW1189" s="22"/>
      <c r="WDX1189" s="22"/>
      <c r="WDY1189" s="22"/>
      <c r="WDZ1189" s="22"/>
      <c r="WEA1189" s="22"/>
      <c r="WEB1189" s="22"/>
      <c r="WEC1189" s="22"/>
      <c r="WED1189" s="22"/>
      <c r="WEE1189" s="22"/>
      <c r="WEF1189" s="22"/>
      <c r="WEG1189" s="22"/>
      <c r="WEH1189" s="22"/>
      <c r="WEI1189" s="22"/>
      <c r="WEJ1189" s="22"/>
      <c r="WEK1189" s="22"/>
      <c r="WEL1189" s="22"/>
      <c r="WEM1189" s="22"/>
      <c r="WEN1189" s="22"/>
      <c r="WEO1189" s="22"/>
      <c r="WEP1189" s="22"/>
      <c r="WEQ1189" s="22"/>
      <c r="WER1189" s="22"/>
      <c r="WES1189" s="22"/>
      <c r="WET1189" s="22"/>
      <c r="WEU1189" s="22"/>
      <c r="WEV1189" s="22"/>
      <c r="WEW1189" s="22"/>
      <c r="WEX1189" s="22"/>
      <c r="WEY1189" s="22"/>
      <c r="WEZ1189" s="22"/>
      <c r="WFA1189" s="22"/>
      <c r="WFB1189" s="22"/>
      <c r="WFC1189" s="22"/>
      <c r="WFD1189" s="22"/>
      <c r="WFE1189" s="22"/>
      <c r="WFF1189" s="22"/>
      <c r="WFG1189" s="22"/>
      <c r="WFH1189" s="22"/>
      <c r="WFI1189" s="22"/>
      <c r="WFJ1189" s="22"/>
      <c r="WFK1189" s="22"/>
      <c r="WFL1189" s="22"/>
      <c r="WFM1189" s="22"/>
      <c r="WFN1189" s="22"/>
      <c r="WFO1189" s="22"/>
      <c r="WFP1189" s="22"/>
      <c r="WFQ1189" s="22"/>
      <c r="WFR1189" s="22"/>
      <c r="WFS1189" s="22"/>
      <c r="WFT1189" s="22"/>
      <c r="WFU1189" s="22"/>
      <c r="WFV1189" s="22"/>
      <c r="WFW1189" s="22"/>
      <c r="WFX1189" s="22"/>
      <c r="WFY1189" s="22"/>
      <c r="WFZ1189" s="22"/>
      <c r="WGA1189" s="22"/>
      <c r="WGB1189" s="22"/>
      <c r="WGC1189" s="22"/>
      <c r="WGD1189" s="22"/>
      <c r="WGE1189" s="22"/>
      <c r="WGF1189" s="22"/>
      <c r="WGG1189" s="22"/>
      <c r="WGH1189" s="22"/>
      <c r="WGI1189" s="22"/>
      <c r="WGJ1189" s="22"/>
      <c r="WGK1189" s="22"/>
      <c r="WGL1189" s="22"/>
      <c r="WGM1189" s="22"/>
      <c r="WGN1189" s="22"/>
      <c r="WGO1189" s="22"/>
      <c r="WGP1189" s="22"/>
      <c r="WGQ1189" s="22"/>
      <c r="WGR1189" s="22"/>
      <c r="WGS1189" s="22"/>
      <c r="WGT1189" s="22"/>
      <c r="WGU1189" s="22"/>
      <c r="WGV1189" s="22"/>
      <c r="WGW1189" s="22"/>
      <c r="WGX1189" s="22"/>
      <c r="WGY1189" s="22"/>
      <c r="WGZ1189" s="22"/>
      <c r="WHA1189" s="22"/>
      <c r="WHB1189" s="22"/>
      <c r="WHC1189" s="22"/>
      <c r="WHD1189" s="22"/>
      <c r="WHE1189" s="22"/>
      <c r="WHF1189" s="22"/>
      <c r="WHG1189" s="22"/>
      <c r="WHH1189" s="22"/>
      <c r="WHI1189" s="22"/>
      <c r="WHJ1189" s="22"/>
      <c r="WHK1189" s="22"/>
      <c r="WHL1189" s="22"/>
      <c r="WHM1189" s="22"/>
      <c r="WHN1189" s="22"/>
      <c r="WHO1189" s="22"/>
      <c r="WHP1189" s="22"/>
      <c r="WHQ1189" s="22"/>
      <c r="WHR1189" s="22"/>
      <c r="WHS1189" s="22"/>
      <c r="WHT1189" s="22"/>
      <c r="WHU1189" s="22"/>
      <c r="WHV1189" s="22"/>
      <c r="WHW1189" s="22"/>
      <c r="WHX1189" s="22"/>
      <c r="WHY1189" s="22"/>
      <c r="WHZ1189" s="22"/>
      <c r="WIA1189" s="22"/>
      <c r="WIB1189" s="22"/>
      <c r="WIC1189" s="22"/>
      <c r="WID1189" s="22"/>
      <c r="WIE1189" s="22"/>
      <c r="WIF1189" s="22"/>
      <c r="WIG1189" s="22"/>
      <c r="WIH1189" s="22"/>
      <c r="WII1189" s="22"/>
      <c r="WIJ1189" s="22"/>
      <c r="WIK1189" s="22"/>
      <c r="WIL1189" s="22"/>
      <c r="WIM1189" s="22"/>
      <c r="WIN1189" s="22"/>
      <c r="WIO1189" s="22"/>
      <c r="WIP1189" s="22"/>
      <c r="WIQ1189" s="22"/>
      <c r="WIR1189" s="22"/>
      <c r="WIS1189" s="22"/>
      <c r="WIT1189" s="22"/>
      <c r="WIU1189" s="22"/>
      <c r="WIV1189" s="22"/>
      <c r="WIW1189" s="22"/>
      <c r="WIX1189" s="22"/>
      <c r="WIY1189" s="22"/>
      <c r="WIZ1189" s="22"/>
      <c r="WJA1189" s="22"/>
      <c r="WJB1189" s="22"/>
      <c r="WJC1189" s="22"/>
      <c r="WJD1189" s="22"/>
      <c r="WJE1189" s="22"/>
      <c r="WJF1189" s="22"/>
      <c r="WJG1189" s="22"/>
      <c r="WJH1189" s="22"/>
      <c r="WJI1189" s="22"/>
      <c r="WJJ1189" s="22"/>
      <c r="WJK1189" s="22"/>
      <c r="WJL1189" s="22"/>
      <c r="WJM1189" s="22"/>
      <c r="WJN1189" s="22"/>
      <c r="WJO1189" s="22"/>
      <c r="WJP1189" s="22"/>
      <c r="WJQ1189" s="22"/>
      <c r="WJR1189" s="22"/>
      <c r="WJS1189" s="22"/>
      <c r="WJT1189" s="22"/>
      <c r="WJU1189" s="22"/>
      <c r="WJV1189" s="22"/>
      <c r="WJW1189" s="22"/>
      <c r="WJX1189" s="22"/>
      <c r="WJY1189" s="22"/>
      <c r="WJZ1189" s="22"/>
      <c r="WKA1189" s="22"/>
      <c r="WKB1189" s="22"/>
      <c r="WKC1189" s="22"/>
      <c r="WKD1189" s="22"/>
      <c r="WKE1189" s="22"/>
      <c r="WKF1189" s="22"/>
      <c r="WKG1189" s="22"/>
      <c r="WKH1189" s="22"/>
      <c r="WKI1189" s="22"/>
      <c r="WKJ1189" s="22"/>
      <c r="WKK1189" s="22"/>
      <c r="WKL1189" s="22"/>
      <c r="WKM1189" s="22"/>
      <c r="WKN1189" s="22"/>
      <c r="WKO1189" s="22"/>
      <c r="WKP1189" s="22"/>
      <c r="WKQ1189" s="22"/>
      <c r="WKR1189" s="22"/>
      <c r="WKS1189" s="22"/>
      <c r="WKT1189" s="22"/>
      <c r="WKU1189" s="22"/>
      <c r="WKV1189" s="22"/>
      <c r="WKW1189" s="22"/>
      <c r="WKX1189" s="22"/>
      <c r="WKY1189" s="22"/>
      <c r="WKZ1189" s="22"/>
      <c r="WLA1189" s="22"/>
      <c r="WLB1189" s="22"/>
      <c r="WLC1189" s="22"/>
      <c r="WLD1189" s="22"/>
      <c r="WLE1189" s="22"/>
      <c r="WLF1189" s="22"/>
      <c r="WLG1189" s="22"/>
      <c r="WLH1189" s="22"/>
      <c r="WLI1189" s="22"/>
      <c r="WLJ1189" s="22"/>
      <c r="WLK1189" s="22"/>
      <c r="WLL1189" s="22"/>
      <c r="WLM1189" s="22"/>
      <c r="WLN1189" s="22"/>
      <c r="WLO1189" s="22"/>
      <c r="WLP1189" s="22"/>
      <c r="WLQ1189" s="22"/>
      <c r="WLR1189" s="22"/>
      <c r="WLS1189" s="22"/>
      <c r="WLT1189" s="22"/>
      <c r="WLU1189" s="22"/>
      <c r="WLV1189" s="22"/>
      <c r="WLW1189" s="22"/>
      <c r="WLX1189" s="22"/>
      <c r="WLY1189" s="22"/>
      <c r="WLZ1189" s="22"/>
      <c r="WMA1189" s="22"/>
      <c r="WMB1189" s="22"/>
      <c r="WMC1189" s="22"/>
      <c r="WMD1189" s="22"/>
      <c r="WME1189" s="22"/>
      <c r="WMF1189" s="22"/>
      <c r="WMG1189" s="22"/>
      <c r="WMH1189" s="22"/>
      <c r="WMI1189" s="22"/>
      <c r="WMJ1189" s="22"/>
      <c r="WMK1189" s="22"/>
      <c r="WML1189" s="22"/>
      <c r="WMM1189" s="22"/>
      <c r="WMN1189" s="22"/>
      <c r="WMO1189" s="22"/>
      <c r="WMP1189" s="22"/>
      <c r="WMQ1189" s="22"/>
      <c r="WMR1189" s="22"/>
      <c r="WMS1189" s="22"/>
      <c r="WMT1189" s="22"/>
      <c r="WMU1189" s="22"/>
      <c r="WMV1189" s="22"/>
      <c r="WMW1189" s="22"/>
      <c r="WMX1189" s="22"/>
      <c r="WMY1189" s="22"/>
      <c r="WMZ1189" s="22"/>
      <c r="WNA1189" s="22"/>
      <c r="WNB1189" s="22"/>
      <c r="WNC1189" s="22"/>
      <c r="WND1189" s="22"/>
      <c r="WNE1189" s="22"/>
      <c r="WNF1189" s="22"/>
      <c r="WNG1189" s="22"/>
      <c r="WNH1189" s="22"/>
      <c r="WNI1189" s="22"/>
      <c r="WNJ1189" s="22"/>
      <c r="WNK1189" s="22"/>
      <c r="WNL1189" s="22"/>
      <c r="WNM1189" s="22"/>
      <c r="WNN1189" s="22"/>
      <c r="WNO1189" s="22"/>
      <c r="WNP1189" s="22"/>
      <c r="WNQ1189" s="22"/>
      <c r="WNR1189" s="22"/>
      <c r="WNS1189" s="22"/>
      <c r="WNT1189" s="22"/>
      <c r="WNU1189" s="22"/>
      <c r="WNV1189" s="22"/>
      <c r="WNW1189" s="22"/>
      <c r="WNX1189" s="22"/>
      <c r="WNY1189" s="22"/>
      <c r="WNZ1189" s="22"/>
      <c r="WOA1189" s="22"/>
      <c r="WOB1189" s="22"/>
      <c r="WOC1189" s="22"/>
      <c r="WOD1189" s="22"/>
      <c r="WOE1189" s="22"/>
      <c r="WOF1189" s="22"/>
      <c r="WOG1189" s="22"/>
      <c r="WOH1189" s="22"/>
      <c r="WOI1189" s="22"/>
      <c r="WOJ1189" s="22"/>
      <c r="WOK1189" s="22"/>
      <c r="WOL1189" s="22"/>
      <c r="WOM1189" s="22"/>
      <c r="WON1189" s="22"/>
      <c r="WOO1189" s="22"/>
      <c r="WOP1189" s="22"/>
      <c r="WOQ1189" s="22"/>
      <c r="WOR1189" s="22"/>
      <c r="WOS1189" s="22"/>
      <c r="WOT1189" s="22"/>
      <c r="WOU1189" s="22"/>
      <c r="WOV1189" s="22"/>
      <c r="WOW1189" s="22"/>
      <c r="WOX1189" s="22"/>
      <c r="WOY1189" s="22"/>
      <c r="WOZ1189" s="22"/>
      <c r="WPA1189" s="22"/>
      <c r="WPB1189" s="22"/>
      <c r="WPC1189" s="22"/>
      <c r="WPD1189" s="22"/>
      <c r="WPE1189" s="22"/>
      <c r="WPF1189" s="22"/>
      <c r="WPG1189" s="22"/>
      <c r="WPH1189" s="22"/>
      <c r="WPI1189" s="22"/>
      <c r="WPJ1189" s="22"/>
      <c r="WPK1189" s="22"/>
      <c r="WPL1189" s="22"/>
      <c r="WPM1189" s="22"/>
      <c r="WPN1189" s="22"/>
      <c r="WPO1189" s="22"/>
      <c r="WPP1189" s="22"/>
      <c r="WPQ1189" s="22"/>
      <c r="WPR1189" s="22"/>
      <c r="WPS1189" s="22"/>
      <c r="WPT1189" s="22"/>
      <c r="WPU1189" s="22"/>
      <c r="WPV1189" s="22"/>
      <c r="WPW1189" s="22"/>
      <c r="WPX1189" s="22"/>
      <c r="WPY1189" s="22"/>
      <c r="WPZ1189" s="22"/>
      <c r="WQA1189" s="22"/>
      <c r="WQB1189" s="22"/>
      <c r="WQC1189" s="22"/>
      <c r="WQD1189" s="22"/>
      <c r="WQE1189" s="22"/>
      <c r="WQF1189" s="22"/>
      <c r="WQG1189" s="22"/>
      <c r="WQH1189" s="22"/>
      <c r="WQI1189" s="22"/>
      <c r="WQJ1189" s="22"/>
      <c r="WQK1189" s="22"/>
      <c r="WQL1189" s="22"/>
      <c r="WQM1189" s="22"/>
      <c r="WQN1189" s="22"/>
      <c r="WQO1189" s="22"/>
      <c r="WQP1189" s="22"/>
      <c r="WQQ1189" s="22"/>
      <c r="WQR1189" s="22"/>
      <c r="WQS1189" s="22"/>
      <c r="WQT1189" s="22"/>
      <c r="WQU1189" s="22"/>
      <c r="WQV1189" s="22"/>
      <c r="WQW1189" s="22"/>
      <c r="WQX1189" s="22"/>
      <c r="WQY1189" s="22"/>
      <c r="WQZ1189" s="22"/>
      <c r="WRA1189" s="22"/>
      <c r="WRB1189" s="22"/>
      <c r="WRC1189" s="22"/>
      <c r="WRD1189" s="22"/>
      <c r="WRE1189" s="22"/>
      <c r="WRF1189" s="22"/>
      <c r="WRG1189" s="22"/>
      <c r="WRH1189" s="22"/>
      <c r="WRI1189" s="22"/>
      <c r="WRJ1189" s="22"/>
      <c r="WRK1189" s="22"/>
      <c r="WRL1189" s="22"/>
      <c r="WRM1189" s="22"/>
      <c r="WRN1189" s="22"/>
      <c r="WRO1189" s="22"/>
      <c r="WRP1189" s="22"/>
      <c r="WRQ1189" s="22"/>
      <c r="WRR1189" s="22"/>
      <c r="WRS1189" s="22"/>
      <c r="WRT1189" s="22"/>
      <c r="WRU1189" s="22"/>
      <c r="WRV1189" s="22"/>
      <c r="WRW1189" s="22"/>
      <c r="WRX1189" s="22"/>
      <c r="WRY1189" s="22"/>
      <c r="WRZ1189" s="22"/>
      <c r="WSA1189" s="22"/>
      <c r="WSB1189" s="22"/>
      <c r="WSC1189" s="22"/>
      <c r="WSD1189" s="22"/>
      <c r="WSE1189" s="22"/>
      <c r="WSF1189" s="22"/>
      <c r="WSG1189" s="22"/>
      <c r="WSH1189" s="22"/>
      <c r="WSI1189" s="22"/>
      <c r="WSJ1189" s="22"/>
      <c r="WSK1189" s="22"/>
      <c r="WSL1189" s="22"/>
      <c r="WSM1189" s="22"/>
      <c r="WSN1189" s="22"/>
      <c r="WSO1189" s="22"/>
      <c r="WSP1189" s="22"/>
      <c r="WSQ1189" s="22"/>
      <c r="WSR1189" s="22"/>
      <c r="WSS1189" s="22"/>
      <c r="WST1189" s="22"/>
      <c r="WSU1189" s="22"/>
      <c r="WSV1189" s="22"/>
      <c r="WSW1189" s="22"/>
      <c r="WSX1189" s="22"/>
      <c r="WSY1189" s="22"/>
      <c r="WSZ1189" s="22"/>
      <c r="WTA1189" s="22"/>
      <c r="WTB1189" s="22"/>
      <c r="WTC1189" s="22"/>
      <c r="WTD1189" s="22"/>
      <c r="WTE1189" s="22"/>
      <c r="WTF1189" s="22"/>
      <c r="WTG1189" s="22"/>
      <c r="WTH1189" s="22"/>
      <c r="WTI1189" s="22"/>
      <c r="WTJ1189" s="22"/>
      <c r="WTK1189" s="22"/>
      <c r="WTL1189" s="22"/>
      <c r="WTM1189" s="22"/>
      <c r="WTN1189" s="22"/>
      <c r="WTO1189" s="22"/>
      <c r="WTP1189" s="22"/>
      <c r="WTQ1189" s="22"/>
      <c r="WTR1189" s="22"/>
      <c r="WTS1189" s="22"/>
      <c r="WTT1189" s="22"/>
      <c r="WTU1189" s="22"/>
      <c r="WTV1189" s="22"/>
      <c r="WTW1189" s="22"/>
      <c r="WTX1189" s="22"/>
      <c r="WTY1189" s="22"/>
      <c r="WTZ1189" s="22"/>
      <c r="WUA1189" s="22"/>
      <c r="WUB1189" s="22"/>
      <c r="WUC1189" s="22"/>
      <c r="WUD1189" s="22"/>
      <c r="WUE1189" s="22"/>
      <c r="WUF1189" s="22"/>
      <c r="WUG1189" s="22"/>
      <c r="WUH1189" s="22"/>
      <c r="WUI1189" s="22"/>
      <c r="WUJ1189" s="22"/>
      <c r="WUK1189" s="22"/>
      <c r="WUL1189" s="22"/>
      <c r="WUM1189" s="22"/>
      <c r="WUN1189" s="22"/>
      <c r="WUO1189" s="22"/>
      <c r="WUP1189" s="22"/>
      <c r="WUQ1189" s="22"/>
      <c r="WUR1189" s="22"/>
      <c r="WUS1189" s="22"/>
      <c r="WUT1189" s="22"/>
      <c r="WUU1189" s="22"/>
      <c r="WUV1189" s="22"/>
      <c r="WUW1189" s="22"/>
      <c r="WUX1189" s="22"/>
      <c r="WUY1189" s="22"/>
      <c r="WUZ1189" s="22"/>
      <c r="WVA1189" s="22"/>
      <c r="WVB1189" s="22"/>
      <c r="WVC1189" s="22"/>
      <c r="WVD1189" s="22"/>
      <c r="WVE1189" s="22"/>
      <c r="WVF1189" s="22"/>
      <c r="WVG1189" s="22"/>
      <c r="WVH1189" s="22"/>
      <c r="WVI1189" s="22"/>
      <c r="WVJ1189" s="22"/>
      <c r="WVK1189" s="22"/>
      <c r="WVL1189" s="22"/>
      <c r="WVM1189" s="22"/>
      <c r="WVN1189" s="22"/>
      <c r="WVO1189" s="22"/>
      <c r="WVP1189" s="22"/>
      <c r="WVQ1189" s="22"/>
      <c r="WVR1189" s="22"/>
      <c r="WVS1189" s="22"/>
      <c r="WVT1189" s="22"/>
      <c r="WVU1189" s="22"/>
      <c r="WVV1189" s="22"/>
      <c r="WVW1189" s="22"/>
      <c r="WVX1189" s="22"/>
      <c r="WVY1189" s="22"/>
      <c r="WVZ1189" s="22"/>
      <c r="WWA1189" s="22"/>
      <c r="WWB1189" s="22"/>
      <c r="WWC1189" s="22"/>
      <c r="WWD1189" s="22"/>
      <c r="WWE1189" s="22"/>
      <c r="WWF1189" s="22"/>
      <c r="WWG1189" s="22"/>
      <c r="WWH1189" s="22"/>
      <c r="WWI1189" s="22"/>
      <c r="WWJ1189" s="22"/>
      <c r="WWK1189" s="22"/>
      <c r="WWL1189" s="22"/>
      <c r="WWM1189" s="22"/>
      <c r="WWN1189" s="22"/>
      <c r="WWO1189" s="22"/>
      <c r="WWP1189" s="22"/>
      <c r="WWQ1189" s="22"/>
      <c r="WWR1189" s="22"/>
      <c r="WWS1189" s="22"/>
      <c r="WWT1189" s="22"/>
      <c r="WWU1189" s="22"/>
      <c r="WWV1189" s="22"/>
      <c r="WWW1189" s="22"/>
      <c r="WWX1189" s="22"/>
      <c r="WWY1189" s="22"/>
      <c r="WWZ1189" s="22"/>
      <c r="WXA1189" s="22"/>
      <c r="WXB1189" s="22"/>
      <c r="WXC1189" s="22"/>
      <c r="WXD1189" s="22"/>
      <c r="WXE1189" s="22"/>
      <c r="WXF1189" s="22"/>
      <c r="WXG1189" s="22"/>
      <c r="WXH1189" s="22"/>
      <c r="WXI1189" s="22"/>
      <c r="WXJ1189" s="22"/>
      <c r="WXK1189" s="22"/>
      <c r="WXL1189" s="22"/>
      <c r="WXM1189" s="22"/>
      <c r="WXN1189" s="22"/>
      <c r="WXO1189" s="22"/>
      <c r="WXP1189" s="22"/>
      <c r="WXQ1189" s="22"/>
      <c r="WXR1189" s="22"/>
      <c r="WXS1189" s="22"/>
      <c r="WXT1189" s="22"/>
      <c r="WXU1189" s="22"/>
      <c r="WXV1189" s="22"/>
      <c r="WXW1189" s="22"/>
      <c r="WXX1189" s="22"/>
      <c r="WXY1189" s="22"/>
      <c r="WXZ1189" s="22"/>
      <c r="WYA1189" s="22"/>
      <c r="WYB1189" s="22"/>
      <c r="WYC1189" s="22"/>
      <c r="WYD1189" s="22"/>
      <c r="WYE1189" s="22"/>
      <c r="WYF1189" s="22"/>
      <c r="WYG1189" s="22"/>
      <c r="WYH1189" s="22"/>
      <c r="WYI1189" s="22"/>
      <c r="WYJ1189" s="22"/>
      <c r="WYK1189" s="22"/>
      <c r="WYL1189" s="22"/>
      <c r="WYM1189" s="22"/>
      <c r="WYN1189" s="22"/>
      <c r="WYO1189" s="22"/>
      <c r="WYP1189" s="22"/>
      <c r="WYQ1189" s="22"/>
      <c r="WYR1189" s="22"/>
      <c r="WYS1189" s="22"/>
      <c r="WYT1189" s="22"/>
      <c r="WYU1189" s="22"/>
      <c r="WYV1189" s="22"/>
      <c r="WYW1189" s="22"/>
      <c r="WYX1189" s="22"/>
      <c r="WYY1189" s="22"/>
      <c r="WYZ1189" s="22"/>
      <c r="WZA1189" s="22"/>
      <c r="WZB1189" s="22"/>
      <c r="WZC1189" s="22"/>
      <c r="WZD1189" s="22"/>
      <c r="WZE1189" s="22"/>
      <c r="WZF1189" s="22"/>
      <c r="WZG1189" s="22"/>
      <c r="WZH1189" s="22"/>
      <c r="WZI1189" s="22"/>
      <c r="WZJ1189" s="22"/>
      <c r="WZK1189" s="22"/>
      <c r="WZL1189" s="22"/>
      <c r="WZM1189" s="22"/>
      <c r="WZN1189" s="22"/>
      <c r="WZO1189" s="22"/>
      <c r="WZP1189" s="22"/>
      <c r="WZQ1189" s="22"/>
      <c r="WZR1189" s="22"/>
      <c r="WZS1189" s="22"/>
      <c r="WZT1189" s="22"/>
      <c r="WZU1189" s="22"/>
      <c r="WZV1189" s="22"/>
      <c r="WZW1189" s="22"/>
      <c r="WZX1189" s="22"/>
      <c r="WZY1189" s="22"/>
      <c r="WZZ1189" s="22"/>
      <c r="XAA1189" s="22"/>
      <c r="XAB1189" s="22"/>
      <c r="XAC1189" s="22"/>
      <c r="XAD1189" s="22"/>
      <c r="XAE1189" s="22"/>
      <c r="XAF1189" s="22"/>
      <c r="XAG1189" s="22"/>
      <c r="XAH1189" s="22"/>
      <c r="XAI1189" s="22"/>
      <c r="XAJ1189" s="22"/>
      <c r="XAK1189" s="22"/>
      <c r="XAL1189" s="22"/>
      <c r="XAM1189" s="22"/>
      <c r="XAN1189" s="22"/>
      <c r="XAO1189" s="22"/>
      <c r="XAP1189" s="22"/>
      <c r="XAQ1189" s="22"/>
      <c r="XAR1189" s="22"/>
      <c r="XAS1189" s="22"/>
      <c r="XAT1189" s="22"/>
      <c r="XAU1189" s="22"/>
      <c r="XAV1189" s="22"/>
      <c r="XAW1189" s="22"/>
      <c r="XAX1189" s="22"/>
      <c r="XAY1189" s="22"/>
      <c r="XAZ1189" s="22"/>
      <c r="XBA1189" s="22"/>
      <c r="XBB1189" s="22"/>
      <c r="XBC1189" s="22"/>
      <c r="XBD1189" s="22"/>
      <c r="XBE1189" s="22"/>
      <c r="XBF1189" s="22"/>
      <c r="XBG1189" s="22"/>
      <c r="XBH1189" s="22"/>
      <c r="XBI1189" s="22"/>
      <c r="XBJ1189" s="22"/>
      <c r="XBK1189" s="22"/>
      <c r="XBL1189" s="22"/>
      <c r="XBM1189" s="22"/>
      <c r="XBN1189" s="22"/>
      <c r="XBO1189" s="22"/>
      <c r="XBP1189" s="22"/>
      <c r="XBQ1189" s="22"/>
      <c r="XBR1189" s="22"/>
      <c r="XBS1189" s="22"/>
      <c r="XBT1189" s="22"/>
      <c r="XBU1189" s="22"/>
      <c r="XBV1189" s="22"/>
      <c r="XBW1189" s="22"/>
      <c r="XBX1189" s="22"/>
      <c r="XBY1189" s="22"/>
      <c r="XBZ1189" s="22"/>
      <c r="XCA1189" s="22"/>
      <c r="XCB1189" s="22"/>
      <c r="XCC1189" s="22"/>
      <c r="XCD1189" s="22"/>
      <c r="XCE1189" s="22"/>
      <c r="XCF1189" s="22"/>
      <c r="XCG1189" s="22"/>
      <c r="XCH1189" s="22"/>
      <c r="XCI1189" s="22"/>
      <c r="XCJ1189" s="22"/>
      <c r="XCK1189" s="22"/>
      <c r="XCL1189" s="22"/>
      <c r="XCM1189" s="22"/>
      <c r="XCN1189" s="22"/>
      <c r="XCO1189" s="22"/>
    </row>
    <row r="1190" spans="1:16317" ht="171.6">
      <c r="A1190" s="480"/>
      <c r="B1190" s="304" t="s">
        <v>75</v>
      </c>
      <c r="C1190" s="215" t="s">
        <v>6110</v>
      </c>
      <c r="D1190" s="305" t="s">
        <v>6111</v>
      </c>
      <c r="E1190" s="185" t="s">
        <v>901</v>
      </c>
      <c r="F1190" s="175" t="s">
        <v>6112</v>
      </c>
      <c r="G1190" s="186" t="s">
        <v>6109</v>
      </c>
      <c r="H1190" s="312" t="s">
        <v>1016</v>
      </c>
      <c r="I1190" s="313"/>
      <c r="J1190" s="313"/>
      <c r="K1190" s="201" t="s">
        <v>1558</v>
      </c>
      <c r="L1190" s="90" t="s">
        <v>356</v>
      </c>
      <c r="M1190" s="105" t="s">
        <v>4951</v>
      </c>
      <c r="N1190" s="106"/>
      <c r="O1190" s="107"/>
      <c r="P1190" s="201" t="s">
        <v>907</v>
      </c>
      <c r="Q1190" s="90" t="s">
        <v>356</v>
      </c>
      <c r="R1190" s="217" t="s">
        <v>3600</v>
      </c>
      <c r="S1190" s="106"/>
      <c r="T1190" s="107"/>
      <c r="U1190" s="201" t="s">
        <v>908</v>
      </c>
      <c r="V1190" s="90" t="s">
        <v>356</v>
      </c>
      <c r="W1190" s="282" t="s">
        <v>905</v>
      </c>
      <c r="X1190" s="329"/>
      <c r="Y1190" s="350"/>
      <c r="Z1190" s="201" t="s">
        <v>3956</v>
      </c>
      <c r="AA1190" s="90" t="s">
        <v>356</v>
      </c>
      <c r="AB1190" s="282" t="s">
        <v>439</v>
      </c>
      <c r="AC1190" s="329"/>
      <c r="AD1190" s="350"/>
      <c r="AE1190" s="22"/>
      <c r="AF1190" s="22"/>
      <c r="AG1190" s="22"/>
      <c r="AH1190" s="22"/>
      <c r="AI1190" s="22"/>
      <c r="AJ1190" s="22"/>
      <c r="AK1190" s="22"/>
      <c r="AL1190" s="22"/>
      <c r="AM1190" s="22"/>
      <c r="AN1190" s="22"/>
      <c r="AO1190" s="22"/>
      <c r="AP1190" s="22"/>
      <c r="AQ1190" s="22"/>
      <c r="AR1190" s="22"/>
      <c r="AS1190" s="22"/>
      <c r="AT1190" s="22"/>
      <c r="AU1190" s="22"/>
      <c r="AV1190" s="22"/>
      <c r="AW1190" s="22"/>
      <c r="AX1190" s="22"/>
      <c r="AY1190" s="22"/>
      <c r="AZ1190" s="22"/>
      <c r="BA1190" s="22"/>
      <c r="BB1190" s="22"/>
      <c r="BC1190" s="22"/>
      <c r="BD1190" s="22"/>
      <c r="BE1190" s="22"/>
      <c r="BF1190" s="22"/>
      <c r="BG1190" s="22"/>
      <c r="BH1190" s="22"/>
      <c r="BI1190" s="22"/>
      <c r="BJ1190" s="22"/>
      <c r="BK1190" s="22"/>
      <c r="BL1190" s="22"/>
      <c r="BM1190" s="22"/>
      <c r="BN1190" s="22"/>
      <c r="BO1190" s="22"/>
      <c r="BP1190" s="22"/>
      <c r="BQ1190" s="22"/>
      <c r="BR1190" s="22"/>
      <c r="BS1190" s="22"/>
      <c r="BT1190" s="22"/>
      <c r="BU1190" s="22"/>
      <c r="BV1190" s="22"/>
      <c r="BW1190" s="22"/>
      <c r="BX1190" s="22"/>
      <c r="BY1190" s="22"/>
      <c r="BZ1190" s="22"/>
      <c r="CA1190" s="22"/>
      <c r="CB1190" s="22"/>
      <c r="CC1190" s="22"/>
      <c r="CD1190" s="22"/>
      <c r="CE1190" s="22"/>
      <c r="CF1190" s="22"/>
      <c r="CG1190" s="22"/>
      <c r="CH1190" s="22"/>
      <c r="CI1190" s="22"/>
      <c r="CJ1190" s="22"/>
      <c r="CK1190" s="22"/>
      <c r="CL1190" s="22"/>
      <c r="CM1190" s="22"/>
      <c r="CN1190" s="22"/>
      <c r="CO1190" s="22"/>
      <c r="CP1190" s="22"/>
      <c r="CQ1190" s="22"/>
      <c r="CR1190" s="22"/>
      <c r="CS1190" s="22"/>
      <c r="CT1190" s="22"/>
      <c r="CU1190" s="22"/>
      <c r="CV1190" s="22"/>
      <c r="CW1190" s="22"/>
      <c r="CX1190" s="22"/>
      <c r="CY1190" s="22"/>
      <c r="CZ1190" s="22"/>
      <c r="DA1190" s="22"/>
      <c r="DB1190" s="22"/>
      <c r="DC1190" s="22"/>
      <c r="DD1190" s="22"/>
      <c r="DE1190" s="22"/>
      <c r="DF1190" s="22"/>
      <c r="DG1190" s="22"/>
      <c r="DH1190" s="22"/>
      <c r="DI1190" s="22"/>
      <c r="DJ1190" s="22"/>
      <c r="DK1190" s="22"/>
      <c r="DL1190" s="22"/>
      <c r="DM1190" s="22"/>
      <c r="DN1190" s="22"/>
      <c r="DO1190" s="22"/>
      <c r="DP1190" s="22"/>
      <c r="DQ1190" s="22"/>
      <c r="DR1190" s="22"/>
      <c r="DS1190" s="22"/>
      <c r="DT1190" s="22"/>
      <c r="DU1190" s="22"/>
      <c r="DV1190" s="22"/>
      <c r="DW1190" s="22"/>
      <c r="DX1190" s="22"/>
      <c r="DY1190" s="22"/>
      <c r="DZ1190" s="22"/>
      <c r="EA1190" s="22"/>
      <c r="EB1190" s="22"/>
      <c r="EC1190" s="22"/>
      <c r="ED1190" s="22"/>
      <c r="EE1190" s="22"/>
      <c r="EF1190" s="22"/>
      <c r="EG1190" s="22"/>
      <c r="EH1190" s="22"/>
      <c r="EI1190" s="22"/>
      <c r="EJ1190" s="22"/>
      <c r="EK1190" s="22"/>
      <c r="EL1190" s="22"/>
      <c r="EM1190" s="22"/>
      <c r="EN1190" s="22"/>
      <c r="EO1190" s="22"/>
      <c r="EP1190" s="22"/>
      <c r="EQ1190" s="22"/>
      <c r="ER1190" s="22"/>
      <c r="ES1190" s="22"/>
      <c r="ET1190" s="22"/>
      <c r="EU1190" s="22"/>
      <c r="EV1190" s="22"/>
      <c r="EW1190" s="22"/>
      <c r="EX1190" s="22"/>
      <c r="EY1190" s="22"/>
      <c r="EZ1190" s="22"/>
      <c r="FA1190" s="22"/>
      <c r="FB1190" s="22"/>
      <c r="FC1190" s="22"/>
      <c r="FD1190" s="22"/>
      <c r="FE1190" s="22"/>
      <c r="FF1190" s="22"/>
      <c r="FG1190" s="22"/>
      <c r="FH1190" s="22"/>
      <c r="FI1190" s="22"/>
      <c r="FJ1190" s="22"/>
      <c r="FK1190" s="22"/>
      <c r="FL1190" s="22"/>
      <c r="FM1190" s="22"/>
      <c r="FN1190" s="22"/>
      <c r="FO1190" s="22"/>
      <c r="FP1190" s="22"/>
      <c r="FQ1190" s="22"/>
      <c r="FR1190" s="22"/>
      <c r="FS1190" s="22"/>
      <c r="FT1190" s="22"/>
      <c r="FU1190" s="22"/>
      <c r="FV1190" s="22"/>
      <c r="FW1190" s="22"/>
      <c r="FX1190" s="22"/>
      <c r="FY1190" s="22"/>
      <c r="FZ1190" s="22"/>
      <c r="GA1190" s="22"/>
      <c r="GB1190" s="22"/>
      <c r="GC1190" s="22"/>
      <c r="GD1190" s="22"/>
      <c r="GE1190" s="22"/>
      <c r="GF1190" s="22"/>
      <c r="GG1190" s="22"/>
      <c r="GH1190" s="22"/>
      <c r="GI1190" s="22"/>
      <c r="GJ1190" s="22"/>
      <c r="GK1190" s="22"/>
      <c r="GL1190" s="22"/>
      <c r="GM1190" s="22"/>
      <c r="GN1190" s="22"/>
      <c r="GO1190" s="22"/>
      <c r="GP1190" s="22"/>
      <c r="GQ1190" s="22"/>
      <c r="GR1190" s="22"/>
      <c r="GS1190" s="22"/>
      <c r="GT1190" s="22"/>
      <c r="GU1190" s="22"/>
      <c r="GV1190" s="22"/>
      <c r="GW1190" s="22"/>
      <c r="GX1190" s="22"/>
      <c r="GY1190" s="22"/>
      <c r="GZ1190" s="22"/>
      <c r="HA1190" s="22"/>
      <c r="HB1190" s="22"/>
      <c r="HC1190" s="22"/>
      <c r="HD1190" s="22"/>
      <c r="HE1190" s="22"/>
      <c r="HF1190" s="22"/>
      <c r="HG1190" s="22"/>
      <c r="HH1190" s="22"/>
      <c r="HI1190" s="22"/>
      <c r="HJ1190" s="22"/>
      <c r="HK1190" s="22"/>
      <c r="HL1190" s="22"/>
      <c r="HM1190" s="22"/>
      <c r="HN1190" s="22"/>
      <c r="HO1190" s="22"/>
      <c r="HP1190" s="22"/>
      <c r="HQ1190" s="22"/>
      <c r="HR1190" s="22"/>
      <c r="HS1190" s="22"/>
      <c r="HT1190" s="22"/>
      <c r="HU1190" s="22"/>
      <c r="HV1190" s="22"/>
      <c r="HW1190" s="22"/>
      <c r="HX1190" s="22"/>
      <c r="HY1190" s="22"/>
      <c r="HZ1190" s="22"/>
      <c r="IA1190" s="22"/>
      <c r="IB1190" s="22"/>
      <c r="IC1190" s="22"/>
      <c r="ID1190" s="22"/>
      <c r="IE1190" s="22"/>
      <c r="IF1190" s="22"/>
      <c r="IG1190" s="22"/>
      <c r="IH1190" s="22"/>
      <c r="II1190" s="22"/>
      <c r="IJ1190" s="22"/>
      <c r="IK1190" s="22"/>
      <c r="IL1190" s="22"/>
      <c r="IM1190" s="22"/>
      <c r="IN1190" s="22"/>
      <c r="IO1190" s="22"/>
      <c r="IP1190" s="22"/>
      <c r="IQ1190" s="22"/>
      <c r="IR1190" s="22"/>
      <c r="IS1190" s="22"/>
      <c r="IT1190" s="22"/>
      <c r="IU1190" s="22"/>
      <c r="IV1190" s="22"/>
      <c r="IW1190" s="22"/>
      <c r="IX1190" s="22"/>
      <c r="IY1190" s="22"/>
      <c r="IZ1190" s="22"/>
      <c r="JA1190" s="22"/>
      <c r="JB1190" s="22"/>
      <c r="JC1190" s="22"/>
      <c r="JD1190" s="22"/>
      <c r="JE1190" s="22"/>
      <c r="JF1190" s="22"/>
      <c r="JG1190" s="22"/>
      <c r="JH1190" s="22"/>
      <c r="JI1190" s="22"/>
      <c r="JJ1190" s="22"/>
      <c r="JK1190" s="22"/>
      <c r="JL1190" s="22"/>
      <c r="JM1190" s="22"/>
      <c r="JN1190" s="22"/>
      <c r="JO1190" s="22"/>
      <c r="JP1190" s="22"/>
      <c r="JQ1190" s="22"/>
      <c r="JR1190" s="22"/>
      <c r="JS1190" s="22"/>
      <c r="JT1190" s="22"/>
      <c r="JU1190" s="22"/>
      <c r="JV1190" s="22"/>
      <c r="JW1190" s="22"/>
      <c r="JX1190" s="22"/>
      <c r="JY1190" s="22"/>
      <c r="JZ1190" s="22"/>
      <c r="KA1190" s="22"/>
      <c r="KB1190" s="22"/>
      <c r="KC1190" s="22"/>
      <c r="KD1190" s="22"/>
      <c r="KE1190" s="22"/>
      <c r="KF1190" s="22"/>
      <c r="KG1190" s="22"/>
      <c r="KH1190" s="22"/>
      <c r="KI1190" s="22"/>
      <c r="KJ1190" s="22"/>
      <c r="KK1190" s="22"/>
      <c r="KL1190" s="22"/>
      <c r="KM1190" s="22"/>
      <c r="KN1190" s="22"/>
      <c r="KO1190" s="22"/>
      <c r="KP1190" s="22"/>
      <c r="KQ1190" s="22"/>
      <c r="KR1190" s="22"/>
      <c r="KS1190" s="22"/>
      <c r="KT1190" s="22"/>
      <c r="KU1190" s="22"/>
      <c r="KV1190" s="22"/>
      <c r="KW1190" s="22"/>
      <c r="KX1190" s="22"/>
      <c r="KY1190" s="22"/>
      <c r="KZ1190" s="22"/>
      <c r="LA1190" s="22"/>
      <c r="LB1190" s="22"/>
      <c r="LC1190" s="22"/>
      <c r="LD1190" s="22"/>
      <c r="LE1190" s="22"/>
      <c r="LF1190" s="22"/>
      <c r="LG1190" s="22"/>
      <c r="LH1190" s="22"/>
      <c r="LI1190" s="22"/>
      <c r="LJ1190" s="22"/>
      <c r="LK1190" s="22"/>
      <c r="LL1190" s="22"/>
      <c r="LM1190" s="22"/>
      <c r="LN1190" s="22"/>
      <c r="LO1190" s="22"/>
      <c r="LP1190" s="22"/>
      <c r="LQ1190" s="22"/>
      <c r="LR1190" s="22"/>
      <c r="LS1190" s="22"/>
      <c r="LT1190" s="22"/>
      <c r="LU1190" s="22"/>
      <c r="LV1190" s="22"/>
      <c r="LW1190" s="22"/>
      <c r="LX1190" s="22"/>
      <c r="LY1190" s="22"/>
      <c r="LZ1190" s="22"/>
      <c r="MA1190" s="22"/>
      <c r="MB1190" s="22"/>
      <c r="MC1190" s="22"/>
      <c r="MD1190" s="22"/>
      <c r="ME1190" s="22"/>
      <c r="MF1190" s="22"/>
      <c r="MG1190" s="22"/>
      <c r="MH1190" s="22"/>
      <c r="MI1190" s="22"/>
      <c r="MJ1190" s="22"/>
      <c r="MK1190" s="22"/>
      <c r="ML1190" s="22"/>
      <c r="MM1190" s="22"/>
      <c r="MN1190" s="22"/>
      <c r="MO1190" s="22"/>
      <c r="MP1190" s="22"/>
      <c r="MQ1190" s="22"/>
      <c r="MR1190" s="22"/>
      <c r="MS1190" s="22"/>
      <c r="MT1190" s="22"/>
      <c r="MU1190" s="22"/>
      <c r="MV1190" s="22"/>
      <c r="MW1190" s="22"/>
      <c r="MX1190" s="22"/>
      <c r="MY1190" s="22"/>
      <c r="MZ1190" s="22"/>
      <c r="NA1190" s="22"/>
      <c r="NB1190" s="22"/>
      <c r="NC1190" s="22"/>
      <c r="ND1190" s="22"/>
      <c r="NE1190" s="22"/>
      <c r="NF1190" s="22"/>
      <c r="NG1190" s="22"/>
      <c r="NH1190" s="22"/>
      <c r="NI1190" s="22"/>
      <c r="NJ1190" s="22"/>
      <c r="NK1190" s="22"/>
      <c r="NL1190" s="22"/>
      <c r="NM1190" s="22"/>
      <c r="NN1190" s="22"/>
      <c r="NO1190" s="22"/>
      <c r="NP1190" s="22"/>
      <c r="NQ1190" s="22"/>
      <c r="NR1190" s="22"/>
      <c r="NS1190" s="22"/>
      <c r="NT1190" s="22"/>
      <c r="NU1190" s="22"/>
      <c r="NV1190" s="22"/>
      <c r="NW1190" s="22"/>
      <c r="NX1190" s="22"/>
      <c r="NY1190" s="22"/>
      <c r="NZ1190" s="22"/>
      <c r="OA1190" s="22"/>
      <c r="OB1190" s="22"/>
      <c r="OC1190" s="22"/>
      <c r="OD1190" s="22"/>
      <c r="OE1190" s="22"/>
      <c r="OF1190" s="22"/>
      <c r="OG1190" s="22"/>
      <c r="OH1190" s="22"/>
      <c r="OI1190" s="22"/>
      <c r="OJ1190" s="22"/>
      <c r="OK1190" s="22"/>
      <c r="OL1190" s="22"/>
      <c r="OM1190" s="22"/>
      <c r="ON1190" s="22"/>
      <c r="OO1190" s="22"/>
      <c r="OP1190" s="22"/>
      <c r="OQ1190" s="22"/>
      <c r="OR1190" s="22"/>
      <c r="OS1190" s="22"/>
      <c r="OT1190" s="22"/>
      <c r="OU1190" s="22"/>
      <c r="OV1190" s="22"/>
      <c r="OW1190" s="22"/>
      <c r="OX1190" s="22"/>
      <c r="OY1190" s="22"/>
      <c r="OZ1190" s="22"/>
      <c r="PA1190" s="22"/>
      <c r="PB1190" s="22"/>
      <c r="PC1190" s="22"/>
      <c r="PD1190" s="22"/>
      <c r="PE1190" s="22"/>
      <c r="PF1190" s="22"/>
      <c r="PG1190" s="22"/>
      <c r="PH1190" s="22"/>
      <c r="PI1190" s="22"/>
      <c r="PJ1190" s="22"/>
      <c r="PK1190" s="22"/>
      <c r="PL1190" s="22"/>
      <c r="PM1190" s="22"/>
      <c r="PN1190" s="22"/>
      <c r="PO1190" s="22"/>
      <c r="PP1190" s="22"/>
      <c r="PQ1190" s="22"/>
      <c r="PR1190" s="22"/>
      <c r="PS1190" s="22"/>
      <c r="PT1190" s="22"/>
      <c r="PU1190" s="22"/>
      <c r="PV1190" s="22"/>
      <c r="PW1190" s="22"/>
      <c r="PX1190" s="22"/>
      <c r="PY1190" s="22"/>
      <c r="PZ1190" s="22"/>
      <c r="QA1190" s="22"/>
      <c r="QB1190" s="22"/>
      <c r="QC1190" s="22"/>
      <c r="QD1190" s="22"/>
      <c r="QE1190" s="22"/>
      <c r="QF1190" s="22"/>
      <c r="QG1190" s="22"/>
      <c r="QH1190" s="22"/>
      <c r="QI1190" s="22"/>
      <c r="QJ1190" s="22"/>
      <c r="QK1190" s="22"/>
      <c r="QL1190" s="22"/>
      <c r="QM1190" s="22"/>
      <c r="QN1190" s="22"/>
      <c r="QO1190" s="22"/>
      <c r="QP1190" s="22"/>
      <c r="QQ1190" s="22"/>
      <c r="QR1190" s="22"/>
      <c r="QS1190" s="22"/>
      <c r="QT1190" s="22"/>
      <c r="QU1190" s="22"/>
      <c r="QV1190" s="22"/>
      <c r="QW1190" s="22"/>
      <c r="QX1190" s="22"/>
      <c r="QY1190" s="22"/>
      <c r="QZ1190" s="22"/>
      <c r="RA1190" s="22"/>
      <c r="RB1190" s="22"/>
      <c r="RC1190" s="22"/>
      <c r="RD1190" s="22"/>
      <c r="RE1190" s="22"/>
      <c r="RF1190" s="22"/>
      <c r="RG1190" s="22"/>
      <c r="RH1190" s="22"/>
      <c r="RI1190" s="22"/>
      <c r="RJ1190" s="22"/>
      <c r="RK1190" s="22"/>
      <c r="RL1190" s="22"/>
      <c r="RM1190" s="22"/>
      <c r="RN1190" s="22"/>
      <c r="RO1190" s="22"/>
      <c r="RP1190" s="22"/>
      <c r="RQ1190" s="22"/>
      <c r="RR1190" s="22"/>
      <c r="RS1190" s="22"/>
      <c r="RT1190" s="22"/>
      <c r="RU1190" s="22"/>
      <c r="RV1190" s="22"/>
      <c r="RW1190" s="22"/>
      <c r="RX1190" s="22"/>
      <c r="RY1190" s="22"/>
      <c r="RZ1190" s="22"/>
      <c r="SA1190" s="22"/>
      <c r="SB1190" s="22"/>
      <c r="SC1190" s="22"/>
      <c r="SD1190" s="22"/>
      <c r="SE1190" s="22"/>
      <c r="SF1190" s="22"/>
      <c r="SG1190" s="22"/>
      <c r="SH1190" s="22"/>
      <c r="SI1190" s="22"/>
      <c r="SJ1190" s="22"/>
      <c r="SK1190" s="22"/>
      <c r="SL1190" s="22"/>
      <c r="SM1190" s="22"/>
      <c r="SN1190" s="22"/>
      <c r="SO1190" s="22"/>
      <c r="SP1190" s="22"/>
      <c r="SQ1190" s="22"/>
      <c r="SR1190" s="22"/>
      <c r="SS1190" s="22"/>
      <c r="ST1190" s="22"/>
      <c r="SU1190" s="22"/>
      <c r="SV1190" s="22"/>
      <c r="SW1190" s="22"/>
      <c r="SX1190" s="22"/>
      <c r="SY1190" s="22"/>
      <c r="SZ1190" s="22"/>
      <c r="TA1190" s="22"/>
      <c r="TB1190" s="22"/>
      <c r="TC1190" s="22"/>
      <c r="TD1190" s="22"/>
      <c r="TE1190" s="22"/>
      <c r="TF1190" s="22"/>
      <c r="TG1190" s="22"/>
      <c r="TH1190" s="22"/>
      <c r="TI1190" s="22"/>
      <c r="TJ1190" s="22"/>
      <c r="TK1190" s="22"/>
      <c r="TL1190" s="22"/>
      <c r="TM1190" s="22"/>
      <c r="TN1190" s="22"/>
      <c r="TO1190" s="22"/>
      <c r="TP1190" s="22"/>
      <c r="TQ1190" s="22"/>
      <c r="TR1190" s="22"/>
      <c r="TS1190" s="22"/>
      <c r="TT1190" s="22"/>
      <c r="TU1190" s="22"/>
      <c r="TV1190" s="22"/>
      <c r="TW1190" s="22"/>
      <c r="TX1190" s="22"/>
      <c r="TY1190" s="22"/>
      <c r="TZ1190" s="22"/>
      <c r="UA1190" s="22"/>
      <c r="UB1190" s="22"/>
      <c r="UC1190" s="22"/>
      <c r="UD1190" s="22"/>
      <c r="UE1190" s="22"/>
      <c r="UF1190" s="22"/>
      <c r="UG1190" s="22"/>
      <c r="UH1190" s="22"/>
      <c r="UI1190" s="22"/>
      <c r="UJ1190" s="22"/>
      <c r="UK1190" s="22"/>
      <c r="UL1190" s="22"/>
      <c r="UM1190" s="22"/>
      <c r="UN1190" s="22"/>
      <c r="UO1190" s="22"/>
      <c r="UP1190" s="22"/>
      <c r="UQ1190" s="22"/>
      <c r="UR1190" s="22"/>
      <c r="US1190" s="22"/>
      <c r="UT1190" s="22"/>
      <c r="UU1190" s="22"/>
      <c r="UV1190" s="22"/>
      <c r="UW1190" s="22"/>
      <c r="UX1190" s="22"/>
      <c r="UY1190" s="22"/>
      <c r="UZ1190" s="22"/>
      <c r="VA1190" s="22"/>
      <c r="VB1190" s="22"/>
      <c r="VC1190" s="22"/>
      <c r="VD1190" s="22"/>
      <c r="VE1190" s="22"/>
      <c r="VF1190" s="22"/>
      <c r="VG1190" s="22"/>
      <c r="VH1190" s="22"/>
      <c r="VI1190" s="22"/>
      <c r="VJ1190" s="22"/>
      <c r="VK1190" s="22"/>
      <c r="VL1190" s="22"/>
      <c r="VM1190" s="22"/>
      <c r="VN1190" s="22"/>
      <c r="VO1190" s="22"/>
      <c r="VP1190" s="22"/>
      <c r="VQ1190" s="22"/>
      <c r="VR1190" s="22"/>
      <c r="VS1190" s="22"/>
      <c r="VT1190" s="22"/>
      <c r="VU1190" s="22"/>
      <c r="VV1190" s="22"/>
      <c r="VW1190" s="22"/>
      <c r="VX1190" s="22"/>
      <c r="VY1190" s="22"/>
      <c r="VZ1190" s="22"/>
      <c r="WA1190" s="22"/>
      <c r="WB1190" s="22"/>
      <c r="WC1190" s="22"/>
      <c r="WD1190" s="22"/>
      <c r="WE1190" s="22"/>
      <c r="WF1190" s="22"/>
      <c r="WG1190" s="22"/>
      <c r="WH1190" s="22"/>
      <c r="WI1190" s="22"/>
      <c r="WJ1190" s="22"/>
      <c r="WK1190" s="22"/>
      <c r="WL1190" s="22"/>
      <c r="WM1190" s="22"/>
      <c r="WN1190" s="22"/>
      <c r="WO1190" s="22"/>
      <c r="WP1190" s="22"/>
      <c r="WQ1190" s="22"/>
      <c r="WR1190" s="22"/>
      <c r="WS1190" s="22"/>
      <c r="WT1190" s="22"/>
      <c r="WU1190" s="22"/>
      <c r="WV1190" s="22"/>
      <c r="WW1190" s="22"/>
      <c r="WX1190" s="22"/>
      <c r="WY1190" s="22"/>
      <c r="WZ1190" s="22"/>
      <c r="XA1190" s="22"/>
      <c r="XB1190" s="22"/>
      <c r="XC1190" s="22"/>
      <c r="XD1190" s="22"/>
      <c r="XE1190" s="22"/>
      <c r="XF1190" s="22"/>
      <c r="XG1190" s="22"/>
      <c r="XH1190" s="22"/>
      <c r="XI1190" s="22"/>
      <c r="XJ1190" s="22"/>
      <c r="XK1190" s="22"/>
      <c r="XL1190" s="22"/>
      <c r="XM1190" s="22"/>
      <c r="XN1190" s="22"/>
      <c r="XO1190" s="22"/>
      <c r="XP1190" s="22"/>
      <c r="XQ1190" s="22"/>
      <c r="XR1190" s="22"/>
      <c r="XS1190" s="22"/>
      <c r="XT1190" s="22"/>
      <c r="XU1190" s="22"/>
      <c r="XV1190" s="22"/>
      <c r="XW1190" s="22"/>
      <c r="XX1190" s="22"/>
      <c r="XY1190" s="22"/>
      <c r="XZ1190" s="22"/>
      <c r="YA1190" s="22"/>
      <c r="YB1190" s="22"/>
      <c r="YC1190" s="22"/>
      <c r="YD1190" s="22"/>
      <c r="YE1190" s="22"/>
      <c r="YF1190" s="22"/>
      <c r="YG1190" s="22"/>
      <c r="YH1190" s="22"/>
      <c r="YI1190" s="22"/>
      <c r="YJ1190" s="22"/>
      <c r="YK1190" s="22"/>
      <c r="YL1190" s="22"/>
      <c r="YM1190" s="22"/>
      <c r="YN1190" s="22"/>
      <c r="YO1190" s="22"/>
      <c r="YP1190" s="22"/>
      <c r="YQ1190" s="22"/>
      <c r="YR1190" s="22"/>
      <c r="YS1190" s="22"/>
      <c r="YT1190" s="22"/>
      <c r="YU1190" s="22"/>
      <c r="YV1190" s="22"/>
      <c r="YW1190" s="22"/>
      <c r="YX1190" s="22"/>
      <c r="YY1190" s="22"/>
      <c r="YZ1190" s="22"/>
      <c r="ZA1190" s="22"/>
      <c r="ZB1190" s="22"/>
      <c r="ZC1190" s="22"/>
      <c r="ZD1190" s="22"/>
      <c r="ZE1190" s="22"/>
      <c r="ZF1190" s="22"/>
      <c r="ZG1190" s="22"/>
      <c r="ZH1190" s="22"/>
      <c r="ZI1190" s="22"/>
      <c r="ZJ1190" s="22"/>
      <c r="ZK1190" s="22"/>
      <c r="ZL1190" s="22"/>
      <c r="ZM1190" s="22"/>
      <c r="ZN1190" s="22"/>
      <c r="ZO1190" s="22"/>
      <c r="ZP1190" s="22"/>
      <c r="ZQ1190" s="22"/>
      <c r="ZR1190" s="22"/>
      <c r="ZS1190" s="22"/>
      <c r="ZT1190" s="22"/>
      <c r="ZU1190" s="22"/>
      <c r="ZV1190" s="22"/>
      <c r="ZW1190" s="22"/>
      <c r="ZX1190" s="22"/>
      <c r="ZY1190" s="22"/>
      <c r="ZZ1190" s="22"/>
      <c r="AAA1190" s="22"/>
      <c r="AAB1190" s="22"/>
      <c r="AAC1190" s="22"/>
      <c r="AAD1190" s="22"/>
      <c r="AAE1190" s="22"/>
      <c r="AAF1190" s="22"/>
      <c r="AAG1190" s="22"/>
      <c r="AAH1190" s="22"/>
      <c r="AAI1190" s="22"/>
      <c r="AAJ1190" s="22"/>
      <c r="AAK1190" s="22"/>
      <c r="AAL1190" s="22"/>
      <c r="AAM1190" s="22"/>
      <c r="AAN1190" s="22"/>
      <c r="AAO1190" s="22"/>
      <c r="AAP1190" s="22"/>
      <c r="AAQ1190" s="22"/>
      <c r="AAR1190" s="22"/>
      <c r="AAS1190" s="22"/>
      <c r="AAT1190" s="22"/>
      <c r="AAU1190" s="22"/>
      <c r="AAV1190" s="22"/>
      <c r="AAW1190" s="22"/>
      <c r="AAX1190" s="22"/>
      <c r="AAY1190" s="22"/>
      <c r="AAZ1190" s="22"/>
      <c r="ABA1190" s="22"/>
      <c r="ABB1190" s="22"/>
      <c r="ABC1190" s="22"/>
      <c r="ABD1190" s="22"/>
      <c r="ABE1190" s="22"/>
      <c r="ABF1190" s="22"/>
      <c r="ABG1190" s="22"/>
      <c r="ABH1190" s="22"/>
      <c r="ABI1190" s="22"/>
      <c r="ABJ1190" s="22"/>
      <c r="ABK1190" s="22"/>
      <c r="ABL1190" s="22"/>
      <c r="ABM1190" s="22"/>
      <c r="ABN1190" s="22"/>
      <c r="ABO1190" s="22"/>
      <c r="ABP1190" s="22"/>
      <c r="ABQ1190" s="22"/>
      <c r="ABR1190" s="22"/>
      <c r="ABS1190" s="22"/>
      <c r="ABT1190" s="22"/>
      <c r="ABU1190" s="22"/>
      <c r="ABV1190" s="22"/>
      <c r="ABW1190" s="22"/>
      <c r="ABX1190" s="22"/>
      <c r="ABY1190" s="22"/>
      <c r="ABZ1190" s="22"/>
      <c r="ACA1190" s="22"/>
      <c r="ACB1190" s="22"/>
      <c r="ACC1190" s="22"/>
      <c r="ACD1190" s="22"/>
      <c r="ACE1190" s="22"/>
      <c r="ACF1190" s="22"/>
      <c r="ACG1190" s="22"/>
      <c r="ACH1190" s="22"/>
      <c r="ACI1190" s="22"/>
      <c r="ACJ1190" s="22"/>
      <c r="ACK1190" s="22"/>
      <c r="ACL1190" s="22"/>
      <c r="ACM1190" s="22"/>
      <c r="ACN1190" s="22"/>
      <c r="ACO1190" s="22"/>
      <c r="ACP1190" s="22"/>
      <c r="ACQ1190" s="22"/>
      <c r="ACR1190" s="22"/>
      <c r="ACS1190" s="22"/>
      <c r="ACT1190" s="22"/>
      <c r="ACU1190" s="22"/>
      <c r="ACV1190" s="22"/>
      <c r="ACW1190" s="22"/>
      <c r="ACX1190" s="22"/>
      <c r="ACY1190" s="22"/>
      <c r="ACZ1190" s="22"/>
      <c r="ADA1190" s="22"/>
      <c r="ADB1190" s="22"/>
      <c r="ADC1190" s="22"/>
      <c r="ADD1190" s="22"/>
      <c r="ADE1190" s="22"/>
      <c r="ADF1190" s="22"/>
      <c r="ADG1190" s="22"/>
      <c r="ADH1190" s="22"/>
      <c r="ADI1190" s="22"/>
      <c r="ADJ1190" s="22"/>
      <c r="ADK1190" s="22"/>
      <c r="ADL1190" s="22"/>
      <c r="ADM1190" s="22"/>
      <c r="ADN1190" s="22"/>
      <c r="ADO1190" s="22"/>
      <c r="ADP1190" s="22"/>
      <c r="ADQ1190" s="22"/>
      <c r="ADR1190" s="22"/>
      <c r="ADS1190" s="22"/>
      <c r="ADT1190" s="22"/>
      <c r="ADU1190" s="22"/>
      <c r="ADV1190" s="22"/>
      <c r="ADW1190" s="22"/>
      <c r="ADX1190" s="22"/>
      <c r="ADY1190" s="22"/>
      <c r="ADZ1190" s="22"/>
      <c r="AEA1190" s="22"/>
      <c r="AEB1190" s="22"/>
      <c r="AEC1190" s="22"/>
      <c r="AED1190" s="22"/>
      <c r="AEE1190" s="22"/>
      <c r="AEF1190" s="22"/>
      <c r="AEG1190" s="22"/>
      <c r="AEH1190" s="22"/>
      <c r="AEI1190" s="22"/>
      <c r="AEJ1190" s="22"/>
      <c r="AEK1190" s="22"/>
      <c r="AEL1190" s="22"/>
      <c r="AEM1190" s="22"/>
      <c r="AEN1190" s="22"/>
      <c r="AEO1190" s="22"/>
      <c r="AEP1190" s="22"/>
      <c r="AEQ1190" s="22"/>
      <c r="AER1190" s="22"/>
      <c r="AES1190" s="22"/>
      <c r="AET1190" s="22"/>
      <c r="AEU1190" s="22"/>
      <c r="AEV1190" s="22"/>
      <c r="AEW1190" s="22"/>
      <c r="AEX1190" s="22"/>
      <c r="AEY1190" s="22"/>
      <c r="AEZ1190" s="22"/>
      <c r="AFA1190" s="22"/>
      <c r="AFB1190" s="22"/>
      <c r="AFC1190" s="22"/>
      <c r="AFD1190" s="22"/>
      <c r="AFE1190" s="22"/>
      <c r="AFF1190" s="22"/>
      <c r="AFG1190" s="22"/>
      <c r="AFH1190" s="22"/>
      <c r="AFI1190" s="22"/>
      <c r="AFJ1190" s="22"/>
      <c r="AFK1190" s="22"/>
      <c r="AFL1190" s="22"/>
      <c r="AFM1190" s="22"/>
      <c r="AFN1190" s="22"/>
      <c r="AFO1190" s="22"/>
      <c r="AFP1190" s="22"/>
      <c r="AFQ1190" s="22"/>
      <c r="AFR1190" s="22"/>
      <c r="AFS1190" s="22"/>
      <c r="AFT1190" s="22"/>
      <c r="AFU1190" s="22"/>
      <c r="AFV1190" s="22"/>
      <c r="AFW1190" s="22"/>
      <c r="AFX1190" s="22"/>
      <c r="AFY1190" s="22"/>
      <c r="AFZ1190" s="22"/>
      <c r="AGA1190" s="22"/>
      <c r="AGB1190" s="22"/>
      <c r="AGC1190" s="22"/>
      <c r="AGD1190" s="22"/>
      <c r="AGE1190" s="22"/>
      <c r="AGF1190" s="22"/>
      <c r="AGG1190" s="22"/>
      <c r="AGH1190" s="22"/>
      <c r="AGI1190" s="22"/>
      <c r="AGJ1190" s="22"/>
      <c r="AGK1190" s="22"/>
      <c r="AGL1190" s="22"/>
      <c r="AGM1190" s="22"/>
      <c r="AGN1190" s="22"/>
      <c r="AGO1190" s="22"/>
      <c r="AGP1190" s="22"/>
      <c r="AGQ1190" s="22"/>
      <c r="AGR1190" s="22"/>
      <c r="AGS1190" s="22"/>
      <c r="AGT1190" s="22"/>
      <c r="AGU1190" s="22"/>
      <c r="AGV1190" s="22"/>
      <c r="AGW1190" s="22"/>
      <c r="AGX1190" s="22"/>
      <c r="AGY1190" s="22"/>
      <c r="AGZ1190" s="22"/>
      <c r="AHA1190" s="22"/>
      <c r="AHB1190" s="22"/>
      <c r="AHC1190" s="22"/>
      <c r="AHD1190" s="22"/>
      <c r="AHE1190" s="22"/>
      <c r="AHF1190" s="22"/>
      <c r="AHG1190" s="22"/>
      <c r="AHH1190" s="22"/>
      <c r="AHI1190" s="22"/>
      <c r="AHJ1190" s="22"/>
      <c r="AHK1190" s="22"/>
      <c r="AHL1190" s="22"/>
      <c r="AHM1190" s="22"/>
      <c r="AHN1190" s="22"/>
      <c r="AHO1190" s="22"/>
      <c r="AHP1190" s="22"/>
      <c r="AHQ1190" s="22"/>
      <c r="AHR1190" s="22"/>
      <c r="AHS1190" s="22"/>
      <c r="AHT1190" s="22"/>
      <c r="AHU1190" s="22"/>
      <c r="AHV1190" s="22"/>
      <c r="AHW1190" s="22"/>
      <c r="AHX1190" s="22"/>
      <c r="AHY1190" s="22"/>
      <c r="AHZ1190" s="22"/>
      <c r="AIA1190" s="22"/>
      <c r="AIB1190" s="22"/>
      <c r="AIC1190" s="22"/>
      <c r="AID1190" s="22"/>
      <c r="AIE1190" s="22"/>
      <c r="AIF1190" s="22"/>
      <c r="AIG1190" s="22"/>
      <c r="AIH1190" s="22"/>
      <c r="AII1190" s="22"/>
      <c r="AIJ1190" s="22"/>
      <c r="AIK1190" s="22"/>
      <c r="AIL1190" s="22"/>
      <c r="AIM1190" s="22"/>
      <c r="AIN1190" s="22"/>
      <c r="AIO1190" s="22"/>
      <c r="AIP1190" s="22"/>
      <c r="AIQ1190" s="22"/>
      <c r="AIR1190" s="22"/>
      <c r="AIS1190" s="22"/>
      <c r="AIT1190" s="22"/>
      <c r="AIU1190" s="22"/>
      <c r="AIV1190" s="22"/>
      <c r="AIW1190" s="22"/>
      <c r="AIX1190" s="22"/>
      <c r="AIY1190" s="22"/>
      <c r="AIZ1190" s="22"/>
      <c r="AJA1190" s="22"/>
      <c r="AJB1190" s="22"/>
      <c r="AJC1190" s="22"/>
      <c r="AJD1190" s="22"/>
      <c r="AJE1190" s="22"/>
      <c r="AJF1190" s="22"/>
      <c r="AJG1190" s="22"/>
      <c r="AJH1190" s="22"/>
      <c r="AJI1190" s="22"/>
      <c r="AJJ1190" s="22"/>
      <c r="AJK1190" s="22"/>
      <c r="AJL1190" s="22"/>
      <c r="AJM1190" s="22"/>
      <c r="AJN1190" s="22"/>
      <c r="AJO1190" s="22"/>
      <c r="AJP1190" s="22"/>
      <c r="AJQ1190" s="22"/>
      <c r="AJR1190" s="22"/>
      <c r="AJS1190" s="22"/>
      <c r="AJT1190" s="22"/>
      <c r="AJU1190" s="22"/>
      <c r="AJV1190" s="22"/>
      <c r="AJW1190" s="22"/>
      <c r="AJX1190" s="22"/>
      <c r="AJY1190" s="22"/>
      <c r="AJZ1190" s="22"/>
      <c r="AKA1190" s="22"/>
      <c r="AKB1190" s="22"/>
      <c r="AKC1190" s="22"/>
      <c r="AKD1190" s="22"/>
      <c r="AKE1190" s="22"/>
      <c r="AKF1190" s="22"/>
      <c r="AKG1190" s="22"/>
      <c r="AKH1190" s="22"/>
      <c r="AKI1190" s="22"/>
      <c r="AKJ1190" s="22"/>
      <c r="AKK1190" s="22"/>
      <c r="AKL1190" s="22"/>
      <c r="AKM1190" s="22"/>
      <c r="AKN1190" s="22"/>
      <c r="AKO1190" s="22"/>
      <c r="AKP1190" s="22"/>
      <c r="AKQ1190" s="22"/>
      <c r="AKR1190" s="22"/>
      <c r="AKS1190" s="22"/>
      <c r="AKT1190" s="22"/>
      <c r="AKU1190" s="22"/>
      <c r="AKV1190" s="22"/>
      <c r="AKW1190" s="22"/>
      <c r="AKX1190" s="22"/>
      <c r="AKY1190" s="22"/>
      <c r="AKZ1190" s="22"/>
      <c r="ALA1190" s="22"/>
      <c r="ALB1190" s="22"/>
      <c r="ALC1190" s="22"/>
      <c r="ALD1190" s="22"/>
      <c r="ALE1190" s="22"/>
      <c r="ALF1190" s="22"/>
      <c r="ALG1190" s="22"/>
      <c r="ALH1190" s="22"/>
      <c r="ALI1190" s="22"/>
      <c r="ALJ1190" s="22"/>
      <c r="ALK1190" s="22"/>
      <c r="ALL1190" s="22"/>
      <c r="ALM1190" s="22"/>
      <c r="ALN1190" s="22"/>
      <c r="ALO1190" s="22"/>
      <c r="ALP1190" s="22"/>
      <c r="ALQ1190" s="22"/>
      <c r="ALR1190" s="22"/>
      <c r="ALS1190" s="22"/>
      <c r="ALT1190" s="22"/>
      <c r="ALU1190" s="22"/>
      <c r="ALV1190" s="22"/>
      <c r="ALW1190" s="22"/>
      <c r="ALX1190" s="22"/>
      <c r="ALY1190" s="22"/>
      <c r="ALZ1190" s="22"/>
      <c r="AMA1190" s="22"/>
      <c r="AMB1190" s="22"/>
      <c r="AMC1190" s="22"/>
      <c r="AMD1190" s="22"/>
      <c r="AME1190" s="22"/>
      <c r="AMF1190" s="22"/>
      <c r="AMG1190" s="22"/>
      <c r="AMH1190" s="22"/>
      <c r="AMI1190" s="22"/>
      <c r="AMJ1190" s="22"/>
      <c r="AMK1190" s="22"/>
      <c r="AML1190" s="22"/>
      <c r="AMM1190" s="22"/>
      <c r="AMN1190" s="22"/>
      <c r="AMO1190" s="22"/>
      <c r="AMP1190" s="22"/>
      <c r="AMQ1190" s="22"/>
      <c r="AMR1190" s="22"/>
      <c r="AMS1190" s="22"/>
      <c r="AMT1190" s="22"/>
      <c r="AMU1190" s="22"/>
      <c r="AMV1190" s="22"/>
      <c r="AMW1190" s="22"/>
      <c r="AMX1190" s="22"/>
      <c r="AMY1190" s="22"/>
      <c r="AMZ1190" s="22"/>
      <c r="ANA1190" s="22"/>
      <c r="ANB1190" s="22"/>
      <c r="ANC1190" s="22"/>
      <c r="AND1190" s="22"/>
      <c r="ANE1190" s="22"/>
      <c r="ANF1190" s="22"/>
      <c r="ANG1190" s="22"/>
      <c r="ANH1190" s="22"/>
      <c r="ANI1190" s="22"/>
      <c r="ANJ1190" s="22"/>
      <c r="ANK1190" s="22"/>
      <c r="ANL1190" s="22"/>
      <c r="ANM1190" s="22"/>
      <c r="ANN1190" s="22"/>
      <c r="ANO1190" s="22"/>
      <c r="ANP1190" s="22"/>
      <c r="ANQ1190" s="22"/>
      <c r="ANR1190" s="22"/>
      <c r="ANS1190" s="22"/>
      <c r="ANT1190" s="22"/>
      <c r="ANU1190" s="22"/>
      <c r="ANV1190" s="22"/>
      <c r="ANW1190" s="22"/>
      <c r="ANX1190" s="22"/>
      <c r="ANY1190" s="22"/>
      <c r="ANZ1190" s="22"/>
      <c r="AOA1190" s="22"/>
      <c r="AOB1190" s="22"/>
      <c r="AOC1190" s="22"/>
      <c r="AOD1190" s="22"/>
      <c r="AOE1190" s="22"/>
      <c r="AOF1190" s="22"/>
      <c r="AOG1190" s="22"/>
      <c r="AOH1190" s="22"/>
      <c r="AOI1190" s="22"/>
      <c r="AOJ1190" s="22"/>
      <c r="AOK1190" s="22"/>
      <c r="AOL1190" s="22"/>
      <c r="AOM1190" s="22"/>
      <c r="AON1190" s="22"/>
      <c r="AOO1190" s="22"/>
      <c r="AOP1190" s="22"/>
      <c r="AOQ1190" s="22"/>
      <c r="AOR1190" s="22"/>
      <c r="AOS1190" s="22"/>
      <c r="AOT1190" s="22"/>
      <c r="AOU1190" s="22"/>
      <c r="AOV1190" s="22"/>
      <c r="AOW1190" s="22"/>
      <c r="AOX1190" s="22"/>
      <c r="AOY1190" s="22"/>
      <c r="AOZ1190" s="22"/>
      <c r="APA1190" s="22"/>
      <c r="APB1190" s="22"/>
      <c r="APC1190" s="22"/>
      <c r="APD1190" s="22"/>
      <c r="APE1190" s="22"/>
      <c r="APF1190" s="22"/>
      <c r="APG1190" s="22"/>
      <c r="APH1190" s="22"/>
      <c r="API1190" s="22"/>
      <c r="APJ1190" s="22"/>
      <c r="APK1190" s="22"/>
      <c r="APL1190" s="22"/>
      <c r="APM1190" s="22"/>
      <c r="APN1190" s="22"/>
      <c r="APO1190" s="22"/>
      <c r="APP1190" s="22"/>
      <c r="APQ1190" s="22"/>
      <c r="APR1190" s="22"/>
      <c r="APS1190" s="22"/>
      <c r="APT1190" s="22"/>
      <c r="APU1190" s="22"/>
      <c r="APV1190" s="22"/>
      <c r="APW1190" s="22"/>
      <c r="APX1190" s="22"/>
      <c r="APY1190" s="22"/>
      <c r="APZ1190" s="22"/>
      <c r="AQA1190" s="22"/>
      <c r="AQB1190" s="22"/>
      <c r="AQC1190" s="22"/>
      <c r="AQD1190" s="22"/>
      <c r="AQE1190" s="22"/>
      <c r="AQF1190" s="22"/>
      <c r="AQG1190" s="22"/>
      <c r="AQH1190" s="22"/>
      <c r="AQI1190" s="22"/>
      <c r="AQJ1190" s="22"/>
      <c r="AQK1190" s="22"/>
      <c r="AQL1190" s="22"/>
      <c r="AQM1190" s="22"/>
      <c r="AQN1190" s="22"/>
      <c r="AQO1190" s="22"/>
      <c r="AQP1190" s="22"/>
      <c r="AQQ1190" s="22"/>
      <c r="AQR1190" s="22"/>
      <c r="AQS1190" s="22"/>
      <c r="AQT1190" s="22"/>
      <c r="AQU1190" s="22"/>
      <c r="AQV1190" s="22"/>
      <c r="AQW1190" s="22"/>
      <c r="AQX1190" s="22"/>
      <c r="AQY1190" s="22"/>
      <c r="AQZ1190" s="22"/>
      <c r="ARA1190" s="22"/>
      <c r="ARB1190" s="22"/>
      <c r="ARC1190" s="22"/>
      <c r="ARD1190" s="22"/>
      <c r="ARE1190" s="22"/>
      <c r="ARF1190" s="22"/>
      <c r="ARG1190" s="22"/>
      <c r="ARH1190" s="22"/>
      <c r="ARI1190" s="22"/>
      <c r="ARJ1190" s="22"/>
      <c r="ARK1190" s="22"/>
      <c r="ARL1190" s="22"/>
      <c r="ARM1190" s="22"/>
      <c r="ARN1190" s="22"/>
      <c r="ARO1190" s="22"/>
      <c r="ARP1190" s="22"/>
      <c r="ARQ1190" s="22"/>
      <c r="ARR1190" s="22"/>
      <c r="ARS1190" s="22"/>
      <c r="ART1190" s="22"/>
      <c r="ARU1190" s="22"/>
      <c r="ARV1190" s="22"/>
      <c r="ARW1190" s="22"/>
      <c r="ARX1190" s="22"/>
      <c r="ARY1190" s="22"/>
      <c r="ARZ1190" s="22"/>
      <c r="ASA1190" s="22"/>
      <c r="ASB1190" s="22"/>
      <c r="ASC1190" s="22"/>
      <c r="ASD1190" s="22"/>
      <c r="ASE1190" s="22"/>
      <c r="ASF1190" s="22"/>
      <c r="ASG1190" s="22"/>
      <c r="ASH1190" s="22"/>
      <c r="ASI1190" s="22"/>
      <c r="ASJ1190" s="22"/>
      <c r="ASK1190" s="22"/>
      <c r="ASL1190" s="22"/>
      <c r="ASM1190" s="22"/>
      <c r="ASN1190" s="22"/>
      <c r="ASO1190" s="22"/>
      <c r="ASP1190" s="22"/>
      <c r="ASQ1190" s="22"/>
      <c r="ASR1190" s="22"/>
      <c r="ASS1190" s="22"/>
      <c r="AST1190" s="22"/>
      <c r="ASU1190" s="22"/>
      <c r="ASV1190" s="22"/>
      <c r="ASW1190" s="22"/>
      <c r="ASX1190" s="22"/>
      <c r="ASY1190" s="22"/>
      <c r="ASZ1190" s="22"/>
      <c r="ATA1190" s="22"/>
      <c r="ATB1190" s="22"/>
      <c r="ATC1190" s="22"/>
      <c r="ATD1190" s="22"/>
      <c r="ATE1190" s="22"/>
      <c r="ATF1190" s="22"/>
      <c r="ATG1190" s="22"/>
      <c r="ATH1190" s="22"/>
      <c r="ATI1190" s="22"/>
      <c r="ATJ1190" s="22"/>
      <c r="ATK1190" s="22"/>
      <c r="ATL1190" s="22"/>
      <c r="ATM1190" s="22"/>
      <c r="ATN1190" s="22"/>
      <c r="ATO1190" s="22"/>
      <c r="ATP1190" s="22"/>
      <c r="ATQ1190" s="22"/>
      <c r="ATR1190" s="22"/>
      <c r="ATS1190" s="22"/>
      <c r="ATT1190" s="22"/>
      <c r="ATU1190" s="22"/>
      <c r="ATV1190" s="22"/>
      <c r="ATW1190" s="22"/>
      <c r="ATX1190" s="22"/>
      <c r="ATY1190" s="22"/>
      <c r="ATZ1190" s="22"/>
      <c r="AUA1190" s="22"/>
      <c r="AUB1190" s="22"/>
      <c r="AUC1190" s="22"/>
      <c r="AUD1190" s="22"/>
      <c r="AUE1190" s="22"/>
      <c r="AUF1190" s="22"/>
      <c r="AUG1190" s="22"/>
      <c r="AUH1190" s="22"/>
      <c r="AUI1190" s="22"/>
      <c r="AUJ1190" s="22"/>
      <c r="AUK1190" s="22"/>
      <c r="AUL1190" s="22"/>
      <c r="AUM1190" s="22"/>
      <c r="AUN1190" s="22"/>
      <c r="AUO1190" s="22"/>
      <c r="AUP1190" s="22"/>
      <c r="AUQ1190" s="22"/>
      <c r="AUR1190" s="22"/>
      <c r="AUS1190" s="22"/>
      <c r="AUT1190" s="22"/>
      <c r="AUU1190" s="22"/>
      <c r="AUV1190" s="22"/>
      <c r="AUW1190" s="22"/>
      <c r="AUX1190" s="22"/>
      <c r="AUY1190" s="22"/>
      <c r="AUZ1190" s="22"/>
      <c r="AVA1190" s="22"/>
      <c r="AVB1190" s="22"/>
      <c r="AVC1190" s="22"/>
      <c r="AVD1190" s="22"/>
      <c r="AVE1190" s="22"/>
      <c r="AVF1190" s="22"/>
      <c r="AVG1190" s="22"/>
      <c r="AVH1190" s="22"/>
      <c r="AVI1190" s="22"/>
      <c r="AVJ1190" s="22"/>
      <c r="AVK1190" s="22"/>
      <c r="AVL1190" s="22"/>
      <c r="AVM1190" s="22"/>
      <c r="AVN1190" s="22"/>
      <c r="AVO1190" s="22"/>
      <c r="AVP1190" s="22"/>
      <c r="AVQ1190" s="22"/>
      <c r="AVR1190" s="22"/>
      <c r="AVS1190" s="22"/>
      <c r="AVT1190" s="22"/>
      <c r="AVU1190" s="22"/>
      <c r="AVV1190" s="22"/>
      <c r="AVW1190" s="22"/>
      <c r="AVX1190" s="22"/>
      <c r="AVY1190" s="22"/>
      <c r="AVZ1190" s="22"/>
      <c r="AWA1190" s="22"/>
      <c r="AWB1190" s="22"/>
      <c r="AWC1190" s="22"/>
      <c r="AWD1190" s="22"/>
      <c r="AWE1190" s="22"/>
      <c r="AWF1190" s="22"/>
      <c r="AWG1190" s="22"/>
      <c r="AWH1190" s="22"/>
      <c r="AWI1190" s="22"/>
      <c r="AWJ1190" s="22"/>
      <c r="AWK1190" s="22"/>
      <c r="AWL1190" s="22"/>
      <c r="AWM1190" s="22"/>
      <c r="AWN1190" s="22"/>
      <c r="AWO1190" s="22"/>
      <c r="AWP1190" s="22"/>
      <c r="AWQ1190" s="22"/>
      <c r="AWR1190" s="22"/>
      <c r="AWS1190" s="22"/>
      <c r="AWT1190" s="22"/>
      <c r="AWU1190" s="22"/>
      <c r="AWV1190" s="22"/>
      <c r="AWW1190" s="22"/>
      <c r="AWX1190" s="22"/>
      <c r="AWY1190" s="22"/>
      <c r="AWZ1190" s="22"/>
      <c r="AXA1190" s="22"/>
      <c r="AXB1190" s="22"/>
      <c r="AXC1190" s="22"/>
      <c r="AXD1190" s="22"/>
      <c r="AXE1190" s="22"/>
      <c r="AXF1190" s="22"/>
      <c r="AXG1190" s="22"/>
      <c r="AXH1190" s="22"/>
      <c r="AXI1190" s="22"/>
      <c r="AXJ1190" s="22"/>
      <c r="AXK1190" s="22"/>
      <c r="AXL1190" s="22"/>
      <c r="AXM1190" s="22"/>
      <c r="AXN1190" s="22"/>
      <c r="AXO1190" s="22"/>
      <c r="AXP1190" s="22"/>
      <c r="AXQ1190" s="22"/>
      <c r="AXR1190" s="22"/>
      <c r="AXS1190" s="22"/>
      <c r="AXT1190" s="22"/>
      <c r="AXU1190" s="22"/>
      <c r="AXV1190" s="22"/>
      <c r="AXW1190" s="22"/>
      <c r="AXX1190" s="22"/>
      <c r="AXY1190" s="22"/>
      <c r="AXZ1190" s="22"/>
      <c r="AYA1190" s="22"/>
      <c r="AYB1190" s="22"/>
      <c r="AYC1190" s="22"/>
      <c r="AYD1190" s="22"/>
      <c r="AYE1190" s="22"/>
      <c r="AYF1190" s="22"/>
      <c r="AYG1190" s="22"/>
      <c r="AYH1190" s="22"/>
      <c r="AYI1190" s="22"/>
      <c r="AYJ1190" s="22"/>
      <c r="AYK1190" s="22"/>
      <c r="AYL1190" s="22"/>
      <c r="AYM1190" s="22"/>
      <c r="AYN1190" s="22"/>
      <c r="AYO1190" s="22"/>
      <c r="AYP1190" s="22"/>
      <c r="AYQ1190" s="22"/>
      <c r="AYR1190" s="22"/>
      <c r="AYS1190" s="22"/>
      <c r="AYT1190" s="22"/>
      <c r="AYU1190" s="22"/>
      <c r="AYV1190" s="22"/>
      <c r="AYW1190" s="22"/>
      <c r="AYX1190" s="22"/>
      <c r="AYY1190" s="22"/>
      <c r="AYZ1190" s="22"/>
      <c r="AZA1190" s="22"/>
      <c r="AZB1190" s="22"/>
      <c r="AZC1190" s="22"/>
      <c r="AZD1190" s="22"/>
      <c r="AZE1190" s="22"/>
      <c r="AZF1190" s="22"/>
      <c r="AZG1190" s="22"/>
      <c r="AZH1190" s="22"/>
      <c r="AZI1190" s="22"/>
      <c r="AZJ1190" s="22"/>
      <c r="AZK1190" s="22"/>
      <c r="AZL1190" s="22"/>
      <c r="AZM1190" s="22"/>
      <c r="AZN1190" s="22"/>
      <c r="AZO1190" s="22"/>
      <c r="AZP1190" s="22"/>
      <c r="AZQ1190" s="22"/>
      <c r="AZR1190" s="22"/>
      <c r="AZS1190" s="22"/>
      <c r="AZT1190" s="22"/>
      <c r="AZU1190" s="22"/>
      <c r="AZV1190" s="22"/>
      <c r="AZW1190" s="22"/>
      <c r="AZX1190" s="22"/>
      <c r="AZY1190" s="22"/>
      <c r="AZZ1190" s="22"/>
      <c r="BAA1190" s="22"/>
      <c r="BAB1190" s="22"/>
      <c r="BAC1190" s="22"/>
      <c r="BAD1190" s="22"/>
      <c r="BAE1190" s="22"/>
      <c r="BAF1190" s="22"/>
      <c r="BAG1190" s="22"/>
      <c r="BAH1190" s="22"/>
      <c r="BAI1190" s="22"/>
      <c r="BAJ1190" s="22"/>
      <c r="BAK1190" s="22"/>
      <c r="BAL1190" s="22"/>
      <c r="BAM1190" s="22"/>
      <c r="BAN1190" s="22"/>
      <c r="BAO1190" s="22"/>
      <c r="BAP1190" s="22"/>
      <c r="BAQ1190" s="22"/>
      <c r="BAR1190" s="22"/>
      <c r="BAS1190" s="22"/>
      <c r="BAT1190" s="22"/>
      <c r="BAU1190" s="22"/>
      <c r="BAV1190" s="22"/>
      <c r="BAW1190" s="22"/>
      <c r="BAX1190" s="22"/>
      <c r="BAY1190" s="22"/>
      <c r="BAZ1190" s="22"/>
      <c r="BBA1190" s="22"/>
      <c r="BBB1190" s="22"/>
      <c r="BBC1190" s="22"/>
      <c r="BBD1190" s="22"/>
      <c r="BBE1190" s="22"/>
      <c r="BBF1190" s="22"/>
      <c r="BBG1190" s="22"/>
      <c r="BBH1190" s="22"/>
      <c r="BBI1190" s="22"/>
      <c r="BBJ1190" s="22"/>
      <c r="BBK1190" s="22"/>
      <c r="BBL1190" s="22"/>
      <c r="BBM1190" s="22"/>
      <c r="BBN1190" s="22"/>
      <c r="BBO1190" s="22"/>
      <c r="BBP1190" s="22"/>
      <c r="BBQ1190" s="22"/>
      <c r="BBR1190" s="22"/>
      <c r="BBS1190" s="22"/>
      <c r="BBT1190" s="22"/>
      <c r="BBU1190" s="22"/>
      <c r="BBV1190" s="22"/>
      <c r="BBW1190" s="22"/>
      <c r="BBX1190" s="22"/>
      <c r="BBY1190" s="22"/>
      <c r="BBZ1190" s="22"/>
      <c r="BCA1190" s="22"/>
      <c r="BCB1190" s="22"/>
      <c r="BCC1190" s="22"/>
      <c r="BCD1190" s="22"/>
      <c r="BCE1190" s="22"/>
      <c r="BCF1190" s="22"/>
      <c r="BCG1190" s="22"/>
      <c r="BCH1190" s="22"/>
      <c r="BCI1190" s="22"/>
      <c r="BCJ1190" s="22"/>
      <c r="BCK1190" s="22"/>
      <c r="BCL1190" s="22"/>
      <c r="BCM1190" s="22"/>
      <c r="BCN1190" s="22"/>
      <c r="BCO1190" s="22"/>
      <c r="BCP1190" s="22"/>
      <c r="BCQ1190" s="22"/>
      <c r="BCR1190" s="22"/>
      <c r="BCS1190" s="22"/>
      <c r="BCT1190" s="22"/>
      <c r="BCU1190" s="22"/>
      <c r="BCV1190" s="22"/>
      <c r="BCW1190" s="22"/>
      <c r="BCX1190" s="22"/>
      <c r="BCY1190" s="22"/>
      <c r="BCZ1190" s="22"/>
      <c r="BDA1190" s="22"/>
      <c r="BDB1190" s="22"/>
      <c r="BDC1190" s="22"/>
      <c r="BDD1190" s="22"/>
      <c r="BDE1190" s="22"/>
      <c r="BDF1190" s="22"/>
      <c r="BDG1190" s="22"/>
      <c r="BDH1190" s="22"/>
      <c r="BDI1190" s="22"/>
      <c r="BDJ1190" s="22"/>
      <c r="BDK1190" s="22"/>
      <c r="BDL1190" s="22"/>
      <c r="BDM1190" s="22"/>
      <c r="BDN1190" s="22"/>
      <c r="BDO1190" s="22"/>
      <c r="BDP1190" s="22"/>
      <c r="BDQ1190" s="22"/>
      <c r="BDR1190" s="22"/>
      <c r="BDS1190" s="22"/>
      <c r="BDT1190" s="22"/>
      <c r="BDU1190" s="22"/>
      <c r="BDV1190" s="22"/>
      <c r="BDW1190" s="22"/>
      <c r="BDX1190" s="22"/>
      <c r="BDY1190" s="22"/>
      <c r="BDZ1190" s="22"/>
      <c r="BEA1190" s="22"/>
      <c r="BEB1190" s="22"/>
      <c r="BEC1190" s="22"/>
      <c r="BED1190" s="22"/>
      <c r="BEE1190" s="22"/>
      <c r="BEF1190" s="22"/>
      <c r="BEG1190" s="22"/>
      <c r="BEH1190" s="22"/>
      <c r="BEI1190" s="22"/>
      <c r="BEJ1190" s="22"/>
      <c r="BEK1190" s="22"/>
      <c r="BEL1190" s="22"/>
      <c r="BEM1190" s="22"/>
      <c r="BEN1190" s="22"/>
      <c r="BEO1190" s="22"/>
      <c r="BEP1190" s="22"/>
      <c r="BEQ1190" s="22"/>
      <c r="BER1190" s="22"/>
      <c r="BES1190" s="22"/>
      <c r="BET1190" s="22"/>
      <c r="BEU1190" s="22"/>
      <c r="BEV1190" s="22"/>
      <c r="BEW1190" s="22"/>
      <c r="BEX1190" s="22"/>
      <c r="BEY1190" s="22"/>
      <c r="BEZ1190" s="22"/>
      <c r="BFA1190" s="22"/>
      <c r="BFB1190" s="22"/>
      <c r="BFC1190" s="22"/>
      <c r="BFD1190" s="22"/>
      <c r="BFE1190" s="22"/>
      <c r="BFF1190" s="22"/>
      <c r="BFG1190" s="22"/>
      <c r="BFH1190" s="22"/>
      <c r="BFI1190" s="22"/>
      <c r="BFJ1190" s="22"/>
      <c r="BFK1190" s="22"/>
      <c r="BFL1190" s="22"/>
      <c r="BFM1190" s="22"/>
      <c r="BFN1190" s="22"/>
      <c r="BFO1190" s="22"/>
      <c r="BFP1190" s="22"/>
      <c r="BFQ1190" s="22"/>
      <c r="BFR1190" s="22"/>
      <c r="BFS1190" s="22"/>
      <c r="BFT1190" s="22"/>
      <c r="BFU1190" s="22"/>
      <c r="BFV1190" s="22"/>
      <c r="BFW1190" s="22"/>
      <c r="BFX1190" s="22"/>
      <c r="BFY1190" s="22"/>
      <c r="BFZ1190" s="22"/>
      <c r="BGA1190" s="22"/>
      <c r="BGB1190" s="22"/>
      <c r="BGC1190" s="22"/>
      <c r="BGD1190" s="22"/>
      <c r="BGE1190" s="22"/>
      <c r="BGF1190" s="22"/>
      <c r="BGG1190" s="22"/>
      <c r="BGH1190" s="22"/>
      <c r="BGI1190" s="22"/>
      <c r="BGJ1190" s="22"/>
      <c r="BGK1190" s="22"/>
      <c r="BGL1190" s="22"/>
      <c r="BGM1190" s="22"/>
      <c r="BGN1190" s="22"/>
      <c r="BGO1190" s="22"/>
      <c r="BGP1190" s="22"/>
      <c r="BGQ1190" s="22"/>
      <c r="BGR1190" s="22"/>
      <c r="BGS1190" s="22"/>
      <c r="BGT1190" s="22"/>
      <c r="BGU1190" s="22"/>
      <c r="BGV1190" s="22"/>
      <c r="BGW1190" s="22"/>
      <c r="BGX1190" s="22"/>
      <c r="BGY1190" s="22"/>
      <c r="BGZ1190" s="22"/>
      <c r="BHA1190" s="22"/>
      <c r="BHB1190" s="22"/>
      <c r="BHC1190" s="22"/>
      <c r="BHD1190" s="22"/>
      <c r="BHE1190" s="22"/>
      <c r="BHF1190" s="22"/>
      <c r="BHG1190" s="22"/>
      <c r="BHH1190" s="22"/>
      <c r="BHI1190" s="22"/>
      <c r="BHJ1190" s="22"/>
      <c r="BHK1190" s="22"/>
      <c r="BHL1190" s="22"/>
      <c r="BHM1190" s="22"/>
      <c r="BHN1190" s="22"/>
      <c r="BHO1190" s="22"/>
      <c r="BHP1190" s="22"/>
      <c r="BHQ1190" s="22"/>
      <c r="BHR1190" s="22"/>
      <c r="BHS1190" s="22"/>
      <c r="BHT1190" s="22"/>
      <c r="BHU1190" s="22"/>
      <c r="BHV1190" s="22"/>
      <c r="BHW1190" s="22"/>
      <c r="BHX1190" s="22"/>
      <c r="BHY1190" s="22"/>
      <c r="BHZ1190" s="22"/>
      <c r="BIA1190" s="22"/>
      <c r="BIB1190" s="22"/>
      <c r="BIC1190" s="22"/>
      <c r="BID1190" s="22"/>
      <c r="BIE1190" s="22"/>
      <c r="BIF1190" s="22"/>
      <c r="BIG1190" s="22"/>
      <c r="BIH1190" s="22"/>
      <c r="BII1190" s="22"/>
      <c r="BIJ1190" s="22"/>
      <c r="BIK1190" s="22"/>
      <c r="BIL1190" s="22"/>
      <c r="BIM1190" s="22"/>
      <c r="BIN1190" s="22"/>
      <c r="BIO1190" s="22"/>
      <c r="BIP1190" s="22"/>
      <c r="BIQ1190" s="22"/>
      <c r="BIR1190" s="22"/>
      <c r="BIS1190" s="22"/>
      <c r="BIT1190" s="22"/>
      <c r="BIU1190" s="22"/>
      <c r="BIV1190" s="22"/>
      <c r="BIW1190" s="22"/>
      <c r="BIX1190" s="22"/>
      <c r="BIY1190" s="22"/>
      <c r="BIZ1190" s="22"/>
      <c r="BJA1190" s="22"/>
      <c r="BJB1190" s="22"/>
      <c r="BJC1190" s="22"/>
      <c r="BJD1190" s="22"/>
      <c r="BJE1190" s="22"/>
      <c r="BJF1190" s="22"/>
      <c r="BJG1190" s="22"/>
      <c r="BJH1190" s="22"/>
      <c r="BJI1190" s="22"/>
      <c r="BJJ1190" s="22"/>
      <c r="BJK1190" s="22"/>
      <c r="BJL1190" s="22"/>
      <c r="BJM1190" s="22"/>
      <c r="BJN1190" s="22"/>
      <c r="BJO1190" s="22"/>
      <c r="BJP1190" s="22"/>
      <c r="BJQ1190" s="22"/>
      <c r="BJR1190" s="22"/>
      <c r="BJS1190" s="22"/>
      <c r="BJT1190" s="22"/>
      <c r="BJU1190" s="22"/>
      <c r="BJV1190" s="22"/>
      <c r="BJW1190" s="22"/>
      <c r="BJX1190" s="22"/>
      <c r="BJY1190" s="22"/>
      <c r="BJZ1190" s="22"/>
      <c r="BKA1190" s="22"/>
      <c r="BKB1190" s="22"/>
      <c r="BKC1190" s="22"/>
      <c r="BKD1190" s="22"/>
      <c r="BKE1190" s="22"/>
      <c r="BKF1190" s="22"/>
      <c r="BKG1190" s="22"/>
      <c r="BKH1190" s="22"/>
      <c r="BKI1190" s="22"/>
      <c r="BKJ1190" s="22"/>
      <c r="BKK1190" s="22"/>
      <c r="BKL1190" s="22"/>
      <c r="BKM1190" s="22"/>
      <c r="BKN1190" s="22"/>
      <c r="BKO1190" s="22"/>
      <c r="BKP1190" s="22"/>
      <c r="BKQ1190" s="22"/>
      <c r="BKR1190" s="22"/>
      <c r="BKS1190" s="22"/>
      <c r="BKT1190" s="22"/>
      <c r="BKU1190" s="22"/>
      <c r="BKV1190" s="22"/>
      <c r="BKW1190" s="22"/>
      <c r="BKX1190" s="22"/>
      <c r="BKY1190" s="22"/>
      <c r="BKZ1190" s="22"/>
      <c r="BLA1190" s="22"/>
      <c r="BLB1190" s="22"/>
      <c r="BLC1190" s="22"/>
      <c r="BLD1190" s="22"/>
      <c r="BLE1190" s="22"/>
      <c r="BLF1190" s="22"/>
      <c r="BLG1190" s="22"/>
      <c r="BLH1190" s="22"/>
      <c r="BLI1190" s="22"/>
      <c r="BLJ1190" s="22"/>
      <c r="BLK1190" s="22"/>
      <c r="BLL1190" s="22"/>
      <c r="BLM1190" s="22"/>
      <c r="BLN1190" s="22"/>
      <c r="BLO1190" s="22"/>
      <c r="BLP1190" s="22"/>
      <c r="BLQ1190" s="22"/>
      <c r="BLR1190" s="22"/>
      <c r="BLS1190" s="22"/>
      <c r="BLT1190" s="22"/>
      <c r="BLU1190" s="22"/>
      <c r="BLV1190" s="22"/>
      <c r="BLW1190" s="22"/>
      <c r="BLX1190" s="22"/>
      <c r="BLY1190" s="22"/>
      <c r="BLZ1190" s="22"/>
      <c r="BMA1190" s="22"/>
      <c r="BMB1190" s="22"/>
      <c r="BMC1190" s="22"/>
      <c r="BMD1190" s="22"/>
      <c r="BME1190" s="22"/>
      <c r="BMF1190" s="22"/>
      <c r="BMG1190" s="22"/>
      <c r="BMH1190" s="22"/>
      <c r="BMI1190" s="22"/>
      <c r="BMJ1190" s="22"/>
      <c r="BMK1190" s="22"/>
      <c r="BML1190" s="22"/>
      <c r="BMM1190" s="22"/>
      <c r="BMN1190" s="22"/>
      <c r="BMO1190" s="22"/>
      <c r="BMP1190" s="22"/>
      <c r="BMQ1190" s="22"/>
      <c r="BMR1190" s="22"/>
      <c r="BMS1190" s="22"/>
      <c r="BMT1190" s="22"/>
      <c r="BMU1190" s="22"/>
      <c r="BMV1190" s="22"/>
      <c r="BMW1190" s="22"/>
      <c r="BMX1190" s="22"/>
      <c r="BMY1190" s="22"/>
      <c r="BMZ1190" s="22"/>
      <c r="BNA1190" s="22"/>
      <c r="BNB1190" s="22"/>
      <c r="BNC1190" s="22"/>
      <c r="BND1190" s="22"/>
      <c r="BNE1190" s="22"/>
      <c r="BNF1190" s="22"/>
      <c r="BNG1190" s="22"/>
      <c r="BNH1190" s="22"/>
      <c r="BNI1190" s="22"/>
      <c r="BNJ1190" s="22"/>
      <c r="BNK1190" s="22"/>
      <c r="BNL1190" s="22"/>
      <c r="BNM1190" s="22"/>
      <c r="BNN1190" s="22"/>
      <c r="BNO1190" s="22"/>
      <c r="BNP1190" s="22"/>
      <c r="BNQ1190" s="22"/>
      <c r="BNR1190" s="22"/>
      <c r="BNS1190" s="22"/>
      <c r="BNT1190" s="22"/>
      <c r="BNU1190" s="22"/>
      <c r="BNV1190" s="22"/>
      <c r="BNW1190" s="22"/>
      <c r="BNX1190" s="22"/>
      <c r="BNY1190" s="22"/>
      <c r="BNZ1190" s="22"/>
      <c r="BOA1190" s="22"/>
      <c r="BOB1190" s="22"/>
      <c r="BOC1190" s="22"/>
      <c r="BOD1190" s="22"/>
      <c r="BOE1190" s="22"/>
      <c r="BOF1190" s="22"/>
      <c r="BOG1190" s="22"/>
      <c r="BOH1190" s="22"/>
      <c r="BOI1190" s="22"/>
      <c r="BOJ1190" s="22"/>
      <c r="BOK1190" s="22"/>
      <c r="BOL1190" s="22"/>
      <c r="BOM1190" s="22"/>
      <c r="BON1190" s="22"/>
      <c r="BOO1190" s="22"/>
      <c r="BOP1190" s="22"/>
      <c r="BOQ1190" s="22"/>
      <c r="BOR1190" s="22"/>
      <c r="BOS1190" s="22"/>
      <c r="BOT1190" s="22"/>
      <c r="BOU1190" s="22"/>
      <c r="BOV1190" s="22"/>
      <c r="BOW1190" s="22"/>
      <c r="BOX1190" s="22"/>
      <c r="BOY1190" s="22"/>
      <c r="BOZ1190" s="22"/>
      <c r="BPA1190" s="22"/>
      <c r="BPB1190" s="22"/>
      <c r="BPC1190" s="22"/>
      <c r="BPD1190" s="22"/>
      <c r="BPE1190" s="22"/>
      <c r="BPF1190" s="22"/>
      <c r="BPG1190" s="22"/>
      <c r="BPH1190" s="22"/>
      <c r="BPI1190" s="22"/>
      <c r="BPJ1190" s="22"/>
      <c r="BPK1190" s="22"/>
      <c r="BPL1190" s="22"/>
      <c r="BPM1190" s="22"/>
      <c r="BPN1190" s="22"/>
      <c r="BPO1190" s="22"/>
      <c r="BPP1190" s="22"/>
      <c r="BPQ1190" s="22"/>
      <c r="BPR1190" s="22"/>
      <c r="BPS1190" s="22"/>
      <c r="BPT1190" s="22"/>
      <c r="BPU1190" s="22"/>
      <c r="BPV1190" s="22"/>
      <c r="BPW1190" s="22"/>
      <c r="BPX1190" s="22"/>
      <c r="BPY1190" s="22"/>
      <c r="BPZ1190" s="22"/>
      <c r="BQA1190" s="22"/>
      <c r="BQB1190" s="22"/>
      <c r="BQC1190" s="22"/>
      <c r="BQD1190" s="22"/>
      <c r="BQE1190" s="22"/>
      <c r="BQF1190" s="22"/>
      <c r="BQG1190" s="22"/>
      <c r="BQH1190" s="22"/>
      <c r="BQI1190" s="22"/>
      <c r="BQJ1190" s="22"/>
      <c r="BQK1190" s="22"/>
      <c r="BQL1190" s="22"/>
      <c r="BQM1190" s="22"/>
      <c r="BQN1190" s="22"/>
      <c r="BQO1190" s="22"/>
      <c r="BQP1190" s="22"/>
      <c r="BQQ1190" s="22"/>
      <c r="BQR1190" s="22"/>
      <c r="BQS1190" s="22"/>
      <c r="BQT1190" s="22"/>
      <c r="BQU1190" s="22"/>
      <c r="BQV1190" s="22"/>
      <c r="BQW1190" s="22"/>
      <c r="BQX1190" s="22"/>
      <c r="BQY1190" s="22"/>
      <c r="BQZ1190" s="22"/>
      <c r="BRA1190" s="22"/>
      <c r="BRB1190" s="22"/>
      <c r="BRC1190" s="22"/>
      <c r="BRD1190" s="22"/>
      <c r="BRE1190" s="22"/>
      <c r="BRF1190" s="22"/>
      <c r="BRG1190" s="22"/>
      <c r="BRH1190" s="22"/>
      <c r="BRI1190" s="22"/>
      <c r="BRJ1190" s="22"/>
      <c r="BRK1190" s="22"/>
      <c r="BRL1190" s="22"/>
      <c r="BRM1190" s="22"/>
      <c r="BRN1190" s="22"/>
      <c r="BRO1190" s="22"/>
      <c r="BRP1190" s="22"/>
      <c r="BRQ1190" s="22"/>
      <c r="BRR1190" s="22"/>
      <c r="BRS1190" s="22"/>
      <c r="BRT1190" s="22"/>
      <c r="BRU1190" s="22"/>
      <c r="BRV1190" s="22"/>
      <c r="BRW1190" s="22"/>
      <c r="BRX1190" s="22"/>
      <c r="BRY1190" s="22"/>
      <c r="BRZ1190" s="22"/>
      <c r="BSA1190" s="22"/>
      <c r="BSB1190" s="22"/>
      <c r="BSC1190" s="22"/>
      <c r="BSD1190" s="22"/>
      <c r="BSE1190" s="22"/>
      <c r="BSF1190" s="22"/>
      <c r="BSG1190" s="22"/>
      <c r="BSH1190" s="22"/>
      <c r="BSI1190" s="22"/>
      <c r="BSJ1190" s="22"/>
      <c r="BSK1190" s="22"/>
      <c r="BSL1190" s="22"/>
      <c r="BSM1190" s="22"/>
      <c r="BSN1190" s="22"/>
      <c r="BSO1190" s="22"/>
      <c r="BSP1190" s="22"/>
      <c r="BSQ1190" s="22"/>
      <c r="BSR1190" s="22"/>
      <c r="BSS1190" s="22"/>
      <c r="BST1190" s="22"/>
      <c r="BSU1190" s="22"/>
      <c r="BSV1190" s="22"/>
      <c r="BSW1190" s="22"/>
      <c r="BSX1190" s="22"/>
      <c r="BSY1190" s="22"/>
      <c r="BSZ1190" s="22"/>
      <c r="BTA1190" s="22"/>
      <c r="BTB1190" s="22"/>
      <c r="BTC1190" s="22"/>
      <c r="BTD1190" s="22"/>
      <c r="BTE1190" s="22"/>
      <c r="BTF1190" s="22"/>
      <c r="BTG1190" s="22"/>
      <c r="BTH1190" s="22"/>
      <c r="BTI1190" s="22"/>
      <c r="BTJ1190" s="22"/>
      <c r="BTK1190" s="22"/>
      <c r="BTL1190" s="22"/>
      <c r="BTM1190" s="22"/>
      <c r="BTN1190" s="22"/>
      <c r="BTO1190" s="22"/>
      <c r="BTP1190" s="22"/>
      <c r="BTQ1190" s="22"/>
      <c r="BTR1190" s="22"/>
      <c r="BTS1190" s="22"/>
      <c r="BTT1190" s="22"/>
      <c r="BTU1190" s="22"/>
      <c r="BTV1190" s="22"/>
      <c r="BTW1190" s="22"/>
      <c r="BTX1190" s="22"/>
      <c r="BTY1190" s="22"/>
      <c r="BTZ1190" s="22"/>
      <c r="BUA1190" s="22"/>
      <c r="BUB1190" s="22"/>
      <c r="BUC1190" s="22"/>
      <c r="BUD1190" s="22"/>
      <c r="BUE1190" s="22"/>
      <c r="BUF1190" s="22"/>
      <c r="BUG1190" s="22"/>
      <c r="BUH1190" s="22"/>
      <c r="BUI1190" s="22"/>
      <c r="BUJ1190" s="22"/>
      <c r="BUK1190" s="22"/>
      <c r="BUL1190" s="22"/>
      <c r="BUM1190" s="22"/>
      <c r="BUN1190" s="22"/>
      <c r="BUO1190" s="22"/>
      <c r="BUP1190" s="22"/>
      <c r="BUQ1190" s="22"/>
      <c r="BUR1190" s="22"/>
      <c r="BUS1190" s="22"/>
      <c r="BUT1190" s="22"/>
      <c r="BUU1190" s="22"/>
      <c r="BUV1190" s="22"/>
      <c r="BUW1190" s="22"/>
      <c r="BUX1190" s="22"/>
      <c r="BUY1190" s="22"/>
      <c r="BUZ1190" s="22"/>
      <c r="BVA1190" s="22"/>
      <c r="BVB1190" s="22"/>
      <c r="BVC1190" s="22"/>
      <c r="BVD1190" s="22"/>
      <c r="BVE1190" s="22"/>
      <c r="BVF1190" s="22"/>
      <c r="BVG1190" s="22"/>
      <c r="BVH1190" s="22"/>
      <c r="BVI1190" s="22"/>
      <c r="BVJ1190" s="22"/>
      <c r="BVK1190" s="22"/>
      <c r="BVL1190" s="22"/>
      <c r="BVM1190" s="22"/>
      <c r="BVN1190" s="22"/>
      <c r="BVO1190" s="22"/>
      <c r="BVP1190" s="22"/>
      <c r="BVQ1190" s="22"/>
      <c r="BVR1190" s="22"/>
      <c r="BVS1190" s="22"/>
      <c r="BVT1190" s="22"/>
      <c r="BVU1190" s="22"/>
      <c r="BVV1190" s="22"/>
      <c r="BVW1190" s="22"/>
      <c r="BVX1190" s="22"/>
      <c r="BVY1190" s="22"/>
      <c r="BVZ1190" s="22"/>
      <c r="BWA1190" s="22"/>
      <c r="BWB1190" s="22"/>
      <c r="BWC1190" s="22"/>
      <c r="BWD1190" s="22"/>
      <c r="BWE1190" s="22"/>
      <c r="BWF1190" s="22"/>
      <c r="BWG1190" s="22"/>
      <c r="BWH1190" s="22"/>
      <c r="BWI1190" s="22"/>
      <c r="BWJ1190" s="22"/>
      <c r="BWK1190" s="22"/>
      <c r="BWL1190" s="22"/>
      <c r="BWM1190" s="22"/>
      <c r="BWN1190" s="22"/>
      <c r="BWO1190" s="22"/>
      <c r="BWP1190" s="22"/>
      <c r="BWQ1190" s="22"/>
      <c r="BWR1190" s="22"/>
      <c r="BWS1190" s="22"/>
      <c r="BWT1190" s="22"/>
      <c r="BWU1190" s="22"/>
      <c r="BWV1190" s="22"/>
      <c r="BWW1190" s="22"/>
      <c r="BWX1190" s="22"/>
      <c r="BWY1190" s="22"/>
      <c r="BWZ1190" s="22"/>
      <c r="BXA1190" s="22"/>
      <c r="BXB1190" s="22"/>
      <c r="BXC1190" s="22"/>
      <c r="BXD1190" s="22"/>
      <c r="BXE1190" s="22"/>
      <c r="BXF1190" s="22"/>
      <c r="BXG1190" s="22"/>
      <c r="BXH1190" s="22"/>
      <c r="BXI1190" s="22"/>
      <c r="BXJ1190" s="22"/>
      <c r="BXK1190" s="22"/>
      <c r="BXL1190" s="22"/>
      <c r="BXM1190" s="22"/>
      <c r="BXN1190" s="22"/>
      <c r="BXO1190" s="22"/>
      <c r="BXP1190" s="22"/>
      <c r="BXQ1190" s="22"/>
      <c r="BXR1190" s="22"/>
      <c r="BXS1190" s="22"/>
      <c r="BXT1190" s="22"/>
      <c r="BXU1190" s="22"/>
      <c r="BXV1190" s="22"/>
      <c r="BXW1190" s="22"/>
      <c r="BXX1190" s="22"/>
      <c r="BXY1190" s="22"/>
      <c r="BXZ1190" s="22"/>
      <c r="BYA1190" s="22"/>
      <c r="BYB1190" s="22"/>
      <c r="BYC1190" s="22"/>
      <c r="BYD1190" s="22"/>
      <c r="BYE1190" s="22"/>
      <c r="BYF1190" s="22"/>
      <c r="BYG1190" s="22"/>
      <c r="BYH1190" s="22"/>
      <c r="BYI1190" s="22"/>
      <c r="BYJ1190" s="22"/>
      <c r="BYK1190" s="22"/>
      <c r="BYL1190" s="22"/>
      <c r="BYM1190" s="22"/>
      <c r="BYN1190" s="22"/>
      <c r="BYO1190" s="22"/>
      <c r="BYP1190" s="22"/>
      <c r="BYQ1190" s="22"/>
      <c r="BYR1190" s="22"/>
      <c r="BYS1190" s="22"/>
      <c r="BYT1190" s="22"/>
      <c r="BYU1190" s="22"/>
      <c r="BYV1190" s="22"/>
      <c r="BYW1190" s="22"/>
      <c r="BYX1190" s="22"/>
      <c r="BYY1190" s="22"/>
      <c r="BYZ1190" s="22"/>
      <c r="BZA1190" s="22"/>
      <c r="BZB1190" s="22"/>
      <c r="BZC1190" s="22"/>
      <c r="BZD1190" s="22"/>
      <c r="BZE1190" s="22"/>
      <c r="BZF1190" s="22"/>
      <c r="BZG1190" s="22"/>
      <c r="BZH1190" s="22"/>
      <c r="BZI1190" s="22"/>
      <c r="BZJ1190" s="22"/>
      <c r="BZK1190" s="22"/>
      <c r="BZL1190" s="22"/>
      <c r="BZM1190" s="22"/>
      <c r="BZN1190" s="22"/>
      <c r="BZO1190" s="22"/>
      <c r="BZP1190" s="22"/>
      <c r="BZQ1190" s="22"/>
      <c r="BZR1190" s="22"/>
      <c r="BZS1190" s="22"/>
      <c r="BZT1190" s="22"/>
      <c r="BZU1190" s="22"/>
      <c r="BZV1190" s="22"/>
      <c r="BZW1190" s="22"/>
      <c r="BZX1190" s="22"/>
      <c r="BZY1190" s="22"/>
      <c r="BZZ1190" s="22"/>
      <c r="CAA1190" s="22"/>
      <c r="CAB1190" s="22"/>
      <c r="CAC1190" s="22"/>
      <c r="CAD1190" s="22"/>
      <c r="CAE1190" s="22"/>
      <c r="CAF1190" s="22"/>
      <c r="CAG1190" s="22"/>
      <c r="CAH1190" s="22"/>
      <c r="CAI1190" s="22"/>
      <c r="CAJ1190" s="22"/>
      <c r="CAK1190" s="22"/>
      <c r="CAL1190" s="22"/>
      <c r="CAM1190" s="22"/>
      <c r="CAN1190" s="22"/>
      <c r="CAO1190" s="22"/>
      <c r="CAP1190" s="22"/>
      <c r="CAQ1190" s="22"/>
      <c r="CAR1190" s="22"/>
      <c r="CAS1190" s="22"/>
      <c r="CAT1190" s="22"/>
      <c r="CAU1190" s="22"/>
      <c r="CAV1190" s="22"/>
      <c r="CAW1190" s="22"/>
      <c r="CAX1190" s="22"/>
      <c r="CAY1190" s="22"/>
      <c r="CAZ1190" s="22"/>
      <c r="CBA1190" s="22"/>
      <c r="CBB1190" s="22"/>
      <c r="CBC1190" s="22"/>
      <c r="CBD1190" s="22"/>
      <c r="CBE1190" s="22"/>
      <c r="CBF1190" s="22"/>
      <c r="CBG1190" s="22"/>
      <c r="CBH1190" s="22"/>
      <c r="CBI1190" s="22"/>
      <c r="CBJ1190" s="22"/>
      <c r="CBK1190" s="22"/>
      <c r="CBL1190" s="22"/>
      <c r="CBM1190" s="22"/>
      <c r="CBN1190" s="22"/>
      <c r="CBO1190" s="22"/>
      <c r="CBP1190" s="22"/>
      <c r="CBQ1190" s="22"/>
      <c r="CBR1190" s="22"/>
      <c r="CBS1190" s="22"/>
      <c r="CBT1190" s="22"/>
      <c r="CBU1190" s="22"/>
      <c r="CBV1190" s="22"/>
      <c r="CBW1190" s="22"/>
      <c r="CBX1190" s="22"/>
      <c r="CBY1190" s="22"/>
      <c r="CBZ1190" s="22"/>
      <c r="CCA1190" s="22"/>
      <c r="CCB1190" s="22"/>
      <c r="CCC1190" s="22"/>
      <c r="CCD1190" s="22"/>
      <c r="CCE1190" s="22"/>
      <c r="CCF1190" s="22"/>
      <c r="CCG1190" s="22"/>
      <c r="CCH1190" s="22"/>
      <c r="CCI1190" s="22"/>
      <c r="CCJ1190" s="22"/>
      <c r="CCK1190" s="22"/>
      <c r="CCL1190" s="22"/>
      <c r="CCM1190" s="22"/>
      <c r="CCN1190" s="22"/>
      <c r="CCO1190" s="22"/>
      <c r="CCP1190" s="22"/>
      <c r="CCQ1190" s="22"/>
      <c r="CCR1190" s="22"/>
      <c r="CCS1190" s="22"/>
      <c r="CCT1190" s="22"/>
      <c r="CCU1190" s="22"/>
      <c r="CCV1190" s="22"/>
      <c r="CCW1190" s="22"/>
      <c r="CCX1190" s="22"/>
      <c r="CCY1190" s="22"/>
      <c r="CCZ1190" s="22"/>
      <c r="CDA1190" s="22"/>
      <c r="CDB1190" s="22"/>
      <c r="CDC1190" s="22"/>
      <c r="CDD1190" s="22"/>
      <c r="CDE1190" s="22"/>
      <c r="CDF1190" s="22"/>
      <c r="CDG1190" s="22"/>
      <c r="CDH1190" s="22"/>
      <c r="CDI1190" s="22"/>
      <c r="CDJ1190" s="22"/>
      <c r="CDK1190" s="22"/>
      <c r="CDL1190" s="22"/>
      <c r="CDM1190" s="22"/>
      <c r="CDN1190" s="22"/>
      <c r="CDO1190" s="22"/>
      <c r="CDP1190" s="22"/>
      <c r="CDQ1190" s="22"/>
      <c r="CDR1190" s="22"/>
      <c r="CDS1190" s="22"/>
      <c r="CDT1190" s="22"/>
      <c r="CDU1190" s="22"/>
      <c r="CDV1190" s="22"/>
      <c r="CDW1190" s="22"/>
      <c r="CDX1190" s="22"/>
      <c r="CDY1190" s="22"/>
      <c r="CDZ1190" s="22"/>
      <c r="CEA1190" s="22"/>
      <c r="CEB1190" s="22"/>
      <c r="CEC1190" s="22"/>
      <c r="CED1190" s="22"/>
      <c r="CEE1190" s="22"/>
      <c r="CEF1190" s="22"/>
      <c r="CEG1190" s="22"/>
      <c r="CEH1190" s="22"/>
      <c r="CEI1190" s="22"/>
      <c r="CEJ1190" s="22"/>
      <c r="CEK1190" s="22"/>
      <c r="CEL1190" s="22"/>
      <c r="CEM1190" s="22"/>
      <c r="CEN1190" s="22"/>
      <c r="CEO1190" s="22"/>
      <c r="CEP1190" s="22"/>
      <c r="CEQ1190" s="22"/>
      <c r="CER1190" s="22"/>
      <c r="CES1190" s="22"/>
      <c r="CET1190" s="22"/>
      <c r="CEU1190" s="22"/>
      <c r="CEV1190" s="22"/>
      <c r="CEW1190" s="22"/>
      <c r="CEX1190" s="22"/>
      <c r="CEY1190" s="22"/>
      <c r="CEZ1190" s="22"/>
      <c r="CFA1190" s="22"/>
      <c r="CFB1190" s="22"/>
      <c r="CFC1190" s="22"/>
      <c r="CFD1190" s="22"/>
      <c r="CFE1190" s="22"/>
      <c r="CFF1190" s="22"/>
      <c r="CFG1190" s="22"/>
      <c r="CFH1190" s="22"/>
      <c r="CFI1190" s="22"/>
      <c r="CFJ1190" s="22"/>
      <c r="CFK1190" s="22"/>
      <c r="CFL1190" s="22"/>
      <c r="CFM1190" s="22"/>
      <c r="CFN1190" s="22"/>
      <c r="CFO1190" s="22"/>
      <c r="CFP1190" s="22"/>
      <c r="CFQ1190" s="22"/>
      <c r="CFR1190" s="22"/>
      <c r="CFS1190" s="22"/>
      <c r="CFT1190" s="22"/>
      <c r="CFU1190" s="22"/>
      <c r="CFV1190" s="22"/>
      <c r="CFW1190" s="22"/>
      <c r="CFX1190" s="22"/>
      <c r="CFY1190" s="22"/>
      <c r="CFZ1190" s="22"/>
      <c r="CGA1190" s="22"/>
      <c r="CGB1190" s="22"/>
      <c r="CGC1190" s="22"/>
      <c r="CGD1190" s="22"/>
      <c r="CGE1190" s="22"/>
      <c r="CGF1190" s="22"/>
      <c r="CGG1190" s="22"/>
      <c r="CGH1190" s="22"/>
      <c r="CGI1190" s="22"/>
      <c r="CGJ1190" s="22"/>
      <c r="CGK1190" s="22"/>
      <c r="CGL1190" s="22"/>
      <c r="CGM1190" s="22"/>
      <c r="CGN1190" s="22"/>
      <c r="CGO1190" s="22"/>
      <c r="CGP1190" s="22"/>
      <c r="CGQ1190" s="22"/>
      <c r="CGR1190" s="22"/>
      <c r="CGS1190" s="22"/>
      <c r="CGT1190" s="22"/>
      <c r="CGU1190" s="22"/>
      <c r="CGV1190" s="22"/>
      <c r="CGW1190" s="22"/>
      <c r="CGX1190" s="22"/>
      <c r="CGY1190" s="22"/>
      <c r="CGZ1190" s="22"/>
      <c r="CHA1190" s="22"/>
      <c r="CHB1190" s="22"/>
      <c r="CHC1190" s="22"/>
      <c r="CHD1190" s="22"/>
      <c r="CHE1190" s="22"/>
      <c r="CHF1190" s="22"/>
      <c r="CHG1190" s="22"/>
      <c r="CHH1190" s="22"/>
      <c r="CHI1190" s="22"/>
      <c r="CHJ1190" s="22"/>
      <c r="CHK1190" s="22"/>
      <c r="CHL1190" s="22"/>
      <c r="CHM1190" s="22"/>
      <c r="CHN1190" s="22"/>
      <c r="CHO1190" s="22"/>
      <c r="CHP1190" s="22"/>
      <c r="CHQ1190" s="22"/>
      <c r="CHR1190" s="22"/>
      <c r="CHS1190" s="22"/>
      <c r="CHT1190" s="22"/>
      <c r="CHU1190" s="22"/>
      <c r="CHV1190" s="22"/>
      <c r="CHW1190" s="22"/>
      <c r="CHX1190" s="22"/>
      <c r="CHY1190" s="22"/>
      <c r="CHZ1190" s="22"/>
      <c r="CIA1190" s="22"/>
      <c r="CIB1190" s="22"/>
      <c r="CIC1190" s="22"/>
      <c r="CID1190" s="22"/>
      <c r="CIE1190" s="22"/>
      <c r="CIF1190" s="22"/>
      <c r="CIG1190" s="22"/>
      <c r="CIH1190" s="22"/>
      <c r="CII1190" s="22"/>
      <c r="CIJ1190" s="22"/>
      <c r="CIK1190" s="22"/>
      <c r="CIL1190" s="22"/>
      <c r="CIM1190" s="22"/>
      <c r="CIN1190" s="22"/>
      <c r="CIO1190" s="22"/>
      <c r="CIP1190" s="22"/>
      <c r="CIQ1190" s="22"/>
      <c r="CIR1190" s="22"/>
      <c r="CIS1190" s="22"/>
      <c r="CIT1190" s="22"/>
      <c r="CIU1190" s="22"/>
      <c r="CIV1190" s="22"/>
      <c r="CIW1190" s="22"/>
      <c r="CIX1190" s="22"/>
      <c r="CIY1190" s="22"/>
      <c r="CIZ1190" s="22"/>
      <c r="CJA1190" s="22"/>
      <c r="CJB1190" s="22"/>
      <c r="CJC1190" s="22"/>
      <c r="CJD1190" s="22"/>
      <c r="CJE1190" s="22"/>
      <c r="CJF1190" s="22"/>
      <c r="CJG1190" s="22"/>
      <c r="CJH1190" s="22"/>
      <c r="CJI1190" s="22"/>
      <c r="CJJ1190" s="22"/>
      <c r="CJK1190" s="22"/>
      <c r="CJL1190" s="22"/>
      <c r="CJM1190" s="22"/>
      <c r="CJN1190" s="22"/>
      <c r="CJO1190" s="22"/>
      <c r="CJP1190" s="22"/>
      <c r="CJQ1190" s="22"/>
      <c r="CJR1190" s="22"/>
      <c r="CJS1190" s="22"/>
      <c r="CJT1190" s="22"/>
      <c r="CJU1190" s="22"/>
      <c r="CJV1190" s="22"/>
      <c r="CJW1190" s="22"/>
      <c r="CJX1190" s="22"/>
      <c r="CJY1190" s="22"/>
      <c r="CJZ1190" s="22"/>
      <c r="CKA1190" s="22"/>
      <c r="CKB1190" s="22"/>
      <c r="CKC1190" s="22"/>
      <c r="CKD1190" s="22"/>
      <c r="CKE1190" s="22"/>
      <c r="CKF1190" s="22"/>
      <c r="CKG1190" s="22"/>
      <c r="CKH1190" s="22"/>
      <c r="CKI1190" s="22"/>
      <c r="CKJ1190" s="22"/>
      <c r="CKK1190" s="22"/>
      <c r="CKL1190" s="22"/>
      <c r="CKM1190" s="22"/>
      <c r="CKN1190" s="22"/>
      <c r="CKO1190" s="22"/>
      <c r="CKP1190" s="22"/>
      <c r="CKQ1190" s="22"/>
      <c r="CKR1190" s="22"/>
      <c r="CKS1190" s="22"/>
      <c r="CKT1190" s="22"/>
      <c r="CKU1190" s="22"/>
      <c r="CKV1190" s="22"/>
      <c r="CKW1190" s="22"/>
      <c r="CKX1190" s="22"/>
      <c r="CKY1190" s="22"/>
      <c r="CKZ1190" s="22"/>
      <c r="CLA1190" s="22"/>
      <c r="CLB1190" s="22"/>
      <c r="CLC1190" s="22"/>
      <c r="CLD1190" s="22"/>
      <c r="CLE1190" s="22"/>
      <c r="CLF1190" s="22"/>
      <c r="CLG1190" s="22"/>
      <c r="CLH1190" s="22"/>
      <c r="CLI1190" s="22"/>
      <c r="CLJ1190" s="22"/>
      <c r="CLK1190" s="22"/>
      <c r="CLL1190" s="22"/>
      <c r="CLM1190" s="22"/>
      <c r="CLN1190" s="22"/>
      <c r="CLO1190" s="22"/>
      <c r="CLP1190" s="22"/>
      <c r="CLQ1190" s="22"/>
      <c r="CLR1190" s="22"/>
      <c r="CLS1190" s="22"/>
      <c r="CLT1190" s="22"/>
      <c r="CLU1190" s="22"/>
      <c r="CLV1190" s="22"/>
      <c r="CLW1190" s="22"/>
      <c r="CLX1190" s="22"/>
      <c r="CLY1190" s="22"/>
      <c r="CLZ1190" s="22"/>
      <c r="CMA1190" s="22"/>
      <c r="CMB1190" s="22"/>
      <c r="CMC1190" s="22"/>
      <c r="CMD1190" s="22"/>
      <c r="CME1190" s="22"/>
      <c r="CMF1190" s="22"/>
      <c r="CMG1190" s="22"/>
      <c r="CMH1190" s="22"/>
      <c r="CMI1190" s="22"/>
      <c r="CMJ1190" s="22"/>
      <c r="CMK1190" s="22"/>
      <c r="CML1190" s="22"/>
      <c r="CMM1190" s="22"/>
      <c r="CMN1190" s="22"/>
      <c r="CMO1190" s="22"/>
      <c r="CMP1190" s="22"/>
      <c r="CMQ1190" s="22"/>
      <c r="CMR1190" s="22"/>
      <c r="CMS1190" s="22"/>
      <c r="CMT1190" s="22"/>
      <c r="CMU1190" s="22"/>
      <c r="CMV1190" s="22"/>
      <c r="CMW1190" s="22"/>
      <c r="CMX1190" s="22"/>
      <c r="CMY1190" s="22"/>
      <c r="CMZ1190" s="22"/>
      <c r="CNA1190" s="22"/>
      <c r="CNB1190" s="22"/>
      <c r="CNC1190" s="22"/>
      <c r="CND1190" s="22"/>
      <c r="CNE1190" s="22"/>
      <c r="CNF1190" s="22"/>
      <c r="CNG1190" s="22"/>
      <c r="CNH1190" s="22"/>
      <c r="CNI1190" s="22"/>
      <c r="CNJ1190" s="22"/>
      <c r="CNK1190" s="22"/>
      <c r="CNL1190" s="22"/>
      <c r="CNM1190" s="22"/>
      <c r="CNN1190" s="22"/>
      <c r="CNO1190" s="22"/>
      <c r="CNP1190" s="22"/>
      <c r="CNQ1190" s="22"/>
      <c r="CNR1190" s="22"/>
      <c r="CNS1190" s="22"/>
      <c r="CNT1190" s="22"/>
      <c r="CNU1190" s="22"/>
      <c r="CNV1190" s="22"/>
      <c r="CNW1190" s="22"/>
      <c r="CNX1190" s="22"/>
      <c r="CNY1190" s="22"/>
      <c r="CNZ1190" s="22"/>
      <c r="COA1190" s="22"/>
      <c r="COB1190" s="22"/>
      <c r="COC1190" s="22"/>
      <c r="COD1190" s="22"/>
      <c r="COE1190" s="22"/>
      <c r="COF1190" s="22"/>
      <c r="COG1190" s="22"/>
      <c r="COH1190" s="22"/>
      <c r="COI1190" s="22"/>
      <c r="COJ1190" s="22"/>
      <c r="COK1190" s="22"/>
      <c r="COL1190" s="22"/>
      <c r="COM1190" s="22"/>
      <c r="CON1190" s="22"/>
      <c r="COO1190" s="22"/>
      <c r="COP1190" s="22"/>
      <c r="COQ1190" s="22"/>
      <c r="COR1190" s="22"/>
      <c r="COS1190" s="22"/>
      <c r="COT1190" s="22"/>
      <c r="COU1190" s="22"/>
      <c r="COV1190" s="22"/>
      <c r="COW1190" s="22"/>
      <c r="COX1190" s="22"/>
      <c r="COY1190" s="22"/>
      <c r="COZ1190" s="22"/>
      <c r="CPA1190" s="22"/>
      <c r="CPB1190" s="22"/>
      <c r="CPC1190" s="22"/>
      <c r="CPD1190" s="22"/>
      <c r="CPE1190" s="22"/>
      <c r="CPF1190" s="22"/>
      <c r="CPG1190" s="22"/>
      <c r="CPH1190" s="22"/>
      <c r="CPI1190" s="22"/>
      <c r="CPJ1190" s="22"/>
      <c r="CPK1190" s="22"/>
      <c r="CPL1190" s="22"/>
      <c r="CPM1190" s="22"/>
      <c r="CPN1190" s="22"/>
      <c r="CPO1190" s="22"/>
      <c r="CPP1190" s="22"/>
      <c r="CPQ1190" s="22"/>
      <c r="CPR1190" s="22"/>
      <c r="CPS1190" s="22"/>
      <c r="CPT1190" s="22"/>
      <c r="CPU1190" s="22"/>
      <c r="CPV1190" s="22"/>
      <c r="CPW1190" s="22"/>
      <c r="CPX1190" s="22"/>
      <c r="CPY1190" s="22"/>
      <c r="CPZ1190" s="22"/>
      <c r="CQA1190" s="22"/>
      <c r="CQB1190" s="22"/>
      <c r="CQC1190" s="22"/>
      <c r="CQD1190" s="22"/>
      <c r="CQE1190" s="22"/>
      <c r="CQF1190" s="22"/>
      <c r="CQG1190" s="22"/>
      <c r="CQH1190" s="22"/>
      <c r="CQI1190" s="22"/>
      <c r="CQJ1190" s="22"/>
      <c r="CQK1190" s="22"/>
      <c r="CQL1190" s="22"/>
      <c r="CQM1190" s="22"/>
      <c r="CQN1190" s="22"/>
      <c r="CQO1190" s="22"/>
      <c r="CQP1190" s="22"/>
      <c r="CQQ1190" s="22"/>
      <c r="CQR1190" s="22"/>
      <c r="CQS1190" s="22"/>
      <c r="CQT1190" s="22"/>
      <c r="CQU1190" s="22"/>
      <c r="CQV1190" s="22"/>
      <c r="CQW1190" s="22"/>
      <c r="CQX1190" s="22"/>
      <c r="CQY1190" s="22"/>
      <c r="CQZ1190" s="22"/>
      <c r="CRA1190" s="22"/>
      <c r="CRB1190" s="22"/>
      <c r="CRC1190" s="22"/>
      <c r="CRD1190" s="22"/>
      <c r="CRE1190" s="22"/>
      <c r="CRF1190" s="22"/>
      <c r="CRG1190" s="22"/>
      <c r="CRH1190" s="22"/>
      <c r="CRI1190" s="22"/>
      <c r="CRJ1190" s="22"/>
      <c r="CRK1190" s="22"/>
      <c r="CRL1190" s="22"/>
      <c r="CRM1190" s="22"/>
      <c r="CRN1190" s="22"/>
      <c r="CRO1190" s="22"/>
      <c r="CRP1190" s="22"/>
      <c r="CRQ1190" s="22"/>
      <c r="CRR1190" s="22"/>
      <c r="CRS1190" s="22"/>
      <c r="CRT1190" s="22"/>
      <c r="CRU1190" s="22"/>
      <c r="CRV1190" s="22"/>
      <c r="CRW1190" s="22"/>
      <c r="CRX1190" s="22"/>
      <c r="CRY1190" s="22"/>
      <c r="CRZ1190" s="22"/>
      <c r="CSA1190" s="22"/>
      <c r="CSB1190" s="22"/>
      <c r="CSC1190" s="22"/>
      <c r="CSD1190" s="22"/>
      <c r="CSE1190" s="22"/>
      <c r="CSF1190" s="22"/>
      <c r="CSG1190" s="22"/>
      <c r="CSH1190" s="22"/>
      <c r="CSI1190" s="22"/>
      <c r="CSJ1190" s="22"/>
      <c r="CSK1190" s="22"/>
      <c r="CSL1190" s="22"/>
      <c r="CSM1190" s="22"/>
      <c r="CSN1190" s="22"/>
      <c r="CSO1190" s="22"/>
      <c r="CSP1190" s="22"/>
      <c r="CSQ1190" s="22"/>
      <c r="CSR1190" s="22"/>
      <c r="CSS1190" s="22"/>
      <c r="CST1190" s="22"/>
      <c r="CSU1190" s="22"/>
      <c r="CSV1190" s="22"/>
      <c r="CSW1190" s="22"/>
      <c r="CSX1190" s="22"/>
      <c r="CSY1190" s="22"/>
      <c r="CSZ1190" s="22"/>
      <c r="CTA1190" s="22"/>
      <c r="CTB1190" s="22"/>
      <c r="CTC1190" s="22"/>
      <c r="CTD1190" s="22"/>
      <c r="CTE1190" s="22"/>
      <c r="CTF1190" s="22"/>
      <c r="CTG1190" s="22"/>
      <c r="CTH1190" s="22"/>
      <c r="CTI1190" s="22"/>
      <c r="CTJ1190" s="22"/>
      <c r="CTK1190" s="22"/>
      <c r="CTL1190" s="22"/>
      <c r="CTM1190" s="22"/>
      <c r="CTN1190" s="22"/>
      <c r="CTO1190" s="22"/>
      <c r="CTP1190" s="22"/>
      <c r="CTQ1190" s="22"/>
      <c r="CTR1190" s="22"/>
      <c r="CTS1190" s="22"/>
      <c r="CTT1190" s="22"/>
      <c r="CTU1190" s="22"/>
      <c r="CTV1190" s="22"/>
      <c r="CTW1190" s="22"/>
      <c r="CTX1190" s="22"/>
      <c r="CTY1190" s="22"/>
      <c r="CTZ1190" s="22"/>
      <c r="CUA1190" s="22"/>
      <c r="CUB1190" s="22"/>
      <c r="CUC1190" s="22"/>
      <c r="CUD1190" s="22"/>
      <c r="CUE1190" s="22"/>
      <c r="CUF1190" s="22"/>
      <c r="CUG1190" s="22"/>
      <c r="CUH1190" s="22"/>
      <c r="CUI1190" s="22"/>
      <c r="CUJ1190" s="22"/>
      <c r="CUK1190" s="22"/>
      <c r="CUL1190" s="22"/>
      <c r="CUM1190" s="22"/>
      <c r="CUN1190" s="22"/>
      <c r="CUO1190" s="22"/>
      <c r="CUP1190" s="22"/>
      <c r="CUQ1190" s="22"/>
      <c r="CUR1190" s="22"/>
      <c r="CUS1190" s="22"/>
      <c r="CUT1190" s="22"/>
      <c r="CUU1190" s="22"/>
      <c r="CUV1190" s="22"/>
      <c r="CUW1190" s="22"/>
      <c r="CUX1190" s="22"/>
      <c r="CUY1190" s="22"/>
      <c r="CUZ1190" s="22"/>
      <c r="CVA1190" s="22"/>
      <c r="CVB1190" s="22"/>
      <c r="CVC1190" s="22"/>
      <c r="CVD1190" s="22"/>
      <c r="CVE1190" s="22"/>
      <c r="CVF1190" s="22"/>
      <c r="CVG1190" s="22"/>
      <c r="CVH1190" s="22"/>
      <c r="CVI1190" s="22"/>
      <c r="CVJ1190" s="22"/>
      <c r="CVK1190" s="22"/>
      <c r="CVL1190" s="22"/>
      <c r="CVM1190" s="22"/>
      <c r="CVN1190" s="22"/>
      <c r="CVO1190" s="22"/>
      <c r="CVP1190" s="22"/>
      <c r="CVQ1190" s="22"/>
      <c r="CVR1190" s="22"/>
      <c r="CVS1190" s="22"/>
      <c r="CVT1190" s="22"/>
      <c r="CVU1190" s="22"/>
      <c r="CVV1190" s="22"/>
      <c r="CVW1190" s="22"/>
      <c r="CVX1190" s="22"/>
      <c r="CVY1190" s="22"/>
      <c r="CVZ1190" s="22"/>
      <c r="CWA1190" s="22"/>
      <c r="CWB1190" s="22"/>
      <c r="CWC1190" s="22"/>
      <c r="CWD1190" s="22"/>
      <c r="CWE1190" s="22"/>
      <c r="CWF1190" s="22"/>
      <c r="CWG1190" s="22"/>
      <c r="CWH1190" s="22"/>
      <c r="CWI1190" s="22"/>
      <c r="CWJ1190" s="22"/>
      <c r="CWK1190" s="22"/>
      <c r="CWL1190" s="22"/>
      <c r="CWM1190" s="22"/>
      <c r="CWN1190" s="22"/>
      <c r="CWO1190" s="22"/>
      <c r="CWP1190" s="22"/>
      <c r="CWQ1190" s="22"/>
      <c r="CWR1190" s="22"/>
      <c r="CWS1190" s="22"/>
      <c r="CWT1190" s="22"/>
      <c r="CWU1190" s="22"/>
      <c r="CWV1190" s="22"/>
      <c r="CWW1190" s="22"/>
      <c r="CWX1190" s="22"/>
      <c r="CWY1190" s="22"/>
      <c r="CWZ1190" s="22"/>
      <c r="CXA1190" s="22"/>
      <c r="CXB1190" s="22"/>
      <c r="CXC1190" s="22"/>
      <c r="CXD1190" s="22"/>
      <c r="CXE1190" s="22"/>
      <c r="CXF1190" s="22"/>
      <c r="CXG1190" s="22"/>
      <c r="CXH1190" s="22"/>
      <c r="CXI1190" s="22"/>
      <c r="CXJ1190" s="22"/>
      <c r="CXK1190" s="22"/>
      <c r="CXL1190" s="22"/>
      <c r="CXM1190" s="22"/>
      <c r="CXN1190" s="22"/>
      <c r="CXO1190" s="22"/>
      <c r="CXP1190" s="22"/>
      <c r="CXQ1190" s="22"/>
      <c r="CXR1190" s="22"/>
      <c r="CXS1190" s="22"/>
      <c r="CXT1190" s="22"/>
      <c r="CXU1190" s="22"/>
      <c r="CXV1190" s="22"/>
      <c r="CXW1190" s="22"/>
      <c r="CXX1190" s="22"/>
      <c r="CXY1190" s="22"/>
      <c r="CXZ1190" s="22"/>
      <c r="CYA1190" s="22"/>
      <c r="CYB1190" s="22"/>
      <c r="CYC1190" s="22"/>
      <c r="CYD1190" s="22"/>
      <c r="CYE1190" s="22"/>
      <c r="CYF1190" s="22"/>
      <c r="CYG1190" s="22"/>
      <c r="CYH1190" s="22"/>
      <c r="CYI1190" s="22"/>
      <c r="CYJ1190" s="22"/>
      <c r="CYK1190" s="22"/>
      <c r="CYL1190" s="22"/>
      <c r="CYM1190" s="22"/>
      <c r="CYN1190" s="22"/>
      <c r="CYO1190" s="22"/>
      <c r="CYP1190" s="22"/>
      <c r="CYQ1190" s="22"/>
      <c r="CYR1190" s="22"/>
      <c r="CYS1190" s="22"/>
      <c r="CYT1190" s="22"/>
      <c r="CYU1190" s="22"/>
      <c r="CYV1190" s="22"/>
      <c r="CYW1190" s="22"/>
      <c r="CYX1190" s="22"/>
      <c r="CYY1190" s="22"/>
      <c r="CYZ1190" s="22"/>
      <c r="CZA1190" s="22"/>
      <c r="CZB1190" s="22"/>
      <c r="CZC1190" s="22"/>
      <c r="CZD1190" s="22"/>
      <c r="CZE1190" s="22"/>
      <c r="CZF1190" s="22"/>
      <c r="CZG1190" s="22"/>
      <c r="CZH1190" s="22"/>
      <c r="CZI1190" s="22"/>
      <c r="CZJ1190" s="22"/>
      <c r="CZK1190" s="22"/>
      <c r="CZL1190" s="22"/>
      <c r="CZM1190" s="22"/>
      <c r="CZN1190" s="22"/>
      <c r="CZO1190" s="22"/>
      <c r="CZP1190" s="22"/>
      <c r="CZQ1190" s="22"/>
      <c r="CZR1190" s="22"/>
      <c r="CZS1190" s="22"/>
      <c r="CZT1190" s="22"/>
      <c r="CZU1190" s="22"/>
      <c r="CZV1190" s="22"/>
      <c r="CZW1190" s="22"/>
      <c r="CZX1190" s="22"/>
      <c r="CZY1190" s="22"/>
      <c r="CZZ1190" s="22"/>
      <c r="DAA1190" s="22"/>
      <c r="DAB1190" s="22"/>
      <c r="DAC1190" s="22"/>
      <c r="DAD1190" s="22"/>
      <c r="DAE1190" s="22"/>
      <c r="DAF1190" s="22"/>
      <c r="DAG1190" s="22"/>
      <c r="DAH1190" s="22"/>
      <c r="DAI1190" s="22"/>
      <c r="DAJ1190" s="22"/>
      <c r="DAK1190" s="22"/>
      <c r="DAL1190" s="22"/>
      <c r="DAM1190" s="22"/>
      <c r="DAN1190" s="22"/>
      <c r="DAO1190" s="22"/>
      <c r="DAP1190" s="22"/>
      <c r="DAQ1190" s="22"/>
      <c r="DAR1190" s="22"/>
      <c r="DAS1190" s="22"/>
      <c r="DAT1190" s="22"/>
      <c r="DAU1190" s="22"/>
      <c r="DAV1190" s="22"/>
      <c r="DAW1190" s="22"/>
      <c r="DAX1190" s="22"/>
      <c r="DAY1190" s="22"/>
      <c r="DAZ1190" s="22"/>
      <c r="DBA1190" s="22"/>
      <c r="DBB1190" s="22"/>
      <c r="DBC1190" s="22"/>
      <c r="DBD1190" s="22"/>
      <c r="DBE1190" s="22"/>
      <c r="DBF1190" s="22"/>
      <c r="DBG1190" s="22"/>
      <c r="DBH1190" s="22"/>
      <c r="DBI1190" s="22"/>
      <c r="DBJ1190" s="22"/>
      <c r="DBK1190" s="22"/>
      <c r="DBL1190" s="22"/>
      <c r="DBM1190" s="22"/>
      <c r="DBN1190" s="22"/>
      <c r="DBO1190" s="22"/>
      <c r="DBP1190" s="22"/>
      <c r="DBQ1190" s="22"/>
      <c r="DBR1190" s="22"/>
      <c r="DBS1190" s="22"/>
      <c r="DBT1190" s="22"/>
      <c r="DBU1190" s="22"/>
      <c r="DBV1190" s="22"/>
      <c r="DBW1190" s="22"/>
      <c r="DBX1190" s="22"/>
      <c r="DBY1190" s="22"/>
      <c r="DBZ1190" s="22"/>
      <c r="DCA1190" s="22"/>
      <c r="DCB1190" s="22"/>
      <c r="DCC1190" s="22"/>
      <c r="DCD1190" s="22"/>
      <c r="DCE1190" s="22"/>
      <c r="DCF1190" s="22"/>
      <c r="DCG1190" s="22"/>
      <c r="DCH1190" s="22"/>
      <c r="DCI1190" s="22"/>
      <c r="DCJ1190" s="22"/>
      <c r="DCK1190" s="22"/>
      <c r="DCL1190" s="22"/>
      <c r="DCM1190" s="22"/>
      <c r="DCN1190" s="22"/>
      <c r="DCO1190" s="22"/>
      <c r="DCP1190" s="22"/>
      <c r="DCQ1190" s="22"/>
      <c r="DCR1190" s="22"/>
      <c r="DCS1190" s="22"/>
      <c r="DCT1190" s="22"/>
      <c r="DCU1190" s="22"/>
      <c r="DCV1190" s="22"/>
      <c r="DCW1190" s="22"/>
      <c r="DCX1190" s="22"/>
      <c r="DCY1190" s="22"/>
      <c r="DCZ1190" s="22"/>
      <c r="DDA1190" s="22"/>
      <c r="DDB1190" s="22"/>
      <c r="DDC1190" s="22"/>
      <c r="DDD1190" s="22"/>
      <c r="DDE1190" s="22"/>
      <c r="DDF1190" s="22"/>
      <c r="DDG1190" s="22"/>
      <c r="DDH1190" s="22"/>
      <c r="DDI1190" s="22"/>
      <c r="DDJ1190" s="22"/>
      <c r="DDK1190" s="22"/>
      <c r="DDL1190" s="22"/>
      <c r="DDM1190" s="22"/>
      <c r="DDN1190" s="22"/>
      <c r="DDO1190" s="22"/>
      <c r="DDP1190" s="22"/>
      <c r="DDQ1190" s="22"/>
      <c r="DDR1190" s="22"/>
      <c r="DDS1190" s="22"/>
      <c r="DDT1190" s="22"/>
      <c r="DDU1190" s="22"/>
      <c r="DDV1190" s="22"/>
      <c r="DDW1190" s="22"/>
      <c r="DDX1190" s="22"/>
      <c r="DDY1190" s="22"/>
      <c r="DDZ1190" s="22"/>
      <c r="DEA1190" s="22"/>
      <c r="DEB1190" s="22"/>
      <c r="DEC1190" s="22"/>
      <c r="DED1190" s="22"/>
      <c r="DEE1190" s="22"/>
      <c r="DEF1190" s="22"/>
      <c r="DEG1190" s="22"/>
      <c r="DEH1190" s="22"/>
      <c r="DEI1190" s="22"/>
      <c r="DEJ1190" s="22"/>
      <c r="DEK1190" s="22"/>
      <c r="DEL1190" s="22"/>
      <c r="DEM1190" s="22"/>
      <c r="DEN1190" s="22"/>
      <c r="DEO1190" s="22"/>
      <c r="DEP1190" s="22"/>
      <c r="DEQ1190" s="22"/>
      <c r="DER1190" s="22"/>
      <c r="DES1190" s="22"/>
      <c r="DET1190" s="22"/>
      <c r="DEU1190" s="22"/>
      <c r="DEV1190" s="22"/>
      <c r="DEW1190" s="22"/>
      <c r="DEX1190" s="22"/>
      <c r="DEY1190" s="22"/>
      <c r="DEZ1190" s="22"/>
      <c r="DFA1190" s="22"/>
      <c r="DFB1190" s="22"/>
      <c r="DFC1190" s="22"/>
      <c r="DFD1190" s="22"/>
      <c r="DFE1190" s="22"/>
      <c r="DFF1190" s="22"/>
      <c r="DFG1190" s="22"/>
      <c r="DFH1190" s="22"/>
      <c r="DFI1190" s="22"/>
      <c r="DFJ1190" s="22"/>
      <c r="DFK1190" s="22"/>
      <c r="DFL1190" s="22"/>
      <c r="DFM1190" s="22"/>
      <c r="DFN1190" s="22"/>
      <c r="DFO1190" s="22"/>
      <c r="DFP1190" s="22"/>
      <c r="DFQ1190" s="22"/>
      <c r="DFR1190" s="22"/>
      <c r="DFS1190" s="22"/>
      <c r="DFT1190" s="22"/>
      <c r="DFU1190" s="22"/>
      <c r="DFV1190" s="22"/>
      <c r="DFW1190" s="22"/>
      <c r="DFX1190" s="22"/>
      <c r="DFY1190" s="22"/>
      <c r="DFZ1190" s="22"/>
      <c r="DGA1190" s="22"/>
      <c r="DGB1190" s="22"/>
      <c r="DGC1190" s="22"/>
      <c r="DGD1190" s="22"/>
      <c r="DGE1190" s="22"/>
      <c r="DGF1190" s="22"/>
      <c r="DGG1190" s="22"/>
      <c r="DGH1190" s="22"/>
      <c r="DGI1190" s="22"/>
      <c r="DGJ1190" s="22"/>
      <c r="DGK1190" s="22"/>
      <c r="DGL1190" s="22"/>
      <c r="DGM1190" s="22"/>
      <c r="DGN1190" s="22"/>
      <c r="DGO1190" s="22"/>
      <c r="DGP1190" s="22"/>
      <c r="DGQ1190" s="22"/>
      <c r="DGR1190" s="22"/>
      <c r="DGS1190" s="22"/>
      <c r="DGT1190" s="22"/>
      <c r="DGU1190" s="22"/>
      <c r="DGV1190" s="22"/>
      <c r="DGW1190" s="22"/>
      <c r="DGX1190" s="22"/>
      <c r="DGY1190" s="22"/>
      <c r="DGZ1190" s="22"/>
      <c r="DHA1190" s="22"/>
      <c r="DHB1190" s="22"/>
      <c r="DHC1190" s="22"/>
      <c r="DHD1190" s="22"/>
      <c r="DHE1190" s="22"/>
      <c r="DHF1190" s="22"/>
      <c r="DHG1190" s="22"/>
      <c r="DHH1190" s="22"/>
      <c r="DHI1190" s="22"/>
      <c r="DHJ1190" s="22"/>
      <c r="DHK1190" s="22"/>
      <c r="DHL1190" s="22"/>
      <c r="DHM1190" s="22"/>
      <c r="DHN1190" s="22"/>
      <c r="DHO1190" s="22"/>
      <c r="DHP1190" s="22"/>
      <c r="DHQ1190" s="22"/>
      <c r="DHR1190" s="22"/>
      <c r="DHS1190" s="22"/>
      <c r="DHT1190" s="22"/>
      <c r="DHU1190" s="22"/>
      <c r="DHV1190" s="22"/>
      <c r="DHW1190" s="22"/>
      <c r="DHX1190" s="22"/>
      <c r="DHY1190" s="22"/>
      <c r="DHZ1190" s="22"/>
      <c r="DIA1190" s="22"/>
      <c r="DIB1190" s="22"/>
      <c r="DIC1190" s="22"/>
      <c r="DID1190" s="22"/>
      <c r="DIE1190" s="22"/>
      <c r="DIF1190" s="22"/>
      <c r="DIG1190" s="22"/>
      <c r="DIH1190" s="22"/>
      <c r="DII1190" s="22"/>
      <c r="DIJ1190" s="22"/>
      <c r="DIK1190" s="22"/>
      <c r="DIL1190" s="22"/>
      <c r="DIM1190" s="22"/>
      <c r="DIN1190" s="22"/>
      <c r="DIO1190" s="22"/>
      <c r="DIP1190" s="22"/>
      <c r="DIQ1190" s="22"/>
      <c r="DIR1190" s="22"/>
      <c r="DIS1190" s="22"/>
      <c r="DIT1190" s="22"/>
      <c r="DIU1190" s="22"/>
      <c r="DIV1190" s="22"/>
      <c r="DIW1190" s="22"/>
      <c r="DIX1190" s="22"/>
      <c r="DIY1190" s="22"/>
      <c r="DIZ1190" s="22"/>
      <c r="DJA1190" s="22"/>
      <c r="DJB1190" s="22"/>
      <c r="DJC1190" s="22"/>
      <c r="DJD1190" s="22"/>
      <c r="DJE1190" s="22"/>
      <c r="DJF1190" s="22"/>
      <c r="DJG1190" s="22"/>
      <c r="DJH1190" s="22"/>
      <c r="DJI1190" s="22"/>
      <c r="DJJ1190" s="22"/>
      <c r="DJK1190" s="22"/>
      <c r="DJL1190" s="22"/>
      <c r="DJM1190" s="22"/>
      <c r="DJN1190" s="22"/>
      <c r="DJO1190" s="22"/>
      <c r="DJP1190" s="22"/>
      <c r="DJQ1190" s="22"/>
      <c r="DJR1190" s="22"/>
      <c r="DJS1190" s="22"/>
      <c r="DJT1190" s="22"/>
      <c r="DJU1190" s="22"/>
      <c r="DJV1190" s="22"/>
      <c r="DJW1190" s="22"/>
      <c r="DJX1190" s="22"/>
      <c r="DJY1190" s="22"/>
      <c r="DJZ1190" s="22"/>
      <c r="DKA1190" s="22"/>
      <c r="DKB1190" s="22"/>
      <c r="DKC1190" s="22"/>
      <c r="DKD1190" s="22"/>
      <c r="DKE1190" s="22"/>
      <c r="DKF1190" s="22"/>
      <c r="DKG1190" s="22"/>
      <c r="DKH1190" s="22"/>
      <c r="DKI1190" s="22"/>
      <c r="DKJ1190" s="22"/>
      <c r="DKK1190" s="22"/>
      <c r="DKL1190" s="22"/>
      <c r="DKM1190" s="22"/>
      <c r="DKN1190" s="22"/>
      <c r="DKO1190" s="22"/>
      <c r="DKP1190" s="22"/>
      <c r="DKQ1190" s="22"/>
      <c r="DKR1190" s="22"/>
      <c r="DKS1190" s="22"/>
      <c r="DKT1190" s="22"/>
      <c r="DKU1190" s="22"/>
      <c r="DKV1190" s="22"/>
      <c r="DKW1190" s="22"/>
      <c r="DKX1190" s="22"/>
      <c r="DKY1190" s="22"/>
      <c r="DKZ1190" s="22"/>
      <c r="DLA1190" s="22"/>
      <c r="DLB1190" s="22"/>
      <c r="DLC1190" s="22"/>
      <c r="DLD1190" s="22"/>
      <c r="DLE1190" s="22"/>
      <c r="DLF1190" s="22"/>
      <c r="DLG1190" s="22"/>
      <c r="DLH1190" s="22"/>
      <c r="DLI1190" s="22"/>
      <c r="DLJ1190" s="22"/>
      <c r="DLK1190" s="22"/>
      <c r="DLL1190" s="22"/>
      <c r="DLM1190" s="22"/>
      <c r="DLN1190" s="22"/>
      <c r="DLO1190" s="22"/>
      <c r="DLP1190" s="22"/>
      <c r="DLQ1190" s="22"/>
      <c r="DLR1190" s="22"/>
      <c r="DLS1190" s="22"/>
      <c r="DLT1190" s="22"/>
      <c r="DLU1190" s="22"/>
      <c r="DLV1190" s="22"/>
      <c r="DLW1190" s="22"/>
      <c r="DLX1190" s="22"/>
      <c r="DLY1190" s="22"/>
      <c r="DLZ1190" s="22"/>
      <c r="DMA1190" s="22"/>
      <c r="DMB1190" s="22"/>
      <c r="DMC1190" s="22"/>
      <c r="DMD1190" s="22"/>
      <c r="DME1190" s="22"/>
      <c r="DMF1190" s="22"/>
      <c r="DMG1190" s="22"/>
      <c r="DMH1190" s="22"/>
      <c r="DMI1190" s="22"/>
      <c r="DMJ1190" s="22"/>
      <c r="DMK1190" s="22"/>
      <c r="DML1190" s="22"/>
      <c r="DMM1190" s="22"/>
      <c r="DMN1190" s="22"/>
      <c r="DMO1190" s="22"/>
      <c r="DMP1190" s="22"/>
      <c r="DMQ1190" s="22"/>
      <c r="DMR1190" s="22"/>
      <c r="DMS1190" s="22"/>
      <c r="DMT1190" s="22"/>
      <c r="DMU1190" s="22"/>
      <c r="DMV1190" s="22"/>
      <c r="DMW1190" s="22"/>
      <c r="DMX1190" s="22"/>
      <c r="DMY1190" s="22"/>
      <c r="DMZ1190" s="22"/>
      <c r="DNA1190" s="22"/>
      <c r="DNB1190" s="22"/>
      <c r="DNC1190" s="22"/>
      <c r="DND1190" s="22"/>
      <c r="DNE1190" s="22"/>
      <c r="DNF1190" s="22"/>
      <c r="DNG1190" s="22"/>
      <c r="DNH1190" s="22"/>
      <c r="DNI1190" s="22"/>
      <c r="DNJ1190" s="22"/>
      <c r="DNK1190" s="22"/>
      <c r="DNL1190" s="22"/>
      <c r="DNM1190" s="22"/>
      <c r="DNN1190" s="22"/>
      <c r="DNO1190" s="22"/>
      <c r="DNP1190" s="22"/>
      <c r="DNQ1190" s="22"/>
      <c r="DNR1190" s="22"/>
      <c r="DNS1190" s="22"/>
      <c r="DNT1190" s="22"/>
      <c r="DNU1190" s="22"/>
      <c r="DNV1190" s="22"/>
      <c r="DNW1190" s="22"/>
      <c r="DNX1190" s="22"/>
      <c r="DNY1190" s="22"/>
      <c r="DNZ1190" s="22"/>
      <c r="DOA1190" s="22"/>
      <c r="DOB1190" s="22"/>
      <c r="DOC1190" s="22"/>
      <c r="DOD1190" s="22"/>
      <c r="DOE1190" s="22"/>
      <c r="DOF1190" s="22"/>
      <c r="DOG1190" s="22"/>
      <c r="DOH1190" s="22"/>
      <c r="DOI1190" s="22"/>
      <c r="DOJ1190" s="22"/>
      <c r="DOK1190" s="22"/>
      <c r="DOL1190" s="22"/>
      <c r="DOM1190" s="22"/>
      <c r="DON1190" s="22"/>
      <c r="DOO1190" s="22"/>
      <c r="DOP1190" s="22"/>
      <c r="DOQ1190" s="22"/>
      <c r="DOR1190" s="22"/>
      <c r="DOS1190" s="22"/>
      <c r="DOT1190" s="22"/>
      <c r="DOU1190" s="22"/>
      <c r="DOV1190" s="22"/>
      <c r="DOW1190" s="22"/>
      <c r="DOX1190" s="22"/>
      <c r="DOY1190" s="22"/>
      <c r="DOZ1190" s="22"/>
      <c r="DPA1190" s="22"/>
      <c r="DPB1190" s="22"/>
      <c r="DPC1190" s="22"/>
      <c r="DPD1190" s="22"/>
      <c r="DPE1190" s="22"/>
      <c r="DPF1190" s="22"/>
      <c r="DPG1190" s="22"/>
      <c r="DPH1190" s="22"/>
      <c r="DPI1190" s="22"/>
      <c r="DPJ1190" s="22"/>
      <c r="DPK1190" s="22"/>
      <c r="DPL1190" s="22"/>
      <c r="DPM1190" s="22"/>
      <c r="DPN1190" s="22"/>
      <c r="DPO1190" s="22"/>
      <c r="DPP1190" s="22"/>
      <c r="DPQ1190" s="22"/>
      <c r="DPR1190" s="22"/>
      <c r="DPS1190" s="22"/>
      <c r="DPT1190" s="22"/>
      <c r="DPU1190" s="22"/>
      <c r="DPV1190" s="22"/>
      <c r="DPW1190" s="22"/>
      <c r="DPX1190" s="22"/>
      <c r="DPY1190" s="22"/>
      <c r="DPZ1190" s="22"/>
      <c r="DQA1190" s="22"/>
      <c r="DQB1190" s="22"/>
      <c r="DQC1190" s="22"/>
      <c r="DQD1190" s="22"/>
      <c r="DQE1190" s="22"/>
      <c r="DQF1190" s="22"/>
      <c r="DQG1190" s="22"/>
      <c r="DQH1190" s="22"/>
      <c r="DQI1190" s="22"/>
      <c r="DQJ1190" s="22"/>
      <c r="DQK1190" s="22"/>
      <c r="DQL1190" s="22"/>
      <c r="DQM1190" s="22"/>
      <c r="DQN1190" s="22"/>
      <c r="DQO1190" s="22"/>
      <c r="DQP1190" s="22"/>
      <c r="DQQ1190" s="22"/>
      <c r="DQR1190" s="22"/>
      <c r="DQS1190" s="22"/>
      <c r="DQT1190" s="22"/>
      <c r="DQU1190" s="22"/>
      <c r="DQV1190" s="22"/>
      <c r="DQW1190" s="22"/>
      <c r="DQX1190" s="22"/>
      <c r="DQY1190" s="22"/>
      <c r="DQZ1190" s="22"/>
      <c r="DRA1190" s="22"/>
      <c r="DRB1190" s="22"/>
      <c r="DRC1190" s="22"/>
      <c r="DRD1190" s="22"/>
      <c r="DRE1190" s="22"/>
      <c r="DRF1190" s="22"/>
      <c r="DRG1190" s="22"/>
      <c r="DRH1190" s="22"/>
      <c r="DRI1190" s="22"/>
      <c r="DRJ1190" s="22"/>
      <c r="DRK1190" s="22"/>
      <c r="DRL1190" s="22"/>
      <c r="DRM1190" s="22"/>
      <c r="DRN1190" s="22"/>
      <c r="DRO1190" s="22"/>
      <c r="DRP1190" s="22"/>
      <c r="DRQ1190" s="22"/>
      <c r="DRR1190" s="22"/>
      <c r="DRS1190" s="22"/>
      <c r="DRT1190" s="22"/>
      <c r="DRU1190" s="22"/>
      <c r="DRV1190" s="22"/>
      <c r="DRW1190" s="22"/>
      <c r="DRX1190" s="22"/>
      <c r="DRY1190" s="22"/>
      <c r="DRZ1190" s="22"/>
      <c r="DSA1190" s="22"/>
      <c r="DSB1190" s="22"/>
      <c r="DSC1190" s="22"/>
      <c r="DSD1190" s="22"/>
      <c r="DSE1190" s="22"/>
      <c r="DSF1190" s="22"/>
      <c r="DSG1190" s="22"/>
      <c r="DSH1190" s="22"/>
      <c r="DSI1190" s="22"/>
      <c r="DSJ1190" s="22"/>
      <c r="DSK1190" s="22"/>
      <c r="DSL1190" s="22"/>
      <c r="DSM1190" s="22"/>
      <c r="DSN1190" s="22"/>
      <c r="DSO1190" s="22"/>
      <c r="DSP1190" s="22"/>
      <c r="DSQ1190" s="22"/>
      <c r="DSR1190" s="22"/>
      <c r="DSS1190" s="22"/>
      <c r="DST1190" s="22"/>
      <c r="DSU1190" s="22"/>
      <c r="DSV1190" s="22"/>
      <c r="DSW1190" s="22"/>
      <c r="DSX1190" s="22"/>
      <c r="DSY1190" s="22"/>
      <c r="DSZ1190" s="22"/>
      <c r="DTA1190" s="22"/>
      <c r="DTB1190" s="22"/>
      <c r="DTC1190" s="22"/>
      <c r="DTD1190" s="22"/>
      <c r="DTE1190" s="22"/>
      <c r="DTF1190" s="22"/>
      <c r="DTG1190" s="22"/>
      <c r="DTH1190" s="22"/>
      <c r="DTI1190" s="22"/>
      <c r="DTJ1190" s="22"/>
      <c r="DTK1190" s="22"/>
      <c r="DTL1190" s="22"/>
      <c r="DTM1190" s="22"/>
      <c r="DTN1190" s="22"/>
      <c r="DTO1190" s="22"/>
      <c r="DTP1190" s="22"/>
      <c r="DTQ1190" s="22"/>
      <c r="DTR1190" s="22"/>
      <c r="DTS1190" s="22"/>
      <c r="DTT1190" s="22"/>
      <c r="DTU1190" s="22"/>
      <c r="DTV1190" s="22"/>
      <c r="DTW1190" s="22"/>
      <c r="DTX1190" s="22"/>
      <c r="DTY1190" s="22"/>
      <c r="DTZ1190" s="22"/>
      <c r="DUA1190" s="22"/>
      <c r="DUB1190" s="22"/>
      <c r="DUC1190" s="22"/>
      <c r="DUD1190" s="22"/>
      <c r="DUE1190" s="22"/>
      <c r="DUF1190" s="22"/>
      <c r="DUG1190" s="22"/>
      <c r="DUH1190" s="22"/>
      <c r="DUI1190" s="22"/>
      <c r="DUJ1190" s="22"/>
      <c r="DUK1190" s="22"/>
      <c r="DUL1190" s="22"/>
      <c r="DUM1190" s="22"/>
      <c r="DUN1190" s="22"/>
      <c r="DUO1190" s="22"/>
      <c r="DUP1190" s="22"/>
      <c r="DUQ1190" s="22"/>
      <c r="DUR1190" s="22"/>
      <c r="DUS1190" s="22"/>
      <c r="DUT1190" s="22"/>
      <c r="DUU1190" s="22"/>
      <c r="DUV1190" s="22"/>
      <c r="DUW1190" s="22"/>
      <c r="DUX1190" s="22"/>
      <c r="DUY1190" s="22"/>
      <c r="DUZ1190" s="22"/>
      <c r="DVA1190" s="22"/>
      <c r="DVB1190" s="22"/>
      <c r="DVC1190" s="22"/>
      <c r="DVD1190" s="22"/>
      <c r="DVE1190" s="22"/>
      <c r="DVF1190" s="22"/>
      <c r="DVG1190" s="22"/>
      <c r="DVH1190" s="22"/>
      <c r="DVI1190" s="22"/>
      <c r="DVJ1190" s="22"/>
      <c r="DVK1190" s="22"/>
      <c r="DVL1190" s="22"/>
      <c r="DVM1190" s="22"/>
      <c r="DVN1190" s="22"/>
      <c r="DVO1190" s="22"/>
      <c r="DVP1190" s="22"/>
      <c r="DVQ1190" s="22"/>
      <c r="DVR1190" s="22"/>
      <c r="DVS1190" s="22"/>
      <c r="DVT1190" s="22"/>
      <c r="DVU1190" s="22"/>
      <c r="DVV1190" s="22"/>
      <c r="DVW1190" s="22"/>
      <c r="DVX1190" s="22"/>
      <c r="DVY1190" s="22"/>
      <c r="DVZ1190" s="22"/>
      <c r="DWA1190" s="22"/>
      <c r="DWB1190" s="22"/>
      <c r="DWC1190" s="22"/>
      <c r="DWD1190" s="22"/>
      <c r="DWE1190" s="22"/>
      <c r="DWF1190" s="22"/>
      <c r="DWG1190" s="22"/>
      <c r="DWH1190" s="22"/>
      <c r="DWI1190" s="22"/>
      <c r="DWJ1190" s="22"/>
      <c r="DWK1190" s="22"/>
      <c r="DWL1190" s="22"/>
      <c r="DWM1190" s="22"/>
      <c r="DWN1190" s="22"/>
      <c r="DWO1190" s="22"/>
      <c r="DWP1190" s="22"/>
      <c r="DWQ1190" s="22"/>
      <c r="DWR1190" s="22"/>
      <c r="DWS1190" s="22"/>
      <c r="DWT1190" s="22"/>
      <c r="DWU1190" s="22"/>
      <c r="DWV1190" s="22"/>
      <c r="DWW1190" s="22"/>
      <c r="DWX1190" s="22"/>
      <c r="DWY1190" s="22"/>
      <c r="DWZ1190" s="22"/>
      <c r="DXA1190" s="22"/>
      <c r="DXB1190" s="22"/>
      <c r="DXC1190" s="22"/>
      <c r="DXD1190" s="22"/>
      <c r="DXE1190" s="22"/>
      <c r="DXF1190" s="22"/>
      <c r="DXG1190" s="22"/>
      <c r="DXH1190" s="22"/>
      <c r="DXI1190" s="22"/>
      <c r="DXJ1190" s="22"/>
      <c r="DXK1190" s="22"/>
      <c r="DXL1190" s="22"/>
      <c r="DXM1190" s="22"/>
      <c r="DXN1190" s="22"/>
      <c r="DXO1190" s="22"/>
      <c r="DXP1190" s="22"/>
      <c r="DXQ1190" s="22"/>
      <c r="DXR1190" s="22"/>
      <c r="DXS1190" s="22"/>
      <c r="DXT1190" s="22"/>
      <c r="DXU1190" s="22"/>
      <c r="DXV1190" s="22"/>
      <c r="DXW1190" s="22"/>
      <c r="DXX1190" s="22"/>
      <c r="DXY1190" s="22"/>
      <c r="DXZ1190" s="22"/>
      <c r="DYA1190" s="22"/>
      <c r="DYB1190" s="22"/>
      <c r="DYC1190" s="22"/>
      <c r="DYD1190" s="22"/>
      <c r="DYE1190" s="22"/>
      <c r="DYF1190" s="22"/>
      <c r="DYG1190" s="22"/>
      <c r="DYH1190" s="22"/>
      <c r="DYI1190" s="22"/>
      <c r="DYJ1190" s="22"/>
      <c r="DYK1190" s="22"/>
      <c r="DYL1190" s="22"/>
      <c r="DYM1190" s="22"/>
      <c r="DYN1190" s="22"/>
      <c r="DYO1190" s="22"/>
      <c r="DYP1190" s="22"/>
      <c r="DYQ1190" s="22"/>
      <c r="DYR1190" s="22"/>
      <c r="DYS1190" s="22"/>
      <c r="DYT1190" s="22"/>
      <c r="DYU1190" s="22"/>
      <c r="DYV1190" s="22"/>
      <c r="DYW1190" s="22"/>
      <c r="DYX1190" s="22"/>
      <c r="DYY1190" s="22"/>
      <c r="DYZ1190" s="22"/>
      <c r="DZA1190" s="22"/>
      <c r="DZB1190" s="22"/>
      <c r="DZC1190" s="22"/>
      <c r="DZD1190" s="22"/>
      <c r="DZE1190" s="22"/>
      <c r="DZF1190" s="22"/>
      <c r="DZG1190" s="22"/>
      <c r="DZH1190" s="22"/>
      <c r="DZI1190" s="22"/>
      <c r="DZJ1190" s="22"/>
      <c r="DZK1190" s="22"/>
      <c r="DZL1190" s="22"/>
      <c r="DZM1190" s="22"/>
      <c r="DZN1190" s="22"/>
      <c r="DZO1190" s="22"/>
      <c r="DZP1190" s="22"/>
      <c r="DZQ1190" s="22"/>
      <c r="DZR1190" s="22"/>
      <c r="DZS1190" s="22"/>
      <c r="DZT1190" s="22"/>
      <c r="DZU1190" s="22"/>
      <c r="DZV1190" s="22"/>
      <c r="DZW1190" s="22"/>
      <c r="DZX1190" s="22"/>
      <c r="DZY1190" s="22"/>
      <c r="DZZ1190" s="22"/>
      <c r="EAA1190" s="22"/>
      <c r="EAB1190" s="22"/>
      <c r="EAC1190" s="22"/>
      <c r="EAD1190" s="22"/>
      <c r="EAE1190" s="22"/>
      <c r="EAF1190" s="22"/>
      <c r="EAG1190" s="22"/>
      <c r="EAH1190" s="22"/>
      <c r="EAI1190" s="22"/>
      <c r="EAJ1190" s="22"/>
      <c r="EAK1190" s="22"/>
      <c r="EAL1190" s="22"/>
      <c r="EAM1190" s="22"/>
      <c r="EAN1190" s="22"/>
      <c r="EAO1190" s="22"/>
      <c r="EAP1190" s="22"/>
      <c r="EAQ1190" s="22"/>
      <c r="EAR1190" s="22"/>
      <c r="EAS1190" s="22"/>
      <c r="EAT1190" s="22"/>
      <c r="EAU1190" s="22"/>
      <c r="EAV1190" s="22"/>
      <c r="EAW1190" s="22"/>
      <c r="EAX1190" s="22"/>
      <c r="EAY1190" s="22"/>
      <c r="EAZ1190" s="22"/>
      <c r="EBA1190" s="22"/>
      <c r="EBB1190" s="22"/>
      <c r="EBC1190" s="22"/>
      <c r="EBD1190" s="22"/>
      <c r="EBE1190" s="22"/>
      <c r="EBF1190" s="22"/>
      <c r="EBG1190" s="22"/>
      <c r="EBH1190" s="22"/>
      <c r="EBI1190" s="22"/>
      <c r="EBJ1190" s="22"/>
      <c r="EBK1190" s="22"/>
      <c r="EBL1190" s="22"/>
      <c r="EBM1190" s="22"/>
      <c r="EBN1190" s="22"/>
      <c r="EBO1190" s="22"/>
      <c r="EBP1190" s="22"/>
      <c r="EBQ1190" s="22"/>
      <c r="EBR1190" s="22"/>
      <c r="EBS1190" s="22"/>
      <c r="EBT1190" s="22"/>
      <c r="EBU1190" s="22"/>
      <c r="EBV1190" s="22"/>
      <c r="EBW1190" s="22"/>
      <c r="EBX1190" s="22"/>
      <c r="EBY1190" s="22"/>
      <c r="EBZ1190" s="22"/>
      <c r="ECA1190" s="22"/>
      <c r="ECB1190" s="22"/>
      <c r="ECC1190" s="22"/>
      <c r="ECD1190" s="22"/>
      <c r="ECE1190" s="22"/>
      <c r="ECF1190" s="22"/>
      <c r="ECG1190" s="22"/>
      <c r="ECH1190" s="22"/>
      <c r="ECI1190" s="22"/>
      <c r="ECJ1190" s="22"/>
      <c r="ECK1190" s="22"/>
      <c r="ECL1190" s="22"/>
      <c r="ECM1190" s="22"/>
      <c r="ECN1190" s="22"/>
      <c r="ECO1190" s="22"/>
      <c r="ECP1190" s="22"/>
      <c r="ECQ1190" s="22"/>
      <c r="ECR1190" s="22"/>
      <c r="ECS1190" s="22"/>
      <c r="ECT1190" s="22"/>
      <c r="ECU1190" s="22"/>
      <c r="ECV1190" s="22"/>
      <c r="ECW1190" s="22"/>
      <c r="ECX1190" s="22"/>
      <c r="ECY1190" s="22"/>
      <c r="ECZ1190" s="22"/>
      <c r="EDA1190" s="22"/>
      <c r="EDB1190" s="22"/>
      <c r="EDC1190" s="22"/>
      <c r="EDD1190" s="22"/>
      <c r="EDE1190" s="22"/>
      <c r="EDF1190" s="22"/>
      <c r="EDG1190" s="22"/>
      <c r="EDH1190" s="22"/>
      <c r="EDI1190" s="22"/>
      <c r="EDJ1190" s="22"/>
      <c r="EDK1190" s="22"/>
      <c r="EDL1190" s="22"/>
      <c r="EDM1190" s="22"/>
      <c r="EDN1190" s="22"/>
      <c r="EDO1190" s="22"/>
      <c r="EDP1190" s="22"/>
      <c r="EDQ1190" s="22"/>
      <c r="EDR1190" s="22"/>
      <c r="EDS1190" s="22"/>
      <c r="EDT1190" s="22"/>
      <c r="EDU1190" s="22"/>
      <c r="EDV1190" s="22"/>
      <c r="EDW1190" s="22"/>
      <c r="EDX1190" s="22"/>
      <c r="EDY1190" s="22"/>
      <c r="EDZ1190" s="22"/>
      <c r="EEA1190" s="22"/>
      <c r="EEB1190" s="22"/>
      <c r="EEC1190" s="22"/>
      <c r="EED1190" s="22"/>
      <c r="EEE1190" s="22"/>
      <c r="EEF1190" s="22"/>
      <c r="EEG1190" s="22"/>
      <c r="EEH1190" s="22"/>
      <c r="EEI1190" s="22"/>
      <c r="EEJ1190" s="22"/>
      <c r="EEK1190" s="22"/>
      <c r="EEL1190" s="22"/>
      <c r="EEM1190" s="22"/>
      <c r="EEN1190" s="22"/>
      <c r="EEO1190" s="22"/>
      <c r="EEP1190" s="22"/>
      <c r="EEQ1190" s="22"/>
      <c r="EER1190" s="22"/>
      <c r="EES1190" s="22"/>
      <c r="EET1190" s="22"/>
      <c r="EEU1190" s="22"/>
      <c r="EEV1190" s="22"/>
      <c r="EEW1190" s="22"/>
      <c r="EEX1190" s="22"/>
      <c r="EEY1190" s="22"/>
      <c r="EEZ1190" s="22"/>
      <c r="EFA1190" s="22"/>
      <c r="EFB1190" s="22"/>
      <c r="EFC1190" s="22"/>
      <c r="EFD1190" s="22"/>
      <c r="EFE1190" s="22"/>
      <c r="EFF1190" s="22"/>
      <c r="EFG1190" s="22"/>
      <c r="EFH1190" s="22"/>
      <c r="EFI1190" s="22"/>
      <c r="EFJ1190" s="22"/>
      <c r="EFK1190" s="22"/>
      <c r="EFL1190" s="22"/>
      <c r="EFM1190" s="22"/>
      <c r="EFN1190" s="22"/>
      <c r="EFO1190" s="22"/>
      <c r="EFP1190" s="22"/>
      <c r="EFQ1190" s="22"/>
      <c r="EFR1190" s="22"/>
      <c r="EFS1190" s="22"/>
      <c r="EFT1190" s="22"/>
      <c r="EFU1190" s="22"/>
      <c r="EFV1190" s="22"/>
      <c r="EFW1190" s="22"/>
      <c r="EFX1190" s="22"/>
      <c r="EFY1190" s="22"/>
      <c r="EFZ1190" s="22"/>
      <c r="EGA1190" s="22"/>
      <c r="EGB1190" s="22"/>
      <c r="EGC1190" s="22"/>
      <c r="EGD1190" s="22"/>
      <c r="EGE1190" s="22"/>
      <c r="EGF1190" s="22"/>
      <c r="EGG1190" s="22"/>
      <c r="EGH1190" s="22"/>
      <c r="EGI1190" s="22"/>
      <c r="EGJ1190" s="22"/>
      <c r="EGK1190" s="22"/>
      <c r="EGL1190" s="22"/>
      <c r="EGM1190" s="22"/>
      <c r="EGN1190" s="22"/>
      <c r="EGO1190" s="22"/>
      <c r="EGP1190" s="22"/>
      <c r="EGQ1190" s="22"/>
      <c r="EGR1190" s="22"/>
      <c r="EGS1190" s="22"/>
      <c r="EGT1190" s="22"/>
      <c r="EGU1190" s="22"/>
      <c r="EGV1190" s="22"/>
      <c r="EGW1190" s="22"/>
      <c r="EGX1190" s="22"/>
      <c r="EGY1190" s="22"/>
      <c r="EGZ1190" s="22"/>
      <c r="EHA1190" s="22"/>
      <c r="EHB1190" s="22"/>
      <c r="EHC1190" s="22"/>
      <c r="EHD1190" s="22"/>
      <c r="EHE1190" s="22"/>
      <c r="EHF1190" s="22"/>
      <c r="EHG1190" s="22"/>
      <c r="EHH1190" s="22"/>
      <c r="EHI1190" s="22"/>
      <c r="EHJ1190" s="22"/>
      <c r="EHK1190" s="22"/>
      <c r="EHL1190" s="22"/>
      <c r="EHM1190" s="22"/>
      <c r="EHN1190" s="22"/>
      <c r="EHO1190" s="22"/>
      <c r="EHP1190" s="22"/>
      <c r="EHQ1190" s="22"/>
      <c r="EHR1190" s="22"/>
      <c r="EHS1190" s="22"/>
      <c r="EHT1190" s="22"/>
      <c r="EHU1190" s="22"/>
      <c r="EHV1190" s="22"/>
      <c r="EHW1190" s="22"/>
      <c r="EHX1190" s="22"/>
      <c r="EHY1190" s="22"/>
      <c r="EHZ1190" s="22"/>
      <c r="EIA1190" s="22"/>
      <c r="EIB1190" s="22"/>
      <c r="EIC1190" s="22"/>
      <c r="EID1190" s="22"/>
      <c r="EIE1190" s="22"/>
      <c r="EIF1190" s="22"/>
      <c r="EIG1190" s="22"/>
      <c r="EIH1190" s="22"/>
      <c r="EII1190" s="22"/>
      <c r="EIJ1190" s="22"/>
      <c r="EIK1190" s="22"/>
      <c r="EIL1190" s="22"/>
      <c r="EIM1190" s="22"/>
      <c r="EIN1190" s="22"/>
      <c r="EIO1190" s="22"/>
      <c r="EIP1190" s="22"/>
      <c r="EIQ1190" s="22"/>
      <c r="EIR1190" s="22"/>
      <c r="EIS1190" s="22"/>
      <c r="EIT1190" s="22"/>
      <c r="EIU1190" s="22"/>
      <c r="EIV1190" s="22"/>
      <c r="EIW1190" s="22"/>
      <c r="EIX1190" s="22"/>
      <c r="EIY1190" s="22"/>
      <c r="EIZ1190" s="22"/>
      <c r="EJA1190" s="22"/>
      <c r="EJB1190" s="22"/>
      <c r="EJC1190" s="22"/>
      <c r="EJD1190" s="22"/>
      <c r="EJE1190" s="22"/>
      <c r="EJF1190" s="22"/>
      <c r="EJG1190" s="22"/>
      <c r="EJH1190" s="22"/>
      <c r="EJI1190" s="22"/>
      <c r="EJJ1190" s="22"/>
      <c r="EJK1190" s="22"/>
      <c r="EJL1190" s="22"/>
      <c r="EJM1190" s="22"/>
      <c r="EJN1190" s="22"/>
      <c r="EJO1190" s="22"/>
      <c r="EJP1190" s="22"/>
      <c r="EJQ1190" s="22"/>
      <c r="EJR1190" s="22"/>
      <c r="EJS1190" s="22"/>
      <c r="EJT1190" s="22"/>
      <c r="EJU1190" s="22"/>
      <c r="EJV1190" s="22"/>
      <c r="EJW1190" s="22"/>
      <c r="EJX1190" s="22"/>
      <c r="EJY1190" s="22"/>
      <c r="EJZ1190" s="22"/>
      <c r="EKA1190" s="22"/>
      <c r="EKB1190" s="22"/>
      <c r="EKC1190" s="22"/>
      <c r="EKD1190" s="22"/>
      <c r="EKE1190" s="22"/>
      <c r="EKF1190" s="22"/>
      <c r="EKG1190" s="22"/>
      <c r="EKH1190" s="22"/>
      <c r="EKI1190" s="22"/>
      <c r="EKJ1190" s="22"/>
      <c r="EKK1190" s="22"/>
      <c r="EKL1190" s="22"/>
      <c r="EKM1190" s="22"/>
      <c r="EKN1190" s="22"/>
      <c r="EKO1190" s="22"/>
      <c r="EKP1190" s="22"/>
      <c r="EKQ1190" s="22"/>
      <c r="EKR1190" s="22"/>
      <c r="EKS1190" s="22"/>
      <c r="EKT1190" s="22"/>
      <c r="EKU1190" s="22"/>
      <c r="EKV1190" s="22"/>
      <c r="EKW1190" s="22"/>
      <c r="EKX1190" s="22"/>
      <c r="EKY1190" s="22"/>
      <c r="EKZ1190" s="22"/>
      <c r="ELA1190" s="22"/>
      <c r="ELB1190" s="22"/>
      <c r="ELC1190" s="22"/>
      <c r="ELD1190" s="22"/>
      <c r="ELE1190" s="22"/>
      <c r="ELF1190" s="22"/>
      <c r="ELG1190" s="22"/>
      <c r="ELH1190" s="22"/>
      <c r="ELI1190" s="22"/>
      <c r="ELJ1190" s="22"/>
      <c r="ELK1190" s="22"/>
      <c r="ELL1190" s="22"/>
      <c r="ELM1190" s="22"/>
      <c r="ELN1190" s="22"/>
      <c r="ELO1190" s="22"/>
      <c r="ELP1190" s="22"/>
      <c r="ELQ1190" s="22"/>
      <c r="ELR1190" s="22"/>
      <c r="ELS1190" s="22"/>
      <c r="ELT1190" s="22"/>
      <c r="ELU1190" s="22"/>
      <c r="ELV1190" s="22"/>
      <c r="ELW1190" s="22"/>
      <c r="ELX1190" s="22"/>
      <c r="ELY1190" s="22"/>
      <c r="ELZ1190" s="22"/>
      <c r="EMA1190" s="22"/>
      <c r="EMB1190" s="22"/>
      <c r="EMC1190" s="22"/>
      <c r="EMD1190" s="22"/>
      <c r="EME1190" s="22"/>
      <c r="EMF1190" s="22"/>
      <c r="EMG1190" s="22"/>
      <c r="EMH1190" s="22"/>
      <c r="EMI1190" s="22"/>
      <c r="EMJ1190" s="22"/>
      <c r="EMK1190" s="22"/>
      <c r="EML1190" s="22"/>
      <c r="EMM1190" s="22"/>
      <c r="EMN1190" s="22"/>
      <c r="EMO1190" s="22"/>
      <c r="EMP1190" s="22"/>
      <c r="EMQ1190" s="22"/>
      <c r="EMR1190" s="22"/>
      <c r="EMS1190" s="22"/>
      <c r="EMT1190" s="22"/>
      <c r="EMU1190" s="22"/>
      <c r="EMV1190" s="22"/>
      <c r="EMW1190" s="22"/>
      <c r="EMX1190" s="22"/>
      <c r="EMY1190" s="22"/>
      <c r="EMZ1190" s="22"/>
      <c r="ENA1190" s="22"/>
      <c r="ENB1190" s="22"/>
      <c r="ENC1190" s="22"/>
      <c r="END1190" s="22"/>
      <c r="ENE1190" s="22"/>
      <c r="ENF1190" s="22"/>
      <c r="ENG1190" s="22"/>
      <c r="ENH1190" s="22"/>
      <c r="ENI1190" s="22"/>
      <c r="ENJ1190" s="22"/>
      <c r="ENK1190" s="22"/>
      <c r="ENL1190" s="22"/>
      <c r="ENM1190" s="22"/>
      <c r="ENN1190" s="22"/>
      <c r="ENO1190" s="22"/>
      <c r="ENP1190" s="22"/>
      <c r="ENQ1190" s="22"/>
      <c r="ENR1190" s="22"/>
      <c r="ENS1190" s="22"/>
      <c r="ENT1190" s="22"/>
      <c r="ENU1190" s="22"/>
      <c r="ENV1190" s="22"/>
      <c r="ENW1190" s="22"/>
      <c r="ENX1190" s="22"/>
      <c r="ENY1190" s="22"/>
      <c r="ENZ1190" s="22"/>
      <c r="EOA1190" s="22"/>
      <c r="EOB1190" s="22"/>
      <c r="EOC1190" s="22"/>
      <c r="EOD1190" s="22"/>
      <c r="EOE1190" s="22"/>
      <c r="EOF1190" s="22"/>
      <c r="EOG1190" s="22"/>
      <c r="EOH1190" s="22"/>
      <c r="EOI1190" s="22"/>
      <c r="EOJ1190" s="22"/>
      <c r="EOK1190" s="22"/>
      <c r="EOL1190" s="22"/>
      <c r="EOM1190" s="22"/>
      <c r="EON1190" s="22"/>
      <c r="EOO1190" s="22"/>
      <c r="EOP1190" s="22"/>
      <c r="EOQ1190" s="22"/>
      <c r="EOR1190" s="22"/>
      <c r="EOS1190" s="22"/>
      <c r="EOT1190" s="22"/>
      <c r="EOU1190" s="22"/>
      <c r="EOV1190" s="22"/>
      <c r="EOW1190" s="22"/>
      <c r="EOX1190" s="22"/>
      <c r="EOY1190" s="22"/>
      <c r="EOZ1190" s="22"/>
      <c r="EPA1190" s="22"/>
      <c r="EPB1190" s="22"/>
      <c r="EPC1190" s="22"/>
      <c r="EPD1190" s="22"/>
      <c r="EPE1190" s="22"/>
      <c r="EPF1190" s="22"/>
      <c r="EPG1190" s="22"/>
      <c r="EPH1190" s="22"/>
      <c r="EPI1190" s="22"/>
      <c r="EPJ1190" s="22"/>
      <c r="EPK1190" s="22"/>
      <c r="EPL1190" s="22"/>
      <c r="EPM1190" s="22"/>
      <c r="EPN1190" s="22"/>
      <c r="EPO1190" s="22"/>
      <c r="EPP1190" s="22"/>
      <c r="EPQ1190" s="22"/>
      <c r="EPR1190" s="22"/>
      <c r="EPS1190" s="22"/>
      <c r="EPT1190" s="22"/>
      <c r="EPU1190" s="22"/>
      <c r="EPV1190" s="22"/>
      <c r="EPW1190" s="22"/>
      <c r="EPX1190" s="22"/>
      <c r="EPY1190" s="22"/>
      <c r="EPZ1190" s="22"/>
      <c r="EQA1190" s="22"/>
      <c r="EQB1190" s="22"/>
      <c r="EQC1190" s="22"/>
      <c r="EQD1190" s="22"/>
      <c r="EQE1190" s="22"/>
      <c r="EQF1190" s="22"/>
      <c r="EQG1190" s="22"/>
      <c r="EQH1190" s="22"/>
      <c r="EQI1190" s="22"/>
      <c r="EQJ1190" s="22"/>
      <c r="EQK1190" s="22"/>
      <c r="EQL1190" s="22"/>
      <c r="EQM1190" s="22"/>
      <c r="EQN1190" s="22"/>
      <c r="EQO1190" s="22"/>
      <c r="EQP1190" s="22"/>
      <c r="EQQ1190" s="22"/>
      <c r="EQR1190" s="22"/>
      <c r="EQS1190" s="22"/>
      <c r="EQT1190" s="22"/>
      <c r="EQU1190" s="22"/>
      <c r="EQV1190" s="22"/>
      <c r="EQW1190" s="22"/>
      <c r="EQX1190" s="22"/>
      <c r="EQY1190" s="22"/>
      <c r="EQZ1190" s="22"/>
      <c r="ERA1190" s="22"/>
      <c r="ERB1190" s="22"/>
      <c r="ERC1190" s="22"/>
      <c r="ERD1190" s="22"/>
      <c r="ERE1190" s="22"/>
      <c r="ERF1190" s="22"/>
      <c r="ERG1190" s="22"/>
      <c r="ERH1190" s="22"/>
      <c r="ERI1190" s="22"/>
      <c r="ERJ1190" s="22"/>
      <c r="ERK1190" s="22"/>
      <c r="ERL1190" s="22"/>
      <c r="ERM1190" s="22"/>
      <c r="ERN1190" s="22"/>
      <c r="ERO1190" s="22"/>
      <c r="ERP1190" s="22"/>
      <c r="ERQ1190" s="22"/>
      <c r="ERR1190" s="22"/>
      <c r="ERS1190" s="22"/>
      <c r="ERT1190" s="22"/>
      <c r="ERU1190" s="22"/>
      <c r="ERV1190" s="22"/>
      <c r="ERW1190" s="22"/>
      <c r="ERX1190" s="22"/>
      <c r="ERY1190" s="22"/>
      <c r="ERZ1190" s="22"/>
      <c r="ESA1190" s="22"/>
      <c r="ESB1190" s="22"/>
      <c r="ESC1190" s="22"/>
      <c r="ESD1190" s="22"/>
      <c r="ESE1190" s="22"/>
      <c r="ESF1190" s="22"/>
      <c r="ESG1190" s="22"/>
      <c r="ESH1190" s="22"/>
      <c r="ESI1190" s="22"/>
      <c r="ESJ1190" s="22"/>
      <c r="ESK1190" s="22"/>
      <c r="ESL1190" s="22"/>
      <c r="ESM1190" s="22"/>
      <c r="ESN1190" s="22"/>
      <c r="ESO1190" s="22"/>
      <c r="ESP1190" s="22"/>
      <c r="ESQ1190" s="22"/>
      <c r="ESR1190" s="22"/>
      <c r="ESS1190" s="22"/>
      <c r="EST1190" s="22"/>
      <c r="ESU1190" s="22"/>
      <c r="ESV1190" s="22"/>
      <c r="ESW1190" s="22"/>
      <c r="ESX1190" s="22"/>
      <c r="ESY1190" s="22"/>
      <c r="ESZ1190" s="22"/>
      <c r="ETA1190" s="22"/>
      <c r="ETB1190" s="22"/>
      <c r="ETC1190" s="22"/>
      <c r="ETD1190" s="22"/>
      <c r="ETE1190" s="22"/>
      <c r="ETF1190" s="22"/>
      <c r="ETG1190" s="22"/>
      <c r="ETH1190" s="22"/>
      <c r="ETI1190" s="22"/>
      <c r="ETJ1190" s="22"/>
      <c r="ETK1190" s="22"/>
      <c r="ETL1190" s="22"/>
      <c r="ETM1190" s="22"/>
      <c r="ETN1190" s="22"/>
      <c r="ETO1190" s="22"/>
      <c r="ETP1190" s="22"/>
      <c r="ETQ1190" s="22"/>
      <c r="ETR1190" s="22"/>
      <c r="ETS1190" s="22"/>
      <c r="ETT1190" s="22"/>
      <c r="ETU1190" s="22"/>
      <c r="ETV1190" s="22"/>
      <c r="ETW1190" s="22"/>
      <c r="ETX1190" s="22"/>
      <c r="ETY1190" s="22"/>
      <c r="ETZ1190" s="22"/>
      <c r="EUA1190" s="22"/>
      <c r="EUB1190" s="22"/>
      <c r="EUC1190" s="22"/>
      <c r="EUD1190" s="22"/>
      <c r="EUE1190" s="22"/>
      <c r="EUF1190" s="22"/>
      <c r="EUG1190" s="22"/>
      <c r="EUH1190" s="22"/>
      <c r="EUI1190" s="22"/>
      <c r="EUJ1190" s="22"/>
      <c r="EUK1190" s="22"/>
      <c r="EUL1190" s="22"/>
      <c r="EUM1190" s="22"/>
      <c r="EUN1190" s="22"/>
      <c r="EUO1190" s="22"/>
      <c r="EUP1190" s="22"/>
      <c r="EUQ1190" s="22"/>
      <c r="EUR1190" s="22"/>
      <c r="EUS1190" s="22"/>
      <c r="EUT1190" s="22"/>
      <c r="EUU1190" s="22"/>
      <c r="EUV1190" s="22"/>
      <c r="EUW1190" s="22"/>
      <c r="EUX1190" s="22"/>
      <c r="EUY1190" s="22"/>
      <c r="EUZ1190" s="22"/>
      <c r="EVA1190" s="22"/>
      <c r="EVB1190" s="22"/>
      <c r="EVC1190" s="22"/>
      <c r="EVD1190" s="22"/>
      <c r="EVE1190" s="22"/>
      <c r="EVF1190" s="22"/>
      <c r="EVG1190" s="22"/>
      <c r="EVH1190" s="22"/>
      <c r="EVI1190" s="22"/>
      <c r="EVJ1190" s="22"/>
      <c r="EVK1190" s="22"/>
      <c r="EVL1190" s="22"/>
      <c r="EVM1190" s="22"/>
      <c r="EVN1190" s="22"/>
      <c r="EVO1190" s="22"/>
      <c r="EVP1190" s="22"/>
      <c r="EVQ1190" s="22"/>
      <c r="EVR1190" s="22"/>
      <c r="EVS1190" s="22"/>
      <c r="EVT1190" s="22"/>
      <c r="EVU1190" s="22"/>
      <c r="EVV1190" s="22"/>
      <c r="EVW1190" s="22"/>
      <c r="EVX1190" s="22"/>
      <c r="EVY1190" s="22"/>
      <c r="EVZ1190" s="22"/>
      <c r="EWA1190" s="22"/>
      <c r="EWB1190" s="22"/>
      <c r="EWC1190" s="22"/>
      <c r="EWD1190" s="22"/>
      <c r="EWE1190" s="22"/>
      <c r="EWF1190" s="22"/>
      <c r="EWG1190" s="22"/>
      <c r="EWH1190" s="22"/>
      <c r="EWI1190" s="22"/>
      <c r="EWJ1190" s="22"/>
      <c r="EWK1190" s="22"/>
      <c r="EWL1190" s="22"/>
      <c r="EWM1190" s="22"/>
      <c r="EWN1190" s="22"/>
      <c r="EWO1190" s="22"/>
      <c r="EWP1190" s="22"/>
      <c r="EWQ1190" s="22"/>
      <c r="EWR1190" s="22"/>
      <c r="EWS1190" s="22"/>
      <c r="EWT1190" s="22"/>
      <c r="EWU1190" s="22"/>
      <c r="EWV1190" s="22"/>
      <c r="EWW1190" s="22"/>
      <c r="EWX1190" s="22"/>
      <c r="EWY1190" s="22"/>
      <c r="EWZ1190" s="22"/>
      <c r="EXA1190" s="22"/>
      <c r="EXB1190" s="22"/>
      <c r="EXC1190" s="22"/>
      <c r="EXD1190" s="22"/>
      <c r="EXE1190" s="22"/>
      <c r="EXF1190" s="22"/>
      <c r="EXG1190" s="22"/>
      <c r="EXH1190" s="22"/>
      <c r="EXI1190" s="22"/>
      <c r="EXJ1190" s="22"/>
      <c r="EXK1190" s="22"/>
      <c r="EXL1190" s="22"/>
      <c r="EXM1190" s="22"/>
      <c r="EXN1190" s="22"/>
      <c r="EXO1190" s="22"/>
      <c r="EXP1190" s="22"/>
      <c r="EXQ1190" s="22"/>
      <c r="EXR1190" s="22"/>
      <c r="EXS1190" s="22"/>
      <c r="EXT1190" s="22"/>
      <c r="EXU1190" s="22"/>
      <c r="EXV1190" s="22"/>
      <c r="EXW1190" s="22"/>
      <c r="EXX1190" s="22"/>
      <c r="EXY1190" s="22"/>
      <c r="EXZ1190" s="22"/>
      <c r="EYA1190" s="22"/>
      <c r="EYB1190" s="22"/>
      <c r="EYC1190" s="22"/>
      <c r="EYD1190" s="22"/>
      <c r="EYE1190" s="22"/>
      <c r="EYF1190" s="22"/>
      <c r="EYG1190" s="22"/>
      <c r="EYH1190" s="22"/>
      <c r="EYI1190" s="22"/>
      <c r="EYJ1190" s="22"/>
      <c r="EYK1190" s="22"/>
      <c r="EYL1190" s="22"/>
      <c r="EYM1190" s="22"/>
      <c r="EYN1190" s="22"/>
      <c r="EYO1190" s="22"/>
      <c r="EYP1190" s="22"/>
      <c r="EYQ1190" s="22"/>
      <c r="EYR1190" s="22"/>
      <c r="EYS1190" s="22"/>
      <c r="EYT1190" s="22"/>
      <c r="EYU1190" s="22"/>
      <c r="EYV1190" s="22"/>
      <c r="EYW1190" s="22"/>
      <c r="EYX1190" s="22"/>
      <c r="EYY1190" s="22"/>
      <c r="EYZ1190" s="22"/>
      <c r="EZA1190" s="22"/>
      <c r="EZB1190" s="22"/>
      <c r="EZC1190" s="22"/>
      <c r="EZD1190" s="22"/>
      <c r="EZE1190" s="22"/>
      <c r="EZF1190" s="22"/>
      <c r="EZG1190" s="22"/>
      <c r="EZH1190" s="22"/>
      <c r="EZI1190" s="22"/>
      <c r="EZJ1190" s="22"/>
      <c r="EZK1190" s="22"/>
      <c r="EZL1190" s="22"/>
      <c r="EZM1190" s="22"/>
      <c r="EZN1190" s="22"/>
      <c r="EZO1190" s="22"/>
      <c r="EZP1190" s="22"/>
      <c r="EZQ1190" s="22"/>
      <c r="EZR1190" s="22"/>
      <c r="EZS1190" s="22"/>
      <c r="EZT1190" s="22"/>
      <c r="EZU1190" s="22"/>
      <c r="EZV1190" s="22"/>
      <c r="EZW1190" s="22"/>
      <c r="EZX1190" s="22"/>
      <c r="EZY1190" s="22"/>
      <c r="EZZ1190" s="22"/>
      <c r="FAA1190" s="22"/>
      <c r="FAB1190" s="22"/>
      <c r="FAC1190" s="22"/>
      <c r="FAD1190" s="22"/>
      <c r="FAE1190" s="22"/>
      <c r="FAF1190" s="22"/>
      <c r="FAG1190" s="22"/>
      <c r="FAH1190" s="22"/>
      <c r="FAI1190" s="22"/>
      <c r="FAJ1190" s="22"/>
      <c r="FAK1190" s="22"/>
      <c r="FAL1190" s="22"/>
      <c r="FAM1190" s="22"/>
      <c r="FAN1190" s="22"/>
      <c r="FAO1190" s="22"/>
      <c r="FAP1190" s="22"/>
      <c r="FAQ1190" s="22"/>
      <c r="FAR1190" s="22"/>
      <c r="FAS1190" s="22"/>
      <c r="FAT1190" s="22"/>
      <c r="FAU1190" s="22"/>
      <c r="FAV1190" s="22"/>
      <c r="FAW1190" s="22"/>
      <c r="FAX1190" s="22"/>
      <c r="FAY1190" s="22"/>
      <c r="FAZ1190" s="22"/>
      <c r="FBA1190" s="22"/>
      <c r="FBB1190" s="22"/>
      <c r="FBC1190" s="22"/>
      <c r="FBD1190" s="22"/>
      <c r="FBE1190" s="22"/>
      <c r="FBF1190" s="22"/>
      <c r="FBG1190" s="22"/>
      <c r="FBH1190" s="22"/>
      <c r="FBI1190" s="22"/>
      <c r="FBJ1190" s="22"/>
      <c r="FBK1190" s="22"/>
      <c r="FBL1190" s="22"/>
      <c r="FBM1190" s="22"/>
      <c r="FBN1190" s="22"/>
      <c r="FBO1190" s="22"/>
      <c r="FBP1190" s="22"/>
      <c r="FBQ1190" s="22"/>
      <c r="FBR1190" s="22"/>
      <c r="FBS1190" s="22"/>
      <c r="FBT1190" s="22"/>
      <c r="FBU1190" s="22"/>
      <c r="FBV1190" s="22"/>
      <c r="FBW1190" s="22"/>
      <c r="FBX1190" s="22"/>
      <c r="FBY1190" s="22"/>
      <c r="FBZ1190" s="22"/>
      <c r="FCA1190" s="22"/>
      <c r="FCB1190" s="22"/>
      <c r="FCC1190" s="22"/>
      <c r="FCD1190" s="22"/>
      <c r="FCE1190" s="22"/>
      <c r="FCF1190" s="22"/>
      <c r="FCG1190" s="22"/>
      <c r="FCH1190" s="22"/>
      <c r="FCI1190" s="22"/>
      <c r="FCJ1190" s="22"/>
      <c r="FCK1190" s="22"/>
      <c r="FCL1190" s="22"/>
      <c r="FCM1190" s="22"/>
      <c r="FCN1190" s="22"/>
      <c r="FCO1190" s="22"/>
      <c r="FCP1190" s="22"/>
      <c r="FCQ1190" s="22"/>
      <c r="FCR1190" s="22"/>
      <c r="FCS1190" s="22"/>
      <c r="FCT1190" s="22"/>
      <c r="FCU1190" s="22"/>
      <c r="FCV1190" s="22"/>
      <c r="FCW1190" s="22"/>
      <c r="FCX1190" s="22"/>
      <c r="FCY1190" s="22"/>
      <c r="FCZ1190" s="22"/>
      <c r="FDA1190" s="22"/>
      <c r="FDB1190" s="22"/>
      <c r="FDC1190" s="22"/>
      <c r="FDD1190" s="22"/>
      <c r="FDE1190" s="22"/>
      <c r="FDF1190" s="22"/>
      <c r="FDG1190" s="22"/>
      <c r="FDH1190" s="22"/>
      <c r="FDI1190" s="22"/>
      <c r="FDJ1190" s="22"/>
      <c r="FDK1190" s="22"/>
      <c r="FDL1190" s="22"/>
      <c r="FDM1190" s="22"/>
      <c r="FDN1190" s="22"/>
      <c r="FDO1190" s="22"/>
      <c r="FDP1190" s="22"/>
      <c r="FDQ1190" s="22"/>
      <c r="FDR1190" s="22"/>
      <c r="FDS1190" s="22"/>
      <c r="FDT1190" s="22"/>
      <c r="FDU1190" s="22"/>
      <c r="FDV1190" s="22"/>
      <c r="FDW1190" s="22"/>
      <c r="FDX1190" s="22"/>
      <c r="FDY1190" s="22"/>
      <c r="FDZ1190" s="22"/>
      <c r="FEA1190" s="22"/>
      <c r="FEB1190" s="22"/>
      <c r="FEC1190" s="22"/>
      <c r="FED1190" s="22"/>
      <c r="FEE1190" s="22"/>
      <c r="FEF1190" s="22"/>
      <c r="FEG1190" s="22"/>
      <c r="FEH1190" s="22"/>
      <c r="FEI1190" s="22"/>
      <c r="FEJ1190" s="22"/>
      <c r="FEK1190" s="22"/>
      <c r="FEL1190" s="22"/>
      <c r="FEM1190" s="22"/>
      <c r="FEN1190" s="22"/>
      <c r="FEO1190" s="22"/>
      <c r="FEP1190" s="22"/>
      <c r="FEQ1190" s="22"/>
      <c r="FER1190" s="22"/>
      <c r="FES1190" s="22"/>
      <c r="FET1190" s="22"/>
      <c r="FEU1190" s="22"/>
      <c r="FEV1190" s="22"/>
      <c r="FEW1190" s="22"/>
      <c r="FEX1190" s="22"/>
      <c r="FEY1190" s="22"/>
      <c r="FEZ1190" s="22"/>
      <c r="FFA1190" s="22"/>
      <c r="FFB1190" s="22"/>
      <c r="FFC1190" s="22"/>
      <c r="FFD1190" s="22"/>
      <c r="FFE1190" s="22"/>
      <c r="FFF1190" s="22"/>
      <c r="FFG1190" s="22"/>
      <c r="FFH1190" s="22"/>
      <c r="FFI1190" s="22"/>
      <c r="FFJ1190" s="22"/>
      <c r="FFK1190" s="22"/>
      <c r="FFL1190" s="22"/>
      <c r="FFM1190" s="22"/>
      <c r="FFN1190" s="22"/>
      <c r="FFO1190" s="22"/>
      <c r="FFP1190" s="22"/>
      <c r="FFQ1190" s="22"/>
      <c r="FFR1190" s="22"/>
      <c r="FFS1190" s="22"/>
      <c r="FFT1190" s="22"/>
      <c r="FFU1190" s="22"/>
      <c r="FFV1190" s="22"/>
      <c r="FFW1190" s="22"/>
      <c r="FFX1190" s="22"/>
      <c r="FFY1190" s="22"/>
      <c r="FFZ1190" s="22"/>
      <c r="FGA1190" s="22"/>
      <c r="FGB1190" s="22"/>
      <c r="FGC1190" s="22"/>
      <c r="FGD1190" s="22"/>
      <c r="FGE1190" s="22"/>
      <c r="FGF1190" s="22"/>
      <c r="FGG1190" s="22"/>
      <c r="FGH1190" s="22"/>
      <c r="FGI1190" s="22"/>
      <c r="FGJ1190" s="22"/>
      <c r="FGK1190" s="22"/>
      <c r="FGL1190" s="22"/>
      <c r="FGM1190" s="22"/>
      <c r="FGN1190" s="22"/>
      <c r="FGO1190" s="22"/>
      <c r="FGP1190" s="22"/>
      <c r="FGQ1190" s="22"/>
      <c r="FGR1190" s="22"/>
      <c r="FGS1190" s="22"/>
      <c r="FGT1190" s="22"/>
      <c r="FGU1190" s="22"/>
      <c r="FGV1190" s="22"/>
      <c r="FGW1190" s="22"/>
      <c r="FGX1190" s="22"/>
      <c r="FGY1190" s="22"/>
      <c r="FGZ1190" s="22"/>
      <c r="FHA1190" s="22"/>
      <c r="FHB1190" s="22"/>
      <c r="FHC1190" s="22"/>
      <c r="FHD1190" s="22"/>
      <c r="FHE1190" s="22"/>
      <c r="FHF1190" s="22"/>
      <c r="FHG1190" s="22"/>
      <c r="FHH1190" s="22"/>
      <c r="FHI1190" s="22"/>
      <c r="FHJ1190" s="22"/>
      <c r="FHK1190" s="22"/>
      <c r="FHL1190" s="22"/>
      <c r="FHM1190" s="22"/>
      <c r="FHN1190" s="22"/>
      <c r="FHO1190" s="22"/>
      <c r="FHP1190" s="22"/>
      <c r="FHQ1190" s="22"/>
      <c r="FHR1190" s="22"/>
      <c r="FHS1190" s="22"/>
      <c r="FHT1190" s="22"/>
      <c r="FHU1190" s="22"/>
      <c r="FHV1190" s="22"/>
      <c r="FHW1190" s="22"/>
      <c r="FHX1190" s="22"/>
      <c r="FHY1190" s="22"/>
      <c r="FHZ1190" s="22"/>
      <c r="FIA1190" s="22"/>
      <c r="FIB1190" s="22"/>
      <c r="FIC1190" s="22"/>
      <c r="FID1190" s="22"/>
      <c r="FIE1190" s="22"/>
      <c r="FIF1190" s="22"/>
      <c r="FIG1190" s="22"/>
      <c r="FIH1190" s="22"/>
      <c r="FII1190" s="22"/>
      <c r="FIJ1190" s="22"/>
      <c r="FIK1190" s="22"/>
      <c r="FIL1190" s="22"/>
      <c r="FIM1190" s="22"/>
      <c r="FIN1190" s="22"/>
      <c r="FIO1190" s="22"/>
      <c r="FIP1190" s="22"/>
      <c r="FIQ1190" s="22"/>
      <c r="FIR1190" s="22"/>
      <c r="FIS1190" s="22"/>
      <c r="FIT1190" s="22"/>
      <c r="FIU1190" s="22"/>
      <c r="FIV1190" s="22"/>
      <c r="FIW1190" s="22"/>
      <c r="FIX1190" s="22"/>
      <c r="FIY1190" s="22"/>
      <c r="FIZ1190" s="22"/>
      <c r="FJA1190" s="22"/>
      <c r="FJB1190" s="22"/>
      <c r="FJC1190" s="22"/>
      <c r="FJD1190" s="22"/>
      <c r="FJE1190" s="22"/>
      <c r="FJF1190" s="22"/>
      <c r="FJG1190" s="22"/>
      <c r="FJH1190" s="22"/>
      <c r="FJI1190" s="22"/>
      <c r="FJJ1190" s="22"/>
      <c r="FJK1190" s="22"/>
      <c r="FJL1190" s="22"/>
      <c r="FJM1190" s="22"/>
      <c r="FJN1190" s="22"/>
      <c r="FJO1190" s="22"/>
      <c r="FJP1190" s="22"/>
      <c r="FJQ1190" s="22"/>
      <c r="FJR1190" s="22"/>
      <c r="FJS1190" s="22"/>
      <c r="FJT1190" s="22"/>
      <c r="FJU1190" s="22"/>
      <c r="FJV1190" s="22"/>
      <c r="FJW1190" s="22"/>
      <c r="FJX1190" s="22"/>
      <c r="FJY1190" s="22"/>
      <c r="FJZ1190" s="22"/>
      <c r="FKA1190" s="22"/>
      <c r="FKB1190" s="22"/>
      <c r="FKC1190" s="22"/>
      <c r="FKD1190" s="22"/>
      <c r="FKE1190" s="22"/>
      <c r="FKF1190" s="22"/>
      <c r="FKG1190" s="22"/>
      <c r="FKH1190" s="22"/>
      <c r="FKI1190" s="22"/>
      <c r="FKJ1190" s="22"/>
      <c r="FKK1190" s="22"/>
      <c r="FKL1190" s="22"/>
      <c r="FKM1190" s="22"/>
      <c r="FKN1190" s="22"/>
      <c r="FKO1190" s="22"/>
      <c r="FKP1190" s="22"/>
      <c r="FKQ1190" s="22"/>
      <c r="FKR1190" s="22"/>
      <c r="FKS1190" s="22"/>
      <c r="FKT1190" s="22"/>
      <c r="FKU1190" s="22"/>
      <c r="FKV1190" s="22"/>
      <c r="FKW1190" s="22"/>
      <c r="FKX1190" s="22"/>
      <c r="FKY1190" s="22"/>
      <c r="FKZ1190" s="22"/>
      <c r="FLA1190" s="22"/>
      <c r="FLB1190" s="22"/>
      <c r="FLC1190" s="22"/>
      <c r="FLD1190" s="22"/>
      <c r="FLE1190" s="22"/>
      <c r="FLF1190" s="22"/>
      <c r="FLG1190" s="22"/>
      <c r="FLH1190" s="22"/>
      <c r="FLI1190" s="22"/>
      <c r="FLJ1190" s="22"/>
      <c r="FLK1190" s="22"/>
      <c r="FLL1190" s="22"/>
      <c r="FLM1190" s="22"/>
      <c r="FLN1190" s="22"/>
      <c r="FLO1190" s="22"/>
      <c r="FLP1190" s="22"/>
      <c r="FLQ1190" s="22"/>
      <c r="FLR1190" s="22"/>
      <c r="FLS1190" s="22"/>
      <c r="FLT1190" s="22"/>
      <c r="FLU1190" s="22"/>
      <c r="FLV1190" s="22"/>
      <c r="FLW1190" s="22"/>
      <c r="FLX1190" s="22"/>
      <c r="FLY1190" s="22"/>
      <c r="FLZ1190" s="22"/>
      <c r="FMA1190" s="22"/>
      <c r="FMB1190" s="22"/>
      <c r="FMC1190" s="22"/>
      <c r="FMD1190" s="22"/>
      <c r="FME1190" s="22"/>
      <c r="FMF1190" s="22"/>
      <c r="FMG1190" s="22"/>
      <c r="FMH1190" s="22"/>
      <c r="FMI1190" s="22"/>
      <c r="FMJ1190" s="22"/>
      <c r="FMK1190" s="22"/>
      <c r="FML1190" s="22"/>
      <c r="FMM1190" s="22"/>
      <c r="FMN1190" s="22"/>
      <c r="FMO1190" s="22"/>
      <c r="FMP1190" s="22"/>
      <c r="FMQ1190" s="22"/>
      <c r="FMR1190" s="22"/>
      <c r="FMS1190" s="22"/>
      <c r="FMT1190" s="22"/>
      <c r="FMU1190" s="22"/>
      <c r="FMV1190" s="22"/>
      <c r="FMW1190" s="22"/>
      <c r="FMX1190" s="22"/>
      <c r="FMY1190" s="22"/>
      <c r="FMZ1190" s="22"/>
      <c r="FNA1190" s="22"/>
      <c r="FNB1190" s="22"/>
      <c r="FNC1190" s="22"/>
      <c r="FND1190" s="22"/>
      <c r="FNE1190" s="22"/>
      <c r="FNF1190" s="22"/>
      <c r="FNG1190" s="22"/>
      <c r="FNH1190" s="22"/>
      <c r="FNI1190" s="22"/>
      <c r="FNJ1190" s="22"/>
      <c r="FNK1190" s="22"/>
      <c r="FNL1190" s="22"/>
      <c r="FNM1190" s="22"/>
      <c r="FNN1190" s="22"/>
      <c r="FNO1190" s="22"/>
      <c r="FNP1190" s="22"/>
      <c r="FNQ1190" s="22"/>
      <c r="FNR1190" s="22"/>
      <c r="FNS1190" s="22"/>
      <c r="FNT1190" s="22"/>
      <c r="FNU1190" s="22"/>
      <c r="FNV1190" s="22"/>
      <c r="FNW1190" s="22"/>
      <c r="FNX1190" s="22"/>
      <c r="FNY1190" s="22"/>
      <c r="FNZ1190" s="22"/>
      <c r="FOA1190" s="22"/>
      <c r="FOB1190" s="22"/>
      <c r="FOC1190" s="22"/>
      <c r="FOD1190" s="22"/>
      <c r="FOE1190" s="22"/>
      <c r="FOF1190" s="22"/>
      <c r="FOG1190" s="22"/>
      <c r="FOH1190" s="22"/>
      <c r="FOI1190" s="22"/>
      <c r="FOJ1190" s="22"/>
      <c r="FOK1190" s="22"/>
      <c r="FOL1190" s="22"/>
      <c r="FOM1190" s="22"/>
      <c r="FON1190" s="22"/>
      <c r="FOO1190" s="22"/>
      <c r="FOP1190" s="22"/>
      <c r="FOQ1190" s="22"/>
      <c r="FOR1190" s="22"/>
      <c r="FOS1190" s="22"/>
      <c r="FOT1190" s="22"/>
      <c r="FOU1190" s="22"/>
      <c r="FOV1190" s="22"/>
      <c r="FOW1190" s="22"/>
      <c r="FOX1190" s="22"/>
      <c r="FOY1190" s="22"/>
      <c r="FOZ1190" s="22"/>
      <c r="FPA1190" s="22"/>
      <c r="FPB1190" s="22"/>
      <c r="FPC1190" s="22"/>
      <c r="FPD1190" s="22"/>
      <c r="FPE1190" s="22"/>
      <c r="FPF1190" s="22"/>
      <c r="FPG1190" s="22"/>
      <c r="FPH1190" s="22"/>
      <c r="FPI1190" s="22"/>
      <c r="FPJ1190" s="22"/>
      <c r="FPK1190" s="22"/>
      <c r="FPL1190" s="22"/>
      <c r="FPM1190" s="22"/>
      <c r="FPN1190" s="22"/>
      <c r="FPO1190" s="22"/>
      <c r="FPP1190" s="22"/>
      <c r="FPQ1190" s="22"/>
      <c r="FPR1190" s="22"/>
      <c r="FPS1190" s="22"/>
      <c r="FPT1190" s="22"/>
      <c r="FPU1190" s="22"/>
      <c r="FPV1190" s="22"/>
      <c r="FPW1190" s="22"/>
      <c r="FPX1190" s="22"/>
      <c r="FPY1190" s="22"/>
      <c r="FPZ1190" s="22"/>
      <c r="FQA1190" s="22"/>
      <c r="FQB1190" s="22"/>
      <c r="FQC1190" s="22"/>
      <c r="FQD1190" s="22"/>
      <c r="FQE1190" s="22"/>
      <c r="FQF1190" s="22"/>
      <c r="FQG1190" s="22"/>
      <c r="FQH1190" s="22"/>
      <c r="FQI1190" s="22"/>
      <c r="FQJ1190" s="22"/>
      <c r="FQK1190" s="22"/>
      <c r="FQL1190" s="22"/>
      <c r="FQM1190" s="22"/>
      <c r="FQN1190" s="22"/>
      <c r="FQO1190" s="22"/>
      <c r="FQP1190" s="22"/>
      <c r="FQQ1190" s="22"/>
      <c r="FQR1190" s="22"/>
      <c r="FQS1190" s="22"/>
      <c r="FQT1190" s="22"/>
      <c r="FQU1190" s="22"/>
      <c r="FQV1190" s="22"/>
      <c r="FQW1190" s="22"/>
      <c r="FQX1190" s="22"/>
      <c r="FQY1190" s="22"/>
      <c r="FQZ1190" s="22"/>
      <c r="FRA1190" s="22"/>
      <c r="FRB1190" s="22"/>
      <c r="FRC1190" s="22"/>
      <c r="FRD1190" s="22"/>
      <c r="FRE1190" s="22"/>
      <c r="FRF1190" s="22"/>
      <c r="FRG1190" s="22"/>
      <c r="FRH1190" s="22"/>
      <c r="FRI1190" s="22"/>
      <c r="FRJ1190" s="22"/>
      <c r="FRK1190" s="22"/>
      <c r="FRL1190" s="22"/>
      <c r="FRM1190" s="22"/>
      <c r="FRN1190" s="22"/>
      <c r="FRO1190" s="22"/>
      <c r="FRP1190" s="22"/>
      <c r="FRQ1190" s="22"/>
      <c r="FRR1190" s="22"/>
      <c r="FRS1190" s="22"/>
      <c r="FRT1190" s="22"/>
      <c r="FRU1190" s="22"/>
      <c r="FRV1190" s="22"/>
      <c r="FRW1190" s="22"/>
      <c r="FRX1190" s="22"/>
      <c r="FRY1190" s="22"/>
      <c r="FRZ1190" s="22"/>
      <c r="FSA1190" s="22"/>
      <c r="FSB1190" s="22"/>
      <c r="FSC1190" s="22"/>
      <c r="FSD1190" s="22"/>
      <c r="FSE1190" s="22"/>
      <c r="FSF1190" s="22"/>
      <c r="FSG1190" s="22"/>
      <c r="FSH1190" s="22"/>
      <c r="FSI1190" s="22"/>
      <c r="FSJ1190" s="22"/>
      <c r="FSK1190" s="22"/>
      <c r="FSL1190" s="22"/>
      <c r="FSM1190" s="22"/>
      <c r="FSN1190" s="22"/>
      <c r="FSO1190" s="22"/>
      <c r="FSP1190" s="22"/>
      <c r="FSQ1190" s="22"/>
      <c r="FSR1190" s="22"/>
      <c r="FSS1190" s="22"/>
      <c r="FST1190" s="22"/>
      <c r="FSU1190" s="22"/>
      <c r="FSV1190" s="22"/>
      <c r="FSW1190" s="22"/>
      <c r="FSX1190" s="22"/>
      <c r="FSY1190" s="22"/>
      <c r="FSZ1190" s="22"/>
      <c r="FTA1190" s="22"/>
      <c r="FTB1190" s="22"/>
      <c r="FTC1190" s="22"/>
      <c r="FTD1190" s="22"/>
      <c r="FTE1190" s="22"/>
      <c r="FTF1190" s="22"/>
      <c r="FTG1190" s="22"/>
      <c r="FTH1190" s="22"/>
      <c r="FTI1190" s="22"/>
      <c r="FTJ1190" s="22"/>
      <c r="FTK1190" s="22"/>
      <c r="FTL1190" s="22"/>
      <c r="FTM1190" s="22"/>
      <c r="FTN1190" s="22"/>
      <c r="FTO1190" s="22"/>
      <c r="FTP1190" s="22"/>
      <c r="FTQ1190" s="22"/>
      <c r="FTR1190" s="22"/>
      <c r="FTS1190" s="22"/>
      <c r="FTT1190" s="22"/>
      <c r="FTU1190" s="22"/>
      <c r="FTV1190" s="22"/>
      <c r="FTW1190" s="22"/>
      <c r="FTX1190" s="22"/>
      <c r="FTY1190" s="22"/>
      <c r="FTZ1190" s="22"/>
      <c r="FUA1190" s="22"/>
      <c r="FUB1190" s="22"/>
      <c r="FUC1190" s="22"/>
      <c r="FUD1190" s="22"/>
      <c r="FUE1190" s="22"/>
      <c r="FUF1190" s="22"/>
      <c r="FUG1190" s="22"/>
      <c r="FUH1190" s="22"/>
      <c r="FUI1190" s="22"/>
      <c r="FUJ1190" s="22"/>
      <c r="FUK1190" s="22"/>
      <c r="FUL1190" s="22"/>
      <c r="FUM1190" s="22"/>
      <c r="FUN1190" s="22"/>
      <c r="FUO1190" s="22"/>
      <c r="FUP1190" s="22"/>
      <c r="FUQ1190" s="22"/>
      <c r="FUR1190" s="22"/>
      <c r="FUS1190" s="22"/>
      <c r="FUT1190" s="22"/>
      <c r="FUU1190" s="22"/>
      <c r="FUV1190" s="22"/>
      <c r="FUW1190" s="22"/>
      <c r="FUX1190" s="22"/>
      <c r="FUY1190" s="22"/>
      <c r="FUZ1190" s="22"/>
      <c r="FVA1190" s="22"/>
      <c r="FVB1190" s="22"/>
      <c r="FVC1190" s="22"/>
      <c r="FVD1190" s="22"/>
      <c r="FVE1190" s="22"/>
      <c r="FVF1190" s="22"/>
      <c r="FVG1190" s="22"/>
      <c r="FVH1190" s="22"/>
      <c r="FVI1190" s="22"/>
      <c r="FVJ1190" s="22"/>
      <c r="FVK1190" s="22"/>
      <c r="FVL1190" s="22"/>
      <c r="FVM1190" s="22"/>
      <c r="FVN1190" s="22"/>
      <c r="FVO1190" s="22"/>
      <c r="FVP1190" s="22"/>
      <c r="FVQ1190" s="22"/>
      <c r="FVR1190" s="22"/>
      <c r="FVS1190" s="22"/>
      <c r="FVT1190" s="22"/>
      <c r="FVU1190" s="22"/>
      <c r="FVV1190" s="22"/>
      <c r="FVW1190" s="22"/>
      <c r="FVX1190" s="22"/>
      <c r="FVY1190" s="22"/>
      <c r="FVZ1190" s="22"/>
      <c r="FWA1190" s="22"/>
      <c r="FWB1190" s="22"/>
      <c r="FWC1190" s="22"/>
      <c r="FWD1190" s="22"/>
      <c r="FWE1190" s="22"/>
      <c r="FWF1190" s="22"/>
      <c r="FWG1190" s="22"/>
      <c r="FWH1190" s="22"/>
      <c r="FWI1190" s="22"/>
      <c r="FWJ1190" s="22"/>
      <c r="FWK1190" s="22"/>
      <c r="FWL1190" s="22"/>
      <c r="FWM1190" s="22"/>
      <c r="FWN1190" s="22"/>
      <c r="FWO1190" s="22"/>
      <c r="FWP1190" s="22"/>
      <c r="FWQ1190" s="22"/>
      <c r="FWR1190" s="22"/>
      <c r="FWS1190" s="22"/>
      <c r="FWT1190" s="22"/>
      <c r="FWU1190" s="22"/>
      <c r="FWV1190" s="22"/>
      <c r="FWW1190" s="22"/>
      <c r="FWX1190" s="22"/>
      <c r="FWY1190" s="22"/>
      <c r="FWZ1190" s="22"/>
      <c r="FXA1190" s="22"/>
      <c r="FXB1190" s="22"/>
      <c r="FXC1190" s="22"/>
      <c r="FXD1190" s="22"/>
      <c r="FXE1190" s="22"/>
      <c r="FXF1190" s="22"/>
      <c r="FXG1190" s="22"/>
      <c r="FXH1190" s="22"/>
      <c r="FXI1190" s="22"/>
      <c r="FXJ1190" s="22"/>
      <c r="FXK1190" s="22"/>
      <c r="FXL1190" s="22"/>
      <c r="FXM1190" s="22"/>
      <c r="FXN1190" s="22"/>
      <c r="FXO1190" s="22"/>
      <c r="FXP1190" s="22"/>
      <c r="FXQ1190" s="22"/>
      <c r="FXR1190" s="22"/>
      <c r="FXS1190" s="22"/>
      <c r="FXT1190" s="22"/>
      <c r="FXU1190" s="22"/>
      <c r="FXV1190" s="22"/>
      <c r="FXW1190" s="22"/>
      <c r="FXX1190" s="22"/>
      <c r="FXY1190" s="22"/>
      <c r="FXZ1190" s="22"/>
      <c r="FYA1190" s="22"/>
      <c r="FYB1190" s="22"/>
      <c r="FYC1190" s="22"/>
      <c r="FYD1190" s="22"/>
      <c r="FYE1190" s="22"/>
      <c r="FYF1190" s="22"/>
      <c r="FYG1190" s="22"/>
      <c r="FYH1190" s="22"/>
      <c r="FYI1190" s="22"/>
      <c r="FYJ1190" s="22"/>
      <c r="FYK1190" s="22"/>
      <c r="FYL1190" s="22"/>
      <c r="FYM1190" s="22"/>
      <c r="FYN1190" s="22"/>
      <c r="FYO1190" s="22"/>
      <c r="FYP1190" s="22"/>
      <c r="FYQ1190" s="22"/>
      <c r="FYR1190" s="22"/>
      <c r="FYS1190" s="22"/>
      <c r="FYT1190" s="22"/>
      <c r="FYU1190" s="22"/>
      <c r="FYV1190" s="22"/>
      <c r="FYW1190" s="22"/>
      <c r="FYX1190" s="22"/>
      <c r="FYY1190" s="22"/>
      <c r="FYZ1190" s="22"/>
      <c r="FZA1190" s="22"/>
      <c r="FZB1190" s="22"/>
      <c r="FZC1190" s="22"/>
      <c r="FZD1190" s="22"/>
      <c r="FZE1190" s="22"/>
      <c r="FZF1190" s="22"/>
      <c r="FZG1190" s="22"/>
      <c r="FZH1190" s="22"/>
      <c r="FZI1190" s="22"/>
      <c r="FZJ1190" s="22"/>
      <c r="FZK1190" s="22"/>
      <c r="FZL1190" s="22"/>
      <c r="FZM1190" s="22"/>
      <c r="FZN1190" s="22"/>
      <c r="FZO1190" s="22"/>
      <c r="FZP1190" s="22"/>
      <c r="FZQ1190" s="22"/>
      <c r="FZR1190" s="22"/>
      <c r="FZS1190" s="22"/>
      <c r="FZT1190" s="22"/>
      <c r="FZU1190" s="22"/>
      <c r="FZV1190" s="22"/>
      <c r="FZW1190" s="22"/>
      <c r="FZX1190" s="22"/>
      <c r="FZY1190" s="22"/>
      <c r="FZZ1190" s="22"/>
      <c r="GAA1190" s="22"/>
      <c r="GAB1190" s="22"/>
      <c r="GAC1190" s="22"/>
      <c r="GAD1190" s="22"/>
      <c r="GAE1190" s="22"/>
      <c r="GAF1190" s="22"/>
      <c r="GAG1190" s="22"/>
      <c r="GAH1190" s="22"/>
      <c r="GAI1190" s="22"/>
      <c r="GAJ1190" s="22"/>
      <c r="GAK1190" s="22"/>
      <c r="GAL1190" s="22"/>
      <c r="GAM1190" s="22"/>
      <c r="GAN1190" s="22"/>
      <c r="GAO1190" s="22"/>
      <c r="GAP1190" s="22"/>
      <c r="GAQ1190" s="22"/>
      <c r="GAR1190" s="22"/>
      <c r="GAS1190" s="22"/>
      <c r="GAT1190" s="22"/>
      <c r="GAU1190" s="22"/>
      <c r="GAV1190" s="22"/>
      <c r="GAW1190" s="22"/>
      <c r="GAX1190" s="22"/>
      <c r="GAY1190" s="22"/>
      <c r="GAZ1190" s="22"/>
      <c r="GBA1190" s="22"/>
      <c r="GBB1190" s="22"/>
      <c r="GBC1190" s="22"/>
      <c r="GBD1190" s="22"/>
      <c r="GBE1190" s="22"/>
      <c r="GBF1190" s="22"/>
      <c r="GBG1190" s="22"/>
      <c r="GBH1190" s="22"/>
      <c r="GBI1190" s="22"/>
      <c r="GBJ1190" s="22"/>
      <c r="GBK1190" s="22"/>
      <c r="GBL1190" s="22"/>
      <c r="GBM1190" s="22"/>
      <c r="GBN1190" s="22"/>
      <c r="GBO1190" s="22"/>
      <c r="GBP1190" s="22"/>
      <c r="GBQ1190" s="22"/>
      <c r="GBR1190" s="22"/>
      <c r="GBS1190" s="22"/>
      <c r="GBT1190" s="22"/>
      <c r="GBU1190" s="22"/>
      <c r="GBV1190" s="22"/>
      <c r="GBW1190" s="22"/>
      <c r="GBX1190" s="22"/>
      <c r="GBY1190" s="22"/>
      <c r="GBZ1190" s="22"/>
      <c r="GCA1190" s="22"/>
      <c r="GCB1190" s="22"/>
      <c r="GCC1190" s="22"/>
      <c r="GCD1190" s="22"/>
      <c r="GCE1190" s="22"/>
      <c r="GCF1190" s="22"/>
      <c r="GCG1190" s="22"/>
      <c r="GCH1190" s="22"/>
      <c r="GCI1190" s="22"/>
      <c r="GCJ1190" s="22"/>
      <c r="GCK1190" s="22"/>
      <c r="GCL1190" s="22"/>
      <c r="GCM1190" s="22"/>
      <c r="GCN1190" s="22"/>
      <c r="GCO1190" s="22"/>
      <c r="GCP1190" s="22"/>
      <c r="GCQ1190" s="22"/>
      <c r="GCR1190" s="22"/>
      <c r="GCS1190" s="22"/>
      <c r="GCT1190" s="22"/>
      <c r="GCU1190" s="22"/>
      <c r="GCV1190" s="22"/>
      <c r="GCW1190" s="22"/>
      <c r="GCX1190" s="22"/>
      <c r="GCY1190" s="22"/>
      <c r="GCZ1190" s="22"/>
      <c r="GDA1190" s="22"/>
      <c r="GDB1190" s="22"/>
      <c r="GDC1190" s="22"/>
      <c r="GDD1190" s="22"/>
      <c r="GDE1190" s="22"/>
      <c r="GDF1190" s="22"/>
      <c r="GDG1190" s="22"/>
      <c r="GDH1190" s="22"/>
      <c r="GDI1190" s="22"/>
      <c r="GDJ1190" s="22"/>
      <c r="GDK1190" s="22"/>
      <c r="GDL1190" s="22"/>
      <c r="GDM1190" s="22"/>
      <c r="GDN1190" s="22"/>
      <c r="GDO1190" s="22"/>
      <c r="GDP1190" s="22"/>
      <c r="GDQ1190" s="22"/>
      <c r="GDR1190" s="22"/>
      <c r="GDS1190" s="22"/>
      <c r="GDT1190" s="22"/>
      <c r="GDU1190" s="22"/>
      <c r="GDV1190" s="22"/>
      <c r="GDW1190" s="22"/>
      <c r="GDX1190" s="22"/>
      <c r="GDY1190" s="22"/>
      <c r="GDZ1190" s="22"/>
      <c r="GEA1190" s="22"/>
      <c r="GEB1190" s="22"/>
      <c r="GEC1190" s="22"/>
      <c r="GED1190" s="22"/>
      <c r="GEE1190" s="22"/>
      <c r="GEF1190" s="22"/>
      <c r="GEG1190" s="22"/>
      <c r="GEH1190" s="22"/>
      <c r="GEI1190" s="22"/>
      <c r="GEJ1190" s="22"/>
      <c r="GEK1190" s="22"/>
      <c r="GEL1190" s="22"/>
      <c r="GEM1190" s="22"/>
      <c r="GEN1190" s="22"/>
      <c r="GEO1190" s="22"/>
      <c r="GEP1190" s="22"/>
      <c r="GEQ1190" s="22"/>
      <c r="GER1190" s="22"/>
      <c r="GES1190" s="22"/>
      <c r="GET1190" s="22"/>
      <c r="GEU1190" s="22"/>
      <c r="GEV1190" s="22"/>
      <c r="GEW1190" s="22"/>
      <c r="GEX1190" s="22"/>
      <c r="GEY1190" s="22"/>
      <c r="GEZ1190" s="22"/>
      <c r="GFA1190" s="22"/>
      <c r="GFB1190" s="22"/>
      <c r="GFC1190" s="22"/>
      <c r="GFD1190" s="22"/>
      <c r="GFE1190" s="22"/>
      <c r="GFF1190" s="22"/>
      <c r="GFG1190" s="22"/>
      <c r="GFH1190" s="22"/>
      <c r="GFI1190" s="22"/>
      <c r="GFJ1190" s="22"/>
      <c r="GFK1190" s="22"/>
      <c r="GFL1190" s="22"/>
      <c r="GFM1190" s="22"/>
      <c r="GFN1190" s="22"/>
      <c r="GFO1190" s="22"/>
      <c r="GFP1190" s="22"/>
      <c r="GFQ1190" s="22"/>
      <c r="GFR1190" s="22"/>
      <c r="GFS1190" s="22"/>
      <c r="GFT1190" s="22"/>
      <c r="GFU1190" s="22"/>
      <c r="GFV1190" s="22"/>
      <c r="GFW1190" s="22"/>
      <c r="GFX1190" s="22"/>
      <c r="GFY1190" s="22"/>
      <c r="GFZ1190" s="22"/>
      <c r="GGA1190" s="22"/>
      <c r="GGB1190" s="22"/>
      <c r="GGC1190" s="22"/>
      <c r="GGD1190" s="22"/>
      <c r="GGE1190" s="22"/>
      <c r="GGF1190" s="22"/>
      <c r="GGG1190" s="22"/>
      <c r="GGH1190" s="22"/>
      <c r="GGI1190" s="22"/>
      <c r="GGJ1190" s="22"/>
      <c r="GGK1190" s="22"/>
      <c r="GGL1190" s="22"/>
      <c r="GGM1190" s="22"/>
      <c r="GGN1190" s="22"/>
      <c r="GGO1190" s="22"/>
      <c r="GGP1190" s="22"/>
      <c r="GGQ1190" s="22"/>
      <c r="GGR1190" s="22"/>
      <c r="GGS1190" s="22"/>
      <c r="GGT1190" s="22"/>
      <c r="GGU1190" s="22"/>
      <c r="GGV1190" s="22"/>
      <c r="GGW1190" s="22"/>
      <c r="GGX1190" s="22"/>
      <c r="GGY1190" s="22"/>
      <c r="GGZ1190" s="22"/>
      <c r="GHA1190" s="22"/>
      <c r="GHB1190" s="22"/>
      <c r="GHC1190" s="22"/>
      <c r="GHD1190" s="22"/>
      <c r="GHE1190" s="22"/>
      <c r="GHF1190" s="22"/>
      <c r="GHG1190" s="22"/>
      <c r="GHH1190" s="22"/>
      <c r="GHI1190" s="22"/>
      <c r="GHJ1190" s="22"/>
      <c r="GHK1190" s="22"/>
      <c r="GHL1190" s="22"/>
      <c r="GHM1190" s="22"/>
      <c r="GHN1190" s="22"/>
      <c r="GHO1190" s="22"/>
      <c r="GHP1190" s="22"/>
      <c r="GHQ1190" s="22"/>
      <c r="GHR1190" s="22"/>
      <c r="GHS1190" s="22"/>
      <c r="GHT1190" s="22"/>
      <c r="GHU1190" s="22"/>
      <c r="GHV1190" s="22"/>
      <c r="GHW1190" s="22"/>
      <c r="GHX1190" s="22"/>
      <c r="GHY1190" s="22"/>
      <c r="GHZ1190" s="22"/>
      <c r="GIA1190" s="22"/>
      <c r="GIB1190" s="22"/>
      <c r="GIC1190" s="22"/>
      <c r="GID1190" s="22"/>
      <c r="GIE1190" s="22"/>
      <c r="GIF1190" s="22"/>
      <c r="GIG1190" s="22"/>
      <c r="GIH1190" s="22"/>
      <c r="GII1190" s="22"/>
      <c r="GIJ1190" s="22"/>
      <c r="GIK1190" s="22"/>
      <c r="GIL1190" s="22"/>
      <c r="GIM1190" s="22"/>
      <c r="GIN1190" s="22"/>
      <c r="GIO1190" s="22"/>
      <c r="GIP1190" s="22"/>
      <c r="GIQ1190" s="22"/>
      <c r="GIR1190" s="22"/>
      <c r="GIS1190" s="22"/>
      <c r="GIT1190" s="22"/>
      <c r="GIU1190" s="22"/>
      <c r="GIV1190" s="22"/>
      <c r="GIW1190" s="22"/>
      <c r="GIX1190" s="22"/>
      <c r="GIY1190" s="22"/>
      <c r="GIZ1190" s="22"/>
      <c r="GJA1190" s="22"/>
      <c r="GJB1190" s="22"/>
      <c r="GJC1190" s="22"/>
      <c r="GJD1190" s="22"/>
      <c r="GJE1190" s="22"/>
      <c r="GJF1190" s="22"/>
      <c r="GJG1190" s="22"/>
      <c r="GJH1190" s="22"/>
      <c r="GJI1190" s="22"/>
      <c r="GJJ1190" s="22"/>
      <c r="GJK1190" s="22"/>
      <c r="GJL1190" s="22"/>
      <c r="GJM1190" s="22"/>
      <c r="GJN1190" s="22"/>
      <c r="GJO1190" s="22"/>
      <c r="GJP1190" s="22"/>
      <c r="GJQ1190" s="22"/>
      <c r="GJR1190" s="22"/>
      <c r="GJS1190" s="22"/>
      <c r="GJT1190" s="22"/>
      <c r="GJU1190" s="22"/>
      <c r="GJV1190" s="22"/>
      <c r="GJW1190" s="22"/>
      <c r="GJX1190" s="22"/>
      <c r="GJY1190" s="22"/>
      <c r="GJZ1190" s="22"/>
      <c r="GKA1190" s="22"/>
      <c r="GKB1190" s="22"/>
      <c r="GKC1190" s="22"/>
      <c r="GKD1190" s="22"/>
      <c r="GKE1190" s="22"/>
      <c r="GKF1190" s="22"/>
      <c r="GKG1190" s="22"/>
      <c r="GKH1190" s="22"/>
      <c r="GKI1190" s="22"/>
      <c r="GKJ1190" s="22"/>
      <c r="GKK1190" s="22"/>
      <c r="GKL1190" s="22"/>
      <c r="GKM1190" s="22"/>
      <c r="GKN1190" s="22"/>
      <c r="GKO1190" s="22"/>
      <c r="GKP1190" s="22"/>
      <c r="GKQ1190" s="22"/>
      <c r="GKR1190" s="22"/>
      <c r="GKS1190" s="22"/>
      <c r="GKT1190" s="22"/>
      <c r="GKU1190" s="22"/>
      <c r="GKV1190" s="22"/>
      <c r="GKW1190" s="22"/>
      <c r="GKX1190" s="22"/>
      <c r="GKY1190" s="22"/>
      <c r="GKZ1190" s="22"/>
      <c r="GLA1190" s="22"/>
      <c r="GLB1190" s="22"/>
      <c r="GLC1190" s="22"/>
      <c r="GLD1190" s="22"/>
      <c r="GLE1190" s="22"/>
      <c r="GLF1190" s="22"/>
      <c r="GLG1190" s="22"/>
      <c r="GLH1190" s="22"/>
      <c r="GLI1190" s="22"/>
      <c r="GLJ1190" s="22"/>
      <c r="GLK1190" s="22"/>
      <c r="GLL1190" s="22"/>
      <c r="GLM1190" s="22"/>
      <c r="GLN1190" s="22"/>
      <c r="GLO1190" s="22"/>
      <c r="GLP1190" s="22"/>
      <c r="GLQ1190" s="22"/>
      <c r="GLR1190" s="22"/>
      <c r="GLS1190" s="22"/>
      <c r="GLT1190" s="22"/>
      <c r="GLU1190" s="22"/>
      <c r="GLV1190" s="22"/>
      <c r="GLW1190" s="22"/>
      <c r="GLX1190" s="22"/>
      <c r="GLY1190" s="22"/>
      <c r="GLZ1190" s="22"/>
      <c r="GMA1190" s="22"/>
      <c r="GMB1190" s="22"/>
      <c r="GMC1190" s="22"/>
      <c r="GMD1190" s="22"/>
      <c r="GME1190" s="22"/>
      <c r="GMF1190" s="22"/>
      <c r="GMG1190" s="22"/>
      <c r="GMH1190" s="22"/>
      <c r="GMI1190" s="22"/>
      <c r="GMJ1190" s="22"/>
      <c r="GMK1190" s="22"/>
      <c r="GML1190" s="22"/>
      <c r="GMM1190" s="22"/>
      <c r="GMN1190" s="22"/>
      <c r="GMO1190" s="22"/>
      <c r="GMP1190" s="22"/>
      <c r="GMQ1190" s="22"/>
      <c r="GMR1190" s="22"/>
      <c r="GMS1190" s="22"/>
      <c r="GMT1190" s="22"/>
      <c r="GMU1190" s="22"/>
      <c r="GMV1190" s="22"/>
      <c r="GMW1190" s="22"/>
      <c r="GMX1190" s="22"/>
      <c r="GMY1190" s="22"/>
      <c r="GMZ1190" s="22"/>
      <c r="GNA1190" s="22"/>
      <c r="GNB1190" s="22"/>
      <c r="GNC1190" s="22"/>
      <c r="GND1190" s="22"/>
      <c r="GNE1190" s="22"/>
      <c r="GNF1190" s="22"/>
      <c r="GNG1190" s="22"/>
      <c r="GNH1190" s="22"/>
      <c r="GNI1190" s="22"/>
      <c r="GNJ1190" s="22"/>
      <c r="GNK1190" s="22"/>
      <c r="GNL1190" s="22"/>
      <c r="GNM1190" s="22"/>
      <c r="GNN1190" s="22"/>
      <c r="GNO1190" s="22"/>
      <c r="GNP1190" s="22"/>
      <c r="GNQ1190" s="22"/>
      <c r="GNR1190" s="22"/>
      <c r="GNS1190" s="22"/>
      <c r="GNT1190" s="22"/>
      <c r="GNU1190" s="22"/>
      <c r="GNV1190" s="22"/>
      <c r="GNW1190" s="22"/>
      <c r="GNX1190" s="22"/>
      <c r="GNY1190" s="22"/>
      <c r="GNZ1190" s="22"/>
      <c r="GOA1190" s="22"/>
      <c r="GOB1190" s="22"/>
      <c r="GOC1190" s="22"/>
      <c r="GOD1190" s="22"/>
      <c r="GOE1190" s="22"/>
      <c r="GOF1190" s="22"/>
      <c r="GOG1190" s="22"/>
      <c r="GOH1190" s="22"/>
      <c r="GOI1190" s="22"/>
      <c r="GOJ1190" s="22"/>
      <c r="GOK1190" s="22"/>
      <c r="GOL1190" s="22"/>
      <c r="GOM1190" s="22"/>
      <c r="GON1190" s="22"/>
      <c r="GOO1190" s="22"/>
      <c r="GOP1190" s="22"/>
      <c r="GOQ1190" s="22"/>
      <c r="GOR1190" s="22"/>
      <c r="GOS1190" s="22"/>
      <c r="GOT1190" s="22"/>
      <c r="GOU1190" s="22"/>
      <c r="GOV1190" s="22"/>
      <c r="GOW1190" s="22"/>
      <c r="GOX1190" s="22"/>
      <c r="GOY1190" s="22"/>
      <c r="GOZ1190" s="22"/>
      <c r="GPA1190" s="22"/>
      <c r="GPB1190" s="22"/>
      <c r="GPC1190" s="22"/>
      <c r="GPD1190" s="22"/>
      <c r="GPE1190" s="22"/>
      <c r="GPF1190" s="22"/>
      <c r="GPG1190" s="22"/>
      <c r="GPH1190" s="22"/>
      <c r="GPI1190" s="22"/>
      <c r="GPJ1190" s="22"/>
      <c r="GPK1190" s="22"/>
      <c r="GPL1190" s="22"/>
      <c r="GPM1190" s="22"/>
      <c r="GPN1190" s="22"/>
      <c r="GPO1190" s="22"/>
      <c r="GPP1190" s="22"/>
      <c r="GPQ1190" s="22"/>
      <c r="GPR1190" s="22"/>
      <c r="GPS1190" s="22"/>
      <c r="GPT1190" s="22"/>
      <c r="GPU1190" s="22"/>
      <c r="GPV1190" s="22"/>
      <c r="GPW1190" s="22"/>
      <c r="GPX1190" s="22"/>
      <c r="GPY1190" s="22"/>
      <c r="GPZ1190" s="22"/>
      <c r="GQA1190" s="22"/>
      <c r="GQB1190" s="22"/>
      <c r="GQC1190" s="22"/>
      <c r="GQD1190" s="22"/>
      <c r="GQE1190" s="22"/>
      <c r="GQF1190" s="22"/>
      <c r="GQG1190" s="22"/>
      <c r="GQH1190" s="22"/>
      <c r="GQI1190" s="22"/>
      <c r="GQJ1190" s="22"/>
      <c r="GQK1190" s="22"/>
      <c r="GQL1190" s="22"/>
      <c r="GQM1190" s="22"/>
      <c r="GQN1190" s="22"/>
      <c r="GQO1190" s="22"/>
      <c r="GQP1190" s="22"/>
      <c r="GQQ1190" s="22"/>
      <c r="GQR1190" s="22"/>
      <c r="GQS1190" s="22"/>
      <c r="GQT1190" s="22"/>
      <c r="GQU1190" s="22"/>
      <c r="GQV1190" s="22"/>
      <c r="GQW1190" s="22"/>
      <c r="GQX1190" s="22"/>
      <c r="GQY1190" s="22"/>
      <c r="GQZ1190" s="22"/>
      <c r="GRA1190" s="22"/>
      <c r="GRB1190" s="22"/>
      <c r="GRC1190" s="22"/>
      <c r="GRD1190" s="22"/>
      <c r="GRE1190" s="22"/>
      <c r="GRF1190" s="22"/>
      <c r="GRG1190" s="22"/>
      <c r="GRH1190" s="22"/>
      <c r="GRI1190" s="22"/>
      <c r="GRJ1190" s="22"/>
      <c r="GRK1190" s="22"/>
      <c r="GRL1190" s="22"/>
      <c r="GRM1190" s="22"/>
      <c r="GRN1190" s="22"/>
      <c r="GRO1190" s="22"/>
      <c r="GRP1190" s="22"/>
      <c r="GRQ1190" s="22"/>
      <c r="GRR1190" s="22"/>
      <c r="GRS1190" s="22"/>
      <c r="GRT1190" s="22"/>
      <c r="GRU1190" s="22"/>
      <c r="GRV1190" s="22"/>
      <c r="GRW1190" s="22"/>
      <c r="GRX1190" s="22"/>
      <c r="GRY1190" s="22"/>
      <c r="GRZ1190" s="22"/>
      <c r="GSA1190" s="22"/>
      <c r="GSB1190" s="22"/>
      <c r="GSC1190" s="22"/>
      <c r="GSD1190" s="22"/>
      <c r="GSE1190" s="22"/>
      <c r="GSF1190" s="22"/>
      <c r="GSG1190" s="22"/>
      <c r="GSH1190" s="22"/>
      <c r="GSI1190" s="22"/>
      <c r="GSJ1190" s="22"/>
      <c r="GSK1190" s="22"/>
      <c r="GSL1190" s="22"/>
      <c r="GSM1190" s="22"/>
      <c r="GSN1190" s="22"/>
      <c r="GSO1190" s="22"/>
      <c r="GSP1190" s="22"/>
      <c r="GSQ1190" s="22"/>
      <c r="GSR1190" s="22"/>
      <c r="GSS1190" s="22"/>
      <c r="GST1190" s="22"/>
      <c r="GSU1190" s="22"/>
      <c r="GSV1190" s="22"/>
      <c r="GSW1190" s="22"/>
      <c r="GSX1190" s="22"/>
      <c r="GSY1190" s="22"/>
      <c r="GSZ1190" s="22"/>
      <c r="GTA1190" s="22"/>
      <c r="GTB1190" s="22"/>
      <c r="GTC1190" s="22"/>
      <c r="GTD1190" s="22"/>
      <c r="GTE1190" s="22"/>
      <c r="GTF1190" s="22"/>
      <c r="GTG1190" s="22"/>
      <c r="GTH1190" s="22"/>
      <c r="GTI1190" s="22"/>
      <c r="GTJ1190" s="22"/>
      <c r="GTK1190" s="22"/>
      <c r="GTL1190" s="22"/>
      <c r="GTM1190" s="22"/>
      <c r="GTN1190" s="22"/>
      <c r="GTO1190" s="22"/>
      <c r="GTP1190" s="22"/>
      <c r="GTQ1190" s="22"/>
      <c r="GTR1190" s="22"/>
      <c r="GTS1190" s="22"/>
      <c r="GTT1190" s="22"/>
      <c r="GTU1190" s="22"/>
      <c r="GTV1190" s="22"/>
      <c r="GTW1190" s="22"/>
      <c r="GTX1190" s="22"/>
      <c r="GTY1190" s="22"/>
      <c r="GTZ1190" s="22"/>
      <c r="GUA1190" s="22"/>
      <c r="GUB1190" s="22"/>
      <c r="GUC1190" s="22"/>
      <c r="GUD1190" s="22"/>
      <c r="GUE1190" s="22"/>
      <c r="GUF1190" s="22"/>
      <c r="GUG1190" s="22"/>
      <c r="GUH1190" s="22"/>
      <c r="GUI1190" s="22"/>
      <c r="GUJ1190" s="22"/>
      <c r="GUK1190" s="22"/>
      <c r="GUL1190" s="22"/>
      <c r="GUM1190" s="22"/>
      <c r="GUN1190" s="22"/>
      <c r="GUO1190" s="22"/>
      <c r="GUP1190" s="22"/>
      <c r="GUQ1190" s="22"/>
      <c r="GUR1190" s="22"/>
      <c r="GUS1190" s="22"/>
      <c r="GUT1190" s="22"/>
      <c r="GUU1190" s="22"/>
      <c r="GUV1190" s="22"/>
      <c r="GUW1190" s="22"/>
      <c r="GUX1190" s="22"/>
      <c r="GUY1190" s="22"/>
      <c r="GUZ1190" s="22"/>
      <c r="GVA1190" s="22"/>
      <c r="GVB1190" s="22"/>
      <c r="GVC1190" s="22"/>
      <c r="GVD1190" s="22"/>
      <c r="GVE1190" s="22"/>
      <c r="GVF1190" s="22"/>
      <c r="GVG1190" s="22"/>
      <c r="GVH1190" s="22"/>
      <c r="GVI1190" s="22"/>
      <c r="GVJ1190" s="22"/>
      <c r="GVK1190" s="22"/>
      <c r="GVL1190" s="22"/>
      <c r="GVM1190" s="22"/>
      <c r="GVN1190" s="22"/>
      <c r="GVO1190" s="22"/>
      <c r="GVP1190" s="22"/>
      <c r="GVQ1190" s="22"/>
      <c r="GVR1190" s="22"/>
      <c r="GVS1190" s="22"/>
      <c r="GVT1190" s="22"/>
      <c r="GVU1190" s="22"/>
      <c r="GVV1190" s="22"/>
      <c r="GVW1190" s="22"/>
      <c r="GVX1190" s="22"/>
      <c r="GVY1190" s="22"/>
      <c r="GVZ1190" s="22"/>
      <c r="GWA1190" s="22"/>
      <c r="GWB1190" s="22"/>
      <c r="GWC1190" s="22"/>
      <c r="GWD1190" s="22"/>
      <c r="GWE1190" s="22"/>
      <c r="GWF1190" s="22"/>
      <c r="GWG1190" s="22"/>
      <c r="GWH1190" s="22"/>
      <c r="GWI1190" s="22"/>
      <c r="GWJ1190" s="22"/>
      <c r="GWK1190" s="22"/>
      <c r="GWL1190" s="22"/>
      <c r="GWM1190" s="22"/>
      <c r="GWN1190" s="22"/>
      <c r="GWO1190" s="22"/>
      <c r="GWP1190" s="22"/>
      <c r="GWQ1190" s="22"/>
      <c r="GWR1190" s="22"/>
      <c r="GWS1190" s="22"/>
      <c r="GWT1190" s="22"/>
      <c r="GWU1190" s="22"/>
      <c r="GWV1190" s="22"/>
      <c r="GWW1190" s="22"/>
      <c r="GWX1190" s="22"/>
      <c r="GWY1190" s="22"/>
      <c r="GWZ1190" s="22"/>
      <c r="GXA1190" s="22"/>
      <c r="GXB1190" s="22"/>
      <c r="GXC1190" s="22"/>
      <c r="GXD1190" s="22"/>
      <c r="GXE1190" s="22"/>
      <c r="GXF1190" s="22"/>
      <c r="GXG1190" s="22"/>
      <c r="GXH1190" s="22"/>
      <c r="GXI1190" s="22"/>
      <c r="GXJ1190" s="22"/>
      <c r="GXK1190" s="22"/>
      <c r="GXL1190" s="22"/>
      <c r="GXM1190" s="22"/>
      <c r="GXN1190" s="22"/>
      <c r="GXO1190" s="22"/>
      <c r="GXP1190" s="22"/>
      <c r="GXQ1190" s="22"/>
      <c r="GXR1190" s="22"/>
      <c r="GXS1190" s="22"/>
      <c r="GXT1190" s="22"/>
      <c r="GXU1190" s="22"/>
      <c r="GXV1190" s="22"/>
      <c r="GXW1190" s="22"/>
      <c r="GXX1190" s="22"/>
      <c r="GXY1190" s="22"/>
      <c r="GXZ1190" s="22"/>
      <c r="GYA1190" s="22"/>
      <c r="GYB1190" s="22"/>
      <c r="GYC1190" s="22"/>
      <c r="GYD1190" s="22"/>
      <c r="GYE1190" s="22"/>
      <c r="GYF1190" s="22"/>
      <c r="GYG1190" s="22"/>
      <c r="GYH1190" s="22"/>
      <c r="GYI1190" s="22"/>
      <c r="GYJ1190" s="22"/>
      <c r="GYK1190" s="22"/>
      <c r="GYL1190" s="22"/>
      <c r="GYM1190" s="22"/>
      <c r="GYN1190" s="22"/>
      <c r="GYO1190" s="22"/>
      <c r="GYP1190" s="22"/>
      <c r="GYQ1190" s="22"/>
      <c r="GYR1190" s="22"/>
      <c r="GYS1190" s="22"/>
      <c r="GYT1190" s="22"/>
      <c r="GYU1190" s="22"/>
      <c r="GYV1190" s="22"/>
      <c r="GYW1190" s="22"/>
      <c r="GYX1190" s="22"/>
      <c r="GYY1190" s="22"/>
      <c r="GYZ1190" s="22"/>
      <c r="GZA1190" s="22"/>
      <c r="GZB1190" s="22"/>
      <c r="GZC1190" s="22"/>
      <c r="GZD1190" s="22"/>
      <c r="GZE1190" s="22"/>
      <c r="GZF1190" s="22"/>
      <c r="GZG1190" s="22"/>
      <c r="GZH1190" s="22"/>
      <c r="GZI1190" s="22"/>
      <c r="GZJ1190" s="22"/>
      <c r="GZK1190" s="22"/>
      <c r="GZL1190" s="22"/>
      <c r="GZM1190" s="22"/>
      <c r="GZN1190" s="22"/>
      <c r="GZO1190" s="22"/>
      <c r="GZP1190" s="22"/>
      <c r="GZQ1190" s="22"/>
      <c r="GZR1190" s="22"/>
      <c r="GZS1190" s="22"/>
      <c r="GZT1190" s="22"/>
      <c r="GZU1190" s="22"/>
      <c r="GZV1190" s="22"/>
      <c r="GZW1190" s="22"/>
      <c r="GZX1190" s="22"/>
      <c r="GZY1190" s="22"/>
      <c r="GZZ1190" s="22"/>
      <c r="HAA1190" s="22"/>
      <c r="HAB1190" s="22"/>
      <c r="HAC1190" s="22"/>
      <c r="HAD1190" s="22"/>
      <c r="HAE1190" s="22"/>
      <c r="HAF1190" s="22"/>
      <c r="HAG1190" s="22"/>
      <c r="HAH1190" s="22"/>
      <c r="HAI1190" s="22"/>
      <c r="HAJ1190" s="22"/>
      <c r="HAK1190" s="22"/>
      <c r="HAL1190" s="22"/>
      <c r="HAM1190" s="22"/>
      <c r="HAN1190" s="22"/>
      <c r="HAO1190" s="22"/>
      <c r="HAP1190" s="22"/>
      <c r="HAQ1190" s="22"/>
      <c r="HAR1190" s="22"/>
      <c r="HAS1190" s="22"/>
      <c r="HAT1190" s="22"/>
      <c r="HAU1190" s="22"/>
      <c r="HAV1190" s="22"/>
      <c r="HAW1190" s="22"/>
      <c r="HAX1190" s="22"/>
      <c r="HAY1190" s="22"/>
      <c r="HAZ1190" s="22"/>
      <c r="HBA1190" s="22"/>
      <c r="HBB1190" s="22"/>
      <c r="HBC1190" s="22"/>
      <c r="HBD1190" s="22"/>
      <c r="HBE1190" s="22"/>
      <c r="HBF1190" s="22"/>
      <c r="HBG1190" s="22"/>
      <c r="HBH1190" s="22"/>
      <c r="HBI1190" s="22"/>
      <c r="HBJ1190" s="22"/>
      <c r="HBK1190" s="22"/>
      <c r="HBL1190" s="22"/>
      <c r="HBM1190" s="22"/>
      <c r="HBN1190" s="22"/>
      <c r="HBO1190" s="22"/>
      <c r="HBP1190" s="22"/>
      <c r="HBQ1190" s="22"/>
      <c r="HBR1190" s="22"/>
      <c r="HBS1190" s="22"/>
      <c r="HBT1190" s="22"/>
      <c r="HBU1190" s="22"/>
      <c r="HBV1190" s="22"/>
      <c r="HBW1190" s="22"/>
      <c r="HBX1190" s="22"/>
      <c r="HBY1190" s="22"/>
      <c r="HBZ1190" s="22"/>
      <c r="HCA1190" s="22"/>
      <c r="HCB1190" s="22"/>
      <c r="HCC1190" s="22"/>
      <c r="HCD1190" s="22"/>
      <c r="HCE1190" s="22"/>
      <c r="HCF1190" s="22"/>
      <c r="HCG1190" s="22"/>
      <c r="HCH1190" s="22"/>
      <c r="HCI1190" s="22"/>
      <c r="HCJ1190" s="22"/>
      <c r="HCK1190" s="22"/>
      <c r="HCL1190" s="22"/>
      <c r="HCM1190" s="22"/>
      <c r="HCN1190" s="22"/>
      <c r="HCO1190" s="22"/>
      <c r="HCP1190" s="22"/>
      <c r="HCQ1190" s="22"/>
      <c r="HCR1190" s="22"/>
      <c r="HCS1190" s="22"/>
      <c r="HCT1190" s="22"/>
      <c r="HCU1190" s="22"/>
      <c r="HCV1190" s="22"/>
      <c r="HCW1190" s="22"/>
      <c r="HCX1190" s="22"/>
      <c r="HCY1190" s="22"/>
      <c r="HCZ1190" s="22"/>
      <c r="HDA1190" s="22"/>
      <c r="HDB1190" s="22"/>
      <c r="HDC1190" s="22"/>
      <c r="HDD1190" s="22"/>
      <c r="HDE1190" s="22"/>
      <c r="HDF1190" s="22"/>
      <c r="HDG1190" s="22"/>
      <c r="HDH1190" s="22"/>
      <c r="HDI1190" s="22"/>
      <c r="HDJ1190" s="22"/>
      <c r="HDK1190" s="22"/>
      <c r="HDL1190" s="22"/>
      <c r="HDM1190" s="22"/>
      <c r="HDN1190" s="22"/>
      <c r="HDO1190" s="22"/>
      <c r="HDP1190" s="22"/>
      <c r="HDQ1190" s="22"/>
      <c r="HDR1190" s="22"/>
      <c r="HDS1190" s="22"/>
      <c r="HDT1190" s="22"/>
      <c r="HDU1190" s="22"/>
      <c r="HDV1190" s="22"/>
      <c r="HDW1190" s="22"/>
      <c r="HDX1190" s="22"/>
      <c r="HDY1190" s="22"/>
      <c r="HDZ1190" s="22"/>
      <c r="HEA1190" s="22"/>
      <c r="HEB1190" s="22"/>
      <c r="HEC1190" s="22"/>
      <c r="HED1190" s="22"/>
      <c r="HEE1190" s="22"/>
      <c r="HEF1190" s="22"/>
      <c r="HEG1190" s="22"/>
      <c r="HEH1190" s="22"/>
      <c r="HEI1190" s="22"/>
      <c r="HEJ1190" s="22"/>
      <c r="HEK1190" s="22"/>
      <c r="HEL1190" s="22"/>
      <c r="HEM1190" s="22"/>
      <c r="HEN1190" s="22"/>
      <c r="HEO1190" s="22"/>
      <c r="HEP1190" s="22"/>
      <c r="HEQ1190" s="22"/>
      <c r="HER1190" s="22"/>
      <c r="HES1190" s="22"/>
      <c r="HET1190" s="22"/>
      <c r="HEU1190" s="22"/>
      <c r="HEV1190" s="22"/>
      <c r="HEW1190" s="22"/>
      <c r="HEX1190" s="22"/>
      <c r="HEY1190" s="22"/>
      <c r="HEZ1190" s="22"/>
      <c r="HFA1190" s="22"/>
      <c r="HFB1190" s="22"/>
      <c r="HFC1190" s="22"/>
      <c r="HFD1190" s="22"/>
      <c r="HFE1190" s="22"/>
      <c r="HFF1190" s="22"/>
      <c r="HFG1190" s="22"/>
      <c r="HFH1190" s="22"/>
      <c r="HFI1190" s="22"/>
      <c r="HFJ1190" s="22"/>
      <c r="HFK1190" s="22"/>
      <c r="HFL1190" s="22"/>
      <c r="HFM1190" s="22"/>
      <c r="HFN1190" s="22"/>
      <c r="HFO1190" s="22"/>
      <c r="HFP1190" s="22"/>
      <c r="HFQ1190" s="22"/>
      <c r="HFR1190" s="22"/>
      <c r="HFS1190" s="22"/>
      <c r="HFT1190" s="22"/>
      <c r="HFU1190" s="22"/>
      <c r="HFV1190" s="22"/>
      <c r="HFW1190" s="22"/>
      <c r="HFX1190" s="22"/>
      <c r="HFY1190" s="22"/>
      <c r="HFZ1190" s="22"/>
      <c r="HGA1190" s="22"/>
      <c r="HGB1190" s="22"/>
      <c r="HGC1190" s="22"/>
      <c r="HGD1190" s="22"/>
      <c r="HGE1190" s="22"/>
      <c r="HGF1190" s="22"/>
      <c r="HGG1190" s="22"/>
      <c r="HGH1190" s="22"/>
      <c r="HGI1190" s="22"/>
      <c r="HGJ1190" s="22"/>
      <c r="HGK1190" s="22"/>
      <c r="HGL1190" s="22"/>
      <c r="HGM1190" s="22"/>
      <c r="HGN1190" s="22"/>
      <c r="HGO1190" s="22"/>
      <c r="HGP1190" s="22"/>
      <c r="HGQ1190" s="22"/>
      <c r="HGR1190" s="22"/>
      <c r="HGS1190" s="22"/>
      <c r="HGT1190" s="22"/>
      <c r="HGU1190" s="22"/>
      <c r="HGV1190" s="22"/>
      <c r="HGW1190" s="22"/>
      <c r="HGX1190" s="22"/>
      <c r="HGY1190" s="22"/>
      <c r="HGZ1190" s="22"/>
      <c r="HHA1190" s="22"/>
      <c r="HHB1190" s="22"/>
      <c r="HHC1190" s="22"/>
      <c r="HHD1190" s="22"/>
      <c r="HHE1190" s="22"/>
      <c r="HHF1190" s="22"/>
      <c r="HHG1190" s="22"/>
      <c r="HHH1190" s="22"/>
      <c r="HHI1190" s="22"/>
      <c r="HHJ1190" s="22"/>
      <c r="HHK1190" s="22"/>
      <c r="HHL1190" s="22"/>
      <c r="HHM1190" s="22"/>
      <c r="HHN1190" s="22"/>
      <c r="HHO1190" s="22"/>
      <c r="HHP1190" s="22"/>
      <c r="HHQ1190" s="22"/>
      <c r="HHR1190" s="22"/>
      <c r="HHS1190" s="22"/>
      <c r="HHT1190" s="22"/>
      <c r="HHU1190" s="22"/>
      <c r="HHV1190" s="22"/>
      <c r="HHW1190" s="22"/>
      <c r="HHX1190" s="22"/>
      <c r="HHY1190" s="22"/>
      <c r="HHZ1190" s="22"/>
      <c r="HIA1190" s="22"/>
      <c r="HIB1190" s="22"/>
      <c r="HIC1190" s="22"/>
      <c r="HID1190" s="22"/>
      <c r="HIE1190" s="22"/>
      <c r="HIF1190" s="22"/>
      <c r="HIG1190" s="22"/>
      <c r="HIH1190" s="22"/>
      <c r="HII1190" s="22"/>
      <c r="HIJ1190" s="22"/>
      <c r="HIK1190" s="22"/>
      <c r="HIL1190" s="22"/>
      <c r="HIM1190" s="22"/>
      <c r="HIN1190" s="22"/>
      <c r="HIO1190" s="22"/>
      <c r="HIP1190" s="22"/>
      <c r="HIQ1190" s="22"/>
      <c r="HIR1190" s="22"/>
      <c r="HIS1190" s="22"/>
      <c r="HIT1190" s="22"/>
      <c r="HIU1190" s="22"/>
      <c r="HIV1190" s="22"/>
      <c r="HIW1190" s="22"/>
      <c r="HIX1190" s="22"/>
      <c r="HIY1190" s="22"/>
      <c r="HIZ1190" s="22"/>
      <c r="HJA1190" s="22"/>
      <c r="HJB1190" s="22"/>
      <c r="HJC1190" s="22"/>
      <c r="HJD1190" s="22"/>
      <c r="HJE1190" s="22"/>
      <c r="HJF1190" s="22"/>
      <c r="HJG1190" s="22"/>
      <c r="HJH1190" s="22"/>
      <c r="HJI1190" s="22"/>
      <c r="HJJ1190" s="22"/>
      <c r="HJK1190" s="22"/>
      <c r="HJL1190" s="22"/>
      <c r="HJM1190" s="22"/>
      <c r="HJN1190" s="22"/>
      <c r="HJO1190" s="22"/>
      <c r="HJP1190" s="22"/>
      <c r="HJQ1190" s="22"/>
      <c r="HJR1190" s="22"/>
      <c r="HJS1190" s="22"/>
      <c r="HJT1190" s="22"/>
      <c r="HJU1190" s="22"/>
      <c r="HJV1190" s="22"/>
      <c r="HJW1190" s="22"/>
      <c r="HJX1190" s="22"/>
      <c r="HJY1190" s="22"/>
      <c r="HJZ1190" s="22"/>
      <c r="HKA1190" s="22"/>
      <c r="HKB1190" s="22"/>
      <c r="HKC1190" s="22"/>
      <c r="HKD1190" s="22"/>
      <c r="HKE1190" s="22"/>
      <c r="HKF1190" s="22"/>
      <c r="HKG1190" s="22"/>
      <c r="HKH1190" s="22"/>
      <c r="HKI1190" s="22"/>
      <c r="HKJ1190" s="22"/>
      <c r="HKK1190" s="22"/>
      <c r="HKL1190" s="22"/>
      <c r="HKM1190" s="22"/>
      <c r="HKN1190" s="22"/>
      <c r="HKO1190" s="22"/>
      <c r="HKP1190" s="22"/>
      <c r="HKQ1190" s="22"/>
      <c r="HKR1190" s="22"/>
      <c r="HKS1190" s="22"/>
      <c r="HKT1190" s="22"/>
      <c r="HKU1190" s="22"/>
      <c r="HKV1190" s="22"/>
      <c r="HKW1190" s="22"/>
      <c r="HKX1190" s="22"/>
      <c r="HKY1190" s="22"/>
      <c r="HKZ1190" s="22"/>
      <c r="HLA1190" s="22"/>
      <c r="HLB1190" s="22"/>
      <c r="HLC1190" s="22"/>
      <c r="HLD1190" s="22"/>
      <c r="HLE1190" s="22"/>
      <c r="HLF1190" s="22"/>
      <c r="HLG1190" s="22"/>
      <c r="HLH1190" s="22"/>
      <c r="HLI1190" s="22"/>
      <c r="HLJ1190" s="22"/>
      <c r="HLK1190" s="22"/>
      <c r="HLL1190" s="22"/>
      <c r="HLM1190" s="22"/>
      <c r="HLN1190" s="22"/>
      <c r="HLO1190" s="22"/>
      <c r="HLP1190" s="22"/>
      <c r="HLQ1190" s="22"/>
      <c r="HLR1190" s="22"/>
      <c r="HLS1190" s="22"/>
      <c r="HLT1190" s="22"/>
      <c r="HLU1190" s="22"/>
      <c r="HLV1190" s="22"/>
      <c r="HLW1190" s="22"/>
      <c r="HLX1190" s="22"/>
      <c r="HLY1190" s="22"/>
      <c r="HLZ1190" s="22"/>
      <c r="HMA1190" s="22"/>
      <c r="HMB1190" s="22"/>
      <c r="HMC1190" s="22"/>
      <c r="HMD1190" s="22"/>
      <c r="HME1190" s="22"/>
      <c r="HMF1190" s="22"/>
      <c r="HMG1190" s="22"/>
      <c r="HMH1190" s="22"/>
      <c r="HMI1190" s="22"/>
      <c r="HMJ1190" s="22"/>
      <c r="HMK1190" s="22"/>
      <c r="HML1190" s="22"/>
      <c r="HMM1190" s="22"/>
      <c r="HMN1190" s="22"/>
      <c r="HMO1190" s="22"/>
      <c r="HMP1190" s="22"/>
      <c r="HMQ1190" s="22"/>
      <c r="HMR1190" s="22"/>
      <c r="HMS1190" s="22"/>
      <c r="HMT1190" s="22"/>
      <c r="HMU1190" s="22"/>
      <c r="HMV1190" s="22"/>
      <c r="HMW1190" s="22"/>
      <c r="HMX1190" s="22"/>
      <c r="HMY1190" s="22"/>
      <c r="HMZ1190" s="22"/>
      <c r="HNA1190" s="22"/>
      <c r="HNB1190" s="22"/>
      <c r="HNC1190" s="22"/>
      <c r="HND1190" s="22"/>
      <c r="HNE1190" s="22"/>
      <c r="HNF1190" s="22"/>
      <c r="HNG1190" s="22"/>
      <c r="HNH1190" s="22"/>
      <c r="HNI1190" s="22"/>
      <c r="HNJ1190" s="22"/>
      <c r="HNK1190" s="22"/>
      <c r="HNL1190" s="22"/>
      <c r="HNM1190" s="22"/>
      <c r="HNN1190" s="22"/>
      <c r="HNO1190" s="22"/>
      <c r="HNP1190" s="22"/>
      <c r="HNQ1190" s="22"/>
      <c r="HNR1190" s="22"/>
      <c r="HNS1190" s="22"/>
      <c r="HNT1190" s="22"/>
      <c r="HNU1190" s="22"/>
      <c r="HNV1190" s="22"/>
      <c r="HNW1190" s="22"/>
      <c r="HNX1190" s="22"/>
      <c r="HNY1190" s="22"/>
      <c r="HNZ1190" s="22"/>
      <c r="HOA1190" s="22"/>
      <c r="HOB1190" s="22"/>
      <c r="HOC1190" s="22"/>
      <c r="HOD1190" s="22"/>
      <c r="HOE1190" s="22"/>
      <c r="HOF1190" s="22"/>
      <c r="HOG1190" s="22"/>
      <c r="HOH1190" s="22"/>
      <c r="HOI1190" s="22"/>
      <c r="HOJ1190" s="22"/>
      <c r="HOK1190" s="22"/>
      <c r="HOL1190" s="22"/>
      <c r="HOM1190" s="22"/>
      <c r="HON1190" s="22"/>
      <c r="HOO1190" s="22"/>
      <c r="HOP1190" s="22"/>
      <c r="HOQ1190" s="22"/>
      <c r="HOR1190" s="22"/>
      <c r="HOS1190" s="22"/>
      <c r="HOT1190" s="22"/>
      <c r="HOU1190" s="22"/>
      <c r="HOV1190" s="22"/>
      <c r="HOW1190" s="22"/>
      <c r="HOX1190" s="22"/>
      <c r="HOY1190" s="22"/>
      <c r="HOZ1190" s="22"/>
      <c r="HPA1190" s="22"/>
      <c r="HPB1190" s="22"/>
      <c r="HPC1190" s="22"/>
      <c r="HPD1190" s="22"/>
      <c r="HPE1190" s="22"/>
      <c r="HPF1190" s="22"/>
      <c r="HPG1190" s="22"/>
      <c r="HPH1190" s="22"/>
      <c r="HPI1190" s="22"/>
      <c r="HPJ1190" s="22"/>
      <c r="HPK1190" s="22"/>
      <c r="HPL1190" s="22"/>
      <c r="HPM1190" s="22"/>
      <c r="HPN1190" s="22"/>
      <c r="HPO1190" s="22"/>
      <c r="HPP1190" s="22"/>
      <c r="HPQ1190" s="22"/>
      <c r="HPR1190" s="22"/>
      <c r="HPS1190" s="22"/>
      <c r="HPT1190" s="22"/>
      <c r="HPU1190" s="22"/>
      <c r="HPV1190" s="22"/>
      <c r="HPW1190" s="22"/>
      <c r="HPX1190" s="22"/>
      <c r="HPY1190" s="22"/>
      <c r="HPZ1190" s="22"/>
      <c r="HQA1190" s="22"/>
      <c r="HQB1190" s="22"/>
      <c r="HQC1190" s="22"/>
      <c r="HQD1190" s="22"/>
      <c r="HQE1190" s="22"/>
      <c r="HQF1190" s="22"/>
      <c r="HQG1190" s="22"/>
      <c r="HQH1190" s="22"/>
      <c r="HQI1190" s="22"/>
      <c r="HQJ1190" s="22"/>
      <c r="HQK1190" s="22"/>
      <c r="HQL1190" s="22"/>
      <c r="HQM1190" s="22"/>
      <c r="HQN1190" s="22"/>
      <c r="HQO1190" s="22"/>
      <c r="HQP1190" s="22"/>
      <c r="HQQ1190" s="22"/>
      <c r="HQR1190" s="22"/>
      <c r="HQS1190" s="22"/>
      <c r="HQT1190" s="22"/>
      <c r="HQU1190" s="22"/>
      <c r="HQV1190" s="22"/>
      <c r="HQW1190" s="22"/>
      <c r="HQX1190" s="22"/>
      <c r="HQY1190" s="22"/>
      <c r="HQZ1190" s="22"/>
      <c r="HRA1190" s="22"/>
      <c r="HRB1190" s="22"/>
      <c r="HRC1190" s="22"/>
      <c r="HRD1190" s="22"/>
      <c r="HRE1190" s="22"/>
      <c r="HRF1190" s="22"/>
      <c r="HRG1190" s="22"/>
      <c r="HRH1190" s="22"/>
      <c r="HRI1190" s="22"/>
      <c r="HRJ1190" s="22"/>
      <c r="HRK1190" s="22"/>
      <c r="HRL1190" s="22"/>
      <c r="HRM1190" s="22"/>
      <c r="HRN1190" s="22"/>
      <c r="HRO1190" s="22"/>
      <c r="HRP1190" s="22"/>
      <c r="HRQ1190" s="22"/>
      <c r="HRR1190" s="22"/>
      <c r="HRS1190" s="22"/>
      <c r="HRT1190" s="22"/>
      <c r="HRU1190" s="22"/>
      <c r="HRV1190" s="22"/>
      <c r="HRW1190" s="22"/>
      <c r="HRX1190" s="22"/>
      <c r="HRY1190" s="22"/>
      <c r="HRZ1190" s="22"/>
      <c r="HSA1190" s="22"/>
      <c r="HSB1190" s="22"/>
      <c r="HSC1190" s="22"/>
      <c r="HSD1190" s="22"/>
      <c r="HSE1190" s="22"/>
      <c r="HSF1190" s="22"/>
      <c r="HSG1190" s="22"/>
      <c r="HSH1190" s="22"/>
      <c r="HSI1190" s="22"/>
      <c r="HSJ1190" s="22"/>
      <c r="HSK1190" s="22"/>
      <c r="HSL1190" s="22"/>
      <c r="HSM1190" s="22"/>
      <c r="HSN1190" s="22"/>
      <c r="HSO1190" s="22"/>
      <c r="HSP1190" s="22"/>
      <c r="HSQ1190" s="22"/>
      <c r="HSR1190" s="22"/>
      <c r="HSS1190" s="22"/>
      <c r="HST1190" s="22"/>
      <c r="HSU1190" s="22"/>
      <c r="HSV1190" s="22"/>
      <c r="HSW1190" s="22"/>
      <c r="HSX1190" s="22"/>
      <c r="HSY1190" s="22"/>
      <c r="HSZ1190" s="22"/>
      <c r="HTA1190" s="22"/>
      <c r="HTB1190" s="22"/>
      <c r="HTC1190" s="22"/>
      <c r="HTD1190" s="22"/>
      <c r="HTE1190" s="22"/>
      <c r="HTF1190" s="22"/>
      <c r="HTG1190" s="22"/>
      <c r="HTH1190" s="22"/>
      <c r="HTI1190" s="22"/>
      <c r="HTJ1190" s="22"/>
      <c r="HTK1190" s="22"/>
      <c r="HTL1190" s="22"/>
      <c r="HTM1190" s="22"/>
      <c r="HTN1190" s="22"/>
      <c r="HTO1190" s="22"/>
      <c r="HTP1190" s="22"/>
      <c r="HTQ1190" s="22"/>
      <c r="HTR1190" s="22"/>
      <c r="HTS1190" s="22"/>
      <c r="HTT1190" s="22"/>
      <c r="HTU1190" s="22"/>
      <c r="HTV1190" s="22"/>
      <c r="HTW1190" s="22"/>
      <c r="HTX1190" s="22"/>
      <c r="HTY1190" s="22"/>
      <c r="HTZ1190" s="22"/>
      <c r="HUA1190" s="22"/>
      <c r="HUB1190" s="22"/>
      <c r="HUC1190" s="22"/>
      <c r="HUD1190" s="22"/>
      <c r="HUE1190" s="22"/>
      <c r="HUF1190" s="22"/>
      <c r="HUG1190" s="22"/>
      <c r="HUH1190" s="22"/>
      <c r="HUI1190" s="22"/>
      <c r="HUJ1190" s="22"/>
      <c r="HUK1190" s="22"/>
      <c r="HUL1190" s="22"/>
      <c r="HUM1190" s="22"/>
      <c r="HUN1190" s="22"/>
      <c r="HUO1190" s="22"/>
      <c r="HUP1190" s="22"/>
      <c r="HUQ1190" s="22"/>
      <c r="HUR1190" s="22"/>
      <c r="HUS1190" s="22"/>
      <c r="HUT1190" s="22"/>
      <c r="HUU1190" s="22"/>
      <c r="HUV1190" s="22"/>
      <c r="HUW1190" s="22"/>
      <c r="HUX1190" s="22"/>
      <c r="HUY1190" s="22"/>
      <c r="HUZ1190" s="22"/>
      <c r="HVA1190" s="22"/>
      <c r="HVB1190" s="22"/>
      <c r="HVC1190" s="22"/>
      <c r="HVD1190" s="22"/>
      <c r="HVE1190" s="22"/>
      <c r="HVF1190" s="22"/>
      <c r="HVG1190" s="22"/>
      <c r="HVH1190" s="22"/>
      <c r="HVI1190" s="22"/>
      <c r="HVJ1190" s="22"/>
      <c r="HVK1190" s="22"/>
      <c r="HVL1190" s="22"/>
      <c r="HVM1190" s="22"/>
      <c r="HVN1190" s="22"/>
      <c r="HVO1190" s="22"/>
      <c r="HVP1190" s="22"/>
      <c r="HVQ1190" s="22"/>
      <c r="HVR1190" s="22"/>
      <c r="HVS1190" s="22"/>
      <c r="HVT1190" s="22"/>
      <c r="HVU1190" s="22"/>
      <c r="HVV1190" s="22"/>
      <c r="HVW1190" s="22"/>
      <c r="HVX1190" s="22"/>
      <c r="HVY1190" s="22"/>
      <c r="HVZ1190" s="22"/>
      <c r="HWA1190" s="22"/>
      <c r="HWB1190" s="22"/>
      <c r="HWC1190" s="22"/>
      <c r="HWD1190" s="22"/>
      <c r="HWE1190" s="22"/>
      <c r="HWF1190" s="22"/>
      <c r="HWG1190" s="22"/>
      <c r="HWH1190" s="22"/>
      <c r="HWI1190" s="22"/>
      <c r="HWJ1190" s="22"/>
      <c r="HWK1190" s="22"/>
      <c r="HWL1190" s="22"/>
      <c r="HWM1190" s="22"/>
      <c r="HWN1190" s="22"/>
      <c r="HWO1190" s="22"/>
      <c r="HWP1190" s="22"/>
      <c r="HWQ1190" s="22"/>
      <c r="HWR1190" s="22"/>
      <c r="HWS1190" s="22"/>
      <c r="HWT1190" s="22"/>
      <c r="HWU1190" s="22"/>
      <c r="HWV1190" s="22"/>
      <c r="HWW1190" s="22"/>
      <c r="HWX1190" s="22"/>
      <c r="HWY1190" s="22"/>
      <c r="HWZ1190" s="22"/>
      <c r="HXA1190" s="22"/>
      <c r="HXB1190" s="22"/>
      <c r="HXC1190" s="22"/>
      <c r="HXD1190" s="22"/>
      <c r="HXE1190" s="22"/>
      <c r="HXF1190" s="22"/>
      <c r="HXG1190" s="22"/>
      <c r="HXH1190" s="22"/>
      <c r="HXI1190" s="22"/>
      <c r="HXJ1190" s="22"/>
      <c r="HXK1190" s="22"/>
      <c r="HXL1190" s="22"/>
      <c r="HXM1190" s="22"/>
      <c r="HXN1190" s="22"/>
      <c r="HXO1190" s="22"/>
      <c r="HXP1190" s="22"/>
      <c r="HXQ1190" s="22"/>
      <c r="HXR1190" s="22"/>
      <c r="HXS1190" s="22"/>
      <c r="HXT1190" s="22"/>
      <c r="HXU1190" s="22"/>
      <c r="HXV1190" s="22"/>
      <c r="HXW1190" s="22"/>
      <c r="HXX1190" s="22"/>
      <c r="HXY1190" s="22"/>
      <c r="HXZ1190" s="22"/>
      <c r="HYA1190" s="22"/>
      <c r="HYB1190" s="22"/>
      <c r="HYC1190" s="22"/>
      <c r="HYD1190" s="22"/>
      <c r="HYE1190" s="22"/>
      <c r="HYF1190" s="22"/>
      <c r="HYG1190" s="22"/>
      <c r="HYH1190" s="22"/>
      <c r="HYI1190" s="22"/>
      <c r="HYJ1190" s="22"/>
      <c r="HYK1190" s="22"/>
      <c r="HYL1190" s="22"/>
      <c r="HYM1190" s="22"/>
      <c r="HYN1190" s="22"/>
      <c r="HYO1190" s="22"/>
      <c r="HYP1190" s="22"/>
      <c r="HYQ1190" s="22"/>
      <c r="HYR1190" s="22"/>
      <c r="HYS1190" s="22"/>
      <c r="HYT1190" s="22"/>
      <c r="HYU1190" s="22"/>
      <c r="HYV1190" s="22"/>
      <c r="HYW1190" s="22"/>
      <c r="HYX1190" s="22"/>
      <c r="HYY1190" s="22"/>
      <c r="HYZ1190" s="22"/>
      <c r="HZA1190" s="22"/>
      <c r="HZB1190" s="22"/>
      <c r="HZC1190" s="22"/>
      <c r="HZD1190" s="22"/>
      <c r="HZE1190" s="22"/>
      <c r="HZF1190" s="22"/>
      <c r="HZG1190" s="22"/>
      <c r="HZH1190" s="22"/>
      <c r="HZI1190" s="22"/>
      <c r="HZJ1190" s="22"/>
      <c r="HZK1190" s="22"/>
      <c r="HZL1190" s="22"/>
      <c r="HZM1190" s="22"/>
      <c r="HZN1190" s="22"/>
      <c r="HZO1190" s="22"/>
      <c r="HZP1190" s="22"/>
      <c r="HZQ1190" s="22"/>
      <c r="HZR1190" s="22"/>
      <c r="HZS1190" s="22"/>
      <c r="HZT1190" s="22"/>
      <c r="HZU1190" s="22"/>
      <c r="HZV1190" s="22"/>
      <c r="HZW1190" s="22"/>
      <c r="HZX1190" s="22"/>
      <c r="HZY1190" s="22"/>
      <c r="HZZ1190" s="22"/>
      <c r="IAA1190" s="22"/>
      <c r="IAB1190" s="22"/>
      <c r="IAC1190" s="22"/>
      <c r="IAD1190" s="22"/>
      <c r="IAE1190" s="22"/>
      <c r="IAF1190" s="22"/>
      <c r="IAG1190" s="22"/>
      <c r="IAH1190" s="22"/>
      <c r="IAI1190" s="22"/>
      <c r="IAJ1190" s="22"/>
      <c r="IAK1190" s="22"/>
      <c r="IAL1190" s="22"/>
      <c r="IAM1190" s="22"/>
      <c r="IAN1190" s="22"/>
      <c r="IAO1190" s="22"/>
      <c r="IAP1190" s="22"/>
      <c r="IAQ1190" s="22"/>
      <c r="IAR1190" s="22"/>
      <c r="IAS1190" s="22"/>
      <c r="IAT1190" s="22"/>
      <c r="IAU1190" s="22"/>
      <c r="IAV1190" s="22"/>
      <c r="IAW1190" s="22"/>
      <c r="IAX1190" s="22"/>
      <c r="IAY1190" s="22"/>
      <c r="IAZ1190" s="22"/>
      <c r="IBA1190" s="22"/>
      <c r="IBB1190" s="22"/>
      <c r="IBC1190" s="22"/>
      <c r="IBD1190" s="22"/>
      <c r="IBE1190" s="22"/>
      <c r="IBF1190" s="22"/>
      <c r="IBG1190" s="22"/>
      <c r="IBH1190" s="22"/>
      <c r="IBI1190" s="22"/>
      <c r="IBJ1190" s="22"/>
      <c r="IBK1190" s="22"/>
      <c r="IBL1190" s="22"/>
      <c r="IBM1190" s="22"/>
      <c r="IBN1190" s="22"/>
      <c r="IBO1190" s="22"/>
      <c r="IBP1190" s="22"/>
      <c r="IBQ1190" s="22"/>
      <c r="IBR1190" s="22"/>
      <c r="IBS1190" s="22"/>
      <c r="IBT1190" s="22"/>
      <c r="IBU1190" s="22"/>
      <c r="IBV1190" s="22"/>
      <c r="IBW1190" s="22"/>
      <c r="IBX1190" s="22"/>
      <c r="IBY1190" s="22"/>
      <c r="IBZ1190" s="22"/>
      <c r="ICA1190" s="22"/>
      <c r="ICB1190" s="22"/>
      <c r="ICC1190" s="22"/>
      <c r="ICD1190" s="22"/>
      <c r="ICE1190" s="22"/>
      <c r="ICF1190" s="22"/>
      <c r="ICG1190" s="22"/>
      <c r="ICH1190" s="22"/>
      <c r="ICI1190" s="22"/>
      <c r="ICJ1190" s="22"/>
      <c r="ICK1190" s="22"/>
      <c r="ICL1190" s="22"/>
      <c r="ICM1190" s="22"/>
      <c r="ICN1190" s="22"/>
      <c r="ICO1190" s="22"/>
      <c r="ICP1190" s="22"/>
      <c r="ICQ1190" s="22"/>
      <c r="ICR1190" s="22"/>
      <c r="ICS1190" s="22"/>
      <c r="ICT1190" s="22"/>
      <c r="ICU1190" s="22"/>
      <c r="ICV1190" s="22"/>
      <c r="ICW1190" s="22"/>
      <c r="ICX1190" s="22"/>
      <c r="ICY1190" s="22"/>
      <c r="ICZ1190" s="22"/>
      <c r="IDA1190" s="22"/>
      <c r="IDB1190" s="22"/>
      <c r="IDC1190" s="22"/>
      <c r="IDD1190" s="22"/>
      <c r="IDE1190" s="22"/>
      <c r="IDF1190" s="22"/>
      <c r="IDG1190" s="22"/>
      <c r="IDH1190" s="22"/>
      <c r="IDI1190" s="22"/>
      <c r="IDJ1190" s="22"/>
      <c r="IDK1190" s="22"/>
      <c r="IDL1190" s="22"/>
      <c r="IDM1190" s="22"/>
      <c r="IDN1190" s="22"/>
      <c r="IDO1190" s="22"/>
      <c r="IDP1190" s="22"/>
      <c r="IDQ1190" s="22"/>
      <c r="IDR1190" s="22"/>
      <c r="IDS1190" s="22"/>
      <c r="IDT1190" s="22"/>
      <c r="IDU1190" s="22"/>
      <c r="IDV1190" s="22"/>
      <c r="IDW1190" s="22"/>
      <c r="IDX1190" s="22"/>
      <c r="IDY1190" s="22"/>
      <c r="IDZ1190" s="22"/>
      <c r="IEA1190" s="22"/>
      <c r="IEB1190" s="22"/>
      <c r="IEC1190" s="22"/>
      <c r="IED1190" s="22"/>
      <c r="IEE1190" s="22"/>
      <c r="IEF1190" s="22"/>
      <c r="IEG1190" s="22"/>
      <c r="IEH1190" s="22"/>
      <c r="IEI1190" s="22"/>
      <c r="IEJ1190" s="22"/>
      <c r="IEK1190" s="22"/>
      <c r="IEL1190" s="22"/>
      <c r="IEM1190" s="22"/>
      <c r="IEN1190" s="22"/>
      <c r="IEO1190" s="22"/>
      <c r="IEP1190" s="22"/>
      <c r="IEQ1190" s="22"/>
      <c r="IER1190" s="22"/>
      <c r="IES1190" s="22"/>
      <c r="IET1190" s="22"/>
      <c r="IEU1190" s="22"/>
      <c r="IEV1190" s="22"/>
      <c r="IEW1190" s="22"/>
      <c r="IEX1190" s="22"/>
      <c r="IEY1190" s="22"/>
      <c r="IEZ1190" s="22"/>
      <c r="IFA1190" s="22"/>
      <c r="IFB1190" s="22"/>
      <c r="IFC1190" s="22"/>
      <c r="IFD1190" s="22"/>
      <c r="IFE1190" s="22"/>
      <c r="IFF1190" s="22"/>
      <c r="IFG1190" s="22"/>
      <c r="IFH1190" s="22"/>
      <c r="IFI1190" s="22"/>
      <c r="IFJ1190" s="22"/>
      <c r="IFK1190" s="22"/>
      <c r="IFL1190" s="22"/>
      <c r="IFM1190" s="22"/>
      <c r="IFN1190" s="22"/>
      <c r="IFO1190" s="22"/>
      <c r="IFP1190" s="22"/>
      <c r="IFQ1190" s="22"/>
      <c r="IFR1190" s="22"/>
      <c r="IFS1190" s="22"/>
      <c r="IFT1190" s="22"/>
      <c r="IFU1190" s="22"/>
      <c r="IFV1190" s="22"/>
      <c r="IFW1190" s="22"/>
      <c r="IFX1190" s="22"/>
      <c r="IFY1190" s="22"/>
      <c r="IFZ1190" s="22"/>
      <c r="IGA1190" s="22"/>
      <c r="IGB1190" s="22"/>
      <c r="IGC1190" s="22"/>
      <c r="IGD1190" s="22"/>
      <c r="IGE1190" s="22"/>
      <c r="IGF1190" s="22"/>
      <c r="IGG1190" s="22"/>
      <c r="IGH1190" s="22"/>
      <c r="IGI1190" s="22"/>
      <c r="IGJ1190" s="22"/>
      <c r="IGK1190" s="22"/>
      <c r="IGL1190" s="22"/>
      <c r="IGM1190" s="22"/>
      <c r="IGN1190" s="22"/>
      <c r="IGO1190" s="22"/>
      <c r="IGP1190" s="22"/>
      <c r="IGQ1190" s="22"/>
      <c r="IGR1190" s="22"/>
      <c r="IGS1190" s="22"/>
      <c r="IGT1190" s="22"/>
      <c r="IGU1190" s="22"/>
      <c r="IGV1190" s="22"/>
      <c r="IGW1190" s="22"/>
      <c r="IGX1190" s="22"/>
      <c r="IGY1190" s="22"/>
      <c r="IGZ1190" s="22"/>
      <c r="IHA1190" s="22"/>
      <c r="IHB1190" s="22"/>
      <c r="IHC1190" s="22"/>
      <c r="IHD1190" s="22"/>
      <c r="IHE1190" s="22"/>
      <c r="IHF1190" s="22"/>
      <c r="IHG1190" s="22"/>
      <c r="IHH1190" s="22"/>
      <c r="IHI1190" s="22"/>
      <c r="IHJ1190" s="22"/>
      <c r="IHK1190" s="22"/>
      <c r="IHL1190" s="22"/>
      <c r="IHM1190" s="22"/>
      <c r="IHN1190" s="22"/>
      <c r="IHO1190" s="22"/>
      <c r="IHP1190" s="22"/>
      <c r="IHQ1190" s="22"/>
      <c r="IHR1190" s="22"/>
      <c r="IHS1190" s="22"/>
      <c r="IHT1190" s="22"/>
      <c r="IHU1190" s="22"/>
      <c r="IHV1190" s="22"/>
      <c r="IHW1190" s="22"/>
      <c r="IHX1190" s="22"/>
      <c r="IHY1190" s="22"/>
      <c r="IHZ1190" s="22"/>
      <c r="IIA1190" s="22"/>
      <c r="IIB1190" s="22"/>
      <c r="IIC1190" s="22"/>
      <c r="IID1190" s="22"/>
      <c r="IIE1190" s="22"/>
      <c r="IIF1190" s="22"/>
      <c r="IIG1190" s="22"/>
      <c r="IIH1190" s="22"/>
      <c r="III1190" s="22"/>
      <c r="IIJ1190" s="22"/>
      <c r="IIK1190" s="22"/>
      <c r="IIL1190" s="22"/>
      <c r="IIM1190" s="22"/>
      <c r="IIN1190" s="22"/>
      <c r="IIO1190" s="22"/>
      <c r="IIP1190" s="22"/>
      <c r="IIQ1190" s="22"/>
      <c r="IIR1190" s="22"/>
      <c r="IIS1190" s="22"/>
      <c r="IIT1190" s="22"/>
      <c r="IIU1190" s="22"/>
      <c r="IIV1190" s="22"/>
      <c r="IIW1190" s="22"/>
      <c r="IIX1190" s="22"/>
      <c r="IIY1190" s="22"/>
      <c r="IIZ1190" s="22"/>
      <c r="IJA1190" s="22"/>
      <c r="IJB1190" s="22"/>
      <c r="IJC1190" s="22"/>
      <c r="IJD1190" s="22"/>
      <c r="IJE1190" s="22"/>
      <c r="IJF1190" s="22"/>
      <c r="IJG1190" s="22"/>
      <c r="IJH1190" s="22"/>
      <c r="IJI1190" s="22"/>
      <c r="IJJ1190" s="22"/>
      <c r="IJK1190" s="22"/>
      <c r="IJL1190" s="22"/>
      <c r="IJM1190" s="22"/>
      <c r="IJN1190" s="22"/>
      <c r="IJO1190" s="22"/>
      <c r="IJP1190" s="22"/>
      <c r="IJQ1190" s="22"/>
      <c r="IJR1190" s="22"/>
      <c r="IJS1190" s="22"/>
      <c r="IJT1190" s="22"/>
      <c r="IJU1190" s="22"/>
      <c r="IJV1190" s="22"/>
      <c r="IJW1190" s="22"/>
      <c r="IJX1190" s="22"/>
      <c r="IJY1190" s="22"/>
      <c r="IJZ1190" s="22"/>
      <c r="IKA1190" s="22"/>
      <c r="IKB1190" s="22"/>
      <c r="IKC1190" s="22"/>
      <c r="IKD1190" s="22"/>
      <c r="IKE1190" s="22"/>
      <c r="IKF1190" s="22"/>
      <c r="IKG1190" s="22"/>
      <c r="IKH1190" s="22"/>
      <c r="IKI1190" s="22"/>
      <c r="IKJ1190" s="22"/>
      <c r="IKK1190" s="22"/>
      <c r="IKL1190" s="22"/>
      <c r="IKM1190" s="22"/>
      <c r="IKN1190" s="22"/>
      <c r="IKO1190" s="22"/>
      <c r="IKP1190" s="22"/>
      <c r="IKQ1190" s="22"/>
      <c r="IKR1190" s="22"/>
      <c r="IKS1190" s="22"/>
      <c r="IKT1190" s="22"/>
      <c r="IKU1190" s="22"/>
      <c r="IKV1190" s="22"/>
      <c r="IKW1190" s="22"/>
      <c r="IKX1190" s="22"/>
      <c r="IKY1190" s="22"/>
      <c r="IKZ1190" s="22"/>
      <c r="ILA1190" s="22"/>
      <c r="ILB1190" s="22"/>
      <c r="ILC1190" s="22"/>
      <c r="ILD1190" s="22"/>
      <c r="ILE1190" s="22"/>
      <c r="ILF1190" s="22"/>
      <c r="ILG1190" s="22"/>
      <c r="ILH1190" s="22"/>
      <c r="ILI1190" s="22"/>
      <c r="ILJ1190" s="22"/>
      <c r="ILK1190" s="22"/>
      <c r="ILL1190" s="22"/>
      <c r="ILM1190" s="22"/>
      <c r="ILN1190" s="22"/>
      <c r="ILO1190" s="22"/>
      <c r="ILP1190" s="22"/>
      <c r="ILQ1190" s="22"/>
      <c r="ILR1190" s="22"/>
      <c r="ILS1190" s="22"/>
      <c r="ILT1190" s="22"/>
      <c r="ILU1190" s="22"/>
      <c r="ILV1190" s="22"/>
      <c r="ILW1190" s="22"/>
      <c r="ILX1190" s="22"/>
      <c r="ILY1190" s="22"/>
      <c r="ILZ1190" s="22"/>
      <c r="IMA1190" s="22"/>
      <c r="IMB1190" s="22"/>
      <c r="IMC1190" s="22"/>
      <c r="IMD1190" s="22"/>
      <c r="IME1190" s="22"/>
      <c r="IMF1190" s="22"/>
      <c r="IMG1190" s="22"/>
      <c r="IMH1190" s="22"/>
      <c r="IMI1190" s="22"/>
      <c r="IMJ1190" s="22"/>
      <c r="IMK1190" s="22"/>
      <c r="IML1190" s="22"/>
      <c r="IMM1190" s="22"/>
      <c r="IMN1190" s="22"/>
      <c r="IMO1190" s="22"/>
      <c r="IMP1190" s="22"/>
      <c r="IMQ1190" s="22"/>
      <c r="IMR1190" s="22"/>
      <c r="IMS1190" s="22"/>
      <c r="IMT1190" s="22"/>
      <c r="IMU1190" s="22"/>
      <c r="IMV1190" s="22"/>
      <c r="IMW1190" s="22"/>
      <c r="IMX1190" s="22"/>
      <c r="IMY1190" s="22"/>
      <c r="IMZ1190" s="22"/>
      <c r="INA1190" s="22"/>
      <c r="INB1190" s="22"/>
      <c r="INC1190" s="22"/>
      <c r="IND1190" s="22"/>
      <c r="INE1190" s="22"/>
      <c r="INF1190" s="22"/>
      <c r="ING1190" s="22"/>
      <c r="INH1190" s="22"/>
      <c r="INI1190" s="22"/>
      <c r="INJ1190" s="22"/>
      <c r="INK1190" s="22"/>
      <c r="INL1190" s="22"/>
      <c r="INM1190" s="22"/>
      <c r="INN1190" s="22"/>
      <c r="INO1190" s="22"/>
      <c r="INP1190" s="22"/>
      <c r="INQ1190" s="22"/>
      <c r="INR1190" s="22"/>
      <c r="INS1190" s="22"/>
      <c r="INT1190" s="22"/>
      <c r="INU1190" s="22"/>
      <c r="INV1190" s="22"/>
      <c r="INW1190" s="22"/>
      <c r="INX1190" s="22"/>
      <c r="INY1190" s="22"/>
      <c r="INZ1190" s="22"/>
      <c r="IOA1190" s="22"/>
      <c r="IOB1190" s="22"/>
      <c r="IOC1190" s="22"/>
      <c r="IOD1190" s="22"/>
      <c r="IOE1190" s="22"/>
      <c r="IOF1190" s="22"/>
      <c r="IOG1190" s="22"/>
      <c r="IOH1190" s="22"/>
      <c r="IOI1190" s="22"/>
      <c r="IOJ1190" s="22"/>
      <c r="IOK1190" s="22"/>
      <c r="IOL1190" s="22"/>
      <c r="IOM1190" s="22"/>
      <c r="ION1190" s="22"/>
      <c r="IOO1190" s="22"/>
      <c r="IOP1190" s="22"/>
      <c r="IOQ1190" s="22"/>
      <c r="IOR1190" s="22"/>
      <c r="IOS1190" s="22"/>
      <c r="IOT1190" s="22"/>
      <c r="IOU1190" s="22"/>
      <c r="IOV1190" s="22"/>
      <c r="IOW1190" s="22"/>
      <c r="IOX1190" s="22"/>
      <c r="IOY1190" s="22"/>
      <c r="IOZ1190" s="22"/>
      <c r="IPA1190" s="22"/>
      <c r="IPB1190" s="22"/>
      <c r="IPC1190" s="22"/>
      <c r="IPD1190" s="22"/>
      <c r="IPE1190" s="22"/>
      <c r="IPF1190" s="22"/>
      <c r="IPG1190" s="22"/>
      <c r="IPH1190" s="22"/>
      <c r="IPI1190" s="22"/>
      <c r="IPJ1190" s="22"/>
      <c r="IPK1190" s="22"/>
      <c r="IPL1190" s="22"/>
      <c r="IPM1190" s="22"/>
      <c r="IPN1190" s="22"/>
      <c r="IPO1190" s="22"/>
      <c r="IPP1190" s="22"/>
      <c r="IPQ1190" s="22"/>
      <c r="IPR1190" s="22"/>
      <c r="IPS1190" s="22"/>
      <c r="IPT1190" s="22"/>
      <c r="IPU1190" s="22"/>
      <c r="IPV1190" s="22"/>
      <c r="IPW1190" s="22"/>
      <c r="IPX1190" s="22"/>
      <c r="IPY1190" s="22"/>
      <c r="IPZ1190" s="22"/>
      <c r="IQA1190" s="22"/>
      <c r="IQB1190" s="22"/>
      <c r="IQC1190" s="22"/>
      <c r="IQD1190" s="22"/>
      <c r="IQE1190" s="22"/>
      <c r="IQF1190" s="22"/>
      <c r="IQG1190" s="22"/>
      <c r="IQH1190" s="22"/>
      <c r="IQI1190" s="22"/>
      <c r="IQJ1190" s="22"/>
      <c r="IQK1190" s="22"/>
      <c r="IQL1190" s="22"/>
      <c r="IQM1190" s="22"/>
      <c r="IQN1190" s="22"/>
      <c r="IQO1190" s="22"/>
      <c r="IQP1190" s="22"/>
      <c r="IQQ1190" s="22"/>
      <c r="IQR1190" s="22"/>
      <c r="IQS1190" s="22"/>
      <c r="IQT1190" s="22"/>
      <c r="IQU1190" s="22"/>
      <c r="IQV1190" s="22"/>
      <c r="IQW1190" s="22"/>
      <c r="IQX1190" s="22"/>
      <c r="IQY1190" s="22"/>
      <c r="IQZ1190" s="22"/>
      <c r="IRA1190" s="22"/>
      <c r="IRB1190" s="22"/>
      <c r="IRC1190" s="22"/>
      <c r="IRD1190" s="22"/>
      <c r="IRE1190" s="22"/>
      <c r="IRF1190" s="22"/>
      <c r="IRG1190" s="22"/>
      <c r="IRH1190" s="22"/>
      <c r="IRI1190" s="22"/>
      <c r="IRJ1190" s="22"/>
      <c r="IRK1190" s="22"/>
      <c r="IRL1190" s="22"/>
      <c r="IRM1190" s="22"/>
      <c r="IRN1190" s="22"/>
      <c r="IRO1190" s="22"/>
      <c r="IRP1190" s="22"/>
      <c r="IRQ1190" s="22"/>
      <c r="IRR1190" s="22"/>
      <c r="IRS1190" s="22"/>
      <c r="IRT1190" s="22"/>
      <c r="IRU1190" s="22"/>
      <c r="IRV1190" s="22"/>
      <c r="IRW1190" s="22"/>
      <c r="IRX1190" s="22"/>
      <c r="IRY1190" s="22"/>
      <c r="IRZ1190" s="22"/>
      <c r="ISA1190" s="22"/>
      <c r="ISB1190" s="22"/>
      <c r="ISC1190" s="22"/>
      <c r="ISD1190" s="22"/>
      <c r="ISE1190" s="22"/>
      <c r="ISF1190" s="22"/>
      <c r="ISG1190" s="22"/>
      <c r="ISH1190" s="22"/>
      <c r="ISI1190" s="22"/>
      <c r="ISJ1190" s="22"/>
      <c r="ISK1190" s="22"/>
      <c r="ISL1190" s="22"/>
      <c r="ISM1190" s="22"/>
      <c r="ISN1190" s="22"/>
      <c r="ISO1190" s="22"/>
      <c r="ISP1190" s="22"/>
      <c r="ISQ1190" s="22"/>
      <c r="ISR1190" s="22"/>
      <c r="ISS1190" s="22"/>
      <c r="IST1190" s="22"/>
      <c r="ISU1190" s="22"/>
      <c r="ISV1190" s="22"/>
      <c r="ISW1190" s="22"/>
      <c r="ISX1190" s="22"/>
      <c r="ISY1190" s="22"/>
      <c r="ISZ1190" s="22"/>
      <c r="ITA1190" s="22"/>
      <c r="ITB1190" s="22"/>
      <c r="ITC1190" s="22"/>
      <c r="ITD1190" s="22"/>
      <c r="ITE1190" s="22"/>
      <c r="ITF1190" s="22"/>
      <c r="ITG1190" s="22"/>
      <c r="ITH1190" s="22"/>
      <c r="ITI1190" s="22"/>
      <c r="ITJ1190" s="22"/>
      <c r="ITK1190" s="22"/>
      <c r="ITL1190" s="22"/>
      <c r="ITM1190" s="22"/>
      <c r="ITN1190" s="22"/>
      <c r="ITO1190" s="22"/>
      <c r="ITP1190" s="22"/>
      <c r="ITQ1190" s="22"/>
      <c r="ITR1190" s="22"/>
      <c r="ITS1190" s="22"/>
      <c r="ITT1190" s="22"/>
      <c r="ITU1190" s="22"/>
      <c r="ITV1190" s="22"/>
      <c r="ITW1190" s="22"/>
      <c r="ITX1190" s="22"/>
      <c r="ITY1190" s="22"/>
      <c r="ITZ1190" s="22"/>
      <c r="IUA1190" s="22"/>
      <c r="IUB1190" s="22"/>
      <c r="IUC1190" s="22"/>
      <c r="IUD1190" s="22"/>
      <c r="IUE1190" s="22"/>
      <c r="IUF1190" s="22"/>
      <c r="IUG1190" s="22"/>
      <c r="IUH1190" s="22"/>
      <c r="IUI1190" s="22"/>
      <c r="IUJ1190" s="22"/>
      <c r="IUK1190" s="22"/>
      <c r="IUL1190" s="22"/>
      <c r="IUM1190" s="22"/>
      <c r="IUN1190" s="22"/>
      <c r="IUO1190" s="22"/>
      <c r="IUP1190" s="22"/>
      <c r="IUQ1190" s="22"/>
      <c r="IUR1190" s="22"/>
      <c r="IUS1190" s="22"/>
      <c r="IUT1190" s="22"/>
      <c r="IUU1190" s="22"/>
      <c r="IUV1190" s="22"/>
      <c r="IUW1190" s="22"/>
      <c r="IUX1190" s="22"/>
      <c r="IUY1190" s="22"/>
      <c r="IUZ1190" s="22"/>
      <c r="IVA1190" s="22"/>
      <c r="IVB1190" s="22"/>
      <c r="IVC1190" s="22"/>
      <c r="IVD1190" s="22"/>
      <c r="IVE1190" s="22"/>
      <c r="IVF1190" s="22"/>
      <c r="IVG1190" s="22"/>
      <c r="IVH1190" s="22"/>
      <c r="IVI1190" s="22"/>
      <c r="IVJ1190" s="22"/>
      <c r="IVK1190" s="22"/>
      <c r="IVL1190" s="22"/>
      <c r="IVM1190" s="22"/>
      <c r="IVN1190" s="22"/>
      <c r="IVO1190" s="22"/>
      <c r="IVP1190" s="22"/>
      <c r="IVQ1190" s="22"/>
      <c r="IVR1190" s="22"/>
      <c r="IVS1190" s="22"/>
      <c r="IVT1190" s="22"/>
      <c r="IVU1190" s="22"/>
      <c r="IVV1190" s="22"/>
      <c r="IVW1190" s="22"/>
      <c r="IVX1190" s="22"/>
      <c r="IVY1190" s="22"/>
      <c r="IVZ1190" s="22"/>
      <c r="IWA1190" s="22"/>
      <c r="IWB1190" s="22"/>
      <c r="IWC1190" s="22"/>
      <c r="IWD1190" s="22"/>
      <c r="IWE1190" s="22"/>
      <c r="IWF1190" s="22"/>
      <c r="IWG1190" s="22"/>
      <c r="IWH1190" s="22"/>
      <c r="IWI1190" s="22"/>
      <c r="IWJ1190" s="22"/>
      <c r="IWK1190" s="22"/>
      <c r="IWL1190" s="22"/>
      <c r="IWM1190" s="22"/>
      <c r="IWN1190" s="22"/>
      <c r="IWO1190" s="22"/>
      <c r="IWP1190" s="22"/>
      <c r="IWQ1190" s="22"/>
      <c r="IWR1190" s="22"/>
      <c r="IWS1190" s="22"/>
      <c r="IWT1190" s="22"/>
      <c r="IWU1190" s="22"/>
      <c r="IWV1190" s="22"/>
      <c r="IWW1190" s="22"/>
      <c r="IWX1190" s="22"/>
      <c r="IWY1190" s="22"/>
      <c r="IWZ1190" s="22"/>
      <c r="IXA1190" s="22"/>
      <c r="IXB1190" s="22"/>
      <c r="IXC1190" s="22"/>
      <c r="IXD1190" s="22"/>
      <c r="IXE1190" s="22"/>
      <c r="IXF1190" s="22"/>
      <c r="IXG1190" s="22"/>
      <c r="IXH1190" s="22"/>
      <c r="IXI1190" s="22"/>
      <c r="IXJ1190" s="22"/>
      <c r="IXK1190" s="22"/>
      <c r="IXL1190" s="22"/>
      <c r="IXM1190" s="22"/>
      <c r="IXN1190" s="22"/>
      <c r="IXO1190" s="22"/>
      <c r="IXP1190" s="22"/>
      <c r="IXQ1190" s="22"/>
      <c r="IXR1190" s="22"/>
      <c r="IXS1190" s="22"/>
      <c r="IXT1190" s="22"/>
      <c r="IXU1190" s="22"/>
      <c r="IXV1190" s="22"/>
      <c r="IXW1190" s="22"/>
      <c r="IXX1190" s="22"/>
      <c r="IXY1190" s="22"/>
      <c r="IXZ1190" s="22"/>
      <c r="IYA1190" s="22"/>
      <c r="IYB1190" s="22"/>
      <c r="IYC1190" s="22"/>
      <c r="IYD1190" s="22"/>
      <c r="IYE1190" s="22"/>
      <c r="IYF1190" s="22"/>
      <c r="IYG1190" s="22"/>
      <c r="IYH1190" s="22"/>
      <c r="IYI1190" s="22"/>
      <c r="IYJ1190" s="22"/>
      <c r="IYK1190" s="22"/>
      <c r="IYL1190" s="22"/>
      <c r="IYM1190" s="22"/>
      <c r="IYN1190" s="22"/>
      <c r="IYO1190" s="22"/>
      <c r="IYP1190" s="22"/>
      <c r="IYQ1190" s="22"/>
      <c r="IYR1190" s="22"/>
      <c r="IYS1190" s="22"/>
      <c r="IYT1190" s="22"/>
      <c r="IYU1190" s="22"/>
      <c r="IYV1190" s="22"/>
      <c r="IYW1190" s="22"/>
      <c r="IYX1190" s="22"/>
      <c r="IYY1190" s="22"/>
      <c r="IYZ1190" s="22"/>
      <c r="IZA1190" s="22"/>
      <c r="IZB1190" s="22"/>
      <c r="IZC1190" s="22"/>
      <c r="IZD1190" s="22"/>
      <c r="IZE1190" s="22"/>
      <c r="IZF1190" s="22"/>
      <c r="IZG1190" s="22"/>
      <c r="IZH1190" s="22"/>
      <c r="IZI1190" s="22"/>
      <c r="IZJ1190" s="22"/>
      <c r="IZK1190" s="22"/>
      <c r="IZL1190" s="22"/>
      <c r="IZM1190" s="22"/>
      <c r="IZN1190" s="22"/>
      <c r="IZO1190" s="22"/>
      <c r="IZP1190" s="22"/>
      <c r="IZQ1190" s="22"/>
      <c r="IZR1190" s="22"/>
      <c r="IZS1190" s="22"/>
      <c r="IZT1190" s="22"/>
      <c r="IZU1190" s="22"/>
      <c r="IZV1190" s="22"/>
      <c r="IZW1190" s="22"/>
      <c r="IZX1190" s="22"/>
      <c r="IZY1190" s="22"/>
      <c r="IZZ1190" s="22"/>
      <c r="JAA1190" s="22"/>
      <c r="JAB1190" s="22"/>
      <c r="JAC1190" s="22"/>
      <c r="JAD1190" s="22"/>
      <c r="JAE1190" s="22"/>
      <c r="JAF1190" s="22"/>
      <c r="JAG1190" s="22"/>
      <c r="JAH1190" s="22"/>
      <c r="JAI1190" s="22"/>
      <c r="JAJ1190" s="22"/>
      <c r="JAK1190" s="22"/>
      <c r="JAL1190" s="22"/>
      <c r="JAM1190" s="22"/>
      <c r="JAN1190" s="22"/>
      <c r="JAO1190" s="22"/>
      <c r="JAP1190" s="22"/>
      <c r="JAQ1190" s="22"/>
      <c r="JAR1190" s="22"/>
      <c r="JAS1190" s="22"/>
      <c r="JAT1190" s="22"/>
      <c r="JAU1190" s="22"/>
      <c r="JAV1190" s="22"/>
      <c r="JAW1190" s="22"/>
      <c r="JAX1190" s="22"/>
      <c r="JAY1190" s="22"/>
      <c r="JAZ1190" s="22"/>
      <c r="JBA1190" s="22"/>
      <c r="JBB1190" s="22"/>
      <c r="JBC1190" s="22"/>
      <c r="JBD1190" s="22"/>
      <c r="JBE1190" s="22"/>
      <c r="JBF1190" s="22"/>
      <c r="JBG1190" s="22"/>
      <c r="JBH1190" s="22"/>
      <c r="JBI1190" s="22"/>
      <c r="JBJ1190" s="22"/>
      <c r="JBK1190" s="22"/>
      <c r="JBL1190" s="22"/>
      <c r="JBM1190" s="22"/>
      <c r="JBN1190" s="22"/>
      <c r="JBO1190" s="22"/>
      <c r="JBP1190" s="22"/>
      <c r="JBQ1190" s="22"/>
      <c r="JBR1190" s="22"/>
      <c r="JBS1190" s="22"/>
      <c r="JBT1190" s="22"/>
      <c r="JBU1190" s="22"/>
      <c r="JBV1190" s="22"/>
      <c r="JBW1190" s="22"/>
      <c r="JBX1190" s="22"/>
      <c r="JBY1190" s="22"/>
      <c r="JBZ1190" s="22"/>
      <c r="JCA1190" s="22"/>
      <c r="JCB1190" s="22"/>
      <c r="JCC1190" s="22"/>
      <c r="JCD1190" s="22"/>
      <c r="JCE1190" s="22"/>
      <c r="JCF1190" s="22"/>
      <c r="JCG1190" s="22"/>
      <c r="JCH1190" s="22"/>
      <c r="JCI1190" s="22"/>
      <c r="JCJ1190" s="22"/>
      <c r="JCK1190" s="22"/>
      <c r="JCL1190" s="22"/>
      <c r="JCM1190" s="22"/>
      <c r="JCN1190" s="22"/>
      <c r="JCO1190" s="22"/>
      <c r="JCP1190" s="22"/>
      <c r="JCQ1190" s="22"/>
      <c r="JCR1190" s="22"/>
      <c r="JCS1190" s="22"/>
      <c r="JCT1190" s="22"/>
      <c r="JCU1190" s="22"/>
      <c r="JCV1190" s="22"/>
      <c r="JCW1190" s="22"/>
      <c r="JCX1190" s="22"/>
      <c r="JCY1190" s="22"/>
      <c r="JCZ1190" s="22"/>
      <c r="JDA1190" s="22"/>
      <c r="JDB1190" s="22"/>
      <c r="JDC1190" s="22"/>
      <c r="JDD1190" s="22"/>
      <c r="JDE1190" s="22"/>
      <c r="JDF1190" s="22"/>
      <c r="JDG1190" s="22"/>
      <c r="JDH1190" s="22"/>
      <c r="JDI1190" s="22"/>
      <c r="JDJ1190" s="22"/>
      <c r="JDK1190" s="22"/>
      <c r="JDL1190" s="22"/>
      <c r="JDM1190" s="22"/>
      <c r="JDN1190" s="22"/>
      <c r="JDO1190" s="22"/>
      <c r="JDP1190" s="22"/>
      <c r="JDQ1190" s="22"/>
      <c r="JDR1190" s="22"/>
      <c r="JDS1190" s="22"/>
      <c r="JDT1190" s="22"/>
      <c r="JDU1190" s="22"/>
      <c r="JDV1190" s="22"/>
      <c r="JDW1190" s="22"/>
      <c r="JDX1190" s="22"/>
      <c r="JDY1190" s="22"/>
      <c r="JDZ1190" s="22"/>
      <c r="JEA1190" s="22"/>
      <c r="JEB1190" s="22"/>
      <c r="JEC1190" s="22"/>
      <c r="JED1190" s="22"/>
      <c r="JEE1190" s="22"/>
      <c r="JEF1190" s="22"/>
      <c r="JEG1190" s="22"/>
      <c r="JEH1190" s="22"/>
      <c r="JEI1190" s="22"/>
      <c r="JEJ1190" s="22"/>
      <c r="JEK1190" s="22"/>
      <c r="JEL1190" s="22"/>
      <c r="JEM1190" s="22"/>
      <c r="JEN1190" s="22"/>
      <c r="JEO1190" s="22"/>
      <c r="JEP1190" s="22"/>
      <c r="JEQ1190" s="22"/>
      <c r="JER1190" s="22"/>
      <c r="JES1190" s="22"/>
      <c r="JET1190" s="22"/>
      <c r="JEU1190" s="22"/>
      <c r="JEV1190" s="22"/>
      <c r="JEW1190" s="22"/>
      <c r="JEX1190" s="22"/>
      <c r="JEY1190" s="22"/>
      <c r="JEZ1190" s="22"/>
      <c r="JFA1190" s="22"/>
      <c r="JFB1190" s="22"/>
      <c r="JFC1190" s="22"/>
      <c r="JFD1190" s="22"/>
      <c r="JFE1190" s="22"/>
      <c r="JFF1190" s="22"/>
      <c r="JFG1190" s="22"/>
      <c r="JFH1190" s="22"/>
      <c r="JFI1190" s="22"/>
      <c r="JFJ1190" s="22"/>
      <c r="JFK1190" s="22"/>
      <c r="JFL1190" s="22"/>
      <c r="JFM1190" s="22"/>
      <c r="JFN1190" s="22"/>
      <c r="JFO1190" s="22"/>
      <c r="JFP1190" s="22"/>
      <c r="JFQ1190" s="22"/>
      <c r="JFR1190" s="22"/>
      <c r="JFS1190" s="22"/>
      <c r="JFT1190" s="22"/>
      <c r="JFU1190" s="22"/>
      <c r="JFV1190" s="22"/>
      <c r="JFW1190" s="22"/>
      <c r="JFX1190" s="22"/>
      <c r="JFY1190" s="22"/>
      <c r="JFZ1190" s="22"/>
      <c r="JGA1190" s="22"/>
      <c r="JGB1190" s="22"/>
      <c r="JGC1190" s="22"/>
      <c r="JGD1190" s="22"/>
      <c r="JGE1190" s="22"/>
      <c r="JGF1190" s="22"/>
      <c r="JGG1190" s="22"/>
      <c r="JGH1190" s="22"/>
      <c r="JGI1190" s="22"/>
      <c r="JGJ1190" s="22"/>
      <c r="JGK1190" s="22"/>
      <c r="JGL1190" s="22"/>
      <c r="JGM1190" s="22"/>
      <c r="JGN1190" s="22"/>
      <c r="JGO1190" s="22"/>
      <c r="JGP1190" s="22"/>
      <c r="JGQ1190" s="22"/>
      <c r="JGR1190" s="22"/>
      <c r="JGS1190" s="22"/>
      <c r="JGT1190" s="22"/>
      <c r="JGU1190" s="22"/>
      <c r="JGV1190" s="22"/>
      <c r="JGW1190" s="22"/>
      <c r="JGX1190" s="22"/>
      <c r="JGY1190" s="22"/>
      <c r="JGZ1190" s="22"/>
      <c r="JHA1190" s="22"/>
      <c r="JHB1190" s="22"/>
      <c r="JHC1190" s="22"/>
      <c r="JHD1190" s="22"/>
      <c r="JHE1190" s="22"/>
      <c r="JHF1190" s="22"/>
      <c r="JHG1190" s="22"/>
      <c r="JHH1190" s="22"/>
      <c r="JHI1190" s="22"/>
      <c r="JHJ1190" s="22"/>
      <c r="JHK1190" s="22"/>
      <c r="JHL1190" s="22"/>
      <c r="JHM1190" s="22"/>
      <c r="JHN1190" s="22"/>
      <c r="JHO1190" s="22"/>
      <c r="JHP1190" s="22"/>
      <c r="JHQ1190" s="22"/>
      <c r="JHR1190" s="22"/>
      <c r="JHS1190" s="22"/>
      <c r="JHT1190" s="22"/>
      <c r="JHU1190" s="22"/>
      <c r="JHV1190" s="22"/>
      <c r="JHW1190" s="22"/>
      <c r="JHX1190" s="22"/>
      <c r="JHY1190" s="22"/>
      <c r="JHZ1190" s="22"/>
      <c r="JIA1190" s="22"/>
      <c r="JIB1190" s="22"/>
      <c r="JIC1190" s="22"/>
      <c r="JID1190" s="22"/>
      <c r="JIE1190" s="22"/>
      <c r="JIF1190" s="22"/>
      <c r="JIG1190" s="22"/>
      <c r="JIH1190" s="22"/>
      <c r="JII1190" s="22"/>
      <c r="JIJ1190" s="22"/>
      <c r="JIK1190" s="22"/>
      <c r="JIL1190" s="22"/>
      <c r="JIM1190" s="22"/>
      <c r="JIN1190" s="22"/>
      <c r="JIO1190" s="22"/>
      <c r="JIP1190" s="22"/>
      <c r="JIQ1190" s="22"/>
      <c r="JIR1190" s="22"/>
      <c r="JIS1190" s="22"/>
      <c r="JIT1190" s="22"/>
      <c r="JIU1190" s="22"/>
      <c r="JIV1190" s="22"/>
      <c r="JIW1190" s="22"/>
      <c r="JIX1190" s="22"/>
      <c r="JIY1190" s="22"/>
      <c r="JIZ1190" s="22"/>
      <c r="JJA1190" s="22"/>
      <c r="JJB1190" s="22"/>
      <c r="JJC1190" s="22"/>
      <c r="JJD1190" s="22"/>
      <c r="JJE1190" s="22"/>
      <c r="JJF1190" s="22"/>
      <c r="JJG1190" s="22"/>
      <c r="JJH1190" s="22"/>
      <c r="JJI1190" s="22"/>
      <c r="JJJ1190" s="22"/>
      <c r="JJK1190" s="22"/>
      <c r="JJL1190" s="22"/>
      <c r="JJM1190" s="22"/>
      <c r="JJN1190" s="22"/>
      <c r="JJO1190" s="22"/>
      <c r="JJP1190" s="22"/>
      <c r="JJQ1190" s="22"/>
      <c r="JJR1190" s="22"/>
      <c r="JJS1190" s="22"/>
      <c r="JJT1190" s="22"/>
      <c r="JJU1190" s="22"/>
      <c r="JJV1190" s="22"/>
      <c r="JJW1190" s="22"/>
      <c r="JJX1190" s="22"/>
      <c r="JJY1190" s="22"/>
      <c r="JJZ1190" s="22"/>
      <c r="JKA1190" s="22"/>
      <c r="JKB1190" s="22"/>
      <c r="JKC1190" s="22"/>
      <c r="JKD1190" s="22"/>
      <c r="JKE1190" s="22"/>
      <c r="JKF1190" s="22"/>
      <c r="JKG1190" s="22"/>
      <c r="JKH1190" s="22"/>
      <c r="JKI1190" s="22"/>
      <c r="JKJ1190" s="22"/>
      <c r="JKK1190" s="22"/>
      <c r="JKL1190" s="22"/>
      <c r="JKM1190" s="22"/>
      <c r="JKN1190" s="22"/>
      <c r="JKO1190" s="22"/>
      <c r="JKP1190" s="22"/>
      <c r="JKQ1190" s="22"/>
      <c r="JKR1190" s="22"/>
      <c r="JKS1190" s="22"/>
      <c r="JKT1190" s="22"/>
      <c r="JKU1190" s="22"/>
      <c r="JKV1190" s="22"/>
      <c r="JKW1190" s="22"/>
      <c r="JKX1190" s="22"/>
      <c r="JKY1190" s="22"/>
      <c r="JKZ1190" s="22"/>
      <c r="JLA1190" s="22"/>
      <c r="JLB1190" s="22"/>
      <c r="JLC1190" s="22"/>
      <c r="JLD1190" s="22"/>
      <c r="JLE1190" s="22"/>
      <c r="JLF1190" s="22"/>
      <c r="JLG1190" s="22"/>
      <c r="JLH1190" s="22"/>
      <c r="JLI1190" s="22"/>
      <c r="JLJ1190" s="22"/>
      <c r="JLK1190" s="22"/>
      <c r="JLL1190" s="22"/>
      <c r="JLM1190" s="22"/>
      <c r="JLN1190" s="22"/>
      <c r="JLO1190" s="22"/>
      <c r="JLP1190" s="22"/>
      <c r="JLQ1190" s="22"/>
      <c r="JLR1190" s="22"/>
      <c r="JLS1190" s="22"/>
      <c r="JLT1190" s="22"/>
      <c r="JLU1190" s="22"/>
      <c r="JLV1190" s="22"/>
      <c r="JLW1190" s="22"/>
      <c r="JLX1190" s="22"/>
      <c r="JLY1190" s="22"/>
      <c r="JLZ1190" s="22"/>
      <c r="JMA1190" s="22"/>
      <c r="JMB1190" s="22"/>
      <c r="JMC1190" s="22"/>
      <c r="JMD1190" s="22"/>
      <c r="JME1190" s="22"/>
      <c r="JMF1190" s="22"/>
      <c r="JMG1190" s="22"/>
      <c r="JMH1190" s="22"/>
      <c r="JMI1190" s="22"/>
      <c r="JMJ1190" s="22"/>
      <c r="JMK1190" s="22"/>
      <c r="JML1190" s="22"/>
      <c r="JMM1190" s="22"/>
      <c r="JMN1190" s="22"/>
      <c r="JMO1190" s="22"/>
      <c r="JMP1190" s="22"/>
      <c r="JMQ1190" s="22"/>
      <c r="JMR1190" s="22"/>
      <c r="JMS1190" s="22"/>
      <c r="JMT1190" s="22"/>
      <c r="JMU1190" s="22"/>
      <c r="JMV1190" s="22"/>
      <c r="JMW1190" s="22"/>
      <c r="JMX1190" s="22"/>
      <c r="JMY1190" s="22"/>
      <c r="JMZ1190" s="22"/>
      <c r="JNA1190" s="22"/>
      <c r="JNB1190" s="22"/>
      <c r="JNC1190" s="22"/>
      <c r="JND1190" s="22"/>
      <c r="JNE1190" s="22"/>
      <c r="JNF1190" s="22"/>
      <c r="JNG1190" s="22"/>
      <c r="JNH1190" s="22"/>
      <c r="JNI1190" s="22"/>
      <c r="JNJ1190" s="22"/>
      <c r="JNK1190" s="22"/>
      <c r="JNL1190" s="22"/>
      <c r="JNM1190" s="22"/>
      <c r="JNN1190" s="22"/>
      <c r="JNO1190" s="22"/>
      <c r="JNP1190" s="22"/>
      <c r="JNQ1190" s="22"/>
      <c r="JNR1190" s="22"/>
      <c r="JNS1190" s="22"/>
      <c r="JNT1190" s="22"/>
      <c r="JNU1190" s="22"/>
      <c r="JNV1190" s="22"/>
      <c r="JNW1190" s="22"/>
      <c r="JNX1190" s="22"/>
      <c r="JNY1190" s="22"/>
      <c r="JNZ1190" s="22"/>
      <c r="JOA1190" s="22"/>
      <c r="JOB1190" s="22"/>
      <c r="JOC1190" s="22"/>
      <c r="JOD1190" s="22"/>
      <c r="JOE1190" s="22"/>
      <c r="JOF1190" s="22"/>
      <c r="JOG1190" s="22"/>
      <c r="JOH1190" s="22"/>
      <c r="JOI1190" s="22"/>
      <c r="JOJ1190" s="22"/>
      <c r="JOK1190" s="22"/>
      <c r="JOL1190" s="22"/>
      <c r="JOM1190" s="22"/>
      <c r="JON1190" s="22"/>
      <c r="JOO1190" s="22"/>
      <c r="JOP1190" s="22"/>
      <c r="JOQ1190" s="22"/>
      <c r="JOR1190" s="22"/>
      <c r="JOS1190" s="22"/>
      <c r="JOT1190" s="22"/>
      <c r="JOU1190" s="22"/>
      <c r="JOV1190" s="22"/>
      <c r="JOW1190" s="22"/>
      <c r="JOX1190" s="22"/>
      <c r="JOY1190" s="22"/>
      <c r="JOZ1190" s="22"/>
      <c r="JPA1190" s="22"/>
      <c r="JPB1190" s="22"/>
      <c r="JPC1190" s="22"/>
      <c r="JPD1190" s="22"/>
      <c r="JPE1190" s="22"/>
      <c r="JPF1190" s="22"/>
      <c r="JPG1190" s="22"/>
      <c r="JPH1190" s="22"/>
      <c r="JPI1190" s="22"/>
      <c r="JPJ1190" s="22"/>
      <c r="JPK1190" s="22"/>
      <c r="JPL1190" s="22"/>
      <c r="JPM1190" s="22"/>
      <c r="JPN1190" s="22"/>
      <c r="JPO1190" s="22"/>
      <c r="JPP1190" s="22"/>
      <c r="JPQ1190" s="22"/>
      <c r="JPR1190" s="22"/>
      <c r="JPS1190" s="22"/>
      <c r="JPT1190" s="22"/>
      <c r="JPU1190" s="22"/>
      <c r="JPV1190" s="22"/>
      <c r="JPW1190" s="22"/>
      <c r="JPX1190" s="22"/>
      <c r="JPY1190" s="22"/>
      <c r="JPZ1190" s="22"/>
      <c r="JQA1190" s="22"/>
      <c r="JQB1190" s="22"/>
      <c r="JQC1190" s="22"/>
      <c r="JQD1190" s="22"/>
      <c r="JQE1190" s="22"/>
      <c r="JQF1190" s="22"/>
      <c r="JQG1190" s="22"/>
      <c r="JQH1190" s="22"/>
      <c r="JQI1190" s="22"/>
      <c r="JQJ1190" s="22"/>
      <c r="JQK1190" s="22"/>
      <c r="JQL1190" s="22"/>
      <c r="JQM1190" s="22"/>
      <c r="JQN1190" s="22"/>
      <c r="JQO1190" s="22"/>
      <c r="JQP1190" s="22"/>
      <c r="JQQ1190" s="22"/>
      <c r="JQR1190" s="22"/>
      <c r="JQS1190" s="22"/>
      <c r="JQT1190" s="22"/>
      <c r="JQU1190" s="22"/>
      <c r="JQV1190" s="22"/>
      <c r="JQW1190" s="22"/>
      <c r="JQX1190" s="22"/>
      <c r="JQY1190" s="22"/>
      <c r="JQZ1190" s="22"/>
      <c r="JRA1190" s="22"/>
      <c r="JRB1190" s="22"/>
      <c r="JRC1190" s="22"/>
      <c r="JRD1190" s="22"/>
      <c r="JRE1190" s="22"/>
      <c r="JRF1190" s="22"/>
      <c r="JRG1190" s="22"/>
      <c r="JRH1190" s="22"/>
      <c r="JRI1190" s="22"/>
      <c r="JRJ1190" s="22"/>
      <c r="JRK1190" s="22"/>
      <c r="JRL1190" s="22"/>
      <c r="JRM1190" s="22"/>
      <c r="JRN1190" s="22"/>
      <c r="JRO1190" s="22"/>
      <c r="JRP1190" s="22"/>
      <c r="JRQ1190" s="22"/>
      <c r="JRR1190" s="22"/>
      <c r="JRS1190" s="22"/>
      <c r="JRT1190" s="22"/>
      <c r="JRU1190" s="22"/>
      <c r="JRV1190" s="22"/>
      <c r="JRW1190" s="22"/>
      <c r="JRX1190" s="22"/>
      <c r="JRY1190" s="22"/>
      <c r="JRZ1190" s="22"/>
      <c r="JSA1190" s="22"/>
      <c r="JSB1190" s="22"/>
      <c r="JSC1190" s="22"/>
      <c r="JSD1190" s="22"/>
      <c r="JSE1190" s="22"/>
      <c r="JSF1190" s="22"/>
      <c r="JSG1190" s="22"/>
      <c r="JSH1190" s="22"/>
      <c r="JSI1190" s="22"/>
      <c r="JSJ1190" s="22"/>
      <c r="JSK1190" s="22"/>
      <c r="JSL1190" s="22"/>
      <c r="JSM1190" s="22"/>
      <c r="JSN1190" s="22"/>
      <c r="JSO1190" s="22"/>
      <c r="JSP1190" s="22"/>
      <c r="JSQ1190" s="22"/>
      <c r="JSR1190" s="22"/>
      <c r="JSS1190" s="22"/>
      <c r="JST1190" s="22"/>
      <c r="JSU1190" s="22"/>
      <c r="JSV1190" s="22"/>
      <c r="JSW1190" s="22"/>
      <c r="JSX1190" s="22"/>
      <c r="JSY1190" s="22"/>
      <c r="JSZ1190" s="22"/>
      <c r="JTA1190" s="22"/>
      <c r="JTB1190" s="22"/>
      <c r="JTC1190" s="22"/>
      <c r="JTD1190" s="22"/>
      <c r="JTE1190" s="22"/>
      <c r="JTF1190" s="22"/>
      <c r="JTG1190" s="22"/>
      <c r="JTH1190" s="22"/>
      <c r="JTI1190" s="22"/>
      <c r="JTJ1190" s="22"/>
      <c r="JTK1190" s="22"/>
      <c r="JTL1190" s="22"/>
      <c r="JTM1190" s="22"/>
      <c r="JTN1190" s="22"/>
      <c r="JTO1190" s="22"/>
      <c r="JTP1190" s="22"/>
      <c r="JTQ1190" s="22"/>
      <c r="JTR1190" s="22"/>
      <c r="JTS1190" s="22"/>
      <c r="JTT1190" s="22"/>
      <c r="JTU1190" s="22"/>
      <c r="JTV1190" s="22"/>
      <c r="JTW1190" s="22"/>
      <c r="JTX1190" s="22"/>
      <c r="JTY1190" s="22"/>
      <c r="JTZ1190" s="22"/>
      <c r="JUA1190" s="22"/>
      <c r="JUB1190" s="22"/>
      <c r="JUC1190" s="22"/>
      <c r="JUD1190" s="22"/>
      <c r="JUE1190" s="22"/>
      <c r="JUF1190" s="22"/>
      <c r="JUG1190" s="22"/>
      <c r="JUH1190" s="22"/>
      <c r="JUI1190" s="22"/>
      <c r="JUJ1190" s="22"/>
      <c r="JUK1190" s="22"/>
      <c r="JUL1190" s="22"/>
      <c r="JUM1190" s="22"/>
      <c r="JUN1190" s="22"/>
      <c r="JUO1190" s="22"/>
      <c r="JUP1190" s="22"/>
      <c r="JUQ1190" s="22"/>
      <c r="JUR1190" s="22"/>
      <c r="JUS1190" s="22"/>
      <c r="JUT1190" s="22"/>
      <c r="JUU1190" s="22"/>
      <c r="JUV1190" s="22"/>
      <c r="JUW1190" s="22"/>
      <c r="JUX1190" s="22"/>
      <c r="JUY1190" s="22"/>
      <c r="JUZ1190" s="22"/>
      <c r="JVA1190" s="22"/>
      <c r="JVB1190" s="22"/>
      <c r="JVC1190" s="22"/>
      <c r="JVD1190" s="22"/>
      <c r="JVE1190" s="22"/>
      <c r="JVF1190" s="22"/>
      <c r="JVG1190" s="22"/>
      <c r="JVH1190" s="22"/>
      <c r="JVI1190" s="22"/>
      <c r="JVJ1190" s="22"/>
      <c r="JVK1190" s="22"/>
      <c r="JVL1190" s="22"/>
      <c r="JVM1190" s="22"/>
      <c r="JVN1190" s="22"/>
      <c r="JVO1190" s="22"/>
      <c r="JVP1190" s="22"/>
      <c r="JVQ1190" s="22"/>
      <c r="JVR1190" s="22"/>
      <c r="JVS1190" s="22"/>
      <c r="JVT1190" s="22"/>
      <c r="JVU1190" s="22"/>
      <c r="JVV1190" s="22"/>
      <c r="JVW1190" s="22"/>
      <c r="JVX1190" s="22"/>
      <c r="JVY1190" s="22"/>
      <c r="JVZ1190" s="22"/>
      <c r="JWA1190" s="22"/>
      <c r="JWB1190" s="22"/>
      <c r="JWC1190" s="22"/>
      <c r="JWD1190" s="22"/>
      <c r="JWE1190" s="22"/>
      <c r="JWF1190" s="22"/>
      <c r="JWG1190" s="22"/>
      <c r="JWH1190" s="22"/>
      <c r="JWI1190" s="22"/>
      <c r="JWJ1190" s="22"/>
      <c r="JWK1190" s="22"/>
      <c r="JWL1190" s="22"/>
      <c r="JWM1190" s="22"/>
      <c r="JWN1190" s="22"/>
      <c r="JWO1190" s="22"/>
      <c r="JWP1190" s="22"/>
      <c r="JWQ1190" s="22"/>
      <c r="JWR1190" s="22"/>
      <c r="JWS1190" s="22"/>
      <c r="JWT1190" s="22"/>
      <c r="JWU1190" s="22"/>
      <c r="JWV1190" s="22"/>
      <c r="JWW1190" s="22"/>
      <c r="JWX1190" s="22"/>
      <c r="JWY1190" s="22"/>
      <c r="JWZ1190" s="22"/>
      <c r="JXA1190" s="22"/>
      <c r="JXB1190" s="22"/>
      <c r="JXC1190" s="22"/>
      <c r="JXD1190" s="22"/>
      <c r="JXE1190" s="22"/>
      <c r="JXF1190" s="22"/>
      <c r="JXG1190" s="22"/>
      <c r="JXH1190" s="22"/>
      <c r="JXI1190" s="22"/>
      <c r="JXJ1190" s="22"/>
      <c r="JXK1190" s="22"/>
      <c r="JXL1190" s="22"/>
      <c r="JXM1190" s="22"/>
      <c r="JXN1190" s="22"/>
      <c r="JXO1190" s="22"/>
      <c r="JXP1190" s="22"/>
      <c r="JXQ1190" s="22"/>
      <c r="JXR1190" s="22"/>
      <c r="JXS1190" s="22"/>
      <c r="JXT1190" s="22"/>
      <c r="JXU1190" s="22"/>
      <c r="JXV1190" s="22"/>
      <c r="JXW1190" s="22"/>
      <c r="JXX1190" s="22"/>
      <c r="JXY1190" s="22"/>
      <c r="JXZ1190" s="22"/>
      <c r="JYA1190" s="22"/>
      <c r="JYB1190" s="22"/>
      <c r="JYC1190" s="22"/>
      <c r="JYD1190" s="22"/>
      <c r="JYE1190" s="22"/>
      <c r="JYF1190" s="22"/>
      <c r="JYG1190" s="22"/>
      <c r="JYH1190" s="22"/>
      <c r="JYI1190" s="22"/>
      <c r="JYJ1190" s="22"/>
      <c r="JYK1190" s="22"/>
      <c r="JYL1190" s="22"/>
      <c r="JYM1190" s="22"/>
      <c r="JYN1190" s="22"/>
      <c r="JYO1190" s="22"/>
      <c r="JYP1190" s="22"/>
      <c r="JYQ1190" s="22"/>
      <c r="JYR1190" s="22"/>
      <c r="JYS1190" s="22"/>
      <c r="JYT1190" s="22"/>
      <c r="JYU1190" s="22"/>
      <c r="JYV1190" s="22"/>
      <c r="JYW1190" s="22"/>
      <c r="JYX1190" s="22"/>
      <c r="JYY1190" s="22"/>
      <c r="JYZ1190" s="22"/>
      <c r="JZA1190" s="22"/>
      <c r="JZB1190" s="22"/>
      <c r="JZC1190" s="22"/>
      <c r="JZD1190" s="22"/>
      <c r="JZE1190" s="22"/>
      <c r="JZF1190" s="22"/>
      <c r="JZG1190" s="22"/>
      <c r="JZH1190" s="22"/>
      <c r="JZI1190" s="22"/>
      <c r="JZJ1190" s="22"/>
      <c r="JZK1190" s="22"/>
      <c r="JZL1190" s="22"/>
      <c r="JZM1190" s="22"/>
      <c r="JZN1190" s="22"/>
      <c r="JZO1190" s="22"/>
      <c r="JZP1190" s="22"/>
      <c r="JZQ1190" s="22"/>
      <c r="JZR1190" s="22"/>
      <c r="JZS1190" s="22"/>
      <c r="JZT1190" s="22"/>
      <c r="JZU1190" s="22"/>
      <c r="JZV1190" s="22"/>
      <c r="JZW1190" s="22"/>
      <c r="JZX1190" s="22"/>
      <c r="JZY1190" s="22"/>
      <c r="JZZ1190" s="22"/>
      <c r="KAA1190" s="22"/>
      <c r="KAB1190" s="22"/>
      <c r="KAC1190" s="22"/>
      <c r="KAD1190" s="22"/>
      <c r="KAE1190" s="22"/>
      <c r="KAF1190" s="22"/>
      <c r="KAG1190" s="22"/>
      <c r="KAH1190" s="22"/>
      <c r="KAI1190" s="22"/>
      <c r="KAJ1190" s="22"/>
      <c r="KAK1190" s="22"/>
      <c r="KAL1190" s="22"/>
      <c r="KAM1190" s="22"/>
      <c r="KAN1190" s="22"/>
      <c r="KAO1190" s="22"/>
      <c r="KAP1190" s="22"/>
      <c r="KAQ1190" s="22"/>
      <c r="KAR1190" s="22"/>
      <c r="KAS1190" s="22"/>
      <c r="KAT1190" s="22"/>
      <c r="KAU1190" s="22"/>
      <c r="KAV1190" s="22"/>
      <c r="KAW1190" s="22"/>
      <c r="KAX1190" s="22"/>
      <c r="KAY1190" s="22"/>
      <c r="KAZ1190" s="22"/>
      <c r="KBA1190" s="22"/>
      <c r="KBB1190" s="22"/>
      <c r="KBC1190" s="22"/>
      <c r="KBD1190" s="22"/>
      <c r="KBE1190" s="22"/>
      <c r="KBF1190" s="22"/>
      <c r="KBG1190" s="22"/>
      <c r="KBH1190" s="22"/>
      <c r="KBI1190" s="22"/>
      <c r="KBJ1190" s="22"/>
      <c r="KBK1190" s="22"/>
      <c r="KBL1190" s="22"/>
      <c r="KBM1190" s="22"/>
      <c r="KBN1190" s="22"/>
      <c r="KBO1190" s="22"/>
      <c r="KBP1190" s="22"/>
      <c r="KBQ1190" s="22"/>
      <c r="KBR1190" s="22"/>
      <c r="KBS1190" s="22"/>
      <c r="KBT1190" s="22"/>
      <c r="KBU1190" s="22"/>
      <c r="KBV1190" s="22"/>
      <c r="KBW1190" s="22"/>
      <c r="KBX1190" s="22"/>
      <c r="KBY1190" s="22"/>
      <c r="KBZ1190" s="22"/>
      <c r="KCA1190" s="22"/>
      <c r="KCB1190" s="22"/>
      <c r="KCC1190" s="22"/>
      <c r="KCD1190" s="22"/>
      <c r="KCE1190" s="22"/>
      <c r="KCF1190" s="22"/>
      <c r="KCG1190" s="22"/>
      <c r="KCH1190" s="22"/>
      <c r="KCI1190" s="22"/>
      <c r="KCJ1190" s="22"/>
      <c r="KCK1190" s="22"/>
      <c r="KCL1190" s="22"/>
      <c r="KCM1190" s="22"/>
      <c r="KCN1190" s="22"/>
      <c r="KCO1190" s="22"/>
      <c r="KCP1190" s="22"/>
      <c r="KCQ1190" s="22"/>
      <c r="KCR1190" s="22"/>
      <c r="KCS1190" s="22"/>
      <c r="KCT1190" s="22"/>
      <c r="KCU1190" s="22"/>
      <c r="KCV1190" s="22"/>
      <c r="KCW1190" s="22"/>
      <c r="KCX1190" s="22"/>
      <c r="KCY1190" s="22"/>
      <c r="KCZ1190" s="22"/>
      <c r="KDA1190" s="22"/>
      <c r="KDB1190" s="22"/>
      <c r="KDC1190" s="22"/>
      <c r="KDD1190" s="22"/>
      <c r="KDE1190" s="22"/>
      <c r="KDF1190" s="22"/>
      <c r="KDG1190" s="22"/>
      <c r="KDH1190" s="22"/>
      <c r="KDI1190" s="22"/>
      <c r="KDJ1190" s="22"/>
      <c r="KDK1190" s="22"/>
      <c r="KDL1190" s="22"/>
      <c r="KDM1190" s="22"/>
      <c r="KDN1190" s="22"/>
      <c r="KDO1190" s="22"/>
      <c r="KDP1190" s="22"/>
      <c r="KDQ1190" s="22"/>
      <c r="KDR1190" s="22"/>
      <c r="KDS1190" s="22"/>
      <c r="KDT1190" s="22"/>
      <c r="KDU1190" s="22"/>
      <c r="KDV1190" s="22"/>
      <c r="KDW1190" s="22"/>
      <c r="KDX1190" s="22"/>
      <c r="KDY1190" s="22"/>
      <c r="KDZ1190" s="22"/>
      <c r="KEA1190" s="22"/>
      <c r="KEB1190" s="22"/>
      <c r="KEC1190" s="22"/>
      <c r="KED1190" s="22"/>
      <c r="KEE1190" s="22"/>
      <c r="KEF1190" s="22"/>
      <c r="KEG1190" s="22"/>
      <c r="KEH1190" s="22"/>
      <c r="KEI1190" s="22"/>
      <c r="KEJ1190" s="22"/>
      <c r="KEK1190" s="22"/>
      <c r="KEL1190" s="22"/>
      <c r="KEM1190" s="22"/>
      <c r="KEN1190" s="22"/>
      <c r="KEO1190" s="22"/>
      <c r="KEP1190" s="22"/>
      <c r="KEQ1190" s="22"/>
      <c r="KER1190" s="22"/>
      <c r="KES1190" s="22"/>
      <c r="KET1190" s="22"/>
      <c r="KEU1190" s="22"/>
      <c r="KEV1190" s="22"/>
      <c r="KEW1190" s="22"/>
      <c r="KEX1190" s="22"/>
      <c r="KEY1190" s="22"/>
      <c r="KEZ1190" s="22"/>
      <c r="KFA1190" s="22"/>
      <c r="KFB1190" s="22"/>
      <c r="KFC1190" s="22"/>
      <c r="KFD1190" s="22"/>
      <c r="KFE1190" s="22"/>
      <c r="KFF1190" s="22"/>
      <c r="KFG1190" s="22"/>
      <c r="KFH1190" s="22"/>
      <c r="KFI1190" s="22"/>
      <c r="KFJ1190" s="22"/>
      <c r="KFK1190" s="22"/>
      <c r="KFL1190" s="22"/>
      <c r="KFM1190" s="22"/>
      <c r="KFN1190" s="22"/>
      <c r="KFO1190" s="22"/>
      <c r="KFP1190" s="22"/>
      <c r="KFQ1190" s="22"/>
      <c r="KFR1190" s="22"/>
      <c r="KFS1190" s="22"/>
      <c r="KFT1190" s="22"/>
      <c r="KFU1190" s="22"/>
      <c r="KFV1190" s="22"/>
      <c r="KFW1190" s="22"/>
      <c r="KFX1190" s="22"/>
      <c r="KFY1190" s="22"/>
      <c r="KFZ1190" s="22"/>
      <c r="KGA1190" s="22"/>
      <c r="KGB1190" s="22"/>
      <c r="KGC1190" s="22"/>
      <c r="KGD1190" s="22"/>
      <c r="KGE1190" s="22"/>
      <c r="KGF1190" s="22"/>
      <c r="KGG1190" s="22"/>
      <c r="KGH1190" s="22"/>
      <c r="KGI1190" s="22"/>
      <c r="KGJ1190" s="22"/>
      <c r="KGK1190" s="22"/>
      <c r="KGL1190" s="22"/>
      <c r="KGM1190" s="22"/>
      <c r="KGN1190" s="22"/>
      <c r="KGO1190" s="22"/>
      <c r="KGP1190" s="22"/>
      <c r="KGQ1190" s="22"/>
      <c r="KGR1190" s="22"/>
      <c r="KGS1190" s="22"/>
      <c r="KGT1190" s="22"/>
      <c r="KGU1190" s="22"/>
      <c r="KGV1190" s="22"/>
      <c r="KGW1190" s="22"/>
      <c r="KGX1190" s="22"/>
      <c r="KGY1190" s="22"/>
      <c r="KGZ1190" s="22"/>
      <c r="KHA1190" s="22"/>
      <c r="KHB1190" s="22"/>
      <c r="KHC1190" s="22"/>
      <c r="KHD1190" s="22"/>
      <c r="KHE1190" s="22"/>
      <c r="KHF1190" s="22"/>
      <c r="KHG1190" s="22"/>
      <c r="KHH1190" s="22"/>
      <c r="KHI1190" s="22"/>
      <c r="KHJ1190" s="22"/>
      <c r="KHK1190" s="22"/>
      <c r="KHL1190" s="22"/>
      <c r="KHM1190" s="22"/>
      <c r="KHN1190" s="22"/>
      <c r="KHO1190" s="22"/>
      <c r="KHP1190" s="22"/>
      <c r="KHQ1190" s="22"/>
      <c r="KHR1190" s="22"/>
      <c r="KHS1190" s="22"/>
      <c r="KHT1190" s="22"/>
      <c r="KHU1190" s="22"/>
      <c r="KHV1190" s="22"/>
      <c r="KHW1190" s="22"/>
      <c r="KHX1190" s="22"/>
      <c r="KHY1190" s="22"/>
      <c r="KHZ1190" s="22"/>
      <c r="KIA1190" s="22"/>
      <c r="KIB1190" s="22"/>
      <c r="KIC1190" s="22"/>
      <c r="KID1190" s="22"/>
      <c r="KIE1190" s="22"/>
      <c r="KIF1190" s="22"/>
      <c r="KIG1190" s="22"/>
      <c r="KIH1190" s="22"/>
      <c r="KII1190" s="22"/>
      <c r="KIJ1190" s="22"/>
      <c r="KIK1190" s="22"/>
      <c r="KIL1190" s="22"/>
      <c r="KIM1190" s="22"/>
      <c r="KIN1190" s="22"/>
      <c r="KIO1190" s="22"/>
      <c r="KIP1190" s="22"/>
      <c r="KIQ1190" s="22"/>
      <c r="KIR1190" s="22"/>
      <c r="KIS1190" s="22"/>
      <c r="KIT1190" s="22"/>
      <c r="KIU1190" s="22"/>
      <c r="KIV1190" s="22"/>
      <c r="KIW1190" s="22"/>
      <c r="KIX1190" s="22"/>
      <c r="KIY1190" s="22"/>
      <c r="KIZ1190" s="22"/>
      <c r="KJA1190" s="22"/>
      <c r="KJB1190" s="22"/>
      <c r="KJC1190" s="22"/>
      <c r="KJD1190" s="22"/>
      <c r="KJE1190" s="22"/>
      <c r="KJF1190" s="22"/>
      <c r="KJG1190" s="22"/>
      <c r="KJH1190" s="22"/>
      <c r="KJI1190" s="22"/>
      <c r="KJJ1190" s="22"/>
      <c r="KJK1190" s="22"/>
      <c r="KJL1190" s="22"/>
      <c r="KJM1190" s="22"/>
      <c r="KJN1190" s="22"/>
      <c r="KJO1190" s="22"/>
      <c r="KJP1190" s="22"/>
      <c r="KJQ1190" s="22"/>
      <c r="KJR1190" s="22"/>
      <c r="KJS1190" s="22"/>
      <c r="KJT1190" s="22"/>
      <c r="KJU1190" s="22"/>
      <c r="KJV1190" s="22"/>
      <c r="KJW1190" s="22"/>
      <c r="KJX1190" s="22"/>
      <c r="KJY1190" s="22"/>
      <c r="KJZ1190" s="22"/>
      <c r="KKA1190" s="22"/>
      <c r="KKB1190" s="22"/>
      <c r="KKC1190" s="22"/>
      <c r="KKD1190" s="22"/>
      <c r="KKE1190" s="22"/>
      <c r="KKF1190" s="22"/>
      <c r="KKG1190" s="22"/>
      <c r="KKH1190" s="22"/>
      <c r="KKI1190" s="22"/>
      <c r="KKJ1190" s="22"/>
      <c r="KKK1190" s="22"/>
      <c r="KKL1190" s="22"/>
      <c r="KKM1190" s="22"/>
      <c r="KKN1190" s="22"/>
      <c r="KKO1190" s="22"/>
      <c r="KKP1190" s="22"/>
      <c r="KKQ1190" s="22"/>
      <c r="KKR1190" s="22"/>
      <c r="KKS1190" s="22"/>
      <c r="KKT1190" s="22"/>
      <c r="KKU1190" s="22"/>
      <c r="KKV1190" s="22"/>
      <c r="KKW1190" s="22"/>
      <c r="KKX1190" s="22"/>
      <c r="KKY1190" s="22"/>
      <c r="KKZ1190" s="22"/>
      <c r="KLA1190" s="22"/>
      <c r="KLB1190" s="22"/>
      <c r="KLC1190" s="22"/>
      <c r="KLD1190" s="22"/>
      <c r="KLE1190" s="22"/>
      <c r="KLF1190" s="22"/>
      <c r="KLG1190" s="22"/>
      <c r="KLH1190" s="22"/>
      <c r="KLI1190" s="22"/>
      <c r="KLJ1190" s="22"/>
      <c r="KLK1190" s="22"/>
      <c r="KLL1190" s="22"/>
      <c r="KLM1190" s="22"/>
      <c r="KLN1190" s="22"/>
      <c r="KLO1190" s="22"/>
      <c r="KLP1190" s="22"/>
      <c r="KLQ1190" s="22"/>
      <c r="KLR1190" s="22"/>
      <c r="KLS1190" s="22"/>
      <c r="KLT1190" s="22"/>
      <c r="KLU1190" s="22"/>
      <c r="KLV1190" s="22"/>
      <c r="KLW1190" s="22"/>
      <c r="KLX1190" s="22"/>
      <c r="KLY1190" s="22"/>
      <c r="KLZ1190" s="22"/>
      <c r="KMA1190" s="22"/>
      <c r="KMB1190" s="22"/>
      <c r="KMC1190" s="22"/>
      <c r="KMD1190" s="22"/>
      <c r="KME1190" s="22"/>
      <c r="KMF1190" s="22"/>
      <c r="KMG1190" s="22"/>
      <c r="KMH1190" s="22"/>
      <c r="KMI1190" s="22"/>
      <c r="KMJ1190" s="22"/>
      <c r="KMK1190" s="22"/>
      <c r="KML1190" s="22"/>
      <c r="KMM1190" s="22"/>
      <c r="KMN1190" s="22"/>
      <c r="KMO1190" s="22"/>
      <c r="KMP1190" s="22"/>
      <c r="KMQ1190" s="22"/>
      <c r="KMR1190" s="22"/>
      <c r="KMS1190" s="22"/>
      <c r="KMT1190" s="22"/>
      <c r="KMU1190" s="22"/>
      <c r="KMV1190" s="22"/>
      <c r="KMW1190" s="22"/>
      <c r="KMX1190" s="22"/>
      <c r="KMY1190" s="22"/>
      <c r="KMZ1190" s="22"/>
      <c r="KNA1190" s="22"/>
      <c r="KNB1190" s="22"/>
      <c r="KNC1190" s="22"/>
      <c r="KND1190" s="22"/>
      <c r="KNE1190" s="22"/>
      <c r="KNF1190" s="22"/>
      <c r="KNG1190" s="22"/>
      <c r="KNH1190" s="22"/>
      <c r="KNI1190" s="22"/>
      <c r="KNJ1190" s="22"/>
      <c r="KNK1190" s="22"/>
      <c r="KNL1190" s="22"/>
      <c r="KNM1190" s="22"/>
      <c r="KNN1190" s="22"/>
      <c r="KNO1190" s="22"/>
      <c r="KNP1190" s="22"/>
      <c r="KNQ1190" s="22"/>
      <c r="KNR1190" s="22"/>
      <c r="KNS1190" s="22"/>
      <c r="KNT1190" s="22"/>
      <c r="KNU1190" s="22"/>
      <c r="KNV1190" s="22"/>
      <c r="KNW1190" s="22"/>
      <c r="KNX1190" s="22"/>
      <c r="KNY1190" s="22"/>
      <c r="KNZ1190" s="22"/>
      <c r="KOA1190" s="22"/>
      <c r="KOB1190" s="22"/>
      <c r="KOC1190" s="22"/>
      <c r="KOD1190" s="22"/>
      <c r="KOE1190" s="22"/>
      <c r="KOF1190" s="22"/>
      <c r="KOG1190" s="22"/>
      <c r="KOH1190" s="22"/>
      <c r="KOI1190" s="22"/>
      <c r="KOJ1190" s="22"/>
      <c r="KOK1190" s="22"/>
      <c r="KOL1190" s="22"/>
      <c r="KOM1190" s="22"/>
      <c r="KON1190" s="22"/>
      <c r="KOO1190" s="22"/>
      <c r="KOP1190" s="22"/>
      <c r="KOQ1190" s="22"/>
      <c r="KOR1190" s="22"/>
      <c r="KOS1190" s="22"/>
      <c r="KOT1190" s="22"/>
      <c r="KOU1190" s="22"/>
      <c r="KOV1190" s="22"/>
      <c r="KOW1190" s="22"/>
      <c r="KOX1190" s="22"/>
      <c r="KOY1190" s="22"/>
      <c r="KOZ1190" s="22"/>
      <c r="KPA1190" s="22"/>
      <c r="KPB1190" s="22"/>
      <c r="KPC1190" s="22"/>
      <c r="KPD1190" s="22"/>
      <c r="KPE1190" s="22"/>
      <c r="KPF1190" s="22"/>
      <c r="KPG1190" s="22"/>
      <c r="KPH1190" s="22"/>
      <c r="KPI1190" s="22"/>
      <c r="KPJ1190" s="22"/>
      <c r="KPK1190" s="22"/>
      <c r="KPL1190" s="22"/>
      <c r="KPM1190" s="22"/>
      <c r="KPN1190" s="22"/>
      <c r="KPO1190" s="22"/>
      <c r="KPP1190" s="22"/>
      <c r="KPQ1190" s="22"/>
      <c r="KPR1190" s="22"/>
      <c r="KPS1190" s="22"/>
      <c r="KPT1190" s="22"/>
      <c r="KPU1190" s="22"/>
      <c r="KPV1190" s="22"/>
      <c r="KPW1190" s="22"/>
      <c r="KPX1190" s="22"/>
      <c r="KPY1190" s="22"/>
      <c r="KPZ1190" s="22"/>
      <c r="KQA1190" s="22"/>
      <c r="KQB1190" s="22"/>
      <c r="KQC1190" s="22"/>
      <c r="KQD1190" s="22"/>
      <c r="KQE1190" s="22"/>
      <c r="KQF1190" s="22"/>
      <c r="KQG1190" s="22"/>
      <c r="KQH1190" s="22"/>
      <c r="KQI1190" s="22"/>
      <c r="KQJ1190" s="22"/>
      <c r="KQK1190" s="22"/>
      <c r="KQL1190" s="22"/>
      <c r="KQM1190" s="22"/>
      <c r="KQN1190" s="22"/>
      <c r="KQO1190" s="22"/>
      <c r="KQP1190" s="22"/>
      <c r="KQQ1190" s="22"/>
      <c r="KQR1190" s="22"/>
      <c r="KQS1190" s="22"/>
      <c r="KQT1190" s="22"/>
      <c r="KQU1190" s="22"/>
      <c r="KQV1190" s="22"/>
      <c r="KQW1190" s="22"/>
      <c r="KQX1190" s="22"/>
      <c r="KQY1190" s="22"/>
      <c r="KQZ1190" s="22"/>
      <c r="KRA1190" s="22"/>
      <c r="KRB1190" s="22"/>
      <c r="KRC1190" s="22"/>
      <c r="KRD1190" s="22"/>
      <c r="KRE1190" s="22"/>
      <c r="KRF1190" s="22"/>
      <c r="KRG1190" s="22"/>
      <c r="KRH1190" s="22"/>
      <c r="KRI1190" s="22"/>
      <c r="KRJ1190" s="22"/>
      <c r="KRK1190" s="22"/>
      <c r="KRL1190" s="22"/>
      <c r="KRM1190" s="22"/>
      <c r="KRN1190" s="22"/>
      <c r="KRO1190" s="22"/>
      <c r="KRP1190" s="22"/>
      <c r="KRQ1190" s="22"/>
      <c r="KRR1190" s="22"/>
      <c r="KRS1190" s="22"/>
      <c r="KRT1190" s="22"/>
      <c r="KRU1190" s="22"/>
      <c r="KRV1190" s="22"/>
      <c r="KRW1190" s="22"/>
      <c r="KRX1190" s="22"/>
      <c r="KRY1190" s="22"/>
      <c r="KRZ1190" s="22"/>
      <c r="KSA1190" s="22"/>
      <c r="KSB1190" s="22"/>
      <c r="KSC1190" s="22"/>
      <c r="KSD1190" s="22"/>
      <c r="KSE1190" s="22"/>
      <c r="KSF1190" s="22"/>
      <c r="KSG1190" s="22"/>
      <c r="KSH1190" s="22"/>
      <c r="KSI1190" s="22"/>
      <c r="KSJ1190" s="22"/>
      <c r="KSK1190" s="22"/>
      <c r="KSL1190" s="22"/>
      <c r="KSM1190" s="22"/>
      <c r="KSN1190" s="22"/>
      <c r="KSO1190" s="22"/>
      <c r="KSP1190" s="22"/>
      <c r="KSQ1190" s="22"/>
      <c r="KSR1190" s="22"/>
      <c r="KSS1190" s="22"/>
      <c r="KST1190" s="22"/>
      <c r="KSU1190" s="22"/>
      <c r="KSV1190" s="22"/>
      <c r="KSW1190" s="22"/>
      <c r="KSX1190" s="22"/>
      <c r="KSY1190" s="22"/>
      <c r="KSZ1190" s="22"/>
      <c r="KTA1190" s="22"/>
      <c r="KTB1190" s="22"/>
      <c r="KTC1190" s="22"/>
      <c r="KTD1190" s="22"/>
      <c r="KTE1190" s="22"/>
      <c r="KTF1190" s="22"/>
      <c r="KTG1190" s="22"/>
      <c r="KTH1190" s="22"/>
      <c r="KTI1190" s="22"/>
      <c r="KTJ1190" s="22"/>
      <c r="KTK1190" s="22"/>
      <c r="KTL1190" s="22"/>
      <c r="KTM1190" s="22"/>
      <c r="KTN1190" s="22"/>
      <c r="KTO1190" s="22"/>
      <c r="KTP1190" s="22"/>
      <c r="KTQ1190" s="22"/>
      <c r="KTR1190" s="22"/>
      <c r="KTS1190" s="22"/>
      <c r="KTT1190" s="22"/>
      <c r="KTU1190" s="22"/>
      <c r="KTV1190" s="22"/>
      <c r="KTW1190" s="22"/>
      <c r="KTX1190" s="22"/>
      <c r="KTY1190" s="22"/>
      <c r="KTZ1190" s="22"/>
      <c r="KUA1190" s="22"/>
      <c r="KUB1190" s="22"/>
      <c r="KUC1190" s="22"/>
      <c r="KUD1190" s="22"/>
      <c r="KUE1190" s="22"/>
      <c r="KUF1190" s="22"/>
      <c r="KUG1190" s="22"/>
      <c r="KUH1190" s="22"/>
      <c r="KUI1190" s="22"/>
      <c r="KUJ1190" s="22"/>
      <c r="KUK1190" s="22"/>
      <c r="KUL1190" s="22"/>
      <c r="KUM1190" s="22"/>
      <c r="KUN1190" s="22"/>
      <c r="KUO1190" s="22"/>
      <c r="KUP1190" s="22"/>
      <c r="KUQ1190" s="22"/>
      <c r="KUR1190" s="22"/>
      <c r="KUS1190" s="22"/>
      <c r="KUT1190" s="22"/>
      <c r="KUU1190" s="22"/>
      <c r="KUV1190" s="22"/>
      <c r="KUW1190" s="22"/>
      <c r="KUX1190" s="22"/>
      <c r="KUY1190" s="22"/>
      <c r="KUZ1190" s="22"/>
      <c r="KVA1190" s="22"/>
      <c r="KVB1190" s="22"/>
      <c r="KVC1190" s="22"/>
      <c r="KVD1190" s="22"/>
      <c r="KVE1190" s="22"/>
      <c r="KVF1190" s="22"/>
      <c r="KVG1190" s="22"/>
      <c r="KVH1190" s="22"/>
      <c r="KVI1190" s="22"/>
      <c r="KVJ1190" s="22"/>
      <c r="KVK1190" s="22"/>
      <c r="KVL1190" s="22"/>
      <c r="KVM1190" s="22"/>
      <c r="KVN1190" s="22"/>
      <c r="KVO1190" s="22"/>
      <c r="KVP1190" s="22"/>
      <c r="KVQ1190" s="22"/>
      <c r="KVR1190" s="22"/>
      <c r="KVS1190" s="22"/>
      <c r="KVT1190" s="22"/>
      <c r="KVU1190" s="22"/>
      <c r="KVV1190" s="22"/>
      <c r="KVW1190" s="22"/>
      <c r="KVX1190" s="22"/>
      <c r="KVY1190" s="22"/>
      <c r="KVZ1190" s="22"/>
      <c r="KWA1190" s="22"/>
      <c r="KWB1190" s="22"/>
      <c r="KWC1190" s="22"/>
      <c r="KWD1190" s="22"/>
      <c r="KWE1190" s="22"/>
      <c r="KWF1190" s="22"/>
      <c r="KWG1190" s="22"/>
      <c r="KWH1190" s="22"/>
      <c r="KWI1190" s="22"/>
      <c r="KWJ1190" s="22"/>
      <c r="KWK1190" s="22"/>
      <c r="KWL1190" s="22"/>
      <c r="KWM1190" s="22"/>
      <c r="KWN1190" s="22"/>
      <c r="KWO1190" s="22"/>
      <c r="KWP1190" s="22"/>
      <c r="KWQ1190" s="22"/>
      <c r="KWR1190" s="22"/>
      <c r="KWS1190" s="22"/>
      <c r="KWT1190" s="22"/>
      <c r="KWU1190" s="22"/>
      <c r="KWV1190" s="22"/>
      <c r="KWW1190" s="22"/>
      <c r="KWX1190" s="22"/>
      <c r="KWY1190" s="22"/>
      <c r="KWZ1190" s="22"/>
      <c r="KXA1190" s="22"/>
      <c r="KXB1190" s="22"/>
      <c r="KXC1190" s="22"/>
      <c r="KXD1190" s="22"/>
      <c r="KXE1190" s="22"/>
      <c r="KXF1190" s="22"/>
      <c r="KXG1190" s="22"/>
      <c r="KXH1190" s="22"/>
      <c r="KXI1190" s="22"/>
      <c r="KXJ1190" s="22"/>
      <c r="KXK1190" s="22"/>
      <c r="KXL1190" s="22"/>
      <c r="KXM1190" s="22"/>
      <c r="KXN1190" s="22"/>
      <c r="KXO1190" s="22"/>
      <c r="KXP1190" s="22"/>
      <c r="KXQ1190" s="22"/>
      <c r="KXR1190" s="22"/>
      <c r="KXS1190" s="22"/>
      <c r="KXT1190" s="22"/>
      <c r="KXU1190" s="22"/>
      <c r="KXV1190" s="22"/>
      <c r="KXW1190" s="22"/>
      <c r="KXX1190" s="22"/>
      <c r="KXY1190" s="22"/>
      <c r="KXZ1190" s="22"/>
      <c r="KYA1190" s="22"/>
      <c r="KYB1190" s="22"/>
      <c r="KYC1190" s="22"/>
      <c r="KYD1190" s="22"/>
      <c r="KYE1190" s="22"/>
      <c r="KYF1190" s="22"/>
      <c r="KYG1190" s="22"/>
      <c r="KYH1190" s="22"/>
      <c r="KYI1190" s="22"/>
      <c r="KYJ1190" s="22"/>
      <c r="KYK1190" s="22"/>
      <c r="KYL1190" s="22"/>
      <c r="KYM1190" s="22"/>
      <c r="KYN1190" s="22"/>
      <c r="KYO1190" s="22"/>
      <c r="KYP1190" s="22"/>
      <c r="KYQ1190" s="22"/>
      <c r="KYR1190" s="22"/>
      <c r="KYS1190" s="22"/>
      <c r="KYT1190" s="22"/>
      <c r="KYU1190" s="22"/>
      <c r="KYV1190" s="22"/>
      <c r="KYW1190" s="22"/>
      <c r="KYX1190" s="22"/>
      <c r="KYY1190" s="22"/>
      <c r="KYZ1190" s="22"/>
      <c r="KZA1190" s="22"/>
      <c r="KZB1190" s="22"/>
      <c r="KZC1190" s="22"/>
      <c r="KZD1190" s="22"/>
      <c r="KZE1190" s="22"/>
      <c r="KZF1190" s="22"/>
      <c r="KZG1190" s="22"/>
      <c r="KZH1190" s="22"/>
      <c r="KZI1190" s="22"/>
      <c r="KZJ1190" s="22"/>
      <c r="KZK1190" s="22"/>
      <c r="KZL1190" s="22"/>
      <c r="KZM1190" s="22"/>
      <c r="KZN1190" s="22"/>
      <c r="KZO1190" s="22"/>
      <c r="KZP1190" s="22"/>
      <c r="KZQ1190" s="22"/>
      <c r="KZR1190" s="22"/>
      <c r="KZS1190" s="22"/>
      <c r="KZT1190" s="22"/>
      <c r="KZU1190" s="22"/>
      <c r="KZV1190" s="22"/>
      <c r="KZW1190" s="22"/>
      <c r="KZX1190" s="22"/>
      <c r="KZY1190" s="22"/>
      <c r="KZZ1190" s="22"/>
      <c r="LAA1190" s="22"/>
      <c r="LAB1190" s="22"/>
      <c r="LAC1190" s="22"/>
      <c r="LAD1190" s="22"/>
      <c r="LAE1190" s="22"/>
      <c r="LAF1190" s="22"/>
      <c r="LAG1190" s="22"/>
      <c r="LAH1190" s="22"/>
      <c r="LAI1190" s="22"/>
      <c r="LAJ1190" s="22"/>
      <c r="LAK1190" s="22"/>
      <c r="LAL1190" s="22"/>
      <c r="LAM1190" s="22"/>
      <c r="LAN1190" s="22"/>
      <c r="LAO1190" s="22"/>
      <c r="LAP1190" s="22"/>
      <c r="LAQ1190" s="22"/>
      <c r="LAR1190" s="22"/>
      <c r="LAS1190" s="22"/>
      <c r="LAT1190" s="22"/>
      <c r="LAU1190" s="22"/>
      <c r="LAV1190" s="22"/>
      <c r="LAW1190" s="22"/>
      <c r="LAX1190" s="22"/>
      <c r="LAY1190" s="22"/>
      <c r="LAZ1190" s="22"/>
      <c r="LBA1190" s="22"/>
      <c r="LBB1190" s="22"/>
      <c r="LBC1190" s="22"/>
      <c r="LBD1190" s="22"/>
      <c r="LBE1190" s="22"/>
      <c r="LBF1190" s="22"/>
      <c r="LBG1190" s="22"/>
      <c r="LBH1190" s="22"/>
      <c r="LBI1190" s="22"/>
      <c r="LBJ1190" s="22"/>
      <c r="LBK1190" s="22"/>
      <c r="LBL1190" s="22"/>
      <c r="LBM1190" s="22"/>
      <c r="LBN1190" s="22"/>
      <c r="LBO1190" s="22"/>
      <c r="LBP1190" s="22"/>
      <c r="LBQ1190" s="22"/>
      <c r="LBR1190" s="22"/>
      <c r="LBS1190" s="22"/>
      <c r="LBT1190" s="22"/>
      <c r="LBU1190" s="22"/>
      <c r="LBV1190" s="22"/>
      <c r="LBW1190" s="22"/>
      <c r="LBX1190" s="22"/>
      <c r="LBY1190" s="22"/>
      <c r="LBZ1190" s="22"/>
      <c r="LCA1190" s="22"/>
      <c r="LCB1190" s="22"/>
      <c r="LCC1190" s="22"/>
      <c r="LCD1190" s="22"/>
      <c r="LCE1190" s="22"/>
      <c r="LCF1190" s="22"/>
      <c r="LCG1190" s="22"/>
      <c r="LCH1190" s="22"/>
      <c r="LCI1190" s="22"/>
      <c r="LCJ1190" s="22"/>
      <c r="LCK1190" s="22"/>
      <c r="LCL1190" s="22"/>
      <c r="LCM1190" s="22"/>
      <c r="LCN1190" s="22"/>
      <c r="LCO1190" s="22"/>
      <c r="LCP1190" s="22"/>
      <c r="LCQ1190" s="22"/>
      <c r="LCR1190" s="22"/>
      <c r="LCS1190" s="22"/>
      <c r="LCT1190" s="22"/>
      <c r="LCU1190" s="22"/>
      <c r="LCV1190" s="22"/>
      <c r="LCW1190" s="22"/>
      <c r="LCX1190" s="22"/>
      <c r="LCY1190" s="22"/>
      <c r="LCZ1190" s="22"/>
      <c r="LDA1190" s="22"/>
      <c r="LDB1190" s="22"/>
      <c r="LDC1190" s="22"/>
      <c r="LDD1190" s="22"/>
      <c r="LDE1190" s="22"/>
      <c r="LDF1190" s="22"/>
      <c r="LDG1190" s="22"/>
      <c r="LDH1190" s="22"/>
      <c r="LDI1190" s="22"/>
      <c r="LDJ1190" s="22"/>
      <c r="LDK1190" s="22"/>
      <c r="LDL1190" s="22"/>
      <c r="LDM1190" s="22"/>
      <c r="LDN1190" s="22"/>
      <c r="LDO1190" s="22"/>
      <c r="LDP1190" s="22"/>
      <c r="LDQ1190" s="22"/>
      <c r="LDR1190" s="22"/>
      <c r="LDS1190" s="22"/>
      <c r="LDT1190" s="22"/>
      <c r="LDU1190" s="22"/>
      <c r="LDV1190" s="22"/>
      <c r="LDW1190" s="22"/>
      <c r="LDX1190" s="22"/>
      <c r="LDY1190" s="22"/>
      <c r="LDZ1190" s="22"/>
      <c r="LEA1190" s="22"/>
      <c r="LEB1190" s="22"/>
      <c r="LEC1190" s="22"/>
      <c r="LED1190" s="22"/>
      <c r="LEE1190" s="22"/>
      <c r="LEF1190" s="22"/>
      <c r="LEG1190" s="22"/>
      <c r="LEH1190" s="22"/>
      <c r="LEI1190" s="22"/>
      <c r="LEJ1190" s="22"/>
      <c r="LEK1190" s="22"/>
      <c r="LEL1190" s="22"/>
      <c r="LEM1190" s="22"/>
      <c r="LEN1190" s="22"/>
      <c r="LEO1190" s="22"/>
      <c r="LEP1190" s="22"/>
      <c r="LEQ1190" s="22"/>
      <c r="LER1190" s="22"/>
      <c r="LES1190" s="22"/>
      <c r="LET1190" s="22"/>
      <c r="LEU1190" s="22"/>
      <c r="LEV1190" s="22"/>
      <c r="LEW1190" s="22"/>
      <c r="LEX1190" s="22"/>
      <c r="LEY1190" s="22"/>
      <c r="LEZ1190" s="22"/>
      <c r="LFA1190" s="22"/>
      <c r="LFB1190" s="22"/>
      <c r="LFC1190" s="22"/>
      <c r="LFD1190" s="22"/>
      <c r="LFE1190" s="22"/>
      <c r="LFF1190" s="22"/>
      <c r="LFG1190" s="22"/>
      <c r="LFH1190" s="22"/>
      <c r="LFI1190" s="22"/>
      <c r="LFJ1190" s="22"/>
      <c r="LFK1190" s="22"/>
      <c r="LFL1190" s="22"/>
      <c r="LFM1190" s="22"/>
      <c r="LFN1190" s="22"/>
      <c r="LFO1190" s="22"/>
      <c r="LFP1190" s="22"/>
      <c r="LFQ1190" s="22"/>
      <c r="LFR1190" s="22"/>
      <c r="LFS1190" s="22"/>
      <c r="LFT1190" s="22"/>
      <c r="LFU1190" s="22"/>
      <c r="LFV1190" s="22"/>
      <c r="LFW1190" s="22"/>
      <c r="LFX1190" s="22"/>
      <c r="LFY1190" s="22"/>
      <c r="LFZ1190" s="22"/>
      <c r="LGA1190" s="22"/>
      <c r="LGB1190" s="22"/>
      <c r="LGC1190" s="22"/>
      <c r="LGD1190" s="22"/>
      <c r="LGE1190" s="22"/>
      <c r="LGF1190" s="22"/>
      <c r="LGG1190" s="22"/>
      <c r="LGH1190" s="22"/>
      <c r="LGI1190" s="22"/>
      <c r="LGJ1190" s="22"/>
      <c r="LGK1190" s="22"/>
      <c r="LGL1190" s="22"/>
      <c r="LGM1190" s="22"/>
      <c r="LGN1190" s="22"/>
      <c r="LGO1190" s="22"/>
      <c r="LGP1190" s="22"/>
      <c r="LGQ1190" s="22"/>
      <c r="LGR1190" s="22"/>
      <c r="LGS1190" s="22"/>
      <c r="LGT1190" s="22"/>
      <c r="LGU1190" s="22"/>
      <c r="LGV1190" s="22"/>
      <c r="LGW1190" s="22"/>
      <c r="LGX1190" s="22"/>
      <c r="LGY1190" s="22"/>
      <c r="LGZ1190" s="22"/>
      <c r="LHA1190" s="22"/>
      <c r="LHB1190" s="22"/>
      <c r="LHC1190" s="22"/>
      <c r="LHD1190" s="22"/>
      <c r="LHE1190" s="22"/>
      <c r="LHF1190" s="22"/>
      <c r="LHG1190" s="22"/>
      <c r="LHH1190" s="22"/>
      <c r="LHI1190" s="22"/>
      <c r="LHJ1190" s="22"/>
      <c r="LHK1190" s="22"/>
      <c r="LHL1190" s="22"/>
      <c r="LHM1190" s="22"/>
      <c r="LHN1190" s="22"/>
      <c r="LHO1190" s="22"/>
      <c r="LHP1190" s="22"/>
      <c r="LHQ1190" s="22"/>
      <c r="LHR1190" s="22"/>
      <c r="LHS1190" s="22"/>
      <c r="LHT1190" s="22"/>
      <c r="LHU1190" s="22"/>
      <c r="LHV1190" s="22"/>
      <c r="LHW1190" s="22"/>
      <c r="LHX1190" s="22"/>
      <c r="LHY1190" s="22"/>
      <c r="LHZ1190" s="22"/>
      <c r="LIA1190" s="22"/>
      <c r="LIB1190" s="22"/>
      <c r="LIC1190" s="22"/>
      <c r="LID1190" s="22"/>
      <c r="LIE1190" s="22"/>
      <c r="LIF1190" s="22"/>
      <c r="LIG1190" s="22"/>
      <c r="LIH1190" s="22"/>
      <c r="LII1190" s="22"/>
      <c r="LIJ1190" s="22"/>
      <c r="LIK1190" s="22"/>
      <c r="LIL1190" s="22"/>
      <c r="LIM1190" s="22"/>
      <c r="LIN1190" s="22"/>
      <c r="LIO1190" s="22"/>
      <c r="LIP1190" s="22"/>
      <c r="LIQ1190" s="22"/>
      <c r="LIR1190" s="22"/>
      <c r="LIS1190" s="22"/>
      <c r="LIT1190" s="22"/>
      <c r="LIU1190" s="22"/>
      <c r="LIV1190" s="22"/>
      <c r="LIW1190" s="22"/>
      <c r="LIX1190" s="22"/>
      <c r="LIY1190" s="22"/>
      <c r="LIZ1190" s="22"/>
      <c r="LJA1190" s="22"/>
      <c r="LJB1190" s="22"/>
      <c r="LJC1190" s="22"/>
      <c r="LJD1190" s="22"/>
      <c r="LJE1190" s="22"/>
      <c r="LJF1190" s="22"/>
      <c r="LJG1190" s="22"/>
      <c r="LJH1190" s="22"/>
      <c r="LJI1190" s="22"/>
      <c r="LJJ1190" s="22"/>
      <c r="LJK1190" s="22"/>
      <c r="LJL1190" s="22"/>
      <c r="LJM1190" s="22"/>
      <c r="LJN1190" s="22"/>
      <c r="LJO1190" s="22"/>
      <c r="LJP1190" s="22"/>
      <c r="LJQ1190" s="22"/>
      <c r="LJR1190" s="22"/>
      <c r="LJS1190" s="22"/>
      <c r="LJT1190" s="22"/>
      <c r="LJU1190" s="22"/>
      <c r="LJV1190" s="22"/>
      <c r="LJW1190" s="22"/>
      <c r="LJX1190" s="22"/>
      <c r="LJY1190" s="22"/>
      <c r="LJZ1190" s="22"/>
      <c r="LKA1190" s="22"/>
      <c r="LKB1190" s="22"/>
      <c r="LKC1190" s="22"/>
      <c r="LKD1190" s="22"/>
      <c r="LKE1190" s="22"/>
      <c r="LKF1190" s="22"/>
      <c r="LKG1190" s="22"/>
      <c r="LKH1190" s="22"/>
      <c r="LKI1190" s="22"/>
      <c r="LKJ1190" s="22"/>
      <c r="LKK1190" s="22"/>
      <c r="LKL1190" s="22"/>
      <c r="LKM1190" s="22"/>
      <c r="LKN1190" s="22"/>
      <c r="LKO1190" s="22"/>
      <c r="LKP1190" s="22"/>
      <c r="LKQ1190" s="22"/>
      <c r="LKR1190" s="22"/>
      <c r="LKS1190" s="22"/>
      <c r="LKT1190" s="22"/>
      <c r="LKU1190" s="22"/>
      <c r="LKV1190" s="22"/>
      <c r="LKW1190" s="22"/>
      <c r="LKX1190" s="22"/>
      <c r="LKY1190" s="22"/>
      <c r="LKZ1190" s="22"/>
      <c r="LLA1190" s="22"/>
      <c r="LLB1190" s="22"/>
      <c r="LLC1190" s="22"/>
      <c r="LLD1190" s="22"/>
      <c r="LLE1190" s="22"/>
      <c r="LLF1190" s="22"/>
      <c r="LLG1190" s="22"/>
      <c r="LLH1190" s="22"/>
      <c r="LLI1190" s="22"/>
      <c r="LLJ1190" s="22"/>
      <c r="LLK1190" s="22"/>
      <c r="LLL1190" s="22"/>
      <c r="LLM1190" s="22"/>
      <c r="LLN1190" s="22"/>
      <c r="LLO1190" s="22"/>
      <c r="LLP1190" s="22"/>
      <c r="LLQ1190" s="22"/>
      <c r="LLR1190" s="22"/>
      <c r="LLS1190" s="22"/>
      <c r="LLT1190" s="22"/>
      <c r="LLU1190" s="22"/>
      <c r="LLV1190" s="22"/>
      <c r="LLW1190" s="22"/>
      <c r="LLX1190" s="22"/>
      <c r="LLY1190" s="22"/>
      <c r="LLZ1190" s="22"/>
      <c r="LMA1190" s="22"/>
      <c r="LMB1190" s="22"/>
      <c r="LMC1190" s="22"/>
      <c r="LMD1190" s="22"/>
      <c r="LME1190" s="22"/>
      <c r="LMF1190" s="22"/>
      <c r="LMG1190" s="22"/>
      <c r="LMH1190" s="22"/>
      <c r="LMI1190" s="22"/>
      <c r="LMJ1190" s="22"/>
      <c r="LMK1190" s="22"/>
      <c r="LML1190" s="22"/>
      <c r="LMM1190" s="22"/>
      <c r="LMN1190" s="22"/>
      <c r="LMO1190" s="22"/>
      <c r="LMP1190" s="22"/>
      <c r="LMQ1190" s="22"/>
      <c r="LMR1190" s="22"/>
      <c r="LMS1190" s="22"/>
      <c r="LMT1190" s="22"/>
      <c r="LMU1190" s="22"/>
      <c r="LMV1190" s="22"/>
      <c r="LMW1190" s="22"/>
      <c r="LMX1190" s="22"/>
      <c r="LMY1190" s="22"/>
      <c r="LMZ1190" s="22"/>
      <c r="LNA1190" s="22"/>
      <c r="LNB1190" s="22"/>
      <c r="LNC1190" s="22"/>
      <c r="LND1190" s="22"/>
      <c r="LNE1190" s="22"/>
      <c r="LNF1190" s="22"/>
      <c r="LNG1190" s="22"/>
      <c r="LNH1190" s="22"/>
      <c r="LNI1190" s="22"/>
      <c r="LNJ1190" s="22"/>
      <c r="LNK1190" s="22"/>
      <c r="LNL1190" s="22"/>
      <c r="LNM1190" s="22"/>
      <c r="LNN1190" s="22"/>
      <c r="LNO1190" s="22"/>
      <c r="LNP1190" s="22"/>
      <c r="LNQ1190" s="22"/>
      <c r="LNR1190" s="22"/>
      <c r="LNS1190" s="22"/>
      <c r="LNT1190" s="22"/>
      <c r="LNU1190" s="22"/>
      <c r="LNV1190" s="22"/>
      <c r="LNW1190" s="22"/>
      <c r="LNX1190" s="22"/>
      <c r="LNY1190" s="22"/>
      <c r="LNZ1190" s="22"/>
      <c r="LOA1190" s="22"/>
      <c r="LOB1190" s="22"/>
      <c r="LOC1190" s="22"/>
      <c r="LOD1190" s="22"/>
      <c r="LOE1190" s="22"/>
      <c r="LOF1190" s="22"/>
      <c r="LOG1190" s="22"/>
      <c r="LOH1190" s="22"/>
      <c r="LOI1190" s="22"/>
      <c r="LOJ1190" s="22"/>
      <c r="LOK1190" s="22"/>
      <c r="LOL1190" s="22"/>
      <c r="LOM1190" s="22"/>
      <c r="LON1190" s="22"/>
      <c r="LOO1190" s="22"/>
      <c r="LOP1190" s="22"/>
      <c r="LOQ1190" s="22"/>
      <c r="LOR1190" s="22"/>
      <c r="LOS1190" s="22"/>
      <c r="LOT1190" s="22"/>
      <c r="LOU1190" s="22"/>
      <c r="LOV1190" s="22"/>
      <c r="LOW1190" s="22"/>
      <c r="LOX1190" s="22"/>
      <c r="LOY1190" s="22"/>
      <c r="LOZ1190" s="22"/>
      <c r="LPA1190" s="22"/>
      <c r="LPB1190" s="22"/>
      <c r="LPC1190" s="22"/>
      <c r="LPD1190" s="22"/>
      <c r="LPE1190" s="22"/>
      <c r="LPF1190" s="22"/>
      <c r="LPG1190" s="22"/>
      <c r="LPH1190" s="22"/>
      <c r="LPI1190" s="22"/>
      <c r="LPJ1190" s="22"/>
      <c r="LPK1190" s="22"/>
      <c r="LPL1190" s="22"/>
      <c r="LPM1190" s="22"/>
      <c r="LPN1190" s="22"/>
      <c r="LPO1190" s="22"/>
      <c r="LPP1190" s="22"/>
      <c r="LPQ1190" s="22"/>
      <c r="LPR1190" s="22"/>
      <c r="LPS1190" s="22"/>
      <c r="LPT1190" s="22"/>
      <c r="LPU1190" s="22"/>
      <c r="LPV1190" s="22"/>
      <c r="LPW1190" s="22"/>
      <c r="LPX1190" s="22"/>
      <c r="LPY1190" s="22"/>
      <c r="LPZ1190" s="22"/>
      <c r="LQA1190" s="22"/>
      <c r="LQB1190" s="22"/>
      <c r="LQC1190" s="22"/>
      <c r="LQD1190" s="22"/>
      <c r="LQE1190" s="22"/>
      <c r="LQF1190" s="22"/>
      <c r="LQG1190" s="22"/>
      <c r="LQH1190" s="22"/>
      <c r="LQI1190" s="22"/>
      <c r="LQJ1190" s="22"/>
      <c r="LQK1190" s="22"/>
      <c r="LQL1190" s="22"/>
      <c r="LQM1190" s="22"/>
      <c r="LQN1190" s="22"/>
      <c r="LQO1190" s="22"/>
      <c r="LQP1190" s="22"/>
      <c r="LQQ1190" s="22"/>
      <c r="LQR1190" s="22"/>
      <c r="LQS1190" s="22"/>
      <c r="LQT1190" s="22"/>
      <c r="LQU1190" s="22"/>
      <c r="LQV1190" s="22"/>
      <c r="LQW1190" s="22"/>
      <c r="LQX1190" s="22"/>
      <c r="LQY1190" s="22"/>
      <c r="LQZ1190" s="22"/>
      <c r="LRA1190" s="22"/>
      <c r="LRB1190" s="22"/>
      <c r="LRC1190" s="22"/>
      <c r="LRD1190" s="22"/>
      <c r="LRE1190" s="22"/>
      <c r="LRF1190" s="22"/>
      <c r="LRG1190" s="22"/>
      <c r="LRH1190" s="22"/>
      <c r="LRI1190" s="22"/>
      <c r="LRJ1190" s="22"/>
      <c r="LRK1190" s="22"/>
      <c r="LRL1190" s="22"/>
      <c r="LRM1190" s="22"/>
      <c r="LRN1190" s="22"/>
      <c r="LRO1190" s="22"/>
      <c r="LRP1190" s="22"/>
      <c r="LRQ1190" s="22"/>
      <c r="LRR1190" s="22"/>
      <c r="LRS1190" s="22"/>
      <c r="LRT1190" s="22"/>
      <c r="LRU1190" s="22"/>
      <c r="LRV1190" s="22"/>
      <c r="LRW1190" s="22"/>
      <c r="LRX1190" s="22"/>
      <c r="LRY1190" s="22"/>
      <c r="LRZ1190" s="22"/>
      <c r="LSA1190" s="22"/>
      <c r="LSB1190" s="22"/>
      <c r="LSC1190" s="22"/>
      <c r="LSD1190" s="22"/>
      <c r="LSE1190" s="22"/>
      <c r="LSF1190" s="22"/>
      <c r="LSG1190" s="22"/>
      <c r="LSH1190" s="22"/>
      <c r="LSI1190" s="22"/>
      <c r="LSJ1190" s="22"/>
      <c r="LSK1190" s="22"/>
      <c r="LSL1190" s="22"/>
      <c r="LSM1190" s="22"/>
      <c r="LSN1190" s="22"/>
      <c r="LSO1190" s="22"/>
      <c r="LSP1190" s="22"/>
      <c r="LSQ1190" s="22"/>
      <c r="LSR1190" s="22"/>
      <c r="LSS1190" s="22"/>
      <c r="LST1190" s="22"/>
      <c r="LSU1190" s="22"/>
      <c r="LSV1190" s="22"/>
      <c r="LSW1190" s="22"/>
      <c r="LSX1190" s="22"/>
      <c r="LSY1190" s="22"/>
      <c r="LSZ1190" s="22"/>
      <c r="LTA1190" s="22"/>
      <c r="LTB1190" s="22"/>
      <c r="LTC1190" s="22"/>
      <c r="LTD1190" s="22"/>
      <c r="LTE1190" s="22"/>
      <c r="LTF1190" s="22"/>
      <c r="LTG1190" s="22"/>
      <c r="LTH1190" s="22"/>
      <c r="LTI1190" s="22"/>
      <c r="LTJ1190" s="22"/>
      <c r="LTK1190" s="22"/>
      <c r="LTL1190" s="22"/>
      <c r="LTM1190" s="22"/>
      <c r="LTN1190" s="22"/>
      <c r="LTO1190" s="22"/>
      <c r="LTP1190" s="22"/>
      <c r="LTQ1190" s="22"/>
      <c r="LTR1190" s="22"/>
      <c r="LTS1190" s="22"/>
      <c r="LTT1190" s="22"/>
      <c r="LTU1190" s="22"/>
      <c r="LTV1190" s="22"/>
      <c r="LTW1190" s="22"/>
      <c r="LTX1190" s="22"/>
      <c r="LTY1190" s="22"/>
      <c r="LTZ1190" s="22"/>
      <c r="LUA1190" s="22"/>
      <c r="LUB1190" s="22"/>
      <c r="LUC1190" s="22"/>
      <c r="LUD1190" s="22"/>
      <c r="LUE1190" s="22"/>
      <c r="LUF1190" s="22"/>
      <c r="LUG1190" s="22"/>
      <c r="LUH1190" s="22"/>
      <c r="LUI1190" s="22"/>
      <c r="LUJ1190" s="22"/>
      <c r="LUK1190" s="22"/>
      <c r="LUL1190" s="22"/>
      <c r="LUM1190" s="22"/>
      <c r="LUN1190" s="22"/>
      <c r="LUO1190" s="22"/>
      <c r="LUP1190" s="22"/>
      <c r="LUQ1190" s="22"/>
      <c r="LUR1190" s="22"/>
      <c r="LUS1190" s="22"/>
      <c r="LUT1190" s="22"/>
      <c r="LUU1190" s="22"/>
      <c r="LUV1190" s="22"/>
      <c r="LUW1190" s="22"/>
      <c r="LUX1190" s="22"/>
      <c r="LUY1190" s="22"/>
      <c r="LUZ1190" s="22"/>
      <c r="LVA1190" s="22"/>
      <c r="LVB1190" s="22"/>
      <c r="LVC1190" s="22"/>
      <c r="LVD1190" s="22"/>
      <c r="LVE1190" s="22"/>
      <c r="LVF1190" s="22"/>
      <c r="LVG1190" s="22"/>
      <c r="LVH1190" s="22"/>
      <c r="LVI1190" s="22"/>
      <c r="LVJ1190" s="22"/>
      <c r="LVK1190" s="22"/>
      <c r="LVL1190" s="22"/>
      <c r="LVM1190" s="22"/>
      <c r="LVN1190" s="22"/>
      <c r="LVO1190" s="22"/>
      <c r="LVP1190" s="22"/>
      <c r="LVQ1190" s="22"/>
      <c r="LVR1190" s="22"/>
      <c r="LVS1190" s="22"/>
      <c r="LVT1190" s="22"/>
      <c r="LVU1190" s="22"/>
      <c r="LVV1190" s="22"/>
      <c r="LVW1190" s="22"/>
      <c r="LVX1190" s="22"/>
      <c r="LVY1190" s="22"/>
      <c r="LVZ1190" s="22"/>
      <c r="LWA1190" s="22"/>
      <c r="LWB1190" s="22"/>
      <c r="LWC1190" s="22"/>
      <c r="LWD1190" s="22"/>
      <c r="LWE1190" s="22"/>
      <c r="LWF1190" s="22"/>
      <c r="LWG1190" s="22"/>
      <c r="LWH1190" s="22"/>
      <c r="LWI1190" s="22"/>
      <c r="LWJ1190" s="22"/>
      <c r="LWK1190" s="22"/>
      <c r="LWL1190" s="22"/>
      <c r="LWM1190" s="22"/>
      <c r="LWN1190" s="22"/>
      <c r="LWO1190" s="22"/>
      <c r="LWP1190" s="22"/>
      <c r="LWQ1190" s="22"/>
      <c r="LWR1190" s="22"/>
      <c r="LWS1190" s="22"/>
      <c r="LWT1190" s="22"/>
      <c r="LWU1190" s="22"/>
      <c r="LWV1190" s="22"/>
      <c r="LWW1190" s="22"/>
      <c r="LWX1190" s="22"/>
      <c r="LWY1190" s="22"/>
      <c r="LWZ1190" s="22"/>
      <c r="LXA1190" s="22"/>
      <c r="LXB1190" s="22"/>
      <c r="LXC1190" s="22"/>
      <c r="LXD1190" s="22"/>
      <c r="LXE1190" s="22"/>
      <c r="LXF1190" s="22"/>
      <c r="LXG1190" s="22"/>
      <c r="LXH1190" s="22"/>
      <c r="LXI1190" s="22"/>
      <c r="LXJ1190" s="22"/>
      <c r="LXK1190" s="22"/>
      <c r="LXL1190" s="22"/>
      <c r="LXM1190" s="22"/>
      <c r="LXN1190" s="22"/>
      <c r="LXO1190" s="22"/>
      <c r="LXP1190" s="22"/>
      <c r="LXQ1190" s="22"/>
      <c r="LXR1190" s="22"/>
      <c r="LXS1190" s="22"/>
      <c r="LXT1190" s="22"/>
      <c r="LXU1190" s="22"/>
      <c r="LXV1190" s="22"/>
      <c r="LXW1190" s="22"/>
      <c r="LXX1190" s="22"/>
      <c r="LXY1190" s="22"/>
      <c r="LXZ1190" s="22"/>
      <c r="LYA1190" s="22"/>
      <c r="LYB1190" s="22"/>
      <c r="LYC1190" s="22"/>
      <c r="LYD1190" s="22"/>
      <c r="LYE1190" s="22"/>
      <c r="LYF1190" s="22"/>
      <c r="LYG1190" s="22"/>
      <c r="LYH1190" s="22"/>
      <c r="LYI1190" s="22"/>
      <c r="LYJ1190" s="22"/>
      <c r="LYK1190" s="22"/>
      <c r="LYL1190" s="22"/>
      <c r="LYM1190" s="22"/>
      <c r="LYN1190" s="22"/>
      <c r="LYO1190" s="22"/>
      <c r="LYP1190" s="22"/>
      <c r="LYQ1190" s="22"/>
      <c r="LYR1190" s="22"/>
      <c r="LYS1190" s="22"/>
      <c r="LYT1190" s="22"/>
      <c r="LYU1190" s="22"/>
      <c r="LYV1190" s="22"/>
      <c r="LYW1190" s="22"/>
      <c r="LYX1190" s="22"/>
      <c r="LYY1190" s="22"/>
      <c r="LYZ1190" s="22"/>
      <c r="LZA1190" s="22"/>
      <c r="LZB1190" s="22"/>
      <c r="LZC1190" s="22"/>
      <c r="LZD1190" s="22"/>
      <c r="LZE1190" s="22"/>
      <c r="LZF1190" s="22"/>
      <c r="LZG1190" s="22"/>
      <c r="LZH1190" s="22"/>
      <c r="LZI1190" s="22"/>
      <c r="LZJ1190" s="22"/>
      <c r="LZK1190" s="22"/>
      <c r="LZL1190" s="22"/>
      <c r="LZM1190" s="22"/>
      <c r="LZN1190" s="22"/>
      <c r="LZO1190" s="22"/>
      <c r="LZP1190" s="22"/>
      <c r="LZQ1190" s="22"/>
      <c r="LZR1190" s="22"/>
      <c r="LZS1190" s="22"/>
      <c r="LZT1190" s="22"/>
      <c r="LZU1190" s="22"/>
      <c r="LZV1190" s="22"/>
      <c r="LZW1190" s="22"/>
      <c r="LZX1190" s="22"/>
      <c r="LZY1190" s="22"/>
      <c r="LZZ1190" s="22"/>
      <c r="MAA1190" s="22"/>
      <c r="MAB1190" s="22"/>
      <c r="MAC1190" s="22"/>
      <c r="MAD1190" s="22"/>
      <c r="MAE1190" s="22"/>
      <c r="MAF1190" s="22"/>
      <c r="MAG1190" s="22"/>
      <c r="MAH1190" s="22"/>
      <c r="MAI1190" s="22"/>
      <c r="MAJ1190" s="22"/>
      <c r="MAK1190" s="22"/>
      <c r="MAL1190" s="22"/>
      <c r="MAM1190" s="22"/>
      <c r="MAN1190" s="22"/>
      <c r="MAO1190" s="22"/>
      <c r="MAP1190" s="22"/>
      <c r="MAQ1190" s="22"/>
      <c r="MAR1190" s="22"/>
      <c r="MAS1190" s="22"/>
      <c r="MAT1190" s="22"/>
      <c r="MAU1190" s="22"/>
      <c r="MAV1190" s="22"/>
      <c r="MAW1190" s="22"/>
      <c r="MAX1190" s="22"/>
      <c r="MAY1190" s="22"/>
      <c r="MAZ1190" s="22"/>
      <c r="MBA1190" s="22"/>
      <c r="MBB1190" s="22"/>
      <c r="MBC1190" s="22"/>
      <c r="MBD1190" s="22"/>
      <c r="MBE1190" s="22"/>
      <c r="MBF1190" s="22"/>
      <c r="MBG1190" s="22"/>
      <c r="MBH1190" s="22"/>
      <c r="MBI1190" s="22"/>
      <c r="MBJ1190" s="22"/>
      <c r="MBK1190" s="22"/>
      <c r="MBL1190" s="22"/>
      <c r="MBM1190" s="22"/>
      <c r="MBN1190" s="22"/>
      <c r="MBO1190" s="22"/>
      <c r="MBP1190" s="22"/>
      <c r="MBQ1190" s="22"/>
      <c r="MBR1190" s="22"/>
      <c r="MBS1190" s="22"/>
      <c r="MBT1190" s="22"/>
      <c r="MBU1190" s="22"/>
      <c r="MBV1190" s="22"/>
      <c r="MBW1190" s="22"/>
      <c r="MBX1190" s="22"/>
      <c r="MBY1190" s="22"/>
      <c r="MBZ1190" s="22"/>
      <c r="MCA1190" s="22"/>
      <c r="MCB1190" s="22"/>
      <c r="MCC1190" s="22"/>
      <c r="MCD1190" s="22"/>
      <c r="MCE1190" s="22"/>
      <c r="MCF1190" s="22"/>
      <c r="MCG1190" s="22"/>
      <c r="MCH1190" s="22"/>
      <c r="MCI1190" s="22"/>
      <c r="MCJ1190" s="22"/>
      <c r="MCK1190" s="22"/>
      <c r="MCL1190" s="22"/>
      <c r="MCM1190" s="22"/>
      <c r="MCN1190" s="22"/>
      <c r="MCO1190" s="22"/>
      <c r="MCP1190" s="22"/>
      <c r="MCQ1190" s="22"/>
      <c r="MCR1190" s="22"/>
      <c r="MCS1190" s="22"/>
      <c r="MCT1190" s="22"/>
      <c r="MCU1190" s="22"/>
      <c r="MCV1190" s="22"/>
      <c r="MCW1190" s="22"/>
      <c r="MCX1190" s="22"/>
      <c r="MCY1190" s="22"/>
      <c r="MCZ1190" s="22"/>
      <c r="MDA1190" s="22"/>
      <c r="MDB1190" s="22"/>
      <c r="MDC1190" s="22"/>
      <c r="MDD1190" s="22"/>
      <c r="MDE1190" s="22"/>
      <c r="MDF1190" s="22"/>
      <c r="MDG1190" s="22"/>
      <c r="MDH1190" s="22"/>
      <c r="MDI1190" s="22"/>
      <c r="MDJ1190" s="22"/>
      <c r="MDK1190" s="22"/>
      <c r="MDL1190" s="22"/>
      <c r="MDM1190" s="22"/>
      <c r="MDN1190" s="22"/>
      <c r="MDO1190" s="22"/>
      <c r="MDP1190" s="22"/>
      <c r="MDQ1190" s="22"/>
      <c r="MDR1190" s="22"/>
      <c r="MDS1190" s="22"/>
      <c r="MDT1190" s="22"/>
      <c r="MDU1190" s="22"/>
      <c r="MDV1190" s="22"/>
      <c r="MDW1190" s="22"/>
      <c r="MDX1190" s="22"/>
      <c r="MDY1190" s="22"/>
      <c r="MDZ1190" s="22"/>
      <c r="MEA1190" s="22"/>
      <c r="MEB1190" s="22"/>
      <c r="MEC1190" s="22"/>
      <c r="MED1190" s="22"/>
      <c r="MEE1190" s="22"/>
      <c r="MEF1190" s="22"/>
      <c r="MEG1190" s="22"/>
      <c r="MEH1190" s="22"/>
      <c r="MEI1190" s="22"/>
      <c r="MEJ1190" s="22"/>
      <c r="MEK1190" s="22"/>
      <c r="MEL1190" s="22"/>
      <c r="MEM1190" s="22"/>
      <c r="MEN1190" s="22"/>
      <c r="MEO1190" s="22"/>
      <c r="MEP1190" s="22"/>
      <c r="MEQ1190" s="22"/>
      <c r="MER1190" s="22"/>
      <c r="MES1190" s="22"/>
      <c r="MET1190" s="22"/>
      <c r="MEU1190" s="22"/>
      <c r="MEV1190" s="22"/>
      <c r="MEW1190" s="22"/>
      <c r="MEX1190" s="22"/>
      <c r="MEY1190" s="22"/>
      <c r="MEZ1190" s="22"/>
      <c r="MFA1190" s="22"/>
      <c r="MFB1190" s="22"/>
      <c r="MFC1190" s="22"/>
      <c r="MFD1190" s="22"/>
      <c r="MFE1190" s="22"/>
      <c r="MFF1190" s="22"/>
      <c r="MFG1190" s="22"/>
      <c r="MFH1190" s="22"/>
      <c r="MFI1190" s="22"/>
      <c r="MFJ1190" s="22"/>
      <c r="MFK1190" s="22"/>
      <c r="MFL1190" s="22"/>
      <c r="MFM1190" s="22"/>
      <c r="MFN1190" s="22"/>
      <c r="MFO1190" s="22"/>
      <c r="MFP1190" s="22"/>
      <c r="MFQ1190" s="22"/>
      <c r="MFR1190" s="22"/>
      <c r="MFS1190" s="22"/>
      <c r="MFT1190" s="22"/>
      <c r="MFU1190" s="22"/>
      <c r="MFV1190" s="22"/>
      <c r="MFW1190" s="22"/>
      <c r="MFX1190" s="22"/>
      <c r="MFY1190" s="22"/>
      <c r="MFZ1190" s="22"/>
      <c r="MGA1190" s="22"/>
      <c r="MGB1190" s="22"/>
      <c r="MGC1190" s="22"/>
      <c r="MGD1190" s="22"/>
      <c r="MGE1190" s="22"/>
      <c r="MGF1190" s="22"/>
      <c r="MGG1190" s="22"/>
      <c r="MGH1190" s="22"/>
      <c r="MGI1190" s="22"/>
      <c r="MGJ1190" s="22"/>
      <c r="MGK1190" s="22"/>
      <c r="MGL1190" s="22"/>
      <c r="MGM1190" s="22"/>
      <c r="MGN1190" s="22"/>
      <c r="MGO1190" s="22"/>
      <c r="MGP1190" s="22"/>
      <c r="MGQ1190" s="22"/>
      <c r="MGR1190" s="22"/>
      <c r="MGS1190" s="22"/>
      <c r="MGT1190" s="22"/>
      <c r="MGU1190" s="22"/>
      <c r="MGV1190" s="22"/>
      <c r="MGW1190" s="22"/>
      <c r="MGX1190" s="22"/>
      <c r="MGY1190" s="22"/>
      <c r="MGZ1190" s="22"/>
      <c r="MHA1190" s="22"/>
      <c r="MHB1190" s="22"/>
      <c r="MHC1190" s="22"/>
      <c r="MHD1190" s="22"/>
      <c r="MHE1190" s="22"/>
      <c r="MHF1190" s="22"/>
      <c r="MHG1190" s="22"/>
      <c r="MHH1190" s="22"/>
      <c r="MHI1190" s="22"/>
      <c r="MHJ1190" s="22"/>
      <c r="MHK1190" s="22"/>
      <c r="MHL1190" s="22"/>
      <c r="MHM1190" s="22"/>
      <c r="MHN1190" s="22"/>
      <c r="MHO1190" s="22"/>
      <c r="MHP1190" s="22"/>
      <c r="MHQ1190" s="22"/>
      <c r="MHR1190" s="22"/>
      <c r="MHS1190" s="22"/>
      <c r="MHT1190" s="22"/>
      <c r="MHU1190" s="22"/>
      <c r="MHV1190" s="22"/>
      <c r="MHW1190" s="22"/>
      <c r="MHX1190" s="22"/>
      <c r="MHY1190" s="22"/>
      <c r="MHZ1190" s="22"/>
      <c r="MIA1190" s="22"/>
      <c r="MIB1190" s="22"/>
      <c r="MIC1190" s="22"/>
      <c r="MID1190" s="22"/>
      <c r="MIE1190" s="22"/>
      <c r="MIF1190" s="22"/>
      <c r="MIG1190" s="22"/>
      <c r="MIH1190" s="22"/>
      <c r="MII1190" s="22"/>
      <c r="MIJ1190" s="22"/>
      <c r="MIK1190" s="22"/>
      <c r="MIL1190" s="22"/>
      <c r="MIM1190" s="22"/>
      <c r="MIN1190" s="22"/>
      <c r="MIO1190" s="22"/>
      <c r="MIP1190" s="22"/>
      <c r="MIQ1190" s="22"/>
      <c r="MIR1190" s="22"/>
      <c r="MIS1190" s="22"/>
      <c r="MIT1190" s="22"/>
      <c r="MIU1190" s="22"/>
      <c r="MIV1190" s="22"/>
      <c r="MIW1190" s="22"/>
      <c r="MIX1190" s="22"/>
      <c r="MIY1190" s="22"/>
      <c r="MIZ1190" s="22"/>
      <c r="MJA1190" s="22"/>
      <c r="MJB1190" s="22"/>
      <c r="MJC1190" s="22"/>
      <c r="MJD1190" s="22"/>
      <c r="MJE1190" s="22"/>
      <c r="MJF1190" s="22"/>
      <c r="MJG1190" s="22"/>
      <c r="MJH1190" s="22"/>
      <c r="MJI1190" s="22"/>
      <c r="MJJ1190" s="22"/>
      <c r="MJK1190" s="22"/>
      <c r="MJL1190" s="22"/>
      <c r="MJM1190" s="22"/>
      <c r="MJN1190" s="22"/>
      <c r="MJO1190" s="22"/>
      <c r="MJP1190" s="22"/>
      <c r="MJQ1190" s="22"/>
      <c r="MJR1190" s="22"/>
      <c r="MJS1190" s="22"/>
      <c r="MJT1190" s="22"/>
      <c r="MJU1190" s="22"/>
      <c r="MJV1190" s="22"/>
      <c r="MJW1190" s="22"/>
      <c r="MJX1190" s="22"/>
      <c r="MJY1190" s="22"/>
      <c r="MJZ1190" s="22"/>
      <c r="MKA1190" s="22"/>
      <c r="MKB1190" s="22"/>
      <c r="MKC1190" s="22"/>
      <c r="MKD1190" s="22"/>
      <c r="MKE1190" s="22"/>
      <c r="MKF1190" s="22"/>
      <c r="MKG1190" s="22"/>
      <c r="MKH1190" s="22"/>
      <c r="MKI1190" s="22"/>
      <c r="MKJ1190" s="22"/>
      <c r="MKK1190" s="22"/>
      <c r="MKL1190" s="22"/>
      <c r="MKM1190" s="22"/>
      <c r="MKN1190" s="22"/>
      <c r="MKO1190" s="22"/>
      <c r="MKP1190" s="22"/>
      <c r="MKQ1190" s="22"/>
      <c r="MKR1190" s="22"/>
      <c r="MKS1190" s="22"/>
      <c r="MKT1190" s="22"/>
      <c r="MKU1190" s="22"/>
      <c r="MKV1190" s="22"/>
      <c r="MKW1190" s="22"/>
      <c r="MKX1190" s="22"/>
      <c r="MKY1190" s="22"/>
      <c r="MKZ1190" s="22"/>
      <c r="MLA1190" s="22"/>
      <c r="MLB1190" s="22"/>
      <c r="MLC1190" s="22"/>
      <c r="MLD1190" s="22"/>
      <c r="MLE1190" s="22"/>
      <c r="MLF1190" s="22"/>
      <c r="MLG1190" s="22"/>
      <c r="MLH1190" s="22"/>
      <c r="MLI1190" s="22"/>
      <c r="MLJ1190" s="22"/>
      <c r="MLK1190" s="22"/>
      <c r="MLL1190" s="22"/>
      <c r="MLM1190" s="22"/>
      <c r="MLN1190" s="22"/>
      <c r="MLO1190" s="22"/>
      <c r="MLP1190" s="22"/>
      <c r="MLQ1190" s="22"/>
      <c r="MLR1190" s="22"/>
      <c r="MLS1190" s="22"/>
      <c r="MLT1190" s="22"/>
      <c r="MLU1190" s="22"/>
      <c r="MLV1190" s="22"/>
      <c r="MLW1190" s="22"/>
      <c r="MLX1190" s="22"/>
      <c r="MLY1190" s="22"/>
      <c r="MLZ1190" s="22"/>
      <c r="MMA1190" s="22"/>
      <c r="MMB1190" s="22"/>
      <c r="MMC1190" s="22"/>
      <c r="MMD1190" s="22"/>
      <c r="MME1190" s="22"/>
      <c r="MMF1190" s="22"/>
      <c r="MMG1190" s="22"/>
      <c r="MMH1190" s="22"/>
      <c r="MMI1190" s="22"/>
      <c r="MMJ1190" s="22"/>
      <c r="MMK1190" s="22"/>
      <c r="MML1190" s="22"/>
      <c r="MMM1190" s="22"/>
      <c r="MMN1190" s="22"/>
      <c r="MMO1190" s="22"/>
      <c r="MMP1190" s="22"/>
      <c r="MMQ1190" s="22"/>
      <c r="MMR1190" s="22"/>
      <c r="MMS1190" s="22"/>
      <c r="MMT1190" s="22"/>
      <c r="MMU1190" s="22"/>
      <c r="MMV1190" s="22"/>
      <c r="MMW1190" s="22"/>
      <c r="MMX1190" s="22"/>
      <c r="MMY1190" s="22"/>
      <c r="MMZ1190" s="22"/>
      <c r="MNA1190" s="22"/>
      <c r="MNB1190" s="22"/>
      <c r="MNC1190" s="22"/>
      <c r="MND1190" s="22"/>
      <c r="MNE1190" s="22"/>
      <c r="MNF1190" s="22"/>
      <c r="MNG1190" s="22"/>
      <c r="MNH1190" s="22"/>
      <c r="MNI1190" s="22"/>
      <c r="MNJ1190" s="22"/>
      <c r="MNK1190" s="22"/>
      <c r="MNL1190" s="22"/>
      <c r="MNM1190" s="22"/>
      <c r="MNN1190" s="22"/>
      <c r="MNO1190" s="22"/>
      <c r="MNP1190" s="22"/>
      <c r="MNQ1190" s="22"/>
      <c r="MNR1190" s="22"/>
      <c r="MNS1190" s="22"/>
      <c r="MNT1190" s="22"/>
      <c r="MNU1190" s="22"/>
      <c r="MNV1190" s="22"/>
      <c r="MNW1190" s="22"/>
      <c r="MNX1190" s="22"/>
      <c r="MNY1190" s="22"/>
      <c r="MNZ1190" s="22"/>
      <c r="MOA1190" s="22"/>
      <c r="MOB1190" s="22"/>
      <c r="MOC1190" s="22"/>
      <c r="MOD1190" s="22"/>
      <c r="MOE1190" s="22"/>
      <c r="MOF1190" s="22"/>
      <c r="MOG1190" s="22"/>
      <c r="MOH1190" s="22"/>
      <c r="MOI1190" s="22"/>
      <c r="MOJ1190" s="22"/>
      <c r="MOK1190" s="22"/>
      <c r="MOL1190" s="22"/>
      <c r="MOM1190" s="22"/>
      <c r="MON1190" s="22"/>
      <c r="MOO1190" s="22"/>
      <c r="MOP1190" s="22"/>
      <c r="MOQ1190" s="22"/>
      <c r="MOR1190" s="22"/>
      <c r="MOS1190" s="22"/>
      <c r="MOT1190" s="22"/>
      <c r="MOU1190" s="22"/>
      <c r="MOV1190" s="22"/>
      <c r="MOW1190" s="22"/>
      <c r="MOX1190" s="22"/>
      <c r="MOY1190" s="22"/>
      <c r="MOZ1190" s="22"/>
      <c r="MPA1190" s="22"/>
      <c r="MPB1190" s="22"/>
      <c r="MPC1190" s="22"/>
      <c r="MPD1190" s="22"/>
      <c r="MPE1190" s="22"/>
      <c r="MPF1190" s="22"/>
      <c r="MPG1190" s="22"/>
      <c r="MPH1190" s="22"/>
      <c r="MPI1190" s="22"/>
      <c r="MPJ1190" s="22"/>
      <c r="MPK1190" s="22"/>
      <c r="MPL1190" s="22"/>
      <c r="MPM1190" s="22"/>
      <c r="MPN1190" s="22"/>
      <c r="MPO1190" s="22"/>
      <c r="MPP1190" s="22"/>
      <c r="MPQ1190" s="22"/>
      <c r="MPR1190" s="22"/>
      <c r="MPS1190" s="22"/>
      <c r="MPT1190" s="22"/>
      <c r="MPU1190" s="22"/>
      <c r="MPV1190" s="22"/>
      <c r="MPW1190" s="22"/>
      <c r="MPX1190" s="22"/>
      <c r="MPY1190" s="22"/>
      <c r="MPZ1190" s="22"/>
      <c r="MQA1190" s="22"/>
      <c r="MQB1190" s="22"/>
      <c r="MQC1190" s="22"/>
      <c r="MQD1190" s="22"/>
      <c r="MQE1190" s="22"/>
      <c r="MQF1190" s="22"/>
      <c r="MQG1190" s="22"/>
      <c r="MQH1190" s="22"/>
      <c r="MQI1190" s="22"/>
      <c r="MQJ1190" s="22"/>
      <c r="MQK1190" s="22"/>
      <c r="MQL1190" s="22"/>
      <c r="MQM1190" s="22"/>
      <c r="MQN1190" s="22"/>
      <c r="MQO1190" s="22"/>
      <c r="MQP1190" s="22"/>
      <c r="MQQ1190" s="22"/>
      <c r="MQR1190" s="22"/>
      <c r="MQS1190" s="22"/>
      <c r="MQT1190" s="22"/>
      <c r="MQU1190" s="22"/>
      <c r="MQV1190" s="22"/>
      <c r="MQW1190" s="22"/>
      <c r="MQX1190" s="22"/>
      <c r="MQY1190" s="22"/>
      <c r="MQZ1190" s="22"/>
      <c r="MRA1190" s="22"/>
      <c r="MRB1190" s="22"/>
      <c r="MRC1190" s="22"/>
      <c r="MRD1190" s="22"/>
      <c r="MRE1190" s="22"/>
      <c r="MRF1190" s="22"/>
      <c r="MRG1190" s="22"/>
      <c r="MRH1190" s="22"/>
      <c r="MRI1190" s="22"/>
      <c r="MRJ1190" s="22"/>
      <c r="MRK1190" s="22"/>
      <c r="MRL1190" s="22"/>
      <c r="MRM1190" s="22"/>
      <c r="MRN1190" s="22"/>
      <c r="MRO1190" s="22"/>
      <c r="MRP1190" s="22"/>
      <c r="MRQ1190" s="22"/>
      <c r="MRR1190" s="22"/>
      <c r="MRS1190" s="22"/>
      <c r="MRT1190" s="22"/>
      <c r="MRU1190" s="22"/>
      <c r="MRV1190" s="22"/>
      <c r="MRW1190" s="22"/>
      <c r="MRX1190" s="22"/>
      <c r="MRY1190" s="22"/>
      <c r="MRZ1190" s="22"/>
      <c r="MSA1190" s="22"/>
      <c r="MSB1190" s="22"/>
      <c r="MSC1190" s="22"/>
      <c r="MSD1190" s="22"/>
      <c r="MSE1190" s="22"/>
      <c r="MSF1190" s="22"/>
      <c r="MSG1190" s="22"/>
      <c r="MSH1190" s="22"/>
      <c r="MSI1190" s="22"/>
      <c r="MSJ1190" s="22"/>
      <c r="MSK1190" s="22"/>
      <c r="MSL1190" s="22"/>
      <c r="MSM1190" s="22"/>
      <c r="MSN1190" s="22"/>
      <c r="MSO1190" s="22"/>
      <c r="MSP1190" s="22"/>
      <c r="MSQ1190" s="22"/>
      <c r="MSR1190" s="22"/>
      <c r="MSS1190" s="22"/>
      <c r="MST1190" s="22"/>
      <c r="MSU1190" s="22"/>
      <c r="MSV1190" s="22"/>
      <c r="MSW1190" s="22"/>
      <c r="MSX1190" s="22"/>
      <c r="MSY1190" s="22"/>
      <c r="MSZ1190" s="22"/>
      <c r="MTA1190" s="22"/>
      <c r="MTB1190" s="22"/>
      <c r="MTC1190" s="22"/>
      <c r="MTD1190" s="22"/>
      <c r="MTE1190" s="22"/>
      <c r="MTF1190" s="22"/>
      <c r="MTG1190" s="22"/>
      <c r="MTH1190" s="22"/>
      <c r="MTI1190" s="22"/>
      <c r="MTJ1190" s="22"/>
      <c r="MTK1190" s="22"/>
      <c r="MTL1190" s="22"/>
      <c r="MTM1190" s="22"/>
      <c r="MTN1190" s="22"/>
      <c r="MTO1190" s="22"/>
      <c r="MTP1190" s="22"/>
      <c r="MTQ1190" s="22"/>
      <c r="MTR1190" s="22"/>
      <c r="MTS1190" s="22"/>
      <c r="MTT1190" s="22"/>
      <c r="MTU1190" s="22"/>
      <c r="MTV1190" s="22"/>
      <c r="MTW1190" s="22"/>
      <c r="MTX1190" s="22"/>
      <c r="MTY1190" s="22"/>
      <c r="MTZ1190" s="22"/>
      <c r="MUA1190" s="22"/>
      <c r="MUB1190" s="22"/>
      <c r="MUC1190" s="22"/>
      <c r="MUD1190" s="22"/>
      <c r="MUE1190" s="22"/>
      <c r="MUF1190" s="22"/>
      <c r="MUG1190" s="22"/>
      <c r="MUH1190" s="22"/>
      <c r="MUI1190" s="22"/>
      <c r="MUJ1190" s="22"/>
      <c r="MUK1190" s="22"/>
      <c r="MUL1190" s="22"/>
      <c r="MUM1190" s="22"/>
      <c r="MUN1190" s="22"/>
      <c r="MUO1190" s="22"/>
      <c r="MUP1190" s="22"/>
      <c r="MUQ1190" s="22"/>
      <c r="MUR1190" s="22"/>
      <c r="MUS1190" s="22"/>
      <c r="MUT1190" s="22"/>
      <c r="MUU1190" s="22"/>
      <c r="MUV1190" s="22"/>
      <c r="MUW1190" s="22"/>
      <c r="MUX1190" s="22"/>
      <c r="MUY1190" s="22"/>
      <c r="MUZ1190" s="22"/>
      <c r="MVA1190" s="22"/>
      <c r="MVB1190" s="22"/>
      <c r="MVC1190" s="22"/>
      <c r="MVD1190" s="22"/>
      <c r="MVE1190" s="22"/>
      <c r="MVF1190" s="22"/>
      <c r="MVG1190" s="22"/>
      <c r="MVH1190" s="22"/>
      <c r="MVI1190" s="22"/>
      <c r="MVJ1190" s="22"/>
      <c r="MVK1190" s="22"/>
      <c r="MVL1190" s="22"/>
      <c r="MVM1190" s="22"/>
      <c r="MVN1190" s="22"/>
      <c r="MVO1190" s="22"/>
      <c r="MVP1190" s="22"/>
      <c r="MVQ1190" s="22"/>
      <c r="MVR1190" s="22"/>
      <c r="MVS1190" s="22"/>
      <c r="MVT1190" s="22"/>
      <c r="MVU1190" s="22"/>
      <c r="MVV1190" s="22"/>
      <c r="MVW1190" s="22"/>
      <c r="MVX1190" s="22"/>
      <c r="MVY1190" s="22"/>
      <c r="MVZ1190" s="22"/>
      <c r="MWA1190" s="22"/>
      <c r="MWB1190" s="22"/>
      <c r="MWC1190" s="22"/>
      <c r="MWD1190" s="22"/>
      <c r="MWE1190" s="22"/>
      <c r="MWF1190" s="22"/>
      <c r="MWG1190" s="22"/>
      <c r="MWH1190" s="22"/>
      <c r="MWI1190" s="22"/>
      <c r="MWJ1190" s="22"/>
      <c r="MWK1190" s="22"/>
      <c r="MWL1190" s="22"/>
      <c r="MWM1190" s="22"/>
      <c r="MWN1190" s="22"/>
      <c r="MWO1190" s="22"/>
      <c r="MWP1190" s="22"/>
      <c r="MWQ1190" s="22"/>
      <c r="MWR1190" s="22"/>
      <c r="MWS1190" s="22"/>
      <c r="MWT1190" s="22"/>
      <c r="MWU1190" s="22"/>
      <c r="MWV1190" s="22"/>
      <c r="MWW1190" s="22"/>
      <c r="MWX1190" s="22"/>
      <c r="MWY1190" s="22"/>
      <c r="MWZ1190" s="22"/>
      <c r="MXA1190" s="22"/>
      <c r="MXB1190" s="22"/>
      <c r="MXC1190" s="22"/>
      <c r="MXD1190" s="22"/>
      <c r="MXE1190" s="22"/>
      <c r="MXF1190" s="22"/>
      <c r="MXG1190" s="22"/>
      <c r="MXH1190" s="22"/>
      <c r="MXI1190" s="22"/>
      <c r="MXJ1190" s="22"/>
      <c r="MXK1190" s="22"/>
      <c r="MXL1190" s="22"/>
      <c r="MXM1190" s="22"/>
      <c r="MXN1190" s="22"/>
      <c r="MXO1190" s="22"/>
      <c r="MXP1190" s="22"/>
      <c r="MXQ1190" s="22"/>
      <c r="MXR1190" s="22"/>
      <c r="MXS1190" s="22"/>
      <c r="MXT1190" s="22"/>
      <c r="MXU1190" s="22"/>
      <c r="MXV1190" s="22"/>
      <c r="MXW1190" s="22"/>
      <c r="MXX1190" s="22"/>
      <c r="MXY1190" s="22"/>
      <c r="MXZ1190" s="22"/>
      <c r="MYA1190" s="22"/>
      <c r="MYB1190" s="22"/>
      <c r="MYC1190" s="22"/>
      <c r="MYD1190" s="22"/>
      <c r="MYE1190" s="22"/>
      <c r="MYF1190" s="22"/>
      <c r="MYG1190" s="22"/>
      <c r="MYH1190" s="22"/>
      <c r="MYI1190" s="22"/>
      <c r="MYJ1190" s="22"/>
      <c r="MYK1190" s="22"/>
      <c r="MYL1190" s="22"/>
      <c r="MYM1190" s="22"/>
      <c r="MYN1190" s="22"/>
      <c r="MYO1190" s="22"/>
      <c r="MYP1190" s="22"/>
      <c r="MYQ1190" s="22"/>
      <c r="MYR1190" s="22"/>
      <c r="MYS1190" s="22"/>
      <c r="MYT1190" s="22"/>
      <c r="MYU1190" s="22"/>
      <c r="MYV1190" s="22"/>
      <c r="MYW1190" s="22"/>
      <c r="MYX1190" s="22"/>
      <c r="MYY1190" s="22"/>
      <c r="MYZ1190" s="22"/>
      <c r="MZA1190" s="22"/>
      <c r="MZB1190" s="22"/>
      <c r="MZC1190" s="22"/>
      <c r="MZD1190" s="22"/>
      <c r="MZE1190" s="22"/>
      <c r="MZF1190" s="22"/>
      <c r="MZG1190" s="22"/>
      <c r="MZH1190" s="22"/>
      <c r="MZI1190" s="22"/>
      <c r="MZJ1190" s="22"/>
      <c r="MZK1190" s="22"/>
      <c r="MZL1190" s="22"/>
      <c r="MZM1190" s="22"/>
      <c r="MZN1190" s="22"/>
      <c r="MZO1190" s="22"/>
      <c r="MZP1190" s="22"/>
      <c r="MZQ1190" s="22"/>
      <c r="MZR1190" s="22"/>
      <c r="MZS1190" s="22"/>
      <c r="MZT1190" s="22"/>
      <c r="MZU1190" s="22"/>
      <c r="MZV1190" s="22"/>
      <c r="MZW1190" s="22"/>
      <c r="MZX1190" s="22"/>
      <c r="MZY1190" s="22"/>
      <c r="MZZ1190" s="22"/>
      <c r="NAA1190" s="22"/>
      <c r="NAB1190" s="22"/>
      <c r="NAC1190" s="22"/>
      <c r="NAD1190" s="22"/>
      <c r="NAE1190" s="22"/>
      <c r="NAF1190" s="22"/>
      <c r="NAG1190" s="22"/>
      <c r="NAH1190" s="22"/>
      <c r="NAI1190" s="22"/>
      <c r="NAJ1190" s="22"/>
      <c r="NAK1190" s="22"/>
      <c r="NAL1190" s="22"/>
      <c r="NAM1190" s="22"/>
      <c r="NAN1190" s="22"/>
      <c r="NAO1190" s="22"/>
      <c r="NAP1190" s="22"/>
      <c r="NAQ1190" s="22"/>
      <c r="NAR1190" s="22"/>
      <c r="NAS1190" s="22"/>
      <c r="NAT1190" s="22"/>
      <c r="NAU1190" s="22"/>
      <c r="NAV1190" s="22"/>
      <c r="NAW1190" s="22"/>
      <c r="NAX1190" s="22"/>
      <c r="NAY1190" s="22"/>
      <c r="NAZ1190" s="22"/>
      <c r="NBA1190" s="22"/>
      <c r="NBB1190" s="22"/>
      <c r="NBC1190" s="22"/>
      <c r="NBD1190" s="22"/>
      <c r="NBE1190" s="22"/>
      <c r="NBF1190" s="22"/>
      <c r="NBG1190" s="22"/>
      <c r="NBH1190" s="22"/>
      <c r="NBI1190" s="22"/>
      <c r="NBJ1190" s="22"/>
      <c r="NBK1190" s="22"/>
      <c r="NBL1190" s="22"/>
      <c r="NBM1190" s="22"/>
      <c r="NBN1190" s="22"/>
      <c r="NBO1190" s="22"/>
      <c r="NBP1190" s="22"/>
      <c r="NBQ1190" s="22"/>
      <c r="NBR1190" s="22"/>
      <c r="NBS1190" s="22"/>
      <c r="NBT1190" s="22"/>
      <c r="NBU1190" s="22"/>
      <c r="NBV1190" s="22"/>
      <c r="NBW1190" s="22"/>
      <c r="NBX1190" s="22"/>
      <c r="NBY1190" s="22"/>
      <c r="NBZ1190" s="22"/>
      <c r="NCA1190" s="22"/>
      <c r="NCB1190" s="22"/>
      <c r="NCC1190" s="22"/>
      <c r="NCD1190" s="22"/>
      <c r="NCE1190" s="22"/>
      <c r="NCF1190" s="22"/>
      <c r="NCG1190" s="22"/>
      <c r="NCH1190" s="22"/>
      <c r="NCI1190" s="22"/>
      <c r="NCJ1190" s="22"/>
      <c r="NCK1190" s="22"/>
      <c r="NCL1190" s="22"/>
      <c r="NCM1190" s="22"/>
      <c r="NCN1190" s="22"/>
      <c r="NCO1190" s="22"/>
      <c r="NCP1190" s="22"/>
      <c r="NCQ1190" s="22"/>
      <c r="NCR1190" s="22"/>
      <c r="NCS1190" s="22"/>
      <c r="NCT1190" s="22"/>
      <c r="NCU1190" s="22"/>
      <c r="NCV1190" s="22"/>
      <c r="NCW1190" s="22"/>
      <c r="NCX1190" s="22"/>
      <c r="NCY1190" s="22"/>
      <c r="NCZ1190" s="22"/>
      <c r="NDA1190" s="22"/>
      <c r="NDB1190" s="22"/>
      <c r="NDC1190" s="22"/>
      <c r="NDD1190" s="22"/>
      <c r="NDE1190" s="22"/>
      <c r="NDF1190" s="22"/>
      <c r="NDG1190" s="22"/>
      <c r="NDH1190" s="22"/>
      <c r="NDI1190" s="22"/>
      <c r="NDJ1190" s="22"/>
      <c r="NDK1190" s="22"/>
      <c r="NDL1190" s="22"/>
      <c r="NDM1190" s="22"/>
      <c r="NDN1190" s="22"/>
      <c r="NDO1190" s="22"/>
      <c r="NDP1190" s="22"/>
      <c r="NDQ1190" s="22"/>
      <c r="NDR1190" s="22"/>
      <c r="NDS1190" s="22"/>
      <c r="NDT1190" s="22"/>
      <c r="NDU1190" s="22"/>
      <c r="NDV1190" s="22"/>
      <c r="NDW1190" s="22"/>
      <c r="NDX1190" s="22"/>
      <c r="NDY1190" s="22"/>
      <c r="NDZ1190" s="22"/>
      <c r="NEA1190" s="22"/>
      <c r="NEB1190" s="22"/>
      <c r="NEC1190" s="22"/>
      <c r="NED1190" s="22"/>
      <c r="NEE1190" s="22"/>
      <c r="NEF1190" s="22"/>
      <c r="NEG1190" s="22"/>
      <c r="NEH1190" s="22"/>
      <c r="NEI1190" s="22"/>
      <c r="NEJ1190" s="22"/>
      <c r="NEK1190" s="22"/>
      <c r="NEL1190" s="22"/>
      <c r="NEM1190" s="22"/>
      <c r="NEN1190" s="22"/>
      <c r="NEO1190" s="22"/>
      <c r="NEP1190" s="22"/>
      <c r="NEQ1190" s="22"/>
      <c r="NER1190" s="22"/>
      <c r="NES1190" s="22"/>
      <c r="NET1190" s="22"/>
      <c r="NEU1190" s="22"/>
      <c r="NEV1190" s="22"/>
      <c r="NEW1190" s="22"/>
      <c r="NEX1190" s="22"/>
      <c r="NEY1190" s="22"/>
      <c r="NEZ1190" s="22"/>
      <c r="NFA1190" s="22"/>
      <c r="NFB1190" s="22"/>
      <c r="NFC1190" s="22"/>
      <c r="NFD1190" s="22"/>
      <c r="NFE1190" s="22"/>
      <c r="NFF1190" s="22"/>
      <c r="NFG1190" s="22"/>
      <c r="NFH1190" s="22"/>
      <c r="NFI1190" s="22"/>
      <c r="NFJ1190" s="22"/>
      <c r="NFK1190" s="22"/>
      <c r="NFL1190" s="22"/>
      <c r="NFM1190" s="22"/>
      <c r="NFN1190" s="22"/>
      <c r="NFO1190" s="22"/>
      <c r="NFP1190" s="22"/>
      <c r="NFQ1190" s="22"/>
      <c r="NFR1190" s="22"/>
      <c r="NFS1190" s="22"/>
      <c r="NFT1190" s="22"/>
      <c r="NFU1190" s="22"/>
      <c r="NFV1190" s="22"/>
      <c r="NFW1190" s="22"/>
      <c r="NFX1190" s="22"/>
      <c r="NFY1190" s="22"/>
      <c r="NFZ1190" s="22"/>
      <c r="NGA1190" s="22"/>
      <c r="NGB1190" s="22"/>
      <c r="NGC1190" s="22"/>
      <c r="NGD1190" s="22"/>
      <c r="NGE1190" s="22"/>
      <c r="NGF1190" s="22"/>
      <c r="NGG1190" s="22"/>
      <c r="NGH1190" s="22"/>
      <c r="NGI1190" s="22"/>
      <c r="NGJ1190" s="22"/>
      <c r="NGK1190" s="22"/>
      <c r="NGL1190" s="22"/>
      <c r="NGM1190" s="22"/>
      <c r="NGN1190" s="22"/>
      <c r="NGO1190" s="22"/>
      <c r="NGP1190" s="22"/>
      <c r="NGQ1190" s="22"/>
      <c r="NGR1190" s="22"/>
      <c r="NGS1190" s="22"/>
      <c r="NGT1190" s="22"/>
      <c r="NGU1190" s="22"/>
      <c r="NGV1190" s="22"/>
      <c r="NGW1190" s="22"/>
      <c r="NGX1190" s="22"/>
      <c r="NGY1190" s="22"/>
      <c r="NGZ1190" s="22"/>
      <c r="NHA1190" s="22"/>
      <c r="NHB1190" s="22"/>
      <c r="NHC1190" s="22"/>
      <c r="NHD1190" s="22"/>
      <c r="NHE1190" s="22"/>
      <c r="NHF1190" s="22"/>
      <c r="NHG1190" s="22"/>
      <c r="NHH1190" s="22"/>
      <c r="NHI1190" s="22"/>
      <c r="NHJ1190" s="22"/>
      <c r="NHK1190" s="22"/>
      <c r="NHL1190" s="22"/>
      <c r="NHM1190" s="22"/>
      <c r="NHN1190" s="22"/>
      <c r="NHO1190" s="22"/>
      <c r="NHP1190" s="22"/>
      <c r="NHQ1190" s="22"/>
      <c r="NHR1190" s="22"/>
      <c r="NHS1190" s="22"/>
      <c r="NHT1190" s="22"/>
      <c r="NHU1190" s="22"/>
      <c r="NHV1190" s="22"/>
      <c r="NHW1190" s="22"/>
      <c r="NHX1190" s="22"/>
      <c r="NHY1190" s="22"/>
      <c r="NHZ1190" s="22"/>
      <c r="NIA1190" s="22"/>
      <c r="NIB1190" s="22"/>
      <c r="NIC1190" s="22"/>
      <c r="NID1190" s="22"/>
      <c r="NIE1190" s="22"/>
      <c r="NIF1190" s="22"/>
      <c r="NIG1190" s="22"/>
      <c r="NIH1190" s="22"/>
      <c r="NII1190" s="22"/>
      <c r="NIJ1190" s="22"/>
      <c r="NIK1190" s="22"/>
      <c r="NIL1190" s="22"/>
      <c r="NIM1190" s="22"/>
      <c r="NIN1190" s="22"/>
      <c r="NIO1190" s="22"/>
      <c r="NIP1190" s="22"/>
      <c r="NIQ1190" s="22"/>
      <c r="NIR1190" s="22"/>
      <c r="NIS1190" s="22"/>
      <c r="NIT1190" s="22"/>
      <c r="NIU1190" s="22"/>
      <c r="NIV1190" s="22"/>
      <c r="NIW1190" s="22"/>
      <c r="NIX1190" s="22"/>
      <c r="NIY1190" s="22"/>
      <c r="NIZ1190" s="22"/>
      <c r="NJA1190" s="22"/>
      <c r="NJB1190" s="22"/>
      <c r="NJC1190" s="22"/>
      <c r="NJD1190" s="22"/>
      <c r="NJE1190" s="22"/>
      <c r="NJF1190" s="22"/>
      <c r="NJG1190" s="22"/>
      <c r="NJH1190" s="22"/>
      <c r="NJI1190" s="22"/>
      <c r="NJJ1190" s="22"/>
      <c r="NJK1190" s="22"/>
      <c r="NJL1190" s="22"/>
      <c r="NJM1190" s="22"/>
      <c r="NJN1190" s="22"/>
      <c r="NJO1190" s="22"/>
      <c r="NJP1190" s="22"/>
      <c r="NJQ1190" s="22"/>
      <c r="NJR1190" s="22"/>
      <c r="NJS1190" s="22"/>
      <c r="NJT1190" s="22"/>
      <c r="NJU1190" s="22"/>
      <c r="NJV1190" s="22"/>
      <c r="NJW1190" s="22"/>
      <c r="NJX1190" s="22"/>
      <c r="NJY1190" s="22"/>
      <c r="NJZ1190" s="22"/>
      <c r="NKA1190" s="22"/>
      <c r="NKB1190" s="22"/>
      <c r="NKC1190" s="22"/>
      <c r="NKD1190" s="22"/>
      <c r="NKE1190" s="22"/>
      <c r="NKF1190" s="22"/>
      <c r="NKG1190" s="22"/>
      <c r="NKH1190" s="22"/>
      <c r="NKI1190" s="22"/>
      <c r="NKJ1190" s="22"/>
      <c r="NKK1190" s="22"/>
      <c r="NKL1190" s="22"/>
      <c r="NKM1190" s="22"/>
      <c r="NKN1190" s="22"/>
      <c r="NKO1190" s="22"/>
      <c r="NKP1190" s="22"/>
      <c r="NKQ1190" s="22"/>
      <c r="NKR1190" s="22"/>
      <c r="NKS1190" s="22"/>
      <c r="NKT1190" s="22"/>
      <c r="NKU1190" s="22"/>
      <c r="NKV1190" s="22"/>
      <c r="NKW1190" s="22"/>
      <c r="NKX1190" s="22"/>
      <c r="NKY1190" s="22"/>
      <c r="NKZ1190" s="22"/>
      <c r="NLA1190" s="22"/>
      <c r="NLB1190" s="22"/>
      <c r="NLC1190" s="22"/>
      <c r="NLD1190" s="22"/>
      <c r="NLE1190" s="22"/>
      <c r="NLF1190" s="22"/>
      <c r="NLG1190" s="22"/>
      <c r="NLH1190" s="22"/>
      <c r="NLI1190" s="22"/>
      <c r="NLJ1190" s="22"/>
      <c r="NLK1190" s="22"/>
      <c r="NLL1190" s="22"/>
      <c r="NLM1190" s="22"/>
      <c r="NLN1190" s="22"/>
      <c r="NLO1190" s="22"/>
      <c r="NLP1190" s="22"/>
      <c r="NLQ1190" s="22"/>
      <c r="NLR1190" s="22"/>
      <c r="NLS1190" s="22"/>
      <c r="NLT1190" s="22"/>
      <c r="NLU1190" s="22"/>
      <c r="NLV1190" s="22"/>
      <c r="NLW1190" s="22"/>
      <c r="NLX1190" s="22"/>
      <c r="NLY1190" s="22"/>
      <c r="NLZ1190" s="22"/>
      <c r="NMA1190" s="22"/>
      <c r="NMB1190" s="22"/>
      <c r="NMC1190" s="22"/>
      <c r="NMD1190" s="22"/>
      <c r="NME1190" s="22"/>
      <c r="NMF1190" s="22"/>
      <c r="NMG1190" s="22"/>
      <c r="NMH1190" s="22"/>
      <c r="NMI1190" s="22"/>
      <c r="NMJ1190" s="22"/>
      <c r="NMK1190" s="22"/>
      <c r="NML1190" s="22"/>
      <c r="NMM1190" s="22"/>
      <c r="NMN1190" s="22"/>
      <c r="NMO1190" s="22"/>
      <c r="NMP1190" s="22"/>
      <c r="NMQ1190" s="22"/>
      <c r="NMR1190" s="22"/>
      <c r="NMS1190" s="22"/>
      <c r="NMT1190" s="22"/>
      <c r="NMU1190" s="22"/>
      <c r="NMV1190" s="22"/>
      <c r="NMW1190" s="22"/>
      <c r="NMX1190" s="22"/>
      <c r="NMY1190" s="22"/>
      <c r="NMZ1190" s="22"/>
      <c r="NNA1190" s="22"/>
      <c r="NNB1190" s="22"/>
      <c r="NNC1190" s="22"/>
      <c r="NND1190" s="22"/>
      <c r="NNE1190" s="22"/>
      <c r="NNF1190" s="22"/>
      <c r="NNG1190" s="22"/>
      <c r="NNH1190" s="22"/>
      <c r="NNI1190" s="22"/>
      <c r="NNJ1190" s="22"/>
      <c r="NNK1190" s="22"/>
      <c r="NNL1190" s="22"/>
      <c r="NNM1190" s="22"/>
      <c r="NNN1190" s="22"/>
      <c r="NNO1190" s="22"/>
      <c r="NNP1190" s="22"/>
      <c r="NNQ1190" s="22"/>
      <c r="NNR1190" s="22"/>
      <c r="NNS1190" s="22"/>
      <c r="NNT1190" s="22"/>
      <c r="NNU1190" s="22"/>
      <c r="NNV1190" s="22"/>
      <c r="NNW1190" s="22"/>
      <c r="NNX1190" s="22"/>
      <c r="NNY1190" s="22"/>
      <c r="NNZ1190" s="22"/>
      <c r="NOA1190" s="22"/>
      <c r="NOB1190" s="22"/>
      <c r="NOC1190" s="22"/>
      <c r="NOD1190" s="22"/>
      <c r="NOE1190" s="22"/>
      <c r="NOF1190" s="22"/>
      <c r="NOG1190" s="22"/>
      <c r="NOH1190" s="22"/>
      <c r="NOI1190" s="22"/>
      <c r="NOJ1190" s="22"/>
      <c r="NOK1190" s="22"/>
      <c r="NOL1190" s="22"/>
      <c r="NOM1190" s="22"/>
      <c r="NON1190" s="22"/>
      <c r="NOO1190" s="22"/>
      <c r="NOP1190" s="22"/>
      <c r="NOQ1190" s="22"/>
      <c r="NOR1190" s="22"/>
      <c r="NOS1190" s="22"/>
      <c r="NOT1190" s="22"/>
      <c r="NOU1190" s="22"/>
      <c r="NOV1190" s="22"/>
      <c r="NOW1190" s="22"/>
      <c r="NOX1190" s="22"/>
      <c r="NOY1190" s="22"/>
      <c r="NOZ1190" s="22"/>
      <c r="NPA1190" s="22"/>
      <c r="NPB1190" s="22"/>
      <c r="NPC1190" s="22"/>
      <c r="NPD1190" s="22"/>
      <c r="NPE1190" s="22"/>
      <c r="NPF1190" s="22"/>
      <c r="NPG1190" s="22"/>
      <c r="NPH1190" s="22"/>
      <c r="NPI1190" s="22"/>
      <c r="NPJ1190" s="22"/>
      <c r="NPK1190" s="22"/>
      <c r="NPL1190" s="22"/>
      <c r="NPM1190" s="22"/>
      <c r="NPN1190" s="22"/>
      <c r="NPO1190" s="22"/>
      <c r="NPP1190" s="22"/>
      <c r="NPQ1190" s="22"/>
      <c r="NPR1190" s="22"/>
      <c r="NPS1190" s="22"/>
      <c r="NPT1190" s="22"/>
      <c r="NPU1190" s="22"/>
      <c r="NPV1190" s="22"/>
      <c r="NPW1190" s="22"/>
      <c r="NPX1190" s="22"/>
      <c r="NPY1190" s="22"/>
      <c r="NPZ1190" s="22"/>
      <c r="NQA1190" s="22"/>
      <c r="NQB1190" s="22"/>
      <c r="NQC1190" s="22"/>
      <c r="NQD1190" s="22"/>
      <c r="NQE1190" s="22"/>
      <c r="NQF1190" s="22"/>
      <c r="NQG1190" s="22"/>
      <c r="NQH1190" s="22"/>
      <c r="NQI1190" s="22"/>
      <c r="NQJ1190" s="22"/>
      <c r="NQK1190" s="22"/>
      <c r="NQL1190" s="22"/>
      <c r="NQM1190" s="22"/>
      <c r="NQN1190" s="22"/>
      <c r="NQO1190" s="22"/>
      <c r="NQP1190" s="22"/>
      <c r="NQQ1190" s="22"/>
      <c r="NQR1190" s="22"/>
      <c r="NQS1190" s="22"/>
      <c r="NQT1190" s="22"/>
      <c r="NQU1190" s="22"/>
      <c r="NQV1190" s="22"/>
      <c r="NQW1190" s="22"/>
      <c r="NQX1190" s="22"/>
      <c r="NQY1190" s="22"/>
      <c r="NQZ1190" s="22"/>
      <c r="NRA1190" s="22"/>
      <c r="NRB1190" s="22"/>
      <c r="NRC1190" s="22"/>
      <c r="NRD1190" s="22"/>
      <c r="NRE1190" s="22"/>
      <c r="NRF1190" s="22"/>
      <c r="NRG1190" s="22"/>
      <c r="NRH1190" s="22"/>
      <c r="NRI1190" s="22"/>
      <c r="NRJ1190" s="22"/>
      <c r="NRK1190" s="22"/>
      <c r="NRL1190" s="22"/>
      <c r="NRM1190" s="22"/>
      <c r="NRN1190" s="22"/>
      <c r="NRO1190" s="22"/>
      <c r="NRP1190" s="22"/>
      <c r="NRQ1190" s="22"/>
      <c r="NRR1190" s="22"/>
      <c r="NRS1190" s="22"/>
      <c r="NRT1190" s="22"/>
      <c r="NRU1190" s="22"/>
      <c r="NRV1190" s="22"/>
      <c r="NRW1190" s="22"/>
      <c r="NRX1190" s="22"/>
      <c r="NRY1190" s="22"/>
      <c r="NRZ1190" s="22"/>
      <c r="NSA1190" s="22"/>
      <c r="NSB1190" s="22"/>
      <c r="NSC1190" s="22"/>
      <c r="NSD1190" s="22"/>
      <c r="NSE1190" s="22"/>
      <c r="NSF1190" s="22"/>
      <c r="NSG1190" s="22"/>
      <c r="NSH1190" s="22"/>
      <c r="NSI1190" s="22"/>
      <c r="NSJ1190" s="22"/>
      <c r="NSK1190" s="22"/>
      <c r="NSL1190" s="22"/>
      <c r="NSM1190" s="22"/>
      <c r="NSN1190" s="22"/>
      <c r="NSO1190" s="22"/>
      <c r="NSP1190" s="22"/>
      <c r="NSQ1190" s="22"/>
      <c r="NSR1190" s="22"/>
      <c r="NSS1190" s="22"/>
      <c r="NST1190" s="22"/>
      <c r="NSU1190" s="22"/>
      <c r="NSV1190" s="22"/>
      <c r="NSW1190" s="22"/>
      <c r="NSX1190" s="22"/>
      <c r="NSY1190" s="22"/>
      <c r="NSZ1190" s="22"/>
      <c r="NTA1190" s="22"/>
      <c r="NTB1190" s="22"/>
      <c r="NTC1190" s="22"/>
      <c r="NTD1190" s="22"/>
      <c r="NTE1190" s="22"/>
      <c r="NTF1190" s="22"/>
      <c r="NTG1190" s="22"/>
      <c r="NTH1190" s="22"/>
      <c r="NTI1190" s="22"/>
      <c r="NTJ1190" s="22"/>
      <c r="NTK1190" s="22"/>
      <c r="NTL1190" s="22"/>
      <c r="NTM1190" s="22"/>
      <c r="NTN1190" s="22"/>
      <c r="NTO1190" s="22"/>
      <c r="NTP1190" s="22"/>
      <c r="NTQ1190" s="22"/>
      <c r="NTR1190" s="22"/>
      <c r="NTS1190" s="22"/>
      <c r="NTT1190" s="22"/>
      <c r="NTU1190" s="22"/>
      <c r="NTV1190" s="22"/>
      <c r="NTW1190" s="22"/>
      <c r="NTX1190" s="22"/>
      <c r="NTY1190" s="22"/>
      <c r="NTZ1190" s="22"/>
      <c r="NUA1190" s="22"/>
      <c r="NUB1190" s="22"/>
      <c r="NUC1190" s="22"/>
      <c r="NUD1190" s="22"/>
      <c r="NUE1190" s="22"/>
      <c r="NUF1190" s="22"/>
      <c r="NUG1190" s="22"/>
      <c r="NUH1190" s="22"/>
      <c r="NUI1190" s="22"/>
      <c r="NUJ1190" s="22"/>
      <c r="NUK1190" s="22"/>
      <c r="NUL1190" s="22"/>
      <c r="NUM1190" s="22"/>
      <c r="NUN1190" s="22"/>
      <c r="NUO1190" s="22"/>
      <c r="NUP1190" s="22"/>
      <c r="NUQ1190" s="22"/>
      <c r="NUR1190" s="22"/>
      <c r="NUS1190" s="22"/>
      <c r="NUT1190" s="22"/>
      <c r="NUU1190" s="22"/>
      <c r="NUV1190" s="22"/>
      <c r="NUW1190" s="22"/>
      <c r="NUX1190" s="22"/>
      <c r="NUY1190" s="22"/>
      <c r="NUZ1190" s="22"/>
      <c r="NVA1190" s="22"/>
      <c r="NVB1190" s="22"/>
      <c r="NVC1190" s="22"/>
      <c r="NVD1190" s="22"/>
      <c r="NVE1190" s="22"/>
      <c r="NVF1190" s="22"/>
      <c r="NVG1190" s="22"/>
      <c r="NVH1190" s="22"/>
      <c r="NVI1190" s="22"/>
      <c r="NVJ1190" s="22"/>
      <c r="NVK1190" s="22"/>
      <c r="NVL1190" s="22"/>
      <c r="NVM1190" s="22"/>
      <c r="NVN1190" s="22"/>
      <c r="NVO1190" s="22"/>
      <c r="NVP1190" s="22"/>
      <c r="NVQ1190" s="22"/>
      <c r="NVR1190" s="22"/>
      <c r="NVS1190" s="22"/>
      <c r="NVT1190" s="22"/>
      <c r="NVU1190" s="22"/>
      <c r="NVV1190" s="22"/>
      <c r="NVW1190" s="22"/>
      <c r="NVX1190" s="22"/>
      <c r="NVY1190" s="22"/>
      <c r="NVZ1190" s="22"/>
      <c r="NWA1190" s="22"/>
      <c r="NWB1190" s="22"/>
      <c r="NWC1190" s="22"/>
      <c r="NWD1190" s="22"/>
      <c r="NWE1190" s="22"/>
      <c r="NWF1190" s="22"/>
      <c r="NWG1190" s="22"/>
      <c r="NWH1190" s="22"/>
      <c r="NWI1190" s="22"/>
      <c r="NWJ1190" s="22"/>
      <c r="NWK1190" s="22"/>
      <c r="NWL1190" s="22"/>
      <c r="NWM1190" s="22"/>
      <c r="NWN1190" s="22"/>
      <c r="NWO1190" s="22"/>
      <c r="NWP1190" s="22"/>
      <c r="NWQ1190" s="22"/>
      <c r="NWR1190" s="22"/>
      <c r="NWS1190" s="22"/>
      <c r="NWT1190" s="22"/>
      <c r="NWU1190" s="22"/>
      <c r="NWV1190" s="22"/>
      <c r="NWW1190" s="22"/>
      <c r="NWX1190" s="22"/>
      <c r="NWY1190" s="22"/>
      <c r="NWZ1190" s="22"/>
      <c r="NXA1190" s="22"/>
      <c r="NXB1190" s="22"/>
      <c r="NXC1190" s="22"/>
      <c r="NXD1190" s="22"/>
      <c r="NXE1190" s="22"/>
      <c r="NXF1190" s="22"/>
      <c r="NXG1190" s="22"/>
      <c r="NXH1190" s="22"/>
      <c r="NXI1190" s="22"/>
      <c r="NXJ1190" s="22"/>
      <c r="NXK1190" s="22"/>
      <c r="NXL1190" s="22"/>
      <c r="NXM1190" s="22"/>
      <c r="NXN1190" s="22"/>
      <c r="NXO1190" s="22"/>
      <c r="NXP1190" s="22"/>
      <c r="NXQ1190" s="22"/>
      <c r="NXR1190" s="22"/>
      <c r="NXS1190" s="22"/>
      <c r="NXT1190" s="22"/>
      <c r="NXU1190" s="22"/>
      <c r="NXV1190" s="22"/>
      <c r="NXW1190" s="22"/>
      <c r="NXX1190" s="22"/>
      <c r="NXY1190" s="22"/>
      <c r="NXZ1190" s="22"/>
      <c r="NYA1190" s="22"/>
      <c r="NYB1190" s="22"/>
      <c r="NYC1190" s="22"/>
      <c r="NYD1190" s="22"/>
      <c r="NYE1190" s="22"/>
      <c r="NYF1190" s="22"/>
      <c r="NYG1190" s="22"/>
      <c r="NYH1190" s="22"/>
      <c r="NYI1190" s="22"/>
      <c r="NYJ1190" s="22"/>
      <c r="NYK1190" s="22"/>
      <c r="NYL1190" s="22"/>
      <c r="NYM1190" s="22"/>
      <c r="NYN1190" s="22"/>
      <c r="NYO1190" s="22"/>
      <c r="NYP1190" s="22"/>
      <c r="NYQ1190" s="22"/>
      <c r="NYR1190" s="22"/>
      <c r="NYS1190" s="22"/>
      <c r="NYT1190" s="22"/>
      <c r="NYU1190" s="22"/>
      <c r="NYV1190" s="22"/>
      <c r="NYW1190" s="22"/>
      <c r="NYX1190" s="22"/>
      <c r="NYY1190" s="22"/>
      <c r="NYZ1190" s="22"/>
      <c r="NZA1190" s="22"/>
      <c r="NZB1190" s="22"/>
      <c r="NZC1190" s="22"/>
      <c r="NZD1190" s="22"/>
      <c r="NZE1190" s="22"/>
      <c r="NZF1190" s="22"/>
      <c r="NZG1190" s="22"/>
      <c r="NZH1190" s="22"/>
      <c r="NZI1190" s="22"/>
      <c r="NZJ1190" s="22"/>
      <c r="NZK1190" s="22"/>
      <c r="NZL1190" s="22"/>
      <c r="NZM1190" s="22"/>
      <c r="NZN1190" s="22"/>
      <c r="NZO1190" s="22"/>
      <c r="NZP1190" s="22"/>
      <c r="NZQ1190" s="22"/>
      <c r="NZR1190" s="22"/>
      <c r="NZS1190" s="22"/>
      <c r="NZT1190" s="22"/>
      <c r="NZU1190" s="22"/>
      <c r="NZV1190" s="22"/>
      <c r="NZW1190" s="22"/>
      <c r="NZX1190" s="22"/>
      <c r="NZY1190" s="22"/>
      <c r="NZZ1190" s="22"/>
      <c r="OAA1190" s="22"/>
      <c r="OAB1190" s="22"/>
      <c r="OAC1190" s="22"/>
      <c r="OAD1190" s="22"/>
      <c r="OAE1190" s="22"/>
      <c r="OAF1190" s="22"/>
      <c r="OAG1190" s="22"/>
      <c r="OAH1190" s="22"/>
      <c r="OAI1190" s="22"/>
      <c r="OAJ1190" s="22"/>
      <c r="OAK1190" s="22"/>
      <c r="OAL1190" s="22"/>
      <c r="OAM1190" s="22"/>
      <c r="OAN1190" s="22"/>
      <c r="OAO1190" s="22"/>
      <c r="OAP1190" s="22"/>
      <c r="OAQ1190" s="22"/>
      <c r="OAR1190" s="22"/>
      <c r="OAS1190" s="22"/>
      <c r="OAT1190" s="22"/>
      <c r="OAU1190" s="22"/>
      <c r="OAV1190" s="22"/>
      <c r="OAW1190" s="22"/>
      <c r="OAX1190" s="22"/>
      <c r="OAY1190" s="22"/>
      <c r="OAZ1190" s="22"/>
      <c r="OBA1190" s="22"/>
      <c r="OBB1190" s="22"/>
      <c r="OBC1190" s="22"/>
      <c r="OBD1190" s="22"/>
      <c r="OBE1190" s="22"/>
      <c r="OBF1190" s="22"/>
      <c r="OBG1190" s="22"/>
      <c r="OBH1190" s="22"/>
      <c r="OBI1190" s="22"/>
      <c r="OBJ1190" s="22"/>
      <c r="OBK1190" s="22"/>
      <c r="OBL1190" s="22"/>
      <c r="OBM1190" s="22"/>
      <c r="OBN1190" s="22"/>
      <c r="OBO1190" s="22"/>
      <c r="OBP1190" s="22"/>
      <c r="OBQ1190" s="22"/>
      <c r="OBR1190" s="22"/>
      <c r="OBS1190" s="22"/>
      <c r="OBT1190" s="22"/>
      <c r="OBU1190" s="22"/>
      <c r="OBV1190" s="22"/>
      <c r="OBW1190" s="22"/>
      <c r="OBX1190" s="22"/>
      <c r="OBY1190" s="22"/>
      <c r="OBZ1190" s="22"/>
      <c r="OCA1190" s="22"/>
      <c r="OCB1190" s="22"/>
      <c r="OCC1190" s="22"/>
      <c r="OCD1190" s="22"/>
      <c r="OCE1190" s="22"/>
      <c r="OCF1190" s="22"/>
      <c r="OCG1190" s="22"/>
      <c r="OCH1190" s="22"/>
      <c r="OCI1190" s="22"/>
      <c r="OCJ1190" s="22"/>
      <c r="OCK1190" s="22"/>
      <c r="OCL1190" s="22"/>
      <c r="OCM1190" s="22"/>
      <c r="OCN1190" s="22"/>
      <c r="OCO1190" s="22"/>
      <c r="OCP1190" s="22"/>
      <c r="OCQ1190" s="22"/>
      <c r="OCR1190" s="22"/>
      <c r="OCS1190" s="22"/>
      <c r="OCT1190" s="22"/>
      <c r="OCU1190" s="22"/>
      <c r="OCV1190" s="22"/>
      <c r="OCW1190" s="22"/>
      <c r="OCX1190" s="22"/>
      <c r="OCY1190" s="22"/>
      <c r="OCZ1190" s="22"/>
      <c r="ODA1190" s="22"/>
      <c r="ODB1190" s="22"/>
      <c r="ODC1190" s="22"/>
      <c r="ODD1190" s="22"/>
      <c r="ODE1190" s="22"/>
      <c r="ODF1190" s="22"/>
      <c r="ODG1190" s="22"/>
      <c r="ODH1190" s="22"/>
      <c r="ODI1190" s="22"/>
      <c r="ODJ1190" s="22"/>
      <c r="ODK1190" s="22"/>
      <c r="ODL1190" s="22"/>
      <c r="ODM1190" s="22"/>
      <c r="ODN1190" s="22"/>
      <c r="ODO1190" s="22"/>
      <c r="ODP1190" s="22"/>
      <c r="ODQ1190" s="22"/>
      <c r="ODR1190" s="22"/>
      <c r="ODS1190" s="22"/>
      <c r="ODT1190" s="22"/>
      <c r="ODU1190" s="22"/>
      <c r="ODV1190" s="22"/>
      <c r="ODW1190" s="22"/>
      <c r="ODX1190" s="22"/>
      <c r="ODY1190" s="22"/>
      <c r="ODZ1190" s="22"/>
      <c r="OEA1190" s="22"/>
      <c r="OEB1190" s="22"/>
      <c r="OEC1190" s="22"/>
      <c r="OED1190" s="22"/>
      <c r="OEE1190" s="22"/>
      <c r="OEF1190" s="22"/>
      <c r="OEG1190" s="22"/>
      <c r="OEH1190" s="22"/>
      <c r="OEI1190" s="22"/>
      <c r="OEJ1190" s="22"/>
      <c r="OEK1190" s="22"/>
      <c r="OEL1190" s="22"/>
      <c r="OEM1190" s="22"/>
      <c r="OEN1190" s="22"/>
      <c r="OEO1190" s="22"/>
      <c r="OEP1190" s="22"/>
      <c r="OEQ1190" s="22"/>
      <c r="OER1190" s="22"/>
      <c r="OES1190" s="22"/>
      <c r="OET1190" s="22"/>
      <c r="OEU1190" s="22"/>
      <c r="OEV1190" s="22"/>
      <c r="OEW1190" s="22"/>
      <c r="OEX1190" s="22"/>
      <c r="OEY1190" s="22"/>
      <c r="OEZ1190" s="22"/>
      <c r="OFA1190" s="22"/>
      <c r="OFB1190" s="22"/>
      <c r="OFC1190" s="22"/>
      <c r="OFD1190" s="22"/>
      <c r="OFE1190" s="22"/>
      <c r="OFF1190" s="22"/>
      <c r="OFG1190" s="22"/>
      <c r="OFH1190" s="22"/>
      <c r="OFI1190" s="22"/>
      <c r="OFJ1190" s="22"/>
      <c r="OFK1190" s="22"/>
      <c r="OFL1190" s="22"/>
      <c r="OFM1190" s="22"/>
      <c r="OFN1190" s="22"/>
      <c r="OFO1190" s="22"/>
      <c r="OFP1190" s="22"/>
      <c r="OFQ1190" s="22"/>
      <c r="OFR1190" s="22"/>
      <c r="OFS1190" s="22"/>
      <c r="OFT1190" s="22"/>
      <c r="OFU1190" s="22"/>
      <c r="OFV1190" s="22"/>
      <c r="OFW1190" s="22"/>
      <c r="OFX1190" s="22"/>
      <c r="OFY1190" s="22"/>
      <c r="OFZ1190" s="22"/>
      <c r="OGA1190" s="22"/>
      <c r="OGB1190" s="22"/>
      <c r="OGC1190" s="22"/>
      <c r="OGD1190" s="22"/>
      <c r="OGE1190" s="22"/>
      <c r="OGF1190" s="22"/>
      <c r="OGG1190" s="22"/>
      <c r="OGH1190" s="22"/>
      <c r="OGI1190" s="22"/>
      <c r="OGJ1190" s="22"/>
      <c r="OGK1190" s="22"/>
      <c r="OGL1190" s="22"/>
      <c r="OGM1190" s="22"/>
      <c r="OGN1190" s="22"/>
      <c r="OGO1190" s="22"/>
      <c r="OGP1190" s="22"/>
      <c r="OGQ1190" s="22"/>
      <c r="OGR1190" s="22"/>
      <c r="OGS1190" s="22"/>
      <c r="OGT1190" s="22"/>
      <c r="OGU1190" s="22"/>
      <c r="OGV1190" s="22"/>
      <c r="OGW1190" s="22"/>
      <c r="OGX1190" s="22"/>
      <c r="OGY1190" s="22"/>
      <c r="OGZ1190" s="22"/>
      <c r="OHA1190" s="22"/>
      <c r="OHB1190" s="22"/>
      <c r="OHC1190" s="22"/>
      <c r="OHD1190" s="22"/>
      <c r="OHE1190" s="22"/>
      <c r="OHF1190" s="22"/>
      <c r="OHG1190" s="22"/>
      <c r="OHH1190" s="22"/>
      <c r="OHI1190" s="22"/>
      <c r="OHJ1190" s="22"/>
      <c r="OHK1190" s="22"/>
      <c r="OHL1190" s="22"/>
      <c r="OHM1190" s="22"/>
      <c r="OHN1190" s="22"/>
      <c r="OHO1190" s="22"/>
      <c r="OHP1190" s="22"/>
      <c r="OHQ1190" s="22"/>
      <c r="OHR1190" s="22"/>
      <c r="OHS1190" s="22"/>
      <c r="OHT1190" s="22"/>
      <c r="OHU1190" s="22"/>
      <c r="OHV1190" s="22"/>
      <c r="OHW1190" s="22"/>
      <c r="OHX1190" s="22"/>
      <c r="OHY1190" s="22"/>
      <c r="OHZ1190" s="22"/>
      <c r="OIA1190" s="22"/>
      <c r="OIB1190" s="22"/>
      <c r="OIC1190" s="22"/>
      <c r="OID1190" s="22"/>
      <c r="OIE1190" s="22"/>
      <c r="OIF1190" s="22"/>
      <c r="OIG1190" s="22"/>
      <c r="OIH1190" s="22"/>
      <c r="OII1190" s="22"/>
      <c r="OIJ1190" s="22"/>
      <c r="OIK1190" s="22"/>
      <c r="OIL1190" s="22"/>
      <c r="OIM1190" s="22"/>
      <c r="OIN1190" s="22"/>
      <c r="OIO1190" s="22"/>
      <c r="OIP1190" s="22"/>
      <c r="OIQ1190" s="22"/>
      <c r="OIR1190" s="22"/>
      <c r="OIS1190" s="22"/>
      <c r="OIT1190" s="22"/>
      <c r="OIU1190" s="22"/>
      <c r="OIV1190" s="22"/>
      <c r="OIW1190" s="22"/>
      <c r="OIX1190" s="22"/>
      <c r="OIY1190" s="22"/>
      <c r="OIZ1190" s="22"/>
      <c r="OJA1190" s="22"/>
      <c r="OJB1190" s="22"/>
      <c r="OJC1190" s="22"/>
      <c r="OJD1190" s="22"/>
      <c r="OJE1190" s="22"/>
      <c r="OJF1190" s="22"/>
      <c r="OJG1190" s="22"/>
      <c r="OJH1190" s="22"/>
      <c r="OJI1190" s="22"/>
      <c r="OJJ1190" s="22"/>
      <c r="OJK1190" s="22"/>
      <c r="OJL1190" s="22"/>
      <c r="OJM1190" s="22"/>
      <c r="OJN1190" s="22"/>
      <c r="OJO1190" s="22"/>
      <c r="OJP1190" s="22"/>
      <c r="OJQ1190" s="22"/>
      <c r="OJR1190" s="22"/>
      <c r="OJS1190" s="22"/>
      <c r="OJT1190" s="22"/>
      <c r="OJU1190" s="22"/>
      <c r="OJV1190" s="22"/>
      <c r="OJW1190" s="22"/>
      <c r="OJX1190" s="22"/>
      <c r="OJY1190" s="22"/>
      <c r="OJZ1190" s="22"/>
      <c r="OKA1190" s="22"/>
      <c r="OKB1190" s="22"/>
      <c r="OKC1190" s="22"/>
      <c r="OKD1190" s="22"/>
      <c r="OKE1190" s="22"/>
      <c r="OKF1190" s="22"/>
      <c r="OKG1190" s="22"/>
      <c r="OKH1190" s="22"/>
      <c r="OKI1190" s="22"/>
      <c r="OKJ1190" s="22"/>
      <c r="OKK1190" s="22"/>
      <c r="OKL1190" s="22"/>
      <c r="OKM1190" s="22"/>
      <c r="OKN1190" s="22"/>
      <c r="OKO1190" s="22"/>
      <c r="OKP1190" s="22"/>
      <c r="OKQ1190" s="22"/>
      <c r="OKR1190" s="22"/>
      <c r="OKS1190" s="22"/>
      <c r="OKT1190" s="22"/>
      <c r="OKU1190" s="22"/>
      <c r="OKV1190" s="22"/>
      <c r="OKW1190" s="22"/>
      <c r="OKX1190" s="22"/>
      <c r="OKY1190" s="22"/>
      <c r="OKZ1190" s="22"/>
      <c r="OLA1190" s="22"/>
      <c r="OLB1190" s="22"/>
      <c r="OLC1190" s="22"/>
      <c r="OLD1190" s="22"/>
      <c r="OLE1190" s="22"/>
      <c r="OLF1190" s="22"/>
      <c r="OLG1190" s="22"/>
      <c r="OLH1190" s="22"/>
      <c r="OLI1190" s="22"/>
      <c r="OLJ1190" s="22"/>
      <c r="OLK1190" s="22"/>
      <c r="OLL1190" s="22"/>
      <c r="OLM1190" s="22"/>
      <c r="OLN1190" s="22"/>
      <c r="OLO1190" s="22"/>
      <c r="OLP1190" s="22"/>
      <c r="OLQ1190" s="22"/>
      <c r="OLR1190" s="22"/>
      <c r="OLS1190" s="22"/>
      <c r="OLT1190" s="22"/>
      <c r="OLU1190" s="22"/>
      <c r="OLV1190" s="22"/>
      <c r="OLW1190" s="22"/>
      <c r="OLX1190" s="22"/>
      <c r="OLY1190" s="22"/>
      <c r="OLZ1190" s="22"/>
      <c r="OMA1190" s="22"/>
      <c r="OMB1190" s="22"/>
      <c r="OMC1190" s="22"/>
      <c r="OMD1190" s="22"/>
      <c r="OME1190" s="22"/>
      <c r="OMF1190" s="22"/>
      <c r="OMG1190" s="22"/>
      <c r="OMH1190" s="22"/>
      <c r="OMI1190" s="22"/>
      <c r="OMJ1190" s="22"/>
      <c r="OMK1190" s="22"/>
      <c r="OML1190" s="22"/>
      <c r="OMM1190" s="22"/>
      <c r="OMN1190" s="22"/>
      <c r="OMO1190" s="22"/>
      <c r="OMP1190" s="22"/>
      <c r="OMQ1190" s="22"/>
      <c r="OMR1190" s="22"/>
      <c r="OMS1190" s="22"/>
      <c r="OMT1190" s="22"/>
      <c r="OMU1190" s="22"/>
      <c r="OMV1190" s="22"/>
      <c r="OMW1190" s="22"/>
      <c r="OMX1190" s="22"/>
      <c r="OMY1190" s="22"/>
      <c r="OMZ1190" s="22"/>
      <c r="ONA1190" s="22"/>
      <c r="ONB1190" s="22"/>
      <c r="ONC1190" s="22"/>
      <c r="OND1190" s="22"/>
      <c r="ONE1190" s="22"/>
      <c r="ONF1190" s="22"/>
      <c r="ONG1190" s="22"/>
      <c r="ONH1190" s="22"/>
      <c r="ONI1190" s="22"/>
      <c r="ONJ1190" s="22"/>
      <c r="ONK1190" s="22"/>
      <c r="ONL1190" s="22"/>
      <c r="ONM1190" s="22"/>
      <c r="ONN1190" s="22"/>
      <c r="ONO1190" s="22"/>
      <c r="ONP1190" s="22"/>
      <c r="ONQ1190" s="22"/>
      <c r="ONR1190" s="22"/>
      <c r="ONS1190" s="22"/>
      <c r="ONT1190" s="22"/>
      <c r="ONU1190" s="22"/>
      <c r="ONV1190" s="22"/>
      <c r="ONW1190" s="22"/>
      <c r="ONX1190" s="22"/>
      <c r="ONY1190" s="22"/>
      <c r="ONZ1190" s="22"/>
      <c r="OOA1190" s="22"/>
      <c r="OOB1190" s="22"/>
      <c r="OOC1190" s="22"/>
      <c r="OOD1190" s="22"/>
      <c r="OOE1190" s="22"/>
      <c r="OOF1190" s="22"/>
      <c r="OOG1190" s="22"/>
      <c r="OOH1190" s="22"/>
      <c r="OOI1190" s="22"/>
      <c r="OOJ1190" s="22"/>
      <c r="OOK1190" s="22"/>
      <c r="OOL1190" s="22"/>
      <c r="OOM1190" s="22"/>
      <c r="OON1190" s="22"/>
      <c r="OOO1190" s="22"/>
      <c r="OOP1190" s="22"/>
      <c r="OOQ1190" s="22"/>
      <c r="OOR1190" s="22"/>
      <c r="OOS1190" s="22"/>
      <c r="OOT1190" s="22"/>
      <c r="OOU1190" s="22"/>
      <c r="OOV1190" s="22"/>
      <c r="OOW1190" s="22"/>
      <c r="OOX1190" s="22"/>
      <c r="OOY1190" s="22"/>
      <c r="OOZ1190" s="22"/>
      <c r="OPA1190" s="22"/>
      <c r="OPB1190" s="22"/>
      <c r="OPC1190" s="22"/>
      <c r="OPD1190" s="22"/>
      <c r="OPE1190" s="22"/>
      <c r="OPF1190" s="22"/>
      <c r="OPG1190" s="22"/>
      <c r="OPH1190" s="22"/>
      <c r="OPI1190" s="22"/>
      <c r="OPJ1190" s="22"/>
      <c r="OPK1190" s="22"/>
      <c r="OPL1190" s="22"/>
      <c r="OPM1190" s="22"/>
      <c r="OPN1190" s="22"/>
      <c r="OPO1190" s="22"/>
      <c r="OPP1190" s="22"/>
      <c r="OPQ1190" s="22"/>
      <c r="OPR1190" s="22"/>
      <c r="OPS1190" s="22"/>
      <c r="OPT1190" s="22"/>
      <c r="OPU1190" s="22"/>
      <c r="OPV1190" s="22"/>
      <c r="OPW1190" s="22"/>
      <c r="OPX1190" s="22"/>
      <c r="OPY1190" s="22"/>
      <c r="OPZ1190" s="22"/>
      <c r="OQA1190" s="22"/>
      <c r="OQB1190" s="22"/>
      <c r="OQC1190" s="22"/>
      <c r="OQD1190" s="22"/>
      <c r="OQE1190" s="22"/>
      <c r="OQF1190" s="22"/>
      <c r="OQG1190" s="22"/>
      <c r="OQH1190" s="22"/>
      <c r="OQI1190" s="22"/>
      <c r="OQJ1190" s="22"/>
      <c r="OQK1190" s="22"/>
      <c r="OQL1190" s="22"/>
      <c r="OQM1190" s="22"/>
      <c r="OQN1190" s="22"/>
      <c r="OQO1190" s="22"/>
      <c r="OQP1190" s="22"/>
      <c r="OQQ1190" s="22"/>
      <c r="OQR1190" s="22"/>
      <c r="OQS1190" s="22"/>
      <c r="OQT1190" s="22"/>
      <c r="OQU1190" s="22"/>
      <c r="OQV1190" s="22"/>
      <c r="OQW1190" s="22"/>
      <c r="OQX1190" s="22"/>
      <c r="OQY1190" s="22"/>
      <c r="OQZ1190" s="22"/>
      <c r="ORA1190" s="22"/>
      <c r="ORB1190" s="22"/>
      <c r="ORC1190" s="22"/>
      <c r="ORD1190" s="22"/>
      <c r="ORE1190" s="22"/>
      <c r="ORF1190" s="22"/>
      <c r="ORG1190" s="22"/>
      <c r="ORH1190" s="22"/>
      <c r="ORI1190" s="22"/>
      <c r="ORJ1190" s="22"/>
      <c r="ORK1190" s="22"/>
      <c r="ORL1190" s="22"/>
      <c r="ORM1190" s="22"/>
      <c r="ORN1190" s="22"/>
      <c r="ORO1190" s="22"/>
      <c r="ORP1190" s="22"/>
      <c r="ORQ1190" s="22"/>
      <c r="ORR1190" s="22"/>
      <c r="ORS1190" s="22"/>
      <c r="ORT1190" s="22"/>
      <c r="ORU1190" s="22"/>
      <c r="ORV1190" s="22"/>
      <c r="ORW1190" s="22"/>
      <c r="ORX1190" s="22"/>
      <c r="ORY1190" s="22"/>
      <c r="ORZ1190" s="22"/>
      <c r="OSA1190" s="22"/>
      <c r="OSB1190" s="22"/>
      <c r="OSC1190" s="22"/>
      <c r="OSD1190" s="22"/>
      <c r="OSE1190" s="22"/>
      <c r="OSF1190" s="22"/>
      <c r="OSG1190" s="22"/>
      <c r="OSH1190" s="22"/>
      <c r="OSI1190" s="22"/>
      <c r="OSJ1190" s="22"/>
      <c r="OSK1190" s="22"/>
      <c r="OSL1190" s="22"/>
      <c r="OSM1190" s="22"/>
      <c r="OSN1190" s="22"/>
      <c r="OSO1190" s="22"/>
      <c r="OSP1190" s="22"/>
      <c r="OSQ1190" s="22"/>
      <c r="OSR1190" s="22"/>
      <c r="OSS1190" s="22"/>
      <c r="OST1190" s="22"/>
      <c r="OSU1190" s="22"/>
      <c r="OSV1190" s="22"/>
      <c r="OSW1190" s="22"/>
      <c r="OSX1190" s="22"/>
      <c r="OSY1190" s="22"/>
      <c r="OSZ1190" s="22"/>
      <c r="OTA1190" s="22"/>
      <c r="OTB1190" s="22"/>
      <c r="OTC1190" s="22"/>
      <c r="OTD1190" s="22"/>
      <c r="OTE1190" s="22"/>
      <c r="OTF1190" s="22"/>
      <c r="OTG1190" s="22"/>
      <c r="OTH1190" s="22"/>
      <c r="OTI1190" s="22"/>
      <c r="OTJ1190" s="22"/>
      <c r="OTK1190" s="22"/>
      <c r="OTL1190" s="22"/>
      <c r="OTM1190" s="22"/>
      <c r="OTN1190" s="22"/>
      <c r="OTO1190" s="22"/>
      <c r="OTP1190" s="22"/>
      <c r="OTQ1190" s="22"/>
      <c r="OTR1190" s="22"/>
      <c r="OTS1190" s="22"/>
      <c r="OTT1190" s="22"/>
      <c r="OTU1190" s="22"/>
      <c r="OTV1190" s="22"/>
      <c r="OTW1190" s="22"/>
      <c r="OTX1190" s="22"/>
      <c r="OTY1190" s="22"/>
      <c r="OTZ1190" s="22"/>
      <c r="OUA1190" s="22"/>
      <c r="OUB1190" s="22"/>
      <c r="OUC1190" s="22"/>
      <c r="OUD1190" s="22"/>
      <c r="OUE1190" s="22"/>
      <c r="OUF1190" s="22"/>
      <c r="OUG1190" s="22"/>
      <c r="OUH1190" s="22"/>
      <c r="OUI1190" s="22"/>
      <c r="OUJ1190" s="22"/>
      <c r="OUK1190" s="22"/>
      <c r="OUL1190" s="22"/>
      <c r="OUM1190" s="22"/>
      <c r="OUN1190" s="22"/>
      <c r="OUO1190" s="22"/>
      <c r="OUP1190" s="22"/>
      <c r="OUQ1190" s="22"/>
      <c r="OUR1190" s="22"/>
      <c r="OUS1190" s="22"/>
      <c r="OUT1190" s="22"/>
      <c r="OUU1190" s="22"/>
      <c r="OUV1190" s="22"/>
      <c r="OUW1190" s="22"/>
      <c r="OUX1190" s="22"/>
      <c r="OUY1190" s="22"/>
      <c r="OUZ1190" s="22"/>
      <c r="OVA1190" s="22"/>
      <c r="OVB1190" s="22"/>
      <c r="OVC1190" s="22"/>
      <c r="OVD1190" s="22"/>
      <c r="OVE1190" s="22"/>
      <c r="OVF1190" s="22"/>
      <c r="OVG1190" s="22"/>
      <c r="OVH1190" s="22"/>
      <c r="OVI1190" s="22"/>
      <c r="OVJ1190" s="22"/>
      <c r="OVK1190" s="22"/>
      <c r="OVL1190" s="22"/>
      <c r="OVM1190" s="22"/>
      <c r="OVN1190" s="22"/>
      <c r="OVO1190" s="22"/>
      <c r="OVP1190" s="22"/>
      <c r="OVQ1190" s="22"/>
      <c r="OVR1190" s="22"/>
      <c r="OVS1190" s="22"/>
      <c r="OVT1190" s="22"/>
      <c r="OVU1190" s="22"/>
      <c r="OVV1190" s="22"/>
      <c r="OVW1190" s="22"/>
      <c r="OVX1190" s="22"/>
      <c r="OVY1190" s="22"/>
      <c r="OVZ1190" s="22"/>
      <c r="OWA1190" s="22"/>
      <c r="OWB1190" s="22"/>
      <c r="OWC1190" s="22"/>
      <c r="OWD1190" s="22"/>
      <c r="OWE1190" s="22"/>
      <c r="OWF1190" s="22"/>
      <c r="OWG1190" s="22"/>
      <c r="OWH1190" s="22"/>
      <c r="OWI1190" s="22"/>
      <c r="OWJ1190" s="22"/>
      <c r="OWK1190" s="22"/>
      <c r="OWL1190" s="22"/>
      <c r="OWM1190" s="22"/>
      <c r="OWN1190" s="22"/>
      <c r="OWO1190" s="22"/>
      <c r="OWP1190" s="22"/>
      <c r="OWQ1190" s="22"/>
      <c r="OWR1190" s="22"/>
      <c r="OWS1190" s="22"/>
      <c r="OWT1190" s="22"/>
      <c r="OWU1190" s="22"/>
      <c r="OWV1190" s="22"/>
      <c r="OWW1190" s="22"/>
      <c r="OWX1190" s="22"/>
      <c r="OWY1190" s="22"/>
      <c r="OWZ1190" s="22"/>
      <c r="OXA1190" s="22"/>
      <c r="OXB1190" s="22"/>
      <c r="OXC1190" s="22"/>
      <c r="OXD1190" s="22"/>
      <c r="OXE1190" s="22"/>
      <c r="OXF1190" s="22"/>
      <c r="OXG1190" s="22"/>
      <c r="OXH1190" s="22"/>
      <c r="OXI1190" s="22"/>
      <c r="OXJ1190" s="22"/>
      <c r="OXK1190" s="22"/>
      <c r="OXL1190" s="22"/>
      <c r="OXM1190" s="22"/>
      <c r="OXN1190" s="22"/>
      <c r="OXO1190" s="22"/>
      <c r="OXP1190" s="22"/>
      <c r="OXQ1190" s="22"/>
      <c r="OXR1190" s="22"/>
      <c r="OXS1190" s="22"/>
      <c r="OXT1190" s="22"/>
      <c r="OXU1190" s="22"/>
      <c r="OXV1190" s="22"/>
      <c r="OXW1190" s="22"/>
      <c r="OXX1190" s="22"/>
      <c r="OXY1190" s="22"/>
      <c r="OXZ1190" s="22"/>
      <c r="OYA1190" s="22"/>
      <c r="OYB1190" s="22"/>
      <c r="OYC1190" s="22"/>
      <c r="OYD1190" s="22"/>
      <c r="OYE1190" s="22"/>
      <c r="OYF1190" s="22"/>
      <c r="OYG1190" s="22"/>
      <c r="OYH1190" s="22"/>
      <c r="OYI1190" s="22"/>
      <c r="OYJ1190" s="22"/>
      <c r="OYK1190" s="22"/>
      <c r="OYL1190" s="22"/>
      <c r="OYM1190" s="22"/>
      <c r="OYN1190" s="22"/>
      <c r="OYO1190" s="22"/>
      <c r="OYP1190" s="22"/>
      <c r="OYQ1190" s="22"/>
      <c r="OYR1190" s="22"/>
      <c r="OYS1190" s="22"/>
      <c r="OYT1190" s="22"/>
      <c r="OYU1190" s="22"/>
      <c r="OYV1190" s="22"/>
      <c r="OYW1190" s="22"/>
      <c r="OYX1190" s="22"/>
      <c r="OYY1190" s="22"/>
      <c r="OYZ1190" s="22"/>
      <c r="OZA1190" s="22"/>
      <c r="OZB1190" s="22"/>
      <c r="OZC1190" s="22"/>
      <c r="OZD1190" s="22"/>
      <c r="OZE1190" s="22"/>
      <c r="OZF1190" s="22"/>
      <c r="OZG1190" s="22"/>
      <c r="OZH1190" s="22"/>
      <c r="OZI1190" s="22"/>
      <c r="OZJ1190" s="22"/>
      <c r="OZK1190" s="22"/>
      <c r="OZL1190" s="22"/>
      <c r="OZM1190" s="22"/>
      <c r="OZN1190" s="22"/>
      <c r="OZO1190" s="22"/>
      <c r="OZP1190" s="22"/>
      <c r="OZQ1190" s="22"/>
      <c r="OZR1190" s="22"/>
      <c r="OZS1190" s="22"/>
      <c r="OZT1190" s="22"/>
      <c r="OZU1190" s="22"/>
      <c r="OZV1190" s="22"/>
      <c r="OZW1190" s="22"/>
      <c r="OZX1190" s="22"/>
      <c r="OZY1190" s="22"/>
      <c r="OZZ1190" s="22"/>
      <c r="PAA1190" s="22"/>
      <c r="PAB1190" s="22"/>
      <c r="PAC1190" s="22"/>
      <c r="PAD1190" s="22"/>
      <c r="PAE1190" s="22"/>
      <c r="PAF1190" s="22"/>
      <c r="PAG1190" s="22"/>
      <c r="PAH1190" s="22"/>
      <c r="PAI1190" s="22"/>
      <c r="PAJ1190" s="22"/>
      <c r="PAK1190" s="22"/>
      <c r="PAL1190" s="22"/>
      <c r="PAM1190" s="22"/>
      <c r="PAN1190" s="22"/>
      <c r="PAO1190" s="22"/>
      <c r="PAP1190" s="22"/>
      <c r="PAQ1190" s="22"/>
      <c r="PAR1190" s="22"/>
      <c r="PAS1190" s="22"/>
      <c r="PAT1190" s="22"/>
      <c r="PAU1190" s="22"/>
      <c r="PAV1190" s="22"/>
      <c r="PAW1190" s="22"/>
      <c r="PAX1190" s="22"/>
      <c r="PAY1190" s="22"/>
      <c r="PAZ1190" s="22"/>
      <c r="PBA1190" s="22"/>
      <c r="PBB1190" s="22"/>
      <c r="PBC1190" s="22"/>
      <c r="PBD1190" s="22"/>
      <c r="PBE1190" s="22"/>
      <c r="PBF1190" s="22"/>
      <c r="PBG1190" s="22"/>
      <c r="PBH1190" s="22"/>
      <c r="PBI1190" s="22"/>
      <c r="PBJ1190" s="22"/>
      <c r="PBK1190" s="22"/>
      <c r="PBL1190" s="22"/>
      <c r="PBM1190" s="22"/>
      <c r="PBN1190" s="22"/>
      <c r="PBO1190" s="22"/>
      <c r="PBP1190" s="22"/>
      <c r="PBQ1190" s="22"/>
      <c r="PBR1190" s="22"/>
      <c r="PBS1190" s="22"/>
      <c r="PBT1190" s="22"/>
      <c r="PBU1190" s="22"/>
      <c r="PBV1190" s="22"/>
      <c r="PBW1190" s="22"/>
      <c r="PBX1190" s="22"/>
      <c r="PBY1190" s="22"/>
      <c r="PBZ1190" s="22"/>
      <c r="PCA1190" s="22"/>
      <c r="PCB1190" s="22"/>
      <c r="PCC1190" s="22"/>
      <c r="PCD1190" s="22"/>
      <c r="PCE1190" s="22"/>
      <c r="PCF1190" s="22"/>
      <c r="PCG1190" s="22"/>
      <c r="PCH1190" s="22"/>
      <c r="PCI1190" s="22"/>
      <c r="PCJ1190" s="22"/>
      <c r="PCK1190" s="22"/>
      <c r="PCL1190" s="22"/>
      <c r="PCM1190" s="22"/>
      <c r="PCN1190" s="22"/>
      <c r="PCO1190" s="22"/>
      <c r="PCP1190" s="22"/>
      <c r="PCQ1190" s="22"/>
      <c r="PCR1190" s="22"/>
      <c r="PCS1190" s="22"/>
      <c r="PCT1190" s="22"/>
      <c r="PCU1190" s="22"/>
      <c r="PCV1190" s="22"/>
      <c r="PCW1190" s="22"/>
      <c r="PCX1190" s="22"/>
      <c r="PCY1190" s="22"/>
      <c r="PCZ1190" s="22"/>
      <c r="PDA1190" s="22"/>
      <c r="PDB1190" s="22"/>
      <c r="PDC1190" s="22"/>
      <c r="PDD1190" s="22"/>
      <c r="PDE1190" s="22"/>
      <c r="PDF1190" s="22"/>
      <c r="PDG1190" s="22"/>
      <c r="PDH1190" s="22"/>
      <c r="PDI1190" s="22"/>
      <c r="PDJ1190" s="22"/>
      <c r="PDK1190" s="22"/>
      <c r="PDL1190" s="22"/>
      <c r="PDM1190" s="22"/>
      <c r="PDN1190" s="22"/>
      <c r="PDO1190" s="22"/>
      <c r="PDP1190" s="22"/>
      <c r="PDQ1190" s="22"/>
      <c r="PDR1190" s="22"/>
      <c r="PDS1190" s="22"/>
      <c r="PDT1190" s="22"/>
      <c r="PDU1190" s="22"/>
      <c r="PDV1190" s="22"/>
      <c r="PDW1190" s="22"/>
      <c r="PDX1190" s="22"/>
      <c r="PDY1190" s="22"/>
      <c r="PDZ1190" s="22"/>
      <c r="PEA1190" s="22"/>
      <c r="PEB1190" s="22"/>
      <c r="PEC1190" s="22"/>
      <c r="PED1190" s="22"/>
      <c r="PEE1190" s="22"/>
      <c r="PEF1190" s="22"/>
      <c r="PEG1190" s="22"/>
      <c r="PEH1190" s="22"/>
      <c r="PEI1190" s="22"/>
      <c r="PEJ1190" s="22"/>
      <c r="PEK1190" s="22"/>
      <c r="PEL1190" s="22"/>
      <c r="PEM1190" s="22"/>
      <c r="PEN1190" s="22"/>
      <c r="PEO1190" s="22"/>
      <c r="PEP1190" s="22"/>
      <c r="PEQ1190" s="22"/>
      <c r="PER1190" s="22"/>
      <c r="PES1190" s="22"/>
      <c r="PET1190" s="22"/>
      <c r="PEU1190" s="22"/>
      <c r="PEV1190" s="22"/>
      <c r="PEW1190" s="22"/>
      <c r="PEX1190" s="22"/>
      <c r="PEY1190" s="22"/>
      <c r="PEZ1190" s="22"/>
      <c r="PFA1190" s="22"/>
      <c r="PFB1190" s="22"/>
      <c r="PFC1190" s="22"/>
      <c r="PFD1190" s="22"/>
      <c r="PFE1190" s="22"/>
      <c r="PFF1190" s="22"/>
      <c r="PFG1190" s="22"/>
      <c r="PFH1190" s="22"/>
      <c r="PFI1190" s="22"/>
      <c r="PFJ1190" s="22"/>
      <c r="PFK1190" s="22"/>
      <c r="PFL1190" s="22"/>
      <c r="PFM1190" s="22"/>
      <c r="PFN1190" s="22"/>
      <c r="PFO1190" s="22"/>
      <c r="PFP1190" s="22"/>
      <c r="PFQ1190" s="22"/>
      <c r="PFR1190" s="22"/>
      <c r="PFS1190" s="22"/>
      <c r="PFT1190" s="22"/>
      <c r="PFU1190" s="22"/>
      <c r="PFV1190" s="22"/>
      <c r="PFW1190" s="22"/>
      <c r="PFX1190" s="22"/>
      <c r="PFY1190" s="22"/>
      <c r="PFZ1190" s="22"/>
      <c r="PGA1190" s="22"/>
      <c r="PGB1190" s="22"/>
      <c r="PGC1190" s="22"/>
      <c r="PGD1190" s="22"/>
      <c r="PGE1190" s="22"/>
      <c r="PGF1190" s="22"/>
      <c r="PGG1190" s="22"/>
      <c r="PGH1190" s="22"/>
      <c r="PGI1190" s="22"/>
      <c r="PGJ1190" s="22"/>
      <c r="PGK1190" s="22"/>
      <c r="PGL1190" s="22"/>
      <c r="PGM1190" s="22"/>
      <c r="PGN1190" s="22"/>
      <c r="PGO1190" s="22"/>
      <c r="PGP1190" s="22"/>
      <c r="PGQ1190" s="22"/>
      <c r="PGR1190" s="22"/>
      <c r="PGS1190" s="22"/>
      <c r="PGT1190" s="22"/>
      <c r="PGU1190" s="22"/>
      <c r="PGV1190" s="22"/>
      <c r="PGW1190" s="22"/>
      <c r="PGX1190" s="22"/>
      <c r="PGY1190" s="22"/>
      <c r="PGZ1190" s="22"/>
      <c r="PHA1190" s="22"/>
      <c r="PHB1190" s="22"/>
      <c r="PHC1190" s="22"/>
      <c r="PHD1190" s="22"/>
      <c r="PHE1190" s="22"/>
      <c r="PHF1190" s="22"/>
      <c r="PHG1190" s="22"/>
      <c r="PHH1190" s="22"/>
      <c r="PHI1190" s="22"/>
      <c r="PHJ1190" s="22"/>
      <c r="PHK1190" s="22"/>
      <c r="PHL1190" s="22"/>
      <c r="PHM1190" s="22"/>
      <c r="PHN1190" s="22"/>
      <c r="PHO1190" s="22"/>
      <c r="PHP1190" s="22"/>
      <c r="PHQ1190" s="22"/>
      <c r="PHR1190" s="22"/>
      <c r="PHS1190" s="22"/>
      <c r="PHT1190" s="22"/>
      <c r="PHU1190" s="22"/>
      <c r="PHV1190" s="22"/>
      <c r="PHW1190" s="22"/>
      <c r="PHX1190" s="22"/>
      <c r="PHY1190" s="22"/>
      <c r="PHZ1190" s="22"/>
      <c r="PIA1190" s="22"/>
      <c r="PIB1190" s="22"/>
      <c r="PIC1190" s="22"/>
      <c r="PID1190" s="22"/>
      <c r="PIE1190" s="22"/>
      <c r="PIF1190" s="22"/>
      <c r="PIG1190" s="22"/>
      <c r="PIH1190" s="22"/>
      <c r="PII1190" s="22"/>
      <c r="PIJ1190" s="22"/>
      <c r="PIK1190" s="22"/>
      <c r="PIL1190" s="22"/>
      <c r="PIM1190" s="22"/>
      <c r="PIN1190" s="22"/>
      <c r="PIO1190" s="22"/>
      <c r="PIP1190" s="22"/>
      <c r="PIQ1190" s="22"/>
      <c r="PIR1190" s="22"/>
      <c r="PIS1190" s="22"/>
      <c r="PIT1190" s="22"/>
      <c r="PIU1190" s="22"/>
      <c r="PIV1190" s="22"/>
      <c r="PIW1190" s="22"/>
      <c r="PIX1190" s="22"/>
      <c r="PIY1190" s="22"/>
      <c r="PIZ1190" s="22"/>
      <c r="PJA1190" s="22"/>
      <c r="PJB1190" s="22"/>
      <c r="PJC1190" s="22"/>
      <c r="PJD1190" s="22"/>
      <c r="PJE1190" s="22"/>
      <c r="PJF1190" s="22"/>
      <c r="PJG1190" s="22"/>
      <c r="PJH1190" s="22"/>
      <c r="PJI1190" s="22"/>
      <c r="PJJ1190" s="22"/>
      <c r="PJK1190" s="22"/>
      <c r="PJL1190" s="22"/>
      <c r="PJM1190" s="22"/>
      <c r="PJN1190" s="22"/>
      <c r="PJO1190" s="22"/>
      <c r="PJP1190" s="22"/>
      <c r="PJQ1190" s="22"/>
      <c r="PJR1190" s="22"/>
      <c r="PJS1190" s="22"/>
      <c r="PJT1190" s="22"/>
      <c r="PJU1190" s="22"/>
      <c r="PJV1190" s="22"/>
      <c r="PJW1190" s="22"/>
      <c r="PJX1190" s="22"/>
      <c r="PJY1190" s="22"/>
      <c r="PJZ1190" s="22"/>
      <c r="PKA1190" s="22"/>
      <c r="PKB1190" s="22"/>
      <c r="PKC1190" s="22"/>
      <c r="PKD1190" s="22"/>
      <c r="PKE1190" s="22"/>
      <c r="PKF1190" s="22"/>
      <c r="PKG1190" s="22"/>
      <c r="PKH1190" s="22"/>
      <c r="PKI1190" s="22"/>
      <c r="PKJ1190" s="22"/>
      <c r="PKK1190" s="22"/>
      <c r="PKL1190" s="22"/>
      <c r="PKM1190" s="22"/>
      <c r="PKN1190" s="22"/>
      <c r="PKO1190" s="22"/>
      <c r="PKP1190" s="22"/>
      <c r="PKQ1190" s="22"/>
      <c r="PKR1190" s="22"/>
      <c r="PKS1190" s="22"/>
      <c r="PKT1190" s="22"/>
      <c r="PKU1190" s="22"/>
      <c r="PKV1190" s="22"/>
      <c r="PKW1190" s="22"/>
      <c r="PKX1190" s="22"/>
      <c r="PKY1190" s="22"/>
      <c r="PKZ1190" s="22"/>
      <c r="PLA1190" s="22"/>
      <c r="PLB1190" s="22"/>
      <c r="PLC1190" s="22"/>
      <c r="PLD1190" s="22"/>
      <c r="PLE1190" s="22"/>
      <c r="PLF1190" s="22"/>
      <c r="PLG1190" s="22"/>
      <c r="PLH1190" s="22"/>
      <c r="PLI1190" s="22"/>
      <c r="PLJ1190" s="22"/>
      <c r="PLK1190" s="22"/>
      <c r="PLL1190" s="22"/>
      <c r="PLM1190" s="22"/>
      <c r="PLN1190" s="22"/>
      <c r="PLO1190" s="22"/>
      <c r="PLP1190" s="22"/>
      <c r="PLQ1190" s="22"/>
      <c r="PLR1190" s="22"/>
      <c r="PLS1190" s="22"/>
      <c r="PLT1190" s="22"/>
      <c r="PLU1190" s="22"/>
      <c r="PLV1190" s="22"/>
      <c r="PLW1190" s="22"/>
      <c r="PLX1190" s="22"/>
      <c r="PLY1190" s="22"/>
      <c r="PLZ1190" s="22"/>
      <c r="PMA1190" s="22"/>
      <c r="PMB1190" s="22"/>
      <c r="PMC1190" s="22"/>
      <c r="PMD1190" s="22"/>
      <c r="PME1190" s="22"/>
      <c r="PMF1190" s="22"/>
      <c r="PMG1190" s="22"/>
      <c r="PMH1190" s="22"/>
      <c r="PMI1190" s="22"/>
      <c r="PMJ1190" s="22"/>
      <c r="PMK1190" s="22"/>
      <c r="PML1190" s="22"/>
      <c r="PMM1190" s="22"/>
      <c r="PMN1190" s="22"/>
      <c r="PMO1190" s="22"/>
      <c r="PMP1190" s="22"/>
      <c r="PMQ1190" s="22"/>
      <c r="PMR1190" s="22"/>
      <c r="PMS1190" s="22"/>
      <c r="PMT1190" s="22"/>
      <c r="PMU1190" s="22"/>
      <c r="PMV1190" s="22"/>
      <c r="PMW1190" s="22"/>
      <c r="PMX1190" s="22"/>
      <c r="PMY1190" s="22"/>
      <c r="PMZ1190" s="22"/>
      <c r="PNA1190" s="22"/>
      <c r="PNB1190" s="22"/>
      <c r="PNC1190" s="22"/>
      <c r="PND1190" s="22"/>
      <c r="PNE1190" s="22"/>
      <c r="PNF1190" s="22"/>
      <c r="PNG1190" s="22"/>
      <c r="PNH1190" s="22"/>
      <c r="PNI1190" s="22"/>
      <c r="PNJ1190" s="22"/>
      <c r="PNK1190" s="22"/>
      <c r="PNL1190" s="22"/>
      <c r="PNM1190" s="22"/>
      <c r="PNN1190" s="22"/>
      <c r="PNO1190" s="22"/>
      <c r="PNP1190" s="22"/>
      <c r="PNQ1190" s="22"/>
      <c r="PNR1190" s="22"/>
      <c r="PNS1190" s="22"/>
      <c r="PNT1190" s="22"/>
      <c r="PNU1190" s="22"/>
      <c r="PNV1190" s="22"/>
      <c r="PNW1190" s="22"/>
      <c r="PNX1190" s="22"/>
      <c r="PNY1190" s="22"/>
      <c r="PNZ1190" s="22"/>
      <c r="POA1190" s="22"/>
      <c r="POB1190" s="22"/>
      <c r="POC1190" s="22"/>
      <c r="POD1190" s="22"/>
      <c r="POE1190" s="22"/>
      <c r="POF1190" s="22"/>
      <c r="POG1190" s="22"/>
      <c r="POH1190" s="22"/>
      <c r="POI1190" s="22"/>
      <c r="POJ1190" s="22"/>
      <c r="POK1190" s="22"/>
      <c r="POL1190" s="22"/>
      <c r="POM1190" s="22"/>
      <c r="PON1190" s="22"/>
      <c r="POO1190" s="22"/>
      <c r="POP1190" s="22"/>
      <c r="POQ1190" s="22"/>
      <c r="POR1190" s="22"/>
      <c r="POS1190" s="22"/>
      <c r="POT1190" s="22"/>
      <c r="POU1190" s="22"/>
      <c r="POV1190" s="22"/>
      <c r="POW1190" s="22"/>
      <c r="POX1190" s="22"/>
      <c r="POY1190" s="22"/>
      <c r="POZ1190" s="22"/>
      <c r="PPA1190" s="22"/>
      <c r="PPB1190" s="22"/>
      <c r="PPC1190" s="22"/>
      <c r="PPD1190" s="22"/>
      <c r="PPE1190" s="22"/>
      <c r="PPF1190" s="22"/>
      <c r="PPG1190" s="22"/>
      <c r="PPH1190" s="22"/>
      <c r="PPI1190" s="22"/>
      <c r="PPJ1190" s="22"/>
      <c r="PPK1190" s="22"/>
      <c r="PPL1190" s="22"/>
      <c r="PPM1190" s="22"/>
      <c r="PPN1190" s="22"/>
      <c r="PPO1190" s="22"/>
      <c r="PPP1190" s="22"/>
      <c r="PPQ1190" s="22"/>
      <c r="PPR1190" s="22"/>
      <c r="PPS1190" s="22"/>
      <c r="PPT1190" s="22"/>
      <c r="PPU1190" s="22"/>
      <c r="PPV1190" s="22"/>
      <c r="PPW1190" s="22"/>
      <c r="PPX1190" s="22"/>
      <c r="PPY1190" s="22"/>
      <c r="PPZ1190" s="22"/>
      <c r="PQA1190" s="22"/>
      <c r="PQB1190" s="22"/>
      <c r="PQC1190" s="22"/>
      <c r="PQD1190" s="22"/>
      <c r="PQE1190" s="22"/>
      <c r="PQF1190" s="22"/>
      <c r="PQG1190" s="22"/>
      <c r="PQH1190" s="22"/>
      <c r="PQI1190" s="22"/>
      <c r="PQJ1190" s="22"/>
      <c r="PQK1190" s="22"/>
      <c r="PQL1190" s="22"/>
      <c r="PQM1190" s="22"/>
      <c r="PQN1190" s="22"/>
      <c r="PQO1190" s="22"/>
      <c r="PQP1190" s="22"/>
      <c r="PQQ1190" s="22"/>
      <c r="PQR1190" s="22"/>
      <c r="PQS1190" s="22"/>
      <c r="PQT1190" s="22"/>
      <c r="PQU1190" s="22"/>
      <c r="PQV1190" s="22"/>
      <c r="PQW1190" s="22"/>
      <c r="PQX1190" s="22"/>
      <c r="PQY1190" s="22"/>
      <c r="PQZ1190" s="22"/>
      <c r="PRA1190" s="22"/>
      <c r="PRB1190" s="22"/>
      <c r="PRC1190" s="22"/>
      <c r="PRD1190" s="22"/>
      <c r="PRE1190" s="22"/>
      <c r="PRF1190" s="22"/>
      <c r="PRG1190" s="22"/>
      <c r="PRH1190" s="22"/>
      <c r="PRI1190" s="22"/>
      <c r="PRJ1190" s="22"/>
      <c r="PRK1190" s="22"/>
      <c r="PRL1190" s="22"/>
      <c r="PRM1190" s="22"/>
      <c r="PRN1190" s="22"/>
      <c r="PRO1190" s="22"/>
      <c r="PRP1190" s="22"/>
      <c r="PRQ1190" s="22"/>
      <c r="PRR1190" s="22"/>
      <c r="PRS1190" s="22"/>
      <c r="PRT1190" s="22"/>
      <c r="PRU1190" s="22"/>
      <c r="PRV1190" s="22"/>
      <c r="PRW1190" s="22"/>
      <c r="PRX1190" s="22"/>
      <c r="PRY1190" s="22"/>
      <c r="PRZ1190" s="22"/>
      <c r="PSA1190" s="22"/>
      <c r="PSB1190" s="22"/>
      <c r="PSC1190" s="22"/>
      <c r="PSD1190" s="22"/>
      <c r="PSE1190" s="22"/>
      <c r="PSF1190" s="22"/>
      <c r="PSG1190" s="22"/>
      <c r="PSH1190" s="22"/>
      <c r="PSI1190" s="22"/>
      <c r="PSJ1190" s="22"/>
      <c r="PSK1190" s="22"/>
      <c r="PSL1190" s="22"/>
      <c r="PSM1190" s="22"/>
      <c r="PSN1190" s="22"/>
      <c r="PSO1190" s="22"/>
      <c r="PSP1190" s="22"/>
      <c r="PSQ1190" s="22"/>
      <c r="PSR1190" s="22"/>
      <c r="PSS1190" s="22"/>
      <c r="PST1190" s="22"/>
      <c r="PSU1190" s="22"/>
      <c r="PSV1190" s="22"/>
      <c r="PSW1190" s="22"/>
      <c r="PSX1190" s="22"/>
      <c r="PSY1190" s="22"/>
      <c r="PSZ1190" s="22"/>
      <c r="PTA1190" s="22"/>
      <c r="PTB1190" s="22"/>
      <c r="PTC1190" s="22"/>
      <c r="PTD1190" s="22"/>
      <c r="PTE1190" s="22"/>
      <c r="PTF1190" s="22"/>
      <c r="PTG1190" s="22"/>
      <c r="PTH1190" s="22"/>
      <c r="PTI1190" s="22"/>
      <c r="PTJ1190" s="22"/>
      <c r="PTK1190" s="22"/>
      <c r="PTL1190" s="22"/>
      <c r="PTM1190" s="22"/>
      <c r="PTN1190" s="22"/>
      <c r="PTO1190" s="22"/>
      <c r="PTP1190" s="22"/>
      <c r="PTQ1190" s="22"/>
      <c r="PTR1190" s="22"/>
      <c r="PTS1190" s="22"/>
      <c r="PTT1190" s="22"/>
      <c r="PTU1190" s="22"/>
      <c r="PTV1190" s="22"/>
      <c r="PTW1190" s="22"/>
      <c r="PTX1190" s="22"/>
      <c r="PTY1190" s="22"/>
      <c r="PTZ1190" s="22"/>
      <c r="PUA1190" s="22"/>
      <c r="PUB1190" s="22"/>
      <c r="PUC1190" s="22"/>
      <c r="PUD1190" s="22"/>
      <c r="PUE1190" s="22"/>
      <c r="PUF1190" s="22"/>
      <c r="PUG1190" s="22"/>
      <c r="PUH1190" s="22"/>
      <c r="PUI1190" s="22"/>
      <c r="PUJ1190" s="22"/>
      <c r="PUK1190" s="22"/>
      <c r="PUL1190" s="22"/>
      <c r="PUM1190" s="22"/>
      <c r="PUN1190" s="22"/>
      <c r="PUO1190" s="22"/>
      <c r="PUP1190" s="22"/>
      <c r="PUQ1190" s="22"/>
      <c r="PUR1190" s="22"/>
      <c r="PUS1190" s="22"/>
      <c r="PUT1190" s="22"/>
      <c r="PUU1190" s="22"/>
      <c r="PUV1190" s="22"/>
      <c r="PUW1190" s="22"/>
      <c r="PUX1190" s="22"/>
      <c r="PUY1190" s="22"/>
      <c r="PUZ1190" s="22"/>
      <c r="PVA1190" s="22"/>
      <c r="PVB1190" s="22"/>
      <c r="PVC1190" s="22"/>
      <c r="PVD1190" s="22"/>
      <c r="PVE1190" s="22"/>
      <c r="PVF1190" s="22"/>
      <c r="PVG1190" s="22"/>
      <c r="PVH1190" s="22"/>
      <c r="PVI1190" s="22"/>
      <c r="PVJ1190" s="22"/>
      <c r="PVK1190" s="22"/>
      <c r="PVL1190" s="22"/>
      <c r="PVM1190" s="22"/>
      <c r="PVN1190" s="22"/>
      <c r="PVO1190" s="22"/>
      <c r="PVP1190" s="22"/>
      <c r="PVQ1190" s="22"/>
      <c r="PVR1190" s="22"/>
      <c r="PVS1190" s="22"/>
      <c r="PVT1190" s="22"/>
      <c r="PVU1190" s="22"/>
      <c r="PVV1190" s="22"/>
      <c r="PVW1190" s="22"/>
      <c r="PVX1190" s="22"/>
      <c r="PVY1190" s="22"/>
      <c r="PVZ1190" s="22"/>
      <c r="PWA1190" s="22"/>
      <c r="PWB1190" s="22"/>
      <c r="PWC1190" s="22"/>
      <c r="PWD1190" s="22"/>
      <c r="PWE1190" s="22"/>
      <c r="PWF1190" s="22"/>
      <c r="PWG1190" s="22"/>
      <c r="PWH1190" s="22"/>
      <c r="PWI1190" s="22"/>
      <c r="PWJ1190" s="22"/>
      <c r="PWK1190" s="22"/>
      <c r="PWL1190" s="22"/>
      <c r="PWM1190" s="22"/>
      <c r="PWN1190" s="22"/>
      <c r="PWO1190" s="22"/>
      <c r="PWP1190" s="22"/>
      <c r="PWQ1190" s="22"/>
      <c r="PWR1190" s="22"/>
      <c r="PWS1190" s="22"/>
      <c r="PWT1190" s="22"/>
      <c r="PWU1190" s="22"/>
      <c r="PWV1190" s="22"/>
      <c r="PWW1190" s="22"/>
      <c r="PWX1190" s="22"/>
      <c r="PWY1190" s="22"/>
      <c r="PWZ1190" s="22"/>
      <c r="PXA1190" s="22"/>
      <c r="PXB1190" s="22"/>
      <c r="PXC1190" s="22"/>
      <c r="PXD1190" s="22"/>
      <c r="PXE1190" s="22"/>
      <c r="PXF1190" s="22"/>
      <c r="PXG1190" s="22"/>
      <c r="PXH1190" s="22"/>
      <c r="PXI1190" s="22"/>
      <c r="PXJ1190" s="22"/>
      <c r="PXK1190" s="22"/>
      <c r="PXL1190" s="22"/>
      <c r="PXM1190" s="22"/>
      <c r="PXN1190" s="22"/>
      <c r="PXO1190" s="22"/>
      <c r="PXP1190" s="22"/>
      <c r="PXQ1190" s="22"/>
      <c r="PXR1190" s="22"/>
      <c r="PXS1190" s="22"/>
      <c r="PXT1190" s="22"/>
      <c r="PXU1190" s="22"/>
      <c r="PXV1190" s="22"/>
      <c r="PXW1190" s="22"/>
      <c r="PXX1190" s="22"/>
      <c r="PXY1190" s="22"/>
      <c r="PXZ1190" s="22"/>
      <c r="PYA1190" s="22"/>
      <c r="PYB1190" s="22"/>
      <c r="PYC1190" s="22"/>
      <c r="PYD1190" s="22"/>
      <c r="PYE1190" s="22"/>
      <c r="PYF1190" s="22"/>
      <c r="PYG1190" s="22"/>
      <c r="PYH1190" s="22"/>
      <c r="PYI1190" s="22"/>
      <c r="PYJ1190" s="22"/>
      <c r="PYK1190" s="22"/>
      <c r="PYL1190" s="22"/>
      <c r="PYM1190" s="22"/>
      <c r="PYN1190" s="22"/>
      <c r="PYO1190" s="22"/>
      <c r="PYP1190" s="22"/>
      <c r="PYQ1190" s="22"/>
      <c r="PYR1190" s="22"/>
      <c r="PYS1190" s="22"/>
      <c r="PYT1190" s="22"/>
      <c r="PYU1190" s="22"/>
      <c r="PYV1190" s="22"/>
      <c r="PYW1190" s="22"/>
      <c r="PYX1190" s="22"/>
      <c r="PYY1190" s="22"/>
      <c r="PYZ1190" s="22"/>
      <c r="PZA1190" s="22"/>
      <c r="PZB1190" s="22"/>
      <c r="PZC1190" s="22"/>
      <c r="PZD1190" s="22"/>
      <c r="PZE1190" s="22"/>
      <c r="PZF1190" s="22"/>
      <c r="PZG1190" s="22"/>
      <c r="PZH1190" s="22"/>
      <c r="PZI1190" s="22"/>
      <c r="PZJ1190" s="22"/>
      <c r="PZK1190" s="22"/>
      <c r="PZL1190" s="22"/>
      <c r="PZM1190" s="22"/>
      <c r="PZN1190" s="22"/>
      <c r="PZO1190" s="22"/>
      <c r="PZP1190" s="22"/>
      <c r="PZQ1190" s="22"/>
      <c r="PZR1190" s="22"/>
      <c r="PZS1190" s="22"/>
      <c r="PZT1190" s="22"/>
      <c r="PZU1190" s="22"/>
      <c r="PZV1190" s="22"/>
      <c r="PZW1190" s="22"/>
      <c r="PZX1190" s="22"/>
      <c r="PZY1190" s="22"/>
      <c r="PZZ1190" s="22"/>
      <c r="QAA1190" s="22"/>
      <c r="QAB1190" s="22"/>
      <c r="QAC1190" s="22"/>
      <c r="QAD1190" s="22"/>
      <c r="QAE1190" s="22"/>
      <c r="QAF1190" s="22"/>
      <c r="QAG1190" s="22"/>
      <c r="QAH1190" s="22"/>
      <c r="QAI1190" s="22"/>
      <c r="QAJ1190" s="22"/>
      <c r="QAK1190" s="22"/>
      <c r="QAL1190" s="22"/>
      <c r="QAM1190" s="22"/>
      <c r="QAN1190" s="22"/>
      <c r="QAO1190" s="22"/>
      <c r="QAP1190" s="22"/>
      <c r="QAQ1190" s="22"/>
      <c r="QAR1190" s="22"/>
      <c r="QAS1190" s="22"/>
      <c r="QAT1190" s="22"/>
      <c r="QAU1190" s="22"/>
      <c r="QAV1190" s="22"/>
      <c r="QAW1190" s="22"/>
      <c r="QAX1190" s="22"/>
      <c r="QAY1190" s="22"/>
      <c r="QAZ1190" s="22"/>
      <c r="QBA1190" s="22"/>
      <c r="QBB1190" s="22"/>
      <c r="QBC1190" s="22"/>
      <c r="QBD1190" s="22"/>
      <c r="QBE1190" s="22"/>
      <c r="QBF1190" s="22"/>
      <c r="QBG1190" s="22"/>
      <c r="QBH1190" s="22"/>
      <c r="QBI1190" s="22"/>
      <c r="QBJ1190" s="22"/>
      <c r="QBK1190" s="22"/>
      <c r="QBL1190" s="22"/>
      <c r="QBM1190" s="22"/>
      <c r="QBN1190" s="22"/>
      <c r="QBO1190" s="22"/>
      <c r="QBP1190" s="22"/>
      <c r="QBQ1190" s="22"/>
      <c r="QBR1190" s="22"/>
      <c r="QBS1190" s="22"/>
      <c r="QBT1190" s="22"/>
      <c r="QBU1190" s="22"/>
      <c r="QBV1190" s="22"/>
      <c r="QBW1190" s="22"/>
      <c r="QBX1190" s="22"/>
      <c r="QBY1190" s="22"/>
      <c r="QBZ1190" s="22"/>
      <c r="QCA1190" s="22"/>
      <c r="QCB1190" s="22"/>
      <c r="QCC1190" s="22"/>
      <c r="QCD1190" s="22"/>
      <c r="QCE1190" s="22"/>
      <c r="QCF1190" s="22"/>
      <c r="QCG1190" s="22"/>
      <c r="QCH1190" s="22"/>
      <c r="QCI1190" s="22"/>
      <c r="QCJ1190" s="22"/>
      <c r="QCK1190" s="22"/>
      <c r="QCL1190" s="22"/>
      <c r="QCM1190" s="22"/>
      <c r="QCN1190" s="22"/>
      <c r="QCO1190" s="22"/>
      <c r="QCP1190" s="22"/>
      <c r="QCQ1190" s="22"/>
      <c r="QCR1190" s="22"/>
      <c r="QCS1190" s="22"/>
      <c r="QCT1190" s="22"/>
      <c r="QCU1190" s="22"/>
      <c r="QCV1190" s="22"/>
      <c r="QCW1190" s="22"/>
      <c r="QCX1190" s="22"/>
      <c r="QCY1190" s="22"/>
      <c r="QCZ1190" s="22"/>
      <c r="QDA1190" s="22"/>
      <c r="QDB1190" s="22"/>
      <c r="QDC1190" s="22"/>
      <c r="QDD1190" s="22"/>
      <c r="QDE1190" s="22"/>
      <c r="QDF1190" s="22"/>
      <c r="QDG1190" s="22"/>
      <c r="QDH1190" s="22"/>
      <c r="QDI1190" s="22"/>
      <c r="QDJ1190" s="22"/>
      <c r="QDK1190" s="22"/>
      <c r="QDL1190" s="22"/>
      <c r="QDM1190" s="22"/>
      <c r="QDN1190" s="22"/>
      <c r="QDO1190" s="22"/>
      <c r="QDP1190" s="22"/>
      <c r="QDQ1190" s="22"/>
      <c r="QDR1190" s="22"/>
      <c r="QDS1190" s="22"/>
      <c r="QDT1190" s="22"/>
      <c r="QDU1190" s="22"/>
      <c r="QDV1190" s="22"/>
      <c r="QDW1190" s="22"/>
      <c r="QDX1190" s="22"/>
      <c r="QDY1190" s="22"/>
      <c r="QDZ1190" s="22"/>
      <c r="QEA1190" s="22"/>
      <c r="QEB1190" s="22"/>
      <c r="QEC1190" s="22"/>
      <c r="QED1190" s="22"/>
      <c r="QEE1190" s="22"/>
      <c r="QEF1190" s="22"/>
      <c r="QEG1190" s="22"/>
      <c r="QEH1190" s="22"/>
      <c r="QEI1190" s="22"/>
      <c r="QEJ1190" s="22"/>
      <c r="QEK1190" s="22"/>
      <c r="QEL1190" s="22"/>
      <c r="QEM1190" s="22"/>
      <c r="QEN1190" s="22"/>
      <c r="QEO1190" s="22"/>
      <c r="QEP1190" s="22"/>
      <c r="QEQ1190" s="22"/>
      <c r="QER1190" s="22"/>
      <c r="QES1190" s="22"/>
      <c r="QET1190" s="22"/>
      <c r="QEU1190" s="22"/>
      <c r="QEV1190" s="22"/>
      <c r="QEW1190" s="22"/>
      <c r="QEX1190" s="22"/>
      <c r="QEY1190" s="22"/>
      <c r="QEZ1190" s="22"/>
      <c r="QFA1190" s="22"/>
      <c r="QFB1190" s="22"/>
      <c r="QFC1190" s="22"/>
      <c r="QFD1190" s="22"/>
      <c r="QFE1190" s="22"/>
      <c r="QFF1190" s="22"/>
      <c r="QFG1190" s="22"/>
      <c r="QFH1190" s="22"/>
      <c r="QFI1190" s="22"/>
      <c r="QFJ1190" s="22"/>
      <c r="QFK1190" s="22"/>
      <c r="QFL1190" s="22"/>
      <c r="QFM1190" s="22"/>
      <c r="QFN1190" s="22"/>
      <c r="QFO1190" s="22"/>
      <c r="QFP1190" s="22"/>
      <c r="QFQ1190" s="22"/>
      <c r="QFR1190" s="22"/>
      <c r="QFS1190" s="22"/>
      <c r="QFT1190" s="22"/>
      <c r="QFU1190" s="22"/>
      <c r="QFV1190" s="22"/>
      <c r="QFW1190" s="22"/>
      <c r="QFX1190" s="22"/>
      <c r="QFY1190" s="22"/>
      <c r="QFZ1190" s="22"/>
      <c r="QGA1190" s="22"/>
      <c r="QGB1190" s="22"/>
      <c r="QGC1190" s="22"/>
      <c r="QGD1190" s="22"/>
      <c r="QGE1190" s="22"/>
      <c r="QGF1190" s="22"/>
      <c r="QGG1190" s="22"/>
      <c r="QGH1190" s="22"/>
      <c r="QGI1190" s="22"/>
      <c r="QGJ1190" s="22"/>
      <c r="QGK1190" s="22"/>
      <c r="QGL1190" s="22"/>
      <c r="QGM1190" s="22"/>
      <c r="QGN1190" s="22"/>
      <c r="QGO1190" s="22"/>
      <c r="QGP1190" s="22"/>
      <c r="QGQ1190" s="22"/>
      <c r="QGR1190" s="22"/>
      <c r="QGS1190" s="22"/>
      <c r="QGT1190" s="22"/>
      <c r="QGU1190" s="22"/>
      <c r="QGV1190" s="22"/>
      <c r="QGW1190" s="22"/>
      <c r="QGX1190" s="22"/>
      <c r="QGY1190" s="22"/>
      <c r="QGZ1190" s="22"/>
      <c r="QHA1190" s="22"/>
      <c r="QHB1190" s="22"/>
      <c r="QHC1190" s="22"/>
      <c r="QHD1190" s="22"/>
      <c r="QHE1190" s="22"/>
      <c r="QHF1190" s="22"/>
      <c r="QHG1190" s="22"/>
      <c r="QHH1190" s="22"/>
      <c r="QHI1190" s="22"/>
      <c r="QHJ1190" s="22"/>
      <c r="QHK1190" s="22"/>
      <c r="QHL1190" s="22"/>
      <c r="QHM1190" s="22"/>
      <c r="QHN1190" s="22"/>
      <c r="QHO1190" s="22"/>
      <c r="QHP1190" s="22"/>
      <c r="QHQ1190" s="22"/>
      <c r="QHR1190" s="22"/>
      <c r="QHS1190" s="22"/>
      <c r="QHT1190" s="22"/>
      <c r="QHU1190" s="22"/>
      <c r="QHV1190" s="22"/>
      <c r="QHW1190" s="22"/>
      <c r="QHX1190" s="22"/>
      <c r="QHY1190" s="22"/>
      <c r="QHZ1190" s="22"/>
      <c r="QIA1190" s="22"/>
      <c r="QIB1190" s="22"/>
      <c r="QIC1190" s="22"/>
      <c r="QID1190" s="22"/>
      <c r="QIE1190" s="22"/>
      <c r="QIF1190" s="22"/>
      <c r="QIG1190" s="22"/>
      <c r="QIH1190" s="22"/>
      <c r="QII1190" s="22"/>
      <c r="QIJ1190" s="22"/>
      <c r="QIK1190" s="22"/>
      <c r="QIL1190" s="22"/>
      <c r="QIM1190" s="22"/>
      <c r="QIN1190" s="22"/>
      <c r="QIO1190" s="22"/>
      <c r="QIP1190" s="22"/>
      <c r="QIQ1190" s="22"/>
      <c r="QIR1190" s="22"/>
      <c r="QIS1190" s="22"/>
      <c r="QIT1190" s="22"/>
      <c r="QIU1190" s="22"/>
      <c r="QIV1190" s="22"/>
      <c r="QIW1190" s="22"/>
      <c r="QIX1190" s="22"/>
      <c r="QIY1190" s="22"/>
      <c r="QIZ1190" s="22"/>
      <c r="QJA1190" s="22"/>
      <c r="QJB1190" s="22"/>
      <c r="QJC1190" s="22"/>
      <c r="QJD1190" s="22"/>
      <c r="QJE1190" s="22"/>
      <c r="QJF1190" s="22"/>
      <c r="QJG1190" s="22"/>
      <c r="QJH1190" s="22"/>
      <c r="QJI1190" s="22"/>
      <c r="QJJ1190" s="22"/>
      <c r="QJK1190" s="22"/>
      <c r="QJL1190" s="22"/>
      <c r="QJM1190" s="22"/>
      <c r="QJN1190" s="22"/>
      <c r="QJO1190" s="22"/>
      <c r="QJP1190" s="22"/>
      <c r="QJQ1190" s="22"/>
      <c r="QJR1190" s="22"/>
      <c r="QJS1190" s="22"/>
      <c r="QJT1190" s="22"/>
      <c r="QJU1190" s="22"/>
      <c r="QJV1190" s="22"/>
      <c r="QJW1190" s="22"/>
      <c r="QJX1190" s="22"/>
      <c r="QJY1190" s="22"/>
      <c r="QJZ1190" s="22"/>
      <c r="QKA1190" s="22"/>
      <c r="QKB1190" s="22"/>
      <c r="QKC1190" s="22"/>
      <c r="QKD1190" s="22"/>
      <c r="QKE1190" s="22"/>
      <c r="QKF1190" s="22"/>
      <c r="QKG1190" s="22"/>
      <c r="QKH1190" s="22"/>
      <c r="QKI1190" s="22"/>
      <c r="QKJ1190" s="22"/>
      <c r="QKK1190" s="22"/>
      <c r="QKL1190" s="22"/>
      <c r="QKM1190" s="22"/>
      <c r="QKN1190" s="22"/>
      <c r="QKO1190" s="22"/>
      <c r="QKP1190" s="22"/>
      <c r="QKQ1190" s="22"/>
      <c r="QKR1190" s="22"/>
      <c r="QKS1190" s="22"/>
      <c r="QKT1190" s="22"/>
      <c r="QKU1190" s="22"/>
      <c r="QKV1190" s="22"/>
      <c r="QKW1190" s="22"/>
      <c r="QKX1190" s="22"/>
      <c r="QKY1190" s="22"/>
      <c r="QKZ1190" s="22"/>
      <c r="QLA1190" s="22"/>
      <c r="QLB1190" s="22"/>
      <c r="QLC1190" s="22"/>
      <c r="QLD1190" s="22"/>
      <c r="QLE1190" s="22"/>
      <c r="QLF1190" s="22"/>
      <c r="QLG1190" s="22"/>
      <c r="QLH1190" s="22"/>
      <c r="QLI1190" s="22"/>
      <c r="QLJ1190" s="22"/>
      <c r="QLK1190" s="22"/>
      <c r="QLL1190" s="22"/>
      <c r="QLM1190" s="22"/>
      <c r="QLN1190" s="22"/>
      <c r="QLO1190" s="22"/>
      <c r="QLP1190" s="22"/>
      <c r="QLQ1190" s="22"/>
      <c r="QLR1190" s="22"/>
      <c r="QLS1190" s="22"/>
      <c r="QLT1190" s="22"/>
      <c r="QLU1190" s="22"/>
      <c r="QLV1190" s="22"/>
      <c r="QLW1190" s="22"/>
      <c r="QLX1190" s="22"/>
      <c r="QLY1190" s="22"/>
      <c r="QLZ1190" s="22"/>
      <c r="QMA1190" s="22"/>
      <c r="QMB1190" s="22"/>
      <c r="QMC1190" s="22"/>
      <c r="QMD1190" s="22"/>
      <c r="QME1190" s="22"/>
      <c r="QMF1190" s="22"/>
      <c r="QMG1190" s="22"/>
      <c r="QMH1190" s="22"/>
      <c r="QMI1190" s="22"/>
      <c r="QMJ1190" s="22"/>
      <c r="QMK1190" s="22"/>
      <c r="QML1190" s="22"/>
      <c r="QMM1190" s="22"/>
      <c r="QMN1190" s="22"/>
      <c r="QMO1190" s="22"/>
      <c r="QMP1190" s="22"/>
      <c r="QMQ1190" s="22"/>
      <c r="QMR1190" s="22"/>
      <c r="QMS1190" s="22"/>
      <c r="QMT1190" s="22"/>
      <c r="QMU1190" s="22"/>
      <c r="QMV1190" s="22"/>
      <c r="QMW1190" s="22"/>
      <c r="QMX1190" s="22"/>
      <c r="QMY1190" s="22"/>
      <c r="QMZ1190" s="22"/>
      <c r="QNA1190" s="22"/>
      <c r="QNB1190" s="22"/>
      <c r="QNC1190" s="22"/>
      <c r="QND1190" s="22"/>
      <c r="QNE1190" s="22"/>
      <c r="QNF1190" s="22"/>
      <c r="QNG1190" s="22"/>
      <c r="QNH1190" s="22"/>
      <c r="QNI1190" s="22"/>
      <c r="QNJ1190" s="22"/>
      <c r="QNK1190" s="22"/>
      <c r="QNL1190" s="22"/>
      <c r="QNM1190" s="22"/>
      <c r="QNN1190" s="22"/>
      <c r="QNO1190" s="22"/>
      <c r="QNP1190" s="22"/>
      <c r="QNQ1190" s="22"/>
      <c r="QNR1190" s="22"/>
      <c r="QNS1190" s="22"/>
      <c r="QNT1190" s="22"/>
      <c r="QNU1190" s="22"/>
      <c r="QNV1190" s="22"/>
      <c r="QNW1190" s="22"/>
      <c r="QNX1190" s="22"/>
      <c r="QNY1190" s="22"/>
      <c r="QNZ1190" s="22"/>
      <c r="QOA1190" s="22"/>
      <c r="QOB1190" s="22"/>
      <c r="QOC1190" s="22"/>
      <c r="QOD1190" s="22"/>
      <c r="QOE1190" s="22"/>
      <c r="QOF1190" s="22"/>
      <c r="QOG1190" s="22"/>
      <c r="QOH1190" s="22"/>
      <c r="QOI1190" s="22"/>
      <c r="QOJ1190" s="22"/>
      <c r="QOK1190" s="22"/>
      <c r="QOL1190" s="22"/>
      <c r="QOM1190" s="22"/>
      <c r="QON1190" s="22"/>
      <c r="QOO1190" s="22"/>
      <c r="QOP1190" s="22"/>
      <c r="QOQ1190" s="22"/>
      <c r="QOR1190" s="22"/>
      <c r="QOS1190" s="22"/>
      <c r="QOT1190" s="22"/>
      <c r="QOU1190" s="22"/>
      <c r="QOV1190" s="22"/>
      <c r="QOW1190" s="22"/>
      <c r="QOX1190" s="22"/>
      <c r="QOY1190" s="22"/>
      <c r="QOZ1190" s="22"/>
      <c r="QPA1190" s="22"/>
      <c r="QPB1190" s="22"/>
      <c r="QPC1190" s="22"/>
      <c r="QPD1190" s="22"/>
      <c r="QPE1190" s="22"/>
      <c r="QPF1190" s="22"/>
      <c r="QPG1190" s="22"/>
      <c r="QPH1190" s="22"/>
      <c r="QPI1190" s="22"/>
      <c r="QPJ1190" s="22"/>
      <c r="QPK1190" s="22"/>
      <c r="QPL1190" s="22"/>
      <c r="QPM1190" s="22"/>
      <c r="QPN1190" s="22"/>
      <c r="QPO1190" s="22"/>
      <c r="QPP1190" s="22"/>
      <c r="QPQ1190" s="22"/>
      <c r="QPR1190" s="22"/>
      <c r="QPS1190" s="22"/>
      <c r="QPT1190" s="22"/>
      <c r="QPU1190" s="22"/>
      <c r="QPV1190" s="22"/>
      <c r="QPW1190" s="22"/>
      <c r="QPX1190" s="22"/>
      <c r="QPY1190" s="22"/>
      <c r="QPZ1190" s="22"/>
      <c r="QQA1190" s="22"/>
      <c r="QQB1190" s="22"/>
      <c r="QQC1190" s="22"/>
      <c r="QQD1190" s="22"/>
      <c r="QQE1190" s="22"/>
      <c r="QQF1190" s="22"/>
      <c r="QQG1190" s="22"/>
      <c r="QQH1190" s="22"/>
      <c r="QQI1190" s="22"/>
      <c r="QQJ1190" s="22"/>
      <c r="QQK1190" s="22"/>
      <c r="QQL1190" s="22"/>
      <c r="QQM1190" s="22"/>
      <c r="QQN1190" s="22"/>
      <c r="QQO1190" s="22"/>
      <c r="QQP1190" s="22"/>
      <c r="QQQ1190" s="22"/>
      <c r="QQR1190" s="22"/>
      <c r="QQS1190" s="22"/>
      <c r="QQT1190" s="22"/>
      <c r="QQU1190" s="22"/>
      <c r="QQV1190" s="22"/>
      <c r="QQW1190" s="22"/>
      <c r="QQX1190" s="22"/>
      <c r="QQY1190" s="22"/>
      <c r="QQZ1190" s="22"/>
      <c r="QRA1190" s="22"/>
      <c r="QRB1190" s="22"/>
      <c r="QRC1190" s="22"/>
      <c r="QRD1190" s="22"/>
      <c r="QRE1190" s="22"/>
      <c r="QRF1190" s="22"/>
      <c r="QRG1190" s="22"/>
      <c r="QRH1190" s="22"/>
      <c r="QRI1190" s="22"/>
      <c r="QRJ1190" s="22"/>
      <c r="QRK1190" s="22"/>
      <c r="QRL1190" s="22"/>
      <c r="QRM1190" s="22"/>
      <c r="QRN1190" s="22"/>
      <c r="QRO1190" s="22"/>
      <c r="QRP1190" s="22"/>
      <c r="QRQ1190" s="22"/>
      <c r="QRR1190" s="22"/>
      <c r="QRS1190" s="22"/>
      <c r="QRT1190" s="22"/>
      <c r="QRU1190" s="22"/>
      <c r="QRV1190" s="22"/>
      <c r="QRW1190" s="22"/>
      <c r="QRX1190" s="22"/>
      <c r="QRY1190" s="22"/>
      <c r="QRZ1190" s="22"/>
      <c r="QSA1190" s="22"/>
      <c r="QSB1190" s="22"/>
      <c r="QSC1190" s="22"/>
      <c r="QSD1190" s="22"/>
      <c r="QSE1190" s="22"/>
      <c r="QSF1190" s="22"/>
      <c r="QSG1190" s="22"/>
      <c r="QSH1190" s="22"/>
      <c r="QSI1190" s="22"/>
      <c r="QSJ1190" s="22"/>
      <c r="QSK1190" s="22"/>
      <c r="QSL1190" s="22"/>
      <c r="QSM1190" s="22"/>
      <c r="QSN1190" s="22"/>
      <c r="QSO1190" s="22"/>
      <c r="QSP1190" s="22"/>
      <c r="QSQ1190" s="22"/>
      <c r="QSR1190" s="22"/>
      <c r="QSS1190" s="22"/>
      <c r="QST1190" s="22"/>
      <c r="QSU1190" s="22"/>
      <c r="QSV1190" s="22"/>
      <c r="QSW1190" s="22"/>
      <c r="QSX1190" s="22"/>
      <c r="QSY1190" s="22"/>
      <c r="QSZ1190" s="22"/>
      <c r="QTA1190" s="22"/>
      <c r="QTB1190" s="22"/>
      <c r="QTC1190" s="22"/>
      <c r="QTD1190" s="22"/>
      <c r="QTE1190" s="22"/>
      <c r="QTF1190" s="22"/>
      <c r="QTG1190" s="22"/>
      <c r="QTH1190" s="22"/>
      <c r="QTI1190" s="22"/>
      <c r="QTJ1190" s="22"/>
      <c r="QTK1190" s="22"/>
      <c r="QTL1190" s="22"/>
      <c r="QTM1190" s="22"/>
      <c r="QTN1190" s="22"/>
      <c r="QTO1190" s="22"/>
      <c r="QTP1190" s="22"/>
      <c r="QTQ1190" s="22"/>
      <c r="QTR1190" s="22"/>
      <c r="QTS1190" s="22"/>
      <c r="QTT1190" s="22"/>
      <c r="QTU1190" s="22"/>
      <c r="QTV1190" s="22"/>
      <c r="QTW1190" s="22"/>
      <c r="QTX1190" s="22"/>
      <c r="QTY1190" s="22"/>
      <c r="QTZ1190" s="22"/>
      <c r="QUA1190" s="22"/>
      <c r="QUB1190" s="22"/>
      <c r="QUC1190" s="22"/>
      <c r="QUD1190" s="22"/>
      <c r="QUE1190" s="22"/>
      <c r="QUF1190" s="22"/>
      <c r="QUG1190" s="22"/>
      <c r="QUH1190" s="22"/>
      <c r="QUI1190" s="22"/>
      <c r="QUJ1190" s="22"/>
      <c r="QUK1190" s="22"/>
      <c r="QUL1190" s="22"/>
      <c r="QUM1190" s="22"/>
      <c r="QUN1190" s="22"/>
      <c r="QUO1190" s="22"/>
      <c r="QUP1190" s="22"/>
      <c r="QUQ1190" s="22"/>
      <c r="QUR1190" s="22"/>
      <c r="QUS1190" s="22"/>
      <c r="QUT1190" s="22"/>
      <c r="QUU1190" s="22"/>
      <c r="QUV1190" s="22"/>
      <c r="QUW1190" s="22"/>
      <c r="QUX1190" s="22"/>
      <c r="QUY1190" s="22"/>
      <c r="QUZ1190" s="22"/>
      <c r="QVA1190" s="22"/>
      <c r="QVB1190" s="22"/>
      <c r="QVC1190" s="22"/>
      <c r="QVD1190" s="22"/>
      <c r="QVE1190" s="22"/>
      <c r="QVF1190" s="22"/>
      <c r="QVG1190" s="22"/>
      <c r="QVH1190" s="22"/>
      <c r="QVI1190" s="22"/>
      <c r="QVJ1190" s="22"/>
      <c r="QVK1190" s="22"/>
      <c r="QVL1190" s="22"/>
      <c r="QVM1190" s="22"/>
      <c r="QVN1190" s="22"/>
      <c r="QVO1190" s="22"/>
      <c r="QVP1190" s="22"/>
      <c r="QVQ1190" s="22"/>
      <c r="QVR1190" s="22"/>
      <c r="QVS1190" s="22"/>
      <c r="QVT1190" s="22"/>
      <c r="QVU1190" s="22"/>
      <c r="QVV1190" s="22"/>
      <c r="QVW1190" s="22"/>
      <c r="QVX1190" s="22"/>
      <c r="QVY1190" s="22"/>
      <c r="QVZ1190" s="22"/>
      <c r="QWA1190" s="22"/>
      <c r="QWB1190" s="22"/>
      <c r="QWC1190" s="22"/>
      <c r="QWD1190" s="22"/>
      <c r="QWE1190" s="22"/>
      <c r="QWF1190" s="22"/>
      <c r="QWG1190" s="22"/>
      <c r="QWH1190" s="22"/>
      <c r="QWI1190" s="22"/>
      <c r="QWJ1190" s="22"/>
      <c r="QWK1190" s="22"/>
      <c r="QWL1190" s="22"/>
      <c r="QWM1190" s="22"/>
      <c r="QWN1190" s="22"/>
      <c r="QWO1190" s="22"/>
      <c r="QWP1190" s="22"/>
      <c r="QWQ1190" s="22"/>
      <c r="QWR1190" s="22"/>
      <c r="QWS1190" s="22"/>
      <c r="QWT1190" s="22"/>
      <c r="QWU1190" s="22"/>
      <c r="QWV1190" s="22"/>
      <c r="QWW1190" s="22"/>
      <c r="QWX1190" s="22"/>
      <c r="QWY1190" s="22"/>
      <c r="QWZ1190" s="22"/>
      <c r="QXA1190" s="22"/>
      <c r="QXB1190" s="22"/>
      <c r="QXC1190" s="22"/>
      <c r="QXD1190" s="22"/>
      <c r="QXE1190" s="22"/>
      <c r="QXF1190" s="22"/>
      <c r="QXG1190" s="22"/>
      <c r="QXH1190" s="22"/>
      <c r="QXI1190" s="22"/>
      <c r="QXJ1190" s="22"/>
      <c r="QXK1190" s="22"/>
      <c r="QXL1190" s="22"/>
      <c r="QXM1190" s="22"/>
      <c r="QXN1190" s="22"/>
      <c r="QXO1190" s="22"/>
      <c r="QXP1190" s="22"/>
      <c r="QXQ1190" s="22"/>
      <c r="QXR1190" s="22"/>
      <c r="QXS1190" s="22"/>
      <c r="QXT1190" s="22"/>
      <c r="QXU1190" s="22"/>
      <c r="QXV1190" s="22"/>
      <c r="QXW1190" s="22"/>
      <c r="QXX1190" s="22"/>
      <c r="QXY1190" s="22"/>
      <c r="QXZ1190" s="22"/>
      <c r="QYA1190" s="22"/>
      <c r="QYB1190" s="22"/>
      <c r="QYC1190" s="22"/>
      <c r="QYD1190" s="22"/>
      <c r="QYE1190" s="22"/>
      <c r="QYF1190" s="22"/>
      <c r="QYG1190" s="22"/>
      <c r="QYH1190" s="22"/>
      <c r="QYI1190" s="22"/>
      <c r="QYJ1190" s="22"/>
      <c r="QYK1190" s="22"/>
      <c r="QYL1190" s="22"/>
      <c r="QYM1190" s="22"/>
      <c r="QYN1190" s="22"/>
      <c r="QYO1190" s="22"/>
      <c r="QYP1190" s="22"/>
      <c r="QYQ1190" s="22"/>
      <c r="QYR1190" s="22"/>
      <c r="QYS1190" s="22"/>
      <c r="QYT1190" s="22"/>
      <c r="QYU1190" s="22"/>
      <c r="QYV1190" s="22"/>
      <c r="QYW1190" s="22"/>
      <c r="QYX1190" s="22"/>
      <c r="QYY1190" s="22"/>
      <c r="QYZ1190" s="22"/>
      <c r="QZA1190" s="22"/>
      <c r="QZB1190" s="22"/>
      <c r="QZC1190" s="22"/>
      <c r="QZD1190" s="22"/>
      <c r="QZE1190" s="22"/>
      <c r="QZF1190" s="22"/>
      <c r="QZG1190" s="22"/>
      <c r="QZH1190" s="22"/>
      <c r="QZI1190" s="22"/>
      <c r="QZJ1190" s="22"/>
      <c r="QZK1190" s="22"/>
      <c r="QZL1190" s="22"/>
      <c r="QZM1190" s="22"/>
      <c r="QZN1190" s="22"/>
      <c r="QZO1190" s="22"/>
      <c r="QZP1190" s="22"/>
      <c r="QZQ1190" s="22"/>
      <c r="QZR1190" s="22"/>
      <c r="QZS1190" s="22"/>
      <c r="QZT1190" s="22"/>
      <c r="QZU1190" s="22"/>
      <c r="QZV1190" s="22"/>
      <c r="QZW1190" s="22"/>
      <c r="QZX1190" s="22"/>
      <c r="QZY1190" s="22"/>
      <c r="QZZ1190" s="22"/>
      <c r="RAA1190" s="22"/>
      <c r="RAB1190" s="22"/>
      <c r="RAC1190" s="22"/>
      <c r="RAD1190" s="22"/>
      <c r="RAE1190" s="22"/>
      <c r="RAF1190" s="22"/>
      <c r="RAG1190" s="22"/>
      <c r="RAH1190" s="22"/>
      <c r="RAI1190" s="22"/>
      <c r="RAJ1190" s="22"/>
      <c r="RAK1190" s="22"/>
      <c r="RAL1190" s="22"/>
      <c r="RAM1190" s="22"/>
      <c r="RAN1190" s="22"/>
      <c r="RAO1190" s="22"/>
      <c r="RAP1190" s="22"/>
      <c r="RAQ1190" s="22"/>
      <c r="RAR1190" s="22"/>
      <c r="RAS1190" s="22"/>
      <c r="RAT1190" s="22"/>
      <c r="RAU1190" s="22"/>
      <c r="RAV1190" s="22"/>
      <c r="RAW1190" s="22"/>
      <c r="RAX1190" s="22"/>
      <c r="RAY1190" s="22"/>
      <c r="RAZ1190" s="22"/>
      <c r="RBA1190" s="22"/>
      <c r="RBB1190" s="22"/>
      <c r="RBC1190" s="22"/>
      <c r="RBD1190" s="22"/>
      <c r="RBE1190" s="22"/>
      <c r="RBF1190" s="22"/>
      <c r="RBG1190" s="22"/>
      <c r="RBH1190" s="22"/>
      <c r="RBI1190" s="22"/>
      <c r="RBJ1190" s="22"/>
      <c r="RBK1190" s="22"/>
      <c r="RBL1190" s="22"/>
      <c r="RBM1190" s="22"/>
      <c r="RBN1190" s="22"/>
      <c r="RBO1190" s="22"/>
      <c r="RBP1190" s="22"/>
      <c r="RBQ1190" s="22"/>
      <c r="RBR1190" s="22"/>
      <c r="RBS1190" s="22"/>
      <c r="RBT1190" s="22"/>
      <c r="RBU1190" s="22"/>
      <c r="RBV1190" s="22"/>
      <c r="RBW1190" s="22"/>
      <c r="RBX1190" s="22"/>
      <c r="RBY1190" s="22"/>
      <c r="RBZ1190" s="22"/>
      <c r="RCA1190" s="22"/>
      <c r="RCB1190" s="22"/>
      <c r="RCC1190" s="22"/>
      <c r="RCD1190" s="22"/>
      <c r="RCE1190" s="22"/>
      <c r="RCF1190" s="22"/>
      <c r="RCG1190" s="22"/>
      <c r="RCH1190" s="22"/>
      <c r="RCI1190" s="22"/>
      <c r="RCJ1190" s="22"/>
      <c r="RCK1190" s="22"/>
      <c r="RCL1190" s="22"/>
      <c r="RCM1190" s="22"/>
      <c r="RCN1190" s="22"/>
      <c r="RCO1190" s="22"/>
      <c r="RCP1190" s="22"/>
      <c r="RCQ1190" s="22"/>
      <c r="RCR1190" s="22"/>
      <c r="RCS1190" s="22"/>
      <c r="RCT1190" s="22"/>
      <c r="RCU1190" s="22"/>
      <c r="RCV1190" s="22"/>
      <c r="RCW1190" s="22"/>
      <c r="RCX1190" s="22"/>
      <c r="RCY1190" s="22"/>
      <c r="RCZ1190" s="22"/>
      <c r="RDA1190" s="22"/>
      <c r="RDB1190" s="22"/>
      <c r="RDC1190" s="22"/>
      <c r="RDD1190" s="22"/>
      <c r="RDE1190" s="22"/>
      <c r="RDF1190" s="22"/>
      <c r="RDG1190" s="22"/>
      <c r="RDH1190" s="22"/>
      <c r="RDI1190" s="22"/>
      <c r="RDJ1190" s="22"/>
      <c r="RDK1190" s="22"/>
      <c r="RDL1190" s="22"/>
      <c r="RDM1190" s="22"/>
      <c r="RDN1190" s="22"/>
      <c r="RDO1190" s="22"/>
      <c r="RDP1190" s="22"/>
      <c r="RDQ1190" s="22"/>
      <c r="RDR1190" s="22"/>
      <c r="RDS1190" s="22"/>
      <c r="RDT1190" s="22"/>
      <c r="RDU1190" s="22"/>
      <c r="RDV1190" s="22"/>
      <c r="RDW1190" s="22"/>
      <c r="RDX1190" s="22"/>
      <c r="RDY1190" s="22"/>
      <c r="RDZ1190" s="22"/>
      <c r="REA1190" s="22"/>
      <c r="REB1190" s="22"/>
      <c r="REC1190" s="22"/>
      <c r="RED1190" s="22"/>
      <c r="REE1190" s="22"/>
      <c r="REF1190" s="22"/>
      <c r="REG1190" s="22"/>
      <c r="REH1190" s="22"/>
      <c r="REI1190" s="22"/>
      <c r="REJ1190" s="22"/>
      <c r="REK1190" s="22"/>
      <c r="REL1190" s="22"/>
      <c r="REM1190" s="22"/>
      <c r="REN1190" s="22"/>
      <c r="REO1190" s="22"/>
      <c r="REP1190" s="22"/>
      <c r="REQ1190" s="22"/>
      <c r="RER1190" s="22"/>
      <c r="RES1190" s="22"/>
      <c r="RET1190" s="22"/>
      <c r="REU1190" s="22"/>
      <c r="REV1190" s="22"/>
      <c r="REW1190" s="22"/>
      <c r="REX1190" s="22"/>
      <c r="REY1190" s="22"/>
      <c r="REZ1190" s="22"/>
      <c r="RFA1190" s="22"/>
      <c r="RFB1190" s="22"/>
      <c r="RFC1190" s="22"/>
      <c r="RFD1190" s="22"/>
      <c r="RFE1190" s="22"/>
      <c r="RFF1190" s="22"/>
      <c r="RFG1190" s="22"/>
      <c r="RFH1190" s="22"/>
      <c r="RFI1190" s="22"/>
      <c r="RFJ1190" s="22"/>
      <c r="RFK1190" s="22"/>
      <c r="RFL1190" s="22"/>
      <c r="RFM1190" s="22"/>
      <c r="RFN1190" s="22"/>
      <c r="RFO1190" s="22"/>
      <c r="RFP1190" s="22"/>
      <c r="RFQ1190" s="22"/>
      <c r="RFR1190" s="22"/>
      <c r="RFS1190" s="22"/>
      <c r="RFT1190" s="22"/>
      <c r="RFU1190" s="22"/>
      <c r="RFV1190" s="22"/>
      <c r="RFW1190" s="22"/>
      <c r="RFX1190" s="22"/>
      <c r="RFY1190" s="22"/>
      <c r="RFZ1190" s="22"/>
      <c r="RGA1190" s="22"/>
      <c r="RGB1190" s="22"/>
      <c r="RGC1190" s="22"/>
      <c r="RGD1190" s="22"/>
      <c r="RGE1190" s="22"/>
      <c r="RGF1190" s="22"/>
      <c r="RGG1190" s="22"/>
      <c r="RGH1190" s="22"/>
      <c r="RGI1190" s="22"/>
      <c r="RGJ1190" s="22"/>
      <c r="RGK1190" s="22"/>
      <c r="RGL1190" s="22"/>
      <c r="RGM1190" s="22"/>
      <c r="RGN1190" s="22"/>
      <c r="RGO1190" s="22"/>
      <c r="RGP1190" s="22"/>
      <c r="RGQ1190" s="22"/>
      <c r="RGR1190" s="22"/>
      <c r="RGS1190" s="22"/>
      <c r="RGT1190" s="22"/>
      <c r="RGU1190" s="22"/>
      <c r="RGV1190" s="22"/>
      <c r="RGW1190" s="22"/>
      <c r="RGX1190" s="22"/>
      <c r="RGY1190" s="22"/>
      <c r="RGZ1190" s="22"/>
      <c r="RHA1190" s="22"/>
      <c r="RHB1190" s="22"/>
      <c r="RHC1190" s="22"/>
      <c r="RHD1190" s="22"/>
      <c r="RHE1190" s="22"/>
      <c r="RHF1190" s="22"/>
      <c r="RHG1190" s="22"/>
      <c r="RHH1190" s="22"/>
      <c r="RHI1190" s="22"/>
      <c r="RHJ1190" s="22"/>
      <c r="RHK1190" s="22"/>
      <c r="RHL1190" s="22"/>
      <c r="RHM1190" s="22"/>
      <c r="RHN1190" s="22"/>
      <c r="RHO1190" s="22"/>
      <c r="RHP1190" s="22"/>
      <c r="RHQ1190" s="22"/>
      <c r="RHR1190" s="22"/>
      <c r="RHS1190" s="22"/>
      <c r="RHT1190" s="22"/>
      <c r="RHU1190" s="22"/>
      <c r="RHV1190" s="22"/>
      <c r="RHW1190" s="22"/>
      <c r="RHX1190" s="22"/>
      <c r="RHY1190" s="22"/>
      <c r="RHZ1190" s="22"/>
      <c r="RIA1190" s="22"/>
      <c r="RIB1190" s="22"/>
      <c r="RIC1190" s="22"/>
      <c r="RID1190" s="22"/>
      <c r="RIE1190" s="22"/>
      <c r="RIF1190" s="22"/>
      <c r="RIG1190" s="22"/>
      <c r="RIH1190" s="22"/>
      <c r="RII1190" s="22"/>
      <c r="RIJ1190" s="22"/>
      <c r="RIK1190" s="22"/>
      <c r="RIL1190" s="22"/>
      <c r="RIM1190" s="22"/>
      <c r="RIN1190" s="22"/>
      <c r="RIO1190" s="22"/>
      <c r="RIP1190" s="22"/>
      <c r="RIQ1190" s="22"/>
      <c r="RIR1190" s="22"/>
      <c r="RIS1190" s="22"/>
      <c r="RIT1190" s="22"/>
      <c r="RIU1190" s="22"/>
      <c r="RIV1190" s="22"/>
      <c r="RIW1190" s="22"/>
      <c r="RIX1190" s="22"/>
      <c r="RIY1190" s="22"/>
      <c r="RIZ1190" s="22"/>
      <c r="RJA1190" s="22"/>
      <c r="RJB1190" s="22"/>
      <c r="RJC1190" s="22"/>
      <c r="RJD1190" s="22"/>
      <c r="RJE1190" s="22"/>
      <c r="RJF1190" s="22"/>
      <c r="RJG1190" s="22"/>
      <c r="RJH1190" s="22"/>
      <c r="RJI1190" s="22"/>
      <c r="RJJ1190" s="22"/>
      <c r="RJK1190" s="22"/>
      <c r="RJL1190" s="22"/>
      <c r="RJM1190" s="22"/>
      <c r="RJN1190" s="22"/>
      <c r="RJO1190" s="22"/>
      <c r="RJP1190" s="22"/>
      <c r="RJQ1190" s="22"/>
      <c r="RJR1190" s="22"/>
      <c r="RJS1190" s="22"/>
      <c r="RJT1190" s="22"/>
      <c r="RJU1190" s="22"/>
      <c r="RJV1190" s="22"/>
      <c r="RJW1190" s="22"/>
      <c r="RJX1190" s="22"/>
      <c r="RJY1190" s="22"/>
      <c r="RJZ1190" s="22"/>
      <c r="RKA1190" s="22"/>
      <c r="RKB1190" s="22"/>
      <c r="RKC1190" s="22"/>
      <c r="RKD1190" s="22"/>
      <c r="RKE1190" s="22"/>
      <c r="RKF1190" s="22"/>
      <c r="RKG1190" s="22"/>
      <c r="RKH1190" s="22"/>
      <c r="RKI1190" s="22"/>
      <c r="RKJ1190" s="22"/>
      <c r="RKK1190" s="22"/>
      <c r="RKL1190" s="22"/>
      <c r="RKM1190" s="22"/>
      <c r="RKN1190" s="22"/>
      <c r="RKO1190" s="22"/>
      <c r="RKP1190" s="22"/>
      <c r="RKQ1190" s="22"/>
      <c r="RKR1190" s="22"/>
      <c r="RKS1190" s="22"/>
      <c r="RKT1190" s="22"/>
      <c r="RKU1190" s="22"/>
      <c r="RKV1190" s="22"/>
      <c r="RKW1190" s="22"/>
      <c r="RKX1190" s="22"/>
      <c r="RKY1190" s="22"/>
      <c r="RKZ1190" s="22"/>
      <c r="RLA1190" s="22"/>
      <c r="RLB1190" s="22"/>
      <c r="RLC1190" s="22"/>
      <c r="RLD1190" s="22"/>
      <c r="RLE1190" s="22"/>
      <c r="RLF1190" s="22"/>
      <c r="RLG1190" s="22"/>
      <c r="RLH1190" s="22"/>
      <c r="RLI1190" s="22"/>
      <c r="RLJ1190" s="22"/>
      <c r="RLK1190" s="22"/>
      <c r="RLL1190" s="22"/>
      <c r="RLM1190" s="22"/>
      <c r="RLN1190" s="22"/>
      <c r="RLO1190" s="22"/>
      <c r="RLP1190" s="22"/>
      <c r="RLQ1190" s="22"/>
      <c r="RLR1190" s="22"/>
      <c r="RLS1190" s="22"/>
      <c r="RLT1190" s="22"/>
      <c r="RLU1190" s="22"/>
      <c r="RLV1190" s="22"/>
      <c r="RLW1190" s="22"/>
      <c r="RLX1190" s="22"/>
      <c r="RLY1190" s="22"/>
      <c r="RLZ1190" s="22"/>
      <c r="RMA1190" s="22"/>
      <c r="RMB1190" s="22"/>
      <c r="RMC1190" s="22"/>
      <c r="RMD1190" s="22"/>
      <c r="RME1190" s="22"/>
      <c r="RMF1190" s="22"/>
      <c r="RMG1190" s="22"/>
      <c r="RMH1190" s="22"/>
      <c r="RMI1190" s="22"/>
      <c r="RMJ1190" s="22"/>
      <c r="RMK1190" s="22"/>
      <c r="RML1190" s="22"/>
      <c r="RMM1190" s="22"/>
      <c r="RMN1190" s="22"/>
      <c r="RMO1190" s="22"/>
      <c r="RMP1190" s="22"/>
      <c r="RMQ1190" s="22"/>
      <c r="RMR1190" s="22"/>
      <c r="RMS1190" s="22"/>
      <c r="RMT1190" s="22"/>
      <c r="RMU1190" s="22"/>
      <c r="RMV1190" s="22"/>
      <c r="RMW1190" s="22"/>
      <c r="RMX1190" s="22"/>
      <c r="RMY1190" s="22"/>
      <c r="RMZ1190" s="22"/>
      <c r="RNA1190" s="22"/>
      <c r="RNB1190" s="22"/>
      <c r="RNC1190" s="22"/>
      <c r="RND1190" s="22"/>
      <c r="RNE1190" s="22"/>
      <c r="RNF1190" s="22"/>
      <c r="RNG1190" s="22"/>
      <c r="RNH1190" s="22"/>
      <c r="RNI1190" s="22"/>
      <c r="RNJ1190" s="22"/>
      <c r="RNK1190" s="22"/>
      <c r="RNL1190" s="22"/>
      <c r="RNM1190" s="22"/>
      <c r="RNN1190" s="22"/>
      <c r="RNO1190" s="22"/>
      <c r="RNP1190" s="22"/>
      <c r="RNQ1190" s="22"/>
      <c r="RNR1190" s="22"/>
      <c r="RNS1190" s="22"/>
      <c r="RNT1190" s="22"/>
      <c r="RNU1190" s="22"/>
      <c r="RNV1190" s="22"/>
      <c r="RNW1190" s="22"/>
      <c r="RNX1190" s="22"/>
      <c r="RNY1190" s="22"/>
      <c r="RNZ1190" s="22"/>
      <c r="ROA1190" s="22"/>
      <c r="ROB1190" s="22"/>
      <c r="ROC1190" s="22"/>
      <c r="ROD1190" s="22"/>
      <c r="ROE1190" s="22"/>
      <c r="ROF1190" s="22"/>
      <c r="ROG1190" s="22"/>
      <c r="ROH1190" s="22"/>
      <c r="ROI1190" s="22"/>
      <c r="ROJ1190" s="22"/>
      <c r="ROK1190" s="22"/>
      <c r="ROL1190" s="22"/>
      <c r="ROM1190" s="22"/>
      <c r="RON1190" s="22"/>
      <c r="ROO1190" s="22"/>
      <c r="ROP1190" s="22"/>
      <c r="ROQ1190" s="22"/>
      <c r="ROR1190" s="22"/>
      <c r="ROS1190" s="22"/>
      <c r="ROT1190" s="22"/>
      <c r="ROU1190" s="22"/>
      <c r="ROV1190" s="22"/>
      <c r="ROW1190" s="22"/>
      <c r="ROX1190" s="22"/>
      <c r="ROY1190" s="22"/>
      <c r="ROZ1190" s="22"/>
      <c r="RPA1190" s="22"/>
      <c r="RPB1190" s="22"/>
      <c r="RPC1190" s="22"/>
      <c r="RPD1190" s="22"/>
      <c r="RPE1190" s="22"/>
      <c r="RPF1190" s="22"/>
      <c r="RPG1190" s="22"/>
      <c r="RPH1190" s="22"/>
      <c r="RPI1190" s="22"/>
      <c r="RPJ1190" s="22"/>
      <c r="RPK1190" s="22"/>
      <c r="RPL1190" s="22"/>
      <c r="RPM1190" s="22"/>
      <c r="RPN1190" s="22"/>
      <c r="RPO1190" s="22"/>
      <c r="RPP1190" s="22"/>
      <c r="RPQ1190" s="22"/>
      <c r="RPR1190" s="22"/>
      <c r="RPS1190" s="22"/>
      <c r="RPT1190" s="22"/>
      <c r="RPU1190" s="22"/>
      <c r="RPV1190" s="22"/>
      <c r="RPW1190" s="22"/>
      <c r="RPX1190" s="22"/>
      <c r="RPY1190" s="22"/>
      <c r="RPZ1190" s="22"/>
      <c r="RQA1190" s="22"/>
      <c r="RQB1190" s="22"/>
      <c r="RQC1190" s="22"/>
      <c r="RQD1190" s="22"/>
      <c r="RQE1190" s="22"/>
      <c r="RQF1190" s="22"/>
      <c r="RQG1190" s="22"/>
      <c r="RQH1190" s="22"/>
      <c r="RQI1190" s="22"/>
      <c r="RQJ1190" s="22"/>
      <c r="RQK1190" s="22"/>
      <c r="RQL1190" s="22"/>
      <c r="RQM1190" s="22"/>
      <c r="RQN1190" s="22"/>
      <c r="RQO1190" s="22"/>
      <c r="RQP1190" s="22"/>
      <c r="RQQ1190" s="22"/>
      <c r="RQR1190" s="22"/>
      <c r="RQS1190" s="22"/>
      <c r="RQT1190" s="22"/>
      <c r="RQU1190" s="22"/>
      <c r="RQV1190" s="22"/>
      <c r="RQW1190" s="22"/>
      <c r="RQX1190" s="22"/>
      <c r="RQY1190" s="22"/>
      <c r="RQZ1190" s="22"/>
      <c r="RRA1190" s="22"/>
      <c r="RRB1190" s="22"/>
      <c r="RRC1190" s="22"/>
      <c r="RRD1190" s="22"/>
      <c r="RRE1190" s="22"/>
      <c r="RRF1190" s="22"/>
      <c r="RRG1190" s="22"/>
      <c r="RRH1190" s="22"/>
      <c r="RRI1190" s="22"/>
      <c r="RRJ1190" s="22"/>
      <c r="RRK1190" s="22"/>
      <c r="RRL1190" s="22"/>
      <c r="RRM1190" s="22"/>
      <c r="RRN1190" s="22"/>
      <c r="RRO1190" s="22"/>
      <c r="RRP1190" s="22"/>
      <c r="RRQ1190" s="22"/>
      <c r="RRR1190" s="22"/>
      <c r="RRS1190" s="22"/>
      <c r="RRT1190" s="22"/>
      <c r="RRU1190" s="22"/>
      <c r="RRV1190" s="22"/>
      <c r="RRW1190" s="22"/>
      <c r="RRX1190" s="22"/>
      <c r="RRY1190" s="22"/>
      <c r="RRZ1190" s="22"/>
      <c r="RSA1190" s="22"/>
      <c r="RSB1190" s="22"/>
      <c r="RSC1190" s="22"/>
      <c r="RSD1190" s="22"/>
      <c r="RSE1190" s="22"/>
      <c r="RSF1190" s="22"/>
      <c r="RSG1190" s="22"/>
      <c r="RSH1190" s="22"/>
      <c r="RSI1190" s="22"/>
      <c r="RSJ1190" s="22"/>
      <c r="RSK1190" s="22"/>
      <c r="RSL1190" s="22"/>
      <c r="RSM1190" s="22"/>
      <c r="RSN1190" s="22"/>
      <c r="RSO1190" s="22"/>
      <c r="RSP1190" s="22"/>
      <c r="RSQ1190" s="22"/>
      <c r="RSR1190" s="22"/>
      <c r="RSS1190" s="22"/>
      <c r="RST1190" s="22"/>
      <c r="RSU1190" s="22"/>
      <c r="RSV1190" s="22"/>
      <c r="RSW1190" s="22"/>
      <c r="RSX1190" s="22"/>
      <c r="RSY1190" s="22"/>
      <c r="RSZ1190" s="22"/>
      <c r="RTA1190" s="22"/>
      <c r="RTB1190" s="22"/>
      <c r="RTC1190" s="22"/>
      <c r="RTD1190" s="22"/>
      <c r="RTE1190" s="22"/>
      <c r="RTF1190" s="22"/>
      <c r="RTG1190" s="22"/>
      <c r="RTH1190" s="22"/>
      <c r="RTI1190" s="22"/>
      <c r="RTJ1190" s="22"/>
      <c r="RTK1190" s="22"/>
      <c r="RTL1190" s="22"/>
      <c r="RTM1190" s="22"/>
      <c r="RTN1190" s="22"/>
      <c r="RTO1190" s="22"/>
      <c r="RTP1190" s="22"/>
      <c r="RTQ1190" s="22"/>
      <c r="RTR1190" s="22"/>
      <c r="RTS1190" s="22"/>
      <c r="RTT1190" s="22"/>
      <c r="RTU1190" s="22"/>
      <c r="RTV1190" s="22"/>
      <c r="RTW1190" s="22"/>
      <c r="RTX1190" s="22"/>
      <c r="RTY1190" s="22"/>
      <c r="RTZ1190" s="22"/>
      <c r="RUA1190" s="22"/>
      <c r="RUB1190" s="22"/>
      <c r="RUC1190" s="22"/>
      <c r="RUD1190" s="22"/>
      <c r="RUE1190" s="22"/>
      <c r="RUF1190" s="22"/>
      <c r="RUG1190" s="22"/>
      <c r="RUH1190" s="22"/>
      <c r="RUI1190" s="22"/>
      <c r="RUJ1190" s="22"/>
      <c r="RUK1190" s="22"/>
      <c r="RUL1190" s="22"/>
      <c r="RUM1190" s="22"/>
      <c r="RUN1190" s="22"/>
      <c r="RUO1190" s="22"/>
      <c r="RUP1190" s="22"/>
      <c r="RUQ1190" s="22"/>
      <c r="RUR1190" s="22"/>
      <c r="RUS1190" s="22"/>
      <c r="RUT1190" s="22"/>
      <c r="RUU1190" s="22"/>
      <c r="RUV1190" s="22"/>
      <c r="RUW1190" s="22"/>
      <c r="RUX1190" s="22"/>
      <c r="RUY1190" s="22"/>
      <c r="RUZ1190" s="22"/>
      <c r="RVA1190" s="22"/>
      <c r="RVB1190" s="22"/>
      <c r="RVC1190" s="22"/>
      <c r="RVD1190" s="22"/>
      <c r="RVE1190" s="22"/>
      <c r="RVF1190" s="22"/>
      <c r="RVG1190" s="22"/>
      <c r="RVH1190" s="22"/>
      <c r="RVI1190" s="22"/>
      <c r="RVJ1190" s="22"/>
      <c r="RVK1190" s="22"/>
      <c r="RVL1190" s="22"/>
      <c r="RVM1190" s="22"/>
      <c r="RVN1190" s="22"/>
      <c r="RVO1190" s="22"/>
      <c r="RVP1190" s="22"/>
      <c r="RVQ1190" s="22"/>
      <c r="RVR1190" s="22"/>
      <c r="RVS1190" s="22"/>
      <c r="RVT1190" s="22"/>
      <c r="RVU1190" s="22"/>
      <c r="RVV1190" s="22"/>
      <c r="RVW1190" s="22"/>
      <c r="RVX1190" s="22"/>
      <c r="RVY1190" s="22"/>
      <c r="RVZ1190" s="22"/>
      <c r="RWA1190" s="22"/>
      <c r="RWB1190" s="22"/>
      <c r="RWC1190" s="22"/>
      <c r="RWD1190" s="22"/>
      <c r="RWE1190" s="22"/>
      <c r="RWF1190" s="22"/>
      <c r="RWG1190" s="22"/>
      <c r="RWH1190" s="22"/>
      <c r="RWI1190" s="22"/>
      <c r="RWJ1190" s="22"/>
      <c r="RWK1190" s="22"/>
      <c r="RWL1190" s="22"/>
      <c r="RWM1190" s="22"/>
      <c r="RWN1190" s="22"/>
      <c r="RWO1190" s="22"/>
      <c r="RWP1190" s="22"/>
      <c r="RWQ1190" s="22"/>
      <c r="RWR1190" s="22"/>
      <c r="RWS1190" s="22"/>
      <c r="RWT1190" s="22"/>
      <c r="RWU1190" s="22"/>
      <c r="RWV1190" s="22"/>
      <c r="RWW1190" s="22"/>
      <c r="RWX1190" s="22"/>
      <c r="RWY1190" s="22"/>
      <c r="RWZ1190" s="22"/>
      <c r="RXA1190" s="22"/>
      <c r="RXB1190" s="22"/>
      <c r="RXC1190" s="22"/>
      <c r="RXD1190" s="22"/>
      <c r="RXE1190" s="22"/>
      <c r="RXF1190" s="22"/>
      <c r="RXG1190" s="22"/>
      <c r="RXH1190" s="22"/>
      <c r="RXI1190" s="22"/>
      <c r="RXJ1190" s="22"/>
      <c r="RXK1190" s="22"/>
      <c r="RXL1190" s="22"/>
      <c r="RXM1190" s="22"/>
      <c r="RXN1190" s="22"/>
      <c r="RXO1190" s="22"/>
      <c r="RXP1190" s="22"/>
      <c r="RXQ1190" s="22"/>
      <c r="RXR1190" s="22"/>
      <c r="RXS1190" s="22"/>
      <c r="RXT1190" s="22"/>
      <c r="RXU1190" s="22"/>
      <c r="RXV1190" s="22"/>
      <c r="RXW1190" s="22"/>
      <c r="RXX1190" s="22"/>
      <c r="RXY1190" s="22"/>
      <c r="RXZ1190" s="22"/>
      <c r="RYA1190" s="22"/>
      <c r="RYB1190" s="22"/>
      <c r="RYC1190" s="22"/>
      <c r="RYD1190" s="22"/>
      <c r="RYE1190" s="22"/>
      <c r="RYF1190" s="22"/>
      <c r="RYG1190" s="22"/>
      <c r="RYH1190" s="22"/>
      <c r="RYI1190" s="22"/>
      <c r="RYJ1190" s="22"/>
      <c r="RYK1190" s="22"/>
      <c r="RYL1190" s="22"/>
      <c r="RYM1190" s="22"/>
      <c r="RYN1190" s="22"/>
      <c r="RYO1190" s="22"/>
      <c r="RYP1190" s="22"/>
      <c r="RYQ1190" s="22"/>
      <c r="RYR1190" s="22"/>
      <c r="RYS1190" s="22"/>
      <c r="RYT1190" s="22"/>
      <c r="RYU1190" s="22"/>
      <c r="RYV1190" s="22"/>
      <c r="RYW1190" s="22"/>
      <c r="RYX1190" s="22"/>
      <c r="RYY1190" s="22"/>
      <c r="RYZ1190" s="22"/>
      <c r="RZA1190" s="22"/>
      <c r="RZB1190" s="22"/>
      <c r="RZC1190" s="22"/>
      <c r="RZD1190" s="22"/>
      <c r="RZE1190" s="22"/>
      <c r="RZF1190" s="22"/>
      <c r="RZG1190" s="22"/>
      <c r="RZH1190" s="22"/>
      <c r="RZI1190" s="22"/>
      <c r="RZJ1190" s="22"/>
      <c r="RZK1190" s="22"/>
      <c r="RZL1190" s="22"/>
      <c r="RZM1190" s="22"/>
      <c r="RZN1190" s="22"/>
      <c r="RZO1190" s="22"/>
      <c r="RZP1190" s="22"/>
      <c r="RZQ1190" s="22"/>
      <c r="RZR1190" s="22"/>
      <c r="RZS1190" s="22"/>
      <c r="RZT1190" s="22"/>
      <c r="RZU1190" s="22"/>
      <c r="RZV1190" s="22"/>
      <c r="RZW1190" s="22"/>
      <c r="RZX1190" s="22"/>
      <c r="RZY1190" s="22"/>
      <c r="RZZ1190" s="22"/>
      <c r="SAA1190" s="22"/>
      <c r="SAB1190" s="22"/>
      <c r="SAC1190" s="22"/>
      <c r="SAD1190" s="22"/>
      <c r="SAE1190" s="22"/>
      <c r="SAF1190" s="22"/>
      <c r="SAG1190" s="22"/>
      <c r="SAH1190" s="22"/>
      <c r="SAI1190" s="22"/>
      <c r="SAJ1190" s="22"/>
      <c r="SAK1190" s="22"/>
      <c r="SAL1190" s="22"/>
      <c r="SAM1190" s="22"/>
      <c r="SAN1190" s="22"/>
      <c r="SAO1190" s="22"/>
      <c r="SAP1190" s="22"/>
      <c r="SAQ1190" s="22"/>
      <c r="SAR1190" s="22"/>
      <c r="SAS1190" s="22"/>
      <c r="SAT1190" s="22"/>
      <c r="SAU1190" s="22"/>
      <c r="SAV1190" s="22"/>
      <c r="SAW1190" s="22"/>
      <c r="SAX1190" s="22"/>
      <c r="SAY1190" s="22"/>
      <c r="SAZ1190" s="22"/>
      <c r="SBA1190" s="22"/>
      <c r="SBB1190" s="22"/>
      <c r="SBC1190" s="22"/>
      <c r="SBD1190" s="22"/>
      <c r="SBE1190" s="22"/>
      <c r="SBF1190" s="22"/>
      <c r="SBG1190" s="22"/>
      <c r="SBH1190" s="22"/>
      <c r="SBI1190" s="22"/>
      <c r="SBJ1190" s="22"/>
      <c r="SBK1190" s="22"/>
      <c r="SBL1190" s="22"/>
      <c r="SBM1190" s="22"/>
      <c r="SBN1190" s="22"/>
      <c r="SBO1190" s="22"/>
      <c r="SBP1190" s="22"/>
      <c r="SBQ1190" s="22"/>
      <c r="SBR1190" s="22"/>
      <c r="SBS1190" s="22"/>
      <c r="SBT1190" s="22"/>
      <c r="SBU1190" s="22"/>
      <c r="SBV1190" s="22"/>
      <c r="SBW1190" s="22"/>
      <c r="SBX1190" s="22"/>
      <c r="SBY1190" s="22"/>
      <c r="SBZ1190" s="22"/>
      <c r="SCA1190" s="22"/>
      <c r="SCB1190" s="22"/>
      <c r="SCC1190" s="22"/>
      <c r="SCD1190" s="22"/>
      <c r="SCE1190" s="22"/>
      <c r="SCF1190" s="22"/>
      <c r="SCG1190" s="22"/>
      <c r="SCH1190" s="22"/>
      <c r="SCI1190" s="22"/>
      <c r="SCJ1190" s="22"/>
      <c r="SCK1190" s="22"/>
      <c r="SCL1190" s="22"/>
      <c r="SCM1190" s="22"/>
      <c r="SCN1190" s="22"/>
      <c r="SCO1190" s="22"/>
      <c r="SCP1190" s="22"/>
      <c r="SCQ1190" s="22"/>
      <c r="SCR1190" s="22"/>
      <c r="SCS1190" s="22"/>
      <c r="SCT1190" s="22"/>
      <c r="SCU1190" s="22"/>
      <c r="SCV1190" s="22"/>
      <c r="SCW1190" s="22"/>
      <c r="SCX1190" s="22"/>
      <c r="SCY1190" s="22"/>
      <c r="SCZ1190" s="22"/>
      <c r="SDA1190" s="22"/>
      <c r="SDB1190" s="22"/>
      <c r="SDC1190" s="22"/>
      <c r="SDD1190" s="22"/>
      <c r="SDE1190" s="22"/>
      <c r="SDF1190" s="22"/>
      <c r="SDG1190" s="22"/>
      <c r="SDH1190" s="22"/>
      <c r="SDI1190" s="22"/>
      <c r="SDJ1190" s="22"/>
      <c r="SDK1190" s="22"/>
      <c r="SDL1190" s="22"/>
      <c r="SDM1190" s="22"/>
      <c r="SDN1190" s="22"/>
      <c r="SDO1190" s="22"/>
      <c r="SDP1190" s="22"/>
      <c r="SDQ1190" s="22"/>
      <c r="SDR1190" s="22"/>
      <c r="SDS1190" s="22"/>
      <c r="SDT1190" s="22"/>
      <c r="SDU1190" s="22"/>
      <c r="SDV1190" s="22"/>
      <c r="SDW1190" s="22"/>
      <c r="SDX1190" s="22"/>
      <c r="SDY1190" s="22"/>
      <c r="SDZ1190" s="22"/>
      <c r="SEA1190" s="22"/>
      <c r="SEB1190" s="22"/>
      <c r="SEC1190" s="22"/>
      <c r="SED1190" s="22"/>
      <c r="SEE1190" s="22"/>
      <c r="SEF1190" s="22"/>
      <c r="SEG1190" s="22"/>
      <c r="SEH1190" s="22"/>
      <c r="SEI1190" s="22"/>
      <c r="SEJ1190" s="22"/>
      <c r="SEK1190" s="22"/>
      <c r="SEL1190" s="22"/>
      <c r="SEM1190" s="22"/>
      <c r="SEN1190" s="22"/>
      <c r="SEO1190" s="22"/>
      <c r="SEP1190" s="22"/>
      <c r="SEQ1190" s="22"/>
      <c r="SER1190" s="22"/>
      <c r="SES1190" s="22"/>
      <c r="SET1190" s="22"/>
      <c r="SEU1190" s="22"/>
      <c r="SEV1190" s="22"/>
      <c r="SEW1190" s="22"/>
      <c r="SEX1190" s="22"/>
      <c r="SEY1190" s="22"/>
      <c r="SEZ1190" s="22"/>
      <c r="SFA1190" s="22"/>
      <c r="SFB1190" s="22"/>
      <c r="SFC1190" s="22"/>
      <c r="SFD1190" s="22"/>
      <c r="SFE1190" s="22"/>
      <c r="SFF1190" s="22"/>
      <c r="SFG1190" s="22"/>
      <c r="SFH1190" s="22"/>
      <c r="SFI1190" s="22"/>
      <c r="SFJ1190" s="22"/>
      <c r="SFK1190" s="22"/>
      <c r="SFL1190" s="22"/>
      <c r="SFM1190" s="22"/>
      <c r="SFN1190" s="22"/>
      <c r="SFO1190" s="22"/>
      <c r="SFP1190" s="22"/>
      <c r="SFQ1190" s="22"/>
      <c r="SFR1190" s="22"/>
      <c r="SFS1190" s="22"/>
      <c r="SFT1190" s="22"/>
      <c r="SFU1190" s="22"/>
      <c r="SFV1190" s="22"/>
      <c r="SFW1190" s="22"/>
      <c r="SFX1190" s="22"/>
      <c r="SFY1190" s="22"/>
      <c r="SFZ1190" s="22"/>
      <c r="SGA1190" s="22"/>
      <c r="SGB1190" s="22"/>
      <c r="SGC1190" s="22"/>
      <c r="SGD1190" s="22"/>
      <c r="SGE1190" s="22"/>
      <c r="SGF1190" s="22"/>
      <c r="SGG1190" s="22"/>
      <c r="SGH1190" s="22"/>
      <c r="SGI1190" s="22"/>
      <c r="SGJ1190" s="22"/>
      <c r="SGK1190" s="22"/>
      <c r="SGL1190" s="22"/>
      <c r="SGM1190" s="22"/>
      <c r="SGN1190" s="22"/>
      <c r="SGO1190" s="22"/>
      <c r="SGP1190" s="22"/>
      <c r="SGQ1190" s="22"/>
      <c r="SGR1190" s="22"/>
      <c r="SGS1190" s="22"/>
      <c r="SGT1190" s="22"/>
      <c r="SGU1190" s="22"/>
      <c r="SGV1190" s="22"/>
      <c r="SGW1190" s="22"/>
      <c r="SGX1190" s="22"/>
      <c r="SGY1190" s="22"/>
      <c r="SGZ1190" s="22"/>
      <c r="SHA1190" s="22"/>
      <c r="SHB1190" s="22"/>
      <c r="SHC1190" s="22"/>
      <c r="SHD1190" s="22"/>
      <c r="SHE1190" s="22"/>
      <c r="SHF1190" s="22"/>
      <c r="SHG1190" s="22"/>
      <c r="SHH1190" s="22"/>
      <c r="SHI1190" s="22"/>
      <c r="SHJ1190" s="22"/>
      <c r="SHK1190" s="22"/>
      <c r="SHL1190" s="22"/>
      <c r="SHM1190" s="22"/>
      <c r="SHN1190" s="22"/>
      <c r="SHO1190" s="22"/>
      <c r="SHP1190" s="22"/>
      <c r="SHQ1190" s="22"/>
      <c r="SHR1190" s="22"/>
      <c r="SHS1190" s="22"/>
      <c r="SHT1190" s="22"/>
      <c r="SHU1190" s="22"/>
      <c r="SHV1190" s="22"/>
      <c r="SHW1190" s="22"/>
      <c r="SHX1190" s="22"/>
      <c r="SHY1190" s="22"/>
      <c r="SHZ1190" s="22"/>
      <c r="SIA1190" s="22"/>
      <c r="SIB1190" s="22"/>
      <c r="SIC1190" s="22"/>
      <c r="SID1190" s="22"/>
      <c r="SIE1190" s="22"/>
      <c r="SIF1190" s="22"/>
      <c r="SIG1190" s="22"/>
      <c r="SIH1190" s="22"/>
      <c r="SII1190" s="22"/>
      <c r="SIJ1190" s="22"/>
      <c r="SIK1190" s="22"/>
      <c r="SIL1190" s="22"/>
      <c r="SIM1190" s="22"/>
      <c r="SIN1190" s="22"/>
      <c r="SIO1190" s="22"/>
      <c r="SIP1190" s="22"/>
      <c r="SIQ1190" s="22"/>
      <c r="SIR1190" s="22"/>
      <c r="SIS1190" s="22"/>
      <c r="SIT1190" s="22"/>
      <c r="SIU1190" s="22"/>
      <c r="SIV1190" s="22"/>
      <c r="SIW1190" s="22"/>
      <c r="SIX1190" s="22"/>
      <c r="SIY1190" s="22"/>
      <c r="SIZ1190" s="22"/>
      <c r="SJA1190" s="22"/>
      <c r="SJB1190" s="22"/>
      <c r="SJC1190" s="22"/>
      <c r="SJD1190" s="22"/>
      <c r="SJE1190" s="22"/>
      <c r="SJF1190" s="22"/>
      <c r="SJG1190" s="22"/>
      <c r="SJH1190" s="22"/>
      <c r="SJI1190" s="22"/>
      <c r="SJJ1190" s="22"/>
      <c r="SJK1190" s="22"/>
      <c r="SJL1190" s="22"/>
      <c r="SJM1190" s="22"/>
      <c r="SJN1190" s="22"/>
      <c r="SJO1190" s="22"/>
      <c r="SJP1190" s="22"/>
      <c r="SJQ1190" s="22"/>
      <c r="SJR1190" s="22"/>
      <c r="SJS1190" s="22"/>
      <c r="SJT1190" s="22"/>
      <c r="SJU1190" s="22"/>
      <c r="SJV1190" s="22"/>
      <c r="SJW1190" s="22"/>
      <c r="SJX1190" s="22"/>
      <c r="SJY1190" s="22"/>
      <c r="SJZ1190" s="22"/>
      <c r="SKA1190" s="22"/>
      <c r="SKB1190" s="22"/>
      <c r="SKC1190" s="22"/>
      <c r="SKD1190" s="22"/>
      <c r="SKE1190" s="22"/>
      <c r="SKF1190" s="22"/>
      <c r="SKG1190" s="22"/>
      <c r="SKH1190" s="22"/>
      <c r="SKI1190" s="22"/>
      <c r="SKJ1190" s="22"/>
      <c r="SKK1190" s="22"/>
      <c r="SKL1190" s="22"/>
      <c r="SKM1190" s="22"/>
      <c r="SKN1190" s="22"/>
      <c r="SKO1190" s="22"/>
      <c r="SKP1190" s="22"/>
      <c r="SKQ1190" s="22"/>
      <c r="SKR1190" s="22"/>
      <c r="SKS1190" s="22"/>
      <c r="SKT1190" s="22"/>
      <c r="SKU1190" s="22"/>
      <c r="SKV1190" s="22"/>
      <c r="SKW1190" s="22"/>
      <c r="SKX1190" s="22"/>
      <c r="SKY1190" s="22"/>
      <c r="SKZ1190" s="22"/>
      <c r="SLA1190" s="22"/>
      <c r="SLB1190" s="22"/>
      <c r="SLC1190" s="22"/>
      <c r="SLD1190" s="22"/>
      <c r="SLE1190" s="22"/>
      <c r="SLF1190" s="22"/>
      <c r="SLG1190" s="22"/>
      <c r="SLH1190" s="22"/>
      <c r="SLI1190" s="22"/>
      <c r="SLJ1190" s="22"/>
      <c r="SLK1190" s="22"/>
      <c r="SLL1190" s="22"/>
      <c r="SLM1190" s="22"/>
      <c r="SLN1190" s="22"/>
      <c r="SLO1190" s="22"/>
      <c r="SLP1190" s="22"/>
      <c r="SLQ1190" s="22"/>
      <c r="SLR1190" s="22"/>
      <c r="SLS1190" s="22"/>
      <c r="SLT1190" s="22"/>
      <c r="SLU1190" s="22"/>
      <c r="SLV1190" s="22"/>
      <c r="SLW1190" s="22"/>
      <c r="SLX1190" s="22"/>
      <c r="SLY1190" s="22"/>
      <c r="SLZ1190" s="22"/>
      <c r="SMA1190" s="22"/>
      <c r="SMB1190" s="22"/>
      <c r="SMC1190" s="22"/>
      <c r="SMD1190" s="22"/>
      <c r="SME1190" s="22"/>
      <c r="SMF1190" s="22"/>
      <c r="SMG1190" s="22"/>
      <c r="SMH1190" s="22"/>
      <c r="SMI1190" s="22"/>
      <c r="SMJ1190" s="22"/>
      <c r="SMK1190" s="22"/>
      <c r="SML1190" s="22"/>
      <c r="SMM1190" s="22"/>
      <c r="SMN1190" s="22"/>
      <c r="SMO1190" s="22"/>
      <c r="SMP1190" s="22"/>
      <c r="SMQ1190" s="22"/>
      <c r="SMR1190" s="22"/>
      <c r="SMS1190" s="22"/>
      <c r="SMT1190" s="22"/>
      <c r="SMU1190" s="22"/>
      <c r="SMV1190" s="22"/>
      <c r="SMW1190" s="22"/>
      <c r="SMX1190" s="22"/>
      <c r="SMY1190" s="22"/>
      <c r="SMZ1190" s="22"/>
      <c r="SNA1190" s="22"/>
      <c r="SNB1190" s="22"/>
      <c r="SNC1190" s="22"/>
      <c r="SND1190" s="22"/>
      <c r="SNE1190" s="22"/>
      <c r="SNF1190" s="22"/>
      <c r="SNG1190" s="22"/>
      <c r="SNH1190" s="22"/>
      <c r="SNI1190" s="22"/>
      <c r="SNJ1190" s="22"/>
      <c r="SNK1190" s="22"/>
      <c r="SNL1190" s="22"/>
      <c r="SNM1190" s="22"/>
      <c r="SNN1190" s="22"/>
      <c r="SNO1190" s="22"/>
      <c r="SNP1190" s="22"/>
      <c r="SNQ1190" s="22"/>
      <c r="SNR1190" s="22"/>
      <c r="SNS1190" s="22"/>
      <c r="SNT1190" s="22"/>
      <c r="SNU1190" s="22"/>
      <c r="SNV1190" s="22"/>
      <c r="SNW1190" s="22"/>
      <c r="SNX1190" s="22"/>
      <c r="SNY1190" s="22"/>
      <c r="SNZ1190" s="22"/>
      <c r="SOA1190" s="22"/>
      <c r="SOB1190" s="22"/>
      <c r="SOC1190" s="22"/>
      <c r="SOD1190" s="22"/>
      <c r="SOE1190" s="22"/>
      <c r="SOF1190" s="22"/>
      <c r="SOG1190" s="22"/>
      <c r="SOH1190" s="22"/>
      <c r="SOI1190" s="22"/>
      <c r="SOJ1190" s="22"/>
      <c r="SOK1190" s="22"/>
      <c r="SOL1190" s="22"/>
      <c r="SOM1190" s="22"/>
      <c r="SON1190" s="22"/>
      <c r="SOO1190" s="22"/>
      <c r="SOP1190" s="22"/>
      <c r="SOQ1190" s="22"/>
      <c r="SOR1190" s="22"/>
      <c r="SOS1190" s="22"/>
      <c r="SOT1190" s="22"/>
      <c r="SOU1190" s="22"/>
      <c r="SOV1190" s="22"/>
      <c r="SOW1190" s="22"/>
      <c r="SOX1190" s="22"/>
      <c r="SOY1190" s="22"/>
      <c r="SOZ1190" s="22"/>
      <c r="SPA1190" s="22"/>
      <c r="SPB1190" s="22"/>
      <c r="SPC1190" s="22"/>
      <c r="SPD1190" s="22"/>
      <c r="SPE1190" s="22"/>
      <c r="SPF1190" s="22"/>
      <c r="SPG1190" s="22"/>
      <c r="SPH1190" s="22"/>
      <c r="SPI1190" s="22"/>
      <c r="SPJ1190" s="22"/>
      <c r="SPK1190" s="22"/>
      <c r="SPL1190" s="22"/>
      <c r="SPM1190" s="22"/>
      <c r="SPN1190" s="22"/>
      <c r="SPO1190" s="22"/>
      <c r="SPP1190" s="22"/>
      <c r="SPQ1190" s="22"/>
      <c r="SPR1190" s="22"/>
      <c r="SPS1190" s="22"/>
      <c r="SPT1190" s="22"/>
      <c r="SPU1190" s="22"/>
      <c r="SPV1190" s="22"/>
      <c r="SPW1190" s="22"/>
      <c r="SPX1190" s="22"/>
      <c r="SPY1190" s="22"/>
      <c r="SPZ1190" s="22"/>
      <c r="SQA1190" s="22"/>
      <c r="SQB1190" s="22"/>
      <c r="SQC1190" s="22"/>
      <c r="SQD1190" s="22"/>
      <c r="SQE1190" s="22"/>
      <c r="SQF1190" s="22"/>
      <c r="SQG1190" s="22"/>
      <c r="SQH1190" s="22"/>
      <c r="SQI1190" s="22"/>
      <c r="SQJ1190" s="22"/>
      <c r="SQK1190" s="22"/>
      <c r="SQL1190" s="22"/>
      <c r="SQM1190" s="22"/>
      <c r="SQN1190" s="22"/>
      <c r="SQO1190" s="22"/>
      <c r="SQP1190" s="22"/>
      <c r="SQQ1190" s="22"/>
      <c r="SQR1190" s="22"/>
      <c r="SQS1190" s="22"/>
      <c r="SQT1190" s="22"/>
      <c r="SQU1190" s="22"/>
      <c r="SQV1190" s="22"/>
      <c r="SQW1190" s="22"/>
      <c r="SQX1190" s="22"/>
      <c r="SQY1190" s="22"/>
      <c r="SQZ1190" s="22"/>
      <c r="SRA1190" s="22"/>
      <c r="SRB1190" s="22"/>
      <c r="SRC1190" s="22"/>
      <c r="SRD1190" s="22"/>
      <c r="SRE1190" s="22"/>
      <c r="SRF1190" s="22"/>
      <c r="SRG1190" s="22"/>
      <c r="SRH1190" s="22"/>
      <c r="SRI1190" s="22"/>
      <c r="SRJ1190" s="22"/>
      <c r="SRK1190" s="22"/>
      <c r="SRL1190" s="22"/>
      <c r="SRM1190" s="22"/>
      <c r="SRN1190" s="22"/>
      <c r="SRO1190" s="22"/>
      <c r="SRP1190" s="22"/>
      <c r="SRQ1190" s="22"/>
      <c r="SRR1190" s="22"/>
      <c r="SRS1190" s="22"/>
      <c r="SRT1190" s="22"/>
      <c r="SRU1190" s="22"/>
      <c r="SRV1190" s="22"/>
      <c r="SRW1190" s="22"/>
      <c r="SRX1190" s="22"/>
      <c r="SRY1190" s="22"/>
      <c r="SRZ1190" s="22"/>
      <c r="SSA1190" s="22"/>
      <c r="SSB1190" s="22"/>
      <c r="SSC1190" s="22"/>
      <c r="SSD1190" s="22"/>
      <c r="SSE1190" s="22"/>
      <c r="SSF1190" s="22"/>
      <c r="SSG1190" s="22"/>
      <c r="SSH1190" s="22"/>
      <c r="SSI1190" s="22"/>
      <c r="SSJ1190" s="22"/>
      <c r="SSK1190" s="22"/>
      <c r="SSL1190" s="22"/>
      <c r="SSM1190" s="22"/>
      <c r="SSN1190" s="22"/>
      <c r="SSO1190" s="22"/>
      <c r="SSP1190" s="22"/>
      <c r="SSQ1190" s="22"/>
      <c r="SSR1190" s="22"/>
      <c r="SSS1190" s="22"/>
      <c r="SST1190" s="22"/>
      <c r="SSU1190" s="22"/>
      <c r="SSV1190" s="22"/>
      <c r="SSW1190" s="22"/>
      <c r="SSX1190" s="22"/>
      <c r="SSY1190" s="22"/>
      <c r="SSZ1190" s="22"/>
      <c r="STA1190" s="22"/>
      <c r="STB1190" s="22"/>
      <c r="STC1190" s="22"/>
      <c r="STD1190" s="22"/>
      <c r="STE1190" s="22"/>
      <c r="STF1190" s="22"/>
      <c r="STG1190" s="22"/>
      <c r="STH1190" s="22"/>
      <c r="STI1190" s="22"/>
      <c r="STJ1190" s="22"/>
      <c r="STK1190" s="22"/>
      <c r="STL1190" s="22"/>
      <c r="STM1190" s="22"/>
      <c r="STN1190" s="22"/>
      <c r="STO1190" s="22"/>
      <c r="STP1190" s="22"/>
      <c r="STQ1190" s="22"/>
      <c r="STR1190" s="22"/>
      <c r="STS1190" s="22"/>
      <c r="STT1190" s="22"/>
      <c r="STU1190" s="22"/>
      <c r="STV1190" s="22"/>
      <c r="STW1190" s="22"/>
      <c r="STX1190" s="22"/>
      <c r="STY1190" s="22"/>
      <c r="STZ1190" s="22"/>
      <c r="SUA1190" s="22"/>
      <c r="SUB1190" s="22"/>
      <c r="SUC1190" s="22"/>
      <c r="SUD1190" s="22"/>
      <c r="SUE1190" s="22"/>
      <c r="SUF1190" s="22"/>
      <c r="SUG1190" s="22"/>
      <c r="SUH1190" s="22"/>
      <c r="SUI1190" s="22"/>
      <c r="SUJ1190" s="22"/>
      <c r="SUK1190" s="22"/>
      <c r="SUL1190" s="22"/>
      <c r="SUM1190" s="22"/>
      <c r="SUN1190" s="22"/>
      <c r="SUO1190" s="22"/>
      <c r="SUP1190" s="22"/>
      <c r="SUQ1190" s="22"/>
      <c r="SUR1190" s="22"/>
      <c r="SUS1190" s="22"/>
      <c r="SUT1190" s="22"/>
      <c r="SUU1190" s="22"/>
      <c r="SUV1190" s="22"/>
      <c r="SUW1190" s="22"/>
      <c r="SUX1190" s="22"/>
      <c r="SUY1190" s="22"/>
      <c r="SUZ1190" s="22"/>
      <c r="SVA1190" s="22"/>
      <c r="SVB1190" s="22"/>
      <c r="SVC1190" s="22"/>
      <c r="SVD1190" s="22"/>
      <c r="SVE1190" s="22"/>
      <c r="SVF1190" s="22"/>
      <c r="SVG1190" s="22"/>
      <c r="SVH1190" s="22"/>
      <c r="SVI1190" s="22"/>
      <c r="SVJ1190" s="22"/>
      <c r="SVK1190" s="22"/>
      <c r="SVL1190" s="22"/>
      <c r="SVM1190" s="22"/>
      <c r="SVN1190" s="22"/>
      <c r="SVO1190" s="22"/>
      <c r="SVP1190" s="22"/>
      <c r="SVQ1190" s="22"/>
      <c r="SVR1190" s="22"/>
      <c r="SVS1190" s="22"/>
      <c r="SVT1190" s="22"/>
      <c r="SVU1190" s="22"/>
      <c r="SVV1190" s="22"/>
      <c r="SVW1190" s="22"/>
      <c r="SVX1190" s="22"/>
      <c r="SVY1190" s="22"/>
      <c r="SVZ1190" s="22"/>
      <c r="SWA1190" s="22"/>
      <c r="SWB1190" s="22"/>
      <c r="SWC1190" s="22"/>
      <c r="SWD1190" s="22"/>
      <c r="SWE1190" s="22"/>
      <c r="SWF1190" s="22"/>
      <c r="SWG1190" s="22"/>
      <c r="SWH1190" s="22"/>
      <c r="SWI1190" s="22"/>
      <c r="SWJ1190" s="22"/>
      <c r="SWK1190" s="22"/>
      <c r="SWL1190" s="22"/>
      <c r="SWM1190" s="22"/>
      <c r="SWN1190" s="22"/>
      <c r="SWO1190" s="22"/>
      <c r="SWP1190" s="22"/>
      <c r="SWQ1190" s="22"/>
      <c r="SWR1190" s="22"/>
      <c r="SWS1190" s="22"/>
      <c r="SWT1190" s="22"/>
      <c r="SWU1190" s="22"/>
      <c r="SWV1190" s="22"/>
      <c r="SWW1190" s="22"/>
      <c r="SWX1190" s="22"/>
      <c r="SWY1190" s="22"/>
      <c r="SWZ1190" s="22"/>
      <c r="SXA1190" s="22"/>
      <c r="SXB1190" s="22"/>
      <c r="SXC1190" s="22"/>
      <c r="SXD1190" s="22"/>
      <c r="SXE1190" s="22"/>
      <c r="SXF1190" s="22"/>
      <c r="SXG1190" s="22"/>
      <c r="SXH1190" s="22"/>
      <c r="SXI1190" s="22"/>
      <c r="SXJ1190" s="22"/>
      <c r="SXK1190" s="22"/>
      <c r="SXL1190" s="22"/>
      <c r="SXM1190" s="22"/>
      <c r="SXN1190" s="22"/>
      <c r="SXO1190" s="22"/>
      <c r="SXP1190" s="22"/>
      <c r="SXQ1190" s="22"/>
      <c r="SXR1190" s="22"/>
      <c r="SXS1190" s="22"/>
      <c r="SXT1190" s="22"/>
      <c r="SXU1190" s="22"/>
      <c r="SXV1190" s="22"/>
      <c r="SXW1190" s="22"/>
      <c r="SXX1190" s="22"/>
      <c r="SXY1190" s="22"/>
      <c r="SXZ1190" s="22"/>
      <c r="SYA1190" s="22"/>
      <c r="SYB1190" s="22"/>
      <c r="SYC1190" s="22"/>
      <c r="SYD1190" s="22"/>
      <c r="SYE1190" s="22"/>
      <c r="SYF1190" s="22"/>
      <c r="SYG1190" s="22"/>
      <c r="SYH1190" s="22"/>
      <c r="SYI1190" s="22"/>
      <c r="SYJ1190" s="22"/>
      <c r="SYK1190" s="22"/>
      <c r="SYL1190" s="22"/>
      <c r="SYM1190" s="22"/>
      <c r="SYN1190" s="22"/>
      <c r="SYO1190" s="22"/>
      <c r="SYP1190" s="22"/>
      <c r="SYQ1190" s="22"/>
      <c r="SYR1190" s="22"/>
      <c r="SYS1190" s="22"/>
      <c r="SYT1190" s="22"/>
      <c r="SYU1190" s="22"/>
      <c r="SYV1190" s="22"/>
      <c r="SYW1190" s="22"/>
      <c r="SYX1190" s="22"/>
      <c r="SYY1190" s="22"/>
      <c r="SYZ1190" s="22"/>
      <c r="SZA1190" s="22"/>
      <c r="SZB1190" s="22"/>
      <c r="SZC1190" s="22"/>
      <c r="SZD1190" s="22"/>
      <c r="SZE1190" s="22"/>
      <c r="SZF1190" s="22"/>
      <c r="SZG1190" s="22"/>
      <c r="SZH1190" s="22"/>
      <c r="SZI1190" s="22"/>
      <c r="SZJ1190" s="22"/>
      <c r="SZK1190" s="22"/>
      <c r="SZL1190" s="22"/>
      <c r="SZM1190" s="22"/>
      <c r="SZN1190" s="22"/>
      <c r="SZO1190" s="22"/>
      <c r="SZP1190" s="22"/>
      <c r="SZQ1190" s="22"/>
      <c r="SZR1190" s="22"/>
      <c r="SZS1190" s="22"/>
      <c r="SZT1190" s="22"/>
      <c r="SZU1190" s="22"/>
      <c r="SZV1190" s="22"/>
      <c r="SZW1190" s="22"/>
      <c r="SZX1190" s="22"/>
      <c r="SZY1190" s="22"/>
      <c r="SZZ1190" s="22"/>
      <c r="TAA1190" s="22"/>
      <c r="TAB1190" s="22"/>
      <c r="TAC1190" s="22"/>
      <c r="TAD1190" s="22"/>
      <c r="TAE1190" s="22"/>
      <c r="TAF1190" s="22"/>
      <c r="TAG1190" s="22"/>
      <c r="TAH1190" s="22"/>
      <c r="TAI1190" s="22"/>
      <c r="TAJ1190" s="22"/>
      <c r="TAK1190" s="22"/>
      <c r="TAL1190" s="22"/>
      <c r="TAM1190" s="22"/>
      <c r="TAN1190" s="22"/>
      <c r="TAO1190" s="22"/>
      <c r="TAP1190" s="22"/>
      <c r="TAQ1190" s="22"/>
      <c r="TAR1190" s="22"/>
      <c r="TAS1190" s="22"/>
      <c r="TAT1190" s="22"/>
      <c r="TAU1190" s="22"/>
      <c r="TAV1190" s="22"/>
      <c r="TAW1190" s="22"/>
      <c r="TAX1190" s="22"/>
      <c r="TAY1190" s="22"/>
      <c r="TAZ1190" s="22"/>
      <c r="TBA1190" s="22"/>
      <c r="TBB1190" s="22"/>
      <c r="TBC1190" s="22"/>
      <c r="TBD1190" s="22"/>
      <c r="TBE1190" s="22"/>
      <c r="TBF1190" s="22"/>
      <c r="TBG1190" s="22"/>
      <c r="TBH1190" s="22"/>
      <c r="TBI1190" s="22"/>
      <c r="TBJ1190" s="22"/>
      <c r="TBK1190" s="22"/>
      <c r="TBL1190" s="22"/>
      <c r="TBM1190" s="22"/>
      <c r="TBN1190" s="22"/>
      <c r="TBO1190" s="22"/>
      <c r="TBP1190" s="22"/>
      <c r="TBQ1190" s="22"/>
      <c r="TBR1190" s="22"/>
      <c r="TBS1190" s="22"/>
      <c r="TBT1190" s="22"/>
      <c r="TBU1190" s="22"/>
      <c r="TBV1190" s="22"/>
      <c r="TBW1190" s="22"/>
      <c r="TBX1190" s="22"/>
      <c r="TBY1190" s="22"/>
      <c r="TBZ1190" s="22"/>
      <c r="TCA1190" s="22"/>
      <c r="TCB1190" s="22"/>
      <c r="TCC1190" s="22"/>
      <c r="TCD1190" s="22"/>
      <c r="TCE1190" s="22"/>
      <c r="TCF1190" s="22"/>
      <c r="TCG1190" s="22"/>
      <c r="TCH1190" s="22"/>
      <c r="TCI1190" s="22"/>
      <c r="TCJ1190" s="22"/>
      <c r="TCK1190" s="22"/>
      <c r="TCL1190" s="22"/>
      <c r="TCM1190" s="22"/>
      <c r="TCN1190" s="22"/>
      <c r="TCO1190" s="22"/>
      <c r="TCP1190" s="22"/>
      <c r="TCQ1190" s="22"/>
      <c r="TCR1190" s="22"/>
      <c r="TCS1190" s="22"/>
      <c r="TCT1190" s="22"/>
      <c r="TCU1190" s="22"/>
      <c r="TCV1190" s="22"/>
      <c r="TCW1190" s="22"/>
      <c r="TCX1190" s="22"/>
      <c r="TCY1190" s="22"/>
      <c r="TCZ1190" s="22"/>
      <c r="TDA1190" s="22"/>
      <c r="TDB1190" s="22"/>
      <c r="TDC1190" s="22"/>
      <c r="TDD1190" s="22"/>
      <c r="TDE1190" s="22"/>
      <c r="TDF1190" s="22"/>
      <c r="TDG1190" s="22"/>
      <c r="TDH1190" s="22"/>
      <c r="TDI1190" s="22"/>
      <c r="TDJ1190" s="22"/>
      <c r="TDK1190" s="22"/>
      <c r="TDL1190" s="22"/>
      <c r="TDM1190" s="22"/>
      <c r="TDN1190" s="22"/>
      <c r="TDO1190" s="22"/>
      <c r="TDP1190" s="22"/>
      <c r="TDQ1190" s="22"/>
      <c r="TDR1190" s="22"/>
      <c r="TDS1190" s="22"/>
      <c r="TDT1190" s="22"/>
      <c r="TDU1190" s="22"/>
      <c r="TDV1190" s="22"/>
      <c r="TDW1190" s="22"/>
      <c r="TDX1190" s="22"/>
      <c r="TDY1190" s="22"/>
      <c r="TDZ1190" s="22"/>
      <c r="TEA1190" s="22"/>
      <c r="TEB1190" s="22"/>
      <c r="TEC1190" s="22"/>
      <c r="TED1190" s="22"/>
      <c r="TEE1190" s="22"/>
      <c r="TEF1190" s="22"/>
      <c r="TEG1190" s="22"/>
      <c r="TEH1190" s="22"/>
      <c r="TEI1190" s="22"/>
      <c r="TEJ1190" s="22"/>
      <c r="TEK1190" s="22"/>
      <c r="TEL1190" s="22"/>
      <c r="TEM1190" s="22"/>
      <c r="TEN1190" s="22"/>
      <c r="TEO1190" s="22"/>
      <c r="TEP1190" s="22"/>
      <c r="TEQ1190" s="22"/>
      <c r="TER1190" s="22"/>
      <c r="TES1190" s="22"/>
      <c r="TET1190" s="22"/>
      <c r="TEU1190" s="22"/>
      <c r="TEV1190" s="22"/>
      <c r="TEW1190" s="22"/>
      <c r="TEX1190" s="22"/>
      <c r="TEY1190" s="22"/>
      <c r="TEZ1190" s="22"/>
      <c r="TFA1190" s="22"/>
      <c r="TFB1190" s="22"/>
      <c r="TFC1190" s="22"/>
      <c r="TFD1190" s="22"/>
      <c r="TFE1190" s="22"/>
      <c r="TFF1190" s="22"/>
      <c r="TFG1190" s="22"/>
      <c r="TFH1190" s="22"/>
      <c r="TFI1190" s="22"/>
      <c r="TFJ1190" s="22"/>
      <c r="TFK1190" s="22"/>
      <c r="TFL1190" s="22"/>
      <c r="TFM1190" s="22"/>
      <c r="TFN1190" s="22"/>
      <c r="TFO1190" s="22"/>
      <c r="TFP1190" s="22"/>
      <c r="TFQ1190" s="22"/>
      <c r="TFR1190" s="22"/>
      <c r="TFS1190" s="22"/>
      <c r="TFT1190" s="22"/>
      <c r="TFU1190" s="22"/>
      <c r="TFV1190" s="22"/>
      <c r="TFW1190" s="22"/>
      <c r="TFX1190" s="22"/>
      <c r="TFY1190" s="22"/>
      <c r="TFZ1190" s="22"/>
      <c r="TGA1190" s="22"/>
      <c r="TGB1190" s="22"/>
      <c r="TGC1190" s="22"/>
      <c r="TGD1190" s="22"/>
      <c r="TGE1190" s="22"/>
      <c r="TGF1190" s="22"/>
      <c r="TGG1190" s="22"/>
      <c r="TGH1190" s="22"/>
      <c r="TGI1190" s="22"/>
      <c r="TGJ1190" s="22"/>
      <c r="TGK1190" s="22"/>
      <c r="TGL1190" s="22"/>
      <c r="TGM1190" s="22"/>
      <c r="TGN1190" s="22"/>
      <c r="TGO1190" s="22"/>
      <c r="TGP1190" s="22"/>
      <c r="TGQ1190" s="22"/>
      <c r="TGR1190" s="22"/>
      <c r="TGS1190" s="22"/>
      <c r="TGT1190" s="22"/>
      <c r="TGU1190" s="22"/>
      <c r="TGV1190" s="22"/>
      <c r="TGW1190" s="22"/>
      <c r="TGX1190" s="22"/>
      <c r="TGY1190" s="22"/>
      <c r="TGZ1190" s="22"/>
      <c r="THA1190" s="22"/>
      <c r="THB1190" s="22"/>
      <c r="THC1190" s="22"/>
      <c r="THD1190" s="22"/>
      <c r="THE1190" s="22"/>
      <c r="THF1190" s="22"/>
      <c r="THG1190" s="22"/>
      <c r="THH1190" s="22"/>
      <c r="THI1190" s="22"/>
      <c r="THJ1190" s="22"/>
      <c r="THK1190" s="22"/>
      <c r="THL1190" s="22"/>
      <c r="THM1190" s="22"/>
      <c r="THN1190" s="22"/>
      <c r="THO1190" s="22"/>
      <c r="THP1190" s="22"/>
      <c r="THQ1190" s="22"/>
      <c r="THR1190" s="22"/>
      <c r="THS1190" s="22"/>
      <c r="THT1190" s="22"/>
      <c r="THU1190" s="22"/>
      <c r="THV1190" s="22"/>
      <c r="THW1190" s="22"/>
      <c r="THX1190" s="22"/>
      <c r="THY1190" s="22"/>
      <c r="THZ1190" s="22"/>
      <c r="TIA1190" s="22"/>
      <c r="TIB1190" s="22"/>
      <c r="TIC1190" s="22"/>
      <c r="TID1190" s="22"/>
      <c r="TIE1190" s="22"/>
      <c r="TIF1190" s="22"/>
      <c r="TIG1190" s="22"/>
      <c r="TIH1190" s="22"/>
      <c r="TII1190" s="22"/>
      <c r="TIJ1190" s="22"/>
      <c r="TIK1190" s="22"/>
      <c r="TIL1190" s="22"/>
      <c r="TIM1190" s="22"/>
      <c r="TIN1190" s="22"/>
      <c r="TIO1190" s="22"/>
      <c r="TIP1190" s="22"/>
      <c r="TIQ1190" s="22"/>
      <c r="TIR1190" s="22"/>
      <c r="TIS1190" s="22"/>
      <c r="TIT1190" s="22"/>
      <c r="TIU1190" s="22"/>
      <c r="TIV1190" s="22"/>
      <c r="TIW1190" s="22"/>
      <c r="TIX1190" s="22"/>
      <c r="TIY1190" s="22"/>
      <c r="TIZ1190" s="22"/>
      <c r="TJA1190" s="22"/>
      <c r="TJB1190" s="22"/>
      <c r="TJC1190" s="22"/>
      <c r="TJD1190" s="22"/>
      <c r="TJE1190" s="22"/>
      <c r="TJF1190" s="22"/>
      <c r="TJG1190" s="22"/>
      <c r="TJH1190" s="22"/>
      <c r="TJI1190" s="22"/>
      <c r="TJJ1190" s="22"/>
      <c r="TJK1190" s="22"/>
      <c r="TJL1190" s="22"/>
      <c r="TJM1190" s="22"/>
      <c r="TJN1190" s="22"/>
      <c r="TJO1190" s="22"/>
      <c r="TJP1190" s="22"/>
      <c r="TJQ1190" s="22"/>
      <c r="TJR1190" s="22"/>
      <c r="TJS1190" s="22"/>
      <c r="TJT1190" s="22"/>
      <c r="TJU1190" s="22"/>
      <c r="TJV1190" s="22"/>
      <c r="TJW1190" s="22"/>
      <c r="TJX1190" s="22"/>
      <c r="TJY1190" s="22"/>
      <c r="TJZ1190" s="22"/>
      <c r="TKA1190" s="22"/>
      <c r="TKB1190" s="22"/>
      <c r="TKC1190" s="22"/>
      <c r="TKD1190" s="22"/>
      <c r="TKE1190" s="22"/>
      <c r="TKF1190" s="22"/>
      <c r="TKG1190" s="22"/>
      <c r="TKH1190" s="22"/>
      <c r="TKI1190" s="22"/>
      <c r="TKJ1190" s="22"/>
      <c r="TKK1190" s="22"/>
      <c r="TKL1190" s="22"/>
      <c r="TKM1190" s="22"/>
      <c r="TKN1190" s="22"/>
      <c r="TKO1190" s="22"/>
      <c r="TKP1190" s="22"/>
      <c r="TKQ1190" s="22"/>
      <c r="TKR1190" s="22"/>
      <c r="TKS1190" s="22"/>
      <c r="TKT1190" s="22"/>
      <c r="TKU1190" s="22"/>
      <c r="TKV1190" s="22"/>
      <c r="TKW1190" s="22"/>
      <c r="TKX1190" s="22"/>
      <c r="TKY1190" s="22"/>
      <c r="TKZ1190" s="22"/>
      <c r="TLA1190" s="22"/>
      <c r="TLB1190" s="22"/>
      <c r="TLC1190" s="22"/>
      <c r="TLD1190" s="22"/>
      <c r="TLE1190" s="22"/>
      <c r="TLF1190" s="22"/>
      <c r="TLG1190" s="22"/>
      <c r="TLH1190" s="22"/>
      <c r="TLI1190" s="22"/>
      <c r="TLJ1190" s="22"/>
      <c r="TLK1190" s="22"/>
      <c r="TLL1190" s="22"/>
      <c r="TLM1190" s="22"/>
      <c r="TLN1190" s="22"/>
      <c r="TLO1190" s="22"/>
      <c r="TLP1190" s="22"/>
      <c r="TLQ1190" s="22"/>
      <c r="TLR1190" s="22"/>
      <c r="TLS1190" s="22"/>
      <c r="TLT1190" s="22"/>
      <c r="TLU1190" s="22"/>
      <c r="TLV1190" s="22"/>
      <c r="TLW1190" s="22"/>
      <c r="TLX1190" s="22"/>
      <c r="TLY1190" s="22"/>
      <c r="TLZ1190" s="22"/>
      <c r="TMA1190" s="22"/>
      <c r="TMB1190" s="22"/>
      <c r="TMC1190" s="22"/>
      <c r="TMD1190" s="22"/>
      <c r="TME1190" s="22"/>
      <c r="TMF1190" s="22"/>
      <c r="TMG1190" s="22"/>
      <c r="TMH1190" s="22"/>
      <c r="TMI1190" s="22"/>
      <c r="TMJ1190" s="22"/>
      <c r="TMK1190" s="22"/>
      <c r="TML1190" s="22"/>
      <c r="TMM1190" s="22"/>
      <c r="TMN1190" s="22"/>
      <c r="TMO1190" s="22"/>
      <c r="TMP1190" s="22"/>
      <c r="TMQ1190" s="22"/>
      <c r="TMR1190" s="22"/>
      <c r="TMS1190" s="22"/>
      <c r="TMT1190" s="22"/>
      <c r="TMU1190" s="22"/>
      <c r="TMV1190" s="22"/>
      <c r="TMW1190" s="22"/>
      <c r="TMX1190" s="22"/>
      <c r="TMY1190" s="22"/>
      <c r="TMZ1190" s="22"/>
      <c r="TNA1190" s="22"/>
      <c r="TNB1190" s="22"/>
      <c r="TNC1190" s="22"/>
      <c r="TND1190" s="22"/>
      <c r="TNE1190" s="22"/>
      <c r="TNF1190" s="22"/>
      <c r="TNG1190" s="22"/>
      <c r="TNH1190" s="22"/>
      <c r="TNI1190" s="22"/>
      <c r="TNJ1190" s="22"/>
      <c r="TNK1190" s="22"/>
      <c r="TNL1190" s="22"/>
      <c r="TNM1190" s="22"/>
      <c r="TNN1190" s="22"/>
      <c r="TNO1190" s="22"/>
      <c r="TNP1190" s="22"/>
      <c r="TNQ1190" s="22"/>
      <c r="TNR1190" s="22"/>
      <c r="TNS1190" s="22"/>
      <c r="TNT1190" s="22"/>
      <c r="TNU1190" s="22"/>
      <c r="TNV1190" s="22"/>
      <c r="TNW1190" s="22"/>
      <c r="TNX1190" s="22"/>
      <c r="TNY1190" s="22"/>
      <c r="TNZ1190" s="22"/>
      <c r="TOA1190" s="22"/>
      <c r="TOB1190" s="22"/>
      <c r="TOC1190" s="22"/>
      <c r="TOD1190" s="22"/>
      <c r="TOE1190" s="22"/>
      <c r="TOF1190" s="22"/>
      <c r="TOG1190" s="22"/>
      <c r="TOH1190" s="22"/>
      <c r="TOI1190" s="22"/>
      <c r="TOJ1190" s="22"/>
      <c r="TOK1190" s="22"/>
      <c r="TOL1190" s="22"/>
      <c r="TOM1190" s="22"/>
      <c r="TON1190" s="22"/>
      <c r="TOO1190" s="22"/>
      <c r="TOP1190" s="22"/>
      <c r="TOQ1190" s="22"/>
      <c r="TOR1190" s="22"/>
      <c r="TOS1190" s="22"/>
      <c r="TOT1190" s="22"/>
      <c r="TOU1190" s="22"/>
      <c r="TOV1190" s="22"/>
      <c r="TOW1190" s="22"/>
      <c r="TOX1190" s="22"/>
      <c r="TOY1190" s="22"/>
      <c r="TOZ1190" s="22"/>
      <c r="TPA1190" s="22"/>
      <c r="TPB1190" s="22"/>
      <c r="TPC1190" s="22"/>
      <c r="TPD1190" s="22"/>
      <c r="TPE1190" s="22"/>
      <c r="TPF1190" s="22"/>
      <c r="TPG1190" s="22"/>
      <c r="TPH1190" s="22"/>
      <c r="TPI1190" s="22"/>
      <c r="TPJ1190" s="22"/>
      <c r="TPK1190" s="22"/>
      <c r="TPL1190" s="22"/>
      <c r="TPM1190" s="22"/>
      <c r="TPN1190" s="22"/>
      <c r="TPO1190" s="22"/>
      <c r="TPP1190" s="22"/>
      <c r="TPQ1190" s="22"/>
      <c r="TPR1190" s="22"/>
      <c r="TPS1190" s="22"/>
      <c r="TPT1190" s="22"/>
      <c r="TPU1190" s="22"/>
      <c r="TPV1190" s="22"/>
      <c r="TPW1190" s="22"/>
      <c r="TPX1190" s="22"/>
      <c r="TPY1190" s="22"/>
      <c r="TPZ1190" s="22"/>
      <c r="TQA1190" s="22"/>
      <c r="TQB1190" s="22"/>
      <c r="TQC1190" s="22"/>
      <c r="TQD1190" s="22"/>
      <c r="TQE1190" s="22"/>
      <c r="TQF1190" s="22"/>
      <c r="TQG1190" s="22"/>
      <c r="TQH1190" s="22"/>
      <c r="TQI1190" s="22"/>
      <c r="TQJ1190" s="22"/>
      <c r="TQK1190" s="22"/>
      <c r="TQL1190" s="22"/>
      <c r="TQM1190" s="22"/>
      <c r="TQN1190" s="22"/>
      <c r="TQO1190" s="22"/>
      <c r="TQP1190" s="22"/>
      <c r="TQQ1190" s="22"/>
      <c r="TQR1190" s="22"/>
      <c r="TQS1190" s="22"/>
      <c r="TQT1190" s="22"/>
      <c r="TQU1190" s="22"/>
      <c r="TQV1190" s="22"/>
      <c r="TQW1190" s="22"/>
      <c r="TQX1190" s="22"/>
      <c r="TQY1190" s="22"/>
      <c r="TQZ1190" s="22"/>
      <c r="TRA1190" s="22"/>
      <c r="TRB1190" s="22"/>
      <c r="TRC1190" s="22"/>
      <c r="TRD1190" s="22"/>
      <c r="TRE1190" s="22"/>
      <c r="TRF1190" s="22"/>
      <c r="TRG1190" s="22"/>
      <c r="TRH1190" s="22"/>
      <c r="TRI1190" s="22"/>
      <c r="TRJ1190" s="22"/>
      <c r="TRK1190" s="22"/>
      <c r="TRL1190" s="22"/>
      <c r="TRM1190" s="22"/>
      <c r="TRN1190" s="22"/>
      <c r="TRO1190" s="22"/>
      <c r="TRP1190" s="22"/>
      <c r="TRQ1190" s="22"/>
      <c r="TRR1190" s="22"/>
      <c r="TRS1190" s="22"/>
      <c r="TRT1190" s="22"/>
      <c r="TRU1190" s="22"/>
      <c r="TRV1190" s="22"/>
      <c r="TRW1190" s="22"/>
      <c r="TRX1190" s="22"/>
      <c r="TRY1190" s="22"/>
      <c r="TRZ1190" s="22"/>
      <c r="TSA1190" s="22"/>
      <c r="TSB1190" s="22"/>
      <c r="TSC1190" s="22"/>
      <c r="TSD1190" s="22"/>
      <c r="TSE1190" s="22"/>
      <c r="TSF1190" s="22"/>
      <c r="TSG1190" s="22"/>
      <c r="TSH1190" s="22"/>
      <c r="TSI1190" s="22"/>
      <c r="TSJ1190" s="22"/>
      <c r="TSK1190" s="22"/>
      <c r="TSL1190" s="22"/>
      <c r="TSM1190" s="22"/>
      <c r="TSN1190" s="22"/>
      <c r="TSO1190" s="22"/>
      <c r="TSP1190" s="22"/>
      <c r="TSQ1190" s="22"/>
      <c r="TSR1190" s="22"/>
      <c r="TSS1190" s="22"/>
      <c r="TST1190" s="22"/>
      <c r="TSU1190" s="22"/>
      <c r="TSV1190" s="22"/>
      <c r="TSW1190" s="22"/>
      <c r="TSX1190" s="22"/>
      <c r="TSY1190" s="22"/>
      <c r="TSZ1190" s="22"/>
      <c r="TTA1190" s="22"/>
      <c r="TTB1190" s="22"/>
      <c r="TTC1190" s="22"/>
      <c r="TTD1190" s="22"/>
      <c r="TTE1190" s="22"/>
      <c r="TTF1190" s="22"/>
      <c r="TTG1190" s="22"/>
      <c r="TTH1190" s="22"/>
      <c r="TTI1190" s="22"/>
      <c r="TTJ1190" s="22"/>
      <c r="TTK1190" s="22"/>
      <c r="TTL1190" s="22"/>
      <c r="TTM1190" s="22"/>
      <c r="TTN1190" s="22"/>
      <c r="TTO1190" s="22"/>
      <c r="TTP1190" s="22"/>
      <c r="TTQ1190" s="22"/>
      <c r="TTR1190" s="22"/>
      <c r="TTS1190" s="22"/>
      <c r="TTT1190" s="22"/>
      <c r="TTU1190" s="22"/>
      <c r="TTV1190" s="22"/>
      <c r="TTW1190" s="22"/>
      <c r="TTX1190" s="22"/>
      <c r="TTY1190" s="22"/>
      <c r="TTZ1190" s="22"/>
      <c r="TUA1190" s="22"/>
      <c r="TUB1190" s="22"/>
      <c r="TUC1190" s="22"/>
      <c r="TUD1190" s="22"/>
      <c r="TUE1190" s="22"/>
      <c r="TUF1190" s="22"/>
      <c r="TUG1190" s="22"/>
      <c r="TUH1190" s="22"/>
      <c r="TUI1190" s="22"/>
      <c r="TUJ1190" s="22"/>
      <c r="TUK1190" s="22"/>
      <c r="TUL1190" s="22"/>
      <c r="TUM1190" s="22"/>
      <c r="TUN1190" s="22"/>
      <c r="TUO1190" s="22"/>
      <c r="TUP1190" s="22"/>
      <c r="TUQ1190" s="22"/>
      <c r="TUR1190" s="22"/>
      <c r="TUS1190" s="22"/>
      <c r="TUT1190" s="22"/>
      <c r="TUU1190" s="22"/>
      <c r="TUV1190" s="22"/>
      <c r="TUW1190" s="22"/>
      <c r="TUX1190" s="22"/>
      <c r="TUY1190" s="22"/>
      <c r="TUZ1190" s="22"/>
      <c r="TVA1190" s="22"/>
      <c r="TVB1190" s="22"/>
      <c r="TVC1190" s="22"/>
      <c r="TVD1190" s="22"/>
      <c r="TVE1190" s="22"/>
      <c r="TVF1190" s="22"/>
      <c r="TVG1190" s="22"/>
      <c r="TVH1190" s="22"/>
      <c r="TVI1190" s="22"/>
      <c r="TVJ1190" s="22"/>
      <c r="TVK1190" s="22"/>
      <c r="TVL1190" s="22"/>
      <c r="TVM1190" s="22"/>
      <c r="TVN1190" s="22"/>
      <c r="TVO1190" s="22"/>
      <c r="TVP1190" s="22"/>
      <c r="TVQ1190" s="22"/>
      <c r="TVR1190" s="22"/>
      <c r="TVS1190" s="22"/>
      <c r="TVT1190" s="22"/>
      <c r="TVU1190" s="22"/>
      <c r="TVV1190" s="22"/>
      <c r="TVW1190" s="22"/>
      <c r="TVX1190" s="22"/>
      <c r="TVY1190" s="22"/>
      <c r="TVZ1190" s="22"/>
      <c r="TWA1190" s="22"/>
      <c r="TWB1190" s="22"/>
      <c r="TWC1190" s="22"/>
      <c r="TWD1190" s="22"/>
      <c r="TWE1190" s="22"/>
      <c r="TWF1190" s="22"/>
      <c r="TWG1190" s="22"/>
      <c r="TWH1190" s="22"/>
      <c r="TWI1190" s="22"/>
      <c r="TWJ1190" s="22"/>
      <c r="TWK1190" s="22"/>
      <c r="TWL1190" s="22"/>
      <c r="TWM1190" s="22"/>
      <c r="TWN1190" s="22"/>
      <c r="TWO1190" s="22"/>
      <c r="TWP1190" s="22"/>
      <c r="TWQ1190" s="22"/>
      <c r="TWR1190" s="22"/>
      <c r="TWS1190" s="22"/>
      <c r="TWT1190" s="22"/>
      <c r="TWU1190" s="22"/>
      <c r="TWV1190" s="22"/>
      <c r="TWW1190" s="22"/>
      <c r="TWX1190" s="22"/>
      <c r="TWY1190" s="22"/>
      <c r="TWZ1190" s="22"/>
      <c r="TXA1190" s="22"/>
      <c r="TXB1190" s="22"/>
      <c r="TXC1190" s="22"/>
      <c r="TXD1190" s="22"/>
      <c r="TXE1190" s="22"/>
      <c r="TXF1190" s="22"/>
      <c r="TXG1190" s="22"/>
      <c r="TXH1190" s="22"/>
      <c r="TXI1190" s="22"/>
      <c r="TXJ1190" s="22"/>
      <c r="TXK1190" s="22"/>
      <c r="TXL1190" s="22"/>
      <c r="TXM1190" s="22"/>
      <c r="TXN1190" s="22"/>
      <c r="TXO1190" s="22"/>
      <c r="TXP1190" s="22"/>
      <c r="TXQ1190" s="22"/>
      <c r="TXR1190" s="22"/>
      <c r="TXS1190" s="22"/>
      <c r="TXT1190" s="22"/>
      <c r="TXU1190" s="22"/>
      <c r="TXV1190" s="22"/>
      <c r="TXW1190" s="22"/>
      <c r="TXX1190" s="22"/>
      <c r="TXY1190" s="22"/>
      <c r="TXZ1190" s="22"/>
      <c r="TYA1190" s="22"/>
      <c r="TYB1190" s="22"/>
      <c r="TYC1190" s="22"/>
      <c r="TYD1190" s="22"/>
      <c r="TYE1190" s="22"/>
      <c r="TYF1190" s="22"/>
      <c r="TYG1190" s="22"/>
      <c r="TYH1190" s="22"/>
      <c r="TYI1190" s="22"/>
      <c r="TYJ1190" s="22"/>
      <c r="TYK1190" s="22"/>
      <c r="TYL1190" s="22"/>
      <c r="TYM1190" s="22"/>
      <c r="TYN1190" s="22"/>
      <c r="TYO1190" s="22"/>
      <c r="TYP1190" s="22"/>
      <c r="TYQ1190" s="22"/>
      <c r="TYR1190" s="22"/>
      <c r="TYS1190" s="22"/>
      <c r="TYT1190" s="22"/>
      <c r="TYU1190" s="22"/>
      <c r="TYV1190" s="22"/>
      <c r="TYW1190" s="22"/>
      <c r="TYX1190" s="22"/>
      <c r="TYY1190" s="22"/>
      <c r="TYZ1190" s="22"/>
      <c r="TZA1190" s="22"/>
      <c r="TZB1190" s="22"/>
      <c r="TZC1190" s="22"/>
      <c r="TZD1190" s="22"/>
      <c r="TZE1190" s="22"/>
      <c r="TZF1190" s="22"/>
      <c r="TZG1190" s="22"/>
      <c r="TZH1190" s="22"/>
      <c r="TZI1190" s="22"/>
      <c r="TZJ1190" s="22"/>
      <c r="TZK1190" s="22"/>
      <c r="TZL1190" s="22"/>
      <c r="TZM1190" s="22"/>
      <c r="TZN1190" s="22"/>
      <c r="TZO1190" s="22"/>
      <c r="TZP1190" s="22"/>
      <c r="TZQ1190" s="22"/>
      <c r="TZR1190" s="22"/>
      <c r="TZS1190" s="22"/>
      <c r="TZT1190" s="22"/>
      <c r="TZU1190" s="22"/>
      <c r="TZV1190" s="22"/>
      <c r="TZW1190" s="22"/>
      <c r="TZX1190" s="22"/>
      <c r="TZY1190" s="22"/>
      <c r="TZZ1190" s="22"/>
      <c r="UAA1190" s="22"/>
      <c r="UAB1190" s="22"/>
      <c r="UAC1190" s="22"/>
      <c r="UAD1190" s="22"/>
      <c r="UAE1190" s="22"/>
      <c r="UAF1190" s="22"/>
      <c r="UAG1190" s="22"/>
      <c r="UAH1190" s="22"/>
      <c r="UAI1190" s="22"/>
      <c r="UAJ1190" s="22"/>
      <c r="UAK1190" s="22"/>
      <c r="UAL1190" s="22"/>
      <c r="UAM1190" s="22"/>
      <c r="UAN1190" s="22"/>
      <c r="UAO1190" s="22"/>
      <c r="UAP1190" s="22"/>
      <c r="UAQ1190" s="22"/>
      <c r="UAR1190" s="22"/>
      <c r="UAS1190" s="22"/>
      <c r="UAT1190" s="22"/>
      <c r="UAU1190" s="22"/>
      <c r="UAV1190" s="22"/>
      <c r="UAW1190" s="22"/>
      <c r="UAX1190" s="22"/>
      <c r="UAY1190" s="22"/>
      <c r="UAZ1190" s="22"/>
      <c r="UBA1190" s="22"/>
      <c r="UBB1190" s="22"/>
      <c r="UBC1190" s="22"/>
      <c r="UBD1190" s="22"/>
      <c r="UBE1190" s="22"/>
      <c r="UBF1190" s="22"/>
      <c r="UBG1190" s="22"/>
      <c r="UBH1190" s="22"/>
      <c r="UBI1190" s="22"/>
      <c r="UBJ1190" s="22"/>
      <c r="UBK1190" s="22"/>
      <c r="UBL1190" s="22"/>
      <c r="UBM1190" s="22"/>
      <c r="UBN1190" s="22"/>
      <c r="UBO1190" s="22"/>
      <c r="UBP1190" s="22"/>
      <c r="UBQ1190" s="22"/>
      <c r="UBR1190" s="22"/>
      <c r="UBS1190" s="22"/>
      <c r="UBT1190" s="22"/>
      <c r="UBU1190" s="22"/>
      <c r="UBV1190" s="22"/>
      <c r="UBW1190" s="22"/>
      <c r="UBX1190" s="22"/>
      <c r="UBY1190" s="22"/>
      <c r="UBZ1190" s="22"/>
      <c r="UCA1190" s="22"/>
      <c r="UCB1190" s="22"/>
      <c r="UCC1190" s="22"/>
      <c r="UCD1190" s="22"/>
      <c r="UCE1190" s="22"/>
      <c r="UCF1190" s="22"/>
      <c r="UCG1190" s="22"/>
      <c r="UCH1190" s="22"/>
      <c r="UCI1190" s="22"/>
      <c r="UCJ1190" s="22"/>
      <c r="UCK1190" s="22"/>
      <c r="UCL1190" s="22"/>
      <c r="UCM1190" s="22"/>
      <c r="UCN1190" s="22"/>
      <c r="UCO1190" s="22"/>
      <c r="UCP1190" s="22"/>
      <c r="UCQ1190" s="22"/>
      <c r="UCR1190" s="22"/>
      <c r="UCS1190" s="22"/>
      <c r="UCT1190" s="22"/>
      <c r="UCU1190" s="22"/>
      <c r="UCV1190" s="22"/>
      <c r="UCW1190" s="22"/>
      <c r="UCX1190" s="22"/>
      <c r="UCY1190" s="22"/>
      <c r="UCZ1190" s="22"/>
      <c r="UDA1190" s="22"/>
      <c r="UDB1190" s="22"/>
      <c r="UDC1190" s="22"/>
      <c r="UDD1190" s="22"/>
      <c r="UDE1190" s="22"/>
      <c r="UDF1190" s="22"/>
      <c r="UDG1190" s="22"/>
      <c r="UDH1190" s="22"/>
      <c r="UDI1190" s="22"/>
      <c r="UDJ1190" s="22"/>
      <c r="UDK1190" s="22"/>
      <c r="UDL1190" s="22"/>
      <c r="UDM1190" s="22"/>
      <c r="UDN1190" s="22"/>
      <c r="UDO1190" s="22"/>
      <c r="UDP1190" s="22"/>
      <c r="UDQ1190" s="22"/>
      <c r="UDR1190" s="22"/>
      <c r="UDS1190" s="22"/>
      <c r="UDT1190" s="22"/>
      <c r="UDU1190" s="22"/>
      <c r="UDV1190" s="22"/>
      <c r="UDW1190" s="22"/>
      <c r="UDX1190" s="22"/>
      <c r="UDY1190" s="22"/>
      <c r="UDZ1190" s="22"/>
      <c r="UEA1190" s="22"/>
      <c r="UEB1190" s="22"/>
      <c r="UEC1190" s="22"/>
      <c r="UED1190" s="22"/>
      <c r="UEE1190" s="22"/>
      <c r="UEF1190" s="22"/>
      <c r="UEG1190" s="22"/>
      <c r="UEH1190" s="22"/>
      <c r="UEI1190" s="22"/>
      <c r="UEJ1190" s="22"/>
      <c r="UEK1190" s="22"/>
      <c r="UEL1190" s="22"/>
      <c r="UEM1190" s="22"/>
      <c r="UEN1190" s="22"/>
      <c r="UEO1190" s="22"/>
      <c r="UEP1190" s="22"/>
      <c r="UEQ1190" s="22"/>
      <c r="UER1190" s="22"/>
      <c r="UES1190" s="22"/>
      <c r="UET1190" s="22"/>
      <c r="UEU1190" s="22"/>
      <c r="UEV1190" s="22"/>
      <c r="UEW1190" s="22"/>
      <c r="UEX1190" s="22"/>
      <c r="UEY1190" s="22"/>
      <c r="UEZ1190" s="22"/>
      <c r="UFA1190" s="22"/>
      <c r="UFB1190" s="22"/>
      <c r="UFC1190" s="22"/>
      <c r="UFD1190" s="22"/>
      <c r="UFE1190" s="22"/>
      <c r="UFF1190" s="22"/>
      <c r="UFG1190" s="22"/>
      <c r="UFH1190" s="22"/>
      <c r="UFI1190" s="22"/>
      <c r="UFJ1190" s="22"/>
      <c r="UFK1190" s="22"/>
      <c r="UFL1190" s="22"/>
      <c r="UFM1190" s="22"/>
      <c r="UFN1190" s="22"/>
      <c r="UFO1190" s="22"/>
      <c r="UFP1190" s="22"/>
      <c r="UFQ1190" s="22"/>
      <c r="UFR1190" s="22"/>
      <c r="UFS1190" s="22"/>
      <c r="UFT1190" s="22"/>
      <c r="UFU1190" s="22"/>
      <c r="UFV1190" s="22"/>
      <c r="UFW1190" s="22"/>
      <c r="UFX1190" s="22"/>
      <c r="UFY1190" s="22"/>
      <c r="UFZ1190" s="22"/>
      <c r="UGA1190" s="22"/>
      <c r="UGB1190" s="22"/>
      <c r="UGC1190" s="22"/>
      <c r="UGD1190" s="22"/>
      <c r="UGE1190" s="22"/>
      <c r="UGF1190" s="22"/>
      <c r="UGG1190" s="22"/>
      <c r="UGH1190" s="22"/>
      <c r="UGI1190" s="22"/>
      <c r="UGJ1190" s="22"/>
      <c r="UGK1190" s="22"/>
      <c r="UGL1190" s="22"/>
      <c r="UGM1190" s="22"/>
      <c r="UGN1190" s="22"/>
      <c r="UGO1190" s="22"/>
      <c r="UGP1190" s="22"/>
      <c r="UGQ1190" s="22"/>
      <c r="UGR1190" s="22"/>
      <c r="UGS1190" s="22"/>
      <c r="UGT1190" s="22"/>
      <c r="UGU1190" s="22"/>
      <c r="UGV1190" s="22"/>
      <c r="UGW1190" s="22"/>
      <c r="UGX1190" s="22"/>
      <c r="UGY1190" s="22"/>
      <c r="UGZ1190" s="22"/>
      <c r="UHA1190" s="22"/>
      <c r="UHB1190" s="22"/>
      <c r="UHC1190" s="22"/>
      <c r="UHD1190" s="22"/>
      <c r="UHE1190" s="22"/>
      <c r="UHF1190" s="22"/>
      <c r="UHG1190" s="22"/>
      <c r="UHH1190" s="22"/>
      <c r="UHI1190" s="22"/>
      <c r="UHJ1190" s="22"/>
      <c r="UHK1190" s="22"/>
      <c r="UHL1190" s="22"/>
      <c r="UHM1190" s="22"/>
      <c r="UHN1190" s="22"/>
      <c r="UHO1190" s="22"/>
      <c r="UHP1190" s="22"/>
      <c r="UHQ1190" s="22"/>
      <c r="UHR1190" s="22"/>
      <c r="UHS1190" s="22"/>
      <c r="UHT1190" s="22"/>
      <c r="UHU1190" s="22"/>
      <c r="UHV1190" s="22"/>
      <c r="UHW1190" s="22"/>
      <c r="UHX1190" s="22"/>
      <c r="UHY1190" s="22"/>
      <c r="UHZ1190" s="22"/>
      <c r="UIA1190" s="22"/>
      <c r="UIB1190" s="22"/>
      <c r="UIC1190" s="22"/>
      <c r="UID1190" s="22"/>
      <c r="UIE1190" s="22"/>
      <c r="UIF1190" s="22"/>
      <c r="UIG1190" s="22"/>
      <c r="UIH1190" s="22"/>
      <c r="UII1190" s="22"/>
      <c r="UIJ1190" s="22"/>
      <c r="UIK1190" s="22"/>
      <c r="UIL1190" s="22"/>
      <c r="UIM1190" s="22"/>
      <c r="UIN1190" s="22"/>
      <c r="UIO1190" s="22"/>
      <c r="UIP1190" s="22"/>
      <c r="UIQ1190" s="22"/>
      <c r="UIR1190" s="22"/>
      <c r="UIS1190" s="22"/>
      <c r="UIT1190" s="22"/>
      <c r="UIU1190" s="22"/>
      <c r="UIV1190" s="22"/>
      <c r="UIW1190" s="22"/>
      <c r="UIX1190" s="22"/>
      <c r="UIY1190" s="22"/>
      <c r="UIZ1190" s="22"/>
      <c r="UJA1190" s="22"/>
      <c r="UJB1190" s="22"/>
      <c r="UJC1190" s="22"/>
      <c r="UJD1190" s="22"/>
      <c r="UJE1190" s="22"/>
      <c r="UJF1190" s="22"/>
      <c r="UJG1190" s="22"/>
      <c r="UJH1190" s="22"/>
      <c r="UJI1190" s="22"/>
      <c r="UJJ1190" s="22"/>
      <c r="UJK1190" s="22"/>
      <c r="UJL1190" s="22"/>
      <c r="UJM1190" s="22"/>
      <c r="UJN1190" s="22"/>
      <c r="UJO1190" s="22"/>
      <c r="UJP1190" s="22"/>
      <c r="UJQ1190" s="22"/>
      <c r="UJR1190" s="22"/>
      <c r="UJS1190" s="22"/>
      <c r="UJT1190" s="22"/>
      <c r="UJU1190" s="22"/>
      <c r="UJV1190" s="22"/>
      <c r="UJW1190" s="22"/>
      <c r="UJX1190" s="22"/>
      <c r="UJY1190" s="22"/>
      <c r="UJZ1190" s="22"/>
      <c r="UKA1190" s="22"/>
      <c r="UKB1190" s="22"/>
      <c r="UKC1190" s="22"/>
      <c r="UKD1190" s="22"/>
      <c r="UKE1190" s="22"/>
      <c r="UKF1190" s="22"/>
      <c r="UKG1190" s="22"/>
      <c r="UKH1190" s="22"/>
      <c r="UKI1190" s="22"/>
      <c r="UKJ1190" s="22"/>
      <c r="UKK1190" s="22"/>
      <c r="UKL1190" s="22"/>
      <c r="UKM1190" s="22"/>
      <c r="UKN1190" s="22"/>
      <c r="UKO1190" s="22"/>
      <c r="UKP1190" s="22"/>
      <c r="UKQ1190" s="22"/>
      <c r="UKR1190" s="22"/>
      <c r="UKS1190" s="22"/>
      <c r="UKT1190" s="22"/>
      <c r="UKU1190" s="22"/>
      <c r="UKV1190" s="22"/>
      <c r="UKW1190" s="22"/>
      <c r="UKX1190" s="22"/>
      <c r="UKY1190" s="22"/>
      <c r="UKZ1190" s="22"/>
      <c r="ULA1190" s="22"/>
      <c r="ULB1190" s="22"/>
      <c r="ULC1190" s="22"/>
      <c r="ULD1190" s="22"/>
      <c r="ULE1190" s="22"/>
      <c r="ULF1190" s="22"/>
      <c r="ULG1190" s="22"/>
      <c r="ULH1190" s="22"/>
      <c r="ULI1190" s="22"/>
      <c r="ULJ1190" s="22"/>
      <c r="ULK1190" s="22"/>
      <c r="ULL1190" s="22"/>
      <c r="ULM1190" s="22"/>
      <c r="ULN1190" s="22"/>
      <c r="ULO1190" s="22"/>
      <c r="ULP1190" s="22"/>
      <c r="ULQ1190" s="22"/>
      <c r="ULR1190" s="22"/>
      <c r="ULS1190" s="22"/>
      <c r="ULT1190" s="22"/>
      <c r="ULU1190" s="22"/>
      <c r="ULV1190" s="22"/>
      <c r="ULW1190" s="22"/>
      <c r="ULX1190" s="22"/>
      <c r="ULY1190" s="22"/>
      <c r="ULZ1190" s="22"/>
      <c r="UMA1190" s="22"/>
      <c r="UMB1190" s="22"/>
      <c r="UMC1190" s="22"/>
      <c r="UMD1190" s="22"/>
      <c r="UME1190" s="22"/>
      <c r="UMF1190" s="22"/>
      <c r="UMG1190" s="22"/>
      <c r="UMH1190" s="22"/>
      <c r="UMI1190" s="22"/>
      <c r="UMJ1190" s="22"/>
      <c r="UMK1190" s="22"/>
      <c r="UML1190" s="22"/>
      <c r="UMM1190" s="22"/>
      <c r="UMN1190" s="22"/>
      <c r="UMO1190" s="22"/>
      <c r="UMP1190" s="22"/>
      <c r="UMQ1190" s="22"/>
      <c r="UMR1190" s="22"/>
      <c r="UMS1190" s="22"/>
      <c r="UMT1190" s="22"/>
      <c r="UMU1190" s="22"/>
      <c r="UMV1190" s="22"/>
      <c r="UMW1190" s="22"/>
      <c r="UMX1190" s="22"/>
      <c r="UMY1190" s="22"/>
      <c r="UMZ1190" s="22"/>
      <c r="UNA1190" s="22"/>
      <c r="UNB1190" s="22"/>
      <c r="UNC1190" s="22"/>
      <c r="UND1190" s="22"/>
      <c r="UNE1190" s="22"/>
      <c r="UNF1190" s="22"/>
      <c r="UNG1190" s="22"/>
      <c r="UNH1190" s="22"/>
      <c r="UNI1190" s="22"/>
      <c r="UNJ1190" s="22"/>
      <c r="UNK1190" s="22"/>
      <c r="UNL1190" s="22"/>
      <c r="UNM1190" s="22"/>
      <c r="UNN1190" s="22"/>
      <c r="UNO1190" s="22"/>
      <c r="UNP1190" s="22"/>
      <c r="UNQ1190" s="22"/>
      <c r="UNR1190" s="22"/>
      <c r="UNS1190" s="22"/>
      <c r="UNT1190" s="22"/>
      <c r="UNU1190" s="22"/>
      <c r="UNV1190" s="22"/>
      <c r="UNW1190" s="22"/>
      <c r="UNX1190" s="22"/>
      <c r="UNY1190" s="22"/>
      <c r="UNZ1190" s="22"/>
      <c r="UOA1190" s="22"/>
      <c r="UOB1190" s="22"/>
      <c r="UOC1190" s="22"/>
      <c r="UOD1190" s="22"/>
      <c r="UOE1190" s="22"/>
      <c r="UOF1190" s="22"/>
      <c r="UOG1190" s="22"/>
      <c r="UOH1190" s="22"/>
      <c r="UOI1190" s="22"/>
      <c r="UOJ1190" s="22"/>
      <c r="UOK1190" s="22"/>
      <c r="UOL1190" s="22"/>
      <c r="UOM1190" s="22"/>
      <c r="UON1190" s="22"/>
      <c r="UOO1190" s="22"/>
      <c r="UOP1190" s="22"/>
      <c r="UOQ1190" s="22"/>
      <c r="UOR1190" s="22"/>
      <c r="UOS1190" s="22"/>
      <c r="UOT1190" s="22"/>
      <c r="UOU1190" s="22"/>
      <c r="UOV1190" s="22"/>
      <c r="UOW1190" s="22"/>
      <c r="UOX1190" s="22"/>
      <c r="UOY1190" s="22"/>
      <c r="UOZ1190" s="22"/>
      <c r="UPA1190" s="22"/>
      <c r="UPB1190" s="22"/>
      <c r="UPC1190" s="22"/>
      <c r="UPD1190" s="22"/>
      <c r="UPE1190" s="22"/>
      <c r="UPF1190" s="22"/>
      <c r="UPG1190" s="22"/>
      <c r="UPH1190" s="22"/>
      <c r="UPI1190" s="22"/>
      <c r="UPJ1190" s="22"/>
      <c r="UPK1190" s="22"/>
      <c r="UPL1190" s="22"/>
      <c r="UPM1190" s="22"/>
      <c r="UPN1190" s="22"/>
      <c r="UPO1190" s="22"/>
      <c r="UPP1190" s="22"/>
      <c r="UPQ1190" s="22"/>
      <c r="UPR1190" s="22"/>
      <c r="UPS1190" s="22"/>
      <c r="UPT1190" s="22"/>
      <c r="UPU1190" s="22"/>
      <c r="UPV1190" s="22"/>
      <c r="UPW1190" s="22"/>
      <c r="UPX1190" s="22"/>
      <c r="UPY1190" s="22"/>
      <c r="UPZ1190" s="22"/>
      <c r="UQA1190" s="22"/>
      <c r="UQB1190" s="22"/>
      <c r="UQC1190" s="22"/>
      <c r="UQD1190" s="22"/>
      <c r="UQE1190" s="22"/>
      <c r="UQF1190" s="22"/>
      <c r="UQG1190" s="22"/>
      <c r="UQH1190" s="22"/>
      <c r="UQI1190" s="22"/>
      <c r="UQJ1190" s="22"/>
      <c r="UQK1190" s="22"/>
      <c r="UQL1190" s="22"/>
      <c r="UQM1190" s="22"/>
      <c r="UQN1190" s="22"/>
      <c r="UQO1190" s="22"/>
      <c r="UQP1190" s="22"/>
      <c r="UQQ1190" s="22"/>
      <c r="UQR1190" s="22"/>
      <c r="UQS1190" s="22"/>
      <c r="UQT1190" s="22"/>
      <c r="UQU1190" s="22"/>
      <c r="UQV1190" s="22"/>
      <c r="UQW1190" s="22"/>
      <c r="UQX1190" s="22"/>
      <c r="UQY1190" s="22"/>
      <c r="UQZ1190" s="22"/>
      <c r="URA1190" s="22"/>
      <c r="URB1190" s="22"/>
      <c r="URC1190" s="22"/>
      <c r="URD1190" s="22"/>
      <c r="URE1190" s="22"/>
      <c r="URF1190" s="22"/>
      <c r="URG1190" s="22"/>
      <c r="URH1190" s="22"/>
      <c r="URI1190" s="22"/>
      <c r="URJ1190" s="22"/>
      <c r="URK1190" s="22"/>
      <c r="URL1190" s="22"/>
      <c r="URM1190" s="22"/>
      <c r="URN1190" s="22"/>
      <c r="URO1190" s="22"/>
      <c r="URP1190" s="22"/>
      <c r="URQ1190" s="22"/>
      <c r="URR1190" s="22"/>
      <c r="URS1190" s="22"/>
      <c r="URT1190" s="22"/>
      <c r="URU1190" s="22"/>
      <c r="URV1190" s="22"/>
      <c r="URW1190" s="22"/>
      <c r="URX1190" s="22"/>
      <c r="URY1190" s="22"/>
      <c r="URZ1190" s="22"/>
      <c r="USA1190" s="22"/>
      <c r="USB1190" s="22"/>
      <c r="USC1190" s="22"/>
      <c r="USD1190" s="22"/>
      <c r="USE1190" s="22"/>
      <c r="USF1190" s="22"/>
      <c r="USG1190" s="22"/>
      <c r="USH1190" s="22"/>
      <c r="USI1190" s="22"/>
      <c r="USJ1190" s="22"/>
      <c r="USK1190" s="22"/>
      <c r="USL1190" s="22"/>
      <c r="USM1190" s="22"/>
      <c r="USN1190" s="22"/>
      <c r="USO1190" s="22"/>
      <c r="USP1190" s="22"/>
      <c r="USQ1190" s="22"/>
      <c r="USR1190" s="22"/>
      <c r="USS1190" s="22"/>
      <c r="UST1190" s="22"/>
      <c r="USU1190" s="22"/>
      <c r="USV1190" s="22"/>
      <c r="USW1190" s="22"/>
      <c r="USX1190" s="22"/>
      <c r="USY1190" s="22"/>
      <c r="USZ1190" s="22"/>
      <c r="UTA1190" s="22"/>
      <c r="UTB1190" s="22"/>
      <c r="UTC1190" s="22"/>
      <c r="UTD1190" s="22"/>
      <c r="UTE1190" s="22"/>
      <c r="UTF1190" s="22"/>
      <c r="UTG1190" s="22"/>
      <c r="UTH1190" s="22"/>
      <c r="UTI1190" s="22"/>
      <c r="UTJ1190" s="22"/>
      <c r="UTK1190" s="22"/>
      <c r="UTL1190" s="22"/>
      <c r="UTM1190" s="22"/>
      <c r="UTN1190" s="22"/>
      <c r="UTO1190" s="22"/>
      <c r="UTP1190" s="22"/>
      <c r="UTQ1190" s="22"/>
      <c r="UTR1190" s="22"/>
      <c r="UTS1190" s="22"/>
      <c r="UTT1190" s="22"/>
      <c r="UTU1190" s="22"/>
      <c r="UTV1190" s="22"/>
      <c r="UTW1190" s="22"/>
      <c r="UTX1190" s="22"/>
      <c r="UTY1190" s="22"/>
      <c r="UTZ1190" s="22"/>
      <c r="UUA1190" s="22"/>
      <c r="UUB1190" s="22"/>
      <c r="UUC1190" s="22"/>
      <c r="UUD1190" s="22"/>
      <c r="UUE1190" s="22"/>
      <c r="UUF1190" s="22"/>
      <c r="UUG1190" s="22"/>
      <c r="UUH1190" s="22"/>
      <c r="UUI1190" s="22"/>
      <c r="UUJ1190" s="22"/>
      <c r="UUK1190" s="22"/>
      <c r="UUL1190" s="22"/>
      <c r="UUM1190" s="22"/>
      <c r="UUN1190" s="22"/>
      <c r="UUO1190" s="22"/>
      <c r="UUP1190" s="22"/>
      <c r="UUQ1190" s="22"/>
      <c r="UUR1190" s="22"/>
      <c r="UUS1190" s="22"/>
      <c r="UUT1190" s="22"/>
      <c r="UUU1190" s="22"/>
      <c r="UUV1190" s="22"/>
      <c r="UUW1190" s="22"/>
      <c r="UUX1190" s="22"/>
      <c r="UUY1190" s="22"/>
      <c r="UUZ1190" s="22"/>
      <c r="UVA1190" s="22"/>
      <c r="UVB1190" s="22"/>
      <c r="UVC1190" s="22"/>
      <c r="UVD1190" s="22"/>
      <c r="UVE1190" s="22"/>
      <c r="UVF1190" s="22"/>
      <c r="UVG1190" s="22"/>
      <c r="UVH1190" s="22"/>
      <c r="UVI1190" s="22"/>
      <c r="UVJ1190" s="22"/>
      <c r="UVK1190" s="22"/>
      <c r="UVL1190" s="22"/>
      <c r="UVM1190" s="22"/>
      <c r="UVN1190" s="22"/>
      <c r="UVO1190" s="22"/>
      <c r="UVP1190" s="22"/>
      <c r="UVQ1190" s="22"/>
      <c r="UVR1190" s="22"/>
      <c r="UVS1190" s="22"/>
      <c r="UVT1190" s="22"/>
      <c r="UVU1190" s="22"/>
      <c r="UVV1190" s="22"/>
      <c r="UVW1190" s="22"/>
      <c r="UVX1190" s="22"/>
      <c r="UVY1190" s="22"/>
      <c r="UVZ1190" s="22"/>
      <c r="UWA1190" s="22"/>
      <c r="UWB1190" s="22"/>
      <c r="UWC1190" s="22"/>
      <c r="UWD1190" s="22"/>
      <c r="UWE1190" s="22"/>
      <c r="UWF1190" s="22"/>
      <c r="UWG1190" s="22"/>
      <c r="UWH1190" s="22"/>
      <c r="UWI1190" s="22"/>
      <c r="UWJ1190" s="22"/>
      <c r="UWK1190" s="22"/>
      <c r="UWL1190" s="22"/>
      <c r="UWM1190" s="22"/>
      <c r="UWN1190" s="22"/>
      <c r="UWO1190" s="22"/>
      <c r="UWP1190" s="22"/>
      <c r="UWQ1190" s="22"/>
      <c r="UWR1190" s="22"/>
      <c r="UWS1190" s="22"/>
      <c r="UWT1190" s="22"/>
      <c r="UWU1190" s="22"/>
      <c r="UWV1190" s="22"/>
      <c r="UWW1190" s="22"/>
      <c r="UWX1190" s="22"/>
      <c r="UWY1190" s="22"/>
      <c r="UWZ1190" s="22"/>
      <c r="UXA1190" s="22"/>
      <c r="UXB1190" s="22"/>
      <c r="UXC1190" s="22"/>
      <c r="UXD1190" s="22"/>
      <c r="UXE1190" s="22"/>
      <c r="UXF1190" s="22"/>
      <c r="UXG1190" s="22"/>
      <c r="UXH1190" s="22"/>
      <c r="UXI1190" s="22"/>
      <c r="UXJ1190" s="22"/>
      <c r="UXK1190" s="22"/>
      <c r="UXL1190" s="22"/>
      <c r="UXM1190" s="22"/>
      <c r="UXN1190" s="22"/>
      <c r="UXO1190" s="22"/>
      <c r="UXP1190" s="22"/>
      <c r="UXQ1190" s="22"/>
      <c r="UXR1190" s="22"/>
      <c r="UXS1190" s="22"/>
      <c r="UXT1190" s="22"/>
      <c r="UXU1190" s="22"/>
      <c r="UXV1190" s="22"/>
      <c r="UXW1190" s="22"/>
      <c r="UXX1190" s="22"/>
      <c r="UXY1190" s="22"/>
      <c r="UXZ1190" s="22"/>
      <c r="UYA1190" s="22"/>
      <c r="UYB1190" s="22"/>
      <c r="UYC1190" s="22"/>
      <c r="UYD1190" s="22"/>
      <c r="UYE1190" s="22"/>
      <c r="UYF1190" s="22"/>
      <c r="UYG1190" s="22"/>
      <c r="UYH1190" s="22"/>
      <c r="UYI1190" s="22"/>
      <c r="UYJ1190" s="22"/>
      <c r="UYK1190" s="22"/>
      <c r="UYL1190" s="22"/>
      <c r="UYM1190" s="22"/>
      <c r="UYN1190" s="22"/>
      <c r="UYO1190" s="22"/>
      <c r="UYP1190" s="22"/>
      <c r="UYQ1190" s="22"/>
      <c r="UYR1190" s="22"/>
      <c r="UYS1190" s="22"/>
      <c r="UYT1190" s="22"/>
      <c r="UYU1190" s="22"/>
      <c r="UYV1190" s="22"/>
      <c r="UYW1190" s="22"/>
      <c r="UYX1190" s="22"/>
      <c r="UYY1190" s="22"/>
      <c r="UYZ1190" s="22"/>
      <c r="UZA1190" s="22"/>
      <c r="UZB1190" s="22"/>
      <c r="UZC1190" s="22"/>
      <c r="UZD1190" s="22"/>
      <c r="UZE1190" s="22"/>
      <c r="UZF1190" s="22"/>
      <c r="UZG1190" s="22"/>
      <c r="UZH1190" s="22"/>
      <c r="UZI1190" s="22"/>
      <c r="UZJ1190" s="22"/>
      <c r="UZK1190" s="22"/>
      <c r="UZL1190" s="22"/>
      <c r="UZM1190" s="22"/>
      <c r="UZN1190" s="22"/>
      <c r="UZO1190" s="22"/>
      <c r="UZP1190" s="22"/>
      <c r="UZQ1190" s="22"/>
      <c r="UZR1190" s="22"/>
      <c r="UZS1190" s="22"/>
      <c r="UZT1190" s="22"/>
      <c r="UZU1190" s="22"/>
      <c r="UZV1190" s="22"/>
      <c r="UZW1190" s="22"/>
      <c r="UZX1190" s="22"/>
      <c r="UZY1190" s="22"/>
      <c r="UZZ1190" s="22"/>
      <c r="VAA1190" s="22"/>
      <c r="VAB1190" s="22"/>
      <c r="VAC1190" s="22"/>
      <c r="VAD1190" s="22"/>
      <c r="VAE1190" s="22"/>
      <c r="VAF1190" s="22"/>
      <c r="VAG1190" s="22"/>
      <c r="VAH1190" s="22"/>
      <c r="VAI1190" s="22"/>
      <c r="VAJ1190" s="22"/>
      <c r="VAK1190" s="22"/>
      <c r="VAL1190" s="22"/>
      <c r="VAM1190" s="22"/>
      <c r="VAN1190" s="22"/>
      <c r="VAO1190" s="22"/>
      <c r="VAP1190" s="22"/>
      <c r="VAQ1190" s="22"/>
      <c r="VAR1190" s="22"/>
      <c r="VAS1190" s="22"/>
      <c r="VAT1190" s="22"/>
      <c r="VAU1190" s="22"/>
      <c r="VAV1190" s="22"/>
      <c r="VAW1190" s="22"/>
      <c r="VAX1190" s="22"/>
      <c r="VAY1190" s="22"/>
      <c r="VAZ1190" s="22"/>
      <c r="VBA1190" s="22"/>
      <c r="VBB1190" s="22"/>
      <c r="VBC1190" s="22"/>
      <c r="VBD1190" s="22"/>
      <c r="VBE1190" s="22"/>
      <c r="VBF1190" s="22"/>
      <c r="VBG1190" s="22"/>
      <c r="VBH1190" s="22"/>
      <c r="VBI1190" s="22"/>
      <c r="VBJ1190" s="22"/>
      <c r="VBK1190" s="22"/>
      <c r="VBL1190" s="22"/>
      <c r="VBM1190" s="22"/>
      <c r="VBN1190" s="22"/>
      <c r="VBO1190" s="22"/>
      <c r="VBP1190" s="22"/>
      <c r="VBQ1190" s="22"/>
      <c r="VBR1190" s="22"/>
      <c r="VBS1190" s="22"/>
      <c r="VBT1190" s="22"/>
      <c r="VBU1190" s="22"/>
      <c r="VBV1190" s="22"/>
      <c r="VBW1190" s="22"/>
      <c r="VBX1190" s="22"/>
      <c r="VBY1190" s="22"/>
      <c r="VBZ1190" s="22"/>
      <c r="VCA1190" s="22"/>
      <c r="VCB1190" s="22"/>
      <c r="VCC1190" s="22"/>
      <c r="VCD1190" s="22"/>
      <c r="VCE1190" s="22"/>
      <c r="VCF1190" s="22"/>
      <c r="VCG1190" s="22"/>
      <c r="VCH1190" s="22"/>
      <c r="VCI1190" s="22"/>
      <c r="VCJ1190" s="22"/>
      <c r="VCK1190" s="22"/>
      <c r="VCL1190" s="22"/>
      <c r="VCM1190" s="22"/>
      <c r="VCN1190" s="22"/>
      <c r="VCO1190" s="22"/>
      <c r="VCP1190" s="22"/>
      <c r="VCQ1190" s="22"/>
      <c r="VCR1190" s="22"/>
      <c r="VCS1190" s="22"/>
      <c r="VCT1190" s="22"/>
      <c r="VCU1190" s="22"/>
      <c r="VCV1190" s="22"/>
      <c r="VCW1190" s="22"/>
      <c r="VCX1190" s="22"/>
      <c r="VCY1190" s="22"/>
      <c r="VCZ1190" s="22"/>
      <c r="VDA1190" s="22"/>
      <c r="VDB1190" s="22"/>
      <c r="VDC1190" s="22"/>
      <c r="VDD1190" s="22"/>
      <c r="VDE1190" s="22"/>
      <c r="VDF1190" s="22"/>
      <c r="VDG1190" s="22"/>
      <c r="VDH1190" s="22"/>
      <c r="VDI1190" s="22"/>
      <c r="VDJ1190" s="22"/>
      <c r="VDK1190" s="22"/>
      <c r="VDL1190" s="22"/>
      <c r="VDM1190" s="22"/>
      <c r="VDN1190" s="22"/>
      <c r="VDO1190" s="22"/>
      <c r="VDP1190" s="22"/>
      <c r="VDQ1190" s="22"/>
      <c r="VDR1190" s="22"/>
      <c r="VDS1190" s="22"/>
      <c r="VDT1190" s="22"/>
      <c r="VDU1190" s="22"/>
      <c r="VDV1190" s="22"/>
      <c r="VDW1190" s="22"/>
      <c r="VDX1190" s="22"/>
      <c r="VDY1190" s="22"/>
      <c r="VDZ1190" s="22"/>
      <c r="VEA1190" s="22"/>
      <c r="VEB1190" s="22"/>
      <c r="VEC1190" s="22"/>
      <c r="VED1190" s="22"/>
      <c r="VEE1190" s="22"/>
      <c r="VEF1190" s="22"/>
      <c r="VEG1190" s="22"/>
      <c r="VEH1190" s="22"/>
      <c r="VEI1190" s="22"/>
      <c r="VEJ1190" s="22"/>
      <c r="VEK1190" s="22"/>
      <c r="VEL1190" s="22"/>
      <c r="VEM1190" s="22"/>
      <c r="VEN1190" s="22"/>
      <c r="VEO1190" s="22"/>
      <c r="VEP1190" s="22"/>
      <c r="VEQ1190" s="22"/>
      <c r="VER1190" s="22"/>
      <c r="VES1190" s="22"/>
      <c r="VET1190" s="22"/>
      <c r="VEU1190" s="22"/>
      <c r="VEV1190" s="22"/>
      <c r="VEW1190" s="22"/>
      <c r="VEX1190" s="22"/>
      <c r="VEY1190" s="22"/>
      <c r="VEZ1190" s="22"/>
      <c r="VFA1190" s="22"/>
      <c r="VFB1190" s="22"/>
      <c r="VFC1190" s="22"/>
      <c r="VFD1190" s="22"/>
      <c r="VFE1190" s="22"/>
      <c r="VFF1190" s="22"/>
      <c r="VFG1190" s="22"/>
      <c r="VFH1190" s="22"/>
      <c r="VFI1190" s="22"/>
      <c r="VFJ1190" s="22"/>
      <c r="VFK1190" s="22"/>
      <c r="VFL1190" s="22"/>
      <c r="VFM1190" s="22"/>
      <c r="VFN1190" s="22"/>
      <c r="VFO1190" s="22"/>
      <c r="VFP1190" s="22"/>
      <c r="VFQ1190" s="22"/>
      <c r="VFR1190" s="22"/>
      <c r="VFS1190" s="22"/>
      <c r="VFT1190" s="22"/>
      <c r="VFU1190" s="22"/>
      <c r="VFV1190" s="22"/>
      <c r="VFW1190" s="22"/>
      <c r="VFX1190" s="22"/>
      <c r="VFY1190" s="22"/>
      <c r="VFZ1190" s="22"/>
      <c r="VGA1190" s="22"/>
      <c r="VGB1190" s="22"/>
      <c r="VGC1190" s="22"/>
      <c r="VGD1190" s="22"/>
      <c r="VGE1190" s="22"/>
      <c r="VGF1190" s="22"/>
      <c r="VGG1190" s="22"/>
      <c r="VGH1190" s="22"/>
      <c r="VGI1190" s="22"/>
      <c r="VGJ1190" s="22"/>
      <c r="VGK1190" s="22"/>
      <c r="VGL1190" s="22"/>
      <c r="VGM1190" s="22"/>
      <c r="VGN1190" s="22"/>
      <c r="VGO1190" s="22"/>
      <c r="VGP1190" s="22"/>
      <c r="VGQ1190" s="22"/>
      <c r="VGR1190" s="22"/>
      <c r="VGS1190" s="22"/>
      <c r="VGT1190" s="22"/>
      <c r="VGU1190" s="22"/>
      <c r="VGV1190" s="22"/>
      <c r="VGW1190" s="22"/>
      <c r="VGX1190" s="22"/>
      <c r="VGY1190" s="22"/>
      <c r="VGZ1190" s="22"/>
      <c r="VHA1190" s="22"/>
      <c r="VHB1190" s="22"/>
      <c r="VHC1190" s="22"/>
      <c r="VHD1190" s="22"/>
      <c r="VHE1190" s="22"/>
      <c r="VHF1190" s="22"/>
      <c r="VHG1190" s="22"/>
      <c r="VHH1190" s="22"/>
      <c r="VHI1190" s="22"/>
      <c r="VHJ1190" s="22"/>
      <c r="VHK1190" s="22"/>
      <c r="VHL1190" s="22"/>
      <c r="VHM1190" s="22"/>
      <c r="VHN1190" s="22"/>
      <c r="VHO1190" s="22"/>
      <c r="VHP1190" s="22"/>
      <c r="VHQ1190" s="22"/>
      <c r="VHR1190" s="22"/>
      <c r="VHS1190" s="22"/>
      <c r="VHT1190" s="22"/>
      <c r="VHU1190" s="22"/>
      <c r="VHV1190" s="22"/>
      <c r="VHW1190" s="22"/>
      <c r="VHX1190" s="22"/>
      <c r="VHY1190" s="22"/>
      <c r="VHZ1190" s="22"/>
      <c r="VIA1190" s="22"/>
      <c r="VIB1190" s="22"/>
      <c r="VIC1190" s="22"/>
      <c r="VID1190" s="22"/>
      <c r="VIE1190" s="22"/>
      <c r="VIF1190" s="22"/>
      <c r="VIG1190" s="22"/>
      <c r="VIH1190" s="22"/>
      <c r="VII1190" s="22"/>
      <c r="VIJ1190" s="22"/>
      <c r="VIK1190" s="22"/>
      <c r="VIL1190" s="22"/>
      <c r="VIM1190" s="22"/>
      <c r="VIN1190" s="22"/>
      <c r="VIO1190" s="22"/>
      <c r="VIP1190" s="22"/>
      <c r="VIQ1190" s="22"/>
      <c r="VIR1190" s="22"/>
      <c r="VIS1190" s="22"/>
      <c r="VIT1190" s="22"/>
      <c r="VIU1190" s="22"/>
      <c r="VIV1190" s="22"/>
      <c r="VIW1190" s="22"/>
      <c r="VIX1190" s="22"/>
      <c r="VIY1190" s="22"/>
      <c r="VIZ1190" s="22"/>
      <c r="VJA1190" s="22"/>
      <c r="VJB1190" s="22"/>
      <c r="VJC1190" s="22"/>
      <c r="VJD1190" s="22"/>
      <c r="VJE1190" s="22"/>
      <c r="VJF1190" s="22"/>
      <c r="VJG1190" s="22"/>
      <c r="VJH1190" s="22"/>
      <c r="VJI1190" s="22"/>
      <c r="VJJ1190" s="22"/>
      <c r="VJK1190" s="22"/>
      <c r="VJL1190" s="22"/>
      <c r="VJM1190" s="22"/>
      <c r="VJN1190" s="22"/>
      <c r="VJO1190" s="22"/>
      <c r="VJP1190" s="22"/>
      <c r="VJQ1190" s="22"/>
      <c r="VJR1190" s="22"/>
      <c r="VJS1190" s="22"/>
      <c r="VJT1190" s="22"/>
      <c r="VJU1190" s="22"/>
      <c r="VJV1190" s="22"/>
      <c r="VJW1190" s="22"/>
      <c r="VJX1190" s="22"/>
      <c r="VJY1190" s="22"/>
      <c r="VJZ1190" s="22"/>
      <c r="VKA1190" s="22"/>
      <c r="VKB1190" s="22"/>
      <c r="VKC1190" s="22"/>
      <c r="VKD1190" s="22"/>
      <c r="VKE1190" s="22"/>
      <c r="VKF1190" s="22"/>
      <c r="VKG1190" s="22"/>
      <c r="VKH1190" s="22"/>
      <c r="VKI1190" s="22"/>
      <c r="VKJ1190" s="22"/>
      <c r="VKK1190" s="22"/>
      <c r="VKL1190" s="22"/>
      <c r="VKM1190" s="22"/>
      <c r="VKN1190" s="22"/>
      <c r="VKO1190" s="22"/>
      <c r="VKP1190" s="22"/>
      <c r="VKQ1190" s="22"/>
      <c r="VKR1190" s="22"/>
      <c r="VKS1190" s="22"/>
      <c r="VKT1190" s="22"/>
      <c r="VKU1190" s="22"/>
      <c r="VKV1190" s="22"/>
      <c r="VKW1190" s="22"/>
      <c r="VKX1190" s="22"/>
      <c r="VKY1190" s="22"/>
      <c r="VKZ1190" s="22"/>
      <c r="VLA1190" s="22"/>
      <c r="VLB1190" s="22"/>
      <c r="VLC1190" s="22"/>
      <c r="VLD1190" s="22"/>
      <c r="VLE1190" s="22"/>
      <c r="VLF1190" s="22"/>
      <c r="VLG1190" s="22"/>
      <c r="VLH1190" s="22"/>
      <c r="VLI1190" s="22"/>
      <c r="VLJ1190" s="22"/>
      <c r="VLK1190" s="22"/>
      <c r="VLL1190" s="22"/>
      <c r="VLM1190" s="22"/>
      <c r="VLN1190" s="22"/>
      <c r="VLO1190" s="22"/>
      <c r="VLP1190" s="22"/>
      <c r="VLQ1190" s="22"/>
      <c r="VLR1190" s="22"/>
      <c r="VLS1190" s="22"/>
      <c r="VLT1190" s="22"/>
      <c r="VLU1190" s="22"/>
      <c r="VLV1190" s="22"/>
      <c r="VLW1190" s="22"/>
      <c r="VLX1190" s="22"/>
      <c r="VLY1190" s="22"/>
      <c r="VLZ1190" s="22"/>
      <c r="VMA1190" s="22"/>
      <c r="VMB1190" s="22"/>
      <c r="VMC1190" s="22"/>
      <c r="VMD1190" s="22"/>
      <c r="VME1190" s="22"/>
      <c r="VMF1190" s="22"/>
      <c r="VMG1190" s="22"/>
      <c r="VMH1190" s="22"/>
      <c r="VMI1190" s="22"/>
      <c r="VMJ1190" s="22"/>
      <c r="VMK1190" s="22"/>
      <c r="VML1190" s="22"/>
      <c r="VMM1190" s="22"/>
      <c r="VMN1190" s="22"/>
      <c r="VMO1190" s="22"/>
      <c r="VMP1190" s="22"/>
      <c r="VMQ1190" s="22"/>
      <c r="VMR1190" s="22"/>
      <c r="VMS1190" s="22"/>
      <c r="VMT1190" s="22"/>
      <c r="VMU1190" s="22"/>
      <c r="VMV1190" s="22"/>
      <c r="VMW1190" s="22"/>
      <c r="VMX1190" s="22"/>
      <c r="VMY1190" s="22"/>
      <c r="VMZ1190" s="22"/>
      <c r="VNA1190" s="22"/>
      <c r="VNB1190" s="22"/>
      <c r="VNC1190" s="22"/>
      <c r="VND1190" s="22"/>
      <c r="VNE1190" s="22"/>
      <c r="VNF1190" s="22"/>
      <c r="VNG1190" s="22"/>
      <c r="VNH1190" s="22"/>
      <c r="VNI1190" s="22"/>
      <c r="VNJ1190" s="22"/>
      <c r="VNK1190" s="22"/>
      <c r="VNL1190" s="22"/>
      <c r="VNM1190" s="22"/>
      <c r="VNN1190" s="22"/>
      <c r="VNO1190" s="22"/>
      <c r="VNP1190" s="22"/>
      <c r="VNQ1190" s="22"/>
      <c r="VNR1190" s="22"/>
      <c r="VNS1190" s="22"/>
      <c r="VNT1190" s="22"/>
      <c r="VNU1190" s="22"/>
      <c r="VNV1190" s="22"/>
      <c r="VNW1190" s="22"/>
      <c r="VNX1190" s="22"/>
      <c r="VNY1190" s="22"/>
      <c r="VNZ1190" s="22"/>
      <c r="VOA1190" s="22"/>
      <c r="VOB1190" s="22"/>
      <c r="VOC1190" s="22"/>
      <c r="VOD1190" s="22"/>
      <c r="VOE1190" s="22"/>
      <c r="VOF1190" s="22"/>
      <c r="VOG1190" s="22"/>
      <c r="VOH1190" s="22"/>
      <c r="VOI1190" s="22"/>
      <c r="VOJ1190" s="22"/>
      <c r="VOK1190" s="22"/>
      <c r="VOL1190" s="22"/>
      <c r="VOM1190" s="22"/>
      <c r="VON1190" s="22"/>
      <c r="VOO1190" s="22"/>
      <c r="VOP1190" s="22"/>
      <c r="VOQ1190" s="22"/>
      <c r="VOR1190" s="22"/>
      <c r="VOS1190" s="22"/>
      <c r="VOT1190" s="22"/>
      <c r="VOU1190" s="22"/>
      <c r="VOV1190" s="22"/>
      <c r="VOW1190" s="22"/>
      <c r="VOX1190" s="22"/>
      <c r="VOY1190" s="22"/>
      <c r="VOZ1190" s="22"/>
      <c r="VPA1190" s="22"/>
      <c r="VPB1190" s="22"/>
      <c r="VPC1190" s="22"/>
      <c r="VPD1190" s="22"/>
      <c r="VPE1190" s="22"/>
      <c r="VPF1190" s="22"/>
      <c r="VPG1190" s="22"/>
      <c r="VPH1190" s="22"/>
      <c r="VPI1190" s="22"/>
      <c r="VPJ1190" s="22"/>
      <c r="VPK1190" s="22"/>
      <c r="VPL1190" s="22"/>
      <c r="VPM1190" s="22"/>
      <c r="VPN1190" s="22"/>
      <c r="VPO1190" s="22"/>
      <c r="VPP1190" s="22"/>
      <c r="VPQ1190" s="22"/>
      <c r="VPR1190" s="22"/>
      <c r="VPS1190" s="22"/>
      <c r="VPT1190" s="22"/>
      <c r="VPU1190" s="22"/>
      <c r="VPV1190" s="22"/>
      <c r="VPW1190" s="22"/>
      <c r="VPX1190" s="22"/>
      <c r="VPY1190" s="22"/>
      <c r="VPZ1190" s="22"/>
      <c r="VQA1190" s="22"/>
      <c r="VQB1190" s="22"/>
      <c r="VQC1190" s="22"/>
      <c r="VQD1190" s="22"/>
      <c r="VQE1190" s="22"/>
      <c r="VQF1190" s="22"/>
      <c r="VQG1190" s="22"/>
      <c r="VQH1190" s="22"/>
      <c r="VQI1190" s="22"/>
      <c r="VQJ1190" s="22"/>
      <c r="VQK1190" s="22"/>
      <c r="VQL1190" s="22"/>
      <c r="VQM1190" s="22"/>
      <c r="VQN1190" s="22"/>
      <c r="VQO1190" s="22"/>
      <c r="VQP1190" s="22"/>
      <c r="VQQ1190" s="22"/>
      <c r="VQR1190" s="22"/>
      <c r="VQS1190" s="22"/>
      <c r="VQT1190" s="22"/>
      <c r="VQU1190" s="22"/>
      <c r="VQV1190" s="22"/>
      <c r="VQW1190" s="22"/>
      <c r="VQX1190" s="22"/>
      <c r="VQY1190" s="22"/>
      <c r="VQZ1190" s="22"/>
      <c r="VRA1190" s="22"/>
      <c r="VRB1190" s="22"/>
      <c r="VRC1190" s="22"/>
      <c r="VRD1190" s="22"/>
      <c r="VRE1190" s="22"/>
      <c r="VRF1190" s="22"/>
      <c r="VRG1190" s="22"/>
      <c r="VRH1190" s="22"/>
      <c r="VRI1190" s="22"/>
      <c r="VRJ1190" s="22"/>
      <c r="VRK1190" s="22"/>
      <c r="VRL1190" s="22"/>
      <c r="VRM1190" s="22"/>
      <c r="VRN1190" s="22"/>
      <c r="VRO1190" s="22"/>
      <c r="VRP1190" s="22"/>
      <c r="VRQ1190" s="22"/>
      <c r="VRR1190" s="22"/>
      <c r="VRS1190" s="22"/>
      <c r="VRT1190" s="22"/>
      <c r="VRU1190" s="22"/>
      <c r="VRV1190" s="22"/>
      <c r="VRW1190" s="22"/>
      <c r="VRX1190" s="22"/>
      <c r="VRY1190" s="22"/>
      <c r="VRZ1190" s="22"/>
      <c r="VSA1190" s="22"/>
      <c r="VSB1190" s="22"/>
      <c r="VSC1190" s="22"/>
      <c r="VSD1190" s="22"/>
      <c r="VSE1190" s="22"/>
      <c r="VSF1190" s="22"/>
      <c r="VSG1190" s="22"/>
      <c r="VSH1190" s="22"/>
      <c r="VSI1190" s="22"/>
      <c r="VSJ1190" s="22"/>
      <c r="VSK1190" s="22"/>
      <c r="VSL1190" s="22"/>
      <c r="VSM1190" s="22"/>
      <c r="VSN1190" s="22"/>
      <c r="VSO1190" s="22"/>
      <c r="VSP1190" s="22"/>
      <c r="VSQ1190" s="22"/>
      <c r="VSR1190" s="22"/>
      <c r="VSS1190" s="22"/>
      <c r="VST1190" s="22"/>
      <c r="VSU1190" s="22"/>
      <c r="VSV1190" s="22"/>
      <c r="VSW1190" s="22"/>
      <c r="VSX1190" s="22"/>
      <c r="VSY1190" s="22"/>
      <c r="VSZ1190" s="22"/>
      <c r="VTA1190" s="22"/>
      <c r="VTB1190" s="22"/>
      <c r="VTC1190" s="22"/>
      <c r="VTD1190" s="22"/>
      <c r="VTE1190" s="22"/>
      <c r="VTF1190" s="22"/>
      <c r="VTG1190" s="22"/>
      <c r="VTH1190" s="22"/>
      <c r="VTI1190" s="22"/>
      <c r="VTJ1190" s="22"/>
      <c r="VTK1190" s="22"/>
      <c r="VTL1190" s="22"/>
      <c r="VTM1190" s="22"/>
      <c r="VTN1190" s="22"/>
      <c r="VTO1190" s="22"/>
      <c r="VTP1190" s="22"/>
      <c r="VTQ1190" s="22"/>
      <c r="VTR1190" s="22"/>
      <c r="VTS1190" s="22"/>
      <c r="VTT1190" s="22"/>
      <c r="VTU1190" s="22"/>
      <c r="VTV1190" s="22"/>
      <c r="VTW1190" s="22"/>
      <c r="VTX1190" s="22"/>
      <c r="VTY1190" s="22"/>
      <c r="VTZ1190" s="22"/>
      <c r="VUA1190" s="22"/>
      <c r="VUB1190" s="22"/>
      <c r="VUC1190" s="22"/>
      <c r="VUD1190" s="22"/>
      <c r="VUE1190" s="22"/>
      <c r="VUF1190" s="22"/>
      <c r="VUG1190" s="22"/>
      <c r="VUH1190" s="22"/>
      <c r="VUI1190" s="22"/>
      <c r="VUJ1190" s="22"/>
      <c r="VUK1190" s="22"/>
      <c r="VUL1190" s="22"/>
      <c r="VUM1190" s="22"/>
      <c r="VUN1190" s="22"/>
      <c r="VUO1190" s="22"/>
      <c r="VUP1190" s="22"/>
      <c r="VUQ1190" s="22"/>
      <c r="VUR1190" s="22"/>
      <c r="VUS1190" s="22"/>
      <c r="VUT1190" s="22"/>
      <c r="VUU1190" s="22"/>
      <c r="VUV1190" s="22"/>
      <c r="VUW1190" s="22"/>
      <c r="VUX1190" s="22"/>
      <c r="VUY1190" s="22"/>
      <c r="VUZ1190" s="22"/>
      <c r="VVA1190" s="22"/>
      <c r="VVB1190" s="22"/>
      <c r="VVC1190" s="22"/>
      <c r="VVD1190" s="22"/>
      <c r="VVE1190" s="22"/>
      <c r="VVF1190" s="22"/>
      <c r="VVG1190" s="22"/>
      <c r="VVH1190" s="22"/>
      <c r="VVI1190" s="22"/>
      <c r="VVJ1190" s="22"/>
      <c r="VVK1190" s="22"/>
      <c r="VVL1190" s="22"/>
      <c r="VVM1190" s="22"/>
      <c r="VVN1190" s="22"/>
      <c r="VVO1190" s="22"/>
      <c r="VVP1190" s="22"/>
      <c r="VVQ1190" s="22"/>
      <c r="VVR1190" s="22"/>
      <c r="VVS1190" s="22"/>
      <c r="VVT1190" s="22"/>
      <c r="VVU1190" s="22"/>
      <c r="VVV1190" s="22"/>
      <c r="VVW1190" s="22"/>
      <c r="VVX1190" s="22"/>
      <c r="VVY1190" s="22"/>
      <c r="VVZ1190" s="22"/>
      <c r="VWA1190" s="22"/>
      <c r="VWB1190" s="22"/>
      <c r="VWC1190" s="22"/>
      <c r="VWD1190" s="22"/>
      <c r="VWE1190" s="22"/>
      <c r="VWF1190" s="22"/>
      <c r="VWG1190" s="22"/>
      <c r="VWH1190" s="22"/>
      <c r="VWI1190" s="22"/>
      <c r="VWJ1190" s="22"/>
      <c r="VWK1190" s="22"/>
      <c r="VWL1190" s="22"/>
      <c r="VWM1190" s="22"/>
      <c r="VWN1190" s="22"/>
      <c r="VWO1190" s="22"/>
      <c r="VWP1190" s="22"/>
      <c r="VWQ1190" s="22"/>
      <c r="VWR1190" s="22"/>
      <c r="VWS1190" s="22"/>
      <c r="VWT1190" s="22"/>
      <c r="VWU1190" s="22"/>
      <c r="VWV1190" s="22"/>
      <c r="VWW1190" s="22"/>
      <c r="VWX1190" s="22"/>
      <c r="VWY1190" s="22"/>
      <c r="VWZ1190" s="22"/>
      <c r="VXA1190" s="22"/>
      <c r="VXB1190" s="22"/>
      <c r="VXC1190" s="22"/>
      <c r="VXD1190" s="22"/>
      <c r="VXE1190" s="22"/>
      <c r="VXF1190" s="22"/>
      <c r="VXG1190" s="22"/>
      <c r="VXH1190" s="22"/>
      <c r="VXI1190" s="22"/>
      <c r="VXJ1190" s="22"/>
      <c r="VXK1190" s="22"/>
      <c r="VXL1190" s="22"/>
      <c r="VXM1190" s="22"/>
      <c r="VXN1190" s="22"/>
      <c r="VXO1190" s="22"/>
      <c r="VXP1190" s="22"/>
      <c r="VXQ1190" s="22"/>
      <c r="VXR1190" s="22"/>
      <c r="VXS1190" s="22"/>
      <c r="VXT1190" s="22"/>
      <c r="VXU1190" s="22"/>
      <c r="VXV1190" s="22"/>
      <c r="VXW1190" s="22"/>
      <c r="VXX1190" s="22"/>
      <c r="VXY1190" s="22"/>
      <c r="VXZ1190" s="22"/>
      <c r="VYA1190" s="22"/>
      <c r="VYB1190" s="22"/>
      <c r="VYC1190" s="22"/>
      <c r="VYD1190" s="22"/>
      <c r="VYE1190" s="22"/>
      <c r="VYF1190" s="22"/>
      <c r="VYG1190" s="22"/>
      <c r="VYH1190" s="22"/>
      <c r="VYI1190" s="22"/>
      <c r="VYJ1190" s="22"/>
      <c r="VYK1190" s="22"/>
      <c r="VYL1190" s="22"/>
      <c r="VYM1190" s="22"/>
      <c r="VYN1190" s="22"/>
      <c r="VYO1190" s="22"/>
      <c r="VYP1190" s="22"/>
      <c r="VYQ1190" s="22"/>
      <c r="VYR1190" s="22"/>
      <c r="VYS1190" s="22"/>
      <c r="VYT1190" s="22"/>
      <c r="VYU1190" s="22"/>
      <c r="VYV1190" s="22"/>
      <c r="VYW1190" s="22"/>
      <c r="VYX1190" s="22"/>
      <c r="VYY1190" s="22"/>
      <c r="VYZ1190" s="22"/>
      <c r="VZA1190" s="22"/>
      <c r="VZB1190" s="22"/>
      <c r="VZC1190" s="22"/>
      <c r="VZD1190" s="22"/>
      <c r="VZE1190" s="22"/>
      <c r="VZF1190" s="22"/>
      <c r="VZG1190" s="22"/>
      <c r="VZH1190" s="22"/>
      <c r="VZI1190" s="22"/>
      <c r="VZJ1190" s="22"/>
      <c r="VZK1190" s="22"/>
      <c r="VZL1190" s="22"/>
      <c r="VZM1190" s="22"/>
      <c r="VZN1190" s="22"/>
      <c r="VZO1190" s="22"/>
      <c r="VZP1190" s="22"/>
      <c r="VZQ1190" s="22"/>
      <c r="VZR1190" s="22"/>
      <c r="VZS1190" s="22"/>
      <c r="VZT1190" s="22"/>
      <c r="VZU1190" s="22"/>
      <c r="VZV1190" s="22"/>
      <c r="VZW1190" s="22"/>
      <c r="VZX1190" s="22"/>
      <c r="VZY1190" s="22"/>
      <c r="VZZ1190" s="22"/>
      <c r="WAA1190" s="22"/>
      <c r="WAB1190" s="22"/>
      <c r="WAC1190" s="22"/>
      <c r="WAD1190" s="22"/>
      <c r="WAE1190" s="22"/>
      <c r="WAF1190" s="22"/>
      <c r="WAG1190" s="22"/>
      <c r="WAH1190" s="22"/>
      <c r="WAI1190" s="22"/>
      <c r="WAJ1190" s="22"/>
      <c r="WAK1190" s="22"/>
      <c r="WAL1190" s="22"/>
      <c r="WAM1190" s="22"/>
      <c r="WAN1190" s="22"/>
      <c r="WAO1190" s="22"/>
      <c r="WAP1190" s="22"/>
      <c r="WAQ1190" s="22"/>
      <c r="WAR1190" s="22"/>
      <c r="WAS1190" s="22"/>
      <c r="WAT1190" s="22"/>
      <c r="WAU1190" s="22"/>
      <c r="WAV1190" s="22"/>
      <c r="WAW1190" s="22"/>
      <c r="WAX1190" s="22"/>
      <c r="WAY1190" s="22"/>
      <c r="WAZ1190" s="22"/>
      <c r="WBA1190" s="22"/>
      <c r="WBB1190" s="22"/>
      <c r="WBC1190" s="22"/>
      <c r="WBD1190" s="22"/>
      <c r="WBE1190" s="22"/>
      <c r="WBF1190" s="22"/>
      <c r="WBG1190" s="22"/>
      <c r="WBH1190" s="22"/>
      <c r="WBI1190" s="22"/>
      <c r="WBJ1190" s="22"/>
      <c r="WBK1190" s="22"/>
      <c r="WBL1190" s="22"/>
      <c r="WBM1190" s="22"/>
      <c r="WBN1190" s="22"/>
      <c r="WBO1190" s="22"/>
      <c r="WBP1190" s="22"/>
      <c r="WBQ1190" s="22"/>
      <c r="WBR1190" s="22"/>
      <c r="WBS1190" s="22"/>
      <c r="WBT1190" s="22"/>
      <c r="WBU1190" s="22"/>
      <c r="WBV1190" s="22"/>
      <c r="WBW1190" s="22"/>
      <c r="WBX1190" s="22"/>
      <c r="WBY1190" s="22"/>
      <c r="WBZ1190" s="22"/>
      <c r="WCA1190" s="22"/>
      <c r="WCB1190" s="22"/>
      <c r="WCC1190" s="22"/>
      <c r="WCD1190" s="22"/>
      <c r="WCE1190" s="22"/>
      <c r="WCF1190" s="22"/>
      <c r="WCG1190" s="22"/>
      <c r="WCH1190" s="22"/>
      <c r="WCI1190" s="22"/>
      <c r="WCJ1190" s="22"/>
      <c r="WCK1190" s="22"/>
      <c r="WCL1190" s="22"/>
      <c r="WCM1190" s="22"/>
      <c r="WCN1190" s="22"/>
      <c r="WCO1190" s="22"/>
      <c r="WCP1190" s="22"/>
      <c r="WCQ1190" s="22"/>
      <c r="WCR1190" s="22"/>
      <c r="WCS1190" s="22"/>
      <c r="WCT1190" s="22"/>
      <c r="WCU1190" s="22"/>
      <c r="WCV1190" s="22"/>
      <c r="WCW1190" s="22"/>
      <c r="WCX1190" s="22"/>
      <c r="WCY1190" s="22"/>
      <c r="WCZ1190" s="22"/>
      <c r="WDA1190" s="22"/>
      <c r="WDB1190" s="22"/>
      <c r="WDC1190" s="22"/>
      <c r="WDD1190" s="22"/>
      <c r="WDE1190" s="22"/>
      <c r="WDF1190" s="22"/>
      <c r="WDG1190" s="22"/>
      <c r="WDH1190" s="22"/>
      <c r="WDI1190" s="22"/>
      <c r="WDJ1190" s="22"/>
      <c r="WDK1190" s="22"/>
      <c r="WDL1190" s="22"/>
      <c r="WDM1190" s="22"/>
      <c r="WDN1190" s="22"/>
      <c r="WDO1190" s="22"/>
      <c r="WDP1190" s="22"/>
      <c r="WDQ1190" s="22"/>
      <c r="WDR1190" s="22"/>
      <c r="WDS1190" s="22"/>
      <c r="WDT1190" s="22"/>
      <c r="WDU1190" s="22"/>
      <c r="WDV1190" s="22"/>
      <c r="WDW1190" s="22"/>
      <c r="WDX1190" s="22"/>
      <c r="WDY1190" s="22"/>
      <c r="WDZ1190" s="22"/>
      <c r="WEA1190" s="22"/>
      <c r="WEB1190" s="22"/>
      <c r="WEC1190" s="22"/>
      <c r="WED1190" s="22"/>
      <c r="WEE1190" s="22"/>
      <c r="WEF1190" s="22"/>
      <c r="WEG1190" s="22"/>
      <c r="WEH1190" s="22"/>
      <c r="WEI1190" s="22"/>
      <c r="WEJ1190" s="22"/>
      <c r="WEK1190" s="22"/>
      <c r="WEL1190" s="22"/>
      <c r="WEM1190" s="22"/>
      <c r="WEN1190" s="22"/>
      <c r="WEO1190" s="22"/>
      <c r="WEP1190" s="22"/>
      <c r="WEQ1190" s="22"/>
      <c r="WER1190" s="22"/>
      <c r="WES1190" s="22"/>
      <c r="WET1190" s="22"/>
      <c r="WEU1190" s="22"/>
      <c r="WEV1190" s="22"/>
      <c r="WEW1190" s="22"/>
      <c r="WEX1190" s="22"/>
      <c r="WEY1190" s="22"/>
      <c r="WEZ1190" s="22"/>
      <c r="WFA1190" s="22"/>
      <c r="WFB1190" s="22"/>
      <c r="WFC1190" s="22"/>
      <c r="WFD1190" s="22"/>
      <c r="WFE1190" s="22"/>
      <c r="WFF1190" s="22"/>
      <c r="WFG1190" s="22"/>
      <c r="WFH1190" s="22"/>
      <c r="WFI1190" s="22"/>
      <c r="WFJ1190" s="22"/>
      <c r="WFK1190" s="22"/>
      <c r="WFL1190" s="22"/>
      <c r="WFM1190" s="22"/>
      <c r="WFN1190" s="22"/>
      <c r="WFO1190" s="22"/>
      <c r="WFP1190" s="22"/>
      <c r="WFQ1190" s="22"/>
      <c r="WFR1190" s="22"/>
      <c r="WFS1190" s="22"/>
      <c r="WFT1190" s="22"/>
      <c r="WFU1190" s="22"/>
      <c r="WFV1190" s="22"/>
      <c r="WFW1190" s="22"/>
      <c r="WFX1190" s="22"/>
      <c r="WFY1190" s="22"/>
      <c r="WFZ1190" s="22"/>
      <c r="WGA1190" s="22"/>
      <c r="WGB1190" s="22"/>
      <c r="WGC1190" s="22"/>
      <c r="WGD1190" s="22"/>
      <c r="WGE1190" s="22"/>
      <c r="WGF1190" s="22"/>
      <c r="WGG1190" s="22"/>
      <c r="WGH1190" s="22"/>
      <c r="WGI1190" s="22"/>
      <c r="WGJ1190" s="22"/>
      <c r="WGK1190" s="22"/>
      <c r="WGL1190" s="22"/>
      <c r="WGM1190" s="22"/>
      <c r="WGN1190" s="22"/>
      <c r="WGO1190" s="22"/>
      <c r="WGP1190" s="22"/>
      <c r="WGQ1190" s="22"/>
      <c r="WGR1190" s="22"/>
      <c r="WGS1190" s="22"/>
      <c r="WGT1190" s="22"/>
      <c r="WGU1190" s="22"/>
      <c r="WGV1190" s="22"/>
      <c r="WGW1190" s="22"/>
      <c r="WGX1190" s="22"/>
      <c r="WGY1190" s="22"/>
      <c r="WGZ1190" s="22"/>
      <c r="WHA1190" s="22"/>
      <c r="WHB1190" s="22"/>
      <c r="WHC1190" s="22"/>
      <c r="WHD1190" s="22"/>
      <c r="WHE1190" s="22"/>
      <c r="WHF1190" s="22"/>
      <c r="WHG1190" s="22"/>
      <c r="WHH1190" s="22"/>
      <c r="WHI1190" s="22"/>
      <c r="WHJ1190" s="22"/>
      <c r="WHK1190" s="22"/>
      <c r="WHL1190" s="22"/>
      <c r="WHM1190" s="22"/>
      <c r="WHN1190" s="22"/>
      <c r="WHO1190" s="22"/>
      <c r="WHP1190" s="22"/>
      <c r="WHQ1190" s="22"/>
      <c r="WHR1190" s="22"/>
      <c r="WHS1190" s="22"/>
      <c r="WHT1190" s="22"/>
      <c r="WHU1190" s="22"/>
      <c r="WHV1190" s="22"/>
      <c r="WHW1190" s="22"/>
      <c r="WHX1190" s="22"/>
      <c r="WHY1190" s="22"/>
      <c r="WHZ1190" s="22"/>
      <c r="WIA1190" s="22"/>
      <c r="WIB1190" s="22"/>
      <c r="WIC1190" s="22"/>
      <c r="WID1190" s="22"/>
      <c r="WIE1190" s="22"/>
      <c r="WIF1190" s="22"/>
      <c r="WIG1190" s="22"/>
      <c r="WIH1190" s="22"/>
      <c r="WII1190" s="22"/>
      <c r="WIJ1190" s="22"/>
      <c r="WIK1190" s="22"/>
      <c r="WIL1190" s="22"/>
      <c r="WIM1190" s="22"/>
      <c r="WIN1190" s="22"/>
      <c r="WIO1190" s="22"/>
      <c r="WIP1190" s="22"/>
      <c r="WIQ1190" s="22"/>
      <c r="WIR1190" s="22"/>
      <c r="WIS1190" s="22"/>
      <c r="WIT1190" s="22"/>
      <c r="WIU1190" s="22"/>
      <c r="WIV1190" s="22"/>
      <c r="WIW1190" s="22"/>
      <c r="WIX1190" s="22"/>
      <c r="WIY1190" s="22"/>
      <c r="WIZ1190" s="22"/>
      <c r="WJA1190" s="22"/>
      <c r="WJB1190" s="22"/>
      <c r="WJC1190" s="22"/>
      <c r="WJD1190" s="22"/>
      <c r="WJE1190" s="22"/>
      <c r="WJF1190" s="22"/>
      <c r="WJG1190" s="22"/>
      <c r="WJH1190" s="22"/>
      <c r="WJI1190" s="22"/>
      <c r="WJJ1190" s="22"/>
      <c r="WJK1190" s="22"/>
      <c r="WJL1190" s="22"/>
      <c r="WJM1190" s="22"/>
      <c r="WJN1190" s="22"/>
      <c r="WJO1190" s="22"/>
      <c r="WJP1190" s="22"/>
      <c r="WJQ1190" s="22"/>
      <c r="WJR1190" s="22"/>
      <c r="WJS1190" s="22"/>
      <c r="WJT1190" s="22"/>
      <c r="WJU1190" s="22"/>
      <c r="WJV1190" s="22"/>
      <c r="WJW1190" s="22"/>
      <c r="WJX1190" s="22"/>
      <c r="WJY1190" s="22"/>
      <c r="WJZ1190" s="22"/>
      <c r="WKA1190" s="22"/>
      <c r="WKB1190" s="22"/>
      <c r="WKC1190" s="22"/>
      <c r="WKD1190" s="22"/>
      <c r="WKE1190" s="22"/>
      <c r="WKF1190" s="22"/>
      <c r="WKG1190" s="22"/>
      <c r="WKH1190" s="22"/>
      <c r="WKI1190" s="22"/>
      <c r="WKJ1190" s="22"/>
      <c r="WKK1190" s="22"/>
      <c r="WKL1190" s="22"/>
      <c r="WKM1190" s="22"/>
      <c r="WKN1190" s="22"/>
      <c r="WKO1190" s="22"/>
      <c r="WKP1190" s="22"/>
      <c r="WKQ1190" s="22"/>
      <c r="WKR1190" s="22"/>
      <c r="WKS1190" s="22"/>
      <c r="WKT1190" s="22"/>
      <c r="WKU1190" s="22"/>
      <c r="WKV1190" s="22"/>
      <c r="WKW1190" s="22"/>
      <c r="WKX1190" s="22"/>
      <c r="WKY1190" s="22"/>
      <c r="WKZ1190" s="22"/>
      <c r="WLA1190" s="22"/>
      <c r="WLB1190" s="22"/>
      <c r="WLC1190" s="22"/>
      <c r="WLD1190" s="22"/>
      <c r="WLE1190" s="22"/>
      <c r="WLF1190" s="22"/>
      <c r="WLG1190" s="22"/>
      <c r="WLH1190" s="22"/>
      <c r="WLI1190" s="22"/>
      <c r="WLJ1190" s="22"/>
      <c r="WLK1190" s="22"/>
      <c r="WLL1190" s="22"/>
      <c r="WLM1190" s="22"/>
      <c r="WLN1190" s="22"/>
      <c r="WLO1190" s="22"/>
      <c r="WLP1190" s="22"/>
      <c r="WLQ1190" s="22"/>
      <c r="WLR1190" s="22"/>
      <c r="WLS1190" s="22"/>
      <c r="WLT1190" s="22"/>
      <c r="WLU1190" s="22"/>
      <c r="WLV1190" s="22"/>
      <c r="WLW1190" s="22"/>
      <c r="WLX1190" s="22"/>
      <c r="WLY1190" s="22"/>
      <c r="WLZ1190" s="22"/>
      <c r="WMA1190" s="22"/>
      <c r="WMB1190" s="22"/>
      <c r="WMC1190" s="22"/>
      <c r="WMD1190" s="22"/>
      <c r="WME1190" s="22"/>
      <c r="WMF1190" s="22"/>
      <c r="WMG1190" s="22"/>
      <c r="WMH1190" s="22"/>
      <c r="WMI1190" s="22"/>
      <c r="WMJ1190" s="22"/>
      <c r="WMK1190" s="22"/>
      <c r="WML1190" s="22"/>
      <c r="WMM1190" s="22"/>
      <c r="WMN1190" s="22"/>
      <c r="WMO1190" s="22"/>
      <c r="WMP1190" s="22"/>
      <c r="WMQ1190" s="22"/>
      <c r="WMR1190" s="22"/>
      <c r="WMS1190" s="22"/>
      <c r="WMT1190" s="22"/>
      <c r="WMU1190" s="22"/>
      <c r="WMV1190" s="22"/>
      <c r="WMW1190" s="22"/>
      <c r="WMX1190" s="22"/>
      <c r="WMY1190" s="22"/>
      <c r="WMZ1190" s="22"/>
      <c r="WNA1190" s="22"/>
      <c r="WNB1190" s="22"/>
      <c r="WNC1190" s="22"/>
      <c r="WND1190" s="22"/>
      <c r="WNE1190" s="22"/>
      <c r="WNF1190" s="22"/>
      <c r="WNG1190" s="22"/>
      <c r="WNH1190" s="22"/>
      <c r="WNI1190" s="22"/>
      <c r="WNJ1190" s="22"/>
      <c r="WNK1190" s="22"/>
      <c r="WNL1190" s="22"/>
      <c r="WNM1190" s="22"/>
      <c r="WNN1190" s="22"/>
      <c r="WNO1190" s="22"/>
      <c r="WNP1190" s="22"/>
      <c r="WNQ1190" s="22"/>
      <c r="WNR1190" s="22"/>
      <c r="WNS1190" s="22"/>
      <c r="WNT1190" s="22"/>
      <c r="WNU1190" s="22"/>
      <c r="WNV1190" s="22"/>
      <c r="WNW1190" s="22"/>
      <c r="WNX1190" s="22"/>
      <c r="WNY1190" s="22"/>
      <c r="WNZ1190" s="22"/>
      <c r="WOA1190" s="22"/>
      <c r="WOB1190" s="22"/>
      <c r="WOC1190" s="22"/>
      <c r="WOD1190" s="22"/>
      <c r="WOE1190" s="22"/>
      <c r="WOF1190" s="22"/>
      <c r="WOG1190" s="22"/>
      <c r="WOH1190" s="22"/>
      <c r="WOI1190" s="22"/>
      <c r="WOJ1190" s="22"/>
      <c r="WOK1190" s="22"/>
      <c r="WOL1190" s="22"/>
      <c r="WOM1190" s="22"/>
      <c r="WON1190" s="22"/>
      <c r="WOO1190" s="22"/>
      <c r="WOP1190" s="22"/>
      <c r="WOQ1190" s="22"/>
      <c r="WOR1190" s="22"/>
      <c r="WOS1190" s="22"/>
      <c r="WOT1190" s="22"/>
      <c r="WOU1190" s="22"/>
      <c r="WOV1190" s="22"/>
      <c r="WOW1190" s="22"/>
      <c r="WOX1190" s="22"/>
      <c r="WOY1190" s="22"/>
      <c r="WOZ1190" s="22"/>
      <c r="WPA1190" s="22"/>
      <c r="WPB1190" s="22"/>
      <c r="WPC1190" s="22"/>
      <c r="WPD1190" s="22"/>
      <c r="WPE1190" s="22"/>
      <c r="WPF1190" s="22"/>
      <c r="WPG1190" s="22"/>
      <c r="WPH1190" s="22"/>
      <c r="WPI1190" s="22"/>
      <c r="WPJ1190" s="22"/>
      <c r="WPK1190" s="22"/>
      <c r="WPL1190" s="22"/>
      <c r="WPM1190" s="22"/>
      <c r="WPN1190" s="22"/>
      <c r="WPO1190" s="22"/>
      <c r="WPP1190" s="22"/>
      <c r="WPQ1190" s="22"/>
      <c r="WPR1190" s="22"/>
      <c r="WPS1190" s="22"/>
      <c r="WPT1190" s="22"/>
      <c r="WPU1190" s="22"/>
      <c r="WPV1190" s="22"/>
      <c r="WPW1190" s="22"/>
      <c r="WPX1190" s="22"/>
      <c r="WPY1190" s="22"/>
      <c r="WPZ1190" s="22"/>
      <c r="WQA1190" s="22"/>
      <c r="WQB1190" s="22"/>
      <c r="WQC1190" s="22"/>
      <c r="WQD1190" s="22"/>
      <c r="WQE1190" s="22"/>
      <c r="WQF1190" s="22"/>
      <c r="WQG1190" s="22"/>
      <c r="WQH1190" s="22"/>
      <c r="WQI1190" s="22"/>
      <c r="WQJ1190" s="22"/>
      <c r="WQK1190" s="22"/>
      <c r="WQL1190" s="22"/>
      <c r="WQM1190" s="22"/>
      <c r="WQN1190" s="22"/>
      <c r="WQO1190" s="22"/>
      <c r="WQP1190" s="22"/>
      <c r="WQQ1190" s="22"/>
      <c r="WQR1190" s="22"/>
      <c r="WQS1190" s="22"/>
      <c r="WQT1190" s="22"/>
      <c r="WQU1190" s="22"/>
      <c r="WQV1190" s="22"/>
      <c r="WQW1190" s="22"/>
      <c r="WQX1190" s="22"/>
      <c r="WQY1190" s="22"/>
      <c r="WQZ1190" s="22"/>
      <c r="WRA1190" s="22"/>
      <c r="WRB1190" s="22"/>
      <c r="WRC1190" s="22"/>
      <c r="WRD1190" s="22"/>
      <c r="WRE1190" s="22"/>
      <c r="WRF1190" s="22"/>
      <c r="WRG1190" s="22"/>
      <c r="WRH1190" s="22"/>
      <c r="WRI1190" s="22"/>
      <c r="WRJ1190" s="22"/>
      <c r="WRK1190" s="22"/>
      <c r="WRL1190" s="22"/>
      <c r="WRM1190" s="22"/>
      <c r="WRN1190" s="22"/>
      <c r="WRO1190" s="22"/>
      <c r="WRP1190" s="22"/>
      <c r="WRQ1190" s="22"/>
      <c r="WRR1190" s="22"/>
      <c r="WRS1190" s="22"/>
      <c r="WRT1190" s="22"/>
      <c r="WRU1190" s="22"/>
      <c r="WRV1190" s="22"/>
      <c r="WRW1190" s="22"/>
      <c r="WRX1190" s="22"/>
      <c r="WRY1190" s="22"/>
      <c r="WRZ1190" s="22"/>
      <c r="WSA1190" s="22"/>
      <c r="WSB1190" s="22"/>
      <c r="WSC1190" s="22"/>
      <c r="WSD1190" s="22"/>
      <c r="WSE1190" s="22"/>
      <c r="WSF1190" s="22"/>
      <c r="WSG1190" s="22"/>
      <c r="WSH1190" s="22"/>
      <c r="WSI1190" s="22"/>
      <c r="WSJ1190" s="22"/>
      <c r="WSK1190" s="22"/>
      <c r="WSL1190" s="22"/>
      <c r="WSM1190" s="22"/>
      <c r="WSN1190" s="22"/>
      <c r="WSO1190" s="22"/>
      <c r="WSP1190" s="22"/>
      <c r="WSQ1190" s="22"/>
      <c r="WSR1190" s="22"/>
      <c r="WSS1190" s="22"/>
      <c r="WST1190" s="22"/>
      <c r="WSU1190" s="22"/>
      <c r="WSV1190" s="22"/>
      <c r="WSW1190" s="22"/>
      <c r="WSX1190" s="22"/>
      <c r="WSY1190" s="22"/>
      <c r="WSZ1190" s="22"/>
      <c r="WTA1190" s="22"/>
      <c r="WTB1190" s="22"/>
      <c r="WTC1190" s="22"/>
      <c r="WTD1190" s="22"/>
      <c r="WTE1190" s="22"/>
      <c r="WTF1190" s="22"/>
      <c r="WTG1190" s="22"/>
      <c r="WTH1190" s="22"/>
      <c r="WTI1190" s="22"/>
      <c r="WTJ1190" s="22"/>
      <c r="WTK1190" s="22"/>
      <c r="WTL1190" s="22"/>
      <c r="WTM1190" s="22"/>
      <c r="WTN1190" s="22"/>
      <c r="WTO1190" s="22"/>
      <c r="WTP1190" s="22"/>
      <c r="WTQ1190" s="22"/>
      <c r="WTR1190" s="22"/>
      <c r="WTS1190" s="22"/>
      <c r="WTT1190" s="22"/>
      <c r="WTU1190" s="22"/>
      <c r="WTV1190" s="22"/>
      <c r="WTW1190" s="22"/>
      <c r="WTX1190" s="22"/>
      <c r="WTY1190" s="22"/>
      <c r="WTZ1190" s="22"/>
      <c r="WUA1190" s="22"/>
      <c r="WUB1190" s="22"/>
      <c r="WUC1190" s="22"/>
      <c r="WUD1190" s="22"/>
      <c r="WUE1190" s="22"/>
      <c r="WUF1190" s="22"/>
      <c r="WUG1190" s="22"/>
      <c r="WUH1190" s="22"/>
      <c r="WUI1190" s="22"/>
      <c r="WUJ1190" s="22"/>
      <c r="WUK1190" s="22"/>
      <c r="WUL1190" s="22"/>
      <c r="WUM1190" s="22"/>
      <c r="WUN1190" s="22"/>
      <c r="WUO1190" s="22"/>
      <c r="WUP1190" s="22"/>
      <c r="WUQ1190" s="22"/>
      <c r="WUR1190" s="22"/>
      <c r="WUS1190" s="22"/>
      <c r="WUT1190" s="22"/>
      <c r="WUU1190" s="22"/>
      <c r="WUV1190" s="22"/>
      <c r="WUW1190" s="22"/>
      <c r="WUX1190" s="22"/>
      <c r="WUY1190" s="22"/>
      <c r="WUZ1190" s="22"/>
      <c r="WVA1190" s="22"/>
      <c r="WVB1190" s="22"/>
      <c r="WVC1190" s="22"/>
      <c r="WVD1190" s="22"/>
      <c r="WVE1190" s="22"/>
      <c r="WVF1190" s="22"/>
      <c r="WVG1190" s="22"/>
      <c r="WVH1190" s="22"/>
      <c r="WVI1190" s="22"/>
      <c r="WVJ1190" s="22"/>
      <c r="WVK1190" s="22"/>
      <c r="WVL1190" s="22"/>
      <c r="WVM1190" s="22"/>
      <c r="WVN1190" s="22"/>
      <c r="WVO1190" s="22"/>
      <c r="WVP1190" s="22"/>
      <c r="WVQ1190" s="22"/>
      <c r="WVR1190" s="22"/>
      <c r="WVS1190" s="22"/>
      <c r="WVT1190" s="22"/>
      <c r="WVU1190" s="22"/>
      <c r="WVV1190" s="22"/>
      <c r="WVW1190" s="22"/>
      <c r="WVX1190" s="22"/>
      <c r="WVY1190" s="22"/>
      <c r="WVZ1190" s="22"/>
      <c r="WWA1190" s="22"/>
      <c r="WWB1190" s="22"/>
      <c r="WWC1190" s="22"/>
      <c r="WWD1190" s="22"/>
      <c r="WWE1190" s="22"/>
      <c r="WWF1190" s="22"/>
      <c r="WWG1190" s="22"/>
      <c r="WWH1190" s="22"/>
      <c r="WWI1190" s="22"/>
      <c r="WWJ1190" s="22"/>
      <c r="WWK1190" s="22"/>
      <c r="WWL1190" s="22"/>
      <c r="WWM1190" s="22"/>
      <c r="WWN1190" s="22"/>
      <c r="WWO1190" s="22"/>
      <c r="WWP1190" s="22"/>
      <c r="WWQ1190" s="22"/>
      <c r="WWR1190" s="22"/>
      <c r="WWS1190" s="22"/>
      <c r="WWT1190" s="22"/>
      <c r="WWU1190" s="22"/>
      <c r="WWV1190" s="22"/>
      <c r="WWW1190" s="22"/>
      <c r="WWX1190" s="22"/>
      <c r="WWY1190" s="22"/>
      <c r="WWZ1190" s="22"/>
      <c r="WXA1190" s="22"/>
      <c r="WXB1190" s="22"/>
      <c r="WXC1190" s="22"/>
      <c r="WXD1190" s="22"/>
      <c r="WXE1190" s="22"/>
      <c r="WXF1190" s="22"/>
      <c r="WXG1190" s="22"/>
      <c r="WXH1190" s="22"/>
      <c r="WXI1190" s="22"/>
      <c r="WXJ1190" s="22"/>
      <c r="WXK1190" s="22"/>
      <c r="WXL1190" s="22"/>
      <c r="WXM1190" s="22"/>
      <c r="WXN1190" s="22"/>
      <c r="WXO1190" s="22"/>
      <c r="WXP1190" s="22"/>
      <c r="WXQ1190" s="22"/>
      <c r="WXR1190" s="22"/>
      <c r="WXS1190" s="22"/>
      <c r="WXT1190" s="22"/>
      <c r="WXU1190" s="22"/>
      <c r="WXV1190" s="22"/>
      <c r="WXW1190" s="22"/>
      <c r="WXX1190" s="22"/>
      <c r="WXY1190" s="22"/>
      <c r="WXZ1190" s="22"/>
      <c r="WYA1190" s="22"/>
      <c r="WYB1190" s="22"/>
      <c r="WYC1190" s="22"/>
      <c r="WYD1190" s="22"/>
      <c r="WYE1190" s="22"/>
      <c r="WYF1190" s="22"/>
      <c r="WYG1190" s="22"/>
      <c r="WYH1190" s="22"/>
      <c r="WYI1190" s="22"/>
      <c r="WYJ1190" s="22"/>
      <c r="WYK1190" s="22"/>
      <c r="WYL1190" s="22"/>
      <c r="WYM1190" s="22"/>
      <c r="WYN1190" s="22"/>
      <c r="WYO1190" s="22"/>
      <c r="WYP1190" s="22"/>
      <c r="WYQ1190" s="22"/>
      <c r="WYR1190" s="22"/>
      <c r="WYS1190" s="22"/>
      <c r="WYT1190" s="22"/>
      <c r="WYU1190" s="22"/>
      <c r="WYV1190" s="22"/>
      <c r="WYW1190" s="22"/>
      <c r="WYX1190" s="22"/>
      <c r="WYY1190" s="22"/>
      <c r="WYZ1190" s="22"/>
      <c r="WZA1190" s="22"/>
      <c r="WZB1190" s="22"/>
      <c r="WZC1190" s="22"/>
      <c r="WZD1190" s="22"/>
      <c r="WZE1190" s="22"/>
      <c r="WZF1190" s="22"/>
      <c r="WZG1190" s="22"/>
      <c r="WZH1190" s="22"/>
      <c r="WZI1190" s="22"/>
      <c r="WZJ1190" s="22"/>
      <c r="WZK1190" s="22"/>
      <c r="WZL1190" s="22"/>
      <c r="WZM1190" s="22"/>
      <c r="WZN1190" s="22"/>
      <c r="WZO1190" s="22"/>
      <c r="WZP1190" s="22"/>
      <c r="WZQ1190" s="22"/>
      <c r="WZR1190" s="22"/>
      <c r="WZS1190" s="22"/>
      <c r="WZT1190" s="22"/>
      <c r="WZU1190" s="22"/>
      <c r="WZV1190" s="22"/>
      <c r="WZW1190" s="22"/>
      <c r="WZX1190" s="22"/>
      <c r="WZY1190" s="22"/>
      <c r="WZZ1190" s="22"/>
      <c r="XAA1190" s="22"/>
      <c r="XAB1190" s="22"/>
      <c r="XAC1190" s="22"/>
      <c r="XAD1190" s="22"/>
      <c r="XAE1190" s="22"/>
      <c r="XAF1190" s="22"/>
      <c r="XAG1190" s="22"/>
      <c r="XAH1190" s="22"/>
      <c r="XAI1190" s="22"/>
      <c r="XAJ1190" s="22"/>
      <c r="XAK1190" s="22"/>
      <c r="XAL1190" s="22"/>
      <c r="XAM1190" s="22"/>
      <c r="XAN1190" s="22"/>
      <c r="XAO1190" s="22"/>
      <c r="XAP1190" s="22"/>
      <c r="XAQ1190" s="22"/>
      <c r="XAR1190" s="22"/>
      <c r="XAS1190" s="22"/>
      <c r="XAT1190" s="22"/>
      <c r="XAU1190" s="22"/>
      <c r="XAV1190" s="22"/>
      <c r="XAW1190" s="22"/>
      <c r="XAX1190" s="22"/>
      <c r="XAY1190" s="22"/>
      <c r="XAZ1190" s="22"/>
      <c r="XBA1190" s="22"/>
      <c r="XBB1190" s="22"/>
      <c r="XBC1190" s="22"/>
      <c r="XBD1190" s="22"/>
      <c r="XBE1190" s="22"/>
      <c r="XBF1190" s="22"/>
      <c r="XBG1190" s="22"/>
      <c r="XBH1190" s="22"/>
      <c r="XBI1190" s="22"/>
      <c r="XBJ1190" s="22"/>
      <c r="XBK1190" s="22"/>
      <c r="XBL1190" s="22"/>
      <c r="XBM1190" s="22"/>
      <c r="XBN1190" s="22"/>
      <c r="XBO1190" s="22"/>
      <c r="XBP1190" s="22"/>
      <c r="XBQ1190" s="22"/>
      <c r="XBR1190" s="22"/>
      <c r="XBS1190" s="22"/>
      <c r="XBT1190" s="22"/>
      <c r="XBU1190" s="22"/>
      <c r="XBV1190" s="22"/>
      <c r="XBW1190" s="22"/>
      <c r="XBX1190" s="22"/>
      <c r="XBY1190" s="22"/>
      <c r="XBZ1190" s="22"/>
      <c r="XCA1190" s="22"/>
      <c r="XCB1190" s="22"/>
      <c r="XCC1190" s="22"/>
      <c r="XCD1190" s="22"/>
      <c r="XCE1190" s="22"/>
      <c r="XCF1190" s="22"/>
      <c r="XCG1190" s="22"/>
      <c r="XCH1190" s="22"/>
      <c r="XCI1190" s="22"/>
      <c r="XCJ1190" s="22"/>
      <c r="XCK1190" s="22"/>
      <c r="XCL1190" s="22"/>
      <c r="XCM1190" s="22"/>
      <c r="XCN1190" s="22"/>
      <c r="XCO1190" s="22"/>
    </row>
    <row r="1191" spans="1:16317" ht="171.6">
      <c r="A1191" s="480"/>
      <c r="B1191" s="304" t="s">
        <v>75</v>
      </c>
      <c r="C1191" s="215" t="s">
        <v>6113</v>
      </c>
      <c r="D1191" s="305" t="s">
        <v>6114</v>
      </c>
      <c r="E1191" s="185" t="s">
        <v>901</v>
      </c>
      <c r="F1191" s="175" t="s">
        <v>6115</v>
      </c>
      <c r="G1191" s="186" t="s">
        <v>6109</v>
      </c>
      <c r="H1191" s="312" t="s">
        <v>1016</v>
      </c>
      <c r="I1191" s="313"/>
      <c r="J1191" s="313"/>
      <c r="K1191" s="201" t="s">
        <v>1558</v>
      </c>
      <c r="L1191" s="90" t="s">
        <v>356</v>
      </c>
      <c r="M1191" s="105" t="s">
        <v>4951</v>
      </c>
      <c r="N1191" s="106"/>
      <c r="O1191" s="107"/>
      <c r="P1191" s="201" t="s">
        <v>907</v>
      </c>
      <c r="Q1191" s="90" t="s">
        <v>356</v>
      </c>
      <c r="R1191" s="217" t="s">
        <v>3600</v>
      </c>
      <c r="S1191" s="106"/>
      <c r="T1191" s="107"/>
      <c r="U1191" s="201" t="s">
        <v>908</v>
      </c>
      <c r="V1191" s="90" t="s">
        <v>356</v>
      </c>
      <c r="W1191" s="282" t="s">
        <v>905</v>
      </c>
      <c r="X1191" s="329"/>
      <c r="Y1191" s="350"/>
      <c r="Z1191" s="201"/>
      <c r="AA1191" s="90"/>
      <c r="AB1191" s="282"/>
      <c r="AC1191" s="329"/>
      <c r="AD1191" s="350"/>
      <c r="AE1191" s="22"/>
      <c r="AF1191" s="22"/>
      <c r="AG1191" s="22"/>
      <c r="AH1191" s="22"/>
      <c r="AI1191" s="22"/>
      <c r="AJ1191" s="22"/>
      <c r="AK1191" s="22"/>
      <c r="AL1191" s="22"/>
      <c r="AM1191" s="22"/>
      <c r="AN1191" s="22"/>
      <c r="AO1191" s="22"/>
      <c r="AP1191" s="22"/>
      <c r="AQ1191" s="22"/>
      <c r="AR1191" s="22"/>
      <c r="AS1191" s="22"/>
      <c r="AT1191" s="22"/>
      <c r="AU1191" s="22"/>
      <c r="AV1191" s="22"/>
      <c r="AW1191" s="22"/>
      <c r="AX1191" s="22"/>
      <c r="AY1191" s="22"/>
      <c r="AZ1191" s="22"/>
      <c r="BA1191" s="22"/>
      <c r="BB1191" s="22"/>
      <c r="BC1191" s="22"/>
      <c r="BD1191" s="22"/>
      <c r="BE1191" s="22"/>
      <c r="BF1191" s="22"/>
      <c r="BG1191" s="22"/>
      <c r="BH1191" s="22"/>
      <c r="BI1191" s="22"/>
      <c r="BJ1191" s="22"/>
      <c r="BK1191" s="22"/>
      <c r="BL1191" s="22"/>
      <c r="BM1191" s="22"/>
      <c r="BN1191" s="22"/>
      <c r="BO1191" s="22"/>
      <c r="BP1191" s="22"/>
      <c r="BQ1191" s="22"/>
      <c r="BR1191" s="22"/>
      <c r="BS1191" s="22"/>
      <c r="BT1191" s="22"/>
      <c r="BU1191" s="22"/>
      <c r="BV1191" s="22"/>
      <c r="BW1191" s="22"/>
      <c r="BX1191" s="22"/>
      <c r="BY1191" s="22"/>
      <c r="BZ1191" s="22"/>
      <c r="CA1191" s="22"/>
      <c r="CB1191" s="22"/>
      <c r="CC1191" s="22"/>
      <c r="CD1191" s="22"/>
      <c r="CE1191" s="22"/>
      <c r="CF1191" s="22"/>
      <c r="CG1191" s="22"/>
      <c r="CH1191" s="22"/>
      <c r="CI1191" s="22"/>
      <c r="CJ1191" s="22"/>
      <c r="CK1191" s="22"/>
      <c r="CL1191" s="22"/>
      <c r="CM1191" s="22"/>
      <c r="CN1191" s="22"/>
      <c r="CO1191" s="22"/>
      <c r="CP1191" s="22"/>
      <c r="CQ1191" s="22"/>
      <c r="CR1191" s="22"/>
      <c r="CS1191" s="22"/>
      <c r="CT1191" s="22"/>
      <c r="CU1191" s="22"/>
      <c r="CV1191" s="22"/>
      <c r="CW1191" s="22"/>
      <c r="CX1191" s="22"/>
      <c r="CY1191" s="22"/>
      <c r="CZ1191" s="22"/>
      <c r="DA1191" s="22"/>
      <c r="DB1191" s="22"/>
      <c r="DC1191" s="22"/>
      <c r="DD1191" s="22"/>
      <c r="DE1191" s="22"/>
      <c r="DF1191" s="22"/>
      <c r="DG1191" s="22"/>
      <c r="DH1191" s="22"/>
      <c r="DI1191" s="22"/>
      <c r="DJ1191" s="22"/>
      <c r="DK1191" s="22"/>
      <c r="DL1191" s="22"/>
      <c r="DM1191" s="22"/>
      <c r="DN1191" s="22"/>
      <c r="DO1191" s="22"/>
      <c r="DP1191" s="22"/>
      <c r="DQ1191" s="22"/>
      <c r="DR1191" s="22"/>
      <c r="DS1191" s="22"/>
      <c r="DT1191" s="22"/>
      <c r="DU1191" s="22"/>
      <c r="DV1191" s="22"/>
      <c r="DW1191" s="22"/>
      <c r="DX1191" s="22"/>
      <c r="DY1191" s="22"/>
      <c r="DZ1191" s="22"/>
      <c r="EA1191" s="22"/>
      <c r="EB1191" s="22"/>
      <c r="EC1191" s="22"/>
      <c r="ED1191" s="22"/>
      <c r="EE1191" s="22"/>
      <c r="EF1191" s="22"/>
      <c r="EG1191" s="22"/>
      <c r="EH1191" s="22"/>
      <c r="EI1191" s="22"/>
      <c r="EJ1191" s="22"/>
      <c r="EK1191" s="22"/>
      <c r="EL1191" s="22"/>
      <c r="EM1191" s="22"/>
      <c r="EN1191" s="22"/>
      <c r="EO1191" s="22"/>
      <c r="EP1191" s="22"/>
      <c r="EQ1191" s="22"/>
      <c r="ER1191" s="22"/>
      <c r="ES1191" s="22"/>
      <c r="ET1191" s="22"/>
      <c r="EU1191" s="22"/>
      <c r="EV1191" s="22"/>
      <c r="EW1191" s="22"/>
      <c r="EX1191" s="22"/>
      <c r="EY1191" s="22"/>
      <c r="EZ1191" s="22"/>
      <c r="FA1191" s="22"/>
      <c r="FB1191" s="22"/>
      <c r="FC1191" s="22"/>
      <c r="FD1191" s="22"/>
      <c r="FE1191" s="22"/>
      <c r="FF1191" s="22"/>
      <c r="FG1191" s="22"/>
      <c r="FH1191" s="22"/>
      <c r="FI1191" s="22"/>
      <c r="FJ1191" s="22"/>
      <c r="FK1191" s="22"/>
      <c r="FL1191" s="22"/>
      <c r="FM1191" s="22"/>
      <c r="FN1191" s="22"/>
      <c r="FO1191" s="22"/>
      <c r="FP1191" s="22"/>
      <c r="FQ1191" s="22"/>
      <c r="FR1191" s="22"/>
      <c r="FS1191" s="22"/>
      <c r="FT1191" s="22"/>
      <c r="FU1191" s="22"/>
      <c r="FV1191" s="22"/>
      <c r="FW1191" s="22"/>
      <c r="FX1191" s="22"/>
      <c r="FY1191" s="22"/>
      <c r="FZ1191" s="22"/>
      <c r="GA1191" s="22"/>
      <c r="GB1191" s="22"/>
      <c r="GC1191" s="22"/>
      <c r="GD1191" s="22"/>
      <c r="GE1191" s="22"/>
      <c r="GF1191" s="22"/>
      <c r="GG1191" s="22"/>
      <c r="GH1191" s="22"/>
      <c r="GI1191" s="22"/>
      <c r="GJ1191" s="22"/>
      <c r="GK1191" s="22"/>
      <c r="GL1191" s="22"/>
      <c r="GM1191" s="22"/>
      <c r="GN1191" s="22"/>
      <c r="GO1191" s="22"/>
      <c r="GP1191" s="22"/>
      <c r="GQ1191" s="22"/>
      <c r="GR1191" s="22"/>
      <c r="GS1191" s="22"/>
      <c r="GT1191" s="22"/>
      <c r="GU1191" s="22"/>
      <c r="GV1191" s="22"/>
      <c r="GW1191" s="22"/>
      <c r="GX1191" s="22"/>
      <c r="GY1191" s="22"/>
      <c r="GZ1191" s="22"/>
      <c r="HA1191" s="22"/>
      <c r="HB1191" s="22"/>
      <c r="HC1191" s="22"/>
      <c r="HD1191" s="22"/>
      <c r="HE1191" s="22"/>
      <c r="HF1191" s="22"/>
      <c r="HG1191" s="22"/>
      <c r="HH1191" s="22"/>
      <c r="HI1191" s="22"/>
      <c r="HJ1191" s="22"/>
      <c r="HK1191" s="22"/>
      <c r="HL1191" s="22"/>
      <c r="HM1191" s="22"/>
      <c r="HN1191" s="22"/>
      <c r="HO1191" s="22"/>
      <c r="HP1191" s="22"/>
      <c r="HQ1191" s="22"/>
      <c r="HR1191" s="22"/>
      <c r="HS1191" s="22"/>
      <c r="HT1191" s="22"/>
      <c r="HU1191" s="22"/>
      <c r="HV1191" s="22"/>
      <c r="HW1191" s="22"/>
      <c r="HX1191" s="22"/>
      <c r="HY1191" s="22"/>
      <c r="HZ1191" s="22"/>
      <c r="IA1191" s="22"/>
      <c r="IB1191" s="22"/>
      <c r="IC1191" s="22"/>
      <c r="ID1191" s="22"/>
      <c r="IE1191" s="22"/>
      <c r="IF1191" s="22"/>
      <c r="IG1191" s="22"/>
      <c r="IH1191" s="22"/>
      <c r="II1191" s="22"/>
      <c r="IJ1191" s="22"/>
      <c r="IK1191" s="22"/>
      <c r="IL1191" s="22"/>
      <c r="IM1191" s="22"/>
      <c r="IN1191" s="22"/>
      <c r="IO1191" s="22"/>
      <c r="IP1191" s="22"/>
      <c r="IQ1191" s="22"/>
      <c r="IR1191" s="22"/>
      <c r="IS1191" s="22"/>
      <c r="IT1191" s="22"/>
      <c r="IU1191" s="22"/>
      <c r="IV1191" s="22"/>
      <c r="IW1191" s="22"/>
      <c r="IX1191" s="22"/>
      <c r="IY1191" s="22"/>
      <c r="IZ1191" s="22"/>
      <c r="JA1191" s="22"/>
      <c r="JB1191" s="22"/>
      <c r="JC1191" s="22"/>
      <c r="JD1191" s="22"/>
      <c r="JE1191" s="22"/>
      <c r="JF1191" s="22"/>
      <c r="JG1191" s="22"/>
      <c r="JH1191" s="22"/>
      <c r="JI1191" s="22"/>
      <c r="JJ1191" s="22"/>
      <c r="JK1191" s="22"/>
      <c r="JL1191" s="22"/>
      <c r="JM1191" s="22"/>
      <c r="JN1191" s="22"/>
      <c r="JO1191" s="22"/>
      <c r="JP1191" s="22"/>
      <c r="JQ1191" s="22"/>
      <c r="JR1191" s="22"/>
      <c r="JS1191" s="22"/>
      <c r="JT1191" s="22"/>
      <c r="JU1191" s="22"/>
      <c r="JV1191" s="22"/>
      <c r="JW1191" s="22"/>
      <c r="JX1191" s="22"/>
      <c r="JY1191" s="22"/>
      <c r="JZ1191" s="22"/>
      <c r="KA1191" s="22"/>
      <c r="KB1191" s="22"/>
      <c r="KC1191" s="22"/>
      <c r="KD1191" s="22"/>
      <c r="KE1191" s="22"/>
      <c r="KF1191" s="22"/>
      <c r="KG1191" s="22"/>
      <c r="KH1191" s="22"/>
      <c r="KI1191" s="22"/>
      <c r="KJ1191" s="22"/>
      <c r="KK1191" s="22"/>
      <c r="KL1191" s="22"/>
      <c r="KM1191" s="22"/>
      <c r="KN1191" s="22"/>
      <c r="KO1191" s="22"/>
      <c r="KP1191" s="22"/>
      <c r="KQ1191" s="22"/>
      <c r="KR1191" s="22"/>
      <c r="KS1191" s="22"/>
      <c r="KT1191" s="22"/>
      <c r="KU1191" s="22"/>
      <c r="KV1191" s="22"/>
      <c r="KW1191" s="22"/>
      <c r="KX1191" s="22"/>
      <c r="KY1191" s="22"/>
      <c r="KZ1191" s="22"/>
      <c r="LA1191" s="22"/>
      <c r="LB1191" s="22"/>
      <c r="LC1191" s="22"/>
      <c r="LD1191" s="22"/>
      <c r="LE1191" s="22"/>
      <c r="LF1191" s="22"/>
      <c r="LG1191" s="22"/>
      <c r="LH1191" s="22"/>
      <c r="LI1191" s="22"/>
      <c r="LJ1191" s="22"/>
      <c r="LK1191" s="22"/>
      <c r="LL1191" s="22"/>
      <c r="LM1191" s="22"/>
      <c r="LN1191" s="22"/>
      <c r="LO1191" s="22"/>
      <c r="LP1191" s="22"/>
      <c r="LQ1191" s="22"/>
      <c r="LR1191" s="22"/>
      <c r="LS1191" s="22"/>
      <c r="LT1191" s="22"/>
      <c r="LU1191" s="22"/>
      <c r="LV1191" s="22"/>
      <c r="LW1191" s="22"/>
      <c r="LX1191" s="22"/>
      <c r="LY1191" s="22"/>
      <c r="LZ1191" s="22"/>
      <c r="MA1191" s="22"/>
      <c r="MB1191" s="22"/>
      <c r="MC1191" s="22"/>
      <c r="MD1191" s="22"/>
      <c r="ME1191" s="22"/>
      <c r="MF1191" s="22"/>
      <c r="MG1191" s="22"/>
      <c r="MH1191" s="22"/>
      <c r="MI1191" s="22"/>
      <c r="MJ1191" s="22"/>
      <c r="MK1191" s="22"/>
      <c r="ML1191" s="22"/>
      <c r="MM1191" s="22"/>
      <c r="MN1191" s="22"/>
      <c r="MO1191" s="22"/>
      <c r="MP1191" s="22"/>
      <c r="MQ1191" s="22"/>
      <c r="MR1191" s="22"/>
      <c r="MS1191" s="22"/>
      <c r="MT1191" s="22"/>
      <c r="MU1191" s="22"/>
      <c r="MV1191" s="22"/>
      <c r="MW1191" s="22"/>
      <c r="MX1191" s="22"/>
      <c r="MY1191" s="22"/>
      <c r="MZ1191" s="22"/>
      <c r="NA1191" s="22"/>
      <c r="NB1191" s="22"/>
      <c r="NC1191" s="22"/>
      <c r="ND1191" s="22"/>
      <c r="NE1191" s="22"/>
      <c r="NF1191" s="22"/>
      <c r="NG1191" s="22"/>
      <c r="NH1191" s="22"/>
      <c r="NI1191" s="22"/>
      <c r="NJ1191" s="22"/>
      <c r="NK1191" s="22"/>
      <c r="NL1191" s="22"/>
      <c r="NM1191" s="22"/>
      <c r="NN1191" s="22"/>
      <c r="NO1191" s="22"/>
      <c r="NP1191" s="22"/>
      <c r="NQ1191" s="22"/>
      <c r="NR1191" s="22"/>
      <c r="NS1191" s="22"/>
      <c r="NT1191" s="22"/>
      <c r="NU1191" s="22"/>
      <c r="NV1191" s="22"/>
      <c r="NW1191" s="22"/>
      <c r="NX1191" s="22"/>
      <c r="NY1191" s="22"/>
      <c r="NZ1191" s="22"/>
      <c r="OA1191" s="22"/>
      <c r="OB1191" s="22"/>
      <c r="OC1191" s="22"/>
      <c r="OD1191" s="22"/>
      <c r="OE1191" s="22"/>
      <c r="OF1191" s="22"/>
      <c r="OG1191" s="22"/>
      <c r="OH1191" s="22"/>
      <c r="OI1191" s="22"/>
      <c r="OJ1191" s="22"/>
      <c r="OK1191" s="22"/>
      <c r="OL1191" s="22"/>
      <c r="OM1191" s="22"/>
      <c r="ON1191" s="22"/>
      <c r="OO1191" s="22"/>
      <c r="OP1191" s="22"/>
      <c r="OQ1191" s="22"/>
      <c r="OR1191" s="22"/>
      <c r="OS1191" s="22"/>
      <c r="OT1191" s="22"/>
      <c r="OU1191" s="22"/>
      <c r="OV1191" s="22"/>
      <c r="OW1191" s="22"/>
      <c r="OX1191" s="22"/>
      <c r="OY1191" s="22"/>
      <c r="OZ1191" s="22"/>
      <c r="PA1191" s="22"/>
      <c r="PB1191" s="22"/>
      <c r="PC1191" s="22"/>
      <c r="PD1191" s="22"/>
      <c r="PE1191" s="22"/>
      <c r="PF1191" s="22"/>
      <c r="PG1191" s="22"/>
      <c r="PH1191" s="22"/>
      <c r="PI1191" s="22"/>
      <c r="PJ1191" s="22"/>
      <c r="PK1191" s="22"/>
      <c r="PL1191" s="22"/>
      <c r="PM1191" s="22"/>
      <c r="PN1191" s="22"/>
      <c r="PO1191" s="22"/>
      <c r="PP1191" s="22"/>
      <c r="PQ1191" s="22"/>
      <c r="PR1191" s="22"/>
      <c r="PS1191" s="22"/>
      <c r="PT1191" s="22"/>
      <c r="PU1191" s="22"/>
      <c r="PV1191" s="22"/>
      <c r="PW1191" s="22"/>
      <c r="PX1191" s="22"/>
      <c r="PY1191" s="22"/>
      <c r="PZ1191" s="22"/>
      <c r="QA1191" s="22"/>
      <c r="QB1191" s="22"/>
      <c r="QC1191" s="22"/>
      <c r="QD1191" s="22"/>
      <c r="QE1191" s="22"/>
      <c r="QF1191" s="22"/>
      <c r="QG1191" s="22"/>
      <c r="QH1191" s="22"/>
      <c r="QI1191" s="22"/>
      <c r="QJ1191" s="22"/>
      <c r="QK1191" s="22"/>
      <c r="QL1191" s="22"/>
      <c r="QM1191" s="22"/>
      <c r="QN1191" s="22"/>
      <c r="QO1191" s="22"/>
      <c r="QP1191" s="22"/>
      <c r="QQ1191" s="22"/>
      <c r="QR1191" s="22"/>
      <c r="QS1191" s="22"/>
      <c r="QT1191" s="22"/>
      <c r="QU1191" s="22"/>
      <c r="QV1191" s="22"/>
      <c r="QW1191" s="22"/>
      <c r="QX1191" s="22"/>
      <c r="QY1191" s="22"/>
      <c r="QZ1191" s="22"/>
      <c r="RA1191" s="22"/>
      <c r="RB1191" s="22"/>
      <c r="RC1191" s="22"/>
      <c r="RD1191" s="22"/>
      <c r="RE1191" s="22"/>
      <c r="RF1191" s="22"/>
      <c r="RG1191" s="22"/>
      <c r="RH1191" s="22"/>
      <c r="RI1191" s="22"/>
      <c r="RJ1191" s="22"/>
      <c r="RK1191" s="22"/>
      <c r="RL1191" s="22"/>
      <c r="RM1191" s="22"/>
      <c r="RN1191" s="22"/>
      <c r="RO1191" s="22"/>
      <c r="RP1191" s="22"/>
      <c r="RQ1191" s="22"/>
      <c r="RR1191" s="22"/>
      <c r="RS1191" s="22"/>
      <c r="RT1191" s="22"/>
      <c r="RU1191" s="22"/>
      <c r="RV1191" s="22"/>
      <c r="RW1191" s="22"/>
      <c r="RX1191" s="22"/>
      <c r="RY1191" s="22"/>
      <c r="RZ1191" s="22"/>
      <c r="SA1191" s="22"/>
      <c r="SB1191" s="22"/>
      <c r="SC1191" s="22"/>
      <c r="SD1191" s="22"/>
      <c r="SE1191" s="22"/>
      <c r="SF1191" s="22"/>
      <c r="SG1191" s="22"/>
      <c r="SH1191" s="22"/>
      <c r="SI1191" s="22"/>
      <c r="SJ1191" s="22"/>
      <c r="SK1191" s="22"/>
      <c r="SL1191" s="22"/>
      <c r="SM1191" s="22"/>
      <c r="SN1191" s="22"/>
      <c r="SO1191" s="22"/>
      <c r="SP1191" s="22"/>
      <c r="SQ1191" s="22"/>
      <c r="SR1191" s="22"/>
      <c r="SS1191" s="22"/>
      <c r="ST1191" s="22"/>
      <c r="SU1191" s="22"/>
      <c r="SV1191" s="22"/>
      <c r="SW1191" s="22"/>
      <c r="SX1191" s="22"/>
      <c r="SY1191" s="22"/>
      <c r="SZ1191" s="22"/>
      <c r="TA1191" s="22"/>
      <c r="TB1191" s="22"/>
      <c r="TC1191" s="22"/>
      <c r="TD1191" s="22"/>
      <c r="TE1191" s="22"/>
      <c r="TF1191" s="22"/>
      <c r="TG1191" s="22"/>
      <c r="TH1191" s="22"/>
      <c r="TI1191" s="22"/>
      <c r="TJ1191" s="22"/>
      <c r="TK1191" s="22"/>
      <c r="TL1191" s="22"/>
      <c r="TM1191" s="22"/>
      <c r="TN1191" s="22"/>
      <c r="TO1191" s="22"/>
      <c r="TP1191" s="22"/>
      <c r="TQ1191" s="22"/>
      <c r="TR1191" s="22"/>
      <c r="TS1191" s="22"/>
      <c r="TT1191" s="22"/>
      <c r="TU1191" s="22"/>
      <c r="TV1191" s="22"/>
      <c r="TW1191" s="22"/>
      <c r="TX1191" s="22"/>
      <c r="TY1191" s="22"/>
      <c r="TZ1191" s="22"/>
      <c r="UA1191" s="22"/>
      <c r="UB1191" s="22"/>
      <c r="UC1191" s="22"/>
      <c r="UD1191" s="22"/>
      <c r="UE1191" s="22"/>
      <c r="UF1191" s="22"/>
      <c r="UG1191" s="22"/>
      <c r="UH1191" s="22"/>
      <c r="UI1191" s="22"/>
      <c r="UJ1191" s="22"/>
      <c r="UK1191" s="22"/>
      <c r="UL1191" s="22"/>
      <c r="UM1191" s="22"/>
      <c r="UN1191" s="22"/>
      <c r="UO1191" s="22"/>
      <c r="UP1191" s="22"/>
      <c r="UQ1191" s="22"/>
      <c r="UR1191" s="22"/>
      <c r="US1191" s="22"/>
      <c r="UT1191" s="22"/>
      <c r="UU1191" s="22"/>
      <c r="UV1191" s="22"/>
      <c r="UW1191" s="22"/>
      <c r="UX1191" s="22"/>
      <c r="UY1191" s="22"/>
      <c r="UZ1191" s="22"/>
      <c r="VA1191" s="22"/>
      <c r="VB1191" s="22"/>
      <c r="VC1191" s="22"/>
      <c r="VD1191" s="22"/>
      <c r="VE1191" s="22"/>
      <c r="VF1191" s="22"/>
      <c r="VG1191" s="22"/>
      <c r="VH1191" s="22"/>
      <c r="VI1191" s="22"/>
      <c r="VJ1191" s="22"/>
      <c r="VK1191" s="22"/>
      <c r="VL1191" s="22"/>
      <c r="VM1191" s="22"/>
      <c r="VN1191" s="22"/>
      <c r="VO1191" s="22"/>
      <c r="VP1191" s="22"/>
      <c r="VQ1191" s="22"/>
      <c r="VR1191" s="22"/>
      <c r="VS1191" s="22"/>
      <c r="VT1191" s="22"/>
      <c r="VU1191" s="22"/>
      <c r="VV1191" s="22"/>
      <c r="VW1191" s="22"/>
      <c r="VX1191" s="22"/>
      <c r="VY1191" s="22"/>
      <c r="VZ1191" s="22"/>
      <c r="WA1191" s="22"/>
      <c r="WB1191" s="22"/>
      <c r="WC1191" s="22"/>
      <c r="WD1191" s="22"/>
      <c r="WE1191" s="22"/>
      <c r="WF1191" s="22"/>
      <c r="WG1191" s="22"/>
      <c r="WH1191" s="22"/>
      <c r="WI1191" s="22"/>
      <c r="WJ1191" s="22"/>
      <c r="WK1191" s="22"/>
      <c r="WL1191" s="22"/>
      <c r="WM1191" s="22"/>
      <c r="WN1191" s="22"/>
      <c r="WO1191" s="22"/>
      <c r="WP1191" s="22"/>
      <c r="WQ1191" s="22"/>
      <c r="WR1191" s="22"/>
      <c r="WS1191" s="22"/>
      <c r="WT1191" s="22"/>
      <c r="WU1191" s="22"/>
      <c r="WV1191" s="22"/>
      <c r="WW1191" s="22"/>
      <c r="WX1191" s="22"/>
      <c r="WY1191" s="22"/>
      <c r="WZ1191" s="22"/>
      <c r="XA1191" s="22"/>
      <c r="XB1191" s="22"/>
      <c r="XC1191" s="22"/>
      <c r="XD1191" s="22"/>
      <c r="XE1191" s="22"/>
      <c r="XF1191" s="22"/>
      <c r="XG1191" s="22"/>
      <c r="XH1191" s="22"/>
      <c r="XI1191" s="22"/>
      <c r="XJ1191" s="22"/>
      <c r="XK1191" s="22"/>
      <c r="XL1191" s="22"/>
      <c r="XM1191" s="22"/>
      <c r="XN1191" s="22"/>
      <c r="XO1191" s="22"/>
      <c r="XP1191" s="22"/>
      <c r="XQ1191" s="22"/>
      <c r="XR1191" s="22"/>
      <c r="XS1191" s="22"/>
      <c r="XT1191" s="22"/>
      <c r="XU1191" s="22"/>
      <c r="XV1191" s="22"/>
      <c r="XW1191" s="22"/>
      <c r="XX1191" s="22"/>
      <c r="XY1191" s="22"/>
      <c r="XZ1191" s="22"/>
      <c r="YA1191" s="22"/>
      <c r="YB1191" s="22"/>
      <c r="YC1191" s="22"/>
      <c r="YD1191" s="22"/>
      <c r="YE1191" s="22"/>
      <c r="YF1191" s="22"/>
      <c r="YG1191" s="22"/>
      <c r="YH1191" s="22"/>
      <c r="YI1191" s="22"/>
      <c r="YJ1191" s="22"/>
      <c r="YK1191" s="22"/>
      <c r="YL1191" s="22"/>
      <c r="YM1191" s="22"/>
      <c r="YN1191" s="22"/>
      <c r="YO1191" s="22"/>
      <c r="YP1191" s="22"/>
      <c r="YQ1191" s="22"/>
      <c r="YR1191" s="22"/>
      <c r="YS1191" s="22"/>
      <c r="YT1191" s="22"/>
      <c r="YU1191" s="22"/>
      <c r="YV1191" s="22"/>
      <c r="YW1191" s="22"/>
      <c r="YX1191" s="22"/>
      <c r="YY1191" s="22"/>
      <c r="YZ1191" s="22"/>
      <c r="ZA1191" s="22"/>
      <c r="ZB1191" s="22"/>
      <c r="ZC1191" s="22"/>
      <c r="ZD1191" s="22"/>
      <c r="ZE1191" s="22"/>
      <c r="ZF1191" s="22"/>
      <c r="ZG1191" s="22"/>
      <c r="ZH1191" s="22"/>
      <c r="ZI1191" s="22"/>
      <c r="ZJ1191" s="22"/>
      <c r="ZK1191" s="22"/>
      <c r="ZL1191" s="22"/>
      <c r="ZM1191" s="22"/>
      <c r="ZN1191" s="22"/>
      <c r="ZO1191" s="22"/>
      <c r="ZP1191" s="22"/>
      <c r="ZQ1191" s="22"/>
      <c r="ZR1191" s="22"/>
      <c r="ZS1191" s="22"/>
      <c r="ZT1191" s="22"/>
      <c r="ZU1191" s="22"/>
      <c r="ZV1191" s="22"/>
      <c r="ZW1191" s="22"/>
      <c r="ZX1191" s="22"/>
      <c r="ZY1191" s="22"/>
      <c r="ZZ1191" s="22"/>
      <c r="AAA1191" s="22"/>
      <c r="AAB1191" s="22"/>
      <c r="AAC1191" s="22"/>
      <c r="AAD1191" s="22"/>
      <c r="AAE1191" s="22"/>
      <c r="AAF1191" s="22"/>
      <c r="AAG1191" s="22"/>
      <c r="AAH1191" s="22"/>
      <c r="AAI1191" s="22"/>
      <c r="AAJ1191" s="22"/>
      <c r="AAK1191" s="22"/>
      <c r="AAL1191" s="22"/>
      <c r="AAM1191" s="22"/>
      <c r="AAN1191" s="22"/>
      <c r="AAO1191" s="22"/>
      <c r="AAP1191" s="22"/>
      <c r="AAQ1191" s="22"/>
      <c r="AAR1191" s="22"/>
      <c r="AAS1191" s="22"/>
      <c r="AAT1191" s="22"/>
      <c r="AAU1191" s="22"/>
      <c r="AAV1191" s="22"/>
      <c r="AAW1191" s="22"/>
      <c r="AAX1191" s="22"/>
      <c r="AAY1191" s="22"/>
      <c r="AAZ1191" s="22"/>
      <c r="ABA1191" s="22"/>
      <c r="ABB1191" s="22"/>
      <c r="ABC1191" s="22"/>
      <c r="ABD1191" s="22"/>
      <c r="ABE1191" s="22"/>
      <c r="ABF1191" s="22"/>
      <c r="ABG1191" s="22"/>
      <c r="ABH1191" s="22"/>
      <c r="ABI1191" s="22"/>
      <c r="ABJ1191" s="22"/>
      <c r="ABK1191" s="22"/>
      <c r="ABL1191" s="22"/>
      <c r="ABM1191" s="22"/>
      <c r="ABN1191" s="22"/>
      <c r="ABO1191" s="22"/>
      <c r="ABP1191" s="22"/>
      <c r="ABQ1191" s="22"/>
      <c r="ABR1191" s="22"/>
      <c r="ABS1191" s="22"/>
      <c r="ABT1191" s="22"/>
      <c r="ABU1191" s="22"/>
      <c r="ABV1191" s="22"/>
      <c r="ABW1191" s="22"/>
      <c r="ABX1191" s="22"/>
      <c r="ABY1191" s="22"/>
      <c r="ABZ1191" s="22"/>
      <c r="ACA1191" s="22"/>
      <c r="ACB1191" s="22"/>
      <c r="ACC1191" s="22"/>
      <c r="ACD1191" s="22"/>
      <c r="ACE1191" s="22"/>
      <c r="ACF1191" s="22"/>
      <c r="ACG1191" s="22"/>
      <c r="ACH1191" s="22"/>
      <c r="ACI1191" s="22"/>
      <c r="ACJ1191" s="22"/>
      <c r="ACK1191" s="22"/>
      <c r="ACL1191" s="22"/>
      <c r="ACM1191" s="22"/>
      <c r="ACN1191" s="22"/>
      <c r="ACO1191" s="22"/>
      <c r="ACP1191" s="22"/>
      <c r="ACQ1191" s="22"/>
      <c r="ACR1191" s="22"/>
      <c r="ACS1191" s="22"/>
      <c r="ACT1191" s="22"/>
      <c r="ACU1191" s="22"/>
      <c r="ACV1191" s="22"/>
      <c r="ACW1191" s="22"/>
      <c r="ACX1191" s="22"/>
      <c r="ACY1191" s="22"/>
      <c r="ACZ1191" s="22"/>
      <c r="ADA1191" s="22"/>
      <c r="ADB1191" s="22"/>
      <c r="ADC1191" s="22"/>
      <c r="ADD1191" s="22"/>
      <c r="ADE1191" s="22"/>
      <c r="ADF1191" s="22"/>
      <c r="ADG1191" s="22"/>
      <c r="ADH1191" s="22"/>
      <c r="ADI1191" s="22"/>
      <c r="ADJ1191" s="22"/>
      <c r="ADK1191" s="22"/>
      <c r="ADL1191" s="22"/>
      <c r="ADM1191" s="22"/>
      <c r="ADN1191" s="22"/>
      <c r="ADO1191" s="22"/>
      <c r="ADP1191" s="22"/>
      <c r="ADQ1191" s="22"/>
      <c r="ADR1191" s="22"/>
      <c r="ADS1191" s="22"/>
      <c r="ADT1191" s="22"/>
      <c r="ADU1191" s="22"/>
      <c r="ADV1191" s="22"/>
      <c r="ADW1191" s="22"/>
      <c r="ADX1191" s="22"/>
      <c r="ADY1191" s="22"/>
      <c r="ADZ1191" s="22"/>
      <c r="AEA1191" s="22"/>
      <c r="AEB1191" s="22"/>
      <c r="AEC1191" s="22"/>
      <c r="AED1191" s="22"/>
      <c r="AEE1191" s="22"/>
      <c r="AEF1191" s="22"/>
      <c r="AEG1191" s="22"/>
      <c r="AEH1191" s="22"/>
      <c r="AEI1191" s="22"/>
      <c r="AEJ1191" s="22"/>
      <c r="AEK1191" s="22"/>
      <c r="AEL1191" s="22"/>
      <c r="AEM1191" s="22"/>
      <c r="AEN1191" s="22"/>
      <c r="AEO1191" s="22"/>
      <c r="AEP1191" s="22"/>
      <c r="AEQ1191" s="22"/>
      <c r="AER1191" s="22"/>
      <c r="AES1191" s="22"/>
      <c r="AET1191" s="22"/>
      <c r="AEU1191" s="22"/>
      <c r="AEV1191" s="22"/>
      <c r="AEW1191" s="22"/>
      <c r="AEX1191" s="22"/>
      <c r="AEY1191" s="22"/>
      <c r="AEZ1191" s="22"/>
      <c r="AFA1191" s="22"/>
      <c r="AFB1191" s="22"/>
      <c r="AFC1191" s="22"/>
      <c r="AFD1191" s="22"/>
      <c r="AFE1191" s="22"/>
      <c r="AFF1191" s="22"/>
      <c r="AFG1191" s="22"/>
      <c r="AFH1191" s="22"/>
      <c r="AFI1191" s="22"/>
      <c r="AFJ1191" s="22"/>
      <c r="AFK1191" s="22"/>
      <c r="AFL1191" s="22"/>
      <c r="AFM1191" s="22"/>
      <c r="AFN1191" s="22"/>
      <c r="AFO1191" s="22"/>
      <c r="AFP1191" s="22"/>
      <c r="AFQ1191" s="22"/>
      <c r="AFR1191" s="22"/>
      <c r="AFS1191" s="22"/>
      <c r="AFT1191" s="22"/>
      <c r="AFU1191" s="22"/>
      <c r="AFV1191" s="22"/>
      <c r="AFW1191" s="22"/>
      <c r="AFX1191" s="22"/>
      <c r="AFY1191" s="22"/>
      <c r="AFZ1191" s="22"/>
      <c r="AGA1191" s="22"/>
      <c r="AGB1191" s="22"/>
      <c r="AGC1191" s="22"/>
      <c r="AGD1191" s="22"/>
      <c r="AGE1191" s="22"/>
      <c r="AGF1191" s="22"/>
      <c r="AGG1191" s="22"/>
      <c r="AGH1191" s="22"/>
      <c r="AGI1191" s="22"/>
      <c r="AGJ1191" s="22"/>
      <c r="AGK1191" s="22"/>
      <c r="AGL1191" s="22"/>
      <c r="AGM1191" s="22"/>
      <c r="AGN1191" s="22"/>
      <c r="AGO1191" s="22"/>
      <c r="AGP1191" s="22"/>
      <c r="AGQ1191" s="22"/>
      <c r="AGR1191" s="22"/>
      <c r="AGS1191" s="22"/>
      <c r="AGT1191" s="22"/>
      <c r="AGU1191" s="22"/>
      <c r="AGV1191" s="22"/>
      <c r="AGW1191" s="22"/>
      <c r="AGX1191" s="22"/>
      <c r="AGY1191" s="22"/>
      <c r="AGZ1191" s="22"/>
      <c r="AHA1191" s="22"/>
      <c r="AHB1191" s="22"/>
      <c r="AHC1191" s="22"/>
      <c r="AHD1191" s="22"/>
      <c r="AHE1191" s="22"/>
      <c r="AHF1191" s="22"/>
      <c r="AHG1191" s="22"/>
      <c r="AHH1191" s="22"/>
      <c r="AHI1191" s="22"/>
      <c r="AHJ1191" s="22"/>
      <c r="AHK1191" s="22"/>
      <c r="AHL1191" s="22"/>
      <c r="AHM1191" s="22"/>
      <c r="AHN1191" s="22"/>
      <c r="AHO1191" s="22"/>
      <c r="AHP1191" s="22"/>
      <c r="AHQ1191" s="22"/>
      <c r="AHR1191" s="22"/>
      <c r="AHS1191" s="22"/>
      <c r="AHT1191" s="22"/>
      <c r="AHU1191" s="22"/>
      <c r="AHV1191" s="22"/>
      <c r="AHW1191" s="22"/>
      <c r="AHX1191" s="22"/>
      <c r="AHY1191" s="22"/>
      <c r="AHZ1191" s="22"/>
      <c r="AIA1191" s="22"/>
      <c r="AIB1191" s="22"/>
      <c r="AIC1191" s="22"/>
      <c r="AID1191" s="22"/>
      <c r="AIE1191" s="22"/>
      <c r="AIF1191" s="22"/>
      <c r="AIG1191" s="22"/>
      <c r="AIH1191" s="22"/>
      <c r="AII1191" s="22"/>
      <c r="AIJ1191" s="22"/>
      <c r="AIK1191" s="22"/>
      <c r="AIL1191" s="22"/>
      <c r="AIM1191" s="22"/>
      <c r="AIN1191" s="22"/>
      <c r="AIO1191" s="22"/>
      <c r="AIP1191" s="22"/>
      <c r="AIQ1191" s="22"/>
      <c r="AIR1191" s="22"/>
      <c r="AIS1191" s="22"/>
      <c r="AIT1191" s="22"/>
      <c r="AIU1191" s="22"/>
      <c r="AIV1191" s="22"/>
      <c r="AIW1191" s="22"/>
      <c r="AIX1191" s="22"/>
      <c r="AIY1191" s="22"/>
      <c r="AIZ1191" s="22"/>
      <c r="AJA1191" s="22"/>
      <c r="AJB1191" s="22"/>
      <c r="AJC1191" s="22"/>
      <c r="AJD1191" s="22"/>
      <c r="AJE1191" s="22"/>
      <c r="AJF1191" s="22"/>
      <c r="AJG1191" s="22"/>
      <c r="AJH1191" s="22"/>
      <c r="AJI1191" s="22"/>
      <c r="AJJ1191" s="22"/>
      <c r="AJK1191" s="22"/>
      <c r="AJL1191" s="22"/>
      <c r="AJM1191" s="22"/>
      <c r="AJN1191" s="22"/>
      <c r="AJO1191" s="22"/>
      <c r="AJP1191" s="22"/>
      <c r="AJQ1191" s="22"/>
      <c r="AJR1191" s="22"/>
      <c r="AJS1191" s="22"/>
      <c r="AJT1191" s="22"/>
      <c r="AJU1191" s="22"/>
      <c r="AJV1191" s="22"/>
      <c r="AJW1191" s="22"/>
      <c r="AJX1191" s="22"/>
      <c r="AJY1191" s="22"/>
      <c r="AJZ1191" s="22"/>
      <c r="AKA1191" s="22"/>
      <c r="AKB1191" s="22"/>
      <c r="AKC1191" s="22"/>
      <c r="AKD1191" s="22"/>
      <c r="AKE1191" s="22"/>
      <c r="AKF1191" s="22"/>
      <c r="AKG1191" s="22"/>
      <c r="AKH1191" s="22"/>
      <c r="AKI1191" s="22"/>
      <c r="AKJ1191" s="22"/>
      <c r="AKK1191" s="22"/>
      <c r="AKL1191" s="22"/>
      <c r="AKM1191" s="22"/>
      <c r="AKN1191" s="22"/>
      <c r="AKO1191" s="22"/>
      <c r="AKP1191" s="22"/>
      <c r="AKQ1191" s="22"/>
      <c r="AKR1191" s="22"/>
      <c r="AKS1191" s="22"/>
      <c r="AKT1191" s="22"/>
      <c r="AKU1191" s="22"/>
      <c r="AKV1191" s="22"/>
      <c r="AKW1191" s="22"/>
      <c r="AKX1191" s="22"/>
      <c r="AKY1191" s="22"/>
      <c r="AKZ1191" s="22"/>
      <c r="ALA1191" s="22"/>
      <c r="ALB1191" s="22"/>
      <c r="ALC1191" s="22"/>
      <c r="ALD1191" s="22"/>
      <c r="ALE1191" s="22"/>
      <c r="ALF1191" s="22"/>
      <c r="ALG1191" s="22"/>
      <c r="ALH1191" s="22"/>
      <c r="ALI1191" s="22"/>
      <c r="ALJ1191" s="22"/>
      <c r="ALK1191" s="22"/>
      <c r="ALL1191" s="22"/>
      <c r="ALM1191" s="22"/>
      <c r="ALN1191" s="22"/>
      <c r="ALO1191" s="22"/>
      <c r="ALP1191" s="22"/>
      <c r="ALQ1191" s="22"/>
      <c r="ALR1191" s="22"/>
      <c r="ALS1191" s="22"/>
      <c r="ALT1191" s="22"/>
      <c r="ALU1191" s="22"/>
      <c r="ALV1191" s="22"/>
      <c r="ALW1191" s="22"/>
      <c r="ALX1191" s="22"/>
      <c r="ALY1191" s="22"/>
      <c r="ALZ1191" s="22"/>
      <c r="AMA1191" s="22"/>
      <c r="AMB1191" s="22"/>
      <c r="AMC1191" s="22"/>
      <c r="AMD1191" s="22"/>
      <c r="AME1191" s="22"/>
      <c r="AMF1191" s="22"/>
      <c r="AMG1191" s="22"/>
      <c r="AMH1191" s="22"/>
      <c r="AMI1191" s="22"/>
      <c r="AMJ1191" s="22"/>
      <c r="AMK1191" s="22"/>
      <c r="AML1191" s="22"/>
      <c r="AMM1191" s="22"/>
      <c r="AMN1191" s="22"/>
      <c r="AMO1191" s="22"/>
      <c r="AMP1191" s="22"/>
      <c r="AMQ1191" s="22"/>
      <c r="AMR1191" s="22"/>
      <c r="AMS1191" s="22"/>
      <c r="AMT1191" s="22"/>
      <c r="AMU1191" s="22"/>
      <c r="AMV1191" s="22"/>
      <c r="AMW1191" s="22"/>
      <c r="AMX1191" s="22"/>
      <c r="AMY1191" s="22"/>
      <c r="AMZ1191" s="22"/>
      <c r="ANA1191" s="22"/>
      <c r="ANB1191" s="22"/>
      <c r="ANC1191" s="22"/>
      <c r="AND1191" s="22"/>
      <c r="ANE1191" s="22"/>
      <c r="ANF1191" s="22"/>
      <c r="ANG1191" s="22"/>
      <c r="ANH1191" s="22"/>
      <c r="ANI1191" s="22"/>
      <c r="ANJ1191" s="22"/>
      <c r="ANK1191" s="22"/>
      <c r="ANL1191" s="22"/>
      <c r="ANM1191" s="22"/>
      <c r="ANN1191" s="22"/>
      <c r="ANO1191" s="22"/>
      <c r="ANP1191" s="22"/>
      <c r="ANQ1191" s="22"/>
      <c r="ANR1191" s="22"/>
      <c r="ANS1191" s="22"/>
      <c r="ANT1191" s="22"/>
      <c r="ANU1191" s="22"/>
      <c r="ANV1191" s="22"/>
      <c r="ANW1191" s="22"/>
      <c r="ANX1191" s="22"/>
      <c r="ANY1191" s="22"/>
      <c r="ANZ1191" s="22"/>
      <c r="AOA1191" s="22"/>
      <c r="AOB1191" s="22"/>
      <c r="AOC1191" s="22"/>
      <c r="AOD1191" s="22"/>
      <c r="AOE1191" s="22"/>
      <c r="AOF1191" s="22"/>
      <c r="AOG1191" s="22"/>
      <c r="AOH1191" s="22"/>
      <c r="AOI1191" s="22"/>
      <c r="AOJ1191" s="22"/>
      <c r="AOK1191" s="22"/>
      <c r="AOL1191" s="22"/>
      <c r="AOM1191" s="22"/>
      <c r="AON1191" s="22"/>
      <c r="AOO1191" s="22"/>
      <c r="AOP1191" s="22"/>
      <c r="AOQ1191" s="22"/>
      <c r="AOR1191" s="22"/>
      <c r="AOS1191" s="22"/>
      <c r="AOT1191" s="22"/>
      <c r="AOU1191" s="22"/>
      <c r="AOV1191" s="22"/>
      <c r="AOW1191" s="22"/>
      <c r="AOX1191" s="22"/>
      <c r="AOY1191" s="22"/>
      <c r="AOZ1191" s="22"/>
      <c r="APA1191" s="22"/>
      <c r="APB1191" s="22"/>
      <c r="APC1191" s="22"/>
      <c r="APD1191" s="22"/>
      <c r="APE1191" s="22"/>
      <c r="APF1191" s="22"/>
      <c r="APG1191" s="22"/>
      <c r="APH1191" s="22"/>
      <c r="API1191" s="22"/>
      <c r="APJ1191" s="22"/>
      <c r="APK1191" s="22"/>
      <c r="APL1191" s="22"/>
      <c r="APM1191" s="22"/>
      <c r="APN1191" s="22"/>
      <c r="APO1191" s="22"/>
      <c r="APP1191" s="22"/>
      <c r="APQ1191" s="22"/>
      <c r="APR1191" s="22"/>
      <c r="APS1191" s="22"/>
      <c r="APT1191" s="22"/>
      <c r="APU1191" s="22"/>
      <c r="APV1191" s="22"/>
      <c r="APW1191" s="22"/>
      <c r="APX1191" s="22"/>
      <c r="APY1191" s="22"/>
      <c r="APZ1191" s="22"/>
      <c r="AQA1191" s="22"/>
      <c r="AQB1191" s="22"/>
      <c r="AQC1191" s="22"/>
      <c r="AQD1191" s="22"/>
      <c r="AQE1191" s="22"/>
      <c r="AQF1191" s="22"/>
      <c r="AQG1191" s="22"/>
      <c r="AQH1191" s="22"/>
      <c r="AQI1191" s="22"/>
      <c r="AQJ1191" s="22"/>
      <c r="AQK1191" s="22"/>
      <c r="AQL1191" s="22"/>
      <c r="AQM1191" s="22"/>
      <c r="AQN1191" s="22"/>
      <c r="AQO1191" s="22"/>
      <c r="AQP1191" s="22"/>
      <c r="AQQ1191" s="22"/>
      <c r="AQR1191" s="22"/>
      <c r="AQS1191" s="22"/>
      <c r="AQT1191" s="22"/>
      <c r="AQU1191" s="22"/>
      <c r="AQV1191" s="22"/>
      <c r="AQW1191" s="22"/>
      <c r="AQX1191" s="22"/>
      <c r="AQY1191" s="22"/>
      <c r="AQZ1191" s="22"/>
      <c r="ARA1191" s="22"/>
      <c r="ARB1191" s="22"/>
      <c r="ARC1191" s="22"/>
      <c r="ARD1191" s="22"/>
      <c r="ARE1191" s="22"/>
      <c r="ARF1191" s="22"/>
      <c r="ARG1191" s="22"/>
      <c r="ARH1191" s="22"/>
      <c r="ARI1191" s="22"/>
      <c r="ARJ1191" s="22"/>
      <c r="ARK1191" s="22"/>
      <c r="ARL1191" s="22"/>
      <c r="ARM1191" s="22"/>
      <c r="ARN1191" s="22"/>
      <c r="ARO1191" s="22"/>
      <c r="ARP1191" s="22"/>
      <c r="ARQ1191" s="22"/>
      <c r="ARR1191" s="22"/>
      <c r="ARS1191" s="22"/>
      <c r="ART1191" s="22"/>
      <c r="ARU1191" s="22"/>
      <c r="ARV1191" s="22"/>
      <c r="ARW1191" s="22"/>
      <c r="ARX1191" s="22"/>
      <c r="ARY1191" s="22"/>
      <c r="ARZ1191" s="22"/>
      <c r="ASA1191" s="22"/>
      <c r="ASB1191" s="22"/>
      <c r="ASC1191" s="22"/>
      <c r="ASD1191" s="22"/>
      <c r="ASE1191" s="22"/>
      <c r="ASF1191" s="22"/>
      <c r="ASG1191" s="22"/>
      <c r="ASH1191" s="22"/>
      <c r="ASI1191" s="22"/>
      <c r="ASJ1191" s="22"/>
      <c r="ASK1191" s="22"/>
      <c r="ASL1191" s="22"/>
      <c r="ASM1191" s="22"/>
      <c r="ASN1191" s="22"/>
      <c r="ASO1191" s="22"/>
      <c r="ASP1191" s="22"/>
      <c r="ASQ1191" s="22"/>
      <c r="ASR1191" s="22"/>
      <c r="ASS1191" s="22"/>
      <c r="AST1191" s="22"/>
      <c r="ASU1191" s="22"/>
      <c r="ASV1191" s="22"/>
      <c r="ASW1191" s="22"/>
      <c r="ASX1191" s="22"/>
      <c r="ASY1191" s="22"/>
      <c r="ASZ1191" s="22"/>
      <c r="ATA1191" s="22"/>
      <c r="ATB1191" s="22"/>
      <c r="ATC1191" s="22"/>
      <c r="ATD1191" s="22"/>
      <c r="ATE1191" s="22"/>
      <c r="ATF1191" s="22"/>
      <c r="ATG1191" s="22"/>
      <c r="ATH1191" s="22"/>
      <c r="ATI1191" s="22"/>
      <c r="ATJ1191" s="22"/>
      <c r="ATK1191" s="22"/>
      <c r="ATL1191" s="22"/>
      <c r="ATM1191" s="22"/>
      <c r="ATN1191" s="22"/>
      <c r="ATO1191" s="22"/>
      <c r="ATP1191" s="22"/>
      <c r="ATQ1191" s="22"/>
      <c r="ATR1191" s="22"/>
      <c r="ATS1191" s="22"/>
      <c r="ATT1191" s="22"/>
      <c r="ATU1191" s="22"/>
      <c r="ATV1191" s="22"/>
      <c r="ATW1191" s="22"/>
      <c r="ATX1191" s="22"/>
      <c r="ATY1191" s="22"/>
      <c r="ATZ1191" s="22"/>
      <c r="AUA1191" s="22"/>
      <c r="AUB1191" s="22"/>
      <c r="AUC1191" s="22"/>
      <c r="AUD1191" s="22"/>
      <c r="AUE1191" s="22"/>
      <c r="AUF1191" s="22"/>
      <c r="AUG1191" s="22"/>
      <c r="AUH1191" s="22"/>
      <c r="AUI1191" s="22"/>
      <c r="AUJ1191" s="22"/>
      <c r="AUK1191" s="22"/>
      <c r="AUL1191" s="22"/>
      <c r="AUM1191" s="22"/>
      <c r="AUN1191" s="22"/>
      <c r="AUO1191" s="22"/>
      <c r="AUP1191" s="22"/>
      <c r="AUQ1191" s="22"/>
      <c r="AUR1191" s="22"/>
      <c r="AUS1191" s="22"/>
      <c r="AUT1191" s="22"/>
      <c r="AUU1191" s="22"/>
      <c r="AUV1191" s="22"/>
      <c r="AUW1191" s="22"/>
      <c r="AUX1191" s="22"/>
      <c r="AUY1191" s="22"/>
      <c r="AUZ1191" s="22"/>
      <c r="AVA1191" s="22"/>
      <c r="AVB1191" s="22"/>
      <c r="AVC1191" s="22"/>
      <c r="AVD1191" s="22"/>
      <c r="AVE1191" s="22"/>
      <c r="AVF1191" s="22"/>
      <c r="AVG1191" s="22"/>
      <c r="AVH1191" s="22"/>
      <c r="AVI1191" s="22"/>
      <c r="AVJ1191" s="22"/>
      <c r="AVK1191" s="22"/>
      <c r="AVL1191" s="22"/>
      <c r="AVM1191" s="22"/>
      <c r="AVN1191" s="22"/>
      <c r="AVO1191" s="22"/>
      <c r="AVP1191" s="22"/>
      <c r="AVQ1191" s="22"/>
      <c r="AVR1191" s="22"/>
      <c r="AVS1191" s="22"/>
      <c r="AVT1191" s="22"/>
      <c r="AVU1191" s="22"/>
      <c r="AVV1191" s="22"/>
      <c r="AVW1191" s="22"/>
      <c r="AVX1191" s="22"/>
      <c r="AVY1191" s="22"/>
      <c r="AVZ1191" s="22"/>
      <c r="AWA1191" s="22"/>
      <c r="AWB1191" s="22"/>
      <c r="AWC1191" s="22"/>
      <c r="AWD1191" s="22"/>
      <c r="AWE1191" s="22"/>
      <c r="AWF1191" s="22"/>
      <c r="AWG1191" s="22"/>
      <c r="AWH1191" s="22"/>
      <c r="AWI1191" s="22"/>
      <c r="AWJ1191" s="22"/>
      <c r="AWK1191" s="22"/>
      <c r="AWL1191" s="22"/>
      <c r="AWM1191" s="22"/>
      <c r="AWN1191" s="22"/>
      <c r="AWO1191" s="22"/>
      <c r="AWP1191" s="22"/>
      <c r="AWQ1191" s="22"/>
      <c r="AWR1191" s="22"/>
      <c r="AWS1191" s="22"/>
      <c r="AWT1191" s="22"/>
      <c r="AWU1191" s="22"/>
      <c r="AWV1191" s="22"/>
      <c r="AWW1191" s="22"/>
      <c r="AWX1191" s="22"/>
      <c r="AWY1191" s="22"/>
      <c r="AWZ1191" s="22"/>
      <c r="AXA1191" s="22"/>
      <c r="AXB1191" s="22"/>
      <c r="AXC1191" s="22"/>
      <c r="AXD1191" s="22"/>
      <c r="AXE1191" s="22"/>
      <c r="AXF1191" s="22"/>
      <c r="AXG1191" s="22"/>
      <c r="AXH1191" s="22"/>
      <c r="AXI1191" s="22"/>
      <c r="AXJ1191" s="22"/>
      <c r="AXK1191" s="22"/>
      <c r="AXL1191" s="22"/>
      <c r="AXM1191" s="22"/>
      <c r="AXN1191" s="22"/>
      <c r="AXO1191" s="22"/>
      <c r="AXP1191" s="22"/>
      <c r="AXQ1191" s="22"/>
      <c r="AXR1191" s="22"/>
      <c r="AXS1191" s="22"/>
      <c r="AXT1191" s="22"/>
      <c r="AXU1191" s="22"/>
      <c r="AXV1191" s="22"/>
      <c r="AXW1191" s="22"/>
      <c r="AXX1191" s="22"/>
      <c r="AXY1191" s="22"/>
      <c r="AXZ1191" s="22"/>
      <c r="AYA1191" s="22"/>
      <c r="AYB1191" s="22"/>
      <c r="AYC1191" s="22"/>
      <c r="AYD1191" s="22"/>
      <c r="AYE1191" s="22"/>
      <c r="AYF1191" s="22"/>
      <c r="AYG1191" s="22"/>
      <c r="AYH1191" s="22"/>
      <c r="AYI1191" s="22"/>
      <c r="AYJ1191" s="22"/>
      <c r="AYK1191" s="22"/>
      <c r="AYL1191" s="22"/>
      <c r="AYM1191" s="22"/>
      <c r="AYN1191" s="22"/>
      <c r="AYO1191" s="22"/>
      <c r="AYP1191" s="22"/>
      <c r="AYQ1191" s="22"/>
      <c r="AYR1191" s="22"/>
      <c r="AYS1191" s="22"/>
      <c r="AYT1191" s="22"/>
      <c r="AYU1191" s="22"/>
      <c r="AYV1191" s="22"/>
      <c r="AYW1191" s="22"/>
      <c r="AYX1191" s="22"/>
      <c r="AYY1191" s="22"/>
      <c r="AYZ1191" s="22"/>
      <c r="AZA1191" s="22"/>
      <c r="AZB1191" s="22"/>
      <c r="AZC1191" s="22"/>
      <c r="AZD1191" s="22"/>
      <c r="AZE1191" s="22"/>
      <c r="AZF1191" s="22"/>
      <c r="AZG1191" s="22"/>
      <c r="AZH1191" s="22"/>
      <c r="AZI1191" s="22"/>
      <c r="AZJ1191" s="22"/>
      <c r="AZK1191" s="22"/>
      <c r="AZL1191" s="22"/>
      <c r="AZM1191" s="22"/>
      <c r="AZN1191" s="22"/>
      <c r="AZO1191" s="22"/>
      <c r="AZP1191" s="22"/>
      <c r="AZQ1191" s="22"/>
      <c r="AZR1191" s="22"/>
      <c r="AZS1191" s="22"/>
      <c r="AZT1191" s="22"/>
      <c r="AZU1191" s="22"/>
      <c r="AZV1191" s="22"/>
      <c r="AZW1191" s="22"/>
      <c r="AZX1191" s="22"/>
      <c r="AZY1191" s="22"/>
      <c r="AZZ1191" s="22"/>
      <c r="BAA1191" s="22"/>
      <c r="BAB1191" s="22"/>
      <c r="BAC1191" s="22"/>
      <c r="BAD1191" s="22"/>
      <c r="BAE1191" s="22"/>
      <c r="BAF1191" s="22"/>
      <c r="BAG1191" s="22"/>
      <c r="BAH1191" s="22"/>
      <c r="BAI1191" s="22"/>
      <c r="BAJ1191" s="22"/>
      <c r="BAK1191" s="22"/>
      <c r="BAL1191" s="22"/>
      <c r="BAM1191" s="22"/>
      <c r="BAN1191" s="22"/>
      <c r="BAO1191" s="22"/>
      <c r="BAP1191" s="22"/>
      <c r="BAQ1191" s="22"/>
      <c r="BAR1191" s="22"/>
      <c r="BAS1191" s="22"/>
      <c r="BAT1191" s="22"/>
      <c r="BAU1191" s="22"/>
      <c r="BAV1191" s="22"/>
      <c r="BAW1191" s="22"/>
      <c r="BAX1191" s="22"/>
      <c r="BAY1191" s="22"/>
      <c r="BAZ1191" s="22"/>
      <c r="BBA1191" s="22"/>
      <c r="BBB1191" s="22"/>
      <c r="BBC1191" s="22"/>
      <c r="BBD1191" s="22"/>
      <c r="BBE1191" s="22"/>
      <c r="BBF1191" s="22"/>
      <c r="BBG1191" s="22"/>
      <c r="BBH1191" s="22"/>
      <c r="BBI1191" s="22"/>
      <c r="BBJ1191" s="22"/>
      <c r="BBK1191" s="22"/>
      <c r="BBL1191" s="22"/>
      <c r="BBM1191" s="22"/>
      <c r="BBN1191" s="22"/>
      <c r="BBO1191" s="22"/>
      <c r="BBP1191" s="22"/>
      <c r="BBQ1191" s="22"/>
      <c r="BBR1191" s="22"/>
      <c r="BBS1191" s="22"/>
      <c r="BBT1191" s="22"/>
      <c r="BBU1191" s="22"/>
      <c r="BBV1191" s="22"/>
      <c r="BBW1191" s="22"/>
      <c r="BBX1191" s="22"/>
      <c r="BBY1191" s="22"/>
      <c r="BBZ1191" s="22"/>
      <c r="BCA1191" s="22"/>
      <c r="BCB1191" s="22"/>
      <c r="BCC1191" s="22"/>
      <c r="BCD1191" s="22"/>
      <c r="BCE1191" s="22"/>
      <c r="BCF1191" s="22"/>
      <c r="BCG1191" s="22"/>
      <c r="BCH1191" s="22"/>
      <c r="BCI1191" s="22"/>
      <c r="BCJ1191" s="22"/>
      <c r="BCK1191" s="22"/>
      <c r="BCL1191" s="22"/>
      <c r="BCM1191" s="22"/>
      <c r="BCN1191" s="22"/>
      <c r="BCO1191" s="22"/>
      <c r="BCP1191" s="22"/>
      <c r="BCQ1191" s="22"/>
      <c r="BCR1191" s="22"/>
      <c r="BCS1191" s="22"/>
      <c r="BCT1191" s="22"/>
      <c r="BCU1191" s="22"/>
      <c r="BCV1191" s="22"/>
      <c r="BCW1191" s="22"/>
      <c r="BCX1191" s="22"/>
      <c r="BCY1191" s="22"/>
      <c r="BCZ1191" s="22"/>
      <c r="BDA1191" s="22"/>
      <c r="BDB1191" s="22"/>
      <c r="BDC1191" s="22"/>
      <c r="BDD1191" s="22"/>
      <c r="BDE1191" s="22"/>
      <c r="BDF1191" s="22"/>
      <c r="BDG1191" s="22"/>
      <c r="BDH1191" s="22"/>
      <c r="BDI1191" s="22"/>
      <c r="BDJ1191" s="22"/>
      <c r="BDK1191" s="22"/>
      <c r="BDL1191" s="22"/>
      <c r="BDM1191" s="22"/>
      <c r="BDN1191" s="22"/>
      <c r="BDO1191" s="22"/>
      <c r="BDP1191" s="22"/>
      <c r="BDQ1191" s="22"/>
      <c r="BDR1191" s="22"/>
      <c r="BDS1191" s="22"/>
      <c r="BDT1191" s="22"/>
      <c r="BDU1191" s="22"/>
      <c r="BDV1191" s="22"/>
      <c r="BDW1191" s="22"/>
      <c r="BDX1191" s="22"/>
      <c r="BDY1191" s="22"/>
      <c r="BDZ1191" s="22"/>
      <c r="BEA1191" s="22"/>
      <c r="BEB1191" s="22"/>
      <c r="BEC1191" s="22"/>
      <c r="BED1191" s="22"/>
      <c r="BEE1191" s="22"/>
      <c r="BEF1191" s="22"/>
      <c r="BEG1191" s="22"/>
      <c r="BEH1191" s="22"/>
      <c r="BEI1191" s="22"/>
      <c r="BEJ1191" s="22"/>
      <c r="BEK1191" s="22"/>
      <c r="BEL1191" s="22"/>
      <c r="BEM1191" s="22"/>
      <c r="BEN1191" s="22"/>
      <c r="BEO1191" s="22"/>
      <c r="BEP1191" s="22"/>
      <c r="BEQ1191" s="22"/>
      <c r="BER1191" s="22"/>
      <c r="BES1191" s="22"/>
      <c r="BET1191" s="22"/>
      <c r="BEU1191" s="22"/>
      <c r="BEV1191" s="22"/>
      <c r="BEW1191" s="22"/>
      <c r="BEX1191" s="22"/>
      <c r="BEY1191" s="22"/>
      <c r="BEZ1191" s="22"/>
      <c r="BFA1191" s="22"/>
      <c r="BFB1191" s="22"/>
      <c r="BFC1191" s="22"/>
      <c r="BFD1191" s="22"/>
      <c r="BFE1191" s="22"/>
      <c r="BFF1191" s="22"/>
      <c r="BFG1191" s="22"/>
      <c r="BFH1191" s="22"/>
      <c r="BFI1191" s="22"/>
      <c r="BFJ1191" s="22"/>
      <c r="BFK1191" s="22"/>
      <c r="BFL1191" s="22"/>
      <c r="BFM1191" s="22"/>
      <c r="BFN1191" s="22"/>
      <c r="BFO1191" s="22"/>
      <c r="BFP1191" s="22"/>
      <c r="BFQ1191" s="22"/>
      <c r="BFR1191" s="22"/>
      <c r="BFS1191" s="22"/>
      <c r="BFT1191" s="22"/>
      <c r="BFU1191" s="22"/>
      <c r="BFV1191" s="22"/>
      <c r="BFW1191" s="22"/>
      <c r="BFX1191" s="22"/>
      <c r="BFY1191" s="22"/>
      <c r="BFZ1191" s="22"/>
      <c r="BGA1191" s="22"/>
      <c r="BGB1191" s="22"/>
      <c r="BGC1191" s="22"/>
      <c r="BGD1191" s="22"/>
      <c r="BGE1191" s="22"/>
      <c r="BGF1191" s="22"/>
      <c r="BGG1191" s="22"/>
      <c r="BGH1191" s="22"/>
      <c r="BGI1191" s="22"/>
      <c r="BGJ1191" s="22"/>
      <c r="BGK1191" s="22"/>
      <c r="BGL1191" s="22"/>
      <c r="BGM1191" s="22"/>
      <c r="BGN1191" s="22"/>
      <c r="BGO1191" s="22"/>
      <c r="BGP1191" s="22"/>
      <c r="BGQ1191" s="22"/>
      <c r="BGR1191" s="22"/>
      <c r="BGS1191" s="22"/>
      <c r="BGT1191" s="22"/>
      <c r="BGU1191" s="22"/>
      <c r="BGV1191" s="22"/>
      <c r="BGW1191" s="22"/>
      <c r="BGX1191" s="22"/>
      <c r="BGY1191" s="22"/>
      <c r="BGZ1191" s="22"/>
      <c r="BHA1191" s="22"/>
      <c r="BHB1191" s="22"/>
      <c r="BHC1191" s="22"/>
      <c r="BHD1191" s="22"/>
      <c r="BHE1191" s="22"/>
      <c r="BHF1191" s="22"/>
      <c r="BHG1191" s="22"/>
      <c r="BHH1191" s="22"/>
      <c r="BHI1191" s="22"/>
      <c r="BHJ1191" s="22"/>
      <c r="BHK1191" s="22"/>
      <c r="BHL1191" s="22"/>
      <c r="BHM1191" s="22"/>
      <c r="BHN1191" s="22"/>
      <c r="BHO1191" s="22"/>
      <c r="BHP1191" s="22"/>
      <c r="BHQ1191" s="22"/>
      <c r="BHR1191" s="22"/>
      <c r="BHS1191" s="22"/>
      <c r="BHT1191" s="22"/>
      <c r="BHU1191" s="22"/>
      <c r="BHV1191" s="22"/>
      <c r="BHW1191" s="22"/>
      <c r="BHX1191" s="22"/>
      <c r="BHY1191" s="22"/>
      <c r="BHZ1191" s="22"/>
      <c r="BIA1191" s="22"/>
      <c r="BIB1191" s="22"/>
      <c r="BIC1191" s="22"/>
      <c r="BID1191" s="22"/>
      <c r="BIE1191" s="22"/>
      <c r="BIF1191" s="22"/>
      <c r="BIG1191" s="22"/>
      <c r="BIH1191" s="22"/>
      <c r="BII1191" s="22"/>
      <c r="BIJ1191" s="22"/>
      <c r="BIK1191" s="22"/>
      <c r="BIL1191" s="22"/>
      <c r="BIM1191" s="22"/>
      <c r="BIN1191" s="22"/>
      <c r="BIO1191" s="22"/>
      <c r="BIP1191" s="22"/>
      <c r="BIQ1191" s="22"/>
      <c r="BIR1191" s="22"/>
      <c r="BIS1191" s="22"/>
      <c r="BIT1191" s="22"/>
      <c r="BIU1191" s="22"/>
      <c r="BIV1191" s="22"/>
      <c r="BIW1191" s="22"/>
      <c r="BIX1191" s="22"/>
      <c r="BIY1191" s="22"/>
      <c r="BIZ1191" s="22"/>
      <c r="BJA1191" s="22"/>
      <c r="BJB1191" s="22"/>
      <c r="BJC1191" s="22"/>
      <c r="BJD1191" s="22"/>
      <c r="BJE1191" s="22"/>
      <c r="BJF1191" s="22"/>
      <c r="BJG1191" s="22"/>
      <c r="BJH1191" s="22"/>
      <c r="BJI1191" s="22"/>
      <c r="BJJ1191" s="22"/>
      <c r="BJK1191" s="22"/>
      <c r="BJL1191" s="22"/>
      <c r="BJM1191" s="22"/>
      <c r="BJN1191" s="22"/>
      <c r="BJO1191" s="22"/>
      <c r="BJP1191" s="22"/>
      <c r="BJQ1191" s="22"/>
      <c r="BJR1191" s="22"/>
      <c r="BJS1191" s="22"/>
      <c r="BJT1191" s="22"/>
      <c r="BJU1191" s="22"/>
      <c r="BJV1191" s="22"/>
      <c r="BJW1191" s="22"/>
      <c r="BJX1191" s="22"/>
      <c r="BJY1191" s="22"/>
      <c r="BJZ1191" s="22"/>
      <c r="BKA1191" s="22"/>
      <c r="BKB1191" s="22"/>
      <c r="BKC1191" s="22"/>
      <c r="BKD1191" s="22"/>
      <c r="BKE1191" s="22"/>
      <c r="BKF1191" s="22"/>
      <c r="BKG1191" s="22"/>
      <c r="BKH1191" s="22"/>
      <c r="BKI1191" s="22"/>
      <c r="BKJ1191" s="22"/>
      <c r="BKK1191" s="22"/>
      <c r="BKL1191" s="22"/>
      <c r="BKM1191" s="22"/>
      <c r="BKN1191" s="22"/>
      <c r="BKO1191" s="22"/>
      <c r="BKP1191" s="22"/>
      <c r="BKQ1191" s="22"/>
      <c r="BKR1191" s="22"/>
      <c r="BKS1191" s="22"/>
      <c r="BKT1191" s="22"/>
      <c r="BKU1191" s="22"/>
      <c r="BKV1191" s="22"/>
      <c r="BKW1191" s="22"/>
      <c r="BKX1191" s="22"/>
      <c r="BKY1191" s="22"/>
      <c r="BKZ1191" s="22"/>
      <c r="BLA1191" s="22"/>
      <c r="BLB1191" s="22"/>
      <c r="BLC1191" s="22"/>
      <c r="BLD1191" s="22"/>
      <c r="BLE1191" s="22"/>
      <c r="BLF1191" s="22"/>
      <c r="BLG1191" s="22"/>
      <c r="BLH1191" s="22"/>
      <c r="BLI1191" s="22"/>
      <c r="BLJ1191" s="22"/>
      <c r="BLK1191" s="22"/>
      <c r="BLL1191" s="22"/>
      <c r="BLM1191" s="22"/>
      <c r="BLN1191" s="22"/>
      <c r="BLO1191" s="22"/>
      <c r="BLP1191" s="22"/>
      <c r="BLQ1191" s="22"/>
      <c r="BLR1191" s="22"/>
      <c r="BLS1191" s="22"/>
      <c r="BLT1191" s="22"/>
      <c r="BLU1191" s="22"/>
      <c r="BLV1191" s="22"/>
      <c r="BLW1191" s="22"/>
      <c r="BLX1191" s="22"/>
      <c r="BLY1191" s="22"/>
      <c r="BLZ1191" s="22"/>
      <c r="BMA1191" s="22"/>
      <c r="BMB1191" s="22"/>
      <c r="BMC1191" s="22"/>
      <c r="BMD1191" s="22"/>
      <c r="BME1191" s="22"/>
      <c r="BMF1191" s="22"/>
      <c r="BMG1191" s="22"/>
      <c r="BMH1191" s="22"/>
      <c r="BMI1191" s="22"/>
      <c r="BMJ1191" s="22"/>
      <c r="BMK1191" s="22"/>
      <c r="BML1191" s="22"/>
      <c r="BMM1191" s="22"/>
      <c r="BMN1191" s="22"/>
      <c r="BMO1191" s="22"/>
      <c r="BMP1191" s="22"/>
      <c r="BMQ1191" s="22"/>
      <c r="BMR1191" s="22"/>
      <c r="BMS1191" s="22"/>
      <c r="BMT1191" s="22"/>
      <c r="BMU1191" s="22"/>
      <c r="BMV1191" s="22"/>
      <c r="BMW1191" s="22"/>
      <c r="BMX1191" s="22"/>
      <c r="BMY1191" s="22"/>
      <c r="BMZ1191" s="22"/>
      <c r="BNA1191" s="22"/>
      <c r="BNB1191" s="22"/>
      <c r="BNC1191" s="22"/>
      <c r="BND1191" s="22"/>
      <c r="BNE1191" s="22"/>
      <c r="BNF1191" s="22"/>
      <c r="BNG1191" s="22"/>
      <c r="BNH1191" s="22"/>
      <c r="BNI1191" s="22"/>
      <c r="BNJ1191" s="22"/>
      <c r="BNK1191" s="22"/>
      <c r="BNL1191" s="22"/>
      <c r="BNM1191" s="22"/>
      <c r="BNN1191" s="22"/>
      <c r="BNO1191" s="22"/>
      <c r="BNP1191" s="22"/>
      <c r="BNQ1191" s="22"/>
      <c r="BNR1191" s="22"/>
      <c r="BNS1191" s="22"/>
      <c r="BNT1191" s="22"/>
      <c r="BNU1191" s="22"/>
      <c r="BNV1191" s="22"/>
      <c r="BNW1191" s="22"/>
      <c r="BNX1191" s="22"/>
      <c r="BNY1191" s="22"/>
      <c r="BNZ1191" s="22"/>
      <c r="BOA1191" s="22"/>
      <c r="BOB1191" s="22"/>
      <c r="BOC1191" s="22"/>
      <c r="BOD1191" s="22"/>
      <c r="BOE1191" s="22"/>
      <c r="BOF1191" s="22"/>
      <c r="BOG1191" s="22"/>
      <c r="BOH1191" s="22"/>
      <c r="BOI1191" s="22"/>
      <c r="BOJ1191" s="22"/>
      <c r="BOK1191" s="22"/>
      <c r="BOL1191" s="22"/>
      <c r="BOM1191" s="22"/>
      <c r="BON1191" s="22"/>
      <c r="BOO1191" s="22"/>
      <c r="BOP1191" s="22"/>
      <c r="BOQ1191" s="22"/>
      <c r="BOR1191" s="22"/>
      <c r="BOS1191" s="22"/>
      <c r="BOT1191" s="22"/>
      <c r="BOU1191" s="22"/>
      <c r="BOV1191" s="22"/>
      <c r="BOW1191" s="22"/>
      <c r="BOX1191" s="22"/>
      <c r="BOY1191" s="22"/>
      <c r="BOZ1191" s="22"/>
      <c r="BPA1191" s="22"/>
      <c r="BPB1191" s="22"/>
      <c r="BPC1191" s="22"/>
      <c r="BPD1191" s="22"/>
      <c r="BPE1191" s="22"/>
      <c r="BPF1191" s="22"/>
      <c r="BPG1191" s="22"/>
      <c r="BPH1191" s="22"/>
      <c r="BPI1191" s="22"/>
      <c r="BPJ1191" s="22"/>
      <c r="BPK1191" s="22"/>
      <c r="BPL1191" s="22"/>
      <c r="BPM1191" s="22"/>
      <c r="BPN1191" s="22"/>
      <c r="BPO1191" s="22"/>
      <c r="BPP1191" s="22"/>
      <c r="BPQ1191" s="22"/>
      <c r="BPR1191" s="22"/>
      <c r="BPS1191" s="22"/>
      <c r="BPT1191" s="22"/>
      <c r="BPU1191" s="22"/>
      <c r="BPV1191" s="22"/>
      <c r="BPW1191" s="22"/>
      <c r="BPX1191" s="22"/>
      <c r="BPY1191" s="22"/>
      <c r="BPZ1191" s="22"/>
      <c r="BQA1191" s="22"/>
      <c r="BQB1191" s="22"/>
      <c r="BQC1191" s="22"/>
      <c r="BQD1191" s="22"/>
      <c r="BQE1191" s="22"/>
      <c r="BQF1191" s="22"/>
      <c r="BQG1191" s="22"/>
      <c r="BQH1191" s="22"/>
      <c r="BQI1191" s="22"/>
      <c r="BQJ1191" s="22"/>
      <c r="BQK1191" s="22"/>
      <c r="BQL1191" s="22"/>
      <c r="BQM1191" s="22"/>
      <c r="BQN1191" s="22"/>
      <c r="BQO1191" s="22"/>
      <c r="BQP1191" s="22"/>
      <c r="BQQ1191" s="22"/>
      <c r="BQR1191" s="22"/>
      <c r="BQS1191" s="22"/>
      <c r="BQT1191" s="22"/>
      <c r="BQU1191" s="22"/>
      <c r="BQV1191" s="22"/>
      <c r="BQW1191" s="22"/>
      <c r="BQX1191" s="22"/>
      <c r="BQY1191" s="22"/>
      <c r="BQZ1191" s="22"/>
      <c r="BRA1191" s="22"/>
      <c r="BRB1191" s="22"/>
      <c r="BRC1191" s="22"/>
      <c r="BRD1191" s="22"/>
      <c r="BRE1191" s="22"/>
      <c r="BRF1191" s="22"/>
      <c r="BRG1191" s="22"/>
      <c r="BRH1191" s="22"/>
      <c r="BRI1191" s="22"/>
      <c r="BRJ1191" s="22"/>
      <c r="BRK1191" s="22"/>
      <c r="BRL1191" s="22"/>
      <c r="BRM1191" s="22"/>
      <c r="BRN1191" s="22"/>
      <c r="BRO1191" s="22"/>
      <c r="BRP1191" s="22"/>
      <c r="BRQ1191" s="22"/>
      <c r="BRR1191" s="22"/>
      <c r="BRS1191" s="22"/>
      <c r="BRT1191" s="22"/>
      <c r="BRU1191" s="22"/>
      <c r="BRV1191" s="22"/>
      <c r="BRW1191" s="22"/>
      <c r="BRX1191" s="22"/>
      <c r="BRY1191" s="22"/>
      <c r="BRZ1191" s="22"/>
      <c r="BSA1191" s="22"/>
      <c r="BSB1191" s="22"/>
      <c r="BSC1191" s="22"/>
      <c r="BSD1191" s="22"/>
      <c r="BSE1191" s="22"/>
      <c r="BSF1191" s="22"/>
      <c r="BSG1191" s="22"/>
      <c r="BSH1191" s="22"/>
      <c r="BSI1191" s="22"/>
      <c r="BSJ1191" s="22"/>
      <c r="BSK1191" s="22"/>
      <c r="BSL1191" s="22"/>
      <c r="BSM1191" s="22"/>
      <c r="BSN1191" s="22"/>
      <c r="BSO1191" s="22"/>
      <c r="BSP1191" s="22"/>
      <c r="BSQ1191" s="22"/>
      <c r="BSR1191" s="22"/>
      <c r="BSS1191" s="22"/>
      <c r="BST1191" s="22"/>
      <c r="BSU1191" s="22"/>
      <c r="BSV1191" s="22"/>
      <c r="BSW1191" s="22"/>
      <c r="BSX1191" s="22"/>
      <c r="BSY1191" s="22"/>
      <c r="BSZ1191" s="22"/>
      <c r="BTA1191" s="22"/>
      <c r="BTB1191" s="22"/>
      <c r="BTC1191" s="22"/>
      <c r="BTD1191" s="22"/>
      <c r="BTE1191" s="22"/>
      <c r="BTF1191" s="22"/>
      <c r="BTG1191" s="22"/>
      <c r="BTH1191" s="22"/>
      <c r="BTI1191" s="22"/>
      <c r="BTJ1191" s="22"/>
      <c r="BTK1191" s="22"/>
      <c r="BTL1191" s="22"/>
      <c r="BTM1191" s="22"/>
      <c r="BTN1191" s="22"/>
      <c r="BTO1191" s="22"/>
      <c r="BTP1191" s="22"/>
      <c r="BTQ1191" s="22"/>
      <c r="BTR1191" s="22"/>
      <c r="BTS1191" s="22"/>
      <c r="BTT1191" s="22"/>
      <c r="BTU1191" s="22"/>
      <c r="BTV1191" s="22"/>
      <c r="BTW1191" s="22"/>
      <c r="BTX1191" s="22"/>
      <c r="BTY1191" s="22"/>
      <c r="BTZ1191" s="22"/>
      <c r="BUA1191" s="22"/>
      <c r="BUB1191" s="22"/>
      <c r="BUC1191" s="22"/>
      <c r="BUD1191" s="22"/>
      <c r="BUE1191" s="22"/>
      <c r="BUF1191" s="22"/>
      <c r="BUG1191" s="22"/>
      <c r="BUH1191" s="22"/>
      <c r="BUI1191" s="22"/>
      <c r="BUJ1191" s="22"/>
      <c r="BUK1191" s="22"/>
      <c r="BUL1191" s="22"/>
      <c r="BUM1191" s="22"/>
      <c r="BUN1191" s="22"/>
      <c r="BUO1191" s="22"/>
      <c r="BUP1191" s="22"/>
      <c r="BUQ1191" s="22"/>
      <c r="BUR1191" s="22"/>
      <c r="BUS1191" s="22"/>
      <c r="BUT1191" s="22"/>
      <c r="BUU1191" s="22"/>
      <c r="BUV1191" s="22"/>
      <c r="BUW1191" s="22"/>
      <c r="BUX1191" s="22"/>
      <c r="BUY1191" s="22"/>
      <c r="BUZ1191" s="22"/>
      <c r="BVA1191" s="22"/>
      <c r="BVB1191" s="22"/>
      <c r="BVC1191" s="22"/>
      <c r="BVD1191" s="22"/>
      <c r="BVE1191" s="22"/>
      <c r="BVF1191" s="22"/>
      <c r="BVG1191" s="22"/>
      <c r="BVH1191" s="22"/>
      <c r="BVI1191" s="22"/>
      <c r="BVJ1191" s="22"/>
      <c r="BVK1191" s="22"/>
      <c r="BVL1191" s="22"/>
      <c r="BVM1191" s="22"/>
      <c r="BVN1191" s="22"/>
      <c r="BVO1191" s="22"/>
      <c r="BVP1191" s="22"/>
      <c r="BVQ1191" s="22"/>
      <c r="BVR1191" s="22"/>
      <c r="BVS1191" s="22"/>
      <c r="BVT1191" s="22"/>
      <c r="BVU1191" s="22"/>
      <c r="BVV1191" s="22"/>
      <c r="BVW1191" s="22"/>
      <c r="BVX1191" s="22"/>
      <c r="BVY1191" s="22"/>
      <c r="BVZ1191" s="22"/>
      <c r="BWA1191" s="22"/>
      <c r="BWB1191" s="22"/>
      <c r="BWC1191" s="22"/>
      <c r="BWD1191" s="22"/>
      <c r="BWE1191" s="22"/>
      <c r="BWF1191" s="22"/>
      <c r="BWG1191" s="22"/>
      <c r="BWH1191" s="22"/>
      <c r="BWI1191" s="22"/>
      <c r="BWJ1191" s="22"/>
      <c r="BWK1191" s="22"/>
      <c r="BWL1191" s="22"/>
      <c r="BWM1191" s="22"/>
      <c r="BWN1191" s="22"/>
      <c r="BWO1191" s="22"/>
      <c r="BWP1191" s="22"/>
      <c r="BWQ1191" s="22"/>
      <c r="BWR1191" s="22"/>
      <c r="BWS1191" s="22"/>
      <c r="BWT1191" s="22"/>
      <c r="BWU1191" s="22"/>
      <c r="BWV1191" s="22"/>
      <c r="BWW1191" s="22"/>
      <c r="BWX1191" s="22"/>
      <c r="BWY1191" s="22"/>
      <c r="BWZ1191" s="22"/>
      <c r="BXA1191" s="22"/>
      <c r="BXB1191" s="22"/>
      <c r="BXC1191" s="22"/>
      <c r="BXD1191" s="22"/>
      <c r="BXE1191" s="22"/>
      <c r="BXF1191" s="22"/>
      <c r="BXG1191" s="22"/>
      <c r="BXH1191" s="22"/>
      <c r="BXI1191" s="22"/>
      <c r="BXJ1191" s="22"/>
      <c r="BXK1191" s="22"/>
      <c r="BXL1191" s="22"/>
      <c r="BXM1191" s="22"/>
      <c r="BXN1191" s="22"/>
      <c r="BXO1191" s="22"/>
      <c r="BXP1191" s="22"/>
      <c r="BXQ1191" s="22"/>
      <c r="BXR1191" s="22"/>
      <c r="BXS1191" s="22"/>
      <c r="BXT1191" s="22"/>
      <c r="BXU1191" s="22"/>
      <c r="BXV1191" s="22"/>
      <c r="BXW1191" s="22"/>
      <c r="BXX1191" s="22"/>
      <c r="BXY1191" s="22"/>
      <c r="BXZ1191" s="22"/>
      <c r="BYA1191" s="22"/>
      <c r="BYB1191" s="22"/>
      <c r="BYC1191" s="22"/>
      <c r="BYD1191" s="22"/>
      <c r="BYE1191" s="22"/>
      <c r="BYF1191" s="22"/>
      <c r="BYG1191" s="22"/>
      <c r="BYH1191" s="22"/>
      <c r="BYI1191" s="22"/>
      <c r="BYJ1191" s="22"/>
      <c r="BYK1191" s="22"/>
      <c r="BYL1191" s="22"/>
      <c r="BYM1191" s="22"/>
      <c r="BYN1191" s="22"/>
      <c r="BYO1191" s="22"/>
      <c r="BYP1191" s="22"/>
      <c r="BYQ1191" s="22"/>
      <c r="BYR1191" s="22"/>
      <c r="BYS1191" s="22"/>
      <c r="BYT1191" s="22"/>
      <c r="BYU1191" s="22"/>
      <c r="BYV1191" s="22"/>
      <c r="BYW1191" s="22"/>
      <c r="BYX1191" s="22"/>
      <c r="BYY1191" s="22"/>
      <c r="BYZ1191" s="22"/>
      <c r="BZA1191" s="22"/>
      <c r="BZB1191" s="22"/>
      <c r="BZC1191" s="22"/>
      <c r="BZD1191" s="22"/>
      <c r="BZE1191" s="22"/>
      <c r="BZF1191" s="22"/>
      <c r="BZG1191" s="22"/>
      <c r="BZH1191" s="22"/>
      <c r="BZI1191" s="22"/>
      <c r="BZJ1191" s="22"/>
      <c r="BZK1191" s="22"/>
      <c r="BZL1191" s="22"/>
      <c r="BZM1191" s="22"/>
      <c r="BZN1191" s="22"/>
      <c r="BZO1191" s="22"/>
      <c r="BZP1191" s="22"/>
      <c r="BZQ1191" s="22"/>
      <c r="BZR1191" s="22"/>
      <c r="BZS1191" s="22"/>
      <c r="BZT1191" s="22"/>
      <c r="BZU1191" s="22"/>
      <c r="BZV1191" s="22"/>
      <c r="BZW1191" s="22"/>
      <c r="BZX1191" s="22"/>
      <c r="BZY1191" s="22"/>
      <c r="BZZ1191" s="22"/>
      <c r="CAA1191" s="22"/>
      <c r="CAB1191" s="22"/>
      <c r="CAC1191" s="22"/>
      <c r="CAD1191" s="22"/>
      <c r="CAE1191" s="22"/>
      <c r="CAF1191" s="22"/>
      <c r="CAG1191" s="22"/>
      <c r="CAH1191" s="22"/>
      <c r="CAI1191" s="22"/>
      <c r="CAJ1191" s="22"/>
      <c r="CAK1191" s="22"/>
      <c r="CAL1191" s="22"/>
      <c r="CAM1191" s="22"/>
      <c r="CAN1191" s="22"/>
      <c r="CAO1191" s="22"/>
      <c r="CAP1191" s="22"/>
      <c r="CAQ1191" s="22"/>
      <c r="CAR1191" s="22"/>
      <c r="CAS1191" s="22"/>
      <c r="CAT1191" s="22"/>
      <c r="CAU1191" s="22"/>
      <c r="CAV1191" s="22"/>
      <c r="CAW1191" s="22"/>
      <c r="CAX1191" s="22"/>
      <c r="CAY1191" s="22"/>
      <c r="CAZ1191" s="22"/>
      <c r="CBA1191" s="22"/>
      <c r="CBB1191" s="22"/>
      <c r="CBC1191" s="22"/>
      <c r="CBD1191" s="22"/>
      <c r="CBE1191" s="22"/>
      <c r="CBF1191" s="22"/>
      <c r="CBG1191" s="22"/>
      <c r="CBH1191" s="22"/>
      <c r="CBI1191" s="22"/>
      <c r="CBJ1191" s="22"/>
      <c r="CBK1191" s="22"/>
      <c r="CBL1191" s="22"/>
      <c r="CBM1191" s="22"/>
      <c r="CBN1191" s="22"/>
      <c r="CBO1191" s="22"/>
      <c r="CBP1191" s="22"/>
      <c r="CBQ1191" s="22"/>
      <c r="CBR1191" s="22"/>
      <c r="CBS1191" s="22"/>
      <c r="CBT1191" s="22"/>
      <c r="CBU1191" s="22"/>
      <c r="CBV1191" s="22"/>
      <c r="CBW1191" s="22"/>
      <c r="CBX1191" s="22"/>
      <c r="CBY1191" s="22"/>
      <c r="CBZ1191" s="22"/>
      <c r="CCA1191" s="22"/>
      <c r="CCB1191" s="22"/>
      <c r="CCC1191" s="22"/>
      <c r="CCD1191" s="22"/>
      <c r="CCE1191" s="22"/>
      <c r="CCF1191" s="22"/>
      <c r="CCG1191" s="22"/>
      <c r="CCH1191" s="22"/>
      <c r="CCI1191" s="22"/>
      <c r="CCJ1191" s="22"/>
      <c r="CCK1191" s="22"/>
      <c r="CCL1191" s="22"/>
      <c r="CCM1191" s="22"/>
      <c r="CCN1191" s="22"/>
      <c r="CCO1191" s="22"/>
      <c r="CCP1191" s="22"/>
      <c r="CCQ1191" s="22"/>
      <c r="CCR1191" s="22"/>
      <c r="CCS1191" s="22"/>
      <c r="CCT1191" s="22"/>
      <c r="CCU1191" s="22"/>
      <c r="CCV1191" s="22"/>
      <c r="CCW1191" s="22"/>
      <c r="CCX1191" s="22"/>
      <c r="CCY1191" s="22"/>
      <c r="CCZ1191" s="22"/>
      <c r="CDA1191" s="22"/>
      <c r="CDB1191" s="22"/>
      <c r="CDC1191" s="22"/>
      <c r="CDD1191" s="22"/>
      <c r="CDE1191" s="22"/>
      <c r="CDF1191" s="22"/>
      <c r="CDG1191" s="22"/>
      <c r="CDH1191" s="22"/>
      <c r="CDI1191" s="22"/>
      <c r="CDJ1191" s="22"/>
      <c r="CDK1191" s="22"/>
      <c r="CDL1191" s="22"/>
      <c r="CDM1191" s="22"/>
      <c r="CDN1191" s="22"/>
      <c r="CDO1191" s="22"/>
      <c r="CDP1191" s="22"/>
      <c r="CDQ1191" s="22"/>
      <c r="CDR1191" s="22"/>
      <c r="CDS1191" s="22"/>
      <c r="CDT1191" s="22"/>
      <c r="CDU1191" s="22"/>
      <c r="CDV1191" s="22"/>
      <c r="CDW1191" s="22"/>
      <c r="CDX1191" s="22"/>
      <c r="CDY1191" s="22"/>
      <c r="CDZ1191" s="22"/>
      <c r="CEA1191" s="22"/>
      <c r="CEB1191" s="22"/>
      <c r="CEC1191" s="22"/>
      <c r="CED1191" s="22"/>
      <c r="CEE1191" s="22"/>
      <c r="CEF1191" s="22"/>
      <c r="CEG1191" s="22"/>
      <c r="CEH1191" s="22"/>
      <c r="CEI1191" s="22"/>
      <c r="CEJ1191" s="22"/>
      <c r="CEK1191" s="22"/>
      <c r="CEL1191" s="22"/>
      <c r="CEM1191" s="22"/>
      <c r="CEN1191" s="22"/>
      <c r="CEO1191" s="22"/>
      <c r="CEP1191" s="22"/>
      <c r="CEQ1191" s="22"/>
      <c r="CER1191" s="22"/>
      <c r="CES1191" s="22"/>
      <c r="CET1191" s="22"/>
      <c r="CEU1191" s="22"/>
      <c r="CEV1191" s="22"/>
      <c r="CEW1191" s="22"/>
      <c r="CEX1191" s="22"/>
      <c r="CEY1191" s="22"/>
      <c r="CEZ1191" s="22"/>
      <c r="CFA1191" s="22"/>
      <c r="CFB1191" s="22"/>
      <c r="CFC1191" s="22"/>
      <c r="CFD1191" s="22"/>
      <c r="CFE1191" s="22"/>
      <c r="CFF1191" s="22"/>
      <c r="CFG1191" s="22"/>
      <c r="CFH1191" s="22"/>
      <c r="CFI1191" s="22"/>
      <c r="CFJ1191" s="22"/>
      <c r="CFK1191" s="22"/>
      <c r="CFL1191" s="22"/>
      <c r="CFM1191" s="22"/>
      <c r="CFN1191" s="22"/>
      <c r="CFO1191" s="22"/>
      <c r="CFP1191" s="22"/>
      <c r="CFQ1191" s="22"/>
      <c r="CFR1191" s="22"/>
      <c r="CFS1191" s="22"/>
      <c r="CFT1191" s="22"/>
      <c r="CFU1191" s="22"/>
      <c r="CFV1191" s="22"/>
      <c r="CFW1191" s="22"/>
      <c r="CFX1191" s="22"/>
      <c r="CFY1191" s="22"/>
      <c r="CFZ1191" s="22"/>
      <c r="CGA1191" s="22"/>
      <c r="CGB1191" s="22"/>
      <c r="CGC1191" s="22"/>
      <c r="CGD1191" s="22"/>
      <c r="CGE1191" s="22"/>
      <c r="CGF1191" s="22"/>
      <c r="CGG1191" s="22"/>
      <c r="CGH1191" s="22"/>
      <c r="CGI1191" s="22"/>
      <c r="CGJ1191" s="22"/>
      <c r="CGK1191" s="22"/>
      <c r="CGL1191" s="22"/>
      <c r="CGM1191" s="22"/>
      <c r="CGN1191" s="22"/>
      <c r="CGO1191" s="22"/>
      <c r="CGP1191" s="22"/>
      <c r="CGQ1191" s="22"/>
      <c r="CGR1191" s="22"/>
      <c r="CGS1191" s="22"/>
      <c r="CGT1191" s="22"/>
      <c r="CGU1191" s="22"/>
      <c r="CGV1191" s="22"/>
      <c r="CGW1191" s="22"/>
      <c r="CGX1191" s="22"/>
      <c r="CGY1191" s="22"/>
      <c r="CGZ1191" s="22"/>
      <c r="CHA1191" s="22"/>
      <c r="CHB1191" s="22"/>
      <c r="CHC1191" s="22"/>
      <c r="CHD1191" s="22"/>
      <c r="CHE1191" s="22"/>
      <c r="CHF1191" s="22"/>
      <c r="CHG1191" s="22"/>
      <c r="CHH1191" s="22"/>
      <c r="CHI1191" s="22"/>
      <c r="CHJ1191" s="22"/>
      <c r="CHK1191" s="22"/>
      <c r="CHL1191" s="22"/>
      <c r="CHM1191" s="22"/>
      <c r="CHN1191" s="22"/>
      <c r="CHO1191" s="22"/>
      <c r="CHP1191" s="22"/>
      <c r="CHQ1191" s="22"/>
      <c r="CHR1191" s="22"/>
      <c r="CHS1191" s="22"/>
      <c r="CHT1191" s="22"/>
      <c r="CHU1191" s="22"/>
      <c r="CHV1191" s="22"/>
      <c r="CHW1191" s="22"/>
      <c r="CHX1191" s="22"/>
      <c r="CHY1191" s="22"/>
      <c r="CHZ1191" s="22"/>
      <c r="CIA1191" s="22"/>
      <c r="CIB1191" s="22"/>
      <c r="CIC1191" s="22"/>
      <c r="CID1191" s="22"/>
      <c r="CIE1191" s="22"/>
      <c r="CIF1191" s="22"/>
      <c r="CIG1191" s="22"/>
      <c r="CIH1191" s="22"/>
      <c r="CII1191" s="22"/>
      <c r="CIJ1191" s="22"/>
      <c r="CIK1191" s="22"/>
      <c r="CIL1191" s="22"/>
      <c r="CIM1191" s="22"/>
      <c r="CIN1191" s="22"/>
      <c r="CIO1191" s="22"/>
      <c r="CIP1191" s="22"/>
      <c r="CIQ1191" s="22"/>
      <c r="CIR1191" s="22"/>
      <c r="CIS1191" s="22"/>
      <c r="CIT1191" s="22"/>
      <c r="CIU1191" s="22"/>
      <c r="CIV1191" s="22"/>
      <c r="CIW1191" s="22"/>
      <c r="CIX1191" s="22"/>
      <c r="CIY1191" s="22"/>
      <c r="CIZ1191" s="22"/>
      <c r="CJA1191" s="22"/>
      <c r="CJB1191" s="22"/>
      <c r="CJC1191" s="22"/>
      <c r="CJD1191" s="22"/>
      <c r="CJE1191" s="22"/>
      <c r="CJF1191" s="22"/>
      <c r="CJG1191" s="22"/>
      <c r="CJH1191" s="22"/>
      <c r="CJI1191" s="22"/>
      <c r="CJJ1191" s="22"/>
      <c r="CJK1191" s="22"/>
      <c r="CJL1191" s="22"/>
      <c r="CJM1191" s="22"/>
      <c r="CJN1191" s="22"/>
      <c r="CJO1191" s="22"/>
      <c r="CJP1191" s="22"/>
      <c r="CJQ1191" s="22"/>
      <c r="CJR1191" s="22"/>
      <c r="CJS1191" s="22"/>
      <c r="CJT1191" s="22"/>
      <c r="CJU1191" s="22"/>
      <c r="CJV1191" s="22"/>
      <c r="CJW1191" s="22"/>
      <c r="CJX1191" s="22"/>
      <c r="CJY1191" s="22"/>
      <c r="CJZ1191" s="22"/>
      <c r="CKA1191" s="22"/>
      <c r="CKB1191" s="22"/>
      <c r="CKC1191" s="22"/>
      <c r="CKD1191" s="22"/>
      <c r="CKE1191" s="22"/>
      <c r="CKF1191" s="22"/>
      <c r="CKG1191" s="22"/>
      <c r="CKH1191" s="22"/>
      <c r="CKI1191" s="22"/>
      <c r="CKJ1191" s="22"/>
      <c r="CKK1191" s="22"/>
      <c r="CKL1191" s="22"/>
      <c r="CKM1191" s="22"/>
      <c r="CKN1191" s="22"/>
      <c r="CKO1191" s="22"/>
      <c r="CKP1191" s="22"/>
      <c r="CKQ1191" s="22"/>
      <c r="CKR1191" s="22"/>
      <c r="CKS1191" s="22"/>
      <c r="CKT1191" s="22"/>
      <c r="CKU1191" s="22"/>
      <c r="CKV1191" s="22"/>
      <c r="CKW1191" s="22"/>
      <c r="CKX1191" s="22"/>
      <c r="CKY1191" s="22"/>
      <c r="CKZ1191" s="22"/>
      <c r="CLA1191" s="22"/>
      <c r="CLB1191" s="22"/>
      <c r="CLC1191" s="22"/>
      <c r="CLD1191" s="22"/>
      <c r="CLE1191" s="22"/>
      <c r="CLF1191" s="22"/>
      <c r="CLG1191" s="22"/>
      <c r="CLH1191" s="22"/>
      <c r="CLI1191" s="22"/>
      <c r="CLJ1191" s="22"/>
      <c r="CLK1191" s="22"/>
      <c r="CLL1191" s="22"/>
      <c r="CLM1191" s="22"/>
      <c r="CLN1191" s="22"/>
      <c r="CLO1191" s="22"/>
      <c r="CLP1191" s="22"/>
      <c r="CLQ1191" s="22"/>
      <c r="CLR1191" s="22"/>
      <c r="CLS1191" s="22"/>
      <c r="CLT1191" s="22"/>
      <c r="CLU1191" s="22"/>
      <c r="CLV1191" s="22"/>
      <c r="CLW1191" s="22"/>
      <c r="CLX1191" s="22"/>
      <c r="CLY1191" s="22"/>
      <c r="CLZ1191" s="22"/>
      <c r="CMA1191" s="22"/>
      <c r="CMB1191" s="22"/>
      <c r="CMC1191" s="22"/>
      <c r="CMD1191" s="22"/>
      <c r="CME1191" s="22"/>
      <c r="CMF1191" s="22"/>
      <c r="CMG1191" s="22"/>
      <c r="CMH1191" s="22"/>
      <c r="CMI1191" s="22"/>
      <c r="CMJ1191" s="22"/>
      <c r="CMK1191" s="22"/>
      <c r="CML1191" s="22"/>
      <c r="CMM1191" s="22"/>
      <c r="CMN1191" s="22"/>
      <c r="CMO1191" s="22"/>
      <c r="CMP1191" s="22"/>
      <c r="CMQ1191" s="22"/>
      <c r="CMR1191" s="22"/>
      <c r="CMS1191" s="22"/>
      <c r="CMT1191" s="22"/>
      <c r="CMU1191" s="22"/>
      <c r="CMV1191" s="22"/>
      <c r="CMW1191" s="22"/>
      <c r="CMX1191" s="22"/>
      <c r="CMY1191" s="22"/>
      <c r="CMZ1191" s="22"/>
      <c r="CNA1191" s="22"/>
      <c r="CNB1191" s="22"/>
      <c r="CNC1191" s="22"/>
      <c r="CND1191" s="22"/>
      <c r="CNE1191" s="22"/>
      <c r="CNF1191" s="22"/>
      <c r="CNG1191" s="22"/>
      <c r="CNH1191" s="22"/>
      <c r="CNI1191" s="22"/>
      <c r="CNJ1191" s="22"/>
      <c r="CNK1191" s="22"/>
      <c r="CNL1191" s="22"/>
      <c r="CNM1191" s="22"/>
      <c r="CNN1191" s="22"/>
      <c r="CNO1191" s="22"/>
      <c r="CNP1191" s="22"/>
      <c r="CNQ1191" s="22"/>
      <c r="CNR1191" s="22"/>
      <c r="CNS1191" s="22"/>
      <c r="CNT1191" s="22"/>
      <c r="CNU1191" s="22"/>
      <c r="CNV1191" s="22"/>
      <c r="CNW1191" s="22"/>
      <c r="CNX1191" s="22"/>
      <c r="CNY1191" s="22"/>
      <c r="CNZ1191" s="22"/>
      <c r="COA1191" s="22"/>
      <c r="COB1191" s="22"/>
      <c r="COC1191" s="22"/>
      <c r="COD1191" s="22"/>
      <c r="COE1191" s="22"/>
      <c r="COF1191" s="22"/>
      <c r="COG1191" s="22"/>
      <c r="COH1191" s="22"/>
      <c r="COI1191" s="22"/>
      <c r="COJ1191" s="22"/>
      <c r="COK1191" s="22"/>
      <c r="COL1191" s="22"/>
      <c r="COM1191" s="22"/>
      <c r="CON1191" s="22"/>
      <c r="COO1191" s="22"/>
      <c r="COP1191" s="22"/>
      <c r="COQ1191" s="22"/>
      <c r="COR1191" s="22"/>
      <c r="COS1191" s="22"/>
      <c r="COT1191" s="22"/>
      <c r="COU1191" s="22"/>
      <c r="COV1191" s="22"/>
      <c r="COW1191" s="22"/>
      <c r="COX1191" s="22"/>
      <c r="COY1191" s="22"/>
      <c r="COZ1191" s="22"/>
      <c r="CPA1191" s="22"/>
      <c r="CPB1191" s="22"/>
      <c r="CPC1191" s="22"/>
      <c r="CPD1191" s="22"/>
      <c r="CPE1191" s="22"/>
      <c r="CPF1191" s="22"/>
      <c r="CPG1191" s="22"/>
      <c r="CPH1191" s="22"/>
      <c r="CPI1191" s="22"/>
      <c r="CPJ1191" s="22"/>
      <c r="CPK1191" s="22"/>
      <c r="CPL1191" s="22"/>
      <c r="CPM1191" s="22"/>
      <c r="CPN1191" s="22"/>
      <c r="CPO1191" s="22"/>
      <c r="CPP1191" s="22"/>
      <c r="CPQ1191" s="22"/>
      <c r="CPR1191" s="22"/>
      <c r="CPS1191" s="22"/>
      <c r="CPT1191" s="22"/>
      <c r="CPU1191" s="22"/>
      <c r="CPV1191" s="22"/>
      <c r="CPW1191" s="22"/>
      <c r="CPX1191" s="22"/>
      <c r="CPY1191" s="22"/>
      <c r="CPZ1191" s="22"/>
      <c r="CQA1191" s="22"/>
      <c r="CQB1191" s="22"/>
      <c r="CQC1191" s="22"/>
      <c r="CQD1191" s="22"/>
      <c r="CQE1191" s="22"/>
      <c r="CQF1191" s="22"/>
      <c r="CQG1191" s="22"/>
      <c r="CQH1191" s="22"/>
      <c r="CQI1191" s="22"/>
      <c r="CQJ1191" s="22"/>
      <c r="CQK1191" s="22"/>
      <c r="CQL1191" s="22"/>
      <c r="CQM1191" s="22"/>
      <c r="CQN1191" s="22"/>
      <c r="CQO1191" s="22"/>
      <c r="CQP1191" s="22"/>
      <c r="CQQ1191" s="22"/>
      <c r="CQR1191" s="22"/>
      <c r="CQS1191" s="22"/>
      <c r="CQT1191" s="22"/>
      <c r="CQU1191" s="22"/>
      <c r="CQV1191" s="22"/>
      <c r="CQW1191" s="22"/>
      <c r="CQX1191" s="22"/>
      <c r="CQY1191" s="22"/>
      <c r="CQZ1191" s="22"/>
      <c r="CRA1191" s="22"/>
      <c r="CRB1191" s="22"/>
      <c r="CRC1191" s="22"/>
      <c r="CRD1191" s="22"/>
      <c r="CRE1191" s="22"/>
      <c r="CRF1191" s="22"/>
      <c r="CRG1191" s="22"/>
      <c r="CRH1191" s="22"/>
      <c r="CRI1191" s="22"/>
      <c r="CRJ1191" s="22"/>
      <c r="CRK1191" s="22"/>
      <c r="CRL1191" s="22"/>
      <c r="CRM1191" s="22"/>
      <c r="CRN1191" s="22"/>
      <c r="CRO1191" s="22"/>
      <c r="CRP1191" s="22"/>
      <c r="CRQ1191" s="22"/>
      <c r="CRR1191" s="22"/>
      <c r="CRS1191" s="22"/>
      <c r="CRT1191" s="22"/>
      <c r="CRU1191" s="22"/>
      <c r="CRV1191" s="22"/>
      <c r="CRW1191" s="22"/>
      <c r="CRX1191" s="22"/>
      <c r="CRY1191" s="22"/>
      <c r="CRZ1191" s="22"/>
      <c r="CSA1191" s="22"/>
      <c r="CSB1191" s="22"/>
      <c r="CSC1191" s="22"/>
      <c r="CSD1191" s="22"/>
      <c r="CSE1191" s="22"/>
      <c r="CSF1191" s="22"/>
      <c r="CSG1191" s="22"/>
      <c r="CSH1191" s="22"/>
      <c r="CSI1191" s="22"/>
      <c r="CSJ1191" s="22"/>
      <c r="CSK1191" s="22"/>
      <c r="CSL1191" s="22"/>
      <c r="CSM1191" s="22"/>
      <c r="CSN1191" s="22"/>
      <c r="CSO1191" s="22"/>
      <c r="CSP1191" s="22"/>
      <c r="CSQ1191" s="22"/>
      <c r="CSR1191" s="22"/>
      <c r="CSS1191" s="22"/>
      <c r="CST1191" s="22"/>
      <c r="CSU1191" s="22"/>
      <c r="CSV1191" s="22"/>
      <c r="CSW1191" s="22"/>
      <c r="CSX1191" s="22"/>
      <c r="CSY1191" s="22"/>
      <c r="CSZ1191" s="22"/>
      <c r="CTA1191" s="22"/>
      <c r="CTB1191" s="22"/>
      <c r="CTC1191" s="22"/>
      <c r="CTD1191" s="22"/>
      <c r="CTE1191" s="22"/>
      <c r="CTF1191" s="22"/>
      <c r="CTG1191" s="22"/>
      <c r="CTH1191" s="22"/>
      <c r="CTI1191" s="22"/>
      <c r="CTJ1191" s="22"/>
      <c r="CTK1191" s="22"/>
      <c r="CTL1191" s="22"/>
      <c r="CTM1191" s="22"/>
      <c r="CTN1191" s="22"/>
      <c r="CTO1191" s="22"/>
      <c r="CTP1191" s="22"/>
      <c r="CTQ1191" s="22"/>
      <c r="CTR1191" s="22"/>
      <c r="CTS1191" s="22"/>
      <c r="CTT1191" s="22"/>
      <c r="CTU1191" s="22"/>
      <c r="CTV1191" s="22"/>
      <c r="CTW1191" s="22"/>
      <c r="CTX1191" s="22"/>
      <c r="CTY1191" s="22"/>
      <c r="CTZ1191" s="22"/>
      <c r="CUA1191" s="22"/>
      <c r="CUB1191" s="22"/>
      <c r="CUC1191" s="22"/>
      <c r="CUD1191" s="22"/>
      <c r="CUE1191" s="22"/>
      <c r="CUF1191" s="22"/>
      <c r="CUG1191" s="22"/>
      <c r="CUH1191" s="22"/>
      <c r="CUI1191" s="22"/>
      <c r="CUJ1191" s="22"/>
      <c r="CUK1191" s="22"/>
      <c r="CUL1191" s="22"/>
      <c r="CUM1191" s="22"/>
      <c r="CUN1191" s="22"/>
      <c r="CUO1191" s="22"/>
      <c r="CUP1191" s="22"/>
      <c r="CUQ1191" s="22"/>
      <c r="CUR1191" s="22"/>
      <c r="CUS1191" s="22"/>
      <c r="CUT1191" s="22"/>
      <c r="CUU1191" s="22"/>
      <c r="CUV1191" s="22"/>
      <c r="CUW1191" s="22"/>
      <c r="CUX1191" s="22"/>
      <c r="CUY1191" s="22"/>
      <c r="CUZ1191" s="22"/>
      <c r="CVA1191" s="22"/>
      <c r="CVB1191" s="22"/>
      <c r="CVC1191" s="22"/>
      <c r="CVD1191" s="22"/>
      <c r="CVE1191" s="22"/>
      <c r="CVF1191" s="22"/>
      <c r="CVG1191" s="22"/>
      <c r="CVH1191" s="22"/>
      <c r="CVI1191" s="22"/>
      <c r="CVJ1191" s="22"/>
      <c r="CVK1191" s="22"/>
      <c r="CVL1191" s="22"/>
      <c r="CVM1191" s="22"/>
      <c r="CVN1191" s="22"/>
      <c r="CVO1191" s="22"/>
      <c r="CVP1191" s="22"/>
      <c r="CVQ1191" s="22"/>
      <c r="CVR1191" s="22"/>
      <c r="CVS1191" s="22"/>
      <c r="CVT1191" s="22"/>
      <c r="CVU1191" s="22"/>
      <c r="CVV1191" s="22"/>
      <c r="CVW1191" s="22"/>
      <c r="CVX1191" s="22"/>
      <c r="CVY1191" s="22"/>
      <c r="CVZ1191" s="22"/>
      <c r="CWA1191" s="22"/>
      <c r="CWB1191" s="22"/>
      <c r="CWC1191" s="22"/>
      <c r="CWD1191" s="22"/>
      <c r="CWE1191" s="22"/>
      <c r="CWF1191" s="22"/>
      <c r="CWG1191" s="22"/>
      <c r="CWH1191" s="22"/>
      <c r="CWI1191" s="22"/>
      <c r="CWJ1191" s="22"/>
      <c r="CWK1191" s="22"/>
      <c r="CWL1191" s="22"/>
      <c r="CWM1191" s="22"/>
      <c r="CWN1191" s="22"/>
      <c r="CWO1191" s="22"/>
      <c r="CWP1191" s="22"/>
      <c r="CWQ1191" s="22"/>
      <c r="CWR1191" s="22"/>
      <c r="CWS1191" s="22"/>
      <c r="CWT1191" s="22"/>
      <c r="CWU1191" s="22"/>
      <c r="CWV1191" s="22"/>
      <c r="CWW1191" s="22"/>
      <c r="CWX1191" s="22"/>
      <c r="CWY1191" s="22"/>
      <c r="CWZ1191" s="22"/>
      <c r="CXA1191" s="22"/>
      <c r="CXB1191" s="22"/>
      <c r="CXC1191" s="22"/>
      <c r="CXD1191" s="22"/>
      <c r="CXE1191" s="22"/>
      <c r="CXF1191" s="22"/>
      <c r="CXG1191" s="22"/>
      <c r="CXH1191" s="22"/>
      <c r="CXI1191" s="22"/>
      <c r="CXJ1191" s="22"/>
      <c r="CXK1191" s="22"/>
      <c r="CXL1191" s="22"/>
      <c r="CXM1191" s="22"/>
      <c r="CXN1191" s="22"/>
      <c r="CXO1191" s="22"/>
      <c r="CXP1191" s="22"/>
      <c r="CXQ1191" s="22"/>
      <c r="CXR1191" s="22"/>
      <c r="CXS1191" s="22"/>
      <c r="CXT1191" s="22"/>
      <c r="CXU1191" s="22"/>
      <c r="CXV1191" s="22"/>
      <c r="CXW1191" s="22"/>
      <c r="CXX1191" s="22"/>
      <c r="CXY1191" s="22"/>
      <c r="CXZ1191" s="22"/>
      <c r="CYA1191" s="22"/>
      <c r="CYB1191" s="22"/>
      <c r="CYC1191" s="22"/>
      <c r="CYD1191" s="22"/>
      <c r="CYE1191" s="22"/>
      <c r="CYF1191" s="22"/>
      <c r="CYG1191" s="22"/>
      <c r="CYH1191" s="22"/>
      <c r="CYI1191" s="22"/>
      <c r="CYJ1191" s="22"/>
      <c r="CYK1191" s="22"/>
      <c r="CYL1191" s="22"/>
      <c r="CYM1191" s="22"/>
      <c r="CYN1191" s="22"/>
      <c r="CYO1191" s="22"/>
      <c r="CYP1191" s="22"/>
      <c r="CYQ1191" s="22"/>
      <c r="CYR1191" s="22"/>
      <c r="CYS1191" s="22"/>
      <c r="CYT1191" s="22"/>
      <c r="CYU1191" s="22"/>
      <c r="CYV1191" s="22"/>
      <c r="CYW1191" s="22"/>
      <c r="CYX1191" s="22"/>
      <c r="CYY1191" s="22"/>
      <c r="CYZ1191" s="22"/>
      <c r="CZA1191" s="22"/>
      <c r="CZB1191" s="22"/>
      <c r="CZC1191" s="22"/>
      <c r="CZD1191" s="22"/>
      <c r="CZE1191" s="22"/>
      <c r="CZF1191" s="22"/>
      <c r="CZG1191" s="22"/>
      <c r="CZH1191" s="22"/>
      <c r="CZI1191" s="22"/>
      <c r="CZJ1191" s="22"/>
      <c r="CZK1191" s="22"/>
      <c r="CZL1191" s="22"/>
      <c r="CZM1191" s="22"/>
      <c r="CZN1191" s="22"/>
      <c r="CZO1191" s="22"/>
      <c r="CZP1191" s="22"/>
      <c r="CZQ1191" s="22"/>
      <c r="CZR1191" s="22"/>
      <c r="CZS1191" s="22"/>
      <c r="CZT1191" s="22"/>
      <c r="CZU1191" s="22"/>
      <c r="CZV1191" s="22"/>
      <c r="CZW1191" s="22"/>
      <c r="CZX1191" s="22"/>
      <c r="CZY1191" s="22"/>
      <c r="CZZ1191" s="22"/>
      <c r="DAA1191" s="22"/>
      <c r="DAB1191" s="22"/>
      <c r="DAC1191" s="22"/>
      <c r="DAD1191" s="22"/>
      <c r="DAE1191" s="22"/>
      <c r="DAF1191" s="22"/>
      <c r="DAG1191" s="22"/>
      <c r="DAH1191" s="22"/>
      <c r="DAI1191" s="22"/>
      <c r="DAJ1191" s="22"/>
      <c r="DAK1191" s="22"/>
      <c r="DAL1191" s="22"/>
      <c r="DAM1191" s="22"/>
      <c r="DAN1191" s="22"/>
      <c r="DAO1191" s="22"/>
      <c r="DAP1191" s="22"/>
      <c r="DAQ1191" s="22"/>
      <c r="DAR1191" s="22"/>
      <c r="DAS1191" s="22"/>
      <c r="DAT1191" s="22"/>
      <c r="DAU1191" s="22"/>
      <c r="DAV1191" s="22"/>
      <c r="DAW1191" s="22"/>
      <c r="DAX1191" s="22"/>
      <c r="DAY1191" s="22"/>
      <c r="DAZ1191" s="22"/>
      <c r="DBA1191" s="22"/>
      <c r="DBB1191" s="22"/>
      <c r="DBC1191" s="22"/>
      <c r="DBD1191" s="22"/>
      <c r="DBE1191" s="22"/>
      <c r="DBF1191" s="22"/>
      <c r="DBG1191" s="22"/>
      <c r="DBH1191" s="22"/>
      <c r="DBI1191" s="22"/>
      <c r="DBJ1191" s="22"/>
      <c r="DBK1191" s="22"/>
      <c r="DBL1191" s="22"/>
      <c r="DBM1191" s="22"/>
      <c r="DBN1191" s="22"/>
      <c r="DBO1191" s="22"/>
      <c r="DBP1191" s="22"/>
      <c r="DBQ1191" s="22"/>
      <c r="DBR1191" s="22"/>
      <c r="DBS1191" s="22"/>
      <c r="DBT1191" s="22"/>
      <c r="DBU1191" s="22"/>
      <c r="DBV1191" s="22"/>
      <c r="DBW1191" s="22"/>
      <c r="DBX1191" s="22"/>
      <c r="DBY1191" s="22"/>
      <c r="DBZ1191" s="22"/>
      <c r="DCA1191" s="22"/>
      <c r="DCB1191" s="22"/>
      <c r="DCC1191" s="22"/>
      <c r="DCD1191" s="22"/>
      <c r="DCE1191" s="22"/>
      <c r="DCF1191" s="22"/>
      <c r="DCG1191" s="22"/>
      <c r="DCH1191" s="22"/>
      <c r="DCI1191" s="22"/>
      <c r="DCJ1191" s="22"/>
      <c r="DCK1191" s="22"/>
      <c r="DCL1191" s="22"/>
      <c r="DCM1191" s="22"/>
      <c r="DCN1191" s="22"/>
      <c r="DCO1191" s="22"/>
      <c r="DCP1191" s="22"/>
      <c r="DCQ1191" s="22"/>
      <c r="DCR1191" s="22"/>
      <c r="DCS1191" s="22"/>
      <c r="DCT1191" s="22"/>
      <c r="DCU1191" s="22"/>
      <c r="DCV1191" s="22"/>
      <c r="DCW1191" s="22"/>
      <c r="DCX1191" s="22"/>
      <c r="DCY1191" s="22"/>
      <c r="DCZ1191" s="22"/>
      <c r="DDA1191" s="22"/>
      <c r="DDB1191" s="22"/>
      <c r="DDC1191" s="22"/>
      <c r="DDD1191" s="22"/>
      <c r="DDE1191" s="22"/>
      <c r="DDF1191" s="22"/>
      <c r="DDG1191" s="22"/>
      <c r="DDH1191" s="22"/>
      <c r="DDI1191" s="22"/>
      <c r="DDJ1191" s="22"/>
      <c r="DDK1191" s="22"/>
      <c r="DDL1191" s="22"/>
      <c r="DDM1191" s="22"/>
      <c r="DDN1191" s="22"/>
      <c r="DDO1191" s="22"/>
      <c r="DDP1191" s="22"/>
      <c r="DDQ1191" s="22"/>
      <c r="DDR1191" s="22"/>
      <c r="DDS1191" s="22"/>
      <c r="DDT1191" s="22"/>
      <c r="DDU1191" s="22"/>
      <c r="DDV1191" s="22"/>
      <c r="DDW1191" s="22"/>
      <c r="DDX1191" s="22"/>
      <c r="DDY1191" s="22"/>
      <c r="DDZ1191" s="22"/>
      <c r="DEA1191" s="22"/>
      <c r="DEB1191" s="22"/>
      <c r="DEC1191" s="22"/>
      <c r="DED1191" s="22"/>
      <c r="DEE1191" s="22"/>
      <c r="DEF1191" s="22"/>
      <c r="DEG1191" s="22"/>
      <c r="DEH1191" s="22"/>
      <c r="DEI1191" s="22"/>
      <c r="DEJ1191" s="22"/>
      <c r="DEK1191" s="22"/>
      <c r="DEL1191" s="22"/>
      <c r="DEM1191" s="22"/>
      <c r="DEN1191" s="22"/>
      <c r="DEO1191" s="22"/>
      <c r="DEP1191" s="22"/>
      <c r="DEQ1191" s="22"/>
      <c r="DER1191" s="22"/>
      <c r="DES1191" s="22"/>
      <c r="DET1191" s="22"/>
      <c r="DEU1191" s="22"/>
      <c r="DEV1191" s="22"/>
      <c r="DEW1191" s="22"/>
      <c r="DEX1191" s="22"/>
      <c r="DEY1191" s="22"/>
      <c r="DEZ1191" s="22"/>
      <c r="DFA1191" s="22"/>
      <c r="DFB1191" s="22"/>
      <c r="DFC1191" s="22"/>
      <c r="DFD1191" s="22"/>
      <c r="DFE1191" s="22"/>
      <c r="DFF1191" s="22"/>
      <c r="DFG1191" s="22"/>
      <c r="DFH1191" s="22"/>
      <c r="DFI1191" s="22"/>
      <c r="DFJ1191" s="22"/>
      <c r="DFK1191" s="22"/>
      <c r="DFL1191" s="22"/>
      <c r="DFM1191" s="22"/>
      <c r="DFN1191" s="22"/>
      <c r="DFO1191" s="22"/>
      <c r="DFP1191" s="22"/>
      <c r="DFQ1191" s="22"/>
      <c r="DFR1191" s="22"/>
      <c r="DFS1191" s="22"/>
      <c r="DFT1191" s="22"/>
      <c r="DFU1191" s="22"/>
      <c r="DFV1191" s="22"/>
      <c r="DFW1191" s="22"/>
      <c r="DFX1191" s="22"/>
      <c r="DFY1191" s="22"/>
      <c r="DFZ1191" s="22"/>
      <c r="DGA1191" s="22"/>
      <c r="DGB1191" s="22"/>
      <c r="DGC1191" s="22"/>
      <c r="DGD1191" s="22"/>
      <c r="DGE1191" s="22"/>
      <c r="DGF1191" s="22"/>
      <c r="DGG1191" s="22"/>
      <c r="DGH1191" s="22"/>
      <c r="DGI1191" s="22"/>
      <c r="DGJ1191" s="22"/>
      <c r="DGK1191" s="22"/>
      <c r="DGL1191" s="22"/>
      <c r="DGM1191" s="22"/>
      <c r="DGN1191" s="22"/>
      <c r="DGO1191" s="22"/>
      <c r="DGP1191" s="22"/>
      <c r="DGQ1191" s="22"/>
      <c r="DGR1191" s="22"/>
      <c r="DGS1191" s="22"/>
      <c r="DGT1191" s="22"/>
      <c r="DGU1191" s="22"/>
      <c r="DGV1191" s="22"/>
      <c r="DGW1191" s="22"/>
      <c r="DGX1191" s="22"/>
      <c r="DGY1191" s="22"/>
      <c r="DGZ1191" s="22"/>
      <c r="DHA1191" s="22"/>
      <c r="DHB1191" s="22"/>
      <c r="DHC1191" s="22"/>
      <c r="DHD1191" s="22"/>
      <c r="DHE1191" s="22"/>
      <c r="DHF1191" s="22"/>
      <c r="DHG1191" s="22"/>
      <c r="DHH1191" s="22"/>
      <c r="DHI1191" s="22"/>
      <c r="DHJ1191" s="22"/>
      <c r="DHK1191" s="22"/>
      <c r="DHL1191" s="22"/>
      <c r="DHM1191" s="22"/>
      <c r="DHN1191" s="22"/>
      <c r="DHO1191" s="22"/>
      <c r="DHP1191" s="22"/>
      <c r="DHQ1191" s="22"/>
      <c r="DHR1191" s="22"/>
      <c r="DHS1191" s="22"/>
      <c r="DHT1191" s="22"/>
      <c r="DHU1191" s="22"/>
      <c r="DHV1191" s="22"/>
      <c r="DHW1191" s="22"/>
      <c r="DHX1191" s="22"/>
      <c r="DHY1191" s="22"/>
      <c r="DHZ1191" s="22"/>
      <c r="DIA1191" s="22"/>
      <c r="DIB1191" s="22"/>
      <c r="DIC1191" s="22"/>
      <c r="DID1191" s="22"/>
      <c r="DIE1191" s="22"/>
      <c r="DIF1191" s="22"/>
      <c r="DIG1191" s="22"/>
      <c r="DIH1191" s="22"/>
      <c r="DII1191" s="22"/>
      <c r="DIJ1191" s="22"/>
      <c r="DIK1191" s="22"/>
      <c r="DIL1191" s="22"/>
      <c r="DIM1191" s="22"/>
      <c r="DIN1191" s="22"/>
      <c r="DIO1191" s="22"/>
      <c r="DIP1191" s="22"/>
      <c r="DIQ1191" s="22"/>
      <c r="DIR1191" s="22"/>
      <c r="DIS1191" s="22"/>
      <c r="DIT1191" s="22"/>
      <c r="DIU1191" s="22"/>
      <c r="DIV1191" s="22"/>
      <c r="DIW1191" s="22"/>
      <c r="DIX1191" s="22"/>
      <c r="DIY1191" s="22"/>
      <c r="DIZ1191" s="22"/>
      <c r="DJA1191" s="22"/>
      <c r="DJB1191" s="22"/>
      <c r="DJC1191" s="22"/>
      <c r="DJD1191" s="22"/>
      <c r="DJE1191" s="22"/>
      <c r="DJF1191" s="22"/>
      <c r="DJG1191" s="22"/>
      <c r="DJH1191" s="22"/>
      <c r="DJI1191" s="22"/>
      <c r="DJJ1191" s="22"/>
      <c r="DJK1191" s="22"/>
      <c r="DJL1191" s="22"/>
      <c r="DJM1191" s="22"/>
      <c r="DJN1191" s="22"/>
      <c r="DJO1191" s="22"/>
      <c r="DJP1191" s="22"/>
      <c r="DJQ1191" s="22"/>
      <c r="DJR1191" s="22"/>
      <c r="DJS1191" s="22"/>
      <c r="DJT1191" s="22"/>
      <c r="DJU1191" s="22"/>
      <c r="DJV1191" s="22"/>
      <c r="DJW1191" s="22"/>
      <c r="DJX1191" s="22"/>
      <c r="DJY1191" s="22"/>
      <c r="DJZ1191" s="22"/>
      <c r="DKA1191" s="22"/>
      <c r="DKB1191" s="22"/>
      <c r="DKC1191" s="22"/>
      <c r="DKD1191" s="22"/>
      <c r="DKE1191" s="22"/>
      <c r="DKF1191" s="22"/>
      <c r="DKG1191" s="22"/>
      <c r="DKH1191" s="22"/>
      <c r="DKI1191" s="22"/>
      <c r="DKJ1191" s="22"/>
      <c r="DKK1191" s="22"/>
      <c r="DKL1191" s="22"/>
      <c r="DKM1191" s="22"/>
      <c r="DKN1191" s="22"/>
      <c r="DKO1191" s="22"/>
      <c r="DKP1191" s="22"/>
      <c r="DKQ1191" s="22"/>
      <c r="DKR1191" s="22"/>
      <c r="DKS1191" s="22"/>
      <c r="DKT1191" s="22"/>
      <c r="DKU1191" s="22"/>
      <c r="DKV1191" s="22"/>
      <c r="DKW1191" s="22"/>
      <c r="DKX1191" s="22"/>
      <c r="DKY1191" s="22"/>
      <c r="DKZ1191" s="22"/>
      <c r="DLA1191" s="22"/>
      <c r="DLB1191" s="22"/>
      <c r="DLC1191" s="22"/>
      <c r="DLD1191" s="22"/>
      <c r="DLE1191" s="22"/>
      <c r="DLF1191" s="22"/>
      <c r="DLG1191" s="22"/>
      <c r="DLH1191" s="22"/>
      <c r="DLI1191" s="22"/>
      <c r="DLJ1191" s="22"/>
      <c r="DLK1191" s="22"/>
      <c r="DLL1191" s="22"/>
      <c r="DLM1191" s="22"/>
      <c r="DLN1191" s="22"/>
      <c r="DLO1191" s="22"/>
      <c r="DLP1191" s="22"/>
      <c r="DLQ1191" s="22"/>
      <c r="DLR1191" s="22"/>
      <c r="DLS1191" s="22"/>
      <c r="DLT1191" s="22"/>
      <c r="DLU1191" s="22"/>
      <c r="DLV1191" s="22"/>
      <c r="DLW1191" s="22"/>
      <c r="DLX1191" s="22"/>
      <c r="DLY1191" s="22"/>
      <c r="DLZ1191" s="22"/>
      <c r="DMA1191" s="22"/>
      <c r="DMB1191" s="22"/>
      <c r="DMC1191" s="22"/>
      <c r="DMD1191" s="22"/>
      <c r="DME1191" s="22"/>
      <c r="DMF1191" s="22"/>
      <c r="DMG1191" s="22"/>
      <c r="DMH1191" s="22"/>
      <c r="DMI1191" s="22"/>
      <c r="DMJ1191" s="22"/>
      <c r="DMK1191" s="22"/>
      <c r="DML1191" s="22"/>
      <c r="DMM1191" s="22"/>
      <c r="DMN1191" s="22"/>
      <c r="DMO1191" s="22"/>
      <c r="DMP1191" s="22"/>
      <c r="DMQ1191" s="22"/>
      <c r="DMR1191" s="22"/>
      <c r="DMS1191" s="22"/>
      <c r="DMT1191" s="22"/>
      <c r="DMU1191" s="22"/>
      <c r="DMV1191" s="22"/>
      <c r="DMW1191" s="22"/>
      <c r="DMX1191" s="22"/>
      <c r="DMY1191" s="22"/>
      <c r="DMZ1191" s="22"/>
      <c r="DNA1191" s="22"/>
      <c r="DNB1191" s="22"/>
      <c r="DNC1191" s="22"/>
      <c r="DND1191" s="22"/>
      <c r="DNE1191" s="22"/>
      <c r="DNF1191" s="22"/>
      <c r="DNG1191" s="22"/>
      <c r="DNH1191" s="22"/>
      <c r="DNI1191" s="22"/>
      <c r="DNJ1191" s="22"/>
      <c r="DNK1191" s="22"/>
      <c r="DNL1191" s="22"/>
      <c r="DNM1191" s="22"/>
      <c r="DNN1191" s="22"/>
      <c r="DNO1191" s="22"/>
      <c r="DNP1191" s="22"/>
      <c r="DNQ1191" s="22"/>
      <c r="DNR1191" s="22"/>
      <c r="DNS1191" s="22"/>
      <c r="DNT1191" s="22"/>
      <c r="DNU1191" s="22"/>
      <c r="DNV1191" s="22"/>
      <c r="DNW1191" s="22"/>
      <c r="DNX1191" s="22"/>
      <c r="DNY1191" s="22"/>
      <c r="DNZ1191" s="22"/>
      <c r="DOA1191" s="22"/>
      <c r="DOB1191" s="22"/>
      <c r="DOC1191" s="22"/>
      <c r="DOD1191" s="22"/>
      <c r="DOE1191" s="22"/>
      <c r="DOF1191" s="22"/>
      <c r="DOG1191" s="22"/>
      <c r="DOH1191" s="22"/>
      <c r="DOI1191" s="22"/>
      <c r="DOJ1191" s="22"/>
      <c r="DOK1191" s="22"/>
      <c r="DOL1191" s="22"/>
      <c r="DOM1191" s="22"/>
      <c r="DON1191" s="22"/>
      <c r="DOO1191" s="22"/>
      <c r="DOP1191" s="22"/>
      <c r="DOQ1191" s="22"/>
      <c r="DOR1191" s="22"/>
      <c r="DOS1191" s="22"/>
      <c r="DOT1191" s="22"/>
      <c r="DOU1191" s="22"/>
      <c r="DOV1191" s="22"/>
      <c r="DOW1191" s="22"/>
      <c r="DOX1191" s="22"/>
      <c r="DOY1191" s="22"/>
      <c r="DOZ1191" s="22"/>
      <c r="DPA1191" s="22"/>
      <c r="DPB1191" s="22"/>
      <c r="DPC1191" s="22"/>
      <c r="DPD1191" s="22"/>
      <c r="DPE1191" s="22"/>
      <c r="DPF1191" s="22"/>
      <c r="DPG1191" s="22"/>
      <c r="DPH1191" s="22"/>
      <c r="DPI1191" s="22"/>
      <c r="DPJ1191" s="22"/>
      <c r="DPK1191" s="22"/>
      <c r="DPL1191" s="22"/>
      <c r="DPM1191" s="22"/>
      <c r="DPN1191" s="22"/>
      <c r="DPO1191" s="22"/>
      <c r="DPP1191" s="22"/>
      <c r="DPQ1191" s="22"/>
      <c r="DPR1191" s="22"/>
      <c r="DPS1191" s="22"/>
      <c r="DPT1191" s="22"/>
      <c r="DPU1191" s="22"/>
      <c r="DPV1191" s="22"/>
      <c r="DPW1191" s="22"/>
      <c r="DPX1191" s="22"/>
      <c r="DPY1191" s="22"/>
      <c r="DPZ1191" s="22"/>
      <c r="DQA1191" s="22"/>
      <c r="DQB1191" s="22"/>
      <c r="DQC1191" s="22"/>
      <c r="DQD1191" s="22"/>
      <c r="DQE1191" s="22"/>
      <c r="DQF1191" s="22"/>
      <c r="DQG1191" s="22"/>
      <c r="DQH1191" s="22"/>
      <c r="DQI1191" s="22"/>
      <c r="DQJ1191" s="22"/>
      <c r="DQK1191" s="22"/>
      <c r="DQL1191" s="22"/>
      <c r="DQM1191" s="22"/>
      <c r="DQN1191" s="22"/>
      <c r="DQO1191" s="22"/>
      <c r="DQP1191" s="22"/>
      <c r="DQQ1191" s="22"/>
      <c r="DQR1191" s="22"/>
      <c r="DQS1191" s="22"/>
      <c r="DQT1191" s="22"/>
      <c r="DQU1191" s="22"/>
      <c r="DQV1191" s="22"/>
      <c r="DQW1191" s="22"/>
      <c r="DQX1191" s="22"/>
      <c r="DQY1191" s="22"/>
      <c r="DQZ1191" s="22"/>
      <c r="DRA1191" s="22"/>
      <c r="DRB1191" s="22"/>
      <c r="DRC1191" s="22"/>
      <c r="DRD1191" s="22"/>
      <c r="DRE1191" s="22"/>
      <c r="DRF1191" s="22"/>
      <c r="DRG1191" s="22"/>
      <c r="DRH1191" s="22"/>
      <c r="DRI1191" s="22"/>
      <c r="DRJ1191" s="22"/>
      <c r="DRK1191" s="22"/>
      <c r="DRL1191" s="22"/>
      <c r="DRM1191" s="22"/>
      <c r="DRN1191" s="22"/>
      <c r="DRO1191" s="22"/>
      <c r="DRP1191" s="22"/>
      <c r="DRQ1191" s="22"/>
      <c r="DRR1191" s="22"/>
      <c r="DRS1191" s="22"/>
      <c r="DRT1191" s="22"/>
      <c r="DRU1191" s="22"/>
      <c r="DRV1191" s="22"/>
      <c r="DRW1191" s="22"/>
      <c r="DRX1191" s="22"/>
      <c r="DRY1191" s="22"/>
      <c r="DRZ1191" s="22"/>
      <c r="DSA1191" s="22"/>
      <c r="DSB1191" s="22"/>
      <c r="DSC1191" s="22"/>
      <c r="DSD1191" s="22"/>
      <c r="DSE1191" s="22"/>
      <c r="DSF1191" s="22"/>
      <c r="DSG1191" s="22"/>
      <c r="DSH1191" s="22"/>
      <c r="DSI1191" s="22"/>
      <c r="DSJ1191" s="22"/>
      <c r="DSK1191" s="22"/>
      <c r="DSL1191" s="22"/>
      <c r="DSM1191" s="22"/>
      <c r="DSN1191" s="22"/>
      <c r="DSO1191" s="22"/>
      <c r="DSP1191" s="22"/>
      <c r="DSQ1191" s="22"/>
      <c r="DSR1191" s="22"/>
      <c r="DSS1191" s="22"/>
      <c r="DST1191" s="22"/>
      <c r="DSU1191" s="22"/>
      <c r="DSV1191" s="22"/>
      <c r="DSW1191" s="22"/>
      <c r="DSX1191" s="22"/>
      <c r="DSY1191" s="22"/>
      <c r="DSZ1191" s="22"/>
      <c r="DTA1191" s="22"/>
      <c r="DTB1191" s="22"/>
      <c r="DTC1191" s="22"/>
      <c r="DTD1191" s="22"/>
      <c r="DTE1191" s="22"/>
      <c r="DTF1191" s="22"/>
      <c r="DTG1191" s="22"/>
      <c r="DTH1191" s="22"/>
      <c r="DTI1191" s="22"/>
      <c r="DTJ1191" s="22"/>
      <c r="DTK1191" s="22"/>
      <c r="DTL1191" s="22"/>
      <c r="DTM1191" s="22"/>
      <c r="DTN1191" s="22"/>
      <c r="DTO1191" s="22"/>
      <c r="DTP1191" s="22"/>
      <c r="DTQ1191" s="22"/>
      <c r="DTR1191" s="22"/>
      <c r="DTS1191" s="22"/>
      <c r="DTT1191" s="22"/>
      <c r="DTU1191" s="22"/>
      <c r="DTV1191" s="22"/>
      <c r="DTW1191" s="22"/>
      <c r="DTX1191" s="22"/>
      <c r="DTY1191" s="22"/>
      <c r="DTZ1191" s="22"/>
      <c r="DUA1191" s="22"/>
      <c r="DUB1191" s="22"/>
      <c r="DUC1191" s="22"/>
      <c r="DUD1191" s="22"/>
      <c r="DUE1191" s="22"/>
      <c r="DUF1191" s="22"/>
      <c r="DUG1191" s="22"/>
      <c r="DUH1191" s="22"/>
      <c r="DUI1191" s="22"/>
      <c r="DUJ1191" s="22"/>
      <c r="DUK1191" s="22"/>
      <c r="DUL1191" s="22"/>
      <c r="DUM1191" s="22"/>
      <c r="DUN1191" s="22"/>
      <c r="DUO1191" s="22"/>
      <c r="DUP1191" s="22"/>
      <c r="DUQ1191" s="22"/>
      <c r="DUR1191" s="22"/>
      <c r="DUS1191" s="22"/>
      <c r="DUT1191" s="22"/>
      <c r="DUU1191" s="22"/>
      <c r="DUV1191" s="22"/>
      <c r="DUW1191" s="22"/>
      <c r="DUX1191" s="22"/>
      <c r="DUY1191" s="22"/>
      <c r="DUZ1191" s="22"/>
      <c r="DVA1191" s="22"/>
      <c r="DVB1191" s="22"/>
      <c r="DVC1191" s="22"/>
      <c r="DVD1191" s="22"/>
      <c r="DVE1191" s="22"/>
      <c r="DVF1191" s="22"/>
      <c r="DVG1191" s="22"/>
      <c r="DVH1191" s="22"/>
      <c r="DVI1191" s="22"/>
      <c r="DVJ1191" s="22"/>
      <c r="DVK1191" s="22"/>
      <c r="DVL1191" s="22"/>
      <c r="DVM1191" s="22"/>
      <c r="DVN1191" s="22"/>
      <c r="DVO1191" s="22"/>
      <c r="DVP1191" s="22"/>
      <c r="DVQ1191" s="22"/>
      <c r="DVR1191" s="22"/>
      <c r="DVS1191" s="22"/>
      <c r="DVT1191" s="22"/>
      <c r="DVU1191" s="22"/>
      <c r="DVV1191" s="22"/>
      <c r="DVW1191" s="22"/>
      <c r="DVX1191" s="22"/>
      <c r="DVY1191" s="22"/>
      <c r="DVZ1191" s="22"/>
      <c r="DWA1191" s="22"/>
      <c r="DWB1191" s="22"/>
      <c r="DWC1191" s="22"/>
      <c r="DWD1191" s="22"/>
      <c r="DWE1191" s="22"/>
      <c r="DWF1191" s="22"/>
      <c r="DWG1191" s="22"/>
      <c r="DWH1191" s="22"/>
      <c r="DWI1191" s="22"/>
      <c r="DWJ1191" s="22"/>
      <c r="DWK1191" s="22"/>
      <c r="DWL1191" s="22"/>
      <c r="DWM1191" s="22"/>
      <c r="DWN1191" s="22"/>
      <c r="DWO1191" s="22"/>
      <c r="DWP1191" s="22"/>
      <c r="DWQ1191" s="22"/>
      <c r="DWR1191" s="22"/>
      <c r="DWS1191" s="22"/>
      <c r="DWT1191" s="22"/>
      <c r="DWU1191" s="22"/>
      <c r="DWV1191" s="22"/>
      <c r="DWW1191" s="22"/>
      <c r="DWX1191" s="22"/>
      <c r="DWY1191" s="22"/>
      <c r="DWZ1191" s="22"/>
      <c r="DXA1191" s="22"/>
      <c r="DXB1191" s="22"/>
      <c r="DXC1191" s="22"/>
      <c r="DXD1191" s="22"/>
      <c r="DXE1191" s="22"/>
      <c r="DXF1191" s="22"/>
      <c r="DXG1191" s="22"/>
      <c r="DXH1191" s="22"/>
      <c r="DXI1191" s="22"/>
      <c r="DXJ1191" s="22"/>
      <c r="DXK1191" s="22"/>
      <c r="DXL1191" s="22"/>
      <c r="DXM1191" s="22"/>
      <c r="DXN1191" s="22"/>
      <c r="DXO1191" s="22"/>
      <c r="DXP1191" s="22"/>
      <c r="DXQ1191" s="22"/>
      <c r="DXR1191" s="22"/>
      <c r="DXS1191" s="22"/>
      <c r="DXT1191" s="22"/>
      <c r="DXU1191" s="22"/>
      <c r="DXV1191" s="22"/>
      <c r="DXW1191" s="22"/>
      <c r="DXX1191" s="22"/>
      <c r="DXY1191" s="22"/>
      <c r="DXZ1191" s="22"/>
      <c r="DYA1191" s="22"/>
      <c r="DYB1191" s="22"/>
      <c r="DYC1191" s="22"/>
      <c r="DYD1191" s="22"/>
      <c r="DYE1191" s="22"/>
      <c r="DYF1191" s="22"/>
      <c r="DYG1191" s="22"/>
      <c r="DYH1191" s="22"/>
      <c r="DYI1191" s="22"/>
      <c r="DYJ1191" s="22"/>
      <c r="DYK1191" s="22"/>
      <c r="DYL1191" s="22"/>
      <c r="DYM1191" s="22"/>
      <c r="DYN1191" s="22"/>
      <c r="DYO1191" s="22"/>
      <c r="DYP1191" s="22"/>
      <c r="DYQ1191" s="22"/>
      <c r="DYR1191" s="22"/>
      <c r="DYS1191" s="22"/>
      <c r="DYT1191" s="22"/>
      <c r="DYU1191" s="22"/>
      <c r="DYV1191" s="22"/>
      <c r="DYW1191" s="22"/>
      <c r="DYX1191" s="22"/>
      <c r="DYY1191" s="22"/>
      <c r="DYZ1191" s="22"/>
      <c r="DZA1191" s="22"/>
      <c r="DZB1191" s="22"/>
      <c r="DZC1191" s="22"/>
      <c r="DZD1191" s="22"/>
      <c r="DZE1191" s="22"/>
      <c r="DZF1191" s="22"/>
      <c r="DZG1191" s="22"/>
      <c r="DZH1191" s="22"/>
      <c r="DZI1191" s="22"/>
      <c r="DZJ1191" s="22"/>
      <c r="DZK1191" s="22"/>
      <c r="DZL1191" s="22"/>
      <c r="DZM1191" s="22"/>
      <c r="DZN1191" s="22"/>
      <c r="DZO1191" s="22"/>
      <c r="DZP1191" s="22"/>
      <c r="DZQ1191" s="22"/>
      <c r="DZR1191" s="22"/>
      <c r="DZS1191" s="22"/>
      <c r="DZT1191" s="22"/>
      <c r="DZU1191" s="22"/>
      <c r="DZV1191" s="22"/>
      <c r="DZW1191" s="22"/>
      <c r="DZX1191" s="22"/>
      <c r="DZY1191" s="22"/>
      <c r="DZZ1191" s="22"/>
      <c r="EAA1191" s="22"/>
      <c r="EAB1191" s="22"/>
      <c r="EAC1191" s="22"/>
      <c r="EAD1191" s="22"/>
      <c r="EAE1191" s="22"/>
      <c r="EAF1191" s="22"/>
      <c r="EAG1191" s="22"/>
      <c r="EAH1191" s="22"/>
      <c r="EAI1191" s="22"/>
      <c r="EAJ1191" s="22"/>
      <c r="EAK1191" s="22"/>
      <c r="EAL1191" s="22"/>
      <c r="EAM1191" s="22"/>
      <c r="EAN1191" s="22"/>
      <c r="EAO1191" s="22"/>
      <c r="EAP1191" s="22"/>
      <c r="EAQ1191" s="22"/>
      <c r="EAR1191" s="22"/>
      <c r="EAS1191" s="22"/>
      <c r="EAT1191" s="22"/>
      <c r="EAU1191" s="22"/>
      <c r="EAV1191" s="22"/>
      <c r="EAW1191" s="22"/>
      <c r="EAX1191" s="22"/>
      <c r="EAY1191" s="22"/>
      <c r="EAZ1191" s="22"/>
      <c r="EBA1191" s="22"/>
      <c r="EBB1191" s="22"/>
      <c r="EBC1191" s="22"/>
      <c r="EBD1191" s="22"/>
      <c r="EBE1191" s="22"/>
      <c r="EBF1191" s="22"/>
      <c r="EBG1191" s="22"/>
      <c r="EBH1191" s="22"/>
      <c r="EBI1191" s="22"/>
      <c r="EBJ1191" s="22"/>
      <c r="EBK1191" s="22"/>
      <c r="EBL1191" s="22"/>
      <c r="EBM1191" s="22"/>
      <c r="EBN1191" s="22"/>
      <c r="EBO1191" s="22"/>
      <c r="EBP1191" s="22"/>
      <c r="EBQ1191" s="22"/>
      <c r="EBR1191" s="22"/>
      <c r="EBS1191" s="22"/>
      <c r="EBT1191" s="22"/>
      <c r="EBU1191" s="22"/>
      <c r="EBV1191" s="22"/>
      <c r="EBW1191" s="22"/>
      <c r="EBX1191" s="22"/>
      <c r="EBY1191" s="22"/>
      <c r="EBZ1191" s="22"/>
      <c r="ECA1191" s="22"/>
      <c r="ECB1191" s="22"/>
      <c r="ECC1191" s="22"/>
      <c r="ECD1191" s="22"/>
      <c r="ECE1191" s="22"/>
      <c r="ECF1191" s="22"/>
      <c r="ECG1191" s="22"/>
      <c r="ECH1191" s="22"/>
      <c r="ECI1191" s="22"/>
      <c r="ECJ1191" s="22"/>
      <c r="ECK1191" s="22"/>
      <c r="ECL1191" s="22"/>
      <c r="ECM1191" s="22"/>
      <c r="ECN1191" s="22"/>
      <c r="ECO1191" s="22"/>
      <c r="ECP1191" s="22"/>
      <c r="ECQ1191" s="22"/>
      <c r="ECR1191" s="22"/>
      <c r="ECS1191" s="22"/>
      <c r="ECT1191" s="22"/>
      <c r="ECU1191" s="22"/>
      <c r="ECV1191" s="22"/>
      <c r="ECW1191" s="22"/>
      <c r="ECX1191" s="22"/>
      <c r="ECY1191" s="22"/>
      <c r="ECZ1191" s="22"/>
      <c r="EDA1191" s="22"/>
      <c r="EDB1191" s="22"/>
      <c r="EDC1191" s="22"/>
      <c r="EDD1191" s="22"/>
      <c r="EDE1191" s="22"/>
      <c r="EDF1191" s="22"/>
      <c r="EDG1191" s="22"/>
      <c r="EDH1191" s="22"/>
      <c r="EDI1191" s="22"/>
      <c r="EDJ1191" s="22"/>
      <c r="EDK1191" s="22"/>
      <c r="EDL1191" s="22"/>
      <c r="EDM1191" s="22"/>
      <c r="EDN1191" s="22"/>
      <c r="EDO1191" s="22"/>
      <c r="EDP1191" s="22"/>
      <c r="EDQ1191" s="22"/>
      <c r="EDR1191" s="22"/>
      <c r="EDS1191" s="22"/>
      <c r="EDT1191" s="22"/>
      <c r="EDU1191" s="22"/>
      <c r="EDV1191" s="22"/>
      <c r="EDW1191" s="22"/>
      <c r="EDX1191" s="22"/>
      <c r="EDY1191" s="22"/>
      <c r="EDZ1191" s="22"/>
      <c r="EEA1191" s="22"/>
      <c r="EEB1191" s="22"/>
      <c r="EEC1191" s="22"/>
      <c r="EED1191" s="22"/>
      <c r="EEE1191" s="22"/>
      <c r="EEF1191" s="22"/>
      <c r="EEG1191" s="22"/>
      <c r="EEH1191" s="22"/>
      <c r="EEI1191" s="22"/>
      <c r="EEJ1191" s="22"/>
      <c r="EEK1191" s="22"/>
      <c r="EEL1191" s="22"/>
      <c r="EEM1191" s="22"/>
      <c r="EEN1191" s="22"/>
      <c r="EEO1191" s="22"/>
      <c r="EEP1191" s="22"/>
      <c r="EEQ1191" s="22"/>
      <c r="EER1191" s="22"/>
      <c r="EES1191" s="22"/>
      <c r="EET1191" s="22"/>
      <c r="EEU1191" s="22"/>
      <c r="EEV1191" s="22"/>
      <c r="EEW1191" s="22"/>
      <c r="EEX1191" s="22"/>
      <c r="EEY1191" s="22"/>
      <c r="EEZ1191" s="22"/>
      <c r="EFA1191" s="22"/>
      <c r="EFB1191" s="22"/>
      <c r="EFC1191" s="22"/>
      <c r="EFD1191" s="22"/>
      <c r="EFE1191" s="22"/>
      <c r="EFF1191" s="22"/>
      <c r="EFG1191" s="22"/>
      <c r="EFH1191" s="22"/>
      <c r="EFI1191" s="22"/>
      <c r="EFJ1191" s="22"/>
      <c r="EFK1191" s="22"/>
      <c r="EFL1191" s="22"/>
      <c r="EFM1191" s="22"/>
      <c r="EFN1191" s="22"/>
      <c r="EFO1191" s="22"/>
      <c r="EFP1191" s="22"/>
      <c r="EFQ1191" s="22"/>
      <c r="EFR1191" s="22"/>
      <c r="EFS1191" s="22"/>
      <c r="EFT1191" s="22"/>
      <c r="EFU1191" s="22"/>
      <c r="EFV1191" s="22"/>
      <c r="EFW1191" s="22"/>
      <c r="EFX1191" s="22"/>
      <c r="EFY1191" s="22"/>
      <c r="EFZ1191" s="22"/>
      <c r="EGA1191" s="22"/>
      <c r="EGB1191" s="22"/>
      <c r="EGC1191" s="22"/>
      <c r="EGD1191" s="22"/>
      <c r="EGE1191" s="22"/>
      <c r="EGF1191" s="22"/>
      <c r="EGG1191" s="22"/>
      <c r="EGH1191" s="22"/>
      <c r="EGI1191" s="22"/>
      <c r="EGJ1191" s="22"/>
      <c r="EGK1191" s="22"/>
      <c r="EGL1191" s="22"/>
      <c r="EGM1191" s="22"/>
      <c r="EGN1191" s="22"/>
      <c r="EGO1191" s="22"/>
      <c r="EGP1191" s="22"/>
      <c r="EGQ1191" s="22"/>
      <c r="EGR1191" s="22"/>
      <c r="EGS1191" s="22"/>
      <c r="EGT1191" s="22"/>
      <c r="EGU1191" s="22"/>
      <c r="EGV1191" s="22"/>
      <c r="EGW1191" s="22"/>
      <c r="EGX1191" s="22"/>
      <c r="EGY1191" s="22"/>
      <c r="EGZ1191" s="22"/>
      <c r="EHA1191" s="22"/>
      <c r="EHB1191" s="22"/>
      <c r="EHC1191" s="22"/>
      <c r="EHD1191" s="22"/>
      <c r="EHE1191" s="22"/>
      <c r="EHF1191" s="22"/>
      <c r="EHG1191" s="22"/>
      <c r="EHH1191" s="22"/>
      <c r="EHI1191" s="22"/>
      <c r="EHJ1191" s="22"/>
      <c r="EHK1191" s="22"/>
      <c r="EHL1191" s="22"/>
      <c r="EHM1191" s="22"/>
      <c r="EHN1191" s="22"/>
      <c r="EHO1191" s="22"/>
      <c r="EHP1191" s="22"/>
      <c r="EHQ1191" s="22"/>
      <c r="EHR1191" s="22"/>
      <c r="EHS1191" s="22"/>
      <c r="EHT1191" s="22"/>
      <c r="EHU1191" s="22"/>
      <c r="EHV1191" s="22"/>
      <c r="EHW1191" s="22"/>
      <c r="EHX1191" s="22"/>
      <c r="EHY1191" s="22"/>
      <c r="EHZ1191" s="22"/>
      <c r="EIA1191" s="22"/>
      <c r="EIB1191" s="22"/>
      <c r="EIC1191" s="22"/>
      <c r="EID1191" s="22"/>
      <c r="EIE1191" s="22"/>
      <c r="EIF1191" s="22"/>
      <c r="EIG1191" s="22"/>
      <c r="EIH1191" s="22"/>
      <c r="EII1191" s="22"/>
      <c r="EIJ1191" s="22"/>
      <c r="EIK1191" s="22"/>
      <c r="EIL1191" s="22"/>
      <c r="EIM1191" s="22"/>
      <c r="EIN1191" s="22"/>
      <c r="EIO1191" s="22"/>
      <c r="EIP1191" s="22"/>
      <c r="EIQ1191" s="22"/>
      <c r="EIR1191" s="22"/>
      <c r="EIS1191" s="22"/>
      <c r="EIT1191" s="22"/>
      <c r="EIU1191" s="22"/>
      <c r="EIV1191" s="22"/>
      <c r="EIW1191" s="22"/>
      <c r="EIX1191" s="22"/>
      <c r="EIY1191" s="22"/>
      <c r="EIZ1191" s="22"/>
      <c r="EJA1191" s="22"/>
      <c r="EJB1191" s="22"/>
      <c r="EJC1191" s="22"/>
      <c r="EJD1191" s="22"/>
      <c r="EJE1191" s="22"/>
      <c r="EJF1191" s="22"/>
      <c r="EJG1191" s="22"/>
      <c r="EJH1191" s="22"/>
      <c r="EJI1191" s="22"/>
      <c r="EJJ1191" s="22"/>
      <c r="EJK1191" s="22"/>
      <c r="EJL1191" s="22"/>
      <c r="EJM1191" s="22"/>
      <c r="EJN1191" s="22"/>
      <c r="EJO1191" s="22"/>
      <c r="EJP1191" s="22"/>
      <c r="EJQ1191" s="22"/>
      <c r="EJR1191" s="22"/>
      <c r="EJS1191" s="22"/>
      <c r="EJT1191" s="22"/>
      <c r="EJU1191" s="22"/>
      <c r="EJV1191" s="22"/>
      <c r="EJW1191" s="22"/>
      <c r="EJX1191" s="22"/>
      <c r="EJY1191" s="22"/>
      <c r="EJZ1191" s="22"/>
      <c r="EKA1191" s="22"/>
      <c r="EKB1191" s="22"/>
      <c r="EKC1191" s="22"/>
      <c r="EKD1191" s="22"/>
      <c r="EKE1191" s="22"/>
      <c r="EKF1191" s="22"/>
      <c r="EKG1191" s="22"/>
      <c r="EKH1191" s="22"/>
      <c r="EKI1191" s="22"/>
      <c r="EKJ1191" s="22"/>
      <c r="EKK1191" s="22"/>
      <c r="EKL1191" s="22"/>
      <c r="EKM1191" s="22"/>
      <c r="EKN1191" s="22"/>
      <c r="EKO1191" s="22"/>
      <c r="EKP1191" s="22"/>
      <c r="EKQ1191" s="22"/>
      <c r="EKR1191" s="22"/>
      <c r="EKS1191" s="22"/>
      <c r="EKT1191" s="22"/>
      <c r="EKU1191" s="22"/>
      <c r="EKV1191" s="22"/>
      <c r="EKW1191" s="22"/>
      <c r="EKX1191" s="22"/>
      <c r="EKY1191" s="22"/>
      <c r="EKZ1191" s="22"/>
      <c r="ELA1191" s="22"/>
      <c r="ELB1191" s="22"/>
      <c r="ELC1191" s="22"/>
      <c r="ELD1191" s="22"/>
      <c r="ELE1191" s="22"/>
      <c r="ELF1191" s="22"/>
      <c r="ELG1191" s="22"/>
      <c r="ELH1191" s="22"/>
      <c r="ELI1191" s="22"/>
      <c r="ELJ1191" s="22"/>
      <c r="ELK1191" s="22"/>
      <c r="ELL1191" s="22"/>
      <c r="ELM1191" s="22"/>
      <c r="ELN1191" s="22"/>
      <c r="ELO1191" s="22"/>
      <c r="ELP1191" s="22"/>
      <c r="ELQ1191" s="22"/>
      <c r="ELR1191" s="22"/>
      <c r="ELS1191" s="22"/>
      <c r="ELT1191" s="22"/>
      <c r="ELU1191" s="22"/>
      <c r="ELV1191" s="22"/>
      <c r="ELW1191" s="22"/>
      <c r="ELX1191" s="22"/>
      <c r="ELY1191" s="22"/>
      <c r="ELZ1191" s="22"/>
      <c r="EMA1191" s="22"/>
      <c r="EMB1191" s="22"/>
      <c r="EMC1191" s="22"/>
      <c r="EMD1191" s="22"/>
      <c r="EME1191" s="22"/>
      <c r="EMF1191" s="22"/>
      <c r="EMG1191" s="22"/>
      <c r="EMH1191" s="22"/>
      <c r="EMI1191" s="22"/>
      <c r="EMJ1191" s="22"/>
      <c r="EMK1191" s="22"/>
      <c r="EML1191" s="22"/>
      <c r="EMM1191" s="22"/>
      <c r="EMN1191" s="22"/>
      <c r="EMO1191" s="22"/>
      <c r="EMP1191" s="22"/>
      <c r="EMQ1191" s="22"/>
      <c r="EMR1191" s="22"/>
      <c r="EMS1191" s="22"/>
      <c r="EMT1191" s="22"/>
      <c r="EMU1191" s="22"/>
      <c r="EMV1191" s="22"/>
      <c r="EMW1191" s="22"/>
      <c r="EMX1191" s="22"/>
      <c r="EMY1191" s="22"/>
      <c r="EMZ1191" s="22"/>
      <c r="ENA1191" s="22"/>
      <c r="ENB1191" s="22"/>
      <c r="ENC1191" s="22"/>
      <c r="END1191" s="22"/>
      <c r="ENE1191" s="22"/>
      <c r="ENF1191" s="22"/>
      <c r="ENG1191" s="22"/>
      <c r="ENH1191" s="22"/>
      <c r="ENI1191" s="22"/>
      <c r="ENJ1191" s="22"/>
      <c r="ENK1191" s="22"/>
      <c r="ENL1191" s="22"/>
      <c r="ENM1191" s="22"/>
      <c r="ENN1191" s="22"/>
      <c r="ENO1191" s="22"/>
      <c r="ENP1191" s="22"/>
      <c r="ENQ1191" s="22"/>
      <c r="ENR1191" s="22"/>
      <c r="ENS1191" s="22"/>
      <c r="ENT1191" s="22"/>
      <c r="ENU1191" s="22"/>
      <c r="ENV1191" s="22"/>
      <c r="ENW1191" s="22"/>
      <c r="ENX1191" s="22"/>
      <c r="ENY1191" s="22"/>
      <c r="ENZ1191" s="22"/>
      <c r="EOA1191" s="22"/>
      <c r="EOB1191" s="22"/>
      <c r="EOC1191" s="22"/>
      <c r="EOD1191" s="22"/>
      <c r="EOE1191" s="22"/>
      <c r="EOF1191" s="22"/>
      <c r="EOG1191" s="22"/>
      <c r="EOH1191" s="22"/>
      <c r="EOI1191" s="22"/>
      <c r="EOJ1191" s="22"/>
      <c r="EOK1191" s="22"/>
      <c r="EOL1191" s="22"/>
      <c r="EOM1191" s="22"/>
      <c r="EON1191" s="22"/>
      <c r="EOO1191" s="22"/>
      <c r="EOP1191" s="22"/>
      <c r="EOQ1191" s="22"/>
      <c r="EOR1191" s="22"/>
      <c r="EOS1191" s="22"/>
      <c r="EOT1191" s="22"/>
      <c r="EOU1191" s="22"/>
      <c r="EOV1191" s="22"/>
      <c r="EOW1191" s="22"/>
      <c r="EOX1191" s="22"/>
      <c r="EOY1191" s="22"/>
      <c r="EOZ1191" s="22"/>
      <c r="EPA1191" s="22"/>
      <c r="EPB1191" s="22"/>
      <c r="EPC1191" s="22"/>
      <c r="EPD1191" s="22"/>
      <c r="EPE1191" s="22"/>
      <c r="EPF1191" s="22"/>
      <c r="EPG1191" s="22"/>
      <c r="EPH1191" s="22"/>
      <c r="EPI1191" s="22"/>
      <c r="EPJ1191" s="22"/>
      <c r="EPK1191" s="22"/>
      <c r="EPL1191" s="22"/>
      <c r="EPM1191" s="22"/>
      <c r="EPN1191" s="22"/>
      <c r="EPO1191" s="22"/>
      <c r="EPP1191" s="22"/>
      <c r="EPQ1191" s="22"/>
      <c r="EPR1191" s="22"/>
      <c r="EPS1191" s="22"/>
      <c r="EPT1191" s="22"/>
      <c r="EPU1191" s="22"/>
      <c r="EPV1191" s="22"/>
      <c r="EPW1191" s="22"/>
      <c r="EPX1191" s="22"/>
      <c r="EPY1191" s="22"/>
      <c r="EPZ1191" s="22"/>
      <c r="EQA1191" s="22"/>
      <c r="EQB1191" s="22"/>
      <c r="EQC1191" s="22"/>
      <c r="EQD1191" s="22"/>
      <c r="EQE1191" s="22"/>
      <c r="EQF1191" s="22"/>
      <c r="EQG1191" s="22"/>
      <c r="EQH1191" s="22"/>
      <c r="EQI1191" s="22"/>
      <c r="EQJ1191" s="22"/>
      <c r="EQK1191" s="22"/>
      <c r="EQL1191" s="22"/>
      <c r="EQM1191" s="22"/>
      <c r="EQN1191" s="22"/>
      <c r="EQO1191" s="22"/>
      <c r="EQP1191" s="22"/>
      <c r="EQQ1191" s="22"/>
      <c r="EQR1191" s="22"/>
      <c r="EQS1191" s="22"/>
      <c r="EQT1191" s="22"/>
      <c r="EQU1191" s="22"/>
      <c r="EQV1191" s="22"/>
      <c r="EQW1191" s="22"/>
      <c r="EQX1191" s="22"/>
      <c r="EQY1191" s="22"/>
      <c r="EQZ1191" s="22"/>
      <c r="ERA1191" s="22"/>
      <c r="ERB1191" s="22"/>
      <c r="ERC1191" s="22"/>
      <c r="ERD1191" s="22"/>
      <c r="ERE1191" s="22"/>
      <c r="ERF1191" s="22"/>
      <c r="ERG1191" s="22"/>
      <c r="ERH1191" s="22"/>
      <c r="ERI1191" s="22"/>
      <c r="ERJ1191" s="22"/>
      <c r="ERK1191" s="22"/>
      <c r="ERL1191" s="22"/>
      <c r="ERM1191" s="22"/>
      <c r="ERN1191" s="22"/>
      <c r="ERO1191" s="22"/>
      <c r="ERP1191" s="22"/>
      <c r="ERQ1191" s="22"/>
      <c r="ERR1191" s="22"/>
      <c r="ERS1191" s="22"/>
      <c r="ERT1191" s="22"/>
      <c r="ERU1191" s="22"/>
      <c r="ERV1191" s="22"/>
      <c r="ERW1191" s="22"/>
      <c r="ERX1191" s="22"/>
      <c r="ERY1191" s="22"/>
      <c r="ERZ1191" s="22"/>
      <c r="ESA1191" s="22"/>
      <c r="ESB1191" s="22"/>
      <c r="ESC1191" s="22"/>
      <c r="ESD1191" s="22"/>
      <c r="ESE1191" s="22"/>
      <c r="ESF1191" s="22"/>
      <c r="ESG1191" s="22"/>
      <c r="ESH1191" s="22"/>
      <c r="ESI1191" s="22"/>
      <c r="ESJ1191" s="22"/>
      <c r="ESK1191" s="22"/>
      <c r="ESL1191" s="22"/>
      <c r="ESM1191" s="22"/>
      <c r="ESN1191" s="22"/>
      <c r="ESO1191" s="22"/>
      <c r="ESP1191" s="22"/>
      <c r="ESQ1191" s="22"/>
      <c r="ESR1191" s="22"/>
      <c r="ESS1191" s="22"/>
      <c r="EST1191" s="22"/>
      <c r="ESU1191" s="22"/>
      <c r="ESV1191" s="22"/>
      <c r="ESW1191" s="22"/>
      <c r="ESX1191" s="22"/>
      <c r="ESY1191" s="22"/>
      <c r="ESZ1191" s="22"/>
      <c r="ETA1191" s="22"/>
      <c r="ETB1191" s="22"/>
      <c r="ETC1191" s="22"/>
      <c r="ETD1191" s="22"/>
      <c r="ETE1191" s="22"/>
      <c r="ETF1191" s="22"/>
      <c r="ETG1191" s="22"/>
      <c r="ETH1191" s="22"/>
      <c r="ETI1191" s="22"/>
      <c r="ETJ1191" s="22"/>
      <c r="ETK1191" s="22"/>
      <c r="ETL1191" s="22"/>
      <c r="ETM1191" s="22"/>
      <c r="ETN1191" s="22"/>
      <c r="ETO1191" s="22"/>
      <c r="ETP1191" s="22"/>
      <c r="ETQ1191" s="22"/>
      <c r="ETR1191" s="22"/>
      <c r="ETS1191" s="22"/>
      <c r="ETT1191" s="22"/>
      <c r="ETU1191" s="22"/>
      <c r="ETV1191" s="22"/>
      <c r="ETW1191" s="22"/>
      <c r="ETX1191" s="22"/>
      <c r="ETY1191" s="22"/>
      <c r="ETZ1191" s="22"/>
      <c r="EUA1191" s="22"/>
      <c r="EUB1191" s="22"/>
      <c r="EUC1191" s="22"/>
      <c r="EUD1191" s="22"/>
      <c r="EUE1191" s="22"/>
      <c r="EUF1191" s="22"/>
      <c r="EUG1191" s="22"/>
      <c r="EUH1191" s="22"/>
      <c r="EUI1191" s="22"/>
      <c r="EUJ1191" s="22"/>
      <c r="EUK1191" s="22"/>
      <c r="EUL1191" s="22"/>
      <c r="EUM1191" s="22"/>
      <c r="EUN1191" s="22"/>
      <c r="EUO1191" s="22"/>
      <c r="EUP1191" s="22"/>
      <c r="EUQ1191" s="22"/>
      <c r="EUR1191" s="22"/>
      <c r="EUS1191" s="22"/>
      <c r="EUT1191" s="22"/>
      <c r="EUU1191" s="22"/>
      <c r="EUV1191" s="22"/>
      <c r="EUW1191" s="22"/>
      <c r="EUX1191" s="22"/>
      <c r="EUY1191" s="22"/>
      <c r="EUZ1191" s="22"/>
      <c r="EVA1191" s="22"/>
      <c r="EVB1191" s="22"/>
      <c r="EVC1191" s="22"/>
      <c r="EVD1191" s="22"/>
      <c r="EVE1191" s="22"/>
      <c r="EVF1191" s="22"/>
      <c r="EVG1191" s="22"/>
      <c r="EVH1191" s="22"/>
      <c r="EVI1191" s="22"/>
      <c r="EVJ1191" s="22"/>
      <c r="EVK1191" s="22"/>
      <c r="EVL1191" s="22"/>
      <c r="EVM1191" s="22"/>
      <c r="EVN1191" s="22"/>
      <c r="EVO1191" s="22"/>
      <c r="EVP1191" s="22"/>
      <c r="EVQ1191" s="22"/>
      <c r="EVR1191" s="22"/>
      <c r="EVS1191" s="22"/>
      <c r="EVT1191" s="22"/>
      <c r="EVU1191" s="22"/>
      <c r="EVV1191" s="22"/>
      <c r="EVW1191" s="22"/>
      <c r="EVX1191" s="22"/>
      <c r="EVY1191" s="22"/>
      <c r="EVZ1191" s="22"/>
      <c r="EWA1191" s="22"/>
      <c r="EWB1191" s="22"/>
      <c r="EWC1191" s="22"/>
      <c r="EWD1191" s="22"/>
      <c r="EWE1191" s="22"/>
      <c r="EWF1191" s="22"/>
      <c r="EWG1191" s="22"/>
      <c r="EWH1191" s="22"/>
      <c r="EWI1191" s="22"/>
      <c r="EWJ1191" s="22"/>
      <c r="EWK1191" s="22"/>
      <c r="EWL1191" s="22"/>
      <c r="EWM1191" s="22"/>
      <c r="EWN1191" s="22"/>
      <c r="EWO1191" s="22"/>
      <c r="EWP1191" s="22"/>
      <c r="EWQ1191" s="22"/>
      <c r="EWR1191" s="22"/>
      <c r="EWS1191" s="22"/>
      <c r="EWT1191" s="22"/>
      <c r="EWU1191" s="22"/>
      <c r="EWV1191" s="22"/>
      <c r="EWW1191" s="22"/>
      <c r="EWX1191" s="22"/>
      <c r="EWY1191" s="22"/>
      <c r="EWZ1191" s="22"/>
      <c r="EXA1191" s="22"/>
      <c r="EXB1191" s="22"/>
      <c r="EXC1191" s="22"/>
      <c r="EXD1191" s="22"/>
      <c r="EXE1191" s="22"/>
      <c r="EXF1191" s="22"/>
      <c r="EXG1191" s="22"/>
      <c r="EXH1191" s="22"/>
      <c r="EXI1191" s="22"/>
      <c r="EXJ1191" s="22"/>
      <c r="EXK1191" s="22"/>
      <c r="EXL1191" s="22"/>
      <c r="EXM1191" s="22"/>
      <c r="EXN1191" s="22"/>
      <c r="EXO1191" s="22"/>
      <c r="EXP1191" s="22"/>
      <c r="EXQ1191" s="22"/>
      <c r="EXR1191" s="22"/>
      <c r="EXS1191" s="22"/>
      <c r="EXT1191" s="22"/>
      <c r="EXU1191" s="22"/>
      <c r="EXV1191" s="22"/>
      <c r="EXW1191" s="22"/>
      <c r="EXX1191" s="22"/>
      <c r="EXY1191" s="22"/>
      <c r="EXZ1191" s="22"/>
      <c r="EYA1191" s="22"/>
      <c r="EYB1191" s="22"/>
      <c r="EYC1191" s="22"/>
      <c r="EYD1191" s="22"/>
      <c r="EYE1191" s="22"/>
      <c r="EYF1191" s="22"/>
      <c r="EYG1191" s="22"/>
      <c r="EYH1191" s="22"/>
      <c r="EYI1191" s="22"/>
      <c r="EYJ1191" s="22"/>
      <c r="EYK1191" s="22"/>
      <c r="EYL1191" s="22"/>
      <c r="EYM1191" s="22"/>
      <c r="EYN1191" s="22"/>
      <c r="EYO1191" s="22"/>
      <c r="EYP1191" s="22"/>
      <c r="EYQ1191" s="22"/>
      <c r="EYR1191" s="22"/>
      <c r="EYS1191" s="22"/>
      <c r="EYT1191" s="22"/>
      <c r="EYU1191" s="22"/>
      <c r="EYV1191" s="22"/>
      <c r="EYW1191" s="22"/>
      <c r="EYX1191" s="22"/>
      <c r="EYY1191" s="22"/>
      <c r="EYZ1191" s="22"/>
      <c r="EZA1191" s="22"/>
      <c r="EZB1191" s="22"/>
      <c r="EZC1191" s="22"/>
      <c r="EZD1191" s="22"/>
      <c r="EZE1191" s="22"/>
      <c r="EZF1191" s="22"/>
      <c r="EZG1191" s="22"/>
      <c r="EZH1191" s="22"/>
      <c r="EZI1191" s="22"/>
      <c r="EZJ1191" s="22"/>
      <c r="EZK1191" s="22"/>
      <c r="EZL1191" s="22"/>
      <c r="EZM1191" s="22"/>
      <c r="EZN1191" s="22"/>
      <c r="EZO1191" s="22"/>
      <c r="EZP1191" s="22"/>
      <c r="EZQ1191" s="22"/>
      <c r="EZR1191" s="22"/>
      <c r="EZS1191" s="22"/>
      <c r="EZT1191" s="22"/>
      <c r="EZU1191" s="22"/>
      <c r="EZV1191" s="22"/>
      <c r="EZW1191" s="22"/>
      <c r="EZX1191" s="22"/>
      <c r="EZY1191" s="22"/>
      <c r="EZZ1191" s="22"/>
      <c r="FAA1191" s="22"/>
      <c r="FAB1191" s="22"/>
      <c r="FAC1191" s="22"/>
      <c r="FAD1191" s="22"/>
      <c r="FAE1191" s="22"/>
      <c r="FAF1191" s="22"/>
      <c r="FAG1191" s="22"/>
      <c r="FAH1191" s="22"/>
      <c r="FAI1191" s="22"/>
      <c r="FAJ1191" s="22"/>
      <c r="FAK1191" s="22"/>
      <c r="FAL1191" s="22"/>
      <c r="FAM1191" s="22"/>
      <c r="FAN1191" s="22"/>
      <c r="FAO1191" s="22"/>
      <c r="FAP1191" s="22"/>
      <c r="FAQ1191" s="22"/>
      <c r="FAR1191" s="22"/>
      <c r="FAS1191" s="22"/>
      <c r="FAT1191" s="22"/>
      <c r="FAU1191" s="22"/>
      <c r="FAV1191" s="22"/>
      <c r="FAW1191" s="22"/>
      <c r="FAX1191" s="22"/>
      <c r="FAY1191" s="22"/>
      <c r="FAZ1191" s="22"/>
      <c r="FBA1191" s="22"/>
      <c r="FBB1191" s="22"/>
      <c r="FBC1191" s="22"/>
      <c r="FBD1191" s="22"/>
      <c r="FBE1191" s="22"/>
      <c r="FBF1191" s="22"/>
      <c r="FBG1191" s="22"/>
      <c r="FBH1191" s="22"/>
      <c r="FBI1191" s="22"/>
      <c r="FBJ1191" s="22"/>
      <c r="FBK1191" s="22"/>
      <c r="FBL1191" s="22"/>
      <c r="FBM1191" s="22"/>
      <c r="FBN1191" s="22"/>
      <c r="FBO1191" s="22"/>
      <c r="FBP1191" s="22"/>
      <c r="FBQ1191" s="22"/>
      <c r="FBR1191" s="22"/>
      <c r="FBS1191" s="22"/>
      <c r="FBT1191" s="22"/>
      <c r="FBU1191" s="22"/>
      <c r="FBV1191" s="22"/>
      <c r="FBW1191" s="22"/>
      <c r="FBX1191" s="22"/>
      <c r="FBY1191" s="22"/>
      <c r="FBZ1191" s="22"/>
      <c r="FCA1191" s="22"/>
      <c r="FCB1191" s="22"/>
      <c r="FCC1191" s="22"/>
      <c r="FCD1191" s="22"/>
      <c r="FCE1191" s="22"/>
      <c r="FCF1191" s="22"/>
      <c r="FCG1191" s="22"/>
      <c r="FCH1191" s="22"/>
      <c r="FCI1191" s="22"/>
      <c r="FCJ1191" s="22"/>
      <c r="FCK1191" s="22"/>
      <c r="FCL1191" s="22"/>
      <c r="FCM1191" s="22"/>
      <c r="FCN1191" s="22"/>
      <c r="FCO1191" s="22"/>
      <c r="FCP1191" s="22"/>
      <c r="FCQ1191" s="22"/>
      <c r="FCR1191" s="22"/>
      <c r="FCS1191" s="22"/>
      <c r="FCT1191" s="22"/>
      <c r="FCU1191" s="22"/>
      <c r="FCV1191" s="22"/>
      <c r="FCW1191" s="22"/>
      <c r="FCX1191" s="22"/>
      <c r="FCY1191" s="22"/>
      <c r="FCZ1191" s="22"/>
      <c r="FDA1191" s="22"/>
      <c r="FDB1191" s="22"/>
      <c r="FDC1191" s="22"/>
      <c r="FDD1191" s="22"/>
      <c r="FDE1191" s="22"/>
      <c r="FDF1191" s="22"/>
      <c r="FDG1191" s="22"/>
      <c r="FDH1191" s="22"/>
      <c r="FDI1191" s="22"/>
      <c r="FDJ1191" s="22"/>
      <c r="FDK1191" s="22"/>
      <c r="FDL1191" s="22"/>
      <c r="FDM1191" s="22"/>
      <c r="FDN1191" s="22"/>
      <c r="FDO1191" s="22"/>
      <c r="FDP1191" s="22"/>
      <c r="FDQ1191" s="22"/>
      <c r="FDR1191" s="22"/>
      <c r="FDS1191" s="22"/>
      <c r="FDT1191" s="22"/>
      <c r="FDU1191" s="22"/>
      <c r="FDV1191" s="22"/>
      <c r="FDW1191" s="22"/>
      <c r="FDX1191" s="22"/>
      <c r="FDY1191" s="22"/>
      <c r="FDZ1191" s="22"/>
      <c r="FEA1191" s="22"/>
      <c r="FEB1191" s="22"/>
      <c r="FEC1191" s="22"/>
      <c r="FED1191" s="22"/>
      <c r="FEE1191" s="22"/>
      <c r="FEF1191" s="22"/>
      <c r="FEG1191" s="22"/>
      <c r="FEH1191" s="22"/>
      <c r="FEI1191" s="22"/>
      <c r="FEJ1191" s="22"/>
      <c r="FEK1191" s="22"/>
      <c r="FEL1191" s="22"/>
      <c r="FEM1191" s="22"/>
      <c r="FEN1191" s="22"/>
      <c r="FEO1191" s="22"/>
      <c r="FEP1191" s="22"/>
      <c r="FEQ1191" s="22"/>
      <c r="FER1191" s="22"/>
      <c r="FES1191" s="22"/>
      <c r="FET1191" s="22"/>
      <c r="FEU1191" s="22"/>
      <c r="FEV1191" s="22"/>
      <c r="FEW1191" s="22"/>
      <c r="FEX1191" s="22"/>
      <c r="FEY1191" s="22"/>
      <c r="FEZ1191" s="22"/>
      <c r="FFA1191" s="22"/>
      <c r="FFB1191" s="22"/>
      <c r="FFC1191" s="22"/>
      <c r="FFD1191" s="22"/>
      <c r="FFE1191" s="22"/>
      <c r="FFF1191" s="22"/>
      <c r="FFG1191" s="22"/>
      <c r="FFH1191" s="22"/>
      <c r="FFI1191" s="22"/>
      <c r="FFJ1191" s="22"/>
      <c r="FFK1191" s="22"/>
      <c r="FFL1191" s="22"/>
      <c r="FFM1191" s="22"/>
      <c r="FFN1191" s="22"/>
      <c r="FFO1191" s="22"/>
      <c r="FFP1191" s="22"/>
      <c r="FFQ1191" s="22"/>
      <c r="FFR1191" s="22"/>
      <c r="FFS1191" s="22"/>
      <c r="FFT1191" s="22"/>
      <c r="FFU1191" s="22"/>
      <c r="FFV1191" s="22"/>
      <c r="FFW1191" s="22"/>
      <c r="FFX1191" s="22"/>
      <c r="FFY1191" s="22"/>
      <c r="FFZ1191" s="22"/>
      <c r="FGA1191" s="22"/>
      <c r="FGB1191" s="22"/>
      <c r="FGC1191" s="22"/>
      <c r="FGD1191" s="22"/>
      <c r="FGE1191" s="22"/>
      <c r="FGF1191" s="22"/>
      <c r="FGG1191" s="22"/>
      <c r="FGH1191" s="22"/>
      <c r="FGI1191" s="22"/>
      <c r="FGJ1191" s="22"/>
      <c r="FGK1191" s="22"/>
      <c r="FGL1191" s="22"/>
      <c r="FGM1191" s="22"/>
      <c r="FGN1191" s="22"/>
      <c r="FGO1191" s="22"/>
      <c r="FGP1191" s="22"/>
      <c r="FGQ1191" s="22"/>
      <c r="FGR1191" s="22"/>
      <c r="FGS1191" s="22"/>
      <c r="FGT1191" s="22"/>
      <c r="FGU1191" s="22"/>
      <c r="FGV1191" s="22"/>
      <c r="FGW1191" s="22"/>
      <c r="FGX1191" s="22"/>
      <c r="FGY1191" s="22"/>
      <c r="FGZ1191" s="22"/>
      <c r="FHA1191" s="22"/>
      <c r="FHB1191" s="22"/>
      <c r="FHC1191" s="22"/>
      <c r="FHD1191" s="22"/>
      <c r="FHE1191" s="22"/>
      <c r="FHF1191" s="22"/>
      <c r="FHG1191" s="22"/>
      <c r="FHH1191" s="22"/>
      <c r="FHI1191" s="22"/>
      <c r="FHJ1191" s="22"/>
      <c r="FHK1191" s="22"/>
      <c r="FHL1191" s="22"/>
      <c r="FHM1191" s="22"/>
      <c r="FHN1191" s="22"/>
      <c r="FHO1191" s="22"/>
      <c r="FHP1191" s="22"/>
      <c r="FHQ1191" s="22"/>
      <c r="FHR1191" s="22"/>
      <c r="FHS1191" s="22"/>
      <c r="FHT1191" s="22"/>
      <c r="FHU1191" s="22"/>
      <c r="FHV1191" s="22"/>
      <c r="FHW1191" s="22"/>
      <c r="FHX1191" s="22"/>
      <c r="FHY1191" s="22"/>
      <c r="FHZ1191" s="22"/>
      <c r="FIA1191" s="22"/>
      <c r="FIB1191" s="22"/>
      <c r="FIC1191" s="22"/>
      <c r="FID1191" s="22"/>
      <c r="FIE1191" s="22"/>
      <c r="FIF1191" s="22"/>
      <c r="FIG1191" s="22"/>
      <c r="FIH1191" s="22"/>
      <c r="FII1191" s="22"/>
      <c r="FIJ1191" s="22"/>
      <c r="FIK1191" s="22"/>
      <c r="FIL1191" s="22"/>
      <c r="FIM1191" s="22"/>
      <c r="FIN1191" s="22"/>
      <c r="FIO1191" s="22"/>
      <c r="FIP1191" s="22"/>
      <c r="FIQ1191" s="22"/>
      <c r="FIR1191" s="22"/>
      <c r="FIS1191" s="22"/>
      <c r="FIT1191" s="22"/>
      <c r="FIU1191" s="22"/>
      <c r="FIV1191" s="22"/>
      <c r="FIW1191" s="22"/>
      <c r="FIX1191" s="22"/>
      <c r="FIY1191" s="22"/>
      <c r="FIZ1191" s="22"/>
      <c r="FJA1191" s="22"/>
      <c r="FJB1191" s="22"/>
      <c r="FJC1191" s="22"/>
      <c r="FJD1191" s="22"/>
      <c r="FJE1191" s="22"/>
      <c r="FJF1191" s="22"/>
      <c r="FJG1191" s="22"/>
      <c r="FJH1191" s="22"/>
      <c r="FJI1191" s="22"/>
      <c r="FJJ1191" s="22"/>
      <c r="FJK1191" s="22"/>
      <c r="FJL1191" s="22"/>
      <c r="FJM1191" s="22"/>
      <c r="FJN1191" s="22"/>
      <c r="FJO1191" s="22"/>
      <c r="FJP1191" s="22"/>
      <c r="FJQ1191" s="22"/>
      <c r="FJR1191" s="22"/>
      <c r="FJS1191" s="22"/>
      <c r="FJT1191" s="22"/>
      <c r="FJU1191" s="22"/>
      <c r="FJV1191" s="22"/>
      <c r="FJW1191" s="22"/>
      <c r="FJX1191" s="22"/>
      <c r="FJY1191" s="22"/>
      <c r="FJZ1191" s="22"/>
      <c r="FKA1191" s="22"/>
      <c r="FKB1191" s="22"/>
      <c r="FKC1191" s="22"/>
      <c r="FKD1191" s="22"/>
      <c r="FKE1191" s="22"/>
      <c r="FKF1191" s="22"/>
      <c r="FKG1191" s="22"/>
      <c r="FKH1191" s="22"/>
      <c r="FKI1191" s="22"/>
      <c r="FKJ1191" s="22"/>
      <c r="FKK1191" s="22"/>
      <c r="FKL1191" s="22"/>
      <c r="FKM1191" s="22"/>
      <c r="FKN1191" s="22"/>
      <c r="FKO1191" s="22"/>
      <c r="FKP1191" s="22"/>
      <c r="FKQ1191" s="22"/>
      <c r="FKR1191" s="22"/>
      <c r="FKS1191" s="22"/>
      <c r="FKT1191" s="22"/>
      <c r="FKU1191" s="22"/>
      <c r="FKV1191" s="22"/>
      <c r="FKW1191" s="22"/>
      <c r="FKX1191" s="22"/>
      <c r="FKY1191" s="22"/>
      <c r="FKZ1191" s="22"/>
      <c r="FLA1191" s="22"/>
      <c r="FLB1191" s="22"/>
      <c r="FLC1191" s="22"/>
      <c r="FLD1191" s="22"/>
      <c r="FLE1191" s="22"/>
      <c r="FLF1191" s="22"/>
      <c r="FLG1191" s="22"/>
      <c r="FLH1191" s="22"/>
      <c r="FLI1191" s="22"/>
      <c r="FLJ1191" s="22"/>
      <c r="FLK1191" s="22"/>
      <c r="FLL1191" s="22"/>
      <c r="FLM1191" s="22"/>
      <c r="FLN1191" s="22"/>
      <c r="FLO1191" s="22"/>
      <c r="FLP1191" s="22"/>
      <c r="FLQ1191" s="22"/>
      <c r="FLR1191" s="22"/>
      <c r="FLS1191" s="22"/>
      <c r="FLT1191" s="22"/>
      <c r="FLU1191" s="22"/>
      <c r="FLV1191" s="22"/>
      <c r="FLW1191" s="22"/>
      <c r="FLX1191" s="22"/>
      <c r="FLY1191" s="22"/>
      <c r="FLZ1191" s="22"/>
      <c r="FMA1191" s="22"/>
      <c r="FMB1191" s="22"/>
      <c r="FMC1191" s="22"/>
      <c r="FMD1191" s="22"/>
      <c r="FME1191" s="22"/>
      <c r="FMF1191" s="22"/>
      <c r="FMG1191" s="22"/>
      <c r="FMH1191" s="22"/>
      <c r="FMI1191" s="22"/>
      <c r="FMJ1191" s="22"/>
      <c r="FMK1191" s="22"/>
      <c r="FML1191" s="22"/>
      <c r="FMM1191" s="22"/>
      <c r="FMN1191" s="22"/>
      <c r="FMO1191" s="22"/>
      <c r="FMP1191" s="22"/>
      <c r="FMQ1191" s="22"/>
      <c r="FMR1191" s="22"/>
      <c r="FMS1191" s="22"/>
      <c r="FMT1191" s="22"/>
      <c r="FMU1191" s="22"/>
      <c r="FMV1191" s="22"/>
      <c r="FMW1191" s="22"/>
      <c r="FMX1191" s="22"/>
      <c r="FMY1191" s="22"/>
      <c r="FMZ1191" s="22"/>
      <c r="FNA1191" s="22"/>
      <c r="FNB1191" s="22"/>
      <c r="FNC1191" s="22"/>
      <c r="FND1191" s="22"/>
      <c r="FNE1191" s="22"/>
      <c r="FNF1191" s="22"/>
      <c r="FNG1191" s="22"/>
      <c r="FNH1191" s="22"/>
      <c r="FNI1191" s="22"/>
      <c r="FNJ1191" s="22"/>
      <c r="FNK1191" s="22"/>
      <c r="FNL1191" s="22"/>
      <c r="FNM1191" s="22"/>
      <c r="FNN1191" s="22"/>
      <c r="FNO1191" s="22"/>
      <c r="FNP1191" s="22"/>
      <c r="FNQ1191" s="22"/>
      <c r="FNR1191" s="22"/>
      <c r="FNS1191" s="22"/>
      <c r="FNT1191" s="22"/>
      <c r="FNU1191" s="22"/>
      <c r="FNV1191" s="22"/>
      <c r="FNW1191" s="22"/>
      <c r="FNX1191" s="22"/>
      <c r="FNY1191" s="22"/>
      <c r="FNZ1191" s="22"/>
      <c r="FOA1191" s="22"/>
      <c r="FOB1191" s="22"/>
      <c r="FOC1191" s="22"/>
      <c r="FOD1191" s="22"/>
      <c r="FOE1191" s="22"/>
      <c r="FOF1191" s="22"/>
      <c r="FOG1191" s="22"/>
      <c r="FOH1191" s="22"/>
      <c r="FOI1191" s="22"/>
      <c r="FOJ1191" s="22"/>
      <c r="FOK1191" s="22"/>
      <c r="FOL1191" s="22"/>
      <c r="FOM1191" s="22"/>
      <c r="FON1191" s="22"/>
      <c r="FOO1191" s="22"/>
      <c r="FOP1191" s="22"/>
      <c r="FOQ1191" s="22"/>
      <c r="FOR1191" s="22"/>
      <c r="FOS1191" s="22"/>
      <c r="FOT1191" s="22"/>
      <c r="FOU1191" s="22"/>
      <c r="FOV1191" s="22"/>
      <c r="FOW1191" s="22"/>
      <c r="FOX1191" s="22"/>
      <c r="FOY1191" s="22"/>
      <c r="FOZ1191" s="22"/>
      <c r="FPA1191" s="22"/>
      <c r="FPB1191" s="22"/>
      <c r="FPC1191" s="22"/>
      <c r="FPD1191" s="22"/>
      <c r="FPE1191" s="22"/>
      <c r="FPF1191" s="22"/>
      <c r="FPG1191" s="22"/>
      <c r="FPH1191" s="22"/>
      <c r="FPI1191" s="22"/>
      <c r="FPJ1191" s="22"/>
      <c r="FPK1191" s="22"/>
      <c r="FPL1191" s="22"/>
      <c r="FPM1191" s="22"/>
      <c r="FPN1191" s="22"/>
      <c r="FPO1191" s="22"/>
      <c r="FPP1191" s="22"/>
      <c r="FPQ1191" s="22"/>
      <c r="FPR1191" s="22"/>
      <c r="FPS1191" s="22"/>
      <c r="FPT1191" s="22"/>
      <c r="FPU1191" s="22"/>
      <c r="FPV1191" s="22"/>
      <c r="FPW1191" s="22"/>
      <c r="FPX1191" s="22"/>
      <c r="FPY1191" s="22"/>
      <c r="FPZ1191" s="22"/>
      <c r="FQA1191" s="22"/>
      <c r="FQB1191" s="22"/>
      <c r="FQC1191" s="22"/>
      <c r="FQD1191" s="22"/>
      <c r="FQE1191" s="22"/>
      <c r="FQF1191" s="22"/>
      <c r="FQG1191" s="22"/>
      <c r="FQH1191" s="22"/>
      <c r="FQI1191" s="22"/>
      <c r="FQJ1191" s="22"/>
      <c r="FQK1191" s="22"/>
      <c r="FQL1191" s="22"/>
      <c r="FQM1191" s="22"/>
      <c r="FQN1191" s="22"/>
      <c r="FQO1191" s="22"/>
      <c r="FQP1191" s="22"/>
      <c r="FQQ1191" s="22"/>
      <c r="FQR1191" s="22"/>
      <c r="FQS1191" s="22"/>
      <c r="FQT1191" s="22"/>
      <c r="FQU1191" s="22"/>
      <c r="FQV1191" s="22"/>
      <c r="FQW1191" s="22"/>
      <c r="FQX1191" s="22"/>
      <c r="FQY1191" s="22"/>
      <c r="FQZ1191" s="22"/>
      <c r="FRA1191" s="22"/>
      <c r="FRB1191" s="22"/>
      <c r="FRC1191" s="22"/>
      <c r="FRD1191" s="22"/>
      <c r="FRE1191" s="22"/>
      <c r="FRF1191" s="22"/>
      <c r="FRG1191" s="22"/>
      <c r="FRH1191" s="22"/>
      <c r="FRI1191" s="22"/>
      <c r="FRJ1191" s="22"/>
      <c r="FRK1191" s="22"/>
      <c r="FRL1191" s="22"/>
      <c r="FRM1191" s="22"/>
      <c r="FRN1191" s="22"/>
      <c r="FRO1191" s="22"/>
      <c r="FRP1191" s="22"/>
      <c r="FRQ1191" s="22"/>
      <c r="FRR1191" s="22"/>
      <c r="FRS1191" s="22"/>
      <c r="FRT1191" s="22"/>
      <c r="FRU1191" s="22"/>
      <c r="FRV1191" s="22"/>
      <c r="FRW1191" s="22"/>
      <c r="FRX1191" s="22"/>
      <c r="FRY1191" s="22"/>
      <c r="FRZ1191" s="22"/>
      <c r="FSA1191" s="22"/>
      <c r="FSB1191" s="22"/>
      <c r="FSC1191" s="22"/>
      <c r="FSD1191" s="22"/>
      <c r="FSE1191" s="22"/>
      <c r="FSF1191" s="22"/>
      <c r="FSG1191" s="22"/>
      <c r="FSH1191" s="22"/>
      <c r="FSI1191" s="22"/>
      <c r="FSJ1191" s="22"/>
      <c r="FSK1191" s="22"/>
      <c r="FSL1191" s="22"/>
      <c r="FSM1191" s="22"/>
      <c r="FSN1191" s="22"/>
      <c r="FSO1191" s="22"/>
      <c r="FSP1191" s="22"/>
      <c r="FSQ1191" s="22"/>
      <c r="FSR1191" s="22"/>
      <c r="FSS1191" s="22"/>
      <c r="FST1191" s="22"/>
      <c r="FSU1191" s="22"/>
      <c r="FSV1191" s="22"/>
      <c r="FSW1191" s="22"/>
      <c r="FSX1191" s="22"/>
      <c r="FSY1191" s="22"/>
      <c r="FSZ1191" s="22"/>
      <c r="FTA1191" s="22"/>
      <c r="FTB1191" s="22"/>
      <c r="FTC1191" s="22"/>
      <c r="FTD1191" s="22"/>
      <c r="FTE1191" s="22"/>
      <c r="FTF1191" s="22"/>
      <c r="FTG1191" s="22"/>
      <c r="FTH1191" s="22"/>
      <c r="FTI1191" s="22"/>
      <c r="FTJ1191" s="22"/>
      <c r="FTK1191" s="22"/>
      <c r="FTL1191" s="22"/>
      <c r="FTM1191" s="22"/>
      <c r="FTN1191" s="22"/>
      <c r="FTO1191" s="22"/>
      <c r="FTP1191" s="22"/>
      <c r="FTQ1191" s="22"/>
      <c r="FTR1191" s="22"/>
      <c r="FTS1191" s="22"/>
      <c r="FTT1191" s="22"/>
      <c r="FTU1191" s="22"/>
      <c r="FTV1191" s="22"/>
      <c r="FTW1191" s="22"/>
      <c r="FTX1191" s="22"/>
      <c r="FTY1191" s="22"/>
      <c r="FTZ1191" s="22"/>
      <c r="FUA1191" s="22"/>
      <c r="FUB1191" s="22"/>
      <c r="FUC1191" s="22"/>
      <c r="FUD1191" s="22"/>
      <c r="FUE1191" s="22"/>
      <c r="FUF1191" s="22"/>
      <c r="FUG1191" s="22"/>
      <c r="FUH1191" s="22"/>
      <c r="FUI1191" s="22"/>
      <c r="FUJ1191" s="22"/>
      <c r="FUK1191" s="22"/>
      <c r="FUL1191" s="22"/>
      <c r="FUM1191" s="22"/>
      <c r="FUN1191" s="22"/>
      <c r="FUO1191" s="22"/>
      <c r="FUP1191" s="22"/>
      <c r="FUQ1191" s="22"/>
      <c r="FUR1191" s="22"/>
      <c r="FUS1191" s="22"/>
      <c r="FUT1191" s="22"/>
      <c r="FUU1191" s="22"/>
      <c r="FUV1191" s="22"/>
      <c r="FUW1191" s="22"/>
      <c r="FUX1191" s="22"/>
      <c r="FUY1191" s="22"/>
      <c r="FUZ1191" s="22"/>
      <c r="FVA1191" s="22"/>
      <c r="FVB1191" s="22"/>
      <c r="FVC1191" s="22"/>
      <c r="FVD1191" s="22"/>
      <c r="FVE1191" s="22"/>
      <c r="FVF1191" s="22"/>
      <c r="FVG1191" s="22"/>
      <c r="FVH1191" s="22"/>
      <c r="FVI1191" s="22"/>
      <c r="FVJ1191" s="22"/>
      <c r="FVK1191" s="22"/>
      <c r="FVL1191" s="22"/>
      <c r="FVM1191" s="22"/>
      <c r="FVN1191" s="22"/>
      <c r="FVO1191" s="22"/>
      <c r="FVP1191" s="22"/>
      <c r="FVQ1191" s="22"/>
      <c r="FVR1191" s="22"/>
      <c r="FVS1191" s="22"/>
      <c r="FVT1191" s="22"/>
      <c r="FVU1191" s="22"/>
      <c r="FVV1191" s="22"/>
      <c r="FVW1191" s="22"/>
      <c r="FVX1191" s="22"/>
      <c r="FVY1191" s="22"/>
      <c r="FVZ1191" s="22"/>
      <c r="FWA1191" s="22"/>
      <c r="FWB1191" s="22"/>
      <c r="FWC1191" s="22"/>
      <c r="FWD1191" s="22"/>
      <c r="FWE1191" s="22"/>
      <c r="FWF1191" s="22"/>
      <c r="FWG1191" s="22"/>
      <c r="FWH1191" s="22"/>
      <c r="FWI1191" s="22"/>
      <c r="FWJ1191" s="22"/>
      <c r="FWK1191" s="22"/>
      <c r="FWL1191" s="22"/>
      <c r="FWM1191" s="22"/>
      <c r="FWN1191" s="22"/>
      <c r="FWO1191" s="22"/>
      <c r="FWP1191" s="22"/>
      <c r="FWQ1191" s="22"/>
      <c r="FWR1191" s="22"/>
      <c r="FWS1191" s="22"/>
      <c r="FWT1191" s="22"/>
      <c r="FWU1191" s="22"/>
      <c r="FWV1191" s="22"/>
      <c r="FWW1191" s="22"/>
      <c r="FWX1191" s="22"/>
      <c r="FWY1191" s="22"/>
      <c r="FWZ1191" s="22"/>
      <c r="FXA1191" s="22"/>
      <c r="FXB1191" s="22"/>
      <c r="FXC1191" s="22"/>
      <c r="FXD1191" s="22"/>
      <c r="FXE1191" s="22"/>
      <c r="FXF1191" s="22"/>
      <c r="FXG1191" s="22"/>
      <c r="FXH1191" s="22"/>
      <c r="FXI1191" s="22"/>
      <c r="FXJ1191" s="22"/>
      <c r="FXK1191" s="22"/>
      <c r="FXL1191" s="22"/>
      <c r="FXM1191" s="22"/>
      <c r="FXN1191" s="22"/>
      <c r="FXO1191" s="22"/>
      <c r="FXP1191" s="22"/>
      <c r="FXQ1191" s="22"/>
      <c r="FXR1191" s="22"/>
      <c r="FXS1191" s="22"/>
      <c r="FXT1191" s="22"/>
      <c r="FXU1191" s="22"/>
      <c r="FXV1191" s="22"/>
      <c r="FXW1191" s="22"/>
      <c r="FXX1191" s="22"/>
      <c r="FXY1191" s="22"/>
      <c r="FXZ1191" s="22"/>
      <c r="FYA1191" s="22"/>
      <c r="FYB1191" s="22"/>
      <c r="FYC1191" s="22"/>
      <c r="FYD1191" s="22"/>
      <c r="FYE1191" s="22"/>
      <c r="FYF1191" s="22"/>
      <c r="FYG1191" s="22"/>
      <c r="FYH1191" s="22"/>
      <c r="FYI1191" s="22"/>
      <c r="FYJ1191" s="22"/>
      <c r="FYK1191" s="22"/>
      <c r="FYL1191" s="22"/>
      <c r="FYM1191" s="22"/>
      <c r="FYN1191" s="22"/>
      <c r="FYO1191" s="22"/>
      <c r="FYP1191" s="22"/>
      <c r="FYQ1191" s="22"/>
      <c r="FYR1191" s="22"/>
      <c r="FYS1191" s="22"/>
      <c r="FYT1191" s="22"/>
      <c r="FYU1191" s="22"/>
      <c r="FYV1191" s="22"/>
      <c r="FYW1191" s="22"/>
      <c r="FYX1191" s="22"/>
      <c r="FYY1191" s="22"/>
      <c r="FYZ1191" s="22"/>
      <c r="FZA1191" s="22"/>
      <c r="FZB1191" s="22"/>
      <c r="FZC1191" s="22"/>
      <c r="FZD1191" s="22"/>
      <c r="FZE1191" s="22"/>
      <c r="FZF1191" s="22"/>
      <c r="FZG1191" s="22"/>
      <c r="FZH1191" s="22"/>
      <c r="FZI1191" s="22"/>
      <c r="FZJ1191" s="22"/>
      <c r="FZK1191" s="22"/>
      <c r="FZL1191" s="22"/>
      <c r="FZM1191" s="22"/>
      <c r="FZN1191" s="22"/>
      <c r="FZO1191" s="22"/>
      <c r="FZP1191" s="22"/>
      <c r="FZQ1191" s="22"/>
      <c r="FZR1191" s="22"/>
      <c r="FZS1191" s="22"/>
      <c r="FZT1191" s="22"/>
      <c r="FZU1191" s="22"/>
      <c r="FZV1191" s="22"/>
      <c r="FZW1191" s="22"/>
      <c r="FZX1191" s="22"/>
      <c r="FZY1191" s="22"/>
      <c r="FZZ1191" s="22"/>
      <c r="GAA1191" s="22"/>
      <c r="GAB1191" s="22"/>
      <c r="GAC1191" s="22"/>
      <c r="GAD1191" s="22"/>
      <c r="GAE1191" s="22"/>
      <c r="GAF1191" s="22"/>
      <c r="GAG1191" s="22"/>
      <c r="GAH1191" s="22"/>
      <c r="GAI1191" s="22"/>
      <c r="GAJ1191" s="22"/>
      <c r="GAK1191" s="22"/>
      <c r="GAL1191" s="22"/>
      <c r="GAM1191" s="22"/>
      <c r="GAN1191" s="22"/>
      <c r="GAO1191" s="22"/>
      <c r="GAP1191" s="22"/>
      <c r="GAQ1191" s="22"/>
      <c r="GAR1191" s="22"/>
      <c r="GAS1191" s="22"/>
      <c r="GAT1191" s="22"/>
      <c r="GAU1191" s="22"/>
      <c r="GAV1191" s="22"/>
      <c r="GAW1191" s="22"/>
      <c r="GAX1191" s="22"/>
      <c r="GAY1191" s="22"/>
      <c r="GAZ1191" s="22"/>
      <c r="GBA1191" s="22"/>
      <c r="GBB1191" s="22"/>
      <c r="GBC1191" s="22"/>
      <c r="GBD1191" s="22"/>
      <c r="GBE1191" s="22"/>
      <c r="GBF1191" s="22"/>
      <c r="GBG1191" s="22"/>
      <c r="GBH1191" s="22"/>
      <c r="GBI1191" s="22"/>
      <c r="GBJ1191" s="22"/>
      <c r="GBK1191" s="22"/>
      <c r="GBL1191" s="22"/>
      <c r="GBM1191" s="22"/>
      <c r="GBN1191" s="22"/>
      <c r="GBO1191" s="22"/>
      <c r="GBP1191" s="22"/>
      <c r="GBQ1191" s="22"/>
      <c r="GBR1191" s="22"/>
      <c r="GBS1191" s="22"/>
      <c r="GBT1191" s="22"/>
      <c r="GBU1191" s="22"/>
      <c r="GBV1191" s="22"/>
      <c r="GBW1191" s="22"/>
      <c r="GBX1191" s="22"/>
      <c r="GBY1191" s="22"/>
      <c r="GBZ1191" s="22"/>
      <c r="GCA1191" s="22"/>
      <c r="GCB1191" s="22"/>
      <c r="GCC1191" s="22"/>
      <c r="GCD1191" s="22"/>
      <c r="GCE1191" s="22"/>
      <c r="GCF1191" s="22"/>
      <c r="GCG1191" s="22"/>
      <c r="GCH1191" s="22"/>
      <c r="GCI1191" s="22"/>
      <c r="GCJ1191" s="22"/>
      <c r="GCK1191" s="22"/>
      <c r="GCL1191" s="22"/>
      <c r="GCM1191" s="22"/>
      <c r="GCN1191" s="22"/>
      <c r="GCO1191" s="22"/>
      <c r="GCP1191" s="22"/>
      <c r="GCQ1191" s="22"/>
      <c r="GCR1191" s="22"/>
      <c r="GCS1191" s="22"/>
      <c r="GCT1191" s="22"/>
      <c r="GCU1191" s="22"/>
      <c r="GCV1191" s="22"/>
      <c r="GCW1191" s="22"/>
      <c r="GCX1191" s="22"/>
      <c r="GCY1191" s="22"/>
      <c r="GCZ1191" s="22"/>
      <c r="GDA1191" s="22"/>
      <c r="GDB1191" s="22"/>
      <c r="GDC1191" s="22"/>
      <c r="GDD1191" s="22"/>
      <c r="GDE1191" s="22"/>
      <c r="GDF1191" s="22"/>
      <c r="GDG1191" s="22"/>
      <c r="GDH1191" s="22"/>
      <c r="GDI1191" s="22"/>
      <c r="GDJ1191" s="22"/>
      <c r="GDK1191" s="22"/>
      <c r="GDL1191" s="22"/>
      <c r="GDM1191" s="22"/>
      <c r="GDN1191" s="22"/>
      <c r="GDO1191" s="22"/>
      <c r="GDP1191" s="22"/>
      <c r="GDQ1191" s="22"/>
      <c r="GDR1191" s="22"/>
      <c r="GDS1191" s="22"/>
      <c r="GDT1191" s="22"/>
      <c r="GDU1191" s="22"/>
      <c r="GDV1191" s="22"/>
      <c r="GDW1191" s="22"/>
      <c r="GDX1191" s="22"/>
      <c r="GDY1191" s="22"/>
      <c r="GDZ1191" s="22"/>
      <c r="GEA1191" s="22"/>
      <c r="GEB1191" s="22"/>
      <c r="GEC1191" s="22"/>
      <c r="GED1191" s="22"/>
      <c r="GEE1191" s="22"/>
      <c r="GEF1191" s="22"/>
      <c r="GEG1191" s="22"/>
      <c r="GEH1191" s="22"/>
      <c r="GEI1191" s="22"/>
      <c r="GEJ1191" s="22"/>
      <c r="GEK1191" s="22"/>
      <c r="GEL1191" s="22"/>
      <c r="GEM1191" s="22"/>
      <c r="GEN1191" s="22"/>
      <c r="GEO1191" s="22"/>
      <c r="GEP1191" s="22"/>
      <c r="GEQ1191" s="22"/>
      <c r="GER1191" s="22"/>
      <c r="GES1191" s="22"/>
      <c r="GET1191" s="22"/>
      <c r="GEU1191" s="22"/>
      <c r="GEV1191" s="22"/>
      <c r="GEW1191" s="22"/>
      <c r="GEX1191" s="22"/>
      <c r="GEY1191" s="22"/>
      <c r="GEZ1191" s="22"/>
      <c r="GFA1191" s="22"/>
      <c r="GFB1191" s="22"/>
      <c r="GFC1191" s="22"/>
      <c r="GFD1191" s="22"/>
      <c r="GFE1191" s="22"/>
      <c r="GFF1191" s="22"/>
      <c r="GFG1191" s="22"/>
      <c r="GFH1191" s="22"/>
      <c r="GFI1191" s="22"/>
      <c r="GFJ1191" s="22"/>
      <c r="GFK1191" s="22"/>
      <c r="GFL1191" s="22"/>
      <c r="GFM1191" s="22"/>
      <c r="GFN1191" s="22"/>
      <c r="GFO1191" s="22"/>
      <c r="GFP1191" s="22"/>
      <c r="GFQ1191" s="22"/>
      <c r="GFR1191" s="22"/>
      <c r="GFS1191" s="22"/>
      <c r="GFT1191" s="22"/>
      <c r="GFU1191" s="22"/>
      <c r="GFV1191" s="22"/>
      <c r="GFW1191" s="22"/>
      <c r="GFX1191" s="22"/>
      <c r="GFY1191" s="22"/>
      <c r="GFZ1191" s="22"/>
      <c r="GGA1191" s="22"/>
      <c r="GGB1191" s="22"/>
      <c r="GGC1191" s="22"/>
      <c r="GGD1191" s="22"/>
      <c r="GGE1191" s="22"/>
      <c r="GGF1191" s="22"/>
      <c r="GGG1191" s="22"/>
      <c r="GGH1191" s="22"/>
      <c r="GGI1191" s="22"/>
      <c r="GGJ1191" s="22"/>
      <c r="GGK1191" s="22"/>
      <c r="GGL1191" s="22"/>
      <c r="GGM1191" s="22"/>
      <c r="GGN1191" s="22"/>
      <c r="GGO1191" s="22"/>
      <c r="GGP1191" s="22"/>
      <c r="GGQ1191" s="22"/>
      <c r="GGR1191" s="22"/>
      <c r="GGS1191" s="22"/>
      <c r="GGT1191" s="22"/>
      <c r="GGU1191" s="22"/>
      <c r="GGV1191" s="22"/>
      <c r="GGW1191" s="22"/>
      <c r="GGX1191" s="22"/>
      <c r="GGY1191" s="22"/>
      <c r="GGZ1191" s="22"/>
      <c r="GHA1191" s="22"/>
      <c r="GHB1191" s="22"/>
      <c r="GHC1191" s="22"/>
      <c r="GHD1191" s="22"/>
      <c r="GHE1191" s="22"/>
      <c r="GHF1191" s="22"/>
      <c r="GHG1191" s="22"/>
      <c r="GHH1191" s="22"/>
      <c r="GHI1191" s="22"/>
      <c r="GHJ1191" s="22"/>
      <c r="GHK1191" s="22"/>
      <c r="GHL1191" s="22"/>
      <c r="GHM1191" s="22"/>
      <c r="GHN1191" s="22"/>
      <c r="GHO1191" s="22"/>
      <c r="GHP1191" s="22"/>
      <c r="GHQ1191" s="22"/>
      <c r="GHR1191" s="22"/>
      <c r="GHS1191" s="22"/>
      <c r="GHT1191" s="22"/>
      <c r="GHU1191" s="22"/>
      <c r="GHV1191" s="22"/>
      <c r="GHW1191" s="22"/>
      <c r="GHX1191" s="22"/>
      <c r="GHY1191" s="22"/>
      <c r="GHZ1191" s="22"/>
      <c r="GIA1191" s="22"/>
      <c r="GIB1191" s="22"/>
      <c r="GIC1191" s="22"/>
      <c r="GID1191" s="22"/>
      <c r="GIE1191" s="22"/>
      <c r="GIF1191" s="22"/>
      <c r="GIG1191" s="22"/>
      <c r="GIH1191" s="22"/>
      <c r="GII1191" s="22"/>
      <c r="GIJ1191" s="22"/>
      <c r="GIK1191" s="22"/>
      <c r="GIL1191" s="22"/>
      <c r="GIM1191" s="22"/>
      <c r="GIN1191" s="22"/>
      <c r="GIO1191" s="22"/>
      <c r="GIP1191" s="22"/>
      <c r="GIQ1191" s="22"/>
      <c r="GIR1191" s="22"/>
      <c r="GIS1191" s="22"/>
      <c r="GIT1191" s="22"/>
      <c r="GIU1191" s="22"/>
      <c r="GIV1191" s="22"/>
      <c r="GIW1191" s="22"/>
      <c r="GIX1191" s="22"/>
      <c r="GIY1191" s="22"/>
      <c r="GIZ1191" s="22"/>
      <c r="GJA1191" s="22"/>
      <c r="GJB1191" s="22"/>
      <c r="GJC1191" s="22"/>
      <c r="GJD1191" s="22"/>
      <c r="GJE1191" s="22"/>
      <c r="GJF1191" s="22"/>
      <c r="GJG1191" s="22"/>
      <c r="GJH1191" s="22"/>
      <c r="GJI1191" s="22"/>
      <c r="GJJ1191" s="22"/>
      <c r="GJK1191" s="22"/>
      <c r="GJL1191" s="22"/>
      <c r="GJM1191" s="22"/>
      <c r="GJN1191" s="22"/>
      <c r="GJO1191" s="22"/>
      <c r="GJP1191" s="22"/>
      <c r="GJQ1191" s="22"/>
      <c r="GJR1191" s="22"/>
      <c r="GJS1191" s="22"/>
      <c r="GJT1191" s="22"/>
      <c r="GJU1191" s="22"/>
      <c r="GJV1191" s="22"/>
      <c r="GJW1191" s="22"/>
      <c r="GJX1191" s="22"/>
      <c r="GJY1191" s="22"/>
      <c r="GJZ1191" s="22"/>
      <c r="GKA1191" s="22"/>
      <c r="GKB1191" s="22"/>
      <c r="GKC1191" s="22"/>
      <c r="GKD1191" s="22"/>
      <c r="GKE1191" s="22"/>
      <c r="GKF1191" s="22"/>
      <c r="GKG1191" s="22"/>
      <c r="GKH1191" s="22"/>
      <c r="GKI1191" s="22"/>
      <c r="GKJ1191" s="22"/>
      <c r="GKK1191" s="22"/>
      <c r="GKL1191" s="22"/>
      <c r="GKM1191" s="22"/>
      <c r="GKN1191" s="22"/>
      <c r="GKO1191" s="22"/>
      <c r="GKP1191" s="22"/>
      <c r="GKQ1191" s="22"/>
      <c r="GKR1191" s="22"/>
      <c r="GKS1191" s="22"/>
      <c r="GKT1191" s="22"/>
      <c r="GKU1191" s="22"/>
      <c r="GKV1191" s="22"/>
      <c r="GKW1191" s="22"/>
      <c r="GKX1191" s="22"/>
      <c r="GKY1191" s="22"/>
      <c r="GKZ1191" s="22"/>
      <c r="GLA1191" s="22"/>
      <c r="GLB1191" s="22"/>
      <c r="GLC1191" s="22"/>
      <c r="GLD1191" s="22"/>
      <c r="GLE1191" s="22"/>
      <c r="GLF1191" s="22"/>
      <c r="GLG1191" s="22"/>
      <c r="GLH1191" s="22"/>
      <c r="GLI1191" s="22"/>
      <c r="GLJ1191" s="22"/>
      <c r="GLK1191" s="22"/>
      <c r="GLL1191" s="22"/>
      <c r="GLM1191" s="22"/>
      <c r="GLN1191" s="22"/>
      <c r="GLO1191" s="22"/>
      <c r="GLP1191" s="22"/>
      <c r="GLQ1191" s="22"/>
      <c r="GLR1191" s="22"/>
      <c r="GLS1191" s="22"/>
      <c r="GLT1191" s="22"/>
      <c r="GLU1191" s="22"/>
      <c r="GLV1191" s="22"/>
      <c r="GLW1191" s="22"/>
      <c r="GLX1191" s="22"/>
      <c r="GLY1191" s="22"/>
      <c r="GLZ1191" s="22"/>
      <c r="GMA1191" s="22"/>
      <c r="GMB1191" s="22"/>
      <c r="GMC1191" s="22"/>
      <c r="GMD1191" s="22"/>
      <c r="GME1191" s="22"/>
      <c r="GMF1191" s="22"/>
      <c r="GMG1191" s="22"/>
      <c r="GMH1191" s="22"/>
      <c r="GMI1191" s="22"/>
      <c r="GMJ1191" s="22"/>
      <c r="GMK1191" s="22"/>
      <c r="GML1191" s="22"/>
      <c r="GMM1191" s="22"/>
      <c r="GMN1191" s="22"/>
      <c r="GMO1191" s="22"/>
      <c r="GMP1191" s="22"/>
      <c r="GMQ1191" s="22"/>
      <c r="GMR1191" s="22"/>
      <c r="GMS1191" s="22"/>
      <c r="GMT1191" s="22"/>
      <c r="GMU1191" s="22"/>
      <c r="GMV1191" s="22"/>
      <c r="GMW1191" s="22"/>
      <c r="GMX1191" s="22"/>
      <c r="GMY1191" s="22"/>
      <c r="GMZ1191" s="22"/>
      <c r="GNA1191" s="22"/>
      <c r="GNB1191" s="22"/>
      <c r="GNC1191" s="22"/>
      <c r="GND1191" s="22"/>
      <c r="GNE1191" s="22"/>
      <c r="GNF1191" s="22"/>
      <c r="GNG1191" s="22"/>
      <c r="GNH1191" s="22"/>
      <c r="GNI1191" s="22"/>
      <c r="GNJ1191" s="22"/>
      <c r="GNK1191" s="22"/>
      <c r="GNL1191" s="22"/>
      <c r="GNM1191" s="22"/>
      <c r="GNN1191" s="22"/>
      <c r="GNO1191" s="22"/>
      <c r="GNP1191" s="22"/>
      <c r="GNQ1191" s="22"/>
      <c r="GNR1191" s="22"/>
      <c r="GNS1191" s="22"/>
      <c r="GNT1191" s="22"/>
      <c r="GNU1191" s="22"/>
      <c r="GNV1191" s="22"/>
      <c r="GNW1191" s="22"/>
      <c r="GNX1191" s="22"/>
      <c r="GNY1191" s="22"/>
      <c r="GNZ1191" s="22"/>
      <c r="GOA1191" s="22"/>
      <c r="GOB1191" s="22"/>
      <c r="GOC1191" s="22"/>
      <c r="GOD1191" s="22"/>
      <c r="GOE1191" s="22"/>
      <c r="GOF1191" s="22"/>
      <c r="GOG1191" s="22"/>
      <c r="GOH1191" s="22"/>
      <c r="GOI1191" s="22"/>
      <c r="GOJ1191" s="22"/>
      <c r="GOK1191" s="22"/>
      <c r="GOL1191" s="22"/>
      <c r="GOM1191" s="22"/>
      <c r="GON1191" s="22"/>
      <c r="GOO1191" s="22"/>
      <c r="GOP1191" s="22"/>
      <c r="GOQ1191" s="22"/>
      <c r="GOR1191" s="22"/>
      <c r="GOS1191" s="22"/>
      <c r="GOT1191" s="22"/>
      <c r="GOU1191" s="22"/>
      <c r="GOV1191" s="22"/>
      <c r="GOW1191" s="22"/>
      <c r="GOX1191" s="22"/>
      <c r="GOY1191" s="22"/>
      <c r="GOZ1191" s="22"/>
      <c r="GPA1191" s="22"/>
      <c r="GPB1191" s="22"/>
      <c r="GPC1191" s="22"/>
      <c r="GPD1191" s="22"/>
      <c r="GPE1191" s="22"/>
      <c r="GPF1191" s="22"/>
      <c r="GPG1191" s="22"/>
      <c r="GPH1191" s="22"/>
      <c r="GPI1191" s="22"/>
      <c r="GPJ1191" s="22"/>
      <c r="GPK1191" s="22"/>
      <c r="GPL1191" s="22"/>
      <c r="GPM1191" s="22"/>
      <c r="GPN1191" s="22"/>
      <c r="GPO1191" s="22"/>
      <c r="GPP1191" s="22"/>
      <c r="GPQ1191" s="22"/>
      <c r="GPR1191" s="22"/>
      <c r="GPS1191" s="22"/>
      <c r="GPT1191" s="22"/>
      <c r="GPU1191" s="22"/>
      <c r="GPV1191" s="22"/>
      <c r="GPW1191" s="22"/>
      <c r="GPX1191" s="22"/>
      <c r="GPY1191" s="22"/>
      <c r="GPZ1191" s="22"/>
      <c r="GQA1191" s="22"/>
      <c r="GQB1191" s="22"/>
      <c r="GQC1191" s="22"/>
      <c r="GQD1191" s="22"/>
      <c r="GQE1191" s="22"/>
      <c r="GQF1191" s="22"/>
      <c r="GQG1191" s="22"/>
      <c r="GQH1191" s="22"/>
      <c r="GQI1191" s="22"/>
      <c r="GQJ1191" s="22"/>
      <c r="GQK1191" s="22"/>
      <c r="GQL1191" s="22"/>
      <c r="GQM1191" s="22"/>
      <c r="GQN1191" s="22"/>
      <c r="GQO1191" s="22"/>
      <c r="GQP1191" s="22"/>
      <c r="GQQ1191" s="22"/>
      <c r="GQR1191" s="22"/>
      <c r="GQS1191" s="22"/>
      <c r="GQT1191" s="22"/>
      <c r="GQU1191" s="22"/>
      <c r="GQV1191" s="22"/>
      <c r="GQW1191" s="22"/>
      <c r="GQX1191" s="22"/>
      <c r="GQY1191" s="22"/>
      <c r="GQZ1191" s="22"/>
      <c r="GRA1191" s="22"/>
      <c r="GRB1191" s="22"/>
      <c r="GRC1191" s="22"/>
      <c r="GRD1191" s="22"/>
      <c r="GRE1191" s="22"/>
      <c r="GRF1191" s="22"/>
      <c r="GRG1191" s="22"/>
      <c r="GRH1191" s="22"/>
      <c r="GRI1191" s="22"/>
      <c r="GRJ1191" s="22"/>
      <c r="GRK1191" s="22"/>
      <c r="GRL1191" s="22"/>
      <c r="GRM1191" s="22"/>
      <c r="GRN1191" s="22"/>
      <c r="GRO1191" s="22"/>
      <c r="GRP1191" s="22"/>
      <c r="GRQ1191" s="22"/>
      <c r="GRR1191" s="22"/>
      <c r="GRS1191" s="22"/>
      <c r="GRT1191" s="22"/>
      <c r="GRU1191" s="22"/>
      <c r="GRV1191" s="22"/>
      <c r="GRW1191" s="22"/>
      <c r="GRX1191" s="22"/>
      <c r="GRY1191" s="22"/>
      <c r="GRZ1191" s="22"/>
      <c r="GSA1191" s="22"/>
      <c r="GSB1191" s="22"/>
      <c r="GSC1191" s="22"/>
      <c r="GSD1191" s="22"/>
      <c r="GSE1191" s="22"/>
      <c r="GSF1191" s="22"/>
      <c r="GSG1191" s="22"/>
      <c r="GSH1191" s="22"/>
      <c r="GSI1191" s="22"/>
      <c r="GSJ1191" s="22"/>
      <c r="GSK1191" s="22"/>
      <c r="GSL1191" s="22"/>
      <c r="GSM1191" s="22"/>
      <c r="GSN1191" s="22"/>
      <c r="GSO1191" s="22"/>
      <c r="GSP1191" s="22"/>
      <c r="GSQ1191" s="22"/>
      <c r="GSR1191" s="22"/>
      <c r="GSS1191" s="22"/>
      <c r="GST1191" s="22"/>
      <c r="GSU1191" s="22"/>
      <c r="GSV1191" s="22"/>
      <c r="GSW1191" s="22"/>
      <c r="GSX1191" s="22"/>
      <c r="GSY1191" s="22"/>
      <c r="GSZ1191" s="22"/>
      <c r="GTA1191" s="22"/>
      <c r="GTB1191" s="22"/>
      <c r="GTC1191" s="22"/>
      <c r="GTD1191" s="22"/>
      <c r="GTE1191" s="22"/>
      <c r="GTF1191" s="22"/>
      <c r="GTG1191" s="22"/>
      <c r="GTH1191" s="22"/>
      <c r="GTI1191" s="22"/>
      <c r="GTJ1191" s="22"/>
      <c r="GTK1191" s="22"/>
      <c r="GTL1191" s="22"/>
      <c r="GTM1191" s="22"/>
      <c r="GTN1191" s="22"/>
      <c r="GTO1191" s="22"/>
      <c r="GTP1191" s="22"/>
      <c r="GTQ1191" s="22"/>
      <c r="GTR1191" s="22"/>
      <c r="GTS1191" s="22"/>
      <c r="GTT1191" s="22"/>
      <c r="GTU1191" s="22"/>
      <c r="GTV1191" s="22"/>
      <c r="GTW1191" s="22"/>
      <c r="GTX1191" s="22"/>
      <c r="GTY1191" s="22"/>
      <c r="GTZ1191" s="22"/>
      <c r="GUA1191" s="22"/>
      <c r="GUB1191" s="22"/>
      <c r="GUC1191" s="22"/>
      <c r="GUD1191" s="22"/>
      <c r="GUE1191" s="22"/>
      <c r="GUF1191" s="22"/>
      <c r="GUG1191" s="22"/>
      <c r="GUH1191" s="22"/>
      <c r="GUI1191" s="22"/>
      <c r="GUJ1191" s="22"/>
      <c r="GUK1191" s="22"/>
      <c r="GUL1191" s="22"/>
      <c r="GUM1191" s="22"/>
      <c r="GUN1191" s="22"/>
      <c r="GUO1191" s="22"/>
      <c r="GUP1191" s="22"/>
      <c r="GUQ1191" s="22"/>
      <c r="GUR1191" s="22"/>
      <c r="GUS1191" s="22"/>
      <c r="GUT1191" s="22"/>
      <c r="GUU1191" s="22"/>
      <c r="GUV1191" s="22"/>
      <c r="GUW1191" s="22"/>
      <c r="GUX1191" s="22"/>
      <c r="GUY1191" s="22"/>
      <c r="GUZ1191" s="22"/>
      <c r="GVA1191" s="22"/>
      <c r="GVB1191" s="22"/>
      <c r="GVC1191" s="22"/>
      <c r="GVD1191" s="22"/>
      <c r="GVE1191" s="22"/>
      <c r="GVF1191" s="22"/>
      <c r="GVG1191" s="22"/>
      <c r="GVH1191" s="22"/>
      <c r="GVI1191" s="22"/>
      <c r="GVJ1191" s="22"/>
      <c r="GVK1191" s="22"/>
      <c r="GVL1191" s="22"/>
      <c r="GVM1191" s="22"/>
      <c r="GVN1191" s="22"/>
      <c r="GVO1191" s="22"/>
      <c r="GVP1191" s="22"/>
      <c r="GVQ1191" s="22"/>
      <c r="GVR1191" s="22"/>
      <c r="GVS1191" s="22"/>
      <c r="GVT1191" s="22"/>
      <c r="GVU1191" s="22"/>
      <c r="GVV1191" s="22"/>
      <c r="GVW1191" s="22"/>
      <c r="GVX1191" s="22"/>
      <c r="GVY1191" s="22"/>
      <c r="GVZ1191" s="22"/>
      <c r="GWA1191" s="22"/>
      <c r="GWB1191" s="22"/>
      <c r="GWC1191" s="22"/>
      <c r="GWD1191" s="22"/>
      <c r="GWE1191" s="22"/>
      <c r="GWF1191" s="22"/>
      <c r="GWG1191" s="22"/>
      <c r="GWH1191" s="22"/>
      <c r="GWI1191" s="22"/>
      <c r="GWJ1191" s="22"/>
      <c r="GWK1191" s="22"/>
      <c r="GWL1191" s="22"/>
      <c r="GWM1191" s="22"/>
      <c r="GWN1191" s="22"/>
      <c r="GWO1191" s="22"/>
      <c r="GWP1191" s="22"/>
      <c r="GWQ1191" s="22"/>
      <c r="GWR1191" s="22"/>
      <c r="GWS1191" s="22"/>
      <c r="GWT1191" s="22"/>
      <c r="GWU1191" s="22"/>
      <c r="GWV1191" s="22"/>
      <c r="GWW1191" s="22"/>
      <c r="GWX1191" s="22"/>
      <c r="GWY1191" s="22"/>
      <c r="GWZ1191" s="22"/>
      <c r="GXA1191" s="22"/>
      <c r="GXB1191" s="22"/>
      <c r="GXC1191" s="22"/>
      <c r="GXD1191" s="22"/>
      <c r="GXE1191" s="22"/>
      <c r="GXF1191" s="22"/>
      <c r="GXG1191" s="22"/>
      <c r="GXH1191" s="22"/>
      <c r="GXI1191" s="22"/>
      <c r="GXJ1191" s="22"/>
      <c r="GXK1191" s="22"/>
      <c r="GXL1191" s="22"/>
      <c r="GXM1191" s="22"/>
      <c r="GXN1191" s="22"/>
      <c r="GXO1191" s="22"/>
      <c r="GXP1191" s="22"/>
      <c r="GXQ1191" s="22"/>
      <c r="GXR1191" s="22"/>
      <c r="GXS1191" s="22"/>
      <c r="GXT1191" s="22"/>
      <c r="GXU1191" s="22"/>
      <c r="GXV1191" s="22"/>
      <c r="GXW1191" s="22"/>
      <c r="GXX1191" s="22"/>
      <c r="GXY1191" s="22"/>
      <c r="GXZ1191" s="22"/>
      <c r="GYA1191" s="22"/>
      <c r="GYB1191" s="22"/>
      <c r="GYC1191" s="22"/>
      <c r="GYD1191" s="22"/>
      <c r="GYE1191" s="22"/>
      <c r="GYF1191" s="22"/>
      <c r="GYG1191" s="22"/>
      <c r="GYH1191" s="22"/>
      <c r="GYI1191" s="22"/>
      <c r="GYJ1191" s="22"/>
      <c r="GYK1191" s="22"/>
      <c r="GYL1191" s="22"/>
      <c r="GYM1191" s="22"/>
      <c r="GYN1191" s="22"/>
      <c r="GYO1191" s="22"/>
      <c r="GYP1191" s="22"/>
      <c r="GYQ1191" s="22"/>
      <c r="GYR1191" s="22"/>
      <c r="GYS1191" s="22"/>
      <c r="GYT1191" s="22"/>
      <c r="GYU1191" s="22"/>
      <c r="GYV1191" s="22"/>
      <c r="GYW1191" s="22"/>
      <c r="GYX1191" s="22"/>
      <c r="GYY1191" s="22"/>
      <c r="GYZ1191" s="22"/>
      <c r="GZA1191" s="22"/>
      <c r="GZB1191" s="22"/>
      <c r="GZC1191" s="22"/>
      <c r="GZD1191" s="22"/>
      <c r="GZE1191" s="22"/>
      <c r="GZF1191" s="22"/>
      <c r="GZG1191" s="22"/>
      <c r="GZH1191" s="22"/>
      <c r="GZI1191" s="22"/>
      <c r="GZJ1191" s="22"/>
      <c r="GZK1191" s="22"/>
      <c r="GZL1191" s="22"/>
      <c r="GZM1191" s="22"/>
      <c r="GZN1191" s="22"/>
      <c r="GZO1191" s="22"/>
      <c r="GZP1191" s="22"/>
      <c r="GZQ1191" s="22"/>
      <c r="GZR1191" s="22"/>
      <c r="GZS1191" s="22"/>
      <c r="GZT1191" s="22"/>
      <c r="GZU1191" s="22"/>
      <c r="GZV1191" s="22"/>
      <c r="GZW1191" s="22"/>
      <c r="GZX1191" s="22"/>
      <c r="GZY1191" s="22"/>
      <c r="GZZ1191" s="22"/>
      <c r="HAA1191" s="22"/>
      <c r="HAB1191" s="22"/>
      <c r="HAC1191" s="22"/>
      <c r="HAD1191" s="22"/>
      <c r="HAE1191" s="22"/>
      <c r="HAF1191" s="22"/>
      <c r="HAG1191" s="22"/>
      <c r="HAH1191" s="22"/>
      <c r="HAI1191" s="22"/>
      <c r="HAJ1191" s="22"/>
      <c r="HAK1191" s="22"/>
      <c r="HAL1191" s="22"/>
      <c r="HAM1191" s="22"/>
      <c r="HAN1191" s="22"/>
      <c r="HAO1191" s="22"/>
      <c r="HAP1191" s="22"/>
      <c r="HAQ1191" s="22"/>
      <c r="HAR1191" s="22"/>
      <c r="HAS1191" s="22"/>
      <c r="HAT1191" s="22"/>
      <c r="HAU1191" s="22"/>
      <c r="HAV1191" s="22"/>
      <c r="HAW1191" s="22"/>
      <c r="HAX1191" s="22"/>
      <c r="HAY1191" s="22"/>
      <c r="HAZ1191" s="22"/>
      <c r="HBA1191" s="22"/>
      <c r="HBB1191" s="22"/>
      <c r="HBC1191" s="22"/>
      <c r="HBD1191" s="22"/>
      <c r="HBE1191" s="22"/>
      <c r="HBF1191" s="22"/>
      <c r="HBG1191" s="22"/>
      <c r="HBH1191" s="22"/>
      <c r="HBI1191" s="22"/>
      <c r="HBJ1191" s="22"/>
      <c r="HBK1191" s="22"/>
      <c r="HBL1191" s="22"/>
      <c r="HBM1191" s="22"/>
      <c r="HBN1191" s="22"/>
      <c r="HBO1191" s="22"/>
      <c r="HBP1191" s="22"/>
      <c r="HBQ1191" s="22"/>
      <c r="HBR1191" s="22"/>
      <c r="HBS1191" s="22"/>
      <c r="HBT1191" s="22"/>
      <c r="HBU1191" s="22"/>
      <c r="HBV1191" s="22"/>
      <c r="HBW1191" s="22"/>
      <c r="HBX1191" s="22"/>
      <c r="HBY1191" s="22"/>
      <c r="HBZ1191" s="22"/>
      <c r="HCA1191" s="22"/>
      <c r="HCB1191" s="22"/>
      <c r="HCC1191" s="22"/>
      <c r="HCD1191" s="22"/>
      <c r="HCE1191" s="22"/>
      <c r="HCF1191" s="22"/>
      <c r="HCG1191" s="22"/>
      <c r="HCH1191" s="22"/>
      <c r="HCI1191" s="22"/>
      <c r="HCJ1191" s="22"/>
      <c r="HCK1191" s="22"/>
      <c r="HCL1191" s="22"/>
      <c r="HCM1191" s="22"/>
      <c r="HCN1191" s="22"/>
      <c r="HCO1191" s="22"/>
      <c r="HCP1191" s="22"/>
      <c r="HCQ1191" s="22"/>
      <c r="HCR1191" s="22"/>
      <c r="HCS1191" s="22"/>
      <c r="HCT1191" s="22"/>
      <c r="HCU1191" s="22"/>
      <c r="HCV1191" s="22"/>
      <c r="HCW1191" s="22"/>
      <c r="HCX1191" s="22"/>
      <c r="HCY1191" s="22"/>
      <c r="HCZ1191" s="22"/>
      <c r="HDA1191" s="22"/>
      <c r="HDB1191" s="22"/>
      <c r="HDC1191" s="22"/>
      <c r="HDD1191" s="22"/>
      <c r="HDE1191" s="22"/>
      <c r="HDF1191" s="22"/>
      <c r="HDG1191" s="22"/>
      <c r="HDH1191" s="22"/>
      <c r="HDI1191" s="22"/>
      <c r="HDJ1191" s="22"/>
      <c r="HDK1191" s="22"/>
      <c r="HDL1191" s="22"/>
      <c r="HDM1191" s="22"/>
      <c r="HDN1191" s="22"/>
      <c r="HDO1191" s="22"/>
      <c r="HDP1191" s="22"/>
      <c r="HDQ1191" s="22"/>
      <c r="HDR1191" s="22"/>
      <c r="HDS1191" s="22"/>
      <c r="HDT1191" s="22"/>
      <c r="HDU1191" s="22"/>
      <c r="HDV1191" s="22"/>
      <c r="HDW1191" s="22"/>
      <c r="HDX1191" s="22"/>
      <c r="HDY1191" s="22"/>
      <c r="HDZ1191" s="22"/>
      <c r="HEA1191" s="22"/>
      <c r="HEB1191" s="22"/>
      <c r="HEC1191" s="22"/>
      <c r="HED1191" s="22"/>
      <c r="HEE1191" s="22"/>
      <c r="HEF1191" s="22"/>
      <c r="HEG1191" s="22"/>
      <c r="HEH1191" s="22"/>
      <c r="HEI1191" s="22"/>
      <c r="HEJ1191" s="22"/>
      <c r="HEK1191" s="22"/>
      <c r="HEL1191" s="22"/>
      <c r="HEM1191" s="22"/>
      <c r="HEN1191" s="22"/>
      <c r="HEO1191" s="22"/>
      <c r="HEP1191" s="22"/>
      <c r="HEQ1191" s="22"/>
      <c r="HER1191" s="22"/>
      <c r="HES1191" s="22"/>
      <c r="HET1191" s="22"/>
      <c r="HEU1191" s="22"/>
      <c r="HEV1191" s="22"/>
      <c r="HEW1191" s="22"/>
      <c r="HEX1191" s="22"/>
      <c r="HEY1191" s="22"/>
      <c r="HEZ1191" s="22"/>
      <c r="HFA1191" s="22"/>
      <c r="HFB1191" s="22"/>
      <c r="HFC1191" s="22"/>
      <c r="HFD1191" s="22"/>
      <c r="HFE1191" s="22"/>
      <c r="HFF1191" s="22"/>
      <c r="HFG1191" s="22"/>
      <c r="HFH1191" s="22"/>
      <c r="HFI1191" s="22"/>
      <c r="HFJ1191" s="22"/>
      <c r="HFK1191" s="22"/>
      <c r="HFL1191" s="22"/>
      <c r="HFM1191" s="22"/>
      <c r="HFN1191" s="22"/>
      <c r="HFO1191" s="22"/>
      <c r="HFP1191" s="22"/>
      <c r="HFQ1191" s="22"/>
      <c r="HFR1191" s="22"/>
      <c r="HFS1191" s="22"/>
      <c r="HFT1191" s="22"/>
      <c r="HFU1191" s="22"/>
      <c r="HFV1191" s="22"/>
      <c r="HFW1191" s="22"/>
      <c r="HFX1191" s="22"/>
      <c r="HFY1191" s="22"/>
      <c r="HFZ1191" s="22"/>
      <c r="HGA1191" s="22"/>
      <c r="HGB1191" s="22"/>
      <c r="HGC1191" s="22"/>
      <c r="HGD1191" s="22"/>
      <c r="HGE1191" s="22"/>
      <c r="HGF1191" s="22"/>
      <c r="HGG1191" s="22"/>
      <c r="HGH1191" s="22"/>
      <c r="HGI1191" s="22"/>
      <c r="HGJ1191" s="22"/>
      <c r="HGK1191" s="22"/>
      <c r="HGL1191" s="22"/>
      <c r="HGM1191" s="22"/>
      <c r="HGN1191" s="22"/>
      <c r="HGO1191" s="22"/>
      <c r="HGP1191" s="22"/>
      <c r="HGQ1191" s="22"/>
      <c r="HGR1191" s="22"/>
      <c r="HGS1191" s="22"/>
      <c r="HGT1191" s="22"/>
      <c r="HGU1191" s="22"/>
      <c r="HGV1191" s="22"/>
      <c r="HGW1191" s="22"/>
      <c r="HGX1191" s="22"/>
      <c r="HGY1191" s="22"/>
      <c r="HGZ1191" s="22"/>
      <c r="HHA1191" s="22"/>
      <c r="HHB1191" s="22"/>
      <c r="HHC1191" s="22"/>
      <c r="HHD1191" s="22"/>
      <c r="HHE1191" s="22"/>
      <c r="HHF1191" s="22"/>
      <c r="HHG1191" s="22"/>
      <c r="HHH1191" s="22"/>
      <c r="HHI1191" s="22"/>
      <c r="HHJ1191" s="22"/>
      <c r="HHK1191" s="22"/>
      <c r="HHL1191" s="22"/>
      <c r="HHM1191" s="22"/>
      <c r="HHN1191" s="22"/>
      <c r="HHO1191" s="22"/>
      <c r="HHP1191" s="22"/>
      <c r="HHQ1191" s="22"/>
      <c r="HHR1191" s="22"/>
      <c r="HHS1191" s="22"/>
      <c r="HHT1191" s="22"/>
      <c r="HHU1191" s="22"/>
      <c r="HHV1191" s="22"/>
      <c r="HHW1191" s="22"/>
      <c r="HHX1191" s="22"/>
      <c r="HHY1191" s="22"/>
      <c r="HHZ1191" s="22"/>
      <c r="HIA1191" s="22"/>
      <c r="HIB1191" s="22"/>
      <c r="HIC1191" s="22"/>
      <c r="HID1191" s="22"/>
      <c r="HIE1191" s="22"/>
      <c r="HIF1191" s="22"/>
      <c r="HIG1191" s="22"/>
      <c r="HIH1191" s="22"/>
      <c r="HII1191" s="22"/>
      <c r="HIJ1191" s="22"/>
      <c r="HIK1191" s="22"/>
      <c r="HIL1191" s="22"/>
      <c r="HIM1191" s="22"/>
      <c r="HIN1191" s="22"/>
      <c r="HIO1191" s="22"/>
      <c r="HIP1191" s="22"/>
      <c r="HIQ1191" s="22"/>
      <c r="HIR1191" s="22"/>
      <c r="HIS1191" s="22"/>
      <c r="HIT1191" s="22"/>
      <c r="HIU1191" s="22"/>
      <c r="HIV1191" s="22"/>
      <c r="HIW1191" s="22"/>
      <c r="HIX1191" s="22"/>
      <c r="HIY1191" s="22"/>
      <c r="HIZ1191" s="22"/>
      <c r="HJA1191" s="22"/>
      <c r="HJB1191" s="22"/>
      <c r="HJC1191" s="22"/>
      <c r="HJD1191" s="22"/>
      <c r="HJE1191" s="22"/>
      <c r="HJF1191" s="22"/>
      <c r="HJG1191" s="22"/>
      <c r="HJH1191" s="22"/>
      <c r="HJI1191" s="22"/>
      <c r="HJJ1191" s="22"/>
      <c r="HJK1191" s="22"/>
      <c r="HJL1191" s="22"/>
      <c r="HJM1191" s="22"/>
      <c r="HJN1191" s="22"/>
      <c r="HJO1191" s="22"/>
      <c r="HJP1191" s="22"/>
      <c r="HJQ1191" s="22"/>
      <c r="HJR1191" s="22"/>
      <c r="HJS1191" s="22"/>
      <c r="HJT1191" s="22"/>
      <c r="HJU1191" s="22"/>
      <c r="HJV1191" s="22"/>
      <c r="HJW1191" s="22"/>
      <c r="HJX1191" s="22"/>
      <c r="HJY1191" s="22"/>
      <c r="HJZ1191" s="22"/>
      <c r="HKA1191" s="22"/>
      <c r="HKB1191" s="22"/>
      <c r="HKC1191" s="22"/>
      <c r="HKD1191" s="22"/>
      <c r="HKE1191" s="22"/>
      <c r="HKF1191" s="22"/>
      <c r="HKG1191" s="22"/>
      <c r="HKH1191" s="22"/>
      <c r="HKI1191" s="22"/>
      <c r="HKJ1191" s="22"/>
      <c r="HKK1191" s="22"/>
      <c r="HKL1191" s="22"/>
      <c r="HKM1191" s="22"/>
      <c r="HKN1191" s="22"/>
      <c r="HKO1191" s="22"/>
      <c r="HKP1191" s="22"/>
      <c r="HKQ1191" s="22"/>
      <c r="HKR1191" s="22"/>
      <c r="HKS1191" s="22"/>
      <c r="HKT1191" s="22"/>
      <c r="HKU1191" s="22"/>
      <c r="HKV1191" s="22"/>
      <c r="HKW1191" s="22"/>
      <c r="HKX1191" s="22"/>
      <c r="HKY1191" s="22"/>
      <c r="HKZ1191" s="22"/>
      <c r="HLA1191" s="22"/>
      <c r="HLB1191" s="22"/>
      <c r="HLC1191" s="22"/>
      <c r="HLD1191" s="22"/>
      <c r="HLE1191" s="22"/>
      <c r="HLF1191" s="22"/>
      <c r="HLG1191" s="22"/>
      <c r="HLH1191" s="22"/>
      <c r="HLI1191" s="22"/>
      <c r="HLJ1191" s="22"/>
      <c r="HLK1191" s="22"/>
      <c r="HLL1191" s="22"/>
      <c r="HLM1191" s="22"/>
      <c r="HLN1191" s="22"/>
      <c r="HLO1191" s="22"/>
      <c r="HLP1191" s="22"/>
      <c r="HLQ1191" s="22"/>
      <c r="HLR1191" s="22"/>
      <c r="HLS1191" s="22"/>
      <c r="HLT1191" s="22"/>
      <c r="HLU1191" s="22"/>
      <c r="HLV1191" s="22"/>
      <c r="HLW1191" s="22"/>
      <c r="HLX1191" s="22"/>
      <c r="HLY1191" s="22"/>
      <c r="HLZ1191" s="22"/>
      <c r="HMA1191" s="22"/>
      <c r="HMB1191" s="22"/>
      <c r="HMC1191" s="22"/>
      <c r="HMD1191" s="22"/>
      <c r="HME1191" s="22"/>
      <c r="HMF1191" s="22"/>
      <c r="HMG1191" s="22"/>
      <c r="HMH1191" s="22"/>
      <c r="HMI1191" s="22"/>
      <c r="HMJ1191" s="22"/>
      <c r="HMK1191" s="22"/>
      <c r="HML1191" s="22"/>
      <c r="HMM1191" s="22"/>
      <c r="HMN1191" s="22"/>
      <c r="HMO1191" s="22"/>
      <c r="HMP1191" s="22"/>
      <c r="HMQ1191" s="22"/>
      <c r="HMR1191" s="22"/>
      <c r="HMS1191" s="22"/>
      <c r="HMT1191" s="22"/>
      <c r="HMU1191" s="22"/>
      <c r="HMV1191" s="22"/>
      <c r="HMW1191" s="22"/>
      <c r="HMX1191" s="22"/>
      <c r="HMY1191" s="22"/>
      <c r="HMZ1191" s="22"/>
      <c r="HNA1191" s="22"/>
      <c r="HNB1191" s="22"/>
      <c r="HNC1191" s="22"/>
      <c r="HND1191" s="22"/>
      <c r="HNE1191" s="22"/>
      <c r="HNF1191" s="22"/>
      <c r="HNG1191" s="22"/>
      <c r="HNH1191" s="22"/>
      <c r="HNI1191" s="22"/>
      <c r="HNJ1191" s="22"/>
      <c r="HNK1191" s="22"/>
      <c r="HNL1191" s="22"/>
      <c r="HNM1191" s="22"/>
      <c r="HNN1191" s="22"/>
      <c r="HNO1191" s="22"/>
      <c r="HNP1191" s="22"/>
      <c r="HNQ1191" s="22"/>
      <c r="HNR1191" s="22"/>
      <c r="HNS1191" s="22"/>
      <c r="HNT1191" s="22"/>
      <c r="HNU1191" s="22"/>
      <c r="HNV1191" s="22"/>
      <c r="HNW1191" s="22"/>
      <c r="HNX1191" s="22"/>
      <c r="HNY1191" s="22"/>
      <c r="HNZ1191" s="22"/>
      <c r="HOA1191" s="22"/>
      <c r="HOB1191" s="22"/>
      <c r="HOC1191" s="22"/>
      <c r="HOD1191" s="22"/>
      <c r="HOE1191" s="22"/>
      <c r="HOF1191" s="22"/>
      <c r="HOG1191" s="22"/>
      <c r="HOH1191" s="22"/>
      <c r="HOI1191" s="22"/>
      <c r="HOJ1191" s="22"/>
      <c r="HOK1191" s="22"/>
      <c r="HOL1191" s="22"/>
      <c r="HOM1191" s="22"/>
      <c r="HON1191" s="22"/>
      <c r="HOO1191" s="22"/>
      <c r="HOP1191" s="22"/>
      <c r="HOQ1191" s="22"/>
      <c r="HOR1191" s="22"/>
      <c r="HOS1191" s="22"/>
      <c r="HOT1191" s="22"/>
      <c r="HOU1191" s="22"/>
      <c r="HOV1191" s="22"/>
      <c r="HOW1191" s="22"/>
      <c r="HOX1191" s="22"/>
      <c r="HOY1191" s="22"/>
      <c r="HOZ1191" s="22"/>
      <c r="HPA1191" s="22"/>
      <c r="HPB1191" s="22"/>
      <c r="HPC1191" s="22"/>
      <c r="HPD1191" s="22"/>
      <c r="HPE1191" s="22"/>
      <c r="HPF1191" s="22"/>
      <c r="HPG1191" s="22"/>
      <c r="HPH1191" s="22"/>
      <c r="HPI1191" s="22"/>
      <c r="HPJ1191" s="22"/>
      <c r="HPK1191" s="22"/>
      <c r="HPL1191" s="22"/>
      <c r="HPM1191" s="22"/>
      <c r="HPN1191" s="22"/>
      <c r="HPO1191" s="22"/>
      <c r="HPP1191" s="22"/>
      <c r="HPQ1191" s="22"/>
      <c r="HPR1191" s="22"/>
      <c r="HPS1191" s="22"/>
      <c r="HPT1191" s="22"/>
      <c r="HPU1191" s="22"/>
      <c r="HPV1191" s="22"/>
      <c r="HPW1191" s="22"/>
      <c r="HPX1191" s="22"/>
      <c r="HPY1191" s="22"/>
      <c r="HPZ1191" s="22"/>
      <c r="HQA1191" s="22"/>
      <c r="HQB1191" s="22"/>
      <c r="HQC1191" s="22"/>
      <c r="HQD1191" s="22"/>
      <c r="HQE1191" s="22"/>
      <c r="HQF1191" s="22"/>
      <c r="HQG1191" s="22"/>
      <c r="HQH1191" s="22"/>
      <c r="HQI1191" s="22"/>
      <c r="HQJ1191" s="22"/>
      <c r="HQK1191" s="22"/>
      <c r="HQL1191" s="22"/>
      <c r="HQM1191" s="22"/>
      <c r="HQN1191" s="22"/>
      <c r="HQO1191" s="22"/>
      <c r="HQP1191" s="22"/>
      <c r="HQQ1191" s="22"/>
      <c r="HQR1191" s="22"/>
      <c r="HQS1191" s="22"/>
      <c r="HQT1191" s="22"/>
      <c r="HQU1191" s="22"/>
      <c r="HQV1191" s="22"/>
      <c r="HQW1191" s="22"/>
      <c r="HQX1191" s="22"/>
      <c r="HQY1191" s="22"/>
      <c r="HQZ1191" s="22"/>
      <c r="HRA1191" s="22"/>
      <c r="HRB1191" s="22"/>
      <c r="HRC1191" s="22"/>
      <c r="HRD1191" s="22"/>
      <c r="HRE1191" s="22"/>
      <c r="HRF1191" s="22"/>
      <c r="HRG1191" s="22"/>
      <c r="HRH1191" s="22"/>
      <c r="HRI1191" s="22"/>
      <c r="HRJ1191" s="22"/>
      <c r="HRK1191" s="22"/>
      <c r="HRL1191" s="22"/>
      <c r="HRM1191" s="22"/>
      <c r="HRN1191" s="22"/>
      <c r="HRO1191" s="22"/>
      <c r="HRP1191" s="22"/>
      <c r="HRQ1191" s="22"/>
      <c r="HRR1191" s="22"/>
      <c r="HRS1191" s="22"/>
      <c r="HRT1191" s="22"/>
      <c r="HRU1191" s="22"/>
      <c r="HRV1191" s="22"/>
      <c r="HRW1191" s="22"/>
      <c r="HRX1191" s="22"/>
      <c r="HRY1191" s="22"/>
      <c r="HRZ1191" s="22"/>
      <c r="HSA1191" s="22"/>
      <c r="HSB1191" s="22"/>
      <c r="HSC1191" s="22"/>
      <c r="HSD1191" s="22"/>
      <c r="HSE1191" s="22"/>
      <c r="HSF1191" s="22"/>
      <c r="HSG1191" s="22"/>
      <c r="HSH1191" s="22"/>
      <c r="HSI1191" s="22"/>
      <c r="HSJ1191" s="22"/>
      <c r="HSK1191" s="22"/>
      <c r="HSL1191" s="22"/>
      <c r="HSM1191" s="22"/>
      <c r="HSN1191" s="22"/>
      <c r="HSO1191" s="22"/>
      <c r="HSP1191" s="22"/>
      <c r="HSQ1191" s="22"/>
      <c r="HSR1191" s="22"/>
      <c r="HSS1191" s="22"/>
      <c r="HST1191" s="22"/>
      <c r="HSU1191" s="22"/>
      <c r="HSV1191" s="22"/>
      <c r="HSW1191" s="22"/>
      <c r="HSX1191" s="22"/>
      <c r="HSY1191" s="22"/>
      <c r="HSZ1191" s="22"/>
      <c r="HTA1191" s="22"/>
      <c r="HTB1191" s="22"/>
      <c r="HTC1191" s="22"/>
      <c r="HTD1191" s="22"/>
      <c r="HTE1191" s="22"/>
      <c r="HTF1191" s="22"/>
      <c r="HTG1191" s="22"/>
      <c r="HTH1191" s="22"/>
      <c r="HTI1191" s="22"/>
      <c r="HTJ1191" s="22"/>
      <c r="HTK1191" s="22"/>
      <c r="HTL1191" s="22"/>
      <c r="HTM1191" s="22"/>
      <c r="HTN1191" s="22"/>
      <c r="HTO1191" s="22"/>
      <c r="HTP1191" s="22"/>
      <c r="HTQ1191" s="22"/>
      <c r="HTR1191" s="22"/>
      <c r="HTS1191" s="22"/>
      <c r="HTT1191" s="22"/>
      <c r="HTU1191" s="22"/>
      <c r="HTV1191" s="22"/>
      <c r="HTW1191" s="22"/>
      <c r="HTX1191" s="22"/>
      <c r="HTY1191" s="22"/>
      <c r="HTZ1191" s="22"/>
      <c r="HUA1191" s="22"/>
      <c r="HUB1191" s="22"/>
      <c r="HUC1191" s="22"/>
      <c r="HUD1191" s="22"/>
      <c r="HUE1191" s="22"/>
      <c r="HUF1191" s="22"/>
      <c r="HUG1191" s="22"/>
      <c r="HUH1191" s="22"/>
      <c r="HUI1191" s="22"/>
      <c r="HUJ1191" s="22"/>
      <c r="HUK1191" s="22"/>
      <c r="HUL1191" s="22"/>
      <c r="HUM1191" s="22"/>
      <c r="HUN1191" s="22"/>
      <c r="HUO1191" s="22"/>
      <c r="HUP1191" s="22"/>
      <c r="HUQ1191" s="22"/>
      <c r="HUR1191" s="22"/>
      <c r="HUS1191" s="22"/>
      <c r="HUT1191" s="22"/>
      <c r="HUU1191" s="22"/>
      <c r="HUV1191" s="22"/>
      <c r="HUW1191" s="22"/>
      <c r="HUX1191" s="22"/>
      <c r="HUY1191" s="22"/>
      <c r="HUZ1191" s="22"/>
      <c r="HVA1191" s="22"/>
      <c r="HVB1191" s="22"/>
      <c r="HVC1191" s="22"/>
      <c r="HVD1191" s="22"/>
      <c r="HVE1191" s="22"/>
      <c r="HVF1191" s="22"/>
      <c r="HVG1191" s="22"/>
      <c r="HVH1191" s="22"/>
      <c r="HVI1191" s="22"/>
      <c r="HVJ1191" s="22"/>
      <c r="HVK1191" s="22"/>
      <c r="HVL1191" s="22"/>
      <c r="HVM1191" s="22"/>
      <c r="HVN1191" s="22"/>
      <c r="HVO1191" s="22"/>
      <c r="HVP1191" s="22"/>
      <c r="HVQ1191" s="22"/>
      <c r="HVR1191" s="22"/>
      <c r="HVS1191" s="22"/>
      <c r="HVT1191" s="22"/>
      <c r="HVU1191" s="22"/>
      <c r="HVV1191" s="22"/>
      <c r="HVW1191" s="22"/>
      <c r="HVX1191" s="22"/>
      <c r="HVY1191" s="22"/>
      <c r="HVZ1191" s="22"/>
      <c r="HWA1191" s="22"/>
      <c r="HWB1191" s="22"/>
      <c r="HWC1191" s="22"/>
      <c r="HWD1191" s="22"/>
      <c r="HWE1191" s="22"/>
      <c r="HWF1191" s="22"/>
      <c r="HWG1191" s="22"/>
      <c r="HWH1191" s="22"/>
      <c r="HWI1191" s="22"/>
      <c r="HWJ1191" s="22"/>
      <c r="HWK1191" s="22"/>
      <c r="HWL1191" s="22"/>
      <c r="HWM1191" s="22"/>
      <c r="HWN1191" s="22"/>
      <c r="HWO1191" s="22"/>
      <c r="HWP1191" s="22"/>
      <c r="HWQ1191" s="22"/>
      <c r="HWR1191" s="22"/>
      <c r="HWS1191" s="22"/>
      <c r="HWT1191" s="22"/>
      <c r="HWU1191" s="22"/>
      <c r="HWV1191" s="22"/>
      <c r="HWW1191" s="22"/>
      <c r="HWX1191" s="22"/>
      <c r="HWY1191" s="22"/>
      <c r="HWZ1191" s="22"/>
      <c r="HXA1191" s="22"/>
      <c r="HXB1191" s="22"/>
      <c r="HXC1191" s="22"/>
      <c r="HXD1191" s="22"/>
      <c r="HXE1191" s="22"/>
      <c r="HXF1191" s="22"/>
      <c r="HXG1191" s="22"/>
      <c r="HXH1191" s="22"/>
      <c r="HXI1191" s="22"/>
      <c r="HXJ1191" s="22"/>
      <c r="HXK1191" s="22"/>
      <c r="HXL1191" s="22"/>
      <c r="HXM1191" s="22"/>
      <c r="HXN1191" s="22"/>
      <c r="HXO1191" s="22"/>
      <c r="HXP1191" s="22"/>
      <c r="HXQ1191" s="22"/>
      <c r="HXR1191" s="22"/>
      <c r="HXS1191" s="22"/>
      <c r="HXT1191" s="22"/>
      <c r="HXU1191" s="22"/>
      <c r="HXV1191" s="22"/>
      <c r="HXW1191" s="22"/>
      <c r="HXX1191" s="22"/>
      <c r="HXY1191" s="22"/>
      <c r="HXZ1191" s="22"/>
      <c r="HYA1191" s="22"/>
      <c r="HYB1191" s="22"/>
      <c r="HYC1191" s="22"/>
      <c r="HYD1191" s="22"/>
      <c r="HYE1191" s="22"/>
      <c r="HYF1191" s="22"/>
      <c r="HYG1191" s="22"/>
      <c r="HYH1191" s="22"/>
      <c r="HYI1191" s="22"/>
      <c r="HYJ1191" s="22"/>
      <c r="HYK1191" s="22"/>
      <c r="HYL1191" s="22"/>
      <c r="HYM1191" s="22"/>
      <c r="HYN1191" s="22"/>
      <c r="HYO1191" s="22"/>
      <c r="HYP1191" s="22"/>
      <c r="HYQ1191" s="22"/>
      <c r="HYR1191" s="22"/>
      <c r="HYS1191" s="22"/>
      <c r="HYT1191" s="22"/>
      <c r="HYU1191" s="22"/>
      <c r="HYV1191" s="22"/>
      <c r="HYW1191" s="22"/>
      <c r="HYX1191" s="22"/>
      <c r="HYY1191" s="22"/>
      <c r="HYZ1191" s="22"/>
      <c r="HZA1191" s="22"/>
      <c r="HZB1191" s="22"/>
      <c r="HZC1191" s="22"/>
      <c r="HZD1191" s="22"/>
      <c r="HZE1191" s="22"/>
      <c r="HZF1191" s="22"/>
      <c r="HZG1191" s="22"/>
      <c r="HZH1191" s="22"/>
      <c r="HZI1191" s="22"/>
      <c r="HZJ1191" s="22"/>
      <c r="HZK1191" s="22"/>
      <c r="HZL1191" s="22"/>
      <c r="HZM1191" s="22"/>
      <c r="HZN1191" s="22"/>
      <c r="HZO1191" s="22"/>
      <c r="HZP1191" s="22"/>
      <c r="HZQ1191" s="22"/>
      <c r="HZR1191" s="22"/>
      <c r="HZS1191" s="22"/>
      <c r="HZT1191" s="22"/>
      <c r="HZU1191" s="22"/>
      <c r="HZV1191" s="22"/>
      <c r="HZW1191" s="22"/>
      <c r="HZX1191" s="22"/>
      <c r="HZY1191" s="22"/>
      <c r="HZZ1191" s="22"/>
      <c r="IAA1191" s="22"/>
      <c r="IAB1191" s="22"/>
      <c r="IAC1191" s="22"/>
      <c r="IAD1191" s="22"/>
      <c r="IAE1191" s="22"/>
      <c r="IAF1191" s="22"/>
      <c r="IAG1191" s="22"/>
      <c r="IAH1191" s="22"/>
      <c r="IAI1191" s="22"/>
      <c r="IAJ1191" s="22"/>
      <c r="IAK1191" s="22"/>
      <c r="IAL1191" s="22"/>
      <c r="IAM1191" s="22"/>
      <c r="IAN1191" s="22"/>
      <c r="IAO1191" s="22"/>
      <c r="IAP1191" s="22"/>
      <c r="IAQ1191" s="22"/>
      <c r="IAR1191" s="22"/>
      <c r="IAS1191" s="22"/>
      <c r="IAT1191" s="22"/>
      <c r="IAU1191" s="22"/>
      <c r="IAV1191" s="22"/>
      <c r="IAW1191" s="22"/>
      <c r="IAX1191" s="22"/>
      <c r="IAY1191" s="22"/>
      <c r="IAZ1191" s="22"/>
      <c r="IBA1191" s="22"/>
      <c r="IBB1191" s="22"/>
      <c r="IBC1191" s="22"/>
      <c r="IBD1191" s="22"/>
      <c r="IBE1191" s="22"/>
      <c r="IBF1191" s="22"/>
      <c r="IBG1191" s="22"/>
      <c r="IBH1191" s="22"/>
      <c r="IBI1191" s="22"/>
      <c r="IBJ1191" s="22"/>
      <c r="IBK1191" s="22"/>
      <c r="IBL1191" s="22"/>
      <c r="IBM1191" s="22"/>
      <c r="IBN1191" s="22"/>
      <c r="IBO1191" s="22"/>
      <c r="IBP1191" s="22"/>
      <c r="IBQ1191" s="22"/>
      <c r="IBR1191" s="22"/>
      <c r="IBS1191" s="22"/>
      <c r="IBT1191" s="22"/>
      <c r="IBU1191" s="22"/>
      <c r="IBV1191" s="22"/>
      <c r="IBW1191" s="22"/>
      <c r="IBX1191" s="22"/>
      <c r="IBY1191" s="22"/>
      <c r="IBZ1191" s="22"/>
      <c r="ICA1191" s="22"/>
      <c r="ICB1191" s="22"/>
      <c r="ICC1191" s="22"/>
      <c r="ICD1191" s="22"/>
      <c r="ICE1191" s="22"/>
      <c r="ICF1191" s="22"/>
      <c r="ICG1191" s="22"/>
      <c r="ICH1191" s="22"/>
      <c r="ICI1191" s="22"/>
      <c r="ICJ1191" s="22"/>
      <c r="ICK1191" s="22"/>
      <c r="ICL1191" s="22"/>
      <c r="ICM1191" s="22"/>
      <c r="ICN1191" s="22"/>
      <c r="ICO1191" s="22"/>
      <c r="ICP1191" s="22"/>
      <c r="ICQ1191" s="22"/>
      <c r="ICR1191" s="22"/>
      <c r="ICS1191" s="22"/>
      <c r="ICT1191" s="22"/>
      <c r="ICU1191" s="22"/>
      <c r="ICV1191" s="22"/>
      <c r="ICW1191" s="22"/>
      <c r="ICX1191" s="22"/>
      <c r="ICY1191" s="22"/>
      <c r="ICZ1191" s="22"/>
      <c r="IDA1191" s="22"/>
      <c r="IDB1191" s="22"/>
      <c r="IDC1191" s="22"/>
      <c r="IDD1191" s="22"/>
      <c r="IDE1191" s="22"/>
      <c r="IDF1191" s="22"/>
      <c r="IDG1191" s="22"/>
      <c r="IDH1191" s="22"/>
      <c r="IDI1191" s="22"/>
      <c r="IDJ1191" s="22"/>
      <c r="IDK1191" s="22"/>
      <c r="IDL1191" s="22"/>
      <c r="IDM1191" s="22"/>
      <c r="IDN1191" s="22"/>
      <c r="IDO1191" s="22"/>
      <c r="IDP1191" s="22"/>
      <c r="IDQ1191" s="22"/>
      <c r="IDR1191" s="22"/>
      <c r="IDS1191" s="22"/>
      <c r="IDT1191" s="22"/>
      <c r="IDU1191" s="22"/>
      <c r="IDV1191" s="22"/>
      <c r="IDW1191" s="22"/>
      <c r="IDX1191" s="22"/>
      <c r="IDY1191" s="22"/>
      <c r="IDZ1191" s="22"/>
      <c r="IEA1191" s="22"/>
      <c r="IEB1191" s="22"/>
      <c r="IEC1191" s="22"/>
      <c r="IED1191" s="22"/>
      <c r="IEE1191" s="22"/>
      <c r="IEF1191" s="22"/>
      <c r="IEG1191" s="22"/>
      <c r="IEH1191" s="22"/>
      <c r="IEI1191" s="22"/>
      <c r="IEJ1191" s="22"/>
      <c r="IEK1191" s="22"/>
      <c r="IEL1191" s="22"/>
      <c r="IEM1191" s="22"/>
      <c r="IEN1191" s="22"/>
      <c r="IEO1191" s="22"/>
      <c r="IEP1191" s="22"/>
      <c r="IEQ1191" s="22"/>
      <c r="IER1191" s="22"/>
      <c r="IES1191" s="22"/>
      <c r="IET1191" s="22"/>
      <c r="IEU1191" s="22"/>
      <c r="IEV1191" s="22"/>
      <c r="IEW1191" s="22"/>
      <c r="IEX1191" s="22"/>
      <c r="IEY1191" s="22"/>
      <c r="IEZ1191" s="22"/>
      <c r="IFA1191" s="22"/>
      <c r="IFB1191" s="22"/>
      <c r="IFC1191" s="22"/>
      <c r="IFD1191" s="22"/>
      <c r="IFE1191" s="22"/>
      <c r="IFF1191" s="22"/>
      <c r="IFG1191" s="22"/>
      <c r="IFH1191" s="22"/>
      <c r="IFI1191" s="22"/>
      <c r="IFJ1191" s="22"/>
      <c r="IFK1191" s="22"/>
      <c r="IFL1191" s="22"/>
      <c r="IFM1191" s="22"/>
      <c r="IFN1191" s="22"/>
      <c r="IFO1191" s="22"/>
      <c r="IFP1191" s="22"/>
      <c r="IFQ1191" s="22"/>
      <c r="IFR1191" s="22"/>
      <c r="IFS1191" s="22"/>
      <c r="IFT1191" s="22"/>
      <c r="IFU1191" s="22"/>
      <c r="IFV1191" s="22"/>
      <c r="IFW1191" s="22"/>
      <c r="IFX1191" s="22"/>
      <c r="IFY1191" s="22"/>
      <c r="IFZ1191" s="22"/>
      <c r="IGA1191" s="22"/>
      <c r="IGB1191" s="22"/>
      <c r="IGC1191" s="22"/>
      <c r="IGD1191" s="22"/>
      <c r="IGE1191" s="22"/>
      <c r="IGF1191" s="22"/>
      <c r="IGG1191" s="22"/>
      <c r="IGH1191" s="22"/>
      <c r="IGI1191" s="22"/>
      <c r="IGJ1191" s="22"/>
      <c r="IGK1191" s="22"/>
      <c r="IGL1191" s="22"/>
      <c r="IGM1191" s="22"/>
      <c r="IGN1191" s="22"/>
      <c r="IGO1191" s="22"/>
      <c r="IGP1191" s="22"/>
      <c r="IGQ1191" s="22"/>
      <c r="IGR1191" s="22"/>
      <c r="IGS1191" s="22"/>
      <c r="IGT1191" s="22"/>
      <c r="IGU1191" s="22"/>
      <c r="IGV1191" s="22"/>
      <c r="IGW1191" s="22"/>
      <c r="IGX1191" s="22"/>
      <c r="IGY1191" s="22"/>
      <c r="IGZ1191" s="22"/>
      <c r="IHA1191" s="22"/>
      <c r="IHB1191" s="22"/>
      <c r="IHC1191" s="22"/>
      <c r="IHD1191" s="22"/>
      <c r="IHE1191" s="22"/>
      <c r="IHF1191" s="22"/>
      <c r="IHG1191" s="22"/>
      <c r="IHH1191" s="22"/>
      <c r="IHI1191" s="22"/>
      <c r="IHJ1191" s="22"/>
      <c r="IHK1191" s="22"/>
      <c r="IHL1191" s="22"/>
      <c r="IHM1191" s="22"/>
      <c r="IHN1191" s="22"/>
      <c r="IHO1191" s="22"/>
      <c r="IHP1191" s="22"/>
      <c r="IHQ1191" s="22"/>
      <c r="IHR1191" s="22"/>
      <c r="IHS1191" s="22"/>
      <c r="IHT1191" s="22"/>
      <c r="IHU1191" s="22"/>
      <c r="IHV1191" s="22"/>
      <c r="IHW1191" s="22"/>
      <c r="IHX1191" s="22"/>
      <c r="IHY1191" s="22"/>
      <c r="IHZ1191" s="22"/>
      <c r="IIA1191" s="22"/>
      <c r="IIB1191" s="22"/>
      <c r="IIC1191" s="22"/>
      <c r="IID1191" s="22"/>
      <c r="IIE1191" s="22"/>
      <c r="IIF1191" s="22"/>
      <c r="IIG1191" s="22"/>
      <c r="IIH1191" s="22"/>
      <c r="III1191" s="22"/>
      <c r="IIJ1191" s="22"/>
      <c r="IIK1191" s="22"/>
      <c r="IIL1191" s="22"/>
      <c r="IIM1191" s="22"/>
      <c r="IIN1191" s="22"/>
      <c r="IIO1191" s="22"/>
      <c r="IIP1191" s="22"/>
      <c r="IIQ1191" s="22"/>
      <c r="IIR1191" s="22"/>
      <c r="IIS1191" s="22"/>
      <c r="IIT1191" s="22"/>
      <c r="IIU1191" s="22"/>
      <c r="IIV1191" s="22"/>
      <c r="IIW1191" s="22"/>
      <c r="IIX1191" s="22"/>
      <c r="IIY1191" s="22"/>
      <c r="IIZ1191" s="22"/>
      <c r="IJA1191" s="22"/>
      <c r="IJB1191" s="22"/>
      <c r="IJC1191" s="22"/>
      <c r="IJD1191" s="22"/>
      <c r="IJE1191" s="22"/>
      <c r="IJF1191" s="22"/>
      <c r="IJG1191" s="22"/>
      <c r="IJH1191" s="22"/>
      <c r="IJI1191" s="22"/>
      <c r="IJJ1191" s="22"/>
      <c r="IJK1191" s="22"/>
      <c r="IJL1191" s="22"/>
      <c r="IJM1191" s="22"/>
      <c r="IJN1191" s="22"/>
      <c r="IJO1191" s="22"/>
      <c r="IJP1191" s="22"/>
      <c r="IJQ1191" s="22"/>
      <c r="IJR1191" s="22"/>
      <c r="IJS1191" s="22"/>
      <c r="IJT1191" s="22"/>
      <c r="IJU1191" s="22"/>
      <c r="IJV1191" s="22"/>
      <c r="IJW1191" s="22"/>
      <c r="IJX1191" s="22"/>
      <c r="IJY1191" s="22"/>
      <c r="IJZ1191" s="22"/>
      <c r="IKA1191" s="22"/>
      <c r="IKB1191" s="22"/>
      <c r="IKC1191" s="22"/>
      <c r="IKD1191" s="22"/>
      <c r="IKE1191" s="22"/>
      <c r="IKF1191" s="22"/>
      <c r="IKG1191" s="22"/>
      <c r="IKH1191" s="22"/>
      <c r="IKI1191" s="22"/>
      <c r="IKJ1191" s="22"/>
      <c r="IKK1191" s="22"/>
      <c r="IKL1191" s="22"/>
      <c r="IKM1191" s="22"/>
      <c r="IKN1191" s="22"/>
      <c r="IKO1191" s="22"/>
      <c r="IKP1191" s="22"/>
      <c r="IKQ1191" s="22"/>
      <c r="IKR1191" s="22"/>
      <c r="IKS1191" s="22"/>
      <c r="IKT1191" s="22"/>
      <c r="IKU1191" s="22"/>
      <c r="IKV1191" s="22"/>
      <c r="IKW1191" s="22"/>
      <c r="IKX1191" s="22"/>
      <c r="IKY1191" s="22"/>
      <c r="IKZ1191" s="22"/>
      <c r="ILA1191" s="22"/>
      <c r="ILB1191" s="22"/>
      <c r="ILC1191" s="22"/>
      <c r="ILD1191" s="22"/>
      <c r="ILE1191" s="22"/>
      <c r="ILF1191" s="22"/>
      <c r="ILG1191" s="22"/>
      <c r="ILH1191" s="22"/>
      <c r="ILI1191" s="22"/>
      <c r="ILJ1191" s="22"/>
      <c r="ILK1191" s="22"/>
      <c r="ILL1191" s="22"/>
      <c r="ILM1191" s="22"/>
      <c r="ILN1191" s="22"/>
      <c r="ILO1191" s="22"/>
      <c r="ILP1191" s="22"/>
      <c r="ILQ1191" s="22"/>
      <c r="ILR1191" s="22"/>
      <c r="ILS1191" s="22"/>
      <c r="ILT1191" s="22"/>
      <c r="ILU1191" s="22"/>
      <c r="ILV1191" s="22"/>
      <c r="ILW1191" s="22"/>
      <c r="ILX1191" s="22"/>
      <c r="ILY1191" s="22"/>
      <c r="ILZ1191" s="22"/>
      <c r="IMA1191" s="22"/>
      <c r="IMB1191" s="22"/>
      <c r="IMC1191" s="22"/>
      <c r="IMD1191" s="22"/>
      <c r="IME1191" s="22"/>
      <c r="IMF1191" s="22"/>
      <c r="IMG1191" s="22"/>
      <c r="IMH1191" s="22"/>
      <c r="IMI1191" s="22"/>
      <c r="IMJ1191" s="22"/>
      <c r="IMK1191" s="22"/>
      <c r="IML1191" s="22"/>
      <c r="IMM1191" s="22"/>
      <c r="IMN1191" s="22"/>
      <c r="IMO1191" s="22"/>
      <c r="IMP1191" s="22"/>
      <c r="IMQ1191" s="22"/>
      <c r="IMR1191" s="22"/>
      <c r="IMS1191" s="22"/>
      <c r="IMT1191" s="22"/>
      <c r="IMU1191" s="22"/>
      <c r="IMV1191" s="22"/>
      <c r="IMW1191" s="22"/>
      <c r="IMX1191" s="22"/>
      <c r="IMY1191" s="22"/>
      <c r="IMZ1191" s="22"/>
      <c r="INA1191" s="22"/>
      <c r="INB1191" s="22"/>
      <c r="INC1191" s="22"/>
      <c r="IND1191" s="22"/>
      <c r="INE1191" s="22"/>
      <c r="INF1191" s="22"/>
      <c r="ING1191" s="22"/>
      <c r="INH1191" s="22"/>
      <c r="INI1191" s="22"/>
      <c r="INJ1191" s="22"/>
      <c r="INK1191" s="22"/>
      <c r="INL1191" s="22"/>
      <c r="INM1191" s="22"/>
      <c r="INN1191" s="22"/>
      <c r="INO1191" s="22"/>
      <c r="INP1191" s="22"/>
      <c r="INQ1191" s="22"/>
      <c r="INR1191" s="22"/>
      <c r="INS1191" s="22"/>
      <c r="INT1191" s="22"/>
      <c r="INU1191" s="22"/>
      <c r="INV1191" s="22"/>
      <c r="INW1191" s="22"/>
      <c r="INX1191" s="22"/>
      <c r="INY1191" s="22"/>
      <c r="INZ1191" s="22"/>
      <c r="IOA1191" s="22"/>
      <c r="IOB1191" s="22"/>
      <c r="IOC1191" s="22"/>
      <c r="IOD1191" s="22"/>
      <c r="IOE1191" s="22"/>
      <c r="IOF1191" s="22"/>
      <c r="IOG1191" s="22"/>
      <c r="IOH1191" s="22"/>
      <c r="IOI1191" s="22"/>
      <c r="IOJ1191" s="22"/>
      <c r="IOK1191" s="22"/>
      <c r="IOL1191" s="22"/>
      <c r="IOM1191" s="22"/>
      <c r="ION1191" s="22"/>
      <c r="IOO1191" s="22"/>
      <c r="IOP1191" s="22"/>
      <c r="IOQ1191" s="22"/>
      <c r="IOR1191" s="22"/>
      <c r="IOS1191" s="22"/>
      <c r="IOT1191" s="22"/>
      <c r="IOU1191" s="22"/>
      <c r="IOV1191" s="22"/>
      <c r="IOW1191" s="22"/>
      <c r="IOX1191" s="22"/>
      <c r="IOY1191" s="22"/>
      <c r="IOZ1191" s="22"/>
      <c r="IPA1191" s="22"/>
      <c r="IPB1191" s="22"/>
      <c r="IPC1191" s="22"/>
      <c r="IPD1191" s="22"/>
      <c r="IPE1191" s="22"/>
      <c r="IPF1191" s="22"/>
      <c r="IPG1191" s="22"/>
      <c r="IPH1191" s="22"/>
      <c r="IPI1191" s="22"/>
      <c r="IPJ1191" s="22"/>
      <c r="IPK1191" s="22"/>
      <c r="IPL1191" s="22"/>
      <c r="IPM1191" s="22"/>
      <c r="IPN1191" s="22"/>
      <c r="IPO1191" s="22"/>
      <c r="IPP1191" s="22"/>
      <c r="IPQ1191" s="22"/>
      <c r="IPR1191" s="22"/>
      <c r="IPS1191" s="22"/>
      <c r="IPT1191" s="22"/>
      <c r="IPU1191" s="22"/>
      <c r="IPV1191" s="22"/>
      <c r="IPW1191" s="22"/>
      <c r="IPX1191" s="22"/>
      <c r="IPY1191" s="22"/>
      <c r="IPZ1191" s="22"/>
      <c r="IQA1191" s="22"/>
      <c r="IQB1191" s="22"/>
      <c r="IQC1191" s="22"/>
      <c r="IQD1191" s="22"/>
      <c r="IQE1191" s="22"/>
      <c r="IQF1191" s="22"/>
      <c r="IQG1191" s="22"/>
      <c r="IQH1191" s="22"/>
      <c r="IQI1191" s="22"/>
      <c r="IQJ1191" s="22"/>
      <c r="IQK1191" s="22"/>
      <c r="IQL1191" s="22"/>
      <c r="IQM1191" s="22"/>
      <c r="IQN1191" s="22"/>
      <c r="IQO1191" s="22"/>
      <c r="IQP1191" s="22"/>
      <c r="IQQ1191" s="22"/>
      <c r="IQR1191" s="22"/>
      <c r="IQS1191" s="22"/>
      <c r="IQT1191" s="22"/>
      <c r="IQU1191" s="22"/>
      <c r="IQV1191" s="22"/>
      <c r="IQW1191" s="22"/>
      <c r="IQX1191" s="22"/>
      <c r="IQY1191" s="22"/>
      <c r="IQZ1191" s="22"/>
      <c r="IRA1191" s="22"/>
      <c r="IRB1191" s="22"/>
      <c r="IRC1191" s="22"/>
      <c r="IRD1191" s="22"/>
      <c r="IRE1191" s="22"/>
      <c r="IRF1191" s="22"/>
      <c r="IRG1191" s="22"/>
      <c r="IRH1191" s="22"/>
      <c r="IRI1191" s="22"/>
      <c r="IRJ1191" s="22"/>
      <c r="IRK1191" s="22"/>
      <c r="IRL1191" s="22"/>
      <c r="IRM1191" s="22"/>
      <c r="IRN1191" s="22"/>
      <c r="IRO1191" s="22"/>
      <c r="IRP1191" s="22"/>
      <c r="IRQ1191" s="22"/>
      <c r="IRR1191" s="22"/>
      <c r="IRS1191" s="22"/>
      <c r="IRT1191" s="22"/>
      <c r="IRU1191" s="22"/>
      <c r="IRV1191" s="22"/>
      <c r="IRW1191" s="22"/>
      <c r="IRX1191" s="22"/>
      <c r="IRY1191" s="22"/>
      <c r="IRZ1191" s="22"/>
      <c r="ISA1191" s="22"/>
      <c r="ISB1191" s="22"/>
      <c r="ISC1191" s="22"/>
      <c r="ISD1191" s="22"/>
      <c r="ISE1191" s="22"/>
      <c r="ISF1191" s="22"/>
      <c r="ISG1191" s="22"/>
      <c r="ISH1191" s="22"/>
      <c r="ISI1191" s="22"/>
      <c r="ISJ1191" s="22"/>
      <c r="ISK1191" s="22"/>
      <c r="ISL1191" s="22"/>
      <c r="ISM1191" s="22"/>
      <c r="ISN1191" s="22"/>
      <c r="ISO1191" s="22"/>
      <c r="ISP1191" s="22"/>
      <c r="ISQ1191" s="22"/>
      <c r="ISR1191" s="22"/>
      <c r="ISS1191" s="22"/>
      <c r="IST1191" s="22"/>
      <c r="ISU1191" s="22"/>
      <c r="ISV1191" s="22"/>
      <c r="ISW1191" s="22"/>
      <c r="ISX1191" s="22"/>
      <c r="ISY1191" s="22"/>
      <c r="ISZ1191" s="22"/>
      <c r="ITA1191" s="22"/>
      <c r="ITB1191" s="22"/>
      <c r="ITC1191" s="22"/>
      <c r="ITD1191" s="22"/>
      <c r="ITE1191" s="22"/>
      <c r="ITF1191" s="22"/>
      <c r="ITG1191" s="22"/>
      <c r="ITH1191" s="22"/>
      <c r="ITI1191" s="22"/>
      <c r="ITJ1191" s="22"/>
      <c r="ITK1191" s="22"/>
      <c r="ITL1191" s="22"/>
      <c r="ITM1191" s="22"/>
      <c r="ITN1191" s="22"/>
      <c r="ITO1191" s="22"/>
      <c r="ITP1191" s="22"/>
      <c r="ITQ1191" s="22"/>
      <c r="ITR1191" s="22"/>
      <c r="ITS1191" s="22"/>
      <c r="ITT1191" s="22"/>
      <c r="ITU1191" s="22"/>
      <c r="ITV1191" s="22"/>
      <c r="ITW1191" s="22"/>
      <c r="ITX1191" s="22"/>
      <c r="ITY1191" s="22"/>
      <c r="ITZ1191" s="22"/>
      <c r="IUA1191" s="22"/>
      <c r="IUB1191" s="22"/>
      <c r="IUC1191" s="22"/>
      <c r="IUD1191" s="22"/>
      <c r="IUE1191" s="22"/>
      <c r="IUF1191" s="22"/>
      <c r="IUG1191" s="22"/>
      <c r="IUH1191" s="22"/>
      <c r="IUI1191" s="22"/>
      <c r="IUJ1191" s="22"/>
      <c r="IUK1191" s="22"/>
      <c r="IUL1191" s="22"/>
      <c r="IUM1191" s="22"/>
      <c r="IUN1191" s="22"/>
      <c r="IUO1191" s="22"/>
      <c r="IUP1191" s="22"/>
      <c r="IUQ1191" s="22"/>
      <c r="IUR1191" s="22"/>
      <c r="IUS1191" s="22"/>
      <c r="IUT1191" s="22"/>
      <c r="IUU1191" s="22"/>
      <c r="IUV1191" s="22"/>
      <c r="IUW1191" s="22"/>
      <c r="IUX1191" s="22"/>
      <c r="IUY1191" s="22"/>
      <c r="IUZ1191" s="22"/>
      <c r="IVA1191" s="22"/>
      <c r="IVB1191" s="22"/>
      <c r="IVC1191" s="22"/>
      <c r="IVD1191" s="22"/>
      <c r="IVE1191" s="22"/>
      <c r="IVF1191" s="22"/>
      <c r="IVG1191" s="22"/>
      <c r="IVH1191" s="22"/>
      <c r="IVI1191" s="22"/>
      <c r="IVJ1191" s="22"/>
      <c r="IVK1191" s="22"/>
      <c r="IVL1191" s="22"/>
      <c r="IVM1191" s="22"/>
      <c r="IVN1191" s="22"/>
      <c r="IVO1191" s="22"/>
      <c r="IVP1191" s="22"/>
      <c r="IVQ1191" s="22"/>
      <c r="IVR1191" s="22"/>
      <c r="IVS1191" s="22"/>
      <c r="IVT1191" s="22"/>
      <c r="IVU1191" s="22"/>
      <c r="IVV1191" s="22"/>
      <c r="IVW1191" s="22"/>
      <c r="IVX1191" s="22"/>
      <c r="IVY1191" s="22"/>
      <c r="IVZ1191" s="22"/>
      <c r="IWA1191" s="22"/>
      <c r="IWB1191" s="22"/>
      <c r="IWC1191" s="22"/>
      <c r="IWD1191" s="22"/>
      <c r="IWE1191" s="22"/>
      <c r="IWF1191" s="22"/>
      <c r="IWG1191" s="22"/>
      <c r="IWH1191" s="22"/>
      <c r="IWI1191" s="22"/>
      <c r="IWJ1191" s="22"/>
      <c r="IWK1191" s="22"/>
      <c r="IWL1191" s="22"/>
      <c r="IWM1191" s="22"/>
      <c r="IWN1191" s="22"/>
      <c r="IWO1191" s="22"/>
      <c r="IWP1191" s="22"/>
      <c r="IWQ1191" s="22"/>
      <c r="IWR1191" s="22"/>
      <c r="IWS1191" s="22"/>
      <c r="IWT1191" s="22"/>
      <c r="IWU1191" s="22"/>
      <c r="IWV1191" s="22"/>
      <c r="IWW1191" s="22"/>
      <c r="IWX1191" s="22"/>
      <c r="IWY1191" s="22"/>
      <c r="IWZ1191" s="22"/>
      <c r="IXA1191" s="22"/>
      <c r="IXB1191" s="22"/>
      <c r="IXC1191" s="22"/>
      <c r="IXD1191" s="22"/>
      <c r="IXE1191" s="22"/>
      <c r="IXF1191" s="22"/>
      <c r="IXG1191" s="22"/>
      <c r="IXH1191" s="22"/>
      <c r="IXI1191" s="22"/>
      <c r="IXJ1191" s="22"/>
      <c r="IXK1191" s="22"/>
      <c r="IXL1191" s="22"/>
      <c r="IXM1191" s="22"/>
      <c r="IXN1191" s="22"/>
      <c r="IXO1191" s="22"/>
      <c r="IXP1191" s="22"/>
      <c r="IXQ1191" s="22"/>
      <c r="IXR1191" s="22"/>
      <c r="IXS1191" s="22"/>
      <c r="IXT1191" s="22"/>
      <c r="IXU1191" s="22"/>
      <c r="IXV1191" s="22"/>
      <c r="IXW1191" s="22"/>
      <c r="IXX1191" s="22"/>
      <c r="IXY1191" s="22"/>
      <c r="IXZ1191" s="22"/>
      <c r="IYA1191" s="22"/>
      <c r="IYB1191" s="22"/>
      <c r="IYC1191" s="22"/>
      <c r="IYD1191" s="22"/>
      <c r="IYE1191" s="22"/>
      <c r="IYF1191" s="22"/>
      <c r="IYG1191" s="22"/>
      <c r="IYH1191" s="22"/>
      <c r="IYI1191" s="22"/>
      <c r="IYJ1191" s="22"/>
      <c r="IYK1191" s="22"/>
      <c r="IYL1191" s="22"/>
      <c r="IYM1191" s="22"/>
      <c r="IYN1191" s="22"/>
      <c r="IYO1191" s="22"/>
      <c r="IYP1191" s="22"/>
      <c r="IYQ1191" s="22"/>
      <c r="IYR1191" s="22"/>
      <c r="IYS1191" s="22"/>
      <c r="IYT1191" s="22"/>
      <c r="IYU1191" s="22"/>
      <c r="IYV1191" s="22"/>
      <c r="IYW1191" s="22"/>
      <c r="IYX1191" s="22"/>
      <c r="IYY1191" s="22"/>
      <c r="IYZ1191" s="22"/>
      <c r="IZA1191" s="22"/>
      <c r="IZB1191" s="22"/>
      <c r="IZC1191" s="22"/>
      <c r="IZD1191" s="22"/>
      <c r="IZE1191" s="22"/>
      <c r="IZF1191" s="22"/>
      <c r="IZG1191" s="22"/>
      <c r="IZH1191" s="22"/>
      <c r="IZI1191" s="22"/>
      <c r="IZJ1191" s="22"/>
      <c r="IZK1191" s="22"/>
      <c r="IZL1191" s="22"/>
      <c r="IZM1191" s="22"/>
      <c r="IZN1191" s="22"/>
      <c r="IZO1191" s="22"/>
      <c r="IZP1191" s="22"/>
      <c r="IZQ1191" s="22"/>
      <c r="IZR1191" s="22"/>
      <c r="IZS1191" s="22"/>
      <c r="IZT1191" s="22"/>
      <c r="IZU1191" s="22"/>
      <c r="IZV1191" s="22"/>
      <c r="IZW1191" s="22"/>
      <c r="IZX1191" s="22"/>
      <c r="IZY1191" s="22"/>
      <c r="IZZ1191" s="22"/>
      <c r="JAA1191" s="22"/>
      <c r="JAB1191" s="22"/>
      <c r="JAC1191" s="22"/>
      <c r="JAD1191" s="22"/>
      <c r="JAE1191" s="22"/>
      <c r="JAF1191" s="22"/>
      <c r="JAG1191" s="22"/>
      <c r="JAH1191" s="22"/>
      <c r="JAI1191" s="22"/>
      <c r="JAJ1191" s="22"/>
      <c r="JAK1191" s="22"/>
      <c r="JAL1191" s="22"/>
      <c r="JAM1191" s="22"/>
      <c r="JAN1191" s="22"/>
      <c r="JAO1191" s="22"/>
      <c r="JAP1191" s="22"/>
      <c r="JAQ1191" s="22"/>
      <c r="JAR1191" s="22"/>
      <c r="JAS1191" s="22"/>
      <c r="JAT1191" s="22"/>
      <c r="JAU1191" s="22"/>
      <c r="JAV1191" s="22"/>
      <c r="JAW1191" s="22"/>
      <c r="JAX1191" s="22"/>
      <c r="JAY1191" s="22"/>
      <c r="JAZ1191" s="22"/>
      <c r="JBA1191" s="22"/>
      <c r="JBB1191" s="22"/>
      <c r="JBC1191" s="22"/>
      <c r="JBD1191" s="22"/>
      <c r="JBE1191" s="22"/>
      <c r="JBF1191" s="22"/>
      <c r="JBG1191" s="22"/>
      <c r="JBH1191" s="22"/>
      <c r="JBI1191" s="22"/>
      <c r="JBJ1191" s="22"/>
      <c r="JBK1191" s="22"/>
      <c r="JBL1191" s="22"/>
      <c r="JBM1191" s="22"/>
      <c r="JBN1191" s="22"/>
      <c r="JBO1191" s="22"/>
      <c r="JBP1191" s="22"/>
      <c r="JBQ1191" s="22"/>
      <c r="JBR1191" s="22"/>
      <c r="JBS1191" s="22"/>
      <c r="JBT1191" s="22"/>
      <c r="JBU1191" s="22"/>
      <c r="JBV1191" s="22"/>
      <c r="JBW1191" s="22"/>
      <c r="JBX1191" s="22"/>
      <c r="JBY1191" s="22"/>
      <c r="JBZ1191" s="22"/>
      <c r="JCA1191" s="22"/>
      <c r="JCB1191" s="22"/>
      <c r="JCC1191" s="22"/>
      <c r="JCD1191" s="22"/>
      <c r="JCE1191" s="22"/>
      <c r="JCF1191" s="22"/>
      <c r="JCG1191" s="22"/>
      <c r="JCH1191" s="22"/>
      <c r="JCI1191" s="22"/>
      <c r="JCJ1191" s="22"/>
      <c r="JCK1191" s="22"/>
      <c r="JCL1191" s="22"/>
      <c r="JCM1191" s="22"/>
      <c r="JCN1191" s="22"/>
      <c r="JCO1191" s="22"/>
      <c r="JCP1191" s="22"/>
      <c r="JCQ1191" s="22"/>
      <c r="JCR1191" s="22"/>
      <c r="JCS1191" s="22"/>
      <c r="JCT1191" s="22"/>
      <c r="JCU1191" s="22"/>
      <c r="JCV1191" s="22"/>
      <c r="JCW1191" s="22"/>
      <c r="JCX1191" s="22"/>
      <c r="JCY1191" s="22"/>
      <c r="JCZ1191" s="22"/>
      <c r="JDA1191" s="22"/>
      <c r="JDB1191" s="22"/>
      <c r="JDC1191" s="22"/>
      <c r="JDD1191" s="22"/>
      <c r="JDE1191" s="22"/>
      <c r="JDF1191" s="22"/>
      <c r="JDG1191" s="22"/>
      <c r="JDH1191" s="22"/>
      <c r="JDI1191" s="22"/>
      <c r="JDJ1191" s="22"/>
      <c r="JDK1191" s="22"/>
      <c r="JDL1191" s="22"/>
      <c r="JDM1191" s="22"/>
      <c r="JDN1191" s="22"/>
      <c r="JDO1191" s="22"/>
      <c r="JDP1191" s="22"/>
      <c r="JDQ1191" s="22"/>
      <c r="JDR1191" s="22"/>
      <c r="JDS1191" s="22"/>
      <c r="JDT1191" s="22"/>
      <c r="JDU1191" s="22"/>
      <c r="JDV1191" s="22"/>
      <c r="JDW1191" s="22"/>
      <c r="JDX1191" s="22"/>
      <c r="JDY1191" s="22"/>
      <c r="JDZ1191" s="22"/>
      <c r="JEA1191" s="22"/>
      <c r="JEB1191" s="22"/>
      <c r="JEC1191" s="22"/>
      <c r="JED1191" s="22"/>
      <c r="JEE1191" s="22"/>
      <c r="JEF1191" s="22"/>
      <c r="JEG1191" s="22"/>
      <c r="JEH1191" s="22"/>
      <c r="JEI1191" s="22"/>
      <c r="JEJ1191" s="22"/>
      <c r="JEK1191" s="22"/>
      <c r="JEL1191" s="22"/>
      <c r="JEM1191" s="22"/>
      <c r="JEN1191" s="22"/>
      <c r="JEO1191" s="22"/>
      <c r="JEP1191" s="22"/>
      <c r="JEQ1191" s="22"/>
      <c r="JER1191" s="22"/>
      <c r="JES1191" s="22"/>
      <c r="JET1191" s="22"/>
      <c r="JEU1191" s="22"/>
      <c r="JEV1191" s="22"/>
      <c r="JEW1191" s="22"/>
      <c r="JEX1191" s="22"/>
      <c r="JEY1191" s="22"/>
      <c r="JEZ1191" s="22"/>
      <c r="JFA1191" s="22"/>
      <c r="JFB1191" s="22"/>
      <c r="JFC1191" s="22"/>
      <c r="JFD1191" s="22"/>
      <c r="JFE1191" s="22"/>
      <c r="JFF1191" s="22"/>
      <c r="JFG1191" s="22"/>
      <c r="JFH1191" s="22"/>
      <c r="JFI1191" s="22"/>
      <c r="JFJ1191" s="22"/>
      <c r="JFK1191" s="22"/>
      <c r="JFL1191" s="22"/>
      <c r="JFM1191" s="22"/>
      <c r="JFN1191" s="22"/>
      <c r="JFO1191" s="22"/>
      <c r="JFP1191" s="22"/>
      <c r="JFQ1191" s="22"/>
      <c r="JFR1191" s="22"/>
      <c r="JFS1191" s="22"/>
      <c r="JFT1191" s="22"/>
      <c r="JFU1191" s="22"/>
      <c r="JFV1191" s="22"/>
      <c r="JFW1191" s="22"/>
      <c r="JFX1191" s="22"/>
      <c r="JFY1191" s="22"/>
      <c r="JFZ1191" s="22"/>
      <c r="JGA1191" s="22"/>
      <c r="JGB1191" s="22"/>
      <c r="JGC1191" s="22"/>
      <c r="JGD1191" s="22"/>
      <c r="JGE1191" s="22"/>
      <c r="JGF1191" s="22"/>
      <c r="JGG1191" s="22"/>
      <c r="JGH1191" s="22"/>
      <c r="JGI1191" s="22"/>
      <c r="JGJ1191" s="22"/>
      <c r="JGK1191" s="22"/>
      <c r="JGL1191" s="22"/>
      <c r="JGM1191" s="22"/>
      <c r="JGN1191" s="22"/>
      <c r="JGO1191" s="22"/>
      <c r="JGP1191" s="22"/>
      <c r="JGQ1191" s="22"/>
      <c r="JGR1191" s="22"/>
      <c r="JGS1191" s="22"/>
      <c r="JGT1191" s="22"/>
      <c r="JGU1191" s="22"/>
      <c r="JGV1191" s="22"/>
      <c r="JGW1191" s="22"/>
      <c r="JGX1191" s="22"/>
      <c r="JGY1191" s="22"/>
      <c r="JGZ1191" s="22"/>
      <c r="JHA1191" s="22"/>
      <c r="JHB1191" s="22"/>
      <c r="JHC1191" s="22"/>
      <c r="JHD1191" s="22"/>
      <c r="JHE1191" s="22"/>
      <c r="JHF1191" s="22"/>
      <c r="JHG1191" s="22"/>
      <c r="JHH1191" s="22"/>
      <c r="JHI1191" s="22"/>
      <c r="JHJ1191" s="22"/>
      <c r="JHK1191" s="22"/>
      <c r="JHL1191" s="22"/>
      <c r="JHM1191" s="22"/>
      <c r="JHN1191" s="22"/>
      <c r="JHO1191" s="22"/>
      <c r="JHP1191" s="22"/>
      <c r="JHQ1191" s="22"/>
      <c r="JHR1191" s="22"/>
      <c r="JHS1191" s="22"/>
      <c r="JHT1191" s="22"/>
      <c r="JHU1191" s="22"/>
      <c r="JHV1191" s="22"/>
      <c r="JHW1191" s="22"/>
      <c r="JHX1191" s="22"/>
      <c r="JHY1191" s="22"/>
      <c r="JHZ1191" s="22"/>
      <c r="JIA1191" s="22"/>
      <c r="JIB1191" s="22"/>
      <c r="JIC1191" s="22"/>
      <c r="JID1191" s="22"/>
      <c r="JIE1191" s="22"/>
      <c r="JIF1191" s="22"/>
      <c r="JIG1191" s="22"/>
      <c r="JIH1191" s="22"/>
      <c r="JII1191" s="22"/>
      <c r="JIJ1191" s="22"/>
      <c r="JIK1191" s="22"/>
      <c r="JIL1191" s="22"/>
      <c r="JIM1191" s="22"/>
      <c r="JIN1191" s="22"/>
      <c r="JIO1191" s="22"/>
      <c r="JIP1191" s="22"/>
      <c r="JIQ1191" s="22"/>
      <c r="JIR1191" s="22"/>
      <c r="JIS1191" s="22"/>
      <c r="JIT1191" s="22"/>
      <c r="JIU1191" s="22"/>
      <c r="JIV1191" s="22"/>
      <c r="JIW1191" s="22"/>
      <c r="JIX1191" s="22"/>
      <c r="JIY1191" s="22"/>
      <c r="JIZ1191" s="22"/>
      <c r="JJA1191" s="22"/>
      <c r="JJB1191" s="22"/>
      <c r="JJC1191" s="22"/>
      <c r="JJD1191" s="22"/>
      <c r="JJE1191" s="22"/>
      <c r="JJF1191" s="22"/>
      <c r="JJG1191" s="22"/>
      <c r="JJH1191" s="22"/>
      <c r="JJI1191" s="22"/>
      <c r="JJJ1191" s="22"/>
      <c r="JJK1191" s="22"/>
      <c r="JJL1191" s="22"/>
      <c r="JJM1191" s="22"/>
      <c r="JJN1191" s="22"/>
      <c r="JJO1191" s="22"/>
      <c r="JJP1191" s="22"/>
      <c r="JJQ1191" s="22"/>
      <c r="JJR1191" s="22"/>
      <c r="JJS1191" s="22"/>
      <c r="JJT1191" s="22"/>
      <c r="JJU1191" s="22"/>
      <c r="JJV1191" s="22"/>
      <c r="JJW1191" s="22"/>
      <c r="JJX1191" s="22"/>
      <c r="JJY1191" s="22"/>
      <c r="JJZ1191" s="22"/>
      <c r="JKA1191" s="22"/>
      <c r="JKB1191" s="22"/>
      <c r="JKC1191" s="22"/>
      <c r="JKD1191" s="22"/>
      <c r="JKE1191" s="22"/>
      <c r="JKF1191" s="22"/>
      <c r="JKG1191" s="22"/>
      <c r="JKH1191" s="22"/>
      <c r="JKI1191" s="22"/>
      <c r="JKJ1191" s="22"/>
      <c r="JKK1191" s="22"/>
      <c r="JKL1191" s="22"/>
      <c r="JKM1191" s="22"/>
      <c r="JKN1191" s="22"/>
      <c r="JKO1191" s="22"/>
      <c r="JKP1191" s="22"/>
      <c r="JKQ1191" s="22"/>
      <c r="JKR1191" s="22"/>
      <c r="JKS1191" s="22"/>
      <c r="JKT1191" s="22"/>
      <c r="JKU1191" s="22"/>
      <c r="JKV1191" s="22"/>
      <c r="JKW1191" s="22"/>
      <c r="JKX1191" s="22"/>
      <c r="JKY1191" s="22"/>
      <c r="JKZ1191" s="22"/>
      <c r="JLA1191" s="22"/>
      <c r="JLB1191" s="22"/>
      <c r="JLC1191" s="22"/>
      <c r="JLD1191" s="22"/>
      <c r="JLE1191" s="22"/>
      <c r="JLF1191" s="22"/>
      <c r="JLG1191" s="22"/>
      <c r="JLH1191" s="22"/>
      <c r="JLI1191" s="22"/>
      <c r="JLJ1191" s="22"/>
      <c r="JLK1191" s="22"/>
      <c r="JLL1191" s="22"/>
      <c r="JLM1191" s="22"/>
      <c r="JLN1191" s="22"/>
      <c r="JLO1191" s="22"/>
      <c r="JLP1191" s="22"/>
      <c r="JLQ1191" s="22"/>
      <c r="JLR1191" s="22"/>
      <c r="JLS1191" s="22"/>
      <c r="JLT1191" s="22"/>
      <c r="JLU1191" s="22"/>
      <c r="JLV1191" s="22"/>
      <c r="JLW1191" s="22"/>
      <c r="JLX1191" s="22"/>
      <c r="JLY1191" s="22"/>
      <c r="JLZ1191" s="22"/>
      <c r="JMA1191" s="22"/>
      <c r="JMB1191" s="22"/>
      <c r="JMC1191" s="22"/>
      <c r="JMD1191" s="22"/>
      <c r="JME1191" s="22"/>
      <c r="JMF1191" s="22"/>
      <c r="JMG1191" s="22"/>
      <c r="JMH1191" s="22"/>
      <c r="JMI1191" s="22"/>
      <c r="JMJ1191" s="22"/>
      <c r="JMK1191" s="22"/>
      <c r="JML1191" s="22"/>
      <c r="JMM1191" s="22"/>
      <c r="JMN1191" s="22"/>
      <c r="JMO1191" s="22"/>
      <c r="JMP1191" s="22"/>
      <c r="JMQ1191" s="22"/>
      <c r="JMR1191" s="22"/>
      <c r="JMS1191" s="22"/>
      <c r="JMT1191" s="22"/>
      <c r="JMU1191" s="22"/>
      <c r="JMV1191" s="22"/>
      <c r="JMW1191" s="22"/>
      <c r="JMX1191" s="22"/>
      <c r="JMY1191" s="22"/>
      <c r="JMZ1191" s="22"/>
      <c r="JNA1191" s="22"/>
      <c r="JNB1191" s="22"/>
      <c r="JNC1191" s="22"/>
      <c r="JND1191" s="22"/>
      <c r="JNE1191" s="22"/>
      <c r="JNF1191" s="22"/>
      <c r="JNG1191" s="22"/>
      <c r="JNH1191" s="22"/>
      <c r="JNI1191" s="22"/>
      <c r="JNJ1191" s="22"/>
      <c r="JNK1191" s="22"/>
      <c r="JNL1191" s="22"/>
      <c r="JNM1191" s="22"/>
      <c r="JNN1191" s="22"/>
      <c r="JNO1191" s="22"/>
      <c r="JNP1191" s="22"/>
      <c r="JNQ1191" s="22"/>
      <c r="JNR1191" s="22"/>
      <c r="JNS1191" s="22"/>
      <c r="JNT1191" s="22"/>
      <c r="JNU1191" s="22"/>
      <c r="JNV1191" s="22"/>
      <c r="JNW1191" s="22"/>
      <c r="JNX1191" s="22"/>
      <c r="JNY1191" s="22"/>
      <c r="JNZ1191" s="22"/>
      <c r="JOA1191" s="22"/>
      <c r="JOB1191" s="22"/>
      <c r="JOC1191" s="22"/>
      <c r="JOD1191" s="22"/>
      <c r="JOE1191" s="22"/>
      <c r="JOF1191" s="22"/>
      <c r="JOG1191" s="22"/>
      <c r="JOH1191" s="22"/>
      <c r="JOI1191" s="22"/>
      <c r="JOJ1191" s="22"/>
      <c r="JOK1191" s="22"/>
      <c r="JOL1191" s="22"/>
      <c r="JOM1191" s="22"/>
      <c r="JON1191" s="22"/>
      <c r="JOO1191" s="22"/>
      <c r="JOP1191" s="22"/>
      <c r="JOQ1191" s="22"/>
      <c r="JOR1191" s="22"/>
      <c r="JOS1191" s="22"/>
      <c r="JOT1191" s="22"/>
      <c r="JOU1191" s="22"/>
      <c r="JOV1191" s="22"/>
      <c r="JOW1191" s="22"/>
      <c r="JOX1191" s="22"/>
      <c r="JOY1191" s="22"/>
      <c r="JOZ1191" s="22"/>
      <c r="JPA1191" s="22"/>
      <c r="JPB1191" s="22"/>
      <c r="JPC1191" s="22"/>
      <c r="JPD1191" s="22"/>
      <c r="JPE1191" s="22"/>
      <c r="JPF1191" s="22"/>
      <c r="JPG1191" s="22"/>
      <c r="JPH1191" s="22"/>
      <c r="JPI1191" s="22"/>
      <c r="JPJ1191" s="22"/>
      <c r="JPK1191" s="22"/>
      <c r="JPL1191" s="22"/>
      <c r="JPM1191" s="22"/>
      <c r="JPN1191" s="22"/>
      <c r="JPO1191" s="22"/>
      <c r="JPP1191" s="22"/>
      <c r="JPQ1191" s="22"/>
      <c r="JPR1191" s="22"/>
      <c r="JPS1191" s="22"/>
      <c r="JPT1191" s="22"/>
      <c r="JPU1191" s="22"/>
      <c r="JPV1191" s="22"/>
      <c r="JPW1191" s="22"/>
      <c r="JPX1191" s="22"/>
      <c r="JPY1191" s="22"/>
      <c r="JPZ1191" s="22"/>
      <c r="JQA1191" s="22"/>
      <c r="JQB1191" s="22"/>
      <c r="JQC1191" s="22"/>
      <c r="JQD1191" s="22"/>
      <c r="JQE1191" s="22"/>
      <c r="JQF1191" s="22"/>
      <c r="JQG1191" s="22"/>
      <c r="JQH1191" s="22"/>
      <c r="JQI1191" s="22"/>
      <c r="JQJ1191" s="22"/>
      <c r="JQK1191" s="22"/>
      <c r="JQL1191" s="22"/>
      <c r="JQM1191" s="22"/>
      <c r="JQN1191" s="22"/>
      <c r="JQO1191" s="22"/>
      <c r="JQP1191" s="22"/>
      <c r="JQQ1191" s="22"/>
      <c r="JQR1191" s="22"/>
      <c r="JQS1191" s="22"/>
      <c r="JQT1191" s="22"/>
      <c r="JQU1191" s="22"/>
      <c r="JQV1191" s="22"/>
      <c r="JQW1191" s="22"/>
      <c r="JQX1191" s="22"/>
      <c r="JQY1191" s="22"/>
      <c r="JQZ1191" s="22"/>
      <c r="JRA1191" s="22"/>
      <c r="JRB1191" s="22"/>
      <c r="JRC1191" s="22"/>
      <c r="JRD1191" s="22"/>
      <c r="JRE1191" s="22"/>
      <c r="JRF1191" s="22"/>
      <c r="JRG1191" s="22"/>
      <c r="JRH1191" s="22"/>
      <c r="JRI1191" s="22"/>
      <c r="JRJ1191" s="22"/>
      <c r="JRK1191" s="22"/>
      <c r="JRL1191" s="22"/>
      <c r="JRM1191" s="22"/>
      <c r="JRN1191" s="22"/>
      <c r="JRO1191" s="22"/>
      <c r="JRP1191" s="22"/>
      <c r="JRQ1191" s="22"/>
      <c r="JRR1191" s="22"/>
      <c r="JRS1191" s="22"/>
      <c r="JRT1191" s="22"/>
      <c r="JRU1191" s="22"/>
      <c r="JRV1191" s="22"/>
      <c r="JRW1191" s="22"/>
      <c r="JRX1191" s="22"/>
      <c r="JRY1191" s="22"/>
      <c r="JRZ1191" s="22"/>
      <c r="JSA1191" s="22"/>
      <c r="JSB1191" s="22"/>
      <c r="JSC1191" s="22"/>
      <c r="JSD1191" s="22"/>
      <c r="JSE1191" s="22"/>
      <c r="JSF1191" s="22"/>
      <c r="JSG1191" s="22"/>
      <c r="JSH1191" s="22"/>
      <c r="JSI1191" s="22"/>
      <c r="JSJ1191" s="22"/>
      <c r="JSK1191" s="22"/>
      <c r="JSL1191" s="22"/>
      <c r="JSM1191" s="22"/>
      <c r="JSN1191" s="22"/>
      <c r="JSO1191" s="22"/>
      <c r="JSP1191" s="22"/>
      <c r="JSQ1191" s="22"/>
      <c r="JSR1191" s="22"/>
      <c r="JSS1191" s="22"/>
      <c r="JST1191" s="22"/>
      <c r="JSU1191" s="22"/>
      <c r="JSV1191" s="22"/>
      <c r="JSW1191" s="22"/>
      <c r="JSX1191" s="22"/>
      <c r="JSY1191" s="22"/>
      <c r="JSZ1191" s="22"/>
      <c r="JTA1191" s="22"/>
      <c r="JTB1191" s="22"/>
      <c r="JTC1191" s="22"/>
      <c r="JTD1191" s="22"/>
      <c r="JTE1191" s="22"/>
      <c r="JTF1191" s="22"/>
      <c r="JTG1191" s="22"/>
      <c r="JTH1191" s="22"/>
      <c r="JTI1191" s="22"/>
      <c r="JTJ1191" s="22"/>
      <c r="JTK1191" s="22"/>
      <c r="JTL1191" s="22"/>
      <c r="JTM1191" s="22"/>
      <c r="JTN1191" s="22"/>
      <c r="JTO1191" s="22"/>
      <c r="JTP1191" s="22"/>
      <c r="JTQ1191" s="22"/>
      <c r="JTR1191" s="22"/>
      <c r="JTS1191" s="22"/>
      <c r="JTT1191" s="22"/>
      <c r="JTU1191" s="22"/>
      <c r="JTV1191" s="22"/>
      <c r="JTW1191" s="22"/>
      <c r="JTX1191" s="22"/>
      <c r="JTY1191" s="22"/>
      <c r="JTZ1191" s="22"/>
      <c r="JUA1191" s="22"/>
      <c r="JUB1191" s="22"/>
      <c r="JUC1191" s="22"/>
      <c r="JUD1191" s="22"/>
      <c r="JUE1191" s="22"/>
      <c r="JUF1191" s="22"/>
      <c r="JUG1191" s="22"/>
      <c r="JUH1191" s="22"/>
      <c r="JUI1191" s="22"/>
      <c r="JUJ1191" s="22"/>
      <c r="JUK1191" s="22"/>
      <c r="JUL1191" s="22"/>
      <c r="JUM1191" s="22"/>
      <c r="JUN1191" s="22"/>
      <c r="JUO1191" s="22"/>
      <c r="JUP1191" s="22"/>
      <c r="JUQ1191" s="22"/>
      <c r="JUR1191" s="22"/>
      <c r="JUS1191" s="22"/>
      <c r="JUT1191" s="22"/>
      <c r="JUU1191" s="22"/>
      <c r="JUV1191" s="22"/>
      <c r="JUW1191" s="22"/>
      <c r="JUX1191" s="22"/>
      <c r="JUY1191" s="22"/>
      <c r="JUZ1191" s="22"/>
      <c r="JVA1191" s="22"/>
      <c r="JVB1191" s="22"/>
      <c r="JVC1191" s="22"/>
      <c r="JVD1191" s="22"/>
      <c r="JVE1191" s="22"/>
      <c r="JVF1191" s="22"/>
      <c r="JVG1191" s="22"/>
      <c r="JVH1191" s="22"/>
      <c r="JVI1191" s="22"/>
      <c r="JVJ1191" s="22"/>
      <c r="JVK1191" s="22"/>
      <c r="JVL1191" s="22"/>
      <c r="JVM1191" s="22"/>
      <c r="JVN1191" s="22"/>
      <c r="JVO1191" s="22"/>
      <c r="JVP1191" s="22"/>
      <c r="JVQ1191" s="22"/>
      <c r="JVR1191" s="22"/>
      <c r="JVS1191" s="22"/>
      <c r="JVT1191" s="22"/>
      <c r="JVU1191" s="22"/>
      <c r="JVV1191" s="22"/>
      <c r="JVW1191" s="22"/>
      <c r="JVX1191" s="22"/>
      <c r="JVY1191" s="22"/>
      <c r="JVZ1191" s="22"/>
      <c r="JWA1191" s="22"/>
      <c r="JWB1191" s="22"/>
      <c r="JWC1191" s="22"/>
      <c r="JWD1191" s="22"/>
      <c r="JWE1191" s="22"/>
      <c r="JWF1191" s="22"/>
      <c r="JWG1191" s="22"/>
      <c r="JWH1191" s="22"/>
      <c r="JWI1191" s="22"/>
      <c r="JWJ1191" s="22"/>
      <c r="JWK1191" s="22"/>
      <c r="JWL1191" s="22"/>
      <c r="JWM1191" s="22"/>
      <c r="JWN1191" s="22"/>
      <c r="JWO1191" s="22"/>
      <c r="JWP1191" s="22"/>
      <c r="JWQ1191" s="22"/>
      <c r="JWR1191" s="22"/>
      <c r="JWS1191" s="22"/>
      <c r="JWT1191" s="22"/>
      <c r="JWU1191" s="22"/>
      <c r="JWV1191" s="22"/>
      <c r="JWW1191" s="22"/>
      <c r="JWX1191" s="22"/>
      <c r="JWY1191" s="22"/>
      <c r="JWZ1191" s="22"/>
      <c r="JXA1191" s="22"/>
      <c r="JXB1191" s="22"/>
      <c r="JXC1191" s="22"/>
      <c r="JXD1191" s="22"/>
      <c r="JXE1191" s="22"/>
      <c r="JXF1191" s="22"/>
      <c r="JXG1191" s="22"/>
      <c r="JXH1191" s="22"/>
      <c r="JXI1191" s="22"/>
      <c r="JXJ1191" s="22"/>
      <c r="JXK1191" s="22"/>
      <c r="JXL1191" s="22"/>
      <c r="JXM1191" s="22"/>
      <c r="JXN1191" s="22"/>
      <c r="JXO1191" s="22"/>
      <c r="JXP1191" s="22"/>
      <c r="JXQ1191" s="22"/>
      <c r="JXR1191" s="22"/>
      <c r="JXS1191" s="22"/>
      <c r="JXT1191" s="22"/>
      <c r="JXU1191" s="22"/>
      <c r="JXV1191" s="22"/>
      <c r="JXW1191" s="22"/>
      <c r="JXX1191" s="22"/>
      <c r="JXY1191" s="22"/>
      <c r="JXZ1191" s="22"/>
      <c r="JYA1191" s="22"/>
      <c r="JYB1191" s="22"/>
      <c r="JYC1191" s="22"/>
      <c r="JYD1191" s="22"/>
      <c r="JYE1191" s="22"/>
      <c r="JYF1191" s="22"/>
      <c r="JYG1191" s="22"/>
      <c r="JYH1191" s="22"/>
      <c r="JYI1191" s="22"/>
      <c r="JYJ1191" s="22"/>
      <c r="JYK1191" s="22"/>
      <c r="JYL1191" s="22"/>
      <c r="JYM1191" s="22"/>
      <c r="JYN1191" s="22"/>
      <c r="JYO1191" s="22"/>
      <c r="JYP1191" s="22"/>
      <c r="JYQ1191" s="22"/>
      <c r="JYR1191" s="22"/>
      <c r="JYS1191" s="22"/>
      <c r="JYT1191" s="22"/>
      <c r="JYU1191" s="22"/>
      <c r="JYV1191" s="22"/>
      <c r="JYW1191" s="22"/>
      <c r="JYX1191" s="22"/>
      <c r="JYY1191" s="22"/>
      <c r="JYZ1191" s="22"/>
      <c r="JZA1191" s="22"/>
      <c r="JZB1191" s="22"/>
      <c r="JZC1191" s="22"/>
      <c r="JZD1191" s="22"/>
      <c r="JZE1191" s="22"/>
      <c r="JZF1191" s="22"/>
      <c r="JZG1191" s="22"/>
      <c r="JZH1191" s="22"/>
      <c r="JZI1191" s="22"/>
      <c r="JZJ1191" s="22"/>
      <c r="JZK1191" s="22"/>
      <c r="JZL1191" s="22"/>
      <c r="JZM1191" s="22"/>
      <c r="JZN1191" s="22"/>
      <c r="JZO1191" s="22"/>
      <c r="JZP1191" s="22"/>
      <c r="JZQ1191" s="22"/>
      <c r="JZR1191" s="22"/>
      <c r="JZS1191" s="22"/>
      <c r="JZT1191" s="22"/>
      <c r="JZU1191" s="22"/>
      <c r="JZV1191" s="22"/>
      <c r="JZW1191" s="22"/>
      <c r="JZX1191" s="22"/>
      <c r="JZY1191" s="22"/>
      <c r="JZZ1191" s="22"/>
      <c r="KAA1191" s="22"/>
      <c r="KAB1191" s="22"/>
      <c r="KAC1191" s="22"/>
      <c r="KAD1191" s="22"/>
      <c r="KAE1191" s="22"/>
      <c r="KAF1191" s="22"/>
      <c r="KAG1191" s="22"/>
      <c r="KAH1191" s="22"/>
      <c r="KAI1191" s="22"/>
      <c r="KAJ1191" s="22"/>
      <c r="KAK1191" s="22"/>
      <c r="KAL1191" s="22"/>
      <c r="KAM1191" s="22"/>
      <c r="KAN1191" s="22"/>
      <c r="KAO1191" s="22"/>
      <c r="KAP1191" s="22"/>
      <c r="KAQ1191" s="22"/>
      <c r="KAR1191" s="22"/>
      <c r="KAS1191" s="22"/>
      <c r="KAT1191" s="22"/>
      <c r="KAU1191" s="22"/>
      <c r="KAV1191" s="22"/>
      <c r="KAW1191" s="22"/>
      <c r="KAX1191" s="22"/>
      <c r="KAY1191" s="22"/>
      <c r="KAZ1191" s="22"/>
      <c r="KBA1191" s="22"/>
      <c r="KBB1191" s="22"/>
      <c r="KBC1191" s="22"/>
      <c r="KBD1191" s="22"/>
      <c r="KBE1191" s="22"/>
      <c r="KBF1191" s="22"/>
      <c r="KBG1191" s="22"/>
      <c r="KBH1191" s="22"/>
      <c r="KBI1191" s="22"/>
      <c r="KBJ1191" s="22"/>
      <c r="KBK1191" s="22"/>
      <c r="KBL1191" s="22"/>
      <c r="KBM1191" s="22"/>
      <c r="KBN1191" s="22"/>
      <c r="KBO1191" s="22"/>
      <c r="KBP1191" s="22"/>
      <c r="KBQ1191" s="22"/>
      <c r="KBR1191" s="22"/>
      <c r="KBS1191" s="22"/>
      <c r="KBT1191" s="22"/>
      <c r="KBU1191" s="22"/>
      <c r="KBV1191" s="22"/>
      <c r="KBW1191" s="22"/>
      <c r="KBX1191" s="22"/>
      <c r="KBY1191" s="22"/>
      <c r="KBZ1191" s="22"/>
      <c r="KCA1191" s="22"/>
      <c r="KCB1191" s="22"/>
      <c r="KCC1191" s="22"/>
      <c r="KCD1191" s="22"/>
      <c r="KCE1191" s="22"/>
      <c r="KCF1191" s="22"/>
      <c r="KCG1191" s="22"/>
      <c r="KCH1191" s="22"/>
      <c r="KCI1191" s="22"/>
      <c r="KCJ1191" s="22"/>
      <c r="KCK1191" s="22"/>
      <c r="KCL1191" s="22"/>
      <c r="KCM1191" s="22"/>
      <c r="KCN1191" s="22"/>
      <c r="KCO1191" s="22"/>
      <c r="KCP1191" s="22"/>
      <c r="KCQ1191" s="22"/>
      <c r="KCR1191" s="22"/>
      <c r="KCS1191" s="22"/>
      <c r="KCT1191" s="22"/>
      <c r="KCU1191" s="22"/>
      <c r="KCV1191" s="22"/>
      <c r="KCW1191" s="22"/>
      <c r="KCX1191" s="22"/>
      <c r="KCY1191" s="22"/>
      <c r="KCZ1191" s="22"/>
      <c r="KDA1191" s="22"/>
      <c r="KDB1191" s="22"/>
      <c r="KDC1191" s="22"/>
      <c r="KDD1191" s="22"/>
      <c r="KDE1191" s="22"/>
      <c r="KDF1191" s="22"/>
      <c r="KDG1191" s="22"/>
      <c r="KDH1191" s="22"/>
      <c r="KDI1191" s="22"/>
      <c r="KDJ1191" s="22"/>
      <c r="KDK1191" s="22"/>
      <c r="KDL1191" s="22"/>
      <c r="KDM1191" s="22"/>
      <c r="KDN1191" s="22"/>
      <c r="KDO1191" s="22"/>
      <c r="KDP1191" s="22"/>
      <c r="KDQ1191" s="22"/>
      <c r="KDR1191" s="22"/>
      <c r="KDS1191" s="22"/>
      <c r="KDT1191" s="22"/>
      <c r="KDU1191" s="22"/>
      <c r="KDV1191" s="22"/>
      <c r="KDW1191" s="22"/>
      <c r="KDX1191" s="22"/>
      <c r="KDY1191" s="22"/>
      <c r="KDZ1191" s="22"/>
      <c r="KEA1191" s="22"/>
      <c r="KEB1191" s="22"/>
      <c r="KEC1191" s="22"/>
      <c r="KED1191" s="22"/>
      <c r="KEE1191" s="22"/>
      <c r="KEF1191" s="22"/>
      <c r="KEG1191" s="22"/>
      <c r="KEH1191" s="22"/>
      <c r="KEI1191" s="22"/>
      <c r="KEJ1191" s="22"/>
      <c r="KEK1191" s="22"/>
      <c r="KEL1191" s="22"/>
      <c r="KEM1191" s="22"/>
      <c r="KEN1191" s="22"/>
      <c r="KEO1191" s="22"/>
      <c r="KEP1191" s="22"/>
      <c r="KEQ1191" s="22"/>
      <c r="KER1191" s="22"/>
      <c r="KES1191" s="22"/>
      <c r="KET1191" s="22"/>
      <c r="KEU1191" s="22"/>
      <c r="KEV1191" s="22"/>
      <c r="KEW1191" s="22"/>
      <c r="KEX1191" s="22"/>
      <c r="KEY1191" s="22"/>
      <c r="KEZ1191" s="22"/>
      <c r="KFA1191" s="22"/>
      <c r="KFB1191" s="22"/>
      <c r="KFC1191" s="22"/>
      <c r="KFD1191" s="22"/>
      <c r="KFE1191" s="22"/>
      <c r="KFF1191" s="22"/>
      <c r="KFG1191" s="22"/>
      <c r="KFH1191" s="22"/>
      <c r="KFI1191" s="22"/>
      <c r="KFJ1191" s="22"/>
      <c r="KFK1191" s="22"/>
      <c r="KFL1191" s="22"/>
      <c r="KFM1191" s="22"/>
      <c r="KFN1191" s="22"/>
      <c r="KFO1191" s="22"/>
      <c r="KFP1191" s="22"/>
      <c r="KFQ1191" s="22"/>
      <c r="KFR1191" s="22"/>
      <c r="KFS1191" s="22"/>
      <c r="KFT1191" s="22"/>
      <c r="KFU1191" s="22"/>
      <c r="KFV1191" s="22"/>
      <c r="KFW1191" s="22"/>
      <c r="KFX1191" s="22"/>
      <c r="KFY1191" s="22"/>
      <c r="KFZ1191" s="22"/>
      <c r="KGA1191" s="22"/>
      <c r="KGB1191" s="22"/>
      <c r="KGC1191" s="22"/>
      <c r="KGD1191" s="22"/>
      <c r="KGE1191" s="22"/>
      <c r="KGF1191" s="22"/>
      <c r="KGG1191" s="22"/>
      <c r="KGH1191" s="22"/>
      <c r="KGI1191" s="22"/>
      <c r="KGJ1191" s="22"/>
      <c r="KGK1191" s="22"/>
      <c r="KGL1191" s="22"/>
      <c r="KGM1191" s="22"/>
      <c r="KGN1191" s="22"/>
      <c r="KGO1191" s="22"/>
      <c r="KGP1191" s="22"/>
      <c r="KGQ1191" s="22"/>
      <c r="KGR1191" s="22"/>
      <c r="KGS1191" s="22"/>
      <c r="KGT1191" s="22"/>
      <c r="KGU1191" s="22"/>
      <c r="KGV1191" s="22"/>
      <c r="KGW1191" s="22"/>
      <c r="KGX1191" s="22"/>
      <c r="KGY1191" s="22"/>
      <c r="KGZ1191" s="22"/>
      <c r="KHA1191" s="22"/>
      <c r="KHB1191" s="22"/>
      <c r="KHC1191" s="22"/>
      <c r="KHD1191" s="22"/>
      <c r="KHE1191" s="22"/>
      <c r="KHF1191" s="22"/>
      <c r="KHG1191" s="22"/>
      <c r="KHH1191" s="22"/>
      <c r="KHI1191" s="22"/>
      <c r="KHJ1191" s="22"/>
      <c r="KHK1191" s="22"/>
      <c r="KHL1191" s="22"/>
      <c r="KHM1191" s="22"/>
      <c r="KHN1191" s="22"/>
      <c r="KHO1191" s="22"/>
      <c r="KHP1191" s="22"/>
      <c r="KHQ1191" s="22"/>
      <c r="KHR1191" s="22"/>
      <c r="KHS1191" s="22"/>
      <c r="KHT1191" s="22"/>
      <c r="KHU1191" s="22"/>
      <c r="KHV1191" s="22"/>
      <c r="KHW1191" s="22"/>
      <c r="KHX1191" s="22"/>
      <c r="KHY1191" s="22"/>
      <c r="KHZ1191" s="22"/>
      <c r="KIA1191" s="22"/>
      <c r="KIB1191" s="22"/>
      <c r="KIC1191" s="22"/>
      <c r="KID1191" s="22"/>
      <c r="KIE1191" s="22"/>
      <c r="KIF1191" s="22"/>
      <c r="KIG1191" s="22"/>
      <c r="KIH1191" s="22"/>
      <c r="KII1191" s="22"/>
      <c r="KIJ1191" s="22"/>
      <c r="KIK1191" s="22"/>
      <c r="KIL1191" s="22"/>
      <c r="KIM1191" s="22"/>
      <c r="KIN1191" s="22"/>
      <c r="KIO1191" s="22"/>
      <c r="KIP1191" s="22"/>
      <c r="KIQ1191" s="22"/>
      <c r="KIR1191" s="22"/>
      <c r="KIS1191" s="22"/>
      <c r="KIT1191" s="22"/>
      <c r="KIU1191" s="22"/>
      <c r="KIV1191" s="22"/>
      <c r="KIW1191" s="22"/>
      <c r="KIX1191" s="22"/>
      <c r="KIY1191" s="22"/>
      <c r="KIZ1191" s="22"/>
      <c r="KJA1191" s="22"/>
      <c r="KJB1191" s="22"/>
      <c r="KJC1191" s="22"/>
      <c r="KJD1191" s="22"/>
      <c r="KJE1191" s="22"/>
      <c r="KJF1191" s="22"/>
      <c r="KJG1191" s="22"/>
      <c r="KJH1191" s="22"/>
      <c r="KJI1191" s="22"/>
      <c r="KJJ1191" s="22"/>
      <c r="KJK1191" s="22"/>
      <c r="KJL1191" s="22"/>
      <c r="KJM1191" s="22"/>
      <c r="KJN1191" s="22"/>
      <c r="KJO1191" s="22"/>
      <c r="KJP1191" s="22"/>
      <c r="KJQ1191" s="22"/>
      <c r="KJR1191" s="22"/>
      <c r="KJS1191" s="22"/>
      <c r="KJT1191" s="22"/>
      <c r="KJU1191" s="22"/>
      <c r="KJV1191" s="22"/>
      <c r="KJW1191" s="22"/>
      <c r="KJX1191" s="22"/>
      <c r="KJY1191" s="22"/>
      <c r="KJZ1191" s="22"/>
      <c r="KKA1191" s="22"/>
      <c r="KKB1191" s="22"/>
      <c r="KKC1191" s="22"/>
      <c r="KKD1191" s="22"/>
      <c r="KKE1191" s="22"/>
      <c r="KKF1191" s="22"/>
      <c r="KKG1191" s="22"/>
      <c r="KKH1191" s="22"/>
      <c r="KKI1191" s="22"/>
      <c r="KKJ1191" s="22"/>
      <c r="KKK1191" s="22"/>
      <c r="KKL1191" s="22"/>
      <c r="KKM1191" s="22"/>
      <c r="KKN1191" s="22"/>
      <c r="KKO1191" s="22"/>
      <c r="KKP1191" s="22"/>
      <c r="KKQ1191" s="22"/>
      <c r="KKR1191" s="22"/>
      <c r="KKS1191" s="22"/>
      <c r="KKT1191" s="22"/>
      <c r="KKU1191" s="22"/>
      <c r="KKV1191" s="22"/>
      <c r="KKW1191" s="22"/>
      <c r="KKX1191" s="22"/>
      <c r="KKY1191" s="22"/>
      <c r="KKZ1191" s="22"/>
      <c r="KLA1191" s="22"/>
      <c r="KLB1191" s="22"/>
      <c r="KLC1191" s="22"/>
      <c r="KLD1191" s="22"/>
      <c r="KLE1191" s="22"/>
      <c r="KLF1191" s="22"/>
      <c r="KLG1191" s="22"/>
      <c r="KLH1191" s="22"/>
      <c r="KLI1191" s="22"/>
      <c r="KLJ1191" s="22"/>
      <c r="KLK1191" s="22"/>
      <c r="KLL1191" s="22"/>
      <c r="KLM1191" s="22"/>
      <c r="KLN1191" s="22"/>
      <c r="KLO1191" s="22"/>
      <c r="KLP1191" s="22"/>
      <c r="KLQ1191" s="22"/>
      <c r="KLR1191" s="22"/>
      <c r="KLS1191" s="22"/>
      <c r="KLT1191" s="22"/>
      <c r="KLU1191" s="22"/>
      <c r="KLV1191" s="22"/>
      <c r="KLW1191" s="22"/>
      <c r="KLX1191" s="22"/>
      <c r="KLY1191" s="22"/>
      <c r="KLZ1191" s="22"/>
      <c r="KMA1191" s="22"/>
      <c r="KMB1191" s="22"/>
      <c r="KMC1191" s="22"/>
      <c r="KMD1191" s="22"/>
      <c r="KME1191" s="22"/>
      <c r="KMF1191" s="22"/>
      <c r="KMG1191" s="22"/>
      <c r="KMH1191" s="22"/>
      <c r="KMI1191" s="22"/>
      <c r="KMJ1191" s="22"/>
      <c r="KMK1191" s="22"/>
      <c r="KML1191" s="22"/>
      <c r="KMM1191" s="22"/>
      <c r="KMN1191" s="22"/>
      <c r="KMO1191" s="22"/>
      <c r="KMP1191" s="22"/>
      <c r="KMQ1191" s="22"/>
      <c r="KMR1191" s="22"/>
      <c r="KMS1191" s="22"/>
      <c r="KMT1191" s="22"/>
      <c r="KMU1191" s="22"/>
      <c r="KMV1191" s="22"/>
      <c r="KMW1191" s="22"/>
      <c r="KMX1191" s="22"/>
      <c r="KMY1191" s="22"/>
      <c r="KMZ1191" s="22"/>
      <c r="KNA1191" s="22"/>
      <c r="KNB1191" s="22"/>
      <c r="KNC1191" s="22"/>
      <c r="KND1191" s="22"/>
      <c r="KNE1191" s="22"/>
      <c r="KNF1191" s="22"/>
      <c r="KNG1191" s="22"/>
      <c r="KNH1191" s="22"/>
      <c r="KNI1191" s="22"/>
      <c r="KNJ1191" s="22"/>
      <c r="KNK1191" s="22"/>
      <c r="KNL1191" s="22"/>
      <c r="KNM1191" s="22"/>
      <c r="KNN1191" s="22"/>
      <c r="KNO1191" s="22"/>
      <c r="KNP1191" s="22"/>
      <c r="KNQ1191" s="22"/>
      <c r="KNR1191" s="22"/>
      <c r="KNS1191" s="22"/>
      <c r="KNT1191" s="22"/>
      <c r="KNU1191" s="22"/>
      <c r="KNV1191" s="22"/>
      <c r="KNW1191" s="22"/>
      <c r="KNX1191" s="22"/>
      <c r="KNY1191" s="22"/>
      <c r="KNZ1191" s="22"/>
      <c r="KOA1191" s="22"/>
      <c r="KOB1191" s="22"/>
      <c r="KOC1191" s="22"/>
      <c r="KOD1191" s="22"/>
      <c r="KOE1191" s="22"/>
      <c r="KOF1191" s="22"/>
      <c r="KOG1191" s="22"/>
      <c r="KOH1191" s="22"/>
      <c r="KOI1191" s="22"/>
      <c r="KOJ1191" s="22"/>
      <c r="KOK1191" s="22"/>
      <c r="KOL1191" s="22"/>
      <c r="KOM1191" s="22"/>
      <c r="KON1191" s="22"/>
      <c r="KOO1191" s="22"/>
      <c r="KOP1191" s="22"/>
      <c r="KOQ1191" s="22"/>
      <c r="KOR1191" s="22"/>
      <c r="KOS1191" s="22"/>
      <c r="KOT1191" s="22"/>
      <c r="KOU1191" s="22"/>
      <c r="KOV1191" s="22"/>
      <c r="KOW1191" s="22"/>
      <c r="KOX1191" s="22"/>
      <c r="KOY1191" s="22"/>
      <c r="KOZ1191" s="22"/>
      <c r="KPA1191" s="22"/>
      <c r="KPB1191" s="22"/>
      <c r="KPC1191" s="22"/>
      <c r="KPD1191" s="22"/>
      <c r="KPE1191" s="22"/>
      <c r="KPF1191" s="22"/>
      <c r="KPG1191" s="22"/>
      <c r="KPH1191" s="22"/>
      <c r="KPI1191" s="22"/>
      <c r="KPJ1191" s="22"/>
      <c r="KPK1191" s="22"/>
      <c r="KPL1191" s="22"/>
      <c r="KPM1191" s="22"/>
      <c r="KPN1191" s="22"/>
      <c r="KPO1191" s="22"/>
      <c r="KPP1191" s="22"/>
      <c r="KPQ1191" s="22"/>
      <c r="KPR1191" s="22"/>
      <c r="KPS1191" s="22"/>
      <c r="KPT1191" s="22"/>
      <c r="KPU1191" s="22"/>
      <c r="KPV1191" s="22"/>
      <c r="KPW1191" s="22"/>
      <c r="KPX1191" s="22"/>
      <c r="KPY1191" s="22"/>
      <c r="KPZ1191" s="22"/>
      <c r="KQA1191" s="22"/>
      <c r="KQB1191" s="22"/>
      <c r="KQC1191" s="22"/>
      <c r="KQD1191" s="22"/>
      <c r="KQE1191" s="22"/>
      <c r="KQF1191" s="22"/>
      <c r="KQG1191" s="22"/>
      <c r="KQH1191" s="22"/>
      <c r="KQI1191" s="22"/>
      <c r="KQJ1191" s="22"/>
      <c r="KQK1191" s="22"/>
      <c r="KQL1191" s="22"/>
      <c r="KQM1191" s="22"/>
      <c r="KQN1191" s="22"/>
      <c r="KQO1191" s="22"/>
      <c r="KQP1191" s="22"/>
      <c r="KQQ1191" s="22"/>
      <c r="KQR1191" s="22"/>
      <c r="KQS1191" s="22"/>
      <c r="KQT1191" s="22"/>
      <c r="KQU1191" s="22"/>
      <c r="KQV1191" s="22"/>
      <c r="KQW1191" s="22"/>
      <c r="KQX1191" s="22"/>
      <c r="KQY1191" s="22"/>
      <c r="KQZ1191" s="22"/>
      <c r="KRA1191" s="22"/>
      <c r="KRB1191" s="22"/>
      <c r="KRC1191" s="22"/>
      <c r="KRD1191" s="22"/>
      <c r="KRE1191" s="22"/>
      <c r="KRF1191" s="22"/>
      <c r="KRG1191" s="22"/>
      <c r="KRH1191" s="22"/>
      <c r="KRI1191" s="22"/>
      <c r="KRJ1191" s="22"/>
      <c r="KRK1191" s="22"/>
      <c r="KRL1191" s="22"/>
      <c r="KRM1191" s="22"/>
      <c r="KRN1191" s="22"/>
      <c r="KRO1191" s="22"/>
      <c r="KRP1191" s="22"/>
      <c r="KRQ1191" s="22"/>
      <c r="KRR1191" s="22"/>
      <c r="KRS1191" s="22"/>
      <c r="KRT1191" s="22"/>
      <c r="KRU1191" s="22"/>
      <c r="KRV1191" s="22"/>
      <c r="KRW1191" s="22"/>
      <c r="KRX1191" s="22"/>
      <c r="KRY1191" s="22"/>
      <c r="KRZ1191" s="22"/>
      <c r="KSA1191" s="22"/>
      <c r="KSB1191" s="22"/>
      <c r="KSC1191" s="22"/>
      <c r="KSD1191" s="22"/>
      <c r="KSE1191" s="22"/>
      <c r="KSF1191" s="22"/>
      <c r="KSG1191" s="22"/>
      <c r="KSH1191" s="22"/>
      <c r="KSI1191" s="22"/>
      <c r="KSJ1191" s="22"/>
      <c r="KSK1191" s="22"/>
      <c r="KSL1191" s="22"/>
      <c r="KSM1191" s="22"/>
      <c r="KSN1191" s="22"/>
      <c r="KSO1191" s="22"/>
      <c r="KSP1191" s="22"/>
      <c r="KSQ1191" s="22"/>
      <c r="KSR1191" s="22"/>
      <c r="KSS1191" s="22"/>
      <c r="KST1191" s="22"/>
      <c r="KSU1191" s="22"/>
      <c r="KSV1191" s="22"/>
      <c r="KSW1191" s="22"/>
      <c r="KSX1191" s="22"/>
      <c r="KSY1191" s="22"/>
      <c r="KSZ1191" s="22"/>
      <c r="KTA1191" s="22"/>
      <c r="KTB1191" s="22"/>
      <c r="KTC1191" s="22"/>
      <c r="KTD1191" s="22"/>
      <c r="KTE1191" s="22"/>
      <c r="KTF1191" s="22"/>
      <c r="KTG1191" s="22"/>
      <c r="KTH1191" s="22"/>
      <c r="KTI1191" s="22"/>
      <c r="KTJ1191" s="22"/>
      <c r="KTK1191" s="22"/>
      <c r="KTL1191" s="22"/>
      <c r="KTM1191" s="22"/>
      <c r="KTN1191" s="22"/>
      <c r="KTO1191" s="22"/>
      <c r="KTP1191" s="22"/>
      <c r="KTQ1191" s="22"/>
      <c r="KTR1191" s="22"/>
      <c r="KTS1191" s="22"/>
      <c r="KTT1191" s="22"/>
      <c r="KTU1191" s="22"/>
      <c r="KTV1191" s="22"/>
      <c r="KTW1191" s="22"/>
      <c r="KTX1191" s="22"/>
      <c r="KTY1191" s="22"/>
      <c r="KTZ1191" s="22"/>
      <c r="KUA1191" s="22"/>
      <c r="KUB1191" s="22"/>
      <c r="KUC1191" s="22"/>
      <c r="KUD1191" s="22"/>
      <c r="KUE1191" s="22"/>
      <c r="KUF1191" s="22"/>
      <c r="KUG1191" s="22"/>
      <c r="KUH1191" s="22"/>
      <c r="KUI1191" s="22"/>
      <c r="KUJ1191" s="22"/>
      <c r="KUK1191" s="22"/>
      <c r="KUL1191" s="22"/>
      <c r="KUM1191" s="22"/>
      <c r="KUN1191" s="22"/>
      <c r="KUO1191" s="22"/>
      <c r="KUP1191" s="22"/>
      <c r="KUQ1191" s="22"/>
      <c r="KUR1191" s="22"/>
      <c r="KUS1191" s="22"/>
      <c r="KUT1191" s="22"/>
      <c r="KUU1191" s="22"/>
      <c r="KUV1191" s="22"/>
      <c r="KUW1191" s="22"/>
      <c r="KUX1191" s="22"/>
      <c r="KUY1191" s="22"/>
      <c r="KUZ1191" s="22"/>
      <c r="KVA1191" s="22"/>
      <c r="KVB1191" s="22"/>
      <c r="KVC1191" s="22"/>
      <c r="KVD1191" s="22"/>
      <c r="KVE1191" s="22"/>
      <c r="KVF1191" s="22"/>
      <c r="KVG1191" s="22"/>
      <c r="KVH1191" s="22"/>
      <c r="KVI1191" s="22"/>
      <c r="KVJ1191" s="22"/>
      <c r="KVK1191" s="22"/>
      <c r="KVL1191" s="22"/>
      <c r="KVM1191" s="22"/>
      <c r="KVN1191" s="22"/>
      <c r="KVO1191" s="22"/>
      <c r="KVP1191" s="22"/>
      <c r="KVQ1191" s="22"/>
      <c r="KVR1191" s="22"/>
      <c r="KVS1191" s="22"/>
      <c r="KVT1191" s="22"/>
      <c r="KVU1191" s="22"/>
      <c r="KVV1191" s="22"/>
      <c r="KVW1191" s="22"/>
      <c r="KVX1191" s="22"/>
      <c r="KVY1191" s="22"/>
      <c r="KVZ1191" s="22"/>
      <c r="KWA1191" s="22"/>
      <c r="KWB1191" s="22"/>
      <c r="KWC1191" s="22"/>
      <c r="KWD1191" s="22"/>
      <c r="KWE1191" s="22"/>
      <c r="KWF1191" s="22"/>
      <c r="KWG1191" s="22"/>
      <c r="KWH1191" s="22"/>
      <c r="KWI1191" s="22"/>
      <c r="KWJ1191" s="22"/>
      <c r="KWK1191" s="22"/>
      <c r="KWL1191" s="22"/>
      <c r="KWM1191" s="22"/>
      <c r="KWN1191" s="22"/>
      <c r="KWO1191" s="22"/>
      <c r="KWP1191" s="22"/>
      <c r="KWQ1191" s="22"/>
      <c r="KWR1191" s="22"/>
      <c r="KWS1191" s="22"/>
      <c r="KWT1191" s="22"/>
      <c r="KWU1191" s="22"/>
      <c r="KWV1191" s="22"/>
      <c r="KWW1191" s="22"/>
      <c r="KWX1191" s="22"/>
      <c r="KWY1191" s="22"/>
      <c r="KWZ1191" s="22"/>
      <c r="KXA1191" s="22"/>
      <c r="KXB1191" s="22"/>
      <c r="KXC1191" s="22"/>
      <c r="KXD1191" s="22"/>
      <c r="KXE1191" s="22"/>
      <c r="KXF1191" s="22"/>
      <c r="KXG1191" s="22"/>
      <c r="KXH1191" s="22"/>
      <c r="KXI1191" s="22"/>
      <c r="KXJ1191" s="22"/>
      <c r="KXK1191" s="22"/>
      <c r="KXL1191" s="22"/>
      <c r="KXM1191" s="22"/>
      <c r="KXN1191" s="22"/>
      <c r="KXO1191" s="22"/>
      <c r="KXP1191" s="22"/>
      <c r="KXQ1191" s="22"/>
      <c r="KXR1191" s="22"/>
      <c r="KXS1191" s="22"/>
      <c r="KXT1191" s="22"/>
      <c r="KXU1191" s="22"/>
      <c r="KXV1191" s="22"/>
      <c r="KXW1191" s="22"/>
      <c r="KXX1191" s="22"/>
      <c r="KXY1191" s="22"/>
      <c r="KXZ1191" s="22"/>
      <c r="KYA1191" s="22"/>
      <c r="KYB1191" s="22"/>
      <c r="KYC1191" s="22"/>
      <c r="KYD1191" s="22"/>
      <c r="KYE1191" s="22"/>
      <c r="KYF1191" s="22"/>
      <c r="KYG1191" s="22"/>
      <c r="KYH1191" s="22"/>
      <c r="KYI1191" s="22"/>
      <c r="KYJ1191" s="22"/>
      <c r="KYK1191" s="22"/>
      <c r="KYL1191" s="22"/>
      <c r="KYM1191" s="22"/>
      <c r="KYN1191" s="22"/>
      <c r="KYO1191" s="22"/>
      <c r="KYP1191" s="22"/>
      <c r="KYQ1191" s="22"/>
      <c r="KYR1191" s="22"/>
      <c r="KYS1191" s="22"/>
      <c r="KYT1191" s="22"/>
      <c r="KYU1191" s="22"/>
      <c r="KYV1191" s="22"/>
      <c r="KYW1191" s="22"/>
      <c r="KYX1191" s="22"/>
      <c r="KYY1191" s="22"/>
      <c r="KYZ1191" s="22"/>
      <c r="KZA1191" s="22"/>
      <c r="KZB1191" s="22"/>
      <c r="KZC1191" s="22"/>
      <c r="KZD1191" s="22"/>
      <c r="KZE1191" s="22"/>
      <c r="KZF1191" s="22"/>
      <c r="KZG1191" s="22"/>
      <c r="KZH1191" s="22"/>
      <c r="KZI1191" s="22"/>
      <c r="KZJ1191" s="22"/>
      <c r="KZK1191" s="22"/>
      <c r="KZL1191" s="22"/>
      <c r="KZM1191" s="22"/>
      <c r="KZN1191" s="22"/>
      <c r="KZO1191" s="22"/>
      <c r="KZP1191" s="22"/>
      <c r="KZQ1191" s="22"/>
      <c r="KZR1191" s="22"/>
      <c r="KZS1191" s="22"/>
      <c r="KZT1191" s="22"/>
      <c r="KZU1191" s="22"/>
      <c r="KZV1191" s="22"/>
      <c r="KZW1191" s="22"/>
      <c r="KZX1191" s="22"/>
      <c r="KZY1191" s="22"/>
      <c r="KZZ1191" s="22"/>
      <c r="LAA1191" s="22"/>
      <c r="LAB1191" s="22"/>
      <c r="LAC1191" s="22"/>
      <c r="LAD1191" s="22"/>
      <c r="LAE1191" s="22"/>
      <c r="LAF1191" s="22"/>
      <c r="LAG1191" s="22"/>
      <c r="LAH1191" s="22"/>
      <c r="LAI1191" s="22"/>
      <c r="LAJ1191" s="22"/>
      <c r="LAK1191" s="22"/>
      <c r="LAL1191" s="22"/>
      <c r="LAM1191" s="22"/>
      <c r="LAN1191" s="22"/>
      <c r="LAO1191" s="22"/>
      <c r="LAP1191" s="22"/>
      <c r="LAQ1191" s="22"/>
      <c r="LAR1191" s="22"/>
      <c r="LAS1191" s="22"/>
      <c r="LAT1191" s="22"/>
      <c r="LAU1191" s="22"/>
      <c r="LAV1191" s="22"/>
      <c r="LAW1191" s="22"/>
      <c r="LAX1191" s="22"/>
      <c r="LAY1191" s="22"/>
      <c r="LAZ1191" s="22"/>
      <c r="LBA1191" s="22"/>
      <c r="LBB1191" s="22"/>
      <c r="LBC1191" s="22"/>
      <c r="LBD1191" s="22"/>
      <c r="LBE1191" s="22"/>
      <c r="LBF1191" s="22"/>
      <c r="LBG1191" s="22"/>
      <c r="LBH1191" s="22"/>
      <c r="LBI1191" s="22"/>
      <c r="LBJ1191" s="22"/>
      <c r="LBK1191" s="22"/>
      <c r="LBL1191" s="22"/>
      <c r="LBM1191" s="22"/>
      <c r="LBN1191" s="22"/>
      <c r="LBO1191" s="22"/>
      <c r="LBP1191" s="22"/>
      <c r="LBQ1191" s="22"/>
      <c r="LBR1191" s="22"/>
      <c r="LBS1191" s="22"/>
      <c r="LBT1191" s="22"/>
      <c r="LBU1191" s="22"/>
      <c r="LBV1191" s="22"/>
      <c r="LBW1191" s="22"/>
      <c r="LBX1191" s="22"/>
      <c r="LBY1191" s="22"/>
      <c r="LBZ1191" s="22"/>
      <c r="LCA1191" s="22"/>
      <c r="LCB1191" s="22"/>
      <c r="LCC1191" s="22"/>
      <c r="LCD1191" s="22"/>
      <c r="LCE1191" s="22"/>
      <c r="LCF1191" s="22"/>
      <c r="LCG1191" s="22"/>
      <c r="LCH1191" s="22"/>
      <c r="LCI1191" s="22"/>
      <c r="LCJ1191" s="22"/>
      <c r="LCK1191" s="22"/>
      <c r="LCL1191" s="22"/>
      <c r="LCM1191" s="22"/>
      <c r="LCN1191" s="22"/>
      <c r="LCO1191" s="22"/>
      <c r="LCP1191" s="22"/>
      <c r="LCQ1191" s="22"/>
      <c r="LCR1191" s="22"/>
      <c r="LCS1191" s="22"/>
      <c r="LCT1191" s="22"/>
      <c r="LCU1191" s="22"/>
      <c r="LCV1191" s="22"/>
      <c r="LCW1191" s="22"/>
      <c r="LCX1191" s="22"/>
      <c r="LCY1191" s="22"/>
      <c r="LCZ1191" s="22"/>
      <c r="LDA1191" s="22"/>
      <c r="LDB1191" s="22"/>
      <c r="LDC1191" s="22"/>
      <c r="LDD1191" s="22"/>
      <c r="LDE1191" s="22"/>
      <c r="LDF1191" s="22"/>
      <c r="LDG1191" s="22"/>
      <c r="LDH1191" s="22"/>
      <c r="LDI1191" s="22"/>
      <c r="LDJ1191" s="22"/>
      <c r="LDK1191" s="22"/>
      <c r="LDL1191" s="22"/>
      <c r="LDM1191" s="22"/>
      <c r="LDN1191" s="22"/>
      <c r="LDO1191" s="22"/>
      <c r="LDP1191" s="22"/>
      <c r="LDQ1191" s="22"/>
      <c r="LDR1191" s="22"/>
      <c r="LDS1191" s="22"/>
      <c r="LDT1191" s="22"/>
      <c r="LDU1191" s="22"/>
      <c r="LDV1191" s="22"/>
      <c r="LDW1191" s="22"/>
      <c r="LDX1191" s="22"/>
      <c r="LDY1191" s="22"/>
      <c r="LDZ1191" s="22"/>
      <c r="LEA1191" s="22"/>
      <c r="LEB1191" s="22"/>
      <c r="LEC1191" s="22"/>
      <c r="LED1191" s="22"/>
      <c r="LEE1191" s="22"/>
      <c r="LEF1191" s="22"/>
      <c r="LEG1191" s="22"/>
      <c r="LEH1191" s="22"/>
      <c r="LEI1191" s="22"/>
      <c r="LEJ1191" s="22"/>
      <c r="LEK1191" s="22"/>
      <c r="LEL1191" s="22"/>
      <c r="LEM1191" s="22"/>
      <c r="LEN1191" s="22"/>
      <c r="LEO1191" s="22"/>
      <c r="LEP1191" s="22"/>
      <c r="LEQ1191" s="22"/>
      <c r="LER1191" s="22"/>
      <c r="LES1191" s="22"/>
      <c r="LET1191" s="22"/>
      <c r="LEU1191" s="22"/>
      <c r="LEV1191" s="22"/>
      <c r="LEW1191" s="22"/>
      <c r="LEX1191" s="22"/>
      <c r="LEY1191" s="22"/>
      <c r="LEZ1191" s="22"/>
      <c r="LFA1191" s="22"/>
      <c r="LFB1191" s="22"/>
      <c r="LFC1191" s="22"/>
      <c r="LFD1191" s="22"/>
      <c r="LFE1191" s="22"/>
      <c r="LFF1191" s="22"/>
      <c r="LFG1191" s="22"/>
      <c r="LFH1191" s="22"/>
      <c r="LFI1191" s="22"/>
      <c r="LFJ1191" s="22"/>
      <c r="LFK1191" s="22"/>
      <c r="LFL1191" s="22"/>
      <c r="LFM1191" s="22"/>
      <c r="LFN1191" s="22"/>
      <c r="LFO1191" s="22"/>
      <c r="LFP1191" s="22"/>
      <c r="LFQ1191" s="22"/>
      <c r="LFR1191" s="22"/>
      <c r="LFS1191" s="22"/>
      <c r="LFT1191" s="22"/>
      <c r="LFU1191" s="22"/>
      <c r="LFV1191" s="22"/>
      <c r="LFW1191" s="22"/>
      <c r="LFX1191" s="22"/>
      <c r="LFY1191" s="22"/>
      <c r="LFZ1191" s="22"/>
      <c r="LGA1191" s="22"/>
      <c r="LGB1191" s="22"/>
      <c r="LGC1191" s="22"/>
      <c r="LGD1191" s="22"/>
      <c r="LGE1191" s="22"/>
      <c r="LGF1191" s="22"/>
      <c r="LGG1191" s="22"/>
      <c r="LGH1191" s="22"/>
      <c r="LGI1191" s="22"/>
      <c r="LGJ1191" s="22"/>
      <c r="LGK1191" s="22"/>
      <c r="LGL1191" s="22"/>
      <c r="LGM1191" s="22"/>
      <c r="LGN1191" s="22"/>
      <c r="LGO1191" s="22"/>
      <c r="LGP1191" s="22"/>
      <c r="LGQ1191" s="22"/>
      <c r="LGR1191" s="22"/>
      <c r="LGS1191" s="22"/>
      <c r="LGT1191" s="22"/>
      <c r="LGU1191" s="22"/>
      <c r="LGV1191" s="22"/>
      <c r="LGW1191" s="22"/>
      <c r="LGX1191" s="22"/>
      <c r="LGY1191" s="22"/>
      <c r="LGZ1191" s="22"/>
      <c r="LHA1191" s="22"/>
      <c r="LHB1191" s="22"/>
      <c r="LHC1191" s="22"/>
      <c r="LHD1191" s="22"/>
      <c r="LHE1191" s="22"/>
      <c r="LHF1191" s="22"/>
      <c r="LHG1191" s="22"/>
      <c r="LHH1191" s="22"/>
      <c r="LHI1191" s="22"/>
      <c r="LHJ1191" s="22"/>
      <c r="LHK1191" s="22"/>
      <c r="LHL1191" s="22"/>
      <c r="LHM1191" s="22"/>
      <c r="LHN1191" s="22"/>
      <c r="LHO1191" s="22"/>
      <c r="LHP1191" s="22"/>
      <c r="LHQ1191" s="22"/>
      <c r="LHR1191" s="22"/>
      <c r="LHS1191" s="22"/>
      <c r="LHT1191" s="22"/>
      <c r="LHU1191" s="22"/>
      <c r="LHV1191" s="22"/>
      <c r="LHW1191" s="22"/>
      <c r="LHX1191" s="22"/>
      <c r="LHY1191" s="22"/>
      <c r="LHZ1191" s="22"/>
      <c r="LIA1191" s="22"/>
      <c r="LIB1191" s="22"/>
      <c r="LIC1191" s="22"/>
      <c r="LID1191" s="22"/>
      <c r="LIE1191" s="22"/>
      <c r="LIF1191" s="22"/>
      <c r="LIG1191" s="22"/>
      <c r="LIH1191" s="22"/>
      <c r="LII1191" s="22"/>
      <c r="LIJ1191" s="22"/>
      <c r="LIK1191" s="22"/>
      <c r="LIL1191" s="22"/>
      <c r="LIM1191" s="22"/>
      <c r="LIN1191" s="22"/>
      <c r="LIO1191" s="22"/>
      <c r="LIP1191" s="22"/>
      <c r="LIQ1191" s="22"/>
      <c r="LIR1191" s="22"/>
      <c r="LIS1191" s="22"/>
      <c r="LIT1191" s="22"/>
      <c r="LIU1191" s="22"/>
      <c r="LIV1191" s="22"/>
      <c r="LIW1191" s="22"/>
      <c r="LIX1191" s="22"/>
      <c r="LIY1191" s="22"/>
      <c r="LIZ1191" s="22"/>
      <c r="LJA1191" s="22"/>
      <c r="LJB1191" s="22"/>
      <c r="LJC1191" s="22"/>
      <c r="LJD1191" s="22"/>
      <c r="LJE1191" s="22"/>
      <c r="LJF1191" s="22"/>
      <c r="LJG1191" s="22"/>
      <c r="LJH1191" s="22"/>
      <c r="LJI1191" s="22"/>
      <c r="LJJ1191" s="22"/>
      <c r="LJK1191" s="22"/>
      <c r="LJL1191" s="22"/>
      <c r="LJM1191" s="22"/>
      <c r="LJN1191" s="22"/>
      <c r="LJO1191" s="22"/>
      <c r="LJP1191" s="22"/>
      <c r="LJQ1191" s="22"/>
      <c r="LJR1191" s="22"/>
      <c r="LJS1191" s="22"/>
      <c r="LJT1191" s="22"/>
      <c r="LJU1191" s="22"/>
      <c r="LJV1191" s="22"/>
      <c r="LJW1191" s="22"/>
      <c r="LJX1191" s="22"/>
      <c r="LJY1191" s="22"/>
      <c r="LJZ1191" s="22"/>
      <c r="LKA1191" s="22"/>
      <c r="LKB1191" s="22"/>
      <c r="LKC1191" s="22"/>
      <c r="LKD1191" s="22"/>
      <c r="LKE1191" s="22"/>
      <c r="LKF1191" s="22"/>
      <c r="LKG1191" s="22"/>
      <c r="LKH1191" s="22"/>
      <c r="LKI1191" s="22"/>
      <c r="LKJ1191" s="22"/>
      <c r="LKK1191" s="22"/>
      <c r="LKL1191" s="22"/>
      <c r="LKM1191" s="22"/>
      <c r="LKN1191" s="22"/>
      <c r="LKO1191" s="22"/>
      <c r="LKP1191" s="22"/>
      <c r="LKQ1191" s="22"/>
      <c r="LKR1191" s="22"/>
      <c r="LKS1191" s="22"/>
      <c r="LKT1191" s="22"/>
      <c r="LKU1191" s="22"/>
      <c r="LKV1191" s="22"/>
      <c r="LKW1191" s="22"/>
      <c r="LKX1191" s="22"/>
      <c r="LKY1191" s="22"/>
      <c r="LKZ1191" s="22"/>
      <c r="LLA1191" s="22"/>
      <c r="LLB1191" s="22"/>
      <c r="LLC1191" s="22"/>
      <c r="LLD1191" s="22"/>
      <c r="LLE1191" s="22"/>
      <c r="LLF1191" s="22"/>
      <c r="LLG1191" s="22"/>
      <c r="LLH1191" s="22"/>
      <c r="LLI1191" s="22"/>
      <c r="LLJ1191" s="22"/>
      <c r="LLK1191" s="22"/>
      <c r="LLL1191" s="22"/>
      <c r="LLM1191" s="22"/>
      <c r="LLN1191" s="22"/>
      <c r="LLO1191" s="22"/>
      <c r="LLP1191" s="22"/>
      <c r="LLQ1191" s="22"/>
      <c r="LLR1191" s="22"/>
      <c r="LLS1191" s="22"/>
      <c r="LLT1191" s="22"/>
      <c r="LLU1191" s="22"/>
      <c r="LLV1191" s="22"/>
      <c r="LLW1191" s="22"/>
      <c r="LLX1191" s="22"/>
      <c r="LLY1191" s="22"/>
      <c r="LLZ1191" s="22"/>
      <c r="LMA1191" s="22"/>
      <c r="LMB1191" s="22"/>
      <c r="LMC1191" s="22"/>
      <c r="LMD1191" s="22"/>
      <c r="LME1191" s="22"/>
      <c r="LMF1191" s="22"/>
      <c r="LMG1191" s="22"/>
      <c r="LMH1191" s="22"/>
      <c r="LMI1191" s="22"/>
      <c r="LMJ1191" s="22"/>
      <c r="LMK1191" s="22"/>
      <c r="LML1191" s="22"/>
      <c r="LMM1191" s="22"/>
      <c r="LMN1191" s="22"/>
      <c r="LMO1191" s="22"/>
      <c r="LMP1191" s="22"/>
      <c r="LMQ1191" s="22"/>
      <c r="LMR1191" s="22"/>
      <c r="LMS1191" s="22"/>
      <c r="LMT1191" s="22"/>
      <c r="LMU1191" s="22"/>
      <c r="LMV1191" s="22"/>
      <c r="LMW1191" s="22"/>
      <c r="LMX1191" s="22"/>
      <c r="LMY1191" s="22"/>
      <c r="LMZ1191" s="22"/>
      <c r="LNA1191" s="22"/>
      <c r="LNB1191" s="22"/>
      <c r="LNC1191" s="22"/>
      <c r="LND1191" s="22"/>
      <c r="LNE1191" s="22"/>
      <c r="LNF1191" s="22"/>
      <c r="LNG1191" s="22"/>
      <c r="LNH1191" s="22"/>
      <c r="LNI1191" s="22"/>
      <c r="LNJ1191" s="22"/>
      <c r="LNK1191" s="22"/>
      <c r="LNL1191" s="22"/>
      <c r="LNM1191" s="22"/>
      <c r="LNN1191" s="22"/>
      <c r="LNO1191" s="22"/>
      <c r="LNP1191" s="22"/>
      <c r="LNQ1191" s="22"/>
      <c r="LNR1191" s="22"/>
      <c r="LNS1191" s="22"/>
      <c r="LNT1191" s="22"/>
      <c r="LNU1191" s="22"/>
      <c r="LNV1191" s="22"/>
      <c r="LNW1191" s="22"/>
      <c r="LNX1191" s="22"/>
      <c r="LNY1191" s="22"/>
      <c r="LNZ1191" s="22"/>
      <c r="LOA1191" s="22"/>
      <c r="LOB1191" s="22"/>
      <c r="LOC1191" s="22"/>
      <c r="LOD1191" s="22"/>
      <c r="LOE1191" s="22"/>
      <c r="LOF1191" s="22"/>
      <c r="LOG1191" s="22"/>
      <c r="LOH1191" s="22"/>
      <c r="LOI1191" s="22"/>
      <c r="LOJ1191" s="22"/>
      <c r="LOK1191" s="22"/>
      <c r="LOL1191" s="22"/>
      <c r="LOM1191" s="22"/>
      <c r="LON1191" s="22"/>
      <c r="LOO1191" s="22"/>
      <c r="LOP1191" s="22"/>
      <c r="LOQ1191" s="22"/>
      <c r="LOR1191" s="22"/>
      <c r="LOS1191" s="22"/>
      <c r="LOT1191" s="22"/>
      <c r="LOU1191" s="22"/>
      <c r="LOV1191" s="22"/>
      <c r="LOW1191" s="22"/>
      <c r="LOX1191" s="22"/>
      <c r="LOY1191" s="22"/>
      <c r="LOZ1191" s="22"/>
      <c r="LPA1191" s="22"/>
      <c r="LPB1191" s="22"/>
      <c r="LPC1191" s="22"/>
      <c r="LPD1191" s="22"/>
      <c r="LPE1191" s="22"/>
      <c r="LPF1191" s="22"/>
      <c r="LPG1191" s="22"/>
      <c r="LPH1191" s="22"/>
      <c r="LPI1191" s="22"/>
      <c r="LPJ1191" s="22"/>
      <c r="LPK1191" s="22"/>
      <c r="LPL1191" s="22"/>
      <c r="LPM1191" s="22"/>
      <c r="LPN1191" s="22"/>
      <c r="LPO1191" s="22"/>
      <c r="LPP1191" s="22"/>
      <c r="LPQ1191" s="22"/>
      <c r="LPR1191" s="22"/>
      <c r="LPS1191" s="22"/>
      <c r="LPT1191" s="22"/>
      <c r="LPU1191" s="22"/>
      <c r="LPV1191" s="22"/>
      <c r="LPW1191" s="22"/>
      <c r="LPX1191" s="22"/>
      <c r="LPY1191" s="22"/>
      <c r="LPZ1191" s="22"/>
      <c r="LQA1191" s="22"/>
      <c r="LQB1191" s="22"/>
      <c r="LQC1191" s="22"/>
      <c r="LQD1191" s="22"/>
      <c r="LQE1191" s="22"/>
      <c r="LQF1191" s="22"/>
      <c r="LQG1191" s="22"/>
      <c r="LQH1191" s="22"/>
      <c r="LQI1191" s="22"/>
      <c r="LQJ1191" s="22"/>
      <c r="LQK1191" s="22"/>
      <c r="LQL1191" s="22"/>
      <c r="LQM1191" s="22"/>
      <c r="LQN1191" s="22"/>
      <c r="LQO1191" s="22"/>
      <c r="LQP1191" s="22"/>
      <c r="LQQ1191" s="22"/>
      <c r="LQR1191" s="22"/>
      <c r="LQS1191" s="22"/>
      <c r="LQT1191" s="22"/>
      <c r="LQU1191" s="22"/>
      <c r="LQV1191" s="22"/>
      <c r="LQW1191" s="22"/>
      <c r="LQX1191" s="22"/>
      <c r="LQY1191" s="22"/>
      <c r="LQZ1191" s="22"/>
      <c r="LRA1191" s="22"/>
      <c r="LRB1191" s="22"/>
      <c r="LRC1191" s="22"/>
      <c r="LRD1191" s="22"/>
      <c r="LRE1191" s="22"/>
      <c r="LRF1191" s="22"/>
      <c r="LRG1191" s="22"/>
      <c r="LRH1191" s="22"/>
      <c r="LRI1191" s="22"/>
      <c r="LRJ1191" s="22"/>
      <c r="LRK1191" s="22"/>
      <c r="LRL1191" s="22"/>
      <c r="LRM1191" s="22"/>
      <c r="LRN1191" s="22"/>
      <c r="LRO1191" s="22"/>
      <c r="LRP1191" s="22"/>
      <c r="LRQ1191" s="22"/>
      <c r="LRR1191" s="22"/>
      <c r="LRS1191" s="22"/>
      <c r="LRT1191" s="22"/>
      <c r="LRU1191" s="22"/>
      <c r="LRV1191" s="22"/>
      <c r="LRW1191" s="22"/>
      <c r="LRX1191" s="22"/>
      <c r="LRY1191" s="22"/>
      <c r="LRZ1191" s="22"/>
      <c r="LSA1191" s="22"/>
      <c r="LSB1191" s="22"/>
      <c r="LSC1191" s="22"/>
      <c r="LSD1191" s="22"/>
      <c r="LSE1191" s="22"/>
      <c r="LSF1191" s="22"/>
      <c r="LSG1191" s="22"/>
      <c r="LSH1191" s="22"/>
      <c r="LSI1191" s="22"/>
      <c r="LSJ1191" s="22"/>
      <c r="LSK1191" s="22"/>
      <c r="LSL1191" s="22"/>
      <c r="LSM1191" s="22"/>
      <c r="LSN1191" s="22"/>
      <c r="LSO1191" s="22"/>
      <c r="LSP1191" s="22"/>
      <c r="LSQ1191" s="22"/>
      <c r="LSR1191" s="22"/>
      <c r="LSS1191" s="22"/>
      <c r="LST1191" s="22"/>
      <c r="LSU1191" s="22"/>
      <c r="LSV1191" s="22"/>
      <c r="LSW1191" s="22"/>
      <c r="LSX1191" s="22"/>
      <c r="LSY1191" s="22"/>
      <c r="LSZ1191" s="22"/>
      <c r="LTA1191" s="22"/>
      <c r="LTB1191" s="22"/>
      <c r="LTC1191" s="22"/>
      <c r="LTD1191" s="22"/>
      <c r="LTE1191" s="22"/>
      <c r="LTF1191" s="22"/>
      <c r="LTG1191" s="22"/>
      <c r="LTH1191" s="22"/>
      <c r="LTI1191" s="22"/>
      <c r="LTJ1191" s="22"/>
      <c r="LTK1191" s="22"/>
      <c r="LTL1191" s="22"/>
      <c r="LTM1191" s="22"/>
      <c r="LTN1191" s="22"/>
      <c r="LTO1191" s="22"/>
      <c r="LTP1191" s="22"/>
      <c r="LTQ1191" s="22"/>
      <c r="LTR1191" s="22"/>
      <c r="LTS1191" s="22"/>
      <c r="LTT1191" s="22"/>
      <c r="LTU1191" s="22"/>
      <c r="LTV1191" s="22"/>
      <c r="LTW1191" s="22"/>
      <c r="LTX1191" s="22"/>
      <c r="LTY1191" s="22"/>
      <c r="LTZ1191" s="22"/>
      <c r="LUA1191" s="22"/>
      <c r="LUB1191" s="22"/>
      <c r="LUC1191" s="22"/>
      <c r="LUD1191" s="22"/>
      <c r="LUE1191" s="22"/>
      <c r="LUF1191" s="22"/>
      <c r="LUG1191" s="22"/>
      <c r="LUH1191" s="22"/>
      <c r="LUI1191" s="22"/>
      <c r="LUJ1191" s="22"/>
      <c r="LUK1191" s="22"/>
      <c r="LUL1191" s="22"/>
      <c r="LUM1191" s="22"/>
      <c r="LUN1191" s="22"/>
      <c r="LUO1191" s="22"/>
      <c r="LUP1191" s="22"/>
      <c r="LUQ1191" s="22"/>
      <c r="LUR1191" s="22"/>
      <c r="LUS1191" s="22"/>
      <c r="LUT1191" s="22"/>
      <c r="LUU1191" s="22"/>
      <c r="LUV1191" s="22"/>
      <c r="LUW1191" s="22"/>
      <c r="LUX1191" s="22"/>
      <c r="LUY1191" s="22"/>
      <c r="LUZ1191" s="22"/>
      <c r="LVA1191" s="22"/>
      <c r="LVB1191" s="22"/>
      <c r="LVC1191" s="22"/>
      <c r="LVD1191" s="22"/>
      <c r="LVE1191" s="22"/>
      <c r="LVF1191" s="22"/>
      <c r="LVG1191" s="22"/>
      <c r="LVH1191" s="22"/>
      <c r="LVI1191" s="22"/>
      <c r="LVJ1191" s="22"/>
      <c r="LVK1191" s="22"/>
      <c r="LVL1191" s="22"/>
      <c r="LVM1191" s="22"/>
      <c r="LVN1191" s="22"/>
      <c r="LVO1191" s="22"/>
      <c r="LVP1191" s="22"/>
      <c r="LVQ1191" s="22"/>
      <c r="LVR1191" s="22"/>
      <c r="LVS1191" s="22"/>
      <c r="LVT1191" s="22"/>
      <c r="LVU1191" s="22"/>
      <c r="LVV1191" s="22"/>
      <c r="LVW1191" s="22"/>
      <c r="LVX1191" s="22"/>
      <c r="LVY1191" s="22"/>
      <c r="LVZ1191" s="22"/>
      <c r="LWA1191" s="22"/>
      <c r="LWB1191" s="22"/>
      <c r="LWC1191" s="22"/>
      <c r="LWD1191" s="22"/>
      <c r="LWE1191" s="22"/>
      <c r="LWF1191" s="22"/>
      <c r="LWG1191" s="22"/>
      <c r="LWH1191" s="22"/>
      <c r="LWI1191" s="22"/>
      <c r="LWJ1191" s="22"/>
      <c r="LWK1191" s="22"/>
      <c r="LWL1191" s="22"/>
      <c r="LWM1191" s="22"/>
      <c r="LWN1191" s="22"/>
      <c r="LWO1191" s="22"/>
      <c r="LWP1191" s="22"/>
      <c r="LWQ1191" s="22"/>
      <c r="LWR1191" s="22"/>
      <c r="LWS1191" s="22"/>
      <c r="LWT1191" s="22"/>
      <c r="LWU1191" s="22"/>
      <c r="LWV1191" s="22"/>
      <c r="LWW1191" s="22"/>
      <c r="LWX1191" s="22"/>
      <c r="LWY1191" s="22"/>
      <c r="LWZ1191" s="22"/>
      <c r="LXA1191" s="22"/>
      <c r="LXB1191" s="22"/>
      <c r="LXC1191" s="22"/>
      <c r="LXD1191" s="22"/>
      <c r="LXE1191" s="22"/>
      <c r="LXF1191" s="22"/>
      <c r="LXG1191" s="22"/>
      <c r="LXH1191" s="22"/>
      <c r="LXI1191" s="22"/>
      <c r="LXJ1191" s="22"/>
      <c r="LXK1191" s="22"/>
      <c r="LXL1191" s="22"/>
      <c r="LXM1191" s="22"/>
      <c r="LXN1191" s="22"/>
      <c r="LXO1191" s="22"/>
      <c r="LXP1191" s="22"/>
      <c r="LXQ1191" s="22"/>
      <c r="LXR1191" s="22"/>
      <c r="LXS1191" s="22"/>
      <c r="LXT1191" s="22"/>
      <c r="LXU1191" s="22"/>
      <c r="LXV1191" s="22"/>
      <c r="LXW1191" s="22"/>
      <c r="LXX1191" s="22"/>
      <c r="LXY1191" s="22"/>
      <c r="LXZ1191" s="22"/>
      <c r="LYA1191" s="22"/>
      <c r="LYB1191" s="22"/>
      <c r="LYC1191" s="22"/>
      <c r="LYD1191" s="22"/>
      <c r="LYE1191" s="22"/>
      <c r="LYF1191" s="22"/>
      <c r="LYG1191" s="22"/>
      <c r="LYH1191" s="22"/>
      <c r="LYI1191" s="22"/>
      <c r="LYJ1191" s="22"/>
      <c r="LYK1191" s="22"/>
      <c r="LYL1191" s="22"/>
      <c r="LYM1191" s="22"/>
      <c r="LYN1191" s="22"/>
      <c r="LYO1191" s="22"/>
      <c r="LYP1191" s="22"/>
      <c r="LYQ1191" s="22"/>
      <c r="LYR1191" s="22"/>
      <c r="LYS1191" s="22"/>
      <c r="LYT1191" s="22"/>
      <c r="LYU1191" s="22"/>
      <c r="LYV1191" s="22"/>
      <c r="LYW1191" s="22"/>
      <c r="LYX1191" s="22"/>
      <c r="LYY1191" s="22"/>
      <c r="LYZ1191" s="22"/>
      <c r="LZA1191" s="22"/>
      <c r="LZB1191" s="22"/>
      <c r="LZC1191" s="22"/>
      <c r="LZD1191" s="22"/>
      <c r="LZE1191" s="22"/>
      <c r="LZF1191" s="22"/>
      <c r="LZG1191" s="22"/>
      <c r="LZH1191" s="22"/>
      <c r="LZI1191" s="22"/>
      <c r="LZJ1191" s="22"/>
      <c r="LZK1191" s="22"/>
      <c r="LZL1191" s="22"/>
      <c r="LZM1191" s="22"/>
      <c r="LZN1191" s="22"/>
      <c r="LZO1191" s="22"/>
      <c r="LZP1191" s="22"/>
      <c r="LZQ1191" s="22"/>
      <c r="LZR1191" s="22"/>
      <c r="LZS1191" s="22"/>
      <c r="LZT1191" s="22"/>
      <c r="LZU1191" s="22"/>
      <c r="LZV1191" s="22"/>
      <c r="LZW1191" s="22"/>
      <c r="LZX1191" s="22"/>
      <c r="LZY1191" s="22"/>
      <c r="LZZ1191" s="22"/>
      <c r="MAA1191" s="22"/>
      <c r="MAB1191" s="22"/>
      <c r="MAC1191" s="22"/>
      <c r="MAD1191" s="22"/>
      <c r="MAE1191" s="22"/>
      <c r="MAF1191" s="22"/>
      <c r="MAG1191" s="22"/>
      <c r="MAH1191" s="22"/>
      <c r="MAI1191" s="22"/>
      <c r="MAJ1191" s="22"/>
      <c r="MAK1191" s="22"/>
      <c r="MAL1191" s="22"/>
      <c r="MAM1191" s="22"/>
      <c r="MAN1191" s="22"/>
      <c r="MAO1191" s="22"/>
      <c r="MAP1191" s="22"/>
      <c r="MAQ1191" s="22"/>
      <c r="MAR1191" s="22"/>
      <c r="MAS1191" s="22"/>
      <c r="MAT1191" s="22"/>
      <c r="MAU1191" s="22"/>
      <c r="MAV1191" s="22"/>
      <c r="MAW1191" s="22"/>
      <c r="MAX1191" s="22"/>
      <c r="MAY1191" s="22"/>
      <c r="MAZ1191" s="22"/>
      <c r="MBA1191" s="22"/>
      <c r="MBB1191" s="22"/>
      <c r="MBC1191" s="22"/>
      <c r="MBD1191" s="22"/>
      <c r="MBE1191" s="22"/>
      <c r="MBF1191" s="22"/>
      <c r="MBG1191" s="22"/>
      <c r="MBH1191" s="22"/>
      <c r="MBI1191" s="22"/>
      <c r="MBJ1191" s="22"/>
      <c r="MBK1191" s="22"/>
      <c r="MBL1191" s="22"/>
      <c r="MBM1191" s="22"/>
      <c r="MBN1191" s="22"/>
      <c r="MBO1191" s="22"/>
      <c r="MBP1191" s="22"/>
      <c r="MBQ1191" s="22"/>
      <c r="MBR1191" s="22"/>
      <c r="MBS1191" s="22"/>
      <c r="MBT1191" s="22"/>
      <c r="MBU1191" s="22"/>
      <c r="MBV1191" s="22"/>
      <c r="MBW1191" s="22"/>
      <c r="MBX1191" s="22"/>
      <c r="MBY1191" s="22"/>
      <c r="MBZ1191" s="22"/>
      <c r="MCA1191" s="22"/>
      <c r="MCB1191" s="22"/>
      <c r="MCC1191" s="22"/>
      <c r="MCD1191" s="22"/>
      <c r="MCE1191" s="22"/>
      <c r="MCF1191" s="22"/>
      <c r="MCG1191" s="22"/>
      <c r="MCH1191" s="22"/>
      <c r="MCI1191" s="22"/>
      <c r="MCJ1191" s="22"/>
      <c r="MCK1191" s="22"/>
      <c r="MCL1191" s="22"/>
      <c r="MCM1191" s="22"/>
      <c r="MCN1191" s="22"/>
      <c r="MCO1191" s="22"/>
      <c r="MCP1191" s="22"/>
      <c r="MCQ1191" s="22"/>
      <c r="MCR1191" s="22"/>
      <c r="MCS1191" s="22"/>
      <c r="MCT1191" s="22"/>
      <c r="MCU1191" s="22"/>
      <c r="MCV1191" s="22"/>
      <c r="MCW1191" s="22"/>
      <c r="MCX1191" s="22"/>
      <c r="MCY1191" s="22"/>
      <c r="MCZ1191" s="22"/>
      <c r="MDA1191" s="22"/>
      <c r="MDB1191" s="22"/>
      <c r="MDC1191" s="22"/>
      <c r="MDD1191" s="22"/>
      <c r="MDE1191" s="22"/>
      <c r="MDF1191" s="22"/>
      <c r="MDG1191" s="22"/>
      <c r="MDH1191" s="22"/>
      <c r="MDI1191" s="22"/>
      <c r="MDJ1191" s="22"/>
      <c r="MDK1191" s="22"/>
      <c r="MDL1191" s="22"/>
      <c r="MDM1191" s="22"/>
      <c r="MDN1191" s="22"/>
      <c r="MDO1191" s="22"/>
      <c r="MDP1191" s="22"/>
      <c r="MDQ1191" s="22"/>
      <c r="MDR1191" s="22"/>
      <c r="MDS1191" s="22"/>
      <c r="MDT1191" s="22"/>
      <c r="MDU1191" s="22"/>
      <c r="MDV1191" s="22"/>
      <c r="MDW1191" s="22"/>
      <c r="MDX1191" s="22"/>
      <c r="MDY1191" s="22"/>
      <c r="MDZ1191" s="22"/>
      <c r="MEA1191" s="22"/>
      <c r="MEB1191" s="22"/>
      <c r="MEC1191" s="22"/>
      <c r="MED1191" s="22"/>
      <c r="MEE1191" s="22"/>
      <c r="MEF1191" s="22"/>
      <c r="MEG1191" s="22"/>
      <c r="MEH1191" s="22"/>
      <c r="MEI1191" s="22"/>
      <c r="MEJ1191" s="22"/>
      <c r="MEK1191" s="22"/>
      <c r="MEL1191" s="22"/>
      <c r="MEM1191" s="22"/>
      <c r="MEN1191" s="22"/>
      <c r="MEO1191" s="22"/>
      <c r="MEP1191" s="22"/>
      <c r="MEQ1191" s="22"/>
      <c r="MER1191" s="22"/>
      <c r="MES1191" s="22"/>
      <c r="MET1191" s="22"/>
      <c r="MEU1191" s="22"/>
      <c r="MEV1191" s="22"/>
      <c r="MEW1191" s="22"/>
      <c r="MEX1191" s="22"/>
      <c r="MEY1191" s="22"/>
      <c r="MEZ1191" s="22"/>
      <c r="MFA1191" s="22"/>
      <c r="MFB1191" s="22"/>
      <c r="MFC1191" s="22"/>
      <c r="MFD1191" s="22"/>
      <c r="MFE1191" s="22"/>
      <c r="MFF1191" s="22"/>
      <c r="MFG1191" s="22"/>
      <c r="MFH1191" s="22"/>
      <c r="MFI1191" s="22"/>
      <c r="MFJ1191" s="22"/>
      <c r="MFK1191" s="22"/>
      <c r="MFL1191" s="22"/>
      <c r="MFM1191" s="22"/>
      <c r="MFN1191" s="22"/>
      <c r="MFO1191" s="22"/>
      <c r="MFP1191" s="22"/>
      <c r="MFQ1191" s="22"/>
      <c r="MFR1191" s="22"/>
      <c r="MFS1191" s="22"/>
      <c r="MFT1191" s="22"/>
      <c r="MFU1191" s="22"/>
      <c r="MFV1191" s="22"/>
      <c r="MFW1191" s="22"/>
      <c r="MFX1191" s="22"/>
      <c r="MFY1191" s="22"/>
      <c r="MFZ1191" s="22"/>
      <c r="MGA1191" s="22"/>
      <c r="MGB1191" s="22"/>
      <c r="MGC1191" s="22"/>
      <c r="MGD1191" s="22"/>
      <c r="MGE1191" s="22"/>
      <c r="MGF1191" s="22"/>
      <c r="MGG1191" s="22"/>
      <c r="MGH1191" s="22"/>
      <c r="MGI1191" s="22"/>
      <c r="MGJ1191" s="22"/>
      <c r="MGK1191" s="22"/>
      <c r="MGL1191" s="22"/>
      <c r="MGM1191" s="22"/>
      <c r="MGN1191" s="22"/>
      <c r="MGO1191" s="22"/>
      <c r="MGP1191" s="22"/>
      <c r="MGQ1191" s="22"/>
      <c r="MGR1191" s="22"/>
      <c r="MGS1191" s="22"/>
      <c r="MGT1191" s="22"/>
      <c r="MGU1191" s="22"/>
      <c r="MGV1191" s="22"/>
      <c r="MGW1191" s="22"/>
      <c r="MGX1191" s="22"/>
      <c r="MGY1191" s="22"/>
      <c r="MGZ1191" s="22"/>
      <c r="MHA1191" s="22"/>
      <c r="MHB1191" s="22"/>
      <c r="MHC1191" s="22"/>
      <c r="MHD1191" s="22"/>
      <c r="MHE1191" s="22"/>
      <c r="MHF1191" s="22"/>
      <c r="MHG1191" s="22"/>
      <c r="MHH1191" s="22"/>
      <c r="MHI1191" s="22"/>
      <c r="MHJ1191" s="22"/>
      <c r="MHK1191" s="22"/>
      <c r="MHL1191" s="22"/>
      <c r="MHM1191" s="22"/>
      <c r="MHN1191" s="22"/>
      <c r="MHO1191" s="22"/>
      <c r="MHP1191" s="22"/>
      <c r="MHQ1191" s="22"/>
      <c r="MHR1191" s="22"/>
      <c r="MHS1191" s="22"/>
      <c r="MHT1191" s="22"/>
      <c r="MHU1191" s="22"/>
      <c r="MHV1191" s="22"/>
      <c r="MHW1191" s="22"/>
      <c r="MHX1191" s="22"/>
      <c r="MHY1191" s="22"/>
      <c r="MHZ1191" s="22"/>
      <c r="MIA1191" s="22"/>
      <c r="MIB1191" s="22"/>
      <c r="MIC1191" s="22"/>
      <c r="MID1191" s="22"/>
      <c r="MIE1191" s="22"/>
      <c r="MIF1191" s="22"/>
      <c r="MIG1191" s="22"/>
      <c r="MIH1191" s="22"/>
      <c r="MII1191" s="22"/>
      <c r="MIJ1191" s="22"/>
      <c r="MIK1191" s="22"/>
      <c r="MIL1191" s="22"/>
      <c r="MIM1191" s="22"/>
      <c r="MIN1191" s="22"/>
      <c r="MIO1191" s="22"/>
      <c r="MIP1191" s="22"/>
      <c r="MIQ1191" s="22"/>
      <c r="MIR1191" s="22"/>
      <c r="MIS1191" s="22"/>
      <c r="MIT1191" s="22"/>
      <c r="MIU1191" s="22"/>
      <c r="MIV1191" s="22"/>
      <c r="MIW1191" s="22"/>
      <c r="MIX1191" s="22"/>
      <c r="MIY1191" s="22"/>
      <c r="MIZ1191" s="22"/>
      <c r="MJA1191" s="22"/>
      <c r="MJB1191" s="22"/>
      <c r="MJC1191" s="22"/>
      <c r="MJD1191" s="22"/>
      <c r="MJE1191" s="22"/>
      <c r="MJF1191" s="22"/>
      <c r="MJG1191" s="22"/>
      <c r="MJH1191" s="22"/>
      <c r="MJI1191" s="22"/>
      <c r="MJJ1191" s="22"/>
      <c r="MJK1191" s="22"/>
      <c r="MJL1191" s="22"/>
      <c r="MJM1191" s="22"/>
      <c r="MJN1191" s="22"/>
      <c r="MJO1191" s="22"/>
      <c r="MJP1191" s="22"/>
      <c r="MJQ1191" s="22"/>
      <c r="MJR1191" s="22"/>
      <c r="MJS1191" s="22"/>
      <c r="MJT1191" s="22"/>
      <c r="MJU1191" s="22"/>
      <c r="MJV1191" s="22"/>
      <c r="MJW1191" s="22"/>
      <c r="MJX1191" s="22"/>
      <c r="MJY1191" s="22"/>
      <c r="MJZ1191" s="22"/>
      <c r="MKA1191" s="22"/>
      <c r="MKB1191" s="22"/>
      <c r="MKC1191" s="22"/>
      <c r="MKD1191" s="22"/>
      <c r="MKE1191" s="22"/>
      <c r="MKF1191" s="22"/>
      <c r="MKG1191" s="22"/>
      <c r="MKH1191" s="22"/>
      <c r="MKI1191" s="22"/>
      <c r="MKJ1191" s="22"/>
      <c r="MKK1191" s="22"/>
      <c r="MKL1191" s="22"/>
      <c r="MKM1191" s="22"/>
      <c r="MKN1191" s="22"/>
      <c r="MKO1191" s="22"/>
      <c r="MKP1191" s="22"/>
      <c r="MKQ1191" s="22"/>
      <c r="MKR1191" s="22"/>
      <c r="MKS1191" s="22"/>
      <c r="MKT1191" s="22"/>
      <c r="MKU1191" s="22"/>
      <c r="MKV1191" s="22"/>
      <c r="MKW1191" s="22"/>
      <c r="MKX1191" s="22"/>
      <c r="MKY1191" s="22"/>
      <c r="MKZ1191" s="22"/>
      <c r="MLA1191" s="22"/>
      <c r="MLB1191" s="22"/>
      <c r="MLC1191" s="22"/>
      <c r="MLD1191" s="22"/>
      <c r="MLE1191" s="22"/>
      <c r="MLF1191" s="22"/>
      <c r="MLG1191" s="22"/>
      <c r="MLH1191" s="22"/>
      <c r="MLI1191" s="22"/>
      <c r="MLJ1191" s="22"/>
      <c r="MLK1191" s="22"/>
      <c r="MLL1191" s="22"/>
      <c r="MLM1191" s="22"/>
      <c r="MLN1191" s="22"/>
      <c r="MLO1191" s="22"/>
      <c r="MLP1191" s="22"/>
      <c r="MLQ1191" s="22"/>
      <c r="MLR1191" s="22"/>
      <c r="MLS1191" s="22"/>
      <c r="MLT1191" s="22"/>
      <c r="MLU1191" s="22"/>
      <c r="MLV1191" s="22"/>
      <c r="MLW1191" s="22"/>
      <c r="MLX1191" s="22"/>
      <c r="MLY1191" s="22"/>
      <c r="MLZ1191" s="22"/>
      <c r="MMA1191" s="22"/>
      <c r="MMB1191" s="22"/>
      <c r="MMC1191" s="22"/>
      <c r="MMD1191" s="22"/>
      <c r="MME1191" s="22"/>
      <c r="MMF1191" s="22"/>
      <c r="MMG1191" s="22"/>
      <c r="MMH1191" s="22"/>
      <c r="MMI1191" s="22"/>
      <c r="MMJ1191" s="22"/>
      <c r="MMK1191" s="22"/>
      <c r="MML1191" s="22"/>
      <c r="MMM1191" s="22"/>
      <c r="MMN1191" s="22"/>
      <c r="MMO1191" s="22"/>
      <c r="MMP1191" s="22"/>
      <c r="MMQ1191" s="22"/>
      <c r="MMR1191" s="22"/>
      <c r="MMS1191" s="22"/>
      <c r="MMT1191" s="22"/>
      <c r="MMU1191" s="22"/>
      <c r="MMV1191" s="22"/>
      <c r="MMW1191" s="22"/>
      <c r="MMX1191" s="22"/>
      <c r="MMY1191" s="22"/>
      <c r="MMZ1191" s="22"/>
      <c r="MNA1191" s="22"/>
      <c r="MNB1191" s="22"/>
      <c r="MNC1191" s="22"/>
      <c r="MND1191" s="22"/>
      <c r="MNE1191" s="22"/>
      <c r="MNF1191" s="22"/>
      <c r="MNG1191" s="22"/>
      <c r="MNH1191" s="22"/>
      <c r="MNI1191" s="22"/>
      <c r="MNJ1191" s="22"/>
      <c r="MNK1191" s="22"/>
      <c r="MNL1191" s="22"/>
      <c r="MNM1191" s="22"/>
      <c r="MNN1191" s="22"/>
      <c r="MNO1191" s="22"/>
      <c r="MNP1191" s="22"/>
      <c r="MNQ1191" s="22"/>
      <c r="MNR1191" s="22"/>
      <c r="MNS1191" s="22"/>
      <c r="MNT1191" s="22"/>
      <c r="MNU1191" s="22"/>
      <c r="MNV1191" s="22"/>
      <c r="MNW1191" s="22"/>
      <c r="MNX1191" s="22"/>
      <c r="MNY1191" s="22"/>
      <c r="MNZ1191" s="22"/>
      <c r="MOA1191" s="22"/>
      <c r="MOB1191" s="22"/>
      <c r="MOC1191" s="22"/>
      <c r="MOD1191" s="22"/>
      <c r="MOE1191" s="22"/>
      <c r="MOF1191" s="22"/>
      <c r="MOG1191" s="22"/>
      <c r="MOH1191" s="22"/>
      <c r="MOI1191" s="22"/>
      <c r="MOJ1191" s="22"/>
      <c r="MOK1191" s="22"/>
      <c r="MOL1191" s="22"/>
      <c r="MOM1191" s="22"/>
      <c r="MON1191" s="22"/>
      <c r="MOO1191" s="22"/>
      <c r="MOP1191" s="22"/>
      <c r="MOQ1191" s="22"/>
      <c r="MOR1191" s="22"/>
      <c r="MOS1191" s="22"/>
      <c r="MOT1191" s="22"/>
      <c r="MOU1191" s="22"/>
      <c r="MOV1191" s="22"/>
      <c r="MOW1191" s="22"/>
      <c r="MOX1191" s="22"/>
      <c r="MOY1191" s="22"/>
      <c r="MOZ1191" s="22"/>
      <c r="MPA1191" s="22"/>
      <c r="MPB1191" s="22"/>
      <c r="MPC1191" s="22"/>
      <c r="MPD1191" s="22"/>
      <c r="MPE1191" s="22"/>
      <c r="MPF1191" s="22"/>
      <c r="MPG1191" s="22"/>
      <c r="MPH1191" s="22"/>
      <c r="MPI1191" s="22"/>
      <c r="MPJ1191" s="22"/>
      <c r="MPK1191" s="22"/>
      <c r="MPL1191" s="22"/>
      <c r="MPM1191" s="22"/>
      <c r="MPN1191" s="22"/>
      <c r="MPO1191" s="22"/>
      <c r="MPP1191" s="22"/>
      <c r="MPQ1191" s="22"/>
      <c r="MPR1191" s="22"/>
      <c r="MPS1191" s="22"/>
      <c r="MPT1191" s="22"/>
      <c r="MPU1191" s="22"/>
      <c r="MPV1191" s="22"/>
      <c r="MPW1191" s="22"/>
      <c r="MPX1191" s="22"/>
      <c r="MPY1191" s="22"/>
      <c r="MPZ1191" s="22"/>
      <c r="MQA1191" s="22"/>
      <c r="MQB1191" s="22"/>
      <c r="MQC1191" s="22"/>
      <c r="MQD1191" s="22"/>
      <c r="MQE1191" s="22"/>
      <c r="MQF1191" s="22"/>
      <c r="MQG1191" s="22"/>
      <c r="MQH1191" s="22"/>
      <c r="MQI1191" s="22"/>
      <c r="MQJ1191" s="22"/>
      <c r="MQK1191" s="22"/>
      <c r="MQL1191" s="22"/>
      <c r="MQM1191" s="22"/>
      <c r="MQN1191" s="22"/>
      <c r="MQO1191" s="22"/>
      <c r="MQP1191" s="22"/>
      <c r="MQQ1191" s="22"/>
      <c r="MQR1191" s="22"/>
      <c r="MQS1191" s="22"/>
      <c r="MQT1191" s="22"/>
      <c r="MQU1191" s="22"/>
      <c r="MQV1191" s="22"/>
      <c r="MQW1191" s="22"/>
      <c r="MQX1191" s="22"/>
      <c r="MQY1191" s="22"/>
      <c r="MQZ1191" s="22"/>
      <c r="MRA1191" s="22"/>
      <c r="MRB1191" s="22"/>
      <c r="MRC1191" s="22"/>
      <c r="MRD1191" s="22"/>
      <c r="MRE1191" s="22"/>
      <c r="MRF1191" s="22"/>
      <c r="MRG1191" s="22"/>
      <c r="MRH1191" s="22"/>
      <c r="MRI1191" s="22"/>
      <c r="MRJ1191" s="22"/>
      <c r="MRK1191" s="22"/>
      <c r="MRL1191" s="22"/>
      <c r="MRM1191" s="22"/>
      <c r="MRN1191" s="22"/>
      <c r="MRO1191" s="22"/>
      <c r="MRP1191" s="22"/>
      <c r="MRQ1191" s="22"/>
      <c r="MRR1191" s="22"/>
      <c r="MRS1191" s="22"/>
      <c r="MRT1191" s="22"/>
      <c r="MRU1191" s="22"/>
      <c r="MRV1191" s="22"/>
      <c r="MRW1191" s="22"/>
      <c r="MRX1191" s="22"/>
      <c r="MRY1191" s="22"/>
      <c r="MRZ1191" s="22"/>
      <c r="MSA1191" s="22"/>
      <c r="MSB1191" s="22"/>
      <c r="MSC1191" s="22"/>
      <c r="MSD1191" s="22"/>
      <c r="MSE1191" s="22"/>
      <c r="MSF1191" s="22"/>
      <c r="MSG1191" s="22"/>
      <c r="MSH1191" s="22"/>
      <c r="MSI1191" s="22"/>
      <c r="MSJ1191" s="22"/>
      <c r="MSK1191" s="22"/>
      <c r="MSL1191" s="22"/>
      <c r="MSM1191" s="22"/>
      <c r="MSN1191" s="22"/>
      <c r="MSO1191" s="22"/>
      <c r="MSP1191" s="22"/>
      <c r="MSQ1191" s="22"/>
      <c r="MSR1191" s="22"/>
      <c r="MSS1191" s="22"/>
      <c r="MST1191" s="22"/>
      <c r="MSU1191" s="22"/>
      <c r="MSV1191" s="22"/>
      <c r="MSW1191" s="22"/>
      <c r="MSX1191" s="22"/>
      <c r="MSY1191" s="22"/>
      <c r="MSZ1191" s="22"/>
      <c r="MTA1191" s="22"/>
      <c r="MTB1191" s="22"/>
      <c r="MTC1191" s="22"/>
      <c r="MTD1191" s="22"/>
      <c r="MTE1191" s="22"/>
      <c r="MTF1191" s="22"/>
      <c r="MTG1191" s="22"/>
      <c r="MTH1191" s="22"/>
      <c r="MTI1191" s="22"/>
      <c r="MTJ1191" s="22"/>
      <c r="MTK1191" s="22"/>
      <c r="MTL1191" s="22"/>
      <c r="MTM1191" s="22"/>
      <c r="MTN1191" s="22"/>
      <c r="MTO1191" s="22"/>
      <c r="MTP1191" s="22"/>
      <c r="MTQ1191" s="22"/>
      <c r="MTR1191" s="22"/>
      <c r="MTS1191" s="22"/>
      <c r="MTT1191" s="22"/>
      <c r="MTU1191" s="22"/>
      <c r="MTV1191" s="22"/>
      <c r="MTW1191" s="22"/>
      <c r="MTX1191" s="22"/>
      <c r="MTY1191" s="22"/>
      <c r="MTZ1191" s="22"/>
      <c r="MUA1191" s="22"/>
      <c r="MUB1191" s="22"/>
      <c r="MUC1191" s="22"/>
      <c r="MUD1191" s="22"/>
      <c r="MUE1191" s="22"/>
      <c r="MUF1191" s="22"/>
      <c r="MUG1191" s="22"/>
      <c r="MUH1191" s="22"/>
      <c r="MUI1191" s="22"/>
      <c r="MUJ1191" s="22"/>
      <c r="MUK1191" s="22"/>
      <c r="MUL1191" s="22"/>
      <c r="MUM1191" s="22"/>
      <c r="MUN1191" s="22"/>
      <c r="MUO1191" s="22"/>
      <c r="MUP1191" s="22"/>
      <c r="MUQ1191" s="22"/>
      <c r="MUR1191" s="22"/>
      <c r="MUS1191" s="22"/>
      <c r="MUT1191" s="22"/>
      <c r="MUU1191" s="22"/>
      <c r="MUV1191" s="22"/>
      <c r="MUW1191" s="22"/>
      <c r="MUX1191" s="22"/>
      <c r="MUY1191" s="22"/>
      <c r="MUZ1191" s="22"/>
      <c r="MVA1191" s="22"/>
      <c r="MVB1191" s="22"/>
      <c r="MVC1191" s="22"/>
      <c r="MVD1191" s="22"/>
      <c r="MVE1191" s="22"/>
      <c r="MVF1191" s="22"/>
      <c r="MVG1191" s="22"/>
      <c r="MVH1191" s="22"/>
      <c r="MVI1191" s="22"/>
      <c r="MVJ1191" s="22"/>
      <c r="MVK1191" s="22"/>
      <c r="MVL1191" s="22"/>
      <c r="MVM1191" s="22"/>
      <c r="MVN1191" s="22"/>
      <c r="MVO1191" s="22"/>
      <c r="MVP1191" s="22"/>
      <c r="MVQ1191" s="22"/>
      <c r="MVR1191" s="22"/>
      <c r="MVS1191" s="22"/>
      <c r="MVT1191" s="22"/>
      <c r="MVU1191" s="22"/>
      <c r="MVV1191" s="22"/>
      <c r="MVW1191" s="22"/>
      <c r="MVX1191" s="22"/>
      <c r="MVY1191" s="22"/>
      <c r="MVZ1191" s="22"/>
      <c r="MWA1191" s="22"/>
      <c r="MWB1191" s="22"/>
      <c r="MWC1191" s="22"/>
      <c r="MWD1191" s="22"/>
      <c r="MWE1191" s="22"/>
      <c r="MWF1191" s="22"/>
      <c r="MWG1191" s="22"/>
      <c r="MWH1191" s="22"/>
      <c r="MWI1191" s="22"/>
      <c r="MWJ1191" s="22"/>
      <c r="MWK1191" s="22"/>
      <c r="MWL1191" s="22"/>
      <c r="MWM1191" s="22"/>
      <c r="MWN1191" s="22"/>
      <c r="MWO1191" s="22"/>
      <c r="MWP1191" s="22"/>
      <c r="MWQ1191" s="22"/>
      <c r="MWR1191" s="22"/>
      <c r="MWS1191" s="22"/>
      <c r="MWT1191" s="22"/>
      <c r="MWU1191" s="22"/>
      <c r="MWV1191" s="22"/>
      <c r="MWW1191" s="22"/>
      <c r="MWX1191" s="22"/>
      <c r="MWY1191" s="22"/>
      <c r="MWZ1191" s="22"/>
      <c r="MXA1191" s="22"/>
      <c r="MXB1191" s="22"/>
      <c r="MXC1191" s="22"/>
      <c r="MXD1191" s="22"/>
      <c r="MXE1191" s="22"/>
      <c r="MXF1191" s="22"/>
      <c r="MXG1191" s="22"/>
      <c r="MXH1191" s="22"/>
      <c r="MXI1191" s="22"/>
      <c r="MXJ1191" s="22"/>
      <c r="MXK1191" s="22"/>
      <c r="MXL1191" s="22"/>
      <c r="MXM1191" s="22"/>
      <c r="MXN1191" s="22"/>
      <c r="MXO1191" s="22"/>
      <c r="MXP1191" s="22"/>
      <c r="MXQ1191" s="22"/>
      <c r="MXR1191" s="22"/>
      <c r="MXS1191" s="22"/>
      <c r="MXT1191" s="22"/>
      <c r="MXU1191" s="22"/>
      <c r="MXV1191" s="22"/>
      <c r="MXW1191" s="22"/>
      <c r="MXX1191" s="22"/>
      <c r="MXY1191" s="22"/>
      <c r="MXZ1191" s="22"/>
      <c r="MYA1191" s="22"/>
      <c r="MYB1191" s="22"/>
      <c r="MYC1191" s="22"/>
      <c r="MYD1191" s="22"/>
      <c r="MYE1191" s="22"/>
      <c r="MYF1191" s="22"/>
      <c r="MYG1191" s="22"/>
      <c r="MYH1191" s="22"/>
      <c r="MYI1191" s="22"/>
      <c r="MYJ1191" s="22"/>
      <c r="MYK1191" s="22"/>
      <c r="MYL1191" s="22"/>
      <c r="MYM1191" s="22"/>
      <c r="MYN1191" s="22"/>
      <c r="MYO1191" s="22"/>
      <c r="MYP1191" s="22"/>
      <c r="MYQ1191" s="22"/>
      <c r="MYR1191" s="22"/>
      <c r="MYS1191" s="22"/>
      <c r="MYT1191" s="22"/>
      <c r="MYU1191" s="22"/>
      <c r="MYV1191" s="22"/>
      <c r="MYW1191" s="22"/>
      <c r="MYX1191" s="22"/>
      <c r="MYY1191" s="22"/>
      <c r="MYZ1191" s="22"/>
      <c r="MZA1191" s="22"/>
      <c r="MZB1191" s="22"/>
      <c r="MZC1191" s="22"/>
      <c r="MZD1191" s="22"/>
      <c r="MZE1191" s="22"/>
      <c r="MZF1191" s="22"/>
      <c r="MZG1191" s="22"/>
      <c r="MZH1191" s="22"/>
      <c r="MZI1191" s="22"/>
      <c r="MZJ1191" s="22"/>
      <c r="MZK1191" s="22"/>
      <c r="MZL1191" s="22"/>
      <c r="MZM1191" s="22"/>
      <c r="MZN1191" s="22"/>
      <c r="MZO1191" s="22"/>
      <c r="MZP1191" s="22"/>
      <c r="MZQ1191" s="22"/>
      <c r="MZR1191" s="22"/>
      <c r="MZS1191" s="22"/>
      <c r="MZT1191" s="22"/>
      <c r="MZU1191" s="22"/>
      <c r="MZV1191" s="22"/>
      <c r="MZW1191" s="22"/>
      <c r="MZX1191" s="22"/>
      <c r="MZY1191" s="22"/>
      <c r="MZZ1191" s="22"/>
      <c r="NAA1191" s="22"/>
      <c r="NAB1191" s="22"/>
      <c r="NAC1191" s="22"/>
      <c r="NAD1191" s="22"/>
      <c r="NAE1191" s="22"/>
      <c r="NAF1191" s="22"/>
      <c r="NAG1191" s="22"/>
      <c r="NAH1191" s="22"/>
      <c r="NAI1191" s="22"/>
      <c r="NAJ1191" s="22"/>
      <c r="NAK1191" s="22"/>
      <c r="NAL1191" s="22"/>
      <c r="NAM1191" s="22"/>
      <c r="NAN1191" s="22"/>
      <c r="NAO1191" s="22"/>
      <c r="NAP1191" s="22"/>
      <c r="NAQ1191" s="22"/>
      <c r="NAR1191" s="22"/>
      <c r="NAS1191" s="22"/>
      <c r="NAT1191" s="22"/>
      <c r="NAU1191" s="22"/>
      <c r="NAV1191" s="22"/>
      <c r="NAW1191" s="22"/>
      <c r="NAX1191" s="22"/>
      <c r="NAY1191" s="22"/>
      <c r="NAZ1191" s="22"/>
      <c r="NBA1191" s="22"/>
      <c r="NBB1191" s="22"/>
      <c r="NBC1191" s="22"/>
      <c r="NBD1191" s="22"/>
      <c r="NBE1191" s="22"/>
      <c r="NBF1191" s="22"/>
      <c r="NBG1191" s="22"/>
      <c r="NBH1191" s="22"/>
      <c r="NBI1191" s="22"/>
      <c r="NBJ1191" s="22"/>
      <c r="NBK1191" s="22"/>
      <c r="NBL1191" s="22"/>
      <c r="NBM1191" s="22"/>
      <c r="NBN1191" s="22"/>
      <c r="NBO1191" s="22"/>
      <c r="NBP1191" s="22"/>
      <c r="NBQ1191" s="22"/>
      <c r="NBR1191" s="22"/>
      <c r="NBS1191" s="22"/>
      <c r="NBT1191" s="22"/>
      <c r="NBU1191" s="22"/>
      <c r="NBV1191" s="22"/>
      <c r="NBW1191" s="22"/>
      <c r="NBX1191" s="22"/>
      <c r="NBY1191" s="22"/>
      <c r="NBZ1191" s="22"/>
      <c r="NCA1191" s="22"/>
      <c r="NCB1191" s="22"/>
      <c r="NCC1191" s="22"/>
      <c r="NCD1191" s="22"/>
      <c r="NCE1191" s="22"/>
      <c r="NCF1191" s="22"/>
      <c r="NCG1191" s="22"/>
      <c r="NCH1191" s="22"/>
      <c r="NCI1191" s="22"/>
      <c r="NCJ1191" s="22"/>
      <c r="NCK1191" s="22"/>
      <c r="NCL1191" s="22"/>
      <c r="NCM1191" s="22"/>
      <c r="NCN1191" s="22"/>
      <c r="NCO1191" s="22"/>
      <c r="NCP1191" s="22"/>
      <c r="NCQ1191" s="22"/>
      <c r="NCR1191" s="22"/>
      <c r="NCS1191" s="22"/>
      <c r="NCT1191" s="22"/>
      <c r="NCU1191" s="22"/>
      <c r="NCV1191" s="22"/>
      <c r="NCW1191" s="22"/>
      <c r="NCX1191" s="22"/>
      <c r="NCY1191" s="22"/>
      <c r="NCZ1191" s="22"/>
      <c r="NDA1191" s="22"/>
      <c r="NDB1191" s="22"/>
      <c r="NDC1191" s="22"/>
      <c r="NDD1191" s="22"/>
      <c r="NDE1191" s="22"/>
      <c r="NDF1191" s="22"/>
      <c r="NDG1191" s="22"/>
      <c r="NDH1191" s="22"/>
      <c r="NDI1191" s="22"/>
      <c r="NDJ1191" s="22"/>
      <c r="NDK1191" s="22"/>
      <c r="NDL1191" s="22"/>
      <c r="NDM1191" s="22"/>
      <c r="NDN1191" s="22"/>
      <c r="NDO1191" s="22"/>
      <c r="NDP1191" s="22"/>
      <c r="NDQ1191" s="22"/>
      <c r="NDR1191" s="22"/>
      <c r="NDS1191" s="22"/>
      <c r="NDT1191" s="22"/>
      <c r="NDU1191" s="22"/>
      <c r="NDV1191" s="22"/>
      <c r="NDW1191" s="22"/>
      <c r="NDX1191" s="22"/>
      <c r="NDY1191" s="22"/>
      <c r="NDZ1191" s="22"/>
      <c r="NEA1191" s="22"/>
      <c r="NEB1191" s="22"/>
      <c r="NEC1191" s="22"/>
      <c r="NED1191" s="22"/>
      <c r="NEE1191" s="22"/>
      <c r="NEF1191" s="22"/>
      <c r="NEG1191" s="22"/>
      <c r="NEH1191" s="22"/>
      <c r="NEI1191" s="22"/>
      <c r="NEJ1191" s="22"/>
      <c r="NEK1191" s="22"/>
      <c r="NEL1191" s="22"/>
      <c r="NEM1191" s="22"/>
      <c r="NEN1191" s="22"/>
      <c r="NEO1191" s="22"/>
      <c r="NEP1191" s="22"/>
      <c r="NEQ1191" s="22"/>
      <c r="NER1191" s="22"/>
      <c r="NES1191" s="22"/>
      <c r="NET1191" s="22"/>
      <c r="NEU1191" s="22"/>
      <c r="NEV1191" s="22"/>
      <c r="NEW1191" s="22"/>
      <c r="NEX1191" s="22"/>
      <c r="NEY1191" s="22"/>
      <c r="NEZ1191" s="22"/>
      <c r="NFA1191" s="22"/>
      <c r="NFB1191" s="22"/>
      <c r="NFC1191" s="22"/>
      <c r="NFD1191" s="22"/>
      <c r="NFE1191" s="22"/>
      <c r="NFF1191" s="22"/>
      <c r="NFG1191" s="22"/>
      <c r="NFH1191" s="22"/>
      <c r="NFI1191" s="22"/>
      <c r="NFJ1191" s="22"/>
      <c r="NFK1191" s="22"/>
      <c r="NFL1191" s="22"/>
      <c r="NFM1191" s="22"/>
      <c r="NFN1191" s="22"/>
      <c r="NFO1191" s="22"/>
      <c r="NFP1191" s="22"/>
      <c r="NFQ1191" s="22"/>
      <c r="NFR1191" s="22"/>
      <c r="NFS1191" s="22"/>
      <c r="NFT1191" s="22"/>
      <c r="NFU1191" s="22"/>
      <c r="NFV1191" s="22"/>
      <c r="NFW1191" s="22"/>
      <c r="NFX1191" s="22"/>
      <c r="NFY1191" s="22"/>
      <c r="NFZ1191" s="22"/>
      <c r="NGA1191" s="22"/>
      <c r="NGB1191" s="22"/>
      <c r="NGC1191" s="22"/>
      <c r="NGD1191" s="22"/>
      <c r="NGE1191" s="22"/>
      <c r="NGF1191" s="22"/>
      <c r="NGG1191" s="22"/>
      <c r="NGH1191" s="22"/>
      <c r="NGI1191" s="22"/>
      <c r="NGJ1191" s="22"/>
      <c r="NGK1191" s="22"/>
      <c r="NGL1191" s="22"/>
      <c r="NGM1191" s="22"/>
      <c r="NGN1191" s="22"/>
      <c r="NGO1191" s="22"/>
      <c r="NGP1191" s="22"/>
      <c r="NGQ1191" s="22"/>
      <c r="NGR1191" s="22"/>
      <c r="NGS1191" s="22"/>
      <c r="NGT1191" s="22"/>
      <c r="NGU1191" s="22"/>
      <c r="NGV1191" s="22"/>
      <c r="NGW1191" s="22"/>
      <c r="NGX1191" s="22"/>
      <c r="NGY1191" s="22"/>
      <c r="NGZ1191" s="22"/>
      <c r="NHA1191" s="22"/>
      <c r="NHB1191" s="22"/>
      <c r="NHC1191" s="22"/>
      <c r="NHD1191" s="22"/>
      <c r="NHE1191" s="22"/>
      <c r="NHF1191" s="22"/>
      <c r="NHG1191" s="22"/>
      <c r="NHH1191" s="22"/>
      <c r="NHI1191" s="22"/>
      <c r="NHJ1191" s="22"/>
      <c r="NHK1191" s="22"/>
      <c r="NHL1191" s="22"/>
      <c r="NHM1191" s="22"/>
      <c r="NHN1191" s="22"/>
      <c r="NHO1191" s="22"/>
      <c r="NHP1191" s="22"/>
      <c r="NHQ1191" s="22"/>
      <c r="NHR1191" s="22"/>
      <c r="NHS1191" s="22"/>
      <c r="NHT1191" s="22"/>
      <c r="NHU1191" s="22"/>
      <c r="NHV1191" s="22"/>
      <c r="NHW1191" s="22"/>
      <c r="NHX1191" s="22"/>
      <c r="NHY1191" s="22"/>
      <c r="NHZ1191" s="22"/>
      <c r="NIA1191" s="22"/>
      <c r="NIB1191" s="22"/>
      <c r="NIC1191" s="22"/>
      <c r="NID1191" s="22"/>
      <c r="NIE1191" s="22"/>
      <c r="NIF1191" s="22"/>
      <c r="NIG1191" s="22"/>
      <c r="NIH1191" s="22"/>
      <c r="NII1191" s="22"/>
      <c r="NIJ1191" s="22"/>
      <c r="NIK1191" s="22"/>
      <c r="NIL1191" s="22"/>
      <c r="NIM1191" s="22"/>
      <c r="NIN1191" s="22"/>
      <c r="NIO1191" s="22"/>
      <c r="NIP1191" s="22"/>
      <c r="NIQ1191" s="22"/>
      <c r="NIR1191" s="22"/>
      <c r="NIS1191" s="22"/>
      <c r="NIT1191" s="22"/>
      <c r="NIU1191" s="22"/>
      <c r="NIV1191" s="22"/>
      <c r="NIW1191" s="22"/>
      <c r="NIX1191" s="22"/>
      <c r="NIY1191" s="22"/>
      <c r="NIZ1191" s="22"/>
      <c r="NJA1191" s="22"/>
      <c r="NJB1191" s="22"/>
      <c r="NJC1191" s="22"/>
      <c r="NJD1191" s="22"/>
      <c r="NJE1191" s="22"/>
      <c r="NJF1191" s="22"/>
      <c r="NJG1191" s="22"/>
      <c r="NJH1191" s="22"/>
      <c r="NJI1191" s="22"/>
      <c r="NJJ1191" s="22"/>
      <c r="NJK1191" s="22"/>
      <c r="NJL1191" s="22"/>
      <c r="NJM1191" s="22"/>
      <c r="NJN1191" s="22"/>
      <c r="NJO1191" s="22"/>
      <c r="NJP1191" s="22"/>
      <c r="NJQ1191" s="22"/>
      <c r="NJR1191" s="22"/>
      <c r="NJS1191" s="22"/>
      <c r="NJT1191" s="22"/>
      <c r="NJU1191" s="22"/>
      <c r="NJV1191" s="22"/>
      <c r="NJW1191" s="22"/>
      <c r="NJX1191" s="22"/>
      <c r="NJY1191" s="22"/>
      <c r="NJZ1191" s="22"/>
      <c r="NKA1191" s="22"/>
      <c r="NKB1191" s="22"/>
      <c r="NKC1191" s="22"/>
      <c r="NKD1191" s="22"/>
      <c r="NKE1191" s="22"/>
      <c r="NKF1191" s="22"/>
      <c r="NKG1191" s="22"/>
      <c r="NKH1191" s="22"/>
      <c r="NKI1191" s="22"/>
      <c r="NKJ1191" s="22"/>
      <c r="NKK1191" s="22"/>
      <c r="NKL1191" s="22"/>
      <c r="NKM1191" s="22"/>
      <c r="NKN1191" s="22"/>
      <c r="NKO1191" s="22"/>
      <c r="NKP1191" s="22"/>
      <c r="NKQ1191" s="22"/>
      <c r="NKR1191" s="22"/>
      <c r="NKS1191" s="22"/>
      <c r="NKT1191" s="22"/>
      <c r="NKU1191" s="22"/>
      <c r="NKV1191" s="22"/>
      <c r="NKW1191" s="22"/>
      <c r="NKX1191" s="22"/>
      <c r="NKY1191" s="22"/>
      <c r="NKZ1191" s="22"/>
      <c r="NLA1191" s="22"/>
      <c r="NLB1191" s="22"/>
      <c r="NLC1191" s="22"/>
      <c r="NLD1191" s="22"/>
      <c r="NLE1191" s="22"/>
      <c r="NLF1191" s="22"/>
      <c r="NLG1191" s="22"/>
      <c r="NLH1191" s="22"/>
      <c r="NLI1191" s="22"/>
      <c r="NLJ1191" s="22"/>
      <c r="NLK1191" s="22"/>
      <c r="NLL1191" s="22"/>
      <c r="NLM1191" s="22"/>
      <c r="NLN1191" s="22"/>
      <c r="NLO1191" s="22"/>
      <c r="NLP1191" s="22"/>
      <c r="NLQ1191" s="22"/>
      <c r="NLR1191" s="22"/>
      <c r="NLS1191" s="22"/>
      <c r="NLT1191" s="22"/>
      <c r="NLU1191" s="22"/>
      <c r="NLV1191" s="22"/>
      <c r="NLW1191" s="22"/>
      <c r="NLX1191" s="22"/>
      <c r="NLY1191" s="22"/>
      <c r="NLZ1191" s="22"/>
      <c r="NMA1191" s="22"/>
      <c r="NMB1191" s="22"/>
      <c r="NMC1191" s="22"/>
      <c r="NMD1191" s="22"/>
      <c r="NME1191" s="22"/>
      <c r="NMF1191" s="22"/>
      <c r="NMG1191" s="22"/>
      <c r="NMH1191" s="22"/>
      <c r="NMI1191" s="22"/>
      <c r="NMJ1191" s="22"/>
      <c r="NMK1191" s="22"/>
      <c r="NML1191" s="22"/>
      <c r="NMM1191" s="22"/>
      <c r="NMN1191" s="22"/>
      <c r="NMO1191" s="22"/>
      <c r="NMP1191" s="22"/>
      <c r="NMQ1191" s="22"/>
      <c r="NMR1191" s="22"/>
      <c r="NMS1191" s="22"/>
      <c r="NMT1191" s="22"/>
      <c r="NMU1191" s="22"/>
      <c r="NMV1191" s="22"/>
      <c r="NMW1191" s="22"/>
      <c r="NMX1191" s="22"/>
      <c r="NMY1191" s="22"/>
      <c r="NMZ1191" s="22"/>
      <c r="NNA1191" s="22"/>
      <c r="NNB1191" s="22"/>
      <c r="NNC1191" s="22"/>
      <c r="NND1191" s="22"/>
      <c r="NNE1191" s="22"/>
      <c r="NNF1191" s="22"/>
      <c r="NNG1191" s="22"/>
      <c r="NNH1191" s="22"/>
      <c r="NNI1191" s="22"/>
      <c r="NNJ1191" s="22"/>
      <c r="NNK1191" s="22"/>
      <c r="NNL1191" s="22"/>
      <c r="NNM1191" s="22"/>
      <c r="NNN1191" s="22"/>
      <c r="NNO1191" s="22"/>
      <c r="NNP1191" s="22"/>
      <c r="NNQ1191" s="22"/>
      <c r="NNR1191" s="22"/>
      <c r="NNS1191" s="22"/>
      <c r="NNT1191" s="22"/>
      <c r="NNU1191" s="22"/>
      <c r="NNV1191" s="22"/>
      <c r="NNW1191" s="22"/>
      <c r="NNX1191" s="22"/>
      <c r="NNY1191" s="22"/>
      <c r="NNZ1191" s="22"/>
      <c r="NOA1191" s="22"/>
      <c r="NOB1191" s="22"/>
      <c r="NOC1191" s="22"/>
      <c r="NOD1191" s="22"/>
      <c r="NOE1191" s="22"/>
      <c r="NOF1191" s="22"/>
      <c r="NOG1191" s="22"/>
      <c r="NOH1191" s="22"/>
      <c r="NOI1191" s="22"/>
      <c r="NOJ1191" s="22"/>
      <c r="NOK1191" s="22"/>
      <c r="NOL1191" s="22"/>
      <c r="NOM1191" s="22"/>
      <c r="NON1191" s="22"/>
      <c r="NOO1191" s="22"/>
      <c r="NOP1191" s="22"/>
      <c r="NOQ1191" s="22"/>
      <c r="NOR1191" s="22"/>
      <c r="NOS1191" s="22"/>
      <c r="NOT1191" s="22"/>
      <c r="NOU1191" s="22"/>
      <c r="NOV1191" s="22"/>
      <c r="NOW1191" s="22"/>
      <c r="NOX1191" s="22"/>
      <c r="NOY1191" s="22"/>
      <c r="NOZ1191" s="22"/>
      <c r="NPA1191" s="22"/>
      <c r="NPB1191" s="22"/>
      <c r="NPC1191" s="22"/>
      <c r="NPD1191" s="22"/>
      <c r="NPE1191" s="22"/>
      <c r="NPF1191" s="22"/>
      <c r="NPG1191" s="22"/>
      <c r="NPH1191" s="22"/>
      <c r="NPI1191" s="22"/>
      <c r="NPJ1191" s="22"/>
      <c r="NPK1191" s="22"/>
      <c r="NPL1191" s="22"/>
      <c r="NPM1191" s="22"/>
      <c r="NPN1191" s="22"/>
      <c r="NPO1191" s="22"/>
      <c r="NPP1191" s="22"/>
      <c r="NPQ1191" s="22"/>
      <c r="NPR1191" s="22"/>
      <c r="NPS1191" s="22"/>
      <c r="NPT1191" s="22"/>
      <c r="NPU1191" s="22"/>
      <c r="NPV1191" s="22"/>
      <c r="NPW1191" s="22"/>
      <c r="NPX1191" s="22"/>
      <c r="NPY1191" s="22"/>
      <c r="NPZ1191" s="22"/>
      <c r="NQA1191" s="22"/>
      <c r="NQB1191" s="22"/>
      <c r="NQC1191" s="22"/>
      <c r="NQD1191" s="22"/>
      <c r="NQE1191" s="22"/>
      <c r="NQF1191" s="22"/>
      <c r="NQG1191" s="22"/>
      <c r="NQH1191" s="22"/>
      <c r="NQI1191" s="22"/>
      <c r="NQJ1191" s="22"/>
      <c r="NQK1191" s="22"/>
      <c r="NQL1191" s="22"/>
      <c r="NQM1191" s="22"/>
      <c r="NQN1191" s="22"/>
      <c r="NQO1191" s="22"/>
      <c r="NQP1191" s="22"/>
      <c r="NQQ1191" s="22"/>
      <c r="NQR1191" s="22"/>
      <c r="NQS1191" s="22"/>
      <c r="NQT1191" s="22"/>
      <c r="NQU1191" s="22"/>
      <c r="NQV1191" s="22"/>
      <c r="NQW1191" s="22"/>
      <c r="NQX1191" s="22"/>
      <c r="NQY1191" s="22"/>
      <c r="NQZ1191" s="22"/>
      <c r="NRA1191" s="22"/>
      <c r="NRB1191" s="22"/>
      <c r="NRC1191" s="22"/>
      <c r="NRD1191" s="22"/>
      <c r="NRE1191" s="22"/>
      <c r="NRF1191" s="22"/>
      <c r="NRG1191" s="22"/>
      <c r="NRH1191" s="22"/>
      <c r="NRI1191" s="22"/>
      <c r="NRJ1191" s="22"/>
      <c r="NRK1191" s="22"/>
      <c r="NRL1191" s="22"/>
      <c r="NRM1191" s="22"/>
      <c r="NRN1191" s="22"/>
      <c r="NRO1191" s="22"/>
      <c r="NRP1191" s="22"/>
      <c r="NRQ1191" s="22"/>
      <c r="NRR1191" s="22"/>
      <c r="NRS1191" s="22"/>
      <c r="NRT1191" s="22"/>
      <c r="NRU1191" s="22"/>
      <c r="NRV1191" s="22"/>
      <c r="NRW1191" s="22"/>
      <c r="NRX1191" s="22"/>
      <c r="NRY1191" s="22"/>
      <c r="NRZ1191" s="22"/>
      <c r="NSA1191" s="22"/>
      <c r="NSB1191" s="22"/>
      <c r="NSC1191" s="22"/>
      <c r="NSD1191" s="22"/>
      <c r="NSE1191" s="22"/>
      <c r="NSF1191" s="22"/>
      <c r="NSG1191" s="22"/>
      <c r="NSH1191" s="22"/>
      <c r="NSI1191" s="22"/>
      <c r="NSJ1191" s="22"/>
      <c r="NSK1191" s="22"/>
      <c r="NSL1191" s="22"/>
      <c r="NSM1191" s="22"/>
      <c r="NSN1191" s="22"/>
      <c r="NSO1191" s="22"/>
      <c r="NSP1191" s="22"/>
      <c r="NSQ1191" s="22"/>
      <c r="NSR1191" s="22"/>
      <c r="NSS1191" s="22"/>
      <c r="NST1191" s="22"/>
      <c r="NSU1191" s="22"/>
      <c r="NSV1191" s="22"/>
      <c r="NSW1191" s="22"/>
      <c r="NSX1191" s="22"/>
      <c r="NSY1191" s="22"/>
      <c r="NSZ1191" s="22"/>
      <c r="NTA1191" s="22"/>
      <c r="NTB1191" s="22"/>
      <c r="NTC1191" s="22"/>
      <c r="NTD1191" s="22"/>
      <c r="NTE1191" s="22"/>
      <c r="NTF1191" s="22"/>
      <c r="NTG1191" s="22"/>
      <c r="NTH1191" s="22"/>
      <c r="NTI1191" s="22"/>
      <c r="NTJ1191" s="22"/>
      <c r="NTK1191" s="22"/>
      <c r="NTL1191" s="22"/>
      <c r="NTM1191" s="22"/>
      <c r="NTN1191" s="22"/>
      <c r="NTO1191" s="22"/>
      <c r="NTP1191" s="22"/>
      <c r="NTQ1191" s="22"/>
      <c r="NTR1191" s="22"/>
      <c r="NTS1191" s="22"/>
      <c r="NTT1191" s="22"/>
      <c r="NTU1191" s="22"/>
      <c r="NTV1191" s="22"/>
      <c r="NTW1191" s="22"/>
      <c r="NTX1191" s="22"/>
      <c r="NTY1191" s="22"/>
      <c r="NTZ1191" s="22"/>
      <c r="NUA1191" s="22"/>
      <c r="NUB1191" s="22"/>
      <c r="NUC1191" s="22"/>
      <c r="NUD1191" s="22"/>
      <c r="NUE1191" s="22"/>
      <c r="NUF1191" s="22"/>
      <c r="NUG1191" s="22"/>
      <c r="NUH1191" s="22"/>
      <c r="NUI1191" s="22"/>
      <c r="NUJ1191" s="22"/>
      <c r="NUK1191" s="22"/>
      <c r="NUL1191" s="22"/>
      <c r="NUM1191" s="22"/>
      <c r="NUN1191" s="22"/>
      <c r="NUO1191" s="22"/>
      <c r="NUP1191" s="22"/>
      <c r="NUQ1191" s="22"/>
      <c r="NUR1191" s="22"/>
      <c r="NUS1191" s="22"/>
      <c r="NUT1191" s="22"/>
      <c r="NUU1191" s="22"/>
      <c r="NUV1191" s="22"/>
      <c r="NUW1191" s="22"/>
      <c r="NUX1191" s="22"/>
      <c r="NUY1191" s="22"/>
      <c r="NUZ1191" s="22"/>
      <c r="NVA1191" s="22"/>
      <c r="NVB1191" s="22"/>
      <c r="NVC1191" s="22"/>
      <c r="NVD1191" s="22"/>
      <c r="NVE1191" s="22"/>
      <c r="NVF1191" s="22"/>
      <c r="NVG1191" s="22"/>
      <c r="NVH1191" s="22"/>
      <c r="NVI1191" s="22"/>
      <c r="NVJ1191" s="22"/>
      <c r="NVK1191" s="22"/>
      <c r="NVL1191" s="22"/>
      <c r="NVM1191" s="22"/>
      <c r="NVN1191" s="22"/>
      <c r="NVO1191" s="22"/>
      <c r="NVP1191" s="22"/>
      <c r="NVQ1191" s="22"/>
      <c r="NVR1191" s="22"/>
      <c r="NVS1191" s="22"/>
      <c r="NVT1191" s="22"/>
      <c r="NVU1191" s="22"/>
      <c r="NVV1191" s="22"/>
      <c r="NVW1191" s="22"/>
      <c r="NVX1191" s="22"/>
      <c r="NVY1191" s="22"/>
      <c r="NVZ1191" s="22"/>
      <c r="NWA1191" s="22"/>
      <c r="NWB1191" s="22"/>
      <c r="NWC1191" s="22"/>
      <c r="NWD1191" s="22"/>
      <c r="NWE1191" s="22"/>
      <c r="NWF1191" s="22"/>
      <c r="NWG1191" s="22"/>
      <c r="NWH1191" s="22"/>
      <c r="NWI1191" s="22"/>
      <c r="NWJ1191" s="22"/>
      <c r="NWK1191" s="22"/>
      <c r="NWL1191" s="22"/>
      <c r="NWM1191" s="22"/>
      <c r="NWN1191" s="22"/>
      <c r="NWO1191" s="22"/>
      <c r="NWP1191" s="22"/>
      <c r="NWQ1191" s="22"/>
      <c r="NWR1191" s="22"/>
      <c r="NWS1191" s="22"/>
      <c r="NWT1191" s="22"/>
      <c r="NWU1191" s="22"/>
      <c r="NWV1191" s="22"/>
      <c r="NWW1191" s="22"/>
      <c r="NWX1191" s="22"/>
      <c r="NWY1191" s="22"/>
      <c r="NWZ1191" s="22"/>
      <c r="NXA1191" s="22"/>
      <c r="NXB1191" s="22"/>
      <c r="NXC1191" s="22"/>
      <c r="NXD1191" s="22"/>
      <c r="NXE1191" s="22"/>
      <c r="NXF1191" s="22"/>
      <c r="NXG1191" s="22"/>
      <c r="NXH1191" s="22"/>
      <c r="NXI1191" s="22"/>
      <c r="NXJ1191" s="22"/>
      <c r="NXK1191" s="22"/>
      <c r="NXL1191" s="22"/>
      <c r="NXM1191" s="22"/>
      <c r="NXN1191" s="22"/>
      <c r="NXO1191" s="22"/>
      <c r="NXP1191" s="22"/>
      <c r="NXQ1191" s="22"/>
      <c r="NXR1191" s="22"/>
      <c r="NXS1191" s="22"/>
      <c r="NXT1191" s="22"/>
      <c r="NXU1191" s="22"/>
      <c r="NXV1191" s="22"/>
      <c r="NXW1191" s="22"/>
      <c r="NXX1191" s="22"/>
      <c r="NXY1191" s="22"/>
      <c r="NXZ1191" s="22"/>
      <c r="NYA1191" s="22"/>
      <c r="NYB1191" s="22"/>
      <c r="NYC1191" s="22"/>
      <c r="NYD1191" s="22"/>
      <c r="NYE1191" s="22"/>
      <c r="NYF1191" s="22"/>
      <c r="NYG1191" s="22"/>
      <c r="NYH1191" s="22"/>
      <c r="NYI1191" s="22"/>
      <c r="NYJ1191" s="22"/>
      <c r="NYK1191" s="22"/>
      <c r="NYL1191" s="22"/>
      <c r="NYM1191" s="22"/>
      <c r="NYN1191" s="22"/>
      <c r="NYO1191" s="22"/>
      <c r="NYP1191" s="22"/>
      <c r="NYQ1191" s="22"/>
      <c r="NYR1191" s="22"/>
      <c r="NYS1191" s="22"/>
      <c r="NYT1191" s="22"/>
      <c r="NYU1191" s="22"/>
      <c r="NYV1191" s="22"/>
      <c r="NYW1191" s="22"/>
      <c r="NYX1191" s="22"/>
      <c r="NYY1191" s="22"/>
      <c r="NYZ1191" s="22"/>
      <c r="NZA1191" s="22"/>
      <c r="NZB1191" s="22"/>
      <c r="NZC1191" s="22"/>
      <c r="NZD1191" s="22"/>
      <c r="NZE1191" s="22"/>
      <c r="NZF1191" s="22"/>
      <c r="NZG1191" s="22"/>
      <c r="NZH1191" s="22"/>
      <c r="NZI1191" s="22"/>
      <c r="NZJ1191" s="22"/>
      <c r="NZK1191" s="22"/>
      <c r="NZL1191" s="22"/>
      <c r="NZM1191" s="22"/>
      <c r="NZN1191" s="22"/>
      <c r="NZO1191" s="22"/>
      <c r="NZP1191" s="22"/>
      <c r="NZQ1191" s="22"/>
      <c r="NZR1191" s="22"/>
      <c r="NZS1191" s="22"/>
      <c r="NZT1191" s="22"/>
      <c r="NZU1191" s="22"/>
      <c r="NZV1191" s="22"/>
      <c r="NZW1191" s="22"/>
      <c r="NZX1191" s="22"/>
      <c r="NZY1191" s="22"/>
      <c r="NZZ1191" s="22"/>
      <c r="OAA1191" s="22"/>
      <c r="OAB1191" s="22"/>
      <c r="OAC1191" s="22"/>
      <c r="OAD1191" s="22"/>
      <c r="OAE1191" s="22"/>
      <c r="OAF1191" s="22"/>
      <c r="OAG1191" s="22"/>
      <c r="OAH1191" s="22"/>
      <c r="OAI1191" s="22"/>
      <c r="OAJ1191" s="22"/>
      <c r="OAK1191" s="22"/>
      <c r="OAL1191" s="22"/>
      <c r="OAM1191" s="22"/>
      <c r="OAN1191" s="22"/>
      <c r="OAO1191" s="22"/>
      <c r="OAP1191" s="22"/>
      <c r="OAQ1191" s="22"/>
      <c r="OAR1191" s="22"/>
      <c r="OAS1191" s="22"/>
      <c r="OAT1191" s="22"/>
      <c r="OAU1191" s="22"/>
      <c r="OAV1191" s="22"/>
      <c r="OAW1191" s="22"/>
      <c r="OAX1191" s="22"/>
      <c r="OAY1191" s="22"/>
      <c r="OAZ1191" s="22"/>
      <c r="OBA1191" s="22"/>
      <c r="OBB1191" s="22"/>
      <c r="OBC1191" s="22"/>
      <c r="OBD1191" s="22"/>
      <c r="OBE1191" s="22"/>
      <c r="OBF1191" s="22"/>
      <c r="OBG1191" s="22"/>
      <c r="OBH1191" s="22"/>
      <c r="OBI1191" s="22"/>
      <c r="OBJ1191" s="22"/>
      <c r="OBK1191" s="22"/>
      <c r="OBL1191" s="22"/>
      <c r="OBM1191" s="22"/>
      <c r="OBN1191" s="22"/>
      <c r="OBO1191" s="22"/>
      <c r="OBP1191" s="22"/>
      <c r="OBQ1191" s="22"/>
      <c r="OBR1191" s="22"/>
      <c r="OBS1191" s="22"/>
      <c r="OBT1191" s="22"/>
      <c r="OBU1191" s="22"/>
      <c r="OBV1191" s="22"/>
      <c r="OBW1191" s="22"/>
      <c r="OBX1191" s="22"/>
      <c r="OBY1191" s="22"/>
      <c r="OBZ1191" s="22"/>
      <c r="OCA1191" s="22"/>
      <c r="OCB1191" s="22"/>
      <c r="OCC1191" s="22"/>
      <c r="OCD1191" s="22"/>
      <c r="OCE1191" s="22"/>
      <c r="OCF1191" s="22"/>
      <c r="OCG1191" s="22"/>
      <c r="OCH1191" s="22"/>
      <c r="OCI1191" s="22"/>
      <c r="OCJ1191" s="22"/>
      <c r="OCK1191" s="22"/>
      <c r="OCL1191" s="22"/>
      <c r="OCM1191" s="22"/>
      <c r="OCN1191" s="22"/>
      <c r="OCO1191" s="22"/>
      <c r="OCP1191" s="22"/>
      <c r="OCQ1191" s="22"/>
      <c r="OCR1191" s="22"/>
      <c r="OCS1191" s="22"/>
      <c r="OCT1191" s="22"/>
      <c r="OCU1191" s="22"/>
      <c r="OCV1191" s="22"/>
      <c r="OCW1191" s="22"/>
      <c r="OCX1191" s="22"/>
      <c r="OCY1191" s="22"/>
      <c r="OCZ1191" s="22"/>
      <c r="ODA1191" s="22"/>
      <c r="ODB1191" s="22"/>
      <c r="ODC1191" s="22"/>
      <c r="ODD1191" s="22"/>
      <c r="ODE1191" s="22"/>
      <c r="ODF1191" s="22"/>
      <c r="ODG1191" s="22"/>
      <c r="ODH1191" s="22"/>
      <c r="ODI1191" s="22"/>
      <c r="ODJ1191" s="22"/>
      <c r="ODK1191" s="22"/>
      <c r="ODL1191" s="22"/>
      <c r="ODM1191" s="22"/>
      <c r="ODN1191" s="22"/>
      <c r="ODO1191" s="22"/>
      <c r="ODP1191" s="22"/>
      <c r="ODQ1191" s="22"/>
      <c r="ODR1191" s="22"/>
      <c r="ODS1191" s="22"/>
      <c r="ODT1191" s="22"/>
      <c r="ODU1191" s="22"/>
      <c r="ODV1191" s="22"/>
      <c r="ODW1191" s="22"/>
      <c r="ODX1191" s="22"/>
      <c r="ODY1191" s="22"/>
      <c r="ODZ1191" s="22"/>
      <c r="OEA1191" s="22"/>
      <c r="OEB1191" s="22"/>
      <c r="OEC1191" s="22"/>
      <c r="OED1191" s="22"/>
      <c r="OEE1191" s="22"/>
      <c r="OEF1191" s="22"/>
      <c r="OEG1191" s="22"/>
      <c r="OEH1191" s="22"/>
      <c r="OEI1191" s="22"/>
      <c r="OEJ1191" s="22"/>
      <c r="OEK1191" s="22"/>
      <c r="OEL1191" s="22"/>
      <c r="OEM1191" s="22"/>
      <c r="OEN1191" s="22"/>
      <c r="OEO1191" s="22"/>
      <c r="OEP1191" s="22"/>
      <c r="OEQ1191" s="22"/>
      <c r="OER1191" s="22"/>
      <c r="OES1191" s="22"/>
      <c r="OET1191" s="22"/>
      <c r="OEU1191" s="22"/>
      <c r="OEV1191" s="22"/>
      <c r="OEW1191" s="22"/>
      <c r="OEX1191" s="22"/>
      <c r="OEY1191" s="22"/>
      <c r="OEZ1191" s="22"/>
      <c r="OFA1191" s="22"/>
      <c r="OFB1191" s="22"/>
      <c r="OFC1191" s="22"/>
      <c r="OFD1191" s="22"/>
      <c r="OFE1191" s="22"/>
      <c r="OFF1191" s="22"/>
      <c r="OFG1191" s="22"/>
      <c r="OFH1191" s="22"/>
      <c r="OFI1191" s="22"/>
      <c r="OFJ1191" s="22"/>
      <c r="OFK1191" s="22"/>
      <c r="OFL1191" s="22"/>
      <c r="OFM1191" s="22"/>
      <c r="OFN1191" s="22"/>
      <c r="OFO1191" s="22"/>
      <c r="OFP1191" s="22"/>
      <c r="OFQ1191" s="22"/>
      <c r="OFR1191" s="22"/>
      <c r="OFS1191" s="22"/>
      <c r="OFT1191" s="22"/>
      <c r="OFU1191" s="22"/>
      <c r="OFV1191" s="22"/>
      <c r="OFW1191" s="22"/>
      <c r="OFX1191" s="22"/>
      <c r="OFY1191" s="22"/>
      <c r="OFZ1191" s="22"/>
      <c r="OGA1191" s="22"/>
      <c r="OGB1191" s="22"/>
      <c r="OGC1191" s="22"/>
      <c r="OGD1191" s="22"/>
      <c r="OGE1191" s="22"/>
      <c r="OGF1191" s="22"/>
      <c r="OGG1191" s="22"/>
      <c r="OGH1191" s="22"/>
      <c r="OGI1191" s="22"/>
      <c r="OGJ1191" s="22"/>
      <c r="OGK1191" s="22"/>
      <c r="OGL1191" s="22"/>
      <c r="OGM1191" s="22"/>
      <c r="OGN1191" s="22"/>
      <c r="OGO1191" s="22"/>
      <c r="OGP1191" s="22"/>
      <c r="OGQ1191" s="22"/>
      <c r="OGR1191" s="22"/>
      <c r="OGS1191" s="22"/>
      <c r="OGT1191" s="22"/>
      <c r="OGU1191" s="22"/>
      <c r="OGV1191" s="22"/>
      <c r="OGW1191" s="22"/>
      <c r="OGX1191" s="22"/>
      <c r="OGY1191" s="22"/>
      <c r="OGZ1191" s="22"/>
      <c r="OHA1191" s="22"/>
      <c r="OHB1191" s="22"/>
      <c r="OHC1191" s="22"/>
      <c r="OHD1191" s="22"/>
      <c r="OHE1191" s="22"/>
      <c r="OHF1191" s="22"/>
      <c r="OHG1191" s="22"/>
      <c r="OHH1191" s="22"/>
      <c r="OHI1191" s="22"/>
      <c r="OHJ1191" s="22"/>
      <c r="OHK1191" s="22"/>
      <c r="OHL1191" s="22"/>
      <c r="OHM1191" s="22"/>
      <c r="OHN1191" s="22"/>
      <c r="OHO1191" s="22"/>
      <c r="OHP1191" s="22"/>
      <c r="OHQ1191" s="22"/>
      <c r="OHR1191" s="22"/>
      <c r="OHS1191" s="22"/>
      <c r="OHT1191" s="22"/>
      <c r="OHU1191" s="22"/>
      <c r="OHV1191" s="22"/>
      <c r="OHW1191" s="22"/>
      <c r="OHX1191" s="22"/>
      <c r="OHY1191" s="22"/>
      <c r="OHZ1191" s="22"/>
      <c r="OIA1191" s="22"/>
      <c r="OIB1191" s="22"/>
      <c r="OIC1191" s="22"/>
      <c r="OID1191" s="22"/>
      <c r="OIE1191" s="22"/>
      <c r="OIF1191" s="22"/>
      <c r="OIG1191" s="22"/>
      <c r="OIH1191" s="22"/>
      <c r="OII1191" s="22"/>
      <c r="OIJ1191" s="22"/>
      <c r="OIK1191" s="22"/>
      <c r="OIL1191" s="22"/>
      <c r="OIM1191" s="22"/>
      <c r="OIN1191" s="22"/>
      <c r="OIO1191" s="22"/>
      <c r="OIP1191" s="22"/>
      <c r="OIQ1191" s="22"/>
      <c r="OIR1191" s="22"/>
      <c r="OIS1191" s="22"/>
      <c r="OIT1191" s="22"/>
      <c r="OIU1191" s="22"/>
      <c r="OIV1191" s="22"/>
      <c r="OIW1191" s="22"/>
      <c r="OIX1191" s="22"/>
      <c r="OIY1191" s="22"/>
      <c r="OIZ1191" s="22"/>
      <c r="OJA1191" s="22"/>
      <c r="OJB1191" s="22"/>
      <c r="OJC1191" s="22"/>
      <c r="OJD1191" s="22"/>
      <c r="OJE1191" s="22"/>
      <c r="OJF1191" s="22"/>
      <c r="OJG1191" s="22"/>
      <c r="OJH1191" s="22"/>
      <c r="OJI1191" s="22"/>
      <c r="OJJ1191" s="22"/>
      <c r="OJK1191" s="22"/>
      <c r="OJL1191" s="22"/>
      <c r="OJM1191" s="22"/>
      <c r="OJN1191" s="22"/>
      <c r="OJO1191" s="22"/>
      <c r="OJP1191" s="22"/>
      <c r="OJQ1191" s="22"/>
      <c r="OJR1191" s="22"/>
      <c r="OJS1191" s="22"/>
      <c r="OJT1191" s="22"/>
      <c r="OJU1191" s="22"/>
      <c r="OJV1191" s="22"/>
      <c r="OJW1191" s="22"/>
      <c r="OJX1191" s="22"/>
      <c r="OJY1191" s="22"/>
      <c r="OJZ1191" s="22"/>
      <c r="OKA1191" s="22"/>
      <c r="OKB1191" s="22"/>
      <c r="OKC1191" s="22"/>
      <c r="OKD1191" s="22"/>
      <c r="OKE1191" s="22"/>
      <c r="OKF1191" s="22"/>
      <c r="OKG1191" s="22"/>
      <c r="OKH1191" s="22"/>
      <c r="OKI1191" s="22"/>
      <c r="OKJ1191" s="22"/>
      <c r="OKK1191" s="22"/>
      <c r="OKL1191" s="22"/>
      <c r="OKM1191" s="22"/>
      <c r="OKN1191" s="22"/>
      <c r="OKO1191" s="22"/>
      <c r="OKP1191" s="22"/>
      <c r="OKQ1191" s="22"/>
      <c r="OKR1191" s="22"/>
      <c r="OKS1191" s="22"/>
      <c r="OKT1191" s="22"/>
      <c r="OKU1191" s="22"/>
      <c r="OKV1191" s="22"/>
      <c r="OKW1191" s="22"/>
      <c r="OKX1191" s="22"/>
      <c r="OKY1191" s="22"/>
      <c r="OKZ1191" s="22"/>
      <c r="OLA1191" s="22"/>
      <c r="OLB1191" s="22"/>
      <c r="OLC1191" s="22"/>
      <c r="OLD1191" s="22"/>
      <c r="OLE1191" s="22"/>
      <c r="OLF1191" s="22"/>
      <c r="OLG1191" s="22"/>
      <c r="OLH1191" s="22"/>
      <c r="OLI1191" s="22"/>
      <c r="OLJ1191" s="22"/>
      <c r="OLK1191" s="22"/>
      <c r="OLL1191" s="22"/>
      <c r="OLM1191" s="22"/>
      <c r="OLN1191" s="22"/>
      <c r="OLO1191" s="22"/>
      <c r="OLP1191" s="22"/>
      <c r="OLQ1191" s="22"/>
      <c r="OLR1191" s="22"/>
      <c r="OLS1191" s="22"/>
      <c r="OLT1191" s="22"/>
      <c r="OLU1191" s="22"/>
      <c r="OLV1191" s="22"/>
      <c r="OLW1191" s="22"/>
      <c r="OLX1191" s="22"/>
      <c r="OLY1191" s="22"/>
      <c r="OLZ1191" s="22"/>
      <c r="OMA1191" s="22"/>
      <c r="OMB1191" s="22"/>
      <c r="OMC1191" s="22"/>
      <c r="OMD1191" s="22"/>
      <c r="OME1191" s="22"/>
      <c r="OMF1191" s="22"/>
      <c r="OMG1191" s="22"/>
      <c r="OMH1191" s="22"/>
      <c r="OMI1191" s="22"/>
      <c r="OMJ1191" s="22"/>
      <c r="OMK1191" s="22"/>
      <c r="OML1191" s="22"/>
      <c r="OMM1191" s="22"/>
      <c r="OMN1191" s="22"/>
      <c r="OMO1191" s="22"/>
      <c r="OMP1191" s="22"/>
      <c r="OMQ1191" s="22"/>
      <c r="OMR1191" s="22"/>
      <c r="OMS1191" s="22"/>
      <c r="OMT1191" s="22"/>
      <c r="OMU1191" s="22"/>
      <c r="OMV1191" s="22"/>
      <c r="OMW1191" s="22"/>
      <c r="OMX1191" s="22"/>
      <c r="OMY1191" s="22"/>
      <c r="OMZ1191" s="22"/>
      <c r="ONA1191" s="22"/>
      <c r="ONB1191" s="22"/>
      <c r="ONC1191" s="22"/>
      <c r="OND1191" s="22"/>
      <c r="ONE1191" s="22"/>
      <c r="ONF1191" s="22"/>
      <c r="ONG1191" s="22"/>
      <c r="ONH1191" s="22"/>
      <c r="ONI1191" s="22"/>
      <c r="ONJ1191" s="22"/>
      <c r="ONK1191" s="22"/>
      <c r="ONL1191" s="22"/>
      <c r="ONM1191" s="22"/>
      <c r="ONN1191" s="22"/>
      <c r="ONO1191" s="22"/>
      <c r="ONP1191" s="22"/>
      <c r="ONQ1191" s="22"/>
      <c r="ONR1191" s="22"/>
      <c r="ONS1191" s="22"/>
      <c r="ONT1191" s="22"/>
      <c r="ONU1191" s="22"/>
      <c r="ONV1191" s="22"/>
      <c r="ONW1191" s="22"/>
      <c r="ONX1191" s="22"/>
      <c r="ONY1191" s="22"/>
      <c r="ONZ1191" s="22"/>
      <c r="OOA1191" s="22"/>
      <c r="OOB1191" s="22"/>
      <c r="OOC1191" s="22"/>
      <c r="OOD1191" s="22"/>
      <c r="OOE1191" s="22"/>
      <c r="OOF1191" s="22"/>
      <c r="OOG1191" s="22"/>
      <c r="OOH1191" s="22"/>
      <c r="OOI1191" s="22"/>
      <c r="OOJ1191" s="22"/>
      <c r="OOK1191" s="22"/>
      <c r="OOL1191" s="22"/>
      <c r="OOM1191" s="22"/>
      <c r="OON1191" s="22"/>
      <c r="OOO1191" s="22"/>
      <c r="OOP1191" s="22"/>
      <c r="OOQ1191" s="22"/>
      <c r="OOR1191" s="22"/>
      <c r="OOS1191" s="22"/>
      <c r="OOT1191" s="22"/>
      <c r="OOU1191" s="22"/>
      <c r="OOV1191" s="22"/>
      <c r="OOW1191" s="22"/>
      <c r="OOX1191" s="22"/>
      <c r="OOY1191" s="22"/>
      <c r="OOZ1191" s="22"/>
      <c r="OPA1191" s="22"/>
      <c r="OPB1191" s="22"/>
      <c r="OPC1191" s="22"/>
      <c r="OPD1191" s="22"/>
      <c r="OPE1191" s="22"/>
      <c r="OPF1191" s="22"/>
      <c r="OPG1191" s="22"/>
      <c r="OPH1191" s="22"/>
      <c r="OPI1191" s="22"/>
      <c r="OPJ1191" s="22"/>
      <c r="OPK1191" s="22"/>
      <c r="OPL1191" s="22"/>
      <c r="OPM1191" s="22"/>
      <c r="OPN1191" s="22"/>
      <c r="OPO1191" s="22"/>
      <c r="OPP1191" s="22"/>
      <c r="OPQ1191" s="22"/>
      <c r="OPR1191" s="22"/>
      <c r="OPS1191" s="22"/>
      <c r="OPT1191" s="22"/>
      <c r="OPU1191" s="22"/>
      <c r="OPV1191" s="22"/>
      <c r="OPW1191" s="22"/>
      <c r="OPX1191" s="22"/>
      <c r="OPY1191" s="22"/>
      <c r="OPZ1191" s="22"/>
      <c r="OQA1191" s="22"/>
      <c r="OQB1191" s="22"/>
      <c r="OQC1191" s="22"/>
      <c r="OQD1191" s="22"/>
      <c r="OQE1191" s="22"/>
      <c r="OQF1191" s="22"/>
      <c r="OQG1191" s="22"/>
      <c r="OQH1191" s="22"/>
      <c r="OQI1191" s="22"/>
      <c r="OQJ1191" s="22"/>
      <c r="OQK1191" s="22"/>
      <c r="OQL1191" s="22"/>
      <c r="OQM1191" s="22"/>
      <c r="OQN1191" s="22"/>
      <c r="OQO1191" s="22"/>
      <c r="OQP1191" s="22"/>
      <c r="OQQ1191" s="22"/>
      <c r="OQR1191" s="22"/>
      <c r="OQS1191" s="22"/>
      <c r="OQT1191" s="22"/>
      <c r="OQU1191" s="22"/>
      <c r="OQV1191" s="22"/>
      <c r="OQW1191" s="22"/>
      <c r="OQX1191" s="22"/>
      <c r="OQY1191" s="22"/>
      <c r="OQZ1191" s="22"/>
      <c r="ORA1191" s="22"/>
      <c r="ORB1191" s="22"/>
      <c r="ORC1191" s="22"/>
      <c r="ORD1191" s="22"/>
      <c r="ORE1191" s="22"/>
      <c r="ORF1191" s="22"/>
      <c r="ORG1191" s="22"/>
      <c r="ORH1191" s="22"/>
      <c r="ORI1191" s="22"/>
      <c r="ORJ1191" s="22"/>
      <c r="ORK1191" s="22"/>
      <c r="ORL1191" s="22"/>
      <c r="ORM1191" s="22"/>
      <c r="ORN1191" s="22"/>
      <c r="ORO1191" s="22"/>
      <c r="ORP1191" s="22"/>
      <c r="ORQ1191" s="22"/>
      <c r="ORR1191" s="22"/>
      <c r="ORS1191" s="22"/>
      <c r="ORT1191" s="22"/>
      <c r="ORU1191" s="22"/>
      <c r="ORV1191" s="22"/>
      <c r="ORW1191" s="22"/>
      <c r="ORX1191" s="22"/>
      <c r="ORY1191" s="22"/>
      <c r="ORZ1191" s="22"/>
      <c r="OSA1191" s="22"/>
      <c r="OSB1191" s="22"/>
      <c r="OSC1191" s="22"/>
      <c r="OSD1191" s="22"/>
      <c r="OSE1191" s="22"/>
      <c r="OSF1191" s="22"/>
      <c r="OSG1191" s="22"/>
      <c r="OSH1191" s="22"/>
      <c r="OSI1191" s="22"/>
      <c r="OSJ1191" s="22"/>
      <c r="OSK1191" s="22"/>
      <c r="OSL1191" s="22"/>
      <c r="OSM1191" s="22"/>
      <c r="OSN1191" s="22"/>
      <c r="OSO1191" s="22"/>
      <c r="OSP1191" s="22"/>
      <c r="OSQ1191" s="22"/>
      <c r="OSR1191" s="22"/>
      <c r="OSS1191" s="22"/>
      <c r="OST1191" s="22"/>
      <c r="OSU1191" s="22"/>
      <c r="OSV1191" s="22"/>
      <c r="OSW1191" s="22"/>
      <c r="OSX1191" s="22"/>
      <c r="OSY1191" s="22"/>
      <c r="OSZ1191" s="22"/>
      <c r="OTA1191" s="22"/>
      <c r="OTB1191" s="22"/>
      <c r="OTC1191" s="22"/>
      <c r="OTD1191" s="22"/>
      <c r="OTE1191" s="22"/>
      <c r="OTF1191" s="22"/>
      <c r="OTG1191" s="22"/>
      <c r="OTH1191" s="22"/>
      <c r="OTI1191" s="22"/>
      <c r="OTJ1191" s="22"/>
      <c r="OTK1191" s="22"/>
      <c r="OTL1191" s="22"/>
      <c r="OTM1191" s="22"/>
      <c r="OTN1191" s="22"/>
      <c r="OTO1191" s="22"/>
      <c r="OTP1191" s="22"/>
      <c r="OTQ1191" s="22"/>
      <c r="OTR1191" s="22"/>
      <c r="OTS1191" s="22"/>
      <c r="OTT1191" s="22"/>
      <c r="OTU1191" s="22"/>
      <c r="OTV1191" s="22"/>
      <c r="OTW1191" s="22"/>
      <c r="OTX1191" s="22"/>
      <c r="OTY1191" s="22"/>
      <c r="OTZ1191" s="22"/>
      <c r="OUA1191" s="22"/>
      <c r="OUB1191" s="22"/>
      <c r="OUC1191" s="22"/>
      <c r="OUD1191" s="22"/>
      <c r="OUE1191" s="22"/>
      <c r="OUF1191" s="22"/>
      <c r="OUG1191" s="22"/>
      <c r="OUH1191" s="22"/>
      <c r="OUI1191" s="22"/>
      <c r="OUJ1191" s="22"/>
      <c r="OUK1191" s="22"/>
      <c r="OUL1191" s="22"/>
      <c r="OUM1191" s="22"/>
      <c r="OUN1191" s="22"/>
      <c r="OUO1191" s="22"/>
      <c r="OUP1191" s="22"/>
      <c r="OUQ1191" s="22"/>
      <c r="OUR1191" s="22"/>
      <c r="OUS1191" s="22"/>
      <c r="OUT1191" s="22"/>
      <c r="OUU1191" s="22"/>
      <c r="OUV1191" s="22"/>
      <c r="OUW1191" s="22"/>
      <c r="OUX1191" s="22"/>
      <c r="OUY1191" s="22"/>
      <c r="OUZ1191" s="22"/>
      <c r="OVA1191" s="22"/>
      <c r="OVB1191" s="22"/>
      <c r="OVC1191" s="22"/>
      <c r="OVD1191" s="22"/>
      <c r="OVE1191" s="22"/>
      <c r="OVF1191" s="22"/>
      <c r="OVG1191" s="22"/>
      <c r="OVH1191" s="22"/>
      <c r="OVI1191" s="22"/>
      <c r="OVJ1191" s="22"/>
      <c r="OVK1191" s="22"/>
      <c r="OVL1191" s="22"/>
      <c r="OVM1191" s="22"/>
      <c r="OVN1191" s="22"/>
      <c r="OVO1191" s="22"/>
      <c r="OVP1191" s="22"/>
      <c r="OVQ1191" s="22"/>
      <c r="OVR1191" s="22"/>
      <c r="OVS1191" s="22"/>
      <c r="OVT1191" s="22"/>
      <c r="OVU1191" s="22"/>
      <c r="OVV1191" s="22"/>
      <c r="OVW1191" s="22"/>
      <c r="OVX1191" s="22"/>
      <c r="OVY1191" s="22"/>
      <c r="OVZ1191" s="22"/>
      <c r="OWA1191" s="22"/>
      <c r="OWB1191" s="22"/>
      <c r="OWC1191" s="22"/>
      <c r="OWD1191" s="22"/>
      <c r="OWE1191" s="22"/>
      <c r="OWF1191" s="22"/>
      <c r="OWG1191" s="22"/>
      <c r="OWH1191" s="22"/>
      <c r="OWI1191" s="22"/>
      <c r="OWJ1191" s="22"/>
      <c r="OWK1191" s="22"/>
      <c r="OWL1191" s="22"/>
      <c r="OWM1191" s="22"/>
      <c r="OWN1191" s="22"/>
      <c r="OWO1191" s="22"/>
      <c r="OWP1191" s="22"/>
      <c r="OWQ1191" s="22"/>
      <c r="OWR1191" s="22"/>
      <c r="OWS1191" s="22"/>
      <c r="OWT1191" s="22"/>
      <c r="OWU1191" s="22"/>
      <c r="OWV1191" s="22"/>
      <c r="OWW1191" s="22"/>
      <c r="OWX1191" s="22"/>
      <c r="OWY1191" s="22"/>
      <c r="OWZ1191" s="22"/>
      <c r="OXA1191" s="22"/>
      <c r="OXB1191" s="22"/>
      <c r="OXC1191" s="22"/>
      <c r="OXD1191" s="22"/>
      <c r="OXE1191" s="22"/>
      <c r="OXF1191" s="22"/>
      <c r="OXG1191" s="22"/>
      <c r="OXH1191" s="22"/>
      <c r="OXI1191" s="22"/>
      <c r="OXJ1191" s="22"/>
      <c r="OXK1191" s="22"/>
      <c r="OXL1191" s="22"/>
      <c r="OXM1191" s="22"/>
      <c r="OXN1191" s="22"/>
      <c r="OXO1191" s="22"/>
      <c r="OXP1191" s="22"/>
      <c r="OXQ1191" s="22"/>
      <c r="OXR1191" s="22"/>
      <c r="OXS1191" s="22"/>
      <c r="OXT1191" s="22"/>
      <c r="OXU1191" s="22"/>
      <c r="OXV1191" s="22"/>
      <c r="OXW1191" s="22"/>
      <c r="OXX1191" s="22"/>
      <c r="OXY1191" s="22"/>
      <c r="OXZ1191" s="22"/>
      <c r="OYA1191" s="22"/>
      <c r="OYB1191" s="22"/>
      <c r="OYC1191" s="22"/>
      <c r="OYD1191" s="22"/>
      <c r="OYE1191" s="22"/>
      <c r="OYF1191" s="22"/>
      <c r="OYG1191" s="22"/>
      <c r="OYH1191" s="22"/>
      <c r="OYI1191" s="22"/>
      <c r="OYJ1191" s="22"/>
      <c r="OYK1191" s="22"/>
      <c r="OYL1191" s="22"/>
      <c r="OYM1191" s="22"/>
      <c r="OYN1191" s="22"/>
      <c r="OYO1191" s="22"/>
      <c r="OYP1191" s="22"/>
      <c r="OYQ1191" s="22"/>
      <c r="OYR1191" s="22"/>
      <c r="OYS1191" s="22"/>
      <c r="OYT1191" s="22"/>
      <c r="OYU1191" s="22"/>
      <c r="OYV1191" s="22"/>
      <c r="OYW1191" s="22"/>
      <c r="OYX1191" s="22"/>
      <c r="OYY1191" s="22"/>
      <c r="OYZ1191" s="22"/>
      <c r="OZA1191" s="22"/>
      <c r="OZB1191" s="22"/>
      <c r="OZC1191" s="22"/>
      <c r="OZD1191" s="22"/>
      <c r="OZE1191" s="22"/>
      <c r="OZF1191" s="22"/>
      <c r="OZG1191" s="22"/>
      <c r="OZH1191" s="22"/>
      <c r="OZI1191" s="22"/>
      <c r="OZJ1191" s="22"/>
      <c r="OZK1191" s="22"/>
      <c r="OZL1191" s="22"/>
      <c r="OZM1191" s="22"/>
      <c r="OZN1191" s="22"/>
      <c r="OZO1191" s="22"/>
      <c r="OZP1191" s="22"/>
      <c r="OZQ1191" s="22"/>
      <c r="OZR1191" s="22"/>
      <c r="OZS1191" s="22"/>
      <c r="OZT1191" s="22"/>
      <c r="OZU1191" s="22"/>
      <c r="OZV1191" s="22"/>
      <c r="OZW1191" s="22"/>
      <c r="OZX1191" s="22"/>
      <c r="OZY1191" s="22"/>
      <c r="OZZ1191" s="22"/>
      <c r="PAA1191" s="22"/>
      <c r="PAB1191" s="22"/>
      <c r="PAC1191" s="22"/>
      <c r="PAD1191" s="22"/>
      <c r="PAE1191" s="22"/>
      <c r="PAF1191" s="22"/>
      <c r="PAG1191" s="22"/>
      <c r="PAH1191" s="22"/>
      <c r="PAI1191" s="22"/>
      <c r="PAJ1191" s="22"/>
      <c r="PAK1191" s="22"/>
      <c r="PAL1191" s="22"/>
      <c r="PAM1191" s="22"/>
      <c r="PAN1191" s="22"/>
      <c r="PAO1191" s="22"/>
      <c r="PAP1191" s="22"/>
      <c r="PAQ1191" s="22"/>
      <c r="PAR1191" s="22"/>
      <c r="PAS1191" s="22"/>
      <c r="PAT1191" s="22"/>
      <c r="PAU1191" s="22"/>
      <c r="PAV1191" s="22"/>
      <c r="PAW1191" s="22"/>
      <c r="PAX1191" s="22"/>
      <c r="PAY1191" s="22"/>
      <c r="PAZ1191" s="22"/>
      <c r="PBA1191" s="22"/>
      <c r="PBB1191" s="22"/>
      <c r="PBC1191" s="22"/>
      <c r="PBD1191" s="22"/>
      <c r="PBE1191" s="22"/>
      <c r="PBF1191" s="22"/>
      <c r="PBG1191" s="22"/>
      <c r="PBH1191" s="22"/>
      <c r="PBI1191" s="22"/>
      <c r="PBJ1191" s="22"/>
      <c r="PBK1191" s="22"/>
      <c r="PBL1191" s="22"/>
      <c r="PBM1191" s="22"/>
      <c r="PBN1191" s="22"/>
      <c r="PBO1191" s="22"/>
      <c r="PBP1191" s="22"/>
      <c r="PBQ1191" s="22"/>
      <c r="PBR1191" s="22"/>
      <c r="PBS1191" s="22"/>
      <c r="PBT1191" s="22"/>
      <c r="PBU1191" s="22"/>
      <c r="PBV1191" s="22"/>
      <c r="PBW1191" s="22"/>
      <c r="PBX1191" s="22"/>
      <c r="PBY1191" s="22"/>
      <c r="PBZ1191" s="22"/>
      <c r="PCA1191" s="22"/>
      <c r="PCB1191" s="22"/>
      <c r="PCC1191" s="22"/>
      <c r="PCD1191" s="22"/>
      <c r="PCE1191" s="22"/>
      <c r="PCF1191" s="22"/>
      <c r="PCG1191" s="22"/>
      <c r="PCH1191" s="22"/>
      <c r="PCI1191" s="22"/>
      <c r="PCJ1191" s="22"/>
      <c r="PCK1191" s="22"/>
      <c r="PCL1191" s="22"/>
      <c r="PCM1191" s="22"/>
      <c r="PCN1191" s="22"/>
      <c r="PCO1191" s="22"/>
      <c r="PCP1191" s="22"/>
      <c r="PCQ1191" s="22"/>
      <c r="PCR1191" s="22"/>
      <c r="PCS1191" s="22"/>
      <c r="PCT1191" s="22"/>
      <c r="PCU1191" s="22"/>
      <c r="PCV1191" s="22"/>
      <c r="PCW1191" s="22"/>
      <c r="PCX1191" s="22"/>
      <c r="PCY1191" s="22"/>
      <c r="PCZ1191" s="22"/>
      <c r="PDA1191" s="22"/>
      <c r="PDB1191" s="22"/>
      <c r="PDC1191" s="22"/>
      <c r="PDD1191" s="22"/>
      <c r="PDE1191" s="22"/>
      <c r="PDF1191" s="22"/>
      <c r="PDG1191" s="22"/>
      <c r="PDH1191" s="22"/>
      <c r="PDI1191" s="22"/>
      <c r="PDJ1191" s="22"/>
      <c r="PDK1191" s="22"/>
      <c r="PDL1191" s="22"/>
      <c r="PDM1191" s="22"/>
      <c r="PDN1191" s="22"/>
      <c r="PDO1191" s="22"/>
      <c r="PDP1191" s="22"/>
      <c r="PDQ1191" s="22"/>
      <c r="PDR1191" s="22"/>
      <c r="PDS1191" s="22"/>
      <c r="PDT1191" s="22"/>
      <c r="PDU1191" s="22"/>
      <c r="PDV1191" s="22"/>
      <c r="PDW1191" s="22"/>
      <c r="PDX1191" s="22"/>
      <c r="PDY1191" s="22"/>
      <c r="PDZ1191" s="22"/>
      <c r="PEA1191" s="22"/>
      <c r="PEB1191" s="22"/>
      <c r="PEC1191" s="22"/>
      <c r="PED1191" s="22"/>
      <c r="PEE1191" s="22"/>
      <c r="PEF1191" s="22"/>
      <c r="PEG1191" s="22"/>
      <c r="PEH1191" s="22"/>
      <c r="PEI1191" s="22"/>
      <c r="PEJ1191" s="22"/>
      <c r="PEK1191" s="22"/>
      <c r="PEL1191" s="22"/>
      <c r="PEM1191" s="22"/>
      <c r="PEN1191" s="22"/>
      <c r="PEO1191" s="22"/>
      <c r="PEP1191" s="22"/>
      <c r="PEQ1191" s="22"/>
      <c r="PER1191" s="22"/>
      <c r="PES1191" s="22"/>
      <c r="PET1191" s="22"/>
      <c r="PEU1191" s="22"/>
      <c r="PEV1191" s="22"/>
      <c r="PEW1191" s="22"/>
      <c r="PEX1191" s="22"/>
      <c r="PEY1191" s="22"/>
      <c r="PEZ1191" s="22"/>
      <c r="PFA1191" s="22"/>
      <c r="PFB1191" s="22"/>
      <c r="PFC1191" s="22"/>
      <c r="PFD1191" s="22"/>
      <c r="PFE1191" s="22"/>
      <c r="PFF1191" s="22"/>
      <c r="PFG1191" s="22"/>
      <c r="PFH1191" s="22"/>
      <c r="PFI1191" s="22"/>
      <c r="PFJ1191" s="22"/>
      <c r="PFK1191" s="22"/>
      <c r="PFL1191" s="22"/>
      <c r="PFM1191" s="22"/>
      <c r="PFN1191" s="22"/>
      <c r="PFO1191" s="22"/>
      <c r="PFP1191" s="22"/>
      <c r="PFQ1191" s="22"/>
      <c r="PFR1191" s="22"/>
      <c r="PFS1191" s="22"/>
      <c r="PFT1191" s="22"/>
      <c r="PFU1191" s="22"/>
      <c r="PFV1191" s="22"/>
      <c r="PFW1191" s="22"/>
      <c r="PFX1191" s="22"/>
      <c r="PFY1191" s="22"/>
      <c r="PFZ1191" s="22"/>
      <c r="PGA1191" s="22"/>
      <c r="PGB1191" s="22"/>
      <c r="PGC1191" s="22"/>
      <c r="PGD1191" s="22"/>
      <c r="PGE1191" s="22"/>
      <c r="PGF1191" s="22"/>
      <c r="PGG1191" s="22"/>
      <c r="PGH1191" s="22"/>
      <c r="PGI1191" s="22"/>
      <c r="PGJ1191" s="22"/>
      <c r="PGK1191" s="22"/>
      <c r="PGL1191" s="22"/>
      <c r="PGM1191" s="22"/>
      <c r="PGN1191" s="22"/>
      <c r="PGO1191" s="22"/>
      <c r="PGP1191" s="22"/>
      <c r="PGQ1191" s="22"/>
      <c r="PGR1191" s="22"/>
      <c r="PGS1191" s="22"/>
      <c r="PGT1191" s="22"/>
      <c r="PGU1191" s="22"/>
      <c r="PGV1191" s="22"/>
      <c r="PGW1191" s="22"/>
      <c r="PGX1191" s="22"/>
      <c r="PGY1191" s="22"/>
      <c r="PGZ1191" s="22"/>
      <c r="PHA1191" s="22"/>
      <c r="PHB1191" s="22"/>
      <c r="PHC1191" s="22"/>
      <c r="PHD1191" s="22"/>
      <c r="PHE1191" s="22"/>
      <c r="PHF1191" s="22"/>
      <c r="PHG1191" s="22"/>
      <c r="PHH1191" s="22"/>
      <c r="PHI1191" s="22"/>
      <c r="PHJ1191" s="22"/>
      <c r="PHK1191" s="22"/>
      <c r="PHL1191" s="22"/>
      <c r="PHM1191" s="22"/>
      <c r="PHN1191" s="22"/>
      <c r="PHO1191" s="22"/>
      <c r="PHP1191" s="22"/>
      <c r="PHQ1191" s="22"/>
      <c r="PHR1191" s="22"/>
      <c r="PHS1191" s="22"/>
      <c r="PHT1191" s="22"/>
      <c r="PHU1191" s="22"/>
      <c r="PHV1191" s="22"/>
      <c r="PHW1191" s="22"/>
      <c r="PHX1191" s="22"/>
      <c r="PHY1191" s="22"/>
      <c r="PHZ1191" s="22"/>
      <c r="PIA1191" s="22"/>
      <c r="PIB1191" s="22"/>
      <c r="PIC1191" s="22"/>
      <c r="PID1191" s="22"/>
      <c r="PIE1191" s="22"/>
      <c r="PIF1191" s="22"/>
      <c r="PIG1191" s="22"/>
      <c r="PIH1191" s="22"/>
      <c r="PII1191" s="22"/>
      <c r="PIJ1191" s="22"/>
      <c r="PIK1191" s="22"/>
      <c r="PIL1191" s="22"/>
      <c r="PIM1191" s="22"/>
      <c r="PIN1191" s="22"/>
      <c r="PIO1191" s="22"/>
      <c r="PIP1191" s="22"/>
      <c r="PIQ1191" s="22"/>
      <c r="PIR1191" s="22"/>
      <c r="PIS1191" s="22"/>
      <c r="PIT1191" s="22"/>
      <c r="PIU1191" s="22"/>
      <c r="PIV1191" s="22"/>
      <c r="PIW1191" s="22"/>
      <c r="PIX1191" s="22"/>
      <c r="PIY1191" s="22"/>
      <c r="PIZ1191" s="22"/>
      <c r="PJA1191" s="22"/>
      <c r="PJB1191" s="22"/>
      <c r="PJC1191" s="22"/>
      <c r="PJD1191" s="22"/>
      <c r="PJE1191" s="22"/>
      <c r="PJF1191" s="22"/>
      <c r="PJG1191" s="22"/>
      <c r="PJH1191" s="22"/>
      <c r="PJI1191" s="22"/>
      <c r="PJJ1191" s="22"/>
      <c r="PJK1191" s="22"/>
      <c r="PJL1191" s="22"/>
      <c r="PJM1191" s="22"/>
      <c r="PJN1191" s="22"/>
      <c r="PJO1191" s="22"/>
      <c r="PJP1191" s="22"/>
      <c r="PJQ1191" s="22"/>
      <c r="PJR1191" s="22"/>
      <c r="PJS1191" s="22"/>
      <c r="PJT1191" s="22"/>
      <c r="PJU1191" s="22"/>
      <c r="PJV1191" s="22"/>
      <c r="PJW1191" s="22"/>
      <c r="PJX1191" s="22"/>
      <c r="PJY1191" s="22"/>
      <c r="PJZ1191" s="22"/>
      <c r="PKA1191" s="22"/>
      <c r="PKB1191" s="22"/>
      <c r="PKC1191" s="22"/>
      <c r="PKD1191" s="22"/>
      <c r="PKE1191" s="22"/>
      <c r="PKF1191" s="22"/>
      <c r="PKG1191" s="22"/>
      <c r="PKH1191" s="22"/>
      <c r="PKI1191" s="22"/>
      <c r="PKJ1191" s="22"/>
      <c r="PKK1191" s="22"/>
      <c r="PKL1191" s="22"/>
      <c r="PKM1191" s="22"/>
      <c r="PKN1191" s="22"/>
      <c r="PKO1191" s="22"/>
      <c r="PKP1191" s="22"/>
      <c r="PKQ1191" s="22"/>
      <c r="PKR1191" s="22"/>
      <c r="PKS1191" s="22"/>
      <c r="PKT1191" s="22"/>
      <c r="PKU1191" s="22"/>
      <c r="PKV1191" s="22"/>
      <c r="PKW1191" s="22"/>
      <c r="PKX1191" s="22"/>
      <c r="PKY1191" s="22"/>
      <c r="PKZ1191" s="22"/>
      <c r="PLA1191" s="22"/>
      <c r="PLB1191" s="22"/>
      <c r="PLC1191" s="22"/>
      <c r="PLD1191" s="22"/>
      <c r="PLE1191" s="22"/>
      <c r="PLF1191" s="22"/>
      <c r="PLG1191" s="22"/>
      <c r="PLH1191" s="22"/>
      <c r="PLI1191" s="22"/>
      <c r="PLJ1191" s="22"/>
      <c r="PLK1191" s="22"/>
      <c r="PLL1191" s="22"/>
      <c r="PLM1191" s="22"/>
      <c r="PLN1191" s="22"/>
      <c r="PLO1191" s="22"/>
      <c r="PLP1191" s="22"/>
      <c r="PLQ1191" s="22"/>
      <c r="PLR1191" s="22"/>
      <c r="PLS1191" s="22"/>
      <c r="PLT1191" s="22"/>
      <c r="PLU1191" s="22"/>
      <c r="PLV1191" s="22"/>
      <c r="PLW1191" s="22"/>
      <c r="PLX1191" s="22"/>
      <c r="PLY1191" s="22"/>
      <c r="PLZ1191" s="22"/>
      <c r="PMA1191" s="22"/>
      <c r="PMB1191" s="22"/>
      <c r="PMC1191" s="22"/>
      <c r="PMD1191" s="22"/>
      <c r="PME1191" s="22"/>
      <c r="PMF1191" s="22"/>
      <c r="PMG1191" s="22"/>
      <c r="PMH1191" s="22"/>
      <c r="PMI1191" s="22"/>
      <c r="PMJ1191" s="22"/>
      <c r="PMK1191" s="22"/>
      <c r="PML1191" s="22"/>
      <c r="PMM1191" s="22"/>
      <c r="PMN1191" s="22"/>
      <c r="PMO1191" s="22"/>
      <c r="PMP1191" s="22"/>
      <c r="PMQ1191" s="22"/>
      <c r="PMR1191" s="22"/>
      <c r="PMS1191" s="22"/>
      <c r="PMT1191" s="22"/>
      <c r="PMU1191" s="22"/>
      <c r="PMV1191" s="22"/>
      <c r="PMW1191" s="22"/>
      <c r="PMX1191" s="22"/>
      <c r="PMY1191" s="22"/>
      <c r="PMZ1191" s="22"/>
      <c r="PNA1191" s="22"/>
      <c r="PNB1191" s="22"/>
      <c r="PNC1191" s="22"/>
      <c r="PND1191" s="22"/>
      <c r="PNE1191" s="22"/>
      <c r="PNF1191" s="22"/>
      <c r="PNG1191" s="22"/>
      <c r="PNH1191" s="22"/>
      <c r="PNI1191" s="22"/>
      <c r="PNJ1191" s="22"/>
      <c r="PNK1191" s="22"/>
      <c r="PNL1191" s="22"/>
      <c r="PNM1191" s="22"/>
      <c r="PNN1191" s="22"/>
      <c r="PNO1191" s="22"/>
      <c r="PNP1191" s="22"/>
      <c r="PNQ1191" s="22"/>
      <c r="PNR1191" s="22"/>
      <c r="PNS1191" s="22"/>
      <c r="PNT1191" s="22"/>
      <c r="PNU1191" s="22"/>
      <c r="PNV1191" s="22"/>
      <c r="PNW1191" s="22"/>
      <c r="PNX1191" s="22"/>
      <c r="PNY1191" s="22"/>
      <c r="PNZ1191" s="22"/>
      <c r="POA1191" s="22"/>
      <c r="POB1191" s="22"/>
      <c r="POC1191" s="22"/>
      <c r="POD1191" s="22"/>
      <c r="POE1191" s="22"/>
      <c r="POF1191" s="22"/>
      <c r="POG1191" s="22"/>
      <c r="POH1191" s="22"/>
      <c r="POI1191" s="22"/>
      <c r="POJ1191" s="22"/>
      <c r="POK1191" s="22"/>
      <c r="POL1191" s="22"/>
      <c r="POM1191" s="22"/>
      <c r="PON1191" s="22"/>
      <c r="POO1191" s="22"/>
      <c r="POP1191" s="22"/>
      <c r="POQ1191" s="22"/>
      <c r="POR1191" s="22"/>
      <c r="POS1191" s="22"/>
      <c r="POT1191" s="22"/>
      <c r="POU1191" s="22"/>
      <c r="POV1191" s="22"/>
      <c r="POW1191" s="22"/>
      <c r="POX1191" s="22"/>
      <c r="POY1191" s="22"/>
      <c r="POZ1191" s="22"/>
      <c r="PPA1191" s="22"/>
      <c r="PPB1191" s="22"/>
      <c r="PPC1191" s="22"/>
      <c r="PPD1191" s="22"/>
      <c r="PPE1191" s="22"/>
      <c r="PPF1191" s="22"/>
      <c r="PPG1191" s="22"/>
      <c r="PPH1191" s="22"/>
      <c r="PPI1191" s="22"/>
      <c r="PPJ1191" s="22"/>
      <c r="PPK1191" s="22"/>
      <c r="PPL1191" s="22"/>
      <c r="PPM1191" s="22"/>
      <c r="PPN1191" s="22"/>
      <c r="PPO1191" s="22"/>
      <c r="PPP1191" s="22"/>
      <c r="PPQ1191" s="22"/>
      <c r="PPR1191" s="22"/>
      <c r="PPS1191" s="22"/>
      <c r="PPT1191" s="22"/>
      <c r="PPU1191" s="22"/>
      <c r="PPV1191" s="22"/>
      <c r="PPW1191" s="22"/>
      <c r="PPX1191" s="22"/>
      <c r="PPY1191" s="22"/>
      <c r="PPZ1191" s="22"/>
      <c r="PQA1191" s="22"/>
      <c r="PQB1191" s="22"/>
      <c r="PQC1191" s="22"/>
      <c r="PQD1191" s="22"/>
      <c r="PQE1191" s="22"/>
      <c r="PQF1191" s="22"/>
      <c r="PQG1191" s="22"/>
      <c r="PQH1191" s="22"/>
      <c r="PQI1191" s="22"/>
      <c r="PQJ1191" s="22"/>
      <c r="PQK1191" s="22"/>
      <c r="PQL1191" s="22"/>
      <c r="PQM1191" s="22"/>
      <c r="PQN1191" s="22"/>
      <c r="PQO1191" s="22"/>
      <c r="PQP1191" s="22"/>
      <c r="PQQ1191" s="22"/>
      <c r="PQR1191" s="22"/>
      <c r="PQS1191" s="22"/>
      <c r="PQT1191" s="22"/>
      <c r="PQU1191" s="22"/>
      <c r="PQV1191" s="22"/>
      <c r="PQW1191" s="22"/>
      <c r="PQX1191" s="22"/>
      <c r="PQY1191" s="22"/>
      <c r="PQZ1191" s="22"/>
      <c r="PRA1191" s="22"/>
      <c r="PRB1191" s="22"/>
      <c r="PRC1191" s="22"/>
      <c r="PRD1191" s="22"/>
      <c r="PRE1191" s="22"/>
      <c r="PRF1191" s="22"/>
      <c r="PRG1191" s="22"/>
      <c r="PRH1191" s="22"/>
      <c r="PRI1191" s="22"/>
      <c r="PRJ1191" s="22"/>
      <c r="PRK1191" s="22"/>
      <c r="PRL1191" s="22"/>
      <c r="PRM1191" s="22"/>
      <c r="PRN1191" s="22"/>
      <c r="PRO1191" s="22"/>
      <c r="PRP1191" s="22"/>
      <c r="PRQ1191" s="22"/>
      <c r="PRR1191" s="22"/>
      <c r="PRS1191" s="22"/>
      <c r="PRT1191" s="22"/>
      <c r="PRU1191" s="22"/>
      <c r="PRV1191" s="22"/>
      <c r="PRW1191" s="22"/>
      <c r="PRX1191" s="22"/>
      <c r="PRY1191" s="22"/>
      <c r="PRZ1191" s="22"/>
      <c r="PSA1191" s="22"/>
      <c r="PSB1191" s="22"/>
      <c r="PSC1191" s="22"/>
      <c r="PSD1191" s="22"/>
      <c r="PSE1191" s="22"/>
      <c r="PSF1191" s="22"/>
      <c r="PSG1191" s="22"/>
      <c r="PSH1191" s="22"/>
      <c r="PSI1191" s="22"/>
      <c r="PSJ1191" s="22"/>
      <c r="PSK1191" s="22"/>
      <c r="PSL1191" s="22"/>
      <c r="PSM1191" s="22"/>
      <c r="PSN1191" s="22"/>
      <c r="PSO1191" s="22"/>
      <c r="PSP1191" s="22"/>
      <c r="PSQ1191" s="22"/>
      <c r="PSR1191" s="22"/>
      <c r="PSS1191" s="22"/>
      <c r="PST1191" s="22"/>
      <c r="PSU1191" s="22"/>
      <c r="PSV1191" s="22"/>
      <c r="PSW1191" s="22"/>
      <c r="PSX1191" s="22"/>
      <c r="PSY1191" s="22"/>
      <c r="PSZ1191" s="22"/>
      <c r="PTA1191" s="22"/>
      <c r="PTB1191" s="22"/>
      <c r="PTC1191" s="22"/>
      <c r="PTD1191" s="22"/>
      <c r="PTE1191" s="22"/>
      <c r="PTF1191" s="22"/>
      <c r="PTG1191" s="22"/>
      <c r="PTH1191" s="22"/>
      <c r="PTI1191" s="22"/>
      <c r="PTJ1191" s="22"/>
      <c r="PTK1191" s="22"/>
      <c r="PTL1191" s="22"/>
      <c r="PTM1191" s="22"/>
      <c r="PTN1191" s="22"/>
      <c r="PTO1191" s="22"/>
      <c r="PTP1191" s="22"/>
      <c r="PTQ1191" s="22"/>
      <c r="PTR1191" s="22"/>
      <c r="PTS1191" s="22"/>
      <c r="PTT1191" s="22"/>
      <c r="PTU1191" s="22"/>
      <c r="PTV1191" s="22"/>
      <c r="PTW1191" s="22"/>
      <c r="PTX1191" s="22"/>
      <c r="PTY1191" s="22"/>
      <c r="PTZ1191" s="22"/>
      <c r="PUA1191" s="22"/>
      <c r="PUB1191" s="22"/>
      <c r="PUC1191" s="22"/>
      <c r="PUD1191" s="22"/>
      <c r="PUE1191" s="22"/>
      <c r="PUF1191" s="22"/>
      <c r="PUG1191" s="22"/>
      <c r="PUH1191" s="22"/>
      <c r="PUI1191" s="22"/>
      <c r="PUJ1191" s="22"/>
      <c r="PUK1191" s="22"/>
      <c r="PUL1191" s="22"/>
      <c r="PUM1191" s="22"/>
      <c r="PUN1191" s="22"/>
      <c r="PUO1191" s="22"/>
      <c r="PUP1191" s="22"/>
      <c r="PUQ1191" s="22"/>
      <c r="PUR1191" s="22"/>
      <c r="PUS1191" s="22"/>
      <c r="PUT1191" s="22"/>
      <c r="PUU1191" s="22"/>
      <c r="PUV1191" s="22"/>
      <c r="PUW1191" s="22"/>
      <c r="PUX1191" s="22"/>
      <c r="PUY1191" s="22"/>
      <c r="PUZ1191" s="22"/>
      <c r="PVA1191" s="22"/>
      <c r="PVB1191" s="22"/>
      <c r="PVC1191" s="22"/>
      <c r="PVD1191" s="22"/>
      <c r="PVE1191" s="22"/>
      <c r="PVF1191" s="22"/>
      <c r="PVG1191" s="22"/>
      <c r="PVH1191" s="22"/>
      <c r="PVI1191" s="22"/>
      <c r="PVJ1191" s="22"/>
      <c r="PVK1191" s="22"/>
      <c r="PVL1191" s="22"/>
      <c r="PVM1191" s="22"/>
      <c r="PVN1191" s="22"/>
      <c r="PVO1191" s="22"/>
      <c r="PVP1191" s="22"/>
      <c r="PVQ1191" s="22"/>
      <c r="PVR1191" s="22"/>
      <c r="PVS1191" s="22"/>
      <c r="PVT1191" s="22"/>
      <c r="PVU1191" s="22"/>
      <c r="PVV1191" s="22"/>
      <c r="PVW1191" s="22"/>
      <c r="PVX1191" s="22"/>
      <c r="PVY1191" s="22"/>
      <c r="PVZ1191" s="22"/>
      <c r="PWA1191" s="22"/>
      <c r="PWB1191" s="22"/>
      <c r="PWC1191" s="22"/>
      <c r="PWD1191" s="22"/>
      <c r="PWE1191" s="22"/>
      <c r="PWF1191" s="22"/>
      <c r="PWG1191" s="22"/>
      <c r="PWH1191" s="22"/>
      <c r="PWI1191" s="22"/>
      <c r="PWJ1191" s="22"/>
      <c r="PWK1191" s="22"/>
      <c r="PWL1191" s="22"/>
      <c r="PWM1191" s="22"/>
      <c r="PWN1191" s="22"/>
      <c r="PWO1191" s="22"/>
      <c r="PWP1191" s="22"/>
      <c r="PWQ1191" s="22"/>
      <c r="PWR1191" s="22"/>
      <c r="PWS1191" s="22"/>
      <c r="PWT1191" s="22"/>
      <c r="PWU1191" s="22"/>
      <c r="PWV1191" s="22"/>
      <c r="PWW1191" s="22"/>
      <c r="PWX1191" s="22"/>
      <c r="PWY1191" s="22"/>
      <c r="PWZ1191" s="22"/>
      <c r="PXA1191" s="22"/>
      <c r="PXB1191" s="22"/>
      <c r="PXC1191" s="22"/>
      <c r="PXD1191" s="22"/>
      <c r="PXE1191" s="22"/>
      <c r="PXF1191" s="22"/>
      <c r="PXG1191" s="22"/>
      <c r="PXH1191" s="22"/>
      <c r="PXI1191" s="22"/>
      <c r="PXJ1191" s="22"/>
      <c r="PXK1191" s="22"/>
      <c r="PXL1191" s="22"/>
      <c r="PXM1191" s="22"/>
      <c r="PXN1191" s="22"/>
      <c r="PXO1191" s="22"/>
      <c r="PXP1191" s="22"/>
      <c r="PXQ1191" s="22"/>
      <c r="PXR1191" s="22"/>
      <c r="PXS1191" s="22"/>
      <c r="PXT1191" s="22"/>
      <c r="PXU1191" s="22"/>
      <c r="PXV1191" s="22"/>
      <c r="PXW1191" s="22"/>
      <c r="PXX1191" s="22"/>
      <c r="PXY1191" s="22"/>
      <c r="PXZ1191" s="22"/>
      <c r="PYA1191" s="22"/>
      <c r="PYB1191" s="22"/>
      <c r="PYC1191" s="22"/>
      <c r="PYD1191" s="22"/>
      <c r="PYE1191" s="22"/>
      <c r="PYF1191" s="22"/>
      <c r="PYG1191" s="22"/>
      <c r="PYH1191" s="22"/>
      <c r="PYI1191" s="22"/>
      <c r="PYJ1191" s="22"/>
      <c r="PYK1191" s="22"/>
      <c r="PYL1191" s="22"/>
      <c r="PYM1191" s="22"/>
      <c r="PYN1191" s="22"/>
      <c r="PYO1191" s="22"/>
      <c r="PYP1191" s="22"/>
      <c r="PYQ1191" s="22"/>
      <c r="PYR1191" s="22"/>
      <c r="PYS1191" s="22"/>
      <c r="PYT1191" s="22"/>
      <c r="PYU1191" s="22"/>
      <c r="PYV1191" s="22"/>
      <c r="PYW1191" s="22"/>
      <c r="PYX1191" s="22"/>
      <c r="PYY1191" s="22"/>
      <c r="PYZ1191" s="22"/>
      <c r="PZA1191" s="22"/>
      <c r="PZB1191" s="22"/>
      <c r="PZC1191" s="22"/>
      <c r="PZD1191" s="22"/>
      <c r="PZE1191" s="22"/>
      <c r="PZF1191" s="22"/>
      <c r="PZG1191" s="22"/>
      <c r="PZH1191" s="22"/>
      <c r="PZI1191" s="22"/>
      <c r="PZJ1191" s="22"/>
      <c r="PZK1191" s="22"/>
      <c r="PZL1191" s="22"/>
      <c r="PZM1191" s="22"/>
      <c r="PZN1191" s="22"/>
      <c r="PZO1191" s="22"/>
      <c r="PZP1191" s="22"/>
      <c r="PZQ1191" s="22"/>
      <c r="PZR1191" s="22"/>
      <c r="PZS1191" s="22"/>
      <c r="PZT1191" s="22"/>
      <c r="PZU1191" s="22"/>
      <c r="PZV1191" s="22"/>
      <c r="PZW1191" s="22"/>
      <c r="PZX1191" s="22"/>
      <c r="PZY1191" s="22"/>
      <c r="PZZ1191" s="22"/>
      <c r="QAA1191" s="22"/>
      <c r="QAB1191" s="22"/>
      <c r="QAC1191" s="22"/>
      <c r="QAD1191" s="22"/>
      <c r="QAE1191" s="22"/>
      <c r="QAF1191" s="22"/>
      <c r="QAG1191" s="22"/>
      <c r="QAH1191" s="22"/>
      <c r="QAI1191" s="22"/>
      <c r="QAJ1191" s="22"/>
      <c r="QAK1191" s="22"/>
      <c r="QAL1191" s="22"/>
      <c r="QAM1191" s="22"/>
      <c r="QAN1191" s="22"/>
      <c r="QAO1191" s="22"/>
      <c r="QAP1191" s="22"/>
      <c r="QAQ1191" s="22"/>
      <c r="QAR1191" s="22"/>
      <c r="QAS1191" s="22"/>
      <c r="QAT1191" s="22"/>
      <c r="QAU1191" s="22"/>
      <c r="QAV1191" s="22"/>
      <c r="QAW1191" s="22"/>
      <c r="QAX1191" s="22"/>
      <c r="QAY1191" s="22"/>
      <c r="QAZ1191" s="22"/>
      <c r="QBA1191" s="22"/>
      <c r="QBB1191" s="22"/>
      <c r="QBC1191" s="22"/>
      <c r="QBD1191" s="22"/>
      <c r="QBE1191" s="22"/>
      <c r="QBF1191" s="22"/>
      <c r="QBG1191" s="22"/>
      <c r="QBH1191" s="22"/>
      <c r="QBI1191" s="22"/>
      <c r="QBJ1191" s="22"/>
      <c r="QBK1191" s="22"/>
      <c r="QBL1191" s="22"/>
      <c r="QBM1191" s="22"/>
      <c r="QBN1191" s="22"/>
      <c r="QBO1191" s="22"/>
      <c r="QBP1191" s="22"/>
      <c r="QBQ1191" s="22"/>
      <c r="QBR1191" s="22"/>
      <c r="QBS1191" s="22"/>
      <c r="QBT1191" s="22"/>
      <c r="QBU1191" s="22"/>
      <c r="QBV1191" s="22"/>
      <c r="QBW1191" s="22"/>
      <c r="QBX1191" s="22"/>
      <c r="QBY1191" s="22"/>
      <c r="QBZ1191" s="22"/>
      <c r="QCA1191" s="22"/>
      <c r="QCB1191" s="22"/>
      <c r="QCC1191" s="22"/>
      <c r="QCD1191" s="22"/>
      <c r="QCE1191" s="22"/>
      <c r="QCF1191" s="22"/>
      <c r="QCG1191" s="22"/>
      <c r="QCH1191" s="22"/>
      <c r="QCI1191" s="22"/>
      <c r="QCJ1191" s="22"/>
      <c r="QCK1191" s="22"/>
      <c r="QCL1191" s="22"/>
      <c r="QCM1191" s="22"/>
      <c r="QCN1191" s="22"/>
      <c r="QCO1191" s="22"/>
      <c r="QCP1191" s="22"/>
      <c r="QCQ1191" s="22"/>
      <c r="QCR1191" s="22"/>
      <c r="QCS1191" s="22"/>
      <c r="QCT1191" s="22"/>
      <c r="QCU1191" s="22"/>
      <c r="QCV1191" s="22"/>
      <c r="QCW1191" s="22"/>
      <c r="QCX1191" s="22"/>
      <c r="QCY1191" s="22"/>
      <c r="QCZ1191" s="22"/>
      <c r="QDA1191" s="22"/>
      <c r="QDB1191" s="22"/>
      <c r="QDC1191" s="22"/>
      <c r="QDD1191" s="22"/>
      <c r="QDE1191" s="22"/>
      <c r="QDF1191" s="22"/>
      <c r="QDG1191" s="22"/>
      <c r="QDH1191" s="22"/>
      <c r="QDI1191" s="22"/>
      <c r="QDJ1191" s="22"/>
      <c r="QDK1191" s="22"/>
      <c r="QDL1191" s="22"/>
      <c r="QDM1191" s="22"/>
      <c r="QDN1191" s="22"/>
      <c r="QDO1191" s="22"/>
      <c r="QDP1191" s="22"/>
      <c r="QDQ1191" s="22"/>
      <c r="QDR1191" s="22"/>
      <c r="QDS1191" s="22"/>
      <c r="QDT1191" s="22"/>
      <c r="QDU1191" s="22"/>
      <c r="QDV1191" s="22"/>
      <c r="QDW1191" s="22"/>
      <c r="QDX1191" s="22"/>
      <c r="QDY1191" s="22"/>
      <c r="QDZ1191" s="22"/>
      <c r="QEA1191" s="22"/>
      <c r="QEB1191" s="22"/>
      <c r="QEC1191" s="22"/>
      <c r="QED1191" s="22"/>
      <c r="QEE1191" s="22"/>
      <c r="QEF1191" s="22"/>
      <c r="QEG1191" s="22"/>
      <c r="QEH1191" s="22"/>
      <c r="QEI1191" s="22"/>
      <c r="QEJ1191" s="22"/>
      <c r="QEK1191" s="22"/>
      <c r="QEL1191" s="22"/>
      <c r="QEM1191" s="22"/>
      <c r="QEN1191" s="22"/>
      <c r="QEO1191" s="22"/>
      <c r="QEP1191" s="22"/>
      <c r="QEQ1191" s="22"/>
      <c r="QER1191" s="22"/>
      <c r="QES1191" s="22"/>
      <c r="QET1191" s="22"/>
      <c r="QEU1191" s="22"/>
      <c r="QEV1191" s="22"/>
      <c r="QEW1191" s="22"/>
      <c r="QEX1191" s="22"/>
      <c r="QEY1191" s="22"/>
      <c r="QEZ1191" s="22"/>
      <c r="QFA1191" s="22"/>
      <c r="QFB1191" s="22"/>
      <c r="QFC1191" s="22"/>
      <c r="QFD1191" s="22"/>
      <c r="QFE1191" s="22"/>
      <c r="QFF1191" s="22"/>
      <c r="QFG1191" s="22"/>
      <c r="QFH1191" s="22"/>
      <c r="QFI1191" s="22"/>
      <c r="QFJ1191" s="22"/>
      <c r="QFK1191" s="22"/>
      <c r="QFL1191" s="22"/>
      <c r="QFM1191" s="22"/>
      <c r="QFN1191" s="22"/>
      <c r="QFO1191" s="22"/>
      <c r="QFP1191" s="22"/>
      <c r="QFQ1191" s="22"/>
      <c r="QFR1191" s="22"/>
      <c r="QFS1191" s="22"/>
      <c r="QFT1191" s="22"/>
      <c r="QFU1191" s="22"/>
      <c r="QFV1191" s="22"/>
      <c r="QFW1191" s="22"/>
      <c r="QFX1191" s="22"/>
      <c r="QFY1191" s="22"/>
      <c r="QFZ1191" s="22"/>
      <c r="QGA1191" s="22"/>
      <c r="QGB1191" s="22"/>
      <c r="QGC1191" s="22"/>
      <c r="QGD1191" s="22"/>
      <c r="QGE1191" s="22"/>
      <c r="QGF1191" s="22"/>
      <c r="QGG1191" s="22"/>
      <c r="QGH1191" s="22"/>
      <c r="QGI1191" s="22"/>
      <c r="QGJ1191" s="22"/>
      <c r="QGK1191" s="22"/>
      <c r="QGL1191" s="22"/>
      <c r="QGM1191" s="22"/>
      <c r="QGN1191" s="22"/>
      <c r="QGO1191" s="22"/>
      <c r="QGP1191" s="22"/>
      <c r="QGQ1191" s="22"/>
      <c r="QGR1191" s="22"/>
      <c r="QGS1191" s="22"/>
      <c r="QGT1191" s="22"/>
      <c r="QGU1191" s="22"/>
      <c r="QGV1191" s="22"/>
      <c r="QGW1191" s="22"/>
      <c r="QGX1191" s="22"/>
      <c r="QGY1191" s="22"/>
      <c r="QGZ1191" s="22"/>
      <c r="QHA1191" s="22"/>
      <c r="QHB1191" s="22"/>
      <c r="QHC1191" s="22"/>
      <c r="QHD1191" s="22"/>
      <c r="QHE1191" s="22"/>
      <c r="QHF1191" s="22"/>
      <c r="QHG1191" s="22"/>
      <c r="QHH1191" s="22"/>
      <c r="QHI1191" s="22"/>
      <c r="QHJ1191" s="22"/>
      <c r="QHK1191" s="22"/>
      <c r="QHL1191" s="22"/>
      <c r="QHM1191" s="22"/>
      <c r="QHN1191" s="22"/>
      <c r="QHO1191" s="22"/>
      <c r="QHP1191" s="22"/>
      <c r="QHQ1191" s="22"/>
      <c r="QHR1191" s="22"/>
      <c r="QHS1191" s="22"/>
      <c r="QHT1191" s="22"/>
      <c r="QHU1191" s="22"/>
      <c r="QHV1191" s="22"/>
      <c r="QHW1191" s="22"/>
      <c r="QHX1191" s="22"/>
      <c r="QHY1191" s="22"/>
      <c r="QHZ1191" s="22"/>
      <c r="QIA1191" s="22"/>
      <c r="QIB1191" s="22"/>
      <c r="QIC1191" s="22"/>
      <c r="QID1191" s="22"/>
      <c r="QIE1191" s="22"/>
      <c r="QIF1191" s="22"/>
      <c r="QIG1191" s="22"/>
      <c r="QIH1191" s="22"/>
      <c r="QII1191" s="22"/>
      <c r="QIJ1191" s="22"/>
      <c r="QIK1191" s="22"/>
      <c r="QIL1191" s="22"/>
      <c r="QIM1191" s="22"/>
      <c r="QIN1191" s="22"/>
      <c r="QIO1191" s="22"/>
      <c r="QIP1191" s="22"/>
      <c r="QIQ1191" s="22"/>
      <c r="QIR1191" s="22"/>
      <c r="QIS1191" s="22"/>
      <c r="QIT1191" s="22"/>
      <c r="QIU1191" s="22"/>
      <c r="QIV1191" s="22"/>
      <c r="QIW1191" s="22"/>
      <c r="QIX1191" s="22"/>
      <c r="QIY1191" s="22"/>
      <c r="QIZ1191" s="22"/>
      <c r="QJA1191" s="22"/>
      <c r="QJB1191" s="22"/>
      <c r="QJC1191" s="22"/>
      <c r="QJD1191" s="22"/>
      <c r="QJE1191" s="22"/>
      <c r="QJF1191" s="22"/>
      <c r="QJG1191" s="22"/>
      <c r="QJH1191" s="22"/>
      <c r="QJI1191" s="22"/>
      <c r="QJJ1191" s="22"/>
      <c r="QJK1191" s="22"/>
      <c r="QJL1191" s="22"/>
      <c r="QJM1191" s="22"/>
      <c r="QJN1191" s="22"/>
      <c r="QJO1191" s="22"/>
      <c r="QJP1191" s="22"/>
      <c r="QJQ1191" s="22"/>
      <c r="QJR1191" s="22"/>
      <c r="QJS1191" s="22"/>
      <c r="QJT1191" s="22"/>
      <c r="QJU1191" s="22"/>
      <c r="QJV1191" s="22"/>
      <c r="QJW1191" s="22"/>
      <c r="QJX1191" s="22"/>
      <c r="QJY1191" s="22"/>
      <c r="QJZ1191" s="22"/>
      <c r="QKA1191" s="22"/>
      <c r="QKB1191" s="22"/>
      <c r="QKC1191" s="22"/>
      <c r="QKD1191" s="22"/>
      <c r="QKE1191" s="22"/>
      <c r="QKF1191" s="22"/>
      <c r="QKG1191" s="22"/>
      <c r="QKH1191" s="22"/>
      <c r="QKI1191" s="22"/>
      <c r="QKJ1191" s="22"/>
      <c r="QKK1191" s="22"/>
      <c r="QKL1191" s="22"/>
      <c r="QKM1191" s="22"/>
      <c r="QKN1191" s="22"/>
      <c r="QKO1191" s="22"/>
      <c r="QKP1191" s="22"/>
      <c r="QKQ1191" s="22"/>
      <c r="QKR1191" s="22"/>
      <c r="QKS1191" s="22"/>
      <c r="QKT1191" s="22"/>
      <c r="QKU1191" s="22"/>
      <c r="QKV1191" s="22"/>
      <c r="QKW1191" s="22"/>
      <c r="QKX1191" s="22"/>
      <c r="QKY1191" s="22"/>
      <c r="QKZ1191" s="22"/>
      <c r="QLA1191" s="22"/>
      <c r="QLB1191" s="22"/>
      <c r="QLC1191" s="22"/>
      <c r="QLD1191" s="22"/>
      <c r="QLE1191" s="22"/>
      <c r="QLF1191" s="22"/>
      <c r="QLG1191" s="22"/>
      <c r="QLH1191" s="22"/>
      <c r="QLI1191" s="22"/>
      <c r="QLJ1191" s="22"/>
      <c r="QLK1191" s="22"/>
      <c r="QLL1191" s="22"/>
      <c r="QLM1191" s="22"/>
      <c r="QLN1191" s="22"/>
      <c r="QLO1191" s="22"/>
      <c r="QLP1191" s="22"/>
      <c r="QLQ1191" s="22"/>
      <c r="QLR1191" s="22"/>
      <c r="QLS1191" s="22"/>
      <c r="QLT1191" s="22"/>
      <c r="QLU1191" s="22"/>
      <c r="QLV1191" s="22"/>
      <c r="QLW1191" s="22"/>
      <c r="QLX1191" s="22"/>
      <c r="QLY1191" s="22"/>
      <c r="QLZ1191" s="22"/>
      <c r="QMA1191" s="22"/>
      <c r="QMB1191" s="22"/>
      <c r="QMC1191" s="22"/>
      <c r="QMD1191" s="22"/>
      <c r="QME1191" s="22"/>
      <c r="QMF1191" s="22"/>
      <c r="QMG1191" s="22"/>
      <c r="QMH1191" s="22"/>
      <c r="QMI1191" s="22"/>
      <c r="QMJ1191" s="22"/>
      <c r="QMK1191" s="22"/>
      <c r="QML1191" s="22"/>
      <c r="QMM1191" s="22"/>
      <c r="QMN1191" s="22"/>
      <c r="QMO1191" s="22"/>
      <c r="QMP1191" s="22"/>
      <c r="QMQ1191" s="22"/>
      <c r="QMR1191" s="22"/>
      <c r="QMS1191" s="22"/>
      <c r="QMT1191" s="22"/>
      <c r="QMU1191" s="22"/>
      <c r="QMV1191" s="22"/>
      <c r="QMW1191" s="22"/>
      <c r="QMX1191" s="22"/>
      <c r="QMY1191" s="22"/>
      <c r="QMZ1191" s="22"/>
      <c r="QNA1191" s="22"/>
      <c r="QNB1191" s="22"/>
      <c r="QNC1191" s="22"/>
      <c r="QND1191" s="22"/>
      <c r="QNE1191" s="22"/>
      <c r="QNF1191" s="22"/>
      <c r="QNG1191" s="22"/>
      <c r="QNH1191" s="22"/>
      <c r="QNI1191" s="22"/>
      <c r="QNJ1191" s="22"/>
      <c r="QNK1191" s="22"/>
      <c r="QNL1191" s="22"/>
      <c r="QNM1191" s="22"/>
      <c r="QNN1191" s="22"/>
      <c r="QNO1191" s="22"/>
      <c r="QNP1191" s="22"/>
      <c r="QNQ1191" s="22"/>
      <c r="QNR1191" s="22"/>
      <c r="QNS1191" s="22"/>
      <c r="QNT1191" s="22"/>
      <c r="QNU1191" s="22"/>
      <c r="QNV1191" s="22"/>
      <c r="QNW1191" s="22"/>
      <c r="QNX1191" s="22"/>
      <c r="QNY1191" s="22"/>
      <c r="QNZ1191" s="22"/>
      <c r="QOA1191" s="22"/>
      <c r="QOB1191" s="22"/>
      <c r="QOC1191" s="22"/>
      <c r="QOD1191" s="22"/>
      <c r="QOE1191" s="22"/>
      <c r="QOF1191" s="22"/>
      <c r="QOG1191" s="22"/>
      <c r="QOH1191" s="22"/>
      <c r="QOI1191" s="22"/>
      <c r="QOJ1191" s="22"/>
      <c r="QOK1191" s="22"/>
      <c r="QOL1191" s="22"/>
      <c r="QOM1191" s="22"/>
      <c r="QON1191" s="22"/>
      <c r="QOO1191" s="22"/>
      <c r="QOP1191" s="22"/>
      <c r="QOQ1191" s="22"/>
      <c r="QOR1191" s="22"/>
      <c r="QOS1191" s="22"/>
      <c r="QOT1191" s="22"/>
      <c r="QOU1191" s="22"/>
      <c r="QOV1191" s="22"/>
      <c r="QOW1191" s="22"/>
      <c r="QOX1191" s="22"/>
      <c r="QOY1191" s="22"/>
      <c r="QOZ1191" s="22"/>
      <c r="QPA1191" s="22"/>
      <c r="QPB1191" s="22"/>
      <c r="QPC1191" s="22"/>
      <c r="QPD1191" s="22"/>
      <c r="QPE1191" s="22"/>
      <c r="QPF1191" s="22"/>
      <c r="QPG1191" s="22"/>
      <c r="QPH1191" s="22"/>
      <c r="QPI1191" s="22"/>
      <c r="QPJ1191" s="22"/>
      <c r="QPK1191" s="22"/>
      <c r="QPL1191" s="22"/>
      <c r="QPM1191" s="22"/>
      <c r="QPN1191" s="22"/>
      <c r="QPO1191" s="22"/>
      <c r="QPP1191" s="22"/>
      <c r="QPQ1191" s="22"/>
      <c r="QPR1191" s="22"/>
      <c r="QPS1191" s="22"/>
      <c r="QPT1191" s="22"/>
      <c r="QPU1191" s="22"/>
      <c r="QPV1191" s="22"/>
      <c r="QPW1191" s="22"/>
      <c r="QPX1191" s="22"/>
      <c r="QPY1191" s="22"/>
      <c r="QPZ1191" s="22"/>
      <c r="QQA1191" s="22"/>
      <c r="QQB1191" s="22"/>
      <c r="QQC1191" s="22"/>
      <c r="QQD1191" s="22"/>
      <c r="QQE1191" s="22"/>
      <c r="QQF1191" s="22"/>
      <c r="QQG1191" s="22"/>
      <c r="QQH1191" s="22"/>
      <c r="QQI1191" s="22"/>
      <c r="QQJ1191" s="22"/>
      <c r="QQK1191" s="22"/>
      <c r="QQL1191" s="22"/>
      <c r="QQM1191" s="22"/>
      <c r="QQN1191" s="22"/>
      <c r="QQO1191" s="22"/>
      <c r="QQP1191" s="22"/>
      <c r="QQQ1191" s="22"/>
      <c r="QQR1191" s="22"/>
      <c r="QQS1191" s="22"/>
      <c r="QQT1191" s="22"/>
      <c r="QQU1191" s="22"/>
      <c r="QQV1191" s="22"/>
      <c r="QQW1191" s="22"/>
      <c r="QQX1191" s="22"/>
      <c r="QQY1191" s="22"/>
      <c r="QQZ1191" s="22"/>
      <c r="QRA1191" s="22"/>
      <c r="QRB1191" s="22"/>
      <c r="QRC1191" s="22"/>
      <c r="QRD1191" s="22"/>
      <c r="QRE1191" s="22"/>
      <c r="QRF1191" s="22"/>
      <c r="QRG1191" s="22"/>
      <c r="QRH1191" s="22"/>
      <c r="QRI1191" s="22"/>
      <c r="QRJ1191" s="22"/>
      <c r="QRK1191" s="22"/>
      <c r="QRL1191" s="22"/>
      <c r="QRM1191" s="22"/>
      <c r="QRN1191" s="22"/>
      <c r="QRO1191" s="22"/>
      <c r="QRP1191" s="22"/>
      <c r="QRQ1191" s="22"/>
      <c r="QRR1191" s="22"/>
      <c r="QRS1191" s="22"/>
      <c r="QRT1191" s="22"/>
      <c r="QRU1191" s="22"/>
      <c r="QRV1191" s="22"/>
      <c r="QRW1191" s="22"/>
      <c r="QRX1191" s="22"/>
      <c r="QRY1191" s="22"/>
      <c r="QRZ1191" s="22"/>
      <c r="QSA1191" s="22"/>
      <c r="QSB1191" s="22"/>
      <c r="QSC1191" s="22"/>
      <c r="QSD1191" s="22"/>
      <c r="QSE1191" s="22"/>
      <c r="QSF1191" s="22"/>
      <c r="QSG1191" s="22"/>
      <c r="QSH1191" s="22"/>
      <c r="QSI1191" s="22"/>
      <c r="QSJ1191" s="22"/>
      <c r="QSK1191" s="22"/>
      <c r="QSL1191" s="22"/>
      <c r="QSM1191" s="22"/>
      <c r="QSN1191" s="22"/>
      <c r="QSO1191" s="22"/>
      <c r="QSP1191" s="22"/>
      <c r="QSQ1191" s="22"/>
      <c r="QSR1191" s="22"/>
      <c r="QSS1191" s="22"/>
      <c r="QST1191" s="22"/>
      <c r="QSU1191" s="22"/>
      <c r="QSV1191" s="22"/>
      <c r="QSW1191" s="22"/>
      <c r="QSX1191" s="22"/>
      <c r="QSY1191" s="22"/>
      <c r="QSZ1191" s="22"/>
      <c r="QTA1191" s="22"/>
      <c r="QTB1191" s="22"/>
      <c r="QTC1191" s="22"/>
      <c r="QTD1191" s="22"/>
      <c r="QTE1191" s="22"/>
      <c r="QTF1191" s="22"/>
      <c r="QTG1191" s="22"/>
      <c r="QTH1191" s="22"/>
      <c r="QTI1191" s="22"/>
      <c r="QTJ1191" s="22"/>
      <c r="QTK1191" s="22"/>
      <c r="QTL1191" s="22"/>
      <c r="QTM1191" s="22"/>
      <c r="QTN1191" s="22"/>
      <c r="QTO1191" s="22"/>
      <c r="QTP1191" s="22"/>
      <c r="QTQ1191" s="22"/>
      <c r="QTR1191" s="22"/>
      <c r="QTS1191" s="22"/>
      <c r="QTT1191" s="22"/>
      <c r="QTU1191" s="22"/>
      <c r="QTV1191" s="22"/>
      <c r="QTW1191" s="22"/>
      <c r="QTX1191" s="22"/>
      <c r="QTY1191" s="22"/>
      <c r="QTZ1191" s="22"/>
      <c r="QUA1191" s="22"/>
      <c r="QUB1191" s="22"/>
      <c r="QUC1191" s="22"/>
      <c r="QUD1191" s="22"/>
      <c r="QUE1191" s="22"/>
      <c r="QUF1191" s="22"/>
      <c r="QUG1191" s="22"/>
      <c r="QUH1191" s="22"/>
      <c r="QUI1191" s="22"/>
      <c r="QUJ1191" s="22"/>
      <c r="QUK1191" s="22"/>
      <c r="QUL1191" s="22"/>
      <c r="QUM1191" s="22"/>
      <c r="QUN1191" s="22"/>
      <c r="QUO1191" s="22"/>
      <c r="QUP1191" s="22"/>
      <c r="QUQ1191" s="22"/>
      <c r="QUR1191" s="22"/>
      <c r="QUS1191" s="22"/>
      <c r="QUT1191" s="22"/>
      <c r="QUU1191" s="22"/>
      <c r="QUV1191" s="22"/>
      <c r="QUW1191" s="22"/>
      <c r="QUX1191" s="22"/>
      <c r="QUY1191" s="22"/>
      <c r="QUZ1191" s="22"/>
      <c r="QVA1191" s="22"/>
      <c r="QVB1191" s="22"/>
      <c r="QVC1191" s="22"/>
      <c r="QVD1191" s="22"/>
      <c r="QVE1191" s="22"/>
      <c r="QVF1191" s="22"/>
      <c r="QVG1191" s="22"/>
      <c r="QVH1191" s="22"/>
      <c r="QVI1191" s="22"/>
      <c r="QVJ1191" s="22"/>
      <c r="QVK1191" s="22"/>
      <c r="QVL1191" s="22"/>
      <c r="QVM1191" s="22"/>
      <c r="QVN1191" s="22"/>
      <c r="QVO1191" s="22"/>
      <c r="QVP1191" s="22"/>
      <c r="QVQ1191" s="22"/>
      <c r="QVR1191" s="22"/>
      <c r="QVS1191" s="22"/>
      <c r="QVT1191" s="22"/>
      <c r="QVU1191" s="22"/>
      <c r="QVV1191" s="22"/>
      <c r="QVW1191" s="22"/>
      <c r="QVX1191" s="22"/>
      <c r="QVY1191" s="22"/>
      <c r="QVZ1191" s="22"/>
      <c r="QWA1191" s="22"/>
      <c r="QWB1191" s="22"/>
      <c r="QWC1191" s="22"/>
      <c r="QWD1191" s="22"/>
      <c r="QWE1191" s="22"/>
      <c r="QWF1191" s="22"/>
      <c r="QWG1191" s="22"/>
      <c r="QWH1191" s="22"/>
      <c r="QWI1191" s="22"/>
      <c r="QWJ1191" s="22"/>
      <c r="QWK1191" s="22"/>
      <c r="QWL1191" s="22"/>
      <c r="QWM1191" s="22"/>
      <c r="QWN1191" s="22"/>
      <c r="QWO1191" s="22"/>
      <c r="QWP1191" s="22"/>
      <c r="QWQ1191" s="22"/>
      <c r="QWR1191" s="22"/>
      <c r="QWS1191" s="22"/>
      <c r="QWT1191" s="22"/>
      <c r="QWU1191" s="22"/>
      <c r="QWV1191" s="22"/>
      <c r="QWW1191" s="22"/>
      <c r="QWX1191" s="22"/>
      <c r="QWY1191" s="22"/>
      <c r="QWZ1191" s="22"/>
      <c r="QXA1191" s="22"/>
      <c r="QXB1191" s="22"/>
      <c r="QXC1191" s="22"/>
      <c r="QXD1191" s="22"/>
      <c r="QXE1191" s="22"/>
      <c r="QXF1191" s="22"/>
      <c r="QXG1191" s="22"/>
      <c r="QXH1191" s="22"/>
      <c r="QXI1191" s="22"/>
      <c r="QXJ1191" s="22"/>
      <c r="QXK1191" s="22"/>
      <c r="QXL1191" s="22"/>
      <c r="QXM1191" s="22"/>
      <c r="QXN1191" s="22"/>
      <c r="QXO1191" s="22"/>
      <c r="QXP1191" s="22"/>
      <c r="QXQ1191" s="22"/>
      <c r="QXR1191" s="22"/>
      <c r="QXS1191" s="22"/>
      <c r="QXT1191" s="22"/>
      <c r="QXU1191" s="22"/>
      <c r="QXV1191" s="22"/>
      <c r="QXW1191" s="22"/>
      <c r="QXX1191" s="22"/>
      <c r="QXY1191" s="22"/>
      <c r="QXZ1191" s="22"/>
      <c r="QYA1191" s="22"/>
      <c r="QYB1191" s="22"/>
      <c r="QYC1191" s="22"/>
      <c r="QYD1191" s="22"/>
      <c r="QYE1191" s="22"/>
      <c r="QYF1191" s="22"/>
      <c r="QYG1191" s="22"/>
      <c r="QYH1191" s="22"/>
      <c r="QYI1191" s="22"/>
      <c r="QYJ1191" s="22"/>
      <c r="QYK1191" s="22"/>
      <c r="QYL1191" s="22"/>
      <c r="QYM1191" s="22"/>
      <c r="QYN1191" s="22"/>
      <c r="QYO1191" s="22"/>
      <c r="QYP1191" s="22"/>
      <c r="QYQ1191" s="22"/>
      <c r="QYR1191" s="22"/>
      <c r="QYS1191" s="22"/>
      <c r="QYT1191" s="22"/>
      <c r="QYU1191" s="22"/>
      <c r="QYV1191" s="22"/>
      <c r="QYW1191" s="22"/>
      <c r="QYX1191" s="22"/>
      <c r="QYY1191" s="22"/>
      <c r="QYZ1191" s="22"/>
      <c r="QZA1191" s="22"/>
      <c r="QZB1191" s="22"/>
      <c r="QZC1191" s="22"/>
      <c r="QZD1191" s="22"/>
      <c r="QZE1191" s="22"/>
      <c r="QZF1191" s="22"/>
      <c r="QZG1191" s="22"/>
      <c r="QZH1191" s="22"/>
      <c r="QZI1191" s="22"/>
      <c r="QZJ1191" s="22"/>
      <c r="QZK1191" s="22"/>
      <c r="QZL1191" s="22"/>
      <c r="QZM1191" s="22"/>
      <c r="QZN1191" s="22"/>
      <c r="QZO1191" s="22"/>
      <c r="QZP1191" s="22"/>
      <c r="QZQ1191" s="22"/>
      <c r="QZR1191" s="22"/>
      <c r="QZS1191" s="22"/>
      <c r="QZT1191" s="22"/>
      <c r="QZU1191" s="22"/>
      <c r="QZV1191" s="22"/>
      <c r="QZW1191" s="22"/>
      <c r="QZX1191" s="22"/>
      <c r="QZY1191" s="22"/>
      <c r="QZZ1191" s="22"/>
      <c r="RAA1191" s="22"/>
      <c r="RAB1191" s="22"/>
      <c r="RAC1191" s="22"/>
      <c r="RAD1191" s="22"/>
      <c r="RAE1191" s="22"/>
      <c r="RAF1191" s="22"/>
      <c r="RAG1191" s="22"/>
      <c r="RAH1191" s="22"/>
      <c r="RAI1191" s="22"/>
      <c r="RAJ1191" s="22"/>
      <c r="RAK1191" s="22"/>
      <c r="RAL1191" s="22"/>
      <c r="RAM1191" s="22"/>
      <c r="RAN1191" s="22"/>
      <c r="RAO1191" s="22"/>
      <c r="RAP1191" s="22"/>
      <c r="RAQ1191" s="22"/>
      <c r="RAR1191" s="22"/>
      <c r="RAS1191" s="22"/>
      <c r="RAT1191" s="22"/>
      <c r="RAU1191" s="22"/>
      <c r="RAV1191" s="22"/>
      <c r="RAW1191" s="22"/>
      <c r="RAX1191" s="22"/>
      <c r="RAY1191" s="22"/>
      <c r="RAZ1191" s="22"/>
      <c r="RBA1191" s="22"/>
      <c r="RBB1191" s="22"/>
      <c r="RBC1191" s="22"/>
      <c r="RBD1191" s="22"/>
      <c r="RBE1191" s="22"/>
      <c r="RBF1191" s="22"/>
      <c r="RBG1191" s="22"/>
      <c r="RBH1191" s="22"/>
      <c r="RBI1191" s="22"/>
      <c r="RBJ1191" s="22"/>
      <c r="RBK1191" s="22"/>
      <c r="RBL1191" s="22"/>
      <c r="RBM1191" s="22"/>
      <c r="RBN1191" s="22"/>
      <c r="RBO1191" s="22"/>
      <c r="RBP1191" s="22"/>
      <c r="RBQ1191" s="22"/>
      <c r="RBR1191" s="22"/>
      <c r="RBS1191" s="22"/>
      <c r="RBT1191" s="22"/>
      <c r="RBU1191" s="22"/>
      <c r="RBV1191" s="22"/>
      <c r="RBW1191" s="22"/>
      <c r="RBX1191" s="22"/>
      <c r="RBY1191" s="22"/>
      <c r="RBZ1191" s="22"/>
      <c r="RCA1191" s="22"/>
      <c r="RCB1191" s="22"/>
      <c r="RCC1191" s="22"/>
      <c r="RCD1191" s="22"/>
      <c r="RCE1191" s="22"/>
      <c r="RCF1191" s="22"/>
      <c r="RCG1191" s="22"/>
      <c r="RCH1191" s="22"/>
      <c r="RCI1191" s="22"/>
      <c r="RCJ1191" s="22"/>
      <c r="RCK1191" s="22"/>
      <c r="RCL1191" s="22"/>
      <c r="RCM1191" s="22"/>
      <c r="RCN1191" s="22"/>
      <c r="RCO1191" s="22"/>
      <c r="RCP1191" s="22"/>
      <c r="RCQ1191" s="22"/>
      <c r="RCR1191" s="22"/>
      <c r="RCS1191" s="22"/>
      <c r="RCT1191" s="22"/>
      <c r="RCU1191" s="22"/>
      <c r="RCV1191" s="22"/>
      <c r="RCW1191" s="22"/>
      <c r="RCX1191" s="22"/>
      <c r="RCY1191" s="22"/>
      <c r="RCZ1191" s="22"/>
      <c r="RDA1191" s="22"/>
      <c r="RDB1191" s="22"/>
      <c r="RDC1191" s="22"/>
      <c r="RDD1191" s="22"/>
      <c r="RDE1191" s="22"/>
      <c r="RDF1191" s="22"/>
      <c r="RDG1191" s="22"/>
      <c r="RDH1191" s="22"/>
      <c r="RDI1191" s="22"/>
      <c r="RDJ1191" s="22"/>
      <c r="RDK1191" s="22"/>
      <c r="RDL1191" s="22"/>
      <c r="RDM1191" s="22"/>
      <c r="RDN1191" s="22"/>
      <c r="RDO1191" s="22"/>
      <c r="RDP1191" s="22"/>
      <c r="RDQ1191" s="22"/>
      <c r="RDR1191" s="22"/>
      <c r="RDS1191" s="22"/>
      <c r="RDT1191" s="22"/>
      <c r="RDU1191" s="22"/>
      <c r="RDV1191" s="22"/>
      <c r="RDW1191" s="22"/>
      <c r="RDX1191" s="22"/>
      <c r="RDY1191" s="22"/>
      <c r="RDZ1191" s="22"/>
      <c r="REA1191" s="22"/>
      <c r="REB1191" s="22"/>
      <c r="REC1191" s="22"/>
      <c r="RED1191" s="22"/>
      <c r="REE1191" s="22"/>
      <c r="REF1191" s="22"/>
      <c r="REG1191" s="22"/>
      <c r="REH1191" s="22"/>
      <c r="REI1191" s="22"/>
      <c r="REJ1191" s="22"/>
      <c r="REK1191" s="22"/>
      <c r="REL1191" s="22"/>
      <c r="REM1191" s="22"/>
      <c r="REN1191" s="22"/>
      <c r="REO1191" s="22"/>
      <c r="REP1191" s="22"/>
      <c r="REQ1191" s="22"/>
      <c r="RER1191" s="22"/>
      <c r="RES1191" s="22"/>
      <c r="RET1191" s="22"/>
      <c r="REU1191" s="22"/>
      <c r="REV1191" s="22"/>
      <c r="REW1191" s="22"/>
      <c r="REX1191" s="22"/>
      <c r="REY1191" s="22"/>
      <c r="REZ1191" s="22"/>
      <c r="RFA1191" s="22"/>
      <c r="RFB1191" s="22"/>
      <c r="RFC1191" s="22"/>
      <c r="RFD1191" s="22"/>
      <c r="RFE1191" s="22"/>
      <c r="RFF1191" s="22"/>
      <c r="RFG1191" s="22"/>
      <c r="RFH1191" s="22"/>
      <c r="RFI1191" s="22"/>
      <c r="RFJ1191" s="22"/>
      <c r="RFK1191" s="22"/>
      <c r="RFL1191" s="22"/>
      <c r="RFM1191" s="22"/>
      <c r="RFN1191" s="22"/>
      <c r="RFO1191" s="22"/>
      <c r="RFP1191" s="22"/>
      <c r="RFQ1191" s="22"/>
      <c r="RFR1191" s="22"/>
      <c r="RFS1191" s="22"/>
      <c r="RFT1191" s="22"/>
      <c r="RFU1191" s="22"/>
      <c r="RFV1191" s="22"/>
      <c r="RFW1191" s="22"/>
      <c r="RFX1191" s="22"/>
      <c r="RFY1191" s="22"/>
      <c r="RFZ1191" s="22"/>
      <c r="RGA1191" s="22"/>
      <c r="RGB1191" s="22"/>
      <c r="RGC1191" s="22"/>
      <c r="RGD1191" s="22"/>
      <c r="RGE1191" s="22"/>
      <c r="RGF1191" s="22"/>
      <c r="RGG1191" s="22"/>
      <c r="RGH1191" s="22"/>
      <c r="RGI1191" s="22"/>
      <c r="RGJ1191" s="22"/>
      <c r="RGK1191" s="22"/>
      <c r="RGL1191" s="22"/>
      <c r="RGM1191" s="22"/>
      <c r="RGN1191" s="22"/>
      <c r="RGO1191" s="22"/>
      <c r="RGP1191" s="22"/>
      <c r="RGQ1191" s="22"/>
      <c r="RGR1191" s="22"/>
      <c r="RGS1191" s="22"/>
      <c r="RGT1191" s="22"/>
      <c r="RGU1191" s="22"/>
      <c r="RGV1191" s="22"/>
      <c r="RGW1191" s="22"/>
      <c r="RGX1191" s="22"/>
      <c r="RGY1191" s="22"/>
      <c r="RGZ1191" s="22"/>
      <c r="RHA1191" s="22"/>
      <c r="RHB1191" s="22"/>
      <c r="RHC1191" s="22"/>
      <c r="RHD1191" s="22"/>
      <c r="RHE1191" s="22"/>
      <c r="RHF1191" s="22"/>
      <c r="RHG1191" s="22"/>
      <c r="RHH1191" s="22"/>
      <c r="RHI1191" s="22"/>
      <c r="RHJ1191" s="22"/>
      <c r="RHK1191" s="22"/>
      <c r="RHL1191" s="22"/>
      <c r="RHM1191" s="22"/>
      <c r="RHN1191" s="22"/>
      <c r="RHO1191" s="22"/>
      <c r="RHP1191" s="22"/>
      <c r="RHQ1191" s="22"/>
      <c r="RHR1191" s="22"/>
      <c r="RHS1191" s="22"/>
      <c r="RHT1191" s="22"/>
      <c r="RHU1191" s="22"/>
      <c r="RHV1191" s="22"/>
      <c r="RHW1191" s="22"/>
      <c r="RHX1191" s="22"/>
      <c r="RHY1191" s="22"/>
      <c r="RHZ1191" s="22"/>
      <c r="RIA1191" s="22"/>
      <c r="RIB1191" s="22"/>
      <c r="RIC1191" s="22"/>
      <c r="RID1191" s="22"/>
      <c r="RIE1191" s="22"/>
      <c r="RIF1191" s="22"/>
      <c r="RIG1191" s="22"/>
      <c r="RIH1191" s="22"/>
      <c r="RII1191" s="22"/>
      <c r="RIJ1191" s="22"/>
      <c r="RIK1191" s="22"/>
      <c r="RIL1191" s="22"/>
      <c r="RIM1191" s="22"/>
      <c r="RIN1191" s="22"/>
      <c r="RIO1191" s="22"/>
      <c r="RIP1191" s="22"/>
      <c r="RIQ1191" s="22"/>
      <c r="RIR1191" s="22"/>
      <c r="RIS1191" s="22"/>
      <c r="RIT1191" s="22"/>
      <c r="RIU1191" s="22"/>
      <c r="RIV1191" s="22"/>
      <c r="RIW1191" s="22"/>
      <c r="RIX1191" s="22"/>
      <c r="RIY1191" s="22"/>
      <c r="RIZ1191" s="22"/>
      <c r="RJA1191" s="22"/>
      <c r="RJB1191" s="22"/>
      <c r="RJC1191" s="22"/>
      <c r="RJD1191" s="22"/>
      <c r="RJE1191" s="22"/>
      <c r="RJF1191" s="22"/>
      <c r="RJG1191" s="22"/>
      <c r="RJH1191" s="22"/>
      <c r="RJI1191" s="22"/>
      <c r="RJJ1191" s="22"/>
      <c r="RJK1191" s="22"/>
      <c r="RJL1191" s="22"/>
      <c r="RJM1191" s="22"/>
      <c r="RJN1191" s="22"/>
      <c r="RJO1191" s="22"/>
      <c r="RJP1191" s="22"/>
      <c r="RJQ1191" s="22"/>
      <c r="RJR1191" s="22"/>
      <c r="RJS1191" s="22"/>
      <c r="RJT1191" s="22"/>
      <c r="RJU1191" s="22"/>
      <c r="RJV1191" s="22"/>
      <c r="RJW1191" s="22"/>
      <c r="RJX1191" s="22"/>
      <c r="RJY1191" s="22"/>
      <c r="RJZ1191" s="22"/>
      <c r="RKA1191" s="22"/>
      <c r="RKB1191" s="22"/>
      <c r="RKC1191" s="22"/>
      <c r="RKD1191" s="22"/>
      <c r="RKE1191" s="22"/>
      <c r="RKF1191" s="22"/>
      <c r="RKG1191" s="22"/>
      <c r="RKH1191" s="22"/>
      <c r="RKI1191" s="22"/>
      <c r="RKJ1191" s="22"/>
      <c r="RKK1191" s="22"/>
      <c r="RKL1191" s="22"/>
      <c r="RKM1191" s="22"/>
      <c r="RKN1191" s="22"/>
      <c r="RKO1191" s="22"/>
      <c r="RKP1191" s="22"/>
      <c r="RKQ1191" s="22"/>
      <c r="RKR1191" s="22"/>
      <c r="RKS1191" s="22"/>
      <c r="RKT1191" s="22"/>
      <c r="RKU1191" s="22"/>
      <c r="RKV1191" s="22"/>
      <c r="RKW1191" s="22"/>
      <c r="RKX1191" s="22"/>
      <c r="RKY1191" s="22"/>
      <c r="RKZ1191" s="22"/>
      <c r="RLA1191" s="22"/>
      <c r="RLB1191" s="22"/>
      <c r="RLC1191" s="22"/>
      <c r="RLD1191" s="22"/>
      <c r="RLE1191" s="22"/>
      <c r="RLF1191" s="22"/>
      <c r="RLG1191" s="22"/>
      <c r="RLH1191" s="22"/>
      <c r="RLI1191" s="22"/>
      <c r="RLJ1191" s="22"/>
      <c r="RLK1191" s="22"/>
      <c r="RLL1191" s="22"/>
      <c r="RLM1191" s="22"/>
      <c r="RLN1191" s="22"/>
      <c r="RLO1191" s="22"/>
      <c r="RLP1191" s="22"/>
      <c r="RLQ1191" s="22"/>
      <c r="RLR1191" s="22"/>
      <c r="RLS1191" s="22"/>
      <c r="RLT1191" s="22"/>
      <c r="RLU1191" s="22"/>
      <c r="RLV1191" s="22"/>
      <c r="RLW1191" s="22"/>
      <c r="RLX1191" s="22"/>
      <c r="RLY1191" s="22"/>
      <c r="RLZ1191" s="22"/>
      <c r="RMA1191" s="22"/>
      <c r="RMB1191" s="22"/>
      <c r="RMC1191" s="22"/>
      <c r="RMD1191" s="22"/>
      <c r="RME1191" s="22"/>
      <c r="RMF1191" s="22"/>
      <c r="RMG1191" s="22"/>
      <c r="RMH1191" s="22"/>
      <c r="RMI1191" s="22"/>
      <c r="RMJ1191" s="22"/>
      <c r="RMK1191" s="22"/>
      <c r="RML1191" s="22"/>
      <c r="RMM1191" s="22"/>
      <c r="RMN1191" s="22"/>
      <c r="RMO1191" s="22"/>
      <c r="RMP1191" s="22"/>
      <c r="RMQ1191" s="22"/>
      <c r="RMR1191" s="22"/>
      <c r="RMS1191" s="22"/>
      <c r="RMT1191" s="22"/>
      <c r="RMU1191" s="22"/>
      <c r="RMV1191" s="22"/>
      <c r="RMW1191" s="22"/>
      <c r="RMX1191" s="22"/>
      <c r="RMY1191" s="22"/>
      <c r="RMZ1191" s="22"/>
      <c r="RNA1191" s="22"/>
      <c r="RNB1191" s="22"/>
      <c r="RNC1191" s="22"/>
      <c r="RND1191" s="22"/>
      <c r="RNE1191" s="22"/>
      <c r="RNF1191" s="22"/>
      <c r="RNG1191" s="22"/>
      <c r="RNH1191" s="22"/>
      <c r="RNI1191" s="22"/>
      <c r="RNJ1191" s="22"/>
      <c r="RNK1191" s="22"/>
      <c r="RNL1191" s="22"/>
      <c r="RNM1191" s="22"/>
      <c r="RNN1191" s="22"/>
      <c r="RNO1191" s="22"/>
      <c r="RNP1191" s="22"/>
      <c r="RNQ1191" s="22"/>
      <c r="RNR1191" s="22"/>
      <c r="RNS1191" s="22"/>
      <c r="RNT1191" s="22"/>
      <c r="RNU1191" s="22"/>
      <c r="RNV1191" s="22"/>
      <c r="RNW1191" s="22"/>
      <c r="RNX1191" s="22"/>
      <c r="RNY1191" s="22"/>
      <c r="RNZ1191" s="22"/>
      <c r="ROA1191" s="22"/>
      <c r="ROB1191" s="22"/>
      <c r="ROC1191" s="22"/>
      <c r="ROD1191" s="22"/>
      <c r="ROE1191" s="22"/>
      <c r="ROF1191" s="22"/>
      <c r="ROG1191" s="22"/>
      <c r="ROH1191" s="22"/>
      <c r="ROI1191" s="22"/>
      <c r="ROJ1191" s="22"/>
      <c r="ROK1191" s="22"/>
      <c r="ROL1191" s="22"/>
      <c r="ROM1191" s="22"/>
      <c r="RON1191" s="22"/>
      <c r="ROO1191" s="22"/>
      <c r="ROP1191" s="22"/>
      <c r="ROQ1191" s="22"/>
      <c r="ROR1191" s="22"/>
      <c r="ROS1191" s="22"/>
      <c r="ROT1191" s="22"/>
      <c r="ROU1191" s="22"/>
      <c r="ROV1191" s="22"/>
      <c r="ROW1191" s="22"/>
      <c r="ROX1191" s="22"/>
      <c r="ROY1191" s="22"/>
      <c r="ROZ1191" s="22"/>
      <c r="RPA1191" s="22"/>
      <c r="RPB1191" s="22"/>
      <c r="RPC1191" s="22"/>
      <c r="RPD1191" s="22"/>
      <c r="RPE1191" s="22"/>
      <c r="RPF1191" s="22"/>
      <c r="RPG1191" s="22"/>
      <c r="RPH1191" s="22"/>
      <c r="RPI1191" s="22"/>
      <c r="RPJ1191" s="22"/>
      <c r="RPK1191" s="22"/>
      <c r="RPL1191" s="22"/>
      <c r="RPM1191" s="22"/>
      <c r="RPN1191" s="22"/>
      <c r="RPO1191" s="22"/>
      <c r="RPP1191" s="22"/>
      <c r="RPQ1191" s="22"/>
      <c r="RPR1191" s="22"/>
      <c r="RPS1191" s="22"/>
      <c r="RPT1191" s="22"/>
      <c r="RPU1191" s="22"/>
      <c r="RPV1191" s="22"/>
      <c r="RPW1191" s="22"/>
      <c r="RPX1191" s="22"/>
      <c r="RPY1191" s="22"/>
      <c r="RPZ1191" s="22"/>
      <c r="RQA1191" s="22"/>
      <c r="RQB1191" s="22"/>
      <c r="RQC1191" s="22"/>
      <c r="RQD1191" s="22"/>
      <c r="RQE1191" s="22"/>
      <c r="RQF1191" s="22"/>
      <c r="RQG1191" s="22"/>
      <c r="RQH1191" s="22"/>
      <c r="RQI1191" s="22"/>
      <c r="RQJ1191" s="22"/>
      <c r="RQK1191" s="22"/>
      <c r="RQL1191" s="22"/>
      <c r="RQM1191" s="22"/>
      <c r="RQN1191" s="22"/>
      <c r="RQO1191" s="22"/>
      <c r="RQP1191" s="22"/>
      <c r="RQQ1191" s="22"/>
      <c r="RQR1191" s="22"/>
      <c r="RQS1191" s="22"/>
      <c r="RQT1191" s="22"/>
      <c r="RQU1191" s="22"/>
      <c r="RQV1191" s="22"/>
      <c r="RQW1191" s="22"/>
      <c r="RQX1191" s="22"/>
      <c r="RQY1191" s="22"/>
      <c r="RQZ1191" s="22"/>
      <c r="RRA1191" s="22"/>
      <c r="RRB1191" s="22"/>
      <c r="RRC1191" s="22"/>
      <c r="RRD1191" s="22"/>
      <c r="RRE1191" s="22"/>
      <c r="RRF1191" s="22"/>
      <c r="RRG1191" s="22"/>
      <c r="RRH1191" s="22"/>
      <c r="RRI1191" s="22"/>
      <c r="RRJ1191" s="22"/>
      <c r="RRK1191" s="22"/>
      <c r="RRL1191" s="22"/>
      <c r="RRM1191" s="22"/>
      <c r="RRN1191" s="22"/>
      <c r="RRO1191" s="22"/>
      <c r="RRP1191" s="22"/>
      <c r="RRQ1191" s="22"/>
      <c r="RRR1191" s="22"/>
      <c r="RRS1191" s="22"/>
      <c r="RRT1191" s="22"/>
      <c r="RRU1191" s="22"/>
      <c r="RRV1191" s="22"/>
      <c r="RRW1191" s="22"/>
      <c r="RRX1191" s="22"/>
      <c r="RRY1191" s="22"/>
      <c r="RRZ1191" s="22"/>
      <c r="RSA1191" s="22"/>
      <c r="RSB1191" s="22"/>
      <c r="RSC1191" s="22"/>
      <c r="RSD1191" s="22"/>
      <c r="RSE1191" s="22"/>
      <c r="RSF1191" s="22"/>
      <c r="RSG1191" s="22"/>
      <c r="RSH1191" s="22"/>
      <c r="RSI1191" s="22"/>
      <c r="RSJ1191" s="22"/>
      <c r="RSK1191" s="22"/>
      <c r="RSL1191" s="22"/>
      <c r="RSM1191" s="22"/>
      <c r="RSN1191" s="22"/>
      <c r="RSO1191" s="22"/>
      <c r="RSP1191" s="22"/>
      <c r="RSQ1191" s="22"/>
      <c r="RSR1191" s="22"/>
      <c r="RSS1191" s="22"/>
      <c r="RST1191" s="22"/>
      <c r="RSU1191" s="22"/>
      <c r="RSV1191" s="22"/>
      <c r="RSW1191" s="22"/>
      <c r="RSX1191" s="22"/>
      <c r="RSY1191" s="22"/>
      <c r="RSZ1191" s="22"/>
      <c r="RTA1191" s="22"/>
      <c r="RTB1191" s="22"/>
      <c r="RTC1191" s="22"/>
      <c r="RTD1191" s="22"/>
      <c r="RTE1191" s="22"/>
      <c r="RTF1191" s="22"/>
      <c r="RTG1191" s="22"/>
      <c r="RTH1191" s="22"/>
      <c r="RTI1191" s="22"/>
      <c r="RTJ1191" s="22"/>
      <c r="RTK1191" s="22"/>
      <c r="RTL1191" s="22"/>
      <c r="RTM1191" s="22"/>
      <c r="RTN1191" s="22"/>
      <c r="RTO1191" s="22"/>
      <c r="RTP1191" s="22"/>
      <c r="RTQ1191" s="22"/>
      <c r="RTR1191" s="22"/>
      <c r="RTS1191" s="22"/>
      <c r="RTT1191" s="22"/>
      <c r="RTU1191" s="22"/>
      <c r="RTV1191" s="22"/>
      <c r="RTW1191" s="22"/>
      <c r="RTX1191" s="22"/>
      <c r="RTY1191" s="22"/>
      <c r="RTZ1191" s="22"/>
      <c r="RUA1191" s="22"/>
      <c r="RUB1191" s="22"/>
      <c r="RUC1191" s="22"/>
      <c r="RUD1191" s="22"/>
      <c r="RUE1191" s="22"/>
      <c r="RUF1191" s="22"/>
      <c r="RUG1191" s="22"/>
      <c r="RUH1191" s="22"/>
      <c r="RUI1191" s="22"/>
      <c r="RUJ1191" s="22"/>
      <c r="RUK1191" s="22"/>
      <c r="RUL1191" s="22"/>
      <c r="RUM1191" s="22"/>
      <c r="RUN1191" s="22"/>
      <c r="RUO1191" s="22"/>
      <c r="RUP1191" s="22"/>
      <c r="RUQ1191" s="22"/>
      <c r="RUR1191" s="22"/>
      <c r="RUS1191" s="22"/>
      <c r="RUT1191" s="22"/>
      <c r="RUU1191" s="22"/>
      <c r="RUV1191" s="22"/>
      <c r="RUW1191" s="22"/>
      <c r="RUX1191" s="22"/>
      <c r="RUY1191" s="22"/>
      <c r="RUZ1191" s="22"/>
      <c r="RVA1191" s="22"/>
      <c r="RVB1191" s="22"/>
      <c r="RVC1191" s="22"/>
      <c r="RVD1191" s="22"/>
      <c r="RVE1191" s="22"/>
      <c r="RVF1191" s="22"/>
      <c r="RVG1191" s="22"/>
      <c r="RVH1191" s="22"/>
      <c r="RVI1191" s="22"/>
      <c r="RVJ1191" s="22"/>
      <c r="RVK1191" s="22"/>
      <c r="RVL1191" s="22"/>
      <c r="RVM1191" s="22"/>
      <c r="RVN1191" s="22"/>
      <c r="RVO1191" s="22"/>
      <c r="RVP1191" s="22"/>
      <c r="RVQ1191" s="22"/>
      <c r="RVR1191" s="22"/>
      <c r="RVS1191" s="22"/>
      <c r="RVT1191" s="22"/>
      <c r="RVU1191" s="22"/>
      <c r="RVV1191" s="22"/>
      <c r="RVW1191" s="22"/>
      <c r="RVX1191" s="22"/>
      <c r="RVY1191" s="22"/>
      <c r="RVZ1191" s="22"/>
      <c r="RWA1191" s="22"/>
      <c r="RWB1191" s="22"/>
      <c r="RWC1191" s="22"/>
      <c r="RWD1191" s="22"/>
      <c r="RWE1191" s="22"/>
      <c r="RWF1191" s="22"/>
      <c r="RWG1191" s="22"/>
      <c r="RWH1191" s="22"/>
      <c r="RWI1191" s="22"/>
      <c r="RWJ1191" s="22"/>
      <c r="RWK1191" s="22"/>
      <c r="RWL1191" s="22"/>
      <c r="RWM1191" s="22"/>
      <c r="RWN1191" s="22"/>
      <c r="RWO1191" s="22"/>
      <c r="RWP1191" s="22"/>
      <c r="RWQ1191" s="22"/>
      <c r="RWR1191" s="22"/>
      <c r="RWS1191" s="22"/>
      <c r="RWT1191" s="22"/>
      <c r="RWU1191" s="22"/>
      <c r="RWV1191" s="22"/>
      <c r="RWW1191" s="22"/>
      <c r="RWX1191" s="22"/>
      <c r="RWY1191" s="22"/>
      <c r="RWZ1191" s="22"/>
      <c r="RXA1191" s="22"/>
      <c r="RXB1191" s="22"/>
      <c r="RXC1191" s="22"/>
      <c r="RXD1191" s="22"/>
      <c r="RXE1191" s="22"/>
      <c r="RXF1191" s="22"/>
      <c r="RXG1191" s="22"/>
      <c r="RXH1191" s="22"/>
      <c r="RXI1191" s="22"/>
      <c r="RXJ1191" s="22"/>
      <c r="RXK1191" s="22"/>
      <c r="RXL1191" s="22"/>
      <c r="RXM1191" s="22"/>
      <c r="RXN1191" s="22"/>
      <c r="RXO1191" s="22"/>
      <c r="RXP1191" s="22"/>
      <c r="RXQ1191" s="22"/>
      <c r="RXR1191" s="22"/>
      <c r="RXS1191" s="22"/>
      <c r="RXT1191" s="22"/>
      <c r="RXU1191" s="22"/>
      <c r="RXV1191" s="22"/>
      <c r="RXW1191" s="22"/>
      <c r="RXX1191" s="22"/>
      <c r="RXY1191" s="22"/>
      <c r="RXZ1191" s="22"/>
      <c r="RYA1191" s="22"/>
      <c r="RYB1191" s="22"/>
      <c r="RYC1191" s="22"/>
      <c r="RYD1191" s="22"/>
      <c r="RYE1191" s="22"/>
      <c r="RYF1191" s="22"/>
      <c r="RYG1191" s="22"/>
      <c r="RYH1191" s="22"/>
      <c r="RYI1191" s="22"/>
      <c r="RYJ1191" s="22"/>
      <c r="RYK1191" s="22"/>
      <c r="RYL1191" s="22"/>
      <c r="RYM1191" s="22"/>
      <c r="RYN1191" s="22"/>
      <c r="RYO1191" s="22"/>
      <c r="RYP1191" s="22"/>
      <c r="RYQ1191" s="22"/>
      <c r="RYR1191" s="22"/>
      <c r="RYS1191" s="22"/>
      <c r="RYT1191" s="22"/>
      <c r="RYU1191" s="22"/>
      <c r="RYV1191" s="22"/>
      <c r="RYW1191" s="22"/>
      <c r="RYX1191" s="22"/>
      <c r="RYY1191" s="22"/>
      <c r="RYZ1191" s="22"/>
      <c r="RZA1191" s="22"/>
      <c r="RZB1191" s="22"/>
      <c r="RZC1191" s="22"/>
      <c r="RZD1191" s="22"/>
      <c r="RZE1191" s="22"/>
      <c r="RZF1191" s="22"/>
      <c r="RZG1191" s="22"/>
      <c r="RZH1191" s="22"/>
      <c r="RZI1191" s="22"/>
      <c r="RZJ1191" s="22"/>
      <c r="RZK1191" s="22"/>
      <c r="RZL1191" s="22"/>
      <c r="RZM1191" s="22"/>
      <c r="RZN1191" s="22"/>
      <c r="RZO1191" s="22"/>
      <c r="RZP1191" s="22"/>
      <c r="RZQ1191" s="22"/>
      <c r="RZR1191" s="22"/>
      <c r="RZS1191" s="22"/>
      <c r="RZT1191" s="22"/>
      <c r="RZU1191" s="22"/>
      <c r="RZV1191" s="22"/>
      <c r="RZW1191" s="22"/>
      <c r="RZX1191" s="22"/>
      <c r="RZY1191" s="22"/>
      <c r="RZZ1191" s="22"/>
      <c r="SAA1191" s="22"/>
      <c r="SAB1191" s="22"/>
      <c r="SAC1191" s="22"/>
      <c r="SAD1191" s="22"/>
      <c r="SAE1191" s="22"/>
      <c r="SAF1191" s="22"/>
      <c r="SAG1191" s="22"/>
      <c r="SAH1191" s="22"/>
      <c r="SAI1191" s="22"/>
      <c r="SAJ1191" s="22"/>
      <c r="SAK1191" s="22"/>
      <c r="SAL1191" s="22"/>
      <c r="SAM1191" s="22"/>
      <c r="SAN1191" s="22"/>
      <c r="SAO1191" s="22"/>
      <c r="SAP1191" s="22"/>
      <c r="SAQ1191" s="22"/>
      <c r="SAR1191" s="22"/>
      <c r="SAS1191" s="22"/>
      <c r="SAT1191" s="22"/>
      <c r="SAU1191" s="22"/>
      <c r="SAV1191" s="22"/>
      <c r="SAW1191" s="22"/>
      <c r="SAX1191" s="22"/>
      <c r="SAY1191" s="22"/>
      <c r="SAZ1191" s="22"/>
      <c r="SBA1191" s="22"/>
      <c r="SBB1191" s="22"/>
      <c r="SBC1191" s="22"/>
      <c r="SBD1191" s="22"/>
      <c r="SBE1191" s="22"/>
      <c r="SBF1191" s="22"/>
      <c r="SBG1191" s="22"/>
      <c r="SBH1191" s="22"/>
      <c r="SBI1191" s="22"/>
      <c r="SBJ1191" s="22"/>
      <c r="SBK1191" s="22"/>
      <c r="SBL1191" s="22"/>
      <c r="SBM1191" s="22"/>
      <c r="SBN1191" s="22"/>
      <c r="SBO1191" s="22"/>
      <c r="SBP1191" s="22"/>
      <c r="SBQ1191" s="22"/>
      <c r="SBR1191" s="22"/>
      <c r="SBS1191" s="22"/>
      <c r="SBT1191" s="22"/>
      <c r="SBU1191" s="22"/>
      <c r="SBV1191" s="22"/>
      <c r="SBW1191" s="22"/>
      <c r="SBX1191" s="22"/>
      <c r="SBY1191" s="22"/>
      <c r="SBZ1191" s="22"/>
      <c r="SCA1191" s="22"/>
      <c r="SCB1191" s="22"/>
      <c r="SCC1191" s="22"/>
      <c r="SCD1191" s="22"/>
      <c r="SCE1191" s="22"/>
      <c r="SCF1191" s="22"/>
      <c r="SCG1191" s="22"/>
      <c r="SCH1191" s="22"/>
      <c r="SCI1191" s="22"/>
      <c r="SCJ1191" s="22"/>
      <c r="SCK1191" s="22"/>
      <c r="SCL1191" s="22"/>
      <c r="SCM1191" s="22"/>
      <c r="SCN1191" s="22"/>
      <c r="SCO1191" s="22"/>
      <c r="SCP1191" s="22"/>
      <c r="SCQ1191" s="22"/>
      <c r="SCR1191" s="22"/>
      <c r="SCS1191" s="22"/>
      <c r="SCT1191" s="22"/>
      <c r="SCU1191" s="22"/>
      <c r="SCV1191" s="22"/>
      <c r="SCW1191" s="22"/>
      <c r="SCX1191" s="22"/>
      <c r="SCY1191" s="22"/>
      <c r="SCZ1191" s="22"/>
      <c r="SDA1191" s="22"/>
      <c r="SDB1191" s="22"/>
      <c r="SDC1191" s="22"/>
      <c r="SDD1191" s="22"/>
      <c r="SDE1191" s="22"/>
      <c r="SDF1191" s="22"/>
      <c r="SDG1191" s="22"/>
      <c r="SDH1191" s="22"/>
      <c r="SDI1191" s="22"/>
      <c r="SDJ1191" s="22"/>
      <c r="SDK1191" s="22"/>
      <c r="SDL1191" s="22"/>
      <c r="SDM1191" s="22"/>
      <c r="SDN1191" s="22"/>
      <c r="SDO1191" s="22"/>
      <c r="SDP1191" s="22"/>
      <c r="SDQ1191" s="22"/>
      <c r="SDR1191" s="22"/>
      <c r="SDS1191" s="22"/>
      <c r="SDT1191" s="22"/>
      <c r="SDU1191" s="22"/>
      <c r="SDV1191" s="22"/>
      <c r="SDW1191" s="22"/>
      <c r="SDX1191" s="22"/>
      <c r="SDY1191" s="22"/>
      <c r="SDZ1191" s="22"/>
      <c r="SEA1191" s="22"/>
      <c r="SEB1191" s="22"/>
      <c r="SEC1191" s="22"/>
      <c r="SED1191" s="22"/>
      <c r="SEE1191" s="22"/>
      <c r="SEF1191" s="22"/>
      <c r="SEG1191" s="22"/>
      <c r="SEH1191" s="22"/>
      <c r="SEI1191" s="22"/>
      <c r="SEJ1191" s="22"/>
      <c r="SEK1191" s="22"/>
      <c r="SEL1191" s="22"/>
      <c r="SEM1191" s="22"/>
      <c r="SEN1191" s="22"/>
      <c r="SEO1191" s="22"/>
      <c r="SEP1191" s="22"/>
      <c r="SEQ1191" s="22"/>
      <c r="SER1191" s="22"/>
      <c r="SES1191" s="22"/>
      <c r="SET1191" s="22"/>
      <c r="SEU1191" s="22"/>
      <c r="SEV1191" s="22"/>
      <c r="SEW1191" s="22"/>
      <c r="SEX1191" s="22"/>
      <c r="SEY1191" s="22"/>
      <c r="SEZ1191" s="22"/>
      <c r="SFA1191" s="22"/>
      <c r="SFB1191" s="22"/>
      <c r="SFC1191" s="22"/>
      <c r="SFD1191" s="22"/>
      <c r="SFE1191" s="22"/>
      <c r="SFF1191" s="22"/>
      <c r="SFG1191" s="22"/>
      <c r="SFH1191" s="22"/>
      <c r="SFI1191" s="22"/>
      <c r="SFJ1191" s="22"/>
      <c r="SFK1191" s="22"/>
      <c r="SFL1191" s="22"/>
      <c r="SFM1191" s="22"/>
      <c r="SFN1191" s="22"/>
      <c r="SFO1191" s="22"/>
      <c r="SFP1191" s="22"/>
      <c r="SFQ1191" s="22"/>
      <c r="SFR1191" s="22"/>
      <c r="SFS1191" s="22"/>
      <c r="SFT1191" s="22"/>
      <c r="SFU1191" s="22"/>
      <c r="SFV1191" s="22"/>
      <c r="SFW1191" s="22"/>
      <c r="SFX1191" s="22"/>
      <c r="SFY1191" s="22"/>
      <c r="SFZ1191" s="22"/>
      <c r="SGA1191" s="22"/>
      <c r="SGB1191" s="22"/>
      <c r="SGC1191" s="22"/>
      <c r="SGD1191" s="22"/>
      <c r="SGE1191" s="22"/>
      <c r="SGF1191" s="22"/>
      <c r="SGG1191" s="22"/>
      <c r="SGH1191" s="22"/>
      <c r="SGI1191" s="22"/>
      <c r="SGJ1191" s="22"/>
      <c r="SGK1191" s="22"/>
      <c r="SGL1191" s="22"/>
      <c r="SGM1191" s="22"/>
      <c r="SGN1191" s="22"/>
      <c r="SGO1191" s="22"/>
      <c r="SGP1191" s="22"/>
      <c r="SGQ1191" s="22"/>
      <c r="SGR1191" s="22"/>
      <c r="SGS1191" s="22"/>
      <c r="SGT1191" s="22"/>
      <c r="SGU1191" s="22"/>
      <c r="SGV1191" s="22"/>
      <c r="SGW1191" s="22"/>
      <c r="SGX1191" s="22"/>
      <c r="SGY1191" s="22"/>
      <c r="SGZ1191" s="22"/>
      <c r="SHA1191" s="22"/>
      <c r="SHB1191" s="22"/>
      <c r="SHC1191" s="22"/>
      <c r="SHD1191" s="22"/>
      <c r="SHE1191" s="22"/>
      <c r="SHF1191" s="22"/>
      <c r="SHG1191" s="22"/>
      <c r="SHH1191" s="22"/>
      <c r="SHI1191" s="22"/>
      <c r="SHJ1191" s="22"/>
      <c r="SHK1191" s="22"/>
      <c r="SHL1191" s="22"/>
      <c r="SHM1191" s="22"/>
      <c r="SHN1191" s="22"/>
      <c r="SHO1191" s="22"/>
      <c r="SHP1191" s="22"/>
      <c r="SHQ1191" s="22"/>
      <c r="SHR1191" s="22"/>
      <c r="SHS1191" s="22"/>
      <c r="SHT1191" s="22"/>
      <c r="SHU1191" s="22"/>
      <c r="SHV1191" s="22"/>
      <c r="SHW1191" s="22"/>
      <c r="SHX1191" s="22"/>
      <c r="SHY1191" s="22"/>
      <c r="SHZ1191" s="22"/>
      <c r="SIA1191" s="22"/>
      <c r="SIB1191" s="22"/>
      <c r="SIC1191" s="22"/>
      <c r="SID1191" s="22"/>
      <c r="SIE1191" s="22"/>
      <c r="SIF1191" s="22"/>
      <c r="SIG1191" s="22"/>
      <c r="SIH1191" s="22"/>
      <c r="SII1191" s="22"/>
      <c r="SIJ1191" s="22"/>
      <c r="SIK1191" s="22"/>
      <c r="SIL1191" s="22"/>
      <c r="SIM1191" s="22"/>
      <c r="SIN1191" s="22"/>
      <c r="SIO1191" s="22"/>
      <c r="SIP1191" s="22"/>
      <c r="SIQ1191" s="22"/>
      <c r="SIR1191" s="22"/>
      <c r="SIS1191" s="22"/>
      <c r="SIT1191" s="22"/>
      <c r="SIU1191" s="22"/>
      <c r="SIV1191" s="22"/>
      <c r="SIW1191" s="22"/>
      <c r="SIX1191" s="22"/>
      <c r="SIY1191" s="22"/>
      <c r="SIZ1191" s="22"/>
      <c r="SJA1191" s="22"/>
      <c r="SJB1191" s="22"/>
      <c r="SJC1191" s="22"/>
      <c r="SJD1191" s="22"/>
      <c r="SJE1191" s="22"/>
      <c r="SJF1191" s="22"/>
      <c r="SJG1191" s="22"/>
      <c r="SJH1191" s="22"/>
      <c r="SJI1191" s="22"/>
      <c r="SJJ1191" s="22"/>
      <c r="SJK1191" s="22"/>
      <c r="SJL1191" s="22"/>
      <c r="SJM1191" s="22"/>
      <c r="SJN1191" s="22"/>
      <c r="SJO1191" s="22"/>
      <c r="SJP1191" s="22"/>
      <c r="SJQ1191" s="22"/>
      <c r="SJR1191" s="22"/>
      <c r="SJS1191" s="22"/>
      <c r="SJT1191" s="22"/>
      <c r="SJU1191" s="22"/>
      <c r="SJV1191" s="22"/>
      <c r="SJW1191" s="22"/>
      <c r="SJX1191" s="22"/>
      <c r="SJY1191" s="22"/>
      <c r="SJZ1191" s="22"/>
      <c r="SKA1191" s="22"/>
      <c r="SKB1191" s="22"/>
      <c r="SKC1191" s="22"/>
      <c r="SKD1191" s="22"/>
      <c r="SKE1191" s="22"/>
      <c r="SKF1191" s="22"/>
      <c r="SKG1191" s="22"/>
      <c r="SKH1191" s="22"/>
      <c r="SKI1191" s="22"/>
      <c r="SKJ1191" s="22"/>
      <c r="SKK1191" s="22"/>
      <c r="SKL1191" s="22"/>
      <c r="SKM1191" s="22"/>
      <c r="SKN1191" s="22"/>
      <c r="SKO1191" s="22"/>
      <c r="SKP1191" s="22"/>
      <c r="SKQ1191" s="22"/>
      <c r="SKR1191" s="22"/>
      <c r="SKS1191" s="22"/>
      <c r="SKT1191" s="22"/>
      <c r="SKU1191" s="22"/>
      <c r="SKV1191" s="22"/>
      <c r="SKW1191" s="22"/>
      <c r="SKX1191" s="22"/>
      <c r="SKY1191" s="22"/>
      <c r="SKZ1191" s="22"/>
      <c r="SLA1191" s="22"/>
      <c r="SLB1191" s="22"/>
      <c r="SLC1191" s="22"/>
      <c r="SLD1191" s="22"/>
      <c r="SLE1191" s="22"/>
      <c r="SLF1191" s="22"/>
      <c r="SLG1191" s="22"/>
      <c r="SLH1191" s="22"/>
      <c r="SLI1191" s="22"/>
      <c r="SLJ1191" s="22"/>
      <c r="SLK1191" s="22"/>
      <c r="SLL1191" s="22"/>
      <c r="SLM1191" s="22"/>
      <c r="SLN1191" s="22"/>
      <c r="SLO1191" s="22"/>
      <c r="SLP1191" s="22"/>
      <c r="SLQ1191" s="22"/>
      <c r="SLR1191" s="22"/>
      <c r="SLS1191" s="22"/>
      <c r="SLT1191" s="22"/>
      <c r="SLU1191" s="22"/>
      <c r="SLV1191" s="22"/>
      <c r="SLW1191" s="22"/>
      <c r="SLX1191" s="22"/>
      <c r="SLY1191" s="22"/>
      <c r="SLZ1191" s="22"/>
      <c r="SMA1191" s="22"/>
      <c r="SMB1191" s="22"/>
      <c r="SMC1191" s="22"/>
      <c r="SMD1191" s="22"/>
      <c r="SME1191" s="22"/>
      <c r="SMF1191" s="22"/>
      <c r="SMG1191" s="22"/>
      <c r="SMH1191" s="22"/>
      <c r="SMI1191" s="22"/>
      <c r="SMJ1191" s="22"/>
      <c r="SMK1191" s="22"/>
      <c r="SML1191" s="22"/>
      <c r="SMM1191" s="22"/>
      <c r="SMN1191" s="22"/>
      <c r="SMO1191" s="22"/>
      <c r="SMP1191" s="22"/>
      <c r="SMQ1191" s="22"/>
      <c r="SMR1191" s="22"/>
      <c r="SMS1191" s="22"/>
      <c r="SMT1191" s="22"/>
      <c r="SMU1191" s="22"/>
      <c r="SMV1191" s="22"/>
      <c r="SMW1191" s="22"/>
      <c r="SMX1191" s="22"/>
      <c r="SMY1191" s="22"/>
      <c r="SMZ1191" s="22"/>
      <c r="SNA1191" s="22"/>
      <c r="SNB1191" s="22"/>
      <c r="SNC1191" s="22"/>
      <c r="SND1191" s="22"/>
      <c r="SNE1191" s="22"/>
      <c r="SNF1191" s="22"/>
      <c r="SNG1191" s="22"/>
      <c r="SNH1191" s="22"/>
      <c r="SNI1191" s="22"/>
      <c r="SNJ1191" s="22"/>
      <c r="SNK1191" s="22"/>
      <c r="SNL1191" s="22"/>
      <c r="SNM1191" s="22"/>
      <c r="SNN1191" s="22"/>
      <c r="SNO1191" s="22"/>
      <c r="SNP1191" s="22"/>
      <c r="SNQ1191" s="22"/>
      <c r="SNR1191" s="22"/>
      <c r="SNS1191" s="22"/>
      <c r="SNT1191" s="22"/>
      <c r="SNU1191" s="22"/>
      <c r="SNV1191" s="22"/>
      <c r="SNW1191" s="22"/>
      <c r="SNX1191" s="22"/>
      <c r="SNY1191" s="22"/>
      <c r="SNZ1191" s="22"/>
      <c r="SOA1191" s="22"/>
      <c r="SOB1191" s="22"/>
      <c r="SOC1191" s="22"/>
      <c r="SOD1191" s="22"/>
      <c r="SOE1191" s="22"/>
      <c r="SOF1191" s="22"/>
      <c r="SOG1191" s="22"/>
      <c r="SOH1191" s="22"/>
      <c r="SOI1191" s="22"/>
      <c r="SOJ1191" s="22"/>
      <c r="SOK1191" s="22"/>
      <c r="SOL1191" s="22"/>
      <c r="SOM1191" s="22"/>
      <c r="SON1191" s="22"/>
      <c r="SOO1191" s="22"/>
      <c r="SOP1191" s="22"/>
      <c r="SOQ1191" s="22"/>
      <c r="SOR1191" s="22"/>
      <c r="SOS1191" s="22"/>
      <c r="SOT1191" s="22"/>
      <c r="SOU1191" s="22"/>
      <c r="SOV1191" s="22"/>
      <c r="SOW1191" s="22"/>
      <c r="SOX1191" s="22"/>
      <c r="SOY1191" s="22"/>
      <c r="SOZ1191" s="22"/>
      <c r="SPA1191" s="22"/>
      <c r="SPB1191" s="22"/>
      <c r="SPC1191" s="22"/>
      <c r="SPD1191" s="22"/>
      <c r="SPE1191" s="22"/>
      <c r="SPF1191" s="22"/>
      <c r="SPG1191" s="22"/>
      <c r="SPH1191" s="22"/>
      <c r="SPI1191" s="22"/>
      <c r="SPJ1191" s="22"/>
      <c r="SPK1191" s="22"/>
      <c r="SPL1191" s="22"/>
      <c r="SPM1191" s="22"/>
      <c r="SPN1191" s="22"/>
      <c r="SPO1191" s="22"/>
      <c r="SPP1191" s="22"/>
      <c r="SPQ1191" s="22"/>
      <c r="SPR1191" s="22"/>
      <c r="SPS1191" s="22"/>
      <c r="SPT1191" s="22"/>
      <c r="SPU1191" s="22"/>
      <c r="SPV1191" s="22"/>
      <c r="SPW1191" s="22"/>
      <c r="SPX1191" s="22"/>
      <c r="SPY1191" s="22"/>
      <c r="SPZ1191" s="22"/>
      <c r="SQA1191" s="22"/>
      <c r="SQB1191" s="22"/>
      <c r="SQC1191" s="22"/>
      <c r="SQD1191" s="22"/>
      <c r="SQE1191" s="22"/>
      <c r="SQF1191" s="22"/>
      <c r="SQG1191" s="22"/>
      <c r="SQH1191" s="22"/>
      <c r="SQI1191" s="22"/>
      <c r="SQJ1191" s="22"/>
      <c r="SQK1191" s="22"/>
      <c r="SQL1191" s="22"/>
      <c r="SQM1191" s="22"/>
      <c r="SQN1191" s="22"/>
      <c r="SQO1191" s="22"/>
      <c r="SQP1191" s="22"/>
      <c r="SQQ1191" s="22"/>
      <c r="SQR1191" s="22"/>
      <c r="SQS1191" s="22"/>
      <c r="SQT1191" s="22"/>
      <c r="SQU1191" s="22"/>
      <c r="SQV1191" s="22"/>
      <c r="SQW1191" s="22"/>
      <c r="SQX1191" s="22"/>
      <c r="SQY1191" s="22"/>
      <c r="SQZ1191" s="22"/>
      <c r="SRA1191" s="22"/>
      <c r="SRB1191" s="22"/>
      <c r="SRC1191" s="22"/>
      <c r="SRD1191" s="22"/>
      <c r="SRE1191" s="22"/>
      <c r="SRF1191" s="22"/>
      <c r="SRG1191" s="22"/>
      <c r="SRH1191" s="22"/>
      <c r="SRI1191" s="22"/>
      <c r="SRJ1191" s="22"/>
      <c r="SRK1191" s="22"/>
      <c r="SRL1191" s="22"/>
      <c r="SRM1191" s="22"/>
      <c r="SRN1191" s="22"/>
      <c r="SRO1191" s="22"/>
      <c r="SRP1191" s="22"/>
      <c r="SRQ1191" s="22"/>
      <c r="SRR1191" s="22"/>
      <c r="SRS1191" s="22"/>
      <c r="SRT1191" s="22"/>
      <c r="SRU1191" s="22"/>
      <c r="SRV1191" s="22"/>
      <c r="SRW1191" s="22"/>
      <c r="SRX1191" s="22"/>
      <c r="SRY1191" s="22"/>
      <c r="SRZ1191" s="22"/>
      <c r="SSA1191" s="22"/>
      <c r="SSB1191" s="22"/>
      <c r="SSC1191" s="22"/>
      <c r="SSD1191" s="22"/>
      <c r="SSE1191" s="22"/>
      <c r="SSF1191" s="22"/>
      <c r="SSG1191" s="22"/>
      <c r="SSH1191" s="22"/>
      <c r="SSI1191" s="22"/>
      <c r="SSJ1191" s="22"/>
      <c r="SSK1191" s="22"/>
      <c r="SSL1191" s="22"/>
      <c r="SSM1191" s="22"/>
      <c r="SSN1191" s="22"/>
      <c r="SSO1191" s="22"/>
      <c r="SSP1191" s="22"/>
      <c r="SSQ1191" s="22"/>
      <c r="SSR1191" s="22"/>
      <c r="SSS1191" s="22"/>
      <c r="SST1191" s="22"/>
      <c r="SSU1191" s="22"/>
      <c r="SSV1191" s="22"/>
      <c r="SSW1191" s="22"/>
      <c r="SSX1191" s="22"/>
      <c r="SSY1191" s="22"/>
      <c r="SSZ1191" s="22"/>
      <c r="STA1191" s="22"/>
      <c r="STB1191" s="22"/>
      <c r="STC1191" s="22"/>
      <c r="STD1191" s="22"/>
      <c r="STE1191" s="22"/>
      <c r="STF1191" s="22"/>
      <c r="STG1191" s="22"/>
      <c r="STH1191" s="22"/>
      <c r="STI1191" s="22"/>
      <c r="STJ1191" s="22"/>
      <c r="STK1191" s="22"/>
      <c r="STL1191" s="22"/>
      <c r="STM1191" s="22"/>
      <c r="STN1191" s="22"/>
      <c r="STO1191" s="22"/>
      <c r="STP1191" s="22"/>
      <c r="STQ1191" s="22"/>
      <c r="STR1191" s="22"/>
      <c r="STS1191" s="22"/>
      <c r="STT1191" s="22"/>
      <c r="STU1191" s="22"/>
      <c r="STV1191" s="22"/>
      <c r="STW1191" s="22"/>
      <c r="STX1191" s="22"/>
      <c r="STY1191" s="22"/>
      <c r="STZ1191" s="22"/>
      <c r="SUA1191" s="22"/>
      <c r="SUB1191" s="22"/>
      <c r="SUC1191" s="22"/>
      <c r="SUD1191" s="22"/>
      <c r="SUE1191" s="22"/>
      <c r="SUF1191" s="22"/>
      <c r="SUG1191" s="22"/>
      <c r="SUH1191" s="22"/>
      <c r="SUI1191" s="22"/>
      <c r="SUJ1191" s="22"/>
      <c r="SUK1191" s="22"/>
      <c r="SUL1191" s="22"/>
      <c r="SUM1191" s="22"/>
      <c r="SUN1191" s="22"/>
      <c r="SUO1191" s="22"/>
      <c r="SUP1191" s="22"/>
      <c r="SUQ1191" s="22"/>
      <c r="SUR1191" s="22"/>
      <c r="SUS1191" s="22"/>
      <c r="SUT1191" s="22"/>
      <c r="SUU1191" s="22"/>
      <c r="SUV1191" s="22"/>
      <c r="SUW1191" s="22"/>
      <c r="SUX1191" s="22"/>
      <c r="SUY1191" s="22"/>
      <c r="SUZ1191" s="22"/>
      <c r="SVA1191" s="22"/>
      <c r="SVB1191" s="22"/>
      <c r="SVC1191" s="22"/>
      <c r="SVD1191" s="22"/>
      <c r="SVE1191" s="22"/>
      <c r="SVF1191" s="22"/>
      <c r="SVG1191" s="22"/>
      <c r="SVH1191" s="22"/>
      <c r="SVI1191" s="22"/>
      <c r="SVJ1191" s="22"/>
      <c r="SVK1191" s="22"/>
      <c r="SVL1191" s="22"/>
      <c r="SVM1191" s="22"/>
      <c r="SVN1191" s="22"/>
      <c r="SVO1191" s="22"/>
      <c r="SVP1191" s="22"/>
      <c r="SVQ1191" s="22"/>
      <c r="SVR1191" s="22"/>
      <c r="SVS1191" s="22"/>
      <c r="SVT1191" s="22"/>
      <c r="SVU1191" s="22"/>
      <c r="SVV1191" s="22"/>
      <c r="SVW1191" s="22"/>
      <c r="SVX1191" s="22"/>
      <c r="SVY1191" s="22"/>
      <c r="SVZ1191" s="22"/>
      <c r="SWA1191" s="22"/>
      <c r="SWB1191" s="22"/>
      <c r="SWC1191" s="22"/>
      <c r="SWD1191" s="22"/>
      <c r="SWE1191" s="22"/>
      <c r="SWF1191" s="22"/>
      <c r="SWG1191" s="22"/>
      <c r="SWH1191" s="22"/>
      <c r="SWI1191" s="22"/>
      <c r="SWJ1191" s="22"/>
      <c r="SWK1191" s="22"/>
      <c r="SWL1191" s="22"/>
      <c r="SWM1191" s="22"/>
      <c r="SWN1191" s="22"/>
      <c r="SWO1191" s="22"/>
      <c r="SWP1191" s="22"/>
      <c r="SWQ1191" s="22"/>
      <c r="SWR1191" s="22"/>
      <c r="SWS1191" s="22"/>
      <c r="SWT1191" s="22"/>
      <c r="SWU1191" s="22"/>
      <c r="SWV1191" s="22"/>
      <c r="SWW1191" s="22"/>
      <c r="SWX1191" s="22"/>
      <c r="SWY1191" s="22"/>
      <c r="SWZ1191" s="22"/>
      <c r="SXA1191" s="22"/>
      <c r="SXB1191" s="22"/>
      <c r="SXC1191" s="22"/>
      <c r="SXD1191" s="22"/>
      <c r="SXE1191" s="22"/>
      <c r="SXF1191" s="22"/>
      <c r="SXG1191" s="22"/>
      <c r="SXH1191" s="22"/>
      <c r="SXI1191" s="22"/>
      <c r="SXJ1191" s="22"/>
      <c r="SXK1191" s="22"/>
      <c r="SXL1191" s="22"/>
      <c r="SXM1191" s="22"/>
      <c r="SXN1191" s="22"/>
      <c r="SXO1191" s="22"/>
      <c r="SXP1191" s="22"/>
      <c r="SXQ1191" s="22"/>
      <c r="SXR1191" s="22"/>
      <c r="SXS1191" s="22"/>
      <c r="SXT1191" s="22"/>
      <c r="SXU1191" s="22"/>
      <c r="SXV1191" s="22"/>
      <c r="SXW1191" s="22"/>
      <c r="SXX1191" s="22"/>
      <c r="SXY1191" s="22"/>
      <c r="SXZ1191" s="22"/>
      <c r="SYA1191" s="22"/>
      <c r="SYB1191" s="22"/>
      <c r="SYC1191" s="22"/>
      <c r="SYD1191" s="22"/>
      <c r="SYE1191" s="22"/>
      <c r="SYF1191" s="22"/>
      <c r="SYG1191" s="22"/>
      <c r="SYH1191" s="22"/>
      <c r="SYI1191" s="22"/>
      <c r="SYJ1191" s="22"/>
      <c r="SYK1191" s="22"/>
      <c r="SYL1191" s="22"/>
      <c r="SYM1191" s="22"/>
      <c r="SYN1191" s="22"/>
      <c r="SYO1191" s="22"/>
      <c r="SYP1191" s="22"/>
      <c r="SYQ1191" s="22"/>
      <c r="SYR1191" s="22"/>
      <c r="SYS1191" s="22"/>
      <c r="SYT1191" s="22"/>
      <c r="SYU1191" s="22"/>
      <c r="SYV1191" s="22"/>
      <c r="SYW1191" s="22"/>
      <c r="SYX1191" s="22"/>
      <c r="SYY1191" s="22"/>
      <c r="SYZ1191" s="22"/>
      <c r="SZA1191" s="22"/>
      <c r="SZB1191" s="22"/>
      <c r="SZC1191" s="22"/>
      <c r="SZD1191" s="22"/>
      <c r="SZE1191" s="22"/>
      <c r="SZF1191" s="22"/>
      <c r="SZG1191" s="22"/>
      <c r="SZH1191" s="22"/>
      <c r="SZI1191" s="22"/>
      <c r="SZJ1191" s="22"/>
      <c r="SZK1191" s="22"/>
      <c r="SZL1191" s="22"/>
      <c r="SZM1191" s="22"/>
      <c r="SZN1191" s="22"/>
      <c r="SZO1191" s="22"/>
      <c r="SZP1191" s="22"/>
      <c r="SZQ1191" s="22"/>
      <c r="SZR1191" s="22"/>
      <c r="SZS1191" s="22"/>
      <c r="SZT1191" s="22"/>
      <c r="SZU1191" s="22"/>
      <c r="SZV1191" s="22"/>
      <c r="SZW1191" s="22"/>
      <c r="SZX1191" s="22"/>
      <c r="SZY1191" s="22"/>
      <c r="SZZ1191" s="22"/>
      <c r="TAA1191" s="22"/>
      <c r="TAB1191" s="22"/>
      <c r="TAC1191" s="22"/>
      <c r="TAD1191" s="22"/>
      <c r="TAE1191" s="22"/>
      <c r="TAF1191" s="22"/>
      <c r="TAG1191" s="22"/>
      <c r="TAH1191" s="22"/>
      <c r="TAI1191" s="22"/>
      <c r="TAJ1191" s="22"/>
      <c r="TAK1191" s="22"/>
      <c r="TAL1191" s="22"/>
      <c r="TAM1191" s="22"/>
      <c r="TAN1191" s="22"/>
      <c r="TAO1191" s="22"/>
      <c r="TAP1191" s="22"/>
      <c r="TAQ1191" s="22"/>
      <c r="TAR1191" s="22"/>
      <c r="TAS1191" s="22"/>
      <c r="TAT1191" s="22"/>
      <c r="TAU1191" s="22"/>
      <c r="TAV1191" s="22"/>
      <c r="TAW1191" s="22"/>
      <c r="TAX1191" s="22"/>
      <c r="TAY1191" s="22"/>
      <c r="TAZ1191" s="22"/>
      <c r="TBA1191" s="22"/>
      <c r="TBB1191" s="22"/>
      <c r="TBC1191" s="22"/>
      <c r="TBD1191" s="22"/>
      <c r="TBE1191" s="22"/>
      <c r="TBF1191" s="22"/>
      <c r="TBG1191" s="22"/>
      <c r="TBH1191" s="22"/>
      <c r="TBI1191" s="22"/>
      <c r="TBJ1191" s="22"/>
      <c r="TBK1191" s="22"/>
      <c r="TBL1191" s="22"/>
      <c r="TBM1191" s="22"/>
      <c r="TBN1191" s="22"/>
      <c r="TBO1191" s="22"/>
      <c r="TBP1191" s="22"/>
      <c r="TBQ1191" s="22"/>
      <c r="TBR1191" s="22"/>
      <c r="TBS1191" s="22"/>
      <c r="TBT1191" s="22"/>
      <c r="TBU1191" s="22"/>
      <c r="TBV1191" s="22"/>
      <c r="TBW1191" s="22"/>
      <c r="TBX1191" s="22"/>
      <c r="TBY1191" s="22"/>
      <c r="TBZ1191" s="22"/>
      <c r="TCA1191" s="22"/>
      <c r="TCB1191" s="22"/>
      <c r="TCC1191" s="22"/>
      <c r="TCD1191" s="22"/>
      <c r="TCE1191" s="22"/>
      <c r="TCF1191" s="22"/>
      <c r="TCG1191" s="22"/>
      <c r="TCH1191" s="22"/>
      <c r="TCI1191" s="22"/>
      <c r="TCJ1191" s="22"/>
      <c r="TCK1191" s="22"/>
      <c r="TCL1191" s="22"/>
      <c r="TCM1191" s="22"/>
      <c r="TCN1191" s="22"/>
      <c r="TCO1191" s="22"/>
      <c r="TCP1191" s="22"/>
      <c r="TCQ1191" s="22"/>
      <c r="TCR1191" s="22"/>
      <c r="TCS1191" s="22"/>
      <c r="TCT1191" s="22"/>
      <c r="TCU1191" s="22"/>
      <c r="TCV1191" s="22"/>
      <c r="TCW1191" s="22"/>
      <c r="TCX1191" s="22"/>
      <c r="TCY1191" s="22"/>
      <c r="TCZ1191" s="22"/>
      <c r="TDA1191" s="22"/>
      <c r="TDB1191" s="22"/>
      <c r="TDC1191" s="22"/>
      <c r="TDD1191" s="22"/>
      <c r="TDE1191" s="22"/>
      <c r="TDF1191" s="22"/>
      <c r="TDG1191" s="22"/>
      <c r="TDH1191" s="22"/>
      <c r="TDI1191" s="22"/>
      <c r="TDJ1191" s="22"/>
      <c r="TDK1191" s="22"/>
      <c r="TDL1191" s="22"/>
      <c r="TDM1191" s="22"/>
      <c r="TDN1191" s="22"/>
      <c r="TDO1191" s="22"/>
      <c r="TDP1191" s="22"/>
      <c r="TDQ1191" s="22"/>
      <c r="TDR1191" s="22"/>
      <c r="TDS1191" s="22"/>
      <c r="TDT1191" s="22"/>
      <c r="TDU1191" s="22"/>
      <c r="TDV1191" s="22"/>
      <c r="TDW1191" s="22"/>
      <c r="TDX1191" s="22"/>
      <c r="TDY1191" s="22"/>
      <c r="TDZ1191" s="22"/>
      <c r="TEA1191" s="22"/>
      <c r="TEB1191" s="22"/>
      <c r="TEC1191" s="22"/>
      <c r="TED1191" s="22"/>
      <c r="TEE1191" s="22"/>
      <c r="TEF1191" s="22"/>
      <c r="TEG1191" s="22"/>
      <c r="TEH1191" s="22"/>
      <c r="TEI1191" s="22"/>
      <c r="TEJ1191" s="22"/>
      <c r="TEK1191" s="22"/>
      <c r="TEL1191" s="22"/>
      <c r="TEM1191" s="22"/>
      <c r="TEN1191" s="22"/>
      <c r="TEO1191" s="22"/>
      <c r="TEP1191" s="22"/>
      <c r="TEQ1191" s="22"/>
      <c r="TER1191" s="22"/>
      <c r="TES1191" s="22"/>
      <c r="TET1191" s="22"/>
      <c r="TEU1191" s="22"/>
      <c r="TEV1191" s="22"/>
      <c r="TEW1191" s="22"/>
      <c r="TEX1191" s="22"/>
      <c r="TEY1191" s="22"/>
      <c r="TEZ1191" s="22"/>
      <c r="TFA1191" s="22"/>
      <c r="TFB1191" s="22"/>
      <c r="TFC1191" s="22"/>
      <c r="TFD1191" s="22"/>
      <c r="TFE1191" s="22"/>
      <c r="TFF1191" s="22"/>
      <c r="TFG1191" s="22"/>
      <c r="TFH1191" s="22"/>
      <c r="TFI1191" s="22"/>
      <c r="TFJ1191" s="22"/>
      <c r="TFK1191" s="22"/>
      <c r="TFL1191" s="22"/>
      <c r="TFM1191" s="22"/>
      <c r="TFN1191" s="22"/>
      <c r="TFO1191" s="22"/>
      <c r="TFP1191" s="22"/>
      <c r="TFQ1191" s="22"/>
      <c r="TFR1191" s="22"/>
      <c r="TFS1191" s="22"/>
      <c r="TFT1191" s="22"/>
      <c r="TFU1191" s="22"/>
      <c r="TFV1191" s="22"/>
      <c r="TFW1191" s="22"/>
      <c r="TFX1191" s="22"/>
      <c r="TFY1191" s="22"/>
      <c r="TFZ1191" s="22"/>
      <c r="TGA1191" s="22"/>
      <c r="TGB1191" s="22"/>
      <c r="TGC1191" s="22"/>
      <c r="TGD1191" s="22"/>
      <c r="TGE1191" s="22"/>
      <c r="TGF1191" s="22"/>
      <c r="TGG1191" s="22"/>
      <c r="TGH1191" s="22"/>
      <c r="TGI1191" s="22"/>
      <c r="TGJ1191" s="22"/>
      <c r="TGK1191" s="22"/>
      <c r="TGL1191" s="22"/>
      <c r="TGM1191" s="22"/>
      <c r="TGN1191" s="22"/>
      <c r="TGO1191" s="22"/>
      <c r="TGP1191" s="22"/>
      <c r="TGQ1191" s="22"/>
      <c r="TGR1191" s="22"/>
      <c r="TGS1191" s="22"/>
      <c r="TGT1191" s="22"/>
      <c r="TGU1191" s="22"/>
      <c r="TGV1191" s="22"/>
      <c r="TGW1191" s="22"/>
      <c r="TGX1191" s="22"/>
      <c r="TGY1191" s="22"/>
      <c r="TGZ1191" s="22"/>
      <c r="THA1191" s="22"/>
      <c r="THB1191" s="22"/>
      <c r="THC1191" s="22"/>
      <c r="THD1191" s="22"/>
      <c r="THE1191" s="22"/>
      <c r="THF1191" s="22"/>
      <c r="THG1191" s="22"/>
      <c r="THH1191" s="22"/>
      <c r="THI1191" s="22"/>
      <c r="THJ1191" s="22"/>
      <c r="THK1191" s="22"/>
      <c r="THL1191" s="22"/>
      <c r="THM1191" s="22"/>
      <c r="THN1191" s="22"/>
      <c r="THO1191" s="22"/>
      <c r="THP1191" s="22"/>
      <c r="THQ1191" s="22"/>
      <c r="THR1191" s="22"/>
      <c r="THS1191" s="22"/>
      <c r="THT1191" s="22"/>
      <c r="THU1191" s="22"/>
      <c r="THV1191" s="22"/>
      <c r="THW1191" s="22"/>
      <c r="THX1191" s="22"/>
      <c r="THY1191" s="22"/>
      <c r="THZ1191" s="22"/>
      <c r="TIA1191" s="22"/>
      <c r="TIB1191" s="22"/>
      <c r="TIC1191" s="22"/>
      <c r="TID1191" s="22"/>
      <c r="TIE1191" s="22"/>
      <c r="TIF1191" s="22"/>
      <c r="TIG1191" s="22"/>
      <c r="TIH1191" s="22"/>
      <c r="TII1191" s="22"/>
      <c r="TIJ1191" s="22"/>
      <c r="TIK1191" s="22"/>
      <c r="TIL1191" s="22"/>
      <c r="TIM1191" s="22"/>
      <c r="TIN1191" s="22"/>
      <c r="TIO1191" s="22"/>
      <c r="TIP1191" s="22"/>
      <c r="TIQ1191" s="22"/>
      <c r="TIR1191" s="22"/>
      <c r="TIS1191" s="22"/>
      <c r="TIT1191" s="22"/>
      <c r="TIU1191" s="22"/>
      <c r="TIV1191" s="22"/>
      <c r="TIW1191" s="22"/>
      <c r="TIX1191" s="22"/>
      <c r="TIY1191" s="22"/>
      <c r="TIZ1191" s="22"/>
      <c r="TJA1191" s="22"/>
      <c r="TJB1191" s="22"/>
      <c r="TJC1191" s="22"/>
      <c r="TJD1191" s="22"/>
      <c r="TJE1191" s="22"/>
      <c r="TJF1191" s="22"/>
      <c r="TJG1191" s="22"/>
      <c r="TJH1191" s="22"/>
      <c r="TJI1191" s="22"/>
      <c r="TJJ1191" s="22"/>
      <c r="TJK1191" s="22"/>
      <c r="TJL1191" s="22"/>
      <c r="TJM1191" s="22"/>
      <c r="TJN1191" s="22"/>
      <c r="TJO1191" s="22"/>
      <c r="TJP1191" s="22"/>
      <c r="TJQ1191" s="22"/>
      <c r="TJR1191" s="22"/>
      <c r="TJS1191" s="22"/>
      <c r="TJT1191" s="22"/>
      <c r="TJU1191" s="22"/>
      <c r="TJV1191" s="22"/>
      <c r="TJW1191" s="22"/>
      <c r="TJX1191" s="22"/>
      <c r="TJY1191" s="22"/>
      <c r="TJZ1191" s="22"/>
      <c r="TKA1191" s="22"/>
      <c r="TKB1191" s="22"/>
      <c r="TKC1191" s="22"/>
      <c r="TKD1191" s="22"/>
      <c r="TKE1191" s="22"/>
      <c r="TKF1191" s="22"/>
      <c r="TKG1191" s="22"/>
      <c r="TKH1191" s="22"/>
      <c r="TKI1191" s="22"/>
      <c r="TKJ1191" s="22"/>
      <c r="TKK1191" s="22"/>
      <c r="TKL1191" s="22"/>
      <c r="TKM1191" s="22"/>
      <c r="TKN1191" s="22"/>
      <c r="TKO1191" s="22"/>
      <c r="TKP1191" s="22"/>
      <c r="TKQ1191" s="22"/>
      <c r="TKR1191" s="22"/>
      <c r="TKS1191" s="22"/>
      <c r="TKT1191" s="22"/>
      <c r="TKU1191" s="22"/>
      <c r="TKV1191" s="22"/>
      <c r="TKW1191" s="22"/>
      <c r="TKX1191" s="22"/>
      <c r="TKY1191" s="22"/>
      <c r="TKZ1191" s="22"/>
      <c r="TLA1191" s="22"/>
      <c r="TLB1191" s="22"/>
      <c r="TLC1191" s="22"/>
      <c r="TLD1191" s="22"/>
      <c r="TLE1191" s="22"/>
      <c r="TLF1191" s="22"/>
      <c r="TLG1191" s="22"/>
      <c r="TLH1191" s="22"/>
      <c r="TLI1191" s="22"/>
      <c r="TLJ1191" s="22"/>
      <c r="TLK1191" s="22"/>
      <c r="TLL1191" s="22"/>
      <c r="TLM1191" s="22"/>
      <c r="TLN1191" s="22"/>
      <c r="TLO1191" s="22"/>
      <c r="TLP1191" s="22"/>
      <c r="TLQ1191" s="22"/>
      <c r="TLR1191" s="22"/>
      <c r="TLS1191" s="22"/>
      <c r="TLT1191" s="22"/>
      <c r="TLU1191" s="22"/>
      <c r="TLV1191" s="22"/>
      <c r="TLW1191" s="22"/>
      <c r="TLX1191" s="22"/>
      <c r="TLY1191" s="22"/>
      <c r="TLZ1191" s="22"/>
      <c r="TMA1191" s="22"/>
      <c r="TMB1191" s="22"/>
      <c r="TMC1191" s="22"/>
      <c r="TMD1191" s="22"/>
      <c r="TME1191" s="22"/>
      <c r="TMF1191" s="22"/>
      <c r="TMG1191" s="22"/>
      <c r="TMH1191" s="22"/>
      <c r="TMI1191" s="22"/>
      <c r="TMJ1191" s="22"/>
      <c r="TMK1191" s="22"/>
      <c r="TML1191" s="22"/>
      <c r="TMM1191" s="22"/>
      <c r="TMN1191" s="22"/>
      <c r="TMO1191" s="22"/>
      <c r="TMP1191" s="22"/>
      <c r="TMQ1191" s="22"/>
      <c r="TMR1191" s="22"/>
      <c r="TMS1191" s="22"/>
      <c r="TMT1191" s="22"/>
      <c r="TMU1191" s="22"/>
      <c r="TMV1191" s="22"/>
      <c r="TMW1191" s="22"/>
      <c r="TMX1191" s="22"/>
      <c r="TMY1191" s="22"/>
      <c r="TMZ1191" s="22"/>
      <c r="TNA1191" s="22"/>
      <c r="TNB1191" s="22"/>
      <c r="TNC1191" s="22"/>
      <c r="TND1191" s="22"/>
      <c r="TNE1191" s="22"/>
      <c r="TNF1191" s="22"/>
      <c r="TNG1191" s="22"/>
      <c r="TNH1191" s="22"/>
      <c r="TNI1191" s="22"/>
      <c r="TNJ1191" s="22"/>
      <c r="TNK1191" s="22"/>
      <c r="TNL1191" s="22"/>
      <c r="TNM1191" s="22"/>
      <c r="TNN1191" s="22"/>
      <c r="TNO1191" s="22"/>
      <c r="TNP1191" s="22"/>
      <c r="TNQ1191" s="22"/>
      <c r="TNR1191" s="22"/>
      <c r="TNS1191" s="22"/>
      <c r="TNT1191" s="22"/>
      <c r="TNU1191" s="22"/>
      <c r="TNV1191" s="22"/>
      <c r="TNW1191" s="22"/>
      <c r="TNX1191" s="22"/>
      <c r="TNY1191" s="22"/>
      <c r="TNZ1191" s="22"/>
      <c r="TOA1191" s="22"/>
      <c r="TOB1191" s="22"/>
      <c r="TOC1191" s="22"/>
      <c r="TOD1191" s="22"/>
      <c r="TOE1191" s="22"/>
      <c r="TOF1191" s="22"/>
      <c r="TOG1191" s="22"/>
      <c r="TOH1191" s="22"/>
      <c r="TOI1191" s="22"/>
      <c r="TOJ1191" s="22"/>
      <c r="TOK1191" s="22"/>
      <c r="TOL1191" s="22"/>
      <c r="TOM1191" s="22"/>
      <c r="TON1191" s="22"/>
      <c r="TOO1191" s="22"/>
      <c r="TOP1191" s="22"/>
      <c r="TOQ1191" s="22"/>
      <c r="TOR1191" s="22"/>
      <c r="TOS1191" s="22"/>
      <c r="TOT1191" s="22"/>
      <c r="TOU1191" s="22"/>
      <c r="TOV1191" s="22"/>
      <c r="TOW1191" s="22"/>
      <c r="TOX1191" s="22"/>
      <c r="TOY1191" s="22"/>
      <c r="TOZ1191" s="22"/>
      <c r="TPA1191" s="22"/>
      <c r="TPB1191" s="22"/>
      <c r="TPC1191" s="22"/>
      <c r="TPD1191" s="22"/>
      <c r="TPE1191" s="22"/>
      <c r="TPF1191" s="22"/>
      <c r="TPG1191" s="22"/>
      <c r="TPH1191" s="22"/>
      <c r="TPI1191" s="22"/>
      <c r="TPJ1191" s="22"/>
      <c r="TPK1191" s="22"/>
      <c r="TPL1191" s="22"/>
      <c r="TPM1191" s="22"/>
      <c r="TPN1191" s="22"/>
      <c r="TPO1191" s="22"/>
      <c r="TPP1191" s="22"/>
      <c r="TPQ1191" s="22"/>
      <c r="TPR1191" s="22"/>
      <c r="TPS1191" s="22"/>
      <c r="TPT1191" s="22"/>
      <c r="TPU1191" s="22"/>
      <c r="TPV1191" s="22"/>
      <c r="TPW1191" s="22"/>
      <c r="TPX1191" s="22"/>
      <c r="TPY1191" s="22"/>
      <c r="TPZ1191" s="22"/>
      <c r="TQA1191" s="22"/>
      <c r="TQB1191" s="22"/>
      <c r="TQC1191" s="22"/>
      <c r="TQD1191" s="22"/>
      <c r="TQE1191" s="22"/>
      <c r="TQF1191" s="22"/>
      <c r="TQG1191" s="22"/>
      <c r="TQH1191" s="22"/>
      <c r="TQI1191" s="22"/>
      <c r="TQJ1191" s="22"/>
      <c r="TQK1191" s="22"/>
      <c r="TQL1191" s="22"/>
      <c r="TQM1191" s="22"/>
      <c r="TQN1191" s="22"/>
      <c r="TQO1191" s="22"/>
      <c r="TQP1191" s="22"/>
      <c r="TQQ1191" s="22"/>
      <c r="TQR1191" s="22"/>
      <c r="TQS1191" s="22"/>
      <c r="TQT1191" s="22"/>
      <c r="TQU1191" s="22"/>
      <c r="TQV1191" s="22"/>
      <c r="TQW1191" s="22"/>
      <c r="TQX1191" s="22"/>
      <c r="TQY1191" s="22"/>
      <c r="TQZ1191" s="22"/>
      <c r="TRA1191" s="22"/>
      <c r="TRB1191" s="22"/>
      <c r="TRC1191" s="22"/>
      <c r="TRD1191" s="22"/>
      <c r="TRE1191" s="22"/>
      <c r="TRF1191" s="22"/>
      <c r="TRG1191" s="22"/>
      <c r="TRH1191" s="22"/>
      <c r="TRI1191" s="22"/>
      <c r="TRJ1191" s="22"/>
      <c r="TRK1191" s="22"/>
      <c r="TRL1191" s="22"/>
      <c r="TRM1191" s="22"/>
      <c r="TRN1191" s="22"/>
      <c r="TRO1191" s="22"/>
      <c r="TRP1191" s="22"/>
      <c r="TRQ1191" s="22"/>
      <c r="TRR1191" s="22"/>
      <c r="TRS1191" s="22"/>
      <c r="TRT1191" s="22"/>
      <c r="TRU1191" s="22"/>
      <c r="TRV1191" s="22"/>
      <c r="TRW1191" s="22"/>
      <c r="TRX1191" s="22"/>
      <c r="TRY1191" s="22"/>
      <c r="TRZ1191" s="22"/>
      <c r="TSA1191" s="22"/>
      <c r="TSB1191" s="22"/>
      <c r="TSC1191" s="22"/>
      <c r="TSD1191" s="22"/>
      <c r="TSE1191" s="22"/>
      <c r="TSF1191" s="22"/>
      <c r="TSG1191" s="22"/>
      <c r="TSH1191" s="22"/>
      <c r="TSI1191" s="22"/>
      <c r="TSJ1191" s="22"/>
      <c r="TSK1191" s="22"/>
      <c r="TSL1191" s="22"/>
      <c r="TSM1191" s="22"/>
      <c r="TSN1191" s="22"/>
      <c r="TSO1191" s="22"/>
      <c r="TSP1191" s="22"/>
      <c r="TSQ1191" s="22"/>
      <c r="TSR1191" s="22"/>
      <c r="TSS1191" s="22"/>
      <c r="TST1191" s="22"/>
      <c r="TSU1191" s="22"/>
      <c r="TSV1191" s="22"/>
      <c r="TSW1191" s="22"/>
      <c r="TSX1191" s="22"/>
      <c r="TSY1191" s="22"/>
      <c r="TSZ1191" s="22"/>
      <c r="TTA1191" s="22"/>
      <c r="TTB1191" s="22"/>
      <c r="TTC1191" s="22"/>
      <c r="TTD1191" s="22"/>
      <c r="TTE1191" s="22"/>
      <c r="TTF1191" s="22"/>
      <c r="TTG1191" s="22"/>
      <c r="TTH1191" s="22"/>
      <c r="TTI1191" s="22"/>
      <c r="TTJ1191" s="22"/>
      <c r="TTK1191" s="22"/>
      <c r="TTL1191" s="22"/>
      <c r="TTM1191" s="22"/>
      <c r="TTN1191" s="22"/>
      <c r="TTO1191" s="22"/>
      <c r="TTP1191" s="22"/>
      <c r="TTQ1191" s="22"/>
      <c r="TTR1191" s="22"/>
      <c r="TTS1191" s="22"/>
      <c r="TTT1191" s="22"/>
      <c r="TTU1191" s="22"/>
      <c r="TTV1191" s="22"/>
      <c r="TTW1191" s="22"/>
      <c r="TTX1191" s="22"/>
      <c r="TTY1191" s="22"/>
      <c r="TTZ1191" s="22"/>
      <c r="TUA1191" s="22"/>
      <c r="TUB1191" s="22"/>
      <c r="TUC1191" s="22"/>
      <c r="TUD1191" s="22"/>
      <c r="TUE1191" s="22"/>
      <c r="TUF1191" s="22"/>
      <c r="TUG1191" s="22"/>
      <c r="TUH1191" s="22"/>
      <c r="TUI1191" s="22"/>
      <c r="TUJ1191" s="22"/>
      <c r="TUK1191" s="22"/>
      <c r="TUL1191" s="22"/>
      <c r="TUM1191" s="22"/>
      <c r="TUN1191" s="22"/>
      <c r="TUO1191" s="22"/>
      <c r="TUP1191" s="22"/>
      <c r="TUQ1191" s="22"/>
      <c r="TUR1191" s="22"/>
      <c r="TUS1191" s="22"/>
      <c r="TUT1191" s="22"/>
      <c r="TUU1191" s="22"/>
      <c r="TUV1191" s="22"/>
      <c r="TUW1191" s="22"/>
      <c r="TUX1191" s="22"/>
      <c r="TUY1191" s="22"/>
      <c r="TUZ1191" s="22"/>
      <c r="TVA1191" s="22"/>
      <c r="TVB1191" s="22"/>
      <c r="TVC1191" s="22"/>
      <c r="TVD1191" s="22"/>
      <c r="TVE1191" s="22"/>
      <c r="TVF1191" s="22"/>
      <c r="TVG1191" s="22"/>
      <c r="TVH1191" s="22"/>
      <c r="TVI1191" s="22"/>
      <c r="TVJ1191" s="22"/>
      <c r="TVK1191" s="22"/>
      <c r="TVL1191" s="22"/>
      <c r="TVM1191" s="22"/>
      <c r="TVN1191" s="22"/>
      <c r="TVO1191" s="22"/>
      <c r="TVP1191" s="22"/>
      <c r="TVQ1191" s="22"/>
      <c r="TVR1191" s="22"/>
      <c r="TVS1191" s="22"/>
      <c r="TVT1191" s="22"/>
      <c r="TVU1191" s="22"/>
      <c r="TVV1191" s="22"/>
      <c r="TVW1191" s="22"/>
      <c r="TVX1191" s="22"/>
      <c r="TVY1191" s="22"/>
      <c r="TVZ1191" s="22"/>
      <c r="TWA1191" s="22"/>
      <c r="TWB1191" s="22"/>
      <c r="TWC1191" s="22"/>
      <c r="TWD1191" s="22"/>
      <c r="TWE1191" s="22"/>
      <c r="TWF1191" s="22"/>
      <c r="TWG1191" s="22"/>
      <c r="TWH1191" s="22"/>
      <c r="TWI1191" s="22"/>
      <c r="TWJ1191" s="22"/>
      <c r="TWK1191" s="22"/>
      <c r="TWL1191" s="22"/>
      <c r="TWM1191" s="22"/>
      <c r="TWN1191" s="22"/>
      <c r="TWO1191" s="22"/>
      <c r="TWP1191" s="22"/>
      <c r="TWQ1191" s="22"/>
      <c r="TWR1191" s="22"/>
      <c r="TWS1191" s="22"/>
      <c r="TWT1191" s="22"/>
      <c r="TWU1191" s="22"/>
      <c r="TWV1191" s="22"/>
      <c r="TWW1191" s="22"/>
      <c r="TWX1191" s="22"/>
      <c r="TWY1191" s="22"/>
      <c r="TWZ1191" s="22"/>
      <c r="TXA1191" s="22"/>
      <c r="TXB1191" s="22"/>
      <c r="TXC1191" s="22"/>
      <c r="TXD1191" s="22"/>
      <c r="TXE1191" s="22"/>
      <c r="TXF1191" s="22"/>
      <c r="TXG1191" s="22"/>
      <c r="TXH1191" s="22"/>
      <c r="TXI1191" s="22"/>
      <c r="TXJ1191" s="22"/>
      <c r="TXK1191" s="22"/>
      <c r="TXL1191" s="22"/>
      <c r="TXM1191" s="22"/>
      <c r="TXN1191" s="22"/>
      <c r="TXO1191" s="22"/>
      <c r="TXP1191" s="22"/>
      <c r="TXQ1191" s="22"/>
      <c r="TXR1191" s="22"/>
      <c r="TXS1191" s="22"/>
      <c r="TXT1191" s="22"/>
      <c r="TXU1191" s="22"/>
      <c r="TXV1191" s="22"/>
      <c r="TXW1191" s="22"/>
      <c r="TXX1191" s="22"/>
      <c r="TXY1191" s="22"/>
      <c r="TXZ1191" s="22"/>
      <c r="TYA1191" s="22"/>
      <c r="TYB1191" s="22"/>
      <c r="TYC1191" s="22"/>
      <c r="TYD1191" s="22"/>
      <c r="TYE1191" s="22"/>
      <c r="TYF1191" s="22"/>
      <c r="TYG1191" s="22"/>
      <c r="TYH1191" s="22"/>
      <c r="TYI1191" s="22"/>
      <c r="TYJ1191" s="22"/>
      <c r="TYK1191" s="22"/>
      <c r="TYL1191" s="22"/>
      <c r="TYM1191" s="22"/>
      <c r="TYN1191" s="22"/>
      <c r="TYO1191" s="22"/>
      <c r="TYP1191" s="22"/>
      <c r="TYQ1191" s="22"/>
      <c r="TYR1191" s="22"/>
      <c r="TYS1191" s="22"/>
      <c r="TYT1191" s="22"/>
      <c r="TYU1191" s="22"/>
      <c r="TYV1191" s="22"/>
      <c r="TYW1191" s="22"/>
      <c r="TYX1191" s="22"/>
      <c r="TYY1191" s="22"/>
      <c r="TYZ1191" s="22"/>
      <c r="TZA1191" s="22"/>
      <c r="TZB1191" s="22"/>
      <c r="TZC1191" s="22"/>
      <c r="TZD1191" s="22"/>
      <c r="TZE1191" s="22"/>
      <c r="TZF1191" s="22"/>
      <c r="TZG1191" s="22"/>
      <c r="TZH1191" s="22"/>
      <c r="TZI1191" s="22"/>
      <c r="TZJ1191" s="22"/>
      <c r="TZK1191" s="22"/>
      <c r="TZL1191" s="22"/>
      <c r="TZM1191" s="22"/>
      <c r="TZN1191" s="22"/>
      <c r="TZO1191" s="22"/>
      <c r="TZP1191" s="22"/>
      <c r="TZQ1191" s="22"/>
      <c r="TZR1191" s="22"/>
      <c r="TZS1191" s="22"/>
      <c r="TZT1191" s="22"/>
      <c r="TZU1191" s="22"/>
      <c r="TZV1191" s="22"/>
      <c r="TZW1191" s="22"/>
      <c r="TZX1191" s="22"/>
      <c r="TZY1191" s="22"/>
      <c r="TZZ1191" s="22"/>
      <c r="UAA1191" s="22"/>
      <c r="UAB1191" s="22"/>
      <c r="UAC1191" s="22"/>
      <c r="UAD1191" s="22"/>
      <c r="UAE1191" s="22"/>
      <c r="UAF1191" s="22"/>
      <c r="UAG1191" s="22"/>
      <c r="UAH1191" s="22"/>
      <c r="UAI1191" s="22"/>
      <c r="UAJ1191" s="22"/>
      <c r="UAK1191" s="22"/>
      <c r="UAL1191" s="22"/>
      <c r="UAM1191" s="22"/>
      <c r="UAN1191" s="22"/>
      <c r="UAO1191" s="22"/>
      <c r="UAP1191" s="22"/>
      <c r="UAQ1191" s="22"/>
      <c r="UAR1191" s="22"/>
      <c r="UAS1191" s="22"/>
      <c r="UAT1191" s="22"/>
      <c r="UAU1191" s="22"/>
      <c r="UAV1191" s="22"/>
      <c r="UAW1191" s="22"/>
      <c r="UAX1191" s="22"/>
      <c r="UAY1191" s="22"/>
      <c r="UAZ1191" s="22"/>
      <c r="UBA1191" s="22"/>
      <c r="UBB1191" s="22"/>
      <c r="UBC1191" s="22"/>
      <c r="UBD1191" s="22"/>
      <c r="UBE1191" s="22"/>
      <c r="UBF1191" s="22"/>
      <c r="UBG1191" s="22"/>
      <c r="UBH1191" s="22"/>
      <c r="UBI1191" s="22"/>
      <c r="UBJ1191" s="22"/>
      <c r="UBK1191" s="22"/>
      <c r="UBL1191" s="22"/>
      <c r="UBM1191" s="22"/>
      <c r="UBN1191" s="22"/>
      <c r="UBO1191" s="22"/>
      <c r="UBP1191" s="22"/>
      <c r="UBQ1191" s="22"/>
      <c r="UBR1191" s="22"/>
      <c r="UBS1191" s="22"/>
      <c r="UBT1191" s="22"/>
      <c r="UBU1191" s="22"/>
      <c r="UBV1191" s="22"/>
      <c r="UBW1191" s="22"/>
      <c r="UBX1191" s="22"/>
      <c r="UBY1191" s="22"/>
      <c r="UBZ1191" s="22"/>
      <c r="UCA1191" s="22"/>
      <c r="UCB1191" s="22"/>
      <c r="UCC1191" s="22"/>
      <c r="UCD1191" s="22"/>
      <c r="UCE1191" s="22"/>
      <c r="UCF1191" s="22"/>
      <c r="UCG1191" s="22"/>
      <c r="UCH1191" s="22"/>
      <c r="UCI1191" s="22"/>
      <c r="UCJ1191" s="22"/>
      <c r="UCK1191" s="22"/>
      <c r="UCL1191" s="22"/>
      <c r="UCM1191" s="22"/>
      <c r="UCN1191" s="22"/>
      <c r="UCO1191" s="22"/>
      <c r="UCP1191" s="22"/>
      <c r="UCQ1191" s="22"/>
      <c r="UCR1191" s="22"/>
      <c r="UCS1191" s="22"/>
      <c r="UCT1191" s="22"/>
      <c r="UCU1191" s="22"/>
      <c r="UCV1191" s="22"/>
      <c r="UCW1191" s="22"/>
      <c r="UCX1191" s="22"/>
      <c r="UCY1191" s="22"/>
      <c r="UCZ1191" s="22"/>
      <c r="UDA1191" s="22"/>
      <c r="UDB1191" s="22"/>
      <c r="UDC1191" s="22"/>
      <c r="UDD1191" s="22"/>
      <c r="UDE1191" s="22"/>
      <c r="UDF1191" s="22"/>
      <c r="UDG1191" s="22"/>
      <c r="UDH1191" s="22"/>
      <c r="UDI1191" s="22"/>
      <c r="UDJ1191" s="22"/>
      <c r="UDK1191" s="22"/>
      <c r="UDL1191" s="22"/>
      <c r="UDM1191" s="22"/>
      <c r="UDN1191" s="22"/>
      <c r="UDO1191" s="22"/>
      <c r="UDP1191" s="22"/>
      <c r="UDQ1191" s="22"/>
      <c r="UDR1191" s="22"/>
      <c r="UDS1191" s="22"/>
      <c r="UDT1191" s="22"/>
      <c r="UDU1191" s="22"/>
      <c r="UDV1191" s="22"/>
      <c r="UDW1191" s="22"/>
      <c r="UDX1191" s="22"/>
      <c r="UDY1191" s="22"/>
      <c r="UDZ1191" s="22"/>
      <c r="UEA1191" s="22"/>
      <c r="UEB1191" s="22"/>
      <c r="UEC1191" s="22"/>
      <c r="UED1191" s="22"/>
      <c r="UEE1191" s="22"/>
      <c r="UEF1191" s="22"/>
      <c r="UEG1191" s="22"/>
      <c r="UEH1191" s="22"/>
      <c r="UEI1191" s="22"/>
      <c r="UEJ1191" s="22"/>
      <c r="UEK1191" s="22"/>
      <c r="UEL1191" s="22"/>
      <c r="UEM1191" s="22"/>
      <c r="UEN1191" s="22"/>
      <c r="UEO1191" s="22"/>
      <c r="UEP1191" s="22"/>
      <c r="UEQ1191" s="22"/>
      <c r="UER1191" s="22"/>
      <c r="UES1191" s="22"/>
      <c r="UET1191" s="22"/>
      <c r="UEU1191" s="22"/>
      <c r="UEV1191" s="22"/>
      <c r="UEW1191" s="22"/>
      <c r="UEX1191" s="22"/>
      <c r="UEY1191" s="22"/>
      <c r="UEZ1191" s="22"/>
      <c r="UFA1191" s="22"/>
      <c r="UFB1191" s="22"/>
      <c r="UFC1191" s="22"/>
      <c r="UFD1191" s="22"/>
      <c r="UFE1191" s="22"/>
      <c r="UFF1191" s="22"/>
      <c r="UFG1191" s="22"/>
      <c r="UFH1191" s="22"/>
      <c r="UFI1191" s="22"/>
      <c r="UFJ1191" s="22"/>
      <c r="UFK1191" s="22"/>
      <c r="UFL1191" s="22"/>
      <c r="UFM1191" s="22"/>
      <c r="UFN1191" s="22"/>
      <c r="UFO1191" s="22"/>
      <c r="UFP1191" s="22"/>
      <c r="UFQ1191" s="22"/>
      <c r="UFR1191" s="22"/>
      <c r="UFS1191" s="22"/>
      <c r="UFT1191" s="22"/>
      <c r="UFU1191" s="22"/>
      <c r="UFV1191" s="22"/>
      <c r="UFW1191" s="22"/>
      <c r="UFX1191" s="22"/>
      <c r="UFY1191" s="22"/>
      <c r="UFZ1191" s="22"/>
      <c r="UGA1191" s="22"/>
      <c r="UGB1191" s="22"/>
      <c r="UGC1191" s="22"/>
      <c r="UGD1191" s="22"/>
      <c r="UGE1191" s="22"/>
      <c r="UGF1191" s="22"/>
      <c r="UGG1191" s="22"/>
      <c r="UGH1191" s="22"/>
      <c r="UGI1191" s="22"/>
      <c r="UGJ1191" s="22"/>
      <c r="UGK1191" s="22"/>
      <c r="UGL1191" s="22"/>
      <c r="UGM1191" s="22"/>
      <c r="UGN1191" s="22"/>
      <c r="UGO1191" s="22"/>
      <c r="UGP1191" s="22"/>
      <c r="UGQ1191" s="22"/>
      <c r="UGR1191" s="22"/>
      <c r="UGS1191" s="22"/>
      <c r="UGT1191" s="22"/>
      <c r="UGU1191" s="22"/>
      <c r="UGV1191" s="22"/>
      <c r="UGW1191" s="22"/>
      <c r="UGX1191" s="22"/>
      <c r="UGY1191" s="22"/>
      <c r="UGZ1191" s="22"/>
      <c r="UHA1191" s="22"/>
      <c r="UHB1191" s="22"/>
      <c r="UHC1191" s="22"/>
      <c r="UHD1191" s="22"/>
      <c r="UHE1191" s="22"/>
      <c r="UHF1191" s="22"/>
      <c r="UHG1191" s="22"/>
      <c r="UHH1191" s="22"/>
      <c r="UHI1191" s="22"/>
      <c r="UHJ1191" s="22"/>
      <c r="UHK1191" s="22"/>
      <c r="UHL1191" s="22"/>
      <c r="UHM1191" s="22"/>
      <c r="UHN1191" s="22"/>
      <c r="UHO1191" s="22"/>
      <c r="UHP1191" s="22"/>
      <c r="UHQ1191" s="22"/>
      <c r="UHR1191" s="22"/>
      <c r="UHS1191" s="22"/>
      <c r="UHT1191" s="22"/>
      <c r="UHU1191" s="22"/>
      <c r="UHV1191" s="22"/>
      <c r="UHW1191" s="22"/>
      <c r="UHX1191" s="22"/>
      <c r="UHY1191" s="22"/>
      <c r="UHZ1191" s="22"/>
      <c r="UIA1191" s="22"/>
      <c r="UIB1191" s="22"/>
      <c r="UIC1191" s="22"/>
      <c r="UID1191" s="22"/>
      <c r="UIE1191" s="22"/>
      <c r="UIF1191" s="22"/>
      <c r="UIG1191" s="22"/>
      <c r="UIH1191" s="22"/>
      <c r="UII1191" s="22"/>
      <c r="UIJ1191" s="22"/>
      <c r="UIK1191" s="22"/>
      <c r="UIL1191" s="22"/>
      <c r="UIM1191" s="22"/>
      <c r="UIN1191" s="22"/>
      <c r="UIO1191" s="22"/>
      <c r="UIP1191" s="22"/>
      <c r="UIQ1191" s="22"/>
      <c r="UIR1191" s="22"/>
      <c r="UIS1191" s="22"/>
      <c r="UIT1191" s="22"/>
      <c r="UIU1191" s="22"/>
      <c r="UIV1191" s="22"/>
      <c r="UIW1191" s="22"/>
      <c r="UIX1191" s="22"/>
      <c r="UIY1191" s="22"/>
      <c r="UIZ1191" s="22"/>
      <c r="UJA1191" s="22"/>
      <c r="UJB1191" s="22"/>
      <c r="UJC1191" s="22"/>
      <c r="UJD1191" s="22"/>
      <c r="UJE1191" s="22"/>
      <c r="UJF1191" s="22"/>
      <c r="UJG1191" s="22"/>
      <c r="UJH1191" s="22"/>
      <c r="UJI1191" s="22"/>
      <c r="UJJ1191" s="22"/>
      <c r="UJK1191" s="22"/>
      <c r="UJL1191" s="22"/>
      <c r="UJM1191" s="22"/>
      <c r="UJN1191" s="22"/>
      <c r="UJO1191" s="22"/>
      <c r="UJP1191" s="22"/>
      <c r="UJQ1191" s="22"/>
      <c r="UJR1191" s="22"/>
      <c r="UJS1191" s="22"/>
      <c r="UJT1191" s="22"/>
      <c r="UJU1191" s="22"/>
      <c r="UJV1191" s="22"/>
      <c r="UJW1191" s="22"/>
      <c r="UJX1191" s="22"/>
      <c r="UJY1191" s="22"/>
      <c r="UJZ1191" s="22"/>
      <c r="UKA1191" s="22"/>
      <c r="UKB1191" s="22"/>
      <c r="UKC1191" s="22"/>
      <c r="UKD1191" s="22"/>
      <c r="UKE1191" s="22"/>
      <c r="UKF1191" s="22"/>
      <c r="UKG1191" s="22"/>
      <c r="UKH1191" s="22"/>
      <c r="UKI1191" s="22"/>
      <c r="UKJ1191" s="22"/>
      <c r="UKK1191" s="22"/>
      <c r="UKL1191" s="22"/>
      <c r="UKM1191" s="22"/>
      <c r="UKN1191" s="22"/>
      <c r="UKO1191" s="22"/>
      <c r="UKP1191" s="22"/>
      <c r="UKQ1191" s="22"/>
      <c r="UKR1191" s="22"/>
      <c r="UKS1191" s="22"/>
      <c r="UKT1191" s="22"/>
      <c r="UKU1191" s="22"/>
      <c r="UKV1191" s="22"/>
      <c r="UKW1191" s="22"/>
      <c r="UKX1191" s="22"/>
      <c r="UKY1191" s="22"/>
      <c r="UKZ1191" s="22"/>
      <c r="ULA1191" s="22"/>
      <c r="ULB1191" s="22"/>
      <c r="ULC1191" s="22"/>
      <c r="ULD1191" s="22"/>
      <c r="ULE1191" s="22"/>
      <c r="ULF1191" s="22"/>
      <c r="ULG1191" s="22"/>
      <c r="ULH1191" s="22"/>
      <c r="ULI1191" s="22"/>
      <c r="ULJ1191" s="22"/>
      <c r="ULK1191" s="22"/>
      <c r="ULL1191" s="22"/>
      <c r="ULM1191" s="22"/>
      <c r="ULN1191" s="22"/>
      <c r="ULO1191" s="22"/>
      <c r="ULP1191" s="22"/>
      <c r="ULQ1191" s="22"/>
      <c r="ULR1191" s="22"/>
      <c r="ULS1191" s="22"/>
      <c r="ULT1191" s="22"/>
      <c r="ULU1191" s="22"/>
      <c r="ULV1191" s="22"/>
      <c r="ULW1191" s="22"/>
      <c r="ULX1191" s="22"/>
      <c r="ULY1191" s="22"/>
      <c r="ULZ1191" s="22"/>
      <c r="UMA1191" s="22"/>
      <c r="UMB1191" s="22"/>
      <c r="UMC1191" s="22"/>
      <c r="UMD1191" s="22"/>
      <c r="UME1191" s="22"/>
      <c r="UMF1191" s="22"/>
      <c r="UMG1191" s="22"/>
      <c r="UMH1191" s="22"/>
      <c r="UMI1191" s="22"/>
      <c r="UMJ1191" s="22"/>
      <c r="UMK1191" s="22"/>
      <c r="UML1191" s="22"/>
      <c r="UMM1191" s="22"/>
      <c r="UMN1191" s="22"/>
      <c r="UMO1191" s="22"/>
      <c r="UMP1191" s="22"/>
      <c r="UMQ1191" s="22"/>
      <c r="UMR1191" s="22"/>
      <c r="UMS1191" s="22"/>
      <c r="UMT1191" s="22"/>
      <c r="UMU1191" s="22"/>
      <c r="UMV1191" s="22"/>
      <c r="UMW1191" s="22"/>
      <c r="UMX1191" s="22"/>
      <c r="UMY1191" s="22"/>
      <c r="UMZ1191" s="22"/>
      <c r="UNA1191" s="22"/>
      <c r="UNB1191" s="22"/>
      <c r="UNC1191" s="22"/>
      <c r="UND1191" s="22"/>
      <c r="UNE1191" s="22"/>
      <c r="UNF1191" s="22"/>
      <c r="UNG1191" s="22"/>
      <c r="UNH1191" s="22"/>
      <c r="UNI1191" s="22"/>
      <c r="UNJ1191" s="22"/>
      <c r="UNK1191" s="22"/>
      <c r="UNL1191" s="22"/>
      <c r="UNM1191" s="22"/>
      <c r="UNN1191" s="22"/>
      <c r="UNO1191" s="22"/>
      <c r="UNP1191" s="22"/>
      <c r="UNQ1191" s="22"/>
      <c r="UNR1191" s="22"/>
      <c r="UNS1191" s="22"/>
      <c r="UNT1191" s="22"/>
      <c r="UNU1191" s="22"/>
      <c r="UNV1191" s="22"/>
      <c r="UNW1191" s="22"/>
      <c r="UNX1191" s="22"/>
      <c r="UNY1191" s="22"/>
      <c r="UNZ1191" s="22"/>
      <c r="UOA1191" s="22"/>
      <c r="UOB1191" s="22"/>
      <c r="UOC1191" s="22"/>
      <c r="UOD1191" s="22"/>
      <c r="UOE1191" s="22"/>
      <c r="UOF1191" s="22"/>
      <c r="UOG1191" s="22"/>
      <c r="UOH1191" s="22"/>
      <c r="UOI1191" s="22"/>
      <c r="UOJ1191" s="22"/>
      <c r="UOK1191" s="22"/>
      <c r="UOL1191" s="22"/>
      <c r="UOM1191" s="22"/>
      <c r="UON1191" s="22"/>
      <c r="UOO1191" s="22"/>
      <c r="UOP1191" s="22"/>
      <c r="UOQ1191" s="22"/>
      <c r="UOR1191" s="22"/>
      <c r="UOS1191" s="22"/>
      <c r="UOT1191" s="22"/>
      <c r="UOU1191" s="22"/>
      <c r="UOV1191" s="22"/>
      <c r="UOW1191" s="22"/>
      <c r="UOX1191" s="22"/>
      <c r="UOY1191" s="22"/>
      <c r="UOZ1191" s="22"/>
      <c r="UPA1191" s="22"/>
      <c r="UPB1191" s="22"/>
      <c r="UPC1191" s="22"/>
      <c r="UPD1191" s="22"/>
      <c r="UPE1191" s="22"/>
      <c r="UPF1191" s="22"/>
      <c r="UPG1191" s="22"/>
      <c r="UPH1191" s="22"/>
      <c r="UPI1191" s="22"/>
      <c r="UPJ1191" s="22"/>
      <c r="UPK1191" s="22"/>
      <c r="UPL1191" s="22"/>
      <c r="UPM1191" s="22"/>
      <c r="UPN1191" s="22"/>
      <c r="UPO1191" s="22"/>
      <c r="UPP1191" s="22"/>
      <c r="UPQ1191" s="22"/>
      <c r="UPR1191" s="22"/>
      <c r="UPS1191" s="22"/>
      <c r="UPT1191" s="22"/>
      <c r="UPU1191" s="22"/>
      <c r="UPV1191" s="22"/>
      <c r="UPW1191" s="22"/>
      <c r="UPX1191" s="22"/>
      <c r="UPY1191" s="22"/>
      <c r="UPZ1191" s="22"/>
      <c r="UQA1191" s="22"/>
      <c r="UQB1191" s="22"/>
      <c r="UQC1191" s="22"/>
      <c r="UQD1191" s="22"/>
      <c r="UQE1191" s="22"/>
      <c r="UQF1191" s="22"/>
      <c r="UQG1191" s="22"/>
      <c r="UQH1191" s="22"/>
      <c r="UQI1191" s="22"/>
      <c r="UQJ1191" s="22"/>
      <c r="UQK1191" s="22"/>
      <c r="UQL1191" s="22"/>
      <c r="UQM1191" s="22"/>
      <c r="UQN1191" s="22"/>
      <c r="UQO1191" s="22"/>
      <c r="UQP1191" s="22"/>
      <c r="UQQ1191" s="22"/>
      <c r="UQR1191" s="22"/>
      <c r="UQS1191" s="22"/>
      <c r="UQT1191" s="22"/>
      <c r="UQU1191" s="22"/>
      <c r="UQV1191" s="22"/>
      <c r="UQW1191" s="22"/>
      <c r="UQX1191" s="22"/>
      <c r="UQY1191" s="22"/>
      <c r="UQZ1191" s="22"/>
      <c r="URA1191" s="22"/>
      <c r="URB1191" s="22"/>
      <c r="URC1191" s="22"/>
      <c r="URD1191" s="22"/>
      <c r="URE1191" s="22"/>
      <c r="URF1191" s="22"/>
      <c r="URG1191" s="22"/>
      <c r="URH1191" s="22"/>
      <c r="URI1191" s="22"/>
      <c r="URJ1191" s="22"/>
      <c r="URK1191" s="22"/>
      <c r="URL1191" s="22"/>
      <c r="URM1191" s="22"/>
      <c r="URN1191" s="22"/>
      <c r="URO1191" s="22"/>
      <c r="URP1191" s="22"/>
      <c r="URQ1191" s="22"/>
      <c r="URR1191" s="22"/>
      <c r="URS1191" s="22"/>
      <c r="URT1191" s="22"/>
      <c r="URU1191" s="22"/>
      <c r="URV1191" s="22"/>
      <c r="URW1191" s="22"/>
      <c r="URX1191" s="22"/>
      <c r="URY1191" s="22"/>
      <c r="URZ1191" s="22"/>
      <c r="USA1191" s="22"/>
      <c r="USB1191" s="22"/>
      <c r="USC1191" s="22"/>
      <c r="USD1191" s="22"/>
      <c r="USE1191" s="22"/>
      <c r="USF1191" s="22"/>
      <c r="USG1191" s="22"/>
      <c r="USH1191" s="22"/>
      <c r="USI1191" s="22"/>
      <c r="USJ1191" s="22"/>
      <c r="USK1191" s="22"/>
      <c r="USL1191" s="22"/>
      <c r="USM1191" s="22"/>
      <c r="USN1191" s="22"/>
      <c r="USO1191" s="22"/>
      <c r="USP1191" s="22"/>
      <c r="USQ1191" s="22"/>
      <c r="USR1191" s="22"/>
      <c r="USS1191" s="22"/>
      <c r="UST1191" s="22"/>
      <c r="USU1191" s="22"/>
      <c r="USV1191" s="22"/>
      <c r="USW1191" s="22"/>
      <c r="USX1191" s="22"/>
      <c r="USY1191" s="22"/>
      <c r="USZ1191" s="22"/>
      <c r="UTA1191" s="22"/>
      <c r="UTB1191" s="22"/>
      <c r="UTC1191" s="22"/>
      <c r="UTD1191" s="22"/>
      <c r="UTE1191" s="22"/>
      <c r="UTF1191" s="22"/>
      <c r="UTG1191" s="22"/>
      <c r="UTH1191" s="22"/>
      <c r="UTI1191" s="22"/>
      <c r="UTJ1191" s="22"/>
      <c r="UTK1191" s="22"/>
      <c r="UTL1191" s="22"/>
      <c r="UTM1191" s="22"/>
      <c r="UTN1191" s="22"/>
      <c r="UTO1191" s="22"/>
      <c r="UTP1191" s="22"/>
      <c r="UTQ1191" s="22"/>
      <c r="UTR1191" s="22"/>
      <c r="UTS1191" s="22"/>
      <c r="UTT1191" s="22"/>
      <c r="UTU1191" s="22"/>
      <c r="UTV1191" s="22"/>
      <c r="UTW1191" s="22"/>
      <c r="UTX1191" s="22"/>
      <c r="UTY1191" s="22"/>
      <c r="UTZ1191" s="22"/>
      <c r="UUA1191" s="22"/>
      <c r="UUB1191" s="22"/>
      <c r="UUC1191" s="22"/>
      <c r="UUD1191" s="22"/>
      <c r="UUE1191" s="22"/>
      <c r="UUF1191" s="22"/>
      <c r="UUG1191" s="22"/>
      <c r="UUH1191" s="22"/>
      <c r="UUI1191" s="22"/>
      <c r="UUJ1191" s="22"/>
      <c r="UUK1191" s="22"/>
      <c r="UUL1191" s="22"/>
      <c r="UUM1191" s="22"/>
      <c r="UUN1191" s="22"/>
      <c r="UUO1191" s="22"/>
      <c r="UUP1191" s="22"/>
      <c r="UUQ1191" s="22"/>
      <c r="UUR1191" s="22"/>
      <c r="UUS1191" s="22"/>
      <c r="UUT1191" s="22"/>
      <c r="UUU1191" s="22"/>
      <c r="UUV1191" s="22"/>
      <c r="UUW1191" s="22"/>
      <c r="UUX1191" s="22"/>
      <c r="UUY1191" s="22"/>
      <c r="UUZ1191" s="22"/>
      <c r="UVA1191" s="22"/>
      <c r="UVB1191" s="22"/>
      <c r="UVC1191" s="22"/>
      <c r="UVD1191" s="22"/>
      <c r="UVE1191" s="22"/>
      <c r="UVF1191" s="22"/>
      <c r="UVG1191" s="22"/>
      <c r="UVH1191" s="22"/>
      <c r="UVI1191" s="22"/>
      <c r="UVJ1191" s="22"/>
      <c r="UVK1191" s="22"/>
      <c r="UVL1191" s="22"/>
      <c r="UVM1191" s="22"/>
      <c r="UVN1191" s="22"/>
      <c r="UVO1191" s="22"/>
      <c r="UVP1191" s="22"/>
      <c r="UVQ1191" s="22"/>
      <c r="UVR1191" s="22"/>
      <c r="UVS1191" s="22"/>
      <c r="UVT1191" s="22"/>
      <c r="UVU1191" s="22"/>
      <c r="UVV1191" s="22"/>
      <c r="UVW1191" s="22"/>
      <c r="UVX1191" s="22"/>
      <c r="UVY1191" s="22"/>
      <c r="UVZ1191" s="22"/>
      <c r="UWA1191" s="22"/>
      <c r="UWB1191" s="22"/>
      <c r="UWC1191" s="22"/>
      <c r="UWD1191" s="22"/>
      <c r="UWE1191" s="22"/>
      <c r="UWF1191" s="22"/>
      <c r="UWG1191" s="22"/>
      <c r="UWH1191" s="22"/>
      <c r="UWI1191" s="22"/>
      <c r="UWJ1191" s="22"/>
      <c r="UWK1191" s="22"/>
      <c r="UWL1191" s="22"/>
      <c r="UWM1191" s="22"/>
      <c r="UWN1191" s="22"/>
      <c r="UWO1191" s="22"/>
      <c r="UWP1191" s="22"/>
      <c r="UWQ1191" s="22"/>
      <c r="UWR1191" s="22"/>
      <c r="UWS1191" s="22"/>
      <c r="UWT1191" s="22"/>
      <c r="UWU1191" s="22"/>
      <c r="UWV1191" s="22"/>
      <c r="UWW1191" s="22"/>
      <c r="UWX1191" s="22"/>
      <c r="UWY1191" s="22"/>
      <c r="UWZ1191" s="22"/>
      <c r="UXA1191" s="22"/>
      <c r="UXB1191" s="22"/>
      <c r="UXC1191" s="22"/>
      <c r="UXD1191" s="22"/>
      <c r="UXE1191" s="22"/>
      <c r="UXF1191" s="22"/>
      <c r="UXG1191" s="22"/>
      <c r="UXH1191" s="22"/>
      <c r="UXI1191" s="22"/>
      <c r="UXJ1191" s="22"/>
      <c r="UXK1191" s="22"/>
      <c r="UXL1191" s="22"/>
      <c r="UXM1191" s="22"/>
      <c r="UXN1191" s="22"/>
      <c r="UXO1191" s="22"/>
      <c r="UXP1191" s="22"/>
      <c r="UXQ1191" s="22"/>
      <c r="UXR1191" s="22"/>
      <c r="UXS1191" s="22"/>
      <c r="UXT1191" s="22"/>
      <c r="UXU1191" s="22"/>
      <c r="UXV1191" s="22"/>
      <c r="UXW1191" s="22"/>
      <c r="UXX1191" s="22"/>
      <c r="UXY1191" s="22"/>
      <c r="UXZ1191" s="22"/>
      <c r="UYA1191" s="22"/>
      <c r="UYB1191" s="22"/>
      <c r="UYC1191" s="22"/>
      <c r="UYD1191" s="22"/>
      <c r="UYE1191" s="22"/>
      <c r="UYF1191" s="22"/>
      <c r="UYG1191" s="22"/>
      <c r="UYH1191" s="22"/>
      <c r="UYI1191" s="22"/>
      <c r="UYJ1191" s="22"/>
      <c r="UYK1191" s="22"/>
      <c r="UYL1191" s="22"/>
      <c r="UYM1191" s="22"/>
      <c r="UYN1191" s="22"/>
      <c r="UYO1191" s="22"/>
      <c r="UYP1191" s="22"/>
      <c r="UYQ1191" s="22"/>
      <c r="UYR1191" s="22"/>
      <c r="UYS1191" s="22"/>
      <c r="UYT1191" s="22"/>
      <c r="UYU1191" s="22"/>
      <c r="UYV1191" s="22"/>
      <c r="UYW1191" s="22"/>
      <c r="UYX1191" s="22"/>
      <c r="UYY1191" s="22"/>
      <c r="UYZ1191" s="22"/>
      <c r="UZA1191" s="22"/>
      <c r="UZB1191" s="22"/>
      <c r="UZC1191" s="22"/>
      <c r="UZD1191" s="22"/>
      <c r="UZE1191" s="22"/>
      <c r="UZF1191" s="22"/>
      <c r="UZG1191" s="22"/>
      <c r="UZH1191" s="22"/>
      <c r="UZI1191" s="22"/>
      <c r="UZJ1191" s="22"/>
      <c r="UZK1191" s="22"/>
      <c r="UZL1191" s="22"/>
      <c r="UZM1191" s="22"/>
      <c r="UZN1191" s="22"/>
      <c r="UZO1191" s="22"/>
      <c r="UZP1191" s="22"/>
      <c r="UZQ1191" s="22"/>
      <c r="UZR1191" s="22"/>
      <c r="UZS1191" s="22"/>
      <c r="UZT1191" s="22"/>
      <c r="UZU1191" s="22"/>
      <c r="UZV1191" s="22"/>
      <c r="UZW1191" s="22"/>
      <c r="UZX1191" s="22"/>
      <c r="UZY1191" s="22"/>
      <c r="UZZ1191" s="22"/>
      <c r="VAA1191" s="22"/>
      <c r="VAB1191" s="22"/>
      <c r="VAC1191" s="22"/>
      <c r="VAD1191" s="22"/>
      <c r="VAE1191" s="22"/>
      <c r="VAF1191" s="22"/>
      <c r="VAG1191" s="22"/>
      <c r="VAH1191" s="22"/>
      <c r="VAI1191" s="22"/>
      <c r="VAJ1191" s="22"/>
      <c r="VAK1191" s="22"/>
      <c r="VAL1191" s="22"/>
      <c r="VAM1191" s="22"/>
      <c r="VAN1191" s="22"/>
      <c r="VAO1191" s="22"/>
      <c r="VAP1191" s="22"/>
      <c r="VAQ1191" s="22"/>
      <c r="VAR1191" s="22"/>
      <c r="VAS1191" s="22"/>
      <c r="VAT1191" s="22"/>
      <c r="VAU1191" s="22"/>
      <c r="VAV1191" s="22"/>
      <c r="VAW1191" s="22"/>
      <c r="VAX1191" s="22"/>
      <c r="VAY1191" s="22"/>
      <c r="VAZ1191" s="22"/>
      <c r="VBA1191" s="22"/>
      <c r="VBB1191" s="22"/>
      <c r="VBC1191" s="22"/>
      <c r="VBD1191" s="22"/>
      <c r="VBE1191" s="22"/>
      <c r="VBF1191" s="22"/>
      <c r="VBG1191" s="22"/>
      <c r="VBH1191" s="22"/>
      <c r="VBI1191" s="22"/>
      <c r="VBJ1191" s="22"/>
      <c r="VBK1191" s="22"/>
      <c r="VBL1191" s="22"/>
      <c r="VBM1191" s="22"/>
      <c r="VBN1191" s="22"/>
      <c r="VBO1191" s="22"/>
      <c r="VBP1191" s="22"/>
      <c r="VBQ1191" s="22"/>
      <c r="VBR1191" s="22"/>
      <c r="VBS1191" s="22"/>
      <c r="VBT1191" s="22"/>
      <c r="VBU1191" s="22"/>
      <c r="VBV1191" s="22"/>
      <c r="VBW1191" s="22"/>
      <c r="VBX1191" s="22"/>
      <c r="VBY1191" s="22"/>
      <c r="VBZ1191" s="22"/>
      <c r="VCA1191" s="22"/>
      <c r="VCB1191" s="22"/>
      <c r="VCC1191" s="22"/>
      <c r="VCD1191" s="22"/>
      <c r="VCE1191" s="22"/>
      <c r="VCF1191" s="22"/>
      <c r="VCG1191" s="22"/>
      <c r="VCH1191" s="22"/>
      <c r="VCI1191" s="22"/>
      <c r="VCJ1191" s="22"/>
      <c r="VCK1191" s="22"/>
      <c r="VCL1191" s="22"/>
      <c r="VCM1191" s="22"/>
      <c r="VCN1191" s="22"/>
      <c r="VCO1191" s="22"/>
      <c r="VCP1191" s="22"/>
      <c r="VCQ1191" s="22"/>
      <c r="VCR1191" s="22"/>
      <c r="VCS1191" s="22"/>
      <c r="VCT1191" s="22"/>
      <c r="VCU1191" s="22"/>
      <c r="VCV1191" s="22"/>
      <c r="VCW1191" s="22"/>
      <c r="VCX1191" s="22"/>
      <c r="VCY1191" s="22"/>
      <c r="VCZ1191" s="22"/>
      <c r="VDA1191" s="22"/>
      <c r="VDB1191" s="22"/>
      <c r="VDC1191" s="22"/>
      <c r="VDD1191" s="22"/>
      <c r="VDE1191" s="22"/>
      <c r="VDF1191" s="22"/>
      <c r="VDG1191" s="22"/>
      <c r="VDH1191" s="22"/>
      <c r="VDI1191" s="22"/>
      <c r="VDJ1191" s="22"/>
      <c r="VDK1191" s="22"/>
      <c r="VDL1191" s="22"/>
      <c r="VDM1191" s="22"/>
      <c r="VDN1191" s="22"/>
      <c r="VDO1191" s="22"/>
      <c r="VDP1191" s="22"/>
      <c r="VDQ1191" s="22"/>
      <c r="VDR1191" s="22"/>
      <c r="VDS1191" s="22"/>
      <c r="VDT1191" s="22"/>
      <c r="VDU1191" s="22"/>
      <c r="VDV1191" s="22"/>
      <c r="VDW1191" s="22"/>
      <c r="VDX1191" s="22"/>
      <c r="VDY1191" s="22"/>
      <c r="VDZ1191" s="22"/>
      <c r="VEA1191" s="22"/>
      <c r="VEB1191" s="22"/>
      <c r="VEC1191" s="22"/>
      <c r="VED1191" s="22"/>
      <c r="VEE1191" s="22"/>
      <c r="VEF1191" s="22"/>
      <c r="VEG1191" s="22"/>
      <c r="VEH1191" s="22"/>
      <c r="VEI1191" s="22"/>
      <c r="VEJ1191" s="22"/>
      <c r="VEK1191" s="22"/>
      <c r="VEL1191" s="22"/>
      <c r="VEM1191" s="22"/>
      <c r="VEN1191" s="22"/>
      <c r="VEO1191" s="22"/>
      <c r="VEP1191" s="22"/>
      <c r="VEQ1191" s="22"/>
      <c r="VER1191" s="22"/>
      <c r="VES1191" s="22"/>
      <c r="VET1191" s="22"/>
      <c r="VEU1191" s="22"/>
      <c r="VEV1191" s="22"/>
      <c r="VEW1191" s="22"/>
      <c r="VEX1191" s="22"/>
      <c r="VEY1191" s="22"/>
      <c r="VEZ1191" s="22"/>
      <c r="VFA1191" s="22"/>
      <c r="VFB1191" s="22"/>
      <c r="VFC1191" s="22"/>
      <c r="VFD1191" s="22"/>
      <c r="VFE1191" s="22"/>
      <c r="VFF1191" s="22"/>
      <c r="VFG1191" s="22"/>
      <c r="VFH1191" s="22"/>
      <c r="VFI1191" s="22"/>
      <c r="VFJ1191" s="22"/>
      <c r="VFK1191" s="22"/>
      <c r="VFL1191" s="22"/>
      <c r="VFM1191" s="22"/>
      <c r="VFN1191" s="22"/>
      <c r="VFO1191" s="22"/>
      <c r="VFP1191" s="22"/>
      <c r="VFQ1191" s="22"/>
      <c r="VFR1191" s="22"/>
      <c r="VFS1191" s="22"/>
      <c r="VFT1191" s="22"/>
      <c r="VFU1191" s="22"/>
      <c r="VFV1191" s="22"/>
      <c r="VFW1191" s="22"/>
      <c r="VFX1191" s="22"/>
      <c r="VFY1191" s="22"/>
      <c r="VFZ1191" s="22"/>
      <c r="VGA1191" s="22"/>
      <c r="VGB1191" s="22"/>
      <c r="VGC1191" s="22"/>
      <c r="VGD1191" s="22"/>
      <c r="VGE1191" s="22"/>
      <c r="VGF1191" s="22"/>
      <c r="VGG1191" s="22"/>
      <c r="VGH1191" s="22"/>
      <c r="VGI1191" s="22"/>
      <c r="VGJ1191" s="22"/>
      <c r="VGK1191" s="22"/>
      <c r="VGL1191" s="22"/>
      <c r="VGM1191" s="22"/>
      <c r="VGN1191" s="22"/>
      <c r="VGO1191" s="22"/>
      <c r="VGP1191" s="22"/>
      <c r="VGQ1191" s="22"/>
      <c r="VGR1191" s="22"/>
      <c r="VGS1191" s="22"/>
      <c r="VGT1191" s="22"/>
      <c r="VGU1191" s="22"/>
      <c r="VGV1191" s="22"/>
      <c r="VGW1191" s="22"/>
      <c r="VGX1191" s="22"/>
      <c r="VGY1191" s="22"/>
      <c r="VGZ1191" s="22"/>
      <c r="VHA1191" s="22"/>
      <c r="VHB1191" s="22"/>
      <c r="VHC1191" s="22"/>
      <c r="VHD1191" s="22"/>
      <c r="VHE1191" s="22"/>
      <c r="VHF1191" s="22"/>
      <c r="VHG1191" s="22"/>
      <c r="VHH1191" s="22"/>
      <c r="VHI1191" s="22"/>
      <c r="VHJ1191" s="22"/>
      <c r="VHK1191" s="22"/>
      <c r="VHL1191" s="22"/>
      <c r="VHM1191" s="22"/>
      <c r="VHN1191" s="22"/>
      <c r="VHO1191" s="22"/>
      <c r="VHP1191" s="22"/>
      <c r="VHQ1191" s="22"/>
      <c r="VHR1191" s="22"/>
      <c r="VHS1191" s="22"/>
      <c r="VHT1191" s="22"/>
      <c r="VHU1191" s="22"/>
      <c r="VHV1191" s="22"/>
      <c r="VHW1191" s="22"/>
      <c r="VHX1191" s="22"/>
      <c r="VHY1191" s="22"/>
      <c r="VHZ1191" s="22"/>
      <c r="VIA1191" s="22"/>
      <c r="VIB1191" s="22"/>
      <c r="VIC1191" s="22"/>
      <c r="VID1191" s="22"/>
      <c r="VIE1191" s="22"/>
      <c r="VIF1191" s="22"/>
      <c r="VIG1191" s="22"/>
      <c r="VIH1191" s="22"/>
      <c r="VII1191" s="22"/>
      <c r="VIJ1191" s="22"/>
      <c r="VIK1191" s="22"/>
      <c r="VIL1191" s="22"/>
      <c r="VIM1191" s="22"/>
      <c r="VIN1191" s="22"/>
      <c r="VIO1191" s="22"/>
      <c r="VIP1191" s="22"/>
      <c r="VIQ1191" s="22"/>
      <c r="VIR1191" s="22"/>
      <c r="VIS1191" s="22"/>
      <c r="VIT1191" s="22"/>
      <c r="VIU1191" s="22"/>
      <c r="VIV1191" s="22"/>
      <c r="VIW1191" s="22"/>
      <c r="VIX1191" s="22"/>
      <c r="VIY1191" s="22"/>
      <c r="VIZ1191" s="22"/>
      <c r="VJA1191" s="22"/>
      <c r="VJB1191" s="22"/>
      <c r="VJC1191" s="22"/>
      <c r="VJD1191" s="22"/>
      <c r="VJE1191" s="22"/>
      <c r="VJF1191" s="22"/>
      <c r="VJG1191" s="22"/>
      <c r="VJH1191" s="22"/>
      <c r="VJI1191" s="22"/>
      <c r="VJJ1191" s="22"/>
      <c r="VJK1191" s="22"/>
      <c r="VJL1191" s="22"/>
      <c r="VJM1191" s="22"/>
      <c r="VJN1191" s="22"/>
      <c r="VJO1191" s="22"/>
      <c r="VJP1191" s="22"/>
      <c r="VJQ1191" s="22"/>
      <c r="VJR1191" s="22"/>
      <c r="VJS1191" s="22"/>
      <c r="VJT1191" s="22"/>
      <c r="VJU1191" s="22"/>
      <c r="VJV1191" s="22"/>
      <c r="VJW1191" s="22"/>
      <c r="VJX1191" s="22"/>
      <c r="VJY1191" s="22"/>
      <c r="VJZ1191" s="22"/>
      <c r="VKA1191" s="22"/>
      <c r="VKB1191" s="22"/>
      <c r="VKC1191" s="22"/>
      <c r="VKD1191" s="22"/>
      <c r="VKE1191" s="22"/>
      <c r="VKF1191" s="22"/>
      <c r="VKG1191" s="22"/>
      <c r="VKH1191" s="22"/>
      <c r="VKI1191" s="22"/>
      <c r="VKJ1191" s="22"/>
      <c r="VKK1191" s="22"/>
      <c r="VKL1191" s="22"/>
      <c r="VKM1191" s="22"/>
      <c r="VKN1191" s="22"/>
      <c r="VKO1191" s="22"/>
      <c r="VKP1191" s="22"/>
      <c r="VKQ1191" s="22"/>
      <c r="VKR1191" s="22"/>
      <c r="VKS1191" s="22"/>
      <c r="VKT1191" s="22"/>
      <c r="VKU1191" s="22"/>
      <c r="VKV1191" s="22"/>
      <c r="VKW1191" s="22"/>
      <c r="VKX1191" s="22"/>
      <c r="VKY1191" s="22"/>
      <c r="VKZ1191" s="22"/>
      <c r="VLA1191" s="22"/>
      <c r="VLB1191" s="22"/>
      <c r="VLC1191" s="22"/>
      <c r="VLD1191" s="22"/>
      <c r="VLE1191" s="22"/>
      <c r="VLF1191" s="22"/>
      <c r="VLG1191" s="22"/>
      <c r="VLH1191" s="22"/>
      <c r="VLI1191" s="22"/>
      <c r="VLJ1191" s="22"/>
      <c r="VLK1191" s="22"/>
      <c r="VLL1191" s="22"/>
      <c r="VLM1191" s="22"/>
      <c r="VLN1191" s="22"/>
      <c r="VLO1191" s="22"/>
      <c r="VLP1191" s="22"/>
      <c r="VLQ1191" s="22"/>
      <c r="VLR1191" s="22"/>
      <c r="VLS1191" s="22"/>
      <c r="VLT1191" s="22"/>
      <c r="VLU1191" s="22"/>
      <c r="VLV1191" s="22"/>
      <c r="VLW1191" s="22"/>
      <c r="VLX1191" s="22"/>
      <c r="VLY1191" s="22"/>
      <c r="VLZ1191" s="22"/>
      <c r="VMA1191" s="22"/>
      <c r="VMB1191" s="22"/>
      <c r="VMC1191" s="22"/>
      <c r="VMD1191" s="22"/>
      <c r="VME1191" s="22"/>
      <c r="VMF1191" s="22"/>
      <c r="VMG1191" s="22"/>
      <c r="VMH1191" s="22"/>
      <c r="VMI1191" s="22"/>
      <c r="VMJ1191" s="22"/>
      <c r="VMK1191" s="22"/>
      <c r="VML1191" s="22"/>
      <c r="VMM1191" s="22"/>
      <c r="VMN1191" s="22"/>
      <c r="VMO1191" s="22"/>
      <c r="VMP1191" s="22"/>
      <c r="VMQ1191" s="22"/>
      <c r="VMR1191" s="22"/>
      <c r="VMS1191" s="22"/>
      <c r="VMT1191" s="22"/>
      <c r="VMU1191" s="22"/>
      <c r="VMV1191" s="22"/>
      <c r="VMW1191" s="22"/>
      <c r="VMX1191" s="22"/>
      <c r="VMY1191" s="22"/>
      <c r="VMZ1191" s="22"/>
      <c r="VNA1191" s="22"/>
      <c r="VNB1191" s="22"/>
      <c r="VNC1191" s="22"/>
      <c r="VND1191" s="22"/>
      <c r="VNE1191" s="22"/>
      <c r="VNF1191" s="22"/>
      <c r="VNG1191" s="22"/>
      <c r="VNH1191" s="22"/>
      <c r="VNI1191" s="22"/>
      <c r="VNJ1191" s="22"/>
      <c r="VNK1191" s="22"/>
      <c r="VNL1191" s="22"/>
      <c r="VNM1191" s="22"/>
      <c r="VNN1191" s="22"/>
      <c r="VNO1191" s="22"/>
      <c r="VNP1191" s="22"/>
      <c r="VNQ1191" s="22"/>
      <c r="VNR1191" s="22"/>
      <c r="VNS1191" s="22"/>
      <c r="VNT1191" s="22"/>
      <c r="VNU1191" s="22"/>
      <c r="VNV1191" s="22"/>
      <c r="VNW1191" s="22"/>
      <c r="VNX1191" s="22"/>
      <c r="VNY1191" s="22"/>
      <c r="VNZ1191" s="22"/>
      <c r="VOA1191" s="22"/>
      <c r="VOB1191" s="22"/>
      <c r="VOC1191" s="22"/>
      <c r="VOD1191" s="22"/>
      <c r="VOE1191" s="22"/>
      <c r="VOF1191" s="22"/>
      <c r="VOG1191" s="22"/>
      <c r="VOH1191" s="22"/>
      <c r="VOI1191" s="22"/>
      <c r="VOJ1191" s="22"/>
      <c r="VOK1191" s="22"/>
      <c r="VOL1191" s="22"/>
      <c r="VOM1191" s="22"/>
      <c r="VON1191" s="22"/>
      <c r="VOO1191" s="22"/>
      <c r="VOP1191" s="22"/>
      <c r="VOQ1191" s="22"/>
      <c r="VOR1191" s="22"/>
      <c r="VOS1191" s="22"/>
      <c r="VOT1191" s="22"/>
      <c r="VOU1191" s="22"/>
      <c r="VOV1191" s="22"/>
      <c r="VOW1191" s="22"/>
      <c r="VOX1191" s="22"/>
      <c r="VOY1191" s="22"/>
      <c r="VOZ1191" s="22"/>
      <c r="VPA1191" s="22"/>
      <c r="VPB1191" s="22"/>
      <c r="VPC1191" s="22"/>
      <c r="VPD1191" s="22"/>
      <c r="VPE1191" s="22"/>
      <c r="VPF1191" s="22"/>
      <c r="VPG1191" s="22"/>
      <c r="VPH1191" s="22"/>
      <c r="VPI1191" s="22"/>
      <c r="VPJ1191" s="22"/>
      <c r="VPK1191" s="22"/>
      <c r="VPL1191" s="22"/>
      <c r="VPM1191" s="22"/>
      <c r="VPN1191" s="22"/>
      <c r="VPO1191" s="22"/>
      <c r="VPP1191" s="22"/>
      <c r="VPQ1191" s="22"/>
      <c r="VPR1191" s="22"/>
      <c r="VPS1191" s="22"/>
      <c r="VPT1191" s="22"/>
      <c r="VPU1191" s="22"/>
      <c r="VPV1191" s="22"/>
      <c r="VPW1191" s="22"/>
      <c r="VPX1191" s="22"/>
      <c r="VPY1191" s="22"/>
      <c r="VPZ1191" s="22"/>
      <c r="VQA1191" s="22"/>
      <c r="VQB1191" s="22"/>
      <c r="VQC1191" s="22"/>
      <c r="VQD1191" s="22"/>
      <c r="VQE1191" s="22"/>
      <c r="VQF1191" s="22"/>
      <c r="VQG1191" s="22"/>
      <c r="VQH1191" s="22"/>
      <c r="VQI1191" s="22"/>
      <c r="VQJ1191" s="22"/>
      <c r="VQK1191" s="22"/>
      <c r="VQL1191" s="22"/>
      <c r="VQM1191" s="22"/>
      <c r="VQN1191" s="22"/>
      <c r="VQO1191" s="22"/>
      <c r="VQP1191" s="22"/>
      <c r="VQQ1191" s="22"/>
      <c r="VQR1191" s="22"/>
      <c r="VQS1191" s="22"/>
      <c r="VQT1191" s="22"/>
      <c r="VQU1191" s="22"/>
      <c r="VQV1191" s="22"/>
      <c r="VQW1191" s="22"/>
      <c r="VQX1191" s="22"/>
      <c r="VQY1191" s="22"/>
      <c r="VQZ1191" s="22"/>
      <c r="VRA1191" s="22"/>
      <c r="VRB1191" s="22"/>
      <c r="VRC1191" s="22"/>
      <c r="VRD1191" s="22"/>
      <c r="VRE1191" s="22"/>
      <c r="VRF1191" s="22"/>
      <c r="VRG1191" s="22"/>
      <c r="VRH1191" s="22"/>
      <c r="VRI1191" s="22"/>
      <c r="VRJ1191" s="22"/>
      <c r="VRK1191" s="22"/>
      <c r="VRL1191" s="22"/>
      <c r="VRM1191" s="22"/>
      <c r="VRN1191" s="22"/>
      <c r="VRO1191" s="22"/>
      <c r="VRP1191" s="22"/>
      <c r="VRQ1191" s="22"/>
      <c r="VRR1191" s="22"/>
      <c r="VRS1191" s="22"/>
      <c r="VRT1191" s="22"/>
      <c r="VRU1191" s="22"/>
      <c r="VRV1191" s="22"/>
      <c r="VRW1191" s="22"/>
      <c r="VRX1191" s="22"/>
      <c r="VRY1191" s="22"/>
      <c r="VRZ1191" s="22"/>
      <c r="VSA1191" s="22"/>
      <c r="VSB1191" s="22"/>
      <c r="VSC1191" s="22"/>
      <c r="VSD1191" s="22"/>
      <c r="VSE1191" s="22"/>
      <c r="VSF1191" s="22"/>
      <c r="VSG1191" s="22"/>
      <c r="VSH1191" s="22"/>
      <c r="VSI1191" s="22"/>
      <c r="VSJ1191" s="22"/>
      <c r="VSK1191" s="22"/>
      <c r="VSL1191" s="22"/>
      <c r="VSM1191" s="22"/>
      <c r="VSN1191" s="22"/>
      <c r="VSO1191" s="22"/>
      <c r="VSP1191" s="22"/>
      <c r="VSQ1191" s="22"/>
      <c r="VSR1191" s="22"/>
      <c r="VSS1191" s="22"/>
      <c r="VST1191" s="22"/>
      <c r="VSU1191" s="22"/>
      <c r="VSV1191" s="22"/>
      <c r="VSW1191" s="22"/>
      <c r="VSX1191" s="22"/>
      <c r="VSY1191" s="22"/>
      <c r="VSZ1191" s="22"/>
      <c r="VTA1191" s="22"/>
      <c r="VTB1191" s="22"/>
      <c r="VTC1191" s="22"/>
      <c r="VTD1191" s="22"/>
      <c r="VTE1191" s="22"/>
      <c r="VTF1191" s="22"/>
      <c r="VTG1191" s="22"/>
      <c r="VTH1191" s="22"/>
      <c r="VTI1191" s="22"/>
      <c r="VTJ1191" s="22"/>
      <c r="VTK1191" s="22"/>
      <c r="VTL1191" s="22"/>
      <c r="VTM1191" s="22"/>
      <c r="VTN1191" s="22"/>
      <c r="VTO1191" s="22"/>
      <c r="VTP1191" s="22"/>
      <c r="VTQ1191" s="22"/>
      <c r="VTR1191" s="22"/>
      <c r="VTS1191" s="22"/>
      <c r="VTT1191" s="22"/>
      <c r="VTU1191" s="22"/>
      <c r="VTV1191" s="22"/>
      <c r="VTW1191" s="22"/>
      <c r="VTX1191" s="22"/>
      <c r="VTY1191" s="22"/>
      <c r="VTZ1191" s="22"/>
      <c r="VUA1191" s="22"/>
      <c r="VUB1191" s="22"/>
      <c r="VUC1191" s="22"/>
      <c r="VUD1191" s="22"/>
      <c r="VUE1191" s="22"/>
      <c r="VUF1191" s="22"/>
      <c r="VUG1191" s="22"/>
      <c r="VUH1191" s="22"/>
      <c r="VUI1191" s="22"/>
      <c r="VUJ1191" s="22"/>
      <c r="VUK1191" s="22"/>
      <c r="VUL1191" s="22"/>
      <c r="VUM1191" s="22"/>
      <c r="VUN1191" s="22"/>
      <c r="VUO1191" s="22"/>
      <c r="VUP1191" s="22"/>
      <c r="VUQ1191" s="22"/>
      <c r="VUR1191" s="22"/>
      <c r="VUS1191" s="22"/>
      <c r="VUT1191" s="22"/>
      <c r="VUU1191" s="22"/>
      <c r="VUV1191" s="22"/>
      <c r="VUW1191" s="22"/>
      <c r="VUX1191" s="22"/>
      <c r="VUY1191" s="22"/>
      <c r="VUZ1191" s="22"/>
      <c r="VVA1191" s="22"/>
      <c r="VVB1191" s="22"/>
      <c r="VVC1191" s="22"/>
      <c r="VVD1191" s="22"/>
      <c r="VVE1191" s="22"/>
      <c r="VVF1191" s="22"/>
      <c r="VVG1191" s="22"/>
      <c r="VVH1191" s="22"/>
      <c r="VVI1191" s="22"/>
      <c r="VVJ1191" s="22"/>
      <c r="VVK1191" s="22"/>
      <c r="VVL1191" s="22"/>
      <c r="VVM1191" s="22"/>
      <c r="VVN1191" s="22"/>
      <c r="VVO1191" s="22"/>
      <c r="VVP1191" s="22"/>
      <c r="VVQ1191" s="22"/>
      <c r="VVR1191" s="22"/>
      <c r="VVS1191" s="22"/>
      <c r="VVT1191" s="22"/>
      <c r="VVU1191" s="22"/>
      <c r="VVV1191" s="22"/>
      <c r="VVW1191" s="22"/>
      <c r="VVX1191" s="22"/>
      <c r="VVY1191" s="22"/>
      <c r="VVZ1191" s="22"/>
      <c r="VWA1191" s="22"/>
      <c r="VWB1191" s="22"/>
      <c r="VWC1191" s="22"/>
      <c r="VWD1191" s="22"/>
      <c r="VWE1191" s="22"/>
      <c r="VWF1191" s="22"/>
      <c r="VWG1191" s="22"/>
      <c r="VWH1191" s="22"/>
      <c r="VWI1191" s="22"/>
      <c r="VWJ1191" s="22"/>
      <c r="VWK1191" s="22"/>
      <c r="VWL1191" s="22"/>
      <c r="VWM1191" s="22"/>
      <c r="VWN1191" s="22"/>
      <c r="VWO1191" s="22"/>
      <c r="VWP1191" s="22"/>
      <c r="VWQ1191" s="22"/>
      <c r="VWR1191" s="22"/>
      <c r="VWS1191" s="22"/>
      <c r="VWT1191" s="22"/>
      <c r="VWU1191" s="22"/>
      <c r="VWV1191" s="22"/>
      <c r="VWW1191" s="22"/>
      <c r="VWX1191" s="22"/>
      <c r="VWY1191" s="22"/>
      <c r="VWZ1191" s="22"/>
      <c r="VXA1191" s="22"/>
      <c r="VXB1191" s="22"/>
      <c r="VXC1191" s="22"/>
      <c r="VXD1191" s="22"/>
      <c r="VXE1191" s="22"/>
      <c r="VXF1191" s="22"/>
      <c r="VXG1191" s="22"/>
      <c r="VXH1191" s="22"/>
      <c r="VXI1191" s="22"/>
      <c r="VXJ1191" s="22"/>
      <c r="VXK1191" s="22"/>
      <c r="VXL1191" s="22"/>
      <c r="VXM1191" s="22"/>
      <c r="VXN1191" s="22"/>
      <c r="VXO1191" s="22"/>
      <c r="VXP1191" s="22"/>
      <c r="VXQ1191" s="22"/>
      <c r="VXR1191" s="22"/>
      <c r="VXS1191" s="22"/>
      <c r="VXT1191" s="22"/>
      <c r="VXU1191" s="22"/>
      <c r="VXV1191" s="22"/>
      <c r="VXW1191" s="22"/>
      <c r="VXX1191" s="22"/>
      <c r="VXY1191" s="22"/>
      <c r="VXZ1191" s="22"/>
      <c r="VYA1191" s="22"/>
      <c r="VYB1191" s="22"/>
      <c r="VYC1191" s="22"/>
      <c r="VYD1191" s="22"/>
      <c r="VYE1191" s="22"/>
      <c r="VYF1191" s="22"/>
      <c r="VYG1191" s="22"/>
      <c r="VYH1191" s="22"/>
      <c r="VYI1191" s="22"/>
      <c r="VYJ1191" s="22"/>
      <c r="VYK1191" s="22"/>
      <c r="VYL1191" s="22"/>
      <c r="VYM1191" s="22"/>
      <c r="VYN1191" s="22"/>
      <c r="VYO1191" s="22"/>
      <c r="VYP1191" s="22"/>
      <c r="VYQ1191" s="22"/>
      <c r="VYR1191" s="22"/>
      <c r="VYS1191" s="22"/>
      <c r="VYT1191" s="22"/>
      <c r="VYU1191" s="22"/>
      <c r="VYV1191" s="22"/>
      <c r="VYW1191" s="22"/>
      <c r="VYX1191" s="22"/>
      <c r="VYY1191" s="22"/>
      <c r="VYZ1191" s="22"/>
      <c r="VZA1191" s="22"/>
      <c r="VZB1191" s="22"/>
      <c r="VZC1191" s="22"/>
      <c r="VZD1191" s="22"/>
      <c r="VZE1191" s="22"/>
      <c r="VZF1191" s="22"/>
      <c r="VZG1191" s="22"/>
      <c r="VZH1191" s="22"/>
      <c r="VZI1191" s="22"/>
      <c r="VZJ1191" s="22"/>
      <c r="VZK1191" s="22"/>
      <c r="VZL1191" s="22"/>
      <c r="VZM1191" s="22"/>
      <c r="VZN1191" s="22"/>
      <c r="VZO1191" s="22"/>
      <c r="VZP1191" s="22"/>
      <c r="VZQ1191" s="22"/>
      <c r="VZR1191" s="22"/>
      <c r="VZS1191" s="22"/>
      <c r="VZT1191" s="22"/>
      <c r="VZU1191" s="22"/>
      <c r="VZV1191" s="22"/>
      <c r="VZW1191" s="22"/>
      <c r="VZX1191" s="22"/>
      <c r="VZY1191" s="22"/>
      <c r="VZZ1191" s="22"/>
      <c r="WAA1191" s="22"/>
      <c r="WAB1191" s="22"/>
      <c r="WAC1191" s="22"/>
      <c r="WAD1191" s="22"/>
      <c r="WAE1191" s="22"/>
      <c r="WAF1191" s="22"/>
      <c r="WAG1191" s="22"/>
      <c r="WAH1191" s="22"/>
      <c r="WAI1191" s="22"/>
      <c r="WAJ1191" s="22"/>
      <c r="WAK1191" s="22"/>
      <c r="WAL1191" s="22"/>
      <c r="WAM1191" s="22"/>
      <c r="WAN1191" s="22"/>
      <c r="WAO1191" s="22"/>
      <c r="WAP1191" s="22"/>
      <c r="WAQ1191" s="22"/>
      <c r="WAR1191" s="22"/>
      <c r="WAS1191" s="22"/>
      <c r="WAT1191" s="22"/>
      <c r="WAU1191" s="22"/>
      <c r="WAV1191" s="22"/>
      <c r="WAW1191" s="22"/>
      <c r="WAX1191" s="22"/>
      <c r="WAY1191" s="22"/>
      <c r="WAZ1191" s="22"/>
      <c r="WBA1191" s="22"/>
      <c r="WBB1191" s="22"/>
      <c r="WBC1191" s="22"/>
      <c r="WBD1191" s="22"/>
      <c r="WBE1191" s="22"/>
      <c r="WBF1191" s="22"/>
      <c r="WBG1191" s="22"/>
      <c r="WBH1191" s="22"/>
      <c r="WBI1191" s="22"/>
      <c r="WBJ1191" s="22"/>
      <c r="WBK1191" s="22"/>
      <c r="WBL1191" s="22"/>
      <c r="WBM1191" s="22"/>
      <c r="WBN1191" s="22"/>
      <c r="WBO1191" s="22"/>
      <c r="WBP1191" s="22"/>
      <c r="WBQ1191" s="22"/>
      <c r="WBR1191" s="22"/>
      <c r="WBS1191" s="22"/>
      <c r="WBT1191" s="22"/>
      <c r="WBU1191" s="22"/>
      <c r="WBV1191" s="22"/>
      <c r="WBW1191" s="22"/>
      <c r="WBX1191" s="22"/>
      <c r="WBY1191" s="22"/>
      <c r="WBZ1191" s="22"/>
      <c r="WCA1191" s="22"/>
      <c r="WCB1191" s="22"/>
      <c r="WCC1191" s="22"/>
      <c r="WCD1191" s="22"/>
      <c r="WCE1191" s="22"/>
      <c r="WCF1191" s="22"/>
      <c r="WCG1191" s="22"/>
      <c r="WCH1191" s="22"/>
      <c r="WCI1191" s="22"/>
      <c r="WCJ1191" s="22"/>
      <c r="WCK1191" s="22"/>
      <c r="WCL1191" s="22"/>
      <c r="WCM1191" s="22"/>
      <c r="WCN1191" s="22"/>
      <c r="WCO1191" s="22"/>
      <c r="WCP1191" s="22"/>
      <c r="WCQ1191" s="22"/>
      <c r="WCR1191" s="22"/>
      <c r="WCS1191" s="22"/>
      <c r="WCT1191" s="22"/>
      <c r="WCU1191" s="22"/>
      <c r="WCV1191" s="22"/>
      <c r="WCW1191" s="22"/>
      <c r="WCX1191" s="22"/>
      <c r="WCY1191" s="22"/>
      <c r="WCZ1191" s="22"/>
      <c r="WDA1191" s="22"/>
      <c r="WDB1191" s="22"/>
      <c r="WDC1191" s="22"/>
      <c r="WDD1191" s="22"/>
      <c r="WDE1191" s="22"/>
      <c r="WDF1191" s="22"/>
      <c r="WDG1191" s="22"/>
      <c r="WDH1191" s="22"/>
      <c r="WDI1191" s="22"/>
      <c r="WDJ1191" s="22"/>
      <c r="WDK1191" s="22"/>
      <c r="WDL1191" s="22"/>
      <c r="WDM1191" s="22"/>
      <c r="WDN1191" s="22"/>
      <c r="WDO1191" s="22"/>
      <c r="WDP1191" s="22"/>
      <c r="WDQ1191" s="22"/>
      <c r="WDR1191" s="22"/>
      <c r="WDS1191" s="22"/>
      <c r="WDT1191" s="22"/>
      <c r="WDU1191" s="22"/>
      <c r="WDV1191" s="22"/>
      <c r="WDW1191" s="22"/>
      <c r="WDX1191" s="22"/>
      <c r="WDY1191" s="22"/>
      <c r="WDZ1191" s="22"/>
      <c r="WEA1191" s="22"/>
      <c r="WEB1191" s="22"/>
      <c r="WEC1191" s="22"/>
      <c r="WED1191" s="22"/>
      <c r="WEE1191" s="22"/>
      <c r="WEF1191" s="22"/>
      <c r="WEG1191" s="22"/>
      <c r="WEH1191" s="22"/>
      <c r="WEI1191" s="22"/>
      <c r="WEJ1191" s="22"/>
      <c r="WEK1191" s="22"/>
      <c r="WEL1191" s="22"/>
      <c r="WEM1191" s="22"/>
      <c r="WEN1191" s="22"/>
      <c r="WEO1191" s="22"/>
      <c r="WEP1191" s="22"/>
      <c r="WEQ1191" s="22"/>
      <c r="WER1191" s="22"/>
      <c r="WES1191" s="22"/>
      <c r="WET1191" s="22"/>
      <c r="WEU1191" s="22"/>
      <c r="WEV1191" s="22"/>
      <c r="WEW1191" s="22"/>
      <c r="WEX1191" s="22"/>
      <c r="WEY1191" s="22"/>
      <c r="WEZ1191" s="22"/>
      <c r="WFA1191" s="22"/>
      <c r="WFB1191" s="22"/>
      <c r="WFC1191" s="22"/>
      <c r="WFD1191" s="22"/>
      <c r="WFE1191" s="22"/>
      <c r="WFF1191" s="22"/>
      <c r="WFG1191" s="22"/>
      <c r="WFH1191" s="22"/>
      <c r="WFI1191" s="22"/>
      <c r="WFJ1191" s="22"/>
      <c r="WFK1191" s="22"/>
      <c r="WFL1191" s="22"/>
      <c r="WFM1191" s="22"/>
      <c r="WFN1191" s="22"/>
      <c r="WFO1191" s="22"/>
      <c r="WFP1191" s="22"/>
      <c r="WFQ1191" s="22"/>
      <c r="WFR1191" s="22"/>
      <c r="WFS1191" s="22"/>
      <c r="WFT1191" s="22"/>
      <c r="WFU1191" s="22"/>
      <c r="WFV1191" s="22"/>
      <c r="WFW1191" s="22"/>
      <c r="WFX1191" s="22"/>
      <c r="WFY1191" s="22"/>
      <c r="WFZ1191" s="22"/>
      <c r="WGA1191" s="22"/>
      <c r="WGB1191" s="22"/>
      <c r="WGC1191" s="22"/>
      <c r="WGD1191" s="22"/>
      <c r="WGE1191" s="22"/>
      <c r="WGF1191" s="22"/>
      <c r="WGG1191" s="22"/>
      <c r="WGH1191" s="22"/>
      <c r="WGI1191" s="22"/>
      <c r="WGJ1191" s="22"/>
      <c r="WGK1191" s="22"/>
      <c r="WGL1191" s="22"/>
      <c r="WGM1191" s="22"/>
      <c r="WGN1191" s="22"/>
      <c r="WGO1191" s="22"/>
      <c r="WGP1191" s="22"/>
      <c r="WGQ1191" s="22"/>
      <c r="WGR1191" s="22"/>
      <c r="WGS1191" s="22"/>
      <c r="WGT1191" s="22"/>
      <c r="WGU1191" s="22"/>
      <c r="WGV1191" s="22"/>
      <c r="WGW1191" s="22"/>
      <c r="WGX1191" s="22"/>
      <c r="WGY1191" s="22"/>
      <c r="WGZ1191" s="22"/>
      <c r="WHA1191" s="22"/>
      <c r="WHB1191" s="22"/>
      <c r="WHC1191" s="22"/>
      <c r="WHD1191" s="22"/>
      <c r="WHE1191" s="22"/>
      <c r="WHF1191" s="22"/>
      <c r="WHG1191" s="22"/>
      <c r="WHH1191" s="22"/>
      <c r="WHI1191" s="22"/>
      <c r="WHJ1191" s="22"/>
      <c r="WHK1191" s="22"/>
      <c r="WHL1191" s="22"/>
      <c r="WHM1191" s="22"/>
      <c r="WHN1191" s="22"/>
      <c r="WHO1191" s="22"/>
      <c r="WHP1191" s="22"/>
      <c r="WHQ1191" s="22"/>
      <c r="WHR1191" s="22"/>
      <c r="WHS1191" s="22"/>
      <c r="WHT1191" s="22"/>
      <c r="WHU1191" s="22"/>
      <c r="WHV1191" s="22"/>
      <c r="WHW1191" s="22"/>
      <c r="WHX1191" s="22"/>
      <c r="WHY1191" s="22"/>
      <c r="WHZ1191" s="22"/>
      <c r="WIA1191" s="22"/>
      <c r="WIB1191" s="22"/>
      <c r="WIC1191" s="22"/>
      <c r="WID1191" s="22"/>
      <c r="WIE1191" s="22"/>
      <c r="WIF1191" s="22"/>
      <c r="WIG1191" s="22"/>
      <c r="WIH1191" s="22"/>
      <c r="WII1191" s="22"/>
      <c r="WIJ1191" s="22"/>
      <c r="WIK1191" s="22"/>
      <c r="WIL1191" s="22"/>
      <c r="WIM1191" s="22"/>
      <c r="WIN1191" s="22"/>
      <c r="WIO1191" s="22"/>
      <c r="WIP1191" s="22"/>
      <c r="WIQ1191" s="22"/>
      <c r="WIR1191" s="22"/>
      <c r="WIS1191" s="22"/>
      <c r="WIT1191" s="22"/>
      <c r="WIU1191" s="22"/>
      <c r="WIV1191" s="22"/>
      <c r="WIW1191" s="22"/>
      <c r="WIX1191" s="22"/>
      <c r="WIY1191" s="22"/>
      <c r="WIZ1191" s="22"/>
      <c r="WJA1191" s="22"/>
      <c r="WJB1191" s="22"/>
      <c r="WJC1191" s="22"/>
      <c r="WJD1191" s="22"/>
      <c r="WJE1191" s="22"/>
      <c r="WJF1191" s="22"/>
      <c r="WJG1191" s="22"/>
      <c r="WJH1191" s="22"/>
      <c r="WJI1191" s="22"/>
      <c r="WJJ1191" s="22"/>
      <c r="WJK1191" s="22"/>
      <c r="WJL1191" s="22"/>
      <c r="WJM1191" s="22"/>
      <c r="WJN1191" s="22"/>
      <c r="WJO1191" s="22"/>
      <c r="WJP1191" s="22"/>
      <c r="WJQ1191" s="22"/>
      <c r="WJR1191" s="22"/>
      <c r="WJS1191" s="22"/>
      <c r="WJT1191" s="22"/>
      <c r="WJU1191" s="22"/>
      <c r="WJV1191" s="22"/>
      <c r="WJW1191" s="22"/>
      <c r="WJX1191" s="22"/>
      <c r="WJY1191" s="22"/>
      <c r="WJZ1191" s="22"/>
      <c r="WKA1191" s="22"/>
      <c r="WKB1191" s="22"/>
      <c r="WKC1191" s="22"/>
      <c r="WKD1191" s="22"/>
      <c r="WKE1191" s="22"/>
      <c r="WKF1191" s="22"/>
      <c r="WKG1191" s="22"/>
      <c r="WKH1191" s="22"/>
      <c r="WKI1191" s="22"/>
      <c r="WKJ1191" s="22"/>
      <c r="WKK1191" s="22"/>
      <c r="WKL1191" s="22"/>
      <c r="WKM1191" s="22"/>
      <c r="WKN1191" s="22"/>
      <c r="WKO1191" s="22"/>
      <c r="WKP1191" s="22"/>
      <c r="WKQ1191" s="22"/>
      <c r="WKR1191" s="22"/>
      <c r="WKS1191" s="22"/>
      <c r="WKT1191" s="22"/>
      <c r="WKU1191" s="22"/>
      <c r="WKV1191" s="22"/>
      <c r="WKW1191" s="22"/>
      <c r="WKX1191" s="22"/>
      <c r="WKY1191" s="22"/>
      <c r="WKZ1191" s="22"/>
      <c r="WLA1191" s="22"/>
      <c r="WLB1191" s="22"/>
      <c r="WLC1191" s="22"/>
      <c r="WLD1191" s="22"/>
      <c r="WLE1191" s="22"/>
      <c r="WLF1191" s="22"/>
      <c r="WLG1191" s="22"/>
      <c r="WLH1191" s="22"/>
      <c r="WLI1191" s="22"/>
      <c r="WLJ1191" s="22"/>
      <c r="WLK1191" s="22"/>
      <c r="WLL1191" s="22"/>
      <c r="WLM1191" s="22"/>
      <c r="WLN1191" s="22"/>
      <c r="WLO1191" s="22"/>
      <c r="WLP1191" s="22"/>
      <c r="WLQ1191" s="22"/>
      <c r="WLR1191" s="22"/>
      <c r="WLS1191" s="22"/>
      <c r="WLT1191" s="22"/>
      <c r="WLU1191" s="22"/>
      <c r="WLV1191" s="22"/>
      <c r="WLW1191" s="22"/>
      <c r="WLX1191" s="22"/>
      <c r="WLY1191" s="22"/>
      <c r="WLZ1191" s="22"/>
      <c r="WMA1191" s="22"/>
      <c r="WMB1191" s="22"/>
      <c r="WMC1191" s="22"/>
      <c r="WMD1191" s="22"/>
      <c r="WME1191" s="22"/>
      <c r="WMF1191" s="22"/>
      <c r="WMG1191" s="22"/>
      <c r="WMH1191" s="22"/>
      <c r="WMI1191" s="22"/>
      <c r="WMJ1191" s="22"/>
      <c r="WMK1191" s="22"/>
      <c r="WML1191" s="22"/>
      <c r="WMM1191" s="22"/>
      <c r="WMN1191" s="22"/>
      <c r="WMO1191" s="22"/>
      <c r="WMP1191" s="22"/>
      <c r="WMQ1191" s="22"/>
      <c r="WMR1191" s="22"/>
      <c r="WMS1191" s="22"/>
      <c r="WMT1191" s="22"/>
      <c r="WMU1191" s="22"/>
      <c r="WMV1191" s="22"/>
      <c r="WMW1191" s="22"/>
      <c r="WMX1191" s="22"/>
      <c r="WMY1191" s="22"/>
      <c r="WMZ1191" s="22"/>
      <c r="WNA1191" s="22"/>
      <c r="WNB1191" s="22"/>
      <c r="WNC1191" s="22"/>
      <c r="WND1191" s="22"/>
      <c r="WNE1191" s="22"/>
      <c r="WNF1191" s="22"/>
      <c r="WNG1191" s="22"/>
      <c r="WNH1191" s="22"/>
      <c r="WNI1191" s="22"/>
      <c r="WNJ1191" s="22"/>
      <c r="WNK1191" s="22"/>
      <c r="WNL1191" s="22"/>
      <c r="WNM1191" s="22"/>
      <c r="WNN1191" s="22"/>
      <c r="WNO1191" s="22"/>
      <c r="WNP1191" s="22"/>
      <c r="WNQ1191" s="22"/>
      <c r="WNR1191" s="22"/>
      <c r="WNS1191" s="22"/>
      <c r="WNT1191" s="22"/>
      <c r="WNU1191" s="22"/>
      <c r="WNV1191" s="22"/>
      <c r="WNW1191" s="22"/>
      <c r="WNX1191" s="22"/>
      <c r="WNY1191" s="22"/>
      <c r="WNZ1191" s="22"/>
      <c r="WOA1191" s="22"/>
      <c r="WOB1191" s="22"/>
      <c r="WOC1191" s="22"/>
      <c r="WOD1191" s="22"/>
      <c r="WOE1191" s="22"/>
      <c r="WOF1191" s="22"/>
      <c r="WOG1191" s="22"/>
      <c r="WOH1191" s="22"/>
      <c r="WOI1191" s="22"/>
      <c r="WOJ1191" s="22"/>
      <c r="WOK1191" s="22"/>
      <c r="WOL1191" s="22"/>
      <c r="WOM1191" s="22"/>
      <c r="WON1191" s="22"/>
      <c r="WOO1191" s="22"/>
      <c r="WOP1191" s="22"/>
      <c r="WOQ1191" s="22"/>
      <c r="WOR1191" s="22"/>
      <c r="WOS1191" s="22"/>
      <c r="WOT1191" s="22"/>
      <c r="WOU1191" s="22"/>
      <c r="WOV1191" s="22"/>
      <c r="WOW1191" s="22"/>
      <c r="WOX1191" s="22"/>
      <c r="WOY1191" s="22"/>
      <c r="WOZ1191" s="22"/>
      <c r="WPA1191" s="22"/>
      <c r="WPB1191" s="22"/>
      <c r="WPC1191" s="22"/>
      <c r="WPD1191" s="22"/>
      <c r="WPE1191" s="22"/>
      <c r="WPF1191" s="22"/>
      <c r="WPG1191" s="22"/>
      <c r="WPH1191" s="22"/>
      <c r="WPI1191" s="22"/>
      <c r="WPJ1191" s="22"/>
      <c r="WPK1191" s="22"/>
      <c r="WPL1191" s="22"/>
      <c r="WPM1191" s="22"/>
      <c r="WPN1191" s="22"/>
      <c r="WPO1191" s="22"/>
      <c r="WPP1191" s="22"/>
      <c r="WPQ1191" s="22"/>
      <c r="WPR1191" s="22"/>
      <c r="WPS1191" s="22"/>
      <c r="WPT1191" s="22"/>
      <c r="WPU1191" s="22"/>
      <c r="WPV1191" s="22"/>
      <c r="WPW1191" s="22"/>
      <c r="WPX1191" s="22"/>
      <c r="WPY1191" s="22"/>
      <c r="WPZ1191" s="22"/>
      <c r="WQA1191" s="22"/>
      <c r="WQB1191" s="22"/>
      <c r="WQC1191" s="22"/>
      <c r="WQD1191" s="22"/>
      <c r="WQE1191" s="22"/>
      <c r="WQF1191" s="22"/>
      <c r="WQG1191" s="22"/>
      <c r="WQH1191" s="22"/>
      <c r="WQI1191" s="22"/>
      <c r="WQJ1191" s="22"/>
      <c r="WQK1191" s="22"/>
      <c r="WQL1191" s="22"/>
      <c r="WQM1191" s="22"/>
      <c r="WQN1191" s="22"/>
      <c r="WQO1191" s="22"/>
      <c r="WQP1191" s="22"/>
      <c r="WQQ1191" s="22"/>
      <c r="WQR1191" s="22"/>
      <c r="WQS1191" s="22"/>
      <c r="WQT1191" s="22"/>
      <c r="WQU1191" s="22"/>
      <c r="WQV1191" s="22"/>
      <c r="WQW1191" s="22"/>
      <c r="WQX1191" s="22"/>
      <c r="WQY1191" s="22"/>
      <c r="WQZ1191" s="22"/>
      <c r="WRA1191" s="22"/>
      <c r="WRB1191" s="22"/>
      <c r="WRC1191" s="22"/>
      <c r="WRD1191" s="22"/>
      <c r="WRE1191" s="22"/>
      <c r="WRF1191" s="22"/>
      <c r="WRG1191" s="22"/>
      <c r="WRH1191" s="22"/>
      <c r="WRI1191" s="22"/>
      <c r="WRJ1191" s="22"/>
      <c r="WRK1191" s="22"/>
      <c r="WRL1191" s="22"/>
      <c r="WRM1191" s="22"/>
      <c r="WRN1191" s="22"/>
      <c r="WRO1191" s="22"/>
      <c r="WRP1191" s="22"/>
      <c r="WRQ1191" s="22"/>
      <c r="WRR1191" s="22"/>
      <c r="WRS1191" s="22"/>
      <c r="WRT1191" s="22"/>
      <c r="WRU1191" s="22"/>
      <c r="WRV1191" s="22"/>
      <c r="WRW1191" s="22"/>
      <c r="WRX1191" s="22"/>
      <c r="WRY1191" s="22"/>
      <c r="WRZ1191" s="22"/>
      <c r="WSA1191" s="22"/>
      <c r="WSB1191" s="22"/>
      <c r="WSC1191" s="22"/>
      <c r="WSD1191" s="22"/>
      <c r="WSE1191" s="22"/>
      <c r="WSF1191" s="22"/>
      <c r="WSG1191" s="22"/>
      <c r="WSH1191" s="22"/>
      <c r="WSI1191" s="22"/>
      <c r="WSJ1191" s="22"/>
      <c r="WSK1191" s="22"/>
      <c r="WSL1191" s="22"/>
      <c r="WSM1191" s="22"/>
      <c r="WSN1191" s="22"/>
      <c r="WSO1191" s="22"/>
      <c r="WSP1191" s="22"/>
      <c r="WSQ1191" s="22"/>
      <c r="WSR1191" s="22"/>
      <c r="WSS1191" s="22"/>
      <c r="WST1191" s="22"/>
      <c r="WSU1191" s="22"/>
      <c r="WSV1191" s="22"/>
      <c r="WSW1191" s="22"/>
      <c r="WSX1191" s="22"/>
      <c r="WSY1191" s="22"/>
      <c r="WSZ1191" s="22"/>
      <c r="WTA1191" s="22"/>
      <c r="WTB1191" s="22"/>
      <c r="WTC1191" s="22"/>
      <c r="WTD1191" s="22"/>
      <c r="WTE1191" s="22"/>
      <c r="WTF1191" s="22"/>
      <c r="WTG1191" s="22"/>
      <c r="WTH1191" s="22"/>
      <c r="WTI1191" s="22"/>
      <c r="WTJ1191" s="22"/>
      <c r="WTK1191" s="22"/>
      <c r="WTL1191" s="22"/>
      <c r="WTM1191" s="22"/>
      <c r="WTN1191" s="22"/>
      <c r="WTO1191" s="22"/>
      <c r="WTP1191" s="22"/>
      <c r="WTQ1191" s="22"/>
      <c r="WTR1191" s="22"/>
      <c r="WTS1191" s="22"/>
      <c r="WTT1191" s="22"/>
      <c r="WTU1191" s="22"/>
      <c r="WTV1191" s="22"/>
      <c r="WTW1191" s="22"/>
      <c r="WTX1191" s="22"/>
      <c r="WTY1191" s="22"/>
      <c r="WTZ1191" s="22"/>
      <c r="WUA1191" s="22"/>
      <c r="WUB1191" s="22"/>
      <c r="WUC1191" s="22"/>
      <c r="WUD1191" s="22"/>
      <c r="WUE1191" s="22"/>
      <c r="WUF1191" s="22"/>
      <c r="WUG1191" s="22"/>
      <c r="WUH1191" s="22"/>
      <c r="WUI1191" s="22"/>
      <c r="WUJ1191" s="22"/>
      <c r="WUK1191" s="22"/>
      <c r="WUL1191" s="22"/>
      <c r="WUM1191" s="22"/>
      <c r="WUN1191" s="22"/>
      <c r="WUO1191" s="22"/>
      <c r="WUP1191" s="22"/>
      <c r="WUQ1191" s="22"/>
      <c r="WUR1191" s="22"/>
      <c r="WUS1191" s="22"/>
      <c r="WUT1191" s="22"/>
      <c r="WUU1191" s="22"/>
      <c r="WUV1191" s="22"/>
      <c r="WUW1191" s="22"/>
      <c r="WUX1191" s="22"/>
      <c r="WUY1191" s="22"/>
      <c r="WUZ1191" s="22"/>
      <c r="WVA1191" s="22"/>
      <c r="WVB1191" s="22"/>
      <c r="WVC1191" s="22"/>
      <c r="WVD1191" s="22"/>
      <c r="WVE1191" s="22"/>
      <c r="WVF1191" s="22"/>
      <c r="WVG1191" s="22"/>
      <c r="WVH1191" s="22"/>
      <c r="WVI1191" s="22"/>
      <c r="WVJ1191" s="22"/>
      <c r="WVK1191" s="22"/>
      <c r="WVL1191" s="22"/>
      <c r="WVM1191" s="22"/>
      <c r="WVN1191" s="22"/>
      <c r="WVO1191" s="22"/>
      <c r="WVP1191" s="22"/>
      <c r="WVQ1191" s="22"/>
      <c r="WVR1191" s="22"/>
      <c r="WVS1191" s="22"/>
      <c r="WVT1191" s="22"/>
      <c r="WVU1191" s="22"/>
      <c r="WVV1191" s="22"/>
      <c r="WVW1191" s="22"/>
      <c r="WVX1191" s="22"/>
      <c r="WVY1191" s="22"/>
      <c r="WVZ1191" s="22"/>
      <c r="WWA1191" s="22"/>
      <c r="WWB1191" s="22"/>
      <c r="WWC1191" s="22"/>
      <c r="WWD1191" s="22"/>
      <c r="WWE1191" s="22"/>
      <c r="WWF1191" s="22"/>
      <c r="WWG1191" s="22"/>
      <c r="WWH1191" s="22"/>
      <c r="WWI1191" s="22"/>
      <c r="WWJ1191" s="22"/>
      <c r="WWK1191" s="22"/>
      <c r="WWL1191" s="22"/>
      <c r="WWM1191" s="22"/>
      <c r="WWN1191" s="22"/>
      <c r="WWO1191" s="22"/>
      <c r="WWP1191" s="22"/>
      <c r="WWQ1191" s="22"/>
      <c r="WWR1191" s="22"/>
      <c r="WWS1191" s="22"/>
      <c r="WWT1191" s="22"/>
      <c r="WWU1191" s="22"/>
      <c r="WWV1191" s="22"/>
      <c r="WWW1191" s="22"/>
      <c r="WWX1191" s="22"/>
      <c r="WWY1191" s="22"/>
      <c r="WWZ1191" s="22"/>
      <c r="WXA1191" s="22"/>
      <c r="WXB1191" s="22"/>
      <c r="WXC1191" s="22"/>
      <c r="WXD1191" s="22"/>
      <c r="WXE1191" s="22"/>
      <c r="WXF1191" s="22"/>
      <c r="WXG1191" s="22"/>
      <c r="WXH1191" s="22"/>
      <c r="WXI1191" s="22"/>
      <c r="WXJ1191" s="22"/>
      <c r="WXK1191" s="22"/>
      <c r="WXL1191" s="22"/>
      <c r="WXM1191" s="22"/>
      <c r="WXN1191" s="22"/>
      <c r="WXO1191" s="22"/>
      <c r="WXP1191" s="22"/>
      <c r="WXQ1191" s="22"/>
      <c r="WXR1191" s="22"/>
      <c r="WXS1191" s="22"/>
      <c r="WXT1191" s="22"/>
      <c r="WXU1191" s="22"/>
      <c r="WXV1191" s="22"/>
      <c r="WXW1191" s="22"/>
      <c r="WXX1191" s="22"/>
      <c r="WXY1191" s="22"/>
      <c r="WXZ1191" s="22"/>
      <c r="WYA1191" s="22"/>
      <c r="WYB1191" s="22"/>
      <c r="WYC1191" s="22"/>
      <c r="WYD1191" s="22"/>
      <c r="WYE1191" s="22"/>
      <c r="WYF1191" s="22"/>
      <c r="WYG1191" s="22"/>
      <c r="WYH1191" s="22"/>
      <c r="WYI1191" s="22"/>
      <c r="WYJ1191" s="22"/>
      <c r="WYK1191" s="22"/>
      <c r="WYL1191" s="22"/>
      <c r="WYM1191" s="22"/>
      <c r="WYN1191" s="22"/>
      <c r="WYO1191" s="22"/>
      <c r="WYP1191" s="22"/>
      <c r="WYQ1191" s="22"/>
      <c r="WYR1191" s="22"/>
      <c r="WYS1191" s="22"/>
      <c r="WYT1191" s="22"/>
      <c r="WYU1191" s="22"/>
      <c r="WYV1191" s="22"/>
      <c r="WYW1191" s="22"/>
      <c r="WYX1191" s="22"/>
      <c r="WYY1191" s="22"/>
      <c r="WYZ1191" s="22"/>
      <c r="WZA1191" s="22"/>
      <c r="WZB1191" s="22"/>
      <c r="WZC1191" s="22"/>
      <c r="WZD1191" s="22"/>
      <c r="WZE1191" s="22"/>
      <c r="WZF1191" s="22"/>
      <c r="WZG1191" s="22"/>
      <c r="WZH1191" s="22"/>
      <c r="WZI1191" s="22"/>
      <c r="WZJ1191" s="22"/>
      <c r="WZK1191" s="22"/>
      <c r="WZL1191" s="22"/>
      <c r="WZM1191" s="22"/>
      <c r="WZN1191" s="22"/>
      <c r="WZO1191" s="22"/>
      <c r="WZP1191" s="22"/>
      <c r="WZQ1191" s="22"/>
      <c r="WZR1191" s="22"/>
      <c r="WZS1191" s="22"/>
      <c r="WZT1191" s="22"/>
      <c r="WZU1191" s="22"/>
      <c r="WZV1191" s="22"/>
      <c r="WZW1191" s="22"/>
      <c r="WZX1191" s="22"/>
      <c r="WZY1191" s="22"/>
      <c r="WZZ1191" s="22"/>
      <c r="XAA1191" s="22"/>
      <c r="XAB1191" s="22"/>
      <c r="XAC1191" s="22"/>
      <c r="XAD1191" s="22"/>
      <c r="XAE1191" s="22"/>
      <c r="XAF1191" s="22"/>
      <c r="XAG1191" s="22"/>
      <c r="XAH1191" s="22"/>
      <c r="XAI1191" s="22"/>
      <c r="XAJ1191" s="22"/>
      <c r="XAK1191" s="22"/>
      <c r="XAL1191" s="22"/>
      <c r="XAM1191" s="22"/>
      <c r="XAN1191" s="22"/>
      <c r="XAO1191" s="22"/>
      <c r="XAP1191" s="22"/>
      <c r="XAQ1191" s="22"/>
      <c r="XAR1191" s="22"/>
      <c r="XAS1191" s="22"/>
      <c r="XAT1191" s="22"/>
      <c r="XAU1191" s="22"/>
      <c r="XAV1191" s="22"/>
      <c r="XAW1191" s="22"/>
      <c r="XAX1191" s="22"/>
      <c r="XAY1191" s="22"/>
      <c r="XAZ1191" s="22"/>
      <c r="XBA1191" s="22"/>
      <c r="XBB1191" s="22"/>
      <c r="XBC1191" s="22"/>
      <c r="XBD1191" s="22"/>
      <c r="XBE1191" s="22"/>
      <c r="XBF1191" s="22"/>
      <c r="XBG1191" s="22"/>
      <c r="XBH1191" s="22"/>
      <c r="XBI1191" s="22"/>
      <c r="XBJ1191" s="22"/>
      <c r="XBK1191" s="22"/>
      <c r="XBL1191" s="22"/>
      <c r="XBM1191" s="22"/>
      <c r="XBN1191" s="22"/>
      <c r="XBO1191" s="22"/>
      <c r="XBP1191" s="22"/>
      <c r="XBQ1191" s="22"/>
      <c r="XBR1191" s="22"/>
      <c r="XBS1191" s="22"/>
      <c r="XBT1191" s="22"/>
      <c r="XBU1191" s="22"/>
      <c r="XBV1191" s="22"/>
      <c r="XBW1191" s="22"/>
      <c r="XBX1191" s="22"/>
      <c r="XBY1191" s="22"/>
      <c r="XBZ1191" s="22"/>
      <c r="XCA1191" s="22"/>
      <c r="XCB1191" s="22"/>
      <c r="XCC1191" s="22"/>
      <c r="XCD1191" s="22"/>
      <c r="XCE1191" s="22"/>
      <c r="XCF1191" s="22"/>
      <c r="XCG1191" s="22"/>
      <c r="XCH1191" s="22"/>
      <c r="XCI1191" s="22"/>
      <c r="XCJ1191" s="22"/>
      <c r="XCK1191" s="22"/>
      <c r="XCL1191" s="22"/>
      <c r="XCM1191" s="22"/>
      <c r="XCN1191" s="22"/>
      <c r="XCO1191" s="22"/>
    </row>
    <row r="1192" spans="1:16317" ht="100.9" customHeight="1">
      <c r="A1192" s="480"/>
      <c r="B1192" s="304" t="s">
        <v>75</v>
      </c>
      <c r="C1192" s="215" t="s">
        <v>6116</v>
      </c>
      <c r="D1192" s="305" t="s">
        <v>6117</v>
      </c>
      <c r="E1192" s="185" t="s">
        <v>1705</v>
      </c>
      <c r="F1192" s="175" t="s">
        <v>6118</v>
      </c>
      <c r="G1192" s="186" t="s">
        <v>6119</v>
      </c>
      <c r="H1192" s="312" t="s">
        <v>1016</v>
      </c>
      <c r="I1192" s="313"/>
      <c r="J1192" s="313"/>
      <c r="K1192" s="201" t="s">
        <v>1558</v>
      </c>
      <c r="L1192" s="90" t="s">
        <v>1040</v>
      </c>
      <c r="M1192" s="202" t="s">
        <v>439</v>
      </c>
      <c r="N1192" s="106" t="s">
        <v>6120</v>
      </c>
      <c r="O1192" s="107"/>
      <c r="P1192" s="201" t="s">
        <v>907</v>
      </c>
      <c r="Q1192" s="90" t="s">
        <v>356</v>
      </c>
      <c r="R1192" s="217" t="s">
        <v>3600</v>
      </c>
      <c r="S1192" s="106"/>
      <c r="T1192" s="107"/>
      <c r="U1192" s="201" t="s">
        <v>908</v>
      </c>
      <c r="V1192" s="90" t="s">
        <v>356</v>
      </c>
      <c r="W1192" s="282" t="s">
        <v>905</v>
      </c>
      <c r="X1192" s="329"/>
      <c r="Y1192" s="350"/>
      <c r="Z1192" s="201" t="s">
        <v>3956</v>
      </c>
      <c r="AA1192" s="90" t="s">
        <v>357</v>
      </c>
      <c r="AB1192" s="383" t="s">
        <v>439</v>
      </c>
      <c r="AC1192" s="329" t="s">
        <v>6121</v>
      </c>
      <c r="AD1192" s="350"/>
      <c r="AE1192" s="22"/>
      <c r="AF1192" s="22"/>
      <c r="AG1192" s="22"/>
      <c r="AH1192" s="22"/>
      <c r="AI1192" s="22"/>
      <c r="AJ1192" s="22"/>
      <c r="AK1192" s="22"/>
      <c r="AL1192" s="22"/>
      <c r="AM1192" s="22"/>
      <c r="AN1192" s="22"/>
      <c r="AO1192" s="22"/>
      <c r="AP1192" s="22"/>
      <c r="AQ1192" s="22"/>
      <c r="AR1192" s="22"/>
      <c r="AS1192" s="22"/>
      <c r="AT1192" s="22"/>
      <c r="AU1192" s="22"/>
      <c r="AV1192" s="22"/>
      <c r="AW1192" s="22"/>
      <c r="AX1192" s="22"/>
      <c r="AY1192" s="22"/>
      <c r="AZ1192" s="22"/>
      <c r="BA1192" s="22"/>
      <c r="BB1192" s="22"/>
      <c r="BC1192" s="22"/>
      <c r="BD1192" s="22"/>
      <c r="BE1192" s="22"/>
      <c r="BF1192" s="22"/>
      <c r="BG1192" s="22"/>
      <c r="BH1192" s="22"/>
      <c r="BI1192" s="22"/>
      <c r="BJ1192" s="22"/>
      <c r="BK1192" s="22"/>
      <c r="BL1192" s="22"/>
      <c r="BM1192" s="22"/>
      <c r="BN1192" s="22"/>
      <c r="BO1192" s="22"/>
      <c r="BP1192" s="22"/>
      <c r="BQ1192" s="22"/>
      <c r="BR1192" s="22"/>
      <c r="BS1192" s="22"/>
      <c r="BT1192" s="22"/>
      <c r="BU1192" s="22"/>
      <c r="BV1192" s="22"/>
      <c r="BW1192" s="22"/>
      <c r="BX1192" s="22"/>
      <c r="BY1192" s="22"/>
      <c r="BZ1192" s="22"/>
      <c r="CA1192" s="22"/>
      <c r="CB1192" s="22"/>
      <c r="CC1192" s="22"/>
      <c r="CD1192" s="22"/>
      <c r="CE1192" s="22"/>
      <c r="CF1192" s="22"/>
      <c r="CG1192" s="22"/>
      <c r="CH1192" s="22"/>
      <c r="CI1192" s="22"/>
      <c r="CJ1192" s="22"/>
      <c r="CK1192" s="22"/>
      <c r="CL1192" s="22"/>
      <c r="CM1192" s="22"/>
      <c r="CN1192" s="22"/>
      <c r="CO1192" s="22"/>
      <c r="CP1192" s="22"/>
      <c r="CQ1192" s="22"/>
      <c r="CR1192" s="22"/>
      <c r="CS1192" s="22"/>
      <c r="CT1192" s="22"/>
      <c r="CU1192" s="22"/>
      <c r="CV1192" s="22"/>
      <c r="CW1192" s="22"/>
      <c r="CX1192" s="22"/>
      <c r="CY1192" s="22"/>
      <c r="CZ1192" s="22"/>
      <c r="DA1192" s="22"/>
      <c r="DB1192" s="22"/>
      <c r="DC1192" s="22"/>
      <c r="DD1192" s="22"/>
      <c r="DE1192" s="22"/>
      <c r="DF1192" s="22"/>
      <c r="DG1192" s="22"/>
      <c r="DH1192" s="22"/>
      <c r="DI1192" s="22"/>
      <c r="DJ1192" s="22"/>
      <c r="DK1192" s="22"/>
      <c r="DL1192" s="22"/>
      <c r="DM1192" s="22"/>
      <c r="DN1192" s="22"/>
      <c r="DO1192" s="22"/>
      <c r="DP1192" s="22"/>
      <c r="DQ1192" s="22"/>
      <c r="DR1192" s="22"/>
      <c r="DS1192" s="22"/>
      <c r="DT1192" s="22"/>
      <c r="DU1192" s="22"/>
      <c r="DV1192" s="22"/>
      <c r="DW1192" s="22"/>
      <c r="DX1192" s="22"/>
      <c r="DY1192" s="22"/>
      <c r="DZ1192" s="22"/>
      <c r="EA1192" s="22"/>
      <c r="EB1192" s="22"/>
      <c r="EC1192" s="22"/>
      <c r="ED1192" s="22"/>
      <c r="EE1192" s="22"/>
      <c r="EF1192" s="22"/>
      <c r="EG1192" s="22"/>
      <c r="EH1192" s="22"/>
      <c r="EI1192" s="22"/>
      <c r="EJ1192" s="22"/>
      <c r="EK1192" s="22"/>
      <c r="EL1192" s="22"/>
      <c r="EM1192" s="22"/>
      <c r="EN1192" s="22"/>
      <c r="EO1192" s="22"/>
      <c r="EP1192" s="22"/>
      <c r="EQ1192" s="22"/>
      <c r="ER1192" s="22"/>
      <c r="ES1192" s="22"/>
      <c r="ET1192" s="22"/>
      <c r="EU1192" s="22"/>
      <c r="EV1192" s="22"/>
      <c r="EW1192" s="22"/>
      <c r="EX1192" s="22"/>
      <c r="EY1192" s="22"/>
      <c r="EZ1192" s="22"/>
      <c r="FA1192" s="22"/>
      <c r="FB1192" s="22"/>
      <c r="FC1192" s="22"/>
      <c r="FD1192" s="22"/>
      <c r="FE1192" s="22"/>
      <c r="FF1192" s="22"/>
      <c r="FG1192" s="22"/>
      <c r="FH1192" s="22"/>
      <c r="FI1192" s="22"/>
      <c r="FJ1192" s="22"/>
      <c r="FK1192" s="22"/>
      <c r="FL1192" s="22"/>
      <c r="FM1192" s="22"/>
      <c r="FN1192" s="22"/>
      <c r="FO1192" s="22"/>
      <c r="FP1192" s="22"/>
      <c r="FQ1192" s="22"/>
      <c r="FR1192" s="22"/>
      <c r="FS1192" s="22"/>
      <c r="FT1192" s="22"/>
      <c r="FU1192" s="22"/>
      <c r="FV1192" s="22"/>
      <c r="FW1192" s="22"/>
      <c r="FX1192" s="22"/>
      <c r="FY1192" s="22"/>
      <c r="FZ1192" s="22"/>
      <c r="GA1192" s="22"/>
      <c r="GB1192" s="22"/>
      <c r="GC1192" s="22"/>
      <c r="GD1192" s="22"/>
      <c r="GE1192" s="22"/>
      <c r="GF1192" s="22"/>
      <c r="GG1192" s="22"/>
      <c r="GH1192" s="22"/>
      <c r="GI1192" s="22"/>
      <c r="GJ1192" s="22"/>
      <c r="GK1192" s="22"/>
      <c r="GL1192" s="22"/>
      <c r="GM1192" s="22"/>
      <c r="GN1192" s="22"/>
      <c r="GO1192" s="22"/>
      <c r="GP1192" s="22"/>
      <c r="GQ1192" s="22"/>
      <c r="GR1192" s="22"/>
      <c r="GS1192" s="22"/>
      <c r="GT1192" s="22"/>
      <c r="GU1192" s="22"/>
      <c r="GV1192" s="22"/>
      <c r="GW1192" s="22"/>
      <c r="GX1192" s="22"/>
      <c r="GY1192" s="22"/>
      <c r="GZ1192" s="22"/>
      <c r="HA1192" s="22"/>
      <c r="HB1192" s="22"/>
      <c r="HC1192" s="22"/>
      <c r="HD1192" s="22"/>
      <c r="HE1192" s="22"/>
      <c r="HF1192" s="22"/>
      <c r="HG1192" s="22"/>
      <c r="HH1192" s="22"/>
      <c r="HI1192" s="22"/>
      <c r="HJ1192" s="22"/>
      <c r="HK1192" s="22"/>
      <c r="HL1192" s="22"/>
      <c r="HM1192" s="22"/>
      <c r="HN1192" s="22"/>
      <c r="HO1192" s="22"/>
      <c r="HP1192" s="22"/>
      <c r="HQ1192" s="22"/>
      <c r="HR1192" s="22"/>
      <c r="HS1192" s="22"/>
      <c r="HT1192" s="22"/>
      <c r="HU1192" s="22"/>
      <c r="HV1192" s="22"/>
      <c r="HW1192" s="22"/>
      <c r="HX1192" s="22"/>
      <c r="HY1192" s="22"/>
      <c r="HZ1192" s="22"/>
      <c r="IA1192" s="22"/>
      <c r="IB1192" s="22"/>
      <c r="IC1192" s="22"/>
      <c r="ID1192" s="22"/>
      <c r="IE1192" s="22"/>
      <c r="IF1192" s="22"/>
      <c r="IG1192" s="22"/>
      <c r="IH1192" s="22"/>
      <c r="II1192" s="22"/>
      <c r="IJ1192" s="22"/>
      <c r="IK1192" s="22"/>
      <c r="IL1192" s="22"/>
      <c r="IM1192" s="22"/>
      <c r="IN1192" s="22"/>
      <c r="IO1192" s="22"/>
      <c r="IP1192" s="22"/>
      <c r="IQ1192" s="22"/>
      <c r="IR1192" s="22"/>
      <c r="IS1192" s="22"/>
      <c r="IT1192" s="22"/>
      <c r="IU1192" s="22"/>
      <c r="IV1192" s="22"/>
      <c r="IW1192" s="22"/>
      <c r="IX1192" s="22"/>
      <c r="IY1192" s="22"/>
      <c r="IZ1192" s="22"/>
      <c r="JA1192" s="22"/>
      <c r="JB1192" s="22"/>
      <c r="JC1192" s="22"/>
      <c r="JD1192" s="22"/>
      <c r="JE1192" s="22"/>
      <c r="JF1192" s="22"/>
      <c r="JG1192" s="22"/>
      <c r="JH1192" s="22"/>
      <c r="JI1192" s="22"/>
      <c r="JJ1192" s="22"/>
      <c r="JK1192" s="22"/>
      <c r="JL1192" s="22"/>
      <c r="JM1192" s="22"/>
      <c r="JN1192" s="22"/>
      <c r="JO1192" s="22"/>
      <c r="JP1192" s="22"/>
      <c r="JQ1192" s="22"/>
      <c r="JR1192" s="22"/>
      <c r="JS1192" s="22"/>
      <c r="JT1192" s="22"/>
      <c r="JU1192" s="22"/>
      <c r="JV1192" s="22"/>
      <c r="JW1192" s="22"/>
      <c r="JX1192" s="22"/>
      <c r="JY1192" s="22"/>
      <c r="JZ1192" s="22"/>
      <c r="KA1192" s="22"/>
      <c r="KB1192" s="22"/>
      <c r="KC1192" s="22"/>
      <c r="KD1192" s="22"/>
      <c r="KE1192" s="22"/>
      <c r="KF1192" s="22"/>
      <c r="KG1192" s="22"/>
      <c r="KH1192" s="22"/>
      <c r="KI1192" s="22"/>
      <c r="KJ1192" s="22"/>
      <c r="KK1192" s="22"/>
      <c r="KL1192" s="22"/>
      <c r="KM1192" s="22"/>
      <c r="KN1192" s="22"/>
      <c r="KO1192" s="22"/>
      <c r="KP1192" s="22"/>
      <c r="KQ1192" s="22"/>
      <c r="KR1192" s="22"/>
      <c r="KS1192" s="22"/>
      <c r="KT1192" s="22"/>
      <c r="KU1192" s="22"/>
      <c r="KV1192" s="22"/>
      <c r="KW1192" s="22"/>
      <c r="KX1192" s="22"/>
      <c r="KY1192" s="22"/>
      <c r="KZ1192" s="22"/>
      <c r="LA1192" s="22"/>
      <c r="LB1192" s="22"/>
      <c r="LC1192" s="22"/>
      <c r="LD1192" s="22"/>
      <c r="LE1192" s="22"/>
      <c r="LF1192" s="22"/>
      <c r="LG1192" s="22"/>
      <c r="LH1192" s="22"/>
      <c r="LI1192" s="22"/>
      <c r="LJ1192" s="22"/>
      <c r="LK1192" s="22"/>
      <c r="LL1192" s="22"/>
      <c r="LM1192" s="22"/>
      <c r="LN1192" s="22"/>
      <c r="LO1192" s="22"/>
      <c r="LP1192" s="22"/>
      <c r="LQ1192" s="22"/>
      <c r="LR1192" s="22"/>
      <c r="LS1192" s="22"/>
      <c r="LT1192" s="22"/>
      <c r="LU1192" s="22"/>
      <c r="LV1192" s="22"/>
      <c r="LW1192" s="22"/>
      <c r="LX1192" s="22"/>
      <c r="LY1192" s="22"/>
      <c r="LZ1192" s="22"/>
      <c r="MA1192" s="22"/>
      <c r="MB1192" s="22"/>
      <c r="MC1192" s="22"/>
      <c r="MD1192" s="22"/>
      <c r="ME1192" s="22"/>
      <c r="MF1192" s="22"/>
      <c r="MG1192" s="22"/>
      <c r="MH1192" s="22"/>
      <c r="MI1192" s="22"/>
      <c r="MJ1192" s="22"/>
      <c r="MK1192" s="22"/>
      <c r="ML1192" s="22"/>
      <c r="MM1192" s="22"/>
      <c r="MN1192" s="22"/>
      <c r="MO1192" s="22"/>
      <c r="MP1192" s="22"/>
      <c r="MQ1192" s="22"/>
      <c r="MR1192" s="22"/>
      <c r="MS1192" s="22"/>
      <c r="MT1192" s="22"/>
      <c r="MU1192" s="22"/>
      <c r="MV1192" s="22"/>
      <c r="MW1192" s="22"/>
      <c r="MX1192" s="22"/>
      <c r="MY1192" s="22"/>
      <c r="MZ1192" s="22"/>
      <c r="NA1192" s="22"/>
      <c r="NB1192" s="22"/>
      <c r="NC1192" s="22"/>
      <c r="ND1192" s="22"/>
      <c r="NE1192" s="22"/>
      <c r="NF1192" s="22"/>
      <c r="NG1192" s="22"/>
      <c r="NH1192" s="22"/>
      <c r="NI1192" s="22"/>
      <c r="NJ1192" s="22"/>
      <c r="NK1192" s="22"/>
      <c r="NL1192" s="22"/>
      <c r="NM1192" s="22"/>
      <c r="NN1192" s="22"/>
      <c r="NO1192" s="22"/>
      <c r="NP1192" s="22"/>
      <c r="NQ1192" s="22"/>
      <c r="NR1192" s="22"/>
      <c r="NS1192" s="22"/>
      <c r="NT1192" s="22"/>
      <c r="NU1192" s="22"/>
      <c r="NV1192" s="22"/>
      <c r="NW1192" s="22"/>
      <c r="NX1192" s="22"/>
      <c r="NY1192" s="22"/>
      <c r="NZ1192" s="22"/>
      <c r="OA1192" s="22"/>
      <c r="OB1192" s="22"/>
      <c r="OC1192" s="22"/>
      <c r="OD1192" s="22"/>
      <c r="OE1192" s="22"/>
      <c r="OF1192" s="22"/>
      <c r="OG1192" s="22"/>
      <c r="OH1192" s="22"/>
      <c r="OI1192" s="22"/>
      <c r="OJ1192" s="22"/>
      <c r="OK1192" s="22"/>
      <c r="OL1192" s="22"/>
      <c r="OM1192" s="22"/>
      <c r="ON1192" s="22"/>
      <c r="OO1192" s="22"/>
      <c r="OP1192" s="22"/>
      <c r="OQ1192" s="22"/>
      <c r="OR1192" s="22"/>
      <c r="OS1192" s="22"/>
      <c r="OT1192" s="22"/>
      <c r="OU1192" s="22"/>
      <c r="OV1192" s="22"/>
      <c r="OW1192" s="22"/>
      <c r="OX1192" s="22"/>
      <c r="OY1192" s="22"/>
      <c r="OZ1192" s="22"/>
      <c r="PA1192" s="22"/>
      <c r="PB1192" s="22"/>
      <c r="PC1192" s="22"/>
      <c r="PD1192" s="22"/>
      <c r="PE1192" s="22"/>
      <c r="PF1192" s="22"/>
      <c r="PG1192" s="22"/>
      <c r="PH1192" s="22"/>
      <c r="PI1192" s="22"/>
      <c r="PJ1192" s="22"/>
      <c r="PK1192" s="22"/>
      <c r="PL1192" s="22"/>
      <c r="PM1192" s="22"/>
      <c r="PN1192" s="22"/>
      <c r="PO1192" s="22"/>
      <c r="PP1192" s="22"/>
      <c r="PQ1192" s="22"/>
      <c r="PR1192" s="22"/>
      <c r="PS1192" s="22"/>
      <c r="PT1192" s="22"/>
      <c r="PU1192" s="22"/>
      <c r="PV1192" s="22"/>
      <c r="PW1192" s="22"/>
      <c r="PX1192" s="22"/>
      <c r="PY1192" s="22"/>
      <c r="PZ1192" s="22"/>
      <c r="QA1192" s="22"/>
      <c r="QB1192" s="22"/>
      <c r="QC1192" s="22"/>
      <c r="QD1192" s="22"/>
      <c r="QE1192" s="22"/>
      <c r="QF1192" s="22"/>
      <c r="QG1192" s="22"/>
      <c r="QH1192" s="22"/>
      <c r="QI1192" s="22"/>
      <c r="QJ1192" s="22"/>
      <c r="QK1192" s="22"/>
      <c r="QL1192" s="22"/>
      <c r="QM1192" s="22"/>
      <c r="QN1192" s="22"/>
      <c r="QO1192" s="22"/>
      <c r="QP1192" s="22"/>
      <c r="QQ1192" s="22"/>
      <c r="QR1192" s="22"/>
      <c r="QS1192" s="22"/>
      <c r="QT1192" s="22"/>
      <c r="QU1192" s="22"/>
      <c r="QV1192" s="22"/>
      <c r="QW1192" s="22"/>
      <c r="QX1192" s="22"/>
      <c r="QY1192" s="22"/>
      <c r="QZ1192" s="22"/>
      <c r="RA1192" s="22"/>
      <c r="RB1192" s="22"/>
      <c r="RC1192" s="22"/>
      <c r="RD1192" s="22"/>
      <c r="RE1192" s="22"/>
      <c r="RF1192" s="22"/>
      <c r="RG1192" s="22"/>
      <c r="RH1192" s="22"/>
      <c r="RI1192" s="22"/>
      <c r="RJ1192" s="22"/>
      <c r="RK1192" s="22"/>
      <c r="RL1192" s="22"/>
      <c r="RM1192" s="22"/>
      <c r="RN1192" s="22"/>
      <c r="RO1192" s="22"/>
      <c r="RP1192" s="22"/>
      <c r="RQ1192" s="22"/>
      <c r="RR1192" s="22"/>
      <c r="RS1192" s="22"/>
      <c r="RT1192" s="22"/>
      <c r="RU1192" s="22"/>
      <c r="RV1192" s="22"/>
      <c r="RW1192" s="22"/>
      <c r="RX1192" s="22"/>
      <c r="RY1192" s="22"/>
      <c r="RZ1192" s="22"/>
      <c r="SA1192" s="22"/>
      <c r="SB1192" s="22"/>
      <c r="SC1192" s="22"/>
      <c r="SD1192" s="22"/>
      <c r="SE1192" s="22"/>
      <c r="SF1192" s="22"/>
      <c r="SG1192" s="22"/>
      <c r="SH1192" s="22"/>
      <c r="SI1192" s="22"/>
      <c r="SJ1192" s="22"/>
      <c r="SK1192" s="22"/>
      <c r="SL1192" s="22"/>
      <c r="SM1192" s="22"/>
      <c r="SN1192" s="22"/>
      <c r="SO1192" s="22"/>
      <c r="SP1192" s="22"/>
      <c r="SQ1192" s="22"/>
      <c r="SR1192" s="22"/>
      <c r="SS1192" s="22"/>
      <c r="ST1192" s="22"/>
      <c r="SU1192" s="22"/>
      <c r="SV1192" s="22"/>
      <c r="SW1192" s="22"/>
      <c r="SX1192" s="22"/>
      <c r="SY1192" s="22"/>
      <c r="SZ1192" s="22"/>
      <c r="TA1192" s="22"/>
      <c r="TB1192" s="22"/>
      <c r="TC1192" s="22"/>
      <c r="TD1192" s="22"/>
      <c r="TE1192" s="22"/>
      <c r="TF1192" s="22"/>
      <c r="TG1192" s="22"/>
      <c r="TH1192" s="22"/>
      <c r="TI1192" s="22"/>
      <c r="TJ1192" s="22"/>
      <c r="TK1192" s="22"/>
      <c r="TL1192" s="22"/>
      <c r="TM1192" s="22"/>
      <c r="TN1192" s="22"/>
      <c r="TO1192" s="22"/>
      <c r="TP1192" s="22"/>
      <c r="TQ1192" s="22"/>
      <c r="TR1192" s="22"/>
      <c r="TS1192" s="22"/>
      <c r="TT1192" s="22"/>
      <c r="TU1192" s="22"/>
      <c r="TV1192" s="22"/>
      <c r="TW1192" s="22"/>
      <c r="TX1192" s="22"/>
      <c r="TY1192" s="22"/>
      <c r="TZ1192" s="22"/>
      <c r="UA1192" s="22"/>
      <c r="UB1192" s="22"/>
      <c r="UC1192" s="22"/>
      <c r="UD1192" s="22"/>
      <c r="UE1192" s="22"/>
      <c r="UF1192" s="22"/>
      <c r="UG1192" s="22"/>
      <c r="UH1192" s="22"/>
      <c r="UI1192" s="22"/>
      <c r="UJ1192" s="22"/>
      <c r="UK1192" s="22"/>
      <c r="UL1192" s="22"/>
      <c r="UM1192" s="22"/>
      <c r="UN1192" s="22"/>
      <c r="UO1192" s="22"/>
      <c r="UP1192" s="22"/>
      <c r="UQ1192" s="22"/>
      <c r="UR1192" s="22"/>
      <c r="US1192" s="22"/>
      <c r="UT1192" s="22"/>
      <c r="UU1192" s="22"/>
      <c r="UV1192" s="22"/>
      <c r="UW1192" s="22"/>
      <c r="UX1192" s="22"/>
      <c r="UY1192" s="22"/>
      <c r="UZ1192" s="22"/>
      <c r="VA1192" s="22"/>
      <c r="VB1192" s="22"/>
      <c r="VC1192" s="22"/>
      <c r="VD1192" s="22"/>
      <c r="VE1192" s="22"/>
      <c r="VF1192" s="22"/>
      <c r="VG1192" s="22"/>
      <c r="VH1192" s="22"/>
      <c r="VI1192" s="22"/>
      <c r="VJ1192" s="22"/>
      <c r="VK1192" s="22"/>
      <c r="VL1192" s="22"/>
      <c r="VM1192" s="22"/>
      <c r="VN1192" s="22"/>
      <c r="VO1192" s="22"/>
      <c r="VP1192" s="22"/>
      <c r="VQ1192" s="22"/>
      <c r="VR1192" s="22"/>
      <c r="VS1192" s="22"/>
      <c r="VT1192" s="22"/>
      <c r="VU1192" s="22"/>
      <c r="VV1192" s="22"/>
      <c r="VW1192" s="22"/>
      <c r="VX1192" s="22"/>
      <c r="VY1192" s="22"/>
      <c r="VZ1192" s="22"/>
      <c r="WA1192" s="22"/>
      <c r="WB1192" s="22"/>
      <c r="WC1192" s="22"/>
      <c r="WD1192" s="22"/>
      <c r="WE1192" s="22"/>
      <c r="WF1192" s="22"/>
      <c r="WG1192" s="22"/>
      <c r="WH1192" s="22"/>
      <c r="WI1192" s="22"/>
      <c r="WJ1192" s="22"/>
      <c r="WK1192" s="22"/>
      <c r="WL1192" s="22"/>
      <c r="WM1192" s="22"/>
      <c r="WN1192" s="22"/>
      <c r="WO1192" s="22"/>
      <c r="WP1192" s="22"/>
      <c r="WQ1192" s="22"/>
      <c r="WR1192" s="22"/>
      <c r="WS1192" s="22"/>
      <c r="WT1192" s="22"/>
      <c r="WU1192" s="22"/>
      <c r="WV1192" s="22"/>
      <c r="WW1192" s="22"/>
      <c r="WX1192" s="22"/>
      <c r="WY1192" s="22"/>
      <c r="WZ1192" s="22"/>
      <c r="XA1192" s="22"/>
      <c r="XB1192" s="22"/>
      <c r="XC1192" s="22"/>
      <c r="XD1192" s="22"/>
      <c r="XE1192" s="22"/>
      <c r="XF1192" s="22"/>
      <c r="XG1192" s="22"/>
      <c r="XH1192" s="22"/>
      <c r="XI1192" s="22"/>
      <c r="XJ1192" s="22"/>
      <c r="XK1192" s="22"/>
      <c r="XL1192" s="22"/>
      <c r="XM1192" s="22"/>
      <c r="XN1192" s="22"/>
      <c r="XO1192" s="22"/>
      <c r="XP1192" s="22"/>
      <c r="XQ1192" s="22"/>
      <c r="XR1192" s="22"/>
      <c r="XS1192" s="22"/>
      <c r="XT1192" s="22"/>
      <c r="XU1192" s="22"/>
      <c r="XV1192" s="22"/>
      <c r="XW1192" s="22"/>
      <c r="XX1192" s="22"/>
      <c r="XY1192" s="22"/>
      <c r="XZ1192" s="22"/>
      <c r="YA1192" s="22"/>
      <c r="YB1192" s="22"/>
      <c r="YC1192" s="22"/>
      <c r="YD1192" s="22"/>
      <c r="YE1192" s="22"/>
      <c r="YF1192" s="22"/>
      <c r="YG1192" s="22"/>
      <c r="YH1192" s="22"/>
      <c r="YI1192" s="22"/>
      <c r="YJ1192" s="22"/>
      <c r="YK1192" s="22"/>
      <c r="YL1192" s="22"/>
      <c r="YM1192" s="22"/>
      <c r="YN1192" s="22"/>
      <c r="YO1192" s="22"/>
      <c r="YP1192" s="22"/>
      <c r="YQ1192" s="22"/>
      <c r="YR1192" s="22"/>
      <c r="YS1192" s="22"/>
      <c r="YT1192" s="22"/>
      <c r="YU1192" s="22"/>
      <c r="YV1192" s="22"/>
      <c r="YW1192" s="22"/>
      <c r="YX1192" s="22"/>
      <c r="YY1192" s="22"/>
      <c r="YZ1192" s="22"/>
      <c r="ZA1192" s="22"/>
      <c r="ZB1192" s="22"/>
      <c r="ZC1192" s="22"/>
      <c r="ZD1192" s="22"/>
      <c r="ZE1192" s="22"/>
      <c r="ZF1192" s="22"/>
      <c r="ZG1192" s="22"/>
      <c r="ZH1192" s="22"/>
      <c r="ZI1192" s="22"/>
      <c r="ZJ1192" s="22"/>
      <c r="ZK1192" s="22"/>
      <c r="ZL1192" s="22"/>
      <c r="ZM1192" s="22"/>
      <c r="ZN1192" s="22"/>
      <c r="ZO1192" s="22"/>
      <c r="ZP1192" s="22"/>
      <c r="ZQ1192" s="22"/>
      <c r="ZR1192" s="22"/>
      <c r="ZS1192" s="22"/>
      <c r="ZT1192" s="22"/>
      <c r="ZU1192" s="22"/>
      <c r="ZV1192" s="22"/>
      <c r="ZW1192" s="22"/>
      <c r="ZX1192" s="22"/>
      <c r="ZY1192" s="22"/>
      <c r="ZZ1192" s="22"/>
      <c r="AAA1192" s="22"/>
      <c r="AAB1192" s="22"/>
      <c r="AAC1192" s="22"/>
      <c r="AAD1192" s="22"/>
      <c r="AAE1192" s="22"/>
      <c r="AAF1192" s="22"/>
      <c r="AAG1192" s="22"/>
      <c r="AAH1192" s="22"/>
      <c r="AAI1192" s="22"/>
      <c r="AAJ1192" s="22"/>
      <c r="AAK1192" s="22"/>
      <c r="AAL1192" s="22"/>
      <c r="AAM1192" s="22"/>
      <c r="AAN1192" s="22"/>
      <c r="AAO1192" s="22"/>
      <c r="AAP1192" s="22"/>
      <c r="AAQ1192" s="22"/>
      <c r="AAR1192" s="22"/>
      <c r="AAS1192" s="22"/>
      <c r="AAT1192" s="22"/>
      <c r="AAU1192" s="22"/>
      <c r="AAV1192" s="22"/>
      <c r="AAW1192" s="22"/>
      <c r="AAX1192" s="22"/>
      <c r="AAY1192" s="22"/>
      <c r="AAZ1192" s="22"/>
      <c r="ABA1192" s="22"/>
      <c r="ABB1192" s="22"/>
      <c r="ABC1192" s="22"/>
      <c r="ABD1192" s="22"/>
      <c r="ABE1192" s="22"/>
      <c r="ABF1192" s="22"/>
      <c r="ABG1192" s="22"/>
      <c r="ABH1192" s="22"/>
      <c r="ABI1192" s="22"/>
      <c r="ABJ1192" s="22"/>
      <c r="ABK1192" s="22"/>
      <c r="ABL1192" s="22"/>
      <c r="ABM1192" s="22"/>
      <c r="ABN1192" s="22"/>
      <c r="ABO1192" s="22"/>
      <c r="ABP1192" s="22"/>
      <c r="ABQ1192" s="22"/>
      <c r="ABR1192" s="22"/>
      <c r="ABS1192" s="22"/>
      <c r="ABT1192" s="22"/>
      <c r="ABU1192" s="22"/>
      <c r="ABV1192" s="22"/>
      <c r="ABW1192" s="22"/>
      <c r="ABX1192" s="22"/>
      <c r="ABY1192" s="22"/>
      <c r="ABZ1192" s="22"/>
      <c r="ACA1192" s="22"/>
      <c r="ACB1192" s="22"/>
      <c r="ACC1192" s="22"/>
      <c r="ACD1192" s="22"/>
      <c r="ACE1192" s="22"/>
      <c r="ACF1192" s="22"/>
      <c r="ACG1192" s="22"/>
      <c r="ACH1192" s="22"/>
      <c r="ACI1192" s="22"/>
      <c r="ACJ1192" s="22"/>
      <c r="ACK1192" s="22"/>
      <c r="ACL1192" s="22"/>
      <c r="ACM1192" s="22"/>
      <c r="ACN1192" s="22"/>
      <c r="ACO1192" s="22"/>
      <c r="ACP1192" s="22"/>
      <c r="ACQ1192" s="22"/>
      <c r="ACR1192" s="22"/>
      <c r="ACS1192" s="22"/>
      <c r="ACT1192" s="22"/>
      <c r="ACU1192" s="22"/>
      <c r="ACV1192" s="22"/>
      <c r="ACW1192" s="22"/>
      <c r="ACX1192" s="22"/>
      <c r="ACY1192" s="22"/>
      <c r="ACZ1192" s="22"/>
      <c r="ADA1192" s="22"/>
      <c r="ADB1192" s="22"/>
      <c r="ADC1192" s="22"/>
      <c r="ADD1192" s="22"/>
      <c r="ADE1192" s="22"/>
      <c r="ADF1192" s="22"/>
      <c r="ADG1192" s="22"/>
      <c r="ADH1192" s="22"/>
      <c r="ADI1192" s="22"/>
      <c r="ADJ1192" s="22"/>
      <c r="ADK1192" s="22"/>
      <c r="ADL1192" s="22"/>
      <c r="ADM1192" s="22"/>
      <c r="ADN1192" s="22"/>
      <c r="ADO1192" s="22"/>
      <c r="ADP1192" s="22"/>
      <c r="ADQ1192" s="22"/>
      <c r="ADR1192" s="22"/>
      <c r="ADS1192" s="22"/>
      <c r="ADT1192" s="22"/>
      <c r="ADU1192" s="22"/>
      <c r="ADV1192" s="22"/>
      <c r="ADW1192" s="22"/>
      <c r="ADX1192" s="22"/>
      <c r="ADY1192" s="22"/>
      <c r="ADZ1192" s="22"/>
      <c r="AEA1192" s="22"/>
      <c r="AEB1192" s="22"/>
      <c r="AEC1192" s="22"/>
      <c r="AED1192" s="22"/>
      <c r="AEE1192" s="22"/>
      <c r="AEF1192" s="22"/>
      <c r="AEG1192" s="22"/>
      <c r="AEH1192" s="22"/>
      <c r="AEI1192" s="22"/>
      <c r="AEJ1192" s="22"/>
      <c r="AEK1192" s="22"/>
      <c r="AEL1192" s="22"/>
      <c r="AEM1192" s="22"/>
      <c r="AEN1192" s="22"/>
      <c r="AEO1192" s="22"/>
      <c r="AEP1192" s="22"/>
      <c r="AEQ1192" s="22"/>
      <c r="AER1192" s="22"/>
      <c r="AES1192" s="22"/>
      <c r="AET1192" s="22"/>
      <c r="AEU1192" s="22"/>
      <c r="AEV1192" s="22"/>
      <c r="AEW1192" s="22"/>
      <c r="AEX1192" s="22"/>
      <c r="AEY1192" s="22"/>
      <c r="AEZ1192" s="22"/>
      <c r="AFA1192" s="22"/>
      <c r="AFB1192" s="22"/>
      <c r="AFC1192" s="22"/>
      <c r="AFD1192" s="22"/>
      <c r="AFE1192" s="22"/>
      <c r="AFF1192" s="22"/>
      <c r="AFG1192" s="22"/>
      <c r="AFH1192" s="22"/>
      <c r="AFI1192" s="22"/>
      <c r="AFJ1192" s="22"/>
      <c r="AFK1192" s="22"/>
      <c r="AFL1192" s="22"/>
      <c r="AFM1192" s="22"/>
      <c r="AFN1192" s="22"/>
      <c r="AFO1192" s="22"/>
      <c r="AFP1192" s="22"/>
      <c r="AFQ1192" s="22"/>
      <c r="AFR1192" s="22"/>
      <c r="AFS1192" s="22"/>
      <c r="AFT1192" s="22"/>
      <c r="AFU1192" s="22"/>
      <c r="AFV1192" s="22"/>
      <c r="AFW1192" s="22"/>
      <c r="AFX1192" s="22"/>
      <c r="AFY1192" s="22"/>
      <c r="AFZ1192" s="22"/>
      <c r="AGA1192" s="22"/>
      <c r="AGB1192" s="22"/>
      <c r="AGC1192" s="22"/>
      <c r="AGD1192" s="22"/>
      <c r="AGE1192" s="22"/>
      <c r="AGF1192" s="22"/>
      <c r="AGG1192" s="22"/>
      <c r="AGH1192" s="22"/>
      <c r="AGI1192" s="22"/>
      <c r="AGJ1192" s="22"/>
      <c r="AGK1192" s="22"/>
      <c r="AGL1192" s="22"/>
      <c r="AGM1192" s="22"/>
      <c r="AGN1192" s="22"/>
      <c r="AGO1192" s="22"/>
      <c r="AGP1192" s="22"/>
      <c r="AGQ1192" s="22"/>
      <c r="AGR1192" s="22"/>
      <c r="AGS1192" s="22"/>
      <c r="AGT1192" s="22"/>
      <c r="AGU1192" s="22"/>
      <c r="AGV1192" s="22"/>
      <c r="AGW1192" s="22"/>
      <c r="AGX1192" s="22"/>
      <c r="AGY1192" s="22"/>
      <c r="AGZ1192" s="22"/>
      <c r="AHA1192" s="22"/>
      <c r="AHB1192" s="22"/>
      <c r="AHC1192" s="22"/>
      <c r="AHD1192" s="22"/>
      <c r="AHE1192" s="22"/>
      <c r="AHF1192" s="22"/>
      <c r="AHG1192" s="22"/>
      <c r="AHH1192" s="22"/>
      <c r="AHI1192" s="22"/>
      <c r="AHJ1192" s="22"/>
      <c r="AHK1192" s="22"/>
      <c r="AHL1192" s="22"/>
      <c r="AHM1192" s="22"/>
      <c r="AHN1192" s="22"/>
      <c r="AHO1192" s="22"/>
      <c r="AHP1192" s="22"/>
      <c r="AHQ1192" s="22"/>
      <c r="AHR1192" s="22"/>
      <c r="AHS1192" s="22"/>
      <c r="AHT1192" s="22"/>
      <c r="AHU1192" s="22"/>
      <c r="AHV1192" s="22"/>
      <c r="AHW1192" s="22"/>
      <c r="AHX1192" s="22"/>
      <c r="AHY1192" s="22"/>
      <c r="AHZ1192" s="22"/>
      <c r="AIA1192" s="22"/>
      <c r="AIB1192" s="22"/>
      <c r="AIC1192" s="22"/>
      <c r="AID1192" s="22"/>
      <c r="AIE1192" s="22"/>
      <c r="AIF1192" s="22"/>
      <c r="AIG1192" s="22"/>
      <c r="AIH1192" s="22"/>
      <c r="AII1192" s="22"/>
      <c r="AIJ1192" s="22"/>
      <c r="AIK1192" s="22"/>
      <c r="AIL1192" s="22"/>
      <c r="AIM1192" s="22"/>
      <c r="AIN1192" s="22"/>
      <c r="AIO1192" s="22"/>
      <c r="AIP1192" s="22"/>
      <c r="AIQ1192" s="22"/>
      <c r="AIR1192" s="22"/>
      <c r="AIS1192" s="22"/>
      <c r="AIT1192" s="22"/>
      <c r="AIU1192" s="22"/>
      <c r="AIV1192" s="22"/>
      <c r="AIW1192" s="22"/>
      <c r="AIX1192" s="22"/>
      <c r="AIY1192" s="22"/>
      <c r="AIZ1192" s="22"/>
      <c r="AJA1192" s="22"/>
      <c r="AJB1192" s="22"/>
      <c r="AJC1192" s="22"/>
      <c r="AJD1192" s="22"/>
      <c r="AJE1192" s="22"/>
      <c r="AJF1192" s="22"/>
      <c r="AJG1192" s="22"/>
      <c r="AJH1192" s="22"/>
      <c r="AJI1192" s="22"/>
      <c r="AJJ1192" s="22"/>
      <c r="AJK1192" s="22"/>
      <c r="AJL1192" s="22"/>
      <c r="AJM1192" s="22"/>
      <c r="AJN1192" s="22"/>
      <c r="AJO1192" s="22"/>
      <c r="AJP1192" s="22"/>
      <c r="AJQ1192" s="22"/>
      <c r="AJR1192" s="22"/>
      <c r="AJS1192" s="22"/>
      <c r="AJT1192" s="22"/>
      <c r="AJU1192" s="22"/>
      <c r="AJV1192" s="22"/>
      <c r="AJW1192" s="22"/>
      <c r="AJX1192" s="22"/>
      <c r="AJY1192" s="22"/>
      <c r="AJZ1192" s="22"/>
      <c r="AKA1192" s="22"/>
      <c r="AKB1192" s="22"/>
      <c r="AKC1192" s="22"/>
      <c r="AKD1192" s="22"/>
      <c r="AKE1192" s="22"/>
      <c r="AKF1192" s="22"/>
      <c r="AKG1192" s="22"/>
      <c r="AKH1192" s="22"/>
      <c r="AKI1192" s="22"/>
      <c r="AKJ1192" s="22"/>
      <c r="AKK1192" s="22"/>
      <c r="AKL1192" s="22"/>
      <c r="AKM1192" s="22"/>
      <c r="AKN1192" s="22"/>
      <c r="AKO1192" s="22"/>
      <c r="AKP1192" s="22"/>
      <c r="AKQ1192" s="22"/>
      <c r="AKR1192" s="22"/>
      <c r="AKS1192" s="22"/>
      <c r="AKT1192" s="22"/>
      <c r="AKU1192" s="22"/>
      <c r="AKV1192" s="22"/>
      <c r="AKW1192" s="22"/>
      <c r="AKX1192" s="22"/>
      <c r="AKY1192" s="22"/>
      <c r="AKZ1192" s="22"/>
      <c r="ALA1192" s="22"/>
      <c r="ALB1192" s="22"/>
      <c r="ALC1192" s="22"/>
      <c r="ALD1192" s="22"/>
      <c r="ALE1192" s="22"/>
      <c r="ALF1192" s="22"/>
      <c r="ALG1192" s="22"/>
      <c r="ALH1192" s="22"/>
      <c r="ALI1192" s="22"/>
      <c r="ALJ1192" s="22"/>
      <c r="ALK1192" s="22"/>
      <c r="ALL1192" s="22"/>
      <c r="ALM1192" s="22"/>
      <c r="ALN1192" s="22"/>
      <c r="ALO1192" s="22"/>
      <c r="ALP1192" s="22"/>
      <c r="ALQ1192" s="22"/>
      <c r="ALR1192" s="22"/>
      <c r="ALS1192" s="22"/>
      <c r="ALT1192" s="22"/>
      <c r="ALU1192" s="22"/>
      <c r="ALV1192" s="22"/>
      <c r="ALW1192" s="22"/>
      <c r="ALX1192" s="22"/>
      <c r="ALY1192" s="22"/>
      <c r="ALZ1192" s="22"/>
      <c r="AMA1192" s="22"/>
      <c r="AMB1192" s="22"/>
      <c r="AMC1192" s="22"/>
      <c r="AMD1192" s="22"/>
      <c r="AME1192" s="22"/>
      <c r="AMF1192" s="22"/>
      <c r="AMG1192" s="22"/>
      <c r="AMH1192" s="22"/>
      <c r="AMI1192" s="22"/>
      <c r="AMJ1192" s="22"/>
      <c r="AMK1192" s="22"/>
      <c r="AML1192" s="22"/>
      <c r="AMM1192" s="22"/>
      <c r="AMN1192" s="22"/>
      <c r="AMO1192" s="22"/>
      <c r="AMP1192" s="22"/>
      <c r="AMQ1192" s="22"/>
      <c r="AMR1192" s="22"/>
      <c r="AMS1192" s="22"/>
      <c r="AMT1192" s="22"/>
      <c r="AMU1192" s="22"/>
      <c r="AMV1192" s="22"/>
      <c r="AMW1192" s="22"/>
      <c r="AMX1192" s="22"/>
      <c r="AMY1192" s="22"/>
      <c r="AMZ1192" s="22"/>
      <c r="ANA1192" s="22"/>
      <c r="ANB1192" s="22"/>
      <c r="ANC1192" s="22"/>
      <c r="AND1192" s="22"/>
      <c r="ANE1192" s="22"/>
      <c r="ANF1192" s="22"/>
      <c r="ANG1192" s="22"/>
      <c r="ANH1192" s="22"/>
      <c r="ANI1192" s="22"/>
      <c r="ANJ1192" s="22"/>
      <c r="ANK1192" s="22"/>
      <c r="ANL1192" s="22"/>
      <c r="ANM1192" s="22"/>
      <c r="ANN1192" s="22"/>
      <c r="ANO1192" s="22"/>
      <c r="ANP1192" s="22"/>
      <c r="ANQ1192" s="22"/>
      <c r="ANR1192" s="22"/>
      <c r="ANS1192" s="22"/>
      <c r="ANT1192" s="22"/>
      <c r="ANU1192" s="22"/>
      <c r="ANV1192" s="22"/>
      <c r="ANW1192" s="22"/>
      <c r="ANX1192" s="22"/>
      <c r="ANY1192" s="22"/>
      <c r="ANZ1192" s="22"/>
      <c r="AOA1192" s="22"/>
      <c r="AOB1192" s="22"/>
      <c r="AOC1192" s="22"/>
      <c r="AOD1192" s="22"/>
      <c r="AOE1192" s="22"/>
      <c r="AOF1192" s="22"/>
      <c r="AOG1192" s="22"/>
      <c r="AOH1192" s="22"/>
      <c r="AOI1192" s="22"/>
      <c r="AOJ1192" s="22"/>
      <c r="AOK1192" s="22"/>
      <c r="AOL1192" s="22"/>
      <c r="AOM1192" s="22"/>
      <c r="AON1192" s="22"/>
      <c r="AOO1192" s="22"/>
      <c r="AOP1192" s="22"/>
      <c r="AOQ1192" s="22"/>
      <c r="AOR1192" s="22"/>
      <c r="AOS1192" s="22"/>
      <c r="AOT1192" s="22"/>
      <c r="AOU1192" s="22"/>
      <c r="AOV1192" s="22"/>
      <c r="AOW1192" s="22"/>
      <c r="AOX1192" s="22"/>
      <c r="AOY1192" s="22"/>
      <c r="AOZ1192" s="22"/>
      <c r="APA1192" s="22"/>
      <c r="APB1192" s="22"/>
      <c r="APC1192" s="22"/>
      <c r="APD1192" s="22"/>
      <c r="APE1192" s="22"/>
      <c r="APF1192" s="22"/>
      <c r="APG1192" s="22"/>
      <c r="APH1192" s="22"/>
      <c r="API1192" s="22"/>
      <c r="APJ1192" s="22"/>
      <c r="APK1192" s="22"/>
      <c r="APL1192" s="22"/>
      <c r="APM1192" s="22"/>
      <c r="APN1192" s="22"/>
      <c r="APO1192" s="22"/>
      <c r="APP1192" s="22"/>
      <c r="APQ1192" s="22"/>
      <c r="APR1192" s="22"/>
      <c r="APS1192" s="22"/>
      <c r="APT1192" s="22"/>
      <c r="APU1192" s="22"/>
      <c r="APV1192" s="22"/>
      <c r="APW1192" s="22"/>
      <c r="APX1192" s="22"/>
      <c r="APY1192" s="22"/>
      <c r="APZ1192" s="22"/>
      <c r="AQA1192" s="22"/>
      <c r="AQB1192" s="22"/>
      <c r="AQC1192" s="22"/>
      <c r="AQD1192" s="22"/>
      <c r="AQE1192" s="22"/>
      <c r="AQF1192" s="22"/>
      <c r="AQG1192" s="22"/>
      <c r="AQH1192" s="22"/>
      <c r="AQI1192" s="22"/>
      <c r="AQJ1192" s="22"/>
      <c r="AQK1192" s="22"/>
      <c r="AQL1192" s="22"/>
      <c r="AQM1192" s="22"/>
      <c r="AQN1192" s="22"/>
      <c r="AQO1192" s="22"/>
      <c r="AQP1192" s="22"/>
      <c r="AQQ1192" s="22"/>
      <c r="AQR1192" s="22"/>
      <c r="AQS1192" s="22"/>
      <c r="AQT1192" s="22"/>
      <c r="AQU1192" s="22"/>
      <c r="AQV1192" s="22"/>
      <c r="AQW1192" s="22"/>
      <c r="AQX1192" s="22"/>
      <c r="AQY1192" s="22"/>
      <c r="AQZ1192" s="22"/>
      <c r="ARA1192" s="22"/>
      <c r="ARB1192" s="22"/>
      <c r="ARC1192" s="22"/>
      <c r="ARD1192" s="22"/>
      <c r="ARE1192" s="22"/>
      <c r="ARF1192" s="22"/>
      <c r="ARG1192" s="22"/>
      <c r="ARH1192" s="22"/>
      <c r="ARI1192" s="22"/>
      <c r="ARJ1192" s="22"/>
      <c r="ARK1192" s="22"/>
      <c r="ARL1192" s="22"/>
      <c r="ARM1192" s="22"/>
      <c r="ARN1192" s="22"/>
      <c r="ARO1192" s="22"/>
      <c r="ARP1192" s="22"/>
      <c r="ARQ1192" s="22"/>
      <c r="ARR1192" s="22"/>
      <c r="ARS1192" s="22"/>
      <c r="ART1192" s="22"/>
      <c r="ARU1192" s="22"/>
      <c r="ARV1192" s="22"/>
      <c r="ARW1192" s="22"/>
      <c r="ARX1192" s="22"/>
      <c r="ARY1192" s="22"/>
      <c r="ARZ1192" s="22"/>
      <c r="ASA1192" s="22"/>
      <c r="ASB1192" s="22"/>
      <c r="ASC1192" s="22"/>
      <c r="ASD1192" s="22"/>
      <c r="ASE1192" s="22"/>
      <c r="ASF1192" s="22"/>
      <c r="ASG1192" s="22"/>
      <c r="ASH1192" s="22"/>
      <c r="ASI1192" s="22"/>
      <c r="ASJ1192" s="22"/>
      <c r="ASK1192" s="22"/>
      <c r="ASL1192" s="22"/>
      <c r="ASM1192" s="22"/>
      <c r="ASN1192" s="22"/>
      <c r="ASO1192" s="22"/>
      <c r="ASP1192" s="22"/>
      <c r="ASQ1192" s="22"/>
      <c r="ASR1192" s="22"/>
      <c r="ASS1192" s="22"/>
      <c r="AST1192" s="22"/>
      <c r="ASU1192" s="22"/>
      <c r="ASV1192" s="22"/>
      <c r="ASW1192" s="22"/>
      <c r="ASX1192" s="22"/>
      <c r="ASY1192" s="22"/>
      <c r="ASZ1192" s="22"/>
      <c r="ATA1192" s="22"/>
      <c r="ATB1192" s="22"/>
      <c r="ATC1192" s="22"/>
      <c r="ATD1192" s="22"/>
      <c r="ATE1192" s="22"/>
      <c r="ATF1192" s="22"/>
      <c r="ATG1192" s="22"/>
      <c r="ATH1192" s="22"/>
      <c r="ATI1192" s="22"/>
      <c r="ATJ1192" s="22"/>
      <c r="ATK1192" s="22"/>
      <c r="ATL1192" s="22"/>
      <c r="ATM1192" s="22"/>
      <c r="ATN1192" s="22"/>
      <c r="ATO1192" s="22"/>
      <c r="ATP1192" s="22"/>
      <c r="ATQ1192" s="22"/>
      <c r="ATR1192" s="22"/>
      <c r="ATS1192" s="22"/>
      <c r="ATT1192" s="22"/>
      <c r="ATU1192" s="22"/>
      <c r="ATV1192" s="22"/>
      <c r="ATW1192" s="22"/>
      <c r="ATX1192" s="22"/>
      <c r="ATY1192" s="22"/>
      <c r="ATZ1192" s="22"/>
      <c r="AUA1192" s="22"/>
      <c r="AUB1192" s="22"/>
      <c r="AUC1192" s="22"/>
      <c r="AUD1192" s="22"/>
      <c r="AUE1192" s="22"/>
      <c r="AUF1192" s="22"/>
      <c r="AUG1192" s="22"/>
      <c r="AUH1192" s="22"/>
      <c r="AUI1192" s="22"/>
      <c r="AUJ1192" s="22"/>
      <c r="AUK1192" s="22"/>
      <c r="AUL1192" s="22"/>
      <c r="AUM1192" s="22"/>
      <c r="AUN1192" s="22"/>
      <c r="AUO1192" s="22"/>
      <c r="AUP1192" s="22"/>
      <c r="AUQ1192" s="22"/>
      <c r="AUR1192" s="22"/>
      <c r="AUS1192" s="22"/>
      <c r="AUT1192" s="22"/>
      <c r="AUU1192" s="22"/>
      <c r="AUV1192" s="22"/>
      <c r="AUW1192" s="22"/>
      <c r="AUX1192" s="22"/>
      <c r="AUY1192" s="22"/>
      <c r="AUZ1192" s="22"/>
      <c r="AVA1192" s="22"/>
      <c r="AVB1192" s="22"/>
      <c r="AVC1192" s="22"/>
      <c r="AVD1192" s="22"/>
      <c r="AVE1192" s="22"/>
      <c r="AVF1192" s="22"/>
      <c r="AVG1192" s="22"/>
      <c r="AVH1192" s="22"/>
      <c r="AVI1192" s="22"/>
      <c r="AVJ1192" s="22"/>
      <c r="AVK1192" s="22"/>
      <c r="AVL1192" s="22"/>
      <c r="AVM1192" s="22"/>
      <c r="AVN1192" s="22"/>
      <c r="AVO1192" s="22"/>
      <c r="AVP1192" s="22"/>
      <c r="AVQ1192" s="22"/>
      <c r="AVR1192" s="22"/>
      <c r="AVS1192" s="22"/>
      <c r="AVT1192" s="22"/>
      <c r="AVU1192" s="22"/>
      <c r="AVV1192" s="22"/>
      <c r="AVW1192" s="22"/>
      <c r="AVX1192" s="22"/>
      <c r="AVY1192" s="22"/>
      <c r="AVZ1192" s="22"/>
      <c r="AWA1192" s="22"/>
      <c r="AWB1192" s="22"/>
      <c r="AWC1192" s="22"/>
      <c r="AWD1192" s="22"/>
      <c r="AWE1192" s="22"/>
      <c r="AWF1192" s="22"/>
      <c r="AWG1192" s="22"/>
      <c r="AWH1192" s="22"/>
      <c r="AWI1192" s="22"/>
      <c r="AWJ1192" s="22"/>
      <c r="AWK1192" s="22"/>
      <c r="AWL1192" s="22"/>
      <c r="AWM1192" s="22"/>
      <c r="AWN1192" s="22"/>
      <c r="AWO1192" s="22"/>
      <c r="AWP1192" s="22"/>
      <c r="AWQ1192" s="22"/>
      <c r="AWR1192" s="22"/>
      <c r="AWS1192" s="22"/>
      <c r="AWT1192" s="22"/>
      <c r="AWU1192" s="22"/>
      <c r="AWV1192" s="22"/>
      <c r="AWW1192" s="22"/>
      <c r="AWX1192" s="22"/>
      <c r="AWY1192" s="22"/>
      <c r="AWZ1192" s="22"/>
      <c r="AXA1192" s="22"/>
      <c r="AXB1192" s="22"/>
      <c r="AXC1192" s="22"/>
      <c r="AXD1192" s="22"/>
      <c r="AXE1192" s="22"/>
      <c r="AXF1192" s="22"/>
      <c r="AXG1192" s="22"/>
      <c r="AXH1192" s="22"/>
      <c r="AXI1192" s="22"/>
      <c r="AXJ1192" s="22"/>
      <c r="AXK1192" s="22"/>
      <c r="AXL1192" s="22"/>
      <c r="AXM1192" s="22"/>
      <c r="AXN1192" s="22"/>
      <c r="AXO1192" s="22"/>
      <c r="AXP1192" s="22"/>
      <c r="AXQ1192" s="22"/>
      <c r="AXR1192" s="22"/>
      <c r="AXS1192" s="22"/>
      <c r="AXT1192" s="22"/>
      <c r="AXU1192" s="22"/>
      <c r="AXV1192" s="22"/>
      <c r="AXW1192" s="22"/>
      <c r="AXX1192" s="22"/>
      <c r="AXY1192" s="22"/>
      <c r="AXZ1192" s="22"/>
      <c r="AYA1192" s="22"/>
      <c r="AYB1192" s="22"/>
      <c r="AYC1192" s="22"/>
      <c r="AYD1192" s="22"/>
      <c r="AYE1192" s="22"/>
      <c r="AYF1192" s="22"/>
      <c r="AYG1192" s="22"/>
      <c r="AYH1192" s="22"/>
      <c r="AYI1192" s="22"/>
      <c r="AYJ1192" s="22"/>
      <c r="AYK1192" s="22"/>
      <c r="AYL1192" s="22"/>
      <c r="AYM1192" s="22"/>
      <c r="AYN1192" s="22"/>
      <c r="AYO1192" s="22"/>
      <c r="AYP1192" s="22"/>
      <c r="AYQ1192" s="22"/>
      <c r="AYR1192" s="22"/>
      <c r="AYS1192" s="22"/>
      <c r="AYT1192" s="22"/>
      <c r="AYU1192" s="22"/>
      <c r="AYV1192" s="22"/>
      <c r="AYW1192" s="22"/>
      <c r="AYX1192" s="22"/>
      <c r="AYY1192" s="22"/>
      <c r="AYZ1192" s="22"/>
      <c r="AZA1192" s="22"/>
      <c r="AZB1192" s="22"/>
      <c r="AZC1192" s="22"/>
      <c r="AZD1192" s="22"/>
      <c r="AZE1192" s="22"/>
      <c r="AZF1192" s="22"/>
      <c r="AZG1192" s="22"/>
      <c r="AZH1192" s="22"/>
      <c r="AZI1192" s="22"/>
      <c r="AZJ1192" s="22"/>
      <c r="AZK1192" s="22"/>
      <c r="AZL1192" s="22"/>
      <c r="AZM1192" s="22"/>
      <c r="AZN1192" s="22"/>
      <c r="AZO1192" s="22"/>
      <c r="AZP1192" s="22"/>
      <c r="AZQ1192" s="22"/>
      <c r="AZR1192" s="22"/>
      <c r="AZS1192" s="22"/>
      <c r="AZT1192" s="22"/>
      <c r="AZU1192" s="22"/>
      <c r="AZV1192" s="22"/>
      <c r="AZW1192" s="22"/>
      <c r="AZX1192" s="22"/>
      <c r="AZY1192" s="22"/>
      <c r="AZZ1192" s="22"/>
      <c r="BAA1192" s="22"/>
      <c r="BAB1192" s="22"/>
      <c r="BAC1192" s="22"/>
      <c r="BAD1192" s="22"/>
      <c r="BAE1192" s="22"/>
      <c r="BAF1192" s="22"/>
      <c r="BAG1192" s="22"/>
      <c r="BAH1192" s="22"/>
      <c r="BAI1192" s="22"/>
      <c r="BAJ1192" s="22"/>
      <c r="BAK1192" s="22"/>
      <c r="BAL1192" s="22"/>
      <c r="BAM1192" s="22"/>
      <c r="BAN1192" s="22"/>
      <c r="BAO1192" s="22"/>
      <c r="BAP1192" s="22"/>
      <c r="BAQ1192" s="22"/>
      <c r="BAR1192" s="22"/>
      <c r="BAS1192" s="22"/>
      <c r="BAT1192" s="22"/>
      <c r="BAU1192" s="22"/>
      <c r="BAV1192" s="22"/>
      <c r="BAW1192" s="22"/>
      <c r="BAX1192" s="22"/>
      <c r="BAY1192" s="22"/>
      <c r="BAZ1192" s="22"/>
      <c r="BBA1192" s="22"/>
      <c r="BBB1192" s="22"/>
      <c r="BBC1192" s="22"/>
      <c r="BBD1192" s="22"/>
      <c r="BBE1192" s="22"/>
      <c r="BBF1192" s="22"/>
      <c r="BBG1192" s="22"/>
      <c r="BBH1192" s="22"/>
      <c r="BBI1192" s="22"/>
      <c r="BBJ1192" s="22"/>
      <c r="BBK1192" s="22"/>
      <c r="BBL1192" s="22"/>
      <c r="BBM1192" s="22"/>
      <c r="BBN1192" s="22"/>
      <c r="BBO1192" s="22"/>
      <c r="BBP1192" s="22"/>
      <c r="BBQ1192" s="22"/>
      <c r="BBR1192" s="22"/>
      <c r="BBS1192" s="22"/>
      <c r="BBT1192" s="22"/>
      <c r="BBU1192" s="22"/>
      <c r="BBV1192" s="22"/>
      <c r="BBW1192" s="22"/>
      <c r="BBX1192" s="22"/>
      <c r="BBY1192" s="22"/>
      <c r="BBZ1192" s="22"/>
      <c r="BCA1192" s="22"/>
      <c r="BCB1192" s="22"/>
      <c r="BCC1192" s="22"/>
      <c r="BCD1192" s="22"/>
      <c r="BCE1192" s="22"/>
      <c r="BCF1192" s="22"/>
      <c r="BCG1192" s="22"/>
      <c r="BCH1192" s="22"/>
      <c r="BCI1192" s="22"/>
      <c r="BCJ1192" s="22"/>
      <c r="BCK1192" s="22"/>
      <c r="BCL1192" s="22"/>
      <c r="BCM1192" s="22"/>
      <c r="BCN1192" s="22"/>
      <c r="BCO1192" s="22"/>
      <c r="BCP1192" s="22"/>
      <c r="BCQ1192" s="22"/>
      <c r="BCR1192" s="22"/>
      <c r="BCS1192" s="22"/>
      <c r="BCT1192" s="22"/>
      <c r="BCU1192" s="22"/>
      <c r="BCV1192" s="22"/>
      <c r="BCW1192" s="22"/>
      <c r="BCX1192" s="22"/>
      <c r="BCY1192" s="22"/>
      <c r="BCZ1192" s="22"/>
      <c r="BDA1192" s="22"/>
      <c r="BDB1192" s="22"/>
      <c r="BDC1192" s="22"/>
      <c r="BDD1192" s="22"/>
      <c r="BDE1192" s="22"/>
      <c r="BDF1192" s="22"/>
      <c r="BDG1192" s="22"/>
      <c r="BDH1192" s="22"/>
      <c r="BDI1192" s="22"/>
      <c r="BDJ1192" s="22"/>
      <c r="BDK1192" s="22"/>
      <c r="BDL1192" s="22"/>
      <c r="BDM1192" s="22"/>
      <c r="BDN1192" s="22"/>
      <c r="BDO1192" s="22"/>
      <c r="BDP1192" s="22"/>
      <c r="BDQ1192" s="22"/>
      <c r="BDR1192" s="22"/>
      <c r="BDS1192" s="22"/>
      <c r="BDT1192" s="22"/>
      <c r="BDU1192" s="22"/>
      <c r="BDV1192" s="22"/>
      <c r="BDW1192" s="22"/>
      <c r="BDX1192" s="22"/>
      <c r="BDY1192" s="22"/>
      <c r="BDZ1192" s="22"/>
      <c r="BEA1192" s="22"/>
      <c r="BEB1192" s="22"/>
      <c r="BEC1192" s="22"/>
      <c r="BED1192" s="22"/>
      <c r="BEE1192" s="22"/>
      <c r="BEF1192" s="22"/>
      <c r="BEG1192" s="22"/>
      <c r="BEH1192" s="22"/>
      <c r="BEI1192" s="22"/>
      <c r="BEJ1192" s="22"/>
      <c r="BEK1192" s="22"/>
      <c r="BEL1192" s="22"/>
      <c r="BEM1192" s="22"/>
      <c r="BEN1192" s="22"/>
      <c r="BEO1192" s="22"/>
      <c r="BEP1192" s="22"/>
      <c r="BEQ1192" s="22"/>
      <c r="BER1192" s="22"/>
      <c r="BES1192" s="22"/>
      <c r="BET1192" s="22"/>
      <c r="BEU1192" s="22"/>
      <c r="BEV1192" s="22"/>
      <c r="BEW1192" s="22"/>
      <c r="BEX1192" s="22"/>
      <c r="BEY1192" s="22"/>
      <c r="BEZ1192" s="22"/>
      <c r="BFA1192" s="22"/>
      <c r="BFB1192" s="22"/>
      <c r="BFC1192" s="22"/>
      <c r="BFD1192" s="22"/>
      <c r="BFE1192" s="22"/>
      <c r="BFF1192" s="22"/>
      <c r="BFG1192" s="22"/>
      <c r="BFH1192" s="22"/>
      <c r="BFI1192" s="22"/>
      <c r="BFJ1192" s="22"/>
      <c r="BFK1192" s="22"/>
      <c r="BFL1192" s="22"/>
      <c r="BFM1192" s="22"/>
      <c r="BFN1192" s="22"/>
      <c r="BFO1192" s="22"/>
      <c r="BFP1192" s="22"/>
      <c r="BFQ1192" s="22"/>
      <c r="BFR1192" s="22"/>
      <c r="BFS1192" s="22"/>
      <c r="BFT1192" s="22"/>
      <c r="BFU1192" s="22"/>
      <c r="BFV1192" s="22"/>
      <c r="BFW1192" s="22"/>
      <c r="BFX1192" s="22"/>
      <c r="BFY1192" s="22"/>
      <c r="BFZ1192" s="22"/>
      <c r="BGA1192" s="22"/>
      <c r="BGB1192" s="22"/>
      <c r="BGC1192" s="22"/>
      <c r="BGD1192" s="22"/>
      <c r="BGE1192" s="22"/>
      <c r="BGF1192" s="22"/>
      <c r="BGG1192" s="22"/>
      <c r="BGH1192" s="22"/>
      <c r="BGI1192" s="22"/>
      <c r="BGJ1192" s="22"/>
      <c r="BGK1192" s="22"/>
      <c r="BGL1192" s="22"/>
      <c r="BGM1192" s="22"/>
      <c r="BGN1192" s="22"/>
      <c r="BGO1192" s="22"/>
      <c r="BGP1192" s="22"/>
      <c r="BGQ1192" s="22"/>
      <c r="BGR1192" s="22"/>
      <c r="BGS1192" s="22"/>
      <c r="BGT1192" s="22"/>
      <c r="BGU1192" s="22"/>
      <c r="BGV1192" s="22"/>
      <c r="BGW1192" s="22"/>
      <c r="BGX1192" s="22"/>
      <c r="BGY1192" s="22"/>
      <c r="BGZ1192" s="22"/>
      <c r="BHA1192" s="22"/>
      <c r="BHB1192" s="22"/>
      <c r="BHC1192" s="22"/>
      <c r="BHD1192" s="22"/>
      <c r="BHE1192" s="22"/>
      <c r="BHF1192" s="22"/>
      <c r="BHG1192" s="22"/>
      <c r="BHH1192" s="22"/>
      <c r="BHI1192" s="22"/>
      <c r="BHJ1192" s="22"/>
      <c r="BHK1192" s="22"/>
      <c r="BHL1192" s="22"/>
      <c r="BHM1192" s="22"/>
      <c r="BHN1192" s="22"/>
      <c r="BHO1192" s="22"/>
      <c r="BHP1192" s="22"/>
      <c r="BHQ1192" s="22"/>
      <c r="BHR1192" s="22"/>
      <c r="BHS1192" s="22"/>
      <c r="BHT1192" s="22"/>
      <c r="BHU1192" s="22"/>
      <c r="BHV1192" s="22"/>
      <c r="BHW1192" s="22"/>
      <c r="BHX1192" s="22"/>
      <c r="BHY1192" s="22"/>
      <c r="BHZ1192" s="22"/>
      <c r="BIA1192" s="22"/>
      <c r="BIB1192" s="22"/>
      <c r="BIC1192" s="22"/>
      <c r="BID1192" s="22"/>
      <c r="BIE1192" s="22"/>
      <c r="BIF1192" s="22"/>
      <c r="BIG1192" s="22"/>
      <c r="BIH1192" s="22"/>
      <c r="BII1192" s="22"/>
      <c r="BIJ1192" s="22"/>
      <c r="BIK1192" s="22"/>
      <c r="BIL1192" s="22"/>
      <c r="BIM1192" s="22"/>
      <c r="BIN1192" s="22"/>
      <c r="BIO1192" s="22"/>
      <c r="BIP1192" s="22"/>
      <c r="BIQ1192" s="22"/>
      <c r="BIR1192" s="22"/>
      <c r="BIS1192" s="22"/>
      <c r="BIT1192" s="22"/>
      <c r="BIU1192" s="22"/>
      <c r="BIV1192" s="22"/>
      <c r="BIW1192" s="22"/>
      <c r="BIX1192" s="22"/>
      <c r="BIY1192" s="22"/>
      <c r="BIZ1192" s="22"/>
      <c r="BJA1192" s="22"/>
      <c r="BJB1192" s="22"/>
      <c r="BJC1192" s="22"/>
      <c r="BJD1192" s="22"/>
      <c r="BJE1192" s="22"/>
      <c r="BJF1192" s="22"/>
      <c r="BJG1192" s="22"/>
      <c r="BJH1192" s="22"/>
      <c r="BJI1192" s="22"/>
      <c r="BJJ1192" s="22"/>
      <c r="BJK1192" s="22"/>
      <c r="BJL1192" s="22"/>
      <c r="BJM1192" s="22"/>
      <c r="BJN1192" s="22"/>
      <c r="BJO1192" s="22"/>
      <c r="BJP1192" s="22"/>
      <c r="BJQ1192" s="22"/>
      <c r="BJR1192" s="22"/>
      <c r="BJS1192" s="22"/>
      <c r="BJT1192" s="22"/>
      <c r="BJU1192" s="22"/>
      <c r="BJV1192" s="22"/>
      <c r="BJW1192" s="22"/>
      <c r="BJX1192" s="22"/>
      <c r="BJY1192" s="22"/>
      <c r="BJZ1192" s="22"/>
      <c r="BKA1192" s="22"/>
      <c r="BKB1192" s="22"/>
      <c r="BKC1192" s="22"/>
      <c r="BKD1192" s="22"/>
      <c r="BKE1192" s="22"/>
      <c r="BKF1192" s="22"/>
      <c r="BKG1192" s="22"/>
      <c r="BKH1192" s="22"/>
      <c r="BKI1192" s="22"/>
      <c r="BKJ1192" s="22"/>
      <c r="BKK1192" s="22"/>
      <c r="BKL1192" s="22"/>
      <c r="BKM1192" s="22"/>
      <c r="BKN1192" s="22"/>
      <c r="BKO1192" s="22"/>
      <c r="BKP1192" s="22"/>
      <c r="BKQ1192" s="22"/>
      <c r="BKR1192" s="22"/>
      <c r="BKS1192" s="22"/>
      <c r="BKT1192" s="22"/>
      <c r="BKU1192" s="22"/>
      <c r="BKV1192" s="22"/>
      <c r="BKW1192" s="22"/>
      <c r="BKX1192" s="22"/>
      <c r="BKY1192" s="22"/>
      <c r="BKZ1192" s="22"/>
      <c r="BLA1192" s="22"/>
      <c r="BLB1192" s="22"/>
      <c r="BLC1192" s="22"/>
      <c r="BLD1192" s="22"/>
      <c r="BLE1192" s="22"/>
      <c r="BLF1192" s="22"/>
      <c r="BLG1192" s="22"/>
      <c r="BLH1192" s="22"/>
      <c r="BLI1192" s="22"/>
      <c r="BLJ1192" s="22"/>
      <c r="BLK1192" s="22"/>
      <c r="BLL1192" s="22"/>
      <c r="BLM1192" s="22"/>
      <c r="BLN1192" s="22"/>
      <c r="BLO1192" s="22"/>
      <c r="BLP1192" s="22"/>
      <c r="BLQ1192" s="22"/>
      <c r="BLR1192" s="22"/>
      <c r="BLS1192" s="22"/>
      <c r="BLT1192" s="22"/>
      <c r="BLU1192" s="22"/>
      <c r="BLV1192" s="22"/>
      <c r="BLW1192" s="22"/>
      <c r="BLX1192" s="22"/>
      <c r="BLY1192" s="22"/>
      <c r="BLZ1192" s="22"/>
      <c r="BMA1192" s="22"/>
      <c r="BMB1192" s="22"/>
      <c r="BMC1192" s="22"/>
      <c r="BMD1192" s="22"/>
      <c r="BME1192" s="22"/>
      <c r="BMF1192" s="22"/>
      <c r="BMG1192" s="22"/>
      <c r="BMH1192" s="22"/>
      <c r="BMI1192" s="22"/>
      <c r="BMJ1192" s="22"/>
      <c r="BMK1192" s="22"/>
      <c r="BML1192" s="22"/>
      <c r="BMM1192" s="22"/>
      <c r="BMN1192" s="22"/>
      <c r="BMO1192" s="22"/>
      <c r="BMP1192" s="22"/>
      <c r="BMQ1192" s="22"/>
      <c r="BMR1192" s="22"/>
      <c r="BMS1192" s="22"/>
      <c r="BMT1192" s="22"/>
      <c r="BMU1192" s="22"/>
      <c r="BMV1192" s="22"/>
      <c r="BMW1192" s="22"/>
      <c r="BMX1192" s="22"/>
      <c r="BMY1192" s="22"/>
      <c r="BMZ1192" s="22"/>
      <c r="BNA1192" s="22"/>
      <c r="BNB1192" s="22"/>
      <c r="BNC1192" s="22"/>
      <c r="BND1192" s="22"/>
      <c r="BNE1192" s="22"/>
      <c r="BNF1192" s="22"/>
      <c r="BNG1192" s="22"/>
      <c r="BNH1192" s="22"/>
      <c r="BNI1192" s="22"/>
      <c r="BNJ1192" s="22"/>
      <c r="BNK1192" s="22"/>
      <c r="BNL1192" s="22"/>
      <c r="BNM1192" s="22"/>
      <c r="BNN1192" s="22"/>
      <c r="BNO1192" s="22"/>
      <c r="BNP1192" s="22"/>
      <c r="BNQ1192" s="22"/>
      <c r="BNR1192" s="22"/>
      <c r="BNS1192" s="22"/>
      <c r="BNT1192" s="22"/>
      <c r="BNU1192" s="22"/>
      <c r="BNV1192" s="22"/>
      <c r="BNW1192" s="22"/>
      <c r="BNX1192" s="22"/>
      <c r="BNY1192" s="22"/>
      <c r="BNZ1192" s="22"/>
      <c r="BOA1192" s="22"/>
      <c r="BOB1192" s="22"/>
      <c r="BOC1192" s="22"/>
      <c r="BOD1192" s="22"/>
      <c r="BOE1192" s="22"/>
      <c r="BOF1192" s="22"/>
      <c r="BOG1192" s="22"/>
      <c r="BOH1192" s="22"/>
      <c r="BOI1192" s="22"/>
      <c r="BOJ1192" s="22"/>
      <c r="BOK1192" s="22"/>
      <c r="BOL1192" s="22"/>
      <c r="BOM1192" s="22"/>
      <c r="BON1192" s="22"/>
      <c r="BOO1192" s="22"/>
      <c r="BOP1192" s="22"/>
      <c r="BOQ1192" s="22"/>
      <c r="BOR1192" s="22"/>
      <c r="BOS1192" s="22"/>
      <c r="BOT1192" s="22"/>
      <c r="BOU1192" s="22"/>
      <c r="BOV1192" s="22"/>
      <c r="BOW1192" s="22"/>
      <c r="BOX1192" s="22"/>
      <c r="BOY1192" s="22"/>
      <c r="BOZ1192" s="22"/>
      <c r="BPA1192" s="22"/>
      <c r="BPB1192" s="22"/>
      <c r="BPC1192" s="22"/>
      <c r="BPD1192" s="22"/>
      <c r="BPE1192" s="22"/>
      <c r="BPF1192" s="22"/>
      <c r="BPG1192" s="22"/>
      <c r="BPH1192" s="22"/>
      <c r="BPI1192" s="22"/>
      <c r="BPJ1192" s="22"/>
      <c r="BPK1192" s="22"/>
      <c r="BPL1192" s="22"/>
      <c r="BPM1192" s="22"/>
      <c r="BPN1192" s="22"/>
      <c r="BPO1192" s="22"/>
      <c r="BPP1192" s="22"/>
      <c r="BPQ1192" s="22"/>
      <c r="BPR1192" s="22"/>
      <c r="BPS1192" s="22"/>
      <c r="BPT1192" s="22"/>
      <c r="BPU1192" s="22"/>
      <c r="BPV1192" s="22"/>
      <c r="BPW1192" s="22"/>
      <c r="BPX1192" s="22"/>
      <c r="BPY1192" s="22"/>
      <c r="BPZ1192" s="22"/>
      <c r="BQA1192" s="22"/>
      <c r="BQB1192" s="22"/>
      <c r="BQC1192" s="22"/>
      <c r="BQD1192" s="22"/>
      <c r="BQE1192" s="22"/>
      <c r="BQF1192" s="22"/>
      <c r="BQG1192" s="22"/>
      <c r="BQH1192" s="22"/>
      <c r="BQI1192" s="22"/>
      <c r="BQJ1192" s="22"/>
      <c r="BQK1192" s="22"/>
      <c r="BQL1192" s="22"/>
      <c r="BQM1192" s="22"/>
      <c r="BQN1192" s="22"/>
      <c r="BQO1192" s="22"/>
      <c r="BQP1192" s="22"/>
      <c r="BQQ1192" s="22"/>
      <c r="BQR1192" s="22"/>
      <c r="BQS1192" s="22"/>
      <c r="BQT1192" s="22"/>
      <c r="BQU1192" s="22"/>
      <c r="BQV1192" s="22"/>
      <c r="BQW1192" s="22"/>
      <c r="BQX1192" s="22"/>
      <c r="BQY1192" s="22"/>
      <c r="BQZ1192" s="22"/>
      <c r="BRA1192" s="22"/>
      <c r="BRB1192" s="22"/>
      <c r="BRC1192" s="22"/>
      <c r="BRD1192" s="22"/>
      <c r="BRE1192" s="22"/>
      <c r="BRF1192" s="22"/>
      <c r="BRG1192" s="22"/>
      <c r="BRH1192" s="22"/>
      <c r="BRI1192" s="22"/>
      <c r="BRJ1192" s="22"/>
      <c r="BRK1192" s="22"/>
      <c r="BRL1192" s="22"/>
      <c r="BRM1192" s="22"/>
      <c r="BRN1192" s="22"/>
      <c r="BRO1192" s="22"/>
      <c r="BRP1192" s="22"/>
      <c r="BRQ1192" s="22"/>
      <c r="BRR1192" s="22"/>
      <c r="BRS1192" s="22"/>
      <c r="BRT1192" s="22"/>
      <c r="BRU1192" s="22"/>
      <c r="BRV1192" s="22"/>
      <c r="BRW1192" s="22"/>
      <c r="BRX1192" s="22"/>
      <c r="BRY1192" s="22"/>
      <c r="BRZ1192" s="22"/>
      <c r="BSA1192" s="22"/>
      <c r="BSB1192" s="22"/>
      <c r="BSC1192" s="22"/>
      <c r="BSD1192" s="22"/>
      <c r="BSE1192" s="22"/>
      <c r="BSF1192" s="22"/>
      <c r="BSG1192" s="22"/>
      <c r="BSH1192" s="22"/>
      <c r="BSI1192" s="22"/>
      <c r="BSJ1192" s="22"/>
      <c r="BSK1192" s="22"/>
      <c r="BSL1192" s="22"/>
      <c r="BSM1192" s="22"/>
      <c r="BSN1192" s="22"/>
      <c r="BSO1192" s="22"/>
      <c r="BSP1192" s="22"/>
      <c r="BSQ1192" s="22"/>
      <c r="BSR1192" s="22"/>
      <c r="BSS1192" s="22"/>
      <c r="BST1192" s="22"/>
      <c r="BSU1192" s="22"/>
      <c r="BSV1192" s="22"/>
      <c r="BSW1192" s="22"/>
      <c r="BSX1192" s="22"/>
      <c r="BSY1192" s="22"/>
      <c r="BSZ1192" s="22"/>
      <c r="BTA1192" s="22"/>
      <c r="BTB1192" s="22"/>
      <c r="BTC1192" s="22"/>
      <c r="BTD1192" s="22"/>
      <c r="BTE1192" s="22"/>
      <c r="BTF1192" s="22"/>
      <c r="BTG1192" s="22"/>
      <c r="BTH1192" s="22"/>
      <c r="BTI1192" s="22"/>
      <c r="BTJ1192" s="22"/>
      <c r="BTK1192" s="22"/>
      <c r="BTL1192" s="22"/>
      <c r="BTM1192" s="22"/>
      <c r="BTN1192" s="22"/>
      <c r="BTO1192" s="22"/>
      <c r="BTP1192" s="22"/>
      <c r="BTQ1192" s="22"/>
      <c r="BTR1192" s="22"/>
      <c r="BTS1192" s="22"/>
      <c r="BTT1192" s="22"/>
      <c r="BTU1192" s="22"/>
      <c r="BTV1192" s="22"/>
      <c r="BTW1192" s="22"/>
      <c r="BTX1192" s="22"/>
      <c r="BTY1192" s="22"/>
      <c r="BTZ1192" s="22"/>
      <c r="BUA1192" s="22"/>
      <c r="BUB1192" s="22"/>
      <c r="BUC1192" s="22"/>
      <c r="BUD1192" s="22"/>
      <c r="BUE1192" s="22"/>
      <c r="BUF1192" s="22"/>
      <c r="BUG1192" s="22"/>
      <c r="BUH1192" s="22"/>
      <c r="BUI1192" s="22"/>
      <c r="BUJ1192" s="22"/>
      <c r="BUK1192" s="22"/>
      <c r="BUL1192" s="22"/>
      <c r="BUM1192" s="22"/>
      <c r="BUN1192" s="22"/>
      <c r="BUO1192" s="22"/>
      <c r="BUP1192" s="22"/>
      <c r="BUQ1192" s="22"/>
      <c r="BUR1192" s="22"/>
      <c r="BUS1192" s="22"/>
      <c r="BUT1192" s="22"/>
      <c r="BUU1192" s="22"/>
      <c r="BUV1192" s="22"/>
      <c r="BUW1192" s="22"/>
      <c r="BUX1192" s="22"/>
      <c r="BUY1192" s="22"/>
      <c r="BUZ1192" s="22"/>
      <c r="BVA1192" s="22"/>
      <c r="BVB1192" s="22"/>
      <c r="BVC1192" s="22"/>
      <c r="BVD1192" s="22"/>
      <c r="BVE1192" s="22"/>
      <c r="BVF1192" s="22"/>
      <c r="BVG1192" s="22"/>
      <c r="BVH1192" s="22"/>
      <c r="BVI1192" s="22"/>
      <c r="BVJ1192" s="22"/>
      <c r="BVK1192" s="22"/>
      <c r="BVL1192" s="22"/>
      <c r="BVM1192" s="22"/>
      <c r="BVN1192" s="22"/>
      <c r="BVO1192" s="22"/>
      <c r="BVP1192" s="22"/>
      <c r="BVQ1192" s="22"/>
      <c r="BVR1192" s="22"/>
      <c r="BVS1192" s="22"/>
      <c r="BVT1192" s="22"/>
      <c r="BVU1192" s="22"/>
      <c r="BVV1192" s="22"/>
      <c r="BVW1192" s="22"/>
      <c r="BVX1192" s="22"/>
      <c r="BVY1192" s="22"/>
      <c r="BVZ1192" s="22"/>
      <c r="BWA1192" s="22"/>
      <c r="BWB1192" s="22"/>
      <c r="BWC1192" s="22"/>
      <c r="BWD1192" s="22"/>
      <c r="BWE1192" s="22"/>
      <c r="BWF1192" s="22"/>
      <c r="BWG1192" s="22"/>
      <c r="BWH1192" s="22"/>
      <c r="BWI1192" s="22"/>
      <c r="BWJ1192" s="22"/>
      <c r="BWK1192" s="22"/>
      <c r="BWL1192" s="22"/>
      <c r="BWM1192" s="22"/>
      <c r="BWN1192" s="22"/>
      <c r="BWO1192" s="22"/>
      <c r="BWP1192" s="22"/>
      <c r="BWQ1192" s="22"/>
      <c r="BWR1192" s="22"/>
      <c r="BWS1192" s="22"/>
      <c r="BWT1192" s="22"/>
      <c r="BWU1192" s="22"/>
      <c r="BWV1192" s="22"/>
      <c r="BWW1192" s="22"/>
      <c r="BWX1192" s="22"/>
      <c r="BWY1192" s="22"/>
      <c r="BWZ1192" s="22"/>
      <c r="BXA1192" s="22"/>
      <c r="BXB1192" s="22"/>
      <c r="BXC1192" s="22"/>
      <c r="BXD1192" s="22"/>
      <c r="BXE1192" s="22"/>
      <c r="BXF1192" s="22"/>
      <c r="BXG1192" s="22"/>
      <c r="BXH1192" s="22"/>
      <c r="BXI1192" s="22"/>
      <c r="BXJ1192" s="22"/>
      <c r="BXK1192" s="22"/>
      <c r="BXL1192" s="22"/>
      <c r="BXM1192" s="22"/>
      <c r="BXN1192" s="22"/>
      <c r="BXO1192" s="22"/>
      <c r="BXP1192" s="22"/>
      <c r="BXQ1192" s="22"/>
      <c r="BXR1192" s="22"/>
      <c r="BXS1192" s="22"/>
      <c r="BXT1192" s="22"/>
      <c r="BXU1192" s="22"/>
      <c r="BXV1192" s="22"/>
      <c r="BXW1192" s="22"/>
      <c r="BXX1192" s="22"/>
      <c r="BXY1192" s="22"/>
      <c r="BXZ1192" s="22"/>
      <c r="BYA1192" s="22"/>
      <c r="BYB1192" s="22"/>
      <c r="BYC1192" s="22"/>
      <c r="BYD1192" s="22"/>
      <c r="BYE1192" s="22"/>
      <c r="BYF1192" s="22"/>
      <c r="BYG1192" s="22"/>
      <c r="BYH1192" s="22"/>
      <c r="BYI1192" s="22"/>
      <c r="BYJ1192" s="22"/>
      <c r="BYK1192" s="22"/>
      <c r="BYL1192" s="22"/>
      <c r="BYM1192" s="22"/>
      <c r="BYN1192" s="22"/>
      <c r="BYO1192" s="22"/>
      <c r="BYP1192" s="22"/>
      <c r="BYQ1192" s="22"/>
      <c r="BYR1192" s="22"/>
      <c r="BYS1192" s="22"/>
      <c r="BYT1192" s="22"/>
      <c r="BYU1192" s="22"/>
      <c r="BYV1192" s="22"/>
      <c r="BYW1192" s="22"/>
      <c r="BYX1192" s="22"/>
      <c r="BYY1192" s="22"/>
      <c r="BYZ1192" s="22"/>
      <c r="BZA1192" s="22"/>
      <c r="BZB1192" s="22"/>
      <c r="BZC1192" s="22"/>
      <c r="BZD1192" s="22"/>
      <c r="BZE1192" s="22"/>
      <c r="BZF1192" s="22"/>
      <c r="BZG1192" s="22"/>
      <c r="BZH1192" s="22"/>
      <c r="BZI1192" s="22"/>
      <c r="BZJ1192" s="22"/>
      <c r="BZK1192" s="22"/>
      <c r="BZL1192" s="22"/>
      <c r="BZM1192" s="22"/>
      <c r="BZN1192" s="22"/>
      <c r="BZO1192" s="22"/>
      <c r="BZP1192" s="22"/>
      <c r="BZQ1192" s="22"/>
      <c r="BZR1192" s="22"/>
      <c r="BZS1192" s="22"/>
      <c r="BZT1192" s="22"/>
      <c r="BZU1192" s="22"/>
      <c r="BZV1192" s="22"/>
      <c r="BZW1192" s="22"/>
      <c r="BZX1192" s="22"/>
      <c r="BZY1192" s="22"/>
      <c r="BZZ1192" s="22"/>
      <c r="CAA1192" s="22"/>
      <c r="CAB1192" s="22"/>
      <c r="CAC1192" s="22"/>
      <c r="CAD1192" s="22"/>
      <c r="CAE1192" s="22"/>
      <c r="CAF1192" s="22"/>
      <c r="CAG1192" s="22"/>
      <c r="CAH1192" s="22"/>
      <c r="CAI1192" s="22"/>
      <c r="CAJ1192" s="22"/>
      <c r="CAK1192" s="22"/>
      <c r="CAL1192" s="22"/>
      <c r="CAM1192" s="22"/>
      <c r="CAN1192" s="22"/>
      <c r="CAO1192" s="22"/>
      <c r="CAP1192" s="22"/>
      <c r="CAQ1192" s="22"/>
      <c r="CAR1192" s="22"/>
      <c r="CAS1192" s="22"/>
      <c r="CAT1192" s="22"/>
      <c r="CAU1192" s="22"/>
      <c r="CAV1192" s="22"/>
      <c r="CAW1192" s="22"/>
      <c r="CAX1192" s="22"/>
      <c r="CAY1192" s="22"/>
      <c r="CAZ1192" s="22"/>
      <c r="CBA1192" s="22"/>
      <c r="CBB1192" s="22"/>
      <c r="CBC1192" s="22"/>
      <c r="CBD1192" s="22"/>
      <c r="CBE1192" s="22"/>
      <c r="CBF1192" s="22"/>
      <c r="CBG1192" s="22"/>
      <c r="CBH1192" s="22"/>
      <c r="CBI1192" s="22"/>
      <c r="CBJ1192" s="22"/>
      <c r="CBK1192" s="22"/>
      <c r="CBL1192" s="22"/>
      <c r="CBM1192" s="22"/>
      <c r="CBN1192" s="22"/>
      <c r="CBO1192" s="22"/>
      <c r="CBP1192" s="22"/>
      <c r="CBQ1192" s="22"/>
      <c r="CBR1192" s="22"/>
      <c r="CBS1192" s="22"/>
      <c r="CBT1192" s="22"/>
      <c r="CBU1192" s="22"/>
      <c r="CBV1192" s="22"/>
      <c r="CBW1192" s="22"/>
      <c r="CBX1192" s="22"/>
      <c r="CBY1192" s="22"/>
      <c r="CBZ1192" s="22"/>
      <c r="CCA1192" s="22"/>
      <c r="CCB1192" s="22"/>
      <c r="CCC1192" s="22"/>
      <c r="CCD1192" s="22"/>
      <c r="CCE1192" s="22"/>
      <c r="CCF1192" s="22"/>
      <c r="CCG1192" s="22"/>
      <c r="CCH1192" s="22"/>
      <c r="CCI1192" s="22"/>
      <c r="CCJ1192" s="22"/>
      <c r="CCK1192" s="22"/>
      <c r="CCL1192" s="22"/>
      <c r="CCM1192" s="22"/>
      <c r="CCN1192" s="22"/>
      <c r="CCO1192" s="22"/>
      <c r="CCP1192" s="22"/>
      <c r="CCQ1192" s="22"/>
      <c r="CCR1192" s="22"/>
      <c r="CCS1192" s="22"/>
      <c r="CCT1192" s="22"/>
      <c r="CCU1192" s="22"/>
      <c r="CCV1192" s="22"/>
      <c r="CCW1192" s="22"/>
      <c r="CCX1192" s="22"/>
      <c r="CCY1192" s="22"/>
      <c r="CCZ1192" s="22"/>
      <c r="CDA1192" s="22"/>
      <c r="CDB1192" s="22"/>
      <c r="CDC1192" s="22"/>
      <c r="CDD1192" s="22"/>
      <c r="CDE1192" s="22"/>
      <c r="CDF1192" s="22"/>
      <c r="CDG1192" s="22"/>
      <c r="CDH1192" s="22"/>
      <c r="CDI1192" s="22"/>
      <c r="CDJ1192" s="22"/>
      <c r="CDK1192" s="22"/>
      <c r="CDL1192" s="22"/>
      <c r="CDM1192" s="22"/>
      <c r="CDN1192" s="22"/>
      <c r="CDO1192" s="22"/>
      <c r="CDP1192" s="22"/>
      <c r="CDQ1192" s="22"/>
      <c r="CDR1192" s="22"/>
      <c r="CDS1192" s="22"/>
      <c r="CDT1192" s="22"/>
      <c r="CDU1192" s="22"/>
      <c r="CDV1192" s="22"/>
      <c r="CDW1192" s="22"/>
      <c r="CDX1192" s="22"/>
      <c r="CDY1192" s="22"/>
      <c r="CDZ1192" s="22"/>
      <c r="CEA1192" s="22"/>
      <c r="CEB1192" s="22"/>
      <c r="CEC1192" s="22"/>
      <c r="CED1192" s="22"/>
      <c r="CEE1192" s="22"/>
      <c r="CEF1192" s="22"/>
      <c r="CEG1192" s="22"/>
      <c r="CEH1192" s="22"/>
      <c r="CEI1192" s="22"/>
      <c r="CEJ1192" s="22"/>
      <c r="CEK1192" s="22"/>
      <c r="CEL1192" s="22"/>
      <c r="CEM1192" s="22"/>
      <c r="CEN1192" s="22"/>
      <c r="CEO1192" s="22"/>
      <c r="CEP1192" s="22"/>
      <c r="CEQ1192" s="22"/>
      <c r="CER1192" s="22"/>
      <c r="CES1192" s="22"/>
      <c r="CET1192" s="22"/>
      <c r="CEU1192" s="22"/>
      <c r="CEV1192" s="22"/>
      <c r="CEW1192" s="22"/>
      <c r="CEX1192" s="22"/>
      <c r="CEY1192" s="22"/>
      <c r="CEZ1192" s="22"/>
      <c r="CFA1192" s="22"/>
      <c r="CFB1192" s="22"/>
      <c r="CFC1192" s="22"/>
      <c r="CFD1192" s="22"/>
      <c r="CFE1192" s="22"/>
      <c r="CFF1192" s="22"/>
      <c r="CFG1192" s="22"/>
      <c r="CFH1192" s="22"/>
      <c r="CFI1192" s="22"/>
      <c r="CFJ1192" s="22"/>
      <c r="CFK1192" s="22"/>
      <c r="CFL1192" s="22"/>
      <c r="CFM1192" s="22"/>
      <c r="CFN1192" s="22"/>
      <c r="CFO1192" s="22"/>
      <c r="CFP1192" s="22"/>
      <c r="CFQ1192" s="22"/>
      <c r="CFR1192" s="22"/>
      <c r="CFS1192" s="22"/>
      <c r="CFT1192" s="22"/>
      <c r="CFU1192" s="22"/>
      <c r="CFV1192" s="22"/>
      <c r="CFW1192" s="22"/>
      <c r="CFX1192" s="22"/>
      <c r="CFY1192" s="22"/>
      <c r="CFZ1192" s="22"/>
      <c r="CGA1192" s="22"/>
      <c r="CGB1192" s="22"/>
      <c r="CGC1192" s="22"/>
      <c r="CGD1192" s="22"/>
      <c r="CGE1192" s="22"/>
      <c r="CGF1192" s="22"/>
      <c r="CGG1192" s="22"/>
      <c r="CGH1192" s="22"/>
      <c r="CGI1192" s="22"/>
      <c r="CGJ1192" s="22"/>
      <c r="CGK1192" s="22"/>
      <c r="CGL1192" s="22"/>
      <c r="CGM1192" s="22"/>
      <c r="CGN1192" s="22"/>
      <c r="CGO1192" s="22"/>
      <c r="CGP1192" s="22"/>
      <c r="CGQ1192" s="22"/>
      <c r="CGR1192" s="22"/>
      <c r="CGS1192" s="22"/>
      <c r="CGT1192" s="22"/>
      <c r="CGU1192" s="22"/>
      <c r="CGV1192" s="22"/>
      <c r="CGW1192" s="22"/>
      <c r="CGX1192" s="22"/>
      <c r="CGY1192" s="22"/>
      <c r="CGZ1192" s="22"/>
      <c r="CHA1192" s="22"/>
      <c r="CHB1192" s="22"/>
      <c r="CHC1192" s="22"/>
      <c r="CHD1192" s="22"/>
      <c r="CHE1192" s="22"/>
      <c r="CHF1192" s="22"/>
      <c r="CHG1192" s="22"/>
      <c r="CHH1192" s="22"/>
      <c r="CHI1192" s="22"/>
      <c r="CHJ1192" s="22"/>
      <c r="CHK1192" s="22"/>
      <c r="CHL1192" s="22"/>
      <c r="CHM1192" s="22"/>
      <c r="CHN1192" s="22"/>
      <c r="CHO1192" s="22"/>
      <c r="CHP1192" s="22"/>
      <c r="CHQ1192" s="22"/>
      <c r="CHR1192" s="22"/>
      <c r="CHS1192" s="22"/>
      <c r="CHT1192" s="22"/>
      <c r="CHU1192" s="22"/>
      <c r="CHV1192" s="22"/>
      <c r="CHW1192" s="22"/>
      <c r="CHX1192" s="22"/>
      <c r="CHY1192" s="22"/>
      <c r="CHZ1192" s="22"/>
      <c r="CIA1192" s="22"/>
      <c r="CIB1192" s="22"/>
      <c r="CIC1192" s="22"/>
      <c r="CID1192" s="22"/>
      <c r="CIE1192" s="22"/>
      <c r="CIF1192" s="22"/>
      <c r="CIG1192" s="22"/>
      <c r="CIH1192" s="22"/>
      <c r="CII1192" s="22"/>
      <c r="CIJ1192" s="22"/>
      <c r="CIK1192" s="22"/>
      <c r="CIL1192" s="22"/>
      <c r="CIM1192" s="22"/>
      <c r="CIN1192" s="22"/>
      <c r="CIO1192" s="22"/>
      <c r="CIP1192" s="22"/>
      <c r="CIQ1192" s="22"/>
      <c r="CIR1192" s="22"/>
      <c r="CIS1192" s="22"/>
      <c r="CIT1192" s="22"/>
      <c r="CIU1192" s="22"/>
      <c r="CIV1192" s="22"/>
      <c r="CIW1192" s="22"/>
      <c r="CIX1192" s="22"/>
      <c r="CIY1192" s="22"/>
      <c r="CIZ1192" s="22"/>
      <c r="CJA1192" s="22"/>
      <c r="CJB1192" s="22"/>
      <c r="CJC1192" s="22"/>
      <c r="CJD1192" s="22"/>
      <c r="CJE1192" s="22"/>
      <c r="CJF1192" s="22"/>
      <c r="CJG1192" s="22"/>
      <c r="CJH1192" s="22"/>
      <c r="CJI1192" s="22"/>
      <c r="CJJ1192" s="22"/>
      <c r="CJK1192" s="22"/>
      <c r="CJL1192" s="22"/>
      <c r="CJM1192" s="22"/>
      <c r="CJN1192" s="22"/>
      <c r="CJO1192" s="22"/>
      <c r="CJP1192" s="22"/>
      <c r="CJQ1192" s="22"/>
      <c r="CJR1192" s="22"/>
      <c r="CJS1192" s="22"/>
      <c r="CJT1192" s="22"/>
      <c r="CJU1192" s="22"/>
      <c r="CJV1192" s="22"/>
      <c r="CJW1192" s="22"/>
      <c r="CJX1192" s="22"/>
      <c r="CJY1192" s="22"/>
      <c r="CJZ1192" s="22"/>
      <c r="CKA1192" s="22"/>
      <c r="CKB1192" s="22"/>
      <c r="CKC1192" s="22"/>
      <c r="CKD1192" s="22"/>
      <c r="CKE1192" s="22"/>
      <c r="CKF1192" s="22"/>
      <c r="CKG1192" s="22"/>
      <c r="CKH1192" s="22"/>
      <c r="CKI1192" s="22"/>
      <c r="CKJ1192" s="22"/>
      <c r="CKK1192" s="22"/>
      <c r="CKL1192" s="22"/>
      <c r="CKM1192" s="22"/>
      <c r="CKN1192" s="22"/>
      <c r="CKO1192" s="22"/>
      <c r="CKP1192" s="22"/>
      <c r="CKQ1192" s="22"/>
      <c r="CKR1192" s="22"/>
      <c r="CKS1192" s="22"/>
      <c r="CKT1192" s="22"/>
      <c r="CKU1192" s="22"/>
      <c r="CKV1192" s="22"/>
      <c r="CKW1192" s="22"/>
      <c r="CKX1192" s="22"/>
      <c r="CKY1192" s="22"/>
      <c r="CKZ1192" s="22"/>
      <c r="CLA1192" s="22"/>
      <c r="CLB1192" s="22"/>
      <c r="CLC1192" s="22"/>
      <c r="CLD1192" s="22"/>
      <c r="CLE1192" s="22"/>
      <c r="CLF1192" s="22"/>
      <c r="CLG1192" s="22"/>
      <c r="CLH1192" s="22"/>
      <c r="CLI1192" s="22"/>
      <c r="CLJ1192" s="22"/>
      <c r="CLK1192" s="22"/>
      <c r="CLL1192" s="22"/>
      <c r="CLM1192" s="22"/>
      <c r="CLN1192" s="22"/>
      <c r="CLO1192" s="22"/>
      <c r="CLP1192" s="22"/>
      <c r="CLQ1192" s="22"/>
      <c r="CLR1192" s="22"/>
      <c r="CLS1192" s="22"/>
      <c r="CLT1192" s="22"/>
      <c r="CLU1192" s="22"/>
      <c r="CLV1192" s="22"/>
      <c r="CLW1192" s="22"/>
      <c r="CLX1192" s="22"/>
      <c r="CLY1192" s="22"/>
      <c r="CLZ1192" s="22"/>
      <c r="CMA1192" s="22"/>
      <c r="CMB1192" s="22"/>
      <c r="CMC1192" s="22"/>
      <c r="CMD1192" s="22"/>
      <c r="CME1192" s="22"/>
      <c r="CMF1192" s="22"/>
      <c r="CMG1192" s="22"/>
      <c r="CMH1192" s="22"/>
      <c r="CMI1192" s="22"/>
      <c r="CMJ1192" s="22"/>
      <c r="CMK1192" s="22"/>
      <c r="CML1192" s="22"/>
      <c r="CMM1192" s="22"/>
      <c r="CMN1192" s="22"/>
      <c r="CMO1192" s="22"/>
      <c r="CMP1192" s="22"/>
      <c r="CMQ1192" s="22"/>
      <c r="CMR1192" s="22"/>
      <c r="CMS1192" s="22"/>
      <c r="CMT1192" s="22"/>
      <c r="CMU1192" s="22"/>
      <c r="CMV1192" s="22"/>
      <c r="CMW1192" s="22"/>
      <c r="CMX1192" s="22"/>
      <c r="CMY1192" s="22"/>
      <c r="CMZ1192" s="22"/>
      <c r="CNA1192" s="22"/>
      <c r="CNB1192" s="22"/>
      <c r="CNC1192" s="22"/>
      <c r="CND1192" s="22"/>
      <c r="CNE1192" s="22"/>
      <c r="CNF1192" s="22"/>
      <c r="CNG1192" s="22"/>
      <c r="CNH1192" s="22"/>
      <c r="CNI1192" s="22"/>
      <c r="CNJ1192" s="22"/>
      <c r="CNK1192" s="22"/>
      <c r="CNL1192" s="22"/>
      <c r="CNM1192" s="22"/>
      <c r="CNN1192" s="22"/>
      <c r="CNO1192" s="22"/>
      <c r="CNP1192" s="22"/>
      <c r="CNQ1192" s="22"/>
      <c r="CNR1192" s="22"/>
      <c r="CNS1192" s="22"/>
      <c r="CNT1192" s="22"/>
      <c r="CNU1192" s="22"/>
      <c r="CNV1192" s="22"/>
      <c r="CNW1192" s="22"/>
      <c r="CNX1192" s="22"/>
      <c r="CNY1192" s="22"/>
      <c r="CNZ1192" s="22"/>
      <c r="COA1192" s="22"/>
      <c r="COB1192" s="22"/>
      <c r="COC1192" s="22"/>
      <c r="COD1192" s="22"/>
      <c r="COE1192" s="22"/>
      <c r="COF1192" s="22"/>
      <c r="COG1192" s="22"/>
      <c r="COH1192" s="22"/>
      <c r="COI1192" s="22"/>
      <c r="COJ1192" s="22"/>
      <c r="COK1192" s="22"/>
      <c r="COL1192" s="22"/>
      <c r="COM1192" s="22"/>
      <c r="CON1192" s="22"/>
      <c r="COO1192" s="22"/>
      <c r="COP1192" s="22"/>
      <c r="COQ1192" s="22"/>
      <c r="COR1192" s="22"/>
      <c r="COS1192" s="22"/>
      <c r="COT1192" s="22"/>
      <c r="COU1192" s="22"/>
      <c r="COV1192" s="22"/>
      <c r="COW1192" s="22"/>
      <c r="COX1192" s="22"/>
      <c r="COY1192" s="22"/>
      <c r="COZ1192" s="22"/>
      <c r="CPA1192" s="22"/>
      <c r="CPB1192" s="22"/>
      <c r="CPC1192" s="22"/>
      <c r="CPD1192" s="22"/>
      <c r="CPE1192" s="22"/>
      <c r="CPF1192" s="22"/>
      <c r="CPG1192" s="22"/>
      <c r="CPH1192" s="22"/>
      <c r="CPI1192" s="22"/>
      <c r="CPJ1192" s="22"/>
      <c r="CPK1192" s="22"/>
      <c r="CPL1192" s="22"/>
      <c r="CPM1192" s="22"/>
      <c r="CPN1192" s="22"/>
      <c r="CPO1192" s="22"/>
      <c r="CPP1192" s="22"/>
      <c r="CPQ1192" s="22"/>
      <c r="CPR1192" s="22"/>
      <c r="CPS1192" s="22"/>
      <c r="CPT1192" s="22"/>
      <c r="CPU1192" s="22"/>
      <c r="CPV1192" s="22"/>
      <c r="CPW1192" s="22"/>
      <c r="CPX1192" s="22"/>
      <c r="CPY1192" s="22"/>
      <c r="CPZ1192" s="22"/>
      <c r="CQA1192" s="22"/>
      <c r="CQB1192" s="22"/>
      <c r="CQC1192" s="22"/>
      <c r="CQD1192" s="22"/>
      <c r="CQE1192" s="22"/>
      <c r="CQF1192" s="22"/>
      <c r="CQG1192" s="22"/>
      <c r="CQH1192" s="22"/>
      <c r="CQI1192" s="22"/>
      <c r="CQJ1192" s="22"/>
      <c r="CQK1192" s="22"/>
      <c r="CQL1192" s="22"/>
      <c r="CQM1192" s="22"/>
      <c r="CQN1192" s="22"/>
      <c r="CQO1192" s="22"/>
      <c r="CQP1192" s="22"/>
      <c r="CQQ1192" s="22"/>
      <c r="CQR1192" s="22"/>
      <c r="CQS1192" s="22"/>
      <c r="CQT1192" s="22"/>
      <c r="CQU1192" s="22"/>
      <c r="CQV1192" s="22"/>
      <c r="CQW1192" s="22"/>
      <c r="CQX1192" s="22"/>
      <c r="CQY1192" s="22"/>
      <c r="CQZ1192" s="22"/>
      <c r="CRA1192" s="22"/>
      <c r="CRB1192" s="22"/>
      <c r="CRC1192" s="22"/>
      <c r="CRD1192" s="22"/>
      <c r="CRE1192" s="22"/>
      <c r="CRF1192" s="22"/>
      <c r="CRG1192" s="22"/>
      <c r="CRH1192" s="22"/>
      <c r="CRI1192" s="22"/>
      <c r="CRJ1192" s="22"/>
      <c r="CRK1192" s="22"/>
      <c r="CRL1192" s="22"/>
      <c r="CRM1192" s="22"/>
      <c r="CRN1192" s="22"/>
      <c r="CRO1192" s="22"/>
      <c r="CRP1192" s="22"/>
      <c r="CRQ1192" s="22"/>
      <c r="CRR1192" s="22"/>
      <c r="CRS1192" s="22"/>
      <c r="CRT1192" s="22"/>
      <c r="CRU1192" s="22"/>
      <c r="CRV1192" s="22"/>
      <c r="CRW1192" s="22"/>
      <c r="CRX1192" s="22"/>
      <c r="CRY1192" s="22"/>
      <c r="CRZ1192" s="22"/>
      <c r="CSA1192" s="22"/>
      <c r="CSB1192" s="22"/>
      <c r="CSC1192" s="22"/>
      <c r="CSD1192" s="22"/>
      <c r="CSE1192" s="22"/>
      <c r="CSF1192" s="22"/>
      <c r="CSG1192" s="22"/>
      <c r="CSH1192" s="22"/>
      <c r="CSI1192" s="22"/>
      <c r="CSJ1192" s="22"/>
      <c r="CSK1192" s="22"/>
      <c r="CSL1192" s="22"/>
      <c r="CSM1192" s="22"/>
      <c r="CSN1192" s="22"/>
      <c r="CSO1192" s="22"/>
      <c r="CSP1192" s="22"/>
      <c r="CSQ1192" s="22"/>
      <c r="CSR1192" s="22"/>
      <c r="CSS1192" s="22"/>
      <c r="CST1192" s="22"/>
      <c r="CSU1192" s="22"/>
      <c r="CSV1192" s="22"/>
      <c r="CSW1192" s="22"/>
      <c r="CSX1192" s="22"/>
      <c r="CSY1192" s="22"/>
      <c r="CSZ1192" s="22"/>
      <c r="CTA1192" s="22"/>
      <c r="CTB1192" s="22"/>
      <c r="CTC1192" s="22"/>
      <c r="CTD1192" s="22"/>
      <c r="CTE1192" s="22"/>
      <c r="CTF1192" s="22"/>
      <c r="CTG1192" s="22"/>
      <c r="CTH1192" s="22"/>
      <c r="CTI1192" s="22"/>
      <c r="CTJ1192" s="22"/>
      <c r="CTK1192" s="22"/>
      <c r="CTL1192" s="22"/>
      <c r="CTM1192" s="22"/>
      <c r="CTN1192" s="22"/>
      <c r="CTO1192" s="22"/>
      <c r="CTP1192" s="22"/>
      <c r="CTQ1192" s="22"/>
      <c r="CTR1192" s="22"/>
      <c r="CTS1192" s="22"/>
      <c r="CTT1192" s="22"/>
      <c r="CTU1192" s="22"/>
      <c r="CTV1192" s="22"/>
      <c r="CTW1192" s="22"/>
      <c r="CTX1192" s="22"/>
      <c r="CTY1192" s="22"/>
      <c r="CTZ1192" s="22"/>
      <c r="CUA1192" s="22"/>
      <c r="CUB1192" s="22"/>
      <c r="CUC1192" s="22"/>
      <c r="CUD1192" s="22"/>
      <c r="CUE1192" s="22"/>
      <c r="CUF1192" s="22"/>
      <c r="CUG1192" s="22"/>
      <c r="CUH1192" s="22"/>
      <c r="CUI1192" s="22"/>
      <c r="CUJ1192" s="22"/>
      <c r="CUK1192" s="22"/>
      <c r="CUL1192" s="22"/>
      <c r="CUM1192" s="22"/>
      <c r="CUN1192" s="22"/>
      <c r="CUO1192" s="22"/>
      <c r="CUP1192" s="22"/>
      <c r="CUQ1192" s="22"/>
      <c r="CUR1192" s="22"/>
      <c r="CUS1192" s="22"/>
      <c r="CUT1192" s="22"/>
      <c r="CUU1192" s="22"/>
      <c r="CUV1192" s="22"/>
      <c r="CUW1192" s="22"/>
      <c r="CUX1192" s="22"/>
      <c r="CUY1192" s="22"/>
      <c r="CUZ1192" s="22"/>
      <c r="CVA1192" s="22"/>
      <c r="CVB1192" s="22"/>
      <c r="CVC1192" s="22"/>
      <c r="CVD1192" s="22"/>
      <c r="CVE1192" s="22"/>
      <c r="CVF1192" s="22"/>
      <c r="CVG1192" s="22"/>
      <c r="CVH1192" s="22"/>
      <c r="CVI1192" s="22"/>
      <c r="CVJ1192" s="22"/>
      <c r="CVK1192" s="22"/>
      <c r="CVL1192" s="22"/>
      <c r="CVM1192" s="22"/>
      <c r="CVN1192" s="22"/>
      <c r="CVO1192" s="22"/>
      <c r="CVP1192" s="22"/>
      <c r="CVQ1192" s="22"/>
      <c r="CVR1192" s="22"/>
      <c r="CVS1192" s="22"/>
      <c r="CVT1192" s="22"/>
      <c r="CVU1192" s="22"/>
      <c r="CVV1192" s="22"/>
      <c r="CVW1192" s="22"/>
      <c r="CVX1192" s="22"/>
      <c r="CVY1192" s="22"/>
      <c r="CVZ1192" s="22"/>
      <c r="CWA1192" s="22"/>
      <c r="CWB1192" s="22"/>
      <c r="CWC1192" s="22"/>
      <c r="CWD1192" s="22"/>
      <c r="CWE1192" s="22"/>
      <c r="CWF1192" s="22"/>
      <c r="CWG1192" s="22"/>
      <c r="CWH1192" s="22"/>
      <c r="CWI1192" s="22"/>
      <c r="CWJ1192" s="22"/>
      <c r="CWK1192" s="22"/>
      <c r="CWL1192" s="22"/>
      <c r="CWM1192" s="22"/>
      <c r="CWN1192" s="22"/>
      <c r="CWO1192" s="22"/>
      <c r="CWP1192" s="22"/>
      <c r="CWQ1192" s="22"/>
      <c r="CWR1192" s="22"/>
      <c r="CWS1192" s="22"/>
      <c r="CWT1192" s="22"/>
      <c r="CWU1192" s="22"/>
      <c r="CWV1192" s="22"/>
      <c r="CWW1192" s="22"/>
      <c r="CWX1192" s="22"/>
      <c r="CWY1192" s="22"/>
      <c r="CWZ1192" s="22"/>
      <c r="CXA1192" s="22"/>
      <c r="CXB1192" s="22"/>
      <c r="CXC1192" s="22"/>
      <c r="CXD1192" s="22"/>
      <c r="CXE1192" s="22"/>
      <c r="CXF1192" s="22"/>
      <c r="CXG1192" s="22"/>
      <c r="CXH1192" s="22"/>
      <c r="CXI1192" s="22"/>
      <c r="CXJ1192" s="22"/>
      <c r="CXK1192" s="22"/>
      <c r="CXL1192" s="22"/>
      <c r="CXM1192" s="22"/>
      <c r="CXN1192" s="22"/>
      <c r="CXO1192" s="22"/>
      <c r="CXP1192" s="22"/>
      <c r="CXQ1192" s="22"/>
      <c r="CXR1192" s="22"/>
      <c r="CXS1192" s="22"/>
      <c r="CXT1192" s="22"/>
      <c r="CXU1192" s="22"/>
      <c r="CXV1192" s="22"/>
      <c r="CXW1192" s="22"/>
      <c r="CXX1192" s="22"/>
      <c r="CXY1192" s="22"/>
      <c r="CXZ1192" s="22"/>
      <c r="CYA1192" s="22"/>
      <c r="CYB1192" s="22"/>
      <c r="CYC1192" s="22"/>
      <c r="CYD1192" s="22"/>
      <c r="CYE1192" s="22"/>
      <c r="CYF1192" s="22"/>
      <c r="CYG1192" s="22"/>
      <c r="CYH1192" s="22"/>
      <c r="CYI1192" s="22"/>
      <c r="CYJ1192" s="22"/>
      <c r="CYK1192" s="22"/>
      <c r="CYL1192" s="22"/>
      <c r="CYM1192" s="22"/>
      <c r="CYN1192" s="22"/>
      <c r="CYO1192" s="22"/>
      <c r="CYP1192" s="22"/>
      <c r="CYQ1192" s="22"/>
      <c r="CYR1192" s="22"/>
      <c r="CYS1192" s="22"/>
      <c r="CYT1192" s="22"/>
      <c r="CYU1192" s="22"/>
      <c r="CYV1192" s="22"/>
      <c r="CYW1192" s="22"/>
      <c r="CYX1192" s="22"/>
      <c r="CYY1192" s="22"/>
      <c r="CYZ1192" s="22"/>
      <c r="CZA1192" s="22"/>
      <c r="CZB1192" s="22"/>
      <c r="CZC1192" s="22"/>
      <c r="CZD1192" s="22"/>
      <c r="CZE1192" s="22"/>
      <c r="CZF1192" s="22"/>
      <c r="CZG1192" s="22"/>
      <c r="CZH1192" s="22"/>
      <c r="CZI1192" s="22"/>
      <c r="CZJ1192" s="22"/>
      <c r="CZK1192" s="22"/>
      <c r="CZL1192" s="22"/>
      <c r="CZM1192" s="22"/>
      <c r="CZN1192" s="22"/>
      <c r="CZO1192" s="22"/>
      <c r="CZP1192" s="22"/>
      <c r="CZQ1192" s="22"/>
      <c r="CZR1192" s="22"/>
      <c r="CZS1192" s="22"/>
      <c r="CZT1192" s="22"/>
      <c r="CZU1192" s="22"/>
      <c r="CZV1192" s="22"/>
      <c r="CZW1192" s="22"/>
      <c r="CZX1192" s="22"/>
      <c r="CZY1192" s="22"/>
      <c r="CZZ1192" s="22"/>
      <c r="DAA1192" s="22"/>
      <c r="DAB1192" s="22"/>
      <c r="DAC1192" s="22"/>
      <c r="DAD1192" s="22"/>
      <c r="DAE1192" s="22"/>
      <c r="DAF1192" s="22"/>
      <c r="DAG1192" s="22"/>
      <c r="DAH1192" s="22"/>
      <c r="DAI1192" s="22"/>
      <c r="DAJ1192" s="22"/>
      <c r="DAK1192" s="22"/>
      <c r="DAL1192" s="22"/>
      <c r="DAM1192" s="22"/>
      <c r="DAN1192" s="22"/>
      <c r="DAO1192" s="22"/>
      <c r="DAP1192" s="22"/>
      <c r="DAQ1192" s="22"/>
      <c r="DAR1192" s="22"/>
      <c r="DAS1192" s="22"/>
      <c r="DAT1192" s="22"/>
      <c r="DAU1192" s="22"/>
      <c r="DAV1192" s="22"/>
      <c r="DAW1192" s="22"/>
      <c r="DAX1192" s="22"/>
      <c r="DAY1192" s="22"/>
      <c r="DAZ1192" s="22"/>
      <c r="DBA1192" s="22"/>
      <c r="DBB1192" s="22"/>
      <c r="DBC1192" s="22"/>
      <c r="DBD1192" s="22"/>
      <c r="DBE1192" s="22"/>
      <c r="DBF1192" s="22"/>
      <c r="DBG1192" s="22"/>
      <c r="DBH1192" s="22"/>
      <c r="DBI1192" s="22"/>
      <c r="DBJ1192" s="22"/>
      <c r="DBK1192" s="22"/>
      <c r="DBL1192" s="22"/>
      <c r="DBM1192" s="22"/>
      <c r="DBN1192" s="22"/>
      <c r="DBO1192" s="22"/>
      <c r="DBP1192" s="22"/>
      <c r="DBQ1192" s="22"/>
      <c r="DBR1192" s="22"/>
      <c r="DBS1192" s="22"/>
      <c r="DBT1192" s="22"/>
      <c r="DBU1192" s="22"/>
      <c r="DBV1192" s="22"/>
      <c r="DBW1192" s="22"/>
      <c r="DBX1192" s="22"/>
      <c r="DBY1192" s="22"/>
      <c r="DBZ1192" s="22"/>
      <c r="DCA1192" s="22"/>
      <c r="DCB1192" s="22"/>
      <c r="DCC1192" s="22"/>
      <c r="DCD1192" s="22"/>
      <c r="DCE1192" s="22"/>
      <c r="DCF1192" s="22"/>
      <c r="DCG1192" s="22"/>
      <c r="DCH1192" s="22"/>
      <c r="DCI1192" s="22"/>
      <c r="DCJ1192" s="22"/>
      <c r="DCK1192" s="22"/>
      <c r="DCL1192" s="22"/>
      <c r="DCM1192" s="22"/>
      <c r="DCN1192" s="22"/>
      <c r="DCO1192" s="22"/>
      <c r="DCP1192" s="22"/>
      <c r="DCQ1192" s="22"/>
      <c r="DCR1192" s="22"/>
      <c r="DCS1192" s="22"/>
      <c r="DCT1192" s="22"/>
      <c r="DCU1192" s="22"/>
      <c r="DCV1192" s="22"/>
      <c r="DCW1192" s="22"/>
      <c r="DCX1192" s="22"/>
      <c r="DCY1192" s="22"/>
      <c r="DCZ1192" s="22"/>
      <c r="DDA1192" s="22"/>
      <c r="DDB1192" s="22"/>
      <c r="DDC1192" s="22"/>
      <c r="DDD1192" s="22"/>
      <c r="DDE1192" s="22"/>
      <c r="DDF1192" s="22"/>
      <c r="DDG1192" s="22"/>
      <c r="DDH1192" s="22"/>
      <c r="DDI1192" s="22"/>
      <c r="DDJ1192" s="22"/>
      <c r="DDK1192" s="22"/>
      <c r="DDL1192" s="22"/>
      <c r="DDM1192" s="22"/>
      <c r="DDN1192" s="22"/>
      <c r="DDO1192" s="22"/>
      <c r="DDP1192" s="22"/>
      <c r="DDQ1192" s="22"/>
      <c r="DDR1192" s="22"/>
      <c r="DDS1192" s="22"/>
      <c r="DDT1192" s="22"/>
      <c r="DDU1192" s="22"/>
      <c r="DDV1192" s="22"/>
      <c r="DDW1192" s="22"/>
      <c r="DDX1192" s="22"/>
      <c r="DDY1192" s="22"/>
      <c r="DDZ1192" s="22"/>
      <c r="DEA1192" s="22"/>
      <c r="DEB1192" s="22"/>
      <c r="DEC1192" s="22"/>
      <c r="DED1192" s="22"/>
      <c r="DEE1192" s="22"/>
      <c r="DEF1192" s="22"/>
      <c r="DEG1192" s="22"/>
      <c r="DEH1192" s="22"/>
      <c r="DEI1192" s="22"/>
      <c r="DEJ1192" s="22"/>
      <c r="DEK1192" s="22"/>
      <c r="DEL1192" s="22"/>
      <c r="DEM1192" s="22"/>
      <c r="DEN1192" s="22"/>
      <c r="DEO1192" s="22"/>
      <c r="DEP1192" s="22"/>
      <c r="DEQ1192" s="22"/>
      <c r="DER1192" s="22"/>
      <c r="DES1192" s="22"/>
      <c r="DET1192" s="22"/>
      <c r="DEU1192" s="22"/>
      <c r="DEV1192" s="22"/>
      <c r="DEW1192" s="22"/>
      <c r="DEX1192" s="22"/>
      <c r="DEY1192" s="22"/>
      <c r="DEZ1192" s="22"/>
      <c r="DFA1192" s="22"/>
      <c r="DFB1192" s="22"/>
      <c r="DFC1192" s="22"/>
      <c r="DFD1192" s="22"/>
      <c r="DFE1192" s="22"/>
      <c r="DFF1192" s="22"/>
      <c r="DFG1192" s="22"/>
      <c r="DFH1192" s="22"/>
      <c r="DFI1192" s="22"/>
      <c r="DFJ1192" s="22"/>
      <c r="DFK1192" s="22"/>
      <c r="DFL1192" s="22"/>
      <c r="DFM1192" s="22"/>
      <c r="DFN1192" s="22"/>
      <c r="DFO1192" s="22"/>
      <c r="DFP1192" s="22"/>
      <c r="DFQ1192" s="22"/>
      <c r="DFR1192" s="22"/>
      <c r="DFS1192" s="22"/>
      <c r="DFT1192" s="22"/>
      <c r="DFU1192" s="22"/>
      <c r="DFV1192" s="22"/>
      <c r="DFW1192" s="22"/>
      <c r="DFX1192" s="22"/>
      <c r="DFY1192" s="22"/>
      <c r="DFZ1192" s="22"/>
      <c r="DGA1192" s="22"/>
      <c r="DGB1192" s="22"/>
      <c r="DGC1192" s="22"/>
      <c r="DGD1192" s="22"/>
      <c r="DGE1192" s="22"/>
      <c r="DGF1192" s="22"/>
      <c r="DGG1192" s="22"/>
      <c r="DGH1192" s="22"/>
      <c r="DGI1192" s="22"/>
      <c r="DGJ1192" s="22"/>
      <c r="DGK1192" s="22"/>
      <c r="DGL1192" s="22"/>
      <c r="DGM1192" s="22"/>
      <c r="DGN1192" s="22"/>
      <c r="DGO1192" s="22"/>
      <c r="DGP1192" s="22"/>
      <c r="DGQ1192" s="22"/>
      <c r="DGR1192" s="22"/>
      <c r="DGS1192" s="22"/>
      <c r="DGT1192" s="22"/>
      <c r="DGU1192" s="22"/>
      <c r="DGV1192" s="22"/>
      <c r="DGW1192" s="22"/>
      <c r="DGX1192" s="22"/>
      <c r="DGY1192" s="22"/>
      <c r="DGZ1192" s="22"/>
      <c r="DHA1192" s="22"/>
      <c r="DHB1192" s="22"/>
      <c r="DHC1192" s="22"/>
      <c r="DHD1192" s="22"/>
      <c r="DHE1192" s="22"/>
      <c r="DHF1192" s="22"/>
      <c r="DHG1192" s="22"/>
      <c r="DHH1192" s="22"/>
      <c r="DHI1192" s="22"/>
      <c r="DHJ1192" s="22"/>
      <c r="DHK1192" s="22"/>
      <c r="DHL1192" s="22"/>
      <c r="DHM1192" s="22"/>
      <c r="DHN1192" s="22"/>
      <c r="DHO1192" s="22"/>
      <c r="DHP1192" s="22"/>
      <c r="DHQ1192" s="22"/>
      <c r="DHR1192" s="22"/>
      <c r="DHS1192" s="22"/>
      <c r="DHT1192" s="22"/>
      <c r="DHU1192" s="22"/>
      <c r="DHV1192" s="22"/>
      <c r="DHW1192" s="22"/>
      <c r="DHX1192" s="22"/>
      <c r="DHY1192" s="22"/>
      <c r="DHZ1192" s="22"/>
      <c r="DIA1192" s="22"/>
      <c r="DIB1192" s="22"/>
      <c r="DIC1192" s="22"/>
      <c r="DID1192" s="22"/>
      <c r="DIE1192" s="22"/>
      <c r="DIF1192" s="22"/>
      <c r="DIG1192" s="22"/>
      <c r="DIH1192" s="22"/>
      <c r="DII1192" s="22"/>
      <c r="DIJ1192" s="22"/>
      <c r="DIK1192" s="22"/>
      <c r="DIL1192" s="22"/>
      <c r="DIM1192" s="22"/>
      <c r="DIN1192" s="22"/>
      <c r="DIO1192" s="22"/>
      <c r="DIP1192" s="22"/>
      <c r="DIQ1192" s="22"/>
      <c r="DIR1192" s="22"/>
      <c r="DIS1192" s="22"/>
      <c r="DIT1192" s="22"/>
      <c r="DIU1192" s="22"/>
      <c r="DIV1192" s="22"/>
      <c r="DIW1192" s="22"/>
      <c r="DIX1192" s="22"/>
      <c r="DIY1192" s="22"/>
      <c r="DIZ1192" s="22"/>
      <c r="DJA1192" s="22"/>
      <c r="DJB1192" s="22"/>
      <c r="DJC1192" s="22"/>
      <c r="DJD1192" s="22"/>
      <c r="DJE1192" s="22"/>
      <c r="DJF1192" s="22"/>
      <c r="DJG1192" s="22"/>
      <c r="DJH1192" s="22"/>
      <c r="DJI1192" s="22"/>
      <c r="DJJ1192" s="22"/>
      <c r="DJK1192" s="22"/>
      <c r="DJL1192" s="22"/>
      <c r="DJM1192" s="22"/>
      <c r="DJN1192" s="22"/>
      <c r="DJO1192" s="22"/>
      <c r="DJP1192" s="22"/>
      <c r="DJQ1192" s="22"/>
      <c r="DJR1192" s="22"/>
      <c r="DJS1192" s="22"/>
      <c r="DJT1192" s="22"/>
      <c r="DJU1192" s="22"/>
      <c r="DJV1192" s="22"/>
      <c r="DJW1192" s="22"/>
      <c r="DJX1192" s="22"/>
      <c r="DJY1192" s="22"/>
      <c r="DJZ1192" s="22"/>
      <c r="DKA1192" s="22"/>
      <c r="DKB1192" s="22"/>
      <c r="DKC1192" s="22"/>
      <c r="DKD1192" s="22"/>
      <c r="DKE1192" s="22"/>
      <c r="DKF1192" s="22"/>
      <c r="DKG1192" s="22"/>
      <c r="DKH1192" s="22"/>
      <c r="DKI1192" s="22"/>
      <c r="DKJ1192" s="22"/>
      <c r="DKK1192" s="22"/>
      <c r="DKL1192" s="22"/>
      <c r="DKM1192" s="22"/>
      <c r="DKN1192" s="22"/>
      <c r="DKO1192" s="22"/>
      <c r="DKP1192" s="22"/>
      <c r="DKQ1192" s="22"/>
      <c r="DKR1192" s="22"/>
      <c r="DKS1192" s="22"/>
      <c r="DKT1192" s="22"/>
      <c r="DKU1192" s="22"/>
      <c r="DKV1192" s="22"/>
      <c r="DKW1192" s="22"/>
      <c r="DKX1192" s="22"/>
      <c r="DKY1192" s="22"/>
      <c r="DKZ1192" s="22"/>
      <c r="DLA1192" s="22"/>
      <c r="DLB1192" s="22"/>
      <c r="DLC1192" s="22"/>
      <c r="DLD1192" s="22"/>
      <c r="DLE1192" s="22"/>
      <c r="DLF1192" s="22"/>
      <c r="DLG1192" s="22"/>
      <c r="DLH1192" s="22"/>
      <c r="DLI1192" s="22"/>
      <c r="DLJ1192" s="22"/>
      <c r="DLK1192" s="22"/>
      <c r="DLL1192" s="22"/>
      <c r="DLM1192" s="22"/>
      <c r="DLN1192" s="22"/>
      <c r="DLO1192" s="22"/>
      <c r="DLP1192" s="22"/>
      <c r="DLQ1192" s="22"/>
      <c r="DLR1192" s="22"/>
      <c r="DLS1192" s="22"/>
      <c r="DLT1192" s="22"/>
      <c r="DLU1192" s="22"/>
      <c r="DLV1192" s="22"/>
      <c r="DLW1192" s="22"/>
      <c r="DLX1192" s="22"/>
      <c r="DLY1192" s="22"/>
      <c r="DLZ1192" s="22"/>
      <c r="DMA1192" s="22"/>
      <c r="DMB1192" s="22"/>
      <c r="DMC1192" s="22"/>
      <c r="DMD1192" s="22"/>
      <c r="DME1192" s="22"/>
      <c r="DMF1192" s="22"/>
      <c r="DMG1192" s="22"/>
      <c r="DMH1192" s="22"/>
      <c r="DMI1192" s="22"/>
      <c r="DMJ1192" s="22"/>
      <c r="DMK1192" s="22"/>
      <c r="DML1192" s="22"/>
      <c r="DMM1192" s="22"/>
      <c r="DMN1192" s="22"/>
      <c r="DMO1192" s="22"/>
      <c r="DMP1192" s="22"/>
      <c r="DMQ1192" s="22"/>
      <c r="DMR1192" s="22"/>
      <c r="DMS1192" s="22"/>
      <c r="DMT1192" s="22"/>
      <c r="DMU1192" s="22"/>
      <c r="DMV1192" s="22"/>
      <c r="DMW1192" s="22"/>
      <c r="DMX1192" s="22"/>
      <c r="DMY1192" s="22"/>
      <c r="DMZ1192" s="22"/>
      <c r="DNA1192" s="22"/>
      <c r="DNB1192" s="22"/>
      <c r="DNC1192" s="22"/>
      <c r="DND1192" s="22"/>
      <c r="DNE1192" s="22"/>
      <c r="DNF1192" s="22"/>
      <c r="DNG1192" s="22"/>
      <c r="DNH1192" s="22"/>
      <c r="DNI1192" s="22"/>
      <c r="DNJ1192" s="22"/>
      <c r="DNK1192" s="22"/>
      <c r="DNL1192" s="22"/>
      <c r="DNM1192" s="22"/>
      <c r="DNN1192" s="22"/>
      <c r="DNO1192" s="22"/>
      <c r="DNP1192" s="22"/>
      <c r="DNQ1192" s="22"/>
      <c r="DNR1192" s="22"/>
      <c r="DNS1192" s="22"/>
      <c r="DNT1192" s="22"/>
      <c r="DNU1192" s="22"/>
      <c r="DNV1192" s="22"/>
      <c r="DNW1192" s="22"/>
      <c r="DNX1192" s="22"/>
      <c r="DNY1192" s="22"/>
      <c r="DNZ1192" s="22"/>
      <c r="DOA1192" s="22"/>
      <c r="DOB1192" s="22"/>
      <c r="DOC1192" s="22"/>
      <c r="DOD1192" s="22"/>
      <c r="DOE1192" s="22"/>
      <c r="DOF1192" s="22"/>
      <c r="DOG1192" s="22"/>
      <c r="DOH1192" s="22"/>
      <c r="DOI1192" s="22"/>
      <c r="DOJ1192" s="22"/>
      <c r="DOK1192" s="22"/>
      <c r="DOL1192" s="22"/>
      <c r="DOM1192" s="22"/>
      <c r="DON1192" s="22"/>
      <c r="DOO1192" s="22"/>
      <c r="DOP1192" s="22"/>
      <c r="DOQ1192" s="22"/>
      <c r="DOR1192" s="22"/>
      <c r="DOS1192" s="22"/>
      <c r="DOT1192" s="22"/>
      <c r="DOU1192" s="22"/>
      <c r="DOV1192" s="22"/>
      <c r="DOW1192" s="22"/>
      <c r="DOX1192" s="22"/>
      <c r="DOY1192" s="22"/>
      <c r="DOZ1192" s="22"/>
      <c r="DPA1192" s="22"/>
      <c r="DPB1192" s="22"/>
      <c r="DPC1192" s="22"/>
      <c r="DPD1192" s="22"/>
      <c r="DPE1192" s="22"/>
      <c r="DPF1192" s="22"/>
      <c r="DPG1192" s="22"/>
      <c r="DPH1192" s="22"/>
      <c r="DPI1192" s="22"/>
      <c r="DPJ1192" s="22"/>
      <c r="DPK1192" s="22"/>
      <c r="DPL1192" s="22"/>
      <c r="DPM1192" s="22"/>
      <c r="DPN1192" s="22"/>
      <c r="DPO1192" s="22"/>
      <c r="DPP1192" s="22"/>
      <c r="DPQ1192" s="22"/>
      <c r="DPR1192" s="22"/>
      <c r="DPS1192" s="22"/>
      <c r="DPT1192" s="22"/>
      <c r="DPU1192" s="22"/>
      <c r="DPV1192" s="22"/>
      <c r="DPW1192" s="22"/>
      <c r="DPX1192" s="22"/>
      <c r="DPY1192" s="22"/>
      <c r="DPZ1192" s="22"/>
      <c r="DQA1192" s="22"/>
      <c r="DQB1192" s="22"/>
      <c r="DQC1192" s="22"/>
      <c r="DQD1192" s="22"/>
      <c r="DQE1192" s="22"/>
      <c r="DQF1192" s="22"/>
      <c r="DQG1192" s="22"/>
      <c r="DQH1192" s="22"/>
      <c r="DQI1192" s="22"/>
      <c r="DQJ1192" s="22"/>
      <c r="DQK1192" s="22"/>
      <c r="DQL1192" s="22"/>
      <c r="DQM1192" s="22"/>
      <c r="DQN1192" s="22"/>
      <c r="DQO1192" s="22"/>
      <c r="DQP1192" s="22"/>
      <c r="DQQ1192" s="22"/>
      <c r="DQR1192" s="22"/>
      <c r="DQS1192" s="22"/>
      <c r="DQT1192" s="22"/>
      <c r="DQU1192" s="22"/>
      <c r="DQV1192" s="22"/>
      <c r="DQW1192" s="22"/>
      <c r="DQX1192" s="22"/>
      <c r="DQY1192" s="22"/>
      <c r="DQZ1192" s="22"/>
      <c r="DRA1192" s="22"/>
      <c r="DRB1192" s="22"/>
      <c r="DRC1192" s="22"/>
      <c r="DRD1192" s="22"/>
      <c r="DRE1192" s="22"/>
      <c r="DRF1192" s="22"/>
      <c r="DRG1192" s="22"/>
      <c r="DRH1192" s="22"/>
      <c r="DRI1192" s="22"/>
      <c r="DRJ1192" s="22"/>
      <c r="DRK1192" s="22"/>
      <c r="DRL1192" s="22"/>
      <c r="DRM1192" s="22"/>
      <c r="DRN1192" s="22"/>
      <c r="DRO1192" s="22"/>
      <c r="DRP1192" s="22"/>
      <c r="DRQ1192" s="22"/>
      <c r="DRR1192" s="22"/>
      <c r="DRS1192" s="22"/>
      <c r="DRT1192" s="22"/>
      <c r="DRU1192" s="22"/>
      <c r="DRV1192" s="22"/>
      <c r="DRW1192" s="22"/>
      <c r="DRX1192" s="22"/>
      <c r="DRY1192" s="22"/>
      <c r="DRZ1192" s="22"/>
      <c r="DSA1192" s="22"/>
      <c r="DSB1192" s="22"/>
      <c r="DSC1192" s="22"/>
      <c r="DSD1192" s="22"/>
      <c r="DSE1192" s="22"/>
      <c r="DSF1192" s="22"/>
      <c r="DSG1192" s="22"/>
      <c r="DSH1192" s="22"/>
      <c r="DSI1192" s="22"/>
      <c r="DSJ1192" s="22"/>
      <c r="DSK1192" s="22"/>
      <c r="DSL1192" s="22"/>
      <c r="DSM1192" s="22"/>
      <c r="DSN1192" s="22"/>
      <c r="DSO1192" s="22"/>
      <c r="DSP1192" s="22"/>
      <c r="DSQ1192" s="22"/>
      <c r="DSR1192" s="22"/>
      <c r="DSS1192" s="22"/>
      <c r="DST1192" s="22"/>
      <c r="DSU1192" s="22"/>
      <c r="DSV1192" s="22"/>
      <c r="DSW1192" s="22"/>
      <c r="DSX1192" s="22"/>
      <c r="DSY1192" s="22"/>
      <c r="DSZ1192" s="22"/>
      <c r="DTA1192" s="22"/>
      <c r="DTB1192" s="22"/>
      <c r="DTC1192" s="22"/>
      <c r="DTD1192" s="22"/>
      <c r="DTE1192" s="22"/>
      <c r="DTF1192" s="22"/>
      <c r="DTG1192" s="22"/>
      <c r="DTH1192" s="22"/>
      <c r="DTI1192" s="22"/>
      <c r="DTJ1192" s="22"/>
      <c r="DTK1192" s="22"/>
      <c r="DTL1192" s="22"/>
      <c r="DTM1192" s="22"/>
      <c r="DTN1192" s="22"/>
      <c r="DTO1192" s="22"/>
      <c r="DTP1192" s="22"/>
      <c r="DTQ1192" s="22"/>
      <c r="DTR1192" s="22"/>
      <c r="DTS1192" s="22"/>
      <c r="DTT1192" s="22"/>
      <c r="DTU1192" s="22"/>
      <c r="DTV1192" s="22"/>
      <c r="DTW1192" s="22"/>
      <c r="DTX1192" s="22"/>
      <c r="DTY1192" s="22"/>
      <c r="DTZ1192" s="22"/>
      <c r="DUA1192" s="22"/>
      <c r="DUB1192" s="22"/>
      <c r="DUC1192" s="22"/>
      <c r="DUD1192" s="22"/>
      <c r="DUE1192" s="22"/>
      <c r="DUF1192" s="22"/>
      <c r="DUG1192" s="22"/>
      <c r="DUH1192" s="22"/>
      <c r="DUI1192" s="22"/>
      <c r="DUJ1192" s="22"/>
      <c r="DUK1192" s="22"/>
      <c r="DUL1192" s="22"/>
      <c r="DUM1192" s="22"/>
      <c r="DUN1192" s="22"/>
      <c r="DUO1192" s="22"/>
      <c r="DUP1192" s="22"/>
      <c r="DUQ1192" s="22"/>
      <c r="DUR1192" s="22"/>
      <c r="DUS1192" s="22"/>
      <c r="DUT1192" s="22"/>
      <c r="DUU1192" s="22"/>
      <c r="DUV1192" s="22"/>
      <c r="DUW1192" s="22"/>
      <c r="DUX1192" s="22"/>
      <c r="DUY1192" s="22"/>
      <c r="DUZ1192" s="22"/>
      <c r="DVA1192" s="22"/>
      <c r="DVB1192" s="22"/>
      <c r="DVC1192" s="22"/>
      <c r="DVD1192" s="22"/>
      <c r="DVE1192" s="22"/>
      <c r="DVF1192" s="22"/>
      <c r="DVG1192" s="22"/>
      <c r="DVH1192" s="22"/>
      <c r="DVI1192" s="22"/>
      <c r="DVJ1192" s="22"/>
      <c r="DVK1192" s="22"/>
      <c r="DVL1192" s="22"/>
      <c r="DVM1192" s="22"/>
      <c r="DVN1192" s="22"/>
      <c r="DVO1192" s="22"/>
      <c r="DVP1192" s="22"/>
      <c r="DVQ1192" s="22"/>
      <c r="DVR1192" s="22"/>
      <c r="DVS1192" s="22"/>
      <c r="DVT1192" s="22"/>
      <c r="DVU1192" s="22"/>
      <c r="DVV1192" s="22"/>
      <c r="DVW1192" s="22"/>
      <c r="DVX1192" s="22"/>
      <c r="DVY1192" s="22"/>
      <c r="DVZ1192" s="22"/>
      <c r="DWA1192" s="22"/>
      <c r="DWB1192" s="22"/>
      <c r="DWC1192" s="22"/>
      <c r="DWD1192" s="22"/>
      <c r="DWE1192" s="22"/>
      <c r="DWF1192" s="22"/>
      <c r="DWG1192" s="22"/>
      <c r="DWH1192" s="22"/>
      <c r="DWI1192" s="22"/>
      <c r="DWJ1192" s="22"/>
      <c r="DWK1192" s="22"/>
      <c r="DWL1192" s="22"/>
      <c r="DWM1192" s="22"/>
      <c r="DWN1192" s="22"/>
      <c r="DWO1192" s="22"/>
      <c r="DWP1192" s="22"/>
      <c r="DWQ1192" s="22"/>
      <c r="DWR1192" s="22"/>
      <c r="DWS1192" s="22"/>
      <c r="DWT1192" s="22"/>
      <c r="DWU1192" s="22"/>
      <c r="DWV1192" s="22"/>
      <c r="DWW1192" s="22"/>
      <c r="DWX1192" s="22"/>
      <c r="DWY1192" s="22"/>
      <c r="DWZ1192" s="22"/>
      <c r="DXA1192" s="22"/>
      <c r="DXB1192" s="22"/>
      <c r="DXC1192" s="22"/>
      <c r="DXD1192" s="22"/>
      <c r="DXE1192" s="22"/>
      <c r="DXF1192" s="22"/>
      <c r="DXG1192" s="22"/>
      <c r="DXH1192" s="22"/>
      <c r="DXI1192" s="22"/>
      <c r="DXJ1192" s="22"/>
      <c r="DXK1192" s="22"/>
      <c r="DXL1192" s="22"/>
      <c r="DXM1192" s="22"/>
      <c r="DXN1192" s="22"/>
      <c r="DXO1192" s="22"/>
      <c r="DXP1192" s="22"/>
      <c r="DXQ1192" s="22"/>
      <c r="DXR1192" s="22"/>
      <c r="DXS1192" s="22"/>
      <c r="DXT1192" s="22"/>
      <c r="DXU1192" s="22"/>
      <c r="DXV1192" s="22"/>
      <c r="DXW1192" s="22"/>
      <c r="DXX1192" s="22"/>
      <c r="DXY1192" s="22"/>
      <c r="DXZ1192" s="22"/>
      <c r="DYA1192" s="22"/>
      <c r="DYB1192" s="22"/>
      <c r="DYC1192" s="22"/>
      <c r="DYD1192" s="22"/>
      <c r="DYE1192" s="22"/>
      <c r="DYF1192" s="22"/>
      <c r="DYG1192" s="22"/>
      <c r="DYH1192" s="22"/>
      <c r="DYI1192" s="22"/>
      <c r="DYJ1192" s="22"/>
      <c r="DYK1192" s="22"/>
      <c r="DYL1192" s="22"/>
      <c r="DYM1192" s="22"/>
      <c r="DYN1192" s="22"/>
      <c r="DYO1192" s="22"/>
      <c r="DYP1192" s="22"/>
      <c r="DYQ1192" s="22"/>
      <c r="DYR1192" s="22"/>
      <c r="DYS1192" s="22"/>
      <c r="DYT1192" s="22"/>
      <c r="DYU1192" s="22"/>
      <c r="DYV1192" s="22"/>
      <c r="DYW1192" s="22"/>
      <c r="DYX1192" s="22"/>
      <c r="DYY1192" s="22"/>
      <c r="DYZ1192" s="22"/>
      <c r="DZA1192" s="22"/>
      <c r="DZB1192" s="22"/>
      <c r="DZC1192" s="22"/>
      <c r="DZD1192" s="22"/>
      <c r="DZE1192" s="22"/>
      <c r="DZF1192" s="22"/>
      <c r="DZG1192" s="22"/>
      <c r="DZH1192" s="22"/>
      <c r="DZI1192" s="22"/>
      <c r="DZJ1192" s="22"/>
      <c r="DZK1192" s="22"/>
      <c r="DZL1192" s="22"/>
      <c r="DZM1192" s="22"/>
      <c r="DZN1192" s="22"/>
      <c r="DZO1192" s="22"/>
      <c r="DZP1192" s="22"/>
      <c r="DZQ1192" s="22"/>
      <c r="DZR1192" s="22"/>
      <c r="DZS1192" s="22"/>
      <c r="DZT1192" s="22"/>
      <c r="DZU1192" s="22"/>
      <c r="DZV1192" s="22"/>
      <c r="DZW1192" s="22"/>
      <c r="DZX1192" s="22"/>
      <c r="DZY1192" s="22"/>
      <c r="DZZ1192" s="22"/>
      <c r="EAA1192" s="22"/>
      <c r="EAB1192" s="22"/>
      <c r="EAC1192" s="22"/>
      <c r="EAD1192" s="22"/>
      <c r="EAE1192" s="22"/>
      <c r="EAF1192" s="22"/>
      <c r="EAG1192" s="22"/>
      <c r="EAH1192" s="22"/>
      <c r="EAI1192" s="22"/>
      <c r="EAJ1192" s="22"/>
      <c r="EAK1192" s="22"/>
      <c r="EAL1192" s="22"/>
      <c r="EAM1192" s="22"/>
      <c r="EAN1192" s="22"/>
      <c r="EAO1192" s="22"/>
      <c r="EAP1192" s="22"/>
      <c r="EAQ1192" s="22"/>
      <c r="EAR1192" s="22"/>
      <c r="EAS1192" s="22"/>
      <c r="EAT1192" s="22"/>
      <c r="EAU1192" s="22"/>
      <c r="EAV1192" s="22"/>
      <c r="EAW1192" s="22"/>
      <c r="EAX1192" s="22"/>
      <c r="EAY1192" s="22"/>
      <c r="EAZ1192" s="22"/>
      <c r="EBA1192" s="22"/>
      <c r="EBB1192" s="22"/>
      <c r="EBC1192" s="22"/>
      <c r="EBD1192" s="22"/>
      <c r="EBE1192" s="22"/>
      <c r="EBF1192" s="22"/>
      <c r="EBG1192" s="22"/>
      <c r="EBH1192" s="22"/>
      <c r="EBI1192" s="22"/>
      <c r="EBJ1192" s="22"/>
      <c r="EBK1192" s="22"/>
      <c r="EBL1192" s="22"/>
      <c r="EBM1192" s="22"/>
      <c r="EBN1192" s="22"/>
      <c r="EBO1192" s="22"/>
      <c r="EBP1192" s="22"/>
      <c r="EBQ1192" s="22"/>
      <c r="EBR1192" s="22"/>
      <c r="EBS1192" s="22"/>
      <c r="EBT1192" s="22"/>
      <c r="EBU1192" s="22"/>
      <c r="EBV1192" s="22"/>
      <c r="EBW1192" s="22"/>
      <c r="EBX1192" s="22"/>
      <c r="EBY1192" s="22"/>
      <c r="EBZ1192" s="22"/>
      <c r="ECA1192" s="22"/>
      <c r="ECB1192" s="22"/>
      <c r="ECC1192" s="22"/>
      <c r="ECD1192" s="22"/>
      <c r="ECE1192" s="22"/>
      <c r="ECF1192" s="22"/>
      <c r="ECG1192" s="22"/>
      <c r="ECH1192" s="22"/>
      <c r="ECI1192" s="22"/>
      <c r="ECJ1192" s="22"/>
      <c r="ECK1192" s="22"/>
      <c r="ECL1192" s="22"/>
      <c r="ECM1192" s="22"/>
      <c r="ECN1192" s="22"/>
      <c r="ECO1192" s="22"/>
      <c r="ECP1192" s="22"/>
      <c r="ECQ1192" s="22"/>
      <c r="ECR1192" s="22"/>
      <c r="ECS1192" s="22"/>
      <c r="ECT1192" s="22"/>
      <c r="ECU1192" s="22"/>
      <c r="ECV1192" s="22"/>
      <c r="ECW1192" s="22"/>
      <c r="ECX1192" s="22"/>
      <c r="ECY1192" s="22"/>
      <c r="ECZ1192" s="22"/>
      <c r="EDA1192" s="22"/>
      <c r="EDB1192" s="22"/>
      <c r="EDC1192" s="22"/>
      <c r="EDD1192" s="22"/>
      <c r="EDE1192" s="22"/>
      <c r="EDF1192" s="22"/>
      <c r="EDG1192" s="22"/>
      <c r="EDH1192" s="22"/>
      <c r="EDI1192" s="22"/>
      <c r="EDJ1192" s="22"/>
      <c r="EDK1192" s="22"/>
      <c r="EDL1192" s="22"/>
      <c r="EDM1192" s="22"/>
      <c r="EDN1192" s="22"/>
      <c r="EDO1192" s="22"/>
      <c r="EDP1192" s="22"/>
      <c r="EDQ1192" s="22"/>
      <c r="EDR1192" s="22"/>
      <c r="EDS1192" s="22"/>
      <c r="EDT1192" s="22"/>
      <c r="EDU1192" s="22"/>
      <c r="EDV1192" s="22"/>
      <c r="EDW1192" s="22"/>
      <c r="EDX1192" s="22"/>
      <c r="EDY1192" s="22"/>
      <c r="EDZ1192" s="22"/>
      <c r="EEA1192" s="22"/>
      <c r="EEB1192" s="22"/>
      <c r="EEC1192" s="22"/>
      <c r="EED1192" s="22"/>
      <c r="EEE1192" s="22"/>
      <c r="EEF1192" s="22"/>
      <c r="EEG1192" s="22"/>
      <c r="EEH1192" s="22"/>
      <c r="EEI1192" s="22"/>
      <c r="EEJ1192" s="22"/>
      <c r="EEK1192" s="22"/>
      <c r="EEL1192" s="22"/>
      <c r="EEM1192" s="22"/>
      <c r="EEN1192" s="22"/>
      <c r="EEO1192" s="22"/>
      <c r="EEP1192" s="22"/>
      <c r="EEQ1192" s="22"/>
      <c r="EER1192" s="22"/>
      <c r="EES1192" s="22"/>
      <c r="EET1192" s="22"/>
      <c r="EEU1192" s="22"/>
      <c r="EEV1192" s="22"/>
      <c r="EEW1192" s="22"/>
      <c r="EEX1192" s="22"/>
      <c r="EEY1192" s="22"/>
      <c r="EEZ1192" s="22"/>
      <c r="EFA1192" s="22"/>
      <c r="EFB1192" s="22"/>
      <c r="EFC1192" s="22"/>
      <c r="EFD1192" s="22"/>
      <c r="EFE1192" s="22"/>
      <c r="EFF1192" s="22"/>
      <c r="EFG1192" s="22"/>
      <c r="EFH1192" s="22"/>
      <c r="EFI1192" s="22"/>
      <c r="EFJ1192" s="22"/>
      <c r="EFK1192" s="22"/>
      <c r="EFL1192" s="22"/>
      <c r="EFM1192" s="22"/>
      <c r="EFN1192" s="22"/>
      <c r="EFO1192" s="22"/>
      <c r="EFP1192" s="22"/>
      <c r="EFQ1192" s="22"/>
      <c r="EFR1192" s="22"/>
      <c r="EFS1192" s="22"/>
      <c r="EFT1192" s="22"/>
      <c r="EFU1192" s="22"/>
      <c r="EFV1192" s="22"/>
      <c r="EFW1192" s="22"/>
      <c r="EFX1192" s="22"/>
      <c r="EFY1192" s="22"/>
      <c r="EFZ1192" s="22"/>
      <c r="EGA1192" s="22"/>
      <c r="EGB1192" s="22"/>
      <c r="EGC1192" s="22"/>
      <c r="EGD1192" s="22"/>
      <c r="EGE1192" s="22"/>
      <c r="EGF1192" s="22"/>
      <c r="EGG1192" s="22"/>
      <c r="EGH1192" s="22"/>
      <c r="EGI1192" s="22"/>
      <c r="EGJ1192" s="22"/>
      <c r="EGK1192" s="22"/>
      <c r="EGL1192" s="22"/>
      <c r="EGM1192" s="22"/>
      <c r="EGN1192" s="22"/>
      <c r="EGO1192" s="22"/>
      <c r="EGP1192" s="22"/>
      <c r="EGQ1192" s="22"/>
      <c r="EGR1192" s="22"/>
      <c r="EGS1192" s="22"/>
      <c r="EGT1192" s="22"/>
      <c r="EGU1192" s="22"/>
      <c r="EGV1192" s="22"/>
      <c r="EGW1192" s="22"/>
      <c r="EGX1192" s="22"/>
      <c r="EGY1192" s="22"/>
      <c r="EGZ1192" s="22"/>
      <c r="EHA1192" s="22"/>
      <c r="EHB1192" s="22"/>
      <c r="EHC1192" s="22"/>
      <c r="EHD1192" s="22"/>
      <c r="EHE1192" s="22"/>
      <c r="EHF1192" s="22"/>
      <c r="EHG1192" s="22"/>
      <c r="EHH1192" s="22"/>
      <c r="EHI1192" s="22"/>
      <c r="EHJ1192" s="22"/>
      <c r="EHK1192" s="22"/>
      <c r="EHL1192" s="22"/>
      <c r="EHM1192" s="22"/>
      <c r="EHN1192" s="22"/>
      <c r="EHO1192" s="22"/>
      <c r="EHP1192" s="22"/>
      <c r="EHQ1192" s="22"/>
      <c r="EHR1192" s="22"/>
      <c r="EHS1192" s="22"/>
      <c r="EHT1192" s="22"/>
      <c r="EHU1192" s="22"/>
      <c r="EHV1192" s="22"/>
      <c r="EHW1192" s="22"/>
      <c r="EHX1192" s="22"/>
      <c r="EHY1192" s="22"/>
      <c r="EHZ1192" s="22"/>
      <c r="EIA1192" s="22"/>
      <c r="EIB1192" s="22"/>
      <c r="EIC1192" s="22"/>
      <c r="EID1192" s="22"/>
      <c r="EIE1192" s="22"/>
      <c r="EIF1192" s="22"/>
      <c r="EIG1192" s="22"/>
      <c r="EIH1192" s="22"/>
      <c r="EII1192" s="22"/>
      <c r="EIJ1192" s="22"/>
      <c r="EIK1192" s="22"/>
      <c r="EIL1192" s="22"/>
      <c r="EIM1192" s="22"/>
      <c r="EIN1192" s="22"/>
      <c r="EIO1192" s="22"/>
      <c r="EIP1192" s="22"/>
      <c r="EIQ1192" s="22"/>
      <c r="EIR1192" s="22"/>
      <c r="EIS1192" s="22"/>
      <c r="EIT1192" s="22"/>
      <c r="EIU1192" s="22"/>
      <c r="EIV1192" s="22"/>
      <c r="EIW1192" s="22"/>
      <c r="EIX1192" s="22"/>
      <c r="EIY1192" s="22"/>
      <c r="EIZ1192" s="22"/>
      <c r="EJA1192" s="22"/>
      <c r="EJB1192" s="22"/>
      <c r="EJC1192" s="22"/>
      <c r="EJD1192" s="22"/>
      <c r="EJE1192" s="22"/>
      <c r="EJF1192" s="22"/>
      <c r="EJG1192" s="22"/>
      <c r="EJH1192" s="22"/>
      <c r="EJI1192" s="22"/>
      <c r="EJJ1192" s="22"/>
      <c r="EJK1192" s="22"/>
      <c r="EJL1192" s="22"/>
      <c r="EJM1192" s="22"/>
      <c r="EJN1192" s="22"/>
      <c r="EJO1192" s="22"/>
      <c r="EJP1192" s="22"/>
      <c r="EJQ1192" s="22"/>
      <c r="EJR1192" s="22"/>
      <c r="EJS1192" s="22"/>
      <c r="EJT1192" s="22"/>
      <c r="EJU1192" s="22"/>
      <c r="EJV1192" s="22"/>
      <c r="EJW1192" s="22"/>
      <c r="EJX1192" s="22"/>
      <c r="EJY1192" s="22"/>
      <c r="EJZ1192" s="22"/>
      <c r="EKA1192" s="22"/>
      <c r="EKB1192" s="22"/>
      <c r="EKC1192" s="22"/>
      <c r="EKD1192" s="22"/>
      <c r="EKE1192" s="22"/>
      <c r="EKF1192" s="22"/>
      <c r="EKG1192" s="22"/>
      <c r="EKH1192" s="22"/>
      <c r="EKI1192" s="22"/>
      <c r="EKJ1192" s="22"/>
      <c r="EKK1192" s="22"/>
      <c r="EKL1192" s="22"/>
      <c r="EKM1192" s="22"/>
      <c r="EKN1192" s="22"/>
      <c r="EKO1192" s="22"/>
      <c r="EKP1192" s="22"/>
      <c r="EKQ1192" s="22"/>
      <c r="EKR1192" s="22"/>
      <c r="EKS1192" s="22"/>
      <c r="EKT1192" s="22"/>
      <c r="EKU1192" s="22"/>
      <c r="EKV1192" s="22"/>
      <c r="EKW1192" s="22"/>
      <c r="EKX1192" s="22"/>
      <c r="EKY1192" s="22"/>
      <c r="EKZ1192" s="22"/>
      <c r="ELA1192" s="22"/>
      <c r="ELB1192" s="22"/>
      <c r="ELC1192" s="22"/>
      <c r="ELD1192" s="22"/>
      <c r="ELE1192" s="22"/>
      <c r="ELF1192" s="22"/>
      <c r="ELG1192" s="22"/>
      <c r="ELH1192" s="22"/>
      <c r="ELI1192" s="22"/>
      <c r="ELJ1192" s="22"/>
      <c r="ELK1192" s="22"/>
      <c r="ELL1192" s="22"/>
      <c r="ELM1192" s="22"/>
      <c r="ELN1192" s="22"/>
      <c r="ELO1192" s="22"/>
      <c r="ELP1192" s="22"/>
      <c r="ELQ1192" s="22"/>
      <c r="ELR1192" s="22"/>
      <c r="ELS1192" s="22"/>
      <c r="ELT1192" s="22"/>
      <c r="ELU1192" s="22"/>
      <c r="ELV1192" s="22"/>
      <c r="ELW1192" s="22"/>
      <c r="ELX1192" s="22"/>
      <c r="ELY1192" s="22"/>
      <c r="ELZ1192" s="22"/>
      <c r="EMA1192" s="22"/>
      <c r="EMB1192" s="22"/>
      <c r="EMC1192" s="22"/>
      <c r="EMD1192" s="22"/>
      <c r="EME1192" s="22"/>
      <c r="EMF1192" s="22"/>
      <c r="EMG1192" s="22"/>
      <c r="EMH1192" s="22"/>
      <c r="EMI1192" s="22"/>
      <c r="EMJ1192" s="22"/>
      <c r="EMK1192" s="22"/>
      <c r="EML1192" s="22"/>
      <c r="EMM1192" s="22"/>
      <c r="EMN1192" s="22"/>
      <c r="EMO1192" s="22"/>
      <c r="EMP1192" s="22"/>
      <c r="EMQ1192" s="22"/>
      <c r="EMR1192" s="22"/>
      <c r="EMS1192" s="22"/>
      <c r="EMT1192" s="22"/>
      <c r="EMU1192" s="22"/>
      <c r="EMV1192" s="22"/>
      <c r="EMW1192" s="22"/>
      <c r="EMX1192" s="22"/>
      <c r="EMY1192" s="22"/>
      <c r="EMZ1192" s="22"/>
      <c r="ENA1192" s="22"/>
      <c r="ENB1192" s="22"/>
      <c r="ENC1192" s="22"/>
      <c r="END1192" s="22"/>
      <c r="ENE1192" s="22"/>
      <c r="ENF1192" s="22"/>
      <c r="ENG1192" s="22"/>
      <c r="ENH1192" s="22"/>
      <c r="ENI1192" s="22"/>
      <c r="ENJ1192" s="22"/>
      <c r="ENK1192" s="22"/>
      <c r="ENL1192" s="22"/>
      <c r="ENM1192" s="22"/>
      <c r="ENN1192" s="22"/>
      <c r="ENO1192" s="22"/>
      <c r="ENP1192" s="22"/>
      <c r="ENQ1192" s="22"/>
      <c r="ENR1192" s="22"/>
      <c r="ENS1192" s="22"/>
      <c r="ENT1192" s="22"/>
      <c r="ENU1192" s="22"/>
      <c r="ENV1192" s="22"/>
      <c r="ENW1192" s="22"/>
      <c r="ENX1192" s="22"/>
      <c r="ENY1192" s="22"/>
      <c r="ENZ1192" s="22"/>
      <c r="EOA1192" s="22"/>
      <c r="EOB1192" s="22"/>
      <c r="EOC1192" s="22"/>
      <c r="EOD1192" s="22"/>
      <c r="EOE1192" s="22"/>
      <c r="EOF1192" s="22"/>
      <c r="EOG1192" s="22"/>
      <c r="EOH1192" s="22"/>
      <c r="EOI1192" s="22"/>
      <c r="EOJ1192" s="22"/>
      <c r="EOK1192" s="22"/>
      <c r="EOL1192" s="22"/>
      <c r="EOM1192" s="22"/>
      <c r="EON1192" s="22"/>
      <c r="EOO1192" s="22"/>
      <c r="EOP1192" s="22"/>
      <c r="EOQ1192" s="22"/>
      <c r="EOR1192" s="22"/>
      <c r="EOS1192" s="22"/>
      <c r="EOT1192" s="22"/>
      <c r="EOU1192" s="22"/>
      <c r="EOV1192" s="22"/>
      <c r="EOW1192" s="22"/>
      <c r="EOX1192" s="22"/>
      <c r="EOY1192" s="22"/>
      <c r="EOZ1192" s="22"/>
      <c r="EPA1192" s="22"/>
      <c r="EPB1192" s="22"/>
      <c r="EPC1192" s="22"/>
      <c r="EPD1192" s="22"/>
      <c r="EPE1192" s="22"/>
      <c r="EPF1192" s="22"/>
      <c r="EPG1192" s="22"/>
      <c r="EPH1192" s="22"/>
      <c r="EPI1192" s="22"/>
      <c r="EPJ1192" s="22"/>
      <c r="EPK1192" s="22"/>
      <c r="EPL1192" s="22"/>
      <c r="EPM1192" s="22"/>
      <c r="EPN1192" s="22"/>
      <c r="EPO1192" s="22"/>
      <c r="EPP1192" s="22"/>
      <c r="EPQ1192" s="22"/>
      <c r="EPR1192" s="22"/>
      <c r="EPS1192" s="22"/>
      <c r="EPT1192" s="22"/>
      <c r="EPU1192" s="22"/>
      <c r="EPV1192" s="22"/>
      <c r="EPW1192" s="22"/>
      <c r="EPX1192" s="22"/>
      <c r="EPY1192" s="22"/>
      <c r="EPZ1192" s="22"/>
      <c r="EQA1192" s="22"/>
      <c r="EQB1192" s="22"/>
      <c r="EQC1192" s="22"/>
      <c r="EQD1192" s="22"/>
      <c r="EQE1192" s="22"/>
      <c r="EQF1192" s="22"/>
      <c r="EQG1192" s="22"/>
      <c r="EQH1192" s="22"/>
      <c r="EQI1192" s="22"/>
      <c r="EQJ1192" s="22"/>
      <c r="EQK1192" s="22"/>
      <c r="EQL1192" s="22"/>
      <c r="EQM1192" s="22"/>
      <c r="EQN1192" s="22"/>
      <c r="EQO1192" s="22"/>
      <c r="EQP1192" s="22"/>
      <c r="EQQ1192" s="22"/>
      <c r="EQR1192" s="22"/>
      <c r="EQS1192" s="22"/>
      <c r="EQT1192" s="22"/>
      <c r="EQU1192" s="22"/>
      <c r="EQV1192" s="22"/>
      <c r="EQW1192" s="22"/>
      <c r="EQX1192" s="22"/>
      <c r="EQY1192" s="22"/>
      <c r="EQZ1192" s="22"/>
      <c r="ERA1192" s="22"/>
      <c r="ERB1192" s="22"/>
      <c r="ERC1192" s="22"/>
      <c r="ERD1192" s="22"/>
      <c r="ERE1192" s="22"/>
      <c r="ERF1192" s="22"/>
      <c r="ERG1192" s="22"/>
      <c r="ERH1192" s="22"/>
      <c r="ERI1192" s="22"/>
      <c r="ERJ1192" s="22"/>
      <c r="ERK1192" s="22"/>
      <c r="ERL1192" s="22"/>
      <c r="ERM1192" s="22"/>
      <c r="ERN1192" s="22"/>
      <c r="ERO1192" s="22"/>
      <c r="ERP1192" s="22"/>
      <c r="ERQ1192" s="22"/>
      <c r="ERR1192" s="22"/>
      <c r="ERS1192" s="22"/>
      <c r="ERT1192" s="22"/>
      <c r="ERU1192" s="22"/>
      <c r="ERV1192" s="22"/>
      <c r="ERW1192" s="22"/>
      <c r="ERX1192" s="22"/>
      <c r="ERY1192" s="22"/>
      <c r="ERZ1192" s="22"/>
      <c r="ESA1192" s="22"/>
      <c r="ESB1192" s="22"/>
      <c r="ESC1192" s="22"/>
      <c r="ESD1192" s="22"/>
      <c r="ESE1192" s="22"/>
      <c r="ESF1192" s="22"/>
      <c r="ESG1192" s="22"/>
      <c r="ESH1192" s="22"/>
      <c r="ESI1192" s="22"/>
      <c r="ESJ1192" s="22"/>
      <c r="ESK1192" s="22"/>
      <c r="ESL1192" s="22"/>
      <c r="ESM1192" s="22"/>
      <c r="ESN1192" s="22"/>
      <c r="ESO1192" s="22"/>
      <c r="ESP1192" s="22"/>
      <c r="ESQ1192" s="22"/>
      <c r="ESR1192" s="22"/>
      <c r="ESS1192" s="22"/>
      <c r="EST1192" s="22"/>
      <c r="ESU1192" s="22"/>
      <c r="ESV1192" s="22"/>
      <c r="ESW1192" s="22"/>
      <c r="ESX1192" s="22"/>
      <c r="ESY1192" s="22"/>
      <c r="ESZ1192" s="22"/>
      <c r="ETA1192" s="22"/>
      <c r="ETB1192" s="22"/>
      <c r="ETC1192" s="22"/>
      <c r="ETD1192" s="22"/>
      <c r="ETE1192" s="22"/>
      <c r="ETF1192" s="22"/>
      <c r="ETG1192" s="22"/>
      <c r="ETH1192" s="22"/>
      <c r="ETI1192" s="22"/>
      <c r="ETJ1192" s="22"/>
      <c r="ETK1192" s="22"/>
      <c r="ETL1192" s="22"/>
      <c r="ETM1192" s="22"/>
      <c r="ETN1192" s="22"/>
      <c r="ETO1192" s="22"/>
      <c r="ETP1192" s="22"/>
      <c r="ETQ1192" s="22"/>
      <c r="ETR1192" s="22"/>
      <c r="ETS1192" s="22"/>
      <c r="ETT1192" s="22"/>
      <c r="ETU1192" s="22"/>
      <c r="ETV1192" s="22"/>
      <c r="ETW1192" s="22"/>
      <c r="ETX1192" s="22"/>
      <c r="ETY1192" s="22"/>
      <c r="ETZ1192" s="22"/>
      <c r="EUA1192" s="22"/>
      <c r="EUB1192" s="22"/>
      <c r="EUC1192" s="22"/>
      <c r="EUD1192" s="22"/>
      <c r="EUE1192" s="22"/>
      <c r="EUF1192" s="22"/>
      <c r="EUG1192" s="22"/>
      <c r="EUH1192" s="22"/>
      <c r="EUI1192" s="22"/>
      <c r="EUJ1192" s="22"/>
      <c r="EUK1192" s="22"/>
      <c r="EUL1192" s="22"/>
      <c r="EUM1192" s="22"/>
      <c r="EUN1192" s="22"/>
      <c r="EUO1192" s="22"/>
      <c r="EUP1192" s="22"/>
      <c r="EUQ1192" s="22"/>
      <c r="EUR1192" s="22"/>
      <c r="EUS1192" s="22"/>
      <c r="EUT1192" s="22"/>
      <c r="EUU1192" s="22"/>
      <c r="EUV1192" s="22"/>
      <c r="EUW1192" s="22"/>
      <c r="EUX1192" s="22"/>
      <c r="EUY1192" s="22"/>
      <c r="EUZ1192" s="22"/>
      <c r="EVA1192" s="22"/>
      <c r="EVB1192" s="22"/>
      <c r="EVC1192" s="22"/>
      <c r="EVD1192" s="22"/>
      <c r="EVE1192" s="22"/>
      <c r="EVF1192" s="22"/>
      <c r="EVG1192" s="22"/>
      <c r="EVH1192" s="22"/>
      <c r="EVI1192" s="22"/>
      <c r="EVJ1192" s="22"/>
      <c r="EVK1192" s="22"/>
      <c r="EVL1192" s="22"/>
      <c r="EVM1192" s="22"/>
      <c r="EVN1192" s="22"/>
      <c r="EVO1192" s="22"/>
      <c r="EVP1192" s="22"/>
      <c r="EVQ1192" s="22"/>
      <c r="EVR1192" s="22"/>
      <c r="EVS1192" s="22"/>
      <c r="EVT1192" s="22"/>
      <c r="EVU1192" s="22"/>
      <c r="EVV1192" s="22"/>
      <c r="EVW1192" s="22"/>
      <c r="EVX1192" s="22"/>
      <c r="EVY1192" s="22"/>
      <c r="EVZ1192" s="22"/>
      <c r="EWA1192" s="22"/>
      <c r="EWB1192" s="22"/>
      <c r="EWC1192" s="22"/>
      <c r="EWD1192" s="22"/>
      <c r="EWE1192" s="22"/>
      <c r="EWF1192" s="22"/>
      <c r="EWG1192" s="22"/>
      <c r="EWH1192" s="22"/>
      <c r="EWI1192" s="22"/>
      <c r="EWJ1192" s="22"/>
      <c r="EWK1192" s="22"/>
      <c r="EWL1192" s="22"/>
      <c r="EWM1192" s="22"/>
      <c r="EWN1192" s="22"/>
      <c r="EWO1192" s="22"/>
      <c r="EWP1192" s="22"/>
      <c r="EWQ1192" s="22"/>
      <c r="EWR1192" s="22"/>
      <c r="EWS1192" s="22"/>
      <c r="EWT1192" s="22"/>
      <c r="EWU1192" s="22"/>
      <c r="EWV1192" s="22"/>
      <c r="EWW1192" s="22"/>
      <c r="EWX1192" s="22"/>
      <c r="EWY1192" s="22"/>
      <c r="EWZ1192" s="22"/>
      <c r="EXA1192" s="22"/>
      <c r="EXB1192" s="22"/>
      <c r="EXC1192" s="22"/>
      <c r="EXD1192" s="22"/>
      <c r="EXE1192" s="22"/>
      <c r="EXF1192" s="22"/>
      <c r="EXG1192" s="22"/>
      <c r="EXH1192" s="22"/>
      <c r="EXI1192" s="22"/>
      <c r="EXJ1192" s="22"/>
      <c r="EXK1192" s="22"/>
      <c r="EXL1192" s="22"/>
      <c r="EXM1192" s="22"/>
      <c r="EXN1192" s="22"/>
      <c r="EXO1192" s="22"/>
      <c r="EXP1192" s="22"/>
      <c r="EXQ1192" s="22"/>
      <c r="EXR1192" s="22"/>
      <c r="EXS1192" s="22"/>
      <c r="EXT1192" s="22"/>
      <c r="EXU1192" s="22"/>
      <c r="EXV1192" s="22"/>
      <c r="EXW1192" s="22"/>
      <c r="EXX1192" s="22"/>
      <c r="EXY1192" s="22"/>
      <c r="EXZ1192" s="22"/>
      <c r="EYA1192" s="22"/>
      <c r="EYB1192" s="22"/>
      <c r="EYC1192" s="22"/>
      <c r="EYD1192" s="22"/>
      <c r="EYE1192" s="22"/>
      <c r="EYF1192" s="22"/>
      <c r="EYG1192" s="22"/>
      <c r="EYH1192" s="22"/>
      <c r="EYI1192" s="22"/>
      <c r="EYJ1192" s="22"/>
      <c r="EYK1192" s="22"/>
      <c r="EYL1192" s="22"/>
      <c r="EYM1192" s="22"/>
      <c r="EYN1192" s="22"/>
      <c r="EYO1192" s="22"/>
      <c r="EYP1192" s="22"/>
      <c r="EYQ1192" s="22"/>
      <c r="EYR1192" s="22"/>
      <c r="EYS1192" s="22"/>
      <c r="EYT1192" s="22"/>
      <c r="EYU1192" s="22"/>
      <c r="EYV1192" s="22"/>
      <c r="EYW1192" s="22"/>
      <c r="EYX1192" s="22"/>
      <c r="EYY1192" s="22"/>
      <c r="EYZ1192" s="22"/>
      <c r="EZA1192" s="22"/>
      <c r="EZB1192" s="22"/>
      <c r="EZC1192" s="22"/>
      <c r="EZD1192" s="22"/>
      <c r="EZE1192" s="22"/>
      <c r="EZF1192" s="22"/>
      <c r="EZG1192" s="22"/>
      <c r="EZH1192" s="22"/>
      <c r="EZI1192" s="22"/>
      <c r="EZJ1192" s="22"/>
      <c r="EZK1192" s="22"/>
      <c r="EZL1192" s="22"/>
      <c r="EZM1192" s="22"/>
      <c r="EZN1192" s="22"/>
      <c r="EZO1192" s="22"/>
      <c r="EZP1192" s="22"/>
      <c r="EZQ1192" s="22"/>
      <c r="EZR1192" s="22"/>
      <c r="EZS1192" s="22"/>
      <c r="EZT1192" s="22"/>
      <c r="EZU1192" s="22"/>
      <c r="EZV1192" s="22"/>
      <c r="EZW1192" s="22"/>
      <c r="EZX1192" s="22"/>
      <c r="EZY1192" s="22"/>
      <c r="EZZ1192" s="22"/>
      <c r="FAA1192" s="22"/>
      <c r="FAB1192" s="22"/>
      <c r="FAC1192" s="22"/>
      <c r="FAD1192" s="22"/>
      <c r="FAE1192" s="22"/>
      <c r="FAF1192" s="22"/>
      <c r="FAG1192" s="22"/>
      <c r="FAH1192" s="22"/>
      <c r="FAI1192" s="22"/>
      <c r="FAJ1192" s="22"/>
      <c r="FAK1192" s="22"/>
      <c r="FAL1192" s="22"/>
      <c r="FAM1192" s="22"/>
      <c r="FAN1192" s="22"/>
      <c r="FAO1192" s="22"/>
      <c r="FAP1192" s="22"/>
      <c r="FAQ1192" s="22"/>
      <c r="FAR1192" s="22"/>
      <c r="FAS1192" s="22"/>
      <c r="FAT1192" s="22"/>
      <c r="FAU1192" s="22"/>
      <c r="FAV1192" s="22"/>
      <c r="FAW1192" s="22"/>
      <c r="FAX1192" s="22"/>
      <c r="FAY1192" s="22"/>
      <c r="FAZ1192" s="22"/>
      <c r="FBA1192" s="22"/>
      <c r="FBB1192" s="22"/>
      <c r="FBC1192" s="22"/>
      <c r="FBD1192" s="22"/>
      <c r="FBE1192" s="22"/>
      <c r="FBF1192" s="22"/>
      <c r="FBG1192" s="22"/>
      <c r="FBH1192" s="22"/>
      <c r="FBI1192" s="22"/>
      <c r="FBJ1192" s="22"/>
      <c r="FBK1192" s="22"/>
      <c r="FBL1192" s="22"/>
      <c r="FBM1192" s="22"/>
      <c r="FBN1192" s="22"/>
      <c r="FBO1192" s="22"/>
      <c r="FBP1192" s="22"/>
      <c r="FBQ1192" s="22"/>
      <c r="FBR1192" s="22"/>
      <c r="FBS1192" s="22"/>
      <c r="FBT1192" s="22"/>
      <c r="FBU1192" s="22"/>
      <c r="FBV1192" s="22"/>
      <c r="FBW1192" s="22"/>
      <c r="FBX1192" s="22"/>
      <c r="FBY1192" s="22"/>
      <c r="FBZ1192" s="22"/>
      <c r="FCA1192" s="22"/>
      <c r="FCB1192" s="22"/>
      <c r="FCC1192" s="22"/>
      <c r="FCD1192" s="22"/>
      <c r="FCE1192" s="22"/>
      <c r="FCF1192" s="22"/>
      <c r="FCG1192" s="22"/>
      <c r="FCH1192" s="22"/>
      <c r="FCI1192" s="22"/>
      <c r="FCJ1192" s="22"/>
      <c r="FCK1192" s="22"/>
      <c r="FCL1192" s="22"/>
      <c r="FCM1192" s="22"/>
      <c r="FCN1192" s="22"/>
      <c r="FCO1192" s="22"/>
      <c r="FCP1192" s="22"/>
      <c r="FCQ1192" s="22"/>
      <c r="FCR1192" s="22"/>
      <c r="FCS1192" s="22"/>
      <c r="FCT1192" s="22"/>
      <c r="FCU1192" s="22"/>
      <c r="FCV1192" s="22"/>
      <c r="FCW1192" s="22"/>
      <c r="FCX1192" s="22"/>
      <c r="FCY1192" s="22"/>
      <c r="FCZ1192" s="22"/>
      <c r="FDA1192" s="22"/>
      <c r="FDB1192" s="22"/>
      <c r="FDC1192" s="22"/>
      <c r="FDD1192" s="22"/>
      <c r="FDE1192" s="22"/>
      <c r="FDF1192" s="22"/>
      <c r="FDG1192" s="22"/>
      <c r="FDH1192" s="22"/>
      <c r="FDI1192" s="22"/>
      <c r="FDJ1192" s="22"/>
      <c r="FDK1192" s="22"/>
      <c r="FDL1192" s="22"/>
      <c r="FDM1192" s="22"/>
      <c r="FDN1192" s="22"/>
      <c r="FDO1192" s="22"/>
      <c r="FDP1192" s="22"/>
      <c r="FDQ1192" s="22"/>
      <c r="FDR1192" s="22"/>
      <c r="FDS1192" s="22"/>
      <c r="FDT1192" s="22"/>
      <c r="FDU1192" s="22"/>
      <c r="FDV1192" s="22"/>
      <c r="FDW1192" s="22"/>
      <c r="FDX1192" s="22"/>
      <c r="FDY1192" s="22"/>
      <c r="FDZ1192" s="22"/>
      <c r="FEA1192" s="22"/>
      <c r="FEB1192" s="22"/>
      <c r="FEC1192" s="22"/>
      <c r="FED1192" s="22"/>
      <c r="FEE1192" s="22"/>
      <c r="FEF1192" s="22"/>
      <c r="FEG1192" s="22"/>
      <c r="FEH1192" s="22"/>
      <c r="FEI1192" s="22"/>
      <c r="FEJ1192" s="22"/>
      <c r="FEK1192" s="22"/>
      <c r="FEL1192" s="22"/>
      <c r="FEM1192" s="22"/>
      <c r="FEN1192" s="22"/>
      <c r="FEO1192" s="22"/>
      <c r="FEP1192" s="22"/>
      <c r="FEQ1192" s="22"/>
      <c r="FER1192" s="22"/>
      <c r="FES1192" s="22"/>
      <c r="FET1192" s="22"/>
      <c r="FEU1192" s="22"/>
      <c r="FEV1192" s="22"/>
      <c r="FEW1192" s="22"/>
      <c r="FEX1192" s="22"/>
      <c r="FEY1192" s="22"/>
      <c r="FEZ1192" s="22"/>
      <c r="FFA1192" s="22"/>
      <c r="FFB1192" s="22"/>
      <c r="FFC1192" s="22"/>
      <c r="FFD1192" s="22"/>
      <c r="FFE1192" s="22"/>
      <c r="FFF1192" s="22"/>
      <c r="FFG1192" s="22"/>
      <c r="FFH1192" s="22"/>
      <c r="FFI1192" s="22"/>
      <c r="FFJ1192" s="22"/>
      <c r="FFK1192" s="22"/>
      <c r="FFL1192" s="22"/>
      <c r="FFM1192" s="22"/>
      <c r="FFN1192" s="22"/>
      <c r="FFO1192" s="22"/>
      <c r="FFP1192" s="22"/>
      <c r="FFQ1192" s="22"/>
      <c r="FFR1192" s="22"/>
      <c r="FFS1192" s="22"/>
      <c r="FFT1192" s="22"/>
      <c r="FFU1192" s="22"/>
      <c r="FFV1192" s="22"/>
      <c r="FFW1192" s="22"/>
      <c r="FFX1192" s="22"/>
      <c r="FFY1192" s="22"/>
      <c r="FFZ1192" s="22"/>
      <c r="FGA1192" s="22"/>
      <c r="FGB1192" s="22"/>
      <c r="FGC1192" s="22"/>
      <c r="FGD1192" s="22"/>
      <c r="FGE1192" s="22"/>
      <c r="FGF1192" s="22"/>
      <c r="FGG1192" s="22"/>
      <c r="FGH1192" s="22"/>
      <c r="FGI1192" s="22"/>
      <c r="FGJ1192" s="22"/>
      <c r="FGK1192" s="22"/>
      <c r="FGL1192" s="22"/>
      <c r="FGM1192" s="22"/>
      <c r="FGN1192" s="22"/>
      <c r="FGO1192" s="22"/>
      <c r="FGP1192" s="22"/>
      <c r="FGQ1192" s="22"/>
      <c r="FGR1192" s="22"/>
      <c r="FGS1192" s="22"/>
      <c r="FGT1192" s="22"/>
      <c r="FGU1192" s="22"/>
      <c r="FGV1192" s="22"/>
      <c r="FGW1192" s="22"/>
      <c r="FGX1192" s="22"/>
      <c r="FGY1192" s="22"/>
      <c r="FGZ1192" s="22"/>
      <c r="FHA1192" s="22"/>
      <c r="FHB1192" s="22"/>
      <c r="FHC1192" s="22"/>
      <c r="FHD1192" s="22"/>
      <c r="FHE1192" s="22"/>
      <c r="FHF1192" s="22"/>
      <c r="FHG1192" s="22"/>
      <c r="FHH1192" s="22"/>
      <c r="FHI1192" s="22"/>
      <c r="FHJ1192" s="22"/>
      <c r="FHK1192" s="22"/>
      <c r="FHL1192" s="22"/>
      <c r="FHM1192" s="22"/>
      <c r="FHN1192" s="22"/>
      <c r="FHO1192" s="22"/>
      <c r="FHP1192" s="22"/>
      <c r="FHQ1192" s="22"/>
      <c r="FHR1192" s="22"/>
      <c r="FHS1192" s="22"/>
      <c r="FHT1192" s="22"/>
      <c r="FHU1192" s="22"/>
      <c r="FHV1192" s="22"/>
      <c r="FHW1192" s="22"/>
      <c r="FHX1192" s="22"/>
      <c r="FHY1192" s="22"/>
      <c r="FHZ1192" s="22"/>
      <c r="FIA1192" s="22"/>
      <c r="FIB1192" s="22"/>
      <c r="FIC1192" s="22"/>
      <c r="FID1192" s="22"/>
      <c r="FIE1192" s="22"/>
      <c r="FIF1192" s="22"/>
      <c r="FIG1192" s="22"/>
      <c r="FIH1192" s="22"/>
      <c r="FII1192" s="22"/>
      <c r="FIJ1192" s="22"/>
      <c r="FIK1192" s="22"/>
      <c r="FIL1192" s="22"/>
      <c r="FIM1192" s="22"/>
      <c r="FIN1192" s="22"/>
      <c r="FIO1192" s="22"/>
      <c r="FIP1192" s="22"/>
      <c r="FIQ1192" s="22"/>
      <c r="FIR1192" s="22"/>
      <c r="FIS1192" s="22"/>
      <c r="FIT1192" s="22"/>
      <c r="FIU1192" s="22"/>
      <c r="FIV1192" s="22"/>
      <c r="FIW1192" s="22"/>
      <c r="FIX1192" s="22"/>
      <c r="FIY1192" s="22"/>
      <c r="FIZ1192" s="22"/>
      <c r="FJA1192" s="22"/>
      <c r="FJB1192" s="22"/>
      <c r="FJC1192" s="22"/>
      <c r="FJD1192" s="22"/>
      <c r="FJE1192" s="22"/>
      <c r="FJF1192" s="22"/>
      <c r="FJG1192" s="22"/>
      <c r="FJH1192" s="22"/>
      <c r="FJI1192" s="22"/>
      <c r="FJJ1192" s="22"/>
      <c r="FJK1192" s="22"/>
      <c r="FJL1192" s="22"/>
      <c r="FJM1192" s="22"/>
      <c r="FJN1192" s="22"/>
      <c r="FJO1192" s="22"/>
      <c r="FJP1192" s="22"/>
      <c r="FJQ1192" s="22"/>
      <c r="FJR1192" s="22"/>
      <c r="FJS1192" s="22"/>
      <c r="FJT1192" s="22"/>
      <c r="FJU1192" s="22"/>
      <c r="FJV1192" s="22"/>
      <c r="FJW1192" s="22"/>
      <c r="FJX1192" s="22"/>
      <c r="FJY1192" s="22"/>
      <c r="FJZ1192" s="22"/>
      <c r="FKA1192" s="22"/>
      <c r="FKB1192" s="22"/>
      <c r="FKC1192" s="22"/>
      <c r="FKD1192" s="22"/>
      <c r="FKE1192" s="22"/>
      <c r="FKF1192" s="22"/>
      <c r="FKG1192" s="22"/>
      <c r="FKH1192" s="22"/>
      <c r="FKI1192" s="22"/>
      <c r="FKJ1192" s="22"/>
      <c r="FKK1192" s="22"/>
      <c r="FKL1192" s="22"/>
      <c r="FKM1192" s="22"/>
      <c r="FKN1192" s="22"/>
      <c r="FKO1192" s="22"/>
      <c r="FKP1192" s="22"/>
      <c r="FKQ1192" s="22"/>
      <c r="FKR1192" s="22"/>
      <c r="FKS1192" s="22"/>
      <c r="FKT1192" s="22"/>
      <c r="FKU1192" s="22"/>
      <c r="FKV1192" s="22"/>
      <c r="FKW1192" s="22"/>
      <c r="FKX1192" s="22"/>
      <c r="FKY1192" s="22"/>
      <c r="FKZ1192" s="22"/>
      <c r="FLA1192" s="22"/>
      <c r="FLB1192" s="22"/>
      <c r="FLC1192" s="22"/>
      <c r="FLD1192" s="22"/>
      <c r="FLE1192" s="22"/>
      <c r="FLF1192" s="22"/>
      <c r="FLG1192" s="22"/>
      <c r="FLH1192" s="22"/>
      <c r="FLI1192" s="22"/>
      <c r="FLJ1192" s="22"/>
      <c r="FLK1192" s="22"/>
      <c r="FLL1192" s="22"/>
      <c r="FLM1192" s="22"/>
      <c r="FLN1192" s="22"/>
      <c r="FLO1192" s="22"/>
      <c r="FLP1192" s="22"/>
      <c r="FLQ1192" s="22"/>
      <c r="FLR1192" s="22"/>
      <c r="FLS1192" s="22"/>
      <c r="FLT1192" s="22"/>
      <c r="FLU1192" s="22"/>
      <c r="FLV1192" s="22"/>
      <c r="FLW1192" s="22"/>
      <c r="FLX1192" s="22"/>
      <c r="FLY1192" s="22"/>
      <c r="FLZ1192" s="22"/>
      <c r="FMA1192" s="22"/>
      <c r="FMB1192" s="22"/>
      <c r="FMC1192" s="22"/>
      <c r="FMD1192" s="22"/>
      <c r="FME1192" s="22"/>
      <c r="FMF1192" s="22"/>
      <c r="FMG1192" s="22"/>
      <c r="FMH1192" s="22"/>
      <c r="FMI1192" s="22"/>
      <c r="FMJ1192" s="22"/>
      <c r="FMK1192" s="22"/>
      <c r="FML1192" s="22"/>
      <c r="FMM1192" s="22"/>
      <c r="FMN1192" s="22"/>
      <c r="FMO1192" s="22"/>
      <c r="FMP1192" s="22"/>
      <c r="FMQ1192" s="22"/>
      <c r="FMR1192" s="22"/>
      <c r="FMS1192" s="22"/>
      <c r="FMT1192" s="22"/>
      <c r="FMU1192" s="22"/>
      <c r="FMV1192" s="22"/>
      <c r="FMW1192" s="22"/>
      <c r="FMX1192" s="22"/>
      <c r="FMY1192" s="22"/>
      <c r="FMZ1192" s="22"/>
      <c r="FNA1192" s="22"/>
      <c r="FNB1192" s="22"/>
      <c r="FNC1192" s="22"/>
      <c r="FND1192" s="22"/>
      <c r="FNE1192" s="22"/>
      <c r="FNF1192" s="22"/>
      <c r="FNG1192" s="22"/>
      <c r="FNH1192" s="22"/>
      <c r="FNI1192" s="22"/>
      <c r="FNJ1192" s="22"/>
      <c r="FNK1192" s="22"/>
      <c r="FNL1192" s="22"/>
      <c r="FNM1192" s="22"/>
      <c r="FNN1192" s="22"/>
      <c r="FNO1192" s="22"/>
      <c r="FNP1192" s="22"/>
      <c r="FNQ1192" s="22"/>
      <c r="FNR1192" s="22"/>
      <c r="FNS1192" s="22"/>
      <c r="FNT1192" s="22"/>
      <c r="FNU1192" s="22"/>
      <c r="FNV1192" s="22"/>
      <c r="FNW1192" s="22"/>
      <c r="FNX1192" s="22"/>
      <c r="FNY1192" s="22"/>
      <c r="FNZ1192" s="22"/>
      <c r="FOA1192" s="22"/>
      <c r="FOB1192" s="22"/>
      <c r="FOC1192" s="22"/>
      <c r="FOD1192" s="22"/>
      <c r="FOE1192" s="22"/>
      <c r="FOF1192" s="22"/>
      <c r="FOG1192" s="22"/>
      <c r="FOH1192" s="22"/>
      <c r="FOI1192" s="22"/>
      <c r="FOJ1192" s="22"/>
      <c r="FOK1192" s="22"/>
      <c r="FOL1192" s="22"/>
      <c r="FOM1192" s="22"/>
      <c r="FON1192" s="22"/>
      <c r="FOO1192" s="22"/>
      <c r="FOP1192" s="22"/>
      <c r="FOQ1192" s="22"/>
      <c r="FOR1192" s="22"/>
      <c r="FOS1192" s="22"/>
      <c r="FOT1192" s="22"/>
      <c r="FOU1192" s="22"/>
      <c r="FOV1192" s="22"/>
      <c r="FOW1192" s="22"/>
      <c r="FOX1192" s="22"/>
      <c r="FOY1192" s="22"/>
      <c r="FOZ1192" s="22"/>
      <c r="FPA1192" s="22"/>
      <c r="FPB1192" s="22"/>
      <c r="FPC1192" s="22"/>
      <c r="FPD1192" s="22"/>
      <c r="FPE1192" s="22"/>
      <c r="FPF1192" s="22"/>
      <c r="FPG1192" s="22"/>
      <c r="FPH1192" s="22"/>
      <c r="FPI1192" s="22"/>
      <c r="FPJ1192" s="22"/>
      <c r="FPK1192" s="22"/>
      <c r="FPL1192" s="22"/>
      <c r="FPM1192" s="22"/>
      <c r="FPN1192" s="22"/>
      <c r="FPO1192" s="22"/>
      <c r="FPP1192" s="22"/>
      <c r="FPQ1192" s="22"/>
      <c r="FPR1192" s="22"/>
      <c r="FPS1192" s="22"/>
      <c r="FPT1192" s="22"/>
      <c r="FPU1192" s="22"/>
      <c r="FPV1192" s="22"/>
      <c r="FPW1192" s="22"/>
      <c r="FPX1192" s="22"/>
      <c r="FPY1192" s="22"/>
      <c r="FPZ1192" s="22"/>
      <c r="FQA1192" s="22"/>
      <c r="FQB1192" s="22"/>
      <c r="FQC1192" s="22"/>
      <c r="FQD1192" s="22"/>
      <c r="FQE1192" s="22"/>
      <c r="FQF1192" s="22"/>
      <c r="FQG1192" s="22"/>
      <c r="FQH1192" s="22"/>
      <c r="FQI1192" s="22"/>
      <c r="FQJ1192" s="22"/>
      <c r="FQK1192" s="22"/>
      <c r="FQL1192" s="22"/>
      <c r="FQM1192" s="22"/>
      <c r="FQN1192" s="22"/>
      <c r="FQO1192" s="22"/>
      <c r="FQP1192" s="22"/>
      <c r="FQQ1192" s="22"/>
      <c r="FQR1192" s="22"/>
      <c r="FQS1192" s="22"/>
      <c r="FQT1192" s="22"/>
      <c r="FQU1192" s="22"/>
      <c r="FQV1192" s="22"/>
      <c r="FQW1192" s="22"/>
      <c r="FQX1192" s="22"/>
      <c r="FQY1192" s="22"/>
      <c r="FQZ1192" s="22"/>
      <c r="FRA1192" s="22"/>
      <c r="FRB1192" s="22"/>
      <c r="FRC1192" s="22"/>
      <c r="FRD1192" s="22"/>
      <c r="FRE1192" s="22"/>
      <c r="FRF1192" s="22"/>
      <c r="FRG1192" s="22"/>
      <c r="FRH1192" s="22"/>
      <c r="FRI1192" s="22"/>
      <c r="FRJ1192" s="22"/>
      <c r="FRK1192" s="22"/>
      <c r="FRL1192" s="22"/>
      <c r="FRM1192" s="22"/>
      <c r="FRN1192" s="22"/>
      <c r="FRO1192" s="22"/>
      <c r="FRP1192" s="22"/>
      <c r="FRQ1192" s="22"/>
      <c r="FRR1192" s="22"/>
      <c r="FRS1192" s="22"/>
      <c r="FRT1192" s="22"/>
      <c r="FRU1192" s="22"/>
      <c r="FRV1192" s="22"/>
      <c r="FRW1192" s="22"/>
      <c r="FRX1192" s="22"/>
      <c r="FRY1192" s="22"/>
      <c r="FRZ1192" s="22"/>
      <c r="FSA1192" s="22"/>
      <c r="FSB1192" s="22"/>
      <c r="FSC1192" s="22"/>
      <c r="FSD1192" s="22"/>
      <c r="FSE1192" s="22"/>
      <c r="FSF1192" s="22"/>
      <c r="FSG1192" s="22"/>
      <c r="FSH1192" s="22"/>
      <c r="FSI1192" s="22"/>
      <c r="FSJ1192" s="22"/>
      <c r="FSK1192" s="22"/>
      <c r="FSL1192" s="22"/>
      <c r="FSM1192" s="22"/>
      <c r="FSN1192" s="22"/>
      <c r="FSO1192" s="22"/>
      <c r="FSP1192" s="22"/>
      <c r="FSQ1192" s="22"/>
      <c r="FSR1192" s="22"/>
      <c r="FSS1192" s="22"/>
      <c r="FST1192" s="22"/>
      <c r="FSU1192" s="22"/>
      <c r="FSV1192" s="22"/>
      <c r="FSW1192" s="22"/>
      <c r="FSX1192" s="22"/>
      <c r="FSY1192" s="22"/>
      <c r="FSZ1192" s="22"/>
      <c r="FTA1192" s="22"/>
      <c r="FTB1192" s="22"/>
      <c r="FTC1192" s="22"/>
      <c r="FTD1192" s="22"/>
      <c r="FTE1192" s="22"/>
      <c r="FTF1192" s="22"/>
      <c r="FTG1192" s="22"/>
      <c r="FTH1192" s="22"/>
      <c r="FTI1192" s="22"/>
      <c r="FTJ1192" s="22"/>
      <c r="FTK1192" s="22"/>
      <c r="FTL1192" s="22"/>
      <c r="FTM1192" s="22"/>
      <c r="FTN1192" s="22"/>
      <c r="FTO1192" s="22"/>
      <c r="FTP1192" s="22"/>
      <c r="FTQ1192" s="22"/>
      <c r="FTR1192" s="22"/>
      <c r="FTS1192" s="22"/>
      <c r="FTT1192" s="22"/>
      <c r="FTU1192" s="22"/>
      <c r="FTV1192" s="22"/>
      <c r="FTW1192" s="22"/>
      <c r="FTX1192" s="22"/>
      <c r="FTY1192" s="22"/>
      <c r="FTZ1192" s="22"/>
      <c r="FUA1192" s="22"/>
      <c r="FUB1192" s="22"/>
      <c r="FUC1192" s="22"/>
      <c r="FUD1192" s="22"/>
      <c r="FUE1192" s="22"/>
      <c r="FUF1192" s="22"/>
      <c r="FUG1192" s="22"/>
      <c r="FUH1192" s="22"/>
      <c r="FUI1192" s="22"/>
      <c r="FUJ1192" s="22"/>
      <c r="FUK1192" s="22"/>
      <c r="FUL1192" s="22"/>
      <c r="FUM1192" s="22"/>
      <c r="FUN1192" s="22"/>
      <c r="FUO1192" s="22"/>
      <c r="FUP1192" s="22"/>
      <c r="FUQ1192" s="22"/>
      <c r="FUR1192" s="22"/>
      <c r="FUS1192" s="22"/>
      <c r="FUT1192" s="22"/>
      <c r="FUU1192" s="22"/>
      <c r="FUV1192" s="22"/>
      <c r="FUW1192" s="22"/>
      <c r="FUX1192" s="22"/>
      <c r="FUY1192" s="22"/>
      <c r="FUZ1192" s="22"/>
      <c r="FVA1192" s="22"/>
      <c r="FVB1192" s="22"/>
      <c r="FVC1192" s="22"/>
      <c r="FVD1192" s="22"/>
      <c r="FVE1192" s="22"/>
      <c r="FVF1192" s="22"/>
      <c r="FVG1192" s="22"/>
      <c r="FVH1192" s="22"/>
      <c r="FVI1192" s="22"/>
      <c r="FVJ1192" s="22"/>
      <c r="FVK1192" s="22"/>
      <c r="FVL1192" s="22"/>
      <c r="FVM1192" s="22"/>
      <c r="FVN1192" s="22"/>
      <c r="FVO1192" s="22"/>
      <c r="FVP1192" s="22"/>
      <c r="FVQ1192" s="22"/>
      <c r="FVR1192" s="22"/>
      <c r="FVS1192" s="22"/>
      <c r="FVT1192" s="22"/>
      <c r="FVU1192" s="22"/>
      <c r="FVV1192" s="22"/>
      <c r="FVW1192" s="22"/>
      <c r="FVX1192" s="22"/>
      <c r="FVY1192" s="22"/>
      <c r="FVZ1192" s="22"/>
      <c r="FWA1192" s="22"/>
      <c r="FWB1192" s="22"/>
      <c r="FWC1192" s="22"/>
      <c r="FWD1192" s="22"/>
      <c r="FWE1192" s="22"/>
      <c r="FWF1192" s="22"/>
      <c r="FWG1192" s="22"/>
      <c r="FWH1192" s="22"/>
      <c r="FWI1192" s="22"/>
      <c r="FWJ1192" s="22"/>
      <c r="FWK1192" s="22"/>
      <c r="FWL1192" s="22"/>
      <c r="FWM1192" s="22"/>
      <c r="FWN1192" s="22"/>
      <c r="FWO1192" s="22"/>
      <c r="FWP1192" s="22"/>
      <c r="FWQ1192" s="22"/>
      <c r="FWR1192" s="22"/>
      <c r="FWS1192" s="22"/>
      <c r="FWT1192" s="22"/>
      <c r="FWU1192" s="22"/>
      <c r="FWV1192" s="22"/>
      <c r="FWW1192" s="22"/>
      <c r="FWX1192" s="22"/>
      <c r="FWY1192" s="22"/>
      <c r="FWZ1192" s="22"/>
      <c r="FXA1192" s="22"/>
      <c r="FXB1192" s="22"/>
      <c r="FXC1192" s="22"/>
      <c r="FXD1192" s="22"/>
      <c r="FXE1192" s="22"/>
      <c r="FXF1192" s="22"/>
      <c r="FXG1192" s="22"/>
      <c r="FXH1192" s="22"/>
      <c r="FXI1192" s="22"/>
      <c r="FXJ1192" s="22"/>
      <c r="FXK1192" s="22"/>
      <c r="FXL1192" s="22"/>
      <c r="FXM1192" s="22"/>
      <c r="FXN1192" s="22"/>
      <c r="FXO1192" s="22"/>
      <c r="FXP1192" s="22"/>
      <c r="FXQ1192" s="22"/>
      <c r="FXR1192" s="22"/>
      <c r="FXS1192" s="22"/>
      <c r="FXT1192" s="22"/>
      <c r="FXU1192" s="22"/>
      <c r="FXV1192" s="22"/>
      <c r="FXW1192" s="22"/>
      <c r="FXX1192" s="22"/>
      <c r="FXY1192" s="22"/>
      <c r="FXZ1192" s="22"/>
      <c r="FYA1192" s="22"/>
      <c r="FYB1192" s="22"/>
      <c r="FYC1192" s="22"/>
      <c r="FYD1192" s="22"/>
      <c r="FYE1192" s="22"/>
      <c r="FYF1192" s="22"/>
      <c r="FYG1192" s="22"/>
      <c r="FYH1192" s="22"/>
      <c r="FYI1192" s="22"/>
      <c r="FYJ1192" s="22"/>
      <c r="FYK1192" s="22"/>
      <c r="FYL1192" s="22"/>
      <c r="FYM1192" s="22"/>
      <c r="FYN1192" s="22"/>
      <c r="FYO1192" s="22"/>
      <c r="FYP1192" s="22"/>
      <c r="FYQ1192" s="22"/>
      <c r="FYR1192" s="22"/>
      <c r="FYS1192" s="22"/>
      <c r="FYT1192" s="22"/>
      <c r="FYU1192" s="22"/>
      <c r="FYV1192" s="22"/>
      <c r="FYW1192" s="22"/>
      <c r="FYX1192" s="22"/>
      <c r="FYY1192" s="22"/>
      <c r="FYZ1192" s="22"/>
      <c r="FZA1192" s="22"/>
      <c r="FZB1192" s="22"/>
      <c r="FZC1192" s="22"/>
      <c r="FZD1192" s="22"/>
      <c r="FZE1192" s="22"/>
      <c r="FZF1192" s="22"/>
      <c r="FZG1192" s="22"/>
      <c r="FZH1192" s="22"/>
      <c r="FZI1192" s="22"/>
      <c r="FZJ1192" s="22"/>
      <c r="FZK1192" s="22"/>
      <c r="FZL1192" s="22"/>
      <c r="FZM1192" s="22"/>
      <c r="FZN1192" s="22"/>
      <c r="FZO1192" s="22"/>
      <c r="FZP1192" s="22"/>
      <c r="FZQ1192" s="22"/>
      <c r="FZR1192" s="22"/>
      <c r="FZS1192" s="22"/>
      <c r="FZT1192" s="22"/>
      <c r="FZU1192" s="22"/>
      <c r="FZV1192" s="22"/>
      <c r="FZW1192" s="22"/>
      <c r="FZX1192" s="22"/>
      <c r="FZY1192" s="22"/>
      <c r="FZZ1192" s="22"/>
      <c r="GAA1192" s="22"/>
      <c r="GAB1192" s="22"/>
      <c r="GAC1192" s="22"/>
      <c r="GAD1192" s="22"/>
      <c r="GAE1192" s="22"/>
      <c r="GAF1192" s="22"/>
      <c r="GAG1192" s="22"/>
      <c r="GAH1192" s="22"/>
      <c r="GAI1192" s="22"/>
      <c r="GAJ1192" s="22"/>
      <c r="GAK1192" s="22"/>
      <c r="GAL1192" s="22"/>
      <c r="GAM1192" s="22"/>
      <c r="GAN1192" s="22"/>
      <c r="GAO1192" s="22"/>
      <c r="GAP1192" s="22"/>
      <c r="GAQ1192" s="22"/>
      <c r="GAR1192" s="22"/>
      <c r="GAS1192" s="22"/>
      <c r="GAT1192" s="22"/>
      <c r="GAU1192" s="22"/>
      <c r="GAV1192" s="22"/>
      <c r="GAW1192" s="22"/>
      <c r="GAX1192" s="22"/>
      <c r="GAY1192" s="22"/>
      <c r="GAZ1192" s="22"/>
      <c r="GBA1192" s="22"/>
      <c r="GBB1192" s="22"/>
      <c r="GBC1192" s="22"/>
      <c r="GBD1192" s="22"/>
      <c r="GBE1192" s="22"/>
      <c r="GBF1192" s="22"/>
      <c r="GBG1192" s="22"/>
      <c r="GBH1192" s="22"/>
      <c r="GBI1192" s="22"/>
      <c r="GBJ1192" s="22"/>
      <c r="GBK1192" s="22"/>
      <c r="GBL1192" s="22"/>
      <c r="GBM1192" s="22"/>
      <c r="GBN1192" s="22"/>
      <c r="GBO1192" s="22"/>
      <c r="GBP1192" s="22"/>
      <c r="GBQ1192" s="22"/>
      <c r="GBR1192" s="22"/>
      <c r="GBS1192" s="22"/>
      <c r="GBT1192" s="22"/>
      <c r="GBU1192" s="22"/>
      <c r="GBV1192" s="22"/>
      <c r="GBW1192" s="22"/>
      <c r="GBX1192" s="22"/>
      <c r="GBY1192" s="22"/>
      <c r="GBZ1192" s="22"/>
      <c r="GCA1192" s="22"/>
      <c r="GCB1192" s="22"/>
      <c r="GCC1192" s="22"/>
      <c r="GCD1192" s="22"/>
      <c r="GCE1192" s="22"/>
      <c r="GCF1192" s="22"/>
      <c r="GCG1192" s="22"/>
      <c r="GCH1192" s="22"/>
      <c r="GCI1192" s="22"/>
      <c r="GCJ1192" s="22"/>
      <c r="GCK1192" s="22"/>
      <c r="GCL1192" s="22"/>
      <c r="GCM1192" s="22"/>
      <c r="GCN1192" s="22"/>
      <c r="GCO1192" s="22"/>
      <c r="GCP1192" s="22"/>
      <c r="GCQ1192" s="22"/>
      <c r="GCR1192" s="22"/>
      <c r="GCS1192" s="22"/>
      <c r="GCT1192" s="22"/>
      <c r="GCU1192" s="22"/>
      <c r="GCV1192" s="22"/>
      <c r="GCW1192" s="22"/>
      <c r="GCX1192" s="22"/>
      <c r="GCY1192" s="22"/>
      <c r="GCZ1192" s="22"/>
      <c r="GDA1192" s="22"/>
      <c r="GDB1192" s="22"/>
      <c r="GDC1192" s="22"/>
      <c r="GDD1192" s="22"/>
      <c r="GDE1192" s="22"/>
      <c r="GDF1192" s="22"/>
      <c r="GDG1192" s="22"/>
      <c r="GDH1192" s="22"/>
      <c r="GDI1192" s="22"/>
      <c r="GDJ1192" s="22"/>
      <c r="GDK1192" s="22"/>
      <c r="GDL1192" s="22"/>
      <c r="GDM1192" s="22"/>
      <c r="GDN1192" s="22"/>
      <c r="GDO1192" s="22"/>
      <c r="GDP1192" s="22"/>
      <c r="GDQ1192" s="22"/>
      <c r="GDR1192" s="22"/>
      <c r="GDS1192" s="22"/>
      <c r="GDT1192" s="22"/>
      <c r="GDU1192" s="22"/>
      <c r="GDV1192" s="22"/>
      <c r="GDW1192" s="22"/>
      <c r="GDX1192" s="22"/>
      <c r="GDY1192" s="22"/>
      <c r="GDZ1192" s="22"/>
      <c r="GEA1192" s="22"/>
      <c r="GEB1192" s="22"/>
      <c r="GEC1192" s="22"/>
      <c r="GED1192" s="22"/>
      <c r="GEE1192" s="22"/>
      <c r="GEF1192" s="22"/>
      <c r="GEG1192" s="22"/>
      <c r="GEH1192" s="22"/>
      <c r="GEI1192" s="22"/>
      <c r="GEJ1192" s="22"/>
      <c r="GEK1192" s="22"/>
      <c r="GEL1192" s="22"/>
      <c r="GEM1192" s="22"/>
      <c r="GEN1192" s="22"/>
      <c r="GEO1192" s="22"/>
      <c r="GEP1192" s="22"/>
      <c r="GEQ1192" s="22"/>
      <c r="GER1192" s="22"/>
      <c r="GES1192" s="22"/>
      <c r="GET1192" s="22"/>
      <c r="GEU1192" s="22"/>
      <c r="GEV1192" s="22"/>
      <c r="GEW1192" s="22"/>
      <c r="GEX1192" s="22"/>
      <c r="GEY1192" s="22"/>
      <c r="GEZ1192" s="22"/>
      <c r="GFA1192" s="22"/>
      <c r="GFB1192" s="22"/>
      <c r="GFC1192" s="22"/>
      <c r="GFD1192" s="22"/>
      <c r="GFE1192" s="22"/>
      <c r="GFF1192" s="22"/>
      <c r="GFG1192" s="22"/>
      <c r="GFH1192" s="22"/>
      <c r="GFI1192" s="22"/>
      <c r="GFJ1192" s="22"/>
      <c r="GFK1192" s="22"/>
      <c r="GFL1192" s="22"/>
      <c r="GFM1192" s="22"/>
      <c r="GFN1192" s="22"/>
      <c r="GFO1192" s="22"/>
      <c r="GFP1192" s="22"/>
      <c r="GFQ1192" s="22"/>
      <c r="GFR1192" s="22"/>
      <c r="GFS1192" s="22"/>
      <c r="GFT1192" s="22"/>
      <c r="GFU1192" s="22"/>
      <c r="GFV1192" s="22"/>
      <c r="GFW1192" s="22"/>
      <c r="GFX1192" s="22"/>
      <c r="GFY1192" s="22"/>
      <c r="GFZ1192" s="22"/>
      <c r="GGA1192" s="22"/>
      <c r="GGB1192" s="22"/>
      <c r="GGC1192" s="22"/>
      <c r="GGD1192" s="22"/>
      <c r="GGE1192" s="22"/>
      <c r="GGF1192" s="22"/>
      <c r="GGG1192" s="22"/>
      <c r="GGH1192" s="22"/>
      <c r="GGI1192" s="22"/>
      <c r="GGJ1192" s="22"/>
      <c r="GGK1192" s="22"/>
      <c r="GGL1192" s="22"/>
      <c r="GGM1192" s="22"/>
      <c r="GGN1192" s="22"/>
      <c r="GGO1192" s="22"/>
      <c r="GGP1192" s="22"/>
      <c r="GGQ1192" s="22"/>
      <c r="GGR1192" s="22"/>
      <c r="GGS1192" s="22"/>
      <c r="GGT1192" s="22"/>
      <c r="GGU1192" s="22"/>
      <c r="GGV1192" s="22"/>
      <c r="GGW1192" s="22"/>
      <c r="GGX1192" s="22"/>
      <c r="GGY1192" s="22"/>
      <c r="GGZ1192" s="22"/>
      <c r="GHA1192" s="22"/>
      <c r="GHB1192" s="22"/>
      <c r="GHC1192" s="22"/>
      <c r="GHD1192" s="22"/>
      <c r="GHE1192" s="22"/>
      <c r="GHF1192" s="22"/>
      <c r="GHG1192" s="22"/>
      <c r="GHH1192" s="22"/>
      <c r="GHI1192" s="22"/>
      <c r="GHJ1192" s="22"/>
      <c r="GHK1192" s="22"/>
      <c r="GHL1192" s="22"/>
      <c r="GHM1192" s="22"/>
      <c r="GHN1192" s="22"/>
      <c r="GHO1192" s="22"/>
      <c r="GHP1192" s="22"/>
      <c r="GHQ1192" s="22"/>
      <c r="GHR1192" s="22"/>
      <c r="GHS1192" s="22"/>
      <c r="GHT1192" s="22"/>
      <c r="GHU1192" s="22"/>
      <c r="GHV1192" s="22"/>
      <c r="GHW1192" s="22"/>
      <c r="GHX1192" s="22"/>
      <c r="GHY1192" s="22"/>
      <c r="GHZ1192" s="22"/>
      <c r="GIA1192" s="22"/>
      <c r="GIB1192" s="22"/>
      <c r="GIC1192" s="22"/>
      <c r="GID1192" s="22"/>
      <c r="GIE1192" s="22"/>
      <c r="GIF1192" s="22"/>
      <c r="GIG1192" s="22"/>
      <c r="GIH1192" s="22"/>
      <c r="GII1192" s="22"/>
      <c r="GIJ1192" s="22"/>
      <c r="GIK1192" s="22"/>
      <c r="GIL1192" s="22"/>
      <c r="GIM1192" s="22"/>
      <c r="GIN1192" s="22"/>
      <c r="GIO1192" s="22"/>
      <c r="GIP1192" s="22"/>
      <c r="GIQ1192" s="22"/>
      <c r="GIR1192" s="22"/>
      <c r="GIS1192" s="22"/>
      <c r="GIT1192" s="22"/>
      <c r="GIU1192" s="22"/>
      <c r="GIV1192" s="22"/>
      <c r="GIW1192" s="22"/>
      <c r="GIX1192" s="22"/>
      <c r="GIY1192" s="22"/>
      <c r="GIZ1192" s="22"/>
      <c r="GJA1192" s="22"/>
      <c r="GJB1192" s="22"/>
      <c r="GJC1192" s="22"/>
      <c r="GJD1192" s="22"/>
      <c r="GJE1192" s="22"/>
      <c r="GJF1192" s="22"/>
      <c r="GJG1192" s="22"/>
      <c r="GJH1192" s="22"/>
      <c r="GJI1192" s="22"/>
      <c r="GJJ1192" s="22"/>
      <c r="GJK1192" s="22"/>
      <c r="GJL1192" s="22"/>
      <c r="GJM1192" s="22"/>
      <c r="GJN1192" s="22"/>
      <c r="GJO1192" s="22"/>
      <c r="GJP1192" s="22"/>
      <c r="GJQ1192" s="22"/>
      <c r="GJR1192" s="22"/>
      <c r="GJS1192" s="22"/>
      <c r="GJT1192" s="22"/>
      <c r="GJU1192" s="22"/>
      <c r="GJV1192" s="22"/>
      <c r="GJW1192" s="22"/>
      <c r="GJX1192" s="22"/>
      <c r="GJY1192" s="22"/>
      <c r="GJZ1192" s="22"/>
      <c r="GKA1192" s="22"/>
      <c r="GKB1192" s="22"/>
      <c r="GKC1192" s="22"/>
      <c r="GKD1192" s="22"/>
      <c r="GKE1192" s="22"/>
      <c r="GKF1192" s="22"/>
      <c r="GKG1192" s="22"/>
      <c r="GKH1192" s="22"/>
      <c r="GKI1192" s="22"/>
      <c r="GKJ1192" s="22"/>
      <c r="GKK1192" s="22"/>
      <c r="GKL1192" s="22"/>
      <c r="GKM1192" s="22"/>
      <c r="GKN1192" s="22"/>
      <c r="GKO1192" s="22"/>
      <c r="GKP1192" s="22"/>
      <c r="GKQ1192" s="22"/>
      <c r="GKR1192" s="22"/>
      <c r="GKS1192" s="22"/>
      <c r="GKT1192" s="22"/>
      <c r="GKU1192" s="22"/>
      <c r="GKV1192" s="22"/>
      <c r="GKW1192" s="22"/>
      <c r="GKX1192" s="22"/>
      <c r="GKY1192" s="22"/>
      <c r="GKZ1192" s="22"/>
      <c r="GLA1192" s="22"/>
      <c r="GLB1192" s="22"/>
      <c r="GLC1192" s="22"/>
      <c r="GLD1192" s="22"/>
      <c r="GLE1192" s="22"/>
      <c r="GLF1192" s="22"/>
      <c r="GLG1192" s="22"/>
      <c r="GLH1192" s="22"/>
      <c r="GLI1192" s="22"/>
      <c r="GLJ1192" s="22"/>
      <c r="GLK1192" s="22"/>
      <c r="GLL1192" s="22"/>
      <c r="GLM1192" s="22"/>
      <c r="GLN1192" s="22"/>
      <c r="GLO1192" s="22"/>
      <c r="GLP1192" s="22"/>
      <c r="GLQ1192" s="22"/>
      <c r="GLR1192" s="22"/>
      <c r="GLS1192" s="22"/>
      <c r="GLT1192" s="22"/>
      <c r="GLU1192" s="22"/>
      <c r="GLV1192" s="22"/>
      <c r="GLW1192" s="22"/>
      <c r="GLX1192" s="22"/>
      <c r="GLY1192" s="22"/>
      <c r="GLZ1192" s="22"/>
      <c r="GMA1192" s="22"/>
      <c r="GMB1192" s="22"/>
      <c r="GMC1192" s="22"/>
      <c r="GMD1192" s="22"/>
      <c r="GME1192" s="22"/>
      <c r="GMF1192" s="22"/>
      <c r="GMG1192" s="22"/>
      <c r="GMH1192" s="22"/>
      <c r="GMI1192" s="22"/>
      <c r="GMJ1192" s="22"/>
      <c r="GMK1192" s="22"/>
      <c r="GML1192" s="22"/>
      <c r="GMM1192" s="22"/>
      <c r="GMN1192" s="22"/>
      <c r="GMO1192" s="22"/>
      <c r="GMP1192" s="22"/>
      <c r="GMQ1192" s="22"/>
      <c r="GMR1192" s="22"/>
      <c r="GMS1192" s="22"/>
      <c r="GMT1192" s="22"/>
      <c r="GMU1192" s="22"/>
      <c r="GMV1192" s="22"/>
      <c r="GMW1192" s="22"/>
      <c r="GMX1192" s="22"/>
      <c r="GMY1192" s="22"/>
      <c r="GMZ1192" s="22"/>
      <c r="GNA1192" s="22"/>
      <c r="GNB1192" s="22"/>
      <c r="GNC1192" s="22"/>
      <c r="GND1192" s="22"/>
      <c r="GNE1192" s="22"/>
      <c r="GNF1192" s="22"/>
      <c r="GNG1192" s="22"/>
      <c r="GNH1192" s="22"/>
      <c r="GNI1192" s="22"/>
      <c r="GNJ1192" s="22"/>
      <c r="GNK1192" s="22"/>
      <c r="GNL1192" s="22"/>
      <c r="GNM1192" s="22"/>
      <c r="GNN1192" s="22"/>
      <c r="GNO1192" s="22"/>
      <c r="GNP1192" s="22"/>
      <c r="GNQ1192" s="22"/>
      <c r="GNR1192" s="22"/>
      <c r="GNS1192" s="22"/>
      <c r="GNT1192" s="22"/>
      <c r="GNU1192" s="22"/>
      <c r="GNV1192" s="22"/>
      <c r="GNW1192" s="22"/>
      <c r="GNX1192" s="22"/>
      <c r="GNY1192" s="22"/>
      <c r="GNZ1192" s="22"/>
      <c r="GOA1192" s="22"/>
      <c r="GOB1192" s="22"/>
      <c r="GOC1192" s="22"/>
      <c r="GOD1192" s="22"/>
      <c r="GOE1192" s="22"/>
      <c r="GOF1192" s="22"/>
      <c r="GOG1192" s="22"/>
      <c r="GOH1192" s="22"/>
      <c r="GOI1192" s="22"/>
      <c r="GOJ1192" s="22"/>
      <c r="GOK1192" s="22"/>
      <c r="GOL1192" s="22"/>
      <c r="GOM1192" s="22"/>
      <c r="GON1192" s="22"/>
      <c r="GOO1192" s="22"/>
      <c r="GOP1192" s="22"/>
      <c r="GOQ1192" s="22"/>
      <c r="GOR1192" s="22"/>
      <c r="GOS1192" s="22"/>
      <c r="GOT1192" s="22"/>
      <c r="GOU1192" s="22"/>
      <c r="GOV1192" s="22"/>
      <c r="GOW1192" s="22"/>
      <c r="GOX1192" s="22"/>
      <c r="GOY1192" s="22"/>
      <c r="GOZ1192" s="22"/>
      <c r="GPA1192" s="22"/>
      <c r="GPB1192" s="22"/>
      <c r="GPC1192" s="22"/>
      <c r="GPD1192" s="22"/>
      <c r="GPE1192" s="22"/>
      <c r="GPF1192" s="22"/>
      <c r="GPG1192" s="22"/>
      <c r="GPH1192" s="22"/>
      <c r="GPI1192" s="22"/>
      <c r="GPJ1192" s="22"/>
      <c r="GPK1192" s="22"/>
      <c r="GPL1192" s="22"/>
      <c r="GPM1192" s="22"/>
      <c r="GPN1192" s="22"/>
      <c r="GPO1192" s="22"/>
      <c r="GPP1192" s="22"/>
      <c r="GPQ1192" s="22"/>
      <c r="GPR1192" s="22"/>
      <c r="GPS1192" s="22"/>
      <c r="GPT1192" s="22"/>
      <c r="GPU1192" s="22"/>
      <c r="GPV1192" s="22"/>
      <c r="GPW1192" s="22"/>
      <c r="GPX1192" s="22"/>
      <c r="GPY1192" s="22"/>
      <c r="GPZ1192" s="22"/>
      <c r="GQA1192" s="22"/>
      <c r="GQB1192" s="22"/>
      <c r="GQC1192" s="22"/>
      <c r="GQD1192" s="22"/>
      <c r="GQE1192" s="22"/>
      <c r="GQF1192" s="22"/>
      <c r="GQG1192" s="22"/>
      <c r="GQH1192" s="22"/>
      <c r="GQI1192" s="22"/>
      <c r="GQJ1192" s="22"/>
      <c r="GQK1192" s="22"/>
      <c r="GQL1192" s="22"/>
      <c r="GQM1192" s="22"/>
      <c r="GQN1192" s="22"/>
      <c r="GQO1192" s="22"/>
      <c r="GQP1192" s="22"/>
      <c r="GQQ1192" s="22"/>
      <c r="GQR1192" s="22"/>
      <c r="GQS1192" s="22"/>
      <c r="GQT1192" s="22"/>
      <c r="GQU1192" s="22"/>
      <c r="GQV1192" s="22"/>
      <c r="GQW1192" s="22"/>
      <c r="GQX1192" s="22"/>
      <c r="GQY1192" s="22"/>
      <c r="GQZ1192" s="22"/>
      <c r="GRA1192" s="22"/>
      <c r="GRB1192" s="22"/>
      <c r="GRC1192" s="22"/>
      <c r="GRD1192" s="22"/>
      <c r="GRE1192" s="22"/>
      <c r="GRF1192" s="22"/>
      <c r="GRG1192" s="22"/>
      <c r="GRH1192" s="22"/>
      <c r="GRI1192" s="22"/>
      <c r="GRJ1192" s="22"/>
      <c r="GRK1192" s="22"/>
      <c r="GRL1192" s="22"/>
      <c r="GRM1192" s="22"/>
      <c r="GRN1192" s="22"/>
      <c r="GRO1192" s="22"/>
      <c r="GRP1192" s="22"/>
      <c r="GRQ1192" s="22"/>
      <c r="GRR1192" s="22"/>
      <c r="GRS1192" s="22"/>
      <c r="GRT1192" s="22"/>
      <c r="GRU1192" s="22"/>
      <c r="GRV1192" s="22"/>
      <c r="GRW1192" s="22"/>
      <c r="GRX1192" s="22"/>
      <c r="GRY1192" s="22"/>
      <c r="GRZ1192" s="22"/>
      <c r="GSA1192" s="22"/>
      <c r="GSB1192" s="22"/>
      <c r="GSC1192" s="22"/>
      <c r="GSD1192" s="22"/>
      <c r="GSE1192" s="22"/>
      <c r="GSF1192" s="22"/>
      <c r="GSG1192" s="22"/>
      <c r="GSH1192" s="22"/>
      <c r="GSI1192" s="22"/>
      <c r="GSJ1192" s="22"/>
      <c r="GSK1192" s="22"/>
      <c r="GSL1192" s="22"/>
      <c r="GSM1192" s="22"/>
      <c r="GSN1192" s="22"/>
      <c r="GSO1192" s="22"/>
      <c r="GSP1192" s="22"/>
      <c r="GSQ1192" s="22"/>
      <c r="GSR1192" s="22"/>
      <c r="GSS1192" s="22"/>
      <c r="GST1192" s="22"/>
      <c r="GSU1192" s="22"/>
      <c r="GSV1192" s="22"/>
      <c r="GSW1192" s="22"/>
      <c r="GSX1192" s="22"/>
      <c r="GSY1192" s="22"/>
      <c r="GSZ1192" s="22"/>
      <c r="GTA1192" s="22"/>
      <c r="GTB1192" s="22"/>
      <c r="GTC1192" s="22"/>
      <c r="GTD1192" s="22"/>
      <c r="GTE1192" s="22"/>
      <c r="GTF1192" s="22"/>
      <c r="GTG1192" s="22"/>
      <c r="GTH1192" s="22"/>
      <c r="GTI1192" s="22"/>
      <c r="GTJ1192" s="22"/>
      <c r="GTK1192" s="22"/>
      <c r="GTL1192" s="22"/>
      <c r="GTM1192" s="22"/>
      <c r="GTN1192" s="22"/>
      <c r="GTO1192" s="22"/>
      <c r="GTP1192" s="22"/>
      <c r="GTQ1192" s="22"/>
      <c r="GTR1192" s="22"/>
      <c r="GTS1192" s="22"/>
      <c r="GTT1192" s="22"/>
      <c r="GTU1192" s="22"/>
      <c r="GTV1192" s="22"/>
      <c r="GTW1192" s="22"/>
      <c r="GTX1192" s="22"/>
      <c r="GTY1192" s="22"/>
      <c r="GTZ1192" s="22"/>
      <c r="GUA1192" s="22"/>
      <c r="GUB1192" s="22"/>
      <c r="GUC1192" s="22"/>
      <c r="GUD1192" s="22"/>
      <c r="GUE1192" s="22"/>
      <c r="GUF1192" s="22"/>
      <c r="GUG1192" s="22"/>
      <c r="GUH1192" s="22"/>
      <c r="GUI1192" s="22"/>
      <c r="GUJ1192" s="22"/>
      <c r="GUK1192" s="22"/>
      <c r="GUL1192" s="22"/>
      <c r="GUM1192" s="22"/>
      <c r="GUN1192" s="22"/>
      <c r="GUO1192" s="22"/>
      <c r="GUP1192" s="22"/>
      <c r="GUQ1192" s="22"/>
      <c r="GUR1192" s="22"/>
      <c r="GUS1192" s="22"/>
      <c r="GUT1192" s="22"/>
      <c r="GUU1192" s="22"/>
      <c r="GUV1192" s="22"/>
      <c r="GUW1192" s="22"/>
      <c r="GUX1192" s="22"/>
      <c r="GUY1192" s="22"/>
      <c r="GUZ1192" s="22"/>
      <c r="GVA1192" s="22"/>
      <c r="GVB1192" s="22"/>
      <c r="GVC1192" s="22"/>
      <c r="GVD1192" s="22"/>
      <c r="GVE1192" s="22"/>
      <c r="GVF1192" s="22"/>
      <c r="GVG1192" s="22"/>
      <c r="GVH1192" s="22"/>
      <c r="GVI1192" s="22"/>
      <c r="GVJ1192" s="22"/>
      <c r="GVK1192" s="22"/>
      <c r="GVL1192" s="22"/>
      <c r="GVM1192" s="22"/>
      <c r="GVN1192" s="22"/>
      <c r="GVO1192" s="22"/>
      <c r="GVP1192" s="22"/>
      <c r="GVQ1192" s="22"/>
      <c r="GVR1192" s="22"/>
      <c r="GVS1192" s="22"/>
      <c r="GVT1192" s="22"/>
      <c r="GVU1192" s="22"/>
      <c r="GVV1192" s="22"/>
      <c r="GVW1192" s="22"/>
      <c r="GVX1192" s="22"/>
      <c r="GVY1192" s="22"/>
      <c r="GVZ1192" s="22"/>
      <c r="GWA1192" s="22"/>
      <c r="GWB1192" s="22"/>
      <c r="GWC1192" s="22"/>
      <c r="GWD1192" s="22"/>
      <c r="GWE1192" s="22"/>
      <c r="GWF1192" s="22"/>
      <c r="GWG1192" s="22"/>
      <c r="GWH1192" s="22"/>
      <c r="GWI1192" s="22"/>
      <c r="GWJ1192" s="22"/>
      <c r="GWK1192" s="22"/>
      <c r="GWL1192" s="22"/>
      <c r="GWM1192" s="22"/>
      <c r="GWN1192" s="22"/>
      <c r="GWO1192" s="22"/>
      <c r="GWP1192" s="22"/>
      <c r="GWQ1192" s="22"/>
      <c r="GWR1192" s="22"/>
      <c r="GWS1192" s="22"/>
      <c r="GWT1192" s="22"/>
      <c r="GWU1192" s="22"/>
      <c r="GWV1192" s="22"/>
      <c r="GWW1192" s="22"/>
      <c r="GWX1192" s="22"/>
      <c r="GWY1192" s="22"/>
      <c r="GWZ1192" s="22"/>
      <c r="GXA1192" s="22"/>
      <c r="GXB1192" s="22"/>
      <c r="GXC1192" s="22"/>
      <c r="GXD1192" s="22"/>
      <c r="GXE1192" s="22"/>
      <c r="GXF1192" s="22"/>
      <c r="GXG1192" s="22"/>
      <c r="GXH1192" s="22"/>
      <c r="GXI1192" s="22"/>
      <c r="GXJ1192" s="22"/>
      <c r="GXK1192" s="22"/>
      <c r="GXL1192" s="22"/>
      <c r="GXM1192" s="22"/>
      <c r="GXN1192" s="22"/>
      <c r="GXO1192" s="22"/>
      <c r="GXP1192" s="22"/>
      <c r="GXQ1192" s="22"/>
      <c r="GXR1192" s="22"/>
      <c r="GXS1192" s="22"/>
      <c r="GXT1192" s="22"/>
      <c r="GXU1192" s="22"/>
      <c r="GXV1192" s="22"/>
      <c r="GXW1192" s="22"/>
      <c r="GXX1192" s="22"/>
      <c r="GXY1192" s="22"/>
      <c r="GXZ1192" s="22"/>
      <c r="GYA1192" s="22"/>
      <c r="GYB1192" s="22"/>
      <c r="GYC1192" s="22"/>
      <c r="GYD1192" s="22"/>
      <c r="GYE1192" s="22"/>
      <c r="GYF1192" s="22"/>
      <c r="GYG1192" s="22"/>
      <c r="GYH1192" s="22"/>
      <c r="GYI1192" s="22"/>
      <c r="GYJ1192" s="22"/>
      <c r="GYK1192" s="22"/>
      <c r="GYL1192" s="22"/>
      <c r="GYM1192" s="22"/>
      <c r="GYN1192" s="22"/>
      <c r="GYO1192" s="22"/>
      <c r="GYP1192" s="22"/>
      <c r="GYQ1192" s="22"/>
      <c r="GYR1192" s="22"/>
      <c r="GYS1192" s="22"/>
      <c r="GYT1192" s="22"/>
      <c r="GYU1192" s="22"/>
      <c r="GYV1192" s="22"/>
      <c r="GYW1192" s="22"/>
      <c r="GYX1192" s="22"/>
      <c r="GYY1192" s="22"/>
      <c r="GYZ1192" s="22"/>
      <c r="GZA1192" s="22"/>
      <c r="GZB1192" s="22"/>
      <c r="GZC1192" s="22"/>
      <c r="GZD1192" s="22"/>
      <c r="GZE1192" s="22"/>
      <c r="GZF1192" s="22"/>
      <c r="GZG1192" s="22"/>
      <c r="GZH1192" s="22"/>
      <c r="GZI1192" s="22"/>
      <c r="GZJ1192" s="22"/>
      <c r="GZK1192" s="22"/>
      <c r="GZL1192" s="22"/>
      <c r="GZM1192" s="22"/>
      <c r="GZN1192" s="22"/>
      <c r="GZO1192" s="22"/>
      <c r="GZP1192" s="22"/>
      <c r="GZQ1192" s="22"/>
      <c r="GZR1192" s="22"/>
      <c r="GZS1192" s="22"/>
      <c r="GZT1192" s="22"/>
      <c r="GZU1192" s="22"/>
      <c r="GZV1192" s="22"/>
      <c r="GZW1192" s="22"/>
      <c r="GZX1192" s="22"/>
      <c r="GZY1192" s="22"/>
      <c r="GZZ1192" s="22"/>
      <c r="HAA1192" s="22"/>
      <c r="HAB1192" s="22"/>
      <c r="HAC1192" s="22"/>
      <c r="HAD1192" s="22"/>
      <c r="HAE1192" s="22"/>
      <c r="HAF1192" s="22"/>
      <c r="HAG1192" s="22"/>
      <c r="HAH1192" s="22"/>
      <c r="HAI1192" s="22"/>
      <c r="HAJ1192" s="22"/>
      <c r="HAK1192" s="22"/>
      <c r="HAL1192" s="22"/>
      <c r="HAM1192" s="22"/>
      <c r="HAN1192" s="22"/>
      <c r="HAO1192" s="22"/>
      <c r="HAP1192" s="22"/>
      <c r="HAQ1192" s="22"/>
      <c r="HAR1192" s="22"/>
      <c r="HAS1192" s="22"/>
      <c r="HAT1192" s="22"/>
      <c r="HAU1192" s="22"/>
      <c r="HAV1192" s="22"/>
      <c r="HAW1192" s="22"/>
      <c r="HAX1192" s="22"/>
      <c r="HAY1192" s="22"/>
      <c r="HAZ1192" s="22"/>
      <c r="HBA1192" s="22"/>
      <c r="HBB1192" s="22"/>
      <c r="HBC1192" s="22"/>
      <c r="HBD1192" s="22"/>
      <c r="HBE1192" s="22"/>
      <c r="HBF1192" s="22"/>
      <c r="HBG1192" s="22"/>
      <c r="HBH1192" s="22"/>
      <c r="HBI1192" s="22"/>
      <c r="HBJ1192" s="22"/>
      <c r="HBK1192" s="22"/>
      <c r="HBL1192" s="22"/>
      <c r="HBM1192" s="22"/>
      <c r="HBN1192" s="22"/>
      <c r="HBO1192" s="22"/>
      <c r="HBP1192" s="22"/>
      <c r="HBQ1192" s="22"/>
      <c r="HBR1192" s="22"/>
      <c r="HBS1192" s="22"/>
      <c r="HBT1192" s="22"/>
      <c r="HBU1192" s="22"/>
      <c r="HBV1192" s="22"/>
      <c r="HBW1192" s="22"/>
      <c r="HBX1192" s="22"/>
      <c r="HBY1192" s="22"/>
      <c r="HBZ1192" s="22"/>
      <c r="HCA1192" s="22"/>
      <c r="HCB1192" s="22"/>
      <c r="HCC1192" s="22"/>
      <c r="HCD1192" s="22"/>
      <c r="HCE1192" s="22"/>
      <c r="HCF1192" s="22"/>
      <c r="HCG1192" s="22"/>
      <c r="HCH1192" s="22"/>
      <c r="HCI1192" s="22"/>
      <c r="HCJ1192" s="22"/>
      <c r="HCK1192" s="22"/>
      <c r="HCL1192" s="22"/>
      <c r="HCM1192" s="22"/>
      <c r="HCN1192" s="22"/>
      <c r="HCO1192" s="22"/>
      <c r="HCP1192" s="22"/>
      <c r="HCQ1192" s="22"/>
      <c r="HCR1192" s="22"/>
      <c r="HCS1192" s="22"/>
      <c r="HCT1192" s="22"/>
      <c r="HCU1192" s="22"/>
      <c r="HCV1192" s="22"/>
      <c r="HCW1192" s="22"/>
      <c r="HCX1192" s="22"/>
      <c r="HCY1192" s="22"/>
      <c r="HCZ1192" s="22"/>
      <c r="HDA1192" s="22"/>
      <c r="HDB1192" s="22"/>
      <c r="HDC1192" s="22"/>
      <c r="HDD1192" s="22"/>
      <c r="HDE1192" s="22"/>
      <c r="HDF1192" s="22"/>
      <c r="HDG1192" s="22"/>
      <c r="HDH1192" s="22"/>
      <c r="HDI1192" s="22"/>
      <c r="HDJ1192" s="22"/>
      <c r="HDK1192" s="22"/>
      <c r="HDL1192" s="22"/>
      <c r="HDM1192" s="22"/>
      <c r="HDN1192" s="22"/>
      <c r="HDO1192" s="22"/>
      <c r="HDP1192" s="22"/>
      <c r="HDQ1192" s="22"/>
      <c r="HDR1192" s="22"/>
      <c r="HDS1192" s="22"/>
      <c r="HDT1192" s="22"/>
      <c r="HDU1192" s="22"/>
      <c r="HDV1192" s="22"/>
      <c r="HDW1192" s="22"/>
      <c r="HDX1192" s="22"/>
      <c r="HDY1192" s="22"/>
      <c r="HDZ1192" s="22"/>
      <c r="HEA1192" s="22"/>
      <c r="HEB1192" s="22"/>
      <c r="HEC1192" s="22"/>
      <c r="HED1192" s="22"/>
      <c r="HEE1192" s="22"/>
      <c r="HEF1192" s="22"/>
      <c r="HEG1192" s="22"/>
      <c r="HEH1192" s="22"/>
      <c r="HEI1192" s="22"/>
      <c r="HEJ1192" s="22"/>
      <c r="HEK1192" s="22"/>
      <c r="HEL1192" s="22"/>
      <c r="HEM1192" s="22"/>
      <c r="HEN1192" s="22"/>
      <c r="HEO1192" s="22"/>
      <c r="HEP1192" s="22"/>
      <c r="HEQ1192" s="22"/>
      <c r="HER1192" s="22"/>
      <c r="HES1192" s="22"/>
      <c r="HET1192" s="22"/>
      <c r="HEU1192" s="22"/>
      <c r="HEV1192" s="22"/>
      <c r="HEW1192" s="22"/>
      <c r="HEX1192" s="22"/>
      <c r="HEY1192" s="22"/>
      <c r="HEZ1192" s="22"/>
      <c r="HFA1192" s="22"/>
      <c r="HFB1192" s="22"/>
      <c r="HFC1192" s="22"/>
      <c r="HFD1192" s="22"/>
      <c r="HFE1192" s="22"/>
      <c r="HFF1192" s="22"/>
      <c r="HFG1192" s="22"/>
      <c r="HFH1192" s="22"/>
      <c r="HFI1192" s="22"/>
      <c r="HFJ1192" s="22"/>
      <c r="HFK1192" s="22"/>
      <c r="HFL1192" s="22"/>
      <c r="HFM1192" s="22"/>
      <c r="HFN1192" s="22"/>
      <c r="HFO1192" s="22"/>
      <c r="HFP1192" s="22"/>
      <c r="HFQ1192" s="22"/>
      <c r="HFR1192" s="22"/>
      <c r="HFS1192" s="22"/>
      <c r="HFT1192" s="22"/>
      <c r="HFU1192" s="22"/>
      <c r="HFV1192" s="22"/>
      <c r="HFW1192" s="22"/>
      <c r="HFX1192" s="22"/>
      <c r="HFY1192" s="22"/>
      <c r="HFZ1192" s="22"/>
      <c r="HGA1192" s="22"/>
      <c r="HGB1192" s="22"/>
      <c r="HGC1192" s="22"/>
      <c r="HGD1192" s="22"/>
      <c r="HGE1192" s="22"/>
      <c r="HGF1192" s="22"/>
      <c r="HGG1192" s="22"/>
      <c r="HGH1192" s="22"/>
      <c r="HGI1192" s="22"/>
      <c r="HGJ1192" s="22"/>
      <c r="HGK1192" s="22"/>
      <c r="HGL1192" s="22"/>
      <c r="HGM1192" s="22"/>
      <c r="HGN1192" s="22"/>
      <c r="HGO1192" s="22"/>
      <c r="HGP1192" s="22"/>
      <c r="HGQ1192" s="22"/>
      <c r="HGR1192" s="22"/>
      <c r="HGS1192" s="22"/>
      <c r="HGT1192" s="22"/>
      <c r="HGU1192" s="22"/>
      <c r="HGV1192" s="22"/>
      <c r="HGW1192" s="22"/>
      <c r="HGX1192" s="22"/>
      <c r="HGY1192" s="22"/>
      <c r="HGZ1192" s="22"/>
      <c r="HHA1192" s="22"/>
      <c r="HHB1192" s="22"/>
      <c r="HHC1192" s="22"/>
      <c r="HHD1192" s="22"/>
      <c r="HHE1192" s="22"/>
      <c r="HHF1192" s="22"/>
      <c r="HHG1192" s="22"/>
      <c r="HHH1192" s="22"/>
      <c r="HHI1192" s="22"/>
      <c r="HHJ1192" s="22"/>
      <c r="HHK1192" s="22"/>
      <c r="HHL1192" s="22"/>
      <c r="HHM1192" s="22"/>
      <c r="HHN1192" s="22"/>
      <c r="HHO1192" s="22"/>
      <c r="HHP1192" s="22"/>
      <c r="HHQ1192" s="22"/>
      <c r="HHR1192" s="22"/>
      <c r="HHS1192" s="22"/>
      <c r="HHT1192" s="22"/>
      <c r="HHU1192" s="22"/>
      <c r="HHV1192" s="22"/>
      <c r="HHW1192" s="22"/>
      <c r="HHX1192" s="22"/>
      <c r="HHY1192" s="22"/>
      <c r="HHZ1192" s="22"/>
      <c r="HIA1192" s="22"/>
      <c r="HIB1192" s="22"/>
      <c r="HIC1192" s="22"/>
      <c r="HID1192" s="22"/>
      <c r="HIE1192" s="22"/>
      <c r="HIF1192" s="22"/>
      <c r="HIG1192" s="22"/>
      <c r="HIH1192" s="22"/>
      <c r="HII1192" s="22"/>
      <c r="HIJ1192" s="22"/>
      <c r="HIK1192" s="22"/>
      <c r="HIL1192" s="22"/>
      <c r="HIM1192" s="22"/>
      <c r="HIN1192" s="22"/>
      <c r="HIO1192" s="22"/>
      <c r="HIP1192" s="22"/>
      <c r="HIQ1192" s="22"/>
      <c r="HIR1192" s="22"/>
      <c r="HIS1192" s="22"/>
      <c r="HIT1192" s="22"/>
      <c r="HIU1192" s="22"/>
      <c r="HIV1192" s="22"/>
      <c r="HIW1192" s="22"/>
      <c r="HIX1192" s="22"/>
      <c r="HIY1192" s="22"/>
      <c r="HIZ1192" s="22"/>
      <c r="HJA1192" s="22"/>
      <c r="HJB1192" s="22"/>
      <c r="HJC1192" s="22"/>
      <c r="HJD1192" s="22"/>
      <c r="HJE1192" s="22"/>
      <c r="HJF1192" s="22"/>
      <c r="HJG1192" s="22"/>
      <c r="HJH1192" s="22"/>
      <c r="HJI1192" s="22"/>
      <c r="HJJ1192" s="22"/>
      <c r="HJK1192" s="22"/>
      <c r="HJL1192" s="22"/>
      <c r="HJM1192" s="22"/>
      <c r="HJN1192" s="22"/>
      <c r="HJO1192" s="22"/>
      <c r="HJP1192" s="22"/>
      <c r="HJQ1192" s="22"/>
      <c r="HJR1192" s="22"/>
      <c r="HJS1192" s="22"/>
      <c r="HJT1192" s="22"/>
      <c r="HJU1192" s="22"/>
      <c r="HJV1192" s="22"/>
      <c r="HJW1192" s="22"/>
      <c r="HJX1192" s="22"/>
      <c r="HJY1192" s="22"/>
      <c r="HJZ1192" s="22"/>
      <c r="HKA1192" s="22"/>
      <c r="HKB1192" s="22"/>
      <c r="HKC1192" s="22"/>
      <c r="HKD1192" s="22"/>
      <c r="HKE1192" s="22"/>
      <c r="HKF1192" s="22"/>
      <c r="HKG1192" s="22"/>
      <c r="HKH1192" s="22"/>
      <c r="HKI1192" s="22"/>
      <c r="HKJ1192" s="22"/>
      <c r="HKK1192" s="22"/>
      <c r="HKL1192" s="22"/>
      <c r="HKM1192" s="22"/>
      <c r="HKN1192" s="22"/>
      <c r="HKO1192" s="22"/>
      <c r="HKP1192" s="22"/>
      <c r="HKQ1192" s="22"/>
      <c r="HKR1192" s="22"/>
      <c r="HKS1192" s="22"/>
      <c r="HKT1192" s="22"/>
      <c r="HKU1192" s="22"/>
      <c r="HKV1192" s="22"/>
      <c r="HKW1192" s="22"/>
      <c r="HKX1192" s="22"/>
      <c r="HKY1192" s="22"/>
      <c r="HKZ1192" s="22"/>
      <c r="HLA1192" s="22"/>
      <c r="HLB1192" s="22"/>
      <c r="HLC1192" s="22"/>
      <c r="HLD1192" s="22"/>
      <c r="HLE1192" s="22"/>
      <c r="HLF1192" s="22"/>
      <c r="HLG1192" s="22"/>
      <c r="HLH1192" s="22"/>
      <c r="HLI1192" s="22"/>
      <c r="HLJ1192" s="22"/>
      <c r="HLK1192" s="22"/>
      <c r="HLL1192" s="22"/>
      <c r="HLM1192" s="22"/>
      <c r="HLN1192" s="22"/>
      <c r="HLO1192" s="22"/>
      <c r="HLP1192" s="22"/>
      <c r="HLQ1192" s="22"/>
      <c r="HLR1192" s="22"/>
      <c r="HLS1192" s="22"/>
      <c r="HLT1192" s="22"/>
      <c r="HLU1192" s="22"/>
      <c r="HLV1192" s="22"/>
      <c r="HLW1192" s="22"/>
      <c r="HLX1192" s="22"/>
      <c r="HLY1192" s="22"/>
      <c r="HLZ1192" s="22"/>
      <c r="HMA1192" s="22"/>
      <c r="HMB1192" s="22"/>
      <c r="HMC1192" s="22"/>
      <c r="HMD1192" s="22"/>
      <c r="HME1192" s="22"/>
      <c r="HMF1192" s="22"/>
      <c r="HMG1192" s="22"/>
      <c r="HMH1192" s="22"/>
      <c r="HMI1192" s="22"/>
      <c r="HMJ1192" s="22"/>
      <c r="HMK1192" s="22"/>
      <c r="HML1192" s="22"/>
      <c r="HMM1192" s="22"/>
      <c r="HMN1192" s="22"/>
      <c r="HMO1192" s="22"/>
      <c r="HMP1192" s="22"/>
      <c r="HMQ1192" s="22"/>
      <c r="HMR1192" s="22"/>
      <c r="HMS1192" s="22"/>
      <c r="HMT1192" s="22"/>
      <c r="HMU1192" s="22"/>
      <c r="HMV1192" s="22"/>
      <c r="HMW1192" s="22"/>
      <c r="HMX1192" s="22"/>
      <c r="HMY1192" s="22"/>
      <c r="HMZ1192" s="22"/>
      <c r="HNA1192" s="22"/>
      <c r="HNB1192" s="22"/>
      <c r="HNC1192" s="22"/>
      <c r="HND1192" s="22"/>
      <c r="HNE1192" s="22"/>
      <c r="HNF1192" s="22"/>
      <c r="HNG1192" s="22"/>
      <c r="HNH1192" s="22"/>
      <c r="HNI1192" s="22"/>
      <c r="HNJ1192" s="22"/>
      <c r="HNK1192" s="22"/>
      <c r="HNL1192" s="22"/>
      <c r="HNM1192" s="22"/>
      <c r="HNN1192" s="22"/>
      <c r="HNO1192" s="22"/>
      <c r="HNP1192" s="22"/>
      <c r="HNQ1192" s="22"/>
      <c r="HNR1192" s="22"/>
      <c r="HNS1192" s="22"/>
      <c r="HNT1192" s="22"/>
      <c r="HNU1192" s="22"/>
      <c r="HNV1192" s="22"/>
      <c r="HNW1192" s="22"/>
      <c r="HNX1192" s="22"/>
      <c r="HNY1192" s="22"/>
      <c r="HNZ1192" s="22"/>
      <c r="HOA1192" s="22"/>
      <c r="HOB1192" s="22"/>
      <c r="HOC1192" s="22"/>
      <c r="HOD1192" s="22"/>
      <c r="HOE1192" s="22"/>
      <c r="HOF1192" s="22"/>
      <c r="HOG1192" s="22"/>
      <c r="HOH1192" s="22"/>
      <c r="HOI1192" s="22"/>
      <c r="HOJ1192" s="22"/>
      <c r="HOK1192" s="22"/>
      <c r="HOL1192" s="22"/>
      <c r="HOM1192" s="22"/>
      <c r="HON1192" s="22"/>
      <c r="HOO1192" s="22"/>
      <c r="HOP1192" s="22"/>
      <c r="HOQ1192" s="22"/>
      <c r="HOR1192" s="22"/>
      <c r="HOS1192" s="22"/>
      <c r="HOT1192" s="22"/>
      <c r="HOU1192" s="22"/>
      <c r="HOV1192" s="22"/>
      <c r="HOW1192" s="22"/>
      <c r="HOX1192" s="22"/>
      <c r="HOY1192" s="22"/>
      <c r="HOZ1192" s="22"/>
      <c r="HPA1192" s="22"/>
      <c r="HPB1192" s="22"/>
      <c r="HPC1192" s="22"/>
      <c r="HPD1192" s="22"/>
      <c r="HPE1192" s="22"/>
      <c r="HPF1192" s="22"/>
      <c r="HPG1192" s="22"/>
      <c r="HPH1192" s="22"/>
      <c r="HPI1192" s="22"/>
      <c r="HPJ1192" s="22"/>
      <c r="HPK1192" s="22"/>
      <c r="HPL1192" s="22"/>
      <c r="HPM1192" s="22"/>
      <c r="HPN1192" s="22"/>
      <c r="HPO1192" s="22"/>
      <c r="HPP1192" s="22"/>
      <c r="HPQ1192" s="22"/>
      <c r="HPR1192" s="22"/>
      <c r="HPS1192" s="22"/>
      <c r="HPT1192" s="22"/>
      <c r="HPU1192" s="22"/>
      <c r="HPV1192" s="22"/>
      <c r="HPW1192" s="22"/>
      <c r="HPX1192" s="22"/>
      <c r="HPY1192" s="22"/>
      <c r="HPZ1192" s="22"/>
      <c r="HQA1192" s="22"/>
      <c r="HQB1192" s="22"/>
      <c r="HQC1192" s="22"/>
      <c r="HQD1192" s="22"/>
      <c r="HQE1192" s="22"/>
      <c r="HQF1192" s="22"/>
      <c r="HQG1192" s="22"/>
      <c r="HQH1192" s="22"/>
      <c r="HQI1192" s="22"/>
      <c r="HQJ1192" s="22"/>
      <c r="HQK1192" s="22"/>
      <c r="HQL1192" s="22"/>
      <c r="HQM1192" s="22"/>
      <c r="HQN1192" s="22"/>
      <c r="HQO1192" s="22"/>
      <c r="HQP1192" s="22"/>
      <c r="HQQ1192" s="22"/>
      <c r="HQR1192" s="22"/>
      <c r="HQS1192" s="22"/>
      <c r="HQT1192" s="22"/>
      <c r="HQU1192" s="22"/>
      <c r="HQV1192" s="22"/>
      <c r="HQW1192" s="22"/>
      <c r="HQX1192" s="22"/>
      <c r="HQY1192" s="22"/>
      <c r="HQZ1192" s="22"/>
      <c r="HRA1192" s="22"/>
      <c r="HRB1192" s="22"/>
      <c r="HRC1192" s="22"/>
      <c r="HRD1192" s="22"/>
      <c r="HRE1192" s="22"/>
      <c r="HRF1192" s="22"/>
      <c r="HRG1192" s="22"/>
      <c r="HRH1192" s="22"/>
      <c r="HRI1192" s="22"/>
      <c r="HRJ1192" s="22"/>
      <c r="HRK1192" s="22"/>
      <c r="HRL1192" s="22"/>
      <c r="HRM1192" s="22"/>
      <c r="HRN1192" s="22"/>
      <c r="HRO1192" s="22"/>
      <c r="HRP1192" s="22"/>
      <c r="HRQ1192" s="22"/>
      <c r="HRR1192" s="22"/>
      <c r="HRS1192" s="22"/>
      <c r="HRT1192" s="22"/>
      <c r="HRU1192" s="22"/>
      <c r="HRV1192" s="22"/>
      <c r="HRW1192" s="22"/>
      <c r="HRX1192" s="22"/>
      <c r="HRY1192" s="22"/>
      <c r="HRZ1192" s="22"/>
      <c r="HSA1192" s="22"/>
      <c r="HSB1192" s="22"/>
      <c r="HSC1192" s="22"/>
      <c r="HSD1192" s="22"/>
      <c r="HSE1192" s="22"/>
      <c r="HSF1192" s="22"/>
      <c r="HSG1192" s="22"/>
      <c r="HSH1192" s="22"/>
      <c r="HSI1192" s="22"/>
      <c r="HSJ1192" s="22"/>
      <c r="HSK1192" s="22"/>
      <c r="HSL1192" s="22"/>
      <c r="HSM1192" s="22"/>
      <c r="HSN1192" s="22"/>
      <c r="HSO1192" s="22"/>
      <c r="HSP1192" s="22"/>
      <c r="HSQ1192" s="22"/>
      <c r="HSR1192" s="22"/>
      <c r="HSS1192" s="22"/>
      <c r="HST1192" s="22"/>
      <c r="HSU1192" s="22"/>
      <c r="HSV1192" s="22"/>
      <c r="HSW1192" s="22"/>
      <c r="HSX1192" s="22"/>
      <c r="HSY1192" s="22"/>
      <c r="HSZ1192" s="22"/>
      <c r="HTA1192" s="22"/>
      <c r="HTB1192" s="22"/>
      <c r="HTC1192" s="22"/>
      <c r="HTD1192" s="22"/>
      <c r="HTE1192" s="22"/>
      <c r="HTF1192" s="22"/>
      <c r="HTG1192" s="22"/>
      <c r="HTH1192" s="22"/>
      <c r="HTI1192" s="22"/>
      <c r="HTJ1192" s="22"/>
      <c r="HTK1192" s="22"/>
      <c r="HTL1192" s="22"/>
      <c r="HTM1192" s="22"/>
      <c r="HTN1192" s="22"/>
      <c r="HTO1192" s="22"/>
      <c r="HTP1192" s="22"/>
      <c r="HTQ1192" s="22"/>
      <c r="HTR1192" s="22"/>
      <c r="HTS1192" s="22"/>
      <c r="HTT1192" s="22"/>
      <c r="HTU1192" s="22"/>
      <c r="HTV1192" s="22"/>
      <c r="HTW1192" s="22"/>
      <c r="HTX1192" s="22"/>
      <c r="HTY1192" s="22"/>
      <c r="HTZ1192" s="22"/>
      <c r="HUA1192" s="22"/>
      <c r="HUB1192" s="22"/>
      <c r="HUC1192" s="22"/>
      <c r="HUD1192" s="22"/>
      <c r="HUE1192" s="22"/>
      <c r="HUF1192" s="22"/>
      <c r="HUG1192" s="22"/>
      <c r="HUH1192" s="22"/>
      <c r="HUI1192" s="22"/>
      <c r="HUJ1192" s="22"/>
      <c r="HUK1192" s="22"/>
      <c r="HUL1192" s="22"/>
      <c r="HUM1192" s="22"/>
      <c r="HUN1192" s="22"/>
      <c r="HUO1192" s="22"/>
      <c r="HUP1192" s="22"/>
      <c r="HUQ1192" s="22"/>
      <c r="HUR1192" s="22"/>
      <c r="HUS1192" s="22"/>
      <c r="HUT1192" s="22"/>
      <c r="HUU1192" s="22"/>
      <c r="HUV1192" s="22"/>
      <c r="HUW1192" s="22"/>
      <c r="HUX1192" s="22"/>
      <c r="HUY1192" s="22"/>
      <c r="HUZ1192" s="22"/>
      <c r="HVA1192" s="22"/>
      <c r="HVB1192" s="22"/>
      <c r="HVC1192" s="22"/>
      <c r="HVD1192" s="22"/>
      <c r="HVE1192" s="22"/>
      <c r="HVF1192" s="22"/>
      <c r="HVG1192" s="22"/>
      <c r="HVH1192" s="22"/>
      <c r="HVI1192" s="22"/>
      <c r="HVJ1192" s="22"/>
      <c r="HVK1192" s="22"/>
      <c r="HVL1192" s="22"/>
      <c r="HVM1192" s="22"/>
      <c r="HVN1192" s="22"/>
      <c r="HVO1192" s="22"/>
      <c r="HVP1192" s="22"/>
      <c r="HVQ1192" s="22"/>
      <c r="HVR1192" s="22"/>
      <c r="HVS1192" s="22"/>
      <c r="HVT1192" s="22"/>
      <c r="HVU1192" s="22"/>
      <c r="HVV1192" s="22"/>
      <c r="HVW1192" s="22"/>
      <c r="HVX1192" s="22"/>
      <c r="HVY1192" s="22"/>
      <c r="HVZ1192" s="22"/>
      <c r="HWA1192" s="22"/>
      <c r="HWB1192" s="22"/>
      <c r="HWC1192" s="22"/>
      <c r="HWD1192" s="22"/>
      <c r="HWE1192" s="22"/>
      <c r="HWF1192" s="22"/>
      <c r="HWG1192" s="22"/>
      <c r="HWH1192" s="22"/>
      <c r="HWI1192" s="22"/>
      <c r="HWJ1192" s="22"/>
      <c r="HWK1192" s="22"/>
      <c r="HWL1192" s="22"/>
      <c r="HWM1192" s="22"/>
      <c r="HWN1192" s="22"/>
      <c r="HWO1192" s="22"/>
      <c r="HWP1192" s="22"/>
      <c r="HWQ1192" s="22"/>
      <c r="HWR1192" s="22"/>
      <c r="HWS1192" s="22"/>
      <c r="HWT1192" s="22"/>
      <c r="HWU1192" s="22"/>
      <c r="HWV1192" s="22"/>
      <c r="HWW1192" s="22"/>
      <c r="HWX1192" s="22"/>
      <c r="HWY1192" s="22"/>
      <c r="HWZ1192" s="22"/>
      <c r="HXA1192" s="22"/>
      <c r="HXB1192" s="22"/>
      <c r="HXC1192" s="22"/>
      <c r="HXD1192" s="22"/>
      <c r="HXE1192" s="22"/>
      <c r="HXF1192" s="22"/>
      <c r="HXG1192" s="22"/>
      <c r="HXH1192" s="22"/>
      <c r="HXI1192" s="22"/>
      <c r="HXJ1192" s="22"/>
      <c r="HXK1192" s="22"/>
      <c r="HXL1192" s="22"/>
      <c r="HXM1192" s="22"/>
      <c r="HXN1192" s="22"/>
      <c r="HXO1192" s="22"/>
      <c r="HXP1192" s="22"/>
      <c r="HXQ1192" s="22"/>
      <c r="HXR1192" s="22"/>
      <c r="HXS1192" s="22"/>
      <c r="HXT1192" s="22"/>
      <c r="HXU1192" s="22"/>
      <c r="HXV1192" s="22"/>
      <c r="HXW1192" s="22"/>
      <c r="HXX1192" s="22"/>
      <c r="HXY1192" s="22"/>
      <c r="HXZ1192" s="22"/>
      <c r="HYA1192" s="22"/>
      <c r="HYB1192" s="22"/>
      <c r="HYC1192" s="22"/>
      <c r="HYD1192" s="22"/>
      <c r="HYE1192" s="22"/>
      <c r="HYF1192" s="22"/>
      <c r="HYG1192" s="22"/>
      <c r="HYH1192" s="22"/>
      <c r="HYI1192" s="22"/>
      <c r="HYJ1192" s="22"/>
      <c r="HYK1192" s="22"/>
      <c r="HYL1192" s="22"/>
      <c r="HYM1192" s="22"/>
      <c r="HYN1192" s="22"/>
      <c r="HYO1192" s="22"/>
      <c r="HYP1192" s="22"/>
      <c r="HYQ1192" s="22"/>
      <c r="HYR1192" s="22"/>
      <c r="HYS1192" s="22"/>
      <c r="HYT1192" s="22"/>
      <c r="HYU1192" s="22"/>
      <c r="HYV1192" s="22"/>
      <c r="HYW1192" s="22"/>
      <c r="HYX1192" s="22"/>
      <c r="HYY1192" s="22"/>
      <c r="HYZ1192" s="22"/>
      <c r="HZA1192" s="22"/>
      <c r="HZB1192" s="22"/>
      <c r="HZC1192" s="22"/>
      <c r="HZD1192" s="22"/>
      <c r="HZE1192" s="22"/>
      <c r="HZF1192" s="22"/>
      <c r="HZG1192" s="22"/>
      <c r="HZH1192" s="22"/>
      <c r="HZI1192" s="22"/>
      <c r="HZJ1192" s="22"/>
      <c r="HZK1192" s="22"/>
      <c r="HZL1192" s="22"/>
      <c r="HZM1192" s="22"/>
      <c r="HZN1192" s="22"/>
      <c r="HZO1192" s="22"/>
      <c r="HZP1192" s="22"/>
      <c r="HZQ1192" s="22"/>
      <c r="HZR1192" s="22"/>
      <c r="HZS1192" s="22"/>
      <c r="HZT1192" s="22"/>
      <c r="HZU1192" s="22"/>
      <c r="HZV1192" s="22"/>
      <c r="HZW1192" s="22"/>
      <c r="HZX1192" s="22"/>
      <c r="HZY1192" s="22"/>
      <c r="HZZ1192" s="22"/>
      <c r="IAA1192" s="22"/>
      <c r="IAB1192" s="22"/>
      <c r="IAC1192" s="22"/>
      <c r="IAD1192" s="22"/>
      <c r="IAE1192" s="22"/>
      <c r="IAF1192" s="22"/>
      <c r="IAG1192" s="22"/>
      <c r="IAH1192" s="22"/>
      <c r="IAI1192" s="22"/>
      <c r="IAJ1192" s="22"/>
      <c r="IAK1192" s="22"/>
      <c r="IAL1192" s="22"/>
      <c r="IAM1192" s="22"/>
      <c r="IAN1192" s="22"/>
      <c r="IAO1192" s="22"/>
      <c r="IAP1192" s="22"/>
      <c r="IAQ1192" s="22"/>
      <c r="IAR1192" s="22"/>
      <c r="IAS1192" s="22"/>
      <c r="IAT1192" s="22"/>
      <c r="IAU1192" s="22"/>
      <c r="IAV1192" s="22"/>
      <c r="IAW1192" s="22"/>
      <c r="IAX1192" s="22"/>
      <c r="IAY1192" s="22"/>
      <c r="IAZ1192" s="22"/>
      <c r="IBA1192" s="22"/>
      <c r="IBB1192" s="22"/>
      <c r="IBC1192" s="22"/>
      <c r="IBD1192" s="22"/>
      <c r="IBE1192" s="22"/>
      <c r="IBF1192" s="22"/>
      <c r="IBG1192" s="22"/>
      <c r="IBH1192" s="22"/>
      <c r="IBI1192" s="22"/>
      <c r="IBJ1192" s="22"/>
      <c r="IBK1192" s="22"/>
      <c r="IBL1192" s="22"/>
      <c r="IBM1192" s="22"/>
      <c r="IBN1192" s="22"/>
      <c r="IBO1192" s="22"/>
      <c r="IBP1192" s="22"/>
      <c r="IBQ1192" s="22"/>
      <c r="IBR1192" s="22"/>
      <c r="IBS1192" s="22"/>
      <c r="IBT1192" s="22"/>
      <c r="IBU1192" s="22"/>
      <c r="IBV1192" s="22"/>
      <c r="IBW1192" s="22"/>
      <c r="IBX1192" s="22"/>
      <c r="IBY1192" s="22"/>
      <c r="IBZ1192" s="22"/>
      <c r="ICA1192" s="22"/>
      <c r="ICB1192" s="22"/>
      <c r="ICC1192" s="22"/>
      <c r="ICD1192" s="22"/>
      <c r="ICE1192" s="22"/>
      <c r="ICF1192" s="22"/>
      <c r="ICG1192" s="22"/>
      <c r="ICH1192" s="22"/>
      <c r="ICI1192" s="22"/>
      <c r="ICJ1192" s="22"/>
      <c r="ICK1192" s="22"/>
      <c r="ICL1192" s="22"/>
      <c r="ICM1192" s="22"/>
      <c r="ICN1192" s="22"/>
      <c r="ICO1192" s="22"/>
      <c r="ICP1192" s="22"/>
      <c r="ICQ1192" s="22"/>
      <c r="ICR1192" s="22"/>
      <c r="ICS1192" s="22"/>
      <c r="ICT1192" s="22"/>
      <c r="ICU1192" s="22"/>
      <c r="ICV1192" s="22"/>
      <c r="ICW1192" s="22"/>
      <c r="ICX1192" s="22"/>
      <c r="ICY1192" s="22"/>
      <c r="ICZ1192" s="22"/>
      <c r="IDA1192" s="22"/>
      <c r="IDB1192" s="22"/>
      <c r="IDC1192" s="22"/>
      <c r="IDD1192" s="22"/>
      <c r="IDE1192" s="22"/>
      <c r="IDF1192" s="22"/>
      <c r="IDG1192" s="22"/>
      <c r="IDH1192" s="22"/>
      <c r="IDI1192" s="22"/>
      <c r="IDJ1192" s="22"/>
      <c r="IDK1192" s="22"/>
      <c r="IDL1192" s="22"/>
      <c r="IDM1192" s="22"/>
      <c r="IDN1192" s="22"/>
      <c r="IDO1192" s="22"/>
      <c r="IDP1192" s="22"/>
      <c r="IDQ1192" s="22"/>
      <c r="IDR1192" s="22"/>
      <c r="IDS1192" s="22"/>
      <c r="IDT1192" s="22"/>
      <c r="IDU1192" s="22"/>
      <c r="IDV1192" s="22"/>
      <c r="IDW1192" s="22"/>
      <c r="IDX1192" s="22"/>
      <c r="IDY1192" s="22"/>
      <c r="IDZ1192" s="22"/>
      <c r="IEA1192" s="22"/>
      <c r="IEB1192" s="22"/>
      <c r="IEC1192" s="22"/>
      <c r="IED1192" s="22"/>
      <c r="IEE1192" s="22"/>
      <c r="IEF1192" s="22"/>
      <c r="IEG1192" s="22"/>
      <c r="IEH1192" s="22"/>
      <c r="IEI1192" s="22"/>
      <c r="IEJ1192" s="22"/>
      <c r="IEK1192" s="22"/>
      <c r="IEL1192" s="22"/>
      <c r="IEM1192" s="22"/>
      <c r="IEN1192" s="22"/>
      <c r="IEO1192" s="22"/>
      <c r="IEP1192" s="22"/>
      <c r="IEQ1192" s="22"/>
      <c r="IER1192" s="22"/>
      <c r="IES1192" s="22"/>
      <c r="IET1192" s="22"/>
      <c r="IEU1192" s="22"/>
      <c r="IEV1192" s="22"/>
      <c r="IEW1192" s="22"/>
      <c r="IEX1192" s="22"/>
      <c r="IEY1192" s="22"/>
      <c r="IEZ1192" s="22"/>
      <c r="IFA1192" s="22"/>
      <c r="IFB1192" s="22"/>
      <c r="IFC1192" s="22"/>
      <c r="IFD1192" s="22"/>
      <c r="IFE1192" s="22"/>
      <c r="IFF1192" s="22"/>
      <c r="IFG1192" s="22"/>
      <c r="IFH1192" s="22"/>
      <c r="IFI1192" s="22"/>
      <c r="IFJ1192" s="22"/>
      <c r="IFK1192" s="22"/>
      <c r="IFL1192" s="22"/>
      <c r="IFM1192" s="22"/>
      <c r="IFN1192" s="22"/>
      <c r="IFO1192" s="22"/>
      <c r="IFP1192" s="22"/>
      <c r="IFQ1192" s="22"/>
      <c r="IFR1192" s="22"/>
      <c r="IFS1192" s="22"/>
      <c r="IFT1192" s="22"/>
      <c r="IFU1192" s="22"/>
      <c r="IFV1192" s="22"/>
      <c r="IFW1192" s="22"/>
      <c r="IFX1192" s="22"/>
      <c r="IFY1192" s="22"/>
      <c r="IFZ1192" s="22"/>
      <c r="IGA1192" s="22"/>
      <c r="IGB1192" s="22"/>
      <c r="IGC1192" s="22"/>
      <c r="IGD1192" s="22"/>
      <c r="IGE1192" s="22"/>
      <c r="IGF1192" s="22"/>
      <c r="IGG1192" s="22"/>
      <c r="IGH1192" s="22"/>
      <c r="IGI1192" s="22"/>
      <c r="IGJ1192" s="22"/>
      <c r="IGK1192" s="22"/>
      <c r="IGL1192" s="22"/>
      <c r="IGM1192" s="22"/>
      <c r="IGN1192" s="22"/>
      <c r="IGO1192" s="22"/>
      <c r="IGP1192" s="22"/>
      <c r="IGQ1192" s="22"/>
      <c r="IGR1192" s="22"/>
      <c r="IGS1192" s="22"/>
      <c r="IGT1192" s="22"/>
      <c r="IGU1192" s="22"/>
      <c r="IGV1192" s="22"/>
      <c r="IGW1192" s="22"/>
      <c r="IGX1192" s="22"/>
      <c r="IGY1192" s="22"/>
      <c r="IGZ1192" s="22"/>
      <c r="IHA1192" s="22"/>
      <c r="IHB1192" s="22"/>
      <c r="IHC1192" s="22"/>
      <c r="IHD1192" s="22"/>
      <c r="IHE1192" s="22"/>
      <c r="IHF1192" s="22"/>
      <c r="IHG1192" s="22"/>
      <c r="IHH1192" s="22"/>
      <c r="IHI1192" s="22"/>
      <c r="IHJ1192" s="22"/>
      <c r="IHK1192" s="22"/>
      <c r="IHL1192" s="22"/>
      <c r="IHM1192" s="22"/>
      <c r="IHN1192" s="22"/>
      <c r="IHO1192" s="22"/>
      <c r="IHP1192" s="22"/>
      <c r="IHQ1192" s="22"/>
      <c r="IHR1192" s="22"/>
      <c r="IHS1192" s="22"/>
      <c r="IHT1192" s="22"/>
      <c r="IHU1192" s="22"/>
      <c r="IHV1192" s="22"/>
      <c r="IHW1192" s="22"/>
      <c r="IHX1192" s="22"/>
      <c r="IHY1192" s="22"/>
      <c r="IHZ1192" s="22"/>
      <c r="IIA1192" s="22"/>
      <c r="IIB1192" s="22"/>
      <c r="IIC1192" s="22"/>
      <c r="IID1192" s="22"/>
      <c r="IIE1192" s="22"/>
      <c r="IIF1192" s="22"/>
      <c r="IIG1192" s="22"/>
      <c r="IIH1192" s="22"/>
      <c r="III1192" s="22"/>
      <c r="IIJ1192" s="22"/>
      <c r="IIK1192" s="22"/>
      <c r="IIL1192" s="22"/>
      <c r="IIM1192" s="22"/>
      <c r="IIN1192" s="22"/>
      <c r="IIO1192" s="22"/>
      <c r="IIP1192" s="22"/>
      <c r="IIQ1192" s="22"/>
      <c r="IIR1192" s="22"/>
      <c r="IIS1192" s="22"/>
      <c r="IIT1192" s="22"/>
      <c r="IIU1192" s="22"/>
      <c r="IIV1192" s="22"/>
      <c r="IIW1192" s="22"/>
      <c r="IIX1192" s="22"/>
      <c r="IIY1192" s="22"/>
      <c r="IIZ1192" s="22"/>
      <c r="IJA1192" s="22"/>
      <c r="IJB1192" s="22"/>
      <c r="IJC1192" s="22"/>
      <c r="IJD1192" s="22"/>
      <c r="IJE1192" s="22"/>
      <c r="IJF1192" s="22"/>
      <c r="IJG1192" s="22"/>
      <c r="IJH1192" s="22"/>
      <c r="IJI1192" s="22"/>
      <c r="IJJ1192" s="22"/>
      <c r="IJK1192" s="22"/>
      <c r="IJL1192" s="22"/>
      <c r="IJM1192" s="22"/>
      <c r="IJN1192" s="22"/>
      <c r="IJO1192" s="22"/>
      <c r="IJP1192" s="22"/>
      <c r="IJQ1192" s="22"/>
      <c r="IJR1192" s="22"/>
      <c r="IJS1192" s="22"/>
      <c r="IJT1192" s="22"/>
      <c r="IJU1192" s="22"/>
      <c r="IJV1192" s="22"/>
      <c r="IJW1192" s="22"/>
      <c r="IJX1192" s="22"/>
      <c r="IJY1192" s="22"/>
      <c r="IJZ1192" s="22"/>
      <c r="IKA1192" s="22"/>
      <c r="IKB1192" s="22"/>
      <c r="IKC1192" s="22"/>
      <c r="IKD1192" s="22"/>
      <c r="IKE1192" s="22"/>
      <c r="IKF1192" s="22"/>
      <c r="IKG1192" s="22"/>
      <c r="IKH1192" s="22"/>
      <c r="IKI1192" s="22"/>
      <c r="IKJ1192" s="22"/>
      <c r="IKK1192" s="22"/>
      <c r="IKL1192" s="22"/>
      <c r="IKM1192" s="22"/>
      <c r="IKN1192" s="22"/>
      <c r="IKO1192" s="22"/>
      <c r="IKP1192" s="22"/>
      <c r="IKQ1192" s="22"/>
      <c r="IKR1192" s="22"/>
      <c r="IKS1192" s="22"/>
      <c r="IKT1192" s="22"/>
      <c r="IKU1192" s="22"/>
      <c r="IKV1192" s="22"/>
      <c r="IKW1192" s="22"/>
      <c r="IKX1192" s="22"/>
      <c r="IKY1192" s="22"/>
      <c r="IKZ1192" s="22"/>
      <c r="ILA1192" s="22"/>
      <c r="ILB1192" s="22"/>
      <c r="ILC1192" s="22"/>
      <c r="ILD1192" s="22"/>
      <c r="ILE1192" s="22"/>
      <c r="ILF1192" s="22"/>
      <c r="ILG1192" s="22"/>
      <c r="ILH1192" s="22"/>
      <c r="ILI1192" s="22"/>
      <c r="ILJ1192" s="22"/>
      <c r="ILK1192" s="22"/>
      <c r="ILL1192" s="22"/>
      <c r="ILM1192" s="22"/>
      <c r="ILN1192" s="22"/>
      <c r="ILO1192" s="22"/>
      <c r="ILP1192" s="22"/>
      <c r="ILQ1192" s="22"/>
      <c r="ILR1192" s="22"/>
      <c r="ILS1192" s="22"/>
      <c r="ILT1192" s="22"/>
      <c r="ILU1192" s="22"/>
      <c r="ILV1192" s="22"/>
      <c r="ILW1192" s="22"/>
      <c r="ILX1192" s="22"/>
      <c r="ILY1192" s="22"/>
      <c r="ILZ1192" s="22"/>
      <c r="IMA1192" s="22"/>
      <c r="IMB1192" s="22"/>
      <c r="IMC1192" s="22"/>
      <c r="IMD1192" s="22"/>
      <c r="IME1192" s="22"/>
      <c r="IMF1192" s="22"/>
      <c r="IMG1192" s="22"/>
      <c r="IMH1192" s="22"/>
      <c r="IMI1192" s="22"/>
      <c r="IMJ1192" s="22"/>
      <c r="IMK1192" s="22"/>
      <c r="IML1192" s="22"/>
      <c r="IMM1192" s="22"/>
      <c r="IMN1192" s="22"/>
      <c r="IMO1192" s="22"/>
      <c r="IMP1192" s="22"/>
      <c r="IMQ1192" s="22"/>
      <c r="IMR1192" s="22"/>
      <c r="IMS1192" s="22"/>
      <c r="IMT1192" s="22"/>
      <c r="IMU1192" s="22"/>
      <c r="IMV1192" s="22"/>
      <c r="IMW1192" s="22"/>
      <c r="IMX1192" s="22"/>
      <c r="IMY1192" s="22"/>
      <c r="IMZ1192" s="22"/>
      <c r="INA1192" s="22"/>
      <c r="INB1192" s="22"/>
      <c r="INC1192" s="22"/>
      <c r="IND1192" s="22"/>
      <c r="INE1192" s="22"/>
      <c r="INF1192" s="22"/>
      <c r="ING1192" s="22"/>
      <c r="INH1192" s="22"/>
      <c r="INI1192" s="22"/>
      <c r="INJ1192" s="22"/>
      <c r="INK1192" s="22"/>
      <c r="INL1192" s="22"/>
      <c r="INM1192" s="22"/>
      <c r="INN1192" s="22"/>
      <c r="INO1192" s="22"/>
      <c r="INP1192" s="22"/>
      <c r="INQ1192" s="22"/>
      <c r="INR1192" s="22"/>
      <c r="INS1192" s="22"/>
      <c r="INT1192" s="22"/>
      <c r="INU1192" s="22"/>
      <c r="INV1192" s="22"/>
      <c r="INW1192" s="22"/>
      <c r="INX1192" s="22"/>
      <c r="INY1192" s="22"/>
      <c r="INZ1192" s="22"/>
      <c r="IOA1192" s="22"/>
      <c r="IOB1192" s="22"/>
      <c r="IOC1192" s="22"/>
      <c r="IOD1192" s="22"/>
      <c r="IOE1192" s="22"/>
      <c r="IOF1192" s="22"/>
      <c r="IOG1192" s="22"/>
      <c r="IOH1192" s="22"/>
      <c r="IOI1192" s="22"/>
      <c r="IOJ1192" s="22"/>
      <c r="IOK1192" s="22"/>
      <c r="IOL1192" s="22"/>
      <c r="IOM1192" s="22"/>
      <c r="ION1192" s="22"/>
      <c r="IOO1192" s="22"/>
      <c r="IOP1192" s="22"/>
      <c r="IOQ1192" s="22"/>
      <c r="IOR1192" s="22"/>
      <c r="IOS1192" s="22"/>
      <c r="IOT1192" s="22"/>
      <c r="IOU1192" s="22"/>
      <c r="IOV1192" s="22"/>
      <c r="IOW1192" s="22"/>
      <c r="IOX1192" s="22"/>
      <c r="IOY1192" s="22"/>
      <c r="IOZ1192" s="22"/>
      <c r="IPA1192" s="22"/>
      <c r="IPB1192" s="22"/>
      <c r="IPC1192" s="22"/>
      <c r="IPD1192" s="22"/>
      <c r="IPE1192" s="22"/>
      <c r="IPF1192" s="22"/>
      <c r="IPG1192" s="22"/>
      <c r="IPH1192" s="22"/>
      <c r="IPI1192" s="22"/>
      <c r="IPJ1192" s="22"/>
      <c r="IPK1192" s="22"/>
      <c r="IPL1192" s="22"/>
      <c r="IPM1192" s="22"/>
      <c r="IPN1192" s="22"/>
      <c r="IPO1192" s="22"/>
      <c r="IPP1192" s="22"/>
      <c r="IPQ1192" s="22"/>
      <c r="IPR1192" s="22"/>
      <c r="IPS1192" s="22"/>
      <c r="IPT1192" s="22"/>
      <c r="IPU1192" s="22"/>
      <c r="IPV1192" s="22"/>
      <c r="IPW1192" s="22"/>
      <c r="IPX1192" s="22"/>
      <c r="IPY1192" s="22"/>
      <c r="IPZ1192" s="22"/>
      <c r="IQA1192" s="22"/>
      <c r="IQB1192" s="22"/>
      <c r="IQC1192" s="22"/>
      <c r="IQD1192" s="22"/>
      <c r="IQE1192" s="22"/>
      <c r="IQF1192" s="22"/>
      <c r="IQG1192" s="22"/>
      <c r="IQH1192" s="22"/>
      <c r="IQI1192" s="22"/>
      <c r="IQJ1192" s="22"/>
      <c r="IQK1192" s="22"/>
      <c r="IQL1192" s="22"/>
      <c r="IQM1192" s="22"/>
      <c r="IQN1192" s="22"/>
      <c r="IQO1192" s="22"/>
      <c r="IQP1192" s="22"/>
      <c r="IQQ1192" s="22"/>
      <c r="IQR1192" s="22"/>
      <c r="IQS1192" s="22"/>
      <c r="IQT1192" s="22"/>
      <c r="IQU1192" s="22"/>
      <c r="IQV1192" s="22"/>
      <c r="IQW1192" s="22"/>
      <c r="IQX1192" s="22"/>
      <c r="IQY1192" s="22"/>
      <c r="IQZ1192" s="22"/>
      <c r="IRA1192" s="22"/>
      <c r="IRB1192" s="22"/>
      <c r="IRC1192" s="22"/>
      <c r="IRD1192" s="22"/>
      <c r="IRE1192" s="22"/>
      <c r="IRF1192" s="22"/>
      <c r="IRG1192" s="22"/>
      <c r="IRH1192" s="22"/>
      <c r="IRI1192" s="22"/>
      <c r="IRJ1192" s="22"/>
      <c r="IRK1192" s="22"/>
      <c r="IRL1192" s="22"/>
      <c r="IRM1192" s="22"/>
      <c r="IRN1192" s="22"/>
      <c r="IRO1192" s="22"/>
      <c r="IRP1192" s="22"/>
      <c r="IRQ1192" s="22"/>
      <c r="IRR1192" s="22"/>
      <c r="IRS1192" s="22"/>
      <c r="IRT1192" s="22"/>
      <c r="IRU1192" s="22"/>
      <c r="IRV1192" s="22"/>
      <c r="IRW1192" s="22"/>
      <c r="IRX1192" s="22"/>
      <c r="IRY1192" s="22"/>
      <c r="IRZ1192" s="22"/>
      <c r="ISA1192" s="22"/>
      <c r="ISB1192" s="22"/>
      <c r="ISC1192" s="22"/>
      <c r="ISD1192" s="22"/>
      <c r="ISE1192" s="22"/>
      <c r="ISF1192" s="22"/>
      <c r="ISG1192" s="22"/>
      <c r="ISH1192" s="22"/>
      <c r="ISI1192" s="22"/>
      <c r="ISJ1192" s="22"/>
      <c r="ISK1192" s="22"/>
      <c r="ISL1192" s="22"/>
      <c r="ISM1192" s="22"/>
      <c r="ISN1192" s="22"/>
      <c r="ISO1192" s="22"/>
      <c r="ISP1192" s="22"/>
      <c r="ISQ1192" s="22"/>
      <c r="ISR1192" s="22"/>
      <c r="ISS1192" s="22"/>
      <c r="IST1192" s="22"/>
      <c r="ISU1192" s="22"/>
      <c r="ISV1192" s="22"/>
      <c r="ISW1192" s="22"/>
      <c r="ISX1192" s="22"/>
      <c r="ISY1192" s="22"/>
      <c r="ISZ1192" s="22"/>
      <c r="ITA1192" s="22"/>
      <c r="ITB1192" s="22"/>
      <c r="ITC1192" s="22"/>
      <c r="ITD1192" s="22"/>
      <c r="ITE1192" s="22"/>
      <c r="ITF1192" s="22"/>
      <c r="ITG1192" s="22"/>
      <c r="ITH1192" s="22"/>
      <c r="ITI1192" s="22"/>
      <c r="ITJ1192" s="22"/>
      <c r="ITK1192" s="22"/>
      <c r="ITL1192" s="22"/>
      <c r="ITM1192" s="22"/>
      <c r="ITN1192" s="22"/>
      <c r="ITO1192" s="22"/>
      <c r="ITP1192" s="22"/>
      <c r="ITQ1192" s="22"/>
      <c r="ITR1192" s="22"/>
      <c r="ITS1192" s="22"/>
      <c r="ITT1192" s="22"/>
      <c r="ITU1192" s="22"/>
      <c r="ITV1192" s="22"/>
      <c r="ITW1192" s="22"/>
      <c r="ITX1192" s="22"/>
      <c r="ITY1192" s="22"/>
      <c r="ITZ1192" s="22"/>
      <c r="IUA1192" s="22"/>
      <c r="IUB1192" s="22"/>
      <c r="IUC1192" s="22"/>
      <c r="IUD1192" s="22"/>
      <c r="IUE1192" s="22"/>
      <c r="IUF1192" s="22"/>
      <c r="IUG1192" s="22"/>
      <c r="IUH1192" s="22"/>
      <c r="IUI1192" s="22"/>
      <c r="IUJ1192" s="22"/>
      <c r="IUK1192" s="22"/>
      <c r="IUL1192" s="22"/>
      <c r="IUM1192" s="22"/>
      <c r="IUN1192" s="22"/>
      <c r="IUO1192" s="22"/>
      <c r="IUP1192" s="22"/>
      <c r="IUQ1192" s="22"/>
      <c r="IUR1192" s="22"/>
      <c r="IUS1192" s="22"/>
      <c r="IUT1192" s="22"/>
      <c r="IUU1192" s="22"/>
      <c r="IUV1192" s="22"/>
      <c r="IUW1192" s="22"/>
      <c r="IUX1192" s="22"/>
      <c r="IUY1192" s="22"/>
      <c r="IUZ1192" s="22"/>
      <c r="IVA1192" s="22"/>
      <c r="IVB1192" s="22"/>
      <c r="IVC1192" s="22"/>
      <c r="IVD1192" s="22"/>
      <c r="IVE1192" s="22"/>
      <c r="IVF1192" s="22"/>
      <c r="IVG1192" s="22"/>
      <c r="IVH1192" s="22"/>
      <c r="IVI1192" s="22"/>
      <c r="IVJ1192" s="22"/>
      <c r="IVK1192" s="22"/>
      <c r="IVL1192" s="22"/>
      <c r="IVM1192" s="22"/>
      <c r="IVN1192" s="22"/>
      <c r="IVO1192" s="22"/>
      <c r="IVP1192" s="22"/>
      <c r="IVQ1192" s="22"/>
      <c r="IVR1192" s="22"/>
      <c r="IVS1192" s="22"/>
      <c r="IVT1192" s="22"/>
      <c r="IVU1192" s="22"/>
      <c r="IVV1192" s="22"/>
      <c r="IVW1192" s="22"/>
      <c r="IVX1192" s="22"/>
      <c r="IVY1192" s="22"/>
      <c r="IVZ1192" s="22"/>
      <c r="IWA1192" s="22"/>
      <c r="IWB1192" s="22"/>
      <c r="IWC1192" s="22"/>
      <c r="IWD1192" s="22"/>
      <c r="IWE1192" s="22"/>
      <c r="IWF1192" s="22"/>
      <c r="IWG1192" s="22"/>
      <c r="IWH1192" s="22"/>
      <c r="IWI1192" s="22"/>
      <c r="IWJ1192" s="22"/>
      <c r="IWK1192" s="22"/>
      <c r="IWL1192" s="22"/>
      <c r="IWM1192" s="22"/>
      <c r="IWN1192" s="22"/>
      <c r="IWO1192" s="22"/>
      <c r="IWP1192" s="22"/>
      <c r="IWQ1192" s="22"/>
      <c r="IWR1192" s="22"/>
      <c r="IWS1192" s="22"/>
      <c r="IWT1192" s="22"/>
      <c r="IWU1192" s="22"/>
      <c r="IWV1192" s="22"/>
      <c r="IWW1192" s="22"/>
      <c r="IWX1192" s="22"/>
      <c r="IWY1192" s="22"/>
      <c r="IWZ1192" s="22"/>
      <c r="IXA1192" s="22"/>
      <c r="IXB1192" s="22"/>
      <c r="IXC1192" s="22"/>
      <c r="IXD1192" s="22"/>
      <c r="IXE1192" s="22"/>
      <c r="IXF1192" s="22"/>
      <c r="IXG1192" s="22"/>
      <c r="IXH1192" s="22"/>
      <c r="IXI1192" s="22"/>
      <c r="IXJ1192" s="22"/>
      <c r="IXK1192" s="22"/>
      <c r="IXL1192" s="22"/>
      <c r="IXM1192" s="22"/>
      <c r="IXN1192" s="22"/>
      <c r="IXO1192" s="22"/>
      <c r="IXP1192" s="22"/>
      <c r="IXQ1192" s="22"/>
      <c r="IXR1192" s="22"/>
      <c r="IXS1192" s="22"/>
      <c r="IXT1192" s="22"/>
      <c r="IXU1192" s="22"/>
      <c r="IXV1192" s="22"/>
      <c r="IXW1192" s="22"/>
      <c r="IXX1192" s="22"/>
      <c r="IXY1192" s="22"/>
      <c r="IXZ1192" s="22"/>
      <c r="IYA1192" s="22"/>
      <c r="IYB1192" s="22"/>
      <c r="IYC1192" s="22"/>
      <c r="IYD1192" s="22"/>
      <c r="IYE1192" s="22"/>
      <c r="IYF1192" s="22"/>
      <c r="IYG1192" s="22"/>
      <c r="IYH1192" s="22"/>
      <c r="IYI1192" s="22"/>
      <c r="IYJ1192" s="22"/>
      <c r="IYK1192" s="22"/>
      <c r="IYL1192" s="22"/>
      <c r="IYM1192" s="22"/>
      <c r="IYN1192" s="22"/>
      <c r="IYO1192" s="22"/>
      <c r="IYP1192" s="22"/>
      <c r="IYQ1192" s="22"/>
      <c r="IYR1192" s="22"/>
      <c r="IYS1192" s="22"/>
      <c r="IYT1192" s="22"/>
      <c r="IYU1192" s="22"/>
      <c r="IYV1192" s="22"/>
      <c r="IYW1192" s="22"/>
      <c r="IYX1192" s="22"/>
      <c r="IYY1192" s="22"/>
      <c r="IYZ1192" s="22"/>
      <c r="IZA1192" s="22"/>
      <c r="IZB1192" s="22"/>
      <c r="IZC1192" s="22"/>
      <c r="IZD1192" s="22"/>
      <c r="IZE1192" s="22"/>
      <c r="IZF1192" s="22"/>
      <c r="IZG1192" s="22"/>
      <c r="IZH1192" s="22"/>
      <c r="IZI1192" s="22"/>
      <c r="IZJ1192" s="22"/>
      <c r="IZK1192" s="22"/>
      <c r="IZL1192" s="22"/>
      <c r="IZM1192" s="22"/>
      <c r="IZN1192" s="22"/>
      <c r="IZO1192" s="22"/>
      <c r="IZP1192" s="22"/>
      <c r="IZQ1192" s="22"/>
      <c r="IZR1192" s="22"/>
      <c r="IZS1192" s="22"/>
      <c r="IZT1192" s="22"/>
      <c r="IZU1192" s="22"/>
      <c r="IZV1192" s="22"/>
      <c r="IZW1192" s="22"/>
      <c r="IZX1192" s="22"/>
      <c r="IZY1192" s="22"/>
      <c r="IZZ1192" s="22"/>
      <c r="JAA1192" s="22"/>
      <c r="JAB1192" s="22"/>
      <c r="JAC1192" s="22"/>
      <c r="JAD1192" s="22"/>
      <c r="JAE1192" s="22"/>
      <c r="JAF1192" s="22"/>
      <c r="JAG1192" s="22"/>
      <c r="JAH1192" s="22"/>
      <c r="JAI1192" s="22"/>
      <c r="JAJ1192" s="22"/>
      <c r="JAK1192" s="22"/>
      <c r="JAL1192" s="22"/>
      <c r="JAM1192" s="22"/>
      <c r="JAN1192" s="22"/>
      <c r="JAO1192" s="22"/>
      <c r="JAP1192" s="22"/>
      <c r="JAQ1192" s="22"/>
      <c r="JAR1192" s="22"/>
      <c r="JAS1192" s="22"/>
      <c r="JAT1192" s="22"/>
      <c r="JAU1192" s="22"/>
      <c r="JAV1192" s="22"/>
      <c r="JAW1192" s="22"/>
      <c r="JAX1192" s="22"/>
      <c r="JAY1192" s="22"/>
      <c r="JAZ1192" s="22"/>
      <c r="JBA1192" s="22"/>
      <c r="JBB1192" s="22"/>
      <c r="JBC1192" s="22"/>
      <c r="JBD1192" s="22"/>
      <c r="JBE1192" s="22"/>
      <c r="JBF1192" s="22"/>
      <c r="JBG1192" s="22"/>
      <c r="JBH1192" s="22"/>
      <c r="JBI1192" s="22"/>
      <c r="JBJ1192" s="22"/>
      <c r="JBK1192" s="22"/>
      <c r="JBL1192" s="22"/>
      <c r="JBM1192" s="22"/>
      <c r="JBN1192" s="22"/>
      <c r="JBO1192" s="22"/>
      <c r="JBP1192" s="22"/>
      <c r="JBQ1192" s="22"/>
      <c r="JBR1192" s="22"/>
      <c r="JBS1192" s="22"/>
      <c r="JBT1192" s="22"/>
      <c r="JBU1192" s="22"/>
      <c r="JBV1192" s="22"/>
      <c r="JBW1192" s="22"/>
      <c r="JBX1192" s="22"/>
      <c r="JBY1192" s="22"/>
      <c r="JBZ1192" s="22"/>
      <c r="JCA1192" s="22"/>
      <c r="JCB1192" s="22"/>
      <c r="JCC1192" s="22"/>
      <c r="JCD1192" s="22"/>
      <c r="JCE1192" s="22"/>
      <c r="JCF1192" s="22"/>
      <c r="JCG1192" s="22"/>
      <c r="JCH1192" s="22"/>
      <c r="JCI1192" s="22"/>
      <c r="JCJ1192" s="22"/>
      <c r="JCK1192" s="22"/>
      <c r="JCL1192" s="22"/>
      <c r="JCM1192" s="22"/>
      <c r="JCN1192" s="22"/>
      <c r="JCO1192" s="22"/>
      <c r="JCP1192" s="22"/>
      <c r="JCQ1192" s="22"/>
      <c r="JCR1192" s="22"/>
      <c r="JCS1192" s="22"/>
      <c r="JCT1192" s="22"/>
      <c r="JCU1192" s="22"/>
      <c r="JCV1192" s="22"/>
      <c r="JCW1192" s="22"/>
      <c r="JCX1192" s="22"/>
      <c r="JCY1192" s="22"/>
      <c r="JCZ1192" s="22"/>
      <c r="JDA1192" s="22"/>
      <c r="JDB1192" s="22"/>
      <c r="JDC1192" s="22"/>
      <c r="JDD1192" s="22"/>
      <c r="JDE1192" s="22"/>
      <c r="JDF1192" s="22"/>
      <c r="JDG1192" s="22"/>
      <c r="JDH1192" s="22"/>
      <c r="JDI1192" s="22"/>
      <c r="JDJ1192" s="22"/>
      <c r="JDK1192" s="22"/>
      <c r="JDL1192" s="22"/>
      <c r="JDM1192" s="22"/>
      <c r="JDN1192" s="22"/>
      <c r="JDO1192" s="22"/>
      <c r="JDP1192" s="22"/>
      <c r="JDQ1192" s="22"/>
      <c r="JDR1192" s="22"/>
      <c r="JDS1192" s="22"/>
      <c r="JDT1192" s="22"/>
      <c r="JDU1192" s="22"/>
      <c r="JDV1192" s="22"/>
      <c r="JDW1192" s="22"/>
      <c r="JDX1192" s="22"/>
      <c r="JDY1192" s="22"/>
      <c r="JDZ1192" s="22"/>
      <c r="JEA1192" s="22"/>
      <c r="JEB1192" s="22"/>
      <c r="JEC1192" s="22"/>
      <c r="JED1192" s="22"/>
      <c r="JEE1192" s="22"/>
      <c r="JEF1192" s="22"/>
      <c r="JEG1192" s="22"/>
      <c r="JEH1192" s="22"/>
      <c r="JEI1192" s="22"/>
      <c r="JEJ1192" s="22"/>
      <c r="JEK1192" s="22"/>
      <c r="JEL1192" s="22"/>
      <c r="JEM1192" s="22"/>
      <c r="JEN1192" s="22"/>
      <c r="JEO1192" s="22"/>
      <c r="JEP1192" s="22"/>
      <c r="JEQ1192" s="22"/>
      <c r="JER1192" s="22"/>
      <c r="JES1192" s="22"/>
      <c r="JET1192" s="22"/>
      <c r="JEU1192" s="22"/>
      <c r="JEV1192" s="22"/>
      <c r="JEW1192" s="22"/>
      <c r="JEX1192" s="22"/>
      <c r="JEY1192" s="22"/>
      <c r="JEZ1192" s="22"/>
      <c r="JFA1192" s="22"/>
      <c r="JFB1192" s="22"/>
      <c r="JFC1192" s="22"/>
      <c r="JFD1192" s="22"/>
      <c r="JFE1192" s="22"/>
      <c r="JFF1192" s="22"/>
      <c r="JFG1192" s="22"/>
      <c r="JFH1192" s="22"/>
      <c r="JFI1192" s="22"/>
      <c r="JFJ1192" s="22"/>
      <c r="JFK1192" s="22"/>
      <c r="JFL1192" s="22"/>
      <c r="JFM1192" s="22"/>
      <c r="JFN1192" s="22"/>
      <c r="JFO1192" s="22"/>
      <c r="JFP1192" s="22"/>
      <c r="JFQ1192" s="22"/>
      <c r="JFR1192" s="22"/>
      <c r="JFS1192" s="22"/>
      <c r="JFT1192" s="22"/>
      <c r="JFU1192" s="22"/>
      <c r="JFV1192" s="22"/>
      <c r="JFW1192" s="22"/>
      <c r="JFX1192" s="22"/>
      <c r="JFY1192" s="22"/>
      <c r="JFZ1192" s="22"/>
      <c r="JGA1192" s="22"/>
      <c r="JGB1192" s="22"/>
      <c r="JGC1192" s="22"/>
      <c r="JGD1192" s="22"/>
      <c r="JGE1192" s="22"/>
      <c r="JGF1192" s="22"/>
      <c r="JGG1192" s="22"/>
      <c r="JGH1192" s="22"/>
      <c r="JGI1192" s="22"/>
      <c r="JGJ1192" s="22"/>
      <c r="JGK1192" s="22"/>
      <c r="JGL1192" s="22"/>
      <c r="JGM1192" s="22"/>
      <c r="JGN1192" s="22"/>
      <c r="JGO1192" s="22"/>
      <c r="JGP1192" s="22"/>
      <c r="JGQ1192" s="22"/>
      <c r="JGR1192" s="22"/>
      <c r="JGS1192" s="22"/>
      <c r="JGT1192" s="22"/>
      <c r="JGU1192" s="22"/>
      <c r="JGV1192" s="22"/>
      <c r="JGW1192" s="22"/>
      <c r="JGX1192" s="22"/>
      <c r="JGY1192" s="22"/>
      <c r="JGZ1192" s="22"/>
      <c r="JHA1192" s="22"/>
      <c r="JHB1192" s="22"/>
      <c r="JHC1192" s="22"/>
      <c r="JHD1192" s="22"/>
      <c r="JHE1192" s="22"/>
      <c r="JHF1192" s="22"/>
      <c r="JHG1192" s="22"/>
      <c r="JHH1192" s="22"/>
      <c r="JHI1192" s="22"/>
      <c r="JHJ1192" s="22"/>
      <c r="JHK1192" s="22"/>
      <c r="JHL1192" s="22"/>
      <c r="JHM1192" s="22"/>
      <c r="JHN1192" s="22"/>
      <c r="JHO1192" s="22"/>
      <c r="JHP1192" s="22"/>
      <c r="JHQ1192" s="22"/>
      <c r="JHR1192" s="22"/>
      <c r="JHS1192" s="22"/>
      <c r="JHT1192" s="22"/>
      <c r="JHU1192" s="22"/>
      <c r="JHV1192" s="22"/>
      <c r="JHW1192" s="22"/>
      <c r="JHX1192" s="22"/>
      <c r="JHY1192" s="22"/>
      <c r="JHZ1192" s="22"/>
      <c r="JIA1192" s="22"/>
      <c r="JIB1192" s="22"/>
      <c r="JIC1192" s="22"/>
      <c r="JID1192" s="22"/>
      <c r="JIE1192" s="22"/>
      <c r="JIF1192" s="22"/>
      <c r="JIG1192" s="22"/>
      <c r="JIH1192" s="22"/>
      <c r="JII1192" s="22"/>
      <c r="JIJ1192" s="22"/>
      <c r="JIK1192" s="22"/>
      <c r="JIL1192" s="22"/>
      <c r="JIM1192" s="22"/>
      <c r="JIN1192" s="22"/>
      <c r="JIO1192" s="22"/>
      <c r="JIP1192" s="22"/>
      <c r="JIQ1192" s="22"/>
      <c r="JIR1192" s="22"/>
      <c r="JIS1192" s="22"/>
      <c r="JIT1192" s="22"/>
      <c r="JIU1192" s="22"/>
      <c r="JIV1192" s="22"/>
      <c r="JIW1192" s="22"/>
      <c r="JIX1192" s="22"/>
      <c r="JIY1192" s="22"/>
      <c r="JIZ1192" s="22"/>
      <c r="JJA1192" s="22"/>
      <c r="JJB1192" s="22"/>
      <c r="JJC1192" s="22"/>
      <c r="JJD1192" s="22"/>
      <c r="JJE1192" s="22"/>
      <c r="JJF1192" s="22"/>
      <c r="JJG1192" s="22"/>
      <c r="JJH1192" s="22"/>
      <c r="JJI1192" s="22"/>
      <c r="JJJ1192" s="22"/>
      <c r="JJK1192" s="22"/>
      <c r="JJL1192" s="22"/>
      <c r="JJM1192" s="22"/>
      <c r="JJN1192" s="22"/>
      <c r="JJO1192" s="22"/>
      <c r="JJP1192" s="22"/>
      <c r="JJQ1192" s="22"/>
      <c r="JJR1192" s="22"/>
      <c r="JJS1192" s="22"/>
      <c r="JJT1192" s="22"/>
      <c r="JJU1192" s="22"/>
      <c r="JJV1192" s="22"/>
      <c r="JJW1192" s="22"/>
      <c r="JJX1192" s="22"/>
      <c r="JJY1192" s="22"/>
      <c r="JJZ1192" s="22"/>
      <c r="JKA1192" s="22"/>
      <c r="JKB1192" s="22"/>
      <c r="JKC1192" s="22"/>
      <c r="JKD1192" s="22"/>
      <c r="JKE1192" s="22"/>
      <c r="JKF1192" s="22"/>
      <c r="JKG1192" s="22"/>
      <c r="JKH1192" s="22"/>
      <c r="JKI1192" s="22"/>
      <c r="JKJ1192" s="22"/>
      <c r="JKK1192" s="22"/>
      <c r="JKL1192" s="22"/>
      <c r="JKM1192" s="22"/>
      <c r="JKN1192" s="22"/>
      <c r="JKO1192" s="22"/>
      <c r="JKP1192" s="22"/>
      <c r="JKQ1192" s="22"/>
      <c r="JKR1192" s="22"/>
      <c r="JKS1192" s="22"/>
      <c r="JKT1192" s="22"/>
      <c r="JKU1192" s="22"/>
      <c r="JKV1192" s="22"/>
      <c r="JKW1192" s="22"/>
      <c r="JKX1192" s="22"/>
      <c r="JKY1192" s="22"/>
      <c r="JKZ1192" s="22"/>
      <c r="JLA1192" s="22"/>
      <c r="JLB1192" s="22"/>
      <c r="JLC1192" s="22"/>
      <c r="JLD1192" s="22"/>
      <c r="JLE1192" s="22"/>
      <c r="JLF1192" s="22"/>
      <c r="JLG1192" s="22"/>
      <c r="JLH1192" s="22"/>
      <c r="JLI1192" s="22"/>
      <c r="JLJ1192" s="22"/>
      <c r="JLK1192" s="22"/>
      <c r="JLL1192" s="22"/>
      <c r="JLM1192" s="22"/>
      <c r="JLN1192" s="22"/>
      <c r="JLO1192" s="22"/>
      <c r="JLP1192" s="22"/>
      <c r="JLQ1192" s="22"/>
      <c r="JLR1192" s="22"/>
      <c r="JLS1192" s="22"/>
      <c r="JLT1192" s="22"/>
      <c r="JLU1192" s="22"/>
      <c r="JLV1192" s="22"/>
      <c r="JLW1192" s="22"/>
      <c r="JLX1192" s="22"/>
      <c r="JLY1192" s="22"/>
      <c r="JLZ1192" s="22"/>
      <c r="JMA1192" s="22"/>
      <c r="JMB1192" s="22"/>
      <c r="JMC1192" s="22"/>
      <c r="JMD1192" s="22"/>
      <c r="JME1192" s="22"/>
      <c r="JMF1192" s="22"/>
      <c r="JMG1192" s="22"/>
      <c r="JMH1192" s="22"/>
      <c r="JMI1192" s="22"/>
      <c r="JMJ1192" s="22"/>
      <c r="JMK1192" s="22"/>
      <c r="JML1192" s="22"/>
      <c r="JMM1192" s="22"/>
      <c r="JMN1192" s="22"/>
      <c r="JMO1192" s="22"/>
      <c r="JMP1192" s="22"/>
      <c r="JMQ1192" s="22"/>
      <c r="JMR1192" s="22"/>
      <c r="JMS1192" s="22"/>
      <c r="JMT1192" s="22"/>
      <c r="JMU1192" s="22"/>
      <c r="JMV1192" s="22"/>
      <c r="JMW1192" s="22"/>
      <c r="JMX1192" s="22"/>
      <c r="JMY1192" s="22"/>
      <c r="JMZ1192" s="22"/>
      <c r="JNA1192" s="22"/>
      <c r="JNB1192" s="22"/>
      <c r="JNC1192" s="22"/>
      <c r="JND1192" s="22"/>
      <c r="JNE1192" s="22"/>
      <c r="JNF1192" s="22"/>
      <c r="JNG1192" s="22"/>
      <c r="JNH1192" s="22"/>
      <c r="JNI1192" s="22"/>
      <c r="JNJ1192" s="22"/>
      <c r="JNK1192" s="22"/>
      <c r="JNL1192" s="22"/>
      <c r="JNM1192" s="22"/>
      <c r="JNN1192" s="22"/>
      <c r="JNO1192" s="22"/>
      <c r="JNP1192" s="22"/>
      <c r="JNQ1192" s="22"/>
      <c r="JNR1192" s="22"/>
      <c r="JNS1192" s="22"/>
      <c r="JNT1192" s="22"/>
      <c r="JNU1192" s="22"/>
      <c r="JNV1192" s="22"/>
      <c r="JNW1192" s="22"/>
      <c r="JNX1192" s="22"/>
      <c r="JNY1192" s="22"/>
      <c r="JNZ1192" s="22"/>
      <c r="JOA1192" s="22"/>
      <c r="JOB1192" s="22"/>
      <c r="JOC1192" s="22"/>
      <c r="JOD1192" s="22"/>
      <c r="JOE1192" s="22"/>
      <c r="JOF1192" s="22"/>
      <c r="JOG1192" s="22"/>
      <c r="JOH1192" s="22"/>
      <c r="JOI1192" s="22"/>
      <c r="JOJ1192" s="22"/>
      <c r="JOK1192" s="22"/>
      <c r="JOL1192" s="22"/>
      <c r="JOM1192" s="22"/>
      <c r="JON1192" s="22"/>
      <c r="JOO1192" s="22"/>
      <c r="JOP1192" s="22"/>
      <c r="JOQ1192" s="22"/>
      <c r="JOR1192" s="22"/>
      <c r="JOS1192" s="22"/>
      <c r="JOT1192" s="22"/>
      <c r="JOU1192" s="22"/>
      <c r="JOV1192" s="22"/>
      <c r="JOW1192" s="22"/>
      <c r="JOX1192" s="22"/>
      <c r="JOY1192" s="22"/>
      <c r="JOZ1192" s="22"/>
      <c r="JPA1192" s="22"/>
      <c r="JPB1192" s="22"/>
      <c r="JPC1192" s="22"/>
      <c r="JPD1192" s="22"/>
      <c r="JPE1192" s="22"/>
      <c r="JPF1192" s="22"/>
      <c r="JPG1192" s="22"/>
      <c r="JPH1192" s="22"/>
      <c r="JPI1192" s="22"/>
      <c r="JPJ1192" s="22"/>
      <c r="JPK1192" s="22"/>
      <c r="JPL1192" s="22"/>
      <c r="JPM1192" s="22"/>
      <c r="JPN1192" s="22"/>
      <c r="JPO1192" s="22"/>
      <c r="JPP1192" s="22"/>
      <c r="JPQ1192" s="22"/>
      <c r="JPR1192" s="22"/>
      <c r="JPS1192" s="22"/>
      <c r="JPT1192" s="22"/>
      <c r="JPU1192" s="22"/>
      <c r="JPV1192" s="22"/>
      <c r="JPW1192" s="22"/>
      <c r="JPX1192" s="22"/>
      <c r="JPY1192" s="22"/>
      <c r="JPZ1192" s="22"/>
      <c r="JQA1192" s="22"/>
      <c r="JQB1192" s="22"/>
      <c r="JQC1192" s="22"/>
      <c r="JQD1192" s="22"/>
      <c r="JQE1192" s="22"/>
      <c r="JQF1192" s="22"/>
      <c r="JQG1192" s="22"/>
      <c r="JQH1192" s="22"/>
      <c r="JQI1192" s="22"/>
      <c r="JQJ1192" s="22"/>
      <c r="JQK1192" s="22"/>
      <c r="JQL1192" s="22"/>
      <c r="JQM1192" s="22"/>
      <c r="JQN1192" s="22"/>
      <c r="JQO1192" s="22"/>
      <c r="JQP1192" s="22"/>
      <c r="JQQ1192" s="22"/>
      <c r="JQR1192" s="22"/>
      <c r="JQS1192" s="22"/>
      <c r="JQT1192" s="22"/>
      <c r="JQU1192" s="22"/>
      <c r="JQV1192" s="22"/>
      <c r="JQW1192" s="22"/>
      <c r="JQX1192" s="22"/>
      <c r="JQY1192" s="22"/>
      <c r="JQZ1192" s="22"/>
      <c r="JRA1192" s="22"/>
      <c r="JRB1192" s="22"/>
      <c r="JRC1192" s="22"/>
      <c r="JRD1192" s="22"/>
      <c r="JRE1192" s="22"/>
      <c r="JRF1192" s="22"/>
      <c r="JRG1192" s="22"/>
      <c r="JRH1192" s="22"/>
      <c r="JRI1192" s="22"/>
      <c r="JRJ1192" s="22"/>
      <c r="JRK1192" s="22"/>
      <c r="JRL1192" s="22"/>
      <c r="JRM1192" s="22"/>
      <c r="JRN1192" s="22"/>
      <c r="JRO1192" s="22"/>
      <c r="JRP1192" s="22"/>
      <c r="JRQ1192" s="22"/>
      <c r="JRR1192" s="22"/>
      <c r="JRS1192" s="22"/>
      <c r="JRT1192" s="22"/>
      <c r="JRU1192" s="22"/>
      <c r="JRV1192" s="22"/>
      <c r="JRW1192" s="22"/>
      <c r="JRX1192" s="22"/>
      <c r="JRY1192" s="22"/>
      <c r="JRZ1192" s="22"/>
      <c r="JSA1192" s="22"/>
      <c r="JSB1192" s="22"/>
      <c r="JSC1192" s="22"/>
      <c r="JSD1192" s="22"/>
      <c r="JSE1192" s="22"/>
      <c r="JSF1192" s="22"/>
      <c r="JSG1192" s="22"/>
      <c r="JSH1192" s="22"/>
      <c r="JSI1192" s="22"/>
      <c r="JSJ1192" s="22"/>
      <c r="JSK1192" s="22"/>
      <c r="JSL1192" s="22"/>
      <c r="JSM1192" s="22"/>
      <c r="JSN1192" s="22"/>
      <c r="JSO1192" s="22"/>
      <c r="JSP1192" s="22"/>
      <c r="JSQ1192" s="22"/>
      <c r="JSR1192" s="22"/>
      <c r="JSS1192" s="22"/>
      <c r="JST1192" s="22"/>
      <c r="JSU1192" s="22"/>
      <c r="JSV1192" s="22"/>
      <c r="JSW1192" s="22"/>
      <c r="JSX1192" s="22"/>
      <c r="JSY1192" s="22"/>
      <c r="JSZ1192" s="22"/>
      <c r="JTA1192" s="22"/>
      <c r="JTB1192" s="22"/>
      <c r="JTC1192" s="22"/>
      <c r="JTD1192" s="22"/>
      <c r="JTE1192" s="22"/>
      <c r="JTF1192" s="22"/>
      <c r="JTG1192" s="22"/>
      <c r="JTH1192" s="22"/>
      <c r="JTI1192" s="22"/>
      <c r="JTJ1192" s="22"/>
      <c r="JTK1192" s="22"/>
      <c r="JTL1192" s="22"/>
      <c r="JTM1192" s="22"/>
      <c r="JTN1192" s="22"/>
      <c r="JTO1192" s="22"/>
      <c r="JTP1192" s="22"/>
      <c r="JTQ1192" s="22"/>
      <c r="JTR1192" s="22"/>
      <c r="JTS1192" s="22"/>
      <c r="JTT1192" s="22"/>
      <c r="JTU1192" s="22"/>
      <c r="JTV1192" s="22"/>
      <c r="JTW1192" s="22"/>
      <c r="JTX1192" s="22"/>
      <c r="JTY1192" s="22"/>
      <c r="JTZ1192" s="22"/>
      <c r="JUA1192" s="22"/>
      <c r="JUB1192" s="22"/>
      <c r="JUC1192" s="22"/>
      <c r="JUD1192" s="22"/>
      <c r="JUE1192" s="22"/>
      <c r="JUF1192" s="22"/>
      <c r="JUG1192" s="22"/>
      <c r="JUH1192" s="22"/>
      <c r="JUI1192" s="22"/>
      <c r="JUJ1192" s="22"/>
      <c r="JUK1192" s="22"/>
      <c r="JUL1192" s="22"/>
      <c r="JUM1192" s="22"/>
      <c r="JUN1192" s="22"/>
      <c r="JUO1192" s="22"/>
      <c r="JUP1192" s="22"/>
      <c r="JUQ1192" s="22"/>
      <c r="JUR1192" s="22"/>
      <c r="JUS1192" s="22"/>
      <c r="JUT1192" s="22"/>
      <c r="JUU1192" s="22"/>
      <c r="JUV1192" s="22"/>
      <c r="JUW1192" s="22"/>
      <c r="JUX1192" s="22"/>
      <c r="JUY1192" s="22"/>
      <c r="JUZ1192" s="22"/>
      <c r="JVA1192" s="22"/>
      <c r="JVB1192" s="22"/>
      <c r="JVC1192" s="22"/>
      <c r="JVD1192" s="22"/>
      <c r="JVE1192" s="22"/>
      <c r="JVF1192" s="22"/>
      <c r="JVG1192" s="22"/>
      <c r="JVH1192" s="22"/>
      <c r="JVI1192" s="22"/>
      <c r="JVJ1192" s="22"/>
      <c r="JVK1192" s="22"/>
      <c r="JVL1192" s="22"/>
      <c r="JVM1192" s="22"/>
      <c r="JVN1192" s="22"/>
      <c r="JVO1192" s="22"/>
      <c r="JVP1192" s="22"/>
      <c r="JVQ1192" s="22"/>
      <c r="JVR1192" s="22"/>
      <c r="JVS1192" s="22"/>
      <c r="JVT1192" s="22"/>
      <c r="JVU1192" s="22"/>
      <c r="JVV1192" s="22"/>
      <c r="JVW1192" s="22"/>
      <c r="JVX1192" s="22"/>
      <c r="JVY1192" s="22"/>
      <c r="JVZ1192" s="22"/>
      <c r="JWA1192" s="22"/>
      <c r="JWB1192" s="22"/>
      <c r="JWC1192" s="22"/>
      <c r="JWD1192" s="22"/>
      <c r="JWE1192" s="22"/>
      <c r="JWF1192" s="22"/>
      <c r="JWG1192" s="22"/>
      <c r="JWH1192" s="22"/>
      <c r="JWI1192" s="22"/>
      <c r="JWJ1192" s="22"/>
      <c r="JWK1192" s="22"/>
      <c r="JWL1192" s="22"/>
      <c r="JWM1192" s="22"/>
      <c r="JWN1192" s="22"/>
      <c r="JWO1192" s="22"/>
      <c r="JWP1192" s="22"/>
      <c r="JWQ1192" s="22"/>
      <c r="JWR1192" s="22"/>
      <c r="JWS1192" s="22"/>
      <c r="JWT1192" s="22"/>
      <c r="JWU1192" s="22"/>
      <c r="JWV1192" s="22"/>
      <c r="JWW1192" s="22"/>
      <c r="JWX1192" s="22"/>
      <c r="JWY1192" s="22"/>
      <c r="JWZ1192" s="22"/>
      <c r="JXA1192" s="22"/>
      <c r="JXB1192" s="22"/>
      <c r="JXC1192" s="22"/>
      <c r="JXD1192" s="22"/>
      <c r="JXE1192" s="22"/>
      <c r="JXF1192" s="22"/>
      <c r="JXG1192" s="22"/>
      <c r="JXH1192" s="22"/>
      <c r="JXI1192" s="22"/>
      <c r="JXJ1192" s="22"/>
      <c r="JXK1192" s="22"/>
      <c r="JXL1192" s="22"/>
      <c r="JXM1192" s="22"/>
      <c r="JXN1192" s="22"/>
      <c r="JXO1192" s="22"/>
      <c r="JXP1192" s="22"/>
      <c r="JXQ1192" s="22"/>
      <c r="JXR1192" s="22"/>
      <c r="JXS1192" s="22"/>
      <c r="JXT1192" s="22"/>
      <c r="JXU1192" s="22"/>
      <c r="JXV1192" s="22"/>
      <c r="JXW1192" s="22"/>
      <c r="JXX1192" s="22"/>
      <c r="JXY1192" s="22"/>
      <c r="JXZ1192" s="22"/>
      <c r="JYA1192" s="22"/>
      <c r="JYB1192" s="22"/>
      <c r="JYC1192" s="22"/>
      <c r="JYD1192" s="22"/>
      <c r="JYE1192" s="22"/>
      <c r="JYF1192" s="22"/>
      <c r="JYG1192" s="22"/>
      <c r="JYH1192" s="22"/>
      <c r="JYI1192" s="22"/>
      <c r="JYJ1192" s="22"/>
      <c r="JYK1192" s="22"/>
      <c r="JYL1192" s="22"/>
      <c r="JYM1192" s="22"/>
      <c r="JYN1192" s="22"/>
      <c r="JYO1192" s="22"/>
      <c r="JYP1192" s="22"/>
      <c r="JYQ1192" s="22"/>
      <c r="JYR1192" s="22"/>
      <c r="JYS1192" s="22"/>
      <c r="JYT1192" s="22"/>
      <c r="JYU1192" s="22"/>
      <c r="JYV1192" s="22"/>
      <c r="JYW1192" s="22"/>
      <c r="JYX1192" s="22"/>
      <c r="JYY1192" s="22"/>
      <c r="JYZ1192" s="22"/>
      <c r="JZA1192" s="22"/>
      <c r="JZB1192" s="22"/>
      <c r="JZC1192" s="22"/>
      <c r="JZD1192" s="22"/>
      <c r="JZE1192" s="22"/>
      <c r="JZF1192" s="22"/>
      <c r="JZG1192" s="22"/>
      <c r="JZH1192" s="22"/>
      <c r="JZI1192" s="22"/>
      <c r="JZJ1192" s="22"/>
      <c r="JZK1192" s="22"/>
      <c r="JZL1192" s="22"/>
      <c r="JZM1192" s="22"/>
      <c r="JZN1192" s="22"/>
      <c r="JZO1192" s="22"/>
      <c r="JZP1192" s="22"/>
      <c r="JZQ1192" s="22"/>
      <c r="JZR1192" s="22"/>
      <c r="JZS1192" s="22"/>
      <c r="JZT1192" s="22"/>
      <c r="JZU1192" s="22"/>
      <c r="JZV1192" s="22"/>
      <c r="JZW1192" s="22"/>
      <c r="JZX1192" s="22"/>
      <c r="JZY1192" s="22"/>
      <c r="JZZ1192" s="22"/>
      <c r="KAA1192" s="22"/>
      <c r="KAB1192" s="22"/>
      <c r="KAC1192" s="22"/>
      <c r="KAD1192" s="22"/>
      <c r="KAE1192" s="22"/>
      <c r="KAF1192" s="22"/>
      <c r="KAG1192" s="22"/>
      <c r="KAH1192" s="22"/>
      <c r="KAI1192" s="22"/>
      <c r="KAJ1192" s="22"/>
      <c r="KAK1192" s="22"/>
      <c r="KAL1192" s="22"/>
      <c r="KAM1192" s="22"/>
      <c r="KAN1192" s="22"/>
      <c r="KAO1192" s="22"/>
      <c r="KAP1192" s="22"/>
      <c r="KAQ1192" s="22"/>
      <c r="KAR1192" s="22"/>
      <c r="KAS1192" s="22"/>
      <c r="KAT1192" s="22"/>
      <c r="KAU1192" s="22"/>
      <c r="KAV1192" s="22"/>
      <c r="KAW1192" s="22"/>
      <c r="KAX1192" s="22"/>
      <c r="KAY1192" s="22"/>
      <c r="KAZ1192" s="22"/>
      <c r="KBA1192" s="22"/>
      <c r="KBB1192" s="22"/>
      <c r="KBC1192" s="22"/>
      <c r="KBD1192" s="22"/>
      <c r="KBE1192" s="22"/>
      <c r="KBF1192" s="22"/>
      <c r="KBG1192" s="22"/>
      <c r="KBH1192" s="22"/>
      <c r="KBI1192" s="22"/>
      <c r="KBJ1192" s="22"/>
      <c r="KBK1192" s="22"/>
      <c r="KBL1192" s="22"/>
      <c r="KBM1192" s="22"/>
      <c r="KBN1192" s="22"/>
      <c r="KBO1192" s="22"/>
      <c r="KBP1192" s="22"/>
      <c r="KBQ1192" s="22"/>
      <c r="KBR1192" s="22"/>
      <c r="KBS1192" s="22"/>
      <c r="KBT1192" s="22"/>
      <c r="KBU1192" s="22"/>
      <c r="KBV1192" s="22"/>
      <c r="KBW1192" s="22"/>
      <c r="KBX1192" s="22"/>
      <c r="KBY1192" s="22"/>
      <c r="KBZ1192" s="22"/>
      <c r="KCA1192" s="22"/>
      <c r="KCB1192" s="22"/>
      <c r="KCC1192" s="22"/>
      <c r="KCD1192" s="22"/>
      <c r="KCE1192" s="22"/>
      <c r="KCF1192" s="22"/>
      <c r="KCG1192" s="22"/>
      <c r="KCH1192" s="22"/>
      <c r="KCI1192" s="22"/>
      <c r="KCJ1192" s="22"/>
      <c r="KCK1192" s="22"/>
      <c r="KCL1192" s="22"/>
      <c r="KCM1192" s="22"/>
      <c r="KCN1192" s="22"/>
      <c r="KCO1192" s="22"/>
      <c r="KCP1192" s="22"/>
      <c r="KCQ1192" s="22"/>
      <c r="KCR1192" s="22"/>
      <c r="KCS1192" s="22"/>
      <c r="KCT1192" s="22"/>
      <c r="KCU1192" s="22"/>
      <c r="KCV1192" s="22"/>
      <c r="KCW1192" s="22"/>
      <c r="KCX1192" s="22"/>
      <c r="KCY1192" s="22"/>
      <c r="KCZ1192" s="22"/>
      <c r="KDA1192" s="22"/>
      <c r="KDB1192" s="22"/>
      <c r="KDC1192" s="22"/>
      <c r="KDD1192" s="22"/>
      <c r="KDE1192" s="22"/>
      <c r="KDF1192" s="22"/>
      <c r="KDG1192" s="22"/>
      <c r="KDH1192" s="22"/>
      <c r="KDI1192" s="22"/>
      <c r="KDJ1192" s="22"/>
      <c r="KDK1192" s="22"/>
      <c r="KDL1192" s="22"/>
      <c r="KDM1192" s="22"/>
      <c r="KDN1192" s="22"/>
      <c r="KDO1192" s="22"/>
      <c r="KDP1192" s="22"/>
      <c r="KDQ1192" s="22"/>
      <c r="KDR1192" s="22"/>
      <c r="KDS1192" s="22"/>
      <c r="KDT1192" s="22"/>
      <c r="KDU1192" s="22"/>
      <c r="KDV1192" s="22"/>
      <c r="KDW1192" s="22"/>
      <c r="KDX1192" s="22"/>
      <c r="KDY1192" s="22"/>
      <c r="KDZ1192" s="22"/>
      <c r="KEA1192" s="22"/>
      <c r="KEB1192" s="22"/>
      <c r="KEC1192" s="22"/>
      <c r="KED1192" s="22"/>
      <c r="KEE1192" s="22"/>
      <c r="KEF1192" s="22"/>
      <c r="KEG1192" s="22"/>
      <c r="KEH1192" s="22"/>
      <c r="KEI1192" s="22"/>
      <c r="KEJ1192" s="22"/>
      <c r="KEK1192" s="22"/>
      <c r="KEL1192" s="22"/>
      <c r="KEM1192" s="22"/>
      <c r="KEN1192" s="22"/>
      <c r="KEO1192" s="22"/>
      <c r="KEP1192" s="22"/>
      <c r="KEQ1192" s="22"/>
      <c r="KER1192" s="22"/>
      <c r="KES1192" s="22"/>
      <c r="KET1192" s="22"/>
      <c r="KEU1192" s="22"/>
      <c r="KEV1192" s="22"/>
      <c r="KEW1192" s="22"/>
      <c r="KEX1192" s="22"/>
      <c r="KEY1192" s="22"/>
      <c r="KEZ1192" s="22"/>
      <c r="KFA1192" s="22"/>
      <c r="KFB1192" s="22"/>
      <c r="KFC1192" s="22"/>
      <c r="KFD1192" s="22"/>
      <c r="KFE1192" s="22"/>
      <c r="KFF1192" s="22"/>
      <c r="KFG1192" s="22"/>
      <c r="KFH1192" s="22"/>
      <c r="KFI1192" s="22"/>
      <c r="KFJ1192" s="22"/>
      <c r="KFK1192" s="22"/>
      <c r="KFL1192" s="22"/>
      <c r="KFM1192" s="22"/>
      <c r="KFN1192" s="22"/>
      <c r="KFO1192" s="22"/>
      <c r="KFP1192" s="22"/>
      <c r="KFQ1192" s="22"/>
      <c r="KFR1192" s="22"/>
      <c r="KFS1192" s="22"/>
      <c r="KFT1192" s="22"/>
      <c r="KFU1192" s="22"/>
      <c r="KFV1192" s="22"/>
      <c r="KFW1192" s="22"/>
      <c r="KFX1192" s="22"/>
      <c r="KFY1192" s="22"/>
      <c r="KFZ1192" s="22"/>
      <c r="KGA1192" s="22"/>
      <c r="KGB1192" s="22"/>
      <c r="KGC1192" s="22"/>
      <c r="KGD1192" s="22"/>
      <c r="KGE1192" s="22"/>
      <c r="KGF1192" s="22"/>
      <c r="KGG1192" s="22"/>
      <c r="KGH1192" s="22"/>
      <c r="KGI1192" s="22"/>
      <c r="KGJ1192" s="22"/>
      <c r="KGK1192" s="22"/>
      <c r="KGL1192" s="22"/>
      <c r="KGM1192" s="22"/>
      <c r="KGN1192" s="22"/>
      <c r="KGO1192" s="22"/>
      <c r="KGP1192" s="22"/>
      <c r="KGQ1192" s="22"/>
      <c r="KGR1192" s="22"/>
      <c r="KGS1192" s="22"/>
      <c r="KGT1192" s="22"/>
      <c r="KGU1192" s="22"/>
      <c r="KGV1192" s="22"/>
      <c r="KGW1192" s="22"/>
      <c r="KGX1192" s="22"/>
      <c r="KGY1192" s="22"/>
      <c r="KGZ1192" s="22"/>
      <c r="KHA1192" s="22"/>
      <c r="KHB1192" s="22"/>
      <c r="KHC1192" s="22"/>
      <c r="KHD1192" s="22"/>
      <c r="KHE1192" s="22"/>
      <c r="KHF1192" s="22"/>
      <c r="KHG1192" s="22"/>
      <c r="KHH1192" s="22"/>
      <c r="KHI1192" s="22"/>
      <c r="KHJ1192" s="22"/>
      <c r="KHK1192" s="22"/>
      <c r="KHL1192" s="22"/>
      <c r="KHM1192" s="22"/>
      <c r="KHN1192" s="22"/>
      <c r="KHO1192" s="22"/>
      <c r="KHP1192" s="22"/>
      <c r="KHQ1192" s="22"/>
      <c r="KHR1192" s="22"/>
      <c r="KHS1192" s="22"/>
      <c r="KHT1192" s="22"/>
      <c r="KHU1192" s="22"/>
      <c r="KHV1192" s="22"/>
      <c r="KHW1192" s="22"/>
      <c r="KHX1192" s="22"/>
      <c r="KHY1192" s="22"/>
      <c r="KHZ1192" s="22"/>
      <c r="KIA1192" s="22"/>
      <c r="KIB1192" s="22"/>
      <c r="KIC1192" s="22"/>
      <c r="KID1192" s="22"/>
      <c r="KIE1192" s="22"/>
      <c r="KIF1192" s="22"/>
      <c r="KIG1192" s="22"/>
      <c r="KIH1192" s="22"/>
      <c r="KII1192" s="22"/>
      <c r="KIJ1192" s="22"/>
      <c r="KIK1192" s="22"/>
      <c r="KIL1192" s="22"/>
      <c r="KIM1192" s="22"/>
      <c r="KIN1192" s="22"/>
      <c r="KIO1192" s="22"/>
      <c r="KIP1192" s="22"/>
      <c r="KIQ1192" s="22"/>
      <c r="KIR1192" s="22"/>
      <c r="KIS1192" s="22"/>
      <c r="KIT1192" s="22"/>
      <c r="KIU1192" s="22"/>
      <c r="KIV1192" s="22"/>
      <c r="KIW1192" s="22"/>
      <c r="KIX1192" s="22"/>
      <c r="KIY1192" s="22"/>
      <c r="KIZ1192" s="22"/>
      <c r="KJA1192" s="22"/>
      <c r="KJB1192" s="22"/>
      <c r="KJC1192" s="22"/>
      <c r="KJD1192" s="22"/>
      <c r="KJE1192" s="22"/>
      <c r="KJF1192" s="22"/>
      <c r="KJG1192" s="22"/>
      <c r="KJH1192" s="22"/>
      <c r="KJI1192" s="22"/>
      <c r="KJJ1192" s="22"/>
      <c r="KJK1192" s="22"/>
      <c r="KJL1192" s="22"/>
      <c r="KJM1192" s="22"/>
      <c r="KJN1192" s="22"/>
      <c r="KJO1192" s="22"/>
      <c r="KJP1192" s="22"/>
      <c r="KJQ1192" s="22"/>
      <c r="KJR1192" s="22"/>
      <c r="KJS1192" s="22"/>
      <c r="KJT1192" s="22"/>
      <c r="KJU1192" s="22"/>
      <c r="KJV1192" s="22"/>
      <c r="KJW1192" s="22"/>
      <c r="KJX1192" s="22"/>
      <c r="KJY1192" s="22"/>
      <c r="KJZ1192" s="22"/>
      <c r="KKA1192" s="22"/>
      <c r="KKB1192" s="22"/>
      <c r="KKC1192" s="22"/>
      <c r="KKD1192" s="22"/>
      <c r="KKE1192" s="22"/>
      <c r="KKF1192" s="22"/>
      <c r="KKG1192" s="22"/>
      <c r="KKH1192" s="22"/>
      <c r="KKI1192" s="22"/>
      <c r="KKJ1192" s="22"/>
      <c r="KKK1192" s="22"/>
      <c r="KKL1192" s="22"/>
      <c r="KKM1192" s="22"/>
      <c r="KKN1192" s="22"/>
      <c r="KKO1192" s="22"/>
      <c r="KKP1192" s="22"/>
      <c r="KKQ1192" s="22"/>
      <c r="KKR1192" s="22"/>
      <c r="KKS1192" s="22"/>
      <c r="KKT1192" s="22"/>
      <c r="KKU1192" s="22"/>
      <c r="KKV1192" s="22"/>
      <c r="KKW1192" s="22"/>
      <c r="KKX1192" s="22"/>
      <c r="KKY1192" s="22"/>
      <c r="KKZ1192" s="22"/>
      <c r="KLA1192" s="22"/>
      <c r="KLB1192" s="22"/>
      <c r="KLC1192" s="22"/>
      <c r="KLD1192" s="22"/>
      <c r="KLE1192" s="22"/>
      <c r="KLF1192" s="22"/>
      <c r="KLG1192" s="22"/>
      <c r="KLH1192" s="22"/>
      <c r="KLI1192" s="22"/>
      <c r="KLJ1192" s="22"/>
      <c r="KLK1192" s="22"/>
      <c r="KLL1192" s="22"/>
      <c r="KLM1192" s="22"/>
      <c r="KLN1192" s="22"/>
      <c r="KLO1192" s="22"/>
      <c r="KLP1192" s="22"/>
      <c r="KLQ1192" s="22"/>
      <c r="KLR1192" s="22"/>
      <c r="KLS1192" s="22"/>
      <c r="KLT1192" s="22"/>
      <c r="KLU1192" s="22"/>
      <c r="KLV1192" s="22"/>
      <c r="KLW1192" s="22"/>
      <c r="KLX1192" s="22"/>
      <c r="KLY1192" s="22"/>
      <c r="KLZ1192" s="22"/>
      <c r="KMA1192" s="22"/>
      <c r="KMB1192" s="22"/>
      <c r="KMC1192" s="22"/>
      <c r="KMD1192" s="22"/>
      <c r="KME1192" s="22"/>
      <c r="KMF1192" s="22"/>
      <c r="KMG1192" s="22"/>
      <c r="KMH1192" s="22"/>
      <c r="KMI1192" s="22"/>
      <c r="KMJ1192" s="22"/>
      <c r="KMK1192" s="22"/>
      <c r="KML1192" s="22"/>
      <c r="KMM1192" s="22"/>
      <c r="KMN1192" s="22"/>
      <c r="KMO1192" s="22"/>
      <c r="KMP1192" s="22"/>
      <c r="KMQ1192" s="22"/>
      <c r="KMR1192" s="22"/>
      <c r="KMS1192" s="22"/>
      <c r="KMT1192" s="22"/>
      <c r="KMU1192" s="22"/>
      <c r="KMV1192" s="22"/>
      <c r="KMW1192" s="22"/>
      <c r="KMX1192" s="22"/>
      <c r="KMY1192" s="22"/>
      <c r="KMZ1192" s="22"/>
      <c r="KNA1192" s="22"/>
      <c r="KNB1192" s="22"/>
      <c r="KNC1192" s="22"/>
      <c r="KND1192" s="22"/>
      <c r="KNE1192" s="22"/>
      <c r="KNF1192" s="22"/>
      <c r="KNG1192" s="22"/>
      <c r="KNH1192" s="22"/>
      <c r="KNI1192" s="22"/>
      <c r="KNJ1192" s="22"/>
      <c r="KNK1192" s="22"/>
      <c r="KNL1192" s="22"/>
      <c r="KNM1192" s="22"/>
      <c r="KNN1192" s="22"/>
      <c r="KNO1192" s="22"/>
      <c r="KNP1192" s="22"/>
      <c r="KNQ1192" s="22"/>
      <c r="KNR1192" s="22"/>
      <c r="KNS1192" s="22"/>
      <c r="KNT1192" s="22"/>
      <c r="KNU1192" s="22"/>
      <c r="KNV1192" s="22"/>
      <c r="KNW1192" s="22"/>
      <c r="KNX1192" s="22"/>
      <c r="KNY1192" s="22"/>
      <c r="KNZ1192" s="22"/>
      <c r="KOA1192" s="22"/>
      <c r="KOB1192" s="22"/>
      <c r="KOC1192" s="22"/>
      <c r="KOD1192" s="22"/>
      <c r="KOE1192" s="22"/>
      <c r="KOF1192" s="22"/>
      <c r="KOG1192" s="22"/>
      <c r="KOH1192" s="22"/>
      <c r="KOI1192" s="22"/>
      <c r="KOJ1192" s="22"/>
      <c r="KOK1192" s="22"/>
      <c r="KOL1192" s="22"/>
      <c r="KOM1192" s="22"/>
      <c r="KON1192" s="22"/>
      <c r="KOO1192" s="22"/>
      <c r="KOP1192" s="22"/>
      <c r="KOQ1192" s="22"/>
      <c r="KOR1192" s="22"/>
      <c r="KOS1192" s="22"/>
      <c r="KOT1192" s="22"/>
      <c r="KOU1192" s="22"/>
      <c r="KOV1192" s="22"/>
      <c r="KOW1192" s="22"/>
      <c r="KOX1192" s="22"/>
      <c r="KOY1192" s="22"/>
      <c r="KOZ1192" s="22"/>
      <c r="KPA1192" s="22"/>
      <c r="KPB1192" s="22"/>
      <c r="KPC1192" s="22"/>
      <c r="KPD1192" s="22"/>
      <c r="KPE1192" s="22"/>
      <c r="KPF1192" s="22"/>
      <c r="KPG1192" s="22"/>
      <c r="KPH1192" s="22"/>
      <c r="KPI1192" s="22"/>
      <c r="KPJ1192" s="22"/>
      <c r="KPK1192" s="22"/>
      <c r="KPL1192" s="22"/>
      <c r="KPM1192" s="22"/>
      <c r="KPN1192" s="22"/>
      <c r="KPO1192" s="22"/>
      <c r="KPP1192" s="22"/>
      <c r="KPQ1192" s="22"/>
      <c r="KPR1192" s="22"/>
      <c r="KPS1192" s="22"/>
      <c r="KPT1192" s="22"/>
      <c r="KPU1192" s="22"/>
      <c r="KPV1192" s="22"/>
      <c r="KPW1192" s="22"/>
      <c r="KPX1192" s="22"/>
      <c r="KPY1192" s="22"/>
      <c r="KPZ1192" s="22"/>
      <c r="KQA1192" s="22"/>
      <c r="KQB1192" s="22"/>
      <c r="KQC1192" s="22"/>
      <c r="KQD1192" s="22"/>
      <c r="KQE1192" s="22"/>
      <c r="KQF1192" s="22"/>
      <c r="KQG1192" s="22"/>
      <c r="KQH1192" s="22"/>
      <c r="KQI1192" s="22"/>
      <c r="KQJ1192" s="22"/>
      <c r="KQK1192" s="22"/>
      <c r="KQL1192" s="22"/>
      <c r="KQM1192" s="22"/>
      <c r="KQN1192" s="22"/>
      <c r="KQO1192" s="22"/>
      <c r="KQP1192" s="22"/>
      <c r="KQQ1192" s="22"/>
      <c r="KQR1192" s="22"/>
      <c r="KQS1192" s="22"/>
      <c r="KQT1192" s="22"/>
      <c r="KQU1192" s="22"/>
      <c r="KQV1192" s="22"/>
      <c r="KQW1192" s="22"/>
      <c r="KQX1192" s="22"/>
      <c r="KQY1192" s="22"/>
      <c r="KQZ1192" s="22"/>
      <c r="KRA1192" s="22"/>
      <c r="KRB1192" s="22"/>
      <c r="KRC1192" s="22"/>
      <c r="KRD1192" s="22"/>
      <c r="KRE1192" s="22"/>
      <c r="KRF1192" s="22"/>
      <c r="KRG1192" s="22"/>
      <c r="KRH1192" s="22"/>
      <c r="KRI1192" s="22"/>
      <c r="KRJ1192" s="22"/>
      <c r="KRK1192" s="22"/>
      <c r="KRL1192" s="22"/>
      <c r="KRM1192" s="22"/>
      <c r="KRN1192" s="22"/>
      <c r="KRO1192" s="22"/>
      <c r="KRP1192" s="22"/>
      <c r="KRQ1192" s="22"/>
      <c r="KRR1192" s="22"/>
      <c r="KRS1192" s="22"/>
      <c r="KRT1192" s="22"/>
      <c r="KRU1192" s="22"/>
      <c r="KRV1192" s="22"/>
      <c r="KRW1192" s="22"/>
      <c r="KRX1192" s="22"/>
      <c r="KRY1192" s="22"/>
      <c r="KRZ1192" s="22"/>
      <c r="KSA1192" s="22"/>
      <c r="KSB1192" s="22"/>
      <c r="KSC1192" s="22"/>
      <c r="KSD1192" s="22"/>
      <c r="KSE1192" s="22"/>
      <c r="KSF1192" s="22"/>
      <c r="KSG1192" s="22"/>
      <c r="KSH1192" s="22"/>
      <c r="KSI1192" s="22"/>
      <c r="KSJ1192" s="22"/>
      <c r="KSK1192" s="22"/>
      <c r="KSL1192" s="22"/>
      <c r="KSM1192" s="22"/>
      <c r="KSN1192" s="22"/>
      <c r="KSO1192" s="22"/>
      <c r="KSP1192" s="22"/>
      <c r="KSQ1192" s="22"/>
      <c r="KSR1192" s="22"/>
      <c r="KSS1192" s="22"/>
      <c r="KST1192" s="22"/>
      <c r="KSU1192" s="22"/>
      <c r="KSV1192" s="22"/>
      <c r="KSW1192" s="22"/>
      <c r="KSX1192" s="22"/>
      <c r="KSY1192" s="22"/>
      <c r="KSZ1192" s="22"/>
      <c r="KTA1192" s="22"/>
      <c r="KTB1192" s="22"/>
      <c r="KTC1192" s="22"/>
      <c r="KTD1192" s="22"/>
      <c r="KTE1192" s="22"/>
      <c r="KTF1192" s="22"/>
      <c r="KTG1192" s="22"/>
      <c r="KTH1192" s="22"/>
      <c r="KTI1192" s="22"/>
      <c r="KTJ1192" s="22"/>
      <c r="KTK1192" s="22"/>
      <c r="KTL1192" s="22"/>
      <c r="KTM1192" s="22"/>
      <c r="KTN1192" s="22"/>
      <c r="KTO1192" s="22"/>
      <c r="KTP1192" s="22"/>
      <c r="KTQ1192" s="22"/>
      <c r="KTR1192" s="22"/>
      <c r="KTS1192" s="22"/>
      <c r="KTT1192" s="22"/>
      <c r="KTU1192" s="22"/>
      <c r="KTV1192" s="22"/>
      <c r="KTW1192" s="22"/>
      <c r="KTX1192" s="22"/>
      <c r="KTY1192" s="22"/>
      <c r="KTZ1192" s="22"/>
      <c r="KUA1192" s="22"/>
      <c r="KUB1192" s="22"/>
      <c r="KUC1192" s="22"/>
      <c r="KUD1192" s="22"/>
      <c r="KUE1192" s="22"/>
      <c r="KUF1192" s="22"/>
      <c r="KUG1192" s="22"/>
      <c r="KUH1192" s="22"/>
      <c r="KUI1192" s="22"/>
      <c r="KUJ1192" s="22"/>
      <c r="KUK1192" s="22"/>
      <c r="KUL1192" s="22"/>
      <c r="KUM1192" s="22"/>
      <c r="KUN1192" s="22"/>
      <c r="KUO1192" s="22"/>
      <c r="KUP1192" s="22"/>
      <c r="KUQ1192" s="22"/>
      <c r="KUR1192" s="22"/>
      <c r="KUS1192" s="22"/>
      <c r="KUT1192" s="22"/>
      <c r="KUU1192" s="22"/>
      <c r="KUV1192" s="22"/>
      <c r="KUW1192" s="22"/>
      <c r="KUX1192" s="22"/>
      <c r="KUY1192" s="22"/>
      <c r="KUZ1192" s="22"/>
      <c r="KVA1192" s="22"/>
      <c r="KVB1192" s="22"/>
      <c r="KVC1192" s="22"/>
      <c r="KVD1192" s="22"/>
      <c r="KVE1192" s="22"/>
      <c r="KVF1192" s="22"/>
      <c r="KVG1192" s="22"/>
      <c r="KVH1192" s="22"/>
      <c r="KVI1192" s="22"/>
      <c r="KVJ1192" s="22"/>
      <c r="KVK1192" s="22"/>
      <c r="KVL1192" s="22"/>
      <c r="KVM1192" s="22"/>
      <c r="KVN1192" s="22"/>
      <c r="KVO1192" s="22"/>
      <c r="KVP1192" s="22"/>
      <c r="KVQ1192" s="22"/>
      <c r="KVR1192" s="22"/>
      <c r="KVS1192" s="22"/>
      <c r="KVT1192" s="22"/>
      <c r="KVU1192" s="22"/>
      <c r="KVV1192" s="22"/>
      <c r="KVW1192" s="22"/>
      <c r="KVX1192" s="22"/>
      <c r="KVY1192" s="22"/>
      <c r="KVZ1192" s="22"/>
      <c r="KWA1192" s="22"/>
      <c r="KWB1192" s="22"/>
      <c r="KWC1192" s="22"/>
      <c r="KWD1192" s="22"/>
      <c r="KWE1192" s="22"/>
      <c r="KWF1192" s="22"/>
      <c r="KWG1192" s="22"/>
      <c r="KWH1192" s="22"/>
      <c r="KWI1192" s="22"/>
      <c r="KWJ1192" s="22"/>
      <c r="KWK1192" s="22"/>
      <c r="KWL1192" s="22"/>
      <c r="KWM1192" s="22"/>
      <c r="KWN1192" s="22"/>
      <c r="KWO1192" s="22"/>
      <c r="KWP1192" s="22"/>
      <c r="KWQ1192" s="22"/>
      <c r="KWR1192" s="22"/>
      <c r="KWS1192" s="22"/>
      <c r="KWT1192" s="22"/>
      <c r="KWU1192" s="22"/>
      <c r="KWV1192" s="22"/>
      <c r="KWW1192" s="22"/>
      <c r="KWX1192" s="22"/>
      <c r="KWY1192" s="22"/>
      <c r="KWZ1192" s="22"/>
      <c r="KXA1192" s="22"/>
      <c r="KXB1192" s="22"/>
      <c r="KXC1192" s="22"/>
      <c r="KXD1192" s="22"/>
      <c r="KXE1192" s="22"/>
      <c r="KXF1192" s="22"/>
      <c r="KXG1192" s="22"/>
      <c r="KXH1192" s="22"/>
      <c r="KXI1192" s="22"/>
      <c r="KXJ1192" s="22"/>
      <c r="KXK1192" s="22"/>
      <c r="KXL1192" s="22"/>
      <c r="KXM1192" s="22"/>
      <c r="KXN1192" s="22"/>
      <c r="KXO1192" s="22"/>
      <c r="KXP1192" s="22"/>
      <c r="KXQ1192" s="22"/>
      <c r="KXR1192" s="22"/>
      <c r="KXS1192" s="22"/>
      <c r="KXT1192" s="22"/>
      <c r="KXU1192" s="22"/>
      <c r="KXV1192" s="22"/>
      <c r="KXW1192" s="22"/>
      <c r="KXX1192" s="22"/>
      <c r="KXY1192" s="22"/>
      <c r="KXZ1192" s="22"/>
      <c r="KYA1192" s="22"/>
      <c r="KYB1192" s="22"/>
      <c r="KYC1192" s="22"/>
      <c r="KYD1192" s="22"/>
      <c r="KYE1192" s="22"/>
      <c r="KYF1192" s="22"/>
      <c r="KYG1192" s="22"/>
      <c r="KYH1192" s="22"/>
      <c r="KYI1192" s="22"/>
      <c r="KYJ1192" s="22"/>
      <c r="KYK1192" s="22"/>
      <c r="KYL1192" s="22"/>
      <c r="KYM1192" s="22"/>
      <c r="KYN1192" s="22"/>
      <c r="KYO1192" s="22"/>
      <c r="KYP1192" s="22"/>
      <c r="KYQ1192" s="22"/>
      <c r="KYR1192" s="22"/>
      <c r="KYS1192" s="22"/>
      <c r="KYT1192" s="22"/>
      <c r="KYU1192" s="22"/>
      <c r="KYV1192" s="22"/>
      <c r="KYW1192" s="22"/>
      <c r="KYX1192" s="22"/>
      <c r="KYY1192" s="22"/>
      <c r="KYZ1192" s="22"/>
      <c r="KZA1192" s="22"/>
      <c r="KZB1192" s="22"/>
      <c r="KZC1192" s="22"/>
      <c r="KZD1192" s="22"/>
      <c r="KZE1192" s="22"/>
      <c r="KZF1192" s="22"/>
      <c r="KZG1192" s="22"/>
      <c r="KZH1192" s="22"/>
      <c r="KZI1192" s="22"/>
      <c r="KZJ1192" s="22"/>
      <c r="KZK1192" s="22"/>
      <c r="KZL1192" s="22"/>
      <c r="KZM1192" s="22"/>
      <c r="KZN1192" s="22"/>
      <c r="KZO1192" s="22"/>
      <c r="KZP1192" s="22"/>
      <c r="KZQ1192" s="22"/>
      <c r="KZR1192" s="22"/>
      <c r="KZS1192" s="22"/>
      <c r="KZT1192" s="22"/>
      <c r="KZU1192" s="22"/>
      <c r="KZV1192" s="22"/>
      <c r="KZW1192" s="22"/>
      <c r="KZX1192" s="22"/>
      <c r="KZY1192" s="22"/>
      <c r="KZZ1192" s="22"/>
      <c r="LAA1192" s="22"/>
      <c r="LAB1192" s="22"/>
      <c r="LAC1192" s="22"/>
      <c r="LAD1192" s="22"/>
      <c r="LAE1192" s="22"/>
      <c r="LAF1192" s="22"/>
      <c r="LAG1192" s="22"/>
      <c r="LAH1192" s="22"/>
      <c r="LAI1192" s="22"/>
      <c r="LAJ1192" s="22"/>
      <c r="LAK1192" s="22"/>
      <c r="LAL1192" s="22"/>
      <c r="LAM1192" s="22"/>
      <c r="LAN1192" s="22"/>
      <c r="LAO1192" s="22"/>
      <c r="LAP1192" s="22"/>
      <c r="LAQ1192" s="22"/>
      <c r="LAR1192" s="22"/>
      <c r="LAS1192" s="22"/>
      <c r="LAT1192" s="22"/>
      <c r="LAU1192" s="22"/>
      <c r="LAV1192" s="22"/>
      <c r="LAW1192" s="22"/>
      <c r="LAX1192" s="22"/>
      <c r="LAY1192" s="22"/>
      <c r="LAZ1192" s="22"/>
      <c r="LBA1192" s="22"/>
      <c r="LBB1192" s="22"/>
      <c r="LBC1192" s="22"/>
      <c r="LBD1192" s="22"/>
      <c r="LBE1192" s="22"/>
      <c r="LBF1192" s="22"/>
      <c r="LBG1192" s="22"/>
      <c r="LBH1192" s="22"/>
      <c r="LBI1192" s="22"/>
      <c r="LBJ1192" s="22"/>
      <c r="LBK1192" s="22"/>
      <c r="LBL1192" s="22"/>
      <c r="LBM1192" s="22"/>
      <c r="LBN1192" s="22"/>
      <c r="LBO1192" s="22"/>
      <c r="LBP1192" s="22"/>
      <c r="LBQ1192" s="22"/>
      <c r="LBR1192" s="22"/>
      <c r="LBS1192" s="22"/>
      <c r="LBT1192" s="22"/>
      <c r="LBU1192" s="22"/>
      <c r="LBV1192" s="22"/>
      <c r="LBW1192" s="22"/>
      <c r="LBX1192" s="22"/>
      <c r="LBY1192" s="22"/>
      <c r="LBZ1192" s="22"/>
      <c r="LCA1192" s="22"/>
      <c r="LCB1192" s="22"/>
      <c r="LCC1192" s="22"/>
      <c r="LCD1192" s="22"/>
      <c r="LCE1192" s="22"/>
      <c r="LCF1192" s="22"/>
      <c r="LCG1192" s="22"/>
      <c r="LCH1192" s="22"/>
      <c r="LCI1192" s="22"/>
      <c r="LCJ1192" s="22"/>
      <c r="LCK1192" s="22"/>
      <c r="LCL1192" s="22"/>
      <c r="LCM1192" s="22"/>
      <c r="LCN1192" s="22"/>
      <c r="LCO1192" s="22"/>
      <c r="LCP1192" s="22"/>
      <c r="LCQ1192" s="22"/>
      <c r="LCR1192" s="22"/>
      <c r="LCS1192" s="22"/>
      <c r="LCT1192" s="22"/>
      <c r="LCU1192" s="22"/>
      <c r="LCV1192" s="22"/>
      <c r="LCW1192" s="22"/>
      <c r="LCX1192" s="22"/>
      <c r="LCY1192" s="22"/>
      <c r="LCZ1192" s="22"/>
      <c r="LDA1192" s="22"/>
      <c r="LDB1192" s="22"/>
      <c r="LDC1192" s="22"/>
      <c r="LDD1192" s="22"/>
      <c r="LDE1192" s="22"/>
      <c r="LDF1192" s="22"/>
      <c r="LDG1192" s="22"/>
      <c r="LDH1192" s="22"/>
      <c r="LDI1192" s="22"/>
      <c r="LDJ1192" s="22"/>
      <c r="LDK1192" s="22"/>
      <c r="LDL1192" s="22"/>
      <c r="LDM1192" s="22"/>
      <c r="LDN1192" s="22"/>
      <c r="LDO1192" s="22"/>
      <c r="LDP1192" s="22"/>
      <c r="LDQ1192" s="22"/>
      <c r="LDR1192" s="22"/>
      <c r="LDS1192" s="22"/>
      <c r="LDT1192" s="22"/>
      <c r="LDU1192" s="22"/>
      <c r="LDV1192" s="22"/>
      <c r="LDW1192" s="22"/>
      <c r="LDX1192" s="22"/>
      <c r="LDY1192" s="22"/>
      <c r="LDZ1192" s="22"/>
      <c r="LEA1192" s="22"/>
      <c r="LEB1192" s="22"/>
      <c r="LEC1192" s="22"/>
      <c r="LED1192" s="22"/>
      <c r="LEE1192" s="22"/>
      <c r="LEF1192" s="22"/>
      <c r="LEG1192" s="22"/>
      <c r="LEH1192" s="22"/>
      <c r="LEI1192" s="22"/>
      <c r="LEJ1192" s="22"/>
      <c r="LEK1192" s="22"/>
      <c r="LEL1192" s="22"/>
      <c r="LEM1192" s="22"/>
      <c r="LEN1192" s="22"/>
      <c r="LEO1192" s="22"/>
      <c r="LEP1192" s="22"/>
      <c r="LEQ1192" s="22"/>
      <c r="LER1192" s="22"/>
      <c r="LES1192" s="22"/>
      <c r="LET1192" s="22"/>
      <c r="LEU1192" s="22"/>
      <c r="LEV1192" s="22"/>
      <c r="LEW1192" s="22"/>
      <c r="LEX1192" s="22"/>
      <c r="LEY1192" s="22"/>
      <c r="LEZ1192" s="22"/>
      <c r="LFA1192" s="22"/>
      <c r="LFB1192" s="22"/>
      <c r="LFC1192" s="22"/>
      <c r="LFD1192" s="22"/>
      <c r="LFE1192" s="22"/>
      <c r="LFF1192" s="22"/>
      <c r="LFG1192" s="22"/>
      <c r="LFH1192" s="22"/>
      <c r="LFI1192" s="22"/>
      <c r="LFJ1192" s="22"/>
      <c r="LFK1192" s="22"/>
      <c r="LFL1192" s="22"/>
      <c r="LFM1192" s="22"/>
      <c r="LFN1192" s="22"/>
      <c r="LFO1192" s="22"/>
      <c r="LFP1192" s="22"/>
      <c r="LFQ1192" s="22"/>
      <c r="LFR1192" s="22"/>
      <c r="LFS1192" s="22"/>
      <c r="LFT1192" s="22"/>
      <c r="LFU1192" s="22"/>
      <c r="LFV1192" s="22"/>
      <c r="LFW1192" s="22"/>
      <c r="LFX1192" s="22"/>
      <c r="LFY1192" s="22"/>
      <c r="LFZ1192" s="22"/>
      <c r="LGA1192" s="22"/>
      <c r="LGB1192" s="22"/>
      <c r="LGC1192" s="22"/>
      <c r="LGD1192" s="22"/>
      <c r="LGE1192" s="22"/>
      <c r="LGF1192" s="22"/>
      <c r="LGG1192" s="22"/>
      <c r="LGH1192" s="22"/>
      <c r="LGI1192" s="22"/>
      <c r="LGJ1192" s="22"/>
      <c r="LGK1192" s="22"/>
      <c r="LGL1192" s="22"/>
      <c r="LGM1192" s="22"/>
      <c r="LGN1192" s="22"/>
      <c r="LGO1192" s="22"/>
      <c r="LGP1192" s="22"/>
      <c r="LGQ1192" s="22"/>
      <c r="LGR1192" s="22"/>
      <c r="LGS1192" s="22"/>
      <c r="LGT1192" s="22"/>
      <c r="LGU1192" s="22"/>
      <c r="LGV1192" s="22"/>
      <c r="LGW1192" s="22"/>
      <c r="LGX1192" s="22"/>
      <c r="LGY1192" s="22"/>
      <c r="LGZ1192" s="22"/>
      <c r="LHA1192" s="22"/>
      <c r="LHB1192" s="22"/>
      <c r="LHC1192" s="22"/>
      <c r="LHD1192" s="22"/>
      <c r="LHE1192" s="22"/>
      <c r="LHF1192" s="22"/>
      <c r="LHG1192" s="22"/>
      <c r="LHH1192" s="22"/>
      <c r="LHI1192" s="22"/>
      <c r="LHJ1192" s="22"/>
      <c r="LHK1192" s="22"/>
      <c r="LHL1192" s="22"/>
      <c r="LHM1192" s="22"/>
      <c r="LHN1192" s="22"/>
      <c r="LHO1192" s="22"/>
      <c r="LHP1192" s="22"/>
      <c r="LHQ1192" s="22"/>
      <c r="LHR1192" s="22"/>
      <c r="LHS1192" s="22"/>
      <c r="LHT1192" s="22"/>
      <c r="LHU1192" s="22"/>
      <c r="LHV1192" s="22"/>
      <c r="LHW1192" s="22"/>
      <c r="LHX1192" s="22"/>
      <c r="LHY1192" s="22"/>
      <c r="LHZ1192" s="22"/>
      <c r="LIA1192" s="22"/>
      <c r="LIB1192" s="22"/>
      <c r="LIC1192" s="22"/>
      <c r="LID1192" s="22"/>
      <c r="LIE1192" s="22"/>
      <c r="LIF1192" s="22"/>
      <c r="LIG1192" s="22"/>
      <c r="LIH1192" s="22"/>
      <c r="LII1192" s="22"/>
      <c r="LIJ1192" s="22"/>
      <c r="LIK1192" s="22"/>
      <c r="LIL1192" s="22"/>
      <c r="LIM1192" s="22"/>
      <c r="LIN1192" s="22"/>
      <c r="LIO1192" s="22"/>
      <c r="LIP1192" s="22"/>
      <c r="LIQ1192" s="22"/>
      <c r="LIR1192" s="22"/>
      <c r="LIS1192" s="22"/>
      <c r="LIT1192" s="22"/>
      <c r="LIU1192" s="22"/>
      <c r="LIV1192" s="22"/>
      <c r="LIW1192" s="22"/>
      <c r="LIX1192" s="22"/>
      <c r="LIY1192" s="22"/>
      <c r="LIZ1192" s="22"/>
      <c r="LJA1192" s="22"/>
      <c r="LJB1192" s="22"/>
      <c r="LJC1192" s="22"/>
      <c r="LJD1192" s="22"/>
      <c r="LJE1192" s="22"/>
      <c r="LJF1192" s="22"/>
      <c r="LJG1192" s="22"/>
      <c r="LJH1192" s="22"/>
      <c r="LJI1192" s="22"/>
      <c r="LJJ1192" s="22"/>
      <c r="LJK1192" s="22"/>
      <c r="LJL1192" s="22"/>
      <c r="LJM1192" s="22"/>
      <c r="LJN1192" s="22"/>
      <c r="LJO1192" s="22"/>
      <c r="LJP1192" s="22"/>
      <c r="LJQ1192" s="22"/>
      <c r="LJR1192" s="22"/>
      <c r="LJS1192" s="22"/>
      <c r="LJT1192" s="22"/>
      <c r="LJU1192" s="22"/>
      <c r="LJV1192" s="22"/>
      <c r="LJW1192" s="22"/>
      <c r="LJX1192" s="22"/>
      <c r="LJY1192" s="22"/>
      <c r="LJZ1192" s="22"/>
      <c r="LKA1192" s="22"/>
      <c r="LKB1192" s="22"/>
      <c r="LKC1192" s="22"/>
      <c r="LKD1192" s="22"/>
      <c r="LKE1192" s="22"/>
      <c r="LKF1192" s="22"/>
      <c r="LKG1192" s="22"/>
      <c r="LKH1192" s="22"/>
      <c r="LKI1192" s="22"/>
      <c r="LKJ1192" s="22"/>
      <c r="LKK1192" s="22"/>
      <c r="LKL1192" s="22"/>
      <c r="LKM1192" s="22"/>
      <c r="LKN1192" s="22"/>
      <c r="LKO1192" s="22"/>
      <c r="LKP1192" s="22"/>
      <c r="LKQ1192" s="22"/>
      <c r="LKR1192" s="22"/>
      <c r="LKS1192" s="22"/>
      <c r="LKT1192" s="22"/>
      <c r="LKU1192" s="22"/>
      <c r="LKV1192" s="22"/>
      <c r="LKW1192" s="22"/>
      <c r="LKX1192" s="22"/>
      <c r="LKY1192" s="22"/>
      <c r="LKZ1192" s="22"/>
      <c r="LLA1192" s="22"/>
      <c r="LLB1192" s="22"/>
      <c r="LLC1192" s="22"/>
      <c r="LLD1192" s="22"/>
      <c r="LLE1192" s="22"/>
      <c r="LLF1192" s="22"/>
      <c r="LLG1192" s="22"/>
      <c r="LLH1192" s="22"/>
      <c r="LLI1192" s="22"/>
      <c r="LLJ1192" s="22"/>
      <c r="LLK1192" s="22"/>
      <c r="LLL1192" s="22"/>
      <c r="LLM1192" s="22"/>
      <c r="LLN1192" s="22"/>
      <c r="LLO1192" s="22"/>
      <c r="LLP1192" s="22"/>
      <c r="LLQ1192" s="22"/>
      <c r="LLR1192" s="22"/>
      <c r="LLS1192" s="22"/>
      <c r="LLT1192" s="22"/>
      <c r="LLU1192" s="22"/>
      <c r="LLV1192" s="22"/>
      <c r="LLW1192" s="22"/>
      <c r="LLX1192" s="22"/>
      <c r="LLY1192" s="22"/>
      <c r="LLZ1192" s="22"/>
      <c r="LMA1192" s="22"/>
      <c r="LMB1192" s="22"/>
      <c r="LMC1192" s="22"/>
      <c r="LMD1192" s="22"/>
      <c r="LME1192" s="22"/>
      <c r="LMF1192" s="22"/>
      <c r="LMG1192" s="22"/>
      <c r="LMH1192" s="22"/>
      <c r="LMI1192" s="22"/>
      <c r="LMJ1192" s="22"/>
      <c r="LMK1192" s="22"/>
      <c r="LML1192" s="22"/>
      <c r="LMM1192" s="22"/>
      <c r="LMN1192" s="22"/>
      <c r="LMO1192" s="22"/>
      <c r="LMP1192" s="22"/>
      <c r="LMQ1192" s="22"/>
      <c r="LMR1192" s="22"/>
      <c r="LMS1192" s="22"/>
      <c r="LMT1192" s="22"/>
      <c r="LMU1192" s="22"/>
      <c r="LMV1192" s="22"/>
      <c r="LMW1192" s="22"/>
      <c r="LMX1192" s="22"/>
      <c r="LMY1192" s="22"/>
      <c r="LMZ1192" s="22"/>
      <c r="LNA1192" s="22"/>
      <c r="LNB1192" s="22"/>
      <c r="LNC1192" s="22"/>
      <c r="LND1192" s="22"/>
      <c r="LNE1192" s="22"/>
      <c r="LNF1192" s="22"/>
      <c r="LNG1192" s="22"/>
      <c r="LNH1192" s="22"/>
      <c r="LNI1192" s="22"/>
      <c r="LNJ1192" s="22"/>
      <c r="LNK1192" s="22"/>
      <c r="LNL1192" s="22"/>
      <c r="LNM1192" s="22"/>
      <c r="LNN1192" s="22"/>
      <c r="LNO1192" s="22"/>
      <c r="LNP1192" s="22"/>
      <c r="LNQ1192" s="22"/>
      <c r="LNR1192" s="22"/>
      <c r="LNS1192" s="22"/>
      <c r="LNT1192" s="22"/>
      <c r="LNU1192" s="22"/>
      <c r="LNV1192" s="22"/>
      <c r="LNW1192" s="22"/>
      <c r="LNX1192" s="22"/>
      <c r="LNY1192" s="22"/>
      <c r="LNZ1192" s="22"/>
      <c r="LOA1192" s="22"/>
      <c r="LOB1192" s="22"/>
      <c r="LOC1192" s="22"/>
      <c r="LOD1192" s="22"/>
      <c r="LOE1192" s="22"/>
      <c r="LOF1192" s="22"/>
      <c r="LOG1192" s="22"/>
      <c r="LOH1192" s="22"/>
      <c r="LOI1192" s="22"/>
      <c r="LOJ1192" s="22"/>
      <c r="LOK1192" s="22"/>
      <c r="LOL1192" s="22"/>
      <c r="LOM1192" s="22"/>
      <c r="LON1192" s="22"/>
      <c r="LOO1192" s="22"/>
      <c r="LOP1192" s="22"/>
      <c r="LOQ1192" s="22"/>
      <c r="LOR1192" s="22"/>
      <c r="LOS1192" s="22"/>
      <c r="LOT1192" s="22"/>
      <c r="LOU1192" s="22"/>
      <c r="LOV1192" s="22"/>
      <c r="LOW1192" s="22"/>
      <c r="LOX1192" s="22"/>
      <c r="LOY1192" s="22"/>
      <c r="LOZ1192" s="22"/>
      <c r="LPA1192" s="22"/>
      <c r="LPB1192" s="22"/>
      <c r="LPC1192" s="22"/>
      <c r="LPD1192" s="22"/>
      <c r="LPE1192" s="22"/>
      <c r="LPF1192" s="22"/>
      <c r="LPG1192" s="22"/>
      <c r="LPH1192" s="22"/>
      <c r="LPI1192" s="22"/>
      <c r="LPJ1192" s="22"/>
      <c r="LPK1192" s="22"/>
      <c r="LPL1192" s="22"/>
      <c r="LPM1192" s="22"/>
      <c r="LPN1192" s="22"/>
      <c r="LPO1192" s="22"/>
      <c r="LPP1192" s="22"/>
      <c r="LPQ1192" s="22"/>
      <c r="LPR1192" s="22"/>
      <c r="LPS1192" s="22"/>
      <c r="LPT1192" s="22"/>
      <c r="LPU1192" s="22"/>
      <c r="LPV1192" s="22"/>
      <c r="LPW1192" s="22"/>
      <c r="LPX1192" s="22"/>
      <c r="LPY1192" s="22"/>
      <c r="LPZ1192" s="22"/>
      <c r="LQA1192" s="22"/>
      <c r="LQB1192" s="22"/>
      <c r="LQC1192" s="22"/>
      <c r="LQD1192" s="22"/>
      <c r="LQE1192" s="22"/>
      <c r="LQF1192" s="22"/>
      <c r="LQG1192" s="22"/>
      <c r="LQH1192" s="22"/>
      <c r="LQI1192" s="22"/>
      <c r="LQJ1192" s="22"/>
      <c r="LQK1192" s="22"/>
      <c r="LQL1192" s="22"/>
      <c r="LQM1192" s="22"/>
      <c r="LQN1192" s="22"/>
      <c r="LQO1192" s="22"/>
      <c r="LQP1192" s="22"/>
      <c r="LQQ1192" s="22"/>
      <c r="LQR1192" s="22"/>
      <c r="LQS1192" s="22"/>
      <c r="LQT1192" s="22"/>
      <c r="LQU1192" s="22"/>
      <c r="LQV1192" s="22"/>
      <c r="LQW1192" s="22"/>
      <c r="LQX1192" s="22"/>
      <c r="LQY1192" s="22"/>
      <c r="LQZ1192" s="22"/>
      <c r="LRA1192" s="22"/>
      <c r="LRB1192" s="22"/>
      <c r="LRC1192" s="22"/>
      <c r="LRD1192" s="22"/>
      <c r="LRE1192" s="22"/>
      <c r="LRF1192" s="22"/>
      <c r="LRG1192" s="22"/>
      <c r="LRH1192" s="22"/>
      <c r="LRI1192" s="22"/>
      <c r="LRJ1192" s="22"/>
      <c r="LRK1192" s="22"/>
      <c r="LRL1192" s="22"/>
      <c r="LRM1192" s="22"/>
      <c r="LRN1192" s="22"/>
      <c r="LRO1192" s="22"/>
      <c r="LRP1192" s="22"/>
      <c r="LRQ1192" s="22"/>
      <c r="LRR1192" s="22"/>
      <c r="LRS1192" s="22"/>
      <c r="LRT1192" s="22"/>
      <c r="LRU1192" s="22"/>
      <c r="LRV1192" s="22"/>
      <c r="LRW1192" s="22"/>
      <c r="LRX1192" s="22"/>
      <c r="LRY1192" s="22"/>
      <c r="LRZ1192" s="22"/>
      <c r="LSA1192" s="22"/>
      <c r="LSB1192" s="22"/>
      <c r="LSC1192" s="22"/>
      <c r="LSD1192" s="22"/>
      <c r="LSE1192" s="22"/>
      <c r="LSF1192" s="22"/>
      <c r="LSG1192" s="22"/>
      <c r="LSH1192" s="22"/>
      <c r="LSI1192" s="22"/>
      <c r="LSJ1192" s="22"/>
      <c r="LSK1192" s="22"/>
      <c r="LSL1192" s="22"/>
      <c r="LSM1192" s="22"/>
      <c r="LSN1192" s="22"/>
      <c r="LSO1192" s="22"/>
      <c r="LSP1192" s="22"/>
      <c r="LSQ1192" s="22"/>
      <c r="LSR1192" s="22"/>
      <c r="LSS1192" s="22"/>
      <c r="LST1192" s="22"/>
      <c r="LSU1192" s="22"/>
      <c r="LSV1192" s="22"/>
      <c r="LSW1192" s="22"/>
      <c r="LSX1192" s="22"/>
      <c r="LSY1192" s="22"/>
      <c r="LSZ1192" s="22"/>
      <c r="LTA1192" s="22"/>
      <c r="LTB1192" s="22"/>
      <c r="LTC1192" s="22"/>
      <c r="LTD1192" s="22"/>
      <c r="LTE1192" s="22"/>
      <c r="LTF1192" s="22"/>
      <c r="LTG1192" s="22"/>
      <c r="LTH1192" s="22"/>
      <c r="LTI1192" s="22"/>
      <c r="LTJ1192" s="22"/>
      <c r="LTK1192" s="22"/>
      <c r="LTL1192" s="22"/>
      <c r="LTM1192" s="22"/>
      <c r="LTN1192" s="22"/>
      <c r="LTO1192" s="22"/>
      <c r="LTP1192" s="22"/>
      <c r="LTQ1192" s="22"/>
      <c r="LTR1192" s="22"/>
      <c r="LTS1192" s="22"/>
      <c r="LTT1192" s="22"/>
      <c r="LTU1192" s="22"/>
      <c r="LTV1192" s="22"/>
      <c r="LTW1192" s="22"/>
      <c r="LTX1192" s="22"/>
      <c r="LTY1192" s="22"/>
      <c r="LTZ1192" s="22"/>
      <c r="LUA1192" s="22"/>
      <c r="LUB1192" s="22"/>
      <c r="LUC1192" s="22"/>
      <c r="LUD1192" s="22"/>
      <c r="LUE1192" s="22"/>
      <c r="LUF1192" s="22"/>
      <c r="LUG1192" s="22"/>
      <c r="LUH1192" s="22"/>
      <c r="LUI1192" s="22"/>
      <c r="LUJ1192" s="22"/>
      <c r="LUK1192" s="22"/>
      <c r="LUL1192" s="22"/>
      <c r="LUM1192" s="22"/>
      <c r="LUN1192" s="22"/>
      <c r="LUO1192" s="22"/>
      <c r="LUP1192" s="22"/>
      <c r="LUQ1192" s="22"/>
      <c r="LUR1192" s="22"/>
      <c r="LUS1192" s="22"/>
      <c r="LUT1192" s="22"/>
      <c r="LUU1192" s="22"/>
      <c r="LUV1192" s="22"/>
      <c r="LUW1192" s="22"/>
      <c r="LUX1192" s="22"/>
      <c r="LUY1192" s="22"/>
      <c r="LUZ1192" s="22"/>
      <c r="LVA1192" s="22"/>
      <c r="LVB1192" s="22"/>
      <c r="LVC1192" s="22"/>
      <c r="LVD1192" s="22"/>
      <c r="LVE1192" s="22"/>
      <c r="LVF1192" s="22"/>
      <c r="LVG1192" s="22"/>
      <c r="LVH1192" s="22"/>
      <c r="LVI1192" s="22"/>
      <c r="LVJ1192" s="22"/>
      <c r="LVK1192" s="22"/>
      <c r="LVL1192" s="22"/>
      <c r="LVM1192" s="22"/>
      <c r="LVN1192" s="22"/>
      <c r="LVO1192" s="22"/>
      <c r="LVP1192" s="22"/>
      <c r="LVQ1192" s="22"/>
      <c r="LVR1192" s="22"/>
      <c r="LVS1192" s="22"/>
      <c r="LVT1192" s="22"/>
      <c r="LVU1192" s="22"/>
      <c r="LVV1192" s="22"/>
      <c r="LVW1192" s="22"/>
      <c r="LVX1192" s="22"/>
      <c r="LVY1192" s="22"/>
      <c r="LVZ1192" s="22"/>
      <c r="LWA1192" s="22"/>
      <c r="LWB1192" s="22"/>
      <c r="LWC1192" s="22"/>
      <c r="LWD1192" s="22"/>
      <c r="LWE1192" s="22"/>
      <c r="LWF1192" s="22"/>
      <c r="LWG1192" s="22"/>
      <c r="LWH1192" s="22"/>
      <c r="LWI1192" s="22"/>
      <c r="LWJ1192" s="22"/>
      <c r="LWK1192" s="22"/>
      <c r="LWL1192" s="22"/>
      <c r="LWM1192" s="22"/>
      <c r="LWN1192" s="22"/>
      <c r="LWO1192" s="22"/>
      <c r="LWP1192" s="22"/>
      <c r="LWQ1192" s="22"/>
      <c r="LWR1192" s="22"/>
      <c r="LWS1192" s="22"/>
      <c r="LWT1192" s="22"/>
      <c r="LWU1192" s="22"/>
      <c r="LWV1192" s="22"/>
      <c r="LWW1192" s="22"/>
      <c r="LWX1192" s="22"/>
      <c r="LWY1192" s="22"/>
      <c r="LWZ1192" s="22"/>
      <c r="LXA1192" s="22"/>
      <c r="LXB1192" s="22"/>
      <c r="LXC1192" s="22"/>
      <c r="LXD1192" s="22"/>
      <c r="LXE1192" s="22"/>
      <c r="LXF1192" s="22"/>
      <c r="LXG1192" s="22"/>
      <c r="LXH1192" s="22"/>
      <c r="LXI1192" s="22"/>
      <c r="LXJ1192" s="22"/>
      <c r="LXK1192" s="22"/>
      <c r="LXL1192" s="22"/>
      <c r="LXM1192" s="22"/>
      <c r="LXN1192" s="22"/>
      <c r="LXO1192" s="22"/>
      <c r="LXP1192" s="22"/>
      <c r="LXQ1192" s="22"/>
      <c r="LXR1192" s="22"/>
      <c r="LXS1192" s="22"/>
      <c r="LXT1192" s="22"/>
      <c r="LXU1192" s="22"/>
      <c r="LXV1192" s="22"/>
      <c r="LXW1192" s="22"/>
      <c r="LXX1192" s="22"/>
      <c r="LXY1192" s="22"/>
      <c r="LXZ1192" s="22"/>
      <c r="LYA1192" s="22"/>
      <c r="LYB1192" s="22"/>
      <c r="LYC1192" s="22"/>
      <c r="LYD1192" s="22"/>
      <c r="LYE1192" s="22"/>
      <c r="LYF1192" s="22"/>
      <c r="LYG1192" s="22"/>
      <c r="LYH1192" s="22"/>
      <c r="LYI1192" s="22"/>
      <c r="LYJ1192" s="22"/>
      <c r="LYK1192" s="22"/>
      <c r="LYL1192" s="22"/>
      <c r="LYM1192" s="22"/>
      <c r="LYN1192" s="22"/>
      <c r="LYO1192" s="22"/>
      <c r="LYP1192" s="22"/>
      <c r="LYQ1192" s="22"/>
      <c r="LYR1192" s="22"/>
      <c r="LYS1192" s="22"/>
      <c r="LYT1192" s="22"/>
      <c r="LYU1192" s="22"/>
      <c r="LYV1192" s="22"/>
      <c r="LYW1192" s="22"/>
      <c r="LYX1192" s="22"/>
      <c r="LYY1192" s="22"/>
      <c r="LYZ1192" s="22"/>
      <c r="LZA1192" s="22"/>
      <c r="LZB1192" s="22"/>
      <c r="LZC1192" s="22"/>
      <c r="LZD1192" s="22"/>
      <c r="LZE1192" s="22"/>
      <c r="LZF1192" s="22"/>
      <c r="LZG1192" s="22"/>
      <c r="LZH1192" s="22"/>
      <c r="LZI1192" s="22"/>
      <c r="LZJ1192" s="22"/>
      <c r="LZK1192" s="22"/>
      <c r="LZL1192" s="22"/>
      <c r="LZM1192" s="22"/>
      <c r="LZN1192" s="22"/>
      <c r="LZO1192" s="22"/>
      <c r="LZP1192" s="22"/>
      <c r="LZQ1192" s="22"/>
      <c r="LZR1192" s="22"/>
      <c r="LZS1192" s="22"/>
      <c r="LZT1192" s="22"/>
      <c r="LZU1192" s="22"/>
      <c r="LZV1192" s="22"/>
      <c r="LZW1192" s="22"/>
      <c r="LZX1192" s="22"/>
      <c r="LZY1192" s="22"/>
      <c r="LZZ1192" s="22"/>
      <c r="MAA1192" s="22"/>
      <c r="MAB1192" s="22"/>
      <c r="MAC1192" s="22"/>
      <c r="MAD1192" s="22"/>
      <c r="MAE1192" s="22"/>
      <c r="MAF1192" s="22"/>
      <c r="MAG1192" s="22"/>
      <c r="MAH1192" s="22"/>
      <c r="MAI1192" s="22"/>
      <c r="MAJ1192" s="22"/>
      <c r="MAK1192" s="22"/>
      <c r="MAL1192" s="22"/>
      <c r="MAM1192" s="22"/>
      <c r="MAN1192" s="22"/>
      <c r="MAO1192" s="22"/>
      <c r="MAP1192" s="22"/>
      <c r="MAQ1192" s="22"/>
      <c r="MAR1192" s="22"/>
      <c r="MAS1192" s="22"/>
      <c r="MAT1192" s="22"/>
      <c r="MAU1192" s="22"/>
      <c r="MAV1192" s="22"/>
      <c r="MAW1192" s="22"/>
      <c r="MAX1192" s="22"/>
      <c r="MAY1192" s="22"/>
      <c r="MAZ1192" s="22"/>
      <c r="MBA1192" s="22"/>
      <c r="MBB1192" s="22"/>
      <c r="MBC1192" s="22"/>
      <c r="MBD1192" s="22"/>
      <c r="MBE1192" s="22"/>
      <c r="MBF1192" s="22"/>
      <c r="MBG1192" s="22"/>
      <c r="MBH1192" s="22"/>
      <c r="MBI1192" s="22"/>
      <c r="MBJ1192" s="22"/>
      <c r="MBK1192" s="22"/>
      <c r="MBL1192" s="22"/>
      <c r="MBM1192" s="22"/>
      <c r="MBN1192" s="22"/>
      <c r="MBO1192" s="22"/>
      <c r="MBP1192" s="22"/>
      <c r="MBQ1192" s="22"/>
      <c r="MBR1192" s="22"/>
      <c r="MBS1192" s="22"/>
      <c r="MBT1192" s="22"/>
      <c r="MBU1192" s="22"/>
      <c r="MBV1192" s="22"/>
      <c r="MBW1192" s="22"/>
      <c r="MBX1192" s="22"/>
      <c r="MBY1192" s="22"/>
      <c r="MBZ1192" s="22"/>
      <c r="MCA1192" s="22"/>
      <c r="MCB1192" s="22"/>
      <c r="MCC1192" s="22"/>
      <c r="MCD1192" s="22"/>
      <c r="MCE1192" s="22"/>
      <c r="MCF1192" s="22"/>
      <c r="MCG1192" s="22"/>
      <c r="MCH1192" s="22"/>
      <c r="MCI1192" s="22"/>
      <c r="MCJ1192" s="22"/>
      <c r="MCK1192" s="22"/>
      <c r="MCL1192" s="22"/>
      <c r="MCM1192" s="22"/>
      <c r="MCN1192" s="22"/>
      <c r="MCO1192" s="22"/>
      <c r="MCP1192" s="22"/>
      <c r="MCQ1192" s="22"/>
      <c r="MCR1192" s="22"/>
      <c r="MCS1192" s="22"/>
      <c r="MCT1192" s="22"/>
      <c r="MCU1192" s="22"/>
      <c r="MCV1192" s="22"/>
      <c r="MCW1192" s="22"/>
      <c r="MCX1192" s="22"/>
      <c r="MCY1192" s="22"/>
      <c r="MCZ1192" s="22"/>
      <c r="MDA1192" s="22"/>
      <c r="MDB1192" s="22"/>
      <c r="MDC1192" s="22"/>
      <c r="MDD1192" s="22"/>
      <c r="MDE1192" s="22"/>
      <c r="MDF1192" s="22"/>
      <c r="MDG1192" s="22"/>
      <c r="MDH1192" s="22"/>
      <c r="MDI1192" s="22"/>
      <c r="MDJ1192" s="22"/>
      <c r="MDK1192" s="22"/>
      <c r="MDL1192" s="22"/>
      <c r="MDM1192" s="22"/>
      <c r="MDN1192" s="22"/>
      <c r="MDO1192" s="22"/>
      <c r="MDP1192" s="22"/>
      <c r="MDQ1192" s="22"/>
      <c r="MDR1192" s="22"/>
      <c r="MDS1192" s="22"/>
      <c r="MDT1192" s="22"/>
      <c r="MDU1192" s="22"/>
      <c r="MDV1192" s="22"/>
      <c r="MDW1192" s="22"/>
      <c r="MDX1192" s="22"/>
      <c r="MDY1192" s="22"/>
      <c r="MDZ1192" s="22"/>
      <c r="MEA1192" s="22"/>
      <c r="MEB1192" s="22"/>
      <c r="MEC1192" s="22"/>
      <c r="MED1192" s="22"/>
      <c r="MEE1192" s="22"/>
      <c r="MEF1192" s="22"/>
      <c r="MEG1192" s="22"/>
      <c r="MEH1192" s="22"/>
      <c r="MEI1192" s="22"/>
      <c r="MEJ1192" s="22"/>
      <c r="MEK1192" s="22"/>
      <c r="MEL1192" s="22"/>
      <c r="MEM1192" s="22"/>
      <c r="MEN1192" s="22"/>
      <c r="MEO1192" s="22"/>
      <c r="MEP1192" s="22"/>
      <c r="MEQ1192" s="22"/>
      <c r="MER1192" s="22"/>
      <c r="MES1192" s="22"/>
      <c r="MET1192" s="22"/>
      <c r="MEU1192" s="22"/>
      <c r="MEV1192" s="22"/>
      <c r="MEW1192" s="22"/>
      <c r="MEX1192" s="22"/>
      <c r="MEY1192" s="22"/>
      <c r="MEZ1192" s="22"/>
      <c r="MFA1192" s="22"/>
      <c r="MFB1192" s="22"/>
      <c r="MFC1192" s="22"/>
      <c r="MFD1192" s="22"/>
      <c r="MFE1192" s="22"/>
      <c r="MFF1192" s="22"/>
      <c r="MFG1192" s="22"/>
      <c r="MFH1192" s="22"/>
      <c r="MFI1192" s="22"/>
      <c r="MFJ1192" s="22"/>
      <c r="MFK1192" s="22"/>
      <c r="MFL1192" s="22"/>
      <c r="MFM1192" s="22"/>
      <c r="MFN1192" s="22"/>
      <c r="MFO1192" s="22"/>
      <c r="MFP1192" s="22"/>
      <c r="MFQ1192" s="22"/>
      <c r="MFR1192" s="22"/>
      <c r="MFS1192" s="22"/>
      <c r="MFT1192" s="22"/>
      <c r="MFU1192" s="22"/>
      <c r="MFV1192" s="22"/>
      <c r="MFW1192" s="22"/>
      <c r="MFX1192" s="22"/>
      <c r="MFY1192" s="22"/>
      <c r="MFZ1192" s="22"/>
      <c r="MGA1192" s="22"/>
      <c r="MGB1192" s="22"/>
      <c r="MGC1192" s="22"/>
      <c r="MGD1192" s="22"/>
      <c r="MGE1192" s="22"/>
      <c r="MGF1192" s="22"/>
      <c r="MGG1192" s="22"/>
      <c r="MGH1192" s="22"/>
      <c r="MGI1192" s="22"/>
      <c r="MGJ1192" s="22"/>
      <c r="MGK1192" s="22"/>
      <c r="MGL1192" s="22"/>
      <c r="MGM1192" s="22"/>
      <c r="MGN1192" s="22"/>
      <c r="MGO1192" s="22"/>
      <c r="MGP1192" s="22"/>
      <c r="MGQ1192" s="22"/>
      <c r="MGR1192" s="22"/>
      <c r="MGS1192" s="22"/>
      <c r="MGT1192" s="22"/>
      <c r="MGU1192" s="22"/>
      <c r="MGV1192" s="22"/>
      <c r="MGW1192" s="22"/>
      <c r="MGX1192" s="22"/>
      <c r="MGY1192" s="22"/>
      <c r="MGZ1192" s="22"/>
      <c r="MHA1192" s="22"/>
      <c r="MHB1192" s="22"/>
      <c r="MHC1192" s="22"/>
      <c r="MHD1192" s="22"/>
      <c r="MHE1192" s="22"/>
      <c r="MHF1192" s="22"/>
      <c r="MHG1192" s="22"/>
      <c r="MHH1192" s="22"/>
      <c r="MHI1192" s="22"/>
      <c r="MHJ1192" s="22"/>
      <c r="MHK1192" s="22"/>
      <c r="MHL1192" s="22"/>
      <c r="MHM1192" s="22"/>
      <c r="MHN1192" s="22"/>
      <c r="MHO1192" s="22"/>
      <c r="MHP1192" s="22"/>
      <c r="MHQ1192" s="22"/>
      <c r="MHR1192" s="22"/>
      <c r="MHS1192" s="22"/>
      <c r="MHT1192" s="22"/>
      <c r="MHU1192" s="22"/>
      <c r="MHV1192" s="22"/>
      <c r="MHW1192" s="22"/>
      <c r="MHX1192" s="22"/>
      <c r="MHY1192" s="22"/>
      <c r="MHZ1192" s="22"/>
      <c r="MIA1192" s="22"/>
      <c r="MIB1192" s="22"/>
      <c r="MIC1192" s="22"/>
      <c r="MID1192" s="22"/>
      <c r="MIE1192" s="22"/>
      <c r="MIF1192" s="22"/>
      <c r="MIG1192" s="22"/>
      <c r="MIH1192" s="22"/>
      <c r="MII1192" s="22"/>
      <c r="MIJ1192" s="22"/>
      <c r="MIK1192" s="22"/>
      <c r="MIL1192" s="22"/>
      <c r="MIM1192" s="22"/>
      <c r="MIN1192" s="22"/>
      <c r="MIO1192" s="22"/>
      <c r="MIP1192" s="22"/>
      <c r="MIQ1192" s="22"/>
      <c r="MIR1192" s="22"/>
      <c r="MIS1192" s="22"/>
      <c r="MIT1192" s="22"/>
      <c r="MIU1192" s="22"/>
      <c r="MIV1192" s="22"/>
      <c r="MIW1192" s="22"/>
      <c r="MIX1192" s="22"/>
      <c r="MIY1192" s="22"/>
      <c r="MIZ1192" s="22"/>
      <c r="MJA1192" s="22"/>
      <c r="MJB1192" s="22"/>
      <c r="MJC1192" s="22"/>
      <c r="MJD1192" s="22"/>
      <c r="MJE1192" s="22"/>
      <c r="MJF1192" s="22"/>
      <c r="MJG1192" s="22"/>
      <c r="MJH1192" s="22"/>
      <c r="MJI1192" s="22"/>
      <c r="MJJ1192" s="22"/>
      <c r="MJK1192" s="22"/>
      <c r="MJL1192" s="22"/>
      <c r="MJM1192" s="22"/>
      <c r="MJN1192" s="22"/>
      <c r="MJO1192" s="22"/>
      <c r="MJP1192" s="22"/>
      <c r="MJQ1192" s="22"/>
      <c r="MJR1192" s="22"/>
      <c r="MJS1192" s="22"/>
      <c r="MJT1192" s="22"/>
      <c r="MJU1192" s="22"/>
      <c r="MJV1192" s="22"/>
      <c r="MJW1192" s="22"/>
      <c r="MJX1192" s="22"/>
      <c r="MJY1192" s="22"/>
      <c r="MJZ1192" s="22"/>
      <c r="MKA1192" s="22"/>
      <c r="MKB1192" s="22"/>
      <c r="MKC1192" s="22"/>
      <c r="MKD1192" s="22"/>
      <c r="MKE1192" s="22"/>
      <c r="MKF1192" s="22"/>
      <c r="MKG1192" s="22"/>
      <c r="MKH1192" s="22"/>
      <c r="MKI1192" s="22"/>
      <c r="MKJ1192" s="22"/>
      <c r="MKK1192" s="22"/>
      <c r="MKL1192" s="22"/>
      <c r="MKM1192" s="22"/>
      <c r="MKN1192" s="22"/>
      <c r="MKO1192" s="22"/>
      <c r="MKP1192" s="22"/>
      <c r="MKQ1192" s="22"/>
      <c r="MKR1192" s="22"/>
      <c r="MKS1192" s="22"/>
      <c r="MKT1192" s="22"/>
      <c r="MKU1192" s="22"/>
      <c r="MKV1192" s="22"/>
      <c r="MKW1192" s="22"/>
      <c r="MKX1192" s="22"/>
      <c r="MKY1192" s="22"/>
      <c r="MKZ1192" s="22"/>
      <c r="MLA1192" s="22"/>
      <c r="MLB1192" s="22"/>
      <c r="MLC1192" s="22"/>
      <c r="MLD1192" s="22"/>
      <c r="MLE1192" s="22"/>
      <c r="MLF1192" s="22"/>
      <c r="MLG1192" s="22"/>
      <c r="MLH1192" s="22"/>
      <c r="MLI1192" s="22"/>
      <c r="MLJ1192" s="22"/>
      <c r="MLK1192" s="22"/>
      <c r="MLL1192" s="22"/>
      <c r="MLM1192" s="22"/>
      <c r="MLN1192" s="22"/>
      <c r="MLO1192" s="22"/>
      <c r="MLP1192" s="22"/>
      <c r="MLQ1192" s="22"/>
      <c r="MLR1192" s="22"/>
      <c r="MLS1192" s="22"/>
      <c r="MLT1192" s="22"/>
      <c r="MLU1192" s="22"/>
      <c r="MLV1192" s="22"/>
      <c r="MLW1192" s="22"/>
      <c r="MLX1192" s="22"/>
      <c r="MLY1192" s="22"/>
      <c r="MLZ1192" s="22"/>
      <c r="MMA1192" s="22"/>
      <c r="MMB1192" s="22"/>
      <c r="MMC1192" s="22"/>
      <c r="MMD1192" s="22"/>
      <c r="MME1192" s="22"/>
      <c r="MMF1192" s="22"/>
      <c r="MMG1192" s="22"/>
      <c r="MMH1192" s="22"/>
      <c r="MMI1192" s="22"/>
      <c r="MMJ1192" s="22"/>
      <c r="MMK1192" s="22"/>
      <c r="MML1192" s="22"/>
      <c r="MMM1192" s="22"/>
      <c r="MMN1192" s="22"/>
      <c r="MMO1192" s="22"/>
      <c r="MMP1192" s="22"/>
      <c r="MMQ1192" s="22"/>
      <c r="MMR1192" s="22"/>
      <c r="MMS1192" s="22"/>
      <c r="MMT1192" s="22"/>
      <c r="MMU1192" s="22"/>
      <c r="MMV1192" s="22"/>
      <c r="MMW1192" s="22"/>
      <c r="MMX1192" s="22"/>
      <c r="MMY1192" s="22"/>
      <c r="MMZ1192" s="22"/>
      <c r="MNA1192" s="22"/>
      <c r="MNB1192" s="22"/>
      <c r="MNC1192" s="22"/>
      <c r="MND1192" s="22"/>
      <c r="MNE1192" s="22"/>
      <c r="MNF1192" s="22"/>
      <c r="MNG1192" s="22"/>
      <c r="MNH1192" s="22"/>
      <c r="MNI1192" s="22"/>
      <c r="MNJ1192" s="22"/>
      <c r="MNK1192" s="22"/>
      <c r="MNL1192" s="22"/>
      <c r="MNM1192" s="22"/>
      <c r="MNN1192" s="22"/>
      <c r="MNO1192" s="22"/>
      <c r="MNP1192" s="22"/>
      <c r="MNQ1192" s="22"/>
      <c r="MNR1192" s="22"/>
      <c r="MNS1192" s="22"/>
      <c r="MNT1192" s="22"/>
      <c r="MNU1192" s="22"/>
      <c r="MNV1192" s="22"/>
      <c r="MNW1192" s="22"/>
      <c r="MNX1192" s="22"/>
      <c r="MNY1192" s="22"/>
      <c r="MNZ1192" s="22"/>
      <c r="MOA1192" s="22"/>
      <c r="MOB1192" s="22"/>
      <c r="MOC1192" s="22"/>
      <c r="MOD1192" s="22"/>
      <c r="MOE1192" s="22"/>
      <c r="MOF1192" s="22"/>
      <c r="MOG1192" s="22"/>
      <c r="MOH1192" s="22"/>
      <c r="MOI1192" s="22"/>
      <c r="MOJ1192" s="22"/>
      <c r="MOK1192" s="22"/>
      <c r="MOL1192" s="22"/>
      <c r="MOM1192" s="22"/>
      <c r="MON1192" s="22"/>
      <c r="MOO1192" s="22"/>
      <c r="MOP1192" s="22"/>
      <c r="MOQ1192" s="22"/>
      <c r="MOR1192" s="22"/>
      <c r="MOS1192" s="22"/>
      <c r="MOT1192" s="22"/>
      <c r="MOU1192" s="22"/>
      <c r="MOV1192" s="22"/>
      <c r="MOW1192" s="22"/>
      <c r="MOX1192" s="22"/>
      <c r="MOY1192" s="22"/>
      <c r="MOZ1192" s="22"/>
      <c r="MPA1192" s="22"/>
      <c r="MPB1192" s="22"/>
      <c r="MPC1192" s="22"/>
      <c r="MPD1192" s="22"/>
      <c r="MPE1192" s="22"/>
      <c r="MPF1192" s="22"/>
      <c r="MPG1192" s="22"/>
      <c r="MPH1192" s="22"/>
      <c r="MPI1192" s="22"/>
      <c r="MPJ1192" s="22"/>
      <c r="MPK1192" s="22"/>
      <c r="MPL1192" s="22"/>
      <c r="MPM1192" s="22"/>
      <c r="MPN1192" s="22"/>
      <c r="MPO1192" s="22"/>
      <c r="MPP1192" s="22"/>
      <c r="MPQ1192" s="22"/>
      <c r="MPR1192" s="22"/>
      <c r="MPS1192" s="22"/>
      <c r="MPT1192" s="22"/>
      <c r="MPU1192" s="22"/>
      <c r="MPV1192" s="22"/>
      <c r="MPW1192" s="22"/>
      <c r="MPX1192" s="22"/>
      <c r="MPY1192" s="22"/>
      <c r="MPZ1192" s="22"/>
      <c r="MQA1192" s="22"/>
      <c r="MQB1192" s="22"/>
      <c r="MQC1192" s="22"/>
      <c r="MQD1192" s="22"/>
      <c r="MQE1192" s="22"/>
      <c r="MQF1192" s="22"/>
      <c r="MQG1192" s="22"/>
      <c r="MQH1192" s="22"/>
      <c r="MQI1192" s="22"/>
      <c r="MQJ1192" s="22"/>
      <c r="MQK1192" s="22"/>
      <c r="MQL1192" s="22"/>
      <c r="MQM1192" s="22"/>
      <c r="MQN1192" s="22"/>
      <c r="MQO1192" s="22"/>
      <c r="MQP1192" s="22"/>
      <c r="MQQ1192" s="22"/>
      <c r="MQR1192" s="22"/>
      <c r="MQS1192" s="22"/>
      <c r="MQT1192" s="22"/>
      <c r="MQU1192" s="22"/>
      <c r="MQV1192" s="22"/>
      <c r="MQW1192" s="22"/>
      <c r="MQX1192" s="22"/>
      <c r="MQY1192" s="22"/>
      <c r="MQZ1192" s="22"/>
      <c r="MRA1192" s="22"/>
      <c r="MRB1192" s="22"/>
      <c r="MRC1192" s="22"/>
      <c r="MRD1192" s="22"/>
      <c r="MRE1192" s="22"/>
      <c r="MRF1192" s="22"/>
      <c r="MRG1192" s="22"/>
      <c r="MRH1192" s="22"/>
      <c r="MRI1192" s="22"/>
      <c r="MRJ1192" s="22"/>
      <c r="MRK1192" s="22"/>
      <c r="MRL1192" s="22"/>
      <c r="MRM1192" s="22"/>
      <c r="MRN1192" s="22"/>
      <c r="MRO1192" s="22"/>
      <c r="MRP1192" s="22"/>
      <c r="MRQ1192" s="22"/>
      <c r="MRR1192" s="22"/>
      <c r="MRS1192" s="22"/>
      <c r="MRT1192" s="22"/>
      <c r="MRU1192" s="22"/>
      <c r="MRV1192" s="22"/>
      <c r="MRW1192" s="22"/>
      <c r="MRX1192" s="22"/>
      <c r="MRY1192" s="22"/>
      <c r="MRZ1192" s="22"/>
      <c r="MSA1192" s="22"/>
      <c r="MSB1192" s="22"/>
      <c r="MSC1192" s="22"/>
      <c r="MSD1192" s="22"/>
      <c r="MSE1192" s="22"/>
      <c r="MSF1192" s="22"/>
      <c r="MSG1192" s="22"/>
      <c r="MSH1192" s="22"/>
      <c r="MSI1192" s="22"/>
      <c r="MSJ1192" s="22"/>
      <c r="MSK1192" s="22"/>
      <c r="MSL1192" s="22"/>
      <c r="MSM1192" s="22"/>
      <c r="MSN1192" s="22"/>
      <c r="MSO1192" s="22"/>
      <c r="MSP1192" s="22"/>
      <c r="MSQ1192" s="22"/>
      <c r="MSR1192" s="22"/>
      <c r="MSS1192" s="22"/>
      <c r="MST1192" s="22"/>
      <c r="MSU1192" s="22"/>
      <c r="MSV1192" s="22"/>
      <c r="MSW1192" s="22"/>
      <c r="MSX1192" s="22"/>
      <c r="MSY1192" s="22"/>
      <c r="MSZ1192" s="22"/>
      <c r="MTA1192" s="22"/>
      <c r="MTB1192" s="22"/>
      <c r="MTC1192" s="22"/>
      <c r="MTD1192" s="22"/>
      <c r="MTE1192" s="22"/>
      <c r="MTF1192" s="22"/>
      <c r="MTG1192" s="22"/>
      <c r="MTH1192" s="22"/>
      <c r="MTI1192" s="22"/>
      <c r="MTJ1192" s="22"/>
      <c r="MTK1192" s="22"/>
      <c r="MTL1192" s="22"/>
      <c r="MTM1192" s="22"/>
      <c r="MTN1192" s="22"/>
      <c r="MTO1192" s="22"/>
      <c r="MTP1192" s="22"/>
      <c r="MTQ1192" s="22"/>
      <c r="MTR1192" s="22"/>
      <c r="MTS1192" s="22"/>
      <c r="MTT1192" s="22"/>
      <c r="MTU1192" s="22"/>
      <c r="MTV1192" s="22"/>
      <c r="MTW1192" s="22"/>
      <c r="MTX1192" s="22"/>
      <c r="MTY1192" s="22"/>
      <c r="MTZ1192" s="22"/>
      <c r="MUA1192" s="22"/>
      <c r="MUB1192" s="22"/>
      <c r="MUC1192" s="22"/>
      <c r="MUD1192" s="22"/>
      <c r="MUE1192" s="22"/>
      <c r="MUF1192" s="22"/>
      <c r="MUG1192" s="22"/>
      <c r="MUH1192" s="22"/>
      <c r="MUI1192" s="22"/>
      <c r="MUJ1192" s="22"/>
      <c r="MUK1192" s="22"/>
      <c r="MUL1192" s="22"/>
      <c r="MUM1192" s="22"/>
      <c r="MUN1192" s="22"/>
      <c r="MUO1192" s="22"/>
      <c r="MUP1192" s="22"/>
      <c r="MUQ1192" s="22"/>
      <c r="MUR1192" s="22"/>
      <c r="MUS1192" s="22"/>
      <c r="MUT1192" s="22"/>
      <c r="MUU1192" s="22"/>
      <c r="MUV1192" s="22"/>
      <c r="MUW1192" s="22"/>
      <c r="MUX1192" s="22"/>
      <c r="MUY1192" s="22"/>
      <c r="MUZ1192" s="22"/>
      <c r="MVA1192" s="22"/>
      <c r="MVB1192" s="22"/>
      <c r="MVC1192" s="22"/>
      <c r="MVD1192" s="22"/>
      <c r="MVE1192" s="22"/>
      <c r="MVF1192" s="22"/>
      <c r="MVG1192" s="22"/>
      <c r="MVH1192" s="22"/>
      <c r="MVI1192" s="22"/>
      <c r="MVJ1192" s="22"/>
      <c r="MVK1192" s="22"/>
      <c r="MVL1192" s="22"/>
      <c r="MVM1192" s="22"/>
      <c r="MVN1192" s="22"/>
      <c r="MVO1192" s="22"/>
      <c r="MVP1192" s="22"/>
      <c r="MVQ1192" s="22"/>
      <c r="MVR1192" s="22"/>
      <c r="MVS1192" s="22"/>
      <c r="MVT1192" s="22"/>
      <c r="MVU1192" s="22"/>
      <c r="MVV1192" s="22"/>
      <c r="MVW1192" s="22"/>
      <c r="MVX1192" s="22"/>
      <c r="MVY1192" s="22"/>
      <c r="MVZ1192" s="22"/>
      <c r="MWA1192" s="22"/>
      <c r="MWB1192" s="22"/>
      <c r="MWC1192" s="22"/>
      <c r="MWD1192" s="22"/>
      <c r="MWE1192" s="22"/>
      <c r="MWF1192" s="22"/>
      <c r="MWG1192" s="22"/>
      <c r="MWH1192" s="22"/>
      <c r="MWI1192" s="22"/>
      <c r="MWJ1192" s="22"/>
      <c r="MWK1192" s="22"/>
      <c r="MWL1192" s="22"/>
      <c r="MWM1192" s="22"/>
      <c r="MWN1192" s="22"/>
      <c r="MWO1192" s="22"/>
      <c r="MWP1192" s="22"/>
      <c r="MWQ1192" s="22"/>
      <c r="MWR1192" s="22"/>
      <c r="MWS1192" s="22"/>
      <c r="MWT1192" s="22"/>
      <c r="MWU1192" s="22"/>
      <c r="MWV1192" s="22"/>
      <c r="MWW1192" s="22"/>
      <c r="MWX1192" s="22"/>
      <c r="MWY1192" s="22"/>
      <c r="MWZ1192" s="22"/>
      <c r="MXA1192" s="22"/>
      <c r="MXB1192" s="22"/>
      <c r="MXC1192" s="22"/>
      <c r="MXD1192" s="22"/>
      <c r="MXE1192" s="22"/>
      <c r="MXF1192" s="22"/>
      <c r="MXG1192" s="22"/>
      <c r="MXH1192" s="22"/>
      <c r="MXI1192" s="22"/>
      <c r="MXJ1192" s="22"/>
      <c r="MXK1192" s="22"/>
      <c r="MXL1192" s="22"/>
      <c r="MXM1192" s="22"/>
      <c r="MXN1192" s="22"/>
      <c r="MXO1192" s="22"/>
      <c r="MXP1192" s="22"/>
      <c r="MXQ1192" s="22"/>
      <c r="MXR1192" s="22"/>
      <c r="MXS1192" s="22"/>
      <c r="MXT1192" s="22"/>
      <c r="MXU1192" s="22"/>
      <c r="MXV1192" s="22"/>
      <c r="MXW1192" s="22"/>
      <c r="MXX1192" s="22"/>
      <c r="MXY1192" s="22"/>
      <c r="MXZ1192" s="22"/>
      <c r="MYA1192" s="22"/>
      <c r="MYB1192" s="22"/>
      <c r="MYC1192" s="22"/>
      <c r="MYD1192" s="22"/>
      <c r="MYE1192" s="22"/>
      <c r="MYF1192" s="22"/>
      <c r="MYG1192" s="22"/>
      <c r="MYH1192" s="22"/>
      <c r="MYI1192" s="22"/>
      <c r="MYJ1192" s="22"/>
      <c r="MYK1192" s="22"/>
      <c r="MYL1192" s="22"/>
      <c r="MYM1192" s="22"/>
      <c r="MYN1192" s="22"/>
      <c r="MYO1192" s="22"/>
      <c r="MYP1192" s="22"/>
      <c r="MYQ1192" s="22"/>
      <c r="MYR1192" s="22"/>
      <c r="MYS1192" s="22"/>
      <c r="MYT1192" s="22"/>
      <c r="MYU1192" s="22"/>
      <c r="MYV1192" s="22"/>
      <c r="MYW1192" s="22"/>
      <c r="MYX1192" s="22"/>
      <c r="MYY1192" s="22"/>
      <c r="MYZ1192" s="22"/>
      <c r="MZA1192" s="22"/>
      <c r="MZB1192" s="22"/>
      <c r="MZC1192" s="22"/>
      <c r="MZD1192" s="22"/>
      <c r="MZE1192" s="22"/>
      <c r="MZF1192" s="22"/>
      <c r="MZG1192" s="22"/>
      <c r="MZH1192" s="22"/>
      <c r="MZI1192" s="22"/>
      <c r="MZJ1192" s="22"/>
      <c r="MZK1192" s="22"/>
      <c r="MZL1192" s="22"/>
      <c r="MZM1192" s="22"/>
      <c r="MZN1192" s="22"/>
      <c r="MZO1192" s="22"/>
      <c r="MZP1192" s="22"/>
      <c r="MZQ1192" s="22"/>
      <c r="MZR1192" s="22"/>
      <c r="MZS1192" s="22"/>
      <c r="MZT1192" s="22"/>
      <c r="MZU1192" s="22"/>
      <c r="MZV1192" s="22"/>
      <c r="MZW1192" s="22"/>
      <c r="MZX1192" s="22"/>
      <c r="MZY1192" s="22"/>
      <c r="MZZ1192" s="22"/>
      <c r="NAA1192" s="22"/>
      <c r="NAB1192" s="22"/>
      <c r="NAC1192" s="22"/>
      <c r="NAD1192" s="22"/>
      <c r="NAE1192" s="22"/>
      <c r="NAF1192" s="22"/>
      <c r="NAG1192" s="22"/>
      <c r="NAH1192" s="22"/>
      <c r="NAI1192" s="22"/>
      <c r="NAJ1192" s="22"/>
      <c r="NAK1192" s="22"/>
      <c r="NAL1192" s="22"/>
      <c r="NAM1192" s="22"/>
      <c r="NAN1192" s="22"/>
      <c r="NAO1192" s="22"/>
      <c r="NAP1192" s="22"/>
      <c r="NAQ1192" s="22"/>
      <c r="NAR1192" s="22"/>
      <c r="NAS1192" s="22"/>
      <c r="NAT1192" s="22"/>
      <c r="NAU1192" s="22"/>
      <c r="NAV1192" s="22"/>
      <c r="NAW1192" s="22"/>
      <c r="NAX1192" s="22"/>
      <c r="NAY1192" s="22"/>
      <c r="NAZ1192" s="22"/>
      <c r="NBA1192" s="22"/>
      <c r="NBB1192" s="22"/>
      <c r="NBC1192" s="22"/>
      <c r="NBD1192" s="22"/>
      <c r="NBE1192" s="22"/>
      <c r="NBF1192" s="22"/>
      <c r="NBG1192" s="22"/>
      <c r="NBH1192" s="22"/>
      <c r="NBI1192" s="22"/>
      <c r="NBJ1192" s="22"/>
      <c r="NBK1192" s="22"/>
      <c r="NBL1192" s="22"/>
      <c r="NBM1192" s="22"/>
      <c r="NBN1192" s="22"/>
      <c r="NBO1192" s="22"/>
      <c r="NBP1192" s="22"/>
      <c r="NBQ1192" s="22"/>
      <c r="NBR1192" s="22"/>
      <c r="NBS1192" s="22"/>
      <c r="NBT1192" s="22"/>
      <c r="NBU1192" s="22"/>
      <c r="NBV1192" s="22"/>
      <c r="NBW1192" s="22"/>
      <c r="NBX1192" s="22"/>
      <c r="NBY1192" s="22"/>
      <c r="NBZ1192" s="22"/>
      <c r="NCA1192" s="22"/>
      <c r="NCB1192" s="22"/>
      <c r="NCC1192" s="22"/>
      <c r="NCD1192" s="22"/>
      <c r="NCE1192" s="22"/>
      <c r="NCF1192" s="22"/>
      <c r="NCG1192" s="22"/>
      <c r="NCH1192" s="22"/>
      <c r="NCI1192" s="22"/>
      <c r="NCJ1192" s="22"/>
      <c r="NCK1192" s="22"/>
      <c r="NCL1192" s="22"/>
      <c r="NCM1192" s="22"/>
      <c r="NCN1192" s="22"/>
      <c r="NCO1192" s="22"/>
      <c r="NCP1192" s="22"/>
      <c r="NCQ1192" s="22"/>
      <c r="NCR1192" s="22"/>
      <c r="NCS1192" s="22"/>
      <c r="NCT1192" s="22"/>
      <c r="NCU1192" s="22"/>
      <c r="NCV1192" s="22"/>
      <c r="NCW1192" s="22"/>
      <c r="NCX1192" s="22"/>
      <c r="NCY1192" s="22"/>
      <c r="NCZ1192" s="22"/>
      <c r="NDA1192" s="22"/>
      <c r="NDB1192" s="22"/>
      <c r="NDC1192" s="22"/>
      <c r="NDD1192" s="22"/>
      <c r="NDE1192" s="22"/>
      <c r="NDF1192" s="22"/>
      <c r="NDG1192" s="22"/>
      <c r="NDH1192" s="22"/>
      <c r="NDI1192" s="22"/>
      <c r="NDJ1192" s="22"/>
      <c r="NDK1192" s="22"/>
      <c r="NDL1192" s="22"/>
      <c r="NDM1192" s="22"/>
      <c r="NDN1192" s="22"/>
      <c r="NDO1192" s="22"/>
      <c r="NDP1192" s="22"/>
      <c r="NDQ1192" s="22"/>
      <c r="NDR1192" s="22"/>
      <c r="NDS1192" s="22"/>
      <c r="NDT1192" s="22"/>
      <c r="NDU1192" s="22"/>
      <c r="NDV1192" s="22"/>
      <c r="NDW1192" s="22"/>
      <c r="NDX1192" s="22"/>
      <c r="NDY1192" s="22"/>
      <c r="NDZ1192" s="22"/>
      <c r="NEA1192" s="22"/>
      <c r="NEB1192" s="22"/>
      <c r="NEC1192" s="22"/>
      <c r="NED1192" s="22"/>
      <c r="NEE1192" s="22"/>
      <c r="NEF1192" s="22"/>
      <c r="NEG1192" s="22"/>
      <c r="NEH1192" s="22"/>
      <c r="NEI1192" s="22"/>
      <c r="NEJ1192" s="22"/>
      <c r="NEK1192" s="22"/>
      <c r="NEL1192" s="22"/>
      <c r="NEM1192" s="22"/>
      <c r="NEN1192" s="22"/>
      <c r="NEO1192" s="22"/>
      <c r="NEP1192" s="22"/>
      <c r="NEQ1192" s="22"/>
      <c r="NER1192" s="22"/>
      <c r="NES1192" s="22"/>
      <c r="NET1192" s="22"/>
      <c r="NEU1192" s="22"/>
      <c r="NEV1192" s="22"/>
      <c r="NEW1192" s="22"/>
      <c r="NEX1192" s="22"/>
      <c r="NEY1192" s="22"/>
      <c r="NEZ1192" s="22"/>
      <c r="NFA1192" s="22"/>
      <c r="NFB1192" s="22"/>
      <c r="NFC1192" s="22"/>
      <c r="NFD1192" s="22"/>
      <c r="NFE1192" s="22"/>
      <c r="NFF1192" s="22"/>
      <c r="NFG1192" s="22"/>
      <c r="NFH1192" s="22"/>
      <c r="NFI1192" s="22"/>
      <c r="NFJ1192" s="22"/>
      <c r="NFK1192" s="22"/>
      <c r="NFL1192" s="22"/>
      <c r="NFM1192" s="22"/>
      <c r="NFN1192" s="22"/>
      <c r="NFO1192" s="22"/>
      <c r="NFP1192" s="22"/>
      <c r="NFQ1192" s="22"/>
      <c r="NFR1192" s="22"/>
      <c r="NFS1192" s="22"/>
      <c r="NFT1192" s="22"/>
      <c r="NFU1192" s="22"/>
      <c r="NFV1192" s="22"/>
      <c r="NFW1192" s="22"/>
      <c r="NFX1192" s="22"/>
      <c r="NFY1192" s="22"/>
      <c r="NFZ1192" s="22"/>
      <c r="NGA1192" s="22"/>
      <c r="NGB1192" s="22"/>
      <c r="NGC1192" s="22"/>
      <c r="NGD1192" s="22"/>
      <c r="NGE1192" s="22"/>
      <c r="NGF1192" s="22"/>
      <c r="NGG1192" s="22"/>
      <c r="NGH1192" s="22"/>
      <c r="NGI1192" s="22"/>
      <c r="NGJ1192" s="22"/>
      <c r="NGK1192" s="22"/>
      <c r="NGL1192" s="22"/>
      <c r="NGM1192" s="22"/>
      <c r="NGN1192" s="22"/>
      <c r="NGO1192" s="22"/>
      <c r="NGP1192" s="22"/>
      <c r="NGQ1192" s="22"/>
      <c r="NGR1192" s="22"/>
      <c r="NGS1192" s="22"/>
      <c r="NGT1192" s="22"/>
      <c r="NGU1192" s="22"/>
      <c r="NGV1192" s="22"/>
      <c r="NGW1192" s="22"/>
      <c r="NGX1192" s="22"/>
      <c r="NGY1192" s="22"/>
      <c r="NGZ1192" s="22"/>
      <c r="NHA1192" s="22"/>
      <c r="NHB1192" s="22"/>
      <c r="NHC1192" s="22"/>
      <c r="NHD1192" s="22"/>
      <c r="NHE1192" s="22"/>
      <c r="NHF1192" s="22"/>
      <c r="NHG1192" s="22"/>
      <c r="NHH1192" s="22"/>
      <c r="NHI1192" s="22"/>
      <c r="NHJ1192" s="22"/>
      <c r="NHK1192" s="22"/>
      <c r="NHL1192" s="22"/>
      <c r="NHM1192" s="22"/>
      <c r="NHN1192" s="22"/>
      <c r="NHO1192" s="22"/>
      <c r="NHP1192" s="22"/>
      <c r="NHQ1192" s="22"/>
      <c r="NHR1192" s="22"/>
      <c r="NHS1192" s="22"/>
      <c r="NHT1192" s="22"/>
      <c r="NHU1192" s="22"/>
      <c r="NHV1192" s="22"/>
      <c r="NHW1192" s="22"/>
      <c r="NHX1192" s="22"/>
      <c r="NHY1192" s="22"/>
      <c r="NHZ1192" s="22"/>
      <c r="NIA1192" s="22"/>
      <c r="NIB1192" s="22"/>
      <c r="NIC1192" s="22"/>
      <c r="NID1192" s="22"/>
      <c r="NIE1192" s="22"/>
      <c r="NIF1192" s="22"/>
      <c r="NIG1192" s="22"/>
      <c r="NIH1192" s="22"/>
      <c r="NII1192" s="22"/>
      <c r="NIJ1192" s="22"/>
      <c r="NIK1192" s="22"/>
      <c r="NIL1192" s="22"/>
      <c r="NIM1192" s="22"/>
      <c r="NIN1192" s="22"/>
      <c r="NIO1192" s="22"/>
      <c r="NIP1192" s="22"/>
      <c r="NIQ1192" s="22"/>
      <c r="NIR1192" s="22"/>
      <c r="NIS1192" s="22"/>
      <c r="NIT1192" s="22"/>
      <c r="NIU1192" s="22"/>
      <c r="NIV1192" s="22"/>
      <c r="NIW1192" s="22"/>
      <c r="NIX1192" s="22"/>
      <c r="NIY1192" s="22"/>
      <c r="NIZ1192" s="22"/>
      <c r="NJA1192" s="22"/>
      <c r="NJB1192" s="22"/>
      <c r="NJC1192" s="22"/>
      <c r="NJD1192" s="22"/>
      <c r="NJE1192" s="22"/>
      <c r="NJF1192" s="22"/>
      <c r="NJG1192" s="22"/>
      <c r="NJH1192" s="22"/>
      <c r="NJI1192" s="22"/>
      <c r="NJJ1192" s="22"/>
      <c r="NJK1192" s="22"/>
      <c r="NJL1192" s="22"/>
      <c r="NJM1192" s="22"/>
      <c r="NJN1192" s="22"/>
      <c r="NJO1192" s="22"/>
      <c r="NJP1192" s="22"/>
      <c r="NJQ1192" s="22"/>
      <c r="NJR1192" s="22"/>
      <c r="NJS1192" s="22"/>
      <c r="NJT1192" s="22"/>
      <c r="NJU1192" s="22"/>
      <c r="NJV1192" s="22"/>
      <c r="NJW1192" s="22"/>
      <c r="NJX1192" s="22"/>
      <c r="NJY1192" s="22"/>
      <c r="NJZ1192" s="22"/>
      <c r="NKA1192" s="22"/>
      <c r="NKB1192" s="22"/>
      <c r="NKC1192" s="22"/>
      <c r="NKD1192" s="22"/>
      <c r="NKE1192" s="22"/>
      <c r="NKF1192" s="22"/>
      <c r="NKG1192" s="22"/>
      <c r="NKH1192" s="22"/>
      <c r="NKI1192" s="22"/>
      <c r="NKJ1192" s="22"/>
      <c r="NKK1192" s="22"/>
      <c r="NKL1192" s="22"/>
      <c r="NKM1192" s="22"/>
      <c r="NKN1192" s="22"/>
      <c r="NKO1192" s="22"/>
      <c r="NKP1192" s="22"/>
      <c r="NKQ1192" s="22"/>
      <c r="NKR1192" s="22"/>
      <c r="NKS1192" s="22"/>
      <c r="NKT1192" s="22"/>
      <c r="NKU1192" s="22"/>
      <c r="NKV1192" s="22"/>
      <c r="NKW1192" s="22"/>
      <c r="NKX1192" s="22"/>
      <c r="NKY1192" s="22"/>
      <c r="NKZ1192" s="22"/>
      <c r="NLA1192" s="22"/>
      <c r="NLB1192" s="22"/>
      <c r="NLC1192" s="22"/>
      <c r="NLD1192" s="22"/>
      <c r="NLE1192" s="22"/>
      <c r="NLF1192" s="22"/>
      <c r="NLG1192" s="22"/>
      <c r="NLH1192" s="22"/>
      <c r="NLI1192" s="22"/>
      <c r="NLJ1192" s="22"/>
      <c r="NLK1192" s="22"/>
      <c r="NLL1192" s="22"/>
      <c r="NLM1192" s="22"/>
      <c r="NLN1192" s="22"/>
      <c r="NLO1192" s="22"/>
      <c r="NLP1192" s="22"/>
      <c r="NLQ1192" s="22"/>
      <c r="NLR1192" s="22"/>
      <c r="NLS1192" s="22"/>
      <c r="NLT1192" s="22"/>
      <c r="NLU1192" s="22"/>
      <c r="NLV1192" s="22"/>
      <c r="NLW1192" s="22"/>
      <c r="NLX1192" s="22"/>
      <c r="NLY1192" s="22"/>
      <c r="NLZ1192" s="22"/>
      <c r="NMA1192" s="22"/>
      <c r="NMB1192" s="22"/>
      <c r="NMC1192" s="22"/>
      <c r="NMD1192" s="22"/>
      <c r="NME1192" s="22"/>
      <c r="NMF1192" s="22"/>
      <c r="NMG1192" s="22"/>
      <c r="NMH1192" s="22"/>
      <c r="NMI1192" s="22"/>
      <c r="NMJ1192" s="22"/>
      <c r="NMK1192" s="22"/>
      <c r="NML1192" s="22"/>
      <c r="NMM1192" s="22"/>
      <c r="NMN1192" s="22"/>
      <c r="NMO1192" s="22"/>
      <c r="NMP1192" s="22"/>
      <c r="NMQ1192" s="22"/>
      <c r="NMR1192" s="22"/>
      <c r="NMS1192" s="22"/>
      <c r="NMT1192" s="22"/>
      <c r="NMU1192" s="22"/>
      <c r="NMV1192" s="22"/>
      <c r="NMW1192" s="22"/>
      <c r="NMX1192" s="22"/>
      <c r="NMY1192" s="22"/>
      <c r="NMZ1192" s="22"/>
      <c r="NNA1192" s="22"/>
      <c r="NNB1192" s="22"/>
      <c r="NNC1192" s="22"/>
      <c r="NND1192" s="22"/>
      <c r="NNE1192" s="22"/>
      <c r="NNF1192" s="22"/>
      <c r="NNG1192" s="22"/>
      <c r="NNH1192" s="22"/>
      <c r="NNI1192" s="22"/>
      <c r="NNJ1192" s="22"/>
      <c r="NNK1192" s="22"/>
      <c r="NNL1192" s="22"/>
      <c r="NNM1192" s="22"/>
      <c r="NNN1192" s="22"/>
      <c r="NNO1192" s="22"/>
      <c r="NNP1192" s="22"/>
      <c r="NNQ1192" s="22"/>
      <c r="NNR1192" s="22"/>
      <c r="NNS1192" s="22"/>
      <c r="NNT1192" s="22"/>
      <c r="NNU1192" s="22"/>
      <c r="NNV1192" s="22"/>
      <c r="NNW1192" s="22"/>
      <c r="NNX1192" s="22"/>
      <c r="NNY1192" s="22"/>
      <c r="NNZ1192" s="22"/>
      <c r="NOA1192" s="22"/>
      <c r="NOB1192" s="22"/>
      <c r="NOC1192" s="22"/>
      <c r="NOD1192" s="22"/>
      <c r="NOE1192" s="22"/>
      <c r="NOF1192" s="22"/>
      <c r="NOG1192" s="22"/>
      <c r="NOH1192" s="22"/>
      <c r="NOI1192" s="22"/>
      <c r="NOJ1192" s="22"/>
      <c r="NOK1192" s="22"/>
      <c r="NOL1192" s="22"/>
      <c r="NOM1192" s="22"/>
      <c r="NON1192" s="22"/>
      <c r="NOO1192" s="22"/>
      <c r="NOP1192" s="22"/>
      <c r="NOQ1192" s="22"/>
      <c r="NOR1192" s="22"/>
      <c r="NOS1192" s="22"/>
      <c r="NOT1192" s="22"/>
      <c r="NOU1192" s="22"/>
      <c r="NOV1192" s="22"/>
      <c r="NOW1192" s="22"/>
      <c r="NOX1192" s="22"/>
      <c r="NOY1192" s="22"/>
      <c r="NOZ1192" s="22"/>
      <c r="NPA1192" s="22"/>
      <c r="NPB1192" s="22"/>
      <c r="NPC1192" s="22"/>
      <c r="NPD1192" s="22"/>
      <c r="NPE1192" s="22"/>
      <c r="NPF1192" s="22"/>
      <c r="NPG1192" s="22"/>
      <c r="NPH1192" s="22"/>
      <c r="NPI1192" s="22"/>
      <c r="NPJ1192" s="22"/>
      <c r="NPK1192" s="22"/>
      <c r="NPL1192" s="22"/>
      <c r="NPM1192" s="22"/>
      <c r="NPN1192" s="22"/>
      <c r="NPO1192" s="22"/>
      <c r="NPP1192" s="22"/>
      <c r="NPQ1192" s="22"/>
      <c r="NPR1192" s="22"/>
      <c r="NPS1192" s="22"/>
      <c r="NPT1192" s="22"/>
      <c r="NPU1192" s="22"/>
      <c r="NPV1192" s="22"/>
      <c r="NPW1192" s="22"/>
      <c r="NPX1192" s="22"/>
      <c r="NPY1192" s="22"/>
      <c r="NPZ1192" s="22"/>
      <c r="NQA1192" s="22"/>
      <c r="NQB1192" s="22"/>
      <c r="NQC1192" s="22"/>
      <c r="NQD1192" s="22"/>
      <c r="NQE1192" s="22"/>
      <c r="NQF1192" s="22"/>
      <c r="NQG1192" s="22"/>
      <c r="NQH1192" s="22"/>
      <c r="NQI1192" s="22"/>
      <c r="NQJ1192" s="22"/>
      <c r="NQK1192" s="22"/>
      <c r="NQL1192" s="22"/>
      <c r="NQM1192" s="22"/>
      <c r="NQN1192" s="22"/>
      <c r="NQO1192" s="22"/>
      <c r="NQP1192" s="22"/>
      <c r="NQQ1192" s="22"/>
      <c r="NQR1192" s="22"/>
      <c r="NQS1192" s="22"/>
      <c r="NQT1192" s="22"/>
      <c r="NQU1192" s="22"/>
      <c r="NQV1192" s="22"/>
      <c r="NQW1192" s="22"/>
      <c r="NQX1192" s="22"/>
      <c r="NQY1192" s="22"/>
      <c r="NQZ1192" s="22"/>
      <c r="NRA1192" s="22"/>
      <c r="NRB1192" s="22"/>
      <c r="NRC1192" s="22"/>
      <c r="NRD1192" s="22"/>
      <c r="NRE1192" s="22"/>
      <c r="NRF1192" s="22"/>
      <c r="NRG1192" s="22"/>
      <c r="NRH1192" s="22"/>
      <c r="NRI1192" s="22"/>
      <c r="NRJ1192" s="22"/>
      <c r="NRK1192" s="22"/>
      <c r="NRL1192" s="22"/>
      <c r="NRM1192" s="22"/>
      <c r="NRN1192" s="22"/>
      <c r="NRO1192" s="22"/>
      <c r="NRP1192" s="22"/>
      <c r="NRQ1192" s="22"/>
      <c r="NRR1192" s="22"/>
      <c r="NRS1192" s="22"/>
      <c r="NRT1192" s="22"/>
      <c r="NRU1192" s="22"/>
      <c r="NRV1192" s="22"/>
      <c r="NRW1192" s="22"/>
      <c r="NRX1192" s="22"/>
      <c r="NRY1192" s="22"/>
      <c r="NRZ1192" s="22"/>
      <c r="NSA1192" s="22"/>
      <c r="NSB1192" s="22"/>
      <c r="NSC1192" s="22"/>
      <c r="NSD1192" s="22"/>
      <c r="NSE1192" s="22"/>
      <c r="NSF1192" s="22"/>
      <c r="NSG1192" s="22"/>
      <c r="NSH1192" s="22"/>
      <c r="NSI1192" s="22"/>
      <c r="NSJ1192" s="22"/>
      <c r="NSK1192" s="22"/>
      <c r="NSL1192" s="22"/>
      <c r="NSM1192" s="22"/>
      <c r="NSN1192" s="22"/>
      <c r="NSO1192" s="22"/>
      <c r="NSP1192" s="22"/>
      <c r="NSQ1192" s="22"/>
      <c r="NSR1192" s="22"/>
      <c r="NSS1192" s="22"/>
      <c r="NST1192" s="22"/>
      <c r="NSU1192" s="22"/>
      <c r="NSV1192" s="22"/>
      <c r="NSW1192" s="22"/>
      <c r="NSX1192" s="22"/>
      <c r="NSY1192" s="22"/>
      <c r="NSZ1192" s="22"/>
      <c r="NTA1192" s="22"/>
      <c r="NTB1192" s="22"/>
      <c r="NTC1192" s="22"/>
      <c r="NTD1192" s="22"/>
      <c r="NTE1192" s="22"/>
      <c r="NTF1192" s="22"/>
      <c r="NTG1192" s="22"/>
      <c r="NTH1192" s="22"/>
      <c r="NTI1192" s="22"/>
      <c r="NTJ1192" s="22"/>
      <c r="NTK1192" s="22"/>
      <c r="NTL1192" s="22"/>
      <c r="NTM1192" s="22"/>
      <c r="NTN1192" s="22"/>
      <c r="NTO1192" s="22"/>
      <c r="NTP1192" s="22"/>
      <c r="NTQ1192" s="22"/>
      <c r="NTR1192" s="22"/>
      <c r="NTS1192" s="22"/>
      <c r="NTT1192" s="22"/>
      <c r="NTU1192" s="22"/>
      <c r="NTV1192" s="22"/>
      <c r="NTW1192" s="22"/>
      <c r="NTX1192" s="22"/>
      <c r="NTY1192" s="22"/>
      <c r="NTZ1192" s="22"/>
      <c r="NUA1192" s="22"/>
      <c r="NUB1192" s="22"/>
      <c r="NUC1192" s="22"/>
      <c r="NUD1192" s="22"/>
      <c r="NUE1192" s="22"/>
      <c r="NUF1192" s="22"/>
      <c r="NUG1192" s="22"/>
      <c r="NUH1192" s="22"/>
      <c r="NUI1192" s="22"/>
      <c r="NUJ1192" s="22"/>
      <c r="NUK1192" s="22"/>
      <c r="NUL1192" s="22"/>
      <c r="NUM1192" s="22"/>
      <c r="NUN1192" s="22"/>
      <c r="NUO1192" s="22"/>
      <c r="NUP1192" s="22"/>
      <c r="NUQ1192" s="22"/>
      <c r="NUR1192" s="22"/>
      <c r="NUS1192" s="22"/>
      <c r="NUT1192" s="22"/>
      <c r="NUU1192" s="22"/>
      <c r="NUV1192" s="22"/>
      <c r="NUW1192" s="22"/>
      <c r="NUX1192" s="22"/>
      <c r="NUY1192" s="22"/>
      <c r="NUZ1192" s="22"/>
      <c r="NVA1192" s="22"/>
      <c r="NVB1192" s="22"/>
      <c r="NVC1192" s="22"/>
      <c r="NVD1192" s="22"/>
      <c r="NVE1192" s="22"/>
      <c r="NVF1192" s="22"/>
      <c r="NVG1192" s="22"/>
      <c r="NVH1192" s="22"/>
      <c r="NVI1192" s="22"/>
      <c r="NVJ1192" s="22"/>
      <c r="NVK1192" s="22"/>
      <c r="NVL1192" s="22"/>
      <c r="NVM1192" s="22"/>
      <c r="NVN1192" s="22"/>
      <c r="NVO1192" s="22"/>
      <c r="NVP1192" s="22"/>
      <c r="NVQ1192" s="22"/>
      <c r="NVR1192" s="22"/>
      <c r="NVS1192" s="22"/>
      <c r="NVT1192" s="22"/>
      <c r="NVU1192" s="22"/>
      <c r="NVV1192" s="22"/>
      <c r="NVW1192" s="22"/>
      <c r="NVX1192" s="22"/>
      <c r="NVY1192" s="22"/>
      <c r="NVZ1192" s="22"/>
      <c r="NWA1192" s="22"/>
      <c r="NWB1192" s="22"/>
      <c r="NWC1192" s="22"/>
      <c r="NWD1192" s="22"/>
      <c r="NWE1192" s="22"/>
      <c r="NWF1192" s="22"/>
      <c r="NWG1192" s="22"/>
      <c r="NWH1192" s="22"/>
      <c r="NWI1192" s="22"/>
      <c r="NWJ1192" s="22"/>
      <c r="NWK1192" s="22"/>
      <c r="NWL1192" s="22"/>
      <c r="NWM1192" s="22"/>
      <c r="NWN1192" s="22"/>
      <c r="NWO1192" s="22"/>
      <c r="NWP1192" s="22"/>
      <c r="NWQ1192" s="22"/>
      <c r="NWR1192" s="22"/>
      <c r="NWS1192" s="22"/>
      <c r="NWT1192" s="22"/>
      <c r="NWU1192" s="22"/>
      <c r="NWV1192" s="22"/>
      <c r="NWW1192" s="22"/>
      <c r="NWX1192" s="22"/>
      <c r="NWY1192" s="22"/>
      <c r="NWZ1192" s="22"/>
      <c r="NXA1192" s="22"/>
      <c r="NXB1192" s="22"/>
      <c r="NXC1192" s="22"/>
      <c r="NXD1192" s="22"/>
      <c r="NXE1192" s="22"/>
      <c r="NXF1192" s="22"/>
      <c r="NXG1192" s="22"/>
      <c r="NXH1192" s="22"/>
      <c r="NXI1192" s="22"/>
      <c r="NXJ1192" s="22"/>
      <c r="NXK1192" s="22"/>
      <c r="NXL1192" s="22"/>
      <c r="NXM1192" s="22"/>
      <c r="NXN1192" s="22"/>
      <c r="NXO1192" s="22"/>
      <c r="NXP1192" s="22"/>
      <c r="NXQ1192" s="22"/>
      <c r="NXR1192" s="22"/>
      <c r="NXS1192" s="22"/>
      <c r="NXT1192" s="22"/>
      <c r="NXU1192" s="22"/>
      <c r="NXV1192" s="22"/>
      <c r="NXW1192" s="22"/>
      <c r="NXX1192" s="22"/>
      <c r="NXY1192" s="22"/>
      <c r="NXZ1192" s="22"/>
      <c r="NYA1192" s="22"/>
      <c r="NYB1192" s="22"/>
      <c r="NYC1192" s="22"/>
      <c r="NYD1192" s="22"/>
      <c r="NYE1192" s="22"/>
      <c r="NYF1192" s="22"/>
      <c r="NYG1192" s="22"/>
      <c r="NYH1192" s="22"/>
      <c r="NYI1192" s="22"/>
      <c r="NYJ1192" s="22"/>
      <c r="NYK1192" s="22"/>
      <c r="NYL1192" s="22"/>
      <c r="NYM1192" s="22"/>
      <c r="NYN1192" s="22"/>
      <c r="NYO1192" s="22"/>
      <c r="NYP1192" s="22"/>
      <c r="NYQ1192" s="22"/>
      <c r="NYR1192" s="22"/>
      <c r="NYS1192" s="22"/>
      <c r="NYT1192" s="22"/>
      <c r="NYU1192" s="22"/>
      <c r="NYV1192" s="22"/>
      <c r="NYW1192" s="22"/>
      <c r="NYX1192" s="22"/>
      <c r="NYY1192" s="22"/>
      <c r="NYZ1192" s="22"/>
      <c r="NZA1192" s="22"/>
      <c r="NZB1192" s="22"/>
      <c r="NZC1192" s="22"/>
      <c r="NZD1192" s="22"/>
      <c r="NZE1192" s="22"/>
      <c r="NZF1192" s="22"/>
      <c r="NZG1192" s="22"/>
      <c r="NZH1192" s="22"/>
      <c r="NZI1192" s="22"/>
      <c r="NZJ1192" s="22"/>
      <c r="NZK1192" s="22"/>
      <c r="NZL1192" s="22"/>
      <c r="NZM1192" s="22"/>
      <c r="NZN1192" s="22"/>
      <c r="NZO1192" s="22"/>
      <c r="NZP1192" s="22"/>
      <c r="NZQ1192" s="22"/>
      <c r="NZR1192" s="22"/>
      <c r="NZS1192" s="22"/>
      <c r="NZT1192" s="22"/>
      <c r="NZU1192" s="22"/>
      <c r="NZV1192" s="22"/>
      <c r="NZW1192" s="22"/>
      <c r="NZX1192" s="22"/>
      <c r="NZY1192" s="22"/>
      <c r="NZZ1192" s="22"/>
      <c r="OAA1192" s="22"/>
      <c r="OAB1192" s="22"/>
      <c r="OAC1192" s="22"/>
      <c r="OAD1192" s="22"/>
      <c r="OAE1192" s="22"/>
      <c r="OAF1192" s="22"/>
      <c r="OAG1192" s="22"/>
      <c r="OAH1192" s="22"/>
      <c r="OAI1192" s="22"/>
      <c r="OAJ1192" s="22"/>
      <c r="OAK1192" s="22"/>
      <c r="OAL1192" s="22"/>
      <c r="OAM1192" s="22"/>
      <c r="OAN1192" s="22"/>
      <c r="OAO1192" s="22"/>
      <c r="OAP1192" s="22"/>
      <c r="OAQ1192" s="22"/>
      <c r="OAR1192" s="22"/>
      <c r="OAS1192" s="22"/>
      <c r="OAT1192" s="22"/>
      <c r="OAU1192" s="22"/>
      <c r="OAV1192" s="22"/>
      <c r="OAW1192" s="22"/>
      <c r="OAX1192" s="22"/>
      <c r="OAY1192" s="22"/>
      <c r="OAZ1192" s="22"/>
      <c r="OBA1192" s="22"/>
      <c r="OBB1192" s="22"/>
      <c r="OBC1192" s="22"/>
      <c r="OBD1192" s="22"/>
      <c r="OBE1192" s="22"/>
      <c r="OBF1192" s="22"/>
      <c r="OBG1192" s="22"/>
      <c r="OBH1192" s="22"/>
      <c r="OBI1192" s="22"/>
      <c r="OBJ1192" s="22"/>
      <c r="OBK1192" s="22"/>
      <c r="OBL1192" s="22"/>
      <c r="OBM1192" s="22"/>
      <c r="OBN1192" s="22"/>
      <c r="OBO1192" s="22"/>
      <c r="OBP1192" s="22"/>
      <c r="OBQ1192" s="22"/>
      <c r="OBR1192" s="22"/>
      <c r="OBS1192" s="22"/>
      <c r="OBT1192" s="22"/>
      <c r="OBU1192" s="22"/>
      <c r="OBV1192" s="22"/>
      <c r="OBW1192" s="22"/>
      <c r="OBX1192" s="22"/>
      <c r="OBY1192" s="22"/>
      <c r="OBZ1192" s="22"/>
      <c r="OCA1192" s="22"/>
      <c r="OCB1192" s="22"/>
      <c r="OCC1192" s="22"/>
      <c r="OCD1192" s="22"/>
      <c r="OCE1192" s="22"/>
      <c r="OCF1192" s="22"/>
      <c r="OCG1192" s="22"/>
      <c r="OCH1192" s="22"/>
      <c r="OCI1192" s="22"/>
      <c r="OCJ1192" s="22"/>
      <c r="OCK1192" s="22"/>
      <c r="OCL1192" s="22"/>
      <c r="OCM1192" s="22"/>
      <c r="OCN1192" s="22"/>
      <c r="OCO1192" s="22"/>
      <c r="OCP1192" s="22"/>
      <c r="OCQ1192" s="22"/>
      <c r="OCR1192" s="22"/>
      <c r="OCS1192" s="22"/>
      <c r="OCT1192" s="22"/>
      <c r="OCU1192" s="22"/>
      <c r="OCV1192" s="22"/>
      <c r="OCW1192" s="22"/>
      <c r="OCX1192" s="22"/>
      <c r="OCY1192" s="22"/>
      <c r="OCZ1192" s="22"/>
      <c r="ODA1192" s="22"/>
      <c r="ODB1192" s="22"/>
      <c r="ODC1192" s="22"/>
      <c r="ODD1192" s="22"/>
      <c r="ODE1192" s="22"/>
      <c r="ODF1192" s="22"/>
      <c r="ODG1192" s="22"/>
      <c r="ODH1192" s="22"/>
      <c r="ODI1192" s="22"/>
      <c r="ODJ1192" s="22"/>
      <c r="ODK1192" s="22"/>
      <c r="ODL1192" s="22"/>
      <c r="ODM1192" s="22"/>
      <c r="ODN1192" s="22"/>
      <c r="ODO1192" s="22"/>
      <c r="ODP1192" s="22"/>
      <c r="ODQ1192" s="22"/>
      <c r="ODR1192" s="22"/>
      <c r="ODS1192" s="22"/>
      <c r="ODT1192" s="22"/>
      <c r="ODU1192" s="22"/>
      <c r="ODV1192" s="22"/>
      <c r="ODW1192" s="22"/>
      <c r="ODX1192" s="22"/>
      <c r="ODY1192" s="22"/>
      <c r="ODZ1192" s="22"/>
      <c r="OEA1192" s="22"/>
      <c r="OEB1192" s="22"/>
      <c r="OEC1192" s="22"/>
      <c r="OED1192" s="22"/>
      <c r="OEE1192" s="22"/>
      <c r="OEF1192" s="22"/>
      <c r="OEG1192" s="22"/>
      <c r="OEH1192" s="22"/>
      <c r="OEI1192" s="22"/>
      <c r="OEJ1192" s="22"/>
      <c r="OEK1192" s="22"/>
      <c r="OEL1192" s="22"/>
      <c r="OEM1192" s="22"/>
      <c r="OEN1192" s="22"/>
      <c r="OEO1192" s="22"/>
      <c r="OEP1192" s="22"/>
      <c r="OEQ1192" s="22"/>
      <c r="OER1192" s="22"/>
      <c r="OES1192" s="22"/>
      <c r="OET1192" s="22"/>
      <c r="OEU1192" s="22"/>
      <c r="OEV1192" s="22"/>
      <c r="OEW1192" s="22"/>
      <c r="OEX1192" s="22"/>
      <c r="OEY1192" s="22"/>
      <c r="OEZ1192" s="22"/>
      <c r="OFA1192" s="22"/>
      <c r="OFB1192" s="22"/>
      <c r="OFC1192" s="22"/>
      <c r="OFD1192" s="22"/>
      <c r="OFE1192" s="22"/>
      <c r="OFF1192" s="22"/>
      <c r="OFG1192" s="22"/>
      <c r="OFH1192" s="22"/>
      <c r="OFI1192" s="22"/>
      <c r="OFJ1192" s="22"/>
      <c r="OFK1192" s="22"/>
      <c r="OFL1192" s="22"/>
      <c r="OFM1192" s="22"/>
      <c r="OFN1192" s="22"/>
      <c r="OFO1192" s="22"/>
      <c r="OFP1192" s="22"/>
      <c r="OFQ1192" s="22"/>
      <c r="OFR1192" s="22"/>
      <c r="OFS1192" s="22"/>
      <c r="OFT1192" s="22"/>
      <c r="OFU1192" s="22"/>
      <c r="OFV1192" s="22"/>
      <c r="OFW1192" s="22"/>
      <c r="OFX1192" s="22"/>
      <c r="OFY1192" s="22"/>
      <c r="OFZ1192" s="22"/>
      <c r="OGA1192" s="22"/>
      <c r="OGB1192" s="22"/>
      <c r="OGC1192" s="22"/>
      <c r="OGD1192" s="22"/>
      <c r="OGE1192" s="22"/>
      <c r="OGF1192" s="22"/>
      <c r="OGG1192" s="22"/>
      <c r="OGH1192" s="22"/>
      <c r="OGI1192" s="22"/>
      <c r="OGJ1192" s="22"/>
      <c r="OGK1192" s="22"/>
      <c r="OGL1192" s="22"/>
      <c r="OGM1192" s="22"/>
      <c r="OGN1192" s="22"/>
      <c r="OGO1192" s="22"/>
      <c r="OGP1192" s="22"/>
      <c r="OGQ1192" s="22"/>
      <c r="OGR1192" s="22"/>
      <c r="OGS1192" s="22"/>
      <c r="OGT1192" s="22"/>
      <c r="OGU1192" s="22"/>
      <c r="OGV1192" s="22"/>
      <c r="OGW1192" s="22"/>
      <c r="OGX1192" s="22"/>
      <c r="OGY1192" s="22"/>
      <c r="OGZ1192" s="22"/>
      <c r="OHA1192" s="22"/>
      <c r="OHB1192" s="22"/>
      <c r="OHC1192" s="22"/>
      <c r="OHD1192" s="22"/>
      <c r="OHE1192" s="22"/>
      <c r="OHF1192" s="22"/>
      <c r="OHG1192" s="22"/>
      <c r="OHH1192" s="22"/>
      <c r="OHI1192" s="22"/>
      <c r="OHJ1192" s="22"/>
      <c r="OHK1192" s="22"/>
      <c r="OHL1192" s="22"/>
      <c r="OHM1192" s="22"/>
      <c r="OHN1192" s="22"/>
      <c r="OHO1192" s="22"/>
      <c r="OHP1192" s="22"/>
      <c r="OHQ1192" s="22"/>
      <c r="OHR1192" s="22"/>
      <c r="OHS1192" s="22"/>
      <c r="OHT1192" s="22"/>
      <c r="OHU1192" s="22"/>
      <c r="OHV1192" s="22"/>
      <c r="OHW1192" s="22"/>
      <c r="OHX1192" s="22"/>
      <c r="OHY1192" s="22"/>
      <c r="OHZ1192" s="22"/>
      <c r="OIA1192" s="22"/>
      <c r="OIB1192" s="22"/>
      <c r="OIC1192" s="22"/>
      <c r="OID1192" s="22"/>
      <c r="OIE1192" s="22"/>
      <c r="OIF1192" s="22"/>
      <c r="OIG1192" s="22"/>
      <c r="OIH1192" s="22"/>
      <c r="OII1192" s="22"/>
      <c r="OIJ1192" s="22"/>
      <c r="OIK1192" s="22"/>
      <c r="OIL1192" s="22"/>
      <c r="OIM1192" s="22"/>
      <c r="OIN1192" s="22"/>
      <c r="OIO1192" s="22"/>
      <c r="OIP1192" s="22"/>
      <c r="OIQ1192" s="22"/>
      <c r="OIR1192" s="22"/>
      <c r="OIS1192" s="22"/>
      <c r="OIT1192" s="22"/>
      <c r="OIU1192" s="22"/>
      <c r="OIV1192" s="22"/>
      <c r="OIW1192" s="22"/>
      <c r="OIX1192" s="22"/>
      <c r="OIY1192" s="22"/>
      <c r="OIZ1192" s="22"/>
      <c r="OJA1192" s="22"/>
      <c r="OJB1192" s="22"/>
      <c r="OJC1192" s="22"/>
      <c r="OJD1192" s="22"/>
      <c r="OJE1192" s="22"/>
      <c r="OJF1192" s="22"/>
      <c r="OJG1192" s="22"/>
      <c r="OJH1192" s="22"/>
      <c r="OJI1192" s="22"/>
      <c r="OJJ1192" s="22"/>
      <c r="OJK1192" s="22"/>
      <c r="OJL1192" s="22"/>
      <c r="OJM1192" s="22"/>
      <c r="OJN1192" s="22"/>
      <c r="OJO1192" s="22"/>
      <c r="OJP1192" s="22"/>
      <c r="OJQ1192" s="22"/>
      <c r="OJR1192" s="22"/>
      <c r="OJS1192" s="22"/>
      <c r="OJT1192" s="22"/>
      <c r="OJU1192" s="22"/>
      <c r="OJV1192" s="22"/>
      <c r="OJW1192" s="22"/>
      <c r="OJX1192" s="22"/>
      <c r="OJY1192" s="22"/>
      <c r="OJZ1192" s="22"/>
      <c r="OKA1192" s="22"/>
      <c r="OKB1192" s="22"/>
      <c r="OKC1192" s="22"/>
      <c r="OKD1192" s="22"/>
      <c r="OKE1192" s="22"/>
      <c r="OKF1192" s="22"/>
      <c r="OKG1192" s="22"/>
      <c r="OKH1192" s="22"/>
      <c r="OKI1192" s="22"/>
      <c r="OKJ1192" s="22"/>
      <c r="OKK1192" s="22"/>
      <c r="OKL1192" s="22"/>
      <c r="OKM1192" s="22"/>
      <c r="OKN1192" s="22"/>
      <c r="OKO1192" s="22"/>
      <c r="OKP1192" s="22"/>
      <c r="OKQ1192" s="22"/>
      <c r="OKR1192" s="22"/>
      <c r="OKS1192" s="22"/>
      <c r="OKT1192" s="22"/>
      <c r="OKU1192" s="22"/>
      <c r="OKV1192" s="22"/>
      <c r="OKW1192" s="22"/>
      <c r="OKX1192" s="22"/>
      <c r="OKY1192" s="22"/>
      <c r="OKZ1192" s="22"/>
      <c r="OLA1192" s="22"/>
      <c r="OLB1192" s="22"/>
      <c r="OLC1192" s="22"/>
      <c r="OLD1192" s="22"/>
      <c r="OLE1192" s="22"/>
      <c r="OLF1192" s="22"/>
      <c r="OLG1192" s="22"/>
      <c r="OLH1192" s="22"/>
      <c r="OLI1192" s="22"/>
      <c r="OLJ1192" s="22"/>
      <c r="OLK1192" s="22"/>
      <c r="OLL1192" s="22"/>
      <c r="OLM1192" s="22"/>
      <c r="OLN1192" s="22"/>
      <c r="OLO1192" s="22"/>
      <c r="OLP1192" s="22"/>
      <c r="OLQ1192" s="22"/>
      <c r="OLR1192" s="22"/>
      <c r="OLS1192" s="22"/>
      <c r="OLT1192" s="22"/>
      <c r="OLU1192" s="22"/>
      <c r="OLV1192" s="22"/>
      <c r="OLW1192" s="22"/>
      <c r="OLX1192" s="22"/>
      <c r="OLY1192" s="22"/>
      <c r="OLZ1192" s="22"/>
      <c r="OMA1192" s="22"/>
      <c r="OMB1192" s="22"/>
      <c r="OMC1192" s="22"/>
      <c r="OMD1192" s="22"/>
      <c r="OME1192" s="22"/>
      <c r="OMF1192" s="22"/>
      <c r="OMG1192" s="22"/>
      <c r="OMH1192" s="22"/>
      <c r="OMI1192" s="22"/>
      <c r="OMJ1192" s="22"/>
      <c r="OMK1192" s="22"/>
      <c r="OML1192" s="22"/>
      <c r="OMM1192" s="22"/>
      <c r="OMN1192" s="22"/>
      <c r="OMO1192" s="22"/>
      <c r="OMP1192" s="22"/>
      <c r="OMQ1192" s="22"/>
      <c r="OMR1192" s="22"/>
      <c r="OMS1192" s="22"/>
      <c r="OMT1192" s="22"/>
      <c r="OMU1192" s="22"/>
      <c r="OMV1192" s="22"/>
      <c r="OMW1192" s="22"/>
      <c r="OMX1192" s="22"/>
      <c r="OMY1192" s="22"/>
      <c r="OMZ1192" s="22"/>
      <c r="ONA1192" s="22"/>
      <c r="ONB1192" s="22"/>
      <c r="ONC1192" s="22"/>
      <c r="OND1192" s="22"/>
      <c r="ONE1192" s="22"/>
      <c r="ONF1192" s="22"/>
      <c r="ONG1192" s="22"/>
      <c r="ONH1192" s="22"/>
      <c r="ONI1192" s="22"/>
      <c r="ONJ1192" s="22"/>
      <c r="ONK1192" s="22"/>
      <c r="ONL1192" s="22"/>
      <c r="ONM1192" s="22"/>
      <c r="ONN1192" s="22"/>
      <c r="ONO1192" s="22"/>
      <c r="ONP1192" s="22"/>
      <c r="ONQ1192" s="22"/>
      <c r="ONR1192" s="22"/>
      <c r="ONS1192" s="22"/>
      <c r="ONT1192" s="22"/>
      <c r="ONU1192" s="22"/>
      <c r="ONV1192" s="22"/>
      <c r="ONW1192" s="22"/>
      <c r="ONX1192" s="22"/>
      <c r="ONY1192" s="22"/>
      <c r="ONZ1192" s="22"/>
      <c r="OOA1192" s="22"/>
      <c r="OOB1192" s="22"/>
      <c r="OOC1192" s="22"/>
      <c r="OOD1192" s="22"/>
      <c r="OOE1192" s="22"/>
      <c r="OOF1192" s="22"/>
      <c r="OOG1192" s="22"/>
      <c r="OOH1192" s="22"/>
      <c r="OOI1192" s="22"/>
      <c r="OOJ1192" s="22"/>
      <c r="OOK1192" s="22"/>
      <c r="OOL1192" s="22"/>
      <c r="OOM1192" s="22"/>
      <c r="OON1192" s="22"/>
      <c r="OOO1192" s="22"/>
      <c r="OOP1192" s="22"/>
      <c r="OOQ1192" s="22"/>
      <c r="OOR1192" s="22"/>
      <c r="OOS1192" s="22"/>
      <c r="OOT1192" s="22"/>
      <c r="OOU1192" s="22"/>
      <c r="OOV1192" s="22"/>
      <c r="OOW1192" s="22"/>
      <c r="OOX1192" s="22"/>
      <c r="OOY1192" s="22"/>
      <c r="OOZ1192" s="22"/>
      <c r="OPA1192" s="22"/>
      <c r="OPB1192" s="22"/>
      <c r="OPC1192" s="22"/>
      <c r="OPD1192" s="22"/>
      <c r="OPE1192" s="22"/>
      <c r="OPF1192" s="22"/>
      <c r="OPG1192" s="22"/>
      <c r="OPH1192" s="22"/>
      <c r="OPI1192" s="22"/>
      <c r="OPJ1192" s="22"/>
      <c r="OPK1192" s="22"/>
      <c r="OPL1192" s="22"/>
      <c r="OPM1192" s="22"/>
      <c r="OPN1192" s="22"/>
      <c r="OPO1192" s="22"/>
      <c r="OPP1192" s="22"/>
      <c r="OPQ1192" s="22"/>
      <c r="OPR1192" s="22"/>
      <c r="OPS1192" s="22"/>
      <c r="OPT1192" s="22"/>
      <c r="OPU1192" s="22"/>
      <c r="OPV1192" s="22"/>
      <c r="OPW1192" s="22"/>
      <c r="OPX1192" s="22"/>
      <c r="OPY1192" s="22"/>
      <c r="OPZ1192" s="22"/>
      <c r="OQA1192" s="22"/>
      <c r="OQB1192" s="22"/>
      <c r="OQC1192" s="22"/>
      <c r="OQD1192" s="22"/>
      <c r="OQE1192" s="22"/>
      <c r="OQF1192" s="22"/>
      <c r="OQG1192" s="22"/>
      <c r="OQH1192" s="22"/>
      <c r="OQI1192" s="22"/>
      <c r="OQJ1192" s="22"/>
      <c r="OQK1192" s="22"/>
      <c r="OQL1192" s="22"/>
      <c r="OQM1192" s="22"/>
      <c r="OQN1192" s="22"/>
      <c r="OQO1192" s="22"/>
      <c r="OQP1192" s="22"/>
      <c r="OQQ1192" s="22"/>
      <c r="OQR1192" s="22"/>
      <c r="OQS1192" s="22"/>
      <c r="OQT1192" s="22"/>
      <c r="OQU1192" s="22"/>
      <c r="OQV1192" s="22"/>
      <c r="OQW1192" s="22"/>
      <c r="OQX1192" s="22"/>
      <c r="OQY1192" s="22"/>
      <c r="OQZ1192" s="22"/>
      <c r="ORA1192" s="22"/>
      <c r="ORB1192" s="22"/>
      <c r="ORC1192" s="22"/>
      <c r="ORD1192" s="22"/>
      <c r="ORE1192" s="22"/>
      <c r="ORF1192" s="22"/>
      <c r="ORG1192" s="22"/>
      <c r="ORH1192" s="22"/>
      <c r="ORI1192" s="22"/>
      <c r="ORJ1192" s="22"/>
      <c r="ORK1192" s="22"/>
      <c r="ORL1192" s="22"/>
      <c r="ORM1192" s="22"/>
      <c r="ORN1192" s="22"/>
      <c r="ORO1192" s="22"/>
      <c r="ORP1192" s="22"/>
      <c r="ORQ1192" s="22"/>
      <c r="ORR1192" s="22"/>
      <c r="ORS1192" s="22"/>
      <c r="ORT1192" s="22"/>
      <c r="ORU1192" s="22"/>
      <c r="ORV1192" s="22"/>
      <c r="ORW1192" s="22"/>
      <c r="ORX1192" s="22"/>
      <c r="ORY1192" s="22"/>
      <c r="ORZ1192" s="22"/>
      <c r="OSA1192" s="22"/>
      <c r="OSB1192" s="22"/>
      <c r="OSC1192" s="22"/>
      <c r="OSD1192" s="22"/>
      <c r="OSE1192" s="22"/>
      <c r="OSF1192" s="22"/>
      <c r="OSG1192" s="22"/>
      <c r="OSH1192" s="22"/>
      <c r="OSI1192" s="22"/>
      <c r="OSJ1192" s="22"/>
      <c r="OSK1192" s="22"/>
      <c r="OSL1192" s="22"/>
      <c r="OSM1192" s="22"/>
      <c r="OSN1192" s="22"/>
      <c r="OSO1192" s="22"/>
      <c r="OSP1192" s="22"/>
      <c r="OSQ1192" s="22"/>
      <c r="OSR1192" s="22"/>
      <c r="OSS1192" s="22"/>
      <c r="OST1192" s="22"/>
      <c r="OSU1192" s="22"/>
      <c r="OSV1192" s="22"/>
      <c r="OSW1192" s="22"/>
      <c r="OSX1192" s="22"/>
      <c r="OSY1192" s="22"/>
      <c r="OSZ1192" s="22"/>
      <c r="OTA1192" s="22"/>
      <c r="OTB1192" s="22"/>
      <c r="OTC1192" s="22"/>
      <c r="OTD1192" s="22"/>
      <c r="OTE1192" s="22"/>
      <c r="OTF1192" s="22"/>
      <c r="OTG1192" s="22"/>
      <c r="OTH1192" s="22"/>
      <c r="OTI1192" s="22"/>
      <c r="OTJ1192" s="22"/>
      <c r="OTK1192" s="22"/>
      <c r="OTL1192" s="22"/>
      <c r="OTM1192" s="22"/>
      <c r="OTN1192" s="22"/>
      <c r="OTO1192" s="22"/>
      <c r="OTP1192" s="22"/>
      <c r="OTQ1192" s="22"/>
      <c r="OTR1192" s="22"/>
      <c r="OTS1192" s="22"/>
      <c r="OTT1192" s="22"/>
      <c r="OTU1192" s="22"/>
      <c r="OTV1192" s="22"/>
      <c r="OTW1192" s="22"/>
      <c r="OTX1192" s="22"/>
      <c r="OTY1192" s="22"/>
      <c r="OTZ1192" s="22"/>
      <c r="OUA1192" s="22"/>
      <c r="OUB1192" s="22"/>
      <c r="OUC1192" s="22"/>
      <c r="OUD1192" s="22"/>
      <c r="OUE1192" s="22"/>
      <c r="OUF1192" s="22"/>
      <c r="OUG1192" s="22"/>
      <c r="OUH1192" s="22"/>
      <c r="OUI1192" s="22"/>
      <c r="OUJ1192" s="22"/>
      <c r="OUK1192" s="22"/>
      <c r="OUL1192" s="22"/>
      <c r="OUM1192" s="22"/>
      <c r="OUN1192" s="22"/>
      <c r="OUO1192" s="22"/>
      <c r="OUP1192" s="22"/>
      <c r="OUQ1192" s="22"/>
      <c r="OUR1192" s="22"/>
      <c r="OUS1192" s="22"/>
      <c r="OUT1192" s="22"/>
      <c r="OUU1192" s="22"/>
      <c r="OUV1192" s="22"/>
      <c r="OUW1192" s="22"/>
      <c r="OUX1192" s="22"/>
      <c r="OUY1192" s="22"/>
      <c r="OUZ1192" s="22"/>
      <c r="OVA1192" s="22"/>
      <c r="OVB1192" s="22"/>
      <c r="OVC1192" s="22"/>
      <c r="OVD1192" s="22"/>
      <c r="OVE1192" s="22"/>
      <c r="OVF1192" s="22"/>
      <c r="OVG1192" s="22"/>
      <c r="OVH1192" s="22"/>
      <c r="OVI1192" s="22"/>
      <c r="OVJ1192" s="22"/>
      <c r="OVK1192" s="22"/>
      <c r="OVL1192" s="22"/>
      <c r="OVM1192" s="22"/>
      <c r="OVN1192" s="22"/>
      <c r="OVO1192" s="22"/>
      <c r="OVP1192" s="22"/>
      <c r="OVQ1192" s="22"/>
      <c r="OVR1192" s="22"/>
      <c r="OVS1192" s="22"/>
      <c r="OVT1192" s="22"/>
      <c r="OVU1192" s="22"/>
      <c r="OVV1192" s="22"/>
      <c r="OVW1192" s="22"/>
      <c r="OVX1192" s="22"/>
      <c r="OVY1192" s="22"/>
      <c r="OVZ1192" s="22"/>
      <c r="OWA1192" s="22"/>
      <c r="OWB1192" s="22"/>
      <c r="OWC1192" s="22"/>
      <c r="OWD1192" s="22"/>
      <c r="OWE1192" s="22"/>
      <c r="OWF1192" s="22"/>
      <c r="OWG1192" s="22"/>
      <c r="OWH1192" s="22"/>
      <c r="OWI1192" s="22"/>
      <c r="OWJ1192" s="22"/>
      <c r="OWK1192" s="22"/>
      <c r="OWL1192" s="22"/>
      <c r="OWM1192" s="22"/>
      <c r="OWN1192" s="22"/>
      <c r="OWO1192" s="22"/>
      <c r="OWP1192" s="22"/>
      <c r="OWQ1192" s="22"/>
      <c r="OWR1192" s="22"/>
      <c r="OWS1192" s="22"/>
      <c r="OWT1192" s="22"/>
      <c r="OWU1192" s="22"/>
      <c r="OWV1192" s="22"/>
      <c r="OWW1192" s="22"/>
      <c r="OWX1192" s="22"/>
      <c r="OWY1192" s="22"/>
      <c r="OWZ1192" s="22"/>
      <c r="OXA1192" s="22"/>
      <c r="OXB1192" s="22"/>
      <c r="OXC1192" s="22"/>
      <c r="OXD1192" s="22"/>
      <c r="OXE1192" s="22"/>
      <c r="OXF1192" s="22"/>
      <c r="OXG1192" s="22"/>
      <c r="OXH1192" s="22"/>
      <c r="OXI1192" s="22"/>
      <c r="OXJ1192" s="22"/>
      <c r="OXK1192" s="22"/>
      <c r="OXL1192" s="22"/>
      <c r="OXM1192" s="22"/>
      <c r="OXN1192" s="22"/>
      <c r="OXO1192" s="22"/>
      <c r="OXP1192" s="22"/>
      <c r="OXQ1192" s="22"/>
      <c r="OXR1192" s="22"/>
      <c r="OXS1192" s="22"/>
      <c r="OXT1192" s="22"/>
      <c r="OXU1192" s="22"/>
      <c r="OXV1192" s="22"/>
      <c r="OXW1192" s="22"/>
      <c r="OXX1192" s="22"/>
      <c r="OXY1192" s="22"/>
      <c r="OXZ1192" s="22"/>
      <c r="OYA1192" s="22"/>
      <c r="OYB1192" s="22"/>
      <c r="OYC1192" s="22"/>
      <c r="OYD1192" s="22"/>
      <c r="OYE1192" s="22"/>
      <c r="OYF1192" s="22"/>
      <c r="OYG1192" s="22"/>
      <c r="OYH1192" s="22"/>
      <c r="OYI1192" s="22"/>
      <c r="OYJ1192" s="22"/>
      <c r="OYK1192" s="22"/>
      <c r="OYL1192" s="22"/>
      <c r="OYM1192" s="22"/>
      <c r="OYN1192" s="22"/>
      <c r="OYO1192" s="22"/>
      <c r="OYP1192" s="22"/>
      <c r="OYQ1192" s="22"/>
      <c r="OYR1192" s="22"/>
      <c r="OYS1192" s="22"/>
      <c r="OYT1192" s="22"/>
      <c r="OYU1192" s="22"/>
      <c r="OYV1192" s="22"/>
      <c r="OYW1192" s="22"/>
      <c r="OYX1192" s="22"/>
      <c r="OYY1192" s="22"/>
      <c r="OYZ1192" s="22"/>
      <c r="OZA1192" s="22"/>
      <c r="OZB1192" s="22"/>
      <c r="OZC1192" s="22"/>
      <c r="OZD1192" s="22"/>
      <c r="OZE1192" s="22"/>
      <c r="OZF1192" s="22"/>
      <c r="OZG1192" s="22"/>
      <c r="OZH1192" s="22"/>
      <c r="OZI1192" s="22"/>
      <c r="OZJ1192" s="22"/>
      <c r="OZK1192" s="22"/>
      <c r="OZL1192" s="22"/>
      <c r="OZM1192" s="22"/>
      <c r="OZN1192" s="22"/>
      <c r="OZO1192" s="22"/>
      <c r="OZP1192" s="22"/>
      <c r="OZQ1192" s="22"/>
      <c r="OZR1192" s="22"/>
      <c r="OZS1192" s="22"/>
      <c r="OZT1192" s="22"/>
      <c r="OZU1192" s="22"/>
      <c r="OZV1192" s="22"/>
      <c r="OZW1192" s="22"/>
      <c r="OZX1192" s="22"/>
      <c r="OZY1192" s="22"/>
      <c r="OZZ1192" s="22"/>
      <c r="PAA1192" s="22"/>
      <c r="PAB1192" s="22"/>
      <c r="PAC1192" s="22"/>
      <c r="PAD1192" s="22"/>
      <c r="PAE1192" s="22"/>
      <c r="PAF1192" s="22"/>
      <c r="PAG1192" s="22"/>
      <c r="PAH1192" s="22"/>
      <c r="PAI1192" s="22"/>
      <c r="PAJ1192" s="22"/>
      <c r="PAK1192" s="22"/>
      <c r="PAL1192" s="22"/>
      <c r="PAM1192" s="22"/>
      <c r="PAN1192" s="22"/>
      <c r="PAO1192" s="22"/>
      <c r="PAP1192" s="22"/>
      <c r="PAQ1192" s="22"/>
      <c r="PAR1192" s="22"/>
      <c r="PAS1192" s="22"/>
      <c r="PAT1192" s="22"/>
      <c r="PAU1192" s="22"/>
      <c r="PAV1192" s="22"/>
      <c r="PAW1192" s="22"/>
      <c r="PAX1192" s="22"/>
      <c r="PAY1192" s="22"/>
      <c r="PAZ1192" s="22"/>
      <c r="PBA1192" s="22"/>
      <c r="PBB1192" s="22"/>
      <c r="PBC1192" s="22"/>
      <c r="PBD1192" s="22"/>
      <c r="PBE1192" s="22"/>
      <c r="PBF1192" s="22"/>
      <c r="PBG1192" s="22"/>
      <c r="PBH1192" s="22"/>
      <c r="PBI1192" s="22"/>
      <c r="PBJ1192" s="22"/>
      <c r="PBK1192" s="22"/>
      <c r="PBL1192" s="22"/>
      <c r="PBM1192" s="22"/>
      <c r="PBN1192" s="22"/>
      <c r="PBO1192" s="22"/>
      <c r="PBP1192" s="22"/>
      <c r="PBQ1192" s="22"/>
      <c r="PBR1192" s="22"/>
      <c r="PBS1192" s="22"/>
      <c r="PBT1192" s="22"/>
      <c r="PBU1192" s="22"/>
      <c r="PBV1192" s="22"/>
      <c r="PBW1192" s="22"/>
      <c r="PBX1192" s="22"/>
      <c r="PBY1192" s="22"/>
      <c r="PBZ1192" s="22"/>
      <c r="PCA1192" s="22"/>
      <c r="PCB1192" s="22"/>
      <c r="PCC1192" s="22"/>
      <c r="PCD1192" s="22"/>
      <c r="PCE1192" s="22"/>
      <c r="PCF1192" s="22"/>
      <c r="PCG1192" s="22"/>
      <c r="PCH1192" s="22"/>
      <c r="PCI1192" s="22"/>
      <c r="PCJ1192" s="22"/>
      <c r="PCK1192" s="22"/>
      <c r="PCL1192" s="22"/>
      <c r="PCM1192" s="22"/>
      <c r="PCN1192" s="22"/>
      <c r="PCO1192" s="22"/>
      <c r="PCP1192" s="22"/>
      <c r="PCQ1192" s="22"/>
      <c r="PCR1192" s="22"/>
      <c r="PCS1192" s="22"/>
      <c r="PCT1192" s="22"/>
      <c r="PCU1192" s="22"/>
      <c r="PCV1192" s="22"/>
      <c r="PCW1192" s="22"/>
      <c r="PCX1192" s="22"/>
      <c r="PCY1192" s="22"/>
      <c r="PCZ1192" s="22"/>
      <c r="PDA1192" s="22"/>
      <c r="PDB1192" s="22"/>
      <c r="PDC1192" s="22"/>
      <c r="PDD1192" s="22"/>
      <c r="PDE1192" s="22"/>
      <c r="PDF1192" s="22"/>
      <c r="PDG1192" s="22"/>
      <c r="PDH1192" s="22"/>
      <c r="PDI1192" s="22"/>
      <c r="PDJ1192" s="22"/>
      <c r="PDK1192" s="22"/>
      <c r="PDL1192" s="22"/>
      <c r="PDM1192" s="22"/>
      <c r="PDN1192" s="22"/>
      <c r="PDO1192" s="22"/>
      <c r="PDP1192" s="22"/>
      <c r="PDQ1192" s="22"/>
      <c r="PDR1192" s="22"/>
      <c r="PDS1192" s="22"/>
      <c r="PDT1192" s="22"/>
      <c r="PDU1192" s="22"/>
      <c r="PDV1192" s="22"/>
      <c r="PDW1192" s="22"/>
      <c r="PDX1192" s="22"/>
      <c r="PDY1192" s="22"/>
      <c r="PDZ1192" s="22"/>
      <c r="PEA1192" s="22"/>
      <c r="PEB1192" s="22"/>
      <c r="PEC1192" s="22"/>
      <c r="PED1192" s="22"/>
      <c r="PEE1192" s="22"/>
      <c r="PEF1192" s="22"/>
      <c r="PEG1192" s="22"/>
      <c r="PEH1192" s="22"/>
      <c r="PEI1192" s="22"/>
      <c r="PEJ1192" s="22"/>
      <c r="PEK1192" s="22"/>
      <c r="PEL1192" s="22"/>
      <c r="PEM1192" s="22"/>
      <c r="PEN1192" s="22"/>
      <c r="PEO1192" s="22"/>
      <c r="PEP1192" s="22"/>
      <c r="PEQ1192" s="22"/>
      <c r="PER1192" s="22"/>
      <c r="PES1192" s="22"/>
      <c r="PET1192" s="22"/>
      <c r="PEU1192" s="22"/>
      <c r="PEV1192" s="22"/>
      <c r="PEW1192" s="22"/>
      <c r="PEX1192" s="22"/>
      <c r="PEY1192" s="22"/>
      <c r="PEZ1192" s="22"/>
      <c r="PFA1192" s="22"/>
      <c r="PFB1192" s="22"/>
      <c r="PFC1192" s="22"/>
      <c r="PFD1192" s="22"/>
      <c r="PFE1192" s="22"/>
      <c r="PFF1192" s="22"/>
      <c r="PFG1192" s="22"/>
      <c r="PFH1192" s="22"/>
      <c r="PFI1192" s="22"/>
      <c r="PFJ1192" s="22"/>
      <c r="PFK1192" s="22"/>
      <c r="PFL1192" s="22"/>
      <c r="PFM1192" s="22"/>
      <c r="PFN1192" s="22"/>
      <c r="PFO1192" s="22"/>
      <c r="PFP1192" s="22"/>
      <c r="PFQ1192" s="22"/>
      <c r="PFR1192" s="22"/>
      <c r="PFS1192" s="22"/>
      <c r="PFT1192" s="22"/>
      <c r="PFU1192" s="22"/>
      <c r="PFV1192" s="22"/>
      <c r="PFW1192" s="22"/>
      <c r="PFX1192" s="22"/>
      <c r="PFY1192" s="22"/>
      <c r="PFZ1192" s="22"/>
      <c r="PGA1192" s="22"/>
      <c r="PGB1192" s="22"/>
      <c r="PGC1192" s="22"/>
      <c r="PGD1192" s="22"/>
      <c r="PGE1192" s="22"/>
      <c r="PGF1192" s="22"/>
      <c r="PGG1192" s="22"/>
      <c r="PGH1192" s="22"/>
      <c r="PGI1192" s="22"/>
      <c r="PGJ1192" s="22"/>
      <c r="PGK1192" s="22"/>
      <c r="PGL1192" s="22"/>
      <c r="PGM1192" s="22"/>
      <c r="PGN1192" s="22"/>
      <c r="PGO1192" s="22"/>
      <c r="PGP1192" s="22"/>
      <c r="PGQ1192" s="22"/>
      <c r="PGR1192" s="22"/>
      <c r="PGS1192" s="22"/>
      <c r="PGT1192" s="22"/>
      <c r="PGU1192" s="22"/>
      <c r="PGV1192" s="22"/>
      <c r="PGW1192" s="22"/>
      <c r="PGX1192" s="22"/>
      <c r="PGY1192" s="22"/>
      <c r="PGZ1192" s="22"/>
      <c r="PHA1192" s="22"/>
      <c r="PHB1192" s="22"/>
      <c r="PHC1192" s="22"/>
      <c r="PHD1192" s="22"/>
      <c r="PHE1192" s="22"/>
      <c r="PHF1192" s="22"/>
      <c r="PHG1192" s="22"/>
      <c r="PHH1192" s="22"/>
      <c r="PHI1192" s="22"/>
      <c r="PHJ1192" s="22"/>
      <c r="PHK1192" s="22"/>
      <c r="PHL1192" s="22"/>
      <c r="PHM1192" s="22"/>
      <c r="PHN1192" s="22"/>
      <c r="PHO1192" s="22"/>
      <c r="PHP1192" s="22"/>
      <c r="PHQ1192" s="22"/>
      <c r="PHR1192" s="22"/>
      <c r="PHS1192" s="22"/>
      <c r="PHT1192" s="22"/>
      <c r="PHU1192" s="22"/>
      <c r="PHV1192" s="22"/>
      <c r="PHW1192" s="22"/>
      <c r="PHX1192" s="22"/>
      <c r="PHY1192" s="22"/>
      <c r="PHZ1192" s="22"/>
      <c r="PIA1192" s="22"/>
      <c r="PIB1192" s="22"/>
      <c r="PIC1192" s="22"/>
      <c r="PID1192" s="22"/>
      <c r="PIE1192" s="22"/>
      <c r="PIF1192" s="22"/>
      <c r="PIG1192" s="22"/>
      <c r="PIH1192" s="22"/>
      <c r="PII1192" s="22"/>
      <c r="PIJ1192" s="22"/>
      <c r="PIK1192" s="22"/>
      <c r="PIL1192" s="22"/>
      <c r="PIM1192" s="22"/>
      <c r="PIN1192" s="22"/>
      <c r="PIO1192" s="22"/>
      <c r="PIP1192" s="22"/>
      <c r="PIQ1192" s="22"/>
      <c r="PIR1192" s="22"/>
      <c r="PIS1192" s="22"/>
      <c r="PIT1192" s="22"/>
      <c r="PIU1192" s="22"/>
      <c r="PIV1192" s="22"/>
      <c r="PIW1192" s="22"/>
      <c r="PIX1192" s="22"/>
      <c r="PIY1192" s="22"/>
      <c r="PIZ1192" s="22"/>
      <c r="PJA1192" s="22"/>
      <c r="PJB1192" s="22"/>
      <c r="PJC1192" s="22"/>
      <c r="PJD1192" s="22"/>
      <c r="PJE1192" s="22"/>
      <c r="PJF1192" s="22"/>
      <c r="PJG1192" s="22"/>
      <c r="PJH1192" s="22"/>
      <c r="PJI1192" s="22"/>
      <c r="PJJ1192" s="22"/>
      <c r="PJK1192" s="22"/>
      <c r="PJL1192" s="22"/>
      <c r="PJM1192" s="22"/>
      <c r="PJN1192" s="22"/>
      <c r="PJO1192" s="22"/>
      <c r="PJP1192" s="22"/>
      <c r="PJQ1192" s="22"/>
      <c r="PJR1192" s="22"/>
      <c r="PJS1192" s="22"/>
      <c r="PJT1192" s="22"/>
      <c r="PJU1192" s="22"/>
      <c r="PJV1192" s="22"/>
      <c r="PJW1192" s="22"/>
      <c r="PJX1192" s="22"/>
      <c r="PJY1192" s="22"/>
      <c r="PJZ1192" s="22"/>
      <c r="PKA1192" s="22"/>
      <c r="PKB1192" s="22"/>
      <c r="PKC1192" s="22"/>
      <c r="PKD1192" s="22"/>
      <c r="PKE1192" s="22"/>
      <c r="PKF1192" s="22"/>
      <c r="PKG1192" s="22"/>
      <c r="PKH1192" s="22"/>
      <c r="PKI1192" s="22"/>
      <c r="PKJ1192" s="22"/>
      <c r="PKK1192" s="22"/>
      <c r="PKL1192" s="22"/>
      <c r="PKM1192" s="22"/>
      <c r="PKN1192" s="22"/>
      <c r="PKO1192" s="22"/>
      <c r="PKP1192" s="22"/>
      <c r="PKQ1192" s="22"/>
      <c r="PKR1192" s="22"/>
      <c r="PKS1192" s="22"/>
      <c r="PKT1192" s="22"/>
      <c r="PKU1192" s="22"/>
      <c r="PKV1192" s="22"/>
      <c r="PKW1192" s="22"/>
      <c r="PKX1192" s="22"/>
      <c r="PKY1192" s="22"/>
      <c r="PKZ1192" s="22"/>
      <c r="PLA1192" s="22"/>
      <c r="PLB1192" s="22"/>
      <c r="PLC1192" s="22"/>
      <c r="PLD1192" s="22"/>
      <c r="PLE1192" s="22"/>
      <c r="PLF1192" s="22"/>
      <c r="PLG1192" s="22"/>
      <c r="PLH1192" s="22"/>
      <c r="PLI1192" s="22"/>
      <c r="PLJ1192" s="22"/>
      <c r="PLK1192" s="22"/>
      <c r="PLL1192" s="22"/>
      <c r="PLM1192" s="22"/>
      <c r="PLN1192" s="22"/>
      <c r="PLO1192" s="22"/>
      <c r="PLP1192" s="22"/>
      <c r="PLQ1192" s="22"/>
      <c r="PLR1192" s="22"/>
      <c r="PLS1192" s="22"/>
      <c r="PLT1192" s="22"/>
      <c r="PLU1192" s="22"/>
      <c r="PLV1192" s="22"/>
      <c r="PLW1192" s="22"/>
      <c r="PLX1192" s="22"/>
      <c r="PLY1192" s="22"/>
      <c r="PLZ1192" s="22"/>
      <c r="PMA1192" s="22"/>
      <c r="PMB1192" s="22"/>
      <c r="PMC1192" s="22"/>
      <c r="PMD1192" s="22"/>
      <c r="PME1192" s="22"/>
      <c r="PMF1192" s="22"/>
      <c r="PMG1192" s="22"/>
      <c r="PMH1192" s="22"/>
      <c r="PMI1192" s="22"/>
      <c r="PMJ1192" s="22"/>
      <c r="PMK1192" s="22"/>
      <c r="PML1192" s="22"/>
      <c r="PMM1192" s="22"/>
      <c r="PMN1192" s="22"/>
      <c r="PMO1192" s="22"/>
      <c r="PMP1192" s="22"/>
      <c r="PMQ1192" s="22"/>
      <c r="PMR1192" s="22"/>
      <c r="PMS1192" s="22"/>
      <c r="PMT1192" s="22"/>
      <c r="PMU1192" s="22"/>
      <c r="PMV1192" s="22"/>
      <c r="PMW1192" s="22"/>
      <c r="PMX1192" s="22"/>
      <c r="PMY1192" s="22"/>
      <c r="PMZ1192" s="22"/>
      <c r="PNA1192" s="22"/>
      <c r="PNB1192" s="22"/>
      <c r="PNC1192" s="22"/>
      <c r="PND1192" s="22"/>
      <c r="PNE1192" s="22"/>
      <c r="PNF1192" s="22"/>
      <c r="PNG1192" s="22"/>
      <c r="PNH1192" s="22"/>
      <c r="PNI1192" s="22"/>
      <c r="PNJ1192" s="22"/>
      <c r="PNK1192" s="22"/>
      <c r="PNL1192" s="22"/>
      <c r="PNM1192" s="22"/>
      <c r="PNN1192" s="22"/>
      <c r="PNO1192" s="22"/>
      <c r="PNP1192" s="22"/>
      <c r="PNQ1192" s="22"/>
      <c r="PNR1192" s="22"/>
      <c r="PNS1192" s="22"/>
      <c r="PNT1192" s="22"/>
      <c r="PNU1192" s="22"/>
      <c r="PNV1192" s="22"/>
      <c r="PNW1192" s="22"/>
      <c r="PNX1192" s="22"/>
      <c r="PNY1192" s="22"/>
      <c r="PNZ1192" s="22"/>
      <c r="POA1192" s="22"/>
      <c r="POB1192" s="22"/>
      <c r="POC1192" s="22"/>
      <c r="POD1192" s="22"/>
      <c r="POE1192" s="22"/>
      <c r="POF1192" s="22"/>
      <c r="POG1192" s="22"/>
      <c r="POH1192" s="22"/>
      <c r="POI1192" s="22"/>
      <c r="POJ1192" s="22"/>
      <c r="POK1192" s="22"/>
      <c r="POL1192" s="22"/>
      <c r="POM1192" s="22"/>
      <c r="PON1192" s="22"/>
      <c r="POO1192" s="22"/>
      <c r="POP1192" s="22"/>
      <c r="POQ1192" s="22"/>
      <c r="POR1192" s="22"/>
      <c r="POS1192" s="22"/>
      <c r="POT1192" s="22"/>
      <c r="POU1192" s="22"/>
      <c r="POV1192" s="22"/>
      <c r="POW1192" s="22"/>
      <c r="POX1192" s="22"/>
      <c r="POY1192" s="22"/>
      <c r="POZ1192" s="22"/>
      <c r="PPA1192" s="22"/>
      <c r="PPB1192" s="22"/>
      <c r="PPC1192" s="22"/>
      <c r="PPD1192" s="22"/>
      <c r="PPE1192" s="22"/>
      <c r="PPF1192" s="22"/>
      <c r="PPG1192" s="22"/>
      <c r="PPH1192" s="22"/>
      <c r="PPI1192" s="22"/>
      <c r="PPJ1192" s="22"/>
      <c r="PPK1192" s="22"/>
      <c r="PPL1192" s="22"/>
      <c r="PPM1192" s="22"/>
      <c r="PPN1192" s="22"/>
      <c r="PPO1192" s="22"/>
      <c r="PPP1192" s="22"/>
      <c r="PPQ1192" s="22"/>
      <c r="PPR1192" s="22"/>
      <c r="PPS1192" s="22"/>
      <c r="PPT1192" s="22"/>
      <c r="PPU1192" s="22"/>
      <c r="PPV1192" s="22"/>
      <c r="PPW1192" s="22"/>
      <c r="PPX1192" s="22"/>
      <c r="PPY1192" s="22"/>
      <c r="PPZ1192" s="22"/>
      <c r="PQA1192" s="22"/>
      <c r="PQB1192" s="22"/>
      <c r="PQC1192" s="22"/>
      <c r="PQD1192" s="22"/>
      <c r="PQE1192" s="22"/>
      <c r="PQF1192" s="22"/>
      <c r="PQG1192" s="22"/>
      <c r="PQH1192" s="22"/>
      <c r="PQI1192" s="22"/>
      <c r="PQJ1192" s="22"/>
      <c r="PQK1192" s="22"/>
      <c r="PQL1192" s="22"/>
      <c r="PQM1192" s="22"/>
      <c r="PQN1192" s="22"/>
      <c r="PQO1192" s="22"/>
      <c r="PQP1192" s="22"/>
      <c r="PQQ1192" s="22"/>
      <c r="PQR1192" s="22"/>
      <c r="PQS1192" s="22"/>
      <c r="PQT1192" s="22"/>
      <c r="PQU1192" s="22"/>
      <c r="PQV1192" s="22"/>
      <c r="PQW1192" s="22"/>
      <c r="PQX1192" s="22"/>
      <c r="PQY1192" s="22"/>
      <c r="PQZ1192" s="22"/>
      <c r="PRA1192" s="22"/>
      <c r="PRB1192" s="22"/>
      <c r="PRC1192" s="22"/>
      <c r="PRD1192" s="22"/>
      <c r="PRE1192" s="22"/>
      <c r="PRF1192" s="22"/>
      <c r="PRG1192" s="22"/>
      <c r="PRH1192" s="22"/>
      <c r="PRI1192" s="22"/>
      <c r="PRJ1192" s="22"/>
      <c r="PRK1192" s="22"/>
      <c r="PRL1192" s="22"/>
      <c r="PRM1192" s="22"/>
      <c r="PRN1192" s="22"/>
      <c r="PRO1192" s="22"/>
      <c r="PRP1192" s="22"/>
      <c r="PRQ1192" s="22"/>
      <c r="PRR1192" s="22"/>
      <c r="PRS1192" s="22"/>
      <c r="PRT1192" s="22"/>
      <c r="PRU1192" s="22"/>
      <c r="PRV1192" s="22"/>
      <c r="PRW1192" s="22"/>
      <c r="PRX1192" s="22"/>
      <c r="PRY1192" s="22"/>
      <c r="PRZ1192" s="22"/>
      <c r="PSA1192" s="22"/>
      <c r="PSB1192" s="22"/>
      <c r="PSC1192" s="22"/>
      <c r="PSD1192" s="22"/>
      <c r="PSE1192" s="22"/>
      <c r="PSF1192" s="22"/>
      <c r="PSG1192" s="22"/>
      <c r="PSH1192" s="22"/>
      <c r="PSI1192" s="22"/>
      <c r="PSJ1192" s="22"/>
      <c r="PSK1192" s="22"/>
      <c r="PSL1192" s="22"/>
      <c r="PSM1192" s="22"/>
      <c r="PSN1192" s="22"/>
      <c r="PSO1192" s="22"/>
      <c r="PSP1192" s="22"/>
      <c r="PSQ1192" s="22"/>
      <c r="PSR1192" s="22"/>
      <c r="PSS1192" s="22"/>
      <c r="PST1192" s="22"/>
      <c r="PSU1192" s="22"/>
      <c r="PSV1192" s="22"/>
      <c r="PSW1192" s="22"/>
      <c r="PSX1192" s="22"/>
      <c r="PSY1192" s="22"/>
      <c r="PSZ1192" s="22"/>
      <c r="PTA1192" s="22"/>
      <c r="PTB1192" s="22"/>
      <c r="PTC1192" s="22"/>
      <c r="PTD1192" s="22"/>
      <c r="PTE1192" s="22"/>
      <c r="PTF1192" s="22"/>
      <c r="PTG1192" s="22"/>
      <c r="PTH1192" s="22"/>
      <c r="PTI1192" s="22"/>
      <c r="PTJ1192" s="22"/>
      <c r="PTK1192" s="22"/>
      <c r="PTL1192" s="22"/>
      <c r="PTM1192" s="22"/>
      <c r="PTN1192" s="22"/>
      <c r="PTO1192" s="22"/>
      <c r="PTP1192" s="22"/>
      <c r="PTQ1192" s="22"/>
      <c r="PTR1192" s="22"/>
      <c r="PTS1192" s="22"/>
      <c r="PTT1192" s="22"/>
      <c r="PTU1192" s="22"/>
      <c r="PTV1192" s="22"/>
      <c r="PTW1192" s="22"/>
      <c r="PTX1192" s="22"/>
      <c r="PTY1192" s="22"/>
      <c r="PTZ1192" s="22"/>
      <c r="PUA1192" s="22"/>
      <c r="PUB1192" s="22"/>
      <c r="PUC1192" s="22"/>
      <c r="PUD1192" s="22"/>
      <c r="PUE1192" s="22"/>
      <c r="PUF1192" s="22"/>
      <c r="PUG1192" s="22"/>
      <c r="PUH1192" s="22"/>
      <c r="PUI1192" s="22"/>
      <c r="PUJ1192" s="22"/>
      <c r="PUK1192" s="22"/>
      <c r="PUL1192" s="22"/>
      <c r="PUM1192" s="22"/>
      <c r="PUN1192" s="22"/>
      <c r="PUO1192" s="22"/>
      <c r="PUP1192" s="22"/>
      <c r="PUQ1192" s="22"/>
      <c r="PUR1192" s="22"/>
      <c r="PUS1192" s="22"/>
      <c r="PUT1192" s="22"/>
      <c r="PUU1192" s="22"/>
      <c r="PUV1192" s="22"/>
      <c r="PUW1192" s="22"/>
      <c r="PUX1192" s="22"/>
      <c r="PUY1192" s="22"/>
      <c r="PUZ1192" s="22"/>
      <c r="PVA1192" s="22"/>
      <c r="PVB1192" s="22"/>
      <c r="PVC1192" s="22"/>
      <c r="PVD1192" s="22"/>
      <c r="PVE1192" s="22"/>
      <c r="PVF1192" s="22"/>
      <c r="PVG1192" s="22"/>
      <c r="PVH1192" s="22"/>
      <c r="PVI1192" s="22"/>
      <c r="PVJ1192" s="22"/>
      <c r="PVK1192" s="22"/>
      <c r="PVL1192" s="22"/>
      <c r="PVM1192" s="22"/>
      <c r="PVN1192" s="22"/>
      <c r="PVO1192" s="22"/>
      <c r="PVP1192" s="22"/>
      <c r="PVQ1192" s="22"/>
      <c r="PVR1192" s="22"/>
      <c r="PVS1192" s="22"/>
      <c r="PVT1192" s="22"/>
      <c r="PVU1192" s="22"/>
      <c r="PVV1192" s="22"/>
      <c r="PVW1192" s="22"/>
      <c r="PVX1192" s="22"/>
      <c r="PVY1192" s="22"/>
      <c r="PVZ1192" s="22"/>
      <c r="PWA1192" s="22"/>
      <c r="PWB1192" s="22"/>
      <c r="PWC1192" s="22"/>
      <c r="PWD1192" s="22"/>
      <c r="PWE1192" s="22"/>
      <c r="PWF1192" s="22"/>
      <c r="PWG1192" s="22"/>
      <c r="PWH1192" s="22"/>
      <c r="PWI1192" s="22"/>
      <c r="PWJ1192" s="22"/>
      <c r="PWK1192" s="22"/>
      <c r="PWL1192" s="22"/>
      <c r="PWM1192" s="22"/>
      <c r="PWN1192" s="22"/>
      <c r="PWO1192" s="22"/>
      <c r="PWP1192" s="22"/>
      <c r="PWQ1192" s="22"/>
      <c r="PWR1192" s="22"/>
      <c r="PWS1192" s="22"/>
      <c r="PWT1192" s="22"/>
      <c r="PWU1192" s="22"/>
      <c r="PWV1192" s="22"/>
      <c r="PWW1192" s="22"/>
      <c r="PWX1192" s="22"/>
      <c r="PWY1192" s="22"/>
      <c r="PWZ1192" s="22"/>
      <c r="PXA1192" s="22"/>
      <c r="PXB1192" s="22"/>
      <c r="PXC1192" s="22"/>
      <c r="PXD1192" s="22"/>
      <c r="PXE1192" s="22"/>
      <c r="PXF1192" s="22"/>
      <c r="PXG1192" s="22"/>
      <c r="PXH1192" s="22"/>
      <c r="PXI1192" s="22"/>
      <c r="PXJ1192" s="22"/>
      <c r="PXK1192" s="22"/>
      <c r="PXL1192" s="22"/>
      <c r="PXM1192" s="22"/>
      <c r="PXN1192" s="22"/>
      <c r="PXO1192" s="22"/>
      <c r="PXP1192" s="22"/>
      <c r="PXQ1192" s="22"/>
      <c r="PXR1192" s="22"/>
      <c r="PXS1192" s="22"/>
      <c r="PXT1192" s="22"/>
      <c r="PXU1192" s="22"/>
      <c r="PXV1192" s="22"/>
      <c r="PXW1192" s="22"/>
      <c r="PXX1192" s="22"/>
      <c r="PXY1192" s="22"/>
      <c r="PXZ1192" s="22"/>
      <c r="PYA1192" s="22"/>
      <c r="PYB1192" s="22"/>
      <c r="PYC1192" s="22"/>
      <c r="PYD1192" s="22"/>
      <c r="PYE1192" s="22"/>
      <c r="PYF1192" s="22"/>
      <c r="PYG1192" s="22"/>
      <c r="PYH1192" s="22"/>
      <c r="PYI1192" s="22"/>
      <c r="PYJ1192" s="22"/>
      <c r="PYK1192" s="22"/>
      <c r="PYL1192" s="22"/>
      <c r="PYM1192" s="22"/>
      <c r="PYN1192" s="22"/>
      <c r="PYO1192" s="22"/>
      <c r="PYP1192" s="22"/>
      <c r="PYQ1192" s="22"/>
      <c r="PYR1192" s="22"/>
      <c r="PYS1192" s="22"/>
      <c r="PYT1192" s="22"/>
      <c r="PYU1192" s="22"/>
      <c r="PYV1192" s="22"/>
      <c r="PYW1192" s="22"/>
      <c r="PYX1192" s="22"/>
      <c r="PYY1192" s="22"/>
      <c r="PYZ1192" s="22"/>
      <c r="PZA1192" s="22"/>
      <c r="PZB1192" s="22"/>
      <c r="PZC1192" s="22"/>
      <c r="PZD1192" s="22"/>
      <c r="PZE1192" s="22"/>
      <c r="PZF1192" s="22"/>
      <c r="PZG1192" s="22"/>
      <c r="PZH1192" s="22"/>
      <c r="PZI1192" s="22"/>
      <c r="PZJ1192" s="22"/>
      <c r="PZK1192" s="22"/>
      <c r="PZL1192" s="22"/>
      <c r="PZM1192" s="22"/>
      <c r="PZN1192" s="22"/>
      <c r="PZO1192" s="22"/>
      <c r="PZP1192" s="22"/>
      <c r="PZQ1192" s="22"/>
      <c r="PZR1192" s="22"/>
      <c r="PZS1192" s="22"/>
      <c r="PZT1192" s="22"/>
      <c r="PZU1192" s="22"/>
      <c r="PZV1192" s="22"/>
      <c r="PZW1192" s="22"/>
      <c r="PZX1192" s="22"/>
      <c r="PZY1192" s="22"/>
      <c r="PZZ1192" s="22"/>
      <c r="QAA1192" s="22"/>
      <c r="QAB1192" s="22"/>
      <c r="QAC1192" s="22"/>
      <c r="QAD1192" s="22"/>
      <c r="QAE1192" s="22"/>
      <c r="QAF1192" s="22"/>
      <c r="QAG1192" s="22"/>
      <c r="QAH1192" s="22"/>
      <c r="QAI1192" s="22"/>
      <c r="QAJ1192" s="22"/>
      <c r="QAK1192" s="22"/>
      <c r="QAL1192" s="22"/>
      <c r="QAM1192" s="22"/>
      <c r="QAN1192" s="22"/>
      <c r="QAO1192" s="22"/>
      <c r="QAP1192" s="22"/>
      <c r="QAQ1192" s="22"/>
      <c r="QAR1192" s="22"/>
      <c r="QAS1192" s="22"/>
      <c r="QAT1192" s="22"/>
      <c r="QAU1192" s="22"/>
      <c r="QAV1192" s="22"/>
      <c r="QAW1192" s="22"/>
      <c r="QAX1192" s="22"/>
      <c r="QAY1192" s="22"/>
      <c r="QAZ1192" s="22"/>
      <c r="QBA1192" s="22"/>
      <c r="QBB1192" s="22"/>
      <c r="QBC1192" s="22"/>
      <c r="QBD1192" s="22"/>
      <c r="QBE1192" s="22"/>
      <c r="QBF1192" s="22"/>
      <c r="QBG1192" s="22"/>
      <c r="QBH1192" s="22"/>
      <c r="QBI1192" s="22"/>
      <c r="QBJ1192" s="22"/>
      <c r="QBK1192" s="22"/>
      <c r="QBL1192" s="22"/>
      <c r="QBM1192" s="22"/>
      <c r="QBN1192" s="22"/>
      <c r="QBO1192" s="22"/>
      <c r="QBP1192" s="22"/>
      <c r="QBQ1192" s="22"/>
      <c r="QBR1192" s="22"/>
      <c r="QBS1192" s="22"/>
      <c r="QBT1192" s="22"/>
      <c r="QBU1192" s="22"/>
      <c r="QBV1192" s="22"/>
      <c r="QBW1192" s="22"/>
      <c r="QBX1192" s="22"/>
      <c r="QBY1192" s="22"/>
      <c r="QBZ1192" s="22"/>
      <c r="QCA1192" s="22"/>
      <c r="QCB1192" s="22"/>
      <c r="QCC1192" s="22"/>
      <c r="QCD1192" s="22"/>
      <c r="QCE1192" s="22"/>
      <c r="QCF1192" s="22"/>
      <c r="QCG1192" s="22"/>
      <c r="QCH1192" s="22"/>
      <c r="QCI1192" s="22"/>
      <c r="QCJ1192" s="22"/>
      <c r="QCK1192" s="22"/>
      <c r="QCL1192" s="22"/>
      <c r="QCM1192" s="22"/>
      <c r="QCN1192" s="22"/>
      <c r="QCO1192" s="22"/>
      <c r="QCP1192" s="22"/>
      <c r="QCQ1192" s="22"/>
      <c r="QCR1192" s="22"/>
      <c r="QCS1192" s="22"/>
      <c r="QCT1192" s="22"/>
      <c r="QCU1192" s="22"/>
      <c r="QCV1192" s="22"/>
      <c r="QCW1192" s="22"/>
      <c r="QCX1192" s="22"/>
      <c r="QCY1192" s="22"/>
      <c r="QCZ1192" s="22"/>
      <c r="QDA1192" s="22"/>
      <c r="QDB1192" s="22"/>
      <c r="QDC1192" s="22"/>
      <c r="QDD1192" s="22"/>
      <c r="QDE1192" s="22"/>
      <c r="QDF1192" s="22"/>
      <c r="QDG1192" s="22"/>
      <c r="QDH1192" s="22"/>
      <c r="QDI1192" s="22"/>
      <c r="QDJ1192" s="22"/>
      <c r="QDK1192" s="22"/>
      <c r="QDL1192" s="22"/>
      <c r="QDM1192" s="22"/>
      <c r="QDN1192" s="22"/>
      <c r="QDO1192" s="22"/>
      <c r="QDP1192" s="22"/>
      <c r="QDQ1192" s="22"/>
      <c r="QDR1192" s="22"/>
      <c r="QDS1192" s="22"/>
      <c r="QDT1192" s="22"/>
      <c r="QDU1192" s="22"/>
      <c r="QDV1192" s="22"/>
      <c r="QDW1192" s="22"/>
      <c r="QDX1192" s="22"/>
      <c r="QDY1192" s="22"/>
      <c r="QDZ1192" s="22"/>
      <c r="QEA1192" s="22"/>
      <c r="QEB1192" s="22"/>
      <c r="QEC1192" s="22"/>
      <c r="QED1192" s="22"/>
      <c r="QEE1192" s="22"/>
      <c r="QEF1192" s="22"/>
      <c r="QEG1192" s="22"/>
      <c r="QEH1192" s="22"/>
      <c r="QEI1192" s="22"/>
      <c r="QEJ1192" s="22"/>
      <c r="QEK1192" s="22"/>
      <c r="QEL1192" s="22"/>
      <c r="QEM1192" s="22"/>
      <c r="QEN1192" s="22"/>
      <c r="QEO1192" s="22"/>
      <c r="QEP1192" s="22"/>
      <c r="QEQ1192" s="22"/>
      <c r="QER1192" s="22"/>
      <c r="QES1192" s="22"/>
      <c r="QET1192" s="22"/>
      <c r="QEU1192" s="22"/>
      <c r="QEV1192" s="22"/>
      <c r="QEW1192" s="22"/>
      <c r="QEX1192" s="22"/>
      <c r="QEY1192" s="22"/>
      <c r="QEZ1192" s="22"/>
      <c r="QFA1192" s="22"/>
      <c r="QFB1192" s="22"/>
      <c r="QFC1192" s="22"/>
      <c r="QFD1192" s="22"/>
      <c r="QFE1192" s="22"/>
      <c r="QFF1192" s="22"/>
      <c r="QFG1192" s="22"/>
      <c r="QFH1192" s="22"/>
      <c r="QFI1192" s="22"/>
      <c r="QFJ1192" s="22"/>
      <c r="QFK1192" s="22"/>
      <c r="QFL1192" s="22"/>
      <c r="QFM1192" s="22"/>
      <c r="QFN1192" s="22"/>
      <c r="QFO1192" s="22"/>
      <c r="QFP1192" s="22"/>
      <c r="QFQ1192" s="22"/>
      <c r="QFR1192" s="22"/>
      <c r="QFS1192" s="22"/>
      <c r="QFT1192" s="22"/>
      <c r="QFU1192" s="22"/>
      <c r="QFV1192" s="22"/>
      <c r="QFW1192" s="22"/>
      <c r="QFX1192" s="22"/>
      <c r="QFY1192" s="22"/>
      <c r="QFZ1192" s="22"/>
      <c r="QGA1192" s="22"/>
      <c r="QGB1192" s="22"/>
      <c r="QGC1192" s="22"/>
      <c r="QGD1192" s="22"/>
      <c r="QGE1192" s="22"/>
      <c r="QGF1192" s="22"/>
      <c r="QGG1192" s="22"/>
      <c r="QGH1192" s="22"/>
      <c r="QGI1192" s="22"/>
      <c r="QGJ1192" s="22"/>
      <c r="QGK1192" s="22"/>
      <c r="QGL1192" s="22"/>
      <c r="QGM1192" s="22"/>
      <c r="QGN1192" s="22"/>
      <c r="QGO1192" s="22"/>
      <c r="QGP1192" s="22"/>
      <c r="QGQ1192" s="22"/>
      <c r="QGR1192" s="22"/>
      <c r="QGS1192" s="22"/>
      <c r="QGT1192" s="22"/>
      <c r="QGU1192" s="22"/>
      <c r="QGV1192" s="22"/>
      <c r="QGW1192" s="22"/>
      <c r="QGX1192" s="22"/>
      <c r="QGY1192" s="22"/>
      <c r="QGZ1192" s="22"/>
      <c r="QHA1192" s="22"/>
      <c r="QHB1192" s="22"/>
      <c r="QHC1192" s="22"/>
      <c r="QHD1192" s="22"/>
      <c r="QHE1192" s="22"/>
      <c r="QHF1192" s="22"/>
      <c r="QHG1192" s="22"/>
      <c r="QHH1192" s="22"/>
      <c r="QHI1192" s="22"/>
      <c r="QHJ1192" s="22"/>
      <c r="QHK1192" s="22"/>
      <c r="QHL1192" s="22"/>
      <c r="QHM1192" s="22"/>
      <c r="QHN1192" s="22"/>
      <c r="QHO1192" s="22"/>
      <c r="QHP1192" s="22"/>
      <c r="QHQ1192" s="22"/>
      <c r="QHR1192" s="22"/>
      <c r="QHS1192" s="22"/>
      <c r="QHT1192" s="22"/>
      <c r="QHU1192" s="22"/>
      <c r="QHV1192" s="22"/>
      <c r="QHW1192" s="22"/>
      <c r="QHX1192" s="22"/>
      <c r="QHY1192" s="22"/>
      <c r="QHZ1192" s="22"/>
      <c r="QIA1192" s="22"/>
      <c r="QIB1192" s="22"/>
      <c r="QIC1192" s="22"/>
      <c r="QID1192" s="22"/>
      <c r="QIE1192" s="22"/>
      <c r="QIF1192" s="22"/>
      <c r="QIG1192" s="22"/>
      <c r="QIH1192" s="22"/>
      <c r="QII1192" s="22"/>
      <c r="QIJ1192" s="22"/>
      <c r="QIK1192" s="22"/>
      <c r="QIL1192" s="22"/>
      <c r="QIM1192" s="22"/>
      <c r="QIN1192" s="22"/>
      <c r="QIO1192" s="22"/>
      <c r="QIP1192" s="22"/>
      <c r="QIQ1192" s="22"/>
      <c r="QIR1192" s="22"/>
      <c r="QIS1192" s="22"/>
      <c r="QIT1192" s="22"/>
      <c r="QIU1192" s="22"/>
      <c r="QIV1192" s="22"/>
      <c r="QIW1192" s="22"/>
      <c r="QIX1192" s="22"/>
      <c r="QIY1192" s="22"/>
      <c r="QIZ1192" s="22"/>
      <c r="QJA1192" s="22"/>
      <c r="QJB1192" s="22"/>
      <c r="QJC1192" s="22"/>
      <c r="QJD1192" s="22"/>
      <c r="QJE1192" s="22"/>
      <c r="QJF1192" s="22"/>
      <c r="QJG1192" s="22"/>
      <c r="QJH1192" s="22"/>
      <c r="QJI1192" s="22"/>
      <c r="QJJ1192" s="22"/>
      <c r="QJK1192" s="22"/>
      <c r="QJL1192" s="22"/>
      <c r="QJM1192" s="22"/>
      <c r="QJN1192" s="22"/>
      <c r="QJO1192" s="22"/>
      <c r="QJP1192" s="22"/>
      <c r="QJQ1192" s="22"/>
      <c r="QJR1192" s="22"/>
      <c r="QJS1192" s="22"/>
      <c r="QJT1192" s="22"/>
      <c r="QJU1192" s="22"/>
      <c r="QJV1192" s="22"/>
      <c r="QJW1192" s="22"/>
      <c r="QJX1192" s="22"/>
      <c r="QJY1192" s="22"/>
      <c r="QJZ1192" s="22"/>
      <c r="QKA1192" s="22"/>
      <c r="QKB1192" s="22"/>
      <c r="QKC1192" s="22"/>
      <c r="QKD1192" s="22"/>
      <c r="QKE1192" s="22"/>
      <c r="QKF1192" s="22"/>
      <c r="QKG1192" s="22"/>
      <c r="QKH1192" s="22"/>
      <c r="QKI1192" s="22"/>
      <c r="QKJ1192" s="22"/>
      <c r="QKK1192" s="22"/>
      <c r="QKL1192" s="22"/>
      <c r="QKM1192" s="22"/>
      <c r="QKN1192" s="22"/>
      <c r="QKO1192" s="22"/>
      <c r="QKP1192" s="22"/>
      <c r="QKQ1192" s="22"/>
      <c r="QKR1192" s="22"/>
      <c r="QKS1192" s="22"/>
      <c r="QKT1192" s="22"/>
      <c r="QKU1192" s="22"/>
      <c r="QKV1192" s="22"/>
      <c r="QKW1192" s="22"/>
      <c r="QKX1192" s="22"/>
      <c r="QKY1192" s="22"/>
      <c r="QKZ1192" s="22"/>
      <c r="QLA1192" s="22"/>
      <c r="QLB1192" s="22"/>
      <c r="QLC1192" s="22"/>
      <c r="QLD1192" s="22"/>
      <c r="QLE1192" s="22"/>
      <c r="QLF1192" s="22"/>
      <c r="QLG1192" s="22"/>
      <c r="QLH1192" s="22"/>
      <c r="QLI1192" s="22"/>
      <c r="QLJ1192" s="22"/>
      <c r="QLK1192" s="22"/>
      <c r="QLL1192" s="22"/>
      <c r="QLM1192" s="22"/>
      <c r="QLN1192" s="22"/>
      <c r="QLO1192" s="22"/>
      <c r="QLP1192" s="22"/>
      <c r="QLQ1192" s="22"/>
      <c r="QLR1192" s="22"/>
      <c r="QLS1192" s="22"/>
      <c r="QLT1192" s="22"/>
      <c r="QLU1192" s="22"/>
      <c r="QLV1192" s="22"/>
      <c r="QLW1192" s="22"/>
      <c r="QLX1192" s="22"/>
      <c r="QLY1192" s="22"/>
      <c r="QLZ1192" s="22"/>
      <c r="QMA1192" s="22"/>
      <c r="QMB1192" s="22"/>
      <c r="QMC1192" s="22"/>
      <c r="QMD1192" s="22"/>
      <c r="QME1192" s="22"/>
      <c r="QMF1192" s="22"/>
      <c r="QMG1192" s="22"/>
      <c r="QMH1192" s="22"/>
      <c r="QMI1192" s="22"/>
      <c r="QMJ1192" s="22"/>
      <c r="QMK1192" s="22"/>
      <c r="QML1192" s="22"/>
      <c r="QMM1192" s="22"/>
      <c r="QMN1192" s="22"/>
      <c r="QMO1192" s="22"/>
      <c r="QMP1192" s="22"/>
      <c r="QMQ1192" s="22"/>
      <c r="QMR1192" s="22"/>
      <c r="QMS1192" s="22"/>
      <c r="QMT1192" s="22"/>
      <c r="QMU1192" s="22"/>
      <c r="QMV1192" s="22"/>
      <c r="QMW1192" s="22"/>
      <c r="QMX1192" s="22"/>
      <c r="QMY1192" s="22"/>
      <c r="QMZ1192" s="22"/>
      <c r="QNA1192" s="22"/>
      <c r="QNB1192" s="22"/>
      <c r="QNC1192" s="22"/>
      <c r="QND1192" s="22"/>
      <c r="QNE1192" s="22"/>
      <c r="QNF1192" s="22"/>
      <c r="QNG1192" s="22"/>
      <c r="QNH1192" s="22"/>
      <c r="QNI1192" s="22"/>
      <c r="QNJ1192" s="22"/>
      <c r="QNK1192" s="22"/>
      <c r="QNL1192" s="22"/>
      <c r="QNM1192" s="22"/>
      <c r="QNN1192" s="22"/>
      <c r="QNO1192" s="22"/>
      <c r="QNP1192" s="22"/>
      <c r="QNQ1192" s="22"/>
      <c r="QNR1192" s="22"/>
      <c r="QNS1192" s="22"/>
      <c r="QNT1192" s="22"/>
      <c r="QNU1192" s="22"/>
      <c r="QNV1192" s="22"/>
      <c r="QNW1192" s="22"/>
      <c r="QNX1192" s="22"/>
      <c r="QNY1192" s="22"/>
      <c r="QNZ1192" s="22"/>
      <c r="QOA1192" s="22"/>
      <c r="QOB1192" s="22"/>
      <c r="QOC1192" s="22"/>
      <c r="QOD1192" s="22"/>
      <c r="QOE1192" s="22"/>
      <c r="QOF1192" s="22"/>
      <c r="QOG1192" s="22"/>
      <c r="QOH1192" s="22"/>
      <c r="QOI1192" s="22"/>
      <c r="QOJ1192" s="22"/>
      <c r="QOK1192" s="22"/>
      <c r="QOL1192" s="22"/>
      <c r="QOM1192" s="22"/>
      <c r="QON1192" s="22"/>
      <c r="QOO1192" s="22"/>
      <c r="QOP1192" s="22"/>
      <c r="QOQ1192" s="22"/>
      <c r="QOR1192" s="22"/>
      <c r="QOS1192" s="22"/>
      <c r="QOT1192" s="22"/>
      <c r="QOU1192" s="22"/>
      <c r="QOV1192" s="22"/>
      <c r="QOW1192" s="22"/>
      <c r="QOX1192" s="22"/>
      <c r="QOY1192" s="22"/>
      <c r="QOZ1192" s="22"/>
      <c r="QPA1192" s="22"/>
      <c r="QPB1192" s="22"/>
      <c r="QPC1192" s="22"/>
      <c r="QPD1192" s="22"/>
      <c r="QPE1192" s="22"/>
      <c r="QPF1192" s="22"/>
      <c r="QPG1192" s="22"/>
      <c r="QPH1192" s="22"/>
      <c r="QPI1192" s="22"/>
      <c r="QPJ1192" s="22"/>
      <c r="QPK1192" s="22"/>
      <c r="QPL1192" s="22"/>
      <c r="QPM1192" s="22"/>
      <c r="QPN1192" s="22"/>
      <c r="QPO1192" s="22"/>
      <c r="QPP1192" s="22"/>
      <c r="QPQ1192" s="22"/>
      <c r="QPR1192" s="22"/>
      <c r="QPS1192" s="22"/>
      <c r="QPT1192" s="22"/>
      <c r="QPU1192" s="22"/>
      <c r="QPV1192" s="22"/>
      <c r="QPW1192" s="22"/>
      <c r="QPX1192" s="22"/>
      <c r="QPY1192" s="22"/>
      <c r="QPZ1192" s="22"/>
      <c r="QQA1192" s="22"/>
      <c r="QQB1192" s="22"/>
      <c r="QQC1192" s="22"/>
      <c r="QQD1192" s="22"/>
      <c r="QQE1192" s="22"/>
      <c r="QQF1192" s="22"/>
      <c r="QQG1192" s="22"/>
      <c r="QQH1192" s="22"/>
      <c r="QQI1192" s="22"/>
      <c r="QQJ1192" s="22"/>
      <c r="QQK1192" s="22"/>
      <c r="QQL1192" s="22"/>
      <c r="QQM1192" s="22"/>
      <c r="QQN1192" s="22"/>
      <c r="QQO1192" s="22"/>
      <c r="QQP1192" s="22"/>
      <c r="QQQ1192" s="22"/>
      <c r="QQR1192" s="22"/>
      <c r="QQS1192" s="22"/>
      <c r="QQT1192" s="22"/>
      <c r="QQU1192" s="22"/>
      <c r="QQV1192" s="22"/>
      <c r="QQW1192" s="22"/>
      <c r="QQX1192" s="22"/>
      <c r="QQY1192" s="22"/>
      <c r="QQZ1192" s="22"/>
      <c r="QRA1192" s="22"/>
      <c r="QRB1192" s="22"/>
      <c r="QRC1192" s="22"/>
      <c r="QRD1192" s="22"/>
      <c r="QRE1192" s="22"/>
      <c r="QRF1192" s="22"/>
      <c r="QRG1192" s="22"/>
      <c r="QRH1192" s="22"/>
      <c r="QRI1192" s="22"/>
      <c r="QRJ1192" s="22"/>
      <c r="QRK1192" s="22"/>
      <c r="QRL1192" s="22"/>
      <c r="QRM1192" s="22"/>
      <c r="QRN1192" s="22"/>
      <c r="QRO1192" s="22"/>
      <c r="QRP1192" s="22"/>
      <c r="QRQ1192" s="22"/>
      <c r="QRR1192" s="22"/>
      <c r="QRS1192" s="22"/>
      <c r="QRT1192" s="22"/>
      <c r="QRU1192" s="22"/>
      <c r="QRV1192" s="22"/>
      <c r="QRW1192" s="22"/>
      <c r="QRX1192" s="22"/>
      <c r="QRY1192" s="22"/>
      <c r="QRZ1192" s="22"/>
      <c r="QSA1192" s="22"/>
      <c r="QSB1192" s="22"/>
      <c r="QSC1192" s="22"/>
      <c r="QSD1192" s="22"/>
      <c r="QSE1192" s="22"/>
      <c r="QSF1192" s="22"/>
      <c r="QSG1192" s="22"/>
      <c r="QSH1192" s="22"/>
      <c r="QSI1192" s="22"/>
      <c r="QSJ1192" s="22"/>
      <c r="QSK1192" s="22"/>
      <c r="QSL1192" s="22"/>
      <c r="QSM1192" s="22"/>
      <c r="QSN1192" s="22"/>
      <c r="QSO1192" s="22"/>
      <c r="QSP1192" s="22"/>
      <c r="QSQ1192" s="22"/>
      <c r="QSR1192" s="22"/>
      <c r="QSS1192" s="22"/>
      <c r="QST1192" s="22"/>
      <c r="QSU1192" s="22"/>
      <c r="QSV1192" s="22"/>
      <c r="QSW1192" s="22"/>
      <c r="QSX1192" s="22"/>
      <c r="QSY1192" s="22"/>
      <c r="QSZ1192" s="22"/>
      <c r="QTA1192" s="22"/>
      <c r="QTB1192" s="22"/>
      <c r="QTC1192" s="22"/>
      <c r="QTD1192" s="22"/>
      <c r="QTE1192" s="22"/>
      <c r="QTF1192" s="22"/>
      <c r="QTG1192" s="22"/>
      <c r="QTH1192" s="22"/>
      <c r="QTI1192" s="22"/>
      <c r="QTJ1192" s="22"/>
      <c r="QTK1192" s="22"/>
      <c r="QTL1192" s="22"/>
      <c r="QTM1192" s="22"/>
      <c r="QTN1192" s="22"/>
      <c r="QTO1192" s="22"/>
      <c r="QTP1192" s="22"/>
      <c r="QTQ1192" s="22"/>
      <c r="QTR1192" s="22"/>
      <c r="QTS1192" s="22"/>
      <c r="QTT1192" s="22"/>
      <c r="QTU1192" s="22"/>
      <c r="QTV1192" s="22"/>
      <c r="QTW1192" s="22"/>
      <c r="QTX1192" s="22"/>
      <c r="QTY1192" s="22"/>
      <c r="QTZ1192" s="22"/>
      <c r="QUA1192" s="22"/>
      <c r="QUB1192" s="22"/>
      <c r="QUC1192" s="22"/>
      <c r="QUD1192" s="22"/>
      <c r="QUE1192" s="22"/>
      <c r="QUF1192" s="22"/>
      <c r="QUG1192" s="22"/>
      <c r="QUH1192" s="22"/>
      <c r="QUI1192" s="22"/>
      <c r="QUJ1192" s="22"/>
      <c r="QUK1192" s="22"/>
      <c r="QUL1192" s="22"/>
      <c r="QUM1192" s="22"/>
      <c r="QUN1192" s="22"/>
      <c r="QUO1192" s="22"/>
      <c r="QUP1192" s="22"/>
      <c r="QUQ1192" s="22"/>
      <c r="QUR1192" s="22"/>
      <c r="QUS1192" s="22"/>
      <c r="QUT1192" s="22"/>
      <c r="QUU1192" s="22"/>
      <c r="QUV1192" s="22"/>
      <c r="QUW1192" s="22"/>
      <c r="QUX1192" s="22"/>
      <c r="QUY1192" s="22"/>
      <c r="QUZ1192" s="22"/>
      <c r="QVA1192" s="22"/>
      <c r="QVB1192" s="22"/>
      <c r="QVC1192" s="22"/>
      <c r="QVD1192" s="22"/>
      <c r="QVE1192" s="22"/>
      <c r="QVF1192" s="22"/>
      <c r="QVG1192" s="22"/>
      <c r="QVH1192" s="22"/>
      <c r="QVI1192" s="22"/>
      <c r="QVJ1192" s="22"/>
      <c r="QVK1192" s="22"/>
      <c r="QVL1192" s="22"/>
      <c r="QVM1192" s="22"/>
      <c r="QVN1192" s="22"/>
      <c r="QVO1192" s="22"/>
      <c r="QVP1192" s="22"/>
      <c r="QVQ1192" s="22"/>
      <c r="QVR1192" s="22"/>
      <c r="QVS1192" s="22"/>
      <c r="QVT1192" s="22"/>
      <c r="QVU1192" s="22"/>
      <c r="QVV1192" s="22"/>
      <c r="QVW1192" s="22"/>
      <c r="QVX1192" s="22"/>
      <c r="QVY1192" s="22"/>
      <c r="QVZ1192" s="22"/>
      <c r="QWA1192" s="22"/>
      <c r="QWB1192" s="22"/>
      <c r="QWC1192" s="22"/>
      <c r="QWD1192" s="22"/>
      <c r="QWE1192" s="22"/>
      <c r="QWF1192" s="22"/>
      <c r="QWG1192" s="22"/>
      <c r="QWH1192" s="22"/>
      <c r="QWI1192" s="22"/>
      <c r="QWJ1192" s="22"/>
      <c r="QWK1192" s="22"/>
      <c r="QWL1192" s="22"/>
      <c r="QWM1192" s="22"/>
      <c r="QWN1192" s="22"/>
      <c r="QWO1192" s="22"/>
      <c r="QWP1192" s="22"/>
      <c r="QWQ1192" s="22"/>
      <c r="QWR1192" s="22"/>
      <c r="QWS1192" s="22"/>
      <c r="QWT1192" s="22"/>
      <c r="QWU1192" s="22"/>
      <c r="QWV1192" s="22"/>
      <c r="QWW1192" s="22"/>
      <c r="QWX1192" s="22"/>
      <c r="QWY1192" s="22"/>
      <c r="QWZ1192" s="22"/>
      <c r="QXA1192" s="22"/>
      <c r="QXB1192" s="22"/>
      <c r="QXC1192" s="22"/>
      <c r="QXD1192" s="22"/>
      <c r="QXE1192" s="22"/>
      <c r="QXF1192" s="22"/>
      <c r="QXG1192" s="22"/>
      <c r="QXH1192" s="22"/>
      <c r="QXI1192" s="22"/>
      <c r="QXJ1192" s="22"/>
      <c r="QXK1192" s="22"/>
      <c r="QXL1192" s="22"/>
      <c r="QXM1192" s="22"/>
      <c r="QXN1192" s="22"/>
      <c r="QXO1192" s="22"/>
      <c r="QXP1192" s="22"/>
      <c r="QXQ1192" s="22"/>
      <c r="QXR1192" s="22"/>
      <c r="QXS1192" s="22"/>
      <c r="QXT1192" s="22"/>
      <c r="QXU1192" s="22"/>
      <c r="QXV1192" s="22"/>
      <c r="QXW1192" s="22"/>
      <c r="QXX1192" s="22"/>
      <c r="QXY1192" s="22"/>
      <c r="QXZ1192" s="22"/>
      <c r="QYA1192" s="22"/>
      <c r="QYB1192" s="22"/>
      <c r="QYC1192" s="22"/>
      <c r="QYD1192" s="22"/>
      <c r="QYE1192" s="22"/>
      <c r="QYF1192" s="22"/>
      <c r="QYG1192" s="22"/>
      <c r="QYH1192" s="22"/>
      <c r="QYI1192" s="22"/>
      <c r="QYJ1192" s="22"/>
      <c r="QYK1192" s="22"/>
      <c r="QYL1192" s="22"/>
      <c r="QYM1192" s="22"/>
      <c r="QYN1192" s="22"/>
      <c r="QYO1192" s="22"/>
      <c r="QYP1192" s="22"/>
      <c r="QYQ1192" s="22"/>
      <c r="QYR1192" s="22"/>
      <c r="QYS1192" s="22"/>
      <c r="QYT1192" s="22"/>
      <c r="QYU1192" s="22"/>
      <c r="QYV1192" s="22"/>
      <c r="QYW1192" s="22"/>
      <c r="QYX1192" s="22"/>
      <c r="QYY1192" s="22"/>
      <c r="QYZ1192" s="22"/>
      <c r="QZA1192" s="22"/>
      <c r="QZB1192" s="22"/>
      <c r="QZC1192" s="22"/>
      <c r="QZD1192" s="22"/>
      <c r="QZE1192" s="22"/>
      <c r="QZF1192" s="22"/>
      <c r="QZG1192" s="22"/>
      <c r="QZH1192" s="22"/>
      <c r="QZI1192" s="22"/>
      <c r="QZJ1192" s="22"/>
      <c r="QZK1192" s="22"/>
      <c r="QZL1192" s="22"/>
      <c r="QZM1192" s="22"/>
      <c r="QZN1192" s="22"/>
      <c r="QZO1192" s="22"/>
      <c r="QZP1192" s="22"/>
      <c r="QZQ1192" s="22"/>
      <c r="QZR1192" s="22"/>
      <c r="QZS1192" s="22"/>
      <c r="QZT1192" s="22"/>
      <c r="QZU1192" s="22"/>
      <c r="QZV1192" s="22"/>
      <c r="QZW1192" s="22"/>
      <c r="QZX1192" s="22"/>
      <c r="QZY1192" s="22"/>
      <c r="QZZ1192" s="22"/>
      <c r="RAA1192" s="22"/>
      <c r="RAB1192" s="22"/>
      <c r="RAC1192" s="22"/>
      <c r="RAD1192" s="22"/>
      <c r="RAE1192" s="22"/>
      <c r="RAF1192" s="22"/>
      <c r="RAG1192" s="22"/>
      <c r="RAH1192" s="22"/>
      <c r="RAI1192" s="22"/>
      <c r="RAJ1192" s="22"/>
      <c r="RAK1192" s="22"/>
      <c r="RAL1192" s="22"/>
      <c r="RAM1192" s="22"/>
      <c r="RAN1192" s="22"/>
      <c r="RAO1192" s="22"/>
      <c r="RAP1192" s="22"/>
      <c r="RAQ1192" s="22"/>
      <c r="RAR1192" s="22"/>
      <c r="RAS1192" s="22"/>
      <c r="RAT1192" s="22"/>
      <c r="RAU1192" s="22"/>
      <c r="RAV1192" s="22"/>
      <c r="RAW1192" s="22"/>
      <c r="RAX1192" s="22"/>
      <c r="RAY1192" s="22"/>
      <c r="RAZ1192" s="22"/>
      <c r="RBA1192" s="22"/>
      <c r="RBB1192" s="22"/>
      <c r="RBC1192" s="22"/>
      <c r="RBD1192" s="22"/>
      <c r="RBE1192" s="22"/>
      <c r="RBF1192" s="22"/>
      <c r="RBG1192" s="22"/>
      <c r="RBH1192" s="22"/>
      <c r="RBI1192" s="22"/>
      <c r="RBJ1192" s="22"/>
      <c r="RBK1192" s="22"/>
      <c r="RBL1192" s="22"/>
      <c r="RBM1192" s="22"/>
      <c r="RBN1192" s="22"/>
      <c r="RBO1192" s="22"/>
      <c r="RBP1192" s="22"/>
      <c r="RBQ1192" s="22"/>
      <c r="RBR1192" s="22"/>
      <c r="RBS1192" s="22"/>
      <c r="RBT1192" s="22"/>
      <c r="RBU1192" s="22"/>
      <c r="RBV1192" s="22"/>
      <c r="RBW1192" s="22"/>
      <c r="RBX1192" s="22"/>
      <c r="RBY1192" s="22"/>
      <c r="RBZ1192" s="22"/>
      <c r="RCA1192" s="22"/>
      <c r="RCB1192" s="22"/>
      <c r="RCC1192" s="22"/>
      <c r="RCD1192" s="22"/>
      <c r="RCE1192" s="22"/>
      <c r="RCF1192" s="22"/>
      <c r="RCG1192" s="22"/>
      <c r="RCH1192" s="22"/>
      <c r="RCI1192" s="22"/>
      <c r="RCJ1192" s="22"/>
      <c r="RCK1192" s="22"/>
      <c r="RCL1192" s="22"/>
      <c r="RCM1192" s="22"/>
      <c r="RCN1192" s="22"/>
      <c r="RCO1192" s="22"/>
      <c r="RCP1192" s="22"/>
      <c r="RCQ1192" s="22"/>
      <c r="RCR1192" s="22"/>
      <c r="RCS1192" s="22"/>
      <c r="RCT1192" s="22"/>
      <c r="RCU1192" s="22"/>
      <c r="RCV1192" s="22"/>
      <c r="RCW1192" s="22"/>
      <c r="RCX1192" s="22"/>
      <c r="RCY1192" s="22"/>
      <c r="RCZ1192" s="22"/>
      <c r="RDA1192" s="22"/>
      <c r="RDB1192" s="22"/>
      <c r="RDC1192" s="22"/>
      <c r="RDD1192" s="22"/>
      <c r="RDE1192" s="22"/>
      <c r="RDF1192" s="22"/>
      <c r="RDG1192" s="22"/>
      <c r="RDH1192" s="22"/>
      <c r="RDI1192" s="22"/>
      <c r="RDJ1192" s="22"/>
      <c r="RDK1192" s="22"/>
      <c r="RDL1192" s="22"/>
      <c r="RDM1192" s="22"/>
      <c r="RDN1192" s="22"/>
      <c r="RDO1192" s="22"/>
      <c r="RDP1192" s="22"/>
      <c r="RDQ1192" s="22"/>
      <c r="RDR1192" s="22"/>
      <c r="RDS1192" s="22"/>
      <c r="RDT1192" s="22"/>
      <c r="RDU1192" s="22"/>
      <c r="RDV1192" s="22"/>
      <c r="RDW1192" s="22"/>
      <c r="RDX1192" s="22"/>
      <c r="RDY1192" s="22"/>
      <c r="RDZ1192" s="22"/>
      <c r="REA1192" s="22"/>
      <c r="REB1192" s="22"/>
      <c r="REC1192" s="22"/>
      <c r="RED1192" s="22"/>
      <c r="REE1192" s="22"/>
      <c r="REF1192" s="22"/>
      <c r="REG1192" s="22"/>
      <c r="REH1192" s="22"/>
      <c r="REI1192" s="22"/>
      <c r="REJ1192" s="22"/>
      <c r="REK1192" s="22"/>
      <c r="REL1192" s="22"/>
      <c r="REM1192" s="22"/>
      <c r="REN1192" s="22"/>
      <c r="REO1192" s="22"/>
      <c r="REP1192" s="22"/>
      <c r="REQ1192" s="22"/>
      <c r="RER1192" s="22"/>
      <c r="RES1192" s="22"/>
      <c r="RET1192" s="22"/>
      <c r="REU1192" s="22"/>
      <c r="REV1192" s="22"/>
      <c r="REW1192" s="22"/>
      <c r="REX1192" s="22"/>
      <c r="REY1192" s="22"/>
      <c r="REZ1192" s="22"/>
      <c r="RFA1192" s="22"/>
      <c r="RFB1192" s="22"/>
      <c r="RFC1192" s="22"/>
      <c r="RFD1192" s="22"/>
      <c r="RFE1192" s="22"/>
      <c r="RFF1192" s="22"/>
      <c r="RFG1192" s="22"/>
      <c r="RFH1192" s="22"/>
      <c r="RFI1192" s="22"/>
      <c r="RFJ1192" s="22"/>
      <c r="RFK1192" s="22"/>
      <c r="RFL1192" s="22"/>
      <c r="RFM1192" s="22"/>
      <c r="RFN1192" s="22"/>
      <c r="RFO1192" s="22"/>
      <c r="RFP1192" s="22"/>
      <c r="RFQ1192" s="22"/>
      <c r="RFR1192" s="22"/>
      <c r="RFS1192" s="22"/>
      <c r="RFT1192" s="22"/>
      <c r="RFU1192" s="22"/>
      <c r="RFV1192" s="22"/>
      <c r="RFW1192" s="22"/>
      <c r="RFX1192" s="22"/>
      <c r="RFY1192" s="22"/>
      <c r="RFZ1192" s="22"/>
      <c r="RGA1192" s="22"/>
      <c r="RGB1192" s="22"/>
      <c r="RGC1192" s="22"/>
      <c r="RGD1192" s="22"/>
      <c r="RGE1192" s="22"/>
      <c r="RGF1192" s="22"/>
      <c r="RGG1192" s="22"/>
      <c r="RGH1192" s="22"/>
      <c r="RGI1192" s="22"/>
      <c r="RGJ1192" s="22"/>
      <c r="RGK1192" s="22"/>
      <c r="RGL1192" s="22"/>
      <c r="RGM1192" s="22"/>
      <c r="RGN1192" s="22"/>
      <c r="RGO1192" s="22"/>
      <c r="RGP1192" s="22"/>
      <c r="RGQ1192" s="22"/>
      <c r="RGR1192" s="22"/>
      <c r="RGS1192" s="22"/>
      <c r="RGT1192" s="22"/>
      <c r="RGU1192" s="22"/>
      <c r="RGV1192" s="22"/>
      <c r="RGW1192" s="22"/>
      <c r="RGX1192" s="22"/>
      <c r="RGY1192" s="22"/>
      <c r="RGZ1192" s="22"/>
      <c r="RHA1192" s="22"/>
      <c r="RHB1192" s="22"/>
      <c r="RHC1192" s="22"/>
      <c r="RHD1192" s="22"/>
      <c r="RHE1192" s="22"/>
      <c r="RHF1192" s="22"/>
      <c r="RHG1192" s="22"/>
      <c r="RHH1192" s="22"/>
      <c r="RHI1192" s="22"/>
      <c r="RHJ1192" s="22"/>
      <c r="RHK1192" s="22"/>
      <c r="RHL1192" s="22"/>
      <c r="RHM1192" s="22"/>
      <c r="RHN1192" s="22"/>
      <c r="RHO1192" s="22"/>
      <c r="RHP1192" s="22"/>
      <c r="RHQ1192" s="22"/>
      <c r="RHR1192" s="22"/>
      <c r="RHS1192" s="22"/>
      <c r="RHT1192" s="22"/>
      <c r="RHU1192" s="22"/>
      <c r="RHV1192" s="22"/>
      <c r="RHW1192" s="22"/>
      <c r="RHX1192" s="22"/>
      <c r="RHY1192" s="22"/>
      <c r="RHZ1192" s="22"/>
      <c r="RIA1192" s="22"/>
      <c r="RIB1192" s="22"/>
      <c r="RIC1192" s="22"/>
      <c r="RID1192" s="22"/>
      <c r="RIE1192" s="22"/>
      <c r="RIF1192" s="22"/>
      <c r="RIG1192" s="22"/>
      <c r="RIH1192" s="22"/>
      <c r="RII1192" s="22"/>
      <c r="RIJ1192" s="22"/>
      <c r="RIK1192" s="22"/>
      <c r="RIL1192" s="22"/>
      <c r="RIM1192" s="22"/>
      <c r="RIN1192" s="22"/>
      <c r="RIO1192" s="22"/>
      <c r="RIP1192" s="22"/>
      <c r="RIQ1192" s="22"/>
      <c r="RIR1192" s="22"/>
      <c r="RIS1192" s="22"/>
      <c r="RIT1192" s="22"/>
      <c r="RIU1192" s="22"/>
      <c r="RIV1192" s="22"/>
      <c r="RIW1192" s="22"/>
      <c r="RIX1192" s="22"/>
      <c r="RIY1192" s="22"/>
      <c r="RIZ1192" s="22"/>
      <c r="RJA1192" s="22"/>
      <c r="RJB1192" s="22"/>
      <c r="RJC1192" s="22"/>
      <c r="RJD1192" s="22"/>
      <c r="RJE1192" s="22"/>
      <c r="RJF1192" s="22"/>
      <c r="RJG1192" s="22"/>
      <c r="RJH1192" s="22"/>
      <c r="RJI1192" s="22"/>
      <c r="RJJ1192" s="22"/>
      <c r="RJK1192" s="22"/>
      <c r="RJL1192" s="22"/>
      <c r="RJM1192" s="22"/>
      <c r="RJN1192" s="22"/>
      <c r="RJO1192" s="22"/>
      <c r="RJP1192" s="22"/>
      <c r="RJQ1192" s="22"/>
      <c r="RJR1192" s="22"/>
      <c r="RJS1192" s="22"/>
      <c r="RJT1192" s="22"/>
      <c r="RJU1192" s="22"/>
      <c r="RJV1192" s="22"/>
      <c r="RJW1192" s="22"/>
      <c r="RJX1192" s="22"/>
      <c r="RJY1192" s="22"/>
      <c r="RJZ1192" s="22"/>
      <c r="RKA1192" s="22"/>
      <c r="RKB1192" s="22"/>
      <c r="RKC1192" s="22"/>
      <c r="RKD1192" s="22"/>
      <c r="RKE1192" s="22"/>
      <c r="RKF1192" s="22"/>
      <c r="RKG1192" s="22"/>
      <c r="RKH1192" s="22"/>
      <c r="RKI1192" s="22"/>
      <c r="RKJ1192" s="22"/>
      <c r="RKK1192" s="22"/>
      <c r="RKL1192" s="22"/>
      <c r="RKM1192" s="22"/>
      <c r="RKN1192" s="22"/>
      <c r="RKO1192" s="22"/>
      <c r="RKP1192" s="22"/>
      <c r="RKQ1192" s="22"/>
      <c r="RKR1192" s="22"/>
      <c r="RKS1192" s="22"/>
      <c r="RKT1192" s="22"/>
      <c r="RKU1192" s="22"/>
      <c r="RKV1192" s="22"/>
      <c r="RKW1192" s="22"/>
      <c r="RKX1192" s="22"/>
      <c r="RKY1192" s="22"/>
      <c r="RKZ1192" s="22"/>
      <c r="RLA1192" s="22"/>
      <c r="RLB1192" s="22"/>
      <c r="RLC1192" s="22"/>
      <c r="RLD1192" s="22"/>
      <c r="RLE1192" s="22"/>
      <c r="RLF1192" s="22"/>
      <c r="RLG1192" s="22"/>
      <c r="RLH1192" s="22"/>
      <c r="RLI1192" s="22"/>
      <c r="RLJ1192" s="22"/>
      <c r="RLK1192" s="22"/>
      <c r="RLL1192" s="22"/>
      <c r="RLM1192" s="22"/>
      <c r="RLN1192" s="22"/>
      <c r="RLO1192" s="22"/>
      <c r="RLP1192" s="22"/>
      <c r="RLQ1192" s="22"/>
      <c r="RLR1192" s="22"/>
      <c r="RLS1192" s="22"/>
      <c r="RLT1192" s="22"/>
      <c r="RLU1192" s="22"/>
      <c r="RLV1192" s="22"/>
      <c r="RLW1192" s="22"/>
      <c r="RLX1192" s="22"/>
      <c r="RLY1192" s="22"/>
      <c r="RLZ1192" s="22"/>
      <c r="RMA1192" s="22"/>
      <c r="RMB1192" s="22"/>
      <c r="RMC1192" s="22"/>
      <c r="RMD1192" s="22"/>
      <c r="RME1192" s="22"/>
      <c r="RMF1192" s="22"/>
      <c r="RMG1192" s="22"/>
      <c r="RMH1192" s="22"/>
      <c r="RMI1192" s="22"/>
      <c r="RMJ1192" s="22"/>
      <c r="RMK1192" s="22"/>
      <c r="RML1192" s="22"/>
      <c r="RMM1192" s="22"/>
      <c r="RMN1192" s="22"/>
      <c r="RMO1192" s="22"/>
      <c r="RMP1192" s="22"/>
      <c r="RMQ1192" s="22"/>
      <c r="RMR1192" s="22"/>
      <c r="RMS1192" s="22"/>
      <c r="RMT1192" s="22"/>
      <c r="RMU1192" s="22"/>
      <c r="RMV1192" s="22"/>
      <c r="RMW1192" s="22"/>
      <c r="RMX1192" s="22"/>
      <c r="RMY1192" s="22"/>
      <c r="RMZ1192" s="22"/>
      <c r="RNA1192" s="22"/>
      <c r="RNB1192" s="22"/>
      <c r="RNC1192" s="22"/>
      <c r="RND1192" s="22"/>
      <c r="RNE1192" s="22"/>
      <c r="RNF1192" s="22"/>
      <c r="RNG1192" s="22"/>
      <c r="RNH1192" s="22"/>
      <c r="RNI1192" s="22"/>
      <c r="RNJ1192" s="22"/>
      <c r="RNK1192" s="22"/>
      <c r="RNL1192" s="22"/>
      <c r="RNM1192" s="22"/>
      <c r="RNN1192" s="22"/>
      <c r="RNO1192" s="22"/>
      <c r="RNP1192" s="22"/>
      <c r="RNQ1192" s="22"/>
      <c r="RNR1192" s="22"/>
      <c r="RNS1192" s="22"/>
      <c r="RNT1192" s="22"/>
      <c r="RNU1192" s="22"/>
      <c r="RNV1192" s="22"/>
      <c r="RNW1192" s="22"/>
      <c r="RNX1192" s="22"/>
      <c r="RNY1192" s="22"/>
      <c r="RNZ1192" s="22"/>
      <c r="ROA1192" s="22"/>
      <c r="ROB1192" s="22"/>
      <c r="ROC1192" s="22"/>
      <c r="ROD1192" s="22"/>
      <c r="ROE1192" s="22"/>
      <c r="ROF1192" s="22"/>
      <c r="ROG1192" s="22"/>
      <c r="ROH1192" s="22"/>
      <c r="ROI1192" s="22"/>
      <c r="ROJ1192" s="22"/>
      <c r="ROK1192" s="22"/>
      <c r="ROL1192" s="22"/>
      <c r="ROM1192" s="22"/>
      <c r="RON1192" s="22"/>
      <c r="ROO1192" s="22"/>
      <c r="ROP1192" s="22"/>
      <c r="ROQ1192" s="22"/>
      <c r="ROR1192" s="22"/>
      <c r="ROS1192" s="22"/>
      <c r="ROT1192" s="22"/>
      <c r="ROU1192" s="22"/>
      <c r="ROV1192" s="22"/>
      <c r="ROW1192" s="22"/>
      <c r="ROX1192" s="22"/>
      <c r="ROY1192" s="22"/>
      <c r="ROZ1192" s="22"/>
      <c r="RPA1192" s="22"/>
      <c r="RPB1192" s="22"/>
      <c r="RPC1192" s="22"/>
      <c r="RPD1192" s="22"/>
      <c r="RPE1192" s="22"/>
      <c r="RPF1192" s="22"/>
      <c r="RPG1192" s="22"/>
      <c r="RPH1192" s="22"/>
      <c r="RPI1192" s="22"/>
      <c r="RPJ1192" s="22"/>
      <c r="RPK1192" s="22"/>
      <c r="RPL1192" s="22"/>
      <c r="RPM1192" s="22"/>
      <c r="RPN1192" s="22"/>
      <c r="RPO1192" s="22"/>
      <c r="RPP1192" s="22"/>
      <c r="RPQ1192" s="22"/>
      <c r="RPR1192" s="22"/>
      <c r="RPS1192" s="22"/>
      <c r="RPT1192" s="22"/>
      <c r="RPU1192" s="22"/>
      <c r="RPV1192" s="22"/>
      <c r="RPW1192" s="22"/>
      <c r="RPX1192" s="22"/>
      <c r="RPY1192" s="22"/>
      <c r="RPZ1192" s="22"/>
      <c r="RQA1192" s="22"/>
      <c r="RQB1192" s="22"/>
      <c r="RQC1192" s="22"/>
      <c r="RQD1192" s="22"/>
      <c r="RQE1192" s="22"/>
      <c r="RQF1192" s="22"/>
      <c r="RQG1192" s="22"/>
      <c r="RQH1192" s="22"/>
      <c r="RQI1192" s="22"/>
      <c r="RQJ1192" s="22"/>
      <c r="RQK1192" s="22"/>
      <c r="RQL1192" s="22"/>
      <c r="RQM1192" s="22"/>
      <c r="RQN1192" s="22"/>
      <c r="RQO1192" s="22"/>
      <c r="RQP1192" s="22"/>
      <c r="RQQ1192" s="22"/>
      <c r="RQR1192" s="22"/>
      <c r="RQS1192" s="22"/>
      <c r="RQT1192" s="22"/>
      <c r="RQU1192" s="22"/>
      <c r="RQV1192" s="22"/>
      <c r="RQW1192" s="22"/>
      <c r="RQX1192" s="22"/>
      <c r="RQY1192" s="22"/>
      <c r="RQZ1192" s="22"/>
      <c r="RRA1192" s="22"/>
      <c r="RRB1192" s="22"/>
      <c r="RRC1192" s="22"/>
      <c r="RRD1192" s="22"/>
      <c r="RRE1192" s="22"/>
      <c r="RRF1192" s="22"/>
      <c r="RRG1192" s="22"/>
      <c r="RRH1192" s="22"/>
      <c r="RRI1192" s="22"/>
      <c r="RRJ1192" s="22"/>
      <c r="RRK1192" s="22"/>
      <c r="RRL1192" s="22"/>
      <c r="RRM1192" s="22"/>
      <c r="RRN1192" s="22"/>
      <c r="RRO1192" s="22"/>
      <c r="RRP1192" s="22"/>
      <c r="RRQ1192" s="22"/>
      <c r="RRR1192" s="22"/>
      <c r="RRS1192" s="22"/>
      <c r="RRT1192" s="22"/>
      <c r="RRU1192" s="22"/>
      <c r="RRV1192" s="22"/>
      <c r="RRW1192" s="22"/>
      <c r="RRX1192" s="22"/>
      <c r="RRY1192" s="22"/>
      <c r="RRZ1192" s="22"/>
      <c r="RSA1192" s="22"/>
      <c r="RSB1192" s="22"/>
      <c r="RSC1192" s="22"/>
      <c r="RSD1192" s="22"/>
      <c r="RSE1192" s="22"/>
      <c r="RSF1192" s="22"/>
      <c r="RSG1192" s="22"/>
      <c r="RSH1192" s="22"/>
      <c r="RSI1192" s="22"/>
      <c r="RSJ1192" s="22"/>
      <c r="RSK1192" s="22"/>
      <c r="RSL1192" s="22"/>
      <c r="RSM1192" s="22"/>
      <c r="RSN1192" s="22"/>
      <c r="RSO1192" s="22"/>
      <c r="RSP1192" s="22"/>
      <c r="RSQ1192" s="22"/>
      <c r="RSR1192" s="22"/>
      <c r="RSS1192" s="22"/>
      <c r="RST1192" s="22"/>
      <c r="RSU1192" s="22"/>
      <c r="RSV1192" s="22"/>
      <c r="RSW1192" s="22"/>
      <c r="RSX1192" s="22"/>
      <c r="RSY1192" s="22"/>
      <c r="RSZ1192" s="22"/>
      <c r="RTA1192" s="22"/>
      <c r="RTB1192" s="22"/>
      <c r="RTC1192" s="22"/>
      <c r="RTD1192" s="22"/>
      <c r="RTE1192" s="22"/>
      <c r="RTF1192" s="22"/>
      <c r="RTG1192" s="22"/>
      <c r="RTH1192" s="22"/>
      <c r="RTI1192" s="22"/>
      <c r="RTJ1192" s="22"/>
      <c r="RTK1192" s="22"/>
      <c r="RTL1192" s="22"/>
      <c r="RTM1192" s="22"/>
      <c r="RTN1192" s="22"/>
      <c r="RTO1192" s="22"/>
      <c r="RTP1192" s="22"/>
      <c r="RTQ1192" s="22"/>
      <c r="RTR1192" s="22"/>
      <c r="RTS1192" s="22"/>
      <c r="RTT1192" s="22"/>
      <c r="RTU1192" s="22"/>
      <c r="RTV1192" s="22"/>
      <c r="RTW1192" s="22"/>
      <c r="RTX1192" s="22"/>
      <c r="RTY1192" s="22"/>
      <c r="RTZ1192" s="22"/>
      <c r="RUA1192" s="22"/>
      <c r="RUB1192" s="22"/>
      <c r="RUC1192" s="22"/>
      <c r="RUD1192" s="22"/>
      <c r="RUE1192" s="22"/>
      <c r="RUF1192" s="22"/>
      <c r="RUG1192" s="22"/>
      <c r="RUH1192" s="22"/>
      <c r="RUI1192" s="22"/>
      <c r="RUJ1192" s="22"/>
      <c r="RUK1192" s="22"/>
      <c r="RUL1192" s="22"/>
      <c r="RUM1192" s="22"/>
      <c r="RUN1192" s="22"/>
      <c r="RUO1192" s="22"/>
      <c r="RUP1192" s="22"/>
      <c r="RUQ1192" s="22"/>
      <c r="RUR1192" s="22"/>
      <c r="RUS1192" s="22"/>
      <c r="RUT1192" s="22"/>
      <c r="RUU1192" s="22"/>
      <c r="RUV1192" s="22"/>
      <c r="RUW1192" s="22"/>
      <c r="RUX1192" s="22"/>
      <c r="RUY1192" s="22"/>
      <c r="RUZ1192" s="22"/>
      <c r="RVA1192" s="22"/>
      <c r="RVB1192" s="22"/>
      <c r="RVC1192" s="22"/>
      <c r="RVD1192" s="22"/>
      <c r="RVE1192" s="22"/>
      <c r="RVF1192" s="22"/>
      <c r="RVG1192" s="22"/>
      <c r="RVH1192" s="22"/>
      <c r="RVI1192" s="22"/>
      <c r="RVJ1192" s="22"/>
      <c r="RVK1192" s="22"/>
      <c r="RVL1192" s="22"/>
      <c r="RVM1192" s="22"/>
      <c r="RVN1192" s="22"/>
      <c r="RVO1192" s="22"/>
      <c r="RVP1192" s="22"/>
      <c r="RVQ1192" s="22"/>
      <c r="RVR1192" s="22"/>
      <c r="RVS1192" s="22"/>
      <c r="RVT1192" s="22"/>
      <c r="RVU1192" s="22"/>
      <c r="RVV1192" s="22"/>
      <c r="RVW1192" s="22"/>
      <c r="RVX1192" s="22"/>
      <c r="RVY1192" s="22"/>
      <c r="RVZ1192" s="22"/>
      <c r="RWA1192" s="22"/>
      <c r="RWB1192" s="22"/>
      <c r="RWC1192" s="22"/>
      <c r="RWD1192" s="22"/>
      <c r="RWE1192" s="22"/>
      <c r="RWF1192" s="22"/>
      <c r="RWG1192" s="22"/>
      <c r="RWH1192" s="22"/>
      <c r="RWI1192" s="22"/>
      <c r="RWJ1192" s="22"/>
      <c r="RWK1192" s="22"/>
      <c r="RWL1192" s="22"/>
      <c r="RWM1192" s="22"/>
      <c r="RWN1192" s="22"/>
      <c r="RWO1192" s="22"/>
      <c r="RWP1192" s="22"/>
      <c r="RWQ1192" s="22"/>
      <c r="RWR1192" s="22"/>
      <c r="RWS1192" s="22"/>
      <c r="RWT1192" s="22"/>
      <c r="RWU1192" s="22"/>
      <c r="RWV1192" s="22"/>
      <c r="RWW1192" s="22"/>
      <c r="RWX1192" s="22"/>
      <c r="RWY1192" s="22"/>
      <c r="RWZ1192" s="22"/>
      <c r="RXA1192" s="22"/>
      <c r="RXB1192" s="22"/>
      <c r="RXC1192" s="22"/>
      <c r="RXD1192" s="22"/>
      <c r="RXE1192" s="22"/>
      <c r="RXF1192" s="22"/>
      <c r="RXG1192" s="22"/>
      <c r="RXH1192" s="22"/>
      <c r="RXI1192" s="22"/>
      <c r="RXJ1192" s="22"/>
      <c r="RXK1192" s="22"/>
      <c r="RXL1192" s="22"/>
      <c r="RXM1192" s="22"/>
      <c r="RXN1192" s="22"/>
      <c r="RXO1192" s="22"/>
      <c r="RXP1192" s="22"/>
      <c r="RXQ1192" s="22"/>
      <c r="RXR1192" s="22"/>
      <c r="RXS1192" s="22"/>
      <c r="RXT1192" s="22"/>
      <c r="RXU1192" s="22"/>
      <c r="RXV1192" s="22"/>
      <c r="RXW1192" s="22"/>
      <c r="RXX1192" s="22"/>
      <c r="RXY1192" s="22"/>
      <c r="RXZ1192" s="22"/>
      <c r="RYA1192" s="22"/>
      <c r="RYB1192" s="22"/>
      <c r="RYC1192" s="22"/>
      <c r="RYD1192" s="22"/>
      <c r="RYE1192" s="22"/>
      <c r="RYF1192" s="22"/>
      <c r="RYG1192" s="22"/>
      <c r="RYH1192" s="22"/>
      <c r="RYI1192" s="22"/>
      <c r="RYJ1192" s="22"/>
      <c r="RYK1192" s="22"/>
      <c r="RYL1192" s="22"/>
      <c r="RYM1192" s="22"/>
      <c r="RYN1192" s="22"/>
      <c r="RYO1192" s="22"/>
      <c r="RYP1192" s="22"/>
      <c r="RYQ1192" s="22"/>
      <c r="RYR1192" s="22"/>
      <c r="RYS1192" s="22"/>
      <c r="RYT1192" s="22"/>
      <c r="RYU1192" s="22"/>
      <c r="RYV1192" s="22"/>
      <c r="RYW1192" s="22"/>
      <c r="RYX1192" s="22"/>
      <c r="RYY1192" s="22"/>
      <c r="RYZ1192" s="22"/>
      <c r="RZA1192" s="22"/>
      <c r="RZB1192" s="22"/>
      <c r="RZC1192" s="22"/>
      <c r="RZD1192" s="22"/>
      <c r="RZE1192" s="22"/>
      <c r="RZF1192" s="22"/>
      <c r="RZG1192" s="22"/>
      <c r="RZH1192" s="22"/>
      <c r="RZI1192" s="22"/>
      <c r="RZJ1192" s="22"/>
      <c r="RZK1192" s="22"/>
      <c r="RZL1192" s="22"/>
      <c r="RZM1192" s="22"/>
      <c r="RZN1192" s="22"/>
      <c r="RZO1192" s="22"/>
      <c r="RZP1192" s="22"/>
      <c r="RZQ1192" s="22"/>
      <c r="RZR1192" s="22"/>
      <c r="RZS1192" s="22"/>
      <c r="RZT1192" s="22"/>
      <c r="RZU1192" s="22"/>
      <c r="RZV1192" s="22"/>
      <c r="RZW1192" s="22"/>
      <c r="RZX1192" s="22"/>
      <c r="RZY1192" s="22"/>
      <c r="RZZ1192" s="22"/>
      <c r="SAA1192" s="22"/>
      <c r="SAB1192" s="22"/>
      <c r="SAC1192" s="22"/>
      <c r="SAD1192" s="22"/>
      <c r="SAE1192" s="22"/>
      <c r="SAF1192" s="22"/>
      <c r="SAG1192" s="22"/>
      <c r="SAH1192" s="22"/>
      <c r="SAI1192" s="22"/>
      <c r="SAJ1192" s="22"/>
      <c r="SAK1192" s="22"/>
      <c r="SAL1192" s="22"/>
      <c r="SAM1192" s="22"/>
      <c r="SAN1192" s="22"/>
      <c r="SAO1192" s="22"/>
      <c r="SAP1192" s="22"/>
      <c r="SAQ1192" s="22"/>
      <c r="SAR1192" s="22"/>
      <c r="SAS1192" s="22"/>
      <c r="SAT1192" s="22"/>
      <c r="SAU1192" s="22"/>
      <c r="SAV1192" s="22"/>
      <c r="SAW1192" s="22"/>
      <c r="SAX1192" s="22"/>
      <c r="SAY1192" s="22"/>
      <c r="SAZ1192" s="22"/>
      <c r="SBA1192" s="22"/>
      <c r="SBB1192" s="22"/>
      <c r="SBC1192" s="22"/>
      <c r="SBD1192" s="22"/>
      <c r="SBE1192" s="22"/>
      <c r="SBF1192" s="22"/>
      <c r="SBG1192" s="22"/>
      <c r="SBH1192" s="22"/>
      <c r="SBI1192" s="22"/>
      <c r="SBJ1192" s="22"/>
      <c r="SBK1192" s="22"/>
      <c r="SBL1192" s="22"/>
      <c r="SBM1192" s="22"/>
      <c r="SBN1192" s="22"/>
      <c r="SBO1192" s="22"/>
      <c r="SBP1192" s="22"/>
      <c r="SBQ1192" s="22"/>
      <c r="SBR1192" s="22"/>
      <c r="SBS1192" s="22"/>
      <c r="SBT1192" s="22"/>
      <c r="SBU1192" s="22"/>
      <c r="SBV1192" s="22"/>
      <c r="SBW1192" s="22"/>
      <c r="SBX1192" s="22"/>
      <c r="SBY1192" s="22"/>
      <c r="SBZ1192" s="22"/>
      <c r="SCA1192" s="22"/>
      <c r="SCB1192" s="22"/>
      <c r="SCC1192" s="22"/>
      <c r="SCD1192" s="22"/>
      <c r="SCE1192" s="22"/>
      <c r="SCF1192" s="22"/>
      <c r="SCG1192" s="22"/>
      <c r="SCH1192" s="22"/>
      <c r="SCI1192" s="22"/>
      <c r="SCJ1192" s="22"/>
      <c r="SCK1192" s="22"/>
      <c r="SCL1192" s="22"/>
      <c r="SCM1192" s="22"/>
      <c r="SCN1192" s="22"/>
      <c r="SCO1192" s="22"/>
      <c r="SCP1192" s="22"/>
      <c r="SCQ1192" s="22"/>
      <c r="SCR1192" s="22"/>
      <c r="SCS1192" s="22"/>
      <c r="SCT1192" s="22"/>
      <c r="SCU1192" s="22"/>
      <c r="SCV1192" s="22"/>
      <c r="SCW1192" s="22"/>
      <c r="SCX1192" s="22"/>
      <c r="SCY1192" s="22"/>
      <c r="SCZ1192" s="22"/>
      <c r="SDA1192" s="22"/>
      <c r="SDB1192" s="22"/>
      <c r="SDC1192" s="22"/>
      <c r="SDD1192" s="22"/>
      <c r="SDE1192" s="22"/>
      <c r="SDF1192" s="22"/>
      <c r="SDG1192" s="22"/>
      <c r="SDH1192" s="22"/>
      <c r="SDI1192" s="22"/>
      <c r="SDJ1192" s="22"/>
      <c r="SDK1192" s="22"/>
      <c r="SDL1192" s="22"/>
      <c r="SDM1192" s="22"/>
      <c r="SDN1192" s="22"/>
      <c r="SDO1192" s="22"/>
      <c r="SDP1192" s="22"/>
      <c r="SDQ1192" s="22"/>
      <c r="SDR1192" s="22"/>
      <c r="SDS1192" s="22"/>
      <c r="SDT1192" s="22"/>
      <c r="SDU1192" s="22"/>
      <c r="SDV1192" s="22"/>
      <c r="SDW1192" s="22"/>
      <c r="SDX1192" s="22"/>
      <c r="SDY1192" s="22"/>
      <c r="SDZ1192" s="22"/>
      <c r="SEA1192" s="22"/>
      <c r="SEB1192" s="22"/>
      <c r="SEC1192" s="22"/>
      <c r="SED1192" s="22"/>
      <c r="SEE1192" s="22"/>
      <c r="SEF1192" s="22"/>
      <c r="SEG1192" s="22"/>
      <c r="SEH1192" s="22"/>
      <c r="SEI1192" s="22"/>
      <c r="SEJ1192" s="22"/>
      <c r="SEK1192" s="22"/>
      <c r="SEL1192" s="22"/>
      <c r="SEM1192" s="22"/>
      <c r="SEN1192" s="22"/>
      <c r="SEO1192" s="22"/>
      <c r="SEP1192" s="22"/>
      <c r="SEQ1192" s="22"/>
      <c r="SER1192" s="22"/>
      <c r="SES1192" s="22"/>
      <c r="SET1192" s="22"/>
      <c r="SEU1192" s="22"/>
      <c r="SEV1192" s="22"/>
      <c r="SEW1192" s="22"/>
      <c r="SEX1192" s="22"/>
      <c r="SEY1192" s="22"/>
      <c r="SEZ1192" s="22"/>
      <c r="SFA1192" s="22"/>
      <c r="SFB1192" s="22"/>
      <c r="SFC1192" s="22"/>
      <c r="SFD1192" s="22"/>
      <c r="SFE1192" s="22"/>
      <c r="SFF1192" s="22"/>
      <c r="SFG1192" s="22"/>
      <c r="SFH1192" s="22"/>
      <c r="SFI1192" s="22"/>
      <c r="SFJ1192" s="22"/>
      <c r="SFK1192" s="22"/>
      <c r="SFL1192" s="22"/>
      <c r="SFM1192" s="22"/>
      <c r="SFN1192" s="22"/>
      <c r="SFO1192" s="22"/>
      <c r="SFP1192" s="22"/>
      <c r="SFQ1192" s="22"/>
      <c r="SFR1192" s="22"/>
      <c r="SFS1192" s="22"/>
      <c r="SFT1192" s="22"/>
      <c r="SFU1192" s="22"/>
      <c r="SFV1192" s="22"/>
      <c r="SFW1192" s="22"/>
      <c r="SFX1192" s="22"/>
      <c r="SFY1192" s="22"/>
      <c r="SFZ1192" s="22"/>
      <c r="SGA1192" s="22"/>
      <c r="SGB1192" s="22"/>
      <c r="SGC1192" s="22"/>
      <c r="SGD1192" s="22"/>
      <c r="SGE1192" s="22"/>
      <c r="SGF1192" s="22"/>
      <c r="SGG1192" s="22"/>
      <c r="SGH1192" s="22"/>
      <c r="SGI1192" s="22"/>
      <c r="SGJ1192" s="22"/>
      <c r="SGK1192" s="22"/>
      <c r="SGL1192" s="22"/>
      <c r="SGM1192" s="22"/>
      <c r="SGN1192" s="22"/>
      <c r="SGO1192" s="22"/>
      <c r="SGP1192" s="22"/>
      <c r="SGQ1192" s="22"/>
      <c r="SGR1192" s="22"/>
      <c r="SGS1192" s="22"/>
      <c r="SGT1192" s="22"/>
      <c r="SGU1192" s="22"/>
      <c r="SGV1192" s="22"/>
      <c r="SGW1192" s="22"/>
      <c r="SGX1192" s="22"/>
      <c r="SGY1192" s="22"/>
      <c r="SGZ1192" s="22"/>
      <c r="SHA1192" s="22"/>
      <c r="SHB1192" s="22"/>
      <c r="SHC1192" s="22"/>
      <c r="SHD1192" s="22"/>
      <c r="SHE1192" s="22"/>
      <c r="SHF1192" s="22"/>
      <c r="SHG1192" s="22"/>
      <c r="SHH1192" s="22"/>
      <c r="SHI1192" s="22"/>
      <c r="SHJ1192" s="22"/>
      <c r="SHK1192" s="22"/>
      <c r="SHL1192" s="22"/>
      <c r="SHM1192" s="22"/>
      <c r="SHN1192" s="22"/>
      <c r="SHO1192" s="22"/>
      <c r="SHP1192" s="22"/>
      <c r="SHQ1192" s="22"/>
      <c r="SHR1192" s="22"/>
      <c r="SHS1192" s="22"/>
      <c r="SHT1192" s="22"/>
      <c r="SHU1192" s="22"/>
      <c r="SHV1192" s="22"/>
      <c r="SHW1192" s="22"/>
      <c r="SHX1192" s="22"/>
      <c r="SHY1192" s="22"/>
      <c r="SHZ1192" s="22"/>
      <c r="SIA1192" s="22"/>
      <c r="SIB1192" s="22"/>
      <c r="SIC1192" s="22"/>
      <c r="SID1192" s="22"/>
      <c r="SIE1192" s="22"/>
      <c r="SIF1192" s="22"/>
      <c r="SIG1192" s="22"/>
      <c r="SIH1192" s="22"/>
      <c r="SII1192" s="22"/>
      <c r="SIJ1192" s="22"/>
      <c r="SIK1192" s="22"/>
      <c r="SIL1192" s="22"/>
      <c r="SIM1192" s="22"/>
      <c r="SIN1192" s="22"/>
      <c r="SIO1192" s="22"/>
      <c r="SIP1192" s="22"/>
      <c r="SIQ1192" s="22"/>
      <c r="SIR1192" s="22"/>
      <c r="SIS1192" s="22"/>
      <c r="SIT1192" s="22"/>
      <c r="SIU1192" s="22"/>
      <c r="SIV1192" s="22"/>
      <c r="SIW1192" s="22"/>
      <c r="SIX1192" s="22"/>
      <c r="SIY1192" s="22"/>
      <c r="SIZ1192" s="22"/>
      <c r="SJA1192" s="22"/>
      <c r="SJB1192" s="22"/>
      <c r="SJC1192" s="22"/>
      <c r="SJD1192" s="22"/>
      <c r="SJE1192" s="22"/>
      <c r="SJF1192" s="22"/>
      <c r="SJG1192" s="22"/>
      <c r="SJH1192" s="22"/>
      <c r="SJI1192" s="22"/>
      <c r="SJJ1192" s="22"/>
      <c r="SJK1192" s="22"/>
      <c r="SJL1192" s="22"/>
      <c r="SJM1192" s="22"/>
      <c r="SJN1192" s="22"/>
      <c r="SJO1192" s="22"/>
      <c r="SJP1192" s="22"/>
      <c r="SJQ1192" s="22"/>
      <c r="SJR1192" s="22"/>
      <c r="SJS1192" s="22"/>
      <c r="SJT1192" s="22"/>
      <c r="SJU1192" s="22"/>
      <c r="SJV1192" s="22"/>
      <c r="SJW1192" s="22"/>
      <c r="SJX1192" s="22"/>
      <c r="SJY1192" s="22"/>
      <c r="SJZ1192" s="22"/>
      <c r="SKA1192" s="22"/>
      <c r="SKB1192" s="22"/>
      <c r="SKC1192" s="22"/>
      <c r="SKD1192" s="22"/>
      <c r="SKE1192" s="22"/>
      <c r="SKF1192" s="22"/>
      <c r="SKG1192" s="22"/>
      <c r="SKH1192" s="22"/>
      <c r="SKI1192" s="22"/>
      <c r="SKJ1192" s="22"/>
      <c r="SKK1192" s="22"/>
      <c r="SKL1192" s="22"/>
      <c r="SKM1192" s="22"/>
      <c r="SKN1192" s="22"/>
      <c r="SKO1192" s="22"/>
      <c r="SKP1192" s="22"/>
      <c r="SKQ1192" s="22"/>
      <c r="SKR1192" s="22"/>
      <c r="SKS1192" s="22"/>
      <c r="SKT1192" s="22"/>
      <c r="SKU1192" s="22"/>
      <c r="SKV1192" s="22"/>
      <c r="SKW1192" s="22"/>
      <c r="SKX1192" s="22"/>
      <c r="SKY1192" s="22"/>
      <c r="SKZ1192" s="22"/>
      <c r="SLA1192" s="22"/>
      <c r="SLB1192" s="22"/>
      <c r="SLC1192" s="22"/>
      <c r="SLD1192" s="22"/>
      <c r="SLE1192" s="22"/>
      <c r="SLF1192" s="22"/>
      <c r="SLG1192" s="22"/>
      <c r="SLH1192" s="22"/>
      <c r="SLI1192" s="22"/>
      <c r="SLJ1192" s="22"/>
      <c r="SLK1192" s="22"/>
      <c r="SLL1192" s="22"/>
      <c r="SLM1192" s="22"/>
      <c r="SLN1192" s="22"/>
      <c r="SLO1192" s="22"/>
      <c r="SLP1192" s="22"/>
      <c r="SLQ1192" s="22"/>
      <c r="SLR1192" s="22"/>
      <c r="SLS1192" s="22"/>
      <c r="SLT1192" s="22"/>
      <c r="SLU1192" s="22"/>
      <c r="SLV1192" s="22"/>
      <c r="SLW1192" s="22"/>
      <c r="SLX1192" s="22"/>
      <c r="SLY1192" s="22"/>
      <c r="SLZ1192" s="22"/>
      <c r="SMA1192" s="22"/>
      <c r="SMB1192" s="22"/>
      <c r="SMC1192" s="22"/>
      <c r="SMD1192" s="22"/>
      <c r="SME1192" s="22"/>
      <c r="SMF1192" s="22"/>
      <c r="SMG1192" s="22"/>
      <c r="SMH1192" s="22"/>
      <c r="SMI1192" s="22"/>
      <c r="SMJ1192" s="22"/>
      <c r="SMK1192" s="22"/>
      <c r="SML1192" s="22"/>
      <c r="SMM1192" s="22"/>
      <c r="SMN1192" s="22"/>
      <c r="SMO1192" s="22"/>
      <c r="SMP1192" s="22"/>
      <c r="SMQ1192" s="22"/>
      <c r="SMR1192" s="22"/>
      <c r="SMS1192" s="22"/>
      <c r="SMT1192" s="22"/>
      <c r="SMU1192" s="22"/>
      <c r="SMV1192" s="22"/>
      <c r="SMW1192" s="22"/>
      <c r="SMX1192" s="22"/>
      <c r="SMY1192" s="22"/>
      <c r="SMZ1192" s="22"/>
      <c r="SNA1192" s="22"/>
      <c r="SNB1192" s="22"/>
      <c r="SNC1192" s="22"/>
      <c r="SND1192" s="22"/>
      <c r="SNE1192" s="22"/>
      <c r="SNF1192" s="22"/>
      <c r="SNG1192" s="22"/>
      <c r="SNH1192" s="22"/>
      <c r="SNI1192" s="22"/>
      <c r="SNJ1192" s="22"/>
      <c r="SNK1192" s="22"/>
      <c r="SNL1192" s="22"/>
      <c r="SNM1192" s="22"/>
      <c r="SNN1192" s="22"/>
      <c r="SNO1192" s="22"/>
      <c r="SNP1192" s="22"/>
      <c r="SNQ1192" s="22"/>
      <c r="SNR1192" s="22"/>
      <c r="SNS1192" s="22"/>
      <c r="SNT1192" s="22"/>
      <c r="SNU1192" s="22"/>
      <c r="SNV1192" s="22"/>
      <c r="SNW1192" s="22"/>
      <c r="SNX1192" s="22"/>
      <c r="SNY1192" s="22"/>
      <c r="SNZ1192" s="22"/>
      <c r="SOA1192" s="22"/>
      <c r="SOB1192" s="22"/>
      <c r="SOC1192" s="22"/>
      <c r="SOD1192" s="22"/>
      <c r="SOE1192" s="22"/>
      <c r="SOF1192" s="22"/>
      <c r="SOG1192" s="22"/>
      <c r="SOH1192" s="22"/>
      <c r="SOI1192" s="22"/>
      <c r="SOJ1192" s="22"/>
      <c r="SOK1192" s="22"/>
      <c r="SOL1192" s="22"/>
      <c r="SOM1192" s="22"/>
      <c r="SON1192" s="22"/>
      <c r="SOO1192" s="22"/>
      <c r="SOP1192" s="22"/>
      <c r="SOQ1192" s="22"/>
      <c r="SOR1192" s="22"/>
      <c r="SOS1192" s="22"/>
      <c r="SOT1192" s="22"/>
      <c r="SOU1192" s="22"/>
      <c r="SOV1192" s="22"/>
      <c r="SOW1192" s="22"/>
      <c r="SOX1192" s="22"/>
      <c r="SOY1192" s="22"/>
      <c r="SOZ1192" s="22"/>
      <c r="SPA1192" s="22"/>
      <c r="SPB1192" s="22"/>
      <c r="SPC1192" s="22"/>
      <c r="SPD1192" s="22"/>
      <c r="SPE1192" s="22"/>
      <c r="SPF1192" s="22"/>
      <c r="SPG1192" s="22"/>
      <c r="SPH1192" s="22"/>
      <c r="SPI1192" s="22"/>
      <c r="SPJ1192" s="22"/>
      <c r="SPK1192" s="22"/>
      <c r="SPL1192" s="22"/>
      <c r="SPM1192" s="22"/>
      <c r="SPN1192" s="22"/>
      <c r="SPO1192" s="22"/>
      <c r="SPP1192" s="22"/>
      <c r="SPQ1192" s="22"/>
      <c r="SPR1192" s="22"/>
      <c r="SPS1192" s="22"/>
      <c r="SPT1192" s="22"/>
      <c r="SPU1192" s="22"/>
      <c r="SPV1192" s="22"/>
      <c r="SPW1192" s="22"/>
      <c r="SPX1192" s="22"/>
      <c r="SPY1192" s="22"/>
      <c r="SPZ1192" s="22"/>
      <c r="SQA1192" s="22"/>
      <c r="SQB1192" s="22"/>
      <c r="SQC1192" s="22"/>
      <c r="SQD1192" s="22"/>
      <c r="SQE1192" s="22"/>
      <c r="SQF1192" s="22"/>
      <c r="SQG1192" s="22"/>
      <c r="SQH1192" s="22"/>
      <c r="SQI1192" s="22"/>
      <c r="SQJ1192" s="22"/>
      <c r="SQK1192" s="22"/>
      <c r="SQL1192" s="22"/>
      <c r="SQM1192" s="22"/>
      <c r="SQN1192" s="22"/>
      <c r="SQO1192" s="22"/>
      <c r="SQP1192" s="22"/>
      <c r="SQQ1192" s="22"/>
      <c r="SQR1192" s="22"/>
      <c r="SQS1192" s="22"/>
      <c r="SQT1192" s="22"/>
      <c r="SQU1192" s="22"/>
      <c r="SQV1192" s="22"/>
      <c r="SQW1192" s="22"/>
      <c r="SQX1192" s="22"/>
      <c r="SQY1192" s="22"/>
      <c r="SQZ1192" s="22"/>
      <c r="SRA1192" s="22"/>
      <c r="SRB1192" s="22"/>
      <c r="SRC1192" s="22"/>
      <c r="SRD1192" s="22"/>
      <c r="SRE1192" s="22"/>
      <c r="SRF1192" s="22"/>
      <c r="SRG1192" s="22"/>
      <c r="SRH1192" s="22"/>
      <c r="SRI1192" s="22"/>
      <c r="SRJ1192" s="22"/>
      <c r="SRK1192" s="22"/>
      <c r="SRL1192" s="22"/>
      <c r="SRM1192" s="22"/>
      <c r="SRN1192" s="22"/>
      <c r="SRO1192" s="22"/>
      <c r="SRP1192" s="22"/>
      <c r="SRQ1192" s="22"/>
      <c r="SRR1192" s="22"/>
      <c r="SRS1192" s="22"/>
      <c r="SRT1192" s="22"/>
      <c r="SRU1192" s="22"/>
      <c r="SRV1192" s="22"/>
      <c r="SRW1192" s="22"/>
      <c r="SRX1192" s="22"/>
      <c r="SRY1192" s="22"/>
      <c r="SRZ1192" s="22"/>
      <c r="SSA1192" s="22"/>
      <c r="SSB1192" s="22"/>
      <c r="SSC1192" s="22"/>
      <c r="SSD1192" s="22"/>
      <c r="SSE1192" s="22"/>
      <c r="SSF1192" s="22"/>
      <c r="SSG1192" s="22"/>
      <c r="SSH1192" s="22"/>
      <c r="SSI1192" s="22"/>
      <c r="SSJ1192" s="22"/>
      <c r="SSK1192" s="22"/>
      <c r="SSL1192" s="22"/>
      <c r="SSM1192" s="22"/>
      <c r="SSN1192" s="22"/>
      <c r="SSO1192" s="22"/>
      <c r="SSP1192" s="22"/>
      <c r="SSQ1192" s="22"/>
      <c r="SSR1192" s="22"/>
      <c r="SSS1192" s="22"/>
      <c r="SST1192" s="22"/>
      <c r="SSU1192" s="22"/>
      <c r="SSV1192" s="22"/>
      <c r="SSW1192" s="22"/>
      <c r="SSX1192" s="22"/>
      <c r="SSY1192" s="22"/>
      <c r="SSZ1192" s="22"/>
      <c r="STA1192" s="22"/>
      <c r="STB1192" s="22"/>
      <c r="STC1192" s="22"/>
      <c r="STD1192" s="22"/>
      <c r="STE1192" s="22"/>
      <c r="STF1192" s="22"/>
      <c r="STG1192" s="22"/>
      <c r="STH1192" s="22"/>
      <c r="STI1192" s="22"/>
      <c r="STJ1192" s="22"/>
      <c r="STK1192" s="22"/>
      <c r="STL1192" s="22"/>
      <c r="STM1192" s="22"/>
      <c r="STN1192" s="22"/>
      <c r="STO1192" s="22"/>
      <c r="STP1192" s="22"/>
      <c r="STQ1192" s="22"/>
      <c r="STR1192" s="22"/>
      <c r="STS1192" s="22"/>
      <c r="STT1192" s="22"/>
      <c r="STU1192" s="22"/>
      <c r="STV1192" s="22"/>
      <c r="STW1192" s="22"/>
      <c r="STX1192" s="22"/>
      <c r="STY1192" s="22"/>
      <c r="STZ1192" s="22"/>
      <c r="SUA1192" s="22"/>
      <c r="SUB1192" s="22"/>
      <c r="SUC1192" s="22"/>
      <c r="SUD1192" s="22"/>
      <c r="SUE1192" s="22"/>
      <c r="SUF1192" s="22"/>
      <c r="SUG1192" s="22"/>
      <c r="SUH1192" s="22"/>
      <c r="SUI1192" s="22"/>
      <c r="SUJ1192" s="22"/>
      <c r="SUK1192" s="22"/>
      <c r="SUL1192" s="22"/>
      <c r="SUM1192" s="22"/>
      <c r="SUN1192" s="22"/>
      <c r="SUO1192" s="22"/>
      <c r="SUP1192" s="22"/>
      <c r="SUQ1192" s="22"/>
      <c r="SUR1192" s="22"/>
      <c r="SUS1192" s="22"/>
      <c r="SUT1192" s="22"/>
      <c r="SUU1192" s="22"/>
      <c r="SUV1192" s="22"/>
      <c r="SUW1192" s="22"/>
      <c r="SUX1192" s="22"/>
      <c r="SUY1192" s="22"/>
      <c r="SUZ1192" s="22"/>
      <c r="SVA1192" s="22"/>
      <c r="SVB1192" s="22"/>
      <c r="SVC1192" s="22"/>
      <c r="SVD1192" s="22"/>
      <c r="SVE1192" s="22"/>
      <c r="SVF1192" s="22"/>
      <c r="SVG1192" s="22"/>
      <c r="SVH1192" s="22"/>
      <c r="SVI1192" s="22"/>
      <c r="SVJ1192" s="22"/>
      <c r="SVK1192" s="22"/>
      <c r="SVL1192" s="22"/>
      <c r="SVM1192" s="22"/>
      <c r="SVN1192" s="22"/>
      <c r="SVO1192" s="22"/>
      <c r="SVP1192" s="22"/>
      <c r="SVQ1192" s="22"/>
      <c r="SVR1192" s="22"/>
      <c r="SVS1192" s="22"/>
      <c r="SVT1192" s="22"/>
      <c r="SVU1192" s="22"/>
      <c r="SVV1192" s="22"/>
      <c r="SVW1192" s="22"/>
      <c r="SVX1192" s="22"/>
      <c r="SVY1192" s="22"/>
      <c r="SVZ1192" s="22"/>
      <c r="SWA1192" s="22"/>
      <c r="SWB1192" s="22"/>
      <c r="SWC1192" s="22"/>
      <c r="SWD1192" s="22"/>
      <c r="SWE1192" s="22"/>
      <c r="SWF1192" s="22"/>
      <c r="SWG1192" s="22"/>
      <c r="SWH1192" s="22"/>
      <c r="SWI1192" s="22"/>
      <c r="SWJ1192" s="22"/>
      <c r="SWK1192" s="22"/>
      <c r="SWL1192" s="22"/>
      <c r="SWM1192" s="22"/>
      <c r="SWN1192" s="22"/>
      <c r="SWO1192" s="22"/>
      <c r="SWP1192" s="22"/>
      <c r="SWQ1192" s="22"/>
      <c r="SWR1192" s="22"/>
      <c r="SWS1192" s="22"/>
      <c r="SWT1192" s="22"/>
      <c r="SWU1192" s="22"/>
      <c r="SWV1192" s="22"/>
      <c r="SWW1192" s="22"/>
      <c r="SWX1192" s="22"/>
      <c r="SWY1192" s="22"/>
      <c r="SWZ1192" s="22"/>
      <c r="SXA1192" s="22"/>
      <c r="SXB1192" s="22"/>
      <c r="SXC1192" s="22"/>
      <c r="SXD1192" s="22"/>
      <c r="SXE1192" s="22"/>
      <c r="SXF1192" s="22"/>
      <c r="SXG1192" s="22"/>
      <c r="SXH1192" s="22"/>
      <c r="SXI1192" s="22"/>
      <c r="SXJ1192" s="22"/>
      <c r="SXK1192" s="22"/>
      <c r="SXL1192" s="22"/>
      <c r="SXM1192" s="22"/>
      <c r="SXN1192" s="22"/>
      <c r="SXO1192" s="22"/>
      <c r="SXP1192" s="22"/>
      <c r="SXQ1192" s="22"/>
      <c r="SXR1192" s="22"/>
      <c r="SXS1192" s="22"/>
      <c r="SXT1192" s="22"/>
      <c r="SXU1192" s="22"/>
      <c r="SXV1192" s="22"/>
      <c r="SXW1192" s="22"/>
      <c r="SXX1192" s="22"/>
      <c r="SXY1192" s="22"/>
      <c r="SXZ1192" s="22"/>
      <c r="SYA1192" s="22"/>
      <c r="SYB1192" s="22"/>
      <c r="SYC1192" s="22"/>
      <c r="SYD1192" s="22"/>
      <c r="SYE1192" s="22"/>
      <c r="SYF1192" s="22"/>
      <c r="SYG1192" s="22"/>
      <c r="SYH1192" s="22"/>
      <c r="SYI1192" s="22"/>
      <c r="SYJ1192" s="22"/>
      <c r="SYK1192" s="22"/>
      <c r="SYL1192" s="22"/>
      <c r="SYM1192" s="22"/>
      <c r="SYN1192" s="22"/>
      <c r="SYO1192" s="22"/>
      <c r="SYP1192" s="22"/>
      <c r="SYQ1192" s="22"/>
      <c r="SYR1192" s="22"/>
      <c r="SYS1192" s="22"/>
      <c r="SYT1192" s="22"/>
      <c r="SYU1192" s="22"/>
      <c r="SYV1192" s="22"/>
      <c r="SYW1192" s="22"/>
      <c r="SYX1192" s="22"/>
      <c r="SYY1192" s="22"/>
      <c r="SYZ1192" s="22"/>
      <c r="SZA1192" s="22"/>
      <c r="SZB1192" s="22"/>
      <c r="SZC1192" s="22"/>
      <c r="SZD1192" s="22"/>
      <c r="SZE1192" s="22"/>
      <c r="SZF1192" s="22"/>
      <c r="SZG1192" s="22"/>
      <c r="SZH1192" s="22"/>
      <c r="SZI1192" s="22"/>
      <c r="SZJ1192" s="22"/>
      <c r="SZK1192" s="22"/>
      <c r="SZL1192" s="22"/>
      <c r="SZM1192" s="22"/>
      <c r="SZN1192" s="22"/>
      <c r="SZO1192" s="22"/>
      <c r="SZP1192" s="22"/>
      <c r="SZQ1192" s="22"/>
      <c r="SZR1192" s="22"/>
      <c r="SZS1192" s="22"/>
      <c r="SZT1192" s="22"/>
      <c r="SZU1192" s="22"/>
      <c r="SZV1192" s="22"/>
      <c r="SZW1192" s="22"/>
      <c r="SZX1192" s="22"/>
      <c r="SZY1192" s="22"/>
      <c r="SZZ1192" s="22"/>
      <c r="TAA1192" s="22"/>
      <c r="TAB1192" s="22"/>
      <c r="TAC1192" s="22"/>
      <c r="TAD1192" s="22"/>
      <c r="TAE1192" s="22"/>
      <c r="TAF1192" s="22"/>
      <c r="TAG1192" s="22"/>
      <c r="TAH1192" s="22"/>
      <c r="TAI1192" s="22"/>
      <c r="TAJ1192" s="22"/>
      <c r="TAK1192" s="22"/>
      <c r="TAL1192" s="22"/>
      <c r="TAM1192" s="22"/>
      <c r="TAN1192" s="22"/>
      <c r="TAO1192" s="22"/>
      <c r="TAP1192" s="22"/>
      <c r="TAQ1192" s="22"/>
      <c r="TAR1192" s="22"/>
      <c r="TAS1192" s="22"/>
      <c r="TAT1192" s="22"/>
      <c r="TAU1192" s="22"/>
      <c r="TAV1192" s="22"/>
      <c r="TAW1192" s="22"/>
      <c r="TAX1192" s="22"/>
      <c r="TAY1192" s="22"/>
      <c r="TAZ1192" s="22"/>
      <c r="TBA1192" s="22"/>
      <c r="TBB1192" s="22"/>
      <c r="TBC1192" s="22"/>
      <c r="TBD1192" s="22"/>
      <c r="TBE1192" s="22"/>
      <c r="TBF1192" s="22"/>
      <c r="TBG1192" s="22"/>
      <c r="TBH1192" s="22"/>
      <c r="TBI1192" s="22"/>
      <c r="TBJ1192" s="22"/>
      <c r="TBK1192" s="22"/>
      <c r="TBL1192" s="22"/>
      <c r="TBM1192" s="22"/>
      <c r="TBN1192" s="22"/>
      <c r="TBO1192" s="22"/>
      <c r="TBP1192" s="22"/>
      <c r="TBQ1192" s="22"/>
      <c r="TBR1192" s="22"/>
      <c r="TBS1192" s="22"/>
      <c r="TBT1192" s="22"/>
      <c r="TBU1192" s="22"/>
      <c r="TBV1192" s="22"/>
      <c r="TBW1192" s="22"/>
      <c r="TBX1192" s="22"/>
      <c r="TBY1192" s="22"/>
      <c r="TBZ1192" s="22"/>
      <c r="TCA1192" s="22"/>
      <c r="TCB1192" s="22"/>
      <c r="TCC1192" s="22"/>
      <c r="TCD1192" s="22"/>
      <c r="TCE1192" s="22"/>
      <c r="TCF1192" s="22"/>
      <c r="TCG1192" s="22"/>
      <c r="TCH1192" s="22"/>
      <c r="TCI1192" s="22"/>
      <c r="TCJ1192" s="22"/>
      <c r="TCK1192" s="22"/>
      <c r="TCL1192" s="22"/>
      <c r="TCM1192" s="22"/>
      <c r="TCN1192" s="22"/>
      <c r="TCO1192" s="22"/>
      <c r="TCP1192" s="22"/>
      <c r="TCQ1192" s="22"/>
      <c r="TCR1192" s="22"/>
      <c r="TCS1192" s="22"/>
      <c r="TCT1192" s="22"/>
      <c r="TCU1192" s="22"/>
      <c r="TCV1192" s="22"/>
      <c r="TCW1192" s="22"/>
      <c r="TCX1192" s="22"/>
      <c r="TCY1192" s="22"/>
      <c r="TCZ1192" s="22"/>
      <c r="TDA1192" s="22"/>
      <c r="TDB1192" s="22"/>
      <c r="TDC1192" s="22"/>
      <c r="TDD1192" s="22"/>
      <c r="TDE1192" s="22"/>
      <c r="TDF1192" s="22"/>
      <c r="TDG1192" s="22"/>
      <c r="TDH1192" s="22"/>
      <c r="TDI1192" s="22"/>
      <c r="TDJ1192" s="22"/>
      <c r="TDK1192" s="22"/>
      <c r="TDL1192" s="22"/>
      <c r="TDM1192" s="22"/>
      <c r="TDN1192" s="22"/>
      <c r="TDO1192" s="22"/>
      <c r="TDP1192" s="22"/>
      <c r="TDQ1192" s="22"/>
      <c r="TDR1192" s="22"/>
      <c r="TDS1192" s="22"/>
      <c r="TDT1192" s="22"/>
      <c r="TDU1192" s="22"/>
      <c r="TDV1192" s="22"/>
      <c r="TDW1192" s="22"/>
      <c r="TDX1192" s="22"/>
      <c r="TDY1192" s="22"/>
      <c r="TDZ1192" s="22"/>
      <c r="TEA1192" s="22"/>
      <c r="TEB1192" s="22"/>
      <c r="TEC1192" s="22"/>
      <c r="TED1192" s="22"/>
      <c r="TEE1192" s="22"/>
      <c r="TEF1192" s="22"/>
      <c r="TEG1192" s="22"/>
      <c r="TEH1192" s="22"/>
      <c r="TEI1192" s="22"/>
      <c r="TEJ1192" s="22"/>
      <c r="TEK1192" s="22"/>
      <c r="TEL1192" s="22"/>
      <c r="TEM1192" s="22"/>
      <c r="TEN1192" s="22"/>
      <c r="TEO1192" s="22"/>
      <c r="TEP1192" s="22"/>
      <c r="TEQ1192" s="22"/>
      <c r="TER1192" s="22"/>
      <c r="TES1192" s="22"/>
      <c r="TET1192" s="22"/>
      <c r="TEU1192" s="22"/>
      <c r="TEV1192" s="22"/>
      <c r="TEW1192" s="22"/>
      <c r="TEX1192" s="22"/>
      <c r="TEY1192" s="22"/>
      <c r="TEZ1192" s="22"/>
      <c r="TFA1192" s="22"/>
      <c r="TFB1192" s="22"/>
      <c r="TFC1192" s="22"/>
      <c r="TFD1192" s="22"/>
      <c r="TFE1192" s="22"/>
      <c r="TFF1192" s="22"/>
      <c r="TFG1192" s="22"/>
      <c r="TFH1192" s="22"/>
      <c r="TFI1192" s="22"/>
      <c r="TFJ1192" s="22"/>
      <c r="TFK1192" s="22"/>
      <c r="TFL1192" s="22"/>
      <c r="TFM1192" s="22"/>
      <c r="TFN1192" s="22"/>
      <c r="TFO1192" s="22"/>
      <c r="TFP1192" s="22"/>
      <c r="TFQ1192" s="22"/>
      <c r="TFR1192" s="22"/>
      <c r="TFS1192" s="22"/>
      <c r="TFT1192" s="22"/>
      <c r="TFU1192" s="22"/>
      <c r="TFV1192" s="22"/>
      <c r="TFW1192" s="22"/>
      <c r="TFX1192" s="22"/>
      <c r="TFY1192" s="22"/>
      <c r="TFZ1192" s="22"/>
      <c r="TGA1192" s="22"/>
      <c r="TGB1192" s="22"/>
      <c r="TGC1192" s="22"/>
      <c r="TGD1192" s="22"/>
      <c r="TGE1192" s="22"/>
      <c r="TGF1192" s="22"/>
      <c r="TGG1192" s="22"/>
      <c r="TGH1192" s="22"/>
      <c r="TGI1192" s="22"/>
      <c r="TGJ1192" s="22"/>
      <c r="TGK1192" s="22"/>
      <c r="TGL1192" s="22"/>
      <c r="TGM1192" s="22"/>
      <c r="TGN1192" s="22"/>
      <c r="TGO1192" s="22"/>
      <c r="TGP1192" s="22"/>
      <c r="TGQ1192" s="22"/>
      <c r="TGR1192" s="22"/>
      <c r="TGS1192" s="22"/>
      <c r="TGT1192" s="22"/>
      <c r="TGU1192" s="22"/>
      <c r="TGV1192" s="22"/>
      <c r="TGW1192" s="22"/>
      <c r="TGX1192" s="22"/>
      <c r="TGY1192" s="22"/>
      <c r="TGZ1192" s="22"/>
      <c r="THA1192" s="22"/>
      <c r="THB1192" s="22"/>
      <c r="THC1192" s="22"/>
      <c r="THD1192" s="22"/>
      <c r="THE1192" s="22"/>
      <c r="THF1192" s="22"/>
      <c r="THG1192" s="22"/>
      <c r="THH1192" s="22"/>
      <c r="THI1192" s="22"/>
      <c r="THJ1192" s="22"/>
      <c r="THK1192" s="22"/>
      <c r="THL1192" s="22"/>
      <c r="THM1192" s="22"/>
      <c r="THN1192" s="22"/>
      <c r="THO1192" s="22"/>
      <c r="THP1192" s="22"/>
      <c r="THQ1192" s="22"/>
      <c r="THR1192" s="22"/>
      <c r="THS1192" s="22"/>
      <c r="THT1192" s="22"/>
      <c r="THU1192" s="22"/>
      <c r="THV1192" s="22"/>
      <c r="THW1192" s="22"/>
      <c r="THX1192" s="22"/>
      <c r="THY1192" s="22"/>
      <c r="THZ1192" s="22"/>
      <c r="TIA1192" s="22"/>
      <c r="TIB1192" s="22"/>
      <c r="TIC1192" s="22"/>
      <c r="TID1192" s="22"/>
      <c r="TIE1192" s="22"/>
      <c r="TIF1192" s="22"/>
      <c r="TIG1192" s="22"/>
      <c r="TIH1192" s="22"/>
      <c r="TII1192" s="22"/>
      <c r="TIJ1192" s="22"/>
      <c r="TIK1192" s="22"/>
      <c r="TIL1192" s="22"/>
      <c r="TIM1192" s="22"/>
      <c r="TIN1192" s="22"/>
      <c r="TIO1192" s="22"/>
      <c r="TIP1192" s="22"/>
      <c r="TIQ1192" s="22"/>
      <c r="TIR1192" s="22"/>
      <c r="TIS1192" s="22"/>
      <c r="TIT1192" s="22"/>
      <c r="TIU1192" s="22"/>
      <c r="TIV1192" s="22"/>
      <c r="TIW1192" s="22"/>
      <c r="TIX1192" s="22"/>
      <c r="TIY1192" s="22"/>
      <c r="TIZ1192" s="22"/>
      <c r="TJA1192" s="22"/>
      <c r="TJB1192" s="22"/>
      <c r="TJC1192" s="22"/>
      <c r="TJD1192" s="22"/>
      <c r="TJE1192" s="22"/>
      <c r="TJF1192" s="22"/>
      <c r="TJG1192" s="22"/>
      <c r="TJH1192" s="22"/>
      <c r="TJI1192" s="22"/>
      <c r="TJJ1192" s="22"/>
      <c r="TJK1192" s="22"/>
      <c r="TJL1192" s="22"/>
      <c r="TJM1192" s="22"/>
      <c r="TJN1192" s="22"/>
      <c r="TJO1192" s="22"/>
      <c r="TJP1192" s="22"/>
      <c r="TJQ1192" s="22"/>
      <c r="TJR1192" s="22"/>
      <c r="TJS1192" s="22"/>
      <c r="TJT1192" s="22"/>
      <c r="TJU1192" s="22"/>
      <c r="TJV1192" s="22"/>
      <c r="TJW1192" s="22"/>
      <c r="TJX1192" s="22"/>
      <c r="TJY1192" s="22"/>
      <c r="TJZ1192" s="22"/>
      <c r="TKA1192" s="22"/>
      <c r="TKB1192" s="22"/>
      <c r="TKC1192" s="22"/>
      <c r="TKD1192" s="22"/>
      <c r="TKE1192" s="22"/>
      <c r="TKF1192" s="22"/>
      <c r="TKG1192" s="22"/>
      <c r="TKH1192" s="22"/>
      <c r="TKI1192" s="22"/>
      <c r="TKJ1192" s="22"/>
      <c r="TKK1192" s="22"/>
      <c r="TKL1192" s="22"/>
      <c r="TKM1192" s="22"/>
      <c r="TKN1192" s="22"/>
      <c r="TKO1192" s="22"/>
      <c r="TKP1192" s="22"/>
      <c r="TKQ1192" s="22"/>
      <c r="TKR1192" s="22"/>
      <c r="TKS1192" s="22"/>
      <c r="TKT1192" s="22"/>
      <c r="TKU1192" s="22"/>
      <c r="TKV1192" s="22"/>
      <c r="TKW1192" s="22"/>
      <c r="TKX1192" s="22"/>
      <c r="TKY1192" s="22"/>
      <c r="TKZ1192" s="22"/>
      <c r="TLA1192" s="22"/>
      <c r="TLB1192" s="22"/>
      <c r="TLC1192" s="22"/>
      <c r="TLD1192" s="22"/>
      <c r="TLE1192" s="22"/>
      <c r="TLF1192" s="22"/>
      <c r="TLG1192" s="22"/>
      <c r="TLH1192" s="22"/>
      <c r="TLI1192" s="22"/>
      <c r="TLJ1192" s="22"/>
      <c r="TLK1192" s="22"/>
      <c r="TLL1192" s="22"/>
      <c r="TLM1192" s="22"/>
      <c r="TLN1192" s="22"/>
      <c r="TLO1192" s="22"/>
      <c r="TLP1192" s="22"/>
      <c r="TLQ1192" s="22"/>
      <c r="TLR1192" s="22"/>
      <c r="TLS1192" s="22"/>
      <c r="TLT1192" s="22"/>
      <c r="TLU1192" s="22"/>
      <c r="TLV1192" s="22"/>
      <c r="TLW1192" s="22"/>
      <c r="TLX1192" s="22"/>
      <c r="TLY1192" s="22"/>
      <c r="TLZ1192" s="22"/>
      <c r="TMA1192" s="22"/>
      <c r="TMB1192" s="22"/>
      <c r="TMC1192" s="22"/>
      <c r="TMD1192" s="22"/>
      <c r="TME1192" s="22"/>
      <c r="TMF1192" s="22"/>
      <c r="TMG1192" s="22"/>
      <c r="TMH1192" s="22"/>
      <c r="TMI1192" s="22"/>
      <c r="TMJ1192" s="22"/>
      <c r="TMK1192" s="22"/>
      <c r="TML1192" s="22"/>
      <c r="TMM1192" s="22"/>
      <c r="TMN1192" s="22"/>
      <c r="TMO1192" s="22"/>
      <c r="TMP1192" s="22"/>
      <c r="TMQ1192" s="22"/>
      <c r="TMR1192" s="22"/>
      <c r="TMS1192" s="22"/>
      <c r="TMT1192" s="22"/>
      <c r="TMU1192" s="22"/>
      <c r="TMV1192" s="22"/>
      <c r="TMW1192" s="22"/>
      <c r="TMX1192" s="22"/>
      <c r="TMY1192" s="22"/>
      <c r="TMZ1192" s="22"/>
      <c r="TNA1192" s="22"/>
      <c r="TNB1192" s="22"/>
      <c r="TNC1192" s="22"/>
      <c r="TND1192" s="22"/>
      <c r="TNE1192" s="22"/>
      <c r="TNF1192" s="22"/>
      <c r="TNG1192" s="22"/>
      <c r="TNH1192" s="22"/>
      <c r="TNI1192" s="22"/>
      <c r="TNJ1192" s="22"/>
      <c r="TNK1192" s="22"/>
      <c r="TNL1192" s="22"/>
      <c r="TNM1192" s="22"/>
      <c r="TNN1192" s="22"/>
      <c r="TNO1192" s="22"/>
      <c r="TNP1192" s="22"/>
      <c r="TNQ1192" s="22"/>
      <c r="TNR1192" s="22"/>
      <c r="TNS1192" s="22"/>
      <c r="TNT1192" s="22"/>
      <c r="TNU1192" s="22"/>
      <c r="TNV1192" s="22"/>
      <c r="TNW1192" s="22"/>
      <c r="TNX1192" s="22"/>
      <c r="TNY1192" s="22"/>
      <c r="TNZ1192" s="22"/>
      <c r="TOA1192" s="22"/>
      <c r="TOB1192" s="22"/>
      <c r="TOC1192" s="22"/>
      <c r="TOD1192" s="22"/>
      <c r="TOE1192" s="22"/>
      <c r="TOF1192" s="22"/>
      <c r="TOG1192" s="22"/>
      <c r="TOH1192" s="22"/>
      <c r="TOI1192" s="22"/>
      <c r="TOJ1192" s="22"/>
      <c r="TOK1192" s="22"/>
      <c r="TOL1192" s="22"/>
      <c r="TOM1192" s="22"/>
      <c r="TON1192" s="22"/>
      <c r="TOO1192" s="22"/>
      <c r="TOP1192" s="22"/>
      <c r="TOQ1192" s="22"/>
      <c r="TOR1192" s="22"/>
      <c r="TOS1192" s="22"/>
      <c r="TOT1192" s="22"/>
      <c r="TOU1192" s="22"/>
      <c r="TOV1192" s="22"/>
      <c r="TOW1192" s="22"/>
      <c r="TOX1192" s="22"/>
      <c r="TOY1192" s="22"/>
      <c r="TOZ1192" s="22"/>
      <c r="TPA1192" s="22"/>
      <c r="TPB1192" s="22"/>
      <c r="TPC1192" s="22"/>
      <c r="TPD1192" s="22"/>
      <c r="TPE1192" s="22"/>
      <c r="TPF1192" s="22"/>
      <c r="TPG1192" s="22"/>
      <c r="TPH1192" s="22"/>
      <c r="TPI1192" s="22"/>
      <c r="TPJ1192" s="22"/>
      <c r="TPK1192" s="22"/>
      <c r="TPL1192" s="22"/>
      <c r="TPM1192" s="22"/>
      <c r="TPN1192" s="22"/>
      <c r="TPO1192" s="22"/>
      <c r="TPP1192" s="22"/>
      <c r="TPQ1192" s="22"/>
      <c r="TPR1192" s="22"/>
      <c r="TPS1192" s="22"/>
      <c r="TPT1192" s="22"/>
      <c r="TPU1192" s="22"/>
      <c r="TPV1192" s="22"/>
      <c r="TPW1192" s="22"/>
      <c r="TPX1192" s="22"/>
      <c r="TPY1192" s="22"/>
      <c r="TPZ1192" s="22"/>
      <c r="TQA1192" s="22"/>
      <c r="TQB1192" s="22"/>
      <c r="TQC1192" s="22"/>
      <c r="TQD1192" s="22"/>
      <c r="TQE1192" s="22"/>
      <c r="TQF1192" s="22"/>
      <c r="TQG1192" s="22"/>
      <c r="TQH1192" s="22"/>
      <c r="TQI1192" s="22"/>
      <c r="TQJ1192" s="22"/>
      <c r="TQK1192" s="22"/>
      <c r="TQL1192" s="22"/>
      <c r="TQM1192" s="22"/>
      <c r="TQN1192" s="22"/>
      <c r="TQO1192" s="22"/>
      <c r="TQP1192" s="22"/>
      <c r="TQQ1192" s="22"/>
      <c r="TQR1192" s="22"/>
      <c r="TQS1192" s="22"/>
      <c r="TQT1192" s="22"/>
      <c r="TQU1192" s="22"/>
      <c r="TQV1192" s="22"/>
      <c r="TQW1192" s="22"/>
      <c r="TQX1192" s="22"/>
      <c r="TQY1192" s="22"/>
      <c r="TQZ1192" s="22"/>
      <c r="TRA1192" s="22"/>
      <c r="TRB1192" s="22"/>
      <c r="TRC1192" s="22"/>
      <c r="TRD1192" s="22"/>
      <c r="TRE1192" s="22"/>
      <c r="TRF1192" s="22"/>
      <c r="TRG1192" s="22"/>
      <c r="TRH1192" s="22"/>
      <c r="TRI1192" s="22"/>
      <c r="TRJ1192" s="22"/>
      <c r="TRK1192" s="22"/>
      <c r="TRL1192" s="22"/>
      <c r="TRM1192" s="22"/>
      <c r="TRN1192" s="22"/>
      <c r="TRO1192" s="22"/>
      <c r="TRP1192" s="22"/>
      <c r="TRQ1192" s="22"/>
      <c r="TRR1192" s="22"/>
      <c r="TRS1192" s="22"/>
      <c r="TRT1192" s="22"/>
      <c r="TRU1192" s="22"/>
      <c r="TRV1192" s="22"/>
      <c r="TRW1192" s="22"/>
      <c r="TRX1192" s="22"/>
      <c r="TRY1192" s="22"/>
      <c r="TRZ1192" s="22"/>
      <c r="TSA1192" s="22"/>
      <c r="TSB1192" s="22"/>
      <c r="TSC1192" s="22"/>
      <c r="TSD1192" s="22"/>
      <c r="TSE1192" s="22"/>
      <c r="TSF1192" s="22"/>
      <c r="TSG1192" s="22"/>
      <c r="TSH1192" s="22"/>
      <c r="TSI1192" s="22"/>
      <c r="TSJ1192" s="22"/>
      <c r="TSK1192" s="22"/>
      <c r="TSL1192" s="22"/>
      <c r="TSM1192" s="22"/>
      <c r="TSN1192" s="22"/>
      <c r="TSO1192" s="22"/>
      <c r="TSP1192" s="22"/>
      <c r="TSQ1192" s="22"/>
      <c r="TSR1192" s="22"/>
      <c r="TSS1192" s="22"/>
      <c r="TST1192" s="22"/>
      <c r="TSU1192" s="22"/>
      <c r="TSV1192" s="22"/>
      <c r="TSW1192" s="22"/>
      <c r="TSX1192" s="22"/>
      <c r="TSY1192" s="22"/>
      <c r="TSZ1192" s="22"/>
      <c r="TTA1192" s="22"/>
      <c r="TTB1192" s="22"/>
      <c r="TTC1192" s="22"/>
      <c r="TTD1192" s="22"/>
      <c r="TTE1192" s="22"/>
      <c r="TTF1192" s="22"/>
      <c r="TTG1192" s="22"/>
      <c r="TTH1192" s="22"/>
      <c r="TTI1192" s="22"/>
      <c r="TTJ1192" s="22"/>
      <c r="TTK1192" s="22"/>
      <c r="TTL1192" s="22"/>
      <c r="TTM1192" s="22"/>
      <c r="TTN1192" s="22"/>
      <c r="TTO1192" s="22"/>
      <c r="TTP1192" s="22"/>
      <c r="TTQ1192" s="22"/>
      <c r="TTR1192" s="22"/>
      <c r="TTS1192" s="22"/>
      <c r="TTT1192" s="22"/>
      <c r="TTU1192" s="22"/>
      <c r="TTV1192" s="22"/>
      <c r="TTW1192" s="22"/>
      <c r="TTX1192" s="22"/>
      <c r="TTY1192" s="22"/>
      <c r="TTZ1192" s="22"/>
      <c r="TUA1192" s="22"/>
      <c r="TUB1192" s="22"/>
      <c r="TUC1192" s="22"/>
      <c r="TUD1192" s="22"/>
      <c r="TUE1192" s="22"/>
      <c r="TUF1192" s="22"/>
      <c r="TUG1192" s="22"/>
      <c r="TUH1192" s="22"/>
      <c r="TUI1192" s="22"/>
      <c r="TUJ1192" s="22"/>
      <c r="TUK1192" s="22"/>
      <c r="TUL1192" s="22"/>
      <c r="TUM1192" s="22"/>
      <c r="TUN1192" s="22"/>
      <c r="TUO1192" s="22"/>
      <c r="TUP1192" s="22"/>
      <c r="TUQ1192" s="22"/>
      <c r="TUR1192" s="22"/>
      <c r="TUS1192" s="22"/>
      <c r="TUT1192" s="22"/>
      <c r="TUU1192" s="22"/>
      <c r="TUV1192" s="22"/>
      <c r="TUW1192" s="22"/>
      <c r="TUX1192" s="22"/>
      <c r="TUY1192" s="22"/>
      <c r="TUZ1192" s="22"/>
      <c r="TVA1192" s="22"/>
      <c r="TVB1192" s="22"/>
      <c r="TVC1192" s="22"/>
      <c r="TVD1192" s="22"/>
      <c r="TVE1192" s="22"/>
      <c r="TVF1192" s="22"/>
      <c r="TVG1192" s="22"/>
      <c r="TVH1192" s="22"/>
      <c r="TVI1192" s="22"/>
      <c r="TVJ1192" s="22"/>
      <c r="TVK1192" s="22"/>
      <c r="TVL1192" s="22"/>
      <c r="TVM1192" s="22"/>
      <c r="TVN1192" s="22"/>
      <c r="TVO1192" s="22"/>
      <c r="TVP1192" s="22"/>
      <c r="TVQ1192" s="22"/>
      <c r="TVR1192" s="22"/>
      <c r="TVS1192" s="22"/>
      <c r="TVT1192" s="22"/>
      <c r="TVU1192" s="22"/>
      <c r="TVV1192" s="22"/>
      <c r="TVW1192" s="22"/>
      <c r="TVX1192" s="22"/>
      <c r="TVY1192" s="22"/>
      <c r="TVZ1192" s="22"/>
      <c r="TWA1192" s="22"/>
      <c r="TWB1192" s="22"/>
      <c r="TWC1192" s="22"/>
      <c r="TWD1192" s="22"/>
      <c r="TWE1192" s="22"/>
      <c r="TWF1192" s="22"/>
      <c r="TWG1192" s="22"/>
      <c r="TWH1192" s="22"/>
      <c r="TWI1192" s="22"/>
      <c r="TWJ1192" s="22"/>
      <c r="TWK1192" s="22"/>
      <c r="TWL1192" s="22"/>
      <c r="TWM1192" s="22"/>
      <c r="TWN1192" s="22"/>
      <c r="TWO1192" s="22"/>
      <c r="TWP1192" s="22"/>
      <c r="TWQ1192" s="22"/>
      <c r="TWR1192" s="22"/>
      <c r="TWS1192" s="22"/>
      <c r="TWT1192" s="22"/>
      <c r="TWU1192" s="22"/>
      <c r="TWV1192" s="22"/>
      <c r="TWW1192" s="22"/>
      <c r="TWX1192" s="22"/>
      <c r="TWY1192" s="22"/>
      <c r="TWZ1192" s="22"/>
      <c r="TXA1192" s="22"/>
      <c r="TXB1192" s="22"/>
      <c r="TXC1192" s="22"/>
      <c r="TXD1192" s="22"/>
      <c r="TXE1192" s="22"/>
      <c r="TXF1192" s="22"/>
      <c r="TXG1192" s="22"/>
      <c r="TXH1192" s="22"/>
      <c r="TXI1192" s="22"/>
      <c r="TXJ1192" s="22"/>
      <c r="TXK1192" s="22"/>
      <c r="TXL1192" s="22"/>
      <c r="TXM1192" s="22"/>
      <c r="TXN1192" s="22"/>
      <c r="TXO1192" s="22"/>
      <c r="TXP1192" s="22"/>
      <c r="TXQ1192" s="22"/>
      <c r="TXR1192" s="22"/>
      <c r="TXS1192" s="22"/>
      <c r="TXT1192" s="22"/>
      <c r="TXU1192" s="22"/>
      <c r="TXV1192" s="22"/>
      <c r="TXW1192" s="22"/>
      <c r="TXX1192" s="22"/>
      <c r="TXY1192" s="22"/>
      <c r="TXZ1192" s="22"/>
      <c r="TYA1192" s="22"/>
      <c r="TYB1192" s="22"/>
      <c r="TYC1192" s="22"/>
      <c r="TYD1192" s="22"/>
      <c r="TYE1192" s="22"/>
      <c r="TYF1192" s="22"/>
      <c r="TYG1192" s="22"/>
      <c r="TYH1192" s="22"/>
      <c r="TYI1192" s="22"/>
      <c r="TYJ1192" s="22"/>
      <c r="TYK1192" s="22"/>
      <c r="TYL1192" s="22"/>
      <c r="TYM1192" s="22"/>
      <c r="TYN1192" s="22"/>
      <c r="TYO1192" s="22"/>
      <c r="TYP1192" s="22"/>
      <c r="TYQ1192" s="22"/>
      <c r="TYR1192" s="22"/>
      <c r="TYS1192" s="22"/>
      <c r="TYT1192" s="22"/>
      <c r="TYU1192" s="22"/>
      <c r="TYV1192" s="22"/>
      <c r="TYW1192" s="22"/>
      <c r="TYX1192" s="22"/>
      <c r="TYY1192" s="22"/>
      <c r="TYZ1192" s="22"/>
      <c r="TZA1192" s="22"/>
      <c r="TZB1192" s="22"/>
      <c r="TZC1192" s="22"/>
      <c r="TZD1192" s="22"/>
      <c r="TZE1192" s="22"/>
      <c r="TZF1192" s="22"/>
      <c r="TZG1192" s="22"/>
      <c r="TZH1192" s="22"/>
      <c r="TZI1192" s="22"/>
      <c r="TZJ1192" s="22"/>
      <c r="TZK1192" s="22"/>
      <c r="TZL1192" s="22"/>
      <c r="TZM1192" s="22"/>
      <c r="TZN1192" s="22"/>
      <c r="TZO1192" s="22"/>
      <c r="TZP1192" s="22"/>
      <c r="TZQ1192" s="22"/>
      <c r="TZR1192" s="22"/>
      <c r="TZS1192" s="22"/>
      <c r="TZT1192" s="22"/>
      <c r="TZU1192" s="22"/>
      <c r="TZV1192" s="22"/>
      <c r="TZW1192" s="22"/>
      <c r="TZX1192" s="22"/>
      <c r="TZY1192" s="22"/>
      <c r="TZZ1192" s="22"/>
      <c r="UAA1192" s="22"/>
      <c r="UAB1192" s="22"/>
      <c r="UAC1192" s="22"/>
      <c r="UAD1192" s="22"/>
      <c r="UAE1192" s="22"/>
      <c r="UAF1192" s="22"/>
      <c r="UAG1192" s="22"/>
      <c r="UAH1192" s="22"/>
      <c r="UAI1192" s="22"/>
      <c r="UAJ1192" s="22"/>
      <c r="UAK1192" s="22"/>
      <c r="UAL1192" s="22"/>
      <c r="UAM1192" s="22"/>
      <c r="UAN1192" s="22"/>
      <c r="UAO1192" s="22"/>
      <c r="UAP1192" s="22"/>
      <c r="UAQ1192" s="22"/>
      <c r="UAR1192" s="22"/>
      <c r="UAS1192" s="22"/>
      <c r="UAT1192" s="22"/>
      <c r="UAU1192" s="22"/>
      <c r="UAV1192" s="22"/>
      <c r="UAW1192" s="22"/>
      <c r="UAX1192" s="22"/>
      <c r="UAY1192" s="22"/>
      <c r="UAZ1192" s="22"/>
      <c r="UBA1192" s="22"/>
      <c r="UBB1192" s="22"/>
      <c r="UBC1192" s="22"/>
      <c r="UBD1192" s="22"/>
      <c r="UBE1192" s="22"/>
      <c r="UBF1192" s="22"/>
      <c r="UBG1192" s="22"/>
      <c r="UBH1192" s="22"/>
      <c r="UBI1192" s="22"/>
      <c r="UBJ1192" s="22"/>
      <c r="UBK1192" s="22"/>
      <c r="UBL1192" s="22"/>
      <c r="UBM1192" s="22"/>
      <c r="UBN1192" s="22"/>
      <c r="UBO1192" s="22"/>
      <c r="UBP1192" s="22"/>
      <c r="UBQ1192" s="22"/>
      <c r="UBR1192" s="22"/>
      <c r="UBS1192" s="22"/>
      <c r="UBT1192" s="22"/>
      <c r="UBU1192" s="22"/>
      <c r="UBV1192" s="22"/>
      <c r="UBW1192" s="22"/>
      <c r="UBX1192" s="22"/>
      <c r="UBY1192" s="22"/>
      <c r="UBZ1192" s="22"/>
      <c r="UCA1192" s="22"/>
      <c r="UCB1192" s="22"/>
      <c r="UCC1192" s="22"/>
      <c r="UCD1192" s="22"/>
      <c r="UCE1192" s="22"/>
      <c r="UCF1192" s="22"/>
      <c r="UCG1192" s="22"/>
      <c r="UCH1192" s="22"/>
      <c r="UCI1192" s="22"/>
      <c r="UCJ1192" s="22"/>
      <c r="UCK1192" s="22"/>
      <c r="UCL1192" s="22"/>
      <c r="UCM1192" s="22"/>
      <c r="UCN1192" s="22"/>
      <c r="UCO1192" s="22"/>
      <c r="UCP1192" s="22"/>
      <c r="UCQ1192" s="22"/>
      <c r="UCR1192" s="22"/>
      <c r="UCS1192" s="22"/>
      <c r="UCT1192" s="22"/>
      <c r="UCU1192" s="22"/>
      <c r="UCV1192" s="22"/>
      <c r="UCW1192" s="22"/>
      <c r="UCX1192" s="22"/>
      <c r="UCY1192" s="22"/>
      <c r="UCZ1192" s="22"/>
      <c r="UDA1192" s="22"/>
      <c r="UDB1192" s="22"/>
      <c r="UDC1192" s="22"/>
      <c r="UDD1192" s="22"/>
      <c r="UDE1192" s="22"/>
      <c r="UDF1192" s="22"/>
      <c r="UDG1192" s="22"/>
      <c r="UDH1192" s="22"/>
      <c r="UDI1192" s="22"/>
      <c r="UDJ1192" s="22"/>
      <c r="UDK1192" s="22"/>
      <c r="UDL1192" s="22"/>
      <c r="UDM1192" s="22"/>
      <c r="UDN1192" s="22"/>
      <c r="UDO1192" s="22"/>
      <c r="UDP1192" s="22"/>
      <c r="UDQ1192" s="22"/>
      <c r="UDR1192" s="22"/>
      <c r="UDS1192" s="22"/>
      <c r="UDT1192" s="22"/>
      <c r="UDU1192" s="22"/>
      <c r="UDV1192" s="22"/>
      <c r="UDW1192" s="22"/>
      <c r="UDX1192" s="22"/>
      <c r="UDY1192" s="22"/>
      <c r="UDZ1192" s="22"/>
      <c r="UEA1192" s="22"/>
      <c r="UEB1192" s="22"/>
      <c r="UEC1192" s="22"/>
      <c r="UED1192" s="22"/>
      <c r="UEE1192" s="22"/>
      <c r="UEF1192" s="22"/>
      <c r="UEG1192" s="22"/>
      <c r="UEH1192" s="22"/>
      <c r="UEI1192" s="22"/>
      <c r="UEJ1192" s="22"/>
      <c r="UEK1192" s="22"/>
      <c r="UEL1192" s="22"/>
      <c r="UEM1192" s="22"/>
      <c r="UEN1192" s="22"/>
      <c r="UEO1192" s="22"/>
      <c r="UEP1192" s="22"/>
      <c r="UEQ1192" s="22"/>
      <c r="UER1192" s="22"/>
      <c r="UES1192" s="22"/>
      <c r="UET1192" s="22"/>
      <c r="UEU1192" s="22"/>
      <c r="UEV1192" s="22"/>
      <c r="UEW1192" s="22"/>
      <c r="UEX1192" s="22"/>
      <c r="UEY1192" s="22"/>
      <c r="UEZ1192" s="22"/>
      <c r="UFA1192" s="22"/>
      <c r="UFB1192" s="22"/>
      <c r="UFC1192" s="22"/>
      <c r="UFD1192" s="22"/>
      <c r="UFE1192" s="22"/>
      <c r="UFF1192" s="22"/>
      <c r="UFG1192" s="22"/>
      <c r="UFH1192" s="22"/>
      <c r="UFI1192" s="22"/>
      <c r="UFJ1192" s="22"/>
      <c r="UFK1192" s="22"/>
      <c r="UFL1192" s="22"/>
      <c r="UFM1192" s="22"/>
      <c r="UFN1192" s="22"/>
      <c r="UFO1192" s="22"/>
      <c r="UFP1192" s="22"/>
      <c r="UFQ1192" s="22"/>
      <c r="UFR1192" s="22"/>
      <c r="UFS1192" s="22"/>
      <c r="UFT1192" s="22"/>
      <c r="UFU1192" s="22"/>
      <c r="UFV1192" s="22"/>
      <c r="UFW1192" s="22"/>
      <c r="UFX1192" s="22"/>
      <c r="UFY1192" s="22"/>
      <c r="UFZ1192" s="22"/>
      <c r="UGA1192" s="22"/>
      <c r="UGB1192" s="22"/>
      <c r="UGC1192" s="22"/>
      <c r="UGD1192" s="22"/>
      <c r="UGE1192" s="22"/>
      <c r="UGF1192" s="22"/>
      <c r="UGG1192" s="22"/>
      <c r="UGH1192" s="22"/>
      <c r="UGI1192" s="22"/>
      <c r="UGJ1192" s="22"/>
      <c r="UGK1192" s="22"/>
      <c r="UGL1192" s="22"/>
      <c r="UGM1192" s="22"/>
      <c r="UGN1192" s="22"/>
      <c r="UGO1192" s="22"/>
      <c r="UGP1192" s="22"/>
      <c r="UGQ1192" s="22"/>
      <c r="UGR1192" s="22"/>
      <c r="UGS1192" s="22"/>
      <c r="UGT1192" s="22"/>
      <c r="UGU1192" s="22"/>
      <c r="UGV1192" s="22"/>
      <c r="UGW1192" s="22"/>
      <c r="UGX1192" s="22"/>
      <c r="UGY1192" s="22"/>
      <c r="UGZ1192" s="22"/>
      <c r="UHA1192" s="22"/>
      <c r="UHB1192" s="22"/>
      <c r="UHC1192" s="22"/>
      <c r="UHD1192" s="22"/>
      <c r="UHE1192" s="22"/>
      <c r="UHF1192" s="22"/>
      <c r="UHG1192" s="22"/>
      <c r="UHH1192" s="22"/>
      <c r="UHI1192" s="22"/>
      <c r="UHJ1192" s="22"/>
      <c r="UHK1192" s="22"/>
      <c r="UHL1192" s="22"/>
      <c r="UHM1192" s="22"/>
      <c r="UHN1192" s="22"/>
      <c r="UHO1192" s="22"/>
      <c r="UHP1192" s="22"/>
      <c r="UHQ1192" s="22"/>
      <c r="UHR1192" s="22"/>
      <c r="UHS1192" s="22"/>
      <c r="UHT1192" s="22"/>
      <c r="UHU1192" s="22"/>
      <c r="UHV1192" s="22"/>
      <c r="UHW1192" s="22"/>
      <c r="UHX1192" s="22"/>
      <c r="UHY1192" s="22"/>
      <c r="UHZ1192" s="22"/>
      <c r="UIA1192" s="22"/>
      <c r="UIB1192" s="22"/>
      <c r="UIC1192" s="22"/>
      <c r="UID1192" s="22"/>
      <c r="UIE1192" s="22"/>
      <c r="UIF1192" s="22"/>
      <c r="UIG1192" s="22"/>
      <c r="UIH1192" s="22"/>
      <c r="UII1192" s="22"/>
      <c r="UIJ1192" s="22"/>
      <c r="UIK1192" s="22"/>
      <c r="UIL1192" s="22"/>
      <c r="UIM1192" s="22"/>
      <c r="UIN1192" s="22"/>
      <c r="UIO1192" s="22"/>
      <c r="UIP1192" s="22"/>
      <c r="UIQ1192" s="22"/>
      <c r="UIR1192" s="22"/>
      <c r="UIS1192" s="22"/>
      <c r="UIT1192" s="22"/>
      <c r="UIU1192" s="22"/>
      <c r="UIV1192" s="22"/>
      <c r="UIW1192" s="22"/>
      <c r="UIX1192" s="22"/>
      <c r="UIY1192" s="22"/>
      <c r="UIZ1192" s="22"/>
      <c r="UJA1192" s="22"/>
      <c r="UJB1192" s="22"/>
      <c r="UJC1192" s="22"/>
      <c r="UJD1192" s="22"/>
      <c r="UJE1192" s="22"/>
      <c r="UJF1192" s="22"/>
      <c r="UJG1192" s="22"/>
      <c r="UJH1192" s="22"/>
      <c r="UJI1192" s="22"/>
      <c r="UJJ1192" s="22"/>
      <c r="UJK1192" s="22"/>
      <c r="UJL1192" s="22"/>
      <c r="UJM1192" s="22"/>
      <c r="UJN1192" s="22"/>
      <c r="UJO1192" s="22"/>
      <c r="UJP1192" s="22"/>
      <c r="UJQ1192" s="22"/>
      <c r="UJR1192" s="22"/>
      <c r="UJS1192" s="22"/>
      <c r="UJT1192" s="22"/>
      <c r="UJU1192" s="22"/>
      <c r="UJV1192" s="22"/>
      <c r="UJW1192" s="22"/>
      <c r="UJX1192" s="22"/>
      <c r="UJY1192" s="22"/>
      <c r="UJZ1192" s="22"/>
      <c r="UKA1192" s="22"/>
      <c r="UKB1192" s="22"/>
      <c r="UKC1192" s="22"/>
      <c r="UKD1192" s="22"/>
      <c r="UKE1192" s="22"/>
      <c r="UKF1192" s="22"/>
      <c r="UKG1192" s="22"/>
      <c r="UKH1192" s="22"/>
      <c r="UKI1192" s="22"/>
      <c r="UKJ1192" s="22"/>
      <c r="UKK1192" s="22"/>
      <c r="UKL1192" s="22"/>
      <c r="UKM1192" s="22"/>
      <c r="UKN1192" s="22"/>
      <c r="UKO1192" s="22"/>
      <c r="UKP1192" s="22"/>
      <c r="UKQ1192" s="22"/>
      <c r="UKR1192" s="22"/>
      <c r="UKS1192" s="22"/>
      <c r="UKT1192" s="22"/>
      <c r="UKU1192" s="22"/>
      <c r="UKV1192" s="22"/>
      <c r="UKW1192" s="22"/>
      <c r="UKX1192" s="22"/>
      <c r="UKY1192" s="22"/>
      <c r="UKZ1192" s="22"/>
      <c r="ULA1192" s="22"/>
      <c r="ULB1192" s="22"/>
      <c r="ULC1192" s="22"/>
      <c r="ULD1192" s="22"/>
      <c r="ULE1192" s="22"/>
      <c r="ULF1192" s="22"/>
      <c r="ULG1192" s="22"/>
      <c r="ULH1192" s="22"/>
      <c r="ULI1192" s="22"/>
      <c r="ULJ1192" s="22"/>
      <c r="ULK1192" s="22"/>
      <c r="ULL1192" s="22"/>
      <c r="ULM1192" s="22"/>
      <c r="ULN1192" s="22"/>
      <c r="ULO1192" s="22"/>
      <c r="ULP1192" s="22"/>
      <c r="ULQ1192" s="22"/>
      <c r="ULR1192" s="22"/>
      <c r="ULS1192" s="22"/>
      <c r="ULT1192" s="22"/>
      <c r="ULU1192" s="22"/>
      <c r="ULV1192" s="22"/>
      <c r="ULW1192" s="22"/>
      <c r="ULX1192" s="22"/>
      <c r="ULY1192" s="22"/>
      <c r="ULZ1192" s="22"/>
      <c r="UMA1192" s="22"/>
      <c r="UMB1192" s="22"/>
      <c r="UMC1192" s="22"/>
      <c r="UMD1192" s="22"/>
      <c r="UME1192" s="22"/>
      <c r="UMF1192" s="22"/>
      <c r="UMG1192" s="22"/>
      <c r="UMH1192" s="22"/>
      <c r="UMI1192" s="22"/>
      <c r="UMJ1192" s="22"/>
      <c r="UMK1192" s="22"/>
      <c r="UML1192" s="22"/>
      <c r="UMM1192" s="22"/>
      <c r="UMN1192" s="22"/>
      <c r="UMO1192" s="22"/>
      <c r="UMP1192" s="22"/>
      <c r="UMQ1192" s="22"/>
      <c r="UMR1192" s="22"/>
      <c r="UMS1192" s="22"/>
      <c r="UMT1192" s="22"/>
      <c r="UMU1192" s="22"/>
      <c r="UMV1192" s="22"/>
      <c r="UMW1192" s="22"/>
      <c r="UMX1192" s="22"/>
      <c r="UMY1192" s="22"/>
      <c r="UMZ1192" s="22"/>
      <c r="UNA1192" s="22"/>
      <c r="UNB1192" s="22"/>
      <c r="UNC1192" s="22"/>
      <c r="UND1192" s="22"/>
      <c r="UNE1192" s="22"/>
      <c r="UNF1192" s="22"/>
      <c r="UNG1192" s="22"/>
      <c r="UNH1192" s="22"/>
      <c r="UNI1192" s="22"/>
      <c r="UNJ1192" s="22"/>
      <c r="UNK1192" s="22"/>
      <c r="UNL1192" s="22"/>
      <c r="UNM1192" s="22"/>
      <c r="UNN1192" s="22"/>
      <c r="UNO1192" s="22"/>
      <c r="UNP1192" s="22"/>
      <c r="UNQ1192" s="22"/>
      <c r="UNR1192" s="22"/>
      <c r="UNS1192" s="22"/>
      <c r="UNT1192" s="22"/>
      <c r="UNU1192" s="22"/>
      <c r="UNV1192" s="22"/>
      <c r="UNW1192" s="22"/>
      <c r="UNX1192" s="22"/>
      <c r="UNY1192" s="22"/>
      <c r="UNZ1192" s="22"/>
      <c r="UOA1192" s="22"/>
      <c r="UOB1192" s="22"/>
      <c r="UOC1192" s="22"/>
      <c r="UOD1192" s="22"/>
      <c r="UOE1192" s="22"/>
      <c r="UOF1192" s="22"/>
      <c r="UOG1192" s="22"/>
      <c r="UOH1192" s="22"/>
      <c r="UOI1192" s="22"/>
      <c r="UOJ1192" s="22"/>
      <c r="UOK1192" s="22"/>
      <c r="UOL1192" s="22"/>
      <c r="UOM1192" s="22"/>
      <c r="UON1192" s="22"/>
      <c r="UOO1192" s="22"/>
      <c r="UOP1192" s="22"/>
      <c r="UOQ1192" s="22"/>
      <c r="UOR1192" s="22"/>
      <c r="UOS1192" s="22"/>
      <c r="UOT1192" s="22"/>
      <c r="UOU1192" s="22"/>
      <c r="UOV1192" s="22"/>
      <c r="UOW1192" s="22"/>
      <c r="UOX1192" s="22"/>
      <c r="UOY1192" s="22"/>
      <c r="UOZ1192" s="22"/>
      <c r="UPA1192" s="22"/>
      <c r="UPB1192" s="22"/>
      <c r="UPC1192" s="22"/>
      <c r="UPD1192" s="22"/>
      <c r="UPE1192" s="22"/>
      <c r="UPF1192" s="22"/>
      <c r="UPG1192" s="22"/>
      <c r="UPH1192" s="22"/>
      <c r="UPI1192" s="22"/>
      <c r="UPJ1192" s="22"/>
      <c r="UPK1192" s="22"/>
      <c r="UPL1192" s="22"/>
      <c r="UPM1192" s="22"/>
      <c r="UPN1192" s="22"/>
      <c r="UPO1192" s="22"/>
      <c r="UPP1192" s="22"/>
      <c r="UPQ1192" s="22"/>
      <c r="UPR1192" s="22"/>
      <c r="UPS1192" s="22"/>
      <c r="UPT1192" s="22"/>
      <c r="UPU1192" s="22"/>
      <c r="UPV1192" s="22"/>
      <c r="UPW1192" s="22"/>
      <c r="UPX1192" s="22"/>
      <c r="UPY1192" s="22"/>
      <c r="UPZ1192" s="22"/>
      <c r="UQA1192" s="22"/>
      <c r="UQB1192" s="22"/>
      <c r="UQC1192" s="22"/>
      <c r="UQD1192" s="22"/>
      <c r="UQE1192" s="22"/>
      <c r="UQF1192" s="22"/>
      <c r="UQG1192" s="22"/>
      <c r="UQH1192" s="22"/>
      <c r="UQI1192" s="22"/>
      <c r="UQJ1192" s="22"/>
      <c r="UQK1192" s="22"/>
      <c r="UQL1192" s="22"/>
      <c r="UQM1192" s="22"/>
      <c r="UQN1192" s="22"/>
      <c r="UQO1192" s="22"/>
      <c r="UQP1192" s="22"/>
      <c r="UQQ1192" s="22"/>
      <c r="UQR1192" s="22"/>
      <c r="UQS1192" s="22"/>
      <c r="UQT1192" s="22"/>
      <c r="UQU1192" s="22"/>
      <c r="UQV1192" s="22"/>
      <c r="UQW1192" s="22"/>
      <c r="UQX1192" s="22"/>
      <c r="UQY1192" s="22"/>
      <c r="UQZ1192" s="22"/>
      <c r="URA1192" s="22"/>
      <c r="URB1192" s="22"/>
      <c r="URC1192" s="22"/>
      <c r="URD1192" s="22"/>
      <c r="URE1192" s="22"/>
      <c r="URF1192" s="22"/>
      <c r="URG1192" s="22"/>
      <c r="URH1192" s="22"/>
      <c r="URI1192" s="22"/>
      <c r="URJ1192" s="22"/>
      <c r="URK1192" s="22"/>
      <c r="URL1192" s="22"/>
      <c r="URM1192" s="22"/>
      <c r="URN1192" s="22"/>
      <c r="URO1192" s="22"/>
      <c r="URP1192" s="22"/>
      <c r="URQ1192" s="22"/>
      <c r="URR1192" s="22"/>
      <c r="URS1192" s="22"/>
      <c r="URT1192" s="22"/>
      <c r="URU1192" s="22"/>
      <c r="URV1192" s="22"/>
      <c r="URW1192" s="22"/>
      <c r="URX1192" s="22"/>
      <c r="URY1192" s="22"/>
      <c r="URZ1192" s="22"/>
      <c r="USA1192" s="22"/>
      <c r="USB1192" s="22"/>
      <c r="USC1192" s="22"/>
      <c r="USD1192" s="22"/>
      <c r="USE1192" s="22"/>
      <c r="USF1192" s="22"/>
      <c r="USG1192" s="22"/>
      <c r="USH1192" s="22"/>
      <c r="USI1192" s="22"/>
      <c r="USJ1192" s="22"/>
      <c r="USK1192" s="22"/>
      <c r="USL1192" s="22"/>
      <c r="USM1192" s="22"/>
      <c r="USN1192" s="22"/>
      <c r="USO1192" s="22"/>
      <c r="USP1192" s="22"/>
      <c r="USQ1192" s="22"/>
      <c r="USR1192" s="22"/>
      <c r="USS1192" s="22"/>
      <c r="UST1192" s="22"/>
      <c r="USU1192" s="22"/>
      <c r="USV1192" s="22"/>
      <c r="USW1192" s="22"/>
      <c r="USX1192" s="22"/>
      <c r="USY1192" s="22"/>
      <c r="USZ1192" s="22"/>
      <c r="UTA1192" s="22"/>
      <c r="UTB1192" s="22"/>
      <c r="UTC1192" s="22"/>
      <c r="UTD1192" s="22"/>
      <c r="UTE1192" s="22"/>
      <c r="UTF1192" s="22"/>
      <c r="UTG1192" s="22"/>
      <c r="UTH1192" s="22"/>
      <c r="UTI1192" s="22"/>
      <c r="UTJ1192" s="22"/>
      <c r="UTK1192" s="22"/>
      <c r="UTL1192" s="22"/>
      <c r="UTM1192" s="22"/>
      <c r="UTN1192" s="22"/>
      <c r="UTO1192" s="22"/>
      <c r="UTP1192" s="22"/>
      <c r="UTQ1192" s="22"/>
      <c r="UTR1192" s="22"/>
      <c r="UTS1192" s="22"/>
      <c r="UTT1192" s="22"/>
      <c r="UTU1192" s="22"/>
      <c r="UTV1192" s="22"/>
      <c r="UTW1192" s="22"/>
      <c r="UTX1192" s="22"/>
      <c r="UTY1192" s="22"/>
      <c r="UTZ1192" s="22"/>
      <c r="UUA1192" s="22"/>
      <c r="UUB1192" s="22"/>
      <c r="UUC1192" s="22"/>
      <c r="UUD1192" s="22"/>
      <c r="UUE1192" s="22"/>
      <c r="UUF1192" s="22"/>
      <c r="UUG1192" s="22"/>
      <c r="UUH1192" s="22"/>
      <c r="UUI1192" s="22"/>
      <c r="UUJ1192" s="22"/>
      <c r="UUK1192" s="22"/>
      <c r="UUL1192" s="22"/>
      <c r="UUM1192" s="22"/>
      <c r="UUN1192" s="22"/>
      <c r="UUO1192" s="22"/>
      <c r="UUP1192" s="22"/>
      <c r="UUQ1192" s="22"/>
      <c r="UUR1192" s="22"/>
      <c r="UUS1192" s="22"/>
      <c r="UUT1192" s="22"/>
      <c r="UUU1192" s="22"/>
      <c r="UUV1192" s="22"/>
      <c r="UUW1192" s="22"/>
      <c r="UUX1192" s="22"/>
      <c r="UUY1192" s="22"/>
      <c r="UUZ1192" s="22"/>
      <c r="UVA1192" s="22"/>
      <c r="UVB1192" s="22"/>
      <c r="UVC1192" s="22"/>
      <c r="UVD1192" s="22"/>
      <c r="UVE1192" s="22"/>
      <c r="UVF1192" s="22"/>
      <c r="UVG1192" s="22"/>
      <c r="UVH1192" s="22"/>
      <c r="UVI1192" s="22"/>
      <c r="UVJ1192" s="22"/>
      <c r="UVK1192" s="22"/>
      <c r="UVL1192" s="22"/>
      <c r="UVM1192" s="22"/>
      <c r="UVN1192" s="22"/>
      <c r="UVO1192" s="22"/>
      <c r="UVP1192" s="22"/>
      <c r="UVQ1192" s="22"/>
      <c r="UVR1192" s="22"/>
      <c r="UVS1192" s="22"/>
      <c r="UVT1192" s="22"/>
      <c r="UVU1192" s="22"/>
      <c r="UVV1192" s="22"/>
      <c r="UVW1192" s="22"/>
      <c r="UVX1192" s="22"/>
      <c r="UVY1192" s="22"/>
      <c r="UVZ1192" s="22"/>
      <c r="UWA1192" s="22"/>
      <c r="UWB1192" s="22"/>
      <c r="UWC1192" s="22"/>
      <c r="UWD1192" s="22"/>
      <c r="UWE1192" s="22"/>
      <c r="UWF1192" s="22"/>
      <c r="UWG1192" s="22"/>
      <c r="UWH1192" s="22"/>
      <c r="UWI1192" s="22"/>
      <c r="UWJ1192" s="22"/>
      <c r="UWK1192" s="22"/>
      <c r="UWL1192" s="22"/>
      <c r="UWM1192" s="22"/>
      <c r="UWN1192" s="22"/>
      <c r="UWO1192" s="22"/>
      <c r="UWP1192" s="22"/>
      <c r="UWQ1192" s="22"/>
      <c r="UWR1192" s="22"/>
      <c r="UWS1192" s="22"/>
      <c r="UWT1192" s="22"/>
      <c r="UWU1192" s="22"/>
      <c r="UWV1192" s="22"/>
      <c r="UWW1192" s="22"/>
      <c r="UWX1192" s="22"/>
      <c r="UWY1192" s="22"/>
      <c r="UWZ1192" s="22"/>
      <c r="UXA1192" s="22"/>
      <c r="UXB1192" s="22"/>
      <c r="UXC1192" s="22"/>
      <c r="UXD1192" s="22"/>
      <c r="UXE1192" s="22"/>
      <c r="UXF1192" s="22"/>
      <c r="UXG1192" s="22"/>
      <c r="UXH1192" s="22"/>
      <c r="UXI1192" s="22"/>
      <c r="UXJ1192" s="22"/>
      <c r="UXK1192" s="22"/>
      <c r="UXL1192" s="22"/>
      <c r="UXM1192" s="22"/>
      <c r="UXN1192" s="22"/>
      <c r="UXO1192" s="22"/>
      <c r="UXP1192" s="22"/>
      <c r="UXQ1192" s="22"/>
      <c r="UXR1192" s="22"/>
      <c r="UXS1192" s="22"/>
      <c r="UXT1192" s="22"/>
      <c r="UXU1192" s="22"/>
      <c r="UXV1192" s="22"/>
      <c r="UXW1192" s="22"/>
      <c r="UXX1192" s="22"/>
      <c r="UXY1192" s="22"/>
      <c r="UXZ1192" s="22"/>
      <c r="UYA1192" s="22"/>
      <c r="UYB1192" s="22"/>
      <c r="UYC1192" s="22"/>
      <c r="UYD1192" s="22"/>
      <c r="UYE1192" s="22"/>
      <c r="UYF1192" s="22"/>
      <c r="UYG1192" s="22"/>
      <c r="UYH1192" s="22"/>
      <c r="UYI1192" s="22"/>
      <c r="UYJ1192" s="22"/>
      <c r="UYK1192" s="22"/>
      <c r="UYL1192" s="22"/>
      <c r="UYM1192" s="22"/>
      <c r="UYN1192" s="22"/>
      <c r="UYO1192" s="22"/>
      <c r="UYP1192" s="22"/>
      <c r="UYQ1192" s="22"/>
      <c r="UYR1192" s="22"/>
      <c r="UYS1192" s="22"/>
      <c r="UYT1192" s="22"/>
      <c r="UYU1192" s="22"/>
      <c r="UYV1192" s="22"/>
      <c r="UYW1192" s="22"/>
      <c r="UYX1192" s="22"/>
      <c r="UYY1192" s="22"/>
      <c r="UYZ1192" s="22"/>
      <c r="UZA1192" s="22"/>
      <c r="UZB1192" s="22"/>
      <c r="UZC1192" s="22"/>
      <c r="UZD1192" s="22"/>
      <c r="UZE1192" s="22"/>
      <c r="UZF1192" s="22"/>
      <c r="UZG1192" s="22"/>
      <c r="UZH1192" s="22"/>
      <c r="UZI1192" s="22"/>
      <c r="UZJ1192" s="22"/>
      <c r="UZK1192" s="22"/>
      <c r="UZL1192" s="22"/>
      <c r="UZM1192" s="22"/>
      <c r="UZN1192" s="22"/>
      <c r="UZO1192" s="22"/>
      <c r="UZP1192" s="22"/>
      <c r="UZQ1192" s="22"/>
      <c r="UZR1192" s="22"/>
      <c r="UZS1192" s="22"/>
      <c r="UZT1192" s="22"/>
      <c r="UZU1192" s="22"/>
      <c r="UZV1192" s="22"/>
      <c r="UZW1192" s="22"/>
      <c r="UZX1192" s="22"/>
      <c r="UZY1192" s="22"/>
      <c r="UZZ1192" s="22"/>
      <c r="VAA1192" s="22"/>
      <c r="VAB1192" s="22"/>
      <c r="VAC1192" s="22"/>
      <c r="VAD1192" s="22"/>
      <c r="VAE1192" s="22"/>
      <c r="VAF1192" s="22"/>
      <c r="VAG1192" s="22"/>
      <c r="VAH1192" s="22"/>
      <c r="VAI1192" s="22"/>
      <c r="VAJ1192" s="22"/>
      <c r="VAK1192" s="22"/>
      <c r="VAL1192" s="22"/>
      <c r="VAM1192" s="22"/>
      <c r="VAN1192" s="22"/>
      <c r="VAO1192" s="22"/>
      <c r="VAP1192" s="22"/>
      <c r="VAQ1192" s="22"/>
      <c r="VAR1192" s="22"/>
      <c r="VAS1192" s="22"/>
      <c r="VAT1192" s="22"/>
      <c r="VAU1192" s="22"/>
      <c r="VAV1192" s="22"/>
      <c r="VAW1192" s="22"/>
      <c r="VAX1192" s="22"/>
      <c r="VAY1192" s="22"/>
      <c r="VAZ1192" s="22"/>
      <c r="VBA1192" s="22"/>
      <c r="VBB1192" s="22"/>
      <c r="VBC1192" s="22"/>
      <c r="VBD1192" s="22"/>
      <c r="VBE1192" s="22"/>
      <c r="VBF1192" s="22"/>
      <c r="VBG1192" s="22"/>
      <c r="VBH1192" s="22"/>
      <c r="VBI1192" s="22"/>
      <c r="VBJ1192" s="22"/>
      <c r="VBK1192" s="22"/>
      <c r="VBL1192" s="22"/>
      <c r="VBM1192" s="22"/>
      <c r="VBN1192" s="22"/>
      <c r="VBO1192" s="22"/>
      <c r="VBP1192" s="22"/>
      <c r="VBQ1192" s="22"/>
      <c r="VBR1192" s="22"/>
      <c r="VBS1192" s="22"/>
      <c r="VBT1192" s="22"/>
      <c r="VBU1192" s="22"/>
      <c r="VBV1192" s="22"/>
      <c r="VBW1192" s="22"/>
      <c r="VBX1192" s="22"/>
      <c r="VBY1192" s="22"/>
      <c r="VBZ1192" s="22"/>
      <c r="VCA1192" s="22"/>
      <c r="VCB1192" s="22"/>
      <c r="VCC1192" s="22"/>
      <c r="VCD1192" s="22"/>
      <c r="VCE1192" s="22"/>
      <c r="VCF1192" s="22"/>
      <c r="VCG1192" s="22"/>
      <c r="VCH1192" s="22"/>
      <c r="VCI1192" s="22"/>
      <c r="VCJ1192" s="22"/>
      <c r="VCK1192" s="22"/>
      <c r="VCL1192" s="22"/>
      <c r="VCM1192" s="22"/>
      <c r="VCN1192" s="22"/>
      <c r="VCO1192" s="22"/>
      <c r="VCP1192" s="22"/>
      <c r="VCQ1192" s="22"/>
      <c r="VCR1192" s="22"/>
      <c r="VCS1192" s="22"/>
      <c r="VCT1192" s="22"/>
      <c r="VCU1192" s="22"/>
      <c r="VCV1192" s="22"/>
      <c r="VCW1192" s="22"/>
      <c r="VCX1192" s="22"/>
      <c r="VCY1192" s="22"/>
      <c r="VCZ1192" s="22"/>
      <c r="VDA1192" s="22"/>
      <c r="VDB1192" s="22"/>
      <c r="VDC1192" s="22"/>
      <c r="VDD1192" s="22"/>
      <c r="VDE1192" s="22"/>
      <c r="VDF1192" s="22"/>
      <c r="VDG1192" s="22"/>
      <c r="VDH1192" s="22"/>
      <c r="VDI1192" s="22"/>
      <c r="VDJ1192" s="22"/>
      <c r="VDK1192" s="22"/>
      <c r="VDL1192" s="22"/>
      <c r="VDM1192" s="22"/>
      <c r="VDN1192" s="22"/>
      <c r="VDO1192" s="22"/>
      <c r="VDP1192" s="22"/>
      <c r="VDQ1192" s="22"/>
      <c r="VDR1192" s="22"/>
      <c r="VDS1192" s="22"/>
      <c r="VDT1192" s="22"/>
      <c r="VDU1192" s="22"/>
      <c r="VDV1192" s="22"/>
      <c r="VDW1192" s="22"/>
      <c r="VDX1192" s="22"/>
      <c r="VDY1192" s="22"/>
      <c r="VDZ1192" s="22"/>
      <c r="VEA1192" s="22"/>
      <c r="VEB1192" s="22"/>
      <c r="VEC1192" s="22"/>
      <c r="VED1192" s="22"/>
      <c r="VEE1192" s="22"/>
      <c r="VEF1192" s="22"/>
      <c r="VEG1192" s="22"/>
      <c r="VEH1192" s="22"/>
      <c r="VEI1192" s="22"/>
      <c r="VEJ1192" s="22"/>
      <c r="VEK1192" s="22"/>
      <c r="VEL1192" s="22"/>
      <c r="VEM1192" s="22"/>
      <c r="VEN1192" s="22"/>
      <c r="VEO1192" s="22"/>
      <c r="VEP1192" s="22"/>
      <c r="VEQ1192" s="22"/>
      <c r="VER1192" s="22"/>
      <c r="VES1192" s="22"/>
      <c r="VET1192" s="22"/>
      <c r="VEU1192" s="22"/>
      <c r="VEV1192" s="22"/>
      <c r="VEW1192" s="22"/>
      <c r="VEX1192" s="22"/>
      <c r="VEY1192" s="22"/>
      <c r="VEZ1192" s="22"/>
      <c r="VFA1192" s="22"/>
      <c r="VFB1192" s="22"/>
      <c r="VFC1192" s="22"/>
      <c r="VFD1192" s="22"/>
      <c r="VFE1192" s="22"/>
      <c r="VFF1192" s="22"/>
      <c r="VFG1192" s="22"/>
      <c r="VFH1192" s="22"/>
      <c r="VFI1192" s="22"/>
      <c r="VFJ1192" s="22"/>
      <c r="VFK1192" s="22"/>
      <c r="VFL1192" s="22"/>
      <c r="VFM1192" s="22"/>
      <c r="VFN1192" s="22"/>
      <c r="VFO1192" s="22"/>
      <c r="VFP1192" s="22"/>
      <c r="VFQ1192" s="22"/>
      <c r="VFR1192" s="22"/>
      <c r="VFS1192" s="22"/>
      <c r="VFT1192" s="22"/>
      <c r="VFU1192" s="22"/>
      <c r="VFV1192" s="22"/>
      <c r="VFW1192" s="22"/>
      <c r="VFX1192" s="22"/>
      <c r="VFY1192" s="22"/>
      <c r="VFZ1192" s="22"/>
      <c r="VGA1192" s="22"/>
      <c r="VGB1192" s="22"/>
      <c r="VGC1192" s="22"/>
      <c r="VGD1192" s="22"/>
      <c r="VGE1192" s="22"/>
      <c r="VGF1192" s="22"/>
      <c r="VGG1192" s="22"/>
      <c r="VGH1192" s="22"/>
      <c r="VGI1192" s="22"/>
      <c r="VGJ1192" s="22"/>
      <c r="VGK1192" s="22"/>
      <c r="VGL1192" s="22"/>
      <c r="VGM1192" s="22"/>
      <c r="VGN1192" s="22"/>
      <c r="VGO1192" s="22"/>
      <c r="VGP1192" s="22"/>
      <c r="VGQ1192" s="22"/>
      <c r="VGR1192" s="22"/>
      <c r="VGS1192" s="22"/>
      <c r="VGT1192" s="22"/>
      <c r="VGU1192" s="22"/>
      <c r="VGV1192" s="22"/>
      <c r="VGW1192" s="22"/>
      <c r="VGX1192" s="22"/>
      <c r="VGY1192" s="22"/>
      <c r="VGZ1192" s="22"/>
      <c r="VHA1192" s="22"/>
      <c r="VHB1192" s="22"/>
      <c r="VHC1192" s="22"/>
      <c r="VHD1192" s="22"/>
      <c r="VHE1192" s="22"/>
      <c r="VHF1192" s="22"/>
      <c r="VHG1192" s="22"/>
      <c r="VHH1192" s="22"/>
      <c r="VHI1192" s="22"/>
      <c r="VHJ1192" s="22"/>
      <c r="VHK1192" s="22"/>
      <c r="VHL1192" s="22"/>
      <c r="VHM1192" s="22"/>
      <c r="VHN1192" s="22"/>
      <c r="VHO1192" s="22"/>
      <c r="VHP1192" s="22"/>
      <c r="VHQ1192" s="22"/>
      <c r="VHR1192" s="22"/>
      <c r="VHS1192" s="22"/>
      <c r="VHT1192" s="22"/>
      <c r="VHU1192" s="22"/>
      <c r="VHV1192" s="22"/>
      <c r="VHW1192" s="22"/>
      <c r="VHX1192" s="22"/>
      <c r="VHY1192" s="22"/>
      <c r="VHZ1192" s="22"/>
      <c r="VIA1192" s="22"/>
      <c r="VIB1192" s="22"/>
      <c r="VIC1192" s="22"/>
      <c r="VID1192" s="22"/>
      <c r="VIE1192" s="22"/>
      <c r="VIF1192" s="22"/>
      <c r="VIG1192" s="22"/>
      <c r="VIH1192" s="22"/>
      <c r="VII1192" s="22"/>
      <c r="VIJ1192" s="22"/>
      <c r="VIK1192" s="22"/>
      <c r="VIL1192" s="22"/>
      <c r="VIM1192" s="22"/>
      <c r="VIN1192" s="22"/>
      <c r="VIO1192" s="22"/>
      <c r="VIP1192" s="22"/>
      <c r="VIQ1192" s="22"/>
      <c r="VIR1192" s="22"/>
      <c r="VIS1192" s="22"/>
      <c r="VIT1192" s="22"/>
      <c r="VIU1192" s="22"/>
      <c r="VIV1192" s="22"/>
      <c r="VIW1192" s="22"/>
      <c r="VIX1192" s="22"/>
      <c r="VIY1192" s="22"/>
      <c r="VIZ1192" s="22"/>
      <c r="VJA1192" s="22"/>
      <c r="VJB1192" s="22"/>
      <c r="VJC1192" s="22"/>
      <c r="VJD1192" s="22"/>
      <c r="VJE1192" s="22"/>
      <c r="VJF1192" s="22"/>
      <c r="VJG1192" s="22"/>
      <c r="VJH1192" s="22"/>
      <c r="VJI1192" s="22"/>
      <c r="VJJ1192" s="22"/>
      <c r="VJK1192" s="22"/>
      <c r="VJL1192" s="22"/>
      <c r="VJM1192" s="22"/>
      <c r="VJN1192" s="22"/>
      <c r="VJO1192" s="22"/>
      <c r="VJP1192" s="22"/>
      <c r="VJQ1192" s="22"/>
      <c r="VJR1192" s="22"/>
      <c r="VJS1192" s="22"/>
      <c r="VJT1192" s="22"/>
      <c r="VJU1192" s="22"/>
      <c r="VJV1192" s="22"/>
      <c r="VJW1192" s="22"/>
      <c r="VJX1192" s="22"/>
      <c r="VJY1192" s="22"/>
      <c r="VJZ1192" s="22"/>
      <c r="VKA1192" s="22"/>
      <c r="VKB1192" s="22"/>
      <c r="VKC1192" s="22"/>
      <c r="VKD1192" s="22"/>
      <c r="VKE1192" s="22"/>
      <c r="VKF1192" s="22"/>
      <c r="VKG1192" s="22"/>
      <c r="VKH1192" s="22"/>
      <c r="VKI1192" s="22"/>
      <c r="VKJ1192" s="22"/>
      <c r="VKK1192" s="22"/>
      <c r="VKL1192" s="22"/>
      <c r="VKM1192" s="22"/>
      <c r="VKN1192" s="22"/>
      <c r="VKO1192" s="22"/>
      <c r="VKP1192" s="22"/>
      <c r="VKQ1192" s="22"/>
      <c r="VKR1192" s="22"/>
      <c r="VKS1192" s="22"/>
      <c r="VKT1192" s="22"/>
      <c r="VKU1192" s="22"/>
      <c r="VKV1192" s="22"/>
      <c r="VKW1192" s="22"/>
      <c r="VKX1192" s="22"/>
      <c r="VKY1192" s="22"/>
      <c r="VKZ1192" s="22"/>
      <c r="VLA1192" s="22"/>
      <c r="VLB1192" s="22"/>
      <c r="VLC1192" s="22"/>
      <c r="VLD1192" s="22"/>
      <c r="VLE1192" s="22"/>
      <c r="VLF1192" s="22"/>
      <c r="VLG1192" s="22"/>
      <c r="VLH1192" s="22"/>
      <c r="VLI1192" s="22"/>
      <c r="VLJ1192" s="22"/>
      <c r="VLK1192" s="22"/>
      <c r="VLL1192" s="22"/>
      <c r="VLM1192" s="22"/>
      <c r="VLN1192" s="22"/>
      <c r="VLO1192" s="22"/>
      <c r="VLP1192" s="22"/>
      <c r="VLQ1192" s="22"/>
      <c r="VLR1192" s="22"/>
      <c r="VLS1192" s="22"/>
      <c r="VLT1192" s="22"/>
      <c r="VLU1192" s="22"/>
      <c r="VLV1192" s="22"/>
      <c r="VLW1192" s="22"/>
      <c r="VLX1192" s="22"/>
      <c r="VLY1192" s="22"/>
      <c r="VLZ1192" s="22"/>
      <c r="VMA1192" s="22"/>
      <c r="VMB1192" s="22"/>
      <c r="VMC1192" s="22"/>
      <c r="VMD1192" s="22"/>
      <c r="VME1192" s="22"/>
      <c r="VMF1192" s="22"/>
      <c r="VMG1192" s="22"/>
      <c r="VMH1192" s="22"/>
      <c r="VMI1192" s="22"/>
      <c r="VMJ1192" s="22"/>
      <c r="VMK1192" s="22"/>
      <c r="VML1192" s="22"/>
      <c r="VMM1192" s="22"/>
      <c r="VMN1192" s="22"/>
      <c r="VMO1192" s="22"/>
      <c r="VMP1192" s="22"/>
      <c r="VMQ1192" s="22"/>
      <c r="VMR1192" s="22"/>
      <c r="VMS1192" s="22"/>
      <c r="VMT1192" s="22"/>
      <c r="VMU1192" s="22"/>
      <c r="VMV1192" s="22"/>
      <c r="VMW1192" s="22"/>
      <c r="VMX1192" s="22"/>
      <c r="VMY1192" s="22"/>
      <c r="VMZ1192" s="22"/>
      <c r="VNA1192" s="22"/>
      <c r="VNB1192" s="22"/>
      <c r="VNC1192" s="22"/>
      <c r="VND1192" s="22"/>
      <c r="VNE1192" s="22"/>
      <c r="VNF1192" s="22"/>
      <c r="VNG1192" s="22"/>
      <c r="VNH1192" s="22"/>
      <c r="VNI1192" s="22"/>
      <c r="VNJ1192" s="22"/>
      <c r="VNK1192" s="22"/>
      <c r="VNL1192" s="22"/>
      <c r="VNM1192" s="22"/>
      <c r="VNN1192" s="22"/>
      <c r="VNO1192" s="22"/>
      <c r="VNP1192" s="22"/>
      <c r="VNQ1192" s="22"/>
      <c r="VNR1192" s="22"/>
      <c r="VNS1192" s="22"/>
      <c r="VNT1192" s="22"/>
      <c r="VNU1192" s="22"/>
      <c r="VNV1192" s="22"/>
      <c r="VNW1192" s="22"/>
      <c r="VNX1192" s="22"/>
      <c r="VNY1192" s="22"/>
      <c r="VNZ1192" s="22"/>
      <c r="VOA1192" s="22"/>
      <c r="VOB1192" s="22"/>
      <c r="VOC1192" s="22"/>
      <c r="VOD1192" s="22"/>
      <c r="VOE1192" s="22"/>
      <c r="VOF1192" s="22"/>
      <c r="VOG1192" s="22"/>
      <c r="VOH1192" s="22"/>
      <c r="VOI1192" s="22"/>
      <c r="VOJ1192" s="22"/>
      <c r="VOK1192" s="22"/>
      <c r="VOL1192" s="22"/>
      <c r="VOM1192" s="22"/>
      <c r="VON1192" s="22"/>
      <c r="VOO1192" s="22"/>
      <c r="VOP1192" s="22"/>
      <c r="VOQ1192" s="22"/>
      <c r="VOR1192" s="22"/>
      <c r="VOS1192" s="22"/>
      <c r="VOT1192" s="22"/>
      <c r="VOU1192" s="22"/>
      <c r="VOV1192" s="22"/>
      <c r="VOW1192" s="22"/>
      <c r="VOX1192" s="22"/>
      <c r="VOY1192" s="22"/>
      <c r="VOZ1192" s="22"/>
      <c r="VPA1192" s="22"/>
      <c r="VPB1192" s="22"/>
      <c r="VPC1192" s="22"/>
      <c r="VPD1192" s="22"/>
      <c r="VPE1192" s="22"/>
      <c r="VPF1192" s="22"/>
      <c r="VPG1192" s="22"/>
      <c r="VPH1192" s="22"/>
      <c r="VPI1192" s="22"/>
      <c r="VPJ1192" s="22"/>
      <c r="VPK1192" s="22"/>
      <c r="VPL1192" s="22"/>
      <c r="VPM1192" s="22"/>
      <c r="VPN1192" s="22"/>
      <c r="VPO1192" s="22"/>
      <c r="VPP1192" s="22"/>
      <c r="VPQ1192" s="22"/>
      <c r="VPR1192" s="22"/>
      <c r="VPS1192" s="22"/>
      <c r="VPT1192" s="22"/>
      <c r="VPU1192" s="22"/>
      <c r="VPV1192" s="22"/>
      <c r="VPW1192" s="22"/>
      <c r="VPX1192" s="22"/>
      <c r="VPY1192" s="22"/>
      <c r="VPZ1192" s="22"/>
      <c r="VQA1192" s="22"/>
      <c r="VQB1192" s="22"/>
      <c r="VQC1192" s="22"/>
      <c r="VQD1192" s="22"/>
      <c r="VQE1192" s="22"/>
      <c r="VQF1192" s="22"/>
      <c r="VQG1192" s="22"/>
      <c r="VQH1192" s="22"/>
      <c r="VQI1192" s="22"/>
      <c r="VQJ1192" s="22"/>
      <c r="VQK1192" s="22"/>
      <c r="VQL1192" s="22"/>
      <c r="VQM1192" s="22"/>
      <c r="VQN1192" s="22"/>
      <c r="VQO1192" s="22"/>
      <c r="VQP1192" s="22"/>
      <c r="VQQ1192" s="22"/>
      <c r="VQR1192" s="22"/>
      <c r="VQS1192" s="22"/>
      <c r="VQT1192" s="22"/>
      <c r="VQU1192" s="22"/>
      <c r="VQV1192" s="22"/>
      <c r="VQW1192" s="22"/>
      <c r="VQX1192" s="22"/>
      <c r="VQY1192" s="22"/>
      <c r="VQZ1192" s="22"/>
      <c r="VRA1192" s="22"/>
      <c r="VRB1192" s="22"/>
      <c r="VRC1192" s="22"/>
      <c r="VRD1192" s="22"/>
      <c r="VRE1192" s="22"/>
      <c r="VRF1192" s="22"/>
      <c r="VRG1192" s="22"/>
      <c r="VRH1192" s="22"/>
      <c r="VRI1192" s="22"/>
      <c r="VRJ1192" s="22"/>
      <c r="VRK1192" s="22"/>
      <c r="VRL1192" s="22"/>
      <c r="VRM1192" s="22"/>
      <c r="VRN1192" s="22"/>
      <c r="VRO1192" s="22"/>
      <c r="VRP1192" s="22"/>
      <c r="VRQ1192" s="22"/>
      <c r="VRR1192" s="22"/>
      <c r="VRS1192" s="22"/>
      <c r="VRT1192" s="22"/>
      <c r="VRU1192" s="22"/>
      <c r="VRV1192" s="22"/>
      <c r="VRW1192" s="22"/>
      <c r="VRX1192" s="22"/>
      <c r="VRY1192" s="22"/>
      <c r="VRZ1192" s="22"/>
      <c r="VSA1192" s="22"/>
      <c r="VSB1192" s="22"/>
      <c r="VSC1192" s="22"/>
      <c r="VSD1192" s="22"/>
      <c r="VSE1192" s="22"/>
      <c r="VSF1192" s="22"/>
      <c r="VSG1192" s="22"/>
      <c r="VSH1192" s="22"/>
      <c r="VSI1192" s="22"/>
      <c r="VSJ1192" s="22"/>
      <c r="VSK1192" s="22"/>
      <c r="VSL1192" s="22"/>
      <c r="VSM1192" s="22"/>
      <c r="VSN1192" s="22"/>
      <c r="VSO1192" s="22"/>
      <c r="VSP1192" s="22"/>
      <c r="VSQ1192" s="22"/>
      <c r="VSR1192" s="22"/>
      <c r="VSS1192" s="22"/>
      <c r="VST1192" s="22"/>
      <c r="VSU1192" s="22"/>
      <c r="VSV1192" s="22"/>
      <c r="VSW1192" s="22"/>
      <c r="VSX1192" s="22"/>
      <c r="VSY1192" s="22"/>
      <c r="VSZ1192" s="22"/>
      <c r="VTA1192" s="22"/>
      <c r="VTB1192" s="22"/>
      <c r="VTC1192" s="22"/>
      <c r="VTD1192" s="22"/>
      <c r="VTE1192" s="22"/>
      <c r="VTF1192" s="22"/>
      <c r="VTG1192" s="22"/>
      <c r="VTH1192" s="22"/>
      <c r="VTI1192" s="22"/>
      <c r="VTJ1192" s="22"/>
      <c r="VTK1192" s="22"/>
      <c r="VTL1192" s="22"/>
      <c r="VTM1192" s="22"/>
      <c r="VTN1192" s="22"/>
      <c r="VTO1192" s="22"/>
      <c r="VTP1192" s="22"/>
      <c r="VTQ1192" s="22"/>
      <c r="VTR1192" s="22"/>
      <c r="VTS1192" s="22"/>
      <c r="VTT1192" s="22"/>
      <c r="VTU1192" s="22"/>
      <c r="VTV1192" s="22"/>
      <c r="VTW1192" s="22"/>
      <c r="VTX1192" s="22"/>
      <c r="VTY1192" s="22"/>
      <c r="VTZ1192" s="22"/>
      <c r="VUA1192" s="22"/>
      <c r="VUB1192" s="22"/>
      <c r="VUC1192" s="22"/>
      <c r="VUD1192" s="22"/>
      <c r="VUE1192" s="22"/>
      <c r="VUF1192" s="22"/>
      <c r="VUG1192" s="22"/>
      <c r="VUH1192" s="22"/>
      <c r="VUI1192" s="22"/>
      <c r="VUJ1192" s="22"/>
      <c r="VUK1192" s="22"/>
      <c r="VUL1192" s="22"/>
      <c r="VUM1192" s="22"/>
      <c r="VUN1192" s="22"/>
      <c r="VUO1192" s="22"/>
      <c r="VUP1192" s="22"/>
      <c r="VUQ1192" s="22"/>
      <c r="VUR1192" s="22"/>
      <c r="VUS1192" s="22"/>
      <c r="VUT1192" s="22"/>
      <c r="VUU1192" s="22"/>
      <c r="VUV1192" s="22"/>
      <c r="VUW1192" s="22"/>
      <c r="VUX1192" s="22"/>
      <c r="VUY1192" s="22"/>
      <c r="VUZ1192" s="22"/>
      <c r="VVA1192" s="22"/>
      <c r="VVB1192" s="22"/>
      <c r="VVC1192" s="22"/>
      <c r="VVD1192" s="22"/>
      <c r="VVE1192" s="22"/>
      <c r="VVF1192" s="22"/>
      <c r="VVG1192" s="22"/>
      <c r="VVH1192" s="22"/>
      <c r="VVI1192" s="22"/>
      <c r="VVJ1192" s="22"/>
      <c r="VVK1192" s="22"/>
      <c r="VVL1192" s="22"/>
      <c r="VVM1192" s="22"/>
      <c r="VVN1192" s="22"/>
      <c r="VVO1192" s="22"/>
      <c r="VVP1192" s="22"/>
      <c r="VVQ1192" s="22"/>
      <c r="VVR1192" s="22"/>
      <c r="VVS1192" s="22"/>
      <c r="VVT1192" s="22"/>
      <c r="VVU1192" s="22"/>
      <c r="VVV1192" s="22"/>
      <c r="VVW1192" s="22"/>
      <c r="VVX1192" s="22"/>
      <c r="VVY1192" s="22"/>
      <c r="VVZ1192" s="22"/>
      <c r="VWA1192" s="22"/>
      <c r="VWB1192" s="22"/>
      <c r="VWC1192" s="22"/>
      <c r="VWD1192" s="22"/>
      <c r="VWE1192" s="22"/>
      <c r="VWF1192" s="22"/>
      <c r="VWG1192" s="22"/>
      <c r="VWH1192" s="22"/>
      <c r="VWI1192" s="22"/>
      <c r="VWJ1192" s="22"/>
      <c r="VWK1192" s="22"/>
      <c r="VWL1192" s="22"/>
      <c r="VWM1192" s="22"/>
      <c r="VWN1192" s="22"/>
      <c r="VWO1192" s="22"/>
      <c r="VWP1192" s="22"/>
      <c r="VWQ1192" s="22"/>
      <c r="VWR1192" s="22"/>
      <c r="VWS1192" s="22"/>
      <c r="VWT1192" s="22"/>
      <c r="VWU1192" s="22"/>
      <c r="VWV1192" s="22"/>
      <c r="VWW1192" s="22"/>
      <c r="VWX1192" s="22"/>
      <c r="VWY1192" s="22"/>
      <c r="VWZ1192" s="22"/>
      <c r="VXA1192" s="22"/>
      <c r="VXB1192" s="22"/>
      <c r="VXC1192" s="22"/>
      <c r="VXD1192" s="22"/>
      <c r="VXE1192" s="22"/>
      <c r="VXF1192" s="22"/>
      <c r="VXG1192" s="22"/>
      <c r="VXH1192" s="22"/>
      <c r="VXI1192" s="22"/>
      <c r="VXJ1192" s="22"/>
      <c r="VXK1192" s="22"/>
      <c r="VXL1192" s="22"/>
      <c r="VXM1192" s="22"/>
      <c r="VXN1192" s="22"/>
      <c r="VXO1192" s="22"/>
      <c r="VXP1192" s="22"/>
      <c r="VXQ1192" s="22"/>
      <c r="VXR1192" s="22"/>
      <c r="VXS1192" s="22"/>
      <c r="VXT1192" s="22"/>
      <c r="VXU1192" s="22"/>
      <c r="VXV1192" s="22"/>
      <c r="VXW1192" s="22"/>
      <c r="VXX1192" s="22"/>
      <c r="VXY1192" s="22"/>
      <c r="VXZ1192" s="22"/>
      <c r="VYA1192" s="22"/>
      <c r="VYB1192" s="22"/>
      <c r="VYC1192" s="22"/>
      <c r="VYD1192" s="22"/>
      <c r="VYE1192" s="22"/>
      <c r="VYF1192" s="22"/>
      <c r="VYG1192" s="22"/>
      <c r="VYH1192" s="22"/>
      <c r="VYI1192" s="22"/>
      <c r="VYJ1192" s="22"/>
      <c r="VYK1192" s="22"/>
      <c r="VYL1192" s="22"/>
      <c r="VYM1192" s="22"/>
      <c r="VYN1192" s="22"/>
      <c r="VYO1192" s="22"/>
      <c r="VYP1192" s="22"/>
      <c r="VYQ1192" s="22"/>
      <c r="VYR1192" s="22"/>
      <c r="VYS1192" s="22"/>
      <c r="VYT1192" s="22"/>
      <c r="VYU1192" s="22"/>
      <c r="VYV1192" s="22"/>
      <c r="VYW1192" s="22"/>
      <c r="VYX1192" s="22"/>
      <c r="VYY1192" s="22"/>
      <c r="VYZ1192" s="22"/>
      <c r="VZA1192" s="22"/>
      <c r="VZB1192" s="22"/>
      <c r="VZC1192" s="22"/>
      <c r="VZD1192" s="22"/>
      <c r="VZE1192" s="22"/>
      <c r="VZF1192" s="22"/>
      <c r="VZG1192" s="22"/>
      <c r="VZH1192" s="22"/>
      <c r="VZI1192" s="22"/>
      <c r="VZJ1192" s="22"/>
      <c r="VZK1192" s="22"/>
      <c r="VZL1192" s="22"/>
      <c r="VZM1192" s="22"/>
      <c r="VZN1192" s="22"/>
      <c r="VZO1192" s="22"/>
      <c r="VZP1192" s="22"/>
      <c r="VZQ1192" s="22"/>
      <c r="VZR1192" s="22"/>
      <c r="VZS1192" s="22"/>
      <c r="VZT1192" s="22"/>
      <c r="VZU1192" s="22"/>
      <c r="VZV1192" s="22"/>
      <c r="VZW1192" s="22"/>
      <c r="VZX1192" s="22"/>
      <c r="VZY1192" s="22"/>
      <c r="VZZ1192" s="22"/>
      <c r="WAA1192" s="22"/>
      <c r="WAB1192" s="22"/>
      <c r="WAC1192" s="22"/>
      <c r="WAD1192" s="22"/>
      <c r="WAE1192" s="22"/>
      <c r="WAF1192" s="22"/>
      <c r="WAG1192" s="22"/>
      <c r="WAH1192" s="22"/>
      <c r="WAI1192" s="22"/>
      <c r="WAJ1192" s="22"/>
      <c r="WAK1192" s="22"/>
      <c r="WAL1192" s="22"/>
      <c r="WAM1192" s="22"/>
      <c r="WAN1192" s="22"/>
      <c r="WAO1192" s="22"/>
      <c r="WAP1192" s="22"/>
      <c r="WAQ1192" s="22"/>
      <c r="WAR1192" s="22"/>
      <c r="WAS1192" s="22"/>
      <c r="WAT1192" s="22"/>
      <c r="WAU1192" s="22"/>
      <c r="WAV1192" s="22"/>
      <c r="WAW1192" s="22"/>
      <c r="WAX1192" s="22"/>
      <c r="WAY1192" s="22"/>
      <c r="WAZ1192" s="22"/>
      <c r="WBA1192" s="22"/>
      <c r="WBB1192" s="22"/>
      <c r="WBC1192" s="22"/>
      <c r="WBD1192" s="22"/>
      <c r="WBE1192" s="22"/>
      <c r="WBF1192" s="22"/>
      <c r="WBG1192" s="22"/>
      <c r="WBH1192" s="22"/>
      <c r="WBI1192" s="22"/>
      <c r="WBJ1192" s="22"/>
      <c r="WBK1192" s="22"/>
      <c r="WBL1192" s="22"/>
      <c r="WBM1192" s="22"/>
      <c r="WBN1192" s="22"/>
      <c r="WBO1192" s="22"/>
      <c r="WBP1192" s="22"/>
      <c r="WBQ1192" s="22"/>
      <c r="WBR1192" s="22"/>
      <c r="WBS1192" s="22"/>
      <c r="WBT1192" s="22"/>
      <c r="WBU1192" s="22"/>
      <c r="WBV1192" s="22"/>
      <c r="WBW1192" s="22"/>
      <c r="WBX1192" s="22"/>
      <c r="WBY1192" s="22"/>
      <c r="WBZ1192" s="22"/>
      <c r="WCA1192" s="22"/>
      <c r="WCB1192" s="22"/>
      <c r="WCC1192" s="22"/>
      <c r="WCD1192" s="22"/>
      <c r="WCE1192" s="22"/>
      <c r="WCF1192" s="22"/>
      <c r="WCG1192" s="22"/>
      <c r="WCH1192" s="22"/>
      <c r="WCI1192" s="22"/>
      <c r="WCJ1192" s="22"/>
      <c r="WCK1192" s="22"/>
      <c r="WCL1192" s="22"/>
      <c r="WCM1192" s="22"/>
      <c r="WCN1192" s="22"/>
      <c r="WCO1192" s="22"/>
      <c r="WCP1192" s="22"/>
      <c r="WCQ1192" s="22"/>
      <c r="WCR1192" s="22"/>
      <c r="WCS1192" s="22"/>
      <c r="WCT1192" s="22"/>
      <c r="WCU1192" s="22"/>
      <c r="WCV1192" s="22"/>
      <c r="WCW1192" s="22"/>
      <c r="WCX1192" s="22"/>
      <c r="WCY1192" s="22"/>
      <c r="WCZ1192" s="22"/>
      <c r="WDA1192" s="22"/>
      <c r="WDB1192" s="22"/>
      <c r="WDC1192" s="22"/>
      <c r="WDD1192" s="22"/>
      <c r="WDE1192" s="22"/>
      <c r="WDF1192" s="22"/>
      <c r="WDG1192" s="22"/>
      <c r="WDH1192" s="22"/>
      <c r="WDI1192" s="22"/>
      <c r="WDJ1192" s="22"/>
      <c r="WDK1192" s="22"/>
      <c r="WDL1192" s="22"/>
      <c r="WDM1192" s="22"/>
      <c r="WDN1192" s="22"/>
      <c r="WDO1192" s="22"/>
      <c r="WDP1192" s="22"/>
      <c r="WDQ1192" s="22"/>
      <c r="WDR1192" s="22"/>
      <c r="WDS1192" s="22"/>
      <c r="WDT1192" s="22"/>
      <c r="WDU1192" s="22"/>
      <c r="WDV1192" s="22"/>
      <c r="WDW1192" s="22"/>
      <c r="WDX1192" s="22"/>
      <c r="WDY1192" s="22"/>
      <c r="WDZ1192" s="22"/>
      <c r="WEA1192" s="22"/>
      <c r="WEB1192" s="22"/>
      <c r="WEC1192" s="22"/>
      <c r="WED1192" s="22"/>
      <c r="WEE1192" s="22"/>
      <c r="WEF1192" s="22"/>
      <c r="WEG1192" s="22"/>
      <c r="WEH1192" s="22"/>
      <c r="WEI1192" s="22"/>
      <c r="WEJ1192" s="22"/>
      <c r="WEK1192" s="22"/>
      <c r="WEL1192" s="22"/>
      <c r="WEM1192" s="22"/>
      <c r="WEN1192" s="22"/>
      <c r="WEO1192" s="22"/>
      <c r="WEP1192" s="22"/>
      <c r="WEQ1192" s="22"/>
      <c r="WER1192" s="22"/>
      <c r="WES1192" s="22"/>
      <c r="WET1192" s="22"/>
      <c r="WEU1192" s="22"/>
      <c r="WEV1192" s="22"/>
      <c r="WEW1192" s="22"/>
      <c r="WEX1192" s="22"/>
      <c r="WEY1192" s="22"/>
      <c r="WEZ1192" s="22"/>
      <c r="WFA1192" s="22"/>
      <c r="WFB1192" s="22"/>
      <c r="WFC1192" s="22"/>
      <c r="WFD1192" s="22"/>
      <c r="WFE1192" s="22"/>
      <c r="WFF1192" s="22"/>
      <c r="WFG1192" s="22"/>
      <c r="WFH1192" s="22"/>
      <c r="WFI1192" s="22"/>
      <c r="WFJ1192" s="22"/>
      <c r="WFK1192" s="22"/>
      <c r="WFL1192" s="22"/>
      <c r="WFM1192" s="22"/>
      <c r="WFN1192" s="22"/>
      <c r="WFO1192" s="22"/>
      <c r="WFP1192" s="22"/>
      <c r="WFQ1192" s="22"/>
      <c r="WFR1192" s="22"/>
      <c r="WFS1192" s="22"/>
      <c r="WFT1192" s="22"/>
      <c r="WFU1192" s="22"/>
      <c r="WFV1192" s="22"/>
      <c r="WFW1192" s="22"/>
      <c r="WFX1192" s="22"/>
      <c r="WFY1192" s="22"/>
      <c r="WFZ1192" s="22"/>
      <c r="WGA1192" s="22"/>
      <c r="WGB1192" s="22"/>
      <c r="WGC1192" s="22"/>
      <c r="WGD1192" s="22"/>
      <c r="WGE1192" s="22"/>
      <c r="WGF1192" s="22"/>
      <c r="WGG1192" s="22"/>
      <c r="WGH1192" s="22"/>
      <c r="WGI1192" s="22"/>
      <c r="WGJ1192" s="22"/>
      <c r="WGK1192" s="22"/>
      <c r="WGL1192" s="22"/>
      <c r="WGM1192" s="22"/>
      <c r="WGN1192" s="22"/>
      <c r="WGO1192" s="22"/>
      <c r="WGP1192" s="22"/>
      <c r="WGQ1192" s="22"/>
      <c r="WGR1192" s="22"/>
      <c r="WGS1192" s="22"/>
      <c r="WGT1192" s="22"/>
      <c r="WGU1192" s="22"/>
      <c r="WGV1192" s="22"/>
      <c r="WGW1192" s="22"/>
      <c r="WGX1192" s="22"/>
      <c r="WGY1192" s="22"/>
      <c r="WGZ1192" s="22"/>
      <c r="WHA1192" s="22"/>
      <c r="WHB1192" s="22"/>
      <c r="WHC1192" s="22"/>
      <c r="WHD1192" s="22"/>
      <c r="WHE1192" s="22"/>
      <c r="WHF1192" s="22"/>
      <c r="WHG1192" s="22"/>
      <c r="WHH1192" s="22"/>
      <c r="WHI1192" s="22"/>
      <c r="WHJ1192" s="22"/>
      <c r="WHK1192" s="22"/>
      <c r="WHL1192" s="22"/>
      <c r="WHM1192" s="22"/>
      <c r="WHN1192" s="22"/>
      <c r="WHO1192" s="22"/>
      <c r="WHP1192" s="22"/>
      <c r="WHQ1192" s="22"/>
      <c r="WHR1192" s="22"/>
      <c r="WHS1192" s="22"/>
      <c r="WHT1192" s="22"/>
      <c r="WHU1192" s="22"/>
      <c r="WHV1192" s="22"/>
      <c r="WHW1192" s="22"/>
      <c r="WHX1192" s="22"/>
      <c r="WHY1192" s="22"/>
      <c r="WHZ1192" s="22"/>
      <c r="WIA1192" s="22"/>
      <c r="WIB1192" s="22"/>
      <c r="WIC1192" s="22"/>
      <c r="WID1192" s="22"/>
      <c r="WIE1192" s="22"/>
      <c r="WIF1192" s="22"/>
      <c r="WIG1192" s="22"/>
      <c r="WIH1192" s="22"/>
      <c r="WII1192" s="22"/>
      <c r="WIJ1192" s="22"/>
      <c r="WIK1192" s="22"/>
      <c r="WIL1192" s="22"/>
      <c r="WIM1192" s="22"/>
      <c r="WIN1192" s="22"/>
      <c r="WIO1192" s="22"/>
      <c r="WIP1192" s="22"/>
      <c r="WIQ1192" s="22"/>
      <c r="WIR1192" s="22"/>
      <c r="WIS1192" s="22"/>
      <c r="WIT1192" s="22"/>
      <c r="WIU1192" s="22"/>
      <c r="WIV1192" s="22"/>
      <c r="WIW1192" s="22"/>
      <c r="WIX1192" s="22"/>
      <c r="WIY1192" s="22"/>
      <c r="WIZ1192" s="22"/>
      <c r="WJA1192" s="22"/>
      <c r="WJB1192" s="22"/>
      <c r="WJC1192" s="22"/>
      <c r="WJD1192" s="22"/>
      <c r="WJE1192" s="22"/>
      <c r="WJF1192" s="22"/>
      <c r="WJG1192" s="22"/>
      <c r="WJH1192" s="22"/>
      <c r="WJI1192" s="22"/>
      <c r="WJJ1192" s="22"/>
      <c r="WJK1192" s="22"/>
      <c r="WJL1192" s="22"/>
      <c r="WJM1192" s="22"/>
      <c r="WJN1192" s="22"/>
      <c r="WJO1192" s="22"/>
      <c r="WJP1192" s="22"/>
      <c r="WJQ1192" s="22"/>
      <c r="WJR1192" s="22"/>
      <c r="WJS1192" s="22"/>
      <c r="WJT1192" s="22"/>
      <c r="WJU1192" s="22"/>
      <c r="WJV1192" s="22"/>
      <c r="WJW1192" s="22"/>
      <c r="WJX1192" s="22"/>
      <c r="WJY1192" s="22"/>
      <c r="WJZ1192" s="22"/>
      <c r="WKA1192" s="22"/>
      <c r="WKB1192" s="22"/>
      <c r="WKC1192" s="22"/>
      <c r="WKD1192" s="22"/>
      <c r="WKE1192" s="22"/>
      <c r="WKF1192" s="22"/>
      <c r="WKG1192" s="22"/>
      <c r="WKH1192" s="22"/>
      <c r="WKI1192" s="22"/>
      <c r="WKJ1192" s="22"/>
      <c r="WKK1192" s="22"/>
      <c r="WKL1192" s="22"/>
      <c r="WKM1192" s="22"/>
      <c r="WKN1192" s="22"/>
      <c r="WKO1192" s="22"/>
      <c r="WKP1192" s="22"/>
      <c r="WKQ1192" s="22"/>
      <c r="WKR1192" s="22"/>
      <c r="WKS1192" s="22"/>
      <c r="WKT1192" s="22"/>
      <c r="WKU1192" s="22"/>
      <c r="WKV1192" s="22"/>
      <c r="WKW1192" s="22"/>
      <c r="WKX1192" s="22"/>
      <c r="WKY1192" s="22"/>
      <c r="WKZ1192" s="22"/>
      <c r="WLA1192" s="22"/>
      <c r="WLB1192" s="22"/>
      <c r="WLC1192" s="22"/>
      <c r="WLD1192" s="22"/>
      <c r="WLE1192" s="22"/>
      <c r="WLF1192" s="22"/>
      <c r="WLG1192" s="22"/>
      <c r="WLH1192" s="22"/>
      <c r="WLI1192" s="22"/>
      <c r="WLJ1192" s="22"/>
      <c r="WLK1192" s="22"/>
      <c r="WLL1192" s="22"/>
      <c r="WLM1192" s="22"/>
      <c r="WLN1192" s="22"/>
      <c r="WLO1192" s="22"/>
      <c r="WLP1192" s="22"/>
      <c r="WLQ1192" s="22"/>
      <c r="WLR1192" s="22"/>
      <c r="WLS1192" s="22"/>
      <c r="WLT1192" s="22"/>
      <c r="WLU1192" s="22"/>
      <c r="WLV1192" s="22"/>
      <c r="WLW1192" s="22"/>
      <c r="WLX1192" s="22"/>
      <c r="WLY1192" s="22"/>
      <c r="WLZ1192" s="22"/>
      <c r="WMA1192" s="22"/>
      <c r="WMB1192" s="22"/>
      <c r="WMC1192" s="22"/>
      <c r="WMD1192" s="22"/>
      <c r="WME1192" s="22"/>
      <c r="WMF1192" s="22"/>
      <c r="WMG1192" s="22"/>
      <c r="WMH1192" s="22"/>
      <c r="WMI1192" s="22"/>
      <c r="WMJ1192" s="22"/>
      <c r="WMK1192" s="22"/>
      <c r="WML1192" s="22"/>
      <c r="WMM1192" s="22"/>
      <c r="WMN1192" s="22"/>
      <c r="WMO1192" s="22"/>
      <c r="WMP1192" s="22"/>
      <c r="WMQ1192" s="22"/>
      <c r="WMR1192" s="22"/>
      <c r="WMS1192" s="22"/>
      <c r="WMT1192" s="22"/>
      <c r="WMU1192" s="22"/>
      <c r="WMV1192" s="22"/>
      <c r="WMW1192" s="22"/>
      <c r="WMX1192" s="22"/>
      <c r="WMY1192" s="22"/>
      <c r="WMZ1192" s="22"/>
      <c r="WNA1192" s="22"/>
      <c r="WNB1192" s="22"/>
      <c r="WNC1192" s="22"/>
      <c r="WND1192" s="22"/>
      <c r="WNE1192" s="22"/>
      <c r="WNF1192" s="22"/>
      <c r="WNG1192" s="22"/>
      <c r="WNH1192" s="22"/>
      <c r="WNI1192" s="22"/>
      <c r="WNJ1192" s="22"/>
      <c r="WNK1192" s="22"/>
      <c r="WNL1192" s="22"/>
      <c r="WNM1192" s="22"/>
      <c r="WNN1192" s="22"/>
      <c r="WNO1192" s="22"/>
      <c r="WNP1192" s="22"/>
      <c r="WNQ1192" s="22"/>
      <c r="WNR1192" s="22"/>
      <c r="WNS1192" s="22"/>
      <c r="WNT1192" s="22"/>
      <c r="WNU1192" s="22"/>
      <c r="WNV1192" s="22"/>
      <c r="WNW1192" s="22"/>
      <c r="WNX1192" s="22"/>
      <c r="WNY1192" s="22"/>
      <c r="WNZ1192" s="22"/>
      <c r="WOA1192" s="22"/>
      <c r="WOB1192" s="22"/>
      <c r="WOC1192" s="22"/>
      <c r="WOD1192" s="22"/>
      <c r="WOE1192" s="22"/>
      <c r="WOF1192" s="22"/>
      <c r="WOG1192" s="22"/>
      <c r="WOH1192" s="22"/>
      <c r="WOI1192" s="22"/>
      <c r="WOJ1192" s="22"/>
      <c r="WOK1192" s="22"/>
      <c r="WOL1192" s="22"/>
      <c r="WOM1192" s="22"/>
      <c r="WON1192" s="22"/>
      <c r="WOO1192" s="22"/>
      <c r="WOP1192" s="22"/>
      <c r="WOQ1192" s="22"/>
      <c r="WOR1192" s="22"/>
      <c r="WOS1192" s="22"/>
      <c r="WOT1192" s="22"/>
      <c r="WOU1192" s="22"/>
      <c r="WOV1192" s="22"/>
      <c r="WOW1192" s="22"/>
      <c r="WOX1192" s="22"/>
      <c r="WOY1192" s="22"/>
      <c r="WOZ1192" s="22"/>
      <c r="WPA1192" s="22"/>
      <c r="WPB1192" s="22"/>
      <c r="WPC1192" s="22"/>
      <c r="WPD1192" s="22"/>
      <c r="WPE1192" s="22"/>
      <c r="WPF1192" s="22"/>
      <c r="WPG1192" s="22"/>
      <c r="WPH1192" s="22"/>
      <c r="WPI1192" s="22"/>
      <c r="WPJ1192" s="22"/>
      <c r="WPK1192" s="22"/>
      <c r="WPL1192" s="22"/>
      <c r="WPM1192" s="22"/>
      <c r="WPN1192" s="22"/>
      <c r="WPO1192" s="22"/>
      <c r="WPP1192" s="22"/>
      <c r="WPQ1192" s="22"/>
      <c r="WPR1192" s="22"/>
      <c r="WPS1192" s="22"/>
      <c r="WPT1192" s="22"/>
      <c r="WPU1192" s="22"/>
      <c r="WPV1192" s="22"/>
      <c r="WPW1192" s="22"/>
      <c r="WPX1192" s="22"/>
      <c r="WPY1192" s="22"/>
      <c r="WPZ1192" s="22"/>
      <c r="WQA1192" s="22"/>
      <c r="WQB1192" s="22"/>
      <c r="WQC1192" s="22"/>
      <c r="WQD1192" s="22"/>
      <c r="WQE1192" s="22"/>
      <c r="WQF1192" s="22"/>
      <c r="WQG1192" s="22"/>
      <c r="WQH1192" s="22"/>
      <c r="WQI1192" s="22"/>
      <c r="WQJ1192" s="22"/>
      <c r="WQK1192" s="22"/>
      <c r="WQL1192" s="22"/>
      <c r="WQM1192" s="22"/>
      <c r="WQN1192" s="22"/>
      <c r="WQO1192" s="22"/>
      <c r="WQP1192" s="22"/>
      <c r="WQQ1192" s="22"/>
      <c r="WQR1192" s="22"/>
      <c r="WQS1192" s="22"/>
      <c r="WQT1192" s="22"/>
      <c r="WQU1192" s="22"/>
      <c r="WQV1192" s="22"/>
      <c r="WQW1192" s="22"/>
      <c r="WQX1192" s="22"/>
      <c r="WQY1192" s="22"/>
      <c r="WQZ1192" s="22"/>
      <c r="WRA1192" s="22"/>
      <c r="WRB1192" s="22"/>
      <c r="WRC1192" s="22"/>
      <c r="WRD1192" s="22"/>
      <c r="WRE1192" s="22"/>
      <c r="WRF1192" s="22"/>
      <c r="WRG1192" s="22"/>
      <c r="WRH1192" s="22"/>
      <c r="WRI1192" s="22"/>
      <c r="WRJ1192" s="22"/>
      <c r="WRK1192" s="22"/>
      <c r="WRL1192" s="22"/>
      <c r="WRM1192" s="22"/>
      <c r="WRN1192" s="22"/>
      <c r="WRO1192" s="22"/>
      <c r="WRP1192" s="22"/>
      <c r="WRQ1192" s="22"/>
      <c r="WRR1192" s="22"/>
      <c r="WRS1192" s="22"/>
      <c r="WRT1192" s="22"/>
      <c r="WRU1192" s="22"/>
      <c r="WRV1192" s="22"/>
      <c r="WRW1192" s="22"/>
      <c r="WRX1192" s="22"/>
      <c r="WRY1192" s="22"/>
      <c r="WRZ1192" s="22"/>
      <c r="WSA1192" s="22"/>
      <c r="WSB1192" s="22"/>
      <c r="WSC1192" s="22"/>
      <c r="WSD1192" s="22"/>
      <c r="WSE1192" s="22"/>
      <c r="WSF1192" s="22"/>
      <c r="WSG1192" s="22"/>
      <c r="WSH1192" s="22"/>
      <c r="WSI1192" s="22"/>
      <c r="WSJ1192" s="22"/>
      <c r="WSK1192" s="22"/>
      <c r="WSL1192" s="22"/>
      <c r="WSM1192" s="22"/>
      <c r="WSN1192" s="22"/>
      <c r="WSO1192" s="22"/>
      <c r="WSP1192" s="22"/>
      <c r="WSQ1192" s="22"/>
      <c r="WSR1192" s="22"/>
      <c r="WSS1192" s="22"/>
      <c r="WST1192" s="22"/>
      <c r="WSU1192" s="22"/>
      <c r="WSV1192" s="22"/>
      <c r="WSW1192" s="22"/>
      <c r="WSX1192" s="22"/>
      <c r="WSY1192" s="22"/>
      <c r="WSZ1192" s="22"/>
      <c r="WTA1192" s="22"/>
      <c r="WTB1192" s="22"/>
      <c r="WTC1192" s="22"/>
      <c r="WTD1192" s="22"/>
      <c r="WTE1192" s="22"/>
      <c r="WTF1192" s="22"/>
      <c r="WTG1192" s="22"/>
      <c r="WTH1192" s="22"/>
      <c r="WTI1192" s="22"/>
      <c r="WTJ1192" s="22"/>
      <c r="WTK1192" s="22"/>
      <c r="WTL1192" s="22"/>
      <c r="WTM1192" s="22"/>
      <c r="WTN1192" s="22"/>
      <c r="WTO1192" s="22"/>
      <c r="WTP1192" s="22"/>
      <c r="WTQ1192" s="22"/>
      <c r="WTR1192" s="22"/>
      <c r="WTS1192" s="22"/>
      <c r="WTT1192" s="22"/>
      <c r="WTU1192" s="22"/>
      <c r="WTV1192" s="22"/>
      <c r="WTW1192" s="22"/>
      <c r="WTX1192" s="22"/>
      <c r="WTY1192" s="22"/>
      <c r="WTZ1192" s="22"/>
      <c r="WUA1192" s="22"/>
      <c r="WUB1192" s="22"/>
      <c r="WUC1192" s="22"/>
      <c r="WUD1192" s="22"/>
      <c r="WUE1192" s="22"/>
      <c r="WUF1192" s="22"/>
      <c r="WUG1192" s="22"/>
      <c r="WUH1192" s="22"/>
      <c r="WUI1192" s="22"/>
      <c r="WUJ1192" s="22"/>
      <c r="WUK1192" s="22"/>
      <c r="WUL1192" s="22"/>
      <c r="WUM1192" s="22"/>
      <c r="WUN1192" s="22"/>
      <c r="WUO1192" s="22"/>
      <c r="WUP1192" s="22"/>
      <c r="WUQ1192" s="22"/>
      <c r="WUR1192" s="22"/>
      <c r="WUS1192" s="22"/>
      <c r="WUT1192" s="22"/>
      <c r="WUU1192" s="22"/>
      <c r="WUV1192" s="22"/>
      <c r="WUW1192" s="22"/>
      <c r="WUX1192" s="22"/>
      <c r="WUY1192" s="22"/>
      <c r="WUZ1192" s="22"/>
      <c r="WVA1192" s="22"/>
      <c r="WVB1192" s="22"/>
      <c r="WVC1192" s="22"/>
      <c r="WVD1192" s="22"/>
      <c r="WVE1192" s="22"/>
      <c r="WVF1192" s="22"/>
      <c r="WVG1192" s="22"/>
      <c r="WVH1192" s="22"/>
      <c r="WVI1192" s="22"/>
      <c r="WVJ1192" s="22"/>
      <c r="WVK1192" s="22"/>
      <c r="WVL1192" s="22"/>
      <c r="WVM1192" s="22"/>
      <c r="WVN1192" s="22"/>
      <c r="WVO1192" s="22"/>
      <c r="WVP1192" s="22"/>
      <c r="WVQ1192" s="22"/>
      <c r="WVR1192" s="22"/>
      <c r="WVS1192" s="22"/>
      <c r="WVT1192" s="22"/>
      <c r="WVU1192" s="22"/>
      <c r="WVV1192" s="22"/>
      <c r="WVW1192" s="22"/>
      <c r="WVX1192" s="22"/>
      <c r="WVY1192" s="22"/>
      <c r="WVZ1192" s="22"/>
      <c r="WWA1192" s="22"/>
      <c r="WWB1192" s="22"/>
      <c r="WWC1192" s="22"/>
      <c r="WWD1192" s="22"/>
      <c r="WWE1192" s="22"/>
      <c r="WWF1192" s="22"/>
      <c r="WWG1192" s="22"/>
      <c r="WWH1192" s="22"/>
      <c r="WWI1192" s="22"/>
      <c r="WWJ1192" s="22"/>
      <c r="WWK1192" s="22"/>
      <c r="WWL1192" s="22"/>
      <c r="WWM1192" s="22"/>
      <c r="WWN1192" s="22"/>
      <c r="WWO1192" s="22"/>
      <c r="WWP1192" s="22"/>
      <c r="WWQ1192" s="22"/>
      <c r="WWR1192" s="22"/>
      <c r="WWS1192" s="22"/>
      <c r="WWT1192" s="22"/>
      <c r="WWU1192" s="22"/>
      <c r="WWV1192" s="22"/>
      <c r="WWW1192" s="22"/>
      <c r="WWX1192" s="22"/>
      <c r="WWY1192" s="22"/>
      <c r="WWZ1192" s="22"/>
      <c r="WXA1192" s="22"/>
      <c r="WXB1192" s="22"/>
      <c r="WXC1192" s="22"/>
      <c r="WXD1192" s="22"/>
      <c r="WXE1192" s="22"/>
      <c r="WXF1192" s="22"/>
      <c r="WXG1192" s="22"/>
      <c r="WXH1192" s="22"/>
      <c r="WXI1192" s="22"/>
      <c r="WXJ1192" s="22"/>
      <c r="WXK1192" s="22"/>
      <c r="WXL1192" s="22"/>
      <c r="WXM1192" s="22"/>
      <c r="WXN1192" s="22"/>
      <c r="WXO1192" s="22"/>
      <c r="WXP1192" s="22"/>
      <c r="WXQ1192" s="22"/>
      <c r="WXR1192" s="22"/>
      <c r="WXS1192" s="22"/>
      <c r="WXT1192" s="22"/>
      <c r="WXU1192" s="22"/>
      <c r="WXV1192" s="22"/>
      <c r="WXW1192" s="22"/>
      <c r="WXX1192" s="22"/>
      <c r="WXY1192" s="22"/>
      <c r="WXZ1192" s="22"/>
      <c r="WYA1192" s="22"/>
      <c r="WYB1192" s="22"/>
      <c r="WYC1192" s="22"/>
      <c r="WYD1192" s="22"/>
      <c r="WYE1192" s="22"/>
      <c r="WYF1192" s="22"/>
      <c r="WYG1192" s="22"/>
      <c r="WYH1192" s="22"/>
      <c r="WYI1192" s="22"/>
      <c r="WYJ1192" s="22"/>
      <c r="WYK1192" s="22"/>
      <c r="WYL1192" s="22"/>
      <c r="WYM1192" s="22"/>
      <c r="WYN1192" s="22"/>
      <c r="WYO1192" s="22"/>
      <c r="WYP1192" s="22"/>
      <c r="WYQ1192" s="22"/>
      <c r="WYR1192" s="22"/>
      <c r="WYS1192" s="22"/>
      <c r="WYT1192" s="22"/>
      <c r="WYU1192" s="22"/>
      <c r="WYV1192" s="22"/>
      <c r="WYW1192" s="22"/>
      <c r="WYX1192" s="22"/>
      <c r="WYY1192" s="22"/>
      <c r="WYZ1192" s="22"/>
      <c r="WZA1192" s="22"/>
      <c r="WZB1192" s="22"/>
      <c r="WZC1192" s="22"/>
      <c r="WZD1192" s="22"/>
      <c r="WZE1192" s="22"/>
      <c r="WZF1192" s="22"/>
      <c r="WZG1192" s="22"/>
      <c r="WZH1192" s="22"/>
      <c r="WZI1192" s="22"/>
      <c r="WZJ1192" s="22"/>
      <c r="WZK1192" s="22"/>
      <c r="WZL1192" s="22"/>
      <c r="WZM1192" s="22"/>
      <c r="WZN1192" s="22"/>
      <c r="WZO1192" s="22"/>
      <c r="WZP1192" s="22"/>
      <c r="WZQ1192" s="22"/>
      <c r="WZR1192" s="22"/>
      <c r="WZS1192" s="22"/>
      <c r="WZT1192" s="22"/>
      <c r="WZU1192" s="22"/>
      <c r="WZV1192" s="22"/>
      <c r="WZW1192" s="22"/>
      <c r="WZX1192" s="22"/>
      <c r="WZY1192" s="22"/>
      <c r="WZZ1192" s="22"/>
      <c r="XAA1192" s="22"/>
      <c r="XAB1192" s="22"/>
      <c r="XAC1192" s="22"/>
      <c r="XAD1192" s="22"/>
      <c r="XAE1192" s="22"/>
      <c r="XAF1192" s="22"/>
      <c r="XAG1192" s="22"/>
      <c r="XAH1192" s="22"/>
      <c r="XAI1192" s="22"/>
      <c r="XAJ1192" s="22"/>
      <c r="XAK1192" s="22"/>
      <c r="XAL1192" s="22"/>
      <c r="XAM1192" s="22"/>
      <c r="XAN1192" s="22"/>
      <c r="XAO1192" s="22"/>
      <c r="XAP1192" s="22"/>
      <c r="XAQ1192" s="22"/>
      <c r="XAR1192" s="22"/>
      <c r="XAS1192" s="22"/>
      <c r="XAT1192" s="22"/>
      <c r="XAU1192" s="22"/>
      <c r="XAV1192" s="22"/>
      <c r="XAW1192" s="22"/>
      <c r="XAX1192" s="22"/>
      <c r="XAY1192" s="22"/>
      <c r="XAZ1192" s="22"/>
      <c r="XBA1192" s="22"/>
      <c r="XBB1192" s="22"/>
      <c r="XBC1192" s="22"/>
      <c r="XBD1192" s="22"/>
      <c r="XBE1192" s="22"/>
      <c r="XBF1192" s="22"/>
      <c r="XBG1192" s="22"/>
      <c r="XBH1192" s="22"/>
      <c r="XBI1192" s="22"/>
      <c r="XBJ1192" s="22"/>
      <c r="XBK1192" s="22"/>
      <c r="XBL1192" s="22"/>
      <c r="XBM1192" s="22"/>
      <c r="XBN1192" s="22"/>
      <c r="XBO1192" s="22"/>
      <c r="XBP1192" s="22"/>
      <c r="XBQ1192" s="22"/>
      <c r="XBR1192" s="22"/>
      <c r="XBS1192" s="22"/>
      <c r="XBT1192" s="22"/>
      <c r="XBU1192" s="22"/>
      <c r="XBV1192" s="22"/>
      <c r="XBW1192" s="22"/>
      <c r="XBX1192" s="22"/>
      <c r="XBY1192" s="22"/>
      <c r="XBZ1192" s="22"/>
      <c r="XCA1192" s="22"/>
      <c r="XCB1192" s="22"/>
      <c r="XCC1192" s="22"/>
      <c r="XCD1192" s="22"/>
      <c r="XCE1192" s="22"/>
      <c r="XCF1192" s="22"/>
      <c r="XCG1192" s="22"/>
      <c r="XCH1192" s="22"/>
      <c r="XCI1192" s="22"/>
      <c r="XCJ1192" s="22"/>
      <c r="XCK1192" s="22"/>
      <c r="XCL1192" s="22"/>
      <c r="XCM1192" s="22"/>
      <c r="XCN1192" s="22"/>
      <c r="XCO1192" s="22"/>
    </row>
    <row r="1193" spans="1:16317" ht="43.15" customHeight="1">
      <c r="A1193" s="480"/>
      <c r="B1193" s="304" t="s">
        <v>75</v>
      </c>
      <c r="C1193" s="215" t="s">
        <v>6122</v>
      </c>
      <c r="D1193" s="305" t="s">
        <v>6123</v>
      </c>
      <c r="E1193" s="185" t="s">
        <v>901</v>
      </c>
      <c r="F1193" s="175" t="s">
        <v>6124</v>
      </c>
      <c r="G1193" s="186" t="s">
        <v>6125</v>
      </c>
      <c r="H1193" s="210" t="s">
        <v>222</v>
      </c>
      <c r="I1193" s="313"/>
      <c r="J1193" s="313"/>
      <c r="K1193" s="201" t="s">
        <v>1558</v>
      </c>
      <c r="L1193" s="90" t="s">
        <v>1040</v>
      </c>
      <c r="M1193" s="202" t="s">
        <v>439</v>
      </c>
      <c r="N1193" s="106" t="s">
        <v>6120</v>
      </c>
      <c r="O1193" s="107"/>
      <c r="P1193" s="201" t="s">
        <v>907</v>
      </c>
      <c r="Q1193" s="90" t="s">
        <v>356</v>
      </c>
      <c r="R1193" s="217" t="s">
        <v>3600</v>
      </c>
      <c r="S1193" s="106"/>
      <c r="T1193" s="107"/>
      <c r="U1193" s="201" t="s">
        <v>908</v>
      </c>
      <c r="V1193" s="90" t="s">
        <v>356</v>
      </c>
      <c r="W1193" s="282" t="s">
        <v>905</v>
      </c>
      <c r="X1193" s="329"/>
      <c r="Y1193" s="350"/>
      <c r="Z1193" s="201"/>
      <c r="AA1193" s="90"/>
      <c r="AB1193" s="282"/>
      <c r="AC1193" s="329"/>
      <c r="AD1193" s="350"/>
      <c r="AE1193" s="22"/>
      <c r="AF1193" s="22"/>
      <c r="AG1193" s="22"/>
      <c r="AH1193" s="22"/>
      <c r="AI1193" s="22"/>
      <c r="AJ1193" s="22"/>
      <c r="AK1193" s="22"/>
      <c r="AL1193" s="22"/>
      <c r="AM1193" s="22"/>
      <c r="AN1193" s="22"/>
      <c r="AO1193" s="22"/>
      <c r="AP1193" s="22"/>
      <c r="AQ1193" s="22"/>
      <c r="AR1193" s="22"/>
      <c r="AS1193" s="22"/>
      <c r="AT1193" s="22"/>
      <c r="AU1193" s="22"/>
      <c r="AV1193" s="22"/>
      <c r="AW1193" s="22"/>
      <c r="AX1193" s="22"/>
      <c r="AY1193" s="22"/>
      <c r="AZ1193" s="22"/>
      <c r="BA1193" s="22"/>
      <c r="BB1193" s="22"/>
      <c r="BC1193" s="22"/>
      <c r="BD1193" s="22"/>
      <c r="BE1193" s="22"/>
      <c r="BF1193" s="22"/>
      <c r="BG1193" s="22"/>
      <c r="BH1193" s="22"/>
      <c r="BI1193" s="22"/>
      <c r="BJ1193" s="22"/>
      <c r="BK1193" s="22"/>
      <c r="BL1193" s="22"/>
      <c r="BM1193" s="22"/>
      <c r="BN1193" s="22"/>
      <c r="BO1193" s="22"/>
      <c r="BP1193" s="22"/>
      <c r="BQ1193" s="22"/>
      <c r="BR1193" s="22"/>
      <c r="BS1193" s="22"/>
      <c r="BT1193" s="22"/>
      <c r="BU1193" s="22"/>
      <c r="BV1193" s="22"/>
      <c r="BW1193" s="22"/>
      <c r="BX1193" s="22"/>
      <c r="BY1193" s="22"/>
      <c r="BZ1193" s="22"/>
      <c r="CA1193" s="22"/>
      <c r="CB1193" s="22"/>
      <c r="CC1193" s="22"/>
      <c r="CD1193" s="22"/>
      <c r="CE1193" s="22"/>
      <c r="CF1193" s="22"/>
      <c r="CG1193" s="22"/>
      <c r="CH1193" s="22"/>
      <c r="CI1193" s="22"/>
      <c r="CJ1193" s="22"/>
      <c r="CK1193" s="22"/>
      <c r="CL1193" s="22"/>
      <c r="CM1193" s="22"/>
      <c r="CN1193" s="22"/>
      <c r="CO1193" s="22"/>
      <c r="CP1193" s="22"/>
      <c r="CQ1193" s="22"/>
      <c r="CR1193" s="22"/>
      <c r="CS1193" s="22"/>
      <c r="CT1193" s="22"/>
      <c r="CU1193" s="22"/>
      <c r="CV1193" s="22"/>
      <c r="CW1193" s="22"/>
      <c r="CX1193" s="22"/>
      <c r="CY1193" s="22"/>
      <c r="CZ1193" s="22"/>
      <c r="DA1193" s="22"/>
      <c r="DB1193" s="22"/>
      <c r="DC1193" s="22"/>
      <c r="DD1193" s="22"/>
      <c r="DE1193" s="22"/>
      <c r="DF1193" s="22"/>
      <c r="DG1193" s="22"/>
      <c r="DH1193" s="22"/>
      <c r="DI1193" s="22"/>
      <c r="DJ1193" s="22"/>
      <c r="DK1193" s="22"/>
      <c r="DL1193" s="22"/>
      <c r="DM1193" s="22"/>
      <c r="DN1193" s="22"/>
      <c r="DO1193" s="22"/>
      <c r="DP1193" s="22"/>
      <c r="DQ1193" s="22"/>
      <c r="DR1193" s="22"/>
      <c r="DS1193" s="22"/>
      <c r="DT1193" s="22"/>
      <c r="DU1193" s="22"/>
      <c r="DV1193" s="22"/>
      <c r="DW1193" s="22"/>
      <c r="DX1193" s="22"/>
      <c r="DY1193" s="22"/>
      <c r="DZ1193" s="22"/>
      <c r="EA1193" s="22"/>
      <c r="EB1193" s="22"/>
      <c r="EC1193" s="22"/>
      <c r="ED1193" s="22"/>
      <c r="EE1193" s="22"/>
      <c r="EF1193" s="22"/>
      <c r="EG1193" s="22"/>
      <c r="EH1193" s="22"/>
      <c r="EI1193" s="22"/>
      <c r="EJ1193" s="22"/>
      <c r="EK1193" s="22"/>
      <c r="EL1193" s="22"/>
      <c r="EM1193" s="22"/>
      <c r="EN1193" s="22"/>
      <c r="EO1193" s="22"/>
      <c r="EP1193" s="22"/>
      <c r="EQ1193" s="22"/>
      <c r="ER1193" s="22"/>
      <c r="ES1193" s="22"/>
      <c r="ET1193" s="22"/>
      <c r="EU1193" s="22"/>
      <c r="EV1193" s="22"/>
      <c r="EW1193" s="22"/>
      <c r="EX1193" s="22"/>
      <c r="EY1193" s="22"/>
      <c r="EZ1193" s="22"/>
      <c r="FA1193" s="22"/>
      <c r="FB1193" s="22"/>
      <c r="FC1193" s="22"/>
      <c r="FD1193" s="22"/>
      <c r="FE1193" s="22"/>
      <c r="FF1193" s="22"/>
      <c r="FG1193" s="22"/>
      <c r="FH1193" s="22"/>
      <c r="FI1193" s="22"/>
      <c r="FJ1193" s="22"/>
      <c r="FK1193" s="22"/>
      <c r="FL1193" s="22"/>
      <c r="FM1193" s="22"/>
      <c r="FN1193" s="22"/>
      <c r="FO1193" s="22"/>
      <c r="FP1193" s="22"/>
      <c r="FQ1193" s="22"/>
      <c r="FR1193" s="22"/>
      <c r="FS1193" s="22"/>
      <c r="FT1193" s="22"/>
      <c r="FU1193" s="22"/>
      <c r="FV1193" s="22"/>
      <c r="FW1193" s="22"/>
      <c r="FX1193" s="22"/>
      <c r="FY1193" s="22"/>
      <c r="FZ1193" s="22"/>
      <c r="GA1193" s="22"/>
      <c r="GB1193" s="22"/>
      <c r="GC1193" s="22"/>
      <c r="GD1193" s="22"/>
      <c r="GE1193" s="22"/>
      <c r="GF1193" s="22"/>
      <c r="GG1193" s="22"/>
      <c r="GH1193" s="22"/>
      <c r="GI1193" s="22"/>
      <c r="GJ1193" s="22"/>
      <c r="GK1193" s="22"/>
      <c r="GL1193" s="22"/>
      <c r="GM1193" s="22"/>
      <c r="GN1193" s="22"/>
      <c r="GO1193" s="22"/>
      <c r="GP1193" s="22"/>
      <c r="GQ1193" s="22"/>
      <c r="GR1193" s="22"/>
      <c r="GS1193" s="22"/>
      <c r="GT1193" s="22"/>
      <c r="GU1193" s="22"/>
      <c r="GV1193" s="22"/>
      <c r="GW1193" s="22"/>
      <c r="GX1193" s="22"/>
      <c r="GY1193" s="22"/>
      <c r="GZ1193" s="22"/>
      <c r="HA1193" s="22"/>
      <c r="HB1193" s="22"/>
      <c r="HC1193" s="22"/>
      <c r="HD1193" s="22"/>
      <c r="HE1193" s="22"/>
      <c r="HF1193" s="22"/>
      <c r="HG1193" s="22"/>
      <c r="HH1193" s="22"/>
      <c r="HI1193" s="22"/>
      <c r="HJ1193" s="22"/>
      <c r="HK1193" s="22"/>
      <c r="HL1193" s="22"/>
      <c r="HM1193" s="22"/>
      <c r="HN1193" s="22"/>
      <c r="HO1193" s="22"/>
      <c r="HP1193" s="22"/>
      <c r="HQ1193" s="22"/>
      <c r="HR1193" s="22"/>
      <c r="HS1193" s="22"/>
      <c r="HT1193" s="22"/>
      <c r="HU1193" s="22"/>
      <c r="HV1193" s="22"/>
      <c r="HW1193" s="22"/>
      <c r="HX1193" s="22"/>
      <c r="HY1193" s="22"/>
      <c r="HZ1193" s="22"/>
      <c r="IA1193" s="22"/>
      <c r="IB1193" s="22"/>
      <c r="IC1193" s="22"/>
      <c r="ID1193" s="22"/>
      <c r="IE1193" s="22"/>
      <c r="IF1193" s="22"/>
      <c r="IG1193" s="22"/>
      <c r="IH1193" s="22"/>
      <c r="II1193" s="22"/>
      <c r="IJ1193" s="22"/>
      <c r="IK1193" s="22"/>
      <c r="IL1193" s="22"/>
      <c r="IM1193" s="22"/>
      <c r="IN1193" s="22"/>
      <c r="IO1193" s="22"/>
      <c r="IP1193" s="22"/>
      <c r="IQ1193" s="22"/>
      <c r="IR1193" s="22"/>
      <c r="IS1193" s="22"/>
      <c r="IT1193" s="22"/>
      <c r="IU1193" s="22"/>
      <c r="IV1193" s="22"/>
      <c r="IW1193" s="22"/>
      <c r="IX1193" s="22"/>
      <c r="IY1193" s="22"/>
      <c r="IZ1193" s="22"/>
      <c r="JA1193" s="22"/>
      <c r="JB1193" s="22"/>
      <c r="JC1193" s="22"/>
      <c r="JD1193" s="22"/>
      <c r="JE1193" s="22"/>
      <c r="JF1193" s="22"/>
      <c r="JG1193" s="22"/>
      <c r="JH1193" s="22"/>
      <c r="JI1193" s="22"/>
      <c r="JJ1193" s="22"/>
      <c r="JK1193" s="22"/>
      <c r="JL1193" s="22"/>
      <c r="JM1193" s="22"/>
      <c r="JN1193" s="22"/>
      <c r="JO1193" s="22"/>
      <c r="JP1193" s="22"/>
      <c r="JQ1193" s="22"/>
      <c r="JR1193" s="22"/>
      <c r="JS1193" s="22"/>
      <c r="JT1193" s="22"/>
      <c r="JU1193" s="22"/>
      <c r="JV1193" s="22"/>
      <c r="JW1193" s="22"/>
      <c r="JX1193" s="22"/>
      <c r="JY1193" s="22"/>
      <c r="JZ1193" s="22"/>
      <c r="KA1193" s="22"/>
      <c r="KB1193" s="22"/>
      <c r="KC1193" s="22"/>
      <c r="KD1193" s="22"/>
      <c r="KE1193" s="22"/>
      <c r="KF1193" s="22"/>
      <c r="KG1193" s="22"/>
      <c r="KH1193" s="22"/>
      <c r="KI1193" s="22"/>
      <c r="KJ1193" s="22"/>
      <c r="KK1193" s="22"/>
      <c r="KL1193" s="22"/>
      <c r="KM1193" s="22"/>
      <c r="KN1193" s="22"/>
      <c r="KO1193" s="22"/>
      <c r="KP1193" s="22"/>
      <c r="KQ1193" s="22"/>
      <c r="KR1193" s="22"/>
      <c r="KS1193" s="22"/>
      <c r="KT1193" s="22"/>
      <c r="KU1193" s="22"/>
      <c r="KV1193" s="22"/>
      <c r="KW1193" s="22"/>
      <c r="KX1193" s="22"/>
      <c r="KY1193" s="22"/>
      <c r="KZ1193" s="22"/>
      <c r="LA1193" s="22"/>
      <c r="LB1193" s="22"/>
      <c r="LC1193" s="22"/>
      <c r="LD1193" s="22"/>
      <c r="LE1193" s="22"/>
      <c r="LF1193" s="22"/>
      <c r="LG1193" s="22"/>
      <c r="LH1193" s="22"/>
      <c r="LI1193" s="22"/>
      <c r="LJ1193" s="22"/>
      <c r="LK1193" s="22"/>
      <c r="LL1193" s="22"/>
      <c r="LM1193" s="22"/>
      <c r="LN1193" s="22"/>
      <c r="LO1193" s="22"/>
      <c r="LP1193" s="22"/>
      <c r="LQ1193" s="22"/>
      <c r="LR1193" s="22"/>
      <c r="LS1193" s="22"/>
      <c r="LT1193" s="22"/>
      <c r="LU1193" s="22"/>
      <c r="LV1193" s="22"/>
      <c r="LW1193" s="22"/>
      <c r="LX1193" s="22"/>
      <c r="LY1193" s="22"/>
      <c r="LZ1193" s="22"/>
      <c r="MA1193" s="22"/>
      <c r="MB1193" s="22"/>
      <c r="MC1193" s="22"/>
      <c r="MD1193" s="22"/>
      <c r="ME1193" s="22"/>
      <c r="MF1193" s="22"/>
      <c r="MG1193" s="22"/>
      <c r="MH1193" s="22"/>
      <c r="MI1193" s="22"/>
      <c r="MJ1193" s="22"/>
      <c r="MK1193" s="22"/>
      <c r="ML1193" s="22"/>
      <c r="MM1193" s="22"/>
      <c r="MN1193" s="22"/>
      <c r="MO1193" s="22"/>
      <c r="MP1193" s="22"/>
      <c r="MQ1193" s="22"/>
      <c r="MR1193" s="22"/>
      <c r="MS1193" s="22"/>
      <c r="MT1193" s="22"/>
      <c r="MU1193" s="22"/>
      <c r="MV1193" s="22"/>
      <c r="MW1193" s="22"/>
      <c r="MX1193" s="22"/>
      <c r="MY1193" s="22"/>
      <c r="MZ1193" s="22"/>
      <c r="NA1193" s="22"/>
      <c r="NB1193" s="22"/>
      <c r="NC1193" s="22"/>
      <c r="ND1193" s="22"/>
      <c r="NE1193" s="22"/>
      <c r="NF1193" s="22"/>
      <c r="NG1193" s="22"/>
      <c r="NH1193" s="22"/>
      <c r="NI1193" s="22"/>
      <c r="NJ1193" s="22"/>
      <c r="NK1193" s="22"/>
      <c r="NL1193" s="22"/>
      <c r="NM1193" s="22"/>
      <c r="NN1193" s="22"/>
      <c r="NO1193" s="22"/>
      <c r="NP1193" s="22"/>
      <c r="NQ1193" s="22"/>
      <c r="NR1193" s="22"/>
      <c r="NS1193" s="22"/>
      <c r="NT1193" s="22"/>
      <c r="NU1193" s="22"/>
      <c r="NV1193" s="22"/>
      <c r="NW1193" s="22"/>
      <c r="NX1193" s="22"/>
      <c r="NY1193" s="22"/>
      <c r="NZ1193" s="22"/>
      <c r="OA1193" s="22"/>
      <c r="OB1193" s="22"/>
      <c r="OC1193" s="22"/>
      <c r="OD1193" s="22"/>
      <c r="OE1193" s="22"/>
      <c r="OF1193" s="22"/>
      <c r="OG1193" s="22"/>
      <c r="OH1193" s="22"/>
      <c r="OI1193" s="22"/>
      <c r="OJ1193" s="22"/>
      <c r="OK1193" s="22"/>
      <c r="OL1193" s="22"/>
      <c r="OM1193" s="22"/>
      <c r="ON1193" s="22"/>
      <c r="OO1193" s="22"/>
      <c r="OP1193" s="22"/>
      <c r="OQ1193" s="22"/>
      <c r="OR1193" s="22"/>
      <c r="OS1193" s="22"/>
      <c r="OT1193" s="22"/>
      <c r="OU1193" s="22"/>
      <c r="OV1193" s="22"/>
      <c r="OW1193" s="22"/>
      <c r="OX1193" s="22"/>
      <c r="OY1193" s="22"/>
      <c r="OZ1193" s="22"/>
      <c r="PA1193" s="22"/>
      <c r="PB1193" s="22"/>
      <c r="PC1193" s="22"/>
      <c r="PD1193" s="22"/>
      <c r="PE1193" s="22"/>
      <c r="PF1193" s="22"/>
      <c r="PG1193" s="22"/>
      <c r="PH1193" s="22"/>
      <c r="PI1193" s="22"/>
      <c r="PJ1193" s="22"/>
      <c r="PK1193" s="22"/>
      <c r="PL1193" s="22"/>
      <c r="PM1193" s="22"/>
      <c r="PN1193" s="22"/>
      <c r="PO1193" s="22"/>
      <c r="PP1193" s="22"/>
      <c r="PQ1193" s="22"/>
      <c r="PR1193" s="22"/>
      <c r="PS1193" s="22"/>
      <c r="PT1193" s="22"/>
      <c r="PU1193" s="22"/>
      <c r="PV1193" s="22"/>
      <c r="PW1193" s="22"/>
      <c r="PX1193" s="22"/>
      <c r="PY1193" s="22"/>
      <c r="PZ1193" s="22"/>
      <c r="QA1193" s="22"/>
      <c r="QB1193" s="22"/>
      <c r="QC1193" s="22"/>
      <c r="QD1193" s="22"/>
      <c r="QE1193" s="22"/>
      <c r="QF1193" s="22"/>
      <c r="QG1193" s="22"/>
      <c r="QH1193" s="22"/>
      <c r="QI1193" s="22"/>
      <c r="QJ1193" s="22"/>
      <c r="QK1193" s="22"/>
      <c r="QL1193" s="22"/>
      <c r="QM1193" s="22"/>
      <c r="QN1193" s="22"/>
      <c r="QO1193" s="22"/>
      <c r="QP1193" s="22"/>
      <c r="QQ1193" s="22"/>
      <c r="QR1193" s="22"/>
      <c r="QS1193" s="22"/>
      <c r="QT1193" s="22"/>
      <c r="QU1193" s="22"/>
      <c r="QV1193" s="22"/>
      <c r="QW1193" s="22"/>
      <c r="QX1193" s="22"/>
      <c r="QY1193" s="22"/>
      <c r="QZ1193" s="22"/>
      <c r="RA1193" s="22"/>
      <c r="RB1193" s="22"/>
      <c r="RC1193" s="22"/>
      <c r="RD1193" s="22"/>
      <c r="RE1193" s="22"/>
      <c r="RF1193" s="22"/>
      <c r="RG1193" s="22"/>
      <c r="RH1193" s="22"/>
      <c r="RI1193" s="22"/>
      <c r="RJ1193" s="22"/>
      <c r="RK1193" s="22"/>
      <c r="RL1193" s="22"/>
      <c r="RM1193" s="22"/>
      <c r="RN1193" s="22"/>
      <c r="RO1193" s="22"/>
      <c r="RP1193" s="22"/>
      <c r="RQ1193" s="22"/>
      <c r="RR1193" s="22"/>
      <c r="RS1193" s="22"/>
      <c r="RT1193" s="22"/>
      <c r="RU1193" s="22"/>
      <c r="RV1193" s="22"/>
      <c r="RW1193" s="22"/>
      <c r="RX1193" s="22"/>
      <c r="RY1193" s="22"/>
      <c r="RZ1193" s="22"/>
      <c r="SA1193" s="22"/>
      <c r="SB1193" s="22"/>
      <c r="SC1193" s="22"/>
      <c r="SD1193" s="22"/>
      <c r="SE1193" s="22"/>
      <c r="SF1193" s="22"/>
      <c r="SG1193" s="22"/>
      <c r="SH1193" s="22"/>
      <c r="SI1193" s="22"/>
      <c r="SJ1193" s="22"/>
      <c r="SK1193" s="22"/>
      <c r="SL1193" s="22"/>
      <c r="SM1193" s="22"/>
      <c r="SN1193" s="22"/>
      <c r="SO1193" s="22"/>
      <c r="SP1193" s="22"/>
      <c r="SQ1193" s="22"/>
      <c r="SR1193" s="22"/>
      <c r="SS1193" s="22"/>
      <c r="ST1193" s="22"/>
      <c r="SU1193" s="22"/>
      <c r="SV1193" s="22"/>
      <c r="SW1193" s="22"/>
      <c r="SX1193" s="22"/>
      <c r="SY1193" s="22"/>
      <c r="SZ1193" s="22"/>
      <c r="TA1193" s="22"/>
      <c r="TB1193" s="22"/>
      <c r="TC1193" s="22"/>
      <c r="TD1193" s="22"/>
      <c r="TE1193" s="22"/>
      <c r="TF1193" s="22"/>
      <c r="TG1193" s="22"/>
      <c r="TH1193" s="22"/>
      <c r="TI1193" s="22"/>
      <c r="TJ1193" s="22"/>
      <c r="TK1193" s="22"/>
      <c r="TL1193" s="22"/>
      <c r="TM1193" s="22"/>
      <c r="TN1193" s="22"/>
      <c r="TO1193" s="22"/>
      <c r="TP1193" s="22"/>
      <c r="TQ1193" s="22"/>
      <c r="TR1193" s="22"/>
      <c r="TS1193" s="22"/>
      <c r="TT1193" s="22"/>
      <c r="TU1193" s="22"/>
      <c r="TV1193" s="22"/>
      <c r="TW1193" s="22"/>
      <c r="TX1193" s="22"/>
      <c r="TY1193" s="22"/>
      <c r="TZ1193" s="22"/>
      <c r="UA1193" s="22"/>
      <c r="UB1193" s="22"/>
      <c r="UC1193" s="22"/>
      <c r="UD1193" s="22"/>
      <c r="UE1193" s="22"/>
      <c r="UF1193" s="22"/>
      <c r="UG1193" s="22"/>
      <c r="UH1193" s="22"/>
      <c r="UI1193" s="22"/>
      <c r="UJ1193" s="22"/>
      <c r="UK1193" s="22"/>
      <c r="UL1193" s="22"/>
      <c r="UM1193" s="22"/>
      <c r="UN1193" s="22"/>
      <c r="UO1193" s="22"/>
      <c r="UP1193" s="22"/>
      <c r="UQ1193" s="22"/>
      <c r="UR1193" s="22"/>
      <c r="US1193" s="22"/>
      <c r="UT1193" s="22"/>
      <c r="UU1193" s="22"/>
      <c r="UV1193" s="22"/>
      <c r="UW1193" s="22"/>
      <c r="UX1193" s="22"/>
      <c r="UY1193" s="22"/>
      <c r="UZ1193" s="22"/>
      <c r="VA1193" s="22"/>
      <c r="VB1193" s="22"/>
      <c r="VC1193" s="22"/>
      <c r="VD1193" s="22"/>
      <c r="VE1193" s="22"/>
      <c r="VF1193" s="22"/>
      <c r="VG1193" s="22"/>
      <c r="VH1193" s="22"/>
      <c r="VI1193" s="22"/>
      <c r="VJ1193" s="22"/>
      <c r="VK1193" s="22"/>
      <c r="VL1193" s="22"/>
      <c r="VM1193" s="22"/>
      <c r="VN1193" s="22"/>
      <c r="VO1193" s="22"/>
      <c r="VP1193" s="22"/>
      <c r="VQ1193" s="22"/>
      <c r="VR1193" s="22"/>
      <c r="VS1193" s="22"/>
      <c r="VT1193" s="22"/>
      <c r="VU1193" s="22"/>
      <c r="VV1193" s="22"/>
      <c r="VW1193" s="22"/>
      <c r="VX1193" s="22"/>
      <c r="VY1193" s="22"/>
      <c r="VZ1193" s="22"/>
      <c r="WA1193" s="22"/>
      <c r="WB1193" s="22"/>
      <c r="WC1193" s="22"/>
      <c r="WD1193" s="22"/>
      <c r="WE1193" s="22"/>
      <c r="WF1193" s="22"/>
      <c r="WG1193" s="22"/>
      <c r="WH1193" s="22"/>
      <c r="WI1193" s="22"/>
      <c r="WJ1193" s="22"/>
      <c r="WK1193" s="22"/>
      <c r="WL1193" s="22"/>
      <c r="WM1193" s="22"/>
      <c r="WN1193" s="22"/>
      <c r="WO1193" s="22"/>
      <c r="WP1193" s="22"/>
      <c r="WQ1193" s="22"/>
      <c r="WR1193" s="22"/>
      <c r="WS1193" s="22"/>
      <c r="WT1193" s="22"/>
      <c r="WU1193" s="22"/>
      <c r="WV1193" s="22"/>
      <c r="WW1193" s="22"/>
      <c r="WX1193" s="22"/>
      <c r="WY1193" s="22"/>
      <c r="WZ1193" s="22"/>
      <c r="XA1193" s="22"/>
      <c r="XB1193" s="22"/>
      <c r="XC1193" s="22"/>
      <c r="XD1193" s="22"/>
      <c r="XE1193" s="22"/>
      <c r="XF1193" s="22"/>
      <c r="XG1193" s="22"/>
      <c r="XH1193" s="22"/>
      <c r="XI1193" s="22"/>
      <c r="XJ1193" s="22"/>
      <c r="XK1193" s="22"/>
      <c r="XL1193" s="22"/>
      <c r="XM1193" s="22"/>
      <c r="XN1193" s="22"/>
      <c r="XO1193" s="22"/>
      <c r="XP1193" s="22"/>
      <c r="XQ1193" s="22"/>
      <c r="XR1193" s="22"/>
      <c r="XS1193" s="22"/>
      <c r="XT1193" s="22"/>
      <c r="XU1193" s="22"/>
      <c r="XV1193" s="22"/>
      <c r="XW1193" s="22"/>
      <c r="XX1193" s="22"/>
      <c r="XY1193" s="22"/>
      <c r="XZ1193" s="22"/>
      <c r="YA1193" s="22"/>
      <c r="YB1193" s="22"/>
      <c r="YC1193" s="22"/>
      <c r="YD1193" s="22"/>
      <c r="YE1193" s="22"/>
      <c r="YF1193" s="22"/>
      <c r="YG1193" s="22"/>
      <c r="YH1193" s="22"/>
      <c r="YI1193" s="22"/>
      <c r="YJ1193" s="22"/>
      <c r="YK1193" s="22"/>
      <c r="YL1193" s="22"/>
      <c r="YM1193" s="22"/>
      <c r="YN1193" s="22"/>
      <c r="YO1193" s="22"/>
      <c r="YP1193" s="22"/>
      <c r="YQ1193" s="22"/>
      <c r="YR1193" s="22"/>
      <c r="YS1193" s="22"/>
      <c r="YT1193" s="22"/>
      <c r="YU1193" s="22"/>
      <c r="YV1193" s="22"/>
      <c r="YW1193" s="22"/>
      <c r="YX1193" s="22"/>
      <c r="YY1193" s="22"/>
      <c r="YZ1193" s="22"/>
      <c r="ZA1193" s="22"/>
      <c r="ZB1193" s="22"/>
      <c r="ZC1193" s="22"/>
      <c r="ZD1193" s="22"/>
      <c r="ZE1193" s="22"/>
      <c r="ZF1193" s="22"/>
      <c r="ZG1193" s="22"/>
      <c r="ZH1193" s="22"/>
      <c r="ZI1193" s="22"/>
      <c r="ZJ1193" s="22"/>
      <c r="ZK1193" s="22"/>
      <c r="ZL1193" s="22"/>
      <c r="ZM1193" s="22"/>
      <c r="ZN1193" s="22"/>
      <c r="ZO1193" s="22"/>
      <c r="ZP1193" s="22"/>
      <c r="ZQ1193" s="22"/>
      <c r="ZR1193" s="22"/>
      <c r="ZS1193" s="22"/>
      <c r="ZT1193" s="22"/>
      <c r="ZU1193" s="22"/>
      <c r="ZV1193" s="22"/>
      <c r="ZW1193" s="22"/>
      <c r="ZX1193" s="22"/>
      <c r="ZY1193" s="22"/>
      <c r="ZZ1193" s="22"/>
      <c r="AAA1193" s="22"/>
      <c r="AAB1193" s="22"/>
      <c r="AAC1193" s="22"/>
      <c r="AAD1193" s="22"/>
      <c r="AAE1193" s="22"/>
      <c r="AAF1193" s="22"/>
      <c r="AAG1193" s="22"/>
      <c r="AAH1193" s="22"/>
      <c r="AAI1193" s="22"/>
      <c r="AAJ1193" s="22"/>
      <c r="AAK1193" s="22"/>
      <c r="AAL1193" s="22"/>
      <c r="AAM1193" s="22"/>
      <c r="AAN1193" s="22"/>
      <c r="AAO1193" s="22"/>
      <c r="AAP1193" s="22"/>
      <c r="AAQ1193" s="22"/>
      <c r="AAR1193" s="22"/>
      <c r="AAS1193" s="22"/>
      <c r="AAT1193" s="22"/>
      <c r="AAU1193" s="22"/>
      <c r="AAV1193" s="22"/>
      <c r="AAW1193" s="22"/>
      <c r="AAX1193" s="22"/>
      <c r="AAY1193" s="22"/>
      <c r="AAZ1193" s="22"/>
      <c r="ABA1193" s="22"/>
      <c r="ABB1193" s="22"/>
      <c r="ABC1193" s="22"/>
      <c r="ABD1193" s="22"/>
      <c r="ABE1193" s="22"/>
      <c r="ABF1193" s="22"/>
      <c r="ABG1193" s="22"/>
      <c r="ABH1193" s="22"/>
      <c r="ABI1193" s="22"/>
      <c r="ABJ1193" s="22"/>
      <c r="ABK1193" s="22"/>
      <c r="ABL1193" s="22"/>
      <c r="ABM1193" s="22"/>
      <c r="ABN1193" s="22"/>
      <c r="ABO1193" s="22"/>
      <c r="ABP1193" s="22"/>
      <c r="ABQ1193" s="22"/>
      <c r="ABR1193" s="22"/>
      <c r="ABS1193" s="22"/>
      <c r="ABT1193" s="22"/>
      <c r="ABU1193" s="22"/>
      <c r="ABV1193" s="22"/>
      <c r="ABW1193" s="22"/>
      <c r="ABX1193" s="22"/>
      <c r="ABY1193" s="22"/>
      <c r="ABZ1193" s="22"/>
      <c r="ACA1193" s="22"/>
      <c r="ACB1193" s="22"/>
      <c r="ACC1193" s="22"/>
      <c r="ACD1193" s="22"/>
      <c r="ACE1193" s="22"/>
      <c r="ACF1193" s="22"/>
      <c r="ACG1193" s="22"/>
      <c r="ACH1193" s="22"/>
      <c r="ACI1193" s="22"/>
      <c r="ACJ1193" s="22"/>
      <c r="ACK1193" s="22"/>
      <c r="ACL1193" s="22"/>
      <c r="ACM1193" s="22"/>
      <c r="ACN1193" s="22"/>
      <c r="ACO1193" s="22"/>
      <c r="ACP1193" s="22"/>
      <c r="ACQ1193" s="22"/>
      <c r="ACR1193" s="22"/>
      <c r="ACS1193" s="22"/>
      <c r="ACT1193" s="22"/>
      <c r="ACU1193" s="22"/>
      <c r="ACV1193" s="22"/>
      <c r="ACW1193" s="22"/>
      <c r="ACX1193" s="22"/>
      <c r="ACY1193" s="22"/>
      <c r="ACZ1193" s="22"/>
      <c r="ADA1193" s="22"/>
      <c r="ADB1193" s="22"/>
      <c r="ADC1193" s="22"/>
      <c r="ADD1193" s="22"/>
      <c r="ADE1193" s="22"/>
      <c r="ADF1193" s="22"/>
      <c r="ADG1193" s="22"/>
      <c r="ADH1193" s="22"/>
      <c r="ADI1193" s="22"/>
      <c r="ADJ1193" s="22"/>
      <c r="ADK1193" s="22"/>
      <c r="ADL1193" s="22"/>
      <c r="ADM1193" s="22"/>
      <c r="ADN1193" s="22"/>
      <c r="ADO1193" s="22"/>
      <c r="ADP1193" s="22"/>
      <c r="ADQ1193" s="22"/>
      <c r="ADR1193" s="22"/>
      <c r="ADS1193" s="22"/>
      <c r="ADT1193" s="22"/>
      <c r="ADU1193" s="22"/>
      <c r="ADV1193" s="22"/>
      <c r="ADW1193" s="22"/>
      <c r="ADX1193" s="22"/>
      <c r="ADY1193" s="22"/>
      <c r="ADZ1193" s="22"/>
      <c r="AEA1193" s="22"/>
      <c r="AEB1193" s="22"/>
      <c r="AEC1193" s="22"/>
      <c r="AED1193" s="22"/>
      <c r="AEE1193" s="22"/>
      <c r="AEF1193" s="22"/>
      <c r="AEG1193" s="22"/>
      <c r="AEH1193" s="22"/>
      <c r="AEI1193" s="22"/>
      <c r="AEJ1193" s="22"/>
      <c r="AEK1193" s="22"/>
      <c r="AEL1193" s="22"/>
      <c r="AEM1193" s="22"/>
      <c r="AEN1193" s="22"/>
      <c r="AEO1193" s="22"/>
      <c r="AEP1193" s="22"/>
      <c r="AEQ1193" s="22"/>
      <c r="AER1193" s="22"/>
      <c r="AES1193" s="22"/>
      <c r="AET1193" s="22"/>
      <c r="AEU1193" s="22"/>
      <c r="AEV1193" s="22"/>
      <c r="AEW1193" s="22"/>
      <c r="AEX1193" s="22"/>
      <c r="AEY1193" s="22"/>
      <c r="AEZ1193" s="22"/>
      <c r="AFA1193" s="22"/>
      <c r="AFB1193" s="22"/>
      <c r="AFC1193" s="22"/>
      <c r="AFD1193" s="22"/>
      <c r="AFE1193" s="22"/>
      <c r="AFF1193" s="22"/>
      <c r="AFG1193" s="22"/>
      <c r="AFH1193" s="22"/>
      <c r="AFI1193" s="22"/>
      <c r="AFJ1193" s="22"/>
      <c r="AFK1193" s="22"/>
      <c r="AFL1193" s="22"/>
      <c r="AFM1193" s="22"/>
      <c r="AFN1193" s="22"/>
      <c r="AFO1193" s="22"/>
      <c r="AFP1193" s="22"/>
      <c r="AFQ1193" s="22"/>
      <c r="AFR1193" s="22"/>
      <c r="AFS1193" s="22"/>
      <c r="AFT1193" s="22"/>
      <c r="AFU1193" s="22"/>
      <c r="AFV1193" s="22"/>
      <c r="AFW1193" s="22"/>
      <c r="AFX1193" s="22"/>
      <c r="AFY1193" s="22"/>
      <c r="AFZ1193" s="22"/>
      <c r="AGA1193" s="22"/>
      <c r="AGB1193" s="22"/>
      <c r="AGC1193" s="22"/>
      <c r="AGD1193" s="22"/>
      <c r="AGE1193" s="22"/>
      <c r="AGF1193" s="22"/>
      <c r="AGG1193" s="22"/>
      <c r="AGH1193" s="22"/>
      <c r="AGI1193" s="22"/>
      <c r="AGJ1193" s="22"/>
      <c r="AGK1193" s="22"/>
      <c r="AGL1193" s="22"/>
      <c r="AGM1193" s="22"/>
      <c r="AGN1193" s="22"/>
      <c r="AGO1193" s="22"/>
      <c r="AGP1193" s="22"/>
      <c r="AGQ1193" s="22"/>
      <c r="AGR1193" s="22"/>
      <c r="AGS1193" s="22"/>
      <c r="AGT1193" s="22"/>
      <c r="AGU1193" s="22"/>
      <c r="AGV1193" s="22"/>
      <c r="AGW1193" s="22"/>
      <c r="AGX1193" s="22"/>
      <c r="AGY1193" s="22"/>
      <c r="AGZ1193" s="22"/>
      <c r="AHA1193" s="22"/>
      <c r="AHB1193" s="22"/>
      <c r="AHC1193" s="22"/>
      <c r="AHD1193" s="22"/>
      <c r="AHE1193" s="22"/>
      <c r="AHF1193" s="22"/>
      <c r="AHG1193" s="22"/>
      <c r="AHH1193" s="22"/>
      <c r="AHI1193" s="22"/>
      <c r="AHJ1193" s="22"/>
      <c r="AHK1193" s="22"/>
      <c r="AHL1193" s="22"/>
      <c r="AHM1193" s="22"/>
      <c r="AHN1193" s="22"/>
      <c r="AHO1193" s="22"/>
      <c r="AHP1193" s="22"/>
      <c r="AHQ1193" s="22"/>
      <c r="AHR1193" s="22"/>
      <c r="AHS1193" s="22"/>
      <c r="AHT1193" s="22"/>
      <c r="AHU1193" s="22"/>
      <c r="AHV1193" s="22"/>
      <c r="AHW1193" s="22"/>
      <c r="AHX1193" s="22"/>
      <c r="AHY1193" s="22"/>
      <c r="AHZ1193" s="22"/>
      <c r="AIA1193" s="22"/>
      <c r="AIB1193" s="22"/>
      <c r="AIC1193" s="22"/>
      <c r="AID1193" s="22"/>
      <c r="AIE1193" s="22"/>
      <c r="AIF1193" s="22"/>
      <c r="AIG1193" s="22"/>
      <c r="AIH1193" s="22"/>
      <c r="AII1193" s="22"/>
      <c r="AIJ1193" s="22"/>
      <c r="AIK1193" s="22"/>
      <c r="AIL1193" s="22"/>
      <c r="AIM1193" s="22"/>
      <c r="AIN1193" s="22"/>
      <c r="AIO1193" s="22"/>
      <c r="AIP1193" s="22"/>
      <c r="AIQ1193" s="22"/>
      <c r="AIR1193" s="22"/>
      <c r="AIS1193" s="22"/>
      <c r="AIT1193" s="22"/>
      <c r="AIU1193" s="22"/>
      <c r="AIV1193" s="22"/>
      <c r="AIW1193" s="22"/>
      <c r="AIX1193" s="22"/>
      <c r="AIY1193" s="22"/>
      <c r="AIZ1193" s="22"/>
      <c r="AJA1193" s="22"/>
      <c r="AJB1193" s="22"/>
      <c r="AJC1193" s="22"/>
      <c r="AJD1193" s="22"/>
      <c r="AJE1193" s="22"/>
      <c r="AJF1193" s="22"/>
      <c r="AJG1193" s="22"/>
      <c r="AJH1193" s="22"/>
      <c r="AJI1193" s="22"/>
      <c r="AJJ1193" s="22"/>
      <c r="AJK1193" s="22"/>
      <c r="AJL1193" s="22"/>
      <c r="AJM1193" s="22"/>
      <c r="AJN1193" s="22"/>
      <c r="AJO1193" s="22"/>
      <c r="AJP1193" s="22"/>
      <c r="AJQ1193" s="22"/>
      <c r="AJR1193" s="22"/>
      <c r="AJS1193" s="22"/>
      <c r="AJT1193" s="22"/>
      <c r="AJU1193" s="22"/>
      <c r="AJV1193" s="22"/>
      <c r="AJW1193" s="22"/>
      <c r="AJX1193" s="22"/>
      <c r="AJY1193" s="22"/>
      <c r="AJZ1193" s="22"/>
      <c r="AKA1193" s="22"/>
      <c r="AKB1193" s="22"/>
      <c r="AKC1193" s="22"/>
      <c r="AKD1193" s="22"/>
      <c r="AKE1193" s="22"/>
      <c r="AKF1193" s="22"/>
      <c r="AKG1193" s="22"/>
      <c r="AKH1193" s="22"/>
      <c r="AKI1193" s="22"/>
      <c r="AKJ1193" s="22"/>
      <c r="AKK1193" s="22"/>
      <c r="AKL1193" s="22"/>
      <c r="AKM1193" s="22"/>
      <c r="AKN1193" s="22"/>
      <c r="AKO1193" s="22"/>
      <c r="AKP1193" s="22"/>
      <c r="AKQ1193" s="22"/>
      <c r="AKR1193" s="22"/>
      <c r="AKS1193" s="22"/>
      <c r="AKT1193" s="22"/>
      <c r="AKU1193" s="22"/>
      <c r="AKV1193" s="22"/>
      <c r="AKW1193" s="22"/>
      <c r="AKX1193" s="22"/>
      <c r="AKY1193" s="22"/>
      <c r="AKZ1193" s="22"/>
      <c r="ALA1193" s="22"/>
      <c r="ALB1193" s="22"/>
      <c r="ALC1193" s="22"/>
      <c r="ALD1193" s="22"/>
      <c r="ALE1193" s="22"/>
      <c r="ALF1193" s="22"/>
      <c r="ALG1193" s="22"/>
      <c r="ALH1193" s="22"/>
      <c r="ALI1193" s="22"/>
      <c r="ALJ1193" s="22"/>
      <c r="ALK1193" s="22"/>
      <c r="ALL1193" s="22"/>
      <c r="ALM1193" s="22"/>
      <c r="ALN1193" s="22"/>
      <c r="ALO1193" s="22"/>
      <c r="ALP1193" s="22"/>
      <c r="ALQ1193" s="22"/>
      <c r="ALR1193" s="22"/>
      <c r="ALS1193" s="22"/>
      <c r="ALT1193" s="22"/>
      <c r="ALU1193" s="22"/>
      <c r="ALV1193" s="22"/>
      <c r="ALW1193" s="22"/>
      <c r="ALX1193" s="22"/>
      <c r="ALY1193" s="22"/>
      <c r="ALZ1193" s="22"/>
      <c r="AMA1193" s="22"/>
      <c r="AMB1193" s="22"/>
      <c r="AMC1193" s="22"/>
      <c r="AMD1193" s="22"/>
      <c r="AME1193" s="22"/>
      <c r="AMF1193" s="22"/>
      <c r="AMG1193" s="22"/>
      <c r="AMH1193" s="22"/>
      <c r="AMI1193" s="22"/>
      <c r="AMJ1193" s="22"/>
      <c r="AMK1193" s="22"/>
      <c r="AML1193" s="22"/>
      <c r="AMM1193" s="22"/>
      <c r="AMN1193" s="22"/>
      <c r="AMO1193" s="22"/>
      <c r="AMP1193" s="22"/>
      <c r="AMQ1193" s="22"/>
      <c r="AMR1193" s="22"/>
      <c r="AMS1193" s="22"/>
      <c r="AMT1193" s="22"/>
      <c r="AMU1193" s="22"/>
      <c r="AMV1193" s="22"/>
      <c r="AMW1193" s="22"/>
      <c r="AMX1193" s="22"/>
      <c r="AMY1193" s="22"/>
      <c r="AMZ1193" s="22"/>
      <c r="ANA1193" s="22"/>
      <c r="ANB1193" s="22"/>
      <c r="ANC1193" s="22"/>
      <c r="AND1193" s="22"/>
      <c r="ANE1193" s="22"/>
      <c r="ANF1193" s="22"/>
      <c r="ANG1193" s="22"/>
      <c r="ANH1193" s="22"/>
      <c r="ANI1193" s="22"/>
      <c r="ANJ1193" s="22"/>
      <c r="ANK1193" s="22"/>
      <c r="ANL1193" s="22"/>
      <c r="ANM1193" s="22"/>
      <c r="ANN1193" s="22"/>
      <c r="ANO1193" s="22"/>
      <c r="ANP1193" s="22"/>
      <c r="ANQ1193" s="22"/>
      <c r="ANR1193" s="22"/>
      <c r="ANS1193" s="22"/>
      <c r="ANT1193" s="22"/>
      <c r="ANU1193" s="22"/>
      <c r="ANV1193" s="22"/>
      <c r="ANW1193" s="22"/>
      <c r="ANX1193" s="22"/>
      <c r="ANY1193" s="22"/>
      <c r="ANZ1193" s="22"/>
      <c r="AOA1193" s="22"/>
      <c r="AOB1193" s="22"/>
      <c r="AOC1193" s="22"/>
      <c r="AOD1193" s="22"/>
      <c r="AOE1193" s="22"/>
      <c r="AOF1193" s="22"/>
      <c r="AOG1193" s="22"/>
      <c r="AOH1193" s="22"/>
      <c r="AOI1193" s="22"/>
      <c r="AOJ1193" s="22"/>
      <c r="AOK1193" s="22"/>
      <c r="AOL1193" s="22"/>
      <c r="AOM1193" s="22"/>
      <c r="AON1193" s="22"/>
      <c r="AOO1193" s="22"/>
      <c r="AOP1193" s="22"/>
      <c r="AOQ1193" s="22"/>
      <c r="AOR1193" s="22"/>
      <c r="AOS1193" s="22"/>
      <c r="AOT1193" s="22"/>
      <c r="AOU1193" s="22"/>
      <c r="AOV1193" s="22"/>
      <c r="AOW1193" s="22"/>
      <c r="AOX1193" s="22"/>
      <c r="AOY1193" s="22"/>
      <c r="AOZ1193" s="22"/>
      <c r="APA1193" s="22"/>
      <c r="APB1193" s="22"/>
      <c r="APC1193" s="22"/>
      <c r="APD1193" s="22"/>
      <c r="APE1193" s="22"/>
      <c r="APF1193" s="22"/>
      <c r="APG1193" s="22"/>
      <c r="APH1193" s="22"/>
      <c r="API1193" s="22"/>
      <c r="APJ1193" s="22"/>
      <c r="APK1193" s="22"/>
      <c r="APL1193" s="22"/>
      <c r="APM1193" s="22"/>
      <c r="APN1193" s="22"/>
      <c r="APO1193" s="22"/>
      <c r="APP1193" s="22"/>
      <c r="APQ1193" s="22"/>
      <c r="APR1193" s="22"/>
      <c r="APS1193" s="22"/>
      <c r="APT1193" s="22"/>
      <c r="APU1193" s="22"/>
      <c r="APV1193" s="22"/>
      <c r="APW1193" s="22"/>
      <c r="APX1193" s="22"/>
      <c r="APY1193" s="22"/>
      <c r="APZ1193" s="22"/>
      <c r="AQA1193" s="22"/>
      <c r="AQB1193" s="22"/>
      <c r="AQC1193" s="22"/>
      <c r="AQD1193" s="22"/>
      <c r="AQE1193" s="22"/>
      <c r="AQF1193" s="22"/>
      <c r="AQG1193" s="22"/>
      <c r="AQH1193" s="22"/>
      <c r="AQI1193" s="22"/>
      <c r="AQJ1193" s="22"/>
      <c r="AQK1193" s="22"/>
      <c r="AQL1193" s="22"/>
      <c r="AQM1193" s="22"/>
      <c r="AQN1193" s="22"/>
      <c r="AQO1193" s="22"/>
      <c r="AQP1193" s="22"/>
      <c r="AQQ1193" s="22"/>
      <c r="AQR1193" s="22"/>
      <c r="AQS1193" s="22"/>
      <c r="AQT1193" s="22"/>
      <c r="AQU1193" s="22"/>
      <c r="AQV1193" s="22"/>
      <c r="AQW1193" s="22"/>
      <c r="AQX1193" s="22"/>
      <c r="AQY1193" s="22"/>
      <c r="AQZ1193" s="22"/>
      <c r="ARA1193" s="22"/>
      <c r="ARB1193" s="22"/>
      <c r="ARC1193" s="22"/>
      <c r="ARD1193" s="22"/>
      <c r="ARE1193" s="22"/>
      <c r="ARF1193" s="22"/>
      <c r="ARG1193" s="22"/>
      <c r="ARH1193" s="22"/>
      <c r="ARI1193" s="22"/>
      <c r="ARJ1193" s="22"/>
      <c r="ARK1193" s="22"/>
      <c r="ARL1193" s="22"/>
      <c r="ARM1193" s="22"/>
      <c r="ARN1193" s="22"/>
      <c r="ARO1193" s="22"/>
      <c r="ARP1193" s="22"/>
      <c r="ARQ1193" s="22"/>
      <c r="ARR1193" s="22"/>
      <c r="ARS1193" s="22"/>
      <c r="ART1193" s="22"/>
      <c r="ARU1193" s="22"/>
      <c r="ARV1193" s="22"/>
      <c r="ARW1193" s="22"/>
      <c r="ARX1193" s="22"/>
      <c r="ARY1193" s="22"/>
      <c r="ARZ1193" s="22"/>
      <c r="ASA1193" s="22"/>
      <c r="ASB1193" s="22"/>
      <c r="ASC1193" s="22"/>
      <c r="ASD1193" s="22"/>
      <c r="ASE1193" s="22"/>
      <c r="ASF1193" s="22"/>
      <c r="ASG1193" s="22"/>
      <c r="ASH1193" s="22"/>
      <c r="ASI1193" s="22"/>
      <c r="ASJ1193" s="22"/>
      <c r="ASK1193" s="22"/>
      <c r="ASL1193" s="22"/>
      <c r="ASM1193" s="22"/>
      <c r="ASN1193" s="22"/>
      <c r="ASO1193" s="22"/>
      <c r="ASP1193" s="22"/>
      <c r="ASQ1193" s="22"/>
      <c r="ASR1193" s="22"/>
      <c r="ASS1193" s="22"/>
      <c r="AST1193" s="22"/>
      <c r="ASU1193" s="22"/>
      <c r="ASV1193" s="22"/>
      <c r="ASW1193" s="22"/>
      <c r="ASX1193" s="22"/>
      <c r="ASY1193" s="22"/>
      <c r="ASZ1193" s="22"/>
      <c r="ATA1193" s="22"/>
      <c r="ATB1193" s="22"/>
      <c r="ATC1193" s="22"/>
      <c r="ATD1193" s="22"/>
      <c r="ATE1193" s="22"/>
      <c r="ATF1193" s="22"/>
      <c r="ATG1193" s="22"/>
      <c r="ATH1193" s="22"/>
      <c r="ATI1193" s="22"/>
      <c r="ATJ1193" s="22"/>
      <c r="ATK1193" s="22"/>
      <c r="ATL1193" s="22"/>
      <c r="ATM1193" s="22"/>
      <c r="ATN1193" s="22"/>
      <c r="ATO1193" s="22"/>
      <c r="ATP1193" s="22"/>
      <c r="ATQ1193" s="22"/>
      <c r="ATR1193" s="22"/>
      <c r="ATS1193" s="22"/>
      <c r="ATT1193" s="22"/>
      <c r="ATU1193" s="22"/>
      <c r="ATV1193" s="22"/>
      <c r="ATW1193" s="22"/>
      <c r="ATX1193" s="22"/>
      <c r="ATY1193" s="22"/>
      <c r="ATZ1193" s="22"/>
      <c r="AUA1193" s="22"/>
      <c r="AUB1193" s="22"/>
      <c r="AUC1193" s="22"/>
      <c r="AUD1193" s="22"/>
      <c r="AUE1193" s="22"/>
      <c r="AUF1193" s="22"/>
      <c r="AUG1193" s="22"/>
      <c r="AUH1193" s="22"/>
      <c r="AUI1193" s="22"/>
      <c r="AUJ1193" s="22"/>
      <c r="AUK1193" s="22"/>
      <c r="AUL1193" s="22"/>
      <c r="AUM1193" s="22"/>
      <c r="AUN1193" s="22"/>
      <c r="AUO1193" s="22"/>
      <c r="AUP1193" s="22"/>
      <c r="AUQ1193" s="22"/>
      <c r="AUR1193" s="22"/>
      <c r="AUS1193" s="22"/>
      <c r="AUT1193" s="22"/>
      <c r="AUU1193" s="22"/>
      <c r="AUV1193" s="22"/>
      <c r="AUW1193" s="22"/>
      <c r="AUX1193" s="22"/>
      <c r="AUY1193" s="22"/>
      <c r="AUZ1193" s="22"/>
      <c r="AVA1193" s="22"/>
      <c r="AVB1193" s="22"/>
      <c r="AVC1193" s="22"/>
      <c r="AVD1193" s="22"/>
      <c r="AVE1193" s="22"/>
      <c r="AVF1193" s="22"/>
      <c r="AVG1193" s="22"/>
      <c r="AVH1193" s="22"/>
      <c r="AVI1193" s="22"/>
      <c r="AVJ1193" s="22"/>
      <c r="AVK1193" s="22"/>
      <c r="AVL1193" s="22"/>
      <c r="AVM1193" s="22"/>
      <c r="AVN1193" s="22"/>
      <c r="AVO1193" s="22"/>
      <c r="AVP1193" s="22"/>
      <c r="AVQ1193" s="22"/>
      <c r="AVR1193" s="22"/>
      <c r="AVS1193" s="22"/>
      <c r="AVT1193" s="22"/>
      <c r="AVU1193" s="22"/>
      <c r="AVV1193" s="22"/>
      <c r="AVW1193" s="22"/>
      <c r="AVX1193" s="22"/>
      <c r="AVY1193" s="22"/>
      <c r="AVZ1193" s="22"/>
      <c r="AWA1193" s="22"/>
      <c r="AWB1193" s="22"/>
      <c r="AWC1193" s="22"/>
      <c r="AWD1193" s="22"/>
      <c r="AWE1193" s="22"/>
      <c r="AWF1193" s="22"/>
      <c r="AWG1193" s="22"/>
      <c r="AWH1193" s="22"/>
      <c r="AWI1193" s="22"/>
      <c r="AWJ1193" s="22"/>
      <c r="AWK1193" s="22"/>
      <c r="AWL1193" s="22"/>
      <c r="AWM1193" s="22"/>
      <c r="AWN1193" s="22"/>
      <c r="AWO1193" s="22"/>
      <c r="AWP1193" s="22"/>
      <c r="AWQ1193" s="22"/>
      <c r="AWR1193" s="22"/>
      <c r="AWS1193" s="22"/>
      <c r="AWT1193" s="22"/>
      <c r="AWU1193" s="22"/>
      <c r="AWV1193" s="22"/>
      <c r="AWW1193" s="22"/>
      <c r="AWX1193" s="22"/>
      <c r="AWY1193" s="22"/>
      <c r="AWZ1193" s="22"/>
      <c r="AXA1193" s="22"/>
      <c r="AXB1193" s="22"/>
      <c r="AXC1193" s="22"/>
      <c r="AXD1193" s="22"/>
      <c r="AXE1193" s="22"/>
      <c r="AXF1193" s="22"/>
      <c r="AXG1193" s="22"/>
      <c r="AXH1193" s="22"/>
      <c r="AXI1193" s="22"/>
      <c r="AXJ1193" s="22"/>
      <c r="AXK1193" s="22"/>
      <c r="AXL1193" s="22"/>
      <c r="AXM1193" s="22"/>
      <c r="AXN1193" s="22"/>
      <c r="AXO1193" s="22"/>
      <c r="AXP1193" s="22"/>
      <c r="AXQ1193" s="22"/>
      <c r="AXR1193" s="22"/>
      <c r="AXS1193" s="22"/>
      <c r="AXT1193" s="22"/>
      <c r="AXU1193" s="22"/>
      <c r="AXV1193" s="22"/>
      <c r="AXW1193" s="22"/>
      <c r="AXX1193" s="22"/>
      <c r="AXY1193" s="22"/>
      <c r="AXZ1193" s="22"/>
      <c r="AYA1193" s="22"/>
      <c r="AYB1193" s="22"/>
      <c r="AYC1193" s="22"/>
      <c r="AYD1193" s="22"/>
      <c r="AYE1193" s="22"/>
      <c r="AYF1193" s="22"/>
      <c r="AYG1193" s="22"/>
      <c r="AYH1193" s="22"/>
      <c r="AYI1193" s="22"/>
      <c r="AYJ1193" s="22"/>
      <c r="AYK1193" s="22"/>
      <c r="AYL1193" s="22"/>
      <c r="AYM1193" s="22"/>
      <c r="AYN1193" s="22"/>
      <c r="AYO1193" s="22"/>
      <c r="AYP1193" s="22"/>
      <c r="AYQ1193" s="22"/>
      <c r="AYR1193" s="22"/>
      <c r="AYS1193" s="22"/>
      <c r="AYT1193" s="22"/>
      <c r="AYU1193" s="22"/>
      <c r="AYV1193" s="22"/>
      <c r="AYW1193" s="22"/>
      <c r="AYX1193" s="22"/>
      <c r="AYY1193" s="22"/>
      <c r="AYZ1193" s="22"/>
      <c r="AZA1193" s="22"/>
      <c r="AZB1193" s="22"/>
      <c r="AZC1193" s="22"/>
      <c r="AZD1193" s="22"/>
      <c r="AZE1193" s="22"/>
      <c r="AZF1193" s="22"/>
      <c r="AZG1193" s="22"/>
      <c r="AZH1193" s="22"/>
      <c r="AZI1193" s="22"/>
      <c r="AZJ1193" s="22"/>
      <c r="AZK1193" s="22"/>
      <c r="AZL1193" s="22"/>
      <c r="AZM1193" s="22"/>
      <c r="AZN1193" s="22"/>
      <c r="AZO1193" s="22"/>
      <c r="AZP1193" s="22"/>
      <c r="AZQ1193" s="22"/>
      <c r="AZR1193" s="22"/>
      <c r="AZS1193" s="22"/>
      <c r="AZT1193" s="22"/>
      <c r="AZU1193" s="22"/>
      <c r="AZV1193" s="22"/>
      <c r="AZW1193" s="22"/>
      <c r="AZX1193" s="22"/>
      <c r="AZY1193" s="22"/>
      <c r="AZZ1193" s="22"/>
      <c r="BAA1193" s="22"/>
      <c r="BAB1193" s="22"/>
      <c r="BAC1193" s="22"/>
      <c r="BAD1193" s="22"/>
      <c r="BAE1193" s="22"/>
      <c r="BAF1193" s="22"/>
      <c r="BAG1193" s="22"/>
      <c r="BAH1193" s="22"/>
      <c r="BAI1193" s="22"/>
      <c r="BAJ1193" s="22"/>
      <c r="BAK1193" s="22"/>
      <c r="BAL1193" s="22"/>
      <c r="BAM1193" s="22"/>
      <c r="BAN1193" s="22"/>
      <c r="BAO1193" s="22"/>
      <c r="BAP1193" s="22"/>
      <c r="BAQ1193" s="22"/>
      <c r="BAR1193" s="22"/>
      <c r="BAS1193" s="22"/>
      <c r="BAT1193" s="22"/>
      <c r="BAU1193" s="22"/>
      <c r="BAV1193" s="22"/>
      <c r="BAW1193" s="22"/>
      <c r="BAX1193" s="22"/>
      <c r="BAY1193" s="22"/>
      <c r="BAZ1193" s="22"/>
      <c r="BBA1193" s="22"/>
      <c r="BBB1193" s="22"/>
      <c r="BBC1193" s="22"/>
      <c r="BBD1193" s="22"/>
      <c r="BBE1193" s="22"/>
      <c r="BBF1193" s="22"/>
      <c r="BBG1193" s="22"/>
      <c r="BBH1193" s="22"/>
      <c r="BBI1193" s="22"/>
      <c r="BBJ1193" s="22"/>
      <c r="BBK1193" s="22"/>
      <c r="BBL1193" s="22"/>
      <c r="BBM1193" s="22"/>
      <c r="BBN1193" s="22"/>
      <c r="BBO1193" s="22"/>
      <c r="BBP1193" s="22"/>
      <c r="BBQ1193" s="22"/>
      <c r="BBR1193" s="22"/>
      <c r="BBS1193" s="22"/>
      <c r="BBT1193" s="22"/>
      <c r="BBU1193" s="22"/>
      <c r="BBV1193" s="22"/>
      <c r="BBW1193" s="22"/>
      <c r="BBX1193" s="22"/>
      <c r="BBY1193" s="22"/>
      <c r="BBZ1193" s="22"/>
      <c r="BCA1193" s="22"/>
      <c r="BCB1193" s="22"/>
      <c r="BCC1193" s="22"/>
      <c r="BCD1193" s="22"/>
      <c r="BCE1193" s="22"/>
      <c r="BCF1193" s="22"/>
      <c r="BCG1193" s="22"/>
      <c r="BCH1193" s="22"/>
      <c r="BCI1193" s="22"/>
      <c r="BCJ1193" s="22"/>
      <c r="BCK1193" s="22"/>
      <c r="BCL1193" s="22"/>
      <c r="BCM1193" s="22"/>
      <c r="BCN1193" s="22"/>
      <c r="BCO1193" s="22"/>
      <c r="BCP1193" s="22"/>
      <c r="BCQ1193" s="22"/>
      <c r="BCR1193" s="22"/>
      <c r="BCS1193" s="22"/>
      <c r="BCT1193" s="22"/>
      <c r="BCU1193" s="22"/>
      <c r="BCV1193" s="22"/>
      <c r="BCW1193" s="22"/>
      <c r="BCX1193" s="22"/>
      <c r="BCY1193" s="22"/>
      <c r="BCZ1193" s="22"/>
      <c r="BDA1193" s="22"/>
      <c r="BDB1193" s="22"/>
      <c r="BDC1193" s="22"/>
      <c r="BDD1193" s="22"/>
      <c r="BDE1193" s="22"/>
      <c r="BDF1193" s="22"/>
      <c r="BDG1193" s="22"/>
      <c r="BDH1193" s="22"/>
      <c r="BDI1193" s="22"/>
      <c r="BDJ1193" s="22"/>
      <c r="BDK1193" s="22"/>
      <c r="BDL1193" s="22"/>
      <c r="BDM1193" s="22"/>
      <c r="BDN1193" s="22"/>
      <c r="BDO1193" s="22"/>
      <c r="BDP1193" s="22"/>
      <c r="BDQ1193" s="22"/>
      <c r="BDR1193" s="22"/>
      <c r="BDS1193" s="22"/>
      <c r="BDT1193" s="22"/>
      <c r="BDU1193" s="22"/>
      <c r="BDV1193" s="22"/>
      <c r="BDW1193" s="22"/>
      <c r="BDX1193" s="22"/>
      <c r="BDY1193" s="22"/>
      <c r="BDZ1193" s="22"/>
      <c r="BEA1193" s="22"/>
      <c r="BEB1193" s="22"/>
      <c r="BEC1193" s="22"/>
      <c r="BED1193" s="22"/>
      <c r="BEE1193" s="22"/>
      <c r="BEF1193" s="22"/>
      <c r="BEG1193" s="22"/>
      <c r="BEH1193" s="22"/>
      <c r="BEI1193" s="22"/>
      <c r="BEJ1193" s="22"/>
      <c r="BEK1193" s="22"/>
      <c r="BEL1193" s="22"/>
      <c r="BEM1193" s="22"/>
      <c r="BEN1193" s="22"/>
      <c r="BEO1193" s="22"/>
      <c r="BEP1193" s="22"/>
      <c r="BEQ1193" s="22"/>
      <c r="BER1193" s="22"/>
      <c r="BES1193" s="22"/>
      <c r="BET1193" s="22"/>
      <c r="BEU1193" s="22"/>
      <c r="BEV1193" s="22"/>
      <c r="BEW1193" s="22"/>
      <c r="BEX1193" s="22"/>
      <c r="BEY1193" s="22"/>
      <c r="BEZ1193" s="22"/>
      <c r="BFA1193" s="22"/>
      <c r="BFB1193" s="22"/>
      <c r="BFC1193" s="22"/>
      <c r="BFD1193" s="22"/>
      <c r="BFE1193" s="22"/>
      <c r="BFF1193" s="22"/>
      <c r="BFG1193" s="22"/>
      <c r="BFH1193" s="22"/>
      <c r="BFI1193" s="22"/>
      <c r="BFJ1193" s="22"/>
      <c r="BFK1193" s="22"/>
      <c r="BFL1193" s="22"/>
      <c r="BFM1193" s="22"/>
      <c r="BFN1193" s="22"/>
      <c r="BFO1193" s="22"/>
      <c r="BFP1193" s="22"/>
      <c r="BFQ1193" s="22"/>
      <c r="BFR1193" s="22"/>
      <c r="BFS1193" s="22"/>
      <c r="BFT1193" s="22"/>
      <c r="BFU1193" s="22"/>
      <c r="BFV1193" s="22"/>
      <c r="BFW1193" s="22"/>
      <c r="BFX1193" s="22"/>
      <c r="BFY1193" s="22"/>
      <c r="BFZ1193" s="22"/>
      <c r="BGA1193" s="22"/>
      <c r="BGB1193" s="22"/>
      <c r="BGC1193" s="22"/>
      <c r="BGD1193" s="22"/>
      <c r="BGE1193" s="22"/>
      <c r="BGF1193" s="22"/>
      <c r="BGG1193" s="22"/>
      <c r="BGH1193" s="22"/>
      <c r="BGI1193" s="22"/>
      <c r="BGJ1193" s="22"/>
      <c r="BGK1193" s="22"/>
      <c r="BGL1193" s="22"/>
      <c r="BGM1193" s="22"/>
      <c r="BGN1193" s="22"/>
      <c r="BGO1193" s="22"/>
      <c r="BGP1193" s="22"/>
      <c r="BGQ1193" s="22"/>
      <c r="BGR1193" s="22"/>
      <c r="BGS1193" s="22"/>
      <c r="BGT1193" s="22"/>
      <c r="BGU1193" s="22"/>
      <c r="BGV1193" s="22"/>
      <c r="BGW1193" s="22"/>
      <c r="BGX1193" s="22"/>
      <c r="BGY1193" s="22"/>
      <c r="BGZ1193" s="22"/>
      <c r="BHA1193" s="22"/>
      <c r="BHB1193" s="22"/>
      <c r="BHC1193" s="22"/>
      <c r="BHD1193" s="22"/>
      <c r="BHE1193" s="22"/>
      <c r="BHF1193" s="22"/>
      <c r="BHG1193" s="22"/>
      <c r="BHH1193" s="22"/>
      <c r="BHI1193" s="22"/>
      <c r="BHJ1193" s="22"/>
      <c r="BHK1193" s="22"/>
      <c r="BHL1193" s="22"/>
      <c r="BHM1193" s="22"/>
      <c r="BHN1193" s="22"/>
      <c r="BHO1193" s="22"/>
      <c r="BHP1193" s="22"/>
      <c r="BHQ1193" s="22"/>
      <c r="BHR1193" s="22"/>
      <c r="BHS1193" s="22"/>
      <c r="BHT1193" s="22"/>
      <c r="BHU1193" s="22"/>
      <c r="BHV1193" s="22"/>
      <c r="BHW1193" s="22"/>
      <c r="BHX1193" s="22"/>
      <c r="BHY1193" s="22"/>
      <c r="BHZ1193" s="22"/>
      <c r="BIA1193" s="22"/>
      <c r="BIB1193" s="22"/>
      <c r="BIC1193" s="22"/>
      <c r="BID1193" s="22"/>
      <c r="BIE1193" s="22"/>
      <c r="BIF1193" s="22"/>
      <c r="BIG1193" s="22"/>
      <c r="BIH1193" s="22"/>
      <c r="BII1193" s="22"/>
      <c r="BIJ1193" s="22"/>
      <c r="BIK1193" s="22"/>
      <c r="BIL1193" s="22"/>
      <c r="BIM1193" s="22"/>
      <c r="BIN1193" s="22"/>
      <c r="BIO1193" s="22"/>
      <c r="BIP1193" s="22"/>
      <c r="BIQ1193" s="22"/>
      <c r="BIR1193" s="22"/>
      <c r="BIS1193" s="22"/>
      <c r="BIT1193" s="22"/>
      <c r="BIU1193" s="22"/>
      <c r="BIV1193" s="22"/>
      <c r="BIW1193" s="22"/>
      <c r="BIX1193" s="22"/>
      <c r="BIY1193" s="22"/>
      <c r="BIZ1193" s="22"/>
      <c r="BJA1193" s="22"/>
      <c r="BJB1193" s="22"/>
      <c r="BJC1193" s="22"/>
      <c r="BJD1193" s="22"/>
      <c r="BJE1193" s="22"/>
      <c r="BJF1193" s="22"/>
      <c r="BJG1193" s="22"/>
      <c r="BJH1193" s="22"/>
      <c r="BJI1193" s="22"/>
      <c r="BJJ1193" s="22"/>
      <c r="BJK1193" s="22"/>
      <c r="BJL1193" s="22"/>
      <c r="BJM1193" s="22"/>
      <c r="BJN1193" s="22"/>
      <c r="BJO1193" s="22"/>
      <c r="BJP1193" s="22"/>
      <c r="BJQ1193" s="22"/>
      <c r="BJR1193" s="22"/>
      <c r="BJS1193" s="22"/>
      <c r="BJT1193" s="22"/>
      <c r="BJU1193" s="22"/>
      <c r="BJV1193" s="22"/>
      <c r="BJW1193" s="22"/>
      <c r="BJX1193" s="22"/>
      <c r="BJY1193" s="22"/>
      <c r="BJZ1193" s="22"/>
      <c r="BKA1193" s="22"/>
      <c r="BKB1193" s="22"/>
      <c r="BKC1193" s="22"/>
      <c r="BKD1193" s="22"/>
      <c r="BKE1193" s="22"/>
      <c r="BKF1193" s="22"/>
      <c r="BKG1193" s="22"/>
      <c r="BKH1193" s="22"/>
      <c r="BKI1193" s="22"/>
      <c r="BKJ1193" s="22"/>
      <c r="BKK1193" s="22"/>
      <c r="BKL1193" s="22"/>
      <c r="BKM1193" s="22"/>
      <c r="BKN1193" s="22"/>
      <c r="BKO1193" s="22"/>
      <c r="BKP1193" s="22"/>
      <c r="BKQ1193" s="22"/>
      <c r="BKR1193" s="22"/>
      <c r="BKS1193" s="22"/>
      <c r="BKT1193" s="22"/>
      <c r="BKU1193" s="22"/>
      <c r="BKV1193" s="22"/>
      <c r="BKW1193" s="22"/>
      <c r="BKX1193" s="22"/>
      <c r="BKY1193" s="22"/>
      <c r="BKZ1193" s="22"/>
      <c r="BLA1193" s="22"/>
      <c r="BLB1193" s="22"/>
      <c r="BLC1193" s="22"/>
      <c r="BLD1193" s="22"/>
      <c r="BLE1193" s="22"/>
      <c r="BLF1193" s="22"/>
      <c r="BLG1193" s="22"/>
      <c r="BLH1193" s="22"/>
      <c r="BLI1193" s="22"/>
      <c r="BLJ1193" s="22"/>
      <c r="BLK1193" s="22"/>
      <c r="BLL1193" s="22"/>
      <c r="BLM1193" s="22"/>
      <c r="BLN1193" s="22"/>
      <c r="BLO1193" s="22"/>
      <c r="BLP1193" s="22"/>
      <c r="BLQ1193" s="22"/>
      <c r="BLR1193" s="22"/>
      <c r="BLS1193" s="22"/>
      <c r="BLT1193" s="22"/>
      <c r="BLU1193" s="22"/>
      <c r="BLV1193" s="22"/>
      <c r="BLW1193" s="22"/>
      <c r="BLX1193" s="22"/>
      <c r="BLY1193" s="22"/>
      <c r="BLZ1193" s="22"/>
      <c r="BMA1193" s="22"/>
      <c r="BMB1193" s="22"/>
      <c r="BMC1193" s="22"/>
      <c r="BMD1193" s="22"/>
      <c r="BME1193" s="22"/>
      <c r="BMF1193" s="22"/>
      <c r="BMG1193" s="22"/>
      <c r="BMH1193" s="22"/>
      <c r="BMI1193" s="22"/>
      <c r="BMJ1193" s="22"/>
      <c r="BMK1193" s="22"/>
      <c r="BML1193" s="22"/>
      <c r="BMM1193" s="22"/>
      <c r="BMN1193" s="22"/>
      <c r="BMO1193" s="22"/>
      <c r="BMP1193" s="22"/>
      <c r="BMQ1193" s="22"/>
      <c r="BMR1193" s="22"/>
      <c r="BMS1193" s="22"/>
      <c r="BMT1193" s="22"/>
      <c r="BMU1193" s="22"/>
      <c r="BMV1193" s="22"/>
      <c r="BMW1193" s="22"/>
      <c r="BMX1193" s="22"/>
      <c r="BMY1193" s="22"/>
      <c r="BMZ1193" s="22"/>
      <c r="BNA1193" s="22"/>
      <c r="BNB1193" s="22"/>
      <c r="BNC1193" s="22"/>
      <c r="BND1193" s="22"/>
      <c r="BNE1193" s="22"/>
      <c r="BNF1193" s="22"/>
      <c r="BNG1193" s="22"/>
      <c r="BNH1193" s="22"/>
      <c r="BNI1193" s="22"/>
      <c r="BNJ1193" s="22"/>
      <c r="BNK1193" s="22"/>
      <c r="BNL1193" s="22"/>
      <c r="BNM1193" s="22"/>
      <c r="BNN1193" s="22"/>
      <c r="BNO1193" s="22"/>
      <c r="BNP1193" s="22"/>
      <c r="BNQ1193" s="22"/>
      <c r="BNR1193" s="22"/>
      <c r="BNS1193" s="22"/>
      <c r="BNT1193" s="22"/>
      <c r="BNU1193" s="22"/>
      <c r="BNV1193" s="22"/>
      <c r="BNW1193" s="22"/>
      <c r="BNX1193" s="22"/>
      <c r="BNY1193" s="22"/>
      <c r="BNZ1193" s="22"/>
      <c r="BOA1193" s="22"/>
      <c r="BOB1193" s="22"/>
      <c r="BOC1193" s="22"/>
      <c r="BOD1193" s="22"/>
      <c r="BOE1193" s="22"/>
      <c r="BOF1193" s="22"/>
      <c r="BOG1193" s="22"/>
      <c r="BOH1193" s="22"/>
      <c r="BOI1193" s="22"/>
      <c r="BOJ1193" s="22"/>
      <c r="BOK1193" s="22"/>
      <c r="BOL1193" s="22"/>
      <c r="BOM1193" s="22"/>
      <c r="BON1193" s="22"/>
      <c r="BOO1193" s="22"/>
      <c r="BOP1193" s="22"/>
      <c r="BOQ1193" s="22"/>
      <c r="BOR1193" s="22"/>
      <c r="BOS1193" s="22"/>
      <c r="BOT1193" s="22"/>
      <c r="BOU1193" s="22"/>
      <c r="BOV1193" s="22"/>
      <c r="BOW1193" s="22"/>
      <c r="BOX1193" s="22"/>
      <c r="BOY1193" s="22"/>
      <c r="BOZ1193" s="22"/>
      <c r="BPA1193" s="22"/>
      <c r="BPB1193" s="22"/>
      <c r="BPC1193" s="22"/>
      <c r="BPD1193" s="22"/>
      <c r="BPE1193" s="22"/>
      <c r="BPF1193" s="22"/>
      <c r="BPG1193" s="22"/>
      <c r="BPH1193" s="22"/>
      <c r="BPI1193" s="22"/>
      <c r="BPJ1193" s="22"/>
      <c r="BPK1193" s="22"/>
      <c r="BPL1193" s="22"/>
      <c r="BPM1193" s="22"/>
      <c r="BPN1193" s="22"/>
      <c r="BPO1193" s="22"/>
      <c r="BPP1193" s="22"/>
      <c r="BPQ1193" s="22"/>
      <c r="BPR1193" s="22"/>
      <c r="BPS1193" s="22"/>
      <c r="BPT1193" s="22"/>
      <c r="BPU1193" s="22"/>
      <c r="BPV1193" s="22"/>
      <c r="BPW1193" s="22"/>
      <c r="BPX1193" s="22"/>
      <c r="BPY1193" s="22"/>
      <c r="BPZ1193" s="22"/>
      <c r="BQA1193" s="22"/>
      <c r="BQB1193" s="22"/>
      <c r="BQC1193" s="22"/>
      <c r="BQD1193" s="22"/>
      <c r="BQE1193" s="22"/>
      <c r="BQF1193" s="22"/>
      <c r="BQG1193" s="22"/>
      <c r="BQH1193" s="22"/>
      <c r="BQI1193" s="22"/>
      <c r="BQJ1193" s="22"/>
      <c r="BQK1193" s="22"/>
      <c r="BQL1193" s="22"/>
      <c r="BQM1193" s="22"/>
      <c r="BQN1193" s="22"/>
      <c r="BQO1193" s="22"/>
      <c r="BQP1193" s="22"/>
      <c r="BQQ1193" s="22"/>
      <c r="BQR1193" s="22"/>
      <c r="BQS1193" s="22"/>
      <c r="BQT1193" s="22"/>
      <c r="BQU1193" s="22"/>
      <c r="BQV1193" s="22"/>
      <c r="BQW1193" s="22"/>
      <c r="BQX1193" s="22"/>
      <c r="BQY1193" s="22"/>
      <c r="BQZ1193" s="22"/>
      <c r="BRA1193" s="22"/>
      <c r="BRB1193" s="22"/>
      <c r="BRC1193" s="22"/>
      <c r="BRD1193" s="22"/>
      <c r="BRE1193" s="22"/>
      <c r="BRF1193" s="22"/>
      <c r="BRG1193" s="22"/>
      <c r="BRH1193" s="22"/>
      <c r="BRI1193" s="22"/>
      <c r="BRJ1193" s="22"/>
      <c r="BRK1193" s="22"/>
      <c r="BRL1193" s="22"/>
      <c r="BRM1193" s="22"/>
      <c r="BRN1193" s="22"/>
      <c r="BRO1193" s="22"/>
      <c r="BRP1193" s="22"/>
      <c r="BRQ1193" s="22"/>
      <c r="BRR1193" s="22"/>
      <c r="BRS1193" s="22"/>
      <c r="BRT1193" s="22"/>
      <c r="BRU1193" s="22"/>
      <c r="BRV1193" s="22"/>
      <c r="BRW1193" s="22"/>
      <c r="BRX1193" s="22"/>
      <c r="BRY1193" s="22"/>
      <c r="BRZ1193" s="22"/>
      <c r="BSA1193" s="22"/>
      <c r="BSB1193" s="22"/>
      <c r="BSC1193" s="22"/>
      <c r="BSD1193" s="22"/>
      <c r="BSE1193" s="22"/>
      <c r="BSF1193" s="22"/>
      <c r="BSG1193" s="22"/>
      <c r="BSH1193" s="22"/>
      <c r="BSI1193" s="22"/>
      <c r="BSJ1193" s="22"/>
      <c r="BSK1193" s="22"/>
      <c r="BSL1193" s="22"/>
      <c r="BSM1193" s="22"/>
      <c r="BSN1193" s="22"/>
      <c r="BSO1193" s="22"/>
      <c r="BSP1193" s="22"/>
      <c r="BSQ1193" s="22"/>
      <c r="BSR1193" s="22"/>
      <c r="BSS1193" s="22"/>
      <c r="BST1193" s="22"/>
      <c r="BSU1193" s="22"/>
      <c r="BSV1193" s="22"/>
      <c r="BSW1193" s="22"/>
      <c r="BSX1193" s="22"/>
      <c r="BSY1193" s="22"/>
      <c r="BSZ1193" s="22"/>
      <c r="BTA1193" s="22"/>
      <c r="BTB1193" s="22"/>
      <c r="BTC1193" s="22"/>
      <c r="BTD1193" s="22"/>
      <c r="BTE1193" s="22"/>
      <c r="BTF1193" s="22"/>
      <c r="BTG1193" s="22"/>
      <c r="BTH1193" s="22"/>
      <c r="BTI1193" s="22"/>
      <c r="BTJ1193" s="22"/>
      <c r="BTK1193" s="22"/>
      <c r="BTL1193" s="22"/>
      <c r="BTM1193" s="22"/>
      <c r="BTN1193" s="22"/>
      <c r="BTO1193" s="22"/>
      <c r="BTP1193" s="22"/>
      <c r="BTQ1193" s="22"/>
      <c r="BTR1193" s="22"/>
      <c r="BTS1193" s="22"/>
      <c r="BTT1193" s="22"/>
      <c r="BTU1193" s="22"/>
      <c r="BTV1193" s="22"/>
      <c r="BTW1193" s="22"/>
      <c r="BTX1193" s="22"/>
      <c r="BTY1193" s="22"/>
      <c r="BTZ1193" s="22"/>
      <c r="BUA1193" s="22"/>
      <c r="BUB1193" s="22"/>
      <c r="BUC1193" s="22"/>
      <c r="BUD1193" s="22"/>
      <c r="BUE1193" s="22"/>
      <c r="BUF1193" s="22"/>
      <c r="BUG1193" s="22"/>
      <c r="BUH1193" s="22"/>
      <c r="BUI1193" s="22"/>
      <c r="BUJ1193" s="22"/>
      <c r="BUK1193" s="22"/>
      <c r="BUL1193" s="22"/>
      <c r="BUM1193" s="22"/>
      <c r="BUN1193" s="22"/>
      <c r="BUO1193" s="22"/>
      <c r="BUP1193" s="22"/>
      <c r="BUQ1193" s="22"/>
      <c r="BUR1193" s="22"/>
      <c r="BUS1193" s="22"/>
      <c r="BUT1193" s="22"/>
      <c r="BUU1193" s="22"/>
      <c r="BUV1193" s="22"/>
      <c r="BUW1193" s="22"/>
      <c r="BUX1193" s="22"/>
      <c r="BUY1193" s="22"/>
      <c r="BUZ1193" s="22"/>
      <c r="BVA1193" s="22"/>
      <c r="BVB1193" s="22"/>
      <c r="BVC1193" s="22"/>
      <c r="BVD1193" s="22"/>
      <c r="BVE1193" s="22"/>
      <c r="BVF1193" s="22"/>
      <c r="BVG1193" s="22"/>
      <c r="BVH1193" s="22"/>
      <c r="BVI1193" s="22"/>
      <c r="BVJ1193" s="22"/>
      <c r="BVK1193" s="22"/>
      <c r="BVL1193" s="22"/>
      <c r="BVM1193" s="22"/>
      <c r="BVN1193" s="22"/>
      <c r="BVO1193" s="22"/>
      <c r="BVP1193" s="22"/>
      <c r="BVQ1193" s="22"/>
      <c r="BVR1193" s="22"/>
      <c r="BVS1193" s="22"/>
      <c r="BVT1193" s="22"/>
      <c r="BVU1193" s="22"/>
      <c r="BVV1193" s="22"/>
      <c r="BVW1193" s="22"/>
      <c r="BVX1193" s="22"/>
      <c r="BVY1193" s="22"/>
      <c r="BVZ1193" s="22"/>
      <c r="BWA1193" s="22"/>
      <c r="BWB1193" s="22"/>
      <c r="BWC1193" s="22"/>
      <c r="BWD1193" s="22"/>
      <c r="BWE1193" s="22"/>
      <c r="BWF1193" s="22"/>
      <c r="BWG1193" s="22"/>
      <c r="BWH1193" s="22"/>
      <c r="BWI1193" s="22"/>
      <c r="BWJ1193" s="22"/>
      <c r="BWK1193" s="22"/>
      <c r="BWL1193" s="22"/>
      <c r="BWM1193" s="22"/>
      <c r="BWN1193" s="22"/>
      <c r="BWO1193" s="22"/>
      <c r="BWP1193" s="22"/>
      <c r="BWQ1193" s="22"/>
      <c r="BWR1193" s="22"/>
      <c r="BWS1193" s="22"/>
      <c r="BWT1193" s="22"/>
      <c r="BWU1193" s="22"/>
      <c r="BWV1193" s="22"/>
      <c r="BWW1193" s="22"/>
      <c r="BWX1193" s="22"/>
      <c r="BWY1193" s="22"/>
      <c r="BWZ1193" s="22"/>
      <c r="BXA1193" s="22"/>
      <c r="BXB1193" s="22"/>
      <c r="BXC1193" s="22"/>
      <c r="BXD1193" s="22"/>
      <c r="BXE1193" s="22"/>
      <c r="BXF1193" s="22"/>
      <c r="BXG1193" s="22"/>
      <c r="BXH1193" s="22"/>
      <c r="BXI1193" s="22"/>
      <c r="BXJ1193" s="22"/>
      <c r="BXK1193" s="22"/>
      <c r="BXL1193" s="22"/>
      <c r="BXM1193" s="22"/>
      <c r="BXN1193" s="22"/>
      <c r="BXO1193" s="22"/>
      <c r="BXP1193" s="22"/>
      <c r="BXQ1193" s="22"/>
      <c r="BXR1193" s="22"/>
      <c r="BXS1193" s="22"/>
      <c r="BXT1193" s="22"/>
      <c r="BXU1193" s="22"/>
      <c r="BXV1193" s="22"/>
      <c r="BXW1193" s="22"/>
      <c r="BXX1193" s="22"/>
      <c r="BXY1193" s="22"/>
      <c r="BXZ1193" s="22"/>
      <c r="BYA1193" s="22"/>
      <c r="BYB1193" s="22"/>
      <c r="BYC1193" s="22"/>
      <c r="BYD1193" s="22"/>
      <c r="BYE1193" s="22"/>
      <c r="BYF1193" s="22"/>
      <c r="BYG1193" s="22"/>
      <c r="BYH1193" s="22"/>
      <c r="BYI1193" s="22"/>
      <c r="BYJ1193" s="22"/>
      <c r="BYK1193" s="22"/>
      <c r="BYL1193" s="22"/>
      <c r="BYM1193" s="22"/>
      <c r="BYN1193" s="22"/>
      <c r="BYO1193" s="22"/>
      <c r="BYP1193" s="22"/>
      <c r="BYQ1193" s="22"/>
      <c r="BYR1193" s="22"/>
      <c r="BYS1193" s="22"/>
      <c r="BYT1193" s="22"/>
      <c r="BYU1193" s="22"/>
      <c r="BYV1193" s="22"/>
      <c r="BYW1193" s="22"/>
      <c r="BYX1193" s="22"/>
      <c r="BYY1193" s="22"/>
      <c r="BYZ1193" s="22"/>
      <c r="BZA1193" s="22"/>
      <c r="BZB1193" s="22"/>
      <c r="BZC1193" s="22"/>
      <c r="BZD1193" s="22"/>
      <c r="BZE1193" s="22"/>
      <c r="BZF1193" s="22"/>
      <c r="BZG1193" s="22"/>
      <c r="BZH1193" s="22"/>
      <c r="BZI1193" s="22"/>
      <c r="BZJ1193" s="22"/>
      <c r="BZK1193" s="22"/>
      <c r="BZL1193" s="22"/>
      <c r="BZM1193" s="22"/>
      <c r="BZN1193" s="22"/>
      <c r="BZO1193" s="22"/>
      <c r="BZP1193" s="22"/>
      <c r="BZQ1193" s="22"/>
      <c r="BZR1193" s="22"/>
      <c r="BZS1193" s="22"/>
      <c r="BZT1193" s="22"/>
      <c r="BZU1193" s="22"/>
      <c r="BZV1193" s="22"/>
      <c r="BZW1193" s="22"/>
      <c r="BZX1193" s="22"/>
      <c r="BZY1193" s="22"/>
      <c r="BZZ1193" s="22"/>
      <c r="CAA1193" s="22"/>
      <c r="CAB1193" s="22"/>
      <c r="CAC1193" s="22"/>
      <c r="CAD1193" s="22"/>
      <c r="CAE1193" s="22"/>
      <c r="CAF1193" s="22"/>
      <c r="CAG1193" s="22"/>
      <c r="CAH1193" s="22"/>
      <c r="CAI1193" s="22"/>
      <c r="CAJ1193" s="22"/>
      <c r="CAK1193" s="22"/>
      <c r="CAL1193" s="22"/>
      <c r="CAM1193" s="22"/>
      <c r="CAN1193" s="22"/>
      <c r="CAO1193" s="22"/>
      <c r="CAP1193" s="22"/>
      <c r="CAQ1193" s="22"/>
      <c r="CAR1193" s="22"/>
      <c r="CAS1193" s="22"/>
      <c r="CAT1193" s="22"/>
      <c r="CAU1193" s="22"/>
      <c r="CAV1193" s="22"/>
      <c r="CAW1193" s="22"/>
      <c r="CAX1193" s="22"/>
      <c r="CAY1193" s="22"/>
      <c r="CAZ1193" s="22"/>
      <c r="CBA1193" s="22"/>
      <c r="CBB1193" s="22"/>
      <c r="CBC1193" s="22"/>
      <c r="CBD1193" s="22"/>
      <c r="CBE1193" s="22"/>
      <c r="CBF1193" s="22"/>
      <c r="CBG1193" s="22"/>
      <c r="CBH1193" s="22"/>
      <c r="CBI1193" s="22"/>
      <c r="CBJ1193" s="22"/>
      <c r="CBK1193" s="22"/>
      <c r="CBL1193" s="22"/>
      <c r="CBM1193" s="22"/>
      <c r="CBN1193" s="22"/>
      <c r="CBO1193" s="22"/>
      <c r="CBP1193" s="22"/>
      <c r="CBQ1193" s="22"/>
      <c r="CBR1193" s="22"/>
      <c r="CBS1193" s="22"/>
      <c r="CBT1193" s="22"/>
      <c r="CBU1193" s="22"/>
      <c r="CBV1193" s="22"/>
      <c r="CBW1193" s="22"/>
      <c r="CBX1193" s="22"/>
      <c r="CBY1193" s="22"/>
      <c r="CBZ1193" s="22"/>
      <c r="CCA1193" s="22"/>
      <c r="CCB1193" s="22"/>
      <c r="CCC1193" s="22"/>
      <c r="CCD1193" s="22"/>
      <c r="CCE1193" s="22"/>
      <c r="CCF1193" s="22"/>
      <c r="CCG1193" s="22"/>
      <c r="CCH1193" s="22"/>
      <c r="CCI1193" s="22"/>
      <c r="CCJ1193" s="22"/>
      <c r="CCK1193" s="22"/>
      <c r="CCL1193" s="22"/>
      <c r="CCM1193" s="22"/>
      <c r="CCN1193" s="22"/>
      <c r="CCO1193" s="22"/>
      <c r="CCP1193" s="22"/>
      <c r="CCQ1193" s="22"/>
      <c r="CCR1193" s="22"/>
      <c r="CCS1193" s="22"/>
      <c r="CCT1193" s="22"/>
      <c r="CCU1193" s="22"/>
      <c r="CCV1193" s="22"/>
      <c r="CCW1193" s="22"/>
      <c r="CCX1193" s="22"/>
      <c r="CCY1193" s="22"/>
      <c r="CCZ1193" s="22"/>
      <c r="CDA1193" s="22"/>
      <c r="CDB1193" s="22"/>
      <c r="CDC1193" s="22"/>
      <c r="CDD1193" s="22"/>
      <c r="CDE1193" s="22"/>
      <c r="CDF1193" s="22"/>
      <c r="CDG1193" s="22"/>
      <c r="CDH1193" s="22"/>
      <c r="CDI1193" s="22"/>
      <c r="CDJ1193" s="22"/>
      <c r="CDK1193" s="22"/>
      <c r="CDL1193" s="22"/>
      <c r="CDM1193" s="22"/>
      <c r="CDN1193" s="22"/>
      <c r="CDO1193" s="22"/>
      <c r="CDP1193" s="22"/>
      <c r="CDQ1193" s="22"/>
      <c r="CDR1193" s="22"/>
      <c r="CDS1193" s="22"/>
      <c r="CDT1193" s="22"/>
      <c r="CDU1193" s="22"/>
      <c r="CDV1193" s="22"/>
      <c r="CDW1193" s="22"/>
      <c r="CDX1193" s="22"/>
      <c r="CDY1193" s="22"/>
      <c r="CDZ1193" s="22"/>
      <c r="CEA1193" s="22"/>
      <c r="CEB1193" s="22"/>
      <c r="CEC1193" s="22"/>
      <c r="CED1193" s="22"/>
      <c r="CEE1193" s="22"/>
      <c r="CEF1193" s="22"/>
      <c r="CEG1193" s="22"/>
      <c r="CEH1193" s="22"/>
      <c r="CEI1193" s="22"/>
      <c r="CEJ1193" s="22"/>
      <c r="CEK1193" s="22"/>
      <c r="CEL1193" s="22"/>
      <c r="CEM1193" s="22"/>
      <c r="CEN1193" s="22"/>
      <c r="CEO1193" s="22"/>
      <c r="CEP1193" s="22"/>
      <c r="CEQ1193" s="22"/>
      <c r="CER1193" s="22"/>
      <c r="CES1193" s="22"/>
      <c r="CET1193" s="22"/>
      <c r="CEU1193" s="22"/>
      <c r="CEV1193" s="22"/>
      <c r="CEW1193" s="22"/>
      <c r="CEX1193" s="22"/>
      <c r="CEY1193" s="22"/>
      <c r="CEZ1193" s="22"/>
      <c r="CFA1193" s="22"/>
      <c r="CFB1193" s="22"/>
      <c r="CFC1193" s="22"/>
      <c r="CFD1193" s="22"/>
      <c r="CFE1193" s="22"/>
      <c r="CFF1193" s="22"/>
      <c r="CFG1193" s="22"/>
      <c r="CFH1193" s="22"/>
      <c r="CFI1193" s="22"/>
      <c r="CFJ1193" s="22"/>
      <c r="CFK1193" s="22"/>
      <c r="CFL1193" s="22"/>
      <c r="CFM1193" s="22"/>
      <c r="CFN1193" s="22"/>
      <c r="CFO1193" s="22"/>
      <c r="CFP1193" s="22"/>
      <c r="CFQ1193" s="22"/>
      <c r="CFR1193" s="22"/>
      <c r="CFS1193" s="22"/>
      <c r="CFT1193" s="22"/>
      <c r="CFU1193" s="22"/>
      <c r="CFV1193" s="22"/>
      <c r="CFW1193" s="22"/>
      <c r="CFX1193" s="22"/>
      <c r="CFY1193" s="22"/>
      <c r="CFZ1193" s="22"/>
      <c r="CGA1193" s="22"/>
      <c r="CGB1193" s="22"/>
      <c r="CGC1193" s="22"/>
      <c r="CGD1193" s="22"/>
      <c r="CGE1193" s="22"/>
      <c r="CGF1193" s="22"/>
      <c r="CGG1193" s="22"/>
      <c r="CGH1193" s="22"/>
      <c r="CGI1193" s="22"/>
      <c r="CGJ1193" s="22"/>
      <c r="CGK1193" s="22"/>
      <c r="CGL1193" s="22"/>
      <c r="CGM1193" s="22"/>
      <c r="CGN1193" s="22"/>
      <c r="CGO1193" s="22"/>
      <c r="CGP1193" s="22"/>
      <c r="CGQ1193" s="22"/>
      <c r="CGR1193" s="22"/>
      <c r="CGS1193" s="22"/>
      <c r="CGT1193" s="22"/>
      <c r="CGU1193" s="22"/>
      <c r="CGV1193" s="22"/>
      <c r="CGW1193" s="22"/>
      <c r="CGX1193" s="22"/>
      <c r="CGY1193" s="22"/>
      <c r="CGZ1193" s="22"/>
      <c r="CHA1193" s="22"/>
      <c r="CHB1193" s="22"/>
      <c r="CHC1193" s="22"/>
      <c r="CHD1193" s="22"/>
      <c r="CHE1193" s="22"/>
      <c r="CHF1193" s="22"/>
      <c r="CHG1193" s="22"/>
      <c r="CHH1193" s="22"/>
      <c r="CHI1193" s="22"/>
      <c r="CHJ1193" s="22"/>
      <c r="CHK1193" s="22"/>
      <c r="CHL1193" s="22"/>
      <c r="CHM1193" s="22"/>
      <c r="CHN1193" s="22"/>
      <c r="CHO1193" s="22"/>
      <c r="CHP1193" s="22"/>
      <c r="CHQ1193" s="22"/>
      <c r="CHR1193" s="22"/>
      <c r="CHS1193" s="22"/>
      <c r="CHT1193" s="22"/>
      <c r="CHU1193" s="22"/>
      <c r="CHV1193" s="22"/>
      <c r="CHW1193" s="22"/>
      <c r="CHX1193" s="22"/>
      <c r="CHY1193" s="22"/>
      <c r="CHZ1193" s="22"/>
      <c r="CIA1193" s="22"/>
      <c r="CIB1193" s="22"/>
      <c r="CIC1193" s="22"/>
      <c r="CID1193" s="22"/>
      <c r="CIE1193" s="22"/>
      <c r="CIF1193" s="22"/>
      <c r="CIG1193" s="22"/>
      <c r="CIH1193" s="22"/>
      <c r="CII1193" s="22"/>
      <c r="CIJ1193" s="22"/>
      <c r="CIK1193" s="22"/>
      <c r="CIL1193" s="22"/>
      <c r="CIM1193" s="22"/>
      <c r="CIN1193" s="22"/>
      <c r="CIO1193" s="22"/>
      <c r="CIP1193" s="22"/>
      <c r="CIQ1193" s="22"/>
      <c r="CIR1193" s="22"/>
      <c r="CIS1193" s="22"/>
      <c r="CIT1193" s="22"/>
      <c r="CIU1193" s="22"/>
      <c r="CIV1193" s="22"/>
      <c r="CIW1193" s="22"/>
      <c r="CIX1193" s="22"/>
      <c r="CIY1193" s="22"/>
      <c r="CIZ1193" s="22"/>
      <c r="CJA1193" s="22"/>
      <c r="CJB1193" s="22"/>
      <c r="CJC1193" s="22"/>
      <c r="CJD1193" s="22"/>
      <c r="CJE1193" s="22"/>
      <c r="CJF1193" s="22"/>
      <c r="CJG1193" s="22"/>
      <c r="CJH1193" s="22"/>
      <c r="CJI1193" s="22"/>
      <c r="CJJ1193" s="22"/>
      <c r="CJK1193" s="22"/>
      <c r="CJL1193" s="22"/>
      <c r="CJM1193" s="22"/>
      <c r="CJN1193" s="22"/>
      <c r="CJO1193" s="22"/>
      <c r="CJP1193" s="22"/>
      <c r="CJQ1193" s="22"/>
      <c r="CJR1193" s="22"/>
      <c r="CJS1193" s="22"/>
      <c r="CJT1193" s="22"/>
      <c r="CJU1193" s="22"/>
      <c r="CJV1193" s="22"/>
      <c r="CJW1193" s="22"/>
      <c r="CJX1193" s="22"/>
      <c r="CJY1193" s="22"/>
      <c r="CJZ1193" s="22"/>
      <c r="CKA1193" s="22"/>
      <c r="CKB1193" s="22"/>
      <c r="CKC1193" s="22"/>
      <c r="CKD1193" s="22"/>
      <c r="CKE1193" s="22"/>
      <c r="CKF1193" s="22"/>
      <c r="CKG1193" s="22"/>
      <c r="CKH1193" s="22"/>
      <c r="CKI1193" s="22"/>
      <c r="CKJ1193" s="22"/>
      <c r="CKK1193" s="22"/>
      <c r="CKL1193" s="22"/>
      <c r="CKM1193" s="22"/>
      <c r="CKN1193" s="22"/>
      <c r="CKO1193" s="22"/>
      <c r="CKP1193" s="22"/>
      <c r="CKQ1193" s="22"/>
      <c r="CKR1193" s="22"/>
      <c r="CKS1193" s="22"/>
      <c r="CKT1193" s="22"/>
      <c r="CKU1193" s="22"/>
      <c r="CKV1193" s="22"/>
      <c r="CKW1193" s="22"/>
      <c r="CKX1193" s="22"/>
      <c r="CKY1193" s="22"/>
      <c r="CKZ1193" s="22"/>
      <c r="CLA1193" s="22"/>
      <c r="CLB1193" s="22"/>
      <c r="CLC1193" s="22"/>
      <c r="CLD1193" s="22"/>
      <c r="CLE1193" s="22"/>
      <c r="CLF1193" s="22"/>
      <c r="CLG1193" s="22"/>
      <c r="CLH1193" s="22"/>
      <c r="CLI1193" s="22"/>
      <c r="CLJ1193" s="22"/>
      <c r="CLK1193" s="22"/>
      <c r="CLL1193" s="22"/>
      <c r="CLM1193" s="22"/>
      <c r="CLN1193" s="22"/>
      <c r="CLO1193" s="22"/>
      <c r="CLP1193" s="22"/>
      <c r="CLQ1193" s="22"/>
      <c r="CLR1193" s="22"/>
      <c r="CLS1193" s="22"/>
      <c r="CLT1193" s="22"/>
      <c r="CLU1193" s="22"/>
      <c r="CLV1193" s="22"/>
      <c r="CLW1193" s="22"/>
      <c r="CLX1193" s="22"/>
      <c r="CLY1193" s="22"/>
      <c r="CLZ1193" s="22"/>
      <c r="CMA1193" s="22"/>
      <c r="CMB1193" s="22"/>
      <c r="CMC1193" s="22"/>
      <c r="CMD1193" s="22"/>
      <c r="CME1193" s="22"/>
      <c r="CMF1193" s="22"/>
      <c r="CMG1193" s="22"/>
      <c r="CMH1193" s="22"/>
      <c r="CMI1193" s="22"/>
      <c r="CMJ1193" s="22"/>
      <c r="CMK1193" s="22"/>
      <c r="CML1193" s="22"/>
      <c r="CMM1193" s="22"/>
      <c r="CMN1193" s="22"/>
      <c r="CMO1193" s="22"/>
      <c r="CMP1193" s="22"/>
      <c r="CMQ1193" s="22"/>
      <c r="CMR1193" s="22"/>
      <c r="CMS1193" s="22"/>
      <c r="CMT1193" s="22"/>
      <c r="CMU1193" s="22"/>
      <c r="CMV1193" s="22"/>
      <c r="CMW1193" s="22"/>
      <c r="CMX1193" s="22"/>
      <c r="CMY1193" s="22"/>
      <c r="CMZ1193" s="22"/>
      <c r="CNA1193" s="22"/>
      <c r="CNB1193" s="22"/>
      <c r="CNC1193" s="22"/>
      <c r="CND1193" s="22"/>
      <c r="CNE1193" s="22"/>
      <c r="CNF1193" s="22"/>
      <c r="CNG1193" s="22"/>
      <c r="CNH1193" s="22"/>
      <c r="CNI1193" s="22"/>
      <c r="CNJ1193" s="22"/>
      <c r="CNK1193" s="22"/>
      <c r="CNL1193" s="22"/>
      <c r="CNM1193" s="22"/>
      <c r="CNN1193" s="22"/>
      <c r="CNO1193" s="22"/>
      <c r="CNP1193" s="22"/>
      <c r="CNQ1193" s="22"/>
      <c r="CNR1193" s="22"/>
      <c r="CNS1193" s="22"/>
      <c r="CNT1193" s="22"/>
      <c r="CNU1193" s="22"/>
      <c r="CNV1193" s="22"/>
      <c r="CNW1193" s="22"/>
      <c r="CNX1193" s="22"/>
      <c r="CNY1193" s="22"/>
      <c r="CNZ1193" s="22"/>
      <c r="COA1193" s="22"/>
      <c r="COB1193" s="22"/>
      <c r="COC1193" s="22"/>
      <c r="COD1193" s="22"/>
      <c r="COE1193" s="22"/>
      <c r="COF1193" s="22"/>
      <c r="COG1193" s="22"/>
      <c r="COH1193" s="22"/>
      <c r="COI1193" s="22"/>
      <c r="COJ1193" s="22"/>
      <c r="COK1193" s="22"/>
      <c r="COL1193" s="22"/>
      <c r="COM1193" s="22"/>
      <c r="CON1193" s="22"/>
      <c r="COO1193" s="22"/>
      <c r="COP1193" s="22"/>
      <c r="COQ1193" s="22"/>
      <c r="COR1193" s="22"/>
      <c r="COS1193" s="22"/>
      <c r="COT1193" s="22"/>
      <c r="COU1193" s="22"/>
      <c r="COV1193" s="22"/>
      <c r="COW1193" s="22"/>
      <c r="COX1193" s="22"/>
      <c r="COY1193" s="22"/>
      <c r="COZ1193" s="22"/>
      <c r="CPA1193" s="22"/>
      <c r="CPB1193" s="22"/>
      <c r="CPC1193" s="22"/>
      <c r="CPD1193" s="22"/>
      <c r="CPE1193" s="22"/>
      <c r="CPF1193" s="22"/>
      <c r="CPG1193" s="22"/>
      <c r="CPH1193" s="22"/>
      <c r="CPI1193" s="22"/>
      <c r="CPJ1193" s="22"/>
      <c r="CPK1193" s="22"/>
      <c r="CPL1193" s="22"/>
      <c r="CPM1193" s="22"/>
      <c r="CPN1193" s="22"/>
      <c r="CPO1193" s="22"/>
      <c r="CPP1193" s="22"/>
      <c r="CPQ1193" s="22"/>
      <c r="CPR1193" s="22"/>
      <c r="CPS1193" s="22"/>
      <c r="CPT1193" s="22"/>
      <c r="CPU1193" s="22"/>
      <c r="CPV1193" s="22"/>
      <c r="CPW1193" s="22"/>
      <c r="CPX1193" s="22"/>
      <c r="CPY1193" s="22"/>
      <c r="CPZ1193" s="22"/>
      <c r="CQA1193" s="22"/>
      <c r="CQB1193" s="22"/>
      <c r="CQC1193" s="22"/>
      <c r="CQD1193" s="22"/>
      <c r="CQE1193" s="22"/>
      <c r="CQF1193" s="22"/>
      <c r="CQG1193" s="22"/>
      <c r="CQH1193" s="22"/>
      <c r="CQI1193" s="22"/>
      <c r="CQJ1193" s="22"/>
      <c r="CQK1193" s="22"/>
      <c r="CQL1193" s="22"/>
      <c r="CQM1193" s="22"/>
      <c r="CQN1193" s="22"/>
      <c r="CQO1193" s="22"/>
      <c r="CQP1193" s="22"/>
      <c r="CQQ1193" s="22"/>
      <c r="CQR1193" s="22"/>
      <c r="CQS1193" s="22"/>
      <c r="CQT1193" s="22"/>
      <c r="CQU1193" s="22"/>
      <c r="CQV1193" s="22"/>
      <c r="CQW1193" s="22"/>
      <c r="CQX1193" s="22"/>
      <c r="CQY1193" s="22"/>
      <c r="CQZ1193" s="22"/>
      <c r="CRA1193" s="22"/>
      <c r="CRB1193" s="22"/>
      <c r="CRC1193" s="22"/>
      <c r="CRD1193" s="22"/>
      <c r="CRE1193" s="22"/>
      <c r="CRF1193" s="22"/>
      <c r="CRG1193" s="22"/>
      <c r="CRH1193" s="22"/>
      <c r="CRI1193" s="22"/>
      <c r="CRJ1193" s="22"/>
      <c r="CRK1193" s="22"/>
      <c r="CRL1193" s="22"/>
      <c r="CRM1193" s="22"/>
      <c r="CRN1193" s="22"/>
      <c r="CRO1193" s="22"/>
      <c r="CRP1193" s="22"/>
      <c r="CRQ1193" s="22"/>
      <c r="CRR1193" s="22"/>
      <c r="CRS1193" s="22"/>
      <c r="CRT1193" s="22"/>
      <c r="CRU1193" s="22"/>
      <c r="CRV1193" s="22"/>
      <c r="CRW1193" s="22"/>
      <c r="CRX1193" s="22"/>
      <c r="CRY1193" s="22"/>
      <c r="CRZ1193" s="22"/>
      <c r="CSA1193" s="22"/>
      <c r="CSB1193" s="22"/>
      <c r="CSC1193" s="22"/>
      <c r="CSD1193" s="22"/>
      <c r="CSE1193" s="22"/>
      <c r="CSF1193" s="22"/>
      <c r="CSG1193" s="22"/>
      <c r="CSH1193" s="22"/>
      <c r="CSI1193" s="22"/>
      <c r="CSJ1193" s="22"/>
      <c r="CSK1193" s="22"/>
      <c r="CSL1193" s="22"/>
      <c r="CSM1193" s="22"/>
      <c r="CSN1193" s="22"/>
      <c r="CSO1193" s="22"/>
      <c r="CSP1193" s="22"/>
      <c r="CSQ1193" s="22"/>
      <c r="CSR1193" s="22"/>
      <c r="CSS1193" s="22"/>
      <c r="CST1193" s="22"/>
      <c r="CSU1193" s="22"/>
      <c r="CSV1193" s="22"/>
      <c r="CSW1193" s="22"/>
      <c r="CSX1193" s="22"/>
      <c r="CSY1193" s="22"/>
      <c r="CSZ1193" s="22"/>
      <c r="CTA1193" s="22"/>
      <c r="CTB1193" s="22"/>
      <c r="CTC1193" s="22"/>
      <c r="CTD1193" s="22"/>
      <c r="CTE1193" s="22"/>
      <c r="CTF1193" s="22"/>
      <c r="CTG1193" s="22"/>
      <c r="CTH1193" s="22"/>
      <c r="CTI1193" s="22"/>
      <c r="CTJ1193" s="22"/>
      <c r="CTK1193" s="22"/>
      <c r="CTL1193" s="22"/>
      <c r="CTM1193" s="22"/>
      <c r="CTN1193" s="22"/>
      <c r="CTO1193" s="22"/>
      <c r="CTP1193" s="22"/>
      <c r="CTQ1193" s="22"/>
      <c r="CTR1193" s="22"/>
      <c r="CTS1193" s="22"/>
      <c r="CTT1193" s="22"/>
      <c r="CTU1193" s="22"/>
      <c r="CTV1193" s="22"/>
      <c r="CTW1193" s="22"/>
      <c r="CTX1193" s="22"/>
      <c r="CTY1193" s="22"/>
      <c r="CTZ1193" s="22"/>
      <c r="CUA1193" s="22"/>
      <c r="CUB1193" s="22"/>
      <c r="CUC1193" s="22"/>
      <c r="CUD1193" s="22"/>
      <c r="CUE1193" s="22"/>
      <c r="CUF1193" s="22"/>
      <c r="CUG1193" s="22"/>
      <c r="CUH1193" s="22"/>
      <c r="CUI1193" s="22"/>
      <c r="CUJ1193" s="22"/>
      <c r="CUK1193" s="22"/>
      <c r="CUL1193" s="22"/>
      <c r="CUM1193" s="22"/>
      <c r="CUN1193" s="22"/>
      <c r="CUO1193" s="22"/>
      <c r="CUP1193" s="22"/>
      <c r="CUQ1193" s="22"/>
      <c r="CUR1193" s="22"/>
      <c r="CUS1193" s="22"/>
      <c r="CUT1193" s="22"/>
      <c r="CUU1193" s="22"/>
      <c r="CUV1193" s="22"/>
      <c r="CUW1193" s="22"/>
      <c r="CUX1193" s="22"/>
      <c r="CUY1193" s="22"/>
      <c r="CUZ1193" s="22"/>
      <c r="CVA1193" s="22"/>
      <c r="CVB1193" s="22"/>
      <c r="CVC1193" s="22"/>
      <c r="CVD1193" s="22"/>
      <c r="CVE1193" s="22"/>
      <c r="CVF1193" s="22"/>
      <c r="CVG1193" s="22"/>
      <c r="CVH1193" s="22"/>
      <c r="CVI1193" s="22"/>
      <c r="CVJ1193" s="22"/>
      <c r="CVK1193" s="22"/>
      <c r="CVL1193" s="22"/>
      <c r="CVM1193" s="22"/>
      <c r="CVN1193" s="22"/>
      <c r="CVO1193" s="22"/>
      <c r="CVP1193" s="22"/>
      <c r="CVQ1193" s="22"/>
      <c r="CVR1193" s="22"/>
      <c r="CVS1193" s="22"/>
      <c r="CVT1193" s="22"/>
      <c r="CVU1193" s="22"/>
      <c r="CVV1193" s="22"/>
      <c r="CVW1193" s="22"/>
      <c r="CVX1193" s="22"/>
      <c r="CVY1193" s="22"/>
      <c r="CVZ1193" s="22"/>
      <c r="CWA1193" s="22"/>
      <c r="CWB1193" s="22"/>
      <c r="CWC1193" s="22"/>
      <c r="CWD1193" s="22"/>
      <c r="CWE1193" s="22"/>
      <c r="CWF1193" s="22"/>
      <c r="CWG1193" s="22"/>
      <c r="CWH1193" s="22"/>
      <c r="CWI1193" s="22"/>
      <c r="CWJ1193" s="22"/>
      <c r="CWK1193" s="22"/>
      <c r="CWL1193" s="22"/>
      <c r="CWM1193" s="22"/>
      <c r="CWN1193" s="22"/>
      <c r="CWO1193" s="22"/>
      <c r="CWP1193" s="22"/>
      <c r="CWQ1193" s="22"/>
      <c r="CWR1193" s="22"/>
      <c r="CWS1193" s="22"/>
      <c r="CWT1193" s="22"/>
      <c r="CWU1193" s="22"/>
      <c r="CWV1193" s="22"/>
      <c r="CWW1193" s="22"/>
      <c r="CWX1193" s="22"/>
      <c r="CWY1193" s="22"/>
      <c r="CWZ1193" s="22"/>
      <c r="CXA1193" s="22"/>
      <c r="CXB1193" s="22"/>
      <c r="CXC1193" s="22"/>
      <c r="CXD1193" s="22"/>
      <c r="CXE1193" s="22"/>
      <c r="CXF1193" s="22"/>
      <c r="CXG1193" s="22"/>
      <c r="CXH1193" s="22"/>
      <c r="CXI1193" s="22"/>
      <c r="CXJ1193" s="22"/>
      <c r="CXK1193" s="22"/>
      <c r="CXL1193" s="22"/>
      <c r="CXM1193" s="22"/>
      <c r="CXN1193" s="22"/>
      <c r="CXO1193" s="22"/>
      <c r="CXP1193" s="22"/>
      <c r="CXQ1193" s="22"/>
      <c r="CXR1193" s="22"/>
      <c r="CXS1193" s="22"/>
      <c r="CXT1193" s="22"/>
      <c r="CXU1193" s="22"/>
      <c r="CXV1193" s="22"/>
      <c r="CXW1193" s="22"/>
      <c r="CXX1193" s="22"/>
      <c r="CXY1193" s="22"/>
      <c r="CXZ1193" s="22"/>
      <c r="CYA1193" s="22"/>
      <c r="CYB1193" s="22"/>
      <c r="CYC1193" s="22"/>
      <c r="CYD1193" s="22"/>
      <c r="CYE1193" s="22"/>
      <c r="CYF1193" s="22"/>
      <c r="CYG1193" s="22"/>
      <c r="CYH1193" s="22"/>
      <c r="CYI1193" s="22"/>
      <c r="CYJ1193" s="22"/>
      <c r="CYK1193" s="22"/>
      <c r="CYL1193" s="22"/>
      <c r="CYM1193" s="22"/>
      <c r="CYN1193" s="22"/>
      <c r="CYO1193" s="22"/>
      <c r="CYP1193" s="22"/>
      <c r="CYQ1193" s="22"/>
      <c r="CYR1193" s="22"/>
      <c r="CYS1193" s="22"/>
      <c r="CYT1193" s="22"/>
      <c r="CYU1193" s="22"/>
      <c r="CYV1193" s="22"/>
      <c r="CYW1193" s="22"/>
      <c r="CYX1193" s="22"/>
      <c r="CYY1193" s="22"/>
      <c r="CYZ1193" s="22"/>
      <c r="CZA1193" s="22"/>
      <c r="CZB1193" s="22"/>
      <c r="CZC1193" s="22"/>
      <c r="CZD1193" s="22"/>
      <c r="CZE1193" s="22"/>
      <c r="CZF1193" s="22"/>
      <c r="CZG1193" s="22"/>
      <c r="CZH1193" s="22"/>
      <c r="CZI1193" s="22"/>
      <c r="CZJ1193" s="22"/>
      <c r="CZK1193" s="22"/>
      <c r="CZL1193" s="22"/>
      <c r="CZM1193" s="22"/>
      <c r="CZN1193" s="22"/>
      <c r="CZO1193" s="22"/>
      <c r="CZP1193" s="22"/>
      <c r="CZQ1193" s="22"/>
      <c r="CZR1193" s="22"/>
      <c r="CZS1193" s="22"/>
      <c r="CZT1193" s="22"/>
      <c r="CZU1193" s="22"/>
      <c r="CZV1193" s="22"/>
      <c r="CZW1193" s="22"/>
      <c r="CZX1193" s="22"/>
      <c r="CZY1193" s="22"/>
      <c r="CZZ1193" s="22"/>
      <c r="DAA1193" s="22"/>
      <c r="DAB1193" s="22"/>
      <c r="DAC1193" s="22"/>
      <c r="DAD1193" s="22"/>
      <c r="DAE1193" s="22"/>
      <c r="DAF1193" s="22"/>
      <c r="DAG1193" s="22"/>
      <c r="DAH1193" s="22"/>
      <c r="DAI1193" s="22"/>
      <c r="DAJ1193" s="22"/>
      <c r="DAK1193" s="22"/>
      <c r="DAL1193" s="22"/>
      <c r="DAM1193" s="22"/>
      <c r="DAN1193" s="22"/>
      <c r="DAO1193" s="22"/>
      <c r="DAP1193" s="22"/>
      <c r="DAQ1193" s="22"/>
      <c r="DAR1193" s="22"/>
      <c r="DAS1193" s="22"/>
      <c r="DAT1193" s="22"/>
      <c r="DAU1193" s="22"/>
      <c r="DAV1193" s="22"/>
      <c r="DAW1193" s="22"/>
      <c r="DAX1193" s="22"/>
      <c r="DAY1193" s="22"/>
      <c r="DAZ1193" s="22"/>
      <c r="DBA1193" s="22"/>
      <c r="DBB1193" s="22"/>
      <c r="DBC1193" s="22"/>
      <c r="DBD1193" s="22"/>
      <c r="DBE1193" s="22"/>
      <c r="DBF1193" s="22"/>
      <c r="DBG1193" s="22"/>
      <c r="DBH1193" s="22"/>
      <c r="DBI1193" s="22"/>
      <c r="DBJ1193" s="22"/>
      <c r="DBK1193" s="22"/>
      <c r="DBL1193" s="22"/>
      <c r="DBM1193" s="22"/>
      <c r="DBN1193" s="22"/>
      <c r="DBO1193" s="22"/>
      <c r="DBP1193" s="22"/>
      <c r="DBQ1193" s="22"/>
      <c r="DBR1193" s="22"/>
      <c r="DBS1193" s="22"/>
      <c r="DBT1193" s="22"/>
      <c r="DBU1193" s="22"/>
      <c r="DBV1193" s="22"/>
      <c r="DBW1193" s="22"/>
      <c r="DBX1193" s="22"/>
      <c r="DBY1193" s="22"/>
      <c r="DBZ1193" s="22"/>
      <c r="DCA1193" s="22"/>
      <c r="DCB1193" s="22"/>
      <c r="DCC1193" s="22"/>
      <c r="DCD1193" s="22"/>
      <c r="DCE1193" s="22"/>
      <c r="DCF1193" s="22"/>
      <c r="DCG1193" s="22"/>
      <c r="DCH1193" s="22"/>
      <c r="DCI1193" s="22"/>
      <c r="DCJ1193" s="22"/>
      <c r="DCK1193" s="22"/>
      <c r="DCL1193" s="22"/>
      <c r="DCM1193" s="22"/>
      <c r="DCN1193" s="22"/>
      <c r="DCO1193" s="22"/>
      <c r="DCP1193" s="22"/>
      <c r="DCQ1193" s="22"/>
      <c r="DCR1193" s="22"/>
      <c r="DCS1193" s="22"/>
      <c r="DCT1193" s="22"/>
      <c r="DCU1193" s="22"/>
      <c r="DCV1193" s="22"/>
      <c r="DCW1193" s="22"/>
      <c r="DCX1193" s="22"/>
      <c r="DCY1193" s="22"/>
      <c r="DCZ1193" s="22"/>
      <c r="DDA1193" s="22"/>
      <c r="DDB1193" s="22"/>
      <c r="DDC1193" s="22"/>
      <c r="DDD1193" s="22"/>
      <c r="DDE1193" s="22"/>
      <c r="DDF1193" s="22"/>
      <c r="DDG1193" s="22"/>
      <c r="DDH1193" s="22"/>
      <c r="DDI1193" s="22"/>
      <c r="DDJ1193" s="22"/>
      <c r="DDK1193" s="22"/>
      <c r="DDL1193" s="22"/>
      <c r="DDM1193" s="22"/>
      <c r="DDN1193" s="22"/>
      <c r="DDO1193" s="22"/>
      <c r="DDP1193" s="22"/>
      <c r="DDQ1193" s="22"/>
      <c r="DDR1193" s="22"/>
      <c r="DDS1193" s="22"/>
      <c r="DDT1193" s="22"/>
      <c r="DDU1193" s="22"/>
      <c r="DDV1193" s="22"/>
      <c r="DDW1193" s="22"/>
      <c r="DDX1193" s="22"/>
      <c r="DDY1193" s="22"/>
      <c r="DDZ1193" s="22"/>
      <c r="DEA1193" s="22"/>
      <c r="DEB1193" s="22"/>
      <c r="DEC1193" s="22"/>
      <c r="DED1193" s="22"/>
      <c r="DEE1193" s="22"/>
      <c r="DEF1193" s="22"/>
      <c r="DEG1193" s="22"/>
      <c r="DEH1193" s="22"/>
      <c r="DEI1193" s="22"/>
      <c r="DEJ1193" s="22"/>
      <c r="DEK1193" s="22"/>
      <c r="DEL1193" s="22"/>
      <c r="DEM1193" s="22"/>
      <c r="DEN1193" s="22"/>
      <c r="DEO1193" s="22"/>
      <c r="DEP1193" s="22"/>
      <c r="DEQ1193" s="22"/>
      <c r="DER1193" s="22"/>
      <c r="DES1193" s="22"/>
      <c r="DET1193" s="22"/>
      <c r="DEU1193" s="22"/>
      <c r="DEV1193" s="22"/>
      <c r="DEW1193" s="22"/>
      <c r="DEX1193" s="22"/>
      <c r="DEY1193" s="22"/>
      <c r="DEZ1193" s="22"/>
      <c r="DFA1193" s="22"/>
      <c r="DFB1193" s="22"/>
      <c r="DFC1193" s="22"/>
      <c r="DFD1193" s="22"/>
      <c r="DFE1193" s="22"/>
      <c r="DFF1193" s="22"/>
      <c r="DFG1193" s="22"/>
      <c r="DFH1193" s="22"/>
      <c r="DFI1193" s="22"/>
      <c r="DFJ1193" s="22"/>
      <c r="DFK1193" s="22"/>
      <c r="DFL1193" s="22"/>
      <c r="DFM1193" s="22"/>
      <c r="DFN1193" s="22"/>
      <c r="DFO1193" s="22"/>
      <c r="DFP1193" s="22"/>
      <c r="DFQ1193" s="22"/>
      <c r="DFR1193" s="22"/>
      <c r="DFS1193" s="22"/>
      <c r="DFT1193" s="22"/>
      <c r="DFU1193" s="22"/>
      <c r="DFV1193" s="22"/>
      <c r="DFW1193" s="22"/>
      <c r="DFX1193" s="22"/>
      <c r="DFY1193" s="22"/>
      <c r="DFZ1193" s="22"/>
      <c r="DGA1193" s="22"/>
      <c r="DGB1193" s="22"/>
      <c r="DGC1193" s="22"/>
      <c r="DGD1193" s="22"/>
      <c r="DGE1193" s="22"/>
      <c r="DGF1193" s="22"/>
      <c r="DGG1193" s="22"/>
      <c r="DGH1193" s="22"/>
      <c r="DGI1193" s="22"/>
      <c r="DGJ1193" s="22"/>
      <c r="DGK1193" s="22"/>
      <c r="DGL1193" s="22"/>
      <c r="DGM1193" s="22"/>
      <c r="DGN1193" s="22"/>
      <c r="DGO1193" s="22"/>
      <c r="DGP1193" s="22"/>
      <c r="DGQ1193" s="22"/>
      <c r="DGR1193" s="22"/>
      <c r="DGS1193" s="22"/>
      <c r="DGT1193" s="22"/>
      <c r="DGU1193" s="22"/>
      <c r="DGV1193" s="22"/>
      <c r="DGW1193" s="22"/>
      <c r="DGX1193" s="22"/>
      <c r="DGY1193" s="22"/>
      <c r="DGZ1193" s="22"/>
      <c r="DHA1193" s="22"/>
      <c r="DHB1193" s="22"/>
      <c r="DHC1193" s="22"/>
      <c r="DHD1193" s="22"/>
      <c r="DHE1193" s="22"/>
      <c r="DHF1193" s="22"/>
      <c r="DHG1193" s="22"/>
      <c r="DHH1193" s="22"/>
      <c r="DHI1193" s="22"/>
      <c r="DHJ1193" s="22"/>
      <c r="DHK1193" s="22"/>
      <c r="DHL1193" s="22"/>
      <c r="DHM1193" s="22"/>
      <c r="DHN1193" s="22"/>
      <c r="DHO1193" s="22"/>
      <c r="DHP1193" s="22"/>
      <c r="DHQ1193" s="22"/>
      <c r="DHR1193" s="22"/>
      <c r="DHS1193" s="22"/>
      <c r="DHT1193" s="22"/>
      <c r="DHU1193" s="22"/>
      <c r="DHV1193" s="22"/>
      <c r="DHW1193" s="22"/>
      <c r="DHX1193" s="22"/>
      <c r="DHY1193" s="22"/>
      <c r="DHZ1193" s="22"/>
      <c r="DIA1193" s="22"/>
      <c r="DIB1193" s="22"/>
      <c r="DIC1193" s="22"/>
      <c r="DID1193" s="22"/>
      <c r="DIE1193" s="22"/>
      <c r="DIF1193" s="22"/>
      <c r="DIG1193" s="22"/>
      <c r="DIH1193" s="22"/>
      <c r="DII1193" s="22"/>
      <c r="DIJ1193" s="22"/>
      <c r="DIK1193" s="22"/>
      <c r="DIL1193" s="22"/>
      <c r="DIM1193" s="22"/>
      <c r="DIN1193" s="22"/>
      <c r="DIO1193" s="22"/>
      <c r="DIP1193" s="22"/>
      <c r="DIQ1193" s="22"/>
      <c r="DIR1193" s="22"/>
      <c r="DIS1193" s="22"/>
      <c r="DIT1193" s="22"/>
      <c r="DIU1193" s="22"/>
      <c r="DIV1193" s="22"/>
      <c r="DIW1193" s="22"/>
      <c r="DIX1193" s="22"/>
      <c r="DIY1193" s="22"/>
      <c r="DIZ1193" s="22"/>
      <c r="DJA1193" s="22"/>
      <c r="DJB1193" s="22"/>
      <c r="DJC1193" s="22"/>
      <c r="DJD1193" s="22"/>
      <c r="DJE1193" s="22"/>
      <c r="DJF1193" s="22"/>
      <c r="DJG1193" s="22"/>
      <c r="DJH1193" s="22"/>
      <c r="DJI1193" s="22"/>
      <c r="DJJ1193" s="22"/>
      <c r="DJK1193" s="22"/>
      <c r="DJL1193" s="22"/>
      <c r="DJM1193" s="22"/>
      <c r="DJN1193" s="22"/>
      <c r="DJO1193" s="22"/>
      <c r="DJP1193" s="22"/>
      <c r="DJQ1193" s="22"/>
      <c r="DJR1193" s="22"/>
      <c r="DJS1193" s="22"/>
      <c r="DJT1193" s="22"/>
      <c r="DJU1193" s="22"/>
      <c r="DJV1193" s="22"/>
      <c r="DJW1193" s="22"/>
      <c r="DJX1193" s="22"/>
      <c r="DJY1193" s="22"/>
      <c r="DJZ1193" s="22"/>
      <c r="DKA1193" s="22"/>
      <c r="DKB1193" s="22"/>
      <c r="DKC1193" s="22"/>
      <c r="DKD1193" s="22"/>
      <c r="DKE1193" s="22"/>
      <c r="DKF1193" s="22"/>
      <c r="DKG1193" s="22"/>
      <c r="DKH1193" s="22"/>
      <c r="DKI1193" s="22"/>
      <c r="DKJ1193" s="22"/>
      <c r="DKK1193" s="22"/>
      <c r="DKL1193" s="22"/>
      <c r="DKM1193" s="22"/>
      <c r="DKN1193" s="22"/>
      <c r="DKO1193" s="22"/>
      <c r="DKP1193" s="22"/>
      <c r="DKQ1193" s="22"/>
      <c r="DKR1193" s="22"/>
      <c r="DKS1193" s="22"/>
      <c r="DKT1193" s="22"/>
      <c r="DKU1193" s="22"/>
      <c r="DKV1193" s="22"/>
      <c r="DKW1193" s="22"/>
      <c r="DKX1193" s="22"/>
      <c r="DKY1193" s="22"/>
      <c r="DKZ1193" s="22"/>
      <c r="DLA1193" s="22"/>
      <c r="DLB1193" s="22"/>
      <c r="DLC1193" s="22"/>
      <c r="DLD1193" s="22"/>
      <c r="DLE1193" s="22"/>
      <c r="DLF1193" s="22"/>
      <c r="DLG1193" s="22"/>
      <c r="DLH1193" s="22"/>
      <c r="DLI1193" s="22"/>
      <c r="DLJ1193" s="22"/>
      <c r="DLK1193" s="22"/>
      <c r="DLL1193" s="22"/>
      <c r="DLM1193" s="22"/>
      <c r="DLN1193" s="22"/>
      <c r="DLO1193" s="22"/>
      <c r="DLP1193" s="22"/>
      <c r="DLQ1193" s="22"/>
      <c r="DLR1193" s="22"/>
      <c r="DLS1193" s="22"/>
      <c r="DLT1193" s="22"/>
      <c r="DLU1193" s="22"/>
      <c r="DLV1193" s="22"/>
      <c r="DLW1193" s="22"/>
      <c r="DLX1193" s="22"/>
      <c r="DLY1193" s="22"/>
      <c r="DLZ1193" s="22"/>
      <c r="DMA1193" s="22"/>
      <c r="DMB1193" s="22"/>
      <c r="DMC1193" s="22"/>
      <c r="DMD1193" s="22"/>
      <c r="DME1193" s="22"/>
      <c r="DMF1193" s="22"/>
      <c r="DMG1193" s="22"/>
      <c r="DMH1193" s="22"/>
      <c r="DMI1193" s="22"/>
      <c r="DMJ1193" s="22"/>
      <c r="DMK1193" s="22"/>
      <c r="DML1193" s="22"/>
      <c r="DMM1193" s="22"/>
      <c r="DMN1193" s="22"/>
      <c r="DMO1193" s="22"/>
      <c r="DMP1193" s="22"/>
      <c r="DMQ1193" s="22"/>
      <c r="DMR1193" s="22"/>
      <c r="DMS1193" s="22"/>
      <c r="DMT1193" s="22"/>
      <c r="DMU1193" s="22"/>
      <c r="DMV1193" s="22"/>
      <c r="DMW1193" s="22"/>
      <c r="DMX1193" s="22"/>
      <c r="DMY1193" s="22"/>
      <c r="DMZ1193" s="22"/>
      <c r="DNA1193" s="22"/>
      <c r="DNB1193" s="22"/>
      <c r="DNC1193" s="22"/>
      <c r="DND1193" s="22"/>
      <c r="DNE1193" s="22"/>
      <c r="DNF1193" s="22"/>
      <c r="DNG1193" s="22"/>
      <c r="DNH1193" s="22"/>
      <c r="DNI1193" s="22"/>
      <c r="DNJ1193" s="22"/>
      <c r="DNK1193" s="22"/>
      <c r="DNL1193" s="22"/>
      <c r="DNM1193" s="22"/>
      <c r="DNN1193" s="22"/>
      <c r="DNO1193" s="22"/>
      <c r="DNP1193" s="22"/>
      <c r="DNQ1193" s="22"/>
      <c r="DNR1193" s="22"/>
      <c r="DNS1193" s="22"/>
      <c r="DNT1193" s="22"/>
      <c r="DNU1193" s="22"/>
      <c r="DNV1193" s="22"/>
      <c r="DNW1193" s="22"/>
      <c r="DNX1193" s="22"/>
      <c r="DNY1193" s="22"/>
      <c r="DNZ1193" s="22"/>
      <c r="DOA1193" s="22"/>
      <c r="DOB1193" s="22"/>
      <c r="DOC1193" s="22"/>
      <c r="DOD1193" s="22"/>
      <c r="DOE1193" s="22"/>
      <c r="DOF1193" s="22"/>
      <c r="DOG1193" s="22"/>
      <c r="DOH1193" s="22"/>
      <c r="DOI1193" s="22"/>
      <c r="DOJ1193" s="22"/>
      <c r="DOK1193" s="22"/>
      <c r="DOL1193" s="22"/>
      <c r="DOM1193" s="22"/>
      <c r="DON1193" s="22"/>
      <c r="DOO1193" s="22"/>
      <c r="DOP1193" s="22"/>
      <c r="DOQ1193" s="22"/>
      <c r="DOR1193" s="22"/>
      <c r="DOS1193" s="22"/>
      <c r="DOT1193" s="22"/>
      <c r="DOU1193" s="22"/>
      <c r="DOV1193" s="22"/>
      <c r="DOW1193" s="22"/>
      <c r="DOX1193" s="22"/>
      <c r="DOY1193" s="22"/>
      <c r="DOZ1193" s="22"/>
      <c r="DPA1193" s="22"/>
      <c r="DPB1193" s="22"/>
      <c r="DPC1193" s="22"/>
      <c r="DPD1193" s="22"/>
      <c r="DPE1193" s="22"/>
      <c r="DPF1193" s="22"/>
      <c r="DPG1193" s="22"/>
      <c r="DPH1193" s="22"/>
      <c r="DPI1193" s="22"/>
      <c r="DPJ1193" s="22"/>
      <c r="DPK1193" s="22"/>
      <c r="DPL1193" s="22"/>
      <c r="DPM1193" s="22"/>
      <c r="DPN1193" s="22"/>
      <c r="DPO1193" s="22"/>
      <c r="DPP1193" s="22"/>
      <c r="DPQ1193" s="22"/>
      <c r="DPR1193" s="22"/>
      <c r="DPS1193" s="22"/>
      <c r="DPT1193" s="22"/>
      <c r="DPU1193" s="22"/>
      <c r="DPV1193" s="22"/>
      <c r="DPW1193" s="22"/>
      <c r="DPX1193" s="22"/>
      <c r="DPY1193" s="22"/>
      <c r="DPZ1193" s="22"/>
      <c r="DQA1193" s="22"/>
      <c r="DQB1193" s="22"/>
      <c r="DQC1193" s="22"/>
      <c r="DQD1193" s="22"/>
      <c r="DQE1193" s="22"/>
      <c r="DQF1193" s="22"/>
      <c r="DQG1193" s="22"/>
      <c r="DQH1193" s="22"/>
      <c r="DQI1193" s="22"/>
      <c r="DQJ1193" s="22"/>
      <c r="DQK1193" s="22"/>
      <c r="DQL1193" s="22"/>
      <c r="DQM1193" s="22"/>
      <c r="DQN1193" s="22"/>
      <c r="DQO1193" s="22"/>
      <c r="DQP1193" s="22"/>
      <c r="DQQ1193" s="22"/>
      <c r="DQR1193" s="22"/>
      <c r="DQS1193" s="22"/>
      <c r="DQT1193" s="22"/>
      <c r="DQU1193" s="22"/>
      <c r="DQV1193" s="22"/>
      <c r="DQW1193" s="22"/>
      <c r="DQX1193" s="22"/>
      <c r="DQY1193" s="22"/>
      <c r="DQZ1193" s="22"/>
      <c r="DRA1193" s="22"/>
      <c r="DRB1193" s="22"/>
      <c r="DRC1193" s="22"/>
      <c r="DRD1193" s="22"/>
      <c r="DRE1193" s="22"/>
      <c r="DRF1193" s="22"/>
      <c r="DRG1193" s="22"/>
      <c r="DRH1193" s="22"/>
      <c r="DRI1193" s="22"/>
      <c r="DRJ1193" s="22"/>
      <c r="DRK1193" s="22"/>
      <c r="DRL1193" s="22"/>
      <c r="DRM1193" s="22"/>
      <c r="DRN1193" s="22"/>
      <c r="DRO1193" s="22"/>
      <c r="DRP1193" s="22"/>
      <c r="DRQ1193" s="22"/>
      <c r="DRR1193" s="22"/>
      <c r="DRS1193" s="22"/>
      <c r="DRT1193" s="22"/>
      <c r="DRU1193" s="22"/>
      <c r="DRV1193" s="22"/>
      <c r="DRW1193" s="22"/>
      <c r="DRX1193" s="22"/>
      <c r="DRY1193" s="22"/>
      <c r="DRZ1193" s="22"/>
      <c r="DSA1193" s="22"/>
      <c r="DSB1193" s="22"/>
      <c r="DSC1193" s="22"/>
      <c r="DSD1193" s="22"/>
      <c r="DSE1193" s="22"/>
      <c r="DSF1193" s="22"/>
      <c r="DSG1193" s="22"/>
      <c r="DSH1193" s="22"/>
      <c r="DSI1193" s="22"/>
      <c r="DSJ1193" s="22"/>
      <c r="DSK1193" s="22"/>
      <c r="DSL1193" s="22"/>
      <c r="DSM1193" s="22"/>
      <c r="DSN1193" s="22"/>
      <c r="DSO1193" s="22"/>
      <c r="DSP1193" s="22"/>
      <c r="DSQ1193" s="22"/>
      <c r="DSR1193" s="22"/>
      <c r="DSS1193" s="22"/>
      <c r="DST1193" s="22"/>
      <c r="DSU1193" s="22"/>
      <c r="DSV1193" s="22"/>
      <c r="DSW1193" s="22"/>
      <c r="DSX1193" s="22"/>
      <c r="DSY1193" s="22"/>
      <c r="DSZ1193" s="22"/>
      <c r="DTA1193" s="22"/>
      <c r="DTB1193" s="22"/>
      <c r="DTC1193" s="22"/>
      <c r="DTD1193" s="22"/>
      <c r="DTE1193" s="22"/>
      <c r="DTF1193" s="22"/>
      <c r="DTG1193" s="22"/>
      <c r="DTH1193" s="22"/>
      <c r="DTI1193" s="22"/>
      <c r="DTJ1193" s="22"/>
      <c r="DTK1193" s="22"/>
      <c r="DTL1193" s="22"/>
      <c r="DTM1193" s="22"/>
      <c r="DTN1193" s="22"/>
      <c r="DTO1193" s="22"/>
      <c r="DTP1193" s="22"/>
      <c r="DTQ1193" s="22"/>
      <c r="DTR1193" s="22"/>
      <c r="DTS1193" s="22"/>
      <c r="DTT1193" s="22"/>
      <c r="DTU1193" s="22"/>
      <c r="DTV1193" s="22"/>
      <c r="DTW1193" s="22"/>
      <c r="DTX1193" s="22"/>
      <c r="DTY1193" s="22"/>
      <c r="DTZ1193" s="22"/>
      <c r="DUA1193" s="22"/>
      <c r="DUB1193" s="22"/>
      <c r="DUC1193" s="22"/>
      <c r="DUD1193" s="22"/>
      <c r="DUE1193" s="22"/>
      <c r="DUF1193" s="22"/>
      <c r="DUG1193" s="22"/>
      <c r="DUH1193" s="22"/>
      <c r="DUI1193" s="22"/>
      <c r="DUJ1193" s="22"/>
      <c r="DUK1193" s="22"/>
      <c r="DUL1193" s="22"/>
      <c r="DUM1193" s="22"/>
      <c r="DUN1193" s="22"/>
      <c r="DUO1193" s="22"/>
      <c r="DUP1193" s="22"/>
      <c r="DUQ1193" s="22"/>
      <c r="DUR1193" s="22"/>
      <c r="DUS1193" s="22"/>
      <c r="DUT1193" s="22"/>
      <c r="DUU1193" s="22"/>
      <c r="DUV1193" s="22"/>
      <c r="DUW1193" s="22"/>
      <c r="DUX1193" s="22"/>
      <c r="DUY1193" s="22"/>
      <c r="DUZ1193" s="22"/>
      <c r="DVA1193" s="22"/>
      <c r="DVB1193" s="22"/>
      <c r="DVC1193" s="22"/>
      <c r="DVD1193" s="22"/>
      <c r="DVE1193" s="22"/>
      <c r="DVF1193" s="22"/>
      <c r="DVG1193" s="22"/>
      <c r="DVH1193" s="22"/>
      <c r="DVI1193" s="22"/>
      <c r="DVJ1193" s="22"/>
      <c r="DVK1193" s="22"/>
      <c r="DVL1193" s="22"/>
      <c r="DVM1193" s="22"/>
      <c r="DVN1193" s="22"/>
      <c r="DVO1193" s="22"/>
      <c r="DVP1193" s="22"/>
      <c r="DVQ1193" s="22"/>
      <c r="DVR1193" s="22"/>
      <c r="DVS1193" s="22"/>
      <c r="DVT1193" s="22"/>
      <c r="DVU1193" s="22"/>
      <c r="DVV1193" s="22"/>
      <c r="DVW1193" s="22"/>
      <c r="DVX1193" s="22"/>
      <c r="DVY1193" s="22"/>
      <c r="DVZ1193" s="22"/>
      <c r="DWA1193" s="22"/>
      <c r="DWB1193" s="22"/>
      <c r="DWC1193" s="22"/>
      <c r="DWD1193" s="22"/>
      <c r="DWE1193" s="22"/>
      <c r="DWF1193" s="22"/>
      <c r="DWG1193" s="22"/>
      <c r="DWH1193" s="22"/>
      <c r="DWI1193" s="22"/>
      <c r="DWJ1193" s="22"/>
      <c r="DWK1193" s="22"/>
      <c r="DWL1193" s="22"/>
      <c r="DWM1193" s="22"/>
      <c r="DWN1193" s="22"/>
      <c r="DWO1193" s="22"/>
      <c r="DWP1193" s="22"/>
      <c r="DWQ1193" s="22"/>
      <c r="DWR1193" s="22"/>
      <c r="DWS1193" s="22"/>
      <c r="DWT1193" s="22"/>
      <c r="DWU1193" s="22"/>
      <c r="DWV1193" s="22"/>
      <c r="DWW1193" s="22"/>
      <c r="DWX1193" s="22"/>
      <c r="DWY1193" s="22"/>
      <c r="DWZ1193" s="22"/>
      <c r="DXA1193" s="22"/>
      <c r="DXB1193" s="22"/>
      <c r="DXC1193" s="22"/>
      <c r="DXD1193" s="22"/>
      <c r="DXE1193" s="22"/>
      <c r="DXF1193" s="22"/>
      <c r="DXG1193" s="22"/>
      <c r="DXH1193" s="22"/>
      <c r="DXI1193" s="22"/>
      <c r="DXJ1193" s="22"/>
      <c r="DXK1193" s="22"/>
      <c r="DXL1193" s="22"/>
      <c r="DXM1193" s="22"/>
      <c r="DXN1193" s="22"/>
      <c r="DXO1193" s="22"/>
      <c r="DXP1193" s="22"/>
      <c r="DXQ1193" s="22"/>
      <c r="DXR1193" s="22"/>
      <c r="DXS1193" s="22"/>
      <c r="DXT1193" s="22"/>
      <c r="DXU1193" s="22"/>
      <c r="DXV1193" s="22"/>
      <c r="DXW1193" s="22"/>
      <c r="DXX1193" s="22"/>
      <c r="DXY1193" s="22"/>
      <c r="DXZ1193" s="22"/>
      <c r="DYA1193" s="22"/>
      <c r="DYB1193" s="22"/>
      <c r="DYC1193" s="22"/>
      <c r="DYD1193" s="22"/>
      <c r="DYE1193" s="22"/>
      <c r="DYF1193" s="22"/>
      <c r="DYG1193" s="22"/>
      <c r="DYH1193" s="22"/>
      <c r="DYI1193" s="22"/>
      <c r="DYJ1193" s="22"/>
      <c r="DYK1193" s="22"/>
      <c r="DYL1193" s="22"/>
      <c r="DYM1193" s="22"/>
      <c r="DYN1193" s="22"/>
      <c r="DYO1193" s="22"/>
      <c r="DYP1193" s="22"/>
      <c r="DYQ1193" s="22"/>
      <c r="DYR1193" s="22"/>
      <c r="DYS1193" s="22"/>
      <c r="DYT1193" s="22"/>
      <c r="DYU1193" s="22"/>
      <c r="DYV1193" s="22"/>
      <c r="DYW1193" s="22"/>
      <c r="DYX1193" s="22"/>
      <c r="DYY1193" s="22"/>
      <c r="DYZ1193" s="22"/>
      <c r="DZA1193" s="22"/>
      <c r="DZB1193" s="22"/>
      <c r="DZC1193" s="22"/>
      <c r="DZD1193" s="22"/>
      <c r="DZE1193" s="22"/>
      <c r="DZF1193" s="22"/>
      <c r="DZG1193" s="22"/>
      <c r="DZH1193" s="22"/>
      <c r="DZI1193" s="22"/>
      <c r="DZJ1193" s="22"/>
      <c r="DZK1193" s="22"/>
      <c r="DZL1193" s="22"/>
      <c r="DZM1193" s="22"/>
      <c r="DZN1193" s="22"/>
      <c r="DZO1193" s="22"/>
      <c r="DZP1193" s="22"/>
      <c r="DZQ1193" s="22"/>
      <c r="DZR1193" s="22"/>
      <c r="DZS1193" s="22"/>
      <c r="DZT1193" s="22"/>
      <c r="DZU1193" s="22"/>
      <c r="DZV1193" s="22"/>
      <c r="DZW1193" s="22"/>
      <c r="DZX1193" s="22"/>
      <c r="DZY1193" s="22"/>
      <c r="DZZ1193" s="22"/>
      <c r="EAA1193" s="22"/>
      <c r="EAB1193" s="22"/>
      <c r="EAC1193" s="22"/>
      <c r="EAD1193" s="22"/>
      <c r="EAE1193" s="22"/>
      <c r="EAF1193" s="22"/>
      <c r="EAG1193" s="22"/>
      <c r="EAH1193" s="22"/>
      <c r="EAI1193" s="22"/>
      <c r="EAJ1193" s="22"/>
      <c r="EAK1193" s="22"/>
      <c r="EAL1193" s="22"/>
      <c r="EAM1193" s="22"/>
      <c r="EAN1193" s="22"/>
      <c r="EAO1193" s="22"/>
      <c r="EAP1193" s="22"/>
      <c r="EAQ1193" s="22"/>
      <c r="EAR1193" s="22"/>
      <c r="EAS1193" s="22"/>
      <c r="EAT1193" s="22"/>
      <c r="EAU1193" s="22"/>
      <c r="EAV1193" s="22"/>
      <c r="EAW1193" s="22"/>
      <c r="EAX1193" s="22"/>
      <c r="EAY1193" s="22"/>
      <c r="EAZ1193" s="22"/>
      <c r="EBA1193" s="22"/>
      <c r="EBB1193" s="22"/>
      <c r="EBC1193" s="22"/>
      <c r="EBD1193" s="22"/>
      <c r="EBE1193" s="22"/>
      <c r="EBF1193" s="22"/>
      <c r="EBG1193" s="22"/>
      <c r="EBH1193" s="22"/>
      <c r="EBI1193" s="22"/>
      <c r="EBJ1193" s="22"/>
      <c r="EBK1193" s="22"/>
      <c r="EBL1193" s="22"/>
      <c r="EBM1193" s="22"/>
      <c r="EBN1193" s="22"/>
      <c r="EBO1193" s="22"/>
      <c r="EBP1193" s="22"/>
      <c r="EBQ1193" s="22"/>
      <c r="EBR1193" s="22"/>
      <c r="EBS1193" s="22"/>
      <c r="EBT1193" s="22"/>
      <c r="EBU1193" s="22"/>
      <c r="EBV1193" s="22"/>
      <c r="EBW1193" s="22"/>
      <c r="EBX1193" s="22"/>
      <c r="EBY1193" s="22"/>
      <c r="EBZ1193" s="22"/>
      <c r="ECA1193" s="22"/>
      <c r="ECB1193" s="22"/>
      <c r="ECC1193" s="22"/>
      <c r="ECD1193" s="22"/>
      <c r="ECE1193" s="22"/>
      <c r="ECF1193" s="22"/>
      <c r="ECG1193" s="22"/>
      <c r="ECH1193" s="22"/>
      <c r="ECI1193" s="22"/>
      <c r="ECJ1193" s="22"/>
      <c r="ECK1193" s="22"/>
      <c r="ECL1193" s="22"/>
      <c r="ECM1193" s="22"/>
      <c r="ECN1193" s="22"/>
      <c r="ECO1193" s="22"/>
      <c r="ECP1193" s="22"/>
      <c r="ECQ1193" s="22"/>
      <c r="ECR1193" s="22"/>
      <c r="ECS1193" s="22"/>
      <c r="ECT1193" s="22"/>
      <c r="ECU1193" s="22"/>
      <c r="ECV1193" s="22"/>
      <c r="ECW1193" s="22"/>
      <c r="ECX1193" s="22"/>
      <c r="ECY1193" s="22"/>
      <c r="ECZ1193" s="22"/>
      <c r="EDA1193" s="22"/>
      <c r="EDB1193" s="22"/>
      <c r="EDC1193" s="22"/>
      <c r="EDD1193" s="22"/>
      <c r="EDE1193" s="22"/>
      <c r="EDF1193" s="22"/>
      <c r="EDG1193" s="22"/>
      <c r="EDH1193" s="22"/>
      <c r="EDI1193" s="22"/>
      <c r="EDJ1193" s="22"/>
      <c r="EDK1193" s="22"/>
      <c r="EDL1193" s="22"/>
      <c r="EDM1193" s="22"/>
      <c r="EDN1193" s="22"/>
      <c r="EDO1193" s="22"/>
      <c r="EDP1193" s="22"/>
      <c r="EDQ1193" s="22"/>
      <c r="EDR1193" s="22"/>
      <c r="EDS1193" s="22"/>
      <c r="EDT1193" s="22"/>
      <c r="EDU1193" s="22"/>
      <c r="EDV1193" s="22"/>
      <c r="EDW1193" s="22"/>
      <c r="EDX1193" s="22"/>
      <c r="EDY1193" s="22"/>
      <c r="EDZ1193" s="22"/>
      <c r="EEA1193" s="22"/>
      <c r="EEB1193" s="22"/>
      <c r="EEC1193" s="22"/>
      <c r="EED1193" s="22"/>
      <c r="EEE1193" s="22"/>
      <c r="EEF1193" s="22"/>
      <c r="EEG1193" s="22"/>
      <c r="EEH1193" s="22"/>
      <c r="EEI1193" s="22"/>
      <c r="EEJ1193" s="22"/>
      <c r="EEK1193" s="22"/>
      <c r="EEL1193" s="22"/>
      <c r="EEM1193" s="22"/>
      <c r="EEN1193" s="22"/>
      <c r="EEO1193" s="22"/>
      <c r="EEP1193" s="22"/>
      <c r="EEQ1193" s="22"/>
      <c r="EER1193" s="22"/>
      <c r="EES1193" s="22"/>
      <c r="EET1193" s="22"/>
      <c r="EEU1193" s="22"/>
      <c r="EEV1193" s="22"/>
      <c r="EEW1193" s="22"/>
      <c r="EEX1193" s="22"/>
      <c r="EEY1193" s="22"/>
      <c r="EEZ1193" s="22"/>
      <c r="EFA1193" s="22"/>
      <c r="EFB1193" s="22"/>
      <c r="EFC1193" s="22"/>
      <c r="EFD1193" s="22"/>
      <c r="EFE1193" s="22"/>
      <c r="EFF1193" s="22"/>
      <c r="EFG1193" s="22"/>
      <c r="EFH1193" s="22"/>
      <c r="EFI1193" s="22"/>
      <c r="EFJ1193" s="22"/>
      <c r="EFK1193" s="22"/>
      <c r="EFL1193" s="22"/>
      <c r="EFM1193" s="22"/>
      <c r="EFN1193" s="22"/>
      <c r="EFO1193" s="22"/>
      <c r="EFP1193" s="22"/>
      <c r="EFQ1193" s="22"/>
      <c r="EFR1193" s="22"/>
      <c r="EFS1193" s="22"/>
      <c r="EFT1193" s="22"/>
      <c r="EFU1193" s="22"/>
      <c r="EFV1193" s="22"/>
      <c r="EFW1193" s="22"/>
      <c r="EFX1193" s="22"/>
      <c r="EFY1193" s="22"/>
      <c r="EFZ1193" s="22"/>
      <c r="EGA1193" s="22"/>
      <c r="EGB1193" s="22"/>
      <c r="EGC1193" s="22"/>
      <c r="EGD1193" s="22"/>
      <c r="EGE1193" s="22"/>
      <c r="EGF1193" s="22"/>
      <c r="EGG1193" s="22"/>
      <c r="EGH1193" s="22"/>
      <c r="EGI1193" s="22"/>
      <c r="EGJ1193" s="22"/>
      <c r="EGK1193" s="22"/>
      <c r="EGL1193" s="22"/>
      <c r="EGM1193" s="22"/>
      <c r="EGN1193" s="22"/>
      <c r="EGO1193" s="22"/>
      <c r="EGP1193" s="22"/>
      <c r="EGQ1193" s="22"/>
      <c r="EGR1193" s="22"/>
      <c r="EGS1193" s="22"/>
      <c r="EGT1193" s="22"/>
      <c r="EGU1193" s="22"/>
      <c r="EGV1193" s="22"/>
      <c r="EGW1193" s="22"/>
      <c r="EGX1193" s="22"/>
      <c r="EGY1193" s="22"/>
      <c r="EGZ1193" s="22"/>
      <c r="EHA1193" s="22"/>
      <c r="EHB1193" s="22"/>
      <c r="EHC1193" s="22"/>
      <c r="EHD1193" s="22"/>
      <c r="EHE1193" s="22"/>
      <c r="EHF1193" s="22"/>
      <c r="EHG1193" s="22"/>
      <c r="EHH1193" s="22"/>
      <c r="EHI1193" s="22"/>
      <c r="EHJ1193" s="22"/>
      <c r="EHK1193" s="22"/>
      <c r="EHL1193" s="22"/>
      <c r="EHM1193" s="22"/>
      <c r="EHN1193" s="22"/>
      <c r="EHO1193" s="22"/>
      <c r="EHP1193" s="22"/>
      <c r="EHQ1193" s="22"/>
      <c r="EHR1193" s="22"/>
      <c r="EHS1193" s="22"/>
      <c r="EHT1193" s="22"/>
      <c r="EHU1193" s="22"/>
      <c r="EHV1193" s="22"/>
      <c r="EHW1193" s="22"/>
      <c r="EHX1193" s="22"/>
      <c r="EHY1193" s="22"/>
      <c r="EHZ1193" s="22"/>
      <c r="EIA1193" s="22"/>
      <c r="EIB1193" s="22"/>
      <c r="EIC1193" s="22"/>
      <c r="EID1193" s="22"/>
      <c r="EIE1193" s="22"/>
      <c r="EIF1193" s="22"/>
      <c r="EIG1193" s="22"/>
      <c r="EIH1193" s="22"/>
      <c r="EII1193" s="22"/>
      <c r="EIJ1193" s="22"/>
      <c r="EIK1193" s="22"/>
      <c r="EIL1193" s="22"/>
      <c r="EIM1193" s="22"/>
      <c r="EIN1193" s="22"/>
      <c r="EIO1193" s="22"/>
      <c r="EIP1193" s="22"/>
      <c r="EIQ1193" s="22"/>
      <c r="EIR1193" s="22"/>
      <c r="EIS1193" s="22"/>
      <c r="EIT1193" s="22"/>
      <c r="EIU1193" s="22"/>
      <c r="EIV1193" s="22"/>
      <c r="EIW1193" s="22"/>
      <c r="EIX1193" s="22"/>
      <c r="EIY1193" s="22"/>
      <c r="EIZ1193" s="22"/>
      <c r="EJA1193" s="22"/>
      <c r="EJB1193" s="22"/>
      <c r="EJC1193" s="22"/>
      <c r="EJD1193" s="22"/>
      <c r="EJE1193" s="22"/>
      <c r="EJF1193" s="22"/>
      <c r="EJG1193" s="22"/>
      <c r="EJH1193" s="22"/>
      <c r="EJI1193" s="22"/>
      <c r="EJJ1193" s="22"/>
      <c r="EJK1193" s="22"/>
      <c r="EJL1193" s="22"/>
      <c r="EJM1193" s="22"/>
      <c r="EJN1193" s="22"/>
      <c r="EJO1193" s="22"/>
      <c r="EJP1193" s="22"/>
      <c r="EJQ1193" s="22"/>
      <c r="EJR1193" s="22"/>
      <c r="EJS1193" s="22"/>
      <c r="EJT1193" s="22"/>
      <c r="EJU1193" s="22"/>
      <c r="EJV1193" s="22"/>
      <c r="EJW1193" s="22"/>
      <c r="EJX1193" s="22"/>
      <c r="EJY1193" s="22"/>
      <c r="EJZ1193" s="22"/>
      <c r="EKA1193" s="22"/>
      <c r="EKB1193" s="22"/>
      <c r="EKC1193" s="22"/>
      <c r="EKD1193" s="22"/>
      <c r="EKE1193" s="22"/>
      <c r="EKF1193" s="22"/>
      <c r="EKG1193" s="22"/>
      <c r="EKH1193" s="22"/>
      <c r="EKI1193" s="22"/>
      <c r="EKJ1193" s="22"/>
      <c r="EKK1193" s="22"/>
      <c r="EKL1193" s="22"/>
      <c r="EKM1193" s="22"/>
      <c r="EKN1193" s="22"/>
      <c r="EKO1193" s="22"/>
      <c r="EKP1193" s="22"/>
      <c r="EKQ1193" s="22"/>
      <c r="EKR1193" s="22"/>
      <c r="EKS1193" s="22"/>
      <c r="EKT1193" s="22"/>
      <c r="EKU1193" s="22"/>
      <c r="EKV1193" s="22"/>
      <c r="EKW1193" s="22"/>
      <c r="EKX1193" s="22"/>
      <c r="EKY1193" s="22"/>
      <c r="EKZ1193" s="22"/>
      <c r="ELA1193" s="22"/>
      <c r="ELB1193" s="22"/>
      <c r="ELC1193" s="22"/>
      <c r="ELD1193" s="22"/>
      <c r="ELE1193" s="22"/>
      <c r="ELF1193" s="22"/>
      <c r="ELG1193" s="22"/>
      <c r="ELH1193" s="22"/>
      <c r="ELI1193" s="22"/>
      <c r="ELJ1193" s="22"/>
      <c r="ELK1193" s="22"/>
      <c r="ELL1193" s="22"/>
      <c r="ELM1193" s="22"/>
      <c r="ELN1193" s="22"/>
      <c r="ELO1193" s="22"/>
      <c r="ELP1193" s="22"/>
      <c r="ELQ1193" s="22"/>
      <c r="ELR1193" s="22"/>
      <c r="ELS1193" s="22"/>
      <c r="ELT1193" s="22"/>
      <c r="ELU1193" s="22"/>
      <c r="ELV1193" s="22"/>
      <c r="ELW1193" s="22"/>
      <c r="ELX1193" s="22"/>
      <c r="ELY1193" s="22"/>
      <c r="ELZ1193" s="22"/>
      <c r="EMA1193" s="22"/>
      <c r="EMB1193" s="22"/>
      <c r="EMC1193" s="22"/>
      <c r="EMD1193" s="22"/>
      <c r="EME1193" s="22"/>
      <c r="EMF1193" s="22"/>
      <c r="EMG1193" s="22"/>
      <c r="EMH1193" s="22"/>
      <c r="EMI1193" s="22"/>
      <c r="EMJ1193" s="22"/>
      <c r="EMK1193" s="22"/>
      <c r="EML1193" s="22"/>
      <c r="EMM1193" s="22"/>
      <c r="EMN1193" s="22"/>
      <c r="EMO1193" s="22"/>
      <c r="EMP1193" s="22"/>
      <c r="EMQ1193" s="22"/>
      <c r="EMR1193" s="22"/>
      <c r="EMS1193" s="22"/>
      <c r="EMT1193" s="22"/>
      <c r="EMU1193" s="22"/>
      <c r="EMV1193" s="22"/>
      <c r="EMW1193" s="22"/>
      <c r="EMX1193" s="22"/>
      <c r="EMY1193" s="22"/>
      <c r="EMZ1193" s="22"/>
      <c r="ENA1193" s="22"/>
      <c r="ENB1193" s="22"/>
      <c r="ENC1193" s="22"/>
      <c r="END1193" s="22"/>
      <c r="ENE1193" s="22"/>
      <c r="ENF1193" s="22"/>
      <c r="ENG1193" s="22"/>
      <c r="ENH1193" s="22"/>
      <c r="ENI1193" s="22"/>
      <c r="ENJ1193" s="22"/>
      <c r="ENK1193" s="22"/>
      <c r="ENL1193" s="22"/>
      <c r="ENM1193" s="22"/>
      <c r="ENN1193" s="22"/>
      <c r="ENO1193" s="22"/>
      <c r="ENP1193" s="22"/>
      <c r="ENQ1193" s="22"/>
      <c r="ENR1193" s="22"/>
      <c r="ENS1193" s="22"/>
      <c r="ENT1193" s="22"/>
      <c r="ENU1193" s="22"/>
      <c r="ENV1193" s="22"/>
      <c r="ENW1193" s="22"/>
      <c r="ENX1193" s="22"/>
      <c r="ENY1193" s="22"/>
      <c r="ENZ1193" s="22"/>
      <c r="EOA1193" s="22"/>
      <c r="EOB1193" s="22"/>
      <c r="EOC1193" s="22"/>
      <c r="EOD1193" s="22"/>
      <c r="EOE1193" s="22"/>
      <c r="EOF1193" s="22"/>
      <c r="EOG1193" s="22"/>
      <c r="EOH1193" s="22"/>
      <c r="EOI1193" s="22"/>
      <c r="EOJ1193" s="22"/>
      <c r="EOK1193" s="22"/>
      <c r="EOL1193" s="22"/>
      <c r="EOM1193" s="22"/>
      <c r="EON1193" s="22"/>
      <c r="EOO1193" s="22"/>
      <c r="EOP1193" s="22"/>
      <c r="EOQ1193" s="22"/>
      <c r="EOR1193" s="22"/>
      <c r="EOS1193" s="22"/>
      <c r="EOT1193" s="22"/>
      <c r="EOU1193" s="22"/>
      <c r="EOV1193" s="22"/>
      <c r="EOW1193" s="22"/>
      <c r="EOX1193" s="22"/>
      <c r="EOY1193" s="22"/>
      <c r="EOZ1193" s="22"/>
      <c r="EPA1193" s="22"/>
      <c r="EPB1193" s="22"/>
      <c r="EPC1193" s="22"/>
      <c r="EPD1193" s="22"/>
      <c r="EPE1193" s="22"/>
      <c r="EPF1193" s="22"/>
      <c r="EPG1193" s="22"/>
      <c r="EPH1193" s="22"/>
      <c r="EPI1193" s="22"/>
      <c r="EPJ1193" s="22"/>
      <c r="EPK1193" s="22"/>
      <c r="EPL1193" s="22"/>
      <c r="EPM1193" s="22"/>
      <c r="EPN1193" s="22"/>
      <c r="EPO1193" s="22"/>
      <c r="EPP1193" s="22"/>
      <c r="EPQ1193" s="22"/>
      <c r="EPR1193" s="22"/>
      <c r="EPS1193" s="22"/>
      <c r="EPT1193" s="22"/>
      <c r="EPU1193" s="22"/>
      <c r="EPV1193" s="22"/>
      <c r="EPW1193" s="22"/>
      <c r="EPX1193" s="22"/>
      <c r="EPY1193" s="22"/>
      <c r="EPZ1193" s="22"/>
      <c r="EQA1193" s="22"/>
      <c r="EQB1193" s="22"/>
      <c r="EQC1193" s="22"/>
      <c r="EQD1193" s="22"/>
      <c r="EQE1193" s="22"/>
      <c r="EQF1193" s="22"/>
      <c r="EQG1193" s="22"/>
      <c r="EQH1193" s="22"/>
      <c r="EQI1193" s="22"/>
      <c r="EQJ1193" s="22"/>
      <c r="EQK1193" s="22"/>
      <c r="EQL1193" s="22"/>
      <c r="EQM1193" s="22"/>
      <c r="EQN1193" s="22"/>
      <c r="EQO1193" s="22"/>
      <c r="EQP1193" s="22"/>
      <c r="EQQ1193" s="22"/>
      <c r="EQR1193" s="22"/>
      <c r="EQS1193" s="22"/>
      <c r="EQT1193" s="22"/>
      <c r="EQU1193" s="22"/>
      <c r="EQV1193" s="22"/>
      <c r="EQW1193" s="22"/>
      <c r="EQX1193" s="22"/>
      <c r="EQY1193" s="22"/>
      <c r="EQZ1193" s="22"/>
      <c r="ERA1193" s="22"/>
      <c r="ERB1193" s="22"/>
      <c r="ERC1193" s="22"/>
      <c r="ERD1193" s="22"/>
      <c r="ERE1193" s="22"/>
      <c r="ERF1193" s="22"/>
      <c r="ERG1193" s="22"/>
      <c r="ERH1193" s="22"/>
      <c r="ERI1193" s="22"/>
      <c r="ERJ1193" s="22"/>
      <c r="ERK1193" s="22"/>
      <c r="ERL1193" s="22"/>
      <c r="ERM1193" s="22"/>
      <c r="ERN1193" s="22"/>
      <c r="ERO1193" s="22"/>
      <c r="ERP1193" s="22"/>
      <c r="ERQ1193" s="22"/>
      <c r="ERR1193" s="22"/>
      <c r="ERS1193" s="22"/>
      <c r="ERT1193" s="22"/>
      <c r="ERU1193" s="22"/>
      <c r="ERV1193" s="22"/>
      <c r="ERW1193" s="22"/>
      <c r="ERX1193" s="22"/>
      <c r="ERY1193" s="22"/>
      <c r="ERZ1193" s="22"/>
      <c r="ESA1193" s="22"/>
      <c r="ESB1193" s="22"/>
      <c r="ESC1193" s="22"/>
      <c r="ESD1193" s="22"/>
      <c r="ESE1193" s="22"/>
      <c r="ESF1193" s="22"/>
      <c r="ESG1193" s="22"/>
      <c r="ESH1193" s="22"/>
      <c r="ESI1193" s="22"/>
      <c r="ESJ1193" s="22"/>
      <c r="ESK1193" s="22"/>
      <c r="ESL1193" s="22"/>
      <c r="ESM1193" s="22"/>
      <c r="ESN1193" s="22"/>
      <c r="ESO1193" s="22"/>
      <c r="ESP1193" s="22"/>
      <c r="ESQ1193" s="22"/>
      <c r="ESR1193" s="22"/>
      <c r="ESS1193" s="22"/>
      <c r="EST1193" s="22"/>
      <c r="ESU1193" s="22"/>
      <c r="ESV1193" s="22"/>
      <c r="ESW1193" s="22"/>
      <c r="ESX1193" s="22"/>
      <c r="ESY1193" s="22"/>
      <c r="ESZ1193" s="22"/>
      <c r="ETA1193" s="22"/>
      <c r="ETB1193" s="22"/>
      <c r="ETC1193" s="22"/>
      <c r="ETD1193" s="22"/>
      <c r="ETE1193" s="22"/>
      <c r="ETF1193" s="22"/>
      <c r="ETG1193" s="22"/>
      <c r="ETH1193" s="22"/>
      <c r="ETI1193" s="22"/>
      <c r="ETJ1193" s="22"/>
      <c r="ETK1193" s="22"/>
      <c r="ETL1193" s="22"/>
      <c r="ETM1193" s="22"/>
      <c r="ETN1193" s="22"/>
      <c r="ETO1193" s="22"/>
      <c r="ETP1193" s="22"/>
      <c r="ETQ1193" s="22"/>
      <c r="ETR1193" s="22"/>
      <c r="ETS1193" s="22"/>
      <c r="ETT1193" s="22"/>
      <c r="ETU1193" s="22"/>
      <c r="ETV1193" s="22"/>
      <c r="ETW1193" s="22"/>
      <c r="ETX1193" s="22"/>
      <c r="ETY1193" s="22"/>
      <c r="ETZ1193" s="22"/>
      <c r="EUA1193" s="22"/>
      <c r="EUB1193" s="22"/>
      <c r="EUC1193" s="22"/>
      <c r="EUD1193" s="22"/>
      <c r="EUE1193" s="22"/>
      <c r="EUF1193" s="22"/>
      <c r="EUG1193" s="22"/>
      <c r="EUH1193" s="22"/>
      <c r="EUI1193" s="22"/>
      <c r="EUJ1193" s="22"/>
      <c r="EUK1193" s="22"/>
      <c r="EUL1193" s="22"/>
      <c r="EUM1193" s="22"/>
      <c r="EUN1193" s="22"/>
      <c r="EUO1193" s="22"/>
      <c r="EUP1193" s="22"/>
      <c r="EUQ1193" s="22"/>
      <c r="EUR1193" s="22"/>
      <c r="EUS1193" s="22"/>
      <c r="EUT1193" s="22"/>
      <c r="EUU1193" s="22"/>
      <c r="EUV1193" s="22"/>
      <c r="EUW1193" s="22"/>
      <c r="EUX1193" s="22"/>
      <c r="EUY1193" s="22"/>
      <c r="EUZ1193" s="22"/>
      <c r="EVA1193" s="22"/>
      <c r="EVB1193" s="22"/>
      <c r="EVC1193" s="22"/>
      <c r="EVD1193" s="22"/>
      <c r="EVE1193" s="22"/>
      <c r="EVF1193" s="22"/>
      <c r="EVG1193" s="22"/>
      <c r="EVH1193" s="22"/>
      <c r="EVI1193" s="22"/>
      <c r="EVJ1193" s="22"/>
      <c r="EVK1193" s="22"/>
      <c r="EVL1193" s="22"/>
      <c r="EVM1193" s="22"/>
      <c r="EVN1193" s="22"/>
      <c r="EVO1193" s="22"/>
      <c r="EVP1193" s="22"/>
      <c r="EVQ1193" s="22"/>
      <c r="EVR1193" s="22"/>
      <c r="EVS1193" s="22"/>
      <c r="EVT1193" s="22"/>
      <c r="EVU1193" s="22"/>
      <c r="EVV1193" s="22"/>
      <c r="EVW1193" s="22"/>
      <c r="EVX1193" s="22"/>
      <c r="EVY1193" s="22"/>
      <c r="EVZ1193" s="22"/>
      <c r="EWA1193" s="22"/>
      <c r="EWB1193" s="22"/>
      <c r="EWC1193" s="22"/>
      <c r="EWD1193" s="22"/>
      <c r="EWE1193" s="22"/>
      <c r="EWF1193" s="22"/>
      <c r="EWG1193" s="22"/>
      <c r="EWH1193" s="22"/>
      <c r="EWI1193" s="22"/>
      <c r="EWJ1193" s="22"/>
      <c r="EWK1193" s="22"/>
      <c r="EWL1193" s="22"/>
      <c r="EWM1193" s="22"/>
      <c r="EWN1193" s="22"/>
      <c r="EWO1193" s="22"/>
      <c r="EWP1193" s="22"/>
      <c r="EWQ1193" s="22"/>
      <c r="EWR1193" s="22"/>
      <c r="EWS1193" s="22"/>
      <c r="EWT1193" s="22"/>
      <c r="EWU1193" s="22"/>
      <c r="EWV1193" s="22"/>
      <c r="EWW1193" s="22"/>
      <c r="EWX1193" s="22"/>
      <c r="EWY1193" s="22"/>
      <c r="EWZ1193" s="22"/>
      <c r="EXA1193" s="22"/>
      <c r="EXB1193" s="22"/>
      <c r="EXC1193" s="22"/>
      <c r="EXD1193" s="22"/>
      <c r="EXE1193" s="22"/>
      <c r="EXF1193" s="22"/>
      <c r="EXG1193" s="22"/>
      <c r="EXH1193" s="22"/>
      <c r="EXI1193" s="22"/>
      <c r="EXJ1193" s="22"/>
      <c r="EXK1193" s="22"/>
      <c r="EXL1193" s="22"/>
      <c r="EXM1193" s="22"/>
      <c r="EXN1193" s="22"/>
      <c r="EXO1193" s="22"/>
      <c r="EXP1193" s="22"/>
      <c r="EXQ1193" s="22"/>
      <c r="EXR1193" s="22"/>
      <c r="EXS1193" s="22"/>
      <c r="EXT1193" s="22"/>
      <c r="EXU1193" s="22"/>
      <c r="EXV1193" s="22"/>
      <c r="EXW1193" s="22"/>
      <c r="EXX1193" s="22"/>
      <c r="EXY1193" s="22"/>
      <c r="EXZ1193" s="22"/>
      <c r="EYA1193" s="22"/>
      <c r="EYB1193" s="22"/>
      <c r="EYC1193" s="22"/>
      <c r="EYD1193" s="22"/>
      <c r="EYE1193" s="22"/>
      <c r="EYF1193" s="22"/>
      <c r="EYG1193" s="22"/>
      <c r="EYH1193" s="22"/>
      <c r="EYI1193" s="22"/>
      <c r="EYJ1193" s="22"/>
      <c r="EYK1193" s="22"/>
      <c r="EYL1193" s="22"/>
      <c r="EYM1193" s="22"/>
      <c r="EYN1193" s="22"/>
      <c r="EYO1193" s="22"/>
      <c r="EYP1193" s="22"/>
      <c r="EYQ1193" s="22"/>
      <c r="EYR1193" s="22"/>
      <c r="EYS1193" s="22"/>
      <c r="EYT1193" s="22"/>
      <c r="EYU1193" s="22"/>
      <c r="EYV1193" s="22"/>
      <c r="EYW1193" s="22"/>
      <c r="EYX1193" s="22"/>
      <c r="EYY1193" s="22"/>
      <c r="EYZ1193" s="22"/>
      <c r="EZA1193" s="22"/>
      <c r="EZB1193" s="22"/>
      <c r="EZC1193" s="22"/>
      <c r="EZD1193" s="22"/>
      <c r="EZE1193" s="22"/>
      <c r="EZF1193" s="22"/>
      <c r="EZG1193" s="22"/>
      <c r="EZH1193" s="22"/>
      <c r="EZI1193" s="22"/>
      <c r="EZJ1193" s="22"/>
      <c r="EZK1193" s="22"/>
      <c r="EZL1193" s="22"/>
      <c r="EZM1193" s="22"/>
      <c r="EZN1193" s="22"/>
      <c r="EZO1193" s="22"/>
      <c r="EZP1193" s="22"/>
      <c r="EZQ1193" s="22"/>
      <c r="EZR1193" s="22"/>
      <c r="EZS1193" s="22"/>
      <c r="EZT1193" s="22"/>
      <c r="EZU1193" s="22"/>
      <c r="EZV1193" s="22"/>
      <c r="EZW1193" s="22"/>
      <c r="EZX1193" s="22"/>
      <c r="EZY1193" s="22"/>
      <c r="EZZ1193" s="22"/>
      <c r="FAA1193" s="22"/>
      <c r="FAB1193" s="22"/>
      <c r="FAC1193" s="22"/>
      <c r="FAD1193" s="22"/>
      <c r="FAE1193" s="22"/>
      <c r="FAF1193" s="22"/>
      <c r="FAG1193" s="22"/>
      <c r="FAH1193" s="22"/>
      <c r="FAI1193" s="22"/>
      <c r="FAJ1193" s="22"/>
      <c r="FAK1193" s="22"/>
      <c r="FAL1193" s="22"/>
      <c r="FAM1193" s="22"/>
      <c r="FAN1193" s="22"/>
      <c r="FAO1193" s="22"/>
      <c r="FAP1193" s="22"/>
      <c r="FAQ1193" s="22"/>
      <c r="FAR1193" s="22"/>
      <c r="FAS1193" s="22"/>
      <c r="FAT1193" s="22"/>
      <c r="FAU1193" s="22"/>
      <c r="FAV1193" s="22"/>
      <c r="FAW1193" s="22"/>
      <c r="FAX1193" s="22"/>
      <c r="FAY1193" s="22"/>
      <c r="FAZ1193" s="22"/>
      <c r="FBA1193" s="22"/>
      <c r="FBB1193" s="22"/>
      <c r="FBC1193" s="22"/>
      <c r="FBD1193" s="22"/>
      <c r="FBE1193" s="22"/>
      <c r="FBF1193" s="22"/>
      <c r="FBG1193" s="22"/>
      <c r="FBH1193" s="22"/>
      <c r="FBI1193" s="22"/>
      <c r="FBJ1193" s="22"/>
      <c r="FBK1193" s="22"/>
      <c r="FBL1193" s="22"/>
      <c r="FBM1193" s="22"/>
      <c r="FBN1193" s="22"/>
      <c r="FBO1193" s="22"/>
      <c r="FBP1193" s="22"/>
      <c r="FBQ1193" s="22"/>
      <c r="FBR1193" s="22"/>
      <c r="FBS1193" s="22"/>
      <c r="FBT1193" s="22"/>
      <c r="FBU1193" s="22"/>
      <c r="FBV1193" s="22"/>
      <c r="FBW1193" s="22"/>
      <c r="FBX1193" s="22"/>
      <c r="FBY1193" s="22"/>
      <c r="FBZ1193" s="22"/>
      <c r="FCA1193" s="22"/>
      <c r="FCB1193" s="22"/>
      <c r="FCC1193" s="22"/>
      <c r="FCD1193" s="22"/>
      <c r="FCE1193" s="22"/>
      <c r="FCF1193" s="22"/>
      <c r="FCG1193" s="22"/>
      <c r="FCH1193" s="22"/>
      <c r="FCI1193" s="22"/>
      <c r="FCJ1193" s="22"/>
      <c r="FCK1193" s="22"/>
      <c r="FCL1193" s="22"/>
      <c r="FCM1193" s="22"/>
      <c r="FCN1193" s="22"/>
      <c r="FCO1193" s="22"/>
      <c r="FCP1193" s="22"/>
      <c r="FCQ1193" s="22"/>
      <c r="FCR1193" s="22"/>
      <c r="FCS1193" s="22"/>
      <c r="FCT1193" s="22"/>
      <c r="FCU1193" s="22"/>
      <c r="FCV1193" s="22"/>
      <c r="FCW1193" s="22"/>
      <c r="FCX1193" s="22"/>
      <c r="FCY1193" s="22"/>
      <c r="FCZ1193" s="22"/>
      <c r="FDA1193" s="22"/>
      <c r="FDB1193" s="22"/>
      <c r="FDC1193" s="22"/>
      <c r="FDD1193" s="22"/>
      <c r="FDE1193" s="22"/>
      <c r="FDF1193" s="22"/>
      <c r="FDG1193" s="22"/>
      <c r="FDH1193" s="22"/>
      <c r="FDI1193" s="22"/>
      <c r="FDJ1193" s="22"/>
      <c r="FDK1193" s="22"/>
      <c r="FDL1193" s="22"/>
      <c r="FDM1193" s="22"/>
      <c r="FDN1193" s="22"/>
      <c r="FDO1193" s="22"/>
      <c r="FDP1193" s="22"/>
      <c r="FDQ1193" s="22"/>
      <c r="FDR1193" s="22"/>
      <c r="FDS1193" s="22"/>
      <c r="FDT1193" s="22"/>
      <c r="FDU1193" s="22"/>
      <c r="FDV1193" s="22"/>
      <c r="FDW1193" s="22"/>
      <c r="FDX1193" s="22"/>
      <c r="FDY1193" s="22"/>
      <c r="FDZ1193" s="22"/>
      <c r="FEA1193" s="22"/>
      <c r="FEB1193" s="22"/>
      <c r="FEC1193" s="22"/>
      <c r="FED1193" s="22"/>
      <c r="FEE1193" s="22"/>
      <c r="FEF1193" s="22"/>
      <c r="FEG1193" s="22"/>
      <c r="FEH1193" s="22"/>
      <c r="FEI1193" s="22"/>
      <c r="FEJ1193" s="22"/>
      <c r="FEK1193" s="22"/>
      <c r="FEL1193" s="22"/>
      <c r="FEM1193" s="22"/>
      <c r="FEN1193" s="22"/>
      <c r="FEO1193" s="22"/>
      <c r="FEP1193" s="22"/>
      <c r="FEQ1193" s="22"/>
      <c r="FER1193" s="22"/>
      <c r="FES1193" s="22"/>
      <c r="FET1193" s="22"/>
      <c r="FEU1193" s="22"/>
      <c r="FEV1193" s="22"/>
      <c r="FEW1193" s="22"/>
      <c r="FEX1193" s="22"/>
      <c r="FEY1193" s="22"/>
      <c r="FEZ1193" s="22"/>
      <c r="FFA1193" s="22"/>
      <c r="FFB1193" s="22"/>
      <c r="FFC1193" s="22"/>
      <c r="FFD1193" s="22"/>
      <c r="FFE1193" s="22"/>
      <c r="FFF1193" s="22"/>
      <c r="FFG1193" s="22"/>
      <c r="FFH1193" s="22"/>
      <c r="FFI1193" s="22"/>
      <c r="FFJ1193" s="22"/>
      <c r="FFK1193" s="22"/>
      <c r="FFL1193" s="22"/>
      <c r="FFM1193" s="22"/>
      <c r="FFN1193" s="22"/>
      <c r="FFO1193" s="22"/>
      <c r="FFP1193" s="22"/>
      <c r="FFQ1193" s="22"/>
      <c r="FFR1193" s="22"/>
      <c r="FFS1193" s="22"/>
      <c r="FFT1193" s="22"/>
      <c r="FFU1193" s="22"/>
      <c r="FFV1193" s="22"/>
      <c r="FFW1193" s="22"/>
      <c r="FFX1193" s="22"/>
      <c r="FFY1193" s="22"/>
      <c r="FFZ1193" s="22"/>
      <c r="FGA1193" s="22"/>
      <c r="FGB1193" s="22"/>
      <c r="FGC1193" s="22"/>
      <c r="FGD1193" s="22"/>
      <c r="FGE1193" s="22"/>
      <c r="FGF1193" s="22"/>
      <c r="FGG1193" s="22"/>
      <c r="FGH1193" s="22"/>
      <c r="FGI1193" s="22"/>
      <c r="FGJ1193" s="22"/>
      <c r="FGK1193" s="22"/>
      <c r="FGL1193" s="22"/>
      <c r="FGM1193" s="22"/>
      <c r="FGN1193" s="22"/>
      <c r="FGO1193" s="22"/>
      <c r="FGP1193" s="22"/>
      <c r="FGQ1193" s="22"/>
      <c r="FGR1193" s="22"/>
      <c r="FGS1193" s="22"/>
      <c r="FGT1193" s="22"/>
      <c r="FGU1193" s="22"/>
      <c r="FGV1193" s="22"/>
      <c r="FGW1193" s="22"/>
      <c r="FGX1193" s="22"/>
      <c r="FGY1193" s="22"/>
      <c r="FGZ1193" s="22"/>
      <c r="FHA1193" s="22"/>
      <c r="FHB1193" s="22"/>
      <c r="FHC1193" s="22"/>
      <c r="FHD1193" s="22"/>
      <c r="FHE1193" s="22"/>
      <c r="FHF1193" s="22"/>
      <c r="FHG1193" s="22"/>
      <c r="FHH1193" s="22"/>
      <c r="FHI1193" s="22"/>
      <c r="FHJ1193" s="22"/>
      <c r="FHK1193" s="22"/>
      <c r="FHL1193" s="22"/>
      <c r="FHM1193" s="22"/>
      <c r="FHN1193" s="22"/>
      <c r="FHO1193" s="22"/>
      <c r="FHP1193" s="22"/>
      <c r="FHQ1193" s="22"/>
      <c r="FHR1193" s="22"/>
      <c r="FHS1193" s="22"/>
      <c r="FHT1193" s="22"/>
      <c r="FHU1193" s="22"/>
      <c r="FHV1193" s="22"/>
      <c r="FHW1193" s="22"/>
      <c r="FHX1193" s="22"/>
      <c r="FHY1193" s="22"/>
      <c r="FHZ1193" s="22"/>
      <c r="FIA1193" s="22"/>
      <c r="FIB1193" s="22"/>
      <c r="FIC1193" s="22"/>
      <c r="FID1193" s="22"/>
      <c r="FIE1193" s="22"/>
      <c r="FIF1193" s="22"/>
      <c r="FIG1193" s="22"/>
      <c r="FIH1193" s="22"/>
      <c r="FII1193" s="22"/>
      <c r="FIJ1193" s="22"/>
      <c r="FIK1193" s="22"/>
      <c r="FIL1193" s="22"/>
      <c r="FIM1193" s="22"/>
      <c r="FIN1193" s="22"/>
      <c r="FIO1193" s="22"/>
      <c r="FIP1193" s="22"/>
      <c r="FIQ1193" s="22"/>
      <c r="FIR1193" s="22"/>
      <c r="FIS1193" s="22"/>
      <c r="FIT1193" s="22"/>
      <c r="FIU1193" s="22"/>
      <c r="FIV1193" s="22"/>
      <c r="FIW1193" s="22"/>
      <c r="FIX1193" s="22"/>
      <c r="FIY1193" s="22"/>
      <c r="FIZ1193" s="22"/>
      <c r="FJA1193" s="22"/>
      <c r="FJB1193" s="22"/>
      <c r="FJC1193" s="22"/>
      <c r="FJD1193" s="22"/>
      <c r="FJE1193" s="22"/>
      <c r="FJF1193" s="22"/>
      <c r="FJG1193" s="22"/>
      <c r="FJH1193" s="22"/>
      <c r="FJI1193" s="22"/>
      <c r="FJJ1193" s="22"/>
      <c r="FJK1193" s="22"/>
      <c r="FJL1193" s="22"/>
      <c r="FJM1193" s="22"/>
      <c r="FJN1193" s="22"/>
      <c r="FJO1193" s="22"/>
      <c r="FJP1193" s="22"/>
      <c r="FJQ1193" s="22"/>
      <c r="FJR1193" s="22"/>
      <c r="FJS1193" s="22"/>
      <c r="FJT1193" s="22"/>
      <c r="FJU1193" s="22"/>
      <c r="FJV1193" s="22"/>
      <c r="FJW1193" s="22"/>
      <c r="FJX1193" s="22"/>
      <c r="FJY1193" s="22"/>
      <c r="FJZ1193" s="22"/>
      <c r="FKA1193" s="22"/>
      <c r="FKB1193" s="22"/>
      <c r="FKC1193" s="22"/>
      <c r="FKD1193" s="22"/>
      <c r="FKE1193" s="22"/>
      <c r="FKF1193" s="22"/>
      <c r="FKG1193" s="22"/>
      <c r="FKH1193" s="22"/>
      <c r="FKI1193" s="22"/>
      <c r="FKJ1193" s="22"/>
      <c r="FKK1193" s="22"/>
      <c r="FKL1193" s="22"/>
      <c r="FKM1193" s="22"/>
      <c r="FKN1193" s="22"/>
      <c r="FKO1193" s="22"/>
      <c r="FKP1193" s="22"/>
      <c r="FKQ1193" s="22"/>
      <c r="FKR1193" s="22"/>
      <c r="FKS1193" s="22"/>
      <c r="FKT1193" s="22"/>
      <c r="FKU1193" s="22"/>
      <c r="FKV1193" s="22"/>
      <c r="FKW1193" s="22"/>
      <c r="FKX1193" s="22"/>
      <c r="FKY1193" s="22"/>
      <c r="FKZ1193" s="22"/>
      <c r="FLA1193" s="22"/>
      <c r="FLB1193" s="22"/>
      <c r="FLC1193" s="22"/>
      <c r="FLD1193" s="22"/>
      <c r="FLE1193" s="22"/>
      <c r="FLF1193" s="22"/>
      <c r="FLG1193" s="22"/>
      <c r="FLH1193" s="22"/>
      <c r="FLI1193" s="22"/>
      <c r="FLJ1193" s="22"/>
      <c r="FLK1193" s="22"/>
      <c r="FLL1193" s="22"/>
      <c r="FLM1193" s="22"/>
      <c r="FLN1193" s="22"/>
      <c r="FLO1193" s="22"/>
      <c r="FLP1193" s="22"/>
      <c r="FLQ1193" s="22"/>
      <c r="FLR1193" s="22"/>
      <c r="FLS1193" s="22"/>
      <c r="FLT1193" s="22"/>
      <c r="FLU1193" s="22"/>
      <c r="FLV1193" s="22"/>
      <c r="FLW1193" s="22"/>
      <c r="FLX1193" s="22"/>
      <c r="FLY1193" s="22"/>
      <c r="FLZ1193" s="22"/>
      <c r="FMA1193" s="22"/>
      <c r="FMB1193" s="22"/>
      <c r="FMC1193" s="22"/>
      <c r="FMD1193" s="22"/>
      <c r="FME1193" s="22"/>
      <c r="FMF1193" s="22"/>
      <c r="FMG1193" s="22"/>
      <c r="FMH1193" s="22"/>
      <c r="FMI1193" s="22"/>
      <c r="FMJ1193" s="22"/>
      <c r="FMK1193" s="22"/>
      <c r="FML1193" s="22"/>
      <c r="FMM1193" s="22"/>
      <c r="FMN1193" s="22"/>
      <c r="FMO1193" s="22"/>
      <c r="FMP1193" s="22"/>
      <c r="FMQ1193" s="22"/>
      <c r="FMR1193" s="22"/>
      <c r="FMS1193" s="22"/>
      <c r="FMT1193" s="22"/>
      <c r="FMU1193" s="22"/>
      <c r="FMV1193" s="22"/>
      <c r="FMW1193" s="22"/>
      <c r="FMX1193" s="22"/>
      <c r="FMY1193" s="22"/>
      <c r="FMZ1193" s="22"/>
      <c r="FNA1193" s="22"/>
      <c r="FNB1193" s="22"/>
      <c r="FNC1193" s="22"/>
      <c r="FND1193" s="22"/>
      <c r="FNE1193" s="22"/>
      <c r="FNF1193" s="22"/>
      <c r="FNG1193" s="22"/>
      <c r="FNH1193" s="22"/>
      <c r="FNI1193" s="22"/>
      <c r="FNJ1193" s="22"/>
      <c r="FNK1193" s="22"/>
      <c r="FNL1193" s="22"/>
      <c r="FNM1193" s="22"/>
      <c r="FNN1193" s="22"/>
      <c r="FNO1193" s="22"/>
      <c r="FNP1193" s="22"/>
      <c r="FNQ1193" s="22"/>
      <c r="FNR1193" s="22"/>
      <c r="FNS1193" s="22"/>
      <c r="FNT1193" s="22"/>
      <c r="FNU1193" s="22"/>
      <c r="FNV1193" s="22"/>
      <c r="FNW1193" s="22"/>
      <c r="FNX1193" s="22"/>
      <c r="FNY1193" s="22"/>
      <c r="FNZ1193" s="22"/>
      <c r="FOA1193" s="22"/>
      <c r="FOB1193" s="22"/>
      <c r="FOC1193" s="22"/>
      <c r="FOD1193" s="22"/>
      <c r="FOE1193" s="22"/>
      <c r="FOF1193" s="22"/>
      <c r="FOG1193" s="22"/>
      <c r="FOH1193" s="22"/>
      <c r="FOI1193" s="22"/>
      <c r="FOJ1193" s="22"/>
      <c r="FOK1193" s="22"/>
      <c r="FOL1193" s="22"/>
      <c r="FOM1193" s="22"/>
      <c r="FON1193" s="22"/>
      <c r="FOO1193" s="22"/>
      <c r="FOP1193" s="22"/>
      <c r="FOQ1193" s="22"/>
      <c r="FOR1193" s="22"/>
      <c r="FOS1193" s="22"/>
      <c r="FOT1193" s="22"/>
      <c r="FOU1193" s="22"/>
      <c r="FOV1193" s="22"/>
      <c r="FOW1193" s="22"/>
      <c r="FOX1193" s="22"/>
      <c r="FOY1193" s="22"/>
      <c r="FOZ1193" s="22"/>
      <c r="FPA1193" s="22"/>
      <c r="FPB1193" s="22"/>
      <c r="FPC1193" s="22"/>
      <c r="FPD1193" s="22"/>
      <c r="FPE1193" s="22"/>
      <c r="FPF1193" s="22"/>
      <c r="FPG1193" s="22"/>
      <c r="FPH1193" s="22"/>
      <c r="FPI1193" s="22"/>
      <c r="FPJ1193" s="22"/>
      <c r="FPK1193" s="22"/>
      <c r="FPL1193" s="22"/>
      <c r="FPM1193" s="22"/>
      <c r="FPN1193" s="22"/>
      <c r="FPO1193" s="22"/>
      <c r="FPP1193" s="22"/>
      <c r="FPQ1193" s="22"/>
      <c r="FPR1193" s="22"/>
      <c r="FPS1193" s="22"/>
      <c r="FPT1193" s="22"/>
      <c r="FPU1193" s="22"/>
      <c r="FPV1193" s="22"/>
      <c r="FPW1193" s="22"/>
      <c r="FPX1193" s="22"/>
      <c r="FPY1193" s="22"/>
      <c r="FPZ1193" s="22"/>
      <c r="FQA1193" s="22"/>
      <c r="FQB1193" s="22"/>
      <c r="FQC1193" s="22"/>
      <c r="FQD1193" s="22"/>
      <c r="FQE1193" s="22"/>
      <c r="FQF1193" s="22"/>
      <c r="FQG1193" s="22"/>
      <c r="FQH1193" s="22"/>
      <c r="FQI1193" s="22"/>
      <c r="FQJ1193" s="22"/>
      <c r="FQK1193" s="22"/>
      <c r="FQL1193" s="22"/>
      <c r="FQM1193" s="22"/>
      <c r="FQN1193" s="22"/>
      <c r="FQO1193" s="22"/>
      <c r="FQP1193" s="22"/>
      <c r="FQQ1193" s="22"/>
      <c r="FQR1193" s="22"/>
      <c r="FQS1193" s="22"/>
      <c r="FQT1193" s="22"/>
      <c r="FQU1193" s="22"/>
      <c r="FQV1193" s="22"/>
      <c r="FQW1193" s="22"/>
      <c r="FQX1193" s="22"/>
      <c r="FQY1193" s="22"/>
      <c r="FQZ1193" s="22"/>
      <c r="FRA1193" s="22"/>
      <c r="FRB1193" s="22"/>
      <c r="FRC1193" s="22"/>
      <c r="FRD1193" s="22"/>
      <c r="FRE1193" s="22"/>
      <c r="FRF1193" s="22"/>
      <c r="FRG1193" s="22"/>
      <c r="FRH1193" s="22"/>
      <c r="FRI1193" s="22"/>
      <c r="FRJ1193" s="22"/>
      <c r="FRK1193" s="22"/>
      <c r="FRL1193" s="22"/>
      <c r="FRM1193" s="22"/>
      <c r="FRN1193" s="22"/>
      <c r="FRO1193" s="22"/>
      <c r="FRP1193" s="22"/>
      <c r="FRQ1193" s="22"/>
      <c r="FRR1193" s="22"/>
      <c r="FRS1193" s="22"/>
      <c r="FRT1193" s="22"/>
      <c r="FRU1193" s="22"/>
      <c r="FRV1193" s="22"/>
      <c r="FRW1193" s="22"/>
      <c r="FRX1193" s="22"/>
      <c r="FRY1193" s="22"/>
      <c r="FRZ1193" s="22"/>
      <c r="FSA1193" s="22"/>
      <c r="FSB1193" s="22"/>
      <c r="FSC1193" s="22"/>
      <c r="FSD1193" s="22"/>
      <c r="FSE1193" s="22"/>
      <c r="FSF1193" s="22"/>
      <c r="FSG1193" s="22"/>
      <c r="FSH1193" s="22"/>
      <c r="FSI1193" s="22"/>
      <c r="FSJ1193" s="22"/>
      <c r="FSK1193" s="22"/>
      <c r="FSL1193" s="22"/>
      <c r="FSM1193" s="22"/>
      <c r="FSN1193" s="22"/>
      <c r="FSO1193" s="22"/>
      <c r="FSP1193" s="22"/>
      <c r="FSQ1193" s="22"/>
      <c r="FSR1193" s="22"/>
      <c r="FSS1193" s="22"/>
      <c r="FST1193" s="22"/>
      <c r="FSU1193" s="22"/>
      <c r="FSV1193" s="22"/>
      <c r="FSW1193" s="22"/>
      <c r="FSX1193" s="22"/>
      <c r="FSY1193" s="22"/>
      <c r="FSZ1193" s="22"/>
      <c r="FTA1193" s="22"/>
      <c r="FTB1193" s="22"/>
      <c r="FTC1193" s="22"/>
      <c r="FTD1193" s="22"/>
      <c r="FTE1193" s="22"/>
      <c r="FTF1193" s="22"/>
      <c r="FTG1193" s="22"/>
      <c r="FTH1193" s="22"/>
      <c r="FTI1193" s="22"/>
      <c r="FTJ1193" s="22"/>
      <c r="FTK1193" s="22"/>
      <c r="FTL1193" s="22"/>
      <c r="FTM1193" s="22"/>
      <c r="FTN1193" s="22"/>
      <c r="FTO1193" s="22"/>
      <c r="FTP1193" s="22"/>
      <c r="FTQ1193" s="22"/>
      <c r="FTR1193" s="22"/>
      <c r="FTS1193" s="22"/>
      <c r="FTT1193" s="22"/>
      <c r="FTU1193" s="22"/>
      <c r="FTV1193" s="22"/>
      <c r="FTW1193" s="22"/>
      <c r="FTX1193" s="22"/>
      <c r="FTY1193" s="22"/>
      <c r="FTZ1193" s="22"/>
      <c r="FUA1193" s="22"/>
      <c r="FUB1193" s="22"/>
      <c r="FUC1193" s="22"/>
      <c r="FUD1193" s="22"/>
      <c r="FUE1193" s="22"/>
      <c r="FUF1193" s="22"/>
      <c r="FUG1193" s="22"/>
      <c r="FUH1193" s="22"/>
      <c r="FUI1193" s="22"/>
      <c r="FUJ1193" s="22"/>
      <c r="FUK1193" s="22"/>
      <c r="FUL1193" s="22"/>
      <c r="FUM1193" s="22"/>
      <c r="FUN1193" s="22"/>
      <c r="FUO1193" s="22"/>
      <c r="FUP1193" s="22"/>
      <c r="FUQ1193" s="22"/>
      <c r="FUR1193" s="22"/>
      <c r="FUS1193" s="22"/>
      <c r="FUT1193" s="22"/>
      <c r="FUU1193" s="22"/>
      <c r="FUV1193" s="22"/>
      <c r="FUW1193" s="22"/>
      <c r="FUX1193" s="22"/>
      <c r="FUY1193" s="22"/>
      <c r="FUZ1193" s="22"/>
      <c r="FVA1193" s="22"/>
      <c r="FVB1193" s="22"/>
      <c r="FVC1193" s="22"/>
      <c r="FVD1193" s="22"/>
      <c r="FVE1193" s="22"/>
      <c r="FVF1193" s="22"/>
      <c r="FVG1193" s="22"/>
      <c r="FVH1193" s="22"/>
      <c r="FVI1193" s="22"/>
      <c r="FVJ1193" s="22"/>
      <c r="FVK1193" s="22"/>
      <c r="FVL1193" s="22"/>
      <c r="FVM1193" s="22"/>
      <c r="FVN1193" s="22"/>
      <c r="FVO1193" s="22"/>
      <c r="FVP1193" s="22"/>
      <c r="FVQ1193" s="22"/>
      <c r="FVR1193" s="22"/>
      <c r="FVS1193" s="22"/>
      <c r="FVT1193" s="22"/>
      <c r="FVU1193" s="22"/>
      <c r="FVV1193" s="22"/>
      <c r="FVW1193" s="22"/>
      <c r="FVX1193" s="22"/>
      <c r="FVY1193" s="22"/>
      <c r="FVZ1193" s="22"/>
      <c r="FWA1193" s="22"/>
      <c r="FWB1193" s="22"/>
      <c r="FWC1193" s="22"/>
      <c r="FWD1193" s="22"/>
      <c r="FWE1193" s="22"/>
      <c r="FWF1193" s="22"/>
      <c r="FWG1193" s="22"/>
      <c r="FWH1193" s="22"/>
      <c r="FWI1193" s="22"/>
      <c r="FWJ1193" s="22"/>
      <c r="FWK1193" s="22"/>
      <c r="FWL1193" s="22"/>
      <c r="FWM1193" s="22"/>
      <c r="FWN1193" s="22"/>
      <c r="FWO1193" s="22"/>
      <c r="FWP1193" s="22"/>
      <c r="FWQ1193" s="22"/>
      <c r="FWR1193" s="22"/>
      <c r="FWS1193" s="22"/>
      <c r="FWT1193" s="22"/>
      <c r="FWU1193" s="22"/>
      <c r="FWV1193" s="22"/>
      <c r="FWW1193" s="22"/>
      <c r="FWX1193" s="22"/>
      <c r="FWY1193" s="22"/>
      <c r="FWZ1193" s="22"/>
      <c r="FXA1193" s="22"/>
      <c r="FXB1193" s="22"/>
      <c r="FXC1193" s="22"/>
      <c r="FXD1193" s="22"/>
      <c r="FXE1193" s="22"/>
      <c r="FXF1193" s="22"/>
      <c r="FXG1193" s="22"/>
      <c r="FXH1193" s="22"/>
      <c r="FXI1193" s="22"/>
      <c r="FXJ1193" s="22"/>
      <c r="FXK1193" s="22"/>
      <c r="FXL1193" s="22"/>
      <c r="FXM1193" s="22"/>
      <c r="FXN1193" s="22"/>
      <c r="FXO1193" s="22"/>
      <c r="FXP1193" s="22"/>
      <c r="FXQ1193" s="22"/>
      <c r="FXR1193" s="22"/>
      <c r="FXS1193" s="22"/>
      <c r="FXT1193" s="22"/>
      <c r="FXU1193" s="22"/>
      <c r="FXV1193" s="22"/>
      <c r="FXW1193" s="22"/>
      <c r="FXX1193" s="22"/>
      <c r="FXY1193" s="22"/>
      <c r="FXZ1193" s="22"/>
      <c r="FYA1193" s="22"/>
      <c r="FYB1193" s="22"/>
      <c r="FYC1193" s="22"/>
      <c r="FYD1193" s="22"/>
      <c r="FYE1193" s="22"/>
      <c r="FYF1193" s="22"/>
      <c r="FYG1193" s="22"/>
      <c r="FYH1193" s="22"/>
      <c r="FYI1193" s="22"/>
      <c r="FYJ1193" s="22"/>
      <c r="FYK1193" s="22"/>
      <c r="FYL1193" s="22"/>
      <c r="FYM1193" s="22"/>
      <c r="FYN1193" s="22"/>
      <c r="FYO1193" s="22"/>
      <c r="FYP1193" s="22"/>
      <c r="FYQ1193" s="22"/>
      <c r="FYR1193" s="22"/>
      <c r="FYS1193" s="22"/>
      <c r="FYT1193" s="22"/>
      <c r="FYU1193" s="22"/>
      <c r="FYV1193" s="22"/>
      <c r="FYW1193" s="22"/>
      <c r="FYX1193" s="22"/>
      <c r="FYY1193" s="22"/>
      <c r="FYZ1193" s="22"/>
      <c r="FZA1193" s="22"/>
      <c r="FZB1193" s="22"/>
      <c r="FZC1193" s="22"/>
      <c r="FZD1193" s="22"/>
      <c r="FZE1193" s="22"/>
      <c r="FZF1193" s="22"/>
      <c r="FZG1193" s="22"/>
      <c r="FZH1193" s="22"/>
      <c r="FZI1193" s="22"/>
      <c r="FZJ1193" s="22"/>
      <c r="FZK1193" s="22"/>
      <c r="FZL1193" s="22"/>
      <c r="FZM1193" s="22"/>
      <c r="FZN1193" s="22"/>
      <c r="FZO1193" s="22"/>
      <c r="FZP1193" s="22"/>
      <c r="FZQ1193" s="22"/>
      <c r="FZR1193" s="22"/>
      <c r="FZS1193" s="22"/>
      <c r="FZT1193" s="22"/>
      <c r="FZU1193" s="22"/>
      <c r="FZV1193" s="22"/>
      <c r="FZW1193" s="22"/>
      <c r="FZX1193" s="22"/>
      <c r="FZY1193" s="22"/>
      <c r="FZZ1193" s="22"/>
      <c r="GAA1193" s="22"/>
      <c r="GAB1193" s="22"/>
      <c r="GAC1193" s="22"/>
      <c r="GAD1193" s="22"/>
      <c r="GAE1193" s="22"/>
      <c r="GAF1193" s="22"/>
      <c r="GAG1193" s="22"/>
      <c r="GAH1193" s="22"/>
      <c r="GAI1193" s="22"/>
      <c r="GAJ1193" s="22"/>
      <c r="GAK1193" s="22"/>
      <c r="GAL1193" s="22"/>
      <c r="GAM1193" s="22"/>
      <c r="GAN1193" s="22"/>
      <c r="GAO1193" s="22"/>
      <c r="GAP1193" s="22"/>
      <c r="GAQ1193" s="22"/>
      <c r="GAR1193" s="22"/>
      <c r="GAS1193" s="22"/>
      <c r="GAT1193" s="22"/>
      <c r="GAU1193" s="22"/>
      <c r="GAV1193" s="22"/>
      <c r="GAW1193" s="22"/>
      <c r="GAX1193" s="22"/>
      <c r="GAY1193" s="22"/>
      <c r="GAZ1193" s="22"/>
      <c r="GBA1193" s="22"/>
      <c r="GBB1193" s="22"/>
      <c r="GBC1193" s="22"/>
      <c r="GBD1193" s="22"/>
      <c r="GBE1193" s="22"/>
      <c r="GBF1193" s="22"/>
      <c r="GBG1193" s="22"/>
      <c r="GBH1193" s="22"/>
      <c r="GBI1193" s="22"/>
      <c r="GBJ1193" s="22"/>
      <c r="GBK1193" s="22"/>
      <c r="GBL1193" s="22"/>
      <c r="GBM1193" s="22"/>
      <c r="GBN1193" s="22"/>
      <c r="GBO1193" s="22"/>
      <c r="GBP1193" s="22"/>
      <c r="GBQ1193" s="22"/>
      <c r="GBR1193" s="22"/>
      <c r="GBS1193" s="22"/>
      <c r="GBT1193" s="22"/>
      <c r="GBU1193" s="22"/>
      <c r="GBV1193" s="22"/>
      <c r="GBW1193" s="22"/>
      <c r="GBX1193" s="22"/>
      <c r="GBY1193" s="22"/>
      <c r="GBZ1193" s="22"/>
      <c r="GCA1193" s="22"/>
      <c r="GCB1193" s="22"/>
      <c r="GCC1193" s="22"/>
      <c r="GCD1193" s="22"/>
      <c r="GCE1193" s="22"/>
      <c r="GCF1193" s="22"/>
      <c r="GCG1193" s="22"/>
      <c r="GCH1193" s="22"/>
      <c r="GCI1193" s="22"/>
      <c r="GCJ1193" s="22"/>
      <c r="GCK1193" s="22"/>
      <c r="GCL1193" s="22"/>
      <c r="GCM1193" s="22"/>
      <c r="GCN1193" s="22"/>
      <c r="GCO1193" s="22"/>
      <c r="GCP1193" s="22"/>
      <c r="GCQ1193" s="22"/>
      <c r="GCR1193" s="22"/>
      <c r="GCS1193" s="22"/>
      <c r="GCT1193" s="22"/>
      <c r="GCU1193" s="22"/>
      <c r="GCV1193" s="22"/>
      <c r="GCW1193" s="22"/>
      <c r="GCX1193" s="22"/>
      <c r="GCY1193" s="22"/>
      <c r="GCZ1193" s="22"/>
      <c r="GDA1193" s="22"/>
      <c r="GDB1193" s="22"/>
      <c r="GDC1193" s="22"/>
      <c r="GDD1193" s="22"/>
      <c r="GDE1193" s="22"/>
      <c r="GDF1193" s="22"/>
      <c r="GDG1193" s="22"/>
      <c r="GDH1193" s="22"/>
      <c r="GDI1193" s="22"/>
      <c r="GDJ1193" s="22"/>
      <c r="GDK1193" s="22"/>
      <c r="GDL1193" s="22"/>
      <c r="GDM1193" s="22"/>
      <c r="GDN1193" s="22"/>
      <c r="GDO1193" s="22"/>
      <c r="GDP1193" s="22"/>
      <c r="GDQ1193" s="22"/>
      <c r="GDR1193" s="22"/>
      <c r="GDS1193" s="22"/>
      <c r="GDT1193" s="22"/>
      <c r="GDU1193" s="22"/>
      <c r="GDV1193" s="22"/>
      <c r="GDW1193" s="22"/>
      <c r="GDX1193" s="22"/>
      <c r="GDY1193" s="22"/>
      <c r="GDZ1193" s="22"/>
      <c r="GEA1193" s="22"/>
      <c r="GEB1193" s="22"/>
      <c r="GEC1193" s="22"/>
      <c r="GED1193" s="22"/>
      <c r="GEE1193" s="22"/>
      <c r="GEF1193" s="22"/>
      <c r="GEG1193" s="22"/>
      <c r="GEH1193" s="22"/>
      <c r="GEI1193" s="22"/>
      <c r="GEJ1193" s="22"/>
      <c r="GEK1193" s="22"/>
      <c r="GEL1193" s="22"/>
      <c r="GEM1193" s="22"/>
      <c r="GEN1193" s="22"/>
      <c r="GEO1193" s="22"/>
      <c r="GEP1193" s="22"/>
      <c r="GEQ1193" s="22"/>
      <c r="GER1193" s="22"/>
      <c r="GES1193" s="22"/>
      <c r="GET1193" s="22"/>
      <c r="GEU1193" s="22"/>
      <c r="GEV1193" s="22"/>
      <c r="GEW1193" s="22"/>
      <c r="GEX1193" s="22"/>
      <c r="GEY1193" s="22"/>
      <c r="GEZ1193" s="22"/>
      <c r="GFA1193" s="22"/>
      <c r="GFB1193" s="22"/>
      <c r="GFC1193" s="22"/>
      <c r="GFD1193" s="22"/>
      <c r="GFE1193" s="22"/>
      <c r="GFF1193" s="22"/>
      <c r="GFG1193" s="22"/>
      <c r="GFH1193" s="22"/>
      <c r="GFI1193" s="22"/>
      <c r="GFJ1193" s="22"/>
      <c r="GFK1193" s="22"/>
      <c r="GFL1193" s="22"/>
      <c r="GFM1193" s="22"/>
      <c r="GFN1193" s="22"/>
      <c r="GFO1193" s="22"/>
      <c r="GFP1193" s="22"/>
      <c r="GFQ1193" s="22"/>
      <c r="GFR1193" s="22"/>
      <c r="GFS1193" s="22"/>
      <c r="GFT1193" s="22"/>
      <c r="GFU1193" s="22"/>
      <c r="GFV1193" s="22"/>
      <c r="GFW1193" s="22"/>
      <c r="GFX1193" s="22"/>
      <c r="GFY1193" s="22"/>
      <c r="GFZ1193" s="22"/>
      <c r="GGA1193" s="22"/>
      <c r="GGB1193" s="22"/>
      <c r="GGC1193" s="22"/>
      <c r="GGD1193" s="22"/>
      <c r="GGE1193" s="22"/>
      <c r="GGF1193" s="22"/>
      <c r="GGG1193" s="22"/>
      <c r="GGH1193" s="22"/>
      <c r="GGI1193" s="22"/>
      <c r="GGJ1193" s="22"/>
      <c r="GGK1193" s="22"/>
      <c r="GGL1193" s="22"/>
      <c r="GGM1193" s="22"/>
      <c r="GGN1193" s="22"/>
      <c r="GGO1193" s="22"/>
      <c r="GGP1193" s="22"/>
      <c r="GGQ1193" s="22"/>
      <c r="GGR1193" s="22"/>
      <c r="GGS1193" s="22"/>
      <c r="GGT1193" s="22"/>
      <c r="GGU1193" s="22"/>
      <c r="GGV1193" s="22"/>
      <c r="GGW1193" s="22"/>
      <c r="GGX1193" s="22"/>
      <c r="GGY1193" s="22"/>
      <c r="GGZ1193" s="22"/>
      <c r="GHA1193" s="22"/>
      <c r="GHB1193" s="22"/>
      <c r="GHC1193" s="22"/>
      <c r="GHD1193" s="22"/>
      <c r="GHE1193" s="22"/>
      <c r="GHF1193" s="22"/>
      <c r="GHG1193" s="22"/>
      <c r="GHH1193" s="22"/>
      <c r="GHI1193" s="22"/>
      <c r="GHJ1193" s="22"/>
      <c r="GHK1193" s="22"/>
      <c r="GHL1193" s="22"/>
      <c r="GHM1193" s="22"/>
      <c r="GHN1193" s="22"/>
      <c r="GHO1193" s="22"/>
      <c r="GHP1193" s="22"/>
      <c r="GHQ1193" s="22"/>
      <c r="GHR1193" s="22"/>
      <c r="GHS1193" s="22"/>
      <c r="GHT1193" s="22"/>
      <c r="GHU1193" s="22"/>
      <c r="GHV1193" s="22"/>
      <c r="GHW1193" s="22"/>
      <c r="GHX1193" s="22"/>
      <c r="GHY1193" s="22"/>
      <c r="GHZ1193" s="22"/>
      <c r="GIA1193" s="22"/>
      <c r="GIB1193" s="22"/>
      <c r="GIC1193" s="22"/>
      <c r="GID1193" s="22"/>
      <c r="GIE1193" s="22"/>
      <c r="GIF1193" s="22"/>
      <c r="GIG1193" s="22"/>
      <c r="GIH1193" s="22"/>
      <c r="GII1193" s="22"/>
      <c r="GIJ1193" s="22"/>
      <c r="GIK1193" s="22"/>
      <c r="GIL1193" s="22"/>
      <c r="GIM1193" s="22"/>
      <c r="GIN1193" s="22"/>
      <c r="GIO1193" s="22"/>
      <c r="GIP1193" s="22"/>
      <c r="GIQ1193" s="22"/>
      <c r="GIR1193" s="22"/>
      <c r="GIS1193" s="22"/>
      <c r="GIT1193" s="22"/>
      <c r="GIU1193" s="22"/>
      <c r="GIV1193" s="22"/>
      <c r="GIW1193" s="22"/>
      <c r="GIX1193" s="22"/>
      <c r="GIY1193" s="22"/>
      <c r="GIZ1193" s="22"/>
      <c r="GJA1193" s="22"/>
      <c r="GJB1193" s="22"/>
      <c r="GJC1193" s="22"/>
      <c r="GJD1193" s="22"/>
      <c r="GJE1193" s="22"/>
      <c r="GJF1193" s="22"/>
      <c r="GJG1193" s="22"/>
      <c r="GJH1193" s="22"/>
      <c r="GJI1193" s="22"/>
      <c r="GJJ1193" s="22"/>
      <c r="GJK1193" s="22"/>
      <c r="GJL1193" s="22"/>
      <c r="GJM1193" s="22"/>
      <c r="GJN1193" s="22"/>
      <c r="GJO1193" s="22"/>
      <c r="GJP1193" s="22"/>
      <c r="GJQ1193" s="22"/>
      <c r="GJR1193" s="22"/>
      <c r="GJS1193" s="22"/>
      <c r="GJT1193" s="22"/>
      <c r="GJU1193" s="22"/>
      <c r="GJV1193" s="22"/>
      <c r="GJW1193" s="22"/>
      <c r="GJX1193" s="22"/>
      <c r="GJY1193" s="22"/>
      <c r="GJZ1193" s="22"/>
      <c r="GKA1193" s="22"/>
      <c r="GKB1193" s="22"/>
      <c r="GKC1193" s="22"/>
      <c r="GKD1193" s="22"/>
      <c r="GKE1193" s="22"/>
      <c r="GKF1193" s="22"/>
      <c r="GKG1193" s="22"/>
      <c r="GKH1193" s="22"/>
      <c r="GKI1193" s="22"/>
      <c r="GKJ1193" s="22"/>
      <c r="GKK1193" s="22"/>
      <c r="GKL1193" s="22"/>
      <c r="GKM1193" s="22"/>
      <c r="GKN1193" s="22"/>
      <c r="GKO1193" s="22"/>
      <c r="GKP1193" s="22"/>
      <c r="GKQ1193" s="22"/>
      <c r="GKR1193" s="22"/>
      <c r="GKS1193" s="22"/>
      <c r="GKT1193" s="22"/>
      <c r="GKU1193" s="22"/>
      <c r="GKV1193" s="22"/>
      <c r="GKW1193" s="22"/>
      <c r="GKX1193" s="22"/>
      <c r="GKY1193" s="22"/>
      <c r="GKZ1193" s="22"/>
      <c r="GLA1193" s="22"/>
      <c r="GLB1193" s="22"/>
      <c r="GLC1193" s="22"/>
      <c r="GLD1193" s="22"/>
      <c r="GLE1193" s="22"/>
      <c r="GLF1193" s="22"/>
      <c r="GLG1193" s="22"/>
      <c r="GLH1193" s="22"/>
      <c r="GLI1193" s="22"/>
      <c r="GLJ1193" s="22"/>
      <c r="GLK1193" s="22"/>
      <c r="GLL1193" s="22"/>
      <c r="GLM1193" s="22"/>
      <c r="GLN1193" s="22"/>
      <c r="GLO1193" s="22"/>
      <c r="GLP1193" s="22"/>
      <c r="GLQ1193" s="22"/>
      <c r="GLR1193" s="22"/>
      <c r="GLS1193" s="22"/>
      <c r="GLT1193" s="22"/>
      <c r="GLU1193" s="22"/>
      <c r="GLV1193" s="22"/>
      <c r="GLW1193" s="22"/>
      <c r="GLX1193" s="22"/>
      <c r="GLY1193" s="22"/>
      <c r="GLZ1193" s="22"/>
      <c r="GMA1193" s="22"/>
      <c r="GMB1193" s="22"/>
      <c r="GMC1193" s="22"/>
      <c r="GMD1193" s="22"/>
      <c r="GME1193" s="22"/>
      <c r="GMF1193" s="22"/>
      <c r="GMG1193" s="22"/>
      <c r="GMH1193" s="22"/>
      <c r="GMI1193" s="22"/>
      <c r="GMJ1193" s="22"/>
      <c r="GMK1193" s="22"/>
      <c r="GML1193" s="22"/>
      <c r="GMM1193" s="22"/>
      <c r="GMN1193" s="22"/>
      <c r="GMO1193" s="22"/>
      <c r="GMP1193" s="22"/>
      <c r="GMQ1193" s="22"/>
      <c r="GMR1193" s="22"/>
      <c r="GMS1193" s="22"/>
      <c r="GMT1193" s="22"/>
      <c r="GMU1193" s="22"/>
      <c r="GMV1193" s="22"/>
      <c r="GMW1193" s="22"/>
      <c r="GMX1193" s="22"/>
      <c r="GMY1193" s="22"/>
      <c r="GMZ1193" s="22"/>
      <c r="GNA1193" s="22"/>
      <c r="GNB1193" s="22"/>
      <c r="GNC1193" s="22"/>
      <c r="GND1193" s="22"/>
      <c r="GNE1193" s="22"/>
      <c r="GNF1193" s="22"/>
      <c r="GNG1193" s="22"/>
      <c r="GNH1193" s="22"/>
      <c r="GNI1193" s="22"/>
      <c r="GNJ1193" s="22"/>
      <c r="GNK1193" s="22"/>
      <c r="GNL1193" s="22"/>
      <c r="GNM1193" s="22"/>
      <c r="GNN1193" s="22"/>
      <c r="GNO1193" s="22"/>
      <c r="GNP1193" s="22"/>
      <c r="GNQ1193" s="22"/>
      <c r="GNR1193" s="22"/>
      <c r="GNS1193" s="22"/>
      <c r="GNT1193" s="22"/>
      <c r="GNU1193" s="22"/>
      <c r="GNV1193" s="22"/>
      <c r="GNW1193" s="22"/>
      <c r="GNX1193" s="22"/>
      <c r="GNY1193" s="22"/>
      <c r="GNZ1193" s="22"/>
      <c r="GOA1193" s="22"/>
      <c r="GOB1193" s="22"/>
      <c r="GOC1193" s="22"/>
      <c r="GOD1193" s="22"/>
      <c r="GOE1193" s="22"/>
      <c r="GOF1193" s="22"/>
      <c r="GOG1193" s="22"/>
      <c r="GOH1193" s="22"/>
      <c r="GOI1193" s="22"/>
      <c r="GOJ1193" s="22"/>
      <c r="GOK1193" s="22"/>
      <c r="GOL1193" s="22"/>
      <c r="GOM1193" s="22"/>
      <c r="GON1193" s="22"/>
      <c r="GOO1193" s="22"/>
      <c r="GOP1193" s="22"/>
      <c r="GOQ1193" s="22"/>
      <c r="GOR1193" s="22"/>
      <c r="GOS1193" s="22"/>
      <c r="GOT1193" s="22"/>
      <c r="GOU1193" s="22"/>
      <c r="GOV1193" s="22"/>
      <c r="GOW1193" s="22"/>
      <c r="GOX1193" s="22"/>
      <c r="GOY1193" s="22"/>
      <c r="GOZ1193" s="22"/>
      <c r="GPA1193" s="22"/>
      <c r="GPB1193" s="22"/>
      <c r="GPC1193" s="22"/>
      <c r="GPD1193" s="22"/>
      <c r="GPE1193" s="22"/>
      <c r="GPF1193" s="22"/>
      <c r="GPG1193" s="22"/>
      <c r="GPH1193" s="22"/>
      <c r="GPI1193" s="22"/>
      <c r="GPJ1193" s="22"/>
      <c r="GPK1193" s="22"/>
      <c r="GPL1193" s="22"/>
      <c r="GPM1193" s="22"/>
      <c r="GPN1193" s="22"/>
      <c r="GPO1193" s="22"/>
      <c r="GPP1193" s="22"/>
      <c r="GPQ1193" s="22"/>
      <c r="GPR1193" s="22"/>
      <c r="GPS1193" s="22"/>
      <c r="GPT1193" s="22"/>
      <c r="GPU1193" s="22"/>
      <c r="GPV1193" s="22"/>
      <c r="GPW1193" s="22"/>
      <c r="GPX1193" s="22"/>
      <c r="GPY1193" s="22"/>
      <c r="GPZ1193" s="22"/>
      <c r="GQA1193" s="22"/>
      <c r="GQB1193" s="22"/>
      <c r="GQC1193" s="22"/>
      <c r="GQD1193" s="22"/>
      <c r="GQE1193" s="22"/>
      <c r="GQF1193" s="22"/>
      <c r="GQG1193" s="22"/>
      <c r="GQH1193" s="22"/>
      <c r="GQI1193" s="22"/>
      <c r="GQJ1193" s="22"/>
      <c r="GQK1193" s="22"/>
      <c r="GQL1193" s="22"/>
      <c r="GQM1193" s="22"/>
      <c r="GQN1193" s="22"/>
      <c r="GQO1193" s="22"/>
      <c r="GQP1193" s="22"/>
      <c r="GQQ1193" s="22"/>
      <c r="GQR1193" s="22"/>
      <c r="GQS1193" s="22"/>
      <c r="GQT1193" s="22"/>
      <c r="GQU1193" s="22"/>
      <c r="GQV1193" s="22"/>
      <c r="GQW1193" s="22"/>
      <c r="GQX1193" s="22"/>
      <c r="GQY1193" s="22"/>
      <c r="GQZ1193" s="22"/>
      <c r="GRA1193" s="22"/>
      <c r="GRB1193" s="22"/>
      <c r="GRC1193" s="22"/>
      <c r="GRD1193" s="22"/>
      <c r="GRE1193" s="22"/>
      <c r="GRF1193" s="22"/>
      <c r="GRG1193" s="22"/>
      <c r="GRH1193" s="22"/>
      <c r="GRI1193" s="22"/>
      <c r="GRJ1193" s="22"/>
      <c r="GRK1193" s="22"/>
      <c r="GRL1193" s="22"/>
      <c r="GRM1193" s="22"/>
      <c r="GRN1193" s="22"/>
      <c r="GRO1193" s="22"/>
      <c r="GRP1193" s="22"/>
      <c r="GRQ1193" s="22"/>
      <c r="GRR1193" s="22"/>
      <c r="GRS1193" s="22"/>
      <c r="GRT1193" s="22"/>
      <c r="GRU1193" s="22"/>
      <c r="GRV1193" s="22"/>
      <c r="GRW1193" s="22"/>
      <c r="GRX1193" s="22"/>
      <c r="GRY1193" s="22"/>
      <c r="GRZ1193" s="22"/>
      <c r="GSA1193" s="22"/>
      <c r="GSB1193" s="22"/>
      <c r="GSC1193" s="22"/>
      <c r="GSD1193" s="22"/>
      <c r="GSE1193" s="22"/>
      <c r="GSF1193" s="22"/>
      <c r="GSG1193" s="22"/>
      <c r="GSH1193" s="22"/>
      <c r="GSI1193" s="22"/>
      <c r="GSJ1193" s="22"/>
      <c r="GSK1193" s="22"/>
      <c r="GSL1193" s="22"/>
      <c r="GSM1193" s="22"/>
      <c r="GSN1193" s="22"/>
      <c r="GSO1193" s="22"/>
      <c r="GSP1193" s="22"/>
      <c r="GSQ1193" s="22"/>
      <c r="GSR1193" s="22"/>
      <c r="GSS1193" s="22"/>
      <c r="GST1193" s="22"/>
      <c r="GSU1193" s="22"/>
      <c r="GSV1193" s="22"/>
      <c r="GSW1193" s="22"/>
      <c r="GSX1193" s="22"/>
      <c r="GSY1193" s="22"/>
      <c r="GSZ1193" s="22"/>
      <c r="GTA1193" s="22"/>
      <c r="GTB1193" s="22"/>
      <c r="GTC1193" s="22"/>
      <c r="GTD1193" s="22"/>
      <c r="GTE1193" s="22"/>
      <c r="GTF1193" s="22"/>
      <c r="GTG1193" s="22"/>
      <c r="GTH1193" s="22"/>
      <c r="GTI1193" s="22"/>
      <c r="GTJ1193" s="22"/>
      <c r="GTK1193" s="22"/>
      <c r="GTL1193" s="22"/>
      <c r="GTM1193" s="22"/>
      <c r="GTN1193" s="22"/>
      <c r="GTO1193" s="22"/>
      <c r="GTP1193" s="22"/>
      <c r="GTQ1193" s="22"/>
      <c r="GTR1193" s="22"/>
      <c r="GTS1193" s="22"/>
      <c r="GTT1193" s="22"/>
      <c r="GTU1193" s="22"/>
      <c r="GTV1193" s="22"/>
      <c r="GTW1193" s="22"/>
      <c r="GTX1193" s="22"/>
      <c r="GTY1193" s="22"/>
      <c r="GTZ1193" s="22"/>
      <c r="GUA1193" s="22"/>
      <c r="GUB1193" s="22"/>
      <c r="GUC1193" s="22"/>
      <c r="GUD1193" s="22"/>
      <c r="GUE1193" s="22"/>
      <c r="GUF1193" s="22"/>
      <c r="GUG1193" s="22"/>
      <c r="GUH1193" s="22"/>
      <c r="GUI1193" s="22"/>
      <c r="GUJ1193" s="22"/>
      <c r="GUK1193" s="22"/>
      <c r="GUL1193" s="22"/>
      <c r="GUM1193" s="22"/>
      <c r="GUN1193" s="22"/>
      <c r="GUO1193" s="22"/>
      <c r="GUP1193" s="22"/>
      <c r="GUQ1193" s="22"/>
      <c r="GUR1193" s="22"/>
      <c r="GUS1193" s="22"/>
      <c r="GUT1193" s="22"/>
      <c r="GUU1193" s="22"/>
      <c r="GUV1193" s="22"/>
      <c r="GUW1193" s="22"/>
      <c r="GUX1193" s="22"/>
      <c r="GUY1193" s="22"/>
      <c r="GUZ1193" s="22"/>
      <c r="GVA1193" s="22"/>
      <c r="GVB1193" s="22"/>
      <c r="GVC1193" s="22"/>
      <c r="GVD1193" s="22"/>
      <c r="GVE1193" s="22"/>
      <c r="GVF1193" s="22"/>
      <c r="GVG1193" s="22"/>
      <c r="GVH1193" s="22"/>
      <c r="GVI1193" s="22"/>
      <c r="GVJ1193" s="22"/>
      <c r="GVK1193" s="22"/>
      <c r="GVL1193" s="22"/>
      <c r="GVM1193" s="22"/>
      <c r="GVN1193" s="22"/>
      <c r="GVO1193" s="22"/>
      <c r="GVP1193" s="22"/>
      <c r="GVQ1193" s="22"/>
      <c r="GVR1193" s="22"/>
      <c r="GVS1193" s="22"/>
      <c r="GVT1193" s="22"/>
      <c r="GVU1193" s="22"/>
      <c r="GVV1193" s="22"/>
      <c r="GVW1193" s="22"/>
      <c r="GVX1193" s="22"/>
      <c r="GVY1193" s="22"/>
      <c r="GVZ1193" s="22"/>
      <c r="GWA1193" s="22"/>
      <c r="GWB1193" s="22"/>
      <c r="GWC1193" s="22"/>
      <c r="GWD1193" s="22"/>
      <c r="GWE1193" s="22"/>
      <c r="GWF1193" s="22"/>
      <c r="GWG1193" s="22"/>
      <c r="GWH1193" s="22"/>
      <c r="GWI1193" s="22"/>
      <c r="GWJ1193" s="22"/>
      <c r="GWK1193" s="22"/>
      <c r="GWL1193" s="22"/>
      <c r="GWM1193" s="22"/>
      <c r="GWN1193" s="22"/>
      <c r="GWO1193" s="22"/>
      <c r="GWP1193" s="22"/>
      <c r="GWQ1193" s="22"/>
      <c r="GWR1193" s="22"/>
      <c r="GWS1193" s="22"/>
      <c r="GWT1193" s="22"/>
      <c r="GWU1193" s="22"/>
      <c r="GWV1193" s="22"/>
      <c r="GWW1193" s="22"/>
      <c r="GWX1193" s="22"/>
      <c r="GWY1193" s="22"/>
      <c r="GWZ1193" s="22"/>
      <c r="GXA1193" s="22"/>
      <c r="GXB1193" s="22"/>
      <c r="GXC1193" s="22"/>
      <c r="GXD1193" s="22"/>
      <c r="GXE1193" s="22"/>
      <c r="GXF1193" s="22"/>
      <c r="GXG1193" s="22"/>
      <c r="GXH1193" s="22"/>
      <c r="GXI1193" s="22"/>
      <c r="GXJ1193" s="22"/>
      <c r="GXK1193" s="22"/>
      <c r="GXL1193" s="22"/>
      <c r="GXM1193" s="22"/>
      <c r="GXN1193" s="22"/>
      <c r="GXO1193" s="22"/>
      <c r="GXP1193" s="22"/>
      <c r="GXQ1193" s="22"/>
      <c r="GXR1193" s="22"/>
      <c r="GXS1193" s="22"/>
      <c r="GXT1193" s="22"/>
      <c r="GXU1193" s="22"/>
      <c r="GXV1193" s="22"/>
      <c r="GXW1193" s="22"/>
      <c r="GXX1193" s="22"/>
      <c r="GXY1193" s="22"/>
      <c r="GXZ1193" s="22"/>
      <c r="GYA1193" s="22"/>
      <c r="GYB1193" s="22"/>
      <c r="GYC1193" s="22"/>
      <c r="GYD1193" s="22"/>
      <c r="GYE1193" s="22"/>
      <c r="GYF1193" s="22"/>
      <c r="GYG1193" s="22"/>
      <c r="GYH1193" s="22"/>
      <c r="GYI1193" s="22"/>
      <c r="GYJ1193" s="22"/>
      <c r="GYK1193" s="22"/>
      <c r="GYL1193" s="22"/>
      <c r="GYM1193" s="22"/>
      <c r="GYN1193" s="22"/>
      <c r="GYO1193" s="22"/>
      <c r="GYP1193" s="22"/>
      <c r="GYQ1193" s="22"/>
      <c r="GYR1193" s="22"/>
      <c r="GYS1193" s="22"/>
      <c r="GYT1193" s="22"/>
      <c r="GYU1193" s="22"/>
      <c r="GYV1193" s="22"/>
      <c r="GYW1193" s="22"/>
      <c r="GYX1193" s="22"/>
      <c r="GYY1193" s="22"/>
      <c r="GYZ1193" s="22"/>
      <c r="GZA1193" s="22"/>
      <c r="GZB1193" s="22"/>
      <c r="GZC1193" s="22"/>
      <c r="GZD1193" s="22"/>
      <c r="GZE1193" s="22"/>
      <c r="GZF1193" s="22"/>
      <c r="GZG1193" s="22"/>
      <c r="GZH1193" s="22"/>
      <c r="GZI1193" s="22"/>
      <c r="GZJ1193" s="22"/>
      <c r="GZK1193" s="22"/>
      <c r="GZL1193" s="22"/>
      <c r="GZM1193" s="22"/>
      <c r="GZN1193" s="22"/>
      <c r="GZO1193" s="22"/>
      <c r="GZP1193" s="22"/>
      <c r="GZQ1193" s="22"/>
      <c r="GZR1193" s="22"/>
      <c r="GZS1193" s="22"/>
      <c r="GZT1193" s="22"/>
      <c r="GZU1193" s="22"/>
      <c r="GZV1193" s="22"/>
      <c r="GZW1193" s="22"/>
      <c r="GZX1193" s="22"/>
      <c r="GZY1193" s="22"/>
      <c r="GZZ1193" s="22"/>
      <c r="HAA1193" s="22"/>
      <c r="HAB1193" s="22"/>
      <c r="HAC1193" s="22"/>
      <c r="HAD1193" s="22"/>
      <c r="HAE1193" s="22"/>
      <c r="HAF1193" s="22"/>
      <c r="HAG1193" s="22"/>
      <c r="HAH1193" s="22"/>
      <c r="HAI1193" s="22"/>
      <c r="HAJ1193" s="22"/>
      <c r="HAK1193" s="22"/>
      <c r="HAL1193" s="22"/>
      <c r="HAM1193" s="22"/>
      <c r="HAN1193" s="22"/>
      <c r="HAO1193" s="22"/>
      <c r="HAP1193" s="22"/>
      <c r="HAQ1193" s="22"/>
      <c r="HAR1193" s="22"/>
      <c r="HAS1193" s="22"/>
      <c r="HAT1193" s="22"/>
      <c r="HAU1193" s="22"/>
      <c r="HAV1193" s="22"/>
      <c r="HAW1193" s="22"/>
      <c r="HAX1193" s="22"/>
      <c r="HAY1193" s="22"/>
      <c r="HAZ1193" s="22"/>
      <c r="HBA1193" s="22"/>
      <c r="HBB1193" s="22"/>
      <c r="HBC1193" s="22"/>
      <c r="HBD1193" s="22"/>
      <c r="HBE1193" s="22"/>
      <c r="HBF1193" s="22"/>
      <c r="HBG1193" s="22"/>
      <c r="HBH1193" s="22"/>
      <c r="HBI1193" s="22"/>
      <c r="HBJ1193" s="22"/>
      <c r="HBK1193" s="22"/>
      <c r="HBL1193" s="22"/>
      <c r="HBM1193" s="22"/>
      <c r="HBN1193" s="22"/>
      <c r="HBO1193" s="22"/>
      <c r="HBP1193" s="22"/>
      <c r="HBQ1193" s="22"/>
      <c r="HBR1193" s="22"/>
      <c r="HBS1193" s="22"/>
      <c r="HBT1193" s="22"/>
      <c r="HBU1193" s="22"/>
      <c r="HBV1193" s="22"/>
      <c r="HBW1193" s="22"/>
      <c r="HBX1193" s="22"/>
      <c r="HBY1193" s="22"/>
      <c r="HBZ1193" s="22"/>
      <c r="HCA1193" s="22"/>
      <c r="HCB1193" s="22"/>
      <c r="HCC1193" s="22"/>
      <c r="HCD1193" s="22"/>
      <c r="HCE1193" s="22"/>
      <c r="HCF1193" s="22"/>
      <c r="HCG1193" s="22"/>
      <c r="HCH1193" s="22"/>
      <c r="HCI1193" s="22"/>
      <c r="HCJ1193" s="22"/>
      <c r="HCK1193" s="22"/>
      <c r="HCL1193" s="22"/>
      <c r="HCM1193" s="22"/>
      <c r="HCN1193" s="22"/>
      <c r="HCO1193" s="22"/>
      <c r="HCP1193" s="22"/>
      <c r="HCQ1193" s="22"/>
      <c r="HCR1193" s="22"/>
      <c r="HCS1193" s="22"/>
      <c r="HCT1193" s="22"/>
      <c r="HCU1193" s="22"/>
      <c r="HCV1193" s="22"/>
      <c r="HCW1193" s="22"/>
      <c r="HCX1193" s="22"/>
      <c r="HCY1193" s="22"/>
      <c r="HCZ1193" s="22"/>
      <c r="HDA1193" s="22"/>
      <c r="HDB1193" s="22"/>
      <c r="HDC1193" s="22"/>
      <c r="HDD1193" s="22"/>
      <c r="HDE1193" s="22"/>
      <c r="HDF1193" s="22"/>
      <c r="HDG1193" s="22"/>
      <c r="HDH1193" s="22"/>
      <c r="HDI1193" s="22"/>
      <c r="HDJ1193" s="22"/>
      <c r="HDK1193" s="22"/>
      <c r="HDL1193" s="22"/>
      <c r="HDM1193" s="22"/>
      <c r="HDN1193" s="22"/>
      <c r="HDO1193" s="22"/>
      <c r="HDP1193" s="22"/>
      <c r="HDQ1193" s="22"/>
      <c r="HDR1193" s="22"/>
      <c r="HDS1193" s="22"/>
      <c r="HDT1193" s="22"/>
      <c r="HDU1193" s="22"/>
      <c r="HDV1193" s="22"/>
      <c r="HDW1193" s="22"/>
      <c r="HDX1193" s="22"/>
      <c r="HDY1193" s="22"/>
      <c r="HDZ1193" s="22"/>
      <c r="HEA1193" s="22"/>
      <c r="HEB1193" s="22"/>
      <c r="HEC1193" s="22"/>
      <c r="HED1193" s="22"/>
      <c r="HEE1193" s="22"/>
      <c r="HEF1193" s="22"/>
      <c r="HEG1193" s="22"/>
      <c r="HEH1193" s="22"/>
      <c r="HEI1193" s="22"/>
      <c r="HEJ1193" s="22"/>
      <c r="HEK1193" s="22"/>
      <c r="HEL1193" s="22"/>
      <c r="HEM1193" s="22"/>
      <c r="HEN1193" s="22"/>
      <c r="HEO1193" s="22"/>
      <c r="HEP1193" s="22"/>
      <c r="HEQ1193" s="22"/>
      <c r="HER1193" s="22"/>
      <c r="HES1193" s="22"/>
      <c r="HET1193" s="22"/>
      <c r="HEU1193" s="22"/>
      <c r="HEV1193" s="22"/>
      <c r="HEW1193" s="22"/>
      <c r="HEX1193" s="22"/>
      <c r="HEY1193" s="22"/>
      <c r="HEZ1193" s="22"/>
      <c r="HFA1193" s="22"/>
      <c r="HFB1193" s="22"/>
      <c r="HFC1193" s="22"/>
      <c r="HFD1193" s="22"/>
      <c r="HFE1193" s="22"/>
      <c r="HFF1193" s="22"/>
      <c r="HFG1193" s="22"/>
      <c r="HFH1193" s="22"/>
      <c r="HFI1193" s="22"/>
      <c r="HFJ1193" s="22"/>
      <c r="HFK1193" s="22"/>
      <c r="HFL1193" s="22"/>
      <c r="HFM1193" s="22"/>
      <c r="HFN1193" s="22"/>
      <c r="HFO1193" s="22"/>
      <c r="HFP1193" s="22"/>
      <c r="HFQ1193" s="22"/>
      <c r="HFR1193" s="22"/>
      <c r="HFS1193" s="22"/>
      <c r="HFT1193" s="22"/>
      <c r="HFU1193" s="22"/>
      <c r="HFV1193" s="22"/>
      <c r="HFW1193" s="22"/>
      <c r="HFX1193" s="22"/>
      <c r="HFY1193" s="22"/>
      <c r="HFZ1193" s="22"/>
      <c r="HGA1193" s="22"/>
      <c r="HGB1193" s="22"/>
      <c r="HGC1193" s="22"/>
      <c r="HGD1193" s="22"/>
      <c r="HGE1193" s="22"/>
      <c r="HGF1193" s="22"/>
      <c r="HGG1193" s="22"/>
      <c r="HGH1193" s="22"/>
      <c r="HGI1193" s="22"/>
      <c r="HGJ1193" s="22"/>
      <c r="HGK1193" s="22"/>
      <c r="HGL1193" s="22"/>
      <c r="HGM1193" s="22"/>
      <c r="HGN1193" s="22"/>
      <c r="HGO1193" s="22"/>
      <c r="HGP1193" s="22"/>
      <c r="HGQ1193" s="22"/>
      <c r="HGR1193" s="22"/>
      <c r="HGS1193" s="22"/>
      <c r="HGT1193" s="22"/>
      <c r="HGU1193" s="22"/>
      <c r="HGV1193" s="22"/>
      <c r="HGW1193" s="22"/>
      <c r="HGX1193" s="22"/>
      <c r="HGY1193" s="22"/>
      <c r="HGZ1193" s="22"/>
      <c r="HHA1193" s="22"/>
      <c r="HHB1193" s="22"/>
      <c r="HHC1193" s="22"/>
      <c r="HHD1193" s="22"/>
      <c r="HHE1193" s="22"/>
      <c r="HHF1193" s="22"/>
      <c r="HHG1193" s="22"/>
      <c r="HHH1193" s="22"/>
      <c r="HHI1193" s="22"/>
      <c r="HHJ1193" s="22"/>
      <c r="HHK1193" s="22"/>
      <c r="HHL1193" s="22"/>
      <c r="HHM1193" s="22"/>
      <c r="HHN1193" s="22"/>
      <c r="HHO1193" s="22"/>
      <c r="HHP1193" s="22"/>
      <c r="HHQ1193" s="22"/>
      <c r="HHR1193" s="22"/>
      <c r="HHS1193" s="22"/>
      <c r="HHT1193" s="22"/>
      <c r="HHU1193" s="22"/>
      <c r="HHV1193" s="22"/>
      <c r="HHW1193" s="22"/>
      <c r="HHX1193" s="22"/>
      <c r="HHY1193" s="22"/>
      <c r="HHZ1193" s="22"/>
      <c r="HIA1193" s="22"/>
      <c r="HIB1193" s="22"/>
      <c r="HIC1193" s="22"/>
      <c r="HID1193" s="22"/>
      <c r="HIE1193" s="22"/>
      <c r="HIF1193" s="22"/>
      <c r="HIG1193" s="22"/>
      <c r="HIH1193" s="22"/>
      <c r="HII1193" s="22"/>
      <c r="HIJ1193" s="22"/>
      <c r="HIK1193" s="22"/>
      <c r="HIL1193" s="22"/>
      <c r="HIM1193" s="22"/>
      <c r="HIN1193" s="22"/>
      <c r="HIO1193" s="22"/>
      <c r="HIP1193" s="22"/>
      <c r="HIQ1193" s="22"/>
      <c r="HIR1193" s="22"/>
      <c r="HIS1193" s="22"/>
      <c r="HIT1193" s="22"/>
      <c r="HIU1193" s="22"/>
      <c r="HIV1193" s="22"/>
      <c r="HIW1193" s="22"/>
      <c r="HIX1193" s="22"/>
      <c r="HIY1193" s="22"/>
      <c r="HIZ1193" s="22"/>
      <c r="HJA1193" s="22"/>
      <c r="HJB1193" s="22"/>
      <c r="HJC1193" s="22"/>
      <c r="HJD1193" s="22"/>
      <c r="HJE1193" s="22"/>
      <c r="HJF1193" s="22"/>
      <c r="HJG1193" s="22"/>
      <c r="HJH1193" s="22"/>
      <c r="HJI1193" s="22"/>
      <c r="HJJ1193" s="22"/>
      <c r="HJK1193" s="22"/>
      <c r="HJL1193" s="22"/>
      <c r="HJM1193" s="22"/>
      <c r="HJN1193" s="22"/>
      <c r="HJO1193" s="22"/>
      <c r="HJP1193" s="22"/>
      <c r="HJQ1193" s="22"/>
      <c r="HJR1193" s="22"/>
      <c r="HJS1193" s="22"/>
      <c r="HJT1193" s="22"/>
      <c r="HJU1193" s="22"/>
      <c r="HJV1193" s="22"/>
      <c r="HJW1193" s="22"/>
      <c r="HJX1193" s="22"/>
      <c r="HJY1193" s="22"/>
      <c r="HJZ1193" s="22"/>
      <c r="HKA1193" s="22"/>
      <c r="HKB1193" s="22"/>
      <c r="HKC1193" s="22"/>
      <c r="HKD1193" s="22"/>
      <c r="HKE1193" s="22"/>
      <c r="HKF1193" s="22"/>
      <c r="HKG1193" s="22"/>
      <c r="HKH1193" s="22"/>
      <c r="HKI1193" s="22"/>
      <c r="HKJ1193" s="22"/>
      <c r="HKK1193" s="22"/>
      <c r="HKL1193" s="22"/>
      <c r="HKM1193" s="22"/>
      <c r="HKN1193" s="22"/>
      <c r="HKO1193" s="22"/>
      <c r="HKP1193" s="22"/>
      <c r="HKQ1193" s="22"/>
      <c r="HKR1193" s="22"/>
      <c r="HKS1193" s="22"/>
      <c r="HKT1193" s="22"/>
      <c r="HKU1193" s="22"/>
      <c r="HKV1193" s="22"/>
      <c r="HKW1193" s="22"/>
      <c r="HKX1193" s="22"/>
      <c r="HKY1193" s="22"/>
      <c r="HKZ1193" s="22"/>
      <c r="HLA1193" s="22"/>
      <c r="HLB1193" s="22"/>
      <c r="HLC1193" s="22"/>
      <c r="HLD1193" s="22"/>
      <c r="HLE1193" s="22"/>
      <c r="HLF1193" s="22"/>
      <c r="HLG1193" s="22"/>
      <c r="HLH1193" s="22"/>
      <c r="HLI1193" s="22"/>
      <c r="HLJ1193" s="22"/>
      <c r="HLK1193" s="22"/>
      <c r="HLL1193" s="22"/>
      <c r="HLM1193" s="22"/>
      <c r="HLN1193" s="22"/>
      <c r="HLO1193" s="22"/>
      <c r="HLP1193" s="22"/>
      <c r="HLQ1193" s="22"/>
      <c r="HLR1193" s="22"/>
      <c r="HLS1193" s="22"/>
      <c r="HLT1193" s="22"/>
      <c r="HLU1193" s="22"/>
      <c r="HLV1193" s="22"/>
      <c r="HLW1193" s="22"/>
      <c r="HLX1193" s="22"/>
      <c r="HLY1193" s="22"/>
      <c r="HLZ1193" s="22"/>
      <c r="HMA1193" s="22"/>
      <c r="HMB1193" s="22"/>
      <c r="HMC1193" s="22"/>
      <c r="HMD1193" s="22"/>
      <c r="HME1193" s="22"/>
      <c r="HMF1193" s="22"/>
      <c r="HMG1193" s="22"/>
      <c r="HMH1193" s="22"/>
      <c r="HMI1193" s="22"/>
      <c r="HMJ1193" s="22"/>
      <c r="HMK1193" s="22"/>
      <c r="HML1193" s="22"/>
      <c r="HMM1193" s="22"/>
      <c r="HMN1193" s="22"/>
      <c r="HMO1193" s="22"/>
      <c r="HMP1193" s="22"/>
      <c r="HMQ1193" s="22"/>
      <c r="HMR1193" s="22"/>
      <c r="HMS1193" s="22"/>
      <c r="HMT1193" s="22"/>
      <c r="HMU1193" s="22"/>
      <c r="HMV1193" s="22"/>
      <c r="HMW1193" s="22"/>
      <c r="HMX1193" s="22"/>
      <c r="HMY1193" s="22"/>
      <c r="HMZ1193" s="22"/>
      <c r="HNA1193" s="22"/>
      <c r="HNB1193" s="22"/>
      <c r="HNC1193" s="22"/>
      <c r="HND1193" s="22"/>
      <c r="HNE1193" s="22"/>
      <c r="HNF1193" s="22"/>
      <c r="HNG1193" s="22"/>
      <c r="HNH1193" s="22"/>
      <c r="HNI1193" s="22"/>
      <c r="HNJ1193" s="22"/>
      <c r="HNK1193" s="22"/>
      <c r="HNL1193" s="22"/>
      <c r="HNM1193" s="22"/>
      <c r="HNN1193" s="22"/>
      <c r="HNO1193" s="22"/>
      <c r="HNP1193" s="22"/>
      <c r="HNQ1193" s="22"/>
      <c r="HNR1193" s="22"/>
      <c r="HNS1193" s="22"/>
      <c r="HNT1193" s="22"/>
      <c r="HNU1193" s="22"/>
      <c r="HNV1193" s="22"/>
      <c r="HNW1193" s="22"/>
      <c r="HNX1193" s="22"/>
      <c r="HNY1193" s="22"/>
      <c r="HNZ1193" s="22"/>
      <c r="HOA1193" s="22"/>
      <c r="HOB1193" s="22"/>
      <c r="HOC1193" s="22"/>
      <c r="HOD1193" s="22"/>
      <c r="HOE1193" s="22"/>
      <c r="HOF1193" s="22"/>
      <c r="HOG1193" s="22"/>
      <c r="HOH1193" s="22"/>
      <c r="HOI1193" s="22"/>
      <c r="HOJ1193" s="22"/>
      <c r="HOK1193" s="22"/>
      <c r="HOL1193" s="22"/>
      <c r="HOM1193" s="22"/>
      <c r="HON1193" s="22"/>
      <c r="HOO1193" s="22"/>
      <c r="HOP1193" s="22"/>
      <c r="HOQ1193" s="22"/>
      <c r="HOR1193" s="22"/>
      <c r="HOS1193" s="22"/>
      <c r="HOT1193" s="22"/>
      <c r="HOU1193" s="22"/>
      <c r="HOV1193" s="22"/>
      <c r="HOW1193" s="22"/>
      <c r="HOX1193" s="22"/>
      <c r="HOY1193" s="22"/>
      <c r="HOZ1193" s="22"/>
      <c r="HPA1193" s="22"/>
      <c r="HPB1193" s="22"/>
      <c r="HPC1193" s="22"/>
      <c r="HPD1193" s="22"/>
      <c r="HPE1193" s="22"/>
      <c r="HPF1193" s="22"/>
      <c r="HPG1193" s="22"/>
      <c r="HPH1193" s="22"/>
      <c r="HPI1193" s="22"/>
      <c r="HPJ1193" s="22"/>
      <c r="HPK1193" s="22"/>
      <c r="HPL1193" s="22"/>
      <c r="HPM1193" s="22"/>
      <c r="HPN1193" s="22"/>
      <c r="HPO1193" s="22"/>
      <c r="HPP1193" s="22"/>
      <c r="HPQ1193" s="22"/>
      <c r="HPR1193" s="22"/>
      <c r="HPS1193" s="22"/>
      <c r="HPT1193" s="22"/>
      <c r="HPU1193" s="22"/>
      <c r="HPV1193" s="22"/>
      <c r="HPW1193" s="22"/>
      <c r="HPX1193" s="22"/>
      <c r="HPY1193" s="22"/>
      <c r="HPZ1193" s="22"/>
      <c r="HQA1193" s="22"/>
      <c r="HQB1193" s="22"/>
      <c r="HQC1193" s="22"/>
      <c r="HQD1193" s="22"/>
      <c r="HQE1193" s="22"/>
      <c r="HQF1193" s="22"/>
      <c r="HQG1193" s="22"/>
      <c r="HQH1193" s="22"/>
      <c r="HQI1193" s="22"/>
      <c r="HQJ1193" s="22"/>
      <c r="HQK1193" s="22"/>
      <c r="HQL1193" s="22"/>
      <c r="HQM1193" s="22"/>
      <c r="HQN1193" s="22"/>
      <c r="HQO1193" s="22"/>
      <c r="HQP1193" s="22"/>
      <c r="HQQ1193" s="22"/>
      <c r="HQR1193" s="22"/>
      <c r="HQS1193" s="22"/>
      <c r="HQT1193" s="22"/>
      <c r="HQU1193" s="22"/>
      <c r="HQV1193" s="22"/>
      <c r="HQW1193" s="22"/>
      <c r="HQX1193" s="22"/>
      <c r="HQY1193" s="22"/>
      <c r="HQZ1193" s="22"/>
      <c r="HRA1193" s="22"/>
      <c r="HRB1193" s="22"/>
      <c r="HRC1193" s="22"/>
      <c r="HRD1193" s="22"/>
      <c r="HRE1193" s="22"/>
      <c r="HRF1193" s="22"/>
      <c r="HRG1193" s="22"/>
      <c r="HRH1193" s="22"/>
      <c r="HRI1193" s="22"/>
      <c r="HRJ1193" s="22"/>
      <c r="HRK1193" s="22"/>
      <c r="HRL1193" s="22"/>
      <c r="HRM1193" s="22"/>
      <c r="HRN1193" s="22"/>
      <c r="HRO1193" s="22"/>
      <c r="HRP1193" s="22"/>
      <c r="HRQ1193" s="22"/>
      <c r="HRR1193" s="22"/>
      <c r="HRS1193" s="22"/>
      <c r="HRT1193" s="22"/>
      <c r="HRU1193" s="22"/>
      <c r="HRV1193" s="22"/>
      <c r="HRW1193" s="22"/>
      <c r="HRX1193" s="22"/>
      <c r="HRY1193" s="22"/>
      <c r="HRZ1193" s="22"/>
      <c r="HSA1193" s="22"/>
      <c r="HSB1193" s="22"/>
      <c r="HSC1193" s="22"/>
      <c r="HSD1193" s="22"/>
      <c r="HSE1193" s="22"/>
      <c r="HSF1193" s="22"/>
      <c r="HSG1193" s="22"/>
      <c r="HSH1193" s="22"/>
      <c r="HSI1193" s="22"/>
      <c r="HSJ1193" s="22"/>
      <c r="HSK1193" s="22"/>
      <c r="HSL1193" s="22"/>
      <c r="HSM1193" s="22"/>
      <c r="HSN1193" s="22"/>
      <c r="HSO1193" s="22"/>
      <c r="HSP1193" s="22"/>
      <c r="HSQ1193" s="22"/>
      <c r="HSR1193" s="22"/>
      <c r="HSS1193" s="22"/>
      <c r="HST1193" s="22"/>
      <c r="HSU1193" s="22"/>
      <c r="HSV1193" s="22"/>
      <c r="HSW1193" s="22"/>
      <c r="HSX1193" s="22"/>
      <c r="HSY1193" s="22"/>
      <c r="HSZ1193" s="22"/>
      <c r="HTA1193" s="22"/>
      <c r="HTB1193" s="22"/>
      <c r="HTC1193" s="22"/>
      <c r="HTD1193" s="22"/>
      <c r="HTE1193" s="22"/>
      <c r="HTF1193" s="22"/>
      <c r="HTG1193" s="22"/>
      <c r="HTH1193" s="22"/>
      <c r="HTI1193" s="22"/>
      <c r="HTJ1193" s="22"/>
      <c r="HTK1193" s="22"/>
      <c r="HTL1193" s="22"/>
      <c r="HTM1193" s="22"/>
      <c r="HTN1193" s="22"/>
      <c r="HTO1193" s="22"/>
      <c r="HTP1193" s="22"/>
      <c r="HTQ1193" s="22"/>
      <c r="HTR1193" s="22"/>
      <c r="HTS1193" s="22"/>
      <c r="HTT1193" s="22"/>
      <c r="HTU1193" s="22"/>
      <c r="HTV1193" s="22"/>
      <c r="HTW1193" s="22"/>
      <c r="HTX1193" s="22"/>
      <c r="HTY1193" s="22"/>
      <c r="HTZ1193" s="22"/>
      <c r="HUA1193" s="22"/>
      <c r="HUB1193" s="22"/>
      <c r="HUC1193" s="22"/>
      <c r="HUD1193" s="22"/>
      <c r="HUE1193" s="22"/>
      <c r="HUF1193" s="22"/>
      <c r="HUG1193" s="22"/>
      <c r="HUH1193" s="22"/>
      <c r="HUI1193" s="22"/>
      <c r="HUJ1193" s="22"/>
      <c r="HUK1193" s="22"/>
      <c r="HUL1193" s="22"/>
      <c r="HUM1193" s="22"/>
      <c r="HUN1193" s="22"/>
      <c r="HUO1193" s="22"/>
      <c r="HUP1193" s="22"/>
      <c r="HUQ1193" s="22"/>
      <c r="HUR1193" s="22"/>
      <c r="HUS1193" s="22"/>
      <c r="HUT1193" s="22"/>
      <c r="HUU1193" s="22"/>
      <c r="HUV1193" s="22"/>
      <c r="HUW1193" s="22"/>
      <c r="HUX1193" s="22"/>
      <c r="HUY1193" s="22"/>
      <c r="HUZ1193" s="22"/>
      <c r="HVA1193" s="22"/>
      <c r="HVB1193" s="22"/>
      <c r="HVC1193" s="22"/>
      <c r="HVD1193" s="22"/>
      <c r="HVE1193" s="22"/>
      <c r="HVF1193" s="22"/>
      <c r="HVG1193" s="22"/>
      <c r="HVH1193" s="22"/>
      <c r="HVI1193" s="22"/>
      <c r="HVJ1193" s="22"/>
      <c r="HVK1193" s="22"/>
      <c r="HVL1193" s="22"/>
      <c r="HVM1193" s="22"/>
      <c r="HVN1193" s="22"/>
      <c r="HVO1193" s="22"/>
      <c r="HVP1193" s="22"/>
      <c r="HVQ1193" s="22"/>
      <c r="HVR1193" s="22"/>
      <c r="HVS1193" s="22"/>
      <c r="HVT1193" s="22"/>
      <c r="HVU1193" s="22"/>
      <c r="HVV1193" s="22"/>
      <c r="HVW1193" s="22"/>
      <c r="HVX1193" s="22"/>
      <c r="HVY1193" s="22"/>
      <c r="HVZ1193" s="22"/>
      <c r="HWA1193" s="22"/>
      <c r="HWB1193" s="22"/>
      <c r="HWC1193" s="22"/>
      <c r="HWD1193" s="22"/>
      <c r="HWE1193" s="22"/>
      <c r="HWF1193" s="22"/>
      <c r="HWG1193" s="22"/>
      <c r="HWH1193" s="22"/>
      <c r="HWI1193" s="22"/>
      <c r="HWJ1193" s="22"/>
      <c r="HWK1193" s="22"/>
      <c r="HWL1193" s="22"/>
      <c r="HWM1193" s="22"/>
      <c r="HWN1193" s="22"/>
      <c r="HWO1193" s="22"/>
      <c r="HWP1193" s="22"/>
      <c r="HWQ1193" s="22"/>
      <c r="HWR1193" s="22"/>
      <c r="HWS1193" s="22"/>
      <c r="HWT1193" s="22"/>
      <c r="HWU1193" s="22"/>
      <c r="HWV1193" s="22"/>
      <c r="HWW1193" s="22"/>
      <c r="HWX1193" s="22"/>
      <c r="HWY1193" s="22"/>
      <c r="HWZ1193" s="22"/>
      <c r="HXA1193" s="22"/>
      <c r="HXB1193" s="22"/>
      <c r="HXC1193" s="22"/>
      <c r="HXD1193" s="22"/>
      <c r="HXE1193" s="22"/>
      <c r="HXF1193" s="22"/>
      <c r="HXG1193" s="22"/>
      <c r="HXH1193" s="22"/>
      <c r="HXI1193" s="22"/>
      <c r="HXJ1193" s="22"/>
      <c r="HXK1193" s="22"/>
      <c r="HXL1193" s="22"/>
      <c r="HXM1193" s="22"/>
      <c r="HXN1193" s="22"/>
      <c r="HXO1193" s="22"/>
      <c r="HXP1193" s="22"/>
      <c r="HXQ1193" s="22"/>
      <c r="HXR1193" s="22"/>
      <c r="HXS1193" s="22"/>
      <c r="HXT1193" s="22"/>
      <c r="HXU1193" s="22"/>
      <c r="HXV1193" s="22"/>
      <c r="HXW1193" s="22"/>
      <c r="HXX1193" s="22"/>
      <c r="HXY1193" s="22"/>
      <c r="HXZ1193" s="22"/>
      <c r="HYA1193" s="22"/>
      <c r="HYB1193" s="22"/>
      <c r="HYC1193" s="22"/>
      <c r="HYD1193" s="22"/>
      <c r="HYE1193" s="22"/>
      <c r="HYF1193" s="22"/>
      <c r="HYG1193" s="22"/>
      <c r="HYH1193" s="22"/>
      <c r="HYI1193" s="22"/>
      <c r="HYJ1193" s="22"/>
      <c r="HYK1193" s="22"/>
      <c r="HYL1193" s="22"/>
      <c r="HYM1193" s="22"/>
      <c r="HYN1193" s="22"/>
      <c r="HYO1193" s="22"/>
      <c r="HYP1193" s="22"/>
      <c r="HYQ1193" s="22"/>
      <c r="HYR1193" s="22"/>
      <c r="HYS1193" s="22"/>
      <c r="HYT1193" s="22"/>
      <c r="HYU1193" s="22"/>
      <c r="HYV1193" s="22"/>
      <c r="HYW1193" s="22"/>
      <c r="HYX1193" s="22"/>
      <c r="HYY1193" s="22"/>
      <c r="HYZ1193" s="22"/>
      <c r="HZA1193" s="22"/>
      <c r="HZB1193" s="22"/>
      <c r="HZC1193" s="22"/>
      <c r="HZD1193" s="22"/>
      <c r="HZE1193" s="22"/>
      <c r="HZF1193" s="22"/>
      <c r="HZG1193" s="22"/>
      <c r="HZH1193" s="22"/>
      <c r="HZI1193" s="22"/>
      <c r="HZJ1193" s="22"/>
      <c r="HZK1193" s="22"/>
      <c r="HZL1193" s="22"/>
      <c r="HZM1193" s="22"/>
      <c r="HZN1193" s="22"/>
      <c r="HZO1193" s="22"/>
      <c r="HZP1193" s="22"/>
      <c r="HZQ1193" s="22"/>
      <c r="HZR1193" s="22"/>
      <c r="HZS1193" s="22"/>
      <c r="HZT1193" s="22"/>
      <c r="HZU1193" s="22"/>
      <c r="HZV1193" s="22"/>
      <c r="HZW1193" s="22"/>
      <c r="HZX1193" s="22"/>
      <c r="HZY1193" s="22"/>
      <c r="HZZ1193" s="22"/>
      <c r="IAA1193" s="22"/>
      <c r="IAB1193" s="22"/>
      <c r="IAC1193" s="22"/>
      <c r="IAD1193" s="22"/>
      <c r="IAE1193" s="22"/>
      <c r="IAF1193" s="22"/>
      <c r="IAG1193" s="22"/>
      <c r="IAH1193" s="22"/>
      <c r="IAI1193" s="22"/>
      <c r="IAJ1193" s="22"/>
      <c r="IAK1193" s="22"/>
      <c r="IAL1193" s="22"/>
      <c r="IAM1193" s="22"/>
      <c r="IAN1193" s="22"/>
      <c r="IAO1193" s="22"/>
      <c r="IAP1193" s="22"/>
      <c r="IAQ1193" s="22"/>
      <c r="IAR1193" s="22"/>
      <c r="IAS1193" s="22"/>
      <c r="IAT1193" s="22"/>
      <c r="IAU1193" s="22"/>
      <c r="IAV1193" s="22"/>
      <c r="IAW1193" s="22"/>
      <c r="IAX1193" s="22"/>
      <c r="IAY1193" s="22"/>
      <c r="IAZ1193" s="22"/>
      <c r="IBA1193" s="22"/>
      <c r="IBB1193" s="22"/>
      <c r="IBC1193" s="22"/>
      <c r="IBD1193" s="22"/>
      <c r="IBE1193" s="22"/>
      <c r="IBF1193" s="22"/>
      <c r="IBG1193" s="22"/>
      <c r="IBH1193" s="22"/>
      <c r="IBI1193" s="22"/>
      <c r="IBJ1193" s="22"/>
      <c r="IBK1193" s="22"/>
      <c r="IBL1193" s="22"/>
      <c r="IBM1193" s="22"/>
      <c r="IBN1193" s="22"/>
      <c r="IBO1193" s="22"/>
      <c r="IBP1193" s="22"/>
      <c r="IBQ1193" s="22"/>
      <c r="IBR1193" s="22"/>
      <c r="IBS1193" s="22"/>
      <c r="IBT1193" s="22"/>
      <c r="IBU1193" s="22"/>
      <c r="IBV1193" s="22"/>
      <c r="IBW1193" s="22"/>
      <c r="IBX1193" s="22"/>
      <c r="IBY1193" s="22"/>
      <c r="IBZ1193" s="22"/>
      <c r="ICA1193" s="22"/>
      <c r="ICB1193" s="22"/>
      <c r="ICC1193" s="22"/>
      <c r="ICD1193" s="22"/>
      <c r="ICE1193" s="22"/>
      <c r="ICF1193" s="22"/>
      <c r="ICG1193" s="22"/>
      <c r="ICH1193" s="22"/>
      <c r="ICI1193" s="22"/>
      <c r="ICJ1193" s="22"/>
      <c r="ICK1193" s="22"/>
      <c r="ICL1193" s="22"/>
      <c r="ICM1193" s="22"/>
      <c r="ICN1193" s="22"/>
      <c r="ICO1193" s="22"/>
      <c r="ICP1193" s="22"/>
      <c r="ICQ1193" s="22"/>
      <c r="ICR1193" s="22"/>
      <c r="ICS1193" s="22"/>
      <c r="ICT1193" s="22"/>
      <c r="ICU1193" s="22"/>
      <c r="ICV1193" s="22"/>
      <c r="ICW1193" s="22"/>
      <c r="ICX1193" s="22"/>
      <c r="ICY1193" s="22"/>
      <c r="ICZ1193" s="22"/>
      <c r="IDA1193" s="22"/>
      <c r="IDB1193" s="22"/>
      <c r="IDC1193" s="22"/>
      <c r="IDD1193" s="22"/>
      <c r="IDE1193" s="22"/>
      <c r="IDF1193" s="22"/>
      <c r="IDG1193" s="22"/>
      <c r="IDH1193" s="22"/>
      <c r="IDI1193" s="22"/>
      <c r="IDJ1193" s="22"/>
      <c r="IDK1193" s="22"/>
      <c r="IDL1193" s="22"/>
      <c r="IDM1193" s="22"/>
      <c r="IDN1193" s="22"/>
      <c r="IDO1193" s="22"/>
      <c r="IDP1193" s="22"/>
      <c r="IDQ1193" s="22"/>
      <c r="IDR1193" s="22"/>
      <c r="IDS1193" s="22"/>
      <c r="IDT1193" s="22"/>
      <c r="IDU1193" s="22"/>
      <c r="IDV1193" s="22"/>
      <c r="IDW1193" s="22"/>
      <c r="IDX1193" s="22"/>
      <c r="IDY1193" s="22"/>
      <c r="IDZ1193" s="22"/>
      <c r="IEA1193" s="22"/>
      <c r="IEB1193" s="22"/>
      <c r="IEC1193" s="22"/>
      <c r="IED1193" s="22"/>
      <c r="IEE1193" s="22"/>
      <c r="IEF1193" s="22"/>
      <c r="IEG1193" s="22"/>
      <c r="IEH1193" s="22"/>
      <c r="IEI1193" s="22"/>
      <c r="IEJ1193" s="22"/>
      <c r="IEK1193" s="22"/>
      <c r="IEL1193" s="22"/>
      <c r="IEM1193" s="22"/>
      <c r="IEN1193" s="22"/>
      <c r="IEO1193" s="22"/>
      <c r="IEP1193" s="22"/>
      <c r="IEQ1193" s="22"/>
      <c r="IER1193" s="22"/>
      <c r="IES1193" s="22"/>
      <c r="IET1193" s="22"/>
      <c r="IEU1193" s="22"/>
      <c r="IEV1193" s="22"/>
      <c r="IEW1193" s="22"/>
      <c r="IEX1193" s="22"/>
      <c r="IEY1193" s="22"/>
      <c r="IEZ1193" s="22"/>
      <c r="IFA1193" s="22"/>
      <c r="IFB1193" s="22"/>
      <c r="IFC1193" s="22"/>
      <c r="IFD1193" s="22"/>
      <c r="IFE1193" s="22"/>
      <c r="IFF1193" s="22"/>
      <c r="IFG1193" s="22"/>
      <c r="IFH1193" s="22"/>
      <c r="IFI1193" s="22"/>
      <c r="IFJ1193" s="22"/>
      <c r="IFK1193" s="22"/>
      <c r="IFL1193" s="22"/>
      <c r="IFM1193" s="22"/>
      <c r="IFN1193" s="22"/>
      <c r="IFO1193" s="22"/>
      <c r="IFP1193" s="22"/>
      <c r="IFQ1193" s="22"/>
      <c r="IFR1193" s="22"/>
      <c r="IFS1193" s="22"/>
      <c r="IFT1193" s="22"/>
      <c r="IFU1193" s="22"/>
      <c r="IFV1193" s="22"/>
      <c r="IFW1193" s="22"/>
      <c r="IFX1193" s="22"/>
      <c r="IFY1193" s="22"/>
      <c r="IFZ1193" s="22"/>
      <c r="IGA1193" s="22"/>
      <c r="IGB1193" s="22"/>
      <c r="IGC1193" s="22"/>
      <c r="IGD1193" s="22"/>
      <c r="IGE1193" s="22"/>
      <c r="IGF1193" s="22"/>
      <c r="IGG1193" s="22"/>
      <c r="IGH1193" s="22"/>
      <c r="IGI1193" s="22"/>
      <c r="IGJ1193" s="22"/>
      <c r="IGK1193" s="22"/>
      <c r="IGL1193" s="22"/>
      <c r="IGM1193" s="22"/>
      <c r="IGN1193" s="22"/>
      <c r="IGO1193" s="22"/>
      <c r="IGP1193" s="22"/>
      <c r="IGQ1193" s="22"/>
      <c r="IGR1193" s="22"/>
      <c r="IGS1193" s="22"/>
      <c r="IGT1193" s="22"/>
      <c r="IGU1193" s="22"/>
      <c r="IGV1193" s="22"/>
      <c r="IGW1193" s="22"/>
      <c r="IGX1193" s="22"/>
      <c r="IGY1193" s="22"/>
      <c r="IGZ1193" s="22"/>
      <c r="IHA1193" s="22"/>
      <c r="IHB1193" s="22"/>
      <c r="IHC1193" s="22"/>
      <c r="IHD1193" s="22"/>
      <c r="IHE1193" s="22"/>
      <c r="IHF1193" s="22"/>
      <c r="IHG1193" s="22"/>
      <c r="IHH1193" s="22"/>
      <c r="IHI1193" s="22"/>
      <c r="IHJ1193" s="22"/>
      <c r="IHK1193" s="22"/>
      <c r="IHL1193" s="22"/>
      <c r="IHM1193" s="22"/>
      <c r="IHN1193" s="22"/>
      <c r="IHO1193" s="22"/>
      <c r="IHP1193" s="22"/>
      <c r="IHQ1193" s="22"/>
      <c r="IHR1193" s="22"/>
      <c r="IHS1193" s="22"/>
      <c r="IHT1193" s="22"/>
      <c r="IHU1193" s="22"/>
      <c r="IHV1193" s="22"/>
      <c r="IHW1193" s="22"/>
      <c r="IHX1193" s="22"/>
      <c r="IHY1193" s="22"/>
      <c r="IHZ1193" s="22"/>
      <c r="IIA1193" s="22"/>
      <c r="IIB1193" s="22"/>
      <c r="IIC1193" s="22"/>
      <c r="IID1193" s="22"/>
      <c r="IIE1193" s="22"/>
      <c r="IIF1193" s="22"/>
      <c r="IIG1193" s="22"/>
      <c r="IIH1193" s="22"/>
      <c r="III1193" s="22"/>
      <c r="IIJ1193" s="22"/>
      <c r="IIK1193" s="22"/>
      <c r="IIL1193" s="22"/>
      <c r="IIM1193" s="22"/>
      <c r="IIN1193" s="22"/>
      <c r="IIO1193" s="22"/>
      <c r="IIP1193" s="22"/>
      <c r="IIQ1193" s="22"/>
      <c r="IIR1193" s="22"/>
      <c r="IIS1193" s="22"/>
      <c r="IIT1193" s="22"/>
      <c r="IIU1193" s="22"/>
      <c r="IIV1193" s="22"/>
      <c r="IIW1193" s="22"/>
      <c r="IIX1193" s="22"/>
      <c r="IIY1193" s="22"/>
      <c r="IIZ1193" s="22"/>
      <c r="IJA1193" s="22"/>
      <c r="IJB1193" s="22"/>
      <c r="IJC1193" s="22"/>
      <c r="IJD1193" s="22"/>
      <c r="IJE1193" s="22"/>
      <c r="IJF1193" s="22"/>
      <c r="IJG1193" s="22"/>
      <c r="IJH1193" s="22"/>
      <c r="IJI1193" s="22"/>
      <c r="IJJ1193" s="22"/>
      <c r="IJK1193" s="22"/>
      <c r="IJL1193" s="22"/>
      <c r="IJM1193" s="22"/>
      <c r="IJN1193" s="22"/>
      <c r="IJO1193" s="22"/>
      <c r="IJP1193" s="22"/>
      <c r="IJQ1193" s="22"/>
      <c r="IJR1193" s="22"/>
      <c r="IJS1193" s="22"/>
      <c r="IJT1193" s="22"/>
      <c r="IJU1193" s="22"/>
      <c r="IJV1193" s="22"/>
      <c r="IJW1193" s="22"/>
      <c r="IJX1193" s="22"/>
      <c r="IJY1193" s="22"/>
      <c r="IJZ1193" s="22"/>
      <c r="IKA1193" s="22"/>
      <c r="IKB1193" s="22"/>
      <c r="IKC1193" s="22"/>
      <c r="IKD1193" s="22"/>
      <c r="IKE1193" s="22"/>
      <c r="IKF1193" s="22"/>
      <c r="IKG1193" s="22"/>
      <c r="IKH1193" s="22"/>
      <c r="IKI1193" s="22"/>
      <c r="IKJ1193" s="22"/>
      <c r="IKK1193" s="22"/>
      <c r="IKL1193" s="22"/>
      <c r="IKM1193" s="22"/>
      <c r="IKN1193" s="22"/>
      <c r="IKO1193" s="22"/>
      <c r="IKP1193" s="22"/>
      <c r="IKQ1193" s="22"/>
      <c r="IKR1193" s="22"/>
      <c r="IKS1193" s="22"/>
      <c r="IKT1193" s="22"/>
      <c r="IKU1193" s="22"/>
      <c r="IKV1193" s="22"/>
      <c r="IKW1193" s="22"/>
      <c r="IKX1193" s="22"/>
      <c r="IKY1193" s="22"/>
      <c r="IKZ1193" s="22"/>
      <c r="ILA1193" s="22"/>
      <c r="ILB1193" s="22"/>
      <c r="ILC1193" s="22"/>
      <c r="ILD1193" s="22"/>
      <c r="ILE1193" s="22"/>
      <c r="ILF1193" s="22"/>
      <c r="ILG1193" s="22"/>
      <c r="ILH1193" s="22"/>
      <c r="ILI1193" s="22"/>
      <c r="ILJ1193" s="22"/>
      <c r="ILK1193" s="22"/>
      <c r="ILL1193" s="22"/>
      <c r="ILM1193" s="22"/>
      <c r="ILN1193" s="22"/>
      <c r="ILO1193" s="22"/>
      <c r="ILP1193" s="22"/>
      <c r="ILQ1193" s="22"/>
      <c r="ILR1193" s="22"/>
      <c r="ILS1193" s="22"/>
      <c r="ILT1193" s="22"/>
      <c r="ILU1193" s="22"/>
      <c r="ILV1193" s="22"/>
      <c r="ILW1193" s="22"/>
      <c r="ILX1193" s="22"/>
      <c r="ILY1193" s="22"/>
      <c r="ILZ1193" s="22"/>
      <c r="IMA1193" s="22"/>
      <c r="IMB1193" s="22"/>
      <c r="IMC1193" s="22"/>
      <c r="IMD1193" s="22"/>
      <c r="IME1193" s="22"/>
      <c r="IMF1193" s="22"/>
      <c r="IMG1193" s="22"/>
      <c r="IMH1193" s="22"/>
      <c r="IMI1193" s="22"/>
      <c r="IMJ1193" s="22"/>
      <c r="IMK1193" s="22"/>
      <c r="IML1193" s="22"/>
      <c r="IMM1193" s="22"/>
      <c r="IMN1193" s="22"/>
      <c r="IMO1193" s="22"/>
      <c r="IMP1193" s="22"/>
      <c r="IMQ1193" s="22"/>
      <c r="IMR1193" s="22"/>
      <c r="IMS1193" s="22"/>
      <c r="IMT1193" s="22"/>
      <c r="IMU1193" s="22"/>
      <c r="IMV1193" s="22"/>
      <c r="IMW1193" s="22"/>
      <c r="IMX1193" s="22"/>
      <c r="IMY1193" s="22"/>
      <c r="IMZ1193" s="22"/>
      <c r="INA1193" s="22"/>
      <c r="INB1193" s="22"/>
      <c r="INC1193" s="22"/>
      <c r="IND1193" s="22"/>
      <c r="INE1193" s="22"/>
      <c r="INF1193" s="22"/>
      <c r="ING1193" s="22"/>
      <c r="INH1193" s="22"/>
      <c r="INI1193" s="22"/>
      <c r="INJ1193" s="22"/>
      <c r="INK1193" s="22"/>
      <c r="INL1193" s="22"/>
      <c r="INM1193" s="22"/>
      <c r="INN1193" s="22"/>
      <c r="INO1193" s="22"/>
      <c r="INP1193" s="22"/>
      <c r="INQ1193" s="22"/>
      <c r="INR1193" s="22"/>
      <c r="INS1193" s="22"/>
      <c r="INT1193" s="22"/>
      <c r="INU1193" s="22"/>
      <c r="INV1193" s="22"/>
      <c r="INW1193" s="22"/>
      <c r="INX1193" s="22"/>
      <c r="INY1193" s="22"/>
      <c r="INZ1193" s="22"/>
      <c r="IOA1193" s="22"/>
      <c r="IOB1193" s="22"/>
      <c r="IOC1193" s="22"/>
      <c r="IOD1193" s="22"/>
      <c r="IOE1193" s="22"/>
      <c r="IOF1193" s="22"/>
      <c r="IOG1193" s="22"/>
      <c r="IOH1193" s="22"/>
      <c r="IOI1193" s="22"/>
      <c r="IOJ1193" s="22"/>
      <c r="IOK1193" s="22"/>
      <c r="IOL1193" s="22"/>
      <c r="IOM1193" s="22"/>
      <c r="ION1193" s="22"/>
      <c r="IOO1193" s="22"/>
      <c r="IOP1193" s="22"/>
      <c r="IOQ1193" s="22"/>
      <c r="IOR1193" s="22"/>
      <c r="IOS1193" s="22"/>
      <c r="IOT1193" s="22"/>
      <c r="IOU1193" s="22"/>
      <c r="IOV1193" s="22"/>
      <c r="IOW1193" s="22"/>
      <c r="IOX1193" s="22"/>
      <c r="IOY1193" s="22"/>
      <c r="IOZ1193" s="22"/>
      <c r="IPA1193" s="22"/>
      <c r="IPB1193" s="22"/>
      <c r="IPC1193" s="22"/>
      <c r="IPD1193" s="22"/>
      <c r="IPE1193" s="22"/>
      <c r="IPF1193" s="22"/>
      <c r="IPG1193" s="22"/>
      <c r="IPH1193" s="22"/>
      <c r="IPI1193" s="22"/>
      <c r="IPJ1193" s="22"/>
      <c r="IPK1193" s="22"/>
      <c r="IPL1193" s="22"/>
      <c r="IPM1193" s="22"/>
      <c r="IPN1193" s="22"/>
      <c r="IPO1193" s="22"/>
      <c r="IPP1193" s="22"/>
      <c r="IPQ1193" s="22"/>
      <c r="IPR1193" s="22"/>
      <c r="IPS1193" s="22"/>
      <c r="IPT1193" s="22"/>
      <c r="IPU1193" s="22"/>
      <c r="IPV1193" s="22"/>
      <c r="IPW1193" s="22"/>
      <c r="IPX1193" s="22"/>
      <c r="IPY1193" s="22"/>
      <c r="IPZ1193" s="22"/>
      <c r="IQA1193" s="22"/>
      <c r="IQB1193" s="22"/>
      <c r="IQC1193" s="22"/>
      <c r="IQD1193" s="22"/>
      <c r="IQE1193" s="22"/>
      <c r="IQF1193" s="22"/>
      <c r="IQG1193" s="22"/>
      <c r="IQH1193" s="22"/>
      <c r="IQI1193" s="22"/>
      <c r="IQJ1193" s="22"/>
      <c r="IQK1193" s="22"/>
      <c r="IQL1193" s="22"/>
      <c r="IQM1193" s="22"/>
      <c r="IQN1193" s="22"/>
      <c r="IQO1193" s="22"/>
      <c r="IQP1193" s="22"/>
      <c r="IQQ1193" s="22"/>
      <c r="IQR1193" s="22"/>
      <c r="IQS1193" s="22"/>
      <c r="IQT1193" s="22"/>
      <c r="IQU1193" s="22"/>
      <c r="IQV1193" s="22"/>
      <c r="IQW1193" s="22"/>
      <c r="IQX1193" s="22"/>
      <c r="IQY1193" s="22"/>
      <c r="IQZ1193" s="22"/>
      <c r="IRA1193" s="22"/>
      <c r="IRB1193" s="22"/>
      <c r="IRC1193" s="22"/>
      <c r="IRD1193" s="22"/>
      <c r="IRE1193" s="22"/>
      <c r="IRF1193" s="22"/>
      <c r="IRG1193" s="22"/>
      <c r="IRH1193" s="22"/>
      <c r="IRI1193" s="22"/>
      <c r="IRJ1193" s="22"/>
      <c r="IRK1193" s="22"/>
      <c r="IRL1193" s="22"/>
      <c r="IRM1193" s="22"/>
      <c r="IRN1193" s="22"/>
      <c r="IRO1193" s="22"/>
      <c r="IRP1193" s="22"/>
      <c r="IRQ1193" s="22"/>
      <c r="IRR1193" s="22"/>
      <c r="IRS1193" s="22"/>
      <c r="IRT1193" s="22"/>
      <c r="IRU1193" s="22"/>
      <c r="IRV1193" s="22"/>
      <c r="IRW1193" s="22"/>
      <c r="IRX1193" s="22"/>
      <c r="IRY1193" s="22"/>
      <c r="IRZ1193" s="22"/>
      <c r="ISA1193" s="22"/>
      <c r="ISB1193" s="22"/>
      <c r="ISC1193" s="22"/>
      <c r="ISD1193" s="22"/>
      <c r="ISE1193" s="22"/>
      <c r="ISF1193" s="22"/>
      <c r="ISG1193" s="22"/>
      <c r="ISH1193" s="22"/>
      <c r="ISI1193" s="22"/>
      <c r="ISJ1193" s="22"/>
      <c r="ISK1193" s="22"/>
      <c r="ISL1193" s="22"/>
      <c r="ISM1193" s="22"/>
      <c r="ISN1193" s="22"/>
      <c r="ISO1193" s="22"/>
      <c r="ISP1193" s="22"/>
      <c r="ISQ1193" s="22"/>
      <c r="ISR1193" s="22"/>
      <c r="ISS1193" s="22"/>
      <c r="IST1193" s="22"/>
      <c r="ISU1193" s="22"/>
      <c r="ISV1193" s="22"/>
      <c r="ISW1193" s="22"/>
      <c r="ISX1193" s="22"/>
      <c r="ISY1193" s="22"/>
      <c r="ISZ1193" s="22"/>
      <c r="ITA1193" s="22"/>
      <c r="ITB1193" s="22"/>
      <c r="ITC1193" s="22"/>
      <c r="ITD1193" s="22"/>
      <c r="ITE1193" s="22"/>
      <c r="ITF1193" s="22"/>
      <c r="ITG1193" s="22"/>
      <c r="ITH1193" s="22"/>
      <c r="ITI1193" s="22"/>
      <c r="ITJ1193" s="22"/>
      <c r="ITK1193" s="22"/>
      <c r="ITL1193" s="22"/>
      <c r="ITM1193" s="22"/>
      <c r="ITN1193" s="22"/>
      <c r="ITO1193" s="22"/>
      <c r="ITP1193" s="22"/>
      <c r="ITQ1193" s="22"/>
      <c r="ITR1193" s="22"/>
      <c r="ITS1193" s="22"/>
      <c r="ITT1193" s="22"/>
      <c r="ITU1193" s="22"/>
      <c r="ITV1193" s="22"/>
      <c r="ITW1193" s="22"/>
      <c r="ITX1193" s="22"/>
      <c r="ITY1193" s="22"/>
      <c r="ITZ1193" s="22"/>
      <c r="IUA1193" s="22"/>
      <c r="IUB1193" s="22"/>
      <c r="IUC1193" s="22"/>
      <c r="IUD1193" s="22"/>
      <c r="IUE1193" s="22"/>
      <c r="IUF1193" s="22"/>
      <c r="IUG1193" s="22"/>
      <c r="IUH1193" s="22"/>
      <c r="IUI1193" s="22"/>
      <c r="IUJ1193" s="22"/>
      <c r="IUK1193" s="22"/>
      <c r="IUL1193" s="22"/>
      <c r="IUM1193" s="22"/>
      <c r="IUN1193" s="22"/>
      <c r="IUO1193" s="22"/>
      <c r="IUP1193" s="22"/>
      <c r="IUQ1193" s="22"/>
      <c r="IUR1193" s="22"/>
      <c r="IUS1193" s="22"/>
      <c r="IUT1193" s="22"/>
      <c r="IUU1193" s="22"/>
      <c r="IUV1193" s="22"/>
      <c r="IUW1193" s="22"/>
      <c r="IUX1193" s="22"/>
      <c r="IUY1193" s="22"/>
      <c r="IUZ1193" s="22"/>
      <c r="IVA1193" s="22"/>
      <c r="IVB1193" s="22"/>
      <c r="IVC1193" s="22"/>
      <c r="IVD1193" s="22"/>
      <c r="IVE1193" s="22"/>
      <c r="IVF1193" s="22"/>
      <c r="IVG1193" s="22"/>
      <c r="IVH1193" s="22"/>
      <c r="IVI1193" s="22"/>
      <c r="IVJ1193" s="22"/>
      <c r="IVK1193" s="22"/>
      <c r="IVL1193" s="22"/>
      <c r="IVM1193" s="22"/>
      <c r="IVN1193" s="22"/>
      <c r="IVO1193" s="22"/>
      <c r="IVP1193" s="22"/>
      <c r="IVQ1193" s="22"/>
      <c r="IVR1193" s="22"/>
      <c r="IVS1193" s="22"/>
      <c r="IVT1193" s="22"/>
      <c r="IVU1193" s="22"/>
      <c r="IVV1193" s="22"/>
      <c r="IVW1193" s="22"/>
      <c r="IVX1193" s="22"/>
      <c r="IVY1193" s="22"/>
      <c r="IVZ1193" s="22"/>
      <c r="IWA1193" s="22"/>
      <c r="IWB1193" s="22"/>
      <c r="IWC1193" s="22"/>
      <c r="IWD1193" s="22"/>
      <c r="IWE1193" s="22"/>
      <c r="IWF1193" s="22"/>
      <c r="IWG1193" s="22"/>
      <c r="IWH1193" s="22"/>
      <c r="IWI1193" s="22"/>
      <c r="IWJ1193" s="22"/>
      <c r="IWK1193" s="22"/>
      <c r="IWL1193" s="22"/>
      <c r="IWM1193" s="22"/>
      <c r="IWN1193" s="22"/>
      <c r="IWO1193" s="22"/>
      <c r="IWP1193" s="22"/>
      <c r="IWQ1193" s="22"/>
      <c r="IWR1193" s="22"/>
      <c r="IWS1193" s="22"/>
      <c r="IWT1193" s="22"/>
      <c r="IWU1193" s="22"/>
      <c r="IWV1193" s="22"/>
      <c r="IWW1193" s="22"/>
      <c r="IWX1193" s="22"/>
      <c r="IWY1193" s="22"/>
      <c r="IWZ1193" s="22"/>
      <c r="IXA1193" s="22"/>
      <c r="IXB1193" s="22"/>
      <c r="IXC1193" s="22"/>
      <c r="IXD1193" s="22"/>
      <c r="IXE1193" s="22"/>
      <c r="IXF1193" s="22"/>
      <c r="IXG1193" s="22"/>
      <c r="IXH1193" s="22"/>
      <c r="IXI1193" s="22"/>
      <c r="IXJ1193" s="22"/>
      <c r="IXK1193" s="22"/>
      <c r="IXL1193" s="22"/>
      <c r="IXM1193" s="22"/>
      <c r="IXN1193" s="22"/>
      <c r="IXO1193" s="22"/>
      <c r="IXP1193" s="22"/>
      <c r="IXQ1193" s="22"/>
      <c r="IXR1193" s="22"/>
      <c r="IXS1193" s="22"/>
      <c r="IXT1193" s="22"/>
      <c r="IXU1193" s="22"/>
      <c r="IXV1193" s="22"/>
      <c r="IXW1193" s="22"/>
      <c r="IXX1193" s="22"/>
      <c r="IXY1193" s="22"/>
      <c r="IXZ1193" s="22"/>
      <c r="IYA1193" s="22"/>
      <c r="IYB1193" s="22"/>
      <c r="IYC1193" s="22"/>
      <c r="IYD1193" s="22"/>
      <c r="IYE1193" s="22"/>
      <c r="IYF1193" s="22"/>
      <c r="IYG1193" s="22"/>
      <c r="IYH1193" s="22"/>
      <c r="IYI1193" s="22"/>
      <c r="IYJ1193" s="22"/>
      <c r="IYK1193" s="22"/>
      <c r="IYL1193" s="22"/>
      <c r="IYM1193" s="22"/>
      <c r="IYN1193" s="22"/>
      <c r="IYO1193" s="22"/>
      <c r="IYP1193" s="22"/>
      <c r="IYQ1193" s="22"/>
      <c r="IYR1193" s="22"/>
      <c r="IYS1193" s="22"/>
      <c r="IYT1193" s="22"/>
      <c r="IYU1193" s="22"/>
      <c r="IYV1193" s="22"/>
      <c r="IYW1193" s="22"/>
      <c r="IYX1193" s="22"/>
      <c r="IYY1193" s="22"/>
      <c r="IYZ1193" s="22"/>
      <c r="IZA1193" s="22"/>
      <c r="IZB1193" s="22"/>
      <c r="IZC1193" s="22"/>
      <c r="IZD1193" s="22"/>
      <c r="IZE1193" s="22"/>
      <c r="IZF1193" s="22"/>
      <c r="IZG1193" s="22"/>
      <c r="IZH1193" s="22"/>
      <c r="IZI1193" s="22"/>
      <c r="IZJ1193" s="22"/>
      <c r="IZK1193" s="22"/>
      <c r="IZL1193" s="22"/>
      <c r="IZM1193" s="22"/>
      <c r="IZN1193" s="22"/>
      <c r="IZO1193" s="22"/>
      <c r="IZP1193" s="22"/>
      <c r="IZQ1193" s="22"/>
      <c r="IZR1193" s="22"/>
      <c r="IZS1193" s="22"/>
      <c r="IZT1193" s="22"/>
      <c r="IZU1193" s="22"/>
      <c r="IZV1193" s="22"/>
      <c r="IZW1193" s="22"/>
      <c r="IZX1193" s="22"/>
      <c r="IZY1193" s="22"/>
      <c r="IZZ1193" s="22"/>
      <c r="JAA1193" s="22"/>
      <c r="JAB1193" s="22"/>
      <c r="JAC1193" s="22"/>
      <c r="JAD1193" s="22"/>
      <c r="JAE1193" s="22"/>
      <c r="JAF1193" s="22"/>
      <c r="JAG1193" s="22"/>
      <c r="JAH1193" s="22"/>
      <c r="JAI1193" s="22"/>
      <c r="JAJ1193" s="22"/>
      <c r="JAK1193" s="22"/>
      <c r="JAL1193" s="22"/>
      <c r="JAM1193" s="22"/>
      <c r="JAN1193" s="22"/>
      <c r="JAO1193" s="22"/>
      <c r="JAP1193" s="22"/>
      <c r="JAQ1193" s="22"/>
      <c r="JAR1193" s="22"/>
      <c r="JAS1193" s="22"/>
      <c r="JAT1193" s="22"/>
      <c r="JAU1193" s="22"/>
      <c r="JAV1193" s="22"/>
      <c r="JAW1193" s="22"/>
      <c r="JAX1193" s="22"/>
      <c r="JAY1193" s="22"/>
      <c r="JAZ1193" s="22"/>
      <c r="JBA1193" s="22"/>
      <c r="JBB1193" s="22"/>
      <c r="JBC1193" s="22"/>
      <c r="JBD1193" s="22"/>
      <c r="JBE1193" s="22"/>
      <c r="JBF1193" s="22"/>
      <c r="JBG1193" s="22"/>
      <c r="JBH1193" s="22"/>
      <c r="JBI1193" s="22"/>
      <c r="JBJ1193" s="22"/>
      <c r="JBK1193" s="22"/>
      <c r="JBL1193" s="22"/>
      <c r="JBM1193" s="22"/>
      <c r="JBN1193" s="22"/>
      <c r="JBO1193" s="22"/>
      <c r="JBP1193" s="22"/>
      <c r="JBQ1193" s="22"/>
      <c r="JBR1193" s="22"/>
      <c r="JBS1193" s="22"/>
      <c r="JBT1193" s="22"/>
      <c r="JBU1193" s="22"/>
      <c r="JBV1193" s="22"/>
      <c r="JBW1193" s="22"/>
      <c r="JBX1193" s="22"/>
      <c r="JBY1193" s="22"/>
      <c r="JBZ1193" s="22"/>
      <c r="JCA1193" s="22"/>
      <c r="JCB1193" s="22"/>
      <c r="JCC1193" s="22"/>
      <c r="JCD1193" s="22"/>
      <c r="JCE1193" s="22"/>
      <c r="JCF1193" s="22"/>
      <c r="JCG1193" s="22"/>
      <c r="JCH1193" s="22"/>
      <c r="JCI1193" s="22"/>
      <c r="JCJ1193" s="22"/>
      <c r="JCK1193" s="22"/>
      <c r="JCL1193" s="22"/>
      <c r="JCM1193" s="22"/>
      <c r="JCN1193" s="22"/>
      <c r="JCO1193" s="22"/>
      <c r="JCP1193" s="22"/>
      <c r="JCQ1193" s="22"/>
      <c r="JCR1193" s="22"/>
      <c r="JCS1193" s="22"/>
      <c r="JCT1193" s="22"/>
      <c r="JCU1193" s="22"/>
      <c r="JCV1193" s="22"/>
      <c r="JCW1193" s="22"/>
      <c r="JCX1193" s="22"/>
      <c r="JCY1193" s="22"/>
      <c r="JCZ1193" s="22"/>
      <c r="JDA1193" s="22"/>
      <c r="JDB1193" s="22"/>
      <c r="JDC1193" s="22"/>
      <c r="JDD1193" s="22"/>
      <c r="JDE1193" s="22"/>
      <c r="JDF1193" s="22"/>
      <c r="JDG1193" s="22"/>
      <c r="JDH1193" s="22"/>
      <c r="JDI1193" s="22"/>
      <c r="JDJ1193" s="22"/>
      <c r="JDK1193" s="22"/>
      <c r="JDL1193" s="22"/>
      <c r="JDM1193" s="22"/>
      <c r="JDN1193" s="22"/>
      <c r="JDO1193" s="22"/>
      <c r="JDP1193" s="22"/>
      <c r="JDQ1193" s="22"/>
      <c r="JDR1193" s="22"/>
      <c r="JDS1193" s="22"/>
      <c r="JDT1193" s="22"/>
      <c r="JDU1193" s="22"/>
      <c r="JDV1193" s="22"/>
      <c r="JDW1193" s="22"/>
      <c r="JDX1193" s="22"/>
      <c r="JDY1193" s="22"/>
      <c r="JDZ1193" s="22"/>
      <c r="JEA1193" s="22"/>
      <c r="JEB1193" s="22"/>
      <c r="JEC1193" s="22"/>
      <c r="JED1193" s="22"/>
      <c r="JEE1193" s="22"/>
      <c r="JEF1193" s="22"/>
      <c r="JEG1193" s="22"/>
      <c r="JEH1193" s="22"/>
      <c r="JEI1193" s="22"/>
      <c r="JEJ1193" s="22"/>
      <c r="JEK1193" s="22"/>
      <c r="JEL1193" s="22"/>
      <c r="JEM1193" s="22"/>
      <c r="JEN1193" s="22"/>
      <c r="JEO1193" s="22"/>
      <c r="JEP1193" s="22"/>
      <c r="JEQ1193" s="22"/>
      <c r="JER1193" s="22"/>
      <c r="JES1193" s="22"/>
      <c r="JET1193" s="22"/>
      <c r="JEU1193" s="22"/>
      <c r="JEV1193" s="22"/>
      <c r="JEW1193" s="22"/>
      <c r="JEX1193" s="22"/>
      <c r="JEY1193" s="22"/>
      <c r="JEZ1193" s="22"/>
      <c r="JFA1193" s="22"/>
      <c r="JFB1193" s="22"/>
      <c r="JFC1193" s="22"/>
      <c r="JFD1193" s="22"/>
      <c r="JFE1193" s="22"/>
      <c r="JFF1193" s="22"/>
      <c r="JFG1193" s="22"/>
      <c r="JFH1193" s="22"/>
      <c r="JFI1193" s="22"/>
      <c r="JFJ1193" s="22"/>
      <c r="JFK1193" s="22"/>
      <c r="JFL1193" s="22"/>
      <c r="JFM1193" s="22"/>
      <c r="JFN1193" s="22"/>
      <c r="JFO1193" s="22"/>
      <c r="JFP1193" s="22"/>
      <c r="JFQ1193" s="22"/>
      <c r="JFR1193" s="22"/>
      <c r="JFS1193" s="22"/>
      <c r="JFT1193" s="22"/>
      <c r="JFU1193" s="22"/>
      <c r="JFV1193" s="22"/>
      <c r="JFW1193" s="22"/>
      <c r="JFX1193" s="22"/>
      <c r="JFY1193" s="22"/>
      <c r="JFZ1193" s="22"/>
      <c r="JGA1193" s="22"/>
      <c r="JGB1193" s="22"/>
      <c r="JGC1193" s="22"/>
      <c r="JGD1193" s="22"/>
      <c r="JGE1193" s="22"/>
      <c r="JGF1193" s="22"/>
      <c r="JGG1193" s="22"/>
      <c r="JGH1193" s="22"/>
      <c r="JGI1193" s="22"/>
      <c r="JGJ1193" s="22"/>
      <c r="JGK1193" s="22"/>
      <c r="JGL1193" s="22"/>
      <c r="JGM1193" s="22"/>
      <c r="JGN1193" s="22"/>
      <c r="JGO1193" s="22"/>
      <c r="JGP1193" s="22"/>
      <c r="JGQ1193" s="22"/>
      <c r="JGR1193" s="22"/>
      <c r="JGS1193" s="22"/>
      <c r="JGT1193" s="22"/>
      <c r="JGU1193" s="22"/>
      <c r="JGV1193" s="22"/>
      <c r="JGW1193" s="22"/>
      <c r="JGX1193" s="22"/>
      <c r="JGY1193" s="22"/>
      <c r="JGZ1193" s="22"/>
      <c r="JHA1193" s="22"/>
      <c r="JHB1193" s="22"/>
      <c r="JHC1193" s="22"/>
      <c r="JHD1193" s="22"/>
      <c r="JHE1193" s="22"/>
      <c r="JHF1193" s="22"/>
      <c r="JHG1193" s="22"/>
      <c r="JHH1193" s="22"/>
      <c r="JHI1193" s="22"/>
      <c r="JHJ1193" s="22"/>
      <c r="JHK1193" s="22"/>
      <c r="JHL1193" s="22"/>
      <c r="JHM1193" s="22"/>
      <c r="JHN1193" s="22"/>
      <c r="JHO1193" s="22"/>
      <c r="JHP1193" s="22"/>
      <c r="JHQ1193" s="22"/>
      <c r="JHR1193" s="22"/>
      <c r="JHS1193" s="22"/>
      <c r="JHT1193" s="22"/>
      <c r="JHU1193" s="22"/>
      <c r="JHV1193" s="22"/>
      <c r="JHW1193" s="22"/>
      <c r="JHX1193" s="22"/>
      <c r="JHY1193" s="22"/>
      <c r="JHZ1193" s="22"/>
      <c r="JIA1193" s="22"/>
      <c r="JIB1193" s="22"/>
      <c r="JIC1193" s="22"/>
      <c r="JID1193" s="22"/>
      <c r="JIE1193" s="22"/>
      <c r="JIF1193" s="22"/>
      <c r="JIG1193" s="22"/>
      <c r="JIH1193" s="22"/>
      <c r="JII1193" s="22"/>
      <c r="JIJ1193" s="22"/>
      <c r="JIK1193" s="22"/>
      <c r="JIL1193" s="22"/>
      <c r="JIM1193" s="22"/>
      <c r="JIN1193" s="22"/>
      <c r="JIO1193" s="22"/>
      <c r="JIP1193" s="22"/>
      <c r="JIQ1193" s="22"/>
      <c r="JIR1193" s="22"/>
      <c r="JIS1193" s="22"/>
      <c r="JIT1193" s="22"/>
      <c r="JIU1193" s="22"/>
      <c r="JIV1193" s="22"/>
      <c r="JIW1193" s="22"/>
      <c r="JIX1193" s="22"/>
      <c r="JIY1193" s="22"/>
      <c r="JIZ1193" s="22"/>
      <c r="JJA1193" s="22"/>
      <c r="JJB1193" s="22"/>
      <c r="JJC1193" s="22"/>
      <c r="JJD1193" s="22"/>
      <c r="JJE1193" s="22"/>
      <c r="JJF1193" s="22"/>
      <c r="JJG1193" s="22"/>
      <c r="JJH1193" s="22"/>
      <c r="JJI1193" s="22"/>
      <c r="JJJ1193" s="22"/>
      <c r="JJK1193" s="22"/>
      <c r="JJL1193" s="22"/>
      <c r="JJM1193" s="22"/>
      <c r="JJN1193" s="22"/>
      <c r="JJO1193" s="22"/>
      <c r="JJP1193" s="22"/>
      <c r="JJQ1193" s="22"/>
      <c r="JJR1193" s="22"/>
      <c r="JJS1193" s="22"/>
      <c r="JJT1193" s="22"/>
      <c r="JJU1193" s="22"/>
      <c r="JJV1193" s="22"/>
      <c r="JJW1193" s="22"/>
      <c r="JJX1193" s="22"/>
      <c r="JJY1193" s="22"/>
      <c r="JJZ1193" s="22"/>
      <c r="JKA1193" s="22"/>
      <c r="JKB1193" s="22"/>
      <c r="JKC1193" s="22"/>
      <c r="JKD1193" s="22"/>
      <c r="JKE1193" s="22"/>
      <c r="JKF1193" s="22"/>
      <c r="JKG1193" s="22"/>
      <c r="JKH1193" s="22"/>
      <c r="JKI1193" s="22"/>
      <c r="JKJ1193" s="22"/>
      <c r="JKK1193" s="22"/>
      <c r="JKL1193" s="22"/>
      <c r="JKM1193" s="22"/>
      <c r="JKN1193" s="22"/>
      <c r="JKO1193" s="22"/>
      <c r="JKP1193" s="22"/>
      <c r="JKQ1193" s="22"/>
      <c r="JKR1193" s="22"/>
      <c r="JKS1193" s="22"/>
      <c r="JKT1193" s="22"/>
      <c r="JKU1193" s="22"/>
      <c r="JKV1193" s="22"/>
      <c r="JKW1193" s="22"/>
      <c r="JKX1193" s="22"/>
      <c r="JKY1193" s="22"/>
      <c r="JKZ1193" s="22"/>
      <c r="JLA1193" s="22"/>
      <c r="JLB1193" s="22"/>
      <c r="JLC1193" s="22"/>
      <c r="JLD1193" s="22"/>
      <c r="JLE1193" s="22"/>
      <c r="JLF1193" s="22"/>
      <c r="JLG1193" s="22"/>
      <c r="JLH1193" s="22"/>
      <c r="JLI1193" s="22"/>
      <c r="JLJ1193" s="22"/>
      <c r="JLK1193" s="22"/>
      <c r="JLL1193" s="22"/>
      <c r="JLM1193" s="22"/>
      <c r="JLN1193" s="22"/>
      <c r="JLO1193" s="22"/>
      <c r="JLP1193" s="22"/>
      <c r="JLQ1193" s="22"/>
      <c r="JLR1193" s="22"/>
      <c r="JLS1193" s="22"/>
      <c r="JLT1193" s="22"/>
      <c r="JLU1193" s="22"/>
      <c r="JLV1193" s="22"/>
      <c r="JLW1193" s="22"/>
      <c r="JLX1193" s="22"/>
      <c r="JLY1193" s="22"/>
      <c r="JLZ1193" s="22"/>
      <c r="JMA1193" s="22"/>
      <c r="JMB1193" s="22"/>
      <c r="JMC1193" s="22"/>
      <c r="JMD1193" s="22"/>
      <c r="JME1193" s="22"/>
      <c r="JMF1193" s="22"/>
      <c r="JMG1193" s="22"/>
      <c r="JMH1193" s="22"/>
      <c r="JMI1193" s="22"/>
      <c r="JMJ1193" s="22"/>
      <c r="JMK1193" s="22"/>
      <c r="JML1193" s="22"/>
      <c r="JMM1193" s="22"/>
      <c r="JMN1193" s="22"/>
      <c r="JMO1193" s="22"/>
      <c r="JMP1193" s="22"/>
      <c r="JMQ1193" s="22"/>
      <c r="JMR1193" s="22"/>
      <c r="JMS1193" s="22"/>
      <c r="JMT1193" s="22"/>
      <c r="JMU1193" s="22"/>
      <c r="JMV1193" s="22"/>
      <c r="JMW1193" s="22"/>
      <c r="JMX1193" s="22"/>
      <c r="JMY1193" s="22"/>
      <c r="JMZ1193" s="22"/>
      <c r="JNA1193" s="22"/>
      <c r="JNB1193" s="22"/>
      <c r="JNC1193" s="22"/>
      <c r="JND1193" s="22"/>
      <c r="JNE1193" s="22"/>
      <c r="JNF1193" s="22"/>
      <c r="JNG1193" s="22"/>
      <c r="JNH1193" s="22"/>
      <c r="JNI1193" s="22"/>
      <c r="JNJ1193" s="22"/>
      <c r="JNK1193" s="22"/>
      <c r="JNL1193" s="22"/>
      <c r="JNM1193" s="22"/>
      <c r="JNN1193" s="22"/>
      <c r="JNO1193" s="22"/>
      <c r="JNP1193" s="22"/>
      <c r="JNQ1193" s="22"/>
      <c r="JNR1193" s="22"/>
      <c r="JNS1193" s="22"/>
      <c r="JNT1193" s="22"/>
      <c r="JNU1193" s="22"/>
      <c r="JNV1193" s="22"/>
      <c r="JNW1193" s="22"/>
      <c r="JNX1193" s="22"/>
      <c r="JNY1193" s="22"/>
      <c r="JNZ1193" s="22"/>
      <c r="JOA1193" s="22"/>
      <c r="JOB1193" s="22"/>
      <c r="JOC1193" s="22"/>
      <c r="JOD1193" s="22"/>
      <c r="JOE1193" s="22"/>
      <c r="JOF1193" s="22"/>
      <c r="JOG1193" s="22"/>
      <c r="JOH1193" s="22"/>
      <c r="JOI1193" s="22"/>
      <c r="JOJ1193" s="22"/>
      <c r="JOK1193" s="22"/>
      <c r="JOL1193" s="22"/>
      <c r="JOM1193" s="22"/>
      <c r="JON1193" s="22"/>
      <c r="JOO1193" s="22"/>
      <c r="JOP1193" s="22"/>
      <c r="JOQ1193" s="22"/>
      <c r="JOR1193" s="22"/>
      <c r="JOS1193" s="22"/>
      <c r="JOT1193" s="22"/>
      <c r="JOU1193" s="22"/>
      <c r="JOV1193" s="22"/>
      <c r="JOW1193" s="22"/>
      <c r="JOX1193" s="22"/>
      <c r="JOY1193" s="22"/>
      <c r="JOZ1193" s="22"/>
      <c r="JPA1193" s="22"/>
      <c r="JPB1193" s="22"/>
      <c r="JPC1193" s="22"/>
      <c r="JPD1193" s="22"/>
      <c r="JPE1193" s="22"/>
      <c r="JPF1193" s="22"/>
      <c r="JPG1193" s="22"/>
      <c r="JPH1193" s="22"/>
      <c r="JPI1193" s="22"/>
      <c r="JPJ1193" s="22"/>
      <c r="JPK1193" s="22"/>
      <c r="JPL1193" s="22"/>
      <c r="JPM1193" s="22"/>
      <c r="JPN1193" s="22"/>
      <c r="JPO1193" s="22"/>
      <c r="JPP1193" s="22"/>
      <c r="JPQ1193" s="22"/>
      <c r="JPR1193" s="22"/>
      <c r="JPS1193" s="22"/>
      <c r="JPT1193" s="22"/>
      <c r="JPU1193" s="22"/>
      <c r="JPV1193" s="22"/>
      <c r="JPW1193" s="22"/>
      <c r="JPX1193" s="22"/>
      <c r="JPY1193" s="22"/>
      <c r="JPZ1193" s="22"/>
      <c r="JQA1193" s="22"/>
      <c r="JQB1193" s="22"/>
      <c r="JQC1193" s="22"/>
      <c r="JQD1193" s="22"/>
      <c r="JQE1193" s="22"/>
      <c r="JQF1193" s="22"/>
      <c r="JQG1193" s="22"/>
      <c r="JQH1193" s="22"/>
      <c r="JQI1193" s="22"/>
      <c r="JQJ1193" s="22"/>
      <c r="JQK1193" s="22"/>
      <c r="JQL1193" s="22"/>
      <c r="JQM1193" s="22"/>
      <c r="JQN1193" s="22"/>
      <c r="JQO1193" s="22"/>
      <c r="JQP1193" s="22"/>
      <c r="JQQ1193" s="22"/>
      <c r="JQR1193" s="22"/>
      <c r="JQS1193" s="22"/>
      <c r="JQT1193" s="22"/>
      <c r="JQU1193" s="22"/>
      <c r="JQV1193" s="22"/>
      <c r="JQW1193" s="22"/>
      <c r="JQX1193" s="22"/>
      <c r="JQY1193" s="22"/>
      <c r="JQZ1193" s="22"/>
      <c r="JRA1193" s="22"/>
      <c r="JRB1193" s="22"/>
      <c r="JRC1193" s="22"/>
      <c r="JRD1193" s="22"/>
      <c r="JRE1193" s="22"/>
      <c r="JRF1193" s="22"/>
      <c r="JRG1193" s="22"/>
      <c r="JRH1193" s="22"/>
      <c r="JRI1193" s="22"/>
      <c r="JRJ1193" s="22"/>
      <c r="JRK1193" s="22"/>
      <c r="JRL1193" s="22"/>
      <c r="JRM1193" s="22"/>
      <c r="JRN1193" s="22"/>
      <c r="JRO1193" s="22"/>
      <c r="JRP1193" s="22"/>
      <c r="JRQ1193" s="22"/>
      <c r="JRR1193" s="22"/>
      <c r="JRS1193" s="22"/>
      <c r="JRT1193" s="22"/>
      <c r="JRU1193" s="22"/>
      <c r="JRV1193" s="22"/>
      <c r="JRW1193" s="22"/>
      <c r="JRX1193" s="22"/>
      <c r="JRY1193" s="22"/>
      <c r="JRZ1193" s="22"/>
      <c r="JSA1193" s="22"/>
      <c r="JSB1193" s="22"/>
      <c r="JSC1193" s="22"/>
      <c r="JSD1193" s="22"/>
      <c r="JSE1193" s="22"/>
      <c r="JSF1193" s="22"/>
      <c r="JSG1193" s="22"/>
      <c r="JSH1193" s="22"/>
      <c r="JSI1193" s="22"/>
      <c r="JSJ1193" s="22"/>
      <c r="JSK1193" s="22"/>
      <c r="JSL1193" s="22"/>
      <c r="JSM1193" s="22"/>
      <c r="JSN1193" s="22"/>
      <c r="JSO1193" s="22"/>
      <c r="JSP1193" s="22"/>
      <c r="JSQ1193" s="22"/>
      <c r="JSR1193" s="22"/>
      <c r="JSS1193" s="22"/>
      <c r="JST1193" s="22"/>
      <c r="JSU1193" s="22"/>
      <c r="JSV1193" s="22"/>
      <c r="JSW1193" s="22"/>
      <c r="JSX1193" s="22"/>
      <c r="JSY1193" s="22"/>
      <c r="JSZ1193" s="22"/>
      <c r="JTA1193" s="22"/>
      <c r="JTB1193" s="22"/>
      <c r="JTC1193" s="22"/>
      <c r="JTD1193" s="22"/>
      <c r="JTE1193" s="22"/>
      <c r="JTF1193" s="22"/>
      <c r="JTG1193" s="22"/>
      <c r="JTH1193" s="22"/>
      <c r="JTI1193" s="22"/>
      <c r="JTJ1193" s="22"/>
      <c r="JTK1193" s="22"/>
      <c r="JTL1193" s="22"/>
      <c r="JTM1193" s="22"/>
      <c r="JTN1193" s="22"/>
      <c r="JTO1193" s="22"/>
      <c r="JTP1193" s="22"/>
      <c r="JTQ1193" s="22"/>
      <c r="JTR1193" s="22"/>
      <c r="JTS1193" s="22"/>
      <c r="JTT1193" s="22"/>
      <c r="JTU1193" s="22"/>
      <c r="JTV1193" s="22"/>
      <c r="JTW1193" s="22"/>
      <c r="JTX1193" s="22"/>
      <c r="JTY1193" s="22"/>
      <c r="JTZ1193" s="22"/>
      <c r="JUA1193" s="22"/>
      <c r="JUB1193" s="22"/>
      <c r="JUC1193" s="22"/>
      <c r="JUD1193" s="22"/>
      <c r="JUE1193" s="22"/>
      <c r="JUF1193" s="22"/>
      <c r="JUG1193" s="22"/>
      <c r="JUH1193" s="22"/>
      <c r="JUI1193" s="22"/>
      <c r="JUJ1193" s="22"/>
      <c r="JUK1193" s="22"/>
      <c r="JUL1193" s="22"/>
      <c r="JUM1193" s="22"/>
      <c r="JUN1193" s="22"/>
      <c r="JUO1193" s="22"/>
      <c r="JUP1193" s="22"/>
      <c r="JUQ1193" s="22"/>
      <c r="JUR1193" s="22"/>
      <c r="JUS1193" s="22"/>
      <c r="JUT1193" s="22"/>
      <c r="JUU1193" s="22"/>
      <c r="JUV1193" s="22"/>
      <c r="JUW1193" s="22"/>
      <c r="JUX1193" s="22"/>
      <c r="JUY1193" s="22"/>
      <c r="JUZ1193" s="22"/>
      <c r="JVA1193" s="22"/>
      <c r="JVB1193" s="22"/>
      <c r="JVC1193" s="22"/>
      <c r="JVD1193" s="22"/>
      <c r="JVE1193" s="22"/>
      <c r="JVF1193" s="22"/>
      <c r="JVG1193" s="22"/>
      <c r="JVH1193" s="22"/>
      <c r="JVI1193" s="22"/>
      <c r="JVJ1193" s="22"/>
      <c r="JVK1193" s="22"/>
      <c r="JVL1193" s="22"/>
      <c r="JVM1193" s="22"/>
      <c r="JVN1193" s="22"/>
      <c r="JVO1193" s="22"/>
      <c r="JVP1193" s="22"/>
      <c r="JVQ1193" s="22"/>
      <c r="JVR1193" s="22"/>
      <c r="JVS1193" s="22"/>
      <c r="JVT1193" s="22"/>
      <c r="JVU1193" s="22"/>
      <c r="JVV1193" s="22"/>
      <c r="JVW1193" s="22"/>
      <c r="JVX1193" s="22"/>
      <c r="JVY1193" s="22"/>
      <c r="JVZ1193" s="22"/>
      <c r="JWA1193" s="22"/>
      <c r="JWB1193" s="22"/>
      <c r="JWC1193" s="22"/>
      <c r="JWD1193" s="22"/>
      <c r="JWE1193" s="22"/>
      <c r="JWF1193" s="22"/>
      <c r="JWG1193" s="22"/>
      <c r="JWH1193" s="22"/>
      <c r="JWI1193" s="22"/>
      <c r="JWJ1193" s="22"/>
      <c r="JWK1193" s="22"/>
      <c r="JWL1193" s="22"/>
      <c r="JWM1193" s="22"/>
      <c r="JWN1193" s="22"/>
      <c r="JWO1193" s="22"/>
      <c r="JWP1193" s="22"/>
      <c r="JWQ1193" s="22"/>
      <c r="JWR1193" s="22"/>
      <c r="JWS1193" s="22"/>
      <c r="JWT1193" s="22"/>
      <c r="JWU1193" s="22"/>
      <c r="JWV1193" s="22"/>
      <c r="JWW1193" s="22"/>
      <c r="JWX1193" s="22"/>
      <c r="JWY1193" s="22"/>
      <c r="JWZ1193" s="22"/>
      <c r="JXA1193" s="22"/>
      <c r="JXB1193" s="22"/>
      <c r="JXC1193" s="22"/>
      <c r="JXD1193" s="22"/>
      <c r="JXE1193" s="22"/>
      <c r="JXF1193" s="22"/>
      <c r="JXG1193" s="22"/>
      <c r="JXH1193" s="22"/>
      <c r="JXI1193" s="22"/>
      <c r="JXJ1193" s="22"/>
      <c r="JXK1193" s="22"/>
      <c r="JXL1193" s="22"/>
      <c r="JXM1193" s="22"/>
      <c r="JXN1193" s="22"/>
      <c r="JXO1193" s="22"/>
      <c r="JXP1193" s="22"/>
      <c r="JXQ1193" s="22"/>
      <c r="JXR1193" s="22"/>
      <c r="JXS1193" s="22"/>
      <c r="JXT1193" s="22"/>
      <c r="JXU1193" s="22"/>
      <c r="JXV1193" s="22"/>
      <c r="JXW1193" s="22"/>
      <c r="JXX1193" s="22"/>
      <c r="JXY1193" s="22"/>
      <c r="JXZ1193" s="22"/>
      <c r="JYA1193" s="22"/>
      <c r="JYB1193" s="22"/>
      <c r="JYC1193" s="22"/>
      <c r="JYD1193" s="22"/>
      <c r="JYE1193" s="22"/>
      <c r="JYF1193" s="22"/>
      <c r="JYG1193" s="22"/>
      <c r="JYH1193" s="22"/>
      <c r="JYI1193" s="22"/>
      <c r="JYJ1193" s="22"/>
      <c r="JYK1193" s="22"/>
      <c r="JYL1193" s="22"/>
      <c r="JYM1193" s="22"/>
      <c r="JYN1193" s="22"/>
      <c r="JYO1193" s="22"/>
      <c r="JYP1193" s="22"/>
      <c r="JYQ1193" s="22"/>
      <c r="JYR1193" s="22"/>
      <c r="JYS1193" s="22"/>
      <c r="JYT1193" s="22"/>
      <c r="JYU1193" s="22"/>
      <c r="JYV1193" s="22"/>
      <c r="JYW1193" s="22"/>
      <c r="JYX1193" s="22"/>
      <c r="JYY1193" s="22"/>
      <c r="JYZ1193" s="22"/>
      <c r="JZA1193" s="22"/>
      <c r="JZB1193" s="22"/>
      <c r="JZC1193" s="22"/>
      <c r="JZD1193" s="22"/>
      <c r="JZE1193" s="22"/>
      <c r="JZF1193" s="22"/>
      <c r="JZG1193" s="22"/>
      <c r="JZH1193" s="22"/>
      <c r="JZI1193" s="22"/>
      <c r="JZJ1193" s="22"/>
      <c r="JZK1193" s="22"/>
      <c r="JZL1193" s="22"/>
      <c r="JZM1193" s="22"/>
      <c r="JZN1193" s="22"/>
      <c r="JZO1193" s="22"/>
      <c r="JZP1193" s="22"/>
      <c r="JZQ1193" s="22"/>
      <c r="JZR1193" s="22"/>
      <c r="JZS1193" s="22"/>
      <c r="JZT1193" s="22"/>
      <c r="JZU1193" s="22"/>
      <c r="JZV1193" s="22"/>
      <c r="JZW1193" s="22"/>
      <c r="JZX1193" s="22"/>
      <c r="JZY1193" s="22"/>
      <c r="JZZ1193" s="22"/>
      <c r="KAA1193" s="22"/>
      <c r="KAB1193" s="22"/>
      <c r="KAC1193" s="22"/>
      <c r="KAD1193" s="22"/>
      <c r="KAE1193" s="22"/>
      <c r="KAF1193" s="22"/>
      <c r="KAG1193" s="22"/>
      <c r="KAH1193" s="22"/>
      <c r="KAI1193" s="22"/>
      <c r="KAJ1193" s="22"/>
      <c r="KAK1193" s="22"/>
      <c r="KAL1193" s="22"/>
      <c r="KAM1193" s="22"/>
      <c r="KAN1193" s="22"/>
      <c r="KAO1193" s="22"/>
      <c r="KAP1193" s="22"/>
      <c r="KAQ1193" s="22"/>
      <c r="KAR1193" s="22"/>
      <c r="KAS1193" s="22"/>
      <c r="KAT1193" s="22"/>
      <c r="KAU1193" s="22"/>
      <c r="KAV1193" s="22"/>
      <c r="KAW1193" s="22"/>
      <c r="KAX1193" s="22"/>
      <c r="KAY1193" s="22"/>
      <c r="KAZ1193" s="22"/>
      <c r="KBA1193" s="22"/>
      <c r="KBB1193" s="22"/>
      <c r="KBC1193" s="22"/>
      <c r="KBD1193" s="22"/>
      <c r="KBE1193" s="22"/>
      <c r="KBF1193" s="22"/>
      <c r="KBG1193" s="22"/>
      <c r="KBH1193" s="22"/>
      <c r="KBI1193" s="22"/>
      <c r="KBJ1193" s="22"/>
      <c r="KBK1193" s="22"/>
      <c r="KBL1193" s="22"/>
      <c r="KBM1193" s="22"/>
      <c r="KBN1193" s="22"/>
      <c r="KBO1193" s="22"/>
      <c r="KBP1193" s="22"/>
      <c r="KBQ1193" s="22"/>
      <c r="KBR1193" s="22"/>
      <c r="KBS1193" s="22"/>
      <c r="KBT1193" s="22"/>
      <c r="KBU1193" s="22"/>
      <c r="KBV1193" s="22"/>
      <c r="KBW1193" s="22"/>
      <c r="KBX1193" s="22"/>
      <c r="KBY1193" s="22"/>
      <c r="KBZ1193" s="22"/>
      <c r="KCA1193" s="22"/>
      <c r="KCB1193" s="22"/>
      <c r="KCC1193" s="22"/>
      <c r="KCD1193" s="22"/>
      <c r="KCE1193" s="22"/>
      <c r="KCF1193" s="22"/>
      <c r="KCG1193" s="22"/>
      <c r="KCH1193" s="22"/>
      <c r="KCI1193" s="22"/>
      <c r="KCJ1193" s="22"/>
      <c r="KCK1193" s="22"/>
      <c r="KCL1193" s="22"/>
      <c r="KCM1193" s="22"/>
      <c r="KCN1193" s="22"/>
      <c r="KCO1193" s="22"/>
      <c r="KCP1193" s="22"/>
      <c r="KCQ1193" s="22"/>
      <c r="KCR1193" s="22"/>
      <c r="KCS1193" s="22"/>
      <c r="KCT1193" s="22"/>
      <c r="KCU1193" s="22"/>
      <c r="KCV1193" s="22"/>
      <c r="KCW1193" s="22"/>
      <c r="KCX1193" s="22"/>
      <c r="KCY1193" s="22"/>
      <c r="KCZ1193" s="22"/>
      <c r="KDA1193" s="22"/>
      <c r="KDB1193" s="22"/>
      <c r="KDC1193" s="22"/>
      <c r="KDD1193" s="22"/>
      <c r="KDE1193" s="22"/>
      <c r="KDF1193" s="22"/>
      <c r="KDG1193" s="22"/>
      <c r="KDH1193" s="22"/>
      <c r="KDI1193" s="22"/>
      <c r="KDJ1193" s="22"/>
      <c r="KDK1193" s="22"/>
      <c r="KDL1193" s="22"/>
      <c r="KDM1193" s="22"/>
      <c r="KDN1193" s="22"/>
      <c r="KDO1193" s="22"/>
      <c r="KDP1193" s="22"/>
      <c r="KDQ1193" s="22"/>
      <c r="KDR1193" s="22"/>
      <c r="KDS1193" s="22"/>
      <c r="KDT1193" s="22"/>
      <c r="KDU1193" s="22"/>
      <c r="KDV1193" s="22"/>
      <c r="KDW1193" s="22"/>
      <c r="KDX1193" s="22"/>
      <c r="KDY1193" s="22"/>
      <c r="KDZ1193" s="22"/>
      <c r="KEA1193" s="22"/>
      <c r="KEB1193" s="22"/>
      <c r="KEC1193" s="22"/>
      <c r="KED1193" s="22"/>
      <c r="KEE1193" s="22"/>
      <c r="KEF1193" s="22"/>
      <c r="KEG1193" s="22"/>
      <c r="KEH1193" s="22"/>
      <c r="KEI1193" s="22"/>
      <c r="KEJ1193" s="22"/>
      <c r="KEK1193" s="22"/>
      <c r="KEL1193" s="22"/>
      <c r="KEM1193" s="22"/>
      <c r="KEN1193" s="22"/>
      <c r="KEO1193" s="22"/>
      <c r="KEP1193" s="22"/>
      <c r="KEQ1193" s="22"/>
      <c r="KER1193" s="22"/>
      <c r="KES1193" s="22"/>
      <c r="KET1193" s="22"/>
      <c r="KEU1193" s="22"/>
      <c r="KEV1193" s="22"/>
      <c r="KEW1193" s="22"/>
      <c r="KEX1193" s="22"/>
      <c r="KEY1193" s="22"/>
      <c r="KEZ1193" s="22"/>
      <c r="KFA1193" s="22"/>
      <c r="KFB1193" s="22"/>
      <c r="KFC1193" s="22"/>
      <c r="KFD1193" s="22"/>
      <c r="KFE1193" s="22"/>
      <c r="KFF1193" s="22"/>
      <c r="KFG1193" s="22"/>
      <c r="KFH1193" s="22"/>
      <c r="KFI1193" s="22"/>
      <c r="KFJ1193" s="22"/>
      <c r="KFK1193" s="22"/>
      <c r="KFL1193" s="22"/>
      <c r="KFM1193" s="22"/>
      <c r="KFN1193" s="22"/>
      <c r="KFO1193" s="22"/>
      <c r="KFP1193" s="22"/>
      <c r="KFQ1193" s="22"/>
      <c r="KFR1193" s="22"/>
      <c r="KFS1193" s="22"/>
      <c r="KFT1193" s="22"/>
      <c r="KFU1193" s="22"/>
      <c r="KFV1193" s="22"/>
      <c r="KFW1193" s="22"/>
      <c r="KFX1193" s="22"/>
      <c r="KFY1193" s="22"/>
      <c r="KFZ1193" s="22"/>
      <c r="KGA1193" s="22"/>
      <c r="KGB1193" s="22"/>
      <c r="KGC1193" s="22"/>
      <c r="KGD1193" s="22"/>
      <c r="KGE1193" s="22"/>
      <c r="KGF1193" s="22"/>
      <c r="KGG1193" s="22"/>
      <c r="KGH1193" s="22"/>
      <c r="KGI1193" s="22"/>
      <c r="KGJ1193" s="22"/>
      <c r="KGK1193" s="22"/>
      <c r="KGL1193" s="22"/>
      <c r="KGM1193" s="22"/>
      <c r="KGN1193" s="22"/>
      <c r="KGO1193" s="22"/>
      <c r="KGP1193" s="22"/>
      <c r="KGQ1193" s="22"/>
      <c r="KGR1193" s="22"/>
      <c r="KGS1193" s="22"/>
      <c r="KGT1193" s="22"/>
      <c r="KGU1193" s="22"/>
      <c r="KGV1193" s="22"/>
      <c r="KGW1193" s="22"/>
      <c r="KGX1193" s="22"/>
      <c r="KGY1193" s="22"/>
      <c r="KGZ1193" s="22"/>
      <c r="KHA1193" s="22"/>
      <c r="KHB1193" s="22"/>
      <c r="KHC1193" s="22"/>
      <c r="KHD1193" s="22"/>
      <c r="KHE1193" s="22"/>
      <c r="KHF1193" s="22"/>
      <c r="KHG1193" s="22"/>
      <c r="KHH1193" s="22"/>
      <c r="KHI1193" s="22"/>
      <c r="KHJ1193" s="22"/>
      <c r="KHK1193" s="22"/>
      <c r="KHL1193" s="22"/>
      <c r="KHM1193" s="22"/>
      <c r="KHN1193" s="22"/>
      <c r="KHO1193" s="22"/>
      <c r="KHP1193" s="22"/>
      <c r="KHQ1193" s="22"/>
      <c r="KHR1193" s="22"/>
      <c r="KHS1193" s="22"/>
      <c r="KHT1193" s="22"/>
      <c r="KHU1193" s="22"/>
      <c r="KHV1193" s="22"/>
      <c r="KHW1193" s="22"/>
      <c r="KHX1193" s="22"/>
      <c r="KHY1193" s="22"/>
      <c r="KHZ1193" s="22"/>
      <c r="KIA1193" s="22"/>
      <c r="KIB1193" s="22"/>
      <c r="KIC1193" s="22"/>
      <c r="KID1193" s="22"/>
      <c r="KIE1193" s="22"/>
      <c r="KIF1193" s="22"/>
      <c r="KIG1193" s="22"/>
      <c r="KIH1193" s="22"/>
      <c r="KII1193" s="22"/>
      <c r="KIJ1193" s="22"/>
      <c r="KIK1193" s="22"/>
      <c r="KIL1193" s="22"/>
      <c r="KIM1193" s="22"/>
      <c r="KIN1193" s="22"/>
      <c r="KIO1193" s="22"/>
      <c r="KIP1193" s="22"/>
      <c r="KIQ1193" s="22"/>
      <c r="KIR1193" s="22"/>
      <c r="KIS1193" s="22"/>
      <c r="KIT1193" s="22"/>
      <c r="KIU1193" s="22"/>
      <c r="KIV1193" s="22"/>
      <c r="KIW1193" s="22"/>
      <c r="KIX1193" s="22"/>
      <c r="KIY1193" s="22"/>
      <c r="KIZ1193" s="22"/>
      <c r="KJA1193" s="22"/>
      <c r="KJB1193" s="22"/>
      <c r="KJC1193" s="22"/>
      <c r="KJD1193" s="22"/>
      <c r="KJE1193" s="22"/>
      <c r="KJF1193" s="22"/>
      <c r="KJG1193" s="22"/>
      <c r="KJH1193" s="22"/>
      <c r="KJI1193" s="22"/>
      <c r="KJJ1193" s="22"/>
      <c r="KJK1193" s="22"/>
      <c r="KJL1193" s="22"/>
      <c r="KJM1193" s="22"/>
      <c r="KJN1193" s="22"/>
      <c r="KJO1193" s="22"/>
      <c r="KJP1193" s="22"/>
      <c r="KJQ1193" s="22"/>
      <c r="KJR1193" s="22"/>
      <c r="KJS1193" s="22"/>
      <c r="KJT1193" s="22"/>
      <c r="KJU1193" s="22"/>
      <c r="KJV1193" s="22"/>
      <c r="KJW1193" s="22"/>
      <c r="KJX1193" s="22"/>
      <c r="KJY1193" s="22"/>
      <c r="KJZ1193" s="22"/>
      <c r="KKA1193" s="22"/>
      <c r="KKB1193" s="22"/>
      <c r="KKC1193" s="22"/>
      <c r="KKD1193" s="22"/>
      <c r="KKE1193" s="22"/>
      <c r="KKF1193" s="22"/>
      <c r="KKG1193" s="22"/>
      <c r="KKH1193" s="22"/>
      <c r="KKI1193" s="22"/>
      <c r="KKJ1193" s="22"/>
      <c r="KKK1193" s="22"/>
      <c r="KKL1193" s="22"/>
      <c r="KKM1193" s="22"/>
      <c r="KKN1193" s="22"/>
      <c r="KKO1193" s="22"/>
      <c r="KKP1193" s="22"/>
      <c r="KKQ1193" s="22"/>
      <c r="KKR1193" s="22"/>
      <c r="KKS1193" s="22"/>
      <c r="KKT1193" s="22"/>
      <c r="KKU1193" s="22"/>
      <c r="KKV1193" s="22"/>
      <c r="KKW1193" s="22"/>
      <c r="KKX1193" s="22"/>
      <c r="KKY1193" s="22"/>
      <c r="KKZ1193" s="22"/>
      <c r="KLA1193" s="22"/>
      <c r="KLB1193" s="22"/>
      <c r="KLC1193" s="22"/>
      <c r="KLD1193" s="22"/>
      <c r="KLE1193" s="22"/>
      <c r="KLF1193" s="22"/>
      <c r="KLG1193" s="22"/>
      <c r="KLH1193" s="22"/>
      <c r="KLI1193" s="22"/>
      <c r="KLJ1193" s="22"/>
      <c r="KLK1193" s="22"/>
      <c r="KLL1193" s="22"/>
      <c r="KLM1193" s="22"/>
      <c r="KLN1193" s="22"/>
      <c r="KLO1193" s="22"/>
      <c r="KLP1193" s="22"/>
      <c r="KLQ1193" s="22"/>
      <c r="KLR1193" s="22"/>
      <c r="KLS1193" s="22"/>
      <c r="KLT1193" s="22"/>
      <c r="KLU1193" s="22"/>
      <c r="KLV1193" s="22"/>
      <c r="KLW1193" s="22"/>
      <c r="KLX1193" s="22"/>
      <c r="KLY1193" s="22"/>
      <c r="KLZ1193" s="22"/>
      <c r="KMA1193" s="22"/>
      <c r="KMB1193" s="22"/>
      <c r="KMC1193" s="22"/>
      <c r="KMD1193" s="22"/>
      <c r="KME1193" s="22"/>
      <c r="KMF1193" s="22"/>
      <c r="KMG1193" s="22"/>
      <c r="KMH1193" s="22"/>
      <c r="KMI1193" s="22"/>
      <c r="KMJ1193" s="22"/>
      <c r="KMK1193" s="22"/>
      <c r="KML1193" s="22"/>
      <c r="KMM1193" s="22"/>
      <c r="KMN1193" s="22"/>
      <c r="KMO1193" s="22"/>
      <c r="KMP1193" s="22"/>
      <c r="KMQ1193" s="22"/>
      <c r="KMR1193" s="22"/>
      <c r="KMS1193" s="22"/>
      <c r="KMT1193" s="22"/>
      <c r="KMU1193" s="22"/>
      <c r="KMV1193" s="22"/>
      <c r="KMW1193" s="22"/>
      <c r="KMX1193" s="22"/>
      <c r="KMY1193" s="22"/>
      <c r="KMZ1193" s="22"/>
      <c r="KNA1193" s="22"/>
      <c r="KNB1193" s="22"/>
      <c r="KNC1193" s="22"/>
      <c r="KND1193" s="22"/>
      <c r="KNE1193" s="22"/>
      <c r="KNF1193" s="22"/>
      <c r="KNG1193" s="22"/>
      <c r="KNH1193" s="22"/>
      <c r="KNI1193" s="22"/>
      <c r="KNJ1193" s="22"/>
      <c r="KNK1193" s="22"/>
      <c r="KNL1193" s="22"/>
      <c r="KNM1193" s="22"/>
      <c r="KNN1193" s="22"/>
      <c r="KNO1193" s="22"/>
      <c r="KNP1193" s="22"/>
      <c r="KNQ1193" s="22"/>
      <c r="KNR1193" s="22"/>
      <c r="KNS1193" s="22"/>
      <c r="KNT1193" s="22"/>
      <c r="KNU1193" s="22"/>
      <c r="KNV1193" s="22"/>
      <c r="KNW1193" s="22"/>
      <c r="KNX1193" s="22"/>
      <c r="KNY1193" s="22"/>
      <c r="KNZ1193" s="22"/>
      <c r="KOA1193" s="22"/>
      <c r="KOB1193" s="22"/>
      <c r="KOC1193" s="22"/>
      <c r="KOD1193" s="22"/>
      <c r="KOE1193" s="22"/>
      <c r="KOF1193" s="22"/>
      <c r="KOG1193" s="22"/>
      <c r="KOH1193" s="22"/>
      <c r="KOI1193" s="22"/>
      <c r="KOJ1193" s="22"/>
      <c r="KOK1193" s="22"/>
      <c r="KOL1193" s="22"/>
      <c r="KOM1193" s="22"/>
      <c r="KON1193" s="22"/>
      <c r="KOO1193" s="22"/>
      <c r="KOP1193" s="22"/>
      <c r="KOQ1193" s="22"/>
      <c r="KOR1193" s="22"/>
      <c r="KOS1193" s="22"/>
      <c r="KOT1193" s="22"/>
      <c r="KOU1193" s="22"/>
      <c r="KOV1193" s="22"/>
      <c r="KOW1193" s="22"/>
      <c r="KOX1193" s="22"/>
      <c r="KOY1193" s="22"/>
      <c r="KOZ1193" s="22"/>
      <c r="KPA1193" s="22"/>
      <c r="KPB1193" s="22"/>
      <c r="KPC1193" s="22"/>
      <c r="KPD1193" s="22"/>
      <c r="KPE1193" s="22"/>
      <c r="KPF1193" s="22"/>
      <c r="KPG1193" s="22"/>
      <c r="KPH1193" s="22"/>
      <c r="KPI1193" s="22"/>
      <c r="KPJ1193" s="22"/>
      <c r="KPK1193" s="22"/>
      <c r="KPL1193" s="22"/>
      <c r="KPM1193" s="22"/>
      <c r="KPN1193" s="22"/>
      <c r="KPO1193" s="22"/>
      <c r="KPP1193" s="22"/>
      <c r="KPQ1193" s="22"/>
      <c r="KPR1193" s="22"/>
      <c r="KPS1193" s="22"/>
      <c r="KPT1193" s="22"/>
      <c r="KPU1193" s="22"/>
      <c r="KPV1193" s="22"/>
      <c r="KPW1193" s="22"/>
      <c r="KPX1193" s="22"/>
      <c r="KPY1193" s="22"/>
      <c r="KPZ1193" s="22"/>
      <c r="KQA1193" s="22"/>
      <c r="KQB1193" s="22"/>
      <c r="KQC1193" s="22"/>
      <c r="KQD1193" s="22"/>
      <c r="KQE1193" s="22"/>
      <c r="KQF1193" s="22"/>
      <c r="KQG1193" s="22"/>
      <c r="KQH1193" s="22"/>
      <c r="KQI1193" s="22"/>
      <c r="KQJ1193" s="22"/>
      <c r="KQK1193" s="22"/>
      <c r="KQL1193" s="22"/>
      <c r="KQM1193" s="22"/>
      <c r="KQN1193" s="22"/>
      <c r="KQO1193" s="22"/>
      <c r="KQP1193" s="22"/>
      <c r="KQQ1193" s="22"/>
      <c r="KQR1193" s="22"/>
      <c r="KQS1193" s="22"/>
      <c r="KQT1193" s="22"/>
      <c r="KQU1193" s="22"/>
      <c r="KQV1193" s="22"/>
      <c r="KQW1193" s="22"/>
      <c r="KQX1193" s="22"/>
      <c r="KQY1193" s="22"/>
      <c r="KQZ1193" s="22"/>
      <c r="KRA1193" s="22"/>
      <c r="KRB1193" s="22"/>
      <c r="KRC1193" s="22"/>
      <c r="KRD1193" s="22"/>
      <c r="KRE1193" s="22"/>
      <c r="KRF1193" s="22"/>
      <c r="KRG1193" s="22"/>
      <c r="KRH1193" s="22"/>
      <c r="KRI1193" s="22"/>
      <c r="KRJ1193" s="22"/>
      <c r="KRK1193" s="22"/>
      <c r="KRL1193" s="22"/>
      <c r="KRM1193" s="22"/>
      <c r="KRN1193" s="22"/>
      <c r="KRO1193" s="22"/>
      <c r="KRP1193" s="22"/>
      <c r="KRQ1193" s="22"/>
      <c r="KRR1193" s="22"/>
      <c r="KRS1193" s="22"/>
      <c r="KRT1193" s="22"/>
      <c r="KRU1193" s="22"/>
      <c r="KRV1193" s="22"/>
      <c r="KRW1193" s="22"/>
      <c r="KRX1193" s="22"/>
      <c r="KRY1193" s="22"/>
      <c r="KRZ1193" s="22"/>
      <c r="KSA1193" s="22"/>
      <c r="KSB1193" s="22"/>
      <c r="KSC1193" s="22"/>
      <c r="KSD1193" s="22"/>
      <c r="KSE1193" s="22"/>
      <c r="KSF1193" s="22"/>
      <c r="KSG1193" s="22"/>
      <c r="KSH1193" s="22"/>
      <c r="KSI1193" s="22"/>
      <c r="KSJ1193" s="22"/>
      <c r="KSK1193" s="22"/>
      <c r="KSL1193" s="22"/>
      <c r="KSM1193" s="22"/>
      <c r="KSN1193" s="22"/>
      <c r="KSO1193" s="22"/>
      <c r="KSP1193" s="22"/>
      <c r="KSQ1193" s="22"/>
      <c r="KSR1193" s="22"/>
      <c r="KSS1193" s="22"/>
      <c r="KST1193" s="22"/>
      <c r="KSU1193" s="22"/>
      <c r="KSV1193" s="22"/>
      <c r="KSW1193" s="22"/>
      <c r="KSX1193" s="22"/>
      <c r="KSY1193" s="22"/>
      <c r="KSZ1193" s="22"/>
      <c r="KTA1193" s="22"/>
      <c r="KTB1193" s="22"/>
      <c r="KTC1193" s="22"/>
      <c r="KTD1193" s="22"/>
      <c r="KTE1193" s="22"/>
      <c r="KTF1193" s="22"/>
      <c r="KTG1193" s="22"/>
      <c r="KTH1193" s="22"/>
      <c r="KTI1193" s="22"/>
      <c r="KTJ1193" s="22"/>
      <c r="KTK1193" s="22"/>
      <c r="KTL1193" s="22"/>
      <c r="KTM1193" s="22"/>
      <c r="KTN1193" s="22"/>
      <c r="KTO1193" s="22"/>
      <c r="KTP1193" s="22"/>
      <c r="KTQ1193" s="22"/>
      <c r="KTR1193" s="22"/>
      <c r="KTS1193" s="22"/>
      <c r="KTT1193" s="22"/>
      <c r="KTU1193" s="22"/>
      <c r="KTV1193" s="22"/>
      <c r="KTW1193" s="22"/>
      <c r="KTX1193" s="22"/>
      <c r="KTY1193" s="22"/>
      <c r="KTZ1193" s="22"/>
      <c r="KUA1193" s="22"/>
      <c r="KUB1193" s="22"/>
      <c r="KUC1193" s="22"/>
      <c r="KUD1193" s="22"/>
      <c r="KUE1193" s="22"/>
      <c r="KUF1193" s="22"/>
      <c r="KUG1193" s="22"/>
      <c r="KUH1193" s="22"/>
      <c r="KUI1193" s="22"/>
      <c r="KUJ1193" s="22"/>
      <c r="KUK1193" s="22"/>
      <c r="KUL1193" s="22"/>
      <c r="KUM1193" s="22"/>
      <c r="KUN1193" s="22"/>
      <c r="KUO1193" s="22"/>
      <c r="KUP1193" s="22"/>
      <c r="KUQ1193" s="22"/>
      <c r="KUR1193" s="22"/>
      <c r="KUS1193" s="22"/>
      <c r="KUT1193" s="22"/>
      <c r="KUU1193" s="22"/>
      <c r="KUV1193" s="22"/>
      <c r="KUW1193" s="22"/>
      <c r="KUX1193" s="22"/>
      <c r="KUY1193" s="22"/>
      <c r="KUZ1193" s="22"/>
      <c r="KVA1193" s="22"/>
      <c r="KVB1193" s="22"/>
      <c r="KVC1193" s="22"/>
      <c r="KVD1193" s="22"/>
      <c r="KVE1193" s="22"/>
      <c r="KVF1193" s="22"/>
      <c r="KVG1193" s="22"/>
      <c r="KVH1193" s="22"/>
      <c r="KVI1193" s="22"/>
      <c r="KVJ1193" s="22"/>
      <c r="KVK1193" s="22"/>
      <c r="KVL1193" s="22"/>
      <c r="KVM1193" s="22"/>
      <c r="KVN1193" s="22"/>
      <c r="KVO1193" s="22"/>
      <c r="KVP1193" s="22"/>
      <c r="KVQ1193" s="22"/>
      <c r="KVR1193" s="22"/>
      <c r="KVS1193" s="22"/>
      <c r="KVT1193" s="22"/>
      <c r="KVU1193" s="22"/>
      <c r="KVV1193" s="22"/>
      <c r="KVW1193" s="22"/>
      <c r="KVX1193" s="22"/>
      <c r="KVY1193" s="22"/>
      <c r="KVZ1193" s="22"/>
      <c r="KWA1193" s="22"/>
      <c r="KWB1193" s="22"/>
      <c r="KWC1193" s="22"/>
      <c r="KWD1193" s="22"/>
      <c r="KWE1193" s="22"/>
      <c r="KWF1193" s="22"/>
      <c r="KWG1193" s="22"/>
      <c r="KWH1193" s="22"/>
      <c r="KWI1193" s="22"/>
      <c r="KWJ1193" s="22"/>
      <c r="KWK1193" s="22"/>
      <c r="KWL1193" s="22"/>
      <c r="KWM1193" s="22"/>
      <c r="KWN1193" s="22"/>
      <c r="KWO1193" s="22"/>
      <c r="KWP1193" s="22"/>
      <c r="KWQ1193" s="22"/>
      <c r="KWR1193" s="22"/>
      <c r="KWS1193" s="22"/>
      <c r="KWT1193" s="22"/>
      <c r="KWU1193" s="22"/>
      <c r="KWV1193" s="22"/>
      <c r="KWW1193" s="22"/>
      <c r="KWX1193" s="22"/>
      <c r="KWY1193" s="22"/>
      <c r="KWZ1193" s="22"/>
      <c r="KXA1193" s="22"/>
      <c r="KXB1193" s="22"/>
      <c r="KXC1193" s="22"/>
      <c r="KXD1193" s="22"/>
      <c r="KXE1193" s="22"/>
      <c r="KXF1193" s="22"/>
      <c r="KXG1193" s="22"/>
      <c r="KXH1193" s="22"/>
      <c r="KXI1193" s="22"/>
      <c r="KXJ1193" s="22"/>
      <c r="KXK1193" s="22"/>
      <c r="KXL1193" s="22"/>
      <c r="KXM1193" s="22"/>
      <c r="KXN1193" s="22"/>
      <c r="KXO1193" s="22"/>
      <c r="KXP1193" s="22"/>
      <c r="KXQ1193" s="22"/>
      <c r="KXR1193" s="22"/>
      <c r="KXS1193" s="22"/>
      <c r="KXT1193" s="22"/>
      <c r="KXU1193" s="22"/>
      <c r="KXV1193" s="22"/>
      <c r="KXW1193" s="22"/>
      <c r="KXX1193" s="22"/>
      <c r="KXY1193" s="22"/>
      <c r="KXZ1193" s="22"/>
      <c r="KYA1193" s="22"/>
      <c r="KYB1193" s="22"/>
      <c r="KYC1193" s="22"/>
      <c r="KYD1193" s="22"/>
      <c r="KYE1193" s="22"/>
      <c r="KYF1193" s="22"/>
      <c r="KYG1193" s="22"/>
      <c r="KYH1193" s="22"/>
      <c r="KYI1193" s="22"/>
      <c r="KYJ1193" s="22"/>
      <c r="KYK1193" s="22"/>
      <c r="KYL1193" s="22"/>
      <c r="KYM1193" s="22"/>
      <c r="KYN1193" s="22"/>
      <c r="KYO1193" s="22"/>
      <c r="KYP1193" s="22"/>
      <c r="KYQ1193" s="22"/>
      <c r="KYR1193" s="22"/>
      <c r="KYS1193" s="22"/>
      <c r="KYT1193" s="22"/>
      <c r="KYU1193" s="22"/>
      <c r="KYV1193" s="22"/>
      <c r="KYW1193" s="22"/>
      <c r="KYX1193" s="22"/>
      <c r="KYY1193" s="22"/>
      <c r="KYZ1193" s="22"/>
      <c r="KZA1193" s="22"/>
      <c r="KZB1193" s="22"/>
      <c r="KZC1193" s="22"/>
      <c r="KZD1193" s="22"/>
      <c r="KZE1193" s="22"/>
      <c r="KZF1193" s="22"/>
      <c r="KZG1193" s="22"/>
      <c r="KZH1193" s="22"/>
      <c r="KZI1193" s="22"/>
      <c r="KZJ1193" s="22"/>
      <c r="KZK1193" s="22"/>
      <c r="KZL1193" s="22"/>
      <c r="KZM1193" s="22"/>
      <c r="KZN1193" s="22"/>
      <c r="KZO1193" s="22"/>
      <c r="KZP1193" s="22"/>
      <c r="KZQ1193" s="22"/>
      <c r="KZR1193" s="22"/>
      <c r="KZS1193" s="22"/>
      <c r="KZT1193" s="22"/>
      <c r="KZU1193" s="22"/>
      <c r="KZV1193" s="22"/>
      <c r="KZW1193" s="22"/>
      <c r="KZX1193" s="22"/>
      <c r="KZY1193" s="22"/>
      <c r="KZZ1193" s="22"/>
      <c r="LAA1193" s="22"/>
      <c r="LAB1193" s="22"/>
      <c r="LAC1193" s="22"/>
      <c r="LAD1193" s="22"/>
      <c r="LAE1193" s="22"/>
      <c r="LAF1193" s="22"/>
      <c r="LAG1193" s="22"/>
      <c r="LAH1193" s="22"/>
      <c r="LAI1193" s="22"/>
      <c r="LAJ1193" s="22"/>
      <c r="LAK1193" s="22"/>
      <c r="LAL1193" s="22"/>
      <c r="LAM1193" s="22"/>
      <c r="LAN1193" s="22"/>
      <c r="LAO1193" s="22"/>
      <c r="LAP1193" s="22"/>
      <c r="LAQ1193" s="22"/>
      <c r="LAR1193" s="22"/>
      <c r="LAS1193" s="22"/>
      <c r="LAT1193" s="22"/>
      <c r="LAU1193" s="22"/>
      <c r="LAV1193" s="22"/>
      <c r="LAW1193" s="22"/>
      <c r="LAX1193" s="22"/>
      <c r="LAY1193" s="22"/>
      <c r="LAZ1193" s="22"/>
      <c r="LBA1193" s="22"/>
      <c r="LBB1193" s="22"/>
      <c r="LBC1193" s="22"/>
      <c r="LBD1193" s="22"/>
      <c r="LBE1193" s="22"/>
      <c r="LBF1193" s="22"/>
      <c r="LBG1193" s="22"/>
      <c r="LBH1193" s="22"/>
      <c r="LBI1193" s="22"/>
      <c r="LBJ1193" s="22"/>
      <c r="LBK1193" s="22"/>
      <c r="LBL1193" s="22"/>
      <c r="LBM1193" s="22"/>
      <c r="LBN1193" s="22"/>
      <c r="LBO1193" s="22"/>
      <c r="LBP1193" s="22"/>
      <c r="LBQ1193" s="22"/>
      <c r="LBR1193" s="22"/>
      <c r="LBS1193" s="22"/>
      <c r="LBT1193" s="22"/>
      <c r="LBU1193" s="22"/>
      <c r="LBV1193" s="22"/>
      <c r="LBW1193" s="22"/>
      <c r="LBX1193" s="22"/>
      <c r="LBY1193" s="22"/>
      <c r="LBZ1193" s="22"/>
      <c r="LCA1193" s="22"/>
      <c r="LCB1193" s="22"/>
      <c r="LCC1193" s="22"/>
      <c r="LCD1193" s="22"/>
      <c r="LCE1193" s="22"/>
      <c r="LCF1193" s="22"/>
      <c r="LCG1193" s="22"/>
      <c r="LCH1193" s="22"/>
      <c r="LCI1193" s="22"/>
      <c r="LCJ1193" s="22"/>
      <c r="LCK1193" s="22"/>
      <c r="LCL1193" s="22"/>
      <c r="LCM1193" s="22"/>
      <c r="LCN1193" s="22"/>
      <c r="LCO1193" s="22"/>
      <c r="LCP1193" s="22"/>
      <c r="LCQ1193" s="22"/>
      <c r="LCR1193" s="22"/>
      <c r="LCS1193" s="22"/>
      <c r="LCT1193" s="22"/>
      <c r="LCU1193" s="22"/>
      <c r="LCV1193" s="22"/>
      <c r="LCW1193" s="22"/>
      <c r="LCX1193" s="22"/>
      <c r="LCY1193" s="22"/>
      <c r="LCZ1193" s="22"/>
      <c r="LDA1193" s="22"/>
      <c r="LDB1193" s="22"/>
      <c r="LDC1193" s="22"/>
      <c r="LDD1193" s="22"/>
      <c r="LDE1193" s="22"/>
      <c r="LDF1193" s="22"/>
      <c r="LDG1193" s="22"/>
      <c r="LDH1193" s="22"/>
      <c r="LDI1193" s="22"/>
      <c r="LDJ1193" s="22"/>
      <c r="LDK1193" s="22"/>
      <c r="LDL1193" s="22"/>
      <c r="LDM1193" s="22"/>
      <c r="LDN1193" s="22"/>
      <c r="LDO1193" s="22"/>
      <c r="LDP1193" s="22"/>
      <c r="LDQ1193" s="22"/>
      <c r="LDR1193" s="22"/>
      <c r="LDS1193" s="22"/>
      <c r="LDT1193" s="22"/>
      <c r="LDU1193" s="22"/>
      <c r="LDV1193" s="22"/>
      <c r="LDW1193" s="22"/>
      <c r="LDX1193" s="22"/>
      <c r="LDY1193" s="22"/>
      <c r="LDZ1193" s="22"/>
      <c r="LEA1193" s="22"/>
      <c r="LEB1193" s="22"/>
      <c r="LEC1193" s="22"/>
      <c r="LED1193" s="22"/>
      <c r="LEE1193" s="22"/>
      <c r="LEF1193" s="22"/>
      <c r="LEG1193" s="22"/>
      <c r="LEH1193" s="22"/>
      <c r="LEI1193" s="22"/>
      <c r="LEJ1193" s="22"/>
      <c r="LEK1193" s="22"/>
      <c r="LEL1193" s="22"/>
      <c r="LEM1193" s="22"/>
      <c r="LEN1193" s="22"/>
      <c r="LEO1193" s="22"/>
      <c r="LEP1193" s="22"/>
      <c r="LEQ1193" s="22"/>
      <c r="LER1193" s="22"/>
      <c r="LES1193" s="22"/>
      <c r="LET1193" s="22"/>
      <c r="LEU1193" s="22"/>
      <c r="LEV1193" s="22"/>
      <c r="LEW1193" s="22"/>
      <c r="LEX1193" s="22"/>
      <c r="LEY1193" s="22"/>
      <c r="LEZ1193" s="22"/>
      <c r="LFA1193" s="22"/>
      <c r="LFB1193" s="22"/>
      <c r="LFC1193" s="22"/>
      <c r="LFD1193" s="22"/>
      <c r="LFE1193" s="22"/>
      <c r="LFF1193" s="22"/>
      <c r="LFG1193" s="22"/>
      <c r="LFH1193" s="22"/>
      <c r="LFI1193" s="22"/>
      <c r="LFJ1193" s="22"/>
      <c r="LFK1193" s="22"/>
      <c r="LFL1193" s="22"/>
      <c r="LFM1193" s="22"/>
      <c r="LFN1193" s="22"/>
      <c r="LFO1193" s="22"/>
      <c r="LFP1193" s="22"/>
      <c r="LFQ1193" s="22"/>
      <c r="LFR1193" s="22"/>
      <c r="LFS1193" s="22"/>
      <c r="LFT1193" s="22"/>
      <c r="LFU1193" s="22"/>
      <c r="LFV1193" s="22"/>
      <c r="LFW1193" s="22"/>
      <c r="LFX1193" s="22"/>
      <c r="LFY1193" s="22"/>
      <c r="LFZ1193" s="22"/>
      <c r="LGA1193" s="22"/>
      <c r="LGB1193" s="22"/>
      <c r="LGC1193" s="22"/>
      <c r="LGD1193" s="22"/>
      <c r="LGE1193" s="22"/>
      <c r="LGF1193" s="22"/>
      <c r="LGG1193" s="22"/>
      <c r="LGH1193" s="22"/>
      <c r="LGI1193" s="22"/>
      <c r="LGJ1193" s="22"/>
      <c r="LGK1193" s="22"/>
      <c r="LGL1193" s="22"/>
      <c r="LGM1193" s="22"/>
      <c r="LGN1193" s="22"/>
      <c r="LGO1193" s="22"/>
      <c r="LGP1193" s="22"/>
      <c r="LGQ1193" s="22"/>
      <c r="LGR1193" s="22"/>
      <c r="LGS1193" s="22"/>
      <c r="LGT1193" s="22"/>
      <c r="LGU1193" s="22"/>
      <c r="LGV1193" s="22"/>
      <c r="LGW1193" s="22"/>
      <c r="LGX1193" s="22"/>
      <c r="LGY1193" s="22"/>
      <c r="LGZ1193" s="22"/>
      <c r="LHA1193" s="22"/>
      <c r="LHB1193" s="22"/>
      <c r="LHC1193" s="22"/>
      <c r="LHD1193" s="22"/>
      <c r="LHE1193" s="22"/>
      <c r="LHF1193" s="22"/>
      <c r="LHG1193" s="22"/>
      <c r="LHH1193" s="22"/>
      <c r="LHI1193" s="22"/>
      <c r="LHJ1193" s="22"/>
      <c r="LHK1193" s="22"/>
      <c r="LHL1193" s="22"/>
      <c r="LHM1193" s="22"/>
      <c r="LHN1193" s="22"/>
      <c r="LHO1193" s="22"/>
      <c r="LHP1193" s="22"/>
      <c r="LHQ1193" s="22"/>
      <c r="LHR1193" s="22"/>
      <c r="LHS1193" s="22"/>
      <c r="LHT1193" s="22"/>
      <c r="LHU1193" s="22"/>
      <c r="LHV1193" s="22"/>
      <c r="LHW1193" s="22"/>
      <c r="LHX1193" s="22"/>
      <c r="LHY1193" s="22"/>
      <c r="LHZ1193" s="22"/>
      <c r="LIA1193" s="22"/>
      <c r="LIB1193" s="22"/>
      <c r="LIC1193" s="22"/>
      <c r="LID1193" s="22"/>
      <c r="LIE1193" s="22"/>
      <c r="LIF1193" s="22"/>
      <c r="LIG1193" s="22"/>
      <c r="LIH1193" s="22"/>
      <c r="LII1193" s="22"/>
      <c r="LIJ1193" s="22"/>
      <c r="LIK1193" s="22"/>
      <c r="LIL1193" s="22"/>
      <c r="LIM1193" s="22"/>
      <c r="LIN1193" s="22"/>
      <c r="LIO1193" s="22"/>
      <c r="LIP1193" s="22"/>
      <c r="LIQ1193" s="22"/>
      <c r="LIR1193" s="22"/>
      <c r="LIS1193" s="22"/>
      <c r="LIT1193" s="22"/>
      <c r="LIU1193" s="22"/>
      <c r="LIV1193" s="22"/>
      <c r="LIW1193" s="22"/>
      <c r="LIX1193" s="22"/>
      <c r="LIY1193" s="22"/>
      <c r="LIZ1193" s="22"/>
      <c r="LJA1193" s="22"/>
      <c r="LJB1193" s="22"/>
      <c r="LJC1193" s="22"/>
      <c r="LJD1193" s="22"/>
      <c r="LJE1193" s="22"/>
      <c r="LJF1193" s="22"/>
      <c r="LJG1193" s="22"/>
      <c r="LJH1193" s="22"/>
      <c r="LJI1193" s="22"/>
      <c r="LJJ1193" s="22"/>
      <c r="LJK1193" s="22"/>
      <c r="LJL1193" s="22"/>
      <c r="LJM1193" s="22"/>
      <c r="LJN1193" s="22"/>
      <c r="LJO1193" s="22"/>
      <c r="LJP1193" s="22"/>
      <c r="LJQ1193" s="22"/>
      <c r="LJR1193" s="22"/>
      <c r="LJS1193" s="22"/>
      <c r="LJT1193" s="22"/>
      <c r="LJU1193" s="22"/>
      <c r="LJV1193" s="22"/>
      <c r="LJW1193" s="22"/>
      <c r="LJX1193" s="22"/>
      <c r="LJY1193" s="22"/>
      <c r="LJZ1193" s="22"/>
      <c r="LKA1193" s="22"/>
      <c r="LKB1193" s="22"/>
      <c r="LKC1193" s="22"/>
      <c r="LKD1193" s="22"/>
      <c r="LKE1193" s="22"/>
      <c r="LKF1193" s="22"/>
      <c r="LKG1193" s="22"/>
      <c r="LKH1193" s="22"/>
      <c r="LKI1193" s="22"/>
      <c r="LKJ1193" s="22"/>
      <c r="LKK1193" s="22"/>
      <c r="LKL1193" s="22"/>
      <c r="LKM1193" s="22"/>
      <c r="LKN1193" s="22"/>
      <c r="LKO1193" s="22"/>
      <c r="LKP1193" s="22"/>
      <c r="LKQ1193" s="22"/>
      <c r="LKR1193" s="22"/>
      <c r="LKS1193" s="22"/>
      <c r="LKT1193" s="22"/>
      <c r="LKU1193" s="22"/>
      <c r="LKV1193" s="22"/>
      <c r="LKW1193" s="22"/>
      <c r="LKX1193" s="22"/>
      <c r="LKY1193" s="22"/>
      <c r="LKZ1193" s="22"/>
      <c r="LLA1193" s="22"/>
      <c r="LLB1193" s="22"/>
      <c r="LLC1193" s="22"/>
      <c r="LLD1193" s="22"/>
      <c r="LLE1193" s="22"/>
      <c r="LLF1193" s="22"/>
      <c r="LLG1193" s="22"/>
      <c r="LLH1193" s="22"/>
      <c r="LLI1193" s="22"/>
      <c r="LLJ1193" s="22"/>
      <c r="LLK1193" s="22"/>
      <c r="LLL1193" s="22"/>
      <c r="LLM1193" s="22"/>
      <c r="LLN1193" s="22"/>
      <c r="LLO1193" s="22"/>
      <c r="LLP1193" s="22"/>
      <c r="LLQ1193" s="22"/>
      <c r="LLR1193" s="22"/>
      <c r="LLS1193" s="22"/>
      <c r="LLT1193" s="22"/>
      <c r="LLU1193" s="22"/>
      <c r="LLV1193" s="22"/>
      <c r="LLW1193" s="22"/>
      <c r="LLX1193" s="22"/>
      <c r="LLY1193" s="22"/>
      <c r="LLZ1193" s="22"/>
      <c r="LMA1193" s="22"/>
      <c r="LMB1193" s="22"/>
      <c r="LMC1193" s="22"/>
      <c r="LMD1193" s="22"/>
      <c r="LME1193" s="22"/>
      <c r="LMF1193" s="22"/>
      <c r="LMG1193" s="22"/>
      <c r="LMH1193" s="22"/>
      <c r="LMI1193" s="22"/>
      <c r="LMJ1193" s="22"/>
      <c r="LMK1193" s="22"/>
      <c r="LML1193" s="22"/>
      <c r="LMM1193" s="22"/>
      <c r="LMN1193" s="22"/>
      <c r="LMO1193" s="22"/>
      <c r="LMP1193" s="22"/>
      <c r="LMQ1193" s="22"/>
      <c r="LMR1193" s="22"/>
      <c r="LMS1193" s="22"/>
      <c r="LMT1193" s="22"/>
      <c r="LMU1193" s="22"/>
      <c r="LMV1193" s="22"/>
      <c r="LMW1193" s="22"/>
      <c r="LMX1193" s="22"/>
      <c r="LMY1193" s="22"/>
      <c r="LMZ1193" s="22"/>
      <c r="LNA1193" s="22"/>
      <c r="LNB1193" s="22"/>
      <c r="LNC1193" s="22"/>
      <c r="LND1193" s="22"/>
      <c r="LNE1193" s="22"/>
      <c r="LNF1193" s="22"/>
      <c r="LNG1193" s="22"/>
      <c r="LNH1193" s="22"/>
      <c r="LNI1193" s="22"/>
      <c r="LNJ1193" s="22"/>
      <c r="LNK1193" s="22"/>
      <c r="LNL1193" s="22"/>
      <c r="LNM1193" s="22"/>
      <c r="LNN1193" s="22"/>
      <c r="LNO1193" s="22"/>
      <c r="LNP1193" s="22"/>
      <c r="LNQ1193" s="22"/>
      <c r="LNR1193" s="22"/>
      <c r="LNS1193" s="22"/>
      <c r="LNT1193" s="22"/>
      <c r="LNU1193" s="22"/>
      <c r="LNV1193" s="22"/>
      <c r="LNW1193" s="22"/>
      <c r="LNX1193" s="22"/>
      <c r="LNY1193" s="22"/>
      <c r="LNZ1193" s="22"/>
      <c r="LOA1193" s="22"/>
      <c r="LOB1193" s="22"/>
      <c r="LOC1193" s="22"/>
      <c r="LOD1193" s="22"/>
      <c r="LOE1193" s="22"/>
      <c r="LOF1193" s="22"/>
      <c r="LOG1193" s="22"/>
      <c r="LOH1193" s="22"/>
      <c r="LOI1193" s="22"/>
      <c r="LOJ1193" s="22"/>
      <c r="LOK1193" s="22"/>
      <c r="LOL1193" s="22"/>
      <c r="LOM1193" s="22"/>
      <c r="LON1193" s="22"/>
      <c r="LOO1193" s="22"/>
      <c r="LOP1193" s="22"/>
      <c r="LOQ1193" s="22"/>
      <c r="LOR1193" s="22"/>
      <c r="LOS1193" s="22"/>
      <c r="LOT1193" s="22"/>
      <c r="LOU1193" s="22"/>
      <c r="LOV1193" s="22"/>
      <c r="LOW1193" s="22"/>
      <c r="LOX1193" s="22"/>
      <c r="LOY1193" s="22"/>
      <c r="LOZ1193" s="22"/>
      <c r="LPA1193" s="22"/>
      <c r="LPB1193" s="22"/>
      <c r="LPC1193" s="22"/>
      <c r="LPD1193" s="22"/>
      <c r="LPE1193" s="22"/>
      <c r="LPF1193" s="22"/>
      <c r="LPG1193" s="22"/>
      <c r="LPH1193" s="22"/>
      <c r="LPI1193" s="22"/>
      <c r="LPJ1193" s="22"/>
      <c r="LPK1193" s="22"/>
      <c r="LPL1193" s="22"/>
      <c r="LPM1193" s="22"/>
      <c r="LPN1193" s="22"/>
      <c r="LPO1193" s="22"/>
      <c r="LPP1193" s="22"/>
      <c r="LPQ1193" s="22"/>
      <c r="LPR1193" s="22"/>
      <c r="LPS1193" s="22"/>
      <c r="LPT1193" s="22"/>
      <c r="LPU1193" s="22"/>
      <c r="LPV1193" s="22"/>
      <c r="LPW1193" s="22"/>
      <c r="LPX1193" s="22"/>
      <c r="LPY1193" s="22"/>
      <c r="LPZ1193" s="22"/>
      <c r="LQA1193" s="22"/>
      <c r="LQB1193" s="22"/>
      <c r="LQC1193" s="22"/>
      <c r="LQD1193" s="22"/>
      <c r="LQE1193" s="22"/>
      <c r="LQF1193" s="22"/>
      <c r="LQG1193" s="22"/>
      <c r="LQH1193" s="22"/>
      <c r="LQI1193" s="22"/>
      <c r="LQJ1193" s="22"/>
      <c r="LQK1193" s="22"/>
      <c r="LQL1193" s="22"/>
      <c r="LQM1193" s="22"/>
      <c r="LQN1193" s="22"/>
      <c r="LQO1193" s="22"/>
      <c r="LQP1193" s="22"/>
      <c r="LQQ1193" s="22"/>
      <c r="LQR1193" s="22"/>
      <c r="LQS1193" s="22"/>
      <c r="LQT1193" s="22"/>
      <c r="LQU1193" s="22"/>
      <c r="LQV1193" s="22"/>
      <c r="LQW1193" s="22"/>
      <c r="LQX1193" s="22"/>
      <c r="LQY1193" s="22"/>
      <c r="LQZ1193" s="22"/>
      <c r="LRA1193" s="22"/>
      <c r="LRB1193" s="22"/>
      <c r="LRC1193" s="22"/>
      <c r="LRD1193" s="22"/>
      <c r="LRE1193" s="22"/>
      <c r="LRF1193" s="22"/>
      <c r="LRG1193" s="22"/>
      <c r="LRH1193" s="22"/>
      <c r="LRI1193" s="22"/>
      <c r="LRJ1193" s="22"/>
      <c r="LRK1193" s="22"/>
      <c r="LRL1193" s="22"/>
      <c r="LRM1193" s="22"/>
      <c r="LRN1193" s="22"/>
      <c r="LRO1193" s="22"/>
      <c r="LRP1193" s="22"/>
      <c r="LRQ1193" s="22"/>
      <c r="LRR1193" s="22"/>
      <c r="LRS1193" s="22"/>
      <c r="LRT1193" s="22"/>
      <c r="LRU1193" s="22"/>
      <c r="LRV1193" s="22"/>
      <c r="LRW1193" s="22"/>
      <c r="LRX1193" s="22"/>
      <c r="LRY1193" s="22"/>
      <c r="LRZ1193" s="22"/>
      <c r="LSA1193" s="22"/>
      <c r="LSB1193" s="22"/>
      <c r="LSC1193" s="22"/>
      <c r="LSD1193" s="22"/>
      <c r="LSE1193" s="22"/>
      <c r="LSF1193" s="22"/>
      <c r="LSG1193" s="22"/>
      <c r="LSH1193" s="22"/>
      <c r="LSI1193" s="22"/>
      <c r="LSJ1193" s="22"/>
      <c r="LSK1193" s="22"/>
      <c r="LSL1193" s="22"/>
      <c r="LSM1193" s="22"/>
      <c r="LSN1193" s="22"/>
      <c r="LSO1193" s="22"/>
      <c r="LSP1193" s="22"/>
      <c r="LSQ1193" s="22"/>
      <c r="LSR1193" s="22"/>
      <c r="LSS1193" s="22"/>
      <c r="LST1193" s="22"/>
      <c r="LSU1193" s="22"/>
      <c r="LSV1193" s="22"/>
      <c r="LSW1193" s="22"/>
      <c r="LSX1193" s="22"/>
      <c r="LSY1193" s="22"/>
      <c r="LSZ1193" s="22"/>
      <c r="LTA1193" s="22"/>
      <c r="LTB1193" s="22"/>
      <c r="LTC1193" s="22"/>
      <c r="LTD1193" s="22"/>
      <c r="LTE1193" s="22"/>
      <c r="LTF1193" s="22"/>
      <c r="LTG1193" s="22"/>
      <c r="LTH1193" s="22"/>
      <c r="LTI1193" s="22"/>
      <c r="LTJ1193" s="22"/>
      <c r="LTK1193" s="22"/>
      <c r="LTL1193" s="22"/>
      <c r="LTM1193" s="22"/>
      <c r="LTN1193" s="22"/>
      <c r="LTO1193" s="22"/>
      <c r="LTP1193" s="22"/>
      <c r="LTQ1193" s="22"/>
      <c r="LTR1193" s="22"/>
      <c r="LTS1193" s="22"/>
      <c r="LTT1193" s="22"/>
      <c r="LTU1193" s="22"/>
      <c r="LTV1193" s="22"/>
      <c r="LTW1193" s="22"/>
      <c r="LTX1193" s="22"/>
      <c r="LTY1193" s="22"/>
      <c r="LTZ1193" s="22"/>
      <c r="LUA1193" s="22"/>
      <c r="LUB1193" s="22"/>
      <c r="LUC1193" s="22"/>
      <c r="LUD1193" s="22"/>
      <c r="LUE1193" s="22"/>
      <c r="LUF1193" s="22"/>
      <c r="LUG1193" s="22"/>
      <c r="LUH1193" s="22"/>
      <c r="LUI1193" s="22"/>
      <c r="LUJ1193" s="22"/>
      <c r="LUK1193" s="22"/>
      <c r="LUL1193" s="22"/>
      <c r="LUM1193" s="22"/>
      <c r="LUN1193" s="22"/>
      <c r="LUO1193" s="22"/>
      <c r="LUP1193" s="22"/>
      <c r="LUQ1193" s="22"/>
      <c r="LUR1193" s="22"/>
      <c r="LUS1193" s="22"/>
      <c r="LUT1193" s="22"/>
      <c r="LUU1193" s="22"/>
      <c r="LUV1193" s="22"/>
      <c r="LUW1193" s="22"/>
      <c r="LUX1193" s="22"/>
      <c r="LUY1193" s="22"/>
      <c r="LUZ1193" s="22"/>
      <c r="LVA1193" s="22"/>
      <c r="LVB1193" s="22"/>
      <c r="LVC1193" s="22"/>
      <c r="LVD1193" s="22"/>
      <c r="LVE1193" s="22"/>
      <c r="LVF1193" s="22"/>
      <c r="LVG1193" s="22"/>
      <c r="LVH1193" s="22"/>
      <c r="LVI1193" s="22"/>
      <c r="LVJ1193" s="22"/>
      <c r="LVK1193" s="22"/>
      <c r="LVL1193" s="22"/>
      <c r="LVM1193" s="22"/>
      <c r="LVN1193" s="22"/>
      <c r="LVO1193" s="22"/>
      <c r="LVP1193" s="22"/>
      <c r="LVQ1193" s="22"/>
      <c r="LVR1193" s="22"/>
      <c r="LVS1193" s="22"/>
      <c r="LVT1193" s="22"/>
      <c r="LVU1193" s="22"/>
      <c r="LVV1193" s="22"/>
      <c r="LVW1193" s="22"/>
      <c r="LVX1193" s="22"/>
      <c r="LVY1193" s="22"/>
      <c r="LVZ1193" s="22"/>
      <c r="LWA1193" s="22"/>
      <c r="LWB1193" s="22"/>
      <c r="LWC1193" s="22"/>
      <c r="LWD1193" s="22"/>
      <c r="LWE1193" s="22"/>
      <c r="LWF1193" s="22"/>
      <c r="LWG1193" s="22"/>
      <c r="LWH1193" s="22"/>
      <c r="LWI1193" s="22"/>
      <c r="LWJ1193" s="22"/>
      <c r="LWK1193" s="22"/>
      <c r="LWL1193" s="22"/>
      <c r="LWM1193" s="22"/>
      <c r="LWN1193" s="22"/>
      <c r="LWO1193" s="22"/>
      <c r="LWP1193" s="22"/>
      <c r="LWQ1193" s="22"/>
      <c r="LWR1193" s="22"/>
      <c r="LWS1193" s="22"/>
      <c r="LWT1193" s="22"/>
      <c r="LWU1193" s="22"/>
      <c r="LWV1193" s="22"/>
      <c r="LWW1193" s="22"/>
      <c r="LWX1193" s="22"/>
      <c r="LWY1193" s="22"/>
      <c r="LWZ1193" s="22"/>
      <c r="LXA1193" s="22"/>
      <c r="LXB1193" s="22"/>
      <c r="LXC1193" s="22"/>
      <c r="LXD1193" s="22"/>
      <c r="LXE1193" s="22"/>
      <c r="LXF1193" s="22"/>
      <c r="LXG1193" s="22"/>
      <c r="LXH1193" s="22"/>
      <c r="LXI1193" s="22"/>
      <c r="LXJ1193" s="22"/>
      <c r="LXK1193" s="22"/>
      <c r="LXL1193" s="22"/>
      <c r="LXM1193" s="22"/>
      <c r="LXN1193" s="22"/>
      <c r="LXO1193" s="22"/>
      <c r="LXP1193" s="22"/>
      <c r="LXQ1193" s="22"/>
      <c r="LXR1193" s="22"/>
      <c r="LXS1193" s="22"/>
      <c r="LXT1193" s="22"/>
      <c r="LXU1193" s="22"/>
      <c r="LXV1193" s="22"/>
      <c r="LXW1193" s="22"/>
      <c r="LXX1193" s="22"/>
      <c r="LXY1193" s="22"/>
      <c r="LXZ1193" s="22"/>
      <c r="LYA1193" s="22"/>
      <c r="LYB1193" s="22"/>
      <c r="LYC1193" s="22"/>
      <c r="LYD1193" s="22"/>
      <c r="LYE1193" s="22"/>
      <c r="LYF1193" s="22"/>
      <c r="LYG1193" s="22"/>
      <c r="LYH1193" s="22"/>
      <c r="LYI1193" s="22"/>
      <c r="LYJ1193" s="22"/>
      <c r="LYK1193" s="22"/>
      <c r="LYL1193" s="22"/>
      <c r="LYM1193" s="22"/>
      <c r="LYN1193" s="22"/>
      <c r="LYO1193" s="22"/>
      <c r="LYP1193" s="22"/>
      <c r="LYQ1193" s="22"/>
      <c r="LYR1193" s="22"/>
      <c r="LYS1193" s="22"/>
      <c r="LYT1193" s="22"/>
      <c r="LYU1193" s="22"/>
      <c r="LYV1193" s="22"/>
      <c r="LYW1193" s="22"/>
      <c r="LYX1193" s="22"/>
      <c r="LYY1193" s="22"/>
      <c r="LYZ1193" s="22"/>
      <c r="LZA1193" s="22"/>
      <c r="LZB1193" s="22"/>
      <c r="LZC1193" s="22"/>
      <c r="LZD1193" s="22"/>
      <c r="LZE1193" s="22"/>
      <c r="LZF1193" s="22"/>
      <c r="LZG1193" s="22"/>
      <c r="LZH1193" s="22"/>
      <c r="LZI1193" s="22"/>
      <c r="LZJ1193" s="22"/>
      <c r="LZK1193" s="22"/>
      <c r="LZL1193" s="22"/>
      <c r="LZM1193" s="22"/>
      <c r="LZN1193" s="22"/>
      <c r="LZO1193" s="22"/>
      <c r="LZP1193" s="22"/>
      <c r="LZQ1193" s="22"/>
      <c r="LZR1193" s="22"/>
      <c r="LZS1193" s="22"/>
      <c r="LZT1193" s="22"/>
      <c r="LZU1193" s="22"/>
      <c r="LZV1193" s="22"/>
      <c r="LZW1193" s="22"/>
      <c r="LZX1193" s="22"/>
      <c r="LZY1193" s="22"/>
      <c r="LZZ1193" s="22"/>
      <c r="MAA1193" s="22"/>
      <c r="MAB1193" s="22"/>
      <c r="MAC1193" s="22"/>
      <c r="MAD1193" s="22"/>
      <c r="MAE1193" s="22"/>
      <c r="MAF1193" s="22"/>
      <c r="MAG1193" s="22"/>
      <c r="MAH1193" s="22"/>
      <c r="MAI1193" s="22"/>
      <c r="MAJ1193" s="22"/>
      <c r="MAK1193" s="22"/>
      <c r="MAL1193" s="22"/>
      <c r="MAM1193" s="22"/>
      <c r="MAN1193" s="22"/>
      <c r="MAO1193" s="22"/>
      <c r="MAP1193" s="22"/>
      <c r="MAQ1193" s="22"/>
      <c r="MAR1193" s="22"/>
      <c r="MAS1193" s="22"/>
      <c r="MAT1193" s="22"/>
      <c r="MAU1193" s="22"/>
      <c r="MAV1193" s="22"/>
      <c r="MAW1193" s="22"/>
      <c r="MAX1193" s="22"/>
      <c r="MAY1193" s="22"/>
      <c r="MAZ1193" s="22"/>
      <c r="MBA1193" s="22"/>
      <c r="MBB1193" s="22"/>
      <c r="MBC1193" s="22"/>
      <c r="MBD1193" s="22"/>
      <c r="MBE1193" s="22"/>
      <c r="MBF1193" s="22"/>
      <c r="MBG1193" s="22"/>
      <c r="MBH1193" s="22"/>
      <c r="MBI1193" s="22"/>
      <c r="MBJ1193" s="22"/>
      <c r="MBK1193" s="22"/>
      <c r="MBL1193" s="22"/>
      <c r="MBM1193" s="22"/>
      <c r="MBN1193" s="22"/>
      <c r="MBO1193" s="22"/>
      <c r="MBP1193" s="22"/>
      <c r="MBQ1193" s="22"/>
      <c r="MBR1193" s="22"/>
      <c r="MBS1193" s="22"/>
      <c r="MBT1193" s="22"/>
      <c r="MBU1193" s="22"/>
      <c r="MBV1193" s="22"/>
      <c r="MBW1193" s="22"/>
      <c r="MBX1193" s="22"/>
      <c r="MBY1193" s="22"/>
      <c r="MBZ1193" s="22"/>
      <c r="MCA1193" s="22"/>
      <c r="MCB1193" s="22"/>
      <c r="MCC1193" s="22"/>
      <c r="MCD1193" s="22"/>
      <c r="MCE1193" s="22"/>
      <c r="MCF1193" s="22"/>
      <c r="MCG1193" s="22"/>
      <c r="MCH1193" s="22"/>
      <c r="MCI1193" s="22"/>
      <c r="MCJ1193" s="22"/>
      <c r="MCK1193" s="22"/>
      <c r="MCL1193" s="22"/>
      <c r="MCM1193" s="22"/>
      <c r="MCN1193" s="22"/>
      <c r="MCO1193" s="22"/>
      <c r="MCP1193" s="22"/>
      <c r="MCQ1193" s="22"/>
      <c r="MCR1193" s="22"/>
      <c r="MCS1193" s="22"/>
      <c r="MCT1193" s="22"/>
      <c r="MCU1193" s="22"/>
      <c r="MCV1193" s="22"/>
      <c r="MCW1193" s="22"/>
      <c r="MCX1193" s="22"/>
      <c r="MCY1193" s="22"/>
      <c r="MCZ1193" s="22"/>
      <c r="MDA1193" s="22"/>
      <c r="MDB1193" s="22"/>
      <c r="MDC1193" s="22"/>
      <c r="MDD1193" s="22"/>
      <c r="MDE1193" s="22"/>
      <c r="MDF1193" s="22"/>
      <c r="MDG1193" s="22"/>
      <c r="MDH1193" s="22"/>
      <c r="MDI1193" s="22"/>
      <c r="MDJ1193" s="22"/>
      <c r="MDK1193" s="22"/>
      <c r="MDL1193" s="22"/>
      <c r="MDM1193" s="22"/>
      <c r="MDN1193" s="22"/>
      <c r="MDO1193" s="22"/>
      <c r="MDP1193" s="22"/>
      <c r="MDQ1193" s="22"/>
      <c r="MDR1193" s="22"/>
      <c r="MDS1193" s="22"/>
      <c r="MDT1193" s="22"/>
      <c r="MDU1193" s="22"/>
      <c r="MDV1193" s="22"/>
      <c r="MDW1193" s="22"/>
      <c r="MDX1193" s="22"/>
      <c r="MDY1193" s="22"/>
      <c r="MDZ1193" s="22"/>
      <c r="MEA1193" s="22"/>
      <c r="MEB1193" s="22"/>
      <c r="MEC1193" s="22"/>
      <c r="MED1193" s="22"/>
      <c r="MEE1193" s="22"/>
      <c r="MEF1193" s="22"/>
      <c r="MEG1193" s="22"/>
      <c r="MEH1193" s="22"/>
      <c r="MEI1193" s="22"/>
      <c r="MEJ1193" s="22"/>
      <c r="MEK1193" s="22"/>
      <c r="MEL1193" s="22"/>
      <c r="MEM1193" s="22"/>
      <c r="MEN1193" s="22"/>
      <c r="MEO1193" s="22"/>
      <c r="MEP1193" s="22"/>
      <c r="MEQ1193" s="22"/>
      <c r="MER1193" s="22"/>
      <c r="MES1193" s="22"/>
      <c r="MET1193" s="22"/>
      <c r="MEU1193" s="22"/>
      <c r="MEV1193" s="22"/>
      <c r="MEW1193" s="22"/>
      <c r="MEX1193" s="22"/>
      <c r="MEY1193" s="22"/>
      <c r="MEZ1193" s="22"/>
      <c r="MFA1193" s="22"/>
      <c r="MFB1193" s="22"/>
      <c r="MFC1193" s="22"/>
      <c r="MFD1193" s="22"/>
      <c r="MFE1193" s="22"/>
      <c r="MFF1193" s="22"/>
      <c r="MFG1193" s="22"/>
      <c r="MFH1193" s="22"/>
      <c r="MFI1193" s="22"/>
      <c r="MFJ1193" s="22"/>
      <c r="MFK1193" s="22"/>
      <c r="MFL1193" s="22"/>
      <c r="MFM1193" s="22"/>
      <c r="MFN1193" s="22"/>
      <c r="MFO1193" s="22"/>
      <c r="MFP1193" s="22"/>
      <c r="MFQ1193" s="22"/>
      <c r="MFR1193" s="22"/>
      <c r="MFS1193" s="22"/>
      <c r="MFT1193" s="22"/>
      <c r="MFU1193" s="22"/>
      <c r="MFV1193" s="22"/>
      <c r="MFW1193" s="22"/>
      <c r="MFX1193" s="22"/>
      <c r="MFY1193" s="22"/>
      <c r="MFZ1193" s="22"/>
      <c r="MGA1193" s="22"/>
      <c r="MGB1193" s="22"/>
      <c r="MGC1193" s="22"/>
      <c r="MGD1193" s="22"/>
      <c r="MGE1193" s="22"/>
      <c r="MGF1193" s="22"/>
      <c r="MGG1193" s="22"/>
      <c r="MGH1193" s="22"/>
      <c r="MGI1193" s="22"/>
      <c r="MGJ1193" s="22"/>
      <c r="MGK1193" s="22"/>
      <c r="MGL1193" s="22"/>
      <c r="MGM1193" s="22"/>
      <c r="MGN1193" s="22"/>
      <c r="MGO1193" s="22"/>
      <c r="MGP1193" s="22"/>
      <c r="MGQ1193" s="22"/>
      <c r="MGR1193" s="22"/>
      <c r="MGS1193" s="22"/>
      <c r="MGT1193" s="22"/>
      <c r="MGU1193" s="22"/>
      <c r="MGV1193" s="22"/>
      <c r="MGW1193" s="22"/>
      <c r="MGX1193" s="22"/>
      <c r="MGY1193" s="22"/>
      <c r="MGZ1193" s="22"/>
      <c r="MHA1193" s="22"/>
      <c r="MHB1193" s="22"/>
      <c r="MHC1193" s="22"/>
      <c r="MHD1193" s="22"/>
      <c r="MHE1193" s="22"/>
      <c r="MHF1193" s="22"/>
      <c r="MHG1193" s="22"/>
      <c r="MHH1193" s="22"/>
      <c r="MHI1193" s="22"/>
      <c r="MHJ1193" s="22"/>
      <c r="MHK1193" s="22"/>
      <c r="MHL1193" s="22"/>
      <c r="MHM1193" s="22"/>
      <c r="MHN1193" s="22"/>
      <c r="MHO1193" s="22"/>
      <c r="MHP1193" s="22"/>
      <c r="MHQ1193" s="22"/>
      <c r="MHR1193" s="22"/>
      <c r="MHS1193" s="22"/>
      <c r="MHT1193" s="22"/>
      <c r="MHU1193" s="22"/>
      <c r="MHV1193" s="22"/>
      <c r="MHW1193" s="22"/>
      <c r="MHX1193" s="22"/>
      <c r="MHY1193" s="22"/>
      <c r="MHZ1193" s="22"/>
      <c r="MIA1193" s="22"/>
      <c r="MIB1193" s="22"/>
      <c r="MIC1193" s="22"/>
      <c r="MID1193" s="22"/>
      <c r="MIE1193" s="22"/>
      <c r="MIF1193" s="22"/>
      <c r="MIG1193" s="22"/>
      <c r="MIH1193" s="22"/>
      <c r="MII1193" s="22"/>
      <c r="MIJ1193" s="22"/>
      <c r="MIK1193" s="22"/>
      <c r="MIL1193" s="22"/>
      <c r="MIM1193" s="22"/>
      <c r="MIN1193" s="22"/>
      <c r="MIO1193" s="22"/>
      <c r="MIP1193" s="22"/>
      <c r="MIQ1193" s="22"/>
      <c r="MIR1193" s="22"/>
      <c r="MIS1193" s="22"/>
      <c r="MIT1193" s="22"/>
      <c r="MIU1193" s="22"/>
      <c r="MIV1193" s="22"/>
      <c r="MIW1193" s="22"/>
      <c r="MIX1193" s="22"/>
      <c r="MIY1193" s="22"/>
      <c r="MIZ1193" s="22"/>
      <c r="MJA1193" s="22"/>
      <c r="MJB1193" s="22"/>
      <c r="MJC1193" s="22"/>
      <c r="MJD1193" s="22"/>
      <c r="MJE1193" s="22"/>
      <c r="MJF1193" s="22"/>
      <c r="MJG1193" s="22"/>
      <c r="MJH1193" s="22"/>
      <c r="MJI1193" s="22"/>
      <c r="MJJ1193" s="22"/>
      <c r="MJK1193" s="22"/>
      <c r="MJL1193" s="22"/>
      <c r="MJM1193" s="22"/>
      <c r="MJN1193" s="22"/>
      <c r="MJO1193" s="22"/>
      <c r="MJP1193" s="22"/>
      <c r="MJQ1193" s="22"/>
      <c r="MJR1193" s="22"/>
      <c r="MJS1193" s="22"/>
      <c r="MJT1193" s="22"/>
      <c r="MJU1193" s="22"/>
      <c r="MJV1193" s="22"/>
      <c r="MJW1193" s="22"/>
      <c r="MJX1193" s="22"/>
      <c r="MJY1193" s="22"/>
      <c r="MJZ1193" s="22"/>
      <c r="MKA1193" s="22"/>
      <c r="MKB1193" s="22"/>
      <c r="MKC1193" s="22"/>
      <c r="MKD1193" s="22"/>
      <c r="MKE1193" s="22"/>
      <c r="MKF1193" s="22"/>
      <c r="MKG1193" s="22"/>
      <c r="MKH1193" s="22"/>
      <c r="MKI1193" s="22"/>
      <c r="MKJ1193" s="22"/>
      <c r="MKK1193" s="22"/>
      <c r="MKL1193" s="22"/>
      <c r="MKM1193" s="22"/>
      <c r="MKN1193" s="22"/>
      <c r="MKO1193" s="22"/>
      <c r="MKP1193" s="22"/>
      <c r="MKQ1193" s="22"/>
      <c r="MKR1193" s="22"/>
      <c r="MKS1193" s="22"/>
      <c r="MKT1193" s="22"/>
      <c r="MKU1193" s="22"/>
      <c r="MKV1193" s="22"/>
      <c r="MKW1193" s="22"/>
      <c r="MKX1193" s="22"/>
      <c r="MKY1193" s="22"/>
      <c r="MKZ1193" s="22"/>
      <c r="MLA1193" s="22"/>
      <c r="MLB1193" s="22"/>
      <c r="MLC1193" s="22"/>
      <c r="MLD1193" s="22"/>
      <c r="MLE1193" s="22"/>
      <c r="MLF1193" s="22"/>
      <c r="MLG1193" s="22"/>
      <c r="MLH1193" s="22"/>
      <c r="MLI1193" s="22"/>
      <c r="MLJ1193" s="22"/>
      <c r="MLK1193" s="22"/>
      <c r="MLL1193" s="22"/>
      <c r="MLM1193" s="22"/>
      <c r="MLN1193" s="22"/>
      <c r="MLO1193" s="22"/>
      <c r="MLP1193" s="22"/>
      <c r="MLQ1193" s="22"/>
      <c r="MLR1193" s="22"/>
      <c r="MLS1193" s="22"/>
      <c r="MLT1193" s="22"/>
      <c r="MLU1193" s="22"/>
      <c r="MLV1193" s="22"/>
      <c r="MLW1193" s="22"/>
      <c r="MLX1193" s="22"/>
      <c r="MLY1193" s="22"/>
      <c r="MLZ1193" s="22"/>
      <c r="MMA1193" s="22"/>
      <c r="MMB1193" s="22"/>
      <c r="MMC1193" s="22"/>
      <c r="MMD1193" s="22"/>
      <c r="MME1193" s="22"/>
      <c r="MMF1193" s="22"/>
      <c r="MMG1193" s="22"/>
      <c r="MMH1193" s="22"/>
      <c r="MMI1193" s="22"/>
      <c r="MMJ1193" s="22"/>
      <c r="MMK1193" s="22"/>
      <c r="MML1193" s="22"/>
      <c r="MMM1193" s="22"/>
      <c r="MMN1193" s="22"/>
      <c r="MMO1193" s="22"/>
      <c r="MMP1193" s="22"/>
      <c r="MMQ1193" s="22"/>
      <c r="MMR1193" s="22"/>
      <c r="MMS1193" s="22"/>
      <c r="MMT1193" s="22"/>
      <c r="MMU1193" s="22"/>
      <c r="MMV1193" s="22"/>
      <c r="MMW1193" s="22"/>
      <c r="MMX1193" s="22"/>
      <c r="MMY1193" s="22"/>
      <c r="MMZ1193" s="22"/>
      <c r="MNA1193" s="22"/>
      <c r="MNB1193" s="22"/>
      <c r="MNC1193" s="22"/>
      <c r="MND1193" s="22"/>
      <c r="MNE1193" s="22"/>
      <c r="MNF1193" s="22"/>
      <c r="MNG1193" s="22"/>
      <c r="MNH1193" s="22"/>
      <c r="MNI1193" s="22"/>
      <c r="MNJ1193" s="22"/>
      <c r="MNK1193" s="22"/>
      <c r="MNL1193" s="22"/>
      <c r="MNM1193" s="22"/>
      <c r="MNN1193" s="22"/>
      <c r="MNO1193" s="22"/>
      <c r="MNP1193" s="22"/>
      <c r="MNQ1193" s="22"/>
      <c r="MNR1193" s="22"/>
      <c r="MNS1193" s="22"/>
      <c r="MNT1193" s="22"/>
      <c r="MNU1193" s="22"/>
      <c r="MNV1193" s="22"/>
      <c r="MNW1193" s="22"/>
      <c r="MNX1193" s="22"/>
      <c r="MNY1193" s="22"/>
      <c r="MNZ1193" s="22"/>
      <c r="MOA1193" s="22"/>
      <c r="MOB1193" s="22"/>
      <c r="MOC1193" s="22"/>
      <c r="MOD1193" s="22"/>
      <c r="MOE1193" s="22"/>
      <c r="MOF1193" s="22"/>
      <c r="MOG1193" s="22"/>
      <c r="MOH1193" s="22"/>
      <c r="MOI1193" s="22"/>
      <c r="MOJ1193" s="22"/>
      <c r="MOK1193" s="22"/>
      <c r="MOL1193" s="22"/>
      <c r="MOM1193" s="22"/>
      <c r="MON1193" s="22"/>
      <c r="MOO1193" s="22"/>
      <c r="MOP1193" s="22"/>
      <c r="MOQ1193" s="22"/>
      <c r="MOR1193" s="22"/>
      <c r="MOS1193" s="22"/>
      <c r="MOT1193" s="22"/>
      <c r="MOU1193" s="22"/>
      <c r="MOV1193" s="22"/>
      <c r="MOW1193" s="22"/>
      <c r="MOX1193" s="22"/>
      <c r="MOY1193" s="22"/>
      <c r="MOZ1193" s="22"/>
      <c r="MPA1193" s="22"/>
      <c r="MPB1193" s="22"/>
      <c r="MPC1193" s="22"/>
      <c r="MPD1193" s="22"/>
      <c r="MPE1193" s="22"/>
      <c r="MPF1193" s="22"/>
      <c r="MPG1193" s="22"/>
      <c r="MPH1193" s="22"/>
      <c r="MPI1193" s="22"/>
      <c r="MPJ1193" s="22"/>
      <c r="MPK1193" s="22"/>
      <c r="MPL1193" s="22"/>
      <c r="MPM1193" s="22"/>
      <c r="MPN1193" s="22"/>
      <c r="MPO1193" s="22"/>
      <c r="MPP1193" s="22"/>
      <c r="MPQ1193" s="22"/>
      <c r="MPR1193" s="22"/>
      <c r="MPS1193" s="22"/>
      <c r="MPT1193" s="22"/>
      <c r="MPU1193" s="22"/>
      <c r="MPV1193" s="22"/>
      <c r="MPW1193" s="22"/>
      <c r="MPX1193" s="22"/>
      <c r="MPY1193" s="22"/>
      <c r="MPZ1193" s="22"/>
      <c r="MQA1193" s="22"/>
      <c r="MQB1193" s="22"/>
      <c r="MQC1193" s="22"/>
      <c r="MQD1193" s="22"/>
      <c r="MQE1193" s="22"/>
      <c r="MQF1193" s="22"/>
      <c r="MQG1193" s="22"/>
      <c r="MQH1193" s="22"/>
      <c r="MQI1193" s="22"/>
      <c r="MQJ1193" s="22"/>
      <c r="MQK1193" s="22"/>
      <c r="MQL1193" s="22"/>
      <c r="MQM1193" s="22"/>
      <c r="MQN1193" s="22"/>
      <c r="MQO1193" s="22"/>
      <c r="MQP1193" s="22"/>
      <c r="MQQ1193" s="22"/>
      <c r="MQR1193" s="22"/>
      <c r="MQS1193" s="22"/>
      <c r="MQT1193" s="22"/>
      <c r="MQU1193" s="22"/>
      <c r="MQV1193" s="22"/>
      <c r="MQW1193" s="22"/>
      <c r="MQX1193" s="22"/>
      <c r="MQY1193" s="22"/>
      <c r="MQZ1193" s="22"/>
      <c r="MRA1193" s="22"/>
      <c r="MRB1193" s="22"/>
      <c r="MRC1193" s="22"/>
      <c r="MRD1193" s="22"/>
      <c r="MRE1193" s="22"/>
      <c r="MRF1193" s="22"/>
      <c r="MRG1193" s="22"/>
      <c r="MRH1193" s="22"/>
      <c r="MRI1193" s="22"/>
      <c r="MRJ1193" s="22"/>
      <c r="MRK1193" s="22"/>
      <c r="MRL1193" s="22"/>
      <c r="MRM1193" s="22"/>
      <c r="MRN1193" s="22"/>
      <c r="MRO1193" s="22"/>
      <c r="MRP1193" s="22"/>
      <c r="MRQ1193" s="22"/>
      <c r="MRR1193" s="22"/>
      <c r="MRS1193" s="22"/>
      <c r="MRT1193" s="22"/>
      <c r="MRU1193" s="22"/>
      <c r="MRV1193" s="22"/>
      <c r="MRW1193" s="22"/>
      <c r="MRX1193" s="22"/>
      <c r="MRY1193" s="22"/>
      <c r="MRZ1193" s="22"/>
      <c r="MSA1193" s="22"/>
      <c r="MSB1193" s="22"/>
      <c r="MSC1193" s="22"/>
      <c r="MSD1193" s="22"/>
      <c r="MSE1193" s="22"/>
      <c r="MSF1193" s="22"/>
      <c r="MSG1193" s="22"/>
      <c r="MSH1193" s="22"/>
      <c r="MSI1193" s="22"/>
      <c r="MSJ1193" s="22"/>
      <c r="MSK1193" s="22"/>
      <c r="MSL1193" s="22"/>
      <c r="MSM1193" s="22"/>
      <c r="MSN1193" s="22"/>
      <c r="MSO1193" s="22"/>
      <c r="MSP1193" s="22"/>
      <c r="MSQ1193" s="22"/>
      <c r="MSR1193" s="22"/>
      <c r="MSS1193" s="22"/>
      <c r="MST1193" s="22"/>
      <c r="MSU1193" s="22"/>
      <c r="MSV1193" s="22"/>
      <c r="MSW1193" s="22"/>
      <c r="MSX1193" s="22"/>
      <c r="MSY1193" s="22"/>
      <c r="MSZ1193" s="22"/>
      <c r="MTA1193" s="22"/>
      <c r="MTB1193" s="22"/>
      <c r="MTC1193" s="22"/>
      <c r="MTD1193" s="22"/>
      <c r="MTE1193" s="22"/>
      <c r="MTF1193" s="22"/>
      <c r="MTG1193" s="22"/>
      <c r="MTH1193" s="22"/>
      <c r="MTI1193" s="22"/>
      <c r="MTJ1193" s="22"/>
      <c r="MTK1193" s="22"/>
      <c r="MTL1193" s="22"/>
      <c r="MTM1193" s="22"/>
      <c r="MTN1193" s="22"/>
      <c r="MTO1193" s="22"/>
      <c r="MTP1193" s="22"/>
      <c r="MTQ1193" s="22"/>
      <c r="MTR1193" s="22"/>
      <c r="MTS1193" s="22"/>
      <c r="MTT1193" s="22"/>
      <c r="MTU1193" s="22"/>
      <c r="MTV1193" s="22"/>
      <c r="MTW1193" s="22"/>
      <c r="MTX1193" s="22"/>
      <c r="MTY1193" s="22"/>
      <c r="MTZ1193" s="22"/>
      <c r="MUA1193" s="22"/>
      <c r="MUB1193" s="22"/>
      <c r="MUC1193" s="22"/>
      <c r="MUD1193" s="22"/>
      <c r="MUE1193" s="22"/>
      <c r="MUF1193" s="22"/>
      <c r="MUG1193" s="22"/>
      <c r="MUH1193" s="22"/>
      <c r="MUI1193" s="22"/>
      <c r="MUJ1193" s="22"/>
      <c r="MUK1193" s="22"/>
      <c r="MUL1193" s="22"/>
      <c r="MUM1193" s="22"/>
      <c r="MUN1193" s="22"/>
      <c r="MUO1193" s="22"/>
      <c r="MUP1193" s="22"/>
      <c r="MUQ1193" s="22"/>
      <c r="MUR1193" s="22"/>
      <c r="MUS1193" s="22"/>
      <c r="MUT1193" s="22"/>
      <c r="MUU1193" s="22"/>
      <c r="MUV1193" s="22"/>
      <c r="MUW1193" s="22"/>
      <c r="MUX1193" s="22"/>
      <c r="MUY1193" s="22"/>
      <c r="MUZ1193" s="22"/>
      <c r="MVA1193" s="22"/>
      <c r="MVB1193" s="22"/>
      <c r="MVC1193" s="22"/>
      <c r="MVD1193" s="22"/>
      <c r="MVE1193" s="22"/>
      <c r="MVF1193" s="22"/>
      <c r="MVG1193" s="22"/>
      <c r="MVH1193" s="22"/>
      <c r="MVI1193" s="22"/>
      <c r="MVJ1193" s="22"/>
      <c r="MVK1193" s="22"/>
      <c r="MVL1193" s="22"/>
      <c r="MVM1193" s="22"/>
      <c r="MVN1193" s="22"/>
      <c r="MVO1193" s="22"/>
      <c r="MVP1193" s="22"/>
      <c r="MVQ1193" s="22"/>
      <c r="MVR1193" s="22"/>
      <c r="MVS1193" s="22"/>
      <c r="MVT1193" s="22"/>
      <c r="MVU1193" s="22"/>
      <c r="MVV1193" s="22"/>
      <c r="MVW1193" s="22"/>
      <c r="MVX1193" s="22"/>
      <c r="MVY1193" s="22"/>
      <c r="MVZ1193" s="22"/>
      <c r="MWA1193" s="22"/>
      <c r="MWB1193" s="22"/>
      <c r="MWC1193" s="22"/>
      <c r="MWD1193" s="22"/>
      <c r="MWE1193" s="22"/>
      <c r="MWF1193" s="22"/>
      <c r="MWG1193" s="22"/>
      <c r="MWH1193" s="22"/>
      <c r="MWI1193" s="22"/>
      <c r="MWJ1193" s="22"/>
      <c r="MWK1193" s="22"/>
      <c r="MWL1193" s="22"/>
      <c r="MWM1193" s="22"/>
      <c r="MWN1193" s="22"/>
      <c r="MWO1193" s="22"/>
      <c r="MWP1193" s="22"/>
      <c r="MWQ1193" s="22"/>
      <c r="MWR1193" s="22"/>
      <c r="MWS1193" s="22"/>
      <c r="MWT1193" s="22"/>
      <c r="MWU1193" s="22"/>
      <c r="MWV1193" s="22"/>
      <c r="MWW1193" s="22"/>
      <c r="MWX1193" s="22"/>
      <c r="MWY1193" s="22"/>
      <c r="MWZ1193" s="22"/>
      <c r="MXA1193" s="22"/>
      <c r="MXB1193" s="22"/>
      <c r="MXC1193" s="22"/>
      <c r="MXD1193" s="22"/>
      <c r="MXE1193" s="22"/>
      <c r="MXF1193" s="22"/>
      <c r="MXG1193" s="22"/>
      <c r="MXH1193" s="22"/>
      <c r="MXI1193" s="22"/>
      <c r="MXJ1193" s="22"/>
      <c r="MXK1193" s="22"/>
      <c r="MXL1193" s="22"/>
      <c r="MXM1193" s="22"/>
      <c r="MXN1193" s="22"/>
      <c r="MXO1193" s="22"/>
      <c r="MXP1193" s="22"/>
      <c r="MXQ1193" s="22"/>
      <c r="MXR1193" s="22"/>
      <c r="MXS1193" s="22"/>
      <c r="MXT1193" s="22"/>
      <c r="MXU1193" s="22"/>
      <c r="MXV1193" s="22"/>
      <c r="MXW1193" s="22"/>
      <c r="MXX1193" s="22"/>
      <c r="MXY1193" s="22"/>
      <c r="MXZ1193" s="22"/>
      <c r="MYA1193" s="22"/>
      <c r="MYB1193" s="22"/>
      <c r="MYC1193" s="22"/>
      <c r="MYD1193" s="22"/>
      <c r="MYE1193" s="22"/>
      <c r="MYF1193" s="22"/>
      <c r="MYG1193" s="22"/>
      <c r="MYH1193" s="22"/>
      <c r="MYI1193" s="22"/>
      <c r="MYJ1193" s="22"/>
      <c r="MYK1193" s="22"/>
      <c r="MYL1193" s="22"/>
      <c r="MYM1193" s="22"/>
      <c r="MYN1193" s="22"/>
      <c r="MYO1193" s="22"/>
      <c r="MYP1193" s="22"/>
      <c r="MYQ1193" s="22"/>
      <c r="MYR1193" s="22"/>
      <c r="MYS1193" s="22"/>
      <c r="MYT1193" s="22"/>
      <c r="MYU1193" s="22"/>
      <c r="MYV1193" s="22"/>
      <c r="MYW1193" s="22"/>
      <c r="MYX1193" s="22"/>
      <c r="MYY1193" s="22"/>
      <c r="MYZ1193" s="22"/>
      <c r="MZA1193" s="22"/>
      <c r="MZB1193" s="22"/>
      <c r="MZC1193" s="22"/>
      <c r="MZD1193" s="22"/>
      <c r="MZE1193" s="22"/>
      <c r="MZF1193" s="22"/>
      <c r="MZG1193" s="22"/>
      <c r="MZH1193" s="22"/>
      <c r="MZI1193" s="22"/>
      <c r="MZJ1193" s="22"/>
      <c r="MZK1193" s="22"/>
      <c r="MZL1193" s="22"/>
      <c r="MZM1193" s="22"/>
      <c r="MZN1193" s="22"/>
      <c r="MZO1193" s="22"/>
      <c r="MZP1193" s="22"/>
      <c r="MZQ1193" s="22"/>
      <c r="MZR1193" s="22"/>
      <c r="MZS1193" s="22"/>
      <c r="MZT1193" s="22"/>
      <c r="MZU1193" s="22"/>
      <c r="MZV1193" s="22"/>
      <c r="MZW1193" s="22"/>
      <c r="MZX1193" s="22"/>
      <c r="MZY1193" s="22"/>
      <c r="MZZ1193" s="22"/>
      <c r="NAA1193" s="22"/>
      <c r="NAB1193" s="22"/>
      <c r="NAC1193" s="22"/>
      <c r="NAD1193" s="22"/>
      <c r="NAE1193" s="22"/>
      <c r="NAF1193" s="22"/>
      <c r="NAG1193" s="22"/>
      <c r="NAH1193" s="22"/>
      <c r="NAI1193" s="22"/>
      <c r="NAJ1193" s="22"/>
      <c r="NAK1193" s="22"/>
      <c r="NAL1193" s="22"/>
      <c r="NAM1193" s="22"/>
      <c r="NAN1193" s="22"/>
      <c r="NAO1193" s="22"/>
      <c r="NAP1193" s="22"/>
      <c r="NAQ1193" s="22"/>
      <c r="NAR1193" s="22"/>
      <c r="NAS1193" s="22"/>
      <c r="NAT1193" s="22"/>
      <c r="NAU1193" s="22"/>
      <c r="NAV1193" s="22"/>
      <c r="NAW1193" s="22"/>
      <c r="NAX1193" s="22"/>
      <c r="NAY1193" s="22"/>
      <c r="NAZ1193" s="22"/>
      <c r="NBA1193" s="22"/>
      <c r="NBB1193" s="22"/>
      <c r="NBC1193" s="22"/>
      <c r="NBD1193" s="22"/>
      <c r="NBE1193" s="22"/>
      <c r="NBF1193" s="22"/>
      <c r="NBG1193" s="22"/>
      <c r="NBH1193" s="22"/>
      <c r="NBI1193" s="22"/>
      <c r="NBJ1193" s="22"/>
      <c r="NBK1193" s="22"/>
      <c r="NBL1193" s="22"/>
      <c r="NBM1193" s="22"/>
      <c r="NBN1193" s="22"/>
      <c r="NBO1193" s="22"/>
      <c r="NBP1193" s="22"/>
      <c r="NBQ1193" s="22"/>
      <c r="NBR1193" s="22"/>
      <c r="NBS1193" s="22"/>
      <c r="NBT1193" s="22"/>
      <c r="NBU1193" s="22"/>
      <c r="NBV1193" s="22"/>
      <c r="NBW1193" s="22"/>
      <c r="NBX1193" s="22"/>
      <c r="NBY1193" s="22"/>
      <c r="NBZ1193" s="22"/>
      <c r="NCA1193" s="22"/>
      <c r="NCB1193" s="22"/>
      <c r="NCC1193" s="22"/>
      <c r="NCD1193" s="22"/>
      <c r="NCE1193" s="22"/>
      <c r="NCF1193" s="22"/>
      <c r="NCG1193" s="22"/>
      <c r="NCH1193" s="22"/>
      <c r="NCI1193" s="22"/>
      <c r="NCJ1193" s="22"/>
      <c r="NCK1193" s="22"/>
      <c r="NCL1193" s="22"/>
      <c r="NCM1193" s="22"/>
      <c r="NCN1193" s="22"/>
      <c r="NCO1193" s="22"/>
      <c r="NCP1193" s="22"/>
      <c r="NCQ1193" s="22"/>
      <c r="NCR1193" s="22"/>
      <c r="NCS1193" s="22"/>
      <c r="NCT1193" s="22"/>
      <c r="NCU1193" s="22"/>
      <c r="NCV1193" s="22"/>
      <c r="NCW1193" s="22"/>
      <c r="NCX1193" s="22"/>
      <c r="NCY1193" s="22"/>
      <c r="NCZ1193" s="22"/>
      <c r="NDA1193" s="22"/>
      <c r="NDB1193" s="22"/>
      <c r="NDC1193" s="22"/>
      <c r="NDD1193" s="22"/>
      <c r="NDE1193" s="22"/>
      <c r="NDF1193" s="22"/>
      <c r="NDG1193" s="22"/>
      <c r="NDH1193" s="22"/>
      <c r="NDI1193" s="22"/>
      <c r="NDJ1193" s="22"/>
      <c r="NDK1193" s="22"/>
      <c r="NDL1193" s="22"/>
      <c r="NDM1193" s="22"/>
      <c r="NDN1193" s="22"/>
      <c r="NDO1193" s="22"/>
      <c r="NDP1193" s="22"/>
      <c r="NDQ1193" s="22"/>
      <c r="NDR1193" s="22"/>
      <c r="NDS1193" s="22"/>
      <c r="NDT1193" s="22"/>
      <c r="NDU1193" s="22"/>
      <c r="NDV1193" s="22"/>
      <c r="NDW1193" s="22"/>
      <c r="NDX1193" s="22"/>
      <c r="NDY1193" s="22"/>
      <c r="NDZ1193" s="22"/>
      <c r="NEA1193" s="22"/>
      <c r="NEB1193" s="22"/>
      <c r="NEC1193" s="22"/>
      <c r="NED1193" s="22"/>
      <c r="NEE1193" s="22"/>
      <c r="NEF1193" s="22"/>
      <c r="NEG1193" s="22"/>
      <c r="NEH1193" s="22"/>
      <c r="NEI1193" s="22"/>
      <c r="NEJ1193" s="22"/>
      <c r="NEK1193" s="22"/>
      <c r="NEL1193" s="22"/>
      <c r="NEM1193" s="22"/>
      <c r="NEN1193" s="22"/>
      <c r="NEO1193" s="22"/>
      <c r="NEP1193" s="22"/>
      <c r="NEQ1193" s="22"/>
      <c r="NER1193" s="22"/>
      <c r="NES1193" s="22"/>
      <c r="NET1193" s="22"/>
      <c r="NEU1193" s="22"/>
      <c r="NEV1193" s="22"/>
      <c r="NEW1193" s="22"/>
      <c r="NEX1193" s="22"/>
      <c r="NEY1193" s="22"/>
      <c r="NEZ1193" s="22"/>
      <c r="NFA1193" s="22"/>
      <c r="NFB1193" s="22"/>
      <c r="NFC1193" s="22"/>
      <c r="NFD1193" s="22"/>
      <c r="NFE1193" s="22"/>
      <c r="NFF1193" s="22"/>
      <c r="NFG1193" s="22"/>
      <c r="NFH1193" s="22"/>
      <c r="NFI1193" s="22"/>
      <c r="NFJ1193" s="22"/>
      <c r="NFK1193" s="22"/>
      <c r="NFL1193" s="22"/>
      <c r="NFM1193" s="22"/>
      <c r="NFN1193" s="22"/>
      <c r="NFO1193" s="22"/>
      <c r="NFP1193" s="22"/>
      <c r="NFQ1193" s="22"/>
      <c r="NFR1193" s="22"/>
      <c r="NFS1193" s="22"/>
      <c r="NFT1193" s="22"/>
      <c r="NFU1193" s="22"/>
      <c r="NFV1193" s="22"/>
      <c r="NFW1193" s="22"/>
      <c r="NFX1193" s="22"/>
      <c r="NFY1193" s="22"/>
      <c r="NFZ1193" s="22"/>
      <c r="NGA1193" s="22"/>
      <c r="NGB1193" s="22"/>
      <c r="NGC1193" s="22"/>
      <c r="NGD1193" s="22"/>
      <c r="NGE1193" s="22"/>
      <c r="NGF1193" s="22"/>
      <c r="NGG1193" s="22"/>
      <c r="NGH1193" s="22"/>
      <c r="NGI1193" s="22"/>
      <c r="NGJ1193" s="22"/>
      <c r="NGK1193" s="22"/>
      <c r="NGL1193" s="22"/>
      <c r="NGM1193" s="22"/>
      <c r="NGN1193" s="22"/>
      <c r="NGO1193" s="22"/>
      <c r="NGP1193" s="22"/>
      <c r="NGQ1193" s="22"/>
      <c r="NGR1193" s="22"/>
      <c r="NGS1193" s="22"/>
      <c r="NGT1193" s="22"/>
      <c r="NGU1193" s="22"/>
      <c r="NGV1193" s="22"/>
      <c r="NGW1193" s="22"/>
      <c r="NGX1193" s="22"/>
      <c r="NGY1193" s="22"/>
      <c r="NGZ1193" s="22"/>
      <c r="NHA1193" s="22"/>
      <c r="NHB1193" s="22"/>
      <c r="NHC1193" s="22"/>
      <c r="NHD1193" s="22"/>
      <c r="NHE1193" s="22"/>
      <c r="NHF1193" s="22"/>
      <c r="NHG1193" s="22"/>
      <c r="NHH1193" s="22"/>
      <c r="NHI1193" s="22"/>
      <c r="NHJ1193" s="22"/>
      <c r="NHK1193" s="22"/>
      <c r="NHL1193" s="22"/>
      <c r="NHM1193" s="22"/>
      <c r="NHN1193" s="22"/>
      <c r="NHO1193" s="22"/>
      <c r="NHP1193" s="22"/>
      <c r="NHQ1193" s="22"/>
      <c r="NHR1193" s="22"/>
      <c r="NHS1193" s="22"/>
      <c r="NHT1193" s="22"/>
      <c r="NHU1193" s="22"/>
      <c r="NHV1193" s="22"/>
      <c r="NHW1193" s="22"/>
      <c r="NHX1193" s="22"/>
      <c r="NHY1193" s="22"/>
      <c r="NHZ1193" s="22"/>
      <c r="NIA1193" s="22"/>
      <c r="NIB1193" s="22"/>
      <c r="NIC1193" s="22"/>
      <c r="NID1193" s="22"/>
      <c r="NIE1193" s="22"/>
      <c r="NIF1193" s="22"/>
      <c r="NIG1193" s="22"/>
      <c r="NIH1193" s="22"/>
      <c r="NII1193" s="22"/>
      <c r="NIJ1193" s="22"/>
      <c r="NIK1193" s="22"/>
      <c r="NIL1193" s="22"/>
      <c r="NIM1193" s="22"/>
      <c r="NIN1193" s="22"/>
      <c r="NIO1193" s="22"/>
      <c r="NIP1193" s="22"/>
      <c r="NIQ1193" s="22"/>
      <c r="NIR1193" s="22"/>
      <c r="NIS1193" s="22"/>
      <c r="NIT1193" s="22"/>
      <c r="NIU1193" s="22"/>
      <c r="NIV1193" s="22"/>
      <c r="NIW1193" s="22"/>
      <c r="NIX1193" s="22"/>
      <c r="NIY1193" s="22"/>
      <c r="NIZ1193" s="22"/>
      <c r="NJA1193" s="22"/>
      <c r="NJB1193" s="22"/>
      <c r="NJC1193" s="22"/>
      <c r="NJD1193" s="22"/>
      <c r="NJE1193" s="22"/>
      <c r="NJF1193" s="22"/>
      <c r="NJG1193" s="22"/>
      <c r="NJH1193" s="22"/>
      <c r="NJI1193" s="22"/>
      <c r="NJJ1193" s="22"/>
      <c r="NJK1193" s="22"/>
      <c r="NJL1193" s="22"/>
      <c r="NJM1193" s="22"/>
      <c r="NJN1193" s="22"/>
      <c r="NJO1193" s="22"/>
      <c r="NJP1193" s="22"/>
      <c r="NJQ1193" s="22"/>
      <c r="NJR1193" s="22"/>
      <c r="NJS1193" s="22"/>
      <c r="NJT1193" s="22"/>
      <c r="NJU1193" s="22"/>
      <c r="NJV1193" s="22"/>
      <c r="NJW1193" s="22"/>
      <c r="NJX1193" s="22"/>
      <c r="NJY1193" s="22"/>
      <c r="NJZ1193" s="22"/>
      <c r="NKA1193" s="22"/>
      <c r="NKB1193" s="22"/>
      <c r="NKC1193" s="22"/>
      <c r="NKD1193" s="22"/>
      <c r="NKE1193" s="22"/>
      <c r="NKF1193" s="22"/>
      <c r="NKG1193" s="22"/>
      <c r="NKH1193" s="22"/>
      <c r="NKI1193" s="22"/>
      <c r="NKJ1193" s="22"/>
      <c r="NKK1193" s="22"/>
      <c r="NKL1193" s="22"/>
      <c r="NKM1193" s="22"/>
      <c r="NKN1193" s="22"/>
      <c r="NKO1193" s="22"/>
      <c r="NKP1193" s="22"/>
      <c r="NKQ1193" s="22"/>
      <c r="NKR1193" s="22"/>
      <c r="NKS1193" s="22"/>
      <c r="NKT1193" s="22"/>
      <c r="NKU1193" s="22"/>
      <c r="NKV1193" s="22"/>
      <c r="NKW1193" s="22"/>
      <c r="NKX1193" s="22"/>
      <c r="NKY1193" s="22"/>
      <c r="NKZ1193" s="22"/>
      <c r="NLA1193" s="22"/>
      <c r="NLB1193" s="22"/>
      <c r="NLC1193" s="22"/>
      <c r="NLD1193" s="22"/>
      <c r="NLE1193" s="22"/>
      <c r="NLF1193" s="22"/>
      <c r="NLG1193" s="22"/>
      <c r="NLH1193" s="22"/>
      <c r="NLI1193" s="22"/>
      <c r="NLJ1193" s="22"/>
      <c r="NLK1193" s="22"/>
      <c r="NLL1193" s="22"/>
      <c r="NLM1193" s="22"/>
      <c r="NLN1193" s="22"/>
      <c r="NLO1193" s="22"/>
      <c r="NLP1193" s="22"/>
      <c r="NLQ1193" s="22"/>
      <c r="NLR1193" s="22"/>
      <c r="NLS1193" s="22"/>
      <c r="NLT1193" s="22"/>
      <c r="NLU1193" s="22"/>
      <c r="NLV1193" s="22"/>
      <c r="NLW1193" s="22"/>
      <c r="NLX1193" s="22"/>
      <c r="NLY1193" s="22"/>
      <c r="NLZ1193" s="22"/>
      <c r="NMA1193" s="22"/>
      <c r="NMB1193" s="22"/>
      <c r="NMC1193" s="22"/>
      <c r="NMD1193" s="22"/>
      <c r="NME1193" s="22"/>
      <c r="NMF1193" s="22"/>
      <c r="NMG1193" s="22"/>
      <c r="NMH1193" s="22"/>
      <c r="NMI1193" s="22"/>
      <c r="NMJ1193" s="22"/>
      <c r="NMK1193" s="22"/>
      <c r="NML1193" s="22"/>
      <c r="NMM1193" s="22"/>
      <c r="NMN1193" s="22"/>
      <c r="NMO1193" s="22"/>
      <c r="NMP1193" s="22"/>
      <c r="NMQ1193" s="22"/>
      <c r="NMR1193" s="22"/>
      <c r="NMS1193" s="22"/>
      <c r="NMT1193" s="22"/>
      <c r="NMU1193" s="22"/>
      <c r="NMV1193" s="22"/>
      <c r="NMW1193" s="22"/>
      <c r="NMX1193" s="22"/>
      <c r="NMY1193" s="22"/>
      <c r="NMZ1193" s="22"/>
      <c r="NNA1193" s="22"/>
      <c r="NNB1193" s="22"/>
      <c r="NNC1193" s="22"/>
      <c r="NND1193" s="22"/>
      <c r="NNE1193" s="22"/>
      <c r="NNF1193" s="22"/>
      <c r="NNG1193" s="22"/>
      <c r="NNH1193" s="22"/>
      <c r="NNI1193" s="22"/>
      <c r="NNJ1193" s="22"/>
      <c r="NNK1193" s="22"/>
      <c r="NNL1193" s="22"/>
      <c r="NNM1193" s="22"/>
      <c r="NNN1193" s="22"/>
      <c r="NNO1193" s="22"/>
      <c r="NNP1193" s="22"/>
      <c r="NNQ1193" s="22"/>
      <c r="NNR1193" s="22"/>
      <c r="NNS1193" s="22"/>
      <c r="NNT1193" s="22"/>
      <c r="NNU1193" s="22"/>
      <c r="NNV1193" s="22"/>
      <c r="NNW1193" s="22"/>
      <c r="NNX1193" s="22"/>
      <c r="NNY1193" s="22"/>
      <c r="NNZ1193" s="22"/>
      <c r="NOA1193" s="22"/>
      <c r="NOB1193" s="22"/>
      <c r="NOC1193" s="22"/>
      <c r="NOD1193" s="22"/>
      <c r="NOE1193" s="22"/>
      <c r="NOF1193" s="22"/>
      <c r="NOG1193" s="22"/>
      <c r="NOH1193" s="22"/>
      <c r="NOI1193" s="22"/>
      <c r="NOJ1193" s="22"/>
      <c r="NOK1193" s="22"/>
      <c r="NOL1193" s="22"/>
      <c r="NOM1193" s="22"/>
      <c r="NON1193" s="22"/>
      <c r="NOO1193" s="22"/>
      <c r="NOP1193" s="22"/>
      <c r="NOQ1193" s="22"/>
      <c r="NOR1193" s="22"/>
      <c r="NOS1193" s="22"/>
      <c r="NOT1193" s="22"/>
      <c r="NOU1193" s="22"/>
      <c r="NOV1193" s="22"/>
      <c r="NOW1193" s="22"/>
      <c r="NOX1193" s="22"/>
      <c r="NOY1193" s="22"/>
      <c r="NOZ1193" s="22"/>
      <c r="NPA1193" s="22"/>
      <c r="NPB1193" s="22"/>
      <c r="NPC1193" s="22"/>
      <c r="NPD1193" s="22"/>
      <c r="NPE1193" s="22"/>
      <c r="NPF1193" s="22"/>
      <c r="NPG1193" s="22"/>
      <c r="NPH1193" s="22"/>
      <c r="NPI1193" s="22"/>
      <c r="NPJ1193" s="22"/>
      <c r="NPK1193" s="22"/>
      <c r="NPL1193" s="22"/>
      <c r="NPM1193" s="22"/>
      <c r="NPN1193" s="22"/>
      <c r="NPO1193" s="22"/>
      <c r="NPP1193" s="22"/>
      <c r="NPQ1193" s="22"/>
      <c r="NPR1193" s="22"/>
      <c r="NPS1193" s="22"/>
      <c r="NPT1193" s="22"/>
      <c r="NPU1193" s="22"/>
      <c r="NPV1193" s="22"/>
      <c r="NPW1193" s="22"/>
      <c r="NPX1193" s="22"/>
      <c r="NPY1193" s="22"/>
      <c r="NPZ1193" s="22"/>
      <c r="NQA1193" s="22"/>
      <c r="NQB1193" s="22"/>
      <c r="NQC1193" s="22"/>
      <c r="NQD1193" s="22"/>
      <c r="NQE1193" s="22"/>
      <c r="NQF1193" s="22"/>
      <c r="NQG1193" s="22"/>
      <c r="NQH1193" s="22"/>
      <c r="NQI1193" s="22"/>
      <c r="NQJ1193" s="22"/>
      <c r="NQK1193" s="22"/>
      <c r="NQL1193" s="22"/>
      <c r="NQM1193" s="22"/>
      <c r="NQN1193" s="22"/>
      <c r="NQO1193" s="22"/>
      <c r="NQP1193" s="22"/>
      <c r="NQQ1193" s="22"/>
      <c r="NQR1193" s="22"/>
      <c r="NQS1193" s="22"/>
      <c r="NQT1193" s="22"/>
      <c r="NQU1193" s="22"/>
      <c r="NQV1193" s="22"/>
      <c r="NQW1193" s="22"/>
      <c r="NQX1193" s="22"/>
      <c r="NQY1193" s="22"/>
      <c r="NQZ1193" s="22"/>
      <c r="NRA1193" s="22"/>
      <c r="NRB1193" s="22"/>
      <c r="NRC1193" s="22"/>
      <c r="NRD1193" s="22"/>
      <c r="NRE1193" s="22"/>
      <c r="NRF1193" s="22"/>
      <c r="NRG1193" s="22"/>
      <c r="NRH1193" s="22"/>
      <c r="NRI1193" s="22"/>
      <c r="NRJ1193" s="22"/>
      <c r="NRK1193" s="22"/>
      <c r="NRL1193" s="22"/>
      <c r="NRM1193" s="22"/>
      <c r="NRN1193" s="22"/>
      <c r="NRO1193" s="22"/>
      <c r="NRP1193" s="22"/>
      <c r="NRQ1193" s="22"/>
      <c r="NRR1193" s="22"/>
      <c r="NRS1193" s="22"/>
      <c r="NRT1193" s="22"/>
      <c r="NRU1193" s="22"/>
      <c r="NRV1193" s="22"/>
      <c r="NRW1193" s="22"/>
      <c r="NRX1193" s="22"/>
      <c r="NRY1193" s="22"/>
      <c r="NRZ1193" s="22"/>
      <c r="NSA1193" s="22"/>
      <c r="NSB1193" s="22"/>
      <c r="NSC1193" s="22"/>
      <c r="NSD1193" s="22"/>
      <c r="NSE1193" s="22"/>
      <c r="NSF1193" s="22"/>
      <c r="NSG1193" s="22"/>
      <c r="NSH1193" s="22"/>
      <c r="NSI1193" s="22"/>
      <c r="NSJ1193" s="22"/>
      <c r="NSK1193" s="22"/>
      <c r="NSL1193" s="22"/>
      <c r="NSM1193" s="22"/>
      <c r="NSN1193" s="22"/>
      <c r="NSO1193" s="22"/>
      <c r="NSP1193" s="22"/>
      <c r="NSQ1193" s="22"/>
      <c r="NSR1193" s="22"/>
      <c r="NSS1193" s="22"/>
      <c r="NST1193" s="22"/>
      <c r="NSU1193" s="22"/>
      <c r="NSV1193" s="22"/>
      <c r="NSW1193" s="22"/>
      <c r="NSX1193" s="22"/>
      <c r="NSY1193" s="22"/>
      <c r="NSZ1193" s="22"/>
      <c r="NTA1193" s="22"/>
      <c r="NTB1193" s="22"/>
      <c r="NTC1193" s="22"/>
      <c r="NTD1193" s="22"/>
      <c r="NTE1193" s="22"/>
      <c r="NTF1193" s="22"/>
      <c r="NTG1193" s="22"/>
      <c r="NTH1193" s="22"/>
      <c r="NTI1193" s="22"/>
      <c r="NTJ1193" s="22"/>
      <c r="NTK1193" s="22"/>
      <c r="NTL1193" s="22"/>
      <c r="NTM1193" s="22"/>
      <c r="NTN1193" s="22"/>
      <c r="NTO1193" s="22"/>
      <c r="NTP1193" s="22"/>
      <c r="NTQ1193" s="22"/>
      <c r="NTR1193" s="22"/>
      <c r="NTS1193" s="22"/>
      <c r="NTT1193" s="22"/>
      <c r="NTU1193" s="22"/>
      <c r="NTV1193" s="22"/>
      <c r="NTW1193" s="22"/>
      <c r="NTX1193" s="22"/>
      <c r="NTY1193" s="22"/>
      <c r="NTZ1193" s="22"/>
      <c r="NUA1193" s="22"/>
      <c r="NUB1193" s="22"/>
      <c r="NUC1193" s="22"/>
      <c r="NUD1193" s="22"/>
      <c r="NUE1193" s="22"/>
      <c r="NUF1193" s="22"/>
      <c r="NUG1193" s="22"/>
      <c r="NUH1193" s="22"/>
      <c r="NUI1193" s="22"/>
      <c r="NUJ1193" s="22"/>
      <c r="NUK1193" s="22"/>
      <c r="NUL1193" s="22"/>
      <c r="NUM1193" s="22"/>
      <c r="NUN1193" s="22"/>
      <c r="NUO1193" s="22"/>
      <c r="NUP1193" s="22"/>
      <c r="NUQ1193" s="22"/>
      <c r="NUR1193" s="22"/>
      <c r="NUS1193" s="22"/>
      <c r="NUT1193" s="22"/>
      <c r="NUU1193" s="22"/>
      <c r="NUV1193" s="22"/>
      <c r="NUW1193" s="22"/>
      <c r="NUX1193" s="22"/>
      <c r="NUY1193" s="22"/>
      <c r="NUZ1193" s="22"/>
      <c r="NVA1193" s="22"/>
      <c r="NVB1193" s="22"/>
      <c r="NVC1193" s="22"/>
      <c r="NVD1193" s="22"/>
      <c r="NVE1193" s="22"/>
      <c r="NVF1193" s="22"/>
      <c r="NVG1193" s="22"/>
      <c r="NVH1193" s="22"/>
      <c r="NVI1193" s="22"/>
      <c r="NVJ1193" s="22"/>
      <c r="NVK1193" s="22"/>
      <c r="NVL1193" s="22"/>
      <c r="NVM1193" s="22"/>
      <c r="NVN1193" s="22"/>
      <c r="NVO1193" s="22"/>
      <c r="NVP1193" s="22"/>
      <c r="NVQ1193" s="22"/>
      <c r="NVR1193" s="22"/>
      <c r="NVS1193" s="22"/>
      <c r="NVT1193" s="22"/>
      <c r="NVU1193" s="22"/>
      <c r="NVV1193" s="22"/>
      <c r="NVW1193" s="22"/>
      <c r="NVX1193" s="22"/>
      <c r="NVY1193" s="22"/>
      <c r="NVZ1193" s="22"/>
      <c r="NWA1193" s="22"/>
      <c r="NWB1193" s="22"/>
      <c r="NWC1193" s="22"/>
      <c r="NWD1193" s="22"/>
      <c r="NWE1193" s="22"/>
      <c r="NWF1193" s="22"/>
      <c r="NWG1193" s="22"/>
      <c r="NWH1193" s="22"/>
      <c r="NWI1193" s="22"/>
      <c r="NWJ1193" s="22"/>
      <c r="NWK1193" s="22"/>
      <c r="NWL1193" s="22"/>
      <c r="NWM1193" s="22"/>
      <c r="NWN1193" s="22"/>
      <c r="NWO1193" s="22"/>
      <c r="NWP1193" s="22"/>
      <c r="NWQ1193" s="22"/>
      <c r="NWR1193" s="22"/>
      <c r="NWS1193" s="22"/>
      <c r="NWT1193" s="22"/>
      <c r="NWU1193" s="22"/>
      <c r="NWV1193" s="22"/>
      <c r="NWW1193" s="22"/>
      <c r="NWX1193" s="22"/>
      <c r="NWY1193" s="22"/>
      <c r="NWZ1193" s="22"/>
      <c r="NXA1193" s="22"/>
      <c r="NXB1193" s="22"/>
      <c r="NXC1193" s="22"/>
      <c r="NXD1193" s="22"/>
      <c r="NXE1193" s="22"/>
      <c r="NXF1193" s="22"/>
      <c r="NXG1193" s="22"/>
      <c r="NXH1193" s="22"/>
      <c r="NXI1193" s="22"/>
      <c r="NXJ1193" s="22"/>
      <c r="NXK1193" s="22"/>
      <c r="NXL1193" s="22"/>
      <c r="NXM1193" s="22"/>
      <c r="NXN1193" s="22"/>
      <c r="NXO1193" s="22"/>
      <c r="NXP1193" s="22"/>
      <c r="NXQ1193" s="22"/>
      <c r="NXR1193" s="22"/>
      <c r="NXS1193" s="22"/>
      <c r="NXT1193" s="22"/>
      <c r="NXU1193" s="22"/>
      <c r="NXV1193" s="22"/>
      <c r="NXW1193" s="22"/>
      <c r="NXX1193" s="22"/>
      <c r="NXY1193" s="22"/>
      <c r="NXZ1193" s="22"/>
      <c r="NYA1193" s="22"/>
      <c r="NYB1193" s="22"/>
      <c r="NYC1193" s="22"/>
      <c r="NYD1193" s="22"/>
      <c r="NYE1193" s="22"/>
      <c r="NYF1193" s="22"/>
      <c r="NYG1193" s="22"/>
      <c r="NYH1193" s="22"/>
      <c r="NYI1193" s="22"/>
      <c r="NYJ1193" s="22"/>
      <c r="NYK1193" s="22"/>
      <c r="NYL1193" s="22"/>
      <c r="NYM1193" s="22"/>
      <c r="NYN1193" s="22"/>
      <c r="NYO1193" s="22"/>
      <c r="NYP1193" s="22"/>
      <c r="NYQ1193" s="22"/>
      <c r="NYR1193" s="22"/>
      <c r="NYS1193" s="22"/>
      <c r="NYT1193" s="22"/>
      <c r="NYU1193" s="22"/>
      <c r="NYV1193" s="22"/>
      <c r="NYW1193" s="22"/>
      <c r="NYX1193" s="22"/>
      <c r="NYY1193" s="22"/>
      <c r="NYZ1193" s="22"/>
      <c r="NZA1193" s="22"/>
      <c r="NZB1193" s="22"/>
      <c r="NZC1193" s="22"/>
      <c r="NZD1193" s="22"/>
      <c r="NZE1193" s="22"/>
      <c r="NZF1193" s="22"/>
      <c r="NZG1193" s="22"/>
      <c r="NZH1193" s="22"/>
      <c r="NZI1193" s="22"/>
      <c r="NZJ1193" s="22"/>
      <c r="NZK1193" s="22"/>
      <c r="NZL1193" s="22"/>
      <c r="NZM1193" s="22"/>
      <c r="NZN1193" s="22"/>
      <c r="NZO1193" s="22"/>
      <c r="NZP1193" s="22"/>
      <c r="NZQ1193" s="22"/>
      <c r="NZR1193" s="22"/>
      <c r="NZS1193" s="22"/>
      <c r="NZT1193" s="22"/>
      <c r="NZU1193" s="22"/>
      <c r="NZV1193" s="22"/>
      <c r="NZW1193" s="22"/>
      <c r="NZX1193" s="22"/>
      <c r="NZY1193" s="22"/>
      <c r="NZZ1193" s="22"/>
      <c r="OAA1193" s="22"/>
      <c r="OAB1193" s="22"/>
      <c r="OAC1193" s="22"/>
      <c r="OAD1193" s="22"/>
      <c r="OAE1193" s="22"/>
      <c r="OAF1193" s="22"/>
      <c r="OAG1193" s="22"/>
      <c r="OAH1193" s="22"/>
      <c r="OAI1193" s="22"/>
      <c r="OAJ1193" s="22"/>
      <c r="OAK1193" s="22"/>
      <c r="OAL1193" s="22"/>
      <c r="OAM1193" s="22"/>
      <c r="OAN1193" s="22"/>
      <c r="OAO1193" s="22"/>
      <c r="OAP1193" s="22"/>
      <c r="OAQ1193" s="22"/>
      <c r="OAR1193" s="22"/>
      <c r="OAS1193" s="22"/>
      <c r="OAT1193" s="22"/>
      <c r="OAU1193" s="22"/>
      <c r="OAV1193" s="22"/>
      <c r="OAW1193" s="22"/>
      <c r="OAX1193" s="22"/>
      <c r="OAY1193" s="22"/>
      <c r="OAZ1193" s="22"/>
      <c r="OBA1193" s="22"/>
      <c r="OBB1193" s="22"/>
      <c r="OBC1193" s="22"/>
      <c r="OBD1193" s="22"/>
      <c r="OBE1193" s="22"/>
      <c r="OBF1193" s="22"/>
      <c r="OBG1193" s="22"/>
      <c r="OBH1193" s="22"/>
      <c r="OBI1193" s="22"/>
      <c r="OBJ1193" s="22"/>
      <c r="OBK1193" s="22"/>
      <c r="OBL1193" s="22"/>
      <c r="OBM1193" s="22"/>
      <c r="OBN1193" s="22"/>
      <c r="OBO1193" s="22"/>
      <c r="OBP1193" s="22"/>
      <c r="OBQ1193" s="22"/>
      <c r="OBR1193" s="22"/>
      <c r="OBS1193" s="22"/>
      <c r="OBT1193" s="22"/>
      <c r="OBU1193" s="22"/>
      <c r="OBV1193" s="22"/>
      <c r="OBW1193" s="22"/>
      <c r="OBX1193" s="22"/>
      <c r="OBY1193" s="22"/>
      <c r="OBZ1193" s="22"/>
      <c r="OCA1193" s="22"/>
      <c r="OCB1193" s="22"/>
      <c r="OCC1193" s="22"/>
      <c r="OCD1193" s="22"/>
      <c r="OCE1193" s="22"/>
      <c r="OCF1193" s="22"/>
      <c r="OCG1193" s="22"/>
      <c r="OCH1193" s="22"/>
      <c r="OCI1193" s="22"/>
      <c r="OCJ1193" s="22"/>
      <c r="OCK1193" s="22"/>
      <c r="OCL1193" s="22"/>
      <c r="OCM1193" s="22"/>
      <c r="OCN1193" s="22"/>
      <c r="OCO1193" s="22"/>
      <c r="OCP1193" s="22"/>
      <c r="OCQ1193" s="22"/>
      <c r="OCR1193" s="22"/>
      <c r="OCS1193" s="22"/>
      <c r="OCT1193" s="22"/>
      <c r="OCU1193" s="22"/>
      <c r="OCV1193" s="22"/>
      <c r="OCW1193" s="22"/>
      <c r="OCX1193" s="22"/>
      <c r="OCY1193" s="22"/>
      <c r="OCZ1193" s="22"/>
      <c r="ODA1193" s="22"/>
      <c r="ODB1193" s="22"/>
      <c r="ODC1193" s="22"/>
      <c r="ODD1193" s="22"/>
      <c r="ODE1193" s="22"/>
      <c r="ODF1193" s="22"/>
      <c r="ODG1193" s="22"/>
      <c r="ODH1193" s="22"/>
      <c r="ODI1193" s="22"/>
      <c r="ODJ1193" s="22"/>
      <c r="ODK1193" s="22"/>
      <c r="ODL1193" s="22"/>
      <c r="ODM1193" s="22"/>
      <c r="ODN1193" s="22"/>
      <c r="ODO1193" s="22"/>
      <c r="ODP1193" s="22"/>
      <c r="ODQ1193" s="22"/>
      <c r="ODR1193" s="22"/>
      <c r="ODS1193" s="22"/>
      <c r="ODT1193" s="22"/>
      <c r="ODU1193" s="22"/>
      <c r="ODV1193" s="22"/>
      <c r="ODW1193" s="22"/>
      <c r="ODX1193" s="22"/>
      <c r="ODY1193" s="22"/>
      <c r="ODZ1193" s="22"/>
      <c r="OEA1193" s="22"/>
      <c r="OEB1193" s="22"/>
      <c r="OEC1193" s="22"/>
      <c r="OED1193" s="22"/>
      <c r="OEE1193" s="22"/>
      <c r="OEF1193" s="22"/>
      <c r="OEG1193" s="22"/>
      <c r="OEH1193" s="22"/>
      <c r="OEI1193" s="22"/>
      <c r="OEJ1193" s="22"/>
      <c r="OEK1193" s="22"/>
      <c r="OEL1193" s="22"/>
      <c r="OEM1193" s="22"/>
      <c r="OEN1193" s="22"/>
      <c r="OEO1193" s="22"/>
      <c r="OEP1193" s="22"/>
      <c r="OEQ1193" s="22"/>
      <c r="OER1193" s="22"/>
      <c r="OES1193" s="22"/>
      <c r="OET1193" s="22"/>
      <c r="OEU1193" s="22"/>
      <c r="OEV1193" s="22"/>
      <c r="OEW1193" s="22"/>
      <c r="OEX1193" s="22"/>
      <c r="OEY1193" s="22"/>
      <c r="OEZ1193" s="22"/>
      <c r="OFA1193" s="22"/>
      <c r="OFB1193" s="22"/>
      <c r="OFC1193" s="22"/>
      <c r="OFD1193" s="22"/>
      <c r="OFE1193" s="22"/>
      <c r="OFF1193" s="22"/>
      <c r="OFG1193" s="22"/>
      <c r="OFH1193" s="22"/>
      <c r="OFI1193" s="22"/>
      <c r="OFJ1193" s="22"/>
      <c r="OFK1193" s="22"/>
      <c r="OFL1193" s="22"/>
      <c r="OFM1193" s="22"/>
      <c r="OFN1193" s="22"/>
      <c r="OFO1193" s="22"/>
      <c r="OFP1193" s="22"/>
      <c r="OFQ1193" s="22"/>
      <c r="OFR1193" s="22"/>
      <c r="OFS1193" s="22"/>
      <c r="OFT1193" s="22"/>
      <c r="OFU1193" s="22"/>
      <c r="OFV1193" s="22"/>
      <c r="OFW1193" s="22"/>
      <c r="OFX1193" s="22"/>
      <c r="OFY1193" s="22"/>
      <c r="OFZ1193" s="22"/>
      <c r="OGA1193" s="22"/>
      <c r="OGB1193" s="22"/>
      <c r="OGC1193" s="22"/>
      <c r="OGD1193" s="22"/>
      <c r="OGE1193" s="22"/>
      <c r="OGF1193" s="22"/>
      <c r="OGG1193" s="22"/>
      <c r="OGH1193" s="22"/>
      <c r="OGI1193" s="22"/>
      <c r="OGJ1193" s="22"/>
      <c r="OGK1193" s="22"/>
      <c r="OGL1193" s="22"/>
      <c r="OGM1193" s="22"/>
      <c r="OGN1193" s="22"/>
      <c r="OGO1193" s="22"/>
      <c r="OGP1193" s="22"/>
      <c r="OGQ1193" s="22"/>
      <c r="OGR1193" s="22"/>
      <c r="OGS1193" s="22"/>
      <c r="OGT1193" s="22"/>
      <c r="OGU1193" s="22"/>
      <c r="OGV1193" s="22"/>
      <c r="OGW1193" s="22"/>
      <c r="OGX1193" s="22"/>
      <c r="OGY1193" s="22"/>
      <c r="OGZ1193" s="22"/>
      <c r="OHA1193" s="22"/>
      <c r="OHB1193" s="22"/>
      <c r="OHC1193" s="22"/>
      <c r="OHD1193" s="22"/>
      <c r="OHE1193" s="22"/>
      <c r="OHF1193" s="22"/>
      <c r="OHG1193" s="22"/>
      <c r="OHH1193" s="22"/>
      <c r="OHI1193" s="22"/>
      <c r="OHJ1193" s="22"/>
      <c r="OHK1193" s="22"/>
      <c r="OHL1193" s="22"/>
      <c r="OHM1193" s="22"/>
      <c r="OHN1193" s="22"/>
      <c r="OHO1193" s="22"/>
      <c r="OHP1193" s="22"/>
      <c r="OHQ1193" s="22"/>
      <c r="OHR1193" s="22"/>
      <c r="OHS1193" s="22"/>
      <c r="OHT1193" s="22"/>
      <c r="OHU1193" s="22"/>
      <c r="OHV1193" s="22"/>
      <c r="OHW1193" s="22"/>
      <c r="OHX1193" s="22"/>
      <c r="OHY1193" s="22"/>
      <c r="OHZ1193" s="22"/>
      <c r="OIA1193" s="22"/>
      <c r="OIB1193" s="22"/>
      <c r="OIC1193" s="22"/>
      <c r="OID1193" s="22"/>
      <c r="OIE1193" s="22"/>
      <c r="OIF1193" s="22"/>
      <c r="OIG1193" s="22"/>
      <c r="OIH1193" s="22"/>
      <c r="OII1193" s="22"/>
      <c r="OIJ1193" s="22"/>
      <c r="OIK1193" s="22"/>
      <c r="OIL1193" s="22"/>
      <c r="OIM1193" s="22"/>
      <c r="OIN1193" s="22"/>
      <c r="OIO1193" s="22"/>
      <c r="OIP1193" s="22"/>
      <c r="OIQ1193" s="22"/>
      <c r="OIR1193" s="22"/>
      <c r="OIS1193" s="22"/>
      <c r="OIT1193" s="22"/>
      <c r="OIU1193" s="22"/>
      <c r="OIV1193" s="22"/>
      <c r="OIW1193" s="22"/>
      <c r="OIX1193" s="22"/>
      <c r="OIY1193" s="22"/>
      <c r="OIZ1193" s="22"/>
      <c r="OJA1193" s="22"/>
      <c r="OJB1193" s="22"/>
      <c r="OJC1193" s="22"/>
      <c r="OJD1193" s="22"/>
      <c r="OJE1193" s="22"/>
      <c r="OJF1193" s="22"/>
      <c r="OJG1193" s="22"/>
      <c r="OJH1193" s="22"/>
      <c r="OJI1193" s="22"/>
      <c r="OJJ1193" s="22"/>
      <c r="OJK1193" s="22"/>
      <c r="OJL1193" s="22"/>
      <c r="OJM1193" s="22"/>
      <c r="OJN1193" s="22"/>
      <c r="OJO1193" s="22"/>
      <c r="OJP1193" s="22"/>
      <c r="OJQ1193" s="22"/>
      <c r="OJR1193" s="22"/>
      <c r="OJS1193" s="22"/>
      <c r="OJT1193" s="22"/>
      <c r="OJU1193" s="22"/>
      <c r="OJV1193" s="22"/>
      <c r="OJW1193" s="22"/>
      <c r="OJX1193" s="22"/>
      <c r="OJY1193" s="22"/>
      <c r="OJZ1193" s="22"/>
      <c r="OKA1193" s="22"/>
      <c r="OKB1193" s="22"/>
      <c r="OKC1193" s="22"/>
      <c r="OKD1193" s="22"/>
      <c r="OKE1193" s="22"/>
      <c r="OKF1193" s="22"/>
      <c r="OKG1193" s="22"/>
      <c r="OKH1193" s="22"/>
      <c r="OKI1193" s="22"/>
      <c r="OKJ1193" s="22"/>
      <c r="OKK1193" s="22"/>
      <c r="OKL1193" s="22"/>
      <c r="OKM1193" s="22"/>
      <c r="OKN1193" s="22"/>
      <c r="OKO1193" s="22"/>
      <c r="OKP1193" s="22"/>
      <c r="OKQ1193" s="22"/>
      <c r="OKR1193" s="22"/>
      <c r="OKS1193" s="22"/>
      <c r="OKT1193" s="22"/>
      <c r="OKU1193" s="22"/>
      <c r="OKV1193" s="22"/>
      <c r="OKW1193" s="22"/>
      <c r="OKX1193" s="22"/>
      <c r="OKY1193" s="22"/>
      <c r="OKZ1193" s="22"/>
      <c r="OLA1193" s="22"/>
      <c r="OLB1193" s="22"/>
      <c r="OLC1193" s="22"/>
      <c r="OLD1193" s="22"/>
      <c r="OLE1193" s="22"/>
      <c r="OLF1193" s="22"/>
      <c r="OLG1193" s="22"/>
      <c r="OLH1193" s="22"/>
      <c r="OLI1193" s="22"/>
      <c r="OLJ1193" s="22"/>
      <c r="OLK1193" s="22"/>
      <c r="OLL1193" s="22"/>
      <c r="OLM1193" s="22"/>
      <c r="OLN1193" s="22"/>
      <c r="OLO1193" s="22"/>
      <c r="OLP1193" s="22"/>
      <c r="OLQ1193" s="22"/>
      <c r="OLR1193" s="22"/>
      <c r="OLS1193" s="22"/>
      <c r="OLT1193" s="22"/>
      <c r="OLU1193" s="22"/>
      <c r="OLV1193" s="22"/>
      <c r="OLW1193" s="22"/>
      <c r="OLX1193" s="22"/>
      <c r="OLY1193" s="22"/>
      <c r="OLZ1193" s="22"/>
      <c r="OMA1193" s="22"/>
      <c r="OMB1193" s="22"/>
      <c r="OMC1193" s="22"/>
      <c r="OMD1193" s="22"/>
      <c r="OME1193" s="22"/>
      <c r="OMF1193" s="22"/>
      <c r="OMG1193" s="22"/>
      <c r="OMH1193" s="22"/>
      <c r="OMI1193" s="22"/>
      <c r="OMJ1193" s="22"/>
      <c r="OMK1193" s="22"/>
      <c r="OML1193" s="22"/>
      <c r="OMM1193" s="22"/>
      <c r="OMN1193" s="22"/>
      <c r="OMO1193" s="22"/>
      <c r="OMP1193" s="22"/>
      <c r="OMQ1193" s="22"/>
      <c r="OMR1193" s="22"/>
      <c r="OMS1193" s="22"/>
      <c r="OMT1193" s="22"/>
      <c r="OMU1193" s="22"/>
      <c r="OMV1193" s="22"/>
      <c r="OMW1193" s="22"/>
      <c r="OMX1193" s="22"/>
      <c r="OMY1193" s="22"/>
      <c r="OMZ1193" s="22"/>
      <c r="ONA1193" s="22"/>
      <c r="ONB1193" s="22"/>
      <c r="ONC1193" s="22"/>
      <c r="OND1193" s="22"/>
      <c r="ONE1193" s="22"/>
      <c r="ONF1193" s="22"/>
      <c r="ONG1193" s="22"/>
      <c r="ONH1193" s="22"/>
      <c r="ONI1193" s="22"/>
      <c r="ONJ1193" s="22"/>
      <c r="ONK1193" s="22"/>
      <c r="ONL1193" s="22"/>
      <c r="ONM1193" s="22"/>
      <c r="ONN1193" s="22"/>
      <c r="ONO1193" s="22"/>
      <c r="ONP1193" s="22"/>
      <c r="ONQ1193" s="22"/>
      <c r="ONR1193" s="22"/>
      <c r="ONS1193" s="22"/>
      <c r="ONT1193" s="22"/>
      <c r="ONU1193" s="22"/>
      <c r="ONV1193" s="22"/>
      <c r="ONW1193" s="22"/>
      <c r="ONX1193" s="22"/>
      <c r="ONY1193" s="22"/>
      <c r="ONZ1193" s="22"/>
      <c r="OOA1193" s="22"/>
      <c r="OOB1193" s="22"/>
      <c r="OOC1193" s="22"/>
      <c r="OOD1193" s="22"/>
      <c r="OOE1193" s="22"/>
      <c r="OOF1193" s="22"/>
      <c r="OOG1193" s="22"/>
      <c r="OOH1193" s="22"/>
      <c r="OOI1193" s="22"/>
      <c r="OOJ1193" s="22"/>
      <c r="OOK1193" s="22"/>
      <c r="OOL1193" s="22"/>
      <c r="OOM1193" s="22"/>
      <c r="OON1193" s="22"/>
      <c r="OOO1193" s="22"/>
      <c r="OOP1193" s="22"/>
      <c r="OOQ1193" s="22"/>
      <c r="OOR1193" s="22"/>
      <c r="OOS1193" s="22"/>
      <c r="OOT1193" s="22"/>
      <c r="OOU1193" s="22"/>
      <c r="OOV1193" s="22"/>
      <c r="OOW1193" s="22"/>
      <c r="OOX1193" s="22"/>
      <c r="OOY1193" s="22"/>
      <c r="OOZ1193" s="22"/>
      <c r="OPA1193" s="22"/>
      <c r="OPB1193" s="22"/>
      <c r="OPC1193" s="22"/>
      <c r="OPD1193" s="22"/>
      <c r="OPE1193" s="22"/>
      <c r="OPF1193" s="22"/>
      <c r="OPG1193" s="22"/>
      <c r="OPH1193" s="22"/>
      <c r="OPI1193" s="22"/>
      <c r="OPJ1193" s="22"/>
      <c r="OPK1193" s="22"/>
      <c r="OPL1193" s="22"/>
      <c r="OPM1193" s="22"/>
      <c r="OPN1193" s="22"/>
      <c r="OPO1193" s="22"/>
      <c r="OPP1193" s="22"/>
      <c r="OPQ1193" s="22"/>
      <c r="OPR1193" s="22"/>
      <c r="OPS1193" s="22"/>
      <c r="OPT1193" s="22"/>
      <c r="OPU1193" s="22"/>
      <c r="OPV1193" s="22"/>
      <c r="OPW1193" s="22"/>
      <c r="OPX1193" s="22"/>
      <c r="OPY1193" s="22"/>
      <c r="OPZ1193" s="22"/>
      <c r="OQA1193" s="22"/>
      <c r="OQB1193" s="22"/>
      <c r="OQC1193" s="22"/>
      <c r="OQD1193" s="22"/>
      <c r="OQE1193" s="22"/>
      <c r="OQF1193" s="22"/>
      <c r="OQG1193" s="22"/>
      <c r="OQH1193" s="22"/>
      <c r="OQI1193" s="22"/>
      <c r="OQJ1193" s="22"/>
      <c r="OQK1193" s="22"/>
      <c r="OQL1193" s="22"/>
      <c r="OQM1193" s="22"/>
      <c r="OQN1193" s="22"/>
      <c r="OQO1193" s="22"/>
      <c r="OQP1193" s="22"/>
      <c r="OQQ1193" s="22"/>
      <c r="OQR1193" s="22"/>
      <c r="OQS1193" s="22"/>
      <c r="OQT1193" s="22"/>
      <c r="OQU1193" s="22"/>
      <c r="OQV1193" s="22"/>
      <c r="OQW1193" s="22"/>
      <c r="OQX1193" s="22"/>
      <c r="OQY1193" s="22"/>
      <c r="OQZ1193" s="22"/>
      <c r="ORA1193" s="22"/>
      <c r="ORB1193" s="22"/>
      <c r="ORC1193" s="22"/>
      <c r="ORD1193" s="22"/>
      <c r="ORE1193" s="22"/>
      <c r="ORF1193" s="22"/>
      <c r="ORG1193" s="22"/>
      <c r="ORH1193" s="22"/>
      <c r="ORI1193" s="22"/>
      <c r="ORJ1193" s="22"/>
      <c r="ORK1193" s="22"/>
      <c r="ORL1193" s="22"/>
      <c r="ORM1193" s="22"/>
      <c r="ORN1193" s="22"/>
      <c r="ORO1193" s="22"/>
      <c r="ORP1193" s="22"/>
      <c r="ORQ1193" s="22"/>
      <c r="ORR1193" s="22"/>
      <c r="ORS1193" s="22"/>
      <c r="ORT1193" s="22"/>
      <c r="ORU1193" s="22"/>
      <c r="ORV1193" s="22"/>
      <c r="ORW1193" s="22"/>
      <c r="ORX1193" s="22"/>
      <c r="ORY1193" s="22"/>
      <c r="ORZ1193" s="22"/>
      <c r="OSA1193" s="22"/>
      <c r="OSB1193" s="22"/>
      <c r="OSC1193" s="22"/>
      <c r="OSD1193" s="22"/>
      <c r="OSE1193" s="22"/>
      <c r="OSF1193" s="22"/>
      <c r="OSG1193" s="22"/>
      <c r="OSH1193" s="22"/>
      <c r="OSI1193" s="22"/>
      <c r="OSJ1193" s="22"/>
      <c r="OSK1193" s="22"/>
      <c r="OSL1193" s="22"/>
      <c r="OSM1193" s="22"/>
      <c r="OSN1193" s="22"/>
      <c r="OSO1193" s="22"/>
      <c r="OSP1193" s="22"/>
      <c r="OSQ1193" s="22"/>
      <c r="OSR1193" s="22"/>
      <c r="OSS1193" s="22"/>
      <c r="OST1193" s="22"/>
      <c r="OSU1193" s="22"/>
      <c r="OSV1193" s="22"/>
      <c r="OSW1193" s="22"/>
      <c r="OSX1193" s="22"/>
      <c r="OSY1193" s="22"/>
      <c r="OSZ1193" s="22"/>
      <c r="OTA1193" s="22"/>
      <c r="OTB1193" s="22"/>
      <c r="OTC1193" s="22"/>
      <c r="OTD1193" s="22"/>
      <c r="OTE1193" s="22"/>
      <c r="OTF1193" s="22"/>
      <c r="OTG1193" s="22"/>
      <c r="OTH1193" s="22"/>
      <c r="OTI1193" s="22"/>
      <c r="OTJ1193" s="22"/>
      <c r="OTK1193" s="22"/>
      <c r="OTL1193" s="22"/>
      <c r="OTM1193" s="22"/>
      <c r="OTN1193" s="22"/>
      <c r="OTO1193" s="22"/>
      <c r="OTP1193" s="22"/>
      <c r="OTQ1193" s="22"/>
      <c r="OTR1193" s="22"/>
      <c r="OTS1193" s="22"/>
      <c r="OTT1193" s="22"/>
      <c r="OTU1193" s="22"/>
      <c r="OTV1193" s="22"/>
      <c r="OTW1193" s="22"/>
      <c r="OTX1193" s="22"/>
      <c r="OTY1193" s="22"/>
      <c r="OTZ1193" s="22"/>
      <c r="OUA1193" s="22"/>
      <c r="OUB1193" s="22"/>
      <c r="OUC1193" s="22"/>
      <c r="OUD1193" s="22"/>
      <c r="OUE1193" s="22"/>
      <c r="OUF1193" s="22"/>
      <c r="OUG1193" s="22"/>
      <c r="OUH1193" s="22"/>
      <c r="OUI1193" s="22"/>
      <c r="OUJ1193" s="22"/>
      <c r="OUK1193" s="22"/>
      <c r="OUL1193" s="22"/>
      <c r="OUM1193" s="22"/>
      <c r="OUN1193" s="22"/>
      <c r="OUO1193" s="22"/>
      <c r="OUP1193" s="22"/>
      <c r="OUQ1193" s="22"/>
      <c r="OUR1193" s="22"/>
      <c r="OUS1193" s="22"/>
      <c r="OUT1193" s="22"/>
      <c r="OUU1193" s="22"/>
      <c r="OUV1193" s="22"/>
      <c r="OUW1193" s="22"/>
      <c r="OUX1193" s="22"/>
      <c r="OUY1193" s="22"/>
      <c r="OUZ1193" s="22"/>
      <c r="OVA1193" s="22"/>
      <c r="OVB1193" s="22"/>
      <c r="OVC1193" s="22"/>
      <c r="OVD1193" s="22"/>
      <c r="OVE1193" s="22"/>
      <c r="OVF1193" s="22"/>
      <c r="OVG1193" s="22"/>
      <c r="OVH1193" s="22"/>
      <c r="OVI1193" s="22"/>
      <c r="OVJ1193" s="22"/>
      <c r="OVK1193" s="22"/>
      <c r="OVL1193" s="22"/>
      <c r="OVM1193" s="22"/>
      <c r="OVN1193" s="22"/>
      <c r="OVO1193" s="22"/>
      <c r="OVP1193" s="22"/>
      <c r="OVQ1193" s="22"/>
      <c r="OVR1193" s="22"/>
      <c r="OVS1193" s="22"/>
      <c r="OVT1193" s="22"/>
      <c r="OVU1193" s="22"/>
      <c r="OVV1193" s="22"/>
      <c r="OVW1193" s="22"/>
      <c r="OVX1193" s="22"/>
      <c r="OVY1193" s="22"/>
      <c r="OVZ1193" s="22"/>
      <c r="OWA1193" s="22"/>
      <c r="OWB1193" s="22"/>
      <c r="OWC1193" s="22"/>
      <c r="OWD1193" s="22"/>
      <c r="OWE1193" s="22"/>
      <c r="OWF1193" s="22"/>
      <c r="OWG1193" s="22"/>
      <c r="OWH1193" s="22"/>
      <c r="OWI1193" s="22"/>
      <c r="OWJ1193" s="22"/>
      <c r="OWK1193" s="22"/>
      <c r="OWL1193" s="22"/>
      <c r="OWM1193" s="22"/>
      <c r="OWN1193" s="22"/>
      <c r="OWO1193" s="22"/>
      <c r="OWP1193" s="22"/>
      <c r="OWQ1193" s="22"/>
      <c r="OWR1193" s="22"/>
      <c r="OWS1193" s="22"/>
      <c r="OWT1193" s="22"/>
      <c r="OWU1193" s="22"/>
      <c r="OWV1193" s="22"/>
      <c r="OWW1193" s="22"/>
      <c r="OWX1193" s="22"/>
      <c r="OWY1193" s="22"/>
      <c r="OWZ1193" s="22"/>
      <c r="OXA1193" s="22"/>
      <c r="OXB1193" s="22"/>
      <c r="OXC1193" s="22"/>
      <c r="OXD1193" s="22"/>
      <c r="OXE1193" s="22"/>
      <c r="OXF1193" s="22"/>
      <c r="OXG1193" s="22"/>
      <c r="OXH1193" s="22"/>
      <c r="OXI1193" s="22"/>
      <c r="OXJ1193" s="22"/>
      <c r="OXK1193" s="22"/>
      <c r="OXL1193" s="22"/>
      <c r="OXM1193" s="22"/>
      <c r="OXN1193" s="22"/>
      <c r="OXO1193" s="22"/>
      <c r="OXP1193" s="22"/>
      <c r="OXQ1193" s="22"/>
      <c r="OXR1193" s="22"/>
      <c r="OXS1193" s="22"/>
      <c r="OXT1193" s="22"/>
      <c r="OXU1193" s="22"/>
      <c r="OXV1193" s="22"/>
      <c r="OXW1193" s="22"/>
      <c r="OXX1193" s="22"/>
      <c r="OXY1193" s="22"/>
      <c r="OXZ1193" s="22"/>
      <c r="OYA1193" s="22"/>
      <c r="OYB1193" s="22"/>
      <c r="OYC1193" s="22"/>
      <c r="OYD1193" s="22"/>
      <c r="OYE1193" s="22"/>
      <c r="OYF1193" s="22"/>
      <c r="OYG1193" s="22"/>
      <c r="OYH1193" s="22"/>
      <c r="OYI1193" s="22"/>
      <c r="OYJ1193" s="22"/>
      <c r="OYK1193" s="22"/>
      <c r="OYL1193" s="22"/>
      <c r="OYM1193" s="22"/>
      <c r="OYN1193" s="22"/>
      <c r="OYO1193" s="22"/>
      <c r="OYP1193" s="22"/>
      <c r="OYQ1193" s="22"/>
      <c r="OYR1193" s="22"/>
      <c r="OYS1193" s="22"/>
      <c r="OYT1193" s="22"/>
      <c r="OYU1193" s="22"/>
      <c r="OYV1193" s="22"/>
      <c r="OYW1193" s="22"/>
      <c r="OYX1193" s="22"/>
      <c r="OYY1193" s="22"/>
      <c r="OYZ1193" s="22"/>
      <c r="OZA1193" s="22"/>
      <c r="OZB1193" s="22"/>
      <c r="OZC1193" s="22"/>
      <c r="OZD1193" s="22"/>
      <c r="OZE1193" s="22"/>
      <c r="OZF1193" s="22"/>
      <c r="OZG1193" s="22"/>
      <c r="OZH1193" s="22"/>
      <c r="OZI1193" s="22"/>
      <c r="OZJ1193" s="22"/>
      <c r="OZK1193" s="22"/>
      <c r="OZL1193" s="22"/>
      <c r="OZM1193" s="22"/>
      <c r="OZN1193" s="22"/>
      <c r="OZO1193" s="22"/>
      <c r="OZP1193" s="22"/>
      <c r="OZQ1193" s="22"/>
      <c r="OZR1193" s="22"/>
      <c r="OZS1193" s="22"/>
      <c r="OZT1193" s="22"/>
      <c r="OZU1193" s="22"/>
      <c r="OZV1193" s="22"/>
      <c r="OZW1193" s="22"/>
      <c r="OZX1193" s="22"/>
      <c r="OZY1193" s="22"/>
      <c r="OZZ1193" s="22"/>
      <c r="PAA1193" s="22"/>
      <c r="PAB1193" s="22"/>
      <c r="PAC1193" s="22"/>
      <c r="PAD1193" s="22"/>
      <c r="PAE1193" s="22"/>
      <c r="PAF1193" s="22"/>
      <c r="PAG1193" s="22"/>
      <c r="PAH1193" s="22"/>
      <c r="PAI1193" s="22"/>
      <c r="PAJ1193" s="22"/>
      <c r="PAK1193" s="22"/>
      <c r="PAL1193" s="22"/>
      <c r="PAM1193" s="22"/>
      <c r="PAN1193" s="22"/>
      <c r="PAO1193" s="22"/>
      <c r="PAP1193" s="22"/>
      <c r="PAQ1193" s="22"/>
      <c r="PAR1193" s="22"/>
      <c r="PAS1193" s="22"/>
      <c r="PAT1193" s="22"/>
      <c r="PAU1193" s="22"/>
      <c r="PAV1193" s="22"/>
      <c r="PAW1193" s="22"/>
      <c r="PAX1193" s="22"/>
      <c r="PAY1193" s="22"/>
      <c r="PAZ1193" s="22"/>
      <c r="PBA1193" s="22"/>
      <c r="PBB1193" s="22"/>
      <c r="PBC1193" s="22"/>
      <c r="PBD1193" s="22"/>
      <c r="PBE1193" s="22"/>
      <c r="PBF1193" s="22"/>
      <c r="PBG1193" s="22"/>
      <c r="PBH1193" s="22"/>
      <c r="PBI1193" s="22"/>
      <c r="PBJ1193" s="22"/>
      <c r="PBK1193" s="22"/>
      <c r="PBL1193" s="22"/>
      <c r="PBM1193" s="22"/>
      <c r="PBN1193" s="22"/>
      <c r="PBO1193" s="22"/>
      <c r="PBP1193" s="22"/>
      <c r="PBQ1193" s="22"/>
      <c r="PBR1193" s="22"/>
      <c r="PBS1193" s="22"/>
      <c r="PBT1193" s="22"/>
      <c r="PBU1193" s="22"/>
      <c r="PBV1193" s="22"/>
      <c r="PBW1193" s="22"/>
      <c r="PBX1193" s="22"/>
      <c r="PBY1193" s="22"/>
      <c r="PBZ1193" s="22"/>
      <c r="PCA1193" s="22"/>
      <c r="PCB1193" s="22"/>
      <c r="PCC1193" s="22"/>
      <c r="PCD1193" s="22"/>
      <c r="PCE1193" s="22"/>
      <c r="PCF1193" s="22"/>
      <c r="PCG1193" s="22"/>
      <c r="PCH1193" s="22"/>
      <c r="PCI1193" s="22"/>
      <c r="PCJ1193" s="22"/>
      <c r="PCK1193" s="22"/>
      <c r="PCL1193" s="22"/>
      <c r="PCM1193" s="22"/>
      <c r="PCN1193" s="22"/>
      <c r="PCO1193" s="22"/>
      <c r="PCP1193" s="22"/>
      <c r="PCQ1193" s="22"/>
      <c r="PCR1193" s="22"/>
      <c r="PCS1193" s="22"/>
      <c r="PCT1193" s="22"/>
      <c r="PCU1193" s="22"/>
      <c r="PCV1193" s="22"/>
      <c r="PCW1193" s="22"/>
      <c r="PCX1193" s="22"/>
      <c r="PCY1193" s="22"/>
      <c r="PCZ1193" s="22"/>
      <c r="PDA1193" s="22"/>
      <c r="PDB1193" s="22"/>
      <c r="PDC1193" s="22"/>
      <c r="PDD1193" s="22"/>
      <c r="PDE1193" s="22"/>
      <c r="PDF1193" s="22"/>
      <c r="PDG1193" s="22"/>
      <c r="PDH1193" s="22"/>
      <c r="PDI1193" s="22"/>
      <c r="PDJ1193" s="22"/>
      <c r="PDK1193" s="22"/>
      <c r="PDL1193" s="22"/>
      <c r="PDM1193" s="22"/>
      <c r="PDN1193" s="22"/>
      <c r="PDO1193" s="22"/>
      <c r="PDP1193" s="22"/>
      <c r="PDQ1193" s="22"/>
      <c r="PDR1193" s="22"/>
      <c r="PDS1193" s="22"/>
      <c r="PDT1193" s="22"/>
      <c r="PDU1193" s="22"/>
      <c r="PDV1193" s="22"/>
      <c r="PDW1193" s="22"/>
      <c r="PDX1193" s="22"/>
      <c r="PDY1193" s="22"/>
      <c r="PDZ1193" s="22"/>
      <c r="PEA1193" s="22"/>
      <c r="PEB1193" s="22"/>
      <c r="PEC1193" s="22"/>
      <c r="PED1193" s="22"/>
      <c r="PEE1193" s="22"/>
      <c r="PEF1193" s="22"/>
      <c r="PEG1193" s="22"/>
      <c r="PEH1193" s="22"/>
      <c r="PEI1193" s="22"/>
      <c r="PEJ1193" s="22"/>
      <c r="PEK1193" s="22"/>
      <c r="PEL1193" s="22"/>
      <c r="PEM1193" s="22"/>
      <c r="PEN1193" s="22"/>
      <c r="PEO1193" s="22"/>
      <c r="PEP1193" s="22"/>
      <c r="PEQ1193" s="22"/>
      <c r="PER1193" s="22"/>
      <c r="PES1193" s="22"/>
      <c r="PET1193" s="22"/>
      <c r="PEU1193" s="22"/>
      <c r="PEV1193" s="22"/>
      <c r="PEW1193" s="22"/>
      <c r="PEX1193" s="22"/>
      <c r="PEY1193" s="22"/>
      <c r="PEZ1193" s="22"/>
      <c r="PFA1193" s="22"/>
      <c r="PFB1193" s="22"/>
      <c r="PFC1193" s="22"/>
      <c r="PFD1193" s="22"/>
      <c r="PFE1193" s="22"/>
      <c r="PFF1193" s="22"/>
      <c r="PFG1193" s="22"/>
      <c r="PFH1193" s="22"/>
      <c r="PFI1193" s="22"/>
      <c r="PFJ1193" s="22"/>
      <c r="PFK1193" s="22"/>
      <c r="PFL1193" s="22"/>
      <c r="PFM1193" s="22"/>
      <c r="PFN1193" s="22"/>
      <c r="PFO1193" s="22"/>
      <c r="PFP1193" s="22"/>
      <c r="PFQ1193" s="22"/>
      <c r="PFR1193" s="22"/>
      <c r="PFS1193" s="22"/>
      <c r="PFT1193" s="22"/>
      <c r="PFU1193" s="22"/>
      <c r="PFV1193" s="22"/>
      <c r="PFW1193" s="22"/>
      <c r="PFX1193" s="22"/>
      <c r="PFY1193" s="22"/>
      <c r="PFZ1193" s="22"/>
      <c r="PGA1193" s="22"/>
      <c r="PGB1193" s="22"/>
      <c r="PGC1193" s="22"/>
      <c r="PGD1193" s="22"/>
      <c r="PGE1193" s="22"/>
      <c r="PGF1193" s="22"/>
      <c r="PGG1193" s="22"/>
      <c r="PGH1193" s="22"/>
      <c r="PGI1193" s="22"/>
      <c r="PGJ1193" s="22"/>
      <c r="PGK1193" s="22"/>
      <c r="PGL1193" s="22"/>
      <c r="PGM1193" s="22"/>
      <c r="PGN1193" s="22"/>
      <c r="PGO1193" s="22"/>
      <c r="PGP1193" s="22"/>
      <c r="PGQ1193" s="22"/>
      <c r="PGR1193" s="22"/>
      <c r="PGS1193" s="22"/>
      <c r="PGT1193" s="22"/>
      <c r="PGU1193" s="22"/>
      <c r="PGV1193" s="22"/>
      <c r="PGW1193" s="22"/>
      <c r="PGX1193" s="22"/>
      <c r="PGY1193" s="22"/>
      <c r="PGZ1193" s="22"/>
      <c r="PHA1193" s="22"/>
      <c r="PHB1193" s="22"/>
      <c r="PHC1193" s="22"/>
      <c r="PHD1193" s="22"/>
      <c r="PHE1193" s="22"/>
      <c r="PHF1193" s="22"/>
      <c r="PHG1193" s="22"/>
      <c r="PHH1193" s="22"/>
      <c r="PHI1193" s="22"/>
      <c r="PHJ1193" s="22"/>
      <c r="PHK1193" s="22"/>
      <c r="PHL1193" s="22"/>
      <c r="PHM1193" s="22"/>
      <c r="PHN1193" s="22"/>
      <c r="PHO1193" s="22"/>
      <c r="PHP1193" s="22"/>
      <c r="PHQ1193" s="22"/>
      <c r="PHR1193" s="22"/>
      <c r="PHS1193" s="22"/>
      <c r="PHT1193" s="22"/>
      <c r="PHU1193" s="22"/>
      <c r="PHV1193" s="22"/>
      <c r="PHW1193" s="22"/>
      <c r="PHX1193" s="22"/>
      <c r="PHY1193" s="22"/>
      <c r="PHZ1193" s="22"/>
      <c r="PIA1193" s="22"/>
      <c r="PIB1193" s="22"/>
      <c r="PIC1193" s="22"/>
      <c r="PID1193" s="22"/>
      <c r="PIE1193" s="22"/>
      <c r="PIF1193" s="22"/>
      <c r="PIG1193" s="22"/>
      <c r="PIH1193" s="22"/>
      <c r="PII1193" s="22"/>
      <c r="PIJ1193" s="22"/>
      <c r="PIK1193" s="22"/>
      <c r="PIL1193" s="22"/>
      <c r="PIM1193" s="22"/>
      <c r="PIN1193" s="22"/>
      <c r="PIO1193" s="22"/>
      <c r="PIP1193" s="22"/>
      <c r="PIQ1193" s="22"/>
      <c r="PIR1193" s="22"/>
      <c r="PIS1193" s="22"/>
      <c r="PIT1193" s="22"/>
      <c r="PIU1193" s="22"/>
      <c r="PIV1193" s="22"/>
      <c r="PIW1193" s="22"/>
      <c r="PIX1193" s="22"/>
      <c r="PIY1193" s="22"/>
      <c r="PIZ1193" s="22"/>
      <c r="PJA1193" s="22"/>
      <c r="PJB1193" s="22"/>
      <c r="PJC1193" s="22"/>
      <c r="PJD1193" s="22"/>
      <c r="PJE1193" s="22"/>
      <c r="PJF1193" s="22"/>
      <c r="PJG1193" s="22"/>
      <c r="PJH1193" s="22"/>
      <c r="PJI1193" s="22"/>
      <c r="PJJ1193" s="22"/>
      <c r="PJK1193" s="22"/>
      <c r="PJL1193" s="22"/>
      <c r="PJM1193" s="22"/>
      <c r="PJN1193" s="22"/>
      <c r="PJO1193" s="22"/>
      <c r="PJP1193" s="22"/>
      <c r="PJQ1193" s="22"/>
      <c r="PJR1193" s="22"/>
      <c r="PJS1193" s="22"/>
      <c r="PJT1193" s="22"/>
      <c r="PJU1193" s="22"/>
      <c r="PJV1193" s="22"/>
      <c r="PJW1193" s="22"/>
      <c r="PJX1193" s="22"/>
      <c r="PJY1193" s="22"/>
      <c r="PJZ1193" s="22"/>
      <c r="PKA1193" s="22"/>
      <c r="PKB1193" s="22"/>
      <c r="PKC1193" s="22"/>
      <c r="PKD1193" s="22"/>
      <c r="PKE1193" s="22"/>
      <c r="PKF1193" s="22"/>
      <c r="PKG1193" s="22"/>
      <c r="PKH1193" s="22"/>
      <c r="PKI1193" s="22"/>
      <c r="PKJ1193" s="22"/>
      <c r="PKK1193" s="22"/>
      <c r="PKL1193" s="22"/>
      <c r="PKM1193" s="22"/>
      <c r="PKN1193" s="22"/>
      <c r="PKO1193" s="22"/>
      <c r="PKP1193" s="22"/>
      <c r="PKQ1193" s="22"/>
      <c r="PKR1193" s="22"/>
      <c r="PKS1193" s="22"/>
      <c r="PKT1193" s="22"/>
      <c r="PKU1193" s="22"/>
      <c r="PKV1193" s="22"/>
      <c r="PKW1193" s="22"/>
      <c r="PKX1193" s="22"/>
      <c r="PKY1193" s="22"/>
      <c r="PKZ1193" s="22"/>
      <c r="PLA1193" s="22"/>
      <c r="PLB1193" s="22"/>
      <c r="PLC1193" s="22"/>
      <c r="PLD1193" s="22"/>
      <c r="PLE1193" s="22"/>
      <c r="PLF1193" s="22"/>
      <c r="PLG1193" s="22"/>
      <c r="PLH1193" s="22"/>
      <c r="PLI1193" s="22"/>
      <c r="PLJ1193" s="22"/>
      <c r="PLK1193" s="22"/>
      <c r="PLL1193" s="22"/>
      <c r="PLM1193" s="22"/>
      <c r="PLN1193" s="22"/>
      <c r="PLO1193" s="22"/>
      <c r="PLP1193" s="22"/>
      <c r="PLQ1193" s="22"/>
      <c r="PLR1193" s="22"/>
      <c r="PLS1193" s="22"/>
      <c r="PLT1193" s="22"/>
      <c r="PLU1193" s="22"/>
      <c r="PLV1193" s="22"/>
      <c r="PLW1193" s="22"/>
      <c r="PLX1193" s="22"/>
      <c r="PLY1193" s="22"/>
      <c r="PLZ1193" s="22"/>
      <c r="PMA1193" s="22"/>
      <c r="PMB1193" s="22"/>
      <c r="PMC1193" s="22"/>
      <c r="PMD1193" s="22"/>
      <c r="PME1193" s="22"/>
      <c r="PMF1193" s="22"/>
      <c r="PMG1193" s="22"/>
      <c r="PMH1193" s="22"/>
      <c r="PMI1193" s="22"/>
      <c r="PMJ1193" s="22"/>
      <c r="PMK1193" s="22"/>
      <c r="PML1193" s="22"/>
      <c r="PMM1193" s="22"/>
      <c r="PMN1193" s="22"/>
      <c r="PMO1193" s="22"/>
      <c r="PMP1193" s="22"/>
      <c r="PMQ1193" s="22"/>
      <c r="PMR1193" s="22"/>
      <c r="PMS1193" s="22"/>
      <c r="PMT1193" s="22"/>
      <c r="PMU1193" s="22"/>
      <c r="PMV1193" s="22"/>
      <c r="PMW1193" s="22"/>
      <c r="PMX1193" s="22"/>
      <c r="PMY1193" s="22"/>
      <c r="PMZ1193" s="22"/>
      <c r="PNA1193" s="22"/>
      <c r="PNB1193" s="22"/>
      <c r="PNC1193" s="22"/>
      <c r="PND1193" s="22"/>
      <c r="PNE1193" s="22"/>
      <c r="PNF1193" s="22"/>
      <c r="PNG1193" s="22"/>
      <c r="PNH1193" s="22"/>
      <c r="PNI1193" s="22"/>
      <c r="PNJ1193" s="22"/>
      <c r="PNK1193" s="22"/>
      <c r="PNL1193" s="22"/>
      <c r="PNM1193" s="22"/>
      <c r="PNN1193" s="22"/>
      <c r="PNO1193" s="22"/>
      <c r="PNP1193" s="22"/>
      <c r="PNQ1193" s="22"/>
      <c r="PNR1193" s="22"/>
      <c r="PNS1193" s="22"/>
      <c r="PNT1193" s="22"/>
      <c r="PNU1193" s="22"/>
      <c r="PNV1193" s="22"/>
      <c r="PNW1193" s="22"/>
      <c r="PNX1193" s="22"/>
      <c r="PNY1193" s="22"/>
      <c r="PNZ1193" s="22"/>
      <c r="POA1193" s="22"/>
      <c r="POB1193" s="22"/>
      <c r="POC1193" s="22"/>
      <c r="POD1193" s="22"/>
      <c r="POE1193" s="22"/>
      <c r="POF1193" s="22"/>
      <c r="POG1193" s="22"/>
      <c r="POH1193" s="22"/>
      <c r="POI1193" s="22"/>
      <c r="POJ1193" s="22"/>
      <c r="POK1193" s="22"/>
      <c r="POL1193" s="22"/>
      <c r="POM1193" s="22"/>
      <c r="PON1193" s="22"/>
      <c r="POO1193" s="22"/>
      <c r="POP1193" s="22"/>
      <c r="POQ1193" s="22"/>
      <c r="POR1193" s="22"/>
      <c r="POS1193" s="22"/>
      <c r="POT1193" s="22"/>
      <c r="POU1193" s="22"/>
      <c r="POV1193" s="22"/>
      <c r="POW1193" s="22"/>
      <c r="POX1193" s="22"/>
      <c r="POY1193" s="22"/>
      <c r="POZ1193" s="22"/>
      <c r="PPA1193" s="22"/>
      <c r="PPB1193" s="22"/>
      <c r="PPC1193" s="22"/>
      <c r="PPD1193" s="22"/>
      <c r="PPE1193" s="22"/>
      <c r="PPF1193" s="22"/>
      <c r="PPG1193" s="22"/>
      <c r="PPH1193" s="22"/>
      <c r="PPI1193" s="22"/>
      <c r="PPJ1193" s="22"/>
      <c r="PPK1193" s="22"/>
      <c r="PPL1193" s="22"/>
      <c r="PPM1193" s="22"/>
      <c r="PPN1193" s="22"/>
      <c r="PPO1193" s="22"/>
      <c r="PPP1193" s="22"/>
      <c r="PPQ1193" s="22"/>
      <c r="PPR1193" s="22"/>
      <c r="PPS1193" s="22"/>
      <c r="PPT1193" s="22"/>
      <c r="PPU1193" s="22"/>
      <c r="PPV1193" s="22"/>
      <c r="PPW1193" s="22"/>
      <c r="PPX1193" s="22"/>
      <c r="PPY1193" s="22"/>
      <c r="PPZ1193" s="22"/>
      <c r="PQA1193" s="22"/>
      <c r="PQB1193" s="22"/>
      <c r="PQC1193" s="22"/>
      <c r="PQD1193" s="22"/>
      <c r="PQE1193" s="22"/>
      <c r="PQF1193" s="22"/>
      <c r="PQG1193" s="22"/>
      <c r="PQH1193" s="22"/>
      <c r="PQI1193" s="22"/>
      <c r="PQJ1193" s="22"/>
      <c r="PQK1193" s="22"/>
      <c r="PQL1193" s="22"/>
      <c r="PQM1193" s="22"/>
      <c r="PQN1193" s="22"/>
      <c r="PQO1193" s="22"/>
      <c r="PQP1193" s="22"/>
      <c r="PQQ1193" s="22"/>
      <c r="PQR1193" s="22"/>
      <c r="PQS1193" s="22"/>
      <c r="PQT1193" s="22"/>
      <c r="PQU1193" s="22"/>
      <c r="PQV1193" s="22"/>
      <c r="PQW1193" s="22"/>
      <c r="PQX1193" s="22"/>
      <c r="PQY1193" s="22"/>
      <c r="PQZ1193" s="22"/>
      <c r="PRA1193" s="22"/>
      <c r="PRB1193" s="22"/>
      <c r="PRC1193" s="22"/>
      <c r="PRD1193" s="22"/>
      <c r="PRE1193" s="22"/>
      <c r="PRF1193" s="22"/>
      <c r="PRG1193" s="22"/>
      <c r="PRH1193" s="22"/>
      <c r="PRI1193" s="22"/>
      <c r="PRJ1193" s="22"/>
      <c r="PRK1193" s="22"/>
      <c r="PRL1193" s="22"/>
      <c r="PRM1193" s="22"/>
      <c r="PRN1193" s="22"/>
      <c r="PRO1193" s="22"/>
      <c r="PRP1193" s="22"/>
      <c r="PRQ1193" s="22"/>
      <c r="PRR1193" s="22"/>
      <c r="PRS1193" s="22"/>
      <c r="PRT1193" s="22"/>
      <c r="PRU1193" s="22"/>
      <c r="PRV1193" s="22"/>
      <c r="PRW1193" s="22"/>
      <c r="PRX1193" s="22"/>
      <c r="PRY1193" s="22"/>
      <c r="PRZ1193" s="22"/>
      <c r="PSA1193" s="22"/>
      <c r="PSB1193" s="22"/>
      <c r="PSC1193" s="22"/>
      <c r="PSD1193" s="22"/>
      <c r="PSE1193" s="22"/>
      <c r="PSF1193" s="22"/>
      <c r="PSG1193" s="22"/>
      <c r="PSH1193" s="22"/>
      <c r="PSI1193" s="22"/>
      <c r="PSJ1193" s="22"/>
      <c r="PSK1193" s="22"/>
      <c r="PSL1193" s="22"/>
      <c r="PSM1193" s="22"/>
      <c r="PSN1193" s="22"/>
      <c r="PSO1193" s="22"/>
      <c r="PSP1193" s="22"/>
      <c r="PSQ1193" s="22"/>
      <c r="PSR1193" s="22"/>
      <c r="PSS1193" s="22"/>
      <c r="PST1193" s="22"/>
      <c r="PSU1193" s="22"/>
      <c r="PSV1193" s="22"/>
      <c r="PSW1193" s="22"/>
      <c r="PSX1193" s="22"/>
      <c r="PSY1193" s="22"/>
      <c r="PSZ1193" s="22"/>
      <c r="PTA1193" s="22"/>
      <c r="PTB1193" s="22"/>
      <c r="PTC1193" s="22"/>
      <c r="PTD1193" s="22"/>
      <c r="PTE1193" s="22"/>
      <c r="PTF1193" s="22"/>
      <c r="PTG1193" s="22"/>
      <c r="PTH1193" s="22"/>
      <c r="PTI1193" s="22"/>
      <c r="PTJ1193" s="22"/>
      <c r="PTK1193" s="22"/>
      <c r="PTL1193" s="22"/>
      <c r="PTM1193" s="22"/>
      <c r="PTN1193" s="22"/>
      <c r="PTO1193" s="22"/>
      <c r="PTP1193" s="22"/>
      <c r="PTQ1193" s="22"/>
      <c r="PTR1193" s="22"/>
      <c r="PTS1193" s="22"/>
      <c r="PTT1193" s="22"/>
      <c r="PTU1193" s="22"/>
      <c r="PTV1193" s="22"/>
      <c r="PTW1193" s="22"/>
      <c r="PTX1193" s="22"/>
      <c r="PTY1193" s="22"/>
      <c r="PTZ1193" s="22"/>
      <c r="PUA1193" s="22"/>
      <c r="PUB1193" s="22"/>
      <c r="PUC1193" s="22"/>
      <c r="PUD1193" s="22"/>
      <c r="PUE1193" s="22"/>
      <c r="PUF1193" s="22"/>
      <c r="PUG1193" s="22"/>
      <c r="PUH1193" s="22"/>
      <c r="PUI1193" s="22"/>
      <c r="PUJ1193" s="22"/>
      <c r="PUK1193" s="22"/>
      <c r="PUL1193" s="22"/>
      <c r="PUM1193" s="22"/>
      <c r="PUN1193" s="22"/>
      <c r="PUO1193" s="22"/>
      <c r="PUP1193" s="22"/>
      <c r="PUQ1193" s="22"/>
      <c r="PUR1193" s="22"/>
      <c r="PUS1193" s="22"/>
      <c r="PUT1193" s="22"/>
      <c r="PUU1193" s="22"/>
      <c r="PUV1193" s="22"/>
      <c r="PUW1193" s="22"/>
      <c r="PUX1193" s="22"/>
      <c r="PUY1193" s="22"/>
      <c r="PUZ1193" s="22"/>
      <c r="PVA1193" s="22"/>
      <c r="PVB1193" s="22"/>
      <c r="PVC1193" s="22"/>
      <c r="PVD1193" s="22"/>
      <c r="PVE1193" s="22"/>
      <c r="PVF1193" s="22"/>
      <c r="PVG1193" s="22"/>
      <c r="PVH1193" s="22"/>
      <c r="PVI1193" s="22"/>
      <c r="PVJ1193" s="22"/>
      <c r="PVK1193" s="22"/>
      <c r="PVL1193" s="22"/>
      <c r="PVM1193" s="22"/>
      <c r="PVN1193" s="22"/>
      <c r="PVO1193" s="22"/>
      <c r="PVP1193" s="22"/>
      <c r="PVQ1193" s="22"/>
      <c r="PVR1193" s="22"/>
      <c r="PVS1193" s="22"/>
      <c r="PVT1193" s="22"/>
      <c r="PVU1193" s="22"/>
      <c r="PVV1193" s="22"/>
      <c r="PVW1193" s="22"/>
      <c r="PVX1193" s="22"/>
      <c r="PVY1193" s="22"/>
      <c r="PVZ1193" s="22"/>
      <c r="PWA1193" s="22"/>
      <c r="PWB1193" s="22"/>
      <c r="PWC1193" s="22"/>
      <c r="PWD1193" s="22"/>
      <c r="PWE1193" s="22"/>
      <c r="PWF1193" s="22"/>
      <c r="PWG1193" s="22"/>
      <c r="PWH1193" s="22"/>
      <c r="PWI1193" s="22"/>
      <c r="PWJ1193" s="22"/>
      <c r="PWK1193" s="22"/>
      <c r="PWL1193" s="22"/>
      <c r="PWM1193" s="22"/>
      <c r="PWN1193" s="22"/>
      <c r="PWO1193" s="22"/>
      <c r="PWP1193" s="22"/>
      <c r="PWQ1193" s="22"/>
      <c r="PWR1193" s="22"/>
      <c r="PWS1193" s="22"/>
      <c r="PWT1193" s="22"/>
      <c r="PWU1193" s="22"/>
      <c r="PWV1193" s="22"/>
      <c r="PWW1193" s="22"/>
      <c r="PWX1193" s="22"/>
      <c r="PWY1193" s="22"/>
      <c r="PWZ1193" s="22"/>
      <c r="PXA1193" s="22"/>
      <c r="PXB1193" s="22"/>
      <c r="PXC1193" s="22"/>
      <c r="PXD1193" s="22"/>
      <c r="PXE1193" s="22"/>
      <c r="PXF1193" s="22"/>
      <c r="PXG1193" s="22"/>
      <c r="PXH1193" s="22"/>
      <c r="PXI1193" s="22"/>
      <c r="PXJ1193" s="22"/>
      <c r="PXK1193" s="22"/>
      <c r="PXL1193" s="22"/>
      <c r="PXM1193" s="22"/>
      <c r="PXN1193" s="22"/>
      <c r="PXO1193" s="22"/>
      <c r="PXP1193" s="22"/>
      <c r="PXQ1193" s="22"/>
      <c r="PXR1193" s="22"/>
      <c r="PXS1193" s="22"/>
      <c r="PXT1193" s="22"/>
      <c r="PXU1193" s="22"/>
      <c r="PXV1193" s="22"/>
      <c r="PXW1193" s="22"/>
      <c r="PXX1193" s="22"/>
      <c r="PXY1193" s="22"/>
      <c r="PXZ1193" s="22"/>
      <c r="PYA1193" s="22"/>
      <c r="PYB1193" s="22"/>
      <c r="PYC1193" s="22"/>
      <c r="PYD1193" s="22"/>
      <c r="PYE1193" s="22"/>
      <c r="PYF1193" s="22"/>
      <c r="PYG1193" s="22"/>
      <c r="PYH1193" s="22"/>
      <c r="PYI1193" s="22"/>
      <c r="PYJ1193" s="22"/>
      <c r="PYK1193" s="22"/>
      <c r="PYL1193" s="22"/>
      <c r="PYM1193" s="22"/>
      <c r="PYN1193" s="22"/>
      <c r="PYO1193" s="22"/>
      <c r="PYP1193" s="22"/>
      <c r="PYQ1193" s="22"/>
      <c r="PYR1193" s="22"/>
      <c r="PYS1193" s="22"/>
      <c r="PYT1193" s="22"/>
      <c r="PYU1193" s="22"/>
      <c r="PYV1193" s="22"/>
      <c r="PYW1193" s="22"/>
      <c r="PYX1193" s="22"/>
      <c r="PYY1193" s="22"/>
      <c r="PYZ1193" s="22"/>
      <c r="PZA1193" s="22"/>
      <c r="PZB1193" s="22"/>
      <c r="PZC1193" s="22"/>
      <c r="PZD1193" s="22"/>
      <c r="PZE1193" s="22"/>
      <c r="PZF1193" s="22"/>
      <c r="PZG1193" s="22"/>
      <c r="PZH1193" s="22"/>
      <c r="PZI1193" s="22"/>
      <c r="PZJ1193" s="22"/>
      <c r="PZK1193" s="22"/>
      <c r="PZL1193" s="22"/>
      <c r="PZM1193" s="22"/>
      <c r="PZN1193" s="22"/>
      <c r="PZO1193" s="22"/>
      <c r="PZP1193" s="22"/>
      <c r="PZQ1193" s="22"/>
      <c r="PZR1193" s="22"/>
      <c r="PZS1193" s="22"/>
      <c r="PZT1193" s="22"/>
      <c r="PZU1193" s="22"/>
      <c r="PZV1193" s="22"/>
      <c r="PZW1193" s="22"/>
      <c r="PZX1193" s="22"/>
      <c r="PZY1193" s="22"/>
      <c r="PZZ1193" s="22"/>
      <c r="QAA1193" s="22"/>
      <c r="QAB1193" s="22"/>
      <c r="QAC1193" s="22"/>
      <c r="QAD1193" s="22"/>
      <c r="QAE1193" s="22"/>
      <c r="QAF1193" s="22"/>
      <c r="QAG1193" s="22"/>
      <c r="QAH1193" s="22"/>
      <c r="QAI1193" s="22"/>
      <c r="QAJ1193" s="22"/>
      <c r="QAK1193" s="22"/>
      <c r="QAL1193" s="22"/>
      <c r="QAM1193" s="22"/>
      <c r="QAN1193" s="22"/>
      <c r="QAO1193" s="22"/>
      <c r="QAP1193" s="22"/>
      <c r="QAQ1193" s="22"/>
      <c r="QAR1193" s="22"/>
      <c r="QAS1193" s="22"/>
      <c r="QAT1193" s="22"/>
      <c r="QAU1193" s="22"/>
      <c r="QAV1193" s="22"/>
      <c r="QAW1193" s="22"/>
      <c r="QAX1193" s="22"/>
      <c r="QAY1193" s="22"/>
      <c r="QAZ1193" s="22"/>
      <c r="QBA1193" s="22"/>
      <c r="QBB1193" s="22"/>
      <c r="QBC1193" s="22"/>
      <c r="QBD1193" s="22"/>
      <c r="QBE1193" s="22"/>
      <c r="QBF1193" s="22"/>
      <c r="QBG1193" s="22"/>
      <c r="QBH1193" s="22"/>
      <c r="QBI1193" s="22"/>
      <c r="QBJ1193" s="22"/>
      <c r="QBK1193" s="22"/>
      <c r="QBL1193" s="22"/>
      <c r="QBM1193" s="22"/>
      <c r="QBN1193" s="22"/>
      <c r="QBO1193" s="22"/>
      <c r="QBP1193" s="22"/>
      <c r="QBQ1193" s="22"/>
      <c r="QBR1193" s="22"/>
      <c r="QBS1193" s="22"/>
      <c r="QBT1193" s="22"/>
      <c r="QBU1193" s="22"/>
      <c r="QBV1193" s="22"/>
      <c r="QBW1193" s="22"/>
      <c r="QBX1193" s="22"/>
      <c r="QBY1193" s="22"/>
      <c r="QBZ1193" s="22"/>
      <c r="QCA1193" s="22"/>
      <c r="QCB1193" s="22"/>
      <c r="QCC1193" s="22"/>
      <c r="QCD1193" s="22"/>
      <c r="QCE1193" s="22"/>
      <c r="QCF1193" s="22"/>
      <c r="QCG1193" s="22"/>
      <c r="QCH1193" s="22"/>
      <c r="QCI1193" s="22"/>
      <c r="QCJ1193" s="22"/>
      <c r="QCK1193" s="22"/>
      <c r="QCL1193" s="22"/>
      <c r="QCM1193" s="22"/>
      <c r="QCN1193" s="22"/>
      <c r="QCO1193" s="22"/>
      <c r="QCP1193" s="22"/>
      <c r="QCQ1193" s="22"/>
      <c r="QCR1193" s="22"/>
      <c r="QCS1193" s="22"/>
      <c r="QCT1193" s="22"/>
      <c r="QCU1193" s="22"/>
      <c r="QCV1193" s="22"/>
      <c r="QCW1193" s="22"/>
      <c r="QCX1193" s="22"/>
      <c r="QCY1193" s="22"/>
      <c r="QCZ1193" s="22"/>
      <c r="QDA1193" s="22"/>
      <c r="QDB1193" s="22"/>
      <c r="QDC1193" s="22"/>
      <c r="QDD1193" s="22"/>
      <c r="QDE1193" s="22"/>
      <c r="QDF1193" s="22"/>
      <c r="QDG1193" s="22"/>
      <c r="QDH1193" s="22"/>
      <c r="QDI1193" s="22"/>
      <c r="QDJ1193" s="22"/>
      <c r="QDK1193" s="22"/>
      <c r="QDL1193" s="22"/>
      <c r="QDM1193" s="22"/>
      <c r="QDN1193" s="22"/>
      <c r="QDO1193" s="22"/>
      <c r="QDP1193" s="22"/>
      <c r="QDQ1193" s="22"/>
      <c r="QDR1193" s="22"/>
      <c r="QDS1193" s="22"/>
      <c r="QDT1193" s="22"/>
      <c r="QDU1193" s="22"/>
      <c r="QDV1193" s="22"/>
      <c r="QDW1193" s="22"/>
      <c r="QDX1193" s="22"/>
      <c r="QDY1193" s="22"/>
      <c r="QDZ1193" s="22"/>
      <c r="QEA1193" s="22"/>
      <c r="QEB1193" s="22"/>
      <c r="QEC1193" s="22"/>
      <c r="QED1193" s="22"/>
      <c r="QEE1193" s="22"/>
      <c r="QEF1193" s="22"/>
      <c r="QEG1193" s="22"/>
      <c r="QEH1193" s="22"/>
      <c r="QEI1193" s="22"/>
      <c r="QEJ1193" s="22"/>
      <c r="QEK1193" s="22"/>
      <c r="QEL1193" s="22"/>
      <c r="QEM1193" s="22"/>
      <c r="QEN1193" s="22"/>
      <c r="QEO1193" s="22"/>
      <c r="QEP1193" s="22"/>
      <c r="QEQ1193" s="22"/>
      <c r="QER1193" s="22"/>
      <c r="QES1193" s="22"/>
      <c r="QET1193" s="22"/>
      <c r="QEU1193" s="22"/>
      <c r="QEV1193" s="22"/>
      <c r="QEW1193" s="22"/>
      <c r="QEX1193" s="22"/>
      <c r="QEY1193" s="22"/>
      <c r="QEZ1193" s="22"/>
      <c r="QFA1193" s="22"/>
      <c r="QFB1193" s="22"/>
      <c r="QFC1193" s="22"/>
      <c r="QFD1193" s="22"/>
      <c r="QFE1193" s="22"/>
      <c r="QFF1193" s="22"/>
      <c r="QFG1193" s="22"/>
      <c r="QFH1193" s="22"/>
      <c r="QFI1193" s="22"/>
      <c r="QFJ1193" s="22"/>
      <c r="QFK1193" s="22"/>
      <c r="QFL1193" s="22"/>
      <c r="QFM1193" s="22"/>
      <c r="QFN1193" s="22"/>
      <c r="QFO1193" s="22"/>
      <c r="QFP1193" s="22"/>
      <c r="QFQ1193" s="22"/>
      <c r="QFR1193" s="22"/>
      <c r="QFS1193" s="22"/>
      <c r="QFT1193" s="22"/>
      <c r="QFU1193" s="22"/>
      <c r="QFV1193" s="22"/>
      <c r="QFW1193" s="22"/>
      <c r="QFX1193" s="22"/>
      <c r="QFY1193" s="22"/>
      <c r="QFZ1193" s="22"/>
      <c r="QGA1193" s="22"/>
      <c r="QGB1193" s="22"/>
      <c r="QGC1193" s="22"/>
      <c r="QGD1193" s="22"/>
      <c r="QGE1193" s="22"/>
      <c r="QGF1193" s="22"/>
      <c r="QGG1193" s="22"/>
      <c r="QGH1193" s="22"/>
      <c r="QGI1193" s="22"/>
      <c r="QGJ1193" s="22"/>
      <c r="QGK1193" s="22"/>
      <c r="QGL1193" s="22"/>
      <c r="QGM1193" s="22"/>
      <c r="QGN1193" s="22"/>
      <c r="QGO1193" s="22"/>
      <c r="QGP1193" s="22"/>
      <c r="QGQ1193" s="22"/>
      <c r="QGR1193" s="22"/>
      <c r="QGS1193" s="22"/>
      <c r="QGT1193" s="22"/>
      <c r="QGU1193" s="22"/>
      <c r="QGV1193" s="22"/>
      <c r="QGW1193" s="22"/>
      <c r="QGX1193" s="22"/>
      <c r="QGY1193" s="22"/>
      <c r="QGZ1193" s="22"/>
      <c r="QHA1193" s="22"/>
      <c r="QHB1193" s="22"/>
      <c r="QHC1193" s="22"/>
      <c r="QHD1193" s="22"/>
      <c r="QHE1193" s="22"/>
      <c r="QHF1193" s="22"/>
      <c r="QHG1193" s="22"/>
      <c r="QHH1193" s="22"/>
      <c r="QHI1193" s="22"/>
      <c r="QHJ1193" s="22"/>
      <c r="QHK1193" s="22"/>
      <c r="QHL1193" s="22"/>
      <c r="QHM1193" s="22"/>
      <c r="QHN1193" s="22"/>
      <c r="QHO1193" s="22"/>
      <c r="QHP1193" s="22"/>
      <c r="QHQ1193" s="22"/>
      <c r="QHR1193" s="22"/>
      <c r="QHS1193" s="22"/>
      <c r="QHT1193" s="22"/>
      <c r="QHU1193" s="22"/>
      <c r="QHV1193" s="22"/>
      <c r="QHW1193" s="22"/>
      <c r="QHX1193" s="22"/>
      <c r="QHY1193" s="22"/>
      <c r="QHZ1193" s="22"/>
      <c r="QIA1193" s="22"/>
      <c r="QIB1193" s="22"/>
      <c r="QIC1193" s="22"/>
      <c r="QID1193" s="22"/>
      <c r="QIE1193" s="22"/>
      <c r="QIF1193" s="22"/>
      <c r="QIG1193" s="22"/>
      <c r="QIH1193" s="22"/>
      <c r="QII1193" s="22"/>
      <c r="QIJ1193" s="22"/>
      <c r="QIK1193" s="22"/>
      <c r="QIL1193" s="22"/>
      <c r="QIM1193" s="22"/>
      <c r="QIN1193" s="22"/>
      <c r="QIO1193" s="22"/>
      <c r="QIP1193" s="22"/>
      <c r="QIQ1193" s="22"/>
      <c r="QIR1193" s="22"/>
      <c r="QIS1193" s="22"/>
      <c r="QIT1193" s="22"/>
      <c r="QIU1193" s="22"/>
      <c r="QIV1193" s="22"/>
      <c r="QIW1193" s="22"/>
      <c r="QIX1193" s="22"/>
      <c r="QIY1193" s="22"/>
      <c r="QIZ1193" s="22"/>
      <c r="QJA1193" s="22"/>
      <c r="QJB1193" s="22"/>
      <c r="QJC1193" s="22"/>
      <c r="QJD1193" s="22"/>
      <c r="QJE1193" s="22"/>
      <c r="QJF1193" s="22"/>
      <c r="QJG1193" s="22"/>
      <c r="QJH1193" s="22"/>
      <c r="QJI1193" s="22"/>
      <c r="QJJ1193" s="22"/>
      <c r="QJK1193" s="22"/>
      <c r="QJL1193" s="22"/>
      <c r="QJM1193" s="22"/>
      <c r="QJN1193" s="22"/>
      <c r="QJO1193" s="22"/>
      <c r="QJP1193" s="22"/>
      <c r="QJQ1193" s="22"/>
      <c r="QJR1193" s="22"/>
      <c r="QJS1193" s="22"/>
      <c r="QJT1193" s="22"/>
      <c r="QJU1193" s="22"/>
      <c r="QJV1193" s="22"/>
      <c r="QJW1193" s="22"/>
      <c r="QJX1193" s="22"/>
      <c r="QJY1193" s="22"/>
      <c r="QJZ1193" s="22"/>
      <c r="QKA1193" s="22"/>
      <c r="QKB1193" s="22"/>
      <c r="QKC1193" s="22"/>
      <c r="QKD1193" s="22"/>
      <c r="QKE1193" s="22"/>
      <c r="QKF1193" s="22"/>
      <c r="QKG1193" s="22"/>
      <c r="QKH1193" s="22"/>
      <c r="QKI1193" s="22"/>
      <c r="QKJ1193" s="22"/>
      <c r="QKK1193" s="22"/>
      <c r="QKL1193" s="22"/>
      <c r="QKM1193" s="22"/>
      <c r="QKN1193" s="22"/>
      <c r="QKO1193" s="22"/>
      <c r="QKP1193" s="22"/>
      <c r="QKQ1193" s="22"/>
      <c r="QKR1193" s="22"/>
      <c r="QKS1193" s="22"/>
      <c r="QKT1193" s="22"/>
      <c r="QKU1193" s="22"/>
      <c r="QKV1193" s="22"/>
      <c r="QKW1193" s="22"/>
      <c r="QKX1193" s="22"/>
      <c r="QKY1193" s="22"/>
      <c r="QKZ1193" s="22"/>
      <c r="QLA1193" s="22"/>
      <c r="QLB1193" s="22"/>
      <c r="QLC1193" s="22"/>
      <c r="QLD1193" s="22"/>
      <c r="QLE1193" s="22"/>
      <c r="QLF1193" s="22"/>
      <c r="QLG1193" s="22"/>
      <c r="QLH1193" s="22"/>
      <c r="QLI1193" s="22"/>
      <c r="QLJ1193" s="22"/>
      <c r="QLK1193" s="22"/>
      <c r="QLL1193" s="22"/>
      <c r="QLM1193" s="22"/>
      <c r="QLN1193" s="22"/>
      <c r="QLO1193" s="22"/>
      <c r="QLP1193" s="22"/>
      <c r="QLQ1193" s="22"/>
      <c r="QLR1193" s="22"/>
      <c r="QLS1193" s="22"/>
      <c r="QLT1193" s="22"/>
      <c r="QLU1193" s="22"/>
      <c r="QLV1193" s="22"/>
      <c r="QLW1193" s="22"/>
      <c r="QLX1193" s="22"/>
      <c r="QLY1193" s="22"/>
      <c r="QLZ1193" s="22"/>
      <c r="QMA1193" s="22"/>
      <c r="QMB1193" s="22"/>
      <c r="QMC1193" s="22"/>
      <c r="QMD1193" s="22"/>
      <c r="QME1193" s="22"/>
      <c r="QMF1193" s="22"/>
      <c r="QMG1193" s="22"/>
      <c r="QMH1193" s="22"/>
      <c r="QMI1193" s="22"/>
      <c r="QMJ1193" s="22"/>
      <c r="QMK1193" s="22"/>
      <c r="QML1193" s="22"/>
      <c r="QMM1193" s="22"/>
      <c r="QMN1193" s="22"/>
      <c r="QMO1193" s="22"/>
      <c r="QMP1193" s="22"/>
      <c r="QMQ1193" s="22"/>
      <c r="QMR1193" s="22"/>
      <c r="QMS1193" s="22"/>
      <c r="QMT1193" s="22"/>
      <c r="QMU1193" s="22"/>
      <c r="QMV1193" s="22"/>
      <c r="QMW1193" s="22"/>
      <c r="QMX1193" s="22"/>
      <c r="QMY1193" s="22"/>
      <c r="QMZ1193" s="22"/>
      <c r="QNA1193" s="22"/>
      <c r="QNB1193" s="22"/>
      <c r="QNC1193" s="22"/>
      <c r="QND1193" s="22"/>
      <c r="QNE1193" s="22"/>
      <c r="QNF1193" s="22"/>
      <c r="QNG1193" s="22"/>
      <c r="QNH1193" s="22"/>
      <c r="QNI1193" s="22"/>
      <c r="QNJ1193" s="22"/>
      <c r="QNK1193" s="22"/>
      <c r="QNL1193" s="22"/>
      <c r="QNM1193" s="22"/>
      <c r="QNN1193" s="22"/>
      <c r="QNO1193" s="22"/>
      <c r="QNP1193" s="22"/>
      <c r="QNQ1193" s="22"/>
      <c r="QNR1193" s="22"/>
      <c r="QNS1193" s="22"/>
      <c r="QNT1193" s="22"/>
      <c r="QNU1193" s="22"/>
      <c r="QNV1193" s="22"/>
      <c r="QNW1193" s="22"/>
      <c r="QNX1193" s="22"/>
      <c r="QNY1193" s="22"/>
      <c r="QNZ1193" s="22"/>
      <c r="QOA1193" s="22"/>
      <c r="QOB1193" s="22"/>
      <c r="QOC1193" s="22"/>
      <c r="QOD1193" s="22"/>
      <c r="QOE1193" s="22"/>
      <c r="QOF1193" s="22"/>
      <c r="QOG1193" s="22"/>
      <c r="QOH1193" s="22"/>
      <c r="QOI1193" s="22"/>
      <c r="QOJ1193" s="22"/>
      <c r="QOK1193" s="22"/>
      <c r="QOL1193" s="22"/>
      <c r="QOM1193" s="22"/>
      <c r="QON1193" s="22"/>
      <c r="QOO1193" s="22"/>
      <c r="QOP1193" s="22"/>
      <c r="QOQ1193" s="22"/>
      <c r="QOR1193" s="22"/>
      <c r="QOS1193" s="22"/>
      <c r="QOT1193" s="22"/>
      <c r="QOU1193" s="22"/>
      <c r="QOV1193" s="22"/>
      <c r="QOW1193" s="22"/>
      <c r="QOX1193" s="22"/>
      <c r="QOY1193" s="22"/>
      <c r="QOZ1193" s="22"/>
      <c r="QPA1193" s="22"/>
      <c r="QPB1193" s="22"/>
      <c r="QPC1193" s="22"/>
      <c r="QPD1193" s="22"/>
      <c r="QPE1193" s="22"/>
      <c r="QPF1193" s="22"/>
      <c r="QPG1193" s="22"/>
      <c r="QPH1193" s="22"/>
      <c r="QPI1193" s="22"/>
      <c r="QPJ1193" s="22"/>
      <c r="QPK1193" s="22"/>
      <c r="QPL1193" s="22"/>
      <c r="QPM1193" s="22"/>
      <c r="QPN1193" s="22"/>
      <c r="QPO1193" s="22"/>
      <c r="QPP1193" s="22"/>
      <c r="QPQ1193" s="22"/>
      <c r="QPR1193" s="22"/>
      <c r="QPS1193" s="22"/>
      <c r="QPT1193" s="22"/>
      <c r="QPU1193" s="22"/>
      <c r="QPV1193" s="22"/>
      <c r="QPW1193" s="22"/>
      <c r="QPX1193" s="22"/>
      <c r="QPY1193" s="22"/>
      <c r="QPZ1193" s="22"/>
      <c r="QQA1193" s="22"/>
      <c r="QQB1193" s="22"/>
      <c r="QQC1193" s="22"/>
      <c r="QQD1193" s="22"/>
      <c r="QQE1193" s="22"/>
      <c r="QQF1193" s="22"/>
      <c r="QQG1193" s="22"/>
      <c r="QQH1193" s="22"/>
      <c r="QQI1193" s="22"/>
      <c r="QQJ1193" s="22"/>
      <c r="QQK1193" s="22"/>
      <c r="QQL1193" s="22"/>
      <c r="QQM1193" s="22"/>
      <c r="QQN1193" s="22"/>
      <c r="QQO1193" s="22"/>
      <c r="QQP1193" s="22"/>
      <c r="QQQ1193" s="22"/>
      <c r="QQR1193" s="22"/>
      <c r="QQS1193" s="22"/>
      <c r="QQT1193" s="22"/>
      <c r="QQU1193" s="22"/>
      <c r="QQV1193" s="22"/>
      <c r="QQW1193" s="22"/>
      <c r="QQX1193" s="22"/>
      <c r="QQY1193" s="22"/>
      <c r="QQZ1193" s="22"/>
      <c r="QRA1193" s="22"/>
      <c r="QRB1193" s="22"/>
      <c r="QRC1193" s="22"/>
      <c r="QRD1193" s="22"/>
      <c r="QRE1193" s="22"/>
      <c r="QRF1193" s="22"/>
      <c r="QRG1193" s="22"/>
      <c r="QRH1193" s="22"/>
      <c r="QRI1193" s="22"/>
      <c r="QRJ1193" s="22"/>
      <c r="QRK1193" s="22"/>
      <c r="QRL1193" s="22"/>
      <c r="QRM1193" s="22"/>
      <c r="QRN1193" s="22"/>
      <c r="QRO1193" s="22"/>
      <c r="QRP1193" s="22"/>
      <c r="QRQ1193" s="22"/>
      <c r="QRR1193" s="22"/>
      <c r="QRS1193" s="22"/>
      <c r="QRT1193" s="22"/>
      <c r="QRU1193" s="22"/>
      <c r="QRV1193" s="22"/>
      <c r="QRW1193" s="22"/>
      <c r="QRX1193" s="22"/>
      <c r="QRY1193" s="22"/>
      <c r="QRZ1193" s="22"/>
      <c r="QSA1193" s="22"/>
      <c r="QSB1193" s="22"/>
      <c r="QSC1193" s="22"/>
      <c r="QSD1193" s="22"/>
      <c r="QSE1193" s="22"/>
      <c r="QSF1193" s="22"/>
      <c r="QSG1193" s="22"/>
      <c r="QSH1193" s="22"/>
      <c r="QSI1193" s="22"/>
      <c r="QSJ1193" s="22"/>
      <c r="QSK1193" s="22"/>
      <c r="QSL1193" s="22"/>
      <c r="QSM1193" s="22"/>
      <c r="QSN1193" s="22"/>
      <c r="QSO1193" s="22"/>
      <c r="QSP1193" s="22"/>
      <c r="QSQ1193" s="22"/>
      <c r="QSR1193" s="22"/>
      <c r="QSS1193" s="22"/>
      <c r="QST1193" s="22"/>
      <c r="QSU1193" s="22"/>
      <c r="QSV1193" s="22"/>
      <c r="QSW1193" s="22"/>
      <c r="QSX1193" s="22"/>
      <c r="QSY1193" s="22"/>
      <c r="QSZ1193" s="22"/>
      <c r="QTA1193" s="22"/>
      <c r="QTB1193" s="22"/>
      <c r="QTC1193" s="22"/>
      <c r="QTD1193" s="22"/>
      <c r="QTE1193" s="22"/>
      <c r="QTF1193" s="22"/>
      <c r="QTG1193" s="22"/>
      <c r="QTH1193" s="22"/>
      <c r="QTI1193" s="22"/>
      <c r="QTJ1193" s="22"/>
      <c r="QTK1193" s="22"/>
      <c r="QTL1193" s="22"/>
      <c r="QTM1193" s="22"/>
      <c r="QTN1193" s="22"/>
      <c r="QTO1193" s="22"/>
      <c r="QTP1193" s="22"/>
      <c r="QTQ1193" s="22"/>
      <c r="QTR1193" s="22"/>
      <c r="QTS1193" s="22"/>
      <c r="QTT1193" s="22"/>
      <c r="QTU1193" s="22"/>
      <c r="QTV1193" s="22"/>
      <c r="QTW1193" s="22"/>
      <c r="QTX1193" s="22"/>
      <c r="QTY1193" s="22"/>
      <c r="QTZ1193" s="22"/>
      <c r="QUA1193" s="22"/>
      <c r="QUB1193" s="22"/>
      <c r="QUC1193" s="22"/>
      <c r="QUD1193" s="22"/>
      <c r="QUE1193" s="22"/>
      <c r="QUF1193" s="22"/>
      <c r="QUG1193" s="22"/>
      <c r="QUH1193" s="22"/>
      <c r="QUI1193" s="22"/>
      <c r="QUJ1193" s="22"/>
      <c r="QUK1193" s="22"/>
      <c r="QUL1193" s="22"/>
      <c r="QUM1193" s="22"/>
      <c r="QUN1193" s="22"/>
      <c r="QUO1193" s="22"/>
      <c r="QUP1193" s="22"/>
      <c r="QUQ1193" s="22"/>
      <c r="QUR1193" s="22"/>
      <c r="QUS1193" s="22"/>
      <c r="QUT1193" s="22"/>
      <c r="QUU1193" s="22"/>
      <c r="QUV1193" s="22"/>
      <c r="QUW1193" s="22"/>
      <c r="QUX1193" s="22"/>
      <c r="QUY1193" s="22"/>
      <c r="QUZ1193" s="22"/>
      <c r="QVA1193" s="22"/>
      <c r="QVB1193" s="22"/>
      <c r="QVC1193" s="22"/>
      <c r="QVD1193" s="22"/>
      <c r="QVE1193" s="22"/>
      <c r="QVF1193" s="22"/>
      <c r="QVG1193" s="22"/>
      <c r="QVH1193" s="22"/>
      <c r="QVI1193" s="22"/>
      <c r="QVJ1193" s="22"/>
      <c r="QVK1193" s="22"/>
      <c r="QVL1193" s="22"/>
      <c r="QVM1193" s="22"/>
      <c r="QVN1193" s="22"/>
      <c r="QVO1193" s="22"/>
      <c r="QVP1193" s="22"/>
      <c r="QVQ1193" s="22"/>
      <c r="QVR1193" s="22"/>
      <c r="QVS1193" s="22"/>
      <c r="QVT1193" s="22"/>
      <c r="QVU1193" s="22"/>
      <c r="QVV1193" s="22"/>
      <c r="QVW1193" s="22"/>
      <c r="QVX1193" s="22"/>
      <c r="QVY1193" s="22"/>
      <c r="QVZ1193" s="22"/>
      <c r="QWA1193" s="22"/>
      <c r="QWB1193" s="22"/>
      <c r="QWC1193" s="22"/>
      <c r="QWD1193" s="22"/>
      <c r="QWE1193" s="22"/>
      <c r="QWF1193" s="22"/>
      <c r="QWG1193" s="22"/>
      <c r="QWH1193" s="22"/>
      <c r="QWI1193" s="22"/>
      <c r="QWJ1193" s="22"/>
      <c r="QWK1193" s="22"/>
      <c r="QWL1193" s="22"/>
      <c r="QWM1193" s="22"/>
      <c r="QWN1193" s="22"/>
      <c r="QWO1193" s="22"/>
      <c r="QWP1193" s="22"/>
      <c r="QWQ1193" s="22"/>
      <c r="QWR1193" s="22"/>
      <c r="QWS1193" s="22"/>
      <c r="QWT1193" s="22"/>
      <c r="QWU1193" s="22"/>
      <c r="QWV1193" s="22"/>
      <c r="QWW1193" s="22"/>
      <c r="QWX1193" s="22"/>
      <c r="QWY1193" s="22"/>
      <c r="QWZ1193" s="22"/>
      <c r="QXA1193" s="22"/>
      <c r="QXB1193" s="22"/>
      <c r="QXC1193" s="22"/>
      <c r="QXD1193" s="22"/>
      <c r="QXE1193" s="22"/>
      <c r="QXF1193" s="22"/>
      <c r="QXG1193" s="22"/>
      <c r="QXH1193" s="22"/>
      <c r="QXI1193" s="22"/>
      <c r="QXJ1193" s="22"/>
      <c r="QXK1193" s="22"/>
      <c r="QXL1193" s="22"/>
      <c r="QXM1193" s="22"/>
      <c r="QXN1193" s="22"/>
      <c r="QXO1193" s="22"/>
      <c r="QXP1193" s="22"/>
      <c r="QXQ1193" s="22"/>
      <c r="QXR1193" s="22"/>
      <c r="QXS1193" s="22"/>
      <c r="QXT1193" s="22"/>
      <c r="QXU1193" s="22"/>
      <c r="QXV1193" s="22"/>
      <c r="QXW1193" s="22"/>
      <c r="QXX1193" s="22"/>
      <c r="QXY1193" s="22"/>
      <c r="QXZ1193" s="22"/>
      <c r="QYA1193" s="22"/>
      <c r="QYB1193" s="22"/>
      <c r="QYC1193" s="22"/>
      <c r="QYD1193" s="22"/>
      <c r="QYE1193" s="22"/>
      <c r="QYF1193" s="22"/>
      <c r="QYG1193" s="22"/>
      <c r="QYH1193" s="22"/>
      <c r="QYI1193" s="22"/>
      <c r="QYJ1193" s="22"/>
      <c r="QYK1193" s="22"/>
      <c r="QYL1193" s="22"/>
      <c r="QYM1193" s="22"/>
      <c r="QYN1193" s="22"/>
      <c r="QYO1193" s="22"/>
      <c r="QYP1193" s="22"/>
      <c r="QYQ1193" s="22"/>
      <c r="QYR1193" s="22"/>
      <c r="QYS1193" s="22"/>
      <c r="QYT1193" s="22"/>
      <c r="QYU1193" s="22"/>
      <c r="QYV1193" s="22"/>
      <c r="QYW1193" s="22"/>
      <c r="QYX1193" s="22"/>
      <c r="QYY1193" s="22"/>
      <c r="QYZ1193" s="22"/>
      <c r="QZA1193" s="22"/>
      <c r="QZB1193" s="22"/>
      <c r="QZC1193" s="22"/>
      <c r="QZD1193" s="22"/>
      <c r="QZE1193" s="22"/>
      <c r="QZF1193" s="22"/>
      <c r="QZG1193" s="22"/>
      <c r="QZH1193" s="22"/>
      <c r="QZI1193" s="22"/>
      <c r="QZJ1193" s="22"/>
      <c r="QZK1193" s="22"/>
      <c r="QZL1193" s="22"/>
      <c r="QZM1193" s="22"/>
      <c r="QZN1193" s="22"/>
      <c r="QZO1193" s="22"/>
      <c r="QZP1193" s="22"/>
      <c r="QZQ1193" s="22"/>
      <c r="QZR1193" s="22"/>
      <c r="QZS1193" s="22"/>
      <c r="QZT1193" s="22"/>
      <c r="QZU1193" s="22"/>
      <c r="QZV1193" s="22"/>
      <c r="QZW1193" s="22"/>
      <c r="QZX1193" s="22"/>
      <c r="QZY1193" s="22"/>
      <c r="QZZ1193" s="22"/>
      <c r="RAA1193" s="22"/>
      <c r="RAB1193" s="22"/>
      <c r="RAC1193" s="22"/>
      <c r="RAD1193" s="22"/>
      <c r="RAE1193" s="22"/>
      <c r="RAF1193" s="22"/>
      <c r="RAG1193" s="22"/>
      <c r="RAH1193" s="22"/>
      <c r="RAI1193" s="22"/>
      <c r="RAJ1193" s="22"/>
      <c r="RAK1193" s="22"/>
      <c r="RAL1193" s="22"/>
      <c r="RAM1193" s="22"/>
      <c r="RAN1193" s="22"/>
      <c r="RAO1193" s="22"/>
      <c r="RAP1193" s="22"/>
      <c r="RAQ1193" s="22"/>
      <c r="RAR1193" s="22"/>
      <c r="RAS1193" s="22"/>
      <c r="RAT1193" s="22"/>
      <c r="RAU1193" s="22"/>
      <c r="RAV1193" s="22"/>
      <c r="RAW1193" s="22"/>
      <c r="RAX1193" s="22"/>
      <c r="RAY1193" s="22"/>
      <c r="RAZ1193" s="22"/>
      <c r="RBA1193" s="22"/>
      <c r="RBB1193" s="22"/>
      <c r="RBC1193" s="22"/>
      <c r="RBD1193" s="22"/>
      <c r="RBE1193" s="22"/>
      <c r="RBF1193" s="22"/>
      <c r="RBG1193" s="22"/>
      <c r="RBH1193" s="22"/>
      <c r="RBI1193" s="22"/>
      <c r="RBJ1193" s="22"/>
      <c r="RBK1193" s="22"/>
      <c r="RBL1193" s="22"/>
      <c r="RBM1193" s="22"/>
      <c r="RBN1193" s="22"/>
      <c r="RBO1193" s="22"/>
      <c r="RBP1193" s="22"/>
      <c r="RBQ1193" s="22"/>
      <c r="RBR1193" s="22"/>
      <c r="RBS1193" s="22"/>
      <c r="RBT1193" s="22"/>
      <c r="RBU1193" s="22"/>
      <c r="RBV1193" s="22"/>
      <c r="RBW1193" s="22"/>
      <c r="RBX1193" s="22"/>
      <c r="RBY1193" s="22"/>
      <c r="RBZ1193" s="22"/>
      <c r="RCA1193" s="22"/>
      <c r="RCB1193" s="22"/>
      <c r="RCC1193" s="22"/>
      <c r="RCD1193" s="22"/>
      <c r="RCE1193" s="22"/>
      <c r="RCF1193" s="22"/>
      <c r="RCG1193" s="22"/>
      <c r="RCH1193" s="22"/>
      <c r="RCI1193" s="22"/>
      <c r="RCJ1193" s="22"/>
      <c r="RCK1193" s="22"/>
      <c r="RCL1193" s="22"/>
      <c r="RCM1193" s="22"/>
      <c r="RCN1193" s="22"/>
      <c r="RCO1193" s="22"/>
      <c r="RCP1193" s="22"/>
      <c r="RCQ1193" s="22"/>
      <c r="RCR1193" s="22"/>
      <c r="RCS1193" s="22"/>
      <c r="RCT1193" s="22"/>
      <c r="RCU1193" s="22"/>
      <c r="RCV1193" s="22"/>
      <c r="RCW1193" s="22"/>
      <c r="RCX1193" s="22"/>
      <c r="RCY1193" s="22"/>
      <c r="RCZ1193" s="22"/>
      <c r="RDA1193" s="22"/>
      <c r="RDB1193" s="22"/>
      <c r="RDC1193" s="22"/>
      <c r="RDD1193" s="22"/>
      <c r="RDE1193" s="22"/>
      <c r="RDF1193" s="22"/>
      <c r="RDG1193" s="22"/>
      <c r="RDH1193" s="22"/>
      <c r="RDI1193" s="22"/>
      <c r="RDJ1193" s="22"/>
      <c r="RDK1193" s="22"/>
      <c r="RDL1193" s="22"/>
      <c r="RDM1193" s="22"/>
      <c r="RDN1193" s="22"/>
      <c r="RDO1193" s="22"/>
      <c r="RDP1193" s="22"/>
      <c r="RDQ1193" s="22"/>
      <c r="RDR1193" s="22"/>
      <c r="RDS1193" s="22"/>
      <c r="RDT1193" s="22"/>
      <c r="RDU1193" s="22"/>
      <c r="RDV1193" s="22"/>
      <c r="RDW1193" s="22"/>
      <c r="RDX1193" s="22"/>
      <c r="RDY1193" s="22"/>
      <c r="RDZ1193" s="22"/>
      <c r="REA1193" s="22"/>
      <c r="REB1193" s="22"/>
      <c r="REC1193" s="22"/>
      <c r="RED1193" s="22"/>
      <c r="REE1193" s="22"/>
      <c r="REF1193" s="22"/>
      <c r="REG1193" s="22"/>
      <c r="REH1193" s="22"/>
      <c r="REI1193" s="22"/>
      <c r="REJ1193" s="22"/>
      <c r="REK1193" s="22"/>
      <c r="REL1193" s="22"/>
      <c r="REM1193" s="22"/>
      <c r="REN1193" s="22"/>
      <c r="REO1193" s="22"/>
      <c r="REP1193" s="22"/>
      <c r="REQ1193" s="22"/>
      <c r="RER1193" s="22"/>
      <c r="RES1193" s="22"/>
      <c r="RET1193" s="22"/>
      <c r="REU1193" s="22"/>
      <c r="REV1193" s="22"/>
      <c r="REW1193" s="22"/>
      <c r="REX1193" s="22"/>
      <c r="REY1193" s="22"/>
      <c r="REZ1193" s="22"/>
      <c r="RFA1193" s="22"/>
      <c r="RFB1193" s="22"/>
      <c r="RFC1193" s="22"/>
      <c r="RFD1193" s="22"/>
      <c r="RFE1193" s="22"/>
      <c r="RFF1193" s="22"/>
      <c r="RFG1193" s="22"/>
      <c r="RFH1193" s="22"/>
      <c r="RFI1193" s="22"/>
      <c r="RFJ1193" s="22"/>
      <c r="RFK1193" s="22"/>
      <c r="RFL1193" s="22"/>
      <c r="RFM1193" s="22"/>
      <c r="RFN1193" s="22"/>
      <c r="RFO1193" s="22"/>
      <c r="RFP1193" s="22"/>
      <c r="RFQ1193" s="22"/>
      <c r="RFR1193" s="22"/>
      <c r="RFS1193" s="22"/>
      <c r="RFT1193" s="22"/>
      <c r="RFU1193" s="22"/>
      <c r="RFV1193" s="22"/>
      <c r="RFW1193" s="22"/>
      <c r="RFX1193" s="22"/>
      <c r="RFY1193" s="22"/>
      <c r="RFZ1193" s="22"/>
      <c r="RGA1193" s="22"/>
      <c r="RGB1193" s="22"/>
      <c r="RGC1193" s="22"/>
      <c r="RGD1193" s="22"/>
      <c r="RGE1193" s="22"/>
      <c r="RGF1193" s="22"/>
      <c r="RGG1193" s="22"/>
      <c r="RGH1193" s="22"/>
      <c r="RGI1193" s="22"/>
      <c r="RGJ1193" s="22"/>
      <c r="RGK1193" s="22"/>
      <c r="RGL1193" s="22"/>
      <c r="RGM1193" s="22"/>
      <c r="RGN1193" s="22"/>
      <c r="RGO1193" s="22"/>
      <c r="RGP1193" s="22"/>
      <c r="RGQ1193" s="22"/>
      <c r="RGR1193" s="22"/>
      <c r="RGS1193" s="22"/>
      <c r="RGT1193" s="22"/>
      <c r="RGU1193" s="22"/>
      <c r="RGV1193" s="22"/>
      <c r="RGW1193" s="22"/>
      <c r="RGX1193" s="22"/>
      <c r="RGY1193" s="22"/>
      <c r="RGZ1193" s="22"/>
      <c r="RHA1193" s="22"/>
      <c r="RHB1193" s="22"/>
      <c r="RHC1193" s="22"/>
      <c r="RHD1193" s="22"/>
      <c r="RHE1193" s="22"/>
      <c r="RHF1193" s="22"/>
      <c r="RHG1193" s="22"/>
      <c r="RHH1193" s="22"/>
      <c r="RHI1193" s="22"/>
      <c r="RHJ1193" s="22"/>
      <c r="RHK1193" s="22"/>
      <c r="RHL1193" s="22"/>
      <c r="RHM1193" s="22"/>
      <c r="RHN1193" s="22"/>
      <c r="RHO1193" s="22"/>
      <c r="RHP1193" s="22"/>
      <c r="RHQ1193" s="22"/>
      <c r="RHR1193" s="22"/>
      <c r="RHS1193" s="22"/>
      <c r="RHT1193" s="22"/>
      <c r="RHU1193" s="22"/>
      <c r="RHV1193" s="22"/>
      <c r="RHW1193" s="22"/>
      <c r="RHX1193" s="22"/>
      <c r="RHY1193" s="22"/>
      <c r="RHZ1193" s="22"/>
      <c r="RIA1193" s="22"/>
      <c r="RIB1193" s="22"/>
      <c r="RIC1193" s="22"/>
      <c r="RID1193" s="22"/>
      <c r="RIE1193" s="22"/>
      <c r="RIF1193" s="22"/>
      <c r="RIG1193" s="22"/>
      <c r="RIH1193" s="22"/>
      <c r="RII1193" s="22"/>
      <c r="RIJ1193" s="22"/>
      <c r="RIK1193" s="22"/>
      <c r="RIL1193" s="22"/>
      <c r="RIM1193" s="22"/>
      <c r="RIN1193" s="22"/>
      <c r="RIO1193" s="22"/>
      <c r="RIP1193" s="22"/>
      <c r="RIQ1193" s="22"/>
      <c r="RIR1193" s="22"/>
      <c r="RIS1193" s="22"/>
      <c r="RIT1193" s="22"/>
      <c r="RIU1193" s="22"/>
      <c r="RIV1193" s="22"/>
      <c r="RIW1193" s="22"/>
      <c r="RIX1193" s="22"/>
      <c r="RIY1193" s="22"/>
      <c r="RIZ1193" s="22"/>
      <c r="RJA1193" s="22"/>
      <c r="RJB1193" s="22"/>
      <c r="RJC1193" s="22"/>
      <c r="RJD1193" s="22"/>
      <c r="RJE1193" s="22"/>
      <c r="RJF1193" s="22"/>
      <c r="RJG1193" s="22"/>
      <c r="RJH1193" s="22"/>
      <c r="RJI1193" s="22"/>
      <c r="RJJ1193" s="22"/>
      <c r="RJK1193" s="22"/>
      <c r="RJL1193" s="22"/>
      <c r="RJM1193" s="22"/>
      <c r="RJN1193" s="22"/>
      <c r="RJO1193" s="22"/>
      <c r="RJP1193" s="22"/>
      <c r="RJQ1193" s="22"/>
      <c r="RJR1193" s="22"/>
      <c r="RJS1193" s="22"/>
      <c r="RJT1193" s="22"/>
      <c r="RJU1193" s="22"/>
      <c r="RJV1193" s="22"/>
      <c r="RJW1193" s="22"/>
      <c r="RJX1193" s="22"/>
      <c r="RJY1193" s="22"/>
      <c r="RJZ1193" s="22"/>
      <c r="RKA1193" s="22"/>
      <c r="RKB1193" s="22"/>
      <c r="RKC1193" s="22"/>
      <c r="RKD1193" s="22"/>
      <c r="RKE1193" s="22"/>
      <c r="RKF1193" s="22"/>
      <c r="RKG1193" s="22"/>
      <c r="RKH1193" s="22"/>
      <c r="RKI1193" s="22"/>
      <c r="RKJ1193" s="22"/>
      <c r="RKK1193" s="22"/>
      <c r="RKL1193" s="22"/>
      <c r="RKM1193" s="22"/>
      <c r="RKN1193" s="22"/>
      <c r="RKO1193" s="22"/>
      <c r="RKP1193" s="22"/>
      <c r="RKQ1193" s="22"/>
      <c r="RKR1193" s="22"/>
      <c r="RKS1193" s="22"/>
      <c r="RKT1193" s="22"/>
      <c r="RKU1193" s="22"/>
      <c r="RKV1193" s="22"/>
      <c r="RKW1193" s="22"/>
      <c r="RKX1193" s="22"/>
      <c r="RKY1193" s="22"/>
      <c r="RKZ1193" s="22"/>
      <c r="RLA1193" s="22"/>
      <c r="RLB1193" s="22"/>
      <c r="RLC1193" s="22"/>
      <c r="RLD1193" s="22"/>
      <c r="RLE1193" s="22"/>
      <c r="RLF1193" s="22"/>
      <c r="RLG1193" s="22"/>
      <c r="RLH1193" s="22"/>
      <c r="RLI1193" s="22"/>
      <c r="RLJ1193" s="22"/>
      <c r="RLK1193" s="22"/>
      <c r="RLL1193" s="22"/>
      <c r="RLM1193" s="22"/>
      <c r="RLN1193" s="22"/>
      <c r="RLO1193" s="22"/>
      <c r="RLP1193" s="22"/>
      <c r="RLQ1193" s="22"/>
      <c r="RLR1193" s="22"/>
      <c r="RLS1193" s="22"/>
      <c r="RLT1193" s="22"/>
      <c r="RLU1193" s="22"/>
      <c r="RLV1193" s="22"/>
      <c r="RLW1193" s="22"/>
      <c r="RLX1193" s="22"/>
      <c r="RLY1193" s="22"/>
      <c r="RLZ1193" s="22"/>
      <c r="RMA1193" s="22"/>
      <c r="RMB1193" s="22"/>
      <c r="RMC1193" s="22"/>
      <c r="RMD1193" s="22"/>
      <c r="RME1193" s="22"/>
      <c r="RMF1193" s="22"/>
      <c r="RMG1193" s="22"/>
      <c r="RMH1193" s="22"/>
      <c r="RMI1193" s="22"/>
      <c r="RMJ1193" s="22"/>
      <c r="RMK1193" s="22"/>
      <c r="RML1193" s="22"/>
      <c r="RMM1193" s="22"/>
      <c r="RMN1193" s="22"/>
      <c r="RMO1193" s="22"/>
      <c r="RMP1193" s="22"/>
      <c r="RMQ1193" s="22"/>
      <c r="RMR1193" s="22"/>
      <c r="RMS1193" s="22"/>
      <c r="RMT1193" s="22"/>
      <c r="RMU1193" s="22"/>
      <c r="RMV1193" s="22"/>
      <c r="RMW1193" s="22"/>
      <c r="RMX1193" s="22"/>
      <c r="RMY1193" s="22"/>
      <c r="RMZ1193" s="22"/>
      <c r="RNA1193" s="22"/>
      <c r="RNB1193" s="22"/>
      <c r="RNC1193" s="22"/>
      <c r="RND1193" s="22"/>
      <c r="RNE1193" s="22"/>
      <c r="RNF1193" s="22"/>
      <c r="RNG1193" s="22"/>
      <c r="RNH1193" s="22"/>
      <c r="RNI1193" s="22"/>
      <c r="RNJ1193" s="22"/>
      <c r="RNK1193" s="22"/>
      <c r="RNL1193" s="22"/>
      <c r="RNM1193" s="22"/>
      <c r="RNN1193" s="22"/>
      <c r="RNO1193" s="22"/>
      <c r="RNP1193" s="22"/>
      <c r="RNQ1193" s="22"/>
      <c r="RNR1193" s="22"/>
      <c r="RNS1193" s="22"/>
      <c r="RNT1193" s="22"/>
      <c r="RNU1193" s="22"/>
      <c r="RNV1193" s="22"/>
      <c r="RNW1193" s="22"/>
      <c r="RNX1193" s="22"/>
      <c r="RNY1193" s="22"/>
      <c r="RNZ1193" s="22"/>
      <c r="ROA1193" s="22"/>
      <c r="ROB1193" s="22"/>
      <c r="ROC1193" s="22"/>
      <c r="ROD1193" s="22"/>
      <c r="ROE1193" s="22"/>
      <c r="ROF1193" s="22"/>
      <c r="ROG1193" s="22"/>
      <c r="ROH1193" s="22"/>
      <c r="ROI1193" s="22"/>
      <c r="ROJ1193" s="22"/>
      <c r="ROK1193" s="22"/>
      <c r="ROL1193" s="22"/>
      <c r="ROM1193" s="22"/>
      <c r="RON1193" s="22"/>
      <c r="ROO1193" s="22"/>
      <c r="ROP1193" s="22"/>
      <c r="ROQ1193" s="22"/>
      <c r="ROR1193" s="22"/>
      <c r="ROS1193" s="22"/>
      <c r="ROT1193" s="22"/>
      <c r="ROU1193" s="22"/>
      <c r="ROV1193" s="22"/>
      <c r="ROW1193" s="22"/>
      <c r="ROX1193" s="22"/>
      <c r="ROY1193" s="22"/>
      <c r="ROZ1193" s="22"/>
      <c r="RPA1193" s="22"/>
      <c r="RPB1193" s="22"/>
      <c r="RPC1193" s="22"/>
      <c r="RPD1193" s="22"/>
      <c r="RPE1193" s="22"/>
      <c r="RPF1193" s="22"/>
      <c r="RPG1193" s="22"/>
      <c r="RPH1193" s="22"/>
      <c r="RPI1193" s="22"/>
      <c r="RPJ1193" s="22"/>
      <c r="RPK1193" s="22"/>
      <c r="RPL1193" s="22"/>
      <c r="RPM1193" s="22"/>
      <c r="RPN1193" s="22"/>
      <c r="RPO1193" s="22"/>
      <c r="RPP1193" s="22"/>
      <c r="RPQ1193" s="22"/>
      <c r="RPR1193" s="22"/>
      <c r="RPS1193" s="22"/>
      <c r="RPT1193" s="22"/>
      <c r="RPU1193" s="22"/>
      <c r="RPV1193" s="22"/>
      <c r="RPW1193" s="22"/>
      <c r="RPX1193" s="22"/>
      <c r="RPY1193" s="22"/>
      <c r="RPZ1193" s="22"/>
      <c r="RQA1193" s="22"/>
      <c r="RQB1193" s="22"/>
      <c r="RQC1193" s="22"/>
      <c r="RQD1193" s="22"/>
      <c r="RQE1193" s="22"/>
      <c r="RQF1193" s="22"/>
      <c r="RQG1193" s="22"/>
      <c r="RQH1193" s="22"/>
      <c r="RQI1193" s="22"/>
      <c r="RQJ1193" s="22"/>
      <c r="RQK1193" s="22"/>
      <c r="RQL1193" s="22"/>
      <c r="RQM1193" s="22"/>
      <c r="RQN1193" s="22"/>
      <c r="RQO1193" s="22"/>
      <c r="RQP1193" s="22"/>
      <c r="RQQ1193" s="22"/>
      <c r="RQR1193" s="22"/>
      <c r="RQS1193" s="22"/>
      <c r="RQT1193" s="22"/>
      <c r="RQU1193" s="22"/>
      <c r="RQV1193" s="22"/>
      <c r="RQW1193" s="22"/>
      <c r="RQX1193" s="22"/>
      <c r="RQY1193" s="22"/>
      <c r="RQZ1193" s="22"/>
      <c r="RRA1193" s="22"/>
      <c r="RRB1193" s="22"/>
      <c r="RRC1193" s="22"/>
      <c r="RRD1193" s="22"/>
      <c r="RRE1193" s="22"/>
      <c r="RRF1193" s="22"/>
      <c r="RRG1193" s="22"/>
      <c r="RRH1193" s="22"/>
      <c r="RRI1193" s="22"/>
      <c r="RRJ1193" s="22"/>
      <c r="RRK1193" s="22"/>
      <c r="RRL1193" s="22"/>
      <c r="RRM1193" s="22"/>
      <c r="RRN1193" s="22"/>
      <c r="RRO1193" s="22"/>
      <c r="RRP1193" s="22"/>
      <c r="RRQ1193" s="22"/>
      <c r="RRR1193" s="22"/>
      <c r="RRS1193" s="22"/>
      <c r="RRT1193" s="22"/>
      <c r="RRU1193" s="22"/>
      <c r="RRV1193" s="22"/>
      <c r="RRW1193" s="22"/>
      <c r="RRX1193" s="22"/>
      <c r="RRY1193" s="22"/>
      <c r="RRZ1193" s="22"/>
      <c r="RSA1193" s="22"/>
      <c r="RSB1193" s="22"/>
      <c r="RSC1193" s="22"/>
      <c r="RSD1193" s="22"/>
      <c r="RSE1193" s="22"/>
      <c r="RSF1193" s="22"/>
      <c r="RSG1193" s="22"/>
      <c r="RSH1193" s="22"/>
      <c r="RSI1193" s="22"/>
      <c r="RSJ1193" s="22"/>
      <c r="RSK1193" s="22"/>
      <c r="RSL1193" s="22"/>
      <c r="RSM1193" s="22"/>
      <c r="RSN1193" s="22"/>
      <c r="RSO1193" s="22"/>
      <c r="RSP1193" s="22"/>
      <c r="RSQ1193" s="22"/>
      <c r="RSR1193" s="22"/>
      <c r="RSS1193" s="22"/>
      <c r="RST1193" s="22"/>
      <c r="RSU1193" s="22"/>
      <c r="RSV1193" s="22"/>
      <c r="RSW1193" s="22"/>
      <c r="RSX1193" s="22"/>
      <c r="RSY1193" s="22"/>
      <c r="RSZ1193" s="22"/>
      <c r="RTA1193" s="22"/>
      <c r="RTB1193" s="22"/>
      <c r="RTC1193" s="22"/>
      <c r="RTD1193" s="22"/>
      <c r="RTE1193" s="22"/>
      <c r="RTF1193" s="22"/>
      <c r="RTG1193" s="22"/>
      <c r="RTH1193" s="22"/>
      <c r="RTI1193" s="22"/>
      <c r="RTJ1193" s="22"/>
      <c r="RTK1193" s="22"/>
      <c r="RTL1193" s="22"/>
      <c r="RTM1193" s="22"/>
      <c r="RTN1193" s="22"/>
      <c r="RTO1193" s="22"/>
      <c r="RTP1193" s="22"/>
      <c r="RTQ1193" s="22"/>
      <c r="RTR1193" s="22"/>
      <c r="RTS1193" s="22"/>
      <c r="RTT1193" s="22"/>
      <c r="RTU1193" s="22"/>
      <c r="RTV1193" s="22"/>
      <c r="RTW1193" s="22"/>
      <c r="RTX1193" s="22"/>
      <c r="RTY1193" s="22"/>
      <c r="RTZ1193" s="22"/>
      <c r="RUA1193" s="22"/>
      <c r="RUB1193" s="22"/>
      <c r="RUC1193" s="22"/>
      <c r="RUD1193" s="22"/>
      <c r="RUE1193" s="22"/>
      <c r="RUF1193" s="22"/>
      <c r="RUG1193" s="22"/>
      <c r="RUH1193" s="22"/>
      <c r="RUI1193" s="22"/>
      <c r="RUJ1193" s="22"/>
      <c r="RUK1193" s="22"/>
      <c r="RUL1193" s="22"/>
      <c r="RUM1193" s="22"/>
      <c r="RUN1193" s="22"/>
      <c r="RUO1193" s="22"/>
      <c r="RUP1193" s="22"/>
      <c r="RUQ1193" s="22"/>
      <c r="RUR1193" s="22"/>
      <c r="RUS1193" s="22"/>
      <c r="RUT1193" s="22"/>
      <c r="RUU1193" s="22"/>
      <c r="RUV1193" s="22"/>
      <c r="RUW1193" s="22"/>
      <c r="RUX1193" s="22"/>
      <c r="RUY1193" s="22"/>
      <c r="RUZ1193" s="22"/>
      <c r="RVA1193" s="22"/>
      <c r="RVB1193" s="22"/>
      <c r="RVC1193" s="22"/>
      <c r="RVD1193" s="22"/>
      <c r="RVE1193" s="22"/>
      <c r="RVF1193" s="22"/>
      <c r="RVG1193" s="22"/>
      <c r="RVH1193" s="22"/>
      <c r="RVI1193" s="22"/>
      <c r="RVJ1193" s="22"/>
      <c r="RVK1193" s="22"/>
      <c r="RVL1193" s="22"/>
      <c r="RVM1193" s="22"/>
      <c r="RVN1193" s="22"/>
      <c r="RVO1193" s="22"/>
      <c r="RVP1193" s="22"/>
      <c r="RVQ1193" s="22"/>
      <c r="RVR1193" s="22"/>
      <c r="RVS1193" s="22"/>
      <c r="RVT1193" s="22"/>
      <c r="RVU1193" s="22"/>
      <c r="RVV1193" s="22"/>
      <c r="RVW1193" s="22"/>
      <c r="RVX1193" s="22"/>
      <c r="RVY1193" s="22"/>
      <c r="RVZ1193" s="22"/>
      <c r="RWA1193" s="22"/>
      <c r="RWB1193" s="22"/>
      <c r="RWC1193" s="22"/>
      <c r="RWD1193" s="22"/>
      <c r="RWE1193" s="22"/>
      <c r="RWF1193" s="22"/>
      <c r="RWG1193" s="22"/>
      <c r="RWH1193" s="22"/>
      <c r="RWI1193" s="22"/>
      <c r="RWJ1193" s="22"/>
      <c r="RWK1193" s="22"/>
      <c r="RWL1193" s="22"/>
      <c r="RWM1193" s="22"/>
      <c r="RWN1193" s="22"/>
      <c r="RWO1193" s="22"/>
      <c r="RWP1193" s="22"/>
      <c r="RWQ1193" s="22"/>
      <c r="RWR1193" s="22"/>
      <c r="RWS1193" s="22"/>
      <c r="RWT1193" s="22"/>
      <c r="RWU1193" s="22"/>
      <c r="RWV1193" s="22"/>
      <c r="RWW1193" s="22"/>
      <c r="RWX1193" s="22"/>
      <c r="RWY1193" s="22"/>
      <c r="RWZ1193" s="22"/>
      <c r="RXA1193" s="22"/>
      <c r="RXB1193" s="22"/>
      <c r="RXC1193" s="22"/>
      <c r="RXD1193" s="22"/>
      <c r="RXE1193" s="22"/>
      <c r="RXF1193" s="22"/>
      <c r="RXG1193" s="22"/>
      <c r="RXH1193" s="22"/>
      <c r="RXI1193" s="22"/>
      <c r="RXJ1193" s="22"/>
      <c r="RXK1193" s="22"/>
      <c r="RXL1193" s="22"/>
      <c r="RXM1193" s="22"/>
      <c r="RXN1193" s="22"/>
      <c r="RXO1193" s="22"/>
      <c r="RXP1193" s="22"/>
      <c r="RXQ1193" s="22"/>
      <c r="RXR1193" s="22"/>
      <c r="RXS1193" s="22"/>
      <c r="RXT1193" s="22"/>
      <c r="RXU1193" s="22"/>
      <c r="RXV1193" s="22"/>
      <c r="RXW1193" s="22"/>
      <c r="RXX1193" s="22"/>
      <c r="RXY1193" s="22"/>
      <c r="RXZ1193" s="22"/>
      <c r="RYA1193" s="22"/>
      <c r="RYB1193" s="22"/>
      <c r="RYC1193" s="22"/>
      <c r="RYD1193" s="22"/>
      <c r="RYE1193" s="22"/>
      <c r="RYF1193" s="22"/>
      <c r="RYG1193" s="22"/>
      <c r="RYH1193" s="22"/>
      <c r="RYI1193" s="22"/>
      <c r="RYJ1193" s="22"/>
      <c r="RYK1193" s="22"/>
      <c r="RYL1193" s="22"/>
      <c r="RYM1193" s="22"/>
      <c r="RYN1193" s="22"/>
      <c r="RYO1193" s="22"/>
      <c r="RYP1193" s="22"/>
      <c r="RYQ1193" s="22"/>
      <c r="RYR1193" s="22"/>
      <c r="RYS1193" s="22"/>
      <c r="RYT1193" s="22"/>
      <c r="RYU1193" s="22"/>
      <c r="RYV1193" s="22"/>
      <c r="RYW1193" s="22"/>
      <c r="RYX1193" s="22"/>
      <c r="RYY1193" s="22"/>
      <c r="RYZ1193" s="22"/>
      <c r="RZA1193" s="22"/>
      <c r="RZB1193" s="22"/>
      <c r="RZC1193" s="22"/>
      <c r="RZD1193" s="22"/>
      <c r="RZE1193" s="22"/>
      <c r="RZF1193" s="22"/>
      <c r="RZG1193" s="22"/>
      <c r="RZH1193" s="22"/>
      <c r="RZI1193" s="22"/>
      <c r="RZJ1193" s="22"/>
      <c r="RZK1193" s="22"/>
      <c r="RZL1193" s="22"/>
      <c r="RZM1193" s="22"/>
      <c r="RZN1193" s="22"/>
      <c r="RZO1193" s="22"/>
      <c r="RZP1193" s="22"/>
      <c r="RZQ1193" s="22"/>
      <c r="RZR1193" s="22"/>
      <c r="RZS1193" s="22"/>
      <c r="RZT1193" s="22"/>
      <c r="RZU1193" s="22"/>
      <c r="RZV1193" s="22"/>
      <c r="RZW1193" s="22"/>
      <c r="RZX1193" s="22"/>
      <c r="RZY1193" s="22"/>
      <c r="RZZ1193" s="22"/>
      <c r="SAA1193" s="22"/>
      <c r="SAB1193" s="22"/>
      <c r="SAC1193" s="22"/>
      <c r="SAD1193" s="22"/>
      <c r="SAE1193" s="22"/>
      <c r="SAF1193" s="22"/>
      <c r="SAG1193" s="22"/>
      <c r="SAH1193" s="22"/>
      <c r="SAI1193" s="22"/>
      <c r="SAJ1193" s="22"/>
      <c r="SAK1193" s="22"/>
      <c r="SAL1193" s="22"/>
      <c r="SAM1193" s="22"/>
      <c r="SAN1193" s="22"/>
      <c r="SAO1193" s="22"/>
      <c r="SAP1193" s="22"/>
      <c r="SAQ1193" s="22"/>
      <c r="SAR1193" s="22"/>
      <c r="SAS1193" s="22"/>
      <c r="SAT1193" s="22"/>
      <c r="SAU1193" s="22"/>
      <c r="SAV1193" s="22"/>
      <c r="SAW1193" s="22"/>
      <c r="SAX1193" s="22"/>
      <c r="SAY1193" s="22"/>
      <c r="SAZ1193" s="22"/>
      <c r="SBA1193" s="22"/>
      <c r="SBB1193" s="22"/>
      <c r="SBC1193" s="22"/>
      <c r="SBD1193" s="22"/>
      <c r="SBE1193" s="22"/>
      <c r="SBF1193" s="22"/>
      <c r="SBG1193" s="22"/>
      <c r="SBH1193" s="22"/>
      <c r="SBI1193" s="22"/>
      <c r="SBJ1193" s="22"/>
      <c r="SBK1193" s="22"/>
      <c r="SBL1193" s="22"/>
      <c r="SBM1193" s="22"/>
      <c r="SBN1193" s="22"/>
      <c r="SBO1193" s="22"/>
      <c r="SBP1193" s="22"/>
      <c r="SBQ1193" s="22"/>
      <c r="SBR1193" s="22"/>
      <c r="SBS1193" s="22"/>
      <c r="SBT1193" s="22"/>
      <c r="SBU1193" s="22"/>
      <c r="SBV1193" s="22"/>
      <c r="SBW1193" s="22"/>
      <c r="SBX1193" s="22"/>
      <c r="SBY1193" s="22"/>
      <c r="SBZ1193" s="22"/>
      <c r="SCA1193" s="22"/>
      <c r="SCB1193" s="22"/>
      <c r="SCC1193" s="22"/>
      <c r="SCD1193" s="22"/>
      <c r="SCE1193" s="22"/>
      <c r="SCF1193" s="22"/>
      <c r="SCG1193" s="22"/>
      <c r="SCH1193" s="22"/>
      <c r="SCI1193" s="22"/>
      <c r="SCJ1193" s="22"/>
      <c r="SCK1193" s="22"/>
      <c r="SCL1193" s="22"/>
      <c r="SCM1193" s="22"/>
      <c r="SCN1193" s="22"/>
      <c r="SCO1193" s="22"/>
      <c r="SCP1193" s="22"/>
      <c r="SCQ1193" s="22"/>
      <c r="SCR1193" s="22"/>
      <c r="SCS1193" s="22"/>
      <c r="SCT1193" s="22"/>
      <c r="SCU1193" s="22"/>
      <c r="SCV1193" s="22"/>
      <c r="SCW1193" s="22"/>
      <c r="SCX1193" s="22"/>
      <c r="SCY1193" s="22"/>
      <c r="SCZ1193" s="22"/>
      <c r="SDA1193" s="22"/>
      <c r="SDB1193" s="22"/>
      <c r="SDC1193" s="22"/>
      <c r="SDD1193" s="22"/>
      <c r="SDE1193" s="22"/>
      <c r="SDF1193" s="22"/>
      <c r="SDG1193" s="22"/>
      <c r="SDH1193" s="22"/>
      <c r="SDI1193" s="22"/>
      <c r="SDJ1193" s="22"/>
      <c r="SDK1193" s="22"/>
      <c r="SDL1193" s="22"/>
      <c r="SDM1193" s="22"/>
      <c r="SDN1193" s="22"/>
      <c r="SDO1193" s="22"/>
      <c r="SDP1193" s="22"/>
      <c r="SDQ1193" s="22"/>
      <c r="SDR1193" s="22"/>
      <c r="SDS1193" s="22"/>
      <c r="SDT1193" s="22"/>
      <c r="SDU1193" s="22"/>
      <c r="SDV1193" s="22"/>
      <c r="SDW1193" s="22"/>
      <c r="SDX1193" s="22"/>
      <c r="SDY1193" s="22"/>
      <c r="SDZ1193" s="22"/>
      <c r="SEA1193" s="22"/>
      <c r="SEB1193" s="22"/>
      <c r="SEC1193" s="22"/>
      <c r="SED1193" s="22"/>
      <c r="SEE1193" s="22"/>
      <c r="SEF1193" s="22"/>
      <c r="SEG1193" s="22"/>
      <c r="SEH1193" s="22"/>
      <c r="SEI1193" s="22"/>
      <c r="SEJ1193" s="22"/>
      <c r="SEK1193" s="22"/>
      <c r="SEL1193" s="22"/>
      <c r="SEM1193" s="22"/>
      <c r="SEN1193" s="22"/>
      <c r="SEO1193" s="22"/>
      <c r="SEP1193" s="22"/>
      <c r="SEQ1193" s="22"/>
      <c r="SER1193" s="22"/>
      <c r="SES1193" s="22"/>
      <c r="SET1193" s="22"/>
      <c r="SEU1193" s="22"/>
      <c r="SEV1193" s="22"/>
      <c r="SEW1193" s="22"/>
      <c r="SEX1193" s="22"/>
      <c r="SEY1193" s="22"/>
      <c r="SEZ1193" s="22"/>
      <c r="SFA1193" s="22"/>
      <c r="SFB1193" s="22"/>
      <c r="SFC1193" s="22"/>
      <c r="SFD1193" s="22"/>
      <c r="SFE1193" s="22"/>
      <c r="SFF1193" s="22"/>
      <c r="SFG1193" s="22"/>
      <c r="SFH1193" s="22"/>
      <c r="SFI1193" s="22"/>
      <c r="SFJ1193" s="22"/>
      <c r="SFK1193" s="22"/>
      <c r="SFL1193" s="22"/>
      <c r="SFM1193" s="22"/>
      <c r="SFN1193" s="22"/>
      <c r="SFO1193" s="22"/>
      <c r="SFP1193" s="22"/>
      <c r="SFQ1193" s="22"/>
      <c r="SFR1193" s="22"/>
      <c r="SFS1193" s="22"/>
      <c r="SFT1193" s="22"/>
      <c r="SFU1193" s="22"/>
      <c r="SFV1193" s="22"/>
      <c r="SFW1193" s="22"/>
      <c r="SFX1193" s="22"/>
      <c r="SFY1193" s="22"/>
      <c r="SFZ1193" s="22"/>
      <c r="SGA1193" s="22"/>
      <c r="SGB1193" s="22"/>
      <c r="SGC1193" s="22"/>
      <c r="SGD1193" s="22"/>
      <c r="SGE1193" s="22"/>
      <c r="SGF1193" s="22"/>
      <c r="SGG1193" s="22"/>
      <c r="SGH1193" s="22"/>
      <c r="SGI1193" s="22"/>
      <c r="SGJ1193" s="22"/>
      <c r="SGK1193" s="22"/>
      <c r="SGL1193" s="22"/>
      <c r="SGM1193" s="22"/>
      <c r="SGN1193" s="22"/>
      <c r="SGO1193" s="22"/>
      <c r="SGP1193" s="22"/>
      <c r="SGQ1193" s="22"/>
      <c r="SGR1193" s="22"/>
      <c r="SGS1193" s="22"/>
      <c r="SGT1193" s="22"/>
      <c r="SGU1193" s="22"/>
      <c r="SGV1193" s="22"/>
      <c r="SGW1193" s="22"/>
      <c r="SGX1193" s="22"/>
      <c r="SGY1193" s="22"/>
      <c r="SGZ1193" s="22"/>
      <c r="SHA1193" s="22"/>
      <c r="SHB1193" s="22"/>
      <c r="SHC1193" s="22"/>
      <c r="SHD1193" s="22"/>
      <c r="SHE1193" s="22"/>
      <c r="SHF1193" s="22"/>
      <c r="SHG1193" s="22"/>
      <c r="SHH1193" s="22"/>
      <c r="SHI1193" s="22"/>
      <c r="SHJ1193" s="22"/>
      <c r="SHK1193" s="22"/>
      <c r="SHL1193" s="22"/>
      <c r="SHM1193" s="22"/>
      <c r="SHN1193" s="22"/>
      <c r="SHO1193" s="22"/>
      <c r="SHP1193" s="22"/>
      <c r="SHQ1193" s="22"/>
      <c r="SHR1193" s="22"/>
      <c r="SHS1193" s="22"/>
      <c r="SHT1193" s="22"/>
      <c r="SHU1193" s="22"/>
      <c r="SHV1193" s="22"/>
      <c r="SHW1193" s="22"/>
      <c r="SHX1193" s="22"/>
      <c r="SHY1193" s="22"/>
      <c r="SHZ1193" s="22"/>
      <c r="SIA1193" s="22"/>
      <c r="SIB1193" s="22"/>
      <c r="SIC1193" s="22"/>
      <c r="SID1193" s="22"/>
      <c r="SIE1193" s="22"/>
      <c r="SIF1193" s="22"/>
      <c r="SIG1193" s="22"/>
      <c r="SIH1193" s="22"/>
      <c r="SII1193" s="22"/>
      <c r="SIJ1193" s="22"/>
      <c r="SIK1193" s="22"/>
      <c r="SIL1193" s="22"/>
      <c r="SIM1193" s="22"/>
      <c r="SIN1193" s="22"/>
      <c r="SIO1193" s="22"/>
      <c r="SIP1193" s="22"/>
      <c r="SIQ1193" s="22"/>
      <c r="SIR1193" s="22"/>
      <c r="SIS1193" s="22"/>
      <c r="SIT1193" s="22"/>
      <c r="SIU1193" s="22"/>
      <c r="SIV1193" s="22"/>
      <c r="SIW1193" s="22"/>
      <c r="SIX1193" s="22"/>
      <c r="SIY1193" s="22"/>
      <c r="SIZ1193" s="22"/>
      <c r="SJA1193" s="22"/>
      <c r="SJB1193" s="22"/>
      <c r="SJC1193" s="22"/>
      <c r="SJD1193" s="22"/>
      <c r="SJE1193" s="22"/>
      <c r="SJF1193" s="22"/>
      <c r="SJG1193" s="22"/>
      <c r="SJH1193" s="22"/>
      <c r="SJI1193" s="22"/>
      <c r="SJJ1193" s="22"/>
      <c r="SJK1193" s="22"/>
      <c r="SJL1193" s="22"/>
      <c r="SJM1193" s="22"/>
      <c r="SJN1193" s="22"/>
      <c r="SJO1193" s="22"/>
      <c r="SJP1193" s="22"/>
      <c r="SJQ1193" s="22"/>
      <c r="SJR1193" s="22"/>
      <c r="SJS1193" s="22"/>
      <c r="SJT1193" s="22"/>
      <c r="SJU1193" s="22"/>
      <c r="SJV1193" s="22"/>
      <c r="SJW1193" s="22"/>
      <c r="SJX1193" s="22"/>
      <c r="SJY1193" s="22"/>
      <c r="SJZ1193" s="22"/>
      <c r="SKA1193" s="22"/>
      <c r="SKB1193" s="22"/>
      <c r="SKC1193" s="22"/>
      <c r="SKD1193" s="22"/>
      <c r="SKE1193" s="22"/>
      <c r="SKF1193" s="22"/>
      <c r="SKG1193" s="22"/>
      <c r="SKH1193" s="22"/>
      <c r="SKI1193" s="22"/>
      <c r="SKJ1193" s="22"/>
      <c r="SKK1193" s="22"/>
      <c r="SKL1193" s="22"/>
      <c r="SKM1193" s="22"/>
      <c r="SKN1193" s="22"/>
      <c r="SKO1193" s="22"/>
      <c r="SKP1193" s="22"/>
      <c r="SKQ1193" s="22"/>
      <c r="SKR1193" s="22"/>
      <c r="SKS1193" s="22"/>
      <c r="SKT1193" s="22"/>
      <c r="SKU1193" s="22"/>
      <c r="SKV1193" s="22"/>
      <c r="SKW1193" s="22"/>
      <c r="SKX1193" s="22"/>
      <c r="SKY1193" s="22"/>
      <c r="SKZ1193" s="22"/>
      <c r="SLA1193" s="22"/>
      <c r="SLB1193" s="22"/>
      <c r="SLC1193" s="22"/>
      <c r="SLD1193" s="22"/>
      <c r="SLE1193" s="22"/>
      <c r="SLF1193" s="22"/>
      <c r="SLG1193" s="22"/>
      <c r="SLH1193" s="22"/>
      <c r="SLI1193" s="22"/>
      <c r="SLJ1193" s="22"/>
      <c r="SLK1193" s="22"/>
      <c r="SLL1193" s="22"/>
      <c r="SLM1193" s="22"/>
      <c r="SLN1193" s="22"/>
      <c r="SLO1193" s="22"/>
      <c r="SLP1193" s="22"/>
      <c r="SLQ1193" s="22"/>
      <c r="SLR1193" s="22"/>
      <c r="SLS1193" s="22"/>
      <c r="SLT1193" s="22"/>
      <c r="SLU1193" s="22"/>
      <c r="SLV1193" s="22"/>
      <c r="SLW1193" s="22"/>
      <c r="SLX1193" s="22"/>
      <c r="SLY1193" s="22"/>
      <c r="SLZ1193" s="22"/>
      <c r="SMA1193" s="22"/>
      <c r="SMB1193" s="22"/>
      <c r="SMC1193" s="22"/>
      <c r="SMD1193" s="22"/>
      <c r="SME1193" s="22"/>
      <c r="SMF1193" s="22"/>
      <c r="SMG1193" s="22"/>
      <c r="SMH1193" s="22"/>
      <c r="SMI1193" s="22"/>
      <c r="SMJ1193" s="22"/>
      <c r="SMK1193" s="22"/>
      <c r="SML1193" s="22"/>
      <c r="SMM1193" s="22"/>
      <c r="SMN1193" s="22"/>
      <c r="SMO1193" s="22"/>
      <c r="SMP1193" s="22"/>
      <c r="SMQ1193" s="22"/>
      <c r="SMR1193" s="22"/>
      <c r="SMS1193" s="22"/>
      <c r="SMT1193" s="22"/>
      <c r="SMU1193" s="22"/>
      <c r="SMV1193" s="22"/>
      <c r="SMW1193" s="22"/>
      <c r="SMX1193" s="22"/>
      <c r="SMY1193" s="22"/>
      <c r="SMZ1193" s="22"/>
      <c r="SNA1193" s="22"/>
      <c r="SNB1193" s="22"/>
      <c r="SNC1193" s="22"/>
      <c r="SND1193" s="22"/>
      <c r="SNE1193" s="22"/>
      <c r="SNF1193" s="22"/>
      <c r="SNG1193" s="22"/>
      <c r="SNH1193" s="22"/>
      <c r="SNI1193" s="22"/>
      <c r="SNJ1193" s="22"/>
      <c r="SNK1193" s="22"/>
      <c r="SNL1193" s="22"/>
      <c r="SNM1193" s="22"/>
      <c r="SNN1193" s="22"/>
      <c r="SNO1193" s="22"/>
      <c r="SNP1193" s="22"/>
      <c r="SNQ1193" s="22"/>
      <c r="SNR1193" s="22"/>
      <c r="SNS1193" s="22"/>
      <c r="SNT1193" s="22"/>
      <c r="SNU1193" s="22"/>
      <c r="SNV1193" s="22"/>
      <c r="SNW1193" s="22"/>
      <c r="SNX1193" s="22"/>
      <c r="SNY1193" s="22"/>
      <c r="SNZ1193" s="22"/>
      <c r="SOA1193" s="22"/>
      <c r="SOB1193" s="22"/>
      <c r="SOC1193" s="22"/>
      <c r="SOD1193" s="22"/>
      <c r="SOE1193" s="22"/>
      <c r="SOF1193" s="22"/>
      <c r="SOG1193" s="22"/>
      <c r="SOH1193" s="22"/>
      <c r="SOI1193" s="22"/>
      <c r="SOJ1193" s="22"/>
      <c r="SOK1193" s="22"/>
      <c r="SOL1193" s="22"/>
      <c r="SOM1193" s="22"/>
      <c r="SON1193" s="22"/>
      <c r="SOO1193" s="22"/>
      <c r="SOP1193" s="22"/>
      <c r="SOQ1193" s="22"/>
      <c r="SOR1193" s="22"/>
      <c r="SOS1193" s="22"/>
      <c r="SOT1193" s="22"/>
      <c r="SOU1193" s="22"/>
      <c r="SOV1193" s="22"/>
      <c r="SOW1193" s="22"/>
      <c r="SOX1193" s="22"/>
      <c r="SOY1193" s="22"/>
      <c r="SOZ1193" s="22"/>
      <c r="SPA1193" s="22"/>
      <c r="SPB1193" s="22"/>
      <c r="SPC1193" s="22"/>
      <c r="SPD1193" s="22"/>
      <c r="SPE1193" s="22"/>
      <c r="SPF1193" s="22"/>
      <c r="SPG1193" s="22"/>
      <c r="SPH1193" s="22"/>
      <c r="SPI1193" s="22"/>
      <c r="SPJ1193" s="22"/>
      <c r="SPK1193" s="22"/>
      <c r="SPL1193" s="22"/>
      <c r="SPM1193" s="22"/>
      <c r="SPN1193" s="22"/>
      <c r="SPO1193" s="22"/>
      <c r="SPP1193" s="22"/>
      <c r="SPQ1193" s="22"/>
      <c r="SPR1193" s="22"/>
      <c r="SPS1193" s="22"/>
      <c r="SPT1193" s="22"/>
      <c r="SPU1193" s="22"/>
      <c r="SPV1193" s="22"/>
      <c r="SPW1193" s="22"/>
      <c r="SPX1193" s="22"/>
      <c r="SPY1193" s="22"/>
      <c r="SPZ1193" s="22"/>
      <c r="SQA1193" s="22"/>
      <c r="SQB1193" s="22"/>
      <c r="SQC1193" s="22"/>
      <c r="SQD1193" s="22"/>
      <c r="SQE1193" s="22"/>
      <c r="SQF1193" s="22"/>
      <c r="SQG1193" s="22"/>
      <c r="SQH1193" s="22"/>
      <c r="SQI1193" s="22"/>
      <c r="SQJ1193" s="22"/>
      <c r="SQK1193" s="22"/>
      <c r="SQL1193" s="22"/>
      <c r="SQM1193" s="22"/>
      <c r="SQN1193" s="22"/>
      <c r="SQO1193" s="22"/>
      <c r="SQP1193" s="22"/>
      <c r="SQQ1193" s="22"/>
      <c r="SQR1193" s="22"/>
      <c r="SQS1193" s="22"/>
      <c r="SQT1193" s="22"/>
      <c r="SQU1193" s="22"/>
      <c r="SQV1193" s="22"/>
      <c r="SQW1193" s="22"/>
      <c r="SQX1193" s="22"/>
      <c r="SQY1193" s="22"/>
      <c r="SQZ1193" s="22"/>
      <c r="SRA1193" s="22"/>
      <c r="SRB1193" s="22"/>
      <c r="SRC1193" s="22"/>
      <c r="SRD1193" s="22"/>
      <c r="SRE1193" s="22"/>
      <c r="SRF1193" s="22"/>
      <c r="SRG1193" s="22"/>
      <c r="SRH1193" s="22"/>
      <c r="SRI1193" s="22"/>
      <c r="SRJ1193" s="22"/>
      <c r="SRK1193" s="22"/>
      <c r="SRL1193" s="22"/>
      <c r="SRM1193" s="22"/>
      <c r="SRN1193" s="22"/>
      <c r="SRO1193" s="22"/>
      <c r="SRP1193" s="22"/>
      <c r="SRQ1193" s="22"/>
      <c r="SRR1193" s="22"/>
      <c r="SRS1193" s="22"/>
      <c r="SRT1193" s="22"/>
      <c r="SRU1193" s="22"/>
      <c r="SRV1193" s="22"/>
      <c r="SRW1193" s="22"/>
      <c r="SRX1193" s="22"/>
      <c r="SRY1193" s="22"/>
      <c r="SRZ1193" s="22"/>
      <c r="SSA1193" s="22"/>
      <c r="SSB1193" s="22"/>
      <c r="SSC1193" s="22"/>
      <c r="SSD1193" s="22"/>
      <c r="SSE1193" s="22"/>
      <c r="SSF1193" s="22"/>
      <c r="SSG1193" s="22"/>
      <c r="SSH1193" s="22"/>
      <c r="SSI1193" s="22"/>
      <c r="SSJ1193" s="22"/>
      <c r="SSK1193" s="22"/>
      <c r="SSL1193" s="22"/>
      <c r="SSM1193" s="22"/>
      <c r="SSN1193" s="22"/>
      <c r="SSO1193" s="22"/>
      <c r="SSP1193" s="22"/>
      <c r="SSQ1193" s="22"/>
      <c r="SSR1193" s="22"/>
      <c r="SSS1193" s="22"/>
      <c r="SST1193" s="22"/>
      <c r="SSU1193" s="22"/>
      <c r="SSV1193" s="22"/>
      <c r="SSW1193" s="22"/>
      <c r="SSX1193" s="22"/>
      <c r="SSY1193" s="22"/>
      <c r="SSZ1193" s="22"/>
      <c r="STA1193" s="22"/>
      <c r="STB1193" s="22"/>
      <c r="STC1193" s="22"/>
      <c r="STD1193" s="22"/>
      <c r="STE1193" s="22"/>
      <c r="STF1193" s="22"/>
      <c r="STG1193" s="22"/>
      <c r="STH1193" s="22"/>
      <c r="STI1193" s="22"/>
      <c r="STJ1193" s="22"/>
      <c r="STK1193" s="22"/>
      <c r="STL1193" s="22"/>
      <c r="STM1193" s="22"/>
      <c r="STN1193" s="22"/>
      <c r="STO1193" s="22"/>
      <c r="STP1193" s="22"/>
      <c r="STQ1193" s="22"/>
      <c r="STR1193" s="22"/>
      <c r="STS1193" s="22"/>
      <c r="STT1193" s="22"/>
      <c r="STU1193" s="22"/>
      <c r="STV1193" s="22"/>
      <c r="STW1193" s="22"/>
      <c r="STX1193" s="22"/>
      <c r="STY1193" s="22"/>
      <c r="STZ1193" s="22"/>
      <c r="SUA1193" s="22"/>
      <c r="SUB1193" s="22"/>
      <c r="SUC1193" s="22"/>
      <c r="SUD1193" s="22"/>
      <c r="SUE1193" s="22"/>
      <c r="SUF1193" s="22"/>
      <c r="SUG1193" s="22"/>
      <c r="SUH1193" s="22"/>
      <c r="SUI1193" s="22"/>
      <c r="SUJ1193" s="22"/>
      <c r="SUK1193" s="22"/>
      <c r="SUL1193" s="22"/>
      <c r="SUM1193" s="22"/>
      <c r="SUN1193" s="22"/>
      <c r="SUO1193" s="22"/>
      <c r="SUP1193" s="22"/>
      <c r="SUQ1193" s="22"/>
      <c r="SUR1193" s="22"/>
      <c r="SUS1193" s="22"/>
      <c r="SUT1193" s="22"/>
      <c r="SUU1193" s="22"/>
      <c r="SUV1193" s="22"/>
      <c r="SUW1193" s="22"/>
      <c r="SUX1193" s="22"/>
      <c r="SUY1193" s="22"/>
      <c r="SUZ1193" s="22"/>
      <c r="SVA1193" s="22"/>
      <c r="SVB1193" s="22"/>
      <c r="SVC1193" s="22"/>
      <c r="SVD1193" s="22"/>
      <c r="SVE1193" s="22"/>
      <c r="SVF1193" s="22"/>
      <c r="SVG1193" s="22"/>
      <c r="SVH1193" s="22"/>
      <c r="SVI1193" s="22"/>
      <c r="SVJ1193" s="22"/>
      <c r="SVK1193" s="22"/>
      <c r="SVL1193" s="22"/>
      <c r="SVM1193" s="22"/>
      <c r="SVN1193" s="22"/>
      <c r="SVO1193" s="22"/>
      <c r="SVP1193" s="22"/>
      <c r="SVQ1193" s="22"/>
      <c r="SVR1193" s="22"/>
      <c r="SVS1193" s="22"/>
      <c r="SVT1193" s="22"/>
      <c r="SVU1193" s="22"/>
      <c r="SVV1193" s="22"/>
      <c r="SVW1193" s="22"/>
      <c r="SVX1193" s="22"/>
      <c r="SVY1193" s="22"/>
      <c r="SVZ1193" s="22"/>
      <c r="SWA1193" s="22"/>
      <c r="SWB1193" s="22"/>
      <c r="SWC1193" s="22"/>
      <c r="SWD1193" s="22"/>
      <c r="SWE1193" s="22"/>
      <c r="SWF1193" s="22"/>
      <c r="SWG1193" s="22"/>
      <c r="SWH1193" s="22"/>
      <c r="SWI1193" s="22"/>
      <c r="SWJ1193" s="22"/>
      <c r="SWK1193" s="22"/>
      <c r="SWL1193" s="22"/>
      <c r="SWM1193" s="22"/>
      <c r="SWN1193" s="22"/>
      <c r="SWO1193" s="22"/>
      <c r="SWP1193" s="22"/>
      <c r="SWQ1193" s="22"/>
      <c r="SWR1193" s="22"/>
      <c r="SWS1193" s="22"/>
      <c r="SWT1193" s="22"/>
      <c r="SWU1193" s="22"/>
      <c r="SWV1193" s="22"/>
      <c r="SWW1193" s="22"/>
      <c r="SWX1193" s="22"/>
      <c r="SWY1193" s="22"/>
      <c r="SWZ1193" s="22"/>
      <c r="SXA1193" s="22"/>
      <c r="SXB1193" s="22"/>
      <c r="SXC1193" s="22"/>
      <c r="SXD1193" s="22"/>
      <c r="SXE1193" s="22"/>
      <c r="SXF1193" s="22"/>
      <c r="SXG1193" s="22"/>
      <c r="SXH1193" s="22"/>
      <c r="SXI1193" s="22"/>
      <c r="SXJ1193" s="22"/>
      <c r="SXK1193" s="22"/>
      <c r="SXL1193" s="22"/>
      <c r="SXM1193" s="22"/>
      <c r="SXN1193" s="22"/>
      <c r="SXO1193" s="22"/>
      <c r="SXP1193" s="22"/>
      <c r="SXQ1193" s="22"/>
      <c r="SXR1193" s="22"/>
      <c r="SXS1193" s="22"/>
      <c r="SXT1193" s="22"/>
      <c r="SXU1193" s="22"/>
      <c r="SXV1193" s="22"/>
      <c r="SXW1193" s="22"/>
      <c r="SXX1193" s="22"/>
      <c r="SXY1193" s="22"/>
      <c r="SXZ1193" s="22"/>
      <c r="SYA1193" s="22"/>
      <c r="SYB1193" s="22"/>
      <c r="SYC1193" s="22"/>
      <c r="SYD1193" s="22"/>
      <c r="SYE1193" s="22"/>
      <c r="SYF1193" s="22"/>
      <c r="SYG1193" s="22"/>
      <c r="SYH1193" s="22"/>
      <c r="SYI1193" s="22"/>
      <c r="SYJ1193" s="22"/>
      <c r="SYK1193" s="22"/>
      <c r="SYL1193" s="22"/>
      <c r="SYM1193" s="22"/>
      <c r="SYN1193" s="22"/>
      <c r="SYO1193" s="22"/>
      <c r="SYP1193" s="22"/>
      <c r="SYQ1193" s="22"/>
      <c r="SYR1193" s="22"/>
      <c r="SYS1193" s="22"/>
      <c r="SYT1193" s="22"/>
      <c r="SYU1193" s="22"/>
      <c r="SYV1193" s="22"/>
      <c r="SYW1193" s="22"/>
      <c r="SYX1193" s="22"/>
      <c r="SYY1193" s="22"/>
      <c r="SYZ1193" s="22"/>
      <c r="SZA1193" s="22"/>
      <c r="SZB1193" s="22"/>
      <c r="SZC1193" s="22"/>
      <c r="SZD1193" s="22"/>
      <c r="SZE1193" s="22"/>
      <c r="SZF1193" s="22"/>
      <c r="SZG1193" s="22"/>
      <c r="SZH1193" s="22"/>
      <c r="SZI1193" s="22"/>
      <c r="SZJ1193" s="22"/>
      <c r="SZK1193" s="22"/>
      <c r="SZL1193" s="22"/>
      <c r="SZM1193" s="22"/>
      <c r="SZN1193" s="22"/>
      <c r="SZO1193" s="22"/>
      <c r="SZP1193" s="22"/>
      <c r="SZQ1193" s="22"/>
      <c r="SZR1193" s="22"/>
      <c r="SZS1193" s="22"/>
      <c r="SZT1193" s="22"/>
      <c r="SZU1193" s="22"/>
      <c r="SZV1193" s="22"/>
      <c r="SZW1193" s="22"/>
      <c r="SZX1193" s="22"/>
      <c r="SZY1193" s="22"/>
      <c r="SZZ1193" s="22"/>
      <c r="TAA1193" s="22"/>
      <c r="TAB1193" s="22"/>
      <c r="TAC1193" s="22"/>
      <c r="TAD1193" s="22"/>
      <c r="TAE1193" s="22"/>
      <c r="TAF1193" s="22"/>
      <c r="TAG1193" s="22"/>
      <c r="TAH1193" s="22"/>
      <c r="TAI1193" s="22"/>
      <c r="TAJ1193" s="22"/>
      <c r="TAK1193" s="22"/>
      <c r="TAL1193" s="22"/>
      <c r="TAM1193" s="22"/>
      <c r="TAN1193" s="22"/>
      <c r="TAO1193" s="22"/>
      <c r="TAP1193" s="22"/>
      <c r="TAQ1193" s="22"/>
      <c r="TAR1193" s="22"/>
      <c r="TAS1193" s="22"/>
      <c r="TAT1193" s="22"/>
      <c r="TAU1193" s="22"/>
      <c r="TAV1193" s="22"/>
      <c r="TAW1193" s="22"/>
      <c r="TAX1193" s="22"/>
      <c r="TAY1193" s="22"/>
      <c r="TAZ1193" s="22"/>
      <c r="TBA1193" s="22"/>
      <c r="TBB1193" s="22"/>
      <c r="TBC1193" s="22"/>
      <c r="TBD1193" s="22"/>
      <c r="TBE1193" s="22"/>
      <c r="TBF1193" s="22"/>
      <c r="TBG1193" s="22"/>
      <c r="TBH1193" s="22"/>
      <c r="TBI1193" s="22"/>
      <c r="TBJ1193" s="22"/>
      <c r="TBK1193" s="22"/>
      <c r="TBL1193" s="22"/>
      <c r="TBM1193" s="22"/>
      <c r="TBN1193" s="22"/>
      <c r="TBO1193" s="22"/>
      <c r="TBP1193" s="22"/>
      <c r="TBQ1193" s="22"/>
      <c r="TBR1193" s="22"/>
      <c r="TBS1193" s="22"/>
      <c r="TBT1193" s="22"/>
      <c r="TBU1193" s="22"/>
      <c r="TBV1193" s="22"/>
      <c r="TBW1193" s="22"/>
      <c r="TBX1193" s="22"/>
      <c r="TBY1193" s="22"/>
      <c r="TBZ1193" s="22"/>
      <c r="TCA1193" s="22"/>
      <c r="TCB1193" s="22"/>
      <c r="TCC1193" s="22"/>
      <c r="TCD1193" s="22"/>
      <c r="TCE1193" s="22"/>
      <c r="TCF1193" s="22"/>
      <c r="TCG1193" s="22"/>
      <c r="TCH1193" s="22"/>
      <c r="TCI1193" s="22"/>
      <c r="TCJ1193" s="22"/>
      <c r="TCK1193" s="22"/>
      <c r="TCL1193" s="22"/>
      <c r="TCM1193" s="22"/>
      <c r="TCN1193" s="22"/>
      <c r="TCO1193" s="22"/>
      <c r="TCP1193" s="22"/>
      <c r="TCQ1193" s="22"/>
      <c r="TCR1193" s="22"/>
      <c r="TCS1193" s="22"/>
      <c r="TCT1193" s="22"/>
      <c r="TCU1193" s="22"/>
      <c r="TCV1193" s="22"/>
      <c r="TCW1193" s="22"/>
      <c r="TCX1193" s="22"/>
      <c r="TCY1193" s="22"/>
      <c r="TCZ1193" s="22"/>
      <c r="TDA1193" s="22"/>
      <c r="TDB1193" s="22"/>
      <c r="TDC1193" s="22"/>
      <c r="TDD1193" s="22"/>
      <c r="TDE1193" s="22"/>
      <c r="TDF1193" s="22"/>
      <c r="TDG1193" s="22"/>
      <c r="TDH1193" s="22"/>
      <c r="TDI1193" s="22"/>
      <c r="TDJ1193" s="22"/>
      <c r="TDK1193" s="22"/>
      <c r="TDL1193" s="22"/>
      <c r="TDM1193" s="22"/>
      <c r="TDN1193" s="22"/>
      <c r="TDO1193" s="22"/>
      <c r="TDP1193" s="22"/>
      <c r="TDQ1193" s="22"/>
      <c r="TDR1193" s="22"/>
      <c r="TDS1193" s="22"/>
      <c r="TDT1193" s="22"/>
      <c r="TDU1193" s="22"/>
      <c r="TDV1193" s="22"/>
      <c r="TDW1193" s="22"/>
      <c r="TDX1193" s="22"/>
      <c r="TDY1193" s="22"/>
      <c r="TDZ1193" s="22"/>
      <c r="TEA1193" s="22"/>
      <c r="TEB1193" s="22"/>
      <c r="TEC1193" s="22"/>
      <c r="TED1193" s="22"/>
      <c r="TEE1193" s="22"/>
      <c r="TEF1193" s="22"/>
      <c r="TEG1193" s="22"/>
      <c r="TEH1193" s="22"/>
      <c r="TEI1193" s="22"/>
      <c r="TEJ1193" s="22"/>
      <c r="TEK1193" s="22"/>
      <c r="TEL1193" s="22"/>
      <c r="TEM1193" s="22"/>
      <c r="TEN1193" s="22"/>
      <c r="TEO1193" s="22"/>
      <c r="TEP1193" s="22"/>
      <c r="TEQ1193" s="22"/>
      <c r="TER1193" s="22"/>
      <c r="TES1193" s="22"/>
      <c r="TET1193" s="22"/>
      <c r="TEU1193" s="22"/>
      <c r="TEV1193" s="22"/>
      <c r="TEW1193" s="22"/>
      <c r="TEX1193" s="22"/>
      <c r="TEY1193" s="22"/>
      <c r="TEZ1193" s="22"/>
      <c r="TFA1193" s="22"/>
      <c r="TFB1193" s="22"/>
      <c r="TFC1193" s="22"/>
      <c r="TFD1193" s="22"/>
      <c r="TFE1193" s="22"/>
      <c r="TFF1193" s="22"/>
      <c r="TFG1193" s="22"/>
      <c r="TFH1193" s="22"/>
      <c r="TFI1193" s="22"/>
      <c r="TFJ1193" s="22"/>
      <c r="TFK1193" s="22"/>
      <c r="TFL1193" s="22"/>
      <c r="TFM1193" s="22"/>
      <c r="TFN1193" s="22"/>
      <c r="TFO1193" s="22"/>
      <c r="TFP1193" s="22"/>
      <c r="TFQ1193" s="22"/>
      <c r="TFR1193" s="22"/>
      <c r="TFS1193" s="22"/>
      <c r="TFT1193" s="22"/>
      <c r="TFU1193" s="22"/>
      <c r="TFV1193" s="22"/>
      <c r="TFW1193" s="22"/>
      <c r="TFX1193" s="22"/>
      <c r="TFY1193" s="22"/>
      <c r="TFZ1193" s="22"/>
      <c r="TGA1193" s="22"/>
      <c r="TGB1193" s="22"/>
      <c r="TGC1193" s="22"/>
      <c r="TGD1193" s="22"/>
      <c r="TGE1193" s="22"/>
      <c r="TGF1193" s="22"/>
      <c r="TGG1193" s="22"/>
      <c r="TGH1193" s="22"/>
      <c r="TGI1193" s="22"/>
      <c r="TGJ1193" s="22"/>
      <c r="TGK1193" s="22"/>
      <c r="TGL1193" s="22"/>
      <c r="TGM1193" s="22"/>
      <c r="TGN1193" s="22"/>
      <c r="TGO1193" s="22"/>
      <c r="TGP1193" s="22"/>
      <c r="TGQ1193" s="22"/>
      <c r="TGR1193" s="22"/>
      <c r="TGS1193" s="22"/>
      <c r="TGT1193" s="22"/>
      <c r="TGU1193" s="22"/>
      <c r="TGV1193" s="22"/>
      <c r="TGW1193" s="22"/>
      <c r="TGX1193" s="22"/>
      <c r="TGY1193" s="22"/>
      <c r="TGZ1193" s="22"/>
      <c r="THA1193" s="22"/>
      <c r="THB1193" s="22"/>
      <c r="THC1193" s="22"/>
      <c r="THD1193" s="22"/>
      <c r="THE1193" s="22"/>
      <c r="THF1193" s="22"/>
      <c r="THG1193" s="22"/>
      <c r="THH1193" s="22"/>
      <c r="THI1193" s="22"/>
      <c r="THJ1193" s="22"/>
      <c r="THK1193" s="22"/>
      <c r="THL1193" s="22"/>
      <c r="THM1193" s="22"/>
      <c r="THN1193" s="22"/>
      <c r="THO1193" s="22"/>
      <c r="THP1193" s="22"/>
      <c r="THQ1193" s="22"/>
      <c r="THR1193" s="22"/>
      <c r="THS1193" s="22"/>
      <c r="THT1193" s="22"/>
      <c r="THU1193" s="22"/>
      <c r="THV1193" s="22"/>
      <c r="THW1193" s="22"/>
      <c r="THX1193" s="22"/>
      <c r="THY1193" s="22"/>
      <c r="THZ1193" s="22"/>
      <c r="TIA1193" s="22"/>
      <c r="TIB1193" s="22"/>
      <c r="TIC1193" s="22"/>
      <c r="TID1193" s="22"/>
      <c r="TIE1193" s="22"/>
      <c r="TIF1193" s="22"/>
      <c r="TIG1193" s="22"/>
      <c r="TIH1193" s="22"/>
      <c r="TII1193" s="22"/>
      <c r="TIJ1193" s="22"/>
      <c r="TIK1193" s="22"/>
      <c r="TIL1193" s="22"/>
      <c r="TIM1193" s="22"/>
      <c r="TIN1193" s="22"/>
      <c r="TIO1193" s="22"/>
      <c r="TIP1193" s="22"/>
      <c r="TIQ1193" s="22"/>
      <c r="TIR1193" s="22"/>
      <c r="TIS1193" s="22"/>
      <c r="TIT1193" s="22"/>
      <c r="TIU1193" s="22"/>
      <c r="TIV1193" s="22"/>
      <c r="TIW1193" s="22"/>
      <c r="TIX1193" s="22"/>
      <c r="TIY1193" s="22"/>
      <c r="TIZ1193" s="22"/>
      <c r="TJA1193" s="22"/>
      <c r="TJB1193" s="22"/>
      <c r="TJC1193" s="22"/>
      <c r="TJD1193" s="22"/>
      <c r="TJE1193" s="22"/>
      <c r="TJF1193" s="22"/>
      <c r="TJG1193" s="22"/>
      <c r="TJH1193" s="22"/>
      <c r="TJI1193" s="22"/>
      <c r="TJJ1193" s="22"/>
      <c r="TJK1193" s="22"/>
      <c r="TJL1193" s="22"/>
      <c r="TJM1193" s="22"/>
      <c r="TJN1193" s="22"/>
      <c r="TJO1193" s="22"/>
      <c r="TJP1193" s="22"/>
      <c r="TJQ1193" s="22"/>
      <c r="TJR1193" s="22"/>
      <c r="TJS1193" s="22"/>
      <c r="TJT1193" s="22"/>
      <c r="TJU1193" s="22"/>
      <c r="TJV1193" s="22"/>
      <c r="TJW1193" s="22"/>
      <c r="TJX1193" s="22"/>
      <c r="TJY1193" s="22"/>
      <c r="TJZ1193" s="22"/>
      <c r="TKA1193" s="22"/>
      <c r="TKB1193" s="22"/>
      <c r="TKC1193" s="22"/>
      <c r="TKD1193" s="22"/>
      <c r="TKE1193" s="22"/>
      <c r="TKF1193" s="22"/>
      <c r="TKG1193" s="22"/>
      <c r="TKH1193" s="22"/>
      <c r="TKI1193" s="22"/>
      <c r="TKJ1193" s="22"/>
      <c r="TKK1193" s="22"/>
      <c r="TKL1193" s="22"/>
      <c r="TKM1193" s="22"/>
      <c r="TKN1193" s="22"/>
      <c r="TKO1193" s="22"/>
      <c r="TKP1193" s="22"/>
      <c r="TKQ1193" s="22"/>
      <c r="TKR1193" s="22"/>
      <c r="TKS1193" s="22"/>
      <c r="TKT1193" s="22"/>
      <c r="TKU1193" s="22"/>
      <c r="TKV1193" s="22"/>
      <c r="TKW1193" s="22"/>
      <c r="TKX1193" s="22"/>
      <c r="TKY1193" s="22"/>
      <c r="TKZ1193" s="22"/>
      <c r="TLA1193" s="22"/>
      <c r="TLB1193" s="22"/>
      <c r="TLC1193" s="22"/>
      <c r="TLD1193" s="22"/>
      <c r="TLE1193" s="22"/>
      <c r="TLF1193" s="22"/>
      <c r="TLG1193" s="22"/>
      <c r="TLH1193" s="22"/>
      <c r="TLI1193" s="22"/>
      <c r="TLJ1193" s="22"/>
      <c r="TLK1193" s="22"/>
      <c r="TLL1193" s="22"/>
      <c r="TLM1193" s="22"/>
      <c r="TLN1193" s="22"/>
      <c r="TLO1193" s="22"/>
      <c r="TLP1193" s="22"/>
      <c r="TLQ1193" s="22"/>
      <c r="TLR1193" s="22"/>
      <c r="TLS1193" s="22"/>
      <c r="TLT1193" s="22"/>
      <c r="TLU1193" s="22"/>
      <c r="TLV1193" s="22"/>
      <c r="TLW1193" s="22"/>
      <c r="TLX1193" s="22"/>
      <c r="TLY1193" s="22"/>
      <c r="TLZ1193" s="22"/>
      <c r="TMA1193" s="22"/>
      <c r="TMB1193" s="22"/>
      <c r="TMC1193" s="22"/>
      <c r="TMD1193" s="22"/>
      <c r="TME1193" s="22"/>
      <c r="TMF1193" s="22"/>
      <c r="TMG1193" s="22"/>
      <c r="TMH1193" s="22"/>
      <c r="TMI1193" s="22"/>
      <c r="TMJ1193" s="22"/>
      <c r="TMK1193" s="22"/>
      <c r="TML1193" s="22"/>
      <c r="TMM1193" s="22"/>
      <c r="TMN1193" s="22"/>
      <c r="TMO1193" s="22"/>
      <c r="TMP1193" s="22"/>
      <c r="TMQ1193" s="22"/>
      <c r="TMR1193" s="22"/>
      <c r="TMS1193" s="22"/>
      <c r="TMT1193" s="22"/>
      <c r="TMU1193" s="22"/>
      <c r="TMV1193" s="22"/>
      <c r="TMW1193" s="22"/>
      <c r="TMX1193" s="22"/>
      <c r="TMY1193" s="22"/>
      <c r="TMZ1193" s="22"/>
      <c r="TNA1193" s="22"/>
      <c r="TNB1193" s="22"/>
      <c r="TNC1193" s="22"/>
      <c r="TND1193" s="22"/>
      <c r="TNE1193" s="22"/>
      <c r="TNF1193" s="22"/>
      <c r="TNG1193" s="22"/>
      <c r="TNH1193" s="22"/>
      <c r="TNI1193" s="22"/>
      <c r="TNJ1193" s="22"/>
      <c r="TNK1193" s="22"/>
      <c r="TNL1193" s="22"/>
      <c r="TNM1193" s="22"/>
      <c r="TNN1193" s="22"/>
      <c r="TNO1193" s="22"/>
      <c r="TNP1193" s="22"/>
      <c r="TNQ1193" s="22"/>
      <c r="TNR1193" s="22"/>
      <c r="TNS1193" s="22"/>
      <c r="TNT1193" s="22"/>
      <c r="TNU1193" s="22"/>
      <c r="TNV1193" s="22"/>
      <c r="TNW1193" s="22"/>
      <c r="TNX1193" s="22"/>
      <c r="TNY1193" s="22"/>
      <c r="TNZ1193" s="22"/>
      <c r="TOA1193" s="22"/>
      <c r="TOB1193" s="22"/>
      <c r="TOC1193" s="22"/>
      <c r="TOD1193" s="22"/>
      <c r="TOE1193" s="22"/>
      <c r="TOF1193" s="22"/>
      <c r="TOG1193" s="22"/>
      <c r="TOH1193" s="22"/>
      <c r="TOI1193" s="22"/>
      <c r="TOJ1193" s="22"/>
      <c r="TOK1193" s="22"/>
      <c r="TOL1193" s="22"/>
      <c r="TOM1193" s="22"/>
      <c r="TON1193" s="22"/>
      <c r="TOO1193" s="22"/>
      <c r="TOP1193" s="22"/>
      <c r="TOQ1193" s="22"/>
      <c r="TOR1193" s="22"/>
      <c r="TOS1193" s="22"/>
      <c r="TOT1193" s="22"/>
      <c r="TOU1193" s="22"/>
      <c r="TOV1193" s="22"/>
      <c r="TOW1193" s="22"/>
      <c r="TOX1193" s="22"/>
      <c r="TOY1193" s="22"/>
      <c r="TOZ1193" s="22"/>
      <c r="TPA1193" s="22"/>
      <c r="TPB1193" s="22"/>
      <c r="TPC1193" s="22"/>
      <c r="TPD1193" s="22"/>
      <c r="TPE1193" s="22"/>
      <c r="TPF1193" s="22"/>
      <c r="TPG1193" s="22"/>
      <c r="TPH1193" s="22"/>
      <c r="TPI1193" s="22"/>
      <c r="TPJ1193" s="22"/>
      <c r="TPK1193" s="22"/>
      <c r="TPL1193" s="22"/>
      <c r="TPM1193" s="22"/>
      <c r="TPN1193" s="22"/>
      <c r="TPO1193" s="22"/>
      <c r="TPP1193" s="22"/>
      <c r="TPQ1193" s="22"/>
      <c r="TPR1193" s="22"/>
      <c r="TPS1193" s="22"/>
      <c r="TPT1193" s="22"/>
      <c r="TPU1193" s="22"/>
      <c r="TPV1193" s="22"/>
      <c r="TPW1193" s="22"/>
      <c r="TPX1193" s="22"/>
      <c r="TPY1193" s="22"/>
      <c r="TPZ1193" s="22"/>
      <c r="TQA1193" s="22"/>
      <c r="TQB1193" s="22"/>
      <c r="TQC1193" s="22"/>
      <c r="TQD1193" s="22"/>
      <c r="TQE1193" s="22"/>
      <c r="TQF1193" s="22"/>
      <c r="TQG1193" s="22"/>
      <c r="TQH1193" s="22"/>
      <c r="TQI1193" s="22"/>
      <c r="TQJ1193" s="22"/>
      <c r="TQK1193" s="22"/>
      <c r="TQL1193" s="22"/>
      <c r="TQM1193" s="22"/>
      <c r="TQN1193" s="22"/>
      <c r="TQO1193" s="22"/>
      <c r="TQP1193" s="22"/>
      <c r="TQQ1193" s="22"/>
      <c r="TQR1193" s="22"/>
      <c r="TQS1193" s="22"/>
      <c r="TQT1193" s="22"/>
      <c r="TQU1193" s="22"/>
      <c r="TQV1193" s="22"/>
      <c r="TQW1193" s="22"/>
      <c r="TQX1193" s="22"/>
      <c r="TQY1193" s="22"/>
      <c r="TQZ1193" s="22"/>
      <c r="TRA1193" s="22"/>
      <c r="TRB1193" s="22"/>
      <c r="TRC1193" s="22"/>
      <c r="TRD1193" s="22"/>
      <c r="TRE1193" s="22"/>
      <c r="TRF1193" s="22"/>
      <c r="TRG1193" s="22"/>
      <c r="TRH1193" s="22"/>
      <c r="TRI1193" s="22"/>
      <c r="TRJ1193" s="22"/>
      <c r="TRK1193" s="22"/>
      <c r="TRL1193" s="22"/>
      <c r="TRM1193" s="22"/>
      <c r="TRN1193" s="22"/>
      <c r="TRO1193" s="22"/>
      <c r="TRP1193" s="22"/>
      <c r="TRQ1193" s="22"/>
      <c r="TRR1193" s="22"/>
      <c r="TRS1193" s="22"/>
      <c r="TRT1193" s="22"/>
      <c r="TRU1193" s="22"/>
      <c r="TRV1193" s="22"/>
      <c r="TRW1193" s="22"/>
      <c r="TRX1193" s="22"/>
      <c r="TRY1193" s="22"/>
      <c r="TRZ1193" s="22"/>
      <c r="TSA1193" s="22"/>
      <c r="TSB1193" s="22"/>
      <c r="TSC1193" s="22"/>
      <c r="TSD1193" s="22"/>
      <c r="TSE1193" s="22"/>
      <c r="TSF1193" s="22"/>
      <c r="TSG1193" s="22"/>
      <c r="TSH1193" s="22"/>
      <c r="TSI1193" s="22"/>
      <c r="TSJ1193" s="22"/>
      <c r="TSK1193" s="22"/>
      <c r="TSL1193" s="22"/>
      <c r="TSM1193" s="22"/>
      <c r="TSN1193" s="22"/>
      <c r="TSO1193" s="22"/>
      <c r="TSP1193" s="22"/>
      <c r="TSQ1193" s="22"/>
      <c r="TSR1193" s="22"/>
      <c r="TSS1193" s="22"/>
      <c r="TST1193" s="22"/>
      <c r="TSU1193" s="22"/>
      <c r="TSV1193" s="22"/>
      <c r="TSW1193" s="22"/>
      <c r="TSX1193" s="22"/>
      <c r="TSY1193" s="22"/>
      <c r="TSZ1193" s="22"/>
      <c r="TTA1193" s="22"/>
      <c r="TTB1193" s="22"/>
      <c r="TTC1193" s="22"/>
      <c r="TTD1193" s="22"/>
      <c r="TTE1193" s="22"/>
      <c r="TTF1193" s="22"/>
      <c r="TTG1193" s="22"/>
      <c r="TTH1193" s="22"/>
      <c r="TTI1193" s="22"/>
      <c r="TTJ1193" s="22"/>
      <c r="TTK1193" s="22"/>
      <c r="TTL1193" s="22"/>
      <c r="TTM1193" s="22"/>
      <c r="TTN1193" s="22"/>
      <c r="TTO1193" s="22"/>
      <c r="TTP1193" s="22"/>
      <c r="TTQ1193" s="22"/>
      <c r="TTR1193" s="22"/>
      <c r="TTS1193" s="22"/>
      <c r="TTT1193" s="22"/>
      <c r="TTU1193" s="22"/>
      <c r="TTV1193" s="22"/>
      <c r="TTW1193" s="22"/>
      <c r="TTX1193" s="22"/>
      <c r="TTY1193" s="22"/>
      <c r="TTZ1193" s="22"/>
      <c r="TUA1193" s="22"/>
      <c r="TUB1193" s="22"/>
      <c r="TUC1193" s="22"/>
      <c r="TUD1193" s="22"/>
      <c r="TUE1193" s="22"/>
      <c r="TUF1193" s="22"/>
      <c r="TUG1193" s="22"/>
      <c r="TUH1193" s="22"/>
      <c r="TUI1193" s="22"/>
      <c r="TUJ1193" s="22"/>
      <c r="TUK1193" s="22"/>
      <c r="TUL1193" s="22"/>
      <c r="TUM1193" s="22"/>
      <c r="TUN1193" s="22"/>
      <c r="TUO1193" s="22"/>
      <c r="TUP1193" s="22"/>
      <c r="TUQ1193" s="22"/>
      <c r="TUR1193" s="22"/>
      <c r="TUS1193" s="22"/>
      <c r="TUT1193" s="22"/>
      <c r="TUU1193" s="22"/>
      <c r="TUV1193" s="22"/>
      <c r="TUW1193" s="22"/>
      <c r="TUX1193" s="22"/>
      <c r="TUY1193" s="22"/>
      <c r="TUZ1193" s="22"/>
      <c r="TVA1193" s="22"/>
      <c r="TVB1193" s="22"/>
      <c r="TVC1193" s="22"/>
      <c r="TVD1193" s="22"/>
      <c r="TVE1193" s="22"/>
      <c r="TVF1193" s="22"/>
      <c r="TVG1193" s="22"/>
      <c r="TVH1193" s="22"/>
      <c r="TVI1193" s="22"/>
      <c r="TVJ1193" s="22"/>
      <c r="TVK1193" s="22"/>
      <c r="TVL1193" s="22"/>
      <c r="TVM1193" s="22"/>
      <c r="TVN1193" s="22"/>
      <c r="TVO1193" s="22"/>
      <c r="TVP1193" s="22"/>
      <c r="TVQ1193" s="22"/>
      <c r="TVR1193" s="22"/>
      <c r="TVS1193" s="22"/>
      <c r="TVT1193" s="22"/>
      <c r="TVU1193" s="22"/>
      <c r="TVV1193" s="22"/>
      <c r="TVW1193" s="22"/>
      <c r="TVX1193" s="22"/>
      <c r="TVY1193" s="22"/>
      <c r="TVZ1193" s="22"/>
      <c r="TWA1193" s="22"/>
      <c r="TWB1193" s="22"/>
      <c r="TWC1193" s="22"/>
      <c r="TWD1193" s="22"/>
      <c r="TWE1193" s="22"/>
      <c r="TWF1193" s="22"/>
      <c r="TWG1193" s="22"/>
      <c r="TWH1193" s="22"/>
      <c r="TWI1193" s="22"/>
      <c r="TWJ1193" s="22"/>
      <c r="TWK1193" s="22"/>
      <c r="TWL1193" s="22"/>
      <c r="TWM1193" s="22"/>
      <c r="TWN1193" s="22"/>
      <c r="TWO1193" s="22"/>
      <c r="TWP1193" s="22"/>
      <c r="TWQ1193" s="22"/>
      <c r="TWR1193" s="22"/>
      <c r="TWS1193" s="22"/>
      <c r="TWT1193" s="22"/>
      <c r="TWU1193" s="22"/>
      <c r="TWV1193" s="22"/>
      <c r="TWW1193" s="22"/>
      <c r="TWX1193" s="22"/>
      <c r="TWY1193" s="22"/>
      <c r="TWZ1193" s="22"/>
      <c r="TXA1193" s="22"/>
      <c r="TXB1193" s="22"/>
      <c r="TXC1193" s="22"/>
      <c r="TXD1193" s="22"/>
      <c r="TXE1193" s="22"/>
      <c r="TXF1193" s="22"/>
      <c r="TXG1193" s="22"/>
      <c r="TXH1193" s="22"/>
      <c r="TXI1193" s="22"/>
      <c r="TXJ1193" s="22"/>
      <c r="TXK1193" s="22"/>
      <c r="TXL1193" s="22"/>
      <c r="TXM1193" s="22"/>
      <c r="TXN1193" s="22"/>
      <c r="TXO1193" s="22"/>
      <c r="TXP1193" s="22"/>
      <c r="TXQ1193" s="22"/>
      <c r="TXR1193" s="22"/>
      <c r="TXS1193" s="22"/>
      <c r="TXT1193" s="22"/>
      <c r="TXU1193" s="22"/>
      <c r="TXV1193" s="22"/>
      <c r="TXW1193" s="22"/>
      <c r="TXX1193" s="22"/>
      <c r="TXY1193" s="22"/>
      <c r="TXZ1193" s="22"/>
      <c r="TYA1193" s="22"/>
      <c r="TYB1193" s="22"/>
      <c r="TYC1193" s="22"/>
      <c r="TYD1193" s="22"/>
      <c r="TYE1193" s="22"/>
      <c r="TYF1193" s="22"/>
      <c r="TYG1193" s="22"/>
      <c r="TYH1193" s="22"/>
      <c r="TYI1193" s="22"/>
      <c r="TYJ1193" s="22"/>
      <c r="TYK1193" s="22"/>
      <c r="TYL1193" s="22"/>
      <c r="TYM1193" s="22"/>
      <c r="TYN1193" s="22"/>
      <c r="TYO1193" s="22"/>
      <c r="TYP1193" s="22"/>
      <c r="TYQ1193" s="22"/>
      <c r="TYR1193" s="22"/>
      <c r="TYS1193" s="22"/>
      <c r="TYT1193" s="22"/>
      <c r="TYU1193" s="22"/>
      <c r="TYV1193" s="22"/>
      <c r="TYW1193" s="22"/>
      <c r="TYX1193" s="22"/>
      <c r="TYY1193" s="22"/>
      <c r="TYZ1193" s="22"/>
      <c r="TZA1193" s="22"/>
      <c r="TZB1193" s="22"/>
      <c r="TZC1193" s="22"/>
      <c r="TZD1193" s="22"/>
      <c r="TZE1193" s="22"/>
      <c r="TZF1193" s="22"/>
      <c r="TZG1193" s="22"/>
      <c r="TZH1193" s="22"/>
      <c r="TZI1193" s="22"/>
      <c r="TZJ1193" s="22"/>
      <c r="TZK1193" s="22"/>
      <c r="TZL1193" s="22"/>
      <c r="TZM1193" s="22"/>
      <c r="TZN1193" s="22"/>
      <c r="TZO1193" s="22"/>
      <c r="TZP1193" s="22"/>
      <c r="TZQ1193" s="22"/>
      <c r="TZR1193" s="22"/>
      <c r="TZS1193" s="22"/>
      <c r="TZT1193" s="22"/>
      <c r="TZU1193" s="22"/>
      <c r="TZV1193" s="22"/>
      <c r="TZW1193" s="22"/>
      <c r="TZX1193" s="22"/>
      <c r="TZY1193" s="22"/>
      <c r="TZZ1193" s="22"/>
      <c r="UAA1193" s="22"/>
      <c r="UAB1193" s="22"/>
      <c r="UAC1193" s="22"/>
      <c r="UAD1193" s="22"/>
      <c r="UAE1193" s="22"/>
      <c r="UAF1193" s="22"/>
      <c r="UAG1193" s="22"/>
      <c r="UAH1193" s="22"/>
      <c r="UAI1193" s="22"/>
      <c r="UAJ1193" s="22"/>
      <c r="UAK1193" s="22"/>
      <c r="UAL1193" s="22"/>
      <c r="UAM1193" s="22"/>
      <c r="UAN1193" s="22"/>
      <c r="UAO1193" s="22"/>
      <c r="UAP1193" s="22"/>
      <c r="UAQ1193" s="22"/>
      <c r="UAR1193" s="22"/>
      <c r="UAS1193" s="22"/>
      <c r="UAT1193" s="22"/>
      <c r="UAU1193" s="22"/>
      <c r="UAV1193" s="22"/>
      <c r="UAW1193" s="22"/>
      <c r="UAX1193" s="22"/>
      <c r="UAY1193" s="22"/>
      <c r="UAZ1193" s="22"/>
      <c r="UBA1193" s="22"/>
      <c r="UBB1193" s="22"/>
      <c r="UBC1193" s="22"/>
      <c r="UBD1193" s="22"/>
      <c r="UBE1193" s="22"/>
      <c r="UBF1193" s="22"/>
      <c r="UBG1193" s="22"/>
      <c r="UBH1193" s="22"/>
      <c r="UBI1193" s="22"/>
      <c r="UBJ1193" s="22"/>
      <c r="UBK1193" s="22"/>
      <c r="UBL1193" s="22"/>
      <c r="UBM1193" s="22"/>
      <c r="UBN1193" s="22"/>
      <c r="UBO1193" s="22"/>
      <c r="UBP1193" s="22"/>
      <c r="UBQ1193" s="22"/>
      <c r="UBR1193" s="22"/>
      <c r="UBS1193" s="22"/>
      <c r="UBT1193" s="22"/>
      <c r="UBU1193" s="22"/>
      <c r="UBV1193" s="22"/>
      <c r="UBW1193" s="22"/>
      <c r="UBX1193" s="22"/>
      <c r="UBY1193" s="22"/>
      <c r="UBZ1193" s="22"/>
      <c r="UCA1193" s="22"/>
      <c r="UCB1193" s="22"/>
      <c r="UCC1193" s="22"/>
      <c r="UCD1193" s="22"/>
      <c r="UCE1193" s="22"/>
      <c r="UCF1193" s="22"/>
      <c r="UCG1193" s="22"/>
      <c r="UCH1193" s="22"/>
      <c r="UCI1193" s="22"/>
      <c r="UCJ1193" s="22"/>
      <c r="UCK1193" s="22"/>
      <c r="UCL1193" s="22"/>
      <c r="UCM1193" s="22"/>
      <c r="UCN1193" s="22"/>
      <c r="UCO1193" s="22"/>
      <c r="UCP1193" s="22"/>
      <c r="UCQ1193" s="22"/>
      <c r="UCR1193" s="22"/>
      <c r="UCS1193" s="22"/>
      <c r="UCT1193" s="22"/>
      <c r="UCU1193" s="22"/>
      <c r="UCV1193" s="22"/>
      <c r="UCW1193" s="22"/>
      <c r="UCX1193" s="22"/>
      <c r="UCY1193" s="22"/>
      <c r="UCZ1193" s="22"/>
      <c r="UDA1193" s="22"/>
      <c r="UDB1193" s="22"/>
      <c r="UDC1193" s="22"/>
      <c r="UDD1193" s="22"/>
      <c r="UDE1193" s="22"/>
      <c r="UDF1193" s="22"/>
      <c r="UDG1193" s="22"/>
      <c r="UDH1193" s="22"/>
      <c r="UDI1193" s="22"/>
      <c r="UDJ1193" s="22"/>
      <c r="UDK1193" s="22"/>
      <c r="UDL1193" s="22"/>
      <c r="UDM1193" s="22"/>
      <c r="UDN1193" s="22"/>
      <c r="UDO1193" s="22"/>
      <c r="UDP1193" s="22"/>
      <c r="UDQ1193" s="22"/>
      <c r="UDR1193" s="22"/>
      <c r="UDS1193" s="22"/>
      <c r="UDT1193" s="22"/>
      <c r="UDU1193" s="22"/>
      <c r="UDV1193" s="22"/>
      <c r="UDW1193" s="22"/>
      <c r="UDX1193" s="22"/>
      <c r="UDY1193" s="22"/>
      <c r="UDZ1193" s="22"/>
      <c r="UEA1193" s="22"/>
      <c r="UEB1193" s="22"/>
      <c r="UEC1193" s="22"/>
      <c r="UED1193" s="22"/>
      <c r="UEE1193" s="22"/>
      <c r="UEF1193" s="22"/>
      <c r="UEG1193" s="22"/>
      <c r="UEH1193" s="22"/>
      <c r="UEI1193" s="22"/>
      <c r="UEJ1193" s="22"/>
      <c r="UEK1193" s="22"/>
      <c r="UEL1193" s="22"/>
      <c r="UEM1193" s="22"/>
      <c r="UEN1193" s="22"/>
      <c r="UEO1193" s="22"/>
      <c r="UEP1193" s="22"/>
      <c r="UEQ1193" s="22"/>
      <c r="UER1193" s="22"/>
      <c r="UES1193" s="22"/>
      <c r="UET1193" s="22"/>
      <c r="UEU1193" s="22"/>
      <c r="UEV1193" s="22"/>
      <c r="UEW1193" s="22"/>
      <c r="UEX1193" s="22"/>
      <c r="UEY1193" s="22"/>
      <c r="UEZ1193" s="22"/>
      <c r="UFA1193" s="22"/>
      <c r="UFB1193" s="22"/>
      <c r="UFC1193" s="22"/>
      <c r="UFD1193" s="22"/>
      <c r="UFE1193" s="22"/>
      <c r="UFF1193" s="22"/>
      <c r="UFG1193" s="22"/>
      <c r="UFH1193" s="22"/>
      <c r="UFI1193" s="22"/>
      <c r="UFJ1193" s="22"/>
      <c r="UFK1193" s="22"/>
      <c r="UFL1193" s="22"/>
      <c r="UFM1193" s="22"/>
      <c r="UFN1193" s="22"/>
      <c r="UFO1193" s="22"/>
      <c r="UFP1193" s="22"/>
      <c r="UFQ1193" s="22"/>
      <c r="UFR1193" s="22"/>
      <c r="UFS1193" s="22"/>
      <c r="UFT1193" s="22"/>
      <c r="UFU1193" s="22"/>
      <c r="UFV1193" s="22"/>
      <c r="UFW1193" s="22"/>
      <c r="UFX1193" s="22"/>
      <c r="UFY1193" s="22"/>
      <c r="UFZ1193" s="22"/>
      <c r="UGA1193" s="22"/>
      <c r="UGB1193" s="22"/>
      <c r="UGC1193" s="22"/>
      <c r="UGD1193" s="22"/>
      <c r="UGE1193" s="22"/>
      <c r="UGF1193" s="22"/>
      <c r="UGG1193" s="22"/>
      <c r="UGH1193" s="22"/>
      <c r="UGI1193" s="22"/>
      <c r="UGJ1193" s="22"/>
      <c r="UGK1193" s="22"/>
      <c r="UGL1193" s="22"/>
      <c r="UGM1193" s="22"/>
      <c r="UGN1193" s="22"/>
      <c r="UGO1193" s="22"/>
      <c r="UGP1193" s="22"/>
      <c r="UGQ1193" s="22"/>
      <c r="UGR1193" s="22"/>
      <c r="UGS1193" s="22"/>
      <c r="UGT1193" s="22"/>
      <c r="UGU1193" s="22"/>
      <c r="UGV1193" s="22"/>
      <c r="UGW1193" s="22"/>
      <c r="UGX1193" s="22"/>
      <c r="UGY1193" s="22"/>
      <c r="UGZ1193" s="22"/>
      <c r="UHA1193" s="22"/>
      <c r="UHB1193" s="22"/>
      <c r="UHC1193" s="22"/>
      <c r="UHD1193" s="22"/>
      <c r="UHE1193" s="22"/>
      <c r="UHF1193" s="22"/>
      <c r="UHG1193" s="22"/>
      <c r="UHH1193" s="22"/>
      <c r="UHI1193" s="22"/>
      <c r="UHJ1193" s="22"/>
      <c r="UHK1193" s="22"/>
      <c r="UHL1193" s="22"/>
      <c r="UHM1193" s="22"/>
      <c r="UHN1193" s="22"/>
      <c r="UHO1193" s="22"/>
      <c r="UHP1193" s="22"/>
      <c r="UHQ1193" s="22"/>
      <c r="UHR1193" s="22"/>
      <c r="UHS1193" s="22"/>
      <c r="UHT1193" s="22"/>
      <c r="UHU1193" s="22"/>
      <c r="UHV1193" s="22"/>
      <c r="UHW1193" s="22"/>
      <c r="UHX1193" s="22"/>
      <c r="UHY1193" s="22"/>
      <c r="UHZ1193" s="22"/>
      <c r="UIA1193" s="22"/>
      <c r="UIB1193" s="22"/>
      <c r="UIC1193" s="22"/>
      <c r="UID1193" s="22"/>
      <c r="UIE1193" s="22"/>
      <c r="UIF1193" s="22"/>
      <c r="UIG1193" s="22"/>
      <c r="UIH1193" s="22"/>
      <c r="UII1193" s="22"/>
      <c r="UIJ1193" s="22"/>
      <c r="UIK1193" s="22"/>
      <c r="UIL1193" s="22"/>
      <c r="UIM1193" s="22"/>
      <c r="UIN1193" s="22"/>
      <c r="UIO1193" s="22"/>
      <c r="UIP1193" s="22"/>
      <c r="UIQ1193" s="22"/>
      <c r="UIR1193" s="22"/>
      <c r="UIS1193" s="22"/>
      <c r="UIT1193" s="22"/>
      <c r="UIU1193" s="22"/>
      <c r="UIV1193" s="22"/>
      <c r="UIW1193" s="22"/>
      <c r="UIX1193" s="22"/>
      <c r="UIY1193" s="22"/>
      <c r="UIZ1193" s="22"/>
      <c r="UJA1193" s="22"/>
      <c r="UJB1193" s="22"/>
      <c r="UJC1193" s="22"/>
      <c r="UJD1193" s="22"/>
      <c r="UJE1193" s="22"/>
      <c r="UJF1193" s="22"/>
      <c r="UJG1193" s="22"/>
      <c r="UJH1193" s="22"/>
      <c r="UJI1193" s="22"/>
      <c r="UJJ1193" s="22"/>
      <c r="UJK1193" s="22"/>
      <c r="UJL1193" s="22"/>
      <c r="UJM1193" s="22"/>
      <c r="UJN1193" s="22"/>
      <c r="UJO1193" s="22"/>
      <c r="UJP1193" s="22"/>
      <c r="UJQ1193" s="22"/>
      <c r="UJR1193" s="22"/>
      <c r="UJS1193" s="22"/>
      <c r="UJT1193" s="22"/>
      <c r="UJU1193" s="22"/>
      <c r="UJV1193" s="22"/>
      <c r="UJW1193" s="22"/>
      <c r="UJX1193" s="22"/>
      <c r="UJY1193" s="22"/>
      <c r="UJZ1193" s="22"/>
      <c r="UKA1193" s="22"/>
      <c r="UKB1193" s="22"/>
      <c r="UKC1193" s="22"/>
      <c r="UKD1193" s="22"/>
      <c r="UKE1193" s="22"/>
      <c r="UKF1193" s="22"/>
      <c r="UKG1193" s="22"/>
      <c r="UKH1193" s="22"/>
      <c r="UKI1193" s="22"/>
      <c r="UKJ1193" s="22"/>
      <c r="UKK1193" s="22"/>
      <c r="UKL1193" s="22"/>
      <c r="UKM1193" s="22"/>
      <c r="UKN1193" s="22"/>
      <c r="UKO1193" s="22"/>
      <c r="UKP1193" s="22"/>
      <c r="UKQ1193" s="22"/>
      <c r="UKR1193" s="22"/>
      <c r="UKS1193" s="22"/>
      <c r="UKT1193" s="22"/>
      <c r="UKU1193" s="22"/>
      <c r="UKV1193" s="22"/>
      <c r="UKW1193" s="22"/>
      <c r="UKX1193" s="22"/>
      <c r="UKY1193" s="22"/>
      <c r="UKZ1193" s="22"/>
      <c r="ULA1193" s="22"/>
      <c r="ULB1193" s="22"/>
      <c r="ULC1193" s="22"/>
      <c r="ULD1193" s="22"/>
      <c r="ULE1193" s="22"/>
      <c r="ULF1193" s="22"/>
      <c r="ULG1193" s="22"/>
      <c r="ULH1193" s="22"/>
      <c r="ULI1193" s="22"/>
      <c r="ULJ1193" s="22"/>
      <c r="ULK1193" s="22"/>
      <c r="ULL1193" s="22"/>
      <c r="ULM1193" s="22"/>
      <c r="ULN1193" s="22"/>
      <c r="ULO1193" s="22"/>
      <c r="ULP1193" s="22"/>
      <c r="ULQ1193" s="22"/>
      <c r="ULR1193" s="22"/>
      <c r="ULS1193" s="22"/>
      <c r="ULT1193" s="22"/>
      <c r="ULU1193" s="22"/>
      <c r="ULV1193" s="22"/>
      <c r="ULW1193" s="22"/>
      <c r="ULX1193" s="22"/>
      <c r="ULY1193" s="22"/>
      <c r="ULZ1193" s="22"/>
      <c r="UMA1193" s="22"/>
      <c r="UMB1193" s="22"/>
      <c r="UMC1193" s="22"/>
      <c r="UMD1193" s="22"/>
      <c r="UME1193" s="22"/>
      <c r="UMF1193" s="22"/>
      <c r="UMG1193" s="22"/>
      <c r="UMH1193" s="22"/>
      <c r="UMI1193" s="22"/>
      <c r="UMJ1193" s="22"/>
      <c r="UMK1193" s="22"/>
      <c r="UML1193" s="22"/>
      <c r="UMM1193" s="22"/>
      <c r="UMN1193" s="22"/>
      <c r="UMO1193" s="22"/>
      <c r="UMP1193" s="22"/>
      <c r="UMQ1193" s="22"/>
      <c r="UMR1193" s="22"/>
      <c r="UMS1193" s="22"/>
      <c r="UMT1193" s="22"/>
      <c r="UMU1193" s="22"/>
      <c r="UMV1193" s="22"/>
      <c r="UMW1193" s="22"/>
      <c r="UMX1193" s="22"/>
      <c r="UMY1193" s="22"/>
      <c r="UMZ1193" s="22"/>
      <c r="UNA1193" s="22"/>
      <c r="UNB1193" s="22"/>
      <c r="UNC1193" s="22"/>
      <c r="UND1193" s="22"/>
      <c r="UNE1193" s="22"/>
      <c r="UNF1193" s="22"/>
      <c r="UNG1193" s="22"/>
      <c r="UNH1193" s="22"/>
      <c r="UNI1193" s="22"/>
      <c r="UNJ1193" s="22"/>
      <c r="UNK1193" s="22"/>
      <c r="UNL1193" s="22"/>
      <c r="UNM1193" s="22"/>
      <c r="UNN1193" s="22"/>
      <c r="UNO1193" s="22"/>
      <c r="UNP1193" s="22"/>
      <c r="UNQ1193" s="22"/>
      <c r="UNR1193" s="22"/>
      <c r="UNS1193" s="22"/>
      <c r="UNT1193" s="22"/>
      <c r="UNU1193" s="22"/>
      <c r="UNV1193" s="22"/>
      <c r="UNW1193" s="22"/>
      <c r="UNX1193" s="22"/>
      <c r="UNY1193" s="22"/>
      <c r="UNZ1193" s="22"/>
      <c r="UOA1193" s="22"/>
      <c r="UOB1193" s="22"/>
      <c r="UOC1193" s="22"/>
      <c r="UOD1193" s="22"/>
      <c r="UOE1193" s="22"/>
      <c r="UOF1193" s="22"/>
      <c r="UOG1193" s="22"/>
      <c r="UOH1193" s="22"/>
      <c r="UOI1193" s="22"/>
      <c r="UOJ1193" s="22"/>
      <c r="UOK1193" s="22"/>
      <c r="UOL1193" s="22"/>
      <c r="UOM1193" s="22"/>
      <c r="UON1193" s="22"/>
      <c r="UOO1193" s="22"/>
      <c r="UOP1193" s="22"/>
      <c r="UOQ1193" s="22"/>
      <c r="UOR1193" s="22"/>
      <c r="UOS1193" s="22"/>
      <c r="UOT1193" s="22"/>
      <c r="UOU1193" s="22"/>
      <c r="UOV1193" s="22"/>
      <c r="UOW1193" s="22"/>
      <c r="UOX1193" s="22"/>
      <c r="UOY1193" s="22"/>
      <c r="UOZ1193" s="22"/>
      <c r="UPA1193" s="22"/>
      <c r="UPB1193" s="22"/>
      <c r="UPC1193" s="22"/>
      <c r="UPD1193" s="22"/>
      <c r="UPE1193" s="22"/>
      <c r="UPF1193" s="22"/>
      <c r="UPG1193" s="22"/>
      <c r="UPH1193" s="22"/>
      <c r="UPI1193" s="22"/>
      <c r="UPJ1193" s="22"/>
      <c r="UPK1193" s="22"/>
      <c r="UPL1193" s="22"/>
      <c r="UPM1193" s="22"/>
      <c r="UPN1193" s="22"/>
      <c r="UPO1193" s="22"/>
      <c r="UPP1193" s="22"/>
      <c r="UPQ1193" s="22"/>
      <c r="UPR1193" s="22"/>
      <c r="UPS1193" s="22"/>
      <c r="UPT1193" s="22"/>
      <c r="UPU1193" s="22"/>
      <c r="UPV1193" s="22"/>
      <c r="UPW1193" s="22"/>
      <c r="UPX1193" s="22"/>
      <c r="UPY1193" s="22"/>
      <c r="UPZ1193" s="22"/>
      <c r="UQA1193" s="22"/>
      <c r="UQB1193" s="22"/>
      <c r="UQC1193" s="22"/>
      <c r="UQD1193" s="22"/>
      <c r="UQE1193" s="22"/>
      <c r="UQF1193" s="22"/>
      <c r="UQG1193" s="22"/>
      <c r="UQH1193" s="22"/>
      <c r="UQI1193" s="22"/>
      <c r="UQJ1193" s="22"/>
      <c r="UQK1193" s="22"/>
      <c r="UQL1193" s="22"/>
      <c r="UQM1193" s="22"/>
      <c r="UQN1193" s="22"/>
      <c r="UQO1193" s="22"/>
      <c r="UQP1193" s="22"/>
      <c r="UQQ1193" s="22"/>
      <c r="UQR1193" s="22"/>
      <c r="UQS1193" s="22"/>
      <c r="UQT1193" s="22"/>
      <c r="UQU1193" s="22"/>
      <c r="UQV1193" s="22"/>
      <c r="UQW1193" s="22"/>
      <c r="UQX1193" s="22"/>
      <c r="UQY1193" s="22"/>
      <c r="UQZ1193" s="22"/>
      <c r="URA1193" s="22"/>
      <c r="URB1193" s="22"/>
      <c r="URC1193" s="22"/>
      <c r="URD1193" s="22"/>
      <c r="URE1193" s="22"/>
      <c r="URF1193" s="22"/>
      <c r="URG1193" s="22"/>
      <c r="URH1193" s="22"/>
      <c r="URI1193" s="22"/>
      <c r="URJ1193" s="22"/>
      <c r="URK1193" s="22"/>
      <c r="URL1193" s="22"/>
      <c r="URM1193" s="22"/>
      <c r="URN1193" s="22"/>
      <c r="URO1193" s="22"/>
      <c r="URP1193" s="22"/>
      <c r="URQ1193" s="22"/>
      <c r="URR1193" s="22"/>
      <c r="URS1193" s="22"/>
      <c r="URT1193" s="22"/>
      <c r="URU1193" s="22"/>
      <c r="URV1193" s="22"/>
      <c r="URW1193" s="22"/>
      <c r="URX1193" s="22"/>
      <c r="URY1193" s="22"/>
      <c r="URZ1193" s="22"/>
      <c r="USA1193" s="22"/>
      <c r="USB1193" s="22"/>
      <c r="USC1193" s="22"/>
      <c r="USD1193" s="22"/>
      <c r="USE1193" s="22"/>
      <c r="USF1193" s="22"/>
      <c r="USG1193" s="22"/>
      <c r="USH1193" s="22"/>
      <c r="USI1193" s="22"/>
      <c r="USJ1193" s="22"/>
      <c r="USK1193" s="22"/>
      <c r="USL1193" s="22"/>
      <c r="USM1193" s="22"/>
      <c r="USN1193" s="22"/>
      <c r="USO1193" s="22"/>
      <c r="USP1193" s="22"/>
      <c r="USQ1193" s="22"/>
      <c r="USR1193" s="22"/>
      <c r="USS1193" s="22"/>
      <c r="UST1193" s="22"/>
      <c r="USU1193" s="22"/>
      <c r="USV1193" s="22"/>
      <c r="USW1193" s="22"/>
      <c r="USX1193" s="22"/>
      <c r="USY1193" s="22"/>
      <c r="USZ1193" s="22"/>
      <c r="UTA1193" s="22"/>
      <c r="UTB1193" s="22"/>
      <c r="UTC1193" s="22"/>
      <c r="UTD1193" s="22"/>
      <c r="UTE1193" s="22"/>
      <c r="UTF1193" s="22"/>
      <c r="UTG1193" s="22"/>
      <c r="UTH1193" s="22"/>
      <c r="UTI1193" s="22"/>
      <c r="UTJ1193" s="22"/>
      <c r="UTK1193" s="22"/>
      <c r="UTL1193" s="22"/>
      <c r="UTM1193" s="22"/>
      <c r="UTN1193" s="22"/>
      <c r="UTO1193" s="22"/>
      <c r="UTP1193" s="22"/>
      <c r="UTQ1193" s="22"/>
      <c r="UTR1193" s="22"/>
      <c r="UTS1193" s="22"/>
      <c r="UTT1193" s="22"/>
      <c r="UTU1193" s="22"/>
      <c r="UTV1193" s="22"/>
      <c r="UTW1193" s="22"/>
      <c r="UTX1193" s="22"/>
      <c r="UTY1193" s="22"/>
      <c r="UTZ1193" s="22"/>
      <c r="UUA1193" s="22"/>
      <c r="UUB1193" s="22"/>
      <c r="UUC1193" s="22"/>
      <c r="UUD1193" s="22"/>
      <c r="UUE1193" s="22"/>
      <c r="UUF1193" s="22"/>
      <c r="UUG1193" s="22"/>
      <c r="UUH1193" s="22"/>
      <c r="UUI1193" s="22"/>
      <c r="UUJ1193" s="22"/>
      <c r="UUK1193" s="22"/>
      <c r="UUL1193" s="22"/>
      <c r="UUM1193" s="22"/>
      <c r="UUN1193" s="22"/>
      <c r="UUO1193" s="22"/>
      <c r="UUP1193" s="22"/>
      <c r="UUQ1193" s="22"/>
      <c r="UUR1193" s="22"/>
      <c r="UUS1193" s="22"/>
      <c r="UUT1193" s="22"/>
      <c r="UUU1193" s="22"/>
      <c r="UUV1193" s="22"/>
      <c r="UUW1193" s="22"/>
      <c r="UUX1193" s="22"/>
      <c r="UUY1193" s="22"/>
      <c r="UUZ1193" s="22"/>
      <c r="UVA1193" s="22"/>
      <c r="UVB1193" s="22"/>
      <c r="UVC1193" s="22"/>
      <c r="UVD1193" s="22"/>
      <c r="UVE1193" s="22"/>
      <c r="UVF1193" s="22"/>
      <c r="UVG1193" s="22"/>
      <c r="UVH1193" s="22"/>
      <c r="UVI1193" s="22"/>
      <c r="UVJ1193" s="22"/>
      <c r="UVK1193" s="22"/>
      <c r="UVL1193" s="22"/>
      <c r="UVM1193" s="22"/>
      <c r="UVN1193" s="22"/>
      <c r="UVO1193" s="22"/>
      <c r="UVP1193" s="22"/>
      <c r="UVQ1193" s="22"/>
      <c r="UVR1193" s="22"/>
      <c r="UVS1193" s="22"/>
      <c r="UVT1193" s="22"/>
      <c r="UVU1193" s="22"/>
      <c r="UVV1193" s="22"/>
      <c r="UVW1193" s="22"/>
      <c r="UVX1193" s="22"/>
      <c r="UVY1193" s="22"/>
      <c r="UVZ1193" s="22"/>
      <c r="UWA1193" s="22"/>
      <c r="UWB1193" s="22"/>
      <c r="UWC1193" s="22"/>
      <c r="UWD1193" s="22"/>
      <c r="UWE1193" s="22"/>
      <c r="UWF1193" s="22"/>
      <c r="UWG1193" s="22"/>
      <c r="UWH1193" s="22"/>
      <c r="UWI1193" s="22"/>
      <c r="UWJ1193" s="22"/>
      <c r="UWK1193" s="22"/>
      <c r="UWL1193" s="22"/>
      <c r="UWM1193" s="22"/>
      <c r="UWN1193" s="22"/>
      <c r="UWO1193" s="22"/>
      <c r="UWP1193" s="22"/>
      <c r="UWQ1193" s="22"/>
      <c r="UWR1193" s="22"/>
      <c r="UWS1193" s="22"/>
      <c r="UWT1193" s="22"/>
      <c r="UWU1193" s="22"/>
      <c r="UWV1193" s="22"/>
      <c r="UWW1193" s="22"/>
      <c r="UWX1193" s="22"/>
      <c r="UWY1193" s="22"/>
      <c r="UWZ1193" s="22"/>
      <c r="UXA1193" s="22"/>
      <c r="UXB1193" s="22"/>
      <c r="UXC1193" s="22"/>
      <c r="UXD1193" s="22"/>
      <c r="UXE1193" s="22"/>
      <c r="UXF1193" s="22"/>
      <c r="UXG1193" s="22"/>
      <c r="UXH1193" s="22"/>
      <c r="UXI1193" s="22"/>
      <c r="UXJ1193" s="22"/>
      <c r="UXK1193" s="22"/>
      <c r="UXL1193" s="22"/>
      <c r="UXM1193" s="22"/>
      <c r="UXN1193" s="22"/>
      <c r="UXO1193" s="22"/>
      <c r="UXP1193" s="22"/>
      <c r="UXQ1193" s="22"/>
      <c r="UXR1193" s="22"/>
      <c r="UXS1193" s="22"/>
      <c r="UXT1193" s="22"/>
      <c r="UXU1193" s="22"/>
      <c r="UXV1193" s="22"/>
      <c r="UXW1193" s="22"/>
      <c r="UXX1193" s="22"/>
      <c r="UXY1193" s="22"/>
      <c r="UXZ1193" s="22"/>
      <c r="UYA1193" s="22"/>
      <c r="UYB1193" s="22"/>
      <c r="UYC1193" s="22"/>
      <c r="UYD1193" s="22"/>
      <c r="UYE1193" s="22"/>
      <c r="UYF1193" s="22"/>
      <c r="UYG1193" s="22"/>
      <c r="UYH1193" s="22"/>
      <c r="UYI1193" s="22"/>
      <c r="UYJ1193" s="22"/>
      <c r="UYK1193" s="22"/>
      <c r="UYL1193" s="22"/>
      <c r="UYM1193" s="22"/>
      <c r="UYN1193" s="22"/>
      <c r="UYO1193" s="22"/>
      <c r="UYP1193" s="22"/>
      <c r="UYQ1193" s="22"/>
      <c r="UYR1193" s="22"/>
      <c r="UYS1193" s="22"/>
      <c r="UYT1193" s="22"/>
      <c r="UYU1193" s="22"/>
      <c r="UYV1193" s="22"/>
      <c r="UYW1193" s="22"/>
      <c r="UYX1193" s="22"/>
      <c r="UYY1193" s="22"/>
      <c r="UYZ1193" s="22"/>
      <c r="UZA1193" s="22"/>
      <c r="UZB1193" s="22"/>
      <c r="UZC1193" s="22"/>
      <c r="UZD1193" s="22"/>
      <c r="UZE1193" s="22"/>
      <c r="UZF1193" s="22"/>
      <c r="UZG1193" s="22"/>
      <c r="UZH1193" s="22"/>
      <c r="UZI1193" s="22"/>
      <c r="UZJ1193" s="22"/>
      <c r="UZK1193" s="22"/>
      <c r="UZL1193" s="22"/>
      <c r="UZM1193" s="22"/>
      <c r="UZN1193" s="22"/>
      <c r="UZO1193" s="22"/>
      <c r="UZP1193" s="22"/>
      <c r="UZQ1193" s="22"/>
      <c r="UZR1193" s="22"/>
      <c r="UZS1193" s="22"/>
      <c r="UZT1193" s="22"/>
      <c r="UZU1193" s="22"/>
      <c r="UZV1193" s="22"/>
      <c r="UZW1193" s="22"/>
      <c r="UZX1193" s="22"/>
      <c r="UZY1193" s="22"/>
      <c r="UZZ1193" s="22"/>
      <c r="VAA1193" s="22"/>
      <c r="VAB1193" s="22"/>
      <c r="VAC1193" s="22"/>
      <c r="VAD1193" s="22"/>
      <c r="VAE1193" s="22"/>
      <c r="VAF1193" s="22"/>
      <c r="VAG1193" s="22"/>
      <c r="VAH1193" s="22"/>
      <c r="VAI1193" s="22"/>
      <c r="VAJ1193" s="22"/>
      <c r="VAK1193" s="22"/>
      <c r="VAL1193" s="22"/>
      <c r="VAM1193" s="22"/>
      <c r="VAN1193" s="22"/>
      <c r="VAO1193" s="22"/>
      <c r="VAP1193" s="22"/>
      <c r="VAQ1193" s="22"/>
      <c r="VAR1193" s="22"/>
      <c r="VAS1193" s="22"/>
      <c r="VAT1193" s="22"/>
      <c r="VAU1193" s="22"/>
      <c r="VAV1193" s="22"/>
      <c r="VAW1193" s="22"/>
      <c r="VAX1193" s="22"/>
      <c r="VAY1193" s="22"/>
      <c r="VAZ1193" s="22"/>
      <c r="VBA1193" s="22"/>
      <c r="VBB1193" s="22"/>
      <c r="VBC1193" s="22"/>
      <c r="VBD1193" s="22"/>
      <c r="VBE1193" s="22"/>
      <c r="VBF1193" s="22"/>
      <c r="VBG1193" s="22"/>
      <c r="VBH1193" s="22"/>
      <c r="VBI1193" s="22"/>
      <c r="VBJ1193" s="22"/>
      <c r="VBK1193" s="22"/>
      <c r="VBL1193" s="22"/>
      <c r="VBM1193" s="22"/>
      <c r="VBN1193" s="22"/>
      <c r="VBO1193" s="22"/>
      <c r="VBP1193" s="22"/>
      <c r="VBQ1193" s="22"/>
      <c r="VBR1193" s="22"/>
      <c r="VBS1193" s="22"/>
      <c r="VBT1193" s="22"/>
      <c r="VBU1193" s="22"/>
      <c r="VBV1193" s="22"/>
      <c r="VBW1193" s="22"/>
      <c r="VBX1193" s="22"/>
      <c r="VBY1193" s="22"/>
      <c r="VBZ1193" s="22"/>
      <c r="VCA1193" s="22"/>
      <c r="VCB1193" s="22"/>
      <c r="VCC1193" s="22"/>
      <c r="VCD1193" s="22"/>
      <c r="VCE1193" s="22"/>
      <c r="VCF1193" s="22"/>
      <c r="VCG1193" s="22"/>
      <c r="VCH1193" s="22"/>
      <c r="VCI1193" s="22"/>
      <c r="VCJ1193" s="22"/>
      <c r="VCK1193" s="22"/>
      <c r="VCL1193" s="22"/>
      <c r="VCM1193" s="22"/>
      <c r="VCN1193" s="22"/>
      <c r="VCO1193" s="22"/>
      <c r="VCP1193" s="22"/>
      <c r="VCQ1193" s="22"/>
      <c r="VCR1193" s="22"/>
      <c r="VCS1193" s="22"/>
      <c r="VCT1193" s="22"/>
      <c r="VCU1193" s="22"/>
      <c r="VCV1193" s="22"/>
      <c r="VCW1193" s="22"/>
      <c r="VCX1193" s="22"/>
      <c r="VCY1193" s="22"/>
      <c r="VCZ1193" s="22"/>
      <c r="VDA1193" s="22"/>
      <c r="VDB1193" s="22"/>
      <c r="VDC1193" s="22"/>
      <c r="VDD1193" s="22"/>
      <c r="VDE1193" s="22"/>
      <c r="VDF1193" s="22"/>
      <c r="VDG1193" s="22"/>
      <c r="VDH1193" s="22"/>
      <c r="VDI1193" s="22"/>
      <c r="VDJ1193" s="22"/>
      <c r="VDK1193" s="22"/>
      <c r="VDL1193" s="22"/>
      <c r="VDM1193" s="22"/>
      <c r="VDN1193" s="22"/>
      <c r="VDO1193" s="22"/>
      <c r="VDP1193" s="22"/>
      <c r="VDQ1193" s="22"/>
      <c r="VDR1193" s="22"/>
      <c r="VDS1193" s="22"/>
      <c r="VDT1193" s="22"/>
      <c r="VDU1193" s="22"/>
      <c r="VDV1193" s="22"/>
      <c r="VDW1193" s="22"/>
      <c r="VDX1193" s="22"/>
      <c r="VDY1193" s="22"/>
      <c r="VDZ1193" s="22"/>
      <c r="VEA1193" s="22"/>
      <c r="VEB1193" s="22"/>
      <c r="VEC1193" s="22"/>
      <c r="VED1193" s="22"/>
      <c r="VEE1193" s="22"/>
      <c r="VEF1193" s="22"/>
      <c r="VEG1193" s="22"/>
      <c r="VEH1193" s="22"/>
      <c r="VEI1193" s="22"/>
      <c r="VEJ1193" s="22"/>
      <c r="VEK1193" s="22"/>
      <c r="VEL1193" s="22"/>
      <c r="VEM1193" s="22"/>
      <c r="VEN1193" s="22"/>
      <c r="VEO1193" s="22"/>
      <c r="VEP1193" s="22"/>
      <c r="VEQ1193" s="22"/>
      <c r="VER1193" s="22"/>
      <c r="VES1193" s="22"/>
      <c r="VET1193" s="22"/>
      <c r="VEU1193" s="22"/>
      <c r="VEV1193" s="22"/>
      <c r="VEW1193" s="22"/>
      <c r="VEX1193" s="22"/>
      <c r="VEY1193" s="22"/>
      <c r="VEZ1193" s="22"/>
      <c r="VFA1193" s="22"/>
      <c r="VFB1193" s="22"/>
      <c r="VFC1193" s="22"/>
      <c r="VFD1193" s="22"/>
      <c r="VFE1193" s="22"/>
      <c r="VFF1193" s="22"/>
      <c r="VFG1193" s="22"/>
      <c r="VFH1193" s="22"/>
      <c r="VFI1193" s="22"/>
      <c r="VFJ1193" s="22"/>
      <c r="VFK1193" s="22"/>
      <c r="VFL1193" s="22"/>
      <c r="VFM1193" s="22"/>
      <c r="VFN1193" s="22"/>
      <c r="VFO1193" s="22"/>
      <c r="VFP1193" s="22"/>
      <c r="VFQ1193" s="22"/>
      <c r="VFR1193" s="22"/>
      <c r="VFS1193" s="22"/>
      <c r="VFT1193" s="22"/>
      <c r="VFU1193" s="22"/>
      <c r="VFV1193" s="22"/>
      <c r="VFW1193" s="22"/>
      <c r="VFX1193" s="22"/>
      <c r="VFY1193" s="22"/>
      <c r="VFZ1193" s="22"/>
      <c r="VGA1193" s="22"/>
      <c r="VGB1193" s="22"/>
      <c r="VGC1193" s="22"/>
      <c r="VGD1193" s="22"/>
      <c r="VGE1193" s="22"/>
      <c r="VGF1193" s="22"/>
      <c r="VGG1193" s="22"/>
      <c r="VGH1193" s="22"/>
      <c r="VGI1193" s="22"/>
      <c r="VGJ1193" s="22"/>
      <c r="VGK1193" s="22"/>
      <c r="VGL1193" s="22"/>
      <c r="VGM1193" s="22"/>
      <c r="VGN1193" s="22"/>
      <c r="VGO1193" s="22"/>
      <c r="VGP1193" s="22"/>
      <c r="VGQ1193" s="22"/>
      <c r="VGR1193" s="22"/>
      <c r="VGS1193" s="22"/>
      <c r="VGT1193" s="22"/>
      <c r="VGU1193" s="22"/>
      <c r="VGV1193" s="22"/>
      <c r="VGW1193" s="22"/>
      <c r="VGX1193" s="22"/>
      <c r="VGY1193" s="22"/>
      <c r="VGZ1193" s="22"/>
      <c r="VHA1193" s="22"/>
      <c r="VHB1193" s="22"/>
      <c r="VHC1193" s="22"/>
      <c r="VHD1193" s="22"/>
      <c r="VHE1193" s="22"/>
      <c r="VHF1193" s="22"/>
      <c r="VHG1193" s="22"/>
      <c r="VHH1193" s="22"/>
      <c r="VHI1193" s="22"/>
      <c r="VHJ1193" s="22"/>
      <c r="VHK1193" s="22"/>
      <c r="VHL1193" s="22"/>
      <c r="VHM1193" s="22"/>
      <c r="VHN1193" s="22"/>
      <c r="VHO1193" s="22"/>
      <c r="VHP1193" s="22"/>
      <c r="VHQ1193" s="22"/>
      <c r="VHR1193" s="22"/>
      <c r="VHS1193" s="22"/>
      <c r="VHT1193" s="22"/>
      <c r="VHU1193" s="22"/>
      <c r="VHV1193" s="22"/>
      <c r="VHW1193" s="22"/>
      <c r="VHX1193" s="22"/>
      <c r="VHY1193" s="22"/>
      <c r="VHZ1193" s="22"/>
      <c r="VIA1193" s="22"/>
      <c r="VIB1193" s="22"/>
      <c r="VIC1193" s="22"/>
      <c r="VID1193" s="22"/>
      <c r="VIE1193" s="22"/>
      <c r="VIF1193" s="22"/>
      <c r="VIG1193" s="22"/>
      <c r="VIH1193" s="22"/>
      <c r="VII1193" s="22"/>
      <c r="VIJ1193" s="22"/>
      <c r="VIK1193" s="22"/>
      <c r="VIL1193" s="22"/>
      <c r="VIM1193" s="22"/>
      <c r="VIN1193" s="22"/>
      <c r="VIO1193" s="22"/>
      <c r="VIP1193" s="22"/>
      <c r="VIQ1193" s="22"/>
      <c r="VIR1193" s="22"/>
      <c r="VIS1193" s="22"/>
      <c r="VIT1193" s="22"/>
      <c r="VIU1193" s="22"/>
      <c r="VIV1193" s="22"/>
      <c r="VIW1193" s="22"/>
      <c r="VIX1193" s="22"/>
      <c r="VIY1193" s="22"/>
      <c r="VIZ1193" s="22"/>
      <c r="VJA1193" s="22"/>
      <c r="VJB1193" s="22"/>
      <c r="VJC1193" s="22"/>
      <c r="VJD1193" s="22"/>
      <c r="VJE1193" s="22"/>
      <c r="VJF1193" s="22"/>
      <c r="VJG1193" s="22"/>
      <c r="VJH1193" s="22"/>
      <c r="VJI1193" s="22"/>
      <c r="VJJ1193" s="22"/>
      <c r="VJK1193" s="22"/>
      <c r="VJL1193" s="22"/>
      <c r="VJM1193" s="22"/>
      <c r="VJN1193" s="22"/>
      <c r="VJO1193" s="22"/>
      <c r="VJP1193" s="22"/>
      <c r="VJQ1193" s="22"/>
      <c r="VJR1193" s="22"/>
      <c r="VJS1193" s="22"/>
      <c r="VJT1193" s="22"/>
      <c r="VJU1193" s="22"/>
      <c r="VJV1193" s="22"/>
      <c r="VJW1193" s="22"/>
      <c r="VJX1193" s="22"/>
      <c r="VJY1193" s="22"/>
      <c r="VJZ1193" s="22"/>
      <c r="VKA1193" s="22"/>
      <c r="VKB1193" s="22"/>
      <c r="VKC1193" s="22"/>
      <c r="VKD1193" s="22"/>
      <c r="VKE1193" s="22"/>
      <c r="VKF1193" s="22"/>
      <c r="VKG1193" s="22"/>
      <c r="VKH1193" s="22"/>
      <c r="VKI1193" s="22"/>
      <c r="VKJ1193" s="22"/>
      <c r="VKK1193" s="22"/>
      <c r="VKL1193" s="22"/>
      <c r="VKM1193" s="22"/>
      <c r="VKN1193" s="22"/>
      <c r="VKO1193" s="22"/>
      <c r="VKP1193" s="22"/>
      <c r="VKQ1193" s="22"/>
      <c r="VKR1193" s="22"/>
      <c r="VKS1193" s="22"/>
      <c r="VKT1193" s="22"/>
      <c r="VKU1193" s="22"/>
      <c r="VKV1193" s="22"/>
      <c r="VKW1193" s="22"/>
      <c r="VKX1193" s="22"/>
      <c r="VKY1193" s="22"/>
      <c r="VKZ1193" s="22"/>
      <c r="VLA1193" s="22"/>
      <c r="VLB1193" s="22"/>
      <c r="VLC1193" s="22"/>
      <c r="VLD1193" s="22"/>
      <c r="VLE1193" s="22"/>
      <c r="VLF1193" s="22"/>
      <c r="VLG1193" s="22"/>
      <c r="VLH1193" s="22"/>
      <c r="VLI1193" s="22"/>
      <c r="VLJ1193" s="22"/>
      <c r="VLK1193" s="22"/>
      <c r="VLL1193" s="22"/>
      <c r="VLM1193" s="22"/>
      <c r="VLN1193" s="22"/>
      <c r="VLO1193" s="22"/>
      <c r="VLP1193" s="22"/>
      <c r="VLQ1193" s="22"/>
      <c r="VLR1193" s="22"/>
      <c r="VLS1193" s="22"/>
      <c r="VLT1193" s="22"/>
      <c r="VLU1193" s="22"/>
      <c r="VLV1193" s="22"/>
      <c r="VLW1193" s="22"/>
      <c r="VLX1193" s="22"/>
      <c r="VLY1193" s="22"/>
      <c r="VLZ1193" s="22"/>
      <c r="VMA1193" s="22"/>
      <c r="VMB1193" s="22"/>
      <c r="VMC1193" s="22"/>
      <c r="VMD1193" s="22"/>
      <c r="VME1193" s="22"/>
      <c r="VMF1193" s="22"/>
      <c r="VMG1193" s="22"/>
      <c r="VMH1193" s="22"/>
      <c r="VMI1193" s="22"/>
      <c r="VMJ1193" s="22"/>
      <c r="VMK1193" s="22"/>
      <c r="VML1193" s="22"/>
      <c r="VMM1193" s="22"/>
      <c r="VMN1193" s="22"/>
      <c r="VMO1193" s="22"/>
      <c r="VMP1193" s="22"/>
      <c r="VMQ1193" s="22"/>
      <c r="VMR1193" s="22"/>
      <c r="VMS1193" s="22"/>
      <c r="VMT1193" s="22"/>
      <c r="VMU1193" s="22"/>
      <c r="VMV1193" s="22"/>
      <c r="VMW1193" s="22"/>
      <c r="VMX1193" s="22"/>
      <c r="VMY1193" s="22"/>
      <c r="VMZ1193" s="22"/>
      <c r="VNA1193" s="22"/>
      <c r="VNB1193" s="22"/>
      <c r="VNC1193" s="22"/>
      <c r="VND1193" s="22"/>
      <c r="VNE1193" s="22"/>
      <c r="VNF1193" s="22"/>
      <c r="VNG1193" s="22"/>
      <c r="VNH1193" s="22"/>
      <c r="VNI1193" s="22"/>
      <c r="VNJ1193" s="22"/>
      <c r="VNK1193" s="22"/>
      <c r="VNL1193" s="22"/>
      <c r="VNM1193" s="22"/>
      <c r="VNN1193" s="22"/>
      <c r="VNO1193" s="22"/>
      <c r="VNP1193" s="22"/>
      <c r="VNQ1193" s="22"/>
      <c r="VNR1193" s="22"/>
      <c r="VNS1193" s="22"/>
      <c r="VNT1193" s="22"/>
      <c r="VNU1193" s="22"/>
      <c r="VNV1193" s="22"/>
      <c r="VNW1193" s="22"/>
      <c r="VNX1193" s="22"/>
      <c r="VNY1193" s="22"/>
      <c r="VNZ1193" s="22"/>
      <c r="VOA1193" s="22"/>
      <c r="VOB1193" s="22"/>
      <c r="VOC1193" s="22"/>
      <c r="VOD1193" s="22"/>
      <c r="VOE1193" s="22"/>
      <c r="VOF1193" s="22"/>
      <c r="VOG1193" s="22"/>
      <c r="VOH1193" s="22"/>
      <c r="VOI1193" s="22"/>
      <c r="VOJ1193" s="22"/>
      <c r="VOK1193" s="22"/>
      <c r="VOL1193" s="22"/>
      <c r="VOM1193" s="22"/>
      <c r="VON1193" s="22"/>
      <c r="VOO1193" s="22"/>
      <c r="VOP1193" s="22"/>
      <c r="VOQ1193" s="22"/>
      <c r="VOR1193" s="22"/>
      <c r="VOS1193" s="22"/>
      <c r="VOT1193" s="22"/>
      <c r="VOU1193" s="22"/>
      <c r="VOV1193" s="22"/>
      <c r="VOW1193" s="22"/>
      <c r="VOX1193" s="22"/>
      <c r="VOY1193" s="22"/>
      <c r="VOZ1193" s="22"/>
      <c r="VPA1193" s="22"/>
      <c r="VPB1193" s="22"/>
      <c r="VPC1193" s="22"/>
      <c r="VPD1193" s="22"/>
      <c r="VPE1193" s="22"/>
      <c r="VPF1193" s="22"/>
      <c r="VPG1193" s="22"/>
      <c r="VPH1193" s="22"/>
      <c r="VPI1193" s="22"/>
      <c r="VPJ1193" s="22"/>
      <c r="VPK1193" s="22"/>
      <c r="VPL1193" s="22"/>
      <c r="VPM1193" s="22"/>
      <c r="VPN1193" s="22"/>
      <c r="VPO1193" s="22"/>
      <c r="VPP1193" s="22"/>
      <c r="VPQ1193" s="22"/>
      <c r="VPR1193" s="22"/>
      <c r="VPS1193" s="22"/>
      <c r="VPT1193" s="22"/>
      <c r="VPU1193" s="22"/>
      <c r="VPV1193" s="22"/>
      <c r="VPW1193" s="22"/>
      <c r="VPX1193" s="22"/>
      <c r="VPY1193" s="22"/>
      <c r="VPZ1193" s="22"/>
      <c r="VQA1193" s="22"/>
      <c r="VQB1193" s="22"/>
      <c r="VQC1193" s="22"/>
      <c r="VQD1193" s="22"/>
      <c r="VQE1193" s="22"/>
      <c r="VQF1193" s="22"/>
      <c r="VQG1193" s="22"/>
      <c r="VQH1193" s="22"/>
      <c r="VQI1193" s="22"/>
      <c r="VQJ1193" s="22"/>
      <c r="VQK1193" s="22"/>
      <c r="VQL1193" s="22"/>
      <c r="VQM1193" s="22"/>
      <c r="VQN1193" s="22"/>
      <c r="VQO1193" s="22"/>
      <c r="VQP1193" s="22"/>
      <c r="VQQ1193" s="22"/>
      <c r="VQR1193" s="22"/>
      <c r="VQS1193" s="22"/>
      <c r="VQT1193" s="22"/>
      <c r="VQU1193" s="22"/>
      <c r="VQV1193" s="22"/>
      <c r="VQW1193" s="22"/>
      <c r="VQX1193" s="22"/>
      <c r="VQY1193" s="22"/>
      <c r="VQZ1193" s="22"/>
      <c r="VRA1193" s="22"/>
      <c r="VRB1193" s="22"/>
      <c r="VRC1193" s="22"/>
      <c r="VRD1193" s="22"/>
      <c r="VRE1193" s="22"/>
      <c r="VRF1193" s="22"/>
      <c r="VRG1193" s="22"/>
      <c r="VRH1193" s="22"/>
      <c r="VRI1193" s="22"/>
      <c r="VRJ1193" s="22"/>
      <c r="VRK1193" s="22"/>
      <c r="VRL1193" s="22"/>
      <c r="VRM1193" s="22"/>
      <c r="VRN1193" s="22"/>
      <c r="VRO1193" s="22"/>
      <c r="VRP1193" s="22"/>
      <c r="VRQ1193" s="22"/>
      <c r="VRR1193" s="22"/>
      <c r="VRS1193" s="22"/>
      <c r="VRT1193" s="22"/>
      <c r="VRU1193" s="22"/>
      <c r="VRV1193" s="22"/>
      <c r="VRW1193" s="22"/>
      <c r="VRX1193" s="22"/>
      <c r="VRY1193" s="22"/>
      <c r="VRZ1193" s="22"/>
      <c r="VSA1193" s="22"/>
      <c r="VSB1193" s="22"/>
      <c r="VSC1193" s="22"/>
      <c r="VSD1193" s="22"/>
      <c r="VSE1193" s="22"/>
      <c r="VSF1193" s="22"/>
      <c r="VSG1193" s="22"/>
      <c r="VSH1193" s="22"/>
      <c r="VSI1193" s="22"/>
      <c r="VSJ1193" s="22"/>
      <c r="VSK1193" s="22"/>
      <c r="VSL1193" s="22"/>
      <c r="VSM1193" s="22"/>
      <c r="VSN1193" s="22"/>
      <c r="VSO1193" s="22"/>
      <c r="VSP1193" s="22"/>
      <c r="VSQ1193" s="22"/>
      <c r="VSR1193" s="22"/>
      <c r="VSS1193" s="22"/>
      <c r="VST1193" s="22"/>
      <c r="VSU1193" s="22"/>
      <c r="VSV1193" s="22"/>
      <c r="VSW1193" s="22"/>
      <c r="VSX1193" s="22"/>
      <c r="VSY1193" s="22"/>
      <c r="VSZ1193" s="22"/>
      <c r="VTA1193" s="22"/>
      <c r="VTB1193" s="22"/>
      <c r="VTC1193" s="22"/>
      <c r="VTD1193" s="22"/>
      <c r="VTE1193" s="22"/>
      <c r="VTF1193" s="22"/>
      <c r="VTG1193" s="22"/>
      <c r="VTH1193" s="22"/>
      <c r="VTI1193" s="22"/>
      <c r="VTJ1193" s="22"/>
      <c r="VTK1193" s="22"/>
      <c r="VTL1193" s="22"/>
      <c r="VTM1193" s="22"/>
      <c r="VTN1193" s="22"/>
      <c r="VTO1193" s="22"/>
      <c r="VTP1193" s="22"/>
      <c r="VTQ1193" s="22"/>
      <c r="VTR1193" s="22"/>
      <c r="VTS1193" s="22"/>
      <c r="VTT1193" s="22"/>
      <c r="VTU1193" s="22"/>
      <c r="VTV1193" s="22"/>
      <c r="VTW1193" s="22"/>
      <c r="VTX1193" s="22"/>
      <c r="VTY1193" s="22"/>
      <c r="VTZ1193" s="22"/>
      <c r="VUA1193" s="22"/>
      <c r="VUB1193" s="22"/>
      <c r="VUC1193" s="22"/>
      <c r="VUD1193" s="22"/>
      <c r="VUE1193" s="22"/>
      <c r="VUF1193" s="22"/>
      <c r="VUG1193" s="22"/>
      <c r="VUH1193" s="22"/>
      <c r="VUI1193" s="22"/>
      <c r="VUJ1193" s="22"/>
      <c r="VUK1193" s="22"/>
      <c r="VUL1193" s="22"/>
      <c r="VUM1193" s="22"/>
      <c r="VUN1193" s="22"/>
      <c r="VUO1193" s="22"/>
      <c r="VUP1193" s="22"/>
      <c r="VUQ1193" s="22"/>
      <c r="VUR1193" s="22"/>
      <c r="VUS1193" s="22"/>
      <c r="VUT1193" s="22"/>
      <c r="VUU1193" s="22"/>
      <c r="VUV1193" s="22"/>
      <c r="VUW1193" s="22"/>
      <c r="VUX1193" s="22"/>
      <c r="VUY1193" s="22"/>
      <c r="VUZ1193" s="22"/>
      <c r="VVA1193" s="22"/>
      <c r="VVB1193" s="22"/>
      <c r="VVC1193" s="22"/>
      <c r="VVD1193" s="22"/>
      <c r="VVE1193" s="22"/>
      <c r="VVF1193" s="22"/>
      <c r="VVG1193" s="22"/>
      <c r="VVH1193" s="22"/>
      <c r="VVI1193" s="22"/>
      <c r="VVJ1193" s="22"/>
      <c r="VVK1193" s="22"/>
      <c r="VVL1193" s="22"/>
      <c r="VVM1193" s="22"/>
      <c r="VVN1193" s="22"/>
      <c r="VVO1193" s="22"/>
      <c r="VVP1193" s="22"/>
      <c r="VVQ1193" s="22"/>
      <c r="VVR1193" s="22"/>
      <c r="VVS1193" s="22"/>
      <c r="VVT1193" s="22"/>
      <c r="VVU1193" s="22"/>
      <c r="VVV1193" s="22"/>
      <c r="VVW1193" s="22"/>
      <c r="VVX1193" s="22"/>
      <c r="VVY1193" s="22"/>
      <c r="VVZ1193" s="22"/>
      <c r="VWA1193" s="22"/>
      <c r="VWB1193" s="22"/>
      <c r="VWC1193" s="22"/>
      <c r="VWD1193" s="22"/>
      <c r="VWE1193" s="22"/>
      <c r="VWF1193" s="22"/>
      <c r="VWG1193" s="22"/>
      <c r="VWH1193" s="22"/>
      <c r="VWI1193" s="22"/>
      <c r="VWJ1193" s="22"/>
      <c r="VWK1193" s="22"/>
      <c r="VWL1193" s="22"/>
      <c r="VWM1193" s="22"/>
      <c r="VWN1193" s="22"/>
      <c r="VWO1193" s="22"/>
      <c r="VWP1193" s="22"/>
      <c r="VWQ1193" s="22"/>
      <c r="VWR1193" s="22"/>
      <c r="VWS1193" s="22"/>
      <c r="VWT1193" s="22"/>
      <c r="VWU1193" s="22"/>
      <c r="VWV1193" s="22"/>
      <c r="VWW1193" s="22"/>
      <c r="VWX1193" s="22"/>
      <c r="VWY1193" s="22"/>
      <c r="VWZ1193" s="22"/>
      <c r="VXA1193" s="22"/>
      <c r="VXB1193" s="22"/>
      <c r="VXC1193" s="22"/>
      <c r="VXD1193" s="22"/>
      <c r="VXE1193" s="22"/>
      <c r="VXF1193" s="22"/>
      <c r="VXG1193" s="22"/>
      <c r="VXH1193" s="22"/>
      <c r="VXI1193" s="22"/>
      <c r="VXJ1193" s="22"/>
      <c r="VXK1193" s="22"/>
      <c r="VXL1193" s="22"/>
      <c r="VXM1193" s="22"/>
      <c r="VXN1193" s="22"/>
      <c r="VXO1193" s="22"/>
      <c r="VXP1193" s="22"/>
      <c r="VXQ1193" s="22"/>
      <c r="VXR1193" s="22"/>
      <c r="VXS1193" s="22"/>
      <c r="VXT1193" s="22"/>
      <c r="VXU1193" s="22"/>
      <c r="VXV1193" s="22"/>
      <c r="VXW1193" s="22"/>
      <c r="VXX1193" s="22"/>
      <c r="VXY1193" s="22"/>
      <c r="VXZ1193" s="22"/>
      <c r="VYA1193" s="22"/>
      <c r="VYB1193" s="22"/>
      <c r="VYC1193" s="22"/>
      <c r="VYD1193" s="22"/>
      <c r="VYE1193" s="22"/>
      <c r="VYF1193" s="22"/>
      <c r="VYG1193" s="22"/>
      <c r="VYH1193" s="22"/>
      <c r="VYI1193" s="22"/>
      <c r="VYJ1193" s="22"/>
      <c r="VYK1193" s="22"/>
      <c r="VYL1193" s="22"/>
      <c r="VYM1193" s="22"/>
      <c r="VYN1193" s="22"/>
      <c r="VYO1193" s="22"/>
      <c r="VYP1193" s="22"/>
      <c r="VYQ1193" s="22"/>
      <c r="VYR1193" s="22"/>
      <c r="VYS1193" s="22"/>
      <c r="VYT1193" s="22"/>
      <c r="VYU1193" s="22"/>
      <c r="VYV1193" s="22"/>
      <c r="VYW1193" s="22"/>
      <c r="VYX1193" s="22"/>
      <c r="VYY1193" s="22"/>
      <c r="VYZ1193" s="22"/>
      <c r="VZA1193" s="22"/>
      <c r="VZB1193" s="22"/>
      <c r="VZC1193" s="22"/>
      <c r="VZD1193" s="22"/>
      <c r="VZE1193" s="22"/>
      <c r="VZF1193" s="22"/>
      <c r="VZG1193" s="22"/>
      <c r="VZH1193" s="22"/>
      <c r="VZI1193" s="22"/>
      <c r="VZJ1193" s="22"/>
      <c r="VZK1193" s="22"/>
      <c r="VZL1193" s="22"/>
      <c r="VZM1193" s="22"/>
      <c r="VZN1193" s="22"/>
      <c r="VZO1193" s="22"/>
      <c r="VZP1193" s="22"/>
      <c r="VZQ1193" s="22"/>
      <c r="VZR1193" s="22"/>
      <c r="VZS1193" s="22"/>
      <c r="VZT1193" s="22"/>
      <c r="VZU1193" s="22"/>
      <c r="VZV1193" s="22"/>
      <c r="VZW1193" s="22"/>
      <c r="VZX1193" s="22"/>
      <c r="VZY1193" s="22"/>
      <c r="VZZ1193" s="22"/>
      <c r="WAA1193" s="22"/>
      <c r="WAB1193" s="22"/>
      <c r="WAC1193" s="22"/>
      <c r="WAD1193" s="22"/>
      <c r="WAE1193" s="22"/>
      <c r="WAF1193" s="22"/>
      <c r="WAG1193" s="22"/>
      <c r="WAH1193" s="22"/>
      <c r="WAI1193" s="22"/>
      <c r="WAJ1193" s="22"/>
      <c r="WAK1193" s="22"/>
      <c r="WAL1193" s="22"/>
      <c r="WAM1193" s="22"/>
      <c r="WAN1193" s="22"/>
      <c r="WAO1193" s="22"/>
      <c r="WAP1193" s="22"/>
      <c r="WAQ1193" s="22"/>
      <c r="WAR1193" s="22"/>
      <c r="WAS1193" s="22"/>
      <c r="WAT1193" s="22"/>
      <c r="WAU1193" s="22"/>
      <c r="WAV1193" s="22"/>
      <c r="WAW1193" s="22"/>
      <c r="WAX1193" s="22"/>
      <c r="WAY1193" s="22"/>
      <c r="WAZ1193" s="22"/>
      <c r="WBA1193" s="22"/>
      <c r="WBB1193" s="22"/>
      <c r="WBC1193" s="22"/>
      <c r="WBD1193" s="22"/>
      <c r="WBE1193" s="22"/>
      <c r="WBF1193" s="22"/>
      <c r="WBG1193" s="22"/>
      <c r="WBH1193" s="22"/>
      <c r="WBI1193" s="22"/>
      <c r="WBJ1193" s="22"/>
      <c r="WBK1193" s="22"/>
      <c r="WBL1193" s="22"/>
      <c r="WBM1193" s="22"/>
      <c r="WBN1193" s="22"/>
      <c r="WBO1193" s="22"/>
      <c r="WBP1193" s="22"/>
      <c r="WBQ1193" s="22"/>
      <c r="WBR1193" s="22"/>
      <c r="WBS1193" s="22"/>
      <c r="WBT1193" s="22"/>
      <c r="WBU1193" s="22"/>
      <c r="WBV1193" s="22"/>
      <c r="WBW1193" s="22"/>
      <c r="WBX1193" s="22"/>
      <c r="WBY1193" s="22"/>
      <c r="WBZ1193" s="22"/>
      <c r="WCA1193" s="22"/>
      <c r="WCB1193" s="22"/>
      <c r="WCC1193" s="22"/>
      <c r="WCD1193" s="22"/>
      <c r="WCE1193" s="22"/>
      <c r="WCF1193" s="22"/>
      <c r="WCG1193" s="22"/>
      <c r="WCH1193" s="22"/>
      <c r="WCI1193" s="22"/>
      <c r="WCJ1193" s="22"/>
      <c r="WCK1193" s="22"/>
      <c r="WCL1193" s="22"/>
      <c r="WCM1193" s="22"/>
      <c r="WCN1193" s="22"/>
      <c r="WCO1193" s="22"/>
      <c r="WCP1193" s="22"/>
      <c r="WCQ1193" s="22"/>
      <c r="WCR1193" s="22"/>
      <c r="WCS1193" s="22"/>
      <c r="WCT1193" s="22"/>
      <c r="WCU1193" s="22"/>
      <c r="WCV1193" s="22"/>
      <c r="WCW1193" s="22"/>
      <c r="WCX1193" s="22"/>
      <c r="WCY1193" s="22"/>
      <c r="WCZ1193" s="22"/>
      <c r="WDA1193" s="22"/>
      <c r="WDB1193" s="22"/>
      <c r="WDC1193" s="22"/>
      <c r="WDD1193" s="22"/>
      <c r="WDE1193" s="22"/>
      <c r="WDF1193" s="22"/>
      <c r="WDG1193" s="22"/>
      <c r="WDH1193" s="22"/>
      <c r="WDI1193" s="22"/>
      <c r="WDJ1193" s="22"/>
      <c r="WDK1193" s="22"/>
      <c r="WDL1193" s="22"/>
      <c r="WDM1193" s="22"/>
      <c r="WDN1193" s="22"/>
      <c r="WDO1193" s="22"/>
      <c r="WDP1193" s="22"/>
      <c r="WDQ1193" s="22"/>
      <c r="WDR1193" s="22"/>
      <c r="WDS1193" s="22"/>
      <c r="WDT1193" s="22"/>
      <c r="WDU1193" s="22"/>
      <c r="WDV1193" s="22"/>
      <c r="WDW1193" s="22"/>
      <c r="WDX1193" s="22"/>
      <c r="WDY1193" s="22"/>
      <c r="WDZ1193" s="22"/>
      <c r="WEA1193" s="22"/>
      <c r="WEB1193" s="22"/>
      <c r="WEC1193" s="22"/>
      <c r="WED1193" s="22"/>
      <c r="WEE1193" s="22"/>
      <c r="WEF1193" s="22"/>
      <c r="WEG1193" s="22"/>
      <c r="WEH1193" s="22"/>
      <c r="WEI1193" s="22"/>
      <c r="WEJ1193" s="22"/>
      <c r="WEK1193" s="22"/>
      <c r="WEL1193" s="22"/>
      <c r="WEM1193" s="22"/>
      <c r="WEN1193" s="22"/>
      <c r="WEO1193" s="22"/>
      <c r="WEP1193" s="22"/>
      <c r="WEQ1193" s="22"/>
      <c r="WER1193" s="22"/>
      <c r="WES1193" s="22"/>
      <c r="WET1193" s="22"/>
      <c r="WEU1193" s="22"/>
      <c r="WEV1193" s="22"/>
      <c r="WEW1193" s="22"/>
      <c r="WEX1193" s="22"/>
      <c r="WEY1193" s="22"/>
      <c r="WEZ1193" s="22"/>
      <c r="WFA1193" s="22"/>
      <c r="WFB1193" s="22"/>
      <c r="WFC1193" s="22"/>
      <c r="WFD1193" s="22"/>
      <c r="WFE1193" s="22"/>
      <c r="WFF1193" s="22"/>
      <c r="WFG1193" s="22"/>
      <c r="WFH1193" s="22"/>
      <c r="WFI1193" s="22"/>
      <c r="WFJ1193" s="22"/>
      <c r="WFK1193" s="22"/>
      <c r="WFL1193" s="22"/>
      <c r="WFM1193" s="22"/>
      <c r="WFN1193" s="22"/>
      <c r="WFO1193" s="22"/>
      <c r="WFP1193" s="22"/>
      <c r="WFQ1193" s="22"/>
      <c r="WFR1193" s="22"/>
      <c r="WFS1193" s="22"/>
      <c r="WFT1193" s="22"/>
      <c r="WFU1193" s="22"/>
      <c r="WFV1193" s="22"/>
      <c r="WFW1193" s="22"/>
      <c r="WFX1193" s="22"/>
      <c r="WFY1193" s="22"/>
      <c r="WFZ1193" s="22"/>
      <c r="WGA1193" s="22"/>
      <c r="WGB1193" s="22"/>
      <c r="WGC1193" s="22"/>
      <c r="WGD1193" s="22"/>
      <c r="WGE1193" s="22"/>
      <c r="WGF1193" s="22"/>
      <c r="WGG1193" s="22"/>
      <c r="WGH1193" s="22"/>
      <c r="WGI1193" s="22"/>
      <c r="WGJ1193" s="22"/>
      <c r="WGK1193" s="22"/>
      <c r="WGL1193" s="22"/>
      <c r="WGM1193" s="22"/>
      <c r="WGN1193" s="22"/>
      <c r="WGO1193" s="22"/>
      <c r="WGP1193" s="22"/>
      <c r="WGQ1193" s="22"/>
      <c r="WGR1193" s="22"/>
      <c r="WGS1193" s="22"/>
      <c r="WGT1193" s="22"/>
      <c r="WGU1193" s="22"/>
      <c r="WGV1193" s="22"/>
      <c r="WGW1193" s="22"/>
      <c r="WGX1193" s="22"/>
      <c r="WGY1193" s="22"/>
      <c r="WGZ1193" s="22"/>
      <c r="WHA1193" s="22"/>
      <c r="WHB1193" s="22"/>
      <c r="WHC1193" s="22"/>
      <c r="WHD1193" s="22"/>
      <c r="WHE1193" s="22"/>
      <c r="WHF1193" s="22"/>
      <c r="WHG1193" s="22"/>
      <c r="WHH1193" s="22"/>
      <c r="WHI1193" s="22"/>
      <c r="WHJ1193" s="22"/>
      <c r="WHK1193" s="22"/>
      <c r="WHL1193" s="22"/>
      <c r="WHM1193" s="22"/>
      <c r="WHN1193" s="22"/>
      <c r="WHO1193" s="22"/>
      <c r="WHP1193" s="22"/>
      <c r="WHQ1193" s="22"/>
      <c r="WHR1193" s="22"/>
      <c r="WHS1193" s="22"/>
      <c r="WHT1193" s="22"/>
      <c r="WHU1193" s="22"/>
      <c r="WHV1193" s="22"/>
      <c r="WHW1193" s="22"/>
      <c r="WHX1193" s="22"/>
      <c r="WHY1193" s="22"/>
      <c r="WHZ1193" s="22"/>
      <c r="WIA1193" s="22"/>
      <c r="WIB1193" s="22"/>
      <c r="WIC1193" s="22"/>
      <c r="WID1193" s="22"/>
      <c r="WIE1193" s="22"/>
      <c r="WIF1193" s="22"/>
      <c r="WIG1193" s="22"/>
      <c r="WIH1193" s="22"/>
      <c r="WII1193" s="22"/>
      <c r="WIJ1193" s="22"/>
      <c r="WIK1193" s="22"/>
      <c r="WIL1193" s="22"/>
      <c r="WIM1193" s="22"/>
      <c r="WIN1193" s="22"/>
      <c r="WIO1193" s="22"/>
      <c r="WIP1193" s="22"/>
      <c r="WIQ1193" s="22"/>
      <c r="WIR1193" s="22"/>
      <c r="WIS1193" s="22"/>
      <c r="WIT1193" s="22"/>
      <c r="WIU1193" s="22"/>
      <c r="WIV1193" s="22"/>
      <c r="WIW1193" s="22"/>
      <c r="WIX1193" s="22"/>
      <c r="WIY1193" s="22"/>
      <c r="WIZ1193" s="22"/>
      <c r="WJA1193" s="22"/>
      <c r="WJB1193" s="22"/>
      <c r="WJC1193" s="22"/>
      <c r="WJD1193" s="22"/>
      <c r="WJE1193" s="22"/>
      <c r="WJF1193" s="22"/>
      <c r="WJG1193" s="22"/>
      <c r="WJH1193" s="22"/>
      <c r="WJI1193" s="22"/>
      <c r="WJJ1193" s="22"/>
      <c r="WJK1193" s="22"/>
      <c r="WJL1193" s="22"/>
      <c r="WJM1193" s="22"/>
      <c r="WJN1193" s="22"/>
      <c r="WJO1193" s="22"/>
      <c r="WJP1193" s="22"/>
      <c r="WJQ1193" s="22"/>
      <c r="WJR1193" s="22"/>
      <c r="WJS1193" s="22"/>
      <c r="WJT1193" s="22"/>
      <c r="WJU1193" s="22"/>
      <c r="WJV1193" s="22"/>
      <c r="WJW1193" s="22"/>
      <c r="WJX1193" s="22"/>
      <c r="WJY1193" s="22"/>
      <c r="WJZ1193" s="22"/>
      <c r="WKA1193" s="22"/>
      <c r="WKB1193" s="22"/>
      <c r="WKC1193" s="22"/>
      <c r="WKD1193" s="22"/>
      <c r="WKE1193" s="22"/>
      <c r="WKF1193" s="22"/>
      <c r="WKG1193" s="22"/>
      <c r="WKH1193" s="22"/>
      <c r="WKI1193" s="22"/>
      <c r="WKJ1193" s="22"/>
      <c r="WKK1193" s="22"/>
      <c r="WKL1193" s="22"/>
      <c r="WKM1193" s="22"/>
      <c r="WKN1193" s="22"/>
      <c r="WKO1193" s="22"/>
      <c r="WKP1193" s="22"/>
      <c r="WKQ1193" s="22"/>
      <c r="WKR1193" s="22"/>
      <c r="WKS1193" s="22"/>
      <c r="WKT1193" s="22"/>
      <c r="WKU1193" s="22"/>
      <c r="WKV1193" s="22"/>
      <c r="WKW1193" s="22"/>
      <c r="WKX1193" s="22"/>
      <c r="WKY1193" s="22"/>
      <c r="WKZ1193" s="22"/>
      <c r="WLA1193" s="22"/>
      <c r="WLB1193" s="22"/>
      <c r="WLC1193" s="22"/>
      <c r="WLD1193" s="22"/>
      <c r="WLE1193" s="22"/>
      <c r="WLF1193" s="22"/>
      <c r="WLG1193" s="22"/>
      <c r="WLH1193" s="22"/>
      <c r="WLI1193" s="22"/>
      <c r="WLJ1193" s="22"/>
      <c r="WLK1193" s="22"/>
      <c r="WLL1193" s="22"/>
      <c r="WLM1193" s="22"/>
      <c r="WLN1193" s="22"/>
      <c r="WLO1193" s="22"/>
      <c r="WLP1193" s="22"/>
      <c r="WLQ1193" s="22"/>
      <c r="WLR1193" s="22"/>
      <c r="WLS1193" s="22"/>
      <c r="WLT1193" s="22"/>
      <c r="WLU1193" s="22"/>
      <c r="WLV1193" s="22"/>
      <c r="WLW1193" s="22"/>
      <c r="WLX1193" s="22"/>
      <c r="WLY1193" s="22"/>
      <c r="WLZ1193" s="22"/>
      <c r="WMA1193" s="22"/>
      <c r="WMB1193" s="22"/>
      <c r="WMC1193" s="22"/>
      <c r="WMD1193" s="22"/>
      <c r="WME1193" s="22"/>
      <c r="WMF1193" s="22"/>
      <c r="WMG1193" s="22"/>
      <c r="WMH1193" s="22"/>
      <c r="WMI1193" s="22"/>
      <c r="WMJ1193" s="22"/>
      <c r="WMK1193" s="22"/>
      <c r="WML1193" s="22"/>
      <c r="WMM1193" s="22"/>
      <c r="WMN1193" s="22"/>
      <c r="WMO1193" s="22"/>
      <c r="WMP1193" s="22"/>
      <c r="WMQ1193" s="22"/>
      <c r="WMR1193" s="22"/>
      <c r="WMS1193" s="22"/>
      <c r="WMT1193" s="22"/>
      <c r="WMU1193" s="22"/>
      <c r="WMV1193" s="22"/>
      <c r="WMW1193" s="22"/>
      <c r="WMX1193" s="22"/>
      <c r="WMY1193" s="22"/>
      <c r="WMZ1193" s="22"/>
      <c r="WNA1193" s="22"/>
      <c r="WNB1193" s="22"/>
      <c r="WNC1193" s="22"/>
      <c r="WND1193" s="22"/>
      <c r="WNE1193" s="22"/>
      <c r="WNF1193" s="22"/>
      <c r="WNG1193" s="22"/>
      <c r="WNH1193" s="22"/>
      <c r="WNI1193" s="22"/>
      <c r="WNJ1193" s="22"/>
      <c r="WNK1193" s="22"/>
      <c r="WNL1193" s="22"/>
      <c r="WNM1193" s="22"/>
      <c r="WNN1193" s="22"/>
      <c r="WNO1193" s="22"/>
      <c r="WNP1193" s="22"/>
      <c r="WNQ1193" s="22"/>
      <c r="WNR1193" s="22"/>
      <c r="WNS1193" s="22"/>
      <c r="WNT1193" s="22"/>
      <c r="WNU1193" s="22"/>
      <c r="WNV1193" s="22"/>
      <c r="WNW1193" s="22"/>
      <c r="WNX1193" s="22"/>
      <c r="WNY1193" s="22"/>
      <c r="WNZ1193" s="22"/>
      <c r="WOA1193" s="22"/>
      <c r="WOB1193" s="22"/>
      <c r="WOC1193" s="22"/>
      <c r="WOD1193" s="22"/>
      <c r="WOE1193" s="22"/>
      <c r="WOF1193" s="22"/>
      <c r="WOG1193" s="22"/>
      <c r="WOH1193" s="22"/>
      <c r="WOI1193" s="22"/>
      <c r="WOJ1193" s="22"/>
      <c r="WOK1193" s="22"/>
      <c r="WOL1193" s="22"/>
      <c r="WOM1193" s="22"/>
      <c r="WON1193" s="22"/>
      <c r="WOO1193" s="22"/>
      <c r="WOP1193" s="22"/>
      <c r="WOQ1193" s="22"/>
      <c r="WOR1193" s="22"/>
      <c r="WOS1193" s="22"/>
      <c r="WOT1193" s="22"/>
      <c r="WOU1193" s="22"/>
      <c r="WOV1193" s="22"/>
      <c r="WOW1193" s="22"/>
      <c r="WOX1193" s="22"/>
      <c r="WOY1193" s="22"/>
      <c r="WOZ1193" s="22"/>
      <c r="WPA1193" s="22"/>
      <c r="WPB1193" s="22"/>
      <c r="WPC1193" s="22"/>
      <c r="WPD1193" s="22"/>
      <c r="WPE1193" s="22"/>
      <c r="WPF1193" s="22"/>
      <c r="WPG1193" s="22"/>
      <c r="WPH1193" s="22"/>
      <c r="WPI1193" s="22"/>
      <c r="WPJ1193" s="22"/>
      <c r="WPK1193" s="22"/>
      <c r="WPL1193" s="22"/>
      <c r="WPM1193" s="22"/>
      <c r="WPN1193" s="22"/>
      <c r="WPO1193" s="22"/>
      <c r="WPP1193" s="22"/>
      <c r="WPQ1193" s="22"/>
      <c r="WPR1193" s="22"/>
      <c r="WPS1193" s="22"/>
      <c r="WPT1193" s="22"/>
      <c r="WPU1193" s="22"/>
      <c r="WPV1193" s="22"/>
      <c r="WPW1193" s="22"/>
      <c r="WPX1193" s="22"/>
      <c r="WPY1193" s="22"/>
      <c r="WPZ1193" s="22"/>
      <c r="WQA1193" s="22"/>
      <c r="WQB1193" s="22"/>
      <c r="WQC1193" s="22"/>
      <c r="WQD1193" s="22"/>
      <c r="WQE1193" s="22"/>
      <c r="WQF1193" s="22"/>
      <c r="WQG1193" s="22"/>
      <c r="WQH1193" s="22"/>
      <c r="WQI1193" s="22"/>
      <c r="WQJ1193" s="22"/>
      <c r="WQK1193" s="22"/>
      <c r="WQL1193" s="22"/>
      <c r="WQM1193" s="22"/>
      <c r="WQN1193" s="22"/>
      <c r="WQO1193" s="22"/>
      <c r="WQP1193" s="22"/>
      <c r="WQQ1193" s="22"/>
      <c r="WQR1193" s="22"/>
      <c r="WQS1193" s="22"/>
      <c r="WQT1193" s="22"/>
      <c r="WQU1193" s="22"/>
      <c r="WQV1193" s="22"/>
      <c r="WQW1193" s="22"/>
      <c r="WQX1193" s="22"/>
      <c r="WQY1193" s="22"/>
      <c r="WQZ1193" s="22"/>
      <c r="WRA1193" s="22"/>
      <c r="WRB1193" s="22"/>
      <c r="WRC1193" s="22"/>
      <c r="WRD1193" s="22"/>
      <c r="WRE1193" s="22"/>
      <c r="WRF1193" s="22"/>
      <c r="WRG1193" s="22"/>
      <c r="WRH1193" s="22"/>
      <c r="WRI1193" s="22"/>
      <c r="WRJ1193" s="22"/>
      <c r="WRK1193" s="22"/>
      <c r="WRL1193" s="22"/>
      <c r="WRM1193" s="22"/>
      <c r="WRN1193" s="22"/>
      <c r="WRO1193" s="22"/>
      <c r="WRP1193" s="22"/>
      <c r="WRQ1193" s="22"/>
      <c r="WRR1193" s="22"/>
      <c r="WRS1193" s="22"/>
      <c r="WRT1193" s="22"/>
      <c r="WRU1193" s="22"/>
      <c r="WRV1193" s="22"/>
      <c r="WRW1193" s="22"/>
      <c r="WRX1193" s="22"/>
      <c r="WRY1193" s="22"/>
      <c r="WRZ1193" s="22"/>
      <c r="WSA1193" s="22"/>
      <c r="WSB1193" s="22"/>
      <c r="WSC1193" s="22"/>
      <c r="WSD1193" s="22"/>
      <c r="WSE1193" s="22"/>
      <c r="WSF1193" s="22"/>
      <c r="WSG1193" s="22"/>
      <c r="WSH1193" s="22"/>
      <c r="WSI1193" s="22"/>
      <c r="WSJ1193" s="22"/>
      <c r="WSK1193" s="22"/>
      <c r="WSL1193" s="22"/>
      <c r="WSM1193" s="22"/>
      <c r="WSN1193" s="22"/>
      <c r="WSO1193" s="22"/>
      <c r="WSP1193" s="22"/>
      <c r="WSQ1193" s="22"/>
      <c r="WSR1193" s="22"/>
      <c r="WSS1193" s="22"/>
      <c r="WST1193" s="22"/>
      <c r="WSU1193" s="22"/>
      <c r="WSV1193" s="22"/>
      <c r="WSW1193" s="22"/>
      <c r="WSX1193" s="22"/>
      <c r="WSY1193" s="22"/>
      <c r="WSZ1193" s="22"/>
      <c r="WTA1193" s="22"/>
      <c r="WTB1193" s="22"/>
      <c r="WTC1193" s="22"/>
      <c r="WTD1193" s="22"/>
      <c r="WTE1193" s="22"/>
      <c r="WTF1193" s="22"/>
      <c r="WTG1193" s="22"/>
      <c r="WTH1193" s="22"/>
      <c r="WTI1193" s="22"/>
      <c r="WTJ1193" s="22"/>
      <c r="WTK1193" s="22"/>
      <c r="WTL1193" s="22"/>
      <c r="WTM1193" s="22"/>
      <c r="WTN1193" s="22"/>
      <c r="WTO1193" s="22"/>
      <c r="WTP1193" s="22"/>
      <c r="WTQ1193" s="22"/>
      <c r="WTR1193" s="22"/>
      <c r="WTS1193" s="22"/>
      <c r="WTT1193" s="22"/>
      <c r="WTU1193" s="22"/>
      <c r="WTV1193" s="22"/>
      <c r="WTW1193" s="22"/>
      <c r="WTX1193" s="22"/>
      <c r="WTY1193" s="22"/>
      <c r="WTZ1193" s="22"/>
      <c r="WUA1193" s="22"/>
      <c r="WUB1193" s="22"/>
      <c r="WUC1193" s="22"/>
      <c r="WUD1193" s="22"/>
      <c r="WUE1193" s="22"/>
      <c r="WUF1193" s="22"/>
      <c r="WUG1193" s="22"/>
      <c r="WUH1193" s="22"/>
      <c r="WUI1193" s="22"/>
      <c r="WUJ1193" s="22"/>
      <c r="WUK1193" s="22"/>
      <c r="WUL1193" s="22"/>
      <c r="WUM1193" s="22"/>
      <c r="WUN1193" s="22"/>
      <c r="WUO1193" s="22"/>
      <c r="WUP1193" s="22"/>
      <c r="WUQ1193" s="22"/>
      <c r="WUR1193" s="22"/>
      <c r="WUS1193" s="22"/>
      <c r="WUT1193" s="22"/>
      <c r="WUU1193" s="22"/>
      <c r="WUV1193" s="22"/>
      <c r="WUW1193" s="22"/>
      <c r="WUX1193" s="22"/>
      <c r="WUY1193" s="22"/>
      <c r="WUZ1193" s="22"/>
      <c r="WVA1193" s="22"/>
      <c r="WVB1193" s="22"/>
      <c r="WVC1193" s="22"/>
      <c r="WVD1193" s="22"/>
      <c r="WVE1193" s="22"/>
      <c r="WVF1193" s="22"/>
      <c r="WVG1193" s="22"/>
      <c r="WVH1193" s="22"/>
      <c r="WVI1193" s="22"/>
      <c r="WVJ1193" s="22"/>
      <c r="WVK1193" s="22"/>
      <c r="WVL1193" s="22"/>
      <c r="WVM1193" s="22"/>
      <c r="WVN1193" s="22"/>
      <c r="WVO1193" s="22"/>
      <c r="WVP1193" s="22"/>
      <c r="WVQ1193" s="22"/>
      <c r="WVR1193" s="22"/>
      <c r="WVS1193" s="22"/>
      <c r="WVT1193" s="22"/>
      <c r="WVU1193" s="22"/>
      <c r="WVV1193" s="22"/>
      <c r="WVW1193" s="22"/>
      <c r="WVX1193" s="22"/>
      <c r="WVY1193" s="22"/>
      <c r="WVZ1193" s="22"/>
      <c r="WWA1193" s="22"/>
      <c r="WWB1193" s="22"/>
      <c r="WWC1193" s="22"/>
      <c r="WWD1193" s="22"/>
      <c r="WWE1193" s="22"/>
      <c r="WWF1193" s="22"/>
      <c r="WWG1193" s="22"/>
      <c r="WWH1193" s="22"/>
      <c r="WWI1193" s="22"/>
      <c r="WWJ1193" s="22"/>
      <c r="WWK1193" s="22"/>
      <c r="WWL1193" s="22"/>
      <c r="WWM1193" s="22"/>
      <c r="WWN1193" s="22"/>
      <c r="WWO1193" s="22"/>
      <c r="WWP1193" s="22"/>
      <c r="WWQ1193" s="22"/>
      <c r="WWR1193" s="22"/>
      <c r="WWS1193" s="22"/>
      <c r="WWT1193" s="22"/>
      <c r="WWU1193" s="22"/>
      <c r="WWV1193" s="22"/>
      <c r="WWW1193" s="22"/>
      <c r="WWX1193" s="22"/>
      <c r="WWY1193" s="22"/>
      <c r="WWZ1193" s="22"/>
      <c r="WXA1193" s="22"/>
      <c r="WXB1193" s="22"/>
      <c r="WXC1193" s="22"/>
      <c r="WXD1193" s="22"/>
      <c r="WXE1193" s="22"/>
      <c r="WXF1193" s="22"/>
      <c r="WXG1193" s="22"/>
      <c r="WXH1193" s="22"/>
      <c r="WXI1193" s="22"/>
      <c r="WXJ1193" s="22"/>
      <c r="WXK1193" s="22"/>
      <c r="WXL1193" s="22"/>
      <c r="WXM1193" s="22"/>
      <c r="WXN1193" s="22"/>
      <c r="WXO1193" s="22"/>
      <c r="WXP1193" s="22"/>
      <c r="WXQ1193" s="22"/>
      <c r="WXR1193" s="22"/>
      <c r="WXS1193" s="22"/>
      <c r="WXT1193" s="22"/>
      <c r="WXU1193" s="22"/>
      <c r="WXV1193" s="22"/>
      <c r="WXW1193" s="22"/>
      <c r="WXX1193" s="22"/>
      <c r="WXY1193" s="22"/>
      <c r="WXZ1193" s="22"/>
      <c r="WYA1193" s="22"/>
      <c r="WYB1193" s="22"/>
      <c r="WYC1193" s="22"/>
      <c r="WYD1193" s="22"/>
      <c r="WYE1193" s="22"/>
      <c r="WYF1193" s="22"/>
      <c r="WYG1193" s="22"/>
      <c r="WYH1193" s="22"/>
      <c r="WYI1193" s="22"/>
      <c r="WYJ1193" s="22"/>
      <c r="WYK1193" s="22"/>
      <c r="WYL1193" s="22"/>
      <c r="WYM1193" s="22"/>
      <c r="WYN1193" s="22"/>
      <c r="WYO1193" s="22"/>
      <c r="WYP1193" s="22"/>
      <c r="WYQ1193" s="22"/>
      <c r="WYR1193" s="22"/>
      <c r="WYS1193" s="22"/>
      <c r="WYT1193" s="22"/>
      <c r="WYU1193" s="22"/>
      <c r="WYV1193" s="22"/>
      <c r="WYW1193" s="22"/>
      <c r="WYX1193" s="22"/>
      <c r="WYY1193" s="22"/>
      <c r="WYZ1193" s="22"/>
      <c r="WZA1193" s="22"/>
      <c r="WZB1193" s="22"/>
      <c r="WZC1193" s="22"/>
      <c r="WZD1193" s="22"/>
      <c r="WZE1193" s="22"/>
      <c r="WZF1193" s="22"/>
      <c r="WZG1193" s="22"/>
      <c r="WZH1193" s="22"/>
      <c r="WZI1193" s="22"/>
      <c r="WZJ1193" s="22"/>
      <c r="WZK1193" s="22"/>
      <c r="WZL1193" s="22"/>
      <c r="WZM1193" s="22"/>
      <c r="WZN1193" s="22"/>
      <c r="WZO1193" s="22"/>
      <c r="WZP1193" s="22"/>
      <c r="WZQ1193" s="22"/>
      <c r="WZR1193" s="22"/>
      <c r="WZS1193" s="22"/>
      <c r="WZT1193" s="22"/>
      <c r="WZU1193" s="22"/>
      <c r="WZV1193" s="22"/>
      <c r="WZW1193" s="22"/>
      <c r="WZX1193" s="22"/>
      <c r="WZY1193" s="22"/>
      <c r="WZZ1193" s="22"/>
      <c r="XAA1193" s="22"/>
      <c r="XAB1193" s="22"/>
      <c r="XAC1193" s="22"/>
      <c r="XAD1193" s="22"/>
      <c r="XAE1193" s="22"/>
      <c r="XAF1193" s="22"/>
      <c r="XAG1193" s="22"/>
      <c r="XAH1193" s="22"/>
      <c r="XAI1193" s="22"/>
      <c r="XAJ1193" s="22"/>
      <c r="XAK1193" s="22"/>
      <c r="XAL1193" s="22"/>
      <c r="XAM1193" s="22"/>
      <c r="XAN1193" s="22"/>
      <c r="XAO1193" s="22"/>
      <c r="XAP1193" s="22"/>
      <c r="XAQ1193" s="22"/>
      <c r="XAR1193" s="22"/>
      <c r="XAS1193" s="22"/>
      <c r="XAT1193" s="22"/>
      <c r="XAU1193" s="22"/>
      <c r="XAV1193" s="22"/>
      <c r="XAW1193" s="22"/>
      <c r="XAX1193" s="22"/>
      <c r="XAY1193" s="22"/>
      <c r="XAZ1193" s="22"/>
      <c r="XBA1193" s="22"/>
      <c r="XBB1193" s="22"/>
      <c r="XBC1193" s="22"/>
      <c r="XBD1193" s="22"/>
      <c r="XBE1193" s="22"/>
      <c r="XBF1193" s="22"/>
      <c r="XBG1193" s="22"/>
      <c r="XBH1193" s="22"/>
      <c r="XBI1193" s="22"/>
      <c r="XBJ1193" s="22"/>
      <c r="XBK1193" s="22"/>
      <c r="XBL1193" s="22"/>
      <c r="XBM1193" s="22"/>
      <c r="XBN1193" s="22"/>
      <c r="XBO1193" s="22"/>
      <c r="XBP1193" s="22"/>
      <c r="XBQ1193" s="22"/>
      <c r="XBR1193" s="22"/>
      <c r="XBS1193" s="22"/>
      <c r="XBT1193" s="22"/>
      <c r="XBU1193" s="22"/>
      <c r="XBV1193" s="22"/>
      <c r="XBW1193" s="22"/>
      <c r="XBX1193" s="22"/>
      <c r="XBY1193" s="22"/>
      <c r="XBZ1193" s="22"/>
      <c r="XCA1193" s="22"/>
      <c r="XCB1193" s="22"/>
      <c r="XCC1193" s="22"/>
      <c r="XCD1193" s="22"/>
      <c r="XCE1193" s="22"/>
      <c r="XCF1193" s="22"/>
      <c r="XCG1193" s="22"/>
      <c r="XCH1193" s="22"/>
      <c r="XCI1193" s="22"/>
      <c r="XCJ1193" s="22"/>
      <c r="XCK1193" s="22"/>
      <c r="XCL1193" s="22"/>
      <c r="XCM1193" s="22"/>
      <c r="XCN1193" s="22"/>
      <c r="XCO1193" s="22"/>
    </row>
    <row r="1194" spans="1:16317" ht="43.15" customHeight="1">
      <c r="A1194" s="480"/>
      <c r="B1194" s="314" t="s">
        <v>75</v>
      </c>
      <c r="C1194" s="215" t="s">
        <v>6126</v>
      </c>
      <c r="D1194" s="315" t="s">
        <v>6127</v>
      </c>
      <c r="E1194" s="185" t="s">
        <v>1705</v>
      </c>
      <c r="F1194" s="175" t="s">
        <v>6128</v>
      </c>
      <c r="G1194" s="186" t="s">
        <v>6129</v>
      </c>
      <c r="H1194" s="210" t="s">
        <v>235</v>
      </c>
      <c r="I1194" s="313"/>
      <c r="J1194" s="313"/>
      <c r="K1194" s="201" t="s">
        <v>1558</v>
      </c>
      <c r="L1194" s="90" t="s">
        <v>1040</v>
      </c>
      <c r="M1194" s="202" t="s">
        <v>439</v>
      </c>
      <c r="N1194" s="106" t="s">
        <v>6120</v>
      </c>
      <c r="O1194" s="107"/>
      <c r="P1194" s="201" t="s">
        <v>907</v>
      </c>
      <c r="Q1194" s="90" t="s">
        <v>357</v>
      </c>
      <c r="R1194" s="105" t="s">
        <v>3600</v>
      </c>
      <c r="S1194" s="316" t="s">
        <v>6130</v>
      </c>
      <c r="T1194" s="107"/>
      <c r="U1194" s="201" t="s">
        <v>908</v>
      </c>
      <c r="V1194" s="90" t="s">
        <v>357</v>
      </c>
      <c r="W1194" s="383" t="s">
        <v>905</v>
      </c>
      <c r="X1194" s="343" t="s">
        <v>6131</v>
      </c>
      <c r="Y1194" s="350"/>
      <c r="Z1194" s="201" t="s">
        <v>3956</v>
      </c>
      <c r="AA1194" s="90" t="s">
        <v>356</v>
      </c>
      <c r="AB1194" s="383" t="s">
        <v>439</v>
      </c>
      <c r="AC1194" s="343"/>
      <c r="AD1194" s="350"/>
      <c r="AE1194" s="22"/>
      <c r="AF1194" s="22"/>
      <c r="AG1194" s="22"/>
      <c r="AH1194" s="22"/>
      <c r="AI1194" s="22"/>
      <c r="AJ1194" s="22"/>
      <c r="AK1194" s="22"/>
      <c r="AL1194" s="22"/>
      <c r="AM1194" s="22"/>
      <c r="AN1194" s="22"/>
      <c r="AO1194" s="22"/>
      <c r="AP1194" s="22"/>
      <c r="AQ1194" s="22"/>
      <c r="AR1194" s="22"/>
      <c r="AS1194" s="22"/>
      <c r="AT1194" s="22"/>
      <c r="AU1194" s="22"/>
      <c r="AV1194" s="22"/>
      <c r="AW1194" s="22"/>
      <c r="AX1194" s="22"/>
      <c r="AY1194" s="22"/>
      <c r="AZ1194" s="22"/>
      <c r="BA1194" s="22"/>
      <c r="BB1194" s="22"/>
      <c r="BC1194" s="22"/>
      <c r="BD1194" s="22"/>
      <c r="BE1194" s="22"/>
      <c r="BF1194" s="22"/>
      <c r="BG1194" s="22"/>
      <c r="BH1194" s="22"/>
      <c r="BI1194" s="22"/>
      <c r="BJ1194" s="22"/>
      <c r="BK1194" s="22"/>
      <c r="BL1194" s="22"/>
      <c r="BM1194" s="22"/>
      <c r="BN1194" s="22"/>
      <c r="BO1194" s="22"/>
      <c r="BP1194" s="22"/>
      <c r="BQ1194" s="22"/>
      <c r="BR1194" s="22"/>
      <c r="BS1194" s="22"/>
      <c r="BT1194" s="22"/>
      <c r="BU1194" s="22"/>
      <c r="BV1194" s="22"/>
      <c r="BW1194" s="22"/>
      <c r="BX1194" s="22"/>
      <c r="BY1194" s="22"/>
      <c r="BZ1194" s="22"/>
      <c r="CA1194" s="22"/>
      <c r="CB1194" s="22"/>
      <c r="CC1194" s="22"/>
      <c r="CD1194" s="22"/>
      <c r="CE1194" s="22"/>
      <c r="CF1194" s="22"/>
      <c r="CG1194" s="22"/>
      <c r="CH1194" s="22"/>
      <c r="CI1194" s="22"/>
      <c r="CJ1194" s="22"/>
      <c r="CK1194" s="22"/>
      <c r="CL1194" s="22"/>
      <c r="CM1194" s="22"/>
      <c r="CN1194" s="22"/>
      <c r="CO1194" s="22"/>
      <c r="CP1194" s="22"/>
      <c r="CQ1194" s="22"/>
      <c r="CR1194" s="22"/>
      <c r="CS1194" s="22"/>
      <c r="CT1194" s="22"/>
      <c r="CU1194" s="22"/>
      <c r="CV1194" s="22"/>
      <c r="CW1194" s="22"/>
      <c r="CX1194" s="22"/>
      <c r="CY1194" s="22"/>
      <c r="CZ1194" s="22"/>
      <c r="DA1194" s="22"/>
      <c r="DB1194" s="22"/>
      <c r="DC1194" s="22"/>
      <c r="DD1194" s="22"/>
      <c r="DE1194" s="22"/>
      <c r="DF1194" s="22"/>
      <c r="DG1194" s="22"/>
      <c r="DH1194" s="22"/>
      <c r="DI1194" s="22"/>
      <c r="DJ1194" s="22"/>
      <c r="DK1194" s="22"/>
      <c r="DL1194" s="22"/>
      <c r="DM1194" s="22"/>
      <c r="DN1194" s="22"/>
      <c r="DO1194" s="22"/>
      <c r="DP1194" s="22"/>
      <c r="DQ1194" s="22"/>
      <c r="DR1194" s="22"/>
      <c r="DS1194" s="22"/>
      <c r="DT1194" s="22"/>
      <c r="DU1194" s="22"/>
      <c r="DV1194" s="22"/>
      <c r="DW1194" s="22"/>
      <c r="DX1194" s="22"/>
      <c r="DY1194" s="22"/>
      <c r="DZ1194" s="22"/>
      <c r="EA1194" s="22"/>
      <c r="EB1194" s="22"/>
      <c r="EC1194" s="22"/>
      <c r="ED1194" s="22"/>
      <c r="EE1194" s="22"/>
      <c r="EF1194" s="22"/>
      <c r="EG1194" s="22"/>
      <c r="EH1194" s="22"/>
      <c r="EI1194" s="22"/>
      <c r="EJ1194" s="22"/>
      <c r="EK1194" s="22"/>
      <c r="EL1194" s="22"/>
      <c r="EM1194" s="22"/>
      <c r="EN1194" s="22"/>
      <c r="EO1194" s="22"/>
      <c r="EP1194" s="22"/>
      <c r="EQ1194" s="22"/>
      <c r="ER1194" s="22"/>
      <c r="ES1194" s="22"/>
      <c r="ET1194" s="22"/>
      <c r="EU1194" s="22"/>
      <c r="EV1194" s="22"/>
      <c r="EW1194" s="22"/>
      <c r="EX1194" s="22"/>
      <c r="EY1194" s="22"/>
      <c r="EZ1194" s="22"/>
      <c r="FA1194" s="22"/>
      <c r="FB1194" s="22"/>
      <c r="FC1194" s="22"/>
      <c r="FD1194" s="22"/>
      <c r="FE1194" s="22"/>
      <c r="FF1194" s="22"/>
      <c r="FG1194" s="22"/>
      <c r="FH1194" s="22"/>
      <c r="FI1194" s="22"/>
      <c r="FJ1194" s="22"/>
      <c r="FK1194" s="22"/>
      <c r="FL1194" s="22"/>
      <c r="FM1194" s="22"/>
      <c r="FN1194" s="22"/>
      <c r="FO1194" s="22"/>
      <c r="FP1194" s="22"/>
      <c r="FQ1194" s="22"/>
      <c r="FR1194" s="22"/>
      <c r="FS1194" s="22"/>
      <c r="FT1194" s="22"/>
      <c r="FU1194" s="22"/>
      <c r="FV1194" s="22"/>
      <c r="FW1194" s="22"/>
      <c r="FX1194" s="22"/>
      <c r="FY1194" s="22"/>
      <c r="FZ1194" s="22"/>
      <c r="GA1194" s="22"/>
      <c r="GB1194" s="22"/>
      <c r="GC1194" s="22"/>
      <c r="GD1194" s="22"/>
      <c r="GE1194" s="22"/>
      <c r="GF1194" s="22"/>
      <c r="GG1194" s="22"/>
      <c r="GH1194" s="22"/>
      <c r="GI1194" s="22"/>
      <c r="GJ1194" s="22"/>
      <c r="GK1194" s="22"/>
      <c r="GL1194" s="22"/>
      <c r="GM1194" s="22"/>
      <c r="GN1194" s="22"/>
      <c r="GO1194" s="22"/>
      <c r="GP1194" s="22"/>
      <c r="GQ1194" s="22"/>
      <c r="GR1194" s="22"/>
      <c r="GS1194" s="22"/>
      <c r="GT1194" s="22"/>
      <c r="GU1194" s="22"/>
      <c r="GV1194" s="22"/>
      <c r="GW1194" s="22"/>
      <c r="GX1194" s="22"/>
      <c r="GY1194" s="22"/>
      <c r="GZ1194" s="22"/>
      <c r="HA1194" s="22"/>
      <c r="HB1194" s="22"/>
      <c r="HC1194" s="22"/>
      <c r="HD1194" s="22"/>
      <c r="HE1194" s="22"/>
      <c r="HF1194" s="22"/>
      <c r="HG1194" s="22"/>
      <c r="HH1194" s="22"/>
      <c r="HI1194" s="22"/>
      <c r="HJ1194" s="22"/>
      <c r="HK1194" s="22"/>
      <c r="HL1194" s="22"/>
      <c r="HM1194" s="22"/>
      <c r="HN1194" s="22"/>
      <c r="HO1194" s="22"/>
      <c r="HP1194" s="22"/>
      <c r="HQ1194" s="22"/>
      <c r="HR1194" s="22"/>
      <c r="HS1194" s="22"/>
      <c r="HT1194" s="22"/>
      <c r="HU1194" s="22"/>
      <c r="HV1194" s="22"/>
      <c r="HW1194" s="22"/>
      <c r="HX1194" s="22"/>
      <c r="HY1194" s="22"/>
      <c r="HZ1194" s="22"/>
      <c r="IA1194" s="22"/>
      <c r="IB1194" s="22"/>
      <c r="IC1194" s="22"/>
      <c r="ID1194" s="22"/>
      <c r="IE1194" s="22"/>
      <c r="IF1194" s="22"/>
      <c r="IG1194" s="22"/>
      <c r="IH1194" s="22"/>
      <c r="II1194" s="22"/>
      <c r="IJ1194" s="22"/>
      <c r="IK1194" s="22"/>
      <c r="IL1194" s="22"/>
      <c r="IM1194" s="22"/>
      <c r="IN1194" s="22"/>
      <c r="IO1194" s="22"/>
      <c r="IP1194" s="22"/>
      <c r="IQ1194" s="22"/>
      <c r="IR1194" s="22"/>
      <c r="IS1194" s="22"/>
      <c r="IT1194" s="22"/>
      <c r="IU1194" s="22"/>
      <c r="IV1194" s="22"/>
      <c r="IW1194" s="22"/>
      <c r="IX1194" s="22"/>
      <c r="IY1194" s="22"/>
      <c r="IZ1194" s="22"/>
      <c r="JA1194" s="22"/>
      <c r="JB1194" s="22"/>
      <c r="JC1194" s="22"/>
      <c r="JD1194" s="22"/>
      <c r="JE1194" s="22"/>
      <c r="JF1194" s="22"/>
      <c r="JG1194" s="22"/>
      <c r="JH1194" s="22"/>
      <c r="JI1194" s="22"/>
      <c r="JJ1194" s="22"/>
      <c r="JK1194" s="22"/>
      <c r="JL1194" s="22"/>
      <c r="JM1194" s="22"/>
      <c r="JN1194" s="22"/>
      <c r="JO1194" s="22"/>
      <c r="JP1194" s="22"/>
      <c r="JQ1194" s="22"/>
      <c r="JR1194" s="22"/>
      <c r="JS1194" s="22"/>
      <c r="JT1194" s="22"/>
      <c r="JU1194" s="22"/>
      <c r="JV1194" s="22"/>
      <c r="JW1194" s="22"/>
      <c r="JX1194" s="22"/>
      <c r="JY1194" s="22"/>
      <c r="JZ1194" s="22"/>
      <c r="KA1194" s="22"/>
      <c r="KB1194" s="22"/>
      <c r="KC1194" s="22"/>
      <c r="KD1194" s="22"/>
      <c r="KE1194" s="22"/>
      <c r="KF1194" s="22"/>
      <c r="KG1194" s="22"/>
      <c r="KH1194" s="22"/>
      <c r="KI1194" s="22"/>
      <c r="KJ1194" s="22"/>
      <c r="KK1194" s="22"/>
      <c r="KL1194" s="22"/>
      <c r="KM1194" s="22"/>
      <c r="KN1194" s="22"/>
      <c r="KO1194" s="22"/>
      <c r="KP1194" s="22"/>
      <c r="KQ1194" s="22"/>
      <c r="KR1194" s="22"/>
      <c r="KS1194" s="22"/>
      <c r="KT1194" s="22"/>
      <c r="KU1194" s="22"/>
      <c r="KV1194" s="22"/>
      <c r="KW1194" s="22"/>
      <c r="KX1194" s="22"/>
      <c r="KY1194" s="22"/>
      <c r="KZ1194" s="22"/>
      <c r="LA1194" s="22"/>
      <c r="LB1194" s="22"/>
      <c r="LC1194" s="22"/>
      <c r="LD1194" s="22"/>
      <c r="LE1194" s="22"/>
      <c r="LF1194" s="22"/>
      <c r="LG1194" s="22"/>
      <c r="LH1194" s="22"/>
      <c r="LI1194" s="22"/>
      <c r="LJ1194" s="22"/>
      <c r="LK1194" s="22"/>
      <c r="LL1194" s="22"/>
      <c r="LM1194" s="22"/>
      <c r="LN1194" s="22"/>
      <c r="LO1194" s="22"/>
      <c r="LP1194" s="22"/>
      <c r="LQ1194" s="22"/>
      <c r="LR1194" s="22"/>
      <c r="LS1194" s="22"/>
      <c r="LT1194" s="22"/>
      <c r="LU1194" s="22"/>
      <c r="LV1194" s="22"/>
      <c r="LW1194" s="22"/>
      <c r="LX1194" s="22"/>
      <c r="LY1194" s="22"/>
      <c r="LZ1194" s="22"/>
      <c r="MA1194" s="22"/>
      <c r="MB1194" s="22"/>
      <c r="MC1194" s="22"/>
      <c r="MD1194" s="22"/>
      <c r="ME1194" s="22"/>
      <c r="MF1194" s="22"/>
      <c r="MG1194" s="22"/>
      <c r="MH1194" s="22"/>
      <c r="MI1194" s="22"/>
      <c r="MJ1194" s="22"/>
      <c r="MK1194" s="22"/>
      <c r="ML1194" s="22"/>
      <c r="MM1194" s="22"/>
      <c r="MN1194" s="22"/>
      <c r="MO1194" s="22"/>
      <c r="MP1194" s="22"/>
      <c r="MQ1194" s="22"/>
      <c r="MR1194" s="22"/>
      <c r="MS1194" s="22"/>
      <c r="MT1194" s="22"/>
      <c r="MU1194" s="22"/>
      <c r="MV1194" s="22"/>
      <c r="MW1194" s="22"/>
      <c r="MX1194" s="22"/>
      <c r="MY1194" s="22"/>
      <c r="MZ1194" s="22"/>
      <c r="NA1194" s="22"/>
      <c r="NB1194" s="22"/>
      <c r="NC1194" s="22"/>
      <c r="ND1194" s="22"/>
      <c r="NE1194" s="22"/>
      <c r="NF1194" s="22"/>
      <c r="NG1194" s="22"/>
      <c r="NH1194" s="22"/>
      <c r="NI1194" s="22"/>
      <c r="NJ1194" s="22"/>
      <c r="NK1194" s="22"/>
      <c r="NL1194" s="22"/>
      <c r="NM1194" s="22"/>
      <c r="NN1194" s="22"/>
      <c r="NO1194" s="22"/>
      <c r="NP1194" s="22"/>
      <c r="NQ1194" s="22"/>
      <c r="NR1194" s="22"/>
      <c r="NS1194" s="22"/>
      <c r="NT1194" s="22"/>
      <c r="NU1194" s="22"/>
      <c r="NV1194" s="22"/>
      <c r="NW1194" s="22"/>
      <c r="NX1194" s="22"/>
      <c r="NY1194" s="22"/>
      <c r="NZ1194" s="22"/>
      <c r="OA1194" s="22"/>
      <c r="OB1194" s="22"/>
      <c r="OC1194" s="22"/>
      <c r="OD1194" s="22"/>
      <c r="OE1194" s="22"/>
      <c r="OF1194" s="22"/>
      <c r="OG1194" s="22"/>
      <c r="OH1194" s="22"/>
      <c r="OI1194" s="22"/>
      <c r="OJ1194" s="22"/>
      <c r="OK1194" s="22"/>
      <c r="OL1194" s="22"/>
      <c r="OM1194" s="22"/>
      <c r="ON1194" s="22"/>
      <c r="OO1194" s="22"/>
      <c r="OP1194" s="22"/>
      <c r="OQ1194" s="22"/>
      <c r="OR1194" s="22"/>
      <c r="OS1194" s="22"/>
      <c r="OT1194" s="22"/>
      <c r="OU1194" s="22"/>
      <c r="OV1194" s="22"/>
      <c r="OW1194" s="22"/>
      <c r="OX1194" s="22"/>
      <c r="OY1194" s="22"/>
      <c r="OZ1194" s="22"/>
      <c r="PA1194" s="22"/>
      <c r="PB1194" s="22"/>
      <c r="PC1194" s="22"/>
      <c r="PD1194" s="22"/>
      <c r="PE1194" s="22"/>
      <c r="PF1194" s="22"/>
      <c r="PG1194" s="22"/>
      <c r="PH1194" s="22"/>
      <c r="PI1194" s="22"/>
      <c r="PJ1194" s="22"/>
      <c r="PK1194" s="22"/>
      <c r="PL1194" s="22"/>
      <c r="PM1194" s="22"/>
      <c r="PN1194" s="22"/>
      <c r="PO1194" s="22"/>
      <c r="PP1194" s="22"/>
      <c r="PQ1194" s="22"/>
      <c r="PR1194" s="22"/>
      <c r="PS1194" s="22"/>
      <c r="PT1194" s="22"/>
      <c r="PU1194" s="22"/>
      <c r="PV1194" s="22"/>
      <c r="PW1194" s="22"/>
      <c r="PX1194" s="22"/>
      <c r="PY1194" s="22"/>
      <c r="PZ1194" s="22"/>
      <c r="QA1194" s="22"/>
      <c r="QB1194" s="22"/>
      <c r="QC1194" s="22"/>
      <c r="QD1194" s="22"/>
      <c r="QE1194" s="22"/>
      <c r="QF1194" s="22"/>
      <c r="QG1194" s="22"/>
      <c r="QH1194" s="22"/>
      <c r="QI1194" s="22"/>
      <c r="QJ1194" s="22"/>
      <c r="QK1194" s="22"/>
      <c r="QL1194" s="22"/>
      <c r="QM1194" s="22"/>
      <c r="QN1194" s="22"/>
      <c r="QO1194" s="22"/>
      <c r="QP1194" s="22"/>
      <c r="QQ1194" s="22"/>
      <c r="QR1194" s="22"/>
      <c r="QS1194" s="22"/>
      <c r="QT1194" s="22"/>
      <c r="QU1194" s="22"/>
      <c r="QV1194" s="22"/>
      <c r="QW1194" s="22"/>
      <c r="QX1194" s="22"/>
      <c r="QY1194" s="22"/>
      <c r="QZ1194" s="22"/>
      <c r="RA1194" s="22"/>
      <c r="RB1194" s="22"/>
      <c r="RC1194" s="22"/>
      <c r="RD1194" s="22"/>
      <c r="RE1194" s="22"/>
      <c r="RF1194" s="22"/>
      <c r="RG1194" s="22"/>
      <c r="RH1194" s="22"/>
      <c r="RI1194" s="22"/>
      <c r="RJ1194" s="22"/>
      <c r="RK1194" s="22"/>
      <c r="RL1194" s="22"/>
      <c r="RM1194" s="22"/>
      <c r="RN1194" s="22"/>
      <c r="RO1194" s="22"/>
      <c r="RP1194" s="22"/>
      <c r="RQ1194" s="22"/>
      <c r="RR1194" s="22"/>
      <c r="RS1194" s="22"/>
      <c r="RT1194" s="22"/>
      <c r="RU1194" s="22"/>
      <c r="RV1194" s="22"/>
      <c r="RW1194" s="22"/>
      <c r="RX1194" s="22"/>
      <c r="RY1194" s="22"/>
      <c r="RZ1194" s="22"/>
      <c r="SA1194" s="22"/>
      <c r="SB1194" s="22"/>
      <c r="SC1194" s="22"/>
      <c r="SD1194" s="22"/>
      <c r="SE1194" s="22"/>
      <c r="SF1194" s="22"/>
      <c r="SG1194" s="22"/>
      <c r="SH1194" s="22"/>
      <c r="SI1194" s="22"/>
      <c r="SJ1194" s="22"/>
      <c r="SK1194" s="22"/>
      <c r="SL1194" s="22"/>
      <c r="SM1194" s="22"/>
      <c r="SN1194" s="22"/>
      <c r="SO1194" s="22"/>
      <c r="SP1194" s="22"/>
      <c r="SQ1194" s="22"/>
      <c r="SR1194" s="22"/>
      <c r="SS1194" s="22"/>
      <c r="ST1194" s="22"/>
      <c r="SU1194" s="22"/>
      <c r="SV1194" s="22"/>
      <c r="SW1194" s="22"/>
      <c r="SX1194" s="22"/>
      <c r="SY1194" s="22"/>
      <c r="SZ1194" s="22"/>
      <c r="TA1194" s="22"/>
      <c r="TB1194" s="22"/>
      <c r="TC1194" s="22"/>
      <c r="TD1194" s="22"/>
      <c r="TE1194" s="22"/>
      <c r="TF1194" s="22"/>
      <c r="TG1194" s="22"/>
      <c r="TH1194" s="22"/>
      <c r="TI1194" s="22"/>
      <c r="TJ1194" s="22"/>
      <c r="TK1194" s="22"/>
      <c r="TL1194" s="22"/>
      <c r="TM1194" s="22"/>
      <c r="TN1194" s="22"/>
      <c r="TO1194" s="22"/>
      <c r="TP1194" s="22"/>
      <c r="TQ1194" s="22"/>
      <c r="TR1194" s="22"/>
      <c r="TS1194" s="22"/>
      <c r="TT1194" s="22"/>
      <c r="TU1194" s="22"/>
      <c r="TV1194" s="22"/>
      <c r="TW1194" s="22"/>
      <c r="TX1194" s="22"/>
      <c r="TY1194" s="22"/>
      <c r="TZ1194" s="22"/>
      <c r="UA1194" s="22"/>
      <c r="UB1194" s="22"/>
      <c r="UC1194" s="22"/>
      <c r="UD1194" s="22"/>
      <c r="UE1194" s="22"/>
      <c r="UF1194" s="22"/>
      <c r="UG1194" s="22"/>
      <c r="UH1194" s="22"/>
      <c r="UI1194" s="22"/>
      <c r="UJ1194" s="22"/>
      <c r="UK1194" s="22"/>
      <c r="UL1194" s="22"/>
      <c r="UM1194" s="22"/>
      <c r="UN1194" s="22"/>
      <c r="UO1194" s="22"/>
      <c r="UP1194" s="22"/>
      <c r="UQ1194" s="22"/>
      <c r="UR1194" s="22"/>
      <c r="US1194" s="22"/>
      <c r="UT1194" s="22"/>
      <c r="UU1194" s="22"/>
      <c r="UV1194" s="22"/>
      <c r="UW1194" s="22"/>
      <c r="UX1194" s="22"/>
      <c r="UY1194" s="22"/>
      <c r="UZ1194" s="22"/>
      <c r="VA1194" s="22"/>
      <c r="VB1194" s="22"/>
      <c r="VC1194" s="22"/>
      <c r="VD1194" s="22"/>
      <c r="VE1194" s="22"/>
      <c r="VF1194" s="22"/>
      <c r="VG1194" s="22"/>
      <c r="VH1194" s="22"/>
      <c r="VI1194" s="22"/>
      <c r="VJ1194" s="22"/>
      <c r="VK1194" s="22"/>
      <c r="VL1194" s="22"/>
      <c r="VM1194" s="22"/>
      <c r="VN1194" s="22"/>
      <c r="VO1194" s="22"/>
      <c r="VP1194" s="22"/>
      <c r="VQ1194" s="22"/>
      <c r="VR1194" s="22"/>
      <c r="VS1194" s="22"/>
      <c r="VT1194" s="22"/>
      <c r="VU1194" s="22"/>
      <c r="VV1194" s="22"/>
      <c r="VW1194" s="22"/>
      <c r="VX1194" s="22"/>
      <c r="VY1194" s="22"/>
      <c r="VZ1194" s="22"/>
      <c r="WA1194" s="22"/>
      <c r="WB1194" s="22"/>
      <c r="WC1194" s="22"/>
      <c r="WD1194" s="22"/>
      <c r="WE1194" s="22"/>
      <c r="WF1194" s="22"/>
      <c r="WG1194" s="22"/>
      <c r="WH1194" s="22"/>
      <c r="WI1194" s="22"/>
      <c r="WJ1194" s="22"/>
      <c r="WK1194" s="22"/>
      <c r="WL1194" s="22"/>
      <c r="WM1194" s="22"/>
      <c r="WN1194" s="22"/>
      <c r="WO1194" s="22"/>
      <c r="WP1194" s="22"/>
      <c r="WQ1194" s="22"/>
      <c r="WR1194" s="22"/>
      <c r="WS1194" s="22"/>
      <c r="WT1194" s="22"/>
      <c r="WU1194" s="22"/>
      <c r="WV1194" s="22"/>
      <c r="WW1194" s="22"/>
      <c r="WX1194" s="22"/>
      <c r="WY1194" s="22"/>
      <c r="WZ1194" s="22"/>
      <c r="XA1194" s="22"/>
      <c r="XB1194" s="22"/>
      <c r="XC1194" s="22"/>
      <c r="XD1194" s="22"/>
      <c r="XE1194" s="22"/>
      <c r="XF1194" s="22"/>
      <c r="XG1194" s="22"/>
      <c r="XH1194" s="22"/>
      <c r="XI1194" s="22"/>
      <c r="XJ1194" s="22"/>
      <c r="XK1194" s="22"/>
      <c r="XL1194" s="22"/>
      <c r="XM1194" s="22"/>
      <c r="XN1194" s="22"/>
      <c r="XO1194" s="22"/>
      <c r="XP1194" s="22"/>
      <c r="XQ1194" s="22"/>
      <c r="XR1194" s="22"/>
      <c r="XS1194" s="22"/>
      <c r="XT1194" s="22"/>
      <c r="XU1194" s="22"/>
      <c r="XV1194" s="22"/>
      <c r="XW1194" s="22"/>
      <c r="XX1194" s="22"/>
      <c r="XY1194" s="22"/>
      <c r="XZ1194" s="22"/>
      <c r="YA1194" s="22"/>
      <c r="YB1194" s="22"/>
      <c r="YC1194" s="22"/>
      <c r="YD1194" s="22"/>
      <c r="YE1194" s="22"/>
      <c r="YF1194" s="22"/>
      <c r="YG1194" s="22"/>
      <c r="YH1194" s="22"/>
      <c r="YI1194" s="22"/>
      <c r="YJ1194" s="22"/>
      <c r="YK1194" s="22"/>
      <c r="YL1194" s="22"/>
      <c r="YM1194" s="22"/>
      <c r="YN1194" s="22"/>
      <c r="YO1194" s="22"/>
      <c r="YP1194" s="22"/>
      <c r="YQ1194" s="22"/>
      <c r="YR1194" s="22"/>
      <c r="YS1194" s="22"/>
      <c r="YT1194" s="22"/>
      <c r="YU1194" s="22"/>
      <c r="YV1194" s="22"/>
      <c r="YW1194" s="22"/>
      <c r="YX1194" s="22"/>
      <c r="YY1194" s="22"/>
      <c r="YZ1194" s="22"/>
      <c r="ZA1194" s="22"/>
      <c r="ZB1194" s="22"/>
      <c r="ZC1194" s="22"/>
      <c r="ZD1194" s="22"/>
      <c r="ZE1194" s="22"/>
      <c r="ZF1194" s="22"/>
      <c r="ZG1194" s="22"/>
      <c r="ZH1194" s="22"/>
      <c r="ZI1194" s="22"/>
      <c r="ZJ1194" s="22"/>
      <c r="ZK1194" s="22"/>
      <c r="ZL1194" s="22"/>
      <c r="ZM1194" s="22"/>
      <c r="ZN1194" s="22"/>
      <c r="ZO1194" s="22"/>
      <c r="ZP1194" s="22"/>
      <c r="ZQ1194" s="22"/>
      <c r="ZR1194" s="22"/>
      <c r="ZS1194" s="22"/>
      <c r="ZT1194" s="22"/>
      <c r="ZU1194" s="22"/>
      <c r="ZV1194" s="22"/>
      <c r="ZW1194" s="22"/>
      <c r="ZX1194" s="22"/>
      <c r="ZY1194" s="22"/>
      <c r="ZZ1194" s="22"/>
      <c r="AAA1194" s="22"/>
      <c r="AAB1194" s="22"/>
      <c r="AAC1194" s="22"/>
      <c r="AAD1194" s="22"/>
      <c r="AAE1194" s="22"/>
      <c r="AAF1194" s="22"/>
      <c r="AAG1194" s="22"/>
      <c r="AAH1194" s="22"/>
      <c r="AAI1194" s="22"/>
      <c r="AAJ1194" s="22"/>
      <c r="AAK1194" s="22"/>
      <c r="AAL1194" s="22"/>
      <c r="AAM1194" s="22"/>
      <c r="AAN1194" s="22"/>
      <c r="AAO1194" s="22"/>
      <c r="AAP1194" s="22"/>
      <c r="AAQ1194" s="22"/>
      <c r="AAR1194" s="22"/>
      <c r="AAS1194" s="22"/>
      <c r="AAT1194" s="22"/>
      <c r="AAU1194" s="22"/>
      <c r="AAV1194" s="22"/>
      <c r="AAW1194" s="22"/>
      <c r="AAX1194" s="22"/>
      <c r="AAY1194" s="22"/>
      <c r="AAZ1194" s="22"/>
      <c r="ABA1194" s="22"/>
      <c r="ABB1194" s="22"/>
      <c r="ABC1194" s="22"/>
      <c r="ABD1194" s="22"/>
      <c r="ABE1194" s="22"/>
      <c r="ABF1194" s="22"/>
      <c r="ABG1194" s="22"/>
      <c r="ABH1194" s="22"/>
      <c r="ABI1194" s="22"/>
      <c r="ABJ1194" s="22"/>
      <c r="ABK1194" s="22"/>
      <c r="ABL1194" s="22"/>
      <c r="ABM1194" s="22"/>
      <c r="ABN1194" s="22"/>
      <c r="ABO1194" s="22"/>
      <c r="ABP1194" s="22"/>
      <c r="ABQ1194" s="22"/>
      <c r="ABR1194" s="22"/>
      <c r="ABS1194" s="22"/>
      <c r="ABT1194" s="22"/>
      <c r="ABU1194" s="22"/>
      <c r="ABV1194" s="22"/>
      <c r="ABW1194" s="22"/>
      <c r="ABX1194" s="22"/>
      <c r="ABY1194" s="22"/>
      <c r="ABZ1194" s="22"/>
      <c r="ACA1194" s="22"/>
      <c r="ACB1194" s="22"/>
      <c r="ACC1194" s="22"/>
      <c r="ACD1194" s="22"/>
      <c r="ACE1194" s="22"/>
      <c r="ACF1194" s="22"/>
      <c r="ACG1194" s="22"/>
      <c r="ACH1194" s="22"/>
      <c r="ACI1194" s="22"/>
      <c r="ACJ1194" s="22"/>
      <c r="ACK1194" s="22"/>
      <c r="ACL1194" s="22"/>
      <c r="ACM1194" s="22"/>
      <c r="ACN1194" s="22"/>
      <c r="ACO1194" s="22"/>
      <c r="ACP1194" s="22"/>
      <c r="ACQ1194" s="22"/>
      <c r="ACR1194" s="22"/>
      <c r="ACS1194" s="22"/>
      <c r="ACT1194" s="22"/>
      <c r="ACU1194" s="22"/>
      <c r="ACV1194" s="22"/>
      <c r="ACW1194" s="22"/>
      <c r="ACX1194" s="22"/>
      <c r="ACY1194" s="22"/>
      <c r="ACZ1194" s="22"/>
      <c r="ADA1194" s="22"/>
      <c r="ADB1194" s="22"/>
      <c r="ADC1194" s="22"/>
      <c r="ADD1194" s="22"/>
      <c r="ADE1194" s="22"/>
      <c r="ADF1194" s="22"/>
      <c r="ADG1194" s="22"/>
      <c r="ADH1194" s="22"/>
      <c r="ADI1194" s="22"/>
      <c r="ADJ1194" s="22"/>
      <c r="ADK1194" s="22"/>
      <c r="ADL1194" s="22"/>
      <c r="ADM1194" s="22"/>
      <c r="ADN1194" s="22"/>
      <c r="ADO1194" s="22"/>
      <c r="ADP1194" s="22"/>
      <c r="ADQ1194" s="22"/>
      <c r="ADR1194" s="22"/>
      <c r="ADS1194" s="22"/>
      <c r="ADT1194" s="22"/>
      <c r="ADU1194" s="22"/>
      <c r="ADV1194" s="22"/>
      <c r="ADW1194" s="22"/>
      <c r="ADX1194" s="22"/>
      <c r="ADY1194" s="22"/>
      <c r="ADZ1194" s="22"/>
      <c r="AEA1194" s="22"/>
      <c r="AEB1194" s="22"/>
      <c r="AEC1194" s="22"/>
      <c r="AED1194" s="22"/>
      <c r="AEE1194" s="22"/>
      <c r="AEF1194" s="22"/>
      <c r="AEG1194" s="22"/>
      <c r="AEH1194" s="22"/>
      <c r="AEI1194" s="22"/>
      <c r="AEJ1194" s="22"/>
      <c r="AEK1194" s="22"/>
      <c r="AEL1194" s="22"/>
      <c r="AEM1194" s="22"/>
      <c r="AEN1194" s="22"/>
      <c r="AEO1194" s="22"/>
      <c r="AEP1194" s="22"/>
      <c r="AEQ1194" s="22"/>
      <c r="AER1194" s="22"/>
      <c r="AES1194" s="22"/>
      <c r="AET1194" s="22"/>
      <c r="AEU1194" s="22"/>
      <c r="AEV1194" s="22"/>
      <c r="AEW1194" s="22"/>
      <c r="AEX1194" s="22"/>
      <c r="AEY1194" s="22"/>
      <c r="AEZ1194" s="22"/>
      <c r="AFA1194" s="22"/>
      <c r="AFB1194" s="22"/>
      <c r="AFC1194" s="22"/>
      <c r="AFD1194" s="22"/>
      <c r="AFE1194" s="22"/>
      <c r="AFF1194" s="22"/>
      <c r="AFG1194" s="22"/>
      <c r="AFH1194" s="22"/>
      <c r="AFI1194" s="22"/>
      <c r="AFJ1194" s="22"/>
      <c r="AFK1194" s="22"/>
      <c r="AFL1194" s="22"/>
      <c r="AFM1194" s="22"/>
      <c r="AFN1194" s="22"/>
      <c r="AFO1194" s="22"/>
      <c r="AFP1194" s="22"/>
      <c r="AFQ1194" s="22"/>
      <c r="AFR1194" s="22"/>
      <c r="AFS1194" s="22"/>
      <c r="AFT1194" s="22"/>
      <c r="AFU1194" s="22"/>
      <c r="AFV1194" s="22"/>
      <c r="AFW1194" s="22"/>
      <c r="AFX1194" s="22"/>
      <c r="AFY1194" s="22"/>
      <c r="AFZ1194" s="22"/>
      <c r="AGA1194" s="22"/>
      <c r="AGB1194" s="22"/>
      <c r="AGC1194" s="22"/>
      <c r="AGD1194" s="22"/>
      <c r="AGE1194" s="22"/>
      <c r="AGF1194" s="22"/>
      <c r="AGG1194" s="22"/>
      <c r="AGH1194" s="22"/>
      <c r="AGI1194" s="22"/>
      <c r="AGJ1194" s="22"/>
      <c r="AGK1194" s="22"/>
      <c r="AGL1194" s="22"/>
      <c r="AGM1194" s="22"/>
      <c r="AGN1194" s="22"/>
      <c r="AGO1194" s="22"/>
      <c r="AGP1194" s="22"/>
      <c r="AGQ1194" s="22"/>
      <c r="AGR1194" s="22"/>
      <c r="AGS1194" s="22"/>
      <c r="AGT1194" s="22"/>
      <c r="AGU1194" s="22"/>
      <c r="AGV1194" s="22"/>
      <c r="AGW1194" s="22"/>
      <c r="AGX1194" s="22"/>
      <c r="AGY1194" s="22"/>
      <c r="AGZ1194" s="22"/>
      <c r="AHA1194" s="22"/>
      <c r="AHB1194" s="22"/>
      <c r="AHC1194" s="22"/>
      <c r="AHD1194" s="22"/>
      <c r="AHE1194" s="22"/>
      <c r="AHF1194" s="22"/>
      <c r="AHG1194" s="22"/>
      <c r="AHH1194" s="22"/>
      <c r="AHI1194" s="22"/>
      <c r="AHJ1194" s="22"/>
      <c r="AHK1194" s="22"/>
      <c r="AHL1194" s="22"/>
      <c r="AHM1194" s="22"/>
      <c r="AHN1194" s="22"/>
      <c r="AHO1194" s="22"/>
      <c r="AHP1194" s="22"/>
      <c r="AHQ1194" s="22"/>
      <c r="AHR1194" s="22"/>
      <c r="AHS1194" s="22"/>
      <c r="AHT1194" s="22"/>
      <c r="AHU1194" s="22"/>
      <c r="AHV1194" s="22"/>
      <c r="AHW1194" s="22"/>
      <c r="AHX1194" s="22"/>
      <c r="AHY1194" s="22"/>
      <c r="AHZ1194" s="22"/>
      <c r="AIA1194" s="22"/>
      <c r="AIB1194" s="22"/>
      <c r="AIC1194" s="22"/>
      <c r="AID1194" s="22"/>
      <c r="AIE1194" s="22"/>
      <c r="AIF1194" s="22"/>
      <c r="AIG1194" s="22"/>
      <c r="AIH1194" s="22"/>
      <c r="AII1194" s="22"/>
      <c r="AIJ1194" s="22"/>
      <c r="AIK1194" s="22"/>
      <c r="AIL1194" s="22"/>
      <c r="AIM1194" s="22"/>
      <c r="AIN1194" s="22"/>
      <c r="AIO1194" s="22"/>
      <c r="AIP1194" s="22"/>
      <c r="AIQ1194" s="22"/>
      <c r="AIR1194" s="22"/>
      <c r="AIS1194" s="22"/>
      <c r="AIT1194" s="22"/>
      <c r="AIU1194" s="22"/>
      <c r="AIV1194" s="22"/>
      <c r="AIW1194" s="22"/>
      <c r="AIX1194" s="22"/>
      <c r="AIY1194" s="22"/>
      <c r="AIZ1194" s="22"/>
      <c r="AJA1194" s="22"/>
      <c r="AJB1194" s="22"/>
      <c r="AJC1194" s="22"/>
      <c r="AJD1194" s="22"/>
      <c r="AJE1194" s="22"/>
      <c r="AJF1194" s="22"/>
      <c r="AJG1194" s="22"/>
      <c r="AJH1194" s="22"/>
      <c r="AJI1194" s="22"/>
      <c r="AJJ1194" s="22"/>
      <c r="AJK1194" s="22"/>
      <c r="AJL1194" s="22"/>
      <c r="AJM1194" s="22"/>
      <c r="AJN1194" s="22"/>
      <c r="AJO1194" s="22"/>
      <c r="AJP1194" s="22"/>
      <c r="AJQ1194" s="22"/>
      <c r="AJR1194" s="22"/>
      <c r="AJS1194" s="22"/>
      <c r="AJT1194" s="22"/>
      <c r="AJU1194" s="22"/>
      <c r="AJV1194" s="22"/>
      <c r="AJW1194" s="22"/>
      <c r="AJX1194" s="22"/>
      <c r="AJY1194" s="22"/>
      <c r="AJZ1194" s="22"/>
      <c r="AKA1194" s="22"/>
      <c r="AKB1194" s="22"/>
      <c r="AKC1194" s="22"/>
      <c r="AKD1194" s="22"/>
      <c r="AKE1194" s="22"/>
      <c r="AKF1194" s="22"/>
      <c r="AKG1194" s="22"/>
      <c r="AKH1194" s="22"/>
      <c r="AKI1194" s="22"/>
      <c r="AKJ1194" s="22"/>
      <c r="AKK1194" s="22"/>
      <c r="AKL1194" s="22"/>
      <c r="AKM1194" s="22"/>
      <c r="AKN1194" s="22"/>
      <c r="AKO1194" s="22"/>
      <c r="AKP1194" s="22"/>
      <c r="AKQ1194" s="22"/>
      <c r="AKR1194" s="22"/>
      <c r="AKS1194" s="22"/>
      <c r="AKT1194" s="22"/>
      <c r="AKU1194" s="22"/>
      <c r="AKV1194" s="22"/>
      <c r="AKW1194" s="22"/>
      <c r="AKX1194" s="22"/>
      <c r="AKY1194" s="22"/>
      <c r="AKZ1194" s="22"/>
      <c r="ALA1194" s="22"/>
      <c r="ALB1194" s="22"/>
      <c r="ALC1194" s="22"/>
      <c r="ALD1194" s="22"/>
      <c r="ALE1194" s="22"/>
      <c r="ALF1194" s="22"/>
      <c r="ALG1194" s="22"/>
      <c r="ALH1194" s="22"/>
      <c r="ALI1194" s="22"/>
      <c r="ALJ1194" s="22"/>
      <c r="ALK1194" s="22"/>
      <c r="ALL1194" s="22"/>
      <c r="ALM1194" s="22"/>
      <c r="ALN1194" s="22"/>
      <c r="ALO1194" s="22"/>
      <c r="ALP1194" s="22"/>
      <c r="ALQ1194" s="22"/>
      <c r="ALR1194" s="22"/>
      <c r="ALS1194" s="22"/>
      <c r="ALT1194" s="22"/>
      <c r="ALU1194" s="22"/>
      <c r="ALV1194" s="22"/>
      <c r="ALW1194" s="22"/>
      <c r="ALX1194" s="22"/>
      <c r="ALY1194" s="22"/>
      <c r="ALZ1194" s="22"/>
      <c r="AMA1194" s="22"/>
      <c r="AMB1194" s="22"/>
      <c r="AMC1194" s="22"/>
      <c r="AMD1194" s="22"/>
      <c r="AME1194" s="22"/>
      <c r="AMF1194" s="22"/>
      <c r="AMG1194" s="22"/>
      <c r="AMH1194" s="22"/>
      <c r="AMI1194" s="22"/>
      <c r="AMJ1194" s="22"/>
      <c r="AMK1194" s="22"/>
      <c r="AML1194" s="22"/>
      <c r="AMM1194" s="22"/>
      <c r="AMN1194" s="22"/>
      <c r="AMO1194" s="22"/>
      <c r="AMP1194" s="22"/>
      <c r="AMQ1194" s="22"/>
      <c r="AMR1194" s="22"/>
      <c r="AMS1194" s="22"/>
      <c r="AMT1194" s="22"/>
      <c r="AMU1194" s="22"/>
      <c r="AMV1194" s="22"/>
      <c r="AMW1194" s="22"/>
      <c r="AMX1194" s="22"/>
      <c r="AMY1194" s="22"/>
      <c r="AMZ1194" s="22"/>
      <c r="ANA1194" s="22"/>
      <c r="ANB1194" s="22"/>
      <c r="ANC1194" s="22"/>
      <c r="AND1194" s="22"/>
      <c r="ANE1194" s="22"/>
      <c r="ANF1194" s="22"/>
      <c r="ANG1194" s="22"/>
      <c r="ANH1194" s="22"/>
      <c r="ANI1194" s="22"/>
      <c r="ANJ1194" s="22"/>
      <c r="ANK1194" s="22"/>
      <c r="ANL1194" s="22"/>
      <c r="ANM1194" s="22"/>
      <c r="ANN1194" s="22"/>
      <c r="ANO1194" s="22"/>
      <c r="ANP1194" s="22"/>
      <c r="ANQ1194" s="22"/>
      <c r="ANR1194" s="22"/>
      <c r="ANS1194" s="22"/>
      <c r="ANT1194" s="22"/>
      <c r="ANU1194" s="22"/>
      <c r="ANV1194" s="22"/>
      <c r="ANW1194" s="22"/>
      <c r="ANX1194" s="22"/>
      <c r="ANY1194" s="22"/>
      <c r="ANZ1194" s="22"/>
      <c r="AOA1194" s="22"/>
      <c r="AOB1194" s="22"/>
      <c r="AOC1194" s="22"/>
      <c r="AOD1194" s="22"/>
      <c r="AOE1194" s="22"/>
      <c r="AOF1194" s="22"/>
      <c r="AOG1194" s="22"/>
      <c r="AOH1194" s="22"/>
      <c r="AOI1194" s="22"/>
      <c r="AOJ1194" s="22"/>
      <c r="AOK1194" s="22"/>
      <c r="AOL1194" s="22"/>
      <c r="AOM1194" s="22"/>
      <c r="AON1194" s="22"/>
      <c r="AOO1194" s="22"/>
      <c r="AOP1194" s="22"/>
      <c r="AOQ1194" s="22"/>
      <c r="AOR1194" s="22"/>
      <c r="AOS1194" s="22"/>
      <c r="AOT1194" s="22"/>
      <c r="AOU1194" s="22"/>
      <c r="AOV1194" s="22"/>
      <c r="AOW1194" s="22"/>
      <c r="AOX1194" s="22"/>
      <c r="AOY1194" s="22"/>
      <c r="AOZ1194" s="22"/>
      <c r="APA1194" s="22"/>
      <c r="APB1194" s="22"/>
      <c r="APC1194" s="22"/>
      <c r="APD1194" s="22"/>
      <c r="APE1194" s="22"/>
      <c r="APF1194" s="22"/>
      <c r="APG1194" s="22"/>
      <c r="APH1194" s="22"/>
      <c r="API1194" s="22"/>
      <c r="APJ1194" s="22"/>
      <c r="APK1194" s="22"/>
      <c r="APL1194" s="22"/>
      <c r="APM1194" s="22"/>
      <c r="APN1194" s="22"/>
      <c r="APO1194" s="22"/>
      <c r="APP1194" s="22"/>
      <c r="APQ1194" s="22"/>
      <c r="APR1194" s="22"/>
      <c r="APS1194" s="22"/>
      <c r="APT1194" s="22"/>
      <c r="APU1194" s="22"/>
      <c r="APV1194" s="22"/>
      <c r="APW1194" s="22"/>
      <c r="APX1194" s="22"/>
      <c r="APY1194" s="22"/>
      <c r="APZ1194" s="22"/>
      <c r="AQA1194" s="22"/>
      <c r="AQB1194" s="22"/>
      <c r="AQC1194" s="22"/>
      <c r="AQD1194" s="22"/>
      <c r="AQE1194" s="22"/>
      <c r="AQF1194" s="22"/>
      <c r="AQG1194" s="22"/>
      <c r="AQH1194" s="22"/>
      <c r="AQI1194" s="22"/>
      <c r="AQJ1194" s="22"/>
      <c r="AQK1194" s="22"/>
      <c r="AQL1194" s="22"/>
      <c r="AQM1194" s="22"/>
      <c r="AQN1194" s="22"/>
      <c r="AQO1194" s="22"/>
      <c r="AQP1194" s="22"/>
      <c r="AQQ1194" s="22"/>
      <c r="AQR1194" s="22"/>
      <c r="AQS1194" s="22"/>
      <c r="AQT1194" s="22"/>
      <c r="AQU1194" s="22"/>
      <c r="AQV1194" s="22"/>
      <c r="AQW1194" s="22"/>
      <c r="AQX1194" s="22"/>
      <c r="AQY1194" s="22"/>
      <c r="AQZ1194" s="22"/>
      <c r="ARA1194" s="22"/>
      <c r="ARB1194" s="22"/>
      <c r="ARC1194" s="22"/>
      <c r="ARD1194" s="22"/>
      <c r="ARE1194" s="22"/>
      <c r="ARF1194" s="22"/>
      <c r="ARG1194" s="22"/>
      <c r="ARH1194" s="22"/>
      <c r="ARI1194" s="22"/>
      <c r="ARJ1194" s="22"/>
      <c r="ARK1194" s="22"/>
      <c r="ARL1194" s="22"/>
      <c r="ARM1194" s="22"/>
      <c r="ARN1194" s="22"/>
      <c r="ARO1194" s="22"/>
      <c r="ARP1194" s="22"/>
      <c r="ARQ1194" s="22"/>
      <c r="ARR1194" s="22"/>
      <c r="ARS1194" s="22"/>
      <c r="ART1194" s="22"/>
      <c r="ARU1194" s="22"/>
      <c r="ARV1194" s="22"/>
      <c r="ARW1194" s="22"/>
      <c r="ARX1194" s="22"/>
      <c r="ARY1194" s="22"/>
      <c r="ARZ1194" s="22"/>
      <c r="ASA1194" s="22"/>
      <c r="ASB1194" s="22"/>
      <c r="ASC1194" s="22"/>
      <c r="ASD1194" s="22"/>
      <c r="ASE1194" s="22"/>
      <c r="ASF1194" s="22"/>
      <c r="ASG1194" s="22"/>
      <c r="ASH1194" s="22"/>
      <c r="ASI1194" s="22"/>
      <c r="ASJ1194" s="22"/>
      <c r="ASK1194" s="22"/>
      <c r="ASL1194" s="22"/>
      <c r="ASM1194" s="22"/>
      <c r="ASN1194" s="22"/>
      <c r="ASO1194" s="22"/>
      <c r="ASP1194" s="22"/>
      <c r="ASQ1194" s="22"/>
      <c r="ASR1194" s="22"/>
      <c r="ASS1194" s="22"/>
      <c r="AST1194" s="22"/>
      <c r="ASU1194" s="22"/>
      <c r="ASV1194" s="22"/>
      <c r="ASW1194" s="22"/>
      <c r="ASX1194" s="22"/>
      <c r="ASY1194" s="22"/>
      <c r="ASZ1194" s="22"/>
      <c r="ATA1194" s="22"/>
      <c r="ATB1194" s="22"/>
      <c r="ATC1194" s="22"/>
      <c r="ATD1194" s="22"/>
      <c r="ATE1194" s="22"/>
      <c r="ATF1194" s="22"/>
      <c r="ATG1194" s="22"/>
      <c r="ATH1194" s="22"/>
      <c r="ATI1194" s="22"/>
      <c r="ATJ1194" s="22"/>
      <c r="ATK1194" s="22"/>
      <c r="ATL1194" s="22"/>
      <c r="ATM1194" s="22"/>
      <c r="ATN1194" s="22"/>
      <c r="ATO1194" s="22"/>
      <c r="ATP1194" s="22"/>
      <c r="ATQ1194" s="22"/>
      <c r="ATR1194" s="22"/>
      <c r="ATS1194" s="22"/>
      <c r="ATT1194" s="22"/>
      <c r="ATU1194" s="22"/>
      <c r="ATV1194" s="22"/>
      <c r="ATW1194" s="22"/>
      <c r="ATX1194" s="22"/>
      <c r="ATY1194" s="22"/>
      <c r="ATZ1194" s="22"/>
      <c r="AUA1194" s="22"/>
      <c r="AUB1194" s="22"/>
      <c r="AUC1194" s="22"/>
      <c r="AUD1194" s="22"/>
      <c r="AUE1194" s="22"/>
      <c r="AUF1194" s="22"/>
      <c r="AUG1194" s="22"/>
      <c r="AUH1194" s="22"/>
      <c r="AUI1194" s="22"/>
      <c r="AUJ1194" s="22"/>
      <c r="AUK1194" s="22"/>
      <c r="AUL1194" s="22"/>
      <c r="AUM1194" s="22"/>
      <c r="AUN1194" s="22"/>
      <c r="AUO1194" s="22"/>
      <c r="AUP1194" s="22"/>
      <c r="AUQ1194" s="22"/>
      <c r="AUR1194" s="22"/>
      <c r="AUS1194" s="22"/>
      <c r="AUT1194" s="22"/>
      <c r="AUU1194" s="22"/>
      <c r="AUV1194" s="22"/>
      <c r="AUW1194" s="22"/>
      <c r="AUX1194" s="22"/>
      <c r="AUY1194" s="22"/>
      <c r="AUZ1194" s="22"/>
      <c r="AVA1194" s="22"/>
      <c r="AVB1194" s="22"/>
      <c r="AVC1194" s="22"/>
      <c r="AVD1194" s="22"/>
      <c r="AVE1194" s="22"/>
      <c r="AVF1194" s="22"/>
      <c r="AVG1194" s="22"/>
      <c r="AVH1194" s="22"/>
      <c r="AVI1194" s="22"/>
      <c r="AVJ1194" s="22"/>
      <c r="AVK1194" s="22"/>
      <c r="AVL1194" s="22"/>
      <c r="AVM1194" s="22"/>
      <c r="AVN1194" s="22"/>
      <c r="AVO1194" s="22"/>
      <c r="AVP1194" s="22"/>
      <c r="AVQ1194" s="22"/>
      <c r="AVR1194" s="22"/>
      <c r="AVS1194" s="22"/>
      <c r="AVT1194" s="22"/>
      <c r="AVU1194" s="22"/>
      <c r="AVV1194" s="22"/>
      <c r="AVW1194" s="22"/>
      <c r="AVX1194" s="22"/>
      <c r="AVY1194" s="22"/>
      <c r="AVZ1194" s="22"/>
      <c r="AWA1194" s="22"/>
      <c r="AWB1194" s="22"/>
      <c r="AWC1194" s="22"/>
      <c r="AWD1194" s="22"/>
      <c r="AWE1194" s="22"/>
      <c r="AWF1194" s="22"/>
      <c r="AWG1194" s="22"/>
      <c r="AWH1194" s="22"/>
      <c r="AWI1194" s="22"/>
      <c r="AWJ1194" s="22"/>
      <c r="AWK1194" s="22"/>
      <c r="AWL1194" s="22"/>
      <c r="AWM1194" s="22"/>
      <c r="AWN1194" s="22"/>
      <c r="AWO1194" s="22"/>
      <c r="AWP1194" s="22"/>
      <c r="AWQ1194" s="22"/>
      <c r="AWR1194" s="22"/>
      <c r="AWS1194" s="22"/>
      <c r="AWT1194" s="22"/>
      <c r="AWU1194" s="22"/>
      <c r="AWV1194" s="22"/>
      <c r="AWW1194" s="22"/>
      <c r="AWX1194" s="22"/>
      <c r="AWY1194" s="22"/>
      <c r="AWZ1194" s="22"/>
      <c r="AXA1194" s="22"/>
      <c r="AXB1194" s="22"/>
      <c r="AXC1194" s="22"/>
      <c r="AXD1194" s="22"/>
      <c r="AXE1194" s="22"/>
      <c r="AXF1194" s="22"/>
      <c r="AXG1194" s="22"/>
      <c r="AXH1194" s="22"/>
      <c r="AXI1194" s="22"/>
      <c r="AXJ1194" s="22"/>
      <c r="AXK1194" s="22"/>
      <c r="AXL1194" s="22"/>
      <c r="AXM1194" s="22"/>
      <c r="AXN1194" s="22"/>
      <c r="AXO1194" s="22"/>
      <c r="AXP1194" s="22"/>
      <c r="AXQ1194" s="22"/>
      <c r="AXR1194" s="22"/>
      <c r="AXS1194" s="22"/>
      <c r="AXT1194" s="22"/>
      <c r="AXU1194" s="22"/>
      <c r="AXV1194" s="22"/>
      <c r="AXW1194" s="22"/>
      <c r="AXX1194" s="22"/>
      <c r="AXY1194" s="22"/>
      <c r="AXZ1194" s="22"/>
      <c r="AYA1194" s="22"/>
      <c r="AYB1194" s="22"/>
      <c r="AYC1194" s="22"/>
      <c r="AYD1194" s="22"/>
      <c r="AYE1194" s="22"/>
      <c r="AYF1194" s="22"/>
      <c r="AYG1194" s="22"/>
      <c r="AYH1194" s="22"/>
      <c r="AYI1194" s="22"/>
      <c r="AYJ1194" s="22"/>
      <c r="AYK1194" s="22"/>
      <c r="AYL1194" s="22"/>
      <c r="AYM1194" s="22"/>
      <c r="AYN1194" s="22"/>
      <c r="AYO1194" s="22"/>
      <c r="AYP1194" s="22"/>
      <c r="AYQ1194" s="22"/>
      <c r="AYR1194" s="22"/>
      <c r="AYS1194" s="22"/>
      <c r="AYT1194" s="22"/>
      <c r="AYU1194" s="22"/>
      <c r="AYV1194" s="22"/>
      <c r="AYW1194" s="22"/>
      <c r="AYX1194" s="22"/>
      <c r="AYY1194" s="22"/>
      <c r="AYZ1194" s="22"/>
      <c r="AZA1194" s="22"/>
      <c r="AZB1194" s="22"/>
      <c r="AZC1194" s="22"/>
      <c r="AZD1194" s="22"/>
      <c r="AZE1194" s="22"/>
      <c r="AZF1194" s="22"/>
      <c r="AZG1194" s="22"/>
      <c r="AZH1194" s="22"/>
      <c r="AZI1194" s="22"/>
      <c r="AZJ1194" s="22"/>
      <c r="AZK1194" s="22"/>
      <c r="AZL1194" s="22"/>
      <c r="AZM1194" s="22"/>
      <c r="AZN1194" s="22"/>
      <c r="AZO1194" s="22"/>
      <c r="AZP1194" s="22"/>
      <c r="AZQ1194" s="22"/>
      <c r="AZR1194" s="22"/>
      <c r="AZS1194" s="22"/>
      <c r="AZT1194" s="22"/>
      <c r="AZU1194" s="22"/>
      <c r="AZV1194" s="22"/>
      <c r="AZW1194" s="22"/>
      <c r="AZX1194" s="22"/>
      <c r="AZY1194" s="22"/>
      <c r="AZZ1194" s="22"/>
      <c r="BAA1194" s="22"/>
      <c r="BAB1194" s="22"/>
      <c r="BAC1194" s="22"/>
      <c r="BAD1194" s="22"/>
      <c r="BAE1194" s="22"/>
      <c r="BAF1194" s="22"/>
      <c r="BAG1194" s="22"/>
      <c r="BAH1194" s="22"/>
      <c r="BAI1194" s="22"/>
      <c r="BAJ1194" s="22"/>
      <c r="BAK1194" s="22"/>
      <c r="BAL1194" s="22"/>
      <c r="BAM1194" s="22"/>
      <c r="BAN1194" s="22"/>
      <c r="BAO1194" s="22"/>
      <c r="BAP1194" s="22"/>
      <c r="BAQ1194" s="22"/>
      <c r="BAR1194" s="22"/>
      <c r="BAS1194" s="22"/>
      <c r="BAT1194" s="22"/>
      <c r="BAU1194" s="22"/>
      <c r="BAV1194" s="22"/>
      <c r="BAW1194" s="22"/>
      <c r="BAX1194" s="22"/>
      <c r="BAY1194" s="22"/>
      <c r="BAZ1194" s="22"/>
      <c r="BBA1194" s="22"/>
      <c r="BBB1194" s="22"/>
      <c r="BBC1194" s="22"/>
      <c r="BBD1194" s="22"/>
      <c r="BBE1194" s="22"/>
      <c r="BBF1194" s="22"/>
      <c r="BBG1194" s="22"/>
      <c r="BBH1194" s="22"/>
      <c r="BBI1194" s="22"/>
      <c r="BBJ1194" s="22"/>
      <c r="BBK1194" s="22"/>
      <c r="BBL1194" s="22"/>
      <c r="BBM1194" s="22"/>
      <c r="BBN1194" s="22"/>
      <c r="BBO1194" s="22"/>
      <c r="BBP1194" s="22"/>
      <c r="BBQ1194" s="22"/>
      <c r="BBR1194" s="22"/>
      <c r="BBS1194" s="22"/>
      <c r="BBT1194" s="22"/>
      <c r="BBU1194" s="22"/>
      <c r="BBV1194" s="22"/>
      <c r="BBW1194" s="22"/>
      <c r="BBX1194" s="22"/>
      <c r="BBY1194" s="22"/>
      <c r="BBZ1194" s="22"/>
      <c r="BCA1194" s="22"/>
      <c r="BCB1194" s="22"/>
      <c r="BCC1194" s="22"/>
      <c r="BCD1194" s="22"/>
      <c r="BCE1194" s="22"/>
      <c r="BCF1194" s="22"/>
      <c r="BCG1194" s="22"/>
      <c r="BCH1194" s="22"/>
      <c r="BCI1194" s="22"/>
      <c r="BCJ1194" s="22"/>
      <c r="BCK1194" s="22"/>
      <c r="BCL1194" s="22"/>
      <c r="BCM1194" s="22"/>
      <c r="BCN1194" s="22"/>
      <c r="BCO1194" s="22"/>
      <c r="BCP1194" s="22"/>
      <c r="BCQ1194" s="22"/>
      <c r="BCR1194" s="22"/>
      <c r="BCS1194" s="22"/>
      <c r="BCT1194" s="22"/>
      <c r="BCU1194" s="22"/>
      <c r="BCV1194" s="22"/>
      <c r="BCW1194" s="22"/>
      <c r="BCX1194" s="22"/>
      <c r="BCY1194" s="22"/>
      <c r="BCZ1194" s="22"/>
      <c r="BDA1194" s="22"/>
      <c r="BDB1194" s="22"/>
      <c r="BDC1194" s="22"/>
      <c r="BDD1194" s="22"/>
      <c r="BDE1194" s="22"/>
      <c r="BDF1194" s="22"/>
      <c r="BDG1194" s="22"/>
      <c r="BDH1194" s="22"/>
      <c r="BDI1194" s="22"/>
      <c r="BDJ1194" s="22"/>
      <c r="BDK1194" s="22"/>
      <c r="BDL1194" s="22"/>
      <c r="BDM1194" s="22"/>
      <c r="BDN1194" s="22"/>
      <c r="BDO1194" s="22"/>
      <c r="BDP1194" s="22"/>
      <c r="BDQ1194" s="22"/>
      <c r="BDR1194" s="22"/>
      <c r="BDS1194" s="22"/>
      <c r="BDT1194" s="22"/>
      <c r="BDU1194" s="22"/>
      <c r="BDV1194" s="22"/>
      <c r="BDW1194" s="22"/>
      <c r="BDX1194" s="22"/>
      <c r="BDY1194" s="22"/>
      <c r="BDZ1194" s="22"/>
      <c r="BEA1194" s="22"/>
      <c r="BEB1194" s="22"/>
      <c r="BEC1194" s="22"/>
      <c r="BED1194" s="22"/>
      <c r="BEE1194" s="22"/>
      <c r="BEF1194" s="22"/>
      <c r="BEG1194" s="22"/>
      <c r="BEH1194" s="22"/>
      <c r="BEI1194" s="22"/>
      <c r="BEJ1194" s="22"/>
      <c r="BEK1194" s="22"/>
      <c r="BEL1194" s="22"/>
      <c r="BEM1194" s="22"/>
      <c r="BEN1194" s="22"/>
      <c r="BEO1194" s="22"/>
      <c r="BEP1194" s="22"/>
      <c r="BEQ1194" s="22"/>
      <c r="BER1194" s="22"/>
      <c r="BES1194" s="22"/>
      <c r="BET1194" s="22"/>
      <c r="BEU1194" s="22"/>
      <c r="BEV1194" s="22"/>
      <c r="BEW1194" s="22"/>
      <c r="BEX1194" s="22"/>
      <c r="BEY1194" s="22"/>
      <c r="BEZ1194" s="22"/>
      <c r="BFA1194" s="22"/>
      <c r="BFB1194" s="22"/>
      <c r="BFC1194" s="22"/>
      <c r="BFD1194" s="22"/>
      <c r="BFE1194" s="22"/>
      <c r="BFF1194" s="22"/>
      <c r="BFG1194" s="22"/>
      <c r="BFH1194" s="22"/>
      <c r="BFI1194" s="22"/>
      <c r="BFJ1194" s="22"/>
      <c r="BFK1194" s="22"/>
      <c r="BFL1194" s="22"/>
      <c r="BFM1194" s="22"/>
      <c r="BFN1194" s="22"/>
      <c r="BFO1194" s="22"/>
      <c r="BFP1194" s="22"/>
      <c r="BFQ1194" s="22"/>
      <c r="BFR1194" s="22"/>
      <c r="BFS1194" s="22"/>
      <c r="BFT1194" s="22"/>
      <c r="BFU1194" s="22"/>
      <c r="BFV1194" s="22"/>
      <c r="BFW1194" s="22"/>
      <c r="BFX1194" s="22"/>
      <c r="BFY1194" s="22"/>
      <c r="BFZ1194" s="22"/>
      <c r="BGA1194" s="22"/>
      <c r="BGB1194" s="22"/>
      <c r="BGC1194" s="22"/>
      <c r="BGD1194" s="22"/>
      <c r="BGE1194" s="22"/>
      <c r="BGF1194" s="22"/>
      <c r="BGG1194" s="22"/>
      <c r="BGH1194" s="22"/>
      <c r="BGI1194" s="22"/>
      <c r="BGJ1194" s="22"/>
      <c r="BGK1194" s="22"/>
      <c r="BGL1194" s="22"/>
      <c r="BGM1194" s="22"/>
      <c r="BGN1194" s="22"/>
      <c r="BGO1194" s="22"/>
      <c r="BGP1194" s="22"/>
      <c r="BGQ1194" s="22"/>
      <c r="BGR1194" s="22"/>
      <c r="BGS1194" s="22"/>
      <c r="BGT1194" s="22"/>
      <c r="BGU1194" s="22"/>
      <c r="BGV1194" s="22"/>
      <c r="BGW1194" s="22"/>
      <c r="BGX1194" s="22"/>
      <c r="BGY1194" s="22"/>
      <c r="BGZ1194" s="22"/>
      <c r="BHA1194" s="22"/>
      <c r="BHB1194" s="22"/>
      <c r="BHC1194" s="22"/>
      <c r="BHD1194" s="22"/>
      <c r="BHE1194" s="22"/>
      <c r="BHF1194" s="22"/>
      <c r="BHG1194" s="22"/>
      <c r="BHH1194" s="22"/>
      <c r="BHI1194" s="22"/>
      <c r="BHJ1194" s="22"/>
      <c r="BHK1194" s="22"/>
      <c r="BHL1194" s="22"/>
      <c r="BHM1194" s="22"/>
      <c r="BHN1194" s="22"/>
      <c r="BHO1194" s="22"/>
      <c r="BHP1194" s="22"/>
      <c r="BHQ1194" s="22"/>
      <c r="BHR1194" s="22"/>
      <c r="BHS1194" s="22"/>
      <c r="BHT1194" s="22"/>
      <c r="BHU1194" s="22"/>
      <c r="BHV1194" s="22"/>
      <c r="BHW1194" s="22"/>
      <c r="BHX1194" s="22"/>
      <c r="BHY1194" s="22"/>
      <c r="BHZ1194" s="22"/>
      <c r="BIA1194" s="22"/>
      <c r="BIB1194" s="22"/>
      <c r="BIC1194" s="22"/>
      <c r="BID1194" s="22"/>
      <c r="BIE1194" s="22"/>
      <c r="BIF1194" s="22"/>
      <c r="BIG1194" s="22"/>
      <c r="BIH1194" s="22"/>
      <c r="BII1194" s="22"/>
      <c r="BIJ1194" s="22"/>
      <c r="BIK1194" s="22"/>
      <c r="BIL1194" s="22"/>
      <c r="BIM1194" s="22"/>
      <c r="BIN1194" s="22"/>
      <c r="BIO1194" s="22"/>
      <c r="BIP1194" s="22"/>
      <c r="BIQ1194" s="22"/>
      <c r="BIR1194" s="22"/>
      <c r="BIS1194" s="22"/>
      <c r="BIT1194" s="22"/>
      <c r="BIU1194" s="22"/>
      <c r="BIV1194" s="22"/>
      <c r="BIW1194" s="22"/>
      <c r="BIX1194" s="22"/>
      <c r="BIY1194" s="22"/>
      <c r="BIZ1194" s="22"/>
      <c r="BJA1194" s="22"/>
      <c r="BJB1194" s="22"/>
      <c r="BJC1194" s="22"/>
      <c r="BJD1194" s="22"/>
      <c r="BJE1194" s="22"/>
      <c r="BJF1194" s="22"/>
      <c r="BJG1194" s="22"/>
      <c r="BJH1194" s="22"/>
      <c r="BJI1194" s="22"/>
      <c r="BJJ1194" s="22"/>
      <c r="BJK1194" s="22"/>
      <c r="BJL1194" s="22"/>
      <c r="BJM1194" s="22"/>
      <c r="BJN1194" s="22"/>
      <c r="BJO1194" s="22"/>
      <c r="BJP1194" s="22"/>
      <c r="BJQ1194" s="22"/>
      <c r="BJR1194" s="22"/>
      <c r="BJS1194" s="22"/>
      <c r="BJT1194" s="22"/>
      <c r="BJU1194" s="22"/>
      <c r="BJV1194" s="22"/>
      <c r="BJW1194" s="22"/>
      <c r="BJX1194" s="22"/>
      <c r="BJY1194" s="22"/>
      <c r="BJZ1194" s="22"/>
      <c r="BKA1194" s="22"/>
      <c r="BKB1194" s="22"/>
      <c r="BKC1194" s="22"/>
      <c r="BKD1194" s="22"/>
      <c r="BKE1194" s="22"/>
      <c r="BKF1194" s="22"/>
      <c r="BKG1194" s="22"/>
      <c r="BKH1194" s="22"/>
      <c r="BKI1194" s="22"/>
      <c r="BKJ1194" s="22"/>
      <c r="BKK1194" s="22"/>
      <c r="BKL1194" s="22"/>
      <c r="BKM1194" s="22"/>
      <c r="BKN1194" s="22"/>
      <c r="BKO1194" s="22"/>
      <c r="BKP1194" s="22"/>
      <c r="BKQ1194" s="22"/>
      <c r="BKR1194" s="22"/>
      <c r="BKS1194" s="22"/>
      <c r="BKT1194" s="22"/>
      <c r="BKU1194" s="22"/>
      <c r="BKV1194" s="22"/>
      <c r="BKW1194" s="22"/>
      <c r="BKX1194" s="22"/>
      <c r="BKY1194" s="22"/>
      <c r="BKZ1194" s="22"/>
      <c r="BLA1194" s="22"/>
      <c r="BLB1194" s="22"/>
      <c r="BLC1194" s="22"/>
      <c r="BLD1194" s="22"/>
      <c r="BLE1194" s="22"/>
      <c r="BLF1194" s="22"/>
      <c r="BLG1194" s="22"/>
      <c r="BLH1194" s="22"/>
      <c r="BLI1194" s="22"/>
      <c r="BLJ1194" s="22"/>
      <c r="BLK1194" s="22"/>
      <c r="BLL1194" s="22"/>
      <c r="BLM1194" s="22"/>
      <c r="BLN1194" s="22"/>
      <c r="BLO1194" s="22"/>
      <c r="BLP1194" s="22"/>
      <c r="BLQ1194" s="22"/>
      <c r="BLR1194" s="22"/>
      <c r="BLS1194" s="22"/>
      <c r="BLT1194" s="22"/>
      <c r="BLU1194" s="22"/>
      <c r="BLV1194" s="22"/>
      <c r="BLW1194" s="22"/>
      <c r="BLX1194" s="22"/>
      <c r="BLY1194" s="22"/>
      <c r="BLZ1194" s="22"/>
      <c r="BMA1194" s="22"/>
      <c r="BMB1194" s="22"/>
      <c r="BMC1194" s="22"/>
      <c r="BMD1194" s="22"/>
      <c r="BME1194" s="22"/>
      <c r="BMF1194" s="22"/>
      <c r="BMG1194" s="22"/>
      <c r="BMH1194" s="22"/>
      <c r="BMI1194" s="22"/>
      <c r="BMJ1194" s="22"/>
      <c r="BMK1194" s="22"/>
      <c r="BML1194" s="22"/>
      <c r="BMM1194" s="22"/>
      <c r="BMN1194" s="22"/>
      <c r="BMO1194" s="22"/>
      <c r="BMP1194" s="22"/>
      <c r="BMQ1194" s="22"/>
      <c r="BMR1194" s="22"/>
      <c r="BMS1194" s="22"/>
      <c r="BMT1194" s="22"/>
      <c r="BMU1194" s="22"/>
      <c r="BMV1194" s="22"/>
      <c r="BMW1194" s="22"/>
      <c r="BMX1194" s="22"/>
      <c r="BMY1194" s="22"/>
      <c r="BMZ1194" s="22"/>
      <c r="BNA1194" s="22"/>
      <c r="BNB1194" s="22"/>
      <c r="BNC1194" s="22"/>
      <c r="BND1194" s="22"/>
      <c r="BNE1194" s="22"/>
      <c r="BNF1194" s="22"/>
      <c r="BNG1194" s="22"/>
      <c r="BNH1194" s="22"/>
      <c r="BNI1194" s="22"/>
      <c r="BNJ1194" s="22"/>
      <c r="BNK1194" s="22"/>
      <c r="BNL1194" s="22"/>
      <c r="BNM1194" s="22"/>
      <c r="BNN1194" s="22"/>
      <c r="BNO1194" s="22"/>
      <c r="BNP1194" s="22"/>
      <c r="BNQ1194" s="22"/>
      <c r="BNR1194" s="22"/>
      <c r="BNS1194" s="22"/>
      <c r="BNT1194" s="22"/>
      <c r="BNU1194" s="22"/>
      <c r="BNV1194" s="22"/>
      <c r="BNW1194" s="22"/>
      <c r="BNX1194" s="22"/>
      <c r="BNY1194" s="22"/>
      <c r="BNZ1194" s="22"/>
      <c r="BOA1194" s="22"/>
      <c r="BOB1194" s="22"/>
      <c r="BOC1194" s="22"/>
      <c r="BOD1194" s="22"/>
      <c r="BOE1194" s="22"/>
      <c r="BOF1194" s="22"/>
      <c r="BOG1194" s="22"/>
      <c r="BOH1194" s="22"/>
      <c r="BOI1194" s="22"/>
      <c r="BOJ1194" s="22"/>
      <c r="BOK1194" s="22"/>
      <c r="BOL1194" s="22"/>
      <c r="BOM1194" s="22"/>
      <c r="BON1194" s="22"/>
      <c r="BOO1194" s="22"/>
      <c r="BOP1194" s="22"/>
      <c r="BOQ1194" s="22"/>
      <c r="BOR1194" s="22"/>
      <c r="BOS1194" s="22"/>
      <c r="BOT1194" s="22"/>
      <c r="BOU1194" s="22"/>
      <c r="BOV1194" s="22"/>
      <c r="BOW1194" s="22"/>
      <c r="BOX1194" s="22"/>
      <c r="BOY1194" s="22"/>
      <c r="BOZ1194" s="22"/>
      <c r="BPA1194" s="22"/>
      <c r="BPB1194" s="22"/>
      <c r="BPC1194" s="22"/>
      <c r="BPD1194" s="22"/>
      <c r="BPE1194" s="22"/>
      <c r="BPF1194" s="22"/>
      <c r="BPG1194" s="22"/>
      <c r="BPH1194" s="22"/>
      <c r="BPI1194" s="22"/>
      <c r="BPJ1194" s="22"/>
      <c r="BPK1194" s="22"/>
      <c r="BPL1194" s="22"/>
      <c r="BPM1194" s="22"/>
      <c r="BPN1194" s="22"/>
      <c r="BPO1194" s="22"/>
      <c r="BPP1194" s="22"/>
      <c r="BPQ1194" s="22"/>
      <c r="BPR1194" s="22"/>
      <c r="BPS1194" s="22"/>
      <c r="BPT1194" s="22"/>
      <c r="BPU1194" s="22"/>
      <c r="BPV1194" s="22"/>
      <c r="BPW1194" s="22"/>
      <c r="BPX1194" s="22"/>
      <c r="BPY1194" s="22"/>
      <c r="BPZ1194" s="22"/>
      <c r="BQA1194" s="22"/>
      <c r="BQB1194" s="22"/>
      <c r="BQC1194" s="22"/>
      <c r="BQD1194" s="22"/>
      <c r="BQE1194" s="22"/>
      <c r="BQF1194" s="22"/>
      <c r="BQG1194" s="22"/>
      <c r="BQH1194" s="22"/>
      <c r="BQI1194" s="22"/>
      <c r="BQJ1194" s="22"/>
      <c r="BQK1194" s="22"/>
      <c r="BQL1194" s="22"/>
      <c r="BQM1194" s="22"/>
      <c r="BQN1194" s="22"/>
      <c r="BQO1194" s="22"/>
      <c r="BQP1194" s="22"/>
      <c r="BQQ1194" s="22"/>
      <c r="BQR1194" s="22"/>
      <c r="BQS1194" s="22"/>
      <c r="BQT1194" s="22"/>
      <c r="BQU1194" s="22"/>
      <c r="BQV1194" s="22"/>
      <c r="BQW1194" s="22"/>
      <c r="BQX1194" s="22"/>
      <c r="BQY1194" s="22"/>
      <c r="BQZ1194" s="22"/>
      <c r="BRA1194" s="22"/>
      <c r="BRB1194" s="22"/>
      <c r="BRC1194" s="22"/>
      <c r="BRD1194" s="22"/>
      <c r="BRE1194" s="22"/>
      <c r="BRF1194" s="22"/>
      <c r="BRG1194" s="22"/>
      <c r="BRH1194" s="22"/>
      <c r="BRI1194" s="22"/>
      <c r="BRJ1194" s="22"/>
      <c r="BRK1194" s="22"/>
      <c r="BRL1194" s="22"/>
      <c r="BRM1194" s="22"/>
      <c r="BRN1194" s="22"/>
      <c r="BRO1194" s="22"/>
      <c r="BRP1194" s="22"/>
      <c r="BRQ1194" s="22"/>
      <c r="BRR1194" s="22"/>
      <c r="BRS1194" s="22"/>
      <c r="BRT1194" s="22"/>
      <c r="BRU1194" s="22"/>
      <c r="BRV1194" s="22"/>
      <c r="BRW1194" s="22"/>
      <c r="BRX1194" s="22"/>
      <c r="BRY1194" s="22"/>
      <c r="BRZ1194" s="22"/>
      <c r="BSA1194" s="22"/>
      <c r="BSB1194" s="22"/>
      <c r="BSC1194" s="22"/>
      <c r="BSD1194" s="22"/>
      <c r="BSE1194" s="22"/>
      <c r="BSF1194" s="22"/>
      <c r="BSG1194" s="22"/>
      <c r="BSH1194" s="22"/>
      <c r="BSI1194" s="22"/>
      <c r="BSJ1194" s="22"/>
      <c r="BSK1194" s="22"/>
      <c r="BSL1194" s="22"/>
      <c r="BSM1194" s="22"/>
      <c r="BSN1194" s="22"/>
      <c r="BSO1194" s="22"/>
      <c r="BSP1194" s="22"/>
      <c r="BSQ1194" s="22"/>
      <c r="BSR1194" s="22"/>
      <c r="BSS1194" s="22"/>
      <c r="BST1194" s="22"/>
      <c r="BSU1194" s="22"/>
      <c r="BSV1194" s="22"/>
      <c r="BSW1194" s="22"/>
      <c r="BSX1194" s="22"/>
      <c r="BSY1194" s="22"/>
      <c r="BSZ1194" s="22"/>
      <c r="BTA1194" s="22"/>
      <c r="BTB1194" s="22"/>
      <c r="BTC1194" s="22"/>
      <c r="BTD1194" s="22"/>
      <c r="BTE1194" s="22"/>
      <c r="BTF1194" s="22"/>
      <c r="BTG1194" s="22"/>
      <c r="BTH1194" s="22"/>
      <c r="BTI1194" s="22"/>
      <c r="BTJ1194" s="22"/>
      <c r="BTK1194" s="22"/>
      <c r="BTL1194" s="22"/>
      <c r="BTM1194" s="22"/>
      <c r="BTN1194" s="22"/>
      <c r="BTO1194" s="22"/>
      <c r="BTP1194" s="22"/>
      <c r="BTQ1194" s="22"/>
      <c r="BTR1194" s="22"/>
      <c r="BTS1194" s="22"/>
      <c r="BTT1194" s="22"/>
      <c r="BTU1194" s="22"/>
      <c r="BTV1194" s="22"/>
      <c r="BTW1194" s="22"/>
      <c r="BTX1194" s="22"/>
      <c r="BTY1194" s="22"/>
      <c r="BTZ1194" s="22"/>
      <c r="BUA1194" s="22"/>
      <c r="BUB1194" s="22"/>
      <c r="BUC1194" s="22"/>
      <c r="BUD1194" s="22"/>
      <c r="BUE1194" s="22"/>
      <c r="BUF1194" s="22"/>
      <c r="BUG1194" s="22"/>
      <c r="BUH1194" s="22"/>
      <c r="BUI1194" s="22"/>
      <c r="BUJ1194" s="22"/>
      <c r="BUK1194" s="22"/>
      <c r="BUL1194" s="22"/>
      <c r="BUM1194" s="22"/>
      <c r="BUN1194" s="22"/>
      <c r="BUO1194" s="22"/>
      <c r="BUP1194" s="22"/>
      <c r="BUQ1194" s="22"/>
      <c r="BUR1194" s="22"/>
      <c r="BUS1194" s="22"/>
      <c r="BUT1194" s="22"/>
      <c r="BUU1194" s="22"/>
      <c r="BUV1194" s="22"/>
      <c r="BUW1194" s="22"/>
      <c r="BUX1194" s="22"/>
      <c r="BUY1194" s="22"/>
      <c r="BUZ1194" s="22"/>
      <c r="BVA1194" s="22"/>
      <c r="BVB1194" s="22"/>
      <c r="BVC1194" s="22"/>
      <c r="BVD1194" s="22"/>
      <c r="BVE1194" s="22"/>
      <c r="BVF1194" s="22"/>
      <c r="BVG1194" s="22"/>
      <c r="BVH1194" s="22"/>
      <c r="BVI1194" s="22"/>
      <c r="BVJ1194" s="22"/>
      <c r="BVK1194" s="22"/>
      <c r="BVL1194" s="22"/>
      <c r="BVM1194" s="22"/>
      <c r="BVN1194" s="22"/>
      <c r="BVO1194" s="22"/>
      <c r="BVP1194" s="22"/>
      <c r="BVQ1194" s="22"/>
      <c r="BVR1194" s="22"/>
      <c r="BVS1194" s="22"/>
      <c r="BVT1194" s="22"/>
      <c r="BVU1194" s="22"/>
      <c r="BVV1194" s="22"/>
      <c r="BVW1194" s="22"/>
      <c r="BVX1194" s="22"/>
      <c r="BVY1194" s="22"/>
      <c r="BVZ1194" s="22"/>
      <c r="BWA1194" s="22"/>
      <c r="BWB1194" s="22"/>
      <c r="BWC1194" s="22"/>
      <c r="BWD1194" s="22"/>
      <c r="BWE1194" s="22"/>
      <c r="BWF1194" s="22"/>
      <c r="BWG1194" s="22"/>
      <c r="BWH1194" s="22"/>
      <c r="BWI1194" s="22"/>
      <c r="BWJ1194" s="22"/>
      <c r="BWK1194" s="22"/>
      <c r="BWL1194" s="22"/>
      <c r="BWM1194" s="22"/>
      <c r="BWN1194" s="22"/>
      <c r="BWO1194" s="22"/>
      <c r="BWP1194" s="22"/>
      <c r="BWQ1194" s="22"/>
      <c r="BWR1194" s="22"/>
      <c r="BWS1194" s="22"/>
      <c r="BWT1194" s="22"/>
      <c r="BWU1194" s="22"/>
      <c r="BWV1194" s="22"/>
      <c r="BWW1194" s="22"/>
      <c r="BWX1194" s="22"/>
      <c r="BWY1194" s="22"/>
      <c r="BWZ1194" s="22"/>
      <c r="BXA1194" s="22"/>
      <c r="BXB1194" s="22"/>
      <c r="BXC1194" s="22"/>
      <c r="BXD1194" s="22"/>
      <c r="BXE1194" s="22"/>
      <c r="BXF1194" s="22"/>
      <c r="BXG1194" s="22"/>
      <c r="BXH1194" s="22"/>
      <c r="BXI1194" s="22"/>
      <c r="BXJ1194" s="22"/>
      <c r="BXK1194" s="22"/>
      <c r="BXL1194" s="22"/>
      <c r="BXM1194" s="22"/>
      <c r="BXN1194" s="22"/>
      <c r="BXO1194" s="22"/>
      <c r="BXP1194" s="22"/>
      <c r="BXQ1194" s="22"/>
      <c r="BXR1194" s="22"/>
      <c r="BXS1194" s="22"/>
      <c r="BXT1194" s="22"/>
      <c r="BXU1194" s="22"/>
      <c r="BXV1194" s="22"/>
      <c r="BXW1194" s="22"/>
      <c r="BXX1194" s="22"/>
      <c r="BXY1194" s="22"/>
      <c r="BXZ1194" s="22"/>
      <c r="BYA1194" s="22"/>
      <c r="BYB1194" s="22"/>
      <c r="BYC1194" s="22"/>
      <c r="BYD1194" s="22"/>
      <c r="BYE1194" s="22"/>
      <c r="BYF1194" s="22"/>
      <c r="BYG1194" s="22"/>
      <c r="BYH1194" s="22"/>
      <c r="BYI1194" s="22"/>
      <c r="BYJ1194" s="22"/>
      <c r="BYK1194" s="22"/>
      <c r="BYL1194" s="22"/>
      <c r="BYM1194" s="22"/>
      <c r="BYN1194" s="22"/>
      <c r="BYO1194" s="22"/>
      <c r="BYP1194" s="22"/>
      <c r="BYQ1194" s="22"/>
      <c r="BYR1194" s="22"/>
      <c r="BYS1194" s="22"/>
      <c r="BYT1194" s="22"/>
      <c r="BYU1194" s="22"/>
      <c r="BYV1194" s="22"/>
      <c r="BYW1194" s="22"/>
      <c r="BYX1194" s="22"/>
      <c r="BYY1194" s="22"/>
      <c r="BYZ1194" s="22"/>
      <c r="BZA1194" s="22"/>
      <c r="BZB1194" s="22"/>
      <c r="BZC1194" s="22"/>
      <c r="BZD1194" s="22"/>
      <c r="BZE1194" s="22"/>
      <c r="BZF1194" s="22"/>
      <c r="BZG1194" s="22"/>
      <c r="BZH1194" s="22"/>
      <c r="BZI1194" s="22"/>
      <c r="BZJ1194" s="22"/>
      <c r="BZK1194" s="22"/>
      <c r="BZL1194" s="22"/>
      <c r="BZM1194" s="22"/>
      <c r="BZN1194" s="22"/>
      <c r="BZO1194" s="22"/>
      <c r="BZP1194" s="22"/>
      <c r="BZQ1194" s="22"/>
      <c r="BZR1194" s="22"/>
      <c r="BZS1194" s="22"/>
      <c r="BZT1194" s="22"/>
      <c r="BZU1194" s="22"/>
      <c r="BZV1194" s="22"/>
      <c r="BZW1194" s="22"/>
      <c r="BZX1194" s="22"/>
      <c r="BZY1194" s="22"/>
      <c r="BZZ1194" s="22"/>
      <c r="CAA1194" s="22"/>
      <c r="CAB1194" s="22"/>
      <c r="CAC1194" s="22"/>
      <c r="CAD1194" s="22"/>
      <c r="CAE1194" s="22"/>
      <c r="CAF1194" s="22"/>
      <c r="CAG1194" s="22"/>
      <c r="CAH1194" s="22"/>
      <c r="CAI1194" s="22"/>
      <c r="CAJ1194" s="22"/>
      <c r="CAK1194" s="22"/>
      <c r="CAL1194" s="22"/>
      <c r="CAM1194" s="22"/>
      <c r="CAN1194" s="22"/>
      <c r="CAO1194" s="22"/>
      <c r="CAP1194" s="22"/>
      <c r="CAQ1194" s="22"/>
      <c r="CAR1194" s="22"/>
      <c r="CAS1194" s="22"/>
      <c r="CAT1194" s="22"/>
      <c r="CAU1194" s="22"/>
      <c r="CAV1194" s="22"/>
      <c r="CAW1194" s="22"/>
      <c r="CAX1194" s="22"/>
      <c r="CAY1194" s="22"/>
      <c r="CAZ1194" s="22"/>
      <c r="CBA1194" s="22"/>
      <c r="CBB1194" s="22"/>
      <c r="CBC1194" s="22"/>
      <c r="CBD1194" s="22"/>
      <c r="CBE1194" s="22"/>
      <c r="CBF1194" s="22"/>
      <c r="CBG1194" s="22"/>
      <c r="CBH1194" s="22"/>
      <c r="CBI1194" s="22"/>
      <c r="CBJ1194" s="22"/>
      <c r="CBK1194" s="22"/>
      <c r="CBL1194" s="22"/>
      <c r="CBM1194" s="22"/>
      <c r="CBN1194" s="22"/>
      <c r="CBO1194" s="22"/>
      <c r="CBP1194" s="22"/>
      <c r="CBQ1194" s="22"/>
      <c r="CBR1194" s="22"/>
      <c r="CBS1194" s="22"/>
      <c r="CBT1194" s="22"/>
      <c r="CBU1194" s="22"/>
      <c r="CBV1194" s="22"/>
      <c r="CBW1194" s="22"/>
      <c r="CBX1194" s="22"/>
      <c r="CBY1194" s="22"/>
      <c r="CBZ1194" s="22"/>
      <c r="CCA1194" s="22"/>
      <c r="CCB1194" s="22"/>
      <c r="CCC1194" s="22"/>
      <c r="CCD1194" s="22"/>
      <c r="CCE1194" s="22"/>
      <c r="CCF1194" s="22"/>
      <c r="CCG1194" s="22"/>
      <c r="CCH1194" s="22"/>
      <c r="CCI1194" s="22"/>
      <c r="CCJ1194" s="22"/>
      <c r="CCK1194" s="22"/>
      <c r="CCL1194" s="22"/>
      <c r="CCM1194" s="22"/>
      <c r="CCN1194" s="22"/>
      <c r="CCO1194" s="22"/>
      <c r="CCP1194" s="22"/>
      <c r="CCQ1194" s="22"/>
      <c r="CCR1194" s="22"/>
      <c r="CCS1194" s="22"/>
      <c r="CCT1194" s="22"/>
      <c r="CCU1194" s="22"/>
      <c r="CCV1194" s="22"/>
      <c r="CCW1194" s="22"/>
      <c r="CCX1194" s="22"/>
      <c r="CCY1194" s="22"/>
      <c r="CCZ1194" s="22"/>
      <c r="CDA1194" s="22"/>
      <c r="CDB1194" s="22"/>
      <c r="CDC1194" s="22"/>
      <c r="CDD1194" s="22"/>
      <c r="CDE1194" s="22"/>
      <c r="CDF1194" s="22"/>
      <c r="CDG1194" s="22"/>
      <c r="CDH1194" s="22"/>
      <c r="CDI1194" s="22"/>
      <c r="CDJ1194" s="22"/>
      <c r="CDK1194" s="22"/>
      <c r="CDL1194" s="22"/>
      <c r="CDM1194" s="22"/>
      <c r="CDN1194" s="22"/>
      <c r="CDO1194" s="22"/>
      <c r="CDP1194" s="22"/>
      <c r="CDQ1194" s="22"/>
      <c r="CDR1194" s="22"/>
      <c r="CDS1194" s="22"/>
      <c r="CDT1194" s="22"/>
      <c r="CDU1194" s="22"/>
      <c r="CDV1194" s="22"/>
      <c r="CDW1194" s="22"/>
      <c r="CDX1194" s="22"/>
      <c r="CDY1194" s="22"/>
      <c r="CDZ1194" s="22"/>
      <c r="CEA1194" s="22"/>
      <c r="CEB1194" s="22"/>
      <c r="CEC1194" s="22"/>
      <c r="CED1194" s="22"/>
      <c r="CEE1194" s="22"/>
      <c r="CEF1194" s="22"/>
      <c r="CEG1194" s="22"/>
      <c r="CEH1194" s="22"/>
      <c r="CEI1194" s="22"/>
      <c r="CEJ1194" s="22"/>
      <c r="CEK1194" s="22"/>
      <c r="CEL1194" s="22"/>
      <c r="CEM1194" s="22"/>
      <c r="CEN1194" s="22"/>
      <c r="CEO1194" s="22"/>
      <c r="CEP1194" s="22"/>
      <c r="CEQ1194" s="22"/>
      <c r="CER1194" s="22"/>
      <c r="CES1194" s="22"/>
      <c r="CET1194" s="22"/>
      <c r="CEU1194" s="22"/>
      <c r="CEV1194" s="22"/>
      <c r="CEW1194" s="22"/>
      <c r="CEX1194" s="22"/>
      <c r="CEY1194" s="22"/>
      <c r="CEZ1194" s="22"/>
      <c r="CFA1194" s="22"/>
      <c r="CFB1194" s="22"/>
      <c r="CFC1194" s="22"/>
      <c r="CFD1194" s="22"/>
      <c r="CFE1194" s="22"/>
      <c r="CFF1194" s="22"/>
      <c r="CFG1194" s="22"/>
      <c r="CFH1194" s="22"/>
      <c r="CFI1194" s="22"/>
      <c r="CFJ1194" s="22"/>
      <c r="CFK1194" s="22"/>
      <c r="CFL1194" s="22"/>
      <c r="CFM1194" s="22"/>
      <c r="CFN1194" s="22"/>
      <c r="CFO1194" s="22"/>
      <c r="CFP1194" s="22"/>
      <c r="CFQ1194" s="22"/>
      <c r="CFR1194" s="22"/>
      <c r="CFS1194" s="22"/>
      <c r="CFT1194" s="22"/>
      <c r="CFU1194" s="22"/>
      <c r="CFV1194" s="22"/>
      <c r="CFW1194" s="22"/>
      <c r="CFX1194" s="22"/>
      <c r="CFY1194" s="22"/>
      <c r="CFZ1194" s="22"/>
      <c r="CGA1194" s="22"/>
      <c r="CGB1194" s="22"/>
      <c r="CGC1194" s="22"/>
      <c r="CGD1194" s="22"/>
      <c r="CGE1194" s="22"/>
      <c r="CGF1194" s="22"/>
      <c r="CGG1194" s="22"/>
      <c r="CGH1194" s="22"/>
      <c r="CGI1194" s="22"/>
      <c r="CGJ1194" s="22"/>
      <c r="CGK1194" s="22"/>
      <c r="CGL1194" s="22"/>
      <c r="CGM1194" s="22"/>
      <c r="CGN1194" s="22"/>
      <c r="CGO1194" s="22"/>
      <c r="CGP1194" s="22"/>
      <c r="CGQ1194" s="22"/>
      <c r="CGR1194" s="22"/>
      <c r="CGS1194" s="22"/>
      <c r="CGT1194" s="22"/>
      <c r="CGU1194" s="22"/>
      <c r="CGV1194" s="22"/>
      <c r="CGW1194" s="22"/>
      <c r="CGX1194" s="22"/>
      <c r="CGY1194" s="22"/>
      <c r="CGZ1194" s="22"/>
      <c r="CHA1194" s="22"/>
      <c r="CHB1194" s="22"/>
      <c r="CHC1194" s="22"/>
      <c r="CHD1194" s="22"/>
      <c r="CHE1194" s="22"/>
      <c r="CHF1194" s="22"/>
      <c r="CHG1194" s="22"/>
      <c r="CHH1194" s="22"/>
      <c r="CHI1194" s="22"/>
      <c r="CHJ1194" s="22"/>
      <c r="CHK1194" s="22"/>
      <c r="CHL1194" s="22"/>
      <c r="CHM1194" s="22"/>
      <c r="CHN1194" s="22"/>
      <c r="CHO1194" s="22"/>
      <c r="CHP1194" s="22"/>
      <c r="CHQ1194" s="22"/>
      <c r="CHR1194" s="22"/>
      <c r="CHS1194" s="22"/>
      <c r="CHT1194" s="22"/>
      <c r="CHU1194" s="22"/>
      <c r="CHV1194" s="22"/>
      <c r="CHW1194" s="22"/>
      <c r="CHX1194" s="22"/>
      <c r="CHY1194" s="22"/>
      <c r="CHZ1194" s="22"/>
      <c r="CIA1194" s="22"/>
      <c r="CIB1194" s="22"/>
      <c r="CIC1194" s="22"/>
      <c r="CID1194" s="22"/>
      <c r="CIE1194" s="22"/>
      <c r="CIF1194" s="22"/>
      <c r="CIG1194" s="22"/>
      <c r="CIH1194" s="22"/>
      <c r="CII1194" s="22"/>
      <c r="CIJ1194" s="22"/>
      <c r="CIK1194" s="22"/>
      <c r="CIL1194" s="22"/>
      <c r="CIM1194" s="22"/>
      <c r="CIN1194" s="22"/>
      <c r="CIO1194" s="22"/>
      <c r="CIP1194" s="22"/>
      <c r="CIQ1194" s="22"/>
      <c r="CIR1194" s="22"/>
      <c r="CIS1194" s="22"/>
      <c r="CIT1194" s="22"/>
      <c r="CIU1194" s="22"/>
      <c r="CIV1194" s="22"/>
      <c r="CIW1194" s="22"/>
      <c r="CIX1194" s="22"/>
      <c r="CIY1194" s="22"/>
      <c r="CIZ1194" s="22"/>
      <c r="CJA1194" s="22"/>
      <c r="CJB1194" s="22"/>
      <c r="CJC1194" s="22"/>
      <c r="CJD1194" s="22"/>
      <c r="CJE1194" s="22"/>
      <c r="CJF1194" s="22"/>
      <c r="CJG1194" s="22"/>
      <c r="CJH1194" s="22"/>
      <c r="CJI1194" s="22"/>
      <c r="CJJ1194" s="22"/>
      <c r="CJK1194" s="22"/>
      <c r="CJL1194" s="22"/>
      <c r="CJM1194" s="22"/>
      <c r="CJN1194" s="22"/>
      <c r="CJO1194" s="22"/>
      <c r="CJP1194" s="22"/>
      <c r="CJQ1194" s="22"/>
      <c r="CJR1194" s="22"/>
      <c r="CJS1194" s="22"/>
      <c r="CJT1194" s="22"/>
      <c r="CJU1194" s="22"/>
      <c r="CJV1194" s="22"/>
      <c r="CJW1194" s="22"/>
      <c r="CJX1194" s="22"/>
      <c r="CJY1194" s="22"/>
      <c r="CJZ1194" s="22"/>
      <c r="CKA1194" s="22"/>
      <c r="CKB1194" s="22"/>
      <c r="CKC1194" s="22"/>
      <c r="CKD1194" s="22"/>
      <c r="CKE1194" s="22"/>
      <c r="CKF1194" s="22"/>
      <c r="CKG1194" s="22"/>
      <c r="CKH1194" s="22"/>
      <c r="CKI1194" s="22"/>
      <c r="CKJ1194" s="22"/>
      <c r="CKK1194" s="22"/>
      <c r="CKL1194" s="22"/>
      <c r="CKM1194" s="22"/>
      <c r="CKN1194" s="22"/>
      <c r="CKO1194" s="22"/>
      <c r="CKP1194" s="22"/>
      <c r="CKQ1194" s="22"/>
      <c r="CKR1194" s="22"/>
      <c r="CKS1194" s="22"/>
      <c r="CKT1194" s="22"/>
      <c r="CKU1194" s="22"/>
      <c r="CKV1194" s="22"/>
      <c r="CKW1194" s="22"/>
      <c r="CKX1194" s="22"/>
      <c r="CKY1194" s="22"/>
      <c r="CKZ1194" s="22"/>
      <c r="CLA1194" s="22"/>
      <c r="CLB1194" s="22"/>
      <c r="CLC1194" s="22"/>
      <c r="CLD1194" s="22"/>
      <c r="CLE1194" s="22"/>
      <c r="CLF1194" s="22"/>
      <c r="CLG1194" s="22"/>
      <c r="CLH1194" s="22"/>
      <c r="CLI1194" s="22"/>
      <c r="CLJ1194" s="22"/>
      <c r="CLK1194" s="22"/>
      <c r="CLL1194" s="22"/>
      <c r="CLM1194" s="22"/>
      <c r="CLN1194" s="22"/>
      <c r="CLO1194" s="22"/>
      <c r="CLP1194" s="22"/>
      <c r="CLQ1194" s="22"/>
      <c r="CLR1194" s="22"/>
      <c r="CLS1194" s="22"/>
      <c r="CLT1194" s="22"/>
      <c r="CLU1194" s="22"/>
      <c r="CLV1194" s="22"/>
      <c r="CLW1194" s="22"/>
      <c r="CLX1194" s="22"/>
      <c r="CLY1194" s="22"/>
      <c r="CLZ1194" s="22"/>
      <c r="CMA1194" s="22"/>
      <c r="CMB1194" s="22"/>
      <c r="CMC1194" s="22"/>
      <c r="CMD1194" s="22"/>
      <c r="CME1194" s="22"/>
      <c r="CMF1194" s="22"/>
      <c r="CMG1194" s="22"/>
      <c r="CMH1194" s="22"/>
      <c r="CMI1194" s="22"/>
      <c r="CMJ1194" s="22"/>
      <c r="CMK1194" s="22"/>
      <c r="CML1194" s="22"/>
      <c r="CMM1194" s="22"/>
      <c r="CMN1194" s="22"/>
      <c r="CMO1194" s="22"/>
      <c r="CMP1194" s="22"/>
      <c r="CMQ1194" s="22"/>
      <c r="CMR1194" s="22"/>
      <c r="CMS1194" s="22"/>
      <c r="CMT1194" s="22"/>
      <c r="CMU1194" s="22"/>
      <c r="CMV1194" s="22"/>
      <c r="CMW1194" s="22"/>
      <c r="CMX1194" s="22"/>
      <c r="CMY1194" s="22"/>
      <c r="CMZ1194" s="22"/>
      <c r="CNA1194" s="22"/>
      <c r="CNB1194" s="22"/>
      <c r="CNC1194" s="22"/>
      <c r="CND1194" s="22"/>
      <c r="CNE1194" s="22"/>
      <c r="CNF1194" s="22"/>
      <c r="CNG1194" s="22"/>
      <c r="CNH1194" s="22"/>
      <c r="CNI1194" s="22"/>
      <c r="CNJ1194" s="22"/>
      <c r="CNK1194" s="22"/>
      <c r="CNL1194" s="22"/>
      <c r="CNM1194" s="22"/>
      <c r="CNN1194" s="22"/>
      <c r="CNO1194" s="22"/>
      <c r="CNP1194" s="22"/>
      <c r="CNQ1194" s="22"/>
      <c r="CNR1194" s="22"/>
      <c r="CNS1194" s="22"/>
      <c r="CNT1194" s="22"/>
      <c r="CNU1194" s="22"/>
      <c r="CNV1194" s="22"/>
      <c r="CNW1194" s="22"/>
      <c r="CNX1194" s="22"/>
      <c r="CNY1194" s="22"/>
      <c r="CNZ1194" s="22"/>
      <c r="COA1194" s="22"/>
      <c r="COB1194" s="22"/>
      <c r="COC1194" s="22"/>
      <c r="COD1194" s="22"/>
      <c r="COE1194" s="22"/>
      <c r="COF1194" s="22"/>
      <c r="COG1194" s="22"/>
      <c r="COH1194" s="22"/>
      <c r="COI1194" s="22"/>
      <c r="COJ1194" s="22"/>
      <c r="COK1194" s="22"/>
      <c r="COL1194" s="22"/>
      <c r="COM1194" s="22"/>
      <c r="CON1194" s="22"/>
      <c r="COO1194" s="22"/>
      <c r="COP1194" s="22"/>
      <c r="COQ1194" s="22"/>
      <c r="COR1194" s="22"/>
      <c r="COS1194" s="22"/>
      <c r="COT1194" s="22"/>
      <c r="COU1194" s="22"/>
      <c r="COV1194" s="22"/>
      <c r="COW1194" s="22"/>
      <c r="COX1194" s="22"/>
      <c r="COY1194" s="22"/>
      <c r="COZ1194" s="22"/>
      <c r="CPA1194" s="22"/>
      <c r="CPB1194" s="22"/>
      <c r="CPC1194" s="22"/>
      <c r="CPD1194" s="22"/>
      <c r="CPE1194" s="22"/>
      <c r="CPF1194" s="22"/>
      <c r="CPG1194" s="22"/>
      <c r="CPH1194" s="22"/>
      <c r="CPI1194" s="22"/>
      <c r="CPJ1194" s="22"/>
      <c r="CPK1194" s="22"/>
      <c r="CPL1194" s="22"/>
      <c r="CPM1194" s="22"/>
      <c r="CPN1194" s="22"/>
      <c r="CPO1194" s="22"/>
      <c r="CPP1194" s="22"/>
      <c r="CPQ1194" s="22"/>
      <c r="CPR1194" s="22"/>
      <c r="CPS1194" s="22"/>
      <c r="CPT1194" s="22"/>
      <c r="CPU1194" s="22"/>
      <c r="CPV1194" s="22"/>
      <c r="CPW1194" s="22"/>
      <c r="CPX1194" s="22"/>
      <c r="CPY1194" s="22"/>
      <c r="CPZ1194" s="22"/>
      <c r="CQA1194" s="22"/>
      <c r="CQB1194" s="22"/>
      <c r="CQC1194" s="22"/>
      <c r="CQD1194" s="22"/>
      <c r="CQE1194" s="22"/>
      <c r="CQF1194" s="22"/>
      <c r="CQG1194" s="22"/>
      <c r="CQH1194" s="22"/>
      <c r="CQI1194" s="22"/>
      <c r="CQJ1194" s="22"/>
      <c r="CQK1194" s="22"/>
      <c r="CQL1194" s="22"/>
      <c r="CQM1194" s="22"/>
      <c r="CQN1194" s="22"/>
      <c r="CQO1194" s="22"/>
      <c r="CQP1194" s="22"/>
      <c r="CQQ1194" s="22"/>
      <c r="CQR1194" s="22"/>
      <c r="CQS1194" s="22"/>
      <c r="CQT1194" s="22"/>
      <c r="CQU1194" s="22"/>
      <c r="CQV1194" s="22"/>
      <c r="CQW1194" s="22"/>
      <c r="CQX1194" s="22"/>
      <c r="CQY1194" s="22"/>
      <c r="CQZ1194" s="22"/>
      <c r="CRA1194" s="22"/>
      <c r="CRB1194" s="22"/>
      <c r="CRC1194" s="22"/>
      <c r="CRD1194" s="22"/>
      <c r="CRE1194" s="22"/>
      <c r="CRF1194" s="22"/>
      <c r="CRG1194" s="22"/>
      <c r="CRH1194" s="22"/>
      <c r="CRI1194" s="22"/>
      <c r="CRJ1194" s="22"/>
      <c r="CRK1194" s="22"/>
      <c r="CRL1194" s="22"/>
      <c r="CRM1194" s="22"/>
      <c r="CRN1194" s="22"/>
      <c r="CRO1194" s="22"/>
      <c r="CRP1194" s="22"/>
      <c r="CRQ1194" s="22"/>
      <c r="CRR1194" s="22"/>
      <c r="CRS1194" s="22"/>
      <c r="CRT1194" s="22"/>
      <c r="CRU1194" s="22"/>
      <c r="CRV1194" s="22"/>
      <c r="CRW1194" s="22"/>
      <c r="CRX1194" s="22"/>
      <c r="CRY1194" s="22"/>
      <c r="CRZ1194" s="22"/>
      <c r="CSA1194" s="22"/>
      <c r="CSB1194" s="22"/>
      <c r="CSC1194" s="22"/>
      <c r="CSD1194" s="22"/>
      <c r="CSE1194" s="22"/>
      <c r="CSF1194" s="22"/>
      <c r="CSG1194" s="22"/>
      <c r="CSH1194" s="22"/>
      <c r="CSI1194" s="22"/>
      <c r="CSJ1194" s="22"/>
      <c r="CSK1194" s="22"/>
      <c r="CSL1194" s="22"/>
      <c r="CSM1194" s="22"/>
      <c r="CSN1194" s="22"/>
      <c r="CSO1194" s="22"/>
      <c r="CSP1194" s="22"/>
      <c r="CSQ1194" s="22"/>
      <c r="CSR1194" s="22"/>
      <c r="CSS1194" s="22"/>
      <c r="CST1194" s="22"/>
      <c r="CSU1194" s="22"/>
      <c r="CSV1194" s="22"/>
      <c r="CSW1194" s="22"/>
      <c r="CSX1194" s="22"/>
      <c r="CSY1194" s="22"/>
      <c r="CSZ1194" s="22"/>
      <c r="CTA1194" s="22"/>
      <c r="CTB1194" s="22"/>
      <c r="CTC1194" s="22"/>
      <c r="CTD1194" s="22"/>
      <c r="CTE1194" s="22"/>
      <c r="CTF1194" s="22"/>
      <c r="CTG1194" s="22"/>
      <c r="CTH1194" s="22"/>
      <c r="CTI1194" s="22"/>
      <c r="CTJ1194" s="22"/>
      <c r="CTK1194" s="22"/>
      <c r="CTL1194" s="22"/>
      <c r="CTM1194" s="22"/>
      <c r="CTN1194" s="22"/>
      <c r="CTO1194" s="22"/>
      <c r="CTP1194" s="22"/>
      <c r="CTQ1194" s="22"/>
      <c r="CTR1194" s="22"/>
      <c r="CTS1194" s="22"/>
      <c r="CTT1194" s="22"/>
      <c r="CTU1194" s="22"/>
      <c r="CTV1194" s="22"/>
      <c r="CTW1194" s="22"/>
      <c r="CTX1194" s="22"/>
      <c r="CTY1194" s="22"/>
      <c r="CTZ1194" s="22"/>
      <c r="CUA1194" s="22"/>
      <c r="CUB1194" s="22"/>
      <c r="CUC1194" s="22"/>
      <c r="CUD1194" s="22"/>
      <c r="CUE1194" s="22"/>
      <c r="CUF1194" s="22"/>
      <c r="CUG1194" s="22"/>
      <c r="CUH1194" s="22"/>
      <c r="CUI1194" s="22"/>
      <c r="CUJ1194" s="22"/>
      <c r="CUK1194" s="22"/>
      <c r="CUL1194" s="22"/>
      <c r="CUM1194" s="22"/>
      <c r="CUN1194" s="22"/>
      <c r="CUO1194" s="22"/>
      <c r="CUP1194" s="22"/>
      <c r="CUQ1194" s="22"/>
      <c r="CUR1194" s="22"/>
      <c r="CUS1194" s="22"/>
      <c r="CUT1194" s="22"/>
      <c r="CUU1194" s="22"/>
      <c r="CUV1194" s="22"/>
      <c r="CUW1194" s="22"/>
      <c r="CUX1194" s="22"/>
      <c r="CUY1194" s="22"/>
      <c r="CUZ1194" s="22"/>
      <c r="CVA1194" s="22"/>
      <c r="CVB1194" s="22"/>
      <c r="CVC1194" s="22"/>
      <c r="CVD1194" s="22"/>
      <c r="CVE1194" s="22"/>
      <c r="CVF1194" s="22"/>
      <c r="CVG1194" s="22"/>
      <c r="CVH1194" s="22"/>
      <c r="CVI1194" s="22"/>
      <c r="CVJ1194" s="22"/>
      <c r="CVK1194" s="22"/>
      <c r="CVL1194" s="22"/>
      <c r="CVM1194" s="22"/>
      <c r="CVN1194" s="22"/>
      <c r="CVO1194" s="22"/>
      <c r="CVP1194" s="22"/>
      <c r="CVQ1194" s="22"/>
      <c r="CVR1194" s="22"/>
      <c r="CVS1194" s="22"/>
      <c r="CVT1194" s="22"/>
      <c r="CVU1194" s="22"/>
      <c r="CVV1194" s="22"/>
      <c r="CVW1194" s="22"/>
      <c r="CVX1194" s="22"/>
      <c r="CVY1194" s="22"/>
      <c r="CVZ1194" s="22"/>
      <c r="CWA1194" s="22"/>
      <c r="CWB1194" s="22"/>
      <c r="CWC1194" s="22"/>
      <c r="CWD1194" s="22"/>
      <c r="CWE1194" s="22"/>
      <c r="CWF1194" s="22"/>
      <c r="CWG1194" s="22"/>
      <c r="CWH1194" s="22"/>
      <c r="CWI1194" s="22"/>
      <c r="CWJ1194" s="22"/>
      <c r="CWK1194" s="22"/>
      <c r="CWL1194" s="22"/>
      <c r="CWM1194" s="22"/>
      <c r="CWN1194" s="22"/>
      <c r="CWO1194" s="22"/>
      <c r="CWP1194" s="22"/>
      <c r="CWQ1194" s="22"/>
      <c r="CWR1194" s="22"/>
      <c r="CWS1194" s="22"/>
      <c r="CWT1194" s="22"/>
      <c r="CWU1194" s="22"/>
      <c r="CWV1194" s="22"/>
      <c r="CWW1194" s="22"/>
      <c r="CWX1194" s="22"/>
      <c r="CWY1194" s="22"/>
      <c r="CWZ1194" s="22"/>
      <c r="CXA1194" s="22"/>
      <c r="CXB1194" s="22"/>
      <c r="CXC1194" s="22"/>
      <c r="CXD1194" s="22"/>
      <c r="CXE1194" s="22"/>
      <c r="CXF1194" s="22"/>
      <c r="CXG1194" s="22"/>
      <c r="CXH1194" s="22"/>
      <c r="CXI1194" s="22"/>
      <c r="CXJ1194" s="22"/>
      <c r="CXK1194" s="22"/>
      <c r="CXL1194" s="22"/>
      <c r="CXM1194" s="22"/>
      <c r="CXN1194" s="22"/>
      <c r="CXO1194" s="22"/>
      <c r="CXP1194" s="22"/>
      <c r="CXQ1194" s="22"/>
      <c r="CXR1194" s="22"/>
      <c r="CXS1194" s="22"/>
      <c r="CXT1194" s="22"/>
      <c r="CXU1194" s="22"/>
      <c r="CXV1194" s="22"/>
      <c r="CXW1194" s="22"/>
      <c r="CXX1194" s="22"/>
      <c r="CXY1194" s="22"/>
      <c r="CXZ1194" s="22"/>
      <c r="CYA1194" s="22"/>
      <c r="CYB1194" s="22"/>
      <c r="CYC1194" s="22"/>
      <c r="CYD1194" s="22"/>
      <c r="CYE1194" s="22"/>
      <c r="CYF1194" s="22"/>
      <c r="CYG1194" s="22"/>
      <c r="CYH1194" s="22"/>
      <c r="CYI1194" s="22"/>
      <c r="CYJ1194" s="22"/>
      <c r="CYK1194" s="22"/>
      <c r="CYL1194" s="22"/>
      <c r="CYM1194" s="22"/>
      <c r="CYN1194" s="22"/>
      <c r="CYO1194" s="22"/>
      <c r="CYP1194" s="22"/>
      <c r="CYQ1194" s="22"/>
      <c r="CYR1194" s="22"/>
      <c r="CYS1194" s="22"/>
      <c r="CYT1194" s="22"/>
      <c r="CYU1194" s="22"/>
      <c r="CYV1194" s="22"/>
      <c r="CYW1194" s="22"/>
      <c r="CYX1194" s="22"/>
      <c r="CYY1194" s="22"/>
      <c r="CYZ1194" s="22"/>
      <c r="CZA1194" s="22"/>
      <c r="CZB1194" s="22"/>
      <c r="CZC1194" s="22"/>
      <c r="CZD1194" s="22"/>
      <c r="CZE1194" s="22"/>
      <c r="CZF1194" s="22"/>
      <c r="CZG1194" s="22"/>
      <c r="CZH1194" s="22"/>
      <c r="CZI1194" s="22"/>
      <c r="CZJ1194" s="22"/>
      <c r="CZK1194" s="22"/>
      <c r="CZL1194" s="22"/>
      <c r="CZM1194" s="22"/>
      <c r="CZN1194" s="22"/>
      <c r="CZO1194" s="22"/>
      <c r="CZP1194" s="22"/>
      <c r="CZQ1194" s="22"/>
      <c r="CZR1194" s="22"/>
      <c r="CZS1194" s="22"/>
      <c r="CZT1194" s="22"/>
      <c r="CZU1194" s="22"/>
      <c r="CZV1194" s="22"/>
      <c r="CZW1194" s="22"/>
      <c r="CZX1194" s="22"/>
      <c r="CZY1194" s="22"/>
      <c r="CZZ1194" s="22"/>
      <c r="DAA1194" s="22"/>
      <c r="DAB1194" s="22"/>
      <c r="DAC1194" s="22"/>
      <c r="DAD1194" s="22"/>
      <c r="DAE1194" s="22"/>
      <c r="DAF1194" s="22"/>
      <c r="DAG1194" s="22"/>
      <c r="DAH1194" s="22"/>
      <c r="DAI1194" s="22"/>
      <c r="DAJ1194" s="22"/>
      <c r="DAK1194" s="22"/>
      <c r="DAL1194" s="22"/>
      <c r="DAM1194" s="22"/>
      <c r="DAN1194" s="22"/>
      <c r="DAO1194" s="22"/>
      <c r="DAP1194" s="22"/>
      <c r="DAQ1194" s="22"/>
      <c r="DAR1194" s="22"/>
      <c r="DAS1194" s="22"/>
      <c r="DAT1194" s="22"/>
      <c r="DAU1194" s="22"/>
      <c r="DAV1194" s="22"/>
      <c r="DAW1194" s="22"/>
      <c r="DAX1194" s="22"/>
      <c r="DAY1194" s="22"/>
      <c r="DAZ1194" s="22"/>
      <c r="DBA1194" s="22"/>
      <c r="DBB1194" s="22"/>
      <c r="DBC1194" s="22"/>
      <c r="DBD1194" s="22"/>
      <c r="DBE1194" s="22"/>
      <c r="DBF1194" s="22"/>
      <c r="DBG1194" s="22"/>
      <c r="DBH1194" s="22"/>
      <c r="DBI1194" s="22"/>
      <c r="DBJ1194" s="22"/>
      <c r="DBK1194" s="22"/>
      <c r="DBL1194" s="22"/>
      <c r="DBM1194" s="22"/>
      <c r="DBN1194" s="22"/>
      <c r="DBO1194" s="22"/>
      <c r="DBP1194" s="22"/>
      <c r="DBQ1194" s="22"/>
      <c r="DBR1194" s="22"/>
      <c r="DBS1194" s="22"/>
      <c r="DBT1194" s="22"/>
      <c r="DBU1194" s="22"/>
      <c r="DBV1194" s="22"/>
      <c r="DBW1194" s="22"/>
      <c r="DBX1194" s="22"/>
      <c r="DBY1194" s="22"/>
      <c r="DBZ1194" s="22"/>
      <c r="DCA1194" s="22"/>
      <c r="DCB1194" s="22"/>
      <c r="DCC1194" s="22"/>
      <c r="DCD1194" s="22"/>
      <c r="DCE1194" s="22"/>
      <c r="DCF1194" s="22"/>
      <c r="DCG1194" s="22"/>
      <c r="DCH1194" s="22"/>
      <c r="DCI1194" s="22"/>
      <c r="DCJ1194" s="22"/>
      <c r="DCK1194" s="22"/>
      <c r="DCL1194" s="22"/>
      <c r="DCM1194" s="22"/>
      <c r="DCN1194" s="22"/>
      <c r="DCO1194" s="22"/>
      <c r="DCP1194" s="22"/>
      <c r="DCQ1194" s="22"/>
      <c r="DCR1194" s="22"/>
      <c r="DCS1194" s="22"/>
      <c r="DCT1194" s="22"/>
      <c r="DCU1194" s="22"/>
      <c r="DCV1194" s="22"/>
      <c r="DCW1194" s="22"/>
      <c r="DCX1194" s="22"/>
      <c r="DCY1194" s="22"/>
      <c r="DCZ1194" s="22"/>
      <c r="DDA1194" s="22"/>
      <c r="DDB1194" s="22"/>
      <c r="DDC1194" s="22"/>
      <c r="DDD1194" s="22"/>
      <c r="DDE1194" s="22"/>
      <c r="DDF1194" s="22"/>
      <c r="DDG1194" s="22"/>
      <c r="DDH1194" s="22"/>
      <c r="DDI1194" s="22"/>
      <c r="DDJ1194" s="22"/>
      <c r="DDK1194" s="22"/>
      <c r="DDL1194" s="22"/>
      <c r="DDM1194" s="22"/>
      <c r="DDN1194" s="22"/>
      <c r="DDO1194" s="22"/>
      <c r="DDP1194" s="22"/>
      <c r="DDQ1194" s="22"/>
      <c r="DDR1194" s="22"/>
      <c r="DDS1194" s="22"/>
      <c r="DDT1194" s="22"/>
      <c r="DDU1194" s="22"/>
      <c r="DDV1194" s="22"/>
      <c r="DDW1194" s="22"/>
      <c r="DDX1194" s="22"/>
      <c r="DDY1194" s="22"/>
      <c r="DDZ1194" s="22"/>
      <c r="DEA1194" s="22"/>
      <c r="DEB1194" s="22"/>
      <c r="DEC1194" s="22"/>
      <c r="DED1194" s="22"/>
      <c r="DEE1194" s="22"/>
      <c r="DEF1194" s="22"/>
      <c r="DEG1194" s="22"/>
      <c r="DEH1194" s="22"/>
      <c r="DEI1194" s="22"/>
      <c r="DEJ1194" s="22"/>
      <c r="DEK1194" s="22"/>
      <c r="DEL1194" s="22"/>
      <c r="DEM1194" s="22"/>
      <c r="DEN1194" s="22"/>
      <c r="DEO1194" s="22"/>
      <c r="DEP1194" s="22"/>
      <c r="DEQ1194" s="22"/>
      <c r="DER1194" s="22"/>
      <c r="DES1194" s="22"/>
      <c r="DET1194" s="22"/>
      <c r="DEU1194" s="22"/>
      <c r="DEV1194" s="22"/>
      <c r="DEW1194" s="22"/>
      <c r="DEX1194" s="22"/>
      <c r="DEY1194" s="22"/>
      <c r="DEZ1194" s="22"/>
      <c r="DFA1194" s="22"/>
      <c r="DFB1194" s="22"/>
      <c r="DFC1194" s="22"/>
      <c r="DFD1194" s="22"/>
      <c r="DFE1194" s="22"/>
      <c r="DFF1194" s="22"/>
      <c r="DFG1194" s="22"/>
      <c r="DFH1194" s="22"/>
      <c r="DFI1194" s="22"/>
      <c r="DFJ1194" s="22"/>
      <c r="DFK1194" s="22"/>
      <c r="DFL1194" s="22"/>
      <c r="DFM1194" s="22"/>
      <c r="DFN1194" s="22"/>
      <c r="DFO1194" s="22"/>
      <c r="DFP1194" s="22"/>
      <c r="DFQ1194" s="22"/>
      <c r="DFR1194" s="22"/>
      <c r="DFS1194" s="22"/>
      <c r="DFT1194" s="22"/>
      <c r="DFU1194" s="22"/>
      <c r="DFV1194" s="22"/>
      <c r="DFW1194" s="22"/>
      <c r="DFX1194" s="22"/>
      <c r="DFY1194" s="22"/>
      <c r="DFZ1194" s="22"/>
      <c r="DGA1194" s="22"/>
      <c r="DGB1194" s="22"/>
      <c r="DGC1194" s="22"/>
      <c r="DGD1194" s="22"/>
      <c r="DGE1194" s="22"/>
      <c r="DGF1194" s="22"/>
      <c r="DGG1194" s="22"/>
      <c r="DGH1194" s="22"/>
      <c r="DGI1194" s="22"/>
      <c r="DGJ1194" s="22"/>
      <c r="DGK1194" s="22"/>
      <c r="DGL1194" s="22"/>
      <c r="DGM1194" s="22"/>
      <c r="DGN1194" s="22"/>
      <c r="DGO1194" s="22"/>
      <c r="DGP1194" s="22"/>
      <c r="DGQ1194" s="22"/>
      <c r="DGR1194" s="22"/>
      <c r="DGS1194" s="22"/>
      <c r="DGT1194" s="22"/>
      <c r="DGU1194" s="22"/>
      <c r="DGV1194" s="22"/>
      <c r="DGW1194" s="22"/>
      <c r="DGX1194" s="22"/>
      <c r="DGY1194" s="22"/>
      <c r="DGZ1194" s="22"/>
      <c r="DHA1194" s="22"/>
      <c r="DHB1194" s="22"/>
      <c r="DHC1194" s="22"/>
      <c r="DHD1194" s="22"/>
      <c r="DHE1194" s="22"/>
      <c r="DHF1194" s="22"/>
      <c r="DHG1194" s="22"/>
      <c r="DHH1194" s="22"/>
      <c r="DHI1194" s="22"/>
      <c r="DHJ1194" s="22"/>
      <c r="DHK1194" s="22"/>
      <c r="DHL1194" s="22"/>
      <c r="DHM1194" s="22"/>
      <c r="DHN1194" s="22"/>
      <c r="DHO1194" s="22"/>
      <c r="DHP1194" s="22"/>
      <c r="DHQ1194" s="22"/>
      <c r="DHR1194" s="22"/>
      <c r="DHS1194" s="22"/>
      <c r="DHT1194" s="22"/>
      <c r="DHU1194" s="22"/>
      <c r="DHV1194" s="22"/>
      <c r="DHW1194" s="22"/>
      <c r="DHX1194" s="22"/>
      <c r="DHY1194" s="22"/>
      <c r="DHZ1194" s="22"/>
      <c r="DIA1194" s="22"/>
      <c r="DIB1194" s="22"/>
      <c r="DIC1194" s="22"/>
      <c r="DID1194" s="22"/>
      <c r="DIE1194" s="22"/>
      <c r="DIF1194" s="22"/>
      <c r="DIG1194" s="22"/>
      <c r="DIH1194" s="22"/>
      <c r="DII1194" s="22"/>
      <c r="DIJ1194" s="22"/>
      <c r="DIK1194" s="22"/>
      <c r="DIL1194" s="22"/>
      <c r="DIM1194" s="22"/>
      <c r="DIN1194" s="22"/>
      <c r="DIO1194" s="22"/>
      <c r="DIP1194" s="22"/>
      <c r="DIQ1194" s="22"/>
      <c r="DIR1194" s="22"/>
      <c r="DIS1194" s="22"/>
      <c r="DIT1194" s="22"/>
      <c r="DIU1194" s="22"/>
      <c r="DIV1194" s="22"/>
      <c r="DIW1194" s="22"/>
      <c r="DIX1194" s="22"/>
      <c r="DIY1194" s="22"/>
      <c r="DIZ1194" s="22"/>
      <c r="DJA1194" s="22"/>
      <c r="DJB1194" s="22"/>
      <c r="DJC1194" s="22"/>
      <c r="DJD1194" s="22"/>
      <c r="DJE1194" s="22"/>
      <c r="DJF1194" s="22"/>
      <c r="DJG1194" s="22"/>
      <c r="DJH1194" s="22"/>
      <c r="DJI1194" s="22"/>
      <c r="DJJ1194" s="22"/>
      <c r="DJK1194" s="22"/>
      <c r="DJL1194" s="22"/>
      <c r="DJM1194" s="22"/>
      <c r="DJN1194" s="22"/>
      <c r="DJO1194" s="22"/>
      <c r="DJP1194" s="22"/>
      <c r="DJQ1194" s="22"/>
      <c r="DJR1194" s="22"/>
      <c r="DJS1194" s="22"/>
      <c r="DJT1194" s="22"/>
      <c r="DJU1194" s="22"/>
      <c r="DJV1194" s="22"/>
      <c r="DJW1194" s="22"/>
      <c r="DJX1194" s="22"/>
      <c r="DJY1194" s="22"/>
      <c r="DJZ1194" s="22"/>
      <c r="DKA1194" s="22"/>
      <c r="DKB1194" s="22"/>
      <c r="DKC1194" s="22"/>
      <c r="DKD1194" s="22"/>
      <c r="DKE1194" s="22"/>
      <c r="DKF1194" s="22"/>
      <c r="DKG1194" s="22"/>
      <c r="DKH1194" s="22"/>
      <c r="DKI1194" s="22"/>
      <c r="DKJ1194" s="22"/>
      <c r="DKK1194" s="22"/>
      <c r="DKL1194" s="22"/>
      <c r="DKM1194" s="22"/>
      <c r="DKN1194" s="22"/>
      <c r="DKO1194" s="22"/>
      <c r="DKP1194" s="22"/>
      <c r="DKQ1194" s="22"/>
      <c r="DKR1194" s="22"/>
      <c r="DKS1194" s="22"/>
      <c r="DKT1194" s="22"/>
      <c r="DKU1194" s="22"/>
      <c r="DKV1194" s="22"/>
      <c r="DKW1194" s="22"/>
      <c r="DKX1194" s="22"/>
      <c r="DKY1194" s="22"/>
      <c r="DKZ1194" s="22"/>
      <c r="DLA1194" s="22"/>
      <c r="DLB1194" s="22"/>
      <c r="DLC1194" s="22"/>
      <c r="DLD1194" s="22"/>
      <c r="DLE1194" s="22"/>
      <c r="DLF1194" s="22"/>
      <c r="DLG1194" s="22"/>
      <c r="DLH1194" s="22"/>
      <c r="DLI1194" s="22"/>
      <c r="DLJ1194" s="22"/>
      <c r="DLK1194" s="22"/>
      <c r="DLL1194" s="22"/>
      <c r="DLM1194" s="22"/>
      <c r="DLN1194" s="22"/>
      <c r="DLO1194" s="22"/>
      <c r="DLP1194" s="22"/>
      <c r="DLQ1194" s="22"/>
      <c r="DLR1194" s="22"/>
      <c r="DLS1194" s="22"/>
      <c r="DLT1194" s="22"/>
      <c r="DLU1194" s="22"/>
      <c r="DLV1194" s="22"/>
      <c r="DLW1194" s="22"/>
      <c r="DLX1194" s="22"/>
      <c r="DLY1194" s="22"/>
      <c r="DLZ1194" s="22"/>
      <c r="DMA1194" s="22"/>
      <c r="DMB1194" s="22"/>
      <c r="DMC1194" s="22"/>
      <c r="DMD1194" s="22"/>
      <c r="DME1194" s="22"/>
      <c r="DMF1194" s="22"/>
      <c r="DMG1194" s="22"/>
      <c r="DMH1194" s="22"/>
      <c r="DMI1194" s="22"/>
      <c r="DMJ1194" s="22"/>
      <c r="DMK1194" s="22"/>
      <c r="DML1194" s="22"/>
      <c r="DMM1194" s="22"/>
      <c r="DMN1194" s="22"/>
      <c r="DMO1194" s="22"/>
      <c r="DMP1194" s="22"/>
      <c r="DMQ1194" s="22"/>
      <c r="DMR1194" s="22"/>
      <c r="DMS1194" s="22"/>
      <c r="DMT1194" s="22"/>
      <c r="DMU1194" s="22"/>
      <c r="DMV1194" s="22"/>
      <c r="DMW1194" s="22"/>
      <c r="DMX1194" s="22"/>
      <c r="DMY1194" s="22"/>
      <c r="DMZ1194" s="22"/>
      <c r="DNA1194" s="22"/>
      <c r="DNB1194" s="22"/>
      <c r="DNC1194" s="22"/>
      <c r="DND1194" s="22"/>
      <c r="DNE1194" s="22"/>
      <c r="DNF1194" s="22"/>
      <c r="DNG1194" s="22"/>
      <c r="DNH1194" s="22"/>
      <c r="DNI1194" s="22"/>
      <c r="DNJ1194" s="22"/>
      <c r="DNK1194" s="22"/>
      <c r="DNL1194" s="22"/>
      <c r="DNM1194" s="22"/>
      <c r="DNN1194" s="22"/>
      <c r="DNO1194" s="22"/>
      <c r="DNP1194" s="22"/>
      <c r="DNQ1194" s="22"/>
      <c r="DNR1194" s="22"/>
      <c r="DNS1194" s="22"/>
      <c r="DNT1194" s="22"/>
      <c r="DNU1194" s="22"/>
      <c r="DNV1194" s="22"/>
      <c r="DNW1194" s="22"/>
      <c r="DNX1194" s="22"/>
      <c r="DNY1194" s="22"/>
      <c r="DNZ1194" s="22"/>
      <c r="DOA1194" s="22"/>
      <c r="DOB1194" s="22"/>
      <c r="DOC1194" s="22"/>
      <c r="DOD1194" s="22"/>
      <c r="DOE1194" s="22"/>
      <c r="DOF1194" s="22"/>
      <c r="DOG1194" s="22"/>
      <c r="DOH1194" s="22"/>
      <c r="DOI1194" s="22"/>
      <c r="DOJ1194" s="22"/>
      <c r="DOK1194" s="22"/>
      <c r="DOL1194" s="22"/>
      <c r="DOM1194" s="22"/>
      <c r="DON1194" s="22"/>
      <c r="DOO1194" s="22"/>
      <c r="DOP1194" s="22"/>
      <c r="DOQ1194" s="22"/>
      <c r="DOR1194" s="22"/>
      <c r="DOS1194" s="22"/>
      <c r="DOT1194" s="22"/>
      <c r="DOU1194" s="22"/>
      <c r="DOV1194" s="22"/>
      <c r="DOW1194" s="22"/>
      <c r="DOX1194" s="22"/>
      <c r="DOY1194" s="22"/>
      <c r="DOZ1194" s="22"/>
      <c r="DPA1194" s="22"/>
      <c r="DPB1194" s="22"/>
      <c r="DPC1194" s="22"/>
      <c r="DPD1194" s="22"/>
      <c r="DPE1194" s="22"/>
      <c r="DPF1194" s="22"/>
      <c r="DPG1194" s="22"/>
      <c r="DPH1194" s="22"/>
      <c r="DPI1194" s="22"/>
      <c r="DPJ1194" s="22"/>
      <c r="DPK1194" s="22"/>
      <c r="DPL1194" s="22"/>
      <c r="DPM1194" s="22"/>
      <c r="DPN1194" s="22"/>
      <c r="DPO1194" s="22"/>
      <c r="DPP1194" s="22"/>
      <c r="DPQ1194" s="22"/>
      <c r="DPR1194" s="22"/>
      <c r="DPS1194" s="22"/>
      <c r="DPT1194" s="22"/>
      <c r="DPU1194" s="22"/>
      <c r="DPV1194" s="22"/>
      <c r="DPW1194" s="22"/>
      <c r="DPX1194" s="22"/>
      <c r="DPY1194" s="22"/>
      <c r="DPZ1194" s="22"/>
      <c r="DQA1194" s="22"/>
      <c r="DQB1194" s="22"/>
      <c r="DQC1194" s="22"/>
      <c r="DQD1194" s="22"/>
      <c r="DQE1194" s="22"/>
      <c r="DQF1194" s="22"/>
      <c r="DQG1194" s="22"/>
      <c r="DQH1194" s="22"/>
      <c r="DQI1194" s="22"/>
      <c r="DQJ1194" s="22"/>
      <c r="DQK1194" s="22"/>
      <c r="DQL1194" s="22"/>
      <c r="DQM1194" s="22"/>
      <c r="DQN1194" s="22"/>
      <c r="DQO1194" s="22"/>
      <c r="DQP1194" s="22"/>
      <c r="DQQ1194" s="22"/>
      <c r="DQR1194" s="22"/>
      <c r="DQS1194" s="22"/>
      <c r="DQT1194" s="22"/>
      <c r="DQU1194" s="22"/>
      <c r="DQV1194" s="22"/>
      <c r="DQW1194" s="22"/>
      <c r="DQX1194" s="22"/>
      <c r="DQY1194" s="22"/>
      <c r="DQZ1194" s="22"/>
      <c r="DRA1194" s="22"/>
      <c r="DRB1194" s="22"/>
      <c r="DRC1194" s="22"/>
      <c r="DRD1194" s="22"/>
      <c r="DRE1194" s="22"/>
      <c r="DRF1194" s="22"/>
      <c r="DRG1194" s="22"/>
      <c r="DRH1194" s="22"/>
      <c r="DRI1194" s="22"/>
      <c r="DRJ1194" s="22"/>
      <c r="DRK1194" s="22"/>
      <c r="DRL1194" s="22"/>
      <c r="DRM1194" s="22"/>
      <c r="DRN1194" s="22"/>
      <c r="DRO1194" s="22"/>
      <c r="DRP1194" s="22"/>
      <c r="DRQ1194" s="22"/>
      <c r="DRR1194" s="22"/>
      <c r="DRS1194" s="22"/>
      <c r="DRT1194" s="22"/>
      <c r="DRU1194" s="22"/>
      <c r="DRV1194" s="22"/>
      <c r="DRW1194" s="22"/>
      <c r="DRX1194" s="22"/>
      <c r="DRY1194" s="22"/>
      <c r="DRZ1194" s="22"/>
      <c r="DSA1194" s="22"/>
      <c r="DSB1194" s="22"/>
      <c r="DSC1194" s="22"/>
      <c r="DSD1194" s="22"/>
      <c r="DSE1194" s="22"/>
      <c r="DSF1194" s="22"/>
      <c r="DSG1194" s="22"/>
      <c r="DSH1194" s="22"/>
      <c r="DSI1194" s="22"/>
      <c r="DSJ1194" s="22"/>
      <c r="DSK1194" s="22"/>
      <c r="DSL1194" s="22"/>
      <c r="DSM1194" s="22"/>
      <c r="DSN1194" s="22"/>
      <c r="DSO1194" s="22"/>
      <c r="DSP1194" s="22"/>
      <c r="DSQ1194" s="22"/>
      <c r="DSR1194" s="22"/>
      <c r="DSS1194" s="22"/>
      <c r="DST1194" s="22"/>
      <c r="DSU1194" s="22"/>
      <c r="DSV1194" s="22"/>
      <c r="DSW1194" s="22"/>
      <c r="DSX1194" s="22"/>
      <c r="DSY1194" s="22"/>
      <c r="DSZ1194" s="22"/>
      <c r="DTA1194" s="22"/>
      <c r="DTB1194" s="22"/>
      <c r="DTC1194" s="22"/>
      <c r="DTD1194" s="22"/>
      <c r="DTE1194" s="22"/>
      <c r="DTF1194" s="22"/>
      <c r="DTG1194" s="22"/>
      <c r="DTH1194" s="22"/>
      <c r="DTI1194" s="22"/>
      <c r="DTJ1194" s="22"/>
      <c r="DTK1194" s="22"/>
      <c r="DTL1194" s="22"/>
      <c r="DTM1194" s="22"/>
      <c r="DTN1194" s="22"/>
      <c r="DTO1194" s="22"/>
      <c r="DTP1194" s="22"/>
      <c r="DTQ1194" s="22"/>
      <c r="DTR1194" s="22"/>
      <c r="DTS1194" s="22"/>
      <c r="DTT1194" s="22"/>
      <c r="DTU1194" s="22"/>
      <c r="DTV1194" s="22"/>
      <c r="DTW1194" s="22"/>
      <c r="DTX1194" s="22"/>
      <c r="DTY1194" s="22"/>
      <c r="DTZ1194" s="22"/>
      <c r="DUA1194" s="22"/>
      <c r="DUB1194" s="22"/>
      <c r="DUC1194" s="22"/>
      <c r="DUD1194" s="22"/>
      <c r="DUE1194" s="22"/>
      <c r="DUF1194" s="22"/>
      <c r="DUG1194" s="22"/>
      <c r="DUH1194" s="22"/>
      <c r="DUI1194" s="22"/>
      <c r="DUJ1194" s="22"/>
      <c r="DUK1194" s="22"/>
      <c r="DUL1194" s="22"/>
      <c r="DUM1194" s="22"/>
      <c r="DUN1194" s="22"/>
      <c r="DUO1194" s="22"/>
      <c r="DUP1194" s="22"/>
      <c r="DUQ1194" s="22"/>
      <c r="DUR1194" s="22"/>
      <c r="DUS1194" s="22"/>
      <c r="DUT1194" s="22"/>
      <c r="DUU1194" s="22"/>
      <c r="DUV1194" s="22"/>
      <c r="DUW1194" s="22"/>
      <c r="DUX1194" s="22"/>
      <c r="DUY1194" s="22"/>
      <c r="DUZ1194" s="22"/>
      <c r="DVA1194" s="22"/>
      <c r="DVB1194" s="22"/>
      <c r="DVC1194" s="22"/>
      <c r="DVD1194" s="22"/>
      <c r="DVE1194" s="22"/>
      <c r="DVF1194" s="22"/>
      <c r="DVG1194" s="22"/>
      <c r="DVH1194" s="22"/>
      <c r="DVI1194" s="22"/>
      <c r="DVJ1194" s="22"/>
      <c r="DVK1194" s="22"/>
      <c r="DVL1194" s="22"/>
      <c r="DVM1194" s="22"/>
      <c r="DVN1194" s="22"/>
      <c r="DVO1194" s="22"/>
      <c r="DVP1194" s="22"/>
      <c r="DVQ1194" s="22"/>
      <c r="DVR1194" s="22"/>
      <c r="DVS1194" s="22"/>
      <c r="DVT1194" s="22"/>
      <c r="DVU1194" s="22"/>
      <c r="DVV1194" s="22"/>
      <c r="DVW1194" s="22"/>
      <c r="DVX1194" s="22"/>
      <c r="DVY1194" s="22"/>
      <c r="DVZ1194" s="22"/>
      <c r="DWA1194" s="22"/>
      <c r="DWB1194" s="22"/>
      <c r="DWC1194" s="22"/>
      <c r="DWD1194" s="22"/>
      <c r="DWE1194" s="22"/>
      <c r="DWF1194" s="22"/>
      <c r="DWG1194" s="22"/>
      <c r="DWH1194" s="22"/>
      <c r="DWI1194" s="22"/>
      <c r="DWJ1194" s="22"/>
      <c r="DWK1194" s="22"/>
      <c r="DWL1194" s="22"/>
      <c r="DWM1194" s="22"/>
      <c r="DWN1194" s="22"/>
      <c r="DWO1194" s="22"/>
      <c r="DWP1194" s="22"/>
      <c r="DWQ1194" s="22"/>
      <c r="DWR1194" s="22"/>
      <c r="DWS1194" s="22"/>
      <c r="DWT1194" s="22"/>
      <c r="DWU1194" s="22"/>
      <c r="DWV1194" s="22"/>
      <c r="DWW1194" s="22"/>
      <c r="DWX1194" s="22"/>
      <c r="DWY1194" s="22"/>
      <c r="DWZ1194" s="22"/>
      <c r="DXA1194" s="22"/>
      <c r="DXB1194" s="22"/>
      <c r="DXC1194" s="22"/>
      <c r="DXD1194" s="22"/>
      <c r="DXE1194" s="22"/>
      <c r="DXF1194" s="22"/>
      <c r="DXG1194" s="22"/>
      <c r="DXH1194" s="22"/>
      <c r="DXI1194" s="22"/>
      <c r="DXJ1194" s="22"/>
      <c r="DXK1194" s="22"/>
      <c r="DXL1194" s="22"/>
      <c r="DXM1194" s="22"/>
      <c r="DXN1194" s="22"/>
      <c r="DXO1194" s="22"/>
      <c r="DXP1194" s="22"/>
      <c r="DXQ1194" s="22"/>
      <c r="DXR1194" s="22"/>
      <c r="DXS1194" s="22"/>
      <c r="DXT1194" s="22"/>
      <c r="DXU1194" s="22"/>
      <c r="DXV1194" s="22"/>
      <c r="DXW1194" s="22"/>
      <c r="DXX1194" s="22"/>
      <c r="DXY1194" s="22"/>
      <c r="DXZ1194" s="22"/>
      <c r="DYA1194" s="22"/>
      <c r="DYB1194" s="22"/>
      <c r="DYC1194" s="22"/>
      <c r="DYD1194" s="22"/>
      <c r="DYE1194" s="22"/>
      <c r="DYF1194" s="22"/>
      <c r="DYG1194" s="22"/>
      <c r="DYH1194" s="22"/>
      <c r="DYI1194" s="22"/>
      <c r="DYJ1194" s="22"/>
      <c r="DYK1194" s="22"/>
      <c r="DYL1194" s="22"/>
      <c r="DYM1194" s="22"/>
      <c r="DYN1194" s="22"/>
      <c r="DYO1194" s="22"/>
      <c r="DYP1194" s="22"/>
      <c r="DYQ1194" s="22"/>
      <c r="DYR1194" s="22"/>
      <c r="DYS1194" s="22"/>
      <c r="DYT1194" s="22"/>
      <c r="DYU1194" s="22"/>
      <c r="DYV1194" s="22"/>
      <c r="DYW1194" s="22"/>
      <c r="DYX1194" s="22"/>
      <c r="DYY1194" s="22"/>
      <c r="DYZ1194" s="22"/>
      <c r="DZA1194" s="22"/>
      <c r="DZB1194" s="22"/>
      <c r="DZC1194" s="22"/>
      <c r="DZD1194" s="22"/>
      <c r="DZE1194" s="22"/>
      <c r="DZF1194" s="22"/>
      <c r="DZG1194" s="22"/>
      <c r="DZH1194" s="22"/>
      <c r="DZI1194" s="22"/>
      <c r="DZJ1194" s="22"/>
      <c r="DZK1194" s="22"/>
      <c r="DZL1194" s="22"/>
      <c r="DZM1194" s="22"/>
      <c r="DZN1194" s="22"/>
      <c r="DZO1194" s="22"/>
      <c r="DZP1194" s="22"/>
      <c r="DZQ1194" s="22"/>
      <c r="DZR1194" s="22"/>
      <c r="DZS1194" s="22"/>
      <c r="DZT1194" s="22"/>
      <c r="DZU1194" s="22"/>
      <c r="DZV1194" s="22"/>
      <c r="DZW1194" s="22"/>
      <c r="DZX1194" s="22"/>
      <c r="DZY1194" s="22"/>
      <c r="DZZ1194" s="22"/>
      <c r="EAA1194" s="22"/>
      <c r="EAB1194" s="22"/>
      <c r="EAC1194" s="22"/>
      <c r="EAD1194" s="22"/>
      <c r="EAE1194" s="22"/>
      <c r="EAF1194" s="22"/>
      <c r="EAG1194" s="22"/>
      <c r="EAH1194" s="22"/>
      <c r="EAI1194" s="22"/>
      <c r="EAJ1194" s="22"/>
      <c r="EAK1194" s="22"/>
      <c r="EAL1194" s="22"/>
      <c r="EAM1194" s="22"/>
      <c r="EAN1194" s="22"/>
      <c r="EAO1194" s="22"/>
      <c r="EAP1194" s="22"/>
      <c r="EAQ1194" s="22"/>
      <c r="EAR1194" s="22"/>
      <c r="EAS1194" s="22"/>
      <c r="EAT1194" s="22"/>
      <c r="EAU1194" s="22"/>
      <c r="EAV1194" s="22"/>
      <c r="EAW1194" s="22"/>
      <c r="EAX1194" s="22"/>
      <c r="EAY1194" s="22"/>
      <c r="EAZ1194" s="22"/>
      <c r="EBA1194" s="22"/>
      <c r="EBB1194" s="22"/>
      <c r="EBC1194" s="22"/>
      <c r="EBD1194" s="22"/>
      <c r="EBE1194" s="22"/>
      <c r="EBF1194" s="22"/>
      <c r="EBG1194" s="22"/>
      <c r="EBH1194" s="22"/>
      <c r="EBI1194" s="22"/>
      <c r="EBJ1194" s="22"/>
      <c r="EBK1194" s="22"/>
      <c r="EBL1194" s="22"/>
      <c r="EBM1194" s="22"/>
      <c r="EBN1194" s="22"/>
      <c r="EBO1194" s="22"/>
      <c r="EBP1194" s="22"/>
      <c r="EBQ1194" s="22"/>
      <c r="EBR1194" s="22"/>
      <c r="EBS1194" s="22"/>
      <c r="EBT1194" s="22"/>
      <c r="EBU1194" s="22"/>
      <c r="EBV1194" s="22"/>
      <c r="EBW1194" s="22"/>
      <c r="EBX1194" s="22"/>
      <c r="EBY1194" s="22"/>
      <c r="EBZ1194" s="22"/>
      <c r="ECA1194" s="22"/>
      <c r="ECB1194" s="22"/>
      <c r="ECC1194" s="22"/>
      <c r="ECD1194" s="22"/>
      <c r="ECE1194" s="22"/>
      <c r="ECF1194" s="22"/>
      <c r="ECG1194" s="22"/>
      <c r="ECH1194" s="22"/>
      <c r="ECI1194" s="22"/>
      <c r="ECJ1194" s="22"/>
      <c r="ECK1194" s="22"/>
      <c r="ECL1194" s="22"/>
      <c r="ECM1194" s="22"/>
      <c r="ECN1194" s="22"/>
      <c r="ECO1194" s="22"/>
      <c r="ECP1194" s="22"/>
      <c r="ECQ1194" s="22"/>
      <c r="ECR1194" s="22"/>
      <c r="ECS1194" s="22"/>
      <c r="ECT1194" s="22"/>
      <c r="ECU1194" s="22"/>
      <c r="ECV1194" s="22"/>
      <c r="ECW1194" s="22"/>
      <c r="ECX1194" s="22"/>
      <c r="ECY1194" s="22"/>
      <c r="ECZ1194" s="22"/>
      <c r="EDA1194" s="22"/>
      <c r="EDB1194" s="22"/>
      <c r="EDC1194" s="22"/>
      <c r="EDD1194" s="22"/>
      <c r="EDE1194" s="22"/>
      <c r="EDF1194" s="22"/>
      <c r="EDG1194" s="22"/>
      <c r="EDH1194" s="22"/>
      <c r="EDI1194" s="22"/>
      <c r="EDJ1194" s="22"/>
      <c r="EDK1194" s="22"/>
      <c r="EDL1194" s="22"/>
      <c r="EDM1194" s="22"/>
      <c r="EDN1194" s="22"/>
      <c r="EDO1194" s="22"/>
      <c r="EDP1194" s="22"/>
      <c r="EDQ1194" s="22"/>
      <c r="EDR1194" s="22"/>
      <c r="EDS1194" s="22"/>
      <c r="EDT1194" s="22"/>
      <c r="EDU1194" s="22"/>
      <c r="EDV1194" s="22"/>
      <c r="EDW1194" s="22"/>
      <c r="EDX1194" s="22"/>
      <c r="EDY1194" s="22"/>
      <c r="EDZ1194" s="22"/>
      <c r="EEA1194" s="22"/>
      <c r="EEB1194" s="22"/>
      <c r="EEC1194" s="22"/>
      <c r="EED1194" s="22"/>
      <c r="EEE1194" s="22"/>
      <c r="EEF1194" s="22"/>
      <c r="EEG1194" s="22"/>
      <c r="EEH1194" s="22"/>
      <c r="EEI1194" s="22"/>
      <c r="EEJ1194" s="22"/>
      <c r="EEK1194" s="22"/>
      <c r="EEL1194" s="22"/>
      <c r="EEM1194" s="22"/>
      <c r="EEN1194" s="22"/>
      <c r="EEO1194" s="22"/>
      <c r="EEP1194" s="22"/>
      <c r="EEQ1194" s="22"/>
      <c r="EER1194" s="22"/>
      <c r="EES1194" s="22"/>
      <c r="EET1194" s="22"/>
      <c r="EEU1194" s="22"/>
      <c r="EEV1194" s="22"/>
      <c r="EEW1194" s="22"/>
      <c r="EEX1194" s="22"/>
      <c r="EEY1194" s="22"/>
      <c r="EEZ1194" s="22"/>
      <c r="EFA1194" s="22"/>
      <c r="EFB1194" s="22"/>
      <c r="EFC1194" s="22"/>
      <c r="EFD1194" s="22"/>
      <c r="EFE1194" s="22"/>
      <c r="EFF1194" s="22"/>
      <c r="EFG1194" s="22"/>
      <c r="EFH1194" s="22"/>
      <c r="EFI1194" s="22"/>
      <c r="EFJ1194" s="22"/>
      <c r="EFK1194" s="22"/>
      <c r="EFL1194" s="22"/>
      <c r="EFM1194" s="22"/>
      <c r="EFN1194" s="22"/>
      <c r="EFO1194" s="22"/>
      <c r="EFP1194" s="22"/>
      <c r="EFQ1194" s="22"/>
      <c r="EFR1194" s="22"/>
      <c r="EFS1194" s="22"/>
      <c r="EFT1194" s="22"/>
      <c r="EFU1194" s="22"/>
      <c r="EFV1194" s="22"/>
      <c r="EFW1194" s="22"/>
      <c r="EFX1194" s="22"/>
      <c r="EFY1194" s="22"/>
      <c r="EFZ1194" s="22"/>
      <c r="EGA1194" s="22"/>
      <c r="EGB1194" s="22"/>
      <c r="EGC1194" s="22"/>
      <c r="EGD1194" s="22"/>
      <c r="EGE1194" s="22"/>
      <c r="EGF1194" s="22"/>
      <c r="EGG1194" s="22"/>
      <c r="EGH1194" s="22"/>
      <c r="EGI1194" s="22"/>
      <c r="EGJ1194" s="22"/>
      <c r="EGK1194" s="22"/>
      <c r="EGL1194" s="22"/>
      <c r="EGM1194" s="22"/>
      <c r="EGN1194" s="22"/>
      <c r="EGO1194" s="22"/>
      <c r="EGP1194" s="22"/>
      <c r="EGQ1194" s="22"/>
      <c r="EGR1194" s="22"/>
      <c r="EGS1194" s="22"/>
      <c r="EGT1194" s="22"/>
      <c r="EGU1194" s="22"/>
      <c r="EGV1194" s="22"/>
      <c r="EGW1194" s="22"/>
      <c r="EGX1194" s="22"/>
      <c r="EGY1194" s="22"/>
      <c r="EGZ1194" s="22"/>
      <c r="EHA1194" s="22"/>
      <c r="EHB1194" s="22"/>
      <c r="EHC1194" s="22"/>
      <c r="EHD1194" s="22"/>
      <c r="EHE1194" s="22"/>
      <c r="EHF1194" s="22"/>
      <c r="EHG1194" s="22"/>
      <c r="EHH1194" s="22"/>
      <c r="EHI1194" s="22"/>
      <c r="EHJ1194" s="22"/>
      <c r="EHK1194" s="22"/>
      <c r="EHL1194" s="22"/>
      <c r="EHM1194" s="22"/>
      <c r="EHN1194" s="22"/>
      <c r="EHO1194" s="22"/>
      <c r="EHP1194" s="22"/>
      <c r="EHQ1194" s="22"/>
      <c r="EHR1194" s="22"/>
      <c r="EHS1194" s="22"/>
      <c r="EHT1194" s="22"/>
      <c r="EHU1194" s="22"/>
      <c r="EHV1194" s="22"/>
      <c r="EHW1194" s="22"/>
      <c r="EHX1194" s="22"/>
      <c r="EHY1194" s="22"/>
      <c r="EHZ1194" s="22"/>
      <c r="EIA1194" s="22"/>
      <c r="EIB1194" s="22"/>
      <c r="EIC1194" s="22"/>
      <c r="EID1194" s="22"/>
      <c r="EIE1194" s="22"/>
      <c r="EIF1194" s="22"/>
      <c r="EIG1194" s="22"/>
      <c r="EIH1194" s="22"/>
      <c r="EII1194" s="22"/>
      <c r="EIJ1194" s="22"/>
      <c r="EIK1194" s="22"/>
      <c r="EIL1194" s="22"/>
      <c r="EIM1194" s="22"/>
      <c r="EIN1194" s="22"/>
      <c r="EIO1194" s="22"/>
      <c r="EIP1194" s="22"/>
      <c r="EIQ1194" s="22"/>
      <c r="EIR1194" s="22"/>
      <c r="EIS1194" s="22"/>
      <c r="EIT1194" s="22"/>
      <c r="EIU1194" s="22"/>
      <c r="EIV1194" s="22"/>
      <c r="EIW1194" s="22"/>
      <c r="EIX1194" s="22"/>
      <c r="EIY1194" s="22"/>
      <c r="EIZ1194" s="22"/>
      <c r="EJA1194" s="22"/>
      <c r="EJB1194" s="22"/>
      <c r="EJC1194" s="22"/>
      <c r="EJD1194" s="22"/>
      <c r="EJE1194" s="22"/>
      <c r="EJF1194" s="22"/>
      <c r="EJG1194" s="22"/>
      <c r="EJH1194" s="22"/>
      <c r="EJI1194" s="22"/>
      <c r="EJJ1194" s="22"/>
      <c r="EJK1194" s="22"/>
      <c r="EJL1194" s="22"/>
      <c r="EJM1194" s="22"/>
      <c r="EJN1194" s="22"/>
      <c r="EJO1194" s="22"/>
      <c r="EJP1194" s="22"/>
      <c r="EJQ1194" s="22"/>
      <c r="EJR1194" s="22"/>
      <c r="EJS1194" s="22"/>
      <c r="EJT1194" s="22"/>
      <c r="EJU1194" s="22"/>
      <c r="EJV1194" s="22"/>
      <c r="EJW1194" s="22"/>
      <c r="EJX1194" s="22"/>
      <c r="EJY1194" s="22"/>
      <c r="EJZ1194" s="22"/>
      <c r="EKA1194" s="22"/>
      <c r="EKB1194" s="22"/>
      <c r="EKC1194" s="22"/>
      <c r="EKD1194" s="22"/>
      <c r="EKE1194" s="22"/>
      <c r="EKF1194" s="22"/>
      <c r="EKG1194" s="22"/>
      <c r="EKH1194" s="22"/>
      <c r="EKI1194" s="22"/>
      <c r="EKJ1194" s="22"/>
      <c r="EKK1194" s="22"/>
      <c r="EKL1194" s="22"/>
      <c r="EKM1194" s="22"/>
      <c r="EKN1194" s="22"/>
      <c r="EKO1194" s="22"/>
      <c r="EKP1194" s="22"/>
      <c r="EKQ1194" s="22"/>
      <c r="EKR1194" s="22"/>
      <c r="EKS1194" s="22"/>
      <c r="EKT1194" s="22"/>
      <c r="EKU1194" s="22"/>
      <c r="EKV1194" s="22"/>
      <c r="EKW1194" s="22"/>
      <c r="EKX1194" s="22"/>
      <c r="EKY1194" s="22"/>
      <c r="EKZ1194" s="22"/>
      <c r="ELA1194" s="22"/>
      <c r="ELB1194" s="22"/>
      <c r="ELC1194" s="22"/>
      <c r="ELD1194" s="22"/>
      <c r="ELE1194" s="22"/>
      <c r="ELF1194" s="22"/>
      <c r="ELG1194" s="22"/>
      <c r="ELH1194" s="22"/>
      <c r="ELI1194" s="22"/>
      <c r="ELJ1194" s="22"/>
      <c r="ELK1194" s="22"/>
      <c r="ELL1194" s="22"/>
      <c r="ELM1194" s="22"/>
      <c r="ELN1194" s="22"/>
      <c r="ELO1194" s="22"/>
      <c r="ELP1194" s="22"/>
      <c r="ELQ1194" s="22"/>
      <c r="ELR1194" s="22"/>
      <c r="ELS1194" s="22"/>
      <c r="ELT1194" s="22"/>
      <c r="ELU1194" s="22"/>
      <c r="ELV1194" s="22"/>
      <c r="ELW1194" s="22"/>
      <c r="ELX1194" s="22"/>
      <c r="ELY1194" s="22"/>
      <c r="ELZ1194" s="22"/>
      <c r="EMA1194" s="22"/>
      <c r="EMB1194" s="22"/>
      <c r="EMC1194" s="22"/>
      <c r="EMD1194" s="22"/>
      <c r="EME1194" s="22"/>
      <c r="EMF1194" s="22"/>
      <c r="EMG1194" s="22"/>
      <c r="EMH1194" s="22"/>
      <c r="EMI1194" s="22"/>
      <c r="EMJ1194" s="22"/>
      <c r="EMK1194" s="22"/>
      <c r="EML1194" s="22"/>
      <c r="EMM1194" s="22"/>
      <c r="EMN1194" s="22"/>
      <c r="EMO1194" s="22"/>
      <c r="EMP1194" s="22"/>
      <c r="EMQ1194" s="22"/>
      <c r="EMR1194" s="22"/>
      <c r="EMS1194" s="22"/>
      <c r="EMT1194" s="22"/>
      <c r="EMU1194" s="22"/>
      <c r="EMV1194" s="22"/>
      <c r="EMW1194" s="22"/>
      <c r="EMX1194" s="22"/>
      <c r="EMY1194" s="22"/>
      <c r="EMZ1194" s="22"/>
      <c r="ENA1194" s="22"/>
      <c r="ENB1194" s="22"/>
      <c r="ENC1194" s="22"/>
      <c r="END1194" s="22"/>
      <c r="ENE1194" s="22"/>
      <c r="ENF1194" s="22"/>
      <c r="ENG1194" s="22"/>
      <c r="ENH1194" s="22"/>
      <c r="ENI1194" s="22"/>
      <c r="ENJ1194" s="22"/>
      <c r="ENK1194" s="22"/>
      <c r="ENL1194" s="22"/>
      <c r="ENM1194" s="22"/>
      <c r="ENN1194" s="22"/>
      <c r="ENO1194" s="22"/>
      <c r="ENP1194" s="22"/>
      <c r="ENQ1194" s="22"/>
      <c r="ENR1194" s="22"/>
      <c r="ENS1194" s="22"/>
      <c r="ENT1194" s="22"/>
      <c r="ENU1194" s="22"/>
      <c r="ENV1194" s="22"/>
      <c r="ENW1194" s="22"/>
      <c r="ENX1194" s="22"/>
      <c r="ENY1194" s="22"/>
      <c r="ENZ1194" s="22"/>
      <c r="EOA1194" s="22"/>
      <c r="EOB1194" s="22"/>
      <c r="EOC1194" s="22"/>
      <c r="EOD1194" s="22"/>
      <c r="EOE1194" s="22"/>
      <c r="EOF1194" s="22"/>
      <c r="EOG1194" s="22"/>
      <c r="EOH1194" s="22"/>
      <c r="EOI1194" s="22"/>
      <c r="EOJ1194" s="22"/>
      <c r="EOK1194" s="22"/>
      <c r="EOL1194" s="22"/>
      <c r="EOM1194" s="22"/>
      <c r="EON1194" s="22"/>
      <c r="EOO1194" s="22"/>
      <c r="EOP1194" s="22"/>
      <c r="EOQ1194" s="22"/>
      <c r="EOR1194" s="22"/>
      <c r="EOS1194" s="22"/>
      <c r="EOT1194" s="22"/>
      <c r="EOU1194" s="22"/>
      <c r="EOV1194" s="22"/>
      <c r="EOW1194" s="22"/>
      <c r="EOX1194" s="22"/>
      <c r="EOY1194" s="22"/>
      <c r="EOZ1194" s="22"/>
      <c r="EPA1194" s="22"/>
      <c r="EPB1194" s="22"/>
      <c r="EPC1194" s="22"/>
      <c r="EPD1194" s="22"/>
      <c r="EPE1194" s="22"/>
      <c r="EPF1194" s="22"/>
      <c r="EPG1194" s="22"/>
      <c r="EPH1194" s="22"/>
      <c r="EPI1194" s="22"/>
      <c r="EPJ1194" s="22"/>
      <c r="EPK1194" s="22"/>
      <c r="EPL1194" s="22"/>
      <c r="EPM1194" s="22"/>
      <c r="EPN1194" s="22"/>
      <c r="EPO1194" s="22"/>
      <c r="EPP1194" s="22"/>
      <c r="EPQ1194" s="22"/>
      <c r="EPR1194" s="22"/>
      <c r="EPS1194" s="22"/>
      <c r="EPT1194" s="22"/>
      <c r="EPU1194" s="22"/>
      <c r="EPV1194" s="22"/>
      <c r="EPW1194" s="22"/>
      <c r="EPX1194" s="22"/>
      <c r="EPY1194" s="22"/>
      <c r="EPZ1194" s="22"/>
      <c r="EQA1194" s="22"/>
      <c r="EQB1194" s="22"/>
      <c r="EQC1194" s="22"/>
      <c r="EQD1194" s="22"/>
      <c r="EQE1194" s="22"/>
      <c r="EQF1194" s="22"/>
      <c r="EQG1194" s="22"/>
      <c r="EQH1194" s="22"/>
      <c r="EQI1194" s="22"/>
      <c r="EQJ1194" s="22"/>
      <c r="EQK1194" s="22"/>
      <c r="EQL1194" s="22"/>
      <c r="EQM1194" s="22"/>
      <c r="EQN1194" s="22"/>
      <c r="EQO1194" s="22"/>
      <c r="EQP1194" s="22"/>
      <c r="EQQ1194" s="22"/>
      <c r="EQR1194" s="22"/>
      <c r="EQS1194" s="22"/>
      <c r="EQT1194" s="22"/>
      <c r="EQU1194" s="22"/>
      <c r="EQV1194" s="22"/>
      <c r="EQW1194" s="22"/>
      <c r="EQX1194" s="22"/>
      <c r="EQY1194" s="22"/>
      <c r="EQZ1194" s="22"/>
      <c r="ERA1194" s="22"/>
      <c r="ERB1194" s="22"/>
      <c r="ERC1194" s="22"/>
      <c r="ERD1194" s="22"/>
      <c r="ERE1194" s="22"/>
      <c r="ERF1194" s="22"/>
      <c r="ERG1194" s="22"/>
      <c r="ERH1194" s="22"/>
      <c r="ERI1194" s="22"/>
      <c r="ERJ1194" s="22"/>
      <c r="ERK1194" s="22"/>
      <c r="ERL1194" s="22"/>
      <c r="ERM1194" s="22"/>
      <c r="ERN1194" s="22"/>
      <c r="ERO1194" s="22"/>
      <c r="ERP1194" s="22"/>
      <c r="ERQ1194" s="22"/>
      <c r="ERR1194" s="22"/>
      <c r="ERS1194" s="22"/>
      <c r="ERT1194" s="22"/>
      <c r="ERU1194" s="22"/>
      <c r="ERV1194" s="22"/>
      <c r="ERW1194" s="22"/>
      <c r="ERX1194" s="22"/>
      <c r="ERY1194" s="22"/>
      <c r="ERZ1194" s="22"/>
      <c r="ESA1194" s="22"/>
      <c r="ESB1194" s="22"/>
      <c r="ESC1194" s="22"/>
      <c r="ESD1194" s="22"/>
      <c r="ESE1194" s="22"/>
      <c r="ESF1194" s="22"/>
      <c r="ESG1194" s="22"/>
      <c r="ESH1194" s="22"/>
      <c r="ESI1194" s="22"/>
      <c r="ESJ1194" s="22"/>
      <c r="ESK1194" s="22"/>
      <c r="ESL1194" s="22"/>
      <c r="ESM1194" s="22"/>
      <c r="ESN1194" s="22"/>
      <c r="ESO1194" s="22"/>
      <c r="ESP1194" s="22"/>
      <c r="ESQ1194" s="22"/>
      <c r="ESR1194" s="22"/>
      <c r="ESS1194" s="22"/>
      <c r="EST1194" s="22"/>
      <c r="ESU1194" s="22"/>
      <c r="ESV1194" s="22"/>
      <c r="ESW1194" s="22"/>
      <c r="ESX1194" s="22"/>
      <c r="ESY1194" s="22"/>
      <c r="ESZ1194" s="22"/>
      <c r="ETA1194" s="22"/>
      <c r="ETB1194" s="22"/>
      <c r="ETC1194" s="22"/>
      <c r="ETD1194" s="22"/>
      <c r="ETE1194" s="22"/>
      <c r="ETF1194" s="22"/>
      <c r="ETG1194" s="22"/>
      <c r="ETH1194" s="22"/>
      <c r="ETI1194" s="22"/>
      <c r="ETJ1194" s="22"/>
      <c r="ETK1194" s="22"/>
      <c r="ETL1194" s="22"/>
      <c r="ETM1194" s="22"/>
      <c r="ETN1194" s="22"/>
      <c r="ETO1194" s="22"/>
      <c r="ETP1194" s="22"/>
      <c r="ETQ1194" s="22"/>
      <c r="ETR1194" s="22"/>
      <c r="ETS1194" s="22"/>
      <c r="ETT1194" s="22"/>
      <c r="ETU1194" s="22"/>
      <c r="ETV1194" s="22"/>
      <c r="ETW1194" s="22"/>
      <c r="ETX1194" s="22"/>
      <c r="ETY1194" s="22"/>
      <c r="ETZ1194" s="22"/>
      <c r="EUA1194" s="22"/>
      <c r="EUB1194" s="22"/>
      <c r="EUC1194" s="22"/>
      <c r="EUD1194" s="22"/>
      <c r="EUE1194" s="22"/>
      <c r="EUF1194" s="22"/>
      <c r="EUG1194" s="22"/>
      <c r="EUH1194" s="22"/>
      <c r="EUI1194" s="22"/>
      <c r="EUJ1194" s="22"/>
      <c r="EUK1194" s="22"/>
      <c r="EUL1194" s="22"/>
      <c r="EUM1194" s="22"/>
      <c r="EUN1194" s="22"/>
      <c r="EUO1194" s="22"/>
      <c r="EUP1194" s="22"/>
      <c r="EUQ1194" s="22"/>
      <c r="EUR1194" s="22"/>
      <c r="EUS1194" s="22"/>
      <c r="EUT1194" s="22"/>
      <c r="EUU1194" s="22"/>
      <c r="EUV1194" s="22"/>
      <c r="EUW1194" s="22"/>
      <c r="EUX1194" s="22"/>
      <c r="EUY1194" s="22"/>
      <c r="EUZ1194" s="22"/>
      <c r="EVA1194" s="22"/>
      <c r="EVB1194" s="22"/>
      <c r="EVC1194" s="22"/>
      <c r="EVD1194" s="22"/>
      <c r="EVE1194" s="22"/>
      <c r="EVF1194" s="22"/>
      <c r="EVG1194" s="22"/>
      <c r="EVH1194" s="22"/>
      <c r="EVI1194" s="22"/>
      <c r="EVJ1194" s="22"/>
      <c r="EVK1194" s="22"/>
      <c r="EVL1194" s="22"/>
      <c r="EVM1194" s="22"/>
      <c r="EVN1194" s="22"/>
      <c r="EVO1194" s="22"/>
      <c r="EVP1194" s="22"/>
      <c r="EVQ1194" s="22"/>
      <c r="EVR1194" s="22"/>
      <c r="EVS1194" s="22"/>
      <c r="EVT1194" s="22"/>
      <c r="EVU1194" s="22"/>
      <c r="EVV1194" s="22"/>
      <c r="EVW1194" s="22"/>
      <c r="EVX1194" s="22"/>
      <c r="EVY1194" s="22"/>
      <c r="EVZ1194" s="22"/>
      <c r="EWA1194" s="22"/>
      <c r="EWB1194" s="22"/>
      <c r="EWC1194" s="22"/>
      <c r="EWD1194" s="22"/>
      <c r="EWE1194" s="22"/>
      <c r="EWF1194" s="22"/>
      <c r="EWG1194" s="22"/>
      <c r="EWH1194" s="22"/>
      <c r="EWI1194" s="22"/>
      <c r="EWJ1194" s="22"/>
      <c r="EWK1194" s="22"/>
      <c r="EWL1194" s="22"/>
      <c r="EWM1194" s="22"/>
      <c r="EWN1194" s="22"/>
      <c r="EWO1194" s="22"/>
      <c r="EWP1194" s="22"/>
      <c r="EWQ1194" s="22"/>
      <c r="EWR1194" s="22"/>
      <c r="EWS1194" s="22"/>
      <c r="EWT1194" s="22"/>
      <c r="EWU1194" s="22"/>
      <c r="EWV1194" s="22"/>
      <c r="EWW1194" s="22"/>
      <c r="EWX1194" s="22"/>
      <c r="EWY1194" s="22"/>
      <c r="EWZ1194" s="22"/>
      <c r="EXA1194" s="22"/>
      <c r="EXB1194" s="22"/>
      <c r="EXC1194" s="22"/>
      <c r="EXD1194" s="22"/>
      <c r="EXE1194" s="22"/>
      <c r="EXF1194" s="22"/>
      <c r="EXG1194" s="22"/>
      <c r="EXH1194" s="22"/>
      <c r="EXI1194" s="22"/>
      <c r="EXJ1194" s="22"/>
      <c r="EXK1194" s="22"/>
      <c r="EXL1194" s="22"/>
      <c r="EXM1194" s="22"/>
      <c r="EXN1194" s="22"/>
      <c r="EXO1194" s="22"/>
      <c r="EXP1194" s="22"/>
      <c r="EXQ1194" s="22"/>
      <c r="EXR1194" s="22"/>
      <c r="EXS1194" s="22"/>
      <c r="EXT1194" s="22"/>
      <c r="EXU1194" s="22"/>
      <c r="EXV1194" s="22"/>
      <c r="EXW1194" s="22"/>
      <c r="EXX1194" s="22"/>
      <c r="EXY1194" s="22"/>
      <c r="EXZ1194" s="22"/>
      <c r="EYA1194" s="22"/>
      <c r="EYB1194" s="22"/>
      <c r="EYC1194" s="22"/>
      <c r="EYD1194" s="22"/>
      <c r="EYE1194" s="22"/>
      <c r="EYF1194" s="22"/>
      <c r="EYG1194" s="22"/>
      <c r="EYH1194" s="22"/>
      <c r="EYI1194" s="22"/>
      <c r="EYJ1194" s="22"/>
      <c r="EYK1194" s="22"/>
      <c r="EYL1194" s="22"/>
      <c r="EYM1194" s="22"/>
      <c r="EYN1194" s="22"/>
      <c r="EYO1194" s="22"/>
      <c r="EYP1194" s="22"/>
      <c r="EYQ1194" s="22"/>
      <c r="EYR1194" s="22"/>
      <c r="EYS1194" s="22"/>
      <c r="EYT1194" s="22"/>
      <c r="EYU1194" s="22"/>
      <c r="EYV1194" s="22"/>
      <c r="EYW1194" s="22"/>
      <c r="EYX1194" s="22"/>
      <c r="EYY1194" s="22"/>
      <c r="EYZ1194" s="22"/>
      <c r="EZA1194" s="22"/>
      <c r="EZB1194" s="22"/>
      <c r="EZC1194" s="22"/>
      <c r="EZD1194" s="22"/>
      <c r="EZE1194" s="22"/>
      <c r="EZF1194" s="22"/>
      <c r="EZG1194" s="22"/>
      <c r="EZH1194" s="22"/>
      <c r="EZI1194" s="22"/>
      <c r="EZJ1194" s="22"/>
      <c r="EZK1194" s="22"/>
      <c r="EZL1194" s="22"/>
      <c r="EZM1194" s="22"/>
      <c r="EZN1194" s="22"/>
      <c r="EZO1194" s="22"/>
      <c r="EZP1194" s="22"/>
      <c r="EZQ1194" s="22"/>
      <c r="EZR1194" s="22"/>
      <c r="EZS1194" s="22"/>
      <c r="EZT1194" s="22"/>
      <c r="EZU1194" s="22"/>
      <c r="EZV1194" s="22"/>
      <c r="EZW1194" s="22"/>
      <c r="EZX1194" s="22"/>
      <c r="EZY1194" s="22"/>
      <c r="EZZ1194" s="22"/>
      <c r="FAA1194" s="22"/>
      <c r="FAB1194" s="22"/>
      <c r="FAC1194" s="22"/>
      <c r="FAD1194" s="22"/>
      <c r="FAE1194" s="22"/>
      <c r="FAF1194" s="22"/>
      <c r="FAG1194" s="22"/>
      <c r="FAH1194" s="22"/>
      <c r="FAI1194" s="22"/>
      <c r="FAJ1194" s="22"/>
      <c r="FAK1194" s="22"/>
      <c r="FAL1194" s="22"/>
      <c r="FAM1194" s="22"/>
      <c r="FAN1194" s="22"/>
      <c r="FAO1194" s="22"/>
      <c r="FAP1194" s="22"/>
      <c r="FAQ1194" s="22"/>
      <c r="FAR1194" s="22"/>
      <c r="FAS1194" s="22"/>
      <c r="FAT1194" s="22"/>
      <c r="FAU1194" s="22"/>
      <c r="FAV1194" s="22"/>
      <c r="FAW1194" s="22"/>
      <c r="FAX1194" s="22"/>
      <c r="FAY1194" s="22"/>
      <c r="FAZ1194" s="22"/>
      <c r="FBA1194" s="22"/>
      <c r="FBB1194" s="22"/>
      <c r="FBC1194" s="22"/>
      <c r="FBD1194" s="22"/>
      <c r="FBE1194" s="22"/>
      <c r="FBF1194" s="22"/>
      <c r="FBG1194" s="22"/>
      <c r="FBH1194" s="22"/>
      <c r="FBI1194" s="22"/>
      <c r="FBJ1194" s="22"/>
      <c r="FBK1194" s="22"/>
      <c r="FBL1194" s="22"/>
      <c r="FBM1194" s="22"/>
      <c r="FBN1194" s="22"/>
      <c r="FBO1194" s="22"/>
      <c r="FBP1194" s="22"/>
      <c r="FBQ1194" s="22"/>
      <c r="FBR1194" s="22"/>
      <c r="FBS1194" s="22"/>
      <c r="FBT1194" s="22"/>
      <c r="FBU1194" s="22"/>
      <c r="FBV1194" s="22"/>
      <c r="FBW1194" s="22"/>
      <c r="FBX1194" s="22"/>
      <c r="FBY1194" s="22"/>
      <c r="FBZ1194" s="22"/>
      <c r="FCA1194" s="22"/>
      <c r="FCB1194" s="22"/>
      <c r="FCC1194" s="22"/>
      <c r="FCD1194" s="22"/>
      <c r="FCE1194" s="22"/>
      <c r="FCF1194" s="22"/>
      <c r="FCG1194" s="22"/>
      <c r="FCH1194" s="22"/>
      <c r="FCI1194" s="22"/>
      <c r="FCJ1194" s="22"/>
      <c r="FCK1194" s="22"/>
      <c r="FCL1194" s="22"/>
      <c r="FCM1194" s="22"/>
      <c r="FCN1194" s="22"/>
      <c r="FCO1194" s="22"/>
      <c r="FCP1194" s="22"/>
      <c r="FCQ1194" s="22"/>
      <c r="FCR1194" s="22"/>
      <c r="FCS1194" s="22"/>
      <c r="FCT1194" s="22"/>
      <c r="FCU1194" s="22"/>
      <c r="FCV1194" s="22"/>
      <c r="FCW1194" s="22"/>
      <c r="FCX1194" s="22"/>
      <c r="FCY1194" s="22"/>
      <c r="FCZ1194" s="22"/>
      <c r="FDA1194" s="22"/>
      <c r="FDB1194" s="22"/>
      <c r="FDC1194" s="22"/>
      <c r="FDD1194" s="22"/>
      <c r="FDE1194" s="22"/>
      <c r="FDF1194" s="22"/>
      <c r="FDG1194" s="22"/>
      <c r="FDH1194" s="22"/>
      <c r="FDI1194" s="22"/>
      <c r="FDJ1194" s="22"/>
      <c r="FDK1194" s="22"/>
      <c r="FDL1194" s="22"/>
      <c r="FDM1194" s="22"/>
      <c r="FDN1194" s="22"/>
      <c r="FDO1194" s="22"/>
      <c r="FDP1194" s="22"/>
      <c r="FDQ1194" s="22"/>
      <c r="FDR1194" s="22"/>
      <c r="FDS1194" s="22"/>
      <c r="FDT1194" s="22"/>
      <c r="FDU1194" s="22"/>
      <c r="FDV1194" s="22"/>
      <c r="FDW1194" s="22"/>
      <c r="FDX1194" s="22"/>
      <c r="FDY1194" s="22"/>
      <c r="FDZ1194" s="22"/>
      <c r="FEA1194" s="22"/>
      <c r="FEB1194" s="22"/>
      <c r="FEC1194" s="22"/>
      <c r="FED1194" s="22"/>
      <c r="FEE1194" s="22"/>
      <c r="FEF1194" s="22"/>
      <c r="FEG1194" s="22"/>
      <c r="FEH1194" s="22"/>
      <c r="FEI1194" s="22"/>
      <c r="FEJ1194" s="22"/>
      <c r="FEK1194" s="22"/>
      <c r="FEL1194" s="22"/>
      <c r="FEM1194" s="22"/>
      <c r="FEN1194" s="22"/>
      <c r="FEO1194" s="22"/>
      <c r="FEP1194" s="22"/>
      <c r="FEQ1194" s="22"/>
      <c r="FER1194" s="22"/>
      <c r="FES1194" s="22"/>
      <c r="FET1194" s="22"/>
      <c r="FEU1194" s="22"/>
      <c r="FEV1194" s="22"/>
      <c r="FEW1194" s="22"/>
      <c r="FEX1194" s="22"/>
      <c r="FEY1194" s="22"/>
      <c r="FEZ1194" s="22"/>
      <c r="FFA1194" s="22"/>
      <c r="FFB1194" s="22"/>
      <c r="FFC1194" s="22"/>
      <c r="FFD1194" s="22"/>
      <c r="FFE1194" s="22"/>
      <c r="FFF1194" s="22"/>
      <c r="FFG1194" s="22"/>
      <c r="FFH1194" s="22"/>
      <c r="FFI1194" s="22"/>
      <c r="FFJ1194" s="22"/>
      <c r="FFK1194" s="22"/>
      <c r="FFL1194" s="22"/>
      <c r="FFM1194" s="22"/>
      <c r="FFN1194" s="22"/>
      <c r="FFO1194" s="22"/>
      <c r="FFP1194" s="22"/>
      <c r="FFQ1194" s="22"/>
      <c r="FFR1194" s="22"/>
      <c r="FFS1194" s="22"/>
      <c r="FFT1194" s="22"/>
      <c r="FFU1194" s="22"/>
      <c r="FFV1194" s="22"/>
      <c r="FFW1194" s="22"/>
      <c r="FFX1194" s="22"/>
      <c r="FFY1194" s="22"/>
      <c r="FFZ1194" s="22"/>
      <c r="FGA1194" s="22"/>
      <c r="FGB1194" s="22"/>
      <c r="FGC1194" s="22"/>
      <c r="FGD1194" s="22"/>
      <c r="FGE1194" s="22"/>
      <c r="FGF1194" s="22"/>
      <c r="FGG1194" s="22"/>
      <c r="FGH1194" s="22"/>
      <c r="FGI1194" s="22"/>
      <c r="FGJ1194" s="22"/>
      <c r="FGK1194" s="22"/>
      <c r="FGL1194" s="22"/>
      <c r="FGM1194" s="22"/>
      <c r="FGN1194" s="22"/>
      <c r="FGO1194" s="22"/>
      <c r="FGP1194" s="22"/>
      <c r="FGQ1194" s="22"/>
      <c r="FGR1194" s="22"/>
      <c r="FGS1194" s="22"/>
      <c r="FGT1194" s="22"/>
      <c r="FGU1194" s="22"/>
      <c r="FGV1194" s="22"/>
      <c r="FGW1194" s="22"/>
      <c r="FGX1194" s="22"/>
      <c r="FGY1194" s="22"/>
      <c r="FGZ1194" s="22"/>
      <c r="FHA1194" s="22"/>
      <c r="FHB1194" s="22"/>
      <c r="FHC1194" s="22"/>
      <c r="FHD1194" s="22"/>
      <c r="FHE1194" s="22"/>
      <c r="FHF1194" s="22"/>
      <c r="FHG1194" s="22"/>
      <c r="FHH1194" s="22"/>
      <c r="FHI1194" s="22"/>
      <c r="FHJ1194" s="22"/>
      <c r="FHK1194" s="22"/>
      <c r="FHL1194" s="22"/>
      <c r="FHM1194" s="22"/>
      <c r="FHN1194" s="22"/>
      <c r="FHO1194" s="22"/>
      <c r="FHP1194" s="22"/>
      <c r="FHQ1194" s="22"/>
      <c r="FHR1194" s="22"/>
      <c r="FHS1194" s="22"/>
      <c r="FHT1194" s="22"/>
      <c r="FHU1194" s="22"/>
      <c r="FHV1194" s="22"/>
      <c r="FHW1194" s="22"/>
      <c r="FHX1194" s="22"/>
      <c r="FHY1194" s="22"/>
      <c r="FHZ1194" s="22"/>
      <c r="FIA1194" s="22"/>
      <c r="FIB1194" s="22"/>
      <c r="FIC1194" s="22"/>
      <c r="FID1194" s="22"/>
      <c r="FIE1194" s="22"/>
      <c r="FIF1194" s="22"/>
      <c r="FIG1194" s="22"/>
      <c r="FIH1194" s="22"/>
      <c r="FII1194" s="22"/>
      <c r="FIJ1194" s="22"/>
      <c r="FIK1194" s="22"/>
      <c r="FIL1194" s="22"/>
      <c r="FIM1194" s="22"/>
      <c r="FIN1194" s="22"/>
      <c r="FIO1194" s="22"/>
      <c r="FIP1194" s="22"/>
      <c r="FIQ1194" s="22"/>
      <c r="FIR1194" s="22"/>
      <c r="FIS1194" s="22"/>
      <c r="FIT1194" s="22"/>
      <c r="FIU1194" s="22"/>
      <c r="FIV1194" s="22"/>
      <c r="FIW1194" s="22"/>
      <c r="FIX1194" s="22"/>
      <c r="FIY1194" s="22"/>
      <c r="FIZ1194" s="22"/>
      <c r="FJA1194" s="22"/>
      <c r="FJB1194" s="22"/>
      <c r="FJC1194" s="22"/>
      <c r="FJD1194" s="22"/>
      <c r="FJE1194" s="22"/>
      <c r="FJF1194" s="22"/>
      <c r="FJG1194" s="22"/>
      <c r="FJH1194" s="22"/>
      <c r="FJI1194" s="22"/>
      <c r="FJJ1194" s="22"/>
      <c r="FJK1194" s="22"/>
      <c r="FJL1194" s="22"/>
      <c r="FJM1194" s="22"/>
      <c r="FJN1194" s="22"/>
      <c r="FJO1194" s="22"/>
      <c r="FJP1194" s="22"/>
      <c r="FJQ1194" s="22"/>
      <c r="FJR1194" s="22"/>
      <c r="FJS1194" s="22"/>
      <c r="FJT1194" s="22"/>
      <c r="FJU1194" s="22"/>
      <c r="FJV1194" s="22"/>
      <c r="FJW1194" s="22"/>
      <c r="FJX1194" s="22"/>
      <c r="FJY1194" s="22"/>
      <c r="FJZ1194" s="22"/>
      <c r="FKA1194" s="22"/>
      <c r="FKB1194" s="22"/>
      <c r="FKC1194" s="22"/>
      <c r="FKD1194" s="22"/>
      <c r="FKE1194" s="22"/>
      <c r="FKF1194" s="22"/>
      <c r="FKG1194" s="22"/>
      <c r="FKH1194" s="22"/>
      <c r="FKI1194" s="22"/>
      <c r="FKJ1194" s="22"/>
      <c r="FKK1194" s="22"/>
      <c r="FKL1194" s="22"/>
      <c r="FKM1194" s="22"/>
      <c r="FKN1194" s="22"/>
      <c r="FKO1194" s="22"/>
      <c r="FKP1194" s="22"/>
      <c r="FKQ1194" s="22"/>
      <c r="FKR1194" s="22"/>
      <c r="FKS1194" s="22"/>
      <c r="FKT1194" s="22"/>
      <c r="FKU1194" s="22"/>
      <c r="FKV1194" s="22"/>
      <c r="FKW1194" s="22"/>
      <c r="FKX1194" s="22"/>
      <c r="FKY1194" s="22"/>
      <c r="FKZ1194" s="22"/>
      <c r="FLA1194" s="22"/>
      <c r="FLB1194" s="22"/>
      <c r="FLC1194" s="22"/>
      <c r="FLD1194" s="22"/>
      <c r="FLE1194" s="22"/>
      <c r="FLF1194" s="22"/>
      <c r="FLG1194" s="22"/>
      <c r="FLH1194" s="22"/>
      <c r="FLI1194" s="22"/>
      <c r="FLJ1194" s="22"/>
      <c r="FLK1194" s="22"/>
      <c r="FLL1194" s="22"/>
      <c r="FLM1194" s="22"/>
      <c r="FLN1194" s="22"/>
      <c r="FLO1194" s="22"/>
      <c r="FLP1194" s="22"/>
      <c r="FLQ1194" s="22"/>
      <c r="FLR1194" s="22"/>
      <c r="FLS1194" s="22"/>
      <c r="FLT1194" s="22"/>
      <c r="FLU1194" s="22"/>
      <c r="FLV1194" s="22"/>
      <c r="FLW1194" s="22"/>
      <c r="FLX1194" s="22"/>
      <c r="FLY1194" s="22"/>
      <c r="FLZ1194" s="22"/>
      <c r="FMA1194" s="22"/>
      <c r="FMB1194" s="22"/>
      <c r="FMC1194" s="22"/>
      <c r="FMD1194" s="22"/>
      <c r="FME1194" s="22"/>
      <c r="FMF1194" s="22"/>
      <c r="FMG1194" s="22"/>
      <c r="FMH1194" s="22"/>
      <c r="FMI1194" s="22"/>
      <c r="FMJ1194" s="22"/>
      <c r="FMK1194" s="22"/>
      <c r="FML1194" s="22"/>
      <c r="FMM1194" s="22"/>
      <c r="FMN1194" s="22"/>
      <c r="FMO1194" s="22"/>
      <c r="FMP1194" s="22"/>
      <c r="FMQ1194" s="22"/>
      <c r="FMR1194" s="22"/>
      <c r="FMS1194" s="22"/>
      <c r="FMT1194" s="22"/>
      <c r="FMU1194" s="22"/>
      <c r="FMV1194" s="22"/>
      <c r="FMW1194" s="22"/>
      <c r="FMX1194" s="22"/>
      <c r="FMY1194" s="22"/>
      <c r="FMZ1194" s="22"/>
      <c r="FNA1194" s="22"/>
      <c r="FNB1194" s="22"/>
      <c r="FNC1194" s="22"/>
      <c r="FND1194" s="22"/>
      <c r="FNE1194" s="22"/>
      <c r="FNF1194" s="22"/>
      <c r="FNG1194" s="22"/>
      <c r="FNH1194" s="22"/>
      <c r="FNI1194" s="22"/>
      <c r="FNJ1194" s="22"/>
      <c r="FNK1194" s="22"/>
      <c r="FNL1194" s="22"/>
      <c r="FNM1194" s="22"/>
      <c r="FNN1194" s="22"/>
      <c r="FNO1194" s="22"/>
      <c r="FNP1194" s="22"/>
      <c r="FNQ1194" s="22"/>
      <c r="FNR1194" s="22"/>
      <c r="FNS1194" s="22"/>
      <c r="FNT1194" s="22"/>
      <c r="FNU1194" s="22"/>
      <c r="FNV1194" s="22"/>
      <c r="FNW1194" s="22"/>
      <c r="FNX1194" s="22"/>
      <c r="FNY1194" s="22"/>
      <c r="FNZ1194" s="22"/>
      <c r="FOA1194" s="22"/>
      <c r="FOB1194" s="22"/>
      <c r="FOC1194" s="22"/>
      <c r="FOD1194" s="22"/>
      <c r="FOE1194" s="22"/>
      <c r="FOF1194" s="22"/>
      <c r="FOG1194" s="22"/>
      <c r="FOH1194" s="22"/>
      <c r="FOI1194" s="22"/>
      <c r="FOJ1194" s="22"/>
      <c r="FOK1194" s="22"/>
      <c r="FOL1194" s="22"/>
      <c r="FOM1194" s="22"/>
      <c r="FON1194" s="22"/>
      <c r="FOO1194" s="22"/>
      <c r="FOP1194" s="22"/>
      <c r="FOQ1194" s="22"/>
      <c r="FOR1194" s="22"/>
      <c r="FOS1194" s="22"/>
      <c r="FOT1194" s="22"/>
      <c r="FOU1194" s="22"/>
      <c r="FOV1194" s="22"/>
      <c r="FOW1194" s="22"/>
      <c r="FOX1194" s="22"/>
      <c r="FOY1194" s="22"/>
      <c r="FOZ1194" s="22"/>
      <c r="FPA1194" s="22"/>
      <c r="FPB1194" s="22"/>
      <c r="FPC1194" s="22"/>
      <c r="FPD1194" s="22"/>
      <c r="FPE1194" s="22"/>
      <c r="FPF1194" s="22"/>
      <c r="FPG1194" s="22"/>
      <c r="FPH1194" s="22"/>
      <c r="FPI1194" s="22"/>
      <c r="FPJ1194" s="22"/>
      <c r="FPK1194" s="22"/>
      <c r="FPL1194" s="22"/>
      <c r="FPM1194" s="22"/>
      <c r="FPN1194" s="22"/>
      <c r="FPO1194" s="22"/>
      <c r="FPP1194" s="22"/>
      <c r="FPQ1194" s="22"/>
      <c r="FPR1194" s="22"/>
      <c r="FPS1194" s="22"/>
      <c r="FPT1194" s="22"/>
      <c r="FPU1194" s="22"/>
      <c r="FPV1194" s="22"/>
      <c r="FPW1194" s="22"/>
      <c r="FPX1194" s="22"/>
      <c r="FPY1194" s="22"/>
      <c r="FPZ1194" s="22"/>
      <c r="FQA1194" s="22"/>
      <c r="FQB1194" s="22"/>
      <c r="FQC1194" s="22"/>
      <c r="FQD1194" s="22"/>
      <c r="FQE1194" s="22"/>
      <c r="FQF1194" s="22"/>
      <c r="FQG1194" s="22"/>
      <c r="FQH1194" s="22"/>
      <c r="FQI1194" s="22"/>
      <c r="FQJ1194" s="22"/>
      <c r="FQK1194" s="22"/>
      <c r="FQL1194" s="22"/>
      <c r="FQM1194" s="22"/>
      <c r="FQN1194" s="22"/>
      <c r="FQO1194" s="22"/>
      <c r="FQP1194" s="22"/>
      <c r="FQQ1194" s="22"/>
      <c r="FQR1194" s="22"/>
      <c r="FQS1194" s="22"/>
      <c r="FQT1194" s="22"/>
      <c r="FQU1194" s="22"/>
      <c r="FQV1194" s="22"/>
      <c r="FQW1194" s="22"/>
      <c r="FQX1194" s="22"/>
      <c r="FQY1194" s="22"/>
      <c r="FQZ1194" s="22"/>
      <c r="FRA1194" s="22"/>
      <c r="FRB1194" s="22"/>
      <c r="FRC1194" s="22"/>
      <c r="FRD1194" s="22"/>
      <c r="FRE1194" s="22"/>
      <c r="FRF1194" s="22"/>
      <c r="FRG1194" s="22"/>
      <c r="FRH1194" s="22"/>
      <c r="FRI1194" s="22"/>
      <c r="FRJ1194" s="22"/>
      <c r="FRK1194" s="22"/>
      <c r="FRL1194" s="22"/>
      <c r="FRM1194" s="22"/>
      <c r="FRN1194" s="22"/>
      <c r="FRO1194" s="22"/>
      <c r="FRP1194" s="22"/>
      <c r="FRQ1194" s="22"/>
      <c r="FRR1194" s="22"/>
      <c r="FRS1194" s="22"/>
      <c r="FRT1194" s="22"/>
      <c r="FRU1194" s="22"/>
      <c r="FRV1194" s="22"/>
      <c r="FRW1194" s="22"/>
      <c r="FRX1194" s="22"/>
      <c r="FRY1194" s="22"/>
      <c r="FRZ1194" s="22"/>
      <c r="FSA1194" s="22"/>
      <c r="FSB1194" s="22"/>
      <c r="FSC1194" s="22"/>
      <c r="FSD1194" s="22"/>
      <c r="FSE1194" s="22"/>
      <c r="FSF1194" s="22"/>
      <c r="FSG1194" s="22"/>
      <c r="FSH1194" s="22"/>
      <c r="FSI1194" s="22"/>
      <c r="FSJ1194" s="22"/>
      <c r="FSK1194" s="22"/>
      <c r="FSL1194" s="22"/>
      <c r="FSM1194" s="22"/>
      <c r="FSN1194" s="22"/>
      <c r="FSO1194" s="22"/>
      <c r="FSP1194" s="22"/>
      <c r="FSQ1194" s="22"/>
      <c r="FSR1194" s="22"/>
      <c r="FSS1194" s="22"/>
      <c r="FST1194" s="22"/>
      <c r="FSU1194" s="22"/>
      <c r="FSV1194" s="22"/>
      <c r="FSW1194" s="22"/>
      <c r="FSX1194" s="22"/>
      <c r="FSY1194" s="22"/>
      <c r="FSZ1194" s="22"/>
      <c r="FTA1194" s="22"/>
      <c r="FTB1194" s="22"/>
      <c r="FTC1194" s="22"/>
      <c r="FTD1194" s="22"/>
      <c r="FTE1194" s="22"/>
      <c r="FTF1194" s="22"/>
      <c r="FTG1194" s="22"/>
      <c r="FTH1194" s="22"/>
      <c r="FTI1194" s="22"/>
      <c r="FTJ1194" s="22"/>
      <c r="FTK1194" s="22"/>
      <c r="FTL1194" s="22"/>
      <c r="FTM1194" s="22"/>
      <c r="FTN1194" s="22"/>
      <c r="FTO1194" s="22"/>
      <c r="FTP1194" s="22"/>
      <c r="FTQ1194" s="22"/>
      <c r="FTR1194" s="22"/>
      <c r="FTS1194" s="22"/>
      <c r="FTT1194" s="22"/>
      <c r="FTU1194" s="22"/>
      <c r="FTV1194" s="22"/>
      <c r="FTW1194" s="22"/>
      <c r="FTX1194" s="22"/>
      <c r="FTY1194" s="22"/>
      <c r="FTZ1194" s="22"/>
      <c r="FUA1194" s="22"/>
      <c r="FUB1194" s="22"/>
      <c r="FUC1194" s="22"/>
      <c r="FUD1194" s="22"/>
      <c r="FUE1194" s="22"/>
      <c r="FUF1194" s="22"/>
      <c r="FUG1194" s="22"/>
      <c r="FUH1194" s="22"/>
      <c r="FUI1194" s="22"/>
      <c r="FUJ1194" s="22"/>
      <c r="FUK1194" s="22"/>
      <c r="FUL1194" s="22"/>
      <c r="FUM1194" s="22"/>
      <c r="FUN1194" s="22"/>
      <c r="FUO1194" s="22"/>
      <c r="FUP1194" s="22"/>
      <c r="FUQ1194" s="22"/>
      <c r="FUR1194" s="22"/>
      <c r="FUS1194" s="22"/>
      <c r="FUT1194" s="22"/>
      <c r="FUU1194" s="22"/>
      <c r="FUV1194" s="22"/>
      <c r="FUW1194" s="22"/>
      <c r="FUX1194" s="22"/>
      <c r="FUY1194" s="22"/>
      <c r="FUZ1194" s="22"/>
      <c r="FVA1194" s="22"/>
      <c r="FVB1194" s="22"/>
      <c r="FVC1194" s="22"/>
      <c r="FVD1194" s="22"/>
      <c r="FVE1194" s="22"/>
      <c r="FVF1194" s="22"/>
      <c r="FVG1194" s="22"/>
      <c r="FVH1194" s="22"/>
      <c r="FVI1194" s="22"/>
      <c r="FVJ1194" s="22"/>
      <c r="FVK1194" s="22"/>
      <c r="FVL1194" s="22"/>
      <c r="FVM1194" s="22"/>
      <c r="FVN1194" s="22"/>
      <c r="FVO1194" s="22"/>
      <c r="FVP1194" s="22"/>
      <c r="FVQ1194" s="22"/>
      <c r="FVR1194" s="22"/>
      <c r="FVS1194" s="22"/>
      <c r="FVT1194" s="22"/>
      <c r="FVU1194" s="22"/>
      <c r="FVV1194" s="22"/>
      <c r="FVW1194" s="22"/>
      <c r="FVX1194" s="22"/>
      <c r="FVY1194" s="22"/>
      <c r="FVZ1194" s="22"/>
      <c r="FWA1194" s="22"/>
      <c r="FWB1194" s="22"/>
      <c r="FWC1194" s="22"/>
      <c r="FWD1194" s="22"/>
      <c r="FWE1194" s="22"/>
      <c r="FWF1194" s="22"/>
      <c r="FWG1194" s="22"/>
      <c r="FWH1194" s="22"/>
      <c r="FWI1194" s="22"/>
      <c r="FWJ1194" s="22"/>
      <c r="FWK1194" s="22"/>
      <c r="FWL1194" s="22"/>
      <c r="FWM1194" s="22"/>
      <c r="FWN1194" s="22"/>
      <c r="FWO1194" s="22"/>
      <c r="FWP1194" s="22"/>
      <c r="FWQ1194" s="22"/>
      <c r="FWR1194" s="22"/>
      <c r="FWS1194" s="22"/>
      <c r="FWT1194" s="22"/>
      <c r="FWU1194" s="22"/>
      <c r="FWV1194" s="22"/>
      <c r="FWW1194" s="22"/>
      <c r="FWX1194" s="22"/>
      <c r="FWY1194" s="22"/>
      <c r="FWZ1194" s="22"/>
      <c r="FXA1194" s="22"/>
      <c r="FXB1194" s="22"/>
      <c r="FXC1194" s="22"/>
      <c r="FXD1194" s="22"/>
      <c r="FXE1194" s="22"/>
      <c r="FXF1194" s="22"/>
      <c r="FXG1194" s="22"/>
      <c r="FXH1194" s="22"/>
      <c r="FXI1194" s="22"/>
      <c r="FXJ1194" s="22"/>
      <c r="FXK1194" s="22"/>
      <c r="FXL1194" s="22"/>
      <c r="FXM1194" s="22"/>
      <c r="FXN1194" s="22"/>
      <c r="FXO1194" s="22"/>
      <c r="FXP1194" s="22"/>
      <c r="FXQ1194" s="22"/>
      <c r="FXR1194" s="22"/>
      <c r="FXS1194" s="22"/>
      <c r="FXT1194" s="22"/>
      <c r="FXU1194" s="22"/>
      <c r="FXV1194" s="22"/>
      <c r="FXW1194" s="22"/>
      <c r="FXX1194" s="22"/>
      <c r="FXY1194" s="22"/>
      <c r="FXZ1194" s="22"/>
      <c r="FYA1194" s="22"/>
      <c r="FYB1194" s="22"/>
      <c r="FYC1194" s="22"/>
      <c r="FYD1194" s="22"/>
      <c r="FYE1194" s="22"/>
      <c r="FYF1194" s="22"/>
      <c r="FYG1194" s="22"/>
      <c r="FYH1194" s="22"/>
      <c r="FYI1194" s="22"/>
      <c r="FYJ1194" s="22"/>
      <c r="FYK1194" s="22"/>
      <c r="FYL1194" s="22"/>
      <c r="FYM1194" s="22"/>
      <c r="FYN1194" s="22"/>
      <c r="FYO1194" s="22"/>
      <c r="FYP1194" s="22"/>
      <c r="FYQ1194" s="22"/>
      <c r="FYR1194" s="22"/>
      <c r="FYS1194" s="22"/>
      <c r="FYT1194" s="22"/>
      <c r="FYU1194" s="22"/>
      <c r="FYV1194" s="22"/>
      <c r="FYW1194" s="22"/>
      <c r="FYX1194" s="22"/>
      <c r="FYY1194" s="22"/>
      <c r="FYZ1194" s="22"/>
      <c r="FZA1194" s="22"/>
      <c r="FZB1194" s="22"/>
      <c r="FZC1194" s="22"/>
      <c r="FZD1194" s="22"/>
      <c r="FZE1194" s="22"/>
      <c r="FZF1194" s="22"/>
      <c r="FZG1194" s="22"/>
      <c r="FZH1194" s="22"/>
      <c r="FZI1194" s="22"/>
      <c r="FZJ1194" s="22"/>
      <c r="FZK1194" s="22"/>
      <c r="FZL1194" s="22"/>
      <c r="FZM1194" s="22"/>
      <c r="FZN1194" s="22"/>
      <c r="FZO1194" s="22"/>
      <c r="FZP1194" s="22"/>
      <c r="FZQ1194" s="22"/>
      <c r="FZR1194" s="22"/>
      <c r="FZS1194" s="22"/>
      <c r="FZT1194" s="22"/>
      <c r="FZU1194" s="22"/>
      <c r="FZV1194" s="22"/>
      <c r="FZW1194" s="22"/>
      <c r="FZX1194" s="22"/>
      <c r="FZY1194" s="22"/>
      <c r="FZZ1194" s="22"/>
      <c r="GAA1194" s="22"/>
      <c r="GAB1194" s="22"/>
      <c r="GAC1194" s="22"/>
      <c r="GAD1194" s="22"/>
      <c r="GAE1194" s="22"/>
      <c r="GAF1194" s="22"/>
      <c r="GAG1194" s="22"/>
      <c r="GAH1194" s="22"/>
      <c r="GAI1194" s="22"/>
      <c r="GAJ1194" s="22"/>
      <c r="GAK1194" s="22"/>
      <c r="GAL1194" s="22"/>
      <c r="GAM1194" s="22"/>
      <c r="GAN1194" s="22"/>
      <c r="GAO1194" s="22"/>
      <c r="GAP1194" s="22"/>
      <c r="GAQ1194" s="22"/>
      <c r="GAR1194" s="22"/>
      <c r="GAS1194" s="22"/>
      <c r="GAT1194" s="22"/>
      <c r="GAU1194" s="22"/>
      <c r="GAV1194" s="22"/>
      <c r="GAW1194" s="22"/>
      <c r="GAX1194" s="22"/>
      <c r="GAY1194" s="22"/>
      <c r="GAZ1194" s="22"/>
      <c r="GBA1194" s="22"/>
      <c r="GBB1194" s="22"/>
      <c r="GBC1194" s="22"/>
      <c r="GBD1194" s="22"/>
      <c r="GBE1194" s="22"/>
      <c r="GBF1194" s="22"/>
      <c r="GBG1194" s="22"/>
      <c r="GBH1194" s="22"/>
      <c r="GBI1194" s="22"/>
      <c r="GBJ1194" s="22"/>
      <c r="GBK1194" s="22"/>
      <c r="GBL1194" s="22"/>
      <c r="GBM1194" s="22"/>
      <c r="GBN1194" s="22"/>
      <c r="GBO1194" s="22"/>
      <c r="GBP1194" s="22"/>
      <c r="GBQ1194" s="22"/>
      <c r="GBR1194" s="22"/>
      <c r="GBS1194" s="22"/>
      <c r="GBT1194" s="22"/>
      <c r="GBU1194" s="22"/>
      <c r="GBV1194" s="22"/>
      <c r="GBW1194" s="22"/>
      <c r="GBX1194" s="22"/>
      <c r="GBY1194" s="22"/>
      <c r="GBZ1194" s="22"/>
      <c r="GCA1194" s="22"/>
      <c r="GCB1194" s="22"/>
      <c r="GCC1194" s="22"/>
      <c r="GCD1194" s="22"/>
      <c r="GCE1194" s="22"/>
      <c r="GCF1194" s="22"/>
      <c r="GCG1194" s="22"/>
      <c r="GCH1194" s="22"/>
      <c r="GCI1194" s="22"/>
      <c r="GCJ1194" s="22"/>
      <c r="GCK1194" s="22"/>
      <c r="GCL1194" s="22"/>
      <c r="GCM1194" s="22"/>
      <c r="GCN1194" s="22"/>
      <c r="GCO1194" s="22"/>
      <c r="GCP1194" s="22"/>
      <c r="GCQ1194" s="22"/>
      <c r="GCR1194" s="22"/>
      <c r="GCS1194" s="22"/>
      <c r="GCT1194" s="22"/>
      <c r="GCU1194" s="22"/>
      <c r="GCV1194" s="22"/>
      <c r="GCW1194" s="22"/>
      <c r="GCX1194" s="22"/>
      <c r="GCY1194" s="22"/>
      <c r="GCZ1194" s="22"/>
      <c r="GDA1194" s="22"/>
      <c r="GDB1194" s="22"/>
      <c r="GDC1194" s="22"/>
      <c r="GDD1194" s="22"/>
      <c r="GDE1194" s="22"/>
      <c r="GDF1194" s="22"/>
      <c r="GDG1194" s="22"/>
      <c r="GDH1194" s="22"/>
      <c r="GDI1194" s="22"/>
      <c r="GDJ1194" s="22"/>
      <c r="GDK1194" s="22"/>
      <c r="GDL1194" s="22"/>
      <c r="GDM1194" s="22"/>
      <c r="GDN1194" s="22"/>
      <c r="GDO1194" s="22"/>
      <c r="GDP1194" s="22"/>
      <c r="GDQ1194" s="22"/>
      <c r="GDR1194" s="22"/>
      <c r="GDS1194" s="22"/>
      <c r="GDT1194" s="22"/>
      <c r="GDU1194" s="22"/>
      <c r="GDV1194" s="22"/>
      <c r="GDW1194" s="22"/>
      <c r="GDX1194" s="22"/>
      <c r="GDY1194" s="22"/>
      <c r="GDZ1194" s="22"/>
      <c r="GEA1194" s="22"/>
      <c r="GEB1194" s="22"/>
      <c r="GEC1194" s="22"/>
      <c r="GED1194" s="22"/>
      <c r="GEE1194" s="22"/>
      <c r="GEF1194" s="22"/>
      <c r="GEG1194" s="22"/>
      <c r="GEH1194" s="22"/>
      <c r="GEI1194" s="22"/>
      <c r="GEJ1194" s="22"/>
      <c r="GEK1194" s="22"/>
      <c r="GEL1194" s="22"/>
      <c r="GEM1194" s="22"/>
      <c r="GEN1194" s="22"/>
      <c r="GEO1194" s="22"/>
      <c r="GEP1194" s="22"/>
      <c r="GEQ1194" s="22"/>
      <c r="GER1194" s="22"/>
      <c r="GES1194" s="22"/>
      <c r="GET1194" s="22"/>
      <c r="GEU1194" s="22"/>
      <c r="GEV1194" s="22"/>
      <c r="GEW1194" s="22"/>
      <c r="GEX1194" s="22"/>
      <c r="GEY1194" s="22"/>
      <c r="GEZ1194" s="22"/>
      <c r="GFA1194" s="22"/>
      <c r="GFB1194" s="22"/>
      <c r="GFC1194" s="22"/>
      <c r="GFD1194" s="22"/>
      <c r="GFE1194" s="22"/>
      <c r="GFF1194" s="22"/>
      <c r="GFG1194" s="22"/>
      <c r="GFH1194" s="22"/>
      <c r="GFI1194" s="22"/>
      <c r="GFJ1194" s="22"/>
      <c r="GFK1194" s="22"/>
      <c r="GFL1194" s="22"/>
      <c r="GFM1194" s="22"/>
      <c r="GFN1194" s="22"/>
      <c r="GFO1194" s="22"/>
      <c r="GFP1194" s="22"/>
      <c r="GFQ1194" s="22"/>
      <c r="GFR1194" s="22"/>
      <c r="GFS1194" s="22"/>
      <c r="GFT1194" s="22"/>
      <c r="GFU1194" s="22"/>
      <c r="GFV1194" s="22"/>
      <c r="GFW1194" s="22"/>
      <c r="GFX1194" s="22"/>
      <c r="GFY1194" s="22"/>
      <c r="GFZ1194" s="22"/>
      <c r="GGA1194" s="22"/>
      <c r="GGB1194" s="22"/>
      <c r="GGC1194" s="22"/>
      <c r="GGD1194" s="22"/>
      <c r="GGE1194" s="22"/>
      <c r="GGF1194" s="22"/>
      <c r="GGG1194" s="22"/>
      <c r="GGH1194" s="22"/>
      <c r="GGI1194" s="22"/>
      <c r="GGJ1194" s="22"/>
      <c r="GGK1194" s="22"/>
      <c r="GGL1194" s="22"/>
      <c r="GGM1194" s="22"/>
      <c r="GGN1194" s="22"/>
      <c r="GGO1194" s="22"/>
      <c r="GGP1194" s="22"/>
      <c r="GGQ1194" s="22"/>
      <c r="GGR1194" s="22"/>
      <c r="GGS1194" s="22"/>
      <c r="GGT1194" s="22"/>
      <c r="GGU1194" s="22"/>
      <c r="GGV1194" s="22"/>
      <c r="GGW1194" s="22"/>
      <c r="GGX1194" s="22"/>
      <c r="GGY1194" s="22"/>
      <c r="GGZ1194" s="22"/>
      <c r="GHA1194" s="22"/>
      <c r="GHB1194" s="22"/>
      <c r="GHC1194" s="22"/>
      <c r="GHD1194" s="22"/>
      <c r="GHE1194" s="22"/>
      <c r="GHF1194" s="22"/>
      <c r="GHG1194" s="22"/>
      <c r="GHH1194" s="22"/>
      <c r="GHI1194" s="22"/>
      <c r="GHJ1194" s="22"/>
      <c r="GHK1194" s="22"/>
      <c r="GHL1194" s="22"/>
      <c r="GHM1194" s="22"/>
      <c r="GHN1194" s="22"/>
      <c r="GHO1194" s="22"/>
      <c r="GHP1194" s="22"/>
      <c r="GHQ1194" s="22"/>
      <c r="GHR1194" s="22"/>
      <c r="GHS1194" s="22"/>
      <c r="GHT1194" s="22"/>
      <c r="GHU1194" s="22"/>
      <c r="GHV1194" s="22"/>
      <c r="GHW1194" s="22"/>
      <c r="GHX1194" s="22"/>
      <c r="GHY1194" s="22"/>
      <c r="GHZ1194" s="22"/>
      <c r="GIA1194" s="22"/>
      <c r="GIB1194" s="22"/>
      <c r="GIC1194" s="22"/>
      <c r="GID1194" s="22"/>
      <c r="GIE1194" s="22"/>
      <c r="GIF1194" s="22"/>
      <c r="GIG1194" s="22"/>
      <c r="GIH1194" s="22"/>
      <c r="GII1194" s="22"/>
      <c r="GIJ1194" s="22"/>
      <c r="GIK1194" s="22"/>
      <c r="GIL1194" s="22"/>
      <c r="GIM1194" s="22"/>
      <c r="GIN1194" s="22"/>
      <c r="GIO1194" s="22"/>
      <c r="GIP1194" s="22"/>
      <c r="GIQ1194" s="22"/>
      <c r="GIR1194" s="22"/>
      <c r="GIS1194" s="22"/>
      <c r="GIT1194" s="22"/>
      <c r="GIU1194" s="22"/>
      <c r="GIV1194" s="22"/>
      <c r="GIW1194" s="22"/>
      <c r="GIX1194" s="22"/>
      <c r="GIY1194" s="22"/>
      <c r="GIZ1194" s="22"/>
      <c r="GJA1194" s="22"/>
      <c r="GJB1194" s="22"/>
      <c r="GJC1194" s="22"/>
      <c r="GJD1194" s="22"/>
      <c r="GJE1194" s="22"/>
      <c r="GJF1194" s="22"/>
      <c r="GJG1194" s="22"/>
      <c r="GJH1194" s="22"/>
      <c r="GJI1194" s="22"/>
      <c r="GJJ1194" s="22"/>
      <c r="GJK1194" s="22"/>
      <c r="GJL1194" s="22"/>
      <c r="GJM1194" s="22"/>
      <c r="GJN1194" s="22"/>
      <c r="GJO1194" s="22"/>
      <c r="GJP1194" s="22"/>
      <c r="GJQ1194" s="22"/>
      <c r="GJR1194" s="22"/>
      <c r="GJS1194" s="22"/>
      <c r="GJT1194" s="22"/>
      <c r="GJU1194" s="22"/>
      <c r="GJV1194" s="22"/>
      <c r="GJW1194" s="22"/>
      <c r="GJX1194" s="22"/>
      <c r="GJY1194" s="22"/>
      <c r="GJZ1194" s="22"/>
      <c r="GKA1194" s="22"/>
      <c r="GKB1194" s="22"/>
      <c r="GKC1194" s="22"/>
      <c r="GKD1194" s="22"/>
      <c r="GKE1194" s="22"/>
      <c r="GKF1194" s="22"/>
      <c r="GKG1194" s="22"/>
      <c r="GKH1194" s="22"/>
      <c r="GKI1194" s="22"/>
      <c r="GKJ1194" s="22"/>
      <c r="GKK1194" s="22"/>
      <c r="GKL1194" s="22"/>
      <c r="GKM1194" s="22"/>
      <c r="GKN1194" s="22"/>
      <c r="GKO1194" s="22"/>
      <c r="GKP1194" s="22"/>
      <c r="GKQ1194" s="22"/>
      <c r="GKR1194" s="22"/>
      <c r="GKS1194" s="22"/>
      <c r="GKT1194" s="22"/>
      <c r="GKU1194" s="22"/>
      <c r="GKV1194" s="22"/>
      <c r="GKW1194" s="22"/>
      <c r="GKX1194" s="22"/>
      <c r="GKY1194" s="22"/>
      <c r="GKZ1194" s="22"/>
      <c r="GLA1194" s="22"/>
      <c r="GLB1194" s="22"/>
      <c r="GLC1194" s="22"/>
      <c r="GLD1194" s="22"/>
      <c r="GLE1194" s="22"/>
      <c r="GLF1194" s="22"/>
      <c r="GLG1194" s="22"/>
      <c r="GLH1194" s="22"/>
      <c r="GLI1194" s="22"/>
      <c r="GLJ1194" s="22"/>
      <c r="GLK1194" s="22"/>
      <c r="GLL1194" s="22"/>
      <c r="GLM1194" s="22"/>
      <c r="GLN1194" s="22"/>
      <c r="GLO1194" s="22"/>
      <c r="GLP1194" s="22"/>
      <c r="GLQ1194" s="22"/>
      <c r="GLR1194" s="22"/>
      <c r="GLS1194" s="22"/>
      <c r="GLT1194" s="22"/>
      <c r="GLU1194" s="22"/>
      <c r="GLV1194" s="22"/>
      <c r="GLW1194" s="22"/>
      <c r="GLX1194" s="22"/>
      <c r="GLY1194" s="22"/>
      <c r="GLZ1194" s="22"/>
      <c r="GMA1194" s="22"/>
      <c r="GMB1194" s="22"/>
      <c r="GMC1194" s="22"/>
      <c r="GMD1194" s="22"/>
      <c r="GME1194" s="22"/>
      <c r="GMF1194" s="22"/>
      <c r="GMG1194" s="22"/>
      <c r="GMH1194" s="22"/>
      <c r="GMI1194" s="22"/>
      <c r="GMJ1194" s="22"/>
      <c r="GMK1194" s="22"/>
      <c r="GML1194" s="22"/>
      <c r="GMM1194" s="22"/>
      <c r="GMN1194" s="22"/>
      <c r="GMO1194" s="22"/>
      <c r="GMP1194" s="22"/>
      <c r="GMQ1194" s="22"/>
      <c r="GMR1194" s="22"/>
      <c r="GMS1194" s="22"/>
      <c r="GMT1194" s="22"/>
      <c r="GMU1194" s="22"/>
      <c r="GMV1194" s="22"/>
      <c r="GMW1194" s="22"/>
      <c r="GMX1194" s="22"/>
      <c r="GMY1194" s="22"/>
      <c r="GMZ1194" s="22"/>
      <c r="GNA1194" s="22"/>
      <c r="GNB1194" s="22"/>
      <c r="GNC1194" s="22"/>
      <c r="GND1194" s="22"/>
      <c r="GNE1194" s="22"/>
      <c r="GNF1194" s="22"/>
      <c r="GNG1194" s="22"/>
      <c r="GNH1194" s="22"/>
      <c r="GNI1194" s="22"/>
      <c r="GNJ1194" s="22"/>
      <c r="GNK1194" s="22"/>
      <c r="GNL1194" s="22"/>
      <c r="GNM1194" s="22"/>
      <c r="GNN1194" s="22"/>
      <c r="GNO1194" s="22"/>
      <c r="GNP1194" s="22"/>
      <c r="GNQ1194" s="22"/>
      <c r="GNR1194" s="22"/>
      <c r="GNS1194" s="22"/>
      <c r="GNT1194" s="22"/>
      <c r="GNU1194" s="22"/>
      <c r="GNV1194" s="22"/>
      <c r="GNW1194" s="22"/>
      <c r="GNX1194" s="22"/>
      <c r="GNY1194" s="22"/>
      <c r="GNZ1194" s="22"/>
      <c r="GOA1194" s="22"/>
      <c r="GOB1194" s="22"/>
      <c r="GOC1194" s="22"/>
      <c r="GOD1194" s="22"/>
      <c r="GOE1194" s="22"/>
      <c r="GOF1194" s="22"/>
      <c r="GOG1194" s="22"/>
      <c r="GOH1194" s="22"/>
      <c r="GOI1194" s="22"/>
      <c r="GOJ1194" s="22"/>
      <c r="GOK1194" s="22"/>
      <c r="GOL1194" s="22"/>
      <c r="GOM1194" s="22"/>
      <c r="GON1194" s="22"/>
      <c r="GOO1194" s="22"/>
      <c r="GOP1194" s="22"/>
      <c r="GOQ1194" s="22"/>
      <c r="GOR1194" s="22"/>
      <c r="GOS1194" s="22"/>
      <c r="GOT1194" s="22"/>
      <c r="GOU1194" s="22"/>
      <c r="GOV1194" s="22"/>
      <c r="GOW1194" s="22"/>
      <c r="GOX1194" s="22"/>
      <c r="GOY1194" s="22"/>
      <c r="GOZ1194" s="22"/>
      <c r="GPA1194" s="22"/>
      <c r="GPB1194" s="22"/>
      <c r="GPC1194" s="22"/>
      <c r="GPD1194" s="22"/>
      <c r="GPE1194" s="22"/>
      <c r="GPF1194" s="22"/>
      <c r="GPG1194" s="22"/>
      <c r="GPH1194" s="22"/>
      <c r="GPI1194" s="22"/>
      <c r="GPJ1194" s="22"/>
      <c r="GPK1194" s="22"/>
      <c r="GPL1194" s="22"/>
      <c r="GPM1194" s="22"/>
      <c r="GPN1194" s="22"/>
      <c r="GPO1194" s="22"/>
      <c r="GPP1194" s="22"/>
      <c r="GPQ1194" s="22"/>
      <c r="GPR1194" s="22"/>
      <c r="GPS1194" s="22"/>
      <c r="GPT1194" s="22"/>
      <c r="GPU1194" s="22"/>
      <c r="GPV1194" s="22"/>
      <c r="GPW1194" s="22"/>
      <c r="GPX1194" s="22"/>
      <c r="GPY1194" s="22"/>
      <c r="GPZ1194" s="22"/>
      <c r="GQA1194" s="22"/>
      <c r="GQB1194" s="22"/>
      <c r="GQC1194" s="22"/>
      <c r="GQD1194" s="22"/>
      <c r="GQE1194" s="22"/>
      <c r="GQF1194" s="22"/>
      <c r="GQG1194" s="22"/>
      <c r="GQH1194" s="22"/>
      <c r="GQI1194" s="22"/>
      <c r="GQJ1194" s="22"/>
      <c r="GQK1194" s="22"/>
      <c r="GQL1194" s="22"/>
      <c r="GQM1194" s="22"/>
      <c r="GQN1194" s="22"/>
      <c r="GQO1194" s="22"/>
      <c r="GQP1194" s="22"/>
      <c r="GQQ1194" s="22"/>
      <c r="GQR1194" s="22"/>
      <c r="GQS1194" s="22"/>
      <c r="GQT1194" s="22"/>
      <c r="GQU1194" s="22"/>
      <c r="GQV1194" s="22"/>
      <c r="GQW1194" s="22"/>
      <c r="GQX1194" s="22"/>
      <c r="GQY1194" s="22"/>
      <c r="GQZ1194" s="22"/>
      <c r="GRA1194" s="22"/>
      <c r="GRB1194" s="22"/>
      <c r="GRC1194" s="22"/>
      <c r="GRD1194" s="22"/>
      <c r="GRE1194" s="22"/>
      <c r="GRF1194" s="22"/>
      <c r="GRG1194" s="22"/>
      <c r="GRH1194" s="22"/>
      <c r="GRI1194" s="22"/>
      <c r="GRJ1194" s="22"/>
      <c r="GRK1194" s="22"/>
      <c r="GRL1194" s="22"/>
      <c r="GRM1194" s="22"/>
      <c r="GRN1194" s="22"/>
      <c r="GRO1194" s="22"/>
      <c r="GRP1194" s="22"/>
      <c r="GRQ1194" s="22"/>
      <c r="GRR1194" s="22"/>
      <c r="GRS1194" s="22"/>
      <c r="GRT1194" s="22"/>
      <c r="GRU1194" s="22"/>
      <c r="GRV1194" s="22"/>
      <c r="GRW1194" s="22"/>
      <c r="GRX1194" s="22"/>
      <c r="GRY1194" s="22"/>
      <c r="GRZ1194" s="22"/>
      <c r="GSA1194" s="22"/>
      <c r="GSB1194" s="22"/>
      <c r="GSC1194" s="22"/>
      <c r="GSD1194" s="22"/>
      <c r="GSE1194" s="22"/>
      <c r="GSF1194" s="22"/>
      <c r="GSG1194" s="22"/>
      <c r="GSH1194" s="22"/>
      <c r="GSI1194" s="22"/>
      <c r="GSJ1194" s="22"/>
      <c r="GSK1194" s="22"/>
      <c r="GSL1194" s="22"/>
      <c r="GSM1194" s="22"/>
      <c r="GSN1194" s="22"/>
      <c r="GSO1194" s="22"/>
      <c r="GSP1194" s="22"/>
      <c r="GSQ1194" s="22"/>
      <c r="GSR1194" s="22"/>
      <c r="GSS1194" s="22"/>
      <c r="GST1194" s="22"/>
      <c r="GSU1194" s="22"/>
      <c r="GSV1194" s="22"/>
      <c r="GSW1194" s="22"/>
      <c r="GSX1194" s="22"/>
      <c r="GSY1194" s="22"/>
      <c r="GSZ1194" s="22"/>
      <c r="GTA1194" s="22"/>
      <c r="GTB1194" s="22"/>
      <c r="GTC1194" s="22"/>
      <c r="GTD1194" s="22"/>
      <c r="GTE1194" s="22"/>
      <c r="GTF1194" s="22"/>
      <c r="GTG1194" s="22"/>
      <c r="GTH1194" s="22"/>
      <c r="GTI1194" s="22"/>
      <c r="GTJ1194" s="22"/>
      <c r="GTK1194" s="22"/>
      <c r="GTL1194" s="22"/>
      <c r="GTM1194" s="22"/>
      <c r="GTN1194" s="22"/>
      <c r="GTO1194" s="22"/>
      <c r="GTP1194" s="22"/>
      <c r="GTQ1194" s="22"/>
      <c r="GTR1194" s="22"/>
      <c r="GTS1194" s="22"/>
      <c r="GTT1194" s="22"/>
      <c r="GTU1194" s="22"/>
      <c r="GTV1194" s="22"/>
      <c r="GTW1194" s="22"/>
      <c r="GTX1194" s="22"/>
      <c r="GTY1194" s="22"/>
      <c r="GTZ1194" s="22"/>
      <c r="GUA1194" s="22"/>
      <c r="GUB1194" s="22"/>
      <c r="GUC1194" s="22"/>
      <c r="GUD1194" s="22"/>
      <c r="GUE1194" s="22"/>
      <c r="GUF1194" s="22"/>
      <c r="GUG1194" s="22"/>
      <c r="GUH1194" s="22"/>
      <c r="GUI1194" s="22"/>
      <c r="GUJ1194" s="22"/>
      <c r="GUK1194" s="22"/>
      <c r="GUL1194" s="22"/>
      <c r="GUM1194" s="22"/>
      <c r="GUN1194" s="22"/>
      <c r="GUO1194" s="22"/>
      <c r="GUP1194" s="22"/>
      <c r="GUQ1194" s="22"/>
      <c r="GUR1194" s="22"/>
      <c r="GUS1194" s="22"/>
      <c r="GUT1194" s="22"/>
      <c r="GUU1194" s="22"/>
      <c r="GUV1194" s="22"/>
      <c r="GUW1194" s="22"/>
      <c r="GUX1194" s="22"/>
      <c r="GUY1194" s="22"/>
      <c r="GUZ1194" s="22"/>
      <c r="GVA1194" s="22"/>
      <c r="GVB1194" s="22"/>
      <c r="GVC1194" s="22"/>
      <c r="GVD1194" s="22"/>
      <c r="GVE1194" s="22"/>
      <c r="GVF1194" s="22"/>
      <c r="GVG1194" s="22"/>
      <c r="GVH1194" s="22"/>
      <c r="GVI1194" s="22"/>
      <c r="GVJ1194" s="22"/>
      <c r="GVK1194" s="22"/>
      <c r="GVL1194" s="22"/>
      <c r="GVM1194" s="22"/>
      <c r="GVN1194" s="22"/>
      <c r="GVO1194" s="22"/>
      <c r="GVP1194" s="22"/>
      <c r="GVQ1194" s="22"/>
      <c r="GVR1194" s="22"/>
      <c r="GVS1194" s="22"/>
      <c r="GVT1194" s="22"/>
      <c r="GVU1194" s="22"/>
      <c r="GVV1194" s="22"/>
      <c r="GVW1194" s="22"/>
      <c r="GVX1194" s="22"/>
      <c r="GVY1194" s="22"/>
      <c r="GVZ1194" s="22"/>
      <c r="GWA1194" s="22"/>
      <c r="GWB1194" s="22"/>
      <c r="GWC1194" s="22"/>
      <c r="GWD1194" s="22"/>
      <c r="GWE1194" s="22"/>
      <c r="GWF1194" s="22"/>
      <c r="GWG1194" s="22"/>
      <c r="GWH1194" s="22"/>
      <c r="GWI1194" s="22"/>
      <c r="GWJ1194" s="22"/>
      <c r="GWK1194" s="22"/>
      <c r="GWL1194" s="22"/>
      <c r="GWM1194" s="22"/>
      <c r="GWN1194" s="22"/>
      <c r="GWO1194" s="22"/>
      <c r="GWP1194" s="22"/>
      <c r="GWQ1194" s="22"/>
      <c r="GWR1194" s="22"/>
      <c r="GWS1194" s="22"/>
      <c r="GWT1194" s="22"/>
      <c r="GWU1194" s="22"/>
      <c r="GWV1194" s="22"/>
      <c r="GWW1194" s="22"/>
      <c r="GWX1194" s="22"/>
      <c r="GWY1194" s="22"/>
      <c r="GWZ1194" s="22"/>
      <c r="GXA1194" s="22"/>
      <c r="GXB1194" s="22"/>
      <c r="GXC1194" s="22"/>
      <c r="GXD1194" s="22"/>
      <c r="GXE1194" s="22"/>
      <c r="GXF1194" s="22"/>
      <c r="GXG1194" s="22"/>
      <c r="GXH1194" s="22"/>
      <c r="GXI1194" s="22"/>
      <c r="GXJ1194" s="22"/>
      <c r="GXK1194" s="22"/>
      <c r="GXL1194" s="22"/>
      <c r="GXM1194" s="22"/>
      <c r="GXN1194" s="22"/>
      <c r="GXO1194" s="22"/>
      <c r="GXP1194" s="22"/>
      <c r="GXQ1194" s="22"/>
      <c r="GXR1194" s="22"/>
      <c r="GXS1194" s="22"/>
      <c r="GXT1194" s="22"/>
      <c r="GXU1194" s="22"/>
      <c r="GXV1194" s="22"/>
      <c r="GXW1194" s="22"/>
      <c r="GXX1194" s="22"/>
      <c r="GXY1194" s="22"/>
      <c r="GXZ1194" s="22"/>
      <c r="GYA1194" s="22"/>
      <c r="GYB1194" s="22"/>
      <c r="GYC1194" s="22"/>
      <c r="GYD1194" s="22"/>
      <c r="GYE1194" s="22"/>
      <c r="GYF1194" s="22"/>
      <c r="GYG1194" s="22"/>
      <c r="GYH1194" s="22"/>
      <c r="GYI1194" s="22"/>
      <c r="GYJ1194" s="22"/>
      <c r="GYK1194" s="22"/>
      <c r="GYL1194" s="22"/>
      <c r="GYM1194" s="22"/>
      <c r="GYN1194" s="22"/>
      <c r="GYO1194" s="22"/>
      <c r="GYP1194" s="22"/>
      <c r="GYQ1194" s="22"/>
      <c r="GYR1194" s="22"/>
      <c r="GYS1194" s="22"/>
      <c r="GYT1194" s="22"/>
      <c r="GYU1194" s="22"/>
      <c r="GYV1194" s="22"/>
      <c r="GYW1194" s="22"/>
      <c r="GYX1194" s="22"/>
      <c r="GYY1194" s="22"/>
      <c r="GYZ1194" s="22"/>
      <c r="GZA1194" s="22"/>
      <c r="GZB1194" s="22"/>
      <c r="GZC1194" s="22"/>
      <c r="GZD1194" s="22"/>
      <c r="GZE1194" s="22"/>
      <c r="GZF1194" s="22"/>
      <c r="GZG1194" s="22"/>
      <c r="GZH1194" s="22"/>
      <c r="GZI1194" s="22"/>
      <c r="GZJ1194" s="22"/>
      <c r="GZK1194" s="22"/>
      <c r="GZL1194" s="22"/>
      <c r="GZM1194" s="22"/>
      <c r="GZN1194" s="22"/>
      <c r="GZO1194" s="22"/>
      <c r="GZP1194" s="22"/>
      <c r="GZQ1194" s="22"/>
      <c r="GZR1194" s="22"/>
      <c r="GZS1194" s="22"/>
      <c r="GZT1194" s="22"/>
      <c r="GZU1194" s="22"/>
      <c r="GZV1194" s="22"/>
      <c r="GZW1194" s="22"/>
      <c r="GZX1194" s="22"/>
      <c r="GZY1194" s="22"/>
      <c r="GZZ1194" s="22"/>
      <c r="HAA1194" s="22"/>
      <c r="HAB1194" s="22"/>
      <c r="HAC1194" s="22"/>
      <c r="HAD1194" s="22"/>
      <c r="HAE1194" s="22"/>
      <c r="HAF1194" s="22"/>
      <c r="HAG1194" s="22"/>
      <c r="HAH1194" s="22"/>
      <c r="HAI1194" s="22"/>
      <c r="HAJ1194" s="22"/>
      <c r="HAK1194" s="22"/>
      <c r="HAL1194" s="22"/>
      <c r="HAM1194" s="22"/>
      <c r="HAN1194" s="22"/>
      <c r="HAO1194" s="22"/>
      <c r="HAP1194" s="22"/>
      <c r="HAQ1194" s="22"/>
      <c r="HAR1194" s="22"/>
      <c r="HAS1194" s="22"/>
      <c r="HAT1194" s="22"/>
      <c r="HAU1194" s="22"/>
      <c r="HAV1194" s="22"/>
      <c r="HAW1194" s="22"/>
      <c r="HAX1194" s="22"/>
      <c r="HAY1194" s="22"/>
      <c r="HAZ1194" s="22"/>
      <c r="HBA1194" s="22"/>
      <c r="HBB1194" s="22"/>
      <c r="HBC1194" s="22"/>
      <c r="HBD1194" s="22"/>
      <c r="HBE1194" s="22"/>
      <c r="HBF1194" s="22"/>
      <c r="HBG1194" s="22"/>
      <c r="HBH1194" s="22"/>
      <c r="HBI1194" s="22"/>
      <c r="HBJ1194" s="22"/>
      <c r="HBK1194" s="22"/>
      <c r="HBL1194" s="22"/>
      <c r="HBM1194" s="22"/>
      <c r="HBN1194" s="22"/>
      <c r="HBO1194" s="22"/>
      <c r="HBP1194" s="22"/>
      <c r="HBQ1194" s="22"/>
      <c r="HBR1194" s="22"/>
      <c r="HBS1194" s="22"/>
      <c r="HBT1194" s="22"/>
      <c r="HBU1194" s="22"/>
      <c r="HBV1194" s="22"/>
      <c r="HBW1194" s="22"/>
      <c r="HBX1194" s="22"/>
      <c r="HBY1194" s="22"/>
      <c r="HBZ1194" s="22"/>
      <c r="HCA1194" s="22"/>
      <c r="HCB1194" s="22"/>
      <c r="HCC1194" s="22"/>
      <c r="HCD1194" s="22"/>
      <c r="HCE1194" s="22"/>
      <c r="HCF1194" s="22"/>
      <c r="HCG1194" s="22"/>
      <c r="HCH1194" s="22"/>
      <c r="HCI1194" s="22"/>
      <c r="HCJ1194" s="22"/>
      <c r="HCK1194" s="22"/>
      <c r="HCL1194" s="22"/>
      <c r="HCM1194" s="22"/>
      <c r="HCN1194" s="22"/>
      <c r="HCO1194" s="22"/>
      <c r="HCP1194" s="22"/>
      <c r="HCQ1194" s="22"/>
      <c r="HCR1194" s="22"/>
      <c r="HCS1194" s="22"/>
      <c r="HCT1194" s="22"/>
      <c r="HCU1194" s="22"/>
      <c r="HCV1194" s="22"/>
      <c r="HCW1194" s="22"/>
      <c r="HCX1194" s="22"/>
      <c r="HCY1194" s="22"/>
      <c r="HCZ1194" s="22"/>
      <c r="HDA1194" s="22"/>
      <c r="HDB1194" s="22"/>
      <c r="HDC1194" s="22"/>
      <c r="HDD1194" s="22"/>
      <c r="HDE1194" s="22"/>
      <c r="HDF1194" s="22"/>
      <c r="HDG1194" s="22"/>
      <c r="HDH1194" s="22"/>
      <c r="HDI1194" s="22"/>
      <c r="HDJ1194" s="22"/>
      <c r="HDK1194" s="22"/>
      <c r="HDL1194" s="22"/>
      <c r="HDM1194" s="22"/>
      <c r="HDN1194" s="22"/>
      <c r="HDO1194" s="22"/>
      <c r="HDP1194" s="22"/>
      <c r="HDQ1194" s="22"/>
      <c r="HDR1194" s="22"/>
      <c r="HDS1194" s="22"/>
      <c r="HDT1194" s="22"/>
      <c r="HDU1194" s="22"/>
      <c r="HDV1194" s="22"/>
      <c r="HDW1194" s="22"/>
      <c r="HDX1194" s="22"/>
      <c r="HDY1194" s="22"/>
      <c r="HDZ1194" s="22"/>
      <c r="HEA1194" s="22"/>
      <c r="HEB1194" s="22"/>
      <c r="HEC1194" s="22"/>
      <c r="HED1194" s="22"/>
      <c r="HEE1194" s="22"/>
      <c r="HEF1194" s="22"/>
      <c r="HEG1194" s="22"/>
      <c r="HEH1194" s="22"/>
      <c r="HEI1194" s="22"/>
      <c r="HEJ1194" s="22"/>
      <c r="HEK1194" s="22"/>
      <c r="HEL1194" s="22"/>
      <c r="HEM1194" s="22"/>
      <c r="HEN1194" s="22"/>
      <c r="HEO1194" s="22"/>
      <c r="HEP1194" s="22"/>
      <c r="HEQ1194" s="22"/>
      <c r="HER1194" s="22"/>
      <c r="HES1194" s="22"/>
      <c r="HET1194" s="22"/>
      <c r="HEU1194" s="22"/>
      <c r="HEV1194" s="22"/>
      <c r="HEW1194" s="22"/>
      <c r="HEX1194" s="22"/>
      <c r="HEY1194" s="22"/>
      <c r="HEZ1194" s="22"/>
      <c r="HFA1194" s="22"/>
      <c r="HFB1194" s="22"/>
      <c r="HFC1194" s="22"/>
      <c r="HFD1194" s="22"/>
      <c r="HFE1194" s="22"/>
      <c r="HFF1194" s="22"/>
      <c r="HFG1194" s="22"/>
      <c r="HFH1194" s="22"/>
      <c r="HFI1194" s="22"/>
      <c r="HFJ1194" s="22"/>
      <c r="HFK1194" s="22"/>
      <c r="HFL1194" s="22"/>
      <c r="HFM1194" s="22"/>
      <c r="HFN1194" s="22"/>
      <c r="HFO1194" s="22"/>
      <c r="HFP1194" s="22"/>
      <c r="HFQ1194" s="22"/>
      <c r="HFR1194" s="22"/>
      <c r="HFS1194" s="22"/>
      <c r="HFT1194" s="22"/>
      <c r="HFU1194" s="22"/>
      <c r="HFV1194" s="22"/>
      <c r="HFW1194" s="22"/>
      <c r="HFX1194" s="22"/>
      <c r="HFY1194" s="22"/>
      <c r="HFZ1194" s="22"/>
      <c r="HGA1194" s="22"/>
      <c r="HGB1194" s="22"/>
      <c r="HGC1194" s="22"/>
      <c r="HGD1194" s="22"/>
      <c r="HGE1194" s="22"/>
      <c r="HGF1194" s="22"/>
      <c r="HGG1194" s="22"/>
      <c r="HGH1194" s="22"/>
      <c r="HGI1194" s="22"/>
      <c r="HGJ1194" s="22"/>
      <c r="HGK1194" s="22"/>
      <c r="HGL1194" s="22"/>
      <c r="HGM1194" s="22"/>
      <c r="HGN1194" s="22"/>
      <c r="HGO1194" s="22"/>
      <c r="HGP1194" s="22"/>
      <c r="HGQ1194" s="22"/>
      <c r="HGR1194" s="22"/>
      <c r="HGS1194" s="22"/>
      <c r="HGT1194" s="22"/>
      <c r="HGU1194" s="22"/>
      <c r="HGV1194" s="22"/>
      <c r="HGW1194" s="22"/>
      <c r="HGX1194" s="22"/>
      <c r="HGY1194" s="22"/>
      <c r="HGZ1194" s="22"/>
      <c r="HHA1194" s="22"/>
      <c r="HHB1194" s="22"/>
      <c r="HHC1194" s="22"/>
      <c r="HHD1194" s="22"/>
      <c r="HHE1194" s="22"/>
      <c r="HHF1194" s="22"/>
      <c r="HHG1194" s="22"/>
      <c r="HHH1194" s="22"/>
      <c r="HHI1194" s="22"/>
      <c r="HHJ1194" s="22"/>
      <c r="HHK1194" s="22"/>
      <c r="HHL1194" s="22"/>
      <c r="HHM1194" s="22"/>
      <c r="HHN1194" s="22"/>
      <c r="HHO1194" s="22"/>
      <c r="HHP1194" s="22"/>
      <c r="HHQ1194" s="22"/>
      <c r="HHR1194" s="22"/>
      <c r="HHS1194" s="22"/>
      <c r="HHT1194" s="22"/>
      <c r="HHU1194" s="22"/>
      <c r="HHV1194" s="22"/>
      <c r="HHW1194" s="22"/>
      <c r="HHX1194" s="22"/>
      <c r="HHY1194" s="22"/>
      <c r="HHZ1194" s="22"/>
      <c r="HIA1194" s="22"/>
      <c r="HIB1194" s="22"/>
      <c r="HIC1194" s="22"/>
      <c r="HID1194" s="22"/>
      <c r="HIE1194" s="22"/>
      <c r="HIF1194" s="22"/>
      <c r="HIG1194" s="22"/>
      <c r="HIH1194" s="22"/>
      <c r="HII1194" s="22"/>
      <c r="HIJ1194" s="22"/>
      <c r="HIK1194" s="22"/>
      <c r="HIL1194" s="22"/>
      <c r="HIM1194" s="22"/>
      <c r="HIN1194" s="22"/>
      <c r="HIO1194" s="22"/>
      <c r="HIP1194" s="22"/>
      <c r="HIQ1194" s="22"/>
      <c r="HIR1194" s="22"/>
      <c r="HIS1194" s="22"/>
      <c r="HIT1194" s="22"/>
      <c r="HIU1194" s="22"/>
      <c r="HIV1194" s="22"/>
      <c r="HIW1194" s="22"/>
      <c r="HIX1194" s="22"/>
      <c r="HIY1194" s="22"/>
      <c r="HIZ1194" s="22"/>
      <c r="HJA1194" s="22"/>
      <c r="HJB1194" s="22"/>
      <c r="HJC1194" s="22"/>
      <c r="HJD1194" s="22"/>
      <c r="HJE1194" s="22"/>
      <c r="HJF1194" s="22"/>
      <c r="HJG1194" s="22"/>
      <c r="HJH1194" s="22"/>
      <c r="HJI1194" s="22"/>
      <c r="HJJ1194" s="22"/>
      <c r="HJK1194" s="22"/>
      <c r="HJL1194" s="22"/>
      <c r="HJM1194" s="22"/>
      <c r="HJN1194" s="22"/>
      <c r="HJO1194" s="22"/>
      <c r="HJP1194" s="22"/>
      <c r="HJQ1194" s="22"/>
      <c r="HJR1194" s="22"/>
      <c r="HJS1194" s="22"/>
      <c r="HJT1194" s="22"/>
      <c r="HJU1194" s="22"/>
      <c r="HJV1194" s="22"/>
      <c r="HJW1194" s="22"/>
      <c r="HJX1194" s="22"/>
      <c r="HJY1194" s="22"/>
      <c r="HJZ1194" s="22"/>
      <c r="HKA1194" s="22"/>
      <c r="HKB1194" s="22"/>
      <c r="HKC1194" s="22"/>
      <c r="HKD1194" s="22"/>
      <c r="HKE1194" s="22"/>
      <c r="HKF1194" s="22"/>
      <c r="HKG1194" s="22"/>
      <c r="HKH1194" s="22"/>
      <c r="HKI1194" s="22"/>
      <c r="HKJ1194" s="22"/>
      <c r="HKK1194" s="22"/>
      <c r="HKL1194" s="22"/>
      <c r="HKM1194" s="22"/>
      <c r="HKN1194" s="22"/>
      <c r="HKO1194" s="22"/>
      <c r="HKP1194" s="22"/>
      <c r="HKQ1194" s="22"/>
      <c r="HKR1194" s="22"/>
      <c r="HKS1194" s="22"/>
      <c r="HKT1194" s="22"/>
      <c r="HKU1194" s="22"/>
      <c r="HKV1194" s="22"/>
      <c r="HKW1194" s="22"/>
      <c r="HKX1194" s="22"/>
      <c r="HKY1194" s="22"/>
      <c r="HKZ1194" s="22"/>
      <c r="HLA1194" s="22"/>
      <c r="HLB1194" s="22"/>
      <c r="HLC1194" s="22"/>
      <c r="HLD1194" s="22"/>
      <c r="HLE1194" s="22"/>
      <c r="HLF1194" s="22"/>
      <c r="HLG1194" s="22"/>
      <c r="HLH1194" s="22"/>
      <c r="HLI1194" s="22"/>
      <c r="HLJ1194" s="22"/>
      <c r="HLK1194" s="22"/>
      <c r="HLL1194" s="22"/>
      <c r="HLM1194" s="22"/>
      <c r="HLN1194" s="22"/>
      <c r="HLO1194" s="22"/>
      <c r="HLP1194" s="22"/>
      <c r="HLQ1194" s="22"/>
      <c r="HLR1194" s="22"/>
      <c r="HLS1194" s="22"/>
      <c r="HLT1194" s="22"/>
      <c r="HLU1194" s="22"/>
      <c r="HLV1194" s="22"/>
      <c r="HLW1194" s="22"/>
      <c r="HLX1194" s="22"/>
      <c r="HLY1194" s="22"/>
      <c r="HLZ1194" s="22"/>
      <c r="HMA1194" s="22"/>
      <c r="HMB1194" s="22"/>
      <c r="HMC1194" s="22"/>
      <c r="HMD1194" s="22"/>
      <c r="HME1194" s="22"/>
      <c r="HMF1194" s="22"/>
      <c r="HMG1194" s="22"/>
      <c r="HMH1194" s="22"/>
      <c r="HMI1194" s="22"/>
      <c r="HMJ1194" s="22"/>
      <c r="HMK1194" s="22"/>
      <c r="HML1194" s="22"/>
      <c r="HMM1194" s="22"/>
      <c r="HMN1194" s="22"/>
      <c r="HMO1194" s="22"/>
      <c r="HMP1194" s="22"/>
      <c r="HMQ1194" s="22"/>
      <c r="HMR1194" s="22"/>
      <c r="HMS1194" s="22"/>
      <c r="HMT1194" s="22"/>
      <c r="HMU1194" s="22"/>
      <c r="HMV1194" s="22"/>
      <c r="HMW1194" s="22"/>
      <c r="HMX1194" s="22"/>
      <c r="HMY1194" s="22"/>
      <c r="HMZ1194" s="22"/>
      <c r="HNA1194" s="22"/>
      <c r="HNB1194" s="22"/>
      <c r="HNC1194" s="22"/>
      <c r="HND1194" s="22"/>
      <c r="HNE1194" s="22"/>
      <c r="HNF1194" s="22"/>
      <c r="HNG1194" s="22"/>
      <c r="HNH1194" s="22"/>
      <c r="HNI1194" s="22"/>
      <c r="HNJ1194" s="22"/>
      <c r="HNK1194" s="22"/>
      <c r="HNL1194" s="22"/>
      <c r="HNM1194" s="22"/>
      <c r="HNN1194" s="22"/>
      <c r="HNO1194" s="22"/>
      <c r="HNP1194" s="22"/>
      <c r="HNQ1194" s="22"/>
      <c r="HNR1194" s="22"/>
      <c r="HNS1194" s="22"/>
      <c r="HNT1194" s="22"/>
      <c r="HNU1194" s="22"/>
      <c r="HNV1194" s="22"/>
      <c r="HNW1194" s="22"/>
      <c r="HNX1194" s="22"/>
      <c r="HNY1194" s="22"/>
      <c r="HNZ1194" s="22"/>
      <c r="HOA1194" s="22"/>
      <c r="HOB1194" s="22"/>
      <c r="HOC1194" s="22"/>
      <c r="HOD1194" s="22"/>
      <c r="HOE1194" s="22"/>
      <c r="HOF1194" s="22"/>
      <c r="HOG1194" s="22"/>
      <c r="HOH1194" s="22"/>
      <c r="HOI1194" s="22"/>
      <c r="HOJ1194" s="22"/>
      <c r="HOK1194" s="22"/>
      <c r="HOL1194" s="22"/>
      <c r="HOM1194" s="22"/>
      <c r="HON1194" s="22"/>
      <c r="HOO1194" s="22"/>
      <c r="HOP1194" s="22"/>
      <c r="HOQ1194" s="22"/>
      <c r="HOR1194" s="22"/>
      <c r="HOS1194" s="22"/>
      <c r="HOT1194" s="22"/>
      <c r="HOU1194" s="22"/>
      <c r="HOV1194" s="22"/>
      <c r="HOW1194" s="22"/>
      <c r="HOX1194" s="22"/>
      <c r="HOY1194" s="22"/>
      <c r="HOZ1194" s="22"/>
      <c r="HPA1194" s="22"/>
      <c r="HPB1194" s="22"/>
      <c r="HPC1194" s="22"/>
      <c r="HPD1194" s="22"/>
      <c r="HPE1194" s="22"/>
      <c r="HPF1194" s="22"/>
      <c r="HPG1194" s="22"/>
      <c r="HPH1194" s="22"/>
      <c r="HPI1194" s="22"/>
      <c r="HPJ1194" s="22"/>
      <c r="HPK1194" s="22"/>
      <c r="HPL1194" s="22"/>
      <c r="HPM1194" s="22"/>
      <c r="HPN1194" s="22"/>
      <c r="HPO1194" s="22"/>
      <c r="HPP1194" s="22"/>
      <c r="HPQ1194" s="22"/>
      <c r="HPR1194" s="22"/>
      <c r="HPS1194" s="22"/>
      <c r="HPT1194" s="22"/>
      <c r="HPU1194" s="22"/>
      <c r="HPV1194" s="22"/>
      <c r="HPW1194" s="22"/>
      <c r="HPX1194" s="22"/>
      <c r="HPY1194" s="22"/>
      <c r="HPZ1194" s="22"/>
      <c r="HQA1194" s="22"/>
      <c r="HQB1194" s="22"/>
      <c r="HQC1194" s="22"/>
      <c r="HQD1194" s="22"/>
      <c r="HQE1194" s="22"/>
      <c r="HQF1194" s="22"/>
      <c r="HQG1194" s="22"/>
      <c r="HQH1194" s="22"/>
      <c r="HQI1194" s="22"/>
      <c r="HQJ1194" s="22"/>
      <c r="HQK1194" s="22"/>
      <c r="HQL1194" s="22"/>
      <c r="HQM1194" s="22"/>
      <c r="HQN1194" s="22"/>
      <c r="HQO1194" s="22"/>
      <c r="HQP1194" s="22"/>
      <c r="HQQ1194" s="22"/>
      <c r="HQR1194" s="22"/>
      <c r="HQS1194" s="22"/>
      <c r="HQT1194" s="22"/>
      <c r="HQU1194" s="22"/>
      <c r="HQV1194" s="22"/>
      <c r="HQW1194" s="22"/>
      <c r="HQX1194" s="22"/>
      <c r="HQY1194" s="22"/>
      <c r="HQZ1194" s="22"/>
      <c r="HRA1194" s="22"/>
      <c r="HRB1194" s="22"/>
      <c r="HRC1194" s="22"/>
      <c r="HRD1194" s="22"/>
      <c r="HRE1194" s="22"/>
      <c r="HRF1194" s="22"/>
      <c r="HRG1194" s="22"/>
      <c r="HRH1194" s="22"/>
      <c r="HRI1194" s="22"/>
      <c r="HRJ1194" s="22"/>
      <c r="HRK1194" s="22"/>
      <c r="HRL1194" s="22"/>
      <c r="HRM1194" s="22"/>
      <c r="HRN1194" s="22"/>
      <c r="HRO1194" s="22"/>
      <c r="HRP1194" s="22"/>
      <c r="HRQ1194" s="22"/>
      <c r="HRR1194" s="22"/>
      <c r="HRS1194" s="22"/>
      <c r="HRT1194" s="22"/>
      <c r="HRU1194" s="22"/>
      <c r="HRV1194" s="22"/>
      <c r="HRW1194" s="22"/>
      <c r="HRX1194" s="22"/>
      <c r="HRY1194" s="22"/>
      <c r="HRZ1194" s="22"/>
      <c r="HSA1194" s="22"/>
      <c r="HSB1194" s="22"/>
      <c r="HSC1194" s="22"/>
      <c r="HSD1194" s="22"/>
      <c r="HSE1194" s="22"/>
      <c r="HSF1194" s="22"/>
      <c r="HSG1194" s="22"/>
      <c r="HSH1194" s="22"/>
      <c r="HSI1194" s="22"/>
      <c r="HSJ1194" s="22"/>
      <c r="HSK1194" s="22"/>
      <c r="HSL1194" s="22"/>
      <c r="HSM1194" s="22"/>
      <c r="HSN1194" s="22"/>
      <c r="HSO1194" s="22"/>
      <c r="HSP1194" s="22"/>
      <c r="HSQ1194" s="22"/>
      <c r="HSR1194" s="22"/>
      <c r="HSS1194" s="22"/>
      <c r="HST1194" s="22"/>
      <c r="HSU1194" s="22"/>
      <c r="HSV1194" s="22"/>
      <c r="HSW1194" s="22"/>
      <c r="HSX1194" s="22"/>
      <c r="HSY1194" s="22"/>
      <c r="HSZ1194" s="22"/>
      <c r="HTA1194" s="22"/>
      <c r="HTB1194" s="22"/>
      <c r="HTC1194" s="22"/>
      <c r="HTD1194" s="22"/>
      <c r="HTE1194" s="22"/>
      <c r="HTF1194" s="22"/>
      <c r="HTG1194" s="22"/>
      <c r="HTH1194" s="22"/>
      <c r="HTI1194" s="22"/>
      <c r="HTJ1194" s="22"/>
      <c r="HTK1194" s="22"/>
      <c r="HTL1194" s="22"/>
      <c r="HTM1194" s="22"/>
      <c r="HTN1194" s="22"/>
      <c r="HTO1194" s="22"/>
      <c r="HTP1194" s="22"/>
      <c r="HTQ1194" s="22"/>
      <c r="HTR1194" s="22"/>
      <c r="HTS1194" s="22"/>
      <c r="HTT1194" s="22"/>
      <c r="HTU1194" s="22"/>
      <c r="HTV1194" s="22"/>
      <c r="HTW1194" s="22"/>
      <c r="HTX1194" s="22"/>
      <c r="HTY1194" s="22"/>
      <c r="HTZ1194" s="22"/>
      <c r="HUA1194" s="22"/>
      <c r="HUB1194" s="22"/>
      <c r="HUC1194" s="22"/>
      <c r="HUD1194" s="22"/>
      <c r="HUE1194" s="22"/>
      <c r="HUF1194" s="22"/>
      <c r="HUG1194" s="22"/>
      <c r="HUH1194" s="22"/>
      <c r="HUI1194" s="22"/>
      <c r="HUJ1194" s="22"/>
      <c r="HUK1194" s="22"/>
      <c r="HUL1194" s="22"/>
      <c r="HUM1194" s="22"/>
      <c r="HUN1194" s="22"/>
      <c r="HUO1194" s="22"/>
      <c r="HUP1194" s="22"/>
      <c r="HUQ1194" s="22"/>
      <c r="HUR1194" s="22"/>
      <c r="HUS1194" s="22"/>
      <c r="HUT1194" s="22"/>
      <c r="HUU1194" s="22"/>
      <c r="HUV1194" s="22"/>
      <c r="HUW1194" s="22"/>
      <c r="HUX1194" s="22"/>
      <c r="HUY1194" s="22"/>
      <c r="HUZ1194" s="22"/>
      <c r="HVA1194" s="22"/>
      <c r="HVB1194" s="22"/>
      <c r="HVC1194" s="22"/>
      <c r="HVD1194" s="22"/>
      <c r="HVE1194" s="22"/>
      <c r="HVF1194" s="22"/>
      <c r="HVG1194" s="22"/>
      <c r="HVH1194" s="22"/>
      <c r="HVI1194" s="22"/>
      <c r="HVJ1194" s="22"/>
      <c r="HVK1194" s="22"/>
      <c r="HVL1194" s="22"/>
      <c r="HVM1194" s="22"/>
      <c r="HVN1194" s="22"/>
      <c r="HVO1194" s="22"/>
      <c r="HVP1194" s="22"/>
      <c r="HVQ1194" s="22"/>
      <c r="HVR1194" s="22"/>
      <c r="HVS1194" s="22"/>
      <c r="HVT1194" s="22"/>
      <c r="HVU1194" s="22"/>
      <c r="HVV1194" s="22"/>
      <c r="HVW1194" s="22"/>
      <c r="HVX1194" s="22"/>
      <c r="HVY1194" s="22"/>
      <c r="HVZ1194" s="22"/>
      <c r="HWA1194" s="22"/>
      <c r="HWB1194" s="22"/>
      <c r="HWC1194" s="22"/>
      <c r="HWD1194" s="22"/>
      <c r="HWE1194" s="22"/>
      <c r="HWF1194" s="22"/>
      <c r="HWG1194" s="22"/>
      <c r="HWH1194" s="22"/>
      <c r="HWI1194" s="22"/>
      <c r="HWJ1194" s="22"/>
      <c r="HWK1194" s="22"/>
      <c r="HWL1194" s="22"/>
      <c r="HWM1194" s="22"/>
      <c r="HWN1194" s="22"/>
      <c r="HWO1194" s="22"/>
      <c r="HWP1194" s="22"/>
      <c r="HWQ1194" s="22"/>
      <c r="HWR1194" s="22"/>
      <c r="HWS1194" s="22"/>
      <c r="HWT1194" s="22"/>
      <c r="HWU1194" s="22"/>
      <c r="HWV1194" s="22"/>
      <c r="HWW1194" s="22"/>
      <c r="HWX1194" s="22"/>
      <c r="HWY1194" s="22"/>
      <c r="HWZ1194" s="22"/>
      <c r="HXA1194" s="22"/>
      <c r="HXB1194" s="22"/>
      <c r="HXC1194" s="22"/>
      <c r="HXD1194" s="22"/>
      <c r="HXE1194" s="22"/>
      <c r="HXF1194" s="22"/>
      <c r="HXG1194" s="22"/>
      <c r="HXH1194" s="22"/>
      <c r="HXI1194" s="22"/>
      <c r="HXJ1194" s="22"/>
      <c r="HXK1194" s="22"/>
      <c r="HXL1194" s="22"/>
      <c r="HXM1194" s="22"/>
      <c r="HXN1194" s="22"/>
      <c r="HXO1194" s="22"/>
      <c r="HXP1194" s="22"/>
      <c r="HXQ1194" s="22"/>
      <c r="HXR1194" s="22"/>
      <c r="HXS1194" s="22"/>
      <c r="HXT1194" s="22"/>
      <c r="HXU1194" s="22"/>
      <c r="HXV1194" s="22"/>
      <c r="HXW1194" s="22"/>
      <c r="HXX1194" s="22"/>
      <c r="HXY1194" s="22"/>
      <c r="HXZ1194" s="22"/>
      <c r="HYA1194" s="22"/>
      <c r="HYB1194" s="22"/>
      <c r="HYC1194" s="22"/>
      <c r="HYD1194" s="22"/>
      <c r="HYE1194" s="22"/>
      <c r="HYF1194" s="22"/>
      <c r="HYG1194" s="22"/>
      <c r="HYH1194" s="22"/>
      <c r="HYI1194" s="22"/>
      <c r="HYJ1194" s="22"/>
      <c r="HYK1194" s="22"/>
      <c r="HYL1194" s="22"/>
      <c r="HYM1194" s="22"/>
      <c r="HYN1194" s="22"/>
      <c r="HYO1194" s="22"/>
      <c r="HYP1194" s="22"/>
      <c r="HYQ1194" s="22"/>
      <c r="HYR1194" s="22"/>
      <c r="HYS1194" s="22"/>
      <c r="HYT1194" s="22"/>
      <c r="HYU1194" s="22"/>
      <c r="HYV1194" s="22"/>
      <c r="HYW1194" s="22"/>
      <c r="HYX1194" s="22"/>
      <c r="HYY1194" s="22"/>
      <c r="HYZ1194" s="22"/>
      <c r="HZA1194" s="22"/>
      <c r="HZB1194" s="22"/>
      <c r="HZC1194" s="22"/>
      <c r="HZD1194" s="22"/>
      <c r="HZE1194" s="22"/>
      <c r="HZF1194" s="22"/>
      <c r="HZG1194" s="22"/>
      <c r="HZH1194" s="22"/>
      <c r="HZI1194" s="22"/>
      <c r="HZJ1194" s="22"/>
      <c r="HZK1194" s="22"/>
      <c r="HZL1194" s="22"/>
      <c r="HZM1194" s="22"/>
      <c r="HZN1194" s="22"/>
      <c r="HZO1194" s="22"/>
      <c r="HZP1194" s="22"/>
      <c r="HZQ1194" s="22"/>
      <c r="HZR1194" s="22"/>
      <c r="HZS1194" s="22"/>
      <c r="HZT1194" s="22"/>
      <c r="HZU1194" s="22"/>
      <c r="HZV1194" s="22"/>
      <c r="HZW1194" s="22"/>
      <c r="HZX1194" s="22"/>
      <c r="HZY1194" s="22"/>
      <c r="HZZ1194" s="22"/>
      <c r="IAA1194" s="22"/>
      <c r="IAB1194" s="22"/>
      <c r="IAC1194" s="22"/>
      <c r="IAD1194" s="22"/>
      <c r="IAE1194" s="22"/>
      <c r="IAF1194" s="22"/>
      <c r="IAG1194" s="22"/>
      <c r="IAH1194" s="22"/>
      <c r="IAI1194" s="22"/>
      <c r="IAJ1194" s="22"/>
      <c r="IAK1194" s="22"/>
      <c r="IAL1194" s="22"/>
      <c r="IAM1194" s="22"/>
      <c r="IAN1194" s="22"/>
      <c r="IAO1194" s="22"/>
      <c r="IAP1194" s="22"/>
      <c r="IAQ1194" s="22"/>
      <c r="IAR1194" s="22"/>
      <c r="IAS1194" s="22"/>
      <c r="IAT1194" s="22"/>
      <c r="IAU1194" s="22"/>
      <c r="IAV1194" s="22"/>
      <c r="IAW1194" s="22"/>
      <c r="IAX1194" s="22"/>
      <c r="IAY1194" s="22"/>
      <c r="IAZ1194" s="22"/>
      <c r="IBA1194" s="22"/>
      <c r="IBB1194" s="22"/>
      <c r="IBC1194" s="22"/>
      <c r="IBD1194" s="22"/>
      <c r="IBE1194" s="22"/>
      <c r="IBF1194" s="22"/>
      <c r="IBG1194" s="22"/>
      <c r="IBH1194" s="22"/>
      <c r="IBI1194" s="22"/>
      <c r="IBJ1194" s="22"/>
      <c r="IBK1194" s="22"/>
      <c r="IBL1194" s="22"/>
      <c r="IBM1194" s="22"/>
      <c r="IBN1194" s="22"/>
      <c r="IBO1194" s="22"/>
      <c r="IBP1194" s="22"/>
      <c r="IBQ1194" s="22"/>
      <c r="IBR1194" s="22"/>
      <c r="IBS1194" s="22"/>
      <c r="IBT1194" s="22"/>
      <c r="IBU1194" s="22"/>
      <c r="IBV1194" s="22"/>
      <c r="IBW1194" s="22"/>
      <c r="IBX1194" s="22"/>
      <c r="IBY1194" s="22"/>
      <c r="IBZ1194" s="22"/>
      <c r="ICA1194" s="22"/>
      <c r="ICB1194" s="22"/>
      <c r="ICC1194" s="22"/>
      <c r="ICD1194" s="22"/>
      <c r="ICE1194" s="22"/>
      <c r="ICF1194" s="22"/>
      <c r="ICG1194" s="22"/>
      <c r="ICH1194" s="22"/>
      <c r="ICI1194" s="22"/>
      <c r="ICJ1194" s="22"/>
      <c r="ICK1194" s="22"/>
      <c r="ICL1194" s="22"/>
      <c r="ICM1194" s="22"/>
      <c r="ICN1194" s="22"/>
      <c r="ICO1194" s="22"/>
      <c r="ICP1194" s="22"/>
      <c r="ICQ1194" s="22"/>
      <c r="ICR1194" s="22"/>
      <c r="ICS1194" s="22"/>
      <c r="ICT1194" s="22"/>
      <c r="ICU1194" s="22"/>
      <c r="ICV1194" s="22"/>
      <c r="ICW1194" s="22"/>
      <c r="ICX1194" s="22"/>
      <c r="ICY1194" s="22"/>
      <c r="ICZ1194" s="22"/>
      <c r="IDA1194" s="22"/>
      <c r="IDB1194" s="22"/>
      <c r="IDC1194" s="22"/>
      <c r="IDD1194" s="22"/>
      <c r="IDE1194" s="22"/>
      <c r="IDF1194" s="22"/>
      <c r="IDG1194" s="22"/>
      <c r="IDH1194" s="22"/>
      <c r="IDI1194" s="22"/>
      <c r="IDJ1194" s="22"/>
      <c r="IDK1194" s="22"/>
      <c r="IDL1194" s="22"/>
      <c r="IDM1194" s="22"/>
      <c r="IDN1194" s="22"/>
      <c r="IDO1194" s="22"/>
      <c r="IDP1194" s="22"/>
      <c r="IDQ1194" s="22"/>
      <c r="IDR1194" s="22"/>
      <c r="IDS1194" s="22"/>
      <c r="IDT1194" s="22"/>
      <c r="IDU1194" s="22"/>
      <c r="IDV1194" s="22"/>
      <c r="IDW1194" s="22"/>
      <c r="IDX1194" s="22"/>
      <c r="IDY1194" s="22"/>
      <c r="IDZ1194" s="22"/>
      <c r="IEA1194" s="22"/>
      <c r="IEB1194" s="22"/>
      <c r="IEC1194" s="22"/>
      <c r="IED1194" s="22"/>
      <c r="IEE1194" s="22"/>
      <c r="IEF1194" s="22"/>
      <c r="IEG1194" s="22"/>
      <c r="IEH1194" s="22"/>
      <c r="IEI1194" s="22"/>
      <c r="IEJ1194" s="22"/>
      <c r="IEK1194" s="22"/>
      <c r="IEL1194" s="22"/>
      <c r="IEM1194" s="22"/>
      <c r="IEN1194" s="22"/>
      <c r="IEO1194" s="22"/>
      <c r="IEP1194" s="22"/>
      <c r="IEQ1194" s="22"/>
      <c r="IER1194" s="22"/>
      <c r="IES1194" s="22"/>
      <c r="IET1194" s="22"/>
      <c r="IEU1194" s="22"/>
      <c r="IEV1194" s="22"/>
      <c r="IEW1194" s="22"/>
      <c r="IEX1194" s="22"/>
      <c r="IEY1194" s="22"/>
      <c r="IEZ1194" s="22"/>
      <c r="IFA1194" s="22"/>
      <c r="IFB1194" s="22"/>
      <c r="IFC1194" s="22"/>
      <c r="IFD1194" s="22"/>
      <c r="IFE1194" s="22"/>
      <c r="IFF1194" s="22"/>
      <c r="IFG1194" s="22"/>
      <c r="IFH1194" s="22"/>
      <c r="IFI1194" s="22"/>
      <c r="IFJ1194" s="22"/>
      <c r="IFK1194" s="22"/>
      <c r="IFL1194" s="22"/>
      <c r="IFM1194" s="22"/>
      <c r="IFN1194" s="22"/>
      <c r="IFO1194" s="22"/>
      <c r="IFP1194" s="22"/>
      <c r="IFQ1194" s="22"/>
      <c r="IFR1194" s="22"/>
      <c r="IFS1194" s="22"/>
      <c r="IFT1194" s="22"/>
      <c r="IFU1194" s="22"/>
      <c r="IFV1194" s="22"/>
      <c r="IFW1194" s="22"/>
      <c r="IFX1194" s="22"/>
      <c r="IFY1194" s="22"/>
      <c r="IFZ1194" s="22"/>
      <c r="IGA1194" s="22"/>
      <c r="IGB1194" s="22"/>
      <c r="IGC1194" s="22"/>
      <c r="IGD1194" s="22"/>
      <c r="IGE1194" s="22"/>
      <c r="IGF1194" s="22"/>
      <c r="IGG1194" s="22"/>
      <c r="IGH1194" s="22"/>
      <c r="IGI1194" s="22"/>
      <c r="IGJ1194" s="22"/>
      <c r="IGK1194" s="22"/>
      <c r="IGL1194" s="22"/>
      <c r="IGM1194" s="22"/>
      <c r="IGN1194" s="22"/>
      <c r="IGO1194" s="22"/>
      <c r="IGP1194" s="22"/>
      <c r="IGQ1194" s="22"/>
      <c r="IGR1194" s="22"/>
      <c r="IGS1194" s="22"/>
      <c r="IGT1194" s="22"/>
      <c r="IGU1194" s="22"/>
      <c r="IGV1194" s="22"/>
      <c r="IGW1194" s="22"/>
      <c r="IGX1194" s="22"/>
      <c r="IGY1194" s="22"/>
      <c r="IGZ1194" s="22"/>
      <c r="IHA1194" s="22"/>
      <c r="IHB1194" s="22"/>
      <c r="IHC1194" s="22"/>
      <c r="IHD1194" s="22"/>
      <c r="IHE1194" s="22"/>
      <c r="IHF1194" s="22"/>
      <c r="IHG1194" s="22"/>
      <c r="IHH1194" s="22"/>
      <c r="IHI1194" s="22"/>
      <c r="IHJ1194" s="22"/>
      <c r="IHK1194" s="22"/>
      <c r="IHL1194" s="22"/>
      <c r="IHM1194" s="22"/>
      <c r="IHN1194" s="22"/>
      <c r="IHO1194" s="22"/>
      <c r="IHP1194" s="22"/>
      <c r="IHQ1194" s="22"/>
      <c r="IHR1194" s="22"/>
      <c r="IHS1194" s="22"/>
      <c r="IHT1194" s="22"/>
      <c r="IHU1194" s="22"/>
      <c r="IHV1194" s="22"/>
      <c r="IHW1194" s="22"/>
      <c r="IHX1194" s="22"/>
      <c r="IHY1194" s="22"/>
      <c r="IHZ1194" s="22"/>
      <c r="IIA1194" s="22"/>
      <c r="IIB1194" s="22"/>
      <c r="IIC1194" s="22"/>
      <c r="IID1194" s="22"/>
      <c r="IIE1194" s="22"/>
      <c r="IIF1194" s="22"/>
      <c r="IIG1194" s="22"/>
      <c r="IIH1194" s="22"/>
      <c r="III1194" s="22"/>
      <c r="IIJ1194" s="22"/>
      <c r="IIK1194" s="22"/>
      <c r="IIL1194" s="22"/>
      <c r="IIM1194" s="22"/>
      <c r="IIN1194" s="22"/>
      <c r="IIO1194" s="22"/>
      <c r="IIP1194" s="22"/>
      <c r="IIQ1194" s="22"/>
      <c r="IIR1194" s="22"/>
      <c r="IIS1194" s="22"/>
      <c r="IIT1194" s="22"/>
      <c r="IIU1194" s="22"/>
      <c r="IIV1194" s="22"/>
      <c r="IIW1194" s="22"/>
      <c r="IIX1194" s="22"/>
      <c r="IIY1194" s="22"/>
      <c r="IIZ1194" s="22"/>
      <c r="IJA1194" s="22"/>
      <c r="IJB1194" s="22"/>
      <c r="IJC1194" s="22"/>
      <c r="IJD1194" s="22"/>
      <c r="IJE1194" s="22"/>
      <c r="IJF1194" s="22"/>
      <c r="IJG1194" s="22"/>
      <c r="IJH1194" s="22"/>
      <c r="IJI1194" s="22"/>
      <c r="IJJ1194" s="22"/>
      <c r="IJK1194" s="22"/>
      <c r="IJL1194" s="22"/>
      <c r="IJM1194" s="22"/>
      <c r="IJN1194" s="22"/>
      <c r="IJO1194" s="22"/>
      <c r="IJP1194" s="22"/>
      <c r="IJQ1194" s="22"/>
      <c r="IJR1194" s="22"/>
      <c r="IJS1194" s="22"/>
      <c r="IJT1194" s="22"/>
      <c r="IJU1194" s="22"/>
      <c r="IJV1194" s="22"/>
      <c r="IJW1194" s="22"/>
      <c r="IJX1194" s="22"/>
      <c r="IJY1194" s="22"/>
      <c r="IJZ1194" s="22"/>
      <c r="IKA1194" s="22"/>
      <c r="IKB1194" s="22"/>
      <c r="IKC1194" s="22"/>
      <c r="IKD1194" s="22"/>
      <c r="IKE1194" s="22"/>
      <c r="IKF1194" s="22"/>
      <c r="IKG1194" s="22"/>
      <c r="IKH1194" s="22"/>
      <c r="IKI1194" s="22"/>
      <c r="IKJ1194" s="22"/>
      <c r="IKK1194" s="22"/>
      <c r="IKL1194" s="22"/>
      <c r="IKM1194" s="22"/>
      <c r="IKN1194" s="22"/>
      <c r="IKO1194" s="22"/>
      <c r="IKP1194" s="22"/>
      <c r="IKQ1194" s="22"/>
      <c r="IKR1194" s="22"/>
      <c r="IKS1194" s="22"/>
      <c r="IKT1194" s="22"/>
      <c r="IKU1194" s="22"/>
      <c r="IKV1194" s="22"/>
      <c r="IKW1194" s="22"/>
      <c r="IKX1194" s="22"/>
      <c r="IKY1194" s="22"/>
      <c r="IKZ1194" s="22"/>
      <c r="ILA1194" s="22"/>
      <c r="ILB1194" s="22"/>
      <c r="ILC1194" s="22"/>
      <c r="ILD1194" s="22"/>
      <c r="ILE1194" s="22"/>
      <c r="ILF1194" s="22"/>
      <c r="ILG1194" s="22"/>
      <c r="ILH1194" s="22"/>
      <c r="ILI1194" s="22"/>
      <c r="ILJ1194" s="22"/>
      <c r="ILK1194" s="22"/>
      <c r="ILL1194" s="22"/>
      <c r="ILM1194" s="22"/>
      <c r="ILN1194" s="22"/>
      <c r="ILO1194" s="22"/>
      <c r="ILP1194" s="22"/>
      <c r="ILQ1194" s="22"/>
      <c r="ILR1194" s="22"/>
      <c r="ILS1194" s="22"/>
      <c r="ILT1194" s="22"/>
      <c r="ILU1194" s="22"/>
      <c r="ILV1194" s="22"/>
      <c r="ILW1194" s="22"/>
      <c r="ILX1194" s="22"/>
      <c r="ILY1194" s="22"/>
      <c r="ILZ1194" s="22"/>
      <c r="IMA1194" s="22"/>
      <c r="IMB1194" s="22"/>
      <c r="IMC1194" s="22"/>
      <c r="IMD1194" s="22"/>
      <c r="IME1194" s="22"/>
      <c r="IMF1194" s="22"/>
      <c r="IMG1194" s="22"/>
      <c r="IMH1194" s="22"/>
      <c r="IMI1194" s="22"/>
      <c r="IMJ1194" s="22"/>
      <c r="IMK1194" s="22"/>
      <c r="IML1194" s="22"/>
      <c r="IMM1194" s="22"/>
      <c r="IMN1194" s="22"/>
      <c r="IMO1194" s="22"/>
      <c r="IMP1194" s="22"/>
      <c r="IMQ1194" s="22"/>
      <c r="IMR1194" s="22"/>
      <c r="IMS1194" s="22"/>
      <c r="IMT1194" s="22"/>
      <c r="IMU1194" s="22"/>
      <c r="IMV1194" s="22"/>
      <c r="IMW1194" s="22"/>
      <c r="IMX1194" s="22"/>
      <c r="IMY1194" s="22"/>
      <c r="IMZ1194" s="22"/>
      <c r="INA1194" s="22"/>
      <c r="INB1194" s="22"/>
      <c r="INC1194" s="22"/>
      <c r="IND1194" s="22"/>
      <c r="INE1194" s="22"/>
      <c r="INF1194" s="22"/>
      <c r="ING1194" s="22"/>
      <c r="INH1194" s="22"/>
      <c r="INI1194" s="22"/>
      <c r="INJ1194" s="22"/>
      <c r="INK1194" s="22"/>
      <c r="INL1194" s="22"/>
      <c r="INM1194" s="22"/>
      <c r="INN1194" s="22"/>
      <c r="INO1194" s="22"/>
      <c r="INP1194" s="22"/>
      <c r="INQ1194" s="22"/>
      <c r="INR1194" s="22"/>
      <c r="INS1194" s="22"/>
      <c r="INT1194" s="22"/>
      <c r="INU1194" s="22"/>
      <c r="INV1194" s="22"/>
      <c r="INW1194" s="22"/>
      <c r="INX1194" s="22"/>
      <c r="INY1194" s="22"/>
      <c r="INZ1194" s="22"/>
      <c r="IOA1194" s="22"/>
      <c r="IOB1194" s="22"/>
      <c r="IOC1194" s="22"/>
      <c r="IOD1194" s="22"/>
      <c r="IOE1194" s="22"/>
      <c r="IOF1194" s="22"/>
      <c r="IOG1194" s="22"/>
      <c r="IOH1194" s="22"/>
      <c r="IOI1194" s="22"/>
      <c r="IOJ1194" s="22"/>
      <c r="IOK1194" s="22"/>
      <c r="IOL1194" s="22"/>
      <c r="IOM1194" s="22"/>
      <c r="ION1194" s="22"/>
      <c r="IOO1194" s="22"/>
      <c r="IOP1194" s="22"/>
      <c r="IOQ1194" s="22"/>
      <c r="IOR1194" s="22"/>
      <c r="IOS1194" s="22"/>
      <c r="IOT1194" s="22"/>
      <c r="IOU1194" s="22"/>
      <c r="IOV1194" s="22"/>
      <c r="IOW1194" s="22"/>
      <c r="IOX1194" s="22"/>
      <c r="IOY1194" s="22"/>
      <c r="IOZ1194" s="22"/>
      <c r="IPA1194" s="22"/>
      <c r="IPB1194" s="22"/>
      <c r="IPC1194" s="22"/>
      <c r="IPD1194" s="22"/>
      <c r="IPE1194" s="22"/>
      <c r="IPF1194" s="22"/>
      <c r="IPG1194" s="22"/>
      <c r="IPH1194" s="22"/>
      <c r="IPI1194" s="22"/>
      <c r="IPJ1194" s="22"/>
      <c r="IPK1194" s="22"/>
      <c r="IPL1194" s="22"/>
      <c r="IPM1194" s="22"/>
      <c r="IPN1194" s="22"/>
      <c r="IPO1194" s="22"/>
      <c r="IPP1194" s="22"/>
      <c r="IPQ1194" s="22"/>
      <c r="IPR1194" s="22"/>
      <c r="IPS1194" s="22"/>
      <c r="IPT1194" s="22"/>
      <c r="IPU1194" s="22"/>
      <c r="IPV1194" s="22"/>
      <c r="IPW1194" s="22"/>
      <c r="IPX1194" s="22"/>
      <c r="IPY1194" s="22"/>
      <c r="IPZ1194" s="22"/>
      <c r="IQA1194" s="22"/>
      <c r="IQB1194" s="22"/>
      <c r="IQC1194" s="22"/>
      <c r="IQD1194" s="22"/>
      <c r="IQE1194" s="22"/>
      <c r="IQF1194" s="22"/>
      <c r="IQG1194" s="22"/>
      <c r="IQH1194" s="22"/>
      <c r="IQI1194" s="22"/>
      <c r="IQJ1194" s="22"/>
      <c r="IQK1194" s="22"/>
      <c r="IQL1194" s="22"/>
      <c r="IQM1194" s="22"/>
      <c r="IQN1194" s="22"/>
      <c r="IQO1194" s="22"/>
      <c r="IQP1194" s="22"/>
      <c r="IQQ1194" s="22"/>
      <c r="IQR1194" s="22"/>
      <c r="IQS1194" s="22"/>
      <c r="IQT1194" s="22"/>
      <c r="IQU1194" s="22"/>
      <c r="IQV1194" s="22"/>
      <c r="IQW1194" s="22"/>
      <c r="IQX1194" s="22"/>
      <c r="IQY1194" s="22"/>
      <c r="IQZ1194" s="22"/>
      <c r="IRA1194" s="22"/>
      <c r="IRB1194" s="22"/>
      <c r="IRC1194" s="22"/>
      <c r="IRD1194" s="22"/>
      <c r="IRE1194" s="22"/>
      <c r="IRF1194" s="22"/>
      <c r="IRG1194" s="22"/>
      <c r="IRH1194" s="22"/>
      <c r="IRI1194" s="22"/>
      <c r="IRJ1194" s="22"/>
      <c r="IRK1194" s="22"/>
      <c r="IRL1194" s="22"/>
      <c r="IRM1194" s="22"/>
      <c r="IRN1194" s="22"/>
      <c r="IRO1194" s="22"/>
      <c r="IRP1194" s="22"/>
      <c r="IRQ1194" s="22"/>
      <c r="IRR1194" s="22"/>
      <c r="IRS1194" s="22"/>
      <c r="IRT1194" s="22"/>
      <c r="IRU1194" s="22"/>
      <c r="IRV1194" s="22"/>
      <c r="IRW1194" s="22"/>
      <c r="IRX1194" s="22"/>
      <c r="IRY1194" s="22"/>
      <c r="IRZ1194" s="22"/>
      <c r="ISA1194" s="22"/>
      <c r="ISB1194" s="22"/>
      <c r="ISC1194" s="22"/>
      <c r="ISD1194" s="22"/>
      <c r="ISE1194" s="22"/>
      <c r="ISF1194" s="22"/>
      <c r="ISG1194" s="22"/>
      <c r="ISH1194" s="22"/>
      <c r="ISI1194" s="22"/>
      <c r="ISJ1194" s="22"/>
      <c r="ISK1194" s="22"/>
      <c r="ISL1194" s="22"/>
      <c r="ISM1194" s="22"/>
      <c r="ISN1194" s="22"/>
      <c r="ISO1194" s="22"/>
      <c r="ISP1194" s="22"/>
      <c r="ISQ1194" s="22"/>
      <c r="ISR1194" s="22"/>
      <c r="ISS1194" s="22"/>
      <c r="IST1194" s="22"/>
      <c r="ISU1194" s="22"/>
      <c r="ISV1194" s="22"/>
      <c r="ISW1194" s="22"/>
      <c r="ISX1194" s="22"/>
      <c r="ISY1194" s="22"/>
      <c r="ISZ1194" s="22"/>
      <c r="ITA1194" s="22"/>
      <c r="ITB1194" s="22"/>
      <c r="ITC1194" s="22"/>
      <c r="ITD1194" s="22"/>
      <c r="ITE1194" s="22"/>
      <c r="ITF1194" s="22"/>
      <c r="ITG1194" s="22"/>
      <c r="ITH1194" s="22"/>
      <c r="ITI1194" s="22"/>
      <c r="ITJ1194" s="22"/>
      <c r="ITK1194" s="22"/>
      <c r="ITL1194" s="22"/>
      <c r="ITM1194" s="22"/>
      <c r="ITN1194" s="22"/>
      <c r="ITO1194" s="22"/>
      <c r="ITP1194" s="22"/>
      <c r="ITQ1194" s="22"/>
      <c r="ITR1194" s="22"/>
      <c r="ITS1194" s="22"/>
      <c r="ITT1194" s="22"/>
      <c r="ITU1194" s="22"/>
      <c r="ITV1194" s="22"/>
      <c r="ITW1194" s="22"/>
      <c r="ITX1194" s="22"/>
      <c r="ITY1194" s="22"/>
      <c r="ITZ1194" s="22"/>
      <c r="IUA1194" s="22"/>
      <c r="IUB1194" s="22"/>
      <c r="IUC1194" s="22"/>
      <c r="IUD1194" s="22"/>
      <c r="IUE1194" s="22"/>
      <c r="IUF1194" s="22"/>
      <c r="IUG1194" s="22"/>
      <c r="IUH1194" s="22"/>
      <c r="IUI1194" s="22"/>
      <c r="IUJ1194" s="22"/>
      <c r="IUK1194" s="22"/>
      <c r="IUL1194" s="22"/>
      <c r="IUM1194" s="22"/>
      <c r="IUN1194" s="22"/>
      <c r="IUO1194" s="22"/>
      <c r="IUP1194" s="22"/>
      <c r="IUQ1194" s="22"/>
      <c r="IUR1194" s="22"/>
      <c r="IUS1194" s="22"/>
      <c r="IUT1194" s="22"/>
      <c r="IUU1194" s="22"/>
      <c r="IUV1194" s="22"/>
      <c r="IUW1194" s="22"/>
      <c r="IUX1194" s="22"/>
      <c r="IUY1194" s="22"/>
      <c r="IUZ1194" s="22"/>
      <c r="IVA1194" s="22"/>
      <c r="IVB1194" s="22"/>
      <c r="IVC1194" s="22"/>
      <c r="IVD1194" s="22"/>
      <c r="IVE1194" s="22"/>
      <c r="IVF1194" s="22"/>
      <c r="IVG1194" s="22"/>
      <c r="IVH1194" s="22"/>
      <c r="IVI1194" s="22"/>
      <c r="IVJ1194" s="22"/>
      <c r="IVK1194" s="22"/>
      <c r="IVL1194" s="22"/>
      <c r="IVM1194" s="22"/>
      <c r="IVN1194" s="22"/>
      <c r="IVO1194" s="22"/>
      <c r="IVP1194" s="22"/>
      <c r="IVQ1194" s="22"/>
      <c r="IVR1194" s="22"/>
      <c r="IVS1194" s="22"/>
      <c r="IVT1194" s="22"/>
      <c r="IVU1194" s="22"/>
      <c r="IVV1194" s="22"/>
      <c r="IVW1194" s="22"/>
      <c r="IVX1194" s="22"/>
      <c r="IVY1194" s="22"/>
      <c r="IVZ1194" s="22"/>
      <c r="IWA1194" s="22"/>
      <c r="IWB1194" s="22"/>
      <c r="IWC1194" s="22"/>
      <c r="IWD1194" s="22"/>
      <c r="IWE1194" s="22"/>
      <c r="IWF1194" s="22"/>
      <c r="IWG1194" s="22"/>
      <c r="IWH1194" s="22"/>
      <c r="IWI1194" s="22"/>
      <c r="IWJ1194" s="22"/>
      <c r="IWK1194" s="22"/>
      <c r="IWL1194" s="22"/>
      <c r="IWM1194" s="22"/>
      <c r="IWN1194" s="22"/>
      <c r="IWO1194" s="22"/>
      <c r="IWP1194" s="22"/>
      <c r="IWQ1194" s="22"/>
      <c r="IWR1194" s="22"/>
      <c r="IWS1194" s="22"/>
      <c r="IWT1194" s="22"/>
      <c r="IWU1194" s="22"/>
      <c r="IWV1194" s="22"/>
      <c r="IWW1194" s="22"/>
      <c r="IWX1194" s="22"/>
      <c r="IWY1194" s="22"/>
      <c r="IWZ1194" s="22"/>
      <c r="IXA1194" s="22"/>
      <c r="IXB1194" s="22"/>
      <c r="IXC1194" s="22"/>
      <c r="IXD1194" s="22"/>
      <c r="IXE1194" s="22"/>
      <c r="IXF1194" s="22"/>
      <c r="IXG1194" s="22"/>
      <c r="IXH1194" s="22"/>
      <c r="IXI1194" s="22"/>
      <c r="IXJ1194" s="22"/>
      <c r="IXK1194" s="22"/>
      <c r="IXL1194" s="22"/>
      <c r="IXM1194" s="22"/>
      <c r="IXN1194" s="22"/>
      <c r="IXO1194" s="22"/>
      <c r="IXP1194" s="22"/>
      <c r="IXQ1194" s="22"/>
      <c r="IXR1194" s="22"/>
      <c r="IXS1194" s="22"/>
      <c r="IXT1194" s="22"/>
      <c r="IXU1194" s="22"/>
      <c r="IXV1194" s="22"/>
      <c r="IXW1194" s="22"/>
      <c r="IXX1194" s="22"/>
      <c r="IXY1194" s="22"/>
      <c r="IXZ1194" s="22"/>
      <c r="IYA1194" s="22"/>
      <c r="IYB1194" s="22"/>
      <c r="IYC1194" s="22"/>
      <c r="IYD1194" s="22"/>
      <c r="IYE1194" s="22"/>
      <c r="IYF1194" s="22"/>
      <c r="IYG1194" s="22"/>
      <c r="IYH1194" s="22"/>
      <c r="IYI1194" s="22"/>
      <c r="IYJ1194" s="22"/>
      <c r="IYK1194" s="22"/>
      <c r="IYL1194" s="22"/>
      <c r="IYM1194" s="22"/>
      <c r="IYN1194" s="22"/>
      <c r="IYO1194" s="22"/>
      <c r="IYP1194" s="22"/>
      <c r="IYQ1194" s="22"/>
      <c r="IYR1194" s="22"/>
      <c r="IYS1194" s="22"/>
      <c r="IYT1194" s="22"/>
      <c r="IYU1194" s="22"/>
      <c r="IYV1194" s="22"/>
      <c r="IYW1194" s="22"/>
      <c r="IYX1194" s="22"/>
      <c r="IYY1194" s="22"/>
      <c r="IYZ1194" s="22"/>
      <c r="IZA1194" s="22"/>
      <c r="IZB1194" s="22"/>
      <c r="IZC1194" s="22"/>
      <c r="IZD1194" s="22"/>
      <c r="IZE1194" s="22"/>
      <c r="IZF1194" s="22"/>
      <c r="IZG1194" s="22"/>
      <c r="IZH1194" s="22"/>
      <c r="IZI1194" s="22"/>
      <c r="IZJ1194" s="22"/>
      <c r="IZK1194" s="22"/>
      <c r="IZL1194" s="22"/>
      <c r="IZM1194" s="22"/>
      <c r="IZN1194" s="22"/>
      <c r="IZO1194" s="22"/>
      <c r="IZP1194" s="22"/>
      <c r="IZQ1194" s="22"/>
      <c r="IZR1194" s="22"/>
      <c r="IZS1194" s="22"/>
      <c r="IZT1194" s="22"/>
      <c r="IZU1194" s="22"/>
      <c r="IZV1194" s="22"/>
      <c r="IZW1194" s="22"/>
      <c r="IZX1194" s="22"/>
      <c r="IZY1194" s="22"/>
      <c r="IZZ1194" s="22"/>
      <c r="JAA1194" s="22"/>
      <c r="JAB1194" s="22"/>
      <c r="JAC1194" s="22"/>
      <c r="JAD1194" s="22"/>
      <c r="JAE1194" s="22"/>
      <c r="JAF1194" s="22"/>
      <c r="JAG1194" s="22"/>
      <c r="JAH1194" s="22"/>
      <c r="JAI1194" s="22"/>
      <c r="JAJ1194" s="22"/>
      <c r="JAK1194" s="22"/>
      <c r="JAL1194" s="22"/>
      <c r="JAM1194" s="22"/>
      <c r="JAN1194" s="22"/>
      <c r="JAO1194" s="22"/>
      <c r="JAP1194" s="22"/>
      <c r="JAQ1194" s="22"/>
      <c r="JAR1194" s="22"/>
      <c r="JAS1194" s="22"/>
      <c r="JAT1194" s="22"/>
      <c r="JAU1194" s="22"/>
      <c r="JAV1194" s="22"/>
      <c r="JAW1194" s="22"/>
      <c r="JAX1194" s="22"/>
      <c r="JAY1194" s="22"/>
      <c r="JAZ1194" s="22"/>
      <c r="JBA1194" s="22"/>
      <c r="JBB1194" s="22"/>
      <c r="JBC1194" s="22"/>
      <c r="JBD1194" s="22"/>
      <c r="JBE1194" s="22"/>
      <c r="JBF1194" s="22"/>
      <c r="JBG1194" s="22"/>
      <c r="JBH1194" s="22"/>
      <c r="JBI1194" s="22"/>
      <c r="JBJ1194" s="22"/>
      <c r="JBK1194" s="22"/>
      <c r="JBL1194" s="22"/>
      <c r="JBM1194" s="22"/>
      <c r="JBN1194" s="22"/>
      <c r="JBO1194" s="22"/>
      <c r="JBP1194" s="22"/>
      <c r="JBQ1194" s="22"/>
      <c r="JBR1194" s="22"/>
      <c r="JBS1194" s="22"/>
      <c r="JBT1194" s="22"/>
      <c r="JBU1194" s="22"/>
      <c r="JBV1194" s="22"/>
      <c r="JBW1194" s="22"/>
      <c r="JBX1194" s="22"/>
      <c r="JBY1194" s="22"/>
      <c r="JBZ1194" s="22"/>
      <c r="JCA1194" s="22"/>
      <c r="JCB1194" s="22"/>
      <c r="JCC1194" s="22"/>
      <c r="JCD1194" s="22"/>
      <c r="JCE1194" s="22"/>
      <c r="JCF1194" s="22"/>
      <c r="JCG1194" s="22"/>
      <c r="JCH1194" s="22"/>
      <c r="JCI1194" s="22"/>
      <c r="JCJ1194" s="22"/>
      <c r="JCK1194" s="22"/>
      <c r="JCL1194" s="22"/>
      <c r="JCM1194" s="22"/>
      <c r="JCN1194" s="22"/>
      <c r="JCO1194" s="22"/>
      <c r="JCP1194" s="22"/>
      <c r="JCQ1194" s="22"/>
      <c r="JCR1194" s="22"/>
      <c r="JCS1194" s="22"/>
      <c r="JCT1194" s="22"/>
      <c r="JCU1194" s="22"/>
      <c r="JCV1194" s="22"/>
      <c r="JCW1194" s="22"/>
      <c r="JCX1194" s="22"/>
      <c r="JCY1194" s="22"/>
      <c r="JCZ1194" s="22"/>
      <c r="JDA1194" s="22"/>
      <c r="JDB1194" s="22"/>
      <c r="JDC1194" s="22"/>
      <c r="JDD1194" s="22"/>
      <c r="JDE1194" s="22"/>
      <c r="JDF1194" s="22"/>
      <c r="JDG1194" s="22"/>
      <c r="JDH1194" s="22"/>
      <c r="JDI1194" s="22"/>
      <c r="JDJ1194" s="22"/>
      <c r="JDK1194" s="22"/>
      <c r="JDL1194" s="22"/>
      <c r="JDM1194" s="22"/>
      <c r="JDN1194" s="22"/>
      <c r="JDO1194" s="22"/>
      <c r="JDP1194" s="22"/>
      <c r="JDQ1194" s="22"/>
      <c r="JDR1194" s="22"/>
      <c r="JDS1194" s="22"/>
      <c r="JDT1194" s="22"/>
      <c r="JDU1194" s="22"/>
      <c r="JDV1194" s="22"/>
      <c r="JDW1194" s="22"/>
      <c r="JDX1194" s="22"/>
      <c r="JDY1194" s="22"/>
      <c r="JDZ1194" s="22"/>
      <c r="JEA1194" s="22"/>
      <c r="JEB1194" s="22"/>
      <c r="JEC1194" s="22"/>
      <c r="JED1194" s="22"/>
      <c r="JEE1194" s="22"/>
      <c r="JEF1194" s="22"/>
      <c r="JEG1194" s="22"/>
      <c r="JEH1194" s="22"/>
      <c r="JEI1194" s="22"/>
      <c r="JEJ1194" s="22"/>
      <c r="JEK1194" s="22"/>
      <c r="JEL1194" s="22"/>
      <c r="JEM1194" s="22"/>
      <c r="JEN1194" s="22"/>
      <c r="JEO1194" s="22"/>
      <c r="JEP1194" s="22"/>
      <c r="JEQ1194" s="22"/>
      <c r="JER1194" s="22"/>
      <c r="JES1194" s="22"/>
      <c r="JET1194" s="22"/>
      <c r="JEU1194" s="22"/>
      <c r="JEV1194" s="22"/>
      <c r="JEW1194" s="22"/>
      <c r="JEX1194" s="22"/>
      <c r="JEY1194" s="22"/>
      <c r="JEZ1194" s="22"/>
      <c r="JFA1194" s="22"/>
      <c r="JFB1194" s="22"/>
      <c r="JFC1194" s="22"/>
      <c r="JFD1194" s="22"/>
      <c r="JFE1194" s="22"/>
      <c r="JFF1194" s="22"/>
      <c r="JFG1194" s="22"/>
      <c r="JFH1194" s="22"/>
      <c r="JFI1194" s="22"/>
      <c r="JFJ1194" s="22"/>
      <c r="JFK1194" s="22"/>
      <c r="JFL1194" s="22"/>
      <c r="JFM1194" s="22"/>
      <c r="JFN1194" s="22"/>
      <c r="JFO1194" s="22"/>
      <c r="JFP1194" s="22"/>
      <c r="JFQ1194" s="22"/>
      <c r="JFR1194" s="22"/>
      <c r="JFS1194" s="22"/>
      <c r="JFT1194" s="22"/>
      <c r="JFU1194" s="22"/>
      <c r="JFV1194" s="22"/>
      <c r="JFW1194" s="22"/>
      <c r="JFX1194" s="22"/>
      <c r="JFY1194" s="22"/>
      <c r="JFZ1194" s="22"/>
      <c r="JGA1194" s="22"/>
      <c r="JGB1194" s="22"/>
      <c r="JGC1194" s="22"/>
      <c r="JGD1194" s="22"/>
      <c r="JGE1194" s="22"/>
      <c r="JGF1194" s="22"/>
      <c r="JGG1194" s="22"/>
      <c r="JGH1194" s="22"/>
      <c r="JGI1194" s="22"/>
      <c r="JGJ1194" s="22"/>
      <c r="JGK1194" s="22"/>
      <c r="JGL1194" s="22"/>
      <c r="JGM1194" s="22"/>
      <c r="JGN1194" s="22"/>
      <c r="JGO1194" s="22"/>
      <c r="JGP1194" s="22"/>
      <c r="JGQ1194" s="22"/>
      <c r="JGR1194" s="22"/>
      <c r="JGS1194" s="22"/>
      <c r="JGT1194" s="22"/>
      <c r="JGU1194" s="22"/>
      <c r="JGV1194" s="22"/>
      <c r="JGW1194" s="22"/>
      <c r="JGX1194" s="22"/>
      <c r="JGY1194" s="22"/>
      <c r="JGZ1194" s="22"/>
      <c r="JHA1194" s="22"/>
      <c r="JHB1194" s="22"/>
      <c r="JHC1194" s="22"/>
      <c r="JHD1194" s="22"/>
      <c r="JHE1194" s="22"/>
      <c r="JHF1194" s="22"/>
      <c r="JHG1194" s="22"/>
      <c r="JHH1194" s="22"/>
      <c r="JHI1194" s="22"/>
      <c r="JHJ1194" s="22"/>
      <c r="JHK1194" s="22"/>
      <c r="JHL1194" s="22"/>
      <c r="JHM1194" s="22"/>
      <c r="JHN1194" s="22"/>
      <c r="JHO1194" s="22"/>
      <c r="JHP1194" s="22"/>
      <c r="JHQ1194" s="22"/>
      <c r="JHR1194" s="22"/>
      <c r="JHS1194" s="22"/>
      <c r="JHT1194" s="22"/>
      <c r="JHU1194" s="22"/>
      <c r="JHV1194" s="22"/>
      <c r="JHW1194" s="22"/>
      <c r="JHX1194" s="22"/>
      <c r="JHY1194" s="22"/>
      <c r="JHZ1194" s="22"/>
      <c r="JIA1194" s="22"/>
      <c r="JIB1194" s="22"/>
      <c r="JIC1194" s="22"/>
      <c r="JID1194" s="22"/>
      <c r="JIE1194" s="22"/>
      <c r="JIF1194" s="22"/>
      <c r="JIG1194" s="22"/>
      <c r="JIH1194" s="22"/>
      <c r="JII1194" s="22"/>
      <c r="JIJ1194" s="22"/>
      <c r="JIK1194" s="22"/>
      <c r="JIL1194" s="22"/>
      <c r="JIM1194" s="22"/>
      <c r="JIN1194" s="22"/>
      <c r="JIO1194" s="22"/>
      <c r="JIP1194" s="22"/>
      <c r="JIQ1194" s="22"/>
      <c r="JIR1194" s="22"/>
      <c r="JIS1194" s="22"/>
      <c r="JIT1194" s="22"/>
      <c r="JIU1194" s="22"/>
      <c r="JIV1194" s="22"/>
      <c r="JIW1194" s="22"/>
      <c r="JIX1194" s="22"/>
      <c r="JIY1194" s="22"/>
      <c r="JIZ1194" s="22"/>
      <c r="JJA1194" s="22"/>
      <c r="JJB1194" s="22"/>
      <c r="JJC1194" s="22"/>
      <c r="JJD1194" s="22"/>
      <c r="JJE1194" s="22"/>
      <c r="JJF1194" s="22"/>
      <c r="JJG1194" s="22"/>
      <c r="JJH1194" s="22"/>
      <c r="JJI1194" s="22"/>
      <c r="JJJ1194" s="22"/>
      <c r="JJK1194" s="22"/>
      <c r="JJL1194" s="22"/>
      <c r="JJM1194" s="22"/>
      <c r="JJN1194" s="22"/>
      <c r="JJO1194" s="22"/>
      <c r="JJP1194" s="22"/>
      <c r="JJQ1194" s="22"/>
      <c r="JJR1194" s="22"/>
      <c r="JJS1194" s="22"/>
      <c r="JJT1194" s="22"/>
      <c r="JJU1194" s="22"/>
      <c r="JJV1194" s="22"/>
      <c r="JJW1194" s="22"/>
      <c r="JJX1194" s="22"/>
      <c r="JJY1194" s="22"/>
      <c r="JJZ1194" s="22"/>
      <c r="JKA1194" s="22"/>
      <c r="JKB1194" s="22"/>
      <c r="JKC1194" s="22"/>
      <c r="JKD1194" s="22"/>
      <c r="JKE1194" s="22"/>
      <c r="JKF1194" s="22"/>
      <c r="JKG1194" s="22"/>
      <c r="JKH1194" s="22"/>
      <c r="JKI1194" s="22"/>
      <c r="JKJ1194" s="22"/>
      <c r="JKK1194" s="22"/>
      <c r="JKL1194" s="22"/>
      <c r="JKM1194" s="22"/>
      <c r="JKN1194" s="22"/>
      <c r="JKO1194" s="22"/>
      <c r="JKP1194" s="22"/>
      <c r="JKQ1194" s="22"/>
      <c r="JKR1194" s="22"/>
      <c r="JKS1194" s="22"/>
      <c r="JKT1194" s="22"/>
      <c r="JKU1194" s="22"/>
      <c r="JKV1194" s="22"/>
      <c r="JKW1194" s="22"/>
      <c r="JKX1194" s="22"/>
      <c r="JKY1194" s="22"/>
      <c r="JKZ1194" s="22"/>
      <c r="JLA1194" s="22"/>
      <c r="JLB1194" s="22"/>
      <c r="JLC1194" s="22"/>
      <c r="JLD1194" s="22"/>
      <c r="JLE1194" s="22"/>
      <c r="JLF1194" s="22"/>
      <c r="JLG1194" s="22"/>
      <c r="JLH1194" s="22"/>
      <c r="JLI1194" s="22"/>
      <c r="JLJ1194" s="22"/>
      <c r="JLK1194" s="22"/>
      <c r="JLL1194" s="22"/>
      <c r="JLM1194" s="22"/>
      <c r="JLN1194" s="22"/>
      <c r="JLO1194" s="22"/>
      <c r="JLP1194" s="22"/>
      <c r="JLQ1194" s="22"/>
      <c r="JLR1194" s="22"/>
      <c r="JLS1194" s="22"/>
      <c r="JLT1194" s="22"/>
      <c r="JLU1194" s="22"/>
      <c r="JLV1194" s="22"/>
      <c r="JLW1194" s="22"/>
      <c r="JLX1194" s="22"/>
      <c r="JLY1194" s="22"/>
      <c r="JLZ1194" s="22"/>
      <c r="JMA1194" s="22"/>
      <c r="JMB1194" s="22"/>
      <c r="JMC1194" s="22"/>
      <c r="JMD1194" s="22"/>
      <c r="JME1194" s="22"/>
      <c r="JMF1194" s="22"/>
      <c r="JMG1194" s="22"/>
      <c r="JMH1194" s="22"/>
      <c r="JMI1194" s="22"/>
      <c r="JMJ1194" s="22"/>
      <c r="JMK1194" s="22"/>
      <c r="JML1194" s="22"/>
      <c r="JMM1194" s="22"/>
      <c r="JMN1194" s="22"/>
      <c r="JMO1194" s="22"/>
      <c r="JMP1194" s="22"/>
      <c r="JMQ1194" s="22"/>
      <c r="JMR1194" s="22"/>
      <c r="JMS1194" s="22"/>
      <c r="JMT1194" s="22"/>
      <c r="JMU1194" s="22"/>
      <c r="JMV1194" s="22"/>
      <c r="JMW1194" s="22"/>
      <c r="JMX1194" s="22"/>
      <c r="JMY1194" s="22"/>
      <c r="JMZ1194" s="22"/>
      <c r="JNA1194" s="22"/>
      <c r="JNB1194" s="22"/>
      <c r="JNC1194" s="22"/>
      <c r="JND1194" s="22"/>
      <c r="JNE1194" s="22"/>
      <c r="JNF1194" s="22"/>
      <c r="JNG1194" s="22"/>
      <c r="JNH1194" s="22"/>
      <c r="JNI1194" s="22"/>
      <c r="JNJ1194" s="22"/>
      <c r="JNK1194" s="22"/>
      <c r="JNL1194" s="22"/>
      <c r="JNM1194" s="22"/>
      <c r="JNN1194" s="22"/>
      <c r="JNO1194" s="22"/>
      <c r="JNP1194" s="22"/>
      <c r="JNQ1194" s="22"/>
      <c r="JNR1194" s="22"/>
      <c r="JNS1194" s="22"/>
      <c r="JNT1194" s="22"/>
      <c r="JNU1194" s="22"/>
      <c r="JNV1194" s="22"/>
      <c r="JNW1194" s="22"/>
      <c r="JNX1194" s="22"/>
      <c r="JNY1194" s="22"/>
      <c r="JNZ1194" s="22"/>
      <c r="JOA1194" s="22"/>
      <c r="JOB1194" s="22"/>
      <c r="JOC1194" s="22"/>
      <c r="JOD1194" s="22"/>
      <c r="JOE1194" s="22"/>
      <c r="JOF1194" s="22"/>
      <c r="JOG1194" s="22"/>
      <c r="JOH1194" s="22"/>
      <c r="JOI1194" s="22"/>
      <c r="JOJ1194" s="22"/>
      <c r="JOK1194" s="22"/>
      <c r="JOL1194" s="22"/>
      <c r="JOM1194" s="22"/>
      <c r="JON1194" s="22"/>
      <c r="JOO1194" s="22"/>
      <c r="JOP1194" s="22"/>
      <c r="JOQ1194" s="22"/>
      <c r="JOR1194" s="22"/>
      <c r="JOS1194" s="22"/>
      <c r="JOT1194" s="22"/>
      <c r="JOU1194" s="22"/>
      <c r="JOV1194" s="22"/>
      <c r="JOW1194" s="22"/>
      <c r="JOX1194" s="22"/>
      <c r="JOY1194" s="22"/>
      <c r="JOZ1194" s="22"/>
      <c r="JPA1194" s="22"/>
      <c r="JPB1194" s="22"/>
      <c r="JPC1194" s="22"/>
      <c r="JPD1194" s="22"/>
      <c r="JPE1194" s="22"/>
      <c r="JPF1194" s="22"/>
      <c r="JPG1194" s="22"/>
      <c r="JPH1194" s="22"/>
      <c r="JPI1194" s="22"/>
      <c r="JPJ1194" s="22"/>
      <c r="JPK1194" s="22"/>
      <c r="JPL1194" s="22"/>
      <c r="JPM1194" s="22"/>
      <c r="JPN1194" s="22"/>
      <c r="JPO1194" s="22"/>
      <c r="JPP1194" s="22"/>
      <c r="JPQ1194" s="22"/>
      <c r="JPR1194" s="22"/>
      <c r="JPS1194" s="22"/>
      <c r="JPT1194" s="22"/>
      <c r="JPU1194" s="22"/>
      <c r="JPV1194" s="22"/>
      <c r="JPW1194" s="22"/>
      <c r="JPX1194" s="22"/>
      <c r="JPY1194" s="22"/>
      <c r="JPZ1194" s="22"/>
      <c r="JQA1194" s="22"/>
      <c r="JQB1194" s="22"/>
      <c r="JQC1194" s="22"/>
      <c r="JQD1194" s="22"/>
      <c r="JQE1194" s="22"/>
      <c r="JQF1194" s="22"/>
      <c r="JQG1194" s="22"/>
      <c r="JQH1194" s="22"/>
      <c r="JQI1194" s="22"/>
      <c r="JQJ1194" s="22"/>
      <c r="JQK1194" s="22"/>
      <c r="JQL1194" s="22"/>
      <c r="JQM1194" s="22"/>
      <c r="JQN1194" s="22"/>
      <c r="JQO1194" s="22"/>
      <c r="JQP1194" s="22"/>
      <c r="JQQ1194" s="22"/>
      <c r="JQR1194" s="22"/>
      <c r="JQS1194" s="22"/>
      <c r="JQT1194" s="22"/>
      <c r="JQU1194" s="22"/>
      <c r="JQV1194" s="22"/>
      <c r="JQW1194" s="22"/>
      <c r="JQX1194" s="22"/>
      <c r="JQY1194" s="22"/>
      <c r="JQZ1194" s="22"/>
      <c r="JRA1194" s="22"/>
      <c r="JRB1194" s="22"/>
      <c r="JRC1194" s="22"/>
      <c r="JRD1194" s="22"/>
      <c r="JRE1194" s="22"/>
      <c r="JRF1194" s="22"/>
      <c r="JRG1194" s="22"/>
      <c r="JRH1194" s="22"/>
      <c r="JRI1194" s="22"/>
      <c r="JRJ1194" s="22"/>
      <c r="JRK1194" s="22"/>
      <c r="JRL1194" s="22"/>
      <c r="JRM1194" s="22"/>
      <c r="JRN1194" s="22"/>
      <c r="JRO1194" s="22"/>
      <c r="JRP1194" s="22"/>
      <c r="JRQ1194" s="22"/>
      <c r="JRR1194" s="22"/>
      <c r="JRS1194" s="22"/>
      <c r="JRT1194" s="22"/>
      <c r="JRU1194" s="22"/>
      <c r="JRV1194" s="22"/>
      <c r="JRW1194" s="22"/>
      <c r="JRX1194" s="22"/>
      <c r="JRY1194" s="22"/>
      <c r="JRZ1194" s="22"/>
      <c r="JSA1194" s="22"/>
      <c r="JSB1194" s="22"/>
      <c r="JSC1194" s="22"/>
      <c r="JSD1194" s="22"/>
      <c r="JSE1194" s="22"/>
      <c r="JSF1194" s="22"/>
      <c r="JSG1194" s="22"/>
      <c r="JSH1194" s="22"/>
      <c r="JSI1194" s="22"/>
      <c r="JSJ1194" s="22"/>
      <c r="JSK1194" s="22"/>
      <c r="JSL1194" s="22"/>
      <c r="JSM1194" s="22"/>
      <c r="JSN1194" s="22"/>
      <c r="JSO1194" s="22"/>
      <c r="JSP1194" s="22"/>
      <c r="JSQ1194" s="22"/>
      <c r="JSR1194" s="22"/>
      <c r="JSS1194" s="22"/>
      <c r="JST1194" s="22"/>
      <c r="JSU1194" s="22"/>
      <c r="JSV1194" s="22"/>
      <c r="JSW1194" s="22"/>
      <c r="JSX1194" s="22"/>
      <c r="JSY1194" s="22"/>
      <c r="JSZ1194" s="22"/>
      <c r="JTA1194" s="22"/>
      <c r="JTB1194" s="22"/>
      <c r="JTC1194" s="22"/>
      <c r="JTD1194" s="22"/>
      <c r="JTE1194" s="22"/>
      <c r="JTF1194" s="22"/>
      <c r="JTG1194" s="22"/>
      <c r="JTH1194" s="22"/>
      <c r="JTI1194" s="22"/>
      <c r="JTJ1194" s="22"/>
      <c r="JTK1194" s="22"/>
      <c r="JTL1194" s="22"/>
      <c r="JTM1194" s="22"/>
      <c r="JTN1194" s="22"/>
      <c r="JTO1194" s="22"/>
      <c r="JTP1194" s="22"/>
      <c r="JTQ1194" s="22"/>
      <c r="JTR1194" s="22"/>
      <c r="JTS1194" s="22"/>
      <c r="JTT1194" s="22"/>
      <c r="JTU1194" s="22"/>
      <c r="JTV1194" s="22"/>
      <c r="JTW1194" s="22"/>
      <c r="JTX1194" s="22"/>
      <c r="JTY1194" s="22"/>
      <c r="JTZ1194" s="22"/>
      <c r="JUA1194" s="22"/>
      <c r="JUB1194" s="22"/>
      <c r="JUC1194" s="22"/>
      <c r="JUD1194" s="22"/>
      <c r="JUE1194" s="22"/>
      <c r="JUF1194" s="22"/>
      <c r="JUG1194" s="22"/>
      <c r="JUH1194" s="22"/>
      <c r="JUI1194" s="22"/>
      <c r="JUJ1194" s="22"/>
      <c r="JUK1194" s="22"/>
      <c r="JUL1194" s="22"/>
      <c r="JUM1194" s="22"/>
      <c r="JUN1194" s="22"/>
      <c r="JUO1194" s="22"/>
      <c r="JUP1194" s="22"/>
      <c r="JUQ1194" s="22"/>
      <c r="JUR1194" s="22"/>
      <c r="JUS1194" s="22"/>
      <c r="JUT1194" s="22"/>
      <c r="JUU1194" s="22"/>
      <c r="JUV1194" s="22"/>
      <c r="JUW1194" s="22"/>
      <c r="JUX1194" s="22"/>
      <c r="JUY1194" s="22"/>
      <c r="JUZ1194" s="22"/>
      <c r="JVA1194" s="22"/>
      <c r="JVB1194" s="22"/>
      <c r="JVC1194" s="22"/>
      <c r="JVD1194" s="22"/>
      <c r="JVE1194" s="22"/>
      <c r="JVF1194" s="22"/>
      <c r="JVG1194" s="22"/>
      <c r="JVH1194" s="22"/>
      <c r="JVI1194" s="22"/>
      <c r="JVJ1194" s="22"/>
      <c r="JVK1194" s="22"/>
      <c r="JVL1194" s="22"/>
      <c r="JVM1194" s="22"/>
      <c r="JVN1194" s="22"/>
      <c r="JVO1194" s="22"/>
      <c r="JVP1194" s="22"/>
      <c r="JVQ1194" s="22"/>
      <c r="JVR1194" s="22"/>
      <c r="JVS1194" s="22"/>
      <c r="JVT1194" s="22"/>
      <c r="JVU1194" s="22"/>
      <c r="JVV1194" s="22"/>
      <c r="JVW1194" s="22"/>
      <c r="JVX1194" s="22"/>
      <c r="JVY1194" s="22"/>
      <c r="JVZ1194" s="22"/>
      <c r="JWA1194" s="22"/>
      <c r="JWB1194" s="22"/>
      <c r="JWC1194" s="22"/>
      <c r="JWD1194" s="22"/>
      <c r="JWE1194" s="22"/>
      <c r="JWF1194" s="22"/>
      <c r="JWG1194" s="22"/>
      <c r="JWH1194" s="22"/>
      <c r="JWI1194" s="22"/>
      <c r="JWJ1194" s="22"/>
      <c r="JWK1194" s="22"/>
      <c r="JWL1194" s="22"/>
      <c r="JWM1194" s="22"/>
      <c r="JWN1194" s="22"/>
      <c r="JWO1194" s="22"/>
      <c r="JWP1194" s="22"/>
      <c r="JWQ1194" s="22"/>
      <c r="JWR1194" s="22"/>
      <c r="JWS1194" s="22"/>
      <c r="JWT1194" s="22"/>
      <c r="JWU1194" s="22"/>
      <c r="JWV1194" s="22"/>
      <c r="JWW1194" s="22"/>
      <c r="JWX1194" s="22"/>
      <c r="JWY1194" s="22"/>
      <c r="JWZ1194" s="22"/>
      <c r="JXA1194" s="22"/>
      <c r="JXB1194" s="22"/>
      <c r="JXC1194" s="22"/>
      <c r="JXD1194" s="22"/>
      <c r="JXE1194" s="22"/>
      <c r="JXF1194" s="22"/>
      <c r="JXG1194" s="22"/>
      <c r="JXH1194" s="22"/>
      <c r="JXI1194" s="22"/>
      <c r="JXJ1194" s="22"/>
      <c r="JXK1194" s="22"/>
      <c r="JXL1194" s="22"/>
      <c r="JXM1194" s="22"/>
      <c r="JXN1194" s="22"/>
      <c r="JXO1194" s="22"/>
      <c r="JXP1194" s="22"/>
      <c r="JXQ1194" s="22"/>
      <c r="JXR1194" s="22"/>
      <c r="JXS1194" s="22"/>
      <c r="JXT1194" s="22"/>
      <c r="JXU1194" s="22"/>
      <c r="JXV1194" s="22"/>
      <c r="JXW1194" s="22"/>
      <c r="JXX1194" s="22"/>
      <c r="JXY1194" s="22"/>
      <c r="JXZ1194" s="22"/>
      <c r="JYA1194" s="22"/>
      <c r="JYB1194" s="22"/>
      <c r="JYC1194" s="22"/>
      <c r="JYD1194" s="22"/>
      <c r="JYE1194" s="22"/>
      <c r="JYF1194" s="22"/>
      <c r="JYG1194" s="22"/>
      <c r="JYH1194" s="22"/>
      <c r="JYI1194" s="22"/>
      <c r="JYJ1194" s="22"/>
      <c r="JYK1194" s="22"/>
      <c r="JYL1194" s="22"/>
      <c r="JYM1194" s="22"/>
      <c r="JYN1194" s="22"/>
      <c r="JYO1194" s="22"/>
      <c r="JYP1194" s="22"/>
      <c r="JYQ1194" s="22"/>
      <c r="JYR1194" s="22"/>
      <c r="JYS1194" s="22"/>
      <c r="JYT1194" s="22"/>
      <c r="JYU1194" s="22"/>
      <c r="JYV1194" s="22"/>
      <c r="JYW1194" s="22"/>
      <c r="JYX1194" s="22"/>
      <c r="JYY1194" s="22"/>
      <c r="JYZ1194" s="22"/>
      <c r="JZA1194" s="22"/>
      <c r="JZB1194" s="22"/>
      <c r="JZC1194" s="22"/>
      <c r="JZD1194" s="22"/>
      <c r="JZE1194" s="22"/>
      <c r="JZF1194" s="22"/>
      <c r="JZG1194" s="22"/>
      <c r="JZH1194" s="22"/>
      <c r="JZI1194" s="22"/>
      <c r="JZJ1194" s="22"/>
      <c r="JZK1194" s="22"/>
      <c r="JZL1194" s="22"/>
      <c r="JZM1194" s="22"/>
      <c r="JZN1194" s="22"/>
      <c r="JZO1194" s="22"/>
      <c r="JZP1194" s="22"/>
      <c r="JZQ1194" s="22"/>
      <c r="JZR1194" s="22"/>
      <c r="JZS1194" s="22"/>
      <c r="JZT1194" s="22"/>
      <c r="JZU1194" s="22"/>
      <c r="JZV1194" s="22"/>
      <c r="JZW1194" s="22"/>
      <c r="JZX1194" s="22"/>
      <c r="JZY1194" s="22"/>
      <c r="JZZ1194" s="22"/>
      <c r="KAA1194" s="22"/>
      <c r="KAB1194" s="22"/>
      <c r="KAC1194" s="22"/>
      <c r="KAD1194" s="22"/>
      <c r="KAE1194" s="22"/>
      <c r="KAF1194" s="22"/>
      <c r="KAG1194" s="22"/>
      <c r="KAH1194" s="22"/>
      <c r="KAI1194" s="22"/>
      <c r="KAJ1194" s="22"/>
      <c r="KAK1194" s="22"/>
      <c r="KAL1194" s="22"/>
      <c r="KAM1194" s="22"/>
      <c r="KAN1194" s="22"/>
      <c r="KAO1194" s="22"/>
      <c r="KAP1194" s="22"/>
      <c r="KAQ1194" s="22"/>
      <c r="KAR1194" s="22"/>
      <c r="KAS1194" s="22"/>
      <c r="KAT1194" s="22"/>
      <c r="KAU1194" s="22"/>
      <c r="KAV1194" s="22"/>
      <c r="KAW1194" s="22"/>
      <c r="KAX1194" s="22"/>
      <c r="KAY1194" s="22"/>
      <c r="KAZ1194" s="22"/>
      <c r="KBA1194" s="22"/>
      <c r="KBB1194" s="22"/>
      <c r="KBC1194" s="22"/>
      <c r="KBD1194" s="22"/>
      <c r="KBE1194" s="22"/>
      <c r="KBF1194" s="22"/>
      <c r="KBG1194" s="22"/>
      <c r="KBH1194" s="22"/>
      <c r="KBI1194" s="22"/>
      <c r="KBJ1194" s="22"/>
      <c r="KBK1194" s="22"/>
      <c r="KBL1194" s="22"/>
      <c r="KBM1194" s="22"/>
      <c r="KBN1194" s="22"/>
      <c r="KBO1194" s="22"/>
      <c r="KBP1194" s="22"/>
      <c r="KBQ1194" s="22"/>
      <c r="KBR1194" s="22"/>
      <c r="KBS1194" s="22"/>
      <c r="KBT1194" s="22"/>
      <c r="KBU1194" s="22"/>
      <c r="KBV1194" s="22"/>
      <c r="KBW1194" s="22"/>
      <c r="KBX1194" s="22"/>
      <c r="KBY1194" s="22"/>
      <c r="KBZ1194" s="22"/>
      <c r="KCA1194" s="22"/>
      <c r="KCB1194" s="22"/>
      <c r="KCC1194" s="22"/>
      <c r="KCD1194" s="22"/>
      <c r="KCE1194" s="22"/>
      <c r="KCF1194" s="22"/>
      <c r="KCG1194" s="22"/>
      <c r="KCH1194" s="22"/>
      <c r="KCI1194" s="22"/>
      <c r="KCJ1194" s="22"/>
      <c r="KCK1194" s="22"/>
      <c r="KCL1194" s="22"/>
      <c r="KCM1194" s="22"/>
      <c r="KCN1194" s="22"/>
      <c r="KCO1194" s="22"/>
      <c r="KCP1194" s="22"/>
      <c r="KCQ1194" s="22"/>
      <c r="KCR1194" s="22"/>
      <c r="KCS1194" s="22"/>
      <c r="KCT1194" s="22"/>
      <c r="KCU1194" s="22"/>
      <c r="KCV1194" s="22"/>
      <c r="KCW1194" s="22"/>
      <c r="KCX1194" s="22"/>
      <c r="KCY1194" s="22"/>
      <c r="KCZ1194" s="22"/>
      <c r="KDA1194" s="22"/>
      <c r="KDB1194" s="22"/>
      <c r="KDC1194" s="22"/>
      <c r="KDD1194" s="22"/>
      <c r="KDE1194" s="22"/>
      <c r="KDF1194" s="22"/>
      <c r="KDG1194" s="22"/>
      <c r="KDH1194" s="22"/>
      <c r="KDI1194" s="22"/>
      <c r="KDJ1194" s="22"/>
      <c r="KDK1194" s="22"/>
      <c r="KDL1194" s="22"/>
      <c r="KDM1194" s="22"/>
      <c r="KDN1194" s="22"/>
      <c r="KDO1194" s="22"/>
      <c r="KDP1194" s="22"/>
      <c r="KDQ1194" s="22"/>
      <c r="KDR1194" s="22"/>
      <c r="KDS1194" s="22"/>
      <c r="KDT1194" s="22"/>
      <c r="KDU1194" s="22"/>
      <c r="KDV1194" s="22"/>
      <c r="KDW1194" s="22"/>
      <c r="KDX1194" s="22"/>
      <c r="KDY1194" s="22"/>
      <c r="KDZ1194" s="22"/>
      <c r="KEA1194" s="22"/>
      <c r="KEB1194" s="22"/>
      <c r="KEC1194" s="22"/>
      <c r="KED1194" s="22"/>
      <c r="KEE1194" s="22"/>
      <c r="KEF1194" s="22"/>
      <c r="KEG1194" s="22"/>
      <c r="KEH1194" s="22"/>
      <c r="KEI1194" s="22"/>
      <c r="KEJ1194" s="22"/>
      <c r="KEK1194" s="22"/>
      <c r="KEL1194" s="22"/>
      <c r="KEM1194" s="22"/>
      <c r="KEN1194" s="22"/>
      <c r="KEO1194" s="22"/>
      <c r="KEP1194" s="22"/>
      <c r="KEQ1194" s="22"/>
      <c r="KER1194" s="22"/>
      <c r="KES1194" s="22"/>
      <c r="KET1194" s="22"/>
      <c r="KEU1194" s="22"/>
      <c r="KEV1194" s="22"/>
      <c r="KEW1194" s="22"/>
      <c r="KEX1194" s="22"/>
      <c r="KEY1194" s="22"/>
      <c r="KEZ1194" s="22"/>
      <c r="KFA1194" s="22"/>
      <c r="KFB1194" s="22"/>
      <c r="KFC1194" s="22"/>
      <c r="KFD1194" s="22"/>
      <c r="KFE1194" s="22"/>
      <c r="KFF1194" s="22"/>
      <c r="KFG1194" s="22"/>
      <c r="KFH1194" s="22"/>
      <c r="KFI1194" s="22"/>
      <c r="KFJ1194" s="22"/>
      <c r="KFK1194" s="22"/>
      <c r="KFL1194" s="22"/>
      <c r="KFM1194" s="22"/>
      <c r="KFN1194" s="22"/>
      <c r="KFO1194" s="22"/>
      <c r="KFP1194" s="22"/>
      <c r="KFQ1194" s="22"/>
      <c r="KFR1194" s="22"/>
      <c r="KFS1194" s="22"/>
      <c r="KFT1194" s="22"/>
      <c r="KFU1194" s="22"/>
      <c r="KFV1194" s="22"/>
      <c r="KFW1194" s="22"/>
      <c r="KFX1194" s="22"/>
      <c r="KFY1194" s="22"/>
      <c r="KFZ1194" s="22"/>
      <c r="KGA1194" s="22"/>
      <c r="KGB1194" s="22"/>
      <c r="KGC1194" s="22"/>
      <c r="KGD1194" s="22"/>
      <c r="KGE1194" s="22"/>
      <c r="KGF1194" s="22"/>
      <c r="KGG1194" s="22"/>
      <c r="KGH1194" s="22"/>
      <c r="KGI1194" s="22"/>
      <c r="KGJ1194" s="22"/>
      <c r="KGK1194" s="22"/>
      <c r="KGL1194" s="22"/>
      <c r="KGM1194" s="22"/>
      <c r="KGN1194" s="22"/>
      <c r="KGO1194" s="22"/>
      <c r="KGP1194" s="22"/>
      <c r="KGQ1194" s="22"/>
      <c r="KGR1194" s="22"/>
      <c r="KGS1194" s="22"/>
      <c r="KGT1194" s="22"/>
      <c r="KGU1194" s="22"/>
      <c r="KGV1194" s="22"/>
      <c r="KGW1194" s="22"/>
      <c r="KGX1194" s="22"/>
      <c r="KGY1194" s="22"/>
      <c r="KGZ1194" s="22"/>
      <c r="KHA1194" s="22"/>
      <c r="KHB1194" s="22"/>
      <c r="KHC1194" s="22"/>
      <c r="KHD1194" s="22"/>
      <c r="KHE1194" s="22"/>
      <c r="KHF1194" s="22"/>
      <c r="KHG1194" s="22"/>
      <c r="KHH1194" s="22"/>
      <c r="KHI1194" s="22"/>
      <c r="KHJ1194" s="22"/>
      <c r="KHK1194" s="22"/>
      <c r="KHL1194" s="22"/>
      <c r="KHM1194" s="22"/>
      <c r="KHN1194" s="22"/>
      <c r="KHO1194" s="22"/>
      <c r="KHP1194" s="22"/>
      <c r="KHQ1194" s="22"/>
      <c r="KHR1194" s="22"/>
      <c r="KHS1194" s="22"/>
      <c r="KHT1194" s="22"/>
      <c r="KHU1194" s="22"/>
      <c r="KHV1194" s="22"/>
      <c r="KHW1194" s="22"/>
      <c r="KHX1194" s="22"/>
      <c r="KHY1194" s="22"/>
      <c r="KHZ1194" s="22"/>
      <c r="KIA1194" s="22"/>
      <c r="KIB1194" s="22"/>
      <c r="KIC1194" s="22"/>
      <c r="KID1194" s="22"/>
      <c r="KIE1194" s="22"/>
      <c r="KIF1194" s="22"/>
      <c r="KIG1194" s="22"/>
      <c r="KIH1194" s="22"/>
      <c r="KII1194" s="22"/>
      <c r="KIJ1194" s="22"/>
      <c r="KIK1194" s="22"/>
      <c r="KIL1194" s="22"/>
      <c r="KIM1194" s="22"/>
      <c r="KIN1194" s="22"/>
      <c r="KIO1194" s="22"/>
      <c r="KIP1194" s="22"/>
      <c r="KIQ1194" s="22"/>
      <c r="KIR1194" s="22"/>
      <c r="KIS1194" s="22"/>
      <c r="KIT1194" s="22"/>
      <c r="KIU1194" s="22"/>
      <c r="KIV1194" s="22"/>
      <c r="KIW1194" s="22"/>
      <c r="KIX1194" s="22"/>
      <c r="KIY1194" s="22"/>
      <c r="KIZ1194" s="22"/>
      <c r="KJA1194" s="22"/>
      <c r="KJB1194" s="22"/>
      <c r="KJC1194" s="22"/>
      <c r="KJD1194" s="22"/>
      <c r="KJE1194" s="22"/>
      <c r="KJF1194" s="22"/>
      <c r="KJG1194" s="22"/>
      <c r="KJH1194" s="22"/>
      <c r="KJI1194" s="22"/>
      <c r="KJJ1194" s="22"/>
      <c r="KJK1194" s="22"/>
      <c r="KJL1194" s="22"/>
      <c r="KJM1194" s="22"/>
      <c r="KJN1194" s="22"/>
      <c r="KJO1194" s="22"/>
      <c r="KJP1194" s="22"/>
      <c r="KJQ1194" s="22"/>
      <c r="KJR1194" s="22"/>
      <c r="KJS1194" s="22"/>
      <c r="KJT1194" s="22"/>
      <c r="KJU1194" s="22"/>
      <c r="KJV1194" s="22"/>
      <c r="KJW1194" s="22"/>
      <c r="KJX1194" s="22"/>
      <c r="KJY1194" s="22"/>
      <c r="KJZ1194" s="22"/>
      <c r="KKA1194" s="22"/>
      <c r="KKB1194" s="22"/>
      <c r="KKC1194" s="22"/>
      <c r="KKD1194" s="22"/>
      <c r="KKE1194" s="22"/>
      <c r="KKF1194" s="22"/>
      <c r="KKG1194" s="22"/>
      <c r="KKH1194" s="22"/>
      <c r="KKI1194" s="22"/>
      <c r="KKJ1194" s="22"/>
      <c r="KKK1194" s="22"/>
      <c r="KKL1194" s="22"/>
      <c r="KKM1194" s="22"/>
      <c r="KKN1194" s="22"/>
      <c r="KKO1194" s="22"/>
      <c r="KKP1194" s="22"/>
      <c r="KKQ1194" s="22"/>
      <c r="KKR1194" s="22"/>
      <c r="KKS1194" s="22"/>
      <c r="KKT1194" s="22"/>
      <c r="KKU1194" s="22"/>
      <c r="KKV1194" s="22"/>
      <c r="KKW1194" s="22"/>
      <c r="KKX1194" s="22"/>
      <c r="KKY1194" s="22"/>
      <c r="KKZ1194" s="22"/>
      <c r="KLA1194" s="22"/>
      <c r="KLB1194" s="22"/>
      <c r="KLC1194" s="22"/>
      <c r="KLD1194" s="22"/>
      <c r="KLE1194" s="22"/>
      <c r="KLF1194" s="22"/>
      <c r="KLG1194" s="22"/>
      <c r="KLH1194" s="22"/>
      <c r="KLI1194" s="22"/>
      <c r="KLJ1194" s="22"/>
      <c r="KLK1194" s="22"/>
      <c r="KLL1194" s="22"/>
      <c r="KLM1194" s="22"/>
      <c r="KLN1194" s="22"/>
      <c r="KLO1194" s="22"/>
      <c r="KLP1194" s="22"/>
      <c r="KLQ1194" s="22"/>
      <c r="KLR1194" s="22"/>
      <c r="KLS1194" s="22"/>
      <c r="KLT1194" s="22"/>
      <c r="KLU1194" s="22"/>
      <c r="KLV1194" s="22"/>
      <c r="KLW1194" s="22"/>
      <c r="KLX1194" s="22"/>
      <c r="KLY1194" s="22"/>
      <c r="KLZ1194" s="22"/>
      <c r="KMA1194" s="22"/>
      <c r="KMB1194" s="22"/>
      <c r="KMC1194" s="22"/>
      <c r="KMD1194" s="22"/>
      <c r="KME1194" s="22"/>
      <c r="KMF1194" s="22"/>
      <c r="KMG1194" s="22"/>
      <c r="KMH1194" s="22"/>
      <c r="KMI1194" s="22"/>
      <c r="KMJ1194" s="22"/>
      <c r="KMK1194" s="22"/>
      <c r="KML1194" s="22"/>
      <c r="KMM1194" s="22"/>
      <c r="KMN1194" s="22"/>
      <c r="KMO1194" s="22"/>
      <c r="KMP1194" s="22"/>
      <c r="KMQ1194" s="22"/>
      <c r="KMR1194" s="22"/>
      <c r="KMS1194" s="22"/>
      <c r="KMT1194" s="22"/>
      <c r="KMU1194" s="22"/>
      <c r="KMV1194" s="22"/>
      <c r="KMW1194" s="22"/>
      <c r="KMX1194" s="22"/>
      <c r="KMY1194" s="22"/>
      <c r="KMZ1194" s="22"/>
      <c r="KNA1194" s="22"/>
      <c r="KNB1194" s="22"/>
      <c r="KNC1194" s="22"/>
      <c r="KND1194" s="22"/>
      <c r="KNE1194" s="22"/>
      <c r="KNF1194" s="22"/>
      <c r="KNG1194" s="22"/>
      <c r="KNH1194" s="22"/>
      <c r="KNI1194" s="22"/>
      <c r="KNJ1194" s="22"/>
      <c r="KNK1194" s="22"/>
      <c r="KNL1194" s="22"/>
      <c r="KNM1194" s="22"/>
      <c r="KNN1194" s="22"/>
      <c r="KNO1194" s="22"/>
      <c r="KNP1194" s="22"/>
      <c r="KNQ1194" s="22"/>
      <c r="KNR1194" s="22"/>
      <c r="KNS1194" s="22"/>
      <c r="KNT1194" s="22"/>
      <c r="KNU1194" s="22"/>
      <c r="KNV1194" s="22"/>
      <c r="KNW1194" s="22"/>
      <c r="KNX1194" s="22"/>
      <c r="KNY1194" s="22"/>
      <c r="KNZ1194" s="22"/>
      <c r="KOA1194" s="22"/>
      <c r="KOB1194" s="22"/>
      <c r="KOC1194" s="22"/>
      <c r="KOD1194" s="22"/>
      <c r="KOE1194" s="22"/>
      <c r="KOF1194" s="22"/>
      <c r="KOG1194" s="22"/>
      <c r="KOH1194" s="22"/>
      <c r="KOI1194" s="22"/>
      <c r="KOJ1194" s="22"/>
      <c r="KOK1194" s="22"/>
      <c r="KOL1194" s="22"/>
      <c r="KOM1194" s="22"/>
      <c r="KON1194" s="22"/>
      <c r="KOO1194" s="22"/>
      <c r="KOP1194" s="22"/>
      <c r="KOQ1194" s="22"/>
      <c r="KOR1194" s="22"/>
      <c r="KOS1194" s="22"/>
      <c r="KOT1194" s="22"/>
      <c r="KOU1194" s="22"/>
      <c r="KOV1194" s="22"/>
      <c r="KOW1194" s="22"/>
      <c r="KOX1194" s="22"/>
      <c r="KOY1194" s="22"/>
      <c r="KOZ1194" s="22"/>
      <c r="KPA1194" s="22"/>
      <c r="KPB1194" s="22"/>
      <c r="KPC1194" s="22"/>
      <c r="KPD1194" s="22"/>
      <c r="KPE1194" s="22"/>
      <c r="KPF1194" s="22"/>
      <c r="KPG1194" s="22"/>
      <c r="KPH1194" s="22"/>
      <c r="KPI1194" s="22"/>
      <c r="KPJ1194" s="22"/>
      <c r="KPK1194" s="22"/>
      <c r="KPL1194" s="22"/>
      <c r="KPM1194" s="22"/>
      <c r="KPN1194" s="22"/>
      <c r="KPO1194" s="22"/>
      <c r="KPP1194" s="22"/>
      <c r="KPQ1194" s="22"/>
      <c r="KPR1194" s="22"/>
      <c r="KPS1194" s="22"/>
      <c r="KPT1194" s="22"/>
      <c r="KPU1194" s="22"/>
      <c r="KPV1194" s="22"/>
      <c r="KPW1194" s="22"/>
      <c r="KPX1194" s="22"/>
      <c r="KPY1194" s="22"/>
      <c r="KPZ1194" s="22"/>
      <c r="KQA1194" s="22"/>
      <c r="KQB1194" s="22"/>
      <c r="KQC1194" s="22"/>
      <c r="KQD1194" s="22"/>
      <c r="KQE1194" s="22"/>
      <c r="KQF1194" s="22"/>
      <c r="KQG1194" s="22"/>
      <c r="KQH1194" s="22"/>
      <c r="KQI1194" s="22"/>
      <c r="KQJ1194" s="22"/>
      <c r="KQK1194" s="22"/>
      <c r="KQL1194" s="22"/>
      <c r="KQM1194" s="22"/>
      <c r="KQN1194" s="22"/>
      <c r="KQO1194" s="22"/>
      <c r="KQP1194" s="22"/>
      <c r="KQQ1194" s="22"/>
      <c r="KQR1194" s="22"/>
      <c r="KQS1194" s="22"/>
      <c r="KQT1194" s="22"/>
      <c r="KQU1194" s="22"/>
      <c r="KQV1194" s="22"/>
      <c r="KQW1194" s="22"/>
      <c r="KQX1194" s="22"/>
      <c r="KQY1194" s="22"/>
      <c r="KQZ1194" s="22"/>
      <c r="KRA1194" s="22"/>
      <c r="KRB1194" s="22"/>
      <c r="KRC1194" s="22"/>
      <c r="KRD1194" s="22"/>
      <c r="KRE1194" s="22"/>
      <c r="KRF1194" s="22"/>
      <c r="KRG1194" s="22"/>
      <c r="KRH1194" s="22"/>
      <c r="KRI1194" s="22"/>
      <c r="KRJ1194" s="22"/>
      <c r="KRK1194" s="22"/>
      <c r="KRL1194" s="22"/>
      <c r="KRM1194" s="22"/>
      <c r="KRN1194" s="22"/>
      <c r="KRO1194" s="22"/>
      <c r="KRP1194" s="22"/>
      <c r="KRQ1194" s="22"/>
      <c r="KRR1194" s="22"/>
      <c r="KRS1194" s="22"/>
      <c r="KRT1194" s="22"/>
      <c r="KRU1194" s="22"/>
      <c r="KRV1194" s="22"/>
      <c r="KRW1194" s="22"/>
      <c r="KRX1194" s="22"/>
      <c r="KRY1194" s="22"/>
      <c r="KRZ1194" s="22"/>
      <c r="KSA1194" s="22"/>
      <c r="KSB1194" s="22"/>
      <c r="KSC1194" s="22"/>
      <c r="KSD1194" s="22"/>
      <c r="KSE1194" s="22"/>
      <c r="KSF1194" s="22"/>
      <c r="KSG1194" s="22"/>
      <c r="KSH1194" s="22"/>
      <c r="KSI1194" s="22"/>
      <c r="KSJ1194" s="22"/>
      <c r="KSK1194" s="22"/>
      <c r="KSL1194" s="22"/>
      <c r="KSM1194" s="22"/>
      <c r="KSN1194" s="22"/>
      <c r="KSO1194" s="22"/>
      <c r="KSP1194" s="22"/>
      <c r="KSQ1194" s="22"/>
      <c r="KSR1194" s="22"/>
      <c r="KSS1194" s="22"/>
      <c r="KST1194" s="22"/>
      <c r="KSU1194" s="22"/>
      <c r="KSV1194" s="22"/>
      <c r="KSW1194" s="22"/>
      <c r="KSX1194" s="22"/>
      <c r="KSY1194" s="22"/>
      <c r="KSZ1194" s="22"/>
      <c r="KTA1194" s="22"/>
      <c r="KTB1194" s="22"/>
      <c r="KTC1194" s="22"/>
      <c r="KTD1194" s="22"/>
      <c r="KTE1194" s="22"/>
      <c r="KTF1194" s="22"/>
      <c r="KTG1194" s="22"/>
      <c r="KTH1194" s="22"/>
      <c r="KTI1194" s="22"/>
      <c r="KTJ1194" s="22"/>
      <c r="KTK1194" s="22"/>
      <c r="KTL1194" s="22"/>
      <c r="KTM1194" s="22"/>
      <c r="KTN1194" s="22"/>
      <c r="KTO1194" s="22"/>
      <c r="KTP1194" s="22"/>
      <c r="KTQ1194" s="22"/>
      <c r="KTR1194" s="22"/>
      <c r="KTS1194" s="22"/>
      <c r="KTT1194" s="22"/>
      <c r="KTU1194" s="22"/>
      <c r="KTV1194" s="22"/>
      <c r="KTW1194" s="22"/>
      <c r="KTX1194" s="22"/>
      <c r="KTY1194" s="22"/>
      <c r="KTZ1194" s="22"/>
      <c r="KUA1194" s="22"/>
      <c r="KUB1194" s="22"/>
      <c r="KUC1194" s="22"/>
      <c r="KUD1194" s="22"/>
      <c r="KUE1194" s="22"/>
      <c r="KUF1194" s="22"/>
      <c r="KUG1194" s="22"/>
      <c r="KUH1194" s="22"/>
      <c r="KUI1194" s="22"/>
      <c r="KUJ1194" s="22"/>
      <c r="KUK1194" s="22"/>
      <c r="KUL1194" s="22"/>
      <c r="KUM1194" s="22"/>
      <c r="KUN1194" s="22"/>
      <c r="KUO1194" s="22"/>
      <c r="KUP1194" s="22"/>
      <c r="KUQ1194" s="22"/>
      <c r="KUR1194" s="22"/>
      <c r="KUS1194" s="22"/>
      <c r="KUT1194" s="22"/>
      <c r="KUU1194" s="22"/>
      <c r="KUV1194" s="22"/>
      <c r="KUW1194" s="22"/>
      <c r="KUX1194" s="22"/>
      <c r="KUY1194" s="22"/>
      <c r="KUZ1194" s="22"/>
      <c r="KVA1194" s="22"/>
      <c r="KVB1194" s="22"/>
      <c r="KVC1194" s="22"/>
      <c r="KVD1194" s="22"/>
      <c r="KVE1194" s="22"/>
      <c r="KVF1194" s="22"/>
      <c r="KVG1194" s="22"/>
      <c r="KVH1194" s="22"/>
      <c r="KVI1194" s="22"/>
      <c r="KVJ1194" s="22"/>
      <c r="KVK1194" s="22"/>
      <c r="KVL1194" s="22"/>
      <c r="KVM1194" s="22"/>
      <c r="KVN1194" s="22"/>
      <c r="KVO1194" s="22"/>
      <c r="KVP1194" s="22"/>
      <c r="KVQ1194" s="22"/>
      <c r="KVR1194" s="22"/>
      <c r="KVS1194" s="22"/>
      <c r="KVT1194" s="22"/>
      <c r="KVU1194" s="22"/>
      <c r="KVV1194" s="22"/>
      <c r="KVW1194" s="22"/>
      <c r="KVX1194" s="22"/>
      <c r="KVY1194" s="22"/>
      <c r="KVZ1194" s="22"/>
      <c r="KWA1194" s="22"/>
      <c r="KWB1194" s="22"/>
      <c r="KWC1194" s="22"/>
      <c r="KWD1194" s="22"/>
      <c r="KWE1194" s="22"/>
      <c r="KWF1194" s="22"/>
      <c r="KWG1194" s="22"/>
      <c r="KWH1194" s="22"/>
      <c r="KWI1194" s="22"/>
      <c r="KWJ1194" s="22"/>
      <c r="KWK1194" s="22"/>
      <c r="KWL1194" s="22"/>
      <c r="KWM1194" s="22"/>
      <c r="KWN1194" s="22"/>
      <c r="KWO1194" s="22"/>
      <c r="KWP1194" s="22"/>
      <c r="KWQ1194" s="22"/>
      <c r="KWR1194" s="22"/>
      <c r="KWS1194" s="22"/>
      <c r="KWT1194" s="22"/>
      <c r="KWU1194" s="22"/>
      <c r="KWV1194" s="22"/>
      <c r="KWW1194" s="22"/>
      <c r="KWX1194" s="22"/>
      <c r="KWY1194" s="22"/>
      <c r="KWZ1194" s="22"/>
      <c r="KXA1194" s="22"/>
      <c r="KXB1194" s="22"/>
      <c r="KXC1194" s="22"/>
      <c r="KXD1194" s="22"/>
      <c r="KXE1194" s="22"/>
      <c r="KXF1194" s="22"/>
      <c r="KXG1194" s="22"/>
      <c r="KXH1194" s="22"/>
      <c r="KXI1194" s="22"/>
      <c r="KXJ1194" s="22"/>
      <c r="KXK1194" s="22"/>
      <c r="KXL1194" s="22"/>
      <c r="KXM1194" s="22"/>
      <c r="KXN1194" s="22"/>
      <c r="KXO1194" s="22"/>
      <c r="KXP1194" s="22"/>
      <c r="KXQ1194" s="22"/>
      <c r="KXR1194" s="22"/>
      <c r="KXS1194" s="22"/>
      <c r="KXT1194" s="22"/>
      <c r="KXU1194" s="22"/>
      <c r="KXV1194" s="22"/>
      <c r="KXW1194" s="22"/>
      <c r="KXX1194" s="22"/>
      <c r="KXY1194" s="22"/>
      <c r="KXZ1194" s="22"/>
      <c r="KYA1194" s="22"/>
      <c r="KYB1194" s="22"/>
      <c r="KYC1194" s="22"/>
      <c r="KYD1194" s="22"/>
      <c r="KYE1194" s="22"/>
      <c r="KYF1194" s="22"/>
      <c r="KYG1194" s="22"/>
      <c r="KYH1194" s="22"/>
      <c r="KYI1194" s="22"/>
      <c r="KYJ1194" s="22"/>
      <c r="KYK1194" s="22"/>
      <c r="KYL1194" s="22"/>
      <c r="KYM1194" s="22"/>
      <c r="KYN1194" s="22"/>
      <c r="KYO1194" s="22"/>
      <c r="KYP1194" s="22"/>
      <c r="KYQ1194" s="22"/>
      <c r="KYR1194" s="22"/>
      <c r="KYS1194" s="22"/>
      <c r="KYT1194" s="22"/>
      <c r="KYU1194" s="22"/>
      <c r="KYV1194" s="22"/>
      <c r="KYW1194" s="22"/>
      <c r="KYX1194" s="22"/>
      <c r="KYY1194" s="22"/>
      <c r="KYZ1194" s="22"/>
      <c r="KZA1194" s="22"/>
      <c r="KZB1194" s="22"/>
      <c r="KZC1194" s="22"/>
      <c r="KZD1194" s="22"/>
      <c r="KZE1194" s="22"/>
      <c r="KZF1194" s="22"/>
      <c r="KZG1194" s="22"/>
      <c r="KZH1194" s="22"/>
      <c r="KZI1194" s="22"/>
      <c r="KZJ1194" s="22"/>
      <c r="KZK1194" s="22"/>
      <c r="KZL1194" s="22"/>
      <c r="KZM1194" s="22"/>
      <c r="KZN1194" s="22"/>
      <c r="KZO1194" s="22"/>
      <c r="KZP1194" s="22"/>
      <c r="KZQ1194" s="22"/>
      <c r="KZR1194" s="22"/>
      <c r="KZS1194" s="22"/>
      <c r="KZT1194" s="22"/>
      <c r="KZU1194" s="22"/>
      <c r="KZV1194" s="22"/>
      <c r="KZW1194" s="22"/>
      <c r="KZX1194" s="22"/>
      <c r="KZY1194" s="22"/>
      <c r="KZZ1194" s="22"/>
      <c r="LAA1194" s="22"/>
      <c r="LAB1194" s="22"/>
      <c r="LAC1194" s="22"/>
      <c r="LAD1194" s="22"/>
      <c r="LAE1194" s="22"/>
      <c r="LAF1194" s="22"/>
      <c r="LAG1194" s="22"/>
      <c r="LAH1194" s="22"/>
      <c r="LAI1194" s="22"/>
      <c r="LAJ1194" s="22"/>
      <c r="LAK1194" s="22"/>
      <c r="LAL1194" s="22"/>
      <c r="LAM1194" s="22"/>
      <c r="LAN1194" s="22"/>
      <c r="LAO1194" s="22"/>
      <c r="LAP1194" s="22"/>
      <c r="LAQ1194" s="22"/>
      <c r="LAR1194" s="22"/>
      <c r="LAS1194" s="22"/>
      <c r="LAT1194" s="22"/>
      <c r="LAU1194" s="22"/>
      <c r="LAV1194" s="22"/>
      <c r="LAW1194" s="22"/>
      <c r="LAX1194" s="22"/>
      <c r="LAY1194" s="22"/>
      <c r="LAZ1194" s="22"/>
      <c r="LBA1194" s="22"/>
      <c r="LBB1194" s="22"/>
      <c r="LBC1194" s="22"/>
      <c r="LBD1194" s="22"/>
      <c r="LBE1194" s="22"/>
      <c r="LBF1194" s="22"/>
      <c r="LBG1194" s="22"/>
      <c r="LBH1194" s="22"/>
      <c r="LBI1194" s="22"/>
      <c r="LBJ1194" s="22"/>
      <c r="LBK1194" s="22"/>
      <c r="LBL1194" s="22"/>
      <c r="LBM1194" s="22"/>
      <c r="LBN1194" s="22"/>
      <c r="LBO1194" s="22"/>
      <c r="LBP1194" s="22"/>
      <c r="LBQ1194" s="22"/>
      <c r="LBR1194" s="22"/>
      <c r="LBS1194" s="22"/>
      <c r="LBT1194" s="22"/>
      <c r="LBU1194" s="22"/>
      <c r="LBV1194" s="22"/>
      <c r="LBW1194" s="22"/>
      <c r="LBX1194" s="22"/>
      <c r="LBY1194" s="22"/>
      <c r="LBZ1194" s="22"/>
      <c r="LCA1194" s="22"/>
      <c r="LCB1194" s="22"/>
      <c r="LCC1194" s="22"/>
      <c r="LCD1194" s="22"/>
      <c r="LCE1194" s="22"/>
      <c r="LCF1194" s="22"/>
      <c r="LCG1194" s="22"/>
      <c r="LCH1194" s="22"/>
      <c r="LCI1194" s="22"/>
      <c r="LCJ1194" s="22"/>
      <c r="LCK1194" s="22"/>
      <c r="LCL1194" s="22"/>
      <c r="LCM1194" s="22"/>
      <c r="LCN1194" s="22"/>
      <c r="LCO1194" s="22"/>
      <c r="LCP1194" s="22"/>
      <c r="LCQ1194" s="22"/>
      <c r="LCR1194" s="22"/>
      <c r="LCS1194" s="22"/>
      <c r="LCT1194" s="22"/>
      <c r="LCU1194" s="22"/>
      <c r="LCV1194" s="22"/>
      <c r="LCW1194" s="22"/>
      <c r="LCX1194" s="22"/>
      <c r="LCY1194" s="22"/>
      <c r="LCZ1194" s="22"/>
      <c r="LDA1194" s="22"/>
      <c r="LDB1194" s="22"/>
      <c r="LDC1194" s="22"/>
      <c r="LDD1194" s="22"/>
      <c r="LDE1194" s="22"/>
      <c r="LDF1194" s="22"/>
      <c r="LDG1194" s="22"/>
      <c r="LDH1194" s="22"/>
      <c r="LDI1194" s="22"/>
      <c r="LDJ1194" s="22"/>
      <c r="LDK1194" s="22"/>
      <c r="LDL1194" s="22"/>
      <c r="LDM1194" s="22"/>
      <c r="LDN1194" s="22"/>
      <c r="LDO1194" s="22"/>
      <c r="LDP1194" s="22"/>
      <c r="LDQ1194" s="22"/>
      <c r="LDR1194" s="22"/>
      <c r="LDS1194" s="22"/>
      <c r="LDT1194" s="22"/>
      <c r="LDU1194" s="22"/>
      <c r="LDV1194" s="22"/>
      <c r="LDW1194" s="22"/>
      <c r="LDX1194" s="22"/>
      <c r="LDY1194" s="22"/>
      <c r="LDZ1194" s="22"/>
      <c r="LEA1194" s="22"/>
      <c r="LEB1194" s="22"/>
      <c r="LEC1194" s="22"/>
      <c r="LED1194" s="22"/>
      <c r="LEE1194" s="22"/>
      <c r="LEF1194" s="22"/>
      <c r="LEG1194" s="22"/>
      <c r="LEH1194" s="22"/>
      <c r="LEI1194" s="22"/>
      <c r="LEJ1194" s="22"/>
      <c r="LEK1194" s="22"/>
      <c r="LEL1194" s="22"/>
      <c r="LEM1194" s="22"/>
      <c r="LEN1194" s="22"/>
      <c r="LEO1194" s="22"/>
      <c r="LEP1194" s="22"/>
      <c r="LEQ1194" s="22"/>
      <c r="LER1194" s="22"/>
      <c r="LES1194" s="22"/>
      <c r="LET1194" s="22"/>
      <c r="LEU1194" s="22"/>
      <c r="LEV1194" s="22"/>
      <c r="LEW1194" s="22"/>
      <c r="LEX1194" s="22"/>
      <c r="LEY1194" s="22"/>
      <c r="LEZ1194" s="22"/>
      <c r="LFA1194" s="22"/>
      <c r="LFB1194" s="22"/>
      <c r="LFC1194" s="22"/>
      <c r="LFD1194" s="22"/>
      <c r="LFE1194" s="22"/>
      <c r="LFF1194" s="22"/>
      <c r="LFG1194" s="22"/>
      <c r="LFH1194" s="22"/>
      <c r="LFI1194" s="22"/>
      <c r="LFJ1194" s="22"/>
      <c r="LFK1194" s="22"/>
      <c r="LFL1194" s="22"/>
      <c r="LFM1194" s="22"/>
      <c r="LFN1194" s="22"/>
      <c r="LFO1194" s="22"/>
      <c r="LFP1194" s="22"/>
      <c r="LFQ1194" s="22"/>
      <c r="LFR1194" s="22"/>
      <c r="LFS1194" s="22"/>
      <c r="LFT1194" s="22"/>
      <c r="LFU1194" s="22"/>
      <c r="LFV1194" s="22"/>
      <c r="LFW1194" s="22"/>
      <c r="LFX1194" s="22"/>
      <c r="LFY1194" s="22"/>
      <c r="LFZ1194" s="22"/>
      <c r="LGA1194" s="22"/>
      <c r="LGB1194" s="22"/>
      <c r="LGC1194" s="22"/>
      <c r="LGD1194" s="22"/>
      <c r="LGE1194" s="22"/>
      <c r="LGF1194" s="22"/>
      <c r="LGG1194" s="22"/>
      <c r="LGH1194" s="22"/>
      <c r="LGI1194" s="22"/>
      <c r="LGJ1194" s="22"/>
      <c r="LGK1194" s="22"/>
      <c r="LGL1194" s="22"/>
      <c r="LGM1194" s="22"/>
      <c r="LGN1194" s="22"/>
      <c r="LGO1194" s="22"/>
      <c r="LGP1194" s="22"/>
      <c r="LGQ1194" s="22"/>
      <c r="LGR1194" s="22"/>
      <c r="LGS1194" s="22"/>
      <c r="LGT1194" s="22"/>
      <c r="LGU1194" s="22"/>
      <c r="LGV1194" s="22"/>
      <c r="LGW1194" s="22"/>
      <c r="LGX1194" s="22"/>
      <c r="LGY1194" s="22"/>
      <c r="LGZ1194" s="22"/>
      <c r="LHA1194" s="22"/>
      <c r="LHB1194" s="22"/>
      <c r="LHC1194" s="22"/>
      <c r="LHD1194" s="22"/>
      <c r="LHE1194" s="22"/>
      <c r="LHF1194" s="22"/>
      <c r="LHG1194" s="22"/>
      <c r="LHH1194" s="22"/>
      <c r="LHI1194" s="22"/>
      <c r="LHJ1194" s="22"/>
      <c r="LHK1194" s="22"/>
      <c r="LHL1194" s="22"/>
      <c r="LHM1194" s="22"/>
      <c r="LHN1194" s="22"/>
      <c r="LHO1194" s="22"/>
      <c r="LHP1194" s="22"/>
      <c r="LHQ1194" s="22"/>
      <c r="LHR1194" s="22"/>
      <c r="LHS1194" s="22"/>
      <c r="LHT1194" s="22"/>
      <c r="LHU1194" s="22"/>
      <c r="LHV1194" s="22"/>
      <c r="LHW1194" s="22"/>
      <c r="LHX1194" s="22"/>
      <c r="LHY1194" s="22"/>
      <c r="LHZ1194" s="22"/>
      <c r="LIA1194" s="22"/>
      <c r="LIB1194" s="22"/>
      <c r="LIC1194" s="22"/>
      <c r="LID1194" s="22"/>
      <c r="LIE1194" s="22"/>
      <c r="LIF1194" s="22"/>
      <c r="LIG1194" s="22"/>
      <c r="LIH1194" s="22"/>
      <c r="LII1194" s="22"/>
      <c r="LIJ1194" s="22"/>
      <c r="LIK1194" s="22"/>
      <c r="LIL1194" s="22"/>
      <c r="LIM1194" s="22"/>
      <c r="LIN1194" s="22"/>
      <c r="LIO1194" s="22"/>
      <c r="LIP1194" s="22"/>
      <c r="LIQ1194" s="22"/>
      <c r="LIR1194" s="22"/>
      <c r="LIS1194" s="22"/>
      <c r="LIT1194" s="22"/>
      <c r="LIU1194" s="22"/>
      <c r="LIV1194" s="22"/>
      <c r="LIW1194" s="22"/>
      <c r="LIX1194" s="22"/>
      <c r="LIY1194" s="22"/>
      <c r="LIZ1194" s="22"/>
      <c r="LJA1194" s="22"/>
      <c r="LJB1194" s="22"/>
      <c r="LJC1194" s="22"/>
      <c r="LJD1194" s="22"/>
      <c r="LJE1194" s="22"/>
      <c r="LJF1194" s="22"/>
      <c r="LJG1194" s="22"/>
      <c r="LJH1194" s="22"/>
      <c r="LJI1194" s="22"/>
      <c r="LJJ1194" s="22"/>
      <c r="LJK1194" s="22"/>
      <c r="LJL1194" s="22"/>
      <c r="LJM1194" s="22"/>
      <c r="LJN1194" s="22"/>
      <c r="LJO1194" s="22"/>
      <c r="LJP1194" s="22"/>
      <c r="LJQ1194" s="22"/>
      <c r="LJR1194" s="22"/>
      <c r="LJS1194" s="22"/>
      <c r="LJT1194" s="22"/>
      <c r="LJU1194" s="22"/>
      <c r="LJV1194" s="22"/>
      <c r="LJW1194" s="22"/>
      <c r="LJX1194" s="22"/>
      <c r="LJY1194" s="22"/>
      <c r="LJZ1194" s="22"/>
      <c r="LKA1194" s="22"/>
      <c r="LKB1194" s="22"/>
      <c r="LKC1194" s="22"/>
      <c r="LKD1194" s="22"/>
      <c r="LKE1194" s="22"/>
      <c r="LKF1194" s="22"/>
      <c r="LKG1194" s="22"/>
      <c r="LKH1194" s="22"/>
      <c r="LKI1194" s="22"/>
      <c r="LKJ1194" s="22"/>
      <c r="LKK1194" s="22"/>
      <c r="LKL1194" s="22"/>
      <c r="LKM1194" s="22"/>
      <c r="LKN1194" s="22"/>
      <c r="LKO1194" s="22"/>
      <c r="LKP1194" s="22"/>
      <c r="LKQ1194" s="22"/>
      <c r="LKR1194" s="22"/>
      <c r="LKS1194" s="22"/>
      <c r="LKT1194" s="22"/>
      <c r="LKU1194" s="22"/>
      <c r="LKV1194" s="22"/>
      <c r="LKW1194" s="22"/>
      <c r="LKX1194" s="22"/>
      <c r="LKY1194" s="22"/>
      <c r="LKZ1194" s="22"/>
      <c r="LLA1194" s="22"/>
      <c r="LLB1194" s="22"/>
      <c r="LLC1194" s="22"/>
      <c r="LLD1194" s="22"/>
      <c r="LLE1194" s="22"/>
      <c r="LLF1194" s="22"/>
      <c r="LLG1194" s="22"/>
      <c r="LLH1194" s="22"/>
      <c r="LLI1194" s="22"/>
      <c r="LLJ1194" s="22"/>
      <c r="LLK1194" s="22"/>
      <c r="LLL1194" s="22"/>
      <c r="LLM1194" s="22"/>
      <c r="LLN1194" s="22"/>
      <c r="LLO1194" s="22"/>
      <c r="LLP1194" s="22"/>
      <c r="LLQ1194" s="22"/>
      <c r="LLR1194" s="22"/>
      <c r="LLS1194" s="22"/>
      <c r="LLT1194" s="22"/>
      <c r="LLU1194" s="22"/>
      <c r="LLV1194" s="22"/>
      <c r="LLW1194" s="22"/>
      <c r="LLX1194" s="22"/>
      <c r="LLY1194" s="22"/>
      <c r="LLZ1194" s="22"/>
      <c r="LMA1194" s="22"/>
      <c r="LMB1194" s="22"/>
      <c r="LMC1194" s="22"/>
      <c r="LMD1194" s="22"/>
      <c r="LME1194" s="22"/>
      <c r="LMF1194" s="22"/>
      <c r="LMG1194" s="22"/>
      <c r="LMH1194" s="22"/>
      <c r="LMI1194" s="22"/>
      <c r="LMJ1194" s="22"/>
      <c r="LMK1194" s="22"/>
      <c r="LML1194" s="22"/>
      <c r="LMM1194" s="22"/>
      <c r="LMN1194" s="22"/>
      <c r="LMO1194" s="22"/>
      <c r="LMP1194" s="22"/>
      <c r="LMQ1194" s="22"/>
      <c r="LMR1194" s="22"/>
      <c r="LMS1194" s="22"/>
      <c r="LMT1194" s="22"/>
      <c r="LMU1194" s="22"/>
      <c r="LMV1194" s="22"/>
      <c r="LMW1194" s="22"/>
      <c r="LMX1194" s="22"/>
      <c r="LMY1194" s="22"/>
      <c r="LMZ1194" s="22"/>
      <c r="LNA1194" s="22"/>
      <c r="LNB1194" s="22"/>
      <c r="LNC1194" s="22"/>
      <c r="LND1194" s="22"/>
      <c r="LNE1194" s="22"/>
      <c r="LNF1194" s="22"/>
      <c r="LNG1194" s="22"/>
      <c r="LNH1194" s="22"/>
      <c r="LNI1194" s="22"/>
      <c r="LNJ1194" s="22"/>
      <c r="LNK1194" s="22"/>
      <c r="LNL1194" s="22"/>
      <c r="LNM1194" s="22"/>
      <c r="LNN1194" s="22"/>
      <c r="LNO1194" s="22"/>
      <c r="LNP1194" s="22"/>
      <c r="LNQ1194" s="22"/>
      <c r="LNR1194" s="22"/>
      <c r="LNS1194" s="22"/>
      <c r="LNT1194" s="22"/>
      <c r="LNU1194" s="22"/>
      <c r="LNV1194" s="22"/>
      <c r="LNW1194" s="22"/>
      <c r="LNX1194" s="22"/>
      <c r="LNY1194" s="22"/>
      <c r="LNZ1194" s="22"/>
      <c r="LOA1194" s="22"/>
      <c r="LOB1194" s="22"/>
      <c r="LOC1194" s="22"/>
      <c r="LOD1194" s="22"/>
      <c r="LOE1194" s="22"/>
      <c r="LOF1194" s="22"/>
      <c r="LOG1194" s="22"/>
      <c r="LOH1194" s="22"/>
      <c r="LOI1194" s="22"/>
      <c r="LOJ1194" s="22"/>
      <c r="LOK1194" s="22"/>
      <c r="LOL1194" s="22"/>
      <c r="LOM1194" s="22"/>
      <c r="LON1194" s="22"/>
      <c r="LOO1194" s="22"/>
      <c r="LOP1194" s="22"/>
      <c r="LOQ1194" s="22"/>
      <c r="LOR1194" s="22"/>
      <c r="LOS1194" s="22"/>
      <c r="LOT1194" s="22"/>
      <c r="LOU1194" s="22"/>
      <c r="LOV1194" s="22"/>
      <c r="LOW1194" s="22"/>
      <c r="LOX1194" s="22"/>
      <c r="LOY1194" s="22"/>
      <c r="LOZ1194" s="22"/>
      <c r="LPA1194" s="22"/>
      <c r="LPB1194" s="22"/>
      <c r="LPC1194" s="22"/>
      <c r="LPD1194" s="22"/>
      <c r="LPE1194" s="22"/>
      <c r="LPF1194" s="22"/>
      <c r="LPG1194" s="22"/>
      <c r="LPH1194" s="22"/>
      <c r="LPI1194" s="22"/>
      <c r="LPJ1194" s="22"/>
      <c r="LPK1194" s="22"/>
      <c r="LPL1194" s="22"/>
      <c r="LPM1194" s="22"/>
      <c r="LPN1194" s="22"/>
      <c r="LPO1194" s="22"/>
      <c r="LPP1194" s="22"/>
      <c r="LPQ1194" s="22"/>
      <c r="LPR1194" s="22"/>
      <c r="LPS1194" s="22"/>
      <c r="LPT1194" s="22"/>
      <c r="LPU1194" s="22"/>
      <c r="LPV1194" s="22"/>
      <c r="LPW1194" s="22"/>
      <c r="LPX1194" s="22"/>
      <c r="LPY1194" s="22"/>
      <c r="LPZ1194" s="22"/>
      <c r="LQA1194" s="22"/>
      <c r="LQB1194" s="22"/>
      <c r="LQC1194" s="22"/>
      <c r="LQD1194" s="22"/>
      <c r="LQE1194" s="22"/>
      <c r="LQF1194" s="22"/>
      <c r="LQG1194" s="22"/>
      <c r="LQH1194" s="22"/>
      <c r="LQI1194" s="22"/>
      <c r="LQJ1194" s="22"/>
      <c r="LQK1194" s="22"/>
      <c r="LQL1194" s="22"/>
      <c r="LQM1194" s="22"/>
      <c r="LQN1194" s="22"/>
      <c r="LQO1194" s="22"/>
      <c r="LQP1194" s="22"/>
      <c r="LQQ1194" s="22"/>
      <c r="LQR1194" s="22"/>
      <c r="LQS1194" s="22"/>
      <c r="LQT1194" s="22"/>
      <c r="LQU1194" s="22"/>
      <c r="LQV1194" s="22"/>
      <c r="LQW1194" s="22"/>
      <c r="LQX1194" s="22"/>
      <c r="LQY1194" s="22"/>
      <c r="LQZ1194" s="22"/>
      <c r="LRA1194" s="22"/>
      <c r="LRB1194" s="22"/>
      <c r="LRC1194" s="22"/>
      <c r="LRD1194" s="22"/>
      <c r="LRE1194" s="22"/>
      <c r="LRF1194" s="22"/>
      <c r="LRG1194" s="22"/>
      <c r="LRH1194" s="22"/>
      <c r="LRI1194" s="22"/>
      <c r="LRJ1194" s="22"/>
      <c r="LRK1194" s="22"/>
      <c r="LRL1194" s="22"/>
      <c r="LRM1194" s="22"/>
      <c r="LRN1194" s="22"/>
      <c r="LRO1194" s="22"/>
      <c r="LRP1194" s="22"/>
      <c r="LRQ1194" s="22"/>
      <c r="LRR1194" s="22"/>
      <c r="LRS1194" s="22"/>
      <c r="LRT1194" s="22"/>
      <c r="LRU1194" s="22"/>
      <c r="LRV1194" s="22"/>
      <c r="LRW1194" s="22"/>
      <c r="LRX1194" s="22"/>
      <c r="LRY1194" s="22"/>
      <c r="LRZ1194" s="22"/>
      <c r="LSA1194" s="22"/>
      <c r="LSB1194" s="22"/>
      <c r="LSC1194" s="22"/>
      <c r="LSD1194" s="22"/>
      <c r="LSE1194" s="22"/>
      <c r="LSF1194" s="22"/>
      <c r="LSG1194" s="22"/>
      <c r="LSH1194" s="22"/>
      <c r="LSI1194" s="22"/>
      <c r="LSJ1194" s="22"/>
      <c r="LSK1194" s="22"/>
      <c r="LSL1194" s="22"/>
      <c r="LSM1194" s="22"/>
      <c r="LSN1194" s="22"/>
      <c r="LSO1194" s="22"/>
      <c r="LSP1194" s="22"/>
      <c r="LSQ1194" s="22"/>
      <c r="LSR1194" s="22"/>
      <c r="LSS1194" s="22"/>
      <c r="LST1194" s="22"/>
      <c r="LSU1194" s="22"/>
      <c r="LSV1194" s="22"/>
      <c r="LSW1194" s="22"/>
      <c r="LSX1194" s="22"/>
      <c r="LSY1194" s="22"/>
      <c r="LSZ1194" s="22"/>
      <c r="LTA1194" s="22"/>
      <c r="LTB1194" s="22"/>
      <c r="LTC1194" s="22"/>
      <c r="LTD1194" s="22"/>
      <c r="LTE1194" s="22"/>
      <c r="LTF1194" s="22"/>
      <c r="LTG1194" s="22"/>
      <c r="LTH1194" s="22"/>
      <c r="LTI1194" s="22"/>
      <c r="LTJ1194" s="22"/>
      <c r="LTK1194" s="22"/>
      <c r="LTL1194" s="22"/>
      <c r="LTM1194" s="22"/>
      <c r="LTN1194" s="22"/>
      <c r="LTO1194" s="22"/>
      <c r="LTP1194" s="22"/>
      <c r="LTQ1194" s="22"/>
      <c r="LTR1194" s="22"/>
      <c r="LTS1194" s="22"/>
      <c r="LTT1194" s="22"/>
      <c r="LTU1194" s="22"/>
      <c r="LTV1194" s="22"/>
      <c r="LTW1194" s="22"/>
      <c r="LTX1194" s="22"/>
      <c r="LTY1194" s="22"/>
      <c r="LTZ1194" s="22"/>
      <c r="LUA1194" s="22"/>
      <c r="LUB1194" s="22"/>
      <c r="LUC1194" s="22"/>
      <c r="LUD1194" s="22"/>
      <c r="LUE1194" s="22"/>
      <c r="LUF1194" s="22"/>
      <c r="LUG1194" s="22"/>
      <c r="LUH1194" s="22"/>
      <c r="LUI1194" s="22"/>
      <c r="LUJ1194" s="22"/>
      <c r="LUK1194" s="22"/>
      <c r="LUL1194" s="22"/>
      <c r="LUM1194" s="22"/>
      <c r="LUN1194" s="22"/>
      <c r="LUO1194" s="22"/>
      <c r="LUP1194" s="22"/>
      <c r="LUQ1194" s="22"/>
      <c r="LUR1194" s="22"/>
      <c r="LUS1194" s="22"/>
      <c r="LUT1194" s="22"/>
      <c r="LUU1194" s="22"/>
      <c r="LUV1194" s="22"/>
      <c r="LUW1194" s="22"/>
      <c r="LUX1194" s="22"/>
      <c r="LUY1194" s="22"/>
      <c r="LUZ1194" s="22"/>
      <c r="LVA1194" s="22"/>
      <c r="LVB1194" s="22"/>
      <c r="LVC1194" s="22"/>
      <c r="LVD1194" s="22"/>
      <c r="LVE1194" s="22"/>
      <c r="LVF1194" s="22"/>
      <c r="LVG1194" s="22"/>
      <c r="LVH1194" s="22"/>
      <c r="LVI1194" s="22"/>
      <c r="LVJ1194" s="22"/>
      <c r="LVK1194" s="22"/>
      <c r="LVL1194" s="22"/>
      <c r="LVM1194" s="22"/>
      <c r="LVN1194" s="22"/>
      <c r="LVO1194" s="22"/>
      <c r="LVP1194" s="22"/>
      <c r="LVQ1194" s="22"/>
      <c r="LVR1194" s="22"/>
      <c r="LVS1194" s="22"/>
      <c r="LVT1194" s="22"/>
      <c r="LVU1194" s="22"/>
      <c r="LVV1194" s="22"/>
      <c r="LVW1194" s="22"/>
      <c r="LVX1194" s="22"/>
      <c r="LVY1194" s="22"/>
      <c r="LVZ1194" s="22"/>
      <c r="LWA1194" s="22"/>
      <c r="LWB1194" s="22"/>
      <c r="LWC1194" s="22"/>
      <c r="LWD1194" s="22"/>
      <c r="LWE1194" s="22"/>
      <c r="LWF1194" s="22"/>
      <c r="LWG1194" s="22"/>
      <c r="LWH1194" s="22"/>
      <c r="LWI1194" s="22"/>
      <c r="LWJ1194" s="22"/>
      <c r="LWK1194" s="22"/>
      <c r="LWL1194" s="22"/>
      <c r="LWM1194" s="22"/>
      <c r="LWN1194" s="22"/>
      <c r="LWO1194" s="22"/>
      <c r="LWP1194" s="22"/>
      <c r="LWQ1194" s="22"/>
      <c r="LWR1194" s="22"/>
      <c r="LWS1194" s="22"/>
      <c r="LWT1194" s="22"/>
      <c r="LWU1194" s="22"/>
      <c r="LWV1194" s="22"/>
      <c r="LWW1194" s="22"/>
      <c r="LWX1194" s="22"/>
      <c r="LWY1194" s="22"/>
      <c r="LWZ1194" s="22"/>
      <c r="LXA1194" s="22"/>
      <c r="LXB1194" s="22"/>
      <c r="LXC1194" s="22"/>
      <c r="LXD1194" s="22"/>
      <c r="LXE1194" s="22"/>
      <c r="LXF1194" s="22"/>
      <c r="LXG1194" s="22"/>
      <c r="LXH1194" s="22"/>
      <c r="LXI1194" s="22"/>
      <c r="LXJ1194" s="22"/>
      <c r="LXK1194" s="22"/>
      <c r="LXL1194" s="22"/>
      <c r="LXM1194" s="22"/>
      <c r="LXN1194" s="22"/>
      <c r="LXO1194" s="22"/>
      <c r="LXP1194" s="22"/>
      <c r="LXQ1194" s="22"/>
      <c r="LXR1194" s="22"/>
      <c r="LXS1194" s="22"/>
      <c r="LXT1194" s="22"/>
      <c r="LXU1194" s="22"/>
      <c r="LXV1194" s="22"/>
      <c r="LXW1194" s="22"/>
      <c r="LXX1194" s="22"/>
      <c r="LXY1194" s="22"/>
      <c r="LXZ1194" s="22"/>
      <c r="LYA1194" s="22"/>
      <c r="LYB1194" s="22"/>
      <c r="LYC1194" s="22"/>
      <c r="LYD1194" s="22"/>
      <c r="LYE1194" s="22"/>
      <c r="LYF1194" s="22"/>
      <c r="LYG1194" s="22"/>
      <c r="LYH1194" s="22"/>
      <c r="LYI1194" s="22"/>
      <c r="LYJ1194" s="22"/>
      <c r="LYK1194" s="22"/>
      <c r="LYL1194" s="22"/>
      <c r="LYM1194" s="22"/>
      <c r="LYN1194" s="22"/>
      <c r="LYO1194" s="22"/>
      <c r="LYP1194" s="22"/>
      <c r="LYQ1194" s="22"/>
      <c r="LYR1194" s="22"/>
      <c r="LYS1194" s="22"/>
      <c r="LYT1194" s="22"/>
      <c r="LYU1194" s="22"/>
      <c r="LYV1194" s="22"/>
      <c r="LYW1194" s="22"/>
      <c r="LYX1194" s="22"/>
      <c r="LYY1194" s="22"/>
      <c r="LYZ1194" s="22"/>
      <c r="LZA1194" s="22"/>
      <c r="LZB1194" s="22"/>
      <c r="LZC1194" s="22"/>
      <c r="LZD1194" s="22"/>
      <c r="LZE1194" s="22"/>
      <c r="LZF1194" s="22"/>
      <c r="LZG1194" s="22"/>
      <c r="LZH1194" s="22"/>
      <c r="LZI1194" s="22"/>
      <c r="LZJ1194" s="22"/>
      <c r="LZK1194" s="22"/>
      <c r="LZL1194" s="22"/>
      <c r="LZM1194" s="22"/>
      <c r="LZN1194" s="22"/>
      <c r="LZO1194" s="22"/>
      <c r="LZP1194" s="22"/>
      <c r="LZQ1194" s="22"/>
      <c r="LZR1194" s="22"/>
      <c r="LZS1194" s="22"/>
      <c r="LZT1194" s="22"/>
      <c r="LZU1194" s="22"/>
      <c r="LZV1194" s="22"/>
      <c r="LZW1194" s="22"/>
      <c r="LZX1194" s="22"/>
      <c r="LZY1194" s="22"/>
      <c r="LZZ1194" s="22"/>
      <c r="MAA1194" s="22"/>
      <c r="MAB1194" s="22"/>
      <c r="MAC1194" s="22"/>
      <c r="MAD1194" s="22"/>
      <c r="MAE1194" s="22"/>
      <c r="MAF1194" s="22"/>
      <c r="MAG1194" s="22"/>
      <c r="MAH1194" s="22"/>
      <c r="MAI1194" s="22"/>
      <c r="MAJ1194" s="22"/>
      <c r="MAK1194" s="22"/>
      <c r="MAL1194" s="22"/>
      <c r="MAM1194" s="22"/>
      <c r="MAN1194" s="22"/>
      <c r="MAO1194" s="22"/>
      <c r="MAP1194" s="22"/>
      <c r="MAQ1194" s="22"/>
      <c r="MAR1194" s="22"/>
      <c r="MAS1194" s="22"/>
      <c r="MAT1194" s="22"/>
      <c r="MAU1194" s="22"/>
      <c r="MAV1194" s="22"/>
      <c r="MAW1194" s="22"/>
      <c r="MAX1194" s="22"/>
      <c r="MAY1194" s="22"/>
      <c r="MAZ1194" s="22"/>
      <c r="MBA1194" s="22"/>
      <c r="MBB1194" s="22"/>
      <c r="MBC1194" s="22"/>
      <c r="MBD1194" s="22"/>
      <c r="MBE1194" s="22"/>
      <c r="MBF1194" s="22"/>
      <c r="MBG1194" s="22"/>
      <c r="MBH1194" s="22"/>
      <c r="MBI1194" s="22"/>
      <c r="MBJ1194" s="22"/>
      <c r="MBK1194" s="22"/>
      <c r="MBL1194" s="22"/>
      <c r="MBM1194" s="22"/>
      <c r="MBN1194" s="22"/>
      <c r="MBO1194" s="22"/>
      <c r="MBP1194" s="22"/>
      <c r="MBQ1194" s="22"/>
      <c r="MBR1194" s="22"/>
      <c r="MBS1194" s="22"/>
      <c r="MBT1194" s="22"/>
      <c r="MBU1194" s="22"/>
      <c r="MBV1194" s="22"/>
      <c r="MBW1194" s="22"/>
      <c r="MBX1194" s="22"/>
      <c r="MBY1194" s="22"/>
      <c r="MBZ1194" s="22"/>
      <c r="MCA1194" s="22"/>
      <c r="MCB1194" s="22"/>
      <c r="MCC1194" s="22"/>
      <c r="MCD1194" s="22"/>
      <c r="MCE1194" s="22"/>
      <c r="MCF1194" s="22"/>
      <c r="MCG1194" s="22"/>
      <c r="MCH1194" s="22"/>
      <c r="MCI1194" s="22"/>
      <c r="MCJ1194" s="22"/>
      <c r="MCK1194" s="22"/>
      <c r="MCL1194" s="22"/>
      <c r="MCM1194" s="22"/>
      <c r="MCN1194" s="22"/>
      <c r="MCO1194" s="22"/>
      <c r="MCP1194" s="22"/>
      <c r="MCQ1194" s="22"/>
      <c r="MCR1194" s="22"/>
      <c r="MCS1194" s="22"/>
      <c r="MCT1194" s="22"/>
      <c r="MCU1194" s="22"/>
      <c r="MCV1194" s="22"/>
      <c r="MCW1194" s="22"/>
      <c r="MCX1194" s="22"/>
      <c r="MCY1194" s="22"/>
      <c r="MCZ1194" s="22"/>
      <c r="MDA1194" s="22"/>
      <c r="MDB1194" s="22"/>
      <c r="MDC1194" s="22"/>
      <c r="MDD1194" s="22"/>
      <c r="MDE1194" s="22"/>
      <c r="MDF1194" s="22"/>
      <c r="MDG1194" s="22"/>
      <c r="MDH1194" s="22"/>
      <c r="MDI1194" s="22"/>
      <c r="MDJ1194" s="22"/>
      <c r="MDK1194" s="22"/>
      <c r="MDL1194" s="22"/>
      <c r="MDM1194" s="22"/>
      <c r="MDN1194" s="22"/>
      <c r="MDO1194" s="22"/>
      <c r="MDP1194" s="22"/>
      <c r="MDQ1194" s="22"/>
      <c r="MDR1194" s="22"/>
      <c r="MDS1194" s="22"/>
      <c r="MDT1194" s="22"/>
      <c r="MDU1194" s="22"/>
      <c r="MDV1194" s="22"/>
      <c r="MDW1194" s="22"/>
      <c r="MDX1194" s="22"/>
      <c r="MDY1194" s="22"/>
      <c r="MDZ1194" s="22"/>
      <c r="MEA1194" s="22"/>
      <c r="MEB1194" s="22"/>
      <c r="MEC1194" s="22"/>
      <c r="MED1194" s="22"/>
      <c r="MEE1194" s="22"/>
      <c r="MEF1194" s="22"/>
      <c r="MEG1194" s="22"/>
      <c r="MEH1194" s="22"/>
      <c r="MEI1194" s="22"/>
      <c r="MEJ1194" s="22"/>
      <c r="MEK1194" s="22"/>
      <c r="MEL1194" s="22"/>
      <c r="MEM1194" s="22"/>
      <c r="MEN1194" s="22"/>
      <c r="MEO1194" s="22"/>
      <c r="MEP1194" s="22"/>
      <c r="MEQ1194" s="22"/>
      <c r="MER1194" s="22"/>
      <c r="MES1194" s="22"/>
      <c r="MET1194" s="22"/>
      <c r="MEU1194" s="22"/>
      <c r="MEV1194" s="22"/>
      <c r="MEW1194" s="22"/>
      <c r="MEX1194" s="22"/>
      <c r="MEY1194" s="22"/>
      <c r="MEZ1194" s="22"/>
      <c r="MFA1194" s="22"/>
      <c r="MFB1194" s="22"/>
      <c r="MFC1194" s="22"/>
      <c r="MFD1194" s="22"/>
      <c r="MFE1194" s="22"/>
      <c r="MFF1194" s="22"/>
      <c r="MFG1194" s="22"/>
      <c r="MFH1194" s="22"/>
      <c r="MFI1194" s="22"/>
      <c r="MFJ1194" s="22"/>
      <c r="MFK1194" s="22"/>
      <c r="MFL1194" s="22"/>
      <c r="MFM1194" s="22"/>
      <c r="MFN1194" s="22"/>
      <c r="MFO1194" s="22"/>
      <c r="MFP1194" s="22"/>
      <c r="MFQ1194" s="22"/>
      <c r="MFR1194" s="22"/>
      <c r="MFS1194" s="22"/>
      <c r="MFT1194" s="22"/>
      <c r="MFU1194" s="22"/>
      <c r="MFV1194" s="22"/>
      <c r="MFW1194" s="22"/>
      <c r="MFX1194" s="22"/>
      <c r="MFY1194" s="22"/>
      <c r="MFZ1194" s="22"/>
      <c r="MGA1194" s="22"/>
      <c r="MGB1194" s="22"/>
      <c r="MGC1194" s="22"/>
      <c r="MGD1194" s="22"/>
      <c r="MGE1194" s="22"/>
      <c r="MGF1194" s="22"/>
      <c r="MGG1194" s="22"/>
      <c r="MGH1194" s="22"/>
      <c r="MGI1194" s="22"/>
      <c r="MGJ1194" s="22"/>
      <c r="MGK1194" s="22"/>
      <c r="MGL1194" s="22"/>
      <c r="MGM1194" s="22"/>
      <c r="MGN1194" s="22"/>
      <c r="MGO1194" s="22"/>
      <c r="MGP1194" s="22"/>
      <c r="MGQ1194" s="22"/>
      <c r="MGR1194" s="22"/>
      <c r="MGS1194" s="22"/>
      <c r="MGT1194" s="22"/>
      <c r="MGU1194" s="22"/>
      <c r="MGV1194" s="22"/>
      <c r="MGW1194" s="22"/>
      <c r="MGX1194" s="22"/>
      <c r="MGY1194" s="22"/>
      <c r="MGZ1194" s="22"/>
      <c r="MHA1194" s="22"/>
      <c r="MHB1194" s="22"/>
      <c r="MHC1194" s="22"/>
      <c r="MHD1194" s="22"/>
      <c r="MHE1194" s="22"/>
      <c r="MHF1194" s="22"/>
      <c r="MHG1194" s="22"/>
      <c r="MHH1194" s="22"/>
      <c r="MHI1194" s="22"/>
      <c r="MHJ1194" s="22"/>
      <c r="MHK1194" s="22"/>
      <c r="MHL1194" s="22"/>
      <c r="MHM1194" s="22"/>
      <c r="MHN1194" s="22"/>
      <c r="MHO1194" s="22"/>
      <c r="MHP1194" s="22"/>
      <c r="MHQ1194" s="22"/>
      <c r="MHR1194" s="22"/>
      <c r="MHS1194" s="22"/>
      <c r="MHT1194" s="22"/>
      <c r="MHU1194" s="22"/>
      <c r="MHV1194" s="22"/>
      <c r="MHW1194" s="22"/>
      <c r="MHX1194" s="22"/>
      <c r="MHY1194" s="22"/>
      <c r="MHZ1194" s="22"/>
      <c r="MIA1194" s="22"/>
      <c r="MIB1194" s="22"/>
      <c r="MIC1194" s="22"/>
      <c r="MID1194" s="22"/>
      <c r="MIE1194" s="22"/>
      <c r="MIF1194" s="22"/>
      <c r="MIG1194" s="22"/>
      <c r="MIH1194" s="22"/>
      <c r="MII1194" s="22"/>
      <c r="MIJ1194" s="22"/>
      <c r="MIK1194" s="22"/>
      <c r="MIL1194" s="22"/>
      <c r="MIM1194" s="22"/>
      <c r="MIN1194" s="22"/>
      <c r="MIO1194" s="22"/>
      <c r="MIP1194" s="22"/>
      <c r="MIQ1194" s="22"/>
      <c r="MIR1194" s="22"/>
      <c r="MIS1194" s="22"/>
      <c r="MIT1194" s="22"/>
      <c r="MIU1194" s="22"/>
      <c r="MIV1194" s="22"/>
      <c r="MIW1194" s="22"/>
      <c r="MIX1194" s="22"/>
      <c r="MIY1194" s="22"/>
      <c r="MIZ1194" s="22"/>
      <c r="MJA1194" s="22"/>
      <c r="MJB1194" s="22"/>
      <c r="MJC1194" s="22"/>
      <c r="MJD1194" s="22"/>
      <c r="MJE1194" s="22"/>
      <c r="MJF1194" s="22"/>
      <c r="MJG1194" s="22"/>
      <c r="MJH1194" s="22"/>
      <c r="MJI1194" s="22"/>
      <c r="MJJ1194" s="22"/>
      <c r="MJK1194" s="22"/>
      <c r="MJL1194" s="22"/>
      <c r="MJM1194" s="22"/>
      <c r="MJN1194" s="22"/>
      <c r="MJO1194" s="22"/>
      <c r="MJP1194" s="22"/>
      <c r="MJQ1194" s="22"/>
      <c r="MJR1194" s="22"/>
      <c r="MJS1194" s="22"/>
      <c r="MJT1194" s="22"/>
      <c r="MJU1194" s="22"/>
      <c r="MJV1194" s="22"/>
      <c r="MJW1194" s="22"/>
      <c r="MJX1194" s="22"/>
      <c r="MJY1194" s="22"/>
      <c r="MJZ1194" s="22"/>
      <c r="MKA1194" s="22"/>
      <c r="MKB1194" s="22"/>
      <c r="MKC1194" s="22"/>
      <c r="MKD1194" s="22"/>
      <c r="MKE1194" s="22"/>
      <c r="MKF1194" s="22"/>
      <c r="MKG1194" s="22"/>
      <c r="MKH1194" s="22"/>
      <c r="MKI1194" s="22"/>
      <c r="MKJ1194" s="22"/>
      <c r="MKK1194" s="22"/>
      <c r="MKL1194" s="22"/>
      <c r="MKM1194" s="22"/>
      <c r="MKN1194" s="22"/>
      <c r="MKO1194" s="22"/>
      <c r="MKP1194" s="22"/>
      <c r="MKQ1194" s="22"/>
      <c r="MKR1194" s="22"/>
      <c r="MKS1194" s="22"/>
      <c r="MKT1194" s="22"/>
      <c r="MKU1194" s="22"/>
      <c r="MKV1194" s="22"/>
      <c r="MKW1194" s="22"/>
      <c r="MKX1194" s="22"/>
      <c r="MKY1194" s="22"/>
      <c r="MKZ1194" s="22"/>
      <c r="MLA1194" s="22"/>
      <c r="MLB1194" s="22"/>
      <c r="MLC1194" s="22"/>
      <c r="MLD1194" s="22"/>
      <c r="MLE1194" s="22"/>
      <c r="MLF1194" s="22"/>
      <c r="MLG1194" s="22"/>
      <c r="MLH1194" s="22"/>
      <c r="MLI1194" s="22"/>
      <c r="MLJ1194" s="22"/>
      <c r="MLK1194" s="22"/>
      <c r="MLL1194" s="22"/>
      <c r="MLM1194" s="22"/>
      <c r="MLN1194" s="22"/>
      <c r="MLO1194" s="22"/>
      <c r="MLP1194" s="22"/>
      <c r="MLQ1194" s="22"/>
      <c r="MLR1194" s="22"/>
      <c r="MLS1194" s="22"/>
      <c r="MLT1194" s="22"/>
      <c r="MLU1194" s="22"/>
      <c r="MLV1194" s="22"/>
      <c r="MLW1194" s="22"/>
      <c r="MLX1194" s="22"/>
      <c r="MLY1194" s="22"/>
      <c r="MLZ1194" s="22"/>
      <c r="MMA1194" s="22"/>
      <c r="MMB1194" s="22"/>
      <c r="MMC1194" s="22"/>
      <c r="MMD1194" s="22"/>
      <c r="MME1194" s="22"/>
      <c r="MMF1194" s="22"/>
      <c r="MMG1194" s="22"/>
      <c r="MMH1194" s="22"/>
      <c r="MMI1194" s="22"/>
      <c r="MMJ1194" s="22"/>
      <c r="MMK1194" s="22"/>
      <c r="MML1194" s="22"/>
      <c r="MMM1194" s="22"/>
      <c r="MMN1194" s="22"/>
      <c r="MMO1194" s="22"/>
      <c r="MMP1194" s="22"/>
      <c r="MMQ1194" s="22"/>
      <c r="MMR1194" s="22"/>
      <c r="MMS1194" s="22"/>
      <c r="MMT1194" s="22"/>
      <c r="MMU1194" s="22"/>
      <c r="MMV1194" s="22"/>
      <c r="MMW1194" s="22"/>
      <c r="MMX1194" s="22"/>
      <c r="MMY1194" s="22"/>
      <c r="MMZ1194" s="22"/>
      <c r="MNA1194" s="22"/>
      <c r="MNB1194" s="22"/>
      <c r="MNC1194" s="22"/>
      <c r="MND1194" s="22"/>
      <c r="MNE1194" s="22"/>
      <c r="MNF1194" s="22"/>
      <c r="MNG1194" s="22"/>
      <c r="MNH1194" s="22"/>
      <c r="MNI1194" s="22"/>
      <c r="MNJ1194" s="22"/>
      <c r="MNK1194" s="22"/>
      <c r="MNL1194" s="22"/>
      <c r="MNM1194" s="22"/>
      <c r="MNN1194" s="22"/>
      <c r="MNO1194" s="22"/>
      <c r="MNP1194" s="22"/>
      <c r="MNQ1194" s="22"/>
      <c r="MNR1194" s="22"/>
      <c r="MNS1194" s="22"/>
      <c r="MNT1194" s="22"/>
      <c r="MNU1194" s="22"/>
      <c r="MNV1194" s="22"/>
      <c r="MNW1194" s="22"/>
      <c r="MNX1194" s="22"/>
      <c r="MNY1194" s="22"/>
      <c r="MNZ1194" s="22"/>
      <c r="MOA1194" s="22"/>
      <c r="MOB1194" s="22"/>
      <c r="MOC1194" s="22"/>
      <c r="MOD1194" s="22"/>
      <c r="MOE1194" s="22"/>
      <c r="MOF1194" s="22"/>
      <c r="MOG1194" s="22"/>
      <c r="MOH1194" s="22"/>
      <c r="MOI1194" s="22"/>
      <c r="MOJ1194" s="22"/>
      <c r="MOK1194" s="22"/>
      <c r="MOL1194" s="22"/>
      <c r="MOM1194" s="22"/>
      <c r="MON1194" s="22"/>
      <c r="MOO1194" s="22"/>
      <c r="MOP1194" s="22"/>
      <c r="MOQ1194" s="22"/>
      <c r="MOR1194" s="22"/>
      <c r="MOS1194" s="22"/>
      <c r="MOT1194" s="22"/>
      <c r="MOU1194" s="22"/>
      <c r="MOV1194" s="22"/>
      <c r="MOW1194" s="22"/>
      <c r="MOX1194" s="22"/>
      <c r="MOY1194" s="22"/>
      <c r="MOZ1194" s="22"/>
      <c r="MPA1194" s="22"/>
      <c r="MPB1194" s="22"/>
      <c r="MPC1194" s="22"/>
      <c r="MPD1194" s="22"/>
      <c r="MPE1194" s="22"/>
      <c r="MPF1194" s="22"/>
      <c r="MPG1194" s="22"/>
      <c r="MPH1194" s="22"/>
      <c r="MPI1194" s="22"/>
      <c r="MPJ1194" s="22"/>
      <c r="MPK1194" s="22"/>
      <c r="MPL1194" s="22"/>
      <c r="MPM1194" s="22"/>
      <c r="MPN1194" s="22"/>
      <c r="MPO1194" s="22"/>
      <c r="MPP1194" s="22"/>
      <c r="MPQ1194" s="22"/>
      <c r="MPR1194" s="22"/>
      <c r="MPS1194" s="22"/>
      <c r="MPT1194" s="22"/>
      <c r="MPU1194" s="22"/>
      <c r="MPV1194" s="22"/>
      <c r="MPW1194" s="22"/>
      <c r="MPX1194" s="22"/>
      <c r="MPY1194" s="22"/>
      <c r="MPZ1194" s="22"/>
      <c r="MQA1194" s="22"/>
      <c r="MQB1194" s="22"/>
      <c r="MQC1194" s="22"/>
      <c r="MQD1194" s="22"/>
      <c r="MQE1194" s="22"/>
      <c r="MQF1194" s="22"/>
      <c r="MQG1194" s="22"/>
      <c r="MQH1194" s="22"/>
      <c r="MQI1194" s="22"/>
      <c r="MQJ1194" s="22"/>
      <c r="MQK1194" s="22"/>
      <c r="MQL1194" s="22"/>
      <c r="MQM1194" s="22"/>
      <c r="MQN1194" s="22"/>
      <c r="MQO1194" s="22"/>
      <c r="MQP1194" s="22"/>
      <c r="MQQ1194" s="22"/>
      <c r="MQR1194" s="22"/>
      <c r="MQS1194" s="22"/>
      <c r="MQT1194" s="22"/>
      <c r="MQU1194" s="22"/>
      <c r="MQV1194" s="22"/>
      <c r="MQW1194" s="22"/>
      <c r="MQX1194" s="22"/>
      <c r="MQY1194" s="22"/>
      <c r="MQZ1194" s="22"/>
      <c r="MRA1194" s="22"/>
      <c r="MRB1194" s="22"/>
      <c r="MRC1194" s="22"/>
      <c r="MRD1194" s="22"/>
      <c r="MRE1194" s="22"/>
      <c r="MRF1194" s="22"/>
      <c r="MRG1194" s="22"/>
      <c r="MRH1194" s="22"/>
      <c r="MRI1194" s="22"/>
      <c r="MRJ1194" s="22"/>
      <c r="MRK1194" s="22"/>
      <c r="MRL1194" s="22"/>
      <c r="MRM1194" s="22"/>
      <c r="MRN1194" s="22"/>
      <c r="MRO1194" s="22"/>
      <c r="MRP1194" s="22"/>
      <c r="MRQ1194" s="22"/>
      <c r="MRR1194" s="22"/>
      <c r="MRS1194" s="22"/>
      <c r="MRT1194" s="22"/>
      <c r="MRU1194" s="22"/>
      <c r="MRV1194" s="22"/>
      <c r="MRW1194" s="22"/>
      <c r="MRX1194" s="22"/>
      <c r="MRY1194" s="22"/>
      <c r="MRZ1194" s="22"/>
      <c r="MSA1194" s="22"/>
      <c r="MSB1194" s="22"/>
      <c r="MSC1194" s="22"/>
      <c r="MSD1194" s="22"/>
      <c r="MSE1194" s="22"/>
      <c r="MSF1194" s="22"/>
      <c r="MSG1194" s="22"/>
      <c r="MSH1194" s="22"/>
      <c r="MSI1194" s="22"/>
      <c r="MSJ1194" s="22"/>
      <c r="MSK1194" s="22"/>
      <c r="MSL1194" s="22"/>
      <c r="MSM1194" s="22"/>
      <c r="MSN1194" s="22"/>
      <c r="MSO1194" s="22"/>
      <c r="MSP1194" s="22"/>
      <c r="MSQ1194" s="22"/>
      <c r="MSR1194" s="22"/>
      <c r="MSS1194" s="22"/>
      <c r="MST1194" s="22"/>
      <c r="MSU1194" s="22"/>
      <c r="MSV1194" s="22"/>
      <c r="MSW1194" s="22"/>
      <c r="MSX1194" s="22"/>
      <c r="MSY1194" s="22"/>
      <c r="MSZ1194" s="22"/>
      <c r="MTA1194" s="22"/>
      <c r="MTB1194" s="22"/>
      <c r="MTC1194" s="22"/>
      <c r="MTD1194" s="22"/>
      <c r="MTE1194" s="22"/>
      <c r="MTF1194" s="22"/>
      <c r="MTG1194" s="22"/>
      <c r="MTH1194" s="22"/>
      <c r="MTI1194" s="22"/>
      <c r="MTJ1194" s="22"/>
      <c r="MTK1194" s="22"/>
      <c r="MTL1194" s="22"/>
      <c r="MTM1194" s="22"/>
      <c r="MTN1194" s="22"/>
      <c r="MTO1194" s="22"/>
      <c r="MTP1194" s="22"/>
      <c r="MTQ1194" s="22"/>
      <c r="MTR1194" s="22"/>
      <c r="MTS1194" s="22"/>
      <c r="MTT1194" s="22"/>
      <c r="MTU1194" s="22"/>
      <c r="MTV1194" s="22"/>
      <c r="MTW1194" s="22"/>
      <c r="MTX1194" s="22"/>
      <c r="MTY1194" s="22"/>
      <c r="MTZ1194" s="22"/>
      <c r="MUA1194" s="22"/>
      <c r="MUB1194" s="22"/>
      <c r="MUC1194" s="22"/>
      <c r="MUD1194" s="22"/>
      <c r="MUE1194" s="22"/>
      <c r="MUF1194" s="22"/>
      <c r="MUG1194" s="22"/>
      <c r="MUH1194" s="22"/>
      <c r="MUI1194" s="22"/>
      <c r="MUJ1194" s="22"/>
      <c r="MUK1194" s="22"/>
      <c r="MUL1194" s="22"/>
      <c r="MUM1194" s="22"/>
      <c r="MUN1194" s="22"/>
      <c r="MUO1194" s="22"/>
      <c r="MUP1194" s="22"/>
      <c r="MUQ1194" s="22"/>
      <c r="MUR1194" s="22"/>
      <c r="MUS1194" s="22"/>
      <c r="MUT1194" s="22"/>
      <c r="MUU1194" s="22"/>
      <c r="MUV1194" s="22"/>
      <c r="MUW1194" s="22"/>
      <c r="MUX1194" s="22"/>
      <c r="MUY1194" s="22"/>
      <c r="MUZ1194" s="22"/>
      <c r="MVA1194" s="22"/>
      <c r="MVB1194" s="22"/>
      <c r="MVC1194" s="22"/>
      <c r="MVD1194" s="22"/>
      <c r="MVE1194" s="22"/>
      <c r="MVF1194" s="22"/>
      <c r="MVG1194" s="22"/>
      <c r="MVH1194" s="22"/>
      <c r="MVI1194" s="22"/>
      <c r="MVJ1194" s="22"/>
      <c r="MVK1194" s="22"/>
      <c r="MVL1194" s="22"/>
      <c r="MVM1194" s="22"/>
      <c r="MVN1194" s="22"/>
      <c r="MVO1194" s="22"/>
      <c r="MVP1194" s="22"/>
      <c r="MVQ1194" s="22"/>
      <c r="MVR1194" s="22"/>
      <c r="MVS1194" s="22"/>
      <c r="MVT1194" s="22"/>
      <c r="MVU1194" s="22"/>
      <c r="MVV1194" s="22"/>
      <c r="MVW1194" s="22"/>
      <c r="MVX1194" s="22"/>
      <c r="MVY1194" s="22"/>
      <c r="MVZ1194" s="22"/>
      <c r="MWA1194" s="22"/>
      <c r="MWB1194" s="22"/>
      <c r="MWC1194" s="22"/>
      <c r="MWD1194" s="22"/>
      <c r="MWE1194" s="22"/>
      <c r="MWF1194" s="22"/>
      <c r="MWG1194" s="22"/>
      <c r="MWH1194" s="22"/>
      <c r="MWI1194" s="22"/>
      <c r="MWJ1194" s="22"/>
      <c r="MWK1194" s="22"/>
      <c r="MWL1194" s="22"/>
      <c r="MWM1194" s="22"/>
      <c r="MWN1194" s="22"/>
      <c r="MWO1194" s="22"/>
      <c r="MWP1194" s="22"/>
      <c r="MWQ1194" s="22"/>
      <c r="MWR1194" s="22"/>
      <c r="MWS1194" s="22"/>
      <c r="MWT1194" s="22"/>
      <c r="MWU1194" s="22"/>
      <c r="MWV1194" s="22"/>
      <c r="MWW1194" s="22"/>
      <c r="MWX1194" s="22"/>
      <c r="MWY1194" s="22"/>
      <c r="MWZ1194" s="22"/>
      <c r="MXA1194" s="22"/>
      <c r="MXB1194" s="22"/>
      <c r="MXC1194" s="22"/>
      <c r="MXD1194" s="22"/>
      <c r="MXE1194" s="22"/>
      <c r="MXF1194" s="22"/>
      <c r="MXG1194" s="22"/>
      <c r="MXH1194" s="22"/>
      <c r="MXI1194" s="22"/>
      <c r="MXJ1194" s="22"/>
      <c r="MXK1194" s="22"/>
      <c r="MXL1194" s="22"/>
      <c r="MXM1194" s="22"/>
      <c r="MXN1194" s="22"/>
      <c r="MXO1194" s="22"/>
      <c r="MXP1194" s="22"/>
      <c r="MXQ1194" s="22"/>
      <c r="MXR1194" s="22"/>
      <c r="MXS1194" s="22"/>
      <c r="MXT1194" s="22"/>
      <c r="MXU1194" s="22"/>
      <c r="MXV1194" s="22"/>
      <c r="MXW1194" s="22"/>
      <c r="MXX1194" s="22"/>
      <c r="MXY1194" s="22"/>
      <c r="MXZ1194" s="22"/>
      <c r="MYA1194" s="22"/>
      <c r="MYB1194" s="22"/>
      <c r="MYC1194" s="22"/>
      <c r="MYD1194" s="22"/>
      <c r="MYE1194" s="22"/>
      <c r="MYF1194" s="22"/>
      <c r="MYG1194" s="22"/>
      <c r="MYH1194" s="22"/>
      <c r="MYI1194" s="22"/>
      <c r="MYJ1194" s="22"/>
      <c r="MYK1194" s="22"/>
      <c r="MYL1194" s="22"/>
      <c r="MYM1194" s="22"/>
      <c r="MYN1194" s="22"/>
      <c r="MYO1194" s="22"/>
      <c r="MYP1194" s="22"/>
      <c r="MYQ1194" s="22"/>
      <c r="MYR1194" s="22"/>
      <c r="MYS1194" s="22"/>
      <c r="MYT1194" s="22"/>
      <c r="MYU1194" s="22"/>
      <c r="MYV1194" s="22"/>
      <c r="MYW1194" s="22"/>
      <c r="MYX1194" s="22"/>
      <c r="MYY1194" s="22"/>
      <c r="MYZ1194" s="22"/>
      <c r="MZA1194" s="22"/>
      <c r="MZB1194" s="22"/>
      <c r="MZC1194" s="22"/>
      <c r="MZD1194" s="22"/>
      <c r="MZE1194" s="22"/>
      <c r="MZF1194" s="22"/>
      <c r="MZG1194" s="22"/>
      <c r="MZH1194" s="22"/>
      <c r="MZI1194" s="22"/>
      <c r="MZJ1194" s="22"/>
      <c r="MZK1194" s="22"/>
      <c r="MZL1194" s="22"/>
      <c r="MZM1194" s="22"/>
      <c r="MZN1194" s="22"/>
      <c r="MZO1194" s="22"/>
      <c r="MZP1194" s="22"/>
      <c r="MZQ1194" s="22"/>
      <c r="MZR1194" s="22"/>
      <c r="MZS1194" s="22"/>
      <c r="MZT1194" s="22"/>
      <c r="MZU1194" s="22"/>
      <c r="MZV1194" s="22"/>
      <c r="MZW1194" s="22"/>
      <c r="MZX1194" s="22"/>
      <c r="MZY1194" s="22"/>
      <c r="MZZ1194" s="22"/>
      <c r="NAA1194" s="22"/>
      <c r="NAB1194" s="22"/>
      <c r="NAC1194" s="22"/>
      <c r="NAD1194" s="22"/>
      <c r="NAE1194" s="22"/>
      <c r="NAF1194" s="22"/>
      <c r="NAG1194" s="22"/>
      <c r="NAH1194" s="22"/>
      <c r="NAI1194" s="22"/>
      <c r="NAJ1194" s="22"/>
      <c r="NAK1194" s="22"/>
      <c r="NAL1194" s="22"/>
      <c r="NAM1194" s="22"/>
      <c r="NAN1194" s="22"/>
      <c r="NAO1194" s="22"/>
      <c r="NAP1194" s="22"/>
      <c r="NAQ1194" s="22"/>
      <c r="NAR1194" s="22"/>
      <c r="NAS1194" s="22"/>
      <c r="NAT1194" s="22"/>
      <c r="NAU1194" s="22"/>
      <c r="NAV1194" s="22"/>
      <c r="NAW1194" s="22"/>
      <c r="NAX1194" s="22"/>
      <c r="NAY1194" s="22"/>
      <c r="NAZ1194" s="22"/>
      <c r="NBA1194" s="22"/>
      <c r="NBB1194" s="22"/>
      <c r="NBC1194" s="22"/>
      <c r="NBD1194" s="22"/>
      <c r="NBE1194" s="22"/>
      <c r="NBF1194" s="22"/>
      <c r="NBG1194" s="22"/>
      <c r="NBH1194" s="22"/>
      <c r="NBI1194" s="22"/>
      <c r="NBJ1194" s="22"/>
      <c r="NBK1194" s="22"/>
      <c r="NBL1194" s="22"/>
      <c r="NBM1194" s="22"/>
      <c r="NBN1194" s="22"/>
      <c r="NBO1194" s="22"/>
      <c r="NBP1194" s="22"/>
      <c r="NBQ1194" s="22"/>
      <c r="NBR1194" s="22"/>
      <c r="NBS1194" s="22"/>
      <c r="NBT1194" s="22"/>
      <c r="NBU1194" s="22"/>
      <c r="NBV1194" s="22"/>
      <c r="NBW1194" s="22"/>
      <c r="NBX1194" s="22"/>
      <c r="NBY1194" s="22"/>
      <c r="NBZ1194" s="22"/>
      <c r="NCA1194" s="22"/>
      <c r="NCB1194" s="22"/>
      <c r="NCC1194" s="22"/>
      <c r="NCD1194" s="22"/>
      <c r="NCE1194" s="22"/>
      <c r="NCF1194" s="22"/>
      <c r="NCG1194" s="22"/>
      <c r="NCH1194" s="22"/>
      <c r="NCI1194" s="22"/>
      <c r="NCJ1194" s="22"/>
      <c r="NCK1194" s="22"/>
      <c r="NCL1194" s="22"/>
      <c r="NCM1194" s="22"/>
      <c r="NCN1194" s="22"/>
      <c r="NCO1194" s="22"/>
      <c r="NCP1194" s="22"/>
      <c r="NCQ1194" s="22"/>
      <c r="NCR1194" s="22"/>
      <c r="NCS1194" s="22"/>
      <c r="NCT1194" s="22"/>
      <c r="NCU1194" s="22"/>
      <c r="NCV1194" s="22"/>
      <c r="NCW1194" s="22"/>
      <c r="NCX1194" s="22"/>
      <c r="NCY1194" s="22"/>
      <c r="NCZ1194" s="22"/>
      <c r="NDA1194" s="22"/>
      <c r="NDB1194" s="22"/>
      <c r="NDC1194" s="22"/>
      <c r="NDD1194" s="22"/>
      <c r="NDE1194" s="22"/>
      <c r="NDF1194" s="22"/>
      <c r="NDG1194" s="22"/>
      <c r="NDH1194" s="22"/>
      <c r="NDI1194" s="22"/>
      <c r="NDJ1194" s="22"/>
      <c r="NDK1194" s="22"/>
      <c r="NDL1194" s="22"/>
      <c r="NDM1194" s="22"/>
      <c r="NDN1194" s="22"/>
      <c r="NDO1194" s="22"/>
      <c r="NDP1194" s="22"/>
      <c r="NDQ1194" s="22"/>
      <c r="NDR1194" s="22"/>
      <c r="NDS1194" s="22"/>
      <c r="NDT1194" s="22"/>
      <c r="NDU1194" s="22"/>
      <c r="NDV1194" s="22"/>
      <c r="NDW1194" s="22"/>
      <c r="NDX1194" s="22"/>
      <c r="NDY1194" s="22"/>
      <c r="NDZ1194" s="22"/>
      <c r="NEA1194" s="22"/>
      <c r="NEB1194" s="22"/>
      <c r="NEC1194" s="22"/>
      <c r="NED1194" s="22"/>
      <c r="NEE1194" s="22"/>
      <c r="NEF1194" s="22"/>
      <c r="NEG1194" s="22"/>
      <c r="NEH1194" s="22"/>
      <c r="NEI1194" s="22"/>
      <c r="NEJ1194" s="22"/>
      <c r="NEK1194" s="22"/>
      <c r="NEL1194" s="22"/>
      <c r="NEM1194" s="22"/>
      <c r="NEN1194" s="22"/>
      <c r="NEO1194" s="22"/>
      <c r="NEP1194" s="22"/>
      <c r="NEQ1194" s="22"/>
      <c r="NER1194" s="22"/>
      <c r="NES1194" s="22"/>
      <c r="NET1194" s="22"/>
      <c r="NEU1194" s="22"/>
      <c r="NEV1194" s="22"/>
      <c r="NEW1194" s="22"/>
      <c r="NEX1194" s="22"/>
      <c r="NEY1194" s="22"/>
      <c r="NEZ1194" s="22"/>
      <c r="NFA1194" s="22"/>
      <c r="NFB1194" s="22"/>
      <c r="NFC1194" s="22"/>
      <c r="NFD1194" s="22"/>
      <c r="NFE1194" s="22"/>
      <c r="NFF1194" s="22"/>
      <c r="NFG1194" s="22"/>
      <c r="NFH1194" s="22"/>
      <c r="NFI1194" s="22"/>
      <c r="NFJ1194" s="22"/>
      <c r="NFK1194" s="22"/>
      <c r="NFL1194" s="22"/>
      <c r="NFM1194" s="22"/>
      <c r="NFN1194" s="22"/>
      <c r="NFO1194" s="22"/>
      <c r="NFP1194" s="22"/>
      <c r="NFQ1194" s="22"/>
      <c r="NFR1194" s="22"/>
      <c r="NFS1194" s="22"/>
      <c r="NFT1194" s="22"/>
      <c r="NFU1194" s="22"/>
      <c r="NFV1194" s="22"/>
      <c r="NFW1194" s="22"/>
      <c r="NFX1194" s="22"/>
      <c r="NFY1194" s="22"/>
      <c r="NFZ1194" s="22"/>
      <c r="NGA1194" s="22"/>
      <c r="NGB1194" s="22"/>
      <c r="NGC1194" s="22"/>
      <c r="NGD1194" s="22"/>
      <c r="NGE1194" s="22"/>
      <c r="NGF1194" s="22"/>
      <c r="NGG1194" s="22"/>
      <c r="NGH1194" s="22"/>
      <c r="NGI1194" s="22"/>
      <c r="NGJ1194" s="22"/>
      <c r="NGK1194" s="22"/>
      <c r="NGL1194" s="22"/>
      <c r="NGM1194" s="22"/>
      <c r="NGN1194" s="22"/>
      <c r="NGO1194" s="22"/>
      <c r="NGP1194" s="22"/>
      <c r="NGQ1194" s="22"/>
      <c r="NGR1194" s="22"/>
      <c r="NGS1194" s="22"/>
      <c r="NGT1194" s="22"/>
      <c r="NGU1194" s="22"/>
      <c r="NGV1194" s="22"/>
      <c r="NGW1194" s="22"/>
      <c r="NGX1194" s="22"/>
      <c r="NGY1194" s="22"/>
      <c r="NGZ1194" s="22"/>
      <c r="NHA1194" s="22"/>
      <c r="NHB1194" s="22"/>
      <c r="NHC1194" s="22"/>
      <c r="NHD1194" s="22"/>
      <c r="NHE1194" s="22"/>
      <c r="NHF1194" s="22"/>
      <c r="NHG1194" s="22"/>
      <c r="NHH1194" s="22"/>
      <c r="NHI1194" s="22"/>
      <c r="NHJ1194" s="22"/>
      <c r="NHK1194" s="22"/>
      <c r="NHL1194" s="22"/>
      <c r="NHM1194" s="22"/>
      <c r="NHN1194" s="22"/>
      <c r="NHO1194" s="22"/>
      <c r="NHP1194" s="22"/>
      <c r="NHQ1194" s="22"/>
      <c r="NHR1194" s="22"/>
      <c r="NHS1194" s="22"/>
      <c r="NHT1194" s="22"/>
      <c r="NHU1194" s="22"/>
      <c r="NHV1194" s="22"/>
      <c r="NHW1194" s="22"/>
      <c r="NHX1194" s="22"/>
      <c r="NHY1194" s="22"/>
      <c r="NHZ1194" s="22"/>
      <c r="NIA1194" s="22"/>
      <c r="NIB1194" s="22"/>
      <c r="NIC1194" s="22"/>
      <c r="NID1194" s="22"/>
      <c r="NIE1194" s="22"/>
      <c r="NIF1194" s="22"/>
      <c r="NIG1194" s="22"/>
      <c r="NIH1194" s="22"/>
      <c r="NII1194" s="22"/>
      <c r="NIJ1194" s="22"/>
      <c r="NIK1194" s="22"/>
      <c r="NIL1194" s="22"/>
      <c r="NIM1194" s="22"/>
      <c r="NIN1194" s="22"/>
      <c r="NIO1194" s="22"/>
      <c r="NIP1194" s="22"/>
      <c r="NIQ1194" s="22"/>
      <c r="NIR1194" s="22"/>
      <c r="NIS1194" s="22"/>
      <c r="NIT1194" s="22"/>
      <c r="NIU1194" s="22"/>
      <c r="NIV1194" s="22"/>
      <c r="NIW1194" s="22"/>
      <c r="NIX1194" s="22"/>
      <c r="NIY1194" s="22"/>
      <c r="NIZ1194" s="22"/>
      <c r="NJA1194" s="22"/>
      <c r="NJB1194" s="22"/>
      <c r="NJC1194" s="22"/>
      <c r="NJD1194" s="22"/>
      <c r="NJE1194" s="22"/>
      <c r="NJF1194" s="22"/>
      <c r="NJG1194" s="22"/>
      <c r="NJH1194" s="22"/>
      <c r="NJI1194" s="22"/>
      <c r="NJJ1194" s="22"/>
      <c r="NJK1194" s="22"/>
      <c r="NJL1194" s="22"/>
      <c r="NJM1194" s="22"/>
      <c r="NJN1194" s="22"/>
      <c r="NJO1194" s="22"/>
      <c r="NJP1194" s="22"/>
      <c r="NJQ1194" s="22"/>
      <c r="NJR1194" s="22"/>
      <c r="NJS1194" s="22"/>
      <c r="NJT1194" s="22"/>
      <c r="NJU1194" s="22"/>
      <c r="NJV1194" s="22"/>
      <c r="NJW1194" s="22"/>
      <c r="NJX1194" s="22"/>
      <c r="NJY1194" s="22"/>
      <c r="NJZ1194" s="22"/>
      <c r="NKA1194" s="22"/>
      <c r="NKB1194" s="22"/>
      <c r="NKC1194" s="22"/>
      <c r="NKD1194" s="22"/>
      <c r="NKE1194" s="22"/>
      <c r="NKF1194" s="22"/>
      <c r="NKG1194" s="22"/>
      <c r="NKH1194" s="22"/>
      <c r="NKI1194" s="22"/>
      <c r="NKJ1194" s="22"/>
      <c r="NKK1194" s="22"/>
      <c r="NKL1194" s="22"/>
      <c r="NKM1194" s="22"/>
      <c r="NKN1194" s="22"/>
      <c r="NKO1194" s="22"/>
      <c r="NKP1194" s="22"/>
      <c r="NKQ1194" s="22"/>
      <c r="NKR1194" s="22"/>
      <c r="NKS1194" s="22"/>
      <c r="NKT1194" s="22"/>
      <c r="NKU1194" s="22"/>
      <c r="NKV1194" s="22"/>
      <c r="NKW1194" s="22"/>
      <c r="NKX1194" s="22"/>
      <c r="NKY1194" s="22"/>
      <c r="NKZ1194" s="22"/>
      <c r="NLA1194" s="22"/>
      <c r="NLB1194" s="22"/>
      <c r="NLC1194" s="22"/>
      <c r="NLD1194" s="22"/>
      <c r="NLE1194" s="22"/>
      <c r="NLF1194" s="22"/>
      <c r="NLG1194" s="22"/>
      <c r="NLH1194" s="22"/>
      <c r="NLI1194" s="22"/>
      <c r="NLJ1194" s="22"/>
      <c r="NLK1194" s="22"/>
      <c r="NLL1194" s="22"/>
      <c r="NLM1194" s="22"/>
      <c r="NLN1194" s="22"/>
      <c r="NLO1194" s="22"/>
      <c r="NLP1194" s="22"/>
      <c r="NLQ1194" s="22"/>
      <c r="NLR1194" s="22"/>
      <c r="NLS1194" s="22"/>
      <c r="NLT1194" s="22"/>
      <c r="NLU1194" s="22"/>
      <c r="NLV1194" s="22"/>
      <c r="NLW1194" s="22"/>
      <c r="NLX1194" s="22"/>
      <c r="NLY1194" s="22"/>
      <c r="NLZ1194" s="22"/>
      <c r="NMA1194" s="22"/>
      <c r="NMB1194" s="22"/>
      <c r="NMC1194" s="22"/>
      <c r="NMD1194" s="22"/>
      <c r="NME1194" s="22"/>
      <c r="NMF1194" s="22"/>
      <c r="NMG1194" s="22"/>
      <c r="NMH1194" s="22"/>
      <c r="NMI1194" s="22"/>
      <c r="NMJ1194" s="22"/>
      <c r="NMK1194" s="22"/>
      <c r="NML1194" s="22"/>
      <c r="NMM1194" s="22"/>
      <c r="NMN1194" s="22"/>
      <c r="NMO1194" s="22"/>
      <c r="NMP1194" s="22"/>
      <c r="NMQ1194" s="22"/>
      <c r="NMR1194" s="22"/>
      <c r="NMS1194" s="22"/>
      <c r="NMT1194" s="22"/>
      <c r="NMU1194" s="22"/>
      <c r="NMV1194" s="22"/>
      <c r="NMW1194" s="22"/>
      <c r="NMX1194" s="22"/>
      <c r="NMY1194" s="22"/>
      <c r="NMZ1194" s="22"/>
      <c r="NNA1194" s="22"/>
      <c r="NNB1194" s="22"/>
      <c r="NNC1194" s="22"/>
      <c r="NND1194" s="22"/>
      <c r="NNE1194" s="22"/>
      <c r="NNF1194" s="22"/>
      <c r="NNG1194" s="22"/>
      <c r="NNH1194" s="22"/>
      <c r="NNI1194" s="22"/>
      <c r="NNJ1194" s="22"/>
      <c r="NNK1194" s="22"/>
      <c r="NNL1194" s="22"/>
      <c r="NNM1194" s="22"/>
      <c r="NNN1194" s="22"/>
      <c r="NNO1194" s="22"/>
      <c r="NNP1194" s="22"/>
      <c r="NNQ1194" s="22"/>
      <c r="NNR1194" s="22"/>
      <c r="NNS1194" s="22"/>
      <c r="NNT1194" s="22"/>
      <c r="NNU1194" s="22"/>
      <c r="NNV1194" s="22"/>
      <c r="NNW1194" s="22"/>
      <c r="NNX1194" s="22"/>
      <c r="NNY1194" s="22"/>
      <c r="NNZ1194" s="22"/>
      <c r="NOA1194" s="22"/>
      <c r="NOB1194" s="22"/>
      <c r="NOC1194" s="22"/>
      <c r="NOD1194" s="22"/>
      <c r="NOE1194" s="22"/>
      <c r="NOF1194" s="22"/>
      <c r="NOG1194" s="22"/>
      <c r="NOH1194" s="22"/>
      <c r="NOI1194" s="22"/>
      <c r="NOJ1194" s="22"/>
      <c r="NOK1194" s="22"/>
      <c r="NOL1194" s="22"/>
      <c r="NOM1194" s="22"/>
      <c r="NON1194" s="22"/>
      <c r="NOO1194" s="22"/>
      <c r="NOP1194" s="22"/>
      <c r="NOQ1194" s="22"/>
      <c r="NOR1194" s="22"/>
      <c r="NOS1194" s="22"/>
      <c r="NOT1194" s="22"/>
      <c r="NOU1194" s="22"/>
      <c r="NOV1194" s="22"/>
      <c r="NOW1194" s="22"/>
      <c r="NOX1194" s="22"/>
      <c r="NOY1194" s="22"/>
      <c r="NOZ1194" s="22"/>
      <c r="NPA1194" s="22"/>
      <c r="NPB1194" s="22"/>
      <c r="NPC1194" s="22"/>
      <c r="NPD1194" s="22"/>
      <c r="NPE1194" s="22"/>
      <c r="NPF1194" s="22"/>
      <c r="NPG1194" s="22"/>
      <c r="NPH1194" s="22"/>
      <c r="NPI1194" s="22"/>
      <c r="NPJ1194" s="22"/>
      <c r="NPK1194" s="22"/>
      <c r="NPL1194" s="22"/>
      <c r="NPM1194" s="22"/>
      <c r="NPN1194" s="22"/>
      <c r="NPO1194" s="22"/>
      <c r="NPP1194" s="22"/>
      <c r="NPQ1194" s="22"/>
      <c r="NPR1194" s="22"/>
      <c r="NPS1194" s="22"/>
      <c r="NPT1194" s="22"/>
      <c r="NPU1194" s="22"/>
      <c r="NPV1194" s="22"/>
      <c r="NPW1194" s="22"/>
      <c r="NPX1194" s="22"/>
      <c r="NPY1194" s="22"/>
      <c r="NPZ1194" s="22"/>
      <c r="NQA1194" s="22"/>
      <c r="NQB1194" s="22"/>
      <c r="NQC1194" s="22"/>
      <c r="NQD1194" s="22"/>
      <c r="NQE1194" s="22"/>
      <c r="NQF1194" s="22"/>
      <c r="NQG1194" s="22"/>
      <c r="NQH1194" s="22"/>
      <c r="NQI1194" s="22"/>
      <c r="NQJ1194" s="22"/>
      <c r="NQK1194" s="22"/>
      <c r="NQL1194" s="22"/>
      <c r="NQM1194" s="22"/>
      <c r="NQN1194" s="22"/>
      <c r="NQO1194" s="22"/>
      <c r="NQP1194" s="22"/>
      <c r="NQQ1194" s="22"/>
      <c r="NQR1194" s="22"/>
      <c r="NQS1194" s="22"/>
      <c r="NQT1194" s="22"/>
      <c r="NQU1194" s="22"/>
      <c r="NQV1194" s="22"/>
      <c r="NQW1194" s="22"/>
      <c r="NQX1194" s="22"/>
      <c r="NQY1194" s="22"/>
      <c r="NQZ1194" s="22"/>
      <c r="NRA1194" s="22"/>
      <c r="NRB1194" s="22"/>
      <c r="NRC1194" s="22"/>
      <c r="NRD1194" s="22"/>
      <c r="NRE1194" s="22"/>
      <c r="NRF1194" s="22"/>
      <c r="NRG1194" s="22"/>
      <c r="NRH1194" s="22"/>
      <c r="NRI1194" s="22"/>
      <c r="NRJ1194" s="22"/>
      <c r="NRK1194" s="22"/>
      <c r="NRL1194" s="22"/>
      <c r="NRM1194" s="22"/>
      <c r="NRN1194" s="22"/>
      <c r="NRO1194" s="22"/>
      <c r="NRP1194" s="22"/>
      <c r="NRQ1194" s="22"/>
      <c r="NRR1194" s="22"/>
      <c r="NRS1194" s="22"/>
      <c r="NRT1194" s="22"/>
      <c r="NRU1194" s="22"/>
      <c r="NRV1194" s="22"/>
      <c r="NRW1194" s="22"/>
      <c r="NRX1194" s="22"/>
      <c r="NRY1194" s="22"/>
      <c r="NRZ1194" s="22"/>
      <c r="NSA1194" s="22"/>
      <c r="NSB1194" s="22"/>
      <c r="NSC1194" s="22"/>
      <c r="NSD1194" s="22"/>
      <c r="NSE1194" s="22"/>
      <c r="NSF1194" s="22"/>
      <c r="NSG1194" s="22"/>
      <c r="NSH1194" s="22"/>
      <c r="NSI1194" s="22"/>
      <c r="NSJ1194" s="22"/>
      <c r="NSK1194" s="22"/>
      <c r="NSL1194" s="22"/>
      <c r="NSM1194" s="22"/>
      <c r="NSN1194" s="22"/>
      <c r="NSO1194" s="22"/>
      <c r="NSP1194" s="22"/>
      <c r="NSQ1194" s="22"/>
      <c r="NSR1194" s="22"/>
      <c r="NSS1194" s="22"/>
      <c r="NST1194" s="22"/>
      <c r="NSU1194" s="22"/>
      <c r="NSV1194" s="22"/>
      <c r="NSW1194" s="22"/>
      <c r="NSX1194" s="22"/>
      <c r="NSY1194" s="22"/>
      <c r="NSZ1194" s="22"/>
      <c r="NTA1194" s="22"/>
      <c r="NTB1194" s="22"/>
      <c r="NTC1194" s="22"/>
      <c r="NTD1194" s="22"/>
      <c r="NTE1194" s="22"/>
      <c r="NTF1194" s="22"/>
      <c r="NTG1194" s="22"/>
      <c r="NTH1194" s="22"/>
      <c r="NTI1194" s="22"/>
      <c r="NTJ1194" s="22"/>
      <c r="NTK1194" s="22"/>
      <c r="NTL1194" s="22"/>
      <c r="NTM1194" s="22"/>
      <c r="NTN1194" s="22"/>
      <c r="NTO1194" s="22"/>
      <c r="NTP1194" s="22"/>
      <c r="NTQ1194" s="22"/>
      <c r="NTR1194" s="22"/>
      <c r="NTS1194" s="22"/>
      <c r="NTT1194" s="22"/>
      <c r="NTU1194" s="22"/>
      <c r="NTV1194" s="22"/>
      <c r="NTW1194" s="22"/>
      <c r="NTX1194" s="22"/>
      <c r="NTY1194" s="22"/>
      <c r="NTZ1194" s="22"/>
      <c r="NUA1194" s="22"/>
      <c r="NUB1194" s="22"/>
      <c r="NUC1194" s="22"/>
      <c r="NUD1194" s="22"/>
      <c r="NUE1194" s="22"/>
      <c r="NUF1194" s="22"/>
      <c r="NUG1194" s="22"/>
      <c r="NUH1194" s="22"/>
      <c r="NUI1194" s="22"/>
      <c r="NUJ1194" s="22"/>
      <c r="NUK1194" s="22"/>
      <c r="NUL1194" s="22"/>
      <c r="NUM1194" s="22"/>
      <c r="NUN1194" s="22"/>
      <c r="NUO1194" s="22"/>
      <c r="NUP1194" s="22"/>
      <c r="NUQ1194" s="22"/>
      <c r="NUR1194" s="22"/>
      <c r="NUS1194" s="22"/>
      <c r="NUT1194" s="22"/>
      <c r="NUU1194" s="22"/>
      <c r="NUV1194" s="22"/>
      <c r="NUW1194" s="22"/>
      <c r="NUX1194" s="22"/>
      <c r="NUY1194" s="22"/>
      <c r="NUZ1194" s="22"/>
      <c r="NVA1194" s="22"/>
      <c r="NVB1194" s="22"/>
      <c r="NVC1194" s="22"/>
      <c r="NVD1194" s="22"/>
      <c r="NVE1194" s="22"/>
      <c r="NVF1194" s="22"/>
      <c r="NVG1194" s="22"/>
      <c r="NVH1194" s="22"/>
      <c r="NVI1194" s="22"/>
      <c r="NVJ1194" s="22"/>
      <c r="NVK1194" s="22"/>
      <c r="NVL1194" s="22"/>
      <c r="NVM1194" s="22"/>
      <c r="NVN1194" s="22"/>
      <c r="NVO1194" s="22"/>
      <c r="NVP1194" s="22"/>
      <c r="NVQ1194" s="22"/>
      <c r="NVR1194" s="22"/>
      <c r="NVS1194" s="22"/>
      <c r="NVT1194" s="22"/>
      <c r="NVU1194" s="22"/>
      <c r="NVV1194" s="22"/>
      <c r="NVW1194" s="22"/>
      <c r="NVX1194" s="22"/>
      <c r="NVY1194" s="22"/>
      <c r="NVZ1194" s="22"/>
      <c r="NWA1194" s="22"/>
      <c r="NWB1194" s="22"/>
      <c r="NWC1194" s="22"/>
      <c r="NWD1194" s="22"/>
      <c r="NWE1194" s="22"/>
      <c r="NWF1194" s="22"/>
      <c r="NWG1194" s="22"/>
      <c r="NWH1194" s="22"/>
      <c r="NWI1194" s="22"/>
      <c r="NWJ1194" s="22"/>
      <c r="NWK1194" s="22"/>
      <c r="NWL1194" s="22"/>
      <c r="NWM1194" s="22"/>
      <c r="NWN1194" s="22"/>
      <c r="NWO1194" s="22"/>
      <c r="NWP1194" s="22"/>
      <c r="NWQ1194" s="22"/>
      <c r="NWR1194" s="22"/>
      <c r="NWS1194" s="22"/>
      <c r="NWT1194" s="22"/>
      <c r="NWU1194" s="22"/>
      <c r="NWV1194" s="22"/>
      <c r="NWW1194" s="22"/>
      <c r="NWX1194" s="22"/>
      <c r="NWY1194" s="22"/>
      <c r="NWZ1194" s="22"/>
      <c r="NXA1194" s="22"/>
      <c r="NXB1194" s="22"/>
      <c r="NXC1194" s="22"/>
      <c r="NXD1194" s="22"/>
      <c r="NXE1194" s="22"/>
      <c r="NXF1194" s="22"/>
      <c r="NXG1194" s="22"/>
      <c r="NXH1194" s="22"/>
      <c r="NXI1194" s="22"/>
      <c r="NXJ1194" s="22"/>
      <c r="NXK1194" s="22"/>
      <c r="NXL1194" s="22"/>
      <c r="NXM1194" s="22"/>
      <c r="NXN1194" s="22"/>
      <c r="NXO1194" s="22"/>
      <c r="NXP1194" s="22"/>
      <c r="NXQ1194" s="22"/>
      <c r="NXR1194" s="22"/>
      <c r="NXS1194" s="22"/>
      <c r="NXT1194" s="22"/>
      <c r="NXU1194" s="22"/>
      <c r="NXV1194" s="22"/>
      <c r="NXW1194" s="22"/>
      <c r="NXX1194" s="22"/>
      <c r="NXY1194" s="22"/>
      <c r="NXZ1194" s="22"/>
      <c r="NYA1194" s="22"/>
      <c r="NYB1194" s="22"/>
      <c r="NYC1194" s="22"/>
      <c r="NYD1194" s="22"/>
      <c r="NYE1194" s="22"/>
      <c r="NYF1194" s="22"/>
      <c r="NYG1194" s="22"/>
      <c r="NYH1194" s="22"/>
      <c r="NYI1194" s="22"/>
      <c r="NYJ1194" s="22"/>
      <c r="NYK1194" s="22"/>
      <c r="NYL1194" s="22"/>
      <c r="NYM1194" s="22"/>
      <c r="NYN1194" s="22"/>
      <c r="NYO1194" s="22"/>
      <c r="NYP1194" s="22"/>
      <c r="NYQ1194" s="22"/>
      <c r="NYR1194" s="22"/>
      <c r="NYS1194" s="22"/>
      <c r="NYT1194" s="22"/>
      <c r="NYU1194" s="22"/>
      <c r="NYV1194" s="22"/>
      <c r="NYW1194" s="22"/>
      <c r="NYX1194" s="22"/>
      <c r="NYY1194" s="22"/>
      <c r="NYZ1194" s="22"/>
      <c r="NZA1194" s="22"/>
      <c r="NZB1194" s="22"/>
      <c r="NZC1194" s="22"/>
      <c r="NZD1194" s="22"/>
      <c r="NZE1194" s="22"/>
      <c r="NZF1194" s="22"/>
      <c r="NZG1194" s="22"/>
      <c r="NZH1194" s="22"/>
      <c r="NZI1194" s="22"/>
      <c r="NZJ1194" s="22"/>
      <c r="NZK1194" s="22"/>
      <c r="NZL1194" s="22"/>
      <c r="NZM1194" s="22"/>
      <c r="NZN1194" s="22"/>
      <c r="NZO1194" s="22"/>
      <c r="NZP1194" s="22"/>
      <c r="NZQ1194" s="22"/>
      <c r="NZR1194" s="22"/>
      <c r="NZS1194" s="22"/>
      <c r="NZT1194" s="22"/>
      <c r="NZU1194" s="22"/>
      <c r="NZV1194" s="22"/>
      <c r="NZW1194" s="22"/>
      <c r="NZX1194" s="22"/>
      <c r="NZY1194" s="22"/>
      <c r="NZZ1194" s="22"/>
      <c r="OAA1194" s="22"/>
      <c r="OAB1194" s="22"/>
      <c r="OAC1194" s="22"/>
      <c r="OAD1194" s="22"/>
      <c r="OAE1194" s="22"/>
      <c r="OAF1194" s="22"/>
      <c r="OAG1194" s="22"/>
      <c r="OAH1194" s="22"/>
      <c r="OAI1194" s="22"/>
      <c r="OAJ1194" s="22"/>
      <c r="OAK1194" s="22"/>
      <c r="OAL1194" s="22"/>
      <c r="OAM1194" s="22"/>
      <c r="OAN1194" s="22"/>
      <c r="OAO1194" s="22"/>
      <c r="OAP1194" s="22"/>
      <c r="OAQ1194" s="22"/>
      <c r="OAR1194" s="22"/>
      <c r="OAS1194" s="22"/>
      <c r="OAT1194" s="22"/>
      <c r="OAU1194" s="22"/>
      <c r="OAV1194" s="22"/>
      <c r="OAW1194" s="22"/>
      <c r="OAX1194" s="22"/>
      <c r="OAY1194" s="22"/>
      <c r="OAZ1194" s="22"/>
      <c r="OBA1194" s="22"/>
      <c r="OBB1194" s="22"/>
      <c r="OBC1194" s="22"/>
      <c r="OBD1194" s="22"/>
      <c r="OBE1194" s="22"/>
      <c r="OBF1194" s="22"/>
      <c r="OBG1194" s="22"/>
      <c r="OBH1194" s="22"/>
      <c r="OBI1194" s="22"/>
      <c r="OBJ1194" s="22"/>
      <c r="OBK1194" s="22"/>
      <c r="OBL1194" s="22"/>
      <c r="OBM1194" s="22"/>
      <c r="OBN1194" s="22"/>
      <c r="OBO1194" s="22"/>
      <c r="OBP1194" s="22"/>
      <c r="OBQ1194" s="22"/>
      <c r="OBR1194" s="22"/>
      <c r="OBS1194" s="22"/>
      <c r="OBT1194" s="22"/>
      <c r="OBU1194" s="22"/>
      <c r="OBV1194" s="22"/>
      <c r="OBW1194" s="22"/>
      <c r="OBX1194" s="22"/>
      <c r="OBY1194" s="22"/>
      <c r="OBZ1194" s="22"/>
      <c r="OCA1194" s="22"/>
      <c r="OCB1194" s="22"/>
      <c r="OCC1194" s="22"/>
      <c r="OCD1194" s="22"/>
      <c r="OCE1194" s="22"/>
      <c r="OCF1194" s="22"/>
      <c r="OCG1194" s="22"/>
      <c r="OCH1194" s="22"/>
      <c r="OCI1194" s="22"/>
      <c r="OCJ1194" s="22"/>
      <c r="OCK1194" s="22"/>
      <c r="OCL1194" s="22"/>
      <c r="OCM1194" s="22"/>
      <c r="OCN1194" s="22"/>
      <c r="OCO1194" s="22"/>
      <c r="OCP1194" s="22"/>
      <c r="OCQ1194" s="22"/>
      <c r="OCR1194" s="22"/>
      <c r="OCS1194" s="22"/>
      <c r="OCT1194" s="22"/>
      <c r="OCU1194" s="22"/>
      <c r="OCV1194" s="22"/>
      <c r="OCW1194" s="22"/>
      <c r="OCX1194" s="22"/>
      <c r="OCY1194" s="22"/>
      <c r="OCZ1194" s="22"/>
      <c r="ODA1194" s="22"/>
      <c r="ODB1194" s="22"/>
      <c r="ODC1194" s="22"/>
      <c r="ODD1194" s="22"/>
      <c r="ODE1194" s="22"/>
      <c r="ODF1194" s="22"/>
      <c r="ODG1194" s="22"/>
      <c r="ODH1194" s="22"/>
      <c r="ODI1194" s="22"/>
      <c r="ODJ1194" s="22"/>
      <c r="ODK1194" s="22"/>
      <c r="ODL1194" s="22"/>
      <c r="ODM1194" s="22"/>
      <c r="ODN1194" s="22"/>
      <c r="ODO1194" s="22"/>
      <c r="ODP1194" s="22"/>
      <c r="ODQ1194" s="22"/>
      <c r="ODR1194" s="22"/>
      <c r="ODS1194" s="22"/>
      <c r="ODT1194" s="22"/>
      <c r="ODU1194" s="22"/>
      <c r="ODV1194" s="22"/>
      <c r="ODW1194" s="22"/>
      <c r="ODX1194" s="22"/>
      <c r="ODY1194" s="22"/>
      <c r="ODZ1194" s="22"/>
      <c r="OEA1194" s="22"/>
      <c r="OEB1194" s="22"/>
      <c r="OEC1194" s="22"/>
      <c r="OED1194" s="22"/>
      <c r="OEE1194" s="22"/>
      <c r="OEF1194" s="22"/>
      <c r="OEG1194" s="22"/>
      <c r="OEH1194" s="22"/>
      <c r="OEI1194" s="22"/>
      <c r="OEJ1194" s="22"/>
      <c r="OEK1194" s="22"/>
      <c r="OEL1194" s="22"/>
      <c r="OEM1194" s="22"/>
      <c r="OEN1194" s="22"/>
      <c r="OEO1194" s="22"/>
      <c r="OEP1194" s="22"/>
      <c r="OEQ1194" s="22"/>
      <c r="OER1194" s="22"/>
      <c r="OES1194" s="22"/>
      <c r="OET1194" s="22"/>
      <c r="OEU1194" s="22"/>
      <c r="OEV1194" s="22"/>
      <c r="OEW1194" s="22"/>
      <c r="OEX1194" s="22"/>
      <c r="OEY1194" s="22"/>
      <c r="OEZ1194" s="22"/>
      <c r="OFA1194" s="22"/>
      <c r="OFB1194" s="22"/>
      <c r="OFC1194" s="22"/>
      <c r="OFD1194" s="22"/>
      <c r="OFE1194" s="22"/>
      <c r="OFF1194" s="22"/>
      <c r="OFG1194" s="22"/>
      <c r="OFH1194" s="22"/>
      <c r="OFI1194" s="22"/>
      <c r="OFJ1194" s="22"/>
      <c r="OFK1194" s="22"/>
      <c r="OFL1194" s="22"/>
      <c r="OFM1194" s="22"/>
      <c r="OFN1194" s="22"/>
      <c r="OFO1194" s="22"/>
      <c r="OFP1194" s="22"/>
      <c r="OFQ1194" s="22"/>
      <c r="OFR1194" s="22"/>
      <c r="OFS1194" s="22"/>
      <c r="OFT1194" s="22"/>
      <c r="OFU1194" s="22"/>
      <c r="OFV1194" s="22"/>
      <c r="OFW1194" s="22"/>
      <c r="OFX1194" s="22"/>
      <c r="OFY1194" s="22"/>
      <c r="OFZ1194" s="22"/>
      <c r="OGA1194" s="22"/>
      <c r="OGB1194" s="22"/>
      <c r="OGC1194" s="22"/>
      <c r="OGD1194" s="22"/>
      <c r="OGE1194" s="22"/>
      <c r="OGF1194" s="22"/>
      <c r="OGG1194" s="22"/>
      <c r="OGH1194" s="22"/>
      <c r="OGI1194" s="22"/>
      <c r="OGJ1194" s="22"/>
      <c r="OGK1194" s="22"/>
      <c r="OGL1194" s="22"/>
      <c r="OGM1194" s="22"/>
      <c r="OGN1194" s="22"/>
      <c r="OGO1194" s="22"/>
      <c r="OGP1194" s="22"/>
      <c r="OGQ1194" s="22"/>
      <c r="OGR1194" s="22"/>
      <c r="OGS1194" s="22"/>
      <c r="OGT1194" s="22"/>
      <c r="OGU1194" s="22"/>
      <c r="OGV1194" s="22"/>
      <c r="OGW1194" s="22"/>
      <c r="OGX1194" s="22"/>
      <c r="OGY1194" s="22"/>
      <c r="OGZ1194" s="22"/>
      <c r="OHA1194" s="22"/>
      <c r="OHB1194" s="22"/>
      <c r="OHC1194" s="22"/>
      <c r="OHD1194" s="22"/>
      <c r="OHE1194" s="22"/>
      <c r="OHF1194" s="22"/>
      <c r="OHG1194" s="22"/>
      <c r="OHH1194" s="22"/>
      <c r="OHI1194" s="22"/>
      <c r="OHJ1194" s="22"/>
      <c r="OHK1194" s="22"/>
      <c r="OHL1194" s="22"/>
      <c r="OHM1194" s="22"/>
      <c r="OHN1194" s="22"/>
      <c r="OHO1194" s="22"/>
      <c r="OHP1194" s="22"/>
      <c r="OHQ1194" s="22"/>
      <c r="OHR1194" s="22"/>
      <c r="OHS1194" s="22"/>
      <c r="OHT1194" s="22"/>
      <c r="OHU1194" s="22"/>
      <c r="OHV1194" s="22"/>
      <c r="OHW1194" s="22"/>
      <c r="OHX1194" s="22"/>
      <c r="OHY1194" s="22"/>
      <c r="OHZ1194" s="22"/>
      <c r="OIA1194" s="22"/>
      <c r="OIB1194" s="22"/>
      <c r="OIC1194" s="22"/>
      <c r="OID1194" s="22"/>
      <c r="OIE1194" s="22"/>
      <c r="OIF1194" s="22"/>
      <c r="OIG1194" s="22"/>
      <c r="OIH1194" s="22"/>
      <c r="OII1194" s="22"/>
      <c r="OIJ1194" s="22"/>
      <c r="OIK1194" s="22"/>
      <c r="OIL1194" s="22"/>
      <c r="OIM1194" s="22"/>
      <c r="OIN1194" s="22"/>
      <c r="OIO1194" s="22"/>
      <c r="OIP1194" s="22"/>
      <c r="OIQ1194" s="22"/>
      <c r="OIR1194" s="22"/>
      <c r="OIS1194" s="22"/>
      <c r="OIT1194" s="22"/>
      <c r="OIU1194" s="22"/>
      <c r="OIV1194" s="22"/>
      <c r="OIW1194" s="22"/>
      <c r="OIX1194" s="22"/>
      <c r="OIY1194" s="22"/>
      <c r="OIZ1194" s="22"/>
      <c r="OJA1194" s="22"/>
      <c r="OJB1194" s="22"/>
      <c r="OJC1194" s="22"/>
      <c r="OJD1194" s="22"/>
      <c r="OJE1194" s="22"/>
      <c r="OJF1194" s="22"/>
      <c r="OJG1194" s="22"/>
      <c r="OJH1194" s="22"/>
      <c r="OJI1194" s="22"/>
      <c r="OJJ1194" s="22"/>
      <c r="OJK1194" s="22"/>
      <c r="OJL1194" s="22"/>
      <c r="OJM1194" s="22"/>
      <c r="OJN1194" s="22"/>
      <c r="OJO1194" s="22"/>
      <c r="OJP1194" s="22"/>
      <c r="OJQ1194" s="22"/>
      <c r="OJR1194" s="22"/>
      <c r="OJS1194" s="22"/>
      <c r="OJT1194" s="22"/>
      <c r="OJU1194" s="22"/>
      <c r="OJV1194" s="22"/>
      <c r="OJW1194" s="22"/>
      <c r="OJX1194" s="22"/>
      <c r="OJY1194" s="22"/>
      <c r="OJZ1194" s="22"/>
      <c r="OKA1194" s="22"/>
      <c r="OKB1194" s="22"/>
      <c r="OKC1194" s="22"/>
      <c r="OKD1194" s="22"/>
      <c r="OKE1194" s="22"/>
      <c r="OKF1194" s="22"/>
      <c r="OKG1194" s="22"/>
      <c r="OKH1194" s="22"/>
      <c r="OKI1194" s="22"/>
      <c r="OKJ1194" s="22"/>
      <c r="OKK1194" s="22"/>
      <c r="OKL1194" s="22"/>
      <c r="OKM1194" s="22"/>
      <c r="OKN1194" s="22"/>
      <c r="OKO1194" s="22"/>
      <c r="OKP1194" s="22"/>
      <c r="OKQ1194" s="22"/>
      <c r="OKR1194" s="22"/>
      <c r="OKS1194" s="22"/>
      <c r="OKT1194" s="22"/>
      <c r="OKU1194" s="22"/>
      <c r="OKV1194" s="22"/>
      <c r="OKW1194" s="22"/>
      <c r="OKX1194" s="22"/>
      <c r="OKY1194" s="22"/>
      <c r="OKZ1194" s="22"/>
      <c r="OLA1194" s="22"/>
      <c r="OLB1194" s="22"/>
      <c r="OLC1194" s="22"/>
      <c r="OLD1194" s="22"/>
      <c r="OLE1194" s="22"/>
      <c r="OLF1194" s="22"/>
      <c r="OLG1194" s="22"/>
      <c r="OLH1194" s="22"/>
      <c r="OLI1194" s="22"/>
      <c r="OLJ1194" s="22"/>
      <c r="OLK1194" s="22"/>
      <c r="OLL1194" s="22"/>
      <c r="OLM1194" s="22"/>
      <c r="OLN1194" s="22"/>
      <c r="OLO1194" s="22"/>
      <c r="OLP1194" s="22"/>
      <c r="OLQ1194" s="22"/>
      <c r="OLR1194" s="22"/>
      <c r="OLS1194" s="22"/>
      <c r="OLT1194" s="22"/>
      <c r="OLU1194" s="22"/>
      <c r="OLV1194" s="22"/>
      <c r="OLW1194" s="22"/>
      <c r="OLX1194" s="22"/>
      <c r="OLY1194" s="22"/>
      <c r="OLZ1194" s="22"/>
      <c r="OMA1194" s="22"/>
      <c r="OMB1194" s="22"/>
      <c r="OMC1194" s="22"/>
      <c r="OMD1194" s="22"/>
      <c r="OME1194" s="22"/>
      <c r="OMF1194" s="22"/>
      <c r="OMG1194" s="22"/>
      <c r="OMH1194" s="22"/>
      <c r="OMI1194" s="22"/>
      <c r="OMJ1194" s="22"/>
      <c r="OMK1194" s="22"/>
      <c r="OML1194" s="22"/>
      <c r="OMM1194" s="22"/>
      <c r="OMN1194" s="22"/>
      <c r="OMO1194" s="22"/>
      <c r="OMP1194" s="22"/>
      <c r="OMQ1194" s="22"/>
      <c r="OMR1194" s="22"/>
      <c r="OMS1194" s="22"/>
      <c r="OMT1194" s="22"/>
      <c r="OMU1194" s="22"/>
      <c r="OMV1194" s="22"/>
      <c r="OMW1194" s="22"/>
      <c r="OMX1194" s="22"/>
      <c r="OMY1194" s="22"/>
      <c r="OMZ1194" s="22"/>
      <c r="ONA1194" s="22"/>
      <c r="ONB1194" s="22"/>
      <c r="ONC1194" s="22"/>
      <c r="OND1194" s="22"/>
      <c r="ONE1194" s="22"/>
      <c r="ONF1194" s="22"/>
      <c r="ONG1194" s="22"/>
      <c r="ONH1194" s="22"/>
      <c r="ONI1194" s="22"/>
      <c r="ONJ1194" s="22"/>
      <c r="ONK1194" s="22"/>
      <c r="ONL1194" s="22"/>
      <c r="ONM1194" s="22"/>
      <c r="ONN1194" s="22"/>
      <c r="ONO1194" s="22"/>
      <c r="ONP1194" s="22"/>
      <c r="ONQ1194" s="22"/>
      <c r="ONR1194" s="22"/>
      <c r="ONS1194" s="22"/>
      <c r="ONT1194" s="22"/>
      <c r="ONU1194" s="22"/>
      <c r="ONV1194" s="22"/>
      <c r="ONW1194" s="22"/>
      <c r="ONX1194" s="22"/>
      <c r="ONY1194" s="22"/>
      <c r="ONZ1194" s="22"/>
      <c r="OOA1194" s="22"/>
      <c r="OOB1194" s="22"/>
      <c r="OOC1194" s="22"/>
      <c r="OOD1194" s="22"/>
      <c r="OOE1194" s="22"/>
      <c r="OOF1194" s="22"/>
      <c r="OOG1194" s="22"/>
      <c r="OOH1194" s="22"/>
      <c r="OOI1194" s="22"/>
      <c r="OOJ1194" s="22"/>
      <c r="OOK1194" s="22"/>
      <c r="OOL1194" s="22"/>
      <c r="OOM1194" s="22"/>
      <c r="OON1194" s="22"/>
      <c r="OOO1194" s="22"/>
      <c r="OOP1194" s="22"/>
      <c r="OOQ1194" s="22"/>
      <c r="OOR1194" s="22"/>
      <c r="OOS1194" s="22"/>
      <c r="OOT1194" s="22"/>
      <c r="OOU1194" s="22"/>
      <c r="OOV1194" s="22"/>
      <c r="OOW1194" s="22"/>
      <c r="OOX1194" s="22"/>
      <c r="OOY1194" s="22"/>
      <c r="OOZ1194" s="22"/>
      <c r="OPA1194" s="22"/>
      <c r="OPB1194" s="22"/>
      <c r="OPC1194" s="22"/>
      <c r="OPD1194" s="22"/>
      <c r="OPE1194" s="22"/>
      <c r="OPF1194" s="22"/>
      <c r="OPG1194" s="22"/>
      <c r="OPH1194" s="22"/>
      <c r="OPI1194" s="22"/>
      <c r="OPJ1194" s="22"/>
      <c r="OPK1194" s="22"/>
      <c r="OPL1194" s="22"/>
      <c r="OPM1194" s="22"/>
      <c r="OPN1194" s="22"/>
      <c r="OPO1194" s="22"/>
      <c r="OPP1194" s="22"/>
      <c r="OPQ1194" s="22"/>
      <c r="OPR1194" s="22"/>
      <c r="OPS1194" s="22"/>
      <c r="OPT1194" s="22"/>
      <c r="OPU1194" s="22"/>
      <c r="OPV1194" s="22"/>
      <c r="OPW1194" s="22"/>
      <c r="OPX1194" s="22"/>
      <c r="OPY1194" s="22"/>
      <c r="OPZ1194" s="22"/>
      <c r="OQA1194" s="22"/>
      <c r="OQB1194" s="22"/>
      <c r="OQC1194" s="22"/>
      <c r="OQD1194" s="22"/>
      <c r="OQE1194" s="22"/>
      <c r="OQF1194" s="22"/>
      <c r="OQG1194" s="22"/>
      <c r="OQH1194" s="22"/>
      <c r="OQI1194" s="22"/>
      <c r="OQJ1194" s="22"/>
      <c r="OQK1194" s="22"/>
      <c r="OQL1194" s="22"/>
      <c r="OQM1194" s="22"/>
      <c r="OQN1194" s="22"/>
      <c r="OQO1194" s="22"/>
      <c r="OQP1194" s="22"/>
      <c r="OQQ1194" s="22"/>
      <c r="OQR1194" s="22"/>
      <c r="OQS1194" s="22"/>
      <c r="OQT1194" s="22"/>
      <c r="OQU1194" s="22"/>
      <c r="OQV1194" s="22"/>
      <c r="OQW1194" s="22"/>
      <c r="OQX1194" s="22"/>
      <c r="OQY1194" s="22"/>
      <c r="OQZ1194" s="22"/>
      <c r="ORA1194" s="22"/>
      <c r="ORB1194" s="22"/>
      <c r="ORC1194" s="22"/>
      <c r="ORD1194" s="22"/>
      <c r="ORE1194" s="22"/>
      <c r="ORF1194" s="22"/>
      <c r="ORG1194" s="22"/>
      <c r="ORH1194" s="22"/>
      <c r="ORI1194" s="22"/>
      <c r="ORJ1194" s="22"/>
      <c r="ORK1194" s="22"/>
      <c r="ORL1194" s="22"/>
      <c r="ORM1194" s="22"/>
      <c r="ORN1194" s="22"/>
      <c r="ORO1194" s="22"/>
      <c r="ORP1194" s="22"/>
      <c r="ORQ1194" s="22"/>
      <c r="ORR1194" s="22"/>
      <c r="ORS1194" s="22"/>
      <c r="ORT1194" s="22"/>
      <c r="ORU1194" s="22"/>
      <c r="ORV1194" s="22"/>
      <c r="ORW1194" s="22"/>
      <c r="ORX1194" s="22"/>
      <c r="ORY1194" s="22"/>
      <c r="ORZ1194" s="22"/>
      <c r="OSA1194" s="22"/>
      <c r="OSB1194" s="22"/>
      <c r="OSC1194" s="22"/>
      <c r="OSD1194" s="22"/>
      <c r="OSE1194" s="22"/>
      <c r="OSF1194" s="22"/>
      <c r="OSG1194" s="22"/>
      <c r="OSH1194" s="22"/>
      <c r="OSI1194" s="22"/>
      <c r="OSJ1194" s="22"/>
      <c r="OSK1194" s="22"/>
      <c r="OSL1194" s="22"/>
      <c r="OSM1194" s="22"/>
      <c r="OSN1194" s="22"/>
      <c r="OSO1194" s="22"/>
      <c r="OSP1194" s="22"/>
      <c r="OSQ1194" s="22"/>
      <c r="OSR1194" s="22"/>
      <c r="OSS1194" s="22"/>
      <c r="OST1194" s="22"/>
      <c r="OSU1194" s="22"/>
      <c r="OSV1194" s="22"/>
      <c r="OSW1194" s="22"/>
      <c r="OSX1194" s="22"/>
      <c r="OSY1194" s="22"/>
      <c r="OSZ1194" s="22"/>
      <c r="OTA1194" s="22"/>
      <c r="OTB1194" s="22"/>
      <c r="OTC1194" s="22"/>
      <c r="OTD1194" s="22"/>
      <c r="OTE1194" s="22"/>
      <c r="OTF1194" s="22"/>
      <c r="OTG1194" s="22"/>
      <c r="OTH1194" s="22"/>
      <c r="OTI1194" s="22"/>
      <c r="OTJ1194" s="22"/>
      <c r="OTK1194" s="22"/>
      <c r="OTL1194" s="22"/>
      <c r="OTM1194" s="22"/>
      <c r="OTN1194" s="22"/>
      <c r="OTO1194" s="22"/>
      <c r="OTP1194" s="22"/>
      <c r="OTQ1194" s="22"/>
      <c r="OTR1194" s="22"/>
      <c r="OTS1194" s="22"/>
      <c r="OTT1194" s="22"/>
      <c r="OTU1194" s="22"/>
      <c r="OTV1194" s="22"/>
      <c r="OTW1194" s="22"/>
      <c r="OTX1194" s="22"/>
      <c r="OTY1194" s="22"/>
      <c r="OTZ1194" s="22"/>
      <c r="OUA1194" s="22"/>
      <c r="OUB1194" s="22"/>
      <c r="OUC1194" s="22"/>
      <c r="OUD1194" s="22"/>
      <c r="OUE1194" s="22"/>
      <c r="OUF1194" s="22"/>
      <c r="OUG1194" s="22"/>
      <c r="OUH1194" s="22"/>
      <c r="OUI1194" s="22"/>
      <c r="OUJ1194" s="22"/>
      <c r="OUK1194" s="22"/>
      <c r="OUL1194" s="22"/>
      <c r="OUM1194" s="22"/>
      <c r="OUN1194" s="22"/>
      <c r="OUO1194" s="22"/>
      <c r="OUP1194" s="22"/>
      <c r="OUQ1194" s="22"/>
      <c r="OUR1194" s="22"/>
      <c r="OUS1194" s="22"/>
      <c r="OUT1194" s="22"/>
      <c r="OUU1194" s="22"/>
      <c r="OUV1194" s="22"/>
      <c r="OUW1194" s="22"/>
      <c r="OUX1194" s="22"/>
      <c r="OUY1194" s="22"/>
      <c r="OUZ1194" s="22"/>
      <c r="OVA1194" s="22"/>
      <c r="OVB1194" s="22"/>
      <c r="OVC1194" s="22"/>
      <c r="OVD1194" s="22"/>
      <c r="OVE1194" s="22"/>
      <c r="OVF1194" s="22"/>
      <c r="OVG1194" s="22"/>
      <c r="OVH1194" s="22"/>
      <c r="OVI1194" s="22"/>
      <c r="OVJ1194" s="22"/>
      <c r="OVK1194" s="22"/>
      <c r="OVL1194" s="22"/>
      <c r="OVM1194" s="22"/>
      <c r="OVN1194" s="22"/>
      <c r="OVO1194" s="22"/>
      <c r="OVP1194" s="22"/>
      <c r="OVQ1194" s="22"/>
      <c r="OVR1194" s="22"/>
      <c r="OVS1194" s="22"/>
      <c r="OVT1194" s="22"/>
      <c r="OVU1194" s="22"/>
      <c r="OVV1194" s="22"/>
      <c r="OVW1194" s="22"/>
      <c r="OVX1194" s="22"/>
      <c r="OVY1194" s="22"/>
      <c r="OVZ1194" s="22"/>
      <c r="OWA1194" s="22"/>
      <c r="OWB1194" s="22"/>
      <c r="OWC1194" s="22"/>
      <c r="OWD1194" s="22"/>
      <c r="OWE1194" s="22"/>
      <c r="OWF1194" s="22"/>
      <c r="OWG1194" s="22"/>
      <c r="OWH1194" s="22"/>
      <c r="OWI1194" s="22"/>
      <c r="OWJ1194" s="22"/>
      <c r="OWK1194" s="22"/>
      <c r="OWL1194" s="22"/>
      <c r="OWM1194" s="22"/>
      <c r="OWN1194" s="22"/>
      <c r="OWO1194" s="22"/>
      <c r="OWP1194" s="22"/>
      <c r="OWQ1194" s="22"/>
      <c r="OWR1194" s="22"/>
      <c r="OWS1194" s="22"/>
      <c r="OWT1194" s="22"/>
      <c r="OWU1194" s="22"/>
      <c r="OWV1194" s="22"/>
      <c r="OWW1194" s="22"/>
      <c r="OWX1194" s="22"/>
      <c r="OWY1194" s="22"/>
      <c r="OWZ1194" s="22"/>
      <c r="OXA1194" s="22"/>
      <c r="OXB1194" s="22"/>
      <c r="OXC1194" s="22"/>
      <c r="OXD1194" s="22"/>
      <c r="OXE1194" s="22"/>
      <c r="OXF1194" s="22"/>
      <c r="OXG1194" s="22"/>
      <c r="OXH1194" s="22"/>
      <c r="OXI1194" s="22"/>
      <c r="OXJ1194" s="22"/>
      <c r="OXK1194" s="22"/>
      <c r="OXL1194" s="22"/>
      <c r="OXM1194" s="22"/>
      <c r="OXN1194" s="22"/>
      <c r="OXO1194" s="22"/>
      <c r="OXP1194" s="22"/>
      <c r="OXQ1194" s="22"/>
      <c r="OXR1194" s="22"/>
      <c r="OXS1194" s="22"/>
      <c r="OXT1194" s="22"/>
      <c r="OXU1194" s="22"/>
      <c r="OXV1194" s="22"/>
      <c r="OXW1194" s="22"/>
      <c r="OXX1194" s="22"/>
      <c r="OXY1194" s="22"/>
      <c r="OXZ1194" s="22"/>
      <c r="OYA1194" s="22"/>
      <c r="OYB1194" s="22"/>
      <c r="OYC1194" s="22"/>
      <c r="OYD1194" s="22"/>
      <c r="OYE1194" s="22"/>
      <c r="OYF1194" s="22"/>
      <c r="OYG1194" s="22"/>
      <c r="OYH1194" s="22"/>
      <c r="OYI1194" s="22"/>
      <c r="OYJ1194" s="22"/>
      <c r="OYK1194" s="22"/>
      <c r="OYL1194" s="22"/>
      <c r="OYM1194" s="22"/>
      <c r="OYN1194" s="22"/>
      <c r="OYO1194" s="22"/>
      <c r="OYP1194" s="22"/>
      <c r="OYQ1194" s="22"/>
      <c r="OYR1194" s="22"/>
      <c r="OYS1194" s="22"/>
      <c r="OYT1194" s="22"/>
      <c r="OYU1194" s="22"/>
      <c r="OYV1194" s="22"/>
      <c r="OYW1194" s="22"/>
      <c r="OYX1194" s="22"/>
      <c r="OYY1194" s="22"/>
      <c r="OYZ1194" s="22"/>
      <c r="OZA1194" s="22"/>
      <c r="OZB1194" s="22"/>
      <c r="OZC1194" s="22"/>
      <c r="OZD1194" s="22"/>
      <c r="OZE1194" s="22"/>
      <c r="OZF1194" s="22"/>
      <c r="OZG1194" s="22"/>
      <c r="OZH1194" s="22"/>
      <c r="OZI1194" s="22"/>
      <c r="OZJ1194" s="22"/>
      <c r="OZK1194" s="22"/>
      <c r="OZL1194" s="22"/>
      <c r="OZM1194" s="22"/>
      <c r="OZN1194" s="22"/>
      <c r="OZO1194" s="22"/>
      <c r="OZP1194" s="22"/>
      <c r="OZQ1194" s="22"/>
      <c r="OZR1194" s="22"/>
      <c r="OZS1194" s="22"/>
      <c r="OZT1194" s="22"/>
      <c r="OZU1194" s="22"/>
      <c r="OZV1194" s="22"/>
      <c r="OZW1194" s="22"/>
      <c r="OZX1194" s="22"/>
      <c r="OZY1194" s="22"/>
      <c r="OZZ1194" s="22"/>
      <c r="PAA1194" s="22"/>
      <c r="PAB1194" s="22"/>
      <c r="PAC1194" s="22"/>
      <c r="PAD1194" s="22"/>
      <c r="PAE1194" s="22"/>
      <c r="PAF1194" s="22"/>
      <c r="PAG1194" s="22"/>
      <c r="PAH1194" s="22"/>
      <c r="PAI1194" s="22"/>
      <c r="PAJ1194" s="22"/>
      <c r="PAK1194" s="22"/>
      <c r="PAL1194" s="22"/>
      <c r="PAM1194" s="22"/>
      <c r="PAN1194" s="22"/>
      <c r="PAO1194" s="22"/>
      <c r="PAP1194" s="22"/>
      <c r="PAQ1194" s="22"/>
      <c r="PAR1194" s="22"/>
      <c r="PAS1194" s="22"/>
      <c r="PAT1194" s="22"/>
      <c r="PAU1194" s="22"/>
      <c r="PAV1194" s="22"/>
      <c r="PAW1194" s="22"/>
      <c r="PAX1194" s="22"/>
      <c r="PAY1194" s="22"/>
      <c r="PAZ1194" s="22"/>
      <c r="PBA1194" s="22"/>
      <c r="PBB1194" s="22"/>
      <c r="PBC1194" s="22"/>
      <c r="PBD1194" s="22"/>
      <c r="PBE1194" s="22"/>
      <c r="PBF1194" s="22"/>
      <c r="PBG1194" s="22"/>
      <c r="PBH1194" s="22"/>
      <c r="PBI1194" s="22"/>
      <c r="PBJ1194" s="22"/>
      <c r="PBK1194" s="22"/>
      <c r="PBL1194" s="22"/>
      <c r="PBM1194" s="22"/>
      <c r="PBN1194" s="22"/>
      <c r="PBO1194" s="22"/>
      <c r="PBP1194" s="22"/>
      <c r="PBQ1194" s="22"/>
      <c r="PBR1194" s="22"/>
      <c r="PBS1194" s="22"/>
      <c r="PBT1194" s="22"/>
      <c r="PBU1194" s="22"/>
      <c r="PBV1194" s="22"/>
      <c r="PBW1194" s="22"/>
      <c r="PBX1194" s="22"/>
      <c r="PBY1194" s="22"/>
      <c r="PBZ1194" s="22"/>
      <c r="PCA1194" s="22"/>
      <c r="PCB1194" s="22"/>
      <c r="PCC1194" s="22"/>
      <c r="PCD1194" s="22"/>
      <c r="PCE1194" s="22"/>
      <c r="PCF1194" s="22"/>
      <c r="PCG1194" s="22"/>
      <c r="PCH1194" s="22"/>
      <c r="PCI1194" s="22"/>
      <c r="PCJ1194" s="22"/>
      <c r="PCK1194" s="22"/>
      <c r="PCL1194" s="22"/>
      <c r="PCM1194" s="22"/>
      <c r="PCN1194" s="22"/>
      <c r="PCO1194" s="22"/>
      <c r="PCP1194" s="22"/>
      <c r="PCQ1194" s="22"/>
      <c r="PCR1194" s="22"/>
      <c r="PCS1194" s="22"/>
      <c r="PCT1194" s="22"/>
      <c r="PCU1194" s="22"/>
      <c r="PCV1194" s="22"/>
      <c r="PCW1194" s="22"/>
      <c r="PCX1194" s="22"/>
      <c r="PCY1194" s="22"/>
      <c r="PCZ1194" s="22"/>
      <c r="PDA1194" s="22"/>
      <c r="PDB1194" s="22"/>
      <c r="PDC1194" s="22"/>
      <c r="PDD1194" s="22"/>
      <c r="PDE1194" s="22"/>
      <c r="PDF1194" s="22"/>
      <c r="PDG1194" s="22"/>
      <c r="PDH1194" s="22"/>
      <c r="PDI1194" s="22"/>
      <c r="PDJ1194" s="22"/>
      <c r="PDK1194" s="22"/>
      <c r="PDL1194" s="22"/>
      <c r="PDM1194" s="22"/>
      <c r="PDN1194" s="22"/>
      <c r="PDO1194" s="22"/>
      <c r="PDP1194" s="22"/>
      <c r="PDQ1194" s="22"/>
      <c r="PDR1194" s="22"/>
      <c r="PDS1194" s="22"/>
      <c r="PDT1194" s="22"/>
      <c r="PDU1194" s="22"/>
      <c r="PDV1194" s="22"/>
      <c r="PDW1194" s="22"/>
      <c r="PDX1194" s="22"/>
      <c r="PDY1194" s="22"/>
      <c r="PDZ1194" s="22"/>
      <c r="PEA1194" s="22"/>
      <c r="PEB1194" s="22"/>
      <c r="PEC1194" s="22"/>
      <c r="PED1194" s="22"/>
      <c r="PEE1194" s="22"/>
      <c r="PEF1194" s="22"/>
      <c r="PEG1194" s="22"/>
      <c r="PEH1194" s="22"/>
      <c r="PEI1194" s="22"/>
      <c r="PEJ1194" s="22"/>
      <c r="PEK1194" s="22"/>
      <c r="PEL1194" s="22"/>
      <c r="PEM1194" s="22"/>
      <c r="PEN1194" s="22"/>
      <c r="PEO1194" s="22"/>
      <c r="PEP1194" s="22"/>
      <c r="PEQ1194" s="22"/>
      <c r="PER1194" s="22"/>
      <c r="PES1194" s="22"/>
      <c r="PET1194" s="22"/>
      <c r="PEU1194" s="22"/>
      <c r="PEV1194" s="22"/>
      <c r="PEW1194" s="22"/>
      <c r="PEX1194" s="22"/>
      <c r="PEY1194" s="22"/>
      <c r="PEZ1194" s="22"/>
      <c r="PFA1194" s="22"/>
      <c r="PFB1194" s="22"/>
      <c r="PFC1194" s="22"/>
      <c r="PFD1194" s="22"/>
      <c r="PFE1194" s="22"/>
      <c r="PFF1194" s="22"/>
      <c r="PFG1194" s="22"/>
      <c r="PFH1194" s="22"/>
      <c r="PFI1194" s="22"/>
      <c r="PFJ1194" s="22"/>
      <c r="PFK1194" s="22"/>
      <c r="PFL1194" s="22"/>
      <c r="PFM1194" s="22"/>
      <c r="PFN1194" s="22"/>
      <c r="PFO1194" s="22"/>
      <c r="PFP1194" s="22"/>
      <c r="PFQ1194" s="22"/>
      <c r="PFR1194" s="22"/>
      <c r="PFS1194" s="22"/>
      <c r="PFT1194" s="22"/>
      <c r="PFU1194" s="22"/>
      <c r="PFV1194" s="22"/>
      <c r="PFW1194" s="22"/>
      <c r="PFX1194" s="22"/>
      <c r="PFY1194" s="22"/>
      <c r="PFZ1194" s="22"/>
      <c r="PGA1194" s="22"/>
      <c r="PGB1194" s="22"/>
      <c r="PGC1194" s="22"/>
      <c r="PGD1194" s="22"/>
      <c r="PGE1194" s="22"/>
      <c r="PGF1194" s="22"/>
      <c r="PGG1194" s="22"/>
      <c r="PGH1194" s="22"/>
      <c r="PGI1194" s="22"/>
      <c r="PGJ1194" s="22"/>
      <c r="PGK1194" s="22"/>
      <c r="PGL1194" s="22"/>
      <c r="PGM1194" s="22"/>
      <c r="PGN1194" s="22"/>
      <c r="PGO1194" s="22"/>
      <c r="PGP1194" s="22"/>
      <c r="PGQ1194" s="22"/>
      <c r="PGR1194" s="22"/>
      <c r="PGS1194" s="22"/>
      <c r="PGT1194" s="22"/>
      <c r="PGU1194" s="22"/>
      <c r="PGV1194" s="22"/>
      <c r="PGW1194" s="22"/>
      <c r="PGX1194" s="22"/>
      <c r="PGY1194" s="22"/>
      <c r="PGZ1194" s="22"/>
      <c r="PHA1194" s="22"/>
      <c r="PHB1194" s="22"/>
      <c r="PHC1194" s="22"/>
      <c r="PHD1194" s="22"/>
      <c r="PHE1194" s="22"/>
      <c r="PHF1194" s="22"/>
      <c r="PHG1194" s="22"/>
      <c r="PHH1194" s="22"/>
      <c r="PHI1194" s="22"/>
      <c r="PHJ1194" s="22"/>
      <c r="PHK1194" s="22"/>
      <c r="PHL1194" s="22"/>
      <c r="PHM1194" s="22"/>
      <c r="PHN1194" s="22"/>
      <c r="PHO1194" s="22"/>
      <c r="PHP1194" s="22"/>
      <c r="PHQ1194" s="22"/>
      <c r="PHR1194" s="22"/>
      <c r="PHS1194" s="22"/>
      <c r="PHT1194" s="22"/>
      <c r="PHU1194" s="22"/>
      <c r="PHV1194" s="22"/>
      <c r="PHW1194" s="22"/>
      <c r="PHX1194" s="22"/>
      <c r="PHY1194" s="22"/>
      <c r="PHZ1194" s="22"/>
      <c r="PIA1194" s="22"/>
      <c r="PIB1194" s="22"/>
      <c r="PIC1194" s="22"/>
      <c r="PID1194" s="22"/>
      <c r="PIE1194" s="22"/>
      <c r="PIF1194" s="22"/>
      <c r="PIG1194" s="22"/>
      <c r="PIH1194" s="22"/>
      <c r="PII1194" s="22"/>
      <c r="PIJ1194" s="22"/>
      <c r="PIK1194" s="22"/>
      <c r="PIL1194" s="22"/>
      <c r="PIM1194" s="22"/>
      <c r="PIN1194" s="22"/>
      <c r="PIO1194" s="22"/>
      <c r="PIP1194" s="22"/>
      <c r="PIQ1194" s="22"/>
      <c r="PIR1194" s="22"/>
      <c r="PIS1194" s="22"/>
      <c r="PIT1194" s="22"/>
      <c r="PIU1194" s="22"/>
      <c r="PIV1194" s="22"/>
      <c r="PIW1194" s="22"/>
      <c r="PIX1194" s="22"/>
      <c r="PIY1194" s="22"/>
      <c r="PIZ1194" s="22"/>
      <c r="PJA1194" s="22"/>
      <c r="PJB1194" s="22"/>
      <c r="PJC1194" s="22"/>
      <c r="PJD1194" s="22"/>
      <c r="PJE1194" s="22"/>
      <c r="PJF1194" s="22"/>
      <c r="PJG1194" s="22"/>
      <c r="PJH1194" s="22"/>
      <c r="PJI1194" s="22"/>
      <c r="PJJ1194" s="22"/>
      <c r="PJK1194" s="22"/>
      <c r="PJL1194" s="22"/>
      <c r="PJM1194" s="22"/>
      <c r="PJN1194" s="22"/>
      <c r="PJO1194" s="22"/>
      <c r="PJP1194" s="22"/>
      <c r="PJQ1194" s="22"/>
      <c r="PJR1194" s="22"/>
      <c r="PJS1194" s="22"/>
      <c r="PJT1194" s="22"/>
      <c r="PJU1194" s="22"/>
      <c r="PJV1194" s="22"/>
      <c r="PJW1194" s="22"/>
      <c r="PJX1194" s="22"/>
      <c r="PJY1194" s="22"/>
      <c r="PJZ1194" s="22"/>
      <c r="PKA1194" s="22"/>
      <c r="PKB1194" s="22"/>
      <c r="PKC1194" s="22"/>
      <c r="PKD1194" s="22"/>
      <c r="PKE1194" s="22"/>
      <c r="PKF1194" s="22"/>
      <c r="PKG1194" s="22"/>
      <c r="PKH1194" s="22"/>
      <c r="PKI1194" s="22"/>
      <c r="PKJ1194" s="22"/>
      <c r="PKK1194" s="22"/>
      <c r="PKL1194" s="22"/>
      <c r="PKM1194" s="22"/>
      <c r="PKN1194" s="22"/>
      <c r="PKO1194" s="22"/>
      <c r="PKP1194" s="22"/>
      <c r="PKQ1194" s="22"/>
      <c r="PKR1194" s="22"/>
      <c r="PKS1194" s="22"/>
      <c r="PKT1194" s="22"/>
      <c r="PKU1194" s="22"/>
      <c r="PKV1194" s="22"/>
      <c r="PKW1194" s="22"/>
      <c r="PKX1194" s="22"/>
      <c r="PKY1194" s="22"/>
      <c r="PKZ1194" s="22"/>
      <c r="PLA1194" s="22"/>
      <c r="PLB1194" s="22"/>
      <c r="PLC1194" s="22"/>
      <c r="PLD1194" s="22"/>
      <c r="PLE1194" s="22"/>
      <c r="PLF1194" s="22"/>
      <c r="PLG1194" s="22"/>
      <c r="PLH1194" s="22"/>
      <c r="PLI1194" s="22"/>
      <c r="PLJ1194" s="22"/>
      <c r="PLK1194" s="22"/>
      <c r="PLL1194" s="22"/>
      <c r="PLM1194" s="22"/>
      <c r="PLN1194" s="22"/>
      <c r="PLO1194" s="22"/>
      <c r="PLP1194" s="22"/>
      <c r="PLQ1194" s="22"/>
      <c r="PLR1194" s="22"/>
      <c r="PLS1194" s="22"/>
      <c r="PLT1194" s="22"/>
      <c r="PLU1194" s="22"/>
      <c r="PLV1194" s="22"/>
      <c r="PLW1194" s="22"/>
      <c r="PLX1194" s="22"/>
      <c r="PLY1194" s="22"/>
      <c r="PLZ1194" s="22"/>
      <c r="PMA1194" s="22"/>
      <c r="PMB1194" s="22"/>
      <c r="PMC1194" s="22"/>
      <c r="PMD1194" s="22"/>
      <c r="PME1194" s="22"/>
      <c r="PMF1194" s="22"/>
      <c r="PMG1194" s="22"/>
      <c r="PMH1194" s="22"/>
      <c r="PMI1194" s="22"/>
      <c r="PMJ1194" s="22"/>
      <c r="PMK1194" s="22"/>
      <c r="PML1194" s="22"/>
      <c r="PMM1194" s="22"/>
      <c r="PMN1194" s="22"/>
      <c r="PMO1194" s="22"/>
      <c r="PMP1194" s="22"/>
      <c r="PMQ1194" s="22"/>
      <c r="PMR1194" s="22"/>
      <c r="PMS1194" s="22"/>
      <c r="PMT1194" s="22"/>
      <c r="PMU1194" s="22"/>
      <c r="PMV1194" s="22"/>
      <c r="PMW1194" s="22"/>
      <c r="PMX1194" s="22"/>
      <c r="PMY1194" s="22"/>
      <c r="PMZ1194" s="22"/>
      <c r="PNA1194" s="22"/>
      <c r="PNB1194" s="22"/>
      <c r="PNC1194" s="22"/>
      <c r="PND1194" s="22"/>
      <c r="PNE1194" s="22"/>
      <c r="PNF1194" s="22"/>
      <c r="PNG1194" s="22"/>
      <c r="PNH1194" s="22"/>
      <c r="PNI1194" s="22"/>
      <c r="PNJ1194" s="22"/>
      <c r="PNK1194" s="22"/>
      <c r="PNL1194" s="22"/>
      <c r="PNM1194" s="22"/>
      <c r="PNN1194" s="22"/>
      <c r="PNO1194" s="22"/>
      <c r="PNP1194" s="22"/>
      <c r="PNQ1194" s="22"/>
      <c r="PNR1194" s="22"/>
      <c r="PNS1194" s="22"/>
      <c r="PNT1194" s="22"/>
      <c r="PNU1194" s="22"/>
      <c r="PNV1194" s="22"/>
      <c r="PNW1194" s="22"/>
      <c r="PNX1194" s="22"/>
      <c r="PNY1194" s="22"/>
      <c r="PNZ1194" s="22"/>
      <c r="POA1194" s="22"/>
      <c r="POB1194" s="22"/>
      <c r="POC1194" s="22"/>
      <c r="POD1194" s="22"/>
      <c r="POE1194" s="22"/>
      <c r="POF1194" s="22"/>
      <c r="POG1194" s="22"/>
      <c r="POH1194" s="22"/>
      <c r="POI1194" s="22"/>
      <c r="POJ1194" s="22"/>
      <c r="POK1194" s="22"/>
      <c r="POL1194" s="22"/>
      <c r="POM1194" s="22"/>
      <c r="PON1194" s="22"/>
      <c r="POO1194" s="22"/>
      <c r="POP1194" s="22"/>
      <c r="POQ1194" s="22"/>
      <c r="POR1194" s="22"/>
      <c r="POS1194" s="22"/>
      <c r="POT1194" s="22"/>
      <c r="POU1194" s="22"/>
      <c r="POV1194" s="22"/>
      <c r="POW1194" s="22"/>
      <c r="POX1194" s="22"/>
      <c r="POY1194" s="22"/>
      <c r="POZ1194" s="22"/>
      <c r="PPA1194" s="22"/>
      <c r="PPB1194" s="22"/>
      <c r="PPC1194" s="22"/>
      <c r="PPD1194" s="22"/>
      <c r="PPE1194" s="22"/>
      <c r="PPF1194" s="22"/>
      <c r="PPG1194" s="22"/>
      <c r="PPH1194" s="22"/>
      <c r="PPI1194" s="22"/>
      <c r="PPJ1194" s="22"/>
      <c r="PPK1194" s="22"/>
      <c r="PPL1194" s="22"/>
      <c r="PPM1194" s="22"/>
      <c r="PPN1194" s="22"/>
      <c r="PPO1194" s="22"/>
      <c r="PPP1194" s="22"/>
      <c r="PPQ1194" s="22"/>
      <c r="PPR1194" s="22"/>
      <c r="PPS1194" s="22"/>
      <c r="PPT1194" s="22"/>
      <c r="PPU1194" s="22"/>
      <c r="PPV1194" s="22"/>
      <c r="PPW1194" s="22"/>
      <c r="PPX1194" s="22"/>
      <c r="PPY1194" s="22"/>
      <c r="PPZ1194" s="22"/>
      <c r="PQA1194" s="22"/>
      <c r="PQB1194" s="22"/>
      <c r="PQC1194" s="22"/>
      <c r="PQD1194" s="22"/>
      <c r="PQE1194" s="22"/>
      <c r="PQF1194" s="22"/>
      <c r="PQG1194" s="22"/>
      <c r="PQH1194" s="22"/>
      <c r="PQI1194" s="22"/>
      <c r="PQJ1194" s="22"/>
      <c r="PQK1194" s="22"/>
      <c r="PQL1194" s="22"/>
      <c r="PQM1194" s="22"/>
      <c r="PQN1194" s="22"/>
      <c r="PQO1194" s="22"/>
      <c r="PQP1194" s="22"/>
      <c r="PQQ1194" s="22"/>
      <c r="PQR1194" s="22"/>
      <c r="PQS1194" s="22"/>
      <c r="PQT1194" s="22"/>
      <c r="PQU1194" s="22"/>
      <c r="PQV1194" s="22"/>
      <c r="PQW1194" s="22"/>
      <c r="PQX1194" s="22"/>
      <c r="PQY1194" s="22"/>
      <c r="PQZ1194" s="22"/>
      <c r="PRA1194" s="22"/>
      <c r="PRB1194" s="22"/>
      <c r="PRC1194" s="22"/>
      <c r="PRD1194" s="22"/>
      <c r="PRE1194" s="22"/>
      <c r="PRF1194" s="22"/>
      <c r="PRG1194" s="22"/>
      <c r="PRH1194" s="22"/>
      <c r="PRI1194" s="22"/>
      <c r="PRJ1194" s="22"/>
      <c r="PRK1194" s="22"/>
      <c r="PRL1194" s="22"/>
      <c r="PRM1194" s="22"/>
      <c r="PRN1194" s="22"/>
      <c r="PRO1194" s="22"/>
      <c r="PRP1194" s="22"/>
      <c r="PRQ1194" s="22"/>
      <c r="PRR1194" s="22"/>
      <c r="PRS1194" s="22"/>
      <c r="PRT1194" s="22"/>
      <c r="PRU1194" s="22"/>
      <c r="PRV1194" s="22"/>
      <c r="PRW1194" s="22"/>
      <c r="PRX1194" s="22"/>
      <c r="PRY1194" s="22"/>
      <c r="PRZ1194" s="22"/>
      <c r="PSA1194" s="22"/>
      <c r="PSB1194" s="22"/>
      <c r="PSC1194" s="22"/>
      <c r="PSD1194" s="22"/>
      <c r="PSE1194" s="22"/>
      <c r="PSF1194" s="22"/>
      <c r="PSG1194" s="22"/>
      <c r="PSH1194" s="22"/>
      <c r="PSI1194" s="22"/>
      <c r="PSJ1194" s="22"/>
      <c r="PSK1194" s="22"/>
      <c r="PSL1194" s="22"/>
      <c r="PSM1194" s="22"/>
      <c r="PSN1194" s="22"/>
      <c r="PSO1194" s="22"/>
      <c r="PSP1194" s="22"/>
      <c r="PSQ1194" s="22"/>
      <c r="PSR1194" s="22"/>
      <c r="PSS1194" s="22"/>
      <c r="PST1194" s="22"/>
      <c r="PSU1194" s="22"/>
      <c r="PSV1194" s="22"/>
      <c r="PSW1194" s="22"/>
      <c r="PSX1194" s="22"/>
      <c r="PSY1194" s="22"/>
      <c r="PSZ1194" s="22"/>
      <c r="PTA1194" s="22"/>
      <c r="PTB1194" s="22"/>
      <c r="PTC1194" s="22"/>
      <c r="PTD1194" s="22"/>
      <c r="PTE1194" s="22"/>
      <c r="PTF1194" s="22"/>
      <c r="PTG1194" s="22"/>
      <c r="PTH1194" s="22"/>
      <c r="PTI1194" s="22"/>
      <c r="PTJ1194" s="22"/>
      <c r="PTK1194" s="22"/>
      <c r="PTL1194" s="22"/>
      <c r="PTM1194" s="22"/>
      <c r="PTN1194" s="22"/>
      <c r="PTO1194" s="22"/>
      <c r="PTP1194" s="22"/>
      <c r="PTQ1194" s="22"/>
      <c r="PTR1194" s="22"/>
      <c r="PTS1194" s="22"/>
      <c r="PTT1194" s="22"/>
      <c r="PTU1194" s="22"/>
      <c r="PTV1194" s="22"/>
      <c r="PTW1194" s="22"/>
      <c r="PTX1194" s="22"/>
      <c r="PTY1194" s="22"/>
      <c r="PTZ1194" s="22"/>
      <c r="PUA1194" s="22"/>
      <c r="PUB1194" s="22"/>
      <c r="PUC1194" s="22"/>
      <c r="PUD1194" s="22"/>
      <c r="PUE1194" s="22"/>
      <c r="PUF1194" s="22"/>
      <c r="PUG1194" s="22"/>
      <c r="PUH1194" s="22"/>
      <c r="PUI1194" s="22"/>
      <c r="PUJ1194" s="22"/>
      <c r="PUK1194" s="22"/>
      <c r="PUL1194" s="22"/>
      <c r="PUM1194" s="22"/>
      <c r="PUN1194" s="22"/>
      <c r="PUO1194" s="22"/>
      <c r="PUP1194" s="22"/>
      <c r="PUQ1194" s="22"/>
      <c r="PUR1194" s="22"/>
      <c r="PUS1194" s="22"/>
      <c r="PUT1194" s="22"/>
      <c r="PUU1194" s="22"/>
      <c r="PUV1194" s="22"/>
      <c r="PUW1194" s="22"/>
      <c r="PUX1194" s="22"/>
      <c r="PUY1194" s="22"/>
      <c r="PUZ1194" s="22"/>
      <c r="PVA1194" s="22"/>
      <c r="PVB1194" s="22"/>
      <c r="PVC1194" s="22"/>
      <c r="PVD1194" s="22"/>
      <c r="PVE1194" s="22"/>
      <c r="PVF1194" s="22"/>
      <c r="PVG1194" s="22"/>
      <c r="PVH1194" s="22"/>
      <c r="PVI1194" s="22"/>
      <c r="PVJ1194" s="22"/>
      <c r="PVK1194" s="22"/>
      <c r="PVL1194" s="22"/>
      <c r="PVM1194" s="22"/>
      <c r="PVN1194" s="22"/>
      <c r="PVO1194" s="22"/>
      <c r="PVP1194" s="22"/>
      <c r="PVQ1194" s="22"/>
      <c r="PVR1194" s="22"/>
      <c r="PVS1194" s="22"/>
      <c r="PVT1194" s="22"/>
      <c r="PVU1194" s="22"/>
      <c r="PVV1194" s="22"/>
      <c r="PVW1194" s="22"/>
      <c r="PVX1194" s="22"/>
      <c r="PVY1194" s="22"/>
      <c r="PVZ1194" s="22"/>
      <c r="PWA1194" s="22"/>
      <c r="PWB1194" s="22"/>
      <c r="PWC1194" s="22"/>
      <c r="PWD1194" s="22"/>
      <c r="PWE1194" s="22"/>
      <c r="PWF1194" s="22"/>
      <c r="PWG1194" s="22"/>
      <c r="PWH1194" s="22"/>
      <c r="PWI1194" s="22"/>
      <c r="PWJ1194" s="22"/>
      <c r="PWK1194" s="22"/>
      <c r="PWL1194" s="22"/>
      <c r="PWM1194" s="22"/>
      <c r="PWN1194" s="22"/>
      <c r="PWO1194" s="22"/>
      <c r="PWP1194" s="22"/>
      <c r="PWQ1194" s="22"/>
      <c r="PWR1194" s="22"/>
      <c r="PWS1194" s="22"/>
      <c r="PWT1194" s="22"/>
      <c r="PWU1194" s="22"/>
      <c r="PWV1194" s="22"/>
      <c r="PWW1194" s="22"/>
      <c r="PWX1194" s="22"/>
      <c r="PWY1194" s="22"/>
      <c r="PWZ1194" s="22"/>
      <c r="PXA1194" s="22"/>
      <c r="PXB1194" s="22"/>
      <c r="PXC1194" s="22"/>
      <c r="PXD1194" s="22"/>
      <c r="PXE1194" s="22"/>
      <c r="PXF1194" s="22"/>
      <c r="PXG1194" s="22"/>
      <c r="PXH1194" s="22"/>
      <c r="PXI1194" s="22"/>
      <c r="PXJ1194" s="22"/>
      <c r="PXK1194" s="22"/>
      <c r="PXL1194" s="22"/>
      <c r="PXM1194" s="22"/>
      <c r="PXN1194" s="22"/>
      <c r="PXO1194" s="22"/>
      <c r="PXP1194" s="22"/>
      <c r="PXQ1194" s="22"/>
      <c r="PXR1194" s="22"/>
      <c r="PXS1194" s="22"/>
      <c r="PXT1194" s="22"/>
      <c r="PXU1194" s="22"/>
      <c r="PXV1194" s="22"/>
      <c r="PXW1194" s="22"/>
      <c r="PXX1194" s="22"/>
      <c r="PXY1194" s="22"/>
      <c r="PXZ1194" s="22"/>
      <c r="PYA1194" s="22"/>
      <c r="PYB1194" s="22"/>
      <c r="PYC1194" s="22"/>
      <c r="PYD1194" s="22"/>
      <c r="PYE1194" s="22"/>
      <c r="PYF1194" s="22"/>
      <c r="PYG1194" s="22"/>
      <c r="PYH1194" s="22"/>
      <c r="PYI1194" s="22"/>
      <c r="PYJ1194" s="22"/>
      <c r="PYK1194" s="22"/>
      <c r="PYL1194" s="22"/>
      <c r="PYM1194" s="22"/>
      <c r="PYN1194" s="22"/>
      <c r="PYO1194" s="22"/>
      <c r="PYP1194" s="22"/>
      <c r="PYQ1194" s="22"/>
      <c r="PYR1194" s="22"/>
      <c r="PYS1194" s="22"/>
      <c r="PYT1194" s="22"/>
      <c r="PYU1194" s="22"/>
      <c r="PYV1194" s="22"/>
      <c r="PYW1194" s="22"/>
      <c r="PYX1194" s="22"/>
      <c r="PYY1194" s="22"/>
      <c r="PYZ1194" s="22"/>
      <c r="PZA1194" s="22"/>
      <c r="PZB1194" s="22"/>
      <c r="PZC1194" s="22"/>
      <c r="PZD1194" s="22"/>
      <c r="PZE1194" s="22"/>
      <c r="PZF1194" s="22"/>
      <c r="PZG1194" s="22"/>
      <c r="PZH1194" s="22"/>
      <c r="PZI1194" s="22"/>
      <c r="PZJ1194" s="22"/>
      <c r="PZK1194" s="22"/>
      <c r="PZL1194" s="22"/>
      <c r="PZM1194" s="22"/>
      <c r="PZN1194" s="22"/>
      <c r="PZO1194" s="22"/>
      <c r="PZP1194" s="22"/>
      <c r="PZQ1194" s="22"/>
      <c r="PZR1194" s="22"/>
      <c r="PZS1194" s="22"/>
      <c r="PZT1194" s="22"/>
      <c r="PZU1194" s="22"/>
      <c r="PZV1194" s="22"/>
      <c r="PZW1194" s="22"/>
      <c r="PZX1194" s="22"/>
      <c r="PZY1194" s="22"/>
      <c r="PZZ1194" s="22"/>
      <c r="QAA1194" s="22"/>
      <c r="QAB1194" s="22"/>
      <c r="QAC1194" s="22"/>
      <c r="QAD1194" s="22"/>
      <c r="QAE1194" s="22"/>
      <c r="QAF1194" s="22"/>
      <c r="QAG1194" s="22"/>
      <c r="QAH1194" s="22"/>
      <c r="QAI1194" s="22"/>
      <c r="QAJ1194" s="22"/>
      <c r="QAK1194" s="22"/>
      <c r="QAL1194" s="22"/>
      <c r="QAM1194" s="22"/>
      <c r="QAN1194" s="22"/>
      <c r="QAO1194" s="22"/>
      <c r="QAP1194" s="22"/>
      <c r="QAQ1194" s="22"/>
      <c r="QAR1194" s="22"/>
      <c r="QAS1194" s="22"/>
      <c r="QAT1194" s="22"/>
      <c r="QAU1194" s="22"/>
      <c r="QAV1194" s="22"/>
      <c r="QAW1194" s="22"/>
      <c r="QAX1194" s="22"/>
      <c r="QAY1194" s="22"/>
      <c r="QAZ1194" s="22"/>
      <c r="QBA1194" s="22"/>
      <c r="QBB1194" s="22"/>
      <c r="QBC1194" s="22"/>
      <c r="QBD1194" s="22"/>
      <c r="QBE1194" s="22"/>
      <c r="QBF1194" s="22"/>
      <c r="QBG1194" s="22"/>
      <c r="QBH1194" s="22"/>
      <c r="QBI1194" s="22"/>
      <c r="QBJ1194" s="22"/>
      <c r="QBK1194" s="22"/>
      <c r="QBL1194" s="22"/>
      <c r="QBM1194" s="22"/>
      <c r="QBN1194" s="22"/>
      <c r="QBO1194" s="22"/>
      <c r="QBP1194" s="22"/>
      <c r="QBQ1194" s="22"/>
      <c r="QBR1194" s="22"/>
      <c r="QBS1194" s="22"/>
      <c r="QBT1194" s="22"/>
      <c r="QBU1194" s="22"/>
      <c r="QBV1194" s="22"/>
      <c r="QBW1194" s="22"/>
      <c r="QBX1194" s="22"/>
      <c r="QBY1194" s="22"/>
      <c r="QBZ1194" s="22"/>
      <c r="QCA1194" s="22"/>
      <c r="QCB1194" s="22"/>
      <c r="QCC1194" s="22"/>
      <c r="QCD1194" s="22"/>
      <c r="QCE1194" s="22"/>
      <c r="QCF1194" s="22"/>
      <c r="QCG1194" s="22"/>
      <c r="QCH1194" s="22"/>
      <c r="QCI1194" s="22"/>
      <c r="QCJ1194" s="22"/>
      <c r="QCK1194" s="22"/>
      <c r="QCL1194" s="22"/>
      <c r="QCM1194" s="22"/>
      <c r="QCN1194" s="22"/>
      <c r="QCO1194" s="22"/>
      <c r="QCP1194" s="22"/>
      <c r="QCQ1194" s="22"/>
      <c r="QCR1194" s="22"/>
      <c r="QCS1194" s="22"/>
      <c r="QCT1194" s="22"/>
      <c r="QCU1194" s="22"/>
      <c r="QCV1194" s="22"/>
      <c r="QCW1194" s="22"/>
      <c r="QCX1194" s="22"/>
      <c r="QCY1194" s="22"/>
      <c r="QCZ1194" s="22"/>
      <c r="QDA1194" s="22"/>
      <c r="QDB1194" s="22"/>
      <c r="QDC1194" s="22"/>
      <c r="QDD1194" s="22"/>
      <c r="QDE1194" s="22"/>
      <c r="QDF1194" s="22"/>
      <c r="QDG1194" s="22"/>
      <c r="QDH1194" s="22"/>
      <c r="QDI1194" s="22"/>
      <c r="QDJ1194" s="22"/>
      <c r="QDK1194" s="22"/>
      <c r="QDL1194" s="22"/>
      <c r="QDM1194" s="22"/>
      <c r="QDN1194" s="22"/>
      <c r="QDO1194" s="22"/>
      <c r="QDP1194" s="22"/>
      <c r="QDQ1194" s="22"/>
      <c r="QDR1194" s="22"/>
      <c r="QDS1194" s="22"/>
      <c r="QDT1194" s="22"/>
      <c r="QDU1194" s="22"/>
      <c r="QDV1194" s="22"/>
      <c r="QDW1194" s="22"/>
      <c r="QDX1194" s="22"/>
      <c r="QDY1194" s="22"/>
      <c r="QDZ1194" s="22"/>
      <c r="QEA1194" s="22"/>
      <c r="QEB1194" s="22"/>
      <c r="QEC1194" s="22"/>
      <c r="QED1194" s="22"/>
      <c r="QEE1194" s="22"/>
      <c r="QEF1194" s="22"/>
      <c r="QEG1194" s="22"/>
      <c r="QEH1194" s="22"/>
      <c r="QEI1194" s="22"/>
      <c r="QEJ1194" s="22"/>
      <c r="QEK1194" s="22"/>
      <c r="QEL1194" s="22"/>
      <c r="QEM1194" s="22"/>
      <c r="QEN1194" s="22"/>
      <c r="QEO1194" s="22"/>
      <c r="QEP1194" s="22"/>
      <c r="QEQ1194" s="22"/>
      <c r="QER1194" s="22"/>
      <c r="QES1194" s="22"/>
      <c r="QET1194" s="22"/>
      <c r="QEU1194" s="22"/>
      <c r="QEV1194" s="22"/>
      <c r="QEW1194" s="22"/>
      <c r="QEX1194" s="22"/>
      <c r="QEY1194" s="22"/>
      <c r="QEZ1194" s="22"/>
      <c r="QFA1194" s="22"/>
      <c r="QFB1194" s="22"/>
      <c r="QFC1194" s="22"/>
      <c r="QFD1194" s="22"/>
      <c r="QFE1194" s="22"/>
      <c r="QFF1194" s="22"/>
      <c r="QFG1194" s="22"/>
      <c r="QFH1194" s="22"/>
      <c r="QFI1194" s="22"/>
      <c r="QFJ1194" s="22"/>
      <c r="QFK1194" s="22"/>
      <c r="QFL1194" s="22"/>
      <c r="QFM1194" s="22"/>
      <c r="QFN1194" s="22"/>
      <c r="QFO1194" s="22"/>
      <c r="QFP1194" s="22"/>
      <c r="QFQ1194" s="22"/>
      <c r="QFR1194" s="22"/>
      <c r="QFS1194" s="22"/>
      <c r="QFT1194" s="22"/>
      <c r="QFU1194" s="22"/>
      <c r="QFV1194" s="22"/>
      <c r="QFW1194" s="22"/>
      <c r="QFX1194" s="22"/>
      <c r="QFY1194" s="22"/>
      <c r="QFZ1194" s="22"/>
      <c r="QGA1194" s="22"/>
      <c r="QGB1194" s="22"/>
      <c r="QGC1194" s="22"/>
      <c r="QGD1194" s="22"/>
      <c r="QGE1194" s="22"/>
      <c r="QGF1194" s="22"/>
      <c r="QGG1194" s="22"/>
      <c r="QGH1194" s="22"/>
      <c r="QGI1194" s="22"/>
      <c r="QGJ1194" s="22"/>
      <c r="QGK1194" s="22"/>
      <c r="QGL1194" s="22"/>
      <c r="QGM1194" s="22"/>
      <c r="QGN1194" s="22"/>
      <c r="QGO1194" s="22"/>
      <c r="QGP1194" s="22"/>
      <c r="QGQ1194" s="22"/>
      <c r="QGR1194" s="22"/>
      <c r="QGS1194" s="22"/>
      <c r="QGT1194" s="22"/>
      <c r="QGU1194" s="22"/>
      <c r="QGV1194" s="22"/>
      <c r="QGW1194" s="22"/>
      <c r="QGX1194" s="22"/>
      <c r="QGY1194" s="22"/>
      <c r="QGZ1194" s="22"/>
      <c r="QHA1194" s="22"/>
      <c r="QHB1194" s="22"/>
      <c r="QHC1194" s="22"/>
      <c r="QHD1194" s="22"/>
      <c r="QHE1194" s="22"/>
      <c r="QHF1194" s="22"/>
      <c r="QHG1194" s="22"/>
      <c r="QHH1194" s="22"/>
      <c r="QHI1194" s="22"/>
      <c r="QHJ1194" s="22"/>
      <c r="QHK1194" s="22"/>
      <c r="QHL1194" s="22"/>
      <c r="QHM1194" s="22"/>
      <c r="QHN1194" s="22"/>
      <c r="QHO1194" s="22"/>
      <c r="QHP1194" s="22"/>
      <c r="QHQ1194" s="22"/>
      <c r="QHR1194" s="22"/>
      <c r="QHS1194" s="22"/>
      <c r="QHT1194" s="22"/>
      <c r="QHU1194" s="22"/>
      <c r="QHV1194" s="22"/>
      <c r="QHW1194" s="22"/>
      <c r="QHX1194" s="22"/>
      <c r="QHY1194" s="22"/>
      <c r="QHZ1194" s="22"/>
      <c r="QIA1194" s="22"/>
      <c r="QIB1194" s="22"/>
      <c r="QIC1194" s="22"/>
      <c r="QID1194" s="22"/>
      <c r="QIE1194" s="22"/>
      <c r="QIF1194" s="22"/>
      <c r="QIG1194" s="22"/>
      <c r="QIH1194" s="22"/>
      <c r="QII1194" s="22"/>
      <c r="QIJ1194" s="22"/>
      <c r="QIK1194" s="22"/>
      <c r="QIL1194" s="22"/>
      <c r="QIM1194" s="22"/>
      <c r="QIN1194" s="22"/>
      <c r="QIO1194" s="22"/>
      <c r="QIP1194" s="22"/>
      <c r="QIQ1194" s="22"/>
      <c r="QIR1194" s="22"/>
      <c r="QIS1194" s="22"/>
      <c r="QIT1194" s="22"/>
      <c r="QIU1194" s="22"/>
      <c r="QIV1194" s="22"/>
      <c r="QIW1194" s="22"/>
      <c r="QIX1194" s="22"/>
      <c r="QIY1194" s="22"/>
      <c r="QIZ1194" s="22"/>
      <c r="QJA1194" s="22"/>
      <c r="QJB1194" s="22"/>
      <c r="QJC1194" s="22"/>
      <c r="QJD1194" s="22"/>
      <c r="QJE1194" s="22"/>
      <c r="QJF1194" s="22"/>
      <c r="QJG1194" s="22"/>
      <c r="QJH1194" s="22"/>
      <c r="QJI1194" s="22"/>
      <c r="QJJ1194" s="22"/>
      <c r="QJK1194" s="22"/>
      <c r="QJL1194" s="22"/>
      <c r="QJM1194" s="22"/>
      <c r="QJN1194" s="22"/>
      <c r="QJO1194" s="22"/>
      <c r="QJP1194" s="22"/>
      <c r="QJQ1194" s="22"/>
      <c r="QJR1194" s="22"/>
      <c r="QJS1194" s="22"/>
      <c r="QJT1194" s="22"/>
      <c r="QJU1194" s="22"/>
      <c r="QJV1194" s="22"/>
      <c r="QJW1194" s="22"/>
      <c r="QJX1194" s="22"/>
      <c r="QJY1194" s="22"/>
      <c r="QJZ1194" s="22"/>
      <c r="QKA1194" s="22"/>
      <c r="QKB1194" s="22"/>
      <c r="QKC1194" s="22"/>
      <c r="QKD1194" s="22"/>
      <c r="QKE1194" s="22"/>
      <c r="QKF1194" s="22"/>
      <c r="QKG1194" s="22"/>
      <c r="QKH1194" s="22"/>
      <c r="QKI1194" s="22"/>
      <c r="QKJ1194" s="22"/>
      <c r="QKK1194" s="22"/>
      <c r="QKL1194" s="22"/>
      <c r="QKM1194" s="22"/>
      <c r="QKN1194" s="22"/>
      <c r="QKO1194" s="22"/>
      <c r="QKP1194" s="22"/>
      <c r="QKQ1194" s="22"/>
      <c r="QKR1194" s="22"/>
      <c r="QKS1194" s="22"/>
      <c r="QKT1194" s="22"/>
      <c r="QKU1194" s="22"/>
      <c r="QKV1194" s="22"/>
      <c r="QKW1194" s="22"/>
      <c r="QKX1194" s="22"/>
      <c r="QKY1194" s="22"/>
      <c r="QKZ1194" s="22"/>
      <c r="QLA1194" s="22"/>
      <c r="QLB1194" s="22"/>
      <c r="QLC1194" s="22"/>
      <c r="QLD1194" s="22"/>
      <c r="QLE1194" s="22"/>
      <c r="QLF1194" s="22"/>
      <c r="QLG1194" s="22"/>
      <c r="QLH1194" s="22"/>
      <c r="QLI1194" s="22"/>
      <c r="QLJ1194" s="22"/>
      <c r="QLK1194" s="22"/>
      <c r="QLL1194" s="22"/>
      <c r="QLM1194" s="22"/>
      <c r="QLN1194" s="22"/>
      <c r="QLO1194" s="22"/>
      <c r="QLP1194" s="22"/>
      <c r="QLQ1194" s="22"/>
      <c r="QLR1194" s="22"/>
      <c r="QLS1194" s="22"/>
      <c r="QLT1194" s="22"/>
      <c r="QLU1194" s="22"/>
      <c r="QLV1194" s="22"/>
      <c r="QLW1194" s="22"/>
      <c r="QLX1194" s="22"/>
      <c r="QLY1194" s="22"/>
      <c r="QLZ1194" s="22"/>
      <c r="QMA1194" s="22"/>
      <c r="QMB1194" s="22"/>
      <c r="QMC1194" s="22"/>
      <c r="QMD1194" s="22"/>
      <c r="QME1194" s="22"/>
      <c r="QMF1194" s="22"/>
      <c r="QMG1194" s="22"/>
      <c r="QMH1194" s="22"/>
      <c r="QMI1194" s="22"/>
      <c r="QMJ1194" s="22"/>
      <c r="QMK1194" s="22"/>
      <c r="QML1194" s="22"/>
      <c r="QMM1194" s="22"/>
      <c r="QMN1194" s="22"/>
      <c r="QMO1194" s="22"/>
      <c r="QMP1194" s="22"/>
      <c r="QMQ1194" s="22"/>
      <c r="QMR1194" s="22"/>
      <c r="QMS1194" s="22"/>
      <c r="QMT1194" s="22"/>
      <c r="QMU1194" s="22"/>
      <c r="QMV1194" s="22"/>
      <c r="QMW1194" s="22"/>
      <c r="QMX1194" s="22"/>
      <c r="QMY1194" s="22"/>
      <c r="QMZ1194" s="22"/>
      <c r="QNA1194" s="22"/>
      <c r="QNB1194" s="22"/>
      <c r="QNC1194" s="22"/>
      <c r="QND1194" s="22"/>
      <c r="QNE1194" s="22"/>
      <c r="QNF1194" s="22"/>
      <c r="QNG1194" s="22"/>
      <c r="QNH1194" s="22"/>
      <c r="QNI1194" s="22"/>
      <c r="QNJ1194" s="22"/>
      <c r="QNK1194" s="22"/>
      <c r="QNL1194" s="22"/>
      <c r="QNM1194" s="22"/>
      <c r="QNN1194" s="22"/>
      <c r="QNO1194" s="22"/>
      <c r="QNP1194" s="22"/>
      <c r="QNQ1194" s="22"/>
      <c r="QNR1194" s="22"/>
      <c r="QNS1194" s="22"/>
      <c r="QNT1194" s="22"/>
      <c r="QNU1194" s="22"/>
      <c r="QNV1194" s="22"/>
      <c r="QNW1194" s="22"/>
      <c r="QNX1194" s="22"/>
      <c r="QNY1194" s="22"/>
      <c r="QNZ1194" s="22"/>
      <c r="QOA1194" s="22"/>
      <c r="QOB1194" s="22"/>
      <c r="QOC1194" s="22"/>
      <c r="QOD1194" s="22"/>
      <c r="QOE1194" s="22"/>
      <c r="QOF1194" s="22"/>
      <c r="QOG1194" s="22"/>
      <c r="QOH1194" s="22"/>
      <c r="QOI1194" s="22"/>
      <c r="QOJ1194" s="22"/>
      <c r="QOK1194" s="22"/>
      <c r="QOL1194" s="22"/>
      <c r="QOM1194" s="22"/>
      <c r="QON1194" s="22"/>
      <c r="QOO1194" s="22"/>
      <c r="QOP1194" s="22"/>
      <c r="QOQ1194" s="22"/>
      <c r="QOR1194" s="22"/>
      <c r="QOS1194" s="22"/>
      <c r="QOT1194" s="22"/>
      <c r="QOU1194" s="22"/>
      <c r="QOV1194" s="22"/>
      <c r="QOW1194" s="22"/>
      <c r="QOX1194" s="22"/>
      <c r="QOY1194" s="22"/>
      <c r="QOZ1194" s="22"/>
      <c r="QPA1194" s="22"/>
      <c r="QPB1194" s="22"/>
      <c r="QPC1194" s="22"/>
      <c r="QPD1194" s="22"/>
      <c r="QPE1194" s="22"/>
      <c r="QPF1194" s="22"/>
      <c r="QPG1194" s="22"/>
      <c r="QPH1194" s="22"/>
      <c r="QPI1194" s="22"/>
      <c r="QPJ1194" s="22"/>
      <c r="QPK1194" s="22"/>
      <c r="QPL1194" s="22"/>
      <c r="QPM1194" s="22"/>
      <c r="QPN1194" s="22"/>
      <c r="QPO1194" s="22"/>
      <c r="QPP1194" s="22"/>
      <c r="QPQ1194" s="22"/>
      <c r="QPR1194" s="22"/>
      <c r="QPS1194" s="22"/>
      <c r="QPT1194" s="22"/>
      <c r="QPU1194" s="22"/>
      <c r="QPV1194" s="22"/>
      <c r="QPW1194" s="22"/>
      <c r="QPX1194" s="22"/>
      <c r="QPY1194" s="22"/>
      <c r="QPZ1194" s="22"/>
      <c r="QQA1194" s="22"/>
      <c r="QQB1194" s="22"/>
      <c r="QQC1194" s="22"/>
      <c r="QQD1194" s="22"/>
      <c r="QQE1194" s="22"/>
      <c r="QQF1194" s="22"/>
      <c r="QQG1194" s="22"/>
      <c r="QQH1194" s="22"/>
      <c r="QQI1194" s="22"/>
      <c r="QQJ1194" s="22"/>
      <c r="QQK1194" s="22"/>
      <c r="QQL1194" s="22"/>
      <c r="QQM1194" s="22"/>
      <c r="QQN1194" s="22"/>
      <c r="QQO1194" s="22"/>
      <c r="QQP1194" s="22"/>
      <c r="QQQ1194" s="22"/>
      <c r="QQR1194" s="22"/>
      <c r="QQS1194" s="22"/>
      <c r="QQT1194" s="22"/>
      <c r="QQU1194" s="22"/>
      <c r="QQV1194" s="22"/>
      <c r="QQW1194" s="22"/>
      <c r="QQX1194" s="22"/>
      <c r="QQY1194" s="22"/>
      <c r="QQZ1194" s="22"/>
      <c r="QRA1194" s="22"/>
      <c r="QRB1194" s="22"/>
      <c r="QRC1194" s="22"/>
      <c r="QRD1194" s="22"/>
      <c r="QRE1194" s="22"/>
      <c r="QRF1194" s="22"/>
      <c r="QRG1194" s="22"/>
      <c r="QRH1194" s="22"/>
      <c r="QRI1194" s="22"/>
      <c r="QRJ1194" s="22"/>
      <c r="QRK1194" s="22"/>
      <c r="QRL1194" s="22"/>
      <c r="QRM1194" s="22"/>
      <c r="QRN1194" s="22"/>
      <c r="QRO1194" s="22"/>
      <c r="QRP1194" s="22"/>
      <c r="QRQ1194" s="22"/>
      <c r="QRR1194" s="22"/>
      <c r="QRS1194" s="22"/>
      <c r="QRT1194" s="22"/>
      <c r="QRU1194" s="22"/>
      <c r="QRV1194" s="22"/>
      <c r="QRW1194" s="22"/>
      <c r="QRX1194" s="22"/>
      <c r="QRY1194" s="22"/>
      <c r="QRZ1194" s="22"/>
      <c r="QSA1194" s="22"/>
      <c r="QSB1194" s="22"/>
      <c r="QSC1194" s="22"/>
      <c r="QSD1194" s="22"/>
      <c r="QSE1194" s="22"/>
      <c r="QSF1194" s="22"/>
      <c r="QSG1194" s="22"/>
      <c r="QSH1194" s="22"/>
      <c r="QSI1194" s="22"/>
      <c r="QSJ1194" s="22"/>
      <c r="QSK1194" s="22"/>
      <c r="QSL1194" s="22"/>
      <c r="QSM1194" s="22"/>
      <c r="QSN1194" s="22"/>
      <c r="QSO1194" s="22"/>
      <c r="QSP1194" s="22"/>
      <c r="QSQ1194" s="22"/>
      <c r="QSR1194" s="22"/>
      <c r="QSS1194" s="22"/>
      <c r="QST1194" s="22"/>
      <c r="QSU1194" s="22"/>
      <c r="QSV1194" s="22"/>
      <c r="QSW1194" s="22"/>
      <c r="QSX1194" s="22"/>
      <c r="QSY1194" s="22"/>
      <c r="QSZ1194" s="22"/>
      <c r="QTA1194" s="22"/>
      <c r="QTB1194" s="22"/>
      <c r="QTC1194" s="22"/>
      <c r="QTD1194" s="22"/>
      <c r="QTE1194" s="22"/>
      <c r="QTF1194" s="22"/>
      <c r="QTG1194" s="22"/>
      <c r="QTH1194" s="22"/>
      <c r="QTI1194" s="22"/>
      <c r="QTJ1194" s="22"/>
      <c r="QTK1194" s="22"/>
      <c r="QTL1194" s="22"/>
      <c r="QTM1194" s="22"/>
      <c r="QTN1194" s="22"/>
      <c r="QTO1194" s="22"/>
      <c r="QTP1194" s="22"/>
      <c r="QTQ1194" s="22"/>
      <c r="QTR1194" s="22"/>
      <c r="QTS1194" s="22"/>
      <c r="QTT1194" s="22"/>
      <c r="QTU1194" s="22"/>
      <c r="QTV1194" s="22"/>
      <c r="QTW1194" s="22"/>
      <c r="QTX1194" s="22"/>
      <c r="QTY1194" s="22"/>
      <c r="QTZ1194" s="22"/>
      <c r="QUA1194" s="22"/>
      <c r="QUB1194" s="22"/>
      <c r="QUC1194" s="22"/>
      <c r="QUD1194" s="22"/>
      <c r="QUE1194" s="22"/>
      <c r="QUF1194" s="22"/>
      <c r="QUG1194" s="22"/>
      <c r="QUH1194" s="22"/>
      <c r="QUI1194" s="22"/>
      <c r="QUJ1194" s="22"/>
      <c r="QUK1194" s="22"/>
      <c r="QUL1194" s="22"/>
      <c r="QUM1194" s="22"/>
      <c r="QUN1194" s="22"/>
      <c r="QUO1194" s="22"/>
      <c r="QUP1194" s="22"/>
      <c r="QUQ1194" s="22"/>
      <c r="QUR1194" s="22"/>
      <c r="QUS1194" s="22"/>
      <c r="QUT1194" s="22"/>
      <c r="QUU1194" s="22"/>
      <c r="QUV1194" s="22"/>
      <c r="QUW1194" s="22"/>
      <c r="QUX1194" s="22"/>
      <c r="QUY1194" s="22"/>
      <c r="QUZ1194" s="22"/>
      <c r="QVA1194" s="22"/>
      <c r="QVB1194" s="22"/>
      <c r="QVC1194" s="22"/>
      <c r="QVD1194" s="22"/>
      <c r="QVE1194" s="22"/>
      <c r="QVF1194" s="22"/>
      <c r="QVG1194" s="22"/>
      <c r="QVH1194" s="22"/>
      <c r="QVI1194" s="22"/>
      <c r="QVJ1194" s="22"/>
      <c r="QVK1194" s="22"/>
      <c r="QVL1194" s="22"/>
      <c r="QVM1194" s="22"/>
      <c r="QVN1194" s="22"/>
      <c r="QVO1194" s="22"/>
      <c r="QVP1194" s="22"/>
      <c r="QVQ1194" s="22"/>
      <c r="QVR1194" s="22"/>
      <c r="QVS1194" s="22"/>
      <c r="QVT1194" s="22"/>
      <c r="QVU1194" s="22"/>
      <c r="QVV1194" s="22"/>
      <c r="QVW1194" s="22"/>
      <c r="QVX1194" s="22"/>
      <c r="QVY1194" s="22"/>
      <c r="QVZ1194" s="22"/>
      <c r="QWA1194" s="22"/>
      <c r="QWB1194" s="22"/>
      <c r="QWC1194" s="22"/>
      <c r="QWD1194" s="22"/>
      <c r="QWE1194" s="22"/>
      <c r="QWF1194" s="22"/>
      <c r="QWG1194" s="22"/>
      <c r="QWH1194" s="22"/>
      <c r="QWI1194" s="22"/>
      <c r="QWJ1194" s="22"/>
      <c r="QWK1194" s="22"/>
      <c r="QWL1194" s="22"/>
      <c r="QWM1194" s="22"/>
      <c r="QWN1194" s="22"/>
      <c r="QWO1194" s="22"/>
      <c r="QWP1194" s="22"/>
      <c r="QWQ1194" s="22"/>
      <c r="QWR1194" s="22"/>
      <c r="QWS1194" s="22"/>
      <c r="QWT1194" s="22"/>
      <c r="QWU1194" s="22"/>
      <c r="QWV1194" s="22"/>
      <c r="QWW1194" s="22"/>
      <c r="QWX1194" s="22"/>
      <c r="QWY1194" s="22"/>
      <c r="QWZ1194" s="22"/>
      <c r="QXA1194" s="22"/>
      <c r="QXB1194" s="22"/>
      <c r="QXC1194" s="22"/>
      <c r="QXD1194" s="22"/>
      <c r="QXE1194" s="22"/>
      <c r="QXF1194" s="22"/>
      <c r="QXG1194" s="22"/>
      <c r="QXH1194" s="22"/>
      <c r="QXI1194" s="22"/>
      <c r="QXJ1194" s="22"/>
      <c r="QXK1194" s="22"/>
      <c r="QXL1194" s="22"/>
      <c r="QXM1194" s="22"/>
      <c r="QXN1194" s="22"/>
      <c r="QXO1194" s="22"/>
      <c r="QXP1194" s="22"/>
      <c r="QXQ1194" s="22"/>
      <c r="QXR1194" s="22"/>
      <c r="QXS1194" s="22"/>
      <c r="QXT1194" s="22"/>
      <c r="QXU1194" s="22"/>
      <c r="QXV1194" s="22"/>
      <c r="QXW1194" s="22"/>
      <c r="QXX1194" s="22"/>
      <c r="QXY1194" s="22"/>
      <c r="QXZ1194" s="22"/>
      <c r="QYA1194" s="22"/>
      <c r="QYB1194" s="22"/>
      <c r="QYC1194" s="22"/>
      <c r="QYD1194" s="22"/>
      <c r="QYE1194" s="22"/>
      <c r="QYF1194" s="22"/>
      <c r="QYG1194" s="22"/>
      <c r="QYH1194" s="22"/>
      <c r="QYI1194" s="22"/>
      <c r="QYJ1194" s="22"/>
      <c r="QYK1194" s="22"/>
      <c r="QYL1194" s="22"/>
      <c r="QYM1194" s="22"/>
      <c r="QYN1194" s="22"/>
      <c r="QYO1194" s="22"/>
      <c r="QYP1194" s="22"/>
      <c r="QYQ1194" s="22"/>
      <c r="QYR1194" s="22"/>
      <c r="QYS1194" s="22"/>
      <c r="QYT1194" s="22"/>
      <c r="QYU1194" s="22"/>
      <c r="QYV1194" s="22"/>
      <c r="QYW1194" s="22"/>
      <c r="QYX1194" s="22"/>
      <c r="QYY1194" s="22"/>
      <c r="QYZ1194" s="22"/>
      <c r="QZA1194" s="22"/>
      <c r="QZB1194" s="22"/>
      <c r="QZC1194" s="22"/>
      <c r="QZD1194" s="22"/>
      <c r="QZE1194" s="22"/>
      <c r="QZF1194" s="22"/>
      <c r="QZG1194" s="22"/>
      <c r="QZH1194" s="22"/>
      <c r="QZI1194" s="22"/>
      <c r="QZJ1194" s="22"/>
      <c r="QZK1194" s="22"/>
      <c r="QZL1194" s="22"/>
      <c r="QZM1194" s="22"/>
      <c r="QZN1194" s="22"/>
      <c r="QZO1194" s="22"/>
      <c r="QZP1194" s="22"/>
      <c r="QZQ1194" s="22"/>
      <c r="QZR1194" s="22"/>
      <c r="QZS1194" s="22"/>
      <c r="QZT1194" s="22"/>
      <c r="QZU1194" s="22"/>
      <c r="QZV1194" s="22"/>
      <c r="QZW1194" s="22"/>
      <c r="QZX1194" s="22"/>
      <c r="QZY1194" s="22"/>
      <c r="QZZ1194" s="22"/>
      <c r="RAA1194" s="22"/>
      <c r="RAB1194" s="22"/>
      <c r="RAC1194" s="22"/>
      <c r="RAD1194" s="22"/>
      <c r="RAE1194" s="22"/>
      <c r="RAF1194" s="22"/>
      <c r="RAG1194" s="22"/>
      <c r="RAH1194" s="22"/>
      <c r="RAI1194" s="22"/>
      <c r="RAJ1194" s="22"/>
      <c r="RAK1194" s="22"/>
      <c r="RAL1194" s="22"/>
      <c r="RAM1194" s="22"/>
      <c r="RAN1194" s="22"/>
      <c r="RAO1194" s="22"/>
      <c r="RAP1194" s="22"/>
      <c r="RAQ1194" s="22"/>
      <c r="RAR1194" s="22"/>
      <c r="RAS1194" s="22"/>
      <c r="RAT1194" s="22"/>
      <c r="RAU1194" s="22"/>
      <c r="RAV1194" s="22"/>
      <c r="RAW1194" s="22"/>
      <c r="RAX1194" s="22"/>
      <c r="RAY1194" s="22"/>
      <c r="RAZ1194" s="22"/>
      <c r="RBA1194" s="22"/>
      <c r="RBB1194" s="22"/>
      <c r="RBC1194" s="22"/>
      <c r="RBD1194" s="22"/>
      <c r="RBE1194" s="22"/>
      <c r="RBF1194" s="22"/>
      <c r="RBG1194" s="22"/>
      <c r="RBH1194" s="22"/>
      <c r="RBI1194" s="22"/>
      <c r="RBJ1194" s="22"/>
      <c r="RBK1194" s="22"/>
      <c r="RBL1194" s="22"/>
      <c r="RBM1194" s="22"/>
      <c r="RBN1194" s="22"/>
      <c r="RBO1194" s="22"/>
      <c r="RBP1194" s="22"/>
      <c r="RBQ1194" s="22"/>
      <c r="RBR1194" s="22"/>
      <c r="RBS1194" s="22"/>
      <c r="RBT1194" s="22"/>
      <c r="RBU1194" s="22"/>
      <c r="RBV1194" s="22"/>
      <c r="RBW1194" s="22"/>
      <c r="RBX1194" s="22"/>
      <c r="RBY1194" s="22"/>
      <c r="RBZ1194" s="22"/>
      <c r="RCA1194" s="22"/>
      <c r="RCB1194" s="22"/>
      <c r="RCC1194" s="22"/>
      <c r="RCD1194" s="22"/>
      <c r="RCE1194" s="22"/>
      <c r="RCF1194" s="22"/>
      <c r="RCG1194" s="22"/>
      <c r="RCH1194" s="22"/>
      <c r="RCI1194" s="22"/>
      <c r="RCJ1194" s="22"/>
      <c r="RCK1194" s="22"/>
      <c r="RCL1194" s="22"/>
      <c r="RCM1194" s="22"/>
      <c r="RCN1194" s="22"/>
      <c r="RCO1194" s="22"/>
      <c r="RCP1194" s="22"/>
      <c r="RCQ1194" s="22"/>
      <c r="RCR1194" s="22"/>
      <c r="RCS1194" s="22"/>
      <c r="RCT1194" s="22"/>
      <c r="RCU1194" s="22"/>
      <c r="RCV1194" s="22"/>
      <c r="RCW1194" s="22"/>
      <c r="RCX1194" s="22"/>
      <c r="RCY1194" s="22"/>
      <c r="RCZ1194" s="22"/>
      <c r="RDA1194" s="22"/>
      <c r="RDB1194" s="22"/>
      <c r="RDC1194" s="22"/>
      <c r="RDD1194" s="22"/>
      <c r="RDE1194" s="22"/>
      <c r="RDF1194" s="22"/>
      <c r="RDG1194" s="22"/>
      <c r="RDH1194" s="22"/>
      <c r="RDI1194" s="22"/>
      <c r="RDJ1194" s="22"/>
      <c r="RDK1194" s="22"/>
      <c r="RDL1194" s="22"/>
      <c r="RDM1194" s="22"/>
      <c r="RDN1194" s="22"/>
      <c r="RDO1194" s="22"/>
      <c r="RDP1194" s="22"/>
      <c r="RDQ1194" s="22"/>
      <c r="RDR1194" s="22"/>
      <c r="RDS1194" s="22"/>
      <c r="RDT1194" s="22"/>
      <c r="RDU1194" s="22"/>
      <c r="RDV1194" s="22"/>
      <c r="RDW1194" s="22"/>
      <c r="RDX1194" s="22"/>
      <c r="RDY1194" s="22"/>
      <c r="RDZ1194" s="22"/>
      <c r="REA1194" s="22"/>
      <c r="REB1194" s="22"/>
      <c r="REC1194" s="22"/>
      <c r="RED1194" s="22"/>
      <c r="REE1194" s="22"/>
      <c r="REF1194" s="22"/>
      <c r="REG1194" s="22"/>
      <c r="REH1194" s="22"/>
      <c r="REI1194" s="22"/>
      <c r="REJ1194" s="22"/>
      <c r="REK1194" s="22"/>
      <c r="REL1194" s="22"/>
      <c r="REM1194" s="22"/>
      <c r="REN1194" s="22"/>
      <c r="REO1194" s="22"/>
      <c r="REP1194" s="22"/>
      <c r="REQ1194" s="22"/>
      <c r="RER1194" s="22"/>
      <c r="RES1194" s="22"/>
      <c r="RET1194" s="22"/>
      <c r="REU1194" s="22"/>
      <c r="REV1194" s="22"/>
      <c r="REW1194" s="22"/>
      <c r="REX1194" s="22"/>
      <c r="REY1194" s="22"/>
      <c r="REZ1194" s="22"/>
      <c r="RFA1194" s="22"/>
      <c r="RFB1194" s="22"/>
      <c r="RFC1194" s="22"/>
      <c r="RFD1194" s="22"/>
      <c r="RFE1194" s="22"/>
      <c r="RFF1194" s="22"/>
      <c r="RFG1194" s="22"/>
      <c r="RFH1194" s="22"/>
      <c r="RFI1194" s="22"/>
      <c r="RFJ1194" s="22"/>
      <c r="RFK1194" s="22"/>
      <c r="RFL1194" s="22"/>
      <c r="RFM1194" s="22"/>
      <c r="RFN1194" s="22"/>
      <c r="RFO1194" s="22"/>
      <c r="RFP1194" s="22"/>
      <c r="RFQ1194" s="22"/>
      <c r="RFR1194" s="22"/>
      <c r="RFS1194" s="22"/>
      <c r="RFT1194" s="22"/>
      <c r="RFU1194" s="22"/>
      <c r="RFV1194" s="22"/>
      <c r="RFW1194" s="22"/>
      <c r="RFX1194" s="22"/>
      <c r="RFY1194" s="22"/>
      <c r="RFZ1194" s="22"/>
      <c r="RGA1194" s="22"/>
      <c r="RGB1194" s="22"/>
      <c r="RGC1194" s="22"/>
      <c r="RGD1194" s="22"/>
      <c r="RGE1194" s="22"/>
      <c r="RGF1194" s="22"/>
      <c r="RGG1194" s="22"/>
      <c r="RGH1194" s="22"/>
      <c r="RGI1194" s="22"/>
      <c r="RGJ1194" s="22"/>
      <c r="RGK1194" s="22"/>
      <c r="RGL1194" s="22"/>
      <c r="RGM1194" s="22"/>
      <c r="RGN1194" s="22"/>
      <c r="RGO1194" s="22"/>
      <c r="RGP1194" s="22"/>
      <c r="RGQ1194" s="22"/>
      <c r="RGR1194" s="22"/>
      <c r="RGS1194" s="22"/>
      <c r="RGT1194" s="22"/>
      <c r="RGU1194" s="22"/>
      <c r="RGV1194" s="22"/>
      <c r="RGW1194" s="22"/>
      <c r="RGX1194" s="22"/>
      <c r="RGY1194" s="22"/>
      <c r="RGZ1194" s="22"/>
      <c r="RHA1194" s="22"/>
      <c r="RHB1194" s="22"/>
      <c r="RHC1194" s="22"/>
      <c r="RHD1194" s="22"/>
      <c r="RHE1194" s="22"/>
      <c r="RHF1194" s="22"/>
      <c r="RHG1194" s="22"/>
      <c r="RHH1194" s="22"/>
      <c r="RHI1194" s="22"/>
      <c r="RHJ1194" s="22"/>
      <c r="RHK1194" s="22"/>
      <c r="RHL1194" s="22"/>
      <c r="RHM1194" s="22"/>
      <c r="RHN1194" s="22"/>
      <c r="RHO1194" s="22"/>
      <c r="RHP1194" s="22"/>
      <c r="RHQ1194" s="22"/>
      <c r="RHR1194" s="22"/>
      <c r="RHS1194" s="22"/>
      <c r="RHT1194" s="22"/>
      <c r="RHU1194" s="22"/>
      <c r="RHV1194" s="22"/>
      <c r="RHW1194" s="22"/>
      <c r="RHX1194" s="22"/>
      <c r="RHY1194" s="22"/>
      <c r="RHZ1194" s="22"/>
      <c r="RIA1194" s="22"/>
      <c r="RIB1194" s="22"/>
      <c r="RIC1194" s="22"/>
      <c r="RID1194" s="22"/>
      <c r="RIE1194" s="22"/>
      <c r="RIF1194" s="22"/>
      <c r="RIG1194" s="22"/>
      <c r="RIH1194" s="22"/>
      <c r="RII1194" s="22"/>
      <c r="RIJ1194" s="22"/>
      <c r="RIK1194" s="22"/>
      <c r="RIL1194" s="22"/>
      <c r="RIM1194" s="22"/>
      <c r="RIN1194" s="22"/>
      <c r="RIO1194" s="22"/>
      <c r="RIP1194" s="22"/>
      <c r="RIQ1194" s="22"/>
      <c r="RIR1194" s="22"/>
      <c r="RIS1194" s="22"/>
      <c r="RIT1194" s="22"/>
      <c r="RIU1194" s="22"/>
      <c r="RIV1194" s="22"/>
      <c r="RIW1194" s="22"/>
      <c r="RIX1194" s="22"/>
      <c r="RIY1194" s="22"/>
      <c r="RIZ1194" s="22"/>
      <c r="RJA1194" s="22"/>
      <c r="RJB1194" s="22"/>
      <c r="RJC1194" s="22"/>
      <c r="RJD1194" s="22"/>
      <c r="RJE1194" s="22"/>
      <c r="RJF1194" s="22"/>
      <c r="RJG1194" s="22"/>
      <c r="RJH1194" s="22"/>
      <c r="RJI1194" s="22"/>
      <c r="RJJ1194" s="22"/>
      <c r="RJK1194" s="22"/>
      <c r="RJL1194" s="22"/>
      <c r="RJM1194" s="22"/>
      <c r="RJN1194" s="22"/>
      <c r="RJO1194" s="22"/>
      <c r="RJP1194" s="22"/>
      <c r="RJQ1194" s="22"/>
      <c r="RJR1194" s="22"/>
      <c r="RJS1194" s="22"/>
      <c r="RJT1194" s="22"/>
      <c r="RJU1194" s="22"/>
      <c r="RJV1194" s="22"/>
      <c r="RJW1194" s="22"/>
      <c r="RJX1194" s="22"/>
      <c r="RJY1194" s="22"/>
      <c r="RJZ1194" s="22"/>
      <c r="RKA1194" s="22"/>
      <c r="RKB1194" s="22"/>
      <c r="RKC1194" s="22"/>
      <c r="RKD1194" s="22"/>
      <c r="RKE1194" s="22"/>
      <c r="RKF1194" s="22"/>
      <c r="RKG1194" s="22"/>
      <c r="RKH1194" s="22"/>
      <c r="RKI1194" s="22"/>
      <c r="RKJ1194" s="22"/>
      <c r="RKK1194" s="22"/>
      <c r="RKL1194" s="22"/>
      <c r="RKM1194" s="22"/>
      <c r="RKN1194" s="22"/>
      <c r="RKO1194" s="22"/>
      <c r="RKP1194" s="22"/>
      <c r="RKQ1194" s="22"/>
      <c r="RKR1194" s="22"/>
      <c r="RKS1194" s="22"/>
      <c r="RKT1194" s="22"/>
      <c r="RKU1194" s="22"/>
      <c r="RKV1194" s="22"/>
      <c r="RKW1194" s="22"/>
      <c r="RKX1194" s="22"/>
      <c r="RKY1194" s="22"/>
      <c r="RKZ1194" s="22"/>
      <c r="RLA1194" s="22"/>
      <c r="RLB1194" s="22"/>
      <c r="RLC1194" s="22"/>
      <c r="RLD1194" s="22"/>
      <c r="RLE1194" s="22"/>
      <c r="RLF1194" s="22"/>
      <c r="RLG1194" s="22"/>
      <c r="RLH1194" s="22"/>
      <c r="RLI1194" s="22"/>
      <c r="RLJ1194" s="22"/>
      <c r="RLK1194" s="22"/>
      <c r="RLL1194" s="22"/>
      <c r="RLM1194" s="22"/>
      <c r="RLN1194" s="22"/>
      <c r="RLO1194" s="22"/>
      <c r="RLP1194" s="22"/>
      <c r="RLQ1194" s="22"/>
      <c r="RLR1194" s="22"/>
      <c r="RLS1194" s="22"/>
      <c r="RLT1194" s="22"/>
      <c r="RLU1194" s="22"/>
      <c r="RLV1194" s="22"/>
      <c r="RLW1194" s="22"/>
      <c r="RLX1194" s="22"/>
      <c r="RLY1194" s="22"/>
      <c r="RLZ1194" s="22"/>
      <c r="RMA1194" s="22"/>
      <c r="RMB1194" s="22"/>
      <c r="RMC1194" s="22"/>
      <c r="RMD1194" s="22"/>
      <c r="RME1194" s="22"/>
      <c r="RMF1194" s="22"/>
      <c r="RMG1194" s="22"/>
      <c r="RMH1194" s="22"/>
      <c r="RMI1194" s="22"/>
      <c r="RMJ1194" s="22"/>
      <c r="RMK1194" s="22"/>
      <c r="RML1194" s="22"/>
      <c r="RMM1194" s="22"/>
      <c r="RMN1194" s="22"/>
      <c r="RMO1194" s="22"/>
      <c r="RMP1194" s="22"/>
      <c r="RMQ1194" s="22"/>
      <c r="RMR1194" s="22"/>
      <c r="RMS1194" s="22"/>
      <c r="RMT1194" s="22"/>
      <c r="RMU1194" s="22"/>
      <c r="RMV1194" s="22"/>
      <c r="RMW1194" s="22"/>
      <c r="RMX1194" s="22"/>
      <c r="RMY1194" s="22"/>
      <c r="RMZ1194" s="22"/>
      <c r="RNA1194" s="22"/>
      <c r="RNB1194" s="22"/>
      <c r="RNC1194" s="22"/>
      <c r="RND1194" s="22"/>
      <c r="RNE1194" s="22"/>
      <c r="RNF1194" s="22"/>
      <c r="RNG1194" s="22"/>
      <c r="RNH1194" s="22"/>
      <c r="RNI1194" s="22"/>
      <c r="RNJ1194" s="22"/>
      <c r="RNK1194" s="22"/>
      <c r="RNL1194" s="22"/>
      <c r="RNM1194" s="22"/>
      <c r="RNN1194" s="22"/>
      <c r="RNO1194" s="22"/>
      <c r="RNP1194" s="22"/>
      <c r="RNQ1194" s="22"/>
      <c r="RNR1194" s="22"/>
      <c r="RNS1194" s="22"/>
      <c r="RNT1194" s="22"/>
      <c r="RNU1194" s="22"/>
      <c r="RNV1194" s="22"/>
      <c r="RNW1194" s="22"/>
      <c r="RNX1194" s="22"/>
      <c r="RNY1194" s="22"/>
      <c r="RNZ1194" s="22"/>
      <c r="ROA1194" s="22"/>
      <c r="ROB1194" s="22"/>
      <c r="ROC1194" s="22"/>
      <c r="ROD1194" s="22"/>
      <c r="ROE1194" s="22"/>
      <c r="ROF1194" s="22"/>
      <c r="ROG1194" s="22"/>
      <c r="ROH1194" s="22"/>
      <c r="ROI1194" s="22"/>
      <c r="ROJ1194" s="22"/>
      <c r="ROK1194" s="22"/>
      <c r="ROL1194" s="22"/>
      <c r="ROM1194" s="22"/>
      <c r="RON1194" s="22"/>
      <c r="ROO1194" s="22"/>
      <c r="ROP1194" s="22"/>
      <c r="ROQ1194" s="22"/>
      <c r="ROR1194" s="22"/>
      <c r="ROS1194" s="22"/>
      <c r="ROT1194" s="22"/>
      <c r="ROU1194" s="22"/>
      <c r="ROV1194" s="22"/>
      <c r="ROW1194" s="22"/>
      <c r="ROX1194" s="22"/>
      <c r="ROY1194" s="22"/>
      <c r="ROZ1194" s="22"/>
      <c r="RPA1194" s="22"/>
      <c r="RPB1194" s="22"/>
      <c r="RPC1194" s="22"/>
      <c r="RPD1194" s="22"/>
      <c r="RPE1194" s="22"/>
      <c r="RPF1194" s="22"/>
      <c r="RPG1194" s="22"/>
      <c r="RPH1194" s="22"/>
      <c r="RPI1194" s="22"/>
      <c r="RPJ1194" s="22"/>
      <c r="RPK1194" s="22"/>
      <c r="RPL1194" s="22"/>
      <c r="RPM1194" s="22"/>
      <c r="RPN1194" s="22"/>
      <c r="RPO1194" s="22"/>
      <c r="RPP1194" s="22"/>
      <c r="RPQ1194" s="22"/>
      <c r="RPR1194" s="22"/>
      <c r="RPS1194" s="22"/>
      <c r="RPT1194" s="22"/>
      <c r="RPU1194" s="22"/>
      <c r="RPV1194" s="22"/>
      <c r="RPW1194" s="22"/>
      <c r="RPX1194" s="22"/>
      <c r="RPY1194" s="22"/>
      <c r="RPZ1194" s="22"/>
      <c r="RQA1194" s="22"/>
      <c r="RQB1194" s="22"/>
      <c r="RQC1194" s="22"/>
      <c r="RQD1194" s="22"/>
      <c r="RQE1194" s="22"/>
      <c r="RQF1194" s="22"/>
      <c r="RQG1194" s="22"/>
      <c r="RQH1194" s="22"/>
      <c r="RQI1194" s="22"/>
      <c r="RQJ1194" s="22"/>
      <c r="RQK1194" s="22"/>
      <c r="RQL1194" s="22"/>
      <c r="RQM1194" s="22"/>
      <c r="RQN1194" s="22"/>
      <c r="RQO1194" s="22"/>
      <c r="RQP1194" s="22"/>
      <c r="RQQ1194" s="22"/>
      <c r="RQR1194" s="22"/>
      <c r="RQS1194" s="22"/>
      <c r="RQT1194" s="22"/>
      <c r="RQU1194" s="22"/>
      <c r="RQV1194" s="22"/>
      <c r="RQW1194" s="22"/>
      <c r="RQX1194" s="22"/>
      <c r="RQY1194" s="22"/>
      <c r="RQZ1194" s="22"/>
      <c r="RRA1194" s="22"/>
      <c r="RRB1194" s="22"/>
      <c r="RRC1194" s="22"/>
      <c r="RRD1194" s="22"/>
      <c r="RRE1194" s="22"/>
      <c r="RRF1194" s="22"/>
      <c r="RRG1194" s="22"/>
      <c r="RRH1194" s="22"/>
      <c r="RRI1194" s="22"/>
      <c r="RRJ1194" s="22"/>
      <c r="RRK1194" s="22"/>
      <c r="RRL1194" s="22"/>
      <c r="RRM1194" s="22"/>
      <c r="RRN1194" s="22"/>
      <c r="RRO1194" s="22"/>
      <c r="RRP1194" s="22"/>
      <c r="RRQ1194" s="22"/>
      <c r="RRR1194" s="22"/>
      <c r="RRS1194" s="22"/>
      <c r="RRT1194" s="22"/>
      <c r="RRU1194" s="22"/>
      <c r="RRV1194" s="22"/>
      <c r="RRW1194" s="22"/>
      <c r="RRX1194" s="22"/>
      <c r="RRY1194" s="22"/>
      <c r="RRZ1194" s="22"/>
      <c r="RSA1194" s="22"/>
      <c r="RSB1194" s="22"/>
      <c r="RSC1194" s="22"/>
      <c r="RSD1194" s="22"/>
      <c r="RSE1194" s="22"/>
      <c r="RSF1194" s="22"/>
      <c r="RSG1194" s="22"/>
      <c r="RSH1194" s="22"/>
      <c r="RSI1194" s="22"/>
      <c r="RSJ1194" s="22"/>
      <c r="RSK1194" s="22"/>
      <c r="RSL1194" s="22"/>
      <c r="RSM1194" s="22"/>
      <c r="RSN1194" s="22"/>
      <c r="RSO1194" s="22"/>
      <c r="RSP1194" s="22"/>
      <c r="RSQ1194" s="22"/>
      <c r="RSR1194" s="22"/>
      <c r="RSS1194" s="22"/>
      <c r="RST1194" s="22"/>
      <c r="RSU1194" s="22"/>
      <c r="RSV1194" s="22"/>
      <c r="RSW1194" s="22"/>
      <c r="RSX1194" s="22"/>
      <c r="RSY1194" s="22"/>
      <c r="RSZ1194" s="22"/>
      <c r="RTA1194" s="22"/>
      <c r="RTB1194" s="22"/>
      <c r="RTC1194" s="22"/>
      <c r="RTD1194" s="22"/>
      <c r="RTE1194" s="22"/>
      <c r="RTF1194" s="22"/>
      <c r="RTG1194" s="22"/>
      <c r="RTH1194" s="22"/>
      <c r="RTI1194" s="22"/>
      <c r="RTJ1194" s="22"/>
      <c r="RTK1194" s="22"/>
      <c r="RTL1194" s="22"/>
      <c r="RTM1194" s="22"/>
      <c r="RTN1194" s="22"/>
      <c r="RTO1194" s="22"/>
      <c r="RTP1194" s="22"/>
      <c r="RTQ1194" s="22"/>
      <c r="RTR1194" s="22"/>
      <c r="RTS1194" s="22"/>
      <c r="RTT1194" s="22"/>
      <c r="RTU1194" s="22"/>
      <c r="RTV1194" s="22"/>
      <c r="RTW1194" s="22"/>
      <c r="RTX1194" s="22"/>
      <c r="RTY1194" s="22"/>
      <c r="RTZ1194" s="22"/>
      <c r="RUA1194" s="22"/>
      <c r="RUB1194" s="22"/>
      <c r="RUC1194" s="22"/>
      <c r="RUD1194" s="22"/>
      <c r="RUE1194" s="22"/>
      <c r="RUF1194" s="22"/>
      <c r="RUG1194" s="22"/>
      <c r="RUH1194" s="22"/>
      <c r="RUI1194" s="22"/>
      <c r="RUJ1194" s="22"/>
      <c r="RUK1194" s="22"/>
      <c r="RUL1194" s="22"/>
      <c r="RUM1194" s="22"/>
      <c r="RUN1194" s="22"/>
      <c r="RUO1194" s="22"/>
      <c r="RUP1194" s="22"/>
      <c r="RUQ1194" s="22"/>
      <c r="RUR1194" s="22"/>
      <c r="RUS1194" s="22"/>
      <c r="RUT1194" s="22"/>
      <c r="RUU1194" s="22"/>
      <c r="RUV1194" s="22"/>
      <c r="RUW1194" s="22"/>
      <c r="RUX1194" s="22"/>
      <c r="RUY1194" s="22"/>
      <c r="RUZ1194" s="22"/>
      <c r="RVA1194" s="22"/>
      <c r="RVB1194" s="22"/>
      <c r="RVC1194" s="22"/>
      <c r="RVD1194" s="22"/>
      <c r="RVE1194" s="22"/>
      <c r="RVF1194" s="22"/>
      <c r="RVG1194" s="22"/>
      <c r="RVH1194" s="22"/>
      <c r="RVI1194" s="22"/>
      <c r="RVJ1194" s="22"/>
      <c r="RVK1194" s="22"/>
      <c r="RVL1194" s="22"/>
      <c r="RVM1194" s="22"/>
      <c r="RVN1194" s="22"/>
      <c r="RVO1194" s="22"/>
      <c r="RVP1194" s="22"/>
      <c r="RVQ1194" s="22"/>
      <c r="RVR1194" s="22"/>
      <c r="RVS1194" s="22"/>
      <c r="RVT1194" s="22"/>
      <c r="RVU1194" s="22"/>
      <c r="RVV1194" s="22"/>
      <c r="RVW1194" s="22"/>
      <c r="RVX1194" s="22"/>
      <c r="RVY1194" s="22"/>
      <c r="RVZ1194" s="22"/>
      <c r="RWA1194" s="22"/>
      <c r="RWB1194" s="22"/>
      <c r="RWC1194" s="22"/>
      <c r="RWD1194" s="22"/>
      <c r="RWE1194" s="22"/>
      <c r="RWF1194" s="22"/>
      <c r="RWG1194" s="22"/>
      <c r="RWH1194" s="22"/>
      <c r="RWI1194" s="22"/>
      <c r="RWJ1194" s="22"/>
      <c r="RWK1194" s="22"/>
      <c r="RWL1194" s="22"/>
      <c r="RWM1194" s="22"/>
      <c r="RWN1194" s="22"/>
      <c r="RWO1194" s="22"/>
      <c r="RWP1194" s="22"/>
      <c r="RWQ1194" s="22"/>
      <c r="RWR1194" s="22"/>
      <c r="RWS1194" s="22"/>
      <c r="RWT1194" s="22"/>
      <c r="RWU1194" s="22"/>
      <c r="RWV1194" s="22"/>
      <c r="RWW1194" s="22"/>
      <c r="RWX1194" s="22"/>
      <c r="RWY1194" s="22"/>
      <c r="RWZ1194" s="22"/>
      <c r="RXA1194" s="22"/>
      <c r="RXB1194" s="22"/>
      <c r="RXC1194" s="22"/>
      <c r="RXD1194" s="22"/>
      <c r="RXE1194" s="22"/>
      <c r="RXF1194" s="22"/>
      <c r="RXG1194" s="22"/>
      <c r="RXH1194" s="22"/>
      <c r="RXI1194" s="22"/>
      <c r="RXJ1194" s="22"/>
      <c r="RXK1194" s="22"/>
      <c r="RXL1194" s="22"/>
      <c r="RXM1194" s="22"/>
      <c r="RXN1194" s="22"/>
      <c r="RXO1194" s="22"/>
      <c r="RXP1194" s="22"/>
      <c r="RXQ1194" s="22"/>
      <c r="RXR1194" s="22"/>
      <c r="RXS1194" s="22"/>
      <c r="RXT1194" s="22"/>
      <c r="RXU1194" s="22"/>
      <c r="RXV1194" s="22"/>
      <c r="RXW1194" s="22"/>
      <c r="RXX1194" s="22"/>
      <c r="RXY1194" s="22"/>
      <c r="RXZ1194" s="22"/>
      <c r="RYA1194" s="22"/>
      <c r="RYB1194" s="22"/>
      <c r="RYC1194" s="22"/>
      <c r="RYD1194" s="22"/>
      <c r="RYE1194" s="22"/>
      <c r="RYF1194" s="22"/>
      <c r="RYG1194" s="22"/>
      <c r="RYH1194" s="22"/>
      <c r="RYI1194" s="22"/>
      <c r="RYJ1194" s="22"/>
      <c r="RYK1194" s="22"/>
      <c r="RYL1194" s="22"/>
      <c r="RYM1194" s="22"/>
      <c r="RYN1194" s="22"/>
      <c r="RYO1194" s="22"/>
      <c r="RYP1194" s="22"/>
      <c r="RYQ1194" s="22"/>
      <c r="RYR1194" s="22"/>
      <c r="RYS1194" s="22"/>
      <c r="RYT1194" s="22"/>
      <c r="RYU1194" s="22"/>
      <c r="RYV1194" s="22"/>
      <c r="RYW1194" s="22"/>
      <c r="RYX1194" s="22"/>
      <c r="RYY1194" s="22"/>
      <c r="RYZ1194" s="22"/>
      <c r="RZA1194" s="22"/>
      <c r="RZB1194" s="22"/>
      <c r="RZC1194" s="22"/>
      <c r="RZD1194" s="22"/>
      <c r="RZE1194" s="22"/>
      <c r="RZF1194" s="22"/>
      <c r="RZG1194" s="22"/>
      <c r="RZH1194" s="22"/>
      <c r="RZI1194" s="22"/>
      <c r="RZJ1194" s="22"/>
      <c r="RZK1194" s="22"/>
      <c r="RZL1194" s="22"/>
      <c r="RZM1194" s="22"/>
      <c r="RZN1194" s="22"/>
      <c r="RZO1194" s="22"/>
      <c r="RZP1194" s="22"/>
      <c r="RZQ1194" s="22"/>
      <c r="RZR1194" s="22"/>
      <c r="RZS1194" s="22"/>
      <c r="RZT1194" s="22"/>
      <c r="RZU1194" s="22"/>
      <c r="RZV1194" s="22"/>
      <c r="RZW1194" s="22"/>
      <c r="RZX1194" s="22"/>
      <c r="RZY1194" s="22"/>
      <c r="RZZ1194" s="22"/>
      <c r="SAA1194" s="22"/>
      <c r="SAB1194" s="22"/>
      <c r="SAC1194" s="22"/>
      <c r="SAD1194" s="22"/>
      <c r="SAE1194" s="22"/>
      <c r="SAF1194" s="22"/>
      <c r="SAG1194" s="22"/>
      <c r="SAH1194" s="22"/>
      <c r="SAI1194" s="22"/>
      <c r="SAJ1194" s="22"/>
      <c r="SAK1194" s="22"/>
      <c r="SAL1194" s="22"/>
      <c r="SAM1194" s="22"/>
      <c r="SAN1194" s="22"/>
      <c r="SAO1194" s="22"/>
      <c r="SAP1194" s="22"/>
      <c r="SAQ1194" s="22"/>
      <c r="SAR1194" s="22"/>
      <c r="SAS1194" s="22"/>
      <c r="SAT1194" s="22"/>
      <c r="SAU1194" s="22"/>
      <c r="SAV1194" s="22"/>
      <c r="SAW1194" s="22"/>
      <c r="SAX1194" s="22"/>
      <c r="SAY1194" s="22"/>
      <c r="SAZ1194" s="22"/>
      <c r="SBA1194" s="22"/>
      <c r="SBB1194" s="22"/>
      <c r="SBC1194" s="22"/>
      <c r="SBD1194" s="22"/>
      <c r="SBE1194" s="22"/>
      <c r="SBF1194" s="22"/>
      <c r="SBG1194" s="22"/>
      <c r="SBH1194" s="22"/>
      <c r="SBI1194" s="22"/>
      <c r="SBJ1194" s="22"/>
      <c r="SBK1194" s="22"/>
      <c r="SBL1194" s="22"/>
      <c r="SBM1194" s="22"/>
      <c r="SBN1194" s="22"/>
      <c r="SBO1194" s="22"/>
      <c r="SBP1194" s="22"/>
      <c r="SBQ1194" s="22"/>
      <c r="SBR1194" s="22"/>
      <c r="SBS1194" s="22"/>
      <c r="SBT1194" s="22"/>
      <c r="SBU1194" s="22"/>
      <c r="SBV1194" s="22"/>
      <c r="SBW1194" s="22"/>
      <c r="SBX1194" s="22"/>
      <c r="SBY1194" s="22"/>
      <c r="SBZ1194" s="22"/>
      <c r="SCA1194" s="22"/>
      <c r="SCB1194" s="22"/>
      <c r="SCC1194" s="22"/>
      <c r="SCD1194" s="22"/>
      <c r="SCE1194" s="22"/>
      <c r="SCF1194" s="22"/>
      <c r="SCG1194" s="22"/>
      <c r="SCH1194" s="22"/>
      <c r="SCI1194" s="22"/>
      <c r="SCJ1194" s="22"/>
      <c r="SCK1194" s="22"/>
      <c r="SCL1194" s="22"/>
      <c r="SCM1194" s="22"/>
      <c r="SCN1194" s="22"/>
      <c r="SCO1194" s="22"/>
      <c r="SCP1194" s="22"/>
      <c r="SCQ1194" s="22"/>
      <c r="SCR1194" s="22"/>
      <c r="SCS1194" s="22"/>
      <c r="SCT1194" s="22"/>
      <c r="SCU1194" s="22"/>
      <c r="SCV1194" s="22"/>
      <c r="SCW1194" s="22"/>
      <c r="SCX1194" s="22"/>
      <c r="SCY1194" s="22"/>
      <c r="SCZ1194" s="22"/>
      <c r="SDA1194" s="22"/>
      <c r="SDB1194" s="22"/>
      <c r="SDC1194" s="22"/>
      <c r="SDD1194" s="22"/>
      <c r="SDE1194" s="22"/>
      <c r="SDF1194" s="22"/>
      <c r="SDG1194" s="22"/>
      <c r="SDH1194" s="22"/>
      <c r="SDI1194" s="22"/>
      <c r="SDJ1194" s="22"/>
      <c r="SDK1194" s="22"/>
      <c r="SDL1194" s="22"/>
      <c r="SDM1194" s="22"/>
      <c r="SDN1194" s="22"/>
      <c r="SDO1194" s="22"/>
      <c r="SDP1194" s="22"/>
      <c r="SDQ1194" s="22"/>
      <c r="SDR1194" s="22"/>
      <c r="SDS1194" s="22"/>
      <c r="SDT1194" s="22"/>
      <c r="SDU1194" s="22"/>
      <c r="SDV1194" s="22"/>
      <c r="SDW1194" s="22"/>
      <c r="SDX1194" s="22"/>
      <c r="SDY1194" s="22"/>
      <c r="SDZ1194" s="22"/>
      <c r="SEA1194" s="22"/>
      <c r="SEB1194" s="22"/>
      <c r="SEC1194" s="22"/>
      <c r="SED1194" s="22"/>
      <c r="SEE1194" s="22"/>
      <c r="SEF1194" s="22"/>
      <c r="SEG1194" s="22"/>
      <c r="SEH1194" s="22"/>
      <c r="SEI1194" s="22"/>
      <c r="SEJ1194" s="22"/>
      <c r="SEK1194" s="22"/>
      <c r="SEL1194" s="22"/>
      <c r="SEM1194" s="22"/>
      <c r="SEN1194" s="22"/>
      <c r="SEO1194" s="22"/>
      <c r="SEP1194" s="22"/>
      <c r="SEQ1194" s="22"/>
      <c r="SER1194" s="22"/>
      <c r="SES1194" s="22"/>
      <c r="SET1194" s="22"/>
      <c r="SEU1194" s="22"/>
      <c r="SEV1194" s="22"/>
      <c r="SEW1194" s="22"/>
      <c r="SEX1194" s="22"/>
      <c r="SEY1194" s="22"/>
      <c r="SEZ1194" s="22"/>
      <c r="SFA1194" s="22"/>
      <c r="SFB1194" s="22"/>
      <c r="SFC1194" s="22"/>
      <c r="SFD1194" s="22"/>
      <c r="SFE1194" s="22"/>
      <c r="SFF1194" s="22"/>
      <c r="SFG1194" s="22"/>
      <c r="SFH1194" s="22"/>
      <c r="SFI1194" s="22"/>
      <c r="SFJ1194" s="22"/>
      <c r="SFK1194" s="22"/>
      <c r="SFL1194" s="22"/>
      <c r="SFM1194" s="22"/>
      <c r="SFN1194" s="22"/>
      <c r="SFO1194" s="22"/>
      <c r="SFP1194" s="22"/>
      <c r="SFQ1194" s="22"/>
      <c r="SFR1194" s="22"/>
      <c r="SFS1194" s="22"/>
      <c r="SFT1194" s="22"/>
      <c r="SFU1194" s="22"/>
      <c r="SFV1194" s="22"/>
      <c r="SFW1194" s="22"/>
      <c r="SFX1194" s="22"/>
      <c r="SFY1194" s="22"/>
      <c r="SFZ1194" s="22"/>
      <c r="SGA1194" s="22"/>
      <c r="SGB1194" s="22"/>
      <c r="SGC1194" s="22"/>
      <c r="SGD1194" s="22"/>
      <c r="SGE1194" s="22"/>
      <c r="SGF1194" s="22"/>
      <c r="SGG1194" s="22"/>
      <c r="SGH1194" s="22"/>
      <c r="SGI1194" s="22"/>
      <c r="SGJ1194" s="22"/>
      <c r="SGK1194" s="22"/>
      <c r="SGL1194" s="22"/>
      <c r="SGM1194" s="22"/>
      <c r="SGN1194" s="22"/>
      <c r="SGO1194" s="22"/>
      <c r="SGP1194" s="22"/>
      <c r="SGQ1194" s="22"/>
      <c r="SGR1194" s="22"/>
      <c r="SGS1194" s="22"/>
      <c r="SGT1194" s="22"/>
      <c r="SGU1194" s="22"/>
      <c r="SGV1194" s="22"/>
      <c r="SGW1194" s="22"/>
      <c r="SGX1194" s="22"/>
      <c r="SGY1194" s="22"/>
      <c r="SGZ1194" s="22"/>
      <c r="SHA1194" s="22"/>
      <c r="SHB1194" s="22"/>
      <c r="SHC1194" s="22"/>
      <c r="SHD1194" s="22"/>
      <c r="SHE1194" s="22"/>
      <c r="SHF1194" s="22"/>
      <c r="SHG1194" s="22"/>
      <c r="SHH1194" s="22"/>
      <c r="SHI1194" s="22"/>
      <c r="SHJ1194" s="22"/>
      <c r="SHK1194" s="22"/>
      <c r="SHL1194" s="22"/>
      <c r="SHM1194" s="22"/>
      <c r="SHN1194" s="22"/>
      <c r="SHO1194" s="22"/>
      <c r="SHP1194" s="22"/>
      <c r="SHQ1194" s="22"/>
      <c r="SHR1194" s="22"/>
      <c r="SHS1194" s="22"/>
      <c r="SHT1194" s="22"/>
      <c r="SHU1194" s="22"/>
      <c r="SHV1194" s="22"/>
      <c r="SHW1194" s="22"/>
      <c r="SHX1194" s="22"/>
      <c r="SHY1194" s="22"/>
      <c r="SHZ1194" s="22"/>
      <c r="SIA1194" s="22"/>
      <c r="SIB1194" s="22"/>
      <c r="SIC1194" s="22"/>
      <c r="SID1194" s="22"/>
      <c r="SIE1194" s="22"/>
      <c r="SIF1194" s="22"/>
      <c r="SIG1194" s="22"/>
      <c r="SIH1194" s="22"/>
      <c r="SII1194" s="22"/>
      <c r="SIJ1194" s="22"/>
      <c r="SIK1194" s="22"/>
      <c r="SIL1194" s="22"/>
      <c r="SIM1194" s="22"/>
      <c r="SIN1194" s="22"/>
      <c r="SIO1194" s="22"/>
      <c r="SIP1194" s="22"/>
      <c r="SIQ1194" s="22"/>
      <c r="SIR1194" s="22"/>
      <c r="SIS1194" s="22"/>
      <c r="SIT1194" s="22"/>
      <c r="SIU1194" s="22"/>
      <c r="SIV1194" s="22"/>
      <c r="SIW1194" s="22"/>
      <c r="SIX1194" s="22"/>
      <c r="SIY1194" s="22"/>
      <c r="SIZ1194" s="22"/>
      <c r="SJA1194" s="22"/>
      <c r="SJB1194" s="22"/>
      <c r="SJC1194" s="22"/>
      <c r="SJD1194" s="22"/>
      <c r="SJE1194" s="22"/>
      <c r="SJF1194" s="22"/>
      <c r="SJG1194" s="22"/>
      <c r="SJH1194" s="22"/>
      <c r="SJI1194" s="22"/>
      <c r="SJJ1194" s="22"/>
      <c r="SJK1194" s="22"/>
      <c r="SJL1194" s="22"/>
      <c r="SJM1194" s="22"/>
      <c r="SJN1194" s="22"/>
      <c r="SJO1194" s="22"/>
      <c r="SJP1194" s="22"/>
      <c r="SJQ1194" s="22"/>
      <c r="SJR1194" s="22"/>
      <c r="SJS1194" s="22"/>
      <c r="SJT1194" s="22"/>
      <c r="SJU1194" s="22"/>
      <c r="SJV1194" s="22"/>
      <c r="SJW1194" s="22"/>
      <c r="SJX1194" s="22"/>
      <c r="SJY1194" s="22"/>
      <c r="SJZ1194" s="22"/>
      <c r="SKA1194" s="22"/>
      <c r="SKB1194" s="22"/>
      <c r="SKC1194" s="22"/>
      <c r="SKD1194" s="22"/>
      <c r="SKE1194" s="22"/>
      <c r="SKF1194" s="22"/>
      <c r="SKG1194" s="22"/>
      <c r="SKH1194" s="22"/>
      <c r="SKI1194" s="22"/>
      <c r="SKJ1194" s="22"/>
      <c r="SKK1194" s="22"/>
      <c r="SKL1194" s="22"/>
      <c r="SKM1194" s="22"/>
      <c r="SKN1194" s="22"/>
      <c r="SKO1194" s="22"/>
      <c r="SKP1194" s="22"/>
      <c r="SKQ1194" s="22"/>
      <c r="SKR1194" s="22"/>
      <c r="SKS1194" s="22"/>
      <c r="SKT1194" s="22"/>
      <c r="SKU1194" s="22"/>
      <c r="SKV1194" s="22"/>
      <c r="SKW1194" s="22"/>
      <c r="SKX1194" s="22"/>
      <c r="SKY1194" s="22"/>
      <c r="SKZ1194" s="22"/>
      <c r="SLA1194" s="22"/>
      <c r="SLB1194" s="22"/>
      <c r="SLC1194" s="22"/>
      <c r="SLD1194" s="22"/>
      <c r="SLE1194" s="22"/>
      <c r="SLF1194" s="22"/>
      <c r="SLG1194" s="22"/>
      <c r="SLH1194" s="22"/>
      <c r="SLI1194" s="22"/>
      <c r="SLJ1194" s="22"/>
      <c r="SLK1194" s="22"/>
      <c r="SLL1194" s="22"/>
      <c r="SLM1194" s="22"/>
      <c r="SLN1194" s="22"/>
      <c r="SLO1194" s="22"/>
      <c r="SLP1194" s="22"/>
      <c r="SLQ1194" s="22"/>
      <c r="SLR1194" s="22"/>
      <c r="SLS1194" s="22"/>
      <c r="SLT1194" s="22"/>
      <c r="SLU1194" s="22"/>
      <c r="SLV1194" s="22"/>
      <c r="SLW1194" s="22"/>
      <c r="SLX1194" s="22"/>
      <c r="SLY1194" s="22"/>
      <c r="SLZ1194" s="22"/>
      <c r="SMA1194" s="22"/>
      <c r="SMB1194" s="22"/>
      <c r="SMC1194" s="22"/>
      <c r="SMD1194" s="22"/>
      <c r="SME1194" s="22"/>
      <c r="SMF1194" s="22"/>
      <c r="SMG1194" s="22"/>
      <c r="SMH1194" s="22"/>
      <c r="SMI1194" s="22"/>
      <c r="SMJ1194" s="22"/>
      <c r="SMK1194" s="22"/>
      <c r="SML1194" s="22"/>
      <c r="SMM1194" s="22"/>
      <c r="SMN1194" s="22"/>
      <c r="SMO1194" s="22"/>
      <c r="SMP1194" s="22"/>
      <c r="SMQ1194" s="22"/>
      <c r="SMR1194" s="22"/>
      <c r="SMS1194" s="22"/>
      <c r="SMT1194" s="22"/>
      <c r="SMU1194" s="22"/>
      <c r="SMV1194" s="22"/>
      <c r="SMW1194" s="22"/>
      <c r="SMX1194" s="22"/>
      <c r="SMY1194" s="22"/>
      <c r="SMZ1194" s="22"/>
      <c r="SNA1194" s="22"/>
      <c r="SNB1194" s="22"/>
      <c r="SNC1194" s="22"/>
      <c r="SND1194" s="22"/>
      <c r="SNE1194" s="22"/>
      <c r="SNF1194" s="22"/>
      <c r="SNG1194" s="22"/>
      <c r="SNH1194" s="22"/>
      <c r="SNI1194" s="22"/>
      <c r="SNJ1194" s="22"/>
      <c r="SNK1194" s="22"/>
      <c r="SNL1194" s="22"/>
      <c r="SNM1194" s="22"/>
      <c r="SNN1194" s="22"/>
      <c r="SNO1194" s="22"/>
      <c r="SNP1194" s="22"/>
      <c r="SNQ1194" s="22"/>
      <c r="SNR1194" s="22"/>
      <c r="SNS1194" s="22"/>
      <c r="SNT1194" s="22"/>
      <c r="SNU1194" s="22"/>
      <c r="SNV1194" s="22"/>
      <c r="SNW1194" s="22"/>
      <c r="SNX1194" s="22"/>
      <c r="SNY1194" s="22"/>
      <c r="SNZ1194" s="22"/>
      <c r="SOA1194" s="22"/>
      <c r="SOB1194" s="22"/>
      <c r="SOC1194" s="22"/>
      <c r="SOD1194" s="22"/>
      <c r="SOE1194" s="22"/>
      <c r="SOF1194" s="22"/>
      <c r="SOG1194" s="22"/>
      <c r="SOH1194" s="22"/>
      <c r="SOI1194" s="22"/>
      <c r="SOJ1194" s="22"/>
      <c r="SOK1194" s="22"/>
      <c r="SOL1194" s="22"/>
      <c r="SOM1194" s="22"/>
      <c r="SON1194" s="22"/>
      <c r="SOO1194" s="22"/>
      <c r="SOP1194" s="22"/>
      <c r="SOQ1194" s="22"/>
      <c r="SOR1194" s="22"/>
      <c r="SOS1194" s="22"/>
      <c r="SOT1194" s="22"/>
      <c r="SOU1194" s="22"/>
      <c r="SOV1194" s="22"/>
      <c r="SOW1194" s="22"/>
      <c r="SOX1194" s="22"/>
      <c r="SOY1194" s="22"/>
      <c r="SOZ1194" s="22"/>
      <c r="SPA1194" s="22"/>
      <c r="SPB1194" s="22"/>
      <c r="SPC1194" s="22"/>
      <c r="SPD1194" s="22"/>
      <c r="SPE1194" s="22"/>
      <c r="SPF1194" s="22"/>
      <c r="SPG1194" s="22"/>
      <c r="SPH1194" s="22"/>
      <c r="SPI1194" s="22"/>
      <c r="SPJ1194" s="22"/>
      <c r="SPK1194" s="22"/>
      <c r="SPL1194" s="22"/>
      <c r="SPM1194" s="22"/>
      <c r="SPN1194" s="22"/>
      <c r="SPO1194" s="22"/>
      <c r="SPP1194" s="22"/>
      <c r="SPQ1194" s="22"/>
      <c r="SPR1194" s="22"/>
      <c r="SPS1194" s="22"/>
      <c r="SPT1194" s="22"/>
      <c r="SPU1194" s="22"/>
      <c r="SPV1194" s="22"/>
      <c r="SPW1194" s="22"/>
      <c r="SPX1194" s="22"/>
      <c r="SPY1194" s="22"/>
      <c r="SPZ1194" s="22"/>
      <c r="SQA1194" s="22"/>
      <c r="SQB1194" s="22"/>
      <c r="SQC1194" s="22"/>
      <c r="SQD1194" s="22"/>
      <c r="SQE1194" s="22"/>
      <c r="SQF1194" s="22"/>
      <c r="SQG1194" s="22"/>
      <c r="SQH1194" s="22"/>
      <c r="SQI1194" s="22"/>
      <c r="SQJ1194" s="22"/>
      <c r="SQK1194" s="22"/>
      <c r="SQL1194" s="22"/>
      <c r="SQM1194" s="22"/>
      <c r="SQN1194" s="22"/>
      <c r="SQO1194" s="22"/>
      <c r="SQP1194" s="22"/>
      <c r="SQQ1194" s="22"/>
      <c r="SQR1194" s="22"/>
      <c r="SQS1194" s="22"/>
      <c r="SQT1194" s="22"/>
      <c r="SQU1194" s="22"/>
      <c r="SQV1194" s="22"/>
      <c r="SQW1194" s="22"/>
      <c r="SQX1194" s="22"/>
      <c r="SQY1194" s="22"/>
      <c r="SQZ1194" s="22"/>
      <c r="SRA1194" s="22"/>
      <c r="SRB1194" s="22"/>
      <c r="SRC1194" s="22"/>
      <c r="SRD1194" s="22"/>
      <c r="SRE1194" s="22"/>
      <c r="SRF1194" s="22"/>
      <c r="SRG1194" s="22"/>
      <c r="SRH1194" s="22"/>
      <c r="SRI1194" s="22"/>
      <c r="SRJ1194" s="22"/>
      <c r="SRK1194" s="22"/>
      <c r="SRL1194" s="22"/>
      <c r="SRM1194" s="22"/>
      <c r="SRN1194" s="22"/>
      <c r="SRO1194" s="22"/>
      <c r="SRP1194" s="22"/>
      <c r="SRQ1194" s="22"/>
      <c r="SRR1194" s="22"/>
      <c r="SRS1194" s="22"/>
      <c r="SRT1194" s="22"/>
      <c r="SRU1194" s="22"/>
      <c r="SRV1194" s="22"/>
      <c r="SRW1194" s="22"/>
      <c r="SRX1194" s="22"/>
      <c r="SRY1194" s="22"/>
      <c r="SRZ1194" s="22"/>
      <c r="SSA1194" s="22"/>
      <c r="SSB1194" s="22"/>
      <c r="SSC1194" s="22"/>
      <c r="SSD1194" s="22"/>
      <c r="SSE1194" s="22"/>
      <c r="SSF1194" s="22"/>
      <c r="SSG1194" s="22"/>
      <c r="SSH1194" s="22"/>
      <c r="SSI1194" s="22"/>
      <c r="SSJ1194" s="22"/>
      <c r="SSK1194" s="22"/>
      <c r="SSL1194" s="22"/>
      <c r="SSM1194" s="22"/>
      <c r="SSN1194" s="22"/>
      <c r="SSO1194" s="22"/>
      <c r="SSP1194" s="22"/>
      <c r="SSQ1194" s="22"/>
      <c r="SSR1194" s="22"/>
      <c r="SSS1194" s="22"/>
      <c r="SST1194" s="22"/>
      <c r="SSU1194" s="22"/>
      <c r="SSV1194" s="22"/>
      <c r="SSW1194" s="22"/>
      <c r="SSX1194" s="22"/>
      <c r="SSY1194" s="22"/>
      <c r="SSZ1194" s="22"/>
      <c r="STA1194" s="22"/>
      <c r="STB1194" s="22"/>
      <c r="STC1194" s="22"/>
      <c r="STD1194" s="22"/>
      <c r="STE1194" s="22"/>
      <c r="STF1194" s="22"/>
      <c r="STG1194" s="22"/>
      <c r="STH1194" s="22"/>
      <c r="STI1194" s="22"/>
      <c r="STJ1194" s="22"/>
      <c r="STK1194" s="22"/>
      <c r="STL1194" s="22"/>
      <c r="STM1194" s="22"/>
      <c r="STN1194" s="22"/>
      <c r="STO1194" s="22"/>
      <c r="STP1194" s="22"/>
      <c r="STQ1194" s="22"/>
      <c r="STR1194" s="22"/>
      <c r="STS1194" s="22"/>
      <c r="STT1194" s="22"/>
      <c r="STU1194" s="22"/>
      <c r="STV1194" s="22"/>
      <c r="STW1194" s="22"/>
      <c r="STX1194" s="22"/>
      <c r="STY1194" s="22"/>
      <c r="STZ1194" s="22"/>
      <c r="SUA1194" s="22"/>
      <c r="SUB1194" s="22"/>
      <c r="SUC1194" s="22"/>
      <c r="SUD1194" s="22"/>
      <c r="SUE1194" s="22"/>
      <c r="SUF1194" s="22"/>
      <c r="SUG1194" s="22"/>
      <c r="SUH1194" s="22"/>
      <c r="SUI1194" s="22"/>
      <c r="SUJ1194" s="22"/>
      <c r="SUK1194" s="22"/>
      <c r="SUL1194" s="22"/>
      <c r="SUM1194" s="22"/>
      <c r="SUN1194" s="22"/>
      <c r="SUO1194" s="22"/>
      <c r="SUP1194" s="22"/>
      <c r="SUQ1194" s="22"/>
      <c r="SUR1194" s="22"/>
      <c r="SUS1194" s="22"/>
      <c r="SUT1194" s="22"/>
      <c r="SUU1194" s="22"/>
      <c r="SUV1194" s="22"/>
      <c r="SUW1194" s="22"/>
      <c r="SUX1194" s="22"/>
      <c r="SUY1194" s="22"/>
      <c r="SUZ1194" s="22"/>
      <c r="SVA1194" s="22"/>
      <c r="SVB1194" s="22"/>
      <c r="SVC1194" s="22"/>
      <c r="SVD1194" s="22"/>
      <c r="SVE1194" s="22"/>
      <c r="SVF1194" s="22"/>
      <c r="SVG1194" s="22"/>
      <c r="SVH1194" s="22"/>
      <c r="SVI1194" s="22"/>
      <c r="SVJ1194" s="22"/>
      <c r="SVK1194" s="22"/>
      <c r="SVL1194" s="22"/>
      <c r="SVM1194" s="22"/>
      <c r="SVN1194" s="22"/>
      <c r="SVO1194" s="22"/>
      <c r="SVP1194" s="22"/>
      <c r="SVQ1194" s="22"/>
      <c r="SVR1194" s="22"/>
      <c r="SVS1194" s="22"/>
      <c r="SVT1194" s="22"/>
      <c r="SVU1194" s="22"/>
      <c r="SVV1194" s="22"/>
      <c r="SVW1194" s="22"/>
      <c r="SVX1194" s="22"/>
      <c r="SVY1194" s="22"/>
      <c r="SVZ1194" s="22"/>
      <c r="SWA1194" s="22"/>
      <c r="SWB1194" s="22"/>
      <c r="SWC1194" s="22"/>
      <c r="SWD1194" s="22"/>
      <c r="SWE1194" s="22"/>
      <c r="SWF1194" s="22"/>
      <c r="SWG1194" s="22"/>
      <c r="SWH1194" s="22"/>
      <c r="SWI1194" s="22"/>
      <c r="SWJ1194" s="22"/>
      <c r="SWK1194" s="22"/>
      <c r="SWL1194" s="22"/>
      <c r="SWM1194" s="22"/>
      <c r="SWN1194" s="22"/>
      <c r="SWO1194" s="22"/>
      <c r="SWP1194" s="22"/>
      <c r="SWQ1194" s="22"/>
      <c r="SWR1194" s="22"/>
      <c r="SWS1194" s="22"/>
      <c r="SWT1194" s="22"/>
      <c r="SWU1194" s="22"/>
      <c r="SWV1194" s="22"/>
      <c r="SWW1194" s="22"/>
      <c r="SWX1194" s="22"/>
      <c r="SWY1194" s="22"/>
      <c r="SWZ1194" s="22"/>
      <c r="SXA1194" s="22"/>
      <c r="SXB1194" s="22"/>
      <c r="SXC1194" s="22"/>
      <c r="SXD1194" s="22"/>
      <c r="SXE1194" s="22"/>
      <c r="SXF1194" s="22"/>
      <c r="SXG1194" s="22"/>
      <c r="SXH1194" s="22"/>
      <c r="SXI1194" s="22"/>
      <c r="SXJ1194" s="22"/>
      <c r="SXK1194" s="22"/>
      <c r="SXL1194" s="22"/>
      <c r="SXM1194" s="22"/>
      <c r="SXN1194" s="22"/>
      <c r="SXO1194" s="22"/>
      <c r="SXP1194" s="22"/>
      <c r="SXQ1194" s="22"/>
      <c r="SXR1194" s="22"/>
      <c r="SXS1194" s="22"/>
      <c r="SXT1194" s="22"/>
      <c r="SXU1194" s="22"/>
      <c r="SXV1194" s="22"/>
      <c r="SXW1194" s="22"/>
      <c r="SXX1194" s="22"/>
      <c r="SXY1194" s="22"/>
      <c r="SXZ1194" s="22"/>
      <c r="SYA1194" s="22"/>
      <c r="SYB1194" s="22"/>
      <c r="SYC1194" s="22"/>
      <c r="SYD1194" s="22"/>
      <c r="SYE1194" s="22"/>
      <c r="SYF1194" s="22"/>
      <c r="SYG1194" s="22"/>
      <c r="SYH1194" s="22"/>
      <c r="SYI1194" s="22"/>
      <c r="SYJ1194" s="22"/>
      <c r="SYK1194" s="22"/>
      <c r="SYL1194" s="22"/>
      <c r="SYM1194" s="22"/>
      <c r="SYN1194" s="22"/>
      <c r="SYO1194" s="22"/>
      <c r="SYP1194" s="22"/>
      <c r="SYQ1194" s="22"/>
      <c r="SYR1194" s="22"/>
      <c r="SYS1194" s="22"/>
      <c r="SYT1194" s="22"/>
      <c r="SYU1194" s="22"/>
      <c r="SYV1194" s="22"/>
      <c r="SYW1194" s="22"/>
      <c r="SYX1194" s="22"/>
      <c r="SYY1194" s="22"/>
      <c r="SYZ1194" s="22"/>
      <c r="SZA1194" s="22"/>
      <c r="SZB1194" s="22"/>
      <c r="SZC1194" s="22"/>
      <c r="SZD1194" s="22"/>
      <c r="SZE1194" s="22"/>
      <c r="SZF1194" s="22"/>
      <c r="SZG1194" s="22"/>
      <c r="SZH1194" s="22"/>
      <c r="SZI1194" s="22"/>
      <c r="SZJ1194" s="22"/>
      <c r="SZK1194" s="22"/>
      <c r="SZL1194" s="22"/>
      <c r="SZM1194" s="22"/>
      <c r="SZN1194" s="22"/>
      <c r="SZO1194" s="22"/>
      <c r="SZP1194" s="22"/>
      <c r="SZQ1194" s="22"/>
      <c r="SZR1194" s="22"/>
      <c r="SZS1194" s="22"/>
      <c r="SZT1194" s="22"/>
      <c r="SZU1194" s="22"/>
      <c r="SZV1194" s="22"/>
      <c r="SZW1194" s="22"/>
      <c r="SZX1194" s="22"/>
      <c r="SZY1194" s="22"/>
      <c r="SZZ1194" s="22"/>
      <c r="TAA1194" s="22"/>
      <c r="TAB1194" s="22"/>
      <c r="TAC1194" s="22"/>
      <c r="TAD1194" s="22"/>
      <c r="TAE1194" s="22"/>
      <c r="TAF1194" s="22"/>
      <c r="TAG1194" s="22"/>
      <c r="TAH1194" s="22"/>
      <c r="TAI1194" s="22"/>
      <c r="TAJ1194" s="22"/>
      <c r="TAK1194" s="22"/>
      <c r="TAL1194" s="22"/>
      <c r="TAM1194" s="22"/>
      <c r="TAN1194" s="22"/>
      <c r="TAO1194" s="22"/>
      <c r="TAP1194" s="22"/>
      <c r="TAQ1194" s="22"/>
      <c r="TAR1194" s="22"/>
      <c r="TAS1194" s="22"/>
      <c r="TAT1194" s="22"/>
      <c r="TAU1194" s="22"/>
      <c r="TAV1194" s="22"/>
      <c r="TAW1194" s="22"/>
      <c r="TAX1194" s="22"/>
      <c r="TAY1194" s="22"/>
      <c r="TAZ1194" s="22"/>
      <c r="TBA1194" s="22"/>
      <c r="TBB1194" s="22"/>
      <c r="TBC1194" s="22"/>
      <c r="TBD1194" s="22"/>
      <c r="TBE1194" s="22"/>
      <c r="TBF1194" s="22"/>
      <c r="TBG1194" s="22"/>
      <c r="TBH1194" s="22"/>
      <c r="TBI1194" s="22"/>
      <c r="TBJ1194" s="22"/>
      <c r="TBK1194" s="22"/>
      <c r="TBL1194" s="22"/>
      <c r="TBM1194" s="22"/>
      <c r="TBN1194" s="22"/>
      <c r="TBO1194" s="22"/>
      <c r="TBP1194" s="22"/>
      <c r="TBQ1194" s="22"/>
      <c r="TBR1194" s="22"/>
      <c r="TBS1194" s="22"/>
      <c r="TBT1194" s="22"/>
      <c r="TBU1194" s="22"/>
      <c r="TBV1194" s="22"/>
      <c r="TBW1194" s="22"/>
      <c r="TBX1194" s="22"/>
      <c r="TBY1194" s="22"/>
      <c r="TBZ1194" s="22"/>
      <c r="TCA1194" s="22"/>
      <c r="TCB1194" s="22"/>
      <c r="TCC1194" s="22"/>
      <c r="TCD1194" s="22"/>
      <c r="TCE1194" s="22"/>
      <c r="TCF1194" s="22"/>
      <c r="TCG1194" s="22"/>
      <c r="TCH1194" s="22"/>
      <c r="TCI1194" s="22"/>
      <c r="TCJ1194" s="22"/>
      <c r="TCK1194" s="22"/>
      <c r="TCL1194" s="22"/>
      <c r="TCM1194" s="22"/>
      <c r="TCN1194" s="22"/>
      <c r="TCO1194" s="22"/>
      <c r="TCP1194" s="22"/>
      <c r="TCQ1194" s="22"/>
      <c r="TCR1194" s="22"/>
      <c r="TCS1194" s="22"/>
      <c r="TCT1194" s="22"/>
      <c r="TCU1194" s="22"/>
      <c r="TCV1194" s="22"/>
      <c r="TCW1194" s="22"/>
      <c r="TCX1194" s="22"/>
      <c r="TCY1194" s="22"/>
      <c r="TCZ1194" s="22"/>
      <c r="TDA1194" s="22"/>
      <c r="TDB1194" s="22"/>
      <c r="TDC1194" s="22"/>
      <c r="TDD1194" s="22"/>
      <c r="TDE1194" s="22"/>
      <c r="TDF1194" s="22"/>
      <c r="TDG1194" s="22"/>
      <c r="TDH1194" s="22"/>
      <c r="TDI1194" s="22"/>
      <c r="TDJ1194" s="22"/>
      <c r="TDK1194" s="22"/>
      <c r="TDL1194" s="22"/>
      <c r="TDM1194" s="22"/>
      <c r="TDN1194" s="22"/>
      <c r="TDO1194" s="22"/>
      <c r="TDP1194" s="22"/>
      <c r="TDQ1194" s="22"/>
      <c r="TDR1194" s="22"/>
      <c r="TDS1194" s="22"/>
      <c r="TDT1194" s="22"/>
      <c r="TDU1194" s="22"/>
      <c r="TDV1194" s="22"/>
      <c r="TDW1194" s="22"/>
      <c r="TDX1194" s="22"/>
      <c r="TDY1194" s="22"/>
      <c r="TDZ1194" s="22"/>
      <c r="TEA1194" s="22"/>
      <c r="TEB1194" s="22"/>
      <c r="TEC1194" s="22"/>
      <c r="TED1194" s="22"/>
      <c r="TEE1194" s="22"/>
      <c r="TEF1194" s="22"/>
      <c r="TEG1194" s="22"/>
      <c r="TEH1194" s="22"/>
      <c r="TEI1194" s="22"/>
      <c r="TEJ1194" s="22"/>
      <c r="TEK1194" s="22"/>
      <c r="TEL1194" s="22"/>
      <c r="TEM1194" s="22"/>
      <c r="TEN1194" s="22"/>
      <c r="TEO1194" s="22"/>
      <c r="TEP1194" s="22"/>
      <c r="TEQ1194" s="22"/>
      <c r="TER1194" s="22"/>
      <c r="TES1194" s="22"/>
      <c r="TET1194" s="22"/>
      <c r="TEU1194" s="22"/>
      <c r="TEV1194" s="22"/>
      <c r="TEW1194" s="22"/>
      <c r="TEX1194" s="22"/>
      <c r="TEY1194" s="22"/>
      <c r="TEZ1194" s="22"/>
      <c r="TFA1194" s="22"/>
      <c r="TFB1194" s="22"/>
      <c r="TFC1194" s="22"/>
      <c r="TFD1194" s="22"/>
      <c r="TFE1194" s="22"/>
      <c r="TFF1194" s="22"/>
      <c r="TFG1194" s="22"/>
      <c r="TFH1194" s="22"/>
      <c r="TFI1194" s="22"/>
      <c r="TFJ1194" s="22"/>
      <c r="TFK1194" s="22"/>
      <c r="TFL1194" s="22"/>
      <c r="TFM1194" s="22"/>
      <c r="TFN1194" s="22"/>
      <c r="TFO1194" s="22"/>
      <c r="TFP1194" s="22"/>
      <c r="TFQ1194" s="22"/>
      <c r="TFR1194" s="22"/>
      <c r="TFS1194" s="22"/>
      <c r="TFT1194" s="22"/>
      <c r="TFU1194" s="22"/>
      <c r="TFV1194" s="22"/>
      <c r="TFW1194" s="22"/>
      <c r="TFX1194" s="22"/>
      <c r="TFY1194" s="22"/>
      <c r="TFZ1194" s="22"/>
      <c r="TGA1194" s="22"/>
      <c r="TGB1194" s="22"/>
      <c r="TGC1194" s="22"/>
      <c r="TGD1194" s="22"/>
      <c r="TGE1194" s="22"/>
      <c r="TGF1194" s="22"/>
      <c r="TGG1194" s="22"/>
      <c r="TGH1194" s="22"/>
      <c r="TGI1194" s="22"/>
      <c r="TGJ1194" s="22"/>
      <c r="TGK1194" s="22"/>
      <c r="TGL1194" s="22"/>
      <c r="TGM1194" s="22"/>
      <c r="TGN1194" s="22"/>
      <c r="TGO1194" s="22"/>
      <c r="TGP1194" s="22"/>
      <c r="TGQ1194" s="22"/>
      <c r="TGR1194" s="22"/>
      <c r="TGS1194" s="22"/>
      <c r="TGT1194" s="22"/>
      <c r="TGU1194" s="22"/>
      <c r="TGV1194" s="22"/>
      <c r="TGW1194" s="22"/>
      <c r="TGX1194" s="22"/>
      <c r="TGY1194" s="22"/>
      <c r="TGZ1194" s="22"/>
      <c r="THA1194" s="22"/>
      <c r="THB1194" s="22"/>
      <c r="THC1194" s="22"/>
      <c r="THD1194" s="22"/>
      <c r="THE1194" s="22"/>
      <c r="THF1194" s="22"/>
      <c r="THG1194" s="22"/>
      <c r="THH1194" s="22"/>
      <c r="THI1194" s="22"/>
      <c r="THJ1194" s="22"/>
      <c r="THK1194" s="22"/>
      <c r="THL1194" s="22"/>
      <c r="THM1194" s="22"/>
      <c r="THN1194" s="22"/>
      <c r="THO1194" s="22"/>
      <c r="THP1194" s="22"/>
      <c r="THQ1194" s="22"/>
      <c r="THR1194" s="22"/>
      <c r="THS1194" s="22"/>
      <c r="THT1194" s="22"/>
      <c r="THU1194" s="22"/>
      <c r="THV1194" s="22"/>
      <c r="THW1194" s="22"/>
      <c r="THX1194" s="22"/>
      <c r="THY1194" s="22"/>
      <c r="THZ1194" s="22"/>
      <c r="TIA1194" s="22"/>
      <c r="TIB1194" s="22"/>
      <c r="TIC1194" s="22"/>
      <c r="TID1194" s="22"/>
      <c r="TIE1194" s="22"/>
      <c r="TIF1194" s="22"/>
      <c r="TIG1194" s="22"/>
      <c r="TIH1194" s="22"/>
      <c r="TII1194" s="22"/>
      <c r="TIJ1194" s="22"/>
      <c r="TIK1194" s="22"/>
      <c r="TIL1194" s="22"/>
      <c r="TIM1194" s="22"/>
      <c r="TIN1194" s="22"/>
      <c r="TIO1194" s="22"/>
      <c r="TIP1194" s="22"/>
      <c r="TIQ1194" s="22"/>
      <c r="TIR1194" s="22"/>
      <c r="TIS1194" s="22"/>
      <c r="TIT1194" s="22"/>
      <c r="TIU1194" s="22"/>
      <c r="TIV1194" s="22"/>
      <c r="TIW1194" s="22"/>
      <c r="TIX1194" s="22"/>
      <c r="TIY1194" s="22"/>
      <c r="TIZ1194" s="22"/>
      <c r="TJA1194" s="22"/>
      <c r="TJB1194" s="22"/>
      <c r="TJC1194" s="22"/>
      <c r="TJD1194" s="22"/>
      <c r="TJE1194" s="22"/>
      <c r="TJF1194" s="22"/>
      <c r="TJG1194" s="22"/>
      <c r="TJH1194" s="22"/>
      <c r="TJI1194" s="22"/>
      <c r="TJJ1194" s="22"/>
      <c r="TJK1194" s="22"/>
      <c r="TJL1194" s="22"/>
      <c r="TJM1194" s="22"/>
      <c r="TJN1194" s="22"/>
      <c r="TJO1194" s="22"/>
      <c r="TJP1194" s="22"/>
      <c r="TJQ1194" s="22"/>
      <c r="TJR1194" s="22"/>
      <c r="TJS1194" s="22"/>
      <c r="TJT1194" s="22"/>
      <c r="TJU1194" s="22"/>
      <c r="TJV1194" s="22"/>
      <c r="TJW1194" s="22"/>
      <c r="TJX1194" s="22"/>
      <c r="TJY1194" s="22"/>
      <c r="TJZ1194" s="22"/>
      <c r="TKA1194" s="22"/>
      <c r="TKB1194" s="22"/>
      <c r="TKC1194" s="22"/>
      <c r="TKD1194" s="22"/>
      <c r="TKE1194" s="22"/>
      <c r="TKF1194" s="22"/>
      <c r="TKG1194" s="22"/>
      <c r="TKH1194" s="22"/>
      <c r="TKI1194" s="22"/>
      <c r="TKJ1194" s="22"/>
      <c r="TKK1194" s="22"/>
      <c r="TKL1194" s="22"/>
      <c r="TKM1194" s="22"/>
      <c r="TKN1194" s="22"/>
      <c r="TKO1194" s="22"/>
      <c r="TKP1194" s="22"/>
      <c r="TKQ1194" s="22"/>
      <c r="TKR1194" s="22"/>
      <c r="TKS1194" s="22"/>
      <c r="TKT1194" s="22"/>
      <c r="TKU1194" s="22"/>
      <c r="TKV1194" s="22"/>
      <c r="TKW1194" s="22"/>
      <c r="TKX1194" s="22"/>
      <c r="TKY1194" s="22"/>
      <c r="TKZ1194" s="22"/>
      <c r="TLA1194" s="22"/>
      <c r="TLB1194" s="22"/>
      <c r="TLC1194" s="22"/>
      <c r="TLD1194" s="22"/>
      <c r="TLE1194" s="22"/>
      <c r="TLF1194" s="22"/>
      <c r="TLG1194" s="22"/>
      <c r="TLH1194" s="22"/>
      <c r="TLI1194" s="22"/>
      <c r="TLJ1194" s="22"/>
      <c r="TLK1194" s="22"/>
      <c r="TLL1194" s="22"/>
      <c r="TLM1194" s="22"/>
      <c r="TLN1194" s="22"/>
      <c r="TLO1194" s="22"/>
      <c r="TLP1194" s="22"/>
      <c r="TLQ1194" s="22"/>
      <c r="TLR1194" s="22"/>
      <c r="TLS1194" s="22"/>
      <c r="TLT1194" s="22"/>
      <c r="TLU1194" s="22"/>
      <c r="TLV1194" s="22"/>
      <c r="TLW1194" s="22"/>
      <c r="TLX1194" s="22"/>
      <c r="TLY1194" s="22"/>
      <c r="TLZ1194" s="22"/>
      <c r="TMA1194" s="22"/>
      <c r="TMB1194" s="22"/>
      <c r="TMC1194" s="22"/>
      <c r="TMD1194" s="22"/>
      <c r="TME1194" s="22"/>
      <c r="TMF1194" s="22"/>
      <c r="TMG1194" s="22"/>
      <c r="TMH1194" s="22"/>
      <c r="TMI1194" s="22"/>
      <c r="TMJ1194" s="22"/>
      <c r="TMK1194" s="22"/>
      <c r="TML1194" s="22"/>
      <c r="TMM1194" s="22"/>
      <c r="TMN1194" s="22"/>
      <c r="TMO1194" s="22"/>
      <c r="TMP1194" s="22"/>
      <c r="TMQ1194" s="22"/>
      <c r="TMR1194" s="22"/>
      <c r="TMS1194" s="22"/>
      <c r="TMT1194" s="22"/>
      <c r="TMU1194" s="22"/>
      <c r="TMV1194" s="22"/>
      <c r="TMW1194" s="22"/>
      <c r="TMX1194" s="22"/>
      <c r="TMY1194" s="22"/>
      <c r="TMZ1194" s="22"/>
      <c r="TNA1194" s="22"/>
      <c r="TNB1194" s="22"/>
      <c r="TNC1194" s="22"/>
      <c r="TND1194" s="22"/>
      <c r="TNE1194" s="22"/>
      <c r="TNF1194" s="22"/>
      <c r="TNG1194" s="22"/>
      <c r="TNH1194" s="22"/>
      <c r="TNI1194" s="22"/>
      <c r="TNJ1194" s="22"/>
      <c r="TNK1194" s="22"/>
      <c r="TNL1194" s="22"/>
      <c r="TNM1194" s="22"/>
      <c r="TNN1194" s="22"/>
      <c r="TNO1194" s="22"/>
      <c r="TNP1194" s="22"/>
      <c r="TNQ1194" s="22"/>
      <c r="TNR1194" s="22"/>
      <c r="TNS1194" s="22"/>
      <c r="TNT1194" s="22"/>
      <c r="TNU1194" s="22"/>
      <c r="TNV1194" s="22"/>
      <c r="TNW1194" s="22"/>
      <c r="TNX1194" s="22"/>
      <c r="TNY1194" s="22"/>
      <c r="TNZ1194" s="22"/>
      <c r="TOA1194" s="22"/>
      <c r="TOB1194" s="22"/>
      <c r="TOC1194" s="22"/>
      <c r="TOD1194" s="22"/>
      <c r="TOE1194" s="22"/>
      <c r="TOF1194" s="22"/>
      <c r="TOG1194" s="22"/>
      <c r="TOH1194" s="22"/>
      <c r="TOI1194" s="22"/>
      <c r="TOJ1194" s="22"/>
      <c r="TOK1194" s="22"/>
      <c r="TOL1194" s="22"/>
      <c r="TOM1194" s="22"/>
      <c r="TON1194" s="22"/>
      <c r="TOO1194" s="22"/>
      <c r="TOP1194" s="22"/>
      <c r="TOQ1194" s="22"/>
      <c r="TOR1194" s="22"/>
      <c r="TOS1194" s="22"/>
      <c r="TOT1194" s="22"/>
      <c r="TOU1194" s="22"/>
      <c r="TOV1194" s="22"/>
      <c r="TOW1194" s="22"/>
      <c r="TOX1194" s="22"/>
      <c r="TOY1194" s="22"/>
      <c r="TOZ1194" s="22"/>
      <c r="TPA1194" s="22"/>
      <c r="TPB1194" s="22"/>
      <c r="TPC1194" s="22"/>
      <c r="TPD1194" s="22"/>
      <c r="TPE1194" s="22"/>
      <c r="TPF1194" s="22"/>
      <c r="TPG1194" s="22"/>
      <c r="TPH1194" s="22"/>
      <c r="TPI1194" s="22"/>
      <c r="TPJ1194" s="22"/>
      <c r="TPK1194" s="22"/>
      <c r="TPL1194" s="22"/>
      <c r="TPM1194" s="22"/>
      <c r="TPN1194" s="22"/>
      <c r="TPO1194" s="22"/>
      <c r="TPP1194" s="22"/>
      <c r="TPQ1194" s="22"/>
      <c r="TPR1194" s="22"/>
      <c r="TPS1194" s="22"/>
      <c r="TPT1194" s="22"/>
      <c r="TPU1194" s="22"/>
      <c r="TPV1194" s="22"/>
      <c r="TPW1194" s="22"/>
      <c r="TPX1194" s="22"/>
      <c r="TPY1194" s="22"/>
      <c r="TPZ1194" s="22"/>
      <c r="TQA1194" s="22"/>
      <c r="TQB1194" s="22"/>
      <c r="TQC1194" s="22"/>
      <c r="TQD1194" s="22"/>
      <c r="TQE1194" s="22"/>
      <c r="TQF1194" s="22"/>
      <c r="TQG1194" s="22"/>
      <c r="TQH1194" s="22"/>
      <c r="TQI1194" s="22"/>
      <c r="TQJ1194" s="22"/>
      <c r="TQK1194" s="22"/>
      <c r="TQL1194" s="22"/>
      <c r="TQM1194" s="22"/>
      <c r="TQN1194" s="22"/>
      <c r="TQO1194" s="22"/>
      <c r="TQP1194" s="22"/>
      <c r="TQQ1194" s="22"/>
      <c r="TQR1194" s="22"/>
      <c r="TQS1194" s="22"/>
      <c r="TQT1194" s="22"/>
      <c r="TQU1194" s="22"/>
      <c r="TQV1194" s="22"/>
      <c r="TQW1194" s="22"/>
      <c r="TQX1194" s="22"/>
      <c r="TQY1194" s="22"/>
      <c r="TQZ1194" s="22"/>
      <c r="TRA1194" s="22"/>
      <c r="TRB1194" s="22"/>
      <c r="TRC1194" s="22"/>
      <c r="TRD1194" s="22"/>
      <c r="TRE1194" s="22"/>
      <c r="TRF1194" s="22"/>
      <c r="TRG1194" s="22"/>
      <c r="TRH1194" s="22"/>
      <c r="TRI1194" s="22"/>
      <c r="TRJ1194" s="22"/>
      <c r="TRK1194" s="22"/>
      <c r="TRL1194" s="22"/>
      <c r="TRM1194" s="22"/>
      <c r="TRN1194" s="22"/>
      <c r="TRO1194" s="22"/>
      <c r="TRP1194" s="22"/>
      <c r="TRQ1194" s="22"/>
      <c r="TRR1194" s="22"/>
      <c r="TRS1194" s="22"/>
      <c r="TRT1194" s="22"/>
      <c r="TRU1194" s="22"/>
      <c r="TRV1194" s="22"/>
      <c r="TRW1194" s="22"/>
      <c r="TRX1194" s="22"/>
      <c r="TRY1194" s="22"/>
      <c r="TRZ1194" s="22"/>
      <c r="TSA1194" s="22"/>
      <c r="TSB1194" s="22"/>
      <c r="TSC1194" s="22"/>
      <c r="TSD1194" s="22"/>
      <c r="TSE1194" s="22"/>
      <c r="TSF1194" s="22"/>
      <c r="TSG1194" s="22"/>
      <c r="TSH1194" s="22"/>
      <c r="TSI1194" s="22"/>
      <c r="TSJ1194" s="22"/>
      <c r="TSK1194" s="22"/>
      <c r="TSL1194" s="22"/>
      <c r="TSM1194" s="22"/>
      <c r="TSN1194" s="22"/>
      <c r="TSO1194" s="22"/>
      <c r="TSP1194" s="22"/>
      <c r="TSQ1194" s="22"/>
      <c r="TSR1194" s="22"/>
      <c r="TSS1194" s="22"/>
      <c r="TST1194" s="22"/>
      <c r="TSU1194" s="22"/>
      <c r="TSV1194" s="22"/>
      <c r="TSW1194" s="22"/>
      <c r="TSX1194" s="22"/>
      <c r="TSY1194" s="22"/>
      <c r="TSZ1194" s="22"/>
      <c r="TTA1194" s="22"/>
      <c r="TTB1194" s="22"/>
      <c r="TTC1194" s="22"/>
      <c r="TTD1194" s="22"/>
      <c r="TTE1194" s="22"/>
      <c r="TTF1194" s="22"/>
      <c r="TTG1194" s="22"/>
      <c r="TTH1194" s="22"/>
      <c r="TTI1194" s="22"/>
      <c r="TTJ1194" s="22"/>
      <c r="TTK1194" s="22"/>
      <c r="TTL1194" s="22"/>
      <c r="TTM1194" s="22"/>
      <c r="TTN1194" s="22"/>
      <c r="TTO1194" s="22"/>
      <c r="TTP1194" s="22"/>
      <c r="TTQ1194" s="22"/>
      <c r="TTR1194" s="22"/>
      <c r="TTS1194" s="22"/>
      <c r="TTT1194" s="22"/>
      <c r="TTU1194" s="22"/>
      <c r="TTV1194" s="22"/>
      <c r="TTW1194" s="22"/>
      <c r="TTX1194" s="22"/>
      <c r="TTY1194" s="22"/>
      <c r="TTZ1194" s="22"/>
      <c r="TUA1194" s="22"/>
      <c r="TUB1194" s="22"/>
      <c r="TUC1194" s="22"/>
      <c r="TUD1194" s="22"/>
      <c r="TUE1194" s="22"/>
      <c r="TUF1194" s="22"/>
      <c r="TUG1194" s="22"/>
      <c r="TUH1194" s="22"/>
      <c r="TUI1194" s="22"/>
      <c r="TUJ1194" s="22"/>
      <c r="TUK1194" s="22"/>
      <c r="TUL1194" s="22"/>
      <c r="TUM1194" s="22"/>
      <c r="TUN1194" s="22"/>
      <c r="TUO1194" s="22"/>
      <c r="TUP1194" s="22"/>
      <c r="TUQ1194" s="22"/>
      <c r="TUR1194" s="22"/>
      <c r="TUS1194" s="22"/>
      <c r="TUT1194" s="22"/>
      <c r="TUU1194" s="22"/>
      <c r="TUV1194" s="22"/>
      <c r="TUW1194" s="22"/>
      <c r="TUX1194" s="22"/>
      <c r="TUY1194" s="22"/>
      <c r="TUZ1194" s="22"/>
      <c r="TVA1194" s="22"/>
      <c r="TVB1194" s="22"/>
      <c r="TVC1194" s="22"/>
      <c r="TVD1194" s="22"/>
      <c r="TVE1194" s="22"/>
      <c r="TVF1194" s="22"/>
      <c r="TVG1194" s="22"/>
      <c r="TVH1194" s="22"/>
      <c r="TVI1194" s="22"/>
      <c r="TVJ1194" s="22"/>
      <c r="TVK1194" s="22"/>
      <c r="TVL1194" s="22"/>
      <c r="TVM1194" s="22"/>
      <c r="TVN1194" s="22"/>
      <c r="TVO1194" s="22"/>
      <c r="TVP1194" s="22"/>
      <c r="TVQ1194" s="22"/>
      <c r="TVR1194" s="22"/>
      <c r="TVS1194" s="22"/>
      <c r="TVT1194" s="22"/>
      <c r="TVU1194" s="22"/>
      <c r="TVV1194" s="22"/>
      <c r="TVW1194" s="22"/>
      <c r="TVX1194" s="22"/>
      <c r="TVY1194" s="22"/>
      <c r="TVZ1194" s="22"/>
      <c r="TWA1194" s="22"/>
      <c r="TWB1194" s="22"/>
      <c r="TWC1194" s="22"/>
      <c r="TWD1194" s="22"/>
      <c r="TWE1194" s="22"/>
      <c r="TWF1194" s="22"/>
      <c r="TWG1194" s="22"/>
      <c r="TWH1194" s="22"/>
      <c r="TWI1194" s="22"/>
      <c r="TWJ1194" s="22"/>
      <c r="TWK1194" s="22"/>
      <c r="TWL1194" s="22"/>
      <c r="TWM1194" s="22"/>
      <c r="TWN1194" s="22"/>
      <c r="TWO1194" s="22"/>
      <c r="TWP1194" s="22"/>
      <c r="TWQ1194" s="22"/>
      <c r="TWR1194" s="22"/>
      <c r="TWS1194" s="22"/>
      <c r="TWT1194" s="22"/>
      <c r="TWU1194" s="22"/>
      <c r="TWV1194" s="22"/>
      <c r="TWW1194" s="22"/>
      <c r="TWX1194" s="22"/>
      <c r="TWY1194" s="22"/>
      <c r="TWZ1194" s="22"/>
      <c r="TXA1194" s="22"/>
      <c r="TXB1194" s="22"/>
      <c r="TXC1194" s="22"/>
      <c r="TXD1194" s="22"/>
      <c r="TXE1194" s="22"/>
      <c r="TXF1194" s="22"/>
      <c r="TXG1194" s="22"/>
      <c r="TXH1194" s="22"/>
      <c r="TXI1194" s="22"/>
      <c r="TXJ1194" s="22"/>
      <c r="TXK1194" s="22"/>
      <c r="TXL1194" s="22"/>
      <c r="TXM1194" s="22"/>
      <c r="TXN1194" s="22"/>
      <c r="TXO1194" s="22"/>
      <c r="TXP1194" s="22"/>
      <c r="TXQ1194" s="22"/>
      <c r="TXR1194" s="22"/>
      <c r="TXS1194" s="22"/>
      <c r="TXT1194" s="22"/>
      <c r="TXU1194" s="22"/>
      <c r="TXV1194" s="22"/>
      <c r="TXW1194" s="22"/>
      <c r="TXX1194" s="22"/>
      <c r="TXY1194" s="22"/>
      <c r="TXZ1194" s="22"/>
      <c r="TYA1194" s="22"/>
      <c r="TYB1194" s="22"/>
      <c r="TYC1194" s="22"/>
      <c r="TYD1194" s="22"/>
      <c r="TYE1194" s="22"/>
      <c r="TYF1194" s="22"/>
      <c r="TYG1194" s="22"/>
      <c r="TYH1194" s="22"/>
      <c r="TYI1194" s="22"/>
      <c r="TYJ1194" s="22"/>
      <c r="TYK1194" s="22"/>
      <c r="TYL1194" s="22"/>
      <c r="TYM1194" s="22"/>
      <c r="TYN1194" s="22"/>
      <c r="TYO1194" s="22"/>
      <c r="TYP1194" s="22"/>
      <c r="TYQ1194" s="22"/>
      <c r="TYR1194" s="22"/>
      <c r="TYS1194" s="22"/>
      <c r="TYT1194" s="22"/>
      <c r="TYU1194" s="22"/>
      <c r="TYV1194" s="22"/>
      <c r="TYW1194" s="22"/>
      <c r="TYX1194" s="22"/>
      <c r="TYY1194" s="22"/>
      <c r="TYZ1194" s="22"/>
      <c r="TZA1194" s="22"/>
      <c r="TZB1194" s="22"/>
      <c r="TZC1194" s="22"/>
      <c r="TZD1194" s="22"/>
      <c r="TZE1194" s="22"/>
      <c r="TZF1194" s="22"/>
      <c r="TZG1194" s="22"/>
      <c r="TZH1194" s="22"/>
      <c r="TZI1194" s="22"/>
      <c r="TZJ1194" s="22"/>
      <c r="TZK1194" s="22"/>
      <c r="TZL1194" s="22"/>
      <c r="TZM1194" s="22"/>
      <c r="TZN1194" s="22"/>
      <c r="TZO1194" s="22"/>
      <c r="TZP1194" s="22"/>
      <c r="TZQ1194" s="22"/>
      <c r="TZR1194" s="22"/>
      <c r="TZS1194" s="22"/>
      <c r="TZT1194" s="22"/>
      <c r="TZU1194" s="22"/>
      <c r="TZV1194" s="22"/>
      <c r="TZW1194" s="22"/>
      <c r="TZX1194" s="22"/>
      <c r="TZY1194" s="22"/>
      <c r="TZZ1194" s="22"/>
      <c r="UAA1194" s="22"/>
      <c r="UAB1194" s="22"/>
      <c r="UAC1194" s="22"/>
      <c r="UAD1194" s="22"/>
      <c r="UAE1194" s="22"/>
      <c r="UAF1194" s="22"/>
      <c r="UAG1194" s="22"/>
      <c r="UAH1194" s="22"/>
      <c r="UAI1194" s="22"/>
      <c r="UAJ1194" s="22"/>
      <c r="UAK1194" s="22"/>
      <c r="UAL1194" s="22"/>
      <c r="UAM1194" s="22"/>
      <c r="UAN1194" s="22"/>
      <c r="UAO1194" s="22"/>
      <c r="UAP1194" s="22"/>
      <c r="UAQ1194" s="22"/>
      <c r="UAR1194" s="22"/>
      <c r="UAS1194" s="22"/>
      <c r="UAT1194" s="22"/>
      <c r="UAU1194" s="22"/>
      <c r="UAV1194" s="22"/>
      <c r="UAW1194" s="22"/>
      <c r="UAX1194" s="22"/>
      <c r="UAY1194" s="22"/>
      <c r="UAZ1194" s="22"/>
      <c r="UBA1194" s="22"/>
      <c r="UBB1194" s="22"/>
      <c r="UBC1194" s="22"/>
      <c r="UBD1194" s="22"/>
      <c r="UBE1194" s="22"/>
      <c r="UBF1194" s="22"/>
      <c r="UBG1194" s="22"/>
      <c r="UBH1194" s="22"/>
      <c r="UBI1194" s="22"/>
      <c r="UBJ1194" s="22"/>
      <c r="UBK1194" s="22"/>
      <c r="UBL1194" s="22"/>
      <c r="UBM1194" s="22"/>
      <c r="UBN1194" s="22"/>
      <c r="UBO1194" s="22"/>
      <c r="UBP1194" s="22"/>
      <c r="UBQ1194" s="22"/>
      <c r="UBR1194" s="22"/>
      <c r="UBS1194" s="22"/>
      <c r="UBT1194" s="22"/>
      <c r="UBU1194" s="22"/>
      <c r="UBV1194" s="22"/>
      <c r="UBW1194" s="22"/>
      <c r="UBX1194" s="22"/>
      <c r="UBY1194" s="22"/>
      <c r="UBZ1194" s="22"/>
      <c r="UCA1194" s="22"/>
      <c r="UCB1194" s="22"/>
      <c r="UCC1194" s="22"/>
      <c r="UCD1194" s="22"/>
      <c r="UCE1194" s="22"/>
      <c r="UCF1194" s="22"/>
      <c r="UCG1194" s="22"/>
      <c r="UCH1194" s="22"/>
      <c r="UCI1194" s="22"/>
      <c r="UCJ1194" s="22"/>
      <c r="UCK1194" s="22"/>
      <c r="UCL1194" s="22"/>
      <c r="UCM1194" s="22"/>
      <c r="UCN1194" s="22"/>
      <c r="UCO1194" s="22"/>
      <c r="UCP1194" s="22"/>
      <c r="UCQ1194" s="22"/>
      <c r="UCR1194" s="22"/>
      <c r="UCS1194" s="22"/>
      <c r="UCT1194" s="22"/>
      <c r="UCU1194" s="22"/>
      <c r="UCV1194" s="22"/>
      <c r="UCW1194" s="22"/>
      <c r="UCX1194" s="22"/>
      <c r="UCY1194" s="22"/>
      <c r="UCZ1194" s="22"/>
      <c r="UDA1194" s="22"/>
      <c r="UDB1194" s="22"/>
      <c r="UDC1194" s="22"/>
      <c r="UDD1194" s="22"/>
      <c r="UDE1194" s="22"/>
      <c r="UDF1194" s="22"/>
      <c r="UDG1194" s="22"/>
      <c r="UDH1194" s="22"/>
      <c r="UDI1194" s="22"/>
      <c r="UDJ1194" s="22"/>
      <c r="UDK1194" s="22"/>
      <c r="UDL1194" s="22"/>
      <c r="UDM1194" s="22"/>
      <c r="UDN1194" s="22"/>
      <c r="UDO1194" s="22"/>
      <c r="UDP1194" s="22"/>
      <c r="UDQ1194" s="22"/>
      <c r="UDR1194" s="22"/>
      <c r="UDS1194" s="22"/>
      <c r="UDT1194" s="22"/>
      <c r="UDU1194" s="22"/>
      <c r="UDV1194" s="22"/>
      <c r="UDW1194" s="22"/>
      <c r="UDX1194" s="22"/>
      <c r="UDY1194" s="22"/>
      <c r="UDZ1194" s="22"/>
      <c r="UEA1194" s="22"/>
      <c r="UEB1194" s="22"/>
      <c r="UEC1194" s="22"/>
      <c r="UED1194" s="22"/>
      <c r="UEE1194" s="22"/>
      <c r="UEF1194" s="22"/>
      <c r="UEG1194" s="22"/>
      <c r="UEH1194" s="22"/>
      <c r="UEI1194" s="22"/>
      <c r="UEJ1194" s="22"/>
      <c r="UEK1194" s="22"/>
      <c r="UEL1194" s="22"/>
      <c r="UEM1194" s="22"/>
      <c r="UEN1194" s="22"/>
      <c r="UEO1194" s="22"/>
      <c r="UEP1194" s="22"/>
      <c r="UEQ1194" s="22"/>
      <c r="UER1194" s="22"/>
      <c r="UES1194" s="22"/>
      <c r="UET1194" s="22"/>
      <c r="UEU1194" s="22"/>
      <c r="UEV1194" s="22"/>
      <c r="UEW1194" s="22"/>
      <c r="UEX1194" s="22"/>
      <c r="UEY1194" s="22"/>
      <c r="UEZ1194" s="22"/>
      <c r="UFA1194" s="22"/>
      <c r="UFB1194" s="22"/>
      <c r="UFC1194" s="22"/>
      <c r="UFD1194" s="22"/>
      <c r="UFE1194" s="22"/>
      <c r="UFF1194" s="22"/>
      <c r="UFG1194" s="22"/>
      <c r="UFH1194" s="22"/>
      <c r="UFI1194" s="22"/>
      <c r="UFJ1194" s="22"/>
      <c r="UFK1194" s="22"/>
      <c r="UFL1194" s="22"/>
      <c r="UFM1194" s="22"/>
      <c r="UFN1194" s="22"/>
      <c r="UFO1194" s="22"/>
      <c r="UFP1194" s="22"/>
      <c r="UFQ1194" s="22"/>
      <c r="UFR1194" s="22"/>
      <c r="UFS1194" s="22"/>
      <c r="UFT1194" s="22"/>
      <c r="UFU1194" s="22"/>
      <c r="UFV1194" s="22"/>
      <c r="UFW1194" s="22"/>
      <c r="UFX1194" s="22"/>
      <c r="UFY1194" s="22"/>
      <c r="UFZ1194" s="22"/>
      <c r="UGA1194" s="22"/>
      <c r="UGB1194" s="22"/>
      <c r="UGC1194" s="22"/>
      <c r="UGD1194" s="22"/>
      <c r="UGE1194" s="22"/>
      <c r="UGF1194" s="22"/>
      <c r="UGG1194" s="22"/>
      <c r="UGH1194" s="22"/>
      <c r="UGI1194" s="22"/>
      <c r="UGJ1194" s="22"/>
      <c r="UGK1194" s="22"/>
      <c r="UGL1194" s="22"/>
      <c r="UGM1194" s="22"/>
      <c r="UGN1194" s="22"/>
      <c r="UGO1194" s="22"/>
      <c r="UGP1194" s="22"/>
      <c r="UGQ1194" s="22"/>
      <c r="UGR1194" s="22"/>
      <c r="UGS1194" s="22"/>
      <c r="UGT1194" s="22"/>
      <c r="UGU1194" s="22"/>
      <c r="UGV1194" s="22"/>
      <c r="UGW1194" s="22"/>
      <c r="UGX1194" s="22"/>
      <c r="UGY1194" s="22"/>
      <c r="UGZ1194" s="22"/>
      <c r="UHA1194" s="22"/>
      <c r="UHB1194" s="22"/>
      <c r="UHC1194" s="22"/>
      <c r="UHD1194" s="22"/>
      <c r="UHE1194" s="22"/>
      <c r="UHF1194" s="22"/>
      <c r="UHG1194" s="22"/>
      <c r="UHH1194" s="22"/>
      <c r="UHI1194" s="22"/>
      <c r="UHJ1194" s="22"/>
      <c r="UHK1194" s="22"/>
      <c r="UHL1194" s="22"/>
      <c r="UHM1194" s="22"/>
      <c r="UHN1194" s="22"/>
      <c r="UHO1194" s="22"/>
      <c r="UHP1194" s="22"/>
      <c r="UHQ1194" s="22"/>
      <c r="UHR1194" s="22"/>
      <c r="UHS1194" s="22"/>
      <c r="UHT1194" s="22"/>
      <c r="UHU1194" s="22"/>
      <c r="UHV1194" s="22"/>
      <c r="UHW1194" s="22"/>
      <c r="UHX1194" s="22"/>
      <c r="UHY1194" s="22"/>
      <c r="UHZ1194" s="22"/>
      <c r="UIA1194" s="22"/>
      <c r="UIB1194" s="22"/>
      <c r="UIC1194" s="22"/>
      <c r="UID1194" s="22"/>
      <c r="UIE1194" s="22"/>
      <c r="UIF1194" s="22"/>
      <c r="UIG1194" s="22"/>
      <c r="UIH1194" s="22"/>
      <c r="UII1194" s="22"/>
      <c r="UIJ1194" s="22"/>
      <c r="UIK1194" s="22"/>
      <c r="UIL1194" s="22"/>
      <c r="UIM1194" s="22"/>
      <c r="UIN1194" s="22"/>
      <c r="UIO1194" s="22"/>
      <c r="UIP1194" s="22"/>
      <c r="UIQ1194" s="22"/>
      <c r="UIR1194" s="22"/>
      <c r="UIS1194" s="22"/>
      <c r="UIT1194" s="22"/>
      <c r="UIU1194" s="22"/>
      <c r="UIV1194" s="22"/>
      <c r="UIW1194" s="22"/>
      <c r="UIX1194" s="22"/>
      <c r="UIY1194" s="22"/>
      <c r="UIZ1194" s="22"/>
      <c r="UJA1194" s="22"/>
      <c r="UJB1194" s="22"/>
      <c r="UJC1194" s="22"/>
      <c r="UJD1194" s="22"/>
      <c r="UJE1194" s="22"/>
      <c r="UJF1194" s="22"/>
      <c r="UJG1194" s="22"/>
      <c r="UJH1194" s="22"/>
      <c r="UJI1194" s="22"/>
      <c r="UJJ1194" s="22"/>
      <c r="UJK1194" s="22"/>
      <c r="UJL1194" s="22"/>
      <c r="UJM1194" s="22"/>
      <c r="UJN1194" s="22"/>
      <c r="UJO1194" s="22"/>
      <c r="UJP1194" s="22"/>
      <c r="UJQ1194" s="22"/>
      <c r="UJR1194" s="22"/>
      <c r="UJS1194" s="22"/>
      <c r="UJT1194" s="22"/>
      <c r="UJU1194" s="22"/>
      <c r="UJV1194" s="22"/>
      <c r="UJW1194" s="22"/>
      <c r="UJX1194" s="22"/>
      <c r="UJY1194" s="22"/>
      <c r="UJZ1194" s="22"/>
      <c r="UKA1194" s="22"/>
      <c r="UKB1194" s="22"/>
      <c r="UKC1194" s="22"/>
      <c r="UKD1194" s="22"/>
      <c r="UKE1194" s="22"/>
      <c r="UKF1194" s="22"/>
      <c r="UKG1194" s="22"/>
      <c r="UKH1194" s="22"/>
      <c r="UKI1194" s="22"/>
      <c r="UKJ1194" s="22"/>
      <c r="UKK1194" s="22"/>
      <c r="UKL1194" s="22"/>
      <c r="UKM1194" s="22"/>
      <c r="UKN1194" s="22"/>
      <c r="UKO1194" s="22"/>
      <c r="UKP1194" s="22"/>
      <c r="UKQ1194" s="22"/>
      <c r="UKR1194" s="22"/>
      <c r="UKS1194" s="22"/>
      <c r="UKT1194" s="22"/>
      <c r="UKU1194" s="22"/>
      <c r="UKV1194" s="22"/>
      <c r="UKW1194" s="22"/>
      <c r="UKX1194" s="22"/>
      <c r="UKY1194" s="22"/>
      <c r="UKZ1194" s="22"/>
      <c r="ULA1194" s="22"/>
      <c r="ULB1194" s="22"/>
      <c r="ULC1194" s="22"/>
      <c r="ULD1194" s="22"/>
      <c r="ULE1194" s="22"/>
      <c r="ULF1194" s="22"/>
      <c r="ULG1194" s="22"/>
      <c r="ULH1194" s="22"/>
      <c r="ULI1194" s="22"/>
      <c r="ULJ1194" s="22"/>
      <c r="ULK1194" s="22"/>
      <c r="ULL1194" s="22"/>
      <c r="ULM1194" s="22"/>
      <c r="ULN1194" s="22"/>
      <c r="ULO1194" s="22"/>
      <c r="ULP1194" s="22"/>
      <c r="ULQ1194" s="22"/>
      <c r="ULR1194" s="22"/>
      <c r="ULS1194" s="22"/>
      <c r="ULT1194" s="22"/>
      <c r="ULU1194" s="22"/>
      <c r="ULV1194" s="22"/>
      <c r="ULW1194" s="22"/>
      <c r="ULX1194" s="22"/>
      <c r="ULY1194" s="22"/>
      <c r="ULZ1194" s="22"/>
      <c r="UMA1194" s="22"/>
      <c r="UMB1194" s="22"/>
      <c r="UMC1194" s="22"/>
      <c r="UMD1194" s="22"/>
      <c r="UME1194" s="22"/>
      <c r="UMF1194" s="22"/>
      <c r="UMG1194" s="22"/>
      <c r="UMH1194" s="22"/>
      <c r="UMI1194" s="22"/>
      <c r="UMJ1194" s="22"/>
      <c r="UMK1194" s="22"/>
      <c r="UML1194" s="22"/>
      <c r="UMM1194" s="22"/>
      <c r="UMN1194" s="22"/>
      <c r="UMO1194" s="22"/>
      <c r="UMP1194" s="22"/>
      <c r="UMQ1194" s="22"/>
      <c r="UMR1194" s="22"/>
      <c r="UMS1194" s="22"/>
      <c r="UMT1194" s="22"/>
      <c r="UMU1194" s="22"/>
      <c r="UMV1194" s="22"/>
      <c r="UMW1194" s="22"/>
      <c r="UMX1194" s="22"/>
      <c r="UMY1194" s="22"/>
      <c r="UMZ1194" s="22"/>
      <c r="UNA1194" s="22"/>
      <c r="UNB1194" s="22"/>
      <c r="UNC1194" s="22"/>
      <c r="UND1194" s="22"/>
      <c r="UNE1194" s="22"/>
      <c r="UNF1194" s="22"/>
      <c r="UNG1194" s="22"/>
      <c r="UNH1194" s="22"/>
      <c r="UNI1194" s="22"/>
      <c r="UNJ1194" s="22"/>
      <c r="UNK1194" s="22"/>
      <c r="UNL1194" s="22"/>
      <c r="UNM1194" s="22"/>
      <c r="UNN1194" s="22"/>
      <c r="UNO1194" s="22"/>
      <c r="UNP1194" s="22"/>
      <c r="UNQ1194" s="22"/>
      <c r="UNR1194" s="22"/>
      <c r="UNS1194" s="22"/>
      <c r="UNT1194" s="22"/>
      <c r="UNU1194" s="22"/>
      <c r="UNV1194" s="22"/>
      <c r="UNW1194" s="22"/>
      <c r="UNX1194" s="22"/>
      <c r="UNY1194" s="22"/>
      <c r="UNZ1194" s="22"/>
      <c r="UOA1194" s="22"/>
      <c r="UOB1194" s="22"/>
      <c r="UOC1194" s="22"/>
      <c r="UOD1194" s="22"/>
      <c r="UOE1194" s="22"/>
      <c r="UOF1194" s="22"/>
      <c r="UOG1194" s="22"/>
      <c r="UOH1194" s="22"/>
      <c r="UOI1194" s="22"/>
      <c r="UOJ1194" s="22"/>
      <c r="UOK1194" s="22"/>
      <c r="UOL1194" s="22"/>
      <c r="UOM1194" s="22"/>
      <c r="UON1194" s="22"/>
      <c r="UOO1194" s="22"/>
      <c r="UOP1194" s="22"/>
      <c r="UOQ1194" s="22"/>
      <c r="UOR1194" s="22"/>
      <c r="UOS1194" s="22"/>
      <c r="UOT1194" s="22"/>
      <c r="UOU1194" s="22"/>
      <c r="UOV1194" s="22"/>
      <c r="UOW1194" s="22"/>
      <c r="UOX1194" s="22"/>
      <c r="UOY1194" s="22"/>
      <c r="UOZ1194" s="22"/>
      <c r="UPA1194" s="22"/>
      <c r="UPB1194" s="22"/>
      <c r="UPC1194" s="22"/>
      <c r="UPD1194" s="22"/>
      <c r="UPE1194" s="22"/>
      <c r="UPF1194" s="22"/>
      <c r="UPG1194" s="22"/>
      <c r="UPH1194" s="22"/>
      <c r="UPI1194" s="22"/>
      <c r="UPJ1194" s="22"/>
      <c r="UPK1194" s="22"/>
      <c r="UPL1194" s="22"/>
      <c r="UPM1194" s="22"/>
      <c r="UPN1194" s="22"/>
      <c r="UPO1194" s="22"/>
      <c r="UPP1194" s="22"/>
      <c r="UPQ1194" s="22"/>
      <c r="UPR1194" s="22"/>
      <c r="UPS1194" s="22"/>
      <c r="UPT1194" s="22"/>
      <c r="UPU1194" s="22"/>
      <c r="UPV1194" s="22"/>
      <c r="UPW1194" s="22"/>
      <c r="UPX1194" s="22"/>
      <c r="UPY1194" s="22"/>
      <c r="UPZ1194" s="22"/>
      <c r="UQA1194" s="22"/>
      <c r="UQB1194" s="22"/>
      <c r="UQC1194" s="22"/>
      <c r="UQD1194" s="22"/>
      <c r="UQE1194" s="22"/>
      <c r="UQF1194" s="22"/>
      <c r="UQG1194" s="22"/>
      <c r="UQH1194" s="22"/>
      <c r="UQI1194" s="22"/>
      <c r="UQJ1194" s="22"/>
      <c r="UQK1194" s="22"/>
      <c r="UQL1194" s="22"/>
      <c r="UQM1194" s="22"/>
      <c r="UQN1194" s="22"/>
      <c r="UQO1194" s="22"/>
      <c r="UQP1194" s="22"/>
      <c r="UQQ1194" s="22"/>
      <c r="UQR1194" s="22"/>
      <c r="UQS1194" s="22"/>
      <c r="UQT1194" s="22"/>
      <c r="UQU1194" s="22"/>
      <c r="UQV1194" s="22"/>
      <c r="UQW1194" s="22"/>
      <c r="UQX1194" s="22"/>
      <c r="UQY1194" s="22"/>
      <c r="UQZ1194" s="22"/>
      <c r="URA1194" s="22"/>
      <c r="URB1194" s="22"/>
      <c r="URC1194" s="22"/>
      <c r="URD1194" s="22"/>
      <c r="URE1194" s="22"/>
      <c r="URF1194" s="22"/>
      <c r="URG1194" s="22"/>
      <c r="URH1194" s="22"/>
      <c r="URI1194" s="22"/>
      <c r="URJ1194" s="22"/>
      <c r="URK1194" s="22"/>
      <c r="URL1194" s="22"/>
      <c r="URM1194" s="22"/>
      <c r="URN1194" s="22"/>
      <c r="URO1194" s="22"/>
      <c r="URP1194" s="22"/>
      <c r="URQ1194" s="22"/>
      <c r="URR1194" s="22"/>
      <c r="URS1194" s="22"/>
      <c r="URT1194" s="22"/>
      <c r="URU1194" s="22"/>
      <c r="URV1194" s="22"/>
      <c r="URW1194" s="22"/>
      <c r="URX1194" s="22"/>
      <c r="URY1194" s="22"/>
      <c r="URZ1194" s="22"/>
      <c r="USA1194" s="22"/>
      <c r="USB1194" s="22"/>
      <c r="USC1194" s="22"/>
      <c r="USD1194" s="22"/>
      <c r="USE1194" s="22"/>
      <c r="USF1194" s="22"/>
      <c r="USG1194" s="22"/>
      <c r="USH1194" s="22"/>
      <c r="USI1194" s="22"/>
      <c r="USJ1194" s="22"/>
      <c r="USK1194" s="22"/>
      <c r="USL1194" s="22"/>
      <c r="USM1194" s="22"/>
      <c r="USN1194" s="22"/>
      <c r="USO1194" s="22"/>
      <c r="USP1194" s="22"/>
      <c r="USQ1194" s="22"/>
      <c r="USR1194" s="22"/>
      <c r="USS1194" s="22"/>
      <c r="UST1194" s="22"/>
      <c r="USU1194" s="22"/>
      <c r="USV1194" s="22"/>
      <c r="USW1194" s="22"/>
      <c r="USX1194" s="22"/>
      <c r="USY1194" s="22"/>
      <c r="USZ1194" s="22"/>
      <c r="UTA1194" s="22"/>
      <c r="UTB1194" s="22"/>
      <c r="UTC1194" s="22"/>
      <c r="UTD1194" s="22"/>
      <c r="UTE1194" s="22"/>
      <c r="UTF1194" s="22"/>
      <c r="UTG1194" s="22"/>
      <c r="UTH1194" s="22"/>
      <c r="UTI1194" s="22"/>
      <c r="UTJ1194" s="22"/>
      <c r="UTK1194" s="22"/>
      <c r="UTL1194" s="22"/>
      <c r="UTM1194" s="22"/>
      <c r="UTN1194" s="22"/>
      <c r="UTO1194" s="22"/>
      <c r="UTP1194" s="22"/>
      <c r="UTQ1194" s="22"/>
      <c r="UTR1194" s="22"/>
      <c r="UTS1194" s="22"/>
      <c r="UTT1194" s="22"/>
      <c r="UTU1194" s="22"/>
      <c r="UTV1194" s="22"/>
      <c r="UTW1194" s="22"/>
      <c r="UTX1194" s="22"/>
      <c r="UTY1194" s="22"/>
      <c r="UTZ1194" s="22"/>
      <c r="UUA1194" s="22"/>
      <c r="UUB1194" s="22"/>
      <c r="UUC1194" s="22"/>
      <c r="UUD1194" s="22"/>
      <c r="UUE1194" s="22"/>
      <c r="UUF1194" s="22"/>
      <c r="UUG1194" s="22"/>
      <c r="UUH1194" s="22"/>
      <c r="UUI1194" s="22"/>
      <c r="UUJ1194" s="22"/>
      <c r="UUK1194" s="22"/>
      <c r="UUL1194" s="22"/>
      <c r="UUM1194" s="22"/>
      <c r="UUN1194" s="22"/>
      <c r="UUO1194" s="22"/>
      <c r="UUP1194" s="22"/>
      <c r="UUQ1194" s="22"/>
      <c r="UUR1194" s="22"/>
      <c r="UUS1194" s="22"/>
      <c r="UUT1194" s="22"/>
      <c r="UUU1194" s="22"/>
      <c r="UUV1194" s="22"/>
      <c r="UUW1194" s="22"/>
      <c r="UUX1194" s="22"/>
      <c r="UUY1194" s="22"/>
      <c r="UUZ1194" s="22"/>
      <c r="UVA1194" s="22"/>
      <c r="UVB1194" s="22"/>
      <c r="UVC1194" s="22"/>
      <c r="UVD1194" s="22"/>
      <c r="UVE1194" s="22"/>
      <c r="UVF1194" s="22"/>
      <c r="UVG1194" s="22"/>
      <c r="UVH1194" s="22"/>
      <c r="UVI1194" s="22"/>
      <c r="UVJ1194" s="22"/>
      <c r="UVK1194" s="22"/>
      <c r="UVL1194" s="22"/>
      <c r="UVM1194" s="22"/>
      <c r="UVN1194" s="22"/>
      <c r="UVO1194" s="22"/>
      <c r="UVP1194" s="22"/>
      <c r="UVQ1194" s="22"/>
      <c r="UVR1194" s="22"/>
      <c r="UVS1194" s="22"/>
      <c r="UVT1194" s="22"/>
      <c r="UVU1194" s="22"/>
      <c r="UVV1194" s="22"/>
      <c r="UVW1194" s="22"/>
      <c r="UVX1194" s="22"/>
      <c r="UVY1194" s="22"/>
      <c r="UVZ1194" s="22"/>
      <c r="UWA1194" s="22"/>
      <c r="UWB1194" s="22"/>
      <c r="UWC1194" s="22"/>
      <c r="UWD1194" s="22"/>
      <c r="UWE1194" s="22"/>
      <c r="UWF1194" s="22"/>
      <c r="UWG1194" s="22"/>
      <c r="UWH1194" s="22"/>
      <c r="UWI1194" s="22"/>
      <c r="UWJ1194" s="22"/>
      <c r="UWK1194" s="22"/>
      <c r="UWL1194" s="22"/>
      <c r="UWM1194" s="22"/>
      <c r="UWN1194" s="22"/>
      <c r="UWO1194" s="22"/>
      <c r="UWP1194" s="22"/>
      <c r="UWQ1194" s="22"/>
      <c r="UWR1194" s="22"/>
      <c r="UWS1194" s="22"/>
      <c r="UWT1194" s="22"/>
      <c r="UWU1194" s="22"/>
      <c r="UWV1194" s="22"/>
      <c r="UWW1194" s="22"/>
      <c r="UWX1194" s="22"/>
      <c r="UWY1194" s="22"/>
      <c r="UWZ1194" s="22"/>
      <c r="UXA1194" s="22"/>
      <c r="UXB1194" s="22"/>
      <c r="UXC1194" s="22"/>
      <c r="UXD1194" s="22"/>
      <c r="UXE1194" s="22"/>
      <c r="UXF1194" s="22"/>
      <c r="UXG1194" s="22"/>
      <c r="UXH1194" s="22"/>
      <c r="UXI1194" s="22"/>
      <c r="UXJ1194" s="22"/>
      <c r="UXK1194" s="22"/>
      <c r="UXL1194" s="22"/>
      <c r="UXM1194" s="22"/>
      <c r="UXN1194" s="22"/>
      <c r="UXO1194" s="22"/>
      <c r="UXP1194" s="22"/>
      <c r="UXQ1194" s="22"/>
      <c r="UXR1194" s="22"/>
      <c r="UXS1194" s="22"/>
      <c r="UXT1194" s="22"/>
      <c r="UXU1194" s="22"/>
      <c r="UXV1194" s="22"/>
      <c r="UXW1194" s="22"/>
      <c r="UXX1194" s="22"/>
      <c r="UXY1194" s="22"/>
      <c r="UXZ1194" s="22"/>
      <c r="UYA1194" s="22"/>
      <c r="UYB1194" s="22"/>
      <c r="UYC1194" s="22"/>
      <c r="UYD1194" s="22"/>
      <c r="UYE1194" s="22"/>
      <c r="UYF1194" s="22"/>
      <c r="UYG1194" s="22"/>
      <c r="UYH1194" s="22"/>
      <c r="UYI1194" s="22"/>
      <c r="UYJ1194" s="22"/>
      <c r="UYK1194" s="22"/>
      <c r="UYL1194" s="22"/>
      <c r="UYM1194" s="22"/>
      <c r="UYN1194" s="22"/>
      <c r="UYO1194" s="22"/>
      <c r="UYP1194" s="22"/>
      <c r="UYQ1194" s="22"/>
      <c r="UYR1194" s="22"/>
      <c r="UYS1194" s="22"/>
      <c r="UYT1194" s="22"/>
      <c r="UYU1194" s="22"/>
      <c r="UYV1194" s="22"/>
      <c r="UYW1194" s="22"/>
      <c r="UYX1194" s="22"/>
      <c r="UYY1194" s="22"/>
      <c r="UYZ1194" s="22"/>
      <c r="UZA1194" s="22"/>
      <c r="UZB1194" s="22"/>
      <c r="UZC1194" s="22"/>
      <c r="UZD1194" s="22"/>
      <c r="UZE1194" s="22"/>
      <c r="UZF1194" s="22"/>
      <c r="UZG1194" s="22"/>
      <c r="UZH1194" s="22"/>
      <c r="UZI1194" s="22"/>
      <c r="UZJ1194" s="22"/>
      <c r="UZK1194" s="22"/>
      <c r="UZL1194" s="22"/>
      <c r="UZM1194" s="22"/>
      <c r="UZN1194" s="22"/>
      <c r="UZO1194" s="22"/>
      <c r="UZP1194" s="22"/>
      <c r="UZQ1194" s="22"/>
      <c r="UZR1194" s="22"/>
      <c r="UZS1194" s="22"/>
      <c r="UZT1194" s="22"/>
      <c r="UZU1194" s="22"/>
      <c r="UZV1194" s="22"/>
      <c r="UZW1194" s="22"/>
      <c r="UZX1194" s="22"/>
      <c r="UZY1194" s="22"/>
      <c r="UZZ1194" s="22"/>
      <c r="VAA1194" s="22"/>
      <c r="VAB1194" s="22"/>
      <c r="VAC1194" s="22"/>
      <c r="VAD1194" s="22"/>
      <c r="VAE1194" s="22"/>
      <c r="VAF1194" s="22"/>
      <c r="VAG1194" s="22"/>
      <c r="VAH1194" s="22"/>
      <c r="VAI1194" s="22"/>
      <c r="VAJ1194" s="22"/>
      <c r="VAK1194" s="22"/>
      <c r="VAL1194" s="22"/>
      <c r="VAM1194" s="22"/>
      <c r="VAN1194" s="22"/>
      <c r="VAO1194" s="22"/>
      <c r="VAP1194" s="22"/>
      <c r="VAQ1194" s="22"/>
      <c r="VAR1194" s="22"/>
      <c r="VAS1194" s="22"/>
      <c r="VAT1194" s="22"/>
      <c r="VAU1194" s="22"/>
      <c r="VAV1194" s="22"/>
      <c r="VAW1194" s="22"/>
      <c r="VAX1194" s="22"/>
      <c r="VAY1194" s="22"/>
      <c r="VAZ1194" s="22"/>
      <c r="VBA1194" s="22"/>
      <c r="VBB1194" s="22"/>
      <c r="VBC1194" s="22"/>
      <c r="VBD1194" s="22"/>
      <c r="VBE1194" s="22"/>
      <c r="VBF1194" s="22"/>
      <c r="VBG1194" s="22"/>
      <c r="VBH1194" s="22"/>
      <c r="VBI1194" s="22"/>
      <c r="VBJ1194" s="22"/>
      <c r="VBK1194" s="22"/>
      <c r="VBL1194" s="22"/>
      <c r="VBM1194" s="22"/>
      <c r="VBN1194" s="22"/>
      <c r="VBO1194" s="22"/>
      <c r="VBP1194" s="22"/>
      <c r="VBQ1194" s="22"/>
      <c r="VBR1194" s="22"/>
      <c r="VBS1194" s="22"/>
      <c r="VBT1194" s="22"/>
      <c r="VBU1194" s="22"/>
      <c r="VBV1194" s="22"/>
      <c r="VBW1194" s="22"/>
      <c r="VBX1194" s="22"/>
      <c r="VBY1194" s="22"/>
      <c r="VBZ1194" s="22"/>
      <c r="VCA1194" s="22"/>
      <c r="VCB1194" s="22"/>
      <c r="VCC1194" s="22"/>
      <c r="VCD1194" s="22"/>
      <c r="VCE1194" s="22"/>
      <c r="VCF1194" s="22"/>
      <c r="VCG1194" s="22"/>
      <c r="VCH1194" s="22"/>
      <c r="VCI1194" s="22"/>
      <c r="VCJ1194" s="22"/>
      <c r="VCK1194" s="22"/>
      <c r="VCL1194" s="22"/>
      <c r="VCM1194" s="22"/>
      <c r="VCN1194" s="22"/>
      <c r="VCO1194" s="22"/>
      <c r="VCP1194" s="22"/>
      <c r="VCQ1194" s="22"/>
      <c r="VCR1194" s="22"/>
      <c r="VCS1194" s="22"/>
      <c r="VCT1194" s="22"/>
      <c r="VCU1194" s="22"/>
      <c r="VCV1194" s="22"/>
      <c r="VCW1194" s="22"/>
      <c r="VCX1194" s="22"/>
      <c r="VCY1194" s="22"/>
      <c r="VCZ1194" s="22"/>
      <c r="VDA1194" s="22"/>
      <c r="VDB1194" s="22"/>
      <c r="VDC1194" s="22"/>
      <c r="VDD1194" s="22"/>
      <c r="VDE1194" s="22"/>
      <c r="VDF1194" s="22"/>
      <c r="VDG1194" s="22"/>
      <c r="VDH1194" s="22"/>
      <c r="VDI1194" s="22"/>
      <c r="VDJ1194" s="22"/>
      <c r="VDK1194" s="22"/>
      <c r="VDL1194" s="22"/>
      <c r="VDM1194" s="22"/>
      <c r="VDN1194" s="22"/>
      <c r="VDO1194" s="22"/>
      <c r="VDP1194" s="22"/>
      <c r="VDQ1194" s="22"/>
      <c r="VDR1194" s="22"/>
      <c r="VDS1194" s="22"/>
      <c r="VDT1194" s="22"/>
      <c r="VDU1194" s="22"/>
      <c r="VDV1194" s="22"/>
      <c r="VDW1194" s="22"/>
      <c r="VDX1194" s="22"/>
      <c r="VDY1194" s="22"/>
      <c r="VDZ1194" s="22"/>
      <c r="VEA1194" s="22"/>
      <c r="VEB1194" s="22"/>
      <c r="VEC1194" s="22"/>
      <c r="VED1194" s="22"/>
      <c r="VEE1194" s="22"/>
      <c r="VEF1194" s="22"/>
      <c r="VEG1194" s="22"/>
      <c r="VEH1194" s="22"/>
      <c r="VEI1194" s="22"/>
      <c r="VEJ1194" s="22"/>
      <c r="VEK1194" s="22"/>
      <c r="VEL1194" s="22"/>
      <c r="VEM1194" s="22"/>
      <c r="VEN1194" s="22"/>
      <c r="VEO1194" s="22"/>
      <c r="VEP1194" s="22"/>
      <c r="VEQ1194" s="22"/>
      <c r="VER1194" s="22"/>
      <c r="VES1194" s="22"/>
      <c r="VET1194" s="22"/>
      <c r="VEU1194" s="22"/>
      <c r="VEV1194" s="22"/>
      <c r="VEW1194" s="22"/>
      <c r="VEX1194" s="22"/>
      <c r="VEY1194" s="22"/>
      <c r="VEZ1194" s="22"/>
      <c r="VFA1194" s="22"/>
      <c r="VFB1194" s="22"/>
      <c r="VFC1194" s="22"/>
      <c r="VFD1194" s="22"/>
      <c r="VFE1194" s="22"/>
      <c r="VFF1194" s="22"/>
      <c r="VFG1194" s="22"/>
      <c r="VFH1194" s="22"/>
      <c r="VFI1194" s="22"/>
      <c r="VFJ1194" s="22"/>
      <c r="VFK1194" s="22"/>
      <c r="VFL1194" s="22"/>
      <c r="VFM1194" s="22"/>
      <c r="VFN1194" s="22"/>
      <c r="VFO1194" s="22"/>
      <c r="VFP1194" s="22"/>
      <c r="VFQ1194" s="22"/>
      <c r="VFR1194" s="22"/>
      <c r="VFS1194" s="22"/>
      <c r="VFT1194" s="22"/>
      <c r="VFU1194" s="22"/>
      <c r="VFV1194" s="22"/>
      <c r="VFW1194" s="22"/>
      <c r="VFX1194" s="22"/>
      <c r="VFY1194" s="22"/>
      <c r="VFZ1194" s="22"/>
      <c r="VGA1194" s="22"/>
      <c r="VGB1194" s="22"/>
      <c r="VGC1194" s="22"/>
      <c r="VGD1194" s="22"/>
      <c r="VGE1194" s="22"/>
      <c r="VGF1194" s="22"/>
      <c r="VGG1194" s="22"/>
      <c r="VGH1194" s="22"/>
      <c r="VGI1194" s="22"/>
      <c r="VGJ1194" s="22"/>
      <c r="VGK1194" s="22"/>
      <c r="VGL1194" s="22"/>
      <c r="VGM1194" s="22"/>
      <c r="VGN1194" s="22"/>
      <c r="VGO1194" s="22"/>
      <c r="VGP1194" s="22"/>
      <c r="VGQ1194" s="22"/>
      <c r="VGR1194" s="22"/>
      <c r="VGS1194" s="22"/>
      <c r="VGT1194" s="22"/>
      <c r="VGU1194" s="22"/>
      <c r="VGV1194" s="22"/>
      <c r="VGW1194" s="22"/>
      <c r="VGX1194" s="22"/>
      <c r="VGY1194" s="22"/>
      <c r="VGZ1194" s="22"/>
      <c r="VHA1194" s="22"/>
      <c r="VHB1194" s="22"/>
      <c r="VHC1194" s="22"/>
      <c r="VHD1194" s="22"/>
      <c r="VHE1194" s="22"/>
      <c r="VHF1194" s="22"/>
      <c r="VHG1194" s="22"/>
      <c r="VHH1194" s="22"/>
      <c r="VHI1194" s="22"/>
      <c r="VHJ1194" s="22"/>
      <c r="VHK1194" s="22"/>
      <c r="VHL1194" s="22"/>
      <c r="VHM1194" s="22"/>
      <c r="VHN1194" s="22"/>
      <c r="VHO1194" s="22"/>
      <c r="VHP1194" s="22"/>
      <c r="VHQ1194" s="22"/>
      <c r="VHR1194" s="22"/>
      <c r="VHS1194" s="22"/>
      <c r="VHT1194" s="22"/>
      <c r="VHU1194" s="22"/>
      <c r="VHV1194" s="22"/>
      <c r="VHW1194" s="22"/>
      <c r="VHX1194" s="22"/>
      <c r="VHY1194" s="22"/>
      <c r="VHZ1194" s="22"/>
      <c r="VIA1194" s="22"/>
      <c r="VIB1194" s="22"/>
      <c r="VIC1194" s="22"/>
      <c r="VID1194" s="22"/>
      <c r="VIE1194" s="22"/>
      <c r="VIF1194" s="22"/>
      <c r="VIG1194" s="22"/>
      <c r="VIH1194" s="22"/>
      <c r="VII1194" s="22"/>
      <c r="VIJ1194" s="22"/>
      <c r="VIK1194" s="22"/>
      <c r="VIL1194" s="22"/>
      <c r="VIM1194" s="22"/>
      <c r="VIN1194" s="22"/>
      <c r="VIO1194" s="22"/>
      <c r="VIP1194" s="22"/>
      <c r="VIQ1194" s="22"/>
      <c r="VIR1194" s="22"/>
      <c r="VIS1194" s="22"/>
      <c r="VIT1194" s="22"/>
      <c r="VIU1194" s="22"/>
      <c r="VIV1194" s="22"/>
      <c r="VIW1194" s="22"/>
      <c r="VIX1194" s="22"/>
      <c r="VIY1194" s="22"/>
      <c r="VIZ1194" s="22"/>
      <c r="VJA1194" s="22"/>
      <c r="VJB1194" s="22"/>
      <c r="VJC1194" s="22"/>
      <c r="VJD1194" s="22"/>
      <c r="VJE1194" s="22"/>
      <c r="VJF1194" s="22"/>
      <c r="VJG1194" s="22"/>
      <c r="VJH1194" s="22"/>
      <c r="VJI1194" s="22"/>
      <c r="VJJ1194" s="22"/>
      <c r="VJK1194" s="22"/>
      <c r="VJL1194" s="22"/>
      <c r="VJM1194" s="22"/>
      <c r="VJN1194" s="22"/>
      <c r="VJO1194" s="22"/>
      <c r="VJP1194" s="22"/>
      <c r="VJQ1194" s="22"/>
      <c r="VJR1194" s="22"/>
      <c r="VJS1194" s="22"/>
      <c r="VJT1194" s="22"/>
      <c r="VJU1194" s="22"/>
      <c r="VJV1194" s="22"/>
      <c r="VJW1194" s="22"/>
      <c r="VJX1194" s="22"/>
      <c r="VJY1194" s="22"/>
      <c r="VJZ1194" s="22"/>
      <c r="VKA1194" s="22"/>
      <c r="VKB1194" s="22"/>
      <c r="VKC1194" s="22"/>
      <c r="VKD1194" s="22"/>
      <c r="VKE1194" s="22"/>
      <c r="VKF1194" s="22"/>
      <c r="VKG1194" s="22"/>
      <c r="VKH1194" s="22"/>
      <c r="VKI1194" s="22"/>
      <c r="VKJ1194" s="22"/>
      <c r="VKK1194" s="22"/>
      <c r="VKL1194" s="22"/>
      <c r="VKM1194" s="22"/>
      <c r="VKN1194" s="22"/>
      <c r="VKO1194" s="22"/>
      <c r="VKP1194" s="22"/>
      <c r="VKQ1194" s="22"/>
      <c r="VKR1194" s="22"/>
      <c r="VKS1194" s="22"/>
      <c r="VKT1194" s="22"/>
      <c r="VKU1194" s="22"/>
      <c r="VKV1194" s="22"/>
      <c r="VKW1194" s="22"/>
      <c r="VKX1194" s="22"/>
      <c r="VKY1194" s="22"/>
      <c r="VKZ1194" s="22"/>
      <c r="VLA1194" s="22"/>
      <c r="VLB1194" s="22"/>
      <c r="VLC1194" s="22"/>
      <c r="VLD1194" s="22"/>
      <c r="VLE1194" s="22"/>
      <c r="VLF1194" s="22"/>
      <c r="VLG1194" s="22"/>
      <c r="VLH1194" s="22"/>
      <c r="VLI1194" s="22"/>
      <c r="VLJ1194" s="22"/>
      <c r="VLK1194" s="22"/>
      <c r="VLL1194" s="22"/>
      <c r="VLM1194" s="22"/>
      <c r="VLN1194" s="22"/>
      <c r="VLO1194" s="22"/>
      <c r="VLP1194" s="22"/>
      <c r="VLQ1194" s="22"/>
      <c r="VLR1194" s="22"/>
      <c r="VLS1194" s="22"/>
      <c r="VLT1194" s="22"/>
      <c r="VLU1194" s="22"/>
      <c r="VLV1194" s="22"/>
      <c r="VLW1194" s="22"/>
      <c r="VLX1194" s="22"/>
      <c r="VLY1194" s="22"/>
      <c r="VLZ1194" s="22"/>
      <c r="VMA1194" s="22"/>
      <c r="VMB1194" s="22"/>
      <c r="VMC1194" s="22"/>
      <c r="VMD1194" s="22"/>
      <c r="VME1194" s="22"/>
      <c r="VMF1194" s="22"/>
      <c r="VMG1194" s="22"/>
      <c r="VMH1194" s="22"/>
      <c r="VMI1194" s="22"/>
      <c r="VMJ1194" s="22"/>
      <c r="VMK1194" s="22"/>
      <c r="VML1194" s="22"/>
      <c r="VMM1194" s="22"/>
      <c r="VMN1194" s="22"/>
      <c r="VMO1194" s="22"/>
      <c r="VMP1194" s="22"/>
      <c r="VMQ1194" s="22"/>
      <c r="VMR1194" s="22"/>
      <c r="VMS1194" s="22"/>
      <c r="VMT1194" s="22"/>
      <c r="VMU1194" s="22"/>
      <c r="VMV1194" s="22"/>
      <c r="VMW1194" s="22"/>
      <c r="VMX1194" s="22"/>
      <c r="VMY1194" s="22"/>
      <c r="VMZ1194" s="22"/>
      <c r="VNA1194" s="22"/>
      <c r="VNB1194" s="22"/>
      <c r="VNC1194" s="22"/>
      <c r="VND1194" s="22"/>
      <c r="VNE1194" s="22"/>
      <c r="VNF1194" s="22"/>
      <c r="VNG1194" s="22"/>
      <c r="VNH1194" s="22"/>
      <c r="VNI1194" s="22"/>
      <c r="VNJ1194" s="22"/>
      <c r="VNK1194" s="22"/>
      <c r="VNL1194" s="22"/>
      <c r="VNM1194" s="22"/>
      <c r="VNN1194" s="22"/>
      <c r="VNO1194" s="22"/>
      <c r="VNP1194" s="22"/>
      <c r="VNQ1194" s="22"/>
      <c r="VNR1194" s="22"/>
      <c r="VNS1194" s="22"/>
      <c r="VNT1194" s="22"/>
      <c r="VNU1194" s="22"/>
      <c r="VNV1194" s="22"/>
      <c r="VNW1194" s="22"/>
      <c r="VNX1194" s="22"/>
      <c r="VNY1194" s="22"/>
      <c r="VNZ1194" s="22"/>
      <c r="VOA1194" s="22"/>
      <c r="VOB1194" s="22"/>
      <c r="VOC1194" s="22"/>
      <c r="VOD1194" s="22"/>
      <c r="VOE1194" s="22"/>
      <c r="VOF1194" s="22"/>
      <c r="VOG1194" s="22"/>
      <c r="VOH1194" s="22"/>
      <c r="VOI1194" s="22"/>
      <c r="VOJ1194" s="22"/>
      <c r="VOK1194" s="22"/>
      <c r="VOL1194" s="22"/>
      <c r="VOM1194" s="22"/>
      <c r="VON1194" s="22"/>
      <c r="VOO1194" s="22"/>
      <c r="VOP1194" s="22"/>
      <c r="VOQ1194" s="22"/>
      <c r="VOR1194" s="22"/>
      <c r="VOS1194" s="22"/>
      <c r="VOT1194" s="22"/>
      <c r="VOU1194" s="22"/>
      <c r="VOV1194" s="22"/>
      <c r="VOW1194" s="22"/>
      <c r="VOX1194" s="22"/>
      <c r="VOY1194" s="22"/>
      <c r="VOZ1194" s="22"/>
      <c r="VPA1194" s="22"/>
      <c r="VPB1194" s="22"/>
      <c r="VPC1194" s="22"/>
      <c r="VPD1194" s="22"/>
      <c r="VPE1194" s="22"/>
      <c r="VPF1194" s="22"/>
      <c r="VPG1194" s="22"/>
      <c r="VPH1194" s="22"/>
      <c r="VPI1194" s="22"/>
      <c r="VPJ1194" s="22"/>
      <c r="VPK1194" s="22"/>
      <c r="VPL1194" s="22"/>
      <c r="VPM1194" s="22"/>
      <c r="VPN1194" s="22"/>
      <c r="VPO1194" s="22"/>
      <c r="VPP1194" s="22"/>
      <c r="VPQ1194" s="22"/>
      <c r="VPR1194" s="22"/>
      <c r="VPS1194" s="22"/>
      <c r="VPT1194" s="22"/>
      <c r="VPU1194" s="22"/>
      <c r="VPV1194" s="22"/>
      <c r="VPW1194" s="22"/>
      <c r="VPX1194" s="22"/>
      <c r="VPY1194" s="22"/>
      <c r="VPZ1194" s="22"/>
      <c r="VQA1194" s="22"/>
      <c r="VQB1194" s="22"/>
      <c r="VQC1194" s="22"/>
      <c r="VQD1194" s="22"/>
      <c r="VQE1194" s="22"/>
      <c r="VQF1194" s="22"/>
      <c r="VQG1194" s="22"/>
      <c r="VQH1194" s="22"/>
      <c r="VQI1194" s="22"/>
      <c r="VQJ1194" s="22"/>
      <c r="VQK1194" s="22"/>
      <c r="VQL1194" s="22"/>
      <c r="VQM1194" s="22"/>
      <c r="VQN1194" s="22"/>
      <c r="VQO1194" s="22"/>
      <c r="VQP1194" s="22"/>
      <c r="VQQ1194" s="22"/>
      <c r="VQR1194" s="22"/>
      <c r="VQS1194" s="22"/>
      <c r="VQT1194" s="22"/>
      <c r="VQU1194" s="22"/>
      <c r="VQV1194" s="22"/>
      <c r="VQW1194" s="22"/>
      <c r="VQX1194" s="22"/>
      <c r="VQY1194" s="22"/>
      <c r="VQZ1194" s="22"/>
      <c r="VRA1194" s="22"/>
      <c r="VRB1194" s="22"/>
      <c r="VRC1194" s="22"/>
      <c r="VRD1194" s="22"/>
      <c r="VRE1194" s="22"/>
      <c r="VRF1194" s="22"/>
      <c r="VRG1194" s="22"/>
      <c r="VRH1194" s="22"/>
      <c r="VRI1194" s="22"/>
      <c r="VRJ1194" s="22"/>
      <c r="VRK1194" s="22"/>
      <c r="VRL1194" s="22"/>
      <c r="VRM1194" s="22"/>
      <c r="VRN1194" s="22"/>
      <c r="VRO1194" s="22"/>
      <c r="VRP1194" s="22"/>
      <c r="VRQ1194" s="22"/>
      <c r="VRR1194" s="22"/>
      <c r="VRS1194" s="22"/>
      <c r="VRT1194" s="22"/>
      <c r="VRU1194" s="22"/>
      <c r="VRV1194" s="22"/>
      <c r="VRW1194" s="22"/>
      <c r="VRX1194" s="22"/>
      <c r="VRY1194" s="22"/>
      <c r="VRZ1194" s="22"/>
      <c r="VSA1194" s="22"/>
      <c r="VSB1194" s="22"/>
      <c r="VSC1194" s="22"/>
      <c r="VSD1194" s="22"/>
      <c r="VSE1194" s="22"/>
      <c r="VSF1194" s="22"/>
      <c r="VSG1194" s="22"/>
      <c r="VSH1194" s="22"/>
      <c r="VSI1194" s="22"/>
      <c r="VSJ1194" s="22"/>
      <c r="VSK1194" s="22"/>
      <c r="VSL1194" s="22"/>
      <c r="VSM1194" s="22"/>
      <c r="VSN1194" s="22"/>
      <c r="VSO1194" s="22"/>
      <c r="VSP1194" s="22"/>
      <c r="VSQ1194" s="22"/>
      <c r="VSR1194" s="22"/>
      <c r="VSS1194" s="22"/>
      <c r="VST1194" s="22"/>
      <c r="VSU1194" s="22"/>
      <c r="VSV1194" s="22"/>
      <c r="VSW1194" s="22"/>
      <c r="VSX1194" s="22"/>
      <c r="VSY1194" s="22"/>
      <c r="VSZ1194" s="22"/>
      <c r="VTA1194" s="22"/>
      <c r="VTB1194" s="22"/>
      <c r="VTC1194" s="22"/>
      <c r="VTD1194" s="22"/>
      <c r="VTE1194" s="22"/>
      <c r="VTF1194" s="22"/>
      <c r="VTG1194" s="22"/>
      <c r="VTH1194" s="22"/>
      <c r="VTI1194" s="22"/>
      <c r="VTJ1194" s="22"/>
      <c r="VTK1194" s="22"/>
      <c r="VTL1194" s="22"/>
      <c r="VTM1194" s="22"/>
      <c r="VTN1194" s="22"/>
      <c r="VTO1194" s="22"/>
      <c r="VTP1194" s="22"/>
      <c r="VTQ1194" s="22"/>
      <c r="VTR1194" s="22"/>
      <c r="VTS1194" s="22"/>
      <c r="VTT1194" s="22"/>
      <c r="VTU1194" s="22"/>
      <c r="VTV1194" s="22"/>
      <c r="VTW1194" s="22"/>
      <c r="VTX1194" s="22"/>
      <c r="VTY1194" s="22"/>
      <c r="VTZ1194" s="22"/>
      <c r="VUA1194" s="22"/>
      <c r="VUB1194" s="22"/>
      <c r="VUC1194" s="22"/>
      <c r="VUD1194" s="22"/>
      <c r="VUE1194" s="22"/>
      <c r="VUF1194" s="22"/>
      <c r="VUG1194" s="22"/>
      <c r="VUH1194" s="22"/>
      <c r="VUI1194" s="22"/>
      <c r="VUJ1194" s="22"/>
      <c r="VUK1194" s="22"/>
      <c r="VUL1194" s="22"/>
      <c r="VUM1194" s="22"/>
      <c r="VUN1194" s="22"/>
      <c r="VUO1194" s="22"/>
      <c r="VUP1194" s="22"/>
      <c r="VUQ1194" s="22"/>
      <c r="VUR1194" s="22"/>
      <c r="VUS1194" s="22"/>
      <c r="VUT1194" s="22"/>
      <c r="VUU1194" s="22"/>
      <c r="VUV1194" s="22"/>
      <c r="VUW1194" s="22"/>
      <c r="VUX1194" s="22"/>
      <c r="VUY1194" s="22"/>
      <c r="VUZ1194" s="22"/>
      <c r="VVA1194" s="22"/>
      <c r="VVB1194" s="22"/>
      <c r="VVC1194" s="22"/>
      <c r="VVD1194" s="22"/>
      <c r="VVE1194" s="22"/>
      <c r="VVF1194" s="22"/>
      <c r="VVG1194" s="22"/>
      <c r="VVH1194" s="22"/>
      <c r="VVI1194" s="22"/>
      <c r="VVJ1194" s="22"/>
      <c r="VVK1194" s="22"/>
      <c r="VVL1194" s="22"/>
      <c r="VVM1194" s="22"/>
      <c r="VVN1194" s="22"/>
      <c r="VVO1194" s="22"/>
      <c r="VVP1194" s="22"/>
      <c r="VVQ1194" s="22"/>
      <c r="VVR1194" s="22"/>
      <c r="VVS1194" s="22"/>
      <c r="VVT1194" s="22"/>
      <c r="VVU1194" s="22"/>
      <c r="VVV1194" s="22"/>
      <c r="VVW1194" s="22"/>
      <c r="VVX1194" s="22"/>
      <c r="VVY1194" s="22"/>
      <c r="VVZ1194" s="22"/>
      <c r="VWA1194" s="22"/>
      <c r="VWB1194" s="22"/>
      <c r="VWC1194" s="22"/>
      <c r="VWD1194" s="22"/>
      <c r="VWE1194" s="22"/>
      <c r="VWF1194" s="22"/>
      <c r="VWG1194" s="22"/>
      <c r="VWH1194" s="22"/>
      <c r="VWI1194" s="22"/>
      <c r="VWJ1194" s="22"/>
      <c r="VWK1194" s="22"/>
      <c r="VWL1194" s="22"/>
      <c r="VWM1194" s="22"/>
      <c r="VWN1194" s="22"/>
      <c r="VWO1194" s="22"/>
      <c r="VWP1194" s="22"/>
      <c r="VWQ1194" s="22"/>
      <c r="VWR1194" s="22"/>
      <c r="VWS1194" s="22"/>
      <c r="VWT1194" s="22"/>
      <c r="VWU1194" s="22"/>
      <c r="VWV1194" s="22"/>
      <c r="VWW1194" s="22"/>
      <c r="VWX1194" s="22"/>
      <c r="VWY1194" s="22"/>
      <c r="VWZ1194" s="22"/>
      <c r="VXA1194" s="22"/>
      <c r="VXB1194" s="22"/>
      <c r="VXC1194" s="22"/>
      <c r="VXD1194" s="22"/>
      <c r="VXE1194" s="22"/>
      <c r="VXF1194" s="22"/>
      <c r="VXG1194" s="22"/>
      <c r="VXH1194" s="22"/>
      <c r="VXI1194" s="22"/>
      <c r="VXJ1194" s="22"/>
      <c r="VXK1194" s="22"/>
      <c r="VXL1194" s="22"/>
      <c r="VXM1194" s="22"/>
      <c r="VXN1194" s="22"/>
      <c r="VXO1194" s="22"/>
      <c r="VXP1194" s="22"/>
      <c r="VXQ1194" s="22"/>
      <c r="VXR1194" s="22"/>
      <c r="VXS1194" s="22"/>
      <c r="VXT1194" s="22"/>
      <c r="VXU1194" s="22"/>
      <c r="VXV1194" s="22"/>
      <c r="VXW1194" s="22"/>
      <c r="VXX1194" s="22"/>
      <c r="VXY1194" s="22"/>
      <c r="VXZ1194" s="22"/>
      <c r="VYA1194" s="22"/>
      <c r="VYB1194" s="22"/>
      <c r="VYC1194" s="22"/>
      <c r="VYD1194" s="22"/>
      <c r="VYE1194" s="22"/>
      <c r="VYF1194" s="22"/>
      <c r="VYG1194" s="22"/>
      <c r="VYH1194" s="22"/>
      <c r="VYI1194" s="22"/>
      <c r="VYJ1194" s="22"/>
      <c r="VYK1194" s="22"/>
      <c r="VYL1194" s="22"/>
      <c r="VYM1194" s="22"/>
      <c r="VYN1194" s="22"/>
      <c r="VYO1194" s="22"/>
      <c r="VYP1194" s="22"/>
      <c r="VYQ1194" s="22"/>
      <c r="VYR1194" s="22"/>
      <c r="VYS1194" s="22"/>
      <c r="VYT1194" s="22"/>
      <c r="VYU1194" s="22"/>
      <c r="VYV1194" s="22"/>
      <c r="VYW1194" s="22"/>
      <c r="VYX1194" s="22"/>
      <c r="VYY1194" s="22"/>
      <c r="VYZ1194" s="22"/>
      <c r="VZA1194" s="22"/>
      <c r="VZB1194" s="22"/>
      <c r="VZC1194" s="22"/>
      <c r="VZD1194" s="22"/>
      <c r="VZE1194" s="22"/>
      <c r="VZF1194" s="22"/>
      <c r="VZG1194" s="22"/>
      <c r="VZH1194" s="22"/>
      <c r="VZI1194" s="22"/>
      <c r="VZJ1194" s="22"/>
      <c r="VZK1194" s="22"/>
      <c r="VZL1194" s="22"/>
      <c r="VZM1194" s="22"/>
      <c r="VZN1194" s="22"/>
      <c r="VZO1194" s="22"/>
      <c r="VZP1194" s="22"/>
      <c r="VZQ1194" s="22"/>
      <c r="VZR1194" s="22"/>
      <c r="VZS1194" s="22"/>
      <c r="VZT1194" s="22"/>
      <c r="VZU1194" s="22"/>
      <c r="VZV1194" s="22"/>
      <c r="VZW1194" s="22"/>
      <c r="VZX1194" s="22"/>
      <c r="VZY1194" s="22"/>
      <c r="VZZ1194" s="22"/>
      <c r="WAA1194" s="22"/>
      <c r="WAB1194" s="22"/>
      <c r="WAC1194" s="22"/>
      <c r="WAD1194" s="22"/>
      <c r="WAE1194" s="22"/>
      <c r="WAF1194" s="22"/>
      <c r="WAG1194" s="22"/>
      <c r="WAH1194" s="22"/>
      <c r="WAI1194" s="22"/>
      <c r="WAJ1194" s="22"/>
      <c r="WAK1194" s="22"/>
      <c r="WAL1194" s="22"/>
      <c r="WAM1194" s="22"/>
      <c r="WAN1194" s="22"/>
      <c r="WAO1194" s="22"/>
      <c r="WAP1194" s="22"/>
      <c r="WAQ1194" s="22"/>
      <c r="WAR1194" s="22"/>
      <c r="WAS1194" s="22"/>
      <c r="WAT1194" s="22"/>
      <c r="WAU1194" s="22"/>
      <c r="WAV1194" s="22"/>
      <c r="WAW1194" s="22"/>
      <c r="WAX1194" s="22"/>
      <c r="WAY1194" s="22"/>
      <c r="WAZ1194" s="22"/>
      <c r="WBA1194" s="22"/>
      <c r="WBB1194" s="22"/>
      <c r="WBC1194" s="22"/>
      <c r="WBD1194" s="22"/>
      <c r="WBE1194" s="22"/>
      <c r="WBF1194" s="22"/>
      <c r="WBG1194" s="22"/>
      <c r="WBH1194" s="22"/>
      <c r="WBI1194" s="22"/>
      <c r="WBJ1194" s="22"/>
      <c r="WBK1194" s="22"/>
      <c r="WBL1194" s="22"/>
      <c r="WBM1194" s="22"/>
      <c r="WBN1194" s="22"/>
      <c r="WBO1194" s="22"/>
      <c r="WBP1194" s="22"/>
      <c r="WBQ1194" s="22"/>
      <c r="WBR1194" s="22"/>
      <c r="WBS1194" s="22"/>
      <c r="WBT1194" s="22"/>
      <c r="WBU1194" s="22"/>
      <c r="WBV1194" s="22"/>
      <c r="WBW1194" s="22"/>
      <c r="WBX1194" s="22"/>
      <c r="WBY1194" s="22"/>
      <c r="WBZ1194" s="22"/>
      <c r="WCA1194" s="22"/>
      <c r="WCB1194" s="22"/>
      <c r="WCC1194" s="22"/>
      <c r="WCD1194" s="22"/>
      <c r="WCE1194" s="22"/>
      <c r="WCF1194" s="22"/>
      <c r="WCG1194" s="22"/>
      <c r="WCH1194" s="22"/>
      <c r="WCI1194" s="22"/>
      <c r="WCJ1194" s="22"/>
      <c r="WCK1194" s="22"/>
      <c r="WCL1194" s="22"/>
      <c r="WCM1194" s="22"/>
      <c r="WCN1194" s="22"/>
      <c r="WCO1194" s="22"/>
      <c r="WCP1194" s="22"/>
      <c r="WCQ1194" s="22"/>
      <c r="WCR1194" s="22"/>
      <c r="WCS1194" s="22"/>
      <c r="WCT1194" s="22"/>
      <c r="WCU1194" s="22"/>
      <c r="WCV1194" s="22"/>
      <c r="WCW1194" s="22"/>
      <c r="WCX1194" s="22"/>
      <c r="WCY1194" s="22"/>
      <c r="WCZ1194" s="22"/>
      <c r="WDA1194" s="22"/>
      <c r="WDB1194" s="22"/>
      <c r="WDC1194" s="22"/>
      <c r="WDD1194" s="22"/>
      <c r="WDE1194" s="22"/>
      <c r="WDF1194" s="22"/>
      <c r="WDG1194" s="22"/>
      <c r="WDH1194" s="22"/>
      <c r="WDI1194" s="22"/>
      <c r="WDJ1194" s="22"/>
      <c r="WDK1194" s="22"/>
      <c r="WDL1194" s="22"/>
      <c r="WDM1194" s="22"/>
      <c r="WDN1194" s="22"/>
      <c r="WDO1194" s="22"/>
      <c r="WDP1194" s="22"/>
      <c r="WDQ1194" s="22"/>
      <c r="WDR1194" s="22"/>
      <c r="WDS1194" s="22"/>
      <c r="WDT1194" s="22"/>
      <c r="WDU1194" s="22"/>
      <c r="WDV1194" s="22"/>
      <c r="WDW1194" s="22"/>
      <c r="WDX1194" s="22"/>
      <c r="WDY1194" s="22"/>
      <c r="WDZ1194" s="22"/>
      <c r="WEA1194" s="22"/>
      <c r="WEB1194" s="22"/>
      <c r="WEC1194" s="22"/>
      <c r="WED1194" s="22"/>
      <c r="WEE1194" s="22"/>
      <c r="WEF1194" s="22"/>
      <c r="WEG1194" s="22"/>
      <c r="WEH1194" s="22"/>
      <c r="WEI1194" s="22"/>
      <c r="WEJ1194" s="22"/>
      <c r="WEK1194" s="22"/>
      <c r="WEL1194" s="22"/>
      <c r="WEM1194" s="22"/>
      <c r="WEN1194" s="22"/>
      <c r="WEO1194" s="22"/>
      <c r="WEP1194" s="22"/>
      <c r="WEQ1194" s="22"/>
      <c r="WER1194" s="22"/>
      <c r="WES1194" s="22"/>
      <c r="WET1194" s="22"/>
      <c r="WEU1194" s="22"/>
      <c r="WEV1194" s="22"/>
      <c r="WEW1194" s="22"/>
      <c r="WEX1194" s="22"/>
      <c r="WEY1194" s="22"/>
      <c r="WEZ1194" s="22"/>
      <c r="WFA1194" s="22"/>
      <c r="WFB1194" s="22"/>
      <c r="WFC1194" s="22"/>
      <c r="WFD1194" s="22"/>
      <c r="WFE1194" s="22"/>
      <c r="WFF1194" s="22"/>
      <c r="WFG1194" s="22"/>
      <c r="WFH1194" s="22"/>
      <c r="WFI1194" s="22"/>
      <c r="WFJ1194" s="22"/>
      <c r="WFK1194" s="22"/>
      <c r="WFL1194" s="22"/>
      <c r="WFM1194" s="22"/>
      <c r="WFN1194" s="22"/>
      <c r="WFO1194" s="22"/>
      <c r="WFP1194" s="22"/>
      <c r="WFQ1194" s="22"/>
      <c r="WFR1194" s="22"/>
      <c r="WFS1194" s="22"/>
      <c r="WFT1194" s="22"/>
      <c r="WFU1194" s="22"/>
      <c r="WFV1194" s="22"/>
      <c r="WFW1194" s="22"/>
      <c r="WFX1194" s="22"/>
      <c r="WFY1194" s="22"/>
      <c r="WFZ1194" s="22"/>
      <c r="WGA1194" s="22"/>
      <c r="WGB1194" s="22"/>
      <c r="WGC1194" s="22"/>
      <c r="WGD1194" s="22"/>
      <c r="WGE1194" s="22"/>
      <c r="WGF1194" s="22"/>
      <c r="WGG1194" s="22"/>
      <c r="WGH1194" s="22"/>
      <c r="WGI1194" s="22"/>
      <c r="WGJ1194" s="22"/>
      <c r="WGK1194" s="22"/>
      <c r="WGL1194" s="22"/>
      <c r="WGM1194" s="22"/>
      <c r="WGN1194" s="22"/>
      <c r="WGO1194" s="22"/>
      <c r="WGP1194" s="22"/>
      <c r="WGQ1194" s="22"/>
      <c r="WGR1194" s="22"/>
      <c r="WGS1194" s="22"/>
      <c r="WGT1194" s="22"/>
      <c r="WGU1194" s="22"/>
      <c r="WGV1194" s="22"/>
      <c r="WGW1194" s="22"/>
      <c r="WGX1194" s="22"/>
      <c r="WGY1194" s="22"/>
      <c r="WGZ1194" s="22"/>
      <c r="WHA1194" s="22"/>
      <c r="WHB1194" s="22"/>
      <c r="WHC1194" s="22"/>
      <c r="WHD1194" s="22"/>
      <c r="WHE1194" s="22"/>
      <c r="WHF1194" s="22"/>
      <c r="WHG1194" s="22"/>
      <c r="WHH1194" s="22"/>
      <c r="WHI1194" s="22"/>
      <c r="WHJ1194" s="22"/>
      <c r="WHK1194" s="22"/>
      <c r="WHL1194" s="22"/>
      <c r="WHM1194" s="22"/>
      <c r="WHN1194" s="22"/>
      <c r="WHO1194" s="22"/>
      <c r="WHP1194" s="22"/>
      <c r="WHQ1194" s="22"/>
      <c r="WHR1194" s="22"/>
      <c r="WHS1194" s="22"/>
      <c r="WHT1194" s="22"/>
      <c r="WHU1194" s="22"/>
      <c r="WHV1194" s="22"/>
      <c r="WHW1194" s="22"/>
      <c r="WHX1194" s="22"/>
      <c r="WHY1194" s="22"/>
      <c r="WHZ1194" s="22"/>
      <c r="WIA1194" s="22"/>
      <c r="WIB1194" s="22"/>
      <c r="WIC1194" s="22"/>
      <c r="WID1194" s="22"/>
      <c r="WIE1194" s="22"/>
      <c r="WIF1194" s="22"/>
      <c r="WIG1194" s="22"/>
      <c r="WIH1194" s="22"/>
      <c r="WII1194" s="22"/>
      <c r="WIJ1194" s="22"/>
      <c r="WIK1194" s="22"/>
      <c r="WIL1194" s="22"/>
      <c r="WIM1194" s="22"/>
      <c r="WIN1194" s="22"/>
      <c r="WIO1194" s="22"/>
      <c r="WIP1194" s="22"/>
      <c r="WIQ1194" s="22"/>
      <c r="WIR1194" s="22"/>
      <c r="WIS1194" s="22"/>
      <c r="WIT1194" s="22"/>
      <c r="WIU1194" s="22"/>
      <c r="WIV1194" s="22"/>
      <c r="WIW1194" s="22"/>
      <c r="WIX1194" s="22"/>
      <c r="WIY1194" s="22"/>
      <c r="WIZ1194" s="22"/>
      <c r="WJA1194" s="22"/>
      <c r="WJB1194" s="22"/>
      <c r="WJC1194" s="22"/>
      <c r="WJD1194" s="22"/>
      <c r="WJE1194" s="22"/>
      <c r="WJF1194" s="22"/>
      <c r="WJG1194" s="22"/>
      <c r="WJH1194" s="22"/>
      <c r="WJI1194" s="22"/>
      <c r="WJJ1194" s="22"/>
      <c r="WJK1194" s="22"/>
      <c r="WJL1194" s="22"/>
      <c r="WJM1194" s="22"/>
      <c r="WJN1194" s="22"/>
      <c r="WJO1194" s="22"/>
      <c r="WJP1194" s="22"/>
      <c r="WJQ1194" s="22"/>
      <c r="WJR1194" s="22"/>
      <c r="WJS1194" s="22"/>
      <c r="WJT1194" s="22"/>
      <c r="WJU1194" s="22"/>
      <c r="WJV1194" s="22"/>
      <c r="WJW1194" s="22"/>
      <c r="WJX1194" s="22"/>
      <c r="WJY1194" s="22"/>
      <c r="WJZ1194" s="22"/>
      <c r="WKA1194" s="22"/>
      <c r="WKB1194" s="22"/>
      <c r="WKC1194" s="22"/>
      <c r="WKD1194" s="22"/>
      <c r="WKE1194" s="22"/>
      <c r="WKF1194" s="22"/>
      <c r="WKG1194" s="22"/>
      <c r="WKH1194" s="22"/>
      <c r="WKI1194" s="22"/>
      <c r="WKJ1194" s="22"/>
      <c r="WKK1194" s="22"/>
      <c r="WKL1194" s="22"/>
      <c r="WKM1194" s="22"/>
      <c r="WKN1194" s="22"/>
      <c r="WKO1194" s="22"/>
      <c r="WKP1194" s="22"/>
      <c r="WKQ1194" s="22"/>
      <c r="WKR1194" s="22"/>
      <c r="WKS1194" s="22"/>
      <c r="WKT1194" s="22"/>
      <c r="WKU1194" s="22"/>
      <c r="WKV1194" s="22"/>
      <c r="WKW1194" s="22"/>
      <c r="WKX1194" s="22"/>
      <c r="WKY1194" s="22"/>
      <c r="WKZ1194" s="22"/>
      <c r="WLA1194" s="22"/>
      <c r="WLB1194" s="22"/>
      <c r="WLC1194" s="22"/>
      <c r="WLD1194" s="22"/>
      <c r="WLE1194" s="22"/>
      <c r="WLF1194" s="22"/>
      <c r="WLG1194" s="22"/>
      <c r="WLH1194" s="22"/>
      <c r="WLI1194" s="22"/>
      <c r="WLJ1194" s="22"/>
      <c r="WLK1194" s="22"/>
      <c r="WLL1194" s="22"/>
      <c r="WLM1194" s="22"/>
      <c r="WLN1194" s="22"/>
      <c r="WLO1194" s="22"/>
      <c r="WLP1194" s="22"/>
      <c r="WLQ1194" s="22"/>
      <c r="WLR1194" s="22"/>
      <c r="WLS1194" s="22"/>
      <c r="WLT1194" s="22"/>
      <c r="WLU1194" s="22"/>
      <c r="WLV1194" s="22"/>
      <c r="WLW1194" s="22"/>
      <c r="WLX1194" s="22"/>
      <c r="WLY1194" s="22"/>
      <c r="WLZ1194" s="22"/>
      <c r="WMA1194" s="22"/>
      <c r="WMB1194" s="22"/>
      <c r="WMC1194" s="22"/>
      <c r="WMD1194" s="22"/>
      <c r="WME1194" s="22"/>
      <c r="WMF1194" s="22"/>
      <c r="WMG1194" s="22"/>
      <c r="WMH1194" s="22"/>
      <c r="WMI1194" s="22"/>
      <c r="WMJ1194" s="22"/>
      <c r="WMK1194" s="22"/>
      <c r="WML1194" s="22"/>
      <c r="WMM1194" s="22"/>
      <c r="WMN1194" s="22"/>
      <c r="WMO1194" s="22"/>
      <c r="WMP1194" s="22"/>
      <c r="WMQ1194" s="22"/>
      <c r="WMR1194" s="22"/>
      <c r="WMS1194" s="22"/>
      <c r="WMT1194" s="22"/>
      <c r="WMU1194" s="22"/>
      <c r="WMV1194" s="22"/>
      <c r="WMW1194" s="22"/>
      <c r="WMX1194" s="22"/>
      <c r="WMY1194" s="22"/>
      <c r="WMZ1194" s="22"/>
      <c r="WNA1194" s="22"/>
      <c r="WNB1194" s="22"/>
      <c r="WNC1194" s="22"/>
      <c r="WND1194" s="22"/>
      <c r="WNE1194" s="22"/>
      <c r="WNF1194" s="22"/>
      <c r="WNG1194" s="22"/>
      <c r="WNH1194" s="22"/>
      <c r="WNI1194" s="22"/>
      <c r="WNJ1194" s="22"/>
      <c r="WNK1194" s="22"/>
      <c r="WNL1194" s="22"/>
      <c r="WNM1194" s="22"/>
      <c r="WNN1194" s="22"/>
      <c r="WNO1194" s="22"/>
      <c r="WNP1194" s="22"/>
      <c r="WNQ1194" s="22"/>
      <c r="WNR1194" s="22"/>
      <c r="WNS1194" s="22"/>
      <c r="WNT1194" s="22"/>
      <c r="WNU1194" s="22"/>
      <c r="WNV1194" s="22"/>
      <c r="WNW1194" s="22"/>
      <c r="WNX1194" s="22"/>
      <c r="WNY1194" s="22"/>
      <c r="WNZ1194" s="22"/>
      <c r="WOA1194" s="22"/>
      <c r="WOB1194" s="22"/>
      <c r="WOC1194" s="22"/>
      <c r="WOD1194" s="22"/>
      <c r="WOE1194" s="22"/>
      <c r="WOF1194" s="22"/>
      <c r="WOG1194" s="22"/>
      <c r="WOH1194" s="22"/>
      <c r="WOI1194" s="22"/>
      <c r="WOJ1194" s="22"/>
      <c r="WOK1194" s="22"/>
      <c r="WOL1194" s="22"/>
      <c r="WOM1194" s="22"/>
      <c r="WON1194" s="22"/>
      <c r="WOO1194" s="22"/>
      <c r="WOP1194" s="22"/>
      <c r="WOQ1194" s="22"/>
      <c r="WOR1194" s="22"/>
      <c r="WOS1194" s="22"/>
      <c r="WOT1194" s="22"/>
      <c r="WOU1194" s="22"/>
      <c r="WOV1194" s="22"/>
      <c r="WOW1194" s="22"/>
      <c r="WOX1194" s="22"/>
      <c r="WOY1194" s="22"/>
      <c r="WOZ1194" s="22"/>
      <c r="WPA1194" s="22"/>
      <c r="WPB1194" s="22"/>
      <c r="WPC1194" s="22"/>
      <c r="WPD1194" s="22"/>
      <c r="WPE1194" s="22"/>
      <c r="WPF1194" s="22"/>
      <c r="WPG1194" s="22"/>
      <c r="WPH1194" s="22"/>
      <c r="WPI1194" s="22"/>
      <c r="WPJ1194" s="22"/>
      <c r="WPK1194" s="22"/>
      <c r="WPL1194" s="22"/>
      <c r="WPM1194" s="22"/>
      <c r="WPN1194" s="22"/>
      <c r="WPO1194" s="22"/>
      <c r="WPP1194" s="22"/>
      <c r="WPQ1194" s="22"/>
      <c r="WPR1194" s="22"/>
      <c r="WPS1194" s="22"/>
      <c r="WPT1194" s="22"/>
      <c r="WPU1194" s="22"/>
      <c r="WPV1194" s="22"/>
      <c r="WPW1194" s="22"/>
      <c r="WPX1194" s="22"/>
      <c r="WPY1194" s="22"/>
      <c r="WPZ1194" s="22"/>
      <c r="WQA1194" s="22"/>
      <c r="WQB1194" s="22"/>
      <c r="WQC1194" s="22"/>
      <c r="WQD1194" s="22"/>
      <c r="WQE1194" s="22"/>
      <c r="WQF1194" s="22"/>
      <c r="WQG1194" s="22"/>
      <c r="WQH1194" s="22"/>
      <c r="WQI1194" s="22"/>
      <c r="WQJ1194" s="22"/>
      <c r="WQK1194" s="22"/>
      <c r="WQL1194" s="22"/>
      <c r="WQM1194" s="22"/>
      <c r="WQN1194" s="22"/>
      <c r="WQO1194" s="22"/>
      <c r="WQP1194" s="22"/>
      <c r="WQQ1194" s="22"/>
      <c r="WQR1194" s="22"/>
      <c r="WQS1194" s="22"/>
      <c r="WQT1194" s="22"/>
      <c r="WQU1194" s="22"/>
      <c r="WQV1194" s="22"/>
      <c r="WQW1194" s="22"/>
      <c r="WQX1194" s="22"/>
      <c r="WQY1194" s="22"/>
      <c r="WQZ1194" s="22"/>
      <c r="WRA1194" s="22"/>
      <c r="WRB1194" s="22"/>
      <c r="WRC1194" s="22"/>
      <c r="WRD1194" s="22"/>
      <c r="WRE1194" s="22"/>
      <c r="WRF1194" s="22"/>
      <c r="WRG1194" s="22"/>
      <c r="WRH1194" s="22"/>
      <c r="WRI1194" s="22"/>
      <c r="WRJ1194" s="22"/>
      <c r="WRK1194" s="22"/>
      <c r="WRL1194" s="22"/>
      <c r="WRM1194" s="22"/>
      <c r="WRN1194" s="22"/>
      <c r="WRO1194" s="22"/>
      <c r="WRP1194" s="22"/>
      <c r="WRQ1194" s="22"/>
      <c r="WRR1194" s="22"/>
      <c r="WRS1194" s="22"/>
      <c r="WRT1194" s="22"/>
      <c r="WRU1194" s="22"/>
      <c r="WRV1194" s="22"/>
      <c r="WRW1194" s="22"/>
      <c r="WRX1194" s="22"/>
      <c r="WRY1194" s="22"/>
      <c r="WRZ1194" s="22"/>
      <c r="WSA1194" s="22"/>
      <c r="WSB1194" s="22"/>
      <c r="WSC1194" s="22"/>
      <c r="WSD1194" s="22"/>
      <c r="WSE1194" s="22"/>
      <c r="WSF1194" s="22"/>
      <c r="WSG1194" s="22"/>
      <c r="WSH1194" s="22"/>
      <c r="WSI1194" s="22"/>
      <c r="WSJ1194" s="22"/>
      <c r="WSK1194" s="22"/>
      <c r="WSL1194" s="22"/>
      <c r="WSM1194" s="22"/>
      <c r="WSN1194" s="22"/>
      <c r="WSO1194" s="22"/>
      <c r="WSP1194" s="22"/>
      <c r="WSQ1194" s="22"/>
      <c r="WSR1194" s="22"/>
      <c r="WSS1194" s="22"/>
      <c r="WST1194" s="22"/>
      <c r="WSU1194" s="22"/>
      <c r="WSV1194" s="22"/>
      <c r="WSW1194" s="22"/>
      <c r="WSX1194" s="22"/>
      <c r="WSY1194" s="22"/>
      <c r="WSZ1194" s="22"/>
      <c r="WTA1194" s="22"/>
      <c r="WTB1194" s="22"/>
      <c r="WTC1194" s="22"/>
      <c r="WTD1194" s="22"/>
      <c r="WTE1194" s="22"/>
      <c r="WTF1194" s="22"/>
      <c r="WTG1194" s="22"/>
      <c r="WTH1194" s="22"/>
      <c r="WTI1194" s="22"/>
      <c r="WTJ1194" s="22"/>
      <c r="WTK1194" s="22"/>
      <c r="WTL1194" s="22"/>
      <c r="WTM1194" s="22"/>
      <c r="WTN1194" s="22"/>
      <c r="WTO1194" s="22"/>
      <c r="WTP1194" s="22"/>
      <c r="WTQ1194" s="22"/>
      <c r="WTR1194" s="22"/>
      <c r="WTS1194" s="22"/>
      <c r="WTT1194" s="22"/>
      <c r="WTU1194" s="22"/>
      <c r="WTV1194" s="22"/>
      <c r="WTW1194" s="22"/>
      <c r="WTX1194" s="22"/>
      <c r="WTY1194" s="22"/>
      <c r="WTZ1194" s="22"/>
      <c r="WUA1194" s="22"/>
      <c r="WUB1194" s="22"/>
      <c r="WUC1194" s="22"/>
      <c r="WUD1194" s="22"/>
      <c r="WUE1194" s="22"/>
      <c r="WUF1194" s="22"/>
      <c r="WUG1194" s="22"/>
      <c r="WUH1194" s="22"/>
      <c r="WUI1194" s="22"/>
      <c r="WUJ1194" s="22"/>
      <c r="WUK1194" s="22"/>
      <c r="WUL1194" s="22"/>
      <c r="WUM1194" s="22"/>
      <c r="WUN1194" s="22"/>
      <c r="WUO1194" s="22"/>
      <c r="WUP1194" s="22"/>
      <c r="WUQ1194" s="22"/>
      <c r="WUR1194" s="22"/>
      <c r="WUS1194" s="22"/>
      <c r="WUT1194" s="22"/>
      <c r="WUU1194" s="22"/>
      <c r="WUV1194" s="22"/>
      <c r="WUW1194" s="22"/>
      <c r="WUX1194" s="22"/>
      <c r="WUY1194" s="22"/>
      <c r="WUZ1194" s="22"/>
      <c r="WVA1194" s="22"/>
      <c r="WVB1194" s="22"/>
      <c r="WVC1194" s="22"/>
      <c r="WVD1194" s="22"/>
      <c r="WVE1194" s="22"/>
      <c r="WVF1194" s="22"/>
      <c r="WVG1194" s="22"/>
      <c r="WVH1194" s="22"/>
      <c r="WVI1194" s="22"/>
      <c r="WVJ1194" s="22"/>
      <c r="WVK1194" s="22"/>
      <c r="WVL1194" s="22"/>
      <c r="WVM1194" s="22"/>
      <c r="WVN1194" s="22"/>
      <c r="WVO1194" s="22"/>
      <c r="WVP1194" s="22"/>
      <c r="WVQ1194" s="22"/>
      <c r="WVR1194" s="22"/>
      <c r="WVS1194" s="22"/>
      <c r="WVT1194" s="22"/>
      <c r="WVU1194" s="22"/>
      <c r="WVV1194" s="22"/>
      <c r="WVW1194" s="22"/>
      <c r="WVX1194" s="22"/>
      <c r="WVY1194" s="22"/>
      <c r="WVZ1194" s="22"/>
      <c r="WWA1194" s="22"/>
      <c r="WWB1194" s="22"/>
      <c r="WWC1194" s="22"/>
      <c r="WWD1194" s="22"/>
      <c r="WWE1194" s="22"/>
      <c r="WWF1194" s="22"/>
      <c r="WWG1194" s="22"/>
      <c r="WWH1194" s="22"/>
      <c r="WWI1194" s="22"/>
      <c r="WWJ1194" s="22"/>
      <c r="WWK1194" s="22"/>
      <c r="WWL1194" s="22"/>
      <c r="WWM1194" s="22"/>
      <c r="WWN1194" s="22"/>
      <c r="WWO1194" s="22"/>
      <c r="WWP1194" s="22"/>
      <c r="WWQ1194" s="22"/>
      <c r="WWR1194" s="22"/>
      <c r="WWS1194" s="22"/>
      <c r="WWT1194" s="22"/>
      <c r="WWU1194" s="22"/>
      <c r="WWV1194" s="22"/>
      <c r="WWW1194" s="22"/>
      <c r="WWX1194" s="22"/>
      <c r="WWY1194" s="22"/>
      <c r="WWZ1194" s="22"/>
      <c r="WXA1194" s="22"/>
      <c r="WXB1194" s="22"/>
      <c r="WXC1194" s="22"/>
      <c r="WXD1194" s="22"/>
      <c r="WXE1194" s="22"/>
      <c r="WXF1194" s="22"/>
      <c r="WXG1194" s="22"/>
      <c r="WXH1194" s="22"/>
      <c r="WXI1194" s="22"/>
      <c r="WXJ1194" s="22"/>
      <c r="WXK1194" s="22"/>
      <c r="WXL1194" s="22"/>
      <c r="WXM1194" s="22"/>
      <c r="WXN1194" s="22"/>
      <c r="WXO1194" s="22"/>
      <c r="WXP1194" s="22"/>
      <c r="WXQ1194" s="22"/>
      <c r="WXR1194" s="22"/>
      <c r="WXS1194" s="22"/>
      <c r="WXT1194" s="22"/>
      <c r="WXU1194" s="22"/>
      <c r="WXV1194" s="22"/>
      <c r="WXW1194" s="22"/>
      <c r="WXX1194" s="22"/>
      <c r="WXY1194" s="22"/>
      <c r="WXZ1194" s="22"/>
      <c r="WYA1194" s="22"/>
      <c r="WYB1194" s="22"/>
      <c r="WYC1194" s="22"/>
      <c r="WYD1194" s="22"/>
      <c r="WYE1194" s="22"/>
      <c r="WYF1194" s="22"/>
      <c r="WYG1194" s="22"/>
      <c r="WYH1194" s="22"/>
      <c r="WYI1194" s="22"/>
      <c r="WYJ1194" s="22"/>
      <c r="WYK1194" s="22"/>
      <c r="WYL1194" s="22"/>
      <c r="WYM1194" s="22"/>
      <c r="WYN1194" s="22"/>
      <c r="WYO1194" s="22"/>
      <c r="WYP1194" s="22"/>
      <c r="WYQ1194" s="22"/>
      <c r="WYR1194" s="22"/>
      <c r="WYS1194" s="22"/>
      <c r="WYT1194" s="22"/>
      <c r="WYU1194" s="22"/>
      <c r="WYV1194" s="22"/>
      <c r="WYW1194" s="22"/>
      <c r="WYX1194" s="22"/>
      <c r="WYY1194" s="22"/>
      <c r="WYZ1194" s="22"/>
      <c r="WZA1194" s="22"/>
      <c r="WZB1194" s="22"/>
      <c r="WZC1194" s="22"/>
      <c r="WZD1194" s="22"/>
      <c r="WZE1194" s="22"/>
      <c r="WZF1194" s="22"/>
      <c r="WZG1194" s="22"/>
      <c r="WZH1194" s="22"/>
      <c r="WZI1194" s="22"/>
      <c r="WZJ1194" s="22"/>
      <c r="WZK1194" s="22"/>
      <c r="WZL1194" s="22"/>
      <c r="WZM1194" s="22"/>
      <c r="WZN1194" s="22"/>
      <c r="WZO1194" s="22"/>
      <c r="WZP1194" s="22"/>
      <c r="WZQ1194" s="22"/>
      <c r="WZR1194" s="22"/>
      <c r="WZS1194" s="22"/>
      <c r="WZT1194" s="22"/>
      <c r="WZU1194" s="22"/>
      <c r="WZV1194" s="22"/>
      <c r="WZW1194" s="22"/>
      <c r="WZX1194" s="22"/>
      <c r="WZY1194" s="22"/>
      <c r="WZZ1194" s="22"/>
      <c r="XAA1194" s="22"/>
      <c r="XAB1194" s="22"/>
      <c r="XAC1194" s="22"/>
      <c r="XAD1194" s="22"/>
      <c r="XAE1194" s="22"/>
      <c r="XAF1194" s="22"/>
      <c r="XAG1194" s="22"/>
      <c r="XAH1194" s="22"/>
      <c r="XAI1194" s="22"/>
      <c r="XAJ1194" s="22"/>
      <c r="XAK1194" s="22"/>
      <c r="XAL1194" s="22"/>
      <c r="XAM1194" s="22"/>
      <c r="XAN1194" s="22"/>
      <c r="XAO1194" s="22"/>
      <c r="XAP1194" s="22"/>
      <c r="XAQ1194" s="22"/>
      <c r="XAR1194" s="22"/>
      <c r="XAS1194" s="22"/>
      <c r="XAT1194" s="22"/>
      <c r="XAU1194" s="22"/>
      <c r="XAV1194" s="22"/>
      <c r="XAW1194" s="22"/>
      <c r="XAX1194" s="22"/>
      <c r="XAY1194" s="22"/>
      <c r="XAZ1194" s="22"/>
      <c r="XBA1194" s="22"/>
      <c r="XBB1194" s="22"/>
      <c r="XBC1194" s="22"/>
      <c r="XBD1194" s="22"/>
      <c r="XBE1194" s="22"/>
      <c r="XBF1194" s="22"/>
      <c r="XBG1194" s="22"/>
      <c r="XBH1194" s="22"/>
      <c r="XBI1194" s="22"/>
      <c r="XBJ1194" s="22"/>
      <c r="XBK1194" s="22"/>
      <c r="XBL1194" s="22"/>
      <c r="XBM1194" s="22"/>
      <c r="XBN1194" s="22"/>
      <c r="XBO1194" s="22"/>
      <c r="XBP1194" s="22"/>
      <c r="XBQ1194" s="22"/>
      <c r="XBR1194" s="22"/>
      <c r="XBS1194" s="22"/>
      <c r="XBT1194" s="22"/>
      <c r="XBU1194" s="22"/>
      <c r="XBV1194" s="22"/>
      <c r="XBW1194" s="22"/>
      <c r="XBX1194" s="22"/>
      <c r="XBY1194" s="22"/>
      <c r="XBZ1194" s="22"/>
      <c r="XCA1194" s="22"/>
      <c r="XCB1194" s="22"/>
      <c r="XCC1194" s="22"/>
      <c r="XCD1194" s="22"/>
      <c r="XCE1194" s="22"/>
      <c r="XCF1194" s="22"/>
      <c r="XCG1194" s="22"/>
      <c r="XCH1194" s="22"/>
      <c r="XCI1194" s="22"/>
      <c r="XCJ1194" s="22"/>
      <c r="XCK1194" s="22"/>
      <c r="XCL1194" s="22"/>
      <c r="XCM1194" s="22"/>
      <c r="XCN1194" s="22"/>
      <c r="XCO1194" s="22"/>
    </row>
    <row r="1195" spans="1:16317" ht="36.6" customHeight="1">
      <c r="A1195" s="480"/>
      <c r="B1195" s="314" t="s">
        <v>75</v>
      </c>
      <c r="C1195" s="215" t="s">
        <v>6132</v>
      </c>
      <c r="D1195" s="315" t="s">
        <v>6133</v>
      </c>
      <c r="E1195" s="185" t="s">
        <v>1705</v>
      </c>
      <c r="F1195" s="175" t="s">
        <v>6134</v>
      </c>
      <c r="G1195" s="186" t="s">
        <v>6135</v>
      </c>
      <c r="H1195" s="210" t="s">
        <v>235</v>
      </c>
      <c r="I1195" s="313"/>
      <c r="J1195" s="313"/>
      <c r="K1195" s="201" t="s">
        <v>1558</v>
      </c>
      <c r="L1195" s="90" t="s">
        <v>1040</v>
      </c>
      <c r="M1195" s="202" t="s">
        <v>439</v>
      </c>
      <c r="N1195" s="106" t="s">
        <v>6120</v>
      </c>
      <c r="O1195" s="107"/>
      <c r="P1195" s="201" t="s">
        <v>907</v>
      </c>
      <c r="Q1195" s="90" t="s">
        <v>357</v>
      </c>
      <c r="R1195" s="217" t="s">
        <v>3600</v>
      </c>
      <c r="S1195" s="316" t="s">
        <v>6136</v>
      </c>
      <c r="T1195" s="107"/>
      <c r="U1195" s="201" t="s">
        <v>908</v>
      </c>
      <c r="V1195" s="90" t="s">
        <v>356</v>
      </c>
      <c r="W1195" s="282" t="s">
        <v>905</v>
      </c>
      <c r="X1195" s="366"/>
      <c r="Y1195" s="350"/>
      <c r="Z1195" s="201"/>
      <c r="AA1195" s="90"/>
      <c r="AB1195" s="282"/>
      <c r="AC1195" s="366"/>
      <c r="AD1195" s="350"/>
      <c r="AE1195" s="22"/>
      <c r="AF1195" s="22"/>
      <c r="AG1195" s="22"/>
      <c r="AH1195" s="22"/>
      <c r="AI1195" s="22"/>
      <c r="AJ1195" s="22"/>
      <c r="AK1195" s="22"/>
      <c r="AL1195" s="22"/>
      <c r="AM1195" s="22"/>
      <c r="AN1195" s="22"/>
      <c r="AO1195" s="22"/>
      <c r="AP1195" s="22"/>
      <c r="AQ1195" s="22"/>
      <c r="AR1195" s="22"/>
      <c r="AS1195" s="22"/>
      <c r="AT1195" s="22"/>
      <c r="AU1195" s="22"/>
      <c r="AV1195" s="22"/>
      <c r="AW1195" s="22"/>
      <c r="AX1195" s="22"/>
      <c r="AY1195" s="22"/>
      <c r="AZ1195" s="22"/>
      <c r="BA1195" s="22"/>
      <c r="BB1195" s="22"/>
      <c r="BC1195" s="22"/>
      <c r="BD1195" s="22"/>
      <c r="BE1195" s="22"/>
      <c r="BF1195" s="22"/>
      <c r="BG1195" s="22"/>
      <c r="BH1195" s="22"/>
      <c r="BI1195" s="22"/>
      <c r="BJ1195" s="22"/>
      <c r="BK1195" s="22"/>
      <c r="BL1195" s="22"/>
      <c r="BM1195" s="22"/>
      <c r="BN1195" s="22"/>
      <c r="BO1195" s="22"/>
      <c r="BP1195" s="22"/>
      <c r="BQ1195" s="22"/>
      <c r="BR1195" s="22"/>
      <c r="BS1195" s="22"/>
      <c r="BT1195" s="22"/>
      <c r="BU1195" s="22"/>
      <c r="BV1195" s="22"/>
      <c r="BW1195" s="22"/>
      <c r="BX1195" s="22"/>
      <c r="BY1195" s="22"/>
      <c r="BZ1195" s="22"/>
      <c r="CA1195" s="22"/>
      <c r="CB1195" s="22"/>
      <c r="CC1195" s="22"/>
      <c r="CD1195" s="22"/>
      <c r="CE1195" s="22"/>
      <c r="CF1195" s="22"/>
      <c r="CG1195" s="22"/>
      <c r="CH1195" s="22"/>
      <c r="CI1195" s="22"/>
      <c r="CJ1195" s="22"/>
      <c r="CK1195" s="22"/>
      <c r="CL1195" s="22"/>
      <c r="CM1195" s="22"/>
      <c r="CN1195" s="22"/>
      <c r="CO1195" s="22"/>
      <c r="CP1195" s="22"/>
      <c r="CQ1195" s="22"/>
      <c r="CR1195" s="22"/>
      <c r="CS1195" s="22"/>
      <c r="CT1195" s="22"/>
      <c r="CU1195" s="22"/>
      <c r="CV1195" s="22"/>
      <c r="CW1195" s="22"/>
      <c r="CX1195" s="22"/>
      <c r="CY1195" s="22"/>
      <c r="CZ1195" s="22"/>
      <c r="DA1195" s="22"/>
      <c r="DB1195" s="22"/>
      <c r="DC1195" s="22"/>
      <c r="DD1195" s="22"/>
      <c r="DE1195" s="22"/>
      <c r="DF1195" s="22"/>
      <c r="DG1195" s="22"/>
      <c r="DH1195" s="22"/>
      <c r="DI1195" s="22"/>
      <c r="DJ1195" s="22"/>
      <c r="DK1195" s="22"/>
      <c r="DL1195" s="22"/>
      <c r="DM1195" s="22"/>
      <c r="DN1195" s="22"/>
      <c r="DO1195" s="22"/>
      <c r="DP1195" s="22"/>
      <c r="DQ1195" s="22"/>
      <c r="DR1195" s="22"/>
      <c r="DS1195" s="22"/>
      <c r="DT1195" s="22"/>
      <c r="DU1195" s="22"/>
      <c r="DV1195" s="22"/>
      <c r="DW1195" s="22"/>
      <c r="DX1195" s="22"/>
      <c r="DY1195" s="22"/>
      <c r="DZ1195" s="22"/>
      <c r="EA1195" s="22"/>
      <c r="EB1195" s="22"/>
      <c r="EC1195" s="22"/>
      <c r="ED1195" s="22"/>
      <c r="EE1195" s="22"/>
      <c r="EF1195" s="22"/>
      <c r="EG1195" s="22"/>
      <c r="EH1195" s="22"/>
      <c r="EI1195" s="22"/>
      <c r="EJ1195" s="22"/>
      <c r="EK1195" s="22"/>
      <c r="EL1195" s="22"/>
      <c r="EM1195" s="22"/>
      <c r="EN1195" s="22"/>
      <c r="EO1195" s="22"/>
      <c r="EP1195" s="22"/>
      <c r="EQ1195" s="22"/>
      <c r="ER1195" s="22"/>
      <c r="ES1195" s="22"/>
      <c r="ET1195" s="22"/>
      <c r="EU1195" s="22"/>
      <c r="EV1195" s="22"/>
      <c r="EW1195" s="22"/>
      <c r="EX1195" s="22"/>
      <c r="EY1195" s="22"/>
      <c r="EZ1195" s="22"/>
      <c r="FA1195" s="22"/>
      <c r="FB1195" s="22"/>
      <c r="FC1195" s="22"/>
      <c r="FD1195" s="22"/>
      <c r="FE1195" s="22"/>
      <c r="FF1195" s="22"/>
      <c r="FG1195" s="22"/>
      <c r="FH1195" s="22"/>
      <c r="FI1195" s="22"/>
      <c r="FJ1195" s="22"/>
      <c r="FK1195" s="22"/>
      <c r="FL1195" s="22"/>
      <c r="FM1195" s="22"/>
      <c r="FN1195" s="22"/>
      <c r="FO1195" s="22"/>
      <c r="FP1195" s="22"/>
      <c r="FQ1195" s="22"/>
      <c r="FR1195" s="22"/>
      <c r="FS1195" s="22"/>
      <c r="FT1195" s="22"/>
      <c r="FU1195" s="22"/>
      <c r="FV1195" s="22"/>
      <c r="FW1195" s="22"/>
      <c r="FX1195" s="22"/>
      <c r="FY1195" s="22"/>
      <c r="FZ1195" s="22"/>
      <c r="GA1195" s="22"/>
      <c r="GB1195" s="22"/>
      <c r="GC1195" s="22"/>
      <c r="GD1195" s="22"/>
      <c r="GE1195" s="22"/>
      <c r="GF1195" s="22"/>
      <c r="GG1195" s="22"/>
      <c r="GH1195" s="22"/>
      <c r="GI1195" s="22"/>
      <c r="GJ1195" s="22"/>
      <c r="GK1195" s="22"/>
      <c r="GL1195" s="22"/>
      <c r="GM1195" s="22"/>
      <c r="GN1195" s="22"/>
      <c r="GO1195" s="22"/>
      <c r="GP1195" s="22"/>
      <c r="GQ1195" s="22"/>
      <c r="GR1195" s="22"/>
      <c r="GS1195" s="22"/>
      <c r="GT1195" s="22"/>
      <c r="GU1195" s="22"/>
      <c r="GV1195" s="22"/>
      <c r="GW1195" s="22"/>
      <c r="GX1195" s="22"/>
      <c r="GY1195" s="22"/>
      <c r="GZ1195" s="22"/>
      <c r="HA1195" s="22"/>
      <c r="HB1195" s="22"/>
      <c r="HC1195" s="22"/>
      <c r="HD1195" s="22"/>
      <c r="HE1195" s="22"/>
      <c r="HF1195" s="22"/>
      <c r="HG1195" s="22"/>
      <c r="HH1195" s="22"/>
      <c r="HI1195" s="22"/>
      <c r="HJ1195" s="22"/>
      <c r="HK1195" s="22"/>
      <c r="HL1195" s="22"/>
      <c r="HM1195" s="22"/>
      <c r="HN1195" s="22"/>
      <c r="HO1195" s="22"/>
      <c r="HP1195" s="22"/>
      <c r="HQ1195" s="22"/>
      <c r="HR1195" s="22"/>
      <c r="HS1195" s="22"/>
      <c r="HT1195" s="22"/>
      <c r="HU1195" s="22"/>
      <c r="HV1195" s="22"/>
      <c r="HW1195" s="22"/>
      <c r="HX1195" s="22"/>
      <c r="HY1195" s="22"/>
      <c r="HZ1195" s="22"/>
      <c r="IA1195" s="22"/>
      <c r="IB1195" s="22"/>
      <c r="IC1195" s="22"/>
      <c r="ID1195" s="22"/>
      <c r="IE1195" s="22"/>
      <c r="IF1195" s="22"/>
      <c r="IG1195" s="22"/>
      <c r="IH1195" s="22"/>
      <c r="II1195" s="22"/>
      <c r="IJ1195" s="22"/>
      <c r="IK1195" s="22"/>
      <c r="IL1195" s="22"/>
      <c r="IM1195" s="22"/>
      <c r="IN1195" s="22"/>
      <c r="IO1195" s="22"/>
      <c r="IP1195" s="22"/>
      <c r="IQ1195" s="22"/>
      <c r="IR1195" s="22"/>
      <c r="IS1195" s="22"/>
      <c r="IT1195" s="22"/>
      <c r="IU1195" s="22"/>
      <c r="IV1195" s="22"/>
      <c r="IW1195" s="22"/>
      <c r="IX1195" s="22"/>
      <c r="IY1195" s="22"/>
      <c r="IZ1195" s="22"/>
      <c r="JA1195" s="22"/>
      <c r="JB1195" s="22"/>
      <c r="JC1195" s="22"/>
      <c r="JD1195" s="22"/>
      <c r="JE1195" s="22"/>
      <c r="JF1195" s="22"/>
      <c r="JG1195" s="22"/>
      <c r="JH1195" s="22"/>
      <c r="JI1195" s="22"/>
      <c r="JJ1195" s="22"/>
      <c r="JK1195" s="22"/>
      <c r="JL1195" s="22"/>
      <c r="JM1195" s="22"/>
      <c r="JN1195" s="22"/>
      <c r="JO1195" s="22"/>
      <c r="JP1195" s="22"/>
      <c r="JQ1195" s="22"/>
      <c r="JR1195" s="22"/>
      <c r="JS1195" s="22"/>
      <c r="JT1195" s="22"/>
      <c r="JU1195" s="22"/>
      <c r="JV1195" s="22"/>
      <c r="JW1195" s="22"/>
      <c r="JX1195" s="22"/>
      <c r="JY1195" s="22"/>
      <c r="JZ1195" s="22"/>
      <c r="KA1195" s="22"/>
      <c r="KB1195" s="22"/>
      <c r="KC1195" s="22"/>
      <c r="KD1195" s="22"/>
      <c r="KE1195" s="22"/>
      <c r="KF1195" s="22"/>
      <c r="KG1195" s="22"/>
      <c r="KH1195" s="22"/>
      <c r="KI1195" s="22"/>
      <c r="KJ1195" s="22"/>
      <c r="KK1195" s="22"/>
      <c r="KL1195" s="22"/>
      <c r="KM1195" s="22"/>
      <c r="KN1195" s="22"/>
      <c r="KO1195" s="22"/>
      <c r="KP1195" s="22"/>
      <c r="KQ1195" s="22"/>
      <c r="KR1195" s="22"/>
      <c r="KS1195" s="22"/>
      <c r="KT1195" s="22"/>
      <c r="KU1195" s="22"/>
      <c r="KV1195" s="22"/>
      <c r="KW1195" s="22"/>
      <c r="KX1195" s="22"/>
      <c r="KY1195" s="22"/>
      <c r="KZ1195" s="22"/>
      <c r="LA1195" s="22"/>
      <c r="LB1195" s="22"/>
      <c r="LC1195" s="22"/>
      <c r="LD1195" s="22"/>
      <c r="LE1195" s="22"/>
      <c r="LF1195" s="22"/>
      <c r="LG1195" s="22"/>
      <c r="LH1195" s="22"/>
      <c r="LI1195" s="22"/>
      <c r="LJ1195" s="22"/>
      <c r="LK1195" s="22"/>
      <c r="LL1195" s="22"/>
      <c r="LM1195" s="22"/>
      <c r="LN1195" s="22"/>
      <c r="LO1195" s="22"/>
      <c r="LP1195" s="22"/>
      <c r="LQ1195" s="22"/>
      <c r="LR1195" s="22"/>
      <c r="LS1195" s="22"/>
      <c r="LT1195" s="22"/>
      <c r="LU1195" s="22"/>
      <c r="LV1195" s="22"/>
      <c r="LW1195" s="22"/>
      <c r="LX1195" s="22"/>
      <c r="LY1195" s="22"/>
      <c r="LZ1195" s="22"/>
      <c r="MA1195" s="22"/>
      <c r="MB1195" s="22"/>
      <c r="MC1195" s="22"/>
      <c r="MD1195" s="22"/>
      <c r="ME1195" s="22"/>
      <c r="MF1195" s="22"/>
      <c r="MG1195" s="22"/>
      <c r="MH1195" s="22"/>
      <c r="MI1195" s="22"/>
      <c r="MJ1195" s="22"/>
      <c r="MK1195" s="22"/>
      <c r="ML1195" s="22"/>
      <c r="MM1195" s="22"/>
      <c r="MN1195" s="22"/>
      <c r="MO1195" s="22"/>
      <c r="MP1195" s="22"/>
      <c r="MQ1195" s="22"/>
      <c r="MR1195" s="22"/>
      <c r="MS1195" s="22"/>
      <c r="MT1195" s="22"/>
      <c r="MU1195" s="22"/>
      <c r="MV1195" s="22"/>
      <c r="MW1195" s="22"/>
      <c r="MX1195" s="22"/>
      <c r="MY1195" s="22"/>
      <c r="MZ1195" s="22"/>
      <c r="NA1195" s="22"/>
      <c r="NB1195" s="22"/>
      <c r="NC1195" s="22"/>
      <c r="ND1195" s="22"/>
      <c r="NE1195" s="22"/>
      <c r="NF1195" s="22"/>
      <c r="NG1195" s="22"/>
      <c r="NH1195" s="22"/>
      <c r="NI1195" s="22"/>
      <c r="NJ1195" s="22"/>
      <c r="NK1195" s="22"/>
      <c r="NL1195" s="22"/>
      <c r="NM1195" s="22"/>
      <c r="NN1195" s="22"/>
      <c r="NO1195" s="22"/>
      <c r="NP1195" s="22"/>
      <c r="NQ1195" s="22"/>
      <c r="NR1195" s="22"/>
      <c r="NS1195" s="22"/>
      <c r="NT1195" s="22"/>
      <c r="NU1195" s="22"/>
      <c r="NV1195" s="22"/>
      <c r="NW1195" s="22"/>
      <c r="NX1195" s="22"/>
      <c r="NY1195" s="22"/>
      <c r="NZ1195" s="22"/>
      <c r="OA1195" s="22"/>
      <c r="OB1195" s="22"/>
      <c r="OC1195" s="22"/>
      <c r="OD1195" s="22"/>
      <c r="OE1195" s="22"/>
      <c r="OF1195" s="22"/>
      <c r="OG1195" s="22"/>
      <c r="OH1195" s="22"/>
      <c r="OI1195" s="22"/>
      <c r="OJ1195" s="22"/>
      <c r="OK1195" s="22"/>
      <c r="OL1195" s="22"/>
      <c r="OM1195" s="22"/>
      <c r="ON1195" s="22"/>
      <c r="OO1195" s="22"/>
      <c r="OP1195" s="22"/>
      <c r="OQ1195" s="22"/>
      <c r="OR1195" s="22"/>
      <c r="OS1195" s="22"/>
      <c r="OT1195" s="22"/>
      <c r="OU1195" s="22"/>
      <c r="OV1195" s="22"/>
      <c r="OW1195" s="22"/>
      <c r="OX1195" s="22"/>
      <c r="OY1195" s="22"/>
      <c r="OZ1195" s="22"/>
      <c r="PA1195" s="22"/>
      <c r="PB1195" s="22"/>
      <c r="PC1195" s="22"/>
      <c r="PD1195" s="22"/>
      <c r="PE1195" s="22"/>
      <c r="PF1195" s="22"/>
      <c r="PG1195" s="22"/>
      <c r="PH1195" s="22"/>
      <c r="PI1195" s="22"/>
      <c r="PJ1195" s="22"/>
      <c r="PK1195" s="22"/>
      <c r="PL1195" s="22"/>
      <c r="PM1195" s="22"/>
      <c r="PN1195" s="22"/>
      <c r="PO1195" s="22"/>
      <c r="PP1195" s="22"/>
      <c r="PQ1195" s="22"/>
      <c r="PR1195" s="22"/>
      <c r="PS1195" s="22"/>
      <c r="PT1195" s="22"/>
      <c r="PU1195" s="22"/>
      <c r="PV1195" s="22"/>
      <c r="PW1195" s="22"/>
      <c r="PX1195" s="22"/>
      <c r="PY1195" s="22"/>
      <c r="PZ1195" s="22"/>
      <c r="QA1195" s="22"/>
      <c r="QB1195" s="22"/>
      <c r="QC1195" s="22"/>
      <c r="QD1195" s="22"/>
      <c r="QE1195" s="22"/>
      <c r="QF1195" s="22"/>
      <c r="QG1195" s="22"/>
      <c r="QH1195" s="22"/>
      <c r="QI1195" s="22"/>
      <c r="QJ1195" s="22"/>
      <c r="QK1195" s="22"/>
      <c r="QL1195" s="22"/>
      <c r="QM1195" s="22"/>
      <c r="QN1195" s="22"/>
      <c r="QO1195" s="22"/>
      <c r="QP1195" s="22"/>
      <c r="QQ1195" s="22"/>
      <c r="QR1195" s="22"/>
      <c r="QS1195" s="22"/>
      <c r="QT1195" s="22"/>
      <c r="QU1195" s="22"/>
      <c r="QV1195" s="22"/>
      <c r="QW1195" s="22"/>
      <c r="QX1195" s="22"/>
      <c r="QY1195" s="22"/>
      <c r="QZ1195" s="22"/>
      <c r="RA1195" s="22"/>
      <c r="RB1195" s="22"/>
      <c r="RC1195" s="22"/>
      <c r="RD1195" s="22"/>
      <c r="RE1195" s="22"/>
      <c r="RF1195" s="22"/>
      <c r="RG1195" s="22"/>
      <c r="RH1195" s="22"/>
      <c r="RI1195" s="22"/>
      <c r="RJ1195" s="22"/>
      <c r="RK1195" s="22"/>
      <c r="RL1195" s="22"/>
      <c r="RM1195" s="22"/>
      <c r="RN1195" s="22"/>
      <c r="RO1195" s="22"/>
      <c r="RP1195" s="22"/>
      <c r="RQ1195" s="22"/>
      <c r="RR1195" s="22"/>
      <c r="RS1195" s="22"/>
      <c r="RT1195" s="22"/>
      <c r="RU1195" s="22"/>
      <c r="RV1195" s="22"/>
      <c r="RW1195" s="22"/>
      <c r="RX1195" s="22"/>
      <c r="RY1195" s="22"/>
      <c r="RZ1195" s="22"/>
      <c r="SA1195" s="22"/>
      <c r="SB1195" s="22"/>
      <c r="SC1195" s="22"/>
      <c r="SD1195" s="22"/>
      <c r="SE1195" s="22"/>
      <c r="SF1195" s="22"/>
      <c r="SG1195" s="22"/>
      <c r="SH1195" s="22"/>
      <c r="SI1195" s="22"/>
      <c r="SJ1195" s="22"/>
      <c r="SK1195" s="22"/>
      <c r="SL1195" s="22"/>
      <c r="SM1195" s="22"/>
      <c r="SN1195" s="22"/>
      <c r="SO1195" s="22"/>
      <c r="SP1195" s="22"/>
      <c r="SQ1195" s="22"/>
      <c r="SR1195" s="22"/>
      <c r="SS1195" s="22"/>
      <c r="ST1195" s="22"/>
      <c r="SU1195" s="22"/>
      <c r="SV1195" s="22"/>
      <c r="SW1195" s="22"/>
      <c r="SX1195" s="22"/>
      <c r="SY1195" s="22"/>
      <c r="SZ1195" s="22"/>
      <c r="TA1195" s="22"/>
      <c r="TB1195" s="22"/>
      <c r="TC1195" s="22"/>
      <c r="TD1195" s="22"/>
      <c r="TE1195" s="22"/>
      <c r="TF1195" s="22"/>
      <c r="TG1195" s="22"/>
      <c r="TH1195" s="22"/>
      <c r="TI1195" s="22"/>
      <c r="TJ1195" s="22"/>
      <c r="TK1195" s="22"/>
      <c r="TL1195" s="22"/>
      <c r="TM1195" s="22"/>
      <c r="TN1195" s="22"/>
      <c r="TO1195" s="22"/>
      <c r="TP1195" s="22"/>
      <c r="TQ1195" s="22"/>
      <c r="TR1195" s="22"/>
      <c r="TS1195" s="22"/>
      <c r="TT1195" s="22"/>
      <c r="TU1195" s="22"/>
      <c r="TV1195" s="22"/>
      <c r="TW1195" s="22"/>
      <c r="TX1195" s="22"/>
      <c r="TY1195" s="22"/>
      <c r="TZ1195" s="22"/>
      <c r="UA1195" s="22"/>
      <c r="UB1195" s="22"/>
      <c r="UC1195" s="22"/>
      <c r="UD1195" s="22"/>
      <c r="UE1195" s="22"/>
      <c r="UF1195" s="22"/>
      <c r="UG1195" s="22"/>
      <c r="UH1195" s="22"/>
      <c r="UI1195" s="22"/>
      <c r="UJ1195" s="22"/>
      <c r="UK1195" s="22"/>
      <c r="UL1195" s="22"/>
      <c r="UM1195" s="22"/>
      <c r="UN1195" s="22"/>
      <c r="UO1195" s="22"/>
      <c r="UP1195" s="22"/>
      <c r="UQ1195" s="22"/>
      <c r="UR1195" s="22"/>
      <c r="US1195" s="22"/>
      <c r="UT1195" s="22"/>
      <c r="UU1195" s="22"/>
      <c r="UV1195" s="22"/>
      <c r="UW1195" s="22"/>
      <c r="UX1195" s="22"/>
      <c r="UY1195" s="22"/>
      <c r="UZ1195" s="22"/>
      <c r="VA1195" s="22"/>
      <c r="VB1195" s="22"/>
      <c r="VC1195" s="22"/>
      <c r="VD1195" s="22"/>
      <c r="VE1195" s="22"/>
      <c r="VF1195" s="22"/>
      <c r="VG1195" s="22"/>
      <c r="VH1195" s="22"/>
      <c r="VI1195" s="22"/>
      <c r="VJ1195" s="22"/>
      <c r="VK1195" s="22"/>
      <c r="VL1195" s="22"/>
      <c r="VM1195" s="22"/>
      <c r="VN1195" s="22"/>
      <c r="VO1195" s="22"/>
      <c r="VP1195" s="22"/>
      <c r="VQ1195" s="22"/>
      <c r="VR1195" s="22"/>
      <c r="VS1195" s="22"/>
      <c r="VT1195" s="22"/>
      <c r="VU1195" s="22"/>
      <c r="VV1195" s="22"/>
      <c r="VW1195" s="22"/>
      <c r="VX1195" s="22"/>
      <c r="VY1195" s="22"/>
      <c r="VZ1195" s="22"/>
      <c r="WA1195" s="22"/>
      <c r="WB1195" s="22"/>
      <c r="WC1195" s="22"/>
      <c r="WD1195" s="22"/>
      <c r="WE1195" s="22"/>
      <c r="WF1195" s="22"/>
      <c r="WG1195" s="22"/>
      <c r="WH1195" s="22"/>
      <c r="WI1195" s="22"/>
      <c r="WJ1195" s="22"/>
      <c r="WK1195" s="22"/>
      <c r="WL1195" s="22"/>
      <c r="WM1195" s="22"/>
      <c r="WN1195" s="22"/>
      <c r="WO1195" s="22"/>
      <c r="WP1195" s="22"/>
      <c r="WQ1195" s="22"/>
      <c r="WR1195" s="22"/>
      <c r="WS1195" s="22"/>
      <c r="WT1195" s="22"/>
      <c r="WU1195" s="22"/>
      <c r="WV1195" s="22"/>
      <c r="WW1195" s="22"/>
      <c r="WX1195" s="22"/>
      <c r="WY1195" s="22"/>
      <c r="WZ1195" s="22"/>
      <c r="XA1195" s="22"/>
      <c r="XB1195" s="22"/>
      <c r="XC1195" s="22"/>
      <c r="XD1195" s="22"/>
      <c r="XE1195" s="22"/>
      <c r="XF1195" s="22"/>
      <c r="XG1195" s="22"/>
      <c r="XH1195" s="22"/>
      <c r="XI1195" s="22"/>
      <c r="XJ1195" s="22"/>
      <c r="XK1195" s="22"/>
      <c r="XL1195" s="22"/>
      <c r="XM1195" s="22"/>
      <c r="XN1195" s="22"/>
      <c r="XO1195" s="22"/>
      <c r="XP1195" s="22"/>
      <c r="XQ1195" s="22"/>
      <c r="XR1195" s="22"/>
      <c r="XS1195" s="22"/>
      <c r="XT1195" s="22"/>
      <c r="XU1195" s="22"/>
      <c r="XV1195" s="22"/>
      <c r="XW1195" s="22"/>
      <c r="XX1195" s="22"/>
      <c r="XY1195" s="22"/>
      <c r="XZ1195" s="22"/>
      <c r="YA1195" s="22"/>
      <c r="YB1195" s="22"/>
      <c r="YC1195" s="22"/>
      <c r="YD1195" s="22"/>
      <c r="YE1195" s="22"/>
      <c r="YF1195" s="22"/>
      <c r="YG1195" s="22"/>
      <c r="YH1195" s="22"/>
      <c r="YI1195" s="22"/>
      <c r="YJ1195" s="22"/>
      <c r="YK1195" s="22"/>
      <c r="YL1195" s="22"/>
      <c r="YM1195" s="22"/>
      <c r="YN1195" s="22"/>
      <c r="YO1195" s="22"/>
      <c r="YP1195" s="22"/>
      <c r="YQ1195" s="22"/>
      <c r="YR1195" s="22"/>
      <c r="YS1195" s="22"/>
      <c r="YT1195" s="22"/>
      <c r="YU1195" s="22"/>
      <c r="YV1195" s="22"/>
      <c r="YW1195" s="22"/>
      <c r="YX1195" s="22"/>
      <c r="YY1195" s="22"/>
      <c r="YZ1195" s="22"/>
      <c r="ZA1195" s="22"/>
      <c r="ZB1195" s="22"/>
      <c r="ZC1195" s="22"/>
      <c r="ZD1195" s="22"/>
      <c r="ZE1195" s="22"/>
      <c r="ZF1195" s="22"/>
      <c r="ZG1195" s="22"/>
      <c r="ZH1195" s="22"/>
      <c r="ZI1195" s="22"/>
      <c r="ZJ1195" s="22"/>
      <c r="ZK1195" s="22"/>
      <c r="ZL1195" s="22"/>
      <c r="ZM1195" s="22"/>
      <c r="ZN1195" s="22"/>
      <c r="ZO1195" s="22"/>
      <c r="ZP1195" s="22"/>
      <c r="ZQ1195" s="22"/>
      <c r="ZR1195" s="22"/>
      <c r="ZS1195" s="22"/>
      <c r="ZT1195" s="22"/>
      <c r="ZU1195" s="22"/>
      <c r="ZV1195" s="22"/>
      <c r="ZW1195" s="22"/>
      <c r="ZX1195" s="22"/>
      <c r="ZY1195" s="22"/>
      <c r="ZZ1195" s="22"/>
      <c r="AAA1195" s="22"/>
      <c r="AAB1195" s="22"/>
      <c r="AAC1195" s="22"/>
      <c r="AAD1195" s="22"/>
      <c r="AAE1195" s="22"/>
      <c r="AAF1195" s="22"/>
      <c r="AAG1195" s="22"/>
      <c r="AAH1195" s="22"/>
      <c r="AAI1195" s="22"/>
      <c r="AAJ1195" s="22"/>
      <c r="AAK1195" s="22"/>
      <c r="AAL1195" s="22"/>
      <c r="AAM1195" s="22"/>
      <c r="AAN1195" s="22"/>
      <c r="AAO1195" s="22"/>
      <c r="AAP1195" s="22"/>
      <c r="AAQ1195" s="22"/>
      <c r="AAR1195" s="22"/>
      <c r="AAS1195" s="22"/>
      <c r="AAT1195" s="22"/>
      <c r="AAU1195" s="22"/>
      <c r="AAV1195" s="22"/>
      <c r="AAW1195" s="22"/>
      <c r="AAX1195" s="22"/>
      <c r="AAY1195" s="22"/>
      <c r="AAZ1195" s="22"/>
      <c r="ABA1195" s="22"/>
      <c r="ABB1195" s="22"/>
      <c r="ABC1195" s="22"/>
      <c r="ABD1195" s="22"/>
      <c r="ABE1195" s="22"/>
      <c r="ABF1195" s="22"/>
      <c r="ABG1195" s="22"/>
      <c r="ABH1195" s="22"/>
      <c r="ABI1195" s="22"/>
      <c r="ABJ1195" s="22"/>
      <c r="ABK1195" s="22"/>
      <c r="ABL1195" s="22"/>
      <c r="ABM1195" s="22"/>
      <c r="ABN1195" s="22"/>
      <c r="ABO1195" s="22"/>
      <c r="ABP1195" s="22"/>
      <c r="ABQ1195" s="22"/>
      <c r="ABR1195" s="22"/>
      <c r="ABS1195" s="22"/>
      <c r="ABT1195" s="22"/>
      <c r="ABU1195" s="22"/>
      <c r="ABV1195" s="22"/>
      <c r="ABW1195" s="22"/>
      <c r="ABX1195" s="22"/>
      <c r="ABY1195" s="22"/>
      <c r="ABZ1195" s="22"/>
      <c r="ACA1195" s="22"/>
      <c r="ACB1195" s="22"/>
      <c r="ACC1195" s="22"/>
      <c r="ACD1195" s="22"/>
      <c r="ACE1195" s="22"/>
      <c r="ACF1195" s="22"/>
      <c r="ACG1195" s="22"/>
      <c r="ACH1195" s="22"/>
      <c r="ACI1195" s="22"/>
      <c r="ACJ1195" s="22"/>
      <c r="ACK1195" s="22"/>
      <c r="ACL1195" s="22"/>
      <c r="ACM1195" s="22"/>
      <c r="ACN1195" s="22"/>
      <c r="ACO1195" s="22"/>
      <c r="ACP1195" s="22"/>
      <c r="ACQ1195" s="22"/>
      <c r="ACR1195" s="22"/>
      <c r="ACS1195" s="22"/>
      <c r="ACT1195" s="22"/>
      <c r="ACU1195" s="22"/>
      <c r="ACV1195" s="22"/>
      <c r="ACW1195" s="22"/>
      <c r="ACX1195" s="22"/>
      <c r="ACY1195" s="22"/>
      <c r="ACZ1195" s="22"/>
      <c r="ADA1195" s="22"/>
      <c r="ADB1195" s="22"/>
      <c r="ADC1195" s="22"/>
      <c r="ADD1195" s="22"/>
      <c r="ADE1195" s="22"/>
      <c r="ADF1195" s="22"/>
      <c r="ADG1195" s="22"/>
      <c r="ADH1195" s="22"/>
      <c r="ADI1195" s="22"/>
      <c r="ADJ1195" s="22"/>
      <c r="ADK1195" s="22"/>
      <c r="ADL1195" s="22"/>
      <c r="ADM1195" s="22"/>
      <c r="ADN1195" s="22"/>
      <c r="ADO1195" s="22"/>
      <c r="ADP1195" s="22"/>
      <c r="ADQ1195" s="22"/>
      <c r="ADR1195" s="22"/>
      <c r="ADS1195" s="22"/>
      <c r="ADT1195" s="22"/>
      <c r="ADU1195" s="22"/>
      <c r="ADV1195" s="22"/>
      <c r="ADW1195" s="22"/>
      <c r="ADX1195" s="22"/>
      <c r="ADY1195" s="22"/>
      <c r="ADZ1195" s="22"/>
      <c r="AEA1195" s="22"/>
      <c r="AEB1195" s="22"/>
      <c r="AEC1195" s="22"/>
      <c r="AED1195" s="22"/>
      <c r="AEE1195" s="22"/>
      <c r="AEF1195" s="22"/>
      <c r="AEG1195" s="22"/>
      <c r="AEH1195" s="22"/>
      <c r="AEI1195" s="22"/>
      <c r="AEJ1195" s="22"/>
      <c r="AEK1195" s="22"/>
      <c r="AEL1195" s="22"/>
      <c r="AEM1195" s="22"/>
      <c r="AEN1195" s="22"/>
      <c r="AEO1195" s="22"/>
      <c r="AEP1195" s="22"/>
      <c r="AEQ1195" s="22"/>
      <c r="AER1195" s="22"/>
      <c r="AES1195" s="22"/>
      <c r="AET1195" s="22"/>
      <c r="AEU1195" s="22"/>
      <c r="AEV1195" s="22"/>
      <c r="AEW1195" s="22"/>
      <c r="AEX1195" s="22"/>
      <c r="AEY1195" s="22"/>
      <c r="AEZ1195" s="22"/>
      <c r="AFA1195" s="22"/>
      <c r="AFB1195" s="22"/>
      <c r="AFC1195" s="22"/>
      <c r="AFD1195" s="22"/>
      <c r="AFE1195" s="22"/>
      <c r="AFF1195" s="22"/>
      <c r="AFG1195" s="22"/>
      <c r="AFH1195" s="22"/>
      <c r="AFI1195" s="22"/>
      <c r="AFJ1195" s="22"/>
      <c r="AFK1195" s="22"/>
      <c r="AFL1195" s="22"/>
      <c r="AFM1195" s="22"/>
      <c r="AFN1195" s="22"/>
      <c r="AFO1195" s="22"/>
      <c r="AFP1195" s="22"/>
      <c r="AFQ1195" s="22"/>
      <c r="AFR1195" s="22"/>
      <c r="AFS1195" s="22"/>
      <c r="AFT1195" s="22"/>
      <c r="AFU1195" s="22"/>
      <c r="AFV1195" s="22"/>
      <c r="AFW1195" s="22"/>
      <c r="AFX1195" s="22"/>
      <c r="AFY1195" s="22"/>
      <c r="AFZ1195" s="22"/>
      <c r="AGA1195" s="22"/>
      <c r="AGB1195" s="22"/>
      <c r="AGC1195" s="22"/>
      <c r="AGD1195" s="22"/>
      <c r="AGE1195" s="22"/>
      <c r="AGF1195" s="22"/>
      <c r="AGG1195" s="22"/>
      <c r="AGH1195" s="22"/>
      <c r="AGI1195" s="22"/>
      <c r="AGJ1195" s="22"/>
      <c r="AGK1195" s="22"/>
      <c r="AGL1195" s="22"/>
      <c r="AGM1195" s="22"/>
      <c r="AGN1195" s="22"/>
      <c r="AGO1195" s="22"/>
      <c r="AGP1195" s="22"/>
      <c r="AGQ1195" s="22"/>
      <c r="AGR1195" s="22"/>
      <c r="AGS1195" s="22"/>
      <c r="AGT1195" s="22"/>
      <c r="AGU1195" s="22"/>
      <c r="AGV1195" s="22"/>
      <c r="AGW1195" s="22"/>
      <c r="AGX1195" s="22"/>
      <c r="AGY1195" s="22"/>
      <c r="AGZ1195" s="22"/>
      <c r="AHA1195" s="22"/>
      <c r="AHB1195" s="22"/>
      <c r="AHC1195" s="22"/>
      <c r="AHD1195" s="22"/>
      <c r="AHE1195" s="22"/>
      <c r="AHF1195" s="22"/>
      <c r="AHG1195" s="22"/>
      <c r="AHH1195" s="22"/>
      <c r="AHI1195" s="22"/>
      <c r="AHJ1195" s="22"/>
      <c r="AHK1195" s="22"/>
      <c r="AHL1195" s="22"/>
      <c r="AHM1195" s="22"/>
      <c r="AHN1195" s="22"/>
      <c r="AHO1195" s="22"/>
      <c r="AHP1195" s="22"/>
      <c r="AHQ1195" s="22"/>
      <c r="AHR1195" s="22"/>
      <c r="AHS1195" s="22"/>
      <c r="AHT1195" s="22"/>
      <c r="AHU1195" s="22"/>
      <c r="AHV1195" s="22"/>
      <c r="AHW1195" s="22"/>
      <c r="AHX1195" s="22"/>
      <c r="AHY1195" s="22"/>
      <c r="AHZ1195" s="22"/>
      <c r="AIA1195" s="22"/>
      <c r="AIB1195" s="22"/>
      <c r="AIC1195" s="22"/>
      <c r="AID1195" s="22"/>
      <c r="AIE1195" s="22"/>
      <c r="AIF1195" s="22"/>
      <c r="AIG1195" s="22"/>
      <c r="AIH1195" s="22"/>
      <c r="AII1195" s="22"/>
      <c r="AIJ1195" s="22"/>
      <c r="AIK1195" s="22"/>
      <c r="AIL1195" s="22"/>
      <c r="AIM1195" s="22"/>
      <c r="AIN1195" s="22"/>
      <c r="AIO1195" s="22"/>
      <c r="AIP1195" s="22"/>
      <c r="AIQ1195" s="22"/>
      <c r="AIR1195" s="22"/>
      <c r="AIS1195" s="22"/>
      <c r="AIT1195" s="22"/>
      <c r="AIU1195" s="22"/>
      <c r="AIV1195" s="22"/>
      <c r="AIW1195" s="22"/>
      <c r="AIX1195" s="22"/>
      <c r="AIY1195" s="22"/>
      <c r="AIZ1195" s="22"/>
      <c r="AJA1195" s="22"/>
      <c r="AJB1195" s="22"/>
      <c r="AJC1195" s="22"/>
      <c r="AJD1195" s="22"/>
      <c r="AJE1195" s="22"/>
      <c r="AJF1195" s="22"/>
      <c r="AJG1195" s="22"/>
      <c r="AJH1195" s="22"/>
      <c r="AJI1195" s="22"/>
      <c r="AJJ1195" s="22"/>
      <c r="AJK1195" s="22"/>
      <c r="AJL1195" s="22"/>
      <c r="AJM1195" s="22"/>
      <c r="AJN1195" s="22"/>
      <c r="AJO1195" s="22"/>
      <c r="AJP1195" s="22"/>
      <c r="AJQ1195" s="22"/>
      <c r="AJR1195" s="22"/>
      <c r="AJS1195" s="22"/>
      <c r="AJT1195" s="22"/>
      <c r="AJU1195" s="22"/>
      <c r="AJV1195" s="22"/>
      <c r="AJW1195" s="22"/>
      <c r="AJX1195" s="22"/>
      <c r="AJY1195" s="22"/>
      <c r="AJZ1195" s="22"/>
      <c r="AKA1195" s="22"/>
      <c r="AKB1195" s="22"/>
      <c r="AKC1195" s="22"/>
      <c r="AKD1195" s="22"/>
      <c r="AKE1195" s="22"/>
      <c r="AKF1195" s="22"/>
      <c r="AKG1195" s="22"/>
      <c r="AKH1195" s="22"/>
      <c r="AKI1195" s="22"/>
      <c r="AKJ1195" s="22"/>
      <c r="AKK1195" s="22"/>
      <c r="AKL1195" s="22"/>
      <c r="AKM1195" s="22"/>
      <c r="AKN1195" s="22"/>
      <c r="AKO1195" s="22"/>
      <c r="AKP1195" s="22"/>
      <c r="AKQ1195" s="22"/>
      <c r="AKR1195" s="22"/>
      <c r="AKS1195" s="22"/>
      <c r="AKT1195" s="22"/>
      <c r="AKU1195" s="22"/>
      <c r="AKV1195" s="22"/>
      <c r="AKW1195" s="22"/>
      <c r="AKX1195" s="22"/>
      <c r="AKY1195" s="22"/>
      <c r="AKZ1195" s="22"/>
      <c r="ALA1195" s="22"/>
      <c r="ALB1195" s="22"/>
      <c r="ALC1195" s="22"/>
      <c r="ALD1195" s="22"/>
      <c r="ALE1195" s="22"/>
      <c r="ALF1195" s="22"/>
      <c r="ALG1195" s="22"/>
      <c r="ALH1195" s="22"/>
      <c r="ALI1195" s="22"/>
      <c r="ALJ1195" s="22"/>
      <c r="ALK1195" s="22"/>
      <c r="ALL1195" s="22"/>
      <c r="ALM1195" s="22"/>
      <c r="ALN1195" s="22"/>
      <c r="ALO1195" s="22"/>
      <c r="ALP1195" s="22"/>
      <c r="ALQ1195" s="22"/>
      <c r="ALR1195" s="22"/>
      <c r="ALS1195" s="22"/>
      <c r="ALT1195" s="22"/>
      <c r="ALU1195" s="22"/>
      <c r="ALV1195" s="22"/>
      <c r="ALW1195" s="22"/>
      <c r="ALX1195" s="22"/>
      <c r="ALY1195" s="22"/>
      <c r="ALZ1195" s="22"/>
      <c r="AMA1195" s="22"/>
      <c r="AMB1195" s="22"/>
      <c r="AMC1195" s="22"/>
      <c r="AMD1195" s="22"/>
      <c r="AME1195" s="22"/>
      <c r="AMF1195" s="22"/>
      <c r="AMG1195" s="22"/>
      <c r="AMH1195" s="22"/>
      <c r="AMI1195" s="22"/>
      <c r="AMJ1195" s="22"/>
      <c r="AMK1195" s="22"/>
      <c r="AML1195" s="22"/>
      <c r="AMM1195" s="22"/>
      <c r="AMN1195" s="22"/>
      <c r="AMO1195" s="22"/>
      <c r="AMP1195" s="22"/>
      <c r="AMQ1195" s="22"/>
      <c r="AMR1195" s="22"/>
      <c r="AMS1195" s="22"/>
      <c r="AMT1195" s="22"/>
      <c r="AMU1195" s="22"/>
      <c r="AMV1195" s="22"/>
      <c r="AMW1195" s="22"/>
      <c r="AMX1195" s="22"/>
      <c r="AMY1195" s="22"/>
      <c r="AMZ1195" s="22"/>
      <c r="ANA1195" s="22"/>
      <c r="ANB1195" s="22"/>
      <c r="ANC1195" s="22"/>
      <c r="AND1195" s="22"/>
      <c r="ANE1195" s="22"/>
      <c r="ANF1195" s="22"/>
      <c r="ANG1195" s="22"/>
      <c r="ANH1195" s="22"/>
      <c r="ANI1195" s="22"/>
      <c r="ANJ1195" s="22"/>
      <c r="ANK1195" s="22"/>
      <c r="ANL1195" s="22"/>
      <c r="ANM1195" s="22"/>
      <c r="ANN1195" s="22"/>
      <c r="ANO1195" s="22"/>
      <c r="ANP1195" s="22"/>
      <c r="ANQ1195" s="22"/>
      <c r="ANR1195" s="22"/>
      <c r="ANS1195" s="22"/>
      <c r="ANT1195" s="22"/>
      <c r="ANU1195" s="22"/>
      <c r="ANV1195" s="22"/>
      <c r="ANW1195" s="22"/>
      <c r="ANX1195" s="22"/>
      <c r="ANY1195" s="22"/>
      <c r="ANZ1195" s="22"/>
      <c r="AOA1195" s="22"/>
      <c r="AOB1195" s="22"/>
      <c r="AOC1195" s="22"/>
      <c r="AOD1195" s="22"/>
      <c r="AOE1195" s="22"/>
      <c r="AOF1195" s="22"/>
      <c r="AOG1195" s="22"/>
      <c r="AOH1195" s="22"/>
      <c r="AOI1195" s="22"/>
      <c r="AOJ1195" s="22"/>
      <c r="AOK1195" s="22"/>
      <c r="AOL1195" s="22"/>
      <c r="AOM1195" s="22"/>
      <c r="AON1195" s="22"/>
      <c r="AOO1195" s="22"/>
      <c r="AOP1195" s="22"/>
      <c r="AOQ1195" s="22"/>
      <c r="AOR1195" s="22"/>
      <c r="AOS1195" s="22"/>
      <c r="AOT1195" s="22"/>
      <c r="AOU1195" s="22"/>
      <c r="AOV1195" s="22"/>
      <c r="AOW1195" s="22"/>
      <c r="AOX1195" s="22"/>
      <c r="AOY1195" s="22"/>
      <c r="AOZ1195" s="22"/>
      <c r="APA1195" s="22"/>
      <c r="APB1195" s="22"/>
      <c r="APC1195" s="22"/>
      <c r="APD1195" s="22"/>
      <c r="APE1195" s="22"/>
      <c r="APF1195" s="22"/>
      <c r="APG1195" s="22"/>
      <c r="APH1195" s="22"/>
      <c r="API1195" s="22"/>
      <c r="APJ1195" s="22"/>
      <c r="APK1195" s="22"/>
      <c r="APL1195" s="22"/>
      <c r="APM1195" s="22"/>
      <c r="APN1195" s="22"/>
      <c r="APO1195" s="22"/>
      <c r="APP1195" s="22"/>
      <c r="APQ1195" s="22"/>
      <c r="APR1195" s="22"/>
      <c r="APS1195" s="22"/>
      <c r="APT1195" s="22"/>
      <c r="APU1195" s="22"/>
      <c r="APV1195" s="22"/>
      <c r="APW1195" s="22"/>
      <c r="APX1195" s="22"/>
      <c r="APY1195" s="22"/>
      <c r="APZ1195" s="22"/>
      <c r="AQA1195" s="22"/>
      <c r="AQB1195" s="22"/>
      <c r="AQC1195" s="22"/>
      <c r="AQD1195" s="22"/>
      <c r="AQE1195" s="22"/>
      <c r="AQF1195" s="22"/>
      <c r="AQG1195" s="22"/>
      <c r="AQH1195" s="22"/>
      <c r="AQI1195" s="22"/>
      <c r="AQJ1195" s="22"/>
      <c r="AQK1195" s="22"/>
      <c r="AQL1195" s="22"/>
      <c r="AQM1195" s="22"/>
      <c r="AQN1195" s="22"/>
      <c r="AQO1195" s="22"/>
      <c r="AQP1195" s="22"/>
      <c r="AQQ1195" s="22"/>
      <c r="AQR1195" s="22"/>
      <c r="AQS1195" s="22"/>
      <c r="AQT1195" s="22"/>
      <c r="AQU1195" s="22"/>
      <c r="AQV1195" s="22"/>
      <c r="AQW1195" s="22"/>
      <c r="AQX1195" s="22"/>
      <c r="AQY1195" s="22"/>
      <c r="AQZ1195" s="22"/>
      <c r="ARA1195" s="22"/>
      <c r="ARB1195" s="22"/>
      <c r="ARC1195" s="22"/>
      <c r="ARD1195" s="22"/>
      <c r="ARE1195" s="22"/>
      <c r="ARF1195" s="22"/>
      <c r="ARG1195" s="22"/>
      <c r="ARH1195" s="22"/>
      <c r="ARI1195" s="22"/>
      <c r="ARJ1195" s="22"/>
      <c r="ARK1195" s="22"/>
      <c r="ARL1195" s="22"/>
      <c r="ARM1195" s="22"/>
      <c r="ARN1195" s="22"/>
      <c r="ARO1195" s="22"/>
      <c r="ARP1195" s="22"/>
      <c r="ARQ1195" s="22"/>
      <c r="ARR1195" s="22"/>
      <c r="ARS1195" s="22"/>
      <c r="ART1195" s="22"/>
      <c r="ARU1195" s="22"/>
      <c r="ARV1195" s="22"/>
      <c r="ARW1195" s="22"/>
      <c r="ARX1195" s="22"/>
      <c r="ARY1195" s="22"/>
      <c r="ARZ1195" s="22"/>
      <c r="ASA1195" s="22"/>
      <c r="ASB1195" s="22"/>
      <c r="ASC1195" s="22"/>
      <c r="ASD1195" s="22"/>
      <c r="ASE1195" s="22"/>
      <c r="ASF1195" s="22"/>
      <c r="ASG1195" s="22"/>
      <c r="ASH1195" s="22"/>
      <c r="ASI1195" s="22"/>
      <c r="ASJ1195" s="22"/>
      <c r="ASK1195" s="22"/>
      <c r="ASL1195" s="22"/>
      <c r="ASM1195" s="22"/>
      <c r="ASN1195" s="22"/>
      <c r="ASO1195" s="22"/>
      <c r="ASP1195" s="22"/>
      <c r="ASQ1195" s="22"/>
      <c r="ASR1195" s="22"/>
      <c r="ASS1195" s="22"/>
      <c r="AST1195" s="22"/>
      <c r="ASU1195" s="22"/>
      <c r="ASV1195" s="22"/>
      <c r="ASW1195" s="22"/>
      <c r="ASX1195" s="22"/>
      <c r="ASY1195" s="22"/>
      <c r="ASZ1195" s="22"/>
      <c r="ATA1195" s="22"/>
      <c r="ATB1195" s="22"/>
      <c r="ATC1195" s="22"/>
      <c r="ATD1195" s="22"/>
      <c r="ATE1195" s="22"/>
      <c r="ATF1195" s="22"/>
      <c r="ATG1195" s="22"/>
      <c r="ATH1195" s="22"/>
      <c r="ATI1195" s="22"/>
      <c r="ATJ1195" s="22"/>
      <c r="ATK1195" s="22"/>
      <c r="ATL1195" s="22"/>
      <c r="ATM1195" s="22"/>
      <c r="ATN1195" s="22"/>
      <c r="ATO1195" s="22"/>
      <c r="ATP1195" s="22"/>
      <c r="ATQ1195" s="22"/>
      <c r="ATR1195" s="22"/>
      <c r="ATS1195" s="22"/>
      <c r="ATT1195" s="22"/>
      <c r="ATU1195" s="22"/>
      <c r="ATV1195" s="22"/>
      <c r="ATW1195" s="22"/>
      <c r="ATX1195" s="22"/>
      <c r="ATY1195" s="22"/>
      <c r="ATZ1195" s="22"/>
      <c r="AUA1195" s="22"/>
      <c r="AUB1195" s="22"/>
      <c r="AUC1195" s="22"/>
      <c r="AUD1195" s="22"/>
      <c r="AUE1195" s="22"/>
      <c r="AUF1195" s="22"/>
      <c r="AUG1195" s="22"/>
      <c r="AUH1195" s="22"/>
      <c r="AUI1195" s="22"/>
      <c r="AUJ1195" s="22"/>
      <c r="AUK1195" s="22"/>
      <c r="AUL1195" s="22"/>
      <c r="AUM1195" s="22"/>
      <c r="AUN1195" s="22"/>
      <c r="AUO1195" s="22"/>
      <c r="AUP1195" s="22"/>
      <c r="AUQ1195" s="22"/>
      <c r="AUR1195" s="22"/>
      <c r="AUS1195" s="22"/>
      <c r="AUT1195" s="22"/>
      <c r="AUU1195" s="22"/>
      <c r="AUV1195" s="22"/>
      <c r="AUW1195" s="22"/>
      <c r="AUX1195" s="22"/>
      <c r="AUY1195" s="22"/>
      <c r="AUZ1195" s="22"/>
      <c r="AVA1195" s="22"/>
      <c r="AVB1195" s="22"/>
      <c r="AVC1195" s="22"/>
      <c r="AVD1195" s="22"/>
      <c r="AVE1195" s="22"/>
      <c r="AVF1195" s="22"/>
      <c r="AVG1195" s="22"/>
      <c r="AVH1195" s="22"/>
      <c r="AVI1195" s="22"/>
      <c r="AVJ1195" s="22"/>
      <c r="AVK1195" s="22"/>
      <c r="AVL1195" s="22"/>
      <c r="AVM1195" s="22"/>
      <c r="AVN1195" s="22"/>
      <c r="AVO1195" s="22"/>
      <c r="AVP1195" s="22"/>
      <c r="AVQ1195" s="22"/>
      <c r="AVR1195" s="22"/>
      <c r="AVS1195" s="22"/>
      <c r="AVT1195" s="22"/>
      <c r="AVU1195" s="22"/>
      <c r="AVV1195" s="22"/>
      <c r="AVW1195" s="22"/>
      <c r="AVX1195" s="22"/>
      <c r="AVY1195" s="22"/>
      <c r="AVZ1195" s="22"/>
      <c r="AWA1195" s="22"/>
      <c r="AWB1195" s="22"/>
      <c r="AWC1195" s="22"/>
      <c r="AWD1195" s="22"/>
      <c r="AWE1195" s="22"/>
      <c r="AWF1195" s="22"/>
      <c r="AWG1195" s="22"/>
      <c r="AWH1195" s="22"/>
      <c r="AWI1195" s="22"/>
      <c r="AWJ1195" s="22"/>
      <c r="AWK1195" s="22"/>
      <c r="AWL1195" s="22"/>
      <c r="AWM1195" s="22"/>
      <c r="AWN1195" s="22"/>
      <c r="AWO1195" s="22"/>
      <c r="AWP1195" s="22"/>
      <c r="AWQ1195" s="22"/>
      <c r="AWR1195" s="22"/>
      <c r="AWS1195" s="22"/>
      <c r="AWT1195" s="22"/>
      <c r="AWU1195" s="22"/>
      <c r="AWV1195" s="22"/>
      <c r="AWW1195" s="22"/>
      <c r="AWX1195" s="22"/>
      <c r="AWY1195" s="22"/>
      <c r="AWZ1195" s="22"/>
      <c r="AXA1195" s="22"/>
      <c r="AXB1195" s="22"/>
      <c r="AXC1195" s="22"/>
      <c r="AXD1195" s="22"/>
      <c r="AXE1195" s="22"/>
      <c r="AXF1195" s="22"/>
      <c r="AXG1195" s="22"/>
      <c r="AXH1195" s="22"/>
      <c r="AXI1195" s="22"/>
      <c r="AXJ1195" s="22"/>
      <c r="AXK1195" s="22"/>
      <c r="AXL1195" s="22"/>
      <c r="AXM1195" s="22"/>
      <c r="AXN1195" s="22"/>
      <c r="AXO1195" s="22"/>
      <c r="AXP1195" s="22"/>
      <c r="AXQ1195" s="22"/>
      <c r="AXR1195" s="22"/>
      <c r="AXS1195" s="22"/>
      <c r="AXT1195" s="22"/>
      <c r="AXU1195" s="22"/>
      <c r="AXV1195" s="22"/>
      <c r="AXW1195" s="22"/>
      <c r="AXX1195" s="22"/>
      <c r="AXY1195" s="22"/>
      <c r="AXZ1195" s="22"/>
      <c r="AYA1195" s="22"/>
      <c r="AYB1195" s="22"/>
      <c r="AYC1195" s="22"/>
      <c r="AYD1195" s="22"/>
      <c r="AYE1195" s="22"/>
      <c r="AYF1195" s="22"/>
      <c r="AYG1195" s="22"/>
      <c r="AYH1195" s="22"/>
      <c r="AYI1195" s="22"/>
      <c r="AYJ1195" s="22"/>
      <c r="AYK1195" s="22"/>
      <c r="AYL1195" s="22"/>
      <c r="AYM1195" s="22"/>
      <c r="AYN1195" s="22"/>
      <c r="AYO1195" s="22"/>
      <c r="AYP1195" s="22"/>
      <c r="AYQ1195" s="22"/>
      <c r="AYR1195" s="22"/>
      <c r="AYS1195" s="22"/>
      <c r="AYT1195" s="22"/>
      <c r="AYU1195" s="22"/>
      <c r="AYV1195" s="22"/>
      <c r="AYW1195" s="22"/>
      <c r="AYX1195" s="22"/>
      <c r="AYY1195" s="22"/>
      <c r="AYZ1195" s="22"/>
      <c r="AZA1195" s="22"/>
      <c r="AZB1195" s="22"/>
      <c r="AZC1195" s="22"/>
      <c r="AZD1195" s="22"/>
      <c r="AZE1195" s="22"/>
      <c r="AZF1195" s="22"/>
      <c r="AZG1195" s="22"/>
      <c r="AZH1195" s="22"/>
      <c r="AZI1195" s="22"/>
      <c r="AZJ1195" s="22"/>
      <c r="AZK1195" s="22"/>
      <c r="AZL1195" s="22"/>
      <c r="AZM1195" s="22"/>
      <c r="AZN1195" s="22"/>
      <c r="AZO1195" s="22"/>
      <c r="AZP1195" s="22"/>
      <c r="AZQ1195" s="22"/>
      <c r="AZR1195" s="22"/>
      <c r="AZS1195" s="22"/>
      <c r="AZT1195" s="22"/>
      <c r="AZU1195" s="22"/>
      <c r="AZV1195" s="22"/>
      <c r="AZW1195" s="22"/>
      <c r="AZX1195" s="22"/>
      <c r="AZY1195" s="22"/>
      <c r="AZZ1195" s="22"/>
      <c r="BAA1195" s="22"/>
      <c r="BAB1195" s="22"/>
      <c r="BAC1195" s="22"/>
      <c r="BAD1195" s="22"/>
      <c r="BAE1195" s="22"/>
      <c r="BAF1195" s="22"/>
      <c r="BAG1195" s="22"/>
      <c r="BAH1195" s="22"/>
      <c r="BAI1195" s="22"/>
      <c r="BAJ1195" s="22"/>
      <c r="BAK1195" s="22"/>
      <c r="BAL1195" s="22"/>
      <c r="BAM1195" s="22"/>
      <c r="BAN1195" s="22"/>
      <c r="BAO1195" s="22"/>
      <c r="BAP1195" s="22"/>
      <c r="BAQ1195" s="22"/>
      <c r="BAR1195" s="22"/>
      <c r="BAS1195" s="22"/>
      <c r="BAT1195" s="22"/>
      <c r="BAU1195" s="22"/>
      <c r="BAV1195" s="22"/>
      <c r="BAW1195" s="22"/>
      <c r="BAX1195" s="22"/>
      <c r="BAY1195" s="22"/>
      <c r="BAZ1195" s="22"/>
      <c r="BBA1195" s="22"/>
      <c r="BBB1195" s="22"/>
      <c r="BBC1195" s="22"/>
      <c r="BBD1195" s="22"/>
      <c r="BBE1195" s="22"/>
      <c r="BBF1195" s="22"/>
      <c r="BBG1195" s="22"/>
      <c r="BBH1195" s="22"/>
      <c r="BBI1195" s="22"/>
      <c r="BBJ1195" s="22"/>
      <c r="BBK1195" s="22"/>
      <c r="BBL1195" s="22"/>
      <c r="BBM1195" s="22"/>
      <c r="BBN1195" s="22"/>
      <c r="BBO1195" s="22"/>
      <c r="BBP1195" s="22"/>
      <c r="BBQ1195" s="22"/>
      <c r="BBR1195" s="22"/>
      <c r="BBS1195" s="22"/>
      <c r="BBT1195" s="22"/>
      <c r="BBU1195" s="22"/>
      <c r="BBV1195" s="22"/>
      <c r="BBW1195" s="22"/>
      <c r="BBX1195" s="22"/>
      <c r="BBY1195" s="22"/>
      <c r="BBZ1195" s="22"/>
      <c r="BCA1195" s="22"/>
      <c r="BCB1195" s="22"/>
      <c r="BCC1195" s="22"/>
      <c r="BCD1195" s="22"/>
      <c r="BCE1195" s="22"/>
      <c r="BCF1195" s="22"/>
      <c r="BCG1195" s="22"/>
      <c r="BCH1195" s="22"/>
      <c r="BCI1195" s="22"/>
      <c r="BCJ1195" s="22"/>
      <c r="BCK1195" s="22"/>
      <c r="BCL1195" s="22"/>
      <c r="BCM1195" s="22"/>
      <c r="BCN1195" s="22"/>
      <c r="BCO1195" s="22"/>
      <c r="BCP1195" s="22"/>
      <c r="BCQ1195" s="22"/>
      <c r="BCR1195" s="22"/>
      <c r="BCS1195" s="22"/>
      <c r="BCT1195" s="22"/>
      <c r="BCU1195" s="22"/>
      <c r="BCV1195" s="22"/>
      <c r="BCW1195" s="22"/>
      <c r="BCX1195" s="22"/>
      <c r="BCY1195" s="22"/>
      <c r="BCZ1195" s="22"/>
      <c r="BDA1195" s="22"/>
      <c r="BDB1195" s="22"/>
      <c r="BDC1195" s="22"/>
      <c r="BDD1195" s="22"/>
      <c r="BDE1195" s="22"/>
      <c r="BDF1195" s="22"/>
      <c r="BDG1195" s="22"/>
      <c r="BDH1195" s="22"/>
      <c r="BDI1195" s="22"/>
      <c r="BDJ1195" s="22"/>
      <c r="BDK1195" s="22"/>
      <c r="BDL1195" s="22"/>
      <c r="BDM1195" s="22"/>
      <c r="BDN1195" s="22"/>
      <c r="BDO1195" s="22"/>
      <c r="BDP1195" s="22"/>
      <c r="BDQ1195" s="22"/>
      <c r="BDR1195" s="22"/>
      <c r="BDS1195" s="22"/>
      <c r="BDT1195" s="22"/>
      <c r="BDU1195" s="22"/>
      <c r="BDV1195" s="22"/>
      <c r="BDW1195" s="22"/>
      <c r="BDX1195" s="22"/>
      <c r="BDY1195" s="22"/>
      <c r="BDZ1195" s="22"/>
      <c r="BEA1195" s="22"/>
      <c r="BEB1195" s="22"/>
      <c r="BEC1195" s="22"/>
      <c r="BED1195" s="22"/>
      <c r="BEE1195" s="22"/>
      <c r="BEF1195" s="22"/>
      <c r="BEG1195" s="22"/>
      <c r="BEH1195" s="22"/>
      <c r="BEI1195" s="22"/>
      <c r="BEJ1195" s="22"/>
      <c r="BEK1195" s="22"/>
      <c r="BEL1195" s="22"/>
      <c r="BEM1195" s="22"/>
      <c r="BEN1195" s="22"/>
      <c r="BEO1195" s="22"/>
      <c r="BEP1195" s="22"/>
      <c r="BEQ1195" s="22"/>
      <c r="BER1195" s="22"/>
      <c r="BES1195" s="22"/>
      <c r="BET1195" s="22"/>
      <c r="BEU1195" s="22"/>
      <c r="BEV1195" s="22"/>
      <c r="BEW1195" s="22"/>
      <c r="BEX1195" s="22"/>
      <c r="BEY1195" s="22"/>
      <c r="BEZ1195" s="22"/>
      <c r="BFA1195" s="22"/>
      <c r="BFB1195" s="22"/>
      <c r="BFC1195" s="22"/>
      <c r="BFD1195" s="22"/>
      <c r="BFE1195" s="22"/>
      <c r="BFF1195" s="22"/>
      <c r="BFG1195" s="22"/>
      <c r="BFH1195" s="22"/>
      <c r="BFI1195" s="22"/>
      <c r="BFJ1195" s="22"/>
      <c r="BFK1195" s="22"/>
      <c r="BFL1195" s="22"/>
      <c r="BFM1195" s="22"/>
      <c r="BFN1195" s="22"/>
      <c r="BFO1195" s="22"/>
      <c r="BFP1195" s="22"/>
      <c r="BFQ1195" s="22"/>
      <c r="BFR1195" s="22"/>
      <c r="BFS1195" s="22"/>
      <c r="BFT1195" s="22"/>
      <c r="BFU1195" s="22"/>
      <c r="BFV1195" s="22"/>
      <c r="BFW1195" s="22"/>
      <c r="BFX1195" s="22"/>
      <c r="BFY1195" s="22"/>
      <c r="BFZ1195" s="22"/>
      <c r="BGA1195" s="22"/>
      <c r="BGB1195" s="22"/>
      <c r="BGC1195" s="22"/>
      <c r="BGD1195" s="22"/>
      <c r="BGE1195" s="22"/>
      <c r="BGF1195" s="22"/>
      <c r="BGG1195" s="22"/>
      <c r="BGH1195" s="22"/>
      <c r="BGI1195" s="22"/>
      <c r="BGJ1195" s="22"/>
      <c r="BGK1195" s="22"/>
      <c r="BGL1195" s="22"/>
      <c r="BGM1195" s="22"/>
      <c r="BGN1195" s="22"/>
      <c r="BGO1195" s="22"/>
      <c r="BGP1195" s="22"/>
      <c r="BGQ1195" s="22"/>
      <c r="BGR1195" s="22"/>
      <c r="BGS1195" s="22"/>
      <c r="BGT1195" s="22"/>
      <c r="BGU1195" s="22"/>
      <c r="BGV1195" s="22"/>
      <c r="BGW1195" s="22"/>
      <c r="BGX1195" s="22"/>
      <c r="BGY1195" s="22"/>
      <c r="BGZ1195" s="22"/>
      <c r="BHA1195" s="22"/>
      <c r="BHB1195" s="22"/>
      <c r="BHC1195" s="22"/>
      <c r="BHD1195" s="22"/>
      <c r="BHE1195" s="22"/>
      <c r="BHF1195" s="22"/>
      <c r="BHG1195" s="22"/>
      <c r="BHH1195" s="22"/>
      <c r="BHI1195" s="22"/>
      <c r="BHJ1195" s="22"/>
      <c r="BHK1195" s="22"/>
      <c r="BHL1195" s="22"/>
      <c r="BHM1195" s="22"/>
      <c r="BHN1195" s="22"/>
      <c r="BHO1195" s="22"/>
      <c r="BHP1195" s="22"/>
      <c r="BHQ1195" s="22"/>
      <c r="BHR1195" s="22"/>
      <c r="BHS1195" s="22"/>
      <c r="BHT1195" s="22"/>
      <c r="BHU1195" s="22"/>
      <c r="BHV1195" s="22"/>
      <c r="BHW1195" s="22"/>
      <c r="BHX1195" s="22"/>
      <c r="BHY1195" s="22"/>
      <c r="BHZ1195" s="22"/>
      <c r="BIA1195" s="22"/>
      <c r="BIB1195" s="22"/>
      <c r="BIC1195" s="22"/>
      <c r="BID1195" s="22"/>
      <c r="BIE1195" s="22"/>
      <c r="BIF1195" s="22"/>
      <c r="BIG1195" s="22"/>
      <c r="BIH1195" s="22"/>
      <c r="BII1195" s="22"/>
      <c r="BIJ1195" s="22"/>
      <c r="BIK1195" s="22"/>
      <c r="BIL1195" s="22"/>
      <c r="BIM1195" s="22"/>
      <c r="BIN1195" s="22"/>
      <c r="BIO1195" s="22"/>
      <c r="BIP1195" s="22"/>
      <c r="BIQ1195" s="22"/>
      <c r="BIR1195" s="22"/>
      <c r="BIS1195" s="22"/>
      <c r="BIT1195" s="22"/>
      <c r="BIU1195" s="22"/>
      <c r="BIV1195" s="22"/>
      <c r="BIW1195" s="22"/>
      <c r="BIX1195" s="22"/>
      <c r="BIY1195" s="22"/>
      <c r="BIZ1195" s="22"/>
      <c r="BJA1195" s="22"/>
      <c r="BJB1195" s="22"/>
      <c r="BJC1195" s="22"/>
      <c r="BJD1195" s="22"/>
      <c r="BJE1195" s="22"/>
      <c r="BJF1195" s="22"/>
      <c r="BJG1195" s="22"/>
      <c r="BJH1195" s="22"/>
      <c r="BJI1195" s="22"/>
      <c r="BJJ1195" s="22"/>
      <c r="BJK1195" s="22"/>
      <c r="BJL1195" s="22"/>
      <c r="BJM1195" s="22"/>
      <c r="BJN1195" s="22"/>
      <c r="BJO1195" s="22"/>
      <c r="BJP1195" s="22"/>
      <c r="BJQ1195" s="22"/>
      <c r="BJR1195" s="22"/>
      <c r="BJS1195" s="22"/>
      <c r="BJT1195" s="22"/>
      <c r="BJU1195" s="22"/>
      <c r="BJV1195" s="22"/>
      <c r="BJW1195" s="22"/>
      <c r="BJX1195" s="22"/>
      <c r="BJY1195" s="22"/>
      <c r="BJZ1195" s="22"/>
      <c r="BKA1195" s="22"/>
      <c r="BKB1195" s="22"/>
      <c r="BKC1195" s="22"/>
      <c r="BKD1195" s="22"/>
      <c r="BKE1195" s="22"/>
      <c r="BKF1195" s="22"/>
      <c r="BKG1195" s="22"/>
      <c r="BKH1195" s="22"/>
      <c r="BKI1195" s="22"/>
      <c r="BKJ1195" s="22"/>
      <c r="BKK1195" s="22"/>
      <c r="BKL1195" s="22"/>
      <c r="BKM1195" s="22"/>
      <c r="BKN1195" s="22"/>
      <c r="BKO1195" s="22"/>
      <c r="BKP1195" s="22"/>
      <c r="BKQ1195" s="22"/>
      <c r="BKR1195" s="22"/>
      <c r="BKS1195" s="22"/>
      <c r="BKT1195" s="22"/>
      <c r="BKU1195" s="22"/>
      <c r="BKV1195" s="22"/>
      <c r="BKW1195" s="22"/>
      <c r="BKX1195" s="22"/>
      <c r="BKY1195" s="22"/>
      <c r="BKZ1195" s="22"/>
      <c r="BLA1195" s="22"/>
      <c r="BLB1195" s="22"/>
      <c r="BLC1195" s="22"/>
      <c r="BLD1195" s="22"/>
      <c r="BLE1195" s="22"/>
      <c r="BLF1195" s="22"/>
      <c r="BLG1195" s="22"/>
      <c r="BLH1195" s="22"/>
      <c r="BLI1195" s="22"/>
      <c r="BLJ1195" s="22"/>
      <c r="BLK1195" s="22"/>
      <c r="BLL1195" s="22"/>
      <c r="BLM1195" s="22"/>
      <c r="BLN1195" s="22"/>
      <c r="BLO1195" s="22"/>
      <c r="BLP1195" s="22"/>
      <c r="BLQ1195" s="22"/>
      <c r="BLR1195" s="22"/>
      <c r="BLS1195" s="22"/>
      <c r="BLT1195" s="22"/>
      <c r="BLU1195" s="22"/>
      <c r="BLV1195" s="22"/>
      <c r="BLW1195" s="22"/>
      <c r="BLX1195" s="22"/>
      <c r="BLY1195" s="22"/>
      <c r="BLZ1195" s="22"/>
      <c r="BMA1195" s="22"/>
      <c r="BMB1195" s="22"/>
      <c r="BMC1195" s="22"/>
      <c r="BMD1195" s="22"/>
      <c r="BME1195" s="22"/>
      <c r="BMF1195" s="22"/>
      <c r="BMG1195" s="22"/>
      <c r="BMH1195" s="22"/>
      <c r="BMI1195" s="22"/>
      <c r="BMJ1195" s="22"/>
      <c r="BMK1195" s="22"/>
      <c r="BML1195" s="22"/>
      <c r="BMM1195" s="22"/>
      <c r="BMN1195" s="22"/>
      <c r="BMO1195" s="22"/>
      <c r="BMP1195" s="22"/>
      <c r="BMQ1195" s="22"/>
      <c r="BMR1195" s="22"/>
      <c r="BMS1195" s="22"/>
      <c r="BMT1195" s="22"/>
      <c r="BMU1195" s="22"/>
      <c r="BMV1195" s="22"/>
      <c r="BMW1195" s="22"/>
      <c r="BMX1195" s="22"/>
      <c r="BMY1195" s="22"/>
      <c r="BMZ1195" s="22"/>
      <c r="BNA1195" s="22"/>
      <c r="BNB1195" s="22"/>
      <c r="BNC1195" s="22"/>
      <c r="BND1195" s="22"/>
      <c r="BNE1195" s="22"/>
      <c r="BNF1195" s="22"/>
      <c r="BNG1195" s="22"/>
      <c r="BNH1195" s="22"/>
      <c r="BNI1195" s="22"/>
      <c r="BNJ1195" s="22"/>
      <c r="BNK1195" s="22"/>
      <c r="BNL1195" s="22"/>
      <c r="BNM1195" s="22"/>
      <c r="BNN1195" s="22"/>
      <c r="BNO1195" s="22"/>
      <c r="BNP1195" s="22"/>
      <c r="BNQ1195" s="22"/>
      <c r="BNR1195" s="22"/>
      <c r="BNS1195" s="22"/>
      <c r="BNT1195" s="22"/>
      <c r="BNU1195" s="22"/>
      <c r="BNV1195" s="22"/>
      <c r="BNW1195" s="22"/>
      <c r="BNX1195" s="22"/>
      <c r="BNY1195" s="22"/>
      <c r="BNZ1195" s="22"/>
      <c r="BOA1195" s="22"/>
      <c r="BOB1195" s="22"/>
      <c r="BOC1195" s="22"/>
      <c r="BOD1195" s="22"/>
      <c r="BOE1195" s="22"/>
      <c r="BOF1195" s="22"/>
      <c r="BOG1195" s="22"/>
      <c r="BOH1195" s="22"/>
      <c r="BOI1195" s="22"/>
      <c r="BOJ1195" s="22"/>
      <c r="BOK1195" s="22"/>
      <c r="BOL1195" s="22"/>
      <c r="BOM1195" s="22"/>
      <c r="BON1195" s="22"/>
      <c r="BOO1195" s="22"/>
      <c r="BOP1195" s="22"/>
      <c r="BOQ1195" s="22"/>
      <c r="BOR1195" s="22"/>
      <c r="BOS1195" s="22"/>
      <c r="BOT1195" s="22"/>
      <c r="BOU1195" s="22"/>
      <c r="BOV1195" s="22"/>
      <c r="BOW1195" s="22"/>
      <c r="BOX1195" s="22"/>
      <c r="BOY1195" s="22"/>
      <c r="BOZ1195" s="22"/>
      <c r="BPA1195" s="22"/>
      <c r="BPB1195" s="22"/>
      <c r="BPC1195" s="22"/>
      <c r="BPD1195" s="22"/>
      <c r="BPE1195" s="22"/>
      <c r="BPF1195" s="22"/>
      <c r="BPG1195" s="22"/>
      <c r="BPH1195" s="22"/>
      <c r="BPI1195" s="22"/>
      <c r="BPJ1195" s="22"/>
      <c r="BPK1195" s="22"/>
      <c r="BPL1195" s="22"/>
      <c r="BPM1195" s="22"/>
      <c r="BPN1195" s="22"/>
      <c r="BPO1195" s="22"/>
      <c r="BPP1195" s="22"/>
      <c r="BPQ1195" s="22"/>
      <c r="BPR1195" s="22"/>
      <c r="BPS1195" s="22"/>
      <c r="BPT1195" s="22"/>
      <c r="BPU1195" s="22"/>
      <c r="BPV1195" s="22"/>
      <c r="BPW1195" s="22"/>
      <c r="BPX1195" s="22"/>
      <c r="BPY1195" s="22"/>
      <c r="BPZ1195" s="22"/>
      <c r="BQA1195" s="22"/>
      <c r="BQB1195" s="22"/>
      <c r="BQC1195" s="22"/>
      <c r="BQD1195" s="22"/>
      <c r="BQE1195" s="22"/>
      <c r="BQF1195" s="22"/>
      <c r="BQG1195" s="22"/>
      <c r="BQH1195" s="22"/>
      <c r="BQI1195" s="22"/>
      <c r="BQJ1195" s="22"/>
      <c r="BQK1195" s="22"/>
      <c r="BQL1195" s="22"/>
      <c r="BQM1195" s="22"/>
      <c r="BQN1195" s="22"/>
      <c r="BQO1195" s="22"/>
      <c r="BQP1195" s="22"/>
      <c r="BQQ1195" s="22"/>
      <c r="BQR1195" s="22"/>
      <c r="BQS1195" s="22"/>
      <c r="BQT1195" s="22"/>
      <c r="BQU1195" s="22"/>
      <c r="BQV1195" s="22"/>
      <c r="BQW1195" s="22"/>
      <c r="BQX1195" s="22"/>
      <c r="BQY1195" s="22"/>
      <c r="BQZ1195" s="22"/>
      <c r="BRA1195" s="22"/>
      <c r="BRB1195" s="22"/>
      <c r="BRC1195" s="22"/>
      <c r="BRD1195" s="22"/>
      <c r="BRE1195" s="22"/>
      <c r="BRF1195" s="22"/>
      <c r="BRG1195" s="22"/>
      <c r="BRH1195" s="22"/>
      <c r="BRI1195" s="22"/>
      <c r="BRJ1195" s="22"/>
      <c r="BRK1195" s="22"/>
      <c r="BRL1195" s="22"/>
      <c r="BRM1195" s="22"/>
      <c r="BRN1195" s="22"/>
      <c r="BRO1195" s="22"/>
      <c r="BRP1195" s="22"/>
      <c r="BRQ1195" s="22"/>
      <c r="BRR1195" s="22"/>
      <c r="BRS1195" s="22"/>
      <c r="BRT1195" s="22"/>
      <c r="BRU1195" s="22"/>
      <c r="BRV1195" s="22"/>
      <c r="BRW1195" s="22"/>
      <c r="BRX1195" s="22"/>
      <c r="BRY1195" s="22"/>
      <c r="BRZ1195" s="22"/>
      <c r="BSA1195" s="22"/>
      <c r="BSB1195" s="22"/>
      <c r="BSC1195" s="22"/>
      <c r="BSD1195" s="22"/>
      <c r="BSE1195" s="22"/>
      <c r="BSF1195" s="22"/>
      <c r="BSG1195" s="22"/>
      <c r="BSH1195" s="22"/>
      <c r="BSI1195" s="22"/>
      <c r="BSJ1195" s="22"/>
      <c r="BSK1195" s="22"/>
      <c r="BSL1195" s="22"/>
      <c r="BSM1195" s="22"/>
      <c r="BSN1195" s="22"/>
      <c r="BSO1195" s="22"/>
      <c r="BSP1195" s="22"/>
      <c r="BSQ1195" s="22"/>
      <c r="BSR1195" s="22"/>
      <c r="BSS1195" s="22"/>
      <c r="BST1195" s="22"/>
      <c r="BSU1195" s="22"/>
      <c r="BSV1195" s="22"/>
      <c r="BSW1195" s="22"/>
      <c r="BSX1195" s="22"/>
      <c r="BSY1195" s="22"/>
      <c r="BSZ1195" s="22"/>
      <c r="BTA1195" s="22"/>
      <c r="BTB1195" s="22"/>
      <c r="BTC1195" s="22"/>
      <c r="BTD1195" s="22"/>
      <c r="BTE1195" s="22"/>
      <c r="BTF1195" s="22"/>
      <c r="BTG1195" s="22"/>
      <c r="BTH1195" s="22"/>
      <c r="BTI1195" s="22"/>
      <c r="BTJ1195" s="22"/>
      <c r="BTK1195" s="22"/>
      <c r="BTL1195" s="22"/>
      <c r="BTM1195" s="22"/>
      <c r="BTN1195" s="22"/>
      <c r="BTO1195" s="22"/>
      <c r="BTP1195" s="22"/>
      <c r="BTQ1195" s="22"/>
      <c r="BTR1195" s="22"/>
      <c r="BTS1195" s="22"/>
      <c r="BTT1195" s="22"/>
      <c r="BTU1195" s="22"/>
      <c r="BTV1195" s="22"/>
      <c r="BTW1195" s="22"/>
      <c r="BTX1195" s="22"/>
      <c r="BTY1195" s="22"/>
      <c r="BTZ1195" s="22"/>
      <c r="BUA1195" s="22"/>
      <c r="BUB1195" s="22"/>
      <c r="BUC1195" s="22"/>
      <c r="BUD1195" s="22"/>
      <c r="BUE1195" s="22"/>
      <c r="BUF1195" s="22"/>
      <c r="BUG1195" s="22"/>
      <c r="BUH1195" s="22"/>
      <c r="BUI1195" s="22"/>
      <c r="BUJ1195" s="22"/>
      <c r="BUK1195" s="22"/>
      <c r="BUL1195" s="22"/>
      <c r="BUM1195" s="22"/>
      <c r="BUN1195" s="22"/>
      <c r="BUO1195" s="22"/>
      <c r="BUP1195" s="22"/>
      <c r="BUQ1195" s="22"/>
      <c r="BUR1195" s="22"/>
      <c r="BUS1195" s="22"/>
      <c r="BUT1195" s="22"/>
      <c r="BUU1195" s="22"/>
      <c r="BUV1195" s="22"/>
      <c r="BUW1195" s="22"/>
      <c r="BUX1195" s="22"/>
      <c r="BUY1195" s="22"/>
      <c r="BUZ1195" s="22"/>
      <c r="BVA1195" s="22"/>
      <c r="BVB1195" s="22"/>
      <c r="BVC1195" s="22"/>
      <c r="BVD1195" s="22"/>
      <c r="BVE1195" s="22"/>
      <c r="BVF1195" s="22"/>
      <c r="BVG1195" s="22"/>
      <c r="BVH1195" s="22"/>
      <c r="BVI1195" s="22"/>
      <c r="BVJ1195" s="22"/>
      <c r="BVK1195" s="22"/>
      <c r="BVL1195" s="22"/>
      <c r="BVM1195" s="22"/>
      <c r="BVN1195" s="22"/>
      <c r="BVO1195" s="22"/>
      <c r="BVP1195" s="22"/>
      <c r="BVQ1195" s="22"/>
      <c r="BVR1195" s="22"/>
      <c r="BVS1195" s="22"/>
      <c r="BVT1195" s="22"/>
      <c r="BVU1195" s="22"/>
      <c r="BVV1195" s="22"/>
      <c r="BVW1195" s="22"/>
      <c r="BVX1195" s="22"/>
      <c r="BVY1195" s="22"/>
      <c r="BVZ1195" s="22"/>
      <c r="BWA1195" s="22"/>
      <c r="BWB1195" s="22"/>
      <c r="BWC1195" s="22"/>
      <c r="BWD1195" s="22"/>
      <c r="BWE1195" s="22"/>
      <c r="BWF1195" s="22"/>
      <c r="BWG1195" s="22"/>
      <c r="BWH1195" s="22"/>
      <c r="BWI1195" s="22"/>
      <c r="BWJ1195" s="22"/>
      <c r="BWK1195" s="22"/>
      <c r="BWL1195" s="22"/>
      <c r="BWM1195" s="22"/>
      <c r="BWN1195" s="22"/>
      <c r="BWO1195" s="22"/>
      <c r="BWP1195" s="22"/>
      <c r="BWQ1195" s="22"/>
      <c r="BWR1195" s="22"/>
      <c r="BWS1195" s="22"/>
      <c r="BWT1195" s="22"/>
      <c r="BWU1195" s="22"/>
      <c r="BWV1195" s="22"/>
      <c r="BWW1195" s="22"/>
      <c r="BWX1195" s="22"/>
      <c r="BWY1195" s="22"/>
      <c r="BWZ1195" s="22"/>
      <c r="BXA1195" s="22"/>
      <c r="BXB1195" s="22"/>
      <c r="BXC1195" s="22"/>
      <c r="BXD1195" s="22"/>
      <c r="BXE1195" s="22"/>
      <c r="BXF1195" s="22"/>
      <c r="BXG1195" s="22"/>
      <c r="BXH1195" s="22"/>
      <c r="BXI1195" s="22"/>
      <c r="BXJ1195" s="22"/>
      <c r="BXK1195" s="22"/>
      <c r="BXL1195" s="22"/>
      <c r="BXM1195" s="22"/>
      <c r="BXN1195" s="22"/>
      <c r="BXO1195" s="22"/>
      <c r="BXP1195" s="22"/>
      <c r="BXQ1195" s="22"/>
      <c r="BXR1195" s="22"/>
      <c r="BXS1195" s="22"/>
      <c r="BXT1195" s="22"/>
      <c r="BXU1195" s="22"/>
      <c r="BXV1195" s="22"/>
      <c r="BXW1195" s="22"/>
      <c r="BXX1195" s="22"/>
      <c r="BXY1195" s="22"/>
      <c r="BXZ1195" s="22"/>
      <c r="BYA1195" s="22"/>
      <c r="BYB1195" s="22"/>
      <c r="BYC1195" s="22"/>
      <c r="BYD1195" s="22"/>
      <c r="BYE1195" s="22"/>
      <c r="BYF1195" s="22"/>
      <c r="BYG1195" s="22"/>
      <c r="BYH1195" s="22"/>
      <c r="BYI1195" s="22"/>
      <c r="BYJ1195" s="22"/>
      <c r="BYK1195" s="22"/>
      <c r="BYL1195" s="22"/>
      <c r="BYM1195" s="22"/>
      <c r="BYN1195" s="22"/>
      <c r="BYO1195" s="22"/>
      <c r="BYP1195" s="22"/>
      <c r="BYQ1195" s="22"/>
      <c r="BYR1195" s="22"/>
      <c r="BYS1195" s="22"/>
      <c r="BYT1195" s="22"/>
      <c r="BYU1195" s="22"/>
      <c r="BYV1195" s="22"/>
      <c r="BYW1195" s="22"/>
      <c r="BYX1195" s="22"/>
      <c r="BYY1195" s="22"/>
      <c r="BYZ1195" s="22"/>
      <c r="BZA1195" s="22"/>
      <c r="BZB1195" s="22"/>
      <c r="BZC1195" s="22"/>
      <c r="BZD1195" s="22"/>
      <c r="BZE1195" s="22"/>
      <c r="BZF1195" s="22"/>
      <c r="BZG1195" s="22"/>
      <c r="BZH1195" s="22"/>
      <c r="BZI1195" s="22"/>
      <c r="BZJ1195" s="22"/>
      <c r="BZK1195" s="22"/>
      <c r="BZL1195" s="22"/>
      <c r="BZM1195" s="22"/>
      <c r="BZN1195" s="22"/>
      <c r="BZO1195" s="22"/>
      <c r="BZP1195" s="22"/>
      <c r="BZQ1195" s="22"/>
      <c r="BZR1195" s="22"/>
      <c r="BZS1195" s="22"/>
      <c r="BZT1195" s="22"/>
      <c r="BZU1195" s="22"/>
      <c r="BZV1195" s="22"/>
      <c r="BZW1195" s="22"/>
      <c r="BZX1195" s="22"/>
      <c r="BZY1195" s="22"/>
      <c r="BZZ1195" s="22"/>
      <c r="CAA1195" s="22"/>
      <c r="CAB1195" s="22"/>
      <c r="CAC1195" s="22"/>
      <c r="CAD1195" s="22"/>
      <c r="CAE1195" s="22"/>
      <c r="CAF1195" s="22"/>
      <c r="CAG1195" s="22"/>
      <c r="CAH1195" s="22"/>
      <c r="CAI1195" s="22"/>
      <c r="CAJ1195" s="22"/>
      <c r="CAK1195" s="22"/>
      <c r="CAL1195" s="22"/>
      <c r="CAM1195" s="22"/>
      <c r="CAN1195" s="22"/>
      <c r="CAO1195" s="22"/>
      <c r="CAP1195" s="22"/>
      <c r="CAQ1195" s="22"/>
      <c r="CAR1195" s="22"/>
      <c r="CAS1195" s="22"/>
      <c r="CAT1195" s="22"/>
      <c r="CAU1195" s="22"/>
      <c r="CAV1195" s="22"/>
      <c r="CAW1195" s="22"/>
      <c r="CAX1195" s="22"/>
      <c r="CAY1195" s="22"/>
      <c r="CAZ1195" s="22"/>
      <c r="CBA1195" s="22"/>
      <c r="CBB1195" s="22"/>
      <c r="CBC1195" s="22"/>
      <c r="CBD1195" s="22"/>
      <c r="CBE1195" s="22"/>
      <c r="CBF1195" s="22"/>
      <c r="CBG1195" s="22"/>
      <c r="CBH1195" s="22"/>
      <c r="CBI1195" s="22"/>
      <c r="CBJ1195" s="22"/>
      <c r="CBK1195" s="22"/>
      <c r="CBL1195" s="22"/>
      <c r="CBM1195" s="22"/>
      <c r="CBN1195" s="22"/>
      <c r="CBO1195" s="22"/>
      <c r="CBP1195" s="22"/>
      <c r="CBQ1195" s="22"/>
      <c r="CBR1195" s="22"/>
      <c r="CBS1195" s="22"/>
      <c r="CBT1195" s="22"/>
      <c r="CBU1195" s="22"/>
      <c r="CBV1195" s="22"/>
      <c r="CBW1195" s="22"/>
      <c r="CBX1195" s="22"/>
      <c r="CBY1195" s="22"/>
      <c r="CBZ1195" s="22"/>
      <c r="CCA1195" s="22"/>
      <c r="CCB1195" s="22"/>
      <c r="CCC1195" s="22"/>
      <c r="CCD1195" s="22"/>
      <c r="CCE1195" s="22"/>
      <c r="CCF1195" s="22"/>
      <c r="CCG1195" s="22"/>
      <c r="CCH1195" s="22"/>
      <c r="CCI1195" s="22"/>
      <c r="CCJ1195" s="22"/>
      <c r="CCK1195" s="22"/>
      <c r="CCL1195" s="22"/>
      <c r="CCM1195" s="22"/>
      <c r="CCN1195" s="22"/>
      <c r="CCO1195" s="22"/>
      <c r="CCP1195" s="22"/>
      <c r="CCQ1195" s="22"/>
      <c r="CCR1195" s="22"/>
      <c r="CCS1195" s="22"/>
      <c r="CCT1195" s="22"/>
      <c r="CCU1195" s="22"/>
      <c r="CCV1195" s="22"/>
      <c r="CCW1195" s="22"/>
      <c r="CCX1195" s="22"/>
      <c r="CCY1195" s="22"/>
      <c r="CCZ1195" s="22"/>
      <c r="CDA1195" s="22"/>
      <c r="CDB1195" s="22"/>
      <c r="CDC1195" s="22"/>
      <c r="CDD1195" s="22"/>
      <c r="CDE1195" s="22"/>
      <c r="CDF1195" s="22"/>
      <c r="CDG1195" s="22"/>
      <c r="CDH1195" s="22"/>
      <c r="CDI1195" s="22"/>
      <c r="CDJ1195" s="22"/>
      <c r="CDK1195" s="22"/>
      <c r="CDL1195" s="22"/>
      <c r="CDM1195" s="22"/>
      <c r="CDN1195" s="22"/>
      <c r="CDO1195" s="22"/>
      <c r="CDP1195" s="22"/>
      <c r="CDQ1195" s="22"/>
      <c r="CDR1195" s="22"/>
      <c r="CDS1195" s="22"/>
      <c r="CDT1195" s="22"/>
      <c r="CDU1195" s="22"/>
      <c r="CDV1195" s="22"/>
      <c r="CDW1195" s="22"/>
      <c r="CDX1195" s="22"/>
      <c r="CDY1195" s="22"/>
      <c r="CDZ1195" s="22"/>
      <c r="CEA1195" s="22"/>
      <c r="CEB1195" s="22"/>
      <c r="CEC1195" s="22"/>
      <c r="CED1195" s="22"/>
      <c r="CEE1195" s="22"/>
      <c r="CEF1195" s="22"/>
      <c r="CEG1195" s="22"/>
      <c r="CEH1195" s="22"/>
      <c r="CEI1195" s="22"/>
      <c r="CEJ1195" s="22"/>
      <c r="CEK1195" s="22"/>
      <c r="CEL1195" s="22"/>
      <c r="CEM1195" s="22"/>
      <c r="CEN1195" s="22"/>
      <c r="CEO1195" s="22"/>
      <c r="CEP1195" s="22"/>
      <c r="CEQ1195" s="22"/>
      <c r="CER1195" s="22"/>
      <c r="CES1195" s="22"/>
      <c r="CET1195" s="22"/>
      <c r="CEU1195" s="22"/>
      <c r="CEV1195" s="22"/>
      <c r="CEW1195" s="22"/>
      <c r="CEX1195" s="22"/>
      <c r="CEY1195" s="22"/>
      <c r="CEZ1195" s="22"/>
      <c r="CFA1195" s="22"/>
      <c r="CFB1195" s="22"/>
      <c r="CFC1195" s="22"/>
      <c r="CFD1195" s="22"/>
      <c r="CFE1195" s="22"/>
      <c r="CFF1195" s="22"/>
      <c r="CFG1195" s="22"/>
      <c r="CFH1195" s="22"/>
      <c r="CFI1195" s="22"/>
      <c r="CFJ1195" s="22"/>
      <c r="CFK1195" s="22"/>
      <c r="CFL1195" s="22"/>
      <c r="CFM1195" s="22"/>
      <c r="CFN1195" s="22"/>
      <c r="CFO1195" s="22"/>
      <c r="CFP1195" s="22"/>
      <c r="CFQ1195" s="22"/>
      <c r="CFR1195" s="22"/>
      <c r="CFS1195" s="22"/>
      <c r="CFT1195" s="22"/>
      <c r="CFU1195" s="22"/>
      <c r="CFV1195" s="22"/>
      <c r="CFW1195" s="22"/>
      <c r="CFX1195" s="22"/>
      <c r="CFY1195" s="22"/>
      <c r="CFZ1195" s="22"/>
      <c r="CGA1195" s="22"/>
      <c r="CGB1195" s="22"/>
      <c r="CGC1195" s="22"/>
      <c r="CGD1195" s="22"/>
      <c r="CGE1195" s="22"/>
      <c r="CGF1195" s="22"/>
      <c r="CGG1195" s="22"/>
      <c r="CGH1195" s="22"/>
      <c r="CGI1195" s="22"/>
      <c r="CGJ1195" s="22"/>
      <c r="CGK1195" s="22"/>
      <c r="CGL1195" s="22"/>
      <c r="CGM1195" s="22"/>
      <c r="CGN1195" s="22"/>
      <c r="CGO1195" s="22"/>
      <c r="CGP1195" s="22"/>
      <c r="CGQ1195" s="22"/>
      <c r="CGR1195" s="22"/>
      <c r="CGS1195" s="22"/>
      <c r="CGT1195" s="22"/>
      <c r="CGU1195" s="22"/>
      <c r="CGV1195" s="22"/>
      <c r="CGW1195" s="22"/>
      <c r="CGX1195" s="22"/>
      <c r="CGY1195" s="22"/>
      <c r="CGZ1195" s="22"/>
      <c r="CHA1195" s="22"/>
      <c r="CHB1195" s="22"/>
      <c r="CHC1195" s="22"/>
      <c r="CHD1195" s="22"/>
      <c r="CHE1195" s="22"/>
      <c r="CHF1195" s="22"/>
      <c r="CHG1195" s="22"/>
      <c r="CHH1195" s="22"/>
      <c r="CHI1195" s="22"/>
      <c r="CHJ1195" s="22"/>
      <c r="CHK1195" s="22"/>
      <c r="CHL1195" s="22"/>
      <c r="CHM1195" s="22"/>
      <c r="CHN1195" s="22"/>
      <c r="CHO1195" s="22"/>
      <c r="CHP1195" s="22"/>
      <c r="CHQ1195" s="22"/>
      <c r="CHR1195" s="22"/>
      <c r="CHS1195" s="22"/>
      <c r="CHT1195" s="22"/>
      <c r="CHU1195" s="22"/>
      <c r="CHV1195" s="22"/>
      <c r="CHW1195" s="22"/>
      <c r="CHX1195" s="22"/>
      <c r="CHY1195" s="22"/>
      <c r="CHZ1195" s="22"/>
      <c r="CIA1195" s="22"/>
      <c r="CIB1195" s="22"/>
      <c r="CIC1195" s="22"/>
      <c r="CID1195" s="22"/>
      <c r="CIE1195" s="22"/>
      <c r="CIF1195" s="22"/>
      <c r="CIG1195" s="22"/>
      <c r="CIH1195" s="22"/>
      <c r="CII1195" s="22"/>
      <c r="CIJ1195" s="22"/>
      <c r="CIK1195" s="22"/>
      <c r="CIL1195" s="22"/>
      <c r="CIM1195" s="22"/>
      <c r="CIN1195" s="22"/>
      <c r="CIO1195" s="22"/>
      <c r="CIP1195" s="22"/>
      <c r="CIQ1195" s="22"/>
      <c r="CIR1195" s="22"/>
      <c r="CIS1195" s="22"/>
      <c r="CIT1195" s="22"/>
      <c r="CIU1195" s="22"/>
      <c r="CIV1195" s="22"/>
      <c r="CIW1195" s="22"/>
      <c r="CIX1195" s="22"/>
      <c r="CIY1195" s="22"/>
      <c r="CIZ1195" s="22"/>
      <c r="CJA1195" s="22"/>
      <c r="CJB1195" s="22"/>
      <c r="CJC1195" s="22"/>
      <c r="CJD1195" s="22"/>
      <c r="CJE1195" s="22"/>
      <c r="CJF1195" s="22"/>
      <c r="CJG1195" s="22"/>
      <c r="CJH1195" s="22"/>
      <c r="CJI1195" s="22"/>
      <c r="CJJ1195" s="22"/>
      <c r="CJK1195" s="22"/>
      <c r="CJL1195" s="22"/>
      <c r="CJM1195" s="22"/>
      <c r="CJN1195" s="22"/>
      <c r="CJO1195" s="22"/>
      <c r="CJP1195" s="22"/>
      <c r="CJQ1195" s="22"/>
      <c r="CJR1195" s="22"/>
      <c r="CJS1195" s="22"/>
      <c r="CJT1195" s="22"/>
      <c r="CJU1195" s="22"/>
      <c r="CJV1195" s="22"/>
      <c r="CJW1195" s="22"/>
      <c r="CJX1195" s="22"/>
      <c r="CJY1195" s="22"/>
      <c r="CJZ1195" s="22"/>
      <c r="CKA1195" s="22"/>
      <c r="CKB1195" s="22"/>
      <c r="CKC1195" s="22"/>
      <c r="CKD1195" s="22"/>
      <c r="CKE1195" s="22"/>
      <c r="CKF1195" s="22"/>
      <c r="CKG1195" s="22"/>
      <c r="CKH1195" s="22"/>
      <c r="CKI1195" s="22"/>
      <c r="CKJ1195" s="22"/>
      <c r="CKK1195" s="22"/>
      <c r="CKL1195" s="22"/>
      <c r="CKM1195" s="22"/>
      <c r="CKN1195" s="22"/>
      <c r="CKO1195" s="22"/>
      <c r="CKP1195" s="22"/>
      <c r="CKQ1195" s="22"/>
      <c r="CKR1195" s="22"/>
      <c r="CKS1195" s="22"/>
      <c r="CKT1195" s="22"/>
      <c r="CKU1195" s="22"/>
      <c r="CKV1195" s="22"/>
      <c r="CKW1195" s="22"/>
      <c r="CKX1195" s="22"/>
      <c r="CKY1195" s="22"/>
      <c r="CKZ1195" s="22"/>
      <c r="CLA1195" s="22"/>
      <c r="CLB1195" s="22"/>
      <c r="CLC1195" s="22"/>
      <c r="CLD1195" s="22"/>
      <c r="CLE1195" s="22"/>
      <c r="CLF1195" s="22"/>
      <c r="CLG1195" s="22"/>
      <c r="CLH1195" s="22"/>
      <c r="CLI1195" s="22"/>
      <c r="CLJ1195" s="22"/>
      <c r="CLK1195" s="22"/>
      <c r="CLL1195" s="22"/>
      <c r="CLM1195" s="22"/>
      <c r="CLN1195" s="22"/>
      <c r="CLO1195" s="22"/>
      <c r="CLP1195" s="22"/>
      <c r="CLQ1195" s="22"/>
      <c r="CLR1195" s="22"/>
      <c r="CLS1195" s="22"/>
      <c r="CLT1195" s="22"/>
      <c r="CLU1195" s="22"/>
      <c r="CLV1195" s="22"/>
      <c r="CLW1195" s="22"/>
      <c r="CLX1195" s="22"/>
      <c r="CLY1195" s="22"/>
      <c r="CLZ1195" s="22"/>
      <c r="CMA1195" s="22"/>
      <c r="CMB1195" s="22"/>
      <c r="CMC1195" s="22"/>
      <c r="CMD1195" s="22"/>
      <c r="CME1195" s="22"/>
      <c r="CMF1195" s="22"/>
      <c r="CMG1195" s="22"/>
      <c r="CMH1195" s="22"/>
      <c r="CMI1195" s="22"/>
      <c r="CMJ1195" s="22"/>
      <c r="CMK1195" s="22"/>
      <c r="CML1195" s="22"/>
      <c r="CMM1195" s="22"/>
      <c r="CMN1195" s="22"/>
      <c r="CMO1195" s="22"/>
      <c r="CMP1195" s="22"/>
      <c r="CMQ1195" s="22"/>
      <c r="CMR1195" s="22"/>
      <c r="CMS1195" s="22"/>
      <c r="CMT1195" s="22"/>
      <c r="CMU1195" s="22"/>
      <c r="CMV1195" s="22"/>
      <c r="CMW1195" s="22"/>
      <c r="CMX1195" s="22"/>
      <c r="CMY1195" s="22"/>
      <c r="CMZ1195" s="22"/>
      <c r="CNA1195" s="22"/>
      <c r="CNB1195" s="22"/>
      <c r="CNC1195" s="22"/>
      <c r="CND1195" s="22"/>
      <c r="CNE1195" s="22"/>
      <c r="CNF1195" s="22"/>
      <c r="CNG1195" s="22"/>
      <c r="CNH1195" s="22"/>
      <c r="CNI1195" s="22"/>
      <c r="CNJ1195" s="22"/>
      <c r="CNK1195" s="22"/>
      <c r="CNL1195" s="22"/>
      <c r="CNM1195" s="22"/>
      <c r="CNN1195" s="22"/>
      <c r="CNO1195" s="22"/>
      <c r="CNP1195" s="22"/>
      <c r="CNQ1195" s="22"/>
      <c r="CNR1195" s="22"/>
      <c r="CNS1195" s="22"/>
      <c r="CNT1195" s="22"/>
      <c r="CNU1195" s="22"/>
      <c r="CNV1195" s="22"/>
      <c r="CNW1195" s="22"/>
      <c r="CNX1195" s="22"/>
      <c r="CNY1195" s="22"/>
      <c r="CNZ1195" s="22"/>
      <c r="COA1195" s="22"/>
      <c r="COB1195" s="22"/>
      <c r="COC1195" s="22"/>
      <c r="COD1195" s="22"/>
      <c r="COE1195" s="22"/>
      <c r="COF1195" s="22"/>
      <c r="COG1195" s="22"/>
      <c r="COH1195" s="22"/>
      <c r="COI1195" s="22"/>
      <c r="COJ1195" s="22"/>
      <c r="COK1195" s="22"/>
      <c r="COL1195" s="22"/>
      <c r="COM1195" s="22"/>
      <c r="CON1195" s="22"/>
      <c r="COO1195" s="22"/>
      <c r="COP1195" s="22"/>
      <c r="COQ1195" s="22"/>
      <c r="COR1195" s="22"/>
      <c r="COS1195" s="22"/>
      <c r="COT1195" s="22"/>
      <c r="COU1195" s="22"/>
      <c r="COV1195" s="22"/>
      <c r="COW1195" s="22"/>
      <c r="COX1195" s="22"/>
      <c r="COY1195" s="22"/>
      <c r="COZ1195" s="22"/>
      <c r="CPA1195" s="22"/>
      <c r="CPB1195" s="22"/>
      <c r="CPC1195" s="22"/>
      <c r="CPD1195" s="22"/>
      <c r="CPE1195" s="22"/>
      <c r="CPF1195" s="22"/>
      <c r="CPG1195" s="22"/>
      <c r="CPH1195" s="22"/>
      <c r="CPI1195" s="22"/>
      <c r="CPJ1195" s="22"/>
      <c r="CPK1195" s="22"/>
      <c r="CPL1195" s="22"/>
      <c r="CPM1195" s="22"/>
      <c r="CPN1195" s="22"/>
      <c r="CPO1195" s="22"/>
      <c r="CPP1195" s="22"/>
      <c r="CPQ1195" s="22"/>
      <c r="CPR1195" s="22"/>
      <c r="CPS1195" s="22"/>
      <c r="CPT1195" s="22"/>
      <c r="CPU1195" s="22"/>
      <c r="CPV1195" s="22"/>
      <c r="CPW1195" s="22"/>
      <c r="CPX1195" s="22"/>
      <c r="CPY1195" s="22"/>
      <c r="CPZ1195" s="22"/>
      <c r="CQA1195" s="22"/>
      <c r="CQB1195" s="22"/>
      <c r="CQC1195" s="22"/>
      <c r="CQD1195" s="22"/>
      <c r="CQE1195" s="22"/>
      <c r="CQF1195" s="22"/>
      <c r="CQG1195" s="22"/>
      <c r="CQH1195" s="22"/>
      <c r="CQI1195" s="22"/>
      <c r="CQJ1195" s="22"/>
      <c r="CQK1195" s="22"/>
      <c r="CQL1195" s="22"/>
      <c r="CQM1195" s="22"/>
      <c r="CQN1195" s="22"/>
      <c r="CQO1195" s="22"/>
      <c r="CQP1195" s="22"/>
      <c r="CQQ1195" s="22"/>
      <c r="CQR1195" s="22"/>
      <c r="CQS1195" s="22"/>
      <c r="CQT1195" s="22"/>
      <c r="CQU1195" s="22"/>
      <c r="CQV1195" s="22"/>
      <c r="CQW1195" s="22"/>
      <c r="CQX1195" s="22"/>
      <c r="CQY1195" s="22"/>
      <c r="CQZ1195" s="22"/>
      <c r="CRA1195" s="22"/>
      <c r="CRB1195" s="22"/>
      <c r="CRC1195" s="22"/>
      <c r="CRD1195" s="22"/>
      <c r="CRE1195" s="22"/>
      <c r="CRF1195" s="22"/>
      <c r="CRG1195" s="22"/>
      <c r="CRH1195" s="22"/>
      <c r="CRI1195" s="22"/>
      <c r="CRJ1195" s="22"/>
      <c r="CRK1195" s="22"/>
      <c r="CRL1195" s="22"/>
      <c r="CRM1195" s="22"/>
      <c r="CRN1195" s="22"/>
      <c r="CRO1195" s="22"/>
      <c r="CRP1195" s="22"/>
      <c r="CRQ1195" s="22"/>
      <c r="CRR1195" s="22"/>
      <c r="CRS1195" s="22"/>
      <c r="CRT1195" s="22"/>
      <c r="CRU1195" s="22"/>
      <c r="CRV1195" s="22"/>
      <c r="CRW1195" s="22"/>
      <c r="CRX1195" s="22"/>
      <c r="CRY1195" s="22"/>
      <c r="CRZ1195" s="22"/>
      <c r="CSA1195" s="22"/>
      <c r="CSB1195" s="22"/>
      <c r="CSC1195" s="22"/>
      <c r="CSD1195" s="22"/>
      <c r="CSE1195" s="22"/>
      <c r="CSF1195" s="22"/>
      <c r="CSG1195" s="22"/>
      <c r="CSH1195" s="22"/>
      <c r="CSI1195" s="22"/>
      <c r="CSJ1195" s="22"/>
      <c r="CSK1195" s="22"/>
      <c r="CSL1195" s="22"/>
      <c r="CSM1195" s="22"/>
      <c r="CSN1195" s="22"/>
      <c r="CSO1195" s="22"/>
      <c r="CSP1195" s="22"/>
      <c r="CSQ1195" s="22"/>
      <c r="CSR1195" s="22"/>
      <c r="CSS1195" s="22"/>
      <c r="CST1195" s="22"/>
      <c r="CSU1195" s="22"/>
      <c r="CSV1195" s="22"/>
      <c r="CSW1195" s="22"/>
      <c r="CSX1195" s="22"/>
      <c r="CSY1195" s="22"/>
      <c r="CSZ1195" s="22"/>
      <c r="CTA1195" s="22"/>
      <c r="CTB1195" s="22"/>
      <c r="CTC1195" s="22"/>
      <c r="CTD1195" s="22"/>
      <c r="CTE1195" s="22"/>
      <c r="CTF1195" s="22"/>
      <c r="CTG1195" s="22"/>
      <c r="CTH1195" s="22"/>
      <c r="CTI1195" s="22"/>
      <c r="CTJ1195" s="22"/>
      <c r="CTK1195" s="22"/>
      <c r="CTL1195" s="22"/>
      <c r="CTM1195" s="22"/>
      <c r="CTN1195" s="22"/>
      <c r="CTO1195" s="22"/>
      <c r="CTP1195" s="22"/>
      <c r="CTQ1195" s="22"/>
      <c r="CTR1195" s="22"/>
      <c r="CTS1195" s="22"/>
      <c r="CTT1195" s="22"/>
      <c r="CTU1195" s="22"/>
      <c r="CTV1195" s="22"/>
      <c r="CTW1195" s="22"/>
      <c r="CTX1195" s="22"/>
      <c r="CTY1195" s="22"/>
      <c r="CTZ1195" s="22"/>
      <c r="CUA1195" s="22"/>
      <c r="CUB1195" s="22"/>
      <c r="CUC1195" s="22"/>
      <c r="CUD1195" s="22"/>
      <c r="CUE1195" s="22"/>
      <c r="CUF1195" s="22"/>
      <c r="CUG1195" s="22"/>
      <c r="CUH1195" s="22"/>
      <c r="CUI1195" s="22"/>
      <c r="CUJ1195" s="22"/>
      <c r="CUK1195" s="22"/>
      <c r="CUL1195" s="22"/>
      <c r="CUM1195" s="22"/>
      <c r="CUN1195" s="22"/>
      <c r="CUO1195" s="22"/>
      <c r="CUP1195" s="22"/>
      <c r="CUQ1195" s="22"/>
      <c r="CUR1195" s="22"/>
      <c r="CUS1195" s="22"/>
      <c r="CUT1195" s="22"/>
      <c r="CUU1195" s="22"/>
      <c r="CUV1195" s="22"/>
      <c r="CUW1195" s="22"/>
      <c r="CUX1195" s="22"/>
      <c r="CUY1195" s="22"/>
      <c r="CUZ1195" s="22"/>
      <c r="CVA1195" s="22"/>
      <c r="CVB1195" s="22"/>
      <c r="CVC1195" s="22"/>
      <c r="CVD1195" s="22"/>
      <c r="CVE1195" s="22"/>
      <c r="CVF1195" s="22"/>
      <c r="CVG1195" s="22"/>
      <c r="CVH1195" s="22"/>
      <c r="CVI1195" s="22"/>
      <c r="CVJ1195" s="22"/>
      <c r="CVK1195" s="22"/>
      <c r="CVL1195" s="22"/>
      <c r="CVM1195" s="22"/>
      <c r="CVN1195" s="22"/>
      <c r="CVO1195" s="22"/>
      <c r="CVP1195" s="22"/>
      <c r="CVQ1195" s="22"/>
      <c r="CVR1195" s="22"/>
      <c r="CVS1195" s="22"/>
      <c r="CVT1195" s="22"/>
      <c r="CVU1195" s="22"/>
      <c r="CVV1195" s="22"/>
      <c r="CVW1195" s="22"/>
      <c r="CVX1195" s="22"/>
      <c r="CVY1195" s="22"/>
      <c r="CVZ1195" s="22"/>
      <c r="CWA1195" s="22"/>
      <c r="CWB1195" s="22"/>
      <c r="CWC1195" s="22"/>
      <c r="CWD1195" s="22"/>
      <c r="CWE1195" s="22"/>
      <c r="CWF1195" s="22"/>
      <c r="CWG1195" s="22"/>
      <c r="CWH1195" s="22"/>
      <c r="CWI1195" s="22"/>
      <c r="CWJ1195" s="22"/>
      <c r="CWK1195" s="22"/>
      <c r="CWL1195" s="22"/>
      <c r="CWM1195" s="22"/>
      <c r="CWN1195" s="22"/>
      <c r="CWO1195" s="22"/>
      <c r="CWP1195" s="22"/>
      <c r="CWQ1195" s="22"/>
      <c r="CWR1195" s="22"/>
      <c r="CWS1195" s="22"/>
      <c r="CWT1195" s="22"/>
      <c r="CWU1195" s="22"/>
      <c r="CWV1195" s="22"/>
      <c r="CWW1195" s="22"/>
      <c r="CWX1195" s="22"/>
      <c r="CWY1195" s="22"/>
      <c r="CWZ1195" s="22"/>
      <c r="CXA1195" s="22"/>
      <c r="CXB1195" s="22"/>
      <c r="CXC1195" s="22"/>
      <c r="CXD1195" s="22"/>
      <c r="CXE1195" s="22"/>
      <c r="CXF1195" s="22"/>
      <c r="CXG1195" s="22"/>
      <c r="CXH1195" s="22"/>
      <c r="CXI1195" s="22"/>
      <c r="CXJ1195" s="22"/>
      <c r="CXK1195" s="22"/>
      <c r="CXL1195" s="22"/>
      <c r="CXM1195" s="22"/>
      <c r="CXN1195" s="22"/>
      <c r="CXO1195" s="22"/>
      <c r="CXP1195" s="22"/>
      <c r="CXQ1195" s="22"/>
      <c r="CXR1195" s="22"/>
      <c r="CXS1195" s="22"/>
      <c r="CXT1195" s="22"/>
      <c r="CXU1195" s="22"/>
      <c r="CXV1195" s="22"/>
      <c r="CXW1195" s="22"/>
      <c r="CXX1195" s="22"/>
      <c r="CXY1195" s="22"/>
      <c r="CXZ1195" s="22"/>
      <c r="CYA1195" s="22"/>
      <c r="CYB1195" s="22"/>
      <c r="CYC1195" s="22"/>
      <c r="CYD1195" s="22"/>
      <c r="CYE1195" s="22"/>
      <c r="CYF1195" s="22"/>
      <c r="CYG1195" s="22"/>
      <c r="CYH1195" s="22"/>
      <c r="CYI1195" s="22"/>
      <c r="CYJ1195" s="22"/>
      <c r="CYK1195" s="22"/>
      <c r="CYL1195" s="22"/>
      <c r="CYM1195" s="22"/>
      <c r="CYN1195" s="22"/>
      <c r="CYO1195" s="22"/>
      <c r="CYP1195" s="22"/>
      <c r="CYQ1195" s="22"/>
      <c r="CYR1195" s="22"/>
      <c r="CYS1195" s="22"/>
      <c r="CYT1195" s="22"/>
      <c r="CYU1195" s="22"/>
      <c r="CYV1195" s="22"/>
      <c r="CYW1195" s="22"/>
      <c r="CYX1195" s="22"/>
      <c r="CYY1195" s="22"/>
      <c r="CYZ1195" s="22"/>
      <c r="CZA1195" s="22"/>
      <c r="CZB1195" s="22"/>
      <c r="CZC1195" s="22"/>
      <c r="CZD1195" s="22"/>
      <c r="CZE1195" s="22"/>
      <c r="CZF1195" s="22"/>
      <c r="CZG1195" s="22"/>
      <c r="CZH1195" s="22"/>
      <c r="CZI1195" s="22"/>
      <c r="CZJ1195" s="22"/>
      <c r="CZK1195" s="22"/>
      <c r="CZL1195" s="22"/>
      <c r="CZM1195" s="22"/>
      <c r="CZN1195" s="22"/>
      <c r="CZO1195" s="22"/>
      <c r="CZP1195" s="22"/>
      <c r="CZQ1195" s="22"/>
      <c r="CZR1195" s="22"/>
      <c r="CZS1195" s="22"/>
      <c r="CZT1195" s="22"/>
      <c r="CZU1195" s="22"/>
      <c r="CZV1195" s="22"/>
      <c r="CZW1195" s="22"/>
      <c r="CZX1195" s="22"/>
      <c r="CZY1195" s="22"/>
      <c r="CZZ1195" s="22"/>
      <c r="DAA1195" s="22"/>
      <c r="DAB1195" s="22"/>
      <c r="DAC1195" s="22"/>
      <c r="DAD1195" s="22"/>
      <c r="DAE1195" s="22"/>
      <c r="DAF1195" s="22"/>
      <c r="DAG1195" s="22"/>
      <c r="DAH1195" s="22"/>
      <c r="DAI1195" s="22"/>
      <c r="DAJ1195" s="22"/>
      <c r="DAK1195" s="22"/>
      <c r="DAL1195" s="22"/>
      <c r="DAM1195" s="22"/>
      <c r="DAN1195" s="22"/>
      <c r="DAO1195" s="22"/>
      <c r="DAP1195" s="22"/>
      <c r="DAQ1195" s="22"/>
      <c r="DAR1195" s="22"/>
      <c r="DAS1195" s="22"/>
      <c r="DAT1195" s="22"/>
      <c r="DAU1195" s="22"/>
      <c r="DAV1195" s="22"/>
      <c r="DAW1195" s="22"/>
      <c r="DAX1195" s="22"/>
      <c r="DAY1195" s="22"/>
      <c r="DAZ1195" s="22"/>
      <c r="DBA1195" s="22"/>
      <c r="DBB1195" s="22"/>
      <c r="DBC1195" s="22"/>
      <c r="DBD1195" s="22"/>
      <c r="DBE1195" s="22"/>
      <c r="DBF1195" s="22"/>
      <c r="DBG1195" s="22"/>
      <c r="DBH1195" s="22"/>
      <c r="DBI1195" s="22"/>
      <c r="DBJ1195" s="22"/>
      <c r="DBK1195" s="22"/>
      <c r="DBL1195" s="22"/>
      <c r="DBM1195" s="22"/>
      <c r="DBN1195" s="22"/>
      <c r="DBO1195" s="22"/>
      <c r="DBP1195" s="22"/>
      <c r="DBQ1195" s="22"/>
      <c r="DBR1195" s="22"/>
      <c r="DBS1195" s="22"/>
      <c r="DBT1195" s="22"/>
      <c r="DBU1195" s="22"/>
      <c r="DBV1195" s="22"/>
      <c r="DBW1195" s="22"/>
      <c r="DBX1195" s="22"/>
      <c r="DBY1195" s="22"/>
      <c r="DBZ1195" s="22"/>
      <c r="DCA1195" s="22"/>
      <c r="DCB1195" s="22"/>
      <c r="DCC1195" s="22"/>
      <c r="DCD1195" s="22"/>
      <c r="DCE1195" s="22"/>
      <c r="DCF1195" s="22"/>
      <c r="DCG1195" s="22"/>
      <c r="DCH1195" s="22"/>
      <c r="DCI1195" s="22"/>
      <c r="DCJ1195" s="22"/>
      <c r="DCK1195" s="22"/>
      <c r="DCL1195" s="22"/>
      <c r="DCM1195" s="22"/>
      <c r="DCN1195" s="22"/>
      <c r="DCO1195" s="22"/>
      <c r="DCP1195" s="22"/>
      <c r="DCQ1195" s="22"/>
      <c r="DCR1195" s="22"/>
      <c r="DCS1195" s="22"/>
      <c r="DCT1195" s="22"/>
      <c r="DCU1195" s="22"/>
      <c r="DCV1195" s="22"/>
      <c r="DCW1195" s="22"/>
      <c r="DCX1195" s="22"/>
      <c r="DCY1195" s="22"/>
      <c r="DCZ1195" s="22"/>
      <c r="DDA1195" s="22"/>
      <c r="DDB1195" s="22"/>
      <c r="DDC1195" s="22"/>
      <c r="DDD1195" s="22"/>
      <c r="DDE1195" s="22"/>
      <c r="DDF1195" s="22"/>
      <c r="DDG1195" s="22"/>
      <c r="DDH1195" s="22"/>
      <c r="DDI1195" s="22"/>
      <c r="DDJ1195" s="22"/>
      <c r="DDK1195" s="22"/>
      <c r="DDL1195" s="22"/>
      <c r="DDM1195" s="22"/>
      <c r="DDN1195" s="22"/>
      <c r="DDO1195" s="22"/>
      <c r="DDP1195" s="22"/>
      <c r="DDQ1195" s="22"/>
      <c r="DDR1195" s="22"/>
      <c r="DDS1195" s="22"/>
      <c r="DDT1195" s="22"/>
      <c r="DDU1195" s="22"/>
      <c r="DDV1195" s="22"/>
      <c r="DDW1195" s="22"/>
      <c r="DDX1195" s="22"/>
      <c r="DDY1195" s="22"/>
      <c r="DDZ1195" s="22"/>
      <c r="DEA1195" s="22"/>
      <c r="DEB1195" s="22"/>
      <c r="DEC1195" s="22"/>
      <c r="DED1195" s="22"/>
      <c r="DEE1195" s="22"/>
      <c r="DEF1195" s="22"/>
      <c r="DEG1195" s="22"/>
      <c r="DEH1195" s="22"/>
      <c r="DEI1195" s="22"/>
      <c r="DEJ1195" s="22"/>
      <c r="DEK1195" s="22"/>
      <c r="DEL1195" s="22"/>
      <c r="DEM1195" s="22"/>
      <c r="DEN1195" s="22"/>
      <c r="DEO1195" s="22"/>
      <c r="DEP1195" s="22"/>
      <c r="DEQ1195" s="22"/>
      <c r="DER1195" s="22"/>
      <c r="DES1195" s="22"/>
      <c r="DET1195" s="22"/>
      <c r="DEU1195" s="22"/>
      <c r="DEV1195" s="22"/>
      <c r="DEW1195" s="22"/>
      <c r="DEX1195" s="22"/>
      <c r="DEY1195" s="22"/>
      <c r="DEZ1195" s="22"/>
      <c r="DFA1195" s="22"/>
      <c r="DFB1195" s="22"/>
      <c r="DFC1195" s="22"/>
      <c r="DFD1195" s="22"/>
      <c r="DFE1195" s="22"/>
      <c r="DFF1195" s="22"/>
      <c r="DFG1195" s="22"/>
      <c r="DFH1195" s="22"/>
      <c r="DFI1195" s="22"/>
      <c r="DFJ1195" s="22"/>
      <c r="DFK1195" s="22"/>
      <c r="DFL1195" s="22"/>
      <c r="DFM1195" s="22"/>
      <c r="DFN1195" s="22"/>
      <c r="DFO1195" s="22"/>
      <c r="DFP1195" s="22"/>
      <c r="DFQ1195" s="22"/>
      <c r="DFR1195" s="22"/>
      <c r="DFS1195" s="22"/>
      <c r="DFT1195" s="22"/>
      <c r="DFU1195" s="22"/>
      <c r="DFV1195" s="22"/>
      <c r="DFW1195" s="22"/>
      <c r="DFX1195" s="22"/>
      <c r="DFY1195" s="22"/>
      <c r="DFZ1195" s="22"/>
      <c r="DGA1195" s="22"/>
      <c r="DGB1195" s="22"/>
      <c r="DGC1195" s="22"/>
      <c r="DGD1195" s="22"/>
      <c r="DGE1195" s="22"/>
      <c r="DGF1195" s="22"/>
      <c r="DGG1195" s="22"/>
      <c r="DGH1195" s="22"/>
      <c r="DGI1195" s="22"/>
      <c r="DGJ1195" s="22"/>
      <c r="DGK1195" s="22"/>
      <c r="DGL1195" s="22"/>
      <c r="DGM1195" s="22"/>
      <c r="DGN1195" s="22"/>
      <c r="DGO1195" s="22"/>
      <c r="DGP1195" s="22"/>
      <c r="DGQ1195" s="22"/>
      <c r="DGR1195" s="22"/>
      <c r="DGS1195" s="22"/>
      <c r="DGT1195" s="22"/>
      <c r="DGU1195" s="22"/>
      <c r="DGV1195" s="22"/>
      <c r="DGW1195" s="22"/>
      <c r="DGX1195" s="22"/>
      <c r="DGY1195" s="22"/>
      <c r="DGZ1195" s="22"/>
      <c r="DHA1195" s="22"/>
      <c r="DHB1195" s="22"/>
      <c r="DHC1195" s="22"/>
      <c r="DHD1195" s="22"/>
      <c r="DHE1195" s="22"/>
      <c r="DHF1195" s="22"/>
      <c r="DHG1195" s="22"/>
      <c r="DHH1195" s="22"/>
      <c r="DHI1195" s="22"/>
      <c r="DHJ1195" s="22"/>
      <c r="DHK1195" s="22"/>
      <c r="DHL1195" s="22"/>
      <c r="DHM1195" s="22"/>
      <c r="DHN1195" s="22"/>
      <c r="DHO1195" s="22"/>
      <c r="DHP1195" s="22"/>
      <c r="DHQ1195" s="22"/>
      <c r="DHR1195" s="22"/>
      <c r="DHS1195" s="22"/>
      <c r="DHT1195" s="22"/>
      <c r="DHU1195" s="22"/>
      <c r="DHV1195" s="22"/>
      <c r="DHW1195" s="22"/>
      <c r="DHX1195" s="22"/>
      <c r="DHY1195" s="22"/>
      <c r="DHZ1195" s="22"/>
      <c r="DIA1195" s="22"/>
      <c r="DIB1195" s="22"/>
      <c r="DIC1195" s="22"/>
      <c r="DID1195" s="22"/>
      <c r="DIE1195" s="22"/>
      <c r="DIF1195" s="22"/>
      <c r="DIG1195" s="22"/>
      <c r="DIH1195" s="22"/>
      <c r="DII1195" s="22"/>
      <c r="DIJ1195" s="22"/>
      <c r="DIK1195" s="22"/>
      <c r="DIL1195" s="22"/>
      <c r="DIM1195" s="22"/>
      <c r="DIN1195" s="22"/>
      <c r="DIO1195" s="22"/>
      <c r="DIP1195" s="22"/>
      <c r="DIQ1195" s="22"/>
      <c r="DIR1195" s="22"/>
      <c r="DIS1195" s="22"/>
      <c r="DIT1195" s="22"/>
      <c r="DIU1195" s="22"/>
      <c r="DIV1195" s="22"/>
      <c r="DIW1195" s="22"/>
      <c r="DIX1195" s="22"/>
      <c r="DIY1195" s="22"/>
      <c r="DIZ1195" s="22"/>
      <c r="DJA1195" s="22"/>
      <c r="DJB1195" s="22"/>
      <c r="DJC1195" s="22"/>
      <c r="DJD1195" s="22"/>
      <c r="DJE1195" s="22"/>
      <c r="DJF1195" s="22"/>
      <c r="DJG1195" s="22"/>
      <c r="DJH1195" s="22"/>
      <c r="DJI1195" s="22"/>
      <c r="DJJ1195" s="22"/>
      <c r="DJK1195" s="22"/>
      <c r="DJL1195" s="22"/>
      <c r="DJM1195" s="22"/>
      <c r="DJN1195" s="22"/>
      <c r="DJO1195" s="22"/>
      <c r="DJP1195" s="22"/>
      <c r="DJQ1195" s="22"/>
      <c r="DJR1195" s="22"/>
      <c r="DJS1195" s="22"/>
      <c r="DJT1195" s="22"/>
      <c r="DJU1195" s="22"/>
      <c r="DJV1195" s="22"/>
      <c r="DJW1195" s="22"/>
      <c r="DJX1195" s="22"/>
      <c r="DJY1195" s="22"/>
      <c r="DJZ1195" s="22"/>
      <c r="DKA1195" s="22"/>
      <c r="DKB1195" s="22"/>
      <c r="DKC1195" s="22"/>
      <c r="DKD1195" s="22"/>
      <c r="DKE1195" s="22"/>
      <c r="DKF1195" s="22"/>
      <c r="DKG1195" s="22"/>
      <c r="DKH1195" s="22"/>
      <c r="DKI1195" s="22"/>
      <c r="DKJ1195" s="22"/>
      <c r="DKK1195" s="22"/>
      <c r="DKL1195" s="22"/>
      <c r="DKM1195" s="22"/>
      <c r="DKN1195" s="22"/>
      <c r="DKO1195" s="22"/>
      <c r="DKP1195" s="22"/>
      <c r="DKQ1195" s="22"/>
      <c r="DKR1195" s="22"/>
      <c r="DKS1195" s="22"/>
      <c r="DKT1195" s="22"/>
      <c r="DKU1195" s="22"/>
      <c r="DKV1195" s="22"/>
      <c r="DKW1195" s="22"/>
      <c r="DKX1195" s="22"/>
      <c r="DKY1195" s="22"/>
      <c r="DKZ1195" s="22"/>
      <c r="DLA1195" s="22"/>
      <c r="DLB1195" s="22"/>
      <c r="DLC1195" s="22"/>
      <c r="DLD1195" s="22"/>
      <c r="DLE1195" s="22"/>
      <c r="DLF1195" s="22"/>
      <c r="DLG1195" s="22"/>
      <c r="DLH1195" s="22"/>
      <c r="DLI1195" s="22"/>
      <c r="DLJ1195" s="22"/>
      <c r="DLK1195" s="22"/>
      <c r="DLL1195" s="22"/>
      <c r="DLM1195" s="22"/>
      <c r="DLN1195" s="22"/>
      <c r="DLO1195" s="22"/>
      <c r="DLP1195" s="22"/>
      <c r="DLQ1195" s="22"/>
      <c r="DLR1195" s="22"/>
      <c r="DLS1195" s="22"/>
      <c r="DLT1195" s="22"/>
      <c r="DLU1195" s="22"/>
      <c r="DLV1195" s="22"/>
      <c r="DLW1195" s="22"/>
      <c r="DLX1195" s="22"/>
      <c r="DLY1195" s="22"/>
      <c r="DLZ1195" s="22"/>
      <c r="DMA1195" s="22"/>
      <c r="DMB1195" s="22"/>
      <c r="DMC1195" s="22"/>
      <c r="DMD1195" s="22"/>
      <c r="DME1195" s="22"/>
      <c r="DMF1195" s="22"/>
      <c r="DMG1195" s="22"/>
      <c r="DMH1195" s="22"/>
      <c r="DMI1195" s="22"/>
      <c r="DMJ1195" s="22"/>
      <c r="DMK1195" s="22"/>
      <c r="DML1195" s="22"/>
      <c r="DMM1195" s="22"/>
      <c r="DMN1195" s="22"/>
      <c r="DMO1195" s="22"/>
      <c r="DMP1195" s="22"/>
      <c r="DMQ1195" s="22"/>
      <c r="DMR1195" s="22"/>
      <c r="DMS1195" s="22"/>
      <c r="DMT1195" s="22"/>
      <c r="DMU1195" s="22"/>
      <c r="DMV1195" s="22"/>
      <c r="DMW1195" s="22"/>
      <c r="DMX1195" s="22"/>
      <c r="DMY1195" s="22"/>
      <c r="DMZ1195" s="22"/>
      <c r="DNA1195" s="22"/>
      <c r="DNB1195" s="22"/>
      <c r="DNC1195" s="22"/>
      <c r="DND1195" s="22"/>
      <c r="DNE1195" s="22"/>
      <c r="DNF1195" s="22"/>
      <c r="DNG1195" s="22"/>
      <c r="DNH1195" s="22"/>
      <c r="DNI1195" s="22"/>
      <c r="DNJ1195" s="22"/>
      <c r="DNK1195" s="22"/>
      <c r="DNL1195" s="22"/>
      <c r="DNM1195" s="22"/>
      <c r="DNN1195" s="22"/>
      <c r="DNO1195" s="22"/>
      <c r="DNP1195" s="22"/>
      <c r="DNQ1195" s="22"/>
      <c r="DNR1195" s="22"/>
      <c r="DNS1195" s="22"/>
      <c r="DNT1195" s="22"/>
      <c r="DNU1195" s="22"/>
      <c r="DNV1195" s="22"/>
      <c r="DNW1195" s="22"/>
      <c r="DNX1195" s="22"/>
      <c r="DNY1195" s="22"/>
      <c r="DNZ1195" s="22"/>
      <c r="DOA1195" s="22"/>
      <c r="DOB1195" s="22"/>
      <c r="DOC1195" s="22"/>
      <c r="DOD1195" s="22"/>
      <c r="DOE1195" s="22"/>
      <c r="DOF1195" s="22"/>
      <c r="DOG1195" s="22"/>
      <c r="DOH1195" s="22"/>
      <c r="DOI1195" s="22"/>
      <c r="DOJ1195" s="22"/>
      <c r="DOK1195" s="22"/>
      <c r="DOL1195" s="22"/>
      <c r="DOM1195" s="22"/>
      <c r="DON1195" s="22"/>
      <c r="DOO1195" s="22"/>
      <c r="DOP1195" s="22"/>
      <c r="DOQ1195" s="22"/>
      <c r="DOR1195" s="22"/>
      <c r="DOS1195" s="22"/>
      <c r="DOT1195" s="22"/>
      <c r="DOU1195" s="22"/>
      <c r="DOV1195" s="22"/>
      <c r="DOW1195" s="22"/>
      <c r="DOX1195" s="22"/>
      <c r="DOY1195" s="22"/>
      <c r="DOZ1195" s="22"/>
      <c r="DPA1195" s="22"/>
      <c r="DPB1195" s="22"/>
      <c r="DPC1195" s="22"/>
      <c r="DPD1195" s="22"/>
      <c r="DPE1195" s="22"/>
      <c r="DPF1195" s="22"/>
      <c r="DPG1195" s="22"/>
      <c r="DPH1195" s="22"/>
      <c r="DPI1195" s="22"/>
      <c r="DPJ1195" s="22"/>
      <c r="DPK1195" s="22"/>
      <c r="DPL1195" s="22"/>
      <c r="DPM1195" s="22"/>
      <c r="DPN1195" s="22"/>
      <c r="DPO1195" s="22"/>
      <c r="DPP1195" s="22"/>
      <c r="DPQ1195" s="22"/>
      <c r="DPR1195" s="22"/>
      <c r="DPS1195" s="22"/>
      <c r="DPT1195" s="22"/>
      <c r="DPU1195" s="22"/>
      <c r="DPV1195" s="22"/>
      <c r="DPW1195" s="22"/>
      <c r="DPX1195" s="22"/>
      <c r="DPY1195" s="22"/>
      <c r="DPZ1195" s="22"/>
      <c r="DQA1195" s="22"/>
      <c r="DQB1195" s="22"/>
      <c r="DQC1195" s="22"/>
      <c r="DQD1195" s="22"/>
      <c r="DQE1195" s="22"/>
      <c r="DQF1195" s="22"/>
      <c r="DQG1195" s="22"/>
      <c r="DQH1195" s="22"/>
      <c r="DQI1195" s="22"/>
      <c r="DQJ1195" s="22"/>
      <c r="DQK1195" s="22"/>
      <c r="DQL1195" s="22"/>
      <c r="DQM1195" s="22"/>
      <c r="DQN1195" s="22"/>
      <c r="DQO1195" s="22"/>
      <c r="DQP1195" s="22"/>
      <c r="DQQ1195" s="22"/>
      <c r="DQR1195" s="22"/>
      <c r="DQS1195" s="22"/>
      <c r="DQT1195" s="22"/>
      <c r="DQU1195" s="22"/>
      <c r="DQV1195" s="22"/>
      <c r="DQW1195" s="22"/>
      <c r="DQX1195" s="22"/>
      <c r="DQY1195" s="22"/>
      <c r="DQZ1195" s="22"/>
      <c r="DRA1195" s="22"/>
      <c r="DRB1195" s="22"/>
      <c r="DRC1195" s="22"/>
      <c r="DRD1195" s="22"/>
      <c r="DRE1195" s="22"/>
      <c r="DRF1195" s="22"/>
      <c r="DRG1195" s="22"/>
      <c r="DRH1195" s="22"/>
      <c r="DRI1195" s="22"/>
      <c r="DRJ1195" s="22"/>
      <c r="DRK1195" s="22"/>
      <c r="DRL1195" s="22"/>
      <c r="DRM1195" s="22"/>
      <c r="DRN1195" s="22"/>
      <c r="DRO1195" s="22"/>
      <c r="DRP1195" s="22"/>
      <c r="DRQ1195" s="22"/>
      <c r="DRR1195" s="22"/>
      <c r="DRS1195" s="22"/>
      <c r="DRT1195" s="22"/>
      <c r="DRU1195" s="22"/>
      <c r="DRV1195" s="22"/>
      <c r="DRW1195" s="22"/>
      <c r="DRX1195" s="22"/>
      <c r="DRY1195" s="22"/>
      <c r="DRZ1195" s="22"/>
      <c r="DSA1195" s="22"/>
      <c r="DSB1195" s="22"/>
      <c r="DSC1195" s="22"/>
      <c r="DSD1195" s="22"/>
      <c r="DSE1195" s="22"/>
      <c r="DSF1195" s="22"/>
      <c r="DSG1195" s="22"/>
      <c r="DSH1195" s="22"/>
      <c r="DSI1195" s="22"/>
      <c r="DSJ1195" s="22"/>
      <c r="DSK1195" s="22"/>
      <c r="DSL1195" s="22"/>
      <c r="DSM1195" s="22"/>
      <c r="DSN1195" s="22"/>
      <c r="DSO1195" s="22"/>
      <c r="DSP1195" s="22"/>
      <c r="DSQ1195" s="22"/>
      <c r="DSR1195" s="22"/>
      <c r="DSS1195" s="22"/>
      <c r="DST1195" s="22"/>
      <c r="DSU1195" s="22"/>
      <c r="DSV1195" s="22"/>
      <c r="DSW1195" s="22"/>
      <c r="DSX1195" s="22"/>
      <c r="DSY1195" s="22"/>
      <c r="DSZ1195" s="22"/>
      <c r="DTA1195" s="22"/>
      <c r="DTB1195" s="22"/>
      <c r="DTC1195" s="22"/>
      <c r="DTD1195" s="22"/>
      <c r="DTE1195" s="22"/>
      <c r="DTF1195" s="22"/>
      <c r="DTG1195" s="22"/>
      <c r="DTH1195" s="22"/>
      <c r="DTI1195" s="22"/>
      <c r="DTJ1195" s="22"/>
      <c r="DTK1195" s="22"/>
      <c r="DTL1195" s="22"/>
      <c r="DTM1195" s="22"/>
      <c r="DTN1195" s="22"/>
      <c r="DTO1195" s="22"/>
      <c r="DTP1195" s="22"/>
      <c r="DTQ1195" s="22"/>
      <c r="DTR1195" s="22"/>
      <c r="DTS1195" s="22"/>
      <c r="DTT1195" s="22"/>
      <c r="DTU1195" s="22"/>
      <c r="DTV1195" s="22"/>
      <c r="DTW1195" s="22"/>
      <c r="DTX1195" s="22"/>
      <c r="DTY1195" s="22"/>
      <c r="DTZ1195" s="22"/>
      <c r="DUA1195" s="22"/>
      <c r="DUB1195" s="22"/>
      <c r="DUC1195" s="22"/>
      <c r="DUD1195" s="22"/>
      <c r="DUE1195" s="22"/>
      <c r="DUF1195" s="22"/>
      <c r="DUG1195" s="22"/>
      <c r="DUH1195" s="22"/>
      <c r="DUI1195" s="22"/>
      <c r="DUJ1195" s="22"/>
      <c r="DUK1195" s="22"/>
      <c r="DUL1195" s="22"/>
      <c r="DUM1195" s="22"/>
      <c r="DUN1195" s="22"/>
      <c r="DUO1195" s="22"/>
      <c r="DUP1195" s="22"/>
      <c r="DUQ1195" s="22"/>
      <c r="DUR1195" s="22"/>
      <c r="DUS1195" s="22"/>
      <c r="DUT1195" s="22"/>
      <c r="DUU1195" s="22"/>
      <c r="DUV1195" s="22"/>
      <c r="DUW1195" s="22"/>
      <c r="DUX1195" s="22"/>
      <c r="DUY1195" s="22"/>
      <c r="DUZ1195" s="22"/>
      <c r="DVA1195" s="22"/>
      <c r="DVB1195" s="22"/>
      <c r="DVC1195" s="22"/>
      <c r="DVD1195" s="22"/>
      <c r="DVE1195" s="22"/>
      <c r="DVF1195" s="22"/>
      <c r="DVG1195" s="22"/>
      <c r="DVH1195" s="22"/>
      <c r="DVI1195" s="22"/>
      <c r="DVJ1195" s="22"/>
      <c r="DVK1195" s="22"/>
      <c r="DVL1195" s="22"/>
      <c r="DVM1195" s="22"/>
      <c r="DVN1195" s="22"/>
      <c r="DVO1195" s="22"/>
      <c r="DVP1195" s="22"/>
      <c r="DVQ1195" s="22"/>
      <c r="DVR1195" s="22"/>
      <c r="DVS1195" s="22"/>
      <c r="DVT1195" s="22"/>
      <c r="DVU1195" s="22"/>
      <c r="DVV1195" s="22"/>
      <c r="DVW1195" s="22"/>
      <c r="DVX1195" s="22"/>
      <c r="DVY1195" s="22"/>
      <c r="DVZ1195" s="22"/>
      <c r="DWA1195" s="22"/>
      <c r="DWB1195" s="22"/>
      <c r="DWC1195" s="22"/>
      <c r="DWD1195" s="22"/>
      <c r="DWE1195" s="22"/>
      <c r="DWF1195" s="22"/>
      <c r="DWG1195" s="22"/>
      <c r="DWH1195" s="22"/>
      <c r="DWI1195" s="22"/>
      <c r="DWJ1195" s="22"/>
      <c r="DWK1195" s="22"/>
      <c r="DWL1195" s="22"/>
      <c r="DWM1195" s="22"/>
      <c r="DWN1195" s="22"/>
      <c r="DWO1195" s="22"/>
      <c r="DWP1195" s="22"/>
      <c r="DWQ1195" s="22"/>
      <c r="DWR1195" s="22"/>
      <c r="DWS1195" s="22"/>
      <c r="DWT1195" s="22"/>
      <c r="DWU1195" s="22"/>
      <c r="DWV1195" s="22"/>
      <c r="DWW1195" s="22"/>
      <c r="DWX1195" s="22"/>
      <c r="DWY1195" s="22"/>
      <c r="DWZ1195" s="22"/>
      <c r="DXA1195" s="22"/>
      <c r="DXB1195" s="22"/>
      <c r="DXC1195" s="22"/>
      <c r="DXD1195" s="22"/>
      <c r="DXE1195" s="22"/>
      <c r="DXF1195" s="22"/>
      <c r="DXG1195" s="22"/>
      <c r="DXH1195" s="22"/>
      <c r="DXI1195" s="22"/>
      <c r="DXJ1195" s="22"/>
      <c r="DXK1195" s="22"/>
      <c r="DXL1195" s="22"/>
      <c r="DXM1195" s="22"/>
      <c r="DXN1195" s="22"/>
      <c r="DXO1195" s="22"/>
      <c r="DXP1195" s="22"/>
      <c r="DXQ1195" s="22"/>
      <c r="DXR1195" s="22"/>
      <c r="DXS1195" s="22"/>
      <c r="DXT1195" s="22"/>
      <c r="DXU1195" s="22"/>
      <c r="DXV1195" s="22"/>
      <c r="DXW1195" s="22"/>
      <c r="DXX1195" s="22"/>
      <c r="DXY1195" s="22"/>
      <c r="DXZ1195" s="22"/>
      <c r="DYA1195" s="22"/>
      <c r="DYB1195" s="22"/>
      <c r="DYC1195" s="22"/>
      <c r="DYD1195" s="22"/>
      <c r="DYE1195" s="22"/>
      <c r="DYF1195" s="22"/>
      <c r="DYG1195" s="22"/>
      <c r="DYH1195" s="22"/>
      <c r="DYI1195" s="22"/>
      <c r="DYJ1195" s="22"/>
      <c r="DYK1195" s="22"/>
      <c r="DYL1195" s="22"/>
      <c r="DYM1195" s="22"/>
      <c r="DYN1195" s="22"/>
      <c r="DYO1195" s="22"/>
      <c r="DYP1195" s="22"/>
      <c r="DYQ1195" s="22"/>
      <c r="DYR1195" s="22"/>
      <c r="DYS1195" s="22"/>
      <c r="DYT1195" s="22"/>
      <c r="DYU1195" s="22"/>
      <c r="DYV1195" s="22"/>
      <c r="DYW1195" s="22"/>
      <c r="DYX1195" s="22"/>
      <c r="DYY1195" s="22"/>
      <c r="DYZ1195" s="22"/>
      <c r="DZA1195" s="22"/>
      <c r="DZB1195" s="22"/>
      <c r="DZC1195" s="22"/>
      <c r="DZD1195" s="22"/>
      <c r="DZE1195" s="22"/>
      <c r="DZF1195" s="22"/>
      <c r="DZG1195" s="22"/>
      <c r="DZH1195" s="22"/>
      <c r="DZI1195" s="22"/>
      <c r="DZJ1195" s="22"/>
      <c r="DZK1195" s="22"/>
      <c r="DZL1195" s="22"/>
      <c r="DZM1195" s="22"/>
      <c r="DZN1195" s="22"/>
      <c r="DZO1195" s="22"/>
      <c r="DZP1195" s="22"/>
      <c r="DZQ1195" s="22"/>
      <c r="DZR1195" s="22"/>
      <c r="DZS1195" s="22"/>
      <c r="DZT1195" s="22"/>
      <c r="DZU1195" s="22"/>
      <c r="DZV1195" s="22"/>
      <c r="DZW1195" s="22"/>
      <c r="DZX1195" s="22"/>
      <c r="DZY1195" s="22"/>
      <c r="DZZ1195" s="22"/>
      <c r="EAA1195" s="22"/>
      <c r="EAB1195" s="22"/>
      <c r="EAC1195" s="22"/>
      <c r="EAD1195" s="22"/>
      <c r="EAE1195" s="22"/>
      <c r="EAF1195" s="22"/>
      <c r="EAG1195" s="22"/>
      <c r="EAH1195" s="22"/>
      <c r="EAI1195" s="22"/>
      <c r="EAJ1195" s="22"/>
      <c r="EAK1195" s="22"/>
      <c r="EAL1195" s="22"/>
      <c r="EAM1195" s="22"/>
      <c r="EAN1195" s="22"/>
      <c r="EAO1195" s="22"/>
      <c r="EAP1195" s="22"/>
      <c r="EAQ1195" s="22"/>
      <c r="EAR1195" s="22"/>
      <c r="EAS1195" s="22"/>
      <c r="EAT1195" s="22"/>
      <c r="EAU1195" s="22"/>
      <c r="EAV1195" s="22"/>
      <c r="EAW1195" s="22"/>
      <c r="EAX1195" s="22"/>
      <c r="EAY1195" s="22"/>
      <c r="EAZ1195" s="22"/>
      <c r="EBA1195" s="22"/>
      <c r="EBB1195" s="22"/>
      <c r="EBC1195" s="22"/>
      <c r="EBD1195" s="22"/>
      <c r="EBE1195" s="22"/>
      <c r="EBF1195" s="22"/>
      <c r="EBG1195" s="22"/>
      <c r="EBH1195" s="22"/>
      <c r="EBI1195" s="22"/>
      <c r="EBJ1195" s="22"/>
      <c r="EBK1195" s="22"/>
      <c r="EBL1195" s="22"/>
      <c r="EBM1195" s="22"/>
      <c r="EBN1195" s="22"/>
      <c r="EBO1195" s="22"/>
      <c r="EBP1195" s="22"/>
      <c r="EBQ1195" s="22"/>
      <c r="EBR1195" s="22"/>
      <c r="EBS1195" s="22"/>
      <c r="EBT1195" s="22"/>
      <c r="EBU1195" s="22"/>
      <c r="EBV1195" s="22"/>
      <c r="EBW1195" s="22"/>
      <c r="EBX1195" s="22"/>
      <c r="EBY1195" s="22"/>
      <c r="EBZ1195" s="22"/>
      <c r="ECA1195" s="22"/>
      <c r="ECB1195" s="22"/>
      <c r="ECC1195" s="22"/>
      <c r="ECD1195" s="22"/>
      <c r="ECE1195" s="22"/>
      <c r="ECF1195" s="22"/>
      <c r="ECG1195" s="22"/>
      <c r="ECH1195" s="22"/>
      <c r="ECI1195" s="22"/>
      <c r="ECJ1195" s="22"/>
      <c r="ECK1195" s="22"/>
      <c r="ECL1195" s="22"/>
      <c r="ECM1195" s="22"/>
      <c r="ECN1195" s="22"/>
      <c r="ECO1195" s="22"/>
      <c r="ECP1195" s="22"/>
      <c r="ECQ1195" s="22"/>
      <c r="ECR1195" s="22"/>
      <c r="ECS1195" s="22"/>
      <c r="ECT1195" s="22"/>
      <c r="ECU1195" s="22"/>
      <c r="ECV1195" s="22"/>
      <c r="ECW1195" s="22"/>
      <c r="ECX1195" s="22"/>
      <c r="ECY1195" s="22"/>
      <c r="ECZ1195" s="22"/>
      <c r="EDA1195" s="22"/>
      <c r="EDB1195" s="22"/>
      <c r="EDC1195" s="22"/>
      <c r="EDD1195" s="22"/>
      <c r="EDE1195" s="22"/>
      <c r="EDF1195" s="22"/>
      <c r="EDG1195" s="22"/>
      <c r="EDH1195" s="22"/>
      <c r="EDI1195" s="22"/>
      <c r="EDJ1195" s="22"/>
      <c r="EDK1195" s="22"/>
      <c r="EDL1195" s="22"/>
      <c r="EDM1195" s="22"/>
      <c r="EDN1195" s="22"/>
      <c r="EDO1195" s="22"/>
      <c r="EDP1195" s="22"/>
      <c r="EDQ1195" s="22"/>
      <c r="EDR1195" s="22"/>
      <c r="EDS1195" s="22"/>
      <c r="EDT1195" s="22"/>
      <c r="EDU1195" s="22"/>
      <c r="EDV1195" s="22"/>
      <c r="EDW1195" s="22"/>
      <c r="EDX1195" s="22"/>
      <c r="EDY1195" s="22"/>
      <c r="EDZ1195" s="22"/>
      <c r="EEA1195" s="22"/>
      <c r="EEB1195" s="22"/>
      <c r="EEC1195" s="22"/>
      <c r="EED1195" s="22"/>
      <c r="EEE1195" s="22"/>
      <c r="EEF1195" s="22"/>
      <c r="EEG1195" s="22"/>
      <c r="EEH1195" s="22"/>
      <c r="EEI1195" s="22"/>
      <c r="EEJ1195" s="22"/>
      <c r="EEK1195" s="22"/>
      <c r="EEL1195" s="22"/>
      <c r="EEM1195" s="22"/>
      <c r="EEN1195" s="22"/>
      <c r="EEO1195" s="22"/>
      <c r="EEP1195" s="22"/>
      <c r="EEQ1195" s="22"/>
      <c r="EER1195" s="22"/>
      <c r="EES1195" s="22"/>
      <c r="EET1195" s="22"/>
      <c r="EEU1195" s="22"/>
      <c r="EEV1195" s="22"/>
      <c r="EEW1195" s="22"/>
      <c r="EEX1195" s="22"/>
      <c r="EEY1195" s="22"/>
      <c r="EEZ1195" s="22"/>
      <c r="EFA1195" s="22"/>
      <c r="EFB1195" s="22"/>
      <c r="EFC1195" s="22"/>
      <c r="EFD1195" s="22"/>
      <c r="EFE1195" s="22"/>
      <c r="EFF1195" s="22"/>
      <c r="EFG1195" s="22"/>
      <c r="EFH1195" s="22"/>
      <c r="EFI1195" s="22"/>
      <c r="EFJ1195" s="22"/>
      <c r="EFK1195" s="22"/>
      <c r="EFL1195" s="22"/>
      <c r="EFM1195" s="22"/>
      <c r="EFN1195" s="22"/>
      <c r="EFO1195" s="22"/>
      <c r="EFP1195" s="22"/>
      <c r="EFQ1195" s="22"/>
      <c r="EFR1195" s="22"/>
      <c r="EFS1195" s="22"/>
      <c r="EFT1195" s="22"/>
      <c r="EFU1195" s="22"/>
      <c r="EFV1195" s="22"/>
      <c r="EFW1195" s="22"/>
      <c r="EFX1195" s="22"/>
      <c r="EFY1195" s="22"/>
      <c r="EFZ1195" s="22"/>
      <c r="EGA1195" s="22"/>
      <c r="EGB1195" s="22"/>
      <c r="EGC1195" s="22"/>
      <c r="EGD1195" s="22"/>
      <c r="EGE1195" s="22"/>
      <c r="EGF1195" s="22"/>
      <c r="EGG1195" s="22"/>
      <c r="EGH1195" s="22"/>
      <c r="EGI1195" s="22"/>
      <c r="EGJ1195" s="22"/>
      <c r="EGK1195" s="22"/>
      <c r="EGL1195" s="22"/>
      <c r="EGM1195" s="22"/>
      <c r="EGN1195" s="22"/>
      <c r="EGO1195" s="22"/>
      <c r="EGP1195" s="22"/>
      <c r="EGQ1195" s="22"/>
      <c r="EGR1195" s="22"/>
      <c r="EGS1195" s="22"/>
      <c r="EGT1195" s="22"/>
      <c r="EGU1195" s="22"/>
      <c r="EGV1195" s="22"/>
      <c r="EGW1195" s="22"/>
      <c r="EGX1195" s="22"/>
      <c r="EGY1195" s="22"/>
      <c r="EGZ1195" s="22"/>
      <c r="EHA1195" s="22"/>
      <c r="EHB1195" s="22"/>
      <c r="EHC1195" s="22"/>
      <c r="EHD1195" s="22"/>
      <c r="EHE1195" s="22"/>
      <c r="EHF1195" s="22"/>
      <c r="EHG1195" s="22"/>
      <c r="EHH1195" s="22"/>
      <c r="EHI1195" s="22"/>
      <c r="EHJ1195" s="22"/>
      <c r="EHK1195" s="22"/>
      <c r="EHL1195" s="22"/>
      <c r="EHM1195" s="22"/>
      <c r="EHN1195" s="22"/>
      <c r="EHO1195" s="22"/>
      <c r="EHP1195" s="22"/>
      <c r="EHQ1195" s="22"/>
      <c r="EHR1195" s="22"/>
      <c r="EHS1195" s="22"/>
      <c r="EHT1195" s="22"/>
      <c r="EHU1195" s="22"/>
      <c r="EHV1195" s="22"/>
      <c r="EHW1195" s="22"/>
      <c r="EHX1195" s="22"/>
      <c r="EHY1195" s="22"/>
      <c r="EHZ1195" s="22"/>
      <c r="EIA1195" s="22"/>
      <c r="EIB1195" s="22"/>
      <c r="EIC1195" s="22"/>
      <c r="EID1195" s="22"/>
      <c r="EIE1195" s="22"/>
      <c r="EIF1195" s="22"/>
      <c r="EIG1195" s="22"/>
      <c r="EIH1195" s="22"/>
      <c r="EII1195" s="22"/>
      <c r="EIJ1195" s="22"/>
      <c r="EIK1195" s="22"/>
      <c r="EIL1195" s="22"/>
      <c r="EIM1195" s="22"/>
      <c r="EIN1195" s="22"/>
      <c r="EIO1195" s="22"/>
      <c r="EIP1195" s="22"/>
      <c r="EIQ1195" s="22"/>
      <c r="EIR1195" s="22"/>
      <c r="EIS1195" s="22"/>
      <c r="EIT1195" s="22"/>
      <c r="EIU1195" s="22"/>
      <c r="EIV1195" s="22"/>
      <c r="EIW1195" s="22"/>
      <c r="EIX1195" s="22"/>
      <c r="EIY1195" s="22"/>
      <c r="EIZ1195" s="22"/>
      <c r="EJA1195" s="22"/>
      <c r="EJB1195" s="22"/>
      <c r="EJC1195" s="22"/>
      <c r="EJD1195" s="22"/>
      <c r="EJE1195" s="22"/>
      <c r="EJF1195" s="22"/>
      <c r="EJG1195" s="22"/>
      <c r="EJH1195" s="22"/>
      <c r="EJI1195" s="22"/>
      <c r="EJJ1195" s="22"/>
      <c r="EJK1195" s="22"/>
      <c r="EJL1195" s="22"/>
      <c r="EJM1195" s="22"/>
      <c r="EJN1195" s="22"/>
      <c r="EJO1195" s="22"/>
      <c r="EJP1195" s="22"/>
      <c r="EJQ1195" s="22"/>
      <c r="EJR1195" s="22"/>
      <c r="EJS1195" s="22"/>
      <c r="EJT1195" s="22"/>
      <c r="EJU1195" s="22"/>
      <c r="EJV1195" s="22"/>
      <c r="EJW1195" s="22"/>
      <c r="EJX1195" s="22"/>
      <c r="EJY1195" s="22"/>
      <c r="EJZ1195" s="22"/>
      <c r="EKA1195" s="22"/>
      <c r="EKB1195" s="22"/>
      <c r="EKC1195" s="22"/>
      <c r="EKD1195" s="22"/>
      <c r="EKE1195" s="22"/>
      <c r="EKF1195" s="22"/>
      <c r="EKG1195" s="22"/>
      <c r="EKH1195" s="22"/>
      <c r="EKI1195" s="22"/>
      <c r="EKJ1195" s="22"/>
      <c r="EKK1195" s="22"/>
      <c r="EKL1195" s="22"/>
      <c r="EKM1195" s="22"/>
      <c r="EKN1195" s="22"/>
      <c r="EKO1195" s="22"/>
      <c r="EKP1195" s="22"/>
      <c r="EKQ1195" s="22"/>
      <c r="EKR1195" s="22"/>
      <c r="EKS1195" s="22"/>
      <c r="EKT1195" s="22"/>
      <c r="EKU1195" s="22"/>
      <c r="EKV1195" s="22"/>
      <c r="EKW1195" s="22"/>
      <c r="EKX1195" s="22"/>
      <c r="EKY1195" s="22"/>
      <c r="EKZ1195" s="22"/>
      <c r="ELA1195" s="22"/>
      <c r="ELB1195" s="22"/>
      <c r="ELC1195" s="22"/>
      <c r="ELD1195" s="22"/>
      <c r="ELE1195" s="22"/>
      <c r="ELF1195" s="22"/>
      <c r="ELG1195" s="22"/>
      <c r="ELH1195" s="22"/>
      <c r="ELI1195" s="22"/>
      <c r="ELJ1195" s="22"/>
      <c r="ELK1195" s="22"/>
      <c r="ELL1195" s="22"/>
      <c r="ELM1195" s="22"/>
      <c r="ELN1195" s="22"/>
      <c r="ELO1195" s="22"/>
      <c r="ELP1195" s="22"/>
      <c r="ELQ1195" s="22"/>
      <c r="ELR1195" s="22"/>
      <c r="ELS1195" s="22"/>
      <c r="ELT1195" s="22"/>
      <c r="ELU1195" s="22"/>
      <c r="ELV1195" s="22"/>
      <c r="ELW1195" s="22"/>
      <c r="ELX1195" s="22"/>
      <c r="ELY1195" s="22"/>
      <c r="ELZ1195" s="22"/>
      <c r="EMA1195" s="22"/>
      <c r="EMB1195" s="22"/>
      <c r="EMC1195" s="22"/>
      <c r="EMD1195" s="22"/>
      <c r="EME1195" s="22"/>
      <c r="EMF1195" s="22"/>
      <c r="EMG1195" s="22"/>
      <c r="EMH1195" s="22"/>
      <c r="EMI1195" s="22"/>
      <c r="EMJ1195" s="22"/>
      <c r="EMK1195" s="22"/>
      <c r="EML1195" s="22"/>
      <c r="EMM1195" s="22"/>
      <c r="EMN1195" s="22"/>
      <c r="EMO1195" s="22"/>
      <c r="EMP1195" s="22"/>
      <c r="EMQ1195" s="22"/>
      <c r="EMR1195" s="22"/>
      <c r="EMS1195" s="22"/>
      <c r="EMT1195" s="22"/>
      <c r="EMU1195" s="22"/>
      <c r="EMV1195" s="22"/>
      <c r="EMW1195" s="22"/>
      <c r="EMX1195" s="22"/>
      <c r="EMY1195" s="22"/>
      <c r="EMZ1195" s="22"/>
      <c r="ENA1195" s="22"/>
      <c r="ENB1195" s="22"/>
      <c r="ENC1195" s="22"/>
      <c r="END1195" s="22"/>
      <c r="ENE1195" s="22"/>
      <c r="ENF1195" s="22"/>
      <c r="ENG1195" s="22"/>
      <c r="ENH1195" s="22"/>
      <c r="ENI1195" s="22"/>
      <c r="ENJ1195" s="22"/>
      <c r="ENK1195" s="22"/>
      <c r="ENL1195" s="22"/>
      <c r="ENM1195" s="22"/>
      <c r="ENN1195" s="22"/>
      <c r="ENO1195" s="22"/>
      <c r="ENP1195" s="22"/>
      <c r="ENQ1195" s="22"/>
      <c r="ENR1195" s="22"/>
      <c r="ENS1195" s="22"/>
      <c r="ENT1195" s="22"/>
      <c r="ENU1195" s="22"/>
      <c r="ENV1195" s="22"/>
      <c r="ENW1195" s="22"/>
      <c r="ENX1195" s="22"/>
      <c r="ENY1195" s="22"/>
      <c r="ENZ1195" s="22"/>
      <c r="EOA1195" s="22"/>
      <c r="EOB1195" s="22"/>
      <c r="EOC1195" s="22"/>
      <c r="EOD1195" s="22"/>
      <c r="EOE1195" s="22"/>
      <c r="EOF1195" s="22"/>
      <c r="EOG1195" s="22"/>
      <c r="EOH1195" s="22"/>
      <c r="EOI1195" s="22"/>
      <c r="EOJ1195" s="22"/>
      <c r="EOK1195" s="22"/>
      <c r="EOL1195" s="22"/>
      <c r="EOM1195" s="22"/>
      <c r="EON1195" s="22"/>
      <c r="EOO1195" s="22"/>
      <c r="EOP1195" s="22"/>
      <c r="EOQ1195" s="22"/>
      <c r="EOR1195" s="22"/>
      <c r="EOS1195" s="22"/>
      <c r="EOT1195" s="22"/>
      <c r="EOU1195" s="22"/>
      <c r="EOV1195" s="22"/>
      <c r="EOW1195" s="22"/>
      <c r="EOX1195" s="22"/>
      <c r="EOY1195" s="22"/>
      <c r="EOZ1195" s="22"/>
      <c r="EPA1195" s="22"/>
      <c r="EPB1195" s="22"/>
      <c r="EPC1195" s="22"/>
      <c r="EPD1195" s="22"/>
      <c r="EPE1195" s="22"/>
      <c r="EPF1195" s="22"/>
      <c r="EPG1195" s="22"/>
      <c r="EPH1195" s="22"/>
      <c r="EPI1195" s="22"/>
      <c r="EPJ1195" s="22"/>
      <c r="EPK1195" s="22"/>
      <c r="EPL1195" s="22"/>
      <c r="EPM1195" s="22"/>
      <c r="EPN1195" s="22"/>
      <c r="EPO1195" s="22"/>
      <c r="EPP1195" s="22"/>
      <c r="EPQ1195" s="22"/>
      <c r="EPR1195" s="22"/>
      <c r="EPS1195" s="22"/>
      <c r="EPT1195" s="22"/>
      <c r="EPU1195" s="22"/>
      <c r="EPV1195" s="22"/>
      <c r="EPW1195" s="22"/>
      <c r="EPX1195" s="22"/>
      <c r="EPY1195" s="22"/>
      <c r="EPZ1195" s="22"/>
      <c r="EQA1195" s="22"/>
      <c r="EQB1195" s="22"/>
      <c r="EQC1195" s="22"/>
      <c r="EQD1195" s="22"/>
      <c r="EQE1195" s="22"/>
      <c r="EQF1195" s="22"/>
      <c r="EQG1195" s="22"/>
      <c r="EQH1195" s="22"/>
      <c r="EQI1195" s="22"/>
      <c r="EQJ1195" s="22"/>
      <c r="EQK1195" s="22"/>
      <c r="EQL1195" s="22"/>
      <c r="EQM1195" s="22"/>
      <c r="EQN1195" s="22"/>
      <c r="EQO1195" s="22"/>
      <c r="EQP1195" s="22"/>
      <c r="EQQ1195" s="22"/>
      <c r="EQR1195" s="22"/>
      <c r="EQS1195" s="22"/>
      <c r="EQT1195" s="22"/>
      <c r="EQU1195" s="22"/>
      <c r="EQV1195" s="22"/>
      <c r="EQW1195" s="22"/>
      <c r="EQX1195" s="22"/>
      <c r="EQY1195" s="22"/>
      <c r="EQZ1195" s="22"/>
      <c r="ERA1195" s="22"/>
      <c r="ERB1195" s="22"/>
      <c r="ERC1195" s="22"/>
      <c r="ERD1195" s="22"/>
      <c r="ERE1195" s="22"/>
      <c r="ERF1195" s="22"/>
      <c r="ERG1195" s="22"/>
      <c r="ERH1195" s="22"/>
      <c r="ERI1195" s="22"/>
      <c r="ERJ1195" s="22"/>
      <c r="ERK1195" s="22"/>
      <c r="ERL1195" s="22"/>
      <c r="ERM1195" s="22"/>
      <c r="ERN1195" s="22"/>
      <c r="ERO1195" s="22"/>
      <c r="ERP1195" s="22"/>
      <c r="ERQ1195" s="22"/>
      <c r="ERR1195" s="22"/>
      <c r="ERS1195" s="22"/>
      <c r="ERT1195" s="22"/>
      <c r="ERU1195" s="22"/>
      <c r="ERV1195" s="22"/>
      <c r="ERW1195" s="22"/>
      <c r="ERX1195" s="22"/>
      <c r="ERY1195" s="22"/>
      <c r="ERZ1195" s="22"/>
      <c r="ESA1195" s="22"/>
      <c r="ESB1195" s="22"/>
      <c r="ESC1195" s="22"/>
      <c r="ESD1195" s="22"/>
      <c r="ESE1195" s="22"/>
      <c r="ESF1195" s="22"/>
      <c r="ESG1195" s="22"/>
      <c r="ESH1195" s="22"/>
      <c r="ESI1195" s="22"/>
      <c r="ESJ1195" s="22"/>
      <c r="ESK1195" s="22"/>
      <c r="ESL1195" s="22"/>
      <c r="ESM1195" s="22"/>
      <c r="ESN1195" s="22"/>
      <c r="ESO1195" s="22"/>
      <c r="ESP1195" s="22"/>
      <c r="ESQ1195" s="22"/>
      <c r="ESR1195" s="22"/>
      <c r="ESS1195" s="22"/>
      <c r="EST1195" s="22"/>
      <c r="ESU1195" s="22"/>
      <c r="ESV1195" s="22"/>
      <c r="ESW1195" s="22"/>
      <c r="ESX1195" s="22"/>
      <c r="ESY1195" s="22"/>
      <c r="ESZ1195" s="22"/>
      <c r="ETA1195" s="22"/>
      <c r="ETB1195" s="22"/>
      <c r="ETC1195" s="22"/>
      <c r="ETD1195" s="22"/>
      <c r="ETE1195" s="22"/>
      <c r="ETF1195" s="22"/>
      <c r="ETG1195" s="22"/>
      <c r="ETH1195" s="22"/>
      <c r="ETI1195" s="22"/>
      <c r="ETJ1195" s="22"/>
      <c r="ETK1195" s="22"/>
      <c r="ETL1195" s="22"/>
      <c r="ETM1195" s="22"/>
      <c r="ETN1195" s="22"/>
      <c r="ETO1195" s="22"/>
      <c r="ETP1195" s="22"/>
      <c r="ETQ1195" s="22"/>
      <c r="ETR1195" s="22"/>
      <c r="ETS1195" s="22"/>
      <c r="ETT1195" s="22"/>
      <c r="ETU1195" s="22"/>
      <c r="ETV1195" s="22"/>
      <c r="ETW1195" s="22"/>
      <c r="ETX1195" s="22"/>
      <c r="ETY1195" s="22"/>
      <c r="ETZ1195" s="22"/>
      <c r="EUA1195" s="22"/>
      <c r="EUB1195" s="22"/>
      <c r="EUC1195" s="22"/>
      <c r="EUD1195" s="22"/>
      <c r="EUE1195" s="22"/>
      <c r="EUF1195" s="22"/>
      <c r="EUG1195" s="22"/>
      <c r="EUH1195" s="22"/>
      <c r="EUI1195" s="22"/>
      <c r="EUJ1195" s="22"/>
      <c r="EUK1195" s="22"/>
      <c r="EUL1195" s="22"/>
      <c r="EUM1195" s="22"/>
      <c r="EUN1195" s="22"/>
      <c r="EUO1195" s="22"/>
      <c r="EUP1195" s="22"/>
      <c r="EUQ1195" s="22"/>
      <c r="EUR1195" s="22"/>
      <c r="EUS1195" s="22"/>
      <c r="EUT1195" s="22"/>
      <c r="EUU1195" s="22"/>
      <c r="EUV1195" s="22"/>
      <c r="EUW1195" s="22"/>
      <c r="EUX1195" s="22"/>
      <c r="EUY1195" s="22"/>
      <c r="EUZ1195" s="22"/>
      <c r="EVA1195" s="22"/>
      <c r="EVB1195" s="22"/>
      <c r="EVC1195" s="22"/>
      <c r="EVD1195" s="22"/>
      <c r="EVE1195" s="22"/>
      <c r="EVF1195" s="22"/>
      <c r="EVG1195" s="22"/>
      <c r="EVH1195" s="22"/>
      <c r="EVI1195" s="22"/>
      <c r="EVJ1195" s="22"/>
      <c r="EVK1195" s="22"/>
      <c r="EVL1195" s="22"/>
      <c r="EVM1195" s="22"/>
      <c r="EVN1195" s="22"/>
      <c r="EVO1195" s="22"/>
      <c r="EVP1195" s="22"/>
      <c r="EVQ1195" s="22"/>
      <c r="EVR1195" s="22"/>
      <c r="EVS1195" s="22"/>
      <c r="EVT1195" s="22"/>
      <c r="EVU1195" s="22"/>
      <c r="EVV1195" s="22"/>
      <c r="EVW1195" s="22"/>
      <c r="EVX1195" s="22"/>
      <c r="EVY1195" s="22"/>
      <c r="EVZ1195" s="22"/>
      <c r="EWA1195" s="22"/>
      <c r="EWB1195" s="22"/>
      <c r="EWC1195" s="22"/>
      <c r="EWD1195" s="22"/>
      <c r="EWE1195" s="22"/>
      <c r="EWF1195" s="22"/>
      <c r="EWG1195" s="22"/>
      <c r="EWH1195" s="22"/>
      <c r="EWI1195" s="22"/>
      <c r="EWJ1195" s="22"/>
      <c r="EWK1195" s="22"/>
      <c r="EWL1195" s="22"/>
      <c r="EWM1195" s="22"/>
      <c r="EWN1195" s="22"/>
      <c r="EWO1195" s="22"/>
      <c r="EWP1195" s="22"/>
      <c r="EWQ1195" s="22"/>
      <c r="EWR1195" s="22"/>
      <c r="EWS1195" s="22"/>
      <c r="EWT1195" s="22"/>
      <c r="EWU1195" s="22"/>
      <c r="EWV1195" s="22"/>
      <c r="EWW1195" s="22"/>
      <c r="EWX1195" s="22"/>
      <c r="EWY1195" s="22"/>
      <c r="EWZ1195" s="22"/>
      <c r="EXA1195" s="22"/>
      <c r="EXB1195" s="22"/>
      <c r="EXC1195" s="22"/>
      <c r="EXD1195" s="22"/>
      <c r="EXE1195" s="22"/>
      <c r="EXF1195" s="22"/>
      <c r="EXG1195" s="22"/>
      <c r="EXH1195" s="22"/>
      <c r="EXI1195" s="22"/>
      <c r="EXJ1195" s="22"/>
      <c r="EXK1195" s="22"/>
      <c r="EXL1195" s="22"/>
      <c r="EXM1195" s="22"/>
      <c r="EXN1195" s="22"/>
      <c r="EXO1195" s="22"/>
      <c r="EXP1195" s="22"/>
      <c r="EXQ1195" s="22"/>
      <c r="EXR1195" s="22"/>
      <c r="EXS1195" s="22"/>
      <c r="EXT1195" s="22"/>
      <c r="EXU1195" s="22"/>
      <c r="EXV1195" s="22"/>
      <c r="EXW1195" s="22"/>
      <c r="EXX1195" s="22"/>
      <c r="EXY1195" s="22"/>
      <c r="EXZ1195" s="22"/>
      <c r="EYA1195" s="22"/>
      <c r="EYB1195" s="22"/>
      <c r="EYC1195" s="22"/>
      <c r="EYD1195" s="22"/>
      <c r="EYE1195" s="22"/>
      <c r="EYF1195" s="22"/>
      <c r="EYG1195" s="22"/>
      <c r="EYH1195" s="22"/>
      <c r="EYI1195" s="22"/>
      <c r="EYJ1195" s="22"/>
      <c r="EYK1195" s="22"/>
      <c r="EYL1195" s="22"/>
      <c r="EYM1195" s="22"/>
      <c r="EYN1195" s="22"/>
      <c r="EYO1195" s="22"/>
      <c r="EYP1195" s="22"/>
      <c r="EYQ1195" s="22"/>
      <c r="EYR1195" s="22"/>
      <c r="EYS1195" s="22"/>
      <c r="EYT1195" s="22"/>
      <c r="EYU1195" s="22"/>
      <c r="EYV1195" s="22"/>
      <c r="EYW1195" s="22"/>
      <c r="EYX1195" s="22"/>
      <c r="EYY1195" s="22"/>
      <c r="EYZ1195" s="22"/>
      <c r="EZA1195" s="22"/>
      <c r="EZB1195" s="22"/>
      <c r="EZC1195" s="22"/>
      <c r="EZD1195" s="22"/>
      <c r="EZE1195" s="22"/>
      <c r="EZF1195" s="22"/>
      <c r="EZG1195" s="22"/>
      <c r="EZH1195" s="22"/>
      <c r="EZI1195" s="22"/>
      <c r="EZJ1195" s="22"/>
      <c r="EZK1195" s="22"/>
      <c r="EZL1195" s="22"/>
      <c r="EZM1195" s="22"/>
      <c r="EZN1195" s="22"/>
      <c r="EZO1195" s="22"/>
      <c r="EZP1195" s="22"/>
      <c r="EZQ1195" s="22"/>
      <c r="EZR1195" s="22"/>
      <c r="EZS1195" s="22"/>
      <c r="EZT1195" s="22"/>
      <c r="EZU1195" s="22"/>
      <c r="EZV1195" s="22"/>
      <c r="EZW1195" s="22"/>
      <c r="EZX1195" s="22"/>
      <c r="EZY1195" s="22"/>
      <c r="EZZ1195" s="22"/>
      <c r="FAA1195" s="22"/>
      <c r="FAB1195" s="22"/>
      <c r="FAC1195" s="22"/>
      <c r="FAD1195" s="22"/>
      <c r="FAE1195" s="22"/>
      <c r="FAF1195" s="22"/>
      <c r="FAG1195" s="22"/>
      <c r="FAH1195" s="22"/>
      <c r="FAI1195" s="22"/>
      <c r="FAJ1195" s="22"/>
      <c r="FAK1195" s="22"/>
      <c r="FAL1195" s="22"/>
      <c r="FAM1195" s="22"/>
      <c r="FAN1195" s="22"/>
      <c r="FAO1195" s="22"/>
      <c r="FAP1195" s="22"/>
      <c r="FAQ1195" s="22"/>
      <c r="FAR1195" s="22"/>
      <c r="FAS1195" s="22"/>
      <c r="FAT1195" s="22"/>
      <c r="FAU1195" s="22"/>
      <c r="FAV1195" s="22"/>
      <c r="FAW1195" s="22"/>
      <c r="FAX1195" s="22"/>
      <c r="FAY1195" s="22"/>
      <c r="FAZ1195" s="22"/>
      <c r="FBA1195" s="22"/>
      <c r="FBB1195" s="22"/>
      <c r="FBC1195" s="22"/>
      <c r="FBD1195" s="22"/>
      <c r="FBE1195" s="22"/>
      <c r="FBF1195" s="22"/>
      <c r="FBG1195" s="22"/>
      <c r="FBH1195" s="22"/>
      <c r="FBI1195" s="22"/>
      <c r="FBJ1195" s="22"/>
      <c r="FBK1195" s="22"/>
      <c r="FBL1195" s="22"/>
      <c r="FBM1195" s="22"/>
      <c r="FBN1195" s="22"/>
      <c r="FBO1195" s="22"/>
      <c r="FBP1195" s="22"/>
      <c r="FBQ1195" s="22"/>
      <c r="FBR1195" s="22"/>
      <c r="FBS1195" s="22"/>
      <c r="FBT1195" s="22"/>
      <c r="FBU1195" s="22"/>
      <c r="FBV1195" s="22"/>
      <c r="FBW1195" s="22"/>
      <c r="FBX1195" s="22"/>
      <c r="FBY1195" s="22"/>
      <c r="FBZ1195" s="22"/>
      <c r="FCA1195" s="22"/>
      <c r="FCB1195" s="22"/>
      <c r="FCC1195" s="22"/>
      <c r="FCD1195" s="22"/>
      <c r="FCE1195" s="22"/>
      <c r="FCF1195" s="22"/>
      <c r="FCG1195" s="22"/>
      <c r="FCH1195" s="22"/>
      <c r="FCI1195" s="22"/>
      <c r="FCJ1195" s="22"/>
      <c r="FCK1195" s="22"/>
      <c r="FCL1195" s="22"/>
      <c r="FCM1195" s="22"/>
      <c r="FCN1195" s="22"/>
      <c r="FCO1195" s="22"/>
      <c r="FCP1195" s="22"/>
      <c r="FCQ1195" s="22"/>
      <c r="FCR1195" s="22"/>
      <c r="FCS1195" s="22"/>
      <c r="FCT1195" s="22"/>
      <c r="FCU1195" s="22"/>
      <c r="FCV1195" s="22"/>
      <c r="FCW1195" s="22"/>
      <c r="FCX1195" s="22"/>
      <c r="FCY1195" s="22"/>
      <c r="FCZ1195" s="22"/>
      <c r="FDA1195" s="22"/>
      <c r="FDB1195" s="22"/>
      <c r="FDC1195" s="22"/>
      <c r="FDD1195" s="22"/>
      <c r="FDE1195" s="22"/>
      <c r="FDF1195" s="22"/>
      <c r="FDG1195" s="22"/>
      <c r="FDH1195" s="22"/>
      <c r="FDI1195" s="22"/>
      <c r="FDJ1195" s="22"/>
      <c r="FDK1195" s="22"/>
      <c r="FDL1195" s="22"/>
      <c r="FDM1195" s="22"/>
      <c r="FDN1195" s="22"/>
      <c r="FDO1195" s="22"/>
      <c r="FDP1195" s="22"/>
      <c r="FDQ1195" s="22"/>
      <c r="FDR1195" s="22"/>
      <c r="FDS1195" s="22"/>
      <c r="FDT1195" s="22"/>
      <c r="FDU1195" s="22"/>
      <c r="FDV1195" s="22"/>
      <c r="FDW1195" s="22"/>
      <c r="FDX1195" s="22"/>
      <c r="FDY1195" s="22"/>
      <c r="FDZ1195" s="22"/>
      <c r="FEA1195" s="22"/>
      <c r="FEB1195" s="22"/>
      <c r="FEC1195" s="22"/>
      <c r="FED1195" s="22"/>
      <c r="FEE1195" s="22"/>
      <c r="FEF1195" s="22"/>
      <c r="FEG1195" s="22"/>
      <c r="FEH1195" s="22"/>
      <c r="FEI1195" s="22"/>
      <c r="FEJ1195" s="22"/>
      <c r="FEK1195" s="22"/>
      <c r="FEL1195" s="22"/>
      <c r="FEM1195" s="22"/>
      <c r="FEN1195" s="22"/>
      <c r="FEO1195" s="22"/>
      <c r="FEP1195" s="22"/>
      <c r="FEQ1195" s="22"/>
      <c r="FER1195" s="22"/>
      <c r="FES1195" s="22"/>
      <c r="FET1195" s="22"/>
      <c r="FEU1195" s="22"/>
      <c r="FEV1195" s="22"/>
      <c r="FEW1195" s="22"/>
      <c r="FEX1195" s="22"/>
      <c r="FEY1195" s="22"/>
      <c r="FEZ1195" s="22"/>
      <c r="FFA1195" s="22"/>
      <c r="FFB1195" s="22"/>
      <c r="FFC1195" s="22"/>
      <c r="FFD1195" s="22"/>
      <c r="FFE1195" s="22"/>
      <c r="FFF1195" s="22"/>
      <c r="FFG1195" s="22"/>
      <c r="FFH1195" s="22"/>
      <c r="FFI1195" s="22"/>
      <c r="FFJ1195" s="22"/>
      <c r="FFK1195" s="22"/>
      <c r="FFL1195" s="22"/>
      <c r="FFM1195" s="22"/>
      <c r="FFN1195" s="22"/>
      <c r="FFO1195" s="22"/>
      <c r="FFP1195" s="22"/>
      <c r="FFQ1195" s="22"/>
      <c r="FFR1195" s="22"/>
      <c r="FFS1195" s="22"/>
      <c r="FFT1195" s="22"/>
      <c r="FFU1195" s="22"/>
      <c r="FFV1195" s="22"/>
      <c r="FFW1195" s="22"/>
      <c r="FFX1195" s="22"/>
      <c r="FFY1195" s="22"/>
      <c r="FFZ1195" s="22"/>
      <c r="FGA1195" s="22"/>
      <c r="FGB1195" s="22"/>
      <c r="FGC1195" s="22"/>
      <c r="FGD1195" s="22"/>
      <c r="FGE1195" s="22"/>
      <c r="FGF1195" s="22"/>
      <c r="FGG1195" s="22"/>
      <c r="FGH1195" s="22"/>
      <c r="FGI1195" s="22"/>
      <c r="FGJ1195" s="22"/>
      <c r="FGK1195" s="22"/>
      <c r="FGL1195" s="22"/>
      <c r="FGM1195" s="22"/>
      <c r="FGN1195" s="22"/>
      <c r="FGO1195" s="22"/>
      <c r="FGP1195" s="22"/>
      <c r="FGQ1195" s="22"/>
      <c r="FGR1195" s="22"/>
      <c r="FGS1195" s="22"/>
      <c r="FGT1195" s="22"/>
      <c r="FGU1195" s="22"/>
      <c r="FGV1195" s="22"/>
      <c r="FGW1195" s="22"/>
      <c r="FGX1195" s="22"/>
      <c r="FGY1195" s="22"/>
      <c r="FGZ1195" s="22"/>
      <c r="FHA1195" s="22"/>
      <c r="FHB1195" s="22"/>
      <c r="FHC1195" s="22"/>
      <c r="FHD1195" s="22"/>
      <c r="FHE1195" s="22"/>
      <c r="FHF1195" s="22"/>
      <c r="FHG1195" s="22"/>
      <c r="FHH1195" s="22"/>
      <c r="FHI1195" s="22"/>
      <c r="FHJ1195" s="22"/>
      <c r="FHK1195" s="22"/>
      <c r="FHL1195" s="22"/>
      <c r="FHM1195" s="22"/>
      <c r="FHN1195" s="22"/>
      <c r="FHO1195" s="22"/>
      <c r="FHP1195" s="22"/>
      <c r="FHQ1195" s="22"/>
      <c r="FHR1195" s="22"/>
      <c r="FHS1195" s="22"/>
      <c r="FHT1195" s="22"/>
      <c r="FHU1195" s="22"/>
      <c r="FHV1195" s="22"/>
      <c r="FHW1195" s="22"/>
      <c r="FHX1195" s="22"/>
      <c r="FHY1195" s="22"/>
      <c r="FHZ1195" s="22"/>
      <c r="FIA1195" s="22"/>
      <c r="FIB1195" s="22"/>
      <c r="FIC1195" s="22"/>
      <c r="FID1195" s="22"/>
      <c r="FIE1195" s="22"/>
      <c r="FIF1195" s="22"/>
      <c r="FIG1195" s="22"/>
      <c r="FIH1195" s="22"/>
      <c r="FII1195" s="22"/>
      <c r="FIJ1195" s="22"/>
      <c r="FIK1195" s="22"/>
      <c r="FIL1195" s="22"/>
      <c r="FIM1195" s="22"/>
      <c r="FIN1195" s="22"/>
      <c r="FIO1195" s="22"/>
      <c r="FIP1195" s="22"/>
      <c r="FIQ1195" s="22"/>
      <c r="FIR1195" s="22"/>
      <c r="FIS1195" s="22"/>
      <c r="FIT1195" s="22"/>
      <c r="FIU1195" s="22"/>
      <c r="FIV1195" s="22"/>
      <c r="FIW1195" s="22"/>
      <c r="FIX1195" s="22"/>
      <c r="FIY1195" s="22"/>
      <c r="FIZ1195" s="22"/>
      <c r="FJA1195" s="22"/>
      <c r="FJB1195" s="22"/>
      <c r="FJC1195" s="22"/>
      <c r="FJD1195" s="22"/>
      <c r="FJE1195" s="22"/>
      <c r="FJF1195" s="22"/>
      <c r="FJG1195" s="22"/>
      <c r="FJH1195" s="22"/>
      <c r="FJI1195" s="22"/>
      <c r="FJJ1195" s="22"/>
      <c r="FJK1195" s="22"/>
      <c r="FJL1195" s="22"/>
      <c r="FJM1195" s="22"/>
      <c r="FJN1195" s="22"/>
      <c r="FJO1195" s="22"/>
      <c r="FJP1195" s="22"/>
      <c r="FJQ1195" s="22"/>
      <c r="FJR1195" s="22"/>
      <c r="FJS1195" s="22"/>
      <c r="FJT1195" s="22"/>
      <c r="FJU1195" s="22"/>
      <c r="FJV1195" s="22"/>
      <c r="FJW1195" s="22"/>
      <c r="FJX1195" s="22"/>
      <c r="FJY1195" s="22"/>
      <c r="FJZ1195" s="22"/>
      <c r="FKA1195" s="22"/>
      <c r="FKB1195" s="22"/>
      <c r="FKC1195" s="22"/>
      <c r="FKD1195" s="22"/>
      <c r="FKE1195" s="22"/>
      <c r="FKF1195" s="22"/>
      <c r="FKG1195" s="22"/>
      <c r="FKH1195" s="22"/>
      <c r="FKI1195" s="22"/>
      <c r="FKJ1195" s="22"/>
      <c r="FKK1195" s="22"/>
      <c r="FKL1195" s="22"/>
      <c r="FKM1195" s="22"/>
      <c r="FKN1195" s="22"/>
      <c r="FKO1195" s="22"/>
      <c r="FKP1195" s="22"/>
      <c r="FKQ1195" s="22"/>
      <c r="FKR1195" s="22"/>
      <c r="FKS1195" s="22"/>
      <c r="FKT1195" s="22"/>
      <c r="FKU1195" s="22"/>
      <c r="FKV1195" s="22"/>
      <c r="FKW1195" s="22"/>
      <c r="FKX1195" s="22"/>
      <c r="FKY1195" s="22"/>
      <c r="FKZ1195" s="22"/>
      <c r="FLA1195" s="22"/>
      <c r="FLB1195" s="22"/>
      <c r="FLC1195" s="22"/>
      <c r="FLD1195" s="22"/>
      <c r="FLE1195" s="22"/>
      <c r="FLF1195" s="22"/>
      <c r="FLG1195" s="22"/>
      <c r="FLH1195" s="22"/>
      <c r="FLI1195" s="22"/>
      <c r="FLJ1195" s="22"/>
      <c r="FLK1195" s="22"/>
      <c r="FLL1195" s="22"/>
      <c r="FLM1195" s="22"/>
      <c r="FLN1195" s="22"/>
      <c r="FLO1195" s="22"/>
      <c r="FLP1195" s="22"/>
      <c r="FLQ1195" s="22"/>
      <c r="FLR1195" s="22"/>
      <c r="FLS1195" s="22"/>
      <c r="FLT1195" s="22"/>
      <c r="FLU1195" s="22"/>
      <c r="FLV1195" s="22"/>
      <c r="FLW1195" s="22"/>
      <c r="FLX1195" s="22"/>
      <c r="FLY1195" s="22"/>
      <c r="FLZ1195" s="22"/>
      <c r="FMA1195" s="22"/>
      <c r="FMB1195" s="22"/>
      <c r="FMC1195" s="22"/>
      <c r="FMD1195" s="22"/>
      <c r="FME1195" s="22"/>
      <c r="FMF1195" s="22"/>
      <c r="FMG1195" s="22"/>
      <c r="FMH1195" s="22"/>
      <c r="FMI1195" s="22"/>
      <c r="FMJ1195" s="22"/>
      <c r="FMK1195" s="22"/>
      <c r="FML1195" s="22"/>
      <c r="FMM1195" s="22"/>
      <c r="FMN1195" s="22"/>
      <c r="FMO1195" s="22"/>
      <c r="FMP1195" s="22"/>
      <c r="FMQ1195" s="22"/>
      <c r="FMR1195" s="22"/>
      <c r="FMS1195" s="22"/>
      <c r="FMT1195" s="22"/>
      <c r="FMU1195" s="22"/>
      <c r="FMV1195" s="22"/>
      <c r="FMW1195" s="22"/>
      <c r="FMX1195" s="22"/>
      <c r="FMY1195" s="22"/>
      <c r="FMZ1195" s="22"/>
      <c r="FNA1195" s="22"/>
      <c r="FNB1195" s="22"/>
      <c r="FNC1195" s="22"/>
      <c r="FND1195" s="22"/>
      <c r="FNE1195" s="22"/>
      <c r="FNF1195" s="22"/>
      <c r="FNG1195" s="22"/>
      <c r="FNH1195" s="22"/>
      <c r="FNI1195" s="22"/>
      <c r="FNJ1195" s="22"/>
      <c r="FNK1195" s="22"/>
      <c r="FNL1195" s="22"/>
      <c r="FNM1195" s="22"/>
      <c r="FNN1195" s="22"/>
      <c r="FNO1195" s="22"/>
      <c r="FNP1195" s="22"/>
      <c r="FNQ1195" s="22"/>
      <c r="FNR1195" s="22"/>
      <c r="FNS1195" s="22"/>
      <c r="FNT1195" s="22"/>
      <c r="FNU1195" s="22"/>
      <c r="FNV1195" s="22"/>
      <c r="FNW1195" s="22"/>
      <c r="FNX1195" s="22"/>
      <c r="FNY1195" s="22"/>
      <c r="FNZ1195" s="22"/>
      <c r="FOA1195" s="22"/>
      <c r="FOB1195" s="22"/>
      <c r="FOC1195" s="22"/>
      <c r="FOD1195" s="22"/>
      <c r="FOE1195" s="22"/>
      <c r="FOF1195" s="22"/>
      <c r="FOG1195" s="22"/>
      <c r="FOH1195" s="22"/>
      <c r="FOI1195" s="22"/>
      <c r="FOJ1195" s="22"/>
      <c r="FOK1195" s="22"/>
      <c r="FOL1195" s="22"/>
      <c r="FOM1195" s="22"/>
      <c r="FON1195" s="22"/>
      <c r="FOO1195" s="22"/>
      <c r="FOP1195" s="22"/>
      <c r="FOQ1195" s="22"/>
      <c r="FOR1195" s="22"/>
      <c r="FOS1195" s="22"/>
      <c r="FOT1195" s="22"/>
      <c r="FOU1195" s="22"/>
      <c r="FOV1195" s="22"/>
      <c r="FOW1195" s="22"/>
      <c r="FOX1195" s="22"/>
      <c r="FOY1195" s="22"/>
      <c r="FOZ1195" s="22"/>
      <c r="FPA1195" s="22"/>
      <c r="FPB1195" s="22"/>
      <c r="FPC1195" s="22"/>
      <c r="FPD1195" s="22"/>
      <c r="FPE1195" s="22"/>
      <c r="FPF1195" s="22"/>
      <c r="FPG1195" s="22"/>
      <c r="FPH1195" s="22"/>
      <c r="FPI1195" s="22"/>
      <c r="FPJ1195" s="22"/>
      <c r="FPK1195" s="22"/>
      <c r="FPL1195" s="22"/>
      <c r="FPM1195" s="22"/>
      <c r="FPN1195" s="22"/>
      <c r="FPO1195" s="22"/>
      <c r="FPP1195" s="22"/>
      <c r="FPQ1195" s="22"/>
      <c r="FPR1195" s="22"/>
      <c r="FPS1195" s="22"/>
      <c r="FPT1195" s="22"/>
      <c r="FPU1195" s="22"/>
      <c r="FPV1195" s="22"/>
      <c r="FPW1195" s="22"/>
      <c r="FPX1195" s="22"/>
      <c r="FPY1195" s="22"/>
      <c r="FPZ1195" s="22"/>
      <c r="FQA1195" s="22"/>
      <c r="FQB1195" s="22"/>
      <c r="FQC1195" s="22"/>
      <c r="FQD1195" s="22"/>
      <c r="FQE1195" s="22"/>
      <c r="FQF1195" s="22"/>
      <c r="FQG1195" s="22"/>
      <c r="FQH1195" s="22"/>
      <c r="FQI1195" s="22"/>
      <c r="FQJ1195" s="22"/>
      <c r="FQK1195" s="22"/>
      <c r="FQL1195" s="22"/>
      <c r="FQM1195" s="22"/>
      <c r="FQN1195" s="22"/>
      <c r="FQO1195" s="22"/>
      <c r="FQP1195" s="22"/>
      <c r="FQQ1195" s="22"/>
      <c r="FQR1195" s="22"/>
      <c r="FQS1195" s="22"/>
      <c r="FQT1195" s="22"/>
      <c r="FQU1195" s="22"/>
      <c r="FQV1195" s="22"/>
      <c r="FQW1195" s="22"/>
      <c r="FQX1195" s="22"/>
      <c r="FQY1195" s="22"/>
      <c r="FQZ1195" s="22"/>
      <c r="FRA1195" s="22"/>
      <c r="FRB1195" s="22"/>
      <c r="FRC1195" s="22"/>
      <c r="FRD1195" s="22"/>
      <c r="FRE1195" s="22"/>
      <c r="FRF1195" s="22"/>
      <c r="FRG1195" s="22"/>
      <c r="FRH1195" s="22"/>
      <c r="FRI1195" s="22"/>
      <c r="FRJ1195" s="22"/>
      <c r="FRK1195" s="22"/>
      <c r="FRL1195" s="22"/>
      <c r="FRM1195" s="22"/>
      <c r="FRN1195" s="22"/>
      <c r="FRO1195" s="22"/>
      <c r="FRP1195" s="22"/>
      <c r="FRQ1195" s="22"/>
      <c r="FRR1195" s="22"/>
      <c r="FRS1195" s="22"/>
      <c r="FRT1195" s="22"/>
      <c r="FRU1195" s="22"/>
      <c r="FRV1195" s="22"/>
      <c r="FRW1195" s="22"/>
      <c r="FRX1195" s="22"/>
      <c r="FRY1195" s="22"/>
      <c r="FRZ1195" s="22"/>
      <c r="FSA1195" s="22"/>
      <c r="FSB1195" s="22"/>
      <c r="FSC1195" s="22"/>
      <c r="FSD1195" s="22"/>
      <c r="FSE1195" s="22"/>
      <c r="FSF1195" s="22"/>
      <c r="FSG1195" s="22"/>
      <c r="FSH1195" s="22"/>
      <c r="FSI1195" s="22"/>
      <c r="FSJ1195" s="22"/>
      <c r="FSK1195" s="22"/>
      <c r="FSL1195" s="22"/>
      <c r="FSM1195" s="22"/>
      <c r="FSN1195" s="22"/>
      <c r="FSO1195" s="22"/>
      <c r="FSP1195" s="22"/>
      <c r="FSQ1195" s="22"/>
      <c r="FSR1195" s="22"/>
      <c r="FSS1195" s="22"/>
      <c r="FST1195" s="22"/>
      <c r="FSU1195" s="22"/>
      <c r="FSV1195" s="22"/>
      <c r="FSW1195" s="22"/>
      <c r="FSX1195" s="22"/>
      <c r="FSY1195" s="22"/>
      <c r="FSZ1195" s="22"/>
      <c r="FTA1195" s="22"/>
      <c r="FTB1195" s="22"/>
      <c r="FTC1195" s="22"/>
      <c r="FTD1195" s="22"/>
      <c r="FTE1195" s="22"/>
      <c r="FTF1195" s="22"/>
      <c r="FTG1195" s="22"/>
      <c r="FTH1195" s="22"/>
      <c r="FTI1195" s="22"/>
      <c r="FTJ1195" s="22"/>
      <c r="FTK1195" s="22"/>
      <c r="FTL1195" s="22"/>
      <c r="FTM1195" s="22"/>
      <c r="FTN1195" s="22"/>
      <c r="FTO1195" s="22"/>
      <c r="FTP1195" s="22"/>
      <c r="FTQ1195" s="22"/>
      <c r="FTR1195" s="22"/>
      <c r="FTS1195" s="22"/>
      <c r="FTT1195" s="22"/>
      <c r="FTU1195" s="22"/>
      <c r="FTV1195" s="22"/>
      <c r="FTW1195" s="22"/>
      <c r="FTX1195" s="22"/>
      <c r="FTY1195" s="22"/>
      <c r="FTZ1195" s="22"/>
      <c r="FUA1195" s="22"/>
      <c r="FUB1195" s="22"/>
      <c r="FUC1195" s="22"/>
      <c r="FUD1195" s="22"/>
      <c r="FUE1195" s="22"/>
      <c r="FUF1195" s="22"/>
      <c r="FUG1195" s="22"/>
      <c r="FUH1195" s="22"/>
      <c r="FUI1195" s="22"/>
      <c r="FUJ1195" s="22"/>
      <c r="FUK1195" s="22"/>
      <c r="FUL1195" s="22"/>
      <c r="FUM1195" s="22"/>
      <c r="FUN1195" s="22"/>
      <c r="FUO1195" s="22"/>
      <c r="FUP1195" s="22"/>
      <c r="FUQ1195" s="22"/>
      <c r="FUR1195" s="22"/>
      <c r="FUS1195" s="22"/>
      <c r="FUT1195" s="22"/>
      <c r="FUU1195" s="22"/>
      <c r="FUV1195" s="22"/>
      <c r="FUW1195" s="22"/>
      <c r="FUX1195" s="22"/>
      <c r="FUY1195" s="22"/>
      <c r="FUZ1195" s="22"/>
      <c r="FVA1195" s="22"/>
      <c r="FVB1195" s="22"/>
      <c r="FVC1195" s="22"/>
      <c r="FVD1195" s="22"/>
      <c r="FVE1195" s="22"/>
      <c r="FVF1195" s="22"/>
      <c r="FVG1195" s="22"/>
      <c r="FVH1195" s="22"/>
      <c r="FVI1195" s="22"/>
      <c r="FVJ1195" s="22"/>
      <c r="FVK1195" s="22"/>
      <c r="FVL1195" s="22"/>
      <c r="FVM1195" s="22"/>
      <c r="FVN1195" s="22"/>
      <c r="FVO1195" s="22"/>
      <c r="FVP1195" s="22"/>
      <c r="FVQ1195" s="22"/>
      <c r="FVR1195" s="22"/>
      <c r="FVS1195" s="22"/>
      <c r="FVT1195" s="22"/>
      <c r="FVU1195" s="22"/>
      <c r="FVV1195" s="22"/>
      <c r="FVW1195" s="22"/>
      <c r="FVX1195" s="22"/>
      <c r="FVY1195" s="22"/>
      <c r="FVZ1195" s="22"/>
      <c r="FWA1195" s="22"/>
      <c r="FWB1195" s="22"/>
      <c r="FWC1195" s="22"/>
      <c r="FWD1195" s="22"/>
      <c r="FWE1195" s="22"/>
      <c r="FWF1195" s="22"/>
      <c r="FWG1195" s="22"/>
      <c r="FWH1195" s="22"/>
      <c r="FWI1195" s="22"/>
      <c r="FWJ1195" s="22"/>
      <c r="FWK1195" s="22"/>
      <c r="FWL1195" s="22"/>
      <c r="FWM1195" s="22"/>
      <c r="FWN1195" s="22"/>
      <c r="FWO1195" s="22"/>
      <c r="FWP1195" s="22"/>
      <c r="FWQ1195" s="22"/>
      <c r="FWR1195" s="22"/>
      <c r="FWS1195" s="22"/>
      <c r="FWT1195" s="22"/>
      <c r="FWU1195" s="22"/>
      <c r="FWV1195" s="22"/>
      <c r="FWW1195" s="22"/>
      <c r="FWX1195" s="22"/>
      <c r="FWY1195" s="22"/>
      <c r="FWZ1195" s="22"/>
      <c r="FXA1195" s="22"/>
      <c r="FXB1195" s="22"/>
      <c r="FXC1195" s="22"/>
      <c r="FXD1195" s="22"/>
      <c r="FXE1195" s="22"/>
      <c r="FXF1195" s="22"/>
      <c r="FXG1195" s="22"/>
      <c r="FXH1195" s="22"/>
      <c r="FXI1195" s="22"/>
      <c r="FXJ1195" s="22"/>
      <c r="FXK1195" s="22"/>
      <c r="FXL1195" s="22"/>
      <c r="FXM1195" s="22"/>
      <c r="FXN1195" s="22"/>
      <c r="FXO1195" s="22"/>
      <c r="FXP1195" s="22"/>
      <c r="FXQ1195" s="22"/>
      <c r="FXR1195" s="22"/>
      <c r="FXS1195" s="22"/>
      <c r="FXT1195" s="22"/>
      <c r="FXU1195" s="22"/>
      <c r="FXV1195" s="22"/>
      <c r="FXW1195" s="22"/>
      <c r="FXX1195" s="22"/>
      <c r="FXY1195" s="22"/>
      <c r="FXZ1195" s="22"/>
      <c r="FYA1195" s="22"/>
      <c r="FYB1195" s="22"/>
      <c r="FYC1195" s="22"/>
      <c r="FYD1195" s="22"/>
      <c r="FYE1195" s="22"/>
      <c r="FYF1195" s="22"/>
      <c r="FYG1195" s="22"/>
      <c r="FYH1195" s="22"/>
      <c r="FYI1195" s="22"/>
      <c r="FYJ1195" s="22"/>
      <c r="FYK1195" s="22"/>
      <c r="FYL1195" s="22"/>
      <c r="FYM1195" s="22"/>
      <c r="FYN1195" s="22"/>
      <c r="FYO1195" s="22"/>
      <c r="FYP1195" s="22"/>
      <c r="FYQ1195" s="22"/>
      <c r="FYR1195" s="22"/>
      <c r="FYS1195" s="22"/>
      <c r="FYT1195" s="22"/>
      <c r="FYU1195" s="22"/>
      <c r="FYV1195" s="22"/>
      <c r="FYW1195" s="22"/>
      <c r="FYX1195" s="22"/>
      <c r="FYY1195" s="22"/>
      <c r="FYZ1195" s="22"/>
      <c r="FZA1195" s="22"/>
      <c r="FZB1195" s="22"/>
      <c r="FZC1195" s="22"/>
      <c r="FZD1195" s="22"/>
      <c r="FZE1195" s="22"/>
      <c r="FZF1195" s="22"/>
      <c r="FZG1195" s="22"/>
      <c r="FZH1195" s="22"/>
      <c r="FZI1195" s="22"/>
      <c r="FZJ1195" s="22"/>
      <c r="FZK1195" s="22"/>
      <c r="FZL1195" s="22"/>
      <c r="FZM1195" s="22"/>
      <c r="FZN1195" s="22"/>
      <c r="FZO1195" s="22"/>
      <c r="FZP1195" s="22"/>
      <c r="FZQ1195" s="22"/>
      <c r="FZR1195" s="22"/>
      <c r="FZS1195" s="22"/>
      <c r="FZT1195" s="22"/>
      <c r="FZU1195" s="22"/>
      <c r="FZV1195" s="22"/>
      <c r="FZW1195" s="22"/>
      <c r="FZX1195" s="22"/>
      <c r="FZY1195" s="22"/>
      <c r="FZZ1195" s="22"/>
      <c r="GAA1195" s="22"/>
      <c r="GAB1195" s="22"/>
      <c r="GAC1195" s="22"/>
      <c r="GAD1195" s="22"/>
      <c r="GAE1195" s="22"/>
      <c r="GAF1195" s="22"/>
      <c r="GAG1195" s="22"/>
      <c r="GAH1195" s="22"/>
      <c r="GAI1195" s="22"/>
      <c r="GAJ1195" s="22"/>
      <c r="GAK1195" s="22"/>
      <c r="GAL1195" s="22"/>
      <c r="GAM1195" s="22"/>
      <c r="GAN1195" s="22"/>
      <c r="GAO1195" s="22"/>
      <c r="GAP1195" s="22"/>
      <c r="GAQ1195" s="22"/>
      <c r="GAR1195" s="22"/>
      <c r="GAS1195" s="22"/>
      <c r="GAT1195" s="22"/>
      <c r="GAU1195" s="22"/>
      <c r="GAV1195" s="22"/>
      <c r="GAW1195" s="22"/>
      <c r="GAX1195" s="22"/>
      <c r="GAY1195" s="22"/>
      <c r="GAZ1195" s="22"/>
      <c r="GBA1195" s="22"/>
      <c r="GBB1195" s="22"/>
      <c r="GBC1195" s="22"/>
      <c r="GBD1195" s="22"/>
      <c r="GBE1195" s="22"/>
      <c r="GBF1195" s="22"/>
      <c r="GBG1195" s="22"/>
      <c r="GBH1195" s="22"/>
      <c r="GBI1195" s="22"/>
      <c r="GBJ1195" s="22"/>
      <c r="GBK1195" s="22"/>
      <c r="GBL1195" s="22"/>
      <c r="GBM1195" s="22"/>
      <c r="GBN1195" s="22"/>
      <c r="GBO1195" s="22"/>
      <c r="GBP1195" s="22"/>
      <c r="GBQ1195" s="22"/>
      <c r="GBR1195" s="22"/>
      <c r="GBS1195" s="22"/>
      <c r="GBT1195" s="22"/>
      <c r="GBU1195" s="22"/>
      <c r="GBV1195" s="22"/>
      <c r="GBW1195" s="22"/>
      <c r="GBX1195" s="22"/>
      <c r="GBY1195" s="22"/>
      <c r="GBZ1195" s="22"/>
      <c r="GCA1195" s="22"/>
      <c r="GCB1195" s="22"/>
      <c r="GCC1195" s="22"/>
      <c r="GCD1195" s="22"/>
      <c r="GCE1195" s="22"/>
      <c r="GCF1195" s="22"/>
      <c r="GCG1195" s="22"/>
      <c r="GCH1195" s="22"/>
      <c r="GCI1195" s="22"/>
      <c r="GCJ1195" s="22"/>
      <c r="GCK1195" s="22"/>
      <c r="GCL1195" s="22"/>
      <c r="GCM1195" s="22"/>
      <c r="GCN1195" s="22"/>
      <c r="GCO1195" s="22"/>
      <c r="GCP1195" s="22"/>
      <c r="GCQ1195" s="22"/>
      <c r="GCR1195" s="22"/>
      <c r="GCS1195" s="22"/>
      <c r="GCT1195" s="22"/>
      <c r="GCU1195" s="22"/>
      <c r="GCV1195" s="22"/>
      <c r="GCW1195" s="22"/>
      <c r="GCX1195" s="22"/>
      <c r="GCY1195" s="22"/>
      <c r="GCZ1195" s="22"/>
      <c r="GDA1195" s="22"/>
      <c r="GDB1195" s="22"/>
      <c r="GDC1195" s="22"/>
      <c r="GDD1195" s="22"/>
      <c r="GDE1195" s="22"/>
      <c r="GDF1195" s="22"/>
      <c r="GDG1195" s="22"/>
      <c r="GDH1195" s="22"/>
      <c r="GDI1195" s="22"/>
      <c r="GDJ1195" s="22"/>
      <c r="GDK1195" s="22"/>
      <c r="GDL1195" s="22"/>
      <c r="GDM1195" s="22"/>
      <c r="GDN1195" s="22"/>
      <c r="GDO1195" s="22"/>
      <c r="GDP1195" s="22"/>
      <c r="GDQ1195" s="22"/>
      <c r="GDR1195" s="22"/>
      <c r="GDS1195" s="22"/>
      <c r="GDT1195" s="22"/>
      <c r="GDU1195" s="22"/>
      <c r="GDV1195" s="22"/>
      <c r="GDW1195" s="22"/>
      <c r="GDX1195" s="22"/>
      <c r="GDY1195" s="22"/>
      <c r="GDZ1195" s="22"/>
      <c r="GEA1195" s="22"/>
      <c r="GEB1195" s="22"/>
      <c r="GEC1195" s="22"/>
      <c r="GED1195" s="22"/>
      <c r="GEE1195" s="22"/>
      <c r="GEF1195" s="22"/>
      <c r="GEG1195" s="22"/>
      <c r="GEH1195" s="22"/>
      <c r="GEI1195" s="22"/>
      <c r="GEJ1195" s="22"/>
      <c r="GEK1195" s="22"/>
      <c r="GEL1195" s="22"/>
      <c r="GEM1195" s="22"/>
      <c r="GEN1195" s="22"/>
      <c r="GEO1195" s="22"/>
      <c r="GEP1195" s="22"/>
      <c r="GEQ1195" s="22"/>
      <c r="GER1195" s="22"/>
      <c r="GES1195" s="22"/>
      <c r="GET1195" s="22"/>
      <c r="GEU1195" s="22"/>
      <c r="GEV1195" s="22"/>
      <c r="GEW1195" s="22"/>
      <c r="GEX1195" s="22"/>
      <c r="GEY1195" s="22"/>
      <c r="GEZ1195" s="22"/>
      <c r="GFA1195" s="22"/>
      <c r="GFB1195" s="22"/>
      <c r="GFC1195" s="22"/>
      <c r="GFD1195" s="22"/>
      <c r="GFE1195" s="22"/>
      <c r="GFF1195" s="22"/>
      <c r="GFG1195" s="22"/>
      <c r="GFH1195" s="22"/>
      <c r="GFI1195" s="22"/>
      <c r="GFJ1195" s="22"/>
      <c r="GFK1195" s="22"/>
      <c r="GFL1195" s="22"/>
      <c r="GFM1195" s="22"/>
      <c r="GFN1195" s="22"/>
      <c r="GFO1195" s="22"/>
      <c r="GFP1195" s="22"/>
      <c r="GFQ1195" s="22"/>
      <c r="GFR1195" s="22"/>
      <c r="GFS1195" s="22"/>
      <c r="GFT1195" s="22"/>
      <c r="GFU1195" s="22"/>
      <c r="GFV1195" s="22"/>
      <c r="GFW1195" s="22"/>
      <c r="GFX1195" s="22"/>
      <c r="GFY1195" s="22"/>
      <c r="GFZ1195" s="22"/>
      <c r="GGA1195" s="22"/>
      <c r="GGB1195" s="22"/>
      <c r="GGC1195" s="22"/>
      <c r="GGD1195" s="22"/>
      <c r="GGE1195" s="22"/>
      <c r="GGF1195" s="22"/>
      <c r="GGG1195" s="22"/>
      <c r="GGH1195" s="22"/>
      <c r="GGI1195" s="22"/>
      <c r="GGJ1195" s="22"/>
      <c r="GGK1195" s="22"/>
      <c r="GGL1195" s="22"/>
      <c r="GGM1195" s="22"/>
      <c r="GGN1195" s="22"/>
      <c r="GGO1195" s="22"/>
      <c r="GGP1195" s="22"/>
      <c r="GGQ1195" s="22"/>
      <c r="GGR1195" s="22"/>
      <c r="GGS1195" s="22"/>
      <c r="GGT1195" s="22"/>
      <c r="GGU1195" s="22"/>
      <c r="GGV1195" s="22"/>
      <c r="GGW1195" s="22"/>
      <c r="GGX1195" s="22"/>
      <c r="GGY1195" s="22"/>
      <c r="GGZ1195" s="22"/>
      <c r="GHA1195" s="22"/>
      <c r="GHB1195" s="22"/>
      <c r="GHC1195" s="22"/>
      <c r="GHD1195" s="22"/>
      <c r="GHE1195" s="22"/>
      <c r="GHF1195" s="22"/>
      <c r="GHG1195" s="22"/>
      <c r="GHH1195" s="22"/>
      <c r="GHI1195" s="22"/>
      <c r="GHJ1195" s="22"/>
      <c r="GHK1195" s="22"/>
      <c r="GHL1195" s="22"/>
      <c r="GHM1195" s="22"/>
      <c r="GHN1195" s="22"/>
      <c r="GHO1195" s="22"/>
      <c r="GHP1195" s="22"/>
      <c r="GHQ1195" s="22"/>
      <c r="GHR1195" s="22"/>
      <c r="GHS1195" s="22"/>
      <c r="GHT1195" s="22"/>
      <c r="GHU1195" s="22"/>
      <c r="GHV1195" s="22"/>
      <c r="GHW1195" s="22"/>
      <c r="GHX1195" s="22"/>
      <c r="GHY1195" s="22"/>
      <c r="GHZ1195" s="22"/>
      <c r="GIA1195" s="22"/>
      <c r="GIB1195" s="22"/>
      <c r="GIC1195" s="22"/>
      <c r="GID1195" s="22"/>
      <c r="GIE1195" s="22"/>
      <c r="GIF1195" s="22"/>
      <c r="GIG1195" s="22"/>
      <c r="GIH1195" s="22"/>
      <c r="GII1195" s="22"/>
      <c r="GIJ1195" s="22"/>
      <c r="GIK1195" s="22"/>
      <c r="GIL1195" s="22"/>
      <c r="GIM1195" s="22"/>
      <c r="GIN1195" s="22"/>
      <c r="GIO1195" s="22"/>
      <c r="GIP1195" s="22"/>
      <c r="GIQ1195" s="22"/>
      <c r="GIR1195" s="22"/>
      <c r="GIS1195" s="22"/>
      <c r="GIT1195" s="22"/>
      <c r="GIU1195" s="22"/>
      <c r="GIV1195" s="22"/>
      <c r="GIW1195" s="22"/>
      <c r="GIX1195" s="22"/>
      <c r="GIY1195" s="22"/>
      <c r="GIZ1195" s="22"/>
      <c r="GJA1195" s="22"/>
      <c r="GJB1195" s="22"/>
      <c r="GJC1195" s="22"/>
      <c r="GJD1195" s="22"/>
      <c r="GJE1195" s="22"/>
      <c r="GJF1195" s="22"/>
      <c r="GJG1195" s="22"/>
      <c r="GJH1195" s="22"/>
      <c r="GJI1195" s="22"/>
      <c r="GJJ1195" s="22"/>
      <c r="GJK1195" s="22"/>
      <c r="GJL1195" s="22"/>
      <c r="GJM1195" s="22"/>
      <c r="GJN1195" s="22"/>
      <c r="GJO1195" s="22"/>
      <c r="GJP1195" s="22"/>
      <c r="GJQ1195" s="22"/>
      <c r="GJR1195" s="22"/>
      <c r="GJS1195" s="22"/>
      <c r="GJT1195" s="22"/>
      <c r="GJU1195" s="22"/>
      <c r="GJV1195" s="22"/>
      <c r="GJW1195" s="22"/>
      <c r="GJX1195" s="22"/>
      <c r="GJY1195" s="22"/>
      <c r="GJZ1195" s="22"/>
      <c r="GKA1195" s="22"/>
      <c r="GKB1195" s="22"/>
      <c r="GKC1195" s="22"/>
      <c r="GKD1195" s="22"/>
      <c r="GKE1195" s="22"/>
      <c r="GKF1195" s="22"/>
      <c r="GKG1195" s="22"/>
      <c r="GKH1195" s="22"/>
      <c r="GKI1195" s="22"/>
      <c r="GKJ1195" s="22"/>
      <c r="GKK1195" s="22"/>
      <c r="GKL1195" s="22"/>
      <c r="GKM1195" s="22"/>
      <c r="GKN1195" s="22"/>
      <c r="GKO1195" s="22"/>
      <c r="GKP1195" s="22"/>
      <c r="GKQ1195" s="22"/>
      <c r="GKR1195" s="22"/>
      <c r="GKS1195" s="22"/>
      <c r="GKT1195" s="22"/>
      <c r="GKU1195" s="22"/>
      <c r="GKV1195" s="22"/>
      <c r="GKW1195" s="22"/>
      <c r="GKX1195" s="22"/>
      <c r="GKY1195" s="22"/>
      <c r="GKZ1195" s="22"/>
      <c r="GLA1195" s="22"/>
      <c r="GLB1195" s="22"/>
      <c r="GLC1195" s="22"/>
      <c r="GLD1195" s="22"/>
      <c r="GLE1195" s="22"/>
      <c r="GLF1195" s="22"/>
      <c r="GLG1195" s="22"/>
      <c r="GLH1195" s="22"/>
      <c r="GLI1195" s="22"/>
      <c r="GLJ1195" s="22"/>
      <c r="GLK1195" s="22"/>
      <c r="GLL1195" s="22"/>
      <c r="GLM1195" s="22"/>
      <c r="GLN1195" s="22"/>
      <c r="GLO1195" s="22"/>
      <c r="GLP1195" s="22"/>
      <c r="GLQ1195" s="22"/>
      <c r="GLR1195" s="22"/>
      <c r="GLS1195" s="22"/>
      <c r="GLT1195" s="22"/>
      <c r="GLU1195" s="22"/>
      <c r="GLV1195" s="22"/>
      <c r="GLW1195" s="22"/>
      <c r="GLX1195" s="22"/>
      <c r="GLY1195" s="22"/>
      <c r="GLZ1195" s="22"/>
      <c r="GMA1195" s="22"/>
      <c r="GMB1195" s="22"/>
      <c r="GMC1195" s="22"/>
      <c r="GMD1195" s="22"/>
      <c r="GME1195" s="22"/>
      <c r="GMF1195" s="22"/>
      <c r="GMG1195" s="22"/>
      <c r="GMH1195" s="22"/>
      <c r="GMI1195" s="22"/>
      <c r="GMJ1195" s="22"/>
      <c r="GMK1195" s="22"/>
      <c r="GML1195" s="22"/>
      <c r="GMM1195" s="22"/>
      <c r="GMN1195" s="22"/>
      <c r="GMO1195" s="22"/>
      <c r="GMP1195" s="22"/>
      <c r="GMQ1195" s="22"/>
      <c r="GMR1195" s="22"/>
      <c r="GMS1195" s="22"/>
      <c r="GMT1195" s="22"/>
      <c r="GMU1195" s="22"/>
      <c r="GMV1195" s="22"/>
      <c r="GMW1195" s="22"/>
      <c r="GMX1195" s="22"/>
      <c r="GMY1195" s="22"/>
      <c r="GMZ1195" s="22"/>
      <c r="GNA1195" s="22"/>
      <c r="GNB1195" s="22"/>
      <c r="GNC1195" s="22"/>
      <c r="GND1195" s="22"/>
      <c r="GNE1195" s="22"/>
      <c r="GNF1195" s="22"/>
      <c r="GNG1195" s="22"/>
      <c r="GNH1195" s="22"/>
      <c r="GNI1195" s="22"/>
      <c r="GNJ1195" s="22"/>
      <c r="GNK1195" s="22"/>
      <c r="GNL1195" s="22"/>
      <c r="GNM1195" s="22"/>
      <c r="GNN1195" s="22"/>
      <c r="GNO1195" s="22"/>
      <c r="GNP1195" s="22"/>
      <c r="GNQ1195" s="22"/>
      <c r="GNR1195" s="22"/>
      <c r="GNS1195" s="22"/>
      <c r="GNT1195" s="22"/>
      <c r="GNU1195" s="22"/>
      <c r="GNV1195" s="22"/>
      <c r="GNW1195" s="22"/>
      <c r="GNX1195" s="22"/>
      <c r="GNY1195" s="22"/>
      <c r="GNZ1195" s="22"/>
      <c r="GOA1195" s="22"/>
      <c r="GOB1195" s="22"/>
      <c r="GOC1195" s="22"/>
      <c r="GOD1195" s="22"/>
      <c r="GOE1195" s="22"/>
      <c r="GOF1195" s="22"/>
      <c r="GOG1195" s="22"/>
      <c r="GOH1195" s="22"/>
      <c r="GOI1195" s="22"/>
      <c r="GOJ1195" s="22"/>
      <c r="GOK1195" s="22"/>
      <c r="GOL1195" s="22"/>
      <c r="GOM1195" s="22"/>
      <c r="GON1195" s="22"/>
      <c r="GOO1195" s="22"/>
      <c r="GOP1195" s="22"/>
      <c r="GOQ1195" s="22"/>
      <c r="GOR1195" s="22"/>
      <c r="GOS1195" s="22"/>
      <c r="GOT1195" s="22"/>
      <c r="GOU1195" s="22"/>
      <c r="GOV1195" s="22"/>
      <c r="GOW1195" s="22"/>
      <c r="GOX1195" s="22"/>
      <c r="GOY1195" s="22"/>
      <c r="GOZ1195" s="22"/>
      <c r="GPA1195" s="22"/>
      <c r="GPB1195" s="22"/>
      <c r="GPC1195" s="22"/>
      <c r="GPD1195" s="22"/>
      <c r="GPE1195" s="22"/>
      <c r="GPF1195" s="22"/>
      <c r="GPG1195" s="22"/>
      <c r="GPH1195" s="22"/>
      <c r="GPI1195" s="22"/>
      <c r="GPJ1195" s="22"/>
      <c r="GPK1195" s="22"/>
      <c r="GPL1195" s="22"/>
      <c r="GPM1195" s="22"/>
      <c r="GPN1195" s="22"/>
      <c r="GPO1195" s="22"/>
      <c r="GPP1195" s="22"/>
      <c r="GPQ1195" s="22"/>
      <c r="GPR1195" s="22"/>
      <c r="GPS1195" s="22"/>
      <c r="GPT1195" s="22"/>
      <c r="GPU1195" s="22"/>
      <c r="GPV1195" s="22"/>
      <c r="GPW1195" s="22"/>
      <c r="GPX1195" s="22"/>
      <c r="GPY1195" s="22"/>
      <c r="GPZ1195" s="22"/>
      <c r="GQA1195" s="22"/>
      <c r="GQB1195" s="22"/>
      <c r="GQC1195" s="22"/>
      <c r="GQD1195" s="22"/>
      <c r="GQE1195" s="22"/>
      <c r="GQF1195" s="22"/>
      <c r="GQG1195" s="22"/>
      <c r="GQH1195" s="22"/>
      <c r="GQI1195" s="22"/>
      <c r="GQJ1195" s="22"/>
      <c r="GQK1195" s="22"/>
      <c r="GQL1195" s="22"/>
      <c r="GQM1195" s="22"/>
      <c r="GQN1195" s="22"/>
      <c r="GQO1195" s="22"/>
      <c r="GQP1195" s="22"/>
      <c r="GQQ1195" s="22"/>
      <c r="GQR1195" s="22"/>
      <c r="GQS1195" s="22"/>
      <c r="GQT1195" s="22"/>
      <c r="GQU1195" s="22"/>
      <c r="GQV1195" s="22"/>
      <c r="GQW1195" s="22"/>
      <c r="GQX1195" s="22"/>
      <c r="GQY1195" s="22"/>
      <c r="GQZ1195" s="22"/>
      <c r="GRA1195" s="22"/>
      <c r="GRB1195" s="22"/>
      <c r="GRC1195" s="22"/>
      <c r="GRD1195" s="22"/>
      <c r="GRE1195" s="22"/>
      <c r="GRF1195" s="22"/>
      <c r="GRG1195" s="22"/>
      <c r="GRH1195" s="22"/>
      <c r="GRI1195" s="22"/>
      <c r="GRJ1195" s="22"/>
      <c r="GRK1195" s="22"/>
      <c r="GRL1195" s="22"/>
      <c r="GRM1195" s="22"/>
      <c r="GRN1195" s="22"/>
      <c r="GRO1195" s="22"/>
      <c r="GRP1195" s="22"/>
      <c r="GRQ1195" s="22"/>
      <c r="GRR1195" s="22"/>
      <c r="GRS1195" s="22"/>
      <c r="GRT1195" s="22"/>
      <c r="GRU1195" s="22"/>
      <c r="GRV1195" s="22"/>
      <c r="GRW1195" s="22"/>
      <c r="GRX1195" s="22"/>
      <c r="GRY1195" s="22"/>
      <c r="GRZ1195" s="22"/>
      <c r="GSA1195" s="22"/>
      <c r="GSB1195" s="22"/>
      <c r="GSC1195" s="22"/>
      <c r="GSD1195" s="22"/>
      <c r="GSE1195" s="22"/>
      <c r="GSF1195" s="22"/>
      <c r="GSG1195" s="22"/>
      <c r="GSH1195" s="22"/>
      <c r="GSI1195" s="22"/>
      <c r="GSJ1195" s="22"/>
      <c r="GSK1195" s="22"/>
      <c r="GSL1195" s="22"/>
      <c r="GSM1195" s="22"/>
      <c r="GSN1195" s="22"/>
      <c r="GSO1195" s="22"/>
      <c r="GSP1195" s="22"/>
      <c r="GSQ1195" s="22"/>
      <c r="GSR1195" s="22"/>
      <c r="GSS1195" s="22"/>
      <c r="GST1195" s="22"/>
      <c r="GSU1195" s="22"/>
      <c r="GSV1195" s="22"/>
      <c r="GSW1195" s="22"/>
      <c r="GSX1195" s="22"/>
      <c r="GSY1195" s="22"/>
      <c r="GSZ1195" s="22"/>
      <c r="GTA1195" s="22"/>
      <c r="GTB1195" s="22"/>
      <c r="GTC1195" s="22"/>
      <c r="GTD1195" s="22"/>
      <c r="GTE1195" s="22"/>
      <c r="GTF1195" s="22"/>
      <c r="GTG1195" s="22"/>
      <c r="GTH1195" s="22"/>
      <c r="GTI1195" s="22"/>
      <c r="GTJ1195" s="22"/>
      <c r="GTK1195" s="22"/>
      <c r="GTL1195" s="22"/>
      <c r="GTM1195" s="22"/>
      <c r="GTN1195" s="22"/>
      <c r="GTO1195" s="22"/>
      <c r="GTP1195" s="22"/>
      <c r="GTQ1195" s="22"/>
      <c r="GTR1195" s="22"/>
      <c r="GTS1195" s="22"/>
      <c r="GTT1195" s="22"/>
      <c r="GTU1195" s="22"/>
      <c r="GTV1195" s="22"/>
      <c r="GTW1195" s="22"/>
      <c r="GTX1195" s="22"/>
      <c r="GTY1195" s="22"/>
      <c r="GTZ1195" s="22"/>
      <c r="GUA1195" s="22"/>
      <c r="GUB1195" s="22"/>
      <c r="GUC1195" s="22"/>
      <c r="GUD1195" s="22"/>
      <c r="GUE1195" s="22"/>
      <c r="GUF1195" s="22"/>
      <c r="GUG1195" s="22"/>
      <c r="GUH1195" s="22"/>
      <c r="GUI1195" s="22"/>
      <c r="GUJ1195" s="22"/>
      <c r="GUK1195" s="22"/>
      <c r="GUL1195" s="22"/>
      <c r="GUM1195" s="22"/>
      <c r="GUN1195" s="22"/>
      <c r="GUO1195" s="22"/>
      <c r="GUP1195" s="22"/>
      <c r="GUQ1195" s="22"/>
      <c r="GUR1195" s="22"/>
      <c r="GUS1195" s="22"/>
      <c r="GUT1195" s="22"/>
      <c r="GUU1195" s="22"/>
      <c r="GUV1195" s="22"/>
      <c r="GUW1195" s="22"/>
      <c r="GUX1195" s="22"/>
      <c r="GUY1195" s="22"/>
      <c r="GUZ1195" s="22"/>
      <c r="GVA1195" s="22"/>
      <c r="GVB1195" s="22"/>
      <c r="GVC1195" s="22"/>
      <c r="GVD1195" s="22"/>
      <c r="GVE1195" s="22"/>
      <c r="GVF1195" s="22"/>
      <c r="GVG1195" s="22"/>
      <c r="GVH1195" s="22"/>
      <c r="GVI1195" s="22"/>
      <c r="GVJ1195" s="22"/>
      <c r="GVK1195" s="22"/>
      <c r="GVL1195" s="22"/>
      <c r="GVM1195" s="22"/>
      <c r="GVN1195" s="22"/>
      <c r="GVO1195" s="22"/>
      <c r="GVP1195" s="22"/>
      <c r="GVQ1195" s="22"/>
      <c r="GVR1195" s="22"/>
      <c r="GVS1195" s="22"/>
      <c r="GVT1195" s="22"/>
      <c r="GVU1195" s="22"/>
      <c r="GVV1195" s="22"/>
      <c r="GVW1195" s="22"/>
      <c r="GVX1195" s="22"/>
      <c r="GVY1195" s="22"/>
      <c r="GVZ1195" s="22"/>
      <c r="GWA1195" s="22"/>
      <c r="GWB1195" s="22"/>
      <c r="GWC1195" s="22"/>
      <c r="GWD1195" s="22"/>
      <c r="GWE1195" s="22"/>
      <c r="GWF1195" s="22"/>
      <c r="GWG1195" s="22"/>
      <c r="GWH1195" s="22"/>
      <c r="GWI1195" s="22"/>
      <c r="GWJ1195" s="22"/>
      <c r="GWK1195" s="22"/>
      <c r="GWL1195" s="22"/>
      <c r="GWM1195" s="22"/>
      <c r="GWN1195" s="22"/>
      <c r="GWO1195" s="22"/>
      <c r="GWP1195" s="22"/>
      <c r="GWQ1195" s="22"/>
      <c r="GWR1195" s="22"/>
      <c r="GWS1195" s="22"/>
      <c r="GWT1195" s="22"/>
      <c r="GWU1195" s="22"/>
      <c r="GWV1195" s="22"/>
      <c r="GWW1195" s="22"/>
      <c r="GWX1195" s="22"/>
      <c r="GWY1195" s="22"/>
      <c r="GWZ1195" s="22"/>
      <c r="GXA1195" s="22"/>
      <c r="GXB1195" s="22"/>
      <c r="GXC1195" s="22"/>
      <c r="GXD1195" s="22"/>
      <c r="GXE1195" s="22"/>
      <c r="GXF1195" s="22"/>
      <c r="GXG1195" s="22"/>
      <c r="GXH1195" s="22"/>
      <c r="GXI1195" s="22"/>
      <c r="GXJ1195" s="22"/>
      <c r="GXK1195" s="22"/>
      <c r="GXL1195" s="22"/>
      <c r="GXM1195" s="22"/>
      <c r="GXN1195" s="22"/>
      <c r="GXO1195" s="22"/>
      <c r="GXP1195" s="22"/>
      <c r="GXQ1195" s="22"/>
      <c r="GXR1195" s="22"/>
      <c r="GXS1195" s="22"/>
      <c r="GXT1195" s="22"/>
      <c r="GXU1195" s="22"/>
      <c r="GXV1195" s="22"/>
      <c r="GXW1195" s="22"/>
      <c r="GXX1195" s="22"/>
      <c r="GXY1195" s="22"/>
      <c r="GXZ1195" s="22"/>
      <c r="GYA1195" s="22"/>
      <c r="GYB1195" s="22"/>
      <c r="GYC1195" s="22"/>
      <c r="GYD1195" s="22"/>
      <c r="GYE1195" s="22"/>
      <c r="GYF1195" s="22"/>
      <c r="GYG1195" s="22"/>
      <c r="GYH1195" s="22"/>
      <c r="GYI1195" s="22"/>
      <c r="GYJ1195" s="22"/>
      <c r="GYK1195" s="22"/>
      <c r="GYL1195" s="22"/>
      <c r="GYM1195" s="22"/>
      <c r="GYN1195" s="22"/>
      <c r="GYO1195" s="22"/>
      <c r="GYP1195" s="22"/>
      <c r="GYQ1195" s="22"/>
      <c r="GYR1195" s="22"/>
      <c r="GYS1195" s="22"/>
      <c r="GYT1195" s="22"/>
      <c r="GYU1195" s="22"/>
      <c r="GYV1195" s="22"/>
      <c r="GYW1195" s="22"/>
      <c r="GYX1195" s="22"/>
      <c r="GYY1195" s="22"/>
      <c r="GYZ1195" s="22"/>
      <c r="GZA1195" s="22"/>
      <c r="GZB1195" s="22"/>
      <c r="GZC1195" s="22"/>
      <c r="GZD1195" s="22"/>
      <c r="GZE1195" s="22"/>
      <c r="GZF1195" s="22"/>
      <c r="GZG1195" s="22"/>
      <c r="GZH1195" s="22"/>
      <c r="GZI1195" s="22"/>
      <c r="GZJ1195" s="22"/>
      <c r="GZK1195" s="22"/>
      <c r="GZL1195" s="22"/>
      <c r="GZM1195" s="22"/>
      <c r="GZN1195" s="22"/>
      <c r="GZO1195" s="22"/>
      <c r="GZP1195" s="22"/>
      <c r="GZQ1195" s="22"/>
      <c r="GZR1195" s="22"/>
      <c r="GZS1195" s="22"/>
      <c r="GZT1195" s="22"/>
      <c r="GZU1195" s="22"/>
      <c r="GZV1195" s="22"/>
      <c r="GZW1195" s="22"/>
      <c r="GZX1195" s="22"/>
      <c r="GZY1195" s="22"/>
      <c r="GZZ1195" s="22"/>
      <c r="HAA1195" s="22"/>
      <c r="HAB1195" s="22"/>
      <c r="HAC1195" s="22"/>
      <c r="HAD1195" s="22"/>
      <c r="HAE1195" s="22"/>
      <c r="HAF1195" s="22"/>
      <c r="HAG1195" s="22"/>
      <c r="HAH1195" s="22"/>
      <c r="HAI1195" s="22"/>
      <c r="HAJ1195" s="22"/>
      <c r="HAK1195" s="22"/>
      <c r="HAL1195" s="22"/>
      <c r="HAM1195" s="22"/>
      <c r="HAN1195" s="22"/>
      <c r="HAO1195" s="22"/>
      <c r="HAP1195" s="22"/>
      <c r="HAQ1195" s="22"/>
      <c r="HAR1195" s="22"/>
      <c r="HAS1195" s="22"/>
      <c r="HAT1195" s="22"/>
      <c r="HAU1195" s="22"/>
      <c r="HAV1195" s="22"/>
      <c r="HAW1195" s="22"/>
      <c r="HAX1195" s="22"/>
      <c r="HAY1195" s="22"/>
      <c r="HAZ1195" s="22"/>
      <c r="HBA1195" s="22"/>
      <c r="HBB1195" s="22"/>
      <c r="HBC1195" s="22"/>
      <c r="HBD1195" s="22"/>
      <c r="HBE1195" s="22"/>
      <c r="HBF1195" s="22"/>
      <c r="HBG1195" s="22"/>
      <c r="HBH1195" s="22"/>
      <c r="HBI1195" s="22"/>
      <c r="HBJ1195" s="22"/>
      <c r="HBK1195" s="22"/>
      <c r="HBL1195" s="22"/>
      <c r="HBM1195" s="22"/>
      <c r="HBN1195" s="22"/>
      <c r="HBO1195" s="22"/>
      <c r="HBP1195" s="22"/>
      <c r="HBQ1195" s="22"/>
      <c r="HBR1195" s="22"/>
      <c r="HBS1195" s="22"/>
      <c r="HBT1195" s="22"/>
      <c r="HBU1195" s="22"/>
      <c r="HBV1195" s="22"/>
      <c r="HBW1195" s="22"/>
      <c r="HBX1195" s="22"/>
      <c r="HBY1195" s="22"/>
      <c r="HBZ1195" s="22"/>
      <c r="HCA1195" s="22"/>
      <c r="HCB1195" s="22"/>
      <c r="HCC1195" s="22"/>
      <c r="HCD1195" s="22"/>
      <c r="HCE1195" s="22"/>
      <c r="HCF1195" s="22"/>
      <c r="HCG1195" s="22"/>
      <c r="HCH1195" s="22"/>
      <c r="HCI1195" s="22"/>
      <c r="HCJ1195" s="22"/>
      <c r="HCK1195" s="22"/>
      <c r="HCL1195" s="22"/>
      <c r="HCM1195" s="22"/>
      <c r="HCN1195" s="22"/>
      <c r="HCO1195" s="22"/>
      <c r="HCP1195" s="22"/>
      <c r="HCQ1195" s="22"/>
      <c r="HCR1195" s="22"/>
      <c r="HCS1195" s="22"/>
      <c r="HCT1195" s="22"/>
      <c r="HCU1195" s="22"/>
      <c r="HCV1195" s="22"/>
      <c r="HCW1195" s="22"/>
      <c r="HCX1195" s="22"/>
      <c r="HCY1195" s="22"/>
      <c r="HCZ1195" s="22"/>
      <c r="HDA1195" s="22"/>
      <c r="HDB1195" s="22"/>
      <c r="HDC1195" s="22"/>
      <c r="HDD1195" s="22"/>
      <c r="HDE1195" s="22"/>
      <c r="HDF1195" s="22"/>
      <c r="HDG1195" s="22"/>
      <c r="HDH1195" s="22"/>
      <c r="HDI1195" s="22"/>
      <c r="HDJ1195" s="22"/>
      <c r="HDK1195" s="22"/>
      <c r="HDL1195" s="22"/>
      <c r="HDM1195" s="22"/>
      <c r="HDN1195" s="22"/>
      <c r="HDO1195" s="22"/>
      <c r="HDP1195" s="22"/>
      <c r="HDQ1195" s="22"/>
      <c r="HDR1195" s="22"/>
      <c r="HDS1195" s="22"/>
      <c r="HDT1195" s="22"/>
      <c r="HDU1195" s="22"/>
      <c r="HDV1195" s="22"/>
      <c r="HDW1195" s="22"/>
      <c r="HDX1195" s="22"/>
      <c r="HDY1195" s="22"/>
      <c r="HDZ1195" s="22"/>
      <c r="HEA1195" s="22"/>
      <c r="HEB1195" s="22"/>
      <c r="HEC1195" s="22"/>
      <c r="HED1195" s="22"/>
      <c r="HEE1195" s="22"/>
      <c r="HEF1195" s="22"/>
      <c r="HEG1195" s="22"/>
      <c r="HEH1195" s="22"/>
      <c r="HEI1195" s="22"/>
      <c r="HEJ1195" s="22"/>
      <c r="HEK1195" s="22"/>
      <c r="HEL1195" s="22"/>
      <c r="HEM1195" s="22"/>
      <c r="HEN1195" s="22"/>
      <c r="HEO1195" s="22"/>
      <c r="HEP1195" s="22"/>
      <c r="HEQ1195" s="22"/>
      <c r="HER1195" s="22"/>
      <c r="HES1195" s="22"/>
      <c r="HET1195" s="22"/>
      <c r="HEU1195" s="22"/>
      <c r="HEV1195" s="22"/>
      <c r="HEW1195" s="22"/>
      <c r="HEX1195" s="22"/>
      <c r="HEY1195" s="22"/>
      <c r="HEZ1195" s="22"/>
      <c r="HFA1195" s="22"/>
      <c r="HFB1195" s="22"/>
      <c r="HFC1195" s="22"/>
      <c r="HFD1195" s="22"/>
      <c r="HFE1195" s="22"/>
      <c r="HFF1195" s="22"/>
      <c r="HFG1195" s="22"/>
      <c r="HFH1195" s="22"/>
      <c r="HFI1195" s="22"/>
      <c r="HFJ1195" s="22"/>
      <c r="HFK1195" s="22"/>
      <c r="HFL1195" s="22"/>
      <c r="HFM1195" s="22"/>
      <c r="HFN1195" s="22"/>
      <c r="HFO1195" s="22"/>
      <c r="HFP1195" s="22"/>
      <c r="HFQ1195" s="22"/>
      <c r="HFR1195" s="22"/>
      <c r="HFS1195" s="22"/>
      <c r="HFT1195" s="22"/>
      <c r="HFU1195" s="22"/>
      <c r="HFV1195" s="22"/>
      <c r="HFW1195" s="22"/>
      <c r="HFX1195" s="22"/>
      <c r="HFY1195" s="22"/>
      <c r="HFZ1195" s="22"/>
      <c r="HGA1195" s="22"/>
      <c r="HGB1195" s="22"/>
      <c r="HGC1195" s="22"/>
      <c r="HGD1195" s="22"/>
      <c r="HGE1195" s="22"/>
      <c r="HGF1195" s="22"/>
      <c r="HGG1195" s="22"/>
      <c r="HGH1195" s="22"/>
      <c r="HGI1195" s="22"/>
      <c r="HGJ1195" s="22"/>
      <c r="HGK1195" s="22"/>
      <c r="HGL1195" s="22"/>
      <c r="HGM1195" s="22"/>
      <c r="HGN1195" s="22"/>
      <c r="HGO1195" s="22"/>
      <c r="HGP1195" s="22"/>
      <c r="HGQ1195" s="22"/>
      <c r="HGR1195" s="22"/>
      <c r="HGS1195" s="22"/>
      <c r="HGT1195" s="22"/>
      <c r="HGU1195" s="22"/>
      <c r="HGV1195" s="22"/>
      <c r="HGW1195" s="22"/>
      <c r="HGX1195" s="22"/>
      <c r="HGY1195" s="22"/>
      <c r="HGZ1195" s="22"/>
      <c r="HHA1195" s="22"/>
      <c r="HHB1195" s="22"/>
      <c r="HHC1195" s="22"/>
      <c r="HHD1195" s="22"/>
      <c r="HHE1195" s="22"/>
      <c r="HHF1195" s="22"/>
      <c r="HHG1195" s="22"/>
      <c r="HHH1195" s="22"/>
      <c r="HHI1195" s="22"/>
      <c r="HHJ1195" s="22"/>
      <c r="HHK1195" s="22"/>
      <c r="HHL1195" s="22"/>
      <c r="HHM1195" s="22"/>
      <c r="HHN1195" s="22"/>
      <c r="HHO1195" s="22"/>
      <c r="HHP1195" s="22"/>
      <c r="HHQ1195" s="22"/>
      <c r="HHR1195" s="22"/>
      <c r="HHS1195" s="22"/>
      <c r="HHT1195" s="22"/>
      <c r="HHU1195" s="22"/>
      <c r="HHV1195" s="22"/>
      <c r="HHW1195" s="22"/>
      <c r="HHX1195" s="22"/>
      <c r="HHY1195" s="22"/>
      <c r="HHZ1195" s="22"/>
      <c r="HIA1195" s="22"/>
      <c r="HIB1195" s="22"/>
      <c r="HIC1195" s="22"/>
      <c r="HID1195" s="22"/>
      <c r="HIE1195" s="22"/>
      <c r="HIF1195" s="22"/>
      <c r="HIG1195" s="22"/>
      <c r="HIH1195" s="22"/>
      <c r="HII1195" s="22"/>
      <c r="HIJ1195" s="22"/>
      <c r="HIK1195" s="22"/>
      <c r="HIL1195" s="22"/>
      <c r="HIM1195" s="22"/>
      <c r="HIN1195" s="22"/>
      <c r="HIO1195" s="22"/>
      <c r="HIP1195" s="22"/>
      <c r="HIQ1195" s="22"/>
      <c r="HIR1195" s="22"/>
      <c r="HIS1195" s="22"/>
      <c r="HIT1195" s="22"/>
      <c r="HIU1195" s="22"/>
      <c r="HIV1195" s="22"/>
      <c r="HIW1195" s="22"/>
      <c r="HIX1195" s="22"/>
      <c r="HIY1195" s="22"/>
      <c r="HIZ1195" s="22"/>
      <c r="HJA1195" s="22"/>
      <c r="HJB1195" s="22"/>
      <c r="HJC1195" s="22"/>
      <c r="HJD1195" s="22"/>
      <c r="HJE1195" s="22"/>
      <c r="HJF1195" s="22"/>
      <c r="HJG1195" s="22"/>
      <c r="HJH1195" s="22"/>
      <c r="HJI1195" s="22"/>
      <c r="HJJ1195" s="22"/>
      <c r="HJK1195" s="22"/>
      <c r="HJL1195" s="22"/>
      <c r="HJM1195" s="22"/>
      <c r="HJN1195" s="22"/>
      <c r="HJO1195" s="22"/>
      <c r="HJP1195" s="22"/>
      <c r="HJQ1195" s="22"/>
      <c r="HJR1195" s="22"/>
      <c r="HJS1195" s="22"/>
      <c r="HJT1195" s="22"/>
      <c r="HJU1195" s="22"/>
      <c r="HJV1195" s="22"/>
      <c r="HJW1195" s="22"/>
      <c r="HJX1195" s="22"/>
      <c r="HJY1195" s="22"/>
      <c r="HJZ1195" s="22"/>
      <c r="HKA1195" s="22"/>
      <c r="HKB1195" s="22"/>
      <c r="HKC1195" s="22"/>
      <c r="HKD1195" s="22"/>
      <c r="HKE1195" s="22"/>
      <c r="HKF1195" s="22"/>
      <c r="HKG1195" s="22"/>
      <c r="HKH1195" s="22"/>
      <c r="HKI1195" s="22"/>
      <c r="HKJ1195" s="22"/>
      <c r="HKK1195" s="22"/>
      <c r="HKL1195" s="22"/>
      <c r="HKM1195" s="22"/>
      <c r="HKN1195" s="22"/>
      <c r="HKO1195" s="22"/>
      <c r="HKP1195" s="22"/>
      <c r="HKQ1195" s="22"/>
      <c r="HKR1195" s="22"/>
      <c r="HKS1195" s="22"/>
      <c r="HKT1195" s="22"/>
      <c r="HKU1195" s="22"/>
      <c r="HKV1195" s="22"/>
      <c r="HKW1195" s="22"/>
      <c r="HKX1195" s="22"/>
      <c r="HKY1195" s="22"/>
      <c r="HKZ1195" s="22"/>
      <c r="HLA1195" s="22"/>
      <c r="HLB1195" s="22"/>
      <c r="HLC1195" s="22"/>
      <c r="HLD1195" s="22"/>
      <c r="HLE1195" s="22"/>
      <c r="HLF1195" s="22"/>
      <c r="HLG1195" s="22"/>
      <c r="HLH1195" s="22"/>
      <c r="HLI1195" s="22"/>
      <c r="HLJ1195" s="22"/>
      <c r="HLK1195" s="22"/>
      <c r="HLL1195" s="22"/>
      <c r="HLM1195" s="22"/>
      <c r="HLN1195" s="22"/>
      <c r="HLO1195" s="22"/>
      <c r="HLP1195" s="22"/>
      <c r="HLQ1195" s="22"/>
      <c r="HLR1195" s="22"/>
      <c r="HLS1195" s="22"/>
      <c r="HLT1195" s="22"/>
      <c r="HLU1195" s="22"/>
      <c r="HLV1195" s="22"/>
      <c r="HLW1195" s="22"/>
      <c r="HLX1195" s="22"/>
      <c r="HLY1195" s="22"/>
      <c r="HLZ1195" s="22"/>
      <c r="HMA1195" s="22"/>
      <c r="HMB1195" s="22"/>
      <c r="HMC1195" s="22"/>
      <c r="HMD1195" s="22"/>
      <c r="HME1195" s="22"/>
      <c r="HMF1195" s="22"/>
      <c r="HMG1195" s="22"/>
      <c r="HMH1195" s="22"/>
      <c r="HMI1195" s="22"/>
      <c r="HMJ1195" s="22"/>
      <c r="HMK1195" s="22"/>
      <c r="HML1195" s="22"/>
      <c r="HMM1195" s="22"/>
      <c r="HMN1195" s="22"/>
      <c r="HMO1195" s="22"/>
      <c r="HMP1195" s="22"/>
      <c r="HMQ1195" s="22"/>
      <c r="HMR1195" s="22"/>
      <c r="HMS1195" s="22"/>
      <c r="HMT1195" s="22"/>
      <c r="HMU1195" s="22"/>
      <c r="HMV1195" s="22"/>
      <c r="HMW1195" s="22"/>
      <c r="HMX1195" s="22"/>
      <c r="HMY1195" s="22"/>
      <c r="HMZ1195" s="22"/>
      <c r="HNA1195" s="22"/>
      <c r="HNB1195" s="22"/>
      <c r="HNC1195" s="22"/>
      <c r="HND1195" s="22"/>
      <c r="HNE1195" s="22"/>
      <c r="HNF1195" s="22"/>
      <c r="HNG1195" s="22"/>
      <c r="HNH1195" s="22"/>
      <c r="HNI1195" s="22"/>
      <c r="HNJ1195" s="22"/>
      <c r="HNK1195" s="22"/>
      <c r="HNL1195" s="22"/>
      <c r="HNM1195" s="22"/>
      <c r="HNN1195" s="22"/>
      <c r="HNO1195" s="22"/>
      <c r="HNP1195" s="22"/>
      <c r="HNQ1195" s="22"/>
      <c r="HNR1195" s="22"/>
      <c r="HNS1195" s="22"/>
      <c r="HNT1195" s="22"/>
      <c r="HNU1195" s="22"/>
      <c r="HNV1195" s="22"/>
      <c r="HNW1195" s="22"/>
      <c r="HNX1195" s="22"/>
      <c r="HNY1195" s="22"/>
      <c r="HNZ1195" s="22"/>
      <c r="HOA1195" s="22"/>
      <c r="HOB1195" s="22"/>
      <c r="HOC1195" s="22"/>
      <c r="HOD1195" s="22"/>
      <c r="HOE1195" s="22"/>
      <c r="HOF1195" s="22"/>
      <c r="HOG1195" s="22"/>
      <c r="HOH1195" s="22"/>
      <c r="HOI1195" s="22"/>
      <c r="HOJ1195" s="22"/>
      <c r="HOK1195" s="22"/>
      <c r="HOL1195" s="22"/>
      <c r="HOM1195" s="22"/>
      <c r="HON1195" s="22"/>
      <c r="HOO1195" s="22"/>
      <c r="HOP1195" s="22"/>
      <c r="HOQ1195" s="22"/>
      <c r="HOR1195" s="22"/>
      <c r="HOS1195" s="22"/>
      <c r="HOT1195" s="22"/>
      <c r="HOU1195" s="22"/>
      <c r="HOV1195" s="22"/>
      <c r="HOW1195" s="22"/>
      <c r="HOX1195" s="22"/>
      <c r="HOY1195" s="22"/>
      <c r="HOZ1195" s="22"/>
      <c r="HPA1195" s="22"/>
      <c r="HPB1195" s="22"/>
      <c r="HPC1195" s="22"/>
      <c r="HPD1195" s="22"/>
      <c r="HPE1195" s="22"/>
      <c r="HPF1195" s="22"/>
      <c r="HPG1195" s="22"/>
      <c r="HPH1195" s="22"/>
      <c r="HPI1195" s="22"/>
      <c r="HPJ1195" s="22"/>
      <c r="HPK1195" s="22"/>
      <c r="HPL1195" s="22"/>
      <c r="HPM1195" s="22"/>
      <c r="HPN1195" s="22"/>
      <c r="HPO1195" s="22"/>
      <c r="HPP1195" s="22"/>
      <c r="HPQ1195" s="22"/>
      <c r="HPR1195" s="22"/>
      <c r="HPS1195" s="22"/>
      <c r="HPT1195" s="22"/>
      <c r="HPU1195" s="22"/>
      <c r="HPV1195" s="22"/>
      <c r="HPW1195" s="22"/>
      <c r="HPX1195" s="22"/>
      <c r="HPY1195" s="22"/>
      <c r="HPZ1195" s="22"/>
      <c r="HQA1195" s="22"/>
      <c r="HQB1195" s="22"/>
      <c r="HQC1195" s="22"/>
      <c r="HQD1195" s="22"/>
      <c r="HQE1195" s="22"/>
      <c r="HQF1195" s="22"/>
      <c r="HQG1195" s="22"/>
      <c r="HQH1195" s="22"/>
      <c r="HQI1195" s="22"/>
      <c r="HQJ1195" s="22"/>
      <c r="HQK1195" s="22"/>
      <c r="HQL1195" s="22"/>
      <c r="HQM1195" s="22"/>
      <c r="HQN1195" s="22"/>
      <c r="HQO1195" s="22"/>
      <c r="HQP1195" s="22"/>
      <c r="HQQ1195" s="22"/>
      <c r="HQR1195" s="22"/>
      <c r="HQS1195" s="22"/>
      <c r="HQT1195" s="22"/>
      <c r="HQU1195" s="22"/>
      <c r="HQV1195" s="22"/>
      <c r="HQW1195" s="22"/>
      <c r="HQX1195" s="22"/>
      <c r="HQY1195" s="22"/>
      <c r="HQZ1195" s="22"/>
      <c r="HRA1195" s="22"/>
      <c r="HRB1195" s="22"/>
      <c r="HRC1195" s="22"/>
      <c r="HRD1195" s="22"/>
      <c r="HRE1195" s="22"/>
      <c r="HRF1195" s="22"/>
      <c r="HRG1195" s="22"/>
      <c r="HRH1195" s="22"/>
      <c r="HRI1195" s="22"/>
      <c r="HRJ1195" s="22"/>
      <c r="HRK1195" s="22"/>
      <c r="HRL1195" s="22"/>
      <c r="HRM1195" s="22"/>
      <c r="HRN1195" s="22"/>
      <c r="HRO1195" s="22"/>
      <c r="HRP1195" s="22"/>
      <c r="HRQ1195" s="22"/>
      <c r="HRR1195" s="22"/>
      <c r="HRS1195" s="22"/>
      <c r="HRT1195" s="22"/>
      <c r="HRU1195" s="22"/>
      <c r="HRV1195" s="22"/>
      <c r="HRW1195" s="22"/>
      <c r="HRX1195" s="22"/>
      <c r="HRY1195" s="22"/>
      <c r="HRZ1195" s="22"/>
      <c r="HSA1195" s="22"/>
      <c r="HSB1195" s="22"/>
      <c r="HSC1195" s="22"/>
      <c r="HSD1195" s="22"/>
      <c r="HSE1195" s="22"/>
      <c r="HSF1195" s="22"/>
      <c r="HSG1195" s="22"/>
      <c r="HSH1195" s="22"/>
      <c r="HSI1195" s="22"/>
      <c r="HSJ1195" s="22"/>
      <c r="HSK1195" s="22"/>
      <c r="HSL1195" s="22"/>
      <c r="HSM1195" s="22"/>
      <c r="HSN1195" s="22"/>
      <c r="HSO1195" s="22"/>
      <c r="HSP1195" s="22"/>
      <c r="HSQ1195" s="22"/>
      <c r="HSR1195" s="22"/>
      <c r="HSS1195" s="22"/>
      <c r="HST1195" s="22"/>
      <c r="HSU1195" s="22"/>
      <c r="HSV1195" s="22"/>
      <c r="HSW1195" s="22"/>
      <c r="HSX1195" s="22"/>
      <c r="HSY1195" s="22"/>
      <c r="HSZ1195" s="22"/>
      <c r="HTA1195" s="22"/>
      <c r="HTB1195" s="22"/>
      <c r="HTC1195" s="22"/>
      <c r="HTD1195" s="22"/>
      <c r="HTE1195" s="22"/>
      <c r="HTF1195" s="22"/>
      <c r="HTG1195" s="22"/>
      <c r="HTH1195" s="22"/>
      <c r="HTI1195" s="22"/>
      <c r="HTJ1195" s="22"/>
      <c r="HTK1195" s="22"/>
      <c r="HTL1195" s="22"/>
      <c r="HTM1195" s="22"/>
      <c r="HTN1195" s="22"/>
      <c r="HTO1195" s="22"/>
      <c r="HTP1195" s="22"/>
      <c r="HTQ1195" s="22"/>
      <c r="HTR1195" s="22"/>
      <c r="HTS1195" s="22"/>
      <c r="HTT1195" s="22"/>
      <c r="HTU1195" s="22"/>
      <c r="HTV1195" s="22"/>
      <c r="HTW1195" s="22"/>
      <c r="HTX1195" s="22"/>
      <c r="HTY1195" s="22"/>
      <c r="HTZ1195" s="22"/>
      <c r="HUA1195" s="22"/>
      <c r="HUB1195" s="22"/>
      <c r="HUC1195" s="22"/>
      <c r="HUD1195" s="22"/>
      <c r="HUE1195" s="22"/>
      <c r="HUF1195" s="22"/>
      <c r="HUG1195" s="22"/>
      <c r="HUH1195" s="22"/>
      <c r="HUI1195" s="22"/>
      <c r="HUJ1195" s="22"/>
      <c r="HUK1195" s="22"/>
      <c r="HUL1195" s="22"/>
      <c r="HUM1195" s="22"/>
      <c r="HUN1195" s="22"/>
      <c r="HUO1195" s="22"/>
      <c r="HUP1195" s="22"/>
      <c r="HUQ1195" s="22"/>
      <c r="HUR1195" s="22"/>
      <c r="HUS1195" s="22"/>
      <c r="HUT1195" s="22"/>
      <c r="HUU1195" s="22"/>
      <c r="HUV1195" s="22"/>
      <c r="HUW1195" s="22"/>
      <c r="HUX1195" s="22"/>
      <c r="HUY1195" s="22"/>
      <c r="HUZ1195" s="22"/>
      <c r="HVA1195" s="22"/>
      <c r="HVB1195" s="22"/>
      <c r="HVC1195" s="22"/>
      <c r="HVD1195" s="22"/>
      <c r="HVE1195" s="22"/>
      <c r="HVF1195" s="22"/>
      <c r="HVG1195" s="22"/>
      <c r="HVH1195" s="22"/>
      <c r="HVI1195" s="22"/>
      <c r="HVJ1195" s="22"/>
      <c r="HVK1195" s="22"/>
      <c r="HVL1195" s="22"/>
      <c r="HVM1195" s="22"/>
      <c r="HVN1195" s="22"/>
      <c r="HVO1195" s="22"/>
      <c r="HVP1195" s="22"/>
      <c r="HVQ1195" s="22"/>
      <c r="HVR1195" s="22"/>
      <c r="HVS1195" s="22"/>
      <c r="HVT1195" s="22"/>
      <c r="HVU1195" s="22"/>
      <c r="HVV1195" s="22"/>
      <c r="HVW1195" s="22"/>
      <c r="HVX1195" s="22"/>
      <c r="HVY1195" s="22"/>
      <c r="HVZ1195" s="22"/>
      <c r="HWA1195" s="22"/>
      <c r="HWB1195" s="22"/>
      <c r="HWC1195" s="22"/>
      <c r="HWD1195" s="22"/>
      <c r="HWE1195" s="22"/>
      <c r="HWF1195" s="22"/>
      <c r="HWG1195" s="22"/>
      <c r="HWH1195" s="22"/>
      <c r="HWI1195" s="22"/>
      <c r="HWJ1195" s="22"/>
      <c r="HWK1195" s="22"/>
      <c r="HWL1195" s="22"/>
      <c r="HWM1195" s="22"/>
      <c r="HWN1195" s="22"/>
      <c r="HWO1195" s="22"/>
      <c r="HWP1195" s="22"/>
      <c r="HWQ1195" s="22"/>
      <c r="HWR1195" s="22"/>
      <c r="HWS1195" s="22"/>
      <c r="HWT1195" s="22"/>
      <c r="HWU1195" s="22"/>
      <c r="HWV1195" s="22"/>
      <c r="HWW1195" s="22"/>
      <c r="HWX1195" s="22"/>
      <c r="HWY1195" s="22"/>
      <c r="HWZ1195" s="22"/>
      <c r="HXA1195" s="22"/>
      <c r="HXB1195" s="22"/>
      <c r="HXC1195" s="22"/>
      <c r="HXD1195" s="22"/>
      <c r="HXE1195" s="22"/>
      <c r="HXF1195" s="22"/>
      <c r="HXG1195" s="22"/>
      <c r="HXH1195" s="22"/>
      <c r="HXI1195" s="22"/>
      <c r="HXJ1195" s="22"/>
      <c r="HXK1195" s="22"/>
      <c r="HXL1195" s="22"/>
      <c r="HXM1195" s="22"/>
      <c r="HXN1195" s="22"/>
      <c r="HXO1195" s="22"/>
      <c r="HXP1195" s="22"/>
      <c r="HXQ1195" s="22"/>
      <c r="HXR1195" s="22"/>
      <c r="HXS1195" s="22"/>
      <c r="HXT1195" s="22"/>
      <c r="HXU1195" s="22"/>
      <c r="HXV1195" s="22"/>
      <c r="HXW1195" s="22"/>
      <c r="HXX1195" s="22"/>
      <c r="HXY1195" s="22"/>
      <c r="HXZ1195" s="22"/>
      <c r="HYA1195" s="22"/>
      <c r="HYB1195" s="22"/>
      <c r="HYC1195" s="22"/>
      <c r="HYD1195" s="22"/>
      <c r="HYE1195" s="22"/>
      <c r="HYF1195" s="22"/>
      <c r="HYG1195" s="22"/>
      <c r="HYH1195" s="22"/>
      <c r="HYI1195" s="22"/>
      <c r="HYJ1195" s="22"/>
      <c r="HYK1195" s="22"/>
      <c r="HYL1195" s="22"/>
      <c r="HYM1195" s="22"/>
      <c r="HYN1195" s="22"/>
      <c r="HYO1195" s="22"/>
      <c r="HYP1195" s="22"/>
      <c r="HYQ1195" s="22"/>
      <c r="HYR1195" s="22"/>
      <c r="HYS1195" s="22"/>
      <c r="HYT1195" s="22"/>
      <c r="HYU1195" s="22"/>
      <c r="HYV1195" s="22"/>
      <c r="HYW1195" s="22"/>
      <c r="HYX1195" s="22"/>
      <c r="HYY1195" s="22"/>
      <c r="HYZ1195" s="22"/>
      <c r="HZA1195" s="22"/>
      <c r="HZB1195" s="22"/>
      <c r="HZC1195" s="22"/>
      <c r="HZD1195" s="22"/>
      <c r="HZE1195" s="22"/>
      <c r="HZF1195" s="22"/>
      <c r="HZG1195" s="22"/>
      <c r="HZH1195" s="22"/>
      <c r="HZI1195" s="22"/>
      <c r="HZJ1195" s="22"/>
      <c r="HZK1195" s="22"/>
      <c r="HZL1195" s="22"/>
      <c r="HZM1195" s="22"/>
      <c r="HZN1195" s="22"/>
      <c r="HZO1195" s="22"/>
      <c r="HZP1195" s="22"/>
      <c r="HZQ1195" s="22"/>
      <c r="HZR1195" s="22"/>
      <c r="HZS1195" s="22"/>
      <c r="HZT1195" s="22"/>
      <c r="HZU1195" s="22"/>
      <c r="HZV1195" s="22"/>
      <c r="HZW1195" s="22"/>
      <c r="HZX1195" s="22"/>
      <c r="HZY1195" s="22"/>
      <c r="HZZ1195" s="22"/>
      <c r="IAA1195" s="22"/>
      <c r="IAB1195" s="22"/>
      <c r="IAC1195" s="22"/>
      <c r="IAD1195" s="22"/>
      <c r="IAE1195" s="22"/>
      <c r="IAF1195" s="22"/>
      <c r="IAG1195" s="22"/>
      <c r="IAH1195" s="22"/>
      <c r="IAI1195" s="22"/>
      <c r="IAJ1195" s="22"/>
      <c r="IAK1195" s="22"/>
      <c r="IAL1195" s="22"/>
      <c r="IAM1195" s="22"/>
      <c r="IAN1195" s="22"/>
      <c r="IAO1195" s="22"/>
      <c r="IAP1195" s="22"/>
      <c r="IAQ1195" s="22"/>
      <c r="IAR1195" s="22"/>
      <c r="IAS1195" s="22"/>
      <c r="IAT1195" s="22"/>
      <c r="IAU1195" s="22"/>
      <c r="IAV1195" s="22"/>
      <c r="IAW1195" s="22"/>
      <c r="IAX1195" s="22"/>
      <c r="IAY1195" s="22"/>
      <c r="IAZ1195" s="22"/>
      <c r="IBA1195" s="22"/>
      <c r="IBB1195" s="22"/>
      <c r="IBC1195" s="22"/>
      <c r="IBD1195" s="22"/>
      <c r="IBE1195" s="22"/>
      <c r="IBF1195" s="22"/>
      <c r="IBG1195" s="22"/>
      <c r="IBH1195" s="22"/>
      <c r="IBI1195" s="22"/>
      <c r="IBJ1195" s="22"/>
      <c r="IBK1195" s="22"/>
      <c r="IBL1195" s="22"/>
      <c r="IBM1195" s="22"/>
      <c r="IBN1195" s="22"/>
      <c r="IBO1195" s="22"/>
      <c r="IBP1195" s="22"/>
      <c r="IBQ1195" s="22"/>
      <c r="IBR1195" s="22"/>
      <c r="IBS1195" s="22"/>
      <c r="IBT1195" s="22"/>
      <c r="IBU1195" s="22"/>
      <c r="IBV1195" s="22"/>
      <c r="IBW1195" s="22"/>
      <c r="IBX1195" s="22"/>
      <c r="IBY1195" s="22"/>
      <c r="IBZ1195" s="22"/>
      <c r="ICA1195" s="22"/>
      <c r="ICB1195" s="22"/>
      <c r="ICC1195" s="22"/>
      <c r="ICD1195" s="22"/>
      <c r="ICE1195" s="22"/>
      <c r="ICF1195" s="22"/>
      <c r="ICG1195" s="22"/>
      <c r="ICH1195" s="22"/>
      <c r="ICI1195" s="22"/>
      <c r="ICJ1195" s="22"/>
      <c r="ICK1195" s="22"/>
      <c r="ICL1195" s="22"/>
      <c r="ICM1195" s="22"/>
      <c r="ICN1195" s="22"/>
      <c r="ICO1195" s="22"/>
      <c r="ICP1195" s="22"/>
      <c r="ICQ1195" s="22"/>
      <c r="ICR1195" s="22"/>
      <c r="ICS1195" s="22"/>
      <c r="ICT1195" s="22"/>
      <c r="ICU1195" s="22"/>
      <c r="ICV1195" s="22"/>
      <c r="ICW1195" s="22"/>
      <c r="ICX1195" s="22"/>
      <c r="ICY1195" s="22"/>
      <c r="ICZ1195" s="22"/>
      <c r="IDA1195" s="22"/>
      <c r="IDB1195" s="22"/>
      <c r="IDC1195" s="22"/>
      <c r="IDD1195" s="22"/>
      <c r="IDE1195" s="22"/>
      <c r="IDF1195" s="22"/>
      <c r="IDG1195" s="22"/>
      <c r="IDH1195" s="22"/>
      <c r="IDI1195" s="22"/>
      <c r="IDJ1195" s="22"/>
      <c r="IDK1195" s="22"/>
      <c r="IDL1195" s="22"/>
      <c r="IDM1195" s="22"/>
      <c r="IDN1195" s="22"/>
      <c r="IDO1195" s="22"/>
      <c r="IDP1195" s="22"/>
      <c r="IDQ1195" s="22"/>
      <c r="IDR1195" s="22"/>
      <c r="IDS1195" s="22"/>
      <c r="IDT1195" s="22"/>
      <c r="IDU1195" s="22"/>
      <c r="IDV1195" s="22"/>
      <c r="IDW1195" s="22"/>
      <c r="IDX1195" s="22"/>
      <c r="IDY1195" s="22"/>
      <c r="IDZ1195" s="22"/>
      <c r="IEA1195" s="22"/>
      <c r="IEB1195" s="22"/>
      <c r="IEC1195" s="22"/>
      <c r="IED1195" s="22"/>
      <c r="IEE1195" s="22"/>
      <c r="IEF1195" s="22"/>
      <c r="IEG1195" s="22"/>
      <c r="IEH1195" s="22"/>
      <c r="IEI1195" s="22"/>
      <c r="IEJ1195" s="22"/>
      <c r="IEK1195" s="22"/>
      <c r="IEL1195" s="22"/>
      <c r="IEM1195" s="22"/>
      <c r="IEN1195" s="22"/>
      <c r="IEO1195" s="22"/>
      <c r="IEP1195" s="22"/>
      <c r="IEQ1195" s="22"/>
      <c r="IER1195" s="22"/>
      <c r="IES1195" s="22"/>
      <c r="IET1195" s="22"/>
      <c r="IEU1195" s="22"/>
      <c r="IEV1195" s="22"/>
      <c r="IEW1195" s="22"/>
      <c r="IEX1195" s="22"/>
      <c r="IEY1195" s="22"/>
      <c r="IEZ1195" s="22"/>
      <c r="IFA1195" s="22"/>
      <c r="IFB1195" s="22"/>
      <c r="IFC1195" s="22"/>
      <c r="IFD1195" s="22"/>
      <c r="IFE1195" s="22"/>
      <c r="IFF1195" s="22"/>
      <c r="IFG1195" s="22"/>
      <c r="IFH1195" s="22"/>
      <c r="IFI1195" s="22"/>
      <c r="IFJ1195" s="22"/>
      <c r="IFK1195" s="22"/>
      <c r="IFL1195" s="22"/>
      <c r="IFM1195" s="22"/>
      <c r="IFN1195" s="22"/>
      <c r="IFO1195" s="22"/>
      <c r="IFP1195" s="22"/>
      <c r="IFQ1195" s="22"/>
      <c r="IFR1195" s="22"/>
      <c r="IFS1195" s="22"/>
      <c r="IFT1195" s="22"/>
      <c r="IFU1195" s="22"/>
      <c r="IFV1195" s="22"/>
      <c r="IFW1195" s="22"/>
      <c r="IFX1195" s="22"/>
      <c r="IFY1195" s="22"/>
      <c r="IFZ1195" s="22"/>
      <c r="IGA1195" s="22"/>
      <c r="IGB1195" s="22"/>
      <c r="IGC1195" s="22"/>
      <c r="IGD1195" s="22"/>
      <c r="IGE1195" s="22"/>
      <c r="IGF1195" s="22"/>
      <c r="IGG1195" s="22"/>
      <c r="IGH1195" s="22"/>
      <c r="IGI1195" s="22"/>
      <c r="IGJ1195" s="22"/>
      <c r="IGK1195" s="22"/>
      <c r="IGL1195" s="22"/>
      <c r="IGM1195" s="22"/>
      <c r="IGN1195" s="22"/>
      <c r="IGO1195" s="22"/>
      <c r="IGP1195" s="22"/>
      <c r="IGQ1195" s="22"/>
      <c r="IGR1195" s="22"/>
      <c r="IGS1195" s="22"/>
      <c r="IGT1195" s="22"/>
      <c r="IGU1195" s="22"/>
      <c r="IGV1195" s="22"/>
      <c r="IGW1195" s="22"/>
      <c r="IGX1195" s="22"/>
      <c r="IGY1195" s="22"/>
      <c r="IGZ1195" s="22"/>
      <c r="IHA1195" s="22"/>
      <c r="IHB1195" s="22"/>
      <c r="IHC1195" s="22"/>
      <c r="IHD1195" s="22"/>
      <c r="IHE1195" s="22"/>
      <c r="IHF1195" s="22"/>
      <c r="IHG1195" s="22"/>
      <c r="IHH1195" s="22"/>
      <c r="IHI1195" s="22"/>
      <c r="IHJ1195" s="22"/>
      <c r="IHK1195" s="22"/>
      <c r="IHL1195" s="22"/>
      <c r="IHM1195" s="22"/>
      <c r="IHN1195" s="22"/>
      <c r="IHO1195" s="22"/>
      <c r="IHP1195" s="22"/>
      <c r="IHQ1195" s="22"/>
      <c r="IHR1195" s="22"/>
      <c r="IHS1195" s="22"/>
      <c r="IHT1195" s="22"/>
      <c r="IHU1195" s="22"/>
      <c r="IHV1195" s="22"/>
      <c r="IHW1195" s="22"/>
      <c r="IHX1195" s="22"/>
      <c r="IHY1195" s="22"/>
      <c r="IHZ1195" s="22"/>
      <c r="IIA1195" s="22"/>
      <c r="IIB1195" s="22"/>
      <c r="IIC1195" s="22"/>
      <c r="IID1195" s="22"/>
      <c r="IIE1195" s="22"/>
      <c r="IIF1195" s="22"/>
      <c r="IIG1195" s="22"/>
      <c r="IIH1195" s="22"/>
      <c r="III1195" s="22"/>
      <c r="IIJ1195" s="22"/>
      <c r="IIK1195" s="22"/>
      <c r="IIL1195" s="22"/>
      <c r="IIM1195" s="22"/>
      <c r="IIN1195" s="22"/>
      <c r="IIO1195" s="22"/>
      <c r="IIP1195" s="22"/>
      <c r="IIQ1195" s="22"/>
      <c r="IIR1195" s="22"/>
      <c r="IIS1195" s="22"/>
      <c r="IIT1195" s="22"/>
      <c r="IIU1195" s="22"/>
      <c r="IIV1195" s="22"/>
      <c r="IIW1195" s="22"/>
      <c r="IIX1195" s="22"/>
      <c r="IIY1195" s="22"/>
      <c r="IIZ1195" s="22"/>
      <c r="IJA1195" s="22"/>
      <c r="IJB1195" s="22"/>
      <c r="IJC1195" s="22"/>
      <c r="IJD1195" s="22"/>
      <c r="IJE1195" s="22"/>
      <c r="IJF1195" s="22"/>
      <c r="IJG1195" s="22"/>
      <c r="IJH1195" s="22"/>
      <c r="IJI1195" s="22"/>
      <c r="IJJ1195" s="22"/>
      <c r="IJK1195" s="22"/>
      <c r="IJL1195" s="22"/>
      <c r="IJM1195" s="22"/>
      <c r="IJN1195" s="22"/>
      <c r="IJO1195" s="22"/>
      <c r="IJP1195" s="22"/>
      <c r="IJQ1195" s="22"/>
      <c r="IJR1195" s="22"/>
      <c r="IJS1195" s="22"/>
      <c r="IJT1195" s="22"/>
      <c r="IJU1195" s="22"/>
      <c r="IJV1195" s="22"/>
      <c r="IJW1195" s="22"/>
      <c r="IJX1195" s="22"/>
      <c r="IJY1195" s="22"/>
      <c r="IJZ1195" s="22"/>
      <c r="IKA1195" s="22"/>
      <c r="IKB1195" s="22"/>
      <c r="IKC1195" s="22"/>
      <c r="IKD1195" s="22"/>
      <c r="IKE1195" s="22"/>
      <c r="IKF1195" s="22"/>
      <c r="IKG1195" s="22"/>
      <c r="IKH1195" s="22"/>
      <c r="IKI1195" s="22"/>
      <c r="IKJ1195" s="22"/>
      <c r="IKK1195" s="22"/>
      <c r="IKL1195" s="22"/>
      <c r="IKM1195" s="22"/>
      <c r="IKN1195" s="22"/>
      <c r="IKO1195" s="22"/>
      <c r="IKP1195" s="22"/>
      <c r="IKQ1195" s="22"/>
      <c r="IKR1195" s="22"/>
      <c r="IKS1195" s="22"/>
      <c r="IKT1195" s="22"/>
      <c r="IKU1195" s="22"/>
      <c r="IKV1195" s="22"/>
      <c r="IKW1195" s="22"/>
      <c r="IKX1195" s="22"/>
      <c r="IKY1195" s="22"/>
      <c r="IKZ1195" s="22"/>
      <c r="ILA1195" s="22"/>
      <c r="ILB1195" s="22"/>
      <c r="ILC1195" s="22"/>
      <c r="ILD1195" s="22"/>
      <c r="ILE1195" s="22"/>
      <c r="ILF1195" s="22"/>
      <c r="ILG1195" s="22"/>
      <c r="ILH1195" s="22"/>
      <c r="ILI1195" s="22"/>
      <c r="ILJ1195" s="22"/>
      <c r="ILK1195" s="22"/>
      <c r="ILL1195" s="22"/>
      <c r="ILM1195" s="22"/>
      <c r="ILN1195" s="22"/>
      <c r="ILO1195" s="22"/>
      <c r="ILP1195" s="22"/>
      <c r="ILQ1195" s="22"/>
      <c r="ILR1195" s="22"/>
      <c r="ILS1195" s="22"/>
      <c r="ILT1195" s="22"/>
      <c r="ILU1195" s="22"/>
      <c r="ILV1195" s="22"/>
      <c r="ILW1195" s="22"/>
      <c r="ILX1195" s="22"/>
      <c r="ILY1195" s="22"/>
      <c r="ILZ1195" s="22"/>
      <c r="IMA1195" s="22"/>
      <c r="IMB1195" s="22"/>
      <c r="IMC1195" s="22"/>
      <c r="IMD1195" s="22"/>
      <c r="IME1195" s="22"/>
      <c r="IMF1195" s="22"/>
      <c r="IMG1195" s="22"/>
      <c r="IMH1195" s="22"/>
      <c r="IMI1195" s="22"/>
      <c r="IMJ1195" s="22"/>
      <c r="IMK1195" s="22"/>
      <c r="IML1195" s="22"/>
      <c r="IMM1195" s="22"/>
      <c r="IMN1195" s="22"/>
      <c r="IMO1195" s="22"/>
      <c r="IMP1195" s="22"/>
      <c r="IMQ1195" s="22"/>
      <c r="IMR1195" s="22"/>
      <c r="IMS1195" s="22"/>
      <c r="IMT1195" s="22"/>
      <c r="IMU1195" s="22"/>
      <c r="IMV1195" s="22"/>
      <c r="IMW1195" s="22"/>
      <c r="IMX1195" s="22"/>
      <c r="IMY1195" s="22"/>
      <c r="IMZ1195" s="22"/>
      <c r="INA1195" s="22"/>
      <c r="INB1195" s="22"/>
      <c r="INC1195" s="22"/>
      <c r="IND1195" s="22"/>
      <c r="INE1195" s="22"/>
      <c r="INF1195" s="22"/>
      <c r="ING1195" s="22"/>
      <c r="INH1195" s="22"/>
      <c r="INI1195" s="22"/>
      <c r="INJ1195" s="22"/>
      <c r="INK1195" s="22"/>
      <c r="INL1195" s="22"/>
      <c r="INM1195" s="22"/>
      <c r="INN1195" s="22"/>
      <c r="INO1195" s="22"/>
      <c r="INP1195" s="22"/>
      <c r="INQ1195" s="22"/>
      <c r="INR1195" s="22"/>
      <c r="INS1195" s="22"/>
      <c r="INT1195" s="22"/>
      <c r="INU1195" s="22"/>
      <c r="INV1195" s="22"/>
      <c r="INW1195" s="22"/>
      <c r="INX1195" s="22"/>
      <c r="INY1195" s="22"/>
      <c r="INZ1195" s="22"/>
      <c r="IOA1195" s="22"/>
      <c r="IOB1195" s="22"/>
      <c r="IOC1195" s="22"/>
      <c r="IOD1195" s="22"/>
      <c r="IOE1195" s="22"/>
      <c r="IOF1195" s="22"/>
      <c r="IOG1195" s="22"/>
      <c r="IOH1195" s="22"/>
      <c r="IOI1195" s="22"/>
      <c r="IOJ1195" s="22"/>
      <c r="IOK1195" s="22"/>
      <c r="IOL1195" s="22"/>
      <c r="IOM1195" s="22"/>
      <c r="ION1195" s="22"/>
      <c r="IOO1195" s="22"/>
      <c r="IOP1195" s="22"/>
      <c r="IOQ1195" s="22"/>
      <c r="IOR1195" s="22"/>
      <c r="IOS1195" s="22"/>
      <c r="IOT1195" s="22"/>
      <c r="IOU1195" s="22"/>
      <c r="IOV1195" s="22"/>
      <c r="IOW1195" s="22"/>
      <c r="IOX1195" s="22"/>
      <c r="IOY1195" s="22"/>
      <c r="IOZ1195" s="22"/>
      <c r="IPA1195" s="22"/>
      <c r="IPB1195" s="22"/>
      <c r="IPC1195" s="22"/>
      <c r="IPD1195" s="22"/>
      <c r="IPE1195" s="22"/>
      <c r="IPF1195" s="22"/>
      <c r="IPG1195" s="22"/>
      <c r="IPH1195" s="22"/>
      <c r="IPI1195" s="22"/>
      <c r="IPJ1195" s="22"/>
      <c r="IPK1195" s="22"/>
      <c r="IPL1195" s="22"/>
      <c r="IPM1195" s="22"/>
      <c r="IPN1195" s="22"/>
      <c r="IPO1195" s="22"/>
      <c r="IPP1195" s="22"/>
      <c r="IPQ1195" s="22"/>
      <c r="IPR1195" s="22"/>
      <c r="IPS1195" s="22"/>
      <c r="IPT1195" s="22"/>
      <c r="IPU1195" s="22"/>
      <c r="IPV1195" s="22"/>
      <c r="IPW1195" s="22"/>
      <c r="IPX1195" s="22"/>
      <c r="IPY1195" s="22"/>
      <c r="IPZ1195" s="22"/>
      <c r="IQA1195" s="22"/>
      <c r="IQB1195" s="22"/>
      <c r="IQC1195" s="22"/>
      <c r="IQD1195" s="22"/>
      <c r="IQE1195" s="22"/>
      <c r="IQF1195" s="22"/>
      <c r="IQG1195" s="22"/>
      <c r="IQH1195" s="22"/>
      <c r="IQI1195" s="22"/>
      <c r="IQJ1195" s="22"/>
      <c r="IQK1195" s="22"/>
      <c r="IQL1195" s="22"/>
      <c r="IQM1195" s="22"/>
      <c r="IQN1195" s="22"/>
      <c r="IQO1195" s="22"/>
      <c r="IQP1195" s="22"/>
      <c r="IQQ1195" s="22"/>
      <c r="IQR1195" s="22"/>
      <c r="IQS1195" s="22"/>
      <c r="IQT1195" s="22"/>
      <c r="IQU1195" s="22"/>
      <c r="IQV1195" s="22"/>
      <c r="IQW1195" s="22"/>
      <c r="IQX1195" s="22"/>
      <c r="IQY1195" s="22"/>
      <c r="IQZ1195" s="22"/>
      <c r="IRA1195" s="22"/>
      <c r="IRB1195" s="22"/>
      <c r="IRC1195" s="22"/>
      <c r="IRD1195" s="22"/>
      <c r="IRE1195" s="22"/>
      <c r="IRF1195" s="22"/>
      <c r="IRG1195" s="22"/>
      <c r="IRH1195" s="22"/>
      <c r="IRI1195" s="22"/>
      <c r="IRJ1195" s="22"/>
      <c r="IRK1195" s="22"/>
      <c r="IRL1195" s="22"/>
      <c r="IRM1195" s="22"/>
      <c r="IRN1195" s="22"/>
      <c r="IRO1195" s="22"/>
      <c r="IRP1195" s="22"/>
      <c r="IRQ1195" s="22"/>
      <c r="IRR1195" s="22"/>
      <c r="IRS1195" s="22"/>
      <c r="IRT1195" s="22"/>
      <c r="IRU1195" s="22"/>
      <c r="IRV1195" s="22"/>
      <c r="IRW1195" s="22"/>
      <c r="IRX1195" s="22"/>
      <c r="IRY1195" s="22"/>
      <c r="IRZ1195" s="22"/>
      <c r="ISA1195" s="22"/>
      <c r="ISB1195" s="22"/>
      <c r="ISC1195" s="22"/>
      <c r="ISD1195" s="22"/>
      <c r="ISE1195" s="22"/>
      <c r="ISF1195" s="22"/>
      <c r="ISG1195" s="22"/>
      <c r="ISH1195" s="22"/>
      <c r="ISI1195" s="22"/>
      <c r="ISJ1195" s="22"/>
      <c r="ISK1195" s="22"/>
      <c r="ISL1195" s="22"/>
      <c r="ISM1195" s="22"/>
      <c r="ISN1195" s="22"/>
      <c r="ISO1195" s="22"/>
      <c r="ISP1195" s="22"/>
      <c r="ISQ1195" s="22"/>
      <c r="ISR1195" s="22"/>
      <c r="ISS1195" s="22"/>
      <c r="IST1195" s="22"/>
      <c r="ISU1195" s="22"/>
      <c r="ISV1195" s="22"/>
      <c r="ISW1195" s="22"/>
      <c r="ISX1195" s="22"/>
      <c r="ISY1195" s="22"/>
      <c r="ISZ1195" s="22"/>
      <c r="ITA1195" s="22"/>
      <c r="ITB1195" s="22"/>
      <c r="ITC1195" s="22"/>
      <c r="ITD1195" s="22"/>
      <c r="ITE1195" s="22"/>
      <c r="ITF1195" s="22"/>
      <c r="ITG1195" s="22"/>
      <c r="ITH1195" s="22"/>
      <c r="ITI1195" s="22"/>
      <c r="ITJ1195" s="22"/>
      <c r="ITK1195" s="22"/>
      <c r="ITL1195" s="22"/>
      <c r="ITM1195" s="22"/>
      <c r="ITN1195" s="22"/>
      <c r="ITO1195" s="22"/>
      <c r="ITP1195" s="22"/>
      <c r="ITQ1195" s="22"/>
      <c r="ITR1195" s="22"/>
      <c r="ITS1195" s="22"/>
      <c r="ITT1195" s="22"/>
      <c r="ITU1195" s="22"/>
      <c r="ITV1195" s="22"/>
      <c r="ITW1195" s="22"/>
      <c r="ITX1195" s="22"/>
      <c r="ITY1195" s="22"/>
      <c r="ITZ1195" s="22"/>
      <c r="IUA1195" s="22"/>
      <c r="IUB1195" s="22"/>
      <c r="IUC1195" s="22"/>
      <c r="IUD1195" s="22"/>
      <c r="IUE1195" s="22"/>
      <c r="IUF1195" s="22"/>
      <c r="IUG1195" s="22"/>
      <c r="IUH1195" s="22"/>
      <c r="IUI1195" s="22"/>
      <c r="IUJ1195" s="22"/>
      <c r="IUK1195" s="22"/>
      <c r="IUL1195" s="22"/>
      <c r="IUM1195" s="22"/>
      <c r="IUN1195" s="22"/>
      <c r="IUO1195" s="22"/>
      <c r="IUP1195" s="22"/>
      <c r="IUQ1195" s="22"/>
      <c r="IUR1195" s="22"/>
      <c r="IUS1195" s="22"/>
      <c r="IUT1195" s="22"/>
      <c r="IUU1195" s="22"/>
      <c r="IUV1195" s="22"/>
      <c r="IUW1195" s="22"/>
      <c r="IUX1195" s="22"/>
      <c r="IUY1195" s="22"/>
      <c r="IUZ1195" s="22"/>
      <c r="IVA1195" s="22"/>
      <c r="IVB1195" s="22"/>
      <c r="IVC1195" s="22"/>
      <c r="IVD1195" s="22"/>
      <c r="IVE1195" s="22"/>
      <c r="IVF1195" s="22"/>
      <c r="IVG1195" s="22"/>
      <c r="IVH1195" s="22"/>
      <c r="IVI1195" s="22"/>
      <c r="IVJ1195" s="22"/>
      <c r="IVK1195" s="22"/>
      <c r="IVL1195" s="22"/>
      <c r="IVM1195" s="22"/>
      <c r="IVN1195" s="22"/>
      <c r="IVO1195" s="22"/>
      <c r="IVP1195" s="22"/>
      <c r="IVQ1195" s="22"/>
      <c r="IVR1195" s="22"/>
      <c r="IVS1195" s="22"/>
      <c r="IVT1195" s="22"/>
      <c r="IVU1195" s="22"/>
      <c r="IVV1195" s="22"/>
      <c r="IVW1195" s="22"/>
      <c r="IVX1195" s="22"/>
      <c r="IVY1195" s="22"/>
      <c r="IVZ1195" s="22"/>
      <c r="IWA1195" s="22"/>
      <c r="IWB1195" s="22"/>
      <c r="IWC1195" s="22"/>
      <c r="IWD1195" s="22"/>
      <c r="IWE1195" s="22"/>
      <c r="IWF1195" s="22"/>
      <c r="IWG1195" s="22"/>
      <c r="IWH1195" s="22"/>
      <c r="IWI1195" s="22"/>
      <c r="IWJ1195" s="22"/>
      <c r="IWK1195" s="22"/>
      <c r="IWL1195" s="22"/>
      <c r="IWM1195" s="22"/>
      <c r="IWN1195" s="22"/>
      <c r="IWO1195" s="22"/>
      <c r="IWP1195" s="22"/>
      <c r="IWQ1195" s="22"/>
      <c r="IWR1195" s="22"/>
      <c r="IWS1195" s="22"/>
      <c r="IWT1195" s="22"/>
      <c r="IWU1195" s="22"/>
      <c r="IWV1195" s="22"/>
      <c r="IWW1195" s="22"/>
      <c r="IWX1195" s="22"/>
      <c r="IWY1195" s="22"/>
      <c r="IWZ1195" s="22"/>
      <c r="IXA1195" s="22"/>
      <c r="IXB1195" s="22"/>
      <c r="IXC1195" s="22"/>
      <c r="IXD1195" s="22"/>
      <c r="IXE1195" s="22"/>
      <c r="IXF1195" s="22"/>
      <c r="IXG1195" s="22"/>
      <c r="IXH1195" s="22"/>
      <c r="IXI1195" s="22"/>
      <c r="IXJ1195" s="22"/>
      <c r="IXK1195" s="22"/>
      <c r="IXL1195" s="22"/>
      <c r="IXM1195" s="22"/>
      <c r="IXN1195" s="22"/>
      <c r="IXO1195" s="22"/>
      <c r="IXP1195" s="22"/>
      <c r="IXQ1195" s="22"/>
      <c r="IXR1195" s="22"/>
      <c r="IXS1195" s="22"/>
      <c r="IXT1195" s="22"/>
      <c r="IXU1195" s="22"/>
      <c r="IXV1195" s="22"/>
      <c r="IXW1195" s="22"/>
      <c r="IXX1195" s="22"/>
      <c r="IXY1195" s="22"/>
      <c r="IXZ1195" s="22"/>
      <c r="IYA1195" s="22"/>
      <c r="IYB1195" s="22"/>
      <c r="IYC1195" s="22"/>
      <c r="IYD1195" s="22"/>
      <c r="IYE1195" s="22"/>
      <c r="IYF1195" s="22"/>
      <c r="IYG1195" s="22"/>
      <c r="IYH1195" s="22"/>
      <c r="IYI1195" s="22"/>
      <c r="IYJ1195" s="22"/>
      <c r="IYK1195" s="22"/>
      <c r="IYL1195" s="22"/>
      <c r="IYM1195" s="22"/>
      <c r="IYN1195" s="22"/>
      <c r="IYO1195" s="22"/>
      <c r="IYP1195" s="22"/>
      <c r="IYQ1195" s="22"/>
      <c r="IYR1195" s="22"/>
      <c r="IYS1195" s="22"/>
      <c r="IYT1195" s="22"/>
      <c r="IYU1195" s="22"/>
      <c r="IYV1195" s="22"/>
      <c r="IYW1195" s="22"/>
      <c r="IYX1195" s="22"/>
      <c r="IYY1195" s="22"/>
      <c r="IYZ1195" s="22"/>
      <c r="IZA1195" s="22"/>
      <c r="IZB1195" s="22"/>
      <c r="IZC1195" s="22"/>
      <c r="IZD1195" s="22"/>
      <c r="IZE1195" s="22"/>
      <c r="IZF1195" s="22"/>
      <c r="IZG1195" s="22"/>
      <c r="IZH1195" s="22"/>
      <c r="IZI1195" s="22"/>
      <c r="IZJ1195" s="22"/>
      <c r="IZK1195" s="22"/>
      <c r="IZL1195" s="22"/>
      <c r="IZM1195" s="22"/>
      <c r="IZN1195" s="22"/>
      <c r="IZO1195" s="22"/>
      <c r="IZP1195" s="22"/>
      <c r="IZQ1195" s="22"/>
      <c r="IZR1195" s="22"/>
      <c r="IZS1195" s="22"/>
      <c r="IZT1195" s="22"/>
      <c r="IZU1195" s="22"/>
      <c r="IZV1195" s="22"/>
      <c r="IZW1195" s="22"/>
      <c r="IZX1195" s="22"/>
      <c r="IZY1195" s="22"/>
      <c r="IZZ1195" s="22"/>
      <c r="JAA1195" s="22"/>
      <c r="JAB1195" s="22"/>
      <c r="JAC1195" s="22"/>
      <c r="JAD1195" s="22"/>
      <c r="JAE1195" s="22"/>
      <c r="JAF1195" s="22"/>
      <c r="JAG1195" s="22"/>
      <c r="JAH1195" s="22"/>
      <c r="JAI1195" s="22"/>
      <c r="JAJ1195" s="22"/>
      <c r="JAK1195" s="22"/>
      <c r="JAL1195" s="22"/>
      <c r="JAM1195" s="22"/>
      <c r="JAN1195" s="22"/>
      <c r="JAO1195" s="22"/>
      <c r="JAP1195" s="22"/>
      <c r="JAQ1195" s="22"/>
      <c r="JAR1195" s="22"/>
      <c r="JAS1195" s="22"/>
      <c r="JAT1195" s="22"/>
      <c r="JAU1195" s="22"/>
      <c r="JAV1195" s="22"/>
      <c r="JAW1195" s="22"/>
      <c r="JAX1195" s="22"/>
      <c r="JAY1195" s="22"/>
      <c r="JAZ1195" s="22"/>
      <c r="JBA1195" s="22"/>
      <c r="JBB1195" s="22"/>
      <c r="JBC1195" s="22"/>
      <c r="JBD1195" s="22"/>
      <c r="JBE1195" s="22"/>
      <c r="JBF1195" s="22"/>
      <c r="JBG1195" s="22"/>
      <c r="JBH1195" s="22"/>
      <c r="JBI1195" s="22"/>
      <c r="JBJ1195" s="22"/>
      <c r="JBK1195" s="22"/>
      <c r="JBL1195" s="22"/>
      <c r="JBM1195" s="22"/>
      <c r="JBN1195" s="22"/>
      <c r="JBO1195" s="22"/>
      <c r="JBP1195" s="22"/>
      <c r="JBQ1195" s="22"/>
      <c r="JBR1195" s="22"/>
      <c r="JBS1195" s="22"/>
      <c r="JBT1195" s="22"/>
      <c r="JBU1195" s="22"/>
      <c r="JBV1195" s="22"/>
      <c r="JBW1195" s="22"/>
      <c r="JBX1195" s="22"/>
      <c r="JBY1195" s="22"/>
      <c r="JBZ1195" s="22"/>
      <c r="JCA1195" s="22"/>
      <c r="JCB1195" s="22"/>
      <c r="JCC1195" s="22"/>
      <c r="JCD1195" s="22"/>
      <c r="JCE1195" s="22"/>
      <c r="JCF1195" s="22"/>
      <c r="JCG1195" s="22"/>
      <c r="JCH1195" s="22"/>
      <c r="JCI1195" s="22"/>
      <c r="JCJ1195" s="22"/>
      <c r="JCK1195" s="22"/>
      <c r="JCL1195" s="22"/>
      <c r="JCM1195" s="22"/>
      <c r="JCN1195" s="22"/>
      <c r="JCO1195" s="22"/>
      <c r="JCP1195" s="22"/>
      <c r="JCQ1195" s="22"/>
      <c r="JCR1195" s="22"/>
      <c r="JCS1195" s="22"/>
      <c r="JCT1195" s="22"/>
      <c r="JCU1195" s="22"/>
      <c r="JCV1195" s="22"/>
      <c r="JCW1195" s="22"/>
      <c r="JCX1195" s="22"/>
      <c r="JCY1195" s="22"/>
      <c r="JCZ1195" s="22"/>
      <c r="JDA1195" s="22"/>
      <c r="JDB1195" s="22"/>
      <c r="JDC1195" s="22"/>
      <c r="JDD1195" s="22"/>
      <c r="JDE1195" s="22"/>
      <c r="JDF1195" s="22"/>
      <c r="JDG1195" s="22"/>
      <c r="JDH1195" s="22"/>
      <c r="JDI1195" s="22"/>
      <c r="JDJ1195" s="22"/>
      <c r="JDK1195" s="22"/>
      <c r="JDL1195" s="22"/>
      <c r="JDM1195" s="22"/>
      <c r="JDN1195" s="22"/>
      <c r="JDO1195" s="22"/>
      <c r="JDP1195" s="22"/>
      <c r="JDQ1195" s="22"/>
      <c r="JDR1195" s="22"/>
      <c r="JDS1195" s="22"/>
      <c r="JDT1195" s="22"/>
      <c r="JDU1195" s="22"/>
      <c r="JDV1195" s="22"/>
      <c r="JDW1195" s="22"/>
      <c r="JDX1195" s="22"/>
      <c r="JDY1195" s="22"/>
      <c r="JDZ1195" s="22"/>
      <c r="JEA1195" s="22"/>
      <c r="JEB1195" s="22"/>
      <c r="JEC1195" s="22"/>
      <c r="JED1195" s="22"/>
      <c r="JEE1195" s="22"/>
      <c r="JEF1195" s="22"/>
      <c r="JEG1195" s="22"/>
      <c r="JEH1195" s="22"/>
      <c r="JEI1195" s="22"/>
      <c r="JEJ1195" s="22"/>
      <c r="JEK1195" s="22"/>
      <c r="JEL1195" s="22"/>
      <c r="JEM1195" s="22"/>
      <c r="JEN1195" s="22"/>
      <c r="JEO1195" s="22"/>
      <c r="JEP1195" s="22"/>
      <c r="JEQ1195" s="22"/>
      <c r="JER1195" s="22"/>
      <c r="JES1195" s="22"/>
      <c r="JET1195" s="22"/>
      <c r="JEU1195" s="22"/>
      <c r="JEV1195" s="22"/>
      <c r="JEW1195" s="22"/>
      <c r="JEX1195" s="22"/>
      <c r="JEY1195" s="22"/>
      <c r="JEZ1195" s="22"/>
      <c r="JFA1195" s="22"/>
      <c r="JFB1195" s="22"/>
      <c r="JFC1195" s="22"/>
      <c r="JFD1195" s="22"/>
      <c r="JFE1195" s="22"/>
      <c r="JFF1195" s="22"/>
      <c r="JFG1195" s="22"/>
      <c r="JFH1195" s="22"/>
      <c r="JFI1195" s="22"/>
      <c r="JFJ1195" s="22"/>
      <c r="JFK1195" s="22"/>
      <c r="JFL1195" s="22"/>
      <c r="JFM1195" s="22"/>
      <c r="JFN1195" s="22"/>
      <c r="JFO1195" s="22"/>
      <c r="JFP1195" s="22"/>
      <c r="JFQ1195" s="22"/>
      <c r="JFR1195" s="22"/>
      <c r="JFS1195" s="22"/>
      <c r="JFT1195" s="22"/>
      <c r="JFU1195" s="22"/>
      <c r="JFV1195" s="22"/>
      <c r="JFW1195" s="22"/>
      <c r="JFX1195" s="22"/>
      <c r="JFY1195" s="22"/>
      <c r="JFZ1195" s="22"/>
      <c r="JGA1195" s="22"/>
      <c r="JGB1195" s="22"/>
      <c r="JGC1195" s="22"/>
      <c r="JGD1195" s="22"/>
      <c r="JGE1195" s="22"/>
      <c r="JGF1195" s="22"/>
      <c r="JGG1195" s="22"/>
      <c r="JGH1195" s="22"/>
      <c r="JGI1195" s="22"/>
      <c r="JGJ1195" s="22"/>
      <c r="JGK1195" s="22"/>
      <c r="JGL1195" s="22"/>
      <c r="JGM1195" s="22"/>
      <c r="JGN1195" s="22"/>
      <c r="JGO1195" s="22"/>
      <c r="JGP1195" s="22"/>
      <c r="JGQ1195" s="22"/>
      <c r="JGR1195" s="22"/>
      <c r="JGS1195" s="22"/>
      <c r="JGT1195" s="22"/>
      <c r="JGU1195" s="22"/>
      <c r="JGV1195" s="22"/>
      <c r="JGW1195" s="22"/>
      <c r="JGX1195" s="22"/>
      <c r="JGY1195" s="22"/>
      <c r="JGZ1195" s="22"/>
      <c r="JHA1195" s="22"/>
      <c r="JHB1195" s="22"/>
      <c r="JHC1195" s="22"/>
      <c r="JHD1195" s="22"/>
      <c r="JHE1195" s="22"/>
      <c r="JHF1195" s="22"/>
      <c r="JHG1195" s="22"/>
      <c r="JHH1195" s="22"/>
      <c r="JHI1195" s="22"/>
      <c r="JHJ1195" s="22"/>
      <c r="JHK1195" s="22"/>
      <c r="JHL1195" s="22"/>
      <c r="JHM1195" s="22"/>
      <c r="JHN1195" s="22"/>
      <c r="JHO1195" s="22"/>
      <c r="JHP1195" s="22"/>
      <c r="JHQ1195" s="22"/>
      <c r="JHR1195" s="22"/>
      <c r="JHS1195" s="22"/>
      <c r="JHT1195" s="22"/>
      <c r="JHU1195" s="22"/>
      <c r="JHV1195" s="22"/>
      <c r="JHW1195" s="22"/>
      <c r="JHX1195" s="22"/>
      <c r="JHY1195" s="22"/>
      <c r="JHZ1195" s="22"/>
      <c r="JIA1195" s="22"/>
      <c r="JIB1195" s="22"/>
      <c r="JIC1195" s="22"/>
      <c r="JID1195" s="22"/>
      <c r="JIE1195" s="22"/>
      <c r="JIF1195" s="22"/>
      <c r="JIG1195" s="22"/>
      <c r="JIH1195" s="22"/>
      <c r="JII1195" s="22"/>
      <c r="JIJ1195" s="22"/>
      <c r="JIK1195" s="22"/>
      <c r="JIL1195" s="22"/>
      <c r="JIM1195" s="22"/>
      <c r="JIN1195" s="22"/>
      <c r="JIO1195" s="22"/>
      <c r="JIP1195" s="22"/>
      <c r="JIQ1195" s="22"/>
      <c r="JIR1195" s="22"/>
      <c r="JIS1195" s="22"/>
      <c r="JIT1195" s="22"/>
      <c r="JIU1195" s="22"/>
      <c r="JIV1195" s="22"/>
      <c r="JIW1195" s="22"/>
      <c r="JIX1195" s="22"/>
      <c r="JIY1195" s="22"/>
      <c r="JIZ1195" s="22"/>
      <c r="JJA1195" s="22"/>
      <c r="JJB1195" s="22"/>
      <c r="JJC1195" s="22"/>
      <c r="JJD1195" s="22"/>
      <c r="JJE1195" s="22"/>
      <c r="JJF1195" s="22"/>
      <c r="JJG1195" s="22"/>
      <c r="JJH1195" s="22"/>
      <c r="JJI1195" s="22"/>
      <c r="JJJ1195" s="22"/>
      <c r="JJK1195" s="22"/>
      <c r="JJL1195" s="22"/>
      <c r="JJM1195" s="22"/>
      <c r="JJN1195" s="22"/>
      <c r="JJO1195" s="22"/>
      <c r="JJP1195" s="22"/>
      <c r="JJQ1195" s="22"/>
      <c r="JJR1195" s="22"/>
      <c r="JJS1195" s="22"/>
      <c r="JJT1195" s="22"/>
      <c r="JJU1195" s="22"/>
      <c r="JJV1195" s="22"/>
      <c r="JJW1195" s="22"/>
      <c r="JJX1195" s="22"/>
      <c r="JJY1195" s="22"/>
      <c r="JJZ1195" s="22"/>
      <c r="JKA1195" s="22"/>
      <c r="JKB1195" s="22"/>
      <c r="JKC1195" s="22"/>
      <c r="JKD1195" s="22"/>
      <c r="JKE1195" s="22"/>
      <c r="JKF1195" s="22"/>
      <c r="JKG1195" s="22"/>
      <c r="JKH1195" s="22"/>
      <c r="JKI1195" s="22"/>
      <c r="JKJ1195" s="22"/>
      <c r="JKK1195" s="22"/>
      <c r="JKL1195" s="22"/>
      <c r="JKM1195" s="22"/>
      <c r="JKN1195" s="22"/>
      <c r="JKO1195" s="22"/>
      <c r="JKP1195" s="22"/>
      <c r="JKQ1195" s="22"/>
      <c r="JKR1195" s="22"/>
      <c r="JKS1195" s="22"/>
      <c r="JKT1195" s="22"/>
      <c r="JKU1195" s="22"/>
      <c r="JKV1195" s="22"/>
      <c r="JKW1195" s="22"/>
      <c r="JKX1195" s="22"/>
      <c r="JKY1195" s="22"/>
      <c r="JKZ1195" s="22"/>
      <c r="JLA1195" s="22"/>
      <c r="JLB1195" s="22"/>
      <c r="JLC1195" s="22"/>
      <c r="JLD1195" s="22"/>
      <c r="JLE1195" s="22"/>
      <c r="JLF1195" s="22"/>
      <c r="JLG1195" s="22"/>
      <c r="JLH1195" s="22"/>
      <c r="JLI1195" s="22"/>
      <c r="JLJ1195" s="22"/>
      <c r="JLK1195" s="22"/>
      <c r="JLL1195" s="22"/>
      <c r="JLM1195" s="22"/>
      <c r="JLN1195" s="22"/>
      <c r="JLO1195" s="22"/>
      <c r="JLP1195" s="22"/>
      <c r="JLQ1195" s="22"/>
      <c r="JLR1195" s="22"/>
      <c r="JLS1195" s="22"/>
      <c r="JLT1195" s="22"/>
      <c r="JLU1195" s="22"/>
      <c r="JLV1195" s="22"/>
      <c r="JLW1195" s="22"/>
      <c r="JLX1195" s="22"/>
      <c r="JLY1195" s="22"/>
      <c r="JLZ1195" s="22"/>
      <c r="JMA1195" s="22"/>
      <c r="JMB1195" s="22"/>
      <c r="JMC1195" s="22"/>
      <c r="JMD1195" s="22"/>
      <c r="JME1195" s="22"/>
      <c r="JMF1195" s="22"/>
      <c r="JMG1195" s="22"/>
      <c r="JMH1195" s="22"/>
      <c r="JMI1195" s="22"/>
      <c r="JMJ1195" s="22"/>
      <c r="JMK1195" s="22"/>
      <c r="JML1195" s="22"/>
      <c r="JMM1195" s="22"/>
      <c r="JMN1195" s="22"/>
      <c r="JMO1195" s="22"/>
      <c r="JMP1195" s="22"/>
      <c r="JMQ1195" s="22"/>
      <c r="JMR1195" s="22"/>
      <c r="JMS1195" s="22"/>
      <c r="JMT1195" s="22"/>
      <c r="JMU1195" s="22"/>
      <c r="JMV1195" s="22"/>
      <c r="JMW1195" s="22"/>
      <c r="JMX1195" s="22"/>
      <c r="JMY1195" s="22"/>
      <c r="JMZ1195" s="22"/>
      <c r="JNA1195" s="22"/>
      <c r="JNB1195" s="22"/>
      <c r="JNC1195" s="22"/>
      <c r="JND1195" s="22"/>
      <c r="JNE1195" s="22"/>
      <c r="JNF1195" s="22"/>
      <c r="JNG1195" s="22"/>
      <c r="JNH1195" s="22"/>
      <c r="JNI1195" s="22"/>
      <c r="JNJ1195" s="22"/>
      <c r="JNK1195" s="22"/>
      <c r="JNL1195" s="22"/>
      <c r="JNM1195" s="22"/>
      <c r="JNN1195" s="22"/>
      <c r="JNO1195" s="22"/>
      <c r="JNP1195" s="22"/>
      <c r="JNQ1195" s="22"/>
      <c r="JNR1195" s="22"/>
      <c r="JNS1195" s="22"/>
      <c r="JNT1195" s="22"/>
      <c r="JNU1195" s="22"/>
      <c r="JNV1195" s="22"/>
      <c r="JNW1195" s="22"/>
      <c r="JNX1195" s="22"/>
      <c r="JNY1195" s="22"/>
      <c r="JNZ1195" s="22"/>
      <c r="JOA1195" s="22"/>
      <c r="JOB1195" s="22"/>
      <c r="JOC1195" s="22"/>
      <c r="JOD1195" s="22"/>
      <c r="JOE1195" s="22"/>
      <c r="JOF1195" s="22"/>
      <c r="JOG1195" s="22"/>
      <c r="JOH1195" s="22"/>
      <c r="JOI1195" s="22"/>
      <c r="JOJ1195" s="22"/>
      <c r="JOK1195" s="22"/>
      <c r="JOL1195" s="22"/>
      <c r="JOM1195" s="22"/>
      <c r="JON1195" s="22"/>
      <c r="JOO1195" s="22"/>
      <c r="JOP1195" s="22"/>
      <c r="JOQ1195" s="22"/>
      <c r="JOR1195" s="22"/>
      <c r="JOS1195" s="22"/>
      <c r="JOT1195" s="22"/>
      <c r="JOU1195" s="22"/>
      <c r="JOV1195" s="22"/>
      <c r="JOW1195" s="22"/>
      <c r="JOX1195" s="22"/>
      <c r="JOY1195" s="22"/>
      <c r="JOZ1195" s="22"/>
      <c r="JPA1195" s="22"/>
      <c r="JPB1195" s="22"/>
      <c r="JPC1195" s="22"/>
      <c r="JPD1195" s="22"/>
      <c r="JPE1195" s="22"/>
      <c r="JPF1195" s="22"/>
      <c r="JPG1195" s="22"/>
      <c r="JPH1195" s="22"/>
      <c r="JPI1195" s="22"/>
      <c r="JPJ1195" s="22"/>
      <c r="JPK1195" s="22"/>
      <c r="JPL1195" s="22"/>
      <c r="JPM1195" s="22"/>
      <c r="JPN1195" s="22"/>
      <c r="JPO1195" s="22"/>
      <c r="JPP1195" s="22"/>
      <c r="JPQ1195" s="22"/>
      <c r="JPR1195" s="22"/>
      <c r="JPS1195" s="22"/>
      <c r="JPT1195" s="22"/>
      <c r="JPU1195" s="22"/>
      <c r="JPV1195" s="22"/>
      <c r="JPW1195" s="22"/>
      <c r="JPX1195" s="22"/>
      <c r="JPY1195" s="22"/>
      <c r="JPZ1195" s="22"/>
      <c r="JQA1195" s="22"/>
      <c r="JQB1195" s="22"/>
      <c r="JQC1195" s="22"/>
      <c r="JQD1195" s="22"/>
      <c r="JQE1195" s="22"/>
      <c r="JQF1195" s="22"/>
      <c r="JQG1195" s="22"/>
      <c r="JQH1195" s="22"/>
      <c r="JQI1195" s="22"/>
      <c r="JQJ1195" s="22"/>
      <c r="JQK1195" s="22"/>
      <c r="JQL1195" s="22"/>
      <c r="JQM1195" s="22"/>
      <c r="JQN1195" s="22"/>
      <c r="JQO1195" s="22"/>
      <c r="JQP1195" s="22"/>
      <c r="JQQ1195" s="22"/>
      <c r="JQR1195" s="22"/>
      <c r="JQS1195" s="22"/>
      <c r="JQT1195" s="22"/>
      <c r="JQU1195" s="22"/>
      <c r="JQV1195" s="22"/>
      <c r="JQW1195" s="22"/>
      <c r="JQX1195" s="22"/>
      <c r="JQY1195" s="22"/>
      <c r="JQZ1195" s="22"/>
      <c r="JRA1195" s="22"/>
      <c r="JRB1195" s="22"/>
      <c r="JRC1195" s="22"/>
      <c r="JRD1195" s="22"/>
      <c r="JRE1195" s="22"/>
      <c r="JRF1195" s="22"/>
      <c r="JRG1195" s="22"/>
      <c r="JRH1195" s="22"/>
      <c r="JRI1195" s="22"/>
      <c r="JRJ1195" s="22"/>
      <c r="JRK1195" s="22"/>
      <c r="JRL1195" s="22"/>
      <c r="JRM1195" s="22"/>
      <c r="JRN1195" s="22"/>
      <c r="JRO1195" s="22"/>
      <c r="JRP1195" s="22"/>
      <c r="JRQ1195" s="22"/>
      <c r="JRR1195" s="22"/>
      <c r="JRS1195" s="22"/>
      <c r="JRT1195" s="22"/>
      <c r="JRU1195" s="22"/>
      <c r="JRV1195" s="22"/>
      <c r="JRW1195" s="22"/>
      <c r="JRX1195" s="22"/>
      <c r="JRY1195" s="22"/>
      <c r="JRZ1195" s="22"/>
      <c r="JSA1195" s="22"/>
      <c r="JSB1195" s="22"/>
      <c r="JSC1195" s="22"/>
      <c r="JSD1195" s="22"/>
      <c r="JSE1195" s="22"/>
      <c r="JSF1195" s="22"/>
      <c r="JSG1195" s="22"/>
      <c r="JSH1195" s="22"/>
      <c r="JSI1195" s="22"/>
      <c r="JSJ1195" s="22"/>
      <c r="JSK1195" s="22"/>
      <c r="JSL1195" s="22"/>
      <c r="JSM1195" s="22"/>
      <c r="JSN1195" s="22"/>
      <c r="JSO1195" s="22"/>
      <c r="JSP1195" s="22"/>
      <c r="JSQ1195" s="22"/>
      <c r="JSR1195" s="22"/>
      <c r="JSS1195" s="22"/>
      <c r="JST1195" s="22"/>
      <c r="JSU1195" s="22"/>
      <c r="JSV1195" s="22"/>
      <c r="JSW1195" s="22"/>
      <c r="JSX1195" s="22"/>
      <c r="JSY1195" s="22"/>
      <c r="JSZ1195" s="22"/>
      <c r="JTA1195" s="22"/>
      <c r="JTB1195" s="22"/>
      <c r="JTC1195" s="22"/>
      <c r="JTD1195" s="22"/>
      <c r="JTE1195" s="22"/>
      <c r="JTF1195" s="22"/>
      <c r="JTG1195" s="22"/>
      <c r="JTH1195" s="22"/>
      <c r="JTI1195" s="22"/>
      <c r="JTJ1195" s="22"/>
      <c r="JTK1195" s="22"/>
      <c r="JTL1195" s="22"/>
      <c r="JTM1195" s="22"/>
      <c r="JTN1195" s="22"/>
      <c r="JTO1195" s="22"/>
      <c r="JTP1195" s="22"/>
      <c r="JTQ1195" s="22"/>
      <c r="JTR1195" s="22"/>
      <c r="JTS1195" s="22"/>
      <c r="JTT1195" s="22"/>
      <c r="JTU1195" s="22"/>
      <c r="JTV1195" s="22"/>
      <c r="JTW1195" s="22"/>
      <c r="JTX1195" s="22"/>
      <c r="JTY1195" s="22"/>
      <c r="JTZ1195" s="22"/>
      <c r="JUA1195" s="22"/>
      <c r="JUB1195" s="22"/>
      <c r="JUC1195" s="22"/>
      <c r="JUD1195" s="22"/>
      <c r="JUE1195" s="22"/>
      <c r="JUF1195" s="22"/>
      <c r="JUG1195" s="22"/>
      <c r="JUH1195" s="22"/>
      <c r="JUI1195" s="22"/>
      <c r="JUJ1195" s="22"/>
      <c r="JUK1195" s="22"/>
      <c r="JUL1195" s="22"/>
      <c r="JUM1195" s="22"/>
      <c r="JUN1195" s="22"/>
      <c r="JUO1195" s="22"/>
      <c r="JUP1195" s="22"/>
      <c r="JUQ1195" s="22"/>
      <c r="JUR1195" s="22"/>
      <c r="JUS1195" s="22"/>
      <c r="JUT1195" s="22"/>
      <c r="JUU1195" s="22"/>
      <c r="JUV1195" s="22"/>
      <c r="JUW1195" s="22"/>
      <c r="JUX1195" s="22"/>
      <c r="JUY1195" s="22"/>
      <c r="JUZ1195" s="22"/>
      <c r="JVA1195" s="22"/>
      <c r="JVB1195" s="22"/>
      <c r="JVC1195" s="22"/>
      <c r="JVD1195" s="22"/>
      <c r="JVE1195" s="22"/>
      <c r="JVF1195" s="22"/>
      <c r="JVG1195" s="22"/>
      <c r="JVH1195" s="22"/>
      <c r="JVI1195" s="22"/>
      <c r="JVJ1195" s="22"/>
      <c r="JVK1195" s="22"/>
      <c r="JVL1195" s="22"/>
      <c r="JVM1195" s="22"/>
      <c r="JVN1195" s="22"/>
      <c r="JVO1195" s="22"/>
      <c r="JVP1195" s="22"/>
      <c r="JVQ1195" s="22"/>
      <c r="JVR1195" s="22"/>
      <c r="JVS1195" s="22"/>
      <c r="JVT1195" s="22"/>
      <c r="JVU1195" s="22"/>
      <c r="JVV1195" s="22"/>
      <c r="JVW1195" s="22"/>
      <c r="JVX1195" s="22"/>
      <c r="JVY1195" s="22"/>
      <c r="JVZ1195" s="22"/>
      <c r="JWA1195" s="22"/>
      <c r="JWB1195" s="22"/>
      <c r="JWC1195" s="22"/>
      <c r="JWD1195" s="22"/>
      <c r="JWE1195" s="22"/>
      <c r="JWF1195" s="22"/>
      <c r="JWG1195" s="22"/>
      <c r="JWH1195" s="22"/>
      <c r="JWI1195" s="22"/>
      <c r="JWJ1195" s="22"/>
      <c r="JWK1195" s="22"/>
      <c r="JWL1195" s="22"/>
      <c r="JWM1195" s="22"/>
      <c r="JWN1195" s="22"/>
      <c r="JWO1195" s="22"/>
      <c r="JWP1195" s="22"/>
      <c r="JWQ1195" s="22"/>
      <c r="JWR1195" s="22"/>
      <c r="JWS1195" s="22"/>
      <c r="JWT1195" s="22"/>
      <c r="JWU1195" s="22"/>
      <c r="JWV1195" s="22"/>
      <c r="JWW1195" s="22"/>
      <c r="JWX1195" s="22"/>
      <c r="JWY1195" s="22"/>
      <c r="JWZ1195" s="22"/>
      <c r="JXA1195" s="22"/>
      <c r="JXB1195" s="22"/>
      <c r="JXC1195" s="22"/>
      <c r="JXD1195" s="22"/>
      <c r="JXE1195" s="22"/>
      <c r="JXF1195" s="22"/>
      <c r="JXG1195" s="22"/>
      <c r="JXH1195" s="22"/>
      <c r="JXI1195" s="22"/>
      <c r="JXJ1195" s="22"/>
      <c r="JXK1195" s="22"/>
      <c r="JXL1195" s="22"/>
      <c r="JXM1195" s="22"/>
      <c r="JXN1195" s="22"/>
      <c r="JXO1195" s="22"/>
      <c r="JXP1195" s="22"/>
      <c r="JXQ1195" s="22"/>
      <c r="JXR1195" s="22"/>
      <c r="JXS1195" s="22"/>
      <c r="JXT1195" s="22"/>
      <c r="JXU1195" s="22"/>
      <c r="JXV1195" s="22"/>
      <c r="JXW1195" s="22"/>
      <c r="JXX1195" s="22"/>
      <c r="JXY1195" s="22"/>
      <c r="JXZ1195" s="22"/>
      <c r="JYA1195" s="22"/>
      <c r="JYB1195" s="22"/>
      <c r="JYC1195" s="22"/>
      <c r="JYD1195" s="22"/>
      <c r="JYE1195" s="22"/>
      <c r="JYF1195" s="22"/>
      <c r="JYG1195" s="22"/>
      <c r="JYH1195" s="22"/>
      <c r="JYI1195" s="22"/>
      <c r="JYJ1195" s="22"/>
      <c r="JYK1195" s="22"/>
      <c r="JYL1195" s="22"/>
      <c r="JYM1195" s="22"/>
      <c r="JYN1195" s="22"/>
      <c r="JYO1195" s="22"/>
      <c r="JYP1195" s="22"/>
      <c r="JYQ1195" s="22"/>
      <c r="JYR1195" s="22"/>
      <c r="JYS1195" s="22"/>
      <c r="JYT1195" s="22"/>
      <c r="JYU1195" s="22"/>
      <c r="JYV1195" s="22"/>
      <c r="JYW1195" s="22"/>
      <c r="JYX1195" s="22"/>
      <c r="JYY1195" s="22"/>
      <c r="JYZ1195" s="22"/>
      <c r="JZA1195" s="22"/>
      <c r="JZB1195" s="22"/>
      <c r="JZC1195" s="22"/>
      <c r="JZD1195" s="22"/>
      <c r="JZE1195" s="22"/>
      <c r="JZF1195" s="22"/>
      <c r="JZG1195" s="22"/>
      <c r="JZH1195" s="22"/>
      <c r="JZI1195" s="22"/>
      <c r="JZJ1195" s="22"/>
      <c r="JZK1195" s="22"/>
      <c r="JZL1195" s="22"/>
      <c r="JZM1195" s="22"/>
      <c r="JZN1195" s="22"/>
      <c r="JZO1195" s="22"/>
      <c r="JZP1195" s="22"/>
      <c r="JZQ1195" s="22"/>
      <c r="JZR1195" s="22"/>
      <c r="JZS1195" s="22"/>
      <c r="JZT1195" s="22"/>
      <c r="JZU1195" s="22"/>
      <c r="JZV1195" s="22"/>
      <c r="JZW1195" s="22"/>
      <c r="JZX1195" s="22"/>
      <c r="JZY1195" s="22"/>
      <c r="JZZ1195" s="22"/>
      <c r="KAA1195" s="22"/>
      <c r="KAB1195" s="22"/>
      <c r="KAC1195" s="22"/>
      <c r="KAD1195" s="22"/>
      <c r="KAE1195" s="22"/>
      <c r="KAF1195" s="22"/>
      <c r="KAG1195" s="22"/>
      <c r="KAH1195" s="22"/>
      <c r="KAI1195" s="22"/>
      <c r="KAJ1195" s="22"/>
      <c r="KAK1195" s="22"/>
      <c r="KAL1195" s="22"/>
      <c r="KAM1195" s="22"/>
      <c r="KAN1195" s="22"/>
      <c r="KAO1195" s="22"/>
      <c r="KAP1195" s="22"/>
      <c r="KAQ1195" s="22"/>
      <c r="KAR1195" s="22"/>
      <c r="KAS1195" s="22"/>
      <c r="KAT1195" s="22"/>
      <c r="KAU1195" s="22"/>
      <c r="KAV1195" s="22"/>
      <c r="KAW1195" s="22"/>
      <c r="KAX1195" s="22"/>
      <c r="KAY1195" s="22"/>
      <c r="KAZ1195" s="22"/>
      <c r="KBA1195" s="22"/>
      <c r="KBB1195" s="22"/>
      <c r="KBC1195" s="22"/>
      <c r="KBD1195" s="22"/>
      <c r="KBE1195" s="22"/>
      <c r="KBF1195" s="22"/>
      <c r="KBG1195" s="22"/>
      <c r="KBH1195" s="22"/>
      <c r="KBI1195" s="22"/>
      <c r="KBJ1195" s="22"/>
      <c r="KBK1195" s="22"/>
      <c r="KBL1195" s="22"/>
      <c r="KBM1195" s="22"/>
      <c r="KBN1195" s="22"/>
      <c r="KBO1195" s="22"/>
      <c r="KBP1195" s="22"/>
      <c r="KBQ1195" s="22"/>
      <c r="KBR1195" s="22"/>
      <c r="KBS1195" s="22"/>
      <c r="KBT1195" s="22"/>
      <c r="KBU1195" s="22"/>
      <c r="KBV1195" s="22"/>
      <c r="KBW1195" s="22"/>
      <c r="KBX1195" s="22"/>
      <c r="KBY1195" s="22"/>
      <c r="KBZ1195" s="22"/>
      <c r="KCA1195" s="22"/>
      <c r="KCB1195" s="22"/>
      <c r="KCC1195" s="22"/>
      <c r="KCD1195" s="22"/>
      <c r="KCE1195" s="22"/>
      <c r="KCF1195" s="22"/>
      <c r="KCG1195" s="22"/>
      <c r="KCH1195" s="22"/>
      <c r="KCI1195" s="22"/>
      <c r="KCJ1195" s="22"/>
      <c r="KCK1195" s="22"/>
      <c r="KCL1195" s="22"/>
      <c r="KCM1195" s="22"/>
      <c r="KCN1195" s="22"/>
      <c r="KCO1195" s="22"/>
      <c r="KCP1195" s="22"/>
      <c r="KCQ1195" s="22"/>
      <c r="KCR1195" s="22"/>
      <c r="KCS1195" s="22"/>
      <c r="KCT1195" s="22"/>
      <c r="KCU1195" s="22"/>
      <c r="KCV1195" s="22"/>
      <c r="KCW1195" s="22"/>
      <c r="KCX1195" s="22"/>
      <c r="KCY1195" s="22"/>
      <c r="KCZ1195" s="22"/>
      <c r="KDA1195" s="22"/>
      <c r="KDB1195" s="22"/>
      <c r="KDC1195" s="22"/>
      <c r="KDD1195" s="22"/>
      <c r="KDE1195" s="22"/>
      <c r="KDF1195" s="22"/>
      <c r="KDG1195" s="22"/>
      <c r="KDH1195" s="22"/>
      <c r="KDI1195" s="22"/>
      <c r="KDJ1195" s="22"/>
      <c r="KDK1195" s="22"/>
      <c r="KDL1195" s="22"/>
      <c r="KDM1195" s="22"/>
      <c r="KDN1195" s="22"/>
      <c r="KDO1195" s="22"/>
      <c r="KDP1195" s="22"/>
      <c r="KDQ1195" s="22"/>
      <c r="KDR1195" s="22"/>
      <c r="KDS1195" s="22"/>
      <c r="KDT1195" s="22"/>
      <c r="KDU1195" s="22"/>
      <c r="KDV1195" s="22"/>
      <c r="KDW1195" s="22"/>
      <c r="KDX1195" s="22"/>
      <c r="KDY1195" s="22"/>
      <c r="KDZ1195" s="22"/>
      <c r="KEA1195" s="22"/>
      <c r="KEB1195" s="22"/>
      <c r="KEC1195" s="22"/>
      <c r="KED1195" s="22"/>
      <c r="KEE1195" s="22"/>
      <c r="KEF1195" s="22"/>
      <c r="KEG1195" s="22"/>
      <c r="KEH1195" s="22"/>
      <c r="KEI1195" s="22"/>
      <c r="KEJ1195" s="22"/>
      <c r="KEK1195" s="22"/>
      <c r="KEL1195" s="22"/>
      <c r="KEM1195" s="22"/>
      <c r="KEN1195" s="22"/>
      <c r="KEO1195" s="22"/>
      <c r="KEP1195" s="22"/>
      <c r="KEQ1195" s="22"/>
      <c r="KER1195" s="22"/>
      <c r="KES1195" s="22"/>
      <c r="KET1195" s="22"/>
      <c r="KEU1195" s="22"/>
      <c r="KEV1195" s="22"/>
      <c r="KEW1195" s="22"/>
      <c r="KEX1195" s="22"/>
      <c r="KEY1195" s="22"/>
      <c r="KEZ1195" s="22"/>
      <c r="KFA1195" s="22"/>
      <c r="KFB1195" s="22"/>
      <c r="KFC1195" s="22"/>
      <c r="KFD1195" s="22"/>
      <c r="KFE1195" s="22"/>
      <c r="KFF1195" s="22"/>
      <c r="KFG1195" s="22"/>
      <c r="KFH1195" s="22"/>
      <c r="KFI1195" s="22"/>
      <c r="KFJ1195" s="22"/>
      <c r="KFK1195" s="22"/>
      <c r="KFL1195" s="22"/>
      <c r="KFM1195" s="22"/>
      <c r="KFN1195" s="22"/>
      <c r="KFO1195" s="22"/>
      <c r="KFP1195" s="22"/>
      <c r="KFQ1195" s="22"/>
      <c r="KFR1195" s="22"/>
      <c r="KFS1195" s="22"/>
      <c r="KFT1195" s="22"/>
      <c r="KFU1195" s="22"/>
      <c r="KFV1195" s="22"/>
      <c r="KFW1195" s="22"/>
      <c r="KFX1195" s="22"/>
      <c r="KFY1195" s="22"/>
      <c r="KFZ1195" s="22"/>
      <c r="KGA1195" s="22"/>
      <c r="KGB1195" s="22"/>
      <c r="KGC1195" s="22"/>
      <c r="KGD1195" s="22"/>
      <c r="KGE1195" s="22"/>
      <c r="KGF1195" s="22"/>
      <c r="KGG1195" s="22"/>
      <c r="KGH1195" s="22"/>
      <c r="KGI1195" s="22"/>
      <c r="KGJ1195" s="22"/>
      <c r="KGK1195" s="22"/>
      <c r="KGL1195" s="22"/>
      <c r="KGM1195" s="22"/>
      <c r="KGN1195" s="22"/>
      <c r="KGO1195" s="22"/>
      <c r="KGP1195" s="22"/>
      <c r="KGQ1195" s="22"/>
      <c r="KGR1195" s="22"/>
      <c r="KGS1195" s="22"/>
      <c r="KGT1195" s="22"/>
      <c r="KGU1195" s="22"/>
      <c r="KGV1195" s="22"/>
      <c r="KGW1195" s="22"/>
      <c r="KGX1195" s="22"/>
      <c r="KGY1195" s="22"/>
      <c r="KGZ1195" s="22"/>
      <c r="KHA1195" s="22"/>
      <c r="KHB1195" s="22"/>
      <c r="KHC1195" s="22"/>
      <c r="KHD1195" s="22"/>
      <c r="KHE1195" s="22"/>
      <c r="KHF1195" s="22"/>
      <c r="KHG1195" s="22"/>
      <c r="KHH1195" s="22"/>
      <c r="KHI1195" s="22"/>
      <c r="KHJ1195" s="22"/>
      <c r="KHK1195" s="22"/>
      <c r="KHL1195" s="22"/>
      <c r="KHM1195" s="22"/>
      <c r="KHN1195" s="22"/>
      <c r="KHO1195" s="22"/>
      <c r="KHP1195" s="22"/>
      <c r="KHQ1195" s="22"/>
      <c r="KHR1195" s="22"/>
      <c r="KHS1195" s="22"/>
      <c r="KHT1195" s="22"/>
      <c r="KHU1195" s="22"/>
      <c r="KHV1195" s="22"/>
      <c r="KHW1195" s="22"/>
      <c r="KHX1195" s="22"/>
      <c r="KHY1195" s="22"/>
      <c r="KHZ1195" s="22"/>
      <c r="KIA1195" s="22"/>
      <c r="KIB1195" s="22"/>
      <c r="KIC1195" s="22"/>
      <c r="KID1195" s="22"/>
      <c r="KIE1195" s="22"/>
      <c r="KIF1195" s="22"/>
      <c r="KIG1195" s="22"/>
      <c r="KIH1195" s="22"/>
      <c r="KII1195" s="22"/>
      <c r="KIJ1195" s="22"/>
      <c r="KIK1195" s="22"/>
      <c r="KIL1195" s="22"/>
      <c r="KIM1195" s="22"/>
      <c r="KIN1195" s="22"/>
      <c r="KIO1195" s="22"/>
      <c r="KIP1195" s="22"/>
      <c r="KIQ1195" s="22"/>
      <c r="KIR1195" s="22"/>
      <c r="KIS1195" s="22"/>
      <c r="KIT1195" s="22"/>
      <c r="KIU1195" s="22"/>
      <c r="KIV1195" s="22"/>
      <c r="KIW1195" s="22"/>
      <c r="KIX1195" s="22"/>
      <c r="KIY1195" s="22"/>
      <c r="KIZ1195" s="22"/>
      <c r="KJA1195" s="22"/>
      <c r="KJB1195" s="22"/>
      <c r="KJC1195" s="22"/>
      <c r="KJD1195" s="22"/>
      <c r="KJE1195" s="22"/>
      <c r="KJF1195" s="22"/>
      <c r="KJG1195" s="22"/>
      <c r="KJH1195" s="22"/>
      <c r="KJI1195" s="22"/>
      <c r="KJJ1195" s="22"/>
      <c r="KJK1195" s="22"/>
      <c r="KJL1195" s="22"/>
      <c r="KJM1195" s="22"/>
      <c r="KJN1195" s="22"/>
      <c r="KJO1195" s="22"/>
      <c r="KJP1195" s="22"/>
      <c r="KJQ1195" s="22"/>
      <c r="KJR1195" s="22"/>
      <c r="KJS1195" s="22"/>
      <c r="KJT1195" s="22"/>
      <c r="KJU1195" s="22"/>
      <c r="KJV1195" s="22"/>
      <c r="KJW1195" s="22"/>
      <c r="KJX1195" s="22"/>
      <c r="KJY1195" s="22"/>
      <c r="KJZ1195" s="22"/>
      <c r="KKA1195" s="22"/>
      <c r="KKB1195" s="22"/>
      <c r="KKC1195" s="22"/>
      <c r="KKD1195" s="22"/>
      <c r="KKE1195" s="22"/>
      <c r="KKF1195" s="22"/>
      <c r="KKG1195" s="22"/>
      <c r="KKH1195" s="22"/>
      <c r="KKI1195" s="22"/>
      <c r="KKJ1195" s="22"/>
      <c r="KKK1195" s="22"/>
      <c r="KKL1195" s="22"/>
      <c r="KKM1195" s="22"/>
      <c r="KKN1195" s="22"/>
      <c r="KKO1195" s="22"/>
      <c r="KKP1195" s="22"/>
      <c r="KKQ1195" s="22"/>
      <c r="KKR1195" s="22"/>
      <c r="KKS1195" s="22"/>
      <c r="KKT1195" s="22"/>
      <c r="KKU1195" s="22"/>
      <c r="KKV1195" s="22"/>
      <c r="KKW1195" s="22"/>
      <c r="KKX1195" s="22"/>
      <c r="KKY1195" s="22"/>
      <c r="KKZ1195" s="22"/>
      <c r="KLA1195" s="22"/>
      <c r="KLB1195" s="22"/>
      <c r="KLC1195" s="22"/>
      <c r="KLD1195" s="22"/>
      <c r="KLE1195" s="22"/>
      <c r="KLF1195" s="22"/>
      <c r="KLG1195" s="22"/>
      <c r="KLH1195" s="22"/>
      <c r="KLI1195" s="22"/>
      <c r="KLJ1195" s="22"/>
      <c r="KLK1195" s="22"/>
      <c r="KLL1195" s="22"/>
      <c r="KLM1195" s="22"/>
      <c r="KLN1195" s="22"/>
      <c r="KLO1195" s="22"/>
      <c r="KLP1195" s="22"/>
      <c r="KLQ1195" s="22"/>
      <c r="KLR1195" s="22"/>
      <c r="KLS1195" s="22"/>
      <c r="KLT1195" s="22"/>
      <c r="KLU1195" s="22"/>
      <c r="KLV1195" s="22"/>
      <c r="KLW1195" s="22"/>
      <c r="KLX1195" s="22"/>
      <c r="KLY1195" s="22"/>
      <c r="KLZ1195" s="22"/>
      <c r="KMA1195" s="22"/>
      <c r="KMB1195" s="22"/>
      <c r="KMC1195" s="22"/>
      <c r="KMD1195" s="22"/>
      <c r="KME1195" s="22"/>
      <c r="KMF1195" s="22"/>
      <c r="KMG1195" s="22"/>
      <c r="KMH1195" s="22"/>
      <c r="KMI1195" s="22"/>
      <c r="KMJ1195" s="22"/>
      <c r="KMK1195" s="22"/>
      <c r="KML1195" s="22"/>
      <c r="KMM1195" s="22"/>
      <c r="KMN1195" s="22"/>
      <c r="KMO1195" s="22"/>
      <c r="KMP1195" s="22"/>
      <c r="KMQ1195" s="22"/>
      <c r="KMR1195" s="22"/>
      <c r="KMS1195" s="22"/>
      <c r="KMT1195" s="22"/>
      <c r="KMU1195" s="22"/>
      <c r="KMV1195" s="22"/>
      <c r="KMW1195" s="22"/>
      <c r="KMX1195" s="22"/>
      <c r="KMY1195" s="22"/>
      <c r="KMZ1195" s="22"/>
      <c r="KNA1195" s="22"/>
      <c r="KNB1195" s="22"/>
      <c r="KNC1195" s="22"/>
      <c r="KND1195" s="22"/>
      <c r="KNE1195" s="22"/>
      <c r="KNF1195" s="22"/>
      <c r="KNG1195" s="22"/>
      <c r="KNH1195" s="22"/>
      <c r="KNI1195" s="22"/>
      <c r="KNJ1195" s="22"/>
      <c r="KNK1195" s="22"/>
      <c r="KNL1195" s="22"/>
      <c r="KNM1195" s="22"/>
      <c r="KNN1195" s="22"/>
      <c r="KNO1195" s="22"/>
      <c r="KNP1195" s="22"/>
      <c r="KNQ1195" s="22"/>
      <c r="KNR1195" s="22"/>
      <c r="KNS1195" s="22"/>
      <c r="KNT1195" s="22"/>
      <c r="KNU1195" s="22"/>
      <c r="KNV1195" s="22"/>
      <c r="KNW1195" s="22"/>
      <c r="KNX1195" s="22"/>
      <c r="KNY1195" s="22"/>
      <c r="KNZ1195" s="22"/>
      <c r="KOA1195" s="22"/>
      <c r="KOB1195" s="22"/>
      <c r="KOC1195" s="22"/>
      <c r="KOD1195" s="22"/>
      <c r="KOE1195" s="22"/>
      <c r="KOF1195" s="22"/>
      <c r="KOG1195" s="22"/>
      <c r="KOH1195" s="22"/>
      <c r="KOI1195" s="22"/>
      <c r="KOJ1195" s="22"/>
      <c r="KOK1195" s="22"/>
      <c r="KOL1195" s="22"/>
      <c r="KOM1195" s="22"/>
      <c r="KON1195" s="22"/>
      <c r="KOO1195" s="22"/>
      <c r="KOP1195" s="22"/>
      <c r="KOQ1195" s="22"/>
      <c r="KOR1195" s="22"/>
      <c r="KOS1195" s="22"/>
      <c r="KOT1195" s="22"/>
      <c r="KOU1195" s="22"/>
      <c r="KOV1195" s="22"/>
      <c r="KOW1195" s="22"/>
      <c r="KOX1195" s="22"/>
      <c r="KOY1195" s="22"/>
      <c r="KOZ1195" s="22"/>
      <c r="KPA1195" s="22"/>
      <c r="KPB1195" s="22"/>
      <c r="KPC1195" s="22"/>
      <c r="KPD1195" s="22"/>
      <c r="KPE1195" s="22"/>
      <c r="KPF1195" s="22"/>
      <c r="KPG1195" s="22"/>
      <c r="KPH1195" s="22"/>
      <c r="KPI1195" s="22"/>
      <c r="KPJ1195" s="22"/>
      <c r="KPK1195" s="22"/>
      <c r="KPL1195" s="22"/>
      <c r="KPM1195" s="22"/>
      <c r="KPN1195" s="22"/>
      <c r="KPO1195" s="22"/>
      <c r="KPP1195" s="22"/>
      <c r="KPQ1195" s="22"/>
      <c r="KPR1195" s="22"/>
      <c r="KPS1195" s="22"/>
      <c r="KPT1195" s="22"/>
      <c r="KPU1195" s="22"/>
      <c r="KPV1195" s="22"/>
      <c r="KPW1195" s="22"/>
      <c r="KPX1195" s="22"/>
      <c r="KPY1195" s="22"/>
      <c r="KPZ1195" s="22"/>
      <c r="KQA1195" s="22"/>
      <c r="KQB1195" s="22"/>
      <c r="KQC1195" s="22"/>
      <c r="KQD1195" s="22"/>
      <c r="KQE1195" s="22"/>
      <c r="KQF1195" s="22"/>
      <c r="KQG1195" s="22"/>
      <c r="KQH1195" s="22"/>
      <c r="KQI1195" s="22"/>
      <c r="KQJ1195" s="22"/>
      <c r="KQK1195" s="22"/>
      <c r="KQL1195" s="22"/>
      <c r="KQM1195" s="22"/>
      <c r="KQN1195" s="22"/>
      <c r="KQO1195" s="22"/>
      <c r="KQP1195" s="22"/>
      <c r="KQQ1195" s="22"/>
      <c r="KQR1195" s="22"/>
      <c r="KQS1195" s="22"/>
      <c r="KQT1195" s="22"/>
      <c r="KQU1195" s="22"/>
      <c r="KQV1195" s="22"/>
      <c r="KQW1195" s="22"/>
      <c r="KQX1195" s="22"/>
      <c r="KQY1195" s="22"/>
      <c r="KQZ1195" s="22"/>
      <c r="KRA1195" s="22"/>
      <c r="KRB1195" s="22"/>
      <c r="KRC1195" s="22"/>
      <c r="KRD1195" s="22"/>
      <c r="KRE1195" s="22"/>
      <c r="KRF1195" s="22"/>
      <c r="KRG1195" s="22"/>
      <c r="KRH1195" s="22"/>
      <c r="KRI1195" s="22"/>
      <c r="KRJ1195" s="22"/>
      <c r="KRK1195" s="22"/>
      <c r="KRL1195" s="22"/>
      <c r="KRM1195" s="22"/>
      <c r="KRN1195" s="22"/>
      <c r="KRO1195" s="22"/>
      <c r="KRP1195" s="22"/>
      <c r="KRQ1195" s="22"/>
      <c r="KRR1195" s="22"/>
      <c r="KRS1195" s="22"/>
      <c r="KRT1195" s="22"/>
      <c r="KRU1195" s="22"/>
      <c r="KRV1195" s="22"/>
      <c r="KRW1195" s="22"/>
      <c r="KRX1195" s="22"/>
      <c r="KRY1195" s="22"/>
      <c r="KRZ1195" s="22"/>
      <c r="KSA1195" s="22"/>
      <c r="KSB1195" s="22"/>
      <c r="KSC1195" s="22"/>
      <c r="KSD1195" s="22"/>
      <c r="KSE1195" s="22"/>
      <c r="KSF1195" s="22"/>
      <c r="KSG1195" s="22"/>
      <c r="KSH1195" s="22"/>
      <c r="KSI1195" s="22"/>
      <c r="KSJ1195" s="22"/>
      <c r="KSK1195" s="22"/>
      <c r="KSL1195" s="22"/>
      <c r="KSM1195" s="22"/>
      <c r="KSN1195" s="22"/>
      <c r="KSO1195" s="22"/>
      <c r="KSP1195" s="22"/>
      <c r="KSQ1195" s="22"/>
      <c r="KSR1195" s="22"/>
      <c r="KSS1195" s="22"/>
      <c r="KST1195" s="22"/>
      <c r="KSU1195" s="22"/>
      <c r="KSV1195" s="22"/>
      <c r="KSW1195" s="22"/>
      <c r="KSX1195" s="22"/>
      <c r="KSY1195" s="22"/>
      <c r="KSZ1195" s="22"/>
      <c r="KTA1195" s="22"/>
      <c r="KTB1195" s="22"/>
      <c r="KTC1195" s="22"/>
      <c r="KTD1195" s="22"/>
      <c r="KTE1195" s="22"/>
      <c r="KTF1195" s="22"/>
      <c r="KTG1195" s="22"/>
      <c r="KTH1195" s="22"/>
      <c r="KTI1195" s="22"/>
      <c r="KTJ1195" s="22"/>
      <c r="KTK1195" s="22"/>
      <c r="KTL1195" s="22"/>
      <c r="KTM1195" s="22"/>
      <c r="KTN1195" s="22"/>
      <c r="KTO1195" s="22"/>
      <c r="KTP1195" s="22"/>
      <c r="KTQ1195" s="22"/>
      <c r="KTR1195" s="22"/>
      <c r="KTS1195" s="22"/>
      <c r="KTT1195" s="22"/>
      <c r="KTU1195" s="22"/>
      <c r="KTV1195" s="22"/>
      <c r="KTW1195" s="22"/>
      <c r="KTX1195" s="22"/>
      <c r="KTY1195" s="22"/>
      <c r="KTZ1195" s="22"/>
      <c r="KUA1195" s="22"/>
      <c r="KUB1195" s="22"/>
      <c r="KUC1195" s="22"/>
      <c r="KUD1195" s="22"/>
      <c r="KUE1195" s="22"/>
      <c r="KUF1195" s="22"/>
      <c r="KUG1195" s="22"/>
      <c r="KUH1195" s="22"/>
      <c r="KUI1195" s="22"/>
      <c r="KUJ1195" s="22"/>
      <c r="KUK1195" s="22"/>
      <c r="KUL1195" s="22"/>
      <c r="KUM1195" s="22"/>
      <c r="KUN1195" s="22"/>
      <c r="KUO1195" s="22"/>
      <c r="KUP1195" s="22"/>
      <c r="KUQ1195" s="22"/>
      <c r="KUR1195" s="22"/>
      <c r="KUS1195" s="22"/>
      <c r="KUT1195" s="22"/>
      <c r="KUU1195" s="22"/>
      <c r="KUV1195" s="22"/>
      <c r="KUW1195" s="22"/>
      <c r="KUX1195" s="22"/>
      <c r="KUY1195" s="22"/>
      <c r="KUZ1195" s="22"/>
      <c r="KVA1195" s="22"/>
      <c r="KVB1195" s="22"/>
      <c r="KVC1195" s="22"/>
      <c r="KVD1195" s="22"/>
      <c r="KVE1195" s="22"/>
      <c r="KVF1195" s="22"/>
      <c r="KVG1195" s="22"/>
      <c r="KVH1195" s="22"/>
      <c r="KVI1195" s="22"/>
      <c r="KVJ1195" s="22"/>
      <c r="KVK1195" s="22"/>
      <c r="KVL1195" s="22"/>
      <c r="KVM1195" s="22"/>
      <c r="KVN1195" s="22"/>
      <c r="KVO1195" s="22"/>
      <c r="KVP1195" s="22"/>
      <c r="KVQ1195" s="22"/>
      <c r="KVR1195" s="22"/>
      <c r="KVS1195" s="22"/>
      <c r="KVT1195" s="22"/>
      <c r="KVU1195" s="22"/>
      <c r="KVV1195" s="22"/>
      <c r="KVW1195" s="22"/>
      <c r="KVX1195" s="22"/>
      <c r="KVY1195" s="22"/>
      <c r="KVZ1195" s="22"/>
      <c r="KWA1195" s="22"/>
      <c r="KWB1195" s="22"/>
      <c r="KWC1195" s="22"/>
      <c r="KWD1195" s="22"/>
      <c r="KWE1195" s="22"/>
      <c r="KWF1195" s="22"/>
      <c r="KWG1195" s="22"/>
      <c r="KWH1195" s="22"/>
      <c r="KWI1195" s="22"/>
      <c r="KWJ1195" s="22"/>
      <c r="KWK1195" s="22"/>
      <c r="KWL1195" s="22"/>
      <c r="KWM1195" s="22"/>
      <c r="KWN1195" s="22"/>
      <c r="KWO1195" s="22"/>
      <c r="KWP1195" s="22"/>
      <c r="KWQ1195" s="22"/>
      <c r="KWR1195" s="22"/>
      <c r="KWS1195" s="22"/>
      <c r="KWT1195" s="22"/>
      <c r="KWU1195" s="22"/>
      <c r="KWV1195" s="22"/>
      <c r="KWW1195" s="22"/>
      <c r="KWX1195" s="22"/>
      <c r="KWY1195" s="22"/>
      <c r="KWZ1195" s="22"/>
      <c r="KXA1195" s="22"/>
      <c r="KXB1195" s="22"/>
      <c r="KXC1195" s="22"/>
      <c r="KXD1195" s="22"/>
      <c r="KXE1195" s="22"/>
      <c r="KXF1195" s="22"/>
      <c r="KXG1195" s="22"/>
      <c r="KXH1195" s="22"/>
      <c r="KXI1195" s="22"/>
      <c r="KXJ1195" s="22"/>
      <c r="KXK1195" s="22"/>
      <c r="KXL1195" s="22"/>
      <c r="KXM1195" s="22"/>
      <c r="KXN1195" s="22"/>
      <c r="KXO1195" s="22"/>
      <c r="KXP1195" s="22"/>
      <c r="KXQ1195" s="22"/>
      <c r="KXR1195" s="22"/>
      <c r="KXS1195" s="22"/>
      <c r="KXT1195" s="22"/>
      <c r="KXU1195" s="22"/>
      <c r="KXV1195" s="22"/>
      <c r="KXW1195" s="22"/>
      <c r="KXX1195" s="22"/>
      <c r="KXY1195" s="22"/>
      <c r="KXZ1195" s="22"/>
      <c r="KYA1195" s="22"/>
      <c r="KYB1195" s="22"/>
      <c r="KYC1195" s="22"/>
      <c r="KYD1195" s="22"/>
      <c r="KYE1195" s="22"/>
      <c r="KYF1195" s="22"/>
      <c r="KYG1195" s="22"/>
      <c r="KYH1195" s="22"/>
      <c r="KYI1195" s="22"/>
      <c r="KYJ1195" s="22"/>
      <c r="KYK1195" s="22"/>
      <c r="KYL1195" s="22"/>
      <c r="KYM1195" s="22"/>
      <c r="KYN1195" s="22"/>
      <c r="KYO1195" s="22"/>
      <c r="KYP1195" s="22"/>
      <c r="KYQ1195" s="22"/>
      <c r="KYR1195" s="22"/>
      <c r="KYS1195" s="22"/>
      <c r="KYT1195" s="22"/>
      <c r="KYU1195" s="22"/>
      <c r="KYV1195" s="22"/>
      <c r="KYW1195" s="22"/>
      <c r="KYX1195" s="22"/>
      <c r="KYY1195" s="22"/>
      <c r="KYZ1195" s="22"/>
      <c r="KZA1195" s="22"/>
      <c r="KZB1195" s="22"/>
      <c r="KZC1195" s="22"/>
      <c r="KZD1195" s="22"/>
      <c r="KZE1195" s="22"/>
      <c r="KZF1195" s="22"/>
      <c r="KZG1195" s="22"/>
      <c r="KZH1195" s="22"/>
      <c r="KZI1195" s="22"/>
      <c r="KZJ1195" s="22"/>
      <c r="KZK1195" s="22"/>
      <c r="KZL1195" s="22"/>
      <c r="KZM1195" s="22"/>
      <c r="KZN1195" s="22"/>
      <c r="KZO1195" s="22"/>
      <c r="KZP1195" s="22"/>
      <c r="KZQ1195" s="22"/>
      <c r="KZR1195" s="22"/>
      <c r="KZS1195" s="22"/>
      <c r="KZT1195" s="22"/>
      <c r="KZU1195" s="22"/>
      <c r="KZV1195" s="22"/>
      <c r="KZW1195" s="22"/>
      <c r="KZX1195" s="22"/>
      <c r="KZY1195" s="22"/>
      <c r="KZZ1195" s="22"/>
      <c r="LAA1195" s="22"/>
      <c r="LAB1195" s="22"/>
      <c r="LAC1195" s="22"/>
      <c r="LAD1195" s="22"/>
      <c r="LAE1195" s="22"/>
      <c r="LAF1195" s="22"/>
      <c r="LAG1195" s="22"/>
      <c r="LAH1195" s="22"/>
      <c r="LAI1195" s="22"/>
      <c r="LAJ1195" s="22"/>
      <c r="LAK1195" s="22"/>
      <c r="LAL1195" s="22"/>
      <c r="LAM1195" s="22"/>
      <c r="LAN1195" s="22"/>
      <c r="LAO1195" s="22"/>
      <c r="LAP1195" s="22"/>
      <c r="LAQ1195" s="22"/>
      <c r="LAR1195" s="22"/>
      <c r="LAS1195" s="22"/>
      <c r="LAT1195" s="22"/>
      <c r="LAU1195" s="22"/>
      <c r="LAV1195" s="22"/>
      <c r="LAW1195" s="22"/>
      <c r="LAX1195" s="22"/>
      <c r="LAY1195" s="22"/>
      <c r="LAZ1195" s="22"/>
      <c r="LBA1195" s="22"/>
      <c r="LBB1195" s="22"/>
      <c r="LBC1195" s="22"/>
      <c r="LBD1195" s="22"/>
      <c r="LBE1195" s="22"/>
      <c r="LBF1195" s="22"/>
      <c r="LBG1195" s="22"/>
      <c r="LBH1195" s="22"/>
      <c r="LBI1195" s="22"/>
      <c r="LBJ1195" s="22"/>
      <c r="LBK1195" s="22"/>
      <c r="LBL1195" s="22"/>
      <c r="LBM1195" s="22"/>
      <c r="LBN1195" s="22"/>
      <c r="LBO1195" s="22"/>
      <c r="LBP1195" s="22"/>
      <c r="LBQ1195" s="22"/>
      <c r="LBR1195" s="22"/>
      <c r="LBS1195" s="22"/>
      <c r="LBT1195" s="22"/>
      <c r="LBU1195" s="22"/>
      <c r="LBV1195" s="22"/>
      <c r="LBW1195" s="22"/>
      <c r="LBX1195" s="22"/>
      <c r="LBY1195" s="22"/>
      <c r="LBZ1195" s="22"/>
      <c r="LCA1195" s="22"/>
      <c r="LCB1195" s="22"/>
      <c r="LCC1195" s="22"/>
      <c r="LCD1195" s="22"/>
      <c r="LCE1195" s="22"/>
      <c r="LCF1195" s="22"/>
      <c r="LCG1195" s="22"/>
      <c r="LCH1195" s="22"/>
      <c r="LCI1195" s="22"/>
      <c r="LCJ1195" s="22"/>
      <c r="LCK1195" s="22"/>
      <c r="LCL1195" s="22"/>
      <c r="LCM1195" s="22"/>
      <c r="LCN1195" s="22"/>
      <c r="LCO1195" s="22"/>
      <c r="LCP1195" s="22"/>
      <c r="LCQ1195" s="22"/>
      <c r="LCR1195" s="22"/>
      <c r="LCS1195" s="22"/>
      <c r="LCT1195" s="22"/>
      <c r="LCU1195" s="22"/>
      <c r="LCV1195" s="22"/>
      <c r="LCW1195" s="22"/>
      <c r="LCX1195" s="22"/>
      <c r="LCY1195" s="22"/>
      <c r="LCZ1195" s="22"/>
      <c r="LDA1195" s="22"/>
      <c r="LDB1195" s="22"/>
      <c r="LDC1195" s="22"/>
      <c r="LDD1195" s="22"/>
      <c r="LDE1195" s="22"/>
      <c r="LDF1195" s="22"/>
      <c r="LDG1195" s="22"/>
      <c r="LDH1195" s="22"/>
      <c r="LDI1195" s="22"/>
      <c r="LDJ1195" s="22"/>
      <c r="LDK1195" s="22"/>
      <c r="LDL1195" s="22"/>
      <c r="LDM1195" s="22"/>
      <c r="LDN1195" s="22"/>
      <c r="LDO1195" s="22"/>
      <c r="LDP1195" s="22"/>
      <c r="LDQ1195" s="22"/>
      <c r="LDR1195" s="22"/>
      <c r="LDS1195" s="22"/>
      <c r="LDT1195" s="22"/>
      <c r="LDU1195" s="22"/>
      <c r="LDV1195" s="22"/>
      <c r="LDW1195" s="22"/>
      <c r="LDX1195" s="22"/>
      <c r="LDY1195" s="22"/>
      <c r="LDZ1195" s="22"/>
      <c r="LEA1195" s="22"/>
      <c r="LEB1195" s="22"/>
      <c r="LEC1195" s="22"/>
      <c r="LED1195" s="22"/>
      <c r="LEE1195" s="22"/>
      <c r="LEF1195" s="22"/>
      <c r="LEG1195" s="22"/>
      <c r="LEH1195" s="22"/>
      <c r="LEI1195" s="22"/>
      <c r="LEJ1195" s="22"/>
      <c r="LEK1195" s="22"/>
      <c r="LEL1195" s="22"/>
      <c r="LEM1195" s="22"/>
      <c r="LEN1195" s="22"/>
      <c r="LEO1195" s="22"/>
      <c r="LEP1195" s="22"/>
      <c r="LEQ1195" s="22"/>
      <c r="LER1195" s="22"/>
      <c r="LES1195" s="22"/>
      <c r="LET1195" s="22"/>
      <c r="LEU1195" s="22"/>
      <c r="LEV1195" s="22"/>
      <c r="LEW1195" s="22"/>
      <c r="LEX1195" s="22"/>
      <c r="LEY1195" s="22"/>
      <c r="LEZ1195" s="22"/>
      <c r="LFA1195" s="22"/>
      <c r="LFB1195" s="22"/>
      <c r="LFC1195" s="22"/>
      <c r="LFD1195" s="22"/>
      <c r="LFE1195" s="22"/>
      <c r="LFF1195" s="22"/>
      <c r="LFG1195" s="22"/>
      <c r="LFH1195" s="22"/>
      <c r="LFI1195" s="22"/>
      <c r="LFJ1195" s="22"/>
      <c r="LFK1195" s="22"/>
      <c r="LFL1195" s="22"/>
      <c r="LFM1195" s="22"/>
      <c r="LFN1195" s="22"/>
      <c r="LFO1195" s="22"/>
      <c r="LFP1195" s="22"/>
      <c r="LFQ1195" s="22"/>
      <c r="LFR1195" s="22"/>
      <c r="LFS1195" s="22"/>
      <c r="LFT1195" s="22"/>
      <c r="LFU1195" s="22"/>
      <c r="LFV1195" s="22"/>
      <c r="LFW1195" s="22"/>
      <c r="LFX1195" s="22"/>
      <c r="LFY1195" s="22"/>
      <c r="LFZ1195" s="22"/>
      <c r="LGA1195" s="22"/>
      <c r="LGB1195" s="22"/>
      <c r="LGC1195" s="22"/>
      <c r="LGD1195" s="22"/>
      <c r="LGE1195" s="22"/>
      <c r="LGF1195" s="22"/>
      <c r="LGG1195" s="22"/>
      <c r="LGH1195" s="22"/>
      <c r="LGI1195" s="22"/>
      <c r="LGJ1195" s="22"/>
      <c r="LGK1195" s="22"/>
      <c r="LGL1195" s="22"/>
      <c r="LGM1195" s="22"/>
      <c r="LGN1195" s="22"/>
      <c r="LGO1195" s="22"/>
      <c r="LGP1195" s="22"/>
      <c r="LGQ1195" s="22"/>
      <c r="LGR1195" s="22"/>
      <c r="LGS1195" s="22"/>
      <c r="LGT1195" s="22"/>
      <c r="LGU1195" s="22"/>
      <c r="LGV1195" s="22"/>
      <c r="LGW1195" s="22"/>
      <c r="LGX1195" s="22"/>
      <c r="LGY1195" s="22"/>
      <c r="LGZ1195" s="22"/>
      <c r="LHA1195" s="22"/>
      <c r="LHB1195" s="22"/>
      <c r="LHC1195" s="22"/>
      <c r="LHD1195" s="22"/>
      <c r="LHE1195" s="22"/>
      <c r="LHF1195" s="22"/>
      <c r="LHG1195" s="22"/>
      <c r="LHH1195" s="22"/>
      <c r="LHI1195" s="22"/>
      <c r="LHJ1195" s="22"/>
      <c r="LHK1195" s="22"/>
      <c r="LHL1195" s="22"/>
      <c r="LHM1195" s="22"/>
      <c r="LHN1195" s="22"/>
      <c r="LHO1195" s="22"/>
      <c r="LHP1195" s="22"/>
      <c r="LHQ1195" s="22"/>
      <c r="LHR1195" s="22"/>
      <c r="LHS1195" s="22"/>
      <c r="LHT1195" s="22"/>
      <c r="LHU1195" s="22"/>
      <c r="LHV1195" s="22"/>
      <c r="LHW1195" s="22"/>
      <c r="LHX1195" s="22"/>
      <c r="LHY1195" s="22"/>
      <c r="LHZ1195" s="22"/>
      <c r="LIA1195" s="22"/>
      <c r="LIB1195" s="22"/>
      <c r="LIC1195" s="22"/>
      <c r="LID1195" s="22"/>
      <c r="LIE1195" s="22"/>
      <c r="LIF1195" s="22"/>
      <c r="LIG1195" s="22"/>
      <c r="LIH1195" s="22"/>
      <c r="LII1195" s="22"/>
      <c r="LIJ1195" s="22"/>
      <c r="LIK1195" s="22"/>
      <c r="LIL1195" s="22"/>
      <c r="LIM1195" s="22"/>
      <c r="LIN1195" s="22"/>
      <c r="LIO1195" s="22"/>
      <c r="LIP1195" s="22"/>
      <c r="LIQ1195" s="22"/>
      <c r="LIR1195" s="22"/>
      <c r="LIS1195" s="22"/>
      <c r="LIT1195" s="22"/>
      <c r="LIU1195" s="22"/>
      <c r="LIV1195" s="22"/>
      <c r="LIW1195" s="22"/>
      <c r="LIX1195" s="22"/>
      <c r="LIY1195" s="22"/>
      <c r="LIZ1195" s="22"/>
      <c r="LJA1195" s="22"/>
      <c r="LJB1195" s="22"/>
      <c r="LJC1195" s="22"/>
      <c r="LJD1195" s="22"/>
      <c r="LJE1195" s="22"/>
      <c r="LJF1195" s="22"/>
      <c r="LJG1195" s="22"/>
      <c r="LJH1195" s="22"/>
      <c r="LJI1195" s="22"/>
      <c r="LJJ1195" s="22"/>
      <c r="LJK1195" s="22"/>
      <c r="LJL1195" s="22"/>
      <c r="LJM1195" s="22"/>
      <c r="LJN1195" s="22"/>
      <c r="LJO1195" s="22"/>
      <c r="LJP1195" s="22"/>
      <c r="LJQ1195" s="22"/>
      <c r="LJR1195" s="22"/>
      <c r="LJS1195" s="22"/>
      <c r="LJT1195" s="22"/>
      <c r="LJU1195" s="22"/>
      <c r="LJV1195" s="22"/>
      <c r="LJW1195" s="22"/>
      <c r="LJX1195" s="22"/>
      <c r="LJY1195" s="22"/>
      <c r="LJZ1195" s="22"/>
      <c r="LKA1195" s="22"/>
      <c r="LKB1195" s="22"/>
      <c r="LKC1195" s="22"/>
      <c r="LKD1195" s="22"/>
      <c r="LKE1195" s="22"/>
      <c r="LKF1195" s="22"/>
      <c r="LKG1195" s="22"/>
      <c r="LKH1195" s="22"/>
      <c r="LKI1195" s="22"/>
      <c r="LKJ1195" s="22"/>
      <c r="LKK1195" s="22"/>
      <c r="LKL1195" s="22"/>
      <c r="LKM1195" s="22"/>
      <c r="LKN1195" s="22"/>
      <c r="LKO1195" s="22"/>
      <c r="LKP1195" s="22"/>
      <c r="LKQ1195" s="22"/>
      <c r="LKR1195" s="22"/>
      <c r="LKS1195" s="22"/>
      <c r="LKT1195" s="22"/>
      <c r="LKU1195" s="22"/>
      <c r="LKV1195" s="22"/>
      <c r="LKW1195" s="22"/>
      <c r="LKX1195" s="22"/>
      <c r="LKY1195" s="22"/>
      <c r="LKZ1195" s="22"/>
      <c r="LLA1195" s="22"/>
      <c r="LLB1195" s="22"/>
      <c r="LLC1195" s="22"/>
      <c r="LLD1195" s="22"/>
      <c r="LLE1195" s="22"/>
      <c r="LLF1195" s="22"/>
      <c r="LLG1195" s="22"/>
      <c r="LLH1195" s="22"/>
      <c r="LLI1195" s="22"/>
      <c r="LLJ1195" s="22"/>
      <c r="LLK1195" s="22"/>
      <c r="LLL1195" s="22"/>
      <c r="LLM1195" s="22"/>
      <c r="LLN1195" s="22"/>
      <c r="LLO1195" s="22"/>
      <c r="LLP1195" s="22"/>
      <c r="LLQ1195" s="22"/>
      <c r="LLR1195" s="22"/>
      <c r="LLS1195" s="22"/>
      <c r="LLT1195" s="22"/>
      <c r="LLU1195" s="22"/>
      <c r="LLV1195" s="22"/>
      <c r="LLW1195" s="22"/>
      <c r="LLX1195" s="22"/>
      <c r="LLY1195" s="22"/>
      <c r="LLZ1195" s="22"/>
      <c r="LMA1195" s="22"/>
      <c r="LMB1195" s="22"/>
      <c r="LMC1195" s="22"/>
      <c r="LMD1195" s="22"/>
      <c r="LME1195" s="22"/>
      <c r="LMF1195" s="22"/>
      <c r="LMG1195" s="22"/>
      <c r="LMH1195" s="22"/>
      <c r="LMI1195" s="22"/>
      <c r="LMJ1195" s="22"/>
      <c r="LMK1195" s="22"/>
      <c r="LML1195" s="22"/>
      <c r="LMM1195" s="22"/>
      <c r="LMN1195" s="22"/>
      <c r="LMO1195" s="22"/>
      <c r="LMP1195" s="22"/>
      <c r="LMQ1195" s="22"/>
      <c r="LMR1195" s="22"/>
      <c r="LMS1195" s="22"/>
      <c r="LMT1195" s="22"/>
      <c r="LMU1195" s="22"/>
      <c r="LMV1195" s="22"/>
      <c r="LMW1195" s="22"/>
      <c r="LMX1195" s="22"/>
      <c r="LMY1195" s="22"/>
      <c r="LMZ1195" s="22"/>
      <c r="LNA1195" s="22"/>
      <c r="LNB1195" s="22"/>
      <c r="LNC1195" s="22"/>
      <c r="LND1195" s="22"/>
      <c r="LNE1195" s="22"/>
      <c r="LNF1195" s="22"/>
      <c r="LNG1195" s="22"/>
      <c r="LNH1195" s="22"/>
      <c r="LNI1195" s="22"/>
      <c r="LNJ1195" s="22"/>
      <c r="LNK1195" s="22"/>
      <c r="LNL1195" s="22"/>
      <c r="LNM1195" s="22"/>
      <c r="LNN1195" s="22"/>
      <c r="LNO1195" s="22"/>
      <c r="LNP1195" s="22"/>
      <c r="LNQ1195" s="22"/>
      <c r="LNR1195" s="22"/>
      <c r="LNS1195" s="22"/>
      <c r="LNT1195" s="22"/>
      <c r="LNU1195" s="22"/>
      <c r="LNV1195" s="22"/>
      <c r="LNW1195" s="22"/>
      <c r="LNX1195" s="22"/>
      <c r="LNY1195" s="22"/>
      <c r="LNZ1195" s="22"/>
      <c r="LOA1195" s="22"/>
      <c r="LOB1195" s="22"/>
      <c r="LOC1195" s="22"/>
      <c r="LOD1195" s="22"/>
      <c r="LOE1195" s="22"/>
      <c r="LOF1195" s="22"/>
      <c r="LOG1195" s="22"/>
      <c r="LOH1195" s="22"/>
      <c r="LOI1195" s="22"/>
      <c r="LOJ1195" s="22"/>
      <c r="LOK1195" s="22"/>
      <c r="LOL1195" s="22"/>
      <c r="LOM1195" s="22"/>
      <c r="LON1195" s="22"/>
      <c r="LOO1195" s="22"/>
      <c r="LOP1195" s="22"/>
      <c r="LOQ1195" s="22"/>
      <c r="LOR1195" s="22"/>
      <c r="LOS1195" s="22"/>
      <c r="LOT1195" s="22"/>
      <c r="LOU1195" s="22"/>
      <c r="LOV1195" s="22"/>
      <c r="LOW1195" s="22"/>
      <c r="LOX1195" s="22"/>
      <c r="LOY1195" s="22"/>
      <c r="LOZ1195" s="22"/>
      <c r="LPA1195" s="22"/>
      <c r="LPB1195" s="22"/>
      <c r="LPC1195" s="22"/>
      <c r="LPD1195" s="22"/>
      <c r="LPE1195" s="22"/>
      <c r="LPF1195" s="22"/>
      <c r="LPG1195" s="22"/>
      <c r="LPH1195" s="22"/>
      <c r="LPI1195" s="22"/>
      <c r="LPJ1195" s="22"/>
      <c r="LPK1195" s="22"/>
      <c r="LPL1195" s="22"/>
      <c r="LPM1195" s="22"/>
      <c r="LPN1195" s="22"/>
      <c r="LPO1195" s="22"/>
      <c r="LPP1195" s="22"/>
      <c r="LPQ1195" s="22"/>
      <c r="LPR1195" s="22"/>
      <c r="LPS1195" s="22"/>
      <c r="LPT1195" s="22"/>
      <c r="LPU1195" s="22"/>
      <c r="LPV1195" s="22"/>
      <c r="LPW1195" s="22"/>
      <c r="LPX1195" s="22"/>
      <c r="LPY1195" s="22"/>
      <c r="LPZ1195" s="22"/>
      <c r="LQA1195" s="22"/>
      <c r="LQB1195" s="22"/>
      <c r="LQC1195" s="22"/>
      <c r="LQD1195" s="22"/>
      <c r="LQE1195" s="22"/>
      <c r="LQF1195" s="22"/>
      <c r="LQG1195" s="22"/>
      <c r="LQH1195" s="22"/>
      <c r="LQI1195" s="22"/>
      <c r="LQJ1195" s="22"/>
      <c r="LQK1195" s="22"/>
      <c r="LQL1195" s="22"/>
      <c r="LQM1195" s="22"/>
      <c r="LQN1195" s="22"/>
      <c r="LQO1195" s="22"/>
      <c r="LQP1195" s="22"/>
      <c r="LQQ1195" s="22"/>
      <c r="LQR1195" s="22"/>
      <c r="LQS1195" s="22"/>
      <c r="LQT1195" s="22"/>
      <c r="LQU1195" s="22"/>
      <c r="LQV1195" s="22"/>
      <c r="LQW1195" s="22"/>
      <c r="LQX1195" s="22"/>
      <c r="LQY1195" s="22"/>
      <c r="LQZ1195" s="22"/>
      <c r="LRA1195" s="22"/>
      <c r="LRB1195" s="22"/>
      <c r="LRC1195" s="22"/>
      <c r="LRD1195" s="22"/>
      <c r="LRE1195" s="22"/>
      <c r="LRF1195" s="22"/>
      <c r="LRG1195" s="22"/>
      <c r="LRH1195" s="22"/>
      <c r="LRI1195" s="22"/>
      <c r="LRJ1195" s="22"/>
      <c r="LRK1195" s="22"/>
      <c r="LRL1195" s="22"/>
      <c r="LRM1195" s="22"/>
      <c r="LRN1195" s="22"/>
      <c r="LRO1195" s="22"/>
      <c r="LRP1195" s="22"/>
      <c r="LRQ1195" s="22"/>
      <c r="LRR1195" s="22"/>
      <c r="LRS1195" s="22"/>
      <c r="LRT1195" s="22"/>
      <c r="LRU1195" s="22"/>
      <c r="LRV1195" s="22"/>
      <c r="LRW1195" s="22"/>
      <c r="LRX1195" s="22"/>
      <c r="LRY1195" s="22"/>
      <c r="LRZ1195" s="22"/>
      <c r="LSA1195" s="22"/>
      <c r="LSB1195" s="22"/>
      <c r="LSC1195" s="22"/>
      <c r="LSD1195" s="22"/>
      <c r="LSE1195" s="22"/>
      <c r="LSF1195" s="22"/>
      <c r="LSG1195" s="22"/>
      <c r="LSH1195" s="22"/>
      <c r="LSI1195" s="22"/>
      <c r="LSJ1195" s="22"/>
      <c r="LSK1195" s="22"/>
      <c r="LSL1195" s="22"/>
      <c r="LSM1195" s="22"/>
      <c r="LSN1195" s="22"/>
      <c r="LSO1195" s="22"/>
      <c r="LSP1195" s="22"/>
      <c r="LSQ1195" s="22"/>
      <c r="LSR1195" s="22"/>
      <c r="LSS1195" s="22"/>
      <c r="LST1195" s="22"/>
      <c r="LSU1195" s="22"/>
      <c r="LSV1195" s="22"/>
      <c r="LSW1195" s="22"/>
      <c r="LSX1195" s="22"/>
      <c r="LSY1195" s="22"/>
      <c r="LSZ1195" s="22"/>
      <c r="LTA1195" s="22"/>
      <c r="LTB1195" s="22"/>
      <c r="LTC1195" s="22"/>
      <c r="LTD1195" s="22"/>
      <c r="LTE1195" s="22"/>
      <c r="LTF1195" s="22"/>
      <c r="LTG1195" s="22"/>
      <c r="LTH1195" s="22"/>
      <c r="LTI1195" s="22"/>
      <c r="LTJ1195" s="22"/>
      <c r="LTK1195" s="22"/>
      <c r="LTL1195" s="22"/>
      <c r="LTM1195" s="22"/>
      <c r="LTN1195" s="22"/>
      <c r="LTO1195" s="22"/>
      <c r="LTP1195" s="22"/>
      <c r="LTQ1195" s="22"/>
      <c r="LTR1195" s="22"/>
      <c r="LTS1195" s="22"/>
      <c r="LTT1195" s="22"/>
      <c r="LTU1195" s="22"/>
      <c r="LTV1195" s="22"/>
      <c r="LTW1195" s="22"/>
      <c r="LTX1195" s="22"/>
      <c r="LTY1195" s="22"/>
      <c r="LTZ1195" s="22"/>
      <c r="LUA1195" s="22"/>
      <c r="LUB1195" s="22"/>
      <c r="LUC1195" s="22"/>
      <c r="LUD1195" s="22"/>
      <c r="LUE1195" s="22"/>
      <c r="LUF1195" s="22"/>
      <c r="LUG1195" s="22"/>
      <c r="LUH1195" s="22"/>
      <c r="LUI1195" s="22"/>
      <c r="LUJ1195" s="22"/>
      <c r="LUK1195" s="22"/>
      <c r="LUL1195" s="22"/>
      <c r="LUM1195" s="22"/>
      <c r="LUN1195" s="22"/>
      <c r="LUO1195" s="22"/>
      <c r="LUP1195" s="22"/>
      <c r="LUQ1195" s="22"/>
      <c r="LUR1195" s="22"/>
      <c r="LUS1195" s="22"/>
      <c r="LUT1195" s="22"/>
      <c r="LUU1195" s="22"/>
      <c r="LUV1195" s="22"/>
      <c r="LUW1195" s="22"/>
      <c r="LUX1195" s="22"/>
      <c r="LUY1195" s="22"/>
      <c r="LUZ1195" s="22"/>
      <c r="LVA1195" s="22"/>
      <c r="LVB1195" s="22"/>
      <c r="LVC1195" s="22"/>
      <c r="LVD1195" s="22"/>
      <c r="LVE1195" s="22"/>
      <c r="LVF1195" s="22"/>
      <c r="LVG1195" s="22"/>
      <c r="LVH1195" s="22"/>
      <c r="LVI1195" s="22"/>
      <c r="LVJ1195" s="22"/>
      <c r="LVK1195" s="22"/>
      <c r="LVL1195" s="22"/>
      <c r="LVM1195" s="22"/>
      <c r="LVN1195" s="22"/>
      <c r="LVO1195" s="22"/>
      <c r="LVP1195" s="22"/>
      <c r="LVQ1195" s="22"/>
      <c r="LVR1195" s="22"/>
      <c r="LVS1195" s="22"/>
      <c r="LVT1195" s="22"/>
      <c r="LVU1195" s="22"/>
      <c r="LVV1195" s="22"/>
      <c r="LVW1195" s="22"/>
      <c r="LVX1195" s="22"/>
      <c r="LVY1195" s="22"/>
      <c r="LVZ1195" s="22"/>
      <c r="LWA1195" s="22"/>
      <c r="LWB1195" s="22"/>
      <c r="LWC1195" s="22"/>
      <c r="LWD1195" s="22"/>
      <c r="LWE1195" s="22"/>
      <c r="LWF1195" s="22"/>
      <c r="LWG1195" s="22"/>
      <c r="LWH1195" s="22"/>
      <c r="LWI1195" s="22"/>
      <c r="LWJ1195" s="22"/>
      <c r="LWK1195" s="22"/>
      <c r="LWL1195" s="22"/>
      <c r="LWM1195" s="22"/>
      <c r="LWN1195" s="22"/>
      <c r="LWO1195" s="22"/>
      <c r="LWP1195" s="22"/>
      <c r="LWQ1195" s="22"/>
      <c r="LWR1195" s="22"/>
      <c r="LWS1195" s="22"/>
      <c r="LWT1195" s="22"/>
      <c r="LWU1195" s="22"/>
      <c r="LWV1195" s="22"/>
      <c r="LWW1195" s="22"/>
      <c r="LWX1195" s="22"/>
      <c r="LWY1195" s="22"/>
      <c r="LWZ1195" s="22"/>
      <c r="LXA1195" s="22"/>
      <c r="LXB1195" s="22"/>
      <c r="LXC1195" s="22"/>
      <c r="LXD1195" s="22"/>
      <c r="LXE1195" s="22"/>
      <c r="LXF1195" s="22"/>
      <c r="LXG1195" s="22"/>
      <c r="LXH1195" s="22"/>
      <c r="LXI1195" s="22"/>
      <c r="LXJ1195" s="22"/>
      <c r="LXK1195" s="22"/>
      <c r="LXL1195" s="22"/>
      <c r="LXM1195" s="22"/>
      <c r="LXN1195" s="22"/>
      <c r="LXO1195" s="22"/>
      <c r="LXP1195" s="22"/>
      <c r="LXQ1195" s="22"/>
      <c r="LXR1195" s="22"/>
      <c r="LXS1195" s="22"/>
      <c r="LXT1195" s="22"/>
      <c r="LXU1195" s="22"/>
      <c r="LXV1195" s="22"/>
      <c r="LXW1195" s="22"/>
      <c r="LXX1195" s="22"/>
      <c r="LXY1195" s="22"/>
      <c r="LXZ1195" s="22"/>
      <c r="LYA1195" s="22"/>
      <c r="LYB1195" s="22"/>
      <c r="LYC1195" s="22"/>
      <c r="LYD1195" s="22"/>
      <c r="LYE1195" s="22"/>
      <c r="LYF1195" s="22"/>
      <c r="LYG1195" s="22"/>
      <c r="LYH1195" s="22"/>
      <c r="LYI1195" s="22"/>
      <c r="LYJ1195" s="22"/>
      <c r="LYK1195" s="22"/>
      <c r="LYL1195" s="22"/>
      <c r="LYM1195" s="22"/>
      <c r="LYN1195" s="22"/>
      <c r="LYO1195" s="22"/>
      <c r="LYP1195" s="22"/>
      <c r="LYQ1195" s="22"/>
      <c r="LYR1195" s="22"/>
      <c r="LYS1195" s="22"/>
      <c r="LYT1195" s="22"/>
      <c r="LYU1195" s="22"/>
      <c r="LYV1195" s="22"/>
      <c r="LYW1195" s="22"/>
      <c r="LYX1195" s="22"/>
      <c r="LYY1195" s="22"/>
      <c r="LYZ1195" s="22"/>
      <c r="LZA1195" s="22"/>
      <c r="LZB1195" s="22"/>
      <c r="LZC1195" s="22"/>
      <c r="LZD1195" s="22"/>
      <c r="LZE1195" s="22"/>
      <c r="LZF1195" s="22"/>
      <c r="LZG1195" s="22"/>
      <c r="LZH1195" s="22"/>
      <c r="LZI1195" s="22"/>
      <c r="LZJ1195" s="22"/>
      <c r="LZK1195" s="22"/>
      <c r="LZL1195" s="22"/>
      <c r="LZM1195" s="22"/>
      <c r="LZN1195" s="22"/>
      <c r="LZO1195" s="22"/>
      <c r="LZP1195" s="22"/>
      <c r="LZQ1195" s="22"/>
      <c r="LZR1195" s="22"/>
      <c r="LZS1195" s="22"/>
      <c r="LZT1195" s="22"/>
      <c r="LZU1195" s="22"/>
      <c r="LZV1195" s="22"/>
      <c r="LZW1195" s="22"/>
      <c r="LZX1195" s="22"/>
      <c r="LZY1195" s="22"/>
      <c r="LZZ1195" s="22"/>
      <c r="MAA1195" s="22"/>
      <c r="MAB1195" s="22"/>
      <c r="MAC1195" s="22"/>
      <c r="MAD1195" s="22"/>
      <c r="MAE1195" s="22"/>
      <c r="MAF1195" s="22"/>
      <c r="MAG1195" s="22"/>
      <c r="MAH1195" s="22"/>
      <c r="MAI1195" s="22"/>
      <c r="MAJ1195" s="22"/>
      <c r="MAK1195" s="22"/>
      <c r="MAL1195" s="22"/>
      <c r="MAM1195" s="22"/>
      <c r="MAN1195" s="22"/>
      <c r="MAO1195" s="22"/>
      <c r="MAP1195" s="22"/>
      <c r="MAQ1195" s="22"/>
      <c r="MAR1195" s="22"/>
      <c r="MAS1195" s="22"/>
      <c r="MAT1195" s="22"/>
      <c r="MAU1195" s="22"/>
      <c r="MAV1195" s="22"/>
      <c r="MAW1195" s="22"/>
      <c r="MAX1195" s="22"/>
      <c r="MAY1195" s="22"/>
      <c r="MAZ1195" s="22"/>
      <c r="MBA1195" s="22"/>
      <c r="MBB1195" s="22"/>
      <c r="MBC1195" s="22"/>
      <c r="MBD1195" s="22"/>
      <c r="MBE1195" s="22"/>
      <c r="MBF1195" s="22"/>
      <c r="MBG1195" s="22"/>
      <c r="MBH1195" s="22"/>
      <c r="MBI1195" s="22"/>
      <c r="MBJ1195" s="22"/>
      <c r="MBK1195" s="22"/>
      <c r="MBL1195" s="22"/>
      <c r="MBM1195" s="22"/>
      <c r="MBN1195" s="22"/>
      <c r="MBO1195" s="22"/>
      <c r="MBP1195" s="22"/>
      <c r="MBQ1195" s="22"/>
      <c r="MBR1195" s="22"/>
      <c r="MBS1195" s="22"/>
      <c r="MBT1195" s="22"/>
      <c r="MBU1195" s="22"/>
      <c r="MBV1195" s="22"/>
      <c r="MBW1195" s="22"/>
      <c r="MBX1195" s="22"/>
      <c r="MBY1195" s="22"/>
      <c r="MBZ1195" s="22"/>
      <c r="MCA1195" s="22"/>
      <c r="MCB1195" s="22"/>
      <c r="MCC1195" s="22"/>
      <c r="MCD1195" s="22"/>
      <c r="MCE1195" s="22"/>
      <c r="MCF1195" s="22"/>
      <c r="MCG1195" s="22"/>
      <c r="MCH1195" s="22"/>
      <c r="MCI1195" s="22"/>
      <c r="MCJ1195" s="22"/>
      <c r="MCK1195" s="22"/>
      <c r="MCL1195" s="22"/>
      <c r="MCM1195" s="22"/>
      <c r="MCN1195" s="22"/>
      <c r="MCO1195" s="22"/>
      <c r="MCP1195" s="22"/>
      <c r="MCQ1195" s="22"/>
      <c r="MCR1195" s="22"/>
      <c r="MCS1195" s="22"/>
      <c r="MCT1195" s="22"/>
      <c r="MCU1195" s="22"/>
      <c r="MCV1195" s="22"/>
      <c r="MCW1195" s="22"/>
      <c r="MCX1195" s="22"/>
      <c r="MCY1195" s="22"/>
      <c r="MCZ1195" s="22"/>
      <c r="MDA1195" s="22"/>
      <c r="MDB1195" s="22"/>
      <c r="MDC1195" s="22"/>
      <c r="MDD1195" s="22"/>
      <c r="MDE1195" s="22"/>
      <c r="MDF1195" s="22"/>
      <c r="MDG1195" s="22"/>
      <c r="MDH1195" s="22"/>
      <c r="MDI1195" s="22"/>
      <c r="MDJ1195" s="22"/>
      <c r="MDK1195" s="22"/>
      <c r="MDL1195" s="22"/>
      <c r="MDM1195" s="22"/>
      <c r="MDN1195" s="22"/>
      <c r="MDO1195" s="22"/>
      <c r="MDP1195" s="22"/>
      <c r="MDQ1195" s="22"/>
      <c r="MDR1195" s="22"/>
      <c r="MDS1195" s="22"/>
      <c r="MDT1195" s="22"/>
      <c r="MDU1195" s="22"/>
      <c r="MDV1195" s="22"/>
      <c r="MDW1195" s="22"/>
      <c r="MDX1195" s="22"/>
      <c r="MDY1195" s="22"/>
      <c r="MDZ1195" s="22"/>
      <c r="MEA1195" s="22"/>
      <c r="MEB1195" s="22"/>
      <c r="MEC1195" s="22"/>
      <c r="MED1195" s="22"/>
      <c r="MEE1195" s="22"/>
      <c r="MEF1195" s="22"/>
      <c r="MEG1195" s="22"/>
      <c r="MEH1195" s="22"/>
      <c r="MEI1195" s="22"/>
      <c r="MEJ1195" s="22"/>
      <c r="MEK1195" s="22"/>
      <c r="MEL1195" s="22"/>
      <c r="MEM1195" s="22"/>
      <c r="MEN1195" s="22"/>
      <c r="MEO1195" s="22"/>
      <c r="MEP1195" s="22"/>
      <c r="MEQ1195" s="22"/>
      <c r="MER1195" s="22"/>
      <c r="MES1195" s="22"/>
      <c r="MET1195" s="22"/>
      <c r="MEU1195" s="22"/>
      <c r="MEV1195" s="22"/>
      <c r="MEW1195" s="22"/>
      <c r="MEX1195" s="22"/>
      <c r="MEY1195" s="22"/>
      <c r="MEZ1195" s="22"/>
      <c r="MFA1195" s="22"/>
      <c r="MFB1195" s="22"/>
      <c r="MFC1195" s="22"/>
      <c r="MFD1195" s="22"/>
      <c r="MFE1195" s="22"/>
      <c r="MFF1195" s="22"/>
      <c r="MFG1195" s="22"/>
      <c r="MFH1195" s="22"/>
      <c r="MFI1195" s="22"/>
      <c r="MFJ1195" s="22"/>
      <c r="MFK1195" s="22"/>
      <c r="MFL1195" s="22"/>
      <c r="MFM1195" s="22"/>
      <c r="MFN1195" s="22"/>
      <c r="MFO1195" s="22"/>
      <c r="MFP1195" s="22"/>
      <c r="MFQ1195" s="22"/>
      <c r="MFR1195" s="22"/>
      <c r="MFS1195" s="22"/>
      <c r="MFT1195" s="22"/>
      <c r="MFU1195" s="22"/>
      <c r="MFV1195" s="22"/>
      <c r="MFW1195" s="22"/>
      <c r="MFX1195" s="22"/>
      <c r="MFY1195" s="22"/>
      <c r="MFZ1195" s="22"/>
      <c r="MGA1195" s="22"/>
      <c r="MGB1195" s="22"/>
      <c r="MGC1195" s="22"/>
      <c r="MGD1195" s="22"/>
      <c r="MGE1195" s="22"/>
      <c r="MGF1195" s="22"/>
      <c r="MGG1195" s="22"/>
      <c r="MGH1195" s="22"/>
      <c r="MGI1195" s="22"/>
      <c r="MGJ1195" s="22"/>
      <c r="MGK1195" s="22"/>
      <c r="MGL1195" s="22"/>
      <c r="MGM1195" s="22"/>
      <c r="MGN1195" s="22"/>
      <c r="MGO1195" s="22"/>
      <c r="MGP1195" s="22"/>
      <c r="MGQ1195" s="22"/>
      <c r="MGR1195" s="22"/>
      <c r="MGS1195" s="22"/>
      <c r="MGT1195" s="22"/>
      <c r="MGU1195" s="22"/>
      <c r="MGV1195" s="22"/>
      <c r="MGW1195" s="22"/>
      <c r="MGX1195" s="22"/>
      <c r="MGY1195" s="22"/>
      <c r="MGZ1195" s="22"/>
      <c r="MHA1195" s="22"/>
      <c r="MHB1195" s="22"/>
      <c r="MHC1195" s="22"/>
      <c r="MHD1195" s="22"/>
      <c r="MHE1195" s="22"/>
      <c r="MHF1195" s="22"/>
      <c r="MHG1195" s="22"/>
      <c r="MHH1195" s="22"/>
      <c r="MHI1195" s="22"/>
      <c r="MHJ1195" s="22"/>
      <c r="MHK1195" s="22"/>
      <c r="MHL1195" s="22"/>
      <c r="MHM1195" s="22"/>
      <c r="MHN1195" s="22"/>
      <c r="MHO1195" s="22"/>
      <c r="MHP1195" s="22"/>
      <c r="MHQ1195" s="22"/>
      <c r="MHR1195" s="22"/>
      <c r="MHS1195" s="22"/>
      <c r="MHT1195" s="22"/>
      <c r="MHU1195" s="22"/>
      <c r="MHV1195" s="22"/>
      <c r="MHW1195" s="22"/>
      <c r="MHX1195" s="22"/>
      <c r="MHY1195" s="22"/>
      <c r="MHZ1195" s="22"/>
      <c r="MIA1195" s="22"/>
      <c r="MIB1195" s="22"/>
      <c r="MIC1195" s="22"/>
      <c r="MID1195" s="22"/>
      <c r="MIE1195" s="22"/>
      <c r="MIF1195" s="22"/>
      <c r="MIG1195" s="22"/>
      <c r="MIH1195" s="22"/>
      <c r="MII1195" s="22"/>
      <c r="MIJ1195" s="22"/>
      <c r="MIK1195" s="22"/>
      <c r="MIL1195" s="22"/>
      <c r="MIM1195" s="22"/>
      <c r="MIN1195" s="22"/>
      <c r="MIO1195" s="22"/>
      <c r="MIP1195" s="22"/>
      <c r="MIQ1195" s="22"/>
      <c r="MIR1195" s="22"/>
      <c r="MIS1195" s="22"/>
      <c r="MIT1195" s="22"/>
      <c r="MIU1195" s="22"/>
      <c r="MIV1195" s="22"/>
      <c r="MIW1195" s="22"/>
      <c r="MIX1195" s="22"/>
      <c r="MIY1195" s="22"/>
      <c r="MIZ1195" s="22"/>
      <c r="MJA1195" s="22"/>
      <c r="MJB1195" s="22"/>
      <c r="MJC1195" s="22"/>
      <c r="MJD1195" s="22"/>
      <c r="MJE1195" s="22"/>
      <c r="MJF1195" s="22"/>
      <c r="MJG1195" s="22"/>
      <c r="MJH1195" s="22"/>
      <c r="MJI1195" s="22"/>
      <c r="MJJ1195" s="22"/>
      <c r="MJK1195" s="22"/>
      <c r="MJL1195" s="22"/>
      <c r="MJM1195" s="22"/>
      <c r="MJN1195" s="22"/>
      <c r="MJO1195" s="22"/>
      <c r="MJP1195" s="22"/>
      <c r="MJQ1195" s="22"/>
      <c r="MJR1195" s="22"/>
      <c r="MJS1195" s="22"/>
      <c r="MJT1195" s="22"/>
      <c r="MJU1195" s="22"/>
      <c r="MJV1195" s="22"/>
      <c r="MJW1195" s="22"/>
      <c r="MJX1195" s="22"/>
      <c r="MJY1195" s="22"/>
      <c r="MJZ1195" s="22"/>
      <c r="MKA1195" s="22"/>
      <c r="MKB1195" s="22"/>
      <c r="MKC1195" s="22"/>
      <c r="MKD1195" s="22"/>
      <c r="MKE1195" s="22"/>
      <c r="MKF1195" s="22"/>
      <c r="MKG1195" s="22"/>
      <c r="MKH1195" s="22"/>
      <c r="MKI1195" s="22"/>
      <c r="MKJ1195" s="22"/>
      <c r="MKK1195" s="22"/>
      <c r="MKL1195" s="22"/>
      <c r="MKM1195" s="22"/>
      <c r="MKN1195" s="22"/>
      <c r="MKO1195" s="22"/>
      <c r="MKP1195" s="22"/>
      <c r="MKQ1195" s="22"/>
      <c r="MKR1195" s="22"/>
      <c r="MKS1195" s="22"/>
      <c r="MKT1195" s="22"/>
      <c r="MKU1195" s="22"/>
      <c r="MKV1195" s="22"/>
      <c r="MKW1195" s="22"/>
      <c r="MKX1195" s="22"/>
      <c r="MKY1195" s="22"/>
      <c r="MKZ1195" s="22"/>
      <c r="MLA1195" s="22"/>
      <c r="MLB1195" s="22"/>
      <c r="MLC1195" s="22"/>
      <c r="MLD1195" s="22"/>
      <c r="MLE1195" s="22"/>
      <c r="MLF1195" s="22"/>
      <c r="MLG1195" s="22"/>
      <c r="MLH1195" s="22"/>
      <c r="MLI1195" s="22"/>
      <c r="MLJ1195" s="22"/>
      <c r="MLK1195" s="22"/>
      <c r="MLL1195" s="22"/>
      <c r="MLM1195" s="22"/>
      <c r="MLN1195" s="22"/>
      <c r="MLO1195" s="22"/>
      <c r="MLP1195" s="22"/>
      <c r="MLQ1195" s="22"/>
      <c r="MLR1195" s="22"/>
      <c r="MLS1195" s="22"/>
      <c r="MLT1195" s="22"/>
      <c r="MLU1195" s="22"/>
      <c r="MLV1195" s="22"/>
      <c r="MLW1195" s="22"/>
      <c r="MLX1195" s="22"/>
      <c r="MLY1195" s="22"/>
      <c r="MLZ1195" s="22"/>
      <c r="MMA1195" s="22"/>
      <c r="MMB1195" s="22"/>
      <c r="MMC1195" s="22"/>
      <c r="MMD1195" s="22"/>
      <c r="MME1195" s="22"/>
      <c r="MMF1195" s="22"/>
      <c r="MMG1195" s="22"/>
      <c r="MMH1195" s="22"/>
      <c r="MMI1195" s="22"/>
      <c r="MMJ1195" s="22"/>
      <c r="MMK1195" s="22"/>
      <c r="MML1195" s="22"/>
      <c r="MMM1195" s="22"/>
      <c r="MMN1195" s="22"/>
      <c r="MMO1195" s="22"/>
      <c r="MMP1195" s="22"/>
      <c r="MMQ1195" s="22"/>
      <c r="MMR1195" s="22"/>
      <c r="MMS1195" s="22"/>
      <c r="MMT1195" s="22"/>
      <c r="MMU1195" s="22"/>
      <c r="MMV1195" s="22"/>
      <c r="MMW1195" s="22"/>
      <c r="MMX1195" s="22"/>
      <c r="MMY1195" s="22"/>
      <c r="MMZ1195" s="22"/>
      <c r="MNA1195" s="22"/>
      <c r="MNB1195" s="22"/>
      <c r="MNC1195" s="22"/>
      <c r="MND1195" s="22"/>
      <c r="MNE1195" s="22"/>
      <c r="MNF1195" s="22"/>
      <c r="MNG1195" s="22"/>
      <c r="MNH1195" s="22"/>
      <c r="MNI1195" s="22"/>
      <c r="MNJ1195" s="22"/>
      <c r="MNK1195" s="22"/>
      <c r="MNL1195" s="22"/>
      <c r="MNM1195" s="22"/>
      <c r="MNN1195" s="22"/>
      <c r="MNO1195" s="22"/>
      <c r="MNP1195" s="22"/>
      <c r="MNQ1195" s="22"/>
      <c r="MNR1195" s="22"/>
      <c r="MNS1195" s="22"/>
      <c r="MNT1195" s="22"/>
      <c r="MNU1195" s="22"/>
      <c r="MNV1195" s="22"/>
      <c r="MNW1195" s="22"/>
      <c r="MNX1195" s="22"/>
      <c r="MNY1195" s="22"/>
      <c r="MNZ1195" s="22"/>
      <c r="MOA1195" s="22"/>
      <c r="MOB1195" s="22"/>
      <c r="MOC1195" s="22"/>
      <c r="MOD1195" s="22"/>
      <c r="MOE1195" s="22"/>
      <c r="MOF1195" s="22"/>
      <c r="MOG1195" s="22"/>
      <c r="MOH1195" s="22"/>
      <c r="MOI1195" s="22"/>
      <c r="MOJ1195" s="22"/>
      <c r="MOK1195" s="22"/>
      <c r="MOL1195" s="22"/>
      <c r="MOM1195" s="22"/>
      <c r="MON1195" s="22"/>
      <c r="MOO1195" s="22"/>
      <c r="MOP1195" s="22"/>
      <c r="MOQ1195" s="22"/>
      <c r="MOR1195" s="22"/>
      <c r="MOS1195" s="22"/>
      <c r="MOT1195" s="22"/>
      <c r="MOU1195" s="22"/>
      <c r="MOV1195" s="22"/>
      <c r="MOW1195" s="22"/>
      <c r="MOX1195" s="22"/>
      <c r="MOY1195" s="22"/>
      <c r="MOZ1195" s="22"/>
      <c r="MPA1195" s="22"/>
      <c r="MPB1195" s="22"/>
      <c r="MPC1195" s="22"/>
      <c r="MPD1195" s="22"/>
      <c r="MPE1195" s="22"/>
      <c r="MPF1195" s="22"/>
      <c r="MPG1195" s="22"/>
      <c r="MPH1195" s="22"/>
      <c r="MPI1195" s="22"/>
      <c r="MPJ1195" s="22"/>
      <c r="MPK1195" s="22"/>
      <c r="MPL1195" s="22"/>
      <c r="MPM1195" s="22"/>
      <c r="MPN1195" s="22"/>
      <c r="MPO1195" s="22"/>
      <c r="MPP1195" s="22"/>
      <c r="MPQ1195" s="22"/>
      <c r="MPR1195" s="22"/>
      <c r="MPS1195" s="22"/>
      <c r="MPT1195" s="22"/>
      <c r="MPU1195" s="22"/>
      <c r="MPV1195" s="22"/>
      <c r="MPW1195" s="22"/>
      <c r="MPX1195" s="22"/>
      <c r="MPY1195" s="22"/>
      <c r="MPZ1195" s="22"/>
      <c r="MQA1195" s="22"/>
      <c r="MQB1195" s="22"/>
      <c r="MQC1195" s="22"/>
      <c r="MQD1195" s="22"/>
      <c r="MQE1195" s="22"/>
      <c r="MQF1195" s="22"/>
      <c r="MQG1195" s="22"/>
      <c r="MQH1195" s="22"/>
      <c r="MQI1195" s="22"/>
      <c r="MQJ1195" s="22"/>
      <c r="MQK1195" s="22"/>
      <c r="MQL1195" s="22"/>
      <c r="MQM1195" s="22"/>
      <c r="MQN1195" s="22"/>
      <c r="MQO1195" s="22"/>
      <c r="MQP1195" s="22"/>
      <c r="MQQ1195" s="22"/>
      <c r="MQR1195" s="22"/>
      <c r="MQS1195" s="22"/>
      <c r="MQT1195" s="22"/>
      <c r="MQU1195" s="22"/>
      <c r="MQV1195" s="22"/>
      <c r="MQW1195" s="22"/>
      <c r="MQX1195" s="22"/>
      <c r="MQY1195" s="22"/>
      <c r="MQZ1195" s="22"/>
      <c r="MRA1195" s="22"/>
      <c r="MRB1195" s="22"/>
      <c r="MRC1195" s="22"/>
      <c r="MRD1195" s="22"/>
      <c r="MRE1195" s="22"/>
      <c r="MRF1195" s="22"/>
      <c r="MRG1195" s="22"/>
      <c r="MRH1195" s="22"/>
      <c r="MRI1195" s="22"/>
      <c r="MRJ1195" s="22"/>
      <c r="MRK1195" s="22"/>
      <c r="MRL1195" s="22"/>
      <c r="MRM1195" s="22"/>
      <c r="MRN1195" s="22"/>
      <c r="MRO1195" s="22"/>
      <c r="MRP1195" s="22"/>
      <c r="MRQ1195" s="22"/>
      <c r="MRR1195" s="22"/>
      <c r="MRS1195" s="22"/>
      <c r="MRT1195" s="22"/>
      <c r="MRU1195" s="22"/>
      <c r="MRV1195" s="22"/>
      <c r="MRW1195" s="22"/>
      <c r="MRX1195" s="22"/>
      <c r="MRY1195" s="22"/>
      <c r="MRZ1195" s="22"/>
      <c r="MSA1195" s="22"/>
      <c r="MSB1195" s="22"/>
      <c r="MSC1195" s="22"/>
      <c r="MSD1195" s="22"/>
      <c r="MSE1195" s="22"/>
      <c r="MSF1195" s="22"/>
      <c r="MSG1195" s="22"/>
      <c r="MSH1195" s="22"/>
      <c r="MSI1195" s="22"/>
      <c r="MSJ1195" s="22"/>
      <c r="MSK1195" s="22"/>
      <c r="MSL1195" s="22"/>
      <c r="MSM1195" s="22"/>
      <c r="MSN1195" s="22"/>
      <c r="MSO1195" s="22"/>
      <c r="MSP1195" s="22"/>
      <c r="MSQ1195" s="22"/>
      <c r="MSR1195" s="22"/>
      <c r="MSS1195" s="22"/>
      <c r="MST1195" s="22"/>
      <c r="MSU1195" s="22"/>
      <c r="MSV1195" s="22"/>
      <c r="MSW1195" s="22"/>
      <c r="MSX1195" s="22"/>
      <c r="MSY1195" s="22"/>
      <c r="MSZ1195" s="22"/>
      <c r="MTA1195" s="22"/>
      <c r="MTB1195" s="22"/>
      <c r="MTC1195" s="22"/>
      <c r="MTD1195" s="22"/>
      <c r="MTE1195" s="22"/>
      <c r="MTF1195" s="22"/>
      <c r="MTG1195" s="22"/>
      <c r="MTH1195" s="22"/>
      <c r="MTI1195" s="22"/>
      <c r="MTJ1195" s="22"/>
      <c r="MTK1195" s="22"/>
      <c r="MTL1195" s="22"/>
      <c r="MTM1195" s="22"/>
      <c r="MTN1195" s="22"/>
      <c r="MTO1195" s="22"/>
      <c r="MTP1195" s="22"/>
      <c r="MTQ1195" s="22"/>
      <c r="MTR1195" s="22"/>
      <c r="MTS1195" s="22"/>
      <c r="MTT1195" s="22"/>
      <c r="MTU1195" s="22"/>
      <c r="MTV1195" s="22"/>
      <c r="MTW1195" s="22"/>
      <c r="MTX1195" s="22"/>
      <c r="MTY1195" s="22"/>
      <c r="MTZ1195" s="22"/>
      <c r="MUA1195" s="22"/>
      <c r="MUB1195" s="22"/>
      <c r="MUC1195" s="22"/>
      <c r="MUD1195" s="22"/>
      <c r="MUE1195" s="22"/>
      <c r="MUF1195" s="22"/>
      <c r="MUG1195" s="22"/>
      <c r="MUH1195" s="22"/>
      <c r="MUI1195" s="22"/>
      <c r="MUJ1195" s="22"/>
      <c r="MUK1195" s="22"/>
      <c r="MUL1195" s="22"/>
      <c r="MUM1195" s="22"/>
      <c r="MUN1195" s="22"/>
      <c r="MUO1195" s="22"/>
      <c r="MUP1195" s="22"/>
      <c r="MUQ1195" s="22"/>
      <c r="MUR1195" s="22"/>
      <c r="MUS1195" s="22"/>
      <c r="MUT1195" s="22"/>
      <c r="MUU1195" s="22"/>
      <c r="MUV1195" s="22"/>
      <c r="MUW1195" s="22"/>
      <c r="MUX1195" s="22"/>
      <c r="MUY1195" s="22"/>
      <c r="MUZ1195" s="22"/>
      <c r="MVA1195" s="22"/>
      <c r="MVB1195" s="22"/>
      <c r="MVC1195" s="22"/>
      <c r="MVD1195" s="22"/>
      <c r="MVE1195" s="22"/>
      <c r="MVF1195" s="22"/>
      <c r="MVG1195" s="22"/>
      <c r="MVH1195" s="22"/>
      <c r="MVI1195" s="22"/>
      <c r="MVJ1195" s="22"/>
      <c r="MVK1195" s="22"/>
      <c r="MVL1195" s="22"/>
      <c r="MVM1195" s="22"/>
      <c r="MVN1195" s="22"/>
      <c r="MVO1195" s="22"/>
      <c r="MVP1195" s="22"/>
      <c r="MVQ1195" s="22"/>
      <c r="MVR1195" s="22"/>
      <c r="MVS1195" s="22"/>
      <c r="MVT1195" s="22"/>
      <c r="MVU1195" s="22"/>
      <c r="MVV1195" s="22"/>
      <c r="MVW1195" s="22"/>
      <c r="MVX1195" s="22"/>
      <c r="MVY1195" s="22"/>
      <c r="MVZ1195" s="22"/>
      <c r="MWA1195" s="22"/>
      <c r="MWB1195" s="22"/>
      <c r="MWC1195" s="22"/>
      <c r="MWD1195" s="22"/>
      <c r="MWE1195" s="22"/>
      <c r="MWF1195" s="22"/>
      <c r="MWG1195" s="22"/>
      <c r="MWH1195" s="22"/>
      <c r="MWI1195" s="22"/>
      <c r="MWJ1195" s="22"/>
      <c r="MWK1195" s="22"/>
      <c r="MWL1195" s="22"/>
      <c r="MWM1195" s="22"/>
      <c r="MWN1195" s="22"/>
      <c r="MWO1195" s="22"/>
      <c r="MWP1195" s="22"/>
      <c r="MWQ1195" s="22"/>
      <c r="MWR1195" s="22"/>
      <c r="MWS1195" s="22"/>
      <c r="MWT1195" s="22"/>
      <c r="MWU1195" s="22"/>
      <c r="MWV1195" s="22"/>
      <c r="MWW1195" s="22"/>
      <c r="MWX1195" s="22"/>
      <c r="MWY1195" s="22"/>
      <c r="MWZ1195" s="22"/>
      <c r="MXA1195" s="22"/>
      <c r="MXB1195" s="22"/>
      <c r="MXC1195" s="22"/>
      <c r="MXD1195" s="22"/>
      <c r="MXE1195" s="22"/>
      <c r="MXF1195" s="22"/>
      <c r="MXG1195" s="22"/>
      <c r="MXH1195" s="22"/>
      <c r="MXI1195" s="22"/>
      <c r="MXJ1195" s="22"/>
      <c r="MXK1195" s="22"/>
      <c r="MXL1195" s="22"/>
      <c r="MXM1195" s="22"/>
      <c r="MXN1195" s="22"/>
      <c r="MXO1195" s="22"/>
      <c r="MXP1195" s="22"/>
      <c r="MXQ1195" s="22"/>
      <c r="MXR1195" s="22"/>
      <c r="MXS1195" s="22"/>
      <c r="MXT1195" s="22"/>
      <c r="MXU1195" s="22"/>
      <c r="MXV1195" s="22"/>
      <c r="MXW1195" s="22"/>
      <c r="MXX1195" s="22"/>
      <c r="MXY1195" s="22"/>
      <c r="MXZ1195" s="22"/>
      <c r="MYA1195" s="22"/>
      <c r="MYB1195" s="22"/>
      <c r="MYC1195" s="22"/>
      <c r="MYD1195" s="22"/>
      <c r="MYE1195" s="22"/>
      <c r="MYF1195" s="22"/>
      <c r="MYG1195" s="22"/>
      <c r="MYH1195" s="22"/>
      <c r="MYI1195" s="22"/>
      <c r="MYJ1195" s="22"/>
      <c r="MYK1195" s="22"/>
      <c r="MYL1195" s="22"/>
      <c r="MYM1195" s="22"/>
      <c r="MYN1195" s="22"/>
      <c r="MYO1195" s="22"/>
      <c r="MYP1195" s="22"/>
      <c r="MYQ1195" s="22"/>
      <c r="MYR1195" s="22"/>
      <c r="MYS1195" s="22"/>
      <c r="MYT1195" s="22"/>
      <c r="MYU1195" s="22"/>
      <c r="MYV1195" s="22"/>
      <c r="MYW1195" s="22"/>
      <c r="MYX1195" s="22"/>
      <c r="MYY1195" s="22"/>
      <c r="MYZ1195" s="22"/>
      <c r="MZA1195" s="22"/>
      <c r="MZB1195" s="22"/>
      <c r="MZC1195" s="22"/>
      <c r="MZD1195" s="22"/>
      <c r="MZE1195" s="22"/>
      <c r="MZF1195" s="22"/>
      <c r="MZG1195" s="22"/>
      <c r="MZH1195" s="22"/>
      <c r="MZI1195" s="22"/>
      <c r="MZJ1195" s="22"/>
      <c r="MZK1195" s="22"/>
      <c r="MZL1195" s="22"/>
      <c r="MZM1195" s="22"/>
      <c r="MZN1195" s="22"/>
      <c r="MZO1195" s="22"/>
      <c r="MZP1195" s="22"/>
      <c r="MZQ1195" s="22"/>
      <c r="MZR1195" s="22"/>
      <c r="MZS1195" s="22"/>
      <c r="MZT1195" s="22"/>
      <c r="MZU1195" s="22"/>
      <c r="MZV1195" s="22"/>
      <c r="MZW1195" s="22"/>
      <c r="MZX1195" s="22"/>
      <c r="MZY1195" s="22"/>
      <c r="MZZ1195" s="22"/>
      <c r="NAA1195" s="22"/>
      <c r="NAB1195" s="22"/>
      <c r="NAC1195" s="22"/>
      <c r="NAD1195" s="22"/>
      <c r="NAE1195" s="22"/>
      <c r="NAF1195" s="22"/>
      <c r="NAG1195" s="22"/>
      <c r="NAH1195" s="22"/>
      <c r="NAI1195" s="22"/>
      <c r="NAJ1195" s="22"/>
      <c r="NAK1195" s="22"/>
      <c r="NAL1195" s="22"/>
      <c r="NAM1195" s="22"/>
      <c r="NAN1195" s="22"/>
      <c r="NAO1195" s="22"/>
      <c r="NAP1195" s="22"/>
      <c r="NAQ1195" s="22"/>
      <c r="NAR1195" s="22"/>
      <c r="NAS1195" s="22"/>
      <c r="NAT1195" s="22"/>
      <c r="NAU1195" s="22"/>
      <c r="NAV1195" s="22"/>
      <c r="NAW1195" s="22"/>
      <c r="NAX1195" s="22"/>
      <c r="NAY1195" s="22"/>
      <c r="NAZ1195" s="22"/>
      <c r="NBA1195" s="22"/>
      <c r="NBB1195" s="22"/>
      <c r="NBC1195" s="22"/>
      <c r="NBD1195" s="22"/>
      <c r="NBE1195" s="22"/>
      <c r="NBF1195" s="22"/>
      <c r="NBG1195" s="22"/>
      <c r="NBH1195" s="22"/>
      <c r="NBI1195" s="22"/>
      <c r="NBJ1195" s="22"/>
      <c r="NBK1195" s="22"/>
      <c r="NBL1195" s="22"/>
      <c r="NBM1195" s="22"/>
      <c r="NBN1195" s="22"/>
      <c r="NBO1195" s="22"/>
      <c r="NBP1195" s="22"/>
      <c r="NBQ1195" s="22"/>
      <c r="NBR1195" s="22"/>
      <c r="NBS1195" s="22"/>
      <c r="NBT1195" s="22"/>
      <c r="NBU1195" s="22"/>
      <c r="NBV1195" s="22"/>
      <c r="NBW1195" s="22"/>
      <c r="NBX1195" s="22"/>
      <c r="NBY1195" s="22"/>
      <c r="NBZ1195" s="22"/>
      <c r="NCA1195" s="22"/>
      <c r="NCB1195" s="22"/>
      <c r="NCC1195" s="22"/>
      <c r="NCD1195" s="22"/>
      <c r="NCE1195" s="22"/>
      <c r="NCF1195" s="22"/>
      <c r="NCG1195" s="22"/>
      <c r="NCH1195" s="22"/>
      <c r="NCI1195" s="22"/>
      <c r="NCJ1195" s="22"/>
      <c r="NCK1195" s="22"/>
      <c r="NCL1195" s="22"/>
      <c r="NCM1195" s="22"/>
      <c r="NCN1195" s="22"/>
      <c r="NCO1195" s="22"/>
      <c r="NCP1195" s="22"/>
      <c r="NCQ1195" s="22"/>
      <c r="NCR1195" s="22"/>
      <c r="NCS1195" s="22"/>
      <c r="NCT1195" s="22"/>
      <c r="NCU1195" s="22"/>
      <c r="NCV1195" s="22"/>
      <c r="NCW1195" s="22"/>
      <c r="NCX1195" s="22"/>
      <c r="NCY1195" s="22"/>
      <c r="NCZ1195" s="22"/>
      <c r="NDA1195" s="22"/>
      <c r="NDB1195" s="22"/>
      <c r="NDC1195" s="22"/>
      <c r="NDD1195" s="22"/>
      <c r="NDE1195" s="22"/>
      <c r="NDF1195" s="22"/>
      <c r="NDG1195" s="22"/>
      <c r="NDH1195" s="22"/>
      <c r="NDI1195" s="22"/>
      <c r="NDJ1195" s="22"/>
      <c r="NDK1195" s="22"/>
      <c r="NDL1195" s="22"/>
      <c r="NDM1195" s="22"/>
      <c r="NDN1195" s="22"/>
      <c r="NDO1195" s="22"/>
      <c r="NDP1195" s="22"/>
      <c r="NDQ1195" s="22"/>
      <c r="NDR1195" s="22"/>
      <c r="NDS1195" s="22"/>
      <c r="NDT1195" s="22"/>
      <c r="NDU1195" s="22"/>
      <c r="NDV1195" s="22"/>
      <c r="NDW1195" s="22"/>
      <c r="NDX1195" s="22"/>
      <c r="NDY1195" s="22"/>
      <c r="NDZ1195" s="22"/>
      <c r="NEA1195" s="22"/>
      <c r="NEB1195" s="22"/>
      <c r="NEC1195" s="22"/>
      <c r="NED1195" s="22"/>
      <c r="NEE1195" s="22"/>
      <c r="NEF1195" s="22"/>
      <c r="NEG1195" s="22"/>
      <c r="NEH1195" s="22"/>
      <c r="NEI1195" s="22"/>
      <c r="NEJ1195" s="22"/>
      <c r="NEK1195" s="22"/>
      <c r="NEL1195" s="22"/>
      <c r="NEM1195" s="22"/>
      <c r="NEN1195" s="22"/>
      <c r="NEO1195" s="22"/>
      <c r="NEP1195" s="22"/>
      <c r="NEQ1195" s="22"/>
      <c r="NER1195" s="22"/>
      <c r="NES1195" s="22"/>
      <c r="NET1195" s="22"/>
      <c r="NEU1195" s="22"/>
      <c r="NEV1195" s="22"/>
      <c r="NEW1195" s="22"/>
      <c r="NEX1195" s="22"/>
      <c r="NEY1195" s="22"/>
      <c r="NEZ1195" s="22"/>
      <c r="NFA1195" s="22"/>
      <c r="NFB1195" s="22"/>
      <c r="NFC1195" s="22"/>
      <c r="NFD1195" s="22"/>
      <c r="NFE1195" s="22"/>
      <c r="NFF1195" s="22"/>
      <c r="NFG1195" s="22"/>
      <c r="NFH1195" s="22"/>
      <c r="NFI1195" s="22"/>
      <c r="NFJ1195" s="22"/>
      <c r="NFK1195" s="22"/>
      <c r="NFL1195" s="22"/>
      <c r="NFM1195" s="22"/>
      <c r="NFN1195" s="22"/>
      <c r="NFO1195" s="22"/>
      <c r="NFP1195" s="22"/>
      <c r="NFQ1195" s="22"/>
      <c r="NFR1195" s="22"/>
      <c r="NFS1195" s="22"/>
      <c r="NFT1195" s="22"/>
      <c r="NFU1195" s="22"/>
      <c r="NFV1195" s="22"/>
      <c r="NFW1195" s="22"/>
      <c r="NFX1195" s="22"/>
      <c r="NFY1195" s="22"/>
      <c r="NFZ1195" s="22"/>
      <c r="NGA1195" s="22"/>
      <c r="NGB1195" s="22"/>
      <c r="NGC1195" s="22"/>
      <c r="NGD1195" s="22"/>
      <c r="NGE1195" s="22"/>
      <c r="NGF1195" s="22"/>
      <c r="NGG1195" s="22"/>
      <c r="NGH1195" s="22"/>
      <c r="NGI1195" s="22"/>
      <c r="NGJ1195" s="22"/>
      <c r="NGK1195" s="22"/>
      <c r="NGL1195" s="22"/>
      <c r="NGM1195" s="22"/>
      <c r="NGN1195" s="22"/>
      <c r="NGO1195" s="22"/>
      <c r="NGP1195" s="22"/>
      <c r="NGQ1195" s="22"/>
      <c r="NGR1195" s="22"/>
      <c r="NGS1195" s="22"/>
      <c r="NGT1195" s="22"/>
      <c r="NGU1195" s="22"/>
      <c r="NGV1195" s="22"/>
      <c r="NGW1195" s="22"/>
      <c r="NGX1195" s="22"/>
      <c r="NGY1195" s="22"/>
      <c r="NGZ1195" s="22"/>
      <c r="NHA1195" s="22"/>
      <c r="NHB1195" s="22"/>
      <c r="NHC1195" s="22"/>
      <c r="NHD1195" s="22"/>
      <c r="NHE1195" s="22"/>
      <c r="NHF1195" s="22"/>
      <c r="NHG1195" s="22"/>
      <c r="NHH1195" s="22"/>
      <c r="NHI1195" s="22"/>
      <c r="NHJ1195" s="22"/>
      <c r="NHK1195" s="22"/>
      <c r="NHL1195" s="22"/>
      <c r="NHM1195" s="22"/>
      <c r="NHN1195" s="22"/>
      <c r="NHO1195" s="22"/>
      <c r="NHP1195" s="22"/>
      <c r="NHQ1195" s="22"/>
      <c r="NHR1195" s="22"/>
      <c r="NHS1195" s="22"/>
      <c r="NHT1195" s="22"/>
      <c r="NHU1195" s="22"/>
      <c r="NHV1195" s="22"/>
      <c r="NHW1195" s="22"/>
      <c r="NHX1195" s="22"/>
      <c r="NHY1195" s="22"/>
      <c r="NHZ1195" s="22"/>
      <c r="NIA1195" s="22"/>
      <c r="NIB1195" s="22"/>
      <c r="NIC1195" s="22"/>
      <c r="NID1195" s="22"/>
      <c r="NIE1195" s="22"/>
      <c r="NIF1195" s="22"/>
      <c r="NIG1195" s="22"/>
      <c r="NIH1195" s="22"/>
      <c r="NII1195" s="22"/>
      <c r="NIJ1195" s="22"/>
      <c r="NIK1195" s="22"/>
      <c r="NIL1195" s="22"/>
      <c r="NIM1195" s="22"/>
      <c r="NIN1195" s="22"/>
      <c r="NIO1195" s="22"/>
      <c r="NIP1195" s="22"/>
      <c r="NIQ1195" s="22"/>
      <c r="NIR1195" s="22"/>
      <c r="NIS1195" s="22"/>
      <c r="NIT1195" s="22"/>
      <c r="NIU1195" s="22"/>
      <c r="NIV1195" s="22"/>
      <c r="NIW1195" s="22"/>
      <c r="NIX1195" s="22"/>
      <c r="NIY1195" s="22"/>
      <c r="NIZ1195" s="22"/>
      <c r="NJA1195" s="22"/>
      <c r="NJB1195" s="22"/>
      <c r="NJC1195" s="22"/>
      <c r="NJD1195" s="22"/>
      <c r="NJE1195" s="22"/>
      <c r="NJF1195" s="22"/>
      <c r="NJG1195" s="22"/>
      <c r="NJH1195" s="22"/>
      <c r="NJI1195" s="22"/>
      <c r="NJJ1195" s="22"/>
      <c r="NJK1195" s="22"/>
      <c r="NJL1195" s="22"/>
      <c r="NJM1195" s="22"/>
      <c r="NJN1195" s="22"/>
      <c r="NJO1195" s="22"/>
      <c r="NJP1195" s="22"/>
      <c r="NJQ1195" s="22"/>
      <c r="NJR1195" s="22"/>
      <c r="NJS1195" s="22"/>
      <c r="NJT1195" s="22"/>
      <c r="NJU1195" s="22"/>
      <c r="NJV1195" s="22"/>
      <c r="NJW1195" s="22"/>
      <c r="NJX1195" s="22"/>
      <c r="NJY1195" s="22"/>
      <c r="NJZ1195" s="22"/>
      <c r="NKA1195" s="22"/>
      <c r="NKB1195" s="22"/>
      <c r="NKC1195" s="22"/>
      <c r="NKD1195" s="22"/>
      <c r="NKE1195" s="22"/>
      <c r="NKF1195" s="22"/>
      <c r="NKG1195" s="22"/>
      <c r="NKH1195" s="22"/>
      <c r="NKI1195" s="22"/>
      <c r="NKJ1195" s="22"/>
      <c r="NKK1195" s="22"/>
      <c r="NKL1195" s="22"/>
      <c r="NKM1195" s="22"/>
      <c r="NKN1195" s="22"/>
      <c r="NKO1195" s="22"/>
      <c r="NKP1195" s="22"/>
      <c r="NKQ1195" s="22"/>
      <c r="NKR1195" s="22"/>
      <c r="NKS1195" s="22"/>
      <c r="NKT1195" s="22"/>
      <c r="NKU1195" s="22"/>
      <c r="NKV1195" s="22"/>
      <c r="NKW1195" s="22"/>
      <c r="NKX1195" s="22"/>
      <c r="NKY1195" s="22"/>
      <c r="NKZ1195" s="22"/>
      <c r="NLA1195" s="22"/>
      <c r="NLB1195" s="22"/>
      <c r="NLC1195" s="22"/>
      <c r="NLD1195" s="22"/>
      <c r="NLE1195" s="22"/>
      <c r="NLF1195" s="22"/>
      <c r="NLG1195" s="22"/>
      <c r="NLH1195" s="22"/>
      <c r="NLI1195" s="22"/>
      <c r="NLJ1195" s="22"/>
      <c r="NLK1195" s="22"/>
      <c r="NLL1195" s="22"/>
      <c r="NLM1195" s="22"/>
      <c r="NLN1195" s="22"/>
      <c r="NLO1195" s="22"/>
      <c r="NLP1195" s="22"/>
      <c r="NLQ1195" s="22"/>
      <c r="NLR1195" s="22"/>
      <c r="NLS1195" s="22"/>
      <c r="NLT1195" s="22"/>
      <c r="NLU1195" s="22"/>
      <c r="NLV1195" s="22"/>
      <c r="NLW1195" s="22"/>
      <c r="NLX1195" s="22"/>
      <c r="NLY1195" s="22"/>
      <c r="NLZ1195" s="22"/>
      <c r="NMA1195" s="22"/>
      <c r="NMB1195" s="22"/>
      <c r="NMC1195" s="22"/>
      <c r="NMD1195" s="22"/>
      <c r="NME1195" s="22"/>
      <c r="NMF1195" s="22"/>
      <c r="NMG1195" s="22"/>
      <c r="NMH1195" s="22"/>
      <c r="NMI1195" s="22"/>
      <c r="NMJ1195" s="22"/>
      <c r="NMK1195" s="22"/>
      <c r="NML1195" s="22"/>
      <c r="NMM1195" s="22"/>
      <c r="NMN1195" s="22"/>
      <c r="NMO1195" s="22"/>
      <c r="NMP1195" s="22"/>
      <c r="NMQ1195" s="22"/>
      <c r="NMR1195" s="22"/>
      <c r="NMS1195" s="22"/>
      <c r="NMT1195" s="22"/>
      <c r="NMU1195" s="22"/>
      <c r="NMV1195" s="22"/>
      <c r="NMW1195" s="22"/>
      <c r="NMX1195" s="22"/>
      <c r="NMY1195" s="22"/>
      <c r="NMZ1195" s="22"/>
      <c r="NNA1195" s="22"/>
      <c r="NNB1195" s="22"/>
      <c r="NNC1195" s="22"/>
      <c r="NND1195" s="22"/>
      <c r="NNE1195" s="22"/>
      <c r="NNF1195" s="22"/>
      <c r="NNG1195" s="22"/>
      <c r="NNH1195" s="22"/>
      <c r="NNI1195" s="22"/>
      <c r="NNJ1195" s="22"/>
      <c r="NNK1195" s="22"/>
      <c r="NNL1195" s="22"/>
      <c r="NNM1195" s="22"/>
      <c r="NNN1195" s="22"/>
      <c r="NNO1195" s="22"/>
      <c r="NNP1195" s="22"/>
      <c r="NNQ1195" s="22"/>
      <c r="NNR1195" s="22"/>
      <c r="NNS1195" s="22"/>
      <c r="NNT1195" s="22"/>
      <c r="NNU1195" s="22"/>
      <c r="NNV1195" s="22"/>
      <c r="NNW1195" s="22"/>
      <c r="NNX1195" s="22"/>
      <c r="NNY1195" s="22"/>
      <c r="NNZ1195" s="22"/>
      <c r="NOA1195" s="22"/>
      <c r="NOB1195" s="22"/>
      <c r="NOC1195" s="22"/>
      <c r="NOD1195" s="22"/>
      <c r="NOE1195" s="22"/>
      <c r="NOF1195" s="22"/>
      <c r="NOG1195" s="22"/>
      <c r="NOH1195" s="22"/>
      <c r="NOI1195" s="22"/>
      <c r="NOJ1195" s="22"/>
      <c r="NOK1195" s="22"/>
      <c r="NOL1195" s="22"/>
      <c r="NOM1195" s="22"/>
      <c r="NON1195" s="22"/>
      <c r="NOO1195" s="22"/>
      <c r="NOP1195" s="22"/>
      <c r="NOQ1195" s="22"/>
      <c r="NOR1195" s="22"/>
      <c r="NOS1195" s="22"/>
      <c r="NOT1195" s="22"/>
      <c r="NOU1195" s="22"/>
      <c r="NOV1195" s="22"/>
      <c r="NOW1195" s="22"/>
      <c r="NOX1195" s="22"/>
      <c r="NOY1195" s="22"/>
      <c r="NOZ1195" s="22"/>
      <c r="NPA1195" s="22"/>
      <c r="NPB1195" s="22"/>
      <c r="NPC1195" s="22"/>
      <c r="NPD1195" s="22"/>
      <c r="NPE1195" s="22"/>
      <c r="NPF1195" s="22"/>
      <c r="NPG1195" s="22"/>
      <c r="NPH1195" s="22"/>
      <c r="NPI1195" s="22"/>
      <c r="NPJ1195" s="22"/>
      <c r="NPK1195" s="22"/>
      <c r="NPL1195" s="22"/>
      <c r="NPM1195" s="22"/>
      <c r="NPN1195" s="22"/>
      <c r="NPO1195" s="22"/>
      <c r="NPP1195" s="22"/>
      <c r="NPQ1195" s="22"/>
      <c r="NPR1195" s="22"/>
      <c r="NPS1195" s="22"/>
      <c r="NPT1195" s="22"/>
      <c r="NPU1195" s="22"/>
      <c r="NPV1195" s="22"/>
      <c r="NPW1195" s="22"/>
      <c r="NPX1195" s="22"/>
      <c r="NPY1195" s="22"/>
      <c r="NPZ1195" s="22"/>
      <c r="NQA1195" s="22"/>
      <c r="NQB1195" s="22"/>
      <c r="NQC1195" s="22"/>
      <c r="NQD1195" s="22"/>
      <c r="NQE1195" s="22"/>
      <c r="NQF1195" s="22"/>
      <c r="NQG1195" s="22"/>
      <c r="NQH1195" s="22"/>
      <c r="NQI1195" s="22"/>
      <c r="NQJ1195" s="22"/>
      <c r="NQK1195" s="22"/>
      <c r="NQL1195" s="22"/>
      <c r="NQM1195" s="22"/>
      <c r="NQN1195" s="22"/>
      <c r="NQO1195" s="22"/>
      <c r="NQP1195" s="22"/>
      <c r="NQQ1195" s="22"/>
      <c r="NQR1195" s="22"/>
      <c r="NQS1195" s="22"/>
      <c r="NQT1195" s="22"/>
      <c r="NQU1195" s="22"/>
      <c r="NQV1195" s="22"/>
      <c r="NQW1195" s="22"/>
      <c r="NQX1195" s="22"/>
      <c r="NQY1195" s="22"/>
      <c r="NQZ1195" s="22"/>
      <c r="NRA1195" s="22"/>
      <c r="NRB1195" s="22"/>
      <c r="NRC1195" s="22"/>
      <c r="NRD1195" s="22"/>
      <c r="NRE1195" s="22"/>
      <c r="NRF1195" s="22"/>
      <c r="NRG1195" s="22"/>
      <c r="NRH1195" s="22"/>
      <c r="NRI1195" s="22"/>
      <c r="NRJ1195" s="22"/>
      <c r="NRK1195" s="22"/>
      <c r="NRL1195" s="22"/>
      <c r="NRM1195" s="22"/>
      <c r="NRN1195" s="22"/>
      <c r="NRO1195" s="22"/>
      <c r="NRP1195" s="22"/>
      <c r="NRQ1195" s="22"/>
      <c r="NRR1195" s="22"/>
      <c r="NRS1195" s="22"/>
      <c r="NRT1195" s="22"/>
      <c r="NRU1195" s="22"/>
      <c r="NRV1195" s="22"/>
      <c r="NRW1195" s="22"/>
      <c r="NRX1195" s="22"/>
      <c r="NRY1195" s="22"/>
      <c r="NRZ1195" s="22"/>
      <c r="NSA1195" s="22"/>
      <c r="NSB1195" s="22"/>
      <c r="NSC1195" s="22"/>
      <c r="NSD1195" s="22"/>
      <c r="NSE1195" s="22"/>
      <c r="NSF1195" s="22"/>
      <c r="NSG1195" s="22"/>
      <c r="NSH1195" s="22"/>
      <c r="NSI1195" s="22"/>
      <c r="NSJ1195" s="22"/>
      <c r="NSK1195" s="22"/>
      <c r="NSL1195" s="22"/>
      <c r="NSM1195" s="22"/>
      <c r="NSN1195" s="22"/>
      <c r="NSO1195" s="22"/>
      <c r="NSP1195" s="22"/>
      <c r="NSQ1195" s="22"/>
      <c r="NSR1195" s="22"/>
      <c r="NSS1195" s="22"/>
      <c r="NST1195" s="22"/>
      <c r="NSU1195" s="22"/>
      <c r="NSV1195" s="22"/>
      <c r="NSW1195" s="22"/>
      <c r="NSX1195" s="22"/>
      <c r="NSY1195" s="22"/>
      <c r="NSZ1195" s="22"/>
      <c r="NTA1195" s="22"/>
      <c r="NTB1195" s="22"/>
      <c r="NTC1195" s="22"/>
      <c r="NTD1195" s="22"/>
      <c r="NTE1195" s="22"/>
      <c r="NTF1195" s="22"/>
      <c r="NTG1195" s="22"/>
      <c r="NTH1195" s="22"/>
      <c r="NTI1195" s="22"/>
      <c r="NTJ1195" s="22"/>
      <c r="NTK1195" s="22"/>
      <c r="NTL1195" s="22"/>
      <c r="NTM1195" s="22"/>
      <c r="NTN1195" s="22"/>
      <c r="NTO1195" s="22"/>
      <c r="NTP1195" s="22"/>
      <c r="NTQ1195" s="22"/>
      <c r="NTR1195" s="22"/>
      <c r="NTS1195" s="22"/>
      <c r="NTT1195" s="22"/>
      <c r="NTU1195" s="22"/>
      <c r="NTV1195" s="22"/>
      <c r="NTW1195" s="22"/>
      <c r="NTX1195" s="22"/>
      <c r="NTY1195" s="22"/>
      <c r="NTZ1195" s="22"/>
      <c r="NUA1195" s="22"/>
      <c r="NUB1195" s="22"/>
      <c r="NUC1195" s="22"/>
      <c r="NUD1195" s="22"/>
      <c r="NUE1195" s="22"/>
      <c r="NUF1195" s="22"/>
      <c r="NUG1195" s="22"/>
      <c r="NUH1195" s="22"/>
      <c r="NUI1195" s="22"/>
      <c r="NUJ1195" s="22"/>
      <c r="NUK1195" s="22"/>
      <c r="NUL1195" s="22"/>
      <c r="NUM1195" s="22"/>
      <c r="NUN1195" s="22"/>
      <c r="NUO1195" s="22"/>
      <c r="NUP1195" s="22"/>
      <c r="NUQ1195" s="22"/>
      <c r="NUR1195" s="22"/>
      <c r="NUS1195" s="22"/>
      <c r="NUT1195" s="22"/>
      <c r="NUU1195" s="22"/>
      <c r="NUV1195" s="22"/>
      <c r="NUW1195" s="22"/>
      <c r="NUX1195" s="22"/>
      <c r="NUY1195" s="22"/>
      <c r="NUZ1195" s="22"/>
      <c r="NVA1195" s="22"/>
      <c r="NVB1195" s="22"/>
      <c r="NVC1195" s="22"/>
      <c r="NVD1195" s="22"/>
      <c r="NVE1195" s="22"/>
      <c r="NVF1195" s="22"/>
      <c r="NVG1195" s="22"/>
      <c r="NVH1195" s="22"/>
      <c r="NVI1195" s="22"/>
      <c r="NVJ1195" s="22"/>
      <c r="NVK1195" s="22"/>
      <c r="NVL1195" s="22"/>
      <c r="NVM1195" s="22"/>
      <c r="NVN1195" s="22"/>
      <c r="NVO1195" s="22"/>
      <c r="NVP1195" s="22"/>
      <c r="NVQ1195" s="22"/>
      <c r="NVR1195" s="22"/>
      <c r="NVS1195" s="22"/>
      <c r="NVT1195" s="22"/>
      <c r="NVU1195" s="22"/>
      <c r="NVV1195" s="22"/>
      <c r="NVW1195" s="22"/>
      <c r="NVX1195" s="22"/>
      <c r="NVY1195" s="22"/>
      <c r="NVZ1195" s="22"/>
      <c r="NWA1195" s="22"/>
      <c r="NWB1195" s="22"/>
      <c r="NWC1195" s="22"/>
      <c r="NWD1195" s="22"/>
      <c r="NWE1195" s="22"/>
      <c r="NWF1195" s="22"/>
      <c r="NWG1195" s="22"/>
      <c r="NWH1195" s="22"/>
      <c r="NWI1195" s="22"/>
      <c r="NWJ1195" s="22"/>
      <c r="NWK1195" s="22"/>
      <c r="NWL1195" s="22"/>
      <c r="NWM1195" s="22"/>
      <c r="NWN1195" s="22"/>
      <c r="NWO1195" s="22"/>
      <c r="NWP1195" s="22"/>
      <c r="NWQ1195" s="22"/>
      <c r="NWR1195" s="22"/>
      <c r="NWS1195" s="22"/>
      <c r="NWT1195" s="22"/>
      <c r="NWU1195" s="22"/>
      <c r="NWV1195" s="22"/>
      <c r="NWW1195" s="22"/>
      <c r="NWX1195" s="22"/>
      <c r="NWY1195" s="22"/>
      <c r="NWZ1195" s="22"/>
      <c r="NXA1195" s="22"/>
      <c r="NXB1195" s="22"/>
      <c r="NXC1195" s="22"/>
      <c r="NXD1195" s="22"/>
      <c r="NXE1195" s="22"/>
      <c r="NXF1195" s="22"/>
      <c r="NXG1195" s="22"/>
      <c r="NXH1195" s="22"/>
      <c r="NXI1195" s="22"/>
      <c r="NXJ1195" s="22"/>
      <c r="NXK1195" s="22"/>
      <c r="NXL1195" s="22"/>
      <c r="NXM1195" s="22"/>
      <c r="NXN1195" s="22"/>
      <c r="NXO1195" s="22"/>
      <c r="NXP1195" s="22"/>
      <c r="NXQ1195" s="22"/>
      <c r="NXR1195" s="22"/>
      <c r="NXS1195" s="22"/>
      <c r="NXT1195" s="22"/>
      <c r="NXU1195" s="22"/>
      <c r="NXV1195" s="22"/>
      <c r="NXW1195" s="22"/>
      <c r="NXX1195" s="22"/>
      <c r="NXY1195" s="22"/>
      <c r="NXZ1195" s="22"/>
      <c r="NYA1195" s="22"/>
      <c r="NYB1195" s="22"/>
      <c r="NYC1195" s="22"/>
      <c r="NYD1195" s="22"/>
      <c r="NYE1195" s="22"/>
      <c r="NYF1195" s="22"/>
      <c r="NYG1195" s="22"/>
      <c r="NYH1195" s="22"/>
      <c r="NYI1195" s="22"/>
      <c r="NYJ1195" s="22"/>
      <c r="NYK1195" s="22"/>
      <c r="NYL1195" s="22"/>
      <c r="NYM1195" s="22"/>
      <c r="NYN1195" s="22"/>
      <c r="NYO1195" s="22"/>
      <c r="NYP1195" s="22"/>
      <c r="NYQ1195" s="22"/>
      <c r="NYR1195" s="22"/>
      <c r="NYS1195" s="22"/>
      <c r="NYT1195" s="22"/>
      <c r="NYU1195" s="22"/>
      <c r="NYV1195" s="22"/>
      <c r="NYW1195" s="22"/>
      <c r="NYX1195" s="22"/>
      <c r="NYY1195" s="22"/>
      <c r="NYZ1195" s="22"/>
      <c r="NZA1195" s="22"/>
      <c r="NZB1195" s="22"/>
      <c r="NZC1195" s="22"/>
      <c r="NZD1195" s="22"/>
      <c r="NZE1195" s="22"/>
      <c r="NZF1195" s="22"/>
      <c r="NZG1195" s="22"/>
      <c r="NZH1195" s="22"/>
      <c r="NZI1195" s="22"/>
      <c r="NZJ1195" s="22"/>
      <c r="NZK1195" s="22"/>
      <c r="NZL1195" s="22"/>
      <c r="NZM1195" s="22"/>
      <c r="NZN1195" s="22"/>
      <c r="NZO1195" s="22"/>
      <c r="NZP1195" s="22"/>
      <c r="NZQ1195" s="22"/>
      <c r="NZR1195" s="22"/>
      <c r="NZS1195" s="22"/>
      <c r="NZT1195" s="22"/>
      <c r="NZU1195" s="22"/>
      <c r="NZV1195" s="22"/>
      <c r="NZW1195" s="22"/>
      <c r="NZX1195" s="22"/>
      <c r="NZY1195" s="22"/>
      <c r="NZZ1195" s="22"/>
      <c r="OAA1195" s="22"/>
      <c r="OAB1195" s="22"/>
      <c r="OAC1195" s="22"/>
      <c r="OAD1195" s="22"/>
      <c r="OAE1195" s="22"/>
      <c r="OAF1195" s="22"/>
      <c r="OAG1195" s="22"/>
      <c r="OAH1195" s="22"/>
      <c r="OAI1195" s="22"/>
      <c r="OAJ1195" s="22"/>
      <c r="OAK1195" s="22"/>
      <c r="OAL1195" s="22"/>
      <c r="OAM1195" s="22"/>
      <c r="OAN1195" s="22"/>
      <c r="OAO1195" s="22"/>
      <c r="OAP1195" s="22"/>
      <c r="OAQ1195" s="22"/>
      <c r="OAR1195" s="22"/>
      <c r="OAS1195" s="22"/>
      <c r="OAT1195" s="22"/>
      <c r="OAU1195" s="22"/>
      <c r="OAV1195" s="22"/>
      <c r="OAW1195" s="22"/>
      <c r="OAX1195" s="22"/>
      <c r="OAY1195" s="22"/>
      <c r="OAZ1195" s="22"/>
      <c r="OBA1195" s="22"/>
      <c r="OBB1195" s="22"/>
      <c r="OBC1195" s="22"/>
      <c r="OBD1195" s="22"/>
      <c r="OBE1195" s="22"/>
      <c r="OBF1195" s="22"/>
      <c r="OBG1195" s="22"/>
      <c r="OBH1195" s="22"/>
      <c r="OBI1195" s="22"/>
      <c r="OBJ1195" s="22"/>
      <c r="OBK1195" s="22"/>
      <c r="OBL1195" s="22"/>
      <c r="OBM1195" s="22"/>
      <c r="OBN1195" s="22"/>
      <c r="OBO1195" s="22"/>
      <c r="OBP1195" s="22"/>
      <c r="OBQ1195" s="22"/>
      <c r="OBR1195" s="22"/>
      <c r="OBS1195" s="22"/>
      <c r="OBT1195" s="22"/>
      <c r="OBU1195" s="22"/>
      <c r="OBV1195" s="22"/>
      <c r="OBW1195" s="22"/>
      <c r="OBX1195" s="22"/>
      <c r="OBY1195" s="22"/>
      <c r="OBZ1195" s="22"/>
      <c r="OCA1195" s="22"/>
      <c r="OCB1195" s="22"/>
      <c r="OCC1195" s="22"/>
      <c r="OCD1195" s="22"/>
      <c r="OCE1195" s="22"/>
      <c r="OCF1195" s="22"/>
      <c r="OCG1195" s="22"/>
      <c r="OCH1195" s="22"/>
      <c r="OCI1195" s="22"/>
      <c r="OCJ1195" s="22"/>
      <c r="OCK1195" s="22"/>
      <c r="OCL1195" s="22"/>
      <c r="OCM1195" s="22"/>
      <c r="OCN1195" s="22"/>
      <c r="OCO1195" s="22"/>
      <c r="OCP1195" s="22"/>
      <c r="OCQ1195" s="22"/>
      <c r="OCR1195" s="22"/>
      <c r="OCS1195" s="22"/>
      <c r="OCT1195" s="22"/>
      <c r="OCU1195" s="22"/>
      <c r="OCV1195" s="22"/>
      <c r="OCW1195" s="22"/>
      <c r="OCX1195" s="22"/>
      <c r="OCY1195" s="22"/>
      <c r="OCZ1195" s="22"/>
      <c r="ODA1195" s="22"/>
      <c r="ODB1195" s="22"/>
      <c r="ODC1195" s="22"/>
      <c r="ODD1195" s="22"/>
      <c r="ODE1195" s="22"/>
      <c r="ODF1195" s="22"/>
      <c r="ODG1195" s="22"/>
      <c r="ODH1195" s="22"/>
      <c r="ODI1195" s="22"/>
      <c r="ODJ1195" s="22"/>
      <c r="ODK1195" s="22"/>
      <c r="ODL1195" s="22"/>
      <c r="ODM1195" s="22"/>
      <c r="ODN1195" s="22"/>
      <c r="ODO1195" s="22"/>
      <c r="ODP1195" s="22"/>
      <c r="ODQ1195" s="22"/>
      <c r="ODR1195" s="22"/>
      <c r="ODS1195" s="22"/>
      <c r="ODT1195" s="22"/>
      <c r="ODU1195" s="22"/>
      <c r="ODV1195" s="22"/>
      <c r="ODW1195" s="22"/>
      <c r="ODX1195" s="22"/>
      <c r="ODY1195" s="22"/>
      <c r="ODZ1195" s="22"/>
      <c r="OEA1195" s="22"/>
      <c r="OEB1195" s="22"/>
      <c r="OEC1195" s="22"/>
      <c r="OED1195" s="22"/>
      <c r="OEE1195" s="22"/>
      <c r="OEF1195" s="22"/>
      <c r="OEG1195" s="22"/>
      <c r="OEH1195" s="22"/>
      <c r="OEI1195" s="22"/>
      <c r="OEJ1195" s="22"/>
      <c r="OEK1195" s="22"/>
      <c r="OEL1195" s="22"/>
      <c r="OEM1195" s="22"/>
      <c r="OEN1195" s="22"/>
      <c r="OEO1195" s="22"/>
      <c r="OEP1195" s="22"/>
      <c r="OEQ1195" s="22"/>
      <c r="OER1195" s="22"/>
      <c r="OES1195" s="22"/>
      <c r="OET1195" s="22"/>
      <c r="OEU1195" s="22"/>
      <c r="OEV1195" s="22"/>
      <c r="OEW1195" s="22"/>
      <c r="OEX1195" s="22"/>
      <c r="OEY1195" s="22"/>
      <c r="OEZ1195" s="22"/>
      <c r="OFA1195" s="22"/>
      <c r="OFB1195" s="22"/>
      <c r="OFC1195" s="22"/>
      <c r="OFD1195" s="22"/>
      <c r="OFE1195" s="22"/>
      <c r="OFF1195" s="22"/>
      <c r="OFG1195" s="22"/>
      <c r="OFH1195" s="22"/>
      <c r="OFI1195" s="22"/>
      <c r="OFJ1195" s="22"/>
      <c r="OFK1195" s="22"/>
      <c r="OFL1195" s="22"/>
      <c r="OFM1195" s="22"/>
      <c r="OFN1195" s="22"/>
      <c r="OFO1195" s="22"/>
      <c r="OFP1195" s="22"/>
      <c r="OFQ1195" s="22"/>
      <c r="OFR1195" s="22"/>
      <c r="OFS1195" s="22"/>
      <c r="OFT1195" s="22"/>
      <c r="OFU1195" s="22"/>
      <c r="OFV1195" s="22"/>
      <c r="OFW1195" s="22"/>
      <c r="OFX1195" s="22"/>
      <c r="OFY1195" s="22"/>
      <c r="OFZ1195" s="22"/>
      <c r="OGA1195" s="22"/>
      <c r="OGB1195" s="22"/>
      <c r="OGC1195" s="22"/>
      <c r="OGD1195" s="22"/>
      <c r="OGE1195" s="22"/>
      <c r="OGF1195" s="22"/>
      <c r="OGG1195" s="22"/>
      <c r="OGH1195" s="22"/>
      <c r="OGI1195" s="22"/>
      <c r="OGJ1195" s="22"/>
      <c r="OGK1195" s="22"/>
      <c r="OGL1195" s="22"/>
      <c r="OGM1195" s="22"/>
      <c r="OGN1195" s="22"/>
      <c r="OGO1195" s="22"/>
      <c r="OGP1195" s="22"/>
      <c r="OGQ1195" s="22"/>
      <c r="OGR1195" s="22"/>
      <c r="OGS1195" s="22"/>
      <c r="OGT1195" s="22"/>
      <c r="OGU1195" s="22"/>
      <c r="OGV1195" s="22"/>
      <c r="OGW1195" s="22"/>
      <c r="OGX1195" s="22"/>
      <c r="OGY1195" s="22"/>
      <c r="OGZ1195" s="22"/>
      <c r="OHA1195" s="22"/>
      <c r="OHB1195" s="22"/>
      <c r="OHC1195" s="22"/>
      <c r="OHD1195" s="22"/>
      <c r="OHE1195" s="22"/>
      <c r="OHF1195" s="22"/>
      <c r="OHG1195" s="22"/>
      <c r="OHH1195" s="22"/>
      <c r="OHI1195" s="22"/>
      <c r="OHJ1195" s="22"/>
      <c r="OHK1195" s="22"/>
      <c r="OHL1195" s="22"/>
      <c r="OHM1195" s="22"/>
      <c r="OHN1195" s="22"/>
      <c r="OHO1195" s="22"/>
      <c r="OHP1195" s="22"/>
      <c r="OHQ1195" s="22"/>
      <c r="OHR1195" s="22"/>
      <c r="OHS1195" s="22"/>
      <c r="OHT1195" s="22"/>
      <c r="OHU1195" s="22"/>
      <c r="OHV1195" s="22"/>
      <c r="OHW1195" s="22"/>
      <c r="OHX1195" s="22"/>
      <c r="OHY1195" s="22"/>
      <c r="OHZ1195" s="22"/>
      <c r="OIA1195" s="22"/>
      <c r="OIB1195" s="22"/>
      <c r="OIC1195" s="22"/>
      <c r="OID1195" s="22"/>
      <c r="OIE1195" s="22"/>
      <c r="OIF1195" s="22"/>
      <c r="OIG1195" s="22"/>
      <c r="OIH1195" s="22"/>
      <c r="OII1195" s="22"/>
      <c r="OIJ1195" s="22"/>
      <c r="OIK1195" s="22"/>
      <c r="OIL1195" s="22"/>
      <c r="OIM1195" s="22"/>
      <c r="OIN1195" s="22"/>
      <c r="OIO1195" s="22"/>
      <c r="OIP1195" s="22"/>
      <c r="OIQ1195" s="22"/>
      <c r="OIR1195" s="22"/>
      <c r="OIS1195" s="22"/>
      <c r="OIT1195" s="22"/>
      <c r="OIU1195" s="22"/>
      <c r="OIV1195" s="22"/>
      <c r="OIW1195" s="22"/>
      <c r="OIX1195" s="22"/>
      <c r="OIY1195" s="22"/>
      <c r="OIZ1195" s="22"/>
      <c r="OJA1195" s="22"/>
      <c r="OJB1195" s="22"/>
      <c r="OJC1195" s="22"/>
      <c r="OJD1195" s="22"/>
      <c r="OJE1195" s="22"/>
      <c r="OJF1195" s="22"/>
      <c r="OJG1195" s="22"/>
      <c r="OJH1195" s="22"/>
      <c r="OJI1195" s="22"/>
      <c r="OJJ1195" s="22"/>
      <c r="OJK1195" s="22"/>
      <c r="OJL1195" s="22"/>
      <c r="OJM1195" s="22"/>
      <c r="OJN1195" s="22"/>
      <c r="OJO1195" s="22"/>
      <c r="OJP1195" s="22"/>
      <c r="OJQ1195" s="22"/>
      <c r="OJR1195" s="22"/>
      <c r="OJS1195" s="22"/>
      <c r="OJT1195" s="22"/>
      <c r="OJU1195" s="22"/>
      <c r="OJV1195" s="22"/>
      <c r="OJW1195" s="22"/>
      <c r="OJX1195" s="22"/>
      <c r="OJY1195" s="22"/>
      <c r="OJZ1195" s="22"/>
      <c r="OKA1195" s="22"/>
      <c r="OKB1195" s="22"/>
      <c r="OKC1195" s="22"/>
      <c r="OKD1195" s="22"/>
      <c r="OKE1195" s="22"/>
      <c r="OKF1195" s="22"/>
      <c r="OKG1195" s="22"/>
      <c r="OKH1195" s="22"/>
      <c r="OKI1195" s="22"/>
      <c r="OKJ1195" s="22"/>
      <c r="OKK1195" s="22"/>
      <c r="OKL1195" s="22"/>
      <c r="OKM1195" s="22"/>
      <c r="OKN1195" s="22"/>
      <c r="OKO1195" s="22"/>
      <c r="OKP1195" s="22"/>
      <c r="OKQ1195" s="22"/>
      <c r="OKR1195" s="22"/>
      <c r="OKS1195" s="22"/>
      <c r="OKT1195" s="22"/>
      <c r="OKU1195" s="22"/>
      <c r="OKV1195" s="22"/>
      <c r="OKW1195" s="22"/>
      <c r="OKX1195" s="22"/>
      <c r="OKY1195" s="22"/>
      <c r="OKZ1195" s="22"/>
      <c r="OLA1195" s="22"/>
      <c r="OLB1195" s="22"/>
      <c r="OLC1195" s="22"/>
      <c r="OLD1195" s="22"/>
      <c r="OLE1195" s="22"/>
      <c r="OLF1195" s="22"/>
      <c r="OLG1195" s="22"/>
      <c r="OLH1195" s="22"/>
      <c r="OLI1195" s="22"/>
      <c r="OLJ1195" s="22"/>
      <c r="OLK1195" s="22"/>
      <c r="OLL1195" s="22"/>
      <c r="OLM1195" s="22"/>
      <c r="OLN1195" s="22"/>
      <c r="OLO1195" s="22"/>
      <c r="OLP1195" s="22"/>
      <c r="OLQ1195" s="22"/>
      <c r="OLR1195" s="22"/>
      <c r="OLS1195" s="22"/>
      <c r="OLT1195" s="22"/>
      <c r="OLU1195" s="22"/>
      <c r="OLV1195" s="22"/>
      <c r="OLW1195" s="22"/>
      <c r="OLX1195" s="22"/>
      <c r="OLY1195" s="22"/>
      <c r="OLZ1195" s="22"/>
      <c r="OMA1195" s="22"/>
      <c r="OMB1195" s="22"/>
      <c r="OMC1195" s="22"/>
      <c r="OMD1195" s="22"/>
      <c r="OME1195" s="22"/>
      <c r="OMF1195" s="22"/>
      <c r="OMG1195" s="22"/>
      <c r="OMH1195" s="22"/>
      <c r="OMI1195" s="22"/>
      <c r="OMJ1195" s="22"/>
      <c r="OMK1195" s="22"/>
      <c r="OML1195" s="22"/>
      <c r="OMM1195" s="22"/>
      <c r="OMN1195" s="22"/>
      <c r="OMO1195" s="22"/>
      <c r="OMP1195" s="22"/>
      <c r="OMQ1195" s="22"/>
      <c r="OMR1195" s="22"/>
      <c r="OMS1195" s="22"/>
      <c r="OMT1195" s="22"/>
      <c r="OMU1195" s="22"/>
      <c r="OMV1195" s="22"/>
      <c r="OMW1195" s="22"/>
      <c r="OMX1195" s="22"/>
      <c r="OMY1195" s="22"/>
      <c r="OMZ1195" s="22"/>
      <c r="ONA1195" s="22"/>
      <c r="ONB1195" s="22"/>
      <c r="ONC1195" s="22"/>
      <c r="OND1195" s="22"/>
      <c r="ONE1195" s="22"/>
      <c r="ONF1195" s="22"/>
      <c r="ONG1195" s="22"/>
      <c r="ONH1195" s="22"/>
      <c r="ONI1195" s="22"/>
      <c r="ONJ1195" s="22"/>
      <c r="ONK1195" s="22"/>
      <c r="ONL1195" s="22"/>
      <c r="ONM1195" s="22"/>
      <c r="ONN1195" s="22"/>
      <c r="ONO1195" s="22"/>
      <c r="ONP1195" s="22"/>
      <c r="ONQ1195" s="22"/>
      <c r="ONR1195" s="22"/>
      <c r="ONS1195" s="22"/>
      <c r="ONT1195" s="22"/>
      <c r="ONU1195" s="22"/>
      <c r="ONV1195" s="22"/>
      <c r="ONW1195" s="22"/>
      <c r="ONX1195" s="22"/>
      <c r="ONY1195" s="22"/>
      <c r="ONZ1195" s="22"/>
      <c r="OOA1195" s="22"/>
      <c r="OOB1195" s="22"/>
      <c r="OOC1195" s="22"/>
      <c r="OOD1195" s="22"/>
      <c r="OOE1195" s="22"/>
      <c r="OOF1195" s="22"/>
      <c r="OOG1195" s="22"/>
      <c r="OOH1195" s="22"/>
      <c r="OOI1195" s="22"/>
      <c r="OOJ1195" s="22"/>
      <c r="OOK1195" s="22"/>
      <c r="OOL1195" s="22"/>
      <c r="OOM1195" s="22"/>
      <c r="OON1195" s="22"/>
      <c r="OOO1195" s="22"/>
      <c r="OOP1195" s="22"/>
      <c r="OOQ1195" s="22"/>
      <c r="OOR1195" s="22"/>
      <c r="OOS1195" s="22"/>
      <c r="OOT1195" s="22"/>
      <c r="OOU1195" s="22"/>
      <c r="OOV1195" s="22"/>
      <c r="OOW1195" s="22"/>
      <c r="OOX1195" s="22"/>
      <c r="OOY1195" s="22"/>
      <c r="OOZ1195" s="22"/>
      <c r="OPA1195" s="22"/>
      <c r="OPB1195" s="22"/>
      <c r="OPC1195" s="22"/>
      <c r="OPD1195" s="22"/>
      <c r="OPE1195" s="22"/>
      <c r="OPF1195" s="22"/>
      <c r="OPG1195" s="22"/>
      <c r="OPH1195" s="22"/>
      <c r="OPI1195" s="22"/>
      <c r="OPJ1195" s="22"/>
      <c r="OPK1195" s="22"/>
      <c r="OPL1195" s="22"/>
      <c r="OPM1195" s="22"/>
      <c r="OPN1195" s="22"/>
      <c r="OPO1195" s="22"/>
      <c r="OPP1195" s="22"/>
      <c r="OPQ1195" s="22"/>
      <c r="OPR1195" s="22"/>
      <c r="OPS1195" s="22"/>
      <c r="OPT1195" s="22"/>
      <c r="OPU1195" s="22"/>
      <c r="OPV1195" s="22"/>
      <c r="OPW1195" s="22"/>
      <c r="OPX1195" s="22"/>
      <c r="OPY1195" s="22"/>
      <c r="OPZ1195" s="22"/>
      <c r="OQA1195" s="22"/>
      <c r="OQB1195" s="22"/>
      <c r="OQC1195" s="22"/>
      <c r="OQD1195" s="22"/>
      <c r="OQE1195" s="22"/>
      <c r="OQF1195" s="22"/>
      <c r="OQG1195" s="22"/>
      <c r="OQH1195" s="22"/>
      <c r="OQI1195" s="22"/>
      <c r="OQJ1195" s="22"/>
      <c r="OQK1195" s="22"/>
      <c r="OQL1195" s="22"/>
      <c r="OQM1195" s="22"/>
      <c r="OQN1195" s="22"/>
      <c r="OQO1195" s="22"/>
      <c r="OQP1195" s="22"/>
      <c r="OQQ1195" s="22"/>
      <c r="OQR1195" s="22"/>
      <c r="OQS1195" s="22"/>
      <c r="OQT1195" s="22"/>
      <c r="OQU1195" s="22"/>
      <c r="OQV1195" s="22"/>
      <c r="OQW1195" s="22"/>
      <c r="OQX1195" s="22"/>
      <c r="OQY1195" s="22"/>
      <c r="OQZ1195" s="22"/>
      <c r="ORA1195" s="22"/>
      <c r="ORB1195" s="22"/>
      <c r="ORC1195" s="22"/>
      <c r="ORD1195" s="22"/>
      <c r="ORE1195" s="22"/>
      <c r="ORF1195" s="22"/>
      <c r="ORG1195" s="22"/>
      <c r="ORH1195" s="22"/>
      <c r="ORI1195" s="22"/>
      <c r="ORJ1195" s="22"/>
      <c r="ORK1195" s="22"/>
      <c r="ORL1195" s="22"/>
      <c r="ORM1195" s="22"/>
      <c r="ORN1195" s="22"/>
      <c r="ORO1195" s="22"/>
      <c r="ORP1195" s="22"/>
      <c r="ORQ1195" s="22"/>
      <c r="ORR1195" s="22"/>
      <c r="ORS1195" s="22"/>
      <c r="ORT1195" s="22"/>
      <c r="ORU1195" s="22"/>
      <c r="ORV1195" s="22"/>
      <c r="ORW1195" s="22"/>
      <c r="ORX1195" s="22"/>
      <c r="ORY1195" s="22"/>
      <c r="ORZ1195" s="22"/>
      <c r="OSA1195" s="22"/>
      <c r="OSB1195" s="22"/>
      <c r="OSC1195" s="22"/>
      <c r="OSD1195" s="22"/>
      <c r="OSE1195" s="22"/>
      <c r="OSF1195" s="22"/>
      <c r="OSG1195" s="22"/>
      <c r="OSH1195" s="22"/>
      <c r="OSI1195" s="22"/>
      <c r="OSJ1195" s="22"/>
      <c r="OSK1195" s="22"/>
      <c r="OSL1195" s="22"/>
      <c r="OSM1195" s="22"/>
      <c r="OSN1195" s="22"/>
      <c r="OSO1195" s="22"/>
      <c r="OSP1195" s="22"/>
      <c r="OSQ1195" s="22"/>
      <c r="OSR1195" s="22"/>
      <c r="OSS1195" s="22"/>
      <c r="OST1195" s="22"/>
      <c r="OSU1195" s="22"/>
      <c r="OSV1195" s="22"/>
      <c r="OSW1195" s="22"/>
      <c r="OSX1195" s="22"/>
      <c r="OSY1195" s="22"/>
      <c r="OSZ1195" s="22"/>
      <c r="OTA1195" s="22"/>
      <c r="OTB1195" s="22"/>
      <c r="OTC1195" s="22"/>
      <c r="OTD1195" s="22"/>
      <c r="OTE1195" s="22"/>
      <c r="OTF1195" s="22"/>
      <c r="OTG1195" s="22"/>
      <c r="OTH1195" s="22"/>
      <c r="OTI1195" s="22"/>
      <c r="OTJ1195" s="22"/>
      <c r="OTK1195" s="22"/>
      <c r="OTL1195" s="22"/>
      <c r="OTM1195" s="22"/>
      <c r="OTN1195" s="22"/>
      <c r="OTO1195" s="22"/>
      <c r="OTP1195" s="22"/>
      <c r="OTQ1195" s="22"/>
      <c r="OTR1195" s="22"/>
      <c r="OTS1195" s="22"/>
      <c r="OTT1195" s="22"/>
      <c r="OTU1195" s="22"/>
      <c r="OTV1195" s="22"/>
      <c r="OTW1195" s="22"/>
      <c r="OTX1195" s="22"/>
      <c r="OTY1195" s="22"/>
      <c r="OTZ1195" s="22"/>
      <c r="OUA1195" s="22"/>
      <c r="OUB1195" s="22"/>
      <c r="OUC1195" s="22"/>
      <c r="OUD1195" s="22"/>
      <c r="OUE1195" s="22"/>
      <c r="OUF1195" s="22"/>
      <c r="OUG1195" s="22"/>
      <c r="OUH1195" s="22"/>
      <c r="OUI1195" s="22"/>
      <c r="OUJ1195" s="22"/>
      <c r="OUK1195" s="22"/>
      <c r="OUL1195" s="22"/>
      <c r="OUM1195" s="22"/>
      <c r="OUN1195" s="22"/>
      <c r="OUO1195" s="22"/>
      <c r="OUP1195" s="22"/>
      <c r="OUQ1195" s="22"/>
      <c r="OUR1195" s="22"/>
      <c r="OUS1195" s="22"/>
      <c r="OUT1195" s="22"/>
      <c r="OUU1195" s="22"/>
      <c r="OUV1195" s="22"/>
      <c r="OUW1195" s="22"/>
      <c r="OUX1195" s="22"/>
      <c r="OUY1195" s="22"/>
      <c r="OUZ1195" s="22"/>
      <c r="OVA1195" s="22"/>
      <c r="OVB1195" s="22"/>
      <c r="OVC1195" s="22"/>
      <c r="OVD1195" s="22"/>
      <c r="OVE1195" s="22"/>
      <c r="OVF1195" s="22"/>
      <c r="OVG1195" s="22"/>
      <c r="OVH1195" s="22"/>
      <c r="OVI1195" s="22"/>
      <c r="OVJ1195" s="22"/>
      <c r="OVK1195" s="22"/>
      <c r="OVL1195" s="22"/>
      <c r="OVM1195" s="22"/>
      <c r="OVN1195" s="22"/>
      <c r="OVO1195" s="22"/>
      <c r="OVP1195" s="22"/>
      <c r="OVQ1195" s="22"/>
      <c r="OVR1195" s="22"/>
      <c r="OVS1195" s="22"/>
      <c r="OVT1195" s="22"/>
      <c r="OVU1195" s="22"/>
      <c r="OVV1195" s="22"/>
      <c r="OVW1195" s="22"/>
      <c r="OVX1195" s="22"/>
      <c r="OVY1195" s="22"/>
      <c r="OVZ1195" s="22"/>
      <c r="OWA1195" s="22"/>
      <c r="OWB1195" s="22"/>
      <c r="OWC1195" s="22"/>
      <c r="OWD1195" s="22"/>
      <c r="OWE1195" s="22"/>
      <c r="OWF1195" s="22"/>
      <c r="OWG1195" s="22"/>
      <c r="OWH1195" s="22"/>
      <c r="OWI1195" s="22"/>
      <c r="OWJ1195" s="22"/>
      <c r="OWK1195" s="22"/>
      <c r="OWL1195" s="22"/>
      <c r="OWM1195" s="22"/>
      <c r="OWN1195" s="22"/>
      <c r="OWO1195" s="22"/>
      <c r="OWP1195" s="22"/>
      <c r="OWQ1195" s="22"/>
      <c r="OWR1195" s="22"/>
      <c r="OWS1195" s="22"/>
      <c r="OWT1195" s="22"/>
      <c r="OWU1195" s="22"/>
      <c r="OWV1195" s="22"/>
      <c r="OWW1195" s="22"/>
      <c r="OWX1195" s="22"/>
      <c r="OWY1195" s="22"/>
      <c r="OWZ1195" s="22"/>
      <c r="OXA1195" s="22"/>
      <c r="OXB1195" s="22"/>
      <c r="OXC1195" s="22"/>
      <c r="OXD1195" s="22"/>
      <c r="OXE1195" s="22"/>
      <c r="OXF1195" s="22"/>
      <c r="OXG1195" s="22"/>
      <c r="OXH1195" s="22"/>
      <c r="OXI1195" s="22"/>
      <c r="OXJ1195" s="22"/>
      <c r="OXK1195" s="22"/>
      <c r="OXL1195" s="22"/>
      <c r="OXM1195" s="22"/>
      <c r="OXN1195" s="22"/>
      <c r="OXO1195" s="22"/>
      <c r="OXP1195" s="22"/>
      <c r="OXQ1195" s="22"/>
      <c r="OXR1195" s="22"/>
      <c r="OXS1195" s="22"/>
      <c r="OXT1195" s="22"/>
      <c r="OXU1195" s="22"/>
      <c r="OXV1195" s="22"/>
      <c r="OXW1195" s="22"/>
      <c r="OXX1195" s="22"/>
      <c r="OXY1195" s="22"/>
      <c r="OXZ1195" s="22"/>
      <c r="OYA1195" s="22"/>
      <c r="OYB1195" s="22"/>
      <c r="OYC1195" s="22"/>
      <c r="OYD1195" s="22"/>
      <c r="OYE1195" s="22"/>
      <c r="OYF1195" s="22"/>
      <c r="OYG1195" s="22"/>
      <c r="OYH1195" s="22"/>
      <c r="OYI1195" s="22"/>
      <c r="OYJ1195" s="22"/>
      <c r="OYK1195" s="22"/>
      <c r="OYL1195" s="22"/>
      <c r="OYM1195" s="22"/>
      <c r="OYN1195" s="22"/>
      <c r="OYO1195" s="22"/>
      <c r="OYP1195" s="22"/>
      <c r="OYQ1195" s="22"/>
      <c r="OYR1195" s="22"/>
      <c r="OYS1195" s="22"/>
      <c r="OYT1195" s="22"/>
      <c r="OYU1195" s="22"/>
      <c r="OYV1195" s="22"/>
      <c r="OYW1195" s="22"/>
      <c r="OYX1195" s="22"/>
      <c r="OYY1195" s="22"/>
      <c r="OYZ1195" s="22"/>
      <c r="OZA1195" s="22"/>
      <c r="OZB1195" s="22"/>
      <c r="OZC1195" s="22"/>
      <c r="OZD1195" s="22"/>
      <c r="OZE1195" s="22"/>
      <c r="OZF1195" s="22"/>
      <c r="OZG1195" s="22"/>
      <c r="OZH1195" s="22"/>
      <c r="OZI1195" s="22"/>
      <c r="OZJ1195" s="22"/>
      <c r="OZK1195" s="22"/>
      <c r="OZL1195" s="22"/>
      <c r="OZM1195" s="22"/>
      <c r="OZN1195" s="22"/>
      <c r="OZO1195" s="22"/>
      <c r="OZP1195" s="22"/>
      <c r="OZQ1195" s="22"/>
      <c r="OZR1195" s="22"/>
      <c r="OZS1195" s="22"/>
      <c r="OZT1195" s="22"/>
      <c r="OZU1195" s="22"/>
      <c r="OZV1195" s="22"/>
      <c r="OZW1195" s="22"/>
      <c r="OZX1195" s="22"/>
      <c r="OZY1195" s="22"/>
      <c r="OZZ1195" s="22"/>
      <c r="PAA1195" s="22"/>
      <c r="PAB1195" s="22"/>
      <c r="PAC1195" s="22"/>
      <c r="PAD1195" s="22"/>
      <c r="PAE1195" s="22"/>
      <c r="PAF1195" s="22"/>
      <c r="PAG1195" s="22"/>
      <c r="PAH1195" s="22"/>
      <c r="PAI1195" s="22"/>
      <c r="PAJ1195" s="22"/>
      <c r="PAK1195" s="22"/>
      <c r="PAL1195" s="22"/>
      <c r="PAM1195" s="22"/>
      <c r="PAN1195" s="22"/>
      <c r="PAO1195" s="22"/>
      <c r="PAP1195" s="22"/>
      <c r="PAQ1195" s="22"/>
      <c r="PAR1195" s="22"/>
      <c r="PAS1195" s="22"/>
      <c r="PAT1195" s="22"/>
      <c r="PAU1195" s="22"/>
      <c r="PAV1195" s="22"/>
      <c r="PAW1195" s="22"/>
      <c r="PAX1195" s="22"/>
      <c r="PAY1195" s="22"/>
      <c r="PAZ1195" s="22"/>
      <c r="PBA1195" s="22"/>
      <c r="PBB1195" s="22"/>
      <c r="PBC1195" s="22"/>
      <c r="PBD1195" s="22"/>
      <c r="PBE1195" s="22"/>
      <c r="PBF1195" s="22"/>
      <c r="PBG1195" s="22"/>
      <c r="PBH1195" s="22"/>
      <c r="PBI1195" s="22"/>
      <c r="PBJ1195" s="22"/>
      <c r="PBK1195" s="22"/>
      <c r="PBL1195" s="22"/>
      <c r="PBM1195" s="22"/>
      <c r="PBN1195" s="22"/>
      <c r="PBO1195" s="22"/>
      <c r="PBP1195" s="22"/>
      <c r="PBQ1195" s="22"/>
      <c r="PBR1195" s="22"/>
      <c r="PBS1195" s="22"/>
      <c r="PBT1195" s="22"/>
      <c r="PBU1195" s="22"/>
      <c r="PBV1195" s="22"/>
      <c r="PBW1195" s="22"/>
      <c r="PBX1195" s="22"/>
      <c r="PBY1195" s="22"/>
      <c r="PBZ1195" s="22"/>
      <c r="PCA1195" s="22"/>
      <c r="PCB1195" s="22"/>
      <c r="PCC1195" s="22"/>
      <c r="PCD1195" s="22"/>
      <c r="PCE1195" s="22"/>
      <c r="PCF1195" s="22"/>
      <c r="PCG1195" s="22"/>
      <c r="PCH1195" s="22"/>
      <c r="PCI1195" s="22"/>
      <c r="PCJ1195" s="22"/>
      <c r="PCK1195" s="22"/>
      <c r="PCL1195" s="22"/>
      <c r="PCM1195" s="22"/>
      <c r="PCN1195" s="22"/>
      <c r="PCO1195" s="22"/>
      <c r="PCP1195" s="22"/>
      <c r="PCQ1195" s="22"/>
      <c r="PCR1195" s="22"/>
      <c r="PCS1195" s="22"/>
      <c r="PCT1195" s="22"/>
      <c r="PCU1195" s="22"/>
      <c r="PCV1195" s="22"/>
      <c r="PCW1195" s="22"/>
      <c r="PCX1195" s="22"/>
      <c r="PCY1195" s="22"/>
      <c r="PCZ1195" s="22"/>
      <c r="PDA1195" s="22"/>
      <c r="PDB1195" s="22"/>
      <c r="PDC1195" s="22"/>
      <c r="PDD1195" s="22"/>
      <c r="PDE1195" s="22"/>
      <c r="PDF1195" s="22"/>
      <c r="PDG1195" s="22"/>
      <c r="PDH1195" s="22"/>
      <c r="PDI1195" s="22"/>
      <c r="PDJ1195" s="22"/>
      <c r="PDK1195" s="22"/>
      <c r="PDL1195" s="22"/>
      <c r="PDM1195" s="22"/>
      <c r="PDN1195" s="22"/>
      <c r="PDO1195" s="22"/>
      <c r="PDP1195" s="22"/>
      <c r="PDQ1195" s="22"/>
      <c r="PDR1195" s="22"/>
      <c r="PDS1195" s="22"/>
      <c r="PDT1195" s="22"/>
      <c r="PDU1195" s="22"/>
      <c r="PDV1195" s="22"/>
      <c r="PDW1195" s="22"/>
      <c r="PDX1195" s="22"/>
      <c r="PDY1195" s="22"/>
      <c r="PDZ1195" s="22"/>
      <c r="PEA1195" s="22"/>
      <c r="PEB1195" s="22"/>
      <c r="PEC1195" s="22"/>
      <c r="PED1195" s="22"/>
      <c r="PEE1195" s="22"/>
      <c r="PEF1195" s="22"/>
      <c r="PEG1195" s="22"/>
      <c r="PEH1195" s="22"/>
      <c r="PEI1195" s="22"/>
      <c r="PEJ1195" s="22"/>
      <c r="PEK1195" s="22"/>
      <c r="PEL1195" s="22"/>
      <c r="PEM1195" s="22"/>
      <c r="PEN1195" s="22"/>
      <c r="PEO1195" s="22"/>
      <c r="PEP1195" s="22"/>
      <c r="PEQ1195" s="22"/>
      <c r="PER1195" s="22"/>
      <c r="PES1195" s="22"/>
      <c r="PET1195" s="22"/>
      <c r="PEU1195" s="22"/>
      <c r="PEV1195" s="22"/>
      <c r="PEW1195" s="22"/>
      <c r="PEX1195" s="22"/>
      <c r="PEY1195" s="22"/>
      <c r="PEZ1195" s="22"/>
      <c r="PFA1195" s="22"/>
      <c r="PFB1195" s="22"/>
      <c r="PFC1195" s="22"/>
      <c r="PFD1195" s="22"/>
      <c r="PFE1195" s="22"/>
      <c r="PFF1195" s="22"/>
      <c r="PFG1195" s="22"/>
      <c r="PFH1195" s="22"/>
      <c r="PFI1195" s="22"/>
      <c r="PFJ1195" s="22"/>
      <c r="PFK1195" s="22"/>
      <c r="PFL1195" s="22"/>
      <c r="PFM1195" s="22"/>
      <c r="PFN1195" s="22"/>
      <c r="PFO1195" s="22"/>
      <c r="PFP1195" s="22"/>
      <c r="PFQ1195" s="22"/>
      <c r="PFR1195" s="22"/>
      <c r="PFS1195" s="22"/>
      <c r="PFT1195" s="22"/>
      <c r="PFU1195" s="22"/>
      <c r="PFV1195" s="22"/>
      <c r="PFW1195" s="22"/>
      <c r="PFX1195" s="22"/>
      <c r="PFY1195" s="22"/>
      <c r="PFZ1195" s="22"/>
      <c r="PGA1195" s="22"/>
      <c r="PGB1195" s="22"/>
      <c r="PGC1195" s="22"/>
      <c r="PGD1195" s="22"/>
      <c r="PGE1195" s="22"/>
      <c r="PGF1195" s="22"/>
      <c r="PGG1195" s="22"/>
      <c r="PGH1195" s="22"/>
      <c r="PGI1195" s="22"/>
      <c r="PGJ1195" s="22"/>
      <c r="PGK1195" s="22"/>
      <c r="PGL1195" s="22"/>
      <c r="PGM1195" s="22"/>
      <c r="PGN1195" s="22"/>
      <c r="PGO1195" s="22"/>
      <c r="PGP1195" s="22"/>
      <c r="PGQ1195" s="22"/>
      <c r="PGR1195" s="22"/>
      <c r="PGS1195" s="22"/>
      <c r="PGT1195" s="22"/>
      <c r="PGU1195" s="22"/>
      <c r="PGV1195" s="22"/>
      <c r="PGW1195" s="22"/>
      <c r="PGX1195" s="22"/>
      <c r="PGY1195" s="22"/>
      <c r="PGZ1195" s="22"/>
      <c r="PHA1195" s="22"/>
      <c r="PHB1195" s="22"/>
      <c r="PHC1195" s="22"/>
      <c r="PHD1195" s="22"/>
      <c r="PHE1195" s="22"/>
      <c r="PHF1195" s="22"/>
      <c r="PHG1195" s="22"/>
      <c r="PHH1195" s="22"/>
      <c r="PHI1195" s="22"/>
      <c r="PHJ1195" s="22"/>
      <c r="PHK1195" s="22"/>
      <c r="PHL1195" s="22"/>
      <c r="PHM1195" s="22"/>
      <c r="PHN1195" s="22"/>
      <c r="PHO1195" s="22"/>
      <c r="PHP1195" s="22"/>
      <c r="PHQ1195" s="22"/>
      <c r="PHR1195" s="22"/>
      <c r="PHS1195" s="22"/>
      <c r="PHT1195" s="22"/>
      <c r="PHU1195" s="22"/>
      <c r="PHV1195" s="22"/>
      <c r="PHW1195" s="22"/>
      <c r="PHX1195" s="22"/>
      <c r="PHY1195" s="22"/>
      <c r="PHZ1195" s="22"/>
      <c r="PIA1195" s="22"/>
      <c r="PIB1195" s="22"/>
      <c r="PIC1195" s="22"/>
      <c r="PID1195" s="22"/>
      <c r="PIE1195" s="22"/>
      <c r="PIF1195" s="22"/>
      <c r="PIG1195" s="22"/>
      <c r="PIH1195" s="22"/>
      <c r="PII1195" s="22"/>
      <c r="PIJ1195" s="22"/>
      <c r="PIK1195" s="22"/>
      <c r="PIL1195" s="22"/>
      <c r="PIM1195" s="22"/>
      <c r="PIN1195" s="22"/>
      <c r="PIO1195" s="22"/>
      <c r="PIP1195" s="22"/>
      <c r="PIQ1195" s="22"/>
      <c r="PIR1195" s="22"/>
      <c r="PIS1195" s="22"/>
      <c r="PIT1195" s="22"/>
      <c r="PIU1195" s="22"/>
      <c r="PIV1195" s="22"/>
      <c r="PIW1195" s="22"/>
      <c r="PIX1195" s="22"/>
      <c r="PIY1195" s="22"/>
      <c r="PIZ1195" s="22"/>
      <c r="PJA1195" s="22"/>
      <c r="PJB1195" s="22"/>
      <c r="PJC1195" s="22"/>
      <c r="PJD1195" s="22"/>
      <c r="PJE1195" s="22"/>
      <c r="PJF1195" s="22"/>
      <c r="PJG1195" s="22"/>
      <c r="PJH1195" s="22"/>
      <c r="PJI1195" s="22"/>
      <c r="PJJ1195" s="22"/>
      <c r="PJK1195" s="22"/>
      <c r="PJL1195" s="22"/>
      <c r="PJM1195" s="22"/>
      <c r="PJN1195" s="22"/>
      <c r="PJO1195" s="22"/>
      <c r="PJP1195" s="22"/>
      <c r="PJQ1195" s="22"/>
      <c r="PJR1195" s="22"/>
      <c r="PJS1195" s="22"/>
      <c r="PJT1195" s="22"/>
      <c r="PJU1195" s="22"/>
      <c r="PJV1195" s="22"/>
      <c r="PJW1195" s="22"/>
      <c r="PJX1195" s="22"/>
      <c r="PJY1195" s="22"/>
      <c r="PJZ1195" s="22"/>
      <c r="PKA1195" s="22"/>
      <c r="PKB1195" s="22"/>
      <c r="PKC1195" s="22"/>
      <c r="PKD1195" s="22"/>
      <c r="PKE1195" s="22"/>
      <c r="PKF1195" s="22"/>
      <c r="PKG1195" s="22"/>
      <c r="PKH1195" s="22"/>
      <c r="PKI1195" s="22"/>
      <c r="PKJ1195" s="22"/>
      <c r="PKK1195" s="22"/>
      <c r="PKL1195" s="22"/>
      <c r="PKM1195" s="22"/>
      <c r="PKN1195" s="22"/>
      <c r="PKO1195" s="22"/>
      <c r="PKP1195" s="22"/>
      <c r="PKQ1195" s="22"/>
      <c r="PKR1195" s="22"/>
      <c r="PKS1195" s="22"/>
      <c r="PKT1195" s="22"/>
      <c r="PKU1195" s="22"/>
      <c r="PKV1195" s="22"/>
      <c r="PKW1195" s="22"/>
      <c r="PKX1195" s="22"/>
      <c r="PKY1195" s="22"/>
      <c r="PKZ1195" s="22"/>
      <c r="PLA1195" s="22"/>
      <c r="PLB1195" s="22"/>
      <c r="PLC1195" s="22"/>
      <c r="PLD1195" s="22"/>
      <c r="PLE1195" s="22"/>
      <c r="PLF1195" s="22"/>
      <c r="PLG1195" s="22"/>
      <c r="PLH1195" s="22"/>
      <c r="PLI1195" s="22"/>
      <c r="PLJ1195" s="22"/>
      <c r="PLK1195" s="22"/>
      <c r="PLL1195" s="22"/>
      <c r="PLM1195" s="22"/>
      <c r="PLN1195" s="22"/>
      <c r="PLO1195" s="22"/>
      <c r="PLP1195" s="22"/>
      <c r="PLQ1195" s="22"/>
      <c r="PLR1195" s="22"/>
      <c r="PLS1195" s="22"/>
      <c r="PLT1195" s="22"/>
      <c r="PLU1195" s="22"/>
      <c r="PLV1195" s="22"/>
      <c r="PLW1195" s="22"/>
      <c r="PLX1195" s="22"/>
      <c r="PLY1195" s="22"/>
      <c r="PLZ1195" s="22"/>
      <c r="PMA1195" s="22"/>
      <c r="PMB1195" s="22"/>
      <c r="PMC1195" s="22"/>
      <c r="PMD1195" s="22"/>
      <c r="PME1195" s="22"/>
      <c r="PMF1195" s="22"/>
      <c r="PMG1195" s="22"/>
      <c r="PMH1195" s="22"/>
      <c r="PMI1195" s="22"/>
      <c r="PMJ1195" s="22"/>
      <c r="PMK1195" s="22"/>
      <c r="PML1195" s="22"/>
      <c r="PMM1195" s="22"/>
      <c r="PMN1195" s="22"/>
      <c r="PMO1195" s="22"/>
      <c r="PMP1195" s="22"/>
      <c r="PMQ1195" s="22"/>
      <c r="PMR1195" s="22"/>
      <c r="PMS1195" s="22"/>
      <c r="PMT1195" s="22"/>
      <c r="PMU1195" s="22"/>
      <c r="PMV1195" s="22"/>
      <c r="PMW1195" s="22"/>
      <c r="PMX1195" s="22"/>
      <c r="PMY1195" s="22"/>
      <c r="PMZ1195" s="22"/>
      <c r="PNA1195" s="22"/>
      <c r="PNB1195" s="22"/>
      <c r="PNC1195" s="22"/>
      <c r="PND1195" s="22"/>
      <c r="PNE1195" s="22"/>
      <c r="PNF1195" s="22"/>
      <c r="PNG1195" s="22"/>
      <c r="PNH1195" s="22"/>
      <c r="PNI1195" s="22"/>
      <c r="PNJ1195" s="22"/>
      <c r="PNK1195" s="22"/>
      <c r="PNL1195" s="22"/>
      <c r="PNM1195" s="22"/>
      <c r="PNN1195" s="22"/>
      <c r="PNO1195" s="22"/>
      <c r="PNP1195" s="22"/>
      <c r="PNQ1195" s="22"/>
      <c r="PNR1195" s="22"/>
      <c r="PNS1195" s="22"/>
      <c r="PNT1195" s="22"/>
      <c r="PNU1195" s="22"/>
      <c r="PNV1195" s="22"/>
      <c r="PNW1195" s="22"/>
      <c r="PNX1195" s="22"/>
      <c r="PNY1195" s="22"/>
      <c r="PNZ1195" s="22"/>
      <c r="POA1195" s="22"/>
      <c r="POB1195" s="22"/>
      <c r="POC1195" s="22"/>
      <c r="POD1195" s="22"/>
      <c r="POE1195" s="22"/>
      <c r="POF1195" s="22"/>
      <c r="POG1195" s="22"/>
      <c r="POH1195" s="22"/>
      <c r="POI1195" s="22"/>
      <c r="POJ1195" s="22"/>
      <c r="POK1195" s="22"/>
      <c r="POL1195" s="22"/>
      <c r="POM1195" s="22"/>
      <c r="PON1195" s="22"/>
      <c r="POO1195" s="22"/>
      <c r="POP1195" s="22"/>
      <c r="POQ1195" s="22"/>
      <c r="POR1195" s="22"/>
      <c r="POS1195" s="22"/>
      <c r="POT1195" s="22"/>
      <c r="POU1195" s="22"/>
      <c r="POV1195" s="22"/>
      <c r="POW1195" s="22"/>
      <c r="POX1195" s="22"/>
      <c r="POY1195" s="22"/>
      <c r="POZ1195" s="22"/>
      <c r="PPA1195" s="22"/>
      <c r="PPB1195" s="22"/>
      <c r="PPC1195" s="22"/>
      <c r="PPD1195" s="22"/>
      <c r="PPE1195" s="22"/>
      <c r="PPF1195" s="22"/>
      <c r="PPG1195" s="22"/>
      <c r="PPH1195" s="22"/>
      <c r="PPI1195" s="22"/>
      <c r="PPJ1195" s="22"/>
      <c r="PPK1195" s="22"/>
      <c r="PPL1195" s="22"/>
      <c r="PPM1195" s="22"/>
      <c r="PPN1195" s="22"/>
      <c r="PPO1195" s="22"/>
      <c r="PPP1195" s="22"/>
      <c r="PPQ1195" s="22"/>
      <c r="PPR1195" s="22"/>
      <c r="PPS1195" s="22"/>
      <c r="PPT1195" s="22"/>
      <c r="PPU1195" s="22"/>
      <c r="PPV1195" s="22"/>
      <c r="PPW1195" s="22"/>
      <c r="PPX1195" s="22"/>
      <c r="PPY1195" s="22"/>
      <c r="PPZ1195" s="22"/>
      <c r="PQA1195" s="22"/>
      <c r="PQB1195" s="22"/>
      <c r="PQC1195" s="22"/>
      <c r="PQD1195" s="22"/>
      <c r="PQE1195" s="22"/>
      <c r="PQF1195" s="22"/>
      <c r="PQG1195" s="22"/>
      <c r="PQH1195" s="22"/>
      <c r="PQI1195" s="22"/>
      <c r="PQJ1195" s="22"/>
      <c r="PQK1195" s="22"/>
      <c r="PQL1195" s="22"/>
      <c r="PQM1195" s="22"/>
      <c r="PQN1195" s="22"/>
      <c r="PQO1195" s="22"/>
      <c r="PQP1195" s="22"/>
      <c r="PQQ1195" s="22"/>
      <c r="PQR1195" s="22"/>
      <c r="PQS1195" s="22"/>
      <c r="PQT1195" s="22"/>
      <c r="PQU1195" s="22"/>
      <c r="PQV1195" s="22"/>
      <c r="PQW1195" s="22"/>
      <c r="PQX1195" s="22"/>
      <c r="PQY1195" s="22"/>
      <c r="PQZ1195" s="22"/>
      <c r="PRA1195" s="22"/>
      <c r="PRB1195" s="22"/>
      <c r="PRC1195" s="22"/>
      <c r="PRD1195" s="22"/>
      <c r="PRE1195" s="22"/>
      <c r="PRF1195" s="22"/>
      <c r="PRG1195" s="22"/>
      <c r="PRH1195" s="22"/>
      <c r="PRI1195" s="22"/>
      <c r="PRJ1195" s="22"/>
      <c r="PRK1195" s="22"/>
      <c r="PRL1195" s="22"/>
      <c r="PRM1195" s="22"/>
      <c r="PRN1195" s="22"/>
      <c r="PRO1195" s="22"/>
      <c r="PRP1195" s="22"/>
      <c r="PRQ1195" s="22"/>
      <c r="PRR1195" s="22"/>
      <c r="PRS1195" s="22"/>
      <c r="PRT1195" s="22"/>
      <c r="PRU1195" s="22"/>
      <c r="PRV1195" s="22"/>
      <c r="PRW1195" s="22"/>
      <c r="PRX1195" s="22"/>
      <c r="PRY1195" s="22"/>
      <c r="PRZ1195" s="22"/>
      <c r="PSA1195" s="22"/>
      <c r="PSB1195" s="22"/>
      <c r="PSC1195" s="22"/>
      <c r="PSD1195" s="22"/>
      <c r="PSE1195" s="22"/>
      <c r="PSF1195" s="22"/>
      <c r="PSG1195" s="22"/>
      <c r="PSH1195" s="22"/>
      <c r="PSI1195" s="22"/>
      <c r="PSJ1195" s="22"/>
      <c r="PSK1195" s="22"/>
      <c r="PSL1195" s="22"/>
      <c r="PSM1195" s="22"/>
      <c r="PSN1195" s="22"/>
      <c r="PSO1195" s="22"/>
      <c r="PSP1195" s="22"/>
      <c r="PSQ1195" s="22"/>
      <c r="PSR1195" s="22"/>
      <c r="PSS1195" s="22"/>
      <c r="PST1195" s="22"/>
      <c r="PSU1195" s="22"/>
      <c r="PSV1195" s="22"/>
      <c r="PSW1195" s="22"/>
      <c r="PSX1195" s="22"/>
      <c r="PSY1195" s="22"/>
      <c r="PSZ1195" s="22"/>
      <c r="PTA1195" s="22"/>
      <c r="PTB1195" s="22"/>
      <c r="PTC1195" s="22"/>
      <c r="PTD1195" s="22"/>
      <c r="PTE1195" s="22"/>
      <c r="PTF1195" s="22"/>
      <c r="PTG1195" s="22"/>
      <c r="PTH1195" s="22"/>
      <c r="PTI1195" s="22"/>
      <c r="PTJ1195" s="22"/>
      <c r="PTK1195" s="22"/>
      <c r="PTL1195" s="22"/>
      <c r="PTM1195" s="22"/>
      <c r="PTN1195" s="22"/>
      <c r="PTO1195" s="22"/>
      <c r="PTP1195" s="22"/>
      <c r="PTQ1195" s="22"/>
      <c r="PTR1195" s="22"/>
      <c r="PTS1195" s="22"/>
      <c r="PTT1195" s="22"/>
      <c r="PTU1195" s="22"/>
      <c r="PTV1195" s="22"/>
      <c r="PTW1195" s="22"/>
      <c r="PTX1195" s="22"/>
      <c r="PTY1195" s="22"/>
      <c r="PTZ1195" s="22"/>
      <c r="PUA1195" s="22"/>
      <c r="PUB1195" s="22"/>
      <c r="PUC1195" s="22"/>
      <c r="PUD1195" s="22"/>
      <c r="PUE1195" s="22"/>
      <c r="PUF1195" s="22"/>
      <c r="PUG1195" s="22"/>
      <c r="PUH1195" s="22"/>
      <c r="PUI1195" s="22"/>
      <c r="PUJ1195" s="22"/>
      <c r="PUK1195" s="22"/>
      <c r="PUL1195" s="22"/>
      <c r="PUM1195" s="22"/>
      <c r="PUN1195" s="22"/>
      <c r="PUO1195" s="22"/>
      <c r="PUP1195" s="22"/>
      <c r="PUQ1195" s="22"/>
      <c r="PUR1195" s="22"/>
      <c r="PUS1195" s="22"/>
      <c r="PUT1195" s="22"/>
      <c r="PUU1195" s="22"/>
      <c r="PUV1195" s="22"/>
      <c r="PUW1195" s="22"/>
      <c r="PUX1195" s="22"/>
      <c r="PUY1195" s="22"/>
      <c r="PUZ1195" s="22"/>
      <c r="PVA1195" s="22"/>
      <c r="PVB1195" s="22"/>
      <c r="PVC1195" s="22"/>
      <c r="PVD1195" s="22"/>
      <c r="PVE1195" s="22"/>
      <c r="PVF1195" s="22"/>
      <c r="PVG1195" s="22"/>
      <c r="PVH1195" s="22"/>
      <c r="PVI1195" s="22"/>
      <c r="PVJ1195" s="22"/>
      <c r="PVK1195" s="22"/>
      <c r="PVL1195" s="22"/>
      <c r="PVM1195" s="22"/>
      <c r="PVN1195" s="22"/>
      <c r="PVO1195" s="22"/>
      <c r="PVP1195" s="22"/>
      <c r="PVQ1195" s="22"/>
      <c r="PVR1195" s="22"/>
      <c r="PVS1195" s="22"/>
      <c r="PVT1195" s="22"/>
      <c r="PVU1195" s="22"/>
      <c r="PVV1195" s="22"/>
      <c r="PVW1195" s="22"/>
      <c r="PVX1195" s="22"/>
      <c r="PVY1195" s="22"/>
      <c r="PVZ1195" s="22"/>
      <c r="PWA1195" s="22"/>
      <c r="PWB1195" s="22"/>
      <c r="PWC1195" s="22"/>
      <c r="PWD1195" s="22"/>
      <c r="PWE1195" s="22"/>
      <c r="PWF1195" s="22"/>
      <c r="PWG1195" s="22"/>
      <c r="PWH1195" s="22"/>
      <c r="PWI1195" s="22"/>
      <c r="PWJ1195" s="22"/>
      <c r="PWK1195" s="22"/>
      <c r="PWL1195" s="22"/>
      <c r="PWM1195" s="22"/>
      <c r="PWN1195" s="22"/>
      <c r="PWO1195" s="22"/>
      <c r="PWP1195" s="22"/>
      <c r="PWQ1195" s="22"/>
      <c r="PWR1195" s="22"/>
      <c r="PWS1195" s="22"/>
      <c r="PWT1195" s="22"/>
      <c r="PWU1195" s="22"/>
      <c r="PWV1195" s="22"/>
      <c r="PWW1195" s="22"/>
      <c r="PWX1195" s="22"/>
      <c r="PWY1195" s="22"/>
      <c r="PWZ1195" s="22"/>
      <c r="PXA1195" s="22"/>
      <c r="PXB1195" s="22"/>
      <c r="PXC1195" s="22"/>
      <c r="PXD1195" s="22"/>
      <c r="PXE1195" s="22"/>
      <c r="PXF1195" s="22"/>
      <c r="PXG1195" s="22"/>
      <c r="PXH1195" s="22"/>
      <c r="PXI1195" s="22"/>
      <c r="PXJ1195" s="22"/>
      <c r="PXK1195" s="22"/>
      <c r="PXL1195" s="22"/>
      <c r="PXM1195" s="22"/>
      <c r="PXN1195" s="22"/>
      <c r="PXO1195" s="22"/>
      <c r="PXP1195" s="22"/>
      <c r="PXQ1195" s="22"/>
      <c r="PXR1195" s="22"/>
      <c r="PXS1195" s="22"/>
      <c r="PXT1195" s="22"/>
      <c r="PXU1195" s="22"/>
      <c r="PXV1195" s="22"/>
      <c r="PXW1195" s="22"/>
      <c r="PXX1195" s="22"/>
      <c r="PXY1195" s="22"/>
      <c r="PXZ1195" s="22"/>
      <c r="PYA1195" s="22"/>
      <c r="PYB1195" s="22"/>
      <c r="PYC1195" s="22"/>
      <c r="PYD1195" s="22"/>
      <c r="PYE1195" s="22"/>
      <c r="PYF1195" s="22"/>
      <c r="PYG1195" s="22"/>
      <c r="PYH1195" s="22"/>
      <c r="PYI1195" s="22"/>
      <c r="PYJ1195" s="22"/>
      <c r="PYK1195" s="22"/>
      <c r="PYL1195" s="22"/>
      <c r="PYM1195" s="22"/>
      <c r="PYN1195" s="22"/>
      <c r="PYO1195" s="22"/>
      <c r="PYP1195" s="22"/>
      <c r="PYQ1195" s="22"/>
      <c r="PYR1195" s="22"/>
      <c r="PYS1195" s="22"/>
      <c r="PYT1195" s="22"/>
      <c r="PYU1195" s="22"/>
      <c r="PYV1195" s="22"/>
      <c r="PYW1195" s="22"/>
      <c r="PYX1195" s="22"/>
      <c r="PYY1195" s="22"/>
      <c r="PYZ1195" s="22"/>
      <c r="PZA1195" s="22"/>
      <c r="PZB1195" s="22"/>
      <c r="PZC1195" s="22"/>
      <c r="PZD1195" s="22"/>
      <c r="PZE1195" s="22"/>
      <c r="PZF1195" s="22"/>
      <c r="PZG1195" s="22"/>
      <c r="PZH1195" s="22"/>
      <c r="PZI1195" s="22"/>
      <c r="PZJ1195" s="22"/>
      <c r="PZK1195" s="22"/>
      <c r="PZL1195" s="22"/>
      <c r="PZM1195" s="22"/>
      <c r="PZN1195" s="22"/>
      <c r="PZO1195" s="22"/>
      <c r="PZP1195" s="22"/>
      <c r="PZQ1195" s="22"/>
      <c r="PZR1195" s="22"/>
      <c r="PZS1195" s="22"/>
      <c r="PZT1195" s="22"/>
      <c r="PZU1195" s="22"/>
      <c r="PZV1195" s="22"/>
      <c r="PZW1195" s="22"/>
      <c r="PZX1195" s="22"/>
      <c r="PZY1195" s="22"/>
      <c r="PZZ1195" s="22"/>
      <c r="QAA1195" s="22"/>
      <c r="QAB1195" s="22"/>
      <c r="QAC1195" s="22"/>
      <c r="QAD1195" s="22"/>
      <c r="QAE1195" s="22"/>
      <c r="QAF1195" s="22"/>
      <c r="QAG1195" s="22"/>
      <c r="QAH1195" s="22"/>
      <c r="QAI1195" s="22"/>
      <c r="QAJ1195" s="22"/>
      <c r="QAK1195" s="22"/>
      <c r="QAL1195" s="22"/>
      <c r="QAM1195" s="22"/>
      <c r="QAN1195" s="22"/>
      <c r="QAO1195" s="22"/>
      <c r="QAP1195" s="22"/>
      <c r="QAQ1195" s="22"/>
      <c r="QAR1195" s="22"/>
      <c r="QAS1195" s="22"/>
      <c r="QAT1195" s="22"/>
      <c r="QAU1195" s="22"/>
      <c r="QAV1195" s="22"/>
      <c r="QAW1195" s="22"/>
      <c r="QAX1195" s="22"/>
      <c r="QAY1195" s="22"/>
      <c r="QAZ1195" s="22"/>
      <c r="QBA1195" s="22"/>
      <c r="QBB1195" s="22"/>
      <c r="QBC1195" s="22"/>
      <c r="QBD1195" s="22"/>
      <c r="QBE1195" s="22"/>
      <c r="QBF1195" s="22"/>
      <c r="QBG1195" s="22"/>
      <c r="QBH1195" s="22"/>
      <c r="QBI1195" s="22"/>
      <c r="QBJ1195" s="22"/>
      <c r="QBK1195" s="22"/>
      <c r="QBL1195" s="22"/>
      <c r="QBM1195" s="22"/>
      <c r="QBN1195" s="22"/>
      <c r="QBO1195" s="22"/>
      <c r="QBP1195" s="22"/>
      <c r="QBQ1195" s="22"/>
      <c r="QBR1195" s="22"/>
      <c r="QBS1195" s="22"/>
      <c r="QBT1195" s="22"/>
      <c r="QBU1195" s="22"/>
      <c r="QBV1195" s="22"/>
      <c r="QBW1195" s="22"/>
      <c r="QBX1195" s="22"/>
      <c r="QBY1195" s="22"/>
      <c r="QBZ1195" s="22"/>
      <c r="QCA1195" s="22"/>
      <c r="QCB1195" s="22"/>
      <c r="QCC1195" s="22"/>
      <c r="QCD1195" s="22"/>
      <c r="QCE1195" s="22"/>
      <c r="QCF1195" s="22"/>
      <c r="QCG1195" s="22"/>
      <c r="QCH1195" s="22"/>
      <c r="QCI1195" s="22"/>
      <c r="QCJ1195" s="22"/>
      <c r="QCK1195" s="22"/>
      <c r="QCL1195" s="22"/>
      <c r="QCM1195" s="22"/>
      <c r="QCN1195" s="22"/>
      <c r="QCO1195" s="22"/>
      <c r="QCP1195" s="22"/>
      <c r="QCQ1195" s="22"/>
      <c r="QCR1195" s="22"/>
      <c r="QCS1195" s="22"/>
      <c r="QCT1195" s="22"/>
      <c r="QCU1195" s="22"/>
      <c r="QCV1195" s="22"/>
      <c r="QCW1195" s="22"/>
      <c r="QCX1195" s="22"/>
      <c r="QCY1195" s="22"/>
      <c r="QCZ1195" s="22"/>
      <c r="QDA1195" s="22"/>
      <c r="QDB1195" s="22"/>
      <c r="QDC1195" s="22"/>
      <c r="QDD1195" s="22"/>
      <c r="QDE1195" s="22"/>
      <c r="QDF1195" s="22"/>
      <c r="QDG1195" s="22"/>
      <c r="QDH1195" s="22"/>
      <c r="QDI1195" s="22"/>
      <c r="QDJ1195" s="22"/>
      <c r="QDK1195" s="22"/>
      <c r="QDL1195" s="22"/>
      <c r="QDM1195" s="22"/>
      <c r="QDN1195" s="22"/>
      <c r="QDO1195" s="22"/>
      <c r="QDP1195" s="22"/>
      <c r="QDQ1195" s="22"/>
      <c r="QDR1195" s="22"/>
      <c r="QDS1195" s="22"/>
      <c r="QDT1195" s="22"/>
      <c r="QDU1195" s="22"/>
      <c r="QDV1195" s="22"/>
      <c r="QDW1195" s="22"/>
      <c r="QDX1195" s="22"/>
      <c r="QDY1195" s="22"/>
      <c r="QDZ1195" s="22"/>
      <c r="QEA1195" s="22"/>
      <c r="QEB1195" s="22"/>
      <c r="QEC1195" s="22"/>
      <c r="QED1195" s="22"/>
      <c r="QEE1195" s="22"/>
      <c r="QEF1195" s="22"/>
      <c r="QEG1195" s="22"/>
      <c r="QEH1195" s="22"/>
      <c r="QEI1195" s="22"/>
      <c r="QEJ1195" s="22"/>
      <c r="QEK1195" s="22"/>
      <c r="QEL1195" s="22"/>
      <c r="QEM1195" s="22"/>
      <c r="QEN1195" s="22"/>
      <c r="QEO1195" s="22"/>
      <c r="QEP1195" s="22"/>
      <c r="QEQ1195" s="22"/>
      <c r="QER1195" s="22"/>
      <c r="QES1195" s="22"/>
      <c r="QET1195" s="22"/>
      <c r="QEU1195" s="22"/>
      <c r="QEV1195" s="22"/>
      <c r="QEW1195" s="22"/>
      <c r="QEX1195" s="22"/>
      <c r="QEY1195" s="22"/>
      <c r="QEZ1195" s="22"/>
      <c r="QFA1195" s="22"/>
      <c r="QFB1195" s="22"/>
      <c r="QFC1195" s="22"/>
      <c r="QFD1195" s="22"/>
      <c r="QFE1195" s="22"/>
      <c r="QFF1195" s="22"/>
      <c r="QFG1195" s="22"/>
      <c r="QFH1195" s="22"/>
      <c r="QFI1195" s="22"/>
      <c r="QFJ1195" s="22"/>
      <c r="QFK1195" s="22"/>
      <c r="QFL1195" s="22"/>
      <c r="QFM1195" s="22"/>
      <c r="QFN1195" s="22"/>
      <c r="QFO1195" s="22"/>
      <c r="QFP1195" s="22"/>
      <c r="QFQ1195" s="22"/>
      <c r="QFR1195" s="22"/>
      <c r="QFS1195" s="22"/>
      <c r="QFT1195" s="22"/>
      <c r="QFU1195" s="22"/>
      <c r="QFV1195" s="22"/>
      <c r="QFW1195" s="22"/>
      <c r="QFX1195" s="22"/>
      <c r="QFY1195" s="22"/>
      <c r="QFZ1195" s="22"/>
      <c r="QGA1195" s="22"/>
      <c r="QGB1195" s="22"/>
      <c r="QGC1195" s="22"/>
      <c r="QGD1195" s="22"/>
      <c r="QGE1195" s="22"/>
      <c r="QGF1195" s="22"/>
      <c r="QGG1195" s="22"/>
      <c r="QGH1195" s="22"/>
      <c r="QGI1195" s="22"/>
      <c r="QGJ1195" s="22"/>
      <c r="QGK1195" s="22"/>
      <c r="QGL1195" s="22"/>
      <c r="QGM1195" s="22"/>
      <c r="QGN1195" s="22"/>
      <c r="QGO1195" s="22"/>
      <c r="QGP1195" s="22"/>
      <c r="QGQ1195" s="22"/>
      <c r="QGR1195" s="22"/>
      <c r="QGS1195" s="22"/>
      <c r="QGT1195" s="22"/>
      <c r="QGU1195" s="22"/>
      <c r="QGV1195" s="22"/>
      <c r="QGW1195" s="22"/>
      <c r="QGX1195" s="22"/>
      <c r="QGY1195" s="22"/>
      <c r="QGZ1195" s="22"/>
      <c r="QHA1195" s="22"/>
      <c r="QHB1195" s="22"/>
      <c r="QHC1195" s="22"/>
      <c r="QHD1195" s="22"/>
      <c r="QHE1195" s="22"/>
      <c r="QHF1195" s="22"/>
      <c r="QHG1195" s="22"/>
      <c r="QHH1195" s="22"/>
      <c r="QHI1195" s="22"/>
      <c r="QHJ1195" s="22"/>
      <c r="QHK1195" s="22"/>
      <c r="QHL1195" s="22"/>
      <c r="QHM1195" s="22"/>
      <c r="QHN1195" s="22"/>
      <c r="QHO1195" s="22"/>
      <c r="QHP1195" s="22"/>
      <c r="QHQ1195" s="22"/>
      <c r="QHR1195" s="22"/>
      <c r="QHS1195" s="22"/>
      <c r="QHT1195" s="22"/>
      <c r="QHU1195" s="22"/>
      <c r="QHV1195" s="22"/>
      <c r="QHW1195" s="22"/>
      <c r="QHX1195" s="22"/>
      <c r="QHY1195" s="22"/>
      <c r="QHZ1195" s="22"/>
      <c r="QIA1195" s="22"/>
      <c r="QIB1195" s="22"/>
      <c r="QIC1195" s="22"/>
      <c r="QID1195" s="22"/>
      <c r="QIE1195" s="22"/>
      <c r="QIF1195" s="22"/>
      <c r="QIG1195" s="22"/>
      <c r="QIH1195" s="22"/>
      <c r="QII1195" s="22"/>
      <c r="QIJ1195" s="22"/>
      <c r="QIK1195" s="22"/>
      <c r="QIL1195" s="22"/>
      <c r="QIM1195" s="22"/>
      <c r="QIN1195" s="22"/>
      <c r="QIO1195" s="22"/>
      <c r="QIP1195" s="22"/>
      <c r="QIQ1195" s="22"/>
      <c r="QIR1195" s="22"/>
      <c r="QIS1195" s="22"/>
      <c r="QIT1195" s="22"/>
      <c r="QIU1195" s="22"/>
      <c r="QIV1195" s="22"/>
      <c r="QIW1195" s="22"/>
      <c r="QIX1195" s="22"/>
      <c r="QIY1195" s="22"/>
      <c r="QIZ1195" s="22"/>
      <c r="QJA1195" s="22"/>
      <c r="QJB1195" s="22"/>
      <c r="QJC1195" s="22"/>
      <c r="QJD1195" s="22"/>
      <c r="QJE1195" s="22"/>
      <c r="QJF1195" s="22"/>
      <c r="QJG1195" s="22"/>
      <c r="QJH1195" s="22"/>
      <c r="QJI1195" s="22"/>
      <c r="QJJ1195" s="22"/>
      <c r="QJK1195" s="22"/>
      <c r="QJL1195" s="22"/>
      <c r="QJM1195" s="22"/>
      <c r="QJN1195" s="22"/>
      <c r="QJO1195" s="22"/>
      <c r="QJP1195" s="22"/>
      <c r="QJQ1195" s="22"/>
      <c r="QJR1195" s="22"/>
      <c r="QJS1195" s="22"/>
      <c r="QJT1195" s="22"/>
      <c r="QJU1195" s="22"/>
      <c r="QJV1195" s="22"/>
      <c r="QJW1195" s="22"/>
      <c r="QJX1195" s="22"/>
      <c r="QJY1195" s="22"/>
      <c r="QJZ1195" s="22"/>
      <c r="QKA1195" s="22"/>
      <c r="QKB1195" s="22"/>
      <c r="QKC1195" s="22"/>
      <c r="QKD1195" s="22"/>
      <c r="QKE1195" s="22"/>
      <c r="QKF1195" s="22"/>
      <c r="QKG1195" s="22"/>
      <c r="QKH1195" s="22"/>
      <c r="QKI1195" s="22"/>
      <c r="QKJ1195" s="22"/>
      <c r="QKK1195" s="22"/>
      <c r="QKL1195" s="22"/>
      <c r="QKM1195" s="22"/>
      <c r="QKN1195" s="22"/>
      <c r="QKO1195" s="22"/>
      <c r="QKP1195" s="22"/>
      <c r="QKQ1195" s="22"/>
      <c r="QKR1195" s="22"/>
      <c r="QKS1195" s="22"/>
      <c r="QKT1195" s="22"/>
      <c r="QKU1195" s="22"/>
      <c r="QKV1195" s="22"/>
      <c r="QKW1195" s="22"/>
      <c r="QKX1195" s="22"/>
      <c r="QKY1195" s="22"/>
      <c r="QKZ1195" s="22"/>
      <c r="QLA1195" s="22"/>
      <c r="QLB1195" s="22"/>
      <c r="QLC1195" s="22"/>
      <c r="QLD1195" s="22"/>
      <c r="QLE1195" s="22"/>
      <c r="QLF1195" s="22"/>
      <c r="QLG1195" s="22"/>
      <c r="QLH1195" s="22"/>
      <c r="QLI1195" s="22"/>
      <c r="QLJ1195" s="22"/>
      <c r="QLK1195" s="22"/>
      <c r="QLL1195" s="22"/>
      <c r="QLM1195" s="22"/>
      <c r="QLN1195" s="22"/>
      <c r="QLO1195" s="22"/>
      <c r="QLP1195" s="22"/>
      <c r="QLQ1195" s="22"/>
      <c r="QLR1195" s="22"/>
      <c r="QLS1195" s="22"/>
      <c r="QLT1195" s="22"/>
      <c r="QLU1195" s="22"/>
      <c r="QLV1195" s="22"/>
      <c r="QLW1195" s="22"/>
      <c r="QLX1195" s="22"/>
      <c r="QLY1195" s="22"/>
      <c r="QLZ1195" s="22"/>
      <c r="QMA1195" s="22"/>
      <c r="QMB1195" s="22"/>
      <c r="QMC1195" s="22"/>
      <c r="QMD1195" s="22"/>
      <c r="QME1195" s="22"/>
      <c r="QMF1195" s="22"/>
      <c r="QMG1195" s="22"/>
      <c r="QMH1195" s="22"/>
      <c r="QMI1195" s="22"/>
      <c r="QMJ1195" s="22"/>
      <c r="QMK1195" s="22"/>
      <c r="QML1195" s="22"/>
      <c r="QMM1195" s="22"/>
      <c r="QMN1195" s="22"/>
      <c r="QMO1195" s="22"/>
      <c r="QMP1195" s="22"/>
      <c r="QMQ1195" s="22"/>
      <c r="QMR1195" s="22"/>
      <c r="QMS1195" s="22"/>
      <c r="QMT1195" s="22"/>
      <c r="QMU1195" s="22"/>
      <c r="QMV1195" s="22"/>
      <c r="QMW1195" s="22"/>
      <c r="QMX1195" s="22"/>
      <c r="QMY1195" s="22"/>
      <c r="QMZ1195" s="22"/>
      <c r="QNA1195" s="22"/>
      <c r="QNB1195" s="22"/>
      <c r="QNC1195" s="22"/>
      <c r="QND1195" s="22"/>
      <c r="QNE1195" s="22"/>
      <c r="QNF1195" s="22"/>
      <c r="QNG1195" s="22"/>
      <c r="QNH1195" s="22"/>
      <c r="QNI1195" s="22"/>
      <c r="QNJ1195" s="22"/>
      <c r="QNK1195" s="22"/>
      <c r="QNL1195" s="22"/>
      <c r="QNM1195" s="22"/>
      <c r="QNN1195" s="22"/>
      <c r="QNO1195" s="22"/>
      <c r="QNP1195" s="22"/>
      <c r="QNQ1195" s="22"/>
      <c r="QNR1195" s="22"/>
      <c r="QNS1195" s="22"/>
      <c r="QNT1195" s="22"/>
      <c r="QNU1195" s="22"/>
      <c r="QNV1195" s="22"/>
      <c r="QNW1195" s="22"/>
      <c r="QNX1195" s="22"/>
      <c r="QNY1195" s="22"/>
      <c r="QNZ1195" s="22"/>
      <c r="QOA1195" s="22"/>
      <c r="QOB1195" s="22"/>
      <c r="QOC1195" s="22"/>
      <c r="QOD1195" s="22"/>
      <c r="QOE1195" s="22"/>
      <c r="QOF1195" s="22"/>
      <c r="QOG1195" s="22"/>
      <c r="QOH1195" s="22"/>
      <c r="QOI1195" s="22"/>
      <c r="QOJ1195" s="22"/>
      <c r="QOK1195" s="22"/>
      <c r="QOL1195" s="22"/>
      <c r="QOM1195" s="22"/>
      <c r="QON1195" s="22"/>
      <c r="QOO1195" s="22"/>
      <c r="QOP1195" s="22"/>
      <c r="QOQ1195" s="22"/>
      <c r="QOR1195" s="22"/>
      <c r="QOS1195" s="22"/>
      <c r="QOT1195" s="22"/>
      <c r="QOU1195" s="22"/>
      <c r="QOV1195" s="22"/>
      <c r="QOW1195" s="22"/>
      <c r="QOX1195" s="22"/>
      <c r="QOY1195" s="22"/>
      <c r="QOZ1195" s="22"/>
      <c r="QPA1195" s="22"/>
      <c r="QPB1195" s="22"/>
      <c r="QPC1195" s="22"/>
      <c r="QPD1195" s="22"/>
      <c r="QPE1195" s="22"/>
      <c r="QPF1195" s="22"/>
      <c r="QPG1195" s="22"/>
      <c r="QPH1195" s="22"/>
      <c r="QPI1195" s="22"/>
      <c r="QPJ1195" s="22"/>
      <c r="QPK1195" s="22"/>
      <c r="QPL1195" s="22"/>
      <c r="QPM1195" s="22"/>
      <c r="QPN1195" s="22"/>
      <c r="QPO1195" s="22"/>
      <c r="QPP1195" s="22"/>
      <c r="QPQ1195" s="22"/>
      <c r="QPR1195" s="22"/>
      <c r="QPS1195" s="22"/>
      <c r="QPT1195" s="22"/>
      <c r="QPU1195" s="22"/>
      <c r="QPV1195" s="22"/>
      <c r="QPW1195" s="22"/>
      <c r="QPX1195" s="22"/>
      <c r="QPY1195" s="22"/>
      <c r="QPZ1195" s="22"/>
      <c r="QQA1195" s="22"/>
      <c r="QQB1195" s="22"/>
      <c r="QQC1195" s="22"/>
      <c r="QQD1195" s="22"/>
      <c r="QQE1195" s="22"/>
      <c r="QQF1195" s="22"/>
      <c r="QQG1195" s="22"/>
      <c r="QQH1195" s="22"/>
      <c r="QQI1195" s="22"/>
      <c r="QQJ1195" s="22"/>
      <c r="QQK1195" s="22"/>
      <c r="QQL1195" s="22"/>
      <c r="QQM1195" s="22"/>
      <c r="QQN1195" s="22"/>
      <c r="QQO1195" s="22"/>
      <c r="QQP1195" s="22"/>
      <c r="QQQ1195" s="22"/>
      <c r="QQR1195" s="22"/>
      <c r="QQS1195" s="22"/>
      <c r="QQT1195" s="22"/>
      <c r="QQU1195" s="22"/>
      <c r="QQV1195" s="22"/>
      <c r="QQW1195" s="22"/>
      <c r="QQX1195" s="22"/>
      <c r="QQY1195" s="22"/>
      <c r="QQZ1195" s="22"/>
      <c r="QRA1195" s="22"/>
      <c r="QRB1195" s="22"/>
      <c r="QRC1195" s="22"/>
      <c r="QRD1195" s="22"/>
      <c r="QRE1195" s="22"/>
      <c r="QRF1195" s="22"/>
      <c r="QRG1195" s="22"/>
      <c r="QRH1195" s="22"/>
      <c r="QRI1195" s="22"/>
      <c r="QRJ1195" s="22"/>
      <c r="QRK1195" s="22"/>
      <c r="QRL1195" s="22"/>
      <c r="QRM1195" s="22"/>
      <c r="QRN1195" s="22"/>
      <c r="QRO1195" s="22"/>
      <c r="QRP1195" s="22"/>
      <c r="QRQ1195" s="22"/>
      <c r="QRR1195" s="22"/>
      <c r="QRS1195" s="22"/>
      <c r="QRT1195" s="22"/>
      <c r="QRU1195" s="22"/>
      <c r="QRV1195" s="22"/>
      <c r="QRW1195" s="22"/>
      <c r="QRX1195" s="22"/>
      <c r="QRY1195" s="22"/>
      <c r="QRZ1195" s="22"/>
      <c r="QSA1195" s="22"/>
      <c r="QSB1195" s="22"/>
      <c r="QSC1195" s="22"/>
      <c r="QSD1195" s="22"/>
      <c r="QSE1195" s="22"/>
      <c r="QSF1195" s="22"/>
      <c r="QSG1195" s="22"/>
      <c r="QSH1195" s="22"/>
      <c r="QSI1195" s="22"/>
      <c r="QSJ1195" s="22"/>
      <c r="QSK1195" s="22"/>
      <c r="QSL1195" s="22"/>
      <c r="QSM1195" s="22"/>
      <c r="QSN1195" s="22"/>
      <c r="QSO1195" s="22"/>
      <c r="QSP1195" s="22"/>
      <c r="QSQ1195" s="22"/>
      <c r="QSR1195" s="22"/>
      <c r="QSS1195" s="22"/>
      <c r="QST1195" s="22"/>
      <c r="QSU1195" s="22"/>
      <c r="QSV1195" s="22"/>
      <c r="QSW1195" s="22"/>
      <c r="QSX1195" s="22"/>
      <c r="QSY1195" s="22"/>
      <c r="QSZ1195" s="22"/>
      <c r="QTA1195" s="22"/>
      <c r="QTB1195" s="22"/>
      <c r="QTC1195" s="22"/>
      <c r="QTD1195" s="22"/>
      <c r="QTE1195" s="22"/>
      <c r="QTF1195" s="22"/>
      <c r="QTG1195" s="22"/>
      <c r="QTH1195" s="22"/>
      <c r="QTI1195" s="22"/>
      <c r="QTJ1195" s="22"/>
      <c r="QTK1195" s="22"/>
      <c r="QTL1195" s="22"/>
      <c r="QTM1195" s="22"/>
      <c r="QTN1195" s="22"/>
      <c r="QTO1195" s="22"/>
      <c r="QTP1195" s="22"/>
      <c r="QTQ1195" s="22"/>
      <c r="QTR1195" s="22"/>
      <c r="QTS1195" s="22"/>
      <c r="QTT1195" s="22"/>
      <c r="QTU1195" s="22"/>
      <c r="QTV1195" s="22"/>
      <c r="QTW1195" s="22"/>
      <c r="QTX1195" s="22"/>
      <c r="QTY1195" s="22"/>
      <c r="QTZ1195" s="22"/>
      <c r="QUA1195" s="22"/>
      <c r="QUB1195" s="22"/>
      <c r="QUC1195" s="22"/>
      <c r="QUD1195" s="22"/>
      <c r="QUE1195" s="22"/>
      <c r="QUF1195" s="22"/>
      <c r="QUG1195" s="22"/>
      <c r="QUH1195" s="22"/>
      <c r="QUI1195" s="22"/>
      <c r="QUJ1195" s="22"/>
      <c r="QUK1195" s="22"/>
      <c r="QUL1195" s="22"/>
      <c r="QUM1195" s="22"/>
      <c r="QUN1195" s="22"/>
      <c r="QUO1195" s="22"/>
      <c r="QUP1195" s="22"/>
      <c r="QUQ1195" s="22"/>
      <c r="QUR1195" s="22"/>
      <c r="QUS1195" s="22"/>
      <c r="QUT1195" s="22"/>
      <c r="QUU1195" s="22"/>
      <c r="QUV1195" s="22"/>
      <c r="QUW1195" s="22"/>
      <c r="QUX1195" s="22"/>
      <c r="QUY1195" s="22"/>
      <c r="QUZ1195" s="22"/>
      <c r="QVA1195" s="22"/>
      <c r="QVB1195" s="22"/>
      <c r="QVC1195" s="22"/>
      <c r="QVD1195" s="22"/>
      <c r="QVE1195" s="22"/>
      <c r="QVF1195" s="22"/>
      <c r="QVG1195" s="22"/>
      <c r="QVH1195" s="22"/>
      <c r="QVI1195" s="22"/>
      <c r="QVJ1195" s="22"/>
      <c r="QVK1195" s="22"/>
      <c r="QVL1195" s="22"/>
      <c r="QVM1195" s="22"/>
      <c r="QVN1195" s="22"/>
      <c r="QVO1195" s="22"/>
      <c r="QVP1195" s="22"/>
      <c r="QVQ1195" s="22"/>
      <c r="QVR1195" s="22"/>
      <c r="QVS1195" s="22"/>
      <c r="QVT1195" s="22"/>
      <c r="QVU1195" s="22"/>
      <c r="QVV1195" s="22"/>
      <c r="QVW1195" s="22"/>
      <c r="QVX1195" s="22"/>
      <c r="QVY1195" s="22"/>
      <c r="QVZ1195" s="22"/>
      <c r="QWA1195" s="22"/>
      <c r="QWB1195" s="22"/>
      <c r="QWC1195" s="22"/>
      <c r="QWD1195" s="22"/>
      <c r="QWE1195" s="22"/>
      <c r="QWF1195" s="22"/>
      <c r="QWG1195" s="22"/>
      <c r="QWH1195" s="22"/>
      <c r="QWI1195" s="22"/>
      <c r="QWJ1195" s="22"/>
      <c r="QWK1195" s="22"/>
      <c r="QWL1195" s="22"/>
      <c r="QWM1195" s="22"/>
      <c r="QWN1195" s="22"/>
      <c r="QWO1195" s="22"/>
      <c r="QWP1195" s="22"/>
      <c r="QWQ1195" s="22"/>
      <c r="QWR1195" s="22"/>
      <c r="QWS1195" s="22"/>
      <c r="QWT1195" s="22"/>
      <c r="QWU1195" s="22"/>
      <c r="QWV1195" s="22"/>
      <c r="QWW1195" s="22"/>
      <c r="QWX1195" s="22"/>
      <c r="QWY1195" s="22"/>
      <c r="QWZ1195" s="22"/>
      <c r="QXA1195" s="22"/>
      <c r="QXB1195" s="22"/>
      <c r="QXC1195" s="22"/>
      <c r="QXD1195" s="22"/>
      <c r="QXE1195" s="22"/>
      <c r="QXF1195" s="22"/>
      <c r="QXG1195" s="22"/>
      <c r="QXH1195" s="22"/>
      <c r="QXI1195" s="22"/>
      <c r="QXJ1195" s="22"/>
      <c r="QXK1195" s="22"/>
      <c r="QXL1195" s="22"/>
      <c r="QXM1195" s="22"/>
      <c r="QXN1195" s="22"/>
      <c r="QXO1195" s="22"/>
      <c r="QXP1195" s="22"/>
      <c r="QXQ1195" s="22"/>
      <c r="QXR1195" s="22"/>
      <c r="QXS1195" s="22"/>
      <c r="QXT1195" s="22"/>
      <c r="QXU1195" s="22"/>
      <c r="QXV1195" s="22"/>
      <c r="QXW1195" s="22"/>
      <c r="QXX1195" s="22"/>
      <c r="QXY1195" s="22"/>
      <c r="QXZ1195" s="22"/>
      <c r="QYA1195" s="22"/>
      <c r="QYB1195" s="22"/>
      <c r="QYC1195" s="22"/>
      <c r="QYD1195" s="22"/>
      <c r="QYE1195" s="22"/>
      <c r="QYF1195" s="22"/>
      <c r="QYG1195" s="22"/>
      <c r="QYH1195" s="22"/>
      <c r="QYI1195" s="22"/>
      <c r="QYJ1195" s="22"/>
      <c r="QYK1195" s="22"/>
      <c r="QYL1195" s="22"/>
      <c r="QYM1195" s="22"/>
      <c r="QYN1195" s="22"/>
      <c r="QYO1195" s="22"/>
      <c r="QYP1195" s="22"/>
      <c r="QYQ1195" s="22"/>
      <c r="QYR1195" s="22"/>
      <c r="QYS1195" s="22"/>
      <c r="QYT1195" s="22"/>
      <c r="QYU1195" s="22"/>
      <c r="QYV1195" s="22"/>
      <c r="QYW1195" s="22"/>
      <c r="QYX1195" s="22"/>
      <c r="QYY1195" s="22"/>
      <c r="QYZ1195" s="22"/>
      <c r="QZA1195" s="22"/>
      <c r="QZB1195" s="22"/>
      <c r="QZC1195" s="22"/>
      <c r="QZD1195" s="22"/>
      <c r="QZE1195" s="22"/>
      <c r="QZF1195" s="22"/>
      <c r="QZG1195" s="22"/>
      <c r="QZH1195" s="22"/>
      <c r="QZI1195" s="22"/>
      <c r="QZJ1195" s="22"/>
      <c r="QZK1195" s="22"/>
      <c r="QZL1195" s="22"/>
      <c r="QZM1195" s="22"/>
      <c r="QZN1195" s="22"/>
      <c r="QZO1195" s="22"/>
      <c r="QZP1195" s="22"/>
      <c r="QZQ1195" s="22"/>
      <c r="QZR1195" s="22"/>
      <c r="QZS1195" s="22"/>
      <c r="QZT1195" s="22"/>
      <c r="QZU1195" s="22"/>
      <c r="QZV1195" s="22"/>
      <c r="QZW1195" s="22"/>
      <c r="QZX1195" s="22"/>
      <c r="QZY1195" s="22"/>
      <c r="QZZ1195" s="22"/>
      <c r="RAA1195" s="22"/>
      <c r="RAB1195" s="22"/>
      <c r="RAC1195" s="22"/>
      <c r="RAD1195" s="22"/>
      <c r="RAE1195" s="22"/>
      <c r="RAF1195" s="22"/>
      <c r="RAG1195" s="22"/>
      <c r="RAH1195" s="22"/>
      <c r="RAI1195" s="22"/>
      <c r="RAJ1195" s="22"/>
      <c r="RAK1195" s="22"/>
      <c r="RAL1195" s="22"/>
      <c r="RAM1195" s="22"/>
      <c r="RAN1195" s="22"/>
      <c r="RAO1195" s="22"/>
      <c r="RAP1195" s="22"/>
      <c r="RAQ1195" s="22"/>
      <c r="RAR1195" s="22"/>
      <c r="RAS1195" s="22"/>
      <c r="RAT1195" s="22"/>
      <c r="RAU1195" s="22"/>
      <c r="RAV1195" s="22"/>
      <c r="RAW1195" s="22"/>
      <c r="RAX1195" s="22"/>
      <c r="RAY1195" s="22"/>
      <c r="RAZ1195" s="22"/>
      <c r="RBA1195" s="22"/>
      <c r="RBB1195" s="22"/>
      <c r="RBC1195" s="22"/>
      <c r="RBD1195" s="22"/>
      <c r="RBE1195" s="22"/>
      <c r="RBF1195" s="22"/>
      <c r="RBG1195" s="22"/>
      <c r="RBH1195" s="22"/>
      <c r="RBI1195" s="22"/>
      <c r="RBJ1195" s="22"/>
      <c r="RBK1195" s="22"/>
      <c r="RBL1195" s="22"/>
      <c r="RBM1195" s="22"/>
      <c r="RBN1195" s="22"/>
      <c r="RBO1195" s="22"/>
      <c r="RBP1195" s="22"/>
      <c r="RBQ1195" s="22"/>
      <c r="RBR1195" s="22"/>
      <c r="RBS1195" s="22"/>
      <c r="RBT1195" s="22"/>
      <c r="RBU1195" s="22"/>
      <c r="RBV1195" s="22"/>
      <c r="RBW1195" s="22"/>
      <c r="RBX1195" s="22"/>
      <c r="RBY1195" s="22"/>
      <c r="RBZ1195" s="22"/>
      <c r="RCA1195" s="22"/>
      <c r="RCB1195" s="22"/>
      <c r="RCC1195" s="22"/>
      <c r="RCD1195" s="22"/>
      <c r="RCE1195" s="22"/>
      <c r="RCF1195" s="22"/>
      <c r="RCG1195" s="22"/>
      <c r="RCH1195" s="22"/>
      <c r="RCI1195" s="22"/>
      <c r="RCJ1195" s="22"/>
      <c r="RCK1195" s="22"/>
      <c r="RCL1195" s="22"/>
      <c r="RCM1195" s="22"/>
      <c r="RCN1195" s="22"/>
      <c r="RCO1195" s="22"/>
      <c r="RCP1195" s="22"/>
      <c r="RCQ1195" s="22"/>
      <c r="RCR1195" s="22"/>
      <c r="RCS1195" s="22"/>
      <c r="RCT1195" s="22"/>
      <c r="RCU1195" s="22"/>
      <c r="RCV1195" s="22"/>
      <c r="RCW1195" s="22"/>
      <c r="RCX1195" s="22"/>
      <c r="RCY1195" s="22"/>
      <c r="RCZ1195" s="22"/>
      <c r="RDA1195" s="22"/>
      <c r="RDB1195" s="22"/>
      <c r="RDC1195" s="22"/>
      <c r="RDD1195" s="22"/>
      <c r="RDE1195" s="22"/>
      <c r="RDF1195" s="22"/>
      <c r="RDG1195" s="22"/>
      <c r="RDH1195" s="22"/>
      <c r="RDI1195" s="22"/>
      <c r="RDJ1195" s="22"/>
      <c r="RDK1195" s="22"/>
      <c r="RDL1195" s="22"/>
      <c r="RDM1195" s="22"/>
      <c r="RDN1195" s="22"/>
      <c r="RDO1195" s="22"/>
      <c r="RDP1195" s="22"/>
      <c r="RDQ1195" s="22"/>
      <c r="RDR1195" s="22"/>
      <c r="RDS1195" s="22"/>
      <c r="RDT1195" s="22"/>
      <c r="RDU1195" s="22"/>
      <c r="RDV1195" s="22"/>
      <c r="RDW1195" s="22"/>
      <c r="RDX1195" s="22"/>
      <c r="RDY1195" s="22"/>
      <c r="RDZ1195" s="22"/>
      <c r="REA1195" s="22"/>
      <c r="REB1195" s="22"/>
      <c r="REC1195" s="22"/>
      <c r="RED1195" s="22"/>
      <c r="REE1195" s="22"/>
      <c r="REF1195" s="22"/>
      <c r="REG1195" s="22"/>
      <c r="REH1195" s="22"/>
      <c r="REI1195" s="22"/>
      <c r="REJ1195" s="22"/>
      <c r="REK1195" s="22"/>
      <c r="REL1195" s="22"/>
      <c r="REM1195" s="22"/>
      <c r="REN1195" s="22"/>
      <c r="REO1195" s="22"/>
      <c r="REP1195" s="22"/>
      <c r="REQ1195" s="22"/>
      <c r="RER1195" s="22"/>
      <c r="RES1195" s="22"/>
      <c r="RET1195" s="22"/>
      <c r="REU1195" s="22"/>
      <c r="REV1195" s="22"/>
      <c r="REW1195" s="22"/>
      <c r="REX1195" s="22"/>
      <c r="REY1195" s="22"/>
      <c r="REZ1195" s="22"/>
      <c r="RFA1195" s="22"/>
      <c r="RFB1195" s="22"/>
      <c r="RFC1195" s="22"/>
      <c r="RFD1195" s="22"/>
      <c r="RFE1195" s="22"/>
      <c r="RFF1195" s="22"/>
      <c r="RFG1195" s="22"/>
      <c r="RFH1195" s="22"/>
      <c r="RFI1195" s="22"/>
      <c r="RFJ1195" s="22"/>
      <c r="RFK1195" s="22"/>
      <c r="RFL1195" s="22"/>
      <c r="RFM1195" s="22"/>
      <c r="RFN1195" s="22"/>
      <c r="RFO1195" s="22"/>
      <c r="RFP1195" s="22"/>
      <c r="RFQ1195" s="22"/>
      <c r="RFR1195" s="22"/>
      <c r="RFS1195" s="22"/>
      <c r="RFT1195" s="22"/>
      <c r="RFU1195" s="22"/>
      <c r="RFV1195" s="22"/>
      <c r="RFW1195" s="22"/>
      <c r="RFX1195" s="22"/>
      <c r="RFY1195" s="22"/>
      <c r="RFZ1195" s="22"/>
      <c r="RGA1195" s="22"/>
      <c r="RGB1195" s="22"/>
      <c r="RGC1195" s="22"/>
      <c r="RGD1195" s="22"/>
      <c r="RGE1195" s="22"/>
      <c r="RGF1195" s="22"/>
      <c r="RGG1195" s="22"/>
      <c r="RGH1195" s="22"/>
      <c r="RGI1195" s="22"/>
      <c r="RGJ1195" s="22"/>
      <c r="RGK1195" s="22"/>
      <c r="RGL1195" s="22"/>
      <c r="RGM1195" s="22"/>
      <c r="RGN1195" s="22"/>
      <c r="RGO1195" s="22"/>
      <c r="RGP1195" s="22"/>
      <c r="RGQ1195" s="22"/>
      <c r="RGR1195" s="22"/>
      <c r="RGS1195" s="22"/>
      <c r="RGT1195" s="22"/>
      <c r="RGU1195" s="22"/>
      <c r="RGV1195" s="22"/>
      <c r="RGW1195" s="22"/>
      <c r="RGX1195" s="22"/>
      <c r="RGY1195" s="22"/>
      <c r="RGZ1195" s="22"/>
      <c r="RHA1195" s="22"/>
      <c r="RHB1195" s="22"/>
      <c r="RHC1195" s="22"/>
      <c r="RHD1195" s="22"/>
      <c r="RHE1195" s="22"/>
      <c r="RHF1195" s="22"/>
      <c r="RHG1195" s="22"/>
      <c r="RHH1195" s="22"/>
      <c r="RHI1195" s="22"/>
      <c r="RHJ1195" s="22"/>
      <c r="RHK1195" s="22"/>
      <c r="RHL1195" s="22"/>
      <c r="RHM1195" s="22"/>
      <c r="RHN1195" s="22"/>
      <c r="RHO1195" s="22"/>
      <c r="RHP1195" s="22"/>
      <c r="RHQ1195" s="22"/>
      <c r="RHR1195" s="22"/>
      <c r="RHS1195" s="22"/>
      <c r="RHT1195" s="22"/>
      <c r="RHU1195" s="22"/>
      <c r="RHV1195" s="22"/>
      <c r="RHW1195" s="22"/>
      <c r="RHX1195" s="22"/>
      <c r="RHY1195" s="22"/>
      <c r="RHZ1195" s="22"/>
      <c r="RIA1195" s="22"/>
      <c r="RIB1195" s="22"/>
      <c r="RIC1195" s="22"/>
      <c r="RID1195" s="22"/>
      <c r="RIE1195" s="22"/>
      <c r="RIF1195" s="22"/>
      <c r="RIG1195" s="22"/>
      <c r="RIH1195" s="22"/>
      <c r="RII1195" s="22"/>
      <c r="RIJ1195" s="22"/>
      <c r="RIK1195" s="22"/>
      <c r="RIL1195" s="22"/>
      <c r="RIM1195" s="22"/>
      <c r="RIN1195" s="22"/>
      <c r="RIO1195" s="22"/>
      <c r="RIP1195" s="22"/>
      <c r="RIQ1195" s="22"/>
      <c r="RIR1195" s="22"/>
      <c r="RIS1195" s="22"/>
      <c r="RIT1195" s="22"/>
      <c r="RIU1195" s="22"/>
      <c r="RIV1195" s="22"/>
      <c r="RIW1195" s="22"/>
      <c r="RIX1195" s="22"/>
      <c r="RIY1195" s="22"/>
      <c r="RIZ1195" s="22"/>
      <c r="RJA1195" s="22"/>
      <c r="RJB1195" s="22"/>
      <c r="RJC1195" s="22"/>
      <c r="RJD1195" s="22"/>
      <c r="RJE1195" s="22"/>
      <c r="RJF1195" s="22"/>
      <c r="RJG1195" s="22"/>
      <c r="RJH1195" s="22"/>
      <c r="RJI1195" s="22"/>
      <c r="RJJ1195" s="22"/>
      <c r="RJK1195" s="22"/>
      <c r="RJL1195" s="22"/>
      <c r="RJM1195" s="22"/>
      <c r="RJN1195" s="22"/>
      <c r="RJO1195" s="22"/>
      <c r="RJP1195" s="22"/>
      <c r="RJQ1195" s="22"/>
      <c r="RJR1195" s="22"/>
      <c r="RJS1195" s="22"/>
      <c r="RJT1195" s="22"/>
      <c r="RJU1195" s="22"/>
      <c r="RJV1195" s="22"/>
      <c r="RJW1195" s="22"/>
      <c r="RJX1195" s="22"/>
      <c r="RJY1195" s="22"/>
      <c r="RJZ1195" s="22"/>
      <c r="RKA1195" s="22"/>
      <c r="RKB1195" s="22"/>
      <c r="RKC1195" s="22"/>
      <c r="RKD1195" s="22"/>
      <c r="RKE1195" s="22"/>
      <c r="RKF1195" s="22"/>
      <c r="RKG1195" s="22"/>
      <c r="RKH1195" s="22"/>
      <c r="RKI1195" s="22"/>
      <c r="RKJ1195" s="22"/>
      <c r="RKK1195" s="22"/>
      <c r="RKL1195" s="22"/>
      <c r="RKM1195" s="22"/>
      <c r="RKN1195" s="22"/>
      <c r="RKO1195" s="22"/>
      <c r="RKP1195" s="22"/>
      <c r="RKQ1195" s="22"/>
      <c r="RKR1195" s="22"/>
      <c r="RKS1195" s="22"/>
      <c r="RKT1195" s="22"/>
      <c r="RKU1195" s="22"/>
      <c r="RKV1195" s="22"/>
      <c r="RKW1195" s="22"/>
      <c r="RKX1195" s="22"/>
      <c r="RKY1195" s="22"/>
      <c r="RKZ1195" s="22"/>
      <c r="RLA1195" s="22"/>
      <c r="RLB1195" s="22"/>
      <c r="RLC1195" s="22"/>
      <c r="RLD1195" s="22"/>
      <c r="RLE1195" s="22"/>
      <c r="RLF1195" s="22"/>
      <c r="RLG1195" s="22"/>
      <c r="RLH1195" s="22"/>
      <c r="RLI1195" s="22"/>
      <c r="RLJ1195" s="22"/>
      <c r="RLK1195" s="22"/>
      <c r="RLL1195" s="22"/>
      <c r="RLM1195" s="22"/>
      <c r="RLN1195" s="22"/>
      <c r="RLO1195" s="22"/>
      <c r="RLP1195" s="22"/>
      <c r="RLQ1195" s="22"/>
      <c r="RLR1195" s="22"/>
      <c r="RLS1195" s="22"/>
      <c r="RLT1195" s="22"/>
      <c r="RLU1195" s="22"/>
      <c r="RLV1195" s="22"/>
      <c r="RLW1195" s="22"/>
      <c r="RLX1195" s="22"/>
      <c r="RLY1195" s="22"/>
      <c r="RLZ1195" s="22"/>
      <c r="RMA1195" s="22"/>
      <c r="RMB1195" s="22"/>
      <c r="RMC1195" s="22"/>
      <c r="RMD1195" s="22"/>
      <c r="RME1195" s="22"/>
      <c r="RMF1195" s="22"/>
      <c r="RMG1195" s="22"/>
      <c r="RMH1195" s="22"/>
      <c r="RMI1195" s="22"/>
      <c r="RMJ1195" s="22"/>
      <c r="RMK1195" s="22"/>
      <c r="RML1195" s="22"/>
      <c r="RMM1195" s="22"/>
      <c r="RMN1195" s="22"/>
      <c r="RMO1195" s="22"/>
      <c r="RMP1195" s="22"/>
      <c r="RMQ1195" s="22"/>
      <c r="RMR1195" s="22"/>
      <c r="RMS1195" s="22"/>
      <c r="RMT1195" s="22"/>
      <c r="RMU1195" s="22"/>
      <c r="RMV1195" s="22"/>
      <c r="RMW1195" s="22"/>
      <c r="RMX1195" s="22"/>
      <c r="RMY1195" s="22"/>
      <c r="RMZ1195" s="22"/>
      <c r="RNA1195" s="22"/>
      <c r="RNB1195" s="22"/>
      <c r="RNC1195" s="22"/>
      <c r="RND1195" s="22"/>
      <c r="RNE1195" s="22"/>
      <c r="RNF1195" s="22"/>
      <c r="RNG1195" s="22"/>
      <c r="RNH1195" s="22"/>
      <c r="RNI1195" s="22"/>
      <c r="RNJ1195" s="22"/>
      <c r="RNK1195" s="22"/>
      <c r="RNL1195" s="22"/>
      <c r="RNM1195" s="22"/>
      <c r="RNN1195" s="22"/>
      <c r="RNO1195" s="22"/>
      <c r="RNP1195" s="22"/>
      <c r="RNQ1195" s="22"/>
      <c r="RNR1195" s="22"/>
      <c r="RNS1195" s="22"/>
      <c r="RNT1195" s="22"/>
      <c r="RNU1195" s="22"/>
      <c r="RNV1195" s="22"/>
      <c r="RNW1195" s="22"/>
      <c r="RNX1195" s="22"/>
      <c r="RNY1195" s="22"/>
      <c r="RNZ1195" s="22"/>
      <c r="ROA1195" s="22"/>
      <c r="ROB1195" s="22"/>
      <c r="ROC1195" s="22"/>
      <c r="ROD1195" s="22"/>
      <c r="ROE1195" s="22"/>
      <c r="ROF1195" s="22"/>
      <c r="ROG1195" s="22"/>
      <c r="ROH1195" s="22"/>
      <c r="ROI1195" s="22"/>
      <c r="ROJ1195" s="22"/>
      <c r="ROK1195" s="22"/>
      <c r="ROL1195" s="22"/>
      <c r="ROM1195" s="22"/>
      <c r="RON1195" s="22"/>
      <c r="ROO1195" s="22"/>
      <c r="ROP1195" s="22"/>
      <c r="ROQ1195" s="22"/>
      <c r="ROR1195" s="22"/>
      <c r="ROS1195" s="22"/>
      <c r="ROT1195" s="22"/>
      <c r="ROU1195" s="22"/>
      <c r="ROV1195" s="22"/>
      <c r="ROW1195" s="22"/>
      <c r="ROX1195" s="22"/>
      <c r="ROY1195" s="22"/>
      <c r="ROZ1195" s="22"/>
      <c r="RPA1195" s="22"/>
      <c r="RPB1195" s="22"/>
      <c r="RPC1195" s="22"/>
      <c r="RPD1195" s="22"/>
      <c r="RPE1195" s="22"/>
      <c r="RPF1195" s="22"/>
      <c r="RPG1195" s="22"/>
      <c r="RPH1195" s="22"/>
      <c r="RPI1195" s="22"/>
      <c r="RPJ1195" s="22"/>
      <c r="RPK1195" s="22"/>
      <c r="RPL1195" s="22"/>
      <c r="RPM1195" s="22"/>
      <c r="RPN1195" s="22"/>
      <c r="RPO1195" s="22"/>
      <c r="RPP1195" s="22"/>
      <c r="RPQ1195" s="22"/>
      <c r="RPR1195" s="22"/>
      <c r="RPS1195" s="22"/>
      <c r="RPT1195" s="22"/>
      <c r="RPU1195" s="22"/>
      <c r="RPV1195" s="22"/>
      <c r="RPW1195" s="22"/>
      <c r="RPX1195" s="22"/>
      <c r="RPY1195" s="22"/>
      <c r="RPZ1195" s="22"/>
      <c r="RQA1195" s="22"/>
      <c r="RQB1195" s="22"/>
      <c r="RQC1195" s="22"/>
      <c r="RQD1195" s="22"/>
      <c r="RQE1195" s="22"/>
      <c r="RQF1195" s="22"/>
      <c r="RQG1195" s="22"/>
      <c r="RQH1195" s="22"/>
      <c r="RQI1195" s="22"/>
      <c r="RQJ1195" s="22"/>
      <c r="RQK1195" s="22"/>
      <c r="RQL1195" s="22"/>
      <c r="RQM1195" s="22"/>
      <c r="RQN1195" s="22"/>
      <c r="RQO1195" s="22"/>
      <c r="RQP1195" s="22"/>
      <c r="RQQ1195" s="22"/>
      <c r="RQR1195" s="22"/>
      <c r="RQS1195" s="22"/>
      <c r="RQT1195" s="22"/>
      <c r="RQU1195" s="22"/>
      <c r="RQV1195" s="22"/>
      <c r="RQW1195" s="22"/>
      <c r="RQX1195" s="22"/>
      <c r="RQY1195" s="22"/>
      <c r="RQZ1195" s="22"/>
      <c r="RRA1195" s="22"/>
      <c r="RRB1195" s="22"/>
      <c r="RRC1195" s="22"/>
      <c r="RRD1195" s="22"/>
      <c r="RRE1195" s="22"/>
      <c r="RRF1195" s="22"/>
      <c r="RRG1195" s="22"/>
      <c r="RRH1195" s="22"/>
      <c r="RRI1195" s="22"/>
      <c r="RRJ1195" s="22"/>
      <c r="RRK1195" s="22"/>
      <c r="RRL1195" s="22"/>
      <c r="RRM1195" s="22"/>
      <c r="RRN1195" s="22"/>
      <c r="RRO1195" s="22"/>
      <c r="RRP1195" s="22"/>
      <c r="RRQ1195" s="22"/>
      <c r="RRR1195" s="22"/>
      <c r="RRS1195" s="22"/>
      <c r="RRT1195" s="22"/>
      <c r="RRU1195" s="22"/>
      <c r="RRV1195" s="22"/>
      <c r="RRW1195" s="22"/>
      <c r="RRX1195" s="22"/>
      <c r="RRY1195" s="22"/>
      <c r="RRZ1195" s="22"/>
      <c r="RSA1195" s="22"/>
      <c r="RSB1195" s="22"/>
      <c r="RSC1195" s="22"/>
      <c r="RSD1195" s="22"/>
      <c r="RSE1195" s="22"/>
      <c r="RSF1195" s="22"/>
      <c r="RSG1195" s="22"/>
      <c r="RSH1195" s="22"/>
      <c r="RSI1195" s="22"/>
      <c r="RSJ1195" s="22"/>
      <c r="RSK1195" s="22"/>
      <c r="RSL1195" s="22"/>
      <c r="RSM1195" s="22"/>
      <c r="RSN1195" s="22"/>
      <c r="RSO1195" s="22"/>
      <c r="RSP1195" s="22"/>
      <c r="RSQ1195" s="22"/>
      <c r="RSR1195" s="22"/>
      <c r="RSS1195" s="22"/>
      <c r="RST1195" s="22"/>
      <c r="RSU1195" s="22"/>
      <c r="RSV1195" s="22"/>
      <c r="RSW1195" s="22"/>
      <c r="RSX1195" s="22"/>
      <c r="RSY1195" s="22"/>
      <c r="RSZ1195" s="22"/>
      <c r="RTA1195" s="22"/>
      <c r="RTB1195" s="22"/>
      <c r="RTC1195" s="22"/>
      <c r="RTD1195" s="22"/>
      <c r="RTE1195" s="22"/>
      <c r="RTF1195" s="22"/>
      <c r="RTG1195" s="22"/>
      <c r="RTH1195" s="22"/>
      <c r="RTI1195" s="22"/>
      <c r="RTJ1195" s="22"/>
      <c r="RTK1195" s="22"/>
      <c r="RTL1195" s="22"/>
      <c r="RTM1195" s="22"/>
      <c r="RTN1195" s="22"/>
      <c r="RTO1195" s="22"/>
      <c r="RTP1195" s="22"/>
      <c r="RTQ1195" s="22"/>
      <c r="RTR1195" s="22"/>
      <c r="RTS1195" s="22"/>
      <c r="RTT1195" s="22"/>
      <c r="RTU1195" s="22"/>
      <c r="RTV1195" s="22"/>
      <c r="RTW1195" s="22"/>
      <c r="RTX1195" s="22"/>
      <c r="RTY1195" s="22"/>
      <c r="RTZ1195" s="22"/>
      <c r="RUA1195" s="22"/>
      <c r="RUB1195" s="22"/>
      <c r="RUC1195" s="22"/>
      <c r="RUD1195" s="22"/>
      <c r="RUE1195" s="22"/>
      <c r="RUF1195" s="22"/>
      <c r="RUG1195" s="22"/>
      <c r="RUH1195" s="22"/>
      <c r="RUI1195" s="22"/>
      <c r="RUJ1195" s="22"/>
      <c r="RUK1195" s="22"/>
      <c r="RUL1195" s="22"/>
      <c r="RUM1195" s="22"/>
      <c r="RUN1195" s="22"/>
      <c r="RUO1195" s="22"/>
      <c r="RUP1195" s="22"/>
      <c r="RUQ1195" s="22"/>
      <c r="RUR1195" s="22"/>
      <c r="RUS1195" s="22"/>
      <c r="RUT1195" s="22"/>
      <c r="RUU1195" s="22"/>
      <c r="RUV1195" s="22"/>
      <c r="RUW1195" s="22"/>
      <c r="RUX1195" s="22"/>
      <c r="RUY1195" s="22"/>
      <c r="RUZ1195" s="22"/>
      <c r="RVA1195" s="22"/>
      <c r="RVB1195" s="22"/>
      <c r="RVC1195" s="22"/>
      <c r="RVD1195" s="22"/>
      <c r="RVE1195" s="22"/>
      <c r="RVF1195" s="22"/>
      <c r="RVG1195" s="22"/>
      <c r="RVH1195" s="22"/>
      <c r="RVI1195" s="22"/>
      <c r="RVJ1195" s="22"/>
      <c r="RVK1195" s="22"/>
      <c r="RVL1195" s="22"/>
      <c r="RVM1195" s="22"/>
      <c r="RVN1195" s="22"/>
      <c r="RVO1195" s="22"/>
      <c r="RVP1195" s="22"/>
      <c r="RVQ1195" s="22"/>
      <c r="RVR1195" s="22"/>
      <c r="RVS1195" s="22"/>
      <c r="RVT1195" s="22"/>
      <c r="RVU1195" s="22"/>
      <c r="RVV1195" s="22"/>
      <c r="RVW1195" s="22"/>
      <c r="RVX1195" s="22"/>
      <c r="RVY1195" s="22"/>
      <c r="RVZ1195" s="22"/>
      <c r="RWA1195" s="22"/>
      <c r="RWB1195" s="22"/>
      <c r="RWC1195" s="22"/>
      <c r="RWD1195" s="22"/>
      <c r="RWE1195" s="22"/>
      <c r="RWF1195" s="22"/>
      <c r="RWG1195" s="22"/>
      <c r="RWH1195" s="22"/>
      <c r="RWI1195" s="22"/>
      <c r="RWJ1195" s="22"/>
      <c r="RWK1195" s="22"/>
      <c r="RWL1195" s="22"/>
      <c r="RWM1195" s="22"/>
      <c r="RWN1195" s="22"/>
      <c r="RWO1195" s="22"/>
      <c r="RWP1195" s="22"/>
      <c r="RWQ1195" s="22"/>
      <c r="RWR1195" s="22"/>
      <c r="RWS1195" s="22"/>
      <c r="RWT1195" s="22"/>
      <c r="RWU1195" s="22"/>
      <c r="RWV1195" s="22"/>
      <c r="RWW1195" s="22"/>
      <c r="RWX1195" s="22"/>
      <c r="RWY1195" s="22"/>
      <c r="RWZ1195" s="22"/>
      <c r="RXA1195" s="22"/>
      <c r="RXB1195" s="22"/>
      <c r="RXC1195" s="22"/>
      <c r="RXD1195" s="22"/>
      <c r="RXE1195" s="22"/>
      <c r="RXF1195" s="22"/>
      <c r="RXG1195" s="22"/>
      <c r="RXH1195" s="22"/>
      <c r="RXI1195" s="22"/>
      <c r="RXJ1195" s="22"/>
      <c r="RXK1195" s="22"/>
      <c r="RXL1195" s="22"/>
      <c r="RXM1195" s="22"/>
      <c r="RXN1195" s="22"/>
      <c r="RXO1195" s="22"/>
      <c r="RXP1195" s="22"/>
      <c r="RXQ1195" s="22"/>
      <c r="RXR1195" s="22"/>
      <c r="RXS1195" s="22"/>
      <c r="RXT1195" s="22"/>
      <c r="RXU1195" s="22"/>
      <c r="RXV1195" s="22"/>
      <c r="RXW1195" s="22"/>
      <c r="RXX1195" s="22"/>
      <c r="RXY1195" s="22"/>
      <c r="RXZ1195" s="22"/>
      <c r="RYA1195" s="22"/>
      <c r="RYB1195" s="22"/>
      <c r="RYC1195" s="22"/>
      <c r="RYD1195" s="22"/>
      <c r="RYE1195" s="22"/>
      <c r="RYF1195" s="22"/>
      <c r="RYG1195" s="22"/>
      <c r="RYH1195" s="22"/>
      <c r="RYI1195" s="22"/>
      <c r="RYJ1195" s="22"/>
      <c r="RYK1195" s="22"/>
      <c r="RYL1195" s="22"/>
      <c r="RYM1195" s="22"/>
      <c r="RYN1195" s="22"/>
      <c r="RYO1195" s="22"/>
      <c r="RYP1195" s="22"/>
      <c r="RYQ1195" s="22"/>
      <c r="RYR1195" s="22"/>
      <c r="RYS1195" s="22"/>
      <c r="RYT1195" s="22"/>
      <c r="RYU1195" s="22"/>
      <c r="RYV1195" s="22"/>
      <c r="RYW1195" s="22"/>
      <c r="RYX1195" s="22"/>
      <c r="RYY1195" s="22"/>
      <c r="RYZ1195" s="22"/>
      <c r="RZA1195" s="22"/>
      <c r="RZB1195" s="22"/>
      <c r="RZC1195" s="22"/>
      <c r="RZD1195" s="22"/>
      <c r="RZE1195" s="22"/>
      <c r="RZF1195" s="22"/>
      <c r="RZG1195" s="22"/>
      <c r="RZH1195" s="22"/>
      <c r="RZI1195" s="22"/>
      <c r="RZJ1195" s="22"/>
      <c r="RZK1195" s="22"/>
      <c r="RZL1195" s="22"/>
      <c r="RZM1195" s="22"/>
      <c r="RZN1195" s="22"/>
      <c r="RZO1195" s="22"/>
      <c r="RZP1195" s="22"/>
      <c r="RZQ1195" s="22"/>
      <c r="RZR1195" s="22"/>
      <c r="RZS1195" s="22"/>
      <c r="RZT1195" s="22"/>
      <c r="RZU1195" s="22"/>
      <c r="RZV1195" s="22"/>
      <c r="RZW1195" s="22"/>
      <c r="RZX1195" s="22"/>
      <c r="RZY1195" s="22"/>
      <c r="RZZ1195" s="22"/>
      <c r="SAA1195" s="22"/>
      <c r="SAB1195" s="22"/>
      <c r="SAC1195" s="22"/>
      <c r="SAD1195" s="22"/>
      <c r="SAE1195" s="22"/>
      <c r="SAF1195" s="22"/>
      <c r="SAG1195" s="22"/>
      <c r="SAH1195" s="22"/>
      <c r="SAI1195" s="22"/>
      <c r="SAJ1195" s="22"/>
      <c r="SAK1195" s="22"/>
      <c r="SAL1195" s="22"/>
      <c r="SAM1195" s="22"/>
      <c r="SAN1195" s="22"/>
      <c r="SAO1195" s="22"/>
      <c r="SAP1195" s="22"/>
      <c r="SAQ1195" s="22"/>
      <c r="SAR1195" s="22"/>
      <c r="SAS1195" s="22"/>
      <c r="SAT1195" s="22"/>
      <c r="SAU1195" s="22"/>
      <c r="SAV1195" s="22"/>
      <c r="SAW1195" s="22"/>
      <c r="SAX1195" s="22"/>
      <c r="SAY1195" s="22"/>
      <c r="SAZ1195" s="22"/>
      <c r="SBA1195" s="22"/>
      <c r="SBB1195" s="22"/>
      <c r="SBC1195" s="22"/>
      <c r="SBD1195" s="22"/>
      <c r="SBE1195" s="22"/>
      <c r="SBF1195" s="22"/>
      <c r="SBG1195" s="22"/>
      <c r="SBH1195" s="22"/>
      <c r="SBI1195" s="22"/>
      <c r="SBJ1195" s="22"/>
      <c r="SBK1195" s="22"/>
      <c r="SBL1195" s="22"/>
      <c r="SBM1195" s="22"/>
      <c r="SBN1195" s="22"/>
      <c r="SBO1195" s="22"/>
      <c r="SBP1195" s="22"/>
      <c r="SBQ1195" s="22"/>
      <c r="SBR1195" s="22"/>
      <c r="SBS1195" s="22"/>
      <c r="SBT1195" s="22"/>
      <c r="SBU1195" s="22"/>
      <c r="SBV1195" s="22"/>
      <c r="SBW1195" s="22"/>
      <c r="SBX1195" s="22"/>
      <c r="SBY1195" s="22"/>
      <c r="SBZ1195" s="22"/>
      <c r="SCA1195" s="22"/>
      <c r="SCB1195" s="22"/>
      <c r="SCC1195" s="22"/>
      <c r="SCD1195" s="22"/>
      <c r="SCE1195" s="22"/>
      <c r="SCF1195" s="22"/>
      <c r="SCG1195" s="22"/>
      <c r="SCH1195" s="22"/>
      <c r="SCI1195" s="22"/>
      <c r="SCJ1195" s="22"/>
      <c r="SCK1195" s="22"/>
      <c r="SCL1195" s="22"/>
      <c r="SCM1195" s="22"/>
      <c r="SCN1195" s="22"/>
      <c r="SCO1195" s="22"/>
      <c r="SCP1195" s="22"/>
      <c r="SCQ1195" s="22"/>
      <c r="SCR1195" s="22"/>
      <c r="SCS1195" s="22"/>
      <c r="SCT1195" s="22"/>
      <c r="SCU1195" s="22"/>
      <c r="SCV1195" s="22"/>
      <c r="SCW1195" s="22"/>
      <c r="SCX1195" s="22"/>
      <c r="SCY1195" s="22"/>
      <c r="SCZ1195" s="22"/>
      <c r="SDA1195" s="22"/>
      <c r="SDB1195" s="22"/>
      <c r="SDC1195" s="22"/>
      <c r="SDD1195" s="22"/>
      <c r="SDE1195" s="22"/>
      <c r="SDF1195" s="22"/>
      <c r="SDG1195" s="22"/>
      <c r="SDH1195" s="22"/>
      <c r="SDI1195" s="22"/>
      <c r="SDJ1195" s="22"/>
      <c r="SDK1195" s="22"/>
      <c r="SDL1195" s="22"/>
      <c r="SDM1195" s="22"/>
      <c r="SDN1195" s="22"/>
      <c r="SDO1195" s="22"/>
      <c r="SDP1195" s="22"/>
      <c r="SDQ1195" s="22"/>
      <c r="SDR1195" s="22"/>
      <c r="SDS1195" s="22"/>
      <c r="SDT1195" s="22"/>
      <c r="SDU1195" s="22"/>
      <c r="SDV1195" s="22"/>
      <c r="SDW1195" s="22"/>
      <c r="SDX1195" s="22"/>
      <c r="SDY1195" s="22"/>
      <c r="SDZ1195" s="22"/>
      <c r="SEA1195" s="22"/>
      <c r="SEB1195" s="22"/>
      <c r="SEC1195" s="22"/>
      <c r="SED1195" s="22"/>
      <c r="SEE1195" s="22"/>
      <c r="SEF1195" s="22"/>
      <c r="SEG1195" s="22"/>
      <c r="SEH1195" s="22"/>
      <c r="SEI1195" s="22"/>
      <c r="SEJ1195" s="22"/>
      <c r="SEK1195" s="22"/>
      <c r="SEL1195" s="22"/>
      <c r="SEM1195" s="22"/>
      <c r="SEN1195" s="22"/>
      <c r="SEO1195" s="22"/>
      <c r="SEP1195" s="22"/>
      <c r="SEQ1195" s="22"/>
      <c r="SER1195" s="22"/>
      <c r="SES1195" s="22"/>
      <c r="SET1195" s="22"/>
      <c r="SEU1195" s="22"/>
      <c r="SEV1195" s="22"/>
      <c r="SEW1195" s="22"/>
      <c r="SEX1195" s="22"/>
      <c r="SEY1195" s="22"/>
      <c r="SEZ1195" s="22"/>
      <c r="SFA1195" s="22"/>
      <c r="SFB1195" s="22"/>
      <c r="SFC1195" s="22"/>
      <c r="SFD1195" s="22"/>
      <c r="SFE1195" s="22"/>
      <c r="SFF1195" s="22"/>
      <c r="SFG1195" s="22"/>
      <c r="SFH1195" s="22"/>
      <c r="SFI1195" s="22"/>
      <c r="SFJ1195" s="22"/>
      <c r="SFK1195" s="22"/>
      <c r="SFL1195" s="22"/>
      <c r="SFM1195" s="22"/>
      <c r="SFN1195" s="22"/>
      <c r="SFO1195" s="22"/>
      <c r="SFP1195" s="22"/>
      <c r="SFQ1195" s="22"/>
      <c r="SFR1195" s="22"/>
      <c r="SFS1195" s="22"/>
      <c r="SFT1195" s="22"/>
      <c r="SFU1195" s="22"/>
      <c r="SFV1195" s="22"/>
      <c r="SFW1195" s="22"/>
      <c r="SFX1195" s="22"/>
      <c r="SFY1195" s="22"/>
      <c r="SFZ1195" s="22"/>
      <c r="SGA1195" s="22"/>
      <c r="SGB1195" s="22"/>
      <c r="SGC1195" s="22"/>
      <c r="SGD1195" s="22"/>
      <c r="SGE1195" s="22"/>
      <c r="SGF1195" s="22"/>
      <c r="SGG1195" s="22"/>
      <c r="SGH1195" s="22"/>
      <c r="SGI1195" s="22"/>
      <c r="SGJ1195" s="22"/>
      <c r="SGK1195" s="22"/>
      <c r="SGL1195" s="22"/>
      <c r="SGM1195" s="22"/>
      <c r="SGN1195" s="22"/>
      <c r="SGO1195" s="22"/>
      <c r="SGP1195" s="22"/>
      <c r="SGQ1195" s="22"/>
      <c r="SGR1195" s="22"/>
      <c r="SGS1195" s="22"/>
      <c r="SGT1195" s="22"/>
      <c r="SGU1195" s="22"/>
      <c r="SGV1195" s="22"/>
      <c r="SGW1195" s="22"/>
      <c r="SGX1195" s="22"/>
      <c r="SGY1195" s="22"/>
      <c r="SGZ1195" s="22"/>
      <c r="SHA1195" s="22"/>
      <c r="SHB1195" s="22"/>
      <c r="SHC1195" s="22"/>
      <c r="SHD1195" s="22"/>
      <c r="SHE1195" s="22"/>
      <c r="SHF1195" s="22"/>
      <c r="SHG1195" s="22"/>
      <c r="SHH1195" s="22"/>
      <c r="SHI1195" s="22"/>
      <c r="SHJ1195" s="22"/>
      <c r="SHK1195" s="22"/>
      <c r="SHL1195" s="22"/>
      <c r="SHM1195" s="22"/>
      <c r="SHN1195" s="22"/>
      <c r="SHO1195" s="22"/>
      <c r="SHP1195" s="22"/>
      <c r="SHQ1195" s="22"/>
      <c r="SHR1195" s="22"/>
      <c r="SHS1195" s="22"/>
      <c r="SHT1195" s="22"/>
      <c r="SHU1195" s="22"/>
      <c r="SHV1195" s="22"/>
      <c r="SHW1195" s="22"/>
      <c r="SHX1195" s="22"/>
      <c r="SHY1195" s="22"/>
      <c r="SHZ1195" s="22"/>
      <c r="SIA1195" s="22"/>
      <c r="SIB1195" s="22"/>
      <c r="SIC1195" s="22"/>
      <c r="SID1195" s="22"/>
      <c r="SIE1195" s="22"/>
      <c r="SIF1195" s="22"/>
      <c r="SIG1195" s="22"/>
      <c r="SIH1195" s="22"/>
      <c r="SII1195" s="22"/>
      <c r="SIJ1195" s="22"/>
      <c r="SIK1195" s="22"/>
      <c r="SIL1195" s="22"/>
      <c r="SIM1195" s="22"/>
      <c r="SIN1195" s="22"/>
      <c r="SIO1195" s="22"/>
      <c r="SIP1195" s="22"/>
      <c r="SIQ1195" s="22"/>
      <c r="SIR1195" s="22"/>
      <c r="SIS1195" s="22"/>
      <c r="SIT1195" s="22"/>
      <c r="SIU1195" s="22"/>
      <c r="SIV1195" s="22"/>
      <c r="SIW1195" s="22"/>
      <c r="SIX1195" s="22"/>
      <c r="SIY1195" s="22"/>
      <c r="SIZ1195" s="22"/>
      <c r="SJA1195" s="22"/>
      <c r="SJB1195" s="22"/>
      <c r="SJC1195" s="22"/>
      <c r="SJD1195" s="22"/>
      <c r="SJE1195" s="22"/>
      <c r="SJF1195" s="22"/>
      <c r="SJG1195" s="22"/>
      <c r="SJH1195" s="22"/>
      <c r="SJI1195" s="22"/>
      <c r="SJJ1195" s="22"/>
      <c r="SJK1195" s="22"/>
      <c r="SJL1195" s="22"/>
      <c r="SJM1195" s="22"/>
      <c r="SJN1195" s="22"/>
      <c r="SJO1195" s="22"/>
      <c r="SJP1195" s="22"/>
      <c r="SJQ1195" s="22"/>
      <c r="SJR1195" s="22"/>
      <c r="SJS1195" s="22"/>
      <c r="SJT1195" s="22"/>
      <c r="SJU1195" s="22"/>
      <c r="SJV1195" s="22"/>
      <c r="SJW1195" s="22"/>
      <c r="SJX1195" s="22"/>
      <c r="SJY1195" s="22"/>
      <c r="SJZ1195" s="22"/>
      <c r="SKA1195" s="22"/>
      <c r="SKB1195" s="22"/>
      <c r="SKC1195" s="22"/>
      <c r="SKD1195" s="22"/>
      <c r="SKE1195" s="22"/>
      <c r="SKF1195" s="22"/>
      <c r="SKG1195" s="22"/>
      <c r="SKH1195" s="22"/>
      <c r="SKI1195" s="22"/>
      <c r="SKJ1195" s="22"/>
      <c r="SKK1195" s="22"/>
      <c r="SKL1195" s="22"/>
      <c r="SKM1195" s="22"/>
      <c r="SKN1195" s="22"/>
      <c r="SKO1195" s="22"/>
      <c r="SKP1195" s="22"/>
      <c r="SKQ1195" s="22"/>
      <c r="SKR1195" s="22"/>
      <c r="SKS1195" s="22"/>
      <c r="SKT1195" s="22"/>
      <c r="SKU1195" s="22"/>
      <c r="SKV1195" s="22"/>
      <c r="SKW1195" s="22"/>
      <c r="SKX1195" s="22"/>
      <c r="SKY1195" s="22"/>
      <c r="SKZ1195" s="22"/>
      <c r="SLA1195" s="22"/>
      <c r="SLB1195" s="22"/>
      <c r="SLC1195" s="22"/>
      <c r="SLD1195" s="22"/>
      <c r="SLE1195" s="22"/>
      <c r="SLF1195" s="22"/>
      <c r="SLG1195" s="22"/>
      <c r="SLH1195" s="22"/>
      <c r="SLI1195" s="22"/>
      <c r="SLJ1195" s="22"/>
      <c r="SLK1195" s="22"/>
      <c r="SLL1195" s="22"/>
      <c r="SLM1195" s="22"/>
      <c r="SLN1195" s="22"/>
      <c r="SLO1195" s="22"/>
      <c r="SLP1195" s="22"/>
      <c r="SLQ1195" s="22"/>
      <c r="SLR1195" s="22"/>
      <c r="SLS1195" s="22"/>
      <c r="SLT1195" s="22"/>
      <c r="SLU1195" s="22"/>
      <c r="SLV1195" s="22"/>
      <c r="SLW1195" s="22"/>
      <c r="SLX1195" s="22"/>
      <c r="SLY1195" s="22"/>
      <c r="SLZ1195" s="22"/>
      <c r="SMA1195" s="22"/>
      <c r="SMB1195" s="22"/>
      <c r="SMC1195" s="22"/>
      <c r="SMD1195" s="22"/>
      <c r="SME1195" s="22"/>
      <c r="SMF1195" s="22"/>
      <c r="SMG1195" s="22"/>
      <c r="SMH1195" s="22"/>
      <c r="SMI1195" s="22"/>
      <c r="SMJ1195" s="22"/>
      <c r="SMK1195" s="22"/>
      <c r="SML1195" s="22"/>
      <c r="SMM1195" s="22"/>
      <c r="SMN1195" s="22"/>
      <c r="SMO1195" s="22"/>
      <c r="SMP1195" s="22"/>
      <c r="SMQ1195" s="22"/>
      <c r="SMR1195" s="22"/>
      <c r="SMS1195" s="22"/>
      <c r="SMT1195" s="22"/>
      <c r="SMU1195" s="22"/>
      <c r="SMV1195" s="22"/>
      <c r="SMW1195" s="22"/>
      <c r="SMX1195" s="22"/>
      <c r="SMY1195" s="22"/>
      <c r="SMZ1195" s="22"/>
      <c r="SNA1195" s="22"/>
      <c r="SNB1195" s="22"/>
      <c r="SNC1195" s="22"/>
      <c r="SND1195" s="22"/>
      <c r="SNE1195" s="22"/>
      <c r="SNF1195" s="22"/>
      <c r="SNG1195" s="22"/>
      <c r="SNH1195" s="22"/>
      <c r="SNI1195" s="22"/>
      <c r="SNJ1195" s="22"/>
      <c r="SNK1195" s="22"/>
      <c r="SNL1195" s="22"/>
      <c r="SNM1195" s="22"/>
      <c r="SNN1195" s="22"/>
      <c r="SNO1195" s="22"/>
      <c r="SNP1195" s="22"/>
      <c r="SNQ1195" s="22"/>
      <c r="SNR1195" s="22"/>
      <c r="SNS1195" s="22"/>
      <c r="SNT1195" s="22"/>
      <c r="SNU1195" s="22"/>
      <c r="SNV1195" s="22"/>
      <c r="SNW1195" s="22"/>
      <c r="SNX1195" s="22"/>
      <c r="SNY1195" s="22"/>
      <c r="SNZ1195" s="22"/>
      <c r="SOA1195" s="22"/>
      <c r="SOB1195" s="22"/>
      <c r="SOC1195" s="22"/>
      <c r="SOD1195" s="22"/>
      <c r="SOE1195" s="22"/>
      <c r="SOF1195" s="22"/>
      <c r="SOG1195" s="22"/>
      <c r="SOH1195" s="22"/>
      <c r="SOI1195" s="22"/>
      <c r="SOJ1195" s="22"/>
      <c r="SOK1195" s="22"/>
      <c r="SOL1195" s="22"/>
      <c r="SOM1195" s="22"/>
      <c r="SON1195" s="22"/>
      <c r="SOO1195" s="22"/>
      <c r="SOP1195" s="22"/>
      <c r="SOQ1195" s="22"/>
      <c r="SOR1195" s="22"/>
      <c r="SOS1195" s="22"/>
      <c r="SOT1195" s="22"/>
      <c r="SOU1195" s="22"/>
      <c r="SOV1195" s="22"/>
      <c r="SOW1195" s="22"/>
      <c r="SOX1195" s="22"/>
      <c r="SOY1195" s="22"/>
      <c r="SOZ1195" s="22"/>
      <c r="SPA1195" s="22"/>
      <c r="SPB1195" s="22"/>
      <c r="SPC1195" s="22"/>
      <c r="SPD1195" s="22"/>
      <c r="SPE1195" s="22"/>
      <c r="SPF1195" s="22"/>
      <c r="SPG1195" s="22"/>
      <c r="SPH1195" s="22"/>
      <c r="SPI1195" s="22"/>
      <c r="SPJ1195" s="22"/>
      <c r="SPK1195" s="22"/>
      <c r="SPL1195" s="22"/>
      <c r="SPM1195" s="22"/>
      <c r="SPN1195" s="22"/>
      <c r="SPO1195" s="22"/>
      <c r="SPP1195" s="22"/>
      <c r="SPQ1195" s="22"/>
      <c r="SPR1195" s="22"/>
      <c r="SPS1195" s="22"/>
      <c r="SPT1195" s="22"/>
      <c r="SPU1195" s="22"/>
      <c r="SPV1195" s="22"/>
      <c r="SPW1195" s="22"/>
      <c r="SPX1195" s="22"/>
      <c r="SPY1195" s="22"/>
      <c r="SPZ1195" s="22"/>
      <c r="SQA1195" s="22"/>
      <c r="SQB1195" s="22"/>
      <c r="SQC1195" s="22"/>
      <c r="SQD1195" s="22"/>
      <c r="SQE1195" s="22"/>
      <c r="SQF1195" s="22"/>
      <c r="SQG1195" s="22"/>
      <c r="SQH1195" s="22"/>
      <c r="SQI1195" s="22"/>
      <c r="SQJ1195" s="22"/>
      <c r="SQK1195" s="22"/>
      <c r="SQL1195" s="22"/>
      <c r="SQM1195" s="22"/>
      <c r="SQN1195" s="22"/>
      <c r="SQO1195" s="22"/>
      <c r="SQP1195" s="22"/>
      <c r="SQQ1195" s="22"/>
      <c r="SQR1195" s="22"/>
      <c r="SQS1195" s="22"/>
      <c r="SQT1195" s="22"/>
      <c r="SQU1195" s="22"/>
      <c r="SQV1195" s="22"/>
      <c r="SQW1195" s="22"/>
      <c r="SQX1195" s="22"/>
      <c r="SQY1195" s="22"/>
      <c r="SQZ1195" s="22"/>
      <c r="SRA1195" s="22"/>
      <c r="SRB1195" s="22"/>
      <c r="SRC1195" s="22"/>
      <c r="SRD1195" s="22"/>
      <c r="SRE1195" s="22"/>
      <c r="SRF1195" s="22"/>
      <c r="SRG1195" s="22"/>
      <c r="SRH1195" s="22"/>
      <c r="SRI1195" s="22"/>
      <c r="SRJ1195" s="22"/>
      <c r="SRK1195" s="22"/>
      <c r="SRL1195" s="22"/>
      <c r="SRM1195" s="22"/>
      <c r="SRN1195" s="22"/>
      <c r="SRO1195" s="22"/>
      <c r="SRP1195" s="22"/>
      <c r="SRQ1195" s="22"/>
      <c r="SRR1195" s="22"/>
      <c r="SRS1195" s="22"/>
      <c r="SRT1195" s="22"/>
      <c r="SRU1195" s="22"/>
      <c r="SRV1195" s="22"/>
      <c r="SRW1195" s="22"/>
      <c r="SRX1195" s="22"/>
      <c r="SRY1195" s="22"/>
      <c r="SRZ1195" s="22"/>
      <c r="SSA1195" s="22"/>
      <c r="SSB1195" s="22"/>
      <c r="SSC1195" s="22"/>
      <c r="SSD1195" s="22"/>
      <c r="SSE1195" s="22"/>
      <c r="SSF1195" s="22"/>
      <c r="SSG1195" s="22"/>
      <c r="SSH1195" s="22"/>
      <c r="SSI1195" s="22"/>
      <c r="SSJ1195" s="22"/>
      <c r="SSK1195" s="22"/>
      <c r="SSL1195" s="22"/>
      <c r="SSM1195" s="22"/>
      <c r="SSN1195" s="22"/>
      <c r="SSO1195" s="22"/>
      <c r="SSP1195" s="22"/>
      <c r="SSQ1195" s="22"/>
      <c r="SSR1195" s="22"/>
      <c r="SSS1195" s="22"/>
      <c r="SST1195" s="22"/>
      <c r="SSU1195" s="22"/>
      <c r="SSV1195" s="22"/>
      <c r="SSW1195" s="22"/>
      <c r="SSX1195" s="22"/>
      <c r="SSY1195" s="22"/>
      <c r="SSZ1195" s="22"/>
      <c r="STA1195" s="22"/>
      <c r="STB1195" s="22"/>
      <c r="STC1195" s="22"/>
      <c r="STD1195" s="22"/>
      <c r="STE1195" s="22"/>
      <c r="STF1195" s="22"/>
      <c r="STG1195" s="22"/>
      <c r="STH1195" s="22"/>
      <c r="STI1195" s="22"/>
      <c r="STJ1195" s="22"/>
      <c r="STK1195" s="22"/>
      <c r="STL1195" s="22"/>
      <c r="STM1195" s="22"/>
      <c r="STN1195" s="22"/>
      <c r="STO1195" s="22"/>
      <c r="STP1195" s="22"/>
      <c r="STQ1195" s="22"/>
      <c r="STR1195" s="22"/>
      <c r="STS1195" s="22"/>
      <c r="STT1195" s="22"/>
      <c r="STU1195" s="22"/>
      <c r="STV1195" s="22"/>
      <c r="STW1195" s="22"/>
      <c r="STX1195" s="22"/>
      <c r="STY1195" s="22"/>
      <c r="STZ1195" s="22"/>
      <c r="SUA1195" s="22"/>
      <c r="SUB1195" s="22"/>
      <c r="SUC1195" s="22"/>
      <c r="SUD1195" s="22"/>
      <c r="SUE1195" s="22"/>
      <c r="SUF1195" s="22"/>
      <c r="SUG1195" s="22"/>
      <c r="SUH1195" s="22"/>
      <c r="SUI1195" s="22"/>
      <c r="SUJ1195" s="22"/>
      <c r="SUK1195" s="22"/>
      <c r="SUL1195" s="22"/>
      <c r="SUM1195" s="22"/>
      <c r="SUN1195" s="22"/>
      <c r="SUO1195" s="22"/>
      <c r="SUP1195" s="22"/>
      <c r="SUQ1195" s="22"/>
      <c r="SUR1195" s="22"/>
      <c r="SUS1195" s="22"/>
      <c r="SUT1195" s="22"/>
      <c r="SUU1195" s="22"/>
      <c r="SUV1195" s="22"/>
      <c r="SUW1195" s="22"/>
      <c r="SUX1195" s="22"/>
      <c r="SUY1195" s="22"/>
      <c r="SUZ1195" s="22"/>
      <c r="SVA1195" s="22"/>
      <c r="SVB1195" s="22"/>
      <c r="SVC1195" s="22"/>
      <c r="SVD1195" s="22"/>
      <c r="SVE1195" s="22"/>
      <c r="SVF1195" s="22"/>
      <c r="SVG1195" s="22"/>
      <c r="SVH1195" s="22"/>
      <c r="SVI1195" s="22"/>
      <c r="SVJ1195" s="22"/>
      <c r="SVK1195" s="22"/>
      <c r="SVL1195" s="22"/>
      <c r="SVM1195" s="22"/>
      <c r="SVN1195" s="22"/>
      <c r="SVO1195" s="22"/>
      <c r="SVP1195" s="22"/>
      <c r="SVQ1195" s="22"/>
      <c r="SVR1195" s="22"/>
      <c r="SVS1195" s="22"/>
      <c r="SVT1195" s="22"/>
      <c r="SVU1195" s="22"/>
      <c r="SVV1195" s="22"/>
      <c r="SVW1195" s="22"/>
      <c r="SVX1195" s="22"/>
      <c r="SVY1195" s="22"/>
      <c r="SVZ1195" s="22"/>
      <c r="SWA1195" s="22"/>
      <c r="SWB1195" s="22"/>
      <c r="SWC1195" s="22"/>
      <c r="SWD1195" s="22"/>
      <c r="SWE1195" s="22"/>
      <c r="SWF1195" s="22"/>
      <c r="SWG1195" s="22"/>
      <c r="SWH1195" s="22"/>
      <c r="SWI1195" s="22"/>
      <c r="SWJ1195" s="22"/>
      <c r="SWK1195" s="22"/>
      <c r="SWL1195" s="22"/>
      <c r="SWM1195" s="22"/>
      <c r="SWN1195" s="22"/>
      <c r="SWO1195" s="22"/>
      <c r="SWP1195" s="22"/>
      <c r="SWQ1195" s="22"/>
      <c r="SWR1195" s="22"/>
      <c r="SWS1195" s="22"/>
      <c r="SWT1195" s="22"/>
      <c r="SWU1195" s="22"/>
      <c r="SWV1195" s="22"/>
      <c r="SWW1195" s="22"/>
      <c r="SWX1195" s="22"/>
      <c r="SWY1195" s="22"/>
      <c r="SWZ1195" s="22"/>
      <c r="SXA1195" s="22"/>
      <c r="SXB1195" s="22"/>
      <c r="SXC1195" s="22"/>
      <c r="SXD1195" s="22"/>
      <c r="SXE1195" s="22"/>
      <c r="SXF1195" s="22"/>
      <c r="SXG1195" s="22"/>
      <c r="SXH1195" s="22"/>
      <c r="SXI1195" s="22"/>
      <c r="SXJ1195" s="22"/>
      <c r="SXK1195" s="22"/>
      <c r="SXL1195" s="22"/>
      <c r="SXM1195" s="22"/>
      <c r="SXN1195" s="22"/>
      <c r="SXO1195" s="22"/>
      <c r="SXP1195" s="22"/>
      <c r="SXQ1195" s="22"/>
      <c r="SXR1195" s="22"/>
      <c r="SXS1195" s="22"/>
      <c r="SXT1195" s="22"/>
      <c r="SXU1195" s="22"/>
      <c r="SXV1195" s="22"/>
      <c r="SXW1195" s="22"/>
      <c r="SXX1195" s="22"/>
      <c r="SXY1195" s="22"/>
      <c r="SXZ1195" s="22"/>
      <c r="SYA1195" s="22"/>
      <c r="SYB1195" s="22"/>
      <c r="SYC1195" s="22"/>
      <c r="SYD1195" s="22"/>
      <c r="SYE1195" s="22"/>
      <c r="SYF1195" s="22"/>
      <c r="SYG1195" s="22"/>
      <c r="SYH1195" s="22"/>
      <c r="SYI1195" s="22"/>
      <c r="SYJ1195" s="22"/>
      <c r="SYK1195" s="22"/>
      <c r="SYL1195" s="22"/>
      <c r="SYM1195" s="22"/>
      <c r="SYN1195" s="22"/>
      <c r="SYO1195" s="22"/>
      <c r="SYP1195" s="22"/>
      <c r="SYQ1195" s="22"/>
      <c r="SYR1195" s="22"/>
      <c r="SYS1195" s="22"/>
      <c r="SYT1195" s="22"/>
      <c r="SYU1195" s="22"/>
      <c r="SYV1195" s="22"/>
      <c r="SYW1195" s="22"/>
      <c r="SYX1195" s="22"/>
      <c r="SYY1195" s="22"/>
      <c r="SYZ1195" s="22"/>
      <c r="SZA1195" s="22"/>
      <c r="SZB1195" s="22"/>
      <c r="SZC1195" s="22"/>
      <c r="SZD1195" s="22"/>
      <c r="SZE1195" s="22"/>
      <c r="SZF1195" s="22"/>
      <c r="SZG1195" s="22"/>
      <c r="SZH1195" s="22"/>
      <c r="SZI1195" s="22"/>
      <c r="SZJ1195" s="22"/>
      <c r="SZK1195" s="22"/>
      <c r="SZL1195" s="22"/>
      <c r="SZM1195" s="22"/>
      <c r="SZN1195" s="22"/>
      <c r="SZO1195" s="22"/>
      <c r="SZP1195" s="22"/>
      <c r="SZQ1195" s="22"/>
      <c r="SZR1195" s="22"/>
      <c r="SZS1195" s="22"/>
      <c r="SZT1195" s="22"/>
      <c r="SZU1195" s="22"/>
      <c r="SZV1195" s="22"/>
      <c r="SZW1195" s="22"/>
      <c r="SZX1195" s="22"/>
      <c r="SZY1195" s="22"/>
      <c r="SZZ1195" s="22"/>
      <c r="TAA1195" s="22"/>
      <c r="TAB1195" s="22"/>
      <c r="TAC1195" s="22"/>
      <c r="TAD1195" s="22"/>
      <c r="TAE1195" s="22"/>
      <c r="TAF1195" s="22"/>
      <c r="TAG1195" s="22"/>
      <c r="TAH1195" s="22"/>
      <c r="TAI1195" s="22"/>
      <c r="TAJ1195" s="22"/>
      <c r="TAK1195" s="22"/>
      <c r="TAL1195" s="22"/>
      <c r="TAM1195" s="22"/>
      <c r="TAN1195" s="22"/>
      <c r="TAO1195" s="22"/>
      <c r="TAP1195" s="22"/>
      <c r="TAQ1195" s="22"/>
      <c r="TAR1195" s="22"/>
      <c r="TAS1195" s="22"/>
      <c r="TAT1195" s="22"/>
      <c r="TAU1195" s="22"/>
      <c r="TAV1195" s="22"/>
      <c r="TAW1195" s="22"/>
      <c r="TAX1195" s="22"/>
      <c r="TAY1195" s="22"/>
      <c r="TAZ1195" s="22"/>
      <c r="TBA1195" s="22"/>
      <c r="TBB1195" s="22"/>
      <c r="TBC1195" s="22"/>
      <c r="TBD1195" s="22"/>
      <c r="TBE1195" s="22"/>
      <c r="TBF1195" s="22"/>
      <c r="TBG1195" s="22"/>
      <c r="TBH1195" s="22"/>
      <c r="TBI1195" s="22"/>
      <c r="TBJ1195" s="22"/>
      <c r="TBK1195" s="22"/>
      <c r="TBL1195" s="22"/>
      <c r="TBM1195" s="22"/>
      <c r="TBN1195" s="22"/>
      <c r="TBO1195" s="22"/>
      <c r="TBP1195" s="22"/>
      <c r="TBQ1195" s="22"/>
      <c r="TBR1195" s="22"/>
      <c r="TBS1195" s="22"/>
      <c r="TBT1195" s="22"/>
      <c r="TBU1195" s="22"/>
      <c r="TBV1195" s="22"/>
      <c r="TBW1195" s="22"/>
      <c r="TBX1195" s="22"/>
      <c r="TBY1195" s="22"/>
      <c r="TBZ1195" s="22"/>
      <c r="TCA1195" s="22"/>
      <c r="TCB1195" s="22"/>
      <c r="TCC1195" s="22"/>
      <c r="TCD1195" s="22"/>
      <c r="TCE1195" s="22"/>
      <c r="TCF1195" s="22"/>
      <c r="TCG1195" s="22"/>
      <c r="TCH1195" s="22"/>
      <c r="TCI1195" s="22"/>
      <c r="TCJ1195" s="22"/>
      <c r="TCK1195" s="22"/>
      <c r="TCL1195" s="22"/>
      <c r="TCM1195" s="22"/>
      <c r="TCN1195" s="22"/>
      <c r="TCO1195" s="22"/>
      <c r="TCP1195" s="22"/>
      <c r="TCQ1195" s="22"/>
      <c r="TCR1195" s="22"/>
      <c r="TCS1195" s="22"/>
      <c r="TCT1195" s="22"/>
      <c r="TCU1195" s="22"/>
      <c r="TCV1195" s="22"/>
      <c r="TCW1195" s="22"/>
      <c r="TCX1195" s="22"/>
      <c r="TCY1195" s="22"/>
      <c r="TCZ1195" s="22"/>
      <c r="TDA1195" s="22"/>
      <c r="TDB1195" s="22"/>
      <c r="TDC1195" s="22"/>
      <c r="TDD1195" s="22"/>
      <c r="TDE1195" s="22"/>
      <c r="TDF1195" s="22"/>
      <c r="TDG1195" s="22"/>
      <c r="TDH1195" s="22"/>
      <c r="TDI1195" s="22"/>
      <c r="TDJ1195" s="22"/>
      <c r="TDK1195" s="22"/>
      <c r="TDL1195" s="22"/>
      <c r="TDM1195" s="22"/>
      <c r="TDN1195" s="22"/>
      <c r="TDO1195" s="22"/>
      <c r="TDP1195" s="22"/>
      <c r="TDQ1195" s="22"/>
      <c r="TDR1195" s="22"/>
      <c r="TDS1195" s="22"/>
      <c r="TDT1195" s="22"/>
      <c r="TDU1195" s="22"/>
      <c r="TDV1195" s="22"/>
      <c r="TDW1195" s="22"/>
      <c r="TDX1195" s="22"/>
      <c r="TDY1195" s="22"/>
      <c r="TDZ1195" s="22"/>
      <c r="TEA1195" s="22"/>
      <c r="TEB1195" s="22"/>
      <c r="TEC1195" s="22"/>
      <c r="TED1195" s="22"/>
      <c r="TEE1195" s="22"/>
      <c r="TEF1195" s="22"/>
      <c r="TEG1195" s="22"/>
      <c r="TEH1195" s="22"/>
      <c r="TEI1195" s="22"/>
      <c r="TEJ1195" s="22"/>
      <c r="TEK1195" s="22"/>
      <c r="TEL1195" s="22"/>
      <c r="TEM1195" s="22"/>
      <c r="TEN1195" s="22"/>
      <c r="TEO1195" s="22"/>
      <c r="TEP1195" s="22"/>
      <c r="TEQ1195" s="22"/>
      <c r="TER1195" s="22"/>
      <c r="TES1195" s="22"/>
      <c r="TET1195" s="22"/>
      <c r="TEU1195" s="22"/>
      <c r="TEV1195" s="22"/>
      <c r="TEW1195" s="22"/>
      <c r="TEX1195" s="22"/>
      <c r="TEY1195" s="22"/>
      <c r="TEZ1195" s="22"/>
      <c r="TFA1195" s="22"/>
      <c r="TFB1195" s="22"/>
      <c r="TFC1195" s="22"/>
      <c r="TFD1195" s="22"/>
      <c r="TFE1195" s="22"/>
      <c r="TFF1195" s="22"/>
      <c r="TFG1195" s="22"/>
      <c r="TFH1195" s="22"/>
      <c r="TFI1195" s="22"/>
      <c r="TFJ1195" s="22"/>
      <c r="TFK1195" s="22"/>
      <c r="TFL1195" s="22"/>
      <c r="TFM1195" s="22"/>
      <c r="TFN1195" s="22"/>
      <c r="TFO1195" s="22"/>
      <c r="TFP1195" s="22"/>
      <c r="TFQ1195" s="22"/>
      <c r="TFR1195" s="22"/>
      <c r="TFS1195" s="22"/>
      <c r="TFT1195" s="22"/>
      <c r="TFU1195" s="22"/>
      <c r="TFV1195" s="22"/>
      <c r="TFW1195" s="22"/>
      <c r="TFX1195" s="22"/>
      <c r="TFY1195" s="22"/>
      <c r="TFZ1195" s="22"/>
      <c r="TGA1195" s="22"/>
      <c r="TGB1195" s="22"/>
      <c r="TGC1195" s="22"/>
      <c r="TGD1195" s="22"/>
      <c r="TGE1195" s="22"/>
      <c r="TGF1195" s="22"/>
      <c r="TGG1195" s="22"/>
      <c r="TGH1195" s="22"/>
      <c r="TGI1195" s="22"/>
      <c r="TGJ1195" s="22"/>
      <c r="TGK1195" s="22"/>
      <c r="TGL1195" s="22"/>
      <c r="TGM1195" s="22"/>
      <c r="TGN1195" s="22"/>
      <c r="TGO1195" s="22"/>
      <c r="TGP1195" s="22"/>
      <c r="TGQ1195" s="22"/>
      <c r="TGR1195" s="22"/>
      <c r="TGS1195" s="22"/>
      <c r="TGT1195" s="22"/>
      <c r="TGU1195" s="22"/>
      <c r="TGV1195" s="22"/>
      <c r="TGW1195" s="22"/>
      <c r="TGX1195" s="22"/>
      <c r="TGY1195" s="22"/>
      <c r="TGZ1195" s="22"/>
      <c r="THA1195" s="22"/>
      <c r="THB1195" s="22"/>
      <c r="THC1195" s="22"/>
      <c r="THD1195" s="22"/>
      <c r="THE1195" s="22"/>
      <c r="THF1195" s="22"/>
      <c r="THG1195" s="22"/>
      <c r="THH1195" s="22"/>
      <c r="THI1195" s="22"/>
      <c r="THJ1195" s="22"/>
      <c r="THK1195" s="22"/>
      <c r="THL1195" s="22"/>
      <c r="THM1195" s="22"/>
      <c r="THN1195" s="22"/>
      <c r="THO1195" s="22"/>
      <c r="THP1195" s="22"/>
      <c r="THQ1195" s="22"/>
      <c r="THR1195" s="22"/>
      <c r="THS1195" s="22"/>
      <c r="THT1195" s="22"/>
      <c r="THU1195" s="22"/>
      <c r="THV1195" s="22"/>
      <c r="THW1195" s="22"/>
      <c r="THX1195" s="22"/>
      <c r="THY1195" s="22"/>
      <c r="THZ1195" s="22"/>
      <c r="TIA1195" s="22"/>
      <c r="TIB1195" s="22"/>
      <c r="TIC1195" s="22"/>
      <c r="TID1195" s="22"/>
      <c r="TIE1195" s="22"/>
      <c r="TIF1195" s="22"/>
      <c r="TIG1195" s="22"/>
      <c r="TIH1195" s="22"/>
      <c r="TII1195" s="22"/>
      <c r="TIJ1195" s="22"/>
      <c r="TIK1195" s="22"/>
      <c r="TIL1195" s="22"/>
      <c r="TIM1195" s="22"/>
      <c r="TIN1195" s="22"/>
      <c r="TIO1195" s="22"/>
      <c r="TIP1195" s="22"/>
      <c r="TIQ1195" s="22"/>
      <c r="TIR1195" s="22"/>
      <c r="TIS1195" s="22"/>
      <c r="TIT1195" s="22"/>
      <c r="TIU1195" s="22"/>
      <c r="TIV1195" s="22"/>
      <c r="TIW1195" s="22"/>
      <c r="TIX1195" s="22"/>
      <c r="TIY1195" s="22"/>
      <c r="TIZ1195" s="22"/>
      <c r="TJA1195" s="22"/>
      <c r="TJB1195" s="22"/>
      <c r="TJC1195" s="22"/>
      <c r="TJD1195" s="22"/>
      <c r="TJE1195" s="22"/>
      <c r="TJF1195" s="22"/>
      <c r="TJG1195" s="22"/>
      <c r="TJH1195" s="22"/>
      <c r="TJI1195" s="22"/>
      <c r="TJJ1195" s="22"/>
      <c r="TJK1195" s="22"/>
      <c r="TJL1195" s="22"/>
      <c r="TJM1195" s="22"/>
      <c r="TJN1195" s="22"/>
      <c r="TJO1195" s="22"/>
      <c r="TJP1195" s="22"/>
      <c r="TJQ1195" s="22"/>
      <c r="TJR1195" s="22"/>
      <c r="TJS1195" s="22"/>
      <c r="TJT1195" s="22"/>
      <c r="TJU1195" s="22"/>
      <c r="TJV1195" s="22"/>
      <c r="TJW1195" s="22"/>
      <c r="TJX1195" s="22"/>
      <c r="TJY1195" s="22"/>
      <c r="TJZ1195" s="22"/>
      <c r="TKA1195" s="22"/>
      <c r="TKB1195" s="22"/>
      <c r="TKC1195" s="22"/>
      <c r="TKD1195" s="22"/>
      <c r="TKE1195" s="22"/>
      <c r="TKF1195" s="22"/>
      <c r="TKG1195" s="22"/>
      <c r="TKH1195" s="22"/>
      <c r="TKI1195" s="22"/>
      <c r="TKJ1195" s="22"/>
      <c r="TKK1195" s="22"/>
      <c r="TKL1195" s="22"/>
      <c r="TKM1195" s="22"/>
      <c r="TKN1195" s="22"/>
      <c r="TKO1195" s="22"/>
      <c r="TKP1195" s="22"/>
      <c r="TKQ1195" s="22"/>
      <c r="TKR1195" s="22"/>
      <c r="TKS1195" s="22"/>
      <c r="TKT1195" s="22"/>
      <c r="TKU1195" s="22"/>
      <c r="TKV1195" s="22"/>
      <c r="TKW1195" s="22"/>
      <c r="TKX1195" s="22"/>
      <c r="TKY1195" s="22"/>
      <c r="TKZ1195" s="22"/>
      <c r="TLA1195" s="22"/>
      <c r="TLB1195" s="22"/>
      <c r="TLC1195" s="22"/>
      <c r="TLD1195" s="22"/>
      <c r="TLE1195" s="22"/>
      <c r="TLF1195" s="22"/>
      <c r="TLG1195" s="22"/>
      <c r="TLH1195" s="22"/>
      <c r="TLI1195" s="22"/>
      <c r="TLJ1195" s="22"/>
      <c r="TLK1195" s="22"/>
      <c r="TLL1195" s="22"/>
      <c r="TLM1195" s="22"/>
      <c r="TLN1195" s="22"/>
      <c r="TLO1195" s="22"/>
      <c r="TLP1195" s="22"/>
      <c r="TLQ1195" s="22"/>
      <c r="TLR1195" s="22"/>
      <c r="TLS1195" s="22"/>
      <c r="TLT1195" s="22"/>
      <c r="TLU1195" s="22"/>
      <c r="TLV1195" s="22"/>
      <c r="TLW1195" s="22"/>
      <c r="TLX1195" s="22"/>
      <c r="TLY1195" s="22"/>
      <c r="TLZ1195" s="22"/>
      <c r="TMA1195" s="22"/>
      <c r="TMB1195" s="22"/>
      <c r="TMC1195" s="22"/>
      <c r="TMD1195" s="22"/>
      <c r="TME1195" s="22"/>
      <c r="TMF1195" s="22"/>
      <c r="TMG1195" s="22"/>
      <c r="TMH1195" s="22"/>
      <c r="TMI1195" s="22"/>
      <c r="TMJ1195" s="22"/>
      <c r="TMK1195" s="22"/>
      <c r="TML1195" s="22"/>
      <c r="TMM1195" s="22"/>
      <c r="TMN1195" s="22"/>
      <c r="TMO1195" s="22"/>
      <c r="TMP1195" s="22"/>
      <c r="TMQ1195" s="22"/>
      <c r="TMR1195" s="22"/>
      <c r="TMS1195" s="22"/>
      <c r="TMT1195" s="22"/>
      <c r="TMU1195" s="22"/>
      <c r="TMV1195" s="22"/>
      <c r="TMW1195" s="22"/>
      <c r="TMX1195" s="22"/>
      <c r="TMY1195" s="22"/>
      <c r="TMZ1195" s="22"/>
      <c r="TNA1195" s="22"/>
      <c r="TNB1195" s="22"/>
      <c r="TNC1195" s="22"/>
      <c r="TND1195" s="22"/>
      <c r="TNE1195" s="22"/>
      <c r="TNF1195" s="22"/>
      <c r="TNG1195" s="22"/>
      <c r="TNH1195" s="22"/>
      <c r="TNI1195" s="22"/>
      <c r="TNJ1195" s="22"/>
      <c r="TNK1195" s="22"/>
      <c r="TNL1195" s="22"/>
      <c r="TNM1195" s="22"/>
      <c r="TNN1195" s="22"/>
      <c r="TNO1195" s="22"/>
      <c r="TNP1195" s="22"/>
      <c r="TNQ1195" s="22"/>
      <c r="TNR1195" s="22"/>
      <c r="TNS1195" s="22"/>
      <c r="TNT1195" s="22"/>
      <c r="TNU1195" s="22"/>
      <c r="TNV1195" s="22"/>
      <c r="TNW1195" s="22"/>
      <c r="TNX1195" s="22"/>
      <c r="TNY1195" s="22"/>
      <c r="TNZ1195" s="22"/>
      <c r="TOA1195" s="22"/>
      <c r="TOB1195" s="22"/>
      <c r="TOC1195" s="22"/>
      <c r="TOD1195" s="22"/>
      <c r="TOE1195" s="22"/>
      <c r="TOF1195" s="22"/>
      <c r="TOG1195" s="22"/>
      <c r="TOH1195" s="22"/>
      <c r="TOI1195" s="22"/>
      <c r="TOJ1195" s="22"/>
      <c r="TOK1195" s="22"/>
      <c r="TOL1195" s="22"/>
      <c r="TOM1195" s="22"/>
      <c r="TON1195" s="22"/>
      <c r="TOO1195" s="22"/>
      <c r="TOP1195" s="22"/>
      <c r="TOQ1195" s="22"/>
      <c r="TOR1195" s="22"/>
      <c r="TOS1195" s="22"/>
      <c r="TOT1195" s="22"/>
      <c r="TOU1195" s="22"/>
      <c r="TOV1195" s="22"/>
      <c r="TOW1195" s="22"/>
      <c r="TOX1195" s="22"/>
      <c r="TOY1195" s="22"/>
      <c r="TOZ1195" s="22"/>
      <c r="TPA1195" s="22"/>
      <c r="TPB1195" s="22"/>
      <c r="TPC1195" s="22"/>
      <c r="TPD1195" s="22"/>
      <c r="TPE1195" s="22"/>
      <c r="TPF1195" s="22"/>
      <c r="TPG1195" s="22"/>
      <c r="TPH1195" s="22"/>
      <c r="TPI1195" s="22"/>
      <c r="TPJ1195" s="22"/>
      <c r="TPK1195" s="22"/>
      <c r="TPL1195" s="22"/>
      <c r="TPM1195" s="22"/>
      <c r="TPN1195" s="22"/>
      <c r="TPO1195" s="22"/>
      <c r="TPP1195" s="22"/>
      <c r="TPQ1195" s="22"/>
      <c r="TPR1195" s="22"/>
      <c r="TPS1195" s="22"/>
      <c r="TPT1195" s="22"/>
      <c r="TPU1195" s="22"/>
      <c r="TPV1195" s="22"/>
      <c r="TPW1195" s="22"/>
      <c r="TPX1195" s="22"/>
      <c r="TPY1195" s="22"/>
      <c r="TPZ1195" s="22"/>
      <c r="TQA1195" s="22"/>
      <c r="TQB1195" s="22"/>
      <c r="TQC1195" s="22"/>
      <c r="TQD1195" s="22"/>
      <c r="TQE1195" s="22"/>
      <c r="TQF1195" s="22"/>
      <c r="TQG1195" s="22"/>
      <c r="TQH1195" s="22"/>
      <c r="TQI1195" s="22"/>
      <c r="TQJ1195" s="22"/>
      <c r="TQK1195" s="22"/>
      <c r="TQL1195" s="22"/>
      <c r="TQM1195" s="22"/>
      <c r="TQN1195" s="22"/>
      <c r="TQO1195" s="22"/>
      <c r="TQP1195" s="22"/>
      <c r="TQQ1195" s="22"/>
      <c r="TQR1195" s="22"/>
      <c r="TQS1195" s="22"/>
      <c r="TQT1195" s="22"/>
      <c r="TQU1195" s="22"/>
      <c r="TQV1195" s="22"/>
      <c r="TQW1195" s="22"/>
      <c r="TQX1195" s="22"/>
      <c r="TQY1195" s="22"/>
      <c r="TQZ1195" s="22"/>
      <c r="TRA1195" s="22"/>
      <c r="TRB1195" s="22"/>
      <c r="TRC1195" s="22"/>
      <c r="TRD1195" s="22"/>
      <c r="TRE1195" s="22"/>
      <c r="TRF1195" s="22"/>
      <c r="TRG1195" s="22"/>
      <c r="TRH1195" s="22"/>
      <c r="TRI1195" s="22"/>
      <c r="TRJ1195" s="22"/>
      <c r="TRK1195" s="22"/>
      <c r="TRL1195" s="22"/>
      <c r="TRM1195" s="22"/>
      <c r="TRN1195" s="22"/>
      <c r="TRO1195" s="22"/>
      <c r="TRP1195" s="22"/>
      <c r="TRQ1195" s="22"/>
      <c r="TRR1195" s="22"/>
      <c r="TRS1195" s="22"/>
      <c r="TRT1195" s="22"/>
      <c r="TRU1195" s="22"/>
      <c r="TRV1195" s="22"/>
      <c r="TRW1195" s="22"/>
      <c r="TRX1195" s="22"/>
      <c r="TRY1195" s="22"/>
      <c r="TRZ1195" s="22"/>
      <c r="TSA1195" s="22"/>
      <c r="TSB1195" s="22"/>
      <c r="TSC1195" s="22"/>
      <c r="TSD1195" s="22"/>
      <c r="TSE1195" s="22"/>
      <c r="TSF1195" s="22"/>
      <c r="TSG1195" s="22"/>
      <c r="TSH1195" s="22"/>
      <c r="TSI1195" s="22"/>
      <c r="TSJ1195" s="22"/>
      <c r="TSK1195" s="22"/>
      <c r="TSL1195" s="22"/>
      <c r="TSM1195" s="22"/>
      <c r="TSN1195" s="22"/>
      <c r="TSO1195" s="22"/>
      <c r="TSP1195" s="22"/>
      <c r="TSQ1195" s="22"/>
      <c r="TSR1195" s="22"/>
      <c r="TSS1195" s="22"/>
      <c r="TST1195" s="22"/>
      <c r="TSU1195" s="22"/>
      <c r="TSV1195" s="22"/>
      <c r="TSW1195" s="22"/>
      <c r="TSX1195" s="22"/>
      <c r="TSY1195" s="22"/>
      <c r="TSZ1195" s="22"/>
      <c r="TTA1195" s="22"/>
      <c r="TTB1195" s="22"/>
      <c r="TTC1195" s="22"/>
      <c r="TTD1195" s="22"/>
      <c r="TTE1195" s="22"/>
      <c r="TTF1195" s="22"/>
      <c r="TTG1195" s="22"/>
      <c r="TTH1195" s="22"/>
      <c r="TTI1195" s="22"/>
      <c r="TTJ1195" s="22"/>
      <c r="TTK1195" s="22"/>
      <c r="TTL1195" s="22"/>
      <c r="TTM1195" s="22"/>
      <c r="TTN1195" s="22"/>
      <c r="TTO1195" s="22"/>
      <c r="TTP1195" s="22"/>
      <c r="TTQ1195" s="22"/>
      <c r="TTR1195" s="22"/>
      <c r="TTS1195" s="22"/>
      <c r="TTT1195" s="22"/>
      <c r="TTU1195" s="22"/>
      <c r="TTV1195" s="22"/>
      <c r="TTW1195" s="22"/>
      <c r="TTX1195" s="22"/>
      <c r="TTY1195" s="22"/>
      <c r="TTZ1195" s="22"/>
      <c r="TUA1195" s="22"/>
      <c r="TUB1195" s="22"/>
      <c r="TUC1195" s="22"/>
      <c r="TUD1195" s="22"/>
      <c r="TUE1195" s="22"/>
      <c r="TUF1195" s="22"/>
      <c r="TUG1195" s="22"/>
      <c r="TUH1195" s="22"/>
      <c r="TUI1195" s="22"/>
      <c r="TUJ1195" s="22"/>
      <c r="TUK1195" s="22"/>
      <c r="TUL1195" s="22"/>
      <c r="TUM1195" s="22"/>
      <c r="TUN1195" s="22"/>
      <c r="TUO1195" s="22"/>
      <c r="TUP1195" s="22"/>
      <c r="TUQ1195" s="22"/>
      <c r="TUR1195" s="22"/>
      <c r="TUS1195" s="22"/>
      <c r="TUT1195" s="22"/>
      <c r="TUU1195" s="22"/>
      <c r="TUV1195" s="22"/>
      <c r="TUW1195" s="22"/>
      <c r="TUX1195" s="22"/>
      <c r="TUY1195" s="22"/>
      <c r="TUZ1195" s="22"/>
      <c r="TVA1195" s="22"/>
      <c r="TVB1195" s="22"/>
      <c r="TVC1195" s="22"/>
      <c r="TVD1195" s="22"/>
      <c r="TVE1195" s="22"/>
      <c r="TVF1195" s="22"/>
      <c r="TVG1195" s="22"/>
      <c r="TVH1195" s="22"/>
      <c r="TVI1195" s="22"/>
      <c r="TVJ1195" s="22"/>
      <c r="TVK1195" s="22"/>
      <c r="TVL1195" s="22"/>
      <c r="TVM1195" s="22"/>
      <c r="TVN1195" s="22"/>
      <c r="TVO1195" s="22"/>
      <c r="TVP1195" s="22"/>
      <c r="TVQ1195" s="22"/>
      <c r="TVR1195" s="22"/>
      <c r="TVS1195" s="22"/>
      <c r="TVT1195" s="22"/>
      <c r="TVU1195" s="22"/>
      <c r="TVV1195" s="22"/>
      <c r="TVW1195" s="22"/>
      <c r="TVX1195" s="22"/>
      <c r="TVY1195" s="22"/>
      <c r="TVZ1195" s="22"/>
      <c r="TWA1195" s="22"/>
      <c r="TWB1195" s="22"/>
      <c r="TWC1195" s="22"/>
      <c r="TWD1195" s="22"/>
      <c r="TWE1195" s="22"/>
      <c r="TWF1195" s="22"/>
      <c r="TWG1195" s="22"/>
      <c r="TWH1195" s="22"/>
      <c r="TWI1195" s="22"/>
      <c r="TWJ1195" s="22"/>
      <c r="TWK1195" s="22"/>
      <c r="TWL1195" s="22"/>
      <c r="TWM1195" s="22"/>
      <c r="TWN1195" s="22"/>
      <c r="TWO1195" s="22"/>
      <c r="TWP1195" s="22"/>
      <c r="TWQ1195" s="22"/>
      <c r="TWR1195" s="22"/>
      <c r="TWS1195" s="22"/>
      <c r="TWT1195" s="22"/>
      <c r="TWU1195" s="22"/>
      <c r="TWV1195" s="22"/>
      <c r="TWW1195" s="22"/>
      <c r="TWX1195" s="22"/>
      <c r="TWY1195" s="22"/>
      <c r="TWZ1195" s="22"/>
      <c r="TXA1195" s="22"/>
      <c r="TXB1195" s="22"/>
      <c r="TXC1195" s="22"/>
      <c r="TXD1195" s="22"/>
      <c r="TXE1195" s="22"/>
      <c r="TXF1195" s="22"/>
      <c r="TXG1195" s="22"/>
      <c r="TXH1195" s="22"/>
      <c r="TXI1195" s="22"/>
      <c r="TXJ1195" s="22"/>
      <c r="TXK1195" s="22"/>
      <c r="TXL1195" s="22"/>
      <c r="TXM1195" s="22"/>
      <c r="TXN1195" s="22"/>
      <c r="TXO1195" s="22"/>
      <c r="TXP1195" s="22"/>
      <c r="TXQ1195" s="22"/>
      <c r="TXR1195" s="22"/>
      <c r="TXS1195" s="22"/>
      <c r="TXT1195" s="22"/>
      <c r="TXU1195" s="22"/>
      <c r="TXV1195" s="22"/>
      <c r="TXW1195" s="22"/>
      <c r="TXX1195" s="22"/>
      <c r="TXY1195" s="22"/>
      <c r="TXZ1195" s="22"/>
      <c r="TYA1195" s="22"/>
      <c r="TYB1195" s="22"/>
      <c r="TYC1195" s="22"/>
      <c r="TYD1195" s="22"/>
      <c r="TYE1195" s="22"/>
      <c r="TYF1195" s="22"/>
      <c r="TYG1195" s="22"/>
      <c r="TYH1195" s="22"/>
      <c r="TYI1195" s="22"/>
      <c r="TYJ1195" s="22"/>
      <c r="TYK1195" s="22"/>
      <c r="TYL1195" s="22"/>
      <c r="TYM1195" s="22"/>
      <c r="TYN1195" s="22"/>
      <c r="TYO1195" s="22"/>
      <c r="TYP1195" s="22"/>
      <c r="TYQ1195" s="22"/>
      <c r="TYR1195" s="22"/>
      <c r="TYS1195" s="22"/>
      <c r="TYT1195" s="22"/>
      <c r="TYU1195" s="22"/>
      <c r="TYV1195" s="22"/>
      <c r="TYW1195" s="22"/>
      <c r="TYX1195" s="22"/>
      <c r="TYY1195" s="22"/>
      <c r="TYZ1195" s="22"/>
      <c r="TZA1195" s="22"/>
      <c r="TZB1195" s="22"/>
      <c r="TZC1195" s="22"/>
      <c r="TZD1195" s="22"/>
      <c r="TZE1195" s="22"/>
      <c r="TZF1195" s="22"/>
      <c r="TZG1195" s="22"/>
      <c r="TZH1195" s="22"/>
      <c r="TZI1195" s="22"/>
      <c r="TZJ1195" s="22"/>
      <c r="TZK1195" s="22"/>
      <c r="TZL1195" s="22"/>
      <c r="TZM1195" s="22"/>
      <c r="TZN1195" s="22"/>
      <c r="TZO1195" s="22"/>
      <c r="TZP1195" s="22"/>
      <c r="TZQ1195" s="22"/>
      <c r="TZR1195" s="22"/>
      <c r="TZS1195" s="22"/>
      <c r="TZT1195" s="22"/>
      <c r="TZU1195" s="22"/>
      <c r="TZV1195" s="22"/>
      <c r="TZW1195" s="22"/>
      <c r="TZX1195" s="22"/>
      <c r="TZY1195" s="22"/>
      <c r="TZZ1195" s="22"/>
      <c r="UAA1195" s="22"/>
      <c r="UAB1195" s="22"/>
      <c r="UAC1195" s="22"/>
      <c r="UAD1195" s="22"/>
      <c r="UAE1195" s="22"/>
      <c r="UAF1195" s="22"/>
      <c r="UAG1195" s="22"/>
      <c r="UAH1195" s="22"/>
      <c r="UAI1195" s="22"/>
      <c r="UAJ1195" s="22"/>
      <c r="UAK1195" s="22"/>
      <c r="UAL1195" s="22"/>
      <c r="UAM1195" s="22"/>
      <c r="UAN1195" s="22"/>
      <c r="UAO1195" s="22"/>
      <c r="UAP1195" s="22"/>
      <c r="UAQ1195" s="22"/>
      <c r="UAR1195" s="22"/>
      <c r="UAS1195" s="22"/>
      <c r="UAT1195" s="22"/>
      <c r="UAU1195" s="22"/>
      <c r="UAV1195" s="22"/>
      <c r="UAW1195" s="22"/>
      <c r="UAX1195" s="22"/>
      <c r="UAY1195" s="22"/>
      <c r="UAZ1195" s="22"/>
      <c r="UBA1195" s="22"/>
      <c r="UBB1195" s="22"/>
      <c r="UBC1195" s="22"/>
      <c r="UBD1195" s="22"/>
      <c r="UBE1195" s="22"/>
      <c r="UBF1195" s="22"/>
      <c r="UBG1195" s="22"/>
      <c r="UBH1195" s="22"/>
      <c r="UBI1195" s="22"/>
      <c r="UBJ1195" s="22"/>
      <c r="UBK1195" s="22"/>
      <c r="UBL1195" s="22"/>
      <c r="UBM1195" s="22"/>
      <c r="UBN1195" s="22"/>
      <c r="UBO1195" s="22"/>
      <c r="UBP1195" s="22"/>
      <c r="UBQ1195" s="22"/>
      <c r="UBR1195" s="22"/>
      <c r="UBS1195" s="22"/>
      <c r="UBT1195" s="22"/>
      <c r="UBU1195" s="22"/>
      <c r="UBV1195" s="22"/>
      <c r="UBW1195" s="22"/>
      <c r="UBX1195" s="22"/>
      <c r="UBY1195" s="22"/>
      <c r="UBZ1195" s="22"/>
      <c r="UCA1195" s="22"/>
      <c r="UCB1195" s="22"/>
      <c r="UCC1195" s="22"/>
      <c r="UCD1195" s="22"/>
      <c r="UCE1195" s="22"/>
      <c r="UCF1195" s="22"/>
      <c r="UCG1195" s="22"/>
      <c r="UCH1195" s="22"/>
      <c r="UCI1195" s="22"/>
      <c r="UCJ1195" s="22"/>
      <c r="UCK1195" s="22"/>
      <c r="UCL1195" s="22"/>
      <c r="UCM1195" s="22"/>
      <c r="UCN1195" s="22"/>
      <c r="UCO1195" s="22"/>
      <c r="UCP1195" s="22"/>
      <c r="UCQ1195" s="22"/>
      <c r="UCR1195" s="22"/>
      <c r="UCS1195" s="22"/>
      <c r="UCT1195" s="22"/>
      <c r="UCU1195" s="22"/>
      <c r="UCV1195" s="22"/>
      <c r="UCW1195" s="22"/>
      <c r="UCX1195" s="22"/>
      <c r="UCY1195" s="22"/>
      <c r="UCZ1195" s="22"/>
      <c r="UDA1195" s="22"/>
      <c r="UDB1195" s="22"/>
      <c r="UDC1195" s="22"/>
      <c r="UDD1195" s="22"/>
      <c r="UDE1195" s="22"/>
      <c r="UDF1195" s="22"/>
      <c r="UDG1195" s="22"/>
      <c r="UDH1195" s="22"/>
      <c r="UDI1195" s="22"/>
      <c r="UDJ1195" s="22"/>
      <c r="UDK1195" s="22"/>
      <c r="UDL1195" s="22"/>
      <c r="UDM1195" s="22"/>
      <c r="UDN1195" s="22"/>
      <c r="UDO1195" s="22"/>
      <c r="UDP1195" s="22"/>
      <c r="UDQ1195" s="22"/>
      <c r="UDR1195" s="22"/>
      <c r="UDS1195" s="22"/>
      <c r="UDT1195" s="22"/>
      <c r="UDU1195" s="22"/>
      <c r="UDV1195" s="22"/>
      <c r="UDW1195" s="22"/>
      <c r="UDX1195" s="22"/>
      <c r="UDY1195" s="22"/>
      <c r="UDZ1195" s="22"/>
      <c r="UEA1195" s="22"/>
      <c r="UEB1195" s="22"/>
      <c r="UEC1195" s="22"/>
      <c r="UED1195" s="22"/>
      <c r="UEE1195" s="22"/>
      <c r="UEF1195" s="22"/>
      <c r="UEG1195" s="22"/>
      <c r="UEH1195" s="22"/>
      <c r="UEI1195" s="22"/>
      <c r="UEJ1195" s="22"/>
      <c r="UEK1195" s="22"/>
      <c r="UEL1195" s="22"/>
      <c r="UEM1195" s="22"/>
      <c r="UEN1195" s="22"/>
      <c r="UEO1195" s="22"/>
      <c r="UEP1195" s="22"/>
      <c r="UEQ1195" s="22"/>
      <c r="UER1195" s="22"/>
      <c r="UES1195" s="22"/>
      <c r="UET1195" s="22"/>
      <c r="UEU1195" s="22"/>
      <c r="UEV1195" s="22"/>
      <c r="UEW1195" s="22"/>
      <c r="UEX1195" s="22"/>
      <c r="UEY1195" s="22"/>
      <c r="UEZ1195" s="22"/>
      <c r="UFA1195" s="22"/>
      <c r="UFB1195" s="22"/>
      <c r="UFC1195" s="22"/>
      <c r="UFD1195" s="22"/>
      <c r="UFE1195" s="22"/>
      <c r="UFF1195" s="22"/>
      <c r="UFG1195" s="22"/>
      <c r="UFH1195" s="22"/>
      <c r="UFI1195" s="22"/>
      <c r="UFJ1195" s="22"/>
      <c r="UFK1195" s="22"/>
      <c r="UFL1195" s="22"/>
      <c r="UFM1195" s="22"/>
      <c r="UFN1195" s="22"/>
      <c r="UFO1195" s="22"/>
      <c r="UFP1195" s="22"/>
      <c r="UFQ1195" s="22"/>
      <c r="UFR1195" s="22"/>
      <c r="UFS1195" s="22"/>
      <c r="UFT1195" s="22"/>
      <c r="UFU1195" s="22"/>
      <c r="UFV1195" s="22"/>
      <c r="UFW1195" s="22"/>
      <c r="UFX1195" s="22"/>
      <c r="UFY1195" s="22"/>
      <c r="UFZ1195" s="22"/>
      <c r="UGA1195" s="22"/>
      <c r="UGB1195" s="22"/>
      <c r="UGC1195" s="22"/>
      <c r="UGD1195" s="22"/>
      <c r="UGE1195" s="22"/>
      <c r="UGF1195" s="22"/>
      <c r="UGG1195" s="22"/>
      <c r="UGH1195" s="22"/>
      <c r="UGI1195" s="22"/>
      <c r="UGJ1195" s="22"/>
      <c r="UGK1195" s="22"/>
      <c r="UGL1195" s="22"/>
      <c r="UGM1195" s="22"/>
      <c r="UGN1195" s="22"/>
      <c r="UGO1195" s="22"/>
      <c r="UGP1195" s="22"/>
      <c r="UGQ1195" s="22"/>
      <c r="UGR1195" s="22"/>
      <c r="UGS1195" s="22"/>
      <c r="UGT1195" s="22"/>
      <c r="UGU1195" s="22"/>
      <c r="UGV1195" s="22"/>
      <c r="UGW1195" s="22"/>
      <c r="UGX1195" s="22"/>
      <c r="UGY1195" s="22"/>
      <c r="UGZ1195" s="22"/>
      <c r="UHA1195" s="22"/>
      <c r="UHB1195" s="22"/>
      <c r="UHC1195" s="22"/>
      <c r="UHD1195" s="22"/>
      <c r="UHE1195" s="22"/>
      <c r="UHF1195" s="22"/>
      <c r="UHG1195" s="22"/>
      <c r="UHH1195" s="22"/>
      <c r="UHI1195" s="22"/>
      <c r="UHJ1195" s="22"/>
      <c r="UHK1195" s="22"/>
      <c r="UHL1195" s="22"/>
      <c r="UHM1195" s="22"/>
      <c r="UHN1195" s="22"/>
      <c r="UHO1195" s="22"/>
      <c r="UHP1195" s="22"/>
      <c r="UHQ1195" s="22"/>
      <c r="UHR1195" s="22"/>
      <c r="UHS1195" s="22"/>
      <c r="UHT1195" s="22"/>
      <c r="UHU1195" s="22"/>
      <c r="UHV1195" s="22"/>
      <c r="UHW1195" s="22"/>
      <c r="UHX1195" s="22"/>
      <c r="UHY1195" s="22"/>
      <c r="UHZ1195" s="22"/>
      <c r="UIA1195" s="22"/>
      <c r="UIB1195" s="22"/>
      <c r="UIC1195" s="22"/>
      <c r="UID1195" s="22"/>
      <c r="UIE1195" s="22"/>
      <c r="UIF1195" s="22"/>
      <c r="UIG1195" s="22"/>
      <c r="UIH1195" s="22"/>
      <c r="UII1195" s="22"/>
      <c r="UIJ1195" s="22"/>
      <c r="UIK1195" s="22"/>
      <c r="UIL1195" s="22"/>
      <c r="UIM1195" s="22"/>
      <c r="UIN1195" s="22"/>
      <c r="UIO1195" s="22"/>
      <c r="UIP1195" s="22"/>
      <c r="UIQ1195" s="22"/>
      <c r="UIR1195" s="22"/>
      <c r="UIS1195" s="22"/>
      <c r="UIT1195" s="22"/>
      <c r="UIU1195" s="22"/>
      <c r="UIV1195" s="22"/>
      <c r="UIW1195" s="22"/>
      <c r="UIX1195" s="22"/>
      <c r="UIY1195" s="22"/>
      <c r="UIZ1195" s="22"/>
      <c r="UJA1195" s="22"/>
      <c r="UJB1195" s="22"/>
      <c r="UJC1195" s="22"/>
      <c r="UJD1195" s="22"/>
      <c r="UJE1195" s="22"/>
      <c r="UJF1195" s="22"/>
      <c r="UJG1195" s="22"/>
      <c r="UJH1195" s="22"/>
      <c r="UJI1195" s="22"/>
      <c r="UJJ1195" s="22"/>
      <c r="UJK1195" s="22"/>
      <c r="UJL1195" s="22"/>
      <c r="UJM1195" s="22"/>
      <c r="UJN1195" s="22"/>
      <c r="UJO1195" s="22"/>
      <c r="UJP1195" s="22"/>
      <c r="UJQ1195" s="22"/>
      <c r="UJR1195" s="22"/>
      <c r="UJS1195" s="22"/>
      <c r="UJT1195" s="22"/>
      <c r="UJU1195" s="22"/>
      <c r="UJV1195" s="22"/>
      <c r="UJW1195" s="22"/>
      <c r="UJX1195" s="22"/>
      <c r="UJY1195" s="22"/>
      <c r="UJZ1195" s="22"/>
      <c r="UKA1195" s="22"/>
      <c r="UKB1195" s="22"/>
      <c r="UKC1195" s="22"/>
      <c r="UKD1195" s="22"/>
      <c r="UKE1195" s="22"/>
      <c r="UKF1195" s="22"/>
      <c r="UKG1195" s="22"/>
      <c r="UKH1195" s="22"/>
      <c r="UKI1195" s="22"/>
      <c r="UKJ1195" s="22"/>
      <c r="UKK1195" s="22"/>
      <c r="UKL1195" s="22"/>
      <c r="UKM1195" s="22"/>
      <c r="UKN1195" s="22"/>
      <c r="UKO1195" s="22"/>
      <c r="UKP1195" s="22"/>
      <c r="UKQ1195" s="22"/>
      <c r="UKR1195" s="22"/>
      <c r="UKS1195" s="22"/>
      <c r="UKT1195" s="22"/>
      <c r="UKU1195" s="22"/>
      <c r="UKV1195" s="22"/>
      <c r="UKW1195" s="22"/>
      <c r="UKX1195" s="22"/>
      <c r="UKY1195" s="22"/>
      <c r="UKZ1195" s="22"/>
      <c r="ULA1195" s="22"/>
      <c r="ULB1195" s="22"/>
      <c r="ULC1195" s="22"/>
      <c r="ULD1195" s="22"/>
      <c r="ULE1195" s="22"/>
      <c r="ULF1195" s="22"/>
      <c r="ULG1195" s="22"/>
      <c r="ULH1195" s="22"/>
      <c r="ULI1195" s="22"/>
      <c r="ULJ1195" s="22"/>
      <c r="ULK1195" s="22"/>
      <c r="ULL1195" s="22"/>
      <c r="ULM1195" s="22"/>
      <c r="ULN1195" s="22"/>
      <c r="ULO1195" s="22"/>
      <c r="ULP1195" s="22"/>
      <c r="ULQ1195" s="22"/>
      <c r="ULR1195" s="22"/>
      <c r="ULS1195" s="22"/>
      <c r="ULT1195" s="22"/>
      <c r="ULU1195" s="22"/>
      <c r="ULV1195" s="22"/>
      <c r="ULW1195" s="22"/>
      <c r="ULX1195" s="22"/>
      <c r="ULY1195" s="22"/>
      <c r="ULZ1195" s="22"/>
      <c r="UMA1195" s="22"/>
      <c r="UMB1195" s="22"/>
      <c r="UMC1195" s="22"/>
      <c r="UMD1195" s="22"/>
      <c r="UME1195" s="22"/>
      <c r="UMF1195" s="22"/>
      <c r="UMG1195" s="22"/>
      <c r="UMH1195" s="22"/>
      <c r="UMI1195" s="22"/>
      <c r="UMJ1195" s="22"/>
      <c r="UMK1195" s="22"/>
      <c r="UML1195" s="22"/>
      <c r="UMM1195" s="22"/>
      <c r="UMN1195" s="22"/>
      <c r="UMO1195" s="22"/>
      <c r="UMP1195" s="22"/>
      <c r="UMQ1195" s="22"/>
      <c r="UMR1195" s="22"/>
      <c r="UMS1195" s="22"/>
      <c r="UMT1195" s="22"/>
      <c r="UMU1195" s="22"/>
      <c r="UMV1195" s="22"/>
      <c r="UMW1195" s="22"/>
      <c r="UMX1195" s="22"/>
      <c r="UMY1195" s="22"/>
      <c r="UMZ1195" s="22"/>
      <c r="UNA1195" s="22"/>
      <c r="UNB1195" s="22"/>
      <c r="UNC1195" s="22"/>
      <c r="UND1195" s="22"/>
      <c r="UNE1195" s="22"/>
      <c r="UNF1195" s="22"/>
      <c r="UNG1195" s="22"/>
      <c r="UNH1195" s="22"/>
      <c r="UNI1195" s="22"/>
      <c r="UNJ1195" s="22"/>
      <c r="UNK1195" s="22"/>
      <c r="UNL1195" s="22"/>
      <c r="UNM1195" s="22"/>
      <c r="UNN1195" s="22"/>
      <c r="UNO1195" s="22"/>
      <c r="UNP1195" s="22"/>
      <c r="UNQ1195" s="22"/>
      <c r="UNR1195" s="22"/>
      <c r="UNS1195" s="22"/>
      <c r="UNT1195" s="22"/>
      <c r="UNU1195" s="22"/>
      <c r="UNV1195" s="22"/>
      <c r="UNW1195" s="22"/>
      <c r="UNX1195" s="22"/>
      <c r="UNY1195" s="22"/>
      <c r="UNZ1195" s="22"/>
      <c r="UOA1195" s="22"/>
      <c r="UOB1195" s="22"/>
      <c r="UOC1195" s="22"/>
      <c r="UOD1195" s="22"/>
      <c r="UOE1195" s="22"/>
      <c r="UOF1195" s="22"/>
      <c r="UOG1195" s="22"/>
      <c r="UOH1195" s="22"/>
      <c r="UOI1195" s="22"/>
      <c r="UOJ1195" s="22"/>
      <c r="UOK1195" s="22"/>
      <c r="UOL1195" s="22"/>
      <c r="UOM1195" s="22"/>
      <c r="UON1195" s="22"/>
      <c r="UOO1195" s="22"/>
      <c r="UOP1195" s="22"/>
      <c r="UOQ1195" s="22"/>
      <c r="UOR1195" s="22"/>
      <c r="UOS1195" s="22"/>
      <c r="UOT1195" s="22"/>
      <c r="UOU1195" s="22"/>
      <c r="UOV1195" s="22"/>
      <c r="UOW1195" s="22"/>
      <c r="UOX1195" s="22"/>
      <c r="UOY1195" s="22"/>
      <c r="UOZ1195" s="22"/>
      <c r="UPA1195" s="22"/>
      <c r="UPB1195" s="22"/>
      <c r="UPC1195" s="22"/>
      <c r="UPD1195" s="22"/>
      <c r="UPE1195" s="22"/>
      <c r="UPF1195" s="22"/>
      <c r="UPG1195" s="22"/>
      <c r="UPH1195" s="22"/>
      <c r="UPI1195" s="22"/>
      <c r="UPJ1195" s="22"/>
      <c r="UPK1195" s="22"/>
      <c r="UPL1195" s="22"/>
      <c r="UPM1195" s="22"/>
      <c r="UPN1195" s="22"/>
      <c r="UPO1195" s="22"/>
      <c r="UPP1195" s="22"/>
      <c r="UPQ1195" s="22"/>
      <c r="UPR1195" s="22"/>
      <c r="UPS1195" s="22"/>
      <c r="UPT1195" s="22"/>
      <c r="UPU1195" s="22"/>
      <c r="UPV1195" s="22"/>
      <c r="UPW1195" s="22"/>
      <c r="UPX1195" s="22"/>
      <c r="UPY1195" s="22"/>
      <c r="UPZ1195" s="22"/>
      <c r="UQA1195" s="22"/>
      <c r="UQB1195" s="22"/>
      <c r="UQC1195" s="22"/>
      <c r="UQD1195" s="22"/>
      <c r="UQE1195" s="22"/>
      <c r="UQF1195" s="22"/>
      <c r="UQG1195" s="22"/>
      <c r="UQH1195" s="22"/>
      <c r="UQI1195" s="22"/>
      <c r="UQJ1195" s="22"/>
      <c r="UQK1195" s="22"/>
      <c r="UQL1195" s="22"/>
      <c r="UQM1195" s="22"/>
      <c r="UQN1195" s="22"/>
      <c r="UQO1195" s="22"/>
      <c r="UQP1195" s="22"/>
      <c r="UQQ1195" s="22"/>
      <c r="UQR1195" s="22"/>
      <c r="UQS1195" s="22"/>
      <c r="UQT1195" s="22"/>
      <c r="UQU1195" s="22"/>
      <c r="UQV1195" s="22"/>
      <c r="UQW1195" s="22"/>
      <c r="UQX1195" s="22"/>
      <c r="UQY1195" s="22"/>
      <c r="UQZ1195" s="22"/>
      <c r="URA1195" s="22"/>
      <c r="URB1195" s="22"/>
      <c r="URC1195" s="22"/>
      <c r="URD1195" s="22"/>
      <c r="URE1195" s="22"/>
      <c r="URF1195" s="22"/>
      <c r="URG1195" s="22"/>
      <c r="URH1195" s="22"/>
      <c r="URI1195" s="22"/>
      <c r="URJ1195" s="22"/>
      <c r="URK1195" s="22"/>
      <c r="URL1195" s="22"/>
      <c r="URM1195" s="22"/>
      <c r="URN1195" s="22"/>
      <c r="URO1195" s="22"/>
      <c r="URP1195" s="22"/>
      <c r="URQ1195" s="22"/>
      <c r="URR1195" s="22"/>
      <c r="URS1195" s="22"/>
      <c r="URT1195" s="22"/>
      <c r="URU1195" s="22"/>
      <c r="URV1195" s="22"/>
      <c r="URW1195" s="22"/>
      <c r="URX1195" s="22"/>
      <c r="URY1195" s="22"/>
      <c r="URZ1195" s="22"/>
      <c r="USA1195" s="22"/>
      <c r="USB1195" s="22"/>
      <c r="USC1195" s="22"/>
      <c r="USD1195" s="22"/>
      <c r="USE1195" s="22"/>
      <c r="USF1195" s="22"/>
      <c r="USG1195" s="22"/>
      <c r="USH1195" s="22"/>
      <c r="USI1195" s="22"/>
      <c r="USJ1195" s="22"/>
      <c r="USK1195" s="22"/>
      <c r="USL1195" s="22"/>
      <c r="USM1195" s="22"/>
      <c r="USN1195" s="22"/>
      <c r="USO1195" s="22"/>
      <c r="USP1195" s="22"/>
      <c r="USQ1195" s="22"/>
      <c r="USR1195" s="22"/>
      <c r="USS1195" s="22"/>
      <c r="UST1195" s="22"/>
      <c r="USU1195" s="22"/>
      <c r="USV1195" s="22"/>
      <c r="USW1195" s="22"/>
      <c r="USX1195" s="22"/>
      <c r="USY1195" s="22"/>
      <c r="USZ1195" s="22"/>
      <c r="UTA1195" s="22"/>
      <c r="UTB1195" s="22"/>
      <c r="UTC1195" s="22"/>
      <c r="UTD1195" s="22"/>
      <c r="UTE1195" s="22"/>
      <c r="UTF1195" s="22"/>
      <c r="UTG1195" s="22"/>
      <c r="UTH1195" s="22"/>
      <c r="UTI1195" s="22"/>
      <c r="UTJ1195" s="22"/>
      <c r="UTK1195" s="22"/>
      <c r="UTL1195" s="22"/>
      <c r="UTM1195" s="22"/>
      <c r="UTN1195" s="22"/>
      <c r="UTO1195" s="22"/>
      <c r="UTP1195" s="22"/>
      <c r="UTQ1195" s="22"/>
      <c r="UTR1195" s="22"/>
      <c r="UTS1195" s="22"/>
      <c r="UTT1195" s="22"/>
      <c r="UTU1195" s="22"/>
      <c r="UTV1195" s="22"/>
      <c r="UTW1195" s="22"/>
      <c r="UTX1195" s="22"/>
      <c r="UTY1195" s="22"/>
      <c r="UTZ1195" s="22"/>
      <c r="UUA1195" s="22"/>
      <c r="UUB1195" s="22"/>
      <c r="UUC1195" s="22"/>
      <c r="UUD1195" s="22"/>
      <c r="UUE1195" s="22"/>
      <c r="UUF1195" s="22"/>
      <c r="UUG1195" s="22"/>
      <c r="UUH1195" s="22"/>
      <c r="UUI1195" s="22"/>
      <c r="UUJ1195" s="22"/>
      <c r="UUK1195" s="22"/>
      <c r="UUL1195" s="22"/>
      <c r="UUM1195" s="22"/>
      <c r="UUN1195" s="22"/>
      <c r="UUO1195" s="22"/>
      <c r="UUP1195" s="22"/>
      <c r="UUQ1195" s="22"/>
      <c r="UUR1195" s="22"/>
      <c r="UUS1195" s="22"/>
      <c r="UUT1195" s="22"/>
      <c r="UUU1195" s="22"/>
      <c r="UUV1195" s="22"/>
      <c r="UUW1195" s="22"/>
      <c r="UUX1195" s="22"/>
      <c r="UUY1195" s="22"/>
      <c r="UUZ1195" s="22"/>
      <c r="UVA1195" s="22"/>
      <c r="UVB1195" s="22"/>
      <c r="UVC1195" s="22"/>
      <c r="UVD1195" s="22"/>
      <c r="UVE1195" s="22"/>
      <c r="UVF1195" s="22"/>
      <c r="UVG1195" s="22"/>
      <c r="UVH1195" s="22"/>
      <c r="UVI1195" s="22"/>
      <c r="UVJ1195" s="22"/>
      <c r="UVK1195" s="22"/>
      <c r="UVL1195" s="22"/>
      <c r="UVM1195" s="22"/>
      <c r="UVN1195" s="22"/>
      <c r="UVO1195" s="22"/>
      <c r="UVP1195" s="22"/>
      <c r="UVQ1195" s="22"/>
      <c r="UVR1195" s="22"/>
      <c r="UVS1195" s="22"/>
      <c r="UVT1195" s="22"/>
      <c r="UVU1195" s="22"/>
      <c r="UVV1195" s="22"/>
      <c r="UVW1195" s="22"/>
      <c r="UVX1195" s="22"/>
      <c r="UVY1195" s="22"/>
      <c r="UVZ1195" s="22"/>
      <c r="UWA1195" s="22"/>
      <c r="UWB1195" s="22"/>
      <c r="UWC1195" s="22"/>
      <c r="UWD1195" s="22"/>
      <c r="UWE1195" s="22"/>
      <c r="UWF1195" s="22"/>
      <c r="UWG1195" s="22"/>
      <c r="UWH1195" s="22"/>
      <c r="UWI1195" s="22"/>
      <c r="UWJ1195" s="22"/>
      <c r="UWK1195" s="22"/>
      <c r="UWL1195" s="22"/>
      <c r="UWM1195" s="22"/>
      <c r="UWN1195" s="22"/>
      <c r="UWO1195" s="22"/>
      <c r="UWP1195" s="22"/>
      <c r="UWQ1195" s="22"/>
      <c r="UWR1195" s="22"/>
      <c r="UWS1195" s="22"/>
      <c r="UWT1195" s="22"/>
      <c r="UWU1195" s="22"/>
      <c r="UWV1195" s="22"/>
      <c r="UWW1195" s="22"/>
      <c r="UWX1195" s="22"/>
      <c r="UWY1195" s="22"/>
      <c r="UWZ1195" s="22"/>
      <c r="UXA1195" s="22"/>
      <c r="UXB1195" s="22"/>
      <c r="UXC1195" s="22"/>
      <c r="UXD1195" s="22"/>
      <c r="UXE1195" s="22"/>
      <c r="UXF1195" s="22"/>
      <c r="UXG1195" s="22"/>
      <c r="UXH1195" s="22"/>
      <c r="UXI1195" s="22"/>
      <c r="UXJ1195" s="22"/>
      <c r="UXK1195" s="22"/>
      <c r="UXL1195" s="22"/>
      <c r="UXM1195" s="22"/>
      <c r="UXN1195" s="22"/>
      <c r="UXO1195" s="22"/>
      <c r="UXP1195" s="22"/>
      <c r="UXQ1195" s="22"/>
      <c r="UXR1195" s="22"/>
      <c r="UXS1195" s="22"/>
      <c r="UXT1195" s="22"/>
      <c r="UXU1195" s="22"/>
      <c r="UXV1195" s="22"/>
      <c r="UXW1195" s="22"/>
      <c r="UXX1195" s="22"/>
      <c r="UXY1195" s="22"/>
      <c r="UXZ1195" s="22"/>
      <c r="UYA1195" s="22"/>
      <c r="UYB1195" s="22"/>
      <c r="UYC1195" s="22"/>
      <c r="UYD1195" s="22"/>
      <c r="UYE1195" s="22"/>
      <c r="UYF1195" s="22"/>
      <c r="UYG1195" s="22"/>
      <c r="UYH1195" s="22"/>
      <c r="UYI1195" s="22"/>
      <c r="UYJ1195" s="22"/>
      <c r="UYK1195" s="22"/>
      <c r="UYL1195" s="22"/>
      <c r="UYM1195" s="22"/>
      <c r="UYN1195" s="22"/>
      <c r="UYO1195" s="22"/>
      <c r="UYP1195" s="22"/>
      <c r="UYQ1195" s="22"/>
      <c r="UYR1195" s="22"/>
      <c r="UYS1195" s="22"/>
      <c r="UYT1195" s="22"/>
      <c r="UYU1195" s="22"/>
      <c r="UYV1195" s="22"/>
      <c r="UYW1195" s="22"/>
      <c r="UYX1195" s="22"/>
      <c r="UYY1195" s="22"/>
      <c r="UYZ1195" s="22"/>
      <c r="UZA1195" s="22"/>
      <c r="UZB1195" s="22"/>
      <c r="UZC1195" s="22"/>
      <c r="UZD1195" s="22"/>
      <c r="UZE1195" s="22"/>
      <c r="UZF1195" s="22"/>
      <c r="UZG1195" s="22"/>
      <c r="UZH1195" s="22"/>
      <c r="UZI1195" s="22"/>
      <c r="UZJ1195" s="22"/>
      <c r="UZK1195" s="22"/>
      <c r="UZL1195" s="22"/>
      <c r="UZM1195" s="22"/>
      <c r="UZN1195" s="22"/>
      <c r="UZO1195" s="22"/>
      <c r="UZP1195" s="22"/>
      <c r="UZQ1195" s="22"/>
      <c r="UZR1195" s="22"/>
      <c r="UZS1195" s="22"/>
      <c r="UZT1195" s="22"/>
      <c r="UZU1195" s="22"/>
      <c r="UZV1195" s="22"/>
      <c r="UZW1195" s="22"/>
      <c r="UZX1195" s="22"/>
      <c r="UZY1195" s="22"/>
      <c r="UZZ1195" s="22"/>
      <c r="VAA1195" s="22"/>
      <c r="VAB1195" s="22"/>
      <c r="VAC1195" s="22"/>
      <c r="VAD1195" s="22"/>
      <c r="VAE1195" s="22"/>
      <c r="VAF1195" s="22"/>
      <c r="VAG1195" s="22"/>
      <c r="VAH1195" s="22"/>
      <c r="VAI1195" s="22"/>
      <c r="VAJ1195" s="22"/>
      <c r="VAK1195" s="22"/>
      <c r="VAL1195" s="22"/>
      <c r="VAM1195" s="22"/>
      <c r="VAN1195" s="22"/>
      <c r="VAO1195" s="22"/>
      <c r="VAP1195" s="22"/>
      <c r="VAQ1195" s="22"/>
      <c r="VAR1195" s="22"/>
      <c r="VAS1195" s="22"/>
      <c r="VAT1195" s="22"/>
      <c r="VAU1195" s="22"/>
      <c r="VAV1195" s="22"/>
      <c r="VAW1195" s="22"/>
      <c r="VAX1195" s="22"/>
      <c r="VAY1195" s="22"/>
      <c r="VAZ1195" s="22"/>
      <c r="VBA1195" s="22"/>
      <c r="VBB1195" s="22"/>
      <c r="VBC1195" s="22"/>
      <c r="VBD1195" s="22"/>
      <c r="VBE1195" s="22"/>
      <c r="VBF1195" s="22"/>
      <c r="VBG1195" s="22"/>
      <c r="VBH1195" s="22"/>
      <c r="VBI1195" s="22"/>
      <c r="VBJ1195" s="22"/>
      <c r="VBK1195" s="22"/>
      <c r="VBL1195" s="22"/>
      <c r="VBM1195" s="22"/>
      <c r="VBN1195" s="22"/>
      <c r="VBO1195" s="22"/>
      <c r="VBP1195" s="22"/>
      <c r="VBQ1195" s="22"/>
      <c r="VBR1195" s="22"/>
      <c r="VBS1195" s="22"/>
      <c r="VBT1195" s="22"/>
      <c r="VBU1195" s="22"/>
      <c r="VBV1195" s="22"/>
      <c r="VBW1195" s="22"/>
      <c r="VBX1195" s="22"/>
      <c r="VBY1195" s="22"/>
      <c r="VBZ1195" s="22"/>
      <c r="VCA1195" s="22"/>
      <c r="VCB1195" s="22"/>
      <c r="VCC1195" s="22"/>
      <c r="VCD1195" s="22"/>
      <c r="VCE1195" s="22"/>
      <c r="VCF1195" s="22"/>
      <c r="VCG1195" s="22"/>
      <c r="VCH1195" s="22"/>
      <c r="VCI1195" s="22"/>
      <c r="VCJ1195" s="22"/>
      <c r="VCK1195" s="22"/>
      <c r="VCL1195" s="22"/>
      <c r="VCM1195" s="22"/>
      <c r="VCN1195" s="22"/>
      <c r="VCO1195" s="22"/>
      <c r="VCP1195" s="22"/>
      <c r="VCQ1195" s="22"/>
      <c r="VCR1195" s="22"/>
      <c r="VCS1195" s="22"/>
      <c r="VCT1195" s="22"/>
      <c r="VCU1195" s="22"/>
      <c r="VCV1195" s="22"/>
      <c r="VCW1195" s="22"/>
      <c r="VCX1195" s="22"/>
      <c r="VCY1195" s="22"/>
      <c r="VCZ1195" s="22"/>
      <c r="VDA1195" s="22"/>
      <c r="VDB1195" s="22"/>
      <c r="VDC1195" s="22"/>
      <c r="VDD1195" s="22"/>
      <c r="VDE1195" s="22"/>
      <c r="VDF1195" s="22"/>
      <c r="VDG1195" s="22"/>
      <c r="VDH1195" s="22"/>
      <c r="VDI1195" s="22"/>
      <c r="VDJ1195" s="22"/>
      <c r="VDK1195" s="22"/>
      <c r="VDL1195" s="22"/>
      <c r="VDM1195" s="22"/>
      <c r="VDN1195" s="22"/>
      <c r="VDO1195" s="22"/>
      <c r="VDP1195" s="22"/>
      <c r="VDQ1195" s="22"/>
      <c r="VDR1195" s="22"/>
      <c r="VDS1195" s="22"/>
      <c r="VDT1195" s="22"/>
      <c r="VDU1195" s="22"/>
      <c r="VDV1195" s="22"/>
      <c r="VDW1195" s="22"/>
      <c r="VDX1195" s="22"/>
      <c r="VDY1195" s="22"/>
      <c r="VDZ1195" s="22"/>
      <c r="VEA1195" s="22"/>
      <c r="VEB1195" s="22"/>
      <c r="VEC1195" s="22"/>
      <c r="VED1195" s="22"/>
      <c r="VEE1195" s="22"/>
      <c r="VEF1195" s="22"/>
      <c r="VEG1195" s="22"/>
      <c r="VEH1195" s="22"/>
      <c r="VEI1195" s="22"/>
      <c r="VEJ1195" s="22"/>
      <c r="VEK1195" s="22"/>
      <c r="VEL1195" s="22"/>
      <c r="VEM1195" s="22"/>
      <c r="VEN1195" s="22"/>
      <c r="VEO1195" s="22"/>
      <c r="VEP1195" s="22"/>
      <c r="VEQ1195" s="22"/>
      <c r="VER1195" s="22"/>
      <c r="VES1195" s="22"/>
      <c r="VET1195" s="22"/>
      <c r="VEU1195" s="22"/>
      <c r="VEV1195" s="22"/>
      <c r="VEW1195" s="22"/>
      <c r="VEX1195" s="22"/>
      <c r="VEY1195" s="22"/>
      <c r="VEZ1195" s="22"/>
      <c r="VFA1195" s="22"/>
      <c r="VFB1195" s="22"/>
      <c r="VFC1195" s="22"/>
      <c r="VFD1195" s="22"/>
      <c r="VFE1195" s="22"/>
      <c r="VFF1195" s="22"/>
      <c r="VFG1195" s="22"/>
      <c r="VFH1195" s="22"/>
      <c r="VFI1195" s="22"/>
      <c r="VFJ1195" s="22"/>
      <c r="VFK1195" s="22"/>
      <c r="VFL1195" s="22"/>
      <c r="VFM1195" s="22"/>
      <c r="VFN1195" s="22"/>
      <c r="VFO1195" s="22"/>
      <c r="VFP1195" s="22"/>
      <c r="VFQ1195" s="22"/>
      <c r="VFR1195" s="22"/>
      <c r="VFS1195" s="22"/>
      <c r="VFT1195" s="22"/>
      <c r="VFU1195" s="22"/>
      <c r="VFV1195" s="22"/>
      <c r="VFW1195" s="22"/>
      <c r="VFX1195" s="22"/>
      <c r="VFY1195" s="22"/>
      <c r="VFZ1195" s="22"/>
      <c r="VGA1195" s="22"/>
      <c r="VGB1195" s="22"/>
      <c r="VGC1195" s="22"/>
      <c r="VGD1195" s="22"/>
      <c r="VGE1195" s="22"/>
      <c r="VGF1195" s="22"/>
      <c r="VGG1195" s="22"/>
      <c r="VGH1195" s="22"/>
      <c r="VGI1195" s="22"/>
      <c r="VGJ1195" s="22"/>
      <c r="VGK1195" s="22"/>
      <c r="VGL1195" s="22"/>
      <c r="VGM1195" s="22"/>
      <c r="VGN1195" s="22"/>
      <c r="VGO1195" s="22"/>
      <c r="VGP1195" s="22"/>
      <c r="VGQ1195" s="22"/>
      <c r="VGR1195" s="22"/>
      <c r="VGS1195" s="22"/>
      <c r="VGT1195" s="22"/>
      <c r="VGU1195" s="22"/>
      <c r="VGV1195" s="22"/>
      <c r="VGW1195" s="22"/>
      <c r="VGX1195" s="22"/>
      <c r="VGY1195" s="22"/>
      <c r="VGZ1195" s="22"/>
      <c r="VHA1195" s="22"/>
      <c r="VHB1195" s="22"/>
      <c r="VHC1195" s="22"/>
      <c r="VHD1195" s="22"/>
      <c r="VHE1195" s="22"/>
      <c r="VHF1195" s="22"/>
      <c r="VHG1195" s="22"/>
      <c r="VHH1195" s="22"/>
      <c r="VHI1195" s="22"/>
      <c r="VHJ1195" s="22"/>
      <c r="VHK1195" s="22"/>
      <c r="VHL1195" s="22"/>
      <c r="VHM1195" s="22"/>
      <c r="VHN1195" s="22"/>
      <c r="VHO1195" s="22"/>
      <c r="VHP1195" s="22"/>
      <c r="VHQ1195" s="22"/>
      <c r="VHR1195" s="22"/>
      <c r="VHS1195" s="22"/>
      <c r="VHT1195" s="22"/>
      <c r="VHU1195" s="22"/>
      <c r="VHV1195" s="22"/>
      <c r="VHW1195" s="22"/>
      <c r="VHX1195" s="22"/>
      <c r="VHY1195" s="22"/>
      <c r="VHZ1195" s="22"/>
      <c r="VIA1195" s="22"/>
      <c r="VIB1195" s="22"/>
      <c r="VIC1195" s="22"/>
      <c r="VID1195" s="22"/>
      <c r="VIE1195" s="22"/>
      <c r="VIF1195" s="22"/>
      <c r="VIG1195" s="22"/>
      <c r="VIH1195" s="22"/>
      <c r="VII1195" s="22"/>
      <c r="VIJ1195" s="22"/>
      <c r="VIK1195" s="22"/>
      <c r="VIL1195" s="22"/>
      <c r="VIM1195" s="22"/>
      <c r="VIN1195" s="22"/>
      <c r="VIO1195" s="22"/>
      <c r="VIP1195" s="22"/>
      <c r="VIQ1195" s="22"/>
      <c r="VIR1195" s="22"/>
      <c r="VIS1195" s="22"/>
      <c r="VIT1195" s="22"/>
      <c r="VIU1195" s="22"/>
      <c r="VIV1195" s="22"/>
      <c r="VIW1195" s="22"/>
      <c r="VIX1195" s="22"/>
      <c r="VIY1195" s="22"/>
      <c r="VIZ1195" s="22"/>
      <c r="VJA1195" s="22"/>
      <c r="VJB1195" s="22"/>
      <c r="VJC1195" s="22"/>
      <c r="VJD1195" s="22"/>
      <c r="VJE1195" s="22"/>
      <c r="VJF1195" s="22"/>
      <c r="VJG1195" s="22"/>
      <c r="VJH1195" s="22"/>
      <c r="VJI1195" s="22"/>
      <c r="VJJ1195" s="22"/>
      <c r="VJK1195" s="22"/>
      <c r="VJL1195" s="22"/>
      <c r="VJM1195" s="22"/>
      <c r="VJN1195" s="22"/>
      <c r="VJO1195" s="22"/>
      <c r="VJP1195" s="22"/>
      <c r="VJQ1195" s="22"/>
      <c r="VJR1195" s="22"/>
      <c r="VJS1195" s="22"/>
      <c r="VJT1195" s="22"/>
      <c r="VJU1195" s="22"/>
      <c r="VJV1195" s="22"/>
      <c r="VJW1195" s="22"/>
      <c r="VJX1195" s="22"/>
      <c r="VJY1195" s="22"/>
      <c r="VJZ1195" s="22"/>
      <c r="VKA1195" s="22"/>
      <c r="VKB1195" s="22"/>
      <c r="VKC1195" s="22"/>
      <c r="VKD1195" s="22"/>
      <c r="VKE1195" s="22"/>
      <c r="VKF1195" s="22"/>
      <c r="VKG1195" s="22"/>
      <c r="VKH1195" s="22"/>
      <c r="VKI1195" s="22"/>
      <c r="VKJ1195" s="22"/>
      <c r="VKK1195" s="22"/>
      <c r="VKL1195" s="22"/>
      <c r="VKM1195" s="22"/>
      <c r="VKN1195" s="22"/>
      <c r="VKO1195" s="22"/>
      <c r="VKP1195" s="22"/>
      <c r="VKQ1195" s="22"/>
      <c r="VKR1195" s="22"/>
      <c r="VKS1195" s="22"/>
      <c r="VKT1195" s="22"/>
      <c r="VKU1195" s="22"/>
      <c r="VKV1195" s="22"/>
      <c r="VKW1195" s="22"/>
      <c r="VKX1195" s="22"/>
      <c r="VKY1195" s="22"/>
      <c r="VKZ1195" s="22"/>
      <c r="VLA1195" s="22"/>
      <c r="VLB1195" s="22"/>
      <c r="VLC1195" s="22"/>
      <c r="VLD1195" s="22"/>
      <c r="VLE1195" s="22"/>
      <c r="VLF1195" s="22"/>
      <c r="VLG1195" s="22"/>
      <c r="VLH1195" s="22"/>
      <c r="VLI1195" s="22"/>
      <c r="VLJ1195" s="22"/>
      <c r="VLK1195" s="22"/>
      <c r="VLL1195" s="22"/>
      <c r="VLM1195" s="22"/>
      <c r="VLN1195" s="22"/>
      <c r="VLO1195" s="22"/>
      <c r="VLP1195" s="22"/>
      <c r="VLQ1195" s="22"/>
      <c r="VLR1195" s="22"/>
      <c r="VLS1195" s="22"/>
      <c r="VLT1195" s="22"/>
      <c r="VLU1195" s="22"/>
      <c r="VLV1195" s="22"/>
      <c r="VLW1195" s="22"/>
      <c r="VLX1195" s="22"/>
      <c r="VLY1195" s="22"/>
      <c r="VLZ1195" s="22"/>
      <c r="VMA1195" s="22"/>
      <c r="VMB1195" s="22"/>
      <c r="VMC1195" s="22"/>
      <c r="VMD1195" s="22"/>
      <c r="VME1195" s="22"/>
      <c r="VMF1195" s="22"/>
      <c r="VMG1195" s="22"/>
      <c r="VMH1195" s="22"/>
      <c r="VMI1195" s="22"/>
      <c r="VMJ1195" s="22"/>
      <c r="VMK1195" s="22"/>
      <c r="VML1195" s="22"/>
      <c r="VMM1195" s="22"/>
      <c r="VMN1195" s="22"/>
      <c r="VMO1195" s="22"/>
      <c r="VMP1195" s="22"/>
      <c r="VMQ1195" s="22"/>
      <c r="VMR1195" s="22"/>
      <c r="VMS1195" s="22"/>
      <c r="VMT1195" s="22"/>
      <c r="VMU1195" s="22"/>
      <c r="VMV1195" s="22"/>
      <c r="VMW1195" s="22"/>
      <c r="VMX1195" s="22"/>
      <c r="VMY1195" s="22"/>
      <c r="VMZ1195" s="22"/>
      <c r="VNA1195" s="22"/>
      <c r="VNB1195" s="22"/>
      <c r="VNC1195" s="22"/>
      <c r="VND1195" s="22"/>
      <c r="VNE1195" s="22"/>
      <c r="VNF1195" s="22"/>
      <c r="VNG1195" s="22"/>
      <c r="VNH1195" s="22"/>
      <c r="VNI1195" s="22"/>
      <c r="VNJ1195" s="22"/>
      <c r="VNK1195" s="22"/>
      <c r="VNL1195" s="22"/>
      <c r="VNM1195" s="22"/>
      <c r="VNN1195" s="22"/>
      <c r="VNO1195" s="22"/>
      <c r="VNP1195" s="22"/>
      <c r="VNQ1195" s="22"/>
      <c r="VNR1195" s="22"/>
      <c r="VNS1195" s="22"/>
      <c r="VNT1195" s="22"/>
      <c r="VNU1195" s="22"/>
      <c r="VNV1195" s="22"/>
      <c r="VNW1195" s="22"/>
      <c r="VNX1195" s="22"/>
      <c r="VNY1195" s="22"/>
      <c r="VNZ1195" s="22"/>
      <c r="VOA1195" s="22"/>
      <c r="VOB1195" s="22"/>
      <c r="VOC1195" s="22"/>
      <c r="VOD1195" s="22"/>
      <c r="VOE1195" s="22"/>
      <c r="VOF1195" s="22"/>
      <c r="VOG1195" s="22"/>
      <c r="VOH1195" s="22"/>
      <c r="VOI1195" s="22"/>
      <c r="VOJ1195" s="22"/>
      <c r="VOK1195" s="22"/>
      <c r="VOL1195" s="22"/>
      <c r="VOM1195" s="22"/>
      <c r="VON1195" s="22"/>
      <c r="VOO1195" s="22"/>
      <c r="VOP1195" s="22"/>
      <c r="VOQ1195" s="22"/>
      <c r="VOR1195" s="22"/>
      <c r="VOS1195" s="22"/>
      <c r="VOT1195" s="22"/>
      <c r="VOU1195" s="22"/>
      <c r="VOV1195" s="22"/>
      <c r="VOW1195" s="22"/>
      <c r="VOX1195" s="22"/>
      <c r="VOY1195" s="22"/>
      <c r="VOZ1195" s="22"/>
      <c r="VPA1195" s="22"/>
      <c r="VPB1195" s="22"/>
      <c r="VPC1195" s="22"/>
      <c r="VPD1195" s="22"/>
      <c r="VPE1195" s="22"/>
      <c r="VPF1195" s="22"/>
      <c r="VPG1195" s="22"/>
      <c r="VPH1195" s="22"/>
      <c r="VPI1195" s="22"/>
      <c r="VPJ1195" s="22"/>
      <c r="VPK1195" s="22"/>
      <c r="VPL1195" s="22"/>
      <c r="VPM1195" s="22"/>
      <c r="VPN1195" s="22"/>
      <c r="VPO1195" s="22"/>
      <c r="VPP1195" s="22"/>
      <c r="VPQ1195" s="22"/>
      <c r="VPR1195" s="22"/>
      <c r="VPS1195" s="22"/>
      <c r="VPT1195" s="22"/>
      <c r="VPU1195" s="22"/>
      <c r="VPV1195" s="22"/>
      <c r="VPW1195" s="22"/>
      <c r="VPX1195" s="22"/>
      <c r="VPY1195" s="22"/>
      <c r="VPZ1195" s="22"/>
      <c r="VQA1195" s="22"/>
      <c r="VQB1195" s="22"/>
      <c r="VQC1195" s="22"/>
      <c r="VQD1195" s="22"/>
      <c r="VQE1195" s="22"/>
      <c r="VQF1195" s="22"/>
      <c r="VQG1195" s="22"/>
      <c r="VQH1195" s="22"/>
      <c r="VQI1195" s="22"/>
      <c r="VQJ1195" s="22"/>
      <c r="VQK1195" s="22"/>
      <c r="VQL1195" s="22"/>
      <c r="VQM1195" s="22"/>
      <c r="VQN1195" s="22"/>
      <c r="VQO1195" s="22"/>
      <c r="VQP1195" s="22"/>
      <c r="VQQ1195" s="22"/>
      <c r="VQR1195" s="22"/>
      <c r="VQS1195" s="22"/>
      <c r="VQT1195" s="22"/>
      <c r="VQU1195" s="22"/>
      <c r="VQV1195" s="22"/>
      <c r="VQW1195" s="22"/>
      <c r="VQX1195" s="22"/>
      <c r="VQY1195" s="22"/>
      <c r="VQZ1195" s="22"/>
      <c r="VRA1195" s="22"/>
      <c r="VRB1195" s="22"/>
      <c r="VRC1195" s="22"/>
      <c r="VRD1195" s="22"/>
      <c r="VRE1195" s="22"/>
      <c r="VRF1195" s="22"/>
      <c r="VRG1195" s="22"/>
      <c r="VRH1195" s="22"/>
      <c r="VRI1195" s="22"/>
      <c r="VRJ1195" s="22"/>
      <c r="VRK1195" s="22"/>
      <c r="VRL1195" s="22"/>
      <c r="VRM1195" s="22"/>
      <c r="VRN1195" s="22"/>
      <c r="VRO1195" s="22"/>
      <c r="VRP1195" s="22"/>
      <c r="VRQ1195" s="22"/>
      <c r="VRR1195" s="22"/>
      <c r="VRS1195" s="22"/>
      <c r="VRT1195" s="22"/>
      <c r="VRU1195" s="22"/>
      <c r="VRV1195" s="22"/>
      <c r="VRW1195" s="22"/>
      <c r="VRX1195" s="22"/>
      <c r="VRY1195" s="22"/>
      <c r="VRZ1195" s="22"/>
      <c r="VSA1195" s="22"/>
      <c r="VSB1195" s="22"/>
      <c r="VSC1195" s="22"/>
      <c r="VSD1195" s="22"/>
      <c r="VSE1195" s="22"/>
      <c r="VSF1195" s="22"/>
      <c r="VSG1195" s="22"/>
      <c r="VSH1195" s="22"/>
      <c r="VSI1195" s="22"/>
      <c r="VSJ1195" s="22"/>
      <c r="VSK1195" s="22"/>
      <c r="VSL1195" s="22"/>
      <c r="VSM1195" s="22"/>
      <c r="VSN1195" s="22"/>
      <c r="VSO1195" s="22"/>
      <c r="VSP1195" s="22"/>
      <c r="VSQ1195" s="22"/>
      <c r="VSR1195" s="22"/>
      <c r="VSS1195" s="22"/>
      <c r="VST1195" s="22"/>
      <c r="VSU1195" s="22"/>
      <c r="VSV1195" s="22"/>
      <c r="VSW1195" s="22"/>
      <c r="VSX1195" s="22"/>
      <c r="VSY1195" s="22"/>
      <c r="VSZ1195" s="22"/>
      <c r="VTA1195" s="22"/>
      <c r="VTB1195" s="22"/>
      <c r="VTC1195" s="22"/>
      <c r="VTD1195" s="22"/>
      <c r="VTE1195" s="22"/>
      <c r="VTF1195" s="22"/>
      <c r="VTG1195" s="22"/>
      <c r="VTH1195" s="22"/>
      <c r="VTI1195" s="22"/>
      <c r="VTJ1195" s="22"/>
      <c r="VTK1195" s="22"/>
      <c r="VTL1195" s="22"/>
      <c r="VTM1195" s="22"/>
      <c r="VTN1195" s="22"/>
      <c r="VTO1195" s="22"/>
      <c r="VTP1195" s="22"/>
      <c r="VTQ1195" s="22"/>
      <c r="VTR1195" s="22"/>
      <c r="VTS1195" s="22"/>
      <c r="VTT1195" s="22"/>
      <c r="VTU1195" s="22"/>
      <c r="VTV1195" s="22"/>
      <c r="VTW1195" s="22"/>
      <c r="VTX1195" s="22"/>
      <c r="VTY1195" s="22"/>
      <c r="VTZ1195" s="22"/>
      <c r="VUA1195" s="22"/>
      <c r="VUB1195" s="22"/>
      <c r="VUC1195" s="22"/>
      <c r="VUD1195" s="22"/>
      <c r="VUE1195" s="22"/>
      <c r="VUF1195" s="22"/>
      <c r="VUG1195" s="22"/>
      <c r="VUH1195" s="22"/>
      <c r="VUI1195" s="22"/>
      <c r="VUJ1195" s="22"/>
      <c r="VUK1195" s="22"/>
      <c r="VUL1195" s="22"/>
      <c r="VUM1195" s="22"/>
      <c r="VUN1195" s="22"/>
      <c r="VUO1195" s="22"/>
      <c r="VUP1195" s="22"/>
      <c r="VUQ1195" s="22"/>
      <c r="VUR1195" s="22"/>
      <c r="VUS1195" s="22"/>
      <c r="VUT1195" s="22"/>
      <c r="VUU1195" s="22"/>
      <c r="VUV1195" s="22"/>
      <c r="VUW1195" s="22"/>
      <c r="VUX1195" s="22"/>
      <c r="VUY1195" s="22"/>
      <c r="VUZ1195" s="22"/>
      <c r="VVA1195" s="22"/>
      <c r="VVB1195" s="22"/>
      <c r="VVC1195" s="22"/>
      <c r="VVD1195" s="22"/>
      <c r="VVE1195" s="22"/>
      <c r="VVF1195" s="22"/>
      <c r="VVG1195" s="22"/>
      <c r="VVH1195" s="22"/>
      <c r="VVI1195" s="22"/>
      <c r="VVJ1195" s="22"/>
      <c r="VVK1195" s="22"/>
      <c r="VVL1195" s="22"/>
      <c r="VVM1195" s="22"/>
      <c r="VVN1195" s="22"/>
      <c r="VVO1195" s="22"/>
      <c r="VVP1195" s="22"/>
      <c r="VVQ1195" s="22"/>
      <c r="VVR1195" s="22"/>
      <c r="VVS1195" s="22"/>
      <c r="VVT1195" s="22"/>
      <c r="VVU1195" s="22"/>
      <c r="VVV1195" s="22"/>
      <c r="VVW1195" s="22"/>
      <c r="VVX1195" s="22"/>
      <c r="VVY1195" s="22"/>
      <c r="VVZ1195" s="22"/>
      <c r="VWA1195" s="22"/>
      <c r="VWB1195" s="22"/>
      <c r="VWC1195" s="22"/>
      <c r="VWD1195" s="22"/>
      <c r="VWE1195" s="22"/>
      <c r="VWF1195" s="22"/>
      <c r="VWG1195" s="22"/>
      <c r="VWH1195" s="22"/>
      <c r="VWI1195" s="22"/>
      <c r="VWJ1195" s="22"/>
      <c r="VWK1195" s="22"/>
      <c r="VWL1195" s="22"/>
      <c r="VWM1195" s="22"/>
      <c r="VWN1195" s="22"/>
      <c r="VWO1195" s="22"/>
      <c r="VWP1195" s="22"/>
      <c r="VWQ1195" s="22"/>
      <c r="VWR1195" s="22"/>
      <c r="VWS1195" s="22"/>
      <c r="VWT1195" s="22"/>
      <c r="VWU1195" s="22"/>
      <c r="VWV1195" s="22"/>
      <c r="VWW1195" s="22"/>
      <c r="VWX1195" s="22"/>
      <c r="VWY1195" s="22"/>
      <c r="VWZ1195" s="22"/>
      <c r="VXA1195" s="22"/>
      <c r="VXB1195" s="22"/>
      <c r="VXC1195" s="22"/>
      <c r="VXD1195" s="22"/>
      <c r="VXE1195" s="22"/>
      <c r="VXF1195" s="22"/>
      <c r="VXG1195" s="22"/>
      <c r="VXH1195" s="22"/>
      <c r="VXI1195" s="22"/>
      <c r="VXJ1195" s="22"/>
      <c r="VXK1195" s="22"/>
      <c r="VXL1195" s="22"/>
      <c r="VXM1195" s="22"/>
      <c r="VXN1195" s="22"/>
      <c r="VXO1195" s="22"/>
      <c r="VXP1195" s="22"/>
      <c r="VXQ1195" s="22"/>
      <c r="VXR1195" s="22"/>
      <c r="VXS1195" s="22"/>
      <c r="VXT1195" s="22"/>
      <c r="VXU1195" s="22"/>
      <c r="VXV1195" s="22"/>
      <c r="VXW1195" s="22"/>
      <c r="VXX1195" s="22"/>
      <c r="VXY1195" s="22"/>
      <c r="VXZ1195" s="22"/>
      <c r="VYA1195" s="22"/>
      <c r="VYB1195" s="22"/>
      <c r="VYC1195" s="22"/>
      <c r="VYD1195" s="22"/>
      <c r="VYE1195" s="22"/>
      <c r="VYF1195" s="22"/>
      <c r="VYG1195" s="22"/>
      <c r="VYH1195" s="22"/>
      <c r="VYI1195" s="22"/>
      <c r="VYJ1195" s="22"/>
      <c r="VYK1195" s="22"/>
      <c r="VYL1195" s="22"/>
      <c r="VYM1195" s="22"/>
      <c r="VYN1195" s="22"/>
      <c r="VYO1195" s="22"/>
      <c r="VYP1195" s="22"/>
      <c r="VYQ1195" s="22"/>
      <c r="VYR1195" s="22"/>
      <c r="VYS1195" s="22"/>
      <c r="VYT1195" s="22"/>
      <c r="VYU1195" s="22"/>
      <c r="VYV1195" s="22"/>
      <c r="VYW1195" s="22"/>
      <c r="VYX1195" s="22"/>
      <c r="VYY1195" s="22"/>
      <c r="VYZ1195" s="22"/>
      <c r="VZA1195" s="22"/>
      <c r="VZB1195" s="22"/>
      <c r="VZC1195" s="22"/>
      <c r="VZD1195" s="22"/>
      <c r="VZE1195" s="22"/>
      <c r="VZF1195" s="22"/>
      <c r="VZG1195" s="22"/>
      <c r="VZH1195" s="22"/>
      <c r="VZI1195" s="22"/>
      <c r="VZJ1195" s="22"/>
      <c r="VZK1195" s="22"/>
      <c r="VZL1195" s="22"/>
      <c r="VZM1195" s="22"/>
      <c r="VZN1195" s="22"/>
      <c r="VZO1195" s="22"/>
      <c r="VZP1195" s="22"/>
      <c r="VZQ1195" s="22"/>
      <c r="VZR1195" s="22"/>
      <c r="VZS1195" s="22"/>
      <c r="VZT1195" s="22"/>
      <c r="VZU1195" s="22"/>
      <c r="VZV1195" s="22"/>
      <c r="VZW1195" s="22"/>
      <c r="VZX1195" s="22"/>
      <c r="VZY1195" s="22"/>
      <c r="VZZ1195" s="22"/>
      <c r="WAA1195" s="22"/>
      <c r="WAB1195" s="22"/>
      <c r="WAC1195" s="22"/>
      <c r="WAD1195" s="22"/>
      <c r="WAE1195" s="22"/>
      <c r="WAF1195" s="22"/>
      <c r="WAG1195" s="22"/>
      <c r="WAH1195" s="22"/>
      <c r="WAI1195" s="22"/>
      <c r="WAJ1195" s="22"/>
      <c r="WAK1195" s="22"/>
      <c r="WAL1195" s="22"/>
      <c r="WAM1195" s="22"/>
      <c r="WAN1195" s="22"/>
      <c r="WAO1195" s="22"/>
      <c r="WAP1195" s="22"/>
      <c r="WAQ1195" s="22"/>
      <c r="WAR1195" s="22"/>
      <c r="WAS1195" s="22"/>
      <c r="WAT1195" s="22"/>
      <c r="WAU1195" s="22"/>
      <c r="WAV1195" s="22"/>
      <c r="WAW1195" s="22"/>
      <c r="WAX1195" s="22"/>
      <c r="WAY1195" s="22"/>
      <c r="WAZ1195" s="22"/>
      <c r="WBA1195" s="22"/>
      <c r="WBB1195" s="22"/>
      <c r="WBC1195" s="22"/>
      <c r="WBD1195" s="22"/>
      <c r="WBE1195" s="22"/>
      <c r="WBF1195" s="22"/>
      <c r="WBG1195" s="22"/>
      <c r="WBH1195" s="22"/>
      <c r="WBI1195" s="22"/>
      <c r="WBJ1195" s="22"/>
      <c r="WBK1195" s="22"/>
      <c r="WBL1195" s="22"/>
      <c r="WBM1195" s="22"/>
      <c r="WBN1195" s="22"/>
      <c r="WBO1195" s="22"/>
      <c r="WBP1195" s="22"/>
      <c r="WBQ1195" s="22"/>
      <c r="WBR1195" s="22"/>
      <c r="WBS1195" s="22"/>
      <c r="WBT1195" s="22"/>
      <c r="WBU1195" s="22"/>
      <c r="WBV1195" s="22"/>
      <c r="WBW1195" s="22"/>
      <c r="WBX1195" s="22"/>
      <c r="WBY1195" s="22"/>
      <c r="WBZ1195" s="22"/>
      <c r="WCA1195" s="22"/>
      <c r="WCB1195" s="22"/>
      <c r="WCC1195" s="22"/>
      <c r="WCD1195" s="22"/>
      <c r="WCE1195" s="22"/>
      <c r="WCF1195" s="22"/>
      <c r="WCG1195" s="22"/>
      <c r="WCH1195" s="22"/>
      <c r="WCI1195" s="22"/>
      <c r="WCJ1195" s="22"/>
      <c r="WCK1195" s="22"/>
      <c r="WCL1195" s="22"/>
      <c r="WCM1195" s="22"/>
      <c r="WCN1195" s="22"/>
      <c r="WCO1195" s="22"/>
      <c r="WCP1195" s="22"/>
      <c r="WCQ1195" s="22"/>
      <c r="WCR1195" s="22"/>
      <c r="WCS1195" s="22"/>
      <c r="WCT1195" s="22"/>
      <c r="WCU1195" s="22"/>
      <c r="WCV1195" s="22"/>
      <c r="WCW1195" s="22"/>
      <c r="WCX1195" s="22"/>
      <c r="WCY1195" s="22"/>
      <c r="WCZ1195" s="22"/>
      <c r="WDA1195" s="22"/>
      <c r="WDB1195" s="22"/>
      <c r="WDC1195" s="22"/>
      <c r="WDD1195" s="22"/>
      <c r="WDE1195" s="22"/>
      <c r="WDF1195" s="22"/>
      <c r="WDG1195" s="22"/>
      <c r="WDH1195" s="22"/>
      <c r="WDI1195" s="22"/>
      <c r="WDJ1195" s="22"/>
      <c r="WDK1195" s="22"/>
      <c r="WDL1195" s="22"/>
      <c r="WDM1195" s="22"/>
      <c r="WDN1195" s="22"/>
      <c r="WDO1195" s="22"/>
      <c r="WDP1195" s="22"/>
      <c r="WDQ1195" s="22"/>
      <c r="WDR1195" s="22"/>
      <c r="WDS1195" s="22"/>
      <c r="WDT1195" s="22"/>
      <c r="WDU1195" s="22"/>
      <c r="WDV1195" s="22"/>
      <c r="WDW1195" s="22"/>
      <c r="WDX1195" s="22"/>
      <c r="WDY1195" s="22"/>
      <c r="WDZ1195" s="22"/>
      <c r="WEA1195" s="22"/>
      <c r="WEB1195" s="22"/>
      <c r="WEC1195" s="22"/>
      <c r="WED1195" s="22"/>
      <c r="WEE1195" s="22"/>
      <c r="WEF1195" s="22"/>
      <c r="WEG1195" s="22"/>
      <c r="WEH1195" s="22"/>
      <c r="WEI1195" s="22"/>
      <c r="WEJ1195" s="22"/>
      <c r="WEK1195" s="22"/>
      <c r="WEL1195" s="22"/>
      <c r="WEM1195" s="22"/>
      <c r="WEN1195" s="22"/>
      <c r="WEO1195" s="22"/>
      <c r="WEP1195" s="22"/>
      <c r="WEQ1195" s="22"/>
      <c r="WER1195" s="22"/>
      <c r="WES1195" s="22"/>
      <c r="WET1195" s="22"/>
      <c r="WEU1195" s="22"/>
      <c r="WEV1195" s="22"/>
      <c r="WEW1195" s="22"/>
      <c r="WEX1195" s="22"/>
      <c r="WEY1195" s="22"/>
      <c r="WEZ1195" s="22"/>
      <c r="WFA1195" s="22"/>
      <c r="WFB1195" s="22"/>
      <c r="WFC1195" s="22"/>
      <c r="WFD1195" s="22"/>
      <c r="WFE1195" s="22"/>
      <c r="WFF1195" s="22"/>
      <c r="WFG1195" s="22"/>
      <c r="WFH1195" s="22"/>
      <c r="WFI1195" s="22"/>
      <c r="WFJ1195" s="22"/>
      <c r="WFK1195" s="22"/>
      <c r="WFL1195" s="22"/>
      <c r="WFM1195" s="22"/>
      <c r="WFN1195" s="22"/>
      <c r="WFO1195" s="22"/>
      <c r="WFP1195" s="22"/>
      <c r="WFQ1195" s="22"/>
      <c r="WFR1195" s="22"/>
      <c r="WFS1195" s="22"/>
      <c r="WFT1195" s="22"/>
      <c r="WFU1195" s="22"/>
      <c r="WFV1195" s="22"/>
      <c r="WFW1195" s="22"/>
      <c r="WFX1195" s="22"/>
      <c r="WFY1195" s="22"/>
      <c r="WFZ1195" s="22"/>
      <c r="WGA1195" s="22"/>
      <c r="WGB1195" s="22"/>
      <c r="WGC1195" s="22"/>
      <c r="WGD1195" s="22"/>
      <c r="WGE1195" s="22"/>
      <c r="WGF1195" s="22"/>
      <c r="WGG1195" s="22"/>
      <c r="WGH1195" s="22"/>
      <c r="WGI1195" s="22"/>
      <c r="WGJ1195" s="22"/>
      <c r="WGK1195" s="22"/>
      <c r="WGL1195" s="22"/>
      <c r="WGM1195" s="22"/>
      <c r="WGN1195" s="22"/>
      <c r="WGO1195" s="22"/>
      <c r="WGP1195" s="22"/>
      <c r="WGQ1195" s="22"/>
      <c r="WGR1195" s="22"/>
      <c r="WGS1195" s="22"/>
      <c r="WGT1195" s="22"/>
      <c r="WGU1195" s="22"/>
      <c r="WGV1195" s="22"/>
      <c r="WGW1195" s="22"/>
      <c r="WGX1195" s="22"/>
      <c r="WGY1195" s="22"/>
      <c r="WGZ1195" s="22"/>
      <c r="WHA1195" s="22"/>
      <c r="WHB1195" s="22"/>
      <c r="WHC1195" s="22"/>
      <c r="WHD1195" s="22"/>
      <c r="WHE1195" s="22"/>
      <c r="WHF1195" s="22"/>
      <c r="WHG1195" s="22"/>
      <c r="WHH1195" s="22"/>
      <c r="WHI1195" s="22"/>
      <c r="WHJ1195" s="22"/>
      <c r="WHK1195" s="22"/>
      <c r="WHL1195" s="22"/>
      <c r="WHM1195" s="22"/>
      <c r="WHN1195" s="22"/>
      <c r="WHO1195" s="22"/>
      <c r="WHP1195" s="22"/>
      <c r="WHQ1195" s="22"/>
      <c r="WHR1195" s="22"/>
      <c r="WHS1195" s="22"/>
      <c r="WHT1195" s="22"/>
      <c r="WHU1195" s="22"/>
      <c r="WHV1195" s="22"/>
      <c r="WHW1195" s="22"/>
      <c r="WHX1195" s="22"/>
      <c r="WHY1195" s="22"/>
      <c r="WHZ1195" s="22"/>
      <c r="WIA1195" s="22"/>
      <c r="WIB1195" s="22"/>
      <c r="WIC1195" s="22"/>
      <c r="WID1195" s="22"/>
      <c r="WIE1195" s="22"/>
      <c r="WIF1195" s="22"/>
      <c r="WIG1195" s="22"/>
      <c r="WIH1195" s="22"/>
      <c r="WII1195" s="22"/>
      <c r="WIJ1195" s="22"/>
      <c r="WIK1195" s="22"/>
      <c r="WIL1195" s="22"/>
      <c r="WIM1195" s="22"/>
      <c r="WIN1195" s="22"/>
      <c r="WIO1195" s="22"/>
      <c r="WIP1195" s="22"/>
      <c r="WIQ1195" s="22"/>
      <c r="WIR1195" s="22"/>
      <c r="WIS1195" s="22"/>
      <c r="WIT1195" s="22"/>
      <c r="WIU1195" s="22"/>
      <c r="WIV1195" s="22"/>
      <c r="WIW1195" s="22"/>
      <c r="WIX1195" s="22"/>
      <c r="WIY1195" s="22"/>
      <c r="WIZ1195" s="22"/>
      <c r="WJA1195" s="22"/>
      <c r="WJB1195" s="22"/>
      <c r="WJC1195" s="22"/>
      <c r="WJD1195" s="22"/>
      <c r="WJE1195" s="22"/>
      <c r="WJF1195" s="22"/>
      <c r="WJG1195" s="22"/>
      <c r="WJH1195" s="22"/>
      <c r="WJI1195" s="22"/>
      <c r="WJJ1195" s="22"/>
      <c r="WJK1195" s="22"/>
      <c r="WJL1195" s="22"/>
      <c r="WJM1195" s="22"/>
      <c r="WJN1195" s="22"/>
      <c r="WJO1195" s="22"/>
      <c r="WJP1195" s="22"/>
      <c r="WJQ1195" s="22"/>
      <c r="WJR1195" s="22"/>
      <c r="WJS1195" s="22"/>
      <c r="WJT1195" s="22"/>
      <c r="WJU1195" s="22"/>
      <c r="WJV1195" s="22"/>
      <c r="WJW1195" s="22"/>
      <c r="WJX1195" s="22"/>
      <c r="WJY1195" s="22"/>
      <c r="WJZ1195" s="22"/>
      <c r="WKA1195" s="22"/>
      <c r="WKB1195" s="22"/>
      <c r="WKC1195" s="22"/>
      <c r="WKD1195" s="22"/>
      <c r="WKE1195" s="22"/>
      <c r="WKF1195" s="22"/>
      <c r="WKG1195" s="22"/>
      <c r="WKH1195" s="22"/>
      <c r="WKI1195" s="22"/>
      <c r="WKJ1195" s="22"/>
      <c r="WKK1195" s="22"/>
      <c r="WKL1195" s="22"/>
      <c r="WKM1195" s="22"/>
      <c r="WKN1195" s="22"/>
      <c r="WKO1195" s="22"/>
      <c r="WKP1195" s="22"/>
      <c r="WKQ1195" s="22"/>
      <c r="WKR1195" s="22"/>
      <c r="WKS1195" s="22"/>
      <c r="WKT1195" s="22"/>
      <c r="WKU1195" s="22"/>
      <c r="WKV1195" s="22"/>
      <c r="WKW1195" s="22"/>
      <c r="WKX1195" s="22"/>
      <c r="WKY1195" s="22"/>
      <c r="WKZ1195" s="22"/>
      <c r="WLA1195" s="22"/>
      <c r="WLB1195" s="22"/>
      <c r="WLC1195" s="22"/>
      <c r="WLD1195" s="22"/>
      <c r="WLE1195" s="22"/>
      <c r="WLF1195" s="22"/>
      <c r="WLG1195" s="22"/>
      <c r="WLH1195" s="22"/>
      <c r="WLI1195" s="22"/>
      <c r="WLJ1195" s="22"/>
      <c r="WLK1195" s="22"/>
      <c r="WLL1195" s="22"/>
      <c r="WLM1195" s="22"/>
      <c r="WLN1195" s="22"/>
      <c r="WLO1195" s="22"/>
      <c r="WLP1195" s="22"/>
      <c r="WLQ1195" s="22"/>
      <c r="WLR1195" s="22"/>
      <c r="WLS1195" s="22"/>
      <c r="WLT1195" s="22"/>
      <c r="WLU1195" s="22"/>
      <c r="WLV1195" s="22"/>
      <c r="WLW1195" s="22"/>
      <c r="WLX1195" s="22"/>
      <c r="WLY1195" s="22"/>
      <c r="WLZ1195" s="22"/>
      <c r="WMA1195" s="22"/>
      <c r="WMB1195" s="22"/>
      <c r="WMC1195" s="22"/>
      <c r="WMD1195" s="22"/>
      <c r="WME1195" s="22"/>
      <c r="WMF1195" s="22"/>
      <c r="WMG1195" s="22"/>
      <c r="WMH1195" s="22"/>
      <c r="WMI1195" s="22"/>
      <c r="WMJ1195" s="22"/>
      <c r="WMK1195" s="22"/>
      <c r="WML1195" s="22"/>
      <c r="WMM1195" s="22"/>
      <c r="WMN1195" s="22"/>
      <c r="WMO1195" s="22"/>
      <c r="WMP1195" s="22"/>
      <c r="WMQ1195" s="22"/>
      <c r="WMR1195" s="22"/>
      <c r="WMS1195" s="22"/>
      <c r="WMT1195" s="22"/>
      <c r="WMU1195" s="22"/>
      <c r="WMV1195" s="22"/>
      <c r="WMW1195" s="22"/>
      <c r="WMX1195" s="22"/>
      <c r="WMY1195" s="22"/>
      <c r="WMZ1195" s="22"/>
      <c r="WNA1195" s="22"/>
      <c r="WNB1195" s="22"/>
      <c r="WNC1195" s="22"/>
      <c r="WND1195" s="22"/>
      <c r="WNE1195" s="22"/>
      <c r="WNF1195" s="22"/>
      <c r="WNG1195" s="22"/>
      <c r="WNH1195" s="22"/>
      <c r="WNI1195" s="22"/>
      <c r="WNJ1195" s="22"/>
      <c r="WNK1195" s="22"/>
      <c r="WNL1195" s="22"/>
      <c r="WNM1195" s="22"/>
      <c r="WNN1195" s="22"/>
      <c r="WNO1195" s="22"/>
      <c r="WNP1195" s="22"/>
      <c r="WNQ1195" s="22"/>
      <c r="WNR1195" s="22"/>
      <c r="WNS1195" s="22"/>
      <c r="WNT1195" s="22"/>
      <c r="WNU1195" s="22"/>
      <c r="WNV1195" s="22"/>
      <c r="WNW1195" s="22"/>
      <c r="WNX1195" s="22"/>
      <c r="WNY1195" s="22"/>
      <c r="WNZ1195" s="22"/>
      <c r="WOA1195" s="22"/>
      <c r="WOB1195" s="22"/>
      <c r="WOC1195" s="22"/>
      <c r="WOD1195" s="22"/>
      <c r="WOE1195" s="22"/>
      <c r="WOF1195" s="22"/>
      <c r="WOG1195" s="22"/>
      <c r="WOH1195" s="22"/>
      <c r="WOI1195" s="22"/>
      <c r="WOJ1195" s="22"/>
      <c r="WOK1195" s="22"/>
      <c r="WOL1195" s="22"/>
      <c r="WOM1195" s="22"/>
      <c r="WON1195" s="22"/>
      <c r="WOO1195" s="22"/>
      <c r="WOP1195" s="22"/>
      <c r="WOQ1195" s="22"/>
      <c r="WOR1195" s="22"/>
      <c r="WOS1195" s="22"/>
      <c r="WOT1195" s="22"/>
      <c r="WOU1195" s="22"/>
      <c r="WOV1195" s="22"/>
      <c r="WOW1195" s="22"/>
      <c r="WOX1195" s="22"/>
      <c r="WOY1195" s="22"/>
      <c r="WOZ1195" s="22"/>
      <c r="WPA1195" s="22"/>
      <c r="WPB1195" s="22"/>
      <c r="WPC1195" s="22"/>
      <c r="WPD1195" s="22"/>
      <c r="WPE1195" s="22"/>
      <c r="WPF1195" s="22"/>
      <c r="WPG1195" s="22"/>
      <c r="WPH1195" s="22"/>
      <c r="WPI1195" s="22"/>
      <c r="WPJ1195" s="22"/>
      <c r="WPK1195" s="22"/>
      <c r="WPL1195" s="22"/>
      <c r="WPM1195" s="22"/>
      <c r="WPN1195" s="22"/>
      <c r="WPO1195" s="22"/>
      <c r="WPP1195" s="22"/>
      <c r="WPQ1195" s="22"/>
      <c r="WPR1195" s="22"/>
      <c r="WPS1195" s="22"/>
      <c r="WPT1195" s="22"/>
      <c r="WPU1195" s="22"/>
      <c r="WPV1195" s="22"/>
      <c r="WPW1195" s="22"/>
      <c r="WPX1195" s="22"/>
      <c r="WPY1195" s="22"/>
      <c r="WPZ1195" s="22"/>
      <c r="WQA1195" s="22"/>
      <c r="WQB1195" s="22"/>
      <c r="WQC1195" s="22"/>
      <c r="WQD1195" s="22"/>
      <c r="WQE1195" s="22"/>
      <c r="WQF1195" s="22"/>
      <c r="WQG1195" s="22"/>
      <c r="WQH1195" s="22"/>
      <c r="WQI1195" s="22"/>
      <c r="WQJ1195" s="22"/>
      <c r="WQK1195" s="22"/>
      <c r="WQL1195" s="22"/>
      <c r="WQM1195" s="22"/>
      <c r="WQN1195" s="22"/>
      <c r="WQO1195" s="22"/>
      <c r="WQP1195" s="22"/>
      <c r="WQQ1195" s="22"/>
      <c r="WQR1195" s="22"/>
      <c r="WQS1195" s="22"/>
      <c r="WQT1195" s="22"/>
      <c r="WQU1195" s="22"/>
      <c r="WQV1195" s="22"/>
      <c r="WQW1195" s="22"/>
      <c r="WQX1195" s="22"/>
      <c r="WQY1195" s="22"/>
      <c r="WQZ1195" s="22"/>
      <c r="WRA1195" s="22"/>
      <c r="WRB1195" s="22"/>
      <c r="WRC1195" s="22"/>
      <c r="WRD1195" s="22"/>
      <c r="WRE1195" s="22"/>
      <c r="WRF1195" s="22"/>
      <c r="WRG1195" s="22"/>
      <c r="WRH1195" s="22"/>
      <c r="WRI1195" s="22"/>
      <c r="WRJ1195" s="22"/>
      <c r="WRK1195" s="22"/>
      <c r="WRL1195" s="22"/>
      <c r="WRM1195" s="22"/>
      <c r="WRN1195" s="22"/>
      <c r="WRO1195" s="22"/>
      <c r="WRP1195" s="22"/>
      <c r="WRQ1195" s="22"/>
      <c r="WRR1195" s="22"/>
      <c r="WRS1195" s="22"/>
      <c r="WRT1195" s="22"/>
      <c r="WRU1195" s="22"/>
      <c r="WRV1195" s="22"/>
      <c r="WRW1195" s="22"/>
      <c r="WRX1195" s="22"/>
      <c r="WRY1195" s="22"/>
      <c r="WRZ1195" s="22"/>
      <c r="WSA1195" s="22"/>
      <c r="WSB1195" s="22"/>
      <c r="WSC1195" s="22"/>
      <c r="WSD1195" s="22"/>
      <c r="WSE1195" s="22"/>
      <c r="WSF1195" s="22"/>
      <c r="WSG1195" s="22"/>
      <c r="WSH1195" s="22"/>
      <c r="WSI1195" s="22"/>
      <c r="WSJ1195" s="22"/>
      <c r="WSK1195" s="22"/>
      <c r="WSL1195" s="22"/>
      <c r="WSM1195" s="22"/>
      <c r="WSN1195" s="22"/>
      <c r="WSO1195" s="22"/>
      <c r="WSP1195" s="22"/>
      <c r="WSQ1195" s="22"/>
      <c r="WSR1195" s="22"/>
      <c r="WSS1195" s="22"/>
      <c r="WST1195" s="22"/>
      <c r="WSU1195" s="22"/>
      <c r="WSV1195" s="22"/>
      <c r="WSW1195" s="22"/>
      <c r="WSX1195" s="22"/>
      <c r="WSY1195" s="22"/>
      <c r="WSZ1195" s="22"/>
      <c r="WTA1195" s="22"/>
      <c r="WTB1195" s="22"/>
      <c r="WTC1195" s="22"/>
      <c r="WTD1195" s="22"/>
      <c r="WTE1195" s="22"/>
      <c r="WTF1195" s="22"/>
      <c r="WTG1195" s="22"/>
      <c r="WTH1195" s="22"/>
      <c r="WTI1195" s="22"/>
      <c r="WTJ1195" s="22"/>
      <c r="WTK1195" s="22"/>
      <c r="WTL1195" s="22"/>
      <c r="WTM1195" s="22"/>
      <c r="WTN1195" s="22"/>
      <c r="WTO1195" s="22"/>
      <c r="WTP1195" s="22"/>
      <c r="WTQ1195" s="22"/>
      <c r="WTR1195" s="22"/>
      <c r="WTS1195" s="22"/>
      <c r="WTT1195" s="22"/>
      <c r="WTU1195" s="22"/>
      <c r="WTV1195" s="22"/>
      <c r="WTW1195" s="22"/>
      <c r="WTX1195" s="22"/>
      <c r="WTY1195" s="22"/>
      <c r="WTZ1195" s="22"/>
      <c r="WUA1195" s="22"/>
      <c r="WUB1195" s="22"/>
      <c r="WUC1195" s="22"/>
      <c r="WUD1195" s="22"/>
      <c r="WUE1195" s="22"/>
      <c r="WUF1195" s="22"/>
      <c r="WUG1195" s="22"/>
      <c r="WUH1195" s="22"/>
      <c r="WUI1195" s="22"/>
      <c r="WUJ1195" s="22"/>
      <c r="WUK1195" s="22"/>
      <c r="WUL1195" s="22"/>
      <c r="WUM1195" s="22"/>
      <c r="WUN1195" s="22"/>
      <c r="WUO1195" s="22"/>
      <c r="WUP1195" s="22"/>
      <c r="WUQ1195" s="22"/>
      <c r="WUR1195" s="22"/>
      <c r="WUS1195" s="22"/>
      <c r="WUT1195" s="22"/>
      <c r="WUU1195" s="22"/>
      <c r="WUV1195" s="22"/>
      <c r="WUW1195" s="22"/>
      <c r="WUX1195" s="22"/>
      <c r="WUY1195" s="22"/>
      <c r="WUZ1195" s="22"/>
      <c r="WVA1195" s="22"/>
      <c r="WVB1195" s="22"/>
      <c r="WVC1195" s="22"/>
      <c r="WVD1195" s="22"/>
      <c r="WVE1195" s="22"/>
      <c r="WVF1195" s="22"/>
      <c r="WVG1195" s="22"/>
      <c r="WVH1195" s="22"/>
      <c r="WVI1195" s="22"/>
      <c r="WVJ1195" s="22"/>
      <c r="WVK1195" s="22"/>
      <c r="WVL1195" s="22"/>
      <c r="WVM1195" s="22"/>
      <c r="WVN1195" s="22"/>
      <c r="WVO1195" s="22"/>
      <c r="WVP1195" s="22"/>
      <c r="WVQ1195" s="22"/>
      <c r="WVR1195" s="22"/>
      <c r="WVS1195" s="22"/>
      <c r="WVT1195" s="22"/>
      <c r="WVU1195" s="22"/>
      <c r="WVV1195" s="22"/>
      <c r="WVW1195" s="22"/>
      <c r="WVX1195" s="22"/>
      <c r="WVY1195" s="22"/>
      <c r="WVZ1195" s="22"/>
      <c r="WWA1195" s="22"/>
      <c r="WWB1195" s="22"/>
      <c r="WWC1195" s="22"/>
      <c r="WWD1195" s="22"/>
      <c r="WWE1195" s="22"/>
      <c r="WWF1195" s="22"/>
      <c r="WWG1195" s="22"/>
      <c r="WWH1195" s="22"/>
      <c r="WWI1195" s="22"/>
      <c r="WWJ1195" s="22"/>
      <c r="WWK1195" s="22"/>
      <c r="WWL1195" s="22"/>
      <c r="WWM1195" s="22"/>
      <c r="WWN1195" s="22"/>
      <c r="WWO1195" s="22"/>
      <c r="WWP1195" s="22"/>
      <c r="WWQ1195" s="22"/>
      <c r="WWR1195" s="22"/>
      <c r="WWS1195" s="22"/>
      <c r="WWT1195" s="22"/>
      <c r="WWU1195" s="22"/>
      <c r="WWV1195" s="22"/>
      <c r="WWW1195" s="22"/>
      <c r="WWX1195" s="22"/>
      <c r="WWY1195" s="22"/>
      <c r="WWZ1195" s="22"/>
      <c r="WXA1195" s="22"/>
      <c r="WXB1195" s="22"/>
      <c r="WXC1195" s="22"/>
      <c r="WXD1195" s="22"/>
      <c r="WXE1195" s="22"/>
      <c r="WXF1195" s="22"/>
      <c r="WXG1195" s="22"/>
      <c r="WXH1195" s="22"/>
      <c r="WXI1195" s="22"/>
      <c r="WXJ1195" s="22"/>
      <c r="WXK1195" s="22"/>
      <c r="WXL1195" s="22"/>
      <c r="WXM1195" s="22"/>
      <c r="WXN1195" s="22"/>
      <c r="WXO1195" s="22"/>
      <c r="WXP1195" s="22"/>
      <c r="WXQ1195" s="22"/>
      <c r="WXR1195" s="22"/>
      <c r="WXS1195" s="22"/>
      <c r="WXT1195" s="22"/>
      <c r="WXU1195" s="22"/>
      <c r="WXV1195" s="22"/>
      <c r="WXW1195" s="22"/>
      <c r="WXX1195" s="22"/>
      <c r="WXY1195" s="22"/>
      <c r="WXZ1195" s="22"/>
      <c r="WYA1195" s="22"/>
      <c r="WYB1195" s="22"/>
      <c r="WYC1195" s="22"/>
      <c r="WYD1195" s="22"/>
      <c r="WYE1195" s="22"/>
      <c r="WYF1195" s="22"/>
      <c r="WYG1195" s="22"/>
      <c r="WYH1195" s="22"/>
      <c r="WYI1195" s="22"/>
      <c r="WYJ1195" s="22"/>
      <c r="WYK1195" s="22"/>
      <c r="WYL1195" s="22"/>
      <c r="WYM1195" s="22"/>
      <c r="WYN1195" s="22"/>
      <c r="WYO1195" s="22"/>
      <c r="WYP1195" s="22"/>
      <c r="WYQ1195" s="22"/>
      <c r="WYR1195" s="22"/>
      <c r="WYS1195" s="22"/>
      <c r="WYT1195" s="22"/>
      <c r="WYU1195" s="22"/>
      <c r="WYV1195" s="22"/>
      <c r="WYW1195" s="22"/>
      <c r="WYX1195" s="22"/>
      <c r="WYY1195" s="22"/>
      <c r="WYZ1195" s="22"/>
      <c r="WZA1195" s="22"/>
      <c r="WZB1195" s="22"/>
      <c r="WZC1195" s="22"/>
      <c r="WZD1195" s="22"/>
      <c r="WZE1195" s="22"/>
      <c r="WZF1195" s="22"/>
      <c r="WZG1195" s="22"/>
      <c r="WZH1195" s="22"/>
      <c r="WZI1195" s="22"/>
      <c r="WZJ1195" s="22"/>
      <c r="WZK1195" s="22"/>
      <c r="WZL1195" s="22"/>
      <c r="WZM1195" s="22"/>
      <c r="WZN1195" s="22"/>
      <c r="WZO1195" s="22"/>
      <c r="WZP1195" s="22"/>
      <c r="WZQ1195" s="22"/>
      <c r="WZR1195" s="22"/>
      <c r="WZS1195" s="22"/>
      <c r="WZT1195" s="22"/>
      <c r="WZU1195" s="22"/>
      <c r="WZV1195" s="22"/>
      <c r="WZW1195" s="22"/>
      <c r="WZX1195" s="22"/>
      <c r="WZY1195" s="22"/>
      <c r="WZZ1195" s="22"/>
      <c r="XAA1195" s="22"/>
      <c r="XAB1195" s="22"/>
      <c r="XAC1195" s="22"/>
      <c r="XAD1195" s="22"/>
      <c r="XAE1195" s="22"/>
      <c r="XAF1195" s="22"/>
      <c r="XAG1195" s="22"/>
      <c r="XAH1195" s="22"/>
      <c r="XAI1195" s="22"/>
      <c r="XAJ1195" s="22"/>
      <c r="XAK1195" s="22"/>
      <c r="XAL1195" s="22"/>
      <c r="XAM1195" s="22"/>
      <c r="XAN1195" s="22"/>
      <c r="XAO1195" s="22"/>
      <c r="XAP1195" s="22"/>
      <c r="XAQ1195" s="22"/>
      <c r="XAR1195" s="22"/>
      <c r="XAS1195" s="22"/>
      <c r="XAT1195" s="22"/>
      <c r="XAU1195" s="22"/>
      <c r="XAV1195" s="22"/>
      <c r="XAW1195" s="22"/>
      <c r="XAX1195" s="22"/>
      <c r="XAY1195" s="22"/>
      <c r="XAZ1195" s="22"/>
      <c r="XBA1195" s="22"/>
      <c r="XBB1195" s="22"/>
      <c r="XBC1195" s="22"/>
      <c r="XBD1195" s="22"/>
      <c r="XBE1195" s="22"/>
      <c r="XBF1195" s="22"/>
      <c r="XBG1195" s="22"/>
      <c r="XBH1195" s="22"/>
      <c r="XBI1195" s="22"/>
      <c r="XBJ1195" s="22"/>
      <c r="XBK1195" s="22"/>
      <c r="XBL1195" s="22"/>
      <c r="XBM1195" s="22"/>
      <c r="XBN1195" s="22"/>
      <c r="XBO1195" s="22"/>
      <c r="XBP1195" s="22"/>
      <c r="XBQ1195" s="22"/>
      <c r="XBR1195" s="22"/>
      <c r="XBS1195" s="22"/>
      <c r="XBT1195" s="22"/>
      <c r="XBU1195" s="22"/>
      <c r="XBV1195" s="22"/>
      <c r="XBW1195" s="22"/>
      <c r="XBX1195" s="22"/>
      <c r="XBY1195" s="22"/>
      <c r="XBZ1195" s="22"/>
      <c r="XCA1195" s="22"/>
      <c r="XCB1195" s="22"/>
      <c r="XCC1195" s="22"/>
      <c r="XCD1195" s="22"/>
      <c r="XCE1195" s="22"/>
      <c r="XCF1195" s="22"/>
      <c r="XCG1195" s="22"/>
      <c r="XCH1195" s="22"/>
      <c r="XCI1195" s="22"/>
      <c r="XCJ1195" s="22"/>
      <c r="XCK1195" s="22"/>
      <c r="XCL1195" s="22"/>
      <c r="XCM1195" s="22"/>
      <c r="XCN1195" s="22"/>
      <c r="XCO1195" s="22"/>
    </row>
    <row r="1196" spans="1:16317" ht="36.6" customHeight="1">
      <c r="A1196" s="480"/>
      <c r="B1196" s="314" t="s">
        <v>75</v>
      </c>
      <c r="C1196" s="215" t="s">
        <v>6137</v>
      </c>
      <c r="D1196" s="315" t="s">
        <v>6138</v>
      </c>
      <c r="E1196" s="185" t="s">
        <v>1705</v>
      </c>
      <c r="F1196" s="175" t="s">
        <v>6139</v>
      </c>
      <c r="G1196" s="186" t="s">
        <v>6140</v>
      </c>
      <c r="H1196" s="210" t="s">
        <v>235</v>
      </c>
      <c r="I1196" s="313"/>
      <c r="J1196" s="313"/>
      <c r="K1196" s="201" t="s">
        <v>1558</v>
      </c>
      <c r="L1196" s="90" t="s">
        <v>1040</v>
      </c>
      <c r="M1196" s="202" t="s">
        <v>439</v>
      </c>
      <c r="N1196" s="106" t="s">
        <v>6120</v>
      </c>
      <c r="O1196" s="107"/>
      <c r="P1196" s="201" t="s">
        <v>907</v>
      </c>
      <c r="Q1196" s="90" t="s">
        <v>356</v>
      </c>
      <c r="R1196" s="202" t="s">
        <v>3600</v>
      </c>
      <c r="S1196" s="106"/>
      <c r="T1196" s="107"/>
      <c r="U1196" s="201" t="s">
        <v>908</v>
      </c>
      <c r="V1196" s="90" t="s">
        <v>356</v>
      </c>
      <c r="W1196" s="383" t="s">
        <v>905</v>
      </c>
      <c r="X1196" s="329"/>
      <c r="Y1196" s="350"/>
      <c r="Z1196" s="201" t="s">
        <v>3956</v>
      </c>
      <c r="AA1196" s="90" t="s">
        <v>356</v>
      </c>
      <c r="AB1196" s="383" t="s">
        <v>439</v>
      </c>
      <c r="AC1196" s="329"/>
      <c r="AD1196" s="350"/>
      <c r="AE1196" s="22"/>
      <c r="AF1196" s="22"/>
      <c r="AG1196" s="22"/>
      <c r="AH1196" s="22"/>
      <c r="AI1196" s="22"/>
      <c r="AJ1196" s="22"/>
      <c r="AK1196" s="22"/>
      <c r="AL1196" s="22"/>
      <c r="AM1196" s="22"/>
      <c r="AN1196" s="22"/>
      <c r="AO1196" s="22"/>
      <c r="AP1196" s="22"/>
      <c r="AQ1196" s="22"/>
      <c r="AR1196" s="22"/>
      <c r="AS1196" s="22"/>
      <c r="AT1196" s="22"/>
      <c r="AU1196" s="22"/>
      <c r="AV1196" s="22"/>
      <c r="AW1196" s="22"/>
      <c r="AX1196" s="22"/>
      <c r="AY1196" s="22"/>
      <c r="AZ1196" s="22"/>
      <c r="BA1196" s="22"/>
      <c r="BB1196" s="22"/>
      <c r="BC1196" s="22"/>
      <c r="BD1196" s="22"/>
      <c r="BE1196" s="22"/>
      <c r="BF1196" s="22"/>
      <c r="BG1196" s="22"/>
      <c r="BH1196" s="22"/>
      <c r="BI1196" s="22"/>
      <c r="BJ1196" s="22"/>
      <c r="BK1196" s="22"/>
      <c r="BL1196" s="22"/>
      <c r="BM1196" s="22"/>
      <c r="BN1196" s="22"/>
      <c r="BO1196" s="22"/>
      <c r="BP1196" s="22"/>
      <c r="BQ1196" s="22"/>
      <c r="BR1196" s="22"/>
      <c r="BS1196" s="22"/>
      <c r="BT1196" s="22"/>
      <c r="BU1196" s="22"/>
      <c r="BV1196" s="22"/>
      <c r="BW1196" s="22"/>
      <c r="BX1196" s="22"/>
      <c r="BY1196" s="22"/>
      <c r="BZ1196" s="22"/>
      <c r="CA1196" s="22"/>
      <c r="CB1196" s="22"/>
      <c r="CC1196" s="22"/>
      <c r="CD1196" s="22"/>
      <c r="CE1196" s="22"/>
      <c r="CF1196" s="22"/>
      <c r="CG1196" s="22"/>
      <c r="CH1196" s="22"/>
      <c r="CI1196" s="22"/>
      <c r="CJ1196" s="22"/>
      <c r="CK1196" s="22"/>
      <c r="CL1196" s="22"/>
      <c r="CM1196" s="22"/>
      <c r="CN1196" s="22"/>
      <c r="CO1196" s="22"/>
      <c r="CP1196" s="22"/>
      <c r="CQ1196" s="22"/>
      <c r="CR1196" s="22"/>
      <c r="CS1196" s="22"/>
      <c r="CT1196" s="22"/>
      <c r="CU1196" s="22"/>
      <c r="CV1196" s="22"/>
      <c r="CW1196" s="22"/>
      <c r="CX1196" s="22"/>
      <c r="CY1196" s="22"/>
      <c r="CZ1196" s="22"/>
      <c r="DA1196" s="22"/>
      <c r="DB1196" s="22"/>
      <c r="DC1196" s="22"/>
      <c r="DD1196" s="22"/>
      <c r="DE1196" s="22"/>
      <c r="DF1196" s="22"/>
      <c r="DG1196" s="22"/>
      <c r="DH1196" s="22"/>
      <c r="DI1196" s="22"/>
      <c r="DJ1196" s="22"/>
      <c r="DK1196" s="22"/>
      <c r="DL1196" s="22"/>
      <c r="DM1196" s="22"/>
      <c r="DN1196" s="22"/>
      <c r="DO1196" s="22"/>
      <c r="DP1196" s="22"/>
      <c r="DQ1196" s="22"/>
      <c r="DR1196" s="22"/>
      <c r="DS1196" s="22"/>
      <c r="DT1196" s="22"/>
      <c r="DU1196" s="22"/>
      <c r="DV1196" s="22"/>
      <c r="DW1196" s="22"/>
      <c r="DX1196" s="22"/>
      <c r="DY1196" s="22"/>
      <c r="DZ1196" s="22"/>
      <c r="EA1196" s="22"/>
      <c r="EB1196" s="22"/>
      <c r="EC1196" s="22"/>
      <c r="ED1196" s="22"/>
      <c r="EE1196" s="22"/>
      <c r="EF1196" s="22"/>
      <c r="EG1196" s="22"/>
      <c r="EH1196" s="22"/>
      <c r="EI1196" s="22"/>
      <c r="EJ1196" s="22"/>
      <c r="EK1196" s="22"/>
      <c r="EL1196" s="22"/>
      <c r="EM1196" s="22"/>
      <c r="EN1196" s="22"/>
      <c r="EO1196" s="22"/>
      <c r="EP1196" s="22"/>
      <c r="EQ1196" s="22"/>
      <c r="ER1196" s="22"/>
      <c r="ES1196" s="22"/>
      <c r="ET1196" s="22"/>
      <c r="EU1196" s="22"/>
      <c r="EV1196" s="22"/>
      <c r="EW1196" s="22"/>
      <c r="EX1196" s="22"/>
      <c r="EY1196" s="22"/>
      <c r="EZ1196" s="22"/>
      <c r="FA1196" s="22"/>
      <c r="FB1196" s="22"/>
      <c r="FC1196" s="22"/>
      <c r="FD1196" s="22"/>
      <c r="FE1196" s="22"/>
      <c r="FF1196" s="22"/>
      <c r="FG1196" s="22"/>
      <c r="FH1196" s="22"/>
      <c r="FI1196" s="22"/>
      <c r="FJ1196" s="22"/>
      <c r="FK1196" s="22"/>
      <c r="FL1196" s="22"/>
      <c r="FM1196" s="22"/>
      <c r="FN1196" s="22"/>
      <c r="FO1196" s="22"/>
      <c r="FP1196" s="22"/>
      <c r="FQ1196" s="22"/>
      <c r="FR1196" s="22"/>
      <c r="FS1196" s="22"/>
      <c r="FT1196" s="22"/>
      <c r="FU1196" s="22"/>
      <c r="FV1196" s="22"/>
      <c r="FW1196" s="22"/>
      <c r="FX1196" s="22"/>
      <c r="FY1196" s="22"/>
      <c r="FZ1196" s="22"/>
      <c r="GA1196" s="22"/>
      <c r="GB1196" s="22"/>
      <c r="GC1196" s="22"/>
      <c r="GD1196" s="22"/>
      <c r="GE1196" s="22"/>
      <c r="GF1196" s="22"/>
      <c r="GG1196" s="22"/>
      <c r="GH1196" s="22"/>
      <c r="GI1196" s="22"/>
      <c r="GJ1196" s="22"/>
      <c r="GK1196" s="22"/>
      <c r="GL1196" s="22"/>
      <c r="GM1196" s="22"/>
      <c r="GN1196" s="22"/>
      <c r="GO1196" s="22"/>
      <c r="GP1196" s="22"/>
      <c r="GQ1196" s="22"/>
      <c r="GR1196" s="22"/>
      <c r="GS1196" s="22"/>
      <c r="GT1196" s="22"/>
      <c r="GU1196" s="22"/>
      <c r="GV1196" s="22"/>
      <c r="GW1196" s="22"/>
      <c r="GX1196" s="22"/>
      <c r="GY1196" s="22"/>
      <c r="GZ1196" s="22"/>
      <c r="HA1196" s="22"/>
      <c r="HB1196" s="22"/>
      <c r="HC1196" s="22"/>
      <c r="HD1196" s="22"/>
      <c r="HE1196" s="22"/>
      <c r="HF1196" s="22"/>
      <c r="HG1196" s="22"/>
      <c r="HH1196" s="22"/>
      <c r="HI1196" s="22"/>
      <c r="HJ1196" s="22"/>
      <c r="HK1196" s="22"/>
      <c r="HL1196" s="22"/>
      <c r="HM1196" s="22"/>
      <c r="HN1196" s="22"/>
      <c r="HO1196" s="22"/>
      <c r="HP1196" s="22"/>
      <c r="HQ1196" s="22"/>
      <c r="HR1196" s="22"/>
      <c r="HS1196" s="22"/>
      <c r="HT1196" s="22"/>
      <c r="HU1196" s="22"/>
      <c r="HV1196" s="22"/>
      <c r="HW1196" s="22"/>
      <c r="HX1196" s="22"/>
      <c r="HY1196" s="22"/>
      <c r="HZ1196" s="22"/>
      <c r="IA1196" s="22"/>
      <c r="IB1196" s="22"/>
      <c r="IC1196" s="22"/>
      <c r="ID1196" s="22"/>
      <c r="IE1196" s="22"/>
      <c r="IF1196" s="22"/>
      <c r="IG1196" s="22"/>
      <c r="IH1196" s="22"/>
      <c r="II1196" s="22"/>
      <c r="IJ1196" s="22"/>
      <c r="IK1196" s="22"/>
      <c r="IL1196" s="22"/>
      <c r="IM1196" s="22"/>
      <c r="IN1196" s="22"/>
      <c r="IO1196" s="22"/>
      <c r="IP1196" s="22"/>
      <c r="IQ1196" s="22"/>
      <c r="IR1196" s="22"/>
      <c r="IS1196" s="22"/>
      <c r="IT1196" s="22"/>
      <c r="IU1196" s="22"/>
      <c r="IV1196" s="22"/>
      <c r="IW1196" s="22"/>
      <c r="IX1196" s="22"/>
      <c r="IY1196" s="22"/>
      <c r="IZ1196" s="22"/>
      <c r="JA1196" s="22"/>
      <c r="JB1196" s="22"/>
      <c r="JC1196" s="22"/>
      <c r="JD1196" s="22"/>
      <c r="JE1196" s="22"/>
      <c r="JF1196" s="22"/>
      <c r="JG1196" s="22"/>
      <c r="JH1196" s="22"/>
      <c r="JI1196" s="22"/>
      <c r="JJ1196" s="22"/>
      <c r="JK1196" s="22"/>
      <c r="JL1196" s="22"/>
      <c r="JM1196" s="22"/>
      <c r="JN1196" s="22"/>
      <c r="JO1196" s="22"/>
      <c r="JP1196" s="22"/>
      <c r="JQ1196" s="22"/>
      <c r="JR1196" s="22"/>
      <c r="JS1196" s="22"/>
      <c r="JT1196" s="22"/>
      <c r="JU1196" s="22"/>
      <c r="JV1196" s="22"/>
      <c r="JW1196" s="22"/>
      <c r="JX1196" s="22"/>
      <c r="JY1196" s="22"/>
      <c r="JZ1196" s="22"/>
      <c r="KA1196" s="22"/>
      <c r="KB1196" s="22"/>
      <c r="KC1196" s="22"/>
      <c r="KD1196" s="22"/>
      <c r="KE1196" s="22"/>
      <c r="KF1196" s="22"/>
      <c r="KG1196" s="22"/>
      <c r="KH1196" s="22"/>
      <c r="KI1196" s="22"/>
      <c r="KJ1196" s="22"/>
      <c r="KK1196" s="22"/>
      <c r="KL1196" s="22"/>
      <c r="KM1196" s="22"/>
      <c r="KN1196" s="22"/>
      <c r="KO1196" s="22"/>
      <c r="KP1196" s="22"/>
      <c r="KQ1196" s="22"/>
      <c r="KR1196" s="22"/>
      <c r="KS1196" s="22"/>
      <c r="KT1196" s="22"/>
      <c r="KU1196" s="22"/>
      <c r="KV1196" s="22"/>
      <c r="KW1196" s="22"/>
      <c r="KX1196" s="22"/>
      <c r="KY1196" s="22"/>
      <c r="KZ1196" s="22"/>
      <c r="LA1196" s="22"/>
      <c r="LB1196" s="22"/>
      <c r="LC1196" s="22"/>
      <c r="LD1196" s="22"/>
      <c r="LE1196" s="22"/>
      <c r="LF1196" s="22"/>
      <c r="LG1196" s="22"/>
      <c r="LH1196" s="22"/>
      <c r="LI1196" s="22"/>
      <c r="LJ1196" s="22"/>
      <c r="LK1196" s="22"/>
      <c r="LL1196" s="22"/>
      <c r="LM1196" s="22"/>
      <c r="LN1196" s="22"/>
      <c r="LO1196" s="22"/>
      <c r="LP1196" s="22"/>
      <c r="LQ1196" s="22"/>
      <c r="LR1196" s="22"/>
      <c r="LS1196" s="22"/>
      <c r="LT1196" s="22"/>
      <c r="LU1196" s="22"/>
      <c r="LV1196" s="22"/>
      <c r="LW1196" s="22"/>
      <c r="LX1196" s="22"/>
      <c r="LY1196" s="22"/>
      <c r="LZ1196" s="22"/>
      <c r="MA1196" s="22"/>
      <c r="MB1196" s="22"/>
      <c r="MC1196" s="22"/>
      <c r="MD1196" s="22"/>
      <c r="ME1196" s="22"/>
      <c r="MF1196" s="22"/>
      <c r="MG1196" s="22"/>
      <c r="MH1196" s="22"/>
      <c r="MI1196" s="22"/>
      <c r="MJ1196" s="22"/>
      <c r="MK1196" s="22"/>
      <c r="ML1196" s="22"/>
      <c r="MM1196" s="22"/>
      <c r="MN1196" s="22"/>
      <c r="MO1196" s="22"/>
      <c r="MP1196" s="22"/>
      <c r="MQ1196" s="22"/>
      <c r="MR1196" s="22"/>
      <c r="MS1196" s="22"/>
      <c r="MT1196" s="22"/>
      <c r="MU1196" s="22"/>
      <c r="MV1196" s="22"/>
      <c r="MW1196" s="22"/>
      <c r="MX1196" s="22"/>
      <c r="MY1196" s="22"/>
      <c r="MZ1196" s="22"/>
      <c r="NA1196" s="22"/>
      <c r="NB1196" s="22"/>
      <c r="NC1196" s="22"/>
      <c r="ND1196" s="22"/>
      <c r="NE1196" s="22"/>
      <c r="NF1196" s="22"/>
      <c r="NG1196" s="22"/>
      <c r="NH1196" s="22"/>
      <c r="NI1196" s="22"/>
      <c r="NJ1196" s="22"/>
      <c r="NK1196" s="22"/>
      <c r="NL1196" s="22"/>
      <c r="NM1196" s="22"/>
      <c r="NN1196" s="22"/>
      <c r="NO1196" s="22"/>
      <c r="NP1196" s="22"/>
      <c r="NQ1196" s="22"/>
      <c r="NR1196" s="22"/>
      <c r="NS1196" s="22"/>
      <c r="NT1196" s="22"/>
      <c r="NU1196" s="22"/>
      <c r="NV1196" s="22"/>
      <c r="NW1196" s="22"/>
      <c r="NX1196" s="22"/>
      <c r="NY1196" s="22"/>
      <c r="NZ1196" s="22"/>
      <c r="OA1196" s="22"/>
      <c r="OB1196" s="22"/>
      <c r="OC1196" s="22"/>
      <c r="OD1196" s="22"/>
      <c r="OE1196" s="22"/>
      <c r="OF1196" s="22"/>
      <c r="OG1196" s="22"/>
      <c r="OH1196" s="22"/>
      <c r="OI1196" s="22"/>
      <c r="OJ1196" s="22"/>
      <c r="OK1196" s="22"/>
      <c r="OL1196" s="22"/>
      <c r="OM1196" s="22"/>
      <c r="ON1196" s="22"/>
      <c r="OO1196" s="22"/>
      <c r="OP1196" s="22"/>
      <c r="OQ1196" s="22"/>
      <c r="OR1196" s="22"/>
      <c r="OS1196" s="22"/>
      <c r="OT1196" s="22"/>
      <c r="OU1196" s="22"/>
      <c r="OV1196" s="22"/>
      <c r="OW1196" s="22"/>
      <c r="OX1196" s="22"/>
      <c r="OY1196" s="22"/>
      <c r="OZ1196" s="22"/>
      <c r="PA1196" s="22"/>
      <c r="PB1196" s="22"/>
      <c r="PC1196" s="22"/>
      <c r="PD1196" s="22"/>
      <c r="PE1196" s="22"/>
      <c r="PF1196" s="22"/>
      <c r="PG1196" s="22"/>
      <c r="PH1196" s="22"/>
      <c r="PI1196" s="22"/>
      <c r="PJ1196" s="22"/>
      <c r="PK1196" s="22"/>
      <c r="PL1196" s="22"/>
      <c r="PM1196" s="22"/>
      <c r="PN1196" s="22"/>
      <c r="PO1196" s="22"/>
      <c r="PP1196" s="22"/>
      <c r="PQ1196" s="22"/>
      <c r="PR1196" s="22"/>
      <c r="PS1196" s="22"/>
      <c r="PT1196" s="22"/>
      <c r="PU1196" s="22"/>
      <c r="PV1196" s="22"/>
      <c r="PW1196" s="22"/>
      <c r="PX1196" s="22"/>
      <c r="PY1196" s="22"/>
      <c r="PZ1196" s="22"/>
      <c r="QA1196" s="22"/>
      <c r="QB1196" s="22"/>
      <c r="QC1196" s="22"/>
      <c r="QD1196" s="22"/>
      <c r="QE1196" s="22"/>
      <c r="QF1196" s="22"/>
      <c r="QG1196" s="22"/>
      <c r="QH1196" s="22"/>
      <c r="QI1196" s="22"/>
      <c r="QJ1196" s="22"/>
      <c r="QK1196" s="22"/>
      <c r="QL1196" s="22"/>
      <c r="QM1196" s="22"/>
      <c r="QN1196" s="22"/>
      <c r="QO1196" s="22"/>
      <c r="QP1196" s="22"/>
      <c r="QQ1196" s="22"/>
      <c r="QR1196" s="22"/>
      <c r="QS1196" s="22"/>
      <c r="QT1196" s="22"/>
      <c r="QU1196" s="22"/>
      <c r="QV1196" s="22"/>
      <c r="QW1196" s="22"/>
      <c r="QX1196" s="22"/>
      <c r="QY1196" s="22"/>
      <c r="QZ1196" s="22"/>
      <c r="RA1196" s="22"/>
      <c r="RB1196" s="22"/>
      <c r="RC1196" s="22"/>
      <c r="RD1196" s="22"/>
      <c r="RE1196" s="22"/>
      <c r="RF1196" s="22"/>
      <c r="RG1196" s="22"/>
      <c r="RH1196" s="22"/>
      <c r="RI1196" s="22"/>
      <c r="RJ1196" s="22"/>
      <c r="RK1196" s="22"/>
      <c r="RL1196" s="22"/>
      <c r="RM1196" s="22"/>
      <c r="RN1196" s="22"/>
      <c r="RO1196" s="22"/>
      <c r="RP1196" s="22"/>
      <c r="RQ1196" s="22"/>
      <c r="RR1196" s="22"/>
      <c r="RS1196" s="22"/>
      <c r="RT1196" s="22"/>
      <c r="RU1196" s="22"/>
      <c r="RV1196" s="22"/>
      <c r="RW1196" s="22"/>
      <c r="RX1196" s="22"/>
      <c r="RY1196" s="22"/>
      <c r="RZ1196" s="22"/>
      <c r="SA1196" s="22"/>
      <c r="SB1196" s="22"/>
      <c r="SC1196" s="22"/>
      <c r="SD1196" s="22"/>
      <c r="SE1196" s="22"/>
      <c r="SF1196" s="22"/>
      <c r="SG1196" s="22"/>
      <c r="SH1196" s="22"/>
      <c r="SI1196" s="22"/>
      <c r="SJ1196" s="22"/>
      <c r="SK1196" s="22"/>
      <c r="SL1196" s="22"/>
      <c r="SM1196" s="22"/>
      <c r="SN1196" s="22"/>
      <c r="SO1196" s="22"/>
      <c r="SP1196" s="22"/>
      <c r="SQ1196" s="22"/>
      <c r="SR1196" s="22"/>
      <c r="SS1196" s="22"/>
      <c r="ST1196" s="22"/>
      <c r="SU1196" s="22"/>
      <c r="SV1196" s="22"/>
      <c r="SW1196" s="22"/>
      <c r="SX1196" s="22"/>
      <c r="SY1196" s="22"/>
      <c r="SZ1196" s="22"/>
      <c r="TA1196" s="22"/>
      <c r="TB1196" s="22"/>
      <c r="TC1196" s="22"/>
      <c r="TD1196" s="22"/>
      <c r="TE1196" s="22"/>
      <c r="TF1196" s="22"/>
      <c r="TG1196" s="22"/>
      <c r="TH1196" s="22"/>
      <c r="TI1196" s="22"/>
      <c r="TJ1196" s="22"/>
      <c r="TK1196" s="22"/>
      <c r="TL1196" s="22"/>
      <c r="TM1196" s="22"/>
      <c r="TN1196" s="22"/>
      <c r="TO1196" s="22"/>
      <c r="TP1196" s="22"/>
      <c r="TQ1196" s="22"/>
      <c r="TR1196" s="22"/>
      <c r="TS1196" s="22"/>
      <c r="TT1196" s="22"/>
      <c r="TU1196" s="22"/>
      <c r="TV1196" s="22"/>
      <c r="TW1196" s="22"/>
      <c r="TX1196" s="22"/>
      <c r="TY1196" s="22"/>
      <c r="TZ1196" s="22"/>
      <c r="UA1196" s="22"/>
      <c r="UB1196" s="22"/>
      <c r="UC1196" s="22"/>
      <c r="UD1196" s="22"/>
      <c r="UE1196" s="22"/>
      <c r="UF1196" s="22"/>
      <c r="UG1196" s="22"/>
      <c r="UH1196" s="22"/>
      <c r="UI1196" s="22"/>
      <c r="UJ1196" s="22"/>
      <c r="UK1196" s="22"/>
      <c r="UL1196" s="22"/>
      <c r="UM1196" s="22"/>
      <c r="UN1196" s="22"/>
      <c r="UO1196" s="22"/>
      <c r="UP1196" s="22"/>
      <c r="UQ1196" s="22"/>
      <c r="UR1196" s="22"/>
      <c r="US1196" s="22"/>
      <c r="UT1196" s="22"/>
      <c r="UU1196" s="22"/>
      <c r="UV1196" s="22"/>
      <c r="UW1196" s="22"/>
      <c r="UX1196" s="22"/>
      <c r="UY1196" s="22"/>
      <c r="UZ1196" s="22"/>
      <c r="VA1196" s="22"/>
      <c r="VB1196" s="22"/>
      <c r="VC1196" s="22"/>
      <c r="VD1196" s="22"/>
      <c r="VE1196" s="22"/>
      <c r="VF1196" s="22"/>
      <c r="VG1196" s="22"/>
      <c r="VH1196" s="22"/>
      <c r="VI1196" s="22"/>
      <c r="VJ1196" s="22"/>
      <c r="VK1196" s="22"/>
      <c r="VL1196" s="22"/>
      <c r="VM1196" s="22"/>
      <c r="VN1196" s="22"/>
      <c r="VO1196" s="22"/>
      <c r="VP1196" s="22"/>
      <c r="VQ1196" s="22"/>
      <c r="VR1196" s="22"/>
      <c r="VS1196" s="22"/>
      <c r="VT1196" s="22"/>
      <c r="VU1196" s="22"/>
      <c r="VV1196" s="22"/>
      <c r="VW1196" s="22"/>
      <c r="VX1196" s="22"/>
      <c r="VY1196" s="22"/>
      <c r="VZ1196" s="22"/>
      <c r="WA1196" s="22"/>
      <c r="WB1196" s="22"/>
      <c r="WC1196" s="22"/>
      <c r="WD1196" s="22"/>
      <c r="WE1196" s="22"/>
      <c r="WF1196" s="22"/>
      <c r="WG1196" s="22"/>
      <c r="WH1196" s="22"/>
      <c r="WI1196" s="22"/>
      <c r="WJ1196" s="22"/>
      <c r="WK1196" s="22"/>
      <c r="WL1196" s="22"/>
      <c r="WM1196" s="22"/>
      <c r="WN1196" s="22"/>
      <c r="WO1196" s="22"/>
      <c r="WP1196" s="22"/>
      <c r="WQ1196" s="22"/>
      <c r="WR1196" s="22"/>
      <c r="WS1196" s="22"/>
      <c r="WT1196" s="22"/>
      <c r="WU1196" s="22"/>
      <c r="WV1196" s="22"/>
      <c r="WW1196" s="22"/>
      <c r="WX1196" s="22"/>
      <c r="WY1196" s="22"/>
      <c r="WZ1196" s="22"/>
      <c r="XA1196" s="22"/>
      <c r="XB1196" s="22"/>
      <c r="XC1196" s="22"/>
      <c r="XD1196" s="22"/>
      <c r="XE1196" s="22"/>
      <c r="XF1196" s="22"/>
      <c r="XG1196" s="22"/>
      <c r="XH1196" s="22"/>
      <c r="XI1196" s="22"/>
      <c r="XJ1196" s="22"/>
      <c r="XK1196" s="22"/>
      <c r="XL1196" s="22"/>
      <c r="XM1196" s="22"/>
      <c r="XN1196" s="22"/>
      <c r="XO1196" s="22"/>
      <c r="XP1196" s="22"/>
      <c r="XQ1196" s="22"/>
      <c r="XR1196" s="22"/>
      <c r="XS1196" s="22"/>
      <c r="XT1196" s="22"/>
      <c r="XU1196" s="22"/>
      <c r="XV1196" s="22"/>
      <c r="XW1196" s="22"/>
      <c r="XX1196" s="22"/>
      <c r="XY1196" s="22"/>
      <c r="XZ1196" s="22"/>
      <c r="YA1196" s="22"/>
      <c r="YB1196" s="22"/>
      <c r="YC1196" s="22"/>
      <c r="YD1196" s="22"/>
      <c r="YE1196" s="22"/>
      <c r="YF1196" s="22"/>
      <c r="YG1196" s="22"/>
      <c r="YH1196" s="22"/>
      <c r="YI1196" s="22"/>
      <c r="YJ1196" s="22"/>
      <c r="YK1196" s="22"/>
      <c r="YL1196" s="22"/>
      <c r="YM1196" s="22"/>
      <c r="YN1196" s="22"/>
      <c r="YO1196" s="22"/>
      <c r="YP1196" s="22"/>
      <c r="YQ1196" s="22"/>
      <c r="YR1196" s="22"/>
      <c r="YS1196" s="22"/>
      <c r="YT1196" s="22"/>
      <c r="YU1196" s="22"/>
      <c r="YV1196" s="22"/>
      <c r="YW1196" s="22"/>
      <c r="YX1196" s="22"/>
      <c r="YY1196" s="22"/>
      <c r="YZ1196" s="22"/>
      <c r="ZA1196" s="22"/>
      <c r="ZB1196" s="22"/>
      <c r="ZC1196" s="22"/>
      <c r="ZD1196" s="22"/>
      <c r="ZE1196" s="22"/>
      <c r="ZF1196" s="22"/>
      <c r="ZG1196" s="22"/>
      <c r="ZH1196" s="22"/>
      <c r="ZI1196" s="22"/>
      <c r="ZJ1196" s="22"/>
      <c r="ZK1196" s="22"/>
      <c r="ZL1196" s="22"/>
      <c r="ZM1196" s="22"/>
      <c r="ZN1196" s="22"/>
      <c r="ZO1196" s="22"/>
      <c r="ZP1196" s="22"/>
      <c r="ZQ1196" s="22"/>
      <c r="ZR1196" s="22"/>
      <c r="ZS1196" s="22"/>
      <c r="ZT1196" s="22"/>
      <c r="ZU1196" s="22"/>
      <c r="ZV1196" s="22"/>
      <c r="ZW1196" s="22"/>
      <c r="ZX1196" s="22"/>
      <c r="ZY1196" s="22"/>
      <c r="ZZ1196" s="22"/>
      <c r="AAA1196" s="22"/>
      <c r="AAB1196" s="22"/>
      <c r="AAC1196" s="22"/>
      <c r="AAD1196" s="22"/>
      <c r="AAE1196" s="22"/>
      <c r="AAF1196" s="22"/>
      <c r="AAG1196" s="22"/>
      <c r="AAH1196" s="22"/>
      <c r="AAI1196" s="22"/>
      <c r="AAJ1196" s="22"/>
      <c r="AAK1196" s="22"/>
      <c r="AAL1196" s="22"/>
      <c r="AAM1196" s="22"/>
      <c r="AAN1196" s="22"/>
      <c r="AAO1196" s="22"/>
      <c r="AAP1196" s="22"/>
      <c r="AAQ1196" s="22"/>
      <c r="AAR1196" s="22"/>
      <c r="AAS1196" s="22"/>
      <c r="AAT1196" s="22"/>
      <c r="AAU1196" s="22"/>
      <c r="AAV1196" s="22"/>
      <c r="AAW1196" s="22"/>
      <c r="AAX1196" s="22"/>
      <c r="AAY1196" s="22"/>
      <c r="AAZ1196" s="22"/>
      <c r="ABA1196" s="22"/>
      <c r="ABB1196" s="22"/>
      <c r="ABC1196" s="22"/>
      <c r="ABD1196" s="22"/>
      <c r="ABE1196" s="22"/>
      <c r="ABF1196" s="22"/>
      <c r="ABG1196" s="22"/>
      <c r="ABH1196" s="22"/>
      <c r="ABI1196" s="22"/>
      <c r="ABJ1196" s="22"/>
      <c r="ABK1196" s="22"/>
      <c r="ABL1196" s="22"/>
      <c r="ABM1196" s="22"/>
      <c r="ABN1196" s="22"/>
      <c r="ABO1196" s="22"/>
      <c r="ABP1196" s="22"/>
      <c r="ABQ1196" s="22"/>
      <c r="ABR1196" s="22"/>
      <c r="ABS1196" s="22"/>
      <c r="ABT1196" s="22"/>
      <c r="ABU1196" s="22"/>
      <c r="ABV1196" s="22"/>
      <c r="ABW1196" s="22"/>
      <c r="ABX1196" s="22"/>
      <c r="ABY1196" s="22"/>
      <c r="ABZ1196" s="22"/>
      <c r="ACA1196" s="22"/>
      <c r="ACB1196" s="22"/>
      <c r="ACC1196" s="22"/>
      <c r="ACD1196" s="22"/>
      <c r="ACE1196" s="22"/>
      <c r="ACF1196" s="22"/>
      <c r="ACG1196" s="22"/>
      <c r="ACH1196" s="22"/>
      <c r="ACI1196" s="22"/>
      <c r="ACJ1196" s="22"/>
      <c r="ACK1196" s="22"/>
      <c r="ACL1196" s="22"/>
      <c r="ACM1196" s="22"/>
      <c r="ACN1196" s="22"/>
      <c r="ACO1196" s="22"/>
      <c r="ACP1196" s="22"/>
      <c r="ACQ1196" s="22"/>
      <c r="ACR1196" s="22"/>
      <c r="ACS1196" s="22"/>
      <c r="ACT1196" s="22"/>
      <c r="ACU1196" s="22"/>
      <c r="ACV1196" s="22"/>
      <c r="ACW1196" s="22"/>
      <c r="ACX1196" s="22"/>
      <c r="ACY1196" s="22"/>
      <c r="ACZ1196" s="22"/>
      <c r="ADA1196" s="22"/>
      <c r="ADB1196" s="22"/>
      <c r="ADC1196" s="22"/>
      <c r="ADD1196" s="22"/>
      <c r="ADE1196" s="22"/>
      <c r="ADF1196" s="22"/>
      <c r="ADG1196" s="22"/>
      <c r="ADH1196" s="22"/>
      <c r="ADI1196" s="22"/>
      <c r="ADJ1196" s="22"/>
      <c r="ADK1196" s="22"/>
      <c r="ADL1196" s="22"/>
      <c r="ADM1196" s="22"/>
      <c r="ADN1196" s="22"/>
      <c r="ADO1196" s="22"/>
      <c r="ADP1196" s="22"/>
      <c r="ADQ1196" s="22"/>
      <c r="ADR1196" s="22"/>
      <c r="ADS1196" s="22"/>
      <c r="ADT1196" s="22"/>
      <c r="ADU1196" s="22"/>
      <c r="ADV1196" s="22"/>
      <c r="ADW1196" s="22"/>
      <c r="ADX1196" s="22"/>
      <c r="ADY1196" s="22"/>
      <c r="ADZ1196" s="22"/>
      <c r="AEA1196" s="22"/>
      <c r="AEB1196" s="22"/>
      <c r="AEC1196" s="22"/>
      <c r="AED1196" s="22"/>
      <c r="AEE1196" s="22"/>
      <c r="AEF1196" s="22"/>
      <c r="AEG1196" s="22"/>
      <c r="AEH1196" s="22"/>
      <c r="AEI1196" s="22"/>
      <c r="AEJ1196" s="22"/>
      <c r="AEK1196" s="22"/>
      <c r="AEL1196" s="22"/>
      <c r="AEM1196" s="22"/>
      <c r="AEN1196" s="22"/>
      <c r="AEO1196" s="22"/>
      <c r="AEP1196" s="22"/>
      <c r="AEQ1196" s="22"/>
      <c r="AER1196" s="22"/>
      <c r="AES1196" s="22"/>
      <c r="AET1196" s="22"/>
      <c r="AEU1196" s="22"/>
      <c r="AEV1196" s="22"/>
      <c r="AEW1196" s="22"/>
      <c r="AEX1196" s="22"/>
      <c r="AEY1196" s="22"/>
      <c r="AEZ1196" s="22"/>
      <c r="AFA1196" s="22"/>
      <c r="AFB1196" s="22"/>
      <c r="AFC1196" s="22"/>
      <c r="AFD1196" s="22"/>
      <c r="AFE1196" s="22"/>
      <c r="AFF1196" s="22"/>
      <c r="AFG1196" s="22"/>
      <c r="AFH1196" s="22"/>
      <c r="AFI1196" s="22"/>
      <c r="AFJ1196" s="22"/>
      <c r="AFK1196" s="22"/>
      <c r="AFL1196" s="22"/>
      <c r="AFM1196" s="22"/>
      <c r="AFN1196" s="22"/>
      <c r="AFO1196" s="22"/>
      <c r="AFP1196" s="22"/>
      <c r="AFQ1196" s="22"/>
      <c r="AFR1196" s="22"/>
      <c r="AFS1196" s="22"/>
      <c r="AFT1196" s="22"/>
      <c r="AFU1196" s="22"/>
      <c r="AFV1196" s="22"/>
      <c r="AFW1196" s="22"/>
      <c r="AFX1196" s="22"/>
      <c r="AFY1196" s="22"/>
      <c r="AFZ1196" s="22"/>
      <c r="AGA1196" s="22"/>
      <c r="AGB1196" s="22"/>
      <c r="AGC1196" s="22"/>
      <c r="AGD1196" s="22"/>
      <c r="AGE1196" s="22"/>
      <c r="AGF1196" s="22"/>
      <c r="AGG1196" s="22"/>
      <c r="AGH1196" s="22"/>
      <c r="AGI1196" s="22"/>
      <c r="AGJ1196" s="22"/>
      <c r="AGK1196" s="22"/>
      <c r="AGL1196" s="22"/>
      <c r="AGM1196" s="22"/>
      <c r="AGN1196" s="22"/>
      <c r="AGO1196" s="22"/>
      <c r="AGP1196" s="22"/>
      <c r="AGQ1196" s="22"/>
      <c r="AGR1196" s="22"/>
      <c r="AGS1196" s="22"/>
      <c r="AGT1196" s="22"/>
      <c r="AGU1196" s="22"/>
      <c r="AGV1196" s="22"/>
      <c r="AGW1196" s="22"/>
      <c r="AGX1196" s="22"/>
      <c r="AGY1196" s="22"/>
      <c r="AGZ1196" s="22"/>
      <c r="AHA1196" s="22"/>
      <c r="AHB1196" s="22"/>
      <c r="AHC1196" s="22"/>
      <c r="AHD1196" s="22"/>
      <c r="AHE1196" s="22"/>
      <c r="AHF1196" s="22"/>
      <c r="AHG1196" s="22"/>
      <c r="AHH1196" s="22"/>
      <c r="AHI1196" s="22"/>
      <c r="AHJ1196" s="22"/>
      <c r="AHK1196" s="22"/>
      <c r="AHL1196" s="22"/>
      <c r="AHM1196" s="22"/>
      <c r="AHN1196" s="22"/>
      <c r="AHO1196" s="22"/>
      <c r="AHP1196" s="22"/>
      <c r="AHQ1196" s="22"/>
      <c r="AHR1196" s="22"/>
      <c r="AHS1196" s="22"/>
      <c r="AHT1196" s="22"/>
      <c r="AHU1196" s="22"/>
      <c r="AHV1196" s="22"/>
      <c r="AHW1196" s="22"/>
      <c r="AHX1196" s="22"/>
      <c r="AHY1196" s="22"/>
      <c r="AHZ1196" s="22"/>
      <c r="AIA1196" s="22"/>
      <c r="AIB1196" s="22"/>
      <c r="AIC1196" s="22"/>
      <c r="AID1196" s="22"/>
      <c r="AIE1196" s="22"/>
      <c r="AIF1196" s="22"/>
      <c r="AIG1196" s="22"/>
      <c r="AIH1196" s="22"/>
      <c r="AII1196" s="22"/>
      <c r="AIJ1196" s="22"/>
      <c r="AIK1196" s="22"/>
      <c r="AIL1196" s="22"/>
      <c r="AIM1196" s="22"/>
      <c r="AIN1196" s="22"/>
      <c r="AIO1196" s="22"/>
      <c r="AIP1196" s="22"/>
      <c r="AIQ1196" s="22"/>
      <c r="AIR1196" s="22"/>
      <c r="AIS1196" s="22"/>
      <c r="AIT1196" s="22"/>
      <c r="AIU1196" s="22"/>
      <c r="AIV1196" s="22"/>
      <c r="AIW1196" s="22"/>
      <c r="AIX1196" s="22"/>
      <c r="AIY1196" s="22"/>
      <c r="AIZ1196" s="22"/>
      <c r="AJA1196" s="22"/>
      <c r="AJB1196" s="22"/>
      <c r="AJC1196" s="22"/>
      <c r="AJD1196" s="22"/>
      <c r="AJE1196" s="22"/>
      <c r="AJF1196" s="22"/>
      <c r="AJG1196" s="22"/>
      <c r="AJH1196" s="22"/>
      <c r="AJI1196" s="22"/>
      <c r="AJJ1196" s="22"/>
      <c r="AJK1196" s="22"/>
      <c r="AJL1196" s="22"/>
      <c r="AJM1196" s="22"/>
      <c r="AJN1196" s="22"/>
      <c r="AJO1196" s="22"/>
      <c r="AJP1196" s="22"/>
      <c r="AJQ1196" s="22"/>
      <c r="AJR1196" s="22"/>
      <c r="AJS1196" s="22"/>
      <c r="AJT1196" s="22"/>
      <c r="AJU1196" s="22"/>
      <c r="AJV1196" s="22"/>
      <c r="AJW1196" s="22"/>
      <c r="AJX1196" s="22"/>
      <c r="AJY1196" s="22"/>
      <c r="AJZ1196" s="22"/>
      <c r="AKA1196" s="22"/>
      <c r="AKB1196" s="22"/>
      <c r="AKC1196" s="22"/>
      <c r="AKD1196" s="22"/>
      <c r="AKE1196" s="22"/>
      <c r="AKF1196" s="22"/>
      <c r="AKG1196" s="22"/>
      <c r="AKH1196" s="22"/>
      <c r="AKI1196" s="22"/>
      <c r="AKJ1196" s="22"/>
      <c r="AKK1196" s="22"/>
      <c r="AKL1196" s="22"/>
      <c r="AKM1196" s="22"/>
      <c r="AKN1196" s="22"/>
      <c r="AKO1196" s="22"/>
      <c r="AKP1196" s="22"/>
      <c r="AKQ1196" s="22"/>
      <c r="AKR1196" s="22"/>
      <c r="AKS1196" s="22"/>
      <c r="AKT1196" s="22"/>
      <c r="AKU1196" s="22"/>
      <c r="AKV1196" s="22"/>
      <c r="AKW1196" s="22"/>
      <c r="AKX1196" s="22"/>
      <c r="AKY1196" s="22"/>
      <c r="AKZ1196" s="22"/>
      <c r="ALA1196" s="22"/>
      <c r="ALB1196" s="22"/>
      <c r="ALC1196" s="22"/>
      <c r="ALD1196" s="22"/>
      <c r="ALE1196" s="22"/>
      <c r="ALF1196" s="22"/>
      <c r="ALG1196" s="22"/>
      <c r="ALH1196" s="22"/>
      <c r="ALI1196" s="22"/>
      <c r="ALJ1196" s="22"/>
      <c r="ALK1196" s="22"/>
      <c r="ALL1196" s="22"/>
      <c r="ALM1196" s="22"/>
      <c r="ALN1196" s="22"/>
      <c r="ALO1196" s="22"/>
      <c r="ALP1196" s="22"/>
      <c r="ALQ1196" s="22"/>
      <c r="ALR1196" s="22"/>
      <c r="ALS1196" s="22"/>
      <c r="ALT1196" s="22"/>
      <c r="ALU1196" s="22"/>
      <c r="ALV1196" s="22"/>
      <c r="ALW1196" s="22"/>
      <c r="ALX1196" s="22"/>
      <c r="ALY1196" s="22"/>
      <c r="ALZ1196" s="22"/>
      <c r="AMA1196" s="22"/>
      <c r="AMB1196" s="22"/>
      <c r="AMC1196" s="22"/>
      <c r="AMD1196" s="22"/>
      <c r="AME1196" s="22"/>
      <c r="AMF1196" s="22"/>
      <c r="AMG1196" s="22"/>
      <c r="AMH1196" s="22"/>
      <c r="AMI1196" s="22"/>
      <c r="AMJ1196" s="22"/>
      <c r="AMK1196" s="22"/>
      <c r="AML1196" s="22"/>
      <c r="AMM1196" s="22"/>
      <c r="AMN1196" s="22"/>
      <c r="AMO1196" s="22"/>
      <c r="AMP1196" s="22"/>
      <c r="AMQ1196" s="22"/>
      <c r="AMR1196" s="22"/>
      <c r="AMS1196" s="22"/>
      <c r="AMT1196" s="22"/>
      <c r="AMU1196" s="22"/>
      <c r="AMV1196" s="22"/>
      <c r="AMW1196" s="22"/>
      <c r="AMX1196" s="22"/>
      <c r="AMY1196" s="22"/>
      <c r="AMZ1196" s="22"/>
      <c r="ANA1196" s="22"/>
      <c r="ANB1196" s="22"/>
      <c r="ANC1196" s="22"/>
      <c r="AND1196" s="22"/>
      <c r="ANE1196" s="22"/>
      <c r="ANF1196" s="22"/>
      <c r="ANG1196" s="22"/>
      <c r="ANH1196" s="22"/>
      <c r="ANI1196" s="22"/>
      <c r="ANJ1196" s="22"/>
      <c r="ANK1196" s="22"/>
      <c r="ANL1196" s="22"/>
      <c r="ANM1196" s="22"/>
      <c r="ANN1196" s="22"/>
      <c r="ANO1196" s="22"/>
      <c r="ANP1196" s="22"/>
      <c r="ANQ1196" s="22"/>
      <c r="ANR1196" s="22"/>
      <c r="ANS1196" s="22"/>
      <c r="ANT1196" s="22"/>
      <c r="ANU1196" s="22"/>
      <c r="ANV1196" s="22"/>
      <c r="ANW1196" s="22"/>
      <c r="ANX1196" s="22"/>
      <c r="ANY1196" s="22"/>
      <c r="ANZ1196" s="22"/>
      <c r="AOA1196" s="22"/>
      <c r="AOB1196" s="22"/>
      <c r="AOC1196" s="22"/>
      <c r="AOD1196" s="22"/>
      <c r="AOE1196" s="22"/>
      <c r="AOF1196" s="22"/>
      <c r="AOG1196" s="22"/>
      <c r="AOH1196" s="22"/>
      <c r="AOI1196" s="22"/>
      <c r="AOJ1196" s="22"/>
      <c r="AOK1196" s="22"/>
      <c r="AOL1196" s="22"/>
      <c r="AOM1196" s="22"/>
      <c r="AON1196" s="22"/>
      <c r="AOO1196" s="22"/>
      <c r="AOP1196" s="22"/>
      <c r="AOQ1196" s="22"/>
      <c r="AOR1196" s="22"/>
      <c r="AOS1196" s="22"/>
      <c r="AOT1196" s="22"/>
      <c r="AOU1196" s="22"/>
      <c r="AOV1196" s="22"/>
      <c r="AOW1196" s="22"/>
      <c r="AOX1196" s="22"/>
      <c r="AOY1196" s="22"/>
      <c r="AOZ1196" s="22"/>
      <c r="APA1196" s="22"/>
      <c r="APB1196" s="22"/>
      <c r="APC1196" s="22"/>
      <c r="APD1196" s="22"/>
      <c r="APE1196" s="22"/>
      <c r="APF1196" s="22"/>
      <c r="APG1196" s="22"/>
      <c r="APH1196" s="22"/>
      <c r="API1196" s="22"/>
      <c r="APJ1196" s="22"/>
      <c r="APK1196" s="22"/>
      <c r="APL1196" s="22"/>
      <c r="APM1196" s="22"/>
      <c r="APN1196" s="22"/>
      <c r="APO1196" s="22"/>
      <c r="APP1196" s="22"/>
      <c r="APQ1196" s="22"/>
      <c r="APR1196" s="22"/>
      <c r="APS1196" s="22"/>
      <c r="APT1196" s="22"/>
      <c r="APU1196" s="22"/>
      <c r="APV1196" s="22"/>
      <c r="APW1196" s="22"/>
      <c r="APX1196" s="22"/>
      <c r="APY1196" s="22"/>
      <c r="APZ1196" s="22"/>
      <c r="AQA1196" s="22"/>
      <c r="AQB1196" s="22"/>
      <c r="AQC1196" s="22"/>
      <c r="AQD1196" s="22"/>
      <c r="AQE1196" s="22"/>
      <c r="AQF1196" s="22"/>
      <c r="AQG1196" s="22"/>
      <c r="AQH1196" s="22"/>
      <c r="AQI1196" s="22"/>
      <c r="AQJ1196" s="22"/>
      <c r="AQK1196" s="22"/>
      <c r="AQL1196" s="22"/>
      <c r="AQM1196" s="22"/>
      <c r="AQN1196" s="22"/>
      <c r="AQO1196" s="22"/>
      <c r="AQP1196" s="22"/>
      <c r="AQQ1196" s="22"/>
      <c r="AQR1196" s="22"/>
      <c r="AQS1196" s="22"/>
      <c r="AQT1196" s="22"/>
      <c r="AQU1196" s="22"/>
      <c r="AQV1196" s="22"/>
      <c r="AQW1196" s="22"/>
      <c r="AQX1196" s="22"/>
      <c r="AQY1196" s="22"/>
      <c r="AQZ1196" s="22"/>
      <c r="ARA1196" s="22"/>
      <c r="ARB1196" s="22"/>
      <c r="ARC1196" s="22"/>
      <c r="ARD1196" s="22"/>
      <c r="ARE1196" s="22"/>
      <c r="ARF1196" s="22"/>
      <c r="ARG1196" s="22"/>
      <c r="ARH1196" s="22"/>
      <c r="ARI1196" s="22"/>
      <c r="ARJ1196" s="22"/>
      <c r="ARK1196" s="22"/>
      <c r="ARL1196" s="22"/>
      <c r="ARM1196" s="22"/>
      <c r="ARN1196" s="22"/>
      <c r="ARO1196" s="22"/>
      <c r="ARP1196" s="22"/>
      <c r="ARQ1196" s="22"/>
      <c r="ARR1196" s="22"/>
      <c r="ARS1196" s="22"/>
      <c r="ART1196" s="22"/>
      <c r="ARU1196" s="22"/>
      <c r="ARV1196" s="22"/>
      <c r="ARW1196" s="22"/>
      <c r="ARX1196" s="22"/>
      <c r="ARY1196" s="22"/>
      <c r="ARZ1196" s="22"/>
      <c r="ASA1196" s="22"/>
      <c r="ASB1196" s="22"/>
      <c r="ASC1196" s="22"/>
      <c r="ASD1196" s="22"/>
      <c r="ASE1196" s="22"/>
      <c r="ASF1196" s="22"/>
      <c r="ASG1196" s="22"/>
      <c r="ASH1196" s="22"/>
      <c r="ASI1196" s="22"/>
      <c r="ASJ1196" s="22"/>
      <c r="ASK1196" s="22"/>
      <c r="ASL1196" s="22"/>
      <c r="ASM1196" s="22"/>
      <c r="ASN1196" s="22"/>
      <c r="ASO1196" s="22"/>
      <c r="ASP1196" s="22"/>
      <c r="ASQ1196" s="22"/>
      <c r="ASR1196" s="22"/>
      <c r="ASS1196" s="22"/>
      <c r="AST1196" s="22"/>
      <c r="ASU1196" s="22"/>
      <c r="ASV1196" s="22"/>
      <c r="ASW1196" s="22"/>
      <c r="ASX1196" s="22"/>
      <c r="ASY1196" s="22"/>
      <c r="ASZ1196" s="22"/>
      <c r="ATA1196" s="22"/>
      <c r="ATB1196" s="22"/>
      <c r="ATC1196" s="22"/>
      <c r="ATD1196" s="22"/>
      <c r="ATE1196" s="22"/>
      <c r="ATF1196" s="22"/>
      <c r="ATG1196" s="22"/>
      <c r="ATH1196" s="22"/>
      <c r="ATI1196" s="22"/>
      <c r="ATJ1196" s="22"/>
      <c r="ATK1196" s="22"/>
      <c r="ATL1196" s="22"/>
      <c r="ATM1196" s="22"/>
      <c r="ATN1196" s="22"/>
      <c r="ATO1196" s="22"/>
      <c r="ATP1196" s="22"/>
      <c r="ATQ1196" s="22"/>
      <c r="ATR1196" s="22"/>
      <c r="ATS1196" s="22"/>
      <c r="ATT1196" s="22"/>
      <c r="ATU1196" s="22"/>
      <c r="ATV1196" s="22"/>
      <c r="ATW1196" s="22"/>
      <c r="ATX1196" s="22"/>
      <c r="ATY1196" s="22"/>
      <c r="ATZ1196" s="22"/>
      <c r="AUA1196" s="22"/>
      <c r="AUB1196" s="22"/>
      <c r="AUC1196" s="22"/>
      <c r="AUD1196" s="22"/>
      <c r="AUE1196" s="22"/>
      <c r="AUF1196" s="22"/>
      <c r="AUG1196" s="22"/>
      <c r="AUH1196" s="22"/>
      <c r="AUI1196" s="22"/>
      <c r="AUJ1196" s="22"/>
      <c r="AUK1196" s="22"/>
      <c r="AUL1196" s="22"/>
      <c r="AUM1196" s="22"/>
      <c r="AUN1196" s="22"/>
      <c r="AUO1196" s="22"/>
      <c r="AUP1196" s="22"/>
      <c r="AUQ1196" s="22"/>
      <c r="AUR1196" s="22"/>
      <c r="AUS1196" s="22"/>
      <c r="AUT1196" s="22"/>
      <c r="AUU1196" s="22"/>
      <c r="AUV1196" s="22"/>
      <c r="AUW1196" s="22"/>
      <c r="AUX1196" s="22"/>
      <c r="AUY1196" s="22"/>
      <c r="AUZ1196" s="22"/>
      <c r="AVA1196" s="22"/>
      <c r="AVB1196" s="22"/>
      <c r="AVC1196" s="22"/>
      <c r="AVD1196" s="22"/>
      <c r="AVE1196" s="22"/>
      <c r="AVF1196" s="22"/>
      <c r="AVG1196" s="22"/>
      <c r="AVH1196" s="22"/>
      <c r="AVI1196" s="22"/>
      <c r="AVJ1196" s="22"/>
      <c r="AVK1196" s="22"/>
      <c r="AVL1196" s="22"/>
      <c r="AVM1196" s="22"/>
      <c r="AVN1196" s="22"/>
      <c r="AVO1196" s="22"/>
      <c r="AVP1196" s="22"/>
      <c r="AVQ1196" s="22"/>
      <c r="AVR1196" s="22"/>
      <c r="AVS1196" s="22"/>
      <c r="AVT1196" s="22"/>
      <c r="AVU1196" s="22"/>
      <c r="AVV1196" s="22"/>
      <c r="AVW1196" s="22"/>
      <c r="AVX1196" s="22"/>
      <c r="AVY1196" s="22"/>
      <c r="AVZ1196" s="22"/>
      <c r="AWA1196" s="22"/>
      <c r="AWB1196" s="22"/>
      <c r="AWC1196" s="22"/>
      <c r="AWD1196" s="22"/>
      <c r="AWE1196" s="22"/>
      <c r="AWF1196" s="22"/>
      <c r="AWG1196" s="22"/>
      <c r="AWH1196" s="22"/>
      <c r="AWI1196" s="22"/>
      <c r="AWJ1196" s="22"/>
      <c r="AWK1196" s="22"/>
      <c r="AWL1196" s="22"/>
      <c r="AWM1196" s="22"/>
      <c r="AWN1196" s="22"/>
      <c r="AWO1196" s="22"/>
      <c r="AWP1196" s="22"/>
      <c r="AWQ1196" s="22"/>
      <c r="AWR1196" s="22"/>
      <c r="AWS1196" s="22"/>
      <c r="AWT1196" s="22"/>
      <c r="AWU1196" s="22"/>
      <c r="AWV1196" s="22"/>
      <c r="AWW1196" s="22"/>
      <c r="AWX1196" s="22"/>
      <c r="AWY1196" s="22"/>
      <c r="AWZ1196" s="22"/>
      <c r="AXA1196" s="22"/>
      <c r="AXB1196" s="22"/>
      <c r="AXC1196" s="22"/>
      <c r="AXD1196" s="22"/>
      <c r="AXE1196" s="22"/>
      <c r="AXF1196" s="22"/>
      <c r="AXG1196" s="22"/>
      <c r="AXH1196" s="22"/>
      <c r="AXI1196" s="22"/>
      <c r="AXJ1196" s="22"/>
      <c r="AXK1196" s="22"/>
      <c r="AXL1196" s="22"/>
      <c r="AXM1196" s="22"/>
      <c r="AXN1196" s="22"/>
      <c r="AXO1196" s="22"/>
      <c r="AXP1196" s="22"/>
      <c r="AXQ1196" s="22"/>
      <c r="AXR1196" s="22"/>
      <c r="AXS1196" s="22"/>
      <c r="AXT1196" s="22"/>
      <c r="AXU1196" s="22"/>
      <c r="AXV1196" s="22"/>
      <c r="AXW1196" s="22"/>
      <c r="AXX1196" s="22"/>
      <c r="AXY1196" s="22"/>
      <c r="AXZ1196" s="22"/>
      <c r="AYA1196" s="22"/>
      <c r="AYB1196" s="22"/>
      <c r="AYC1196" s="22"/>
      <c r="AYD1196" s="22"/>
      <c r="AYE1196" s="22"/>
      <c r="AYF1196" s="22"/>
      <c r="AYG1196" s="22"/>
      <c r="AYH1196" s="22"/>
      <c r="AYI1196" s="22"/>
      <c r="AYJ1196" s="22"/>
      <c r="AYK1196" s="22"/>
      <c r="AYL1196" s="22"/>
      <c r="AYM1196" s="22"/>
      <c r="AYN1196" s="22"/>
      <c r="AYO1196" s="22"/>
      <c r="AYP1196" s="22"/>
      <c r="AYQ1196" s="22"/>
      <c r="AYR1196" s="22"/>
      <c r="AYS1196" s="22"/>
      <c r="AYT1196" s="22"/>
      <c r="AYU1196" s="22"/>
      <c r="AYV1196" s="22"/>
      <c r="AYW1196" s="22"/>
      <c r="AYX1196" s="22"/>
      <c r="AYY1196" s="22"/>
      <c r="AYZ1196" s="22"/>
      <c r="AZA1196" s="22"/>
      <c r="AZB1196" s="22"/>
      <c r="AZC1196" s="22"/>
      <c r="AZD1196" s="22"/>
      <c r="AZE1196" s="22"/>
      <c r="AZF1196" s="22"/>
      <c r="AZG1196" s="22"/>
      <c r="AZH1196" s="22"/>
      <c r="AZI1196" s="22"/>
      <c r="AZJ1196" s="22"/>
      <c r="AZK1196" s="22"/>
      <c r="AZL1196" s="22"/>
      <c r="AZM1196" s="22"/>
      <c r="AZN1196" s="22"/>
      <c r="AZO1196" s="22"/>
      <c r="AZP1196" s="22"/>
      <c r="AZQ1196" s="22"/>
      <c r="AZR1196" s="22"/>
      <c r="AZS1196" s="22"/>
      <c r="AZT1196" s="22"/>
      <c r="AZU1196" s="22"/>
      <c r="AZV1196" s="22"/>
      <c r="AZW1196" s="22"/>
      <c r="AZX1196" s="22"/>
      <c r="AZY1196" s="22"/>
      <c r="AZZ1196" s="22"/>
      <c r="BAA1196" s="22"/>
      <c r="BAB1196" s="22"/>
      <c r="BAC1196" s="22"/>
      <c r="BAD1196" s="22"/>
      <c r="BAE1196" s="22"/>
      <c r="BAF1196" s="22"/>
      <c r="BAG1196" s="22"/>
      <c r="BAH1196" s="22"/>
      <c r="BAI1196" s="22"/>
      <c r="BAJ1196" s="22"/>
      <c r="BAK1196" s="22"/>
      <c r="BAL1196" s="22"/>
      <c r="BAM1196" s="22"/>
      <c r="BAN1196" s="22"/>
      <c r="BAO1196" s="22"/>
      <c r="BAP1196" s="22"/>
      <c r="BAQ1196" s="22"/>
      <c r="BAR1196" s="22"/>
      <c r="BAS1196" s="22"/>
      <c r="BAT1196" s="22"/>
      <c r="BAU1196" s="22"/>
      <c r="BAV1196" s="22"/>
      <c r="BAW1196" s="22"/>
      <c r="BAX1196" s="22"/>
      <c r="BAY1196" s="22"/>
      <c r="BAZ1196" s="22"/>
      <c r="BBA1196" s="22"/>
      <c r="BBB1196" s="22"/>
      <c r="BBC1196" s="22"/>
      <c r="BBD1196" s="22"/>
      <c r="BBE1196" s="22"/>
      <c r="BBF1196" s="22"/>
      <c r="BBG1196" s="22"/>
      <c r="BBH1196" s="22"/>
      <c r="BBI1196" s="22"/>
      <c r="BBJ1196" s="22"/>
      <c r="BBK1196" s="22"/>
      <c r="BBL1196" s="22"/>
      <c r="BBM1196" s="22"/>
      <c r="BBN1196" s="22"/>
      <c r="BBO1196" s="22"/>
      <c r="BBP1196" s="22"/>
      <c r="BBQ1196" s="22"/>
      <c r="BBR1196" s="22"/>
      <c r="BBS1196" s="22"/>
      <c r="BBT1196" s="22"/>
      <c r="BBU1196" s="22"/>
      <c r="BBV1196" s="22"/>
      <c r="BBW1196" s="22"/>
      <c r="BBX1196" s="22"/>
      <c r="BBY1196" s="22"/>
      <c r="BBZ1196" s="22"/>
      <c r="BCA1196" s="22"/>
      <c r="BCB1196" s="22"/>
      <c r="BCC1196" s="22"/>
      <c r="BCD1196" s="22"/>
      <c r="BCE1196" s="22"/>
      <c r="BCF1196" s="22"/>
      <c r="BCG1196" s="22"/>
      <c r="BCH1196" s="22"/>
      <c r="BCI1196" s="22"/>
      <c r="BCJ1196" s="22"/>
      <c r="BCK1196" s="22"/>
      <c r="BCL1196" s="22"/>
      <c r="BCM1196" s="22"/>
      <c r="BCN1196" s="22"/>
      <c r="BCO1196" s="22"/>
      <c r="BCP1196" s="22"/>
      <c r="BCQ1196" s="22"/>
      <c r="BCR1196" s="22"/>
      <c r="BCS1196" s="22"/>
      <c r="BCT1196" s="22"/>
      <c r="BCU1196" s="22"/>
      <c r="BCV1196" s="22"/>
      <c r="BCW1196" s="22"/>
      <c r="BCX1196" s="22"/>
      <c r="BCY1196" s="22"/>
      <c r="BCZ1196" s="22"/>
      <c r="BDA1196" s="22"/>
      <c r="BDB1196" s="22"/>
      <c r="BDC1196" s="22"/>
      <c r="BDD1196" s="22"/>
      <c r="BDE1196" s="22"/>
      <c r="BDF1196" s="22"/>
      <c r="BDG1196" s="22"/>
      <c r="BDH1196" s="22"/>
      <c r="BDI1196" s="22"/>
      <c r="BDJ1196" s="22"/>
      <c r="BDK1196" s="22"/>
      <c r="BDL1196" s="22"/>
      <c r="BDM1196" s="22"/>
      <c r="BDN1196" s="22"/>
      <c r="BDO1196" s="22"/>
      <c r="BDP1196" s="22"/>
      <c r="BDQ1196" s="22"/>
      <c r="BDR1196" s="22"/>
      <c r="BDS1196" s="22"/>
      <c r="BDT1196" s="22"/>
      <c r="BDU1196" s="22"/>
      <c r="BDV1196" s="22"/>
      <c r="BDW1196" s="22"/>
      <c r="BDX1196" s="22"/>
      <c r="BDY1196" s="22"/>
      <c r="BDZ1196" s="22"/>
      <c r="BEA1196" s="22"/>
      <c r="BEB1196" s="22"/>
      <c r="BEC1196" s="22"/>
      <c r="BED1196" s="22"/>
      <c r="BEE1196" s="22"/>
      <c r="BEF1196" s="22"/>
      <c r="BEG1196" s="22"/>
      <c r="BEH1196" s="22"/>
      <c r="BEI1196" s="22"/>
      <c r="BEJ1196" s="22"/>
      <c r="BEK1196" s="22"/>
      <c r="BEL1196" s="22"/>
      <c r="BEM1196" s="22"/>
      <c r="BEN1196" s="22"/>
      <c r="BEO1196" s="22"/>
      <c r="BEP1196" s="22"/>
      <c r="BEQ1196" s="22"/>
      <c r="BER1196" s="22"/>
      <c r="BES1196" s="22"/>
      <c r="BET1196" s="22"/>
      <c r="BEU1196" s="22"/>
      <c r="BEV1196" s="22"/>
      <c r="BEW1196" s="22"/>
      <c r="BEX1196" s="22"/>
      <c r="BEY1196" s="22"/>
      <c r="BEZ1196" s="22"/>
      <c r="BFA1196" s="22"/>
      <c r="BFB1196" s="22"/>
      <c r="BFC1196" s="22"/>
      <c r="BFD1196" s="22"/>
      <c r="BFE1196" s="22"/>
      <c r="BFF1196" s="22"/>
      <c r="BFG1196" s="22"/>
      <c r="BFH1196" s="22"/>
      <c r="BFI1196" s="22"/>
      <c r="BFJ1196" s="22"/>
      <c r="BFK1196" s="22"/>
      <c r="BFL1196" s="22"/>
      <c r="BFM1196" s="22"/>
      <c r="BFN1196" s="22"/>
      <c r="BFO1196" s="22"/>
      <c r="BFP1196" s="22"/>
      <c r="BFQ1196" s="22"/>
      <c r="BFR1196" s="22"/>
      <c r="BFS1196" s="22"/>
      <c r="BFT1196" s="22"/>
      <c r="BFU1196" s="22"/>
      <c r="BFV1196" s="22"/>
      <c r="BFW1196" s="22"/>
      <c r="BFX1196" s="22"/>
      <c r="BFY1196" s="22"/>
      <c r="BFZ1196" s="22"/>
      <c r="BGA1196" s="22"/>
      <c r="BGB1196" s="22"/>
      <c r="BGC1196" s="22"/>
      <c r="BGD1196" s="22"/>
      <c r="BGE1196" s="22"/>
      <c r="BGF1196" s="22"/>
      <c r="BGG1196" s="22"/>
      <c r="BGH1196" s="22"/>
      <c r="BGI1196" s="22"/>
      <c r="BGJ1196" s="22"/>
      <c r="BGK1196" s="22"/>
      <c r="BGL1196" s="22"/>
      <c r="BGM1196" s="22"/>
      <c r="BGN1196" s="22"/>
      <c r="BGO1196" s="22"/>
      <c r="BGP1196" s="22"/>
      <c r="BGQ1196" s="22"/>
      <c r="BGR1196" s="22"/>
      <c r="BGS1196" s="22"/>
      <c r="BGT1196" s="22"/>
      <c r="BGU1196" s="22"/>
      <c r="BGV1196" s="22"/>
      <c r="BGW1196" s="22"/>
      <c r="BGX1196" s="22"/>
      <c r="BGY1196" s="22"/>
      <c r="BGZ1196" s="22"/>
      <c r="BHA1196" s="22"/>
      <c r="BHB1196" s="22"/>
      <c r="BHC1196" s="22"/>
      <c r="BHD1196" s="22"/>
      <c r="BHE1196" s="22"/>
      <c r="BHF1196" s="22"/>
      <c r="BHG1196" s="22"/>
      <c r="BHH1196" s="22"/>
      <c r="BHI1196" s="22"/>
      <c r="BHJ1196" s="22"/>
      <c r="BHK1196" s="22"/>
      <c r="BHL1196" s="22"/>
      <c r="BHM1196" s="22"/>
      <c r="BHN1196" s="22"/>
      <c r="BHO1196" s="22"/>
      <c r="BHP1196" s="22"/>
      <c r="BHQ1196" s="22"/>
      <c r="BHR1196" s="22"/>
      <c r="BHS1196" s="22"/>
      <c r="BHT1196" s="22"/>
      <c r="BHU1196" s="22"/>
      <c r="BHV1196" s="22"/>
      <c r="BHW1196" s="22"/>
      <c r="BHX1196" s="22"/>
      <c r="BHY1196" s="22"/>
      <c r="BHZ1196" s="22"/>
      <c r="BIA1196" s="22"/>
      <c r="BIB1196" s="22"/>
      <c r="BIC1196" s="22"/>
      <c r="BID1196" s="22"/>
      <c r="BIE1196" s="22"/>
      <c r="BIF1196" s="22"/>
      <c r="BIG1196" s="22"/>
      <c r="BIH1196" s="22"/>
      <c r="BII1196" s="22"/>
      <c r="BIJ1196" s="22"/>
      <c r="BIK1196" s="22"/>
      <c r="BIL1196" s="22"/>
      <c r="BIM1196" s="22"/>
      <c r="BIN1196" s="22"/>
      <c r="BIO1196" s="22"/>
      <c r="BIP1196" s="22"/>
      <c r="BIQ1196" s="22"/>
      <c r="BIR1196" s="22"/>
      <c r="BIS1196" s="22"/>
      <c r="BIT1196" s="22"/>
      <c r="BIU1196" s="22"/>
      <c r="BIV1196" s="22"/>
      <c r="BIW1196" s="22"/>
      <c r="BIX1196" s="22"/>
      <c r="BIY1196" s="22"/>
      <c r="BIZ1196" s="22"/>
      <c r="BJA1196" s="22"/>
      <c r="BJB1196" s="22"/>
      <c r="BJC1196" s="22"/>
      <c r="BJD1196" s="22"/>
      <c r="BJE1196" s="22"/>
      <c r="BJF1196" s="22"/>
      <c r="BJG1196" s="22"/>
      <c r="BJH1196" s="22"/>
      <c r="BJI1196" s="22"/>
      <c r="BJJ1196" s="22"/>
      <c r="BJK1196" s="22"/>
      <c r="BJL1196" s="22"/>
      <c r="BJM1196" s="22"/>
      <c r="BJN1196" s="22"/>
      <c r="BJO1196" s="22"/>
      <c r="BJP1196" s="22"/>
      <c r="BJQ1196" s="22"/>
      <c r="BJR1196" s="22"/>
      <c r="BJS1196" s="22"/>
      <c r="BJT1196" s="22"/>
      <c r="BJU1196" s="22"/>
      <c r="BJV1196" s="22"/>
      <c r="BJW1196" s="22"/>
      <c r="BJX1196" s="22"/>
      <c r="BJY1196" s="22"/>
      <c r="BJZ1196" s="22"/>
      <c r="BKA1196" s="22"/>
      <c r="BKB1196" s="22"/>
      <c r="BKC1196" s="22"/>
      <c r="BKD1196" s="22"/>
      <c r="BKE1196" s="22"/>
      <c r="BKF1196" s="22"/>
      <c r="BKG1196" s="22"/>
      <c r="BKH1196" s="22"/>
      <c r="BKI1196" s="22"/>
      <c r="BKJ1196" s="22"/>
      <c r="BKK1196" s="22"/>
      <c r="BKL1196" s="22"/>
      <c r="BKM1196" s="22"/>
      <c r="BKN1196" s="22"/>
      <c r="BKO1196" s="22"/>
      <c r="BKP1196" s="22"/>
      <c r="BKQ1196" s="22"/>
      <c r="BKR1196" s="22"/>
      <c r="BKS1196" s="22"/>
      <c r="BKT1196" s="22"/>
      <c r="BKU1196" s="22"/>
      <c r="BKV1196" s="22"/>
      <c r="BKW1196" s="22"/>
      <c r="BKX1196" s="22"/>
      <c r="BKY1196" s="22"/>
      <c r="BKZ1196" s="22"/>
      <c r="BLA1196" s="22"/>
      <c r="BLB1196" s="22"/>
      <c r="BLC1196" s="22"/>
      <c r="BLD1196" s="22"/>
      <c r="BLE1196" s="22"/>
      <c r="BLF1196" s="22"/>
      <c r="BLG1196" s="22"/>
      <c r="BLH1196" s="22"/>
      <c r="BLI1196" s="22"/>
      <c r="BLJ1196" s="22"/>
      <c r="BLK1196" s="22"/>
      <c r="BLL1196" s="22"/>
      <c r="BLM1196" s="22"/>
      <c r="BLN1196" s="22"/>
      <c r="BLO1196" s="22"/>
      <c r="BLP1196" s="22"/>
      <c r="BLQ1196" s="22"/>
      <c r="BLR1196" s="22"/>
      <c r="BLS1196" s="22"/>
      <c r="BLT1196" s="22"/>
      <c r="BLU1196" s="22"/>
      <c r="BLV1196" s="22"/>
      <c r="BLW1196" s="22"/>
      <c r="BLX1196" s="22"/>
      <c r="BLY1196" s="22"/>
      <c r="BLZ1196" s="22"/>
      <c r="BMA1196" s="22"/>
      <c r="BMB1196" s="22"/>
      <c r="BMC1196" s="22"/>
      <c r="BMD1196" s="22"/>
      <c r="BME1196" s="22"/>
      <c r="BMF1196" s="22"/>
      <c r="BMG1196" s="22"/>
      <c r="BMH1196" s="22"/>
      <c r="BMI1196" s="22"/>
      <c r="BMJ1196" s="22"/>
      <c r="BMK1196" s="22"/>
      <c r="BML1196" s="22"/>
      <c r="BMM1196" s="22"/>
      <c r="BMN1196" s="22"/>
      <c r="BMO1196" s="22"/>
      <c r="BMP1196" s="22"/>
      <c r="BMQ1196" s="22"/>
      <c r="BMR1196" s="22"/>
      <c r="BMS1196" s="22"/>
      <c r="BMT1196" s="22"/>
      <c r="BMU1196" s="22"/>
      <c r="BMV1196" s="22"/>
      <c r="BMW1196" s="22"/>
      <c r="BMX1196" s="22"/>
      <c r="BMY1196" s="22"/>
      <c r="BMZ1196" s="22"/>
      <c r="BNA1196" s="22"/>
      <c r="BNB1196" s="22"/>
      <c r="BNC1196" s="22"/>
      <c r="BND1196" s="22"/>
      <c r="BNE1196" s="22"/>
      <c r="BNF1196" s="22"/>
      <c r="BNG1196" s="22"/>
      <c r="BNH1196" s="22"/>
      <c r="BNI1196" s="22"/>
      <c r="BNJ1196" s="22"/>
      <c r="BNK1196" s="22"/>
      <c r="BNL1196" s="22"/>
      <c r="BNM1196" s="22"/>
      <c r="BNN1196" s="22"/>
      <c r="BNO1196" s="22"/>
      <c r="BNP1196" s="22"/>
      <c r="BNQ1196" s="22"/>
      <c r="BNR1196" s="22"/>
      <c r="BNS1196" s="22"/>
      <c r="BNT1196" s="22"/>
      <c r="BNU1196" s="22"/>
      <c r="BNV1196" s="22"/>
      <c r="BNW1196" s="22"/>
      <c r="BNX1196" s="22"/>
      <c r="BNY1196" s="22"/>
      <c r="BNZ1196" s="22"/>
      <c r="BOA1196" s="22"/>
      <c r="BOB1196" s="22"/>
      <c r="BOC1196" s="22"/>
      <c r="BOD1196" s="22"/>
      <c r="BOE1196" s="22"/>
      <c r="BOF1196" s="22"/>
      <c r="BOG1196" s="22"/>
      <c r="BOH1196" s="22"/>
      <c r="BOI1196" s="22"/>
      <c r="BOJ1196" s="22"/>
      <c r="BOK1196" s="22"/>
      <c r="BOL1196" s="22"/>
      <c r="BOM1196" s="22"/>
      <c r="BON1196" s="22"/>
      <c r="BOO1196" s="22"/>
      <c r="BOP1196" s="22"/>
      <c r="BOQ1196" s="22"/>
      <c r="BOR1196" s="22"/>
      <c r="BOS1196" s="22"/>
      <c r="BOT1196" s="22"/>
      <c r="BOU1196" s="22"/>
      <c r="BOV1196" s="22"/>
      <c r="BOW1196" s="22"/>
      <c r="BOX1196" s="22"/>
      <c r="BOY1196" s="22"/>
      <c r="BOZ1196" s="22"/>
      <c r="BPA1196" s="22"/>
      <c r="BPB1196" s="22"/>
      <c r="BPC1196" s="22"/>
      <c r="BPD1196" s="22"/>
      <c r="BPE1196" s="22"/>
      <c r="BPF1196" s="22"/>
      <c r="BPG1196" s="22"/>
      <c r="BPH1196" s="22"/>
      <c r="BPI1196" s="22"/>
      <c r="BPJ1196" s="22"/>
      <c r="BPK1196" s="22"/>
      <c r="BPL1196" s="22"/>
      <c r="BPM1196" s="22"/>
      <c r="BPN1196" s="22"/>
      <c r="BPO1196" s="22"/>
      <c r="BPP1196" s="22"/>
      <c r="BPQ1196" s="22"/>
      <c r="BPR1196" s="22"/>
      <c r="BPS1196" s="22"/>
      <c r="BPT1196" s="22"/>
      <c r="BPU1196" s="22"/>
      <c r="BPV1196" s="22"/>
      <c r="BPW1196" s="22"/>
      <c r="BPX1196" s="22"/>
      <c r="BPY1196" s="22"/>
      <c r="BPZ1196" s="22"/>
      <c r="BQA1196" s="22"/>
      <c r="BQB1196" s="22"/>
      <c r="BQC1196" s="22"/>
      <c r="BQD1196" s="22"/>
      <c r="BQE1196" s="22"/>
      <c r="BQF1196" s="22"/>
      <c r="BQG1196" s="22"/>
      <c r="BQH1196" s="22"/>
      <c r="BQI1196" s="22"/>
      <c r="BQJ1196" s="22"/>
      <c r="BQK1196" s="22"/>
      <c r="BQL1196" s="22"/>
      <c r="BQM1196" s="22"/>
      <c r="BQN1196" s="22"/>
      <c r="BQO1196" s="22"/>
      <c r="BQP1196" s="22"/>
      <c r="BQQ1196" s="22"/>
      <c r="BQR1196" s="22"/>
      <c r="BQS1196" s="22"/>
      <c r="BQT1196" s="22"/>
      <c r="BQU1196" s="22"/>
      <c r="BQV1196" s="22"/>
      <c r="BQW1196" s="22"/>
      <c r="BQX1196" s="22"/>
      <c r="BQY1196" s="22"/>
      <c r="BQZ1196" s="22"/>
      <c r="BRA1196" s="22"/>
      <c r="BRB1196" s="22"/>
      <c r="BRC1196" s="22"/>
      <c r="BRD1196" s="22"/>
      <c r="BRE1196" s="22"/>
      <c r="BRF1196" s="22"/>
      <c r="BRG1196" s="22"/>
      <c r="BRH1196" s="22"/>
      <c r="BRI1196" s="22"/>
      <c r="BRJ1196" s="22"/>
      <c r="BRK1196" s="22"/>
      <c r="BRL1196" s="22"/>
      <c r="BRM1196" s="22"/>
      <c r="BRN1196" s="22"/>
      <c r="BRO1196" s="22"/>
      <c r="BRP1196" s="22"/>
      <c r="BRQ1196" s="22"/>
      <c r="BRR1196" s="22"/>
      <c r="BRS1196" s="22"/>
      <c r="BRT1196" s="22"/>
      <c r="BRU1196" s="22"/>
      <c r="BRV1196" s="22"/>
      <c r="BRW1196" s="22"/>
      <c r="BRX1196" s="22"/>
      <c r="BRY1196" s="22"/>
      <c r="BRZ1196" s="22"/>
      <c r="BSA1196" s="22"/>
      <c r="BSB1196" s="22"/>
      <c r="BSC1196" s="22"/>
      <c r="BSD1196" s="22"/>
      <c r="BSE1196" s="22"/>
      <c r="BSF1196" s="22"/>
      <c r="BSG1196" s="22"/>
      <c r="BSH1196" s="22"/>
      <c r="BSI1196" s="22"/>
      <c r="BSJ1196" s="22"/>
      <c r="BSK1196" s="22"/>
      <c r="BSL1196" s="22"/>
      <c r="BSM1196" s="22"/>
      <c r="BSN1196" s="22"/>
      <c r="BSO1196" s="22"/>
      <c r="BSP1196" s="22"/>
      <c r="BSQ1196" s="22"/>
      <c r="BSR1196" s="22"/>
      <c r="BSS1196" s="22"/>
      <c r="BST1196" s="22"/>
      <c r="BSU1196" s="22"/>
      <c r="BSV1196" s="22"/>
      <c r="BSW1196" s="22"/>
      <c r="BSX1196" s="22"/>
      <c r="BSY1196" s="22"/>
      <c r="BSZ1196" s="22"/>
      <c r="BTA1196" s="22"/>
      <c r="BTB1196" s="22"/>
      <c r="BTC1196" s="22"/>
      <c r="BTD1196" s="22"/>
      <c r="BTE1196" s="22"/>
      <c r="BTF1196" s="22"/>
      <c r="BTG1196" s="22"/>
      <c r="BTH1196" s="22"/>
      <c r="BTI1196" s="22"/>
      <c r="BTJ1196" s="22"/>
      <c r="BTK1196" s="22"/>
      <c r="BTL1196" s="22"/>
      <c r="BTM1196" s="22"/>
      <c r="BTN1196" s="22"/>
      <c r="BTO1196" s="22"/>
      <c r="BTP1196" s="22"/>
      <c r="BTQ1196" s="22"/>
      <c r="BTR1196" s="22"/>
      <c r="BTS1196" s="22"/>
      <c r="BTT1196" s="22"/>
      <c r="BTU1196" s="22"/>
      <c r="BTV1196" s="22"/>
      <c r="BTW1196" s="22"/>
      <c r="BTX1196" s="22"/>
      <c r="BTY1196" s="22"/>
      <c r="BTZ1196" s="22"/>
      <c r="BUA1196" s="22"/>
      <c r="BUB1196" s="22"/>
      <c r="BUC1196" s="22"/>
      <c r="BUD1196" s="22"/>
      <c r="BUE1196" s="22"/>
      <c r="BUF1196" s="22"/>
      <c r="BUG1196" s="22"/>
      <c r="BUH1196" s="22"/>
      <c r="BUI1196" s="22"/>
      <c r="BUJ1196" s="22"/>
      <c r="BUK1196" s="22"/>
      <c r="BUL1196" s="22"/>
      <c r="BUM1196" s="22"/>
      <c r="BUN1196" s="22"/>
      <c r="BUO1196" s="22"/>
      <c r="BUP1196" s="22"/>
      <c r="BUQ1196" s="22"/>
      <c r="BUR1196" s="22"/>
      <c r="BUS1196" s="22"/>
      <c r="BUT1196" s="22"/>
      <c r="BUU1196" s="22"/>
      <c r="BUV1196" s="22"/>
      <c r="BUW1196" s="22"/>
      <c r="BUX1196" s="22"/>
      <c r="BUY1196" s="22"/>
      <c r="BUZ1196" s="22"/>
      <c r="BVA1196" s="22"/>
      <c r="BVB1196" s="22"/>
      <c r="BVC1196" s="22"/>
      <c r="BVD1196" s="22"/>
      <c r="BVE1196" s="22"/>
      <c r="BVF1196" s="22"/>
      <c r="BVG1196" s="22"/>
      <c r="BVH1196" s="22"/>
      <c r="BVI1196" s="22"/>
      <c r="BVJ1196" s="22"/>
      <c r="BVK1196" s="22"/>
      <c r="BVL1196" s="22"/>
      <c r="BVM1196" s="22"/>
      <c r="BVN1196" s="22"/>
      <c r="BVO1196" s="22"/>
      <c r="BVP1196" s="22"/>
      <c r="BVQ1196" s="22"/>
      <c r="BVR1196" s="22"/>
      <c r="BVS1196" s="22"/>
      <c r="BVT1196" s="22"/>
      <c r="BVU1196" s="22"/>
      <c r="BVV1196" s="22"/>
      <c r="BVW1196" s="22"/>
      <c r="BVX1196" s="22"/>
      <c r="BVY1196" s="22"/>
      <c r="BVZ1196" s="22"/>
      <c r="BWA1196" s="22"/>
      <c r="BWB1196" s="22"/>
      <c r="BWC1196" s="22"/>
      <c r="BWD1196" s="22"/>
      <c r="BWE1196" s="22"/>
      <c r="BWF1196" s="22"/>
      <c r="BWG1196" s="22"/>
      <c r="BWH1196" s="22"/>
      <c r="BWI1196" s="22"/>
      <c r="BWJ1196" s="22"/>
      <c r="BWK1196" s="22"/>
      <c r="BWL1196" s="22"/>
      <c r="BWM1196" s="22"/>
      <c r="BWN1196" s="22"/>
      <c r="BWO1196" s="22"/>
      <c r="BWP1196" s="22"/>
      <c r="BWQ1196" s="22"/>
      <c r="BWR1196" s="22"/>
      <c r="BWS1196" s="22"/>
      <c r="BWT1196" s="22"/>
      <c r="BWU1196" s="22"/>
      <c r="BWV1196" s="22"/>
      <c r="BWW1196" s="22"/>
      <c r="BWX1196" s="22"/>
      <c r="BWY1196" s="22"/>
      <c r="BWZ1196" s="22"/>
      <c r="BXA1196" s="22"/>
      <c r="BXB1196" s="22"/>
      <c r="BXC1196" s="22"/>
      <c r="BXD1196" s="22"/>
      <c r="BXE1196" s="22"/>
      <c r="BXF1196" s="22"/>
      <c r="BXG1196" s="22"/>
      <c r="BXH1196" s="22"/>
      <c r="BXI1196" s="22"/>
      <c r="BXJ1196" s="22"/>
      <c r="BXK1196" s="22"/>
      <c r="BXL1196" s="22"/>
      <c r="BXM1196" s="22"/>
      <c r="BXN1196" s="22"/>
      <c r="BXO1196" s="22"/>
      <c r="BXP1196" s="22"/>
      <c r="BXQ1196" s="22"/>
      <c r="BXR1196" s="22"/>
      <c r="BXS1196" s="22"/>
      <c r="BXT1196" s="22"/>
      <c r="BXU1196" s="22"/>
      <c r="BXV1196" s="22"/>
      <c r="BXW1196" s="22"/>
      <c r="BXX1196" s="22"/>
      <c r="BXY1196" s="22"/>
      <c r="BXZ1196" s="22"/>
      <c r="BYA1196" s="22"/>
      <c r="BYB1196" s="22"/>
      <c r="BYC1196" s="22"/>
      <c r="BYD1196" s="22"/>
      <c r="BYE1196" s="22"/>
      <c r="BYF1196" s="22"/>
      <c r="BYG1196" s="22"/>
      <c r="BYH1196" s="22"/>
      <c r="BYI1196" s="22"/>
      <c r="BYJ1196" s="22"/>
      <c r="BYK1196" s="22"/>
      <c r="BYL1196" s="22"/>
      <c r="BYM1196" s="22"/>
      <c r="BYN1196" s="22"/>
      <c r="BYO1196" s="22"/>
      <c r="BYP1196" s="22"/>
      <c r="BYQ1196" s="22"/>
      <c r="BYR1196" s="22"/>
      <c r="BYS1196" s="22"/>
      <c r="BYT1196" s="22"/>
      <c r="BYU1196" s="22"/>
      <c r="BYV1196" s="22"/>
      <c r="BYW1196" s="22"/>
      <c r="BYX1196" s="22"/>
      <c r="BYY1196" s="22"/>
      <c r="BYZ1196" s="22"/>
      <c r="BZA1196" s="22"/>
      <c r="BZB1196" s="22"/>
      <c r="BZC1196" s="22"/>
      <c r="BZD1196" s="22"/>
      <c r="BZE1196" s="22"/>
      <c r="BZF1196" s="22"/>
      <c r="BZG1196" s="22"/>
      <c r="BZH1196" s="22"/>
      <c r="BZI1196" s="22"/>
      <c r="BZJ1196" s="22"/>
      <c r="BZK1196" s="22"/>
      <c r="BZL1196" s="22"/>
      <c r="BZM1196" s="22"/>
      <c r="BZN1196" s="22"/>
      <c r="BZO1196" s="22"/>
      <c r="BZP1196" s="22"/>
      <c r="BZQ1196" s="22"/>
      <c r="BZR1196" s="22"/>
      <c r="BZS1196" s="22"/>
      <c r="BZT1196" s="22"/>
      <c r="BZU1196" s="22"/>
      <c r="BZV1196" s="22"/>
      <c r="BZW1196" s="22"/>
      <c r="BZX1196" s="22"/>
      <c r="BZY1196" s="22"/>
      <c r="BZZ1196" s="22"/>
      <c r="CAA1196" s="22"/>
      <c r="CAB1196" s="22"/>
      <c r="CAC1196" s="22"/>
      <c r="CAD1196" s="22"/>
      <c r="CAE1196" s="22"/>
      <c r="CAF1196" s="22"/>
      <c r="CAG1196" s="22"/>
      <c r="CAH1196" s="22"/>
      <c r="CAI1196" s="22"/>
      <c r="CAJ1196" s="22"/>
      <c r="CAK1196" s="22"/>
      <c r="CAL1196" s="22"/>
      <c r="CAM1196" s="22"/>
      <c r="CAN1196" s="22"/>
      <c r="CAO1196" s="22"/>
      <c r="CAP1196" s="22"/>
      <c r="CAQ1196" s="22"/>
      <c r="CAR1196" s="22"/>
      <c r="CAS1196" s="22"/>
      <c r="CAT1196" s="22"/>
      <c r="CAU1196" s="22"/>
      <c r="CAV1196" s="22"/>
      <c r="CAW1196" s="22"/>
      <c r="CAX1196" s="22"/>
      <c r="CAY1196" s="22"/>
      <c r="CAZ1196" s="22"/>
      <c r="CBA1196" s="22"/>
      <c r="CBB1196" s="22"/>
      <c r="CBC1196" s="22"/>
      <c r="CBD1196" s="22"/>
      <c r="CBE1196" s="22"/>
      <c r="CBF1196" s="22"/>
      <c r="CBG1196" s="22"/>
      <c r="CBH1196" s="22"/>
      <c r="CBI1196" s="22"/>
      <c r="CBJ1196" s="22"/>
      <c r="CBK1196" s="22"/>
      <c r="CBL1196" s="22"/>
      <c r="CBM1196" s="22"/>
      <c r="CBN1196" s="22"/>
      <c r="CBO1196" s="22"/>
      <c r="CBP1196" s="22"/>
      <c r="CBQ1196" s="22"/>
      <c r="CBR1196" s="22"/>
      <c r="CBS1196" s="22"/>
      <c r="CBT1196" s="22"/>
      <c r="CBU1196" s="22"/>
      <c r="CBV1196" s="22"/>
      <c r="CBW1196" s="22"/>
      <c r="CBX1196" s="22"/>
      <c r="CBY1196" s="22"/>
      <c r="CBZ1196" s="22"/>
      <c r="CCA1196" s="22"/>
      <c r="CCB1196" s="22"/>
      <c r="CCC1196" s="22"/>
      <c r="CCD1196" s="22"/>
      <c r="CCE1196" s="22"/>
      <c r="CCF1196" s="22"/>
      <c r="CCG1196" s="22"/>
      <c r="CCH1196" s="22"/>
      <c r="CCI1196" s="22"/>
      <c r="CCJ1196" s="22"/>
      <c r="CCK1196" s="22"/>
      <c r="CCL1196" s="22"/>
      <c r="CCM1196" s="22"/>
      <c r="CCN1196" s="22"/>
      <c r="CCO1196" s="22"/>
      <c r="CCP1196" s="22"/>
      <c r="CCQ1196" s="22"/>
      <c r="CCR1196" s="22"/>
      <c r="CCS1196" s="22"/>
      <c r="CCT1196" s="22"/>
      <c r="CCU1196" s="22"/>
      <c r="CCV1196" s="22"/>
      <c r="CCW1196" s="22"/>
      <c r="CCX1196" s="22"/>
      <c r="CCY1196" s="22"/>
      <c r="CCZ1196" s="22"/>
      <c r="CDA1196" s="22"/>
      <c r="CDB1196" s="22"/>
      <c r="CDC1196" s="22"/>
      <c r="CDD1196" s="22"/>
      <c r="CDE1196" s="22"/>
      <c r="CDF1196" s="22"/>
      <c r="CDG1196" s="22"/>
      <c r="CDH1196" s="22"/>
      <c r="CDI1196" s="22"/>
      <c r="CDJ1196" s="22"/>
      <c r="CDK1196" s="22"/>
      <c r="CDL1196" s="22"/>
      <c r="CDM1196" s="22"/>
      <c r="CDN1196" s="22"/>
      <c r="CDO1196" s="22"/>
      <c r="CDP1196" s="22"/>
      <c r="CDQ1196" s="22"/>
      <c r="CDR1196" s="22"/>
      <c r="CDS1196" s="22"/>
      <c r="CDT1196" s="22"/>
      <c r="CDU1196" s="22"/>
      <c r="CDV1196" s="22"/>
      <c r="CDW1196" s="22"/>
      <c r="CDX1196" s="22"/>
      <c r="CDY1196" s="22"/>
      <c r="CDZ1196" s="22"/>
      <c r="CEA1196" s="22"/>
      <c r="CEB1196" s="22"/>
      <c r="CEC1196" s="22"/>
      <c r="CED1196" s="22"/>
      <c r="CEE1196" s="22"/>
      <c r="CEF1196" s="22"/>
      <c r="CEG1196" s="22"/>
      <c r="CEH1196" s="22"/>
      <c r="CEI1196" s="22"/>
      <c r="CEJ1196" s="22"/>
      <c r="CEK1196" s="22"/>
      <c r="CEL1196" s="22"/>
      <c r="CEM1196" s="22"/>
      <c r="CEN1196" s="22"/>
      <c r="CEO1196" s="22"/>
      <c r="CEP1196" s="22"/>
      <c r="CEQ1196" s="22"/>
      <c r="CER1196" s="22"/>
      <c r="CES1196" s="22"/>
      <c r="CET1196" s="22"/>
      <c r="CEU1196" s="22"/>
      <c r="CEV1196" s="22"/>
      <c r="CEW1196" s="22"/>
      <c r="CEX1196" s="22"/>
      <c r="CEY1196" s="22"/>
      <c r="CEZ1196" s="22"/>
      <c r="CFA1196" s="22"/>
      <c r="CFB1196" s="22"/>
      <c r="CFC1196" s="22"/>
      <c r="CFD1196" s="22"/>
      <c r="CFE1196" s="22"/>
      <c r="CFF1196" s="22"/>
      <c r="CFG1196" s="22"/>
      <c r="CFH1196" s="22"/>
      <c r="CFI1196" s="22"/>
      <c r="CFJ1196" s="22"/>
      <c r="CFK1196" s="22"/>
      <c r="CFL1196" s="22"/>
      <c r="CFM1196" s="22"/>
      <c r="CFN1196" s="22"/>
      <c r="CFO1196" s="22"/>
      <c r="CFP1196" s="22"/>
      <c r="CFQ1196" s="22"/>
      <c r="CFR1196" s="22"/>
      <c r="CFS1196" s="22"/>
      <c r="CFT1196" s="22"/>
      <c r="CFU1196" s="22"/>
      <c r="CFV1196" s="22"/>
      <c r="CFW1196" s="22"/>
      <c r="CFX1196" s="22"/>
      <c r="CFY1196" s="22"/>
      <c r="CFZ1196" s="22"/>
      <c r="CGA1196" s="22"/>
      <c r="CGB1196" s="22"/>
      <c r="CGC1196" s="22"/>
      <c r="CGD1196" s="22"/>
      <c r="CGE1196" s="22"/>
      <c r="CGF1196" s="22"/>
      <c r="CGG1196" s="22"/>
      <c r="CGH1196" s="22"/>
      <c r="CGI1196" s="22"/>
      <c r="CGJ1196" s="22"/>
      <c r="CGK1196" s="22"/>
      <c r="CGL1196" s="22"/>
      <c r="CGM1196" s="22"/>
      <c r="CGN1196" s="22"/>
      <c r="CGO1196" s="22"/>
      <c r="CGP1196" s="22"/>
      <c r="CGQ1196" s="22"/>
      <c r="CGR1196" s="22"/>
      <c r="CGS1196" s="22"/>
      <c r="CGT1196" s="22"/>
      <c r="CGU1196" s="22"/>
      <c r="CGV1196" s="22"/>
      <c r="CGW1196" s="22"/>
      <c r="CGX1196" s="22"/>
      <c r="CGY1196" s="22"/>
      <c r="CGZ1196" s="22"/>
      <c r="CHA1196" s="22"/>
      <c r="CHB1196" s="22"/>
      <c r="CHC1196" s="22"/>
      <c r="CHD1196" s="22"/>
      <c r="CHE1196" s="22"/>
      <c r="CHF1196" s="22"/>
      <c r="CHG1196" s="22"/>
      <c r="CHH1196" s="22"/>
      <c r="CHI1196" s="22"/>
      <c r="CHJ1196" s="22"/>
      <c r="CHK1196" s="22"/>
      <c r="CHL1196" s="22"/>
      <c r="CHM1196" s="22"/>
      <c r="CHN1196" s="22"/>
      <c r="CHO1196" s="22"/>
      <c r="CHP1196" s="22"/>
      <c r="CHQ1196" s="22"/>
      <c r="CHR1196" s="22"/>
      <c r="CHS1196" s="22"/>
      <c r="CHT1196" s="22"/>
      <c r="CHU1196" s="22"/>
      <c r="CHV1196" s="22"/>
      <c r="CHW1196" s="22"/>
      <c r="CHX1196" s="22"/>
      <c r="CHY1196" s="22"/>
      <c r="CHZ1196" s="22"/>
      <c r="CIA1196" s="22"/>
      <c r="CIB1196" s="22"/>
      <c r="CIC1196" s="22"/>
      <c r="CID1196" s="22"/>
      <c r="CIE1196" s="22"/>
      <c r="CIF1196" s="22"/>
      <c r="CIG1196" s="22"/>
      <c r="CIH1196" s="22"/>
      <c r="CII1196" s="22"/>
      <c r="CIJ1196" s="22"/>
      <c r="CIK1196" s="22"/>
      <c r="CIL1196" s="22"/>
      <c r="CIM1196" s="22"/>
      <c r="CIN1196" s="22"/>
      <c r="CIO1196" s="22"/>
      <c r="CIP1196" s="22"/>
      <c r="CIQ1196" s="22"/>
      <c r="CIR1196" s="22"/>
      <c r="CIS1196" s="22"/>
      <c r="CIT1196" s="22"/>
      <c r="CIU1196" s="22"/>
      <c r="CIV1196" s="22"/>
      <c r="CIW1196" s="22"/>
      <c r="CIX1196" s="22"/>
      <c r="CIY1196" s="22"/>
      <c r="CIZ1196" s="22"/>
      <c r="CJA1196" s="22"/>
      <c r="CJB1196" s="22"/>
      <c r="CJC1196" s="22"/>
      <c r="CJD1196" s="22"/>
      <c r="CJE1196" s="22"/>
      <c r="CJF1196" s="22"/>
      <c r="CJG1196" s="22"/>
      <c r="CJH1196" s="22"/>
      <c r="CJI1196" s="22"/>
      <c r="CJJ1196" s="22"/>
      <c r="CJK1196" s="22"/>
      <c r="CJL1196" s="22"/>
      <c r="CJM1196" s="22"/>
      <c r="CJN1196" s="22"/>
      <c r="CJO1196" s="22"/>
      <c r="CJP1196" s="22"/>
      <c r="CJQ1196" s="22"/>
      <c r="CJR1196" s="22"/>
      <c r="CJS1196" s="22"/>
      <c r="CJT1196" s="22"/>
      <c r="CJU1196" s="22"/>
      <c r="CJV1196" s="22"/>
      <c r="CJW1196" s="22"/>
      <c r="CJX1196" s="22"/>
      <c r="CJY1196" s="22"/>
      <c r="CJZ1196" s="22"/>
      <c r="CKA1196" s="22"/>
      <c r="CKB1196" s="22"/>
      <c r="CKC1196" s="22"/>
      <c r="CKD1196" s="22"/>
      <c r="CKE1196" s="22"/>
      <c r="CKF1196" s="22"/>
      <c r="CKG1196" s="22"/>
      <c r="CKH1196" s="22"/>
      <c r="CKI1196" s="22"/>
      <c r="CKJ1196" s="22"/>
      <c r="CKK1196" s="22"/>
      <c r="CKL1196" s="22"/>
      <c r="CKM1196" s="22"/>
      <c r="CKN1196" s="22"/>
      <c r="CKO1196" s="22"/>
      <c r="CKP1196" s="22"/>
      <c r="CKQ1196" s="22"/>
      <c r="CKR1196" s="22"/>
      <c r="CKS1196" s="22"/>
      <c r="CKT1196" s="22"/>
      <c r="CKU1196" s="22"/>
      <c r="CKV1196" s="22"/>
      <c r="CKW1196" s="22"/>
      <c r="CKX1196" s="22"/>
      <c r="CKY1196" s="22"/>
      <c r="CKZ1196" s="22"/>
      <c r="CLA1196" s="22"/>
      <c r="CLB1196" s="22"/>
      <c r="CLC1196" s="22"/>
      <c r="CLD1196" s="22"/>
      <c r="CLE1196" s="22"/>
      <c r="CLF1196" s="22"/>
      <c r="CLG1196" s="22"/>
      <c r="CLH1196" s="22"/>
      <c r="CLI1196" s="22"/>
      <c r="CLJ1196" s="22"/>
      <c r="CLK1196" s="22"/>
      <c r="CLL1196" s="22"/>
      <c r="CLM1196" s="22"/>
      <c r="CLN1196" s="22"/>
      <c r="CLO1196" s="22"/>
      <c r="CLP1196" s="22"/>
      <c r="CLQ1196" s="22"/>
      <c r="CLR1196" s="22"/>
      <c r="CLS1196" s="22"/>
      <c r="CLT1196" s="22"/>
      <c r="CLU1196" s="22"/>
      <c r="CLV1196" s="22"/>
      <c r="CLW1196" s="22"/>
      <c r="CLX1196" s="22"/>
      <c r="CLY1196" s="22"/>
      <c r="CLZ1196" s="22"/>
      <c r="CMA1196" s="22"/>
      <c r="CMB1196" s="22"/>
      <c r="CMC1196" s="22"/>
      <c r="CMD1196" s="22"/>
      <c r="CME1196" s="22"/>
      <c r="CMF1196" s="22"/>
      <c r="CMG1196" s="22"/>
      <c r="CMH1196" s="22"/>
      <c r="CMI1196" s="22"/>
      <c r="CMJ1196" s="22"/>
      <c r="CMK1196" s="22"/>
      <c r="CML1196" s="22"/>
      <c r="CMM1196" s="22"/>
      <c r="CMN1196" s="22"/>
      <c r="CMO1196" s="22"/>
      <c r="CMP1196" s="22"/>
      <c r="CMQ1196" s="22"/>
      <c r="CMR1196" s="22"/>
      <c r="CMS1196" s="22"/>
      <c r="CMT1196" s="22"/>
      <c r="CMU1196" s="22"/>
      <c r="CMV1196" s="22"/>
      <c r="CMW1196" s="22"/>
      <c r="CMX1196" s="22"/>
      <c r="CMY1196" s="22"/>
      <c r="CMZ1196" s="22"/>
      <c r="CNA1196" s="22"/>
      <c r="CNB1196" s="22"/>
      <c r="CNC1196" s="22"/>
      <c r="CND1196" s="22"/>
      <c r="CNE1196" s="22"/>
      <c r="CNF1196" s="22"/>
      <c r="CNG1196" s="22"/>
      <c r="CNH1196" s="22"/>
      <c r="CNI1196" s="22"/>
      <c r="CNJ1196" s="22"/>
      <c r="CNK1196" s="22"/>
      <c r="CNL1196" s="22"/>
      <c r="CNM1196" s="22"/>
      <c r="CNN1196" s="22"/>
      <c r="CNO1196" s="22"/>
      <c r="CNP1196" s="22"/>
      <c r="CNQ1196" s="22"/>
      <c r="CNR1196" s="22"/>
      <c r="CNS1196" s="22"/>
      <c r="CNT1196" s="22"/>
      <c r="CNU1196" s="22"/>
      <c r="CNV1196" s="22"/>
      <c r="CNW1196" s="22"/>
      <c r="CNX1196" s="22"/>
      <c r="CNY1196" s="22"/>
      <c r="CNZ1196" s="22"/>
      <c r="COA1196" s="22"/>
      <c r="COB1196" s="22"/>
      <c r="COC1196" s="22"/>
      <c r="COD1196" s="22"/>
      <c r="COE1196" s="22"/>
      <c r="COF1196" s="22"/>
      <c r="COG1196" s="22"/>
      <c r="COH1196" s="22"/>
      <c r="COI1196" s="22"/>
      <c r="COJ1196" s="22"/>
      <c r="COK1196" s="22"/>
      <c r="COL1196" s="22"/>
      <c r="COM1196" s="22"/>
      <c r="CON1196" s="22"/>
      <c r="COO1196" s="22"/>
      <c r="COP1196" s="22"/>
      <c r="COQ1196" s="22"/>
      <c r="COR1196" s="22"/>
      <c r="COS1196" s="22"/>
      <c r="COT1196" s="22"/>
      <c r="COU1196" s="22"/>
      <c r="COV1196" s="22"/>
      <c r="COW1196" s="22"/>
      <c r="COX1196" s="22"/>
      <c r="COY1196" s="22"/>
      <c r="COZ1196" s="22"/>
      <c r="CPA1196" s="22"/>
      <c r="CPB1196" s="22"/>
      <c r="CPC1196" s="22"/>
      <c r="CPD1196" s="22"/>
      <c r="CPE1196" s="22"/>
      <c r="CPF1196" s="22"/>
      <c r="CPG1196" s="22"/>
      <c r="CPH1196" s="22"/>
      <c r="CPI1196" s="22"/>
      <c r="CPJ1196" s="22"/>
      <c r="CPK1196" s="22"/>
      <c r="CPL1196" s="22"/>
      <c r="CPM1196" s="22"/>
      <c r="CPN1196" s="22"/>
      <c r="CPO1196" s="22"/>
      <c r="CPP1196" s="22"/>
      <c r="CPQ1196" s="22"/>
      <c r="CPR1196" s="22"/>
      <c r="CPS1196" s="22"/>
      <c r="CPT1196" s="22"/>
      <c r="CPU1196" s="22"/>
      <c r="CPV1196" s="22"/>
      <c r="CPW1196" s="22"/>
      <c r="CPX1196" s="22"/>
      <c r="CPY1196" s="22"/>
      <c r="CPZ1196" s="22"/>
      <c r="CQA1196" s="22"/>
      <c r="CQB1196" s="22"/>
      <c r="CQC1196" s="22"/>
      <c r="CQD1196" s="22"/>
      <c r="CQE1196" s="22"/>
      <c r="CQF1196" s="22"/>
      <c r="CQG1196" s="22"/>
      <c r="CQH1196" s="22"/>
      <c r="CQI1196" s="22"/>
      <c r="CQJ1196" s="22"/>
      <c r="CQK1196" s="22"/>
      <c r="CQL1196" s="22"/>
      <c r="CQM1196" s="22"/>
      <c r="CQN1196" s="22"/>
      <c r="CQO1196" s="22"/>
      <c r="CQP1196" s="22"/>
      <c r="CQQ1196" s="22"/>
      <c r="CQR1196" s="22"/>
      <c r="CQS1196" s="22"/>
      <c r="CQT1196" s="22"/>
      <c r="CQU1196" s="22"/>
      <c r="CQV1196" s="22"/>
      <c r="CQW1196" s="22"/>
      <c r="CQX1196" s="22"/>
      <c r="CQY1196" s="22"/>
      <c r="CQZ1196" s="22"/>
      <c r="CRA1196" s="22"/>
      <c r="CRB1196" s="22"/>
      <c r="CRC1196" s="22"/>
      <c r="CRD1196" s="22"/>
      <c r="CRE1196" s="22"/>
      <c r="CRF1196" s="22"/>
      <c r="CRG1196" s="22"/>
      <c r="CRH1196" s="22"/>
      <c r="CRI1196" s="22"/>
      <c r="CRJ1196" s="22"/>
      <c r="CRK1196" s="22"/>
      <c r="CRL1196" s="22"/>
      <c r="CRM1196" s="22"/>
      <c r="CRN1196" s="22"/>
      <c r="CRO1196" s="22"/>
      <c r="CRP1196" s="22"/>
      <c r="CRQ1196" s="22"/>
      <c r="CRR1196" s="22"/>
      <c r="CRS1196" s="22"/>
      <c r="CRT1196" s="22"/>
      <c r="CRU1196" s="22"/>
      <c r="CRV1196" s="22"/>
      <c r="CRW1196" s="22"/>
      <c r="CRX1196" s="22"/>
      <c r="CRY1196" s="22"/>
      <c r="CRZ1196" s="22"/>
      <c r="CSA1196" s="22"/>
      <c r="CSB1196" s="22"/>
      <c r="CSC1196" s="22"/>
      <c r="CSD1196" s="22"/>
      <c r="CSE1196" s="22"/>
      <c r="CSF1196" s="22"/>
      <c r="CSG1196" s="22"/>
      <c r="CSH1196" s="22"/>
      <c r="CSI1196" s="22"/>
      <c r="CSJ1196" s="22"/>
      <c r="CSK1196" s="22"/>
      <c r="CSL1196" s="22"/>
      <c r="CSM1196" s="22"/>
      <c r="CSN1196" s="22"/>
      <c r="CSO1196" s="22"/>
      <c r="CSP1196" s="22"/>
      <c r="CSQ1196" s="22"/>
      <c r="CSR1196" s="22"/>
      <c r="CSS1196" s="22"/>
      <c r="CST1196" s="22"/>
      <c r="CSU1196" s="22"/>
      <c r="CSV1196" s="22"/>
      <c r="CSW1196" s="22"/>
      <c r="CSX1196" s="22"/>
      <c r="CSY1196" s="22"/>
      <c r="CSZ1196" s="22"/>
      <c r="CTA1196" s="22"/>
      <c r="CTB1196" s="22"/>
      <c r="CTC1196" s="22"/>
      <c r="CTD1196" s="22"/>
      <c r="CTE1196" s="22"/>
      <c r="CTF1196" s="22"/>
      <c r="CTG1196" s="22"/>
      <c r="CTH1196" s="22"/>
      <c r="CTI1196" s="22"/>
      <c r="CTJ1196" s="22"/>
      <c r="CTK1196" s="22"/>
      <c r="CTL1196" s="22"/>
      <c r="CTM1196" s="22"/>
      <c r="CTN1196" s="22"/>
      <c r="CTO1196" s="22"/>
      <c r="CTP1196" s="22"/>
      <c r="CTQ1196" s="22"/>
      <c r="CTR1196" s="22"/>
      <c r="CTS1196" s="22"/>
      <c r="CTT1196" s="22"/>
      <c r="CTU1196" s="22"/>
      <c r="CTV1196" s="22"/>
      <c r="CTW1196" s="22"/>
      <c r="CTX1196" s="22"/>
      <c r="CTY1196" s="22"/>
      <c r="CTZ1196" s="22"/>
      <c r="CUA1196" s="22"/>
      <c r="CUB1196" s="22"/>
      <c r="CUC1196" s="22"/>
      <c r="CUD1196" s="22"/>
      <c r="CUE1196" s="22"/>
      <c r="CUF1196" s="22"/>
      <c r="CUG1196" s="22"/>
      <c r="CUH1196" s="22"/>
      <c r="CUI1196" s="22"/>
      <c r="CUJ1196" s="22"/>
      <c r="CUK1196" s="22"/>
      <c r="CUL1196" s="22"/>
      <c r="CUM1196" s="22"/>
      <c r="CUN1196" s="22"/>
      <c r="CUO1196" s="22"/>
      <c r="CUP1196" s="22"/>
      <c r="CUQ1196" s="22"/>
      <c r="CUR1196" s="22"/>
      <c r="CUS1196" s="22"/>
      <c r="CUT1196" s="22"/>
      <c r="CUU1196" s="22"/>
      <c r="CUV1196" s="22"/>
      <c r="CUW1196" s="22"/>
      <c r="CUX1196" s="22"/>
      <c r="CUY1196" s="22"/>
      <c r="CUZ1196" s="22"/>
      <c r="CVA1196" s="22"/>
      <c r="CVB1196" s="22"/>
      <c r="CVC1196" s="22"/>
      <c r="CVD1196" s="22"/>
      <c r="CVE1196" s="22"/>
      <c r="CVF1196" s="22"/>
      <c r="CVG1196" s="22"/>
      <c r="CVH1196" s="22"/>
      <c r="CVI1196" s="22"/>
      <c r="CVJ1196" s="22"/>
      <c r="CVK1196" s="22"/>
      <c r="CVL1196" s="22"/>
      <c r="CVM1196" s="22"/>
      <c r="CVN1196" s="22"/>
      <c r="CVO1196" s="22"/>
      <c r="CVP1196" s="22"/>
      <c r="CVQ1196" s="22"/>
      <c r="CVR1196" s="22"/>
      <c r="CVS1196" s="22"/>
      <c r="CVT1196" s="22"/>
      <c r="CVU1196" s="22"/>
      <c r="CVV1196" s="22"/>
      <c r="CVW1196" s="22"/>
      <c r="CVX1196" s="22"/>
      <c r="CVY1196" s="22"/>
      <c r="CVZ1196" s="22"/>
      <c r="CWA1196" s="22"/>
      <c r="CWB1196" s="22"/>
      <c r="CWC1196" s="22"/>
      <c r="CWD1196" s="22"/>
      <c r="CWE1196" s="22"/>
      <c r="CWF1196" s="22"/>
      <c r="CWG1196" s="22"/>
      <c r="CWH1196" s="22"/>
      <c r="CWI1196" s="22"/>
      <c r="CWJ1196" s="22"/>
      <c r="CWK1196" s="22"/>
      <c r="CWL1196" s="22"/>
      <c r="CWM1196" s="22"/>
      <c r="CWN1196" s="22"/>
      <c r="CWO1196" s="22"/>
      <c r="CWP1196" s="22"/>
      <c r="CWQ1196" s="22"/>
      <c r="CWR1196" s="22"/>
      <c r="CWS1196" s="22"/>
      <c r="CWT1196" s="22"/>
      <c r="CWU1196" s="22"/>
      <c r="CWV1196" s="22"/>
      <c r="CWW1196" s="22"/>
      <c r="CWX1196" s="22"/>
      <c r="CWY1196" s="22"/>
      <c r="CWZ1196" s="22"/>
      <c r="CXA1196" s="22"/>
      <c r="CXB1196" s="22"/>
      <c r="CXC1196" s="22"/>
      <c r="CXD1196" s="22"/>
      <c r="CXE1196" s="22"/>
      <c r="CXF1196" s="22"/>
      <c r="CXG1196" s="22"/>
      <c r="CXH1196" s="22"/>
      <c r="CXI1196" s="22"/>
      <c r="CXJ1196" s="22"/>
      <c r="CXK1196" s="22"/>
      <c r="CXL1196" s="22"/>
      <c r="CXM1196" s="22"/>
      <c r="CXN1196" s="22"/>
      <c r="CXO1196" s="22"/>
      <c r="CXP1196" s="22"/>
      <c r="CXQ1196" s="22"/>
      <c r="CXR1196" s="22"/>
      <c r="CXS1196" s="22"/>
      <c r="CXT1196" s="22"/>
      <c r="CXU1196" s="22"/>
      <c r="CXV1196" s="22"/>
      <c r="CXW1196" s="22"/>
      <c r="CXX1196" s="22"/>
      <c r="CXY1196" s="22"/>
      <c r="CXZ1196" s="22"/>
      <c r="CYA1196" s="22"/>
      <c r="CYB1196" s="22"/>
      <c r="CYC1196" s="22"/>
      <c r="CYD1196" s="22"/>
      <c r="CYE1196" s="22"/>
      <c r="CYF1196" s="22"/>
      <c r="CYG1196" s="22"/>
      <c r="CYH1196" s="22"/>
      <c r="CYI1196" s="22"/>
      <c r="CYJ1196" s="22"/>
      <c r="CYK1196" s="22"/>
      <c r="CYL1196" s="22"/>
      <c r="CYM1196" s="22"/>
      <c r="CYN1196" s="22"/>
      <c r="CYO1196" s="22"/>
      <c r="CYP1196" s="22"/>
      <c r="CYQ1196" s="22"/>
      <c r="CYR1196" s="22"/>
      <c r="CYS1196" s="22"/>
      <c r="CYT1196" s="22"/>
      <c r="CYU1196" s="22"/>
      <c r="CYV1196" s="22"/>
      <c r="CYW1196" s="22"/>
      <c r="CYX1196" s="22"/>
      <c r="CYY1196" s="22"/>
      <c r="CYZ1196" s="22"/>
      <c r="CZA1196" s="22"/>
      <c r="CZB1196" s="22"/>
      <c r="CZC1196" s="22"/>
      <c r="CZD1196" s="22"/>
      <c r="CZE1196" s="22"/>
      <c r="CZF1196" s="22"/>
      <c r="CZG1196" s="22"/>
      <c r="CZH1196" s="22"/>
      <c r="CZI1196" s="22"/>
      <c r="CZJ1196" s="22"/>
      <c r="CZK1196" s="22"/>
      <c r="CZL1196" s="22"/>
      <c r="CZM1196" s="22"/>
      <c r="CZN1196" s="22"/>
      <c r="CZO1196" s="22"/>
      <c r="CZP1196" s="22"/>
      <c r="CZQ1196" s="22"/>
      <c r="CZR1196" s="22"/>
      <c r="CZS1196" s="22"/>
      <c r="CZT1196" s="22"/>
      <c r="CZU1196" s="22"/>
      <c r="CZV1196" s="22"/>
      <c r="CZW1196" s="22"/>
      <c r="CZX1196" s="22"/>
      <c r="CZY1196" s="22"/>
      <c r="CZZ1196" s="22"/>
      <c r="DAA1196" s="22"/>
      <c r="DAB1196" s="22"/>
      <c r="DAC1196" s="22"/>
      <c r="DAD1196" s="22"/>
      <c r="DAE1196" s="22"/>
      <c r="DAF1196" s="22"/>
      <c r="DAG1196" s="22"/>
      <c r="DAH1196" s="22"/>
      <c r="DAI1196" s="22"/>
      <c r="DAJ1196" s="22"/>
      <c r="DAK1196" s="22"/>
      <c r="DAL1196" s="22"/>
      <c r="DAM1196" s="22"/>
      <c r="DAN1196" s="22"/>
      <c r="DAO1196" s="22"/>
      <c r="DAP1196" s="22"/>
      <c r="DAQ1196" s="22"/>
      <c r="DAR1196" s="22"/>
      <c r="DAS1196" s="22"/>
      <c r="DAT1196" s="22"/>
      <c r="DAU1196" s="22"/>
      <c r="DAV1196" s="22"/>
      <c r="DAW1196" s="22"/>
      <c r="DAX1196" s="22"/>
      <c r="DAY1196" s="22"/>
      <c r="DAZ1196" s="22"/>
      <c r="DBA1196" s="22"/>
      <c r="DBB1196" s="22"/>
      <c r="DBC1196" s="22"/>
      <c r="DBD1196" s="22"/>
      <c r="DBE1196" s="22"/>
      <c r="DBF1196" s="22"/>
      <c r="DBG1196" s="22"/>
      <c r="DBH1196" s="22"/>
      <c r="DBI1196" s="22"/>
      <c r="DBJ1196" s="22"/>
      <c r="DBK1196" s="22"/>
      <c r="DBL1196" s="22"/>
      <c r="DBM1196" s="22"/>
      <c r="DBN1196" s="22"/>
      <c r="DBO1196" s="22"/>
      <c r="DBP1196" s="22"/>
      <c r="DBQ1196" s="22"/>
      <c r="DBR1196" s="22"/>
      <c r="DBS1196" s="22"/>
      <c r="DBT1196" s="22"/>
      <c r="DBU1196" s="22"/>
      <c r="DBV1196" s="22"/>
      <c r="DBW1196" s="22"/>
      <c r="DBX1196" s="22"/>
      <c r="DBY1196" s="22"/>
      <c r="DBZ1196" s="22"/>
      <c r="DCA1196" s="22"/>
      <c r="DCB1196" s="22"/>
      <c r="DCC1196" s="22"/>
      <c r="DCD1196" s="22"/>
      <c r="DCE1196" s="22"/>
      <c r="DCF1196" s="22"/>
      <c r="DCG1196" s="22"/>
      <c r="DCH1196" s="22"/>
      <c r="DCI1196" s="22"/>
      <c r="DCJ1196" s="22"/>
      <c r="DCK1196" s="22"/>
      <c r="DCL1196" s="22"/>
      <c r="DCM1196" s="22"/>
      <c r="DCN1196" s="22"/>
      <c r="DCO1196" s="22"/>
      <c r="DCP1196" s="22"/>
      <c r="DCQ1196" s="22"/>
      <c r="DCR1196" s="22"/>
      <c r="DCS1196" s="22"/>
      <c r="DCT1196" s="22"/>
      <c r="DCU1196" s="22"/>
      <c r="DCV1196" s="22"/>
      <c r="DCW1196" s="22"/>
      <c r="DCX1196" s="22"/>
      <c r="DCY1196" s="22"/>
      <c r="DCZ1196" s="22"/>
      <c r="DDA1196" s="22"/>
      <c r="DDB1196" s="22"/>
      <c r="DDC1196" s="22"/>
      <c r="DDD1196" s="22"/>
      <c r="DDE1196" s="22"/>
      <c r="DDF1196" s="22"/>
      <c r="DDG1196" s="22"/>
      <c r="DDH1196" s="22"/>
      <c r="DDI1196" s="22"/>
      <c r="DDJ1196" s="22"/>
      <c r="DDK1196" s="22"/>
      <c r="DDL1196" s="22"/>
      <c r="DDM1196" s="22"/>
      <c r="DDN1196" s="22"/>
      <c r="DDO1196" s="22"/>
      <c r="DDP1196" s="22"/>
      <c r="DDQ1196" s="22"/>
      <c r="DDR1196" s="22"/>
      <c r="DDS1196" s="22"/>
      <c r="DDT1196" s="22"/>
      <c r="DDU1196" s="22"/>
      <c r="DDV1196" s="22"/>
      <c r="DDW1196" s="22"/>
      <c r="DDX1196" s="22"/>
      <c r="DDY1196" s="22"/>
      <c r="DDZ1196" s="22"/>
      <c r="DEA1196" s="22"/>
      <c r="DEB1196" s="22"/>
      <c r="DEC1196" s="22"/>
      <c r="DED1196" s="22"/>
      <c r="DEE1196" s="22"/>
      <c r="DEF1196" s="22"/>
      <c r="DEG1196" s="22"/>
      <c r="DEH1196" s="22"/>
      <c r="DEI1196" s="22"/>
      <c r="DEJ1196" s="22"/>
      <c r="DEK1196" s="22"/>
      <c r="DEL1196" s="22"/>
      <c r="DEM1196" s="22"/>
      <c r="DEN1196" s="22"/>
      <c r="DEO1196" s="22"/>
      <c r="DEP1196" s="22"/>
      <c r="DEQ1196" s="22"/>
      <c r="DER1196" s="22"/>
      <c r="DES1196" s="22"/>
      <c r="DET1196" s="22"/>
      <c r="DEU1196" s="22"/>
      <c r="DEV1196" s="22"/>
      <c r="DEW1196" s="22"/>
      <c r="DEX1196" s="22"/>
      <c r="DEY1196" s="22"/>
      <c r="DEZ1196" s="22"/>
      <c r="DFA1196" s="22"/>
      <c r="DFB1196" s="22"/>
      <c r="DFC1196" s="22"/>
      <c r="DFD1196" s="22"/>
      <c r="DFE1196" s="22"/>
      <c r="DFF1196" s="22"/>
      <c r="DFG1196" s="22"/>
      <c r="DFH1196" s="22"/>
      <c r="DFI1196" s="22"/>
      <c r="DFJ1196" s="22"/>
      <c r="DFK1196" s="22"/>
      <c r="DFL1196" s="22"/>
      <c r="DFM1196" s="22"/>
      <c r="DFN1196" s="22"/>
      <c r="DFO1196" s="22"/>
      <c r="DFP1196" s="22"/>
      <c r="DFQ1196" s="22"/>
      <c r="DFR1196" s="22"/>
      <c r="DFS1196" s="22"/>
      <c r="DFT1196" s="22"/>
      <c r="DFU1196" s="22"/>
      <c r="DFV1196" s="22"/>
      <c r="DFW1196" s="22"/>
      <c r="DFX1196" s="22"/>
      <c r="DFY1196" s="22"/>
      <c r="DFZ1196" s="22"/>
      <c r="DGA1196" s="22"/>
      <c r="DGB1196" s="22"/>
      <c r="DGC1196" s="22"/>
      <c r="DGD1196" s="22"/>
      <c r="DGE1196" s="22"/>
      <c r="DGF1196" s="22"/>
      <c r="DGG1196" s="22"/>
      <c r="DGH1196" s="22"/>
      <c r="DGI1196" s="22"/>
      <c r="DGJ1196" s="22"/>
      <c r="DGK1196" s="22"/>
      <c r="DGL1196" s="22"/>
      <c r="DGM1196" s="22"/>
      <c r="DGN1196" s="22"/>
      <c r="DGO1196" s="22"/>
      <c r="DGP1196" s="22"/>
      <c r="DGQ1196" s="22"/>
      <c r="DGR1196" s="22"/>
      <c r="DGS1196" s="22"/>
      <c r="DGT1196" s="22"/>
      <c r="DGU1196" s="22"/>
      <c r="DGV1196" s="22"/>
      <c r="DGW1196" s="22"/>
      <c r="DGX1196" s="22"/>
      <c r="DGY1196" s="22"/>
      <c r="DGZ1196" s="22"/>
      <c r="DHA1196" s="22"/>
      <c r="DHB1196" s="22"/>
      <c r="DHC1196" s="22"/>
      <c r="DHD1196" s="22"/>
      <c r="DHE1196" s="22"/>
      <c r="DHF1196" s="22"/>
      <c r="DHG1196" s="22"/>
      <c r="DHH1196" s="22"/>
      <c r="DHI1196" s="22"/>
      <c r="DHJ1196" s="22"/>
      <c r="DHK1196" s="22"/>
      <c r="DHL1196" s="22"/>
      <c r="DHM1196" s="22"/>
      <c r="DHN1196" s="22"/>
      <c r="DHO1196" s="22"/>
      <c r="DHP1196" s="22"/>
      <c r="DHQ1196" s="22"/>
      <c r="DHR1196" s="22"/>
      <c r="DHS1196" s="22"/>
      <c r="DHT1196" s="22"/>
      <c r="DHU1196" s="22"/>
      <c r="DHV1196" s="22"/>
      <c r="DHW1196" s="22"/>
      <c r="DHX1196" s="22"/>
      <c r="DHY1196" s="22"/>
      <c r="DHZ1196" s="22"/>
      <c r="DIA1196" s="22"/>
      <c r="DIB1196" s="22"/>
      <c r="DIC1196" s="22"/>
      <c r="DID1196" s="22"/>
      <c r="DIE1196" s="22"/>
      <c r="DIF1196" s="22"/>
      <c r="DIG1196" s="22"/>
      <c r="DIH1196" s="22"/>
      <c r="DII1196" s="22"/>
      <c r="DIJ1196" s="22"/>
      <c r="DIK1196" s="22"/>
      <c r="DIL1196" s="22"/>
      <c r="DIM1196" s="22"/>
      <c r="DIN1196" s="22"/>
      <c r="DIO1196" s="22"/>
      <c r="DIP1196" s="22"/>
      <c r="DIQ1196" s="22"/>
      <c r="DIR1196" s="22"/>
      <c r="DIS1196" s="22"/>
      <c r="DIT1196" s="22"/>
      <c r="DIU1196" s="22"/>
      <c r="DIV1196" s="22"/>
      <c r="DIW1196" s="22"/>
      <c r="DIX1196" s="22"/>
      <c r="DIY1196" s="22"/>
      <c r="DIZ1196" s="22"/>
      <c r="DJA1196" s="22"/>
      <c r="DJB1196" s="22"/>
      <c r="DJC1196" s="22"/>
      <c r="DJD1196" s="22"/>
      <c r="DJE1196" s="22"/>
      <c r="DJF1196" s="22"/>
      <c r="DJG1196" s="22"/>
      <c r="DJH1196" s="22"/>
      <c r="DJI1196" s="22"/>
      <c r="DJJ1196" s="22"/>
      <c r="DJK1196" s="22"/>
      <c r="DJL1196" s="22"/>
      <c r="DJM1196" s="22"/>
      <c r="DJN1196" s="22"/>
      <c r="DJO1196" s="22"/>
      <c r="DJP1196" s="22"/>
      <c r="DJQ1196" s="22"/>
      <c r="DJR1196" s="22"/>
      <c r="DJS1196" s="22"/>
      <c r="DJT1196" s="22"/>
      <c r="DJU1196" s="22"/>
      <c r="DJV1196" s="22"/>
      <c r="DJW1196" s="22"/>
      <c r="DJX1196" s="22"/>
      <c r="DJY1196" s="22"/>
      <c r="DJZ1196" s="22"/>
      <c r="DKA1196" s="22"/>
      <c r="DKB1196" s="22"/>
      <c r="DKC1196" s="22"/>
      <c r="DKD1196" s="22"/>
      <c r="DKE1196" s="22"/>
      <c r="DKF1196" s="22"/>
      <c r="DKG1196" s="22"/>
      <c r="DKH1196" s="22"/>
      <c r="DKI1196" s="22"/>
      <c r="DKJ1196" s="22"/>
      <c r="DKK1196" s="22"/>
      <c r="DKL1196" s="22"/>
      <c r="DKM1196" s="22"/>
      <c r="DKN1196" s="22"/>
      <c r="DKO1196" s="22"/>
      <c r="DKP1196" s="22"/>
      <c r="DKQ1196" s="22"/>
      <c r="DKR1196" s="22"/>
      <c r="DKS1196" s="22"/>
      <c r="DKT1196" s="22"/>
      <c r="DKU1196" s="22"/>
      <c r="DKV1196" s="22"/>
      <c r="DKW1196" s="22"/>
      <c r="DKX1196" s="22"/>
      <c r="DKY1196" s="22"/>
      <c r="DKZ1196" s="22"/>
      <c r="DLA1196" s="22"/>
      <c r="DLB1196" s="22"/>
      <c r="DLC1196" s="22"/>
      <c r="DLD1196" s="22"/>
      <c r="DLE1196" s="22"/>
      <c r="DLF1196" s="22"/>
      <c r="DLG1196" s="22"/>
      <c r="DLH1196" s="22"/>
      <c r="DLI1196" s="22"/>
      <c r="DLJ1196" s="22"/>
      <c r="DLK1196" s="22"/>
      <c r="DLL1196" s="22"/>
      <c r="DLM1196" s="22"/>
      <c r="DLN1196" s="22"/>
      <c r="DLO1196" s="22"/>
      <c r="DLP1196" s="22"/>
      <c r="DLQ1196" s="22"/>
      <c r="DLR1196" s="22"/>
      <c r="DLS1196" s="22"/>
      <c r="DLT1196" s="22"/>
      <c r="DLU1196" s="22"/>
      <c r="DLV1196" s="22"/>
      <c r="DLW1196" s="22"/>
      <c r="DLX1196" s="22"/>
      <c r="DLY1196" s="22"/>
      <c r="DLZ1196" s="22"/>
      <c r="DMA1196" s="22"/>
      <c r="DMB1196" s="22"/>
      <c r="DMC1196" s="22"/>
      <c r="DMD1196" s="22"/>
      <c r="DME1196" s="22"/>
      <c r="DMF1196" s="22"/>
      <c r="DMG1196" s="22"/>
      <c r="DMH1196" s="22"/>
      <c r="DMI1196" s="22"/>
      <c r="DMJ1196" s="22"/>
      <c r="DMK1196" s="22"/>
      <c r="DML1196" s="22"/>
      <c r="DMM1196" s="22"/>
      <c r="DMN1196" s="22"/>
      <c r="DMO1196" s="22"/>
      <c r="DMP1196" s="22"/>
      <c r="DMQ1196" s="22"/>
      <c r="DMR1196" s="22"/>
      <c r="DMS1196" s="22"/>
      <c r="DMT1196" s="22"/>
      <c r="DMU1196" s="22"/>
      <c r="DMV1196" s="22"/>
      <c r="DMW1196" s="22"/>
      <c r="DMX1196" s="22"/>
      <c r="DMY1196" s="22"/>
      <c r="DMZ1196" s="22"/>
      <c r="DNA1196" s="22"/>
      <c r="DNB1196" s="22"/>
      <c r="DNC1196" s="22"/>
      <c r="DND1196" s="22"/>
      <c r="DNE1196" s="22"/>
      <c r="DNF1196" s="22"/>
      <c r="DNG1196" s="22"/>
      <c r="DNH1196" s="22"/>
      <c r="DNI1196" s="22"/>
      <c r="DNJ1196" s="22"/>
      <c r="DNK1196" s="22"/>
      <c r="DNL1196" s="22"/>
      <c r="DNM1196" s="22"/>
      <c r="DNN1196" s="22"/>
      <c r="DNO1196" s="22"/>
      <c r="DNP1196" s="22"/>
      <c r="DNQ1196" s="22"/>
      <c r="DNR1196" s="22"/>
      <c r="DNS1196" s="22"/>
      <c r="DNT1196" s="22"/>
      <c r="DNU1196" s="22"/>
      <c r="DNV1196" s="22"/>
      <c r="DNW1196" s="22"/>
      <c r="DNX1196" s="22"/>
      <c r="DNY1196" s="22"/>
      <c r="DNZ1196" s="22"/>
      <c r="DOA1196" s="22"/>
      <c r="DOB1196" s="22"/>
      <c r="DOC1196" s="22"/>
      <c r="DOD1196" s="22"/>
      <c r="DOE1196" s="22"/>
      <c r="DOF1196" s="22"/>
      <c r="DOG1196" s="22"/>
      <c r="DOH1196" s="22"/>
      <c r="DOI1196" s="22"/>
      <c r="DOJ1196" s="22"/>
      <c r="DOK1196" s="22"/>
      <c r="DOL1196" s="22"/>
      <c r="DOM1196" s="22"/>
      <c r="DON1196" s="22"/>
      <c r="DOO1196" s="22"/>
      <c r="DOP1196" s="22"/>
      <c r="DOQ1196" s="22"/>
      <c r="DOR1196" s="22"/>
      <c r="DOS1196" s="22"/>
      <c r="DOT1196" s="22"/>
      <c r="DOU1196" s="22"/>
      <c r="DOV1196" s="22"/>
      <c r="DOW1196" s="22"/>
      <c r="DOX1196" s="22"/>
      <c r="DOY1196" s="22"/>
      <c r="DOZ1196" s="22"/>
      <c r="DPA1196" s="22"/>
      <c r="DPB1196" s="22"/>
      <c r="DPC1196" s="22"/>
      <c r="DPD1196" s="22"/>
      <c r="DPE1196" s="22"/>
      <c r="DPF1196" s="22"/>
      <c r="DPG1196" s="22"/>
      <c r="DPH1196" s="22"/>
      <c r="DPI1196" s="22"/>
      <c r="DPJ1196" s="22"/>
      <c r="DPK1196" s="22"/>
      <c r="DPL1196" s="22"/>
      <c r="DPM1196" s="22"/>
      <c r="DPN1196" s="22"/>
      <c r="DPO1196" s="22"/>
      <c r="DPP1196" s="22"/>
      <c r="DPQ1196" s="22"/>
      <c r="DPR1196" s="22"/>
      <c r="DPS1196" s="22"/>
      <c r="DPT1196" s="22"/>
      <c r="DPU1196" s="22"/>
      <c r="DPV1196" s="22"/>
      <c r="DPW1196" s="22"/>
      <c r="DPX1196" s="22"/>
      <c r="DPY1196" s="22"/>
      <c r="DPZ1196" s="22"/>
      <c r="DQA1196" s="22"/>
      <c r="DQB1196" s="22"/>
      <c r="DQC1196" s="22"/>
      <c r="DQD1196" s="22"/>
      <c r="DQE1196" s="22"/>
      <c r="DQF1196" s="22"/>
      <c r="DQG1196" s="22"/>
      <c r="DQH1196" s="22"/>
      <c r="DQI1196" s="22"/>
      <c r="DQJ1196" s="22"/>
      <c r="DQK1196" s="22"/>
      <c r="DQL1196" s="22"/>
      <c r="DQM1196" s="22"/>
      <c r="DQN1196" s="22"/>
      <c r="DQO1196" s="22"/>
      <c r="DQP1196" s="22"/>
      <c r="DQQ1196" s="22"/>
      <c r="DQR1196" s="22"/>
      <c r="DQS1196" s="22"/>
      <c r="DQT1196" s="22"/>
      <c r="DQU1196" s="22"/>
      <c r="DQV1196" s="22"/>
      <c r="DQW1196" s="22"/>
      <c r="DQX1196" s="22"/>
      <c r="DQY1196" s="22"/>
      <c r="DQZ1196" s="22"/>
      <c r="DRA1196" s="22"/>
      <c r="DRB1196" s="22"/>
      <c r="DRC1196" s="22"/>
      <c r="DRD1196" s="22"/>
      <c r="DRE1196" s="22"/>
      <c r="DRF1196" s="22"/>
      <c r="DRG1196" s="22"/>
      <c r="DRH1196" s="22"/>
      <c r="DRI1196" s="22"/>
      <c r="DRJ1196" s="22"/>
      <c r="DRK1196" s="22"/>
      <c r="DRL1196" s="22"/>
      <c r="DRM1196" s="22"/>
      <c r="DRN1196" s="22"/>
      <c r="DRO1196" s="22"/>
      <c r="DRP1196" s="22"/>
      <c r="DRQ1196" s="22"/>
      <c r="DRR1196" s="22"/>
      <c r="DRS1196" s="22"/>
      <c r="DRT1196" s="22"/>
      <c r="DRU1196" s="22"/>
      <c r="DRV1196" s="22"/>
      <c r="DRW1196" s="22"/>
      <c r="DRX1196" s="22"/>
      <c r="DRY1196" s="22"/>
      <c r="DRZ1196" s="22"/>
      <c r="DSA1196" s="22"/>
      <c r="DSB1196" s="22"/>
      <c r="DSC1196" s="22"/>
      <c r="DSD1196" s="22"/>
      <c r="DSE1196" s="22"/>
      <c r="DSF1196" s="22"/>
      <c r="DSG1196" s="22"/>
      <c r="DSH1196" s="22"/>
      <c r="DSI1196" s="22"/>
      <c r="DSJ1196" s="22"/>
      <c r="DSK1196" s="22"/>
      <c r="DSL1196" s="22"/>
      <c r="DSM1196" s="22"/>
      <c r="DSN1196" s="22"/>
      <c r="DSO1196" s="22"/>
      <c r="DSP1196" s="22"/>
      <c r="DSQ1196" s="22"/>
      <c r="DSR1196" s="22"/>
      <c r="DSS1196" s="22"/>
      <c r="DST1196" s="22"/>
      <c r="DSU1196" s="22"/>
      <c r="DSV1196" s="22"/>
      <c r="DSW1196" s="22"/>
      <c r="DSX1196" s="22"/>
      <c r="DSY1196" s="22"/>
      <c r="DSZ1196" s="22"/>
      <c r="DTA1196" s="22"/>
      <c r="DTB1196" s="22"/>
      <c r="DTC1196" s="22"/>
      <c r="DTD1196" s="22"/>
      <c r="DTE1196" s="22"/>
      <c r="DTF1196" s="22"/>
      <c r="DTG1196" s="22"/>
      <c r="DTH1196" s="22"/>
      <c r="DTI1196" s="22"/>
      <c r="DTJ1196" s="22"/>
      <c r="DTK1196" s="22"/>
      <c r="DTL1196" s="22"/>
      <c r="DTM1196" s="22"/>
      <c r="DTN1196" s="22"/>
      <c r="DTO1196" s="22"/>
      <c r="DTP1196" s="22"/>
      <c r="DTQ1196" s="22"/>
      <c r="DTR1196" s="22"/>
      <c r="DTS1196" s="22"/>
      <c r="DTT1196" s="22"/>
      <c r="DTU1196" s="22"/>
      <c r="DTV1196" s="22"/>
      <c r="DTW1196" s="22"/>
      <c r="DTX1196" s="22"/>
      <c r="DTY1196" s="22"/>
      <c r="DTZ1196" s="22"/>
      <c r="DUA1196" s="22"/>
      <c r="DUB1196" s="22"/>
      <c r="DUC1196" s="22"/>
      <c r="DUD1196" s="22"/>
      <c r="DUE1196" s="22"/>
      <c r="DUF1196" s="22"/>
      <c r="DUG1196" s="22"/>
      <c r="DUH1196" s="22"/>
      <c r="DUI1196" s="22"/>
      <c r="DUJ1196" s="22"/>
      <c r="DUK1196" s="22"/>
      <c r="DUL1196" s="22"/>
      <c r="DUM1196" s="22"/>
      <c r="DUN1196" s="22"/>
      <c r="DUO1196" s="22"/>
      <c r="DUP1196" s="22"/>
      <c r="DUQ1196" s="22"/>
      <c r="DUR1196" s="22"/>
      <c r="DUS1196" s="22"/>
      <c r="DUT1196" s="22"/>
      <c r="DUU1196" s="22"/>
      <c r="DUV1196" s="22"/>
      <c r="DUW1196" s="22"/>
      <c r="DUX1196" s="22"/>
      <c r="DUY1196" s="22"/>
      <c r="DUZ1196" s="22"/>
      <c r="DVA1196" s="22"/>
      <c r="DVB1196" s="22"/>
      <c r="DVC1196" s="22"/>
      <c r="DVD1196" s="22"/>
      <c r="DVE1196" s="22"/>
      <c r="DVF1196" s="22"/>
      <c r="DVG1196" s="22"/>
      <c r="DVH1196" s="22"/>
      <c r="DVI1196" s="22"/>
      <c r="DVJ1196" s="22"/>
      <c r="DVK1196" s="22"/>
      <c r="DVL1196" s="22"/>
      <c r="DVM1196" s="22"/>
      <c r="DVN1196" s="22"/>
      <c r="DVO1196" s="22"/>
      <c r="DVP1196" s="22"/>
      <c r="DVQ1196" s="22"/>
      <c r="DVR1196" s="22"/>
      <c r="DVS1196" s="22"/>
      <c r="DVT1196" s="22"/>
      <c r="DVU1196" s="22"/>
      <c r="DVV1196" s="22"/>
      <c r="DVW1196" s="22"/>
      <c r="DVX1196" s="22"/>
      <c r="DVY1196" s="22"/>
      <c r="DVZ1196" s="22"/>
      <c r="DWA1196" s="22"/>
      <c r="DWB1196" s="22"/>
      <c r="DWC1196" s="22"/>
      <c r="DWD1196" s="22"/>
      <c r="DWE1196" s="22"/>
      <c r="DWF1196" s="22"/>
      <c r="DWG1196" s="22"/>
      <c r="DWH1196" s="22"/>
      <c r="DWI1196" s="22"/>
      <c r="DWJ1196" s="22"/>
      <c r="DWK1196" s="22"/>
      <c r="DWL1196" s="22"/>
      <c r="DWM1196" s="22"/>
      <c r="DWN1196" s="22"/>
      <c r="DWO1196" s="22"/>
      <c r="DWP1196" s="22"/>
      <c r="DWQ1196" s="22"/>
      <c r="DWR1196" s="22"/>
      <c r="DWS1196" s="22"/>
      <c r="DWT1196" s="22"/>
      <c r="DWU1196" s="22"/>
      <c r="DWV1196" s="22"/>
      <c r="DWW1196" s="22"/>
      <c r="DWX1196" s="22"/>
      <c r="DWY1196" s="22"/>
      <c r="DWZ1196" s="22"/>
      <c r="DXA1196" s="22"/>
      <c r="DXB1196" s="22"/>
      <c r="DXC1196" s="22"/>
      <c r="DXD1196" s="22"/>
      <c r="DXE1196" s="22"/>
      <c r="DXF1196" s="22"/>
      <c r="DXG1196" s="22"/>
      <c r="DXH1196" s="22"/>
      <c r="DXI1196" s="22"/>
      <c r="DXJ1196" s="22"/>
      <c r="DXK1196" s="22"/>
      <c r="DXL1196" s="22"/>
      <c r="DXM1196" s="22"/>
      <c r="DXN1196" s="22"/>
      <c r="DXO1196" s="22"/>
      <c r="DXP1196" s="22"/>
      <c r="DXQ1196" s="22"/>
      <c r="DXR1196" s="22"/>
      <c r="DXS1196" s="22"/>
      <c r="DXT1196" s="22"/>
      <c r="DXU1196" s="22"/>
      <c r="DXV1196" s="22"/>
      <c r="DXW1196" s="22"/>
      <c r="DXX1196" s="22"/>
      <c r="DXY1196" s="22"/>
      <c r="DXZ1196" s="22"/>
      <c r="DYA1196" s="22"/>
      <c r="DYB1196" s="22"/>
      <c r="DYC1196" s="22"/>
      <c r="DYD1196" s="22"/>
      <c r="DYE1196" s="22"/>
      <c r="DYF1196" s="22"/>
      <c r="DYG1196" s="22"/>
      <c r="DYH1196" s="22"/>
      <c r="DYI1196" s="22"/>
      <c r="DYJ1196" s="22"/>
      <c r="DYK1196" s="22"/>
      <c r="DYL1196" s="22"/>
      <c r="DYM1196" s="22"/>
      <c r="DYN1196" s="22"/>
      <c r="DYO1196" s="22"/>
      <c r="DYP1196" s="22"/>
      <c r="DYQ1196" s="22"/>
      <c r="DYR1196" s="22"/>
      <c r="DYS1196" s="22"/>
      <c r="DYT1196" s="22"/>
      <c r="DYU1196" s="22"/>
      <c r="DYV1196" s="22"/>
      <c r="DYW1196" s="22"/>
      <c r="DYX1196" s="22"/>
      <c r="DYY1196" s="22"/>
      <c r="DYZ1196" s="22"/>
      <c r="DZA1196" s="22"/>
      <c r="DZB1196" s="22"/>
      <c r="DZC1196" s="22"/>
      <c r="DZD1196" s="22"/>
      <c r="DZE1196" s="22"/>
      <c r="DZF1196" s="22"/>
      <c r="DZG1196" s="22"/>
      <c r="DZH1196" s="22"/>
      <c r="DZI1196" s="22"/>
      <c r="DZJ1196" s="22"/>
      <c r="DZK1196" s="22"/>
      <c r="DZL1196" s="22"/>
      <c r="DZM1196" s="22"/>
      <c r="DZN1196" s="22"/>
      <c r="DZO1196" s="22"/>
      <c r="DZP1196" s="22"/>
      <c r="DZQ1196" s="22"/>
      <c r="DZR1196" s="22"/>
      <c r="DZS1196" s="22"/>
      <c r="DZT1196" s="22"/>
      <c r="DZU1196" s="22"/>
      <c r="DZV1196" s="22"/>
      <c r="DZW1196" s="22"/>
      <c r="DZX1196" s="22"/>
      <c r="DZY1196" s="22"/>
      <c r="DZZ1196" s="22"/>
      <c r="EAA1196" s="22"/>
      <c r="EAB1196" s="22"/>
      <c r="EAC1196" s="22"/>
      <c r="EAD1196" s="22"/>
      <c r="EAE1196" s="22"/>
      <c r="EAF1196" s="22"/>
      <c r="EAG1196" s="22"/>
      <c r="EAH1196" s="22"/>
      <c r="EAI1196" s="22"/>
      <c r="EAJ1196" s="22"/>
      <c r="EAK1196" s="22"/>
      <c r="EAL1196" s="22"/>
      <c r="EAM1196" s="22"/>
      <c r="EAN1196" s="22"/>
      <c r="EAO1196" s="22"/>
      <c r="EAP1196" s="22"/>
      <c r="EAQ1196" s="22"/>
      <c r="EAR1196" s="22"/>
      <c r="EAS1196" s="22"/>
      <c r="EAT1196" s="22"/>
      <c r="EAU1196" s="22"/>
      <c r="EAV1196" s="22"/>
      <c r="EAW1196" s="22"/>
      <c r="EAX1196" s="22"/>
      <c r="EAY1196" s="22"/>
      <c r="EAZ1196" s="22"/>
      <c r="EBA1196" s="22"/>
      <c r="EBB1196" s="22"/>
      <c r="EBC1196" s="22"/>
      <c r="EBD1196" s="22"/>
      <c r="EBE1196" s="22"/>
      <c r="EBF1196" s="22"/>
      <c r="EBG1196" s="22"/>
      <c r="EBH1196" s="22"/>
      <c r="EBI1196" s="22"/>
      <c r="EBJ1196" s="22"/>
      <c r="EBK1196" s="22"/>
      <c r="EBL1196" s="22"/>
      <c r="EBM1196" s="22"/>
      <c r="EBN1196" s="22"/>
      <c r="EBO1196" s="22"/>
      <c r="EBP1196" s="22"/>
      <c r="EBQ1196" s="22"/>
      <c r="EBR1196" s="22"/>
      <c r="EBS1196" s="22"/>
      <c r="EBT1196" s="22"/>
      <c r="EBU1196" s="22"/>
      <c r="EBV1196" s="22"/>
      <c r="EBW1196" s="22"/>
      <c r="EBX1196" s="22"/>
      <c r="EBY1196" s="22"/>
      <c r="EBZ1196" s="22"/>
      <c r="ECA1196" s="22"/>
      <c r="ECB1196" s="22"/>
      <c r="ECC1196" s="22"/>
      <c r="ECD1196" s="22"/>
      <c r="ECE1196" s="22"/>
      <c r="ECF1196" s="22"/>
      <c r="ECG1196" s="22"/>
      <c r="ECH1196" s="22"/>
      <c r="ECI1196" s="22"/>
      <c r="ECJ1196" s="22"/>
      <c r="ECK1196" s="22"/>
      <c r="ECL1196" s="22"/>
      <c r="ECM1196" s="22"/>
      <c r="ECN1196" s="22"/>
      <c r="ECO1196" s="22"/>
      <c r="ECP1196" s="22"/>
      <c r="ECQ1196" s="22"/>
      <c r="ECR1196" s="22"/>
      <c r="ECS1196" s="22"/>
      <c r="ECT1196" s="22"/>
      <c r="ECU1196" s="22"/>
      <c r="ECV1196" s="22"/>
      <c r="ECW1196" s="22"/>
      <c r="ECX1196" s="22"/>
      <c r="ECY1196" s="22"/>
      <c r="ECZ1196" s="22"/>
      <c r="EDA1196" s="22"/>
      <c r="EDB1196" s="22"/>
      <c r="EDC1196" s="22"/>
      <c r="EDD1196" s="22"/>
      <c r="EDE1196" s="22"/>
      <c r="EDF1196" s="22"/>
      <c r="EDG1196" s="22"/>
      <c r="EDH1196" s="22"/>
      <c r="EDI1196" s="22"/>
      <c r="EDJ1196" s="22"/>
      <c r="EDK1196" s="22"/>
      <c r="EDL1196" s="22"/>
      <c r="EDM1196" s="22"/>
      <c r="EDN1196" s="22"/>
      <c r="EDO1196" s="22"/>
      <c r="EDP1196" s="22"/>
      <c r="EDQ1196" s="22"/>
      <c r="EDR1196" s="22"/>
      <c r="EDS1196" s="22"/>
      <c r="EDT1196" s="22"/>
      <c r="EDU1196" s="22"/>
      <c r="EDV1196" s="22"/>
      <c r="EDW1196" s="22"/>
      <c r="EDX1196" s="22"/>
      <c r="EDY1196" s="22"/>
      <c r="EDZ1196" s="22"/>
      <c r="EEA1196" s="22"/>
      <c r="EEB1196" s="22"/>
      <c r="EEC1196" s="22"/>
      <c r="EED1196" s="22"/>
      <c r="EEE1196" s="22"/>
      <c r="EEF1196" s="22"/>
      <c r="EEG1196" s="22"/>
      <c r="EEH1196" s="22"/>
      <c r="EEI1196" s="22"/>
      <c r="EEJ1196" s="22"/>
      <c r="EEK1196" s="22"/>
      <c r="EEL1196" s="22"/>
      <c r="EEM1196" s="22"/>
      <c r="EEN1196" s="22"/>
      <c r="EEO1196" s="22"/>
      <c r="EEP1196" s="22"/>
      <c r="EEQ1196" s="22"/>
      <c r="EER1196" s="22"/>
      <c r="EES1196" s="22"/>
      <c r="EET1196" s="22"/>
      <c r="EEU1196" s="22"/>
      <c r="EEV1196" s="22"/>
      <c r="EEW1196" s="22"/>
      <c r="EEX1196" s="22"/>
      <c r="EEY1196" s="22"/>
      <c r="EEZ1196" s="22"/>
      <c r="EFA1196" s="22"/>
      <c r="EFB1196" s="22"/>
      <c r="EFC1196" s="22"/>
      <c r="EFD1196" s="22"/>
      <c r="EFE1196" s="22"/>
      <c r="EFF1196" s="22"/>
      <c r="EFG1196" s="22"/>
      <c r="EFH1196" s="22"/>
      <c r="EFI1196" s="22"/>
      <c r="EFJ1196" s="22"/>
      <c r="EFK1196" s="22"/>
      <c r="EFL1196" s="22"/>
      <c r="EFM1196" s="22"/>
      <c r="EFN1196" s="22"/>
      <c r="EFO1196" s="22"/>
      <c r="EFP1196" s="22"/>
      <c r="EFQ1196" s="22"/>
      <c r="EFR1196" s="22"/>
      <c r="EFS1196" s="22"/>
      <c r="EFT1196" s="22"/>
      <c r="EFU1196" s="22"/>
      <c r="EFV1196" s="22"/>
      <c r="EFW1196" s="22"/>
      <c r="EFX1196" s="22"/>
      <c r="EFY1196" s="22"/>
      <c r="EFZ1196" s="22"/>
      <c r="EGA1196" s="22"/>
      <c r="EGB1196" s="22"/>
      <c r="EGC1196" s="22"/>
      <c r="EGD1196" s="22"/>
      <c r="EGE1196" s="22"/>
      <c r="EGF1196" s="22"/>
      <c r="EGG1196" s="22"/>
      <c r="EGH1196" s="22"/>
      <c r="EGI1196" s="22"/>
      <c r="EGJ1196" s="22"/>
      <c r="EGK1196" s="22"/>
      <c r="EGL1196" s="22"/>
      <c r="EGM1196" s="22"/>
      <c r="EGN1196" s="22"/>
      <c r="EGO1196" s="22"/>
      <c r="EGP1196" s="22"/>
      <c r="EGQ1196" s="22"/>
      <c r="EGR1196" s="22"/>
      <c r="EGS1196" s="22"/>
      <c r="EGT1196" s="22"/>
      <c r="EGU1196" s="22"/>
      <c r="EGV1196" s="22"/>
      <c r="EGW1196" s="22"/>
      <c r="EGX1196" s="22"/>
      <c r="EGY1196" s="22"/>
      <c r="EGZ1196" s="22"/>
      <c r="EHA1196" s="22"/>
      <c r="EHB1196" s="22"/>
      <c r="EHC1196" s="22"/>
      <c r="EHD1196" s="22"/>
      <c r="EHE1196" s="22"/>
      <c r="EHF1196" s="22"/>
      <c r="EHG1196" s="22"/>
      <c r="EHH1196" s="22"/>
      <c r="EHI1196" s="22"/>
      <c r="EHJ1196" s="22"/>
      <c r="EHK1196" s="22"/>
      <c r="EHL1196" s="22"/>
      <c r="EHM1196" s="22"/>
      <c r="EHN1196" s="22"/>
      <c r="EHO1196" s="22"/>
      <c r="EHP1196" s="22"/>
      <c r="EHQ1196" s="22"/>
      <c r="EHR1196" s="22"/>
      <c r="EHS1196" s="22"/>
      <c r="EHT1196" s="22"/>
      <c r="EHU1196" s="22"/>
      <c r="EHV1196" s="22"/>
      <c r="EHW1196" s="22"/>
      <c r="EHX1196" s="22"/>
      <c r="EHY1196" s="22"/>
      <c r="EHZ1196" s="22"/>
      <c r="EIA1196" s="22"/>
      <c r="EIB1196" s="22"/>
      <c r="EIC1196" s="22"/>
      <c r="EID1196" s="22"/>
      <c r="EIE1196" s="22"/>
      <c r="EIF1196" s="22"/>
      <c r="EIG1196" s="22"/>
      <c r="EIH1196" s="22"/>
      <c r="EII1196" s="22"/>
      <c r="EIJ1196" s="22"/>
      <c r="EIK1196" s="22"/>
      <c r="EIL1196" s="22"/>
      <c r="EIM1196" s="22"/>
      <c r="EIN1196" s="22"/>
      <c r="EIO1196" s="22"/>
      <c r="EIP1196" s="22"/>
      <c r="EIQ1196" s="22"/>
      <c r="EIR1196" s="22"/>
      <c r="EIS1196" s="22"/>
      <c r="EIT1196" s="22"/>
      <c r="EIU1196" s="22"/>
      <c r="EIV1196" s="22"/>
      <c r="EIW1196" s="22"/>
      <c r="EIX1196" s="22"/>
      <c r="EIY1196" s="22"/>
      <c r="EIZ1196" s="22"/>
      <c r="EJA1196" s="22"/>
      <c r="EJB1196" s="22"/>
      <c r="EJC1196" s="22"/>
      <c r="EJD1196" s="22"/>
      <c r="EJE1196" s="22"/>
      <c r="EJF1196" s="22"/>
      <c r="EJG1196" s="22"/>
      <c r="EJH1196" s="22"/>
      <c r="EJI1196" s="22"/>
      <c r="EJJ1196" s="22"/>
      <c r="EJK1196" s="22"/>
      <c r="EJL1196" s="22"/>
      <c r="EJM1196" s="22"/>
      <c r="EJN1196" s="22"/>
      <c r="EJO1196" s="22"/>
      <c r="EJP1196" s="22"/>
      <c r="EJQ1196" s="22"/>
      <c r="EJR1196" s="22"/>
      <c r="EJS1196" s="22"/>
      <c r="EJT1196" s="22"/>
      <c r="EJU1196" s="22"/>
      <c r="EJV1196" s="22"/>
      <c r="EJW1196" s="22"/>
      <c r="EJX1196" s="22"/>
      <c r="EJY1196" s="22"/>
      <c r="EJZ1196" s="22"/>
      <c r="EKA1196" s="22"/>
      <c r="EKB1196" s="22"/>
      <c r="EKC1196" s="22"/>
      <c r="EKD1196" s="22"/>
      <c r="EKE1196" s="22"/>
      <c r="EKF1196" s="22"/>
      <c r="EKG1196" s="22"/>
      <c r="EKH1196" s="22"/>
      <c r="EKI1196" s="22"/>
      <c r="EKJ1196" s="22"/>
      <c r="EKK1196" s="22"/>
      <c r="EKL1196" s="22"/>
      <c r="EKM1196" s="22"/>
      <c r="EKN1196" s="22"/>
      <c r="EKO1196" s="22"/>
      <c r="EKP1196" s="22"/>
      <c r="EKQ1196" s="22"/>
      <c r="EKR1196" s="22"/>
      <c r="EKS1196" s="22"/>
      <c r="EKT1196" s="22"/>
      <c r="EKU1196" s="22"/>
      <c r="EKV1196" s="22"/>
      <c r="EKW1196" s="22"/>
      <c r="EKX1196" s="22"/>
      <c r="EKY1196" s="22"/>
      <c r="EKZ1196" s="22"/>
      <c r="ELA1196" s="22"/>
      <c r="ELB1196" s="22"/>
      <c r="ELC1196" s="22"/>
      <c r="ELD1196" s="22"/>
      <c r="ELE1196" s="22"/>
      <c r="ELF1196" s="22"/>
      <c r="ELG1196" s="22"/>
      <c r="ELH1196" s="22"/>
      <c r="ELI1196" s="22"/>
      <c r="ELJ1196" s="22"/>
      <c r="ELK1196" s="22"/>
      <c r="ELL1196" s="22"/>
      <c r="ELM1196" s="22"/>
      <c r="ELN1196" s="22"/>
      <c r="ELO1196" s="22"/>
      <c r="ELP1196" s="22"/>
      <c r="ELQ1196" s="22"/>
      <c r="ELR1196" s="22"/>
      <c r="ELS1196" s="22"/>
      <c r="ELT1196" s="22"/>
      <c r="ELU1196" s="22"/>
      <c r="ELV1196" s="22"/>
      <c r="ELW1196" s="22"/>
      <c r="ELX1196" s="22"/>
      <c r="ELY1196" s="22"/>
      <c r="ELZ1196" s="22"/>
      <c r="EMA1196" s="22"/>
      <c r="EMB1196" s="22"/>
      <c r="EMC1196" s="22"/>
      <c r="EMD1196" s="22"/>
      <c r="EME1196" s="22"/>
      <c r="EMF1196" s="22"/>
      <c r="EMG1196" s="22"/>
      <c r="EMH1196" s="22"/>
      <c r="EMI1196" s="22"/>
      <c r="EMJ1196" s="22"/>
      <c r="EMK1196" s="22"/>
      <c r="EML1196" s="22"/>
      <c r="EMM1196" s="22"/>
      <c r="EMN1196" s="22"/>
      <c r="EMO1196" s="22"/>
      <c r="EMP1196" s="22"/>
      <c r="EMQ1196" s="22"/>
      <c r="EMR1196" s="22"/>
      <c r="EMS1196" s="22"/>
      <c r="EMT1196" s="22"/>
      <c r="EMU1196" s="22"/>
      <c r="EMV1196" s="22"/>
      <c r="EMW1196" s="22"/>
      <c r="EMX1196" s="22"/>
      <c r="EMY1196" s="22"/>
      <c r="EMZ1196" s="22"/>
      <c r="ENA1196" s="22"/>
      <c r="ENB1196" s="22"/>
      <c r="ENC1196" s="22"/>
      <c r="END1196" s="22"/>
      <c r="ENE1196" s="22"/>
      <c r="ENF1196" s="22"/>
      <c r="ENG1196" s="22"/>
      <c r="ENH1196" s="22"/>
      <c r="ENI1196" s="22"/>
      <c r="ENJ1196" s="22"/>
      <c r="ENK1196" s="22"/>
      <c r="ENL1196" s="22"/>
      <c r="ENM1196" s="22"/>
      <c r="ENN1196" s="22"/>
      <c r="ENO1196" s="22"/>
      <c r="ENP1196" s="22"/>
      <c r="ENQ1196" s="22"/>
      <c r="ENR1196" s="22"/>
      <c r="ENS1196" s="22"/>
      <c r="ENT1196" s="22"/>
      <c r="ENU1196" s="22"/>
      <c r="ENV1196" s="22"/>
      <c r="ENW1196" s="22"/>
      <c r="ENX1196" s="22"/>
      <c r="ENY1196" s="22"/>
      <c r="ENZ1196" s="22"/>
      <c r="EOA1196" s="22"/>
      <c r="EOB1196" s="22"/>
      <c r="EOC1196" s="22"/>
      <c r="EOD1196" s="22"/>
      <c r="EOE1196" s="22"/>
      <c r="EOF1196" s="22"/>
      <c r="EOG1196" s="22"/>
      <c r="EOH1196" s="22"/>
      <c r="EOI1196" s="22"/>
      <c r="EOJ1196" s="22"/>
      <c r="EOK1196" s="22"/>
      <c r="EOL1196" s="22"/>
      <c r="EOM1196" s="22"/>
      <c r="EON1196" s="22"/>
      <c r="EOO1196" s="22"/>
      <c r="EOP1196" s="22"/>
      <c r="EOQ1196" s="22"/>
      <c r="EOR1196" s="22"/>
      <c r="EOS1196" s="22"/>
      <c r="EOT1196" s="22"/>
      <c r="EOU1196" s="22"/>
      <c r="EOV1196" s="22"/>
      <c r="EOW1196" s="22"/>
      <c r="EOX1196" s="22"/>
      <c r="EOY1196" s="22"/>
      <c r="EOZ1196" s="22"/>
      <c r="EPA1196" s="22"/>
      <c r="EPB1196" s="22"/>
      <c r="EPC1196" s="22"/>
      <c r="EPD1196" s="22"/>
      <c r="EPE1196" s="22"/>
      <c r="EPF1196" s="22"/>
      <c r="EPG1196" s="22"/>
      <c r="EPH1196" s="22"/>
      <c r="EPI1196" s="22"/>
      <c r="EPJ1196" s="22"/>
      <c r="EPK1196" s="22"/>
      <c r="EPL1196" s="22"/>
      <c r="EPM1196" s="22"/>
      <c r="EPN1196" s="22"/>
      <c r="EPO1196" s="22"/>
      <c r="EPP1196" s="22"/>
      <c r="EPQ1196" s="22"/>
      <c r="EPR1196" s="22"/>
      <c r="EPS1196" s="22"/>
      <c r="EPT1196" s="22"/>
      <c r="EPU1196" s="22"/>
      <c r="EPV1196" s="22"/>
      <c r="EPW1196" s="22"/>
      <c r="EPX1196" s="22"/>
      <c r="EPY1196" s="22"/>
      <c r="EPZ1196" s="22"/>
      <c r="EQA1196" s="22"/>
      <c r="EQB1196" s="22"/>
      <c r="EQC1196" s="22"/>
      <c r="EQD1196" s="22"/>
      <c r="EQE1196" s="22"/>
      <c r="EQF1196" s="22"/>
      <c r="EQG1196" s="22"/>
      <c r="EQH1196" s="22"/>
      <c r="EQI1196" s="22"/>
      <c r="EQJ1196" s="22"/>
      <c r="EQK1196" s="22"/>
      <c r="EQL1196" s="22"/>
      <c r="EQM1196" s="22"/>
      <c r="EQN1196" s="22"/>
      <c r="EQO1196" s="22"/>
      <c r="EQP1196" s="22"/>
      <c r="EQQ1196" s="22"/>
      <c r="EQR1196" s="22"/>
      <c r="EQS1196" s="22"/>
      <c r="EQT1196" s="22"/>
      <c r="EQU1196" s="22"/>
      <c r="EQV1196" s="22"/>
      <c r="EQW1196" s="22"/>
      <c r="EQX1196" s="22"/>
      <c r="EQY1196" s="22"/>
      <c r="EQZ1196" s="22"/>
      <c r="ERA1196" s="22"/>
      <c r="ERB1196" s="22"/>
      <c r="ERC1196" s="22"/>
      <c r="ERD1196" s="22"/>
      <c r="ERE1196" s="22"/>
      <c r="ERF1196" s="22"/>
      <c r="ERG1196" s="22"/>
      <c r="ERH1196" s="22"/>
      <c r="ERI1196" s="22"/>
      <c r="ERJ1196" s="22"/>
      <c r="ERK1196" s="22"/>
      <c r="ERL1196" s="22"/>
      <c r="ERM1196" s="22"/>
      <c r="ERN1196" s="22"/>
      <c r="ERO1196" s="22"/>
      <c r="ERP1196" s="22"/>
      <c r="ERQ1196" s="22"/>
      <c r="ERR1196" s="22"/>
      <c r="ERS1196" s="22"/>
      <c r="ERT1196" s="22"/>
      <c r="ERU1196" s="22"/>
      <c r="ERV1196" s="22"/>
      <c r="ERW1196" s="22"/>
      <c r="ERX1196" s="22"/>
      <c r="ERY1196" s="22"/>
      <c r="ERZ1196" s="22"/>
      <c r="ESA1196" s="22"/>
      <c r="ESB1196" s="22"/>
      <c r="ESC1196" s="22"/>
      <c r="ESD1196" s="22"/>
      <c r="ESE1196" s="22"/>
      <c r="ESF1196" s="22"/>
      <c r="ESG1196" s="22"/>
      <c r="ESH1196" s="22"/>
      <c r="ESI1196" s="22"/>
      <c r="ESJ1196" s="22"/>
      <c r="ESK1196" s="22"/>
      <c r="ESL1196" s="22"/>
      <c r="ESM1196" s="22"/>
      <c r="ESN1196" s="22"/>
      <c r="ESO1196" s="22"/>
      <c r="ESP1196" s="22"/>
      <c r="ESQ1196" s="22"/>
      <c r="ESR1196" s="22"/>
      <c r="ESS1196" s="22"/>
      <c r="EST1196" s="22"/>
      <c r="ESU1196" s="22"/>
      <c r="ESV1196" s="22"/>
      <c r="ESW1196" s="22"/>
      <c r="ESX1196" s="22"/>
      <c r="ESY1196" s="22"/>
      <c r="ESZ1196" s="22"/>
      <c r="ETA1196" s="22"/>
      <c r="ETB1196" s="22"/>
      <c r="ETC1196" s="22"/>
      <c r="ETD1196" s="22"/>
      <c r="ETE1196" s="22"/>
      <c r="ETF1196" s="22"/>
      <c r="ETG1196" s="22"/>
      <c r="ETH1196" s="22"/>
      <c r="ETI1196" s="22"/>
      <c r="ETJ1196" s="22"/>
      <c r="ETK1196" s="22"/>
      <c r="ETL1196" s="22"/>
      <c r="ETM1196" s="22"/>
      <c r="ETN1196" s="22"/>
      <c r="ETO1196" s="22"/>
      <c r="ETP1196" s="22"/>
      <c r="ETQ1196" s="22"/>
      <c r="ETR1196" s="22"/>
      <c r="ETS1196" s="22"/>
      <c r="ETT1196" s="22"/>
      <c r="ETU1196" s="22"/>
      <c r="ETV1196" s="22"/>
      <c r="ETW1196" s="22"/>
      <c r="ETX1196" s="22"/>
      <c r="ETY1196" s="22"/>
      <c r="ETZ1196" s="22"/>
      <c r="EUA1196" s="22"/>
      <c r="EUB1196" s="22"/>
      <c r="EUC1196" s="22"/>
      <c r="EUD1196" s="22"/>
      <c r="EUE1196" s="22"/>
      <c r="EUF1196" s="22"/>
      <c r="EUG1196" s="22"/>
      <c r="EUH1196" s="22"/>
      <c r="EUI1196" s="22"/>
      <c r="EUJ1196" s="22"/>
      <c r="EUK1196" s="22"/>
      <c r="EUL1196" s="22"/>
      <c r="EUM1196" s="22"/>
      <c r="EUN1196" s="22"/>
      <c r="EUO1196" s="22"/>
      <c r="EUP1196" s="22"/>
      <c r="EUQ1196" s="22"/>
      <c r="EUR1196" s="22"/>
      <c r="EUS1196" s="22"/>
      <c r="EUT1196" s="22"/>
      <c r="EUU1196" s="22"/>
      <c r="EUV1196" s="22"/>
      <c r="EUW1196" s="22"/>
      <c r="EUX1196" s="22"/>
      <c r="EUY1196" s="22"/>
      <c r="EUZ1196" s="22"/>
      <c r="EVA1196" s="22"/>
      <c r="EVB1196" s="22"/>
      <c r="EVC1196" s="22"/>
      <c r="EVD1196" s="22"/>
      <c r="EVE1196" s="22"/>
      <c r="EVF1196" s="22"/>
      <c r="EVG1196" s="22"/>
      <c r="EVH1196" s="22"/>
      <c r="EVI1196" s="22"/>
      <c r="EVJ1196" s="22"/>
      <c r="EVK1196" s="22"/>
      <c r="EVL1196" s="22"/>
      <c r="EVM1196" s="22"/>
      <c r="EVN1196" s="22"/>
      <c r="EVO1196" s="22"/>
      <c r="EVP1196" s="22"/>
      <c r="EVQ1196" s="22"/>
      <c r="EVR1196" s="22"/>
      <c r="EVS1196" s="22"/>
      <c r="EVT1196" s="22"/>
      <c r="EVU1196" s="22"/>
      <c r="EVV1196" s="22"/>
      <c r="EVW1196" s="22"/>
      <c r="EVX1196" s="22"/>
      <c r="EVY1196" s="22"/>
      <c r="EVZ1196" s="22"/>
      <c r="EWA1196" s="22"/>
      <c r="EWB1196" s="22"/>
      <c r="EWC1196" s="22"/>
      <c r="EWD1196" s="22"/>
      <c r="EWE1196" s="22"/>
      <c r="EWF1196" s="22"/>
      <c r="EWG1196" s="22"/>
      <c r="EWH1196" s="22"/>
      <c r="EWI1196" s="22"/>
      <c r="EWJ1196" s="22"/>
      <c r="EWK1196" s="22"/>
      <c r="EWL1196" s="22"/>
      <c r="EWM1196" s="22"/>
      <c r="EWN1196" s="22"/>
      <c r="EWO1196" s="22"/>
      <c r="EWP1196" s="22"/>
      <c r="EWQ1196" s="22"/>
      <c r="EWR1196" s="22"/>
      <c r="EWS1196" s="22"/>
      <c r="EWT1196" s="22"/>
      <c r="EWU1196" s="22"/>
      <c r="EWV1196" s="22"/>
      <c r="EWW1196" s="22"/>
      <c r="EWX1196" s="22"/>
      <c r="EWY1196" s="22"/>
      <c r="EWZ1196" s="22"/>
      <c r="EXA1196" s="22"/>
      <c r="EXB1196" s="22"/>
      <c r="EXC1196" s="22"/>
      <c r="EXD1196" s="22"/>
      <c r="EXE1196" s="22"/>
      <c r="EXF1196" s="22"/>
      <c r="EXG1196" s="22"/>
      <c r="EXH1196" s="22"/>
      <c r="EXI1196" s="22"/>
      <c r="EXJ1196" s="22"/>
      <c r="EXK1196" s="22"/>
      <c r="EXL1196" s="22"/>
      <c r="EXM1196" s="22"/>
      <c r="EXN1196" s="22"/>
      <c r="EXO1196" s="22"/>
      <c r="EXP1196" s="22"/>
      <c r="EXQ1196" s="22"/>
      <c r="EXR1196" s="22"/>
      <c r="EXS1196" s="22"/>
      <c r="EXT1196" s="22"/>
      <c r="EXU1196" s="22"/>
      <c r="EXV1196" s="22"/>
      <c r="EXW1196" s="22"/>
      <c r="EXX1196" s="22"/>
      <c r="EXY1196" s="22"/>
      <c r="EXZ1196" s="22"/>
      <c r="EYA1196" s="22"/>
      <c r="EYB1196" s="22"/>
      <c r="EYC1196" s="22"/>
      <c r="EYD1196" s="22"/>
      <c r="EYE1196" s="22"/>
      <c r="EYF1196" s="22"/>
      <c r="EYG1196" s="22"/>
      <c r="EYH1196" s="22"/>
      <c r="EYI1196" s="22"/>
      <c r="EYJ1196" s="22"/>
      <c r="EYK1196" s="22"/>
      <c r="EYL1196" s="22"/>
      <c r="EYM1196" s="22"/>
      <c r="EYN1196" s="22"/>
      <c r="EYO1196" s="22"/>
      <c r="EYP1196" s="22"/>
      <c r="EYQ1196" s="22"/>
      <c r="EYR1196" s="22"/>
      <c r="EYS1196" s="22"/>
      <c r="EYT1196" s="22"/>
      <c r="EYU1196" s="22"/>
      <c r="EYV1196" s="22"/>
      <c r="EYW1196" s="22"/>
      <c r="EYX1196" s="22"/>
      <c r="EYY1196" s="22"/>
      <c r="EYZ1196" s="22"/>
      <c r="EZA1196" s="22"/>
      <c r="EZB1196" s="22"/>
      <c r="EZC1196" s="22"/>
      <c r="EZD1196" s="22"/>
      <c r="EZE1196" s="22"/>
      <c r="EZF1196" s="22"/>
      <c r="EZG1196" s="22"/>
      <c r="EZH1196" s="22"/>
      <c r="EZI1196" s="22"/>
      <c r="EZJ1196" s="22"/>
      <c r="EZK1196" s="22"/>
      <c r="EZL1196" s="22"/>
      <c r="EZM1196" s="22"/>
      <c r="EZN1196" s="22"/>
      <c r="EZO1196" s="22"/>
      <c r="EZP1196" s="22"/>
      <c r="EZQ1196" s="22"/>
      <c r="EZR1196" s="22"/>
      <c r="EZS1196" s="22"/>
      <c r="EZT1196" s="22"/>
      <c r="EZU1196" s="22"/>
      <c r="EZV1196" s="22"/>
      <c r="EZW1196" s="22"/>
      <c r="EZX1196" s="22"/>
      <c r="EZY1196" s="22"/>
      <c r="EZZ1196" s="22"/>
      <c r="FAA1196" s="22"/>
      <c r="FAB1196" s="22"/>
      <c r="FAC1196" s="22"/>
      <c r="FAD1196" s="22"/>
      <c r="FAE1196" s="22"/>
      <c r="FAF1196" s="22"/>
      <c r="FAG1196" s="22"/>
      <c r="FAH1196" s="22"/>
      <c r="FAI1196" s="22"/>
      <c r="FAJ1196" s="22"/>
      <c r="FAK1196" s="22"/>
      <c r="FAL1196" s="22"/>
      <c r="FAM1196" s="22"/>
      <c r="FAN1196" s="22"/>
      <c r="FAO1196" s="22"/>
      <c r="FAP1196" s="22"/>
      <c r="FAQ1196" s="22"/>
      <c r="FAR1196" s="22"/>
      <c r="FAS1196" s="22"/>
      <c r="FAT1196" s="22"/>
      <c r="FAU1196" s="22"/>
      <c r="FAV1196" s="22"/>
      <c r="FAW1196" s="22"/>
      <c r="FAX1196" s="22"/>
      <c r="FAY1196" s="22"/>
      <c r="FAZ1196" s="22"/>
      <c r="FBA1196" s="22"/>
      <c r="FBB1196" s="22"/>
      <c r="FBC1196" s="22"/>
      <c r="FBD1196" s="22"/>
      <c r="FBE1196" s="22"/>
      <c r="FBF1196" s="22"/>
      <c r="FBG1196" s="22"/>
      <c r="FBH1196" s="22"/>
      <c r="FBI1196" s="22"/>
      <c r="FBJ1196" s="22"/>
      <c r="FBK1196" s="22"/>
      <c r="FBL1196" s="22"/>
      <c r="FBM1196" s="22"/>
      <c r="FBN1196" s="22"/>
      <c r="FBO1196" s="22"/>
      <c r="FBP1196" s="22"/>
      <c r="FBQ1196" s="22"/>
      <c r="FBR1196" s="22"/>
      <c r="FBS1196" s="22"/>
      <c r="FBT1196" s="22"/>
      <c r="FBU1196" s="22"/>
      <c r="FBV1196" s="22"/>
      <c r="FBW1196" s="22"/>
      <c r="FBX1196" s="22"/>
      <c r="FBY1196" s="22"/>
      <c r="FBZ1196" s="22"/>
      <c r="FCA1196" s="22"/>
      <c r="FCB1196" s="22"/>
      <c r="FCC1196" s="22"/>
      <c r="FCD1196" s="22"/>
      <c r="FCE1196" s="22"/>
      <c r="FCF1196" s="22"/>
      <c r="FCG1196" s="22"/>
      <c r="FCH1196" s="22"/>
      <c r="FCI1196" s="22"/>
      <c r="FCJ1196" s="22"/>
      <c r="FCK1196" s="22"/>
      <c r="FCL1196" s="22"/>
      <c r="FCM1196" s="22"/>
      <c r="FCN1196" s="22"/>
      <c r="FCO1196" s="22"/>
      <c r="FCP1196" s="22"/>
      <c r="FCQ1196" s="22"/>
      <c r="FCR1196" s="22"/>
      <c r="FCS1196" s="22"/>
      <c r="FCT1196" s="22"/>
      <c r="FCU1196" s="22"/>
      <c r="FCV1196" s="22"/>
      <c r="FCW1196" s="22"/>
      <c r="FCX1196" s="22"/>
      <c r="FCY1196" s="22"/>
      <c r="FCZ1196" s="22"/>
      <c r="FDA1196" s="22"/>
      <c r="FDB1196" s="22"/>
      <c r="FDC1196" s="22"/>
      <c r="FDD1196" s="22"/>
      <c r="FDE1196" s="22"/>
      <c r="FDF1196" s="22"/>
      <c r="FDG1196" s="22"/>
      <c r="FDH1196" s="22"/>
      <c r="FDI1196" s="22"/>
      <c r="FDJ1196" s="22"/>
      <c r="FDK1196" s="22"/>
      <c r="FDL1196" s="22"/>
      <c r="FDM1196" s="22"/>
      <c r="FDN1196" s="22"/>
      <c r="FDO1196" s="22"/>
      <c r="FDP1196" s="22"/>
      <c r="FDQ1196" s="22"/>
      <c r="FDR1196" s="22"/>
      <c r="FDS1196" s="22"/>
      <c r="FDT1196" s="22"/>
      <c r="FDU1196" s="22"/>
      <c r="FDV1196" s="22"/>
      <c r="FDW1196" s="22"/>
      <c r="FDX1196" s="22"/>
      <c r="FDY1196" s="22"/>
      <c r="FDZ1196" s="22"/>
      <c r="FEA1196" s="22"/>
      <c r="FEB1196" s="22"/>
      <c r="FEC1196" s="22"/>
      <c r="FED1196" s="22"/>
      <c r="FEE1196" s="22"/>
      <c r="FEF1196" s="22"/>
      <c r="FEG1196" s="22"/>
      <c r="FEH1196" s="22"/>
      <c r="FEI1196" s="22"/>
      <c r="FEJ1196" s="22"/>
      <c r="FEK1196" s="22"/>
      <c r="FEL1196" s="22"/>
      <c r="FEM1196" s="22"/>
      <c r="FEN1196" s="22"/>
      <c r="FEO1196" s="22"/>
      <c r="FEP1196" s="22"/>
      <c r="FEQ1196" s="22"/>
      <c r="FER1196" s="22"/>
      <c r="FES1196" s="22"/>
      <c r="FET1196" s="22"/>
      <c r="FEU1196" s="22"/>
      <c r="FEV1196" s="22"/>
      <c r="FEW1196" s="22"/>
      <c r="FEX1196" s="22"/>
      <c r="FEY1196" s="22"/>
      <c r="FEZ1196" s="22"/>
      <c r="FFA1196" s="22"/>
      <c r="FFB1196" s="22"/>
      <c r="FFC1196" s="22"/>
      <c r="FFD1196" s="22"/>
      <c r="FFE1196" s="22"/>
      <c r="FFF1196" s="22"/>
      <c r="FFG1196" s="22"/>
      <c r="FFH1196" s="22"/>
      <c r="FFI1196" s="22"/>
      <c r="FFJ1196" s="22"/>
      <c r="FFK1196" s="22"/>
      <c r="FFL1196" s="22"/>
      <c r="FFM1196" s="22"/>
      <c r="FFN1196" s="22"/>
      <c r="FFO1196" s="22"/>
      <c r="FFP1196" s="22"/>
      <c r="FFQ1196" s="22"/>
      <c r="FFR1196" s="22"/>
      <c r="FFS1196" s="22"/>
      <c r="FFT1196" s="22"/>
      <c r="FFU1196" s="22"/>
      <c r="FFV1196" s="22"/>
      <c r="FFW1196" s="22"/>
      <c r="FFX1196" s="22"/>
      <c r="FFY1196" s="22"/>
      <c r="FFZ1196" s="22"/>
      <c r="FGA1196" s="22"/>
      <c r="FGB1196" s="22"/>
      <c r="FGC1196" s="22"/>
      <c r="FGD1196" s="22"/>
      <c r="FGE1196" s="22"/>
      <c r="FGF1196" s="22"/>
      <c r="FGG1196" s="22"/>
      <c r="FGH1196" s="22"/>
      <c r="FGI1196" s="22"/>
      <c r="FGJ1196" s="22"/>
      <c r="FGK1196" s="22"/>
      <c r="FGL1196" s="22"/>
      <c r="FGM1196" s="22"/>
      <c r="FGN1196" s="22"/>
      <c r="FGO1196" s="22"/>
      <c r="FGP1196" s="22"/>
      <c r="FGQ1196" s="22"/>
      <c r="FGR1196" s="22"/>
      <c r="FGS1196" s="22"/>
      <c r="FGT1196" s="22"/>
      <c r="FGU1196" s="22"/>
      <c r="FGV1196" s="22"/>
      <c r="FGW1196" s="22"/>
      <c r="FGX1196" s="22"/>
      <c r="FGY1196" s="22"/>
      <c r="FGZ1196" s="22"/>
      <c r="FHA1196" s="22"/>
      <c r="FHB1196" s="22"/>
      <c r="FHC1196" s="22"/>
      <c r="FHD1196" s="22"/>
      <c r="FHE1196" s="22"/>
      <c r="FHF1196" s="22"/>
      <c r="FHG1196" s="22"/>
      <c r="FHH1196" s="22"/>
      <c r="FHI1196" s="22"/>
      <c r="FHJ1196" s="22"/>
      <c r="FHK1196" s="22"/>
      <c r="FHL1196" s="22"/>
      <c r="FHM1196" s="22"/>
      <c r="FHN1196" s="22"/>
      <c r="FHO1196" s="22"/>
      <c r="FHP1196" s="22"/>
      <c r="FHQ1196" s="22"/>
      <c r="FHR1196" s="22"/>
      <c r="FHS1196" s="22"/>
      <c r="FHT1196" s="22"/>
      <c r="FHU1196" s="22"/>
      <c r="FHV1196" s="22"/>
      <c r="FHW1196" s="22"/>
      <c r="FHX1196" s="22"/>
      <c r="FHY1196" s="22"/>
      <c r="FHZ1196" s="22"/>
      <c r="FIA1196" s="22"/>
      <c r="FIB1196" s="22"/>
      <c r="FIC1196" s="22"/>
      <c r="FID1196" s="22"/>
      <c r="FIE1196" s="22"/>
      <c r="FIF1196" s="22"/>
      <c r="FIG1196" s="22"/>
      <c r="FIH1196" s="22"/>
      <c r="FII1196" s="22"/>
      <c r="FIJ1196" s="22"/>
      <c r="FIK1196" s="22"/>
      <c r="FIL1196" s="22"/>
      <c r="FIM1196" s="22"/>
      <c r="FIN1196" s="22"/>
      <c r="FIO1196" s="22"/>
      <c r="FIP1196" s="22"/>
      <c r="FIQ1196" s="22"/>
      <c r="FIR1196" s="22"/>
      <c r="FIS1196" s="22"/>
      <c r="FIT1196" s="22"/>
      <c r="FIU1196" s="22"/>
      <c r="FIV1196" s="22"/>
      <c r="FIW1196" s="22"/>
      <c r="FIX1196" s="22"/>
      <c r="FIY1196" s="22"/>
      <c r="FIZ1196" s="22"/>
      <c r="FJA1196" s="22"/>
      <c r="FJB1196" s="22"/>
      <c r="FJC1196" s="22"/>
      <c r="FJD1196" s="22"/>
      <c r="FJE1196" s="22"/>
      <c r="FJF1196" s="22"/>
      <c r="FJG1196" s="22"/>
      <c r="FJH1196" s="22"/>
      <c r="FJI1196" s="22"/>
      <c r="FJJ1196" s="22"/>
      <c r="FJK1196" s="22"/>
      <c r="FJL1196" s="22"/>
      <c r="FJM1196" s="22"/>
      <c r="FJN1196" s="22"/>
      <c r="FJO1196" s="22"/>
      <c r="FJP1196" s="22"/>
      <c r="FJQ1196" s="22"/>
      <c r="FJR1196" s="22"/>
      <c r="FJS1196" s="22"/>
      <c r="FJT1196" s="22"/>
      <c r="FJU1196" s="22"/>
      <c r="FJV1196" s="22"/>
      <c r="FJW1196" s="22"/>
      <c r="FJX1196" s="22"/>
      <c r="FJY1196" s="22"/>
      <c r="FJZ1196" s="22"/>
      <c r="FKA1196" s="22"/>
      <c r="FKB1196" s="22"/>
      <c r="FKC1196" s="22"/>
      <c r="FKD1196" s="22"/>
      <c r="FKE1196" s="22"/>
      <c r="FKF1196" s="22"/>
      <c r="FKG1196" s="22"/>
      <c r="FKH1196" s="22"/>
      <c r="FKI1196" s="22"/>
      <c r="FKJ1196" s="22"/>
      <c r="FKK1196" s="22"/>
      <c r="FKL1196" s="22"/>
      <c r="FKM1196" s="22"/>
      <c r="FKN1196" s="22"/>
      <c r="FKO1196" s="22"/>
      <c r="FKP1196" s="22"/>
      <c r="FKQ1196" s="22"/>
      <c r="FKR1196" s="22"/>
      <c r="FKS1196" s="22"/>
      <c r="FKT1196" s="22"/>
      <c r="FKU1196" s="22"/>
      <c r="FKV1196" s="22"/>
      <c r="FKW1196" s="22"/>
      <c r="FKX1196" s="22"/>
      <c r="FKY1196" s="22"/>
      <c r="FKZ1196" s="22"/>
      <c r="FLA1196" s="22"/>
      <c r="FLB1196" s="22"/>
      <c r="FLC1196" s="22"/>
      <c r="FLD1196" s="22"/>
      <c r="FLE1196" s="22"/>
      <c r="FLF1196" s="22"/>
      <c r="FLG1196" s="22"/>
      <c r="FLH1196" s="22"/>
      <c r="FLI1196" s="22"/>
      <c r="FLJ1196" s="22"/>
      <c r="FLK1196" s="22"/>
      <c r="FLL1196" s="22"/>
      <c r="FLM1196" s="22"/>
      <c r="FLN1196" s="22"/>
      <c r="FLO1196" s="22"/>
      <c r="FLP1196" s="22"/>
      <c r="FLQ1196" s="22"/>
      <c r="FLR1196" s="22"/>
      <c r="FLS1196" s="22"/>
      <c r="FLT1196" s="22"/>
      <c r="FLU1196" s="22"/>
      <c r="FLV1196" s="22"/>
      <c r="FLW1196" s="22"/>
      <c r="FLX1196" s="22"/>
      <c r="FLY1196" s="22"/>
      <c r="FLZ1196" s="22"/>
      <c r="FMA1196" s="22"/>
      <c r="FMB1196" s="22"/>
      <c r="FMC1196" s="22"/>
      <c r="FMD1196" s="22"/>
      <c r="FME1196" s="22"/>
      <c r="FMF1196" s="22"/>
      <c r="FMG1196" s="22"/>
      <c r="FMH1196" s="22"/>
      <c r="FMI1196" s="22"/>
      <c r="FMJ1196" s="22"/>
      <c r="FMK1196" s="22"/>
      <c r="FML1196" s="22"/>
      <c r="FMM1196" s="22"/>
      <c r="FMN1196" s="22"/>
      <c r="FMO1196" s="22"/>
      <c r="FMP1196" s="22"/>
      <c r="FMQ1196" s="22"/>
      <c r="FMR1196" s="22"/>
      <c r="FMS1196" s="22"/>
      <c r="FMT1196" s="22"/>
      <c r="FMU1196" s="22"/>
      <c r="FMV1196" s="22"/>
      <c r="FMW1196" s="22"/>
      <c r="FMX1196" s="22"/>
      <c r="FMY1196" s="22"/>
      <c r="FMZ1196" s="22"/>
      <c r="FNA1196" s="22"/>
      <c r="FNB1196" s="22"/>
      <c r="FNC1196" s="22"/>
      <c r="FND1196" s="22"/>
      <c r="FNE1196" s="22"/>
      <c r="FNF1196" s="22"/>
      <c r="FNG1196" s="22"/>
      <c r="FNH1196" s="22"/>
      <c r="FNI1196" s="22"/>
      <c r="FNJ1196" s="22"/>
      <c r="FNK1196" s="22"/>
      <c r="FNL1196" s="22"/>
      <c r="FNM1196" s="22"/>
      <c r="FNN1196" s="22"/>
      <c r="FNO1196" s="22"/>
      <c r="FNP1196" s="22"/>
      <c r="FNQ1196" s="22"/>
      <c r="FNR1196" s="22"/>
      <c r="FNS1196" s="22"/>
      <c r="FNT1196" s="22"/>
      <c r="FNU1196" s="22"/>
      <c r="FNV1196" s="22"/>
      <c r="FNW1196" s="22"/>
      <c r="FNX1196" s="22"/>
      <c r="FNY1196" s="22"/>
      <c r="FNZ1196" s="22"/>
      <c r="FOA1196" s="22"/>
      <c r="FOB1196" s="22"/>
      <c r="FOC1196" s="22"/>
      <c r="FOD1196" s="22"/>
      <c r="FOE1196" s="22"/>
      <c r="FOF1196" s="22"/>
      <c r="FOG1196" s="22"/>
      <c r="FOH1196" s="22"/>
      <c r="FOI1196" s="22"/>
      <c r="FOJ1196" s="22"/>
      <c r="FOK1196" s="22"/>
      <c r="FOL1196" s="22"/>
      <c r="FOM1196" s="22"/>
      <c r="FON1196" s="22"/>
      <c r="FOO1196" s="22"/>
      <c r="FOP1196" s="22"/>
      <c r="FOQ1196" s="22"/>
      <c r="FOR1196" s="22"/>
      <c r="FOS1196" s="22"/>
      <c r="FOT1196" s="22"/>
      <c r="FOU1196" s="22"/>
      <c r="FOV1196" s="22"/>
      <c r="FOW1196" s="22"/>
      <c r="FOX1196" s="22"/>
      <c r="FOY1196" s="22"/>
      <c r="FOZ1196" s="22"/>
      <c r="FPA1196" s="22"/>
      <c r="FPB1196" s="22"/>
      <c r="FPC1196" s="22"/>
      <c r="FPD1196" s="22"/>
      <c r="FPE1196" s="22"/>
      <c r="FPF1196" s="22"/>
      <c r="FPG1196" s="22"/>
      <c r="FPH1196" s="22"/>
      <c r="FPI1196" s="22"/>
      <c r="FPJ1196" s="22"/>
      <c r="FPK1196" s="22"/>
      <c r="FPL1196" s="22"/>
      <c r="FPM1196" s="22"/>
      <c r="FPN1196" s="22"/>
      <c r="FPO1196" s="22"/>
      <c r="FPP1196" s="22"/>
      <c r="FPQ1196" s="22"/>
      <c r="FPR1196" s="22"/>
      <c r="FPS1196" s="22"/>
      <c r="FPT1196" s="22"/>
      <c r="FPU1196" s="22"/>
      <c r="FPV1196" s="22"/>
      <c r="FPW1196" s="22"/>
      <c r="FPX1196" s="22"/>
      <c r="FPY1196" s="22"/>
      <c r="FPZ1196" s="22"/>
      <c r="FQA1196" s="22"/>
      <c r="FQB1196" s="22"/>
      <c r="FQC1196" s="22"/>
      <c r="FQD1196" s="22"/>
      <c r="FQE1196" s="22"/>
      <c r="FQF1196" s="22"/>
      <c r="FQG1196" s="22"/>
      <c r="FQH1196" s="22"/>
      <c r="FQI1196" s="22"/>
      <c r="FQJ1196" s="22"/>
      <c r="FQK1196" s="22"/>
      <c r="FQL1196" s="22"/>
      <c r="FQM1196" s="22"/>
      <c r="FQN1196" s="22"/>
      <c r="FQO1196" s="22"/>
      <c r="FQP1196" s="22"/>
      <c r="FQQ1196" s="22"/>
      <c r="FQR1196" s="22"/>
      <c r="FQS1196" s="22"/>
      <c r="FQT1196" s="22"/>
      <c r="FQU1196" s="22"/>
      <c r="FQV1196" s="22"/>
      <c r="FQW1196" s="22"/>
      <c r="FQX1196" s="22"/>
      <c r="FQY1196" s="22"/>
      <c r="FQZ1196" s="22"/>
      <c r="FRA1196" s="22"/>
      <c r="FRB1196" s="22"/>
      <c r="FRC1196" s="22"/>
      <c r="FRD1196" s="22"/>
      <c r="FRE1196" s="22"/>
      <c r="FRF1196" s="22"/>
      <c r="FRG1196" s="22"/>
      <c r="FRH1196" s="22"/>
      <c r="FRI1196" s="22"/>
      <c r="FRJ1196" s="22"/>
      <c r="FRK1196" s="22"/>
      <c r="FRL1196" s="22"/>
      <c r="FRM1196" s="22"/>
      <c r="FRN1196" s="22"/>
      <c r="FRO1196" s="22"/>
      <c r="FRP1196" s="22"/>
      <c r="FRQ1196" s="22"/>
      <c r="FRR1196" s="22"/>
      <c r="FRS1196" s="22"/>
      <c r="FRT1196" s="22"/>
      <c r="FRU1196" s="22"/>
      <c r="FRV1196" s="22"/>
      <c r="FRW1196" s="22"/>
      <c r="FRX1196" s="22"/>
      <c r="FRY1196" s="22"/>
      <c r="FRZ1196" s="22"/>
      <c r="FSA1196" s="22"/>
      <c r="FSB1196" s="22"/>
      <c r="FSC1196" s="22"/>
      <c r="FSD1196" s="22"/>
      <c r="FSE1196" s="22"/>
      <c r="FSF1196" s="22"/>
      <c r="FSG1196" s="22"/>
      <c r="FSH1196" s="22"/>
      <c r="FSI1196" s="22"/>
      <c r="FSJ1196" s="22"/>
      <c r="FSK1196" s="22"/>
      <c r="FSL1196" s="22"/>
      <c r="FSM1196" s="22"/>
      <c r="FSN1196" s="22"/>
      <c r="FSO1196" s="22"/>
      <c r="FSP1196" s="22"/>
      <c r="FSQ1196" s="22"/>
      <c r="FSR1196" s="22"/>
      <c r="FSS1196" s="22"/>
      <c r="FST1196" s="22"/>
      <c r="FSU1196" s="22"/>
      <c r="FSV1196" s="22"/>
      <c r="FSW1196" s="22"/>
      <c r="FSX1196" s="22"/>
      <c r="FSY1196" s="22"/>
      <c r="FSZ1196" s="22"/>
      <c r="FTA1196" s="22"/>
      <c r="FTB1196" s="22"/>
      <c r="FTC1196" s="22"/>
      <c r="FTD1196" s="22"/>
      <c r="FTE1196" s="22"/>
      <c r="FTF1196" s="22"/>
      <c r="FTG1196" s="22"/>
      <c r="FTH1196" s="22"/>
      <c r="FTI1196" s="22"/>
      <c r="FTJ1196" s="22"/>
      <c r="FTK1196" s="22"/>
      <c r="FTL1196" s="22"/>
      <c r="FTM1196" s="22"/>
      <c r="FTN1196" s="22"/>
      <c r="FTO1196" s="22"/>
      <c r="FTP1196" s="22"/>
      <c r="FTQ1196" s="22"/>
      <c r="FTR1196" s="22"/>
      <c r="FTS1196" s="22"/>
      <c r="FTT1196" s="22"/>
      <c r="FTU1196" s="22"/>
      <c r="FTV1196" s="22"/>
      <c r="FTW1196" s="22"/>
      <c r="FTX1196" s="22"/>
      <c r="FTY1196" s="22"/>
      <c r="FTZ1196" s="22"/>
      <c r="FUA1196" s="22"/>
      <c r="FUB1196" s="22"/>
      <c r="FUC1196" s="22"/>
      <c r="FUD1196" s="22"/>
      <c r="FUE1196" s="22"/>
      <c r="FUF1196" s="22"/>
      <c r="FUG1196" s="22"/>
      <c r="FUH1196" s="22"/>
      <c r="FUI1196" s="22"/>
      <c r="FUJ1196" s="22"/>
      <c r="FUK1196" s="22"/>
      <c r="FUL1196" s="22"/>
      <c r="FUM1196" s="22"/>
      <c r="FUN1196" s="22"/>
      <c r="FUO1196" s="22"/>
      <c r="FUP1196" s="22"/>
      <c r="FUQ1196" s="22"/>
      <c r="FUR1196" s="22"/>
      <c r="FUS1196" s="22"/>
      <c r="FUT1196" s="22"/>
      <c r="FUU1196" s="22"/>
      <c r="FUV1196" s="22"/>
      <c r="FUW1196" s="22"/>
      <c r="FUX1196" s="22"/>
      <c r="FUY1196" s="22"/>
      <c r="FUZ1196" s="22"/>
      <c r="FVA1196" s="22"/>
      <c r="FVB1196" s="22"/>
      <c r="FVC1196" s="22"/>
      <c r="FVD1196" s="22"/>
      <c r="FVE1196" s="22"/>
      <c r="FVF1196" s="22"/>
      <c r="FVG1196" s="22"/>
      <c r="FVH1196" s="22"/>
      <c r="FVI1196" s="22"/>
      <c r="FVJ1196" s="22"/>
      <c r="FVK1196" s="22"/>
      <c r="FVL1196" s="22"/>
      <c r="FVM1196" s="22"/>
      <c r="FVN1196" s="22"/>
      <c r="FVO1196" s="22"/>
      <c r="FVP1196" s="22"/>
      <c r="FVQ1196" s="22"/>
      <c r="FVR1196" s="22"/>
      <c r="FVS1196" s="22"/>
      <c r="FVT1196" s="22"/>
      <c r="FVU1196" s="22"/>
      <c r="FVV1196" s="22"/>
      <c r="FVW1196" s="22"/>
      <c r="FVX1196" s="22"/>
      <c r="FVY1196" s="22"/>
      <c r="FVZ1196" s="22"/>
      <c r="FWA1196" s="22"/>
      <c r="FWB1196" s="22"/>
      <c r="FWC1196" s="22"/>
      <c r="FWD1196" s="22"/>
      <c r="FWE1196" s="22"/>
      <c r="FWF1196" s="22"/>
      <c r="FWG1196" s="22"/>
      <c r="FWH1196" s="22"/>
      <c r="FWI1196" s="22"/>
      <c r="FWJ1196" s="22"/>
      <c r="FWK1196" s="22"/>
      <c r="FWL1196" s="22"/>
      <c r="FWM1196" s="22"/>
      <c r="FWN1196" s="22"/>
      <c r="FWO1196" s="22"/>
      <c r="FWP1196" s="22"/>
      <c r="FWQ1196" s="22"/>
      <c r="FWR1196" s="22"/>
      <c r="FWS1196" s="22"/>
      <c r="FWT1196" s="22"/>
      <c r="FWU1196" s="22"/>
      <c r="FWV1196" s="22"/>
      <c r="FWW1196" s="22"/>
      <c r="FWX1196" s="22"/>
      <c r="FWY1196" s="22"/>
      <c r="FWZ1196" s="22"/>
      <c r="FXA1196" s="22"/>
      <c r="FXB1196" s="22"/>
      <c r="FXC1196" s="22"/>
      <c r="FXD1196" s="22"/>
      <c r="FXE1196" s="22"/>
      <c r="FXF1196" s="22"/>
      <c r="FXG1196" s="22"/>
      <c r="FXH1196" s="22"/>
      <c r="FXI1196" s="22"/>
      <c r="FXJ1196" s="22"/>
      <c r="FXK1196" s="22"/>
      <c r="FXL1196" s="22"/>
      <c r="FXM1196" s="22"/>
      <c r="FXN1196" s="22"/>
      <c r="FXO1196" s="22"/>
      <c r="FXP1196" s="22"/>
      <c r="FXQ1196" s="22"/>
      <c r="FXR1196" s="22"/>
      <c r="FXS1196" s="22"/>
      <c r="FXT1196" s="22"/>
      <c r="FXU1196" s="22"/>
      <c r="FXV1196" s="22"/>
      <c r="FXW1196" s="22"/>
      <c r="FXX1196" s="22"/>
      <c r="FXY1196" s="22"/>
      <c r="FXZ1196" s="22"/>
      <c r="FYA1196" s="22"/>
      <c r="FYB1196" s="22"/>
      <c r="FYC1196" s="22"/>
      <c r="FYD1196" s="22"/>
      <c r="FYE1196" s="22"/>
      <c r="FYF1196" s="22"/>
      <c r="FYG1196" s="22"/>
      <c r="FYH1196" s="22"/>
      <c r="FYI1196" s="22"/>
      <c r="FYJ1196" s="22"/>
      <c r="FYK1196" s="22"/>
      <c r="FYL1196" s="22"/>
      <c r="FYM1196" s="22"/>
      <c r="FYN1196" s="22"/>
      <c r="FYO1196" s="22"/>
      <c r="FYP1196" s="22"/>
      <c r="FYQ1196" s="22"/>
      <c r="FYR1196" s="22"/>
      <c r="FYS1196" s="22"/>
      <c r="FYT1196" s="22"/>
      <c r="FYU1196" s="22"/>
      <c r="FYV1196" s="22"/>
      <c r="FYW1196" s="22"/>
      <c r="FYX1196" s="22"/>
      <c r="FYY1196" s="22"/>
      <c r="FYZ1196" s="22"/>
      <c r="FZA1196" s="22"/>
      <c r="FZB1196" s="22"/>
      <c r="FZC1196" s="22"/>
      <c r="FZD1196" s="22"/>
      <c r="FZE1196" s="22"/>
      <c r="FZF1196" s="22"/>
      <c r="FZG1196" s="22"/>
      <c r="FZH1196" s="22"/>
      <c r="FZI1196" s="22"/>
      <c r="FZJ1196" s="22"/>
      <c r="FZK1196" s="22"/>
      <c r="FZL1196" s="22"/>
      <c r="FZM1196" s="22"/>
      <c r="FZN1196" s="22"/>
      <c r="FZO1196" s="22"/>
      <c r="FZP1196" s="22"/>
      <c r="FZQ1196" s="22"/>
      <c r="FZR1196" s="22"/>
      <c r="FZS1196" s="22"/>
      <c r="FZT1196" s="22"/>
      <c r="FZU1196" s="22"/>
      <c r="FZV1196" s="22"/>
      <c r="FZW1196" s="22"/>
      <c r="FZX1196" s="22"/>
      <c r="FZY1196" s="22"/>
      <c r="FZZ1196" s="22"/>
      <c r="GAA1196" s="22"/>
      <c r="GAB1196" s="22"/>
      <c r="GAC1196" s="22"/>
      <c r="GAD1196" s="22"/>
      <c r="GAE1196" s="22"/>
      <c r="GAF1196" s="22"/>
      <c r="GAG1196" s="22"/>
      <c r="GAH1196" s="22"/>
      <c r="GAI1196" s="22"/>
      <c r="GAJ1196" s="22"/>
      <c r="GAK1196" s="22"/>
      <c r="GAL1196" s="22"/>
      <c r="GAM1196" s="22"/>
      <c r="GAN1196" s="22"/>
      <c r="GAO1196" s="22"/>
      <c r="GAP1196" s="22"/>
      <c r="GAQ1196" s="22"/>
      <c r="GAR1196" s="22"/>
      <c r="GAS1196" s="22"/>
      <c r="GAT1196" s="22"/>
      <c r="GAU1196" s="22"/>
      <c r="GAV1196" s="22"/>
      <c r="GAW1196" s="22"/>
      <c r="GAX1196" s="22"/>
      <c r="GAY1196" s="22"/>
      <c r="GAZ1196" s="22"/>
      <c r="GBA1196" s="22"/>
      <c r="GBB1196" s="22"/>
      <c r="GBC1196" s="22"/>
      <c r="GBD1196" s="22"/>
      <c r="GBE1196" s="22"/>
      <c r="GBF1196" s="22"/>
      <c r="GBG1196" s="22"/>
      <c r="GBH1196" s="22"/>
      <c r="GBI1196" s="22"/>
      <c r="GBJ1196" s="22"/>
      <c r="GBK1196" s="22"/>
      <c r="GBL1196" s="22"/>
      <c r="GBM1196" s="22"/>
      <c r="GBN1196" s="22"/>
      <c r="GBO1196" s="22"/>
      <c r="GBP1196" s="22"/>
      <c r="GBQ1196" s="22"/>
      <c r="GBR1196" s="22"/>
      <c r="GBS1196" s="22"/>
      <c r="GBT1196" s="22"/>
      <c r="GBU1196" s="22"/>
      <c r="GBV1196" s="22"/>
      <c r="GBW1196" s="22"/>
      <c r="GBX1196" s="22"/>
      <c r="GBY1196" s="22"/>
      <c r="GBZ1196" s="22"/>
      <c r="GCA1196" s="22"/>
      <c r="GCB1196" s="22"/>
      <c r="GCC1196" s="22"/>
      <c r="GCD1196" s="22"/>
      <c r="GCE1196" s="22"/>
      <c r="GCF1196" s="22"/>
      <c r="GCG1196" s="22"/>
      <c r="GCH1196" s="22"/>
      <c r="GCI1196" s="22"/>
      <c r="GCJ1196" s="22"/>
      <c r="GCK1196" s="22"/>
      <c r="GCL1196" s="22"/>
      <c r="GCM1196" s="22"/>
      <c r="GCN1196" s="22"/>
      <c r="GCO1196" s="22"/>
      <c r="GCP1196" s="22"/>
      <c r="GCQ1196" s="22"/>
      <c r="GCR1196" s="22"/>
      <c r="GCS1196" s="22"/>
      <c r="GCT1196" s="22"/>
      <c r="GCU1196" s="22"/>
      <c r="GCV1196" s="22"/>
      <c r="GCW1196" s="22"/>
      <c r="GCX1196" s="22"/>
      <c r="GCY1196" s="22"/>
      <c r="GCZ1196" s="22"/>
      <c r="GDA1196" s="22"/>
      <c r="GDB1196" s="22"/>
      <c r="GDC1196" s="22"/>
      <c r="GDD1196" s="22"/>
      <c r="GDE1196" s="22"/>
      <c r="GDF1196" s="22"/>
      <c r="GDG1196" s="22"/>
      <c r="GDH1196" s="22"/>
      <c r="GDI1196" s="22"/>
      <c r="GDJ1196" s="22"/>
      <c r="GDK1196" s="22"/>
      <c r="GDL1196" s="22"/>
      <c r="GDM1196" s="22"/>
      <c r="GDN1196" s="22"/>
      <c r="GDO1196" s="22"/>
      <c r="GDP1196" s="22"/>
      <c r="GDQ1196" s="22"/>
      <c r="GDR1196" s="22"/>
      <c r="GDS1196" s="22"/>
      <c r="GDT1196" s="22"/>
      <c r="GDU1196" s="22"/>
      <c r="GDV1196" s="22"/>
      <c r="GDW1196" s="22"/>
      <c r="GDX1196" s="22"/>
      <c r="GDY1196" s="22"/>
      <c r="GDZ1196" s="22"/>
      <c r="GEA1196" s="22"/>
      <c r="GEB1196" s="22"/>
      <c r="GEC1196" s="22"/>
      <c r="GED1196" s="22"/>
      <c r="GEE1196" s="22"/>
      <c r="GEF1196" s="22"/>
      <c r="GEG1196" s="22"/>
      <c r="GEH1196" s="22"/>
      <c r="GEI1196" s="22"/>
      <c r="GEJ1196" s="22"/>
      <c r="GEK1196" s="22"/>
      <c r="GEL1196" s="22"/>
      <c r="GEM1196" s="22"/>
      <c r="GEN1196" s="22"/>
      <c r="GEO1196" s="22"/>
      <c r="GEP1196" s="22"/>
      <c r="GEQ1196" s="22"/>
      <c r="GER1196" s="22"/>
      <c r="GES1196" s="22"/>
      <c r="GET1196" s="22"/>
      <c r="GEU1196" s="22"/>
      <c r="GEV1196" s="22"/>
      <c r="GEW1196" s="22"/>
      <c r="GEX1196" s="22"/>
      <c r="GEY1196" s="22"/>
      <c r="GEZ1196" s="22"/>
      <c r="GFA1196" s="22"/>
      <c r="GFB1196" s="22"/>
      <c r="GFC1196" s="22"/>
      <c r="GFD1196" s="22"/>
      <c r="GFE1196" s="22"/>
      <c r="GFF1196" s="22"/>
      <c r="GFG1196" s="22"/>
      <c r="GFH1196" s="22"/>
      <c r="GFI1196" s="22"/>
      <c r="GFJ1196" s="22"/>
      <c r="GFK1196" s="22"/>
      <c r="GFL1196" s="22"/>
      <c r="GFM1196" s="22"/>
      <c r="GFN1196" s="22"/>
      <c r="GFO1196" s="22"/>
      <c r="GFP1196" s="22"/>
      <c r="GFQ1196" s="22"/>
      <c r="GFR1196" s="22"/>
      <c r="GFS1196" s="22"/>
      <c r="GFT1196" s="22"/>
      <c r="GFU1196" s="22"/>
      <c r="GFV1196" s="22"/>
      <c r="GFW1196" s="22"/>
      <c r="GFX1196" s="22"/>
      <c r="GFY1196" s="22"/>
      <c r="GFZ1196" s="22"/>
      <c r="GGA1196" s="22"/>
      <c r="GGB1196" s="22"/>
      <c r="GGC1196" s="22"/>
      <c r="GGD1196" s="22"/>
      <c r="GGE1196" s="22"/>
      <c r="GGF1196" s="22"/>
      <c r="GGG1196" s="22"/>
      <c r="GGH1196" s="22"/>
      <c r="GGI1196" s="22"/>
      <c r="GGJ1196" s="22"/>
      <c r="GGK1196" s="22"/>
      <c r="GGL1196" s="22"/>
      <c r="GGM1196" s="22"/>
      <c r="GGN1196" s="22"/>
      <c r="GGO1196" s="22"/>
      <c r="GGP1196" s="22"/>
      <c r="GGQ1196" s="22"/>
      <c r="GGR1196" s="22"/>
      <c r="GGS1196" s="22"/>
      <c r="GGT1196" s="22"/>
      <c r="GGU1196" s="22"/>
      <c r="GGV1196" s="22"/>
      <c r="GGW1196" s="22"/>
      <c r="GGX1196" s="22"/>
      <c r="GGY1196" s="22"/>
      <c r="GGZ1196" s="22"/>
      <c r="GHA1196" s="22"/>
      <c r="GHB1196" s="22"/>
      <c r="GHC1196" s="22"/>
      <c r="GHD1196" s="22"/>
      <c r="GHE1196" s="22"/>
      <c r="GHF1196" s="22"/>
      <c r="GHG1196" s="22"/>
      <c r="GHH1196" s="22"/>
      <c r="GHI1196" s="22"/>
      <c r="GHJ1196" s="22"/>
      <c r="GHK1196" s="22"/>
      <c r="GHL1196" s="22"/>
      <c r="GHM1196" s="22"/>
      <c r="GHN1196" s="22"/>
      <c r="GHO1196" s="22"/>
      <c r="GHP1196" s="22"/>
      <c r="GHQ1196" s="22"/>
      <c r="GHR1196" s="22"/>
      <c r="GHS1196" s="22"/>
      <c r="GHT1196" s="22"/>
      <c r="GHU1196" s="22"/>
      <c r="GHV1196" s="22"/>
      <c r="GHW1196" s="22"/>
      <c r="GHX1196" s="22"/>
      <c r="GHY1196" s="22"/>
      <c r="GHZ1196" s="22"/>
      <c r="GIA1196" s="22"/>
      <c r="GIB1196" s="22"/>
      <c r="GIC1196" s="22"/>
      <c r="GID1196" s="22"/>
      <c r="GIE1196" s="22"/>
      <c r="GIF1196" s="22"/>
      <c r="GIG1196" s="22"/>
      <c r="GIH1196" s="22"/>
      <c r="GII1196" s="22"/>
      <c r="GIJ1196" s="22"/>
      <c r="GIK1196" s="22"/>
      <c r="GIL1196" s="22"/>
      <c r="GIM1196" s="22"/>
      <c r="GIN1196" s="22"/>
      <c r="GIO1196" s="22"/>
      <c r="GIP1196" s="22"/>
      <c r="GIQ1196" s="22"/>
      <c r="GIR1196" s="22"/>
      <c r="GIS1196" s="22"/>
      <c r="GIT1196" s="22"/>
      <c r="GIU1196" s="22"/>
      <c r="GIV1196" s="22"/>
      <c r="GIW1196" s="22"/>
      <c r="GIX1196" s="22"/>
      <c r="GIY1196" s="22"/>
      <c r="GIZ1196" s="22"/>
      <c r="GJA1196" s="22"/>
      <c r="GJB1196" s="22"/>
      <c r="GJC1196" s="22"/>
      <c r="GJD1196" s="22"/>
      <c r="GJE1196" s="22"/>
      <c r="GJF1196" s="22"/>
      <c r="GJG1196" s="22"/>
      <c r="GJH1196" s="22"/>
      <c r="GJI1196" s="22"/>
      <c r="GJJ1196" s="22"/>
      <c r="GJK1196" s="22"/>
      <c r="GJL1196" s="22"/>
      <c r="GJM1196" s="22"/>
      <c r="GJN1196" s="22"/>
      <c r="GJO1196" s="22"/>
      <c r="GJP1196" s="22"/>
      <c r="GJQ1196" s="22"/>
      <c r="GJR1196" s="22"/>
      <c r="GJS1196" s="22"/>
      <c r="GJT1196" s="22"/>
      <c r="GJU1196" s="22"/>
      <c r="GJV1196" s="22"/>
      <c r="GJW1196" s="22"/>
      <c r="GJX1196" s="22"/>
      <c r="GJY1196" s="22"/>
      <c r="GJZ1196" s="22"/>
      <c r="GKA1196" s="22"/>
      <c r="GKB1196" s="22"/>
      <c r="GKC1196" s="22"/>
      <c r="GKD1196" s="22"/>
      <c r="GKE1196" s="22"/>
      <c r="GKF1196" s="22"/>
      <c r="GKG1196" s="22"/>
      <c r="GKH1196" s="22"/>
      <c r="GKI1196" s="22"/>
      <c r="GKJ1196" s="22"/>
      <c r="GKK1196" s="22"/>
      <c r="GKL1196" s="22"/>
      <c r="GKM1196" s="22"/>
      <c r="GKN1196" s="22"/>
      <c r="GKO1196" s="22"/>
      <c r="GKP1196" s="22"/>
      <c r="GKQ1196" s="22"/>
      <c r="GKR1196" s="22"/>
      <c r="GKS1196" s="22"/>
      <c r="GKT1196" s="22"/>
      <c r="GKU1196" s="22"/>
      <c r="GKV1196" s="22"/>
      <c r="GKW1196" s="22"/>
      <c r="GKX1196" s="22"/>
      <c r="GKY1196" s="22"/>
      <c r="GKZ1196" s="22"/>
      <c r="GLA1196" s="22"/>
      <c r="GLB1196" s="22"/>
      <c r="GLC1196" s="22"/>
      <c r="GLD1196" s="22"/>
      <c r="GLE1196" s="22"/>
      <c r="GLF1196" s="22"/>
      <c r="GLG1196" s="22"/>
      <c r="GLH1196" s="22"/>
      <c r="GLI1196" s="22"/>
      <c r="GLJ1196" s="22"/>
      <c r="GLK1196" s="22"/>
      <c r="GLL1196" s="22"/>
      <c r="GLM1196" s="22"/>
      <c r="GLN1196" s="22"/>
      <c r="GLO1196" s="22"/>
      <c r="GLP1196" s="22"/>
      <c r="GLQ1196" s="22"/>
      <c r="GLR1196" s="22"/>
      <c r="GLS1196" s="22"/>
      <c r="GLT1196" s="22"/>
      <c r="GLU1196" s="22"/>
      <c r="GLV1196" s="22"/>
      <c r="GLW1196" s="22"/>
      <c r="GLX1196" s="22"/>
      <c r="GLY1196" s="22"/>
      <c r="GLZ1196" s="22"/>
      <c r="GMA1196" s="22"/>
      <c r="GMB1196" s="22"/>
      <c r="GMC1196" s="22"/>
      <c r="GMD1196" s="22"/>
      <c r="GME1196" s="22"/>
      <c r="GMF1196" s="22"/>
      <c r="GMG1196" s="22"/>
      <c r="GMH1196" s="22"/>
      <c r="GMI1196" s="22"/>
      <c r="GMJ1196" s="22"/>
      <c r="GMK1196" s="22"/>
      <c r="GML1196" s="22"/>
      <c r="GMM1196" s="22"/>
      <c r="GMN1196" s="22"/>
      <c r="GMO1196" s="22"/>
      <c r="GMP1196" s="22"/>
      <c r="GMQ1196" s="22"/>
      <c r="GMR1196" s="22"/>
      <c r="GMS1196" s="22"/>
      <c r="GMT1196" s="22"/>
      <c r="GMU1196" s="22"/>
      <c r="GMV1196" s="22"/>
      <c r="GMW1196" s="22"/>
      <c r="GMX1196" s="22"/>
      <c r="GMY1196" s="22"/>
      <c r="GMZ1196" s="22"/>
      <c r="GNA1196" s="22"/>
      <c r="GNB1196" s="22"/>
      <c r="GNC1196" s="22"/>
      <c r="GND1196" s="22"/>
      <c r="GNE1196" s="22"/>
      <c r="GNF1196" s="22"/>
      <c r="GNG1196" s="22"/>
      <c r="GNH1196" s="22"/>
      <c r="GNI1196" s="22"/>
      <c r="GNJ1196" s="22"/>
      <c r="GNK1196" s="22"/>
      <c r="GNL1196" s="22"/>
      <c r="GNM1196" s="22"/>
      <c r="GNN1196" s="22"/>
      <c r="GNO1196" s="22"/>
      <c r="GNP1196" s="22"/>
      <c r="GNQ1196" s="22"/>
      <c r="GNR1196" s="22"/>
      <c r="GNS1196" s="22"/>
      <c r="GNT1196" s="22"/>
      <c r="GNU1196" s="22"/>
      <c r="GNV1196" s="22"/>
      <c r="GNW1196" s="22"/>
      <c r="GNX1196" s="22"/>
      <c r="GNY1196" s="22"/>
      <c r="GNZ1196" s="22"/>
      <c r="GOA1196" s="22"/>
      <c r="GOB1196" s="22"/>
      <c r="GOC1196" s="22"/>
      <c r="GOD1196" s="22"/>
      <c r="GOE1196" s="22"/>
      <c r="GOF1196" s="22"/>
      <c r="GOG1196" s="22"/>
      <c r="GOH1196" s="22"/>
      <c r="GOI1196" s="22"/>
      <c r="GOJ1196" s="22"/>
      <c r="GOK1196" s="22"/>
      <c r="GOL1196" s="22"/>
      <c r="GOM1196" s="22"/>
      <c r="GON1196" s="22"/>
      <c r="GOO1196" s="22"/>
      <c r="GOP1196" s="22"/>
      <c r="GOQ1196" s="22"/>
      <c r="GOR1196" s="22"/>
      <c r="GOS1196" s="22"/>
      <c r="GOT1196" s="22"/>
      <c r="GOU1196" s="22"/>
      <c r="GOV1196" s="22"/>
      <c r="GOW1196" s="22"/>
      <c r="GOX1196" s="22"/>
      <c r="GOY1196" s="22"/>
      <c r="GOZ1196" s="22"/>
      <c r="GPA1196" s="22"/>
      <c r="GPB1196" s="22"/>
      <c r="GPC1196" s="22"/>
      <c r="GPD1196" s="22"/>
      <c r="GPE1196" s="22"/>
      <c r="GPF1196" s="22"/>
      <c r="GPG1196" s="22"/>
      <c r="GPH1196" s="22"/>
      <c r="GPI1196" s="22"/>
      <c r="GPJ1196" s="22"/>
      <c r="GPK1196" s="22"/>
      <c r="GPL1196" s="22"/>
      <c r="GPM1196" s="22"/>
      <c r="GPN1196" s="22"/>
      <c r="GPO1196" s="22"/>
      <c r="GPP1196" s="22"/>
      <c r="GPQ1196" s="22"/>
      <c r="GPR1196" s="22"/>
      <c r="GPS1196" s="22"/>
      <c r="GPT1196" s="22"/>
      <c r="GPU1196" s="22"/>
      <c r="GPV1196" s="22"/>
      <c r="GPW1196" s="22"/>
      <c r="GPX1196" s="22"/>
      <c r="GPY1196" s="22"/>
      <c r="GPZ1196" s="22"/>
      <c r="GQA1196" s="22"/>
      <c r="GQB1196" s="22"/>
      <c r="GQC1196" s="22"/>
      <c r="GQD1196" s="22"/>
      <c r="GQE1196" s="22"/>
      <c r="GQF1196" s="22"/>
      <c r="GQG1196" s="22"/>
      <c r="GQH1196" s="22"/>
      <c r="GQI1196" s="22"/>
      <c r="GQJ1196" s="22"/>
      <c r="GQK1196" s="22"/>
      <c r="GQL1196" s="22"/>
      <c r="GQM1196" s="22"/>
      <c r="GQN1196" s="22"/>
      <c r="GQO1196" s="22"/>
      <c r="GQP1196" s="22"/>
      <c r="GQQ1196" s="22"/>
      <c r="GQR1196" s="22"/>
      <c r="GQS1196" s="22"/>
      <c r="GQT1196" s="22"/>
      <c r="GQU1196" s="22"/>
      <c r="GQV1196" s="22"/>
      <c r="GQW1196" s="22"/>
      <c r="GQX1196" s="22"/>
      <c r="GQY1196" s="22"/>
      <c r="GQZ1196" s="22"/>
      <c r="GRA1196" s="22"/>
      <c r="GRB1196" s="22"/>
      <c r="GRC1196" s="22"/>
      <c r="GRD1196" s="22"/>
      <c r="GRE1196" s="22"/>
      <c r="GRF1196" s="22"/>
      <c r="GRG1196" s="22"/>
      <c r="GRH1196" s="22"/>
      <c r="GRI1196" s="22"/>
      <c r="GRJ1196" s="22"/>
      <c r="GRK1196" s="22"/>
      <c r="GRL1196" s="22"/>
      <c r="GRM1196" s="22"/>
      <c r="GRN1196" s="22"/>
      <c r="GRO1196" s="22"/>
      <c r="GRP1196" s="22"/>
      <c r="GRQ1196" s="22"/>
      <c r="GRR1196" s="22"/>
      <c r="GRS1196" s="22"/>
      <c r="GRT1196" s="22"/>
      <c r="GRU1196" s="22"/>
      <c r="GRV1196" s="22"/>
      <c r="GRW1196" s="22"/>
      <c r="GRX1196" s="22"/>
      <c r="GRY1196" s="22"/>
      <c r="GRZ1196" s="22"/>
      <c r="GSA1196" s="22"/>
      <c r="GSB1196" s="22"/>
      <c r="GSC1196" s="22"/>
      <c r="GSD1196" s="22"/>
      <c r="GSE1196" s="22"/>
      <c r="GSF1196" s="22"/>
      <c r="GSG1196" s="22"/>
      <c r="GSH1196" s="22"/>
      <c r="GSI1196" s="22"/>
      <c r="GSJ1196" s="22"/>
      <c r="GSK1196" s="22"/>
      <c r="GSL1196" s="22"/>
      <c r="GSM1196" s="22"/>
      <c r="GSN1196" s="22"/>
      <c r="GSO1196" s="22"/>
      <c r="GSP1196" s="22"/>
      <c r="GSQ1196" s="22"/>
      <c r="GSR1196" s="22"/>
      <c r="GSS1196" s="22"/>
      <c r="GST1196" s="22"/>
      <c r="GSU1196" s="22"/>
      <c r="GSV1196" s="22"/>
      <c r="GSW1196" s="22"/>
      <c r="GSX1196" s="22"/>
      <c r="GSY1196" s="22"/>
      <c r="GSZ1196" s="22"/>
      <c r="GTA1196" s="22"/>
      <c r="GTB1196" s="22"/>
      <c r="GTC1196" s="22"/>
      <c r="GTD1196" s="22"/>
      <c r="GTE1196" s="22"/>
      <c r="GTF1196" s="22"/>
      <c r="GTG1196" s="22"/>
      <c r="GTH1196" s="22"/>
      <c r="GTI1196" s="22"/>
      <c r="GTJ1196" s="22"/>
      <c r="GTK1196" s="22"/>
      <c r="GTL1196" s="22"/>
      <c r="GTM1196" s="22"/>
      <c r="GTN1196" s="22"/>
      <c r="GTO1196" s="22"/>
      <c r="GTP1196" s="22"/>
      <c r="GTQ1196" s="22"/>
      <c r="GTR1196" s="22"/>
      <c r="GTS1196" s="22"/>
      <c r="GTT1196" s="22"/>
      <c r="GTU1196" s="22"/>
      <c r="GTV1196" s="22"/>
      <c r="GTW1196" s="22"/>
      <c r="GTX1196" s="22"/>
      <c r="GTY1196" s="22"/>
      <c r="GTZ1196" s="22"/>
      <c r="GUA1196" s="22"/>
      <c r="GUB1196" s="22"/>
      <c r="GUC1196" s="22"/>
      <c r="GUD1196" s="22"/>
      <c r="GUE1196" s="22"/>
      <c r="GUF1196" s="22"/>
      <c r="GUG1196" s="22"/>
      <c r="GUH1196" s="22"/>
      <c r="GUI1196" s="22"/>
      <c r="GUJ1196" s="22"/>
      <c r="GUK1196" s="22"/>
      <c r="GUL1196" s="22"/>
      <c r="GUM1196" s="22"/>
      <c r="GUN1196" s="22"/>
      <c r="GUO1196" s="22"/>
      <c r="GUP1196" s="22"/>
      <c r="GUQ1196" s="22"/>
      <c r="GUR1196" s="22"/>
      <c r="GUS1196" s="22"/>
      <c r="GUT1196" s="22"/>
      <c r="GUU1196" s="22"/>
      <c r="GUV1196" s="22"/>
      <c r="GUW1196" s="22"/>
      <c r="GUX1196" s="22"/>
      <c r="GUY1196" s="22"/>
      <c r="GUZ1196" s="22"/>
      <c r="GVA1196" s="22"/>
      <c r="GVB1196" s="22"/>
      <c r="GVC1196" s="22"/>
      <c r="GVD1196" s="22"/>
      <c r="GVE1196" s="22"/>
      <c r="GVF1196" s="22"/>
      <c r="GVG1196" s="22"/>
      <c r="GVH1196" s="22"/>
      <c r="GVI1196" s="22"/>
      <c r="GVJ1196" s="22"/>
      <c r="GVK1196" s="22"/>
      <c r="GVL1196" s="22"/>
      <c r="GVM1196" s="22"/>
      <c r="GVN1196" s="22"/>
      <c r="GVO1196" s="22"/>
      <c r="GVP1196" s="22"/>
      <c r="GVQ1196" s="22"/>
      <c r="GVR1196" s="22"/>
      <c r="GVS1196" s="22"/>
      <c r="GVT1196" s="22"/>
      <c r="GVU1196" s="22"/>
      <c r="GVV1196" s="22"/>
      <c r="GVW1196" s="22"/>
      <c r="GVX1196" s="22"/>
      <c r="GVY1196" s="22"/>
      <c r="GVZ1196" s="22"/>
      <c r="GWA1196" s="22"/>
      <c r="GWB1196" s="22"/>
      <c r="GWC1196" s="22"/>
      <c r="GWD1196" s="22"/>
      <c r="GWE1196" s="22"/>
      <c r="GWF1196" s="22"/>
      <c r="GWG1196" s="22"/>
      <c r="GWH1196" s="22"/>
      <c r="GWI1196" s="22"/>
      <c r="GWJ1196" s="22"/>
      <c r="GWK1196" s="22"/>
      <c r="GWL1196" s="22"/>
      <c r="GWM1196" s="22"/>
      <c r="GWN1196" s="22"/>
      <c r="GWO1196" s="22"/>
      <c r="GWP1196" s="22"/>
      <c r="GWQ1196" s="22"/>
      <c r="GWR1196" s="22"/>
      <c r="GWS1196" s="22"/>
      <c r="GWT1196" s="22"/>
      <c r="GWU1196" s="22"/>
      <c r="GWV1196" s="22"/>
      <c r="GWW1196" s="22"/>
      <c r="GWX1196" s="22"/>
      <c r="GWY1196" s="22"/>
      <c r="GWZ1196" s="22"/>
      <c r="GXA1196" s="22"/>
      <c r="GXB1196" s="22"/>
      <c r="GXC1196" s="22"/>
      <c r="GXD1196" s="22"/>
      <c r="GXE1196" s="22"/>
      <c r="GXF1196" s="22"/>
      <c r="GXG1196" s="22"/>
      <c r="GXH1196" s="22"/>
      <c r="GXI1196" s="22"/>
      <c r="GXJ1196" s="22"/>
      <c r="GXK1196" s="22"/>
      <c r="GXL1196" s="22"/>
      <c r="GXM1196" s="22"/>
      <c r="GXN1196" s="22"/>
      <c r="GXO1196" s="22"/>
      <c r="GXP1196" s="22"/>
      <c r="GXQ1196" s="22"/>
      <c r="GXR1196" s="22"/>
      <c r="GXS1196" s="22"/>
      <c r="GXT1196" s="22"/>
      <c r="GXU1196" s="22"/>
      <c r="GXV1196" s="22"/>
      <c r="GXW1196" s="22"/>
      <c r="GXX1196" s="22"/>
      <c r="GXY1196" s="22"/>
      <c r="GXZ1196" s="22"/>
      <c r="GYA1196" s="22"/>
      <c r="GYB1196" s="22"/>
      <c r="GYC1196" s="22"/>
      <c r="GYD1196" s="22"/>
      <c r="GYE1196" s="22"/>
      <c r="GYF1196" s="22"/>
      <c r="GYG1196" s="22"/>
      <c r="GYH1196" s="22"/>
      <c r="GYI1196" s="22"/>
      <c r="GYJ1196" s="22"/>
      <c r="GYK1196" s="22"/>
      <c r="GYL1196" s="22"/>
      <c r="GYM1196" s="22"/>
      <c r="GYN1196" s="22"/>
      <c r="GYO1196" s="22"/>
      <c r="GYP1196" s="22"/>
      <c r="GYQ1196" s="22"/>
      <c r="GYR1196" s="22"/>
      <c r="GYS1196" s="22"/>
      <c r="GYT1196" s="22"/>
      <c r="GYU1196" s="22"/>
      <c r="GYV1196" s="22"/>
      <c r="GYW1196" s="22"/>
      <c r="GYX1196" s="22"/>
      <c r="GYY1196" s="22"/>
      <c r="GYZ1196" s="22"/>
      <c r="GZA1196" s="22"/>
      <c r="GZB1196" s="22"/>
      <c r="GZC1196" s="22"/>
      <c r="GZD1196" s="22"/>
      <c r="GZE1196" s="22"/>
      <c r="GZF1196" s="22"/>
      <c r="GZG1196" s="22"/>
      <c r="GZH1196" s="22"/>
      <c r="GZI1196" s="22"/>
      <c r="GZJ1196" s="22"/>
      <c r="GZK1196" s="22"/>
      <c r="GZL1196" s="22"/>
      <c r="GZM1196" s="22"/>
      <c r="GZN1196" s="22"/>
      <c r="GZO1196" s="22"/>
      <c r="GZP1196" s="22"/>
      <c r="GZQ1196" s="22"/>
      <c r="GZR1196" s="22"/>
      <c r="GZS1196" s="22"/>
      <c r="GZT1196" s="22"/>
      <c r="GZU1196" s="22"/>
      <c r="GZV1196" s="22"/>
      <c r="GZW1196" s="22"/>
      <c r="GZX1196" s="22"/>
      <c r="GZY1196" s="22"/>
      <c r="GZZ1196" s="22"/>
      <c r="HAA1196" s="22"/>
      <c r="HAB1196" s="22"/>
      <c r="HAC1196" s="22"/>
      <c r="HAD1196" s="22"/>
      <c r="HAE1196" s="22"/>
      <c r="HAF1196" s="22"/>
      <c r="HAG1196" s="22"/>
      <c r="HAH1196" s="22"/>
      <c r="HAI1196" s="22"/>
      <c r="HAJ1196" s="22"/>
      <c r="HAK1196" s="22"/>
      <c r="HAL1196" s="22"/>
      <c r="HAM1196" s="22"/>
      <c r="HAN1196" s="22"/>
      <c r="HAO1196" s="22"/>
      <c r="HAP1196" s="22"/>
      <c r="HAQ1196" s="22"/>
      <c r="HAR1196" s="22"/>
      <c r="HAS1196" s="22"/>
      <c r="HAT1196" s="22"/>
      <c r="HAU1196" s="22"/>
      <c r="HAV1196" s="22"/>
      <c r="HAW1196" s="22"/>
      <c r="HAX1196" s="22"/>
      <c r="HAY1196" s="22"/>
      <c r="HAZ1196" s="22"/>
      <c r="HBA1196" s="22"/>
      <c r="HBB1196" s="22"/>
      <c r="HBC1196" s="22"/>
      <c r="HBD1196" s="22"/>
      <c r="HBE1196" s="22"/>
      <c r="HBF1196" s="22"/>
      <c r="HBG1196" s="22"/>
      <c r="HBH1196" s="22"/>
      <c r="HBI1196" s="22"/>
      <c r="HBJ1196" s="22"/>
      <c r="HBK1196" s="22"/>
      <c r="HBL1196" s="22"/>
      <c r="HBM1196" s="22"/>
      <c r="HBN1196" s="22"/>
      <c r="HBO1196" s="22"/>
      <c r="HBP1196" s="22"/>
      <c r="HBQ1196" s="22"/>
      <c r="HBR1196" s="22"/>
      <c r="HBS1196" s="22"/>
      <c r="HBT1196" s="22"/>
      <c r="HBU1196" s="22"/>
      <c r="HBV1196" s="22"/>
      <c r="HBW1196" s="22"/>
      <c r="HBX1196" s="22"/>
      <c r="HBY1196" s="22"/>
      <c r="HBZ1196" s="22"/>
      <c r="HCA1196" s="22"/>
      <c r="HCB1196" s="22"/>
      <c r="HCC1196" s="22"/>
      <c r="HCD1196" s="22"/>
      <c r="HCE1196" s="22"/>
      <c r="HCF1196" s="22"/>
      <c r="HCG1196" s="22"/>
      <c r="HCH1196" s="22"/>
      <c r="HCI1196" s="22"/>
      <c r="HCJ1196" s="22"/>
      <c r="HCK1196" s="22"/>
      <c r="HCL1196" s="22"/>
      <c r="HCM1196" s="22"/>
      <c r="HCN1196" s="22"/>
      <c r="HCO1196" s="22"/>
      <c r="HCP1196" s="22"/>
      <c r="HCQ1196" s="22"/>
      <c r="HCR1196" s="22"/>
      <c r="HCS1196" s="22"/>
      <c r="HCT1196" s="22"/>
      <c r="HCU1196" s="22"/>
      <c r="HCV1196" s="22"/>
      <c r="HCW1196" s="22"/>
      <c r="HCX1196" s="22"/>
      <c r="HCY1196" s="22"/>
      <c r="HCZ1196" s="22"/>
      <c r="HDA1196" s="22"/>
      <c r="HDB1196" s="22"/>
      <c r="HDC1196" s="22"/>
      <c r="HDD1196" s="22"/>
      <c r="HDE1196" s="22"/>
      <c r="HDF1196" s="22"/>
      <c r="HDG1196" s="22"/>
      <c r="HDH1196" s="22"/>
      <c r="HDI1196" s="22"/>
      <c r="HDJ1196" s="22"/>
      <c r="HDK1196" s="22"/>
      <c r="HDL1196" s="22"/>
      <c r="HDM1196" s="22"/>
      <c r="HDN1196" s="22"/>
      <c r="HDO1196" s="22"/>
      <c r="HDP1196" s="22"/>
      <c r="HDQ1196" s="22"/>
      <c r="HDR1196" s="22"/>
      <c r="HDS1196" s="22"/>
      <c r="HDT1196" s="22"/>
      <c r="HDU1196" s="22"/>
      <c r="HDV1196" s="22"/>
      <c r="HDW1196" s="22"/>
      <c r="HDX1196" s="22"/>
      <c r="HDY1196" s="22"/>
      <c r="HDZ1196" s="22"/>
      <c r="HEA1196" s="22"/>
      <c r="HEB1196" s="22"/>
      <c r="HEC1196" s="22"/>
      <c r="HED1196" s="22"/>
      <c r="HEE1196" s="22"/>
      <c r="HEF1196" s="22"/>
      <c r="HEG1196" s="22"/>
      <c r="HEH1196" s="22"/>
      <c r="HEI1196" s="22"/>
      <c r="HEJ1196" s="22"/>
      <c r="HEK1196" s="22"/>
      <c r="HEL1196" s="22"/>
      <c r="HEM1196" s="22"/>
      <c r="HEN1196" s="22"/>
      <c r="HEO1196" s="22"/>
      <c r="HEP1196" s="22"/>
      <c r="HEQ1196" s="22"/>
      <c r="HER1196" s="22"/>
      <c r="HES1196" s="22"/>
      <c r="HET1196" s="22"/>
      <c r="HEU1196" s="22"/>
      <c r="HEV1196" s="22"/>
      <c r="HEW1196" s="22"/>
      <c r="HEX1196" s="22"/>
      <c r="HEY1196" s="22"/>
      <c r="HEZ1196" s="22"/>
      <c r="HFA1196" s="22"/>
      <c r="HFB1196" s="22"/>
      <c r="HFC1196" s="22"/>
      <c r="HFD1196" s="22"/>
      <c r="HFE1196" s="22"/>
      <c r="HFF1196" s="22"/>
      <c r="HFG1196" s="22"/>
      <c r="HFH1196" s="22"/>
      <c r="HFI1196" s="22"/>
      <c r="HFJ1196" s="22"/>
      <c r="HFK1196" s="22"/>
      <c r="HFL1196" s="22"/>
      <c r="HFM1196" s="22"/>
      <c r="HFN1196" s="22"/>
      <c r="HFO1196" s="22"/>
      <c r="HFP1196" s="22"/>
      <c r="HFQ1196" s="22"/>
      <c r="HFR1196" s="22"/>
      <c r="HFS1196" s="22"/>
      <c r="HFT1196" s="22"/>
      <c r="HFU1196" s="22"/>
      <c r="HFV1196" s="22"/>
      <c r="HFW1196" s="22"/>
      <c r="HFX1196" s="22"/>
      <c r="HFY1196" s="22"/>
      <c r="HFZ1196" s="22"/>
      <c r="HGA1196" s="22"/>
      <c r="HGB1196" s="22"/>
      <c r="HGC1196" s="22"/>
      <c r="HGD1196" s="22"/>
      <c r="HGE1196" s="22"/>
      <c r="HGF1196" s="22"/>
      <c r="HGG1196" s="22"/>
      <c r="HGH1196" s="22"/>
      <c r="HGI1196" s="22"/>
      <c r="HGJ1196" s="22"/>
      <c r="HGK1196" s="22"/>
      <c r="HGL1196" s="22"/>
      <c r="HGM1196" s="22"/>
      <c r="HGN1196" s="22"/>
      <c r="HGO1196" s="22"/>
      <c r="HGP1196" s="22"/>
      <c r="HGQ1196" s="22"/>
      <c r="HGR1196" s="22"/>
      <c r="HGS1196" s="22"/>
      <c r="HGT1196" s="22"/>
      <c r="HGU1196" s="22"/>
      <c r="HGV1196" s="22"/>
      <c r="HGW1196" s="22"/>
      <c r="HGX1196" s="22"/>
      <c r="HGY1196" s="22"/>
      <c r="HGZ1196" s="22"/>
      <c r="HHA1196" s="22"/>
      <c r="HHB1196" s="22"/>
      <c r="HHC1196" s="22"/>
      <c r="HHD1196" s="22"/>
      <c r="HHE1196" s="22"/>
      <c r="HHF1196" s="22"/>
      <c r="HHG1196" s="22"/>
      <c r="HHH1196" s="22"/>
      <c r="HHI1196" s="22"/>
      <c r="HHJ1196" s="22"/>
      <c r="HHK1196" s="22"/>
      <c r="HHL1196" s="22"/>
      <c r="HHM1196" s="22"/>
      <c r="HHN1196" s="22"/>
      <c r="HHO1196" s="22"/>
      <c r="HHP1196" s="22"/>
      <c r="HHQ1196" s="22"/>
      <c r="HHR1196" s="22"/>
      <c r="HHS1196" s="22"/>
      <c r="HHT1196" s="22"/>
      <c r="HHU1196" s="22"/>
      <c r="HHV1196" s="22"/>
      <c r="HHW1196" s="22"/>
      <c r="HHX1196" s="22"/>
      <c r="HHY1196" s="22"/>
      <c r="HHZ1196" s="22"/>
      <c r="HIA1196" s="22"/>
      <c r="HIB1196" s="22"/>
      <c r="HIC1196" s="22"/>
      <c r="HID1196" s="22"/>
      <c r="HIE1196" s="22"/>
      <c r="HIF1196" s="22"/>
      <c r="HIG1196" s="22"/>
      <c r="HIH1196" s="22"/>
      <c r="HII1196" s="22"/>
      <c r="HIJ1196" s="22"/>
      <c r="HIK1196" s="22"/>
      <c r="HIL1196" s="22"/>
      <c r="HIM1196" s="22"/>
      <c r="HIN1196" s="22"/>
      <c r="HIO1196" s="22"/>
      <c r="HIP1196" s="22"/>
      <c r="HIQ1196" s="22"/>
      <c r="HIR1196" s="22"/>
      <c r="HIS1196" s="22"/>
      <c r="HIT1196" s="22"/>
      <c r="HIU1196" s="22"/>
      <c r="HIV1196" s="22"/>
      <c r="HIW1196" s="22"/>
      <c r="HIX1196" s="22"/>
      <c r="HIY1196" s="22"/>
      <c r="HIZ1196" s="22"/>
      <c r="HJA1196" s="22"/>
      <c r="HJB1196" s="22"/>
      <c r="HJC1196" s="22"/>
      <c r="HJD1196" s="22"/>
      <c r="HJE1196" s="22"/>
      <c r="HJF1196" s="22"/>
      <c r="HJG1196" s="22"/>
      <c r="HJH1196" s="22"/>
      <c r="HJI1196" s="22"/>
      <c r="HJJ1196" s="22"/>
      <c r="HJK1196" s="22"/>
      <c r="HJL1196" s="22"/>
      <c r="HJM1196" s="22"/>
      <c r="HJN1196" s="22"/>
      <c r="HJO1196" s="22"/>
      <c r="HJP1196" s="22"/>
      <c r="HJQ1196" s="22"/>
      <c r="HJR1196" s="22"/>
      <c r="HJS1196" s="22"/>
      <c r="HJT1196" s="22"/>
      <c r="HJU1196" s="22"/>
      <c r="HJV1196" s="22"/>
      <c r="HJW1196" s="22"/>
      <c r="HJX1196" s="22"/>
      <c r="HJY1196" s="22"/>
      <c r="HJZ1196" s="22"/>
      <c r="HKA1196" s="22"/>
      <c r="HKB1196" s="22"/>
      <c r="HKC1196" s="22"/>
      <c r="HKD1196" s="22"/>
      <c r="HKE1196" s="22"/>
      <c r="HKF1196" s="22"/>
      <c r="HKG1196" s="22"/>
      <c r="HKH1196" s="22"/>
      <c r="HKI1196" s="22"/>
      <c r="HKJ1196" s="22"/>
      <c r="HKK1196" s="22"/>
      <c r="HKL1196" s="22"/>
      <c r="HKM1196" s="22"/>
      <c r="HKN1196" s="22"/>
      <c r="HKO1196" s="22"/>
      <c r="HKP1196" s="22"/>
      <c r="HKQ1196" s="22"/>
      <c r="HKR1196" s="22"/>
      <c r="HKS1196" s="22"/>
      <c r="HKT1196" s="22"/>
      <c r="HKU1196" s="22"/>
      <c r="HKV1196" s="22"/>
      <c r="HKW1196" s="22"/>
      <c r="HKX1196" s="22"/>
      <c r="HKY1196" s="22"/>
      <c r="HKZ1196" s="22"/>
      <c r="HLA1196" s="22"/>
      <c r="HLB1196" s="22"/>
      <c r="HLC1196" s="22"/>
      <c r="HLD1196" s="22"/>
      <c r="HLE1196" s="22"/>
      <c r="HLF1196" s="22"/>
      <c r="HLG1196" s="22"/>
      <c r="HLH1196" s="22"/>
      <c r="HLI1196" s="22"/>
      <c r="HLJ1196" s="22"/>
      <c r="HLK1196" s="22"/>
      <c r="HLL1196" s="22"/>
      <c r="HLM1196" s="22"/>
      <c r="HLN1196" s="22"/>
      <c r="HLO1196" s="22"/>
      <c r="HLP1196" s="22"/>
      <c r="HLQ1196" s="22"/>
      <c r="HLR1196" s="22"/>
      <c r="HLS1196" s="22"/>
      <c r="HLT1196" s="22"/>
      <c r="HLU1196" s="22"/>
      <c r="HLV1196" s="22"/>
      <c r="HLW1196" s="22"/>
      <c r="HLX1196" s="22"/>
      <c r="HLY1196" s="22"/>
      <c r="HLZ1196" s="22"/>
      <c r="HMA1196" s="22"/>
      <c r="HMB1196" s="22"/>
      <c r="HMC1196" s="22"/>
      <c r="HMD1196" s="22"/>
      <c r="HME1196" s="22"/>
      <c r="HMF1196" s="22"/>
      <c r="HMG1196" s="22"/>
      <c r="HMH1196" s="22"/>
      <c r="HMI1196" s="22"/>
      <c r="HMJ1196" s="22"/>
      <c r="HMK1196" s="22"/>
      <c r="HML1196" s="22"/>
      <c r="HMM1196" s="22"/>
      <c r="HMN1196" s="22"/>
      <c r="HMO1196" s="22"/>
      <c r="HMP1196" s="22"/>
      <c r="HMQ1196" s="22"/>
      <c r="HMR1196" s="22"/>
      <c r="HMS1196" s="22"/>
      <c r="HMT1196" s="22"/>
      <c r="HMU1196" s="22"/>
      <c r="HMV1196" s="22"/>
      <c r="HMW1196" s="22"/>
      <c r="HMX1196" s="22"/>
      <c r="HMY1196" s="22"/>
      <c r="HMZ1196" s="22"/>
      <c r="HNA1196" s="22"/>
      <c r="HNB1196" s="22"/>
      <c r="HNC1196" s="22"/>
      <c r="HND1196" s="22"/>
      <c r="HNE1196" s="22"/>
      <c r="HNF1196" s="22"/>
      <c r="HNG1196" s="22"/>
      <c r="HNH1196" s="22"/>
      <c r="HNI1196" s="22"/>
      <c r="HNJ1196" s="22"/>
      <c r="HNK1196" s="22"/>
      <c r="HNL1196" s="22"/>
      <c r="HNM1196" s="22"/>
      <c r="HNN1196" s="22"/>
      <c r="HNO1196" s="22"/>
      <c r="HNP1196" s="22"/>
      <c r="HNQ1196" s="22"/>
      <c r="HNR1196" s="22"/>
      <c r="HNS1196" s="22"/>
      <c r="HNT1196" s="22"/>
      <c r="HNU1196" s="22"/>
      <c r="HNV1196" s="22"/>
      <c r="HNW1196" s="22"/>
      <c r="HNX1196" s="22"/>
      <c r="HNY1196" s="22"/>
      <c r="HNZ1196" s="22"/>
      <c r="HOA1196" s="22"/>
      <c r="HOB1196" s="22"/>
      <c r="HOC1196" s="22"/>
      <c r="HOD1196" s="22"/>
      <c r="HOE1196" s="22"/>
      <c r="HOF1196" s="22"/>
      <c r="HOG1196" s="22"/>
      <c r="HOH1196" s="22"/>
      <c r="HOI1196" s="22"/>
      <c r="HOJ1196" s="22"/>
      <c r="HOK1196" s="22"/>
      <c r="HOL1196" s="22"/>
      <c r="HOM1196" s="22"/>
      <c r="HON1196" s="22"/>
      <c r="HOO1196" s="22"/>
      <c r="HOP1196" s="22"/>
      <c r="HOQ1196" s="22"/>
      <c r="HOR1196" s="22"/>
      <c r="HOS1196" s="22"/>
      <c r="HOT1196" s="22"/>
      <c r="HOU1196" s="22"/>
      <c r="HOV1196" s="22"/>
      <c r="HOW1196" s="22"/>
      <c r="HOX1196" s="22"/>
      <c r="HOY1196" s="22"/>
      <c r="HOZ1196" s="22"/>
      <c r="HPA1196" s="22"/>
      <c r="HPB1196" s="22"/>
      <c r="HPC1196" s="22"/>
      <c r="HPD1196" s="22"/>
      <c r="HPE1196" s="22"/>
      <c r="HPF1196" s="22"/>
      <c r="HPG1196" s="22"/>
      <c r="HPH1196" s="22"/>
      <c r="HPI1196" s="22"/>
      <c r="HPJ1196" s="22"/>
      <c r="HPK1196" s="22"/>
      <c r="HPL1196" s="22"/>
      <c r="HPM1196" s="22"/>
      <c r="HPN1196" s="22"/>
      <c r="HPO1196" s="22"/>
      <c r="HPP1196" s="22"/>
      <c r="HPQ1196" s="22"/>
      <c r="HPR1196" s="22"/>
      <c r="HPS1196" s="22"/>
      <c r="HPT1196" s="22"/>
      <c r="HPU1196" s="22"/>
      <c r="HPV1196" s="22"/>
      <c r="HPW1196" s="22"/>
      <c r="HPX1196" s="22"/>
      <c r="HPY1196" s="22"/>
      <c r="HPZ1196" s="22"/>
      <c r="HQA1196" s="22"/>
      <c r="HQB1196" s="22"/>
      <c r="HQC1196" s="22"/>
      <c r="HQD1196" s="22"/>
      <c r="HQE1196" s="22"/>
      <c r="HQF1196" s="22"/>
      <c r="HQG1196" s="22"/>
      <c r="HQH1196" s="22"/>
      <c r="HQI1196" s="22"/>
      <c r="HQJ1196" s="22"/>
      <c r="HQK1196" s="22"/>
      <c r="HQL1196" s="22"/>
      <c r="HQM1196" s="22"/>
      <c r="HQN1196" s="22"/>
      <c r="HQO1196" s="22"/>
      <c r="HQP1196" s="22"/>
      <c r="HQQ1196" s="22"/>
      <c r="HQR1196" s="22"/>
      <c r="HQS1196" s="22"/>
      <c r="HQT1196" s="22"/>
      <c r="HQU1196" s="22"/>
      <c r="HQV1196" s="22"/>
      <c r="HQW1196" s="22"/>
      <c r="HQX1196" s="22"/>
      <c r="HQY1196" s="22"/>
      <c r="HQZ1196" s="22"/>
      <c r="HRA1196" s="22"/>
      <c r="HRB1196" s="22"/>
      <c r="HRC1196" s="22"/>
      <c r="HRD1196" s="22"/>
      <c r="HRE1196" s="22"/>
      <c r="HRF1196" s="22"/>
      <c r="HRG1196" s="22"/>
      <c r="HRH1196" s="22"/>
      <c r="HRI1196" s="22"/>
      <c r="HRJ1196" s="22"/>
      <c r="HRK1196" s="22"/>
      <c r="HRL1196" s="22"/>
      <c r="HRM1196" s="22"/>
      <c r="HRN1196" s="22"/>
      <c r="HRO1196" s="22"/>
      <c r="HRP1196" s="22"/>
      <c r="HRQ1196" s="22"/>
      <c r="HRR1196" s="22"/>
      <c r="HRS1196" s="22"/>
      <c r="HRT1196" s="22"/>
      <c r="HRU1196" s="22"/>
      <c r="HRV1196" s="22"/>
      <c r="HRW1196" s="22"/>
      <c r="HRX1196" s="22"/>
      <c r="HRY1196" s="22"/>
      <c r="HRZ1196" s="22"/>
      <c r="HSA1196" s="22"/>
      <c r="HSB1196" s="22"/>
      <c r="HSC1196" s="22"/>
      <c r="HSD1196" s="22"/>
      <c r="HSE1196" s="22"/>
      <c r="HSF1196" s="22"/>
      <c r="HSG1196" s="22"/>
      <c r="HSH1196" s="22"/>
      <c r="HSI1196" s="22"/>
      <c r="HSJ1196" s="22"/>
      <c r="HSK1196" s="22"/>
      <c r="HSL1196" s="22"/>
      <c r="HSM1196" s="22"/>
      <c r="HSN1196" s="22"/>
      <c r="HSO1196" s="22"/>
      <c r="HSP1196" s="22"/>
      <c r="HSQ1196" s="22"/>
      <c r="HSR1196" s="22"/>
      <c r="HSS1196" s="22"/>
      <c r="HST1196" s="22"/>
      <c r="HSU1196" s="22"/>
      <c r="HSV1196" s="22"/>
      <c r="HSW1196" s="22"/>
      <c r="HSX1196" s="22"/>
      <c r="HSY1196" s="22"/>
      <c r="HSZ1196" s="22"/>
      <c r="HTA1196" s="22"/>
      <c r="HTB1196" s="22"/>
      <c r="HTC1196" s="22"/>
      <c r="HTD1196" s="22"/>
      <c r="HTE1196" s="22"/>
      <c r="HTF1196" s="22"/>
      <c r="HTG1196" s="22"/>
      <c r="HTH1196" s="22"/>
      <c r="HTI1196" s="22"/>
      <c r="HTJ1196" s="22"/>
      <c r="HTK1196" s="22"/>
      <c r="HTL1196" s="22"/>
      <c r="HTM1196" s="22"/>
      <c r="HTN1196" s="22"/>
      <c r="HTO1196" s="22"/>
      <c r="HTP1196" s="22"/>
      <c r="HTQ1196" s="22"/>
      <c r="HTR1196" s="22"/>
      <c r="HTS1196" s="22"/>
      <c r="HTT1196" s="22"/>
      <c r="HTU1196" s="22"/>
      <c r="HTV1196" s="22"/>
      <c r="HTW1196" s="22"/>
      <c r="HTX1196" s="22"/>
      <c r="HTY1196" s="22"/>
      <c r="HTZ1196" s="22"/>
      <c r="HUA1196" s="22"/>
      <c r="HUB1196" s="22"/>
      <c r="HUC1196" s="22"/>
      <c r="HUD1196" s="22"/>
      <c r="HUE1196" s="22"/>
      <c r="HUF1196" s="22"/>
      <c r="HUG1196" s="22"/>
      <c r="HUH1196" s="22"/>
      <c r="HUI1196" s="22"/>
      <c r="HUJ1196" s="22"/>
      <c r="HUK1196" s="22"/>
      <c r="HUL1196" s="22"/>
      <c r="HUM1196" s="22"/>
      <c r="HUN1196" s="22"/>
      <c r="HUO1196" s="22"/>
      <c r="HUP1196" s="22"/>
      <c r="HUQ1196" s="22"/>
      <c r="HUR1196" s="22"/>
      <c r="HUS1196" s="22"/>
      <c r="HUT1196" s="22"/>
      <c r="HUU1196" s="22"/>
      <c r="HUV1196" s="22"/>
      <c r="HUW1196" s="22"/>
      <c r="HUX1196" s="22"/>
      <c r="HUY1196" s="22"/>
      <c r="HUZ1196" s="22"/>
      <c r="HVA1196" s="22"/>
      <c r="HVB1196" s="22"/>
      <c r="HVC1196" s="22"/>
      <c r="HVD1196" s="22"/>
      <c r="HVE1196" s="22"/>
      <c r="HVF1196" s="22"/>
      <c r="HVG1196" s="22"/>
      <c r="HVH1196" s="22"/>
      <c r="HVI1196" s="22"/>
      <c r="HVJ1196" s="22"/>
      <c r="HVK1196" s="22"/>
      <c r="HVL1196" s="22"/>
      <c r="HVM1196" s="22"/>
      <c r="HVN1196" s="22"/>
      <c r="HVO1196" s="22"/>
      <c r="HVP1196" s="22"/>
      <c r="HVQ1196" s="22"/>
      <c r="HVR1196" s="22"/>
      <c r="HVS1196" s="22"/>
      <c r="HVT1196" s="22"/>
      <c r="HVU1196" s="22"/>
      <c r="HVV1196" s="22"/>
      <c r="HVW1196" s="22"/>
      <c r="HVX1196" s="22"/>
      <c r="HVY1196" s="22"/>
      <c r="HVZ1196" s="22"/>
      <c r="HWA1196" s="22"/>
      <c r="HWB1196" s="22"/>
      <c r="HWC1196" s="22"/>
      <c r="HWD1196" s="22"/>
      <c r="HWE1196" s="22"/>
      <c r="HWF1196" s="22"/>
      <c r="HWG1196" s="22"/>
      <c r="HWH1196" s="22"/>
      <c r="HWI1196" s="22"/>
      <c r="HWJ1196" s="22"/>
      <c r="HWK1196" s="22"/>
      <c r="HWL1196" s="22"/>
      <c r="HWM1196" s="22"/>
      <c r="HWN1196" s="22"/>
      <c r="HWO1196" s="22"/>
      <c r="HWP1196" s="22"/>
      <c r="HWQ1196" s="22"/>
      <c r="HWR1196" s="22"/>
      <c r="HWS1196" s="22"/>
      <c r="HWT1196" s="22"/>
      <c r="HWU1196" s="22"/>
      <c r="HWV1196" s="22"/>
      <c r="HWW1196" s="22"/>
      <c r="HWX1196" s="22"/>
      <c r="HWY1196" s="22"/>
      <c r="HWZ1196" s="22"/>
      <c r="HXA1196" s="22"/>
      <c r="HXB1196" s="22"/>
      <c r="HXC1196" s="22"/>
      <c r="HXD1196" s="22"/>
      <c r="HXE1196" s="22"/>
      <c r="HXF1196" s="22"/>
      <c r="HXG1196" s="22"/>
      <c r="HXH1196" s="22"/>
      <c r="HXI1196" s="22"/>
      <c r="HXJ1196" s="22"/>
      <c r="HXK1196" s="22"/>
      <c r="HXL1196" s="22"/>
      <c r="HXM1196" s="22"/>
      <c r="HXN1196" s="22"/>
      <c r="HXO1196" s="22"/>
      <c r="HXP1196" s="22"/>
      <c r="HXQ1196" s="22"/>
      <c r="HXR1196" s="22"/>
      <c r="HXS1196" s="22"/>
      <c r="HXT1196" s="22"/>
      <c r="HXU1196" s="22"/>
      <c r="HXV1196" s="22"/>
      <c r="HXW1196" s="22"/>
      <c r="HXX1196" s="22"/>
      <c r="HXY1196" s="22"/>
      <c r="HXZ1196" s="22"/>
      <c r="HYA1196" s="22"/>
      <c r="HYB1196" s="22"/>
      <c r="HYC1196" s="22"/>
      <c r="HYD1196" s="22"/>
      <c r="HYE1196" s="22"/>
      <c r="HYF1196" s="22"/>
      <c r="HYG1196" s="22"/>
      <c r="HYH1196" s="22"/>
      <c r="HYI1196" s="22"/>
      <c r="HYJ1196" s="22"/>
      <c r="HYK1196" s="22"/>
      <c r="HYL1196" s="22"/>
      <c r="HYM1196" s="22"/>
      <c r="HYN1196" s="22"/>
      <c r="HYO1196" s="22"/>
      <c r="HYP1196" s="22"/>
      <c r="HYQ1196" s="22"/>
      <c r="HYR1196" s="22"/>
      <c r="HYS1196" s="22"/>
      <c r="HYT1196" s="22"/>
      <c r="HYU1196" s="22"/>
      <c r="HYV1196" s="22"/>
      <c r="HYW1196" s="22"/>
      <c r="HYX1196" s="22"/>
      <c r="HYY1196" s="22"/>
      <c r="HYZ1196" s="22"/>
      <c r="HZA1196" s="22"/>
      <c r="HZB1196" s="22"/>
      <c r="HZC1196" s="22"/>
      <c r="HZD1196" s="22"/>
      <c r="HZE1196" s="22"/>
      <c r="HZF1196" s="22"/>
      <c r="HZG1196" s="22"/>
      <c r="HZH1196" s="22"/>
      <c r="HZI1196" s="22"/>
      <c r="HZJ1196" s="22"/>
      <c r="HZK1196" s="22"/>
      <c r="HZL1196" s="22"/>
      <c r="HZM1196" s="22"/>
      <c r="HZN1196" s="22"/>
      <c r="HZO1196" s="22"/>
      <c r="HZP1196" s="22"/>
      <c r="HZQ1196" s="22"/>
      <c r="HZR1196" s="22"/>
      <c r="HZS1196" s="22"/>
      <c r="HZT1196" s="22"/>
      <c r="HZU1196" s="22"/>
      <c r="HZV1196" s="22"/>
      <c r="HZW1196" s="22"/>
      <c r="HZX1196" s="22"/>
      <c r="HZY1196" s="22"/>
      <c r="HZZ1196" s="22"/>
      <c r="IAA1196" s="22"/>
      <c r="IAB1196" s="22"/>
      <c r="IAC1196" s="22"/>
      <c r="IAD1196" s="22"/>
      <c r="IAE1196" s="22"/>
      <c r="IAF1196" s="22"/>
      <c r="IAG1196" s="22"/>
      <c r="IAH1196" s="22"/>
      <c r="IAI1196" s="22"/>
      <c r="IAJ1196" s="22"/>
      <c r="IAK1196" s="22"/>
      <c r="IAL1196" s="22"/>
      <c r="IAM1196" s="22"/>
      <c r="IAN1196" s="22"/>
      <c r="IAO1196" s="22"/>
      <c r="IAP1196" s="22"/>
      <c r="IAQ1196" s="22"/>
      <c r="IAR1196" s="22"/>
      <c r="IAS1196" s="22"/>
      <c r="IAT1196" s="22"/>
      <c r="IAU1196" s="22"/>
      <c r="IAV1196" s="22"/>
      <c r="IAW1196" s="22"/>
      <c r="IAX1196" s="22"/>
      <c r="IAY1196" s="22"/>
      <c r="IAZ1196" s="22"/>
      <c r="IBA1196" s="22"/>
      <c r="IBB1196" s="22"/>
      <c r="IBC1196" s="22"/>
      <c r="IBD1196" s="22"/>
      <c r="IBE1196" s="22"/>
      <c r="IBF1196" s="22"/>
      <c r="IBG1196" s="22"/>
      <c r="IBH1196" s="22"/>
      <c r="IBI1196" s="22"/>
      <c r="IBJ1196" s="22"/>
      <c r="IBK1196" s="22"/>
      <c r="IBL1196" s="22"/>
      <c r="IBM1196" s="22"/>
      <c r="IBN1196" s="22"/>
      <c r="IBO1196" s="22"/>
      <c r="IBP1196" s="22"/>
      <c r="IBQ1196" s="22"/>
      <c r="IBR1196" s="22"/>
      <c r="IBS1196" s="22"/>
      <c r="IBT1196" s="22"/>
      <c r="IBU1196" s="22"/>
      <c r="IBV1196" s="22"/>
      <c r="IBW1196" s="22"/>
      <c r="IBX1196" s="22"/>
      <c r="IBY1196" s="22"/>
      <c r="IBZ1196" s="22"/>
      <c r="ICA1196" s="22"/>
      <c r="ICB1196" s="22"/>
      <c r="ICC1196" s="22"/>
      <c r="ICD1196" s="22"/>
      <c r="ICE1196" s="22"/>
      <c r="ICF1196" s="22"/>
      <c r="ICG1196" s="22"/>
      <c r="ICH1196" s="22"/>
      <c r="ICI1196" s="22"/>
      <c r="ICJ1196" s="22"/>
      <c r="ICK1196" s="22"/>
      <c r="ICL1196" s="22"/>
      <c r="ICM1196" s="22"/>
      <c r="ICN1196" s="22"/>
      <c r="ICO1196" s="22"/>
      <c r="ICP1196" s="22"/>
      <c r="ICQ1196" s="22"/>
      <c r="ICR1196" s="22"/>
      <c r="ICS1196" s="22"/>
      <c r="ICT1196" s="22"/>
      <c r="ICU1196" s="22"/>
      <c r="ICV1196" s="22"/>
      <c r="ICW1196" s="22"/>
      <c r="ICX1196" s="22"/>
      <c r="ICY1196" s="22"/>
      <c r="ICZ1196" s="22"/>
      <c r="IDA1196" s="22"/>
      <c r="IDB1196" s="22"/>
      <c r="IDC1196" s="22"/>
      <c r="IDD1196" s="22"/>
      <c r="IDE1196" s="22"/>
      <c r="IDF1196" s="22"/>
      <c r="IDG1196" s="22"/>
      <c r="IDH1196" s="22"/>
      <c r="IDI1196" s="22"/>
      <c r="IDJ1196" s="22"/>
      <c r="IDK1196" s="22"/>
      <c r="IDL1196" s="22"/>
      <c r="IDM1196" s="22"/>
      <c r="IDN1196" s="22"/>
      <c r="IDO1196" s="22"/>
      <c r="IDP1196" s="22"/>
      <c r="IDQ1196" s="22"/>
      <c r="IDR1196" s="22"/>
      <c r="IDS1196" s="22"/>
      <c r="IDT1196" s="22"/>
      <c r="IDU1196" s="22"/>
      <c r="IDV1196" s="22"/>
      <c r="IDW1196" s="22"/>
      <c r="IDX1196" s="22"/>
      <c r="IDY1196" s="22"/>
      <c r="IDZ1196" s="22"/>
      <c r="IEA1196" s="22"/>
      <c r="IEB1196" s="22"/>
      <c r="IEC1196" s="22"/>
      <c r="IED1196" s="22"/>
      <c r="IEE1196" s="22"/>
      <c r="IEF1196" s="22"/>
      <c r="IEG1196" s="22"/>
      <c r="IEH1196" s="22"/>
      <c r="IEI1196" s="22"/>
      <c r="IEJ1196" s="22"/>
      <c r="IEK1196" s="22"/>
      <c r="IEL1196" s="22"/>
      <c r="IEM1196" s="22"/>
      <c r="IEN1196" s="22"/>
      <c r="IEO1196" s="22"/>
      <c r="IEP1196" s="22"/>
      <c r="IEQ1196" s="22"/>
      <c r="IER1196" s="22"/>
      <c r="IES1196" s="22"/>
      <c r="IET1196" s="22"/>
      <c r="IEU1196" s="22"/>
      <c r="IEV1196" s="22"/>
      <c r="IEW1196" s="22"/>
      <c r="IEX1196" s="22"/>
      <c r="IEY1196" s="22"/>
      <c r="IEZ1196" s="22"/>
      <c r="IFA1196" s="22"/>
      <c r="IFB1196" s="22"/>
      <c r="IFC1196" s="22"/>
      <c r="IFD1196" s="22"/>
      <c r="IFE1196" s="22"/>
      <c r="IFF1196" s="22"/>
      <c r="IFG1196" s="22"/>
      <c r="IFH1196" s="22"/>
      <c r="IFI1196" s="22"/>
      <c r="IFJ1196" s="22"/>
      <c r="IFK1196" s="22"/>
      <c r="IFL1196" s="22"/>
      <c r="IFM1196" s="22"/>
      <c r="IFN1196" s="22"/>
      <c r="IFO1196" s="22"/>
      <c r="IFP1196" s="22"/>
      <c r="IFQ1196" s="22"/>
      <c r="IFR1196" s="22"/>
      <c r="IFS1196" s="22"/>
      <c r="IFT1196" s="22"/>
      <c r="IFU1196" s="22"/>
      <c r="IFV1196" s="22"/>
      <c r="IFW1196" s="22"/>
      <c r="IFX1196" s="22"/>
      <c r="IFY1196" s="22"/>
      <c r="IFZ1196" s="22"/>
      <c r="IGA1196" s="22"/>
      <c r="IGB1196" s="22"/>
      <c r="IGC1196" s="22"/>
      <c r="IGD1196" s="22"/>
      <c r="IGE1196" s="22"/>
      <c r="IGF1196" s="22"/>
      <c r="IGG1196" s="22"/>
      <c r="IGH1196" s="22"/>
      <c r="IGI1196" s="22"/>
      <c r="IGJ1196" s="22"/>
      <c r="IGK1196" s="22"/>
      <c r="IGL1196" s="22"/>
      <c r="IGM1196" s="22"/>
      <c r="IGN1196" s="22"/>
      <c r="IGO1196" s="22"/>
      <c r="IGP1196" s="22"/>
      <c r="IGQ1196" s="22"/>
      <c r="IGR1196" s="22"/>
      <c r="IGS1196" s="22"/>
      <c r="IGT1196" s="22"/>
      <c r="IGU1196" s="22"/>
      <c r="IGV1196" s="22"/>
      <c r="IGW1196" s="22"/>
      <c r="IGX1196" s="22"/>
      <c r="IGY1196" s="22"/>
      <c r="IGZ1196" s="22"/>
      <c r="IHA1196" s="22"/>
      <c r="IHB1196" s="22"/>
      <c r="IHC1196" s="22"/>
      <c r="IHD1196" s="22"/>
      <c r="IHE1196" s="22"/>
      <c r="IHF1196" s="22"/>
      <c r="IHG1196" s="22"/>
      <c r="IHH1196" s="22"/>
      <c r="IHI1196" s="22"/>
      <c r="IHJ1196" s="22"/>
      <c r="IHK1196" s="22"/>
      <c r="IHL1196" s="22"/>
      <c r="IHM1196" s="22"/>
      <c r="IHN1196" s="22"/>
      <c r="IHO1196" s="22"/>
      <c r="IHP1196" s="22"/>
      <c r="IHQ1196" s="22"/>
      <c r="IHR1196" s="22"/>
      <c r="IHS1196" s="22"/>
      <c r="IHT1196" s="22"/>
      <c r="IHU1196" s="22"/>
      <c r="IHV1196" s="22"/>
      <c r="IHW1196" s="22"/>
      <c r="IHX1196" s="22"/>
      <c r="IHY1196" s="22"/>
      <c r="IHZ1196" s="22"/>
      <c r="IIA1196" s="22"/>
      <c r="IIB1196" s="22"/>
      <c r="IIC1196" s="22"/>
      <c r="IID1196" s="22"/>
      <c r="IIE1196" s="22"/>
      <c r="IIF1196" s="22"/>
      <c r="IIG1196" s="22"/>
      <c r="IIH1196" s="22"/>
      <c r="III1196" s="22"/>
      <c r="IIJ1196" s="22"/>
      <c r="IIK1196" s="22"/>
      <c r="IIL1196" s="22"/>
      <c r="IIM1196" s="22"/>
      <c r="IIN1196" s="22"/>
      <c r="IIO1196" s="22"/>
      <c r="IIP1196" s="22"/>
      <c r="IIQ1196" s="22"/>
      <c r="IIR1196" s="22"/>
      <c r="IIS1196" s="22"/>
      <c r="IIT1196" s="22"/>
      <c r="IIU1196" s="22"/>
      <c r="IIV1196" s="22"/>
      <c r="IIW1196" s="22"/>
      <c r="IIX1196" s="22"/>
      <c r="IIY1196" s="22"/>
      <c r="IIZ1196" s="22"/>
      <c r="IJA1196" s="22"/>
      <c r="IJB1196" s="22"/>
      <c r="IJC1196" s="22"/>
      <c r="IJD1196" s="22"/>
      <c r="IJE1196" s="22"/>
      <c r="IJF1196" s="22"/>
      <c r="IJG1196" s="22"/>
      <c r="IJH1196" s="22"/>
      <c r="IJI1196" s="22"/>
      <c r="IJJ1196" s="22"/>
      <c r="IJK1196" s="22"/>
      <c r="IJL1196" s="22"/>
      <c r="IJM1196" s="22"/>
      <c r="IJN1196" s="22"/>
      <c r="IJO1196" s="22"/>
      <c r="IJP1196" s="22"/>
      <c r="IJQ1196" s="22"/>
      <c r="IJR1196" s="22"/>
      <c r="IJS1196" s="22"/>
      <c r="IJT1196" s="22"/>
      <c r="IJU1196" s="22"/>
      <c r="IJV1196" s="22"/>
      <c r="IJW1196" s="22"/>
      <c r="IJX1196" s="22"/>
      <c r="IJY1196" s="22"/>
      <c r="IJZ1196" s="22"/>
      <c r="IKA1196" s="22"/>
      <c r="IKB1196" s="22"/>
      <c r="IKC1196" s="22"/>
      <c r="IKD1196" s="22"/>
      <c r="IKE1196" s="22"/>
      <c r="IKF1196" s="22"/>
      <c r="IKG1196" s="22"/>
      <c r="IKH1196" s="22"/>
      <c r="IKI1196" s="22"/>
      <c r="IKJ1196" s="22"/>
      <c r="IKK1196" s="22"/>
      <c r="IKL1196" s="22"/>
      <c r="IKM1196" s="22"/>
      <c r="IKN1196" s="22"/>
      <c r="IKO1196" s="22"/>
      <c r="IKP1196" s="22"/>
      <c r="IKQ1196" s="22"/>
      <c r="IKR1196" s="22"/>
      <c r="IKS1196" s="22"/>
      <c r="IKT1196" s="22"/>
      <c r="IKU1196" s="22"/>
      <c r="IKV1196" s="22"/>
      <c r="IKW1196" s="22"/>
      <c r="IKX1196" s="22"/>
      <c r="IKY1196" s="22"/>
      <c r="IKZ1196" s="22"/>
      <c r="ILA1196" s="22"/>
      <c r="ILB1196" s="22"/>
      <c r="ILC1196" s="22"/>
      <c r="ILD1196" s="22"/>
      <c r="ILE1196" s="22"/>
      <c r="ILF1196" s="22"/>
      <c r="ILG1196" s="22"/>
      <c r="ILH1196" s="22"/>
      <c r="ILI1196" s="22"/>
      <c r="ILJ1196" s="22"/>
      <c r="ILK1196" s="22"/>
      <c r="ILL1196" s="22"/>
      <c r="ILM1196" s="22"/>
      <c r="ILN1196" s="22"/>
      <c r="ILO1196" s="22"/>
      <c r="ILP1196" s="22"/>
      <c r="ILQ1196" s="22"/>
      <c r="ILR1196" s="22"/>
      <c r="ILS1196" s="22"/>
      <c r="ILT1196" s="22"/>
      <c r="ILU1196" s="22"/>
      <c r="ILV1196" s="22"/>
      <c r="ILW1196" s="22"/>
      <c r="ILX1196" s="22"/>
      <c r="ILY1196" s="22"/>
      <c r="ILZ1196" s="22"/>
      <c r="IMA1196" s="22"/>
      <c r="IMB1196" s="22"/>
      <c r="IMC1196" s="22"/>
      <c r="IMD1196" s="22"/>
      <c r="IME1196" s="22"/>
      <c r="IMF1196" s="22"/>
      <c r="IMG1196" s="22"/>
      <c r="IMH1196" s="22"/>
      <c r="IMI1196" s="22"/>
      <c r="IMJ1196" s="22"/>
      <c r="IMK1196" s="22"/>
      <c r="IML1196" s="22"/>
      <c r="IMM1196" s="22"/>
      <c r="IMN1196" s="22"/>
      <c r="IMO1196" s="22"/>
      <c r="IMP1196" s="22"/>
      <c r="IMQ1196" s="22"/>
      <c r="IMR1196" s="22"/>
      <c r="IMS1196" s="22"/>
      <c r="IMT1196" s="22"/>
      <c r="IMU1196" s="22"/>
      <c r="IMV1196" s="22"/>
      <c r="IMW1196" s="22"/>
      <c r="IMX1196" s="22"/>
      <c r="IMY1196" s="22"/>
      <c r="IMZ1196" s="22"/>
      <c r="INA1196" s="22"/>
      <c r="INB1196" s="22"/>
      <c r="INC1196" s="22"/>
      <c r="IND1196" s="22"/>
      <c r="INE1196" s="22"/>
      <c r="INF1196" s="22"/>
      <c r="ING1196" s="22"/>
      <c r="INH1196" s="22"/>
      <c r="INI1196" s="22"/>
      <c r="INJ1196" s="22"/>
      <c r="INK1196" s="22"/>
      <c r="INL1196" s="22"/>
      <c r="INM1196" s="22"/>
      <c r="INN1196" s="22"/>
      <c r="INO1196" s="22"/>
      <c r="INP1196" s="22"/>
      <c r="INQ1196" s="22"/>
      <c r="INR1196" s="22"/>
      <c r="INS1196" s="22"/>
      <c r="INT1196" s="22"/>
      <c r="INU1196" s="22"/>
      <c r="INV1196" s="22"/>
      <c r="INW1196" s="22"/>
      <c r="INX1196" s="22"/>
      <c r="INY1196" s="22"/>
      <c r="INZ1196" s="22"/>
      <c r="IOA1196" s="22"/>
      <c r="IOB1196" s="22"/>
      <c r="IOC1196" s="22"/>
      <c r="IOD1196" s="22"/>
      <c r="IOE1196" s="22"/>
      <c r="IOF1196" s="22"/>
      <c r="IOG1196" s="22"/>
      <c r="IOH1196" s="22"/>
      <c r="IOI1196" s="22"/>
      <c r="IOJ1196" s="22"/>
      <c r="IOK1196" s="22"/>
      <c r="IOL1196" s="22"/>
      <c r="IOM1196" s="22"/>
      <c r="ION1196" s="22"/>
      <c r="IOO1196" s="22"/>
      <c r="IOP1196" s="22"/>
      <c r="IOQ1196" s="22"/>
      <c r="IOR1196" s="22"/>
      <c r="IOS1196" s="22"/>
      <c r="IOT1196" s="22"/>
      <c r="IOU1196" s="22"/>
      <c r="IOV1196" s="22"/>
      <c r="IOW1196" s="22"/>
      <c r="IOX1196" s="22"/>
      <c r="IOY1196" s="22"/>
      <c r="IOZ1196" s="22"/>
      <c r="IPA1196" s="22"/>
      <c r="IPB1196" s="22"/>
      <c r="IPC1196" s="22"/>
      <c r="IPD1196" s="22"/>
      <c r="IPE1196" s="22"/>
      <c r="IPF1196" s="22"/>
      <c r="IPG1196" s="22"/>
      <c r="IPH1196" s="22"/>
      <c r="IPI1196" s="22"/>
      <c r="IPJ1196" s="22"/>
      <c r="IPK1196" s="22"/>
      <c r="IPL1196" s="22"/>
      <c r="IPM1196" s="22"/>
      <c r="IPN1196" s="22"/>
      <c r="IPO1196" s="22"/>
      <c r="IPP1196" s="22"/>
      <c r="IPQ1196" s="22"/>
      <c r="IPR1196" s="22"/>
      <c r="IPS1196" s="22"/>
      <c r="IPT1196" s="22"/>
      <c r="IPU1196" s="22"/>
      <c r="IPV1196" s="22"/>
      <c r="IPW1196" s="22"/>
      <c r="IPX1196" s="22"/>
      <c r="IPY1196" s="22"/>
      <c r="IPZ1196" s="22"/>
      <c r="IQA1196" s="22"/>
      <c r="IQB1196" s="22"/>
      <c r="IQC1196" s="22"/>
      <c r="IQD1196" s="22"/>
      <c r="IQE1196" s="22"/>
      <c r="IQF1196" s="22"/>
      <c r="IQG1196" s="22"/>
      <c r="IQH1196" s="22"/>
      <c r="IQI1196" s="22"/>
      <c r="IQJ1196" s="22"/>
      <c r="IQK1196" s="22"/>
      <c r="IQL1196" s="22"/>
      <c r="IQM1196" s="22"/>
      <c r="IQN1196" s="22"/>
      <c r="IQO1196" s="22"/>
      <c r="IQP1196" s="22"/>
      <c r="IQQ1196" s="22"/>
      <c r="IQR1196" s="22"/>
      <c r="IQS1196" s="22"/>
      <c r="IQT1196" s="22"/>
      <c r="IQU1196" s="22"/>
      <c r="IQV1196" s="22"/>
      <c r="IQW1196" s="22"/>
      <c r="IQX1196" s="22"/>
      <c r="IQY1196" s="22"/>
      <c r="IQZ1196" s="22"/>
      <c r="IRA1196" s="22"/>
      <c r="IRB1196" s="22"/>
      <c r="IRC1196" s="22"/>
      <c r="IRD1196" s="22"/>
      <c r="IRE1196" s="22"/>
      <c r="IRF1196" s="22"/>
      <c r="IRG1196" s="22"/>
      <c r="IRH1196" s="22"/>
      <c r="IRI1196" s="22"/>
      <c r="IRJ1196" s="22"/>
      <c r="IRK1196" s="22"/>
      <c r="IRL1196" s="22"/>
      <c r="IRM1196" s="22"/>
      <c r="IRN1196" s="22"/>
      <c r="IRO1196" s="22"/>
      <c r="IRP1196" s="22"/>
      <c r="IRQ1196" s="22"/>
      <c r="IRR1196" s="22"/>
      <c r="IRS1196" s="22"/>
      <c r="IRT1196" s="22"/>
      <c r="IRU1196" s="22"/>
      <c r="IRV1196" s="22"/>
      <c r="IRW1196" s="22"/>
      <c r="IRX1196" s="22"/>
      <c r="IRY1196" s="22"/>
      <c r="IRZ1196" s="22"/>
      <c r="ISA1196" s="22"/>
      <c r="ISB1196" s="22"/>
      <c r="ISC1196" s="22"/>
      <c r="ISD1196" s="22"/>
      <c r="ISE1196" s="22"/>
      <c r="ISF1196" s="22"/>
      <c r="ISG1196" s="22"/>
      <c r="ISH1196" s="22"/>
      <c r="ISI1196" s="22"/>
      <c r="ISJ1196" s="22"/>
      <c r="ISK1196" s="22"/>
      <c r="ISL1196" s="22"/>
      <c r="ISM1196" s="22"/>
      <c r="ISN1196" s="22"/>
      <c r="ISO1196" s="22"/>
      <c r="ISP1196" s="22"/>
      <c r="ISQ1196" s="22"/>
      <c r="ISR1196" s="22"/>
      <c r="ISS1196" s="22"/>
      <c r="IST1196" s="22"/>
      <c r="ISU1196" s="22"/>
      <c r="ISV1196" s="22"/>
      <c r="ISW1196" s="22"/>
      <c r="ISX1196" s="22"/>
      <c r="ISY1196" s="22"/>
      <c r="ISZ1196" s="22"/>
      <c r="ITA1196" s="22"/>
      <c r="ITB1196" s="22"/>
      <c r="ITC1196" s="22"/>
      <c r="ITD1196" s="22"/>
      <c r="ITE1196" s="22"/>
      <c r="ITF1196" s="22"/>
      <c r="ITG1196" s="22"/>
      <c r="ITH1196" s="22"/>
      <c r="ITI1196" s="22"/>
      <c r="ITJ1196" s="22"/>
      <c r="ITK1196" s="22"/>
      <c r="ITL1196" s="22"/>
      <c r="ITM1196" s="22"/>
      <c r="ITN1196" s="22"/>
      <c r="ITO1196" s="22"/>
      <c r="ITP1196" s="22"/>
      <c r="ITQ1196" s="22"/>
      <c r="ITR1196" s="22"/>
      <c r="ITS1196" s="22"/>
      <c r="ITT1196" s="22"/>
      <c r="ITU1196" s="22"/>
      <c r="ITV1196" s="22"/>
      <c r="ITW1196" s="22"/>
      <c r="ITX1196" s="22"/>
      <c r="ITY1196" s="22"/>
      <c r="ITZ1196" s="22"/>
      <c r="IUA1196" s="22"/>
      <c r="IUB1196" s="22"/>
      <c r="IUC1196" s="22"/>
      <c r="IUD1196" s="22"/>
      <c r="IUE1196" s="22"/>
      <c r="IUF1196" s="22"/>
      <c r="IUG1196" s="22"/>
      <c r="IUH1196" s="22"/>
      <c r="IUI1196" s="22"/>
      <c r="IUJ1196" s="22"/>
      <c r="IUK1196" s="22"/>
      <c r="IUL1196" s="22"/>
      <c r="IUM1196" s="22"/>
      <c r="IUN1196" s="22"/>
      <c r="IUO1196" s="22"/>
      <c r="IUP1196" s="22"/>
      <c r="IUQ1196" s="22"/>
      <c r="IUR1196" s="22"/>
      <c r="IUS1196" s="22"/>
      <c r="IUT1196" s="22"/>
      <c r="IUU1196" s="22"/>
      <c r="IUV1196" s="22"/>
      <c r="IUW1196" s="22"/>
      <c r="IUX1196" s="22"/>
      <c r="IUY1196" s="22"/>
      <c r="IUZ1196" s="22"/>
      <c r="IVA1196" s="22"/>
      <c r="IVB1196" s="22"/>
      <c r="IVC1196" s="22"/>
      <c r="IVD1196" s="22"/>
      <c r="IVE1196" s="22"/>
      <c r="IVF1196" s="22"/>
      <c r="IVG1196" s="22"/>
      <c r="IVH1196" s="22"/>
      <c r="IVI1196" s="22"/>
      <c r="IVJ1196" s="22"/>
      <c r="IVK1196" s="22"/>
      <c r="IVL1196" s="22"/>
      <c r="IVM1196" s="22"/>
      <c r="IVN1196" s="22"/>
      <c r="IVO1196" s="22"/>
      <c r="IVP1196" s="22"/>
      <c r="IVQ1196" s="22"/>
      <c r="IVR1196" s="22"/>
      <c r="IVS1196" s="22"/>
      <c r="IVT1196" s="22"/>
      <c r="IVU1196" s="22"/>
      <c r="IVV1196" s="22"/>
      <c r="IVW1196" s="22"/>
      <c r="IVX1196" s="22"/>
      <c r="IVY1196" s="22"/>
      <c r="IVZ1196" s="22"/>
      <c r="IWA1196" s="22"/>
      <c r="IWB1196" s="22"/>
      <c r="IWC1196" s="22"/>
      <c r="IWD1196" s="22"/>
      <c r="IWE1196" s="22"/>
      <c r="IWF1196" s="22"/>
      <c r="IWG1196" s="22"/>
      <c r="IWH1196" s="22"/>
      <c r="IWI1196" s="22"/>
      <c r="IWJ1196" s="22"/>
      <c r="IWK1196" s="22"/>
      <c r="IWL1196" s="22"/>
      <c r="IWM1196" s="22"/>
      <c r="IWN1196" s="22"/>
      <c r="IWO1196" s="22"/>
      <c r="IWP1196" s="22"/>
      <c r="IWQ1196" s="22"/>
      <c r="IWR1196" s="22"/>
      <c r="IWS1196" s="22"/>
      <c r="IWT1196" s="22"/>
      <c r="IWU1196" s="22"/>
      <c r="IWV1196" s="22"/>
      <c r="IWW1196" s="22"/>
      <c r="IWX1196" s="22"/>
      <c r="IWY1196" s="22"/>
      <c r="IWZ1196" s="22"/>
      <c r="IXA1196" s="22"/>
      <c r="IXB1196" s="22"/>
      <c r="IXC1196" s="22"/>
      <c r="IXD1196" s="22"/>
      <c r="IXE1196" s="22"/>
      <c r="IXF1196" s="22"/>
      <c r="IXG1196" s="22"/>
      <c r="IXH1196" s="22"/>
      <c r="IXI1196" s="22"/>
      <c r="IXJ1196" s="22"/>
      <c r="IXK1196" s="22"/>
      <c r="IXL1196" s="22"/>
      <c r="IXM1196" s="22"/>
      <c r="IXN1196" s="22"/>
      <c r="IXO1196" s="22"/>
      <c r="IXP1196" s="22"/>
      <c r="IXQ1196" s="22"/>
      <c r="IXR1196" s="22"/>
      <c r="IXS1196" s="22"/>
      <c r="IXT1196" s="22"/>
      <c r="IXU1196" s="22"/>
      <c r="IXV1196" s="22"/>
      <c r="IXW1196" s="22"/>
      <c r="IXX1196" s="22"/>
      <c r="IXY1196" s="22"/>
      <c r="IXZ1196" s="22"/>
      <c r="IYA1196" s="22"/>
      <c r="IYB1196" s="22"/>
      <c r="IYC1196" s="22"/>
      <c r="IYD1196" s="22"/>
      <c r="IYE1196" s="22"/>
      <c r="IYF1196" s="22"/>
      <c r="IYG1196" s="22"/>
      <c r="IYH1196" s="22"/>
      <c r="IYI1196" s="22"/>
      <c r="IYJ1196" s="22"/>
      <c r="IYK1196" s="22"/>
      <c r="IYL1196" s="22"/>
      <c r="IYM1196" s="22"/>
      <c r="IYN1196" s="22"/>
      <c r="IYO1196" s="22"/>
      <c r="IYP1196" s="22"/>
      <c r="IYQ1196" s="22"/>
      <c r="IYR1196" s="22"/>
      <c r="IYS1196" s="22"/>
      <c r="IYT1196" s="22"/>
      <c r="IYU1196" s="22"/>
      <c r="IYV1196" s="22"/>
      <c r="IYW1196" s="22"/>
      <c r="IYX1196" s="22"/>
      <c r="IYY1196" s="22"/>
      <c r="IYZ1196" s="22"/>
      <c r="IZA1196" s="22"/>
      <c r="IZB1196" s="22"/>
      <c r="IZC1196" s="22"/>
      <c r="IZD1196" s="22"/>
      <c r="IZE1196" s="22"/>
      <c r="IZF1196" s="22"/>
      <c r="IZG1196" s="22"/>
      <c r="IZH1196" s="22"/>
      <c r="IZI1196" s="22"/>
      <c r="IZJ1196" s="22"/>
      <c r="IZK1196" s="22"/>
      <c r="IZL1196" s="22"/>
      <c r="IZM1196" s="22"/>
      <c r="IZN1196" s="22"/>
      <c r="IZO1196" s="22"/>
      <c r="IZP1196" s="22"/>
      <c r="IZQ1196" s="22"/>
      <c r="IZR1196" s="22"/>
      <c r="IZS1196" s="22"/>
      <c r="IZT1196" s="22"/>
      <c r="IZU1196" s="22"/>
      <c r="IZV1196" s="22"/>
      <c r="IZW1196" s="22"/>
      <c r="IZX1196" s="22"/>
      <c r="IZY1196" s="22"/>
      <c r="IZZ1196" s="22"/>
      <c r="JAA1196" s="22"/>
      <c r="JAB1196" s="22"/>
      <c r="JAC1196" s="22"/>
      <c r="JAD1196" s="22"/>
      <c r="JAE1196" s="22"/>
      <c r="JAF1196" s="22"/>
      <c r="JAG1196" s="22"/>
      <c r="JAH1196" s="22"/>
      <c r="JAI1196" s="22"/>
      <c r="JAJ1196" s="22"/>
      <c r="JAK1196" s="22"/>
      <c r="JAL1196" s="22"/>
      <c r="JAM1196" s="22"/>
      <c r="JAN1196" s="22"/>
      <c r="JAO1196" s="22"/>
      <c r="JAP1196" s="22"/>
      <c r="JAQ1196" s="22"/>
      <c r="JAR1196" s="22"/>
      <c r="JAS1196" s="22"/>
      <c r="JAT1196" s="22"/>
      <c r="JAU1196" s="22"/>
      <c r="JAV1196" s="22"/>
      <c r="JAW1196" s="22"/>
      <c r="JAX1196" s="22"/>
      <c r="JAY1196" s="22"/>
      <c r="JAZ1196" s="22"/>
      <c r="JBA1196" s="22"/>
      <c r="JBB1196" s="22"/>
      <c r="JBC1196" s="22"/>
      <c r="JBD1196" s="22"/>
      <c r="JBE1196" s="22"/>
      <c r="JBF1196" s="22"/>
      <c r="JBG1196" s="22"/>
      <c r="JBH1196" s="22"/>
      <c r="JBI1196" s="22"/>
      <c r="JBJ1196" s="22"/>
      <c r="JBK1196" s="22"/>
      <c r="JBL1196" s="22"/>
      <c r="JBM1196" s="22"/>
      <c r="JBN1196" s="22"/>
      <c r="JBO1196" s="22"/>
      <c r="JBP1196" s="22"/>
      <c r="JBQ1196" s="22"/>
      <c r="JBR1196" s="22"/>
      <c r="JBS1196" s="22"/>
      <c r="JBT1196" s="22"/>
      <c r="JBU1196" s="22"/>
      <c r="JBV1196" s="22"/>
      <c r="JBW1196" s="22"/>
      <c r="JBX1196" s="22"/>
      <c r="JBY1196" s="22"/>
      <c r="JBZ1196" s="22"/>
      <c r="JCA1196" s="22"/>
      <c r="JCB1196" s="22"/>
      <c r="JCC1196" s="22"/>
      <c r="JCD1196" s="22"/>
      <c r="JCE1196" s="22"/>
      <c r="JCF1196" s="22"/>
      <c r="JCG1196" s="22"/>
      <c r="JCH1196" s="22"/>
      <c r="JCI1196" s="22"/>
      <c r="JCJ1196" s="22"/>
      <c r="JCK1196" s="22"/>
      <c r="JCL1196" s="22"/>
      <c r="JCM1196" s="22"/>
      <c r="JCN1196" s="22"/>
      <c r="JCO1196" s="22"/>
      <c r="JCP1196" s="22"/>
      <c r="JCQ1196" s="22"/>
      <c r="JCR1196" s="22"/>
      <c r="JCS1196" s="22"/>
      <c r="JCT1196" s="22"/>
      <c r="JCU1196" s="22"/>
      <c r="JCV1196" s="22"/>
      <c r="JCW1196" s="22"/>
      <c r="JCX1196" s="22"/>
      <c r="JCY1196" s="22"/>
      <c r="JCZ1196" s="22"/>
      <c r="JDA1196" s="22"/>
      <c r="JDB1196" s="22"/>
      <c r="JDC1196" s="22"/>
      <c r="JDD1196" s="22"/>
      <c r="JDE1196" s="22"/>
      <c r="JDF1196" s="22"/>
      <c r="JDG1196" s="22"/>
      <c r="JDH1196" s="22"/>
      <c r="JDI1196" s="22"/>
      <c r="JDJ1196" s="22"/>
      <c r="JDK1196" s="22"/>
      <c r="JDL1196" s="22"/>
      <c r="JDM1196" s="22"/>
      <c r="JDN1196" s="22"/>
      <c r="JDO1196" s="22"/>
      <c r="JDP1196" s="22"/>
      <c r="JDQ1196" s="22"/>
      <c r="JDR1196" s="22"/>
      <c r="JDS1196" s="22"/>
      <c r="JDT1196" s="22"/>
      <c r="JDU1196" s="22"/>
      <c r="JDV1196" s="22"/>
      <c r="JDW1196" s="22"/>
      <c r="JDX1196" s="22"/>
      <c r="JDY1196" s="22"/>
      <c r="JDZ1196" s="22"/>
      <c r="JEA1196" s="22"/>
      <c r="JEB1196" s="22"/>
      <c r="JEC1196" s="22"/>
      <c r="JED1196" s="22"/>
      <c r="JEE1196" s="22"/>
      <c r="JEF1196" s="22"/>
      <c r="JEG1196" s="22"/>
      <c r="JEH1196" s="22"/>
      <c r="JEI1196" s="22"/>
      <c r="JEJ1196" s="22"/>
      <c r="JEK1196" s="22"/>
      <c r="JEL1196" s="22"/>
      <c r="JEM1196" s="22"/>
      <c r="JEN1196" s="22"/>
      <c r="JEO1196" s="22"/>
      <c r="JEP1196" s="22"/>
      <c r="JEQ1196" s="22"/>
      <c r="JER1196" s="22"/>
      <c r="JES1196" s="22"/>
      <c r="JET1196" s="22"/>
      <c r="JEU1196" s="22"/>
      <c r="JEV1196" s="22"/>
      <c r="JEW1196" s="22"/>
      <c r="JEX1196" s="22"/>
      <c r="JEY1196" s="22"/>
      <c r="JEZ1196" s="22"/>
      <c r="JFA1196" s="22"/>
      <c r="JFB1196" s="22"/>
      <c r="JFC1196" s="22"/>
      <c r="JFD1196" s="22"/>
      <c r="JFE1196" s="22"/>
      <c r="JFF1196" s="22"/>
      <c r="JFG1196" s="22"/>
      <c r="JFH1196" s="22"/>
      <c r="JFI1196" s="22"/>
      <c r="JFJ1196" s="22"/>
      <c r="JFK1196" s="22"/>
      <c r="JFL1196" s="22"/>
      <c r="JFM1196" s="22"/>
      <c r="JFN1196" s="22"/>
      <c r="JFO1196" s="22"/>
      <c r="JFP1196" s="22"/>
      <c r="JFQ1196" s="22"/>
      <c r="JFR1196" s="22"/>
      <c r="JFS1196" s="22"/>
      <c r="JFT1196" s="22"/>
      <c r="JFU1196" s="22"/>
      <c r="JFV1196" s="22"/>
      <c r="JFW1196" s="22"/>
      <c r="JFX1196" s="22"/>
      <c r="JFY1196" s="22"/>
      <c r="JFZ1196" s="22"/>
      <c r="JGA1196" s="22"/>
      <c r="JGB1196" s="22"/>
      <c r="JGC1196" s="22"/>
      <c r="JGD1196" s="22"/>
      <c r="JGE1196" s="22"/>
      <c r="JGF1196" s="22"/>
      <c r="JGG1196" s="22"/>
      <c r="JGH1196" s="22"/>
      <c r="JGI1196" s="22"/>
      <c r="JGJ1196" s="22"/>
      <c r="JGK1196" s="22"/>
      <c r="JGL1196" s="22"/>
      <c r="JGM1196" s="22"/>
      <c r="JGN1196" s="22"/>
      <c r="JGO1196" s="22"/>
      <c r="JGP1196" s="22"/>
      <c r="JGQ1196" s="22"/>
      <c r="JGR1196" s="22"/>
      <c r="JGS1196" s="22"/>
      <c r="JGT1196" s="22"/>
      <c r="JGU1196" s="22"/>
      <c r="JGV1196" s="22"/>
      <c r="JGW1196" s="22"/>
      <c r="JGX1196" s="22"/>
      <c r="JGY1196" s="22"/>
      <c r="JGZ1196" s="22"/>
      <c r="JHA1196" s="22"/>
      <c r="JHB1196" s="22"/>
      <c r="JHC1196" s="22"/>
      <c r="JHD1196" s="22"/>
      <c r="JHE1196" s="22"/>
      <c r="JHF1196" s="22"/>
      <c r="JHG1196" s="22"/>
      <c r="JHH1196" s="22"/>
      <c r="JHI1196" s="22"/>
      <c r="JHJ1196" s="22"/>
      <c r="JHK1196" s="22"/>
      <c r="JHL1196" s="22"/>
      <c r="JHM1196" s="22"/>
      <c r="JHN1196" s="22"/>
      <c r="JHO1196" s="22"/>
      <c r="JHP1196" s="22"/>
      <c r="JHQ1196" s="22"/>
      <c r="JHR1196" s="22"/>
      <c r="JHS1196" s="22"/>
      <c r="JHT1196" s="22"/>
      <c r="JHU1196" s="22"/>
      <c r="JHV1196" s="22"/>
      <c r="JHW1196" s="22"/>
      <c r="JHX1196" s="22"/>
      <c r="JHY1196" s="22"/>
      <c r="JHZ1196" s="22"/>
      <c r="JIA1196" s="22"/>
      <c r="JIB1196" s="22"/>
      <c r="JIC1196" s="22"/>
      <c r="JID1196" s="22"/>
      <c r="JIE1196" s="22"/>
      <c r="JIF1196" s="22"/>
      <c r="JIG1196" s="22"/>
      <c r="JIH1196" s="22"/>
      <c r="JII1196" s="22"/>
      <c r="JIJ1196" s="22"/>
      <c r="JIK1196" s="22"/>
      <c r="JIL1196" s="22"/>
      <c r="JIM1196" s="22"/>
      <c r="JIN1196" s="22"/>
      <c r="JIO1196" s="22"/>
      <c r="JIP1196" s="22"/>
      <c r="JIQ1196" s="22"/>
      <c r="JIR1196" s="22"/>
      <c r="JIS1196" s="22"/>
      <c r="JIT1196" s="22"/>
      <c r="JIU1196" s="22"/>
      <c r="JIV1196" s="22"/>
      <c r="JIW1196" s="22"/>
      <c r="JIX1196" s="22"/>
      <c r="JIY1196" s="22"/>
      <c r="JIZ1196" s="22"/>
      <c r="JJA1196" s="22"/>
      <c r="JJB1196" s="22"/>
      <c r="JJC1196" s="22"/>
      <c r="JJD1196" s="22"/>
      <c r="JJE1196" s="22"/>
      <c r="JJF1196" s="22"/>
      <c r="JJG1196" s="22"/>
      <c r="JJH1196" s="22"/>
      <c r="JJI1196" s="22"/>
      <c r="JJJ1196" s="22"/>
      <c r="JJK1196" s="22"/>
      <c r="JJL1196" s="22"/>
      <c r="JJM1196" s="22"/>
      <c r="JJN1196" s="22"/>
      <c r="JJO1196" s="22"/>
      <c r="JJP1196" s="22"/>
      <c r="JJQ1196" s="22"/>
      <c r="JJR1196" s="22"/>
      <c r="JJS1196" s="22"/>
      <c r="JJT1196" s="22"/>
      <c r="JJU1196" s="22"/>
      <c r="JJV1196" s="22"/>
      <c r="JJW1196" s="22"/>
      <c r="JJX1196" s="22"/>
      <c r="JJY1196" s="22"/>
      <c r="JJZ1196" s="22"/>
      <c r="JKA1196" s="22"/>
      <c r="JKB1196" s="22"/>
      <c r="JKC1196" s="22"/>
      <c r="JKD1196" s="22"/>
      <c r="JKE1196" s="22"/>
      <c r="JKF1196" s="22"/>
      <c r="JKG1196" s="22"/>
      <c r="JKH1196" s="22"/>
      <c r="JKI1196" s="22"/>
      <c r="JKJ1196" s="22"/>
      <c r="JKK1196" s="22"/>
      <c r="JKL1196" s="22"/>
      <c r="JKM1196" s="22"/>
      <c r="JKN1196" s="22"/>
      <c r="JKO1196" s="22"/>
      <c r="JKP1196" s="22"/>
      <c r="JKQ1196" s="22"/>
      <c r="JKR1196" s="22"/>
      <c r="JKS1196" s="22"/>
      <c r="JKT1196" s="22"/>
      <c r="JKU1196" s="22"/>
      <c r="JKV1196" s="22"/>
      <c r="JKW1196" s="22"/>
      <c r="JKX1196" s="22"/>
      <c r="JKY1196" s="22"/>
      <c r="JKZ1196" s="22"/>
      <c r="JLA1196" s="22"/>
      <c r="JLB1196" s="22"/>
      <c r="JLC1196" s="22"/>
      <c r="JLD1196" s="22"/>
      <c r="JLE1196" s="22"/>
      <c r="JLF1196" s="22"/>
      <c r="JLG1196" s="22"/>
      <c r="JLH1196" s="22"/>
      <c r="JLI1196" s="22"/>
      <c r="JLJ1196" s="22"/>
      <c r="JLK1196" s="22"/>
      <c r="JLL1196" s="22"/>
      <c r="JLM1196" s="22"/>
      <c r="JLN1196" s="22"/>
      <c r="JLO1196" s="22"/>
      <c r="JLP1196" s="22"/>
      <c r="JLQ1196" s="22"/>
      <c r="JLR1196" s="22"/>
      <c r="JLS1196" s="22"/>
      <c r="JLT1196" s="22"/>
      <c r="JLU1196" s="22"/>
      <c r="JLV1196" s="22"/>
      <c r="JLW1196" s="22"/>
      <c r="JLX1196" s="22"/>
      <c r="JLY1196" s="22"/>
      <c r="JLZ1196" s="22"/>
      <c r="JMA1196" s="22"/>
      <c r="JMB1196" s="22"/>
      <c r="JMC1196" s="22"/>
      <c r="JMD1196" s="22"/>
      <c r="JME1196" s="22"/>
      <c r="JMF1196" s="22"/>
      <c r="JMG1196" s="22"/>
      <c r="JMH1196" s="22"/>
      <c r="JMI1196" s="22"/>
      <c r="JMJ1196" s="22"/>
      <c r="JMK1196" s="22"/>
      <c r="JML1196" s="22"/>
      <c r="JMM1196" s="22"/>
      <c r="JMN1196" s="22"/>
      <c r="JMO1196" s="22"/>
      <c r="JMP1196" s="22"/>
      <c r="JMQ1196" s="22"/>
      <c r="JMR1196" s="22"/>
      <c r="JMS1196" s="22"/>
      <c r="JMT1196" s="22"/>
      <c r="JMU1196" s="22"/>
      <c r="JMV1196" s="22"/>
      <c r="JMW1196" s="22"/>
      <c r="JMX1196" s="22"/>
      <c r="JMY1196" s="22"/>
      <c r="JMZ1196" s="22"/>
      <c r="JNA1196" s="22"/>
      <c r="JNB1196" s="22"/>
      <c r="JNC1196" s="22"/>
      <c r="JND1196" s="22"/>
      <c r="JNE1196" s="22"/>
      <c r="JNF1196" s="22"/>
      <c r="JNG1196" s="22"/>
      <c r="JNH1196" s="22"/>
      <c r="JNI1196" s="22"/>
      <c r="JNJ1196" s="22"/>
      <c r="JNK1196" s="22"/>
      <c r="JNL1196" s="22"/>
      <c r="JNM1196" s="22"/>
      <c r="JNN1196" s="22"/>
      <c r="JNO1196" s="22"/>
      <c r="JNP1196" s="22"/>
      <c r="JNQ1196" s="22"/>
      <c r="JNR1196" s="22"/>
      <c r="JNS1196" s="22"/>
      <c r="JNT1196" s="22"/>
      <c r="JNU1196" s="22"/>
      <c r="JNV1196" s="22"/>
      <c r="JNW1196" s="22"/>
      <c r="JNX1196" s="22"/>
      <c r="JNY1196" s="22"/>
      <c r="JNZ1196" s="22"/>
      <c r="JOA1196" s="22"/>
      <c r="JOB1196" s="22"/>
      <c r="JOC1196" s="22"/>
      <c r="JOD1196" s="22"/>
      <c r="JOE1196" s="22"/>
      <c r="JOF1196" s="22"/>
      <c r="JOG1196" s="22"/>
      <c r="JOH1196" s="22"/>
      <c r="JOI1196" s="22"/>
      <c r="JOJ1196" s="22"/>
      <c r="JOK1196" s="22"/>
      <c r="JOL1196" s="22"/>
      <c r="JOM1196" s="22"/>
      <c r="JON1196" s="22"/>
      <c r="JOO1196" s="22"/>
      <c r="JOP1196" s="22"/>
      <c r="JOQ1196" s="22"/>
      <c r="JOR1196" s="22"/>
      <c r="JOS1196" s="22"/>
      <c r="JOT1196" s="22"/>
      <c r="JOU1196" s="22"/>
      <c r="JOV1196" s="22"/>
      <c r="JOW1196" s="22"/>
      <c r="JOX1196" s="22"/>
      <c r="JOY1196" s="22"/>
      <c r="JOZ1196" s="22"/>
      <c r="JPA1196" s="22"/>
      <c r="JPB1196" s="22"/>
      <c r="JPC1196" s="22"/>
      <c r="JPD1196" s="22"/>
      <c r="JPE1196" s="22"/>
      <c r="JPF1196" s="22"/>
      <c r="JPG1196" s="22"/>
      <c r="JPH1196" s="22"/>
      <c r="JPI1196" s="22"/>
      <c r="JPJ1196" s="22"/>
      <c r="JPK1196" s="22"/>
      <c r="JPL1196" s="22"/>
      <c r="JPM1196" s="22"/>
      <c r="JPN1196" s="22"/>
      <c r="JPO1196" s="22"/>
      <c r="JPP1196" s="22"/>
      <c r="JPQ1196" s="22"/>
      <c r="JPR1196" s="22"/>
      <c r="JPS1196" s="22"/>
      <c r="JPT1196" s="22"/>
      <c r="JPU1196" s="22"/>
      <c r="JPV1196" s="22"/>
      <c r="JPW1196" s="22"/>
      <c r="JPX1196" s="22"/>
      <c r="JPY1196" s="22"/>
      <c r="JPZ1196" s="22"/>
      <c r="JQA1196" s="22"/>
      <c r="JQB1196" s="22"/>
      <c r="JQC1196" s="22"/>
      <c r="JQD1196" s="22"/>
      <c r="JQE1196" s="22"/>
      <c r="JQF1196" s="22"/>
      <c r="JQG1196" s="22"/>
      <c r="JQH1196" s="22"/>
      <c r="JQI1196" s="22"/>
      <c r="JQJ1196" s="22"/>
      <c r="JQK1196" s="22"/>
      <c r="JQL1196" s="22"/>
      <c r="JQM1196" s="22"/>
      <c r="JQN1196" s="22"/>
      <c r="JQO1196" s="22"/>
      <c r="JQP1196" s="22"/>
      <c r="JQQ1196" s="22"/>
      <c r="JQR1196" s="22"/>
      <c r="JQS1196" s="22"/>
      <c r="JQT1196" s="22"/>
      <c r="JQU1196" s="22"/>
      <c r="JQV1196" s="22"/>
      <c r="JQW1196" s="22"/>
      <c r="JQX1196" s="22"/>
      <c r="JQY1196" s="22"/>
      <c r="JQZ1196" s="22"/>
      <c r="JRA1196" s="22"/>
      <c r="JRB1196" s="22"/>
      <c r="JRC1196" s="22"/>
      <c r="JRD1196" s="22"/>
      <c r="JRE1196" s="22"/>
      <c r="JRF1196" s="22"/>
      <c r="JRG1196" s="22"/>
      <c r="JRH1196" s="22"/>
      <c r="JRI1196" s="22"/>
      <c r="JRJ1196" s="22"/>
      <c r="JRK1196" s="22"/>
      <c r="JRL1196" s="22"/>
      <c r="JRM1196" s="22"/>
      <c r="JRN1196" s="22"/>
      <c r="JRO1196" s="22"/>
      <c r="JRP1196" s="22"/>
      <c r="JRQ1196" s="22"/>
      <c r="JRR1196" s="22"/>
      <c r="JRS1196" s="22"/>
      <c r="JRT1196" s="22"/>
      <c r="JRU1196" s="22"/>
      <c r="JRV1196" s="22"/>
      <c r="JRW1196" s="22"/>
      <c r="JRX1196" s="22"/>
      <c r="JRY1196" s="22"/>
      <c r="JRZ1196" s="22"/>
      <c r="JSA1196" s="22"/>
      <c r="JSB1196" s="22"/>
      <c r="JSC1196" s="22"/>
      <c r="JSD1196" s="22"/>
      <c r="JSE1196" s="22"/>
      <c r="JSF1196" s="22"/>
      <c r="JSG1196" s="22"/>
      <c r="JSH1196" s="22"/>
      <c r="JSI1196" s="22"/>
      <c r="JSJ1196" s="22"/>
      <c r="JSK1196" s="22"/>
      <c r="JSL1196" s="22"/>
      <c r="JSM1196" s="22"/>
      <c r="JSN1196" s="22"/>
      <c r="JSO1196" s="22"/>
      <c r="JSP1196" s="22"/>
      <c r="JSQ1196" s="22"/>
      <c r="JSR1196" s="22"/>
      <c r="JSS1196" s="22"/>
      <c r="JST1196" s="22"/>
      <c r="JSU1196" s="22"/>
      <c r="JSV1196" s="22"/>
      <c r="JSW1196" s="22"/>
      <c r="JSX1196" s="22"/>
      <c r="JSY1196" s="22"/>
      <c r="JSZ1196" s="22"/>
      <c r="JTA1196" s="22"/>
      <c r="JTB1196" s="22"/>
      <c r="JTC1196" s="22"/>
      <c r="JTD1196" s="22"/>
      <c r="JTE1196" s="22"/>
      <c r="JTF1196" s="22"/>
      <c r="JTG1196" s="22"/>
      <c r="JTH1196" s="22"/>
      <c r="JTI1196" s="22"/>
      <c r="JTJ1196" s="22"/>
      <c r="JTK1196" s="22"/>
      <c r="JTL1196" s="22"/>
      <c r="JTM1196" s="22"/>
      <c r="JTN1196" s="22"/>
      <c r="JTO1196" s="22"/>
      <c r="JTP1196" s="22"/>
      <c r="JTQ1196" s="22"/>
      <c r="JTR1196" s="22"/>
      <c r="JTS1196" s="22"/>
      <c r="JTT1196" s="22"/>
      <c r="JTU1196" s="22"/>
      <c r="JTV1196" s="22"/>
      <c r="JTW1196" s="22"/>
      <c r="JTX1196" s="22"/>
      <c r="JTY1196" s="22"/>
      <c r="JTZ1196" s="22"/>
      <c r="JUA1196" s="22"/>
      <c r="JUB1196" s="22"/>
      <c r="JUC1196" s="22"/>
      <c r="JUD1196" s="22"/>
      <c r="JUE1196" s="22"/>
      <c r="JUF1196" s="22"/>
      <c r="JUG1196" s="22"/>
      <c r="JUH1196" s="22"/>
      <c r="JUI1196" s="22"/>
      <c r="JUJ1196" s="22"/>
      <c r="JUK1196" s="22"/>
      <c r="JUL1196" s="22"/>
      <c r="JUM1196" s="22"/>
      <c r="JUN1196" s="22"/>
      <c r="JUO1196" s="22"/>
      <c r="JUP1196" s="22"/>
      <c r="JUQ1196" s="22"/>
      <c r="JUR1196" s="22"/>
      <c r="JUS1196" s="22"/>
      <c r="JUT1196" s="22"/>
      <c r="JUU1196" s="22"/>
      <c r="JUV1196" s="22"/>
      <c r="JUW1196" s="22"/>
      <c r="JUX1196" s="22"/>
      <c r="JUY1196" s="22"/>
      <c r="JUZ1196" s="22"/>
      <c r="JVA1196" s="22"/>
      <c r="JVB1196" s="22"/>
      <c r="JVC1196" s="22"/>
      <c r="JVD1196" s="22"/>
      <c r="JVE1196" s="22"/>
      <c r="JVF1196" s="22"/>
      <c r="JVG1196" s="22"/>
      <c r="JVH1196" s="22"/>
      <c r="JVI1196" s="22"/>
      <c r="JVJ1196" s="22"/>
      <c r="JVK1196" s="22"/>
      <c r="JVL1196" s="22"/>
      <c r="JVM1196" s="22"/>
      <c r="JVN1196" s="22"/>
      <c r="JVO1196" s="22"/>
      <c r="JVP1196" s="22"/>
      <c r="JVQ1196" s="22"/>
      <c r="JVR1196" s="22"/>
      <c r="JVS1196" s="22"/>
      <c r="JVT1196" s="22"/>
      <c r="JVU1196" s="22"/>
      <c r="JVV1196" s="22"/>
      <c r="JVW1196" s="22"/>
      <c r="JVX1196" s="22"/>
      <c r="JVY1196" s="22"/>
      <c r="JVZ1196" s="22"/>
      <c r="JWA1196" s="22"/>
      <c r="JWB1196" s="22"/>
      <c r="JWC1196" s="22"/>
      <c r="JWD1196" s="22"/>
      <c r="JWE1196" s="22"/>
      <c r="JWF1196" s="22"/>
      <c r="JWG1196" s="22"/>
      <c r="JWH1196" s="22"/>
      <c r="JWI1196" s="22"/>
      <c r="JWJ1196" s="22"/>
      <c r="JWK1196" s="22"/>
      <c r="JWL1196" s="22"/>
      <c r="JWM1196" s="22"/>
      <c r="JWN1196" s="22"/>
      <c r="JWO1196" s="22"/>
      <c r="JWP1196" s="22"/>
      <c r="JWQ1196" s="22"/>
      <c r="JWR1196" s="22"/>
      <c r="JWS1196" s="22"/>
      <c r="JWT1196" s="22"/>
      <c r="JWU1196" s="22"/>
      <c r="JWV1196" s="22"/>
      <c r="JWW1196" s="22"/>
      <c r="JWX1196" s="22"/>
      <c r="JWY1196" s="22"/>
      <c r="JWZ1196" s="22"/>
      <c r="JXA1196" s="22"/>
      <c r="JXB1196" s="22"/>
      <c r="JXC1196" s="22"/>
      <c r="JXD1196" s="22"/>
      <c r="JXE1196" s="22"/>
      <c r="JXF1196" s="22"/>
      <c r="JXG1196" s="22"/>
      <c r="JXH1196" s="22"/>
      <c r="JXI1196" s="22"/>
      <c r="JXJ1196" s="22"/>
      <c r="JXK1196" s="22"/>
      <c r="JXL1196" s="22"/>
      <c r="JXM1196" s="22"/>
      <c r="JXN1196" s="22"/>
      <c r="JXO1196" s="22"/>
      <c r="JXP1196" s="22"/>
      <c r="JXQ1196" s="22"/>
      <c r="JXR1196" s="22"/>
      <c r="JXS1196" s="22"/>
      <c r="JXT1196" s="22"/>
      <c r="JXU1196" s="22"/>
      <c r="JXV1196" s="22"/>
      <c r="JXW1196" s="22"/>
      <c r="JXX1196" s="22"/>
      <c r="JXY1196" s="22"/>
      <c r="JXZ1196" s="22"/>
      <c r="JYA1196" s="22"/>
      <c r="JYB1196" s="22"/>
      <c r="JYC1196" s="22"/>
      <c r="JYD1196" s="22"/>
      <c r="JYE1196" s="22"/>
      <c r="JYF1196" s="22"/>
      <c r="JYG1196" s="22"/>
      <c r="JYH1196" s="22"/>
      <c r="JYI1196" s="22"/>
      <c r="JYJ1196" s="22"/>
      <c r="JYK1196" s="22"/>
      <c r="JYL1196" s="22"/>
      <c r="JYM1196" s="22"/>
      <c r="JYN1196" s="22"/>
      <c r="JYO1196" s="22"/>
      <c r="JYP1196" s="22"/>
      <c r="JYQ1196" s="22"/>
      <c r="JYR1196" s="22"/>
      <c r="JYS1196" s="22"/>
      <c r="JYT1196" s="22"/>
      <c r="JYU1196" s="22"/>
      <c r="JYV1196" s="22"/>
      <c r="JYW1196" s="22"/>
      <c r="JYX1196" s="22"/>
      <c r="JYY1196" s="22"/>
      <c r="JYZ1196" s="22"/>
      <c r="JZA1196" s="22"/>
      <c r="JZB1196" s="22"/>
      <c r="JZC1196" s="22"/>
      <c r="JZD1196" s="22"/>
      <c r="JZE1196" s="22"/>
      <c r="JZF1196" s="22"/>
      <c r="JZG1196" s="22"/>
      <c r="JZH1196" s="22"/>
      <c r="JZI1196" s="22"/>
      <c r="JZJ1196" s="22"/>
      <c r="JZK1196" s="22"/>
      <c r="JZL1196" s="22"/>
      <c r="JZM1196" s="22"/>
      <c r="JZN1196" s="22"/>
      <c r="JZO1196" s="22"/>
      <c r="JZP1196" s="22"/>
      <c r="JZQ1196" s="22"/>
      <c r="JZR1196" s="22"/>
      <c r="JZS1196" s="22"/>
      <c r="JZT1196" s="22"/>
      <c r="JZU1196" s="22"/>
      <c r="JZV1196" s="22"/>
      <c r="JZW1196" s="22"/>
      <c r="JZX1196" s="22"/>
      <c r="JZY1196" s="22"/>
      <c r="JZZ1196" s="22"/>
      <c r="KAA1196" s="22"/>
      <c r="KAB1196" s="22"/>
      <c r="KAC1196" s="22"/>
      <c r="KAD1196" s="22"/>
      <c r="KAE1196" s="22"/>
      <c r="KAF1196" s="22"/>
      <c r="KAG1196" s="22"/>
      <c r="KAH1196" s="22"/>
      <c r="KAI1196" s="22"/>
      <c r="KAJ1196" s="22"/>
      <c r="KAK1196" s="22"/>
      <c r="KAL1196" s="22"/>
      <c r="KAM1196" s="22"/>
      <c r="KAN1196" s="22"/>
      <c r="KAO1196" s="22"/>
      <c r="KAP1196" s="22"/>
      <c r="KAQ1196" s="22"/>
      <c r="KAR1196" s="22"/>
      <c r="KAS1196" s="22"/>
      <c r="KAT1196" s="22"/>
      <c r="KAU1196" s="22"/>
      <c r="KAV1196" s="22"/>
      <c r="KAW1196" s="22"/>
      <c r="KAX1196" s="22"/>
      <c r="KAY1196" s="22"/>
      <c r="KAZ1196" s="22"/>
      <c r="KBA1196" s="22"/>
      <c r="KBB1196" s="22"/>
      <c r="KBC1196" s="22"/>
      <c r="KBD1196" s="22"/>
      <c r="KBE1196" s="22"/>
      <c r="KBF1196" s="22"/>
      <c r="KBG1196" s="22"/>
      <c r="KBH1196" s="22"/>
      <c r="KBI1196" s="22"/>
      <c r="KBJ1196" s="22"/>
      <c r="KBK1196" s="22"/>
      <c r="KBL1196" s="22"/>
      <c r="KBM1196" s="22"/>
      <c r="KBN1196" s="22"/>
      <c r="KBO1196" s="22"/>
      <c r="KBP1196" s="22"/>
      <c r="KBQ1196" s="22"/>
      <c r="KBR1196" s="22"/>
      <c r="KBS1196" s="22"/>
      <c r="KBT1196" s="22"/>
      <c r="KBU1196" s="22"/>
      <c r="KBV1196" s="22"/>
      <c r="KBW1196" s="22"/>
      <c r="KBX1196" s="22"/>
      <c r="KBY1196" s="22"/>
      <c r="KBZ1196" s="22"/>
      <c r="KCA1196" s="22"/>
      <c r="KCB1196" s="22"/>
      <c r="KCC1196" s="22"/>
      <c r="KCD1196" s="22"/>
      <c r="KCE1196" s="22"/>
      <c r="KCF1196" s="22"/>
      <c r="KCG1196" s="22"/>
      <c r="KCH1196" s="22"/>
      <c r="KCI1196" s="22"/>
      <c r="KCJ1196" s="22"/>
      <c r="KCK1196" s="22"/>
      <c r="KCL1196" s="22"/>
      <c r="KCM1196" s="22"/>
      <c r="KCN1196" s="22"/>
      <c r="KCO1196" s="22"/>
      <c r="KCP1196" s="22"/>
      <c r="KCQ1196" s="22"/>
      <c r="KCR1196" s="22"/>
      <c r="KCS1196" s="22"/>
      <c r="KCT1196" s="22"/>
      <c r="KCU1196" s="22"/>
      <c r="KCV1196" s="22"/>
      <c r="KCW1196" s="22"/>
      <c r="KCX1196" s="22"/>
      <c r="KCY1196" s="22"/>
      <c r="KCZ1196" s="22"/>
      <c r="KDA1196" s="22"/>
      <c r="KDB1196" s="22"/>
      <c r="KDC1196" s="22"/>
      <c r="KDD1196" s="22"/>
      <c r="KDE1196" s="22"/>
      <c r="KDF1196" s="22"/>
      <c r="KDG1196" s="22"/>
      <c r="KDH1196" s="22"/>
      <c r="KDI1196" s="22"/>
      <c r="KDJ1196" s="22"/>
      <c r="KDK1196" s="22"/>
      <c r="KDL1196" s="22"/>
      <c r="KDM1196" s="22"/>
      <c r="KDN1196" s="22"/>
      <c r="KDO1196" s="22"/>
      <c r="KDP1196" s="22"/>
      <c r="KDQ1196" s="22"/>
      <c r="KDR1196" s="22"/>
      <c r="KDS1196" s="22"/>
      <c r="KDT1196" s="22"/>
      <c r="KDU1196" s="22"/>
      <c r="KDV1196" s="22"/>
      <c r="KDW1196" s="22"/>
      <c r="KDX1196" s="22"/>
      <c r="KDY1196" s="22"/>
      <c r="KDZ1196" s="22"/>
      <c r="KEA1196" s="22"/>
      <c r="KEB1196" s="22"/>
      <c r="KEC1196" s="22"/>
      <c r="KED1196" s="22"/>
      <c r="KEE1196" s="22"/>
      <c r="KEF1196" s="22"/>
      <c r="KEG1196" s="22"/>
      <c r="KEH1196" s="22"/>
      <c r="KEI1196" s="22"/>
      <c r="KEJ1196" s="22"/>
      <c r="KEK1196" s="22"/>
      <c r="KEL1196" s="22"/>
      <c r="KEM1196" s="22"/>
      <c r="KEN1196" s="22"/>
      <c r="KEO1196" s="22"/>
      <c r="KEP1196" s="22"/>
      <c r="KEQ1196" s="22"/>
      <c r="KER1196" s="22"/>
      <c r="KES1196" s="22"/>
      <c r="KET1196" s="22"/>
      <c r="KEU1196" s="22"/>
      <c r="KEV1196" s="22"/>
      <c r="KEW1196" s="22"/>
      <c r="KEX1196" s="22"/>
      <c r="KEY1196" s="22"/>
      <c r="KEZ1196" s="22"/>
      <c r="KFA1196" s="22"/>
      <c r="KFB1196" s="22"/>
      <c r="KFC1196" s="22"/>
      <c r="KFD1196" s="22"/>
      <c r="KFE1196" s="22"/>
      <c r="KFF1196" s="22"/>
      <c r="KFG1196" s="22"/>
      <c r="KFH1196" s="22"/>
      <c r="KFI1196" s="22"/>
      <c r="KFJ1196" s="22"/>
      <c r="KFK1196" s="22"/>
      <c r="KFL1196" s="22"/>
      <c r="KFM1196" s="22"/>
      <c r="KFN1196" s="22"/>
      <c r="KFO1196" s="22"/>
      <c r="KFP1196" s="22"/>
      <c r="KFQ1196" s="22"/>
      <c r="KFR1196" s="22"/>
      <c r="KFS1196" s="22"/>
      <c r="KFT1196" s="22"/>
      <c r="KFU1196" s="22"/>
      <c r="KFV1196" s="22"/>
      <c r="KFW1196" s="22"/>
      <c r="KFX1196" s="22"/>
      <c r="KFY1196" s="22"/>
      <c r="KFZ1196" s="22"/>
      <c r="KGA1196" s="22"/>
      <c r="KGB1196" s="22"/>
      <c r="KGC1196" s="22"/>
      <c r="KGD1196" s="22"/>
      <c r="KGE1196" s="22"/>
      <c r="KGF1196" s="22"/>
      <c r="KGG1196" s="22"/>
      <c r="KGH1196" s="22"/>
      <c r="KGI1196" s="22"/>
      <c r="KGJ1196" s="22"/>
      <c r="KGK1196" s="22"/>
      <c r="KGL1196" s="22"/>
      <c r="KGM1196" s="22"/>
      <c r="KGN1196" s="22"/>
      <c r="KGO1196" s="22"/>
      <c r="KGP1196" s="22"/>
      <c r="KGQ1196" s="22"/>
      <c r="KGR1196" s="22"/>
      <c r="KGS1196" s="22"/>
      <c r="KGT1196" s="22"/>
      <c r="KGU1196" s="22"/>
      <c r="KGV1196" s="22"/>
      <c r="KGW1196" s="22"/>
      <c r="KGX1196" s="22"/>
      <c r="KGY1196" s="22"/>
      <c r="KGZ1196" s="22"/>
      <c r="KHA1196" s="22"/>
      <c r="KHB1196" s="22"/>
      <c r="KHC1196" s="22"/>
      <c r="KHD1196" s="22"/>
      <c r="KHE1196" s="22"/>
      <c r="KHF1196" s="22"/>
      <c r="KHG1196" s="22"/>
      <c r="KHH1196" s="22"/>
      <c r="KHI1196" s="22"/>
      <c r="KHJ1196" s="22"/>
      <c r="KHK1196" s="22"/>
      <c r="KHL1196" s="22"/>
      <c r="KHM1196" s="22"/>
      <c r="KHN1196" s="22"/>
      <c r="KHO1196" s="22"/>
      <c r="KHP1196" s="22"/>
      <c r="KHQ1196" s="22"/>
      <c r="KHR1196" s="22"/>
      <c r="KHS1196" s="22"/>
      <c r="KHT1196" s="22"/>
      <c r="KHU1196" s="22"/>
      <c r="KHV1196" s="22"/>
      <c r="KHW1196" s="22"/>
      <c r="KHX1196" s="22"/>
      <c r="KHY1196" s="22"/>
      <c r="KHZ1196" s="22"/>
      <c r="KIA1196" s="22"/>
      <c r="KIB1196" s="22"/>
      <c r="KIC1196" s="22"/>
      <c r="KID1196" s="22"/>
      <c r="KIE1196" s="22"/>
      <c r="KIF1196" s="22"/>
      <c r="KIG1196" s="22"/>
      <c r="KIH1196" s="22"/>
      <c r="KII1196" s="22"/>
      <c r="KIJ1196" s="22"/>
      <c r="KIK1196" s="22"/>
      <c r="KIL1196" s="22"/>
      <c r="KIM1196" s="22"/>
      <c r="KIN1196" s="22"/>
      <c r="KIO1196" s="22"/>
      <c r="KIP1196" s="22"/>
      <c r="KIQ1196" s="22"/>
      <c r="KIR1196" s="22"/>
      <c r="KIS1196" s="22"/>
      <c r="KIT1196" s="22"/>
      <c r="KIU1196" s="22"/>
      <c r="KIV1196" s="22"/>
      <c r="KIW1196" s="22"/>
      <c r="KIX1196" s="22"/>
      <c r="KIY1196" s="22"/>
      <c r="KIZ1196" s="22"/>
      <c r="KJA1196" s="22"/>
      <c r="KJB1196" s="22"/>
      <c r="KJC1196" s="22"/>
      <c r="KJD1196" s="22"/>
      <c r="KJE1196" s="22"/>
      <c r="KJF1196" s="22"/>
      <c r="KJG1196" s="22"/>
      <c r="KJH1196" s="22"/>
      <c r="KJI1196" s="22"/>
      <c r="KJJ1196" s="22"/>
      <c r="KJK1196" s="22"/>
      <c r="KJL1196" s="22"/>
      <c r="KJM1196" s="22"/>
      <c r="KJN1196" s="22"/>
      <c r="KJO1196" s="22"/>
      <c r="KJP1196" s="22"/>
      <c r="KJQ1196" s="22"/>
      <c r="KJR1196" s="22"/>
      <c r="KJS1196" s="22"/>
      <c r="KJT1196" s="22"/>
      <c r="KJU1196" s="22"/>
      <c r="KJV1196" s="22"/>
      <c r="KJW1196" s="22"/>
      <c r="KJX1196" s="22"/>
      <c r="KJY1196" s="22"/>
      <c r="KJZ1196" s="22"/>
      <c r="KKA1196" s="22"/>
      <c r="KKB1196" s="22"/>
      <c r="KKC1196" s="22"/>
      <c r="KKD1196" s="22"/>
      <c r="KKE1196" s="22"/>
      <c r="KKF1196" s="22"/>
      <c r="KKG1196" s="22"/>
      <c r="KKH1196" s="22"/>
      <c r="KKI1196" s="22"/>
      <c r="KKJ1196" s="22"/>
      <c r="KKK1196" s="22"/>
      <c r="KKL1196" s="22"/>
      <c r="KKM1196" s="22"/>
      <c r="KKN1196" s="22"/>
      <c r="KKO1196" s="22"/>
      <c r="KKP1196" s="22"/>
      <c r="KKQ1196" s="22"/>
      <c r="KKR1196" s="22"/>
      <c r="KKS1196" s="22"/>
      <c r="KKT1196" s="22"/>
      <c r="KKU1196" s="22"/>
      <c r="KKV1196" s="22"/>
      <c r="KKW1196" s="22"/>
      <c r="KKX1196" s="22"/>
      <c r="KKY1196" s="22"/>
      <c r="KKZ1196" s="22"/>
      <c r="KLA1196" s="22"/>
      <c r="KLB1196" s="22"/>
      <c r="KLC1196" s="22"/>
      <c r="KLD1196" s="22"/>
      <c r="KLE1196" s="22"/>
      <c r="KLF1196" s="22"/>
      <c r="KLG1196" s="22"/>
      <c r="KLH1196" s="22"/>
      <c r="KLI1196" s="22"/>
      <c r="KLJ1196" s="22"/>
      <c r="KLK1196" s="22"/>
      <c r="KLL1196" s="22"/>
      <c r="KLM1196" s="22"/>
      <c r="KLN1196" s="22"/>
      <c r="KLO1196" s="22"/>
      <c r="KLP1196" s="22"/>
      <c r="KLQ1196" s="22"/>
      <c r="KLR1196" s="22"/>
      <c r="KLS1196" s="22"/>
      <c r="KLT1196" s="22"/>
      <c r="KLU1196" s="22"/>
      <c r="KLV1196" s="22"/>
      <c r="KLW1196" s="22"/>
      <c r="KLX1196" s="22"/>
      <c r="KLY1196" s="22"/>
      <c r="KLZ1196" s="22"/>
      <c r="KMA1196" s="22"/>
      <c r="KMB1196" s="22"/>
      <c r="KMC1196" s="22"/>
      <c r="KMD1196" s="22"/>
      <c r="KME1196" s="22"/>
      <c r="KMF1196" s="22"/>
      <c r="KMG1196" s="22"/>
      <c r="KMH1196" s="22"/>
      <c r="KMI1196" s="22"/>
      <c r="KMJ1196" s="22"/>
      <c r="KMK1196" s="22"/>
      <c r="KML1196" s="22"/>
      <c r="KMM1196" s="22"/>
      <c r="KMN1196" s="22"/>
      <c r="KMO1196" s="22"/>
      <c r="KMP1196" s="22"/>
      <c r="KMQ1196" s="22"/>
      <c r="KMR1196" s="22"/>
      <c r="KMS1196" s="22"/>
      <c r="KMT1196" s="22"/>
      <c r="KMU1196" s="22"/>
      <c r="KMV1196" s="22"/>
      <c r="KMW1196" s="22"/>
      <c r="KMX1196" s="22"/>
      <c r="KMY1196" s="22"/>
      <c r="KMZ1196" s="22"/>
      <c r="KNA1196" s="22"/>
      <c r="KNB1196" s="22"/>
      <c r="KNC1196" s="22"/>
      <c r="KND1196" s="22"/>
      <c r="KNE1196" s="22"/>
      <c r="KNF1196" s="22"/>
      <c r="KNG1196" s="22"/>
      <c r="KNH1196" s="22"/>
      <c r="KNI1196" s="22"/>
      <c r="KNJ1196" s="22"/>
      <c r="KNK1196" s="22"/>
      <c r="KNL1196" s="22"/>
      <c r="KNM1196" s="22"/>
      <c r="KNN1196" s="22"/>
      <c r="KNO1196" s="22"/>
      <c r="KNP1196" s="22"/>
      <c r="KNQ1196" s="22"/>
      <c r="KNR1196" s="22"/>
      <c r="KNS1196" s="22"/>
      <c r="KNT1196" s="22"/>
      <c r="KNU1196" s="22"/>
      <c r="KNV1196" s="22"/>
      <c r="KNW1196" s="22"/>
      <c r="KNX1196" s="22"/>
      <c r="KNY1196" s="22"/>
      <c r="KNZ1196" s="22"/>
      <c r="KOA1196" s="22"/>
      <c r="KOB1196" s="22"/>
      <c r="KOC1196" s="22"/>
      <c r="KOD1196" s="22"/>
      <c r="KOE1196" s="22"/>
      <c r="KOF1196" s="22"/>
      <c r="KOG1196" s="22"/>
      <c r="KOH1196" s="22"/>
      <c r="KOI1196" s="22"/>
      <c r="KOJ1196" s="22"/>
      <c r="KOK1196" s="22"/>
      <c r="KOL1196" s="22"/>
      <c r="KOM1196" s="22"/>
      <c r="KON1196" s="22"/>
      <c r="KOO1196" s="22"/>
      <c r="KOP1196" s="22"/>
      <c r="KOQ1196" s="22"/>
      <c r="KOR1196" s="22"/>
      <c r="KOS1196" s="22"/>
      <c r="KOT1196" s="22"/>
      <c r="KOU1196" s="22"/>
      <c r="KOV1196" s="22"/>
      <c r="KOW1196" s="22"/>
      <c r="KOX1196" s="22"/>
      <c r="KOY1196" s="22"/>
      <c r="KOZ1196" s="22"/>
      <c r="KPA1196" s="22"/>
      <c r="KPB1196" s="22"/>
      <c r="KPC1196" s="22"/>
      <c r="KPD1196" s="22"/>
      <c r="KPE1196" s="22"/>
      <c r="KPF1196" s="22"/>
      <c r="KPG1196" s="22"/>
      <c r="KPH1196" s="22"/>
      <c r="KPI1196" s="22"/>
      <c r="KPJ1196" s="22"/>
      <c r="KPK1196" s="22"/>
      <c r="KPL1196" s="22"/>
      <c r="KPM1196" s="22"/>
      <c r="KPN1196" s="22"/>
      <c r="KPO1196" s="22"/>
      <c r="KPP1196" s="22"/>
      <c r="KPQ1196" s="22"/>
      <c r="KPR1196" s="22"/>
      <c r="KPS1196" s="22"/>
      <c r="KPT1196" s="22"/>
      <c r="KPU1196" s="22"/>
      <c r="KPV1196" s="22"/>
      <c r="KPW1196" s="22"/>
      <c r="KPX1196" s="22"/>
      <c r="KPY1196" s="22"/>
      <c r="KPZ1196" s="22"/>
      <c r="KQA1196" s="22"/>
      <c r="KQB1196" s="22"/>
      <c r="KQC1196" s="22"/>
      <c r="KQD1196" s="22"/>
      <c r="KQE1196" s="22"/>
      <c r="KQF1196" s="22"/>
      <c r="KQG1196" s="22"/>
      <c r="KQH1196" s="22"/>
      <c r="KQI1196" s="22"/>
      <c r="KQJ1196" s="22"/>
      <c r="KQK1196" s="22"/>
      <c r="KQL1196" s="22"/>
      <c r="KQM1196" s="22"/>
      <c r="KQN1196" s="22"/>
      <c r="KQO1196" s="22"/>
      <c r="KQP1196" s="22"/>
      <c r="KQQ1196" s="22"/>
      <c r="KQR1196" s="22"/>
      <c r="KQS1196" s="22"/>
      <c r="KQT1196" s="22"/>
      <c r="KQU1196" s="22"/>
      <c r="KQV1196" s="22"/>
      <c r="KQW1196" s="22"/>
      <c r="KQX1196" s="22"/>
      <c r="KQY1196" s="22"/>
      <c r="KQZ1196" s="22"/>
      <c r="KRA1196" s="22"/>
      <c r="KRB1196" s="22"/>
      <c r="KRC1196" s="22"/>
      <c r="KRD1196" s="22"/>
      <c r="KRE1196" s="22"/>
      <c r="KRF1196" s="22"/>
      <c r="KRG1196" s="22"/>
      <c r="KRH1196" s="22"/>
      <c r="KRI1196" s="22"/>
      <c r="KRJ1196" s="22"/>
      <c r="KRK1196" s="22"/>
      <c r="KRL1196" s="22"/>
      <c r="KRM1196" s="22"/>
      <c r="KRN1196" s="22"/>
      <c r="KRO1196" s="22"/>
      <c r="KRP1196" s="22"/>
      <c r="KRQ1196" s="22"/>
      <c r="KRR1196" s="22"/>
      <c r="KRS1196" s="22"/>
      <c r="KRT1196" s="22"/>
      <c r="KRU1196" s="22"/>
      <c r="KRV1196" s="22"/>
      <c r="KRW1196" s="22"/>
      <c r="KRX1196" s="22"/>
      <c r="KRY1196" s="22"/>
      <c r="KRZ1196" s="22"/>
      <c r="KSA1196" s="22"/>
      <c r="KSB1196" s="22"/>
      <c r="KSC1196" s="22"/>
      <c r="KSD1196" s="22"/>
      <c r="KSE1196" s="22"/>
      <c r="KSF1196" s="22"/>
      <c r="KSG1196" s="22"/>
      <c r="KSH1196" s="22"/>
      <c r="KSI1196" s="22"/>
      <c r="KSJ1196" s="22"/>
      <c r="KSK1196" s="22"/>
      <c r="KSL1196" s="22"/>
      <c r="KSM1196" s="22"/>
      <c r="KSN1196" s="22"/>
      <c r="KSO1196" s="22"/>
      <c r="KSP1196" s="22"/>
      <c r="KSQ1196" s="22"/>
      <c r="KSR1196" s="22"/>
      <c r="KSS1196" s="22"/>
      <c r="KST1196" s="22"/>
      <c r="KSU1196" s="22"/>
      <c r="KSV1196" s="22"/>
      <c r="KSW1196" s="22"/>
      <c r="KSX1196" s="22"/>
      <c r="KSY1196" s="22"/>
      <c r="KSZ1196" s="22"/>
      <c r="KTA1196" s="22"/>
      <c r="KTB1196" s="22"/>
      <c r="KTC1196" s="22"/>
      <c r="KTD1196" s="22"/>
      <c r="KTE1196" s="22"/>
      <c r="KTF1196" s="22"/>
      <c r="KTG1196" s="22"/>
      <c r="KTH1196" s="22"/>
      <c r="KTI1196" s="22"/>
      <c r="KTJ1196" s="22"/>
      <c r="KTK1196" s="22"/>
      <c r="KTL1196" s="22"/>
      <c r="KTM1196" s="22"/>
      <c r="KTN1196" s="22"/>
      <c r="KTO1196" s="22"/>
      <c r="KTP1196" s="22"/>
      <c r="KTQ1196" s="22"/>
      <c r="KTR1196" s="22"/>
      <c r="KTS1196" s="22"/>
      <c r="KTT1196" s="22"/>
      <c r="KTU1196" s="22"/>
      <c r="KTV1196" s="22"/>
      <c r="KTW1196" s="22"/>
      <c r="KTX1196" s="22"/>
      <c r="KTY1196" s="22"/>
      <c r="KTZ1196" s="22"/>
      <c r="KUA1196" s="22"/>
      <c r="KUB1196" s="22"/>
      <c r="KUC1196" s="22"/>
      <c r="KUD1196" s="22"/>
      <c r="KUE1196" s="22"/>
      <c r="KUF1196" s="22"/>
      <c r="KUG1196" s="22"/>
      <c r="KUH1196" s="22"/>
      <c r="KUI1196" s="22"/>
      <c r="KUJ1196" s="22"/>
      <c r="KUK1196" s="22"/>
      <c r="KUL1196" s="22"/>
      <c r="KUM1196" s="22"/>
      <c r="KUN1196" s="22"/>
      <c r="KUO1196" s="22"/>
      <c r="KUP1196" s="22"/>
      <c r="KUQ1196" s="22"/>
      <c r="KUR1196" s="22"/>
      <c r="KUS1196" s="22"/>
      <c r="KUT1196" s="22"/>
      <c r="KUU1196" s="22"/>
      <c r="KUV1196" s="22"/>
      <c r="KUW1196" s="22"/>
      <c r="KUX1196" s="22"/>
      <c r="KUY1196" s="22"/>
      <c r="KUZ1196" s="22"/>
      <c r="KVA1196" s="22"/>
      <c r="KVB1196" s="22"/>
      <c r="KVC1196" s="22"/>
      <c r="KVD1196" s="22"/>
      <c r="KVE1196" s="22"/>
      <c r="KVF1196" s="22"/>
      <c r="KVG1196" s="22"/>
      <c r="KVH1196" s="22"/>
      <c r="KVI1196" s="22"/>
      <c r="KVJ1196" s="22"/>
      <c r="KVK1196" s="22"/>
      <c r="KVL1196" s="22"/>
      <c r="KVM1196" s="22"/>
      <c r="KVN1196" s="22"/>
      <c r="KVO1196" s="22"/>
      <c r="KVP1196" s="22"/>
      <c r="KVQ1196" s="22"/>
      <c r="KVR1196" s="22"/>
      <c r="KVS1196" s="22"/>
      <c r="KVT1196" s="22"/>
      <c r="KVU1196" s="22"/>
      <c r="KVV1196" s="22"/>
      <c r="KVW1196" s="22"/>
      <c r="KVX1196" s="22"/>
      <c r="KVY1196" s="22"/>
      <c r="KVZ1196" s="22"/>
      <c r="KWA1196" s="22"/>
      <c r="KWB1196" s="22"/>
      <c r="KWC1196" s="22"/>
      <c r="KWD1196" s="22"/>
      <c r="KWE1196" s="22"/>
      <c r="KWF1196" s="22"/>
      <c r="KWG1196" s="22"/>
      <c r="KWH1196" s="22"/>
      <c r="KWI1196" s="22"/>
      <c r="KWJ1196" s="22"/>
      <c r="KWK1196" s="22"/>
      <c r="KWL1196" s="22"/>
      <c r="KWM1196" s="22"/>
      <c r="KWN1196" s="22"/>
      <c r="KWO1196" s="22"/>
      <c r="KWP1196" s="22"/>
      <c r="KWQ1196" s="22"/>
      <c r="KWR1196" s="22"/>
      <c r="KWS1196" s="22"/>
      <c r="KWT1196" s="22"/>
      <c r="KWU1196" s="22"/>
      <c r="KWV1196" s="22"/>
      <c r="KWW1196" s="22"/>
      <c r="KWX1196" s="22"/>
      <c r="KWY1196" s="22"/>
      <c r="KWZ1196" s="22"/>
      <c r="KXA1196" s="22"/>
      <c r="KXB1196" s="22"/>
      <c r="KXC1196" s="22"/>
      <c r="KXD1196" s="22"/>
      <c r="KXE1196" s="22"/>
      <c r="KXF1196" s="22"/>
      <c r="KXG1196" s="22"/>
      <c r="KXH1196" s="22"/>
      <c r="KXI1196" s="22"/>
      <c r="KXJ1196" s="22"/>
      <c r="KXK1196" s="22"/>
      <c r="KXL1196" s="22"/>
      <c r="KXM1196" s="22"/>
      <c r="KXN1196" s="22"/>
      <c r="KXO1196" s="22"/>
      <c r="KXP1196" s="22"/>
      <c r="KXQ1196" s="22"/>
      <c r="KXR1196" s="22"/>
      <c r="KXS1196" s="22"/>
      <c r="KXT1196" s="22"/>
      <c r="KXU1196" s="22"/>
      <c r="KXV1196" s="22"/>
      <c r="KXW1196" s="22"/>
      <c r="KXX1196" s="22"/>
      <c r="KXY1196" s="22"/>
      <c r="KXZ1196" s="22"/>
      <c r="KYA1196" s="22"/>
      <c r="KYB1196" s="22"/>
      <c r="KYC1196" s="22"/>
      <c r="KYD1196" s="22"/>
      <c r="KYE1196" s="22"/>
      <c r="KYF1196" s="22"/>
      <c r="KYG1196" s="22"/>
      <c r="KYH1196" s="22"/>
      <c r="KYI1196" s="22"/>
      <c r="KYJ1196" s="22"/>
      <c r="KYK1196" s="22"/>
      <c r="KYL1196" s="22"/>
      <c r="KYM1196" s="22"/>
      <c r="KYN1196" s="22"/>
      <c r="KYO1196" s="22"/>
      <c r="KYP1196" s="22"/>
      <c r="KYQ1196" s="22"/>
      <c r="KYR1196" s="22"/>
      <c r="KYS1196" s="22"/>
      <c r="KYT1196" s="22"/>
      <c r="KYU1196" s="22"/>
      <c r="KYV1196" s="22"/>
      <c r="KYW1196" s="22"/>
      <c r="KYX1196" s="22"/>
      <c r="KYY1196" s="22"/>
      <c r="KYZ1196" s="22"/>
      <c r="KZA1196" s="22"/>
      <c r="KZB1196" s="22"/>
      <c r="KZC1196" s="22"/>
      <c r="KZD1196" s="22"/>
      <c r="KZE1196" s="22"/>
      <c r="KZF1196" s="22"/>
      <c r="KZG1196" s="22"/>
      <c r="KZH1196" s="22"/>
      <c r="KZI1196" s="22"/>
      <c r="KZJ1196" s="22"/>
      <c r="KZK1196" s="22"/>
      <c r="KZL1196" s="22"/>
      <c r="KZM1196" s="22"/>
      <c r="KZN1196" s="22"/>
      <c r="KZO1196" s="22"/>
      <c r="KZP1196" s="22"/>
      <c r="KZQ1196" s="22"/>
      <c r="KZR1196" s="22"/>
      <c r="KZS1196" s="22"/>
      <c r="KZT1196" s="22"/>
      <c r="KZU1196" s="22"/>
      <c r="KZV1196" s="22"/>
      <c r="KZW1196" s="22"/>
      <c r="KZX1196" s="22"/>
      <c r="KZY1196" s="22"/>
      <c r="KZZ1196" s="22"/>
      <c r="LAA1196" s="22"/>
      <c r="LAB1196" s="22"/>
      <c r="LAC1196" s="22"/>
      <c r="LAD1196" s="22"/>
      <c r="LAE1196" s="22"/>
      <c r="LAF1196" s="22"/>
      <c r="LAG1196" s="22"/>
      <c r="LAH1196" s="22"/>
      <c r="LAI1196" s="22"/>
      <c r="LAJ1196" s="22"/>
      <c r="LAK1196" s="22"/>
      <c r="LAL1196" s="22"/>
      <c r="LAM1196" s="22"/>
      <c r="LAN1196" s="22"/>
      <c r="LAO1196" s="22"/>
      <c r="LAP1196" s="22"/>
      <c r="LAQ1196" s="22"/>
      <c r="LAR1196" s="22"/>
      <c r="LAS1196" s="22"/>
      <c r="LAT1196" s="22"/>
      <c r="LAU1196" s="22"/>
      <c r="LAV1196" s="22"/>
      <c r="LAW1196" s="22"/>
      <c r="LAX1196" s="22"/>
      <c r="LAY1196" s="22"/>
      <c r="LAZ1196" s="22"/>
      <c r="LBA1196" s="22"/>
      <c r="LBB1196" s="22"/>
      <c r="LBC1196" s="22"/>
      <c r="LBD1196" s="22"/>
      <c r="LBE1196" s="22"/>
      <c r="LBF1196" s="22"/>
      <c r="LBG1196" s="22"/>
      <c r="LBH1196" s="22"/>
      <c r="LBI1196" s="22"/>
      <c r="LBJ1196" s="22"/>
      <c r="LBK1196" s="22"/>
      <c r="LBL1196" s="22"/>
      <c r="LBM1196" s="22"/>
      <c r="LBN1196" s="22"/>
      <c r="LBO1196" s="22"/>
      <c r="LBP1196" s="22"/>
      <c r="LBQ1196" s="22"/>
      <c r="LBR1196" s="22"/>
      <c r="LBS1196" s="22"/>
      <c r="LBT1196" s="22"/>
      <c r="LBU1196" s="22"/>
      <c r="LBV1196" s="22"/>
      <c r="LBW1196" s="22"/>
      <c r="LBX1196" s="22"/>
      <c r="LBY1196" s="22"/>
      <c r="LBZ1196" s="22"/>
      <c r="LCA1196" s="22"/>
      <c r="LCB1196" s="22"/>
      <c r="LCC1196" s="22"/>
      <c r="LCD1196" s="22"/>
      <c r="LCE1196" s="22"/>
      <c r="LCF1196" s="22"/>
      <c r="LCG1196" s="22"/>
      <c r="LCH1196" s="22"/>
      <c r="LCI1196" s="22"/>
      <c r="LCJ1196" s="22"/>
      <c r="LCK1196" s="22"/>
      <c r="LCL1196" s="22"/>
      <c r="LCM1196" s="22"/>
      <c r="LCN1196" s="22"/>
      <c r="LCO1196" s="22"/>
      <c r="LCP1196" s="22"/>
      <c r="LCQ1196" s="22"/>
      <c r="LCR1196" s="22"/>
      <c r="LCS1196" s="22"/>
      <c r="LCT1196" s="22"/>
      <c r="LCU1196" s="22"/>
      <c r="LCV1196" s="22"/>
      <c r="LCW1196" s="22"/>
      <c r="LCX1196" s="22"/>
      <c r="LCY1196" s="22"/>
      <c r="LCZ1196" s="22"/>
      <c r="LDA1196" s="22"/>
      <c r="LDB1196" s="22"/>
      <c r="LDC1196" s="22"/>
      <c r="LDD1196" s="22"/>
      <c r="LDE1196" s="22"/>
      <c r="LDF1196" s="22"/>
      <c r="LDG1196" s="22"/>
      <c r="LDH1196" s="22"/>
      <c r="LDI1196" s="22"/>
      <c r="LDJ1196" s="22"/>
      <c r="LDK1196" s="22"/>
      <c r="LDL1196" s="22"/>
      <c r="LDM1196" s="22"/>
      <c r="LDN1196" s="22"/>
      <c r="LDO1196" s="22"/>
      <c r="LDP1196" s="22"/>
      <c r="LDQ1196" s="22"/>
      <c r="LDR1196" s="22"/>
      <c r="LDS1196" s="22"/>
      <c r="LDT1196" s="22"/>
      <c r="LDU1196" s="22"/>
      <c r="LDV1196" s="22"/>
      <c r="LDW1196" s="22"/>
      <c r="LDX1196" s="22"/>
      <c r="LDY1196" s="22"/>
      <c r="LDZ1196" s="22"/>
      <c r="LEA1196" s="22"/>
      <c r="LEB1196" s="22"/>
      <c r="LEC1196" s="22"/>
      <c r="LED1196" s="22"/>
      <c r="LEE1196" s="22"/>
      <c r="LEF1196" s="22"/>
      <c r="LEG1196" s="22"/>
      <c r="LEH1196" s="22"/>
      <c r="LEI1196" s="22"/>
      <c r="LEJ1196" s="22"/>
      <c r="LEK1196" s="22"/>
      <c r="LEL1196" s="22"/>
      <c r="LEM1196" s="22"/>
      <c r="LEN1196" s="22"/>
      <c r="LEO1196" s="22"/>
      <c r="LEP1196" s="22"/>
      <c r="LEQ1196" s="22"/>
      <c r="LER1196" s="22"/>
      <c r="LES1196" s="22"/>
      <c r="LET1196" s="22"/>
      <c r="LEU1196" s="22"/>
      <c r="LEV1196" s="22"/>
      <c r="LEW1196" s="22"/>
      <c r="LEX1196" s="22"/>
      <c r="LEY1196" s="22"/>
      <c r="LEZ1196" s="22"/>
      <c r="LFA1196" s="22"/>
      <c r="LFB1196" s="22"/>
      <c r="LFC1196" s="22"/>
      <c r="LFD1196" s="22"/>
      <c r="LFE1196" s="22"/>
      <c r="LFF1196" s="22"/>
      <c r="LFG1196" s="22"/>
      <c r="LFH1196" s="22"/>
      <c r="LFI1196" s="22"/>
      <c r="LFJ1196" s="22"/>
      <c r="LFK1196" s="22"/>
      <c r="LFL1196" s="22"/>
      <c r="LFM1196" s="22"/>
      <c r="LFN1196" s="22"/>
      <c r="LFO1196" s="22"/>
      <c r="LFP1196" s="22"/>
      <c r="LFQ1196" s="22"/>
      <c r="LFR1196" s="22"/>
      <c r="LFS1196" s="22"/>
      <c r="LFT1196" s="22"/>
      <c r="LFU1196" s="22"/>
      <c r="LFV1196" s="22"/>
      <c r="LFW1196" s="22"/>
      <c r="LFX1196" s="22"/>
      <c r="LFY1196" s="22"/>
      <c r="LFZ1196" s="22"/>
      <c r="LGA1196" s="22"/>
      <c r="LGB1196" s="22"/>
      <c r="LGC1196" s="22"/>
      <c r="LGD1196" s="22"/>
      <c r="LGE1196" s="22"/>
      <c r="LGF1196" s="22"/>
      <c r="LGG1196" s="22"/>
      <c r="LGH1196" s="22"/>
      <c r="LGI1196" s="22"/>
      <c r="LGJ1196" s="22"/>
      <c r="LGK1196" s="22"/>
      <c r="LGL1196" s="22"/>
      <c r="LGM1196" s="22"/>
      <c r="LGN1196" s="22"/>
      <c r="LGO1196" s="22"/>
      <c r="LGP1196" s="22"/>
      <c r="LGQ1196" s="22"/>
      <c r="LGR1196" s="22"/>
      <c r="LGS1196" s="22"/>
      <c r="LGT1196" s="22"/>
      <c r="LGU1196" s="22"/>
      <c r="LGV1196" s="22"/>
      <c r="LGW1196" s="22"/>
      <c r="LGX1196" s="22"/>
      <c r="LGY1196" s="22"/>
      <c r="LGZ1196" s="22"/>
      <c r="LHA1196" s="22"/>
      <c r="LHB1196" s="22"/>
      <c r="LHC1196" s="22"/>
      <c r="LHD1196" s="22"/>
      <c r="LHE1196" s="22"/>
      <c r="LHF1196" s="22"/>
      <c r="LHG1196" s="22"/>
      <c r="LHH1196" s="22"/>
      <c r="LHI1196" s="22"/>
      <c r="LHJ1196" s="22"/>
      <c r="LHK1196" s="22"/>
      <c r="LHL1196" s="22"/>
      <c r="LHM1196" s="22"/>
      <c r="LHN1196" s="22"/>
      <c r="LHO1196" s="22"/>
      <c r="LHP1196" s="22"/>
      <c r="LHQ1196" s="22"/>
      <c r="LHR1196" s="22"/>
      <c r="LHS1196" s="22"/>
      <c r="LHT1196" s="22"/>
      <c r="LHU1196" s="22"/>
      <c r="LHV1196" s="22"/>
      <c r="LHW1196" s="22"/>
      <c r="LHX1196" s="22"/>
      <c r="LHY1196" s="22"/>
      <c r="LHZ1196" s="22"/>
      <c r="LIA1196" s="22"/>
      <c r="LIB1196" s="22"/>
      <c r="LIC1196" s="22"/>
      <c r="LID1196" s="22"/>
      <c r="LIE1196" s="22"/>
      <c r="LIF1196" s="22"/>
      <c r="LIG1196" s="22"/>
      <c r="LIH1196" s="22"/>
      <c r="LII1196" s="22"/>
      <c r="LIJ1196" s="22"/>
      <c r="LIK1196" s="22"/>
      <c r="LIL1196" s="22"/>
      <c r="LIM1196" s="22"/>
      <c r="LIN1196" s="22"/>
      <c r="LIO1196" s="22"/>
      <c r="LIP1196" s="22"/>
      <c r="LIQ1196" s="22"/>
      <c r="LIR1196" s="22"/>
      <c r="LIS1196" s="22"/>
      <c r="LIT1196" s="22"/>
      <c r="LIU1196" s="22"/>
      <c r="LIV1196" s="22"/>
      <c r="LIW1196" s="22"/>
      <c r="LIX1196" s="22"/>
      <c r="LIY1196" s="22"/>
      <c r="LIZ1196" s="22"/>
      <c r="LJA1196" s="22"/>
      <c r="LJB1196" s="22"/>
      <c r="LJC1196" s="22"/>
      <c r="LJD1196" s="22"/>
      <c r="LJE1196" s="22"/>
      <c r="LJF1196" s="22"/>
      <c r="LJG1196" s="22"/>
      <c r="LJH1196" s="22"/>
      <c r="LJI1196" s="22"/>
      <c r="LJJ1196" s="22"/>
      <c r="LJK1196" s="22"/>
      <c r="LJL1196" s="22"/>
      <c r="LJM1196" s="22"/>
      <c r="LJN1196" s="22"/>
      <c r="LJO1196" s="22"/>
      <c r="LJP1196" s="22"/>
      <c r="LJQ1196" s="22"/>
      <c r="LJR1196" s="22"/>
      <c r="LJS1196" s="22"/>
      <c r="LJT1196" s="22"/>
      <c r="LJU1196" s="22"/>
      <c r="LJV1196" s="22"/>
      <c r="LJW1196" s="22"/>
      <c r="LJX1196" s="22"/>
      <c r="LJY1196" s="22"/>
      <c r="LJZ1196" s="22"/>
      <c r="LKA1196" s="22"/>
      <c r="LKB1196" s="22"/>
      <c r="LKC1196" s="22"/>
      <c r="LKD1196" s="22"/>
      <c r="LKE1196" s="22"/>
      <c r="LKF1196" s="22"/>
      <c r="LKG1196" s="22"/>
      <c r="LKH1196" s="22"/>
      <c r="LKI1196" s="22"/>
      <c r="LKJ1196" s="22"/>
      <c r="LKK1196" s="22"/>
      <c r="LKL1196" s="22"/>
      <c r="LKM1196" s="22"/>
      <c r="LKN1196" s="22"/>
      <c r="LKO1196" s="22"/>
      <c r="LKP1196" s="22"/>
      <c r="LKQ1196" s="22"/>
      <c r="LKR1196" s="22"/>
      <c r="LKS1196" s="22"/>
      <c r="LKT1196" s="22"/>
      <c r="LKU1196" s="22"/>
      <c r="LKV1196" s="22"/>
      <c r="LKW1196" s="22"/>
      <c r="LKX1196" s="22"/>
      <c r="LKY1196" s="22"/>
      <c r="LKZ1196" s="22"/>
      <c r="LLA1196" s="22"/>
      <c r="LLB1196" s="22"/>
      <c r="LLC1196" s="22"/>
      <c r="LLD1196" s="22"/>
      <c r="LLE1196" s="22"/>
      <c r="LLF1196" s="22"/>
      <c r="LLG1196" s="22"/>
      <c r="LLH1196" s="22"/>
      <c r="LLI1196" s="22"/>
      <c r="LLJ1196" s="22"/>
      <c r="LLK1196" s="22"/>
      <c r="LLL1196" s="22"/>
      <c r="LLM1196" s="22"/>
      <c r="LLN1196" s="22"/>
      <c r="LLO1196" s="22"/>
      <c r="LLP1196" s="22"/>
      <c r="LLQ1196" s="22"/>
      <c r="LLR1196" s="22"/>
      <c r="LLS1196" s="22"/>
      <c r="LLT1196" s="22"/>
      <c r="LLU1196" s="22"/>
      <c r="LLV1196" s="22"/>
      <c r="LLW1196" s="22"/>
      <c r="LLX1196" s="22"/>
      <c r="LLY1196" s="22"/>
      <c r="LLZ1196" s="22"/>
      <c r="LMA1196" s="22"/>
      <c r="LMB1196" s="22"/>
      <c r="LMC1196" s="22"/>
      <c r="LMD1196" s="22"/>
      <c r="LME1196" s="22"/>
      <c r="LMF1196" s="22"/>
      <c r="LMG1196" s="22"/>
      <c r="LMH1196" s="22"/>
      <c r="LMI1196" s="22"/>
      <c r="LMJ1196" s="22"/>
      <c r="LMK1196" s="22"/>
      <c r="LML1196" s="22"/>
      <c r="LMM1196" s="22"/>
      <c r="LMN1196" s="22"/>
      <c r="LMO1196" s="22"/>
      <c r="LMP1196" s="22"/>
      <c r="LMQ1196" s="22"/>
      <c r="LMR1196" s="22"/>
      <c r="LMS1196" s="22"/>
      <c r="LMT1196" s="22"/>
      <c r="LMU1196" s="22"/>
      <c r="LMV1196" s="22"/>
      <c r="LMW1196" s="22"/>
      <c r="LMX1196" s="22"/>
      <c r="LMY1196" s="22"/>
      <c r="LMZ1196" s="22"/>
      <c r="LNA1196" s="22"/>
      <c r="LNB1196" s="22"/>
      <c r="LNC1196" s="22"/>
      <c r="LND1196" s="22"/>
      <c r="LNE1196" s="22"/>
      <c r="LNF1196" s="22"/>
      <c r="LNG1196" s="22"/>
      <c r="LNH1196" s="22"/>
      <c r="LNI1196" s="22"/>
      <c r="LNJ1196" s="22"/>
      <c r="LNK1196" s="22"/>
      <c r="LNL1196" s="22"/>
      <c r="LNM1196" s="22"/>
      <c r="LNN1196" s="22"/>
      <c r="LNO1196" s="22"/>
      <c r="LNP1196" s="22"/>
      <c r="LNQ1196" s="22"/>
      <c r="LNR1196" s="22"/>
      <c r="LNS1196" s="22"/>
      <c r="LNT1196" s="22"/>
      <c r="LNU1196" s="22"/>
      <c r="LNV1196" s="22"/>
      <c r="LNW1196" s="22"/>
      <c r="LNX1196" s="22"/>
      <c r="LNY1196" s="22"/>
      <c r="LNZ1196" s="22"/>
      <c r="LOA1196" s="22"/>
      <c r="LOB1196" s="22"/>
      <c r="LOC1196" s="22"/>
      <c r="LOD1196" s="22"/>
      <c r="LOE1196" s="22"/>
      <c r="LOF1196" s="22"/>
      <c r="LOG1196" s="22"/>
      <c r="LOH1196" s="22"/>
      <c r="LOI1196" s="22"/>
      <c r="LOJ1196" s="22"/>
      <c r="LOK1196" s="22"/>
      <c r="LOL1196" s="22"/>
      <c r="LOM1196" s="22"/>
      <c r="LON1196" s="22"/>
      <c r="LOO1196" s="22"/>
      <c r="LOP1196" s="22"/>
      <c r="LOQ1196" s="22"/>
      <c r="LOR1196" s="22"/>
      <c r="LOS1196" s="22"/>
      <c r="LOT1196" s="22"/>
      <c r="LOU1196" s="22"/>
      <c r="LOV1196" s="22"/>
      <c r="LOW1196" s="22"/>
      <c r="LOX1196" s="22"/>
      <c r="LOY1196" s="22"/>
      <c r="LOZ1196" s="22"/>
      <c r="LPA1196" s="22"/>
      <c r="LPB1196" s="22"/>
      <c r="LPC1196" s="22"/>
      <c r="LPD1196" s="22"/>
      <c r="LPE1196" s="22"/>
      <c r="LPF1196" s="22"/>
      <c r="LPG1196" s="22"/>
      <c r="LPH1196" s="22"/>
      <c r="LPI1196" s="22"/>
      <c r="LPJ1196" s="22"/>
      <c r="LPK1196" s="22"/>
      <c r="LPL1196" s="22"/>
      <c r="LPM1196" s="22"/>
      <c r="LPN1196" s="22"/>
      <c r="LPO1196" s="22"/>
      <c r="LPP1196" s="22"/>
      <c r="LPQ1196" s="22"/>
      <c r="LPR1196" s="22"/>
      <c r="LPS1196" s="22"/>
      <c r="LPT1196" s="22"/>
      <c r="LPU1196" s="22"/>
      <c r="LPV1196" s="22"/>
      <c r="LPW1196" s="22"/>
      <c r="LPX1196" s="22"/>
      <c r="LPY1196" s="22"/>
      <c r="LPZ1196" s="22"/>
      <c r="LQA1196" s="22"/>
      <c r="LQB1196" s="22"/>
      <c r="LQC1196" s="22"/>
      <c r="LQD1196" s="22"/>
      <c r="LQE1196" s="22"/>
      <c r="LQF1196" s="22"/>
      <c r="LQG1196" s="22"/>
      <c r="LQH1196" s="22"/>
      <c r="LQI1196" s="22"/>
      <c r="LQJ1196" s="22"/>
      <c r="LQK1196" s="22"/>
      <c r="LQL1196" s="22"/>
      <c r="LQM1196" s="22"/>
      <c r="LQN1196" s="22"/>
      <c r="LQO1196" s="22"/>
      <c r="LQP1196" s="22"/>
      <c r="LQQ1196" s="22"/>
      <c r="LQR1196" s="22"/>
      <c r="LQS1196" s="22"/>
      <c r="LQT1196" s="22"/>
      <c r="LQU1196" s="22"/>
      <c r="LQV1196" s="22"/>
      <c r="LQW1196" s="22"/>
      <c r="LQX1196" s="22"/>
      <c r="LQY1196" s="22"/>
      <c r="LQZ1196" s="22"/>
      <c r="LRA1196" s="22"/>
      <c r="LRB1196" s="22"/>
      <c r="LRC1196" s="22"/>
      <c r="LRD1196" s="22"/>
      <c r="LRE1196" s="22"/>
      <c r="LRF1196" s="22"/>
      <c r="LRG1196" s="22"/>
      <c r="LRH1196" s="22"/>
      <c r="LRI1196" s="22"/>
      <c r="LRJ1196" s="22"/>
      <c r="LRK1196" s="22"/>
      <c r="LRL1196" s="22"/>
      <c r="LRM1196" s="22"/>
      <c r="LRN1196" s="22"/>
      <c r="LRO1196" s="22"/>
      <c r="LRP1196" s="22"/>
      <c r="LRQ1196" s="22"/>
      <c r="LRR1196" s="22"/>
      <c r="LRS1196" s="22"/>
      <c r="LRT1196" s="22"/>
      <c r="LRU1196" s="22"/>
      <c r="LRV1196" s="22"/>
      <c r="LRW1196" s="22"/>
      <c r="LRX1196" s="22"/>
      <c r="LRY1196" s="22"/>
      <c r="LRZ1196" s="22"/>
      <c r="LSA1196" s="22"/>
      <c r="LSB1196" s="22"/>
      <c r="LSC1196" s="22"/>
      <c r="LSD1196" s="22"/>
      <c r="LSE1196" s="22"/>
      <c r="LSF1196" s="22"/>
      <c r="LSG1196" s="22"/>
      <c r="LSH1196" s="22"/>
      <c r="LSI1196" s="22"/>
      <c r="LSJ1196" s="22"/>
      <c r="LSK1196" s="22"/>
      <c r="LSL1196" s="22"/>
      <c r="LSM1196" s="22"/>
      <c r="LSN1196" s="22"/>
      <c r="LSO1196" s="22"/>
      <c r="LSP1196" s="22"/>
      <c r="LSQ1196" s="22"/>
      <c r="LSR1196" s="22"/>
      <c r="LSS1196" s="22"/>
      <c r="LST1196" s="22"/>
      <c r="LSU1196" s="22"/>
      <c r="LSV1196" s="22"/>
      <c r="LSW1196" s="22"/>
      <c r="LSX1196" s="22"/>
      <c r="LSY1196" s="22"/>
      <c r="LSZ1196" s="22"/>
      <c r="LTA1196" s="22"/>
      <c r="LTB1196" s="22"/>
      <c r="LTC1196" s="22"/>
      <c r="LTD1196" s="22"/>
      <c r="LTE1196" s="22"/>
      <c r="LTF1196" s="22"/>
      <c r="LTG1196" s="22"/>
      <c r="LTH1196" s="22"/>
      <c r="LTI1196" s="22"/>
      <c r="LTJ1196" s="22"/>
      <c r="LTK1196" s="22"/>
      <c r="LTL1196" s="22"/>
      <c r="LTM1196" s="22"/>
      <c r="LTN1196" s="22"/>
      <c r="LTO1196" s="22"/>
      <c r="LTP1196" s="22"/>
      <c r="LTQ1196" s="22"/>
      <c r="LTR1196" s="22"/>
      <c r="LTS1196" s="22"/>
      <c r="LTT1196" s="22"/>
      <c r="LTU1196" s="22"/>
      <c r="LTV1196" s="22"/>
      <c r="LTW1196" s="22"/>
      <c r="LTX1196" s="22"/>
      <c r="LTY1196" s="22"/>
      <c r="LTZ1196" s="22"/>
      <c r="LUA1196" s="22"/>
      <c r="LUB1196" s="22"/>
      <c r="LUC1196" s="22"/>
      <c r="LUD1196" s="22"/>
      <c r="LUE1196" s="22"/>
      <c r="LUF1196" s="22"/>
      <c r="LUG1196" s="22"/>
      <c r="LUH1196" s="22"/>
      <c r="LUI1196" s="22"/>
      <c r="LUJ1196" s="22"/>
      <c r="LUK1196" s="22"/>
      <c r="LUL1196" s="22"/>
      <c r="LUM1196" s="22"/>
      <c r="LUN1196" s="22"/>
      <c r="LUO1196" s="22"/>
      <c r="LUP1196" s="22"/>
      <c r="LUQ1196" s="22"/>
      <c r="LUR1196" s="22"/>
      <c r="LUS1196" s="22"/>
      <c r="LUT1196" s="22"/>
      <c r="LUU1196" s="22"/>
      <c r="LUV1196" s="22"/>
      <c r="LUW1196" s="22"/>
      <c r="LUX1196" s="22"/>
      <c r="LUY1196" s="22"/>
      <c r="LUZ1196" s="22"/>
      <c r="LVA1196" s="22"/>
      <c r="LVB1196" s="22"/>
      <c r="LVC1196" s="22"/>
      <c r="LVD1196" s="22"/>
      <c r="LVE1196" s="22"/>
      <c r="LVF1196" s="22"/>
      <c r="LVG1196" s="22"/>
      <c r="LVH1196" s="22"/>
      <c r="LVI1196" s="22"/>
      <c r="LVJ1196" s="22"/>
      <c r="LVK1196" s="22"/>
      <c r="LVL1196" s="22"/>
      <c r="LVM1196" s="22"/>
      <c r="LVN1196" s="22"/>
      <c r="LVO1196" s="22"/>
      <c r="LVP1196" s="22"/>
      <c r="LVQ1196" s="22"/>
      <c r="LVR1196" s="22"/>
      <c r="LVS1196" s="22"/>
      <c r="LVT1196" s="22"/>
      <c r="LVU1196" s="22"/>
      <c r="LVV1196" s="22"/>
      <c r="LVW1196" s="22"/>
      <c r="LVX1196" s="22"/>
      <c r="LVY1196" s="22"/>
      <c r="LVZ1196" s="22"/>
      <c r="LWA1196" s="22"/>
      <c r="LWB1196" s="22"/>
      <c r="LWC1196" s="22"/>
      <c r="LWD1196" s="22"/>
      <c r="LWE1196" s="22"/>
      <c r="LWF1196" s="22"/>
      <c r="LWG1196" s="22"/>
      <c r="LWH1196" s="22"/>
      <c r="LWI1196" s="22"/>
      <c r="LWJ1196" s="22"/>
      <c r="LWK1196" s="22"/>
      <c r="LWL1196" s="22"/>
      <c r="LWM1196" s="22"/>
      <c r="LWN1196" s="22"/>
      <c r="LWO1196" s="22"/>
      <c r="LWP1196" s="22"/>
      <c r="LWQ1196" s="22"/>
      <c r="LWR1196" s="22"/>
      <c r="LWS1196" s="22"/>
      <c r="LWT1196" s="22"/>
      <c r="LWU1196" s="22"/>
      <c r="LWV1196" s="22"/>
      <c r="LWW1196" s="22"/>
      <c r="LWX1196" s="22"/>
      <c r="LWY1196" s="22"/>
      <c r="LWZ1196" s="22"/>
      <c r="LXA1196" s="22"/>
      <c r="LXB1196" s="22"/>
      <c r="LXC1196" s="22"/>
      <c r="LXD1196" s="22"/>
      <c r="LXE1196" s="22"/>
      <c r="LXF1196" s="22"/>
      <c r="LXG1196" s="22"/>
      <c r="LXH1196" s="22"/>
      <c r="LXI1196" s="22"/>
      <c r="LXJ1196" s="22"/>
      <c r="LXK1196" s="22"/>
      <c r="LXL1196" s="22"/>
      <c r="LXM1196" s="22"/>
      <c r="LXN1196" s="22"/>
      <c r="LXO1196" s="22"/>
      <c r="LXP1196" s="22"/>
      <c r="LXQ1196" s="22"/>
      <c r="LXR1196" s="22"/>
      <c r="LXS1196" s="22"/>
      <c r="LXT1196" s="22"/>
      <c r="LXU1196" s="22"/>
      <c r="LXV1196" s="22"/>
      <c r="LXW1196" s="22"/>
      <c r="LXX1196" s="22"/>
      <c r="LXY1196" s="22"/>
      <c r="LXZ1196" s="22"/>
      <c r="LYA1196" s="22"/>
      <c r="LYB1196" s="22"/>
      <c r="LYC1196" s="22"/>
      <c r="LYD1196" s="22"/>
      <c r="LYE1196" s="22"/>
      <c r="LYF1196" s="22"/>
      <c r="LYG1196" s="22"/>
      <c r="LYH1196" s="22"/>
      <c r="LYI1196" s="22"/>
      <c r="LYJ1196" s="22"/>
      <c r="LYK1196" s="22"/>
      <c r="LYL1196" s="22"/>
      <c r="LYM1196" s="22"/>
      <c r="LYN1196" s="22"/>
      <c r="LYO1196" s="22"/>
      <c r="LYP1196" s="22"/>
      <c r="LYQ1196" s="22"/>
      <c r="LYR1196" s="22"/>
      <c r="LYS1196" s="22"/>
      <c r="LYT1196" s="22"/>
      <c r="LYU1196" s="22"/>
      <c r="LYV1196" s="22"/>
      <c r="LYW1196" s="22"/>
      <c r="LYX1196" s="22"/>
      <c r="LYY1196" s="22"/>
      <c r="LYZ1196" s="22"/>
      <c r="LZA1196" s="22"/>
      <c r="LZB1196" s="22"/>
      <c r="LZC1196" s="22"/>
      <c r="LZD1196" s="22"/>
      <c r="LZE1196" s="22"/>
      <c r="LZF1196" s="22"/>
      <c r="LZG1196" s="22"/>
      <c r="LZH1196" s="22"/>
      <c r="LZI1196" s="22"/>
      <c r="LZJ1196" s="22"/>
      <c r="LZK1196" s="22"/>
      <c r="LZL1196" s="22"/>
      <c r="LZM1196" s="22"/>
      <c r="LZN1196" s="22"/>
      <c r="LZO1196" s="22"/>
      <c r="LZP1196" s="22"/>
      <c r="LZQ1196" s="22"/>
      <c r="LZR1196" s="22"/>
      <c r="LZS1196" s="22"/>
      <c r="LZT1196" s="22"/>
      <c r="LZU1196" s="22"/>
      <c r="LZV1196" s="22"/>
      <c r="LZW1196" s="22"/>
      <c r="LZX1196" s="22"/>
      <c r="LZY1196" s="22"/>
      <c r="LZZ1196" s="22"/>
      <c r="MAA1196" s="22"/>
      <c r="MAB1196" s="22"/>
      <c r="MAC1196" s="22"/>
      <c r="MAD1196" s="22"/>
      <c r="MAE1196" s="22"/>
      <c r="MAF1196" s="22"/>
      <c r="MAG1196" s="22"/>
      <c r="MAH1196" s="22"/>
      <c r="MAI1196" s="22"/>
      <c r="MAJ1196" s="22"/>
      <c r="MAK1196" s="22"/>
      <c r="MAL1196" s="22"/>
      <c r="MAM1196" s="22"/>
      <c r="MAN1196" s="22"/>
      <c r="MAO1196" s="22"/>
      <c r="MAP1196" s="22"/>
      <c r="MAQ1196" s="22"/>
      <c r="MAR1196" s="22"/>
      <c r="MAS1196" s="22"/>
      <c r="MAT1196" s="22"/>
      <c r="MAU1196" s="22"/>
      <c r="MAV1196" s="22"/>
      <c r="MAW1196" s="22"/>
      <c r="MAX1196" s="22"/>
      <c r="MAY1196" s="22"/>
      <c r="MAZ1196" s="22"/>
      <c r="MBA1196" s="22"/>
      <c r="MBB1196" s="22"/>
      <c r="MBC1196" s="22"/>
      <c r="MBD1196" s="22"/>
      <c r="MBE1196" s="22"/>
      <c r="MBF1196" s="22"/>
      <c r="MBG1196" s="22"/>
      <c r="MBH1196" s="22"/>
      <c r="MBI1196" s="22"/>
      <c r="MBJ1196" s="22"/>
      <c r="MBK1196" s="22"/>
      <c r="MBL1196" s="22"/>
      <c r="MBM1196" s="22"/>
      <c r="MBN1196" s="22"/>
      <c r="MBO1196" s="22"/>
      <c r="MBP1196" s="22"/>
      <c r="MBQ1196" s="22"/>
      <c r="MBR1196" s="22"/>
      <c r="MBS1196" s="22"/>
      <c r="MBT1196" s="22"/>
      <c r="MBU1196" s="22"/>
      <c r="MBV1196" s="22"/>
      <c r="MBW1196" s="22"/>
      <c r="MBX1196" s="22"/>
      <c r="MBY1196" s="22"/>
      <c r="MBZ1196" s="22"/>
      <c r="MCA1196" s="22"/>
      <c r="MCB1196" s="22"/>
      <c r="MCC1196" s="22"/>
      <c r="MCD1196" s="22"/>
      <c r="MCE1196" s="22"/>
      <c r="MCF1196" s="22"/>
      <c r="MCG1196" s="22"/>
      <c r="MCH1196" s="22"/>
      <c r="MCI1196" s="22"/>
      <c r="MCJ1196" s="22"/>
      <c r="MCK1196" s="22"/>
      <c r="MCL1196" s="22"/>
      <c r="MCM1196" s="22"/>
      <c r="MCN1196" s="22"/>
      <c r="MCO1196" s="22"/>
      <c r="MCP1196" s="22"/>
      <c r="MCQ1196" s="22"/>
      <c r="MCR1196" s="22"/>
      <c r="MCS1196" s="22"/>
      <c r="MCT1196" s="22"/>
      <c r="MCU1196" s="22"/>
      <c r="MCV1196" s="22"/>
      <c r="MCW1196" s="22"/>
      <c r="MCX1196" s="22"/>
      <c r="MCY1196" s="22"/>
      <c r="MCZ1196" s="22"/>
      <c r="MDA1196" s="22"/>
      <c r="MDB1196" s="22"/>
      <c r="MDC1196" s="22"/>
      <c r="MDD1196" s="22"/>
      <c r="MDE1196" s="22"/>
      <c r="MDF1196" s="22"/>
      <c r="MDG1196" s="22"/>
      <c r="MDH1196" s="22"/>
      <c r="MDI1196" s="22"/>
      <c r="MDJ1196" s="22"/>
      <c r="MDK1196" s="22"/>
      <c r="MDL1196" s="22"/>
      <c r="MDM1196" s="22"/>
      <c r="MDN1196" s="22"/>
      <c r="MDO1196" s="22"/>
      <c r="MDP1196" s="22"/>
      <c r="MDQ1196" s="22"/>
      <c r="MDR1196" s="22"/>
      <c r="MDS1196" s="22"/>
      <c r="MDT1196" s="22"/>
      <c r="MDU1196" s="22"/>
      <c r="MDV1196" s="22"/>
      <c r="MDW1196" s="22"/>
      <c r="MDX1196" s="22"/>
      <c r="MDY1196" s="22"/>
      <c r="MDZ1196" s="22"/>
      <c r="MEA1196" s="22"/>
      <c r="MEB1196" s="22"/>
      <c r="MEC1196" s="22"/>
      <c r="MED1196" s="22"/>
      <c r="MEE1196" s="22"/>
      <c r="MEF1196" s="22"/>
      <c r="MEG1196" s="22"/>
      <c r="MEH1196" s="22"/>
      <c r="MEI1196" s="22"/>
      <c r="MEJ1196" s="22"/>
      <c r="MEK1196" s="22"/>
      <c r="MEL1196" s="22"/>
      <c r="MEM1196" s="22"/>
      <c r="MEN1196" s="22"/>
      <c r="MEO1196" s="22"/>
      <c r="MEP1196" s="22"/>
      <c r="MEQ1196" s="22"/>
      <c r="MER1196" s="22"/>
      <c r="MES1196" s="22"/>
      <c r="MET1196" s="22"/>
      <c r="MEU1196" s="22"/>
      <c r="MEV1196" s="22"/>
      <c r="MEW1196" s="22"/>
      <c r="MEX1196" s="22"/>
      <c r="MEY1196" s="22"/>
      <c r="MEZ1196" s="22"/>
      <c r="MFA1196" s="22"/>
      <c r="MFB1196" s="22"/>
      <c r="MFC1196" s="22"/>
      <c r="MFD1196" s="22"/>
      <c r="MFE1196" s="22"/>
      <c r="MFF1196" s="22"/>
      <c r="MFG1196" s="22"/>
      <c r="MFH1196" s="22"/>
      <c r="MFI1196" s="22"/>
      <c r="MFJ1196" s="22"/>
      <c r="MFK1196" s="22"/>
      <c r="MFL1196" s="22"/>
      <c r="MFM1196" s="22"/>
      <c r="MFN1196" s="22"/>
      <c r="MFO1196" s="22"/>
      <c r="MFP1196" s="22"/>
      <c r="MFQ1196" s="22"/>
      <c r="MFR1196" s="22"/>
      <c r="MFS1196" s="22"/>
      <c r="MFT1196" s="22"/>
      <c r="MFU1196" s="22"/>
      <c r="MFV1196" s="22"/>
      <c r="MFW1196" s="22"/>
      <c r="MFX1196" s="22"/>
      <c r="MFY1196" s="22"/>
      <c r="MFZ1196" s="22"/>
      <c r="MGA1196" s="22"/>
      <c r="MGB1196" s="22"/>
      <c r="MGC1196" s="22"/>
      <c r="MGD1196" s="22"/>
      <c r="MGE1196" s="22"/>
      <c r="MGF1196" s="22"/>
      <c r="MGG1196" s="22"/>
      <c r="MGH1196" s="22"/>
      <c r="MGI1196" s="22"/>
      <c r="MGJ1196" s="22"/>
      <c r="MGK1196" s="22"/>
      <c r="MGL1196" s="22"/>
      <c r="MGM1196" s="22"/>
      <c r="MGN1196" s="22"/>
      <c r="MGO1196" s="22"/>
      <c r="MGP1196" s="22"/>
      <c r="MGQ1196" s="22"/>
      <c r="MGR1196" s="22"/>
      <c r="MGS1196" s="22"/>
      <c r="MGT1196" s="22"/>
      <c r="MGU1196" s="22"/>
      <c r="MGV1196" s="22"/>
      <c r="MGW1196" s="22"/>
      <c r="MGX1196" s="22"/>
      <c r="MGY1196" s="22"/>
      <c r="MGZ1196" s="22"/>
      <c r="MHA1196" s="22"/>
      <c r="MHB1196" s="22"/>
      <c r="MHC1196" s="22"/>
      <c r="MHD1196" s="22"/>
      <c r="MHE1196" s="22"/>
      <c r="MHF1196" s="22"/>
      <c r="MHG1196" s="22"/>
      <c r="MHH1196" s="22"/>
      <c r="MHI1196" s="22"/>
      <c r="MHJ1196" s="22"/>
      <c r="MHK1196" s="22"/>
      <c r="MHL1196" s="22"/>
      <c r="MHM1196" s="22"/>
      <c r="MHN1196" s="22"/>
      <c r="MHO1196" s="22"/>
      <c r="MHP1196" s="22"/>
      <c r="MHQ1196" s="22"/>
      <c r="MHR1196" s="22"/>
      <c r="MHS1196" s="22"/>
      <c r="MHT1196" s="22"/>
      <c r="MHU1196" s="22"/>
      <c r="MHV1196" s="22"/>
      <c r="MHW1196" s="22"/>
      <c r="MHX1196" s="22"/>
      <c r="MHY1196" s="22"/>
      <c r="MHZ1196" s="22"/>
      <c r="MIA1196" s="22"/>
      <c r="MIB1196" s="22"/>
      <c r="MIC1196" s="22"/>
      <c r="MID1196" s="22"/>
      <c r="MIE1196" s="22"/>
      <c r="MIF1196" s="22"/>
      <c r="MIG1196" s="22"/>
      <c r="MIH1196" s="22"/>
      <c r="MII1196" s="22"/>
      <c r="MIJ1196" s="22"/>
      <c r="MIK1196" s="22"/>
      <c r="MIL1196" s="22"/>
      <c r="MIM1196" s="22"/>
      <c r="MIN1196" s="22"/>
      <c r="MIO1196" s="22"/>
      <c r="MIP1196" s="22"/>
      <c r="MIQ1196" s="22"/>
      <c r="MIR1196" s="22"/>
      <c r="MIS1196" s="22"/>
      <c r="MIT1196" s="22"/>
      <c r="MIU1196" s="22"/>
      <c r="MIV1196" s="22"/>
      <c r="MIW1196" s="22"/>
      <c r="MIX1196" s="22"/>
      <c r="MIY1196" s="22"/>
      <c r="MIZ1196" s="22"/>
      <c r="MJA1196" s="22"/>
      <c r="MJB1196" s="22"/>
      <c r="MJC1196" s="22"/>
      <c r="MJD1196" s="22"/>
      <c r="MJE1196" s="22"/>
      <c r="MJF1196" s="22"/>
      <c r="MJG1196" s="22"/>
      <c r="MJH1196" s="22"/>
      <c r="MJI1196" s="22"/>
      <c r="MJJ1196" s="22"/>
      <c r="MJK1196" s="22"/>
      <c r="MJL1196" s="22"/>
      <c r="MJM1196" s="22"/>
      <c r="MJN1196" s="22"/>
      <c r="MJO1196" s="22"/>
      <c r="MJP1196" s="22"/>
      <c r="MJQ1196" s="22"/>
      <c r="MJR1196" s="22"/>
      <c r="MJS1196" s="22"/>
      <c r="MJT1196" s="22"/>
      <c r="MJU1196" s="22"/>
      <c r="MJV1196" s="22"/>
      <c r="MJW1196" s="22"/>
      <c r="MJX1196" s="22"/>
      <c r="MJY1196" s="22"/>
      <c r="MJZ1196" s="22"/>
      <c r="MKA1196" s="22"/>
      <c r="MKB1196" s="22"/>
      <c r="MKC1196" s="22"/>
      <c r="MKD1196" s="22"/>
      <c r="MKE1196" s="22"/>
      <c r="MKF1196" s="22"/>
      <c r="MKG1196" s="22"/>
      <c r="MKH1196" s="22"/>
      <c r="MKI1196" s="22"/>
      <c r="MKJ1196" s="22"/>
      <c r="MKK1196" s="22"/>
      <c r="MKL1196" s="22"/>
      <c r="MKM1196" s="22"/>
      <c r="MKN1196" s="22"/>
      <c r="MKO1196" s="22"/>
      <c r="MKP1196" s="22"/>
      <c r="MKQ1196" s="22"/>
      <c r="MKR1196" s="22"/>
      <c r="MKS1196" s="22"/>
      <c r="MKT1196" s="22"/>
      <c r="MKU1196" s="22"/>
      <c r="MKV1196" s="22"/>
      <c r="MKW1196" s="22"/>
      <c r="MKX1196" s="22"/>
      <c r="MKY1196" s="22"/>
      <c r="MKZ1196" s="22"/>
      <c r="MLA1196" s="22"/>
      <c r="MLB1196" s="22"/>
      <c r="MLC1196" s="22"/>
      <c r="MLD1196" s="22"/>
      <c r="MLE1196" s="22"/>
      <c r="MLF1196" s="22"/>
      <c r="MLG1196" s="22"/>
      <c r="MLH1196" s="22"/>
      <c r="MLI1196" s="22"/>
      <c r="MLJ1196" s="22"/>
      <c r="MLK1196" s="22"/>
      <c r="MLL1196" s="22"/>
      <c r="MLM1196" s="22"/>
      <c r="MLN1196" s="22"/>
      <c r="MLO1196" s="22"/>
      <c r="MLP1196" s="22"/>
      <c r="MLQ1196" s="22"/>
      <c r="MLR1196" s="22"/>
      <c r="MLS1196" s="22"/>
      <c r="MLT1196" s="22"/>
      <c r="MLU1196" s="22"/>
      <c r="MLV1196" s="22"/>
      <c r="MLW1196" s="22"/>
      <c r="MLX1196" s="22"/>
      <c r="MLY1196" s="22"/>
      <c r="MLZ1196" s="22"/>
      <c r="MMA1196" s="22"/>
      <c r="MMB1196" s="22"/>
      <c r="MMC1196" s="22"/>
      <c r="MMD1196" s="22"/>
      <c r="MME1196" s="22"/>
      <c r="MMF1196" s="22"/>
      <c r="MMG1196" s="22"/>
      <c r="MMH1196" s="22"/>
      <c r="MMI1196" s="22"/>
      <c r="MMJ1196" s="22"/>
      <c r="MMK1196" s="22"/>
      <c r="MML1196" s="22"/>
      <c r="MMM1196" s="22"/>
      <c r="MMN1196" s="22"/>
      <c r="MMO1196" s="22"/>
      <c r="MMP1196" s="22"/>
      <c r="MMQ1196" s="22"/>
      <c r="MMR1196" s="22"/>
      <c r="MMS1196" s="22"/>
      <c r="MMT1196" s="22"/>
      <c r="MMU1196" s="22"/>
      <c r="MMV1196" s="22"/>
      <c r="MMW1196" s="22"/>
      <c r="MMX1196" s="22"/>
      <c r="MMY1196" s="22"/>
      <c r="MMZ1196" s="22"/>
      <c r="MNA1196" s="22"/>
      <c r="MNB1196" s="22"/>
      <c r="MNC1196" s="22"/>
      <c r="MND1196" s="22"/>
      <c r="MNE1196" s="22"/>
      <c r="MNF1196" s="22"/>
      <c r="MNG1196" s="22"/>
      <c r="MNH1196" s="22"/>
      <c r="MNI1196" s="22"/>
      <c r="MNJ1196" s="22"/>
      <c r="MNK1196" s="22"/>
      <c r="MNL1196" s="22"/>
      <c r="MNM1196" s="22"/>
      <c r="MNN1196" s="22"/>
      <c r="MNO1196" s="22"/>
      <c r="MNP1196" s="22"/>
      <c r="MNQ1196" s="22"/>
      <c r="MNR1196" s="22"/>
      <c r="MNS1196" s="22"/>
      <c r="MNT1196" s="22"/>
      <c r="MNU1196" s="22"/>
      <c r="MNV1196" s="22"/>
      <c r="MNW1196" s="22"/>
      <c r="MNX1196" s="22"/>
      <c r="MNY1196" s="22"/>
      <c r="MNZ1196" s="22"/>
      <c r="MOA1196" s="22"/>
      <c r="MOB1196" s="22"/>
      <c r="MOC1196" s="22"/>
      <c r="MOD1196" s="22"/>
      <c r="MOE1196" s="22"/>
      <c r="MOF1196" s="22"/>
      <c r="MOG1196" s="22"/>
      <c r="MOH1196" s="22"/>
      <c r="MOI1196" s="22"/>
      <c r="MOJ1196" s="22"/>
      <c r="MOK1196" s="22"/>
      <c r="MOL1196" s="22"/>
      <c r="MOM1196" s="22"/>
      <c r="MON1196" s="22"/>
      <c r="MOO1196" s="22"/>
      <c r="MOP1196" s="22"/>
      <c r="MOQ1196" s="22"/>
      <c r="MOR1196" s="22"/>
      <c r="MOS1196" s="22"/>
      <c r="MOT1196" s="22"/>
      <c r="MOU1196" s="22"/>
      <c r="MOV1196" s="22"/>
      <c r="MOW1196" s="22"/>
      <c r="MOX1196" s="22"/>
      <c r="MOY1196" s="22"/>
      <c r="MOZ1196" s="22"/>
      <c r="MPA1196" s="22"/>
      <c r="MPB1196" s="22"/>
      <c r="MPC1196" s="22"/>
      <c r="MPD1196" s="22"/>
      <c r="MPE1196" s="22"/>
      <c r="MPF1196" s="22"/>
      <c r="MPG1196" s="22"/>
      <c r="MPH1196" s="22"/>
      <c r="MPI1196" s="22"/>
      <c r="MPJ1196" s="22"/>
      <c r="MPK1196" s="22"/>
      <c r="MPL1196" s="22"/>
      <c r="MPM1196" s="22"/>
      <c r="MPN1196" s="22"/>
      <c r="MPO1196" s="22"/>
      <c r="MPP1196" s="22"/>
      <c r="MPQ1196" s="22"/>
      <c r="MPR1196" s="22"/>
      <c r="MPS1196" s="22"/>
      <c r="MPT1196" s="22"/>
      <c r="MPU1196" s="22"/>
      <c r="MPV1196" s="22"/>
      <c r="MPW1196" s="22"/>
      <c r="MPX1196" s="22"/>
      <c r="MPY1196" s="22"/>
      <c r="MPZ1196" s="22"/>
      <c r="MQA1196" s="22"/>
      <c r="MQB1196" s="22"/>
      <c r="MQC1196" s="22"/>
      <c r="MQD1196" s="22"/>
      <c r="MQE1196" s="22"/>
      <c r="MQF1196" s="22"/>
      <c r="MQG1196" s="22"/>
      <c r="MQH1196" s="22"/>
      <c r="MQI1196" s="22"/>
      <c r="MQJ1196" s="22"/>
      <c r="MQK1196" s="22"/>
      <c r="MQL1196" s="22"/>
      <c r="MQM1196" s="22"/>
      <c r="MQN1196" s="22"/>
      <c r="MQO1196" s="22"/>
      <c r="MQP1196" s="22"/>
      <c r="MQQ1196" s="22"/>
      <c r="MQR1196" s="22"/>
      <c r="MQS1196" s="22"/>
      <c r="MQT1196" s="22"/>
      <c r="MQU1196" s="22"/>
      <c r="MQV1196" s="22"/>
      <c r="MQW1196" s="22"/>
      <c r="MQX1196" s="22"/>
      <c r="MQY1196" s="22"/>
      <c r="MQZ1196" s="22"/>
      <c r="MRA1196" s="22"/>
      <c r="MRB1196" s="22"/>
      <c r="MRC1196" s="22"/>
      <c r="MRD1196" s="22"/>
      <c r="MRE1196" s="22"/>
      <c r="MRF1196" s="22"/>
      <c r="MRG1196" s="22"/>
      <c r="MRH1196" s="22"/>
      <c r="MRI1196" s="22"/>
      <c r="MRJ1196" s="22"/>
      <c r="MRK1196" s="22"/>
      <c r="MRL1196" s="22"/>
      <c r="MRM1196" s="22"/>
      <c r="MRN1196" s="22"/>
      <c r="MRO1196" s="22"/>
      <c r="MRP1196" s="22"/>
      <c r="MRQ1196" s="22"/>
      <c r="MRR1196" s="22"/>
      <c r="MRS1196" s="22"/>
      <c r="MRT1196" s="22"/>
      <c r="MRU1196" s="22"/>
      <c r="MRV1196" s="22"/>
      <c r="MRW1196" s="22"/>
      <c r="MRX1196" s="22"/>
      <c r="MRY1196" s="22"/>
      <c r="MRZ1196" s="22"/>
      <c r="MSA1196" s="22"/>
      <c r="MSB1196" s="22"/>
      <c r="MSC1196" s="22"/>
      <c r="MSD1196" s="22"/>
      <c r="MSE1196" s="22"/>
      <c r="MSF1196" s="22"/>
      <c r="MSG1196" s="22"/>
      <c r="MSH1196" s="22"/>
      <c r="MSI1196" s="22"/>
      <c r="MSJ1196" s="22"/>
      <c r="MSK1196" s="22"/>
      <c r="MSL1196" s="22"/>
      <c r="MSM1196" s="22"/>
      <c r="MSN1196" s="22"/>
      <c r="MSO1196" s="22"/>
      <c r="MSP1196" s="22"/>
      <c r="MSQ1196" s="22"/>
      <c r="MSR1196" s="22"/>
      <c r="MSS1196" s="22"/>
      <c r="MST1196" s="22"/>
      <c r="MSU1196" s="22"/>
      <c r="MSV1196" s="22"/>
      <c r="MSW1196" s="22"/>
      <c r="MSX1196" s="22"/>
      <c r="MSY1196" s="22"/>
      <c r="MSZ1196" s="22"/>
      <c r="MTA1196" s="22"/>
      <c r="MTB1196" s="22"/>
      <c r="MTC1196" s="22"/>
      <c r="MTD1196" s="22"/>
      <c r="MTE1196" s="22"/>
      <c r="MTF1196" s="22"/>
      <c r="MTG1196" s="22"/>
      <c r="MTH1196" s="22"/>
      <c r="MTI1196" s="22"/>
      <c r="MTJ1196" s="22"/>
      <c r="MTK1196" s="22"/>
      <c r="MTL1196" s="22"/>
      <c r="MTM1196" s="22"/>
      <c r="MTN1196" s="22"/>
      <c r="MTO1196" s="22"/>
      <c r="MTP1196" s="22"/>
      <c r="MTQ1196" s="22"/>
      <c r="MTR1196" s="22"/>
      <c r="MTS1196" s="22"/>
      <c r="MTT1196" s="22"/>
      <c r="MTU1196" s="22"/>
      <c r="MTV1196" s="22"/>
      <c r="MTW1196" s="22"/>
      <c r="MTX1196" s="22"/>
      <c r="MTY1196" s="22"/>
      <c r="MTZ1196" s="22"/>
      <c r="MUA1196" s="22"/>
      <c r="MUB1196" s="22"/>
      <c r="MUC1196" s="22"/>
      <c r="MUD1196" s="22"/>
      <c r="MUE1196" s="22"/>
      <c r="MUF1196" s="22"/>
      <c r="MUG1196" s="22"/>
      <c r="MUH1196" s="22"/>
      <c r="MUI1196" s="22"/>
      <c r="MUJ1196" s="22"/>
      <c r="MUK1196" s="22"/>
      <c r="MUL1196" s="22"/>
      <c r="MUM1196" s="22"/>
      <c r="MUN1196" s="22"/>
      <c r="MUO1196" s="22"/>
      <c r="MUP1196" s="22"/>
      <c r="MUQ1196" s="22"/>
      <c r="MUR1196" s="22"/>
      <c r="MUS1196" s="22"/>
      <c r="MUT1196" s="22"/>
      <c r="MUU1196" s="22"/>
      <c r="MUV1196" s="22"/>
      <c r="MUW1196" s="22"/>
      <c r="MUX1196" s="22"/>
      <c r="MUY1196" s="22"/>
      <c r="MUZ1196" s="22"/>
      <c r="MVA1196" s="22"/>
      <c r="MVB1196" s="22"/>
      <c r="MVC1196" s="22"/>
      <c r="MVD1196" s="22"/>
      <c r="MVE1196" s="22"/>
      <c r="MVF1196" s="22"/>
      <c r="MVG1196" s="22"/>
      <c r="MVH1196" s="22"/>
      <c r="MVI1196" s="22"/>
      <c r="MVJ1196" s="22"/>
      <c r="MVK1196" s="22"/>
      <c r="MVL1196" s="22"/>
      <c r="MVM1196" s="22"/>
      <c r="MVN1196" s="22"/>
      <c r="MVO1196" s="22"/>
      <c r="MVP1196" s="22"/>
      <c r="MVQ1196" s="22"/>
      <c r="MVR1196" s="22"/>
      <c r="MVS1196" s="22"/>
      <c r="MVT1196" s="22"/>
      <c r="MVU1196" s="22"/>
      <c r="MVV1196" s="22"/>
      <c r="MVW1196" s="22"/>
      <c r="MVX1196" s="22"/>
      <c r="MVY1196" s="22"/>
      <c r="MVZ1196" s="22"/>
      <c r="MWA1196" s="22"/>
      <c r="MWB1196" s="22"/>
      <c r="MWC1196" s="22"/>
      <c r="MWD1196" s="22"/>
      <c r="MWE1196" s="22"/>
      <c r="MWF1196" s="22"/>
      <c r="MWG1196" s="22"/>
      <c r="MWH1196" s="22"/>
      <c r="MWI1196" s="22"/>
      <c r="MWJ1196" s="22"/>
      <c r="MWK1196" s="22"/>
      <c r="MWL1196" s="22"/>
      <c r="MWM1196" s="22"/>
      <c r="MWN1196" s="22"/>
      <c r="MWO1196" s="22"/>
      <c r="MWP1196" s="22"/>
      <c r="MWQ1196" s="22"/>
      <c r="MWR1196" s="22"/>
      <c r="MWS1196" s="22"/>
      <c r="MWT1196" s="22"/>
      <c r="MWU1196" s="22"/>
      <c r="MWV1196" s="22"/>
      <c r="MWW1196" s="22"/>
      <c r="MWX1196" s="22"/>
      <c r="MWY1196" s="22"/>
      <c r="MWZ1196" s="22"/>
      <c r="MXA1196" s="22"/>
      <c r="MXB1196" s="22"/>
      <c r="MXC1196" s="22"/>
      <c r="MXD1196" s="22"/>
      <c r="MXE1196" s="22"/>
      <c r="MXF1196" s="22"/>
      <c r="MXG1196" s="22"/>
      <c r="MXH1196" s="22"/>
      <c r="MXI1196" s="22"/>
      <c r="MXJ1196" s="22"/>
      <c r="MXK1196" s="22"/>
      <c r="MXL1196" s="22"/>
      <c r="MXM1196" s="22"/>
      <c r="MXN1196" s="22"/>
      <c r="MXO1196" s="22"/>
      <c r="MXP1196" s="22"/>
      <c r="MXQ1196" s="22"/>
      <c r="MXR1196" s="22"/>
      <c r="MXS1196" s="22"/>
      <c r="MXT1196" s="22"/>
      <c r="MXU1196" s="22"/>
      <c r="MXV1196" s="22"/>
      <c r="MXW1196" s="22"/>
      <c r="MXX1196" s="22"/>
      <c r="MXY1196" s="22"/>
      <c r="MXZ1196" s="22"/>
      <c r="MYA1196" s="22"/>
      <c r="MYB1196" s="22"/>
      <c r="MYC1196" s="22"/>
      <c r="MYD1196" s="22"/>
      <c r="MYE1196" s="22"/>
      <c r="MYF1196" s="22"/>
      <c r="MYG1196" s="22"/>
      <c r="MYH1196" s="22"/>
      <c r="MYI1196" s="22"/>
      <c r="MYJ1196" s="22"/>
      <c r="MYK1196" s="22"/>
      <c r="MYL1196" s="22"/>
      <c r="MYM1196" s="22"/>
      <c r="MYN1196" s="22"/>
      <c r="MYO1196" s="22"/>
      <c r="MYP1196" s="22"/>
      <c r="MYQ1196" s="22"/>
      <c r="MYR1196" s="22"/>
      <c r="MYS1196" s="22"/>
      <c r="MYT1196" s="22"/>
      <c r="MYU1196" s="22"/>
      <c r="MYV1196" s="22"/>
      <c r="MYW1196" s="22"/>
      <c r="MYX1196" s="22"/>
      <c r="MYY1196" s="22"/>
      <c r="MYZ1196" s="22"/>
      <c r="MZA1196" s="22"/>
      <c r="MZB1196" s="22"/>
      <c r="MZC1196" s="22"/>
      <c r="MZD1196" s="22"/>
      <c r="MZE1196" s="22"/>
      <c r="MZF1196" s="22"/>
      <c r="MZG1196" s="22"/>
      <c r="MZH1196" s="22"/>
      <c r="MZI1196" s="22"/>
      <c r="MZJ1196" s="22"/>
      <c r="MZK1196" s="22"/>
      <c r="MZL1196" s="22"/>
      <c r="MZM1196" s="22"/>
      <c r="MZN1196" s="22"/>
      <c r="MZO1196" s="22"/>
      <c r="MZP1196" s="22"/>
      <c r="MZQ1196" s="22"/>
      <c r="MZR1196" s="22"/>
      <c r="MZS1196" s="22"/>
      <c r="MZT1196" s="22"/>
      <c r="MZU1196" s="22"/>
      <c r="MZV1196" s="22"/>
      <c r="MZW1196" s="22"/>
      <c r="MZX1196" s="22"/>
      <c r="MZY1196" s="22"/>
      <c r="MZZ1196" s="22"/>
      <c r="NAA1196" s="22"/>
      <c r="NAB1196" s="22"/>
      <c r="NAC1196" s="22"/>
      <c r="NAD1196" s="22"/>
      <c r="NAE1196" s="22"/>
      <c r="NAF1196" s="22"/>
      <c r="NAG1196" s="22"/>
      <c r="NAH1196" s="22"/>
      <c r="NAI1196" s="22"/>
      <c r="NAJ1196" s="22"/>
      <c r="NAK1196" s="22"/>
      <c r="NAL1196" s="22"/>
      <c r="NAM1196" s="22"/>
      <c r="NAN1196" s="22"/>
      <c r="NAO1196" s="22"/>
      <c r="NAP1196" s="22"/>
      <c r="NAQ1196" s="22"/>
      <c r="NAR1196" s="22"/>
      <c r="NAS1196" s="22"/>
      <c r="NAT1196" s="22"/>
      <c r="NAU1196" s="22"/>
      <c r="NAV1196" s="22"/>
      <c r="NAW1196" s="22"/>
      <c r="NAX1196" s="22"/>
      <c r="NAY1196" s="22"/>
      <c r="NAZ1196" s="22"/>
      <c r="NBA1196" s="22"/>
      <c r="NBB1196" s="22"/>
      <c r="NBC1196" s="22"/>
      <c r="NBD1196" s="22"/>
      <c r="NBE1196" s="22"/>
      <c r="NBF1196" s="22"/>
      <c r="NBG1196" s="22"/>
      <c r="NBH1196" s="22"/>
      <c r="NBI1196" s="22"/>
      <c r="NBJ1196" s="22"/>
      <c r="NBK1196" s="22"/>
      <c r="NBL1196" s="22"/>
      <c r="NBM1196" s="22"/>
      <c r="NBN1196" s="22"/>
      <c r="NBO1196" s="22"/>
      <c r="NBP1196" s="22"/>
      <c r="NBQ1196" s="22"/>
      <c r="NBR1196" s="22"/>
      <c r="NBS1196" s="22"/>
      <c r="NBT1196" s="22"/>
      <c r="NBU1196" s="22"/>
      <c r="NBV1196" s="22"/>
      <c r="NBW1196" s="22"/>
      <c r="NBX1196" s="22"/>
      <c r="NBY1196" s="22"/>
      <c r="NBZ1196" s="22"/>
      <c r="NCA1196" s="22"/>
      <c r="NCB1196" s="22"/>
      <c r="NCC1196" s="22"/>
      <c r="NCD1196" s="22"/>
      <c r="NCE1196" s="22"/>
      <c r="NCF1196" s="22"/>
      <c r="NCG1196" s="22"/>
      <c r="NCH1196" s="22"/>
      <c r="NCI1196" s="22"/>
      <c r="NCJ1196" s="22"/>
      <c r="NCK1196" s="22"/>
      <c r="NCL1196" s="22"/>
      <c r="NCM1196" s="22"/>
      <c r="NCN1196" s="22"/>
      <c r="NCO1196" s="22"/>
      <c r="NCP1196" s="22"/>
      <c r="NCQ1196" s="22"/>
      <c r="NCR1196" s="22"/>
      <c r="NCS1196" s="22"/>
      <c r="NCT1196" s="22"/>
      <c r="NCU1196" s="22"/>
      <c r="NCV1196" s="22"/>
      <c r="NCW1196" s="22"/>
      <c r="NCX1196" s="22"/>
      <c r="NCY1196" s="22"/>
      <c r="NCZ1196" s="22"/>
      <c r="NDA1196" s="22"/>
      <c r="NDB1196" s="22"/>
      <c r="NDC1196" s="22"/>
      <c r="NDD1196" s="22"/>
      <c r="NDE1196" s="22"/>
      <c r="NDF1196" s="22"/>
      <c r="NDG1196" s="22"/>
      <c r="NDH1196" s="22"/>
      <c r="NDI1196" s="22"/>
      <c r="NDJ1196" s="22"/>
      <c r="NDK1196" s="22"/>
      <c r="NDL1196" s="22"/>
      <c r="NDM1196" s="22"/>
      <c r="NDN1196" s="22"/>
      <c r="NDO1196" s="22"/>
      <c r="NDP1196" s="22"/>
      <c r="NDQ1196" s="22"/>
      <c r="NDR1196" s="22"/>
      <c r="NDS1196" s="22"/>
      <c r="NDT1196" s="22"/>
      <c r="NDU1196" s="22"/>
      <c r="NDV1196" s="22"/>
      <c r="NDW1196" s="22"/>
      <c r="NDX1196" s="22"/>
      <c r="NDY1196" s="22"/>
      <c r="NDZ1196" s="22"/>
      <c r="NEA1196" s="22"/>
      <c r="NEB1196" s="22"/>
      <c r="NEC1196" s="22"/>
      <c r="NED1196" s="22"/>
      <c r="NEE1196" s="22"/>
      <c r="NEF1196" s="22"/>
      <c r="NEG1196" s="22"/>
      <c r="NEH1196" s="22"/>
      <c r="NEI1196" s="22"/>
      <c r="NEJ1196" s="22"/>
      <c r="NEK1196" s="22"/>
      <c r="NEL1196" s="22"/>
      <c r="NEM1196" s="22"/>
      <c r="NEN1196" s="22"/>
      <c r="NEO1196" s="22"/>
      <c r="NEP1196" s="22"/>
      <c r="NEQ1196" s="22"/>
      <c r="NER1196" s="22"/>
      <c r="NES1196" s="22"/>
      <c r="NET1196" s="22"/>
      <c r="NEU1196" s="22"/>
      <c r="NEV1196" s="22"/>
      <c r="NEW1196" s="22"/>
      <c r="NEX1196" s="22"/>
      <c r="NEY1196" s="22"/>
      <c r="NEZ1196" s="22"/>
      <c r="NFA1196" s="22"/>
      <c r="NFB1196" s="22"/>
      <c r="NFC1196" s="22"/>
      <c r="NFD1196" s="22"/>
      <c r="NFE1196" s="22"/>
      <c r="NFF1196" s="22"/>
      <c r="NFG1196" s="22"/>
      <c r="NFH1196" s="22"/>
      <c r="NFI1196" s="22"/>
      <c r="NFJ1196" s="22"/>
      <c r="NFK1196" s="22"/>
      <c r="NFL1196" s="22"/>
      <c r="NFM1196" s="22"/>
      <c r="NFN1196" s="22"/>
      <c r="NFO1196" s="22"/>
      <c r="NFP1196" s="22"/>
      <c r="NFQ1196" s="22"/>
      <c r="NFR1196" s="22"/>
      <c r="NFS1196" s="22"/>
      <c r="NFT1196" s="22"/>
      <c r="NFU1196" s="22"/>
      <c r="NFV1196" s="22"/>
      <c r="NFW1196" s="22"/>
      <c r="NFX1196" s="22"/>
      <c r="NFY1196" s="22"/>
      <c r="NFZ1196" s="22"/>
      <c r="NGA1196" s="22"/>
      <c r="NGB1196" s="22"/>
      <c r="NGC1196" s="22"/>
      <c r="NGD1196" s="22"/>
      <c r="NGE1196" s="22"/>
      <c r="NGF1196" s="22"/>
      <c r="NGG1196" s="22"/>
      <c r="NGH1196" s="22"/>
      <c r="NGI1196" s="22"/>
      <c r="NGJ1196" s="22"/>
      <c r="NGK1196" s="22"/>
      <c r="NGL1196" s="22"/>
      <c r="NGM1196" s="22"/>
      <c r="NGN1196" s="22"/>
      <c r="NGO1196" s="22"/>
      <c r="NGP1196" s="22"/>
      <c r="NGQ1196" s="22"/>
      <c r="NGR1196" s="22"/>
      <c r="NGS1196" s="22"/>
      <c r="NGT1196" s="22"/>
      <c r="NGU1196" s="22"/>
      <c r="NGV1196" s="22"/>
      <c r="NGW1196" s="22"/>
      <c r="NGX1196" s="22"/>
      <c r="NGY1196" s="22"/>
      <c r="NGZ1196" s="22"/>
      <c r="NHA1196" s="22"/>
      <c r="NHB1196" s="22"/>
      <c r="NHC1196" s="22"/>
      <c r="NHD1196" s="22"/>
      <c r="NHE1196" s="22"/>
      <c r="NHF1196" s="22"/>
      <c r="NHG1196" s="22"/>
      <c r="NHH1196" s="22"/>
      <c r="NHI1196" s="22"/>
      <c r="NHJ1196" s="22"/>
      <c r="NHK1196" s="22"/>
      <c r="NHL1196" s="22"/>
      <c r="NHM1196" s="22"/>
      <c r="NHN1196" s="22"/>
      <c r="NHO1196" s="22"/>
      <c r="NHP1196" s="22"/>
      <c r="NHQ1196" s="22"/>
      <c r="NHR1196" s="22"/>
      <c r="NHS1196" s="22"/>
      <c r="NHT1196" s="22"/>
      <c r="NHU1196" s="22"/>
      <c r="NHV1196" s="22"/>
      <c r="NHW1196" s="22"/>
      <c r="NHX1196" s="22"/>
      <c r="NHY1196" s="22"/>
      <c r="NHZ1196" s="22"/>
      <c r="NIA1196" s="22"/>
      <c r="NIB1196" s="22"/>
      <c r="NIC1196" s="22"/>
      <c r="NID1196" s="22"/>
      <c r="NIE1196" s="22"/>
      <c r="NIF1196" s="22"/>
      <c r="NIG1196" s="22"/>
      <c r="NIH1196" s="22"/>
      <c r="NII1196" s="22"/>
      <c r="NIJ1196" s="22"/>
      <c r="NIK1196" s="22"/>
      <c r="NIL1196" s="22"/>
      <c r="NIM1196" s="22"/>
      <c r="NIN1196" s="22"/>
      <c r="NIO1196" s="22"/>
      <c r="NIP1196" s="22"/>
      <c r="NIQ1196" s="22"/>
      <c r="NIR1196" s="22"/>
      <c r="NIS1196" s="22"/>
      <c r="NIT1196" s="22"/>
      <c r="NIU1196" s="22"/>
      <c r="NIV1196" s="22"/>
      <c r="NIW1196" s="22"/>
      <c r="NIX1196" s="22"/>
      <c r="NIY1196" s="22"/>
      <c r="NIZ1196" s="22"/>
      <c r="NJA1196" s="22"/>
      <c r="NJB1196" s="22"/>
      <c r="NJC1196" s="22"/>
      <c r="NJD1196" s="22"/>
      <c r="NJE1196" s="22"/>
      <c r="NJF1196" s="22"/>
      <c r="NJG1196" s="22"/>
      <c r="NJH1196" s="22"/>
      <c r="NJI1196" s="22"/>
      <c r="NJJ1196" s="22"/>
      <c r="NJK1196" s="22"/>
      <c r="NJL1196" s="22"/>
      <c r="NJM1196" s="22"/>
      <c r="NJN1196" s="22"/>
      <c r="NJO1196" s="22"/>
      <c r="NJP1196" s="22"/>
      <c r="NJQ1196" s="22"/>
      <c r="NJR1196" s="22"/>
      <c r="NJS1196" s="22"/>
      <c r="NJT1196" s="22"/>
      <c r="NJU1196" s="22"/>
      <c r="NJV1196" s="22"/>
      <c r="NJW1196" s="22"/>
      <c r="NJX1196" s="22"/>
      <c r="NJY1196" s="22"/>
      <c r="NJZ1196" s="22"/>
      <c r="NKA1196" s="22"/>
      <c r="NKB1196" s="22"/>
      <c r="NKC1196" s="22"/>
      <c r="NKD1196" s="22"/>
      <c r="NKE1196" s="22"/>
      <c r="NKF1196" s="22"/>
      <c r="NKG1196" s="22"/>
      <c r="NKH1196" s="22"/>
      <c r="NKI1196" s="22"/>
      <c r="NKJ1196" s="22"/>
      <c r="NKK1196" s="22"/>
      <c r="NKL1196" s="22"/>
      <c r="NKM1196" s="22"/>
      <c r="NKN1196" s="22"/>
      <c r="NKO1196" s="22"/>
      <c r="NKP1196" s="22"/>
      <c r="NKQ1196" s="22"/>
      <c r="NKR1196" s="22"/>
      <c r="NKS1196" s="22"/>
      <c r="NKT1196" s="22"/>
      <c r="NKU1196" s="22"/>
      <c r="NKV1196" s="22"/>
      <c r="NKW1196" s="22"/>
      <c r="NKX1196" s="22"/>
      <c r="NKY1196" s="22"/>
      <c r="NKZ1196" s="22"/>
      <c r="NLA1196" s="22"/>
      <c r="NLB1196" s="22"/>
      <c r="NLC1196" s="22"/>
      <c r="NLD1196" s="22"/>
      <c r="NLE1196" s="22"/>
      <c r="NLF1196" s="22"/>
      <c r="NLG1196" s="22"/>
      <c r="NLH1196" s="22"/>
      <c r="NLI1196" s="22"/>
      <c r="NLJ1196" s="22"/>
      <c r="NLK1196" s="22"/>
      <c r="NLL1196" s="22"/>
      <c r="NLM1196" s="22"/>
      <c r="NLN1196" s="22"/>
      <c r="NLO1196" s="22"/>
      <c r="NLP1196" s="22"/>
      <c r="NLQ1196" s="22"/>
      <c r="NLR1196" s="22"/>
      <c r="NLS1196" s="22"/>
      <c r="NLT1196" s="22"/>
      <c r="NLU1196" s="22"/>
      <c r="NLV1196" s="22"/>
      <c r="NLW1196" s="22"/>
      <c r="NLX1196" s="22"/>
      <c r="NLY1196" s="22"/>
      <c r="NLZ1196" s="22"/>
      <c r="NMA1196" s="22"/>
      <c r="NMB1196" s="22"/>
      <c r="NMC1196" s="22"/>
      <c r="NMD1196" s="22"/>
      <c r="NME1196" s="22"/>
      <c r="NMF1196" s="22"/>
      <c r="NMG1196" s="22"/>
      <c r="NMH1196" s="22"/>
      <c r="NMI1196" s="22"/>
      <c r="NMJ1196" s="22"/>
      <c r="NMK1196" s="22"/>
      <c r="NML1196" s="22"/>
      <c r="NMM1196" s="22"/>
      <c r="NMN1196" s="22"/>
      <c r="NMO1196" s="22"/>
      <c r="NMP1196" s="22"/>
      <c r="NMQ1196" s="22"/>
      <c r="NMR1196" s="22"/>
      <c r="NMS1196" s="22"/>
      <c r="NMT1196" s="22"/>
      <c r="NMU1196" s="22"/>
      <c r="NMV1196" s="22"/>
      <c r="NMW1196" s="22"/>
      <c r="NMX1196" s="22"/>
      <c r="NMY1196" s="22"/>
      <c r="NMZ1196" s="22"/>
      <c r="NNA1196" s="22"/>
      <c r="NNB1196" s="22"/>
      <c r="NNC1196" s="22"/>
      <c r="NND1196" s="22"/>
      <c r="NNE1196" s="22"/>
      <c r="NNF1196" s="22"/>
      <c r="NNG1196" s="22"/>
      <c r="NNH1196" s="22"/>
      <c r="NNI1196" s="22"/>
      <c r="NNJ1196" s="22"/>
      <c r="NNK1196" s="22"/>
      <c r="NNL1196" s="22"/>
      <c r="NNM1196" s="22"/>
      <c r="NNN1196" s="22"/>
      <c r="NNO1196" s="22"/>
      <c r="NNP1196" s="22"/>
      <c r="NNQ1196" s="22"/>
      <c r="NNR1196" s="22"/>
      <c r="NNS1196" s="22"/>
      <c r="NNT1196" s="22"/>
      <c r="NNU1196" s="22"/>
      <c r="NNV1196" s="22"/>
      <c r="NNW1196" s="22"/>
      <c r="NNX1196" s="22"/>
      <c r="NNY1196" s="22"/>
      <c r="NNZ1196" s="22"/>
      <c r="NOA1196" s="22"/>
      <c r="NOB1196" s="22"/>
      <c r="NOC1196" s="22"/>
      <c r="NOD1196" s="22"/>
      <c r="NOE1196" s="22"/>
      <c r="NOF1196" s="22"/>
      <c r="NOG1196" s="22"/>
      <c r="NOH1196" s="22"/>
      <c r="NOI1196" s="22"/>
      <c r="NOJ1196" s="22"/>
      <c r="NOK1196" s="22"/>
      <c r="NOL1196" s="22"/>
      <c r="NOM1196" s="22"/>
      <c r="NON1196" s="22"/>
      <c r="NOO1196" s="22"/>
      <c r="NOP1196" s="22"/>
      <c r="NOQ1196" s="22"/>
      <c r="NOR1196" s="22"/>
      <c r="NOS1196" s="22"/>
      <c r="NOT1196" s="22"/>
      <c r="NOU1196" s="22"/>
      <c r="NOV1196" s="22"/>
      <c r="NOW1196" s="22"/>
      <c r="NOX1196" s="22"/>
      <c r="NOY1196" s="22"/>
      <c r="NOZ1196" s="22"/>
      <c r="NPA1196" s="22"/>
      <c r="NPB1196" s="22"/>
      <c r="NPC1196" s="22"/>
      <c r="NPD1196" s="22"/>
      <c r="NPE1196" s="22"/>
      <c r="NPF1196" s="22"/>
      <c r="NPG1196" s="22"/>
      <c r="NPH1196" s="22"/>
      <c r="NPI1196" s="22"/>
      <c r="NPJ1196" s="22"/>
      <c r="NPK1196" s="22"/>
      <c r="NPL1196" s="22"/>
      <c r="NPM1196" s="22"/>
      <c r="NPN1196" s="22"/>
      <c r="NPO1196" s="22"/>
      <c r="NPP1196" s="22"/>
      <c r="NPQ1196" s="22"/>
      <c r="NPR1196" s="22"/>
      <c r="NPS1196" s="22"/>
      <c r="NPT1196" s="22"/>
      <c r="NPU1196" s="22"/>
      <c r="NPV1196" s="22"/>
      <c r="NPW1196" s="22"/>
      <c r="NPX1196" s="22"/>
      <c r="NPY1196" s="22"/>
      <c r="NPZ1196" s="22"/>
      <c r="NQA1196" s="22"/>
      <c r="NQB1196" s="22"/>
      <c r="NQC1196" s="22"/>
      <c r="NQD1196" s="22"/>
      <c r="NQE1196" s="22"/>
      <c r="NQF1196" s="22"/>
      <c r="NQG1196" s="22"/>
      <c r="NQH1196" s="22"/>
      <c r="NQI1196" s="22"/>
      <c r="NQJ1196" s="22"/>
      <c r="NQK1196" s="22"/>
      <c r="NQL1196" s="22"/>
      <c r="NQM1196" s="22"/>
      <c r="NQN1196" s="22"/>
      <c r="NQO1196" s="22"/>
      <c r="NQP1196" s="22"/>
      <c r="NQQ1196" s="22"/>
      <c r="NQR1196" s="22"/>
      <c r="NQS1196" s="22"/>
      <c r="NQT1196" s="22"/>
      <c r="NQU1196" s="22"/>
      <c r="NQV1196" s="22"/>
      <c r="NQW1196" s="22"/>
      <c r="NQX1196" s="22"/>
      <c r="NQY1196" s="22"/>
      <c r="NQZ1196" s="22"/>
      <c r="NRA1196" s="22"/>
      <c r="NRB1196" s="22"/>
      <c r="NRC1196" s="22"/>
      <c r="NRD1196" s="22"/>
      <c r="NRE1196" s="22"/>
      <c r="NRF1196" s="22"/>
      <c r="NRG1196" s="22"/>
      <c r="NRH1196" s="22"/>
      <c r="NRI1196" s="22"/>
      <c r="NRJ1196" s="22"/>
      <c r="NRK1196" s="22"/>
      <c r="NRL1196" s="22"/>
      <c r="NRM1196" s="22"/>
      <c r="NRN1196" s="22"/>
      <c r="NRO1196" s="22"/>
      <c r="NRP1196" s="22"/>
      <c r="NRQ1196" s="22"/>
      <c r="NRR1196" s="22"/>
      <c r="NRS1196" s="22"/>
      <c r="NRT1196" s="22"/>
      <c r="NRU1196" s="22"/>
      <c r="NRV1196" s="22"/>
      <c r="NRW1196" s="22"/>
      <c r="NRX1196" s="22"/>
      <c r="NRY1196" s="22"/>
      <c r="NRZ1196" s="22"/>
      <c r="NSA1196" s="22"/>
      <c r="NSB1196" s="22"/>
      <c r="NSC1196" s="22"/>
      <c r="NSD1196" s="22"/>
      <c r="NSE1196" s="22"/>
      <c r="NSF1196" s="22"/>
      <c r="NSG1196" s="22"/>
      <c r="NSH1196" s="22"/>
      <c r="NSI1196" s="22"/>
      <c r="NSJ1196" s="22"/>
      <c r="NSK1196" s="22"/>
      <c r="NSL1196" s="22"/>
      <c r="NSM1196" s="22"/>
      <c r="NSN1196" s="22"/>
      <c r="NSO1196" s="22"/>
      <c r="NSP1196" s="22"/>
      <c r="NSQ1196" s="22"/>
      <c r="NSR1196" s="22"/>
      <c r="NSS1196" s="22"/>
      <c r="NST1196" s="22"/>
      <c r="NSU1196" s="22"/>
      <c r="NSV1196" s="22"/>
      <c r="NSW1196" s="22"/>
      <c r="NSX1196" s="22"/>
      <c r="NSY1196" s="22"/>
      <c r="NSZ1196" s="22"/>
      <c r="NTA1196" s="22"/>
      <c r="NTB1196" s="22"/>
      <c r="NTC1196" s="22"/>
      <c r="NTD1196" s="22"/>
      <c r="NTE1196" s="22"/>
      <c r="NTF1196" s="22"/>
      <c r="NTG1196" s="22"/>
      <c r="NTH1196" s="22"/>
      <c r="NTI1196" s="22"/>
      <c r="NTJ1196" s="22"/>
      <c r="NTK1196" s="22"/>
      <c r="NTL1196" s="22"/>
      <c r="NTM1196" s="22"/>
      <c r="NTN1196" s="22"/>
      <c r="NTO1196" s="22"/>
      <c r="NTP1196" s="22"/>
      <c r="NTQ1196" s="22"/>
      <c r="NTR1196" s="22"/>
      <c r="NTS1196" s="22"/>
      <c r="NTT1196" s="22"/>
      <c r="NTU1196" s="22"/>
      <c r="NTV1196" s="22"/>
      <c r="NTW1196" s="22"/>
      <c r="NTX1196" s="22"/>
      <c r="NTY1196" s="22"/>
      <c r="NTZ1196" s="22"/>
      <c r="NUA1196" s="22"/>
      <c r="NUB1196" s="22"/>
      <c r="NUC1196" s="22"/>
      <c r="NUD1196" s="22"/>
      <c r="NUE1196" s="22"/>
      <c r="NUF1196" s="22"/>
      <c r="NUG1196" s="22"/>
      <c r="NUH1196" s="22"/>
      <c r="NUI1196" s="22"/>
      <c r="NUJ1196" s="22"/>
      <c r="NUK1196" s="22"/>
      <c r="NUL1196" s="22"/>
      <c r="NUM1196" s="22"/>
      <c r="NUN1196" s="22"/>
      <c r="NUO1196" s="22"/>
      <c r="NUP1196" s="22"/>
      <c r="NUQ1196" s="22"/>
      <c r="NUR1196" s="22"/>
      <c r="NUS1196" s="22"/>
      <c r="NUT1196" s="22"/>
      <c r="NUU1196" s="22"/>
      <c r="NUV1196" s="22"/>
      <c r="NUW1196" s="22"/>
      <c r="NUX1196" s="22"/>
      <c r="NUY1196" s="22"/>
      <c r="NUZ1196" s="22"/>
      <c r="NVA1196" s="22"/>
      <c r="NVB1196" s="22"/>
      <c r="NVC1196" s="22"/>
      <c r="NVD1196" s="22"/>
      <c r="NVE1196" s="22"/>
      <c r="NVF1196" s="22"/>
      <c r="NVG1196" s="22"/>
      <c r="NVH1196" s="22"/>
      <c r="NVI1196" s="22"/>
      <c r="NVJ1196" s="22"/>
      <c r="NVK1196" s="22"/>
      <c r="NVL1196" s="22"/>
      <c r="NVM1196" s="22"/>
      <c r="NVN1196" s="22"/>
      <c r="NVO1196" s="22"/>
      <c r="NVP1196" s="22"/>
      <c r="NVQ1196" s="22"/>
      <c r="NVR1196" s="22"/>
      <c r="NVS1196" s="22"/>
      <c r="NVT1196" s="22"/>
      <c r="NVU1196" s="22"/>
      <c r="NVV1196" s="22"/>
      <c r="NVW1196" s="22"/>
      <c r="NVX1196" s="22"/>
      <c r="NVY1196" s="22"/>
      <c r="NVZ1196" s="22"/>
      <c r="NWA1196" s="22"/>
      <c r="NWB1196" s="22"/>
      <c r="NWC1196" s="22"/>
      <c r="NWD1196" s="22"/>
      <c r="NWE1196" s="22"/>
      <c r="NWF1196" s="22"/>
      <c r="NWG1196" s="22"/>
      <c r="NWH1196" s="22"/>
      <c r="NWI1196" s="22"/>
      <c r="NWJ1196" s="22"/>
      <c r="NWK1196" s="22"/>
      <c r="NWL1196" s="22"/>
      <c r="NWM1196" s="22"/>
      <c r="NWN1196" s="22"/>
      <c r="NWO1196" s="22"/>
      <c r="NWP1196" s="22"/>
      <c r="NWQ1196" s="22"/>
      <c r="NWR1196" s="22"/>
      <c r="NWS1196" s="22"/>
      <c r="NWT1196" s="22"/>
      <c r="NWU1196" s="22"/>
      <c r="NWV1196" s="22"/>
      <c r="NWW1196" s="22"/>
      <c r="NWX1196" s="22"/>
      <c r="NWY1196" s="22"/>
      <c r="NWZ1196" s="22"/>
      <c r="NXA1196" s="22"/>
      <c r="NXB1196" s="22"/>
      <c r="NXC1196" s="22"/>
      <c r="NXD1196" s="22"/>
      <c r="NXE1196" s="22"/>
      <c r="NXF1196" s="22"/>
      <c r="NXG1196" s="22"/>
      <c r="NXH1196" s="22"/>
      <c r="NXI1196" s="22"/>
      <c r="NXJ1196" s="22"/>
      <c r="NXK1196" s="22"/>
      <c r="NXL1196" s="22"/>
      <c r="NXM1196" s="22"/>
      <c r="NXN1196" s="22"/>
      <c r="NXO1196" s="22"/>
      <c r="NXP1196" s="22"/>
      <c r="NXQ1196" s="22"/>
      <c r="NXR1196" s="22"/>
      <c r="NXS1196" s="22"/>
      <c r="NXT1196" s="22"/>
      <c r="NXU1196" s="22"/>
      <c r="NXV1196" s="22"/>
      <c r="NXW1196" s="22"/>
      <c r="NXX1196" s="22"/>
      <c r="NXY1196" s="22"/>
      <c r="NXZ1196" s="22"/>
      <c r="NYA1196" s="22"/>
      <c r="NYB1196" s="22"/>
      <c r="NYC1196" s="22"/>
      <c r="NYD1196" s="22"/>
      <c r="NYE1196" s="22"/>
      <c r="NYF1196" s="22"/>
      <c r="NYG1196" s="22"/>
      <c r="NYH1196" s="22"/>
      <c r="NYI1196" s="22"/>
      <c r="NYJ1196" s="22"/>
      <c r="NYK1196" s="22"/>
      <c r="NYL1196" s="22"/>
      <c r="NYM1196" s="22"/>
      <c r="NYN1196" s="22"/>
      <c r="NYO1196" s="22"/>
      <c r="NYP1196" s="22"/>
      <c r="NYQ1196" s="22"/>
      <c r="NYR1196" s="22"/>
      <c r="NYS1196" s="22"/>
      <c r="NYT1196" s="22"/>
      <c r="NYU1196" s="22"/>
      <c r="NYV1196" s="22"/>
      <c r="NYW1196" s="22"/>
      <c r="NYX1196" s="22"/>
      <c r="NYY1196" s="22"/>
      <c r="NYZ1196" s="22"/>
      <c r="NZA1196" s="22"/>
      <c r="NZB1196" s="22"/>
      <c r="NZC1196" s="22"/>
      <c r="NZD1196" s="22"/>
      <c r="NZE1196" s="22"/>
      <c r="NZF1196" s="22"/>
      <c r="NZG1196" s="22"/>
      <c r="NZH1196" s="22"/>
      <c r="NZI1196" s="22"/>
      <c r="NZJ1196" s="22"/>
      <c r="NZK1196" s="22"/>
      <c r="NZL1196" s="22"/>
      <c r="NZM1196" s="22"/>
      <c r="NZN1196" s="22"/>
      <c r="NZO1196" s="22"/>
      <c r="NZP1196" s="22"/>
      <c r="NZQ1196" s="22"/>
      <c r="NZR1196" s="22"/>
      <c r="NZS1196" s="22"/>
      <c r="NZT1196" s="22"/>
      <c r="NZU1196" s="22"/>
      <c r="NZV1196" s="22"/>
      <c r="NZW1196" s="22"/>
      <c r="NZX1196" s="22"/>
      <c r="NZY1196" s="22"/>
      <c r="NZZ1196" s="22"/>
      <c r="OAA1196" s="22"/>
      <c r="OAB1196" s="22"/>
      <c r="OAC1196" s="22"/>
      <c r="OAD1196" s="22"/>
      <c r="OAE1196" s="22"/>
      <c r="OAF1196" s="22"/>
      <c r="OAG1196" s="22"/>
      <c r="OAH1196" s="22"/>
      <c r="OAI1196" s="22"/>
      <c r="OAJ1196" s="22"/>
      <c r="OAK1196" s="22"/>
      <c r="OAL1196" s="22"/>
      <c r="OAM1196" s="22"/>
      <c r="OAN1196" s="22"/>
      <c r="OAO1196" s="22"/>
      <c r="OAP1196" s="22"/>
      <c r="OAQ1196" s="22"/>
      <c r="OAR1196" s="22"/>
      <c r="OAS1196" s="22"/>
      <c r="OAT1196" s="22"/>
      <c r="OAU1196" s="22"/>
      <c r="OAV1196" s="22"/>
      <c r="OAW1196" s="22"/>
      <c r="OAX1196" s="22"/>
      <c r="OAY1196" s="22"/>
      <c r="OAZ1196" s="22"/>
      <c r="OBA1196" s="22"/>
      <c r="OBB1196" s="22"/>
      <c r="OBC1196" s="22"/>
      <c r="OBD1196" s="22"/>
      <c r="OBE1196" s="22"/>
      <c r="OBF1196" s="22"/>
      <c r="OBG1196" s="22"/>
      <c r="OBH1196" s="22"/>
      <c r="OBI1196" s="22"/>
      <c r="OBJ1196" s="22"/>
      <c r="OBK1196" s="22"/>
      <c r="OBL1196" s="22"/>
      <c r="OBM1196" s="22"/>
      <c r="OBN1196" s="22"/>
      <c r="OBO1196" s="22"/>
      <c r="OBP1196" s="22"/>
      <c r="OBQ1196" s="22"/>
      <c r="OBR1196" s="22"/>
      <c r="OBS1196" s="22"/>
      <c r="OBT1196" s="22"/>
      <c r="OBU1196" s="22"/>
      <c r="OBV1196" s="22"/>
      <c r="OBW1196" s="22"/>
      <c r="OBX1196" s="22"/>
      <c r="OBY1196" s="22"/>
      <c r="OBZ1196" s="22"/>
      <c r="OCA1196" s="22"/>
      <c r="OCB1196" s="22"/>
      <c r="OCC1196" s="22"/>
      <c r="OCD1196" s="22"/>
      <c r="OCE1196" s="22"/>
      <c r="OCF1196" s="22"/>
      <c r="OCG1196" s="22"/>
      <c r="OCH1196" s="22"/>
      <c r="OCI1196" s="22"/>
      <c r="OCJ1196" s="22"/>
      <c r="OCK1196" s="22"/>
      <c r="OCL1196" s="22"/>
      <c r="OCM1196" s="22"/>
      <c r="OCN1196" s="22"/>
      <c r="OCO1196" s="22"/>
      <c r="OCP1196" s="22"/>
      <c r="OCQ1196" s="22"/>
      <c r="OCR1196" s="22"/>
      <c r="OCS1196" s="22"/>
      <c r="OCT1196" s="22"/>
      <c r="OCU1196" s="22"/>
      <c r="OCV1196" s="22"/>
      <c r="OCW1196" s="22"/>
      <c r="OCX1196" s="22"/>
      <c r="OCY1196" s="22"/>
      <c r="OCZ1196" s="22"/>
      <c r="ODA1196" s="22"/>
      <c r="ODB1196" s="22"/>
      <c r="ODC1196" s="22"/>
      <c r="ODD1196" s="22"/>
      <c r="ODE1196" s="22"/>
      <c r="ODF1196" s="22"/>
      <c r="ODG1196" s="22"/>
      <c r="ODH1196" s="22"/>
      <c r="ODI1196" s="22"/>
      <c r="ODJ1196" s="22"/>
      <c r="ODK1196" s="22"/>
      <c r="ODL1196" s="22"/>
      <c r="ODM1196" s="22"/>
      <c r="ODN1196" s="22"/>
      <c r="ODO1196" s="22"/>
      <c r="ODP1196" s="22"/>
      <c r="ODQ1196" s="22"/>
      <c r="ODR1196" s="22"/>
      <c r="ODS1196" s="22"/>
      <c r="ODT1196" s="22"/>
      <c r="ODU1196" s="22"/>
      <c r="ODV1196" s="22"/>
      <c r="ODW1196" s="22"/>
      <c r="ODX1196" s="22"/>
      <c r="ODY1196" s="22"/>
      <c r="ODZ1196" s="22"/>
      <c r="OEA1196" s="22"/>
      <c r="OEB1196" s="22"/>
      <c r="OEC1196" s="22"/>
      <c r="OED1196" s="22"/>
      <c r="OEE1196" s="22"/>
      <c r="OEF1196" s="22"/>
      <c r="OEG1196" s="22"/>
      <c r="OEH1196" s="22"/>
      <c r="OEI1196" s="22"/>
      <c r="OEJ1196" s="22"/>
      <c r="OEK1196" s="22"/>
      <c r="OEL1196" s="22"/>
      <c r="OEM1196" s="22"/>
      <c r="OEN1196" s="22"/>
      <c r="OEO1196" s="22"/>
      <c r="OEP1196" s="22"/>
      <c r="OEQ1196" s="22"/>
      <c r="OER1196" s="22"/>
      <c r="OES1196" s="22"/>
      <c r="OET1196" s="22"/>
      <c r="OEU1196" s="22"/>
      <c r="OEV1196" s="22"/>
      <c r="OEW1196" s="22"/>
      <c r="OEX1196" s="22"/>
      <c r="OEY1196" s="22"/>
      <c r="OEZ1196" s="22"/>
      <c r="OFA1196" s="22"/>
      <c r="OFB1196" s="22"/>
      <c r="OFC1196" s="22"/>
      <c r="OFD1196" s="22"/>
      <c r="OFE1196" s="22"/>
      <c r="OFF1196" s="22"/>
      <c r="OFG1196" s="22"/>
      <c r="OFH1196" s="22"/>
      <c r="OFI1196" s="22"/>
      <c r="OFJ1196" s="22"/>
      <c r="OFK1196" s="22"/>
      <c r="OFL1196" s="22"/>
      <c r="OFM1196" s="22"/>
      <c r="OFN1196" s="22"/>
      <c r="OFO1196" s="22"/>
      <c r="OFP1196" s="22"/>
      <c r="OFQ1196" s="22"/>
      <c r="OFR1196" s="22"/>
      <c r="OFS1196" s="22"/>
      <c r="OFT1196" s="22"/>
      <c r="OFU1196" s="22"/>
      <c r="OFV1196" s="22"/>
      <c r="OFW1196" s="22"/>
      <c r="OFX1196" s="22"/>
      <c r="OFY1196" s="22"/>
      <c r="OFZ1196" s="22"/>
      <c r="OGA1196" s="22"/>
      <c r="OGB1196" s="22"/>
      <c r="OGC1196" s="22"/>
      <c r="OGD1196" s="22"/>
      <c r="OGE1196" s="22"/>
      <c r="OGF1196" s="22"/>
      <c r="OGG1196" s="22"/>
      <c r="OGH1196" s="22"/>
      <c r="OGI1196" s="22"/>
      <c r="OGJ1196" s="22"/>
      <c r="OGK1196" s="22"/>
      <c r="OGL1196" s="22"/>
      <c r="OGM1196" s="22"/>
      <c r="OGN1196" s="22"/>
      <c r="OGO1196" s="22"/>
      <c r="OGP1196" s="22"/>
      <c r="OGQ1196" s="22"/>
      <c r="OGR1196" s="22"/>
      <c r="OGS1196" s="22"/>
      <c r="OGT1196" s="22"/>
      <c r="OGU1196" s="22"/>
      <c r="OGV1196" s="22"/>
      <c r="OGW1196" s="22"/>
      <c r="OGX1196" s="22"/>
      <c r="OGY1196" s="22"/>
      <c r="OGZ1196" s="22"/>
      <c r="OHA1196" s="22"/>
      <c r="OHB1196" s="22"/>
      <c r="OHC1196" s="22"/>
      <c r="OHD1196" s="22"/>
      <c r="OHE1196" s="22"/>
      <c r="OHF1196" s="22"/>
      <c r="OHG1196" s="22"/>
      <c r="OHH1196" s="22"/>
      <c r="OHI1196" s="22"/>
      <c r="OHJ1196" s="22"/>
      <c r="OHK1196" s="22"/>
      <c r="OHL1196" s="22"/>
      <c r="OHM1196" s="22"/>
      <c r="OHN1196" s="22"/>
      <c r="OHO1196" s="22"/>
      <c r="OHP1196" s="22"/>
      <c r="OHQ1196" s="22"/>
      <c r="OHR1196" s="22"/>
      <c r="OHS1196" s="22"/>
      <c r="OHT1196" s="22"/>
      <c r="OHU1196" s="22"/>
      <c r="OHV1196" s="22"/>
      <c r="OHW1196" s="22"/>
      <c r="OHX1196" s="22"/>
      <c r="OHY1196" s="22"/>
      <c r="OHZ1196" s="22"/>
      <c r="OIA1196" s="22"/>
      <c r="OIB1196" s="22"/>
      <c r="OIC1196" s="22"/>
      <c r="OID1196" s="22"/>
      <c r="OIE1196" s="22"/>
      <c r="OIF1196" s="22"/>
      <c r="OIG1196" s="22"/>
      <c r="OIH1196" s="22"/>
      <c r="OII1196" s="22"/>
      <c r="OIJ1196" s="22"/>
      <c r="OIK1196" s="22"/>
      <c r="OIL1196" s="22"/>
      <c r="OIM1196" s="22"/>
      <c r="OIN1196" s="22"/>
      <c r="OIO1196" s="22"/>
      <c r="OIP1196" s="22"/>
      <c r="OIQ1196" s="22"/>
      <c r="OIR1196" s="22"/>
      <c r="OIS1196" s="22"/>
      <c r="OIT1196" s="22"/>
      <c r="OIU1196" s="22"/>
      <c r="OIV1196" s="22"/>
      <c r="OIW1196" s="22"/>
      <c r="OIX1196" s="22"/>
      <c r="OIY1196" s="22"/>
      <c r="OIZ1196" s="22"/>
      <c r="OJA1196" s="22"/>
      <c r="OJB1196" s="22"/>
      <c r="OJC1196" s="22"/>
      <c r="OJD1196" s="22"/>
      <c r="OJE1196" s="22"/>
      <c r="OJF1196" s="22"/>
      <c r="OJG1196" s="22"/>
      <c r="OJH1196" s="22"/>
      <c r="OJI1196" s="22"/>
      <c r="OJJ1196" s="22"/>
      <c r="OJK1196" s="22"/>
      <c r="OJL1196" s="22"/>
      <c r="OJM1196" s="22"/>
      <c r="OJN1196" s="22"/>
      <c r="OJO1196" s="22"/>
      <c r="OJP1196" s="22"/>
      <c r="OJQ1196" s="22"/>
      <c r="OJR1196" s="22"/>
      <c r="OJS1196" s="22"/>
      <c r="OJT1196" s="22"/>
      <c r="OJU1196" s="22"/>
      <c r="OJV1196" s="22"/>
      <c r="OJW1196" s="22"/>
      <c r="OJX1196" s="22"/>
      <c r="OJY1196" s="22"/>
      <c r="OJZ1196" s="22"/>
      <c r="OKA1196" s="22"/>
      <c r="OKB1196" s="22"/>
      <c r="OKC1196" s="22"/>
      <c r="OKD1196" s="22"/>
      <c r="OKE1196" s="22"/>
      <c r="OKF1196" s="22"/>
      <c r="OKG1196" s="22"/>
      <c r="OKH1196" s="22"/>
      <c r="OKI1196" s="22"/>
      <c r="OKJ1196" s="22"/>
      <c r="OKK1196" s="22"/>
      <c r="OKL1196" s="22"/>
      <c r="OKM1196" s="22"/>
      <c r="OKN1196" s="22"/>
      <c r="OKO1196" s="22"/>
      <c r="OKP1196" s="22"/>
      <c r="OKQ1196" s="22"/>
      <c r="OKR1196" s="22"/>
      <c r="OKS1196" s="22"/>
      <c r="OKT1196" s="22"/>
      <c r="OKU1196" s="22"/>
      <c r="OKV1196" s="22"/>
      <c r="OKW1196" s="22"/>
      <c r="OKX1196" s="22"/>
      <c r="OKY1196" s="22"/>
      <c r="OKZ1196" s="22"/>
      <c r="OLA1196" s="22"/>
      <c r="OLB1196" s="22"/>
      <c r="OLC1196" s="22"/>
      <c r="OLD1196" s="22"/>
      <c r="OLE1196" s="22"/>
      <c r="OLF1196" s="22"/>
      <c r="OLG1196" s="22"/>
      <c r="OLH1196" s="22"/>
      <c r="OLI1196" s="22"/>
      <c r="OLJ1196" s="22"/>
      <c r="OLK1196" s="22"/>
      <c r="OLL1196" s="22"/>
      <c r="OLM1196" s="22"/>
      <c r="OLN1196" s="22"/>
      <c r="OLO1196" s="22"/>
      <c r="OLP1196" s="22"/>
      <c r="OLQ1196" s="22"/>
      <c r="OLR1196" s="22"/>
      <c r="OLS1196" s="22"/>
      <c r="OLT1196" s="22"/>
      <c r="OLU1196" s="22"/>
      <c r="OLV1196" s="22"/>
      <c r="OLW1196" s="22"/>
      <c r="OLX1196" s="22"/>
      <c r="OLY1196" s="22"/>
      <c r="OLZ1196" s="22"/>
      <c r="OMA1196" s="22"/>
      <c r="OMB1196" s="22"/>
      <c r="OMC1196" s="22"/>
      <c r="OMD1196" s="22"/>
      <c r="OME1196" s="22"/>
      <c r="OMF1196" s="22"/>
      <c r="OMG1196" s="22"/>
      <c r="OMH1196" s="22"/>
      <c r="OMI1196" s="22"/>
      <c r="OMJ1196" s="22"/>
      <c r="OMK1196" s="22"/>
      <c r="OML1196" s="22"/>
      <c r="OMM1196" s="22"/>
      <c r="OMN1196" s="22"/>
      <c r="OMO1196" s="22"/>
      <c r="OMP1196" s="22"/>
      <c r="OMQ1196" s="22"/>
      <c r="OMR1196" s="22"/>
      <c r="OMS1196" s="22"/>
      <c r="OMT1196" s="22"/>
      <c r="OMU1196" s="22"/>
      <c r="OMV1196" s="22"/>
      <c r="OMW1196" s="22"/>
      <c r="OMX1196" s="22"/>
      <c r="OMY1196" s="22"/>
      <c r="OMZ1196" s="22"/>
      <c r="ONA1196" s="22"/>
      <c r="ONB1196" s="22"/>
      <c r="ONC1196" s="22"/>
      <c r="OND1196" s="22"/>
      <c r="ONE1196" s="22"/>
      <c r="ONF1196" s="22"/>
      <c r="ONG1196" s="22"/>
      <c r="ONH1196" s="22"/>
      <c r="ONI1196" s="22"/>
      <c r="ONJ1196" s="22"/>
      <c r="ONK1196" s="22"/>
      <c r="ONL1196" s="22"/>
      <c r="ONM1196" s="22"/>
      <c r="ONN1196" s="22"/>
      <c r="ONO1196" s="22"/>
      <c r="ONP1196" s="22"/>
      <c r="ONQ1196" s="22"/>
      <c r="ONR1196" s="22"/>
      <c r="ONS1196" s="22"/>
      <c r="ONT1196" s="22"/>
      <c r="ONU1196" s="22"/>
      <c r="ONV1196" s="22"/>
      <c r="ONW1196" s="22"/>
      <c r="ONX1196" s="22"/>
      <c r="ONY1196" s="22"/>
      <c r="ONZ1196" s="22"/>
      <c r="OOA1196" s="22"/>
      <c r="OOB1196" s="22"/>
      <c r="OOC1196" s="22"/>
      <c r="OOD1196" s="22"/>
      <c r="OOE1196" s="22"/>
      <c r="OOF1196" s="22"/>
      <c r="OOG1196" s="22"/>
      <c r="OOH1196" s="22"/>
      <c r="OOI1196" s="22"/>
      <c r="OOJ1196" s="22"/>
      <c r="OOK1196" s="22"/>
      <c r="OOL1196" s="22"/>
      <c r="OOM1196" s="22"/>
      <c r="OON1196" s="22"/>
      <c r="OOO1196" s="22"/>
      <c r="OOP1196" s="22"/>
      <c r="OOQ1196" s="22"/>
      <c r="OOR1196" s="22"/>
      <c r="OOS1196" s="22"/>
      <c r="OOT1196" s="22"/>
      <c r="OOU1196" s="22"/>
      <c r="OOV1196" s="22"/>
      <c r="OOW1196" s="22"/>
      <c r="OOX1196" s="22"/>
      <c r="OOY1196" s="22"/>
      <c r="OOZ1196" s="22"/>
      <c r="OPA1196" s="22"/>
      <c r="OPB1196" s="22"/>
      <c r="OPC1196" s="22"/>
      <c r="OPD1196" s="22"/>
      <c r="OPE1196" s="22"/>
      <c r="OPF1196" s="22"/>
      <c r="OPG1196" s="22"/>
      <c r="OPH1196" s="22"/>
      <c r="OPI1196" s="22"/>
      <c r="OPJ1196" s="22"/>
      <c r="OPK1196" s="22"/>
      <c r="OPL1196" s="22"/>
      <c r="OPM1196" s="22"/>
      <c r="OPN1196" s="22"/>
      <c r="OPO1196" s="22"/>
      <c r="OPP1196" s="22"/>
      <c r="OPQ1196" s="22"/>
      <c r="OPR1196" s="22"/>
      <c r="OPS1196" s="22"/>
      <c r="OPT1196" s="22"/>
      <c r="OPU1196" s="22"/>
      <c r="OPV1196" s="22"/>
      <c r="OPW1196" s="22"/>
      <c r="OPX1196" s="22"/>
      <c r="OPY1196" s="22"/>
      <c r="OPZ1196" s="22"/>
      <c r="OQA1196" s="22"/>
      <c r="OQB1196" s="22"/>
      <c r="OQC1196" s="22"/>
      <c r="OQD1196" s="22"/>
      <c r="OQE1196" s="22"/>
      <c r="OQF1196" s="22"/>
      <c r="OQG1196" s="22"/>
      <c r="OQH1196" s="22"/>
      <c r="OQI1196" s="22"/>
      <c r="OQJ1196" s="22"/>
      <c r="OQK1196" s="22"/>
      <c r="OQL1196" s="22"/>
      <c r="OQM1196" s="22"/>
      <c r="OQN1196" s="22"/>
      <c r="OQO1196" s="22"/>
      <c r="OQP1196" s="22"/>
      <c r="OQQ1196" s="22"/>
      <c r="OQR1196" s="22"/>
      <c r="OQS1196" s="22"/>
      <c r="OQT1196" s="22"/>
      <c r="OQU1196" s="22"/>
      <c r="OQV1196" s="22"/>
      <c r="OQW1196" s="22"/>
      <c r="OQX1196" s="22"/>
      <c r="OQY1196" s="22"/>
      <c r="OQZ1196" s="22"/>
      <c r="ORA1196" s="22"/>
      <c r="ORB1196" s="22"/>
      <c r="ORC1196" s="22"/>
      <c r="ORD1196" s="22"/>
      <c r="ORE1196" s="22"/>
      <c r="ORF1196" s="22"/>
      <c r="ORG1196" s="22"/>
      <c r="ORH1196" s="22"/>
      <c r="ORI1196" s="22"/>
      <c r="ORJ1196" s="22"/>
      <c r="ORK1196" s="22"/>
      <c r="ORL1196" s="22"/>
      <c r="ORM1196" s="22"/>
      <c r="ORN1196" s="22"/>
      <c r="ORO1196" s="22"/>
      <c r="ORP1196" s="22"/>
      <c r="ORQ1196" s="22"/>
      <c r="ORR1196" s="22"/>
      <c r="ORS1196" s="22"/>
      <c r="ORT1196" s="22"/>
      <c r="ORU1196" s="22"/>
      <c r="ORV1196" s="22"/>
      <c r="ORW1196" s="22"/>
      <c r="ORX1196" s="22"/>
      <c r="ORY1196" s="22"/>
      <c r="ORZ1196" s="22"/>
      <c r="OSA1196" s="22"/>
      <c r="OSB1196" s="22"/>
      <c r="OSC1196" s="22"/>
      <c r="OSD1196" s="22"/>
      <c r="OSE1196" s="22"/>
      <c r="OSF1196" s="22"/>
      <c r="OSG1196" s="22"/>
      <c r="OSH1196" s="22"/>
      <c r="OSI1196" s="22"/>
      <c r="OSJ1196" s="22"/>
      <c r="OSK1196" s="22"/>
      <c r="OSL1196" s="22"/>
      <c r="OSM1196" s="22"/>
      <c r="OSN1196" s="22"/>
      <c r="OSO1196" s="22"/>
      <c r="OSP1196" s="22"/>
      <c r="OSQ1196" s="22"/>
      <c r="OSR1196" s="22"/>
      <c r="OSS1196" s="22"/>
      <c r="OST1196" s="22"/>
      <c r="OSU1196" s="22"/>
      <c r="OSV1196" s="22"/>
      <c r="OSW1196" s="22"/>
      <c r="OSX1196" s="22"/>
      <c r="OSY1196" s="22"/>
      <c r="OSZ1196" s="22"/>
      <c r="OTA1196" s="22"/>
      <c r="OTB1196" s="22"/>
      <c r="OTC1196" s="22"/>
      <c r="OTD1196" s="22"/>
      <c r="OTE1196" s="22"/>
      <c r="OTF1196" s="22"/>
      <c r="OTG1196" s="22"/>
      <c r="OTH1196" s="22"/>
      <c r="OTI1196" s="22"/>
      <c r="OTJ1196" s="22"/>
      <c r="OTK1196" s="22"/>
      <c r="OTL1196" s="22"/>
      <c r="OTM1196" s="22"/>
      <c r="OTN1196" s="22"/>
      <c r="OTO1196" s="22"/>
      <c r="OTP1196" s="22"/>
      <c r="OTQ1196" s="22"/>
      <c r="OTR1196" s="22"/>
      <c r="OTS1196" s="22"/>
      <c r="OTT1196" s="22"/>
      <c r="OTU1196" s="22"/>
      <c r="OTV1196" s="22"/>
      <c r="OTW1196" s="22"/>
      <c r="OTX1196" s="22"/>
      <c r="OTY1196" s="22"/>
      <c r="OTZ1196" s="22"/>
      <c r="OUA1196" s="22"/>
      <c r="OUB1196" s="22"/>
      <c r="OUC1196" s="22"/>
      <c r="OUD1196" s="22"/>
      <c r="OUE1196" s="22"/>
      <c r="OUF1196" s="22"/>
      <c r="OUG1196" s="22"/>
      <c r="OUH1196" s="22"/>
      <c r="OUI1196" s="22"/>
      <c r="OUJ1196" s="22"/>
      <c r="OUK1196" s="22"/>
      <c r="OUL1196" s="22"/>
      <c r="OUM1196" s="22"/>
      <c r="OUN1196" s="22"/>
      <c r="OUO1196" s="22"/>
      <c r="OUP1196" s="22"/>
      <c r="OUQ1196" s="22"/>
      <c r="OUR1196" s="22"/>
      <c r="OUS1196" s="22"/>
      <c r="OUT1196" s="22"/>
      <c r="OUU1196" s="22"/>
      <c r="OUV1196" s="22"/>
      <c r="OUW1196" s="22"/>
      <c r="OUX1196" s="22"/>
      <c r="OUY1196" s="22"/>
      <c r="OUZ1196" s="22"/>
      <c r="OVA1196" s="22"/>
      <c r="OVB1196" s="22"/>
      <c r="OVC1196" s="22"/>
      <c r="OVD1196" s="22"/>
      <c r="OVE1196" s="22"/>
      <c r="OVF1196" s="22"/>
      <c r="OVG1196" s="22"/>
      <c r="OVH1196" s="22"/>
      <c r="OVI1196" s="22"/>
      <c r="OVJ1196" s="22"/>
      <c r="OVK1196" s="22"/>
      <c r="OVL1196" s="22"/>
      <c r="OVM1196" s="22"/>
      <c r="OVN1196" s="22"/>
      <c r="OVO1196" s="22"/>
      <c r="OVP1196" s="22"/>
      <c r="OVQ1196" s="22"/>
      <c r="OVR1196" s="22"/>
      <c r="OVS1196" s="22"/>
      <c r="OVT1196" s="22"/>
      <c r="OVU1196" s="22"/>
      <c r="OVV1196" s="22"/>
      <c r="OVW1196" s="22"/>
      <c r="OVX1196" s="22"/>
      <c r="OVY1196" s="22"/>
      <c r="OVZ1196" s="22"/>
      <c r="OWA1196" s="22"/>
      <c r="OWB1196" s="22"/>
      <c r="OWC1196" s="22"/>
      <c r="OWD1196" s="22"/>
      <c r="OWE1196" s="22"/>
      <c r="OWF1196" s="22"/>
      <c r="OWG1196" s="22"/>
      <c r="OWH1196" s="22"/>
      <c r="OWI1196" s="22"/>
      <c r="OWJ1196" s="22"/>
      <c r="OWK1196" s="22"/>
      <c r="OWL1196" s="22"/>
      <c r="OWM1196" s="22"/>
      <c r="OWN1196" s="22"/>
      <c r="OWO1196" s="22"/>
      <c r="OWP1196" s="22"/>
      <c r="OWQ1196" s="22"/>
      <c r="OWR1196" s="22"/>
      <c r="OWS1196" s="22"/>
      <c r="OWT1196" s="22"/>
      <c r="OWU1196" s="22"/>
      <c r="OWV1196" s="22"/>
      <c r="OWW1196" s="22"/>
      <c r="OWX1196" s="22"/>
      <c r="OWY1196" s="22"/>
      <c r="OWZ1196" s="22"/>
      <c r="OXA1196" s="22"/>
      <c r="OXB1196" s="22"/>
      <c r="OXC1196" s="22"/>
      <c r="OXD1196" s="22"/>
      <c r="OXE1196" s="22"/>
      <c r="OXF1196" s="22"/>
      <c r="OXG1196" s="22"/>
      <c r="OXH1196" s="22"/>
      <c r="OXI1196" s="22"/>
      <c r="OXJ1196" s="22"/>
      <c r="OXK1196" s="22"/>
      <c r="OXL1196" s="22"/>
      <c r="OXM1196" s="22"/>
      <c r="OXN1196" s="22"/>
      <c r="OXO1196" s="22"/>
      <c r="OXP1196" s="22"/>
      <c r="OXQ1196" s="22"/>
      <c r="OXR1196" s="22"/>
      <c r="OXS1196" s="22"/>
      <c r="OXT1196" s="22"/>
      <c r="OXU1196" s="22"/>
      <c r="OXV1196" s="22"/>
      <c r="OXW1196" s="22"/>
      <c r="OXX1196" s="22"/>
      <c r="OXY1196" s="22"/>
      <c r="OXZ1196" s="22"/>
      <c r="OYA1196" s="22"/>
      <c r="OYB1196" s="22"/>
      <c r="OYC1196" s="22"/>
      <c r="OYD1196" s="22"/>
      <c r="OYE1196" s="22"/>
      <c r="OYF1196" s="22"/>
      <c r="OYG1196" s="22"/>
      <c r="OYH1196" s="22"/>
      <c r="OYI1196" s="22"/>
      <c r="OYJ1196" s="22"/>
      <c r="OYK1196" s="22"/>
      <c r="OYL1196" s="22"/>
      <c r="OYM1196" s="22"/>
      <c r="OYN1196" s="22"/>
      <c r="OYO1196" s="22"/>
      <c r="OYP1196" s="22"/>
      <c r="OYQ1196" s="22"/>
      <c r="OYR1196" s="22"/>
      <c r="OYS1196" s="22"/>
      <c r="OYT1196" s="22"/>
      <c r="OYU1196" s="22"/>
      <c r="OYV1196" s="22"/>
      <c r="OYW1196" s="22"/>
      <c r="OYX1196" s="22"/>
      <c r="OYY1196" s="22"/>
      <c r="OYZ1196" s="22"/>
      <c r="OZA1196" s="22"/>
      <c r="OZB1196" s="22"/>
      <c r="OZC1196" s="22"/>
      <c r="OZD1196" s="22"/>
      <c r="OZE1196" s="22"/>
      <c r="OZF1196" s="22"/>
      <c r="OZG1196" s="22"/>
      <c r="OZH1196" s="22"/>
      <c r="OZI1196" s="22"/>
      <c r="OZJ1196" s="22"/>
      <c r="OZK1196" s="22"/>
      <c r="OZL1196" s="22"/>
      <c r="OZM1196" s="22"/>
      <c r="OZN1196" s="22"/>
      <c r="OZO1196" s="22"/>
      <c r="OZP1196" s="22"/>
      <c r="OZQ1196" s="22"/>
      <c r="OZR1196" s="22"/>
      <c r="OZS1196" s="22"/>
      <c r="OZT1196" s="22"/>
      <c r="OZU1196" s="22"/>
      <c r="OZV1196" s="22"/>
      <c r="OZW1196" s="22"/>
      <c r="OZX1196" s="22"/>
      <c r="OZY1196" s="22"/>
      <c r="OZZ1196" s="22"/>
      <c r="PAA1196" s="22"/>
      <c r="PAB1196" s="22"/>
      <c r="PAC1196" s="22"/>
      <c r="PAD1196" s="22"/>
      <c r="PAE1196" s="22"/>
      <c r="PAF1196" s="22"/>
      <c r="PAG1196" s="22"/>
      <c r="PAH1196" s="22"/>
      <c r="PAI1196" s="22"/>
      <c r="PAJ1196" s="22"/>
      <c r="PAK1196" s="22"/>
      <c r="PAL1196" s="22"/>
      <c r="PAM1196" s="22"/>
      <c r="PAN1196" s="22"/>
      <c r="PAO1196" s="22"/>
      <c r="PAP1196" s="22"/>
      <c r="PAQ1196" s="22"/>
      <c r="PAR1196" s="22"/>
      <c r="PAS1196" s="22"/>
      <c r="PAT1196" s="22"/>
      <c r="PAU1196" s="22"/>
      <c r="PAV1196" s="22"/>
      <c r="PAW1196" s="22"/>
      <c r="PAX1196" s="22"/>
      <c r="PAY1196" s="22"/>
      <c r="PAZ1196" s="22"/>
      <c r="PBA1196" s="22"/>
      <c r="PBB1196" s="22"/>
      <c r="PBC1196" s="22"/>
      <c r="PBD1196" s="22"/>
      <c r="PBE1196" s="22"/>
      <c r="PBF1196" s="22"/>
      <c r="PBG1196" s="22"/>
      <c r="PBH1196" s="22"/>
      <c r="PBI1196" s="22"/>
      <c r="PBJ1196" s="22"/>
      <c r="PBK1196" s="22"/>
      <c r="PBL1196" s="22"/>
      <c r="PBM1196" s="22"/>
      <c r="PBN1196" s="22"/>
      <c r="PBO1196" s="22"/>
      <c r="PBP1196" s="22"/>
      <c r="PBQ1196" s="22"/>
      <c r="PBR1196" s="22"/>
      <c r="PBS1196" s="22"/>
      <c r="PBT1196" s="22"/>
      <c r="PBU1196" s="22"/>
      <c r="PBV1196" s="22"/>
      <c r="PBW1196" s="22"/>
      <c r="PBX1196" s="22"/>
      <c r="PBY1196" s="22"/>
      <c r="PBZ1196" s="22"/>
      <c r="PCA1196" s="22"/>
      <c r="PCB1196" s="22"/>
      <c r="PCC1196" s="22"/>
      <c r="PCD1196" s="22"/>
      <c r="PCE1196" s="22"/>
      <c r="PCF1196" s="22"/>
      <c r="PCG1196" s="22"/>
      <c r="PCH1196" s="22"/>
      <c r="PCI1196" s="22"/>
      <c r="PCJ1196" s="22"/>
      <c r="PCK1196" s="22"/>
      <c r="PCL1196" s="22"/>
      <c r="PCM1196" s="22"/>
      <c r="PCN1196" s="22"/>
      <c r="PCO1196" s="22"/>
      <c r="PCP1196" s="22"/>
      <c r="PCQ1196" s="22"/>
      <c r="PCR1196" s="22"/>
      <c r="PCS1196" s="22"/>
      <c r="PCT1196" s="22"/>
      <c r="PCU1196" s="22"/>
      <c r="PCV1196" s="22"/>
      <c r="PCW1196" s="22"/>
      <c r="PCX1196" s="22"/>
      <c r="PCY1196" s="22"/>
      <c r="PCZ1196" s="22"/>
      <c r="PDA1196" s="22"/>
      <c r="PDB1196" s="22"/>
      <c r="PDC1196" s="22"/>
      <c r="PDD1196" s="22"/>
      <c r="PDE1196" s="22"/>
      <c r="PDF1196" s="22"/>
      <c r="PDG1196" s="22"/>
      <c r="PDH1196" s="22"/>
      <c r="PDI1196" s="22"/>
      <c r="PDJ1196" s="22"/>
      <c r="PDK1196" s="22"/>
      <c r="PDL1196" s="22"/>
      <c r="PDM1196" s="22"/>
      <c r="PDN1196" s="22"/>
      <c r="PDO1196" s="22"/>
      <c r="PDP1196" s="22"/>
      <c r="PDQ1196" s="22"/>
      <c r="PDR1196" s="22"/>
      <c r="PDS1196" s="22"/>
      <c r="PDT1196" s="22"/>
      <c r="PDU1196" s="22"/>
      <c r="PDV1196" s="22"/>
      <c r="PDW1196" s="22"/>
      <c r="PDX1196" s="22"/>
      <c r="PDY1196" s="22"/>
      <c r="PDZ1196" s="22"/>
      <c r="PEA1196" s="22"/>
      <c r="PEB1196" s="22"/>
      <c r="PEC1196" s="22"/>
      <c r="PED1196" s="22"/>
      <c r="PEE1196" s="22"/>
      <c r="PEF1196" s="22"/>
      <c r="PEG1196" s="22"/>
      <c r="PEH1196" s="22"/>
      <c r="PEI1196" s="22"/>
      <c r="PEJ1196" s="22"/>
      <c r="PEK1196" s="22"/>
      <c r="PEL1196" s="22"/>
      <c r="PEM1196" s="22"/>
      <c r="PEN1196" s="22"/>
      <c r="PEO1196" s="22"/>
      <c r="PEP1196" s="22"/>
      <c r="PEQ1196" s="22"/>
      <c r="PER1196" s="22"/>
      <c r="PES1196" s="22"/>
      <c r="PET1196" s="22"/>
      <c r="PEU1196" s="22"/>
      <c r="PEV1196" s="22"/>
      <c r="PEW1196" s="22"/>
      <c r="PEX1196" s="22"/>
      <c r="PEY1196" s="22"/>
      <c r="PEZ1196" s="22"/>
      <c r="PFA1196" s="22"/>
      <c r="PFB1196" s="22"/>
      <c r="PFC1196" s="22"/>
      <c r="PFD1196" s="22"/>
      <c r="PFE1196" s="22"/>
      <c r="PFF1196" s="22"/>
      <c r="PFG1196" s="22"/>
      <c r="PFH1196" s="22"/>
      <c r="PFI1196" s="22"/>
      <c r="PFJ1196" s="22"/>
      <c r="PFK1196" s="22"/>
      <c r="PFL1196" s="22"/>
      <c r="PFM1196" s="22"/>
      <c r="PFN1196" s="22"/>
      <c r="PFO1196" s="22"/>
      <c r="PFP1196" s="22"/>
      <c r="PFQ1196" s="22"/>
      <c r="PFR1196" s="22"/>
      <c r="PFS1196" s="22"/>
      <c r="PFT1196" s="22"/>
      <c r="PFU1196" s="22"/>
      <c r="PFV1196" s="22"/>
      <c r="PFW1196" s="22"/>
      <c r="PFX1196" s="22"/>
      <c r="PFY1196" s="22"/>
      <c r="PFZ1196" s="22"/>
      <c r="PGA1196" s="22"/>
      <c r="PGB1196" s="22"/>
      <c r="PGC1196" s="22"/>
      <c r="PGD1196" s="22"/>
      <c r="PGE1196" s="22"/>
      <c r="PGF1196" s="22"/>
      <c r="PGG1196" s="22"/>
      <c r="PGH1196" s="22"/>
      <c r="PGI1196" s="22"/>
      <c r="PGJ1196" s="22"/>
      <c r="PGK1196" s="22"/>
      <c r="PGL1196" s="22"/>
      <c r="PGM1196" s="22"/>
      <c r="PGN1196" s="22"/>
      <c r="PGO1196" s="22"/>
      <c r="PGP1196" s="22"/>
      <c r="PGQ1196" s="22"/>
      <c r="PGR1196" s="22"/>
      <c r="PGS1196" s="22"/>
      <c r="PGT1196" s="22"/>
      <c r="PGU1196" s="22"/>
      <c r="PGV1196" s="22"/>
      <c r="PGW1196" s="22"/>
      <c r="PGX1196" s="22"/>
      <c r="PGY1196" s="22"/>
      <c r="PGZ1196" s="22"/>
      <c r="PHA1196" s="22"/>
      <c r="PHB1196" s="22"/>
      <c r="PHC1196" s="22"/>
      <c r="PHD1196" s="22"/>
      <c r="PHE1196" s="22"/>
      <c r="PHF1196" s="22"/>
      <c r="PHG1196" s="22"/>
      <c r="PHH1196" s="22"/>
      <c r="PHI1196" s="22"/>
      <c r="PHJ1196" s="22"/>
      <c r="PHK1196" s="22"/>
      <c r="PHL1196" s="22"/>
      <c r="PHM1196" s="22"/>
      <c r="PHN1196" s="22"/>
      <c r="PHO1196" s="22"/>
      <c r="PHP1196" s="22"/>
      <c r="PHQ1196" s="22"/>
      <c r="PHR1196" s="22"/>
      <c r="PHS1196" s="22"/>
      <c r="PHT1196" s="22"/>
      <c r="PHU1196" s="22"/>
      <c r="PHV1196" s="22"/>
      <c r="PHW1196" s="22"/>
      <c r="PHX1196" s="22"/>
      <c r="PHY1196" s="22"/>
      <c r="PHZ1196" s="22"/>
      <c r="PIA1196" s="22"/>
      <c r="PIB1196" s="22"/>
      <c r="PIC1196" s="22"/>
      <c r="PID1196" s="22"/>
      <c r="PIE1196" s="22"/>
      <c r="PIF1196" s="22"/>
      <c r="PIG1196" s="22"/>
      <c r="PIH1196" s="22"/>
      <c r="PII1196" s="22"/>
      <c r="PIJ1196" s="22"/>
      <c r="PIK1196" s="22"/>
      <c r="PIL1196" s="22"/>
      <c r="PIM1196" s="22"/>
      <c r="PIN1196" s="22"/>
      <c r="PIO1196" s="22"/>
      <c r="PIP1196" s="22"/>
      <c r="PIQ1196" s="22"/>
      <c r="PIR1196" s="22"/>
      <c r="PIS1196" s="22"/>
      <c r="PIT1196" s="22"/>
      <c r="PIU1196" s="22"/>
      <c r="PIV1196" s="22"/>
      <c r="PIW1196" s="22"/>
      <c r="PIX1196" s="22"/>
      <c r="PIY1196" s="22"/>
      <c r="PIZ1196" s="22"/>
      <c r="PJA1196" s="22"/>
      <c r="PJB1196" s="22"/>
      <c r="PJC1196" s="22"/>
      <c r="PJD1196" s="22"/>
      <c r="PJE1196" s="22"/>
      <c r="PJF1196" s="22"/>
      <c r="PJG1196" s="22"/>
      <c r="PJH1196" s="22"/>
      <c r="PJI1196" s="22"/>
      <c r="PJJ1196" s="22"/>
      <c r="PJK1196" s="22"/>
      <c r="PJL1196" s="22"/>
      <c r="PJM1196" s="22"/>
      <c r="PJN1196" s="22"/>
      <c r="PJO1196" s="22"/>
      <c r="PJP1196" s="22"/>
      <c r="PJQ1196" s="22"/>
      <c r="PJR1196" s="22"/>
      <c r="PJS1196" s="22"/>
      <c r="PJT1196" s="22"/>
      <c r="PJU1196" s="22"/>
      <c r="PJV1196" s="22"/>
      <c r="PJW1196" s="22"/>
      <c r="PJX1196" s="22"/>
      <c r="PJY1196" s="22"/>
      <c r="PJZ1196" s="22"/>
      <c r="PKA1196" s="22"/>
      <c r="PKB1196" s="22"/>
      <c r="PKC1196" s="22"/>
      <c r="PKD1196" s="22"/>
      <c r="PKE1196" s="22"/>
      <c r="PKF1196" s="22"/>
      <c r="PKG1196" s="22"/>
      <c r="PKH1196" s="22"/>
      <c r="PKI1196" s="22"/>
      <c r="PKJ1196" s="22"/>
      <c r="PKK1196" s="22"/>
      <c r="PKL1196" s="22"/>
      <c r="PKM1196" s="22"/>
      <c r="PKN1196" s="22"/>
      <c r="PKO1196" s="22"/>
      <c r="PKP1196" s="22"/>
      <c r="PKQ1196" s="22"/>
      <c r="PKR1196" s="22"/>
      <c r="PKS1196" s="22"/>
      <c r="PKT1196" s="22"/>
      <c r="PKU1196" s="22"/>
      <c r="PKV1196" s="22"/>
      <c r="PKW1196" s="22"/>
      <c r="PKX1196" s="22"/>
      <c r="PKY1196" s="22"/>
      <c r="PKZ1196" s="22"/>
      <c r="PLA1196" s="22"/>
      <c r="PLB1196" s="22"/>
      <c r="PLC1196" s="22"/>
      <c r="PLD1196" s="22"/>
      <c r="PLE1196" s="22"/>
      <c r="PLF1196" s="22"/>
      <c r="PLG1196" s="22"/>
      <c r="PLH1196" s="22"/>
      <c r="PLI1196" s="22"/>
      <c r="PLJ1196" s="22"/>
      <c r="PLK1196" s="22"/>
      <c r="PLL1196" s="22"/>
      <c r="PLM1196" s="22"/>
      <c r="PLN1196" s="22"/>
      <c r="PLO1196" s="22"/>
      <c r="PLP1196" s="22"/>
      <c r="PLQ1196" s="22"/>
      <c r="PLR1196" s="22"/>
      <c r="PLS1196" s="22"/>
      <c r="PLT1196" s="22"/>
      <c r="PLU1196" s="22"/>
      <c r="PLV1196" s="22"/>
      <c r="PLW1196" s="22"/>
      <c r="PLX1196" s="22"/>
      <c r="PLY1196" s="22"/>
      <c r="PLZ1196" s="22"/>
      <c r="PMA1196" s="22"/>
      <c r="PMB1196" s="22"/>
      <c r="PMC1196" s="22"/>
      <c r="PMD1196" s="22"/>
      <c r="PME1196" s="22"/>
      <c r="PMF1196" s="22"/>
      <c r="PMG1196" s="22"/>
      <c r="PMH1196" s="22"/>
      <c r="PMI1196" s="22"/>
      <c r="PMJ1196" s="22"/>
      <c r="PMK1196" s="22"/>
      <c r="PML1196" s="22"/>
      <c r="PMM1196" s="22"/>
      <c r="PMN1196" s="22"/>
      <c r="PMO1196" s="22"/>
      <c r="PMP1196" s="22"/>
      <c r="PMQ1196" s="22"/>
      <c r="PMR1196" s="22"/>
      <c r="PMS1196" s="22"/>
      <c r="PMT1196" s="22"/>
      <c r="PMU1196" s="22"/>
      <c r="PMV1196" s="22"/>
      <c r="PMW1196" s="22"/>
      <c r="PMX1196" s="22"/>
      <c r="PMY1196" s="22"/>
      <c r="PMZ1196" s="22"/>
      <c r="PNA1196" s="22"/>
      <c r="PNB1196" s="22"/>
      <c r="PNC1196" s="22"/>
      <c r="PND1196" s="22"/>
      <c r="PNE1196" s="22"/>
      <c r="PNF1196" s="22"/>
      <c r="PNG1196" s="22"/>
      <c r="PNH1196" s="22"/>
      <c r="PNI1196" s="22"/>
      <c r="PNJ1196" s="22"/>
      <c r="PNK1196" s="22"/>
      <c r="PNL1196" s="22"/>
      <c r="PNM1196" s="22"/>
      <c r="PNN1196" s="22"/>
      <c r="PNO1196" s="22"/>
      <c r="PNP1196" s="22"/>
      <c r="PNQ1196" s="22"/>
      <c r="PNR1196" s="22"/>
      <c r="PNS1196" s="22"/>
      <c r="PNT1196" s="22"/>
      <c r="PNU1196" s="22"/>
      <c r="PNV1196" s="22"/>
      <c r="PNW1196" s="22"/>
      <c r="PNX1196" s="22"/>
      <c r="PNY1196" s="22"/>
      <c r="PNZ1196" s="22"/>
      <c r="POA1196" s="22"/>
      <c r="POB1196" s="22"/>
      <c r="POC1196" s="22"/>
      <c r="POD1196" s="22"/>
      <c r="POE1196" s="22"/>
      <c r="POF1196" s="22"/>
      <c r="POG1196" s="22"/>
      <c r="POH1196" s="22"/>
      <c r="POI1196" s="22"/>
      <c r="POJ1196" s="22"/>
      <c r="POK1196" s="22"/>
      <c r="POL1196" s="22"/>
      <c r="POM1196" s="22"/>
      <c r="PON1196" s="22"/>
      <c r="POO1196" s="22"/>
      <c r="POP1196" s="22"/>
      <c r="POQ1196" s="22"/>
      <c r="POR1196" s="22"/>
      <c r="POS1196" s="22"/>
      <c r="POT1196" s="22"/>
      <c r="POU1196" s="22"/>
      <c r="POV1196" s="22"/>
      <c r="POW1196" s="22"/>
      <c r="POX1196" s="22"/>
      <c r="POY1196" s="22"/>
      <c r="POZ1196" s="22"/>
      <c r="PPA1196" s="22"/>
      <c r="PPB1196" s="22"/>
      <c r="PPC1196" s="22"/>
      <c r="PPD1196" s="22"/>
      <c r="PPE1196" s="22"/>
      <c r="PPF1196" s="22"/>
      <c r="PPG1196" s="22"/>
      <c r="PPH1196" s="22"/>
      <c r="PPI1196" s="22"/>
      <c r="PPJ1196" s="22"/>
      <c r="PPK1196" s="22"/>
      <c r="PPL1196" s="22"/>
      <c r="PPM1196" s="22"/>
      <c r="PPN1196" s="22"/>
      <c r="PPO1196" s="22"/>
      <c r="PPP1196" s="22"/>
      <c r="PPQ1196" s="22"/>
      <c r="PPR1196" s="22"/>
      <c r="PPS1196" s="22"/>
      <c r="PPT1196" s="22"/>
      <c r="PPU1196" s="22"/>
      <c r="PPV1196" s="22"/>
      <c r="PPW1196" s="22"/>
      <c r="PPX1196" s="22"/>
      <c r="PPY1196" s="22"/>
      <c r="PPZ1196" s="22"/>
      <c r="PQA1196" s="22"/>
      <c r="PQB1196" s="22"/>
      <c r="PQC1196" s="22"/>
      <c r="PQD1196" s="22"/>
      <c r="PQE1196" s="22"/>
      <c r="PQF1196" s="22"/>
      <c r="PQG1196" s="22"/>
      <c r="PQH1196" s="22"/>
      <c r="PQI1196" s="22"/>
      <c r="PQJ1196" s="22"/>
      <c r="PQK1196" s="22"/>
      <c r="PQL1196" s="22"/>
      <c r="PQM1196" s="22"/>
      <c r="PQN1196" s="22"/>
      <c r="PQO1196" s="22"/>
      <c r="PQP1196" s="22"/>
      <c r="PQQ1196" s="22"/>
      <c r="PQR1196" s="22"/>
      <c r="PQS1196" s="22"/>
      <c r="PQT1196" s="22"/>
      <c r="PQU1196" s="22"/>
      <c r="PQV1196" s="22"/>
      <c r="PQW1196" s="22"/>
      <c r="PQX1196" s="22"/>
      <c r="PQY1196" s="22"/>
      <c r="PQZ1196" s="22"/>
      <c r="PRA1196" s="22"/>
      <c r="PRB1196" s="22"/>
      <c r="PRC1196" s="22"/>
      <c r="PRD1196" s="22"/>
      <c r="PRE1196" s="22"/>
      <c r="PRF1196" s="22"/>
      <c r="PRG1196" s="22"/>
      <c r="PRH1196" s="22"/>
      <c r="PRI1196" s="22"/>
      <c r="PRJ1196" s="22"/>
      <c r="PRK1196" s="22"/>
      <c r="PRL1196" s="22"/>
      <c r="PRM1196" s="22"/>
      <c r="PRN1196" s="22"/>
      <c r="PRO1196" s="22"/>
      <c r="PRP1196" s="22"/>
      <c r="PRQ1196" s="22"/>
      <c r="PRR1196" s="22"/>
      <c r="PRS1196" s="22"/>
      <c r="PRT1196" s="22"/>
      <c r="PRU1196" s="22"/>
      <c r="PRV1196" s="22"/>
      <c r="PRW1196" s="22"/>
      <c r="PRX1196" s="22"/>
      <c r="PRY1196" s="22"/>
      <c r="PRZ1196" s="22"/>
      <c r="PSA1196" s="22"/>
      <c r="PSB1196" s="22"/>
      <c r="PSC1196" s="22"/>
      <c r="PSD1196" s="22"/>
      <c r="PSE1196" s="22"/>
      <c r="PSF1196" s="22"/>
      <c r="PSG1196" s="22"/>
      <c r="PSH1196" s="22"/>
      <c r="PSI1196" s="22"/>
      <c r="PSJ1196" s="22"/>
      <c r="PSK1196" s="22"/>
      <c r="PSL1196" s="22"/>
      <c r="PSM1196" s="22"/>
      <c r="PSN1196" s="22"/>
      <c r="PSO1196" s="22"/>
      <c r="PSP1196" s="22"/>
      <c r="PSQ1196" s="22"/>
      <c r="PSR1196" s="22"/>
      <c r="PSS1196" s="22"/>
      <c r="PST1196" s="22"/>
      <c r="PSU1196" s="22"/>
      <c r="PSV1196" s="22"/>
      <c r="PSW1196" s="22"/>
      <c r="PSX1196" s="22"/>
      <c r="PSY1196" s="22"/>
      <c r="PSZ1196" s="22"/>
      <c r="PTA1196" s="22"/>
      <c r="PTB1196" s="22"/>
      <c r="PTC1196" s="22"/>
      <c r="PTD1196" s="22"/>
      <c r="PTE1196" s="22"/>
      <c r="PTF1196" s="22"/>
      <c r="PTG1196" s="22"/>
      <c r="PTH1196" s="22"/>
      <c r="PTI1196" s="22"/>
      <c r="PTJ1196" s="22"/>
      <c r="PTK1196" s="22"/>
      <c r="PTL1196" s="22"/>
      <c r="PTM1196" s="22"/>
      <c r="PTN1196" s="22"/>
      <c r="PTO1196" s="22"/>
      <c r="PTP1196" s="22"/>
      <c r="PTQ1196" s="22"/>
      <c r="PTR1196" s="22"/>
      <c r="PTS1196" s="22"/>
      <c r="PTT1196" s="22"/>
      <c r="PTU1196" s="22"/>
      <c r="PTV1196" s="22"/>
      <c r="PTW1196" s="22"/>
      <c r="PTX1196" s="22"/>
      <c r="PTY1196" s="22"/>
      <c r="PTZ1196" s="22"/>
      <c r="PUA1196" s="22"/>
      <c r="PUB1196" s="22"/>
      <c r="PUC1196" s="22"/>
      <c r="PUD1196" s="22"/>
      <c r="PUE1196" s="22"/>
      <c r="PUF1196" s="22"/>
      <c r="PUG1196" s="22"/>
      <c r="PUH1196" s="22"/>
      <c r="PUI1196" s="22"/>
      <c r="PUJ1196" s="22"/>
      <c r="PUK1196" s="22"/>
      <c r="PUL1196" s="22"/>
      <c r="PUM1196" s="22"/>
      <c r="PUN1196" s="22"/>
      <c r="PUO1196" s="22"/>
      <c r="PUP1196" s="22"/>
      <c r="PUQ1196" s="22"/>
      <c r="PUR1196" s="22"/>
      <c r="PUS1196" s="22"/>
      <c r="PUT1196" s="22"/>
      <c r="PUU1196" s="22"/>
      <c r="PUV1196" s="22"/>
      <c r="PUW1196" s="22"/>
      <c r="PUX1196" s="22"/>
      <c r="PUY1196" s="22"/>
      <c r="PUZ1196" s="22"/>
      <c r="PVA1196" s="22"/>
      <c r="PVB1196" s="22"/>
      <c r="PVC1196" s="22"/>
      <c r="PVD1196" s="22"/>
      <c r="PVE1196" s="22"/>
      <c r="PVF1196" s="22"/>
      <c r="PVG1196" s="22"/>
      <c r="PVH1196" s="22"/>
      <c r="PVI1196" s="22"/>
      <c r="PVJ1196" s="22"/>
      <c r="PVK1196" s="22"/>
      <c r="PVL1196" s="22"/>
      <c r="PVM1196" s="22"/>
      <c r="PVN1196" s="22"/>
      <c r="PVO1196" s="22"/>
      <c r="PVP1196" s="22"/>
      <c r="PVQ1196" s="22"/>
      <c r="PVR1196" s="22"/>
      <c r="PVS1196" s="22"/>
      <c r="PVT1196" s="22"/>
      <c r="PVU1196" s="22"/>
      <c r="PVV1196" s="22"/>
      <c r="PVW1196" s="22"/>
      <c r="PVX1196" s="22"/>
      <c r="PVY1196" s="22"/>
      <c r="PVZ1196" s="22"/>
      <c r="PWA1196" s="22"/>
      <c r="PWB1196" s="22"/>
      <c r="PWC1196" s="22"/>
      <c r="PWD1196" s="22"/>
      <c r="PWE1196" s="22"/>
      <c r="PWF1196" s="22"/>
      <c r="PWG1196" s="22"/>
      <c r="PWH1196" s="22"/>
      <c r="PWI1196" s="22"/>
      <c r="PWJ1196" s="22"/>
      <c r="PWK1196" s="22"/>
      <c r="PWL1196" s="22"/>
      <c r="PWM1196" s="22"/>
      <c r="PWN1196" s="22"/>
      <c r="PWO1196" s="22"/>
      <c r="PWP1196" s="22"/>
      <c r="PWQ1196" s="22"/>
      <c r="PWR1196" s="22"/>
      <c r="PWS1196" s="22"/>
      <c r="PWT1196" s="22"/>
      <c r="PWU1196" s="22"/>
      <c r="PWV1196" s="22"/>
      <c r="PWW1196" s="22"/>
      <c r="PWX1196" s="22"/>
      <c r="PWY1196" s="22"/>
      <c r="PWZ1196" s="22"/>
      <c r="PXA1196" s="22"/>
      <c r="PXB1196" s="22"/>
      <c r="PXC1196" s="22"/>
      <c r="PXD1196" s="22"/>
      <c r="PXE1196" s="22"/>
      <c r="PXF1196" s="22"/>
      <c r="PXG1196" s="22"/>
      <c r="PXH1196" s="22"/>
      <c r="PXI1196" s="22"/>
      <c r="PXJ1196" s="22"/>
      <c r="PXK1196" s="22"/>
      <c r="PXL1196" s="22"/>
      <c r="PXM1196" s="22"/>
      <c r="PXN1196" s="22"/>
      <c r="PXO1196" s="22"/>
      <c r="PXP1196" s="22"/>
      <c r="PXQ1196" s="22"/>
      <c r="PXR1196" s="22"/>
      <c r="PXS1196" s="22"/>
      <c r="PXT1196" s="22"/>
      <c r="PXU1196" s="22"/>
      <c r="PXV1196" s="22"/>
      <c r="PXW1196" s="22"/>
      <c r="PXX1196" s="22"/>
      <c r="PXY1196" s="22"/>
      <c r="PXZ1196" s="22"/>
      <c r="PYA1196" s="22"/>
      <c r="PYB1196" s="22"/>
      <c r="PYC1196" s="22"/>
      <c r="PYD1196" s="22"/>
      <c r="PYE1196" s="22"/>
      <c r="PYF1196" s="22"/>
      <c r="PYG1196" s="22"/>
      <c r="PYH1196" s="22"/>
      <c r="PYI1196" s="22"/>
      <c r="PYJ1196" s="22"/>
      <c r="PYK1196" s="22"/>
      <c r="PYL1196" s="22"/>
      <c r="PYM1196" s="22"/>
      <c r="PYN1196" s="22"/>
      <c r="PYO1196" s="22"/>
      <c r="PYP1196" s="22"/>
      <c r="PYQ1196" s="22"/>
      <c r="PYR1196" s="22"/>
      <c r="PYS1196" s="22"/>
      <c r="PYT1196" s="22"/>
      <c r="PYU1196" s="22"/>
      <c r="PYV1196" s="22"/>
      <c r="PYW1196" s="22"/>
      <c r="PYX1196" s="22"/>
      <c r="PYY1196" s="22"/>
      <c r="PYZ1196" s="22"/>
      <c r="PZA1196" s="22"/>
      <c r="PZB1196" s="22"/>
      <c r="PZC1196" s="22"/>
      <c r="PZD1196" s="22"/>
      <c r="PZE1196" s="22"/>
      <c r="PZF1196" s="22"/>
      <c r="PZG1196" s="22"/>
      <c r="PZH1196" s="22"/>
      <c r="PZI1196" s="22"/>
      <c r="PZJ1196" s="22"/>
      <c r="PZK1196" s="22"/>
      <c r="PZL1196" s="22"/>
      <c r="PZM1196" s="22"/>
      <c r="PZN1196" s="22"/>
      <c r="PZO1196" s="22"/>
      <c r="PZP1196" s="22"/>
      <c r="PZQ1196" s="22"/>
      <c r="PZR1196" s="22"/>
      <c r="PZS1196" s="22"/>
      <c r="PZT1196" s="22"/>
      <c r="PZU1196" s="22"/>
      <c r="PZV1196" s="22"/>
      <c r="PZW1196" s="22"/>
      <c r="PZX1196" s="22"/>
      <c r="PZY1196" s="22"/>
      <c r="PZZ1196" s="22"/>
      <c r="QAA1196" s="22"/>
      <c r="QAB1196" s="22"/>
      <c r="QAC1196" s="22"/>
      <c r="QAD1196" s="22"/>
      <c r="QAE1196" s="22"/>
      <c r="QAF1196" s="22"/>
      <c r="QAG1196" s="22"/>
      <c r="QAH1196" s="22"/>
      <c r="QAI1196" s="22"/>
      <c r="QAJ1196" s="22"/>
      <c r="QAK1196" s="22"/>
      <c r="QAL1196" s="22"/>
      <c r="QAM1196" s="22"/>
      <c r="QAN1196" s="22"/>
      <c r="QAO1196" s="22"/>
      <c r="QAP1196" s="22"/>
      <c r="QAQ1196" s="22"/>
      <c r="QAR1196" s="22"/>
      <c r="QAS1196" s="22"/>
      <c r="QAT1196" s="22"/>
      <c r="QAU1196" s="22"/>
      <c r="QAV1196" s="22"/>
      <c r="QAW1196" s="22"/>
      <c r="QAX1196" s="22"/>
      <c r="QAY1196" s="22"/>
      <c r="QAZ1196" s="22"/>
      <c r="QBA1196" s="22"/>
      <c r="QBB1196" s="22"/>
      <c r="QBC1196" s="22"/>
      <c r="QBD1196" s="22"/>
      <c r="QBE1196" s="22"/>
      <c r="QBF1196" s="22"/>
      <c r="QBG1196" s="22"/>
      <c r="QBH1196" s="22"/>
      <c r="QBI1196" s="22"/>
      <c r="QBJ1196" s="22"/>
      <c r="QBK1196" s="22"/>
      <c r="QBL1196" s="22"/>
      <c r="QBM1196" s="22"/>
      <c r="QBN1196" s="22"/>
      <c r="QBO1196" s="22"/>
      <c r="QBP1196" s="22"/>
      <c r="QBQ1196" s="22"/>
      <c r="QBR1196" s="22"/>
      <c r="QBS1196" s="22"/>
      <c r="QBT1196" s="22"/>
      <c r="QBU1196" s="22"/>
      <c r="QBV1196" s="22"/>
      <c r="QBW1196" s="22"/>
      <c r="QBX1196" s="22"/>
      <c r="QBY1196" s="22"/>
      <c r="QBZ1196" s="22"/>
      <c r="QCA1196" s="22"/>
      <c r="QCB1196" s="22"/>
      <c r="QCC1196" s="22"/>
      <c r="QCD1196" s="22"/>
      <c r="QCE1196" s="22"/>
      <c r="QCF1196" s="22"/>
      <c r="QCG1196" s="22"/>
      <c r="QCH1196" s="22"/>
      <c r="QCI1196" s="22"/>
      <c r="QCJ1196" s="22"/>
      <c r="QCK1196" s="22"/>
      <c r="QCL1196" s="22"/>
      <c r="QCM1196" s="22"/>
      <c r="QCN1196" s="22"/>
      <c r="QCO1196" s="22"/>
      <c r="QCP1196" s="22"/>
      <c r="QCQ1196" s="22"/>
      <c r="QCR1196" s="22"/>
      <c r="QCS1196" s="22"/>
      <c r="QCT1196" s="22"/>
      <c r="QCU1196" s="22"/>
      <c r="QCV1196" s="22"/>
      <c r="QCW1196" s="22"/>
      <c r="QCX1196" s="22"/>
      <c r="QCY1196" s="22"/>
      <c r="QCZ1196" s="22"/>
      <c r="QDA1196" s="22"/>
      <c r="QDB1196" s="22"/>
      <c r="QDC1196" s="22"/>
      <c r="QDD1196" s="22"/>
      <c r="QDE1196" s="22"/>
      <c r="QDF1196" s="22"/>
      <c r="QDG1196" s="22"/>
      <c r="QDH1196" s="22"/>
      <c r="QDI1196" s="22"/>
      <c r="QDJ1196" s="22"/>
      <c r="QDK1196" s="22"/>
      <c r="QDL1196" s="22"/>
      <c r="QDM1196" s="22"/>
      <c r="QDN1196" s="22"/>
      <c r="QDO1196" s="22"/>
      <c r="QDP1196" s="22"/>
      <c r="QDQ1196" s="22"/>
      <c r="QDR1196" s="22"/>
      <c r="QDS1196" s="22"/>
      <c r="QDT1196" s="22"/>
      <c r="QDU1196" s="22"/>
      <c r="QDV1196" s="22"/>
      <c r="QDW1196" s="22"/>
      <c r="QDX1196" s="22"/>
      <c r="QDY1196" s="22"/>
      <c r="QDZ1196" s="22"/>
      <c r="QEA1196" s="22"/>
      <c r="QEB1196" s="22"/>
      <c r="QEC1196" s="22"/>
      <c r="QED1196" s="22"/>
      <c r="QEE1196" s="22"/>
      <c r="QEF1196" s="22"/>
      <c r="QEG1196" s="22"/>
      <c r="QEH1196" s="22"/>
      <c r="QEI1196" s="22"/>
      <c r="QEJ1196" s="22"/>
      <c r="QEK1196" s="22"/>
      <c r="QEL1196" s="22"/>
      <c r="QEM1196" s="22"/>
      <c r="QEN1196" s="22"/>
      <c r="QEO1196" s="22"/>
      <c r="QEP1196" s="22"/>
      <c r="QEQ1196" s="22"/>
      <c r="QER1196" s="22"/>
      <c r="QES1196" s="22"/>
      <c r="QET1196" s="22"/>
      <c r="QEU1196" s="22"/>
      <c r="QEV1196" s="22"/>
      <c r="QEW1196" s="22"/>
      <c r="QEX1196" s="22"/>
      <c r="QEY1196" s="22"/>
      <c r="QEZ1196" s="22"/>
      <c r="QFA1196" s="22"/>
      <c r="QFB1196" s="22"/>
      <c r="QFC1196" s="22"/>
      <c r="QFD1196" s="22"/>
      <c r="QFE1196" s="22"/>
      <c r="QFF1196" s="22"/>
      <c r="QFG1196" s="22"/>
      <c r="QFH1196" s="22"/>
      <c r="QFI1196" s="22"/>
      <c r="QFJ1196" s="22"/>
      <c r="QFK1196" s="22"/>
      <c r="QFL1196" s="22"/>
      <c r="QFM1196" s="22"/>
      <c r="QFN1196" s="22"/>
      <c r="QFO1196" s="22"/>
      <c r="QFP1196" s="22"/>
      <c r="QFQ1196" s="22"/>
      <c r="QFR1196" s="22"/>
      <c r="QFS1196" s="22"/>
      <c r="QFT1196" s="22"/>
      <c r="QFU1196" s="22"/>
      <c r="QFV1196" s="22"/>
      <c r="QFW1196" s="22"/>
      <c r="QFX1196" s="22"/>
      <c r="QFY1196" s="22"/>
      <c r="QFZ1196" s="22"/>
      <c r="QGA1196" s="22"/>
      <c r="QGB1196" s="22"/>
      <c r="QGC1196" s="22"/>
      <c r="QGD1196" s="22"/>
      <c r="QGE1196" s="22"/>
      <c r="QGF1196" s="22"/>
      <c r="QGG1196" s="22"/>
      <c r="QGH1196" s="22"/>
      <c r="QGI1196" s="22"/>
      <c r="QGJ1196" s="22"/>
      <c r="QGK1196" s="22"/>
      <c r="QGL1196" s="22"/>
      <c r="QGM1196" s="22"/>
      <c r="QGN1196" s="22"/>
      <c r="QGO1196" s="22"/>
      <c r="QGP1196" s="22"/>
      <c r="QGQ1196" s="22"/>
      <c r="QGR1196" s="22"/>
      <c r="QGS1196" s="22"/>
      <c r="QGT1196" s="22"/>
      <c r="QGU1196" s="22"/>
      <c r="QGV1196" s="22"/>
      <c r="QGW1196" s="22"/>
      <c r="QGX1196" s="22"/>
      <c r="QGY1196" s="22"/>
      <c r="QGZ1196" s="22"/>
      <c r="QHA1196" s="22"/>
      <c r="QHB1196" s="22"/>
      <c r="QHC1196" s="22"/>
      <c r="QHD1196" s="22"/>
      <c r="QHE1196" s="22"/>
      <c r="QHF1196" s="22"/>
      <c r="QHG1196" s="22"/>
      <c r="QHH1196" s="22"/>
      <c r="QHI1196" s="22"/>
      <c r="QHJ1196" s="22"/>
      <c r="QHK1196" s="22"/>
      <c r="QHL1196" s="22"/>
      <c r="QHM1196" s="22"/>
      <c r="QHN1196" s="22"/>
      <c r="QHO1196" s="22"/>
      <c r="QHP1196" s="22"/>
      <c r="QHQ1196" s="22"/>
      <c r="QHR1196" s="22"/>
      <c r="QHS1196" s="22"/>
      <c r="QHT1196" s="22"/>
      <c r="QHU1196" s="22"/>
      <c r="QHV1196" s="22"/>
      <c r="QHW1196" s="22"/>
      <c r="QHX1196" s="22"/>
      <c r="QHY1196" s="22"/>
      <c r="QHZ1196" s="22"/>
      <c r="QIA1196" s="22"/>
      <c r="QIB1196" s="22"/>
      <c r="QIC1196" s="22"/>
      <c r="QID1196" s="22"/>
      <c r="QIE1196" s="22"/>
      <c r="QIF1196" s="22"/>
      <c r="QIG1196" s="22"/>
      <c r="QIH1196" s="22"/>
      <c r="QII1196" s="22"/>
      <c r="QIJ1196" s="22"/>
      <c r="QIK1196" s="22"/>
      <c r="QIL1196" s="22"/>
      <c r="QIM1196" s="22"/>
      <c r="QIN1196" s="22"/>
      <c r="QIO1196" s="22"/>
      <c r="QIP1196" s="22"/>
      <c r="QIQ1196" s="22"/>
      <c r="QIR1196" s="22"/>
      <c r="QIS1196" s="22"/>
      <c r="QIT1196" s="22"/>
      <c r="QIU1196" s="22"/>
      <c r="QIV1196" s="22"/>
      <c r="QIW1196" s="22"/>
      <c r="QIX1196" s="22"/>
      <c r="QIY1196" s="22"/>
      <c r="QIZ1196" s="22"/>
      <c r="QJA1196" s="22"/>
      <c r="QJB1196" s="22"/>
      <c r="QJC1196" s="22"/>
      <c r="QJD1196" s="22"/>
      <c r="QJE1196" s="22"/>
      <c r="QJF1196" s="22"/>
      <c r="QJG1196" s="22"/>
      <c r="QJH1196" s="22"/>
      <c r="QJI1196" s="22"/>
      <c r="QJJ1196" s="22"/>
      <c r="QJK1196" s="22"/>
      <c r="QJL1196" s="22"/>
      <c r="QJM1196" s="22"/>
      <c r="QJN1196" s="22"/>
      <c r="QJO1196" s="22"/>
      <c r="QJP1196" s="22"/>
      <c r="QJQ1196" s="22"/>
      <c r="QJR1196" s="22"/>
      <c r="QJS1196" s="22"/>
      <c r="QJT1196" s="22"/>
      <c r="QJU1196" s="22"/>
      <c r="QJV1196" s="22"/>
      <c r="QJW1196" s="22"/>
      <c r="QJX1196" s="22"/>
      <c r="QJY1196" s="22"/>
      <c r="QJZ1196" s="22"/>
      <c r="QKA1196" s="22"/>
      <c r="QKB1196" s="22"/>
      <c r="QKC1196" s="22"/>
      <c r="QKD1196" s="22"/>
      <c r="QKE1196" s="22"/>
      <c r="QKF1196" s="22"/>
      <c r="QKG1196" s="22"/>
      <c r="QKH1196" s="22"/>
      <c r="QKI1196" s="22"/>
      <c r="QKJ1196" s="22"/>
      <c r="QKK1196" s="22"/>
      <c r="QKL1196" s="22"/>
      <c r="QKM1196" s="22"/>
      <c r="QKN1196" s="22"/>
      <c r="QKO1196" s="22"/>
      <c r="QKP1196" s="22"/>
      <c r="QKQ1196" s="22"/>
      <c r="QKR1196" s="22"/>
      <c r="QKS1196" s="22"/>
      <c r="QKT1196" s="22"/>
      <c r="QKU1196" s="22"/>
      <c r="QKV1196" s="22"/>
      <c r="QKW1196" s="22"/>
      <c r="QKX1196" s="22"/>
      <c r="QKY1196" s="22"/>
      <c r="QKZ1196" s="22"/>
      <c r="QLA1196" s="22"/>
      <c r="QLB1196" s="22"/>
      <c r="QLC1196" s="22"/>
      <c r="QLD1196" s="22"/>
      <c r="QLE1196" s="22"/>
      <c r="QLF1196" s="22"/>
      <c r="QLG1196" s="22"/>
      <c r="QLH1196" s="22"/>
      <c r="QLI1196" s="22"/>
      <c r="QLJ1196" s="22"/>
      <c r="QLK1196" s="22"/>
      <c r="QLL1196" s="22"/>
      <c r="QLM1196" s="22"/>
      <c r="QLN1196" s="22"/>
      <c r="QLO1196" s="22"/>
      <c r="QLP1196" s="22"/>
      <c r="QLQ1196" s="22"/>
      <c r="QLR1196" s="22"/>
      <c r="QLS1196" s="22"/>
      <c r="QLT1196" s="22"/>
      <c r="QLU1196" s="22"/>
      <c r="QLV1196" s="22"/>
      <c r="QLW1196" s="22"/>
      <c r="QLX1196" s="22"/>
      <c r="QLY1196" s="22"/>
      <c r="QLZ1196" s="22"/>
      <c r="QMA1196" s="22"/>
      <c r="QMB1196" s="22"/>
      <c r="QMC1196" s="22"/>
      <c r="QMD1196" s="22"/>
      <c r="QME1196" s="22"/>
      <c r="QMF1196" s="22"/>
      <c r="QMG1196" s="22"/>
      <c r="QMH1196" s="22"/>
      <c r="QMI1196" s="22"/>
      <c r="QMJ1196" s="22"/>
      <c r="QMK1196" s="22"/>
      <c r="QML1196" s="22"/>
      <c r="QMM1196" s="22"/>
      <c r="QMN1196" s="22"/>
      <c r="QMO1196" s="22"/>
      <c r="QMP1196" s="22"/>
      <c r="QMQ1196" s="22"/>
      <c r="QMR1196" s="22"/>
      <c r="QMS1196" s="22"/>
      <c r="QMT1196" s="22"/>
      <c r="QMU1196" s="22"/>
      <c r="QMV1196" s="22"/>
      <c r="QMW1196" s="22"/>
      <c r="QMX1196" s="22"/>
      <c r="QMY1196" s="22"/>
      <c r="QMZ1196" s="22"/>
      <c r="QNA1196" s="22"/>
      <c r="QNB1196" s="22"/>
      <c r="QNC1196" s="22"/>
      <c r="QND1196" s="22"/>
      <c r="QNE1196" s="22"/>
      <c r="QNF1196" s="22"/>
      <c r="QNG1196" s="22"/>
      <c r="QNH1196" s="22"/>
      <c r="QNI1196" s="22"/>
      <c r="QNJ1196" s="22"/>
      <c r="QNK1196" s="22"/>
      <c r="QNL1196" s="22"/>
      <c r="QNM1196" s="22"/>
      <c r="QNN1196" s="22"/>
      <c r="QNO1196" s="22"/>
      <c r="QNP1196" s="22"/>
      <c r="QNQ1196" s="22"/>
      <c r="QNR1196" s="22"/>
      <c r="QNS1196" s="22"/>
      <c r="QNT1196" s="22"/>
      <c r="QNU1196" s="22"/>
      <c r="QNV1196" s="22"/>
      <c r="QNW1196" s="22"/>
      <c r="QNX1196" s="22"/>
      <c r="QNY1196" s="22"/>
      <c r="QNZ1196" s="22"/>
      <c r="QOA1196" s="22"/>
      <c r="QOB1196" s="22"/>
      <c r="QOC1196" s="22"/>
      <c r="QOD1196" s="22"/>
      <c r="QOE1196" s="22"/>
      <c r="QOF1196" s="22"/>
      <c r="QOG1196" s="22"/>
      <c r="QOH1196" s="22"/>
      <c r="QOI1196" s="22"/>
      <c r="QOJ1196" s="22"/>
      <c r="QOK1196" s="22"/>
      <c r="QOL1196" s="22"/>
      <c r="QOM1196" s="22"/>
      <c r="QON1196" s="22"/>
      <c r="QOO1196" s="22"/>
      <c r="QOP1196" s="22"/>
      <c r="QOQ1196" s="22"/>
      <c r="QOR1196" s="22"/>
      <c r="QOS1196" s="22"/>
      <c r="QOT1196" s="22"/>
      <c r="QOU1196" s="22"/>
      <c r="QOV1196" s="22"/>
      <c r="QOW1196" s="22"/>
      <c r="QOX1196" s="22"/>
      <c r="QOY1196" s="22"/>
      <c r="QOZ1196" s="22"/>
      <c r="QPA1196" s="22"/>
      <c r="QPB1196" s="22"/>
      <c r="QPC1196" s="22"/>
      <c r="QPD1196" s="22"/>
      <c r="QPE1196" s="22"/>
      <c r="QPF1196" s="22"/>
      <c r="QPG1196" s="22"/>
      <c r="QPH1196" s="22"/>
      <c r="QPI1196" s="22"/>
      <c r="QPJ1196" s="22"/>
      <c r="QPK1196" s="22"/>
      <c r="QPL1196" s="22"/>
      <c r="QPM1196" s="22"/>
      <c r="QPN1196" s="22"/>
      <c r="QPO1196" s="22"/>
      <c r="QPP1196" s="22"/>
      <c r="QPQ1196" s="22"/>
      <c r="QPR1196" s="22"/>
      <c r="QPS1196" s="22"/>
      <c r="QPT1196" s="22"/>
      <c r="QPU1196" s="22"/>
      <c r="QPV1196" s="22"/>
      <c r="QPW1196" s="22"/>
      <c r="QPX1196" s="22"/>
      <c r="QPY1196" s="22"/>
      <c r="QPZ1196" s="22"/>
      <c r="QQA1196" s="22"/>
      <c r="QQB1196" s="22"/>
      <c r="QQC1196" s="22"/>
      <c r="QQD1196" s="22"/>
      <c r="QQE1196" s="22"/>
      <c r="QQF1196" s="22"/>
      <c r="QQG1196" s="22"/>
      <c r="QQH1196" s="22"/>
      <c r="QQI1196" s="22"/>
      <c r="QQJ1196" s="22"/>
      <c r="QQK1196" s="22"/>
      <c r="QQL1196" s="22"/>
      <c r="QQM1196" s="22"/>
      <c r="QQN1196" s="22"/>
      <c r="QQO1196" s="22"/>
      <c r="QQP1196" s="22"/>
      <c r="QQQ1196" s="22"/>
      <c r="QQR1196" s="22"/>
      <c r="QQS1196" s="22"/>
      <c r="QQT1196" s="22"/>
      <c r="QQU1196" s="22"/>
      <c r="QQV1196" s="22"/>
      <c r="QQW1196" s="22"/>
      <c r="QQX1196" s="22"/>
      <c r="QQY1196" s="22"/>
      <c r="QQZ1196" s="22"/>
      <c r="QRA1196" s="22"/>
      <c r="QRB1196" s="22"/>
      <c r="QRC1196" s="22"/>
      <c r="QRD1196" s="22"/>
      <c r="QRE1196" s="22"/>
      <c r="QRF1196" s="22"/>
      <c r="QRG1196" s="22"/>
      <c r="QRH1196" s="22"/>
      <c r="QRI1196" s="22"/>
      <c r="QRJ1196" s="22"/>
      <c r="QRK1196" s="22"/>
      <c r="QRL1196" s="22"/>
      <c r="QRM1196" s="22"/>
      <c r="QRN1196" s="22"/>
      <c r="QRO1196" s="22"/>
      <c r="QRP1196" s="22"/>
      <c r="QRQ1196" s="22"/>
      <c r="QRR1196" s="22"/>
      <c r="QRS1196" s="22"/>
      <c r="QRT1196" s="22"/>
      <c r="QRU1196" s="22"/>
      <c r="QRV1196" s="22"/>
      <c r="QRW1196" s="22"/>
      <c r="QRX1196" s="22"/>
      <c r="QRY1196" s="22"/>
      <c r="QRZ1196" s="22"/>
      <c r="QSA1196" s="22"/>
      <c r="QSB1196" s="22"/>
      <c r="QSC1196" s="22"/>
      <c r="QSD1196" s="22"/>
      <c r="QSE1196" s="22"/>
      <c r="QSF1196" s="22"/>
      <c r="QSG1196" s="22"/>
      <c r="QSH1196" s="22"/>
      <c r="QSI1196" s="22"/>
      <c r="QSJ1196" s="22"/>
      <c r="QSK1196" s="22"/>
      <c r="QSL1196" s="22"/>
      <c r="QSM1196" s="22"/>
      <c r="QSN1196" s="22"/>
      <c r="QSO1196" s="22"/>
      <c r="QSP1196" s="22"/>
      <c r="QSQ1196" s="22"/>
      <c r="QSR1196" s="22"/>
      <c r="QSS1196" s="22"/>
      <c r="QST1196" s="22"/>
      <c r="QSU1196" s="22"/>
      <c r="QSV1196" s="22"/>
      <c r="QSW1196" s="22"/>
      <c r="QSX1196" s="22"/>
      <c r="QSY1196" s="22"/>
      <c r="QSZ1196" s="22"/>
      <c r="QTA1196" s="22"/>
      <c r="QTB1196" s="22"/>
      <c r="QTC1196" s="22"/>
      <c r="QTD1196" s="22"/>
      <c r="QTE1196" s="22"/>
      <c r="QTF1196" s="22"/>
      <c r="QTG1196" s="22"/>
      <c r="QTH1196" s="22"/>
      <c r="QTI1196" s="22"/>
      <c r="QTJ1196" s="22"/>
      <c r="QTK1196" s="22"/>
      <c r="QTL1196" s="22"/>
      <c r="QTM1196" s="22"/>
      <c r="QTN1196" s="22"/>
      <c r="QTO1196" s="22"/>
      <c r="QTP1196" s="22"/>
      <c r="QTQ1196" s="22"/>
      <c r="QTR1196" s="22"/>
      <c r="QTS1196" s="22"/>
      <c r="QTT1196" s="22"/>
      <c r="QTU1196" s="22"/>
      <c r="QTV1196" s="22"/>
      <c r="QTW1196" s="22"/>
      <c r="QTX1196" s="22"/>
      <c r="QTY1196" s="22"/>
      <c r="QTZ1196" s="22"/>
      <c r="QUA1196" s="22"/>
      <c r="QUB1196" s="22"/>
      <c r="QUC1196" s="22"/>
      <c r="QUD1196" s="22"/>
      <c r="QUE1196" s="22"/>
      <c r="QUF1196" s="22"/>
      <c r="QUG1196" s="22"/>
      <c r="QUH1196" s="22"/>
      <c r="QUI1196" s="22"/>
      <c r="QUJ1196" s="22"/>
      <c r="QUK1196" s="22"/>
      <c r="QUL1196" s="22"/>
      <c r="QUM1196" s="22"/>
      <c r="QUN1196" s="22"/>
      <c r="QUO1196" s="22"/>
      <c r="QUP1196" s="22"/>
      <c r="QUQ1196" s="22"/>
      <c r="QUR1196" s="22"/>
      <c r="QUS1196" s="22"/>
      <c r="QUT1196" s="22"/>
      <c r="QUU1196" s="22"/>
      <c r="QUV1196" s="22"/>
      <c r="QUW1196" s="22"/>
      <c r="QUX1196" s="22"/>
      <c r="QUY1196" s="22"/>
      <c r="QUZ1196" s="22"/>
      <c r="QVA1196" s="22"/>
      <c r="QVB1196" s="22"/>
      <c r="QVC1196" s="22"/>
      <c r="QVD1196" s="22"/>
      <c r="QVE1196" s="22"/>
      <c r="QVF1196" s="22"/>
      <c r="QVG1196" s="22"/>
      <c r="QVH1196" s="22"/>
      <c r="QVI1196" s="22"/>
      <c r="QVJ1196" s="22"/>
      <c r="QVK1196" s="22"/>
      <c r="QVL1196" s="22"/>
      <c r="QVM1196" s="22"/>
      <c r="QVN1196" s="22"/>
      <c r="QVO1196" s="22"/>
      <c r="QVP1196" s="22"/>
      <c r="QVQ1196" s="22"/>
      <c r="QVR1196" s="22"/>
      <c r="QVS1196" s="22"/>
      <c r="QVT1196" s="22"/>
      <c r="QVU1196" s="22"/>
      <c r="QVV1196" s="22"/>
      <c r="QVW1196" s="22"/>
      <c r="QVX1196" s="22"/>
      <c r="QVY1196" s="22"/>
      <c r="QVZ1196" s="22"/>
      <c r="QWA1196" s="22"/>
      <c r="QWB1196" s="22"/>
      <c r="QWC1196" s="22"/>
      <c r="QWD1196" s="22"/>
      <c r="QWE1196" s="22"/>
      <c r="QWF1196" s="22"/>
      <c r="QWG1196" s="22"/>
      <c r="QWH1196" s="22"/>
      <c r="QWI1196" s="22"/>
      <c r="QWJ1196" s="22"/>
      <c r="QWK1196" s="22"/>
      <c r="QWL1196" s="22"/>
      <c r="QWM1196" s="22"/>
      <c r="QWN1196" s="22"/>
      <c r="QWO1196" s="22"/>
      <c r="QWP1196" s="22"/>
      <c r="QWQ1196" s="22"/>
      <c r="QWR1196" s="22"/>
      <c r="QWS1196" s="22"/>
      <c r="QWT1196" s="22"/>
      <c r="QWU1196" s="22"/>
      <c r="QWV1196" s="22"/>
      <c r="QWW1196" s="22"/>
      <c r="QWX1196" s="22"/>
      <c r="QWY1196" s="22"/>
      <c r="QWZ1196" s="22"/>
      <c r="QXA1196" s="22"/>
      <c r="QXB1196" s="22"/>
      <c r="QXC1196" s="22"/>
      <c r="QXD1196" s="22"/>
      <c r="QXE1196" s="22"/>
      <c r="QXF1196" s="22"/>
      <c r="QXG1196" s="22"/>
      <c r="QXH1196" s="22"/>
      <c r="QXI1196" s="22"/>
      <c r="QXJ1196" s="22"/>
      <c r="QXK1196" s="22"/>
      <c r="QXL1196" s="22"/>
      <c r="QXM1196" s="22"/>
      <c r="QXN1196" s="22"/>
      <c r="QXO1196" s="22"/>
      <c r="QXP1196" s="22"/>
      <c r="QXQ1196" s="22"/>
      <c r="QXR1196" s="22"/>
      <c r="QXS1196" s="22"/>
      <c r="QXT1196" s="22"/>
      <c r="QXU1196" s="22"/>
      <c r="QXV1196" s="22"/>
      <c r="QXW1196" s="22"/>
      <c r="QXX1196" s="22"/>
      <c r="QXY1196" s="22"/>
      <c r="QXZ1196" s="22"/>
      <c r="QYA1196" s="22"/>
      <c r="QYB1196" s="22"/>
      <c r="QYC1196" s="22"/>
      <c r="QYD1196" s="22"/>
      <c r="QYE1196" s="22"/>
      <c r="QYF1196" s="22"/>
      <c r="QYG1196" s="22"/>
      <c r="QYH1196" s="22"/>
      <c r="QYI1196" s="22"/>
      <c r="QYJ1196" s="22"/>
      <c r="QYK1196" s="22"/>
      <c r="QYL1196" s="22"/>
      <c r="QYM1196" s="22"/>
      <c r="QYN1196" s="22"/>
      <c r="QYO1196" s="22"/>
      <c r="QYP1196" s="22"/>
      <c r="QYQ1196" s="22"/>
      <c r="QYR1196" s="22"/>
      <c r="QYS1196" s="22"/>
      <c r="QYT1196" s="22"/>
      <c r="QYU1196" s="22"/>
      <c r="QYV1196" s="22"/>
      <c r="QYW1196" s="22"/>
      <c r="QYX1196" s="22"/>
      <c r="QYY1196" s="22"/>
      <c r="QYZ1196" s="22"/>
      <c r="QZA1196" s="22"/>
      <c r="QZB1196" s="22"/>
      <c r="QZC1196" s="22"/>
      <c r="QZD1196" s="22"/>
      <c r="QZE1196" s="22"/>
      <c r="QZF1196" s="22"/>
      <c r="QZG1196" s="22"/>
      <c r="QZH1196" s="22"/>
      <c r="QZI1196" s="22"/>
      <c r="QZJ1196" s="22"/>
      <c r="QZK1196" s="22"/>
      <c r="QZL1196" s="22"/>
      <c r="QZM1196" s="22"/>
      <c r="QZN1196" s="22"/>
      <c r="QZO1196" s="22"/>
      <c r="QZP1196" s="22"/>
      <c r="QZQ1196" s="22"/>
      <c r="QZR1196" s="22"/>
      <c r="QZS1196" s="22"/>
      <c r="QZT1196" s="22"/>
      <c r="QZU1196" s="22"/>
      <c r="QZV1196" s="22"/>
      <c r="QZW1196" s="22"/>
      <c r="QZX1196" s="22"/>
      <c r="QZY1196" s="22"/>
      <c r="QZZ1196" s="22"/>
      <c r="RAA1196" s="22"/>
      <c r="RAB1196" s="22"/>
      <c r="RAC1196" s="22"/>
      <c r="RAD1196" s="22"/>
      <c r="RAE1196" s="22"/>
      <c r="RAF1196" s="22"/>
      <c r="RAG1196" s="22"/>
      <c r="RAH1196" s="22"/>
      <c r="RAI1196" s="22"/>
      <c r="RAJ1196" s="22"/>
      <c r="RAK1196" s="22"/>
      <c r="RAL1196" s="22"/>
      <c r="RAM1196" s="22"/>
      <c r="RAN1196" s="22"/>
      <c r="RAO1196" s="22"/>
      <c r="RAP1196" s="22"/>
      <c r="RAQ1196" s="22"/>
      <c r="RAR1196" s="22"/>
      <c r="RAS1196" s="22"/>
      <c r="RAT1196" s="22"/>
      <c r="RAU1196" s="22"/>
      <c r="RAV1196" s="22"/>
      <c r="RAW1196" s="22"/>
      <c r="RAX1196" s="22"/>
      <c r="RAY1196" s="22"/>
      <c r="RAZ1196" s="22"/>
      <c r="RBA1196" s="22"/>
      <c r="RBB1196" s="22"/>
      <c r="RBC1196" s="22"/>
      <c r="RBD1196" s="22"/>
      <c r="RBE1196" s="22"/>
      <c r="RBF1196" s="22"/>
      <c r="RBG1196" s="22"/>
      <c r="RBH1196" s="22"/>
      <c r="RBI1196" s="22"/>
      <c r="RBJ1196" s="22"/>
      <c r="RBK1196" s="22"/>
      <c r="RBL1196" s="22"/>
      <c r="RBM1196" s="22"/>
      <c r="RBN1196" s="22"/>
      <c r="RBO1196" s="22"/>
      <c r="RBP1196" s="22"/>
      <c r="RBQ1196" s="22"/>
      <c r="RBR1196" s="22"/>
      <c r="RBS1196" s="22"/>
      <c r="RBT1196" s="22"/>
      <c r="RBU1196" s="22"/>
      <c r="RBV1196" s="22"/>
      <c r="RBW1196" s="22"/>
      <c r="RBX1196" s="22"/>
      <c r="RBY1196" s="22"/>
      <c r="RBZ1196" s="22"/>
      <c r="RCA1196" s="22"/>
      <c r="RCB1196" s="22"/>
      <c r="RCC1196" s="22"/>
      <c r="RCD1196" s="22"/>
      <c r="RCE1196" s="22"/>
      <c r="RCF1196" s="22"/>
      <c r="RCG1196" s="22"/>
      <c r="RCH1196" s="22"/>
      <c r="RCI1196" s="22"/>
      <c r="RCJ1196" s="22"/>
      <c r="RCK1196" s="22"/>
      <c r="RCL1196" s="22"/>
      <c r="RCM1196" s="22"/>
      <c r="RCN1196" s="22"/>
      <c r="RCO1196" s="22"/>
      <c r="RCP1196" s="22"/>
      <c r="RCQ1196" s="22"/>
      <c r="RCR1196" s="22"/>
      <c r="RCS1196" s="22"/>
      <c r="RCT1196" s="22"/>
      <c r="RCU1196" s="22"/>
      <c r="RCV1196" s="22"/>
      <c r="RCW1196" s="22"/>
      <c r="RCX1196" s="22"/>
      <c r="RCY1196" s="22"/>
      <c r="RCZ1196" s="22"/>
      <c r="RDA1196" s="22"/>
      <c r="RDB1196" s="22"/>
      <c r="RDC1196" s="22"/>
      <c r="RDD1196" s="22"/>
      <c r="RDE1196" s="22"/>
      <c r="RDF1196" s="22"/>
      <c r="RDG1196" s="22"/>
      <c r="RDH1196" s="22"/>
      <c r="RDI1196" s="22"/>
      <c r="RDJ1196" s="22"/>
      <c r="RDK1196" s="22"/>
      <c r="RDL1196" s="22"/>
      <c r="RDM1196" s="22"/>
      <c r="RDN1196" s="22"/>
      <c r="RDO1196" s="22"/>
      <c r="RDP1196" s="22"/>
      <c r="RDQ1196" s="22"/>
      <c r="RDR1196" s="22"/>
      <c r="RDS1196" s="22"/>
      <c r="RDT1196" s="22"/>
      <c r="RDU1196" s="22"/>
      <c r="RDV1196" s="22"/>
      <c r="RDW1196" s="22"/>
      <c r="RDX1196" s="22"/>
      <c r="RDY1196" s="22"/>
      <c r="RDZ1196" s="22"/>
      <c r="REA1196" s="22"/>
      <c r="REB1196" s="22"/>
      <c r="REC1196" s="22"/>
      <c r="RED1196" s="22"/>
      <c r="REE1196" s="22"/>
      <c r="REF1196" s="22"/>
      <c r="REG1196" s="22"/>
      <c r="REH1196" s="22"/>
      <c r="REI1196" s="22"/>
      <c r="REJ1196" s="22"/>
      <c r="REK1196" s="22"/>
      <c r="REL1196" s="22"/>
      <c r="REM1196" s="22"/>
      <c r="REN1196" s="22"/>
      <c r="REO1196" s="22"/>
      <c r="REP1196" s="22"/>
      <c r="REQ1196" s="22"/>
      <c r="RER1196" s="22"/>
      <c r="RES1196" s="22"/>
      <c r="RET1196" s="22"/>
      <c r="REU1196" s="22"/>
      <c r="REV1196" s="22"/>
      <c r="REW1196" s="22"/>
      <c r="REX1196" s="22"/>
      <c r="REY1196" s="22"/>
      <c r="REZ1196" s="22"/>
      <c r="RFA1196" s="22"/>
      <c r="RFB1196" s="22"/>
      <c r="RFC1196" s="22"/>
      <c r="RFD1196" s="22"/>
      <c r="RFE1196" s="22"/>
      <c r="RFF1196" s="22"/>
      <c r="RFG1196" s="22"/>
      <c r="RFH1196" s="22"/>
      <c r="RFI1196" s="22"/>
      <c r="RFJ1196" s="22"/>
      <c r="RFK1196" s="22"/>
      <c r="RFL1196" s="22"/>
      <c r="RFM1196" s="22"/>
      <c r="RFN1196" s="22"/>
      <c r="RFO1196" s="22"/>
      <c r="RFP1196" s="22"/>
      <c r="RFQ1196" s="22"/>
      <c r="RFR1196" s="22"/>
      <c r="RFS1196" s="22"/>
      <c r="RFT1196" s="22"/>
      <c r="RFU1196" s="22"/>
      <c r="RFV1196" s="22"/>
      <c r="RFW1196" s="22"/>
      <c r="RFX1196" s="22"/>
      <c r="RFY1196" s="22"/>
      <c r="RFZ1196" s="22"/>
      <c r="RGA1196" s="22"/>
      <c r="RGB1196" s="22"/>
      <c r="RGC1196" s="22"/>
      <c r="RGD1196" s="22"/>
      <c r="RGE1196" s="22"/>
      <c r="RGF1196" s="22"/>
      <c r="RGG1196" s="22"/>
      <c r="RGH1196" s="22"/>
      <c r="RGI1196" s="22"/>
      <c r="RGJ1196" s="22"/>
      <c r="RGK1196" s="22"/>
      <c r="RGL1196" s="22"/>
      <c r="RGM1196" s="22"/>
      <c r="RGN1196" s="22"/>
      <c r="RGO1196" s="22"/>
      <c r="RGP1196" s="22"/>
      <c r="RGQ1196" s="22"/>
      <c r="RGR1196" s="22"/>
      <c r="RGS1196" s="22"/>
      <c r="RGT1196" s="22"/>
      <c r="RGU1196" s="22"/>
      <c r="RGV1196" s="22"/>
      <c r="RGW1196" s="22"/>
      <c r="RGX1196" s="22"/>
      <c r="RGY1196" s="22"/>
      <c r="RGZ1196" s="22"/>
      <c r="RHA1196" s="22"/>
      <c r="RHB1196" s="22"/>
      <c r="RHC1196" s="22"/>
      <c r="RHD1196" s="22"/>
      <c r="RHE1196" s="22"/>
      <c r="RHF1196" s="22"/>
      <c r="RHG1196" s="22"/>
      <c r="RHH1196" s="22"/>
      <c r="RHI1196" s="22"/>
      <c r="RHJ1196" s="22"/>
      <c r="RHK1196" s="22"/>
      <c r="RHL1196" s="22"/>
      <c r="RHM1196" s="22"/>
      <c r="RHN1196" s="22"/>
      <c r="RHO1196" s="22"/>
      <c r="RHP1196" s="22"/>
      <c r="RHQ1196" s="22"/>
      <c r="RHR1196" s="22"/>
      <c r="RHS1196" s="22"/>
      <c r="RHT1196" s="22"/>
      <c r="RHU1196" s="22"/>
      <c r="RHV1196" s="22"/>
      <c r="RHW1196" s="22"/>
      <c r="RHX1196" s="22"/>
      <c r="RHY1196" s="22"/>
      <c r="RHZ1196" s="22"/>
      <c r="RIA1196" s="22"/>
      <c r="RIB1196" s="22"/>
      <c r="RIC1196" s="22"/>
      <c r="RID1196" s="22"/>
      <c r="RIE1196" s="22"/>
      <c r="RIF1196" s="22"/>
      <c r="RIG1196" s="22"/>
      <c r="RIH1196" s="22"/>
      <c r="RII1196" s="22"/>
      <c r="RIJ1196" s="22"/>
      <c r="RIK1196" s="22"/>
      <c r="RIL1196" s="22"/>
      <c r="RIM1196" s="22"/>
      <c r="RIN1196" s="22"/>
      <c r="RIO1196" s="22"/>
      <c r="RIP1196" s="22"/>
      <c r="RIQ1196" s="22"/>
      <c r="RIR1196" s="22"/>
      <c r="RIS1196" s="22"/>
      <c r="RIT1196" s="22"/>
      <c r="RIU1196" s="22"/>
      <c r="RIV1196" s="22"/>
      <c r="RIW1196" s="22"/>
      <c r="RIX1196" s="22"/>
      <c r="RIY1196" s="22"/>
      <c r="RIZ1196" s="22"/>
      <c r="RJA1196" s="22"/>
      <c r="RJB1196" s="22"/>
      <c r="RJC1196" s="22"/>
      <c r="RJD1196" s="22"/>
      <c r="RJE1196" s="22"/>
      <c r="RJF1196" s="22"/>
      <c r="RJG1196" s="22"/>
      <c r="RJH1196" s="22"/>
      <c r="RJI1196" s="22"/>
      <c r="RJJ1196" s="22"/>
      <c r="RJK1196" s="22"/>
      <c r="RJL1196" s="22"/>
      <c r="RJM1196" s="22"/>
      <c r="RJN1196" s="22"/>
      <c r="RJO1196" s="22"/>
      <c r="RJP1196" s="22"/>
      <c r="RJQ1196" s="22"/>
      <c r="RJR1196" s="22"/>
      <c r="RJS1196" s="22"/>
      <c r="RJT1196" s="22"/>
      <c r="RJU1196" s="22"/>
      <c r="RJV1196" s="22"/>
      <c r="RJW1196" s="22"/>
      <c r="RJX1196" s="22"/>
      <c r="RJY1196" s="22"/>
      <c r="RJZ1196" s="22"/>
      <c r="RKA1196" s="22"/>
      <c r="RKB1196" s="22"/>
      <c r="RKC1196" s="22"/>
      <c r="RKD1196" s="22"/>
      <c r="RKE1196" s="22"/>
      <c r="RKF1196" s="22"/>
      <c r="RKG1196" s="22"/>
      <c r="RKH1196" s="22"/>
      <c r="RKI1196" s="22"/>
      <c r="RKJ1196" s="22"/>
      <c r="RKK1196" s="22"/>
      <c r="RKL1196" s="22"/>
      <c r="RKM1196" s="22"/>
      <c r="RKN1196" s="22"/>
      <c r="RKO1196" s="22"/>
      <c r="RKP1196" s="22"/>
      <c r="RKQ1196" s="22"/>
      <c r="RKR1196" s="22"/>
      <c r="RKS1196" s="22"/>
      <c r="RKT1196" s="22"/>
      <c r="RKU1196" s="22"/>
      <c r="RKV1196" s="22"/>
      <c r="RKW1196" s="22"/>
      <c r="RKX1196" s="22"/>
      <c r="RKY1196" s="22"/>
      <c r="RKZ1196" s="22"/>
      <c r="RLA1196" s="22"/>
      <c r="RLB1196" s="22"/>
      <c r="RLC1196" s="22"/>
      <c r="RLD1196" s="22"/>
      <c r="RLE1196" s="22"/>
      <c r="RLF1196" s="22"/>
      <c r="RLG1196" s="22"/>
      <c r="RLH1196" s="22"/>
      <c r="RLI1196" s="22"/>
      <c r="RLJ1196" s="22"/>
      <c r="RLK1196" s="22"/>
      <c r="RLL1196" s="22"/>
      <c r="RLM1196" s="22"/>
      <c r="RLN1196" s="22"/>
      <c r="RLO1196" s="22"/>
      <c r="RLP1196" s="22"/>
      <c r="RLQ1196" s="22"/>
      <c r="RLR1196" s="22"/>
      <c r="RLS1196" s="22"/>
      <c r="RLT1196" s="22"/>
      <c r="RLU1196" s="22"/>
      <c r="RLV1196" s="22"/>
      <c r="RLW1196" s="22"/>
      <c r="RLX1196" s="22"/>
      <c r="RLY1196" s="22"/>
      <c r="RLZ1196" s="22"/>
      <c r="RMA1196" s="22"/>
      <c r="RMB1196" s="22"/>
      <c r="RMC1196" s="22"/>
      <c r="RMD1196" s="22"/>
      <c r="RME1196" s="22"/>
      <c r="RMF1196" s="22"/>
      <c r="RMG1196" s="22"/>
      <c r="RMH1196" s="22"/>
      <c r="RMI1196" s="22"/>
      <c r="RMJ1196" s="22"/>
      <c r="RMK1196" s="22"/>
      <c r="RML1196" s="22"/>
      <c r="RMM1196" s="22"/>
      <c r="RMN1196" s="22"/>
      <c r="RMO1196" s="22"/>
      <c r="RMP1196" s="22"/>
      <c r="RMQ1196" s="22"/>
      <c r="RMR1196" s="22"/>
      <c r="RMS1196" s="22"/>
      <c r="RMT1196" s="22"/>
      <c r="RMU1196" s="22"/>
      <c r="RMV1196" s="22"/>
      <c r="RMW1196" s="22"/>
      <c r="RMX1196" s="22"/>
      <c r="RMY1196" s="22"/>
      <c r="RMZ1196" s="22"/>
      <c r="RNA1196" s="22"/>
      <c r="RNB1196" s="22"/>
      <c r="RNC1196" s="22"/>
      <c r="RND1196" s="22"/>
      <c r="RNE1196" s="22"/>
      <c r="RNF1196" s="22"/>
      <c r="RNG1196" s="22"/>
      <c r="RNH1196" s="22"/>
      <c r="RNI1196" s="22"/>
      <c r="RNJ1196" s="22"/>
      <c r="RNK1196" s="22"/>
      <c r="RNL1196" s="22"/>
      <c r="RNM1196" s="22"/>
      <c r="RNN1196" s="22"/>
      <c r="RNO1196" s="22"/>
      <c r="RNP1196" s="22"/>
      <c r="RNQ1196" s="22"/>
      <c r="RNR1196" s="22"/>
      <c r="RNS1196" s="22"/>
      <c r="RNT1196" s="22"/>
      <c r="RNU1196" s="22"/>
      <c r="RNV1196" s="22"/>
      <c r="RNW1196" s="22"/>
      <c r="RNX1196" s="22"/>
      <c r="RNY1196" s="22"/>
      <c r="RNZ1196" s="22"/>
      <c r="ROA1196" s="22"/>
      <c r="ROB1196" s="22"/>
      <c r="ROC1196" s="22"/>
      <c r="ROD1196" s="22"/>
      <c r="ROE1196" s="22"/>
      <c r="ROF1196" s="22"/>
      <c r="ROG1196" s="22"/>
      <c r="ROH1196" s="22"/>
      <c r="ROI1196" s="22"/>
      <c r="ROJ1196" s="22"/>
      <c r="ROK1196" s="22"/>
      <c r="ROL1196" s="22"/>
      <c r="ROM1196" s="22"/>
      <c r="RON1196" s="22"/>
      <c r="ROO1196" s="22"/>
      <c r="ROP1196" s="22"/>
      <c r="ROQ1196" s="22"/>
      <c r="ROR1196" s="22"/>
      <c r="ROS1196" s="22"/>
      <c r="ROT1196" s="22"/>
      <c r="ROU1196" s="22"/>
      <c r="ROV1196" s="22"/>
      <c r="ROW1196" s="22"/>
      <c r="ROX1196" s="22"/>
      <c r="ROY1196" s="22"/>
      <c r="ROZ1196" s="22"/>
      <c r="RPA1196" s="22"/>
      <c r="RPB1196" s="22"/>
      <c r="RPC1196" s="22"/>
      <c r="RPD1196" s="22"/>
      <c r="RPE1196" s="22"/>
      <c r="RPF1196" s="22"/>
      <c r="RPG1196" s="22"/>
      <c r="RPH1196" s="22"/>
      <c r="RPI1196" s="22"/>
      <c r="RPJ1196" s="22"/>
      <c r="RPK1196" s="22"/>
      <c r="RPL1196" s="22"/>
      <c r="RPM1196" s="22"/>
      <c r="RPN1196" s="22"/>
      <c r="RPO1196" s="22"/>
      <c r="RPP1196" s="22"/>
      <c r="RPQ1196" s="22"/>
      <c r="RPR1196" s="22"/>
      <c r="RPS1196" s="22"/>
      <c r="RPT1196" s="22"/>
      <c r="RPU1196" s="22"/>
      <c r="RPV1196" s="22"/>
      <c r="RPW1196" s="22"/>
      <c r="RPX1196" s="22"/>
      <c r="RPY1196" s="22"/>
      <c r="RPZ1196" s="22"/>
      <c r="RQA1196" s="22"/>
      <c r="RQB1196" s="22"/>
      <c r="RQC1196" s="22"/>
      <c r="RQD1196" s="22"/>
      <c r="RQE1196" s="22"/>
      <c r="RQF1196" s="22"/>
      <c r="RQG1196" s="22"/>
      <c r="RQH1196" s="22"/>
      <c r="RQI1196" s="22"/>
      <c r="RQJ1196" s="22"/>
      <c r="RQK1196" s="22"/>
      <c r="RQL1196" s="22"/>
      <c r="RQM1196" s="22"/>
      <c r="RQN1196" s="22"/>
      <c r="RQO1196" s="22"/>
      <c r="RQP1196" s="22"/>
      <c r="RQQ1196" s="22"/>
      <c r="RQR1196" s="22"/>
      <c r="RQS1196" s="22"/>
      <c r="RQT1196" s="22"/>
      <c r="RQU1196" s="22"/>
      <c r="RQV1196" s="22"/>
      <c r="RQW1196" s="22"/>
      <c r="RQX1196" s="22"/>
      <c r="RQY1196" s="22"/>
      <c r="RQZ1196" s="22"/>
      <c r="RRA1196" s="22"/>
      <c r="RRB1196" s="22"/>
      <c r="RRC1196" s="22"/>
      <c r="RRD1196" s="22"/>
      <c r="RRE1196" s="22"/>
      <c r="RRF1196" s="22"/>
      <c r="RRG1196" s="22"/>
      <c r="RRH1196" s="22"/>
      <c r="RRI1196" s="22"/>
      <c r="RRJ1196" s="22"/>
      <c r="RRK1196" s="22"/>
      <c r="RRL1196" s="22"/>
      <c r="RRM1196" s="22"/>
      <c r="RRN1196" s="22"/>
      <c r="RRO1196" s="22"/>
      <c r="RRP1196" s="22"/>
      <c r="RRQ1196" s="22"/>
      <c r="RRR1196" s="22"/>
      <c r="RRS1196" s="22"/>
      <c r="RRT1196" s="22"/>
      <c r="RRU1196" s="22"/>
      <c r="RRV1196" s="22"/>
      <c r="RRW1196" s="22"/>
      <c r="RRX1196" s="22"/>
      <c r="RRY1196" s="22"/>
      <c r="RRZ1196" s="22"/>
      <c r="RSA1196" s="22"/>
      <c r="RSB1196" s="22"/>
      <c r="RSC1196" s="22"/>
      <c r="RSD1196" s="22"/>
      <c r="RSE1196" s="22"/>
      <c r="RSF1196" s="22"/>
      <c r="RSG1196" s="22"/>
      <c r="RSH1196" s="22"/>
      <c r="RSI1196" s="22"/>
      <c r="RSJ1196" s="22"/>
      <c r="RSK1196" s="22"/>
      <c r="RSL1196" s="22"/>
      <c r="RSM1196" s="22"/>
      <c r="RSN1196" s="22"/>
      <c r="RSO1196" s="22"/>
      <c r="RSP1196" s="22"/>
      <c r="RSQ1196" s="22"/>
      <c r="RSR1196" s="22"/>
      <c r="RSS1196" s="22"/>
      <c r="RST1196" s="22"/>
      <c r="RSU1196" s="22"/>
      <c r="RSV1196" s="22"/>
      <c r="RSW1196" s="22"/>
      <c r="RSX1196" s="22"/>
      <c r="RSY1196" s="22"/>
      <c r="RSZ1196" s="22"/>
      <c r="RTA1196" s="22"/>
      <c r="RTB1196" s="22"/>
      <c r="RTC1196" s="22"/>
      <c r="RTD1196" s="22"/>
      <c r="RTE1196" s="22"/>
      <c r="RTF1196" s="22"/>
      <c r="RTG1196" s="22"/>
      <c r="RTH1196" s="22"/>
      <c r="RTI1196" s="22"/>
      <c r="RTJ1196" s="22"/>
      <c r="RTK1196" s="22"/>
      <c r="RTL1196" s="22"/>
      <c r="RTM1196" s="22"/>
      <c r="RTN1196" s="22"/>
      <c r="RTO1196" s="22"/>
      <c r="RTP1196" s="22"/>
      <c r="RTQ1196" s="22"/>
      <c r="RTR1196" s="22"/>
      <c r="RTS1196" s="22"/>
      <c r="RTT1196" s="22"/>
      <c r="RTU1196" s="22"/>
      <c r="RTV1196" s="22"/>
      <c r="RTW1196" s="22"/>
      <c r="RTX1196" s="22"/>
      <c r="RTY1196" s="22"/>
      <c r="RTZ1196" s="22"/>
      <c r="RUA1196" s="22"/>
      <c r="RUB1196" s="22"/>
      <c r="RUC1196" s="22"/>
      <c r="RUD1196" s="22"/>
      <c r="RUE1196" s="22"/>
      <c r="RUF1196" s="22"/>
      <c r="RUG1196" s="22"/>
      <c r="RUH1196" s="22"/>
      <c r="RUI1196" s="22"/>
      <c r="RUJ1196" s="22"/>
      <c r="RUK1196" s="22"/>
      <c r="RUL1196" s="22"/>
      <c r="RUM1196" s="22"/>
      <c r="RUN1196" s="22"/>
      <c r="RUO1196" s="22"/>
      <c r="RUP1196" s="22"/>
      <c r="RUQ1196" s="22"/>
      <c r="RUR1196" s="22"/>
      <c r="RUS1196" s="22"/>
      <c r="RUT1196" s="22"/>
      <c r="RUU1196" s="22"/>
      <c r="RUV1196" s="22"/>
      <c r="RUW1196" s="22"/>
      <c r="RUX1196" s="22"/>
      <c r="RUY1196" s="22"/>
      <c r="RUZ1196" s="22"/>
      <c r="RVA1196" s="22"/>
      <c r="RVB1196" s="22"/>
      <c r="RVC1196" s="22"/>
      <c r="RVD1196" s="22"/>
      <c r="RVE1196" s="22"/>
      <c r="RVF1196" s="22"/>
      <c r="RVG1196" s="22"/>
      <c r="RVH1196" s="22"/>
      <c r="RVI1196" s="22"/>
      <c r="RVJ1196" s="22"/>
      <c r="RVK1196" s="22"/>
      <c r="RVL1196" s="22"/>
      <c r="RVM1196" s="22"/>
      <c r="RVN1196" s="22"/>
      <c r="RVO1196" s="22"/>
      <c r="RVP1196" s="22"/>
      <c r="RVQ1196" s="22"/>
      <c r="RVR1196" s="22"/>
      <c r="RVS1196" s="22"/>
      <c r="RVT1196" s="22"/>
      <c r="RVU1196" s="22"/>
      <c r="RVV1196" s="22"/>
      <c r="RVW1196" s="22"/>
      <c r="RVX1196" s="22"/>
      <c r="RVY1196" s="22"/>
      <c r="RVZ1196" s="22"/>
      <c r="RWA1196" s="22"/>
      <c r="RWB1196" s="22"/>
      <c r="RWC1196" s="22"/>
      <c r="RWD1196" s="22"/>
      <c r="RWE1196" s="22"/>
      <c r="RWF1196" s="22"/>
      <c r="RWG1196" s="22"/>
      <c r="RWH1196" s="22"/>
      <c r="RWI1196" s="22"/>
      <c r="RWJ1196" s="22"/>
      <c r="RWK1196" s="22"/>
      <c r="RWL1196" s="22"/>
      <c r="RWM1196" s="22"/>
      <c r="RWN1196" s="22"/>
      <c r="RWO1196" s="22"/>
      <c r="RWP1196" s="22"/>
      <c r="RWQ1196" s="22"/>
      <c r="RWR1196" s="22"/>
      <c r="RWS1196" s="22"/>
      <c r="RWT1196" s="22"/>
      <c r="RWU1196" s="22"/>
      <c r="RWV1196" s="22"/>
      <c r="RWW1196" s="22"/>
      <c r="RWX1196" s="22"/>
      <c r="RWY1196" s="22"/>
      <c r="RWZ1196" s="22"/>
      <c r="RXA1196" s="22"/>
      <c r="RXB1196" s="22"/>
      <c r="RXC1196" s="22"/>
      <c r="RXD1196" s="22"/>
      <c r="RXE1196" s="22"/>
      <c r="RXF1196" s="22"/>
      <c r="RXG1196" s="22"/>
      <c r="RXH1196" s="22"/>
      <c r="RXI1196" s="22"/>
      <c r="RXJ1196" s="22"/>
      <c r="RXK1196" s="22"/>
      <c r="RXL1196" s="22"/>
      <c r="RXM1196" s="22"/>
      <c r="RXN1196" s="22"/>
      <c r="RXO1196" s="22"/>
      <c r="RXP1196" s="22"/>
      <c r="RXQ1196" s="22"/>
      <c r="RXR1196" s="22"/>
      <c r="RXS1196" s="22"/>
      <c r="RXT1196" s="22"/>
      <c r="RXU1196" s="22"/>
      <c r="RXV1196" s="22"/>
      <c r="RXW1196" s="22"/>
      <c r="RXX1196" s="22"/>
      <c r="RXY1196" s="22"/>
      <c r="RXZ1196" s="22"/>
      <c r="RYA1196" s="22"/>
      <c r="RYB1196" s="22"/>
      <c r="RYC1196" s="22"/>
      <c r="RYD1196" s="22"/>
      <c r="RYE1196" s="22"/>
      <c r="RYF1196" s="22"/>
      <c r="RYG1196" s="22"/>
      <c r="RYH1196" s="22"/>
      <c r="RYI1196" s="22"/>
      <c r="RYJ1196" s="22"/>
      <c r="RYK1196" s="22"/>
      <c r="RYL1196" s="22"/>
      <c r="RYM1196" s="22"/>
      <c r="RYN1196" s="22"/>
      <c r="RYO1196" s="22"/>
      <c r="RYP1196" s="22"/>
      <c r="RYQ1196" s="22"/>
      <c r="RYR1196" s="22"/>
      <c r="RYS1196" s="22"/>
      <c r="RYT1196" s="22"/>
      <c r="RYU1196" s="22"/>
      <c r="RYV1196" s="22"/>
      <c r="RYW1196" s="22"/>
      <c r="RYX1196" s="22"/>
      <c r="RYY1196" s="22"/>
      <c r="RYZ1196" s="22"/>
      <c r="RZA1196" s="22"/>
      <c r="RZB1196" s="22"/>
      <c r="RZC1196" s="22"/>
      <c r="RZD1196" s="22"/>
      <c r="RZE1196" s="22"/>
      <c r="RZF1196" s="22"/>
      <c r="RZG1196" s="22"/>
      <c r="RZH1196" s="22"/>
      <c r="RZI1196" s="22"/>
      <c r="RZJ1196" s="22"/>
      <c r="RZK1196" s="22"/>
      <c r="RZL1196" s="22"/>
      <c r="RZM1196" s="22"/>
      <c r="RZN1196" s="22"/>
      <c r="RZO1196" s="22"/>
      <c r="RZP1196" s="22"/>
      <c r="RZQ1196" s="22"/>
      <c r="RZR1196" s="22"/>
      <c r="RZS1196" s="22"/>
      <c r="RZT1196" s="22"/>
      <c r="RZU1196" s="22"/>
      <c r="RZV1196" s="22"/>
      <c r="RZW1196" s="22"/>
      <c r="RZX1196" s="22"/>
      <c r="RZY1196" s="22"/>
      <c r="RZZ1196" s="22"/>
      <c r="SAA1196" s="22"/>
      <c r="SAB1196" s="22"/>
      <c r="SAC1196" s="22"/>
      <c r="SAD1196" s="22"/>
      <c r="SAE1196" s="22"/>
      <c r="SAF1196" s="22"/>
      <c r="SAG1196" s="22"/>
      <c r="SAH1196" s="22"/>
      <c r="SAI1196" s="22"/>
      <c r="SAJ1196" s="22"/>
      <c r="SAK1196" s="22"/>
      <c r="SAL1196" s="22"/>
      <c r="SAM1196" s="22"/>
      <c r="SAN1196" s="22"/>
      <c r="SAO1196" s="22"/>
      <c r="SAP1196" s="22"/>
      <c r="SAQ1196" s="22"/>
      <c r="SAR1196" s="22"/>
      <c r="SAS1196" s="22"/>
      <c r="SAT1196" s="22"/>
      <c r="SAU1196" s="22"/>
      <c r="SAV1196" s="22"/>
      <c r="SAW1196" s="22"/>
      <c r="SAX1196" s="22"/>
      <c r="SAY1196" s="22"/>
      <c r="SAZ1196" s="22"/>
      <c r="SBA1196" s="22"/>
      <c r="SBB1196" s="22"/>
      <c r="SBC1196" s="22"/>
      <c r="SBD1196" s="22"/>
      <c r="SBE1196" s="22"/>
      <c r="SBF1196" s="22"/>
      <c r="SBG1196" s="22"/>
      <c r="SBH1196" s="22"/>
      <c r="SBI1196" s="22"/>
      <c r="SBJ1196" s="22"/>
      <c r="SBK1196" s="22"/>
      <c r="SBL1196" s="22"/>
      <c r="SBM1196" s="22"/>
      <c r="SBN1196" s="22"/>
      <c r="SBO1196" s="22"/>
      <c r="SBP1196" s="22"/>
      <c r="SBQ1196" s="22"/>
      <c r="SBR1196" s="22"/>
      <c r="SBS1196" s="22"/>
      <c r="SBT1196" s="22"/>
      <c r="SBU1196" s="22"/>
      <c r="SBV1196" s="22"/>
      <c r="SBW1196" s="22"/>
      <c r="SBX1196" s="22"/>
      <c r="SBY1196" s="22"/>
      <c r="SBZ1196" s="22"/>
      <c r="SCA1196" s="22"/>
      <c r="SCB1196" s="22"/>
      <c r="SCC1196" s="22"/>
      <c r="SCD1196" s="22"/>
      <c r="SCE1196" s="22"/>
      <c r="SCF1196" s="22"/>
      <c r="SCG1196" s="22"/>
      <c r="SCH1196" s="22"/>
      <c r="SCI1196" s="22"/>
      <c r="SCJ1196" s="22"/>
      <c r="SCK1196" s="22"/>
      <c r="SCL1196" s="22"/>
      <c r="SCM1196" s="22"/>
      <c r="SCN1196" s="22"/>
      <c r="SCO1196" s="22"/>
      <c r="SCP1196" s="22"/>
      <c r="SCQ1196" s="22"/>
      <c r="SCR1196" s="22"/>
      <c r="SCS1196" s="22"/>
      <c r="SCT1196" s="22"/>
      <c r="SCU1196" s="22"/>
      <c r="SCV1196" s="22"/>
      <c r="SCW1196" s="22"/>
      <c r="SCX1196" s="22"/>
      <c r="SCY1196" s="22"/>
      <c r="SCZ1196" s="22"/>
      <c r="SDA1196" s="22"/>
      <c r="SDB1196" s="22"/>
      <c r="SDC1196" s="22"/>
      <c r="SDD1196" s="22"/>
      <c r="SDE1196" s="22"/>
      <c r="SDF1196" s="22"/>
      <c r="SDG1196" s="22"/>
      <c r="SDH1196" s="22"/>
      <c r="SDI1196" s="22"/>
      <c r="SDJ1196" s="22"/>
      <c r="SDK1196" s="22"/>
      <c r="SDL1196" s="22"/>
      <c r="SDM1196" s="22"/>
      <c r="SDN1196" s="22"/>
      <c r="SDO1196" s="22"/>
      <c r="SDP1196" s="22"/>
      <c r="SDQ1196" s="22"/>
      <c r="SDR1196" s="22"/>
      <c r="SDS1196" s="22"/>
      <c r="SDT1196" s="22"/>
      <c r="SDU1196" s="22"/>
      <c r="SDV1196" s="22"/>
      <c r="SDW1196" s="22"/>
      <c r="SDX1196" s="22"/>
      <c r="SDY1196" s="22"/>
      <c r="SDZ1196" s="22"/>
      <c r="SEA1196" s="22"/>
      <c r="SEB1196" s="22"/>
      <c r="SEC1196" s="22"/>
      <c r="SED1196" s="22"/>
      <c r="SEE1196" s="22"/>
      <c r="SEF1196" s="22"/>
      <c r="SEG1196" s="22"/>
      <c r="SEH1196" s="22"/>
      <c r="SEI1196" s="22"/>
      <c r="SEJ1196" s="22"/>
      <c r="SEK1196" s="22"/>
      <c r="SEL1196" s="22"/>
      <c r="SEM1196" s="22"/>
      <c r="SEN1196" s="22"/>
      <c r="SEO1196" s="22"/>
      <c r="SEP1196" s="22"/>
      <c r="SEQ1196" s="22"/>
      <c r="SER1196" s="22"/>
      <c r="SES1196" s="22"/>
      <c r="SET1196" s="22"/>
      <c r="SEU1196" s="22"/>
      <c r="SEV1196" s="22"/>
      <c r="SEW1196" s="22"/>
      <c r="SEX1196" s="22"/>
      <c r="SEY1196" s="22"/>
      <c r="SEZ1196" s="22"/>
      <c r="SFA1196" s="22"/>
      <c r="SFB1196" s="22"/>
      <c r="SFC1196" s="22"/>
      <c r="SFD1196" s="22"/>
      <c r="SFE1196" s="22"/>
      <c r="SFF1196" s="22"/>
      <c r="SFG1196" s="22"/>
      <c r="SFH1196" s="22"/>
      <c r="SFI1196" s="22"/>
      <c r="SFJ1196" s="22"/>
      <c r="SFK1196" s="22"/>
      <c r="SFL1196" s="22"/>
      <c r="SFM1196" s="22"/>
      <c r="SFN1196" s="22"/>
      <c r="SFO1196" s="22"/>
      <c r="SFP1196" s="22"/>
      <c r="SFQ1196" s="22"/>
      <c r="SFR1196" s="22"/>
      <c r="SFS1196" s="22"/>
      <c r="SFT1196" s="22"/>
      <c r="SFU1196" s="22"/>
      <c r="SFV1196" s="22"/>
      <c r="SFW1196" s="22"/>
      <c r="SFX1196" s="22"/>
      <c r="SFY1196" s="22"/>
      <c r="SFZ1196" s="22"/>
      <c r="SGA1196" s="22"/>
      <c r="SGB1196" s="22"/>
      <c r="SGC1196" s="22"/>
      <c r="SGD1196" s="22"/>
      <c r="SGE1196" s="22"/>
      <c r="SGF1196" s="22"/>
      <c r="SGG1196" s="22"/>
      <c r="SGH1196" s="22"/>
      <c r="SGI1196" s="22"/>
      <c r="SGJ1196" s="22"/>
      <c r="SGK1196" s="22"/>
      <c r="SGL1196" s="22"/>
      <c r="SGM1196" s="22"/>
      <c r="SGN1196" s="22"/>
      <c r="SGO1196" s="22"/>
      <c r="SGP1196" s="22"/>
      <c r="SGQ1196" s="22"/>
      <c r="SGR1196" s="22"/>
      <c r="SGS1196" s="22"/>
      <c r="SGT1196" s="22"/>
      <c r="SGU1196" s="22"/>
      <c r="SGV1196" s="22"/>
      <c r="SGW1196" s="22"/>
      <c r="SGX1196" s="22"/>
      <c r="SGY1196" s="22"/>
      <c r="SGZ1196" s="22"/>
      <c r="SHA1196" s="22"/>
      <c r="SHB1196" s="22"/>
      <c r="SHC1196" s="22"/>
      <c r="SHD1196" s="22"/>
      <c r="SHE1196" s="22"/>
      <c r="SHF1196" s="22"/>
      <c r="SHG1196" s="22"/>
      <c r="SHH1196" s="22"/>
      <c r="SHI1196" s="22"/>
      <c r="SHJ1196" s="22"/>
      <c r="SHK1196" s="22"/>
      <c r="SHL1196" s="22"/>
      <c r="SHM1196" s="22"/>
      <c r="SHN1196" s="22"/>
      <c r="SHO1196" s="22"/>
      <c r="SHP1196" s="22"/>
      <c r="SHQ1196" s="22"/>
      <c r="SHR1196" s="22"/>
      <c r="SHS1196" s="22"/>
      <c r="SHT1196" s="22"/>
      <c r="SHU1196" s="22"/>
      <c r="SHV1196" s="22"/>
      <c r="SHW1196" s="22"/>
      <c r="SHX1196" s="22"/>
      <c r="SHY1196" s="22"/>
      <c r="SHZ1196" s="22"/>
      <c r="SIA1196" s="22"/>
      <c r="SIB1196" s="22"/>
      <c r="SIC1196" s="22"/>
      <c r="SID1196" s="22"/>
      <c r="SIE1196" s="22"/>
      <c r="SIF1196" s="22"/>
      <c r="SIG1196" s="22"/>
      <c r="SIH1196" s="22"/>
      <c r="SII1196" s="22"/>
      <c r="SIJ1196" s="22"/>
      <c r="SIK1196" s="22"/>
      <c r="SIL1196" s="22"/>
      <c r="SIM1196" s="22"/>
      <c r="SIN1196" s="22"/>
      <c r="SIO1196" s="22"/>
      <c r="SIP1196" s="22"/>
      <c r="SIQ1196" s="22"/>
      <c r="SIR1196" s="22"/>
      <c r="SIS1196" s="22"/>
      <c r="SIT1196" s="22"/>
      <c r="SIU1196" s="22"/>
      <c r="SIV1196" s="22"/>
      <c r="SIW1196" s="22"/>
      <c r="SIX1196" s="22"/>
      <c r="SIY1196" s="22"/>
      <c r="SIZ1196" s="22"/>
      <c r="SJA1196" s="22"/>
      <c r="SJB1196" s="22"/>
      <c r="SJC1196" s="22"/>
      <c r="SJD1196" s="22"/>
      <c r="SJE1196" s="22"/>
      <c r="SJF1196" s="22"/>
      <c r="SJG1196" s="22"/>
      <c r="SJH1196" s="22"/>
      <c r="SJI1196" s="22"/>
      <c r="SJJ1196" s="22"/>
      <c r="SJK1196" s="22"/>
      <c r="SJL1196" s="22"/>
      <c r="SJM1196" s="22"/>
      <c r="SJN1196" s="22"/>
      <c r="SJO1196" s="22"/>
      <c r="SJP1196" s="22"/>
      <c r="SJQ1196" s="22"/>
      <c r="SJR1196" s="22"/>
      <c r="SJS1196" s="22"/>
      <c r="SJT1196" s="22"/>
      <c r="SJU1196" s="22"/>
      <c r="SJV1196" s="22"/>
      <c r="SJW1196" s="22"/>
      <c r="SJX1196" s="22"/>
      <c r="SJY1196" s="22"/>
      <c r="SJZ1196" s="22"/>
      <c r="SKA1196" s="22"/>
      <c r="SKB1196" s="22"/>
      <c r="SKC1196" s="22"/>
      <c r="SKD1196" s="22"/>
      <c r="SKE1196" s="22"/>
      <c r="SKF1196" s="22"/>
      <c r="SKG1196" s="22"/>
      <c r="SKH1196" s="22"/>
      <c r="SKI1196" s="22"/>
      <c r="SKJ1196" s="22"/>
      <c r="SKK1196" s="22"/>
      <c r="SKL1196" s="22"/>
      <c r="SKM1196" s="22"/>
      <c r="SKN1196" s="22"/>
      <c r="SKO1196" s="22"/>
      <c r="SKP1196" s="22"/>
      <c r="SKQ1196" s="22"/>
      <c r="SKR1196" s="22"/>
      <c r="SKS1196" s="22"/>
      <c r="SKT1196" s="22"/>
      <c r="SKU1196" s="22"/>
      <c r="SKV1196" s="22"/>
      <c r="SKW1196" s="22"/>
      <c r="SKX1196" s="22"/>
      <c r="SKY1196" s="22"/>
      <c r="SKZ1196" s="22"/>
      <c r="SLA1196" s="22"/>
      <c r="SLB1196" s="22"/>
      <c r="SLC1196" s="22"/>
      <c r="SLD1196" s="22"/>
      <c r="SLE1196" s="22"/>
      <c r="SLF1196" s="22"/>
      <c r="SLG1196" s="22"/>
      <c r="SLH1196" s="22"/>
      <c r="SLI1196" s="22"/>
      <c r="SLJ1196" s="22"/>
      <c r="SLK1196" s="22"/>
      <c r="SLL1196" s="22"/>
      <c r="SLM1196" s="22"/>
      <c r="SLN1196" s="22"/>
      <c r="SLO1196" s="22"/>
      <c r="SLP1196" s="22"/>
      <c r="SLQ1196" s="22"/>
      <c r="SLR1196" s="22"/>
      <c r="SLS1196" s="22"/>
      <c r="SLT1196" s="22"/>
      <c r="SLU1196" s="22"/>
      <c r="SLV1196" s="22"/>
      <c r="SLW1196" s="22"/>
      <c r="SLX1196" s="22"/>
      <c r="SLY1196" s="22"/>
      <c r="SLZ1196" s="22"/>
      <c r="SMA1196" s="22"/>
      <c r="SMB1196" s="22"/>
      <c r="SMC1196" s="22"/>
      <c r="SMD1196" s="22"/>
      <c r="SME1196" s="22"/>
      <c r="SMF1196" s="22"/>
      <c r="SMG1196" s="22"/>
      <c r="SMH1196" s="22"/>
      <c r="SMI1196" s="22"/>
      <c r="SMJ1196" s="22"/>
      <c r="SMK1196" s="22"/>
      <c r="SML1196" s="22"/>
      <c r="SMM1196" s="22"/>
      <c r="SMN1196" s="22"/>
      <c r="SMO1196" s="22"/>
      <c r="SMP1196" s="22"/>
      <c r="SMQ1196" s="22"/>
      <c r="SMR1196" s="22"/>
      <c r="SMS1196" s="22"/>
      <c r="SMT1196" s="22"/>
      <c r="SMU1196" s="22"/>
      <c r="SMV1196" s="22"/>
      <c r="SMW1196" s="22"/>
      <c r="SMX1196" s="22"/>
      <c r="SMY1196" s="22"/>
      <c r="SMZ1196" s="22"/>
      <c r="SNA1196" s="22"/>
      <c r="SNB1196" s="22"/>
      <c r="SNC1196" s="22"/>
      <c r="SND1196" s="22"/>
      <c r="SNE1196" s="22"/>
      <c r="SNF1196" s="22"/>
      <c r="SNG1196" s="22"/>
      <c r="SNH1196" s="22"/>
      <c r="SNI1196" s="22"/>
      <c r="SNJ1196" s="22"/>
      <c r="SNK1196" s="22"/>
      <c r="SNL1196" s="22"/>
      <c r="SNM1196" s="22"/>
      <c r="SNN1196" s="22"/>
      <c r="SNO1196" s="22"/>
      <c r="SNP1196" s="22"/>
      <c r="SNQ1196" s="22"/>
      <c r="SNR1196" s="22"/>
      <c r="SNS1196" s="22"/>
      <c r="SNT1196" s="22"/>
      <c r="SNU1196" s="22"/>
      <c r="SNV1196" s="22"/>
      <c r="SNW1196" s="22"/>
      <c r="SNX1196" s="22"/>
      <c r="SNY1196" s="22"/>
      <c r="SNZ1196" s="22"/>
      <c r="SOA1196" s="22"/>
      <c r="SOB1196" s="22"/>
      <c r="SOC1196" s="22"/>
      <c r="SOD1196" s="22"/>
      <c r="SOE1196" s="22"/>
      <c r="SOF1196" s="22"/>
      <c r="SOG1196" s="22"/>
      <c r="SOH1196" s="22"/>
      <c r="SOI1196" s="22"/>
      <c r="SOJ1196" s="22"/>
      <c r="SOK1196" s="22"/>
      <c r="SOL1196" s="22"/>
      <c r="SOM1196" s="22"/>
      <c r="SON1196" s="22"/>
      <c r="SOO1196" s="22"/>
      <c r="SOP1196" s="22"/>
      <c r="SOQ1196" s="22"/>
      <c r="SOR1196" s="22"/>
      <c r="SOS1196" s="22"/>
      <c r="SOT1196" s="22"/>
      <c r="SOU1196" s="22"/>
      <c r="SOV1196" s="22"/>
      <c r="SOW1196" s="22"/>
      <c r="SOX1196" s="22"/>
      <c r="SOY1196" s="22"/>
      <c r="SOZ1196" s="22"/>
      <c r="SPA1196" s="22"/>
      <c r="SPB1196" s="22"/>
      <c r="SPC1196" s="22"/>
      <c r="SPD1196" s="22"/>
      <c r="SPE1196" s="22"/>
      <c r="SPF1196" s="22"/>
      <c r="SPG1196" s="22"/>
      <c r="SPH1196" s="22"/>
      <c r="SPI1196" s="22"/>
      <c r="SPJ1196" s="22"/>
      <c r="SPK1196" s="22"/>
      <c r="SPL1196" s="22"/>
      <c r="SPM1196" s="22"/>
      <c r="SPN1196" s="22"/>
      <c r="SPO1196" s="22"/>
      <c r="SPP1196" s="22"/>
      <c r="SPQ1196" s="22"/>
      <c r="SPR1196" s="22"/>
      <c r="SPS1196" s="22"/>
      <c r="SPT1196" s="22"/>
      <c r="SPU1196" s="22"/>
      <c r="SPV1196" s="22"/>
      <c r="SPW1196" s="22"/>
      <c r="SPX1196" s="22"/>
      <c r="SPY1196" s="22"/>
      <c r="SPZ1196" s="22"/>
      <c r="SQA1196" s="22"/>
      <c r="SQB1196" s="22"/>
      <c r="SQC1196" s="22"/>
      <c r="SQD1196" s="22"/>
      <c r="SQE1196" s="22"/>
      <c r="SQF1196" s="22"/>
      <c r="SQG1196" s="22"/>
      <c r="SQH1196" s="22"/>
      <c r="SQI1196" s="22"/>
      <c r="SQJ1196" s="22"/>
      <c r="SQK1196" s="22"/>
      <c r="SQL1196" s="22"/>
      <c r="SQM1196" s="22"/>
      <c r="SQN1196" s="22"/>
      <c r="SQO1196" s="22"/>
      <c r="SQP1196" s="22"/>
      <c r="SQQ1196" s="22"/>
      <c r="SQR1196" s="22"/>
      <c r="SQS1196" s="22"/>
      <c r="SQT1196" s="22"/>
      <c r="SQU1196" s="22"/>
      <c r="SQV1196" s="22"/>
      <c r="SQW1196" s="22"/>
      <c r="SQX1196" s="22"/>
      <c r="SQY1196" s="22"/>
      <c r="SQZ1196" s="22"/>
      <c r="SRA1196" s="22"/>
      <c r="SRB1196" s="22"/>
      <c r="SRC1196" s="22"/>
      <c r="SRD1196" s="22"/>
      <c r="SRE1196" s="22"/>
      <c r="SRF1196" s="22"/>
      <c r="SRG1196" s="22"/>
      <c r="SRH1196" s="22"/>
      <c r="SRI1196" s="22"/>
      <c r="SRJ1196" s="22"/>
      <c r="SRK1196" s="22"/>
      <c r="SRL1196" s="22"/>
      <c r="SRM1196" s="22"/>
      <c r="SRN1196" s="22"/>
      <c r="SRO1196" s="22"/>
      <c r="SRP1196" s="22"/>
      <c r="SRQ1196" s="22"/>
      <c r="SRR1196" s="22"/>
      <c r="SRS1196" s="22"/>
      <c r="SRT1196" s="22"/>
      <c r="SRU1196" s="22"/>
      <c r="SRV1196" s="22"/>
      <c r="SRW1196" s="22"/>
      <c r="SRX1196" s="22"/>
      <c r="SRY1196" s="22"/>
      <c r="SRZ1196" s="22"/>
      <c r="SSA1196" s="22"/>
      <c r="SSB1196" s="22"/>
      <c r="SSC1196" s="22"/>
      <c r="SSD1196" s="22"/>
      <c r="SSE1196" s="22"/>
      <c r="SSF1196" s="22"/>
      <c r="SSG1196" s="22"/>
      <c r="SSH1196" s="22"/>
      <c r="SSI1196" s="22"/>
      <c r="SSJ1196" s="22"/>
      <c r="SSK1196" s="22"/>
      <c r="SSL1196" s="22"/>
      <c r="SSM1196" s="22"/>
      <c r="SSN1196" s="22"/>
      <c r="SSO1196" s="22"/>
      <c r="SSP1196" s="22"/>
      <c r="SSQ1196" s="22"/>
      <c r="SSR1196" s="22"/>
      <c r="SSS1196" s="22"/>
      <c r="SST1196" s="22"/>
      <c r="SSU1196" s="22"/>
      <c r="SSV1196" s="22"/>
      <c r="SSW1196" s="22"/>
      <c r="SSX1196" s="22"/>
      <c r="SSY1196" s="22"/>
      <c r="SSZ1196" s="22"/>
      <c r="STA1196" s="22"/>
      <c r="STB1196" s="22"/>
      <c r="STC1196" s="22"/>
      <c r="STD1196" s="22"/>
      <c r="STE1196" s="22"/>
      <c r="STF1196" s="22"/>
      <c r="STG1196" s="22"/>
      <c r="STH1196" s="22"/>
      <c r="STI1196" s="22"/>
      <c r="STJ1196" s="22"/>
      <c r="STK1196" s="22"/>
      <c r="STL1196" s="22"/>
      <c r="STM1196" s="22"/>
      <c r="STN1196" s="22"/>
      <c r="STO1196" s="22"/>
      <c r="STP1196" s="22"/>
      <c r="STQ1196" s="22"/>
      <c r="STR1196" s="22"/>
      <c r="STS1196" s="22"/>
      <c r="STT1196" s="22"/>
      <c r="STU1196" s="22"/>
      <c r="STV1196" s="22"/>
      <c r="STW1196" s="22"/>
      <c r="STX1196" s="22"/>
      <c r="STY1196" s="22"/>
      <c r="STZ1196" s="22"/>
      <c r="SUA1196" s="22"/>
      <c r="SUB1196" s="22"/>
      <c r="SUC1196" s="22"/>
      <c r="SUD1196" s="22"/>
      <c r="SUE1196" s="22"/>
      <c r="SUF1196" s="22"/>
      <c r="SUG1196" s="22"/>
      <c r="SUH1196" s="22"/>
      <c r="SUI1196" s="22"/>
      <c r="SUJ1196" s="22"/>
      <c r="SUK1196" s="22"/>
      <c r="SUL1196" s="22"/>
      <c r="SUM1196" s="22"/>
      <c r="SUN1196" s="22"/>
      <c r="SUO1196" s="22"/>
      <c r="SUP1196" s="22"/>
      <c r="SUQ1196" s="22"/>
      <c r="SUR1196" s="22"/>
      <c r="SUS1196" s="22"/>
      <c r="SUT1196" s="22"/>
      <c r="SUU1196" s="22"/>
      <c r="SUV1196" s="22"/>
      <c r="SUW1196" s="22"/>
      <c r="SUX1196" s="22"/>
      <c r="SUY1196" s="22"/>
      <c r="SUZ1196" s="22"/>
      <c r="SVA1196" s="22"/>
      <c r="SVB1196" s="22"/>
      <c r="SVC1196" s="22"/>
      <c r="SVD1196" s="22"/>
      <c r="SVE1196" s="22"/>
      <c r="SVF1196" s="22"/>
      <c r="SVG1196" s="22"/>
      <c r="SVH1196" s="22"/>
      <c r="SVI1196" s="22"/>
      <c r="SVJ1196" s="22"/>
      <c r="SVK1196" s="22"/>
      <c r="SVL1196" s="22"/>
      <c r="SVM1196" s="22"/>
      <c r="SVN1196" s="22"/>
      <c r="SVO1196" s="22"/>
      <c r="SVP1196" s="22"/>
      <c r="SVQ1196" s="22"/>
      <c r="SVR1196" s="22"/>
      <c r="SVS1196" s="22"/>
      <c r="SVT1196" s="22"/>
      <c r="SVU1196" s="22"/>
      <c r="SVV1196" s="22"/>
      <c r="SVW1196" s="22"/>
      <c r="SVX1196" s="22"/>
      <c r="SVY1196" s="22"/>
      <c r="SVZ1196" s="22"/>
      <c r="SWA1196" s="22"/>
      <c r="SWB1196" s="22"/>
      <c r="SWC1196" s="22"/>
      <c r="SWD1196" s="22"/>
      <c r="SWE1196" s="22"/>
      <c r="SWF1196" s="22"/>
      <c r="SWG1196" s="22"/>
      <c r="SWH1196" s="22"/>
      <c r="SWI1196" s="22"/>
      <c r="SWJ1196" s="22"/>
      <c r="SWK1196" s="22"/>
      <c r="SWL1196" s="22"/>
      <c r="SWM1196" s="22"/>
      <c r="SWN1196" s="22"/>
      <c r="SWO1196" s="22"/>
      <c r="SWP1196" s="22"/>
      <c r="SWQ1196" s="22"/>
      <c r="SWR1196" s="22"/>
      <c r="SWS1196" s="22"/>
      <c r="SWT1196" s="22"/>
      <c r="SWU1196" s="22"/>
      <c r="SWV1196" s="22"/>
      <c r="SWW1196" s="22"/>
      <c r="SWX1196" s="22"/>
      <c r="SWY1196" s="22"/>
      <c r="SWZ1196" s="22"/>
      <c r="SXA1196" s="22"/>
      <c r="SXB1196" s="22"/>
      <c r="SXC1196" s="22"/>
      <c r="SXD1196" s="22"/>
      <c r="SXE1196" s="22"/>
      <c r="SXF1196" s="22"/>
      <c r="SXG1196" s="22"/>
      <c r="SXH1196" s="22"/>
      <c r="SXI1196" s="22"/>
      <c r="SXJ1196" s="22"/>
      <c r="SXK1196" s="22"/>
      <c r="SXL1196" s="22"/>
      <c r="SXM1196" s="22"/>
      <c r="SXN1196" s="22"/>
      <c r="SXO1196" s="22"/>
      <c r="SXP1196" s="22"/>
      <c r="SXQ1196" s="22"/>
      <c r="SXR1196" s="22"/>
      <c r="SXS1196" s="22"/>
      <c r="SXT1196" s="22"/>
      <c r="SXU1196" s="22"/>
      <c r="SXV1196" s="22"/>
      <c r="SXW1196" s="22"/>
      <c r="SXX1196" s="22"/>
      <c r="SXY1196" s="22"/>
      <c r="SXZ1196" s="22"/>
      <c r="SYA1196" s="22"/>
      <c r="SYB1196" s="22"/>
      <c r="SYC1196" s="22"/>
      <c r="SYD1196" s="22"/>
      <c r="SYE1196" s="22"/>
      <c r="SYF1196" s="22"/>
      <c r="SYG1196" s="22"/>
      <c r="SYH1196" s="22"/>
      <c r="SYI1196" s="22"/>
      <c r="SYJ1196" s="22"/>
      <c r="SYK1196" s="22"/>
      <c r="SYL1196" s="22"/>
      <c r="SYM1196" s="22"/>
      <c r="SYN1196" s="22"/>
      <c r="SYO1196" s="22"/>
      <c r="SYP1196" s="22"/>
      <c r="SYQ1196" s="22"/>
      <c r="SYR1196" s="22"/>
      <c r="SYS1196" s="22"/>
      <c r="SYT1196" s="22"/>
      <c r="SYU1196" s="22"/>
      <c r="SYV1196" s="22"/>
      <c r="SYW1196" s="22"/>
      <c r="SYX1196" s="22"/>
      <c r="SYY1196" s="22"/>
      <c r="SYZ1196" s="22"/>
      <c r="SZA1196" s="22"/>
      <c r="SZB1196" s="22"/>
      <c r="SZC1196" s="22"/>
      <c r="SZD1196" s="22"/>
      <c r="SZE1196" s="22"/>
      <c r="SZF1196" s="22"/>
      <c r="SZG1196" s="22"/>
      <c r="SZH1196" s="22"/>
      <c r="SZI1196" s="22"/>
      <c r="SZJ1196" s="22"/>
      <c r="SZK1196" s="22"/>
      <c r="SZL1196" s="22"/>
      <c r="SZM1196" s="22"/>
      <c r="SZN1196" s="22"/>
      <c r="SZO1196" s="22"/>
      <c r="SZP1196" s="22"/>
      <c r="SZQ1196" s="22"/>
      <c r="SZR1196" s="22"/>
      <c r="SZS1196" s="22"/>
      <c r="SZT1196" s="22"/>
      <c r="SZU1196" s="22"/>
      <c r="SZV1196" s="22"/>
      <c r="SZW1196" s="22"/>
      <c r="SZX1196" s="22"/>
      <c r="SZY1196" s="22"/>
      <c r="SZZ1196" s="22"/>
      <c r="TAA1196" s="22"/>
      <c r="TAB1196" s="22"/>
      <c r="TAC1196" s="22"/>
      <c r="TAD1196" s="22"/>
      <c r="TAE1196" s="22"/>
      <c r="TAF1196" s="22"/>
      <c r="TAG1196" s="22"/>
      <c r="TAH1196" s="22"/>
      <c r="TAI1196" s="22"/>
      <c r="TAJ1196" s="22"/>
      <c r="TAK1196" s="22"/>
      <c r="TAL1196" s="22"/>
      <c r="TAM1196" s="22"/>
      <c r="TAN1196" s="22"/>
      <c r="TAO1196" s="22"/>
      <c r="TAP1196" s="22"/>
      <c r="TAQ1196" s="22"/>
      <c r="TAR1196" s="22"/>
      <c r="TAS1196" s="22"/>
      <c r="TAT1196" s="22"/>
      <c r="TAU1196" s="22"/>
      <c r="TAV1196" s="22"/>
      <c r="TAW1196" s="22"/>
      <c r="TAX1196" s="22"/>
      <c r="TAY1196" s="22"/>
      <c r="TAZ1196" s="22"/>
      <c r="TBA1196" s="22"/>
      <c r="TBB1196" s="22"/>
      <c r="TBC1196" s="22"/>
      <c r="TBD1196" s="22"/>
      <c r="TBE1196" s="22"/>
      <c r="TBF1196" s="22"/>
      <c r="TBG1196" s="22"/>
      <c r="TBH1196" s="22"/>
      <c r="TBI1196" s="22"/>
      <c r="TBJ1196" s="22"/>
      <c r="TBK1196" s="22"/>
      <c r="TBL1196" s="22"/>
      <c r="TBM1196" s="22"/>
      <c r="TBN1196" s="22"/>
      <c r="TBO1196" s="22"/>
      <c r="TBP1196" s="22"/>
      <c r="TBQ1196" s="22"/>
      <c r="TBR1196" s="22"/>
      <c r="TBS1196" s="22"/>
      <c r="TBT1196" s="22"/>
      <c r="TBU1196" s="22"/>
      <c r="TBV1196" s="22"/>
      <c r="TBW1196" s="22"/>
      <c r="TBX1196" s="22"/>
      <c r="TBY1196" s="22"/>
      <c r="TBZ1196" s="22"/>
      <c r="TCA1196" s="22"/>
      <c r="TCB1196" s="22"/>
      <c r="TCC1196" s="22"/>
      <c r="TCD1196" s="22"/>
      <c r="TCE1196" s="22"/>
      <c r="TCF1196" s="22"/>
      <c r="TCG1196" s="22"/>
      <c r="TCH1196" s="22"/>
      <c r="TCI1196" s="22"/>
      <c r="TCJ1196" s="22"/>
      <c r="TCK1196" s="22"/>
      <c r="TCL1196" s="22"/>
      <c r="TCM1196" s="22"/>
      <c r="TCN1196" s="22"/>
      <c r="TCO1196" s="22"/>
      <c r="TCP1196" s="22"/>
      <c r="TCQ1196" s="22"/>
      <c r="TCR1196" s="22"/>
      <c r="TCS1196" s="22"/>
      <c r="TCT1196" s="22"/>
      <c r="TCU1196" s="22"/>
      <c r="TCV1196" s="22"/>
      <c r="TCW1196" s="22"/>
      <c r="TCX1196" s="22"/>
      <c r="TCY1196" s="22"/>
      <c r="TCZ1196" s="22"/>
      <c r="TDA1196" s="22"/>
      <c r="TDB1196" s="22"/>
      <c r="TDC1196" s="22"/>
      <c r="TDD1196" s="22"/>
      <c r="TDE1196" s="22"/>
      <c r="TDF1196" s="22"/>
      <c r="TDG1196" s="22"/>
      <c r="TDH1196" s="22"/>
      <c r="TDI1196" s="22"/>
      <c r="TDJ1196" s="22"/>
      <c r="TDK1196" s="22"/>
      <c r="TDL1196" s="22"/>
      <c r="TDM1196" s="22"/>
      <c r="TDN1196" s="22"/>
      <c r="TDO1196" s="22"/>
      <c r="TDP1196" s="22"/>
      <c r="TDQ1196" s="22"/>
      <c r="TDR1196" s="22"/>
      <c r="TDS1196" s="22"/>
      <c r="TDT1196" s="22"/>
      <c r="TDU1196" s="22"/>
      <c r="TDV1196" s="22"/>
      <c r="TDW1196" s="22"/>
      <c r="TDX1196" s="22"/>
      <c r="TDY1196" s="22"/>
      <c r="TDZ1196" s="22"/>
      <c r="TEA1196" s="22"/>
      <c r="TEB1196" s="22"/>
      <c r="TEC1196" s="22"/>
      <c r="TED1196" s="22"/>
      <c r="TEE1196" s="22"/>
      <c r="TEF1196" s="22"/>
      <c r="TEG1196" s="22"/>
      <c r="TEH1196" s="22"/>
      <c r="TEI1196" s="22"/>
      <c r="TEJ1196" s="22"/>
      <c r="TEK1196" s="22"/>
      <c r="TEL1196" s="22"/>
      <c r="TEM1196" s="22"/>
      <c r="TEN1196" s="22"/>
      <c r="TEO1196" s="22"/>
      <c r="TEP1196" s="22"/>
      <c r="TEQ1196" s="22"/>
      <c r="TER1196" s="22"/>
      <c r="TES1196" s="22"/>
      <c r="TET1196" s="22"/>
      <c r="TEU1196" s="22"/>
      <c r="TEV1196" s="22"/>
      <c r="TEW1196" s="22"/>
      <c r="TEX1196" s="22"/>
      <c r="TEY1196" s="22"/>
      <c r="TEZ1196" s="22"/>
      <c r="TFA1196" s="22"/>
      <c r="TFB1196" s="22"/>
      <c r="TFC1196" s="22"/>
      <c r="TFD1196" s="22"/>
      <c r="TFE1196" s="22"/>
      <c r="TFF1196" s="22"/>
      <c r="TFG1196" s="22"/>
      <c r="TFH1196" s="22"/>
      <c r="TFI1196" s="22"/>
      <c r="TFJ1196" s="22"/>
      <c r="TFK1196" s="22"/>
      <c r="TFL1196" s="22"/>
      <c r="TFM1196" s="22"/>
      <c r="TFN1196" s="22"/>
      <c r="TFO1196" s="22"/>
      <c r="TFP1196" s="22"/>
      <c r="TFQ1196" s="22"/>
      <c r="TFR1196" s="22"/>
      <c r="TFS1196" s="22"/>
      <c r="TFT1196" s="22"/>
      <c r="TFU1196" s="22"/>
      <c r="TFV1196" s="22"/>
      <c r="TFW1196" s="22"/>
      <c r="TFX1196" s="22"/>
      <c r="TFY1196" s="22"/>
      <c r="TFZ1196" s="22"/>
      <c r="TGA1196" s="22"/>
      <c r="TGB1196" s="22"/>
      <c r="TGC1196" s="22"/>
      <c r="TGD1196" s="22"/>
      <c r="TGE1196" s="22"/>
      <c r="TGF1196" s="22"/>
      <c r="TGG1196" s="22"/>
      <c r="TGH1196" s="22"/>
      <c r="TGI1196" s="22"/>
      <c r="TGJ1196" s="22"/>
      <c r="TGK1196" s="22"/>
      <c r="TGL1196" s="22"/>
      <c r="TGM1196" s="22"/>
      <c r="TGN1196" s="22"/>
      <c r="TGO1196" s="22"/>
      <c r="TGP1196" s="22"/>
      <c r="TGQ1196" s="22"/>
      <c r="TGR1196" s="22"/>
      <c r="TGS1196" s="22"/>
      <c r="TGT1196" s="22"/>
      <c r="TGU1196" s="22"/>
      <c r="TGV1196" s="22"/>
      <c r="TGW1196" s="22"/>
      <c r="TGX1196" s="22"/>
      <c r="TGY1196" s="22"/>
      <c r="TGZ1196" s="22"/>
      <c r="THA1196" s="22"/>
      <c r="THB1196" s="22"/>
      <c r="THC1196" s="22"/>
      <c r="THD1196" s="22"/>
      <c r="THE1196" s="22"/>
      <c r="THF1196" s="22"/>
      <c r="THG1196" s="22"/>
      <c r="THH1196" s="22"/>
      <c r="THI1196" s="22"/>
      <c r="THJ1196" s="22"/>
      <c r="THK1196" s="22"/>
      <c r="THL1196" s="22"/>
      <c r="THM1196" s="22"/>
      <c r="THN1196" s="22"/>
      <c r="THO1196" s="22"/>
      <c r="THP1196" s="22"/>
      <c r="THQ1196" s="22"/>
      <c r="THR1196" s="22"/>
      <c r="THS1196" s="22"/>
      <c r="THT1196" s="22"/>
      <c r="THU1196" s="22"/>
      <c r="THV1196" s="22"/>
      <c r="THW1196" s="22"/>
      <c r="THX1196" s="22"/>
      <c r="THY1196" s="22"/>
      <c r="THZ1196" s="22"/>
      <c r="TIA1196" s="22"/>
      <c r="TIB1196" s="22"/>
      <c r="TIC1196" s="22"/>
      <c r="TID1196" s="22"/>
      <c r="TIE1196" s="22"/>
      <c r="TIF1196" s="22"/>
      <c r="TIG1196" s="22"/>
      <c r="TIH1196" s="22"/>
      <c r="TII1196" s="22"/>
      <c r="TIJ1196" s="22"/>
      <c r="TIK1196" s="22"/>
      <c r="TIL1196" s="22"/>
      <c r="TIM1196" s="22"/>
      <c r="TIN1196" s="22"/>
      <c r="TIO1196" s="22"/>
      <c r="TIP1196" s="22"/>
      <c r="TIQ1196" s="22"/>
      <c r="TIR1196" s="22"/>
      <c r="TIS1196" s="22"/>
      <c r="TIT1196" s="22"/>
      <c r="TIU1196" s="22"/>
      <c r="TIV1196" s="22"/>
      <c r="TIW1196" s="22"/>
      <c r="TIX1196" s="22"/>
      <c r="TIY1196" s="22"/>
      <c r="TIZ1196" s="22"/>
      <c r="TJA1196" s="22"/>
      <c r="TJB1196" s="22"/>
      <c r="TJC1196" s="22"/>
      <c r="TJD1196" s="22"/>
      <c r="TJE1196" s="22"/>
      <c r="TJF1196" s="22"/>
      <c r="TJG1196" s="22"/>
      <c r="TJH1196" s="22"/>
      <c r="TJI1196" s="22"/>
      <c r="TJJ1196" s="22"/>
      <c r="TJK1196" s="22"/>
      <c r="TJL1196" s="22"/>
      <c r="TJM1196" s="22"/>
      <c r="TJN1196" s="22"/>
      <c r="TJO1196" s="22"/>
      <c r="TJP1196" s="22"/>
      <c r="TJQ1196" s="22"/>
      <c r="TJR1196" s="22"/>
      <c r="TJS1196" s="22"/>
      <c r="TJT1196" s="22"/>
      <c r="TJU1196" s="22"/>
      <c r="TJV1196" s="22"/>
      <c r="TJW1196" s="22"/>
      <c r="TJX1196" s="22"/>
      <c r="TJY1196" s="22"/>
      <c r="TJZ1196" s="22"/>
      <c r="TKA1196" s="22"/>
      <c r="TKB1196" s="22"/>
      <c r="TKC1196" s="22"/>
      <c r="TKD1196" s="22"/>
      <c r="TKE1196" s="22"/>
      <c r="TKF1196" s="22"/>
      <c r="TKG1196" s="22"/>
      <c r="TKH1196" s="22"/>
      <c r="TKI1196" s="22"/>
      <c r="TKJ1196" s="22"/>
      <c r="TKK1196" s="22"/>
      <c r="TKL1196" s="22"/>
      <c r="TKM1196" s="22"/>
      <c r="TKN1196" s="22"/>
      <c r="TKO1196" s="22"/>
      <c r="TKP1196" s="22"/>
      <c r="TKQ1196" s="22"/>
      <c r="TKR1196" s="22"/>
      <c r="TKS1196" s="22"/>
      <c r="TKT1196" s="22"/>
      <c r="TKU1196" s="22"/>
      <c r="TKV1196" s="22"/>
      <c r="TKW1196" s="22"/>
      <c r="TKX1196" s="22"/>
      <c r="TKY1196" s="22"/>
      <c r="TKZ1196" s="22"/>
      <c r="TLA1196" s="22"/>
      <c r="TLB1196" s="22"/>
      <c r="TLC1196" s="22"/>
      <c r="TLD1196" s="22"/>
      <c r="TLE1196" s="22"/>
      <c r="TLF1196" s="22"/>
      <c r="TLG1196" s="22"/>
      <c r="TLH1196" s="22"/>
      <c r="TLI1196" s="22"/>
      <c r="TLJ1196" s="22"/>
      <c r="TLK1196" s="22"/>
      <c r="TLL1196" s="22"/>
      <c r="TLM1196" s="22"/>
      <c r="TLN1196" s="22"/>
      <c r="TLO1196" s="22"/>
      <c r="TLP1196" s="22"/>
      <c r="TLQ1196" s="22"/>
      <c r="TLR1196" s="22"/>
      <c r="TLS1196" s="22"/>
      <c r="TLT1196" s="22"/>
      <c r="TLU1196" s="22"/>
      <c r="TLV1196" s="22"/>
      <c r="TLW1196" s="22"/>
      <c r="TLX1196" s="22"/>
      <c r="TLY1196" s="22"/>
      <c r="TLZ1196" s="22"/>
      <c r="TMA1196" s="22"/>
      <c r="TMB1196" s="22"/>
      <c r="TMC1196" s="22"/>
      <c r="TMD1196" s="22"/>
      <c r="TME1196" s="22"/>
      <c r="TMF1196" s="22"/>
      <c r="TMG1196" s="22"/>
      <c r="TMH1196" s="22"/>
      <c r="TMI1196" s="22"/>
      <c r="TMJ1196" s="22"/>
      <c r="TMK1196" s="22"/>
      <c r="TML1196" s="22"/>
      <c r="TMM1196" s="22"/>
      <c r="TMN1196" s="22"/>
      <c r="TMO1196" s="22"/>
      <c r="TMP1196" s="22"/>
      <c r="TMQ1196" s="22"/>
      <c r="TMR1196" s="22"/>
      <c r="TMS1196" s="22"/>
      <c r="TMT1196" s="22"/>
      <c r="TMU1196" s="22"/>
      <c r="TMV1196" s="22"/>
      <c r="TMW1196" s="22"/>
      <c r="TMX1196" s="22"/>
      <c r="TMY1196" s="22"/>
      <c r="TMZ1196" s="22"/>
      <c r="TNA1196" s="22"/>
      <c r="TNB1196" s="22"/>
      <c r="TNC1196" s="22"/>
      <c r="TND1196" s="22"/>
      <c r="TNE1196" s="22"/>
      <c r="TNF1196" s="22"/>
      <c r="TNG1196" s="22"/>
      <c r="TNH1196" s="22"/>
      <c r="TNI1196" s="22"/>
      <c r="TNJ1196" s="22"/>
      <c r="TNK1196" s="22"/>
      <c r="TNL1196" s="22"/>
      <c r="TNM1196" s="22"/>
      <c r="TNN1196" s="22"/>
      <c r="TNO1196" s="22"/>
      <c r="TNP1196" s="22"/>
      <c r="TNQ1196" s="22"/>
      <c r="TNR1196" s="22"/>
      <c r="TNS1196" s="22"/>
      <c r="TNT1196" s="22"/>
      <c r="TNU1196" s="22"/>
      <c r="TNV1196" s="22"/>
      <c r="TNW1196" s="22"/>
      <c r="TNX1196" s="22"/>
      <c r="TNY1196" s="22"/>
      <c r="TNZ1196" s="22"/>
      <c r="TOA1196" s="22"/>
      <c r="TOB1196" s="22"/>
      <c r="TOC1196" s="22"/>
      <c r="TOD1196" s="22"/>
      <c r="TOE1196" s="22"/>
      <c r="TOF1196" s="22"/>
      <c r="TOG1196" s="22"/>
      <c r="TOH1196" s="22"/>
      <c r="TOI1196" s="22"/>
      <c r="TOJ1196" s="22"/>
      <c r="TOK1196" s="22"/>
      <c r="TOL1196" s="22"/>
      <c r="TOM1196" s="22"/>
      <c r="TON1196" s="22"/>
      <c r="TOO1196" s="22"/>
      <c r="TOP1196" s="22"/>
      <c r="TOQ1196" s="22"/>
      <c r="TOR1196" s="22"/>
      <c r="TOS1196" s="22"/>
      <c r="TOT1196" s="22"/>
      <c r="TOU1196" s="22"/>
      <c r="TOV1196" s="22"/>
      <c r="TOW1196" s="22"/>
      <c r="TOX1196" s="22"/>
      <c r="TOY1196" s="22"/>
      <c r="TOZ1196" s="22"/>
      <c r="TPA1196" s="22"/>
      <c r="TPB1196" s="22"/>
      <c r="TPC1196" s="22"/>
      <c r="TPD1196" s="22"/>
      <c r="TPE1196" s="22"/>
      <c r="TPF1196" s="22"/>
      <c r="TPG1196" s="22"/>
      <c r="TPH1196" s="22"/>
      <c r="TPI1196" s="22"/>
      <c r="TPJ1196" s="22"/>
      <c r="TPK1196" s="22"/>
      <c r="TPL1196" s="22"/>
      <c r="TPM1196" s="22"/>
      <c r="TPN1196" s="22"/>
      <c r="TPO1196" s="22"/>
      <c r="TPP1196" s="22"/>
      <c r="TPQ1196" s="22"/>
      <c r="TPR1196" s="22"/>
      <c r="TPS1196" s="22"/>
      <c r="TPT1196" s="22"/>
      <c r="TPU1196" s="22"/>
      <c r="TPV1196" s="22"/>
      <c r="TPW1196" s="22"/>
      <c r="TPX1196" s="22"/>
      <c r="TPY1196" s="22"/>
      <c r="TPZ1196" s="22"/>
      <c r="TQA1196" s="22"/>
      <c r="TQB1196" s="22"/>
      <c r="TQC1196" s="22"/>
      <c r="TQD1196" s="22"/>
      <c r="TQE1196" s="22"/>
      <c r="TQF1196" s="22"/>
      <c r="TQG1196" s="22"/>
      <c r="TQH1196" s="22"/>
      <c r="TQI1196" s="22"/>
      <c r="TQJ1196" s="22"/>
      <c r="TQK1196" s="22"/>
      <c r="TQL1196" s="22"/>
      <c r="TQM1196" s="22"/>
      <c r="TQN1196" s="22"/>
      <c r="TQO1196" s="22"/>
      <c r="TQP1196" s="22"/>
      <c r="TQQ1196" s="22"/>
      <c r="TQR1196" s="22"/>
      <c r="TQS1196" s="22"/>
      <c r="TQT1196" s="22"/>
      <c r="TQU1196" s="22"/>
      <c r="TQV1196" s="22"/>
      <c r="TQW1196" s="22"/>
      <c r="TQX1196" s="22"/>
      <c r="TQY1196" s="22"/>
      <c r="TQZ1196" s="22"/>
      <c r="TRA1196" s="22"/>
      <c r="TRB1196" s="22"/>
      <c r="TRC1196" s="22"/>
      <c r="TRD1196" s="22"/>
      <c r="TRE1196" s="22"/>
      <c r="TRF1196" s="22"/>
      <c r="TRG1196" s="22"/>
      <c r="TRH1196" s="22"/>
      <c r="TRI1196" s="22"/>
      <c r="TRJ1196" s="22"/>
      <c r="TRK1196" s="22"/>
      <c r="TRL1196" s="22"/>
      <c r="TRM1196" s="22"/>
      <c r="TRN1196" s="22"/>
      <c r="TRO1196" s="22"/>
      <c r="TRP1196" s="22"/>
      <c r="TRQ1196" s="22"/>
      <c r="TRR1196" s="22"/>
      <c r="TRS1196" s="22"/>
      <c r="TRT1196" s="22"/>
      <c r="TRU1196" s="22"/>
      <c r="TRV1196" s="22"/>
      <c r="TRW1196" s="22"/>
      <c r="TRX1196" s="22"/>
      <c r="TRY1196" s="22"/>
      <c r="TRZ1196" s="22"/>
      <c r="TSA1196" s="22"/>
      <c r="TSB1196" s="22"/>
      <c r="TSC1196" s="22"/>
      <c r="TSD1196" s="22"/>
      <c r="TSE1196" s="22"/>
      <c r="TSF1196" s="22"/>
      <c r="TSG1196" s="22"/>
      <c r="TSH1196" s="22"/>
      <c r="TSI1196" s="22"/>
      <c r="TSJ1196" s="22"/>
      <c r="TSK1196" s="22"/>
      <c r="TSL1196" s="22"/>
      <c r="TSM1196" s="22"/>
      <c r="TSN1196" s="22"/>
      <c r="TSO1196" s="22"/>
      <c r="TSP1196" s="22"/>
      <c r="TSQ1196" s="22"/>
      <c r="TSR1196" s="22"/>
      <c r="TSS1196" s="22"/>
      <c r="TST1196" s="22"/>
      <c r="TSU1196" s="22"/>
      <c r="TSV1196" s="22"/>
      <c r="TSW1196" s="22"/>
      <c r="TSX1196" s="22"/>
      <c r="TSY1196" s="22"/>
      <c r="TSZ1196" s="22"/>
      <c r="TTA1196" s="22"/>
      <c r="TTB1196" s="22"/>
      <c r="TTC1196" s="22"/>
      <c r="TTD1196" s="22"/>
      <c r="TTE1196" s="22"/>
      <c r="TTF1196" s="22"/>
      <c r="TTG1196" s="22"/>
      <c r="TTH1196" s="22"/>
      <c r="TTI1196" s="22"/>
      <c r="TTJ1196" s="22"/>
      <c r="TTK1196" s="22"/>
      <c r="TTL1196" s="22"/>
      <c r="TTM1196" s="22"/>
      <c r="TTN1196" s="22"/>
      <c r="TTO1196" s="22"/>
      <c r="TTP1196" s="22"/>
      <c r="TTQ1196" s="22"/>
      <c r="TTR1196" s="22"/>
      <c r="TTS1196" s="22"/>
      <c r="TTT1196" s="22"/>
      <c r="TTU1196" s="22"/>
      <c r="TTV1196" s="22"/>
      <c r="TTW1196" s="22"/>
      <c r="TTX1196" s="22"/>
      <c r="TTY1196" s="22"/>
      <c r="TTZ1196" s="22"/>
      <c r="TUA1196" s="22"/>
      <c r="TUB1196" s="22"/>
      <c r="TUC1196" s="22"/>
      <c r="TUD1196" s="22"/>
      <c r="TUE1196" s="22"/>
      <c r="TUF1196" s="22"/>
      <c r="TUG1196" s="22"/>
      <c r="TUH1196" s="22"/>
      <c r="TUI1196" s="22"/>
      <c r="TUJ1196" s="22"/>
      <c r="TUK1196" s="22"/>
      <c r="TUL1196" s="22"/>
      <c r="TUM1196" s="22"/>
      <c r="TUN1196" s="22"/>
      <c r="TUO1196" s="22"/>
      <c r="TUP1196" s="22"/>
      <c r="TUQ1196" s="22"/>
      <c r="TUR1196" s="22"/>
      <c r="TUS1196" s="22"/>
      <c r="TUT1196" s="22"/>
      <c r="TUU1196" s="22"/>
      <c r="TUV1196" s="22"/>
      <c r="TUW1196" s="22"/>
      <c r="TUX1196" s="22"/>
      <c r="TUY1196" s="22"/>
      <c r="TUZ1196" s="22"/>
      <c r="TVA1196" s="22"/>
      <c r="TVB1196" s="22"/>
      <c r="TVC1196" s="22"/>
      <c r="TVD1196" s="22"/>
      <c r="TVE1196" s="22"/>
      <c r="TVF1196" s="22"/>
      <c r="TVG1196" s="22"/>
      <c r="TVH1196" s="22"/>
      <c r="TVI1196" s="22"/>
      <c r="TVJ1196" s="22"/>
      <c r="TVK1196" s="22"/>
      <c r="TVL1196" s="22"/>
      <c r="TVM1196" s="22"/>
      <c r="TVN1196" s="22"/>
      <c r="TVO1196" s="22"/>
      <c r="TVP1196" s="22"/>
      <c r="TVQ1196" s="22"/>
      <c r="TVR1196" s="22"/>
      <c r="TVS1196" s="22"/>
      <c r="TVT1196" s="22"/>
      <c r="TVU1196" s="22"/>
      <c r="TVV1196" s="22"/>
      <c r="TVW1196" s="22"/>
      <c r="TVX1196" s="22"/>
      <c r="TVY1196" s="22"/>
      <c r="TVZ1196" s="22"/>
      <c r="TWA1196" s="22"/>
      <c r="TWB1196" s="22"/>
      <c r="TWC1196" s="22"/>
      <c r="TWD1196" s="22"/>
      <c r="TWE1196" s="22"/>
      <c r="TWF1196" s="22"/>
      <c r="TWG1196" s="22"/>
      <c r="TWH1196" s="22"/>
      <c r="TWI1196" s="22"/>
      <c r="TWJ1196" s="22"/>
      <c r="TWK1196" s="22"/>
      <c r="TWL1196" s="22"/>
      <c r="TWM1196" s="22"/>
      <c r="TWN1196" s="22"/>
      <c r="TWO1196" s="22"/>
      <c r="TWP1196" s="22"/>
      <c r="TWQ1196" s="22"/>
      <c r="TWR1196" s="22"/>
      <c r="TWS1196" s="22"/>
      <c r="TWT1196" s="22"/>
      <c r="TWU1196" s="22"/>
      <c r="TWV1196" s="22"/>
      <c r="TWW1196" s="22"/>
      <c r="TWX1196" s="22"/>
      <c r="TWY1196" s="22"/>
      <c r="TWZ1196" s="22"/>
      <c r="TXA1196" s="22"/>
      <c r="TXB1196" s="22"/>
      <c r="TXC1196" s="22"/>
      <c r="TXD1196" s="22"/>
      <c r="TXE1196" s="22"/>
      <c r="TXF1196" s="22"/>
      <c r="TXG1196" s="22"/>
      <c r="TXH1196" s="22"/>
      <c r="TXI1196" s="22"/>
      <c r="TXJ1196" s="22"/>
      <c r="TXK1196" s="22"/>
      <c r="TXL1196" s="22"/>
      <c r="TXM1196" s="22"/>
      <c r="TXN1196" s="22"/>
      <c r="TXO1196" s="22"/>
      <c r="TXP1196" s="22"/>
      <c r="TXQ1196" s="22"/>
      <c r="TXR1196" s="22"/>
      <c r="TXS1196" s="22"/>
      <c r="TXT1196" s="22"/>
      <c r="TXU1196" s="22"/>
      <c r="TXV1196" s="22"/>
      <c r="TXW1196" s="22"/>
      <c r="TXX1196" s="22"/>
      <c r="TXY1196" s="22"/>
      <c r="TXZ1196" s="22"/>
      <c r="TYA1196" s="22"/>
      <c r="TYB1196" s="22"/>
      <c r="TYC1196" s="22"/>
      <c r="TYD1196" s="22"/>
      <c r="TYE1196" s="22"/>
      <c r="TYF1196" s="22"/>
      <c r="TYG1196" s="22"/>
      <c r="TYH1196" s="22"/>
      <c r="TYI1196" s="22"/>
      <c r="TYJ1196" s="22"/>
      <c r="TYK1196" s="22"/>
      <c r="TYL1196" s="22"/>
      <c r="TYM1196" s="22"/>
      <c r="TYN1196" s="22"/>
      <c r="TYO1196" s="22"/>
      <c r="TYP1196" s="22"/>
      <c r="TYQ1196" s="22"/>
      <c r="TYR1196" s="22"/>
      <c r="TYS1196" s="22"/>
      <c r="TYT1196" s="22"/>
      <c r="TYU1196" s="22"/>
      <c r="TYV1196" s="22"/>
      <c r="TYW1196" s="22"/>
      <c r="TYX1196" s="22"/>
      <c r="TYY1196" s="22"/>
      <c r="TYZ1196" s="22"/>
      <c r="TZA1196" s="22"/>
      <c r="TZB1196" s="22"/>
      <c r="TZC1196" s="22"/>
      <c r="TZD1196" s="22"/>
      <c r="TZE1196" s="22"/>
      <c r="TZF1196" s="22"/>
      <c r="TZG1196" s="22"/>
      <c r="TZH1196" s="22"/>
      <c r="TZI1196" s="22"/>
      <c r="TZJ1196" s="22"/>
      <c r="TZK1196" s="22"/>
      <c r="TZL1196" s="22"/>
      <c r="TZM1196" s="22"/>
      <c r="TZN1196" s="22"/>
      <c r="TZO1196" s="22"/>
      <c r="TZP1196" s="22"/>
      <c r="TZQ1196" s="22"/>
      <c r="TZR1196" s="22"/>
      <c r="TZS1196" s="22"/>
      <c r="TZT1196" s="22"/>
      <c r="TZU1196" s="22"/>
      <c r="TZV1196" s="22"/>
      <c r="TZW1196" s="22"/>
      <c r="TZX1196" s="22"/>
      <c r="TZY1196" s="22"/>
      <c r="TZZ1196" s="22"/>
      <c r="UAA1196" s="22"/>
      <c r="UAB1196" s="22"/>
      <c r="UAC1196" s="22"/>
      <c r="UAD1196" s="22"/>
      <c r="UAE1196" s="22"/>
      <c r="UAF1196" s="22"/>
      <c r="UAG1196" s="22"/>
      <c r="UAH1196" s="22"/>
      <c r="UAI1196" s="22"/>
      <c r="UAJ1196" s="22"/>
      <c r="UAK1196" s="22"/>
      <c r="UAL1196" s="22"/>
      <c r="UAM1196" s="22"/>
      <c r="UAN1196" s="22"/>
      <c r="UAO1196" s="22"/>
      <c r="UAP1196" s="22"/>
      <c r="UAQ1196" s="22"/>
      <c r="UAR1196" s="22"/>
      <c r="UAS1196" s="22"/>
      <c r="UAT1196" s="22"/>
      <c r="UAU1196" s="22"/>
      <c r="UAV1196" s="22"/>
      <c r="UAW1196" s="22"/>
      <c r="UAX1196" s="22"/>
      <c r="UAY1196" s="22"/>
      <c r="UAZ1196" s="22"/>
      <c r="UBA1196" s="22"/>
      <c r="UBB1196" s="22"/>
      <c r="UBC1196" s="22"/>
      <c r="UBD1196" s="22"/>
      <c r="UBE1196" s="22"/>
      <c r="UBF1196" s="22"/>
      <c r="UBG1196" s="22"/>
      <c r="UBH1196" s="22"/>
      <c r="UBI1196" s="22"/>
      <c r="UBJ1196" s="22"/>
      <c r="UBK1196" s="22"/>
      <c r="UBL1196" s="22"/>
      <c r="UBM1196" s="22"/>
      <c r="UBN1196" s="22"/>
      <c r="UBO1196" s="22"/>
      <c r="UBP1196" s="22"/>
      <c r="UBQ1196" s="22"/>
      <c r="UBR1196" s="22"/>
      <c r="UBS1196" s="22"/>
      <c r="UBT1196" s="22"/>
      <c r="UBU1196" s="22"/>
      <c r="UBV1196" s="22"/>
      <c r="UBW1196" s="22"/>
      <c r="UBX1196" s="22"/>
      <c r="UBY1196" s="22"/>
      <c r="UBZ1196" s="22"/>
      <c r="UCA1196" s="22"/>
      <c r="UCB1196" s="22"/>
      <c r="UCC1196" s="22"/>
      <c r="UCD1196" s="22"/>
      <c r="UCE1196" s="22"/>
      <c r="UCF1196" s="22"/>
      <c r="UCG1196" s="22"/>
      <c r="UCH1196" s="22"/>
      <c r="UCI1196" s="22"/>
      <c r="UCJ1196" s="22"/>
      <c r="UCK1196" s="22"/>
      <c r="UCL1196" s="22"/>
      <c r="UCM1196" s="22"/>
      <c r="UCN1196" s="22"/>
      <c r="UCO1196" s="22"/>
      <c r="UCP1196" s="22"/>
      <c r="UCQ1196" s="22"/>
      <c r="UCR1196" s="22"/>
      <c r="UCS1196" s="22"/>
      <c r="UCT1196" s="22"/>
      <c r="UCU1196" s="22"/>
      <c r="UCV1196" s="22"/>
      <c r="UCW1196" s="22"/>
      <c r="UCX1196" s="22"/>
      <c r="UCY1196" s="22"/>
      <c r="UCZ1196" s="22"/>
      <c r="UDA1196" s="22"/>
      <c r="UDB1196" s="22"/>
      <c r="UDC1196" s="22"/>
      <c r="UDD1196" s="22"/>
      <c r="UDE1196" s="22"/>
      <c r="UDF1196" s="22"/>
      <c r="UDG1196" s="22"/>
      <c r="UDH1196" s="22"/>
      <c r="UDI1196" s="22"/>
      <c r="UDJ1196" s="22"/>
      <c r="UDK1196" s="22"/>
      <c r="UDL1196" s="22"/>
      <c r="UDM1196" s="22"/>
      <c r="UDN1196" s="22"/>
      <c r="UDO1196" s="22"/>
      <c r="UDP1196" s="22"/>
      <c r="UDQ1196" s="22"/>
      <c r="UDR1196" s="22"/>
      <c r="UDS1196" s="22"/>
      <c r="UDT1196" s="22"/>
      <c r="UDU1196" s="22"/>
      <c r="UDV1196" s="22"/>
      <c r="UDW1196" s="22"/>
      <c r="UDX1196" s="22"/>
      <c r="UDY1196" s="22"/>
      <c r="UDZ1196" s="22"/>
      <c r="UEA1196" s="22"/>
      <c r="UEB1196" s="22"/>
      <c r="UEC1196" s="22"/>
      <c r="UED1196" s="22"/>
      <c r="UEE1196" s="22"/>
      <c r="UEF1196" s="22"/>
      <c r="UEG1196" s="22"/>
      <c r="UEH1196" s="22"/>
      <c r="UEI1196" s="22"/>
      <c r="UEJ1196" s="22"/>
      <c r="UEK1196" s="22"/>
      <c r="UEL1196" s="22"/>
      <c r="UEM1196" s="22"/>
      <c r="UEN1196" s="22"/>
      <c r="UEO1196" s="22"/>
      <c r="UEP1196" s="22"/>
      <c r="UEQ1196" s="22"/>
      <c r="UER1196" s="22"/>
      <c r="UES1196" s="22"/>
      <c r="UET1196" s="22"/>
      <c r="UEU1196" s="22"/>
      <c r="UEV1196" s="22"/>
      <c r="UEW1196" s="22"/>
      <c r="UEX1196" s="22"/>
      <c r="UEY1196" s="22"/>
      <c r="UEZ1196" s="22"/>
      <c r="UFA1196" s="22"/>
      <c r="UFB1196" s="22"/>
      <c r="UFC1196" s="22"/>
      <c r="UFD1196" s="22"/>
      <c r="UFE1196" s="22"/>
      <c r="UFF1196" s="22"/>
      <c r="UFG1196" s="22"/>
      <c r="UFH1196" s="22"/>
      <c r="UFI1196" s="22"/>
      <c r="UFJ1196" s="22"/>
      <c r="UFK1196" s="22"/>
      <c r="UFL1196" s="22"/>
      <c r="UFM1196" s="22"/>
      <c r="UFN1196" s="22"/>
      <c r="UFO1196" s="22"/>
      <c r="UFP1196" s="22"/>
      <c r="UFQ1196" s="22"/>
      <c r="UFR1196" s="22"/>
      <c r="UFS1196" s="22"/>
      <c r="UFT1196" s="22"/>
      <c r="UFU1196" s="22"/>
      <c r="UFV1196" s="22"/>
      <c r="UFW1196" s="22"/>
      <c r="UFX1196" s="22"/>
      <c r="UFY1196" s="22"/>
      <c r="UFZ1196" s="22"/>
      <c r="UGA1196" s="22"/>
      <c r="UGB1196" s="22"/>
      <c r="UGC1196" s="22"/>
      <c r="UGD1196" s="22"/>
      <c r="UGE1196" s="22"/>
      <c r="UGF1196" s="22"/>
      <c r="UGG1196" s="22"/>
      <c r="UGH1196" s="22"/>
      <c r="UGI1196" s="22"/>
      <c r="UGJ1196" s="22"/>
      <c r="UGK1196" s="22"/>
      <c r="UGL1196" s="22"/>
      <c r="UGM1196" s="22"/>
      <c r="UGN1196" s="22"/>
      <c r="UGO1196" s="22"/>
      <c r="UGP1196" s="22"/>
      <c r="UGQ1196" s="22"/>
      <c r="UGR1196" s="22"/>
      <c r="UGS1196" s="22"/>
      <c r="UGT1196" s="22"/>
      <c r="UGU1196" s="22"/>
      <c r="UGV1196" s="22"/>
      <c r="UGW1196" s="22"/>
      <c r="UGX1196" s="22"/>
      <c r="UGY1196" s="22"/>
      <c r="UGZ1196" s="22"/>
      <c r="UHA1196" s="22"/>
      <c r="UHB1196" s="22"/>
      <c r="UHC1196" s="22"/>
      <c r="UHD1196" s="22"/>
      <c r="UHE1196" s="22"/>
      <c r="UHF1196" s="22"/>
      <c r="UHG1196" s="22"/>
      <c r="UHH1196" s="22"/>
      <c r="UHI1196" s="22"/>
      <c r="UHJ1196" s="22"/>
      <c r="UHK1196" s="22"/>
      <c r="UHL1196" s="22"/>
      <c r="UHM1196" s="22"/>
      <c r="UHN1196" s="22"/>
      <c r="UHO1196" s="22"/>
      <c r="UHP1196" s="22"/>
      <c r="UHQ1196" s="22"/>
      <c r="UHR1196" s="22"/>
      <c r="UHS1196" s="22"/>
      <c r="UHT1196" s="22"/>
      <c r="UHU1196" s="22"/>
      <c r="UHV1196" s="22"/>
      <c r="UHW1196" s="22"/>
      <c r="UHX1196" s="22"/>
      <c r="UHY1196" s="22"/>
      <c r="UHZ1196" s="22"/>
      <c r="UIA1196" s="22"/>
      <c r="UIB1196" s="22"/>
      <c r="UIC1196" s="22"/>
      <c r="UID1196" s="22"/>
      <c r="UIE1196" s="22"/>
      <c r="UIF1196" s="22"/>
      <c r="UIG1196" s="22"/>
      <c r="UIH1196" s="22"/>
      <c r="UII1196" s="22"/>
      <c r="UIJ1196" s="22"/>
      <c r="UIK1196" s="22"/>
      <c r="UIL1196" s="22"/>
      <c r="UIM1196" s="22"/>
      <c r="UIN1196" s="22"/>
      <c r="UIO1196" s="22"/>
      <c r="UIP1196" s="22"/>
      <c r="UIQ1196" s="22"/>
      <c r="UIR1196" s="22"/>
      <c r="UIS1196" s="22"/>
      <c r="UIT1196" s="22"/>
      <c r="UIU1196" s="22"/>
      <c r="UIV1196" s="22"/>
      <c r="UIW1196" s="22"/>
      <c r="UIX1196" s="22"/>
      <c r="UIY1196" s="22"/>
      <c r="UIZ1196" s="22"/>
      <c r="UJA1196" s="22"/>
      <c r="UJB1196" s="22"/>
      <c r="UJC1196" s="22"/>
      <c r="UJD1196" s="22"/>
      <c r="UJE1196" s="22"/>
      <c r="UJF1196" s="22"/>
      <c r="UJG1196" s="22"/>
      <c r="UJH1196" s="22"/>
      <c r="UJI1196" s="22"/>
      <c r="UJJ1196" s="22"/>
      <c r="UJK1196" s="22"/>
      <c r="UJL1196" s="22"/>
      <c r="UJM1196" s="22"/>
      <c r="UJN1196" s="22"/>
      <c r="UJO1196" s="22"/>
      <c r="UJP1196" s="22"/>
      <c r="UJQ1196" s="22"/>
      <c r="UJR1196" s="22"/>
      <c r="UJS1196" s="22"/>
      <c r="UJT1196" s="22"/>
      <c r="UJU1196" s="22"/>
      <c r="UJV1196" s="22"/>
      <c r="UJW1196" s="22"/>
      <c r="UJX1196" s="22"/>
      <c r="UJY1196" s="22"/>
      <c r="UJZ1196" s="22"/>
      <c r="UKA1196" s="22"/>
      <c r="UKB1196" s="22"/>
      <c r="UKC1196" s="22"/>
      <c r="UKD1196" s="22"/>
      <c r="UKE1196" s="22"/>
      <c r="UKF1196" s="22"/>
      <c r="UKG1196" s="22"/>
      <c r="UKH1196" s="22"/>
      <c r="UKI1196" s="22"/>
      <c r="UKJ1196" s="22"/>
      <c r="UKK1196" s="22"/>
      <c r="UKL1196" s="22"/>
      <c r="UKM1196" s="22"/>
      <c r="UKN1196" s="22"/>
      <c r="UKO1196" s="22"/>
      <c r="UKP1196" s="22"/>
      <c r="UKQ1196" s="22"/>
      <c r="UKR1196" s="22"/>
      <c r="UKS1196" s="22"/>
      <c r="UKT1196" s="22"/>
      <c r="UKU1196" s="22"/>
      <c r="UKV1196" s="22"/>
      <c r="UKW1196" s="22"/>
      <c r="UKX1196" s="22"/>
      <c r="UKY1196" s="22"/>
      <c r="UKZ1196" s="22"/>
      <c r="ULA1196" s="22"/>
      <c r="ULB1196" s="22"/>
      <c r="ULC1196" s="22"/>
      <c r="ULD1196" s="22"/>
      <c r="ULE1196" s="22"/>
      <c r="ULF1196" s="22"/>
      <c r="ULG1196" s="22"/>
      <c r="ULH1196" s="22"/>
      <c r="ULI1196" s="22"/>
      <c r="ULJ1196" s="22"/>
      <c r="ULK1196" s="22"/>
      <c r="ULL1196" s="22"/>
      <c r="ULM1196" s="22"/>
      <c r="ULN1196" s="22"/>
      <c r="ULO1196" s="22"/>
      <c r="ULP1196" s="22"/>
      <c r="ULQ1196" s="22"/>
      <c r="ULR1196" s="22"/>
      <c r="ULS1196" s="22"/>
      <c r="ULT1196" s="22"/>
      <c r="ULU1196" s="22"/>
      <c r="ULV1196" s="22"/>
      <c r="ULW1196" s="22"/>
      <c r="ULX1196" s="22"/>
      <c r="ULY1196" s="22"/>
      <c r="ULZ1196" s="22"/>
      <c r="UMA1196" s="22"/>
      <c r="UMB1196" s="22"/>
      <c r="UMC1196" s="22"/>
      <c r="UMD1196" s="22"/>
      <c r="UME1196" s="22"/>
      <c r="UMF1196" s="22"/>
      <c r="UMG1196" s="22"/>
      <c r="UMH1196" s="22"/>
      <c r="UMI1196" s="22"/>
      <c r="UMJ1196" s="22"/>
      <c r="UMK1196" s="22"/>
      <c r="UML1196" s="22"/>
      <c r="UMM1196" s="22"/>
      <c r="UMN1196" s="22"/>
      <c r="UMO1196" s="22"/>
      <c r="UMP1196" s="22"/>
      <c r="UMQ1196" s="22"/>
      <c r="UMR1196" s="22"/>
      <c r="UMS1196" s="22"/>
      <c r="UMT1196" s="22"/>
      <c r="UMU1196" s="22"/>
      <c r="UMV1196" s="22"/>
      <c r="UMW1196" s="22"/>
      <c r="UMX1196" s="22"/>
      <c r="UMY1196" s="22"/>
      <c r="UMZ1196" s="22"/>
      <c r="UNA1196" s="22"/>
      <c r="UNB1196" s="22"/>
      <c r="UNC1196" s="22"/>
      <c r="UND1196" s="22"/>
      <c r="UNE1196" s="22"/>
      <c r="UNF1196" s="22"/>
      <c r="UNG1196" s="22"/>
      <c r="UNH1196" s="22"/>
      <c r="UNI1196" s="22"/>
      <c r="UNJ1196" s="22"/>
      <c r="UNK1196" s="22"/>
      <c r="UNL1196" s="22"/>
      <c r="UNM1196" s="22"/>
      <c r="UNN1196" s="22"/>
      <c r="UNO1196" s="22"/>
      <c r="UNP1196" s="22"/>
      <c r="UNQ1196" s="22"/>
      <c r="UNR1196" s="22"/>
      <c r="UNS1196" s="22"/>
      <c r="UNT1196" s="22"/>
      <c r="UNU1196" s="22"/>
      <c r="UNV1196" s="22"/>
      <c r="UNW1196" s="22"/>
      <c r="UNX1196" s="22"/>
      <c r="UNY1196" s="22"/>
      <c r="UNZ1196" s="22"/>
      <c r="UOA1196" s="22"/>
      <c r="UOB1196" s="22"/>
      <c r="UOC1196" s="22"/>
      <c r="UOD1196" s="22"/>
      <c r="UOE1196" s="22"/>
      <c r="UOF1196" s="22"/>
      <c r="UOG1196" s="22"/>
      <c r="UOH1196" s="22"/>
      <c r="UOI1196" s="22"/>
      <c r="UOJ1196" s="22"/>
      <c r="UOK1196" s="22"/>
      <c r="UOL1196" s="22"/>
      <c r="UOM1196" s="22"/>
      <c r="UON1196" s="22"/>
      <c r="UOO1196" s="22"/>
      <c r="UOP1196" s="22"/>
      <c r="UOQ1196" s="22"/>
      <c r="UOR1196" s="22"/>
      <c r="UOS1196" s="22"/>
      <c r="UOT1196" s="22"/>
      <c r="UOU1196" s="22"/>
      <c r="UOV1196" s="22"/>
      <c r="UOW1196" s="22"/>
      <c r="UOX1196" s="22"/>
      <c r="UOY1196" s="22"/>
      <c r="UOZ1196" s="22"/>
      <c r="UPA1196" s="22"/>
      <c r="UPB1196" s="22"/>
      <c r="UPC1196" s="22"/>
      <c r="UPD1196" s="22"/>
      <c r="UPE1196" s="22"/>
      <c r="UPF1196" s="22"/>
      <c r="UPG1196" s="22"/>
      <c r="UPH1196" s="22"/>
      <c r="UPI1196" s="22"/>
      <c r="UPJ1196" s="22"/>
      <c r="UPK1196" s="22"/>
      <c r="UPL1196" s="22"/>
      <c r="UPM1196" s="22"/>
      <c r="UPN1196" s="22"/>
      <c r="UPO1196" s="22"/>
      <c r="UPP1196" s="22"/>
      <c r="UPQ1196" s="22"/>
      <c r="UPR1196" s="22"/>
      <c r="UPS1196" s="22"/>
      <c r="UPT1196" s="22"/>
      <c r="UPU1196" s="22"/>
      <c r="UPV1196" s="22"/>
      <c r="UPW1196" s="22"/>
      <c r="UPX1196" s="22"/>
      <c r="UPY1196" s="22"/>
      <c r="UPZ1196" s="22"/>
      <c r="UQA1196" s="22"/>
      <c r="UQB1196" s="22"/>
      <c r="UQC1196" s="22"/>
      <c r="UQD1196" s="22"/>
      <c r="UQE1196" s="22"/>
      <c r="UQF1196" s="22"/>
      <c r="UQG1196" s="22"/>
      <c r="UQH1196" s="22"/>
      <c r="UQI1196" s="22"/>
      <c r="UQJ1196" s="22"/>
      <c r="UQK1196" s="22"/>
      <c r="UQL1196" s="22"/>
      <c r="UQM1196" s="22"/>
      <c r="UQN1196" s="22"/>
      <c r="UQO1196" s="22"/>
      <c r="UQP1196" s="22"/>
      <c r="UQQ1196" s="22"/>
      <c r="UQR1196" s="22"/>
      <c r="UQS1196" s="22"/>
      <c r="UQT1196" s="22"/>
      <c r="UQU1196" s="22"/>
      <c r="UQV1196" s="22"/>
      <c r="UQW1196" s="22"/>
      <c r="UQX1196" s="22"/>
      <c r="UQY1196" s="22"/>
      <c r="UQZ1196" s="22"/>
      <c r="URA1196" s="22"/>
      <c r="URB1196" s="22"/>
      <c r="URC1196" s="22"/>
      <c r="URD1196" s="22"/>
      <c r="URE1196" s="22"/>
      <c r="URF1196" s="22"/>
      <c r="URG1196" s="22"/>
      <c r="URH1196" s="22"/>
      <c r="URI1196" s="22"/>
      <c r="URJ1196" s="22"/>
      <c r="URK1196" s="22"/>
      <c r="URL1196" s="22"/>
      <c r="URM1196" s="22"/>
      <c r="URN1196" s="22"/>
      <c r="URO1196" s="22"/>
      <c r="URP1196" s="22"/>
      <c r="URQ1196" s="22"/>
      <c r="URR1196" s="22"/>
      <c r="URS1196" s="22"/>
      <c r="URT1196" s="22"/>
      <c r="URU1196" s="22"/>
      <c r="URV1196" s="22"/>
      <c r="URW1196" s="22"/>
      <c r="URX1196" s="22"/>
      <c r="URY1196" s="22"/>
      <c r="URZ1196" s="22"/>
      <c r="USA1196" s="22"/>
      <c r="USB1196" s="22"/>
      <c r="USC1196" s="22"/>
      <c r="USD1196" s="22"/>
      <c r="USE1196" s="22"/>
      <c r="USF1196" s="22"/>
      <c r="USG1196" s="22"/>
      <c r="USH1196" s="22"/>
      <c r="USI1196" s="22"/>
      <c r="USJ1196" s="22"/>
      <c r="USK1196" s="22"/>
      <c r="USL1196" s="22"/>
      <c r="USM1196" s="22"/>
      <c r="USN1196" s="22"/>
      <c r="USO1196" s="22"/>
      <c r="USP1196" s="22"/>
      <c r="USQ1196" s="22"/>
      <c r="USR1196" s="22"/>
      <c r="USS1196" s="22"/>
      <c r="UST1196" s="22"/>
      <c r="USU1196" s="22"/>
      <c r="USV1196" s="22"/>
      <c r="USW1196" s="22"/>
      <c r="USX1196" s="22"/>
      <c r="USY1196" s="22"/>
      <c r="USZ1196" s="22"/>
      <c r="UTA1196" s="22"/>
      <c r="UTB1196" s="22"/>
      <c r="UTC1196" s="22"/>
      <c r="UTD1196" s="22"/>
      <c r="UTE1196" s="22"/>
      <c r="UTF1196" s="22"/>
      <c r="UTG1196" s="22"/>
      <c r="UTH1196" s="22"/>
      <c r="UTI1196" s="22"/>
      <c r="UTJ1196" s="22"/>
      <c r="UTK1196" s="22"/>
      <c r="UTL1196" s="22"/>
      <c r="UTM1196" s="22"/>
      <c r="UTN1196" s="22"/>
      <c r="UTO1196" s="22"/>
      <c r="UTP1196" s="22"/>
      <c r="UTQ1196" s="22"/>
      <c r="UTR1196" s="22"/>
      <c r="UTS1196" s="22"/>
      <c r="UTT1196" s="22"/>
      <c r="UTU1196" s="22"/>
      <c r="UTV1196" s="22"/>
      <c r="UTW1196" s="22"/>
      <c r="UTX1196" s="22"/>
      <c r="UTY1196" s="22"/>
      <c r="UTZ1196" s="22"/>
      <c r="UUA1196" s="22"/>
      <c r="UUB1196" s="22"/>
      <c r="UUC1196" s="22"/>
      <c r="UUD1196" s="22"/>
      <c r="UUE1196" s="22"/>
      <c r="UUF1196" s="22"/>
      <c r="UUG1196" s="22"/>
      <c r="UUH1196" s="22"/>
      <c r="UUI1196" s="22"/>
      <c r="UUJ1196" s="22"/>
      <c r="UUK1196" s="22"/>
      <c r="UUL1196" s="22"/>
      <c r="UUM1196" s="22"/>
      <c r="UUN1196" s="22"/>
      <c r="UUO1196" s="22"/>
      <c r="UUP1196" s="22"/>
      <c r="UUQ1196" s="22"/>
      <c r="UUR1196" s="22"/>
      <c r="UUS1196" s="22"/>
      <c r="UUT1196" s="22"/>
      <c r="UUU1196" s="22"/>
      <c r="UUV1196" s="22"/>
      <c r="UUW1196" s="22"/>
      <c r="UUX1196" s="22"/>
      <c r="UUY1196" s="22"/>
      <c r="UUZ1196" s="22"/>
      <c r="UVA1196" s="22"/>
      <c r="UVB1196" s="22"/>
      <c r="UVC1196" s="22"/>
      <c r="UVD1196" s="22"/>
      <c r="UVE1196" s="22"/>
      <c r="UVF1196" s="22"/>
      <c r="UVG1196" s="22"/>
      <c r="UVH1196" s="22"/>
      <c r="UVI1196" s="22"/>
      <c r="UVJ1196" s="22"/>
      <c r="UVK1196" s="22"/>
      <c r="UVL1196" s="22"/>
      <c r="UVM1196" s="22"/>
      <c r="UVN1196" s="22"/>
      <c r="UVO1196" s="22"/>
      <c r="UVP1196" s="22"/>
      <c r="UVQ1196" s="22"/>
      <c r="UVR1196" s="22"/>
      <c r="UVS1196" s="22"/>
      <c r="UVT1196" s="22"/>
      <c r="UVU1196" s="22"/>
      <c r="UVV1196" s="22"/>
      <c r="UVW1196" s="22"/>
      <c r="UVX1196" s="22"/>
      <c r="UVY1196" s="22"/>
      <c r="UVZ1196" s="22"/>
      <c r="UWA1196" s="22"/>
      <c r="UWB1196" s="22"/>
      <c r="UWC1196" s="22"/>
      <c r="UWD1196" s="22"/>
      <c r="UWE1196" s="22"/>
      <c r="UWF1196" s="22"/>
      <c r="UWG1196" s="22"/>
      <c r="UWH1196" s="22"/>
      <c r="UWI1196" s="22"/>
      <c r="UWJ1196" s="22"/>
      <c r="UWK1196" s="22"/>
      <c r="UWL1196" s="22"/>
      <c r="UWM1196" s="22"/>
      <c r="UWN1196" s="22"/>
      <c r="UWO1196" s="22"/>
      <c r="UWP1196" s="22"/>
      <c r="UWQ1196" s="22"/>
      <c r="UWR1196" s="22"/>
      <c r="UWS1196" s="22"/>
      <c r="UWT1196" s="22"/>
      <c r="UWU1196" s="22"/>
      <c r="UWV1196" s="22"/>
      <c r="UWW1196" s="22"/>
      <c r="UWX1196" s="22"/>
      <c r="UWY1196" s="22"/>
      <c r="UWZ1196" s="22"/>
      <c r="UXA1196" s="22"/>
      <c r="UXB1196" s="22"/>
      <c r="UXC1196" s="22"/>
      <c r="UXD1196" s="22"/>
      <c r="UXE1196" s="22"/>
      <c r="UXF1196" s="22"/>
      <c r="UXG1196" s="22"/>
      <c r="UXH1196" s="22"/>
      <c r="UXI1196" s="22"/>
      <c r="UXJ1196" s="22"/>
      <c r="UXK1196" s="22"/>
      <c r="UXL1196" s="22"/>
      <c r="UXM1196" s="22"/>
      <c r="UXN1196" s="22"/>
      <c r="UXO1196" s="22"/>
      <c r="UXP1196" s="22"/>
      <c r="UXQ1196" s="22"/>
      <c r="UXR1196" s="22"/>
      <c r="UXS1196" s="22"/>
      <c r="UXT1196" s="22"/>
      <c r="UXU1196" s="22"/>
      <c r="UXV1196" s="22"/>
      <c r="UXW1196" s="22"/>
      <c r="UXX1196" s="22"/>
      <c r="UXY1196" s="22"/>
      <c r="UXZ1196" s="22"/>
      <c r="UYA1196" s="22"/>
      <c r="UYB1196" s="22"/>
      <c r="UYC1196" s="22"/>
      <c r="UYD1196" s="22"/>
      <c r="UYE1196" s="22"/>
      <c r="UYF1196" s="22"/>
      <c r="UYG1196" s="22"/>
      <c r="UYH1196" s="22"/>
      <c r="UYI1196" s="22"/>
      <c r="UYJ1196" s="22"/>
      <c r="UYK1196" s="22"/>
      <c r="UYL1196" s="22"/>
      <c r="UYM1196" s="22"/>
      <c r="UYN1196" s="22"/>
      <c r="UYO1196" s="22"/>
      <c r="UYP1196" s="22"/>
      <c r="UYQ1196" s="22"/>
      <c r="UYR1196" s="22"/>
      <c r="UYS1196" s="22"/>
      <c r="UYT1196" s="22"/>
      <c r="UYU1196" s="22"/>
      <c r="UYV1196" s="22"/>
      <c r="UYW1196" s="22"/>
      <c r="UYX1196" s="22"/>
      <c r="UYY1196" s="22"/>
      <c r="UYZ1196" s="22"/>
      <c r="UZA1196" s="22"/>
      <c r="UZB1196" s="22"/>
      <c r="UZC1196" s="22"/>
      <c r="UZD1196" s="22"/>
      <c r="UZE1196" s="22"/>
      <c r="UZF1196" s="22"/>
      <c r="UZG1196" s="22"/>
      <c r="UZH1196" s="22"/>
      <c r="UZI1196" s="22"/>
      <c r="UZJ1196" s="22"/>
      <c r="UZK1196" s="22"/>
      <c r="UZL1196" s="22"/>
      <c r="UZM1196" s="22"/>
      <c r="UZN1196" s="22"/>
      <c r="UZO1196" s="22"/>
      <c r="UZP1196" s="22"/>
      <c r="UZQ1196" s="22"/>
      <c r="UZR1196" s="22"/>
      <c r="UZS1196" s="22"/>
      <c r="UZT1196" s="22"/>
      <c r="UZU1196" s="22"/>
      <c r="UZV1196" s="22"/>
      <c r="UZW1196" s="22"/>
      <c r="UZX1196" s="22"/>
      <c r="UZY1196" s="22"/>
      <c r="UZZ1196" s="22"/>
      <c r="VAA1196" s="22"/>
      <c r="VAB1196" s="22"/>
      <c r="VAC1196" s="22"/>
      <c r="VAD1196" s="22"/>
      <c r="VAE1196" s="22"/>
      <c r="VAF1196" s="22"/>
      <c r="VAG1196" s="22"/>
      <c r="VAH1196" s="22"/>
      <c r="VAI1196" s="22"/>
      <c r="VAJ1196" s="22"/>
      <c r="VAK1196" s="22"/>
      <c r="VAL1196" s="22"/>
      <c r="VAM1196" s="22"/>
      <c r="VAN1196" s="22"/>
      <c r="VAO1196" s="22"/>
      <c r="VAP1196" s="22"/>
      <c r="VAQ1196" s="22"/>
      <c r="VAR1196" s="22"/>
      <c r="VAS1196" s="22"/>
      <c r="VAT1196" s="22"/>
      <c r="VAU1196" s="22"/>
      <c r="VAV1196" s="22"/>
      <c r="VAW1196" s="22"/>
      <c r="VAX1196" s="22"/>
      <c r="VAY1196" s="22"/>
      <c r="VAZ1196" s="22"/>
      <c r="VBA1196" s="22"/>
      <c r="VBB1196" s="22"/>
      <c r="VBC1196" s="22"/>
      <c r="VBD1196" s="22"/>
      <c r="VBE1196" s="22"/>
      <c r="VBF1196" s="22"/>
      <c r="VBG1196" s="22"/>
      <c r="VBH1196" s="22"/>
      <c r="VBI1196" s="22"/>
      <c r="VBJ1196" s="22"/>
      <c r="VBK1196" s="22"/>
      <c r="VBL1196" s="22"/>
      <c r="VBM1196" s="22"/>
      <c r="VBN1196" s="22"/>
      <c r="VBO1196" s="22"/>
      <c r="VBP1196" s="22"/>
      <c r="VBQ1196" s="22"/>
      <c r="VBR1196" s="22"/>
      <c r="VBS1196" s="22"/>
      <c r="VBT1196" s="22"/>
      <c r="VBU1196" s="22"/>
      <c r="VBV1196" s="22"/>
      <c r="VBW1196" s="22"/>
      <c r="VBX1196" s="22"/>
      <c r="VBY1196" s="22"/>
      <c r="VBZ1196" s="22"/>
      <c r="VCA1196" s="22"/>
      <c r="VCB1196" s="22"/>
      <c r="VCC1196" s="22"/>
      <c r="VCD1196" s="22"/>
      <c r="VCE1196" s="22"/>
      <c r="VCF1196" s="22"/>
      <c r="VCG1196" s="22"/>
      <c r="VCH1196" s="22"/>
      <c r="VCI1196" s="22"/>
      <c r="VCJ1196" s="22"/>
      <c r="VCK1196" s="22"/>
      <c r="VCL1196" s="22"/>
      <c r="VCM1196" s="22"/>
      <c r="VCN1196" s="22"/>
      <c r="VCO1196" s="22"/>
      <c r="VCP1196" s="22"/>
      <c r="VCQ1196" s="22"/>
      <c r="VCR1196" s="22"/>
      <c r="VCS1196" s="22"/>
      <c r="VCT1196" s="22"/>
      <c r="VCU1196" s="22"/>
      <c r="VCV1196" s="22"/>
      <c r="VCW1196" s="22"/>
      <c r="VCX1196" s="22"/>
      <c r="VCY1196" s="22"/>
      <c r="VCZ1196" s="22"/>
      <c r="VDA1196" s="22"/>
      <c r="VDB1196" s="22"/>
      <c r="VDC1196" s="22"/>
      <c r="VDD1196" s="22"/>
      <c r="VDE1196" s="22"/>
      <c r="VDF1196" s="22"/>
      <c r="VDG1196" s="22"/>
      <c r="VDH1196" s="22"/>
      <c r="VDI1196" s="22"/>
      <c r="VDJ1196" s="22"/>
      <c r="VDK1196" s="22"/>
      <c r="VDL1196" s="22"/>
      <c r="VDM1196" s="22"/>
      <c r="VDN1196" s="22"/>
      <c r="VDO1196" s="22"/>
      <c r="VDP1196" s="22"/>
      <c r="VDQ1196" s="22"/>
      <c r="VDR1196" s="22"/>
      <c r="VDS1196" s="22"/>
      <c r="VDT1196" s="22"/>
      <c r="VDU1196" s="22"/>
      <c r="VDV1196" s="22"/>
      <c r="VDW1196" s="22"/>
      <c r="VDX1196" s="22"/>
      <c r="VDY1196" s="22"/>
      <c r="VDZ1196" s="22"/>
      <c r="VEA1196" s="22"/>
      <c r="VEB1196" s="22"/>
      <c r="VEC1196" s="22"/>
      <c r="VED1196" s="22"/>
      <c r="VEE1196" s="22"/>
      <c r="VEF1196" s="22"/>
      <c r="VEG1196" s="22"/>
      <c r="VEH1196" s="22"/>
      <c r="VEI1196" s="22"/>
      <c r="VEJ1196" s="22"/>
      <c r="VEK1196" s="22"/>
      <c r="VEL1196" s="22"/>
      <c r="VEM1196" s="22"/>
      <c r="VEN1196" s="22"/>
      <c r="VEO1196" s="22"/>
      <c r="VEP1196" s="22"/>
      <c r="VEQ1196" s="22"/>
      <c r="VER1196" s="22"/>
      <c r="VES1196" s="22"/>
      <c r="VET1196" s="22"/>
      <c r="VEU1196" s="22"/>
      <c r="VEV1196" s="22"/>
      <c r="VEW1196" s="22"/>
      <c r="VEX1196" s="22"/>
      <c r="VEY1196" s="22"/>
      <c r="VEZ1196" s="22"/>
      <c r="VFA1196" s="22"/>
      <c r="VFB1196" s="22"/>
      <c r="VFC1196" s="22"/>
      <c r="VFD1196" s="22"/>
      <c r="VFE1196" s="22"/>
      <c r="VFF1196" s="22"/>
      <c r="VFG1196" s="22"/>
      <c r="VFH1196" s="22"/>
      <c r="VFI1196" s="22"/>
      <c r="VFJ1196" s="22"/>
      <c r="VFK1196" s="22"/>
      <c r="VFL1196" s="22"/>
      <c r="VFM1196" s="22"/>
      <c r="VFN1196" s="22"/>
      <c r="VFO1196" s="22"/>
      <c r="VFP1196" s="22"/>
      <c r="VFQ1196" s="22"/>
      <c r="VFR1196" s="22"/>
      <c r="VFS1196" s="22"/>
      <c r="VFT1196" s="22"/>
      <c r="VFU1196" s="22"/>
      <c r="VFV1196" s="22"/>
      <c r="VFW1196" s="22"/>
      <c r="VFX1196" s="22"/>
      <c r="VFY1196" s="22"/>
      <c r="VFZ1196" s="22"/>
      <c r="VGA1196" s="22"/>
      <c r="VGB1196" s="22"/>
      <c r="VGC1196" s="22"/>
      <c r="VGD1196" s="22"/>
      <c r="VGE1196" s="22"/>
      <c r="VGF1196" s="22"/>
      <c r="VGG1196" s="22"/>
      <c r="VGH1196" s="22"/>
      <c r="VGI1196" s="22"/>
      <c r="VGJ1196" s="22"/>
      <c r="VGK1196" s="22"/>
      <c r="VGL1196" s="22"/>
      <c r="VGM1196" s="22"/>
      <c r="VGN1196" s="22"/>
      <c r="VGO1196" s="22"/>
      <c r="VGP1196" s="22"/>
      <c r="VGQ1196" s="22"/>
      <c r="VGR1196" s="22"/>
      <c r="VGS1196" s="22"/>
      <c r="VGT1196" s="22"/>
      <c r="VGU1196" s="22"/>
      <c r="VGV1196" s="22"/>
      <c r="VGW1196" s="22"/>
      <c r="VGX1196" s="22"/>
      <c r="VGY1196" s="22"/>
      <c r="VGZ1196" s="22"/>
      <c r="VHA1196" s="22"/>
      <c r="VHB1196" s="22"/>
      <c r="VHC1196" s="22"/>
      <c r="VHD1196" s="22"/>
      <c r="VHE1196" s="22"/>
      <c r="VHF1196" s="22"/>
      <c r="VHG1196" s="22"/>
      <c r="VHH1196" s="22"/>
      <c r="VHI1196" s="22"/>
      <c r="VHJ1196" s="22"/>
      <c r="VHK1196" s="22"/>
      <c r="VHL1196" s="22"/>
      <c r="VHM1196" s="22"/>
      <c r="VHN1196" s="22"/>
      <c r="VHO1196" s="22"/>
      <c r="VHP1196" s="22"/>
      <c r="VHQ1196" s="22"/>
      <c r="VHR1196" s="22"/>
      <c r="VHS1196" s="22"/>
      <c r="VHT1196" s="22"/>
      <c r="VHU1196" s="22"/>
      <c r="VHV1196" s="22"/>
      <c r="VHW1196" s="22"/>
      <c r="VHX1196" s="22"/>
      <c r="VHY1196" s="22"/>
      <c r="VHZ1196" s="22"/>
      <c r="VIA1196" s="22"/>
      <c r="VIB1196" s="22"/>
      <c r="VIC1196" s="22"/>
      <c r="VID1196" s="22"/>
      <c r="VIE1196" s="22"/>
      <c r="VIF1196" s="22"/>
      <c r="VIG1196" s="22"/>
      <c r="VIH1196" s="22"/>
      <c r="VII1196" s="22"/>
      <c r="VIJ1196" s="22"/>
      <c r="VIK1196" s="22"/>
      <c r="VIL1196" s="22"/>
      <c r="VIM1196" s="22"/>
      <c r="VIN1196" s="22"/>
      <c r="VIO1196" s="22"/>
      <c r="VIP1196" s="22"/>
      <c r="VIQ1196" s="22"/>
      <c r="VIR1196" s="22"/>
      <c r="VIS1196" s="22"/>
      <c r="VIT1196" s="22"/>
      <c r="VIU1196" s="22"/>
      <c r="VIV1196" s="22"/>
      <c r="VIW1196" s="22"/>
      <c r="VIX1196" s="22"/>
      <c r="VIY1196" s="22"/>
      <c r="VIZ1196" s="22"/>
      <c r="VJA1196" s="22"/>
      <c r="VJB1196" s="22"/>
      <c r="VJC1196" s="22"/>
      <c r="VJD1196" s="22"/>
      <c r="VJE1196" s="22"/>
      <c r="VJF1196" s="22"/>
      <c r="VJG1196" s="22"/>
      <c r="VJH1196" s="22"/>
      <c r="VJI1196" s="22"/>
      <c r="VJJ1196" s="22"/>
      <c r="VJK1196" s="22"/>
      <c r="VJL1196" s="22"/>
      <c r="VJM1196" s="22"/>
      <c r="VJN1196" s="22"/>
      <c r="VJO1196" s="22"/>
      <c r="VJP1196" s="22"/>
      <c r="VJQ1196" s="22"/>
      <c r="VJR1196" s="22"/>
      <c r="VJS1196" s="22"/>
      <c r="VJT1196" s="22"/>
      <c r="VJU1196" s="22"/>
      <c r="VJV1196" s="22"/>
      <c r="VJW1196" s="22"/>
      <c r="VJX1196" s="22"/>
      <c r="VJY1196" s="22"/>
      <c r="VJZ1196" s="22"/>
      <c r="VKA1196" s="22"/>
      <c r="VKB1196" s="22"/>
      <c r="VKC1196" s="22"/>
      <c r="VKD1196" s="22"/>
      <c r="VKE1196" s="22"/>
      <c r="VKF1196" s="22"/>
      <c r="VKG1196" s="22"/>
      <c r="VKH1196" s="22"/>
      <c r="VKI1196" s="22"/>
      <c r="VKJ1196" s="22"/>
      <c r="VKK1196" s="22"/>
      <c r="VKL1196" s="22"/>
      <c r="VKM1196" s="22"/>
      <c r="VKN1196" s="22"/>
      <c r="VKO1196" s="22"/>
      <c r="VKP1196" s="22"/>
      <c r="VKQ1196" s="22"/>
      <c r="VKR1196" s="22"/>
      <c r="VKS1196" s="22"/>
      <c r="VKT1196" s="22"/>
      <c r="VKU1196" s="22"/>
      <c r="VKV1196" s="22"/>
      <c r="VKW1196" s="22"/>
      <c r="VKX1196" s="22"/>
      <c r="VKY1196" s="22"/>
      <c r="VKZ1196" s="22"/>
      <c r="VLA1196" s="22"/>
      <c r="VLB1196" s="22"/>
      <c r="VLC1196" s="22"/>
      <c r="VLD1196" s="22"/>
      <c r="VLE1196" s="22"/>
      <c r="VLF1196" s="22"/>
      <c r="VLG1196" s="22"/>
      <c r="VLH1196" s="22"/>
      <c r="VLI1196" s="22"/>
      <c r="VLJ1196" s="22"/>
      <c r="VLK1196" s="22"/>
      <c r="VLL1196" s="22"/>
      <c r="VLM1196" s="22"/>
      <c r="VLN1196" s="22"/>
      <c r="VLO1196" s="22"/>
      <c r="VLP1196" s="22"/>
      <c r="VLQ1196" s="22"/>
      <c r="VLR1196" s="22"/>
      <c r="VLS1196" s="22"/>
      <c r="VLT1196" s="22"/>
      <c r="VLU1196" s="22"/>
      <c r="VLV1196" s="22"/>
      <c r="VLW1196" s="22"/>
      <c r="VLX1196" s="22"/>
      <c r="VLY1196" s="22"/>
      <c r="VLZ1196" s="22"/>
      <c r="VMA1196" s="22"/>
      <c r="VMB1196" s="22"/>
      <c r="VMC1196" s="22"/>
      <c r="VMD1196" s="22"/>
      <c r="VME1196" s="22"/>
      <c r="VMF1196" s="22"/>
      <c r="VMG1196" s="22"/>
      <c r="VMH1196" s="22"/>
      <c r="VMI1196" s="22"/>
      <c r="VMJ1196" s="22"/>
      <c r="VMK1196" s="22"/>
      <c r="VML1196" s="22"/>
      <c r="VMM1196" s="22"/>
      <c r="VMN1196" s="22"/>
      <c r="VMO1196" s="22"/>
      <c r="VMP1196" s="22"/>
      <c r="VMQ1196" s="22"/>
      <c r="VMR1196" s="22"/>
      <c r="VMS1196" s="22"/>
      <c r="VMT1196" s="22"/>
      <c r="VMU1196" s="22"/>
      <c r="VMV1196" s="22"/>
      <c r="VMW1196" s="22"/>
      <c r="VMX1196" s="22"/>
      <c r="VMY1196" s="22"/>
      <c r="VMZ1196" s="22"/>
      <c r="VNA1196" s="22"/>
      <c r="VNB1196" s="22"/>
      <c r="VNC1196" s="22"/>
      <c r="VND1196" s="22"/>
      <c r="VNE1196" s="22"/>
      <c r="VNF1196" s="22"/>
      <c r="VNG1196" s="22"/>
      <c r="VNH1196" s="22"/>
      <c r="VNI1196" s="22"/>
      <c r="VNJ1196" s="22"/>
      <c r="VNK1196" s="22"/>
      <c r="VNL1196" s="22"/>
      <c r="VNM1196" s="22"/>
      <c r="VNN1196" s="22"/>
      <c r="VNO1196" s="22"/>
      <c r="VNP1196" s="22"/>
      <c r="VNQ1196" s="22"/>
      <c r="VNR1196" s="22"/>
      <c r="VNS1196" s="22"/>
      <c r="VNT1196" s="22"/>
      <c r="VNU1196" s="22"/>
      <c r="VNV1196" s="22"/>
      <c r="VNW1196" s="22"/>
      <c r="VNX1196" s="22"/>
      <c r="VNY1196" s="22"/>
      <c r="VNZ1196" s="22"/>
      <c r="VOA1196" s="22"/>
      <c r="VOB1196" s="22"/>
      <c r="VOC1196" s="22"/>
      <c r="VOD1196" s="22"/>
      <c r="VOE1196" s="22"/>
      <c r="VOF1196" s="22"/>
      <c r="VOG1196" s="22"/>
      <c r="VOH1196" s="22"/>
      <c r="VOI1196" s="22"/>
      <c r="VOJ1196" s="22"/>
      <c r="VOK1196" s="22"/>
      <c r="VOL1196" s="22"/>
      <c r="VOM1196" s="22"/>
      <c r="VON1196" s="22"/>
      <c r="VOO1196" s="22"/>
      <c r="VOP1196" s="22"/>
      <c r="VOQ1196" s="22"/>
      <c r="VOR1196" s="22"/>
      <c r="VOS1196" s="22"/>
      <c r="VOT1196" s="22"/>
      <c r="VOU1196" s="22"/>
      <c r="VOV1196" s="22"/>
      <c r="VOW1196" s="22"/>
      <c r="VOX1196" s="22"/>
      <c r="VOY1196" s="22"/>
      <c r="VOZ1196" s="22"/>
      <c r="VPA1196" s="22"/>
      <c r="VPB1196" s="22"/>
      <c r="VPC1196" s="22"/>
      <c r="VPD1196" s="22"/>
      <c r="VPE1196" s="22"/>
      <c r="VPF1196" s="22"/>
      <c r="VPG1196" s="22"/>
      <c r="VPH1196" s="22"/>
      <c r="VPI1196" s="22"/>
      <c r="VPJ1196" s="22"/>
      <c r="VPK1196" s="22"/>
      <c r="VPL1196" s="22"/>
      <c r="VPM1196" s="22"/>
      <c r="VPN1196" s="22"/>
      <c r="VPO1196" s="22"/>
      <c r="VPP1196" s="22"/>
      <c r="VPQ1196" s="22"/>
      <c r="VPR1196" s="22"/>
      <c r="VPS1196" s="22"/>
      <c r="VPT1196" s="22"/>
      <c r="VPU1196" s="22"/>
      <c r="VPV1196" s="22"/>
      <c r="VPW1196" s="22"/>
      <c r="VPX1196" s="22"/>
      <c r="VPY1196" s="22"/>
      <c r="VPZ1196" s="22"/>
      <c r="VQA1196" s="22"/>
      <c r="VQB1196" s="22"/>
      <c r="VQC1196" s="22"/>
      <c r="VQD1196" s="22"/>
      <c r="VQE1196" s="22"/>
      <c r="VQF1196" s="22"/>
      <c r="VQG1196" s="22"/>
      <c r="VQH1196" s="22"/>
      <c r="VQI1196" s="22"/>
      <c r="VQJ1196" s="22"/>
      <c r="VQK1196" s="22"/>
      <c r="VQL1196" s="22"/>
      <c r="VQM1196" s="22"/>
      <c r="VQN1196" s="22"/>
      <c r="VQO1196" s="22"/>
      <c r="VQP1196" s="22"/>
      <c r="VQQ1196" s="22"/>
      <c r="VQR1196" s="22"/>
      <c r="VQS1196" s="22"/>
      <c r="VQT1196" s="22"/>
      <c r="VQU1196" s="22"/>
      <c r="VQV1196" s="22"/>
      <c r="VQW1196" s="22"/>
      <c r="VQX1196" s="22"/>
      <c r="VQY1196" s="22"/>
      <c r="VQZ1196" s="22"/>
      <c r="VRA1196" s="22"/>
      <c r="VRB1196" s="22"/>
      <c r="VRC1196" s="22"/>
      <c r="VRD1196" s="22"/>
      <c r="VRE1196" s="22"/>
      <c r="VRF1196" s="22"/>
      <c r="VRG1196" s="22"/>
      <c r="VRH1196" s="22"/>
      <c r="VRI1196" s="22"/>
      <c r="VRJ1196" s="22"/>
      <c r="VRK1196" s="22"/>
      <c r="VRL1196" s="22"/>
      <c r="VRM1196" s="22"/>
      <c r="VRN1196" s="22"/>
      <c r="VRO1196" s="22"/>
      <c r="VRP1196" s="22"/>
      <c r="VRQ1196" s="22"/>
      <c r="VRR1196" s="22"/>
      <c r="VRS1196" s="22"/>
      <c r="VRT1196" s="22"/>
      <c r="VRU1196" s="22"/>
      <c r="VRV1196" s="22"/>
      <c r="VRW1196" s="22"/>
      <c r="VRX1196" s="22"/>
      <c r="VRY1196" s="22"/>
      <c r="VRZ1196" s="22"/>
      <c r="VSA1196" s="22"/>
      <c r="VSB1196" s="22"/>
      <c r="VSC1196" s="22"/>
      <c r="VSD1196" s="22"/>
      <c r="VSE1196" s="22"/>
      <c r="VSF1196" s="22"/>
      <c r="VSG1196" s="22"/>
      <c r="VSH1196" s="22"/>
      <c r="VSI1196" s="22"/>
      <c r="VSJ1196" s="22"/>
      <c r="VSK1196" s="22"/>
      <c r="VSL1196" s="22"/>
      <c r="VSM1196" s="22"/>
      <c r="VSN1196" s="22"/>
      <c r="VSO1196" s="22"/>
      <c r="VSP1196" s="22"/>
      <c r="VSQ1196" s="22"/>
      <c r="VSR1196" s="22"/>
      <c r="VSS1196" s="22"/>
      <c r="VST1196" s="22"/>
      <c r="VSU1196" s="22"/>
      <c r="VSV1196" s="22"/>
      <c r="VSW1196" s="22"/>
      <c r="VSX1196" s="22"/>
      <c r="VSY1196" s="22"/>
      <c r="VSZ1196" s="22"/>
      <c r="VTA1196" s="22"/>
      <c r="VTB1196" s="22"/>
      <c r="VTC1196" s="22"/>
      <c r="VTD1196" s="22"/>
      <c r="VTE1196" s="22"/>
      <c r="VTF1196" s="22"/>
      <c r="VTG1196" s="22"/>
      <c r="VTH1196" s="22"/>
      <c r="VTI1196" s="22"/>
      <c r="VTJ1196" s="22"/>
      <c r="VTK1196" s="22"/>
      <c r="VTL1196" s="22"/>
      <c r="VTM1196" s="22"/>
      <c r="VTN1196" s="22"/>
      <c r="VTO1196" s="22"/>
      <c r="VTP1196" s="22"/>
      <c r="VTQ1196" s="22"/>
      <c r="VTR1196" s="22"/>
      <c r="VTS1196" s="22"/>
      <c r="VTT1196" s="22"/>
      <c r="VTU1196" s="22"/>
      <c r="VTV1196" s="22"/>
      <c r="VTW1196" s="22"/>
      <c r="VTX1196" s="22"/>
      <c r="VTY1196" s="22"/>
      <c r="VTZ1196" s="22"/>
      <c r="VUA1196" s="22"/>
      <c r="VUB1196" s="22"/>
      <c r="VUC1196" s="22"/>
      <c r="VUD1196" s="22"/>
      <c r="VUE1196" s="22"/>
      <c r="VUF1196" s="22"/>
      <c r="VUG1196" s="22"/>
      <c r="VUH1196" s="22"/>
      <c r="VUI1196" s="22"/>
      <c r="VUJ1196" s="22"/>
      <c r="VUK1196" s="22"/>
      <c r="VUL1196" s="22"/>
      <c r="VUM1196" s="22"/>
      <c r="VUN1196" s="22"/>
      <c r="VUO1196" s="22"/>
      <c r="VUP1196" s="22"/>
      <c r="VUQ1196" s="22"/>
      <c r="VUR1196" s="22"/>
      <c r="VUS1196" s="22"/>
      <c r="VUT1196" s="22"/>
      <c r="VUU1196" s="22"/>
      <c r="VUV1196" s="22"/>
      <c r="VUW1196" s="22"/>
      <c r="VUX1196" s="22"/>
      <c r="VUY1196" s="22"/>
      <c r="VUZ1196" s="22"/>
      <c r="VVA1196" s="22"/>
      <c r="VVB1196" s="22"/>
      <c r="VVC1196" s="22"/>
      <c r="VVD1196" s="22"/>
      <c r="VVE1196" s="22"/>
      <c r="VVF1196" s="22"/>
      <c r="VVG1196" s="22"/>
      <c r="VVH1196" s="22"/>
      <c r="VVI1196" s="22"/>
      <c r="VVJ1196" s="22"/>
      <c r="VVK1196" s="22"/>
      <c r="VVL1196" s="22"/>
      <c r="VVM1196" s="22"/>
      <c r="VVN1196" s="22"/>
      <c r="VVO1196" s="22"/>
      <c r="VVP1196" s="22"/>
      <c r="VVQ1196" s="22"/>
      <c r="VVR1196" s="22"/>
      <c r="VVS1196" s="22"/>
      <c r="VVT1196" s="22"/>
      <c r="VVU1196" s="22"/>
      <c r="VVV1196" s="22"/>
      <c r="VVW1196" s="22"/>
      <c r="VVX1196" s="22"/>
      <c r="VVY1196" s="22"/>
      <c r="VVZ1196" s="22"/>
      <c r="VWA1196" s="22"/>
      <c r="VWB1196" s="22"/>
      <c r="VWC1196" s="22"/>
      <c r="VWD1196" s="22"/>
      <c r="VWE1196" s="22"/>
      <c r="VWF1196" s="22"/>
      <c r="VWG1196" s="22"/>
      <c r="VWH1196" s="22"/>
      <c r="VWI1196" s="22"/>
      <c r="VWJ1196" s="22"/>
      <c r="VWK1196" s="22"/>
      <c r="VWL1196" s="22"/>
      <c r="VWM1196" s="22"/>
      <c r="VWN1196" s="22"/>
      <c r="VWO1196" s="22"/>
      <c r="VWP1196" s="22"/>
      <c r="VWQ1196" s="22"/>
      <c r="VWR1196" s="22"/>
      <c r="VWS1196" s="22"/>
      <c r="VWT1196" s="22"/>
      <c r="VWU1196" s="22"/>
      <c r="VWV1196" s="22"/>
      <c r="VWW1196" s="22"/>
      <c r="VWX1196" s="22"/>
      <c r="VWY1196" s="22"/>
      <c r="VWZ1196" s="22"/>
      <c r="VXA1196" s="22"/>
      <c r="VXB1196" s="22"/>
      <c r="VXC1196" s="22"/>
      <c r="VXD1196" s="22"/>
      <c r="VXE1196" s="22"/>
      <c r="VXF1196" s="22"/>
      <c r="VXG1196" s="22"/>
      <c r="VXH1196" s="22"/>
      <c r="VXI1196" s="22"/>
      <c r="VXJ1196" s="22"/>
      <c r="VXK1196" s="22"/>
      <c r="VXL1196" s="22"/>
      <c r="VXM1196" s="22"/>
      <c r="VXN1196" s="22"/>
      <c r="VXO1196" s="22"/>
      <c r="VXP1196" s="22"/>
      <c r="VXQ1196" s="22"/>
      <c r="VXR1196" s="22"/>
      <c r="VXS1196" s="22"/>
      <c r="VXT1196" s="22"/>
      <c r="VXU1196" s="22"/>
      <c r="VXV1196" s="22"/>
      <c r="VXW1196" s="22"/>
      <c r="VXX1196" s="22"/>
      <c r="VXY1196" s="22"/>
      <c r="VXZ1196" s="22"/>
      <c r="VYA1196" s="22"/>
      <c r="VYB1196" s="22"/>
      <c r="VYC1196" s="22"/>
      <c r="VYD1196" s="22"/>
      <c r="VYE1196" s="22"/>
      <c r="VYF1196" s="22"/>
      <c r="VYG1196" s="22"/>
      <c r="VYH1196" s="22"/>
      <c r="VYI1196" s="22"/>
      <c r="VYJ1196" s="22"/>
      <c r="VYK1196" s="22"/>
      <c r="VYL1196" s="22"/>
      <c r="VYM1196" s="22"/>
      <c r="VYN1196" s="22"/>
      <c r="VYO1196" s="22"/>
      <c r="VYP1196" s="22"/>
      <c r="VYQ1196" s="22"/>
      <c r="VYR1196" s="22"/>
      <c r="VYS1196" s="22"/>
      <c r="VYT1196" s="22"/>
      <c r="VYU1196" s="22"/>
      <c r="VYV1196" s="22"/>
      <c r="VYW1196" s="22"/>
      <c r="VYX1196" s="22"/>
      <c r="VYY1196" s="22"/>
      <c r="VYZ1196" s="22"/>
      <c r="VZA1196" s="22"/>
      <c r="VZB1196" s="22"/>
      <c r="VZC1196" s="22"/>
      <c r="VZD1196" s="22"/>
      <c r="VZE1196" s="22"/>
      <c r="VZF1196" s="22"/>
      <c r="VZG1196" s="22"/>
      <c r="VZH1196" s="22"/>
      <c r="VZI1196" s="22"/>
      <c r="VZJ1196" s="22"/>
      <c r="VZK1196" s="22"/>
      <c r="VZL1196" s="22"/>
      <c r="VZM1196" s="22"/>
      <c r="VZN1196" s="22"/>
      <c r="VZO1196" s="22"/>
      <c r="VZP1196" s="22"/>
      <c r="VZQ1196" s="22"/>
      <c r="VZR1196" s="22"/>
      <c r="VZS1196" s="22"/>
      <c r="VZT1196" s="22"/>
      <c r="VZU1196" s="22"/>
      <c r="VZV1196" s="22"/>
      <c r="VZW1196" s="22"/>
      <c r="VZX1196" s="22"/>
      <c r="VZY1196" s="22"/>
      <c r="VZZ1196" s="22"/>
      <c r="WAA1196" s="22"/>
      <c r="WAB1196" s="22"/>
      <c r="WAC1196" s="22"/>
      <c r="WAD1196" s="22"/>
      <c r="WAE1196" s="22"/>
      <c r="WAF1196" s="22"/>
      <c r="WAG1196" s="22"/>
      <c r="WAH1196" s="22"/>
      <c r="WAI1196" s="22"/>
      <c r="WAJ1196" s="22"/>
      <c r="WAK1196" s="22"/>
      <c r="WAL1196" s="22"/>
      <c r="WAM1196" s="22"/>
      <c r="WAN1196" s="22"/>
      <c r="WAO1196" s="22"/>
      <c r="WAP1196" s="22"/>
      <c r="WAQ1196" s="22"/>
      <c r="WAR1196" s="22"/>
      <c r="WAS1196" s="22"/>
      <c r="WAT1196" s="22"/>
      <c r="WAU1196" s="22"/>
      <c r="WAV1196" s="22"/>
      <c r="WAW1196" s="22"/>
      <c r="WAX1196" s="22"/>
      <c r="WAY1196" s="22"/>
      <c r="WAZ1196" s="22"/>
      <c r="WBA1196" s="22"/>
      <c r="WBB1196" s="22"/>
      <c r="WBC1196" s="22"/>
      <c r="WBD1196" s="22"/>
      <c r="WBE1196" s="22"/>
      <c r="WBF1196" s="22"/>
      <c r="WBG1196" s="22"/>
      <c r="WBH1196" s="22"/>
      <c r="WBI1196" s="22"/>
      <c r="WBJ1196" s="22"/>
      <c r="WBK1196" s="22"/>
      <c r="WBL1196" s="22"/>
      <c r="WBM1196" s="22"/>
      <c r="WBN1196" s="22"/>
      <c r="WBO1196" s="22"/>
      <c r="WBP1196" s="22"/>
      <c r="WBQ1196" s="22"/>
      <c r="WBR1196" s="22"/>
      <c r="WBS1196" s="22"/>
      <c r="WBT1196" s="22"/>
      <c r="WBU1196" s="22"/>
      <c r="WBV1196" s="22"/>
      <c r="WBW1196" s="22"/>
      <c r="WBX1196" s="22"/>
      <c r="WBY1196" s="22"/>
      <c r="WBZ1196" s="22"/>
      <c r="WCA1196" s="22"/>
      <c r="WCB1196" s="22"/>
      <c r="WCC1196" s="22"/>
      <c r="WCD1196" s="22"/>
      <c r="WCE1196" s="22"/>
      <c r="WCF1196" s="22"/>
      <c r="WCG1196" s="22"/>
      <c r="WCH1196" s="22"/>
      <c r="WCI1196" s="22"/>
      <c r="WCJ1196" s="22"/>
      <c r="WCK1196" s="22"/>
      <c r="WCL1196" s="22"/>
      <c r="WCM1196" s="22"/>
      <c r="WCN1196" s="22"/>
      <c r="WCO1196" s="22"/>
      <c r="WCP1196" s="22"/>
      <c r="WCQ1196" s="22"/>
      <c r="WCR1196" s="22"/>
      <c r="WCS1196" s="22"/>
      <c r="WCT1196" s="22"/>
      <c r="WCU1196" s="22"/>
      <c r="WCV1196" s="22"/>
      <c r="WCW1196" s="22"/>
      <c r="WCX1196" s="22"/>
      <c r="WCY1196" s="22"/>
      <c r="WCZ1196" s="22"/>
      <c r="WDA1196" s="22"/>
      <c r="WDB1196" s="22"/>
      <c r="WDC1196" s="22"/>
      <c r="WDD1196" s="22"/>
      <c r="WDE1196" s="22"/>
      <c r="WDF1196" s="22"/>
      <c r="WDG1196" s="22"/>
      <c r="WDH1196" s="22"/>
      <c r="WDI1196" s="22"/>
      <c r="WDJ1196" s="22"/>
      <c r="WDK1196" s="22"/>
      <c r="WDL1196" s="22"/>
      <c r="WDM1196" s="22"/>
      <c r="WDN1196" s="22"/>
      <c r="WDO1196" s="22"/>
      <c r="WDP1196" s="22"/>
      <c r="WDQ1196" s="22"/>
      <c r="WDR1196" s="22"/>
      <c r="WDS1196" s="22"/>
      <c r="WDT1196" s="22"/>
      <c r="WDU1196" s="22"/>
      <c r="WDV1196" s="22"/>
      <c r="WDW1196" s="22"/>
      <c r="WDX1196" s="22"/>
      <c r="WDY1196" s="22"/>
      <c r="WDZ1196" s="22"/>
      <c r="WEA1196" s="22"/>
      <c r="WEB1196" s="22"/>
      <c r="WEC1196" s="22"/>
      <c r="WED1196" s="22"/>
      <c r="WEE1196" s="22"/>
      <c r="WEF1196" s="22"/>
      <c r="WEG1196" s="22"/>
      <c r="WEH1196" s="22"/>
      <c r="WEI1196" s="22"/>
      <c r="WEJ1196" s="22"/>
      <c r="WEK1196" s="22"/>
      <c r="WEL1196" s="22"/>
      <c r="WEM1196" s="22"/>
      <c r="WEN1196" s="22"/>
      <c r="WEO1196" s="22"/>
      <c r="WEP1196" s="22"/>
      <c r="WEQ1196" s="22"/>
      <c r="WER1196" s="22"/>
      <c r="WES1196" s="22"/>
      <c r="WET1196" s="22"/>
      <c r="WEU1196" s="22"/>
      <c r="WEV1196" s="22"/>
      <c r="WEW1196" s="22"/>
      <c r="WEX1196" s="22"/>
      <c r="WEY1196" s="22"/>
      <c r="WEZ1196" s="22"/>
      <c r="WFA1196" s="22"/>
      <c r="WFB1196" s="22"/>
      <c r="WFC1196" s="22"/>
      <c r="WFD1196" s="22"/>
      <c r="WFE1196" s="22"/>
      <c r="WFF1196" s="22"/>
      <c r="WFG1196" s="22"/>
      <c r="WFH1196" s="22"/>
      <c r="WFI1196" s="22"/>
      <c r="WFJ1196" s="22"/>
      <c r="WFK1196" s="22"/>
      <c r="WFL1196" s="22"/>
      <c r="WFM1196" s="22"/>
      <c r="WFN1196" s="22"/>
      <c r="WFO1196" s="22"/>
      <c r="WFP1196" s="22"/>
      <c r="WFQ1196" s="22"/>
      <c r="WFR1196" s="22"/>
      <c r="WFS1196" s="22"/>
      <c r="WFT1196" s="22"/>
      <c r="WFU1196" s="22"/>
      <c r="WFV1196" s="22"/>
      <c r="WFW1196" s="22"/>
      <c r="WFX1196" s="22"/>
      <c r="WFY1196" s="22"/>
      <c r="WFZ1196" s="22"/>
      <c r="WGA1196" s="22"/>
      <c r="WGB1196" s="22"/>
      <c r="WGC1196" s="22"/>
      <c r="WGD1196" s="22"/>
      <c r="WGE1196" s="22"/>
      <c r="WGF1196" s="22"/>
      <c r="WGG1196" s="22"/>
      <c r="WGH1196" s="22"/>
      <c r="WGI1196" s="22"/>
      <c r="WGJ1196" s="22"/>
      <c r="WGK1196" s="22"/>
      <c r="WGL1196" s="22"/>
      <c r="WGM1196" s="22"/>
      <c r="WGN1196" s="22"/>
      <c r="WGO1196" s="22"/>
      <c r="WGP1196" s="22"/>
      <c r="WGQ1196" s="22"/>
      <c r="WGR1196" s="22"/>
      <c r="WGS1196" s="22"/>
      <c r="WGT1196" s="22"/>
      <c r="WGU1196" s="22"/>
      <c r="WGV1196" s="22"/>
      <c r="WGW1196" s="22"/>
      <c r="WGX1196" s="22"/>
      <c r="WGY1196" s="22"/>
      <c r="WGZ1196" s="22"/>
      <c r="WHA1196" s="22"/>
      <c r="WHB1196" s="22"/>
      <c r="WHC1196" s="22"/>
      <c r="WHD1196" s="22"/>
      <c r="WHE1196" s="22"/>
      <c r="WHF1196" s="22"/>
      <c r="WHG1196" s="22"/>
      <c r="WHH1196" s="22"/>
      <c r="WHI1196" s="22"/>
      <c r="WHJ1196" s="22"/>
      <c r="WHK1196" s="22"/>
      <c r="WHL1196" s="22"/>
      <c r="WHM1196" s="22"/>
      <c r="WHN1196" s="22"/>
      <c r="WHO1196" s="22"/>
      <c r="WHP1196" s="22"/>
      <c r="WHQ1196" s="22"/>
      <c r="WHR1196" s="22"/>
      <c r="WHS1196" s="22"/>
      <c r="WHT1196" s="22"/>
      <c r="WHU1196" s="22"/>
      <c r="WHV1196" s="22"/>
      <c r="WHW1196" s="22"/>
      <c r="WHX1196" s="22"/>
      <c r="WHY1196" s="22"/>
      <c r="WHZ1196" s="22"/>
      <c r="WIA1196" s="22"/>
      <c r="WIB1196" s="22"/>
      <c r="WIC1196" s="22"/>
      <c r="WID1196" s="22"/>
      <c r="WIE1196" s="22"/>
      <c r="WIF1196" s="22"/>
      <c r="WIG1196" s="22"/>
      <c r="WIH1196" s="22"/>
      <c r="WII1196" s="22"/>
      <c r="WIJ1196" s="22"/>
      <c r="WIK1196" s="22"/>
      <c r="WIL1196" s="22"/>
      <c r="WIM1196" s="22"/>
      <c r="WIN1196" s="22"/>
      <c r="WIO1196" s="22"/>
      <c r="WIP1196" s="22"/>
      <c r="WIQ1196" s="22"/>
      <c r="WIR1196" s="22"/>
      <c r="WIS1196" s="22"/>
      <c r="WIT1196" s="22"/>
      <c r="WIU1196" s="22"/>
      <c r="WIV1196" s="22"/>
      <c r="WIW1196" s="22"/>
      <c r="WIX1196" s="22"/>
      <c r="WIY1196" s="22"/>
      <c r="WIZ1196" s="22"/>
      <c r="WJA1196" s="22"/>
      <c r="WJB1196" s="22"/>
      <c r="WJC1196" s="22"/>
      <c r="WJD1196" s="22"/>
      <c r="WJE1196" s="22"/>
      <c r="WJF1196" s="22"/>
      <c r="WJG1196" s="22"/>
      <c r="WJH1196" s="22"/>
      <c r="WJI1196" s="22"/>
      <c r="WJJ1196" s="22"/>
      <c r="WJK1196" s="22"/>
      <c r="WJL1196" s="22"/>
      <c r="WJM1196" s="22"/>
      <c r="WJN1196" s="22"/>
      <c r="WJO1196" s="22"/>
      <c r="WJP1196" s="22"/>
      <c r="WJQ1196" s="22"/>
      <c r="WJR1196" s="22"/>
      <c r="WJS1196" s="22"/>
      <c r="WJT1196" s="22"/>
      <c r="WJU1196" s="22"/>
      <c r="WJV1196" s="22"/>
      <c r="WJW1196" s="22"/>
      <c r="WJX1196" s="22"/>
      <c r="WJY1196" s="22"/>
      <c r="WJZ1196" s="22"/>
      <c r="WKA1196" s="22"/>
      <c r="WKB1196" s="22"/>
      <c r="WKC1196" s="22"/>
      <c r="WKD1196" s="22"/>
      <c r="WKE1196" s="22"/>
      <c r="WKF1196" s="22"/>
      <c r="WKG1196" s="22"/>
      <c r="WKH1196" s="22"/>
      <c r="WKI1196" s="22"/>
      <c r="WKJ1196" s="22"/>
      <c r="WKK1196" s="22"/>
      <c r="WKL1196" s="22"/>
      <c r="WKM1196" s="22"/>
      <c r="WKN1196" s="22"/>
      <c r="WKO1196" s="22"/>
      <c r="WKP1196" s="22"/>
      <c r="WKQ1196" s="22"/>
      <c r="WKR1196" s="22"/>
      <c r="WKS1196" s="22"/>
      <c r="WKT1196" s="22"/>
      <c r="WKU1196" s="22"/>
      <c r="WKV1196" s="22"/>
      <c r="WKW1196" s="22"/>
      <c r="WKX1196" s="22"/>
      <c r="WKY1196" s="22"/>
      <c r="WKZ1196" s="22"/>
      <c r="WLA1196" s="22"/>
      <c r="WLB1196" s="22"/>
      <c r="WLC1196" s="22"/>
      <c r="WLD1196" s="22"/>
      <c r="WLE1196" s="22"/>
      <c r="WLF1196" s="22"/>
      <c r="WLG1196" s="22"/>
      <c r="WLH1196" s="22"/>
      <c r="WLI1196" s="22"/>
      <c r="WLJ1196" s="22"/>
      <c r="WLK1196" s="22"/>
      <c r="WLL1196" s="22"/>
      <c r="WLM1196" s="22"/>
      <c r="WLN1196" s="22"/>
      <c r="WLO1196" s="22"/>
      <c r="WLP1196" s="22"/>
      <c r="WLQ1196" s="22"/>
      <c r="WLR1196" s="22"/>
      <c r="WLS1196" s="22"/>
      <c r="WLT1196" s="22"/>
      <c r="WLU1196" s="22"/>
      <c r="WLV1196" s="22"/>
      <c r="WLW1196" s="22"/>
      <c r="WLX1196" s="22"/>
      <c r="WLY1196" s="22"/>
      <c r="WLZ1196" s="22"/>
      <c r="WMA1196" s="22"/>
      <c r="WMB1196" s="22"/>
      <c r="WMC1196" s="22"/>
      <c r="WMD1196" s="22"/>
      <c r="WME1196" s="22"/>
      <c r="WMF1196" s="22"/>
      <c r="WMG1196" s="22"/>
      <c r="WMH1196" s="22"/>
      <c r="WMI1196" s="22"/>
      <c r="WMJ1196" s="22"/>
      <c r="WMK1196" s="22"/>
      <c r="WML1196" s="22"/>
      <c r="WMM1196" s="22"/>
      <c r="WMN1196" s="22"/>
      <c r="WMO1196" s="22"/>
      <c r="WMP1196" s="22"/>
      <c r="WMQ1196" s="22"/>
      <c r="WMR1196" s="22"/>
      <c r="WMS1196" s="22"/>
      <c r="WMT1196" s="22"/>
      <c r="WMU1196" s="22"/>
      <c r="WMV1196" s="22"/>
      <c r="WMW1196" s="22"/>
      <c r="WMX1196" s="22"/>
      <c r="WMY1196" s="22"/>
      <c r="WMZ1196" s="22"/>
      <c r="WNA1196" s="22"/>
      <c r="WNB1196" s="22"/>
      <c r="WNC1196" s="22"/>
      <c r="WND1196" s="22"/>
      <c r="WNE1196" s="22"/>
      <c r="WNF1196" s="22"/>
      <c r="WNG1196" s="22"/>
      <c r="WNH1196" s="22"/>
      <c r="WNI1196" s="22"/>
      <c r="WNJ1196" s="22"/>
      <c r="WNK1196" s="22"/>
      <c r="WNL1196" s="22"/>
      <c r="WNM1196" s="22"/>
      <c r="WNN1196" s="22"/>
      <c r="WNO1196" s="22"/>
      <c r="WNP1196" s="22"/>
      <c r="WNQ1196" s="22"/>
      <c r="WNR1196" s="22"/>
      <c r="WNS1196" s="22"/>
      <c r="WNT1196" s="22"/>
      <c r="WNU1196" s="22"/>
      <c r="WNV1196" s="22"/>
      <c r="WNW1196" s="22"/>
      <c r="WNX1196" s="22"/>
      <c r="WNY1196" s="22"/>
      <c r="WNZ1196" s="22"/>
      <c r="WOA1196" s="22"/>
      <c r="WOB1196" s="22"/>
      <c r="WOC1196" s="22"/>
      <c r="WOD1196" s="22"/>
      <c r="WOE1196" s="22"/>
      <c r="WOF1196" s="22"/>
      <c r="WOG1196" s="22"/>
      <c r="WOH1196" s="22"/>
      <c r="WOI1196" s="22"/>
      <c r="WOJ1196" s="22"/>
      <c r="WOK1196" s="22"/>
      <c r="WOL1196" s="22"/>
      <c r="WOM1196" s="22"/>
      <c r="WON1196" s="22"/>
      <c r="WOO1196" s="22"/>
      <c r="WOP1196" s="22"/>
      <c r="WOQ1196" s="22"/>
      <c r="WOR1196" s="22"/>
      <c r="WOS1196" s="22"/>
      <c r="WOT1196" s="22"/>
      <c r="WOU1196" s="22"/>
      <c r="WOV1196" s="22"/>
      <c r="WOW1196" s="22"/>
      <c r="WOX1196" s="22"/>
      <c r="WOY1196" s="22"/>
      <c r="WOZ1196" s="22"/>
      <c r="WPA1196" s="22"/>
      <c r="WPB1196" s="22"/>
      <c r="WPC1196" s="22"/>
      <c r="WPD1196" s="22"/>
      <c r="WPE1196" s="22"/>
      <c r="WPF1196" s="22"/>
      <c r="WPG1196" s="22"/>
      <c r="WPH1196" s="22"/>
      <c r="WPI1196" s="22"/>
      <c r="WPJ1196" s="22"/>
      <c r="WPK1196" s="22"/>
      <c r="WPL1196" s="22"/>
      <c r="WPM1196" s="22"/>
      <c r="WPN1196" s="22"/>
      <c r="WPO1196" s="22"/>
      <c r="WPP1196" s="22"/>
      <c r="WPQ1196" s="22"/>
      <c r="WPR1196" s="22"/>
      <c r="WPS1196" s="22"/>
      <c r="WPT1196" s="22"/>
      <c r="WPU1196" s="22"/>
      <c r="WPV1196" s="22"/>
      <c r="WPW1196" s="22"/>
      <c r="WPX1196" s="22"/>
      <c r="WPY1196" s="22"/>
      <c r="WPZ1196" s="22"/>
      <c r="WQA1196" s="22"/>
      <c r="WQB1196" s="22"/>
      <c r="WQC1196" s="22"/>
      <c r="WQD1196" s="22"/>
      <c r="WQE1196" s="22"/>
      <c r="WQF1196" s="22"/>
      <c r="WQG1196" s="22"/>
      <c r="WQH1196" s="22"/>
      <c r="WQI1196" s="22"/>
      <c r="WQJ1196" s="22"/>
      <c r="WQK1196" s="22"/>
      <c r="WQL1196" s="22"/>
      <c r="WQM1196" s="22"/>
      <c r="WQN1196" s="22"/>
      <c r="WQO1196" s="22"/>
      <c r="WQP1196" s="22"/>
      <c r="WQQ1196" s="22"/>
      <c r="WQR1196" s="22"/>
      <c r="WQS1196" s="22"/>
      <c r="WQT1196" s="22"/>
      <c r="WQU1196" s="22"/>
      <c r="WQV1196" s="22"/>
      <c r="WQW1196" s="22"/>
      <c r="WQX1196" s="22"/>
      <c r="WQY1196" s="22"/>
      <c r="WQZ1196" s="22"/>
      <c r="WRA1196" s="22"/>
      <c r="WRB1196" s="22"/>
      <c r="WRC1196" s="22"/>
      <c r="WRD1196" s="22"/>
      <c r="WRE1196" s="22"/>
      <c r="WRF1196" s="22"/>
      <c r="WRG1196" s="22"/>
      <c r="WRH1196" s="22"/>
      <c r="WRI1196" s="22"/>
      <c r="WRJ1196" s="22"/>
      <c r="WRK1196" s="22"/>
      <c r="WRL1196" s="22"/>
      <c r="WRM1196" s="22"/>
      <c r="WRN1196" s="22"/>
      <c r="WRO1196" s="22"/>
      <c r="WRP1196" s="22"/>
      <c r="WRQ1196" s="22"/>
      <c r="WRR1196" s="22"/>
      <c r="WRS1196" s="22"/>
      <c r="WRT1196" s="22"/>
      <c r="WRU1196" s="22"/>
      <c r="WRV1196" s="22"/>
      <c r="WRW1196" s="22"/>
      <c r="WRX1196" s="22"/>
      <c r="WRY1196" s="22"/>
      <c r="WRZ1196" s="22"/>
      <c r="WSA1196" s="22"/>
      <c r="WSB1196" s="22"/>
      <c r="WSC1196" s="22"/>
      <c r="WSD1196" s="22"/>
      <c r="WSE1196" s="22"/>
      <c r="WSF1196" s="22"/>
      <c r="WSG1196" s="22"/>
      <c r="WSH1196" s="22"/>
      <c r="WSI1196" s="22"/>
      <c r="WSJ1196" s="22"/>
      <c r="WSK1196" s="22"/>
      <c r="WSL1196" s="22"/>
      <c r="WSM1196" s="22"/>
      <c r="WSN1196" s="22"/>
      <c r="WSO1196" s="22"/>
      <c r="WSP1196" s="22"/>
      <c r="WSQ1196" s="22"/>
      <c r="WSR1196" s="22"/>
      <c r="WSS1196" s="22"/>
      <c r="WST1196" s="22"/>
      <c r="WSU1196" s="22"/>
      <c r="WSV1196" s="22"/>
      <c r="WSW1196" s="22"/>
      <c r="WSX1196" s="22"/>
      <c r="WSY1196" s="22"/>
      <c r="WSZ1196" s="22"/>
      <c r="WTA1196" s="22"/>
      <c r="WTB1196" s="22"/>
      <c r="WTC1196" s="22"/>
      <c r="WTD1196" s="22"/>
      <c r="WTE1196" s="22"/>
      <c r="WTF1196" s="22"/>
      <c r="WTG1196" s="22"/>
      <c r="WTH1196" s="22"/>
      <c r="WTI1196" s="22"/>
      <c r="WTJ1196" s="22"/>
      <c r="WTK1196" s="22"/>
      <c r="WTL1196" s="22"/>
      <c r="WTM1196" s="22"/>
      <c r="WTN1196" s="22"/>
      <c r="WTO1196" s="22"/>
      <c r="WTP1196" s="22"/>
      <c r="WTQ1196" s="22"/>
      <c r="WTR1196" s="22"/>
      <c r="WTS1196" s="22"/>
      <c r="WTT1196" s="22"/>
      <c r="WTU1196" s="22"/>
      <c r="WTV1196" s="22"/>
      <c r="WTW1196" s="22"/>
      <c r="WTX1196" s="22"/>
      <c r="WTY1196" s="22"/>
      <c r="WTZ1196" s="22"/>
      <c r="WUA1196" s="22"/>
      <c r="WUB1196" s="22"/>
      <c r="WUC1196" s="22"/>
      <c r="WUD1196" s="22"/>
      <c r="WUE1196" s="22"/>
      <c r="WUF1196" s="22"/>
      <c r="WUG1196" s="22"/>
      <c r="WUH1196" s="22"/>
      <c r="WUI1196" s="22"/>
      <c r="WUJ1196" s="22"/>
      <c r="WUK1196" s="22"/>
      <c r="WUL1196" s="22"/>
      <c r="WUM1196" s="22"/>
      <c r="WUN1196" s="22"/>
      <c r="WUO1196" s="22"/>
      <c r="WUP1196" s="22"/>
      <c r="WUQ1196" s="22"/>
      <c r="WUR1196" s="22"/>
      <c r="WUS1196" s="22"/>
      <c r="WUT1196" s="22"/>
      <c r="WUU1196" s="22"/>
      <c r="WUV1196" s="22"/>
      <c r="WUW1196" s="22"/>
      <c r="WUX1196" s="22"/>
      <c r="WUY1196" s="22"/>
      <c r="WUZ1196" s="22"/>
      <c r="WVA1196" s="22"/>
      <c r="WVB1196" s="22"/>
      <c r="WVC1196" s="22"/>
      <c r="WVD1196" s="22"/>
      <c r="WVE1196" s="22"/>
      <c r="WVF1196" s="22"/>
      <c r="WVG1196" s="22"/>
      <c r="WVH1196" s="22"/>
      <c r="WVI1196" s="22"/>
      <c r="WVJ1196" s="22"/>
      <c r="WVK1196" s="22"/>
      <c r="WVL1196" s="22"/>
      <c r="WVM1196" s="22"/>
      <c r="WVN1196" s="22"/>
      <c r="WVO1196" s="22"/>
      <c r="WVP1196" s="22"/>
      <c r="WVQ1196" s="22"/>
      <c r="WVR1196" s="22"/>
      <c r="WVS1196" s="22"/>
      <c r="WVT1196" s="22"/>
      <c r="WVU1196" s="22"/>
      <c r="WVV1196" s="22"/>
      <c r="WVW1196" s="22"/>
      <c r="WVX1196" s="22"/>
      <c r="WVY1196" s="22"/>
      <c r="WVZ1196" s="22"/>
      <c r="WWA1196" s="22"/>
      <c r="WWB1196" s="22"/>
      <c r="WWC1196" s="22"/>
      <c r="WWD1196" s="22"/>
      <c r="WWE1196" s="22"/>
      <c r="WWF1196" s="22"/>
      <c r="WWG1196" s="22"/>
      <c r="WWH1196" s="22"/>
      <c r="WWI1196" s="22"/>
      <c r="WWJ1196" s="22"/>
      <c r="WWK1196" s="22"/>
      <c r="WWL1196" s="22"/>
      <c r="WWM1196" s="22"/>
      <c r="WWN1196" s="22"/>
      <c r="WWO1196" s="22"/>
      <c r="WWP1196" s="22"/>
      <c r="WWQ1196" s="22"/>
      <c r="WWR1196" s="22"/>
      <c r="WWS1196" s="22"/>
      <c r="WWT1196" s="22"/>
      <c r="WWU1196" s="22"/>
      <c r="WWV1196" s="22"/>
      <c r="WWW1196" s="22"/>
      <c r="WWX1196" s="22"/>
      <c r="WWY1196" s="22"/>
      <c r="WWZ1196" s="22"/>
      <c r="WXA1196" s="22"/>
      <c r="WXB1196" s="22"/>
      <c r="WXC1196" s="22"/>
      <c r="WXD1196" s="22"/>
      <c r="WXE1196" s="22"/>
      <c r="WXF1196" s="22"/>
      <c r="WXG1196" s="22"/>
      <c r="WXH1196" s="22"/>
      <c r="WXI1196" s="22"/>
      <c r="WXJ1196" s="22"/>
      <c r="WXK1196" s="22"/>
      <c r="WXL1196" s="22"/>
      <c r="WXM1196" s="22"/>
      <c r="WXN1196" s="22"/>
      <c r="WXO1196" s="22"/>
      <c r="WXP1196" s="22"/>
      <c r="WXQ1196" s="22"/>
      <c r="WXR1196" s="22"/>
      <c r="WXS1196" s="22"/>
      <c r="WXT1196" s="22"/>
      <c r="WXU1196" s="22"/>
      <c r="WXV1196" s="22"/>
      <c r="WXW1196" s="22"/>
      <c r="WXX1196" s="22"/>
      <c r="WXY1196" s="22"/>
      <c r="WXZ1196" s="22"/>
      <c r="WYA1196" s="22"/>
      <c r="WYB1196" s="22"/>
      <c r="WYC1196" s="22"/>
      <c r="WYD1196" s="22"/>
      <c r="WYE1196" s="22"/>
      <c r="WYF1196" s="22"/>
      <c r="WYG1196" s="22"/>
      <c r="WYH1196" s="22"/>
      <c r="WYI1196" s="22"/>
      <c r="WYJ1196" s="22"/>
      <c r="WYK1196" s="22"/>
      <c r="WYL1196" s="22"/>
      <c r="WYM1196" s="22"/>
      <c r="WYN1196" s="22"/>
      <c r="WYO1196" s="22"/>
      <c r="WYP1196" s="22"/>
      <c r="WYQ1196" s="22"/>
      <c r="WYR1196" s="22"/>
      <c r="WYS1196" s="22"/>
      <c r="WYT1196" s="22"/>
      <c r="WYU1196" s="22"/>
      <c r="WYV1196" s="22"/>
      <c r="WYW1196" s="22"/>
      <c r="WYX1196" s="22"/>
      <c r="WYY1196" s="22"/>
      <c r="WYZ1196" s="22"/>
      <c r="WZA1196" s="22"/>
      <c r="WZB1196" s="22"/>
      <c r="WZC1196" s="22"/>
      <c r="WZD1196" s="22"/>
      <c r="WZE1196" s="22"/>
      <c r="WZF1196" s="22"/>
      <c r="WZG1196" s="22"/>
      <c r="WZH1196" s="22"/>
      <c r="WZI1196" s="22"/>
      <c r="WZJ1196" s="22"/>
      <c r="WZK1196" s="22"/>
      <c r="WZL1196" s="22"/>
      <c r="WZM1196" s="22"/>
      <c r="WZN1196" s="22"/>
      <c r="WZO1196" s="22"/>
      <c r="WZP1196" s="22"/>
      <c r="WZQ1196" s="22"/>
      <c r="WZR1196" s="22"/>
      <c r="WZS1196" s="22"/>
      <c r="WZT1196" s="22"/>
      <c r="WZU1196" s="22"/>
      <c r="WZV1196" s="22"/>
      <c r="WZW1196" s="22"/>
      <c r="WZX1196" s="22"/>
      <c r="WZY1196" s="22"/>
      <c r="WZZ1196" s="22"/>
      <c r="XAA1196" s="22"/>
      <c r="XAB1196" s="22"/>
      <c r="XAC1196" s="22"/>
      <c r="XAD1196" s="22"/>
      <c r="XAE1196" s="22"/>
      <c r="XAF1196" s="22"/>
      <c r="XAG1196" s="22"/>
      <c r="XAH1196" s="22"/>
      <c r="XAI1196" s="22"/>
      <c r="XAJ1196" s="22"/>
      <c r="XAK1196" s="22"/>
      <c r="XAL1196" s="22"/>
      <c r="XAM1196" s="22"/>
      <c r="XAN1196" s="22"/>
      <c r="XAO1196" s="22"/>
      <c r="XAP1196" s="22"/>
      <c r="XAQ1196" s="22"/>
      <c r="XAR1196" s="22"/>
      <c r="XAS1196" s="22"/>
      <c r="XAT1196" s="22"/>
      <c r="XAU1196" s="22"/>
      <c r="XAV1196" s="22"/>
      <c r="XAW1196" s="22"/>
      <c r="XAX1196" s="22"/>
      <c r="XAY1196" s="22"/>
      <c r="XAZ1196" s="22"/>
      <c r="XBA1196" s="22"/>
      <c r="XBB1196" s="22"/>
      <c r="XBC1196" s="22"/>
      <c r="XBD1196" s="22"/>
      <c r="XBE1196" s="22"/>
      <c r="XBF1196" s="22"/>
      <c r="XBG1196" s="22"/>
      <c r="XBH1196" s="22"/>
      <c r="XBI1196" s="22"/>
      <c r="XBJ1196" s="22"/>
      <c r="XBK1196" s="22"/>
      <c r="XBL1196" s="22"/>
      <c r="XBM1196" s="22"/>
      <c r="XBN1196" s="22"/>
      <c r="XBO1196" s="22"/>
      <c r="XBP1196" s="22"/>
      <c r="XBQ1196" s="22"/>
      <c r="XBR1196" s="22"/>
      <c r="XBS1196" s="22"/>
      <c r="XBT1196" s="22"/>
      <c r="XBU1196" s="22"/>
      <c r="XBV1196" s="22"/>
      <c r="XBW1196" s="22"/>
      <c r="XBX1196" s="22"/>
      <c r="XBY1196" s="22"/>
      <c r="XBZ1196" s="22"/>
      <c r="XCA1196" s="22"/>
      <c r="XCB1196" s="22"/>
      <c r="XCC1196" s="22"/>
      <c r="XCD1196" s="22"/>
      <c r="XCE1196" s="22"/>
      <c r="XCF1196" s="22"/>
      <c r="XCG1196" s="22"/>
      <c r="XCH1196" s="22"/>
      <c r="XCI1196" s="22"/>
      <c r="XCJ1196" s="22"/>
      <c r="XCK1196" s="22"/>
      <c r="XCL1196" s="22"/>
      <c r="XCM1196" s="22"/>
      <c r="XCN1196" s="22"/>
      <c r="XCO1196" s="22"/>
    </row>
    <row r="1197" spans="1:16317" ht="52.15" customHeight="1">
      <c r="A1197" s="480"/>
      <c r="B1197" s="314" t="s">
        <v>75</v>
      </c>
      <c r="C1197" s="215" t="s">
        <v>6141</v>
      </c>
      <c r="D1197" s="315" t="s">
        <v>6142</v>
      </c>
      <c r="E1197" s="185" t="s">
        <v>1705</v>
      </c>
      <c r="F1197" s="175" t="s">
        <v>6143</v>
      </c>
      <c r="G1197" s="186" t="s">
        <v>6144</v>
      </c>
      <c r="H1197" s="210" t="s">
        <v>235</v>
      </c>
      <c r="I1197" s="313"/>
      <c r="J1197" s="313"/>
      <c r="K1197" s="201" t="s">
        <v>1558</v>
      </c>
      <c r="L1197" s="90" t="s">
        <v>1040</v>
      </c>
      <c r="M1197" s="202" t="s">
        <v>439</v>
      </c>
      <c r="N1197" s="106" t="s">
        <v>6120</v>
      </c>
      <c r="O1197" s="107"/>
      <c r="P1197" s="201" t="s">
        <v>907</v>
      </c>
      <c r="Q1197" s="90" t="s">
        <v>357</v>
      </c>
      <c r="R1197" s="217" t="s">
        <v>3600</v>
      </c>
      <c r="S1197" s="316" t="s">
        <v>6145</v>
      </c>
      <c r="T1197" s="107"/>
      <c r="U1197" s="201" t="s">
        <v>908</v>
      </c>
      <c r="V1197" s="90" t="s">
        <v>357</v>
      </c>
      <c r="W1197" s="282" t="s">
        <v>905</v>
      </c>
      <c r="X1197" s="186" t="s">
        <v>6146</v>
      </c>
      <c r="Y1197" s="350"/>
      <c r="Z1197" s="201"/>
      <c r="AA1197" s="90"/>
      <c r="AB1197" s="282"/>
      <c r="AC1197" s="186"/>
      <c r="AD1197" s="350"/>
      <c r="AE1197" s="22"/>
      <c r="AF1197" s="22"/>
      <c r="AG1197" s="22"/>
      <c r="AH1197" s="22"/>
      <c r="AI1197" s="22"/>
      <c r="AJ1197" s="22"/>
      <c r="AK1197" s="22"/>
      <c r="AL1197" s="22"/>
      <c r="AM1197" s="22"/>
      <c r="AN1197" s="22"/>
      <c r="AO1197" s="22"/>
      <c r="AP1197" s="22"/>
      <c r="AQ1197" s="22"/>
      <c r="AR1197" s="22"/>
      <c r="AS1197" s="22"/>
      <c r="AT1197" s="22"/>
      <c r="AU1197" s="22"/>
      <c r="AV1197" s="22"/>
      <c r="AW1197" s="22"/>
      <c r="AX1197" s="22"/>
      <c r="AY1197" s="22"/>
      <c r="AZ1197" s="22"/>
      <c r="BA1197" s="22"/>
      <c r="BB1197" s="22"/>
      <c r="BC1197" s="22"/>
      <c r="BD1197" s="22"/>
      <c r="BE1197" s="22"/>
      <c r="BF1197" s="22"/>
      <c r="BG1197" s="22"/>
      <c r="BH1197" s="22"/>
      <c r="BI1197" s="22"/>
      <c r="BJ1197" s="22"/>
      <c r="BK1197" s="22"/>
      <c r="BL1197" s="22"/>
      <c r="BM1197" s="22"/>
      <c r="BN1197" s="22"/>
      <c r="BO1197" s="22"/>
      <c r="BP1197" s="22"/>
      <c r="BQ1197" s="22"/>
      <c r="BR1197" s="22"/>
      <c r="BS1197" s="22"/>
      <c r="BT1197" s="22"/>
      <c r="BU1197" s="22"/>
      <c r="BV1197" s="22"/>
      <c r="BW1197" s="22"/>
      <c r="BX1197" s="22"/>
      <c r="BY1197" s="22"/>
      <c r="BZ1197" s="22"/>
      <c r="CA1197" s="22"/>
      <c r="CB1197" s="22"/>
      <c r="CC1197" s="22"/>
      <c r="CD1197" s="22"/>
      <c r="CE1197" s="22"/>
      <c r="CF1197" s="22"/>
      <c r="CG1197" s="22"/>
      <c r="CH1197" s="22"/>
      <c r="CI1197" s="22"/>
      <c r="CJ1197" s="22"/>
      <c r="CK1197" s="22"/>
      <c r="CL1197" s="22"/>
      <c r="CM1197" s="22"/>
      <c r="CN1197" s="22"/>
      <c r="CO1197" s="22"/>
      <c r="CP1197" s="22"/>
      <c r="CQ1197" s="22"/>
      <c r="CR1197" s="22"/>
      <c r="CS1197" s="22"/>
      <c r="CT1197" s="22"/>
      <c r="CU1197" s="22"/>
      <c r="CV1197" s="22"/>
      <c r="CW1197" s="22"/>
      <c r="CX1197" s="22"/>
      <c r="CY1197" s="22"/>
      <c r="CZ1197" s="22"/>
      <c r="DA1197" s="22"/>
      <c r="DB1197" s="22"/>
      <c r="DC1197" s="22"/>
      <c r="DD1197" s="22"/>
      <c r="DE1197" s="22"/>
      <c r="DF1197" s="22"/>
      <c r="DG1197" s="22"/>
      <c r="DH1197" s="22"/>
      <c r="DI1197" s="22"/>
      <c r="DJ1197" s="22"/>
      <c r="DK1197" s="22"/>
      <c r="DL1197" s="22"/>
      <c r="DM1197" s="22"/>
      <c r="DN1197" s="22"/>
      <c r="DO1197" s="22"/>
      <c r="DP1197" s="22"/>
      <c r="DQ1197" s="22"/>
      <c r="DR1197" s="22"/>
      <c r="DS1197" s="22"/>
      <c r="DT1197" s="22"/>
      <c r="DU1197" s="22"/>
      <c r="DV1197" s="22"/>
      <c r="DW1197" s="22"/>
      <c r="DX1197" s="22"/>
      <c r="DY1197" s="22"/>
      <c r="DZ1197" s="22"/>
      <c r="EA1197" s="22"/>
      <c r="EB1197" s="22"/>
      <c r="EC1197" s="22"/>
      <c r="ED1197" s="22"/>
      <c r="EE1197" s="22"/>
      <c r="EF1197" s="22"/>
      <c r="EG1197" s="22"/>
      <c r="EH1197" s="22"/>
      <c r="EI1197" s="22"/>
      <c r="EJ1197" s="22"/>
      <c r="EK1197" s="22"/>
      <c r="EL1197" s="22"/>
      <c r="EM1197" s="22"/>
      <c r="EN1197" s="22"/>
      <c r="EO1197" s="22"/>
      <c r="EP1197" s="22"/>
      <c r="EQ1197" s="22"/>
      <c r="ER1197" s="22"/>
      <c r="ES1197" s="22"/>
      <c r="ET1197" s="22"/>
      <c r="EU1197" s="22"/>
      <c r="EV1197" s="22"/>
      <c r="EW1197" s="22"/>
      <c r="EX1197" s="22"/>
      <c r="EY1197" s="22"/>
      <c r="EZ1197" s="22"/>
      <c r="FA1197" s="22"/>
      <c r="FB1197" s="22"/>
      <c r="FC1197" s="22"/>
      <c r="FD1197" s="22"/>
      <c r="FE1197" s="22"/>
      <c r="FF1197" s="22"/>
      <c r="FG1197" s="22"/>
      <c r="FH1197" s="22"/>
      <c r="FI1197" s="22"/>
      <c r="FJ1197" s="22"/>
      <c r="FK1197" s="22"/>
      <c r="FL1197" s="22"/>
      <c r="FM1197" s="22"/>
      <c r="FN1197" s="22"/>
      <c r="FO1197" s="22"/>
      <c r="FP1197" s="22"/>
      <c r="FQ1197" s="22"/>
      <c r="FR1197" s="22"/>
      <c r="FS1197" s="22"/>
      <c r="FT1197" s="22"/>
      <c r="FU1197" s="22"/>
      <c r="FV1197" s="22"/>
      <c r="FW1197" s="22"/>
      <c r="FX1197" s="22"/>
      <c r="FY1197" s="22"/>
      <c r="FZ1197" s="22"/>
      <c r="GA1197" s="22"/>
      <c r="GB1197" s="22"/>
      <c r="GC1197" s="22"/>
      <c r="GD1197" s="22"/>
      <c r="GE1197" s="22"/>
      <c r="GF1197" s="22"/>
      <c r="GG1197" s="22"/>
      <c r="GH1197" s="22"/>
      <c r="GI1197" s="22"/>
      <c r="GJ1197" s="22"/>
      <c r="GK1197" s="22"/>
      <c r="GL1197" s="22"/>
      <c r="GM1197" s="22"/>
      <c r="GN1197" s="22"/>
      <c r="GO1197" s="22"/>
      <c r="GP1197" s="22"/>
      <c r="GQ1197" s="22"/>
      <c r="GR1197" s="22"/>
      <c r="GS1197" s="22"/>
      <c r="GT1197" s="22"/>
      <c r="GU1197" s="22"/>
      <c r="GV1197" s="22"/>
      <c r="GW1197" s="22"/>
      <c r="GX1197" s="22"/>
      <c r="GY1197" s="22"/>
      <c r="GZ1197" s="22"/>
      <c r="HA1197" s="22"/>
      <c r="HB1197" s="22"/>
      <c r="HC1197" s="22"/>
      <c r="HD1197" s="22"/>
      <c r="HE1197" s="22"/>
      <c r="HF1197" s="22"/>
      <c r="HG1197" s="22"/>
      <c r="HH1197" s="22"/>
      <c r="HI1197" s="22"/>
      <c r="HJ1197" s="22"/>
      <c r="HK1197" s="22"/>
      <c r="HL1197" s="22"/>
      <c r="HM1197" s="22"/>
      <c r="HN1197" s="22"/>
      <c r="HO1197" s="22"/>
      <c r="HP1197" s="22"/>
      <c r="HQ1197" s="22"/>
      <c r="HR1197" s="22"/>
      <c r="HS1197" s="22"/>
      <c r="HT1197" s="22"/>
      <c r="HU1197" s="22"/>
      <c r="HV1197" s="22"/>
      <c r="HW1197" s="22"/>
      <c r="HX1197" s="22"/>
      <c r="HY1197" s="22"/>
      <c r="HZ1197" s="22"/>
      <c r="IA1197" s="22"/>
      <c r="IB1197" s="22"/>
      <c r="IC1197" s="22"/>
      <c r="ID1197" s="22"/>
      <c r="IE1197" s="22"/>
      <c r="IF1197" s="22"/>
      <c r="IG1197" s="22"/>
      <c r="IH1197" s="22"/>
      <c r="II1197" s="22"/>
      <c r="IJ1197" s="22"/>
      <c r="IK1197" s="22"/>
      <c r="IL1197" s="22"/>
      <c r="IM1197" s="22"/>
      <c r="IN1197" s="22"/>
      <c r="IO1197" s="22"/>
      <c r="IP1197" s="22"/>
      <c r="IQ1197" s="22"/>
      <c r="IR1197" s="22"/>
      <c r="IS1197" s="22"/>
      <c r="IT1197" s="22"/>
      <c r="IU1197" s="22"/>
      <c r="IV1197" s="22"/>
      <c r="IW1197" s="22"/>
      <c r="IX1197" s="22"/>
      <c r="IY1197" s="22"/>
      <c r="IZ1197" s="22"/>
      <c r="JA1197" s="22"/>
      <c r="JB1197" s="22"/>
      <c r="JC1197" s="22"/>
      <c r="JD1197" s="22"/>
      <c r="JE1197" s="22"/>
      <c r="JF1197" s="22"/>
      <c r="JG1197" s="22"/>
      <c r="JH1197" s="22"/>
      <c r="JI1197" s="22"/>
      <c r="JJ1197" s="22"/>
      <c r="JK1197" s="22"/>
      <c r="JL1197" s="22"/>
      <c r="JM1197" s="22"/>
      <c r="JN1197" s="22"/>
      <c r="JO1197" s="22"/>
      <c r="JP1197" s="22"/>
      <c r="JQ1197" s="22"/>
      <c r="JR1197" s="22"/>
      <c r="JS1197" s="22"/>
      <c r="JT1197" s="22"/>
      <c r="JU1197" s="22"/>
      <c r="JV1197" s="22"/>
      <c r="JW1197" s="22"/>
      <c r="JX1197" s="22"/>
      <c r="JY1197" s="22"/>
      <c r="JZ1197" s="22"/>
      <c r="KA1197" s="22"/>
      <c r="KB1197" s="22"/>
      <c r="KC1197" s="22"/>
      <c r="KD1197" s="22"/>
      <c r="KE1197" s="22"/>
      <c r="KF1197" s="22"/>
      <c r="KG1197" s="22"/>
      <c r="KH1197" s="22"/>
      <c r="KI1197" s="22"/>
      <c r="KJ1197" s="22"/>
      <c r="KK1197" s="22"/>
      <c r="KL1197" s="22"/>
      <c r="KM1197" s="22"/>
      <c r="KN1197" s="22"/>
      <c r="KO1197" s="22"/>
      <c r="KP1197" s="22"/>
      <c r="KQ1197" s="22"/>
      <c r="KR1197" s="22"/>
      <c r="KS1197" s="22"/>
      <c r="KT1197" s="22"/>
      <c r="KU1197" s="22"/>
      <c r="KV1197" s="22"/>
      <c r="KW1197" s="22"/>
      <c r="KX1197" s="22"/>
      <c r="KY1197" s="22"/>
      <c r="KZ1197" s="22"/>
      <c r="LA1197" s="22"/>
      <c r="LB1197" s="22"/>
      <c r="LC1197" s="22"/>
      <c r="LD1197" s="22"/>
      <c r="LE1197" s="22"/>
      <c r="LF1197" s="22"/>
      <c r="LG1197" s="22"/>
      <c r="LH1197" s="22"/>
      <c r="LI1197" s="22"/>
      <c r="LJ1197" s="22"/>
      <c r="LK1197" s="22"/>
      <c r="LL1197" s="22"/>
      <c r="LM1197" s="22"/>
      <c r="LN1197" s="22"/>
      <c r="LO1197" s="22"/>
      <c r="LP1197" s="22"/>
      <c r="LQ1197" s="22"/>
      <c r="LR1197" s="22"/>
      <c r="LS1197" s="22"/>
      <c r="LT1197" s="22"/>
      <c r="LU1197" s="22"/>
      <c r="LV1197" s="22"/>
      <c r="LW1197" s="22"/>
      <c r="LX1197" s="22"/>
      <c r="LY1197" s="22"/>
      <c r="LZ1197" s="22"/>
      <c r="MA1197" s="22"/>
      <c r="MB1197" s="22"/>
      <c r="MC1197" s="22"/>
      <c r="MD1197" s="22"/>
      <c r="ME1197" s="22"/>
      <c r="MF1197" s="22"/>
      <c r="MG1197" s="22"/>
      <c r="MH1197" s="22"/>
      <c r="MI1197" s="22"/>
      <c r="MJ1197" s="22"/>
      <c r="MK1197" s="22"/>
      <c r="ML1197" s="22"/>
      <c r="MM1197" s="22"/>
      <c r="MN1197" s="22"/>
      <c r="MO1197" s="22"/>
      <c r="MP1197" s="22"/>
      <c r="MQ1197" s="22"/>
      <c r="MR1197" s="22"/>
      <c r="MS1197" s="22"/>
      <c r="MT1197" s="22"/>
      <c r="MU1197" s="22"/>
      <c r="MV1197" s="22"/>
      <c r="MW1197" s="22"/>
      <c r="MX1197" s="22"/>
      <c r="MY1197" s="22"/>
      <c r="MZ1197" s="22"/>
      <c r="NA1197" s="22"/>
      <c r="NB1197" s="22"/>
      <c r="NC1197" s="22"/>
      <c r="ND1197" s="22"/>
      <c r="NE1197" s="22"/>
      <c r="NF1197" s="22"/>
      <c r="NG1197" s="22"/>
      <c r="NH1197" s="22"/>
      <c r="NI1197" s="22"/>
      <c r="NJ1197" s="22"/>
      <c r="NK1197" s="22"/>
      <c r="NL1197" s="22"/>
      <c r="NM1197" s="22"/>
      <c r="NN1197" s="22"/>
      <c r="NO1197" s="22"/>
      <c r="NP1197" s="22"/>
      <c r="NQ1197" s="22"/>
      <c r="NR1197" s="22"/>
      <c r="NS1197" s="22"/>
      <c r="NT1197" s="22"/>
      <c r="NU1197" s="22"/>
      <c r="NV1197" s="22"/>
      <c r="NW1197" s="22"/>
      <c r="NX1197" s="22"/>
      <c r="NY1197" s="22"/>
      <c r="NZ1197" s="22"/>
      <c r="OA1197" s="22"/>
      <c r="OB1197" s="22"/>
      <c r="OC1197" s="22"/>
      <c r="OD1197" s="22"/>
      <c r="OE1197" s="22"/>
      <c r="OF1197" s="22"/>
      <c r="OG1197" s="22"/>
      <c r="OH1197" s="22"/>
      <c r="OI1197" s="22"/>
      <c r="OJ1197" s="22"/>
      <c r="OK1197" s="22"/>
      <c r="OL1197" s="22"/>
      <c r="OM1197" s="22"/>
      <c r="ON1197" s="22"/>
      <c r="OO1197" s="22"/>
      <c r="OP1197" s="22"/>
      <c r="OQ1197" s="22"/>
      <c r="OR1197" s="22"/>
      <c r="OS1197" s="22"/>
      <c r="OT1197" s="22"/>
      <c r="OU1197" s="22"/>
      <c r="OV1197" s="22"/>
      <c r="OW1197" s="22"/>
      <c r="OX1197" s="22"/>
      <c r="OY1197" s="22"/>
      <c r="OZ1197" s="22"/>
      <c r="PA1197" s="22"/>
      <c r="PB1197" s="22"/>
      <c r="PC1197" s="22"/>
      <c r="PD1197" s="22"/>
      <c r="PE1197" s="22"/>
      <c r="PF1197" s="22"/>
      <c r="PG1197" s="22"/>
      <c r="PH1197" s="22"/>
      <c r="PI1197" s="22"/>
      <c r="PJ1197" s="22"/>
      <c r="PK1197" s="22"/>
      <c r="PL1197" s="22"/>
      <c r="PM1197" s="22"/>
      <c r="PN1197" s="22"/>
      <c r="PO1197" s="22"/>
      <c r="PP1197" s="22"/>
      <c r="PQ1197" s="22"/>
      <c r="PR1197" s="22"/>
      <c r="PS1197" s="22"/>
      <c r="PT1197" s="22"/>
      <c r="PU1197" s="22"/>
      <c r="PV1197" s="22"/>
      <c r="PW1197" s="22"/>
      <c r="PX1197" s="22"/>
      <c r="PY1197" s="22"/>
      <c r="PZ1197" s="22"/>
      <c r="QA1197" s="22"/>
      <c r="QB1197" s="22"/>
      <c r="QC1197" s="22"/>
      <c r="QD1197" s="22"/>
      <c r="QE1197" s="22"/>
      <c r="QF1197" s="22"/>
      <c r="QG1197" s="22"/>
      <c r="QH1197" s="22"/>
      <c r="QI1197" s="22"/>
      <c r="QJ1197" s="22"/>
      <c r="QK1197" s="22"/>
      <c r="QL1197" s="22"/>
      <c r="QM1197" s="22"/>
      <c r="QN1197" s="22"/>
      <c r="QO1197" s="22"/>
      <c r="QP1197" s="22"/>
      <c r="QQ1197" s="22"/>
      <c r="QR1197" s="22"/>
      <c r="QS1197" s="22"/>
      <c r="QT1197" s="22"/>
      <c r="QU1197" s="22"/>
      <c r="QV1197" s="22"/>
      <c r="QW1197" s="22"/>
      <c r="QX1197" s="22"/>
      <c r="QY1197" s="22"/>
      <c r="QZ1197" s="22"/>
      <c r="RA1197" s="22"/>
      <c r="RB1197" s="22"/>
      <c r="RC1197" s="22"/>
      <c r="RD1197" s="22"/>
      <c r="RE1197" s="22"/>
      <c r="RF1197" s="22"/>
      <c r="RG1197" s="22"/>
      <c r="RH1197" s="22"/>
      <c r="RI1197" s="22"/>
      <c r="RJ1197" s="22"/>
      <c r="RK1197" s="22"/>
      <c r="RL1197" s="22"/>
      <c r="RM1197" s="22"/>
      <c r="RN1197" s="22"/>
      <c r="RO1197" s="22"/>
      <c r="RP1197" s="22"/>
      <c r="RQ1197" s="22"/>
      <c r="RR1197" s="22"/>
      <c r="RS1197" s="22"/>
      <c r="RT1197" s="22"/>
      <c r="RU1197" s="22"/>
      <c r="RV1197" s="22"/>
      <c r="RW1197" s="22"/>
      <c r="RX1197" s="22"/>
      <c r="RY1197" s="22"/>
      <c r="RZ1197" s="22"/>
      <c r="SA1197" s="22"/>
      <c r="SB1197" s="22"/>
      <c r="SC1197" s="22"/>
      <c r="SD1197" s="22"/>
      <c r="SE1197" s="22"/>
      <c r="SF1197" s="22"/>
      <c r="SG1197" s="22"/>
      <c r="SH1197" s="22"/>
      <c r="SI1197" s="22"/>
      <c r="SJ1197" s="22"/>
      <c r="SK1197" s="22"/>
      <c r="SL1197" s="22"/>
      <c r="SM1197" s="22"/>
      <c r="SN1197" s="22"/>
      <c r="SO1197" s="22"/>
      <c r="SP1197" s="22"/>
      <c r="SQ1197" s="22"/>
      <c r="SR1197" s="22"/>
      <c r="SS1197" s="22"/>
      <c r="ST1197" s="22"/>
      <c r="SU1197" s="22"/>
      <c r="SV1197" s="22"/>
      <c r="SW1197" s="22"/>
      <c r="SX1197" s="22"/>
      <c r="SY1197" s="22"/>
      <c r="SZ1197" s="22"/>
      <c r="TA1197" s="22"/>
      <c r="TB1197" s="22"/>
      <c r="TC1197" s="22"/>
      <c r="TD1197" s="22"/>
      <c r="TE1197" s="22"/>
      <c r="TF1197" s="22"/>
      <c r="TG1197" s="22"/>
      <c r="TH1197" s="22"/>
      <c r="TI1197" s="22"/>
      <c r="TJ1197" s="22"/>
      <c r="TK1197" s="22"/>
      <c r="TL1197" s="22"/>
      <c r="TM1197" s="22"/>
      <c r="TN1197" s="22"/>
      <c r="TO1197" s="22"/>
      <c r="TP1197" s="22"/>
      <c r="TQ1197" s="22"/>
      <c r="TR1197" s="22"/>
      <c r="TS1197" s="22"/>
      <c r="TT1197" s="22"/>
      <c r="TU1197" s="22"/>
      <c r="TV1197" s="22"/>
      <c r="TW1197" s="22"/>
      <c r="TX1197" s="22"/>
      <c r="TY1197" s="22"/>
      <c r="TZ1197" s="22"/>
      <c r="UA1197" s="22"/>
      <c r="UB1197" s="22"/>
      <c r="UC1197" s="22"/>
      <c r="UD1197" s="22"/>
      <c r="UE1197" s="22"/>
      <c r="UF1197" s="22"/>
      <c r="UG1197" s="22"/>
      <c r="UH1197" s="22"/>
      <c r="UI1197" s="22"/>
      <c r="UJ1197" s="22"/>
      <c r="UK1197" s="22"/>
      <c r="UL1197" s="22"/>
      <c r="UM1197" s="22"/>
      <c r="UN1197" s="22"/>
      <c r="UO1197" s="22"/>
      <c r="UP1197" s="22"/>
      <c r="UQ1197" s="22"/>
      <c r="UR1197" s="22"/>
      <c r="US1197" s="22"/>
      <c r="UT1197" s="22"/>
      <c r="UU1197" s="22"/>
      <c r="UV1197" s="22"/>
      <c r="UW1197" s="22"/>
      <c r="UX1197" s="22"/>
      <c r="UY1197" s="22"/>
      <c r="UZ1197" s="22"/>
      <c r="VA1197" s="22"/>
      <c r="VB1197" s="22"/>
      <c r="VC1197" s="22"/>
      <c r="VD1197" s="22"/>
      <c r="VE1197" s="22"/>
      <c r="VF1197" s="22"/>
      <c r="VG1197" s="22"/>
      <c r="VH1197" s="22"/>
      <c r="VI1197" s="22"/>
      <c r="VJ1197" s="22"/>
      <c r="VK1197" s="22"/>
      <c r="VL1197" s="22"/>
      <c r="VM1197" s="22"/>
      <c r="VN1197" s="22"/>
      <c r="VO1197" s="22"/>
      <c r="VP1197" s="22"/>
      <c r="VQ1197" s="22"/>
      <c r="VR1197" s="22"/>
      <c r="VS1197" s="22"/>
      <c r="VT1197" s="22"/>
      <c r="VU1197" s="22"/>
      <c r="VV1197" s="22"/>
      <c r="VW1197" s="22"/>
      <c r="VX1197" s="22"/>
      <c r="VY1197" s="22"/>
      <c r="VZ1197" s="22"/>
      <c r="WA1197" s="22"/>
      <c r="WB1197" s="22"/>
      <c r="WC1197" s="22"/>
      <c r="WD1197" s="22"/>
      <c r="WE1197" s="22"/>
      <c r="WF1197" s="22"/>
      <c r="WG1197" s="22"/>
      <c r="WH1197" s="22"/>
      <c r="WI1197" s="22"/>
      <c r="WJ1197" s="22"/>
      <c r="WK1197" s="22"/>
      <c r="WL1197" s="22"/>
      <c r="WM1197" s="22"/>
      <c r="WN1197" s="22"/>
      <c r="WO1197" s="22"/>
      <c r="WP1197" s="22"/>
      <c r="WQ1197" s="22"/>
      <c r="WR1197" s="22"/>
      <c r="WS1197" s="22"/>
      <c r="WT1197" s="22"/>
      <c r="WU1197" s="22"/>
      <c r="WV1197" s="22"/>
      <c r="WW1197" s="22"/>
      <c r="WX1197" s="22"/>
      <c r="WY1197" s="22"/>
      <c r="WZ1197" s="22"/>
      <c r="XA1197" s="22"/>
      <c r="XB1197" s="22"/>
      <c r="XC1197" s="22"/>
      <c r="XD1197" s="22"/>
      <c r="XE1197" s="22"/>
      <c r="XF1197" s="22"/>
      <c r="XG1197" s="22"/>
      <c r="XH1197" s="22"/>
      <c r="XI1197" s="22"/>
      <c r="XJ1197" s="22"/>
      <c r="XK1197" s="22"/>
      <c r="XL1197" s="22"/>
      <c r="XM1197" s="22"/>
      <c r="XN1197" s="22"/>
      <c r="XO1197" s="22"/>
      <c r="XP1197" s="22"/>
      <c r="XQ1197" s="22"/>
      <c r="XR1197" s="22"/>
      <c r="XS1197" s="22"/>
      <c r="XT1197" s="22"/>
      <c r="XU1197" s="22"/>
      <c r="XV1197" s="22"/>
      <c r="XW1197" s="22"/>
      <c r="XX1197" s="22"/>
      <c r="XY1197" s="22"/>
      <c r="XZ1197" s="22"/>
      <c r="YA1197" s="22"/>
      <c r="YB1197" s="22"/>
      <c r="YC1197" s="22"/>
      <c r="YD1197" s="22"/>
      <c r="YE1197" s="22"/>
      <c r="YF1197" s="22"/>
      <c r="YG1197" s="22"/>
      <c r="YH1197" s="22"/>
      <c r="YI1197" s="22"/>
      <c r="YJ1197" s="22"/>
      <c r="YK1197" s="22"/>
      <c r="YL1197" s="22"/>
      <c r="YM1197" s="22"/>
      <c r="YN1197" s="22"/>
      <c r="YO1197" s="22"/>
      <c r="YP1197" s="22"/>
      <c r="YQ1197" s="22"/>
      <c r="YR1197" s="22"/>
      <c r="YS1197" s="22"/>
      <c r="YT1197" s="22"/>
      <c r="YU1197" s="22"/>
      <c r="YV1197" s="22"/>
      <c r="YW1197" s="22"/>
      <c r="YX1197" s="22"/>
      <c r="YY1197" s="22"/>
      <c r="YZ1197" s="22"/>
      <c r="ZA1197" s="22"/>
      <c r="ZB1197" s="22"/>
      <c r="ZC1197" s="22"/>
      <c r="ZD1197" s="22"/>
      <c r="ZE1197" s="22"/>
      <c r="ZF1197" s="22"/>
      <c r="ZG1197" s="22"/>
      <c r="ZH1197" s="22"/>
      <c r="ZI1197" s="22"/>
      <c r="ZJ1197" s="22"/>
      <c r="ZK1197" s="22"/>
      <c r="ZL1197" s="22"/>
      <c r="ZM1197" s="22"/>
      <c r="ZN1197" s="22"/>
      <c r="ZO1197" s="22"/>
      <c r="ZP1197" s="22"/>
      <c r="ZQ1197" s="22"/>
      <c r="ZR1197" s="22"/>
      <c r="ZS1197" s="22"/>
      <c r="ZT1197" s="22"/>
      <c r="ZU1197" s="22"/>
      <c r="ZV1197" s="22"/>
      <c r="ZW1197" s="22"/>
      <c r="ZX1197" s="22"/>
      <c r="ZY1197" s="22"/>
      <c r="ZZ1197" s="22"/>
      <c r="AAA1197" s="22"/>
      <c r="AAB1197" s="22"/>
      <c r="AAC1197" s="22"/>
      <c r="AAD1197" s="22"/>
      <c r="AAE1197" s="22"/>
      <c r="AAF1197" s="22"/>
      <c r="AAG1197" s="22"/>
      <c r="AAH1197" s="22"/>
      <c r="AAI1197" s="22"/>
      <c r="AAJ1197" s="22"/>
      <c r="AAK1197" s="22"/>
      <c r="AAL1197" s="22"/>
      <c r="AAM1197" s="22"/>
      <c r="AAN1197" s="22"/>
      <c r="AAO1197" s="22"/>
      <c r="AAP1197" s="22"/>
      <c r="AAQ1197" s="22"/>
      <c r="AAR1197" s="22"/>
      <c r="AAS1197" s="22"/>
      <c r="AAT1197" s="22"/>
      <c r="AAU1197" s="22"/>
      <c r="AAV1197" s="22"/>
      <c r="AAW1197" s="22"/>
      <c r="AAX1197" s="22"/>
      <c r="AAY1197" s="22"/>
      <c r="AAZ1197" s="22"/>
      <c r="ABA1197" s="22"/>
      <c r="ABB1197" s="22"/>
      <c r="ABC1197" s="22"/>
      <c r="ABD1197" s="22"/>
      <c r="ABE1197" s="22"/>
      <c r="ABF1197" s="22"/>
      <c r="ABG1197" s="22"/>
      <c r="ABH1197" s="22"/>
      <c r="ABI1197" s="22"/>
      <c r="ABJ1197" s="22"/>
      <c r="ABK1197" s="22"/>
      <c r="ABL1197" s="22"/>
      <c r="ABM1197" s="22"/>
      <c r="ABN1197" s="22"/>
      <c r="ABO1197" s="22"/>
      <c r="ABP1197" s="22"/>
      <c r="ABQ1197" s="22"/>
      <c r="ABR1197" s="22"/>
      <c r="ABS1197" s="22"/>
      <c r="ABT1197" s="22"/>
      <c r="ABU1197" s="22"/>
      <c r="ABV1197" s="22"/>
      <c r="ABW1197" s="22"/>
      <c r="ABX1197" s="22"/>
      <c r="ABY1197" s="22"/>
      <c r="ABZ1197" s="22"/>
      <c r="ACA1197" s="22"/>
      <c r="ACB1197" s="22"/>
      <c r="ACC1197" s="22"/>
      <c r="ACD1197" s="22"/>
      <c r="ACE1197" s="22"/>
      <c r="ACF1197" s="22"/>
      <c r="ACG1197" s="22"/>
      <c r="ACH1197" s="22"/>
      <c r="ACI1197" s="22"/>
      <c r="ACJ1197" s="22"/>
      <c r="ACK1197" s="22"/>
      <c r="ACL1197" s="22"/>
      <c r="ACM1197" s="22"/>
      <c r="ACN1197" s="22"/>
      <c r="ACO1197" s="22"/>
      <c r="ACP1197" s="22"/>
      <c r="ACQ1197" s="22"/>
      <c r="ACR1197" s="22"/>
      <c r="ACS1197" s="22"/>
      <c r="ACT1197" s="22"/>
      <c r="ACU1197" s="22"/>
      <c r="ACV1197" s="22"/>
      <c r="ACW1197" s="22"/>
      <c r="ACX1197" s="22"/>
      <c r="ACY1197" s="22"/>
      <c r="ACZ1197" s="22"/>
      <c r="ADA1197" s="22"/>
      <c r="ADB1197" s="22"/>
      <c r="ADC1197" s="22"/>
      <c r="ADD1197" s="22"/>
      <c r="ADE1197" s="22"/>
      <c r="ADF1197" s="22"/>
      <c r="ADG1197" s="22"/>
      <c r="ADH1197" s="22"/>
      <c r="ADI1197" s="22"/>
      <c r="ADJ1197" s="22"/>
      <c r="ADK1197" s="22"/>
      <c r="ADL1197" s="22"/>
      <c r="ADM1197" s="22"/>
      <c r="ADN1197" s="22"/>
      <c r="ADO1197" s="22"/>
      <c r="ADP1197" s="22"/>
      <c r="ADQ1197" s="22"/>
      <c r="ADR1197" s="22"/>
      <c r="ADS1197" s="22"/>
      <c r="ADT1197" s="22"/>
      <c r="ADU1197" s="22"/>
      <c r="ADV1197" s="22"/>
      <c r="ADW1197" s="22"/>
      <c r="ADX1197" s="22"/>
      <c r="ADY1197" s="22"/>
      <c r="ADZ1197" s="22"/>
      <c r="AEA1197" s="22"/>
      <c r="AEB1197" s="22"/>
      <c r="AEC1197" s="22"/>
      <c r="AED1197" s="22"/>
      <c r="AEE1197" s="22"/>
      <c r="AEF1197" s="22"/>
      <c r="AEG1197" s="22"/>
      <c r="AEH1197" s="22"/>
      <c r="AEI1197" s="22"/>
      <c r="AEJ1197" s="22"/>
      <c r="AEK1197" s="22"/>
      <c r="AEL1197" s="22"/>
      <c r="AEM1197" s="22"/>
      <c r="AEN1197" s="22"/>
      <c r="AEO1197" s="22"/>
      <c r="AEP1197" s="22"/>
      <c r="AEQ1197" s="22"/>
      <c r="AER1197" s="22"/>
      <c r="AES1197" s="22"/>
      <c r="AET1197" s="22"/>
      <c r="AEU1197" s="22"/>
      <c r="AEV1197" s="22"/>
      <c r="AEW1197" s="22"/>
      <c r="AEX1197" s="22"/>
      <c r="AEY1197" s="22"/>
      <c r="AEZ1197" s="22"/>
      <c r="AFA1197" s="22"/>
      <c r="AFB1197" s="22"/>
      <c r="AFC1197" s="22"/>
      <c r="AFD1197" s="22"/>
      <c r="AFE1197" s="22"/>
      <c r="AFF1197" s="22"/>
      <c r="AFG1197" s="22"/>
      <c r="AFH1197" s="22"/>
      <c r="AFI1197" s="22"/>
      <c r="AFJ1197" s="22"/>
      <c r="AFK1197" s="22"/>
      <c r="AFL1197" s="22"/>
      <c r="AFM1197" s="22"/>
      <c r="AFN1197" s="22"/>
      <c r="AFO1197" s="22"/>
      <c r="AFP1197" s="22"/>
      <c r="AFQ1197" s="22"/>
      <c r="AFR1197" s="22"/>
      <c r="AFS1197" s="22"/>
      <c r="AFT1197" s="22"/>
      <c r="AFU1197" s="22"/>
      <c r="AFV1197" s="22"/>
      <c r="AFW1197" s="22"/>
      <c r="AFX1197" s="22"/>
      <c r="AFY1197" s="22"/>
      <c r="AFZ1197" s="22"/>
      <c r="AGA1197" s="22"/>
      <c r="AGB1197" s="22"/>
      <c r="AGC1197" s="22"/>
      <c r="AGD1197" s="22"/>
      <c r="AGE1197" s="22"/>
      <c r="AGF1197" s="22"/>
      <c r="AGG1197" s="22"/>
      <c r="AGH1197" s="22"/>
      <c r="AGI1197" s="22"/>
      <c r="AGJ1197" s="22"/>
      <c r="AGK1197" s="22"/>
      <c r="AGL1197" s="22"/>
      <c r="AGM1197" s="22"/>
      <c r="AGN1197" s="22"/>
      <c r="AGO1197" s="22"/>
      <c r="AGP1197" s="22"/>
      <c r="AGQ1197" s="22"/>
      <c r="AGR1197" s="22"/>
      <c r="AGS1197" s="22"/>
      <c r="AGT1197" s="22"/>
      <c r="AGU1197" s="22"/>
      <c r="AGV1197" s="22"/>
      <c r="AGW1197" s="22"/>
      <c r="AGX1197" s="22"/>
      <c r="AGY1197" s="22"/>
      <c r="AGZ1197" s="22"/>
      <c r="AHA1197" s="22"/>
      <c r="AHB1197" s="22"/>
      <c r="AHC1197" s="22"/>
      <c r="AHD1197" s="22"/>
      <c r="AHE1197" s="22"/>
      <c r="AHF1197" s="22"/>
      <c r="AHG1197" s="22"/>
      <c r="AHH1197" s="22"/>
      <c r="AHI1197" s="22"/>
      <c r="AHJ1197" s="22"/>
      <c r="AHK1197" s="22"/>
      <c r="AHL1197" s="22"/>
      <c r="AHM1197" s="22"/>
      <c r="AHN1197" s="22"/>
      <c r="AHO1197" s="22"/>
      <c r="AHP1197" s="22"/>
      <c r="AHQ1197" s="22"/>
      <c r="AHR1197" s="22"/>
      <c r="AHS1197" s="22"/>
      <c r="AHT1197" s="22"/>
      <c r="AHU1197" s="22"/>
      <c r="AHV1197" s="22"/>
      <c r="AHW1197" s="22"/>
      <c r="AHX1197" s="22"/>
      <c r="AHY1197" s="22"/>
      <c r="AHZ1197" s="22"/>
      <c r="AIA1197" s="22"/>
      <c r="AIB1197" s="22"/>
      <c r="AIC1197" s="22"/>
      <c r="AID1197" s="22"/>
      <c r="AIE1197" s="22"/>
      <c r="AIF1197" s="22"/>
      <c r="AIG1197" s="22"/>
      <c r="AIH1197" s="22"/>
      <c r="AII1197" s="22"/>
      <c r="AIJ1197" s="22"/>
      <c r="AIK1197" s="22"/>
      <c r="AIL1197" s="22"/>
      <c r="AIM1197" s="22"/>
      <c r="AIN1197" s="22"/>
      <c r="AIO1197" s="22"/>
      <c r="AIP1197" s="22"/>
      <c r="AIQ1197" s="22"/>
      <c r="AIR1197" s="22"/>
      <c r="AIS1197" s="22"/>
      <c r="AIT1197" s="22"/>
      <c r="AIU1197" s="22"/>
      <c r="AIV1197" s="22"/>
      <c r="AIW1197" s="22"/>
      <c r="AIX1197" s="22"/>
      <c r="AIY1197" s="22"/>
      <c r="AIZ1197" s="22"/>
      <c r="AJA1197" s="22"/>
      <c r="AJB1197" s="22"/>
      <c r="AJC1197" s="22"/>
      <c r="AJD1197" s="22"/>
      <c r="AJE1197" s="22"/>
      <c r="AJF1197" s="22"/>
      <c r="AJG1197" s="22"/>
      <c r="AJH1197" s="22"/>
      <c r="AJI1197" s="22"/>
      <c r="AJJ1197" s="22"/>
      <c r="AJK1197" s="22"/>
      <c r="AJL1197" s="22"/>
      <c r="AJM1197" s="22"/>
      <c r="AJN1197" s="22"/>
      <c r="AJO1197" s="22"/>
      <c r="AJP1197" s="22"/>
      <c r="AJQ1197" s="22"/>
      <c r="AJR1197" s="22"/>
      <c r="AJS1197" s="22"/>
      <c r="AJT1197" s="22"/>
      <c r="AJU1197" s="22"/>
      <c r="AJV1197" s="22"/>
      <c r="AJW1197" s="22"/>
      <c r="AJX1197" s="22"/>
      <c r="AJY1197" s="22"/>
      <c r="AJZ1197" s="22"/>
      <c r="AKA1197" s="22"/>
      <c r="AKB1197" s="22"/>
      <c r="AKC1197" s="22"/>
      <c r="AKD1197" s="22"/>
      <c r="AKE1197" s="22"/>
      <c r="AKF1197" s="22"/>
      <c r="AKG1197" s="22"/>
      <c r="AKH1197" s="22"/>
      <c r="AKI1197" s="22"/>
      <c r="AKJ1197" s="22"/>
      <c r="AKK1197" s="22"/>
      <c r="AKL1197" s="22"/>
      <c r="AKM1197" s="22"/>
      <c r="AKN1197" s="22"/>
      <c r="AKO1197" s="22"/>
      <c r="AKP1197" s="22"/>
      <c r="AKQ1197" s="22"/>
      <c r="AKR1197" s="22"/>
      <c r="AKS1197" s="22"/>
      <c r="AKT1197" s="22"/>
      <c r="AKU1197" s="22"/>
      <c r="AKV1197" s="22"/>
      <c r="AKW1197" s="22"/>
      <c r="AKX1197" s="22"/>
      <c r="AKY1197" s="22"/>
      <c r="AKZ1197" s="22"/>
      <c r="ALA1197" s="22"/>
      <c r="ALB1197" s="22"/>
      <c r="ALC1197" s="22"/>
      <c r="ALD1197" s="22"/>
      <c r="ALE1197" s="22"/>
      <c r="ALF1197" s="22"/>
      <c r="ALG1197" s="22"/>
      <c r="ALH1197" s="22"/>
      <c r="ALI1197" s="22"/>
      <c r="ALJ1197" s="22"/>
      <c r="ALK1197" s="22"/>
      <c r="ALL1197" s="22"/>
      <c r="ALM1197" s="22"/>
      <c r="ALN1197" s="22"/>
      <c r="ALO1197" s="22"/>
      <c r="ALP1197" s="22"/>
      <c r="ALQ1197" s="22"/>
      <c r="ALR1197" s="22"/>
      <c r="ALS1197" s="22"/>
      <c r="ALT1197" s="22"/>
      <c r="ALU1197" s="22"/>
      <c r="ALV1197" s="22"/>
      <c r="ALW1197" s="22"/>
      <c r="ALX1197" s="22"/>
      <c r="ALY1197" s="22"/>
      <c r="ALZ1197" s="22"/>
      <c r="AMA1197" s="22"/>
      <c r="AMB1197" s="22"/>
      <c r="AMC1197" s="22"/>
      <c r="AMD1197" s="22"/>
      <c r="AME1197" s="22"/>
      <c r="AMF1197" s="22"/>
      <c r="AMG1197" s="22"/>
      <c r="AMH1197" s="22"/>
      <c r="AMI1197" s="22"/>
      <c r="AMJ1197" s="22"/>
      <c r="AMK1197" s="22"/>
      <c r="AML1197" s="22"/>
      <c r="AMM1197" s="22"/>
      <c r="AMN1197" s="22"/>
      <c r="AMO1197" s="22"/>
      <c r="AMP1197" s="22"/>
      <c r="AMQ1197" s="22"/>
      <c r="AMR1197" s="22"/>
      <c r="AMS1197" s="22"/>
      <c r="AMT1197" s="22"/>
      <c r="AMU1197" s="22"/>
      <c r="AMV1197" s="22"/>
      <c r="AMW1197" s="22"/>
      <c r="AMX1197" s="22"/>
      <c r="AMY1197" s="22"/>
      <c r="AMZ1197" s="22"/>
      <c r="ANA1197" s="22"/>
      <c r="ANB1197" s="22"/>
      <c r="ANC1197" s="22"/>
      <c r="AND1197" s="22"/>
      <c r="ANE1197" s="22"/>
      <c r="ANF1197" s="22"/>
      <c r="ANG1197" s="22"/>
      <c r="ANH1197" s="22"/>
      <c r="ANI1197" s="22"/>
      <c r="ANJ1197" s="22"/>
      <c r="ANK1197" s="22"/>
      <c r="ANL1197" s="22"/>
      <c r="ANM1197" s="22"/>
      <c r="ANN1197" s="22"/>
      <c r="ANO1197" s="22"/>
      <c r="ANP1197" s="22"/>
      <c r="ANQ1197" s="22"/>
      <c r="ANR1197" s="22"/>
      <c r="ANS1197" s="22"/>
      <c r="ANT1197" s="22"/>
      <c r="ANU1197" s="22"/>
      <c r="ANV1197" s="22"/>
      <c r="ANW1197" s="22"/>
      <c r="ANX1197" s="22"/>
      <c r="ANY1197" s="22"/>
      <c r="ANZ1197" s="22"/>
      <c r="AOA1197" s="22"/>
      <c r="AOB1197" s="22"/>
      <c r="AOC1197" s="22"/>
      <c r="AOD1197" s="22"/>
      <c r="AOE1197" s="22"/>
      <c r="AOF1197" s="22"/>
      <c r="AOG1197" s="22"/>
      <c r="AOH1197" s="22"/>
      <c r="AOI1197" s="22"/>
      <c r="AOJ1197" s="22"/>
      <c r="AOK1197" s="22"/>
      <c r="AOL1197" s="22"/>
      <c r="AOM1197" s="22"/>
      <c r="AON1197" s="22"/>
      <c r="AOO1197" s="22"/>
      <c r="AOP1197" s="22"/>
      <c r="AOQ1197" s="22"/>
      <c r="AOR1197" s="22"/>
      <c r="AOS1197" s="22"/>
      <c r="AOT1197" s="22"/>
      <c r="AOU1197" s="22"/>
      <c r="AOV1197" s="22"/>
      <c r="AOW1197" s="22"/>
      <c r="AOX1197" s="22"/>
      <c r="AOY1197" s="22"/>
      <c r="AOZ1197" s="22"/>
      <c r="APA1197" s="22"/>
      <c r="APB1197" s="22"/>
      <c r="APC1197" s="22"/>
      <c r="APD1197" s="22"/>
      <c r="APE1197" s="22"/>
      <c r="APF1197" s="22"/>
      <c r="APG1197" s="22"/>
      <c r="APH1197" s="22"/>
      <c r="API1197" s="22"/>
      <c r="APJ1197" s="22"/>
      <c r="APK1197" s="22"/>
      <c r="APL1197" s="22"/>
      <c r="APM1197" s="22"/>
      <c r="APN1197" s="22"/>
      <c r="APO1197" s="22"/>
      <c r="APP1197" s="22"/>
      <c r="APQ1197" s="22"/>
      <c r="APR1197" s="22"/>
      <c r="APS1197" s="22"/>
      <c r="APT1197" s="22"/>
      <c r="APU1197" s="22"/>
      <c r="APV1197" s="22"/>
      <c r="APW1197" s="22"/>
      <c r="APX1197" s="22"/>
      <c r="APY1197" s="22"/>
      <c r="APZ1197" s="22"/>
      <c r="AQA1197" s="22"/>
      <c r="AQB1197" s="22"/>
      <c r="AQC1197" s="22"/>
      <c r="AQD1197" s="22"/>
      <c r="AQE1197" s="22"/>
      <c r="AQF1197" s="22"/>
      <c r="AQG1197" s="22"/>
      <c r="AQH1197" s="22"/>
      <c r="AQI1197" s="22"/>
      <c r="AQJ1197" s="22"/>
      <c r="AQK1197" s="22"/>
      <c r="AQL1197" s="22"/>
      <c r="AQM1197" s="22"/>
      <c r="AQN1197" s="22"/>
      <c r="AQO1197" s="22"/>
      <c r="AQP1197" s="22"/>
      <c r="AQQ1197" s="22"/>
      <c r="AQR1197" s="22"/>
      <c r="AQS1197" s="22"/>
      <c r="AQT1197" s="22"/>
      <c r="AQU1197" s="22"/>
      <c r="AQV1197" s="22"/>
      <c r="AQW1197" s="22"/>
      <c r="AQX1197" s="22"/>
      <c r="AQY1197" s="22"/>
      <c r="AQZ1197" s="22"/>
      <c r="ARA1197" s="22"/>
      <c r="ARB1197" s="22"/>
      <c r="ARC1197" s="22"/>
      <c r="ARD1197" s="22"/>
      <c r="ARE1197" s="22"/>
      <c r="ARF1197" s="22"/>
      <c r="ARG1197" s="22"/>
      <c r="ARH1197" s="22"/>
      <c r="ARI1197" s="22"/>
      <c r="ARJ1197" s="22"/>
      <c r="ARK1197" s="22"/>
      <c r="ARL1197" s="22"/>
      <c r="ARM1197" s="22"/>
      <c r="ARN1197" s="22"/>
      <c r="ARO1197" s="22"/>
      <c r="ARP1197" s="22"/>
      <c r="ARQ1197" s="22"/>
      <c r="ARR1197" s="22"/>
      <c r="ARS1197" s="22"/>
      <c r="ART1197" s="22"/>
      <c r="ARU1197" s="22"/>
      <c r="ARV1197" s="22"/>
      <c r="ARW1197" s="22"/>
      <c r="ARX1197" s="22"/>
      <c r="ARY1197" s="22"/>
      <c r="ARZ1197" s="22"/>
      <c r="ASA1197" s="22"/>
      <c r="ASB1197" s="22"/>
      <c r="ASC1197" s="22"/>
      <c r="ASD1197" s="22"/>
      <c r="ASE1197" s="22"/>
      <c r="ASF1197" s="22"/>
      <c r="ASG1197" s="22"/>
      <c r="ASH1197" s="22"/>
      <c r="ASI1197" s="22"/>
      <c r="ASJ1197" s="22"/>
      <c r="ASK1197" s="22"/>
      <c r="ASL1197" s="22"/>
      <c r="ASM1197" s="22"/>
      <c r="ASN1197" s="22"/>
      <c r="ASO1197" s="22"/>
      <c r="ASP1197" s="22"/>
      <c r="ASQ1197" s="22"/>
      <c r="ASR1197" s="22"/>
      <c r="ASS1197" s="22"/>
      <c r="AST1197" s="22"/>
      <c r="ASU1197" s="22"/>
      <c r="ASV1197" s="22"/>
      <c r="ASW1197" s="22"/>
      <c r="ASX1197" s="22"/>
      <c r="ASY1197" s="22"/>
      <c r="ASZ1197" s="22"/>
      <c r="ATA1197" s="22"/>
      <c r="ATB1197" s="22"/>
      <c r="ATC1197" s="22"/>
      <c r="ATD1197" s="22"/>
      <c r="ATE1197" s="22"/>
      <c r="ATF1197" s="22"/>
      <c r="ATG1197" s="22"/>
      <c r="ATH1197" s="22"/>
      <c r="ATI1197" s="22"/>
      <c r="ATJ1197" s="22"/>
      <c r="ATK1197" s="22"/>
      <c r="ATL1197" s="22"/>
      <c r="ATM1197" s="22"/>
      <c r="ATN1197" s="22"/>
      <c r="ATO1197" s="22"/>
      <c r="ATP1197" s="22"/>
      <c r="ATQ1197" s="22"/>
      <c r="ATR1197" s="22"/>
      <c r="ATS1197" s="22"/>
      <c r="ATT1197" s="22"/>
      <c r="ATU1197" s="22"/>
      <c r="ATV1197" s="22"/>
      <c r="ATW1197" s="22"/>
      <c r="ATX1197" s="22"/>
      <c r="ATY1197" s="22"/>
      <c r="ATZ1197" s="22"/>
      <c r="AUA1197" s="22"/>
      <c r="AUB1197" s="22"/>
      <c r="AUC1197" s="22"/>
      <c r="AUD1197" s="22"/>
      <c r="AUE1197" s="22"/>
      <c r="AUF1197" s="22"/>
      <c r="AUG1197" s="22"/>
      <c r="AUH1197" s="22"/>
      <c r="AUI1197" s="22"/>
      <c r="AUJ1197" s="22"/>
      <c r="AUK1197" s="22"/>
      <c r="AUL1197" s="22"/>
      <c r="AUM1197" s="22"/>
      <c r="AUN1197" s="22"/>
      <c r="AUO1197" s="22"/>
      <c r="AUP1197" s="22"/>
      <c r="AUQ1197" s="22"/>
      <c r="AUR1197" s="22"/>
      <c r="AUS1197" s="22"/>
      <c r="AUT1197" s="22"/>
      <c r="AUU1197" s="22"/>
      <c r="AUV1197" s="22"/>
      <c r="AUW1197" s="22"/>
      <c r="AUX1197" s="22"/>
      <c r="AUY1197" s="22"/>
      <c r="AUZ1197" s="22"/>
      <c r="AVA1197" s="22"/>
      <c r="AVB1197" s="22"/>
      <c r="AVC1197" s="22"/>
      <c r="AVD1197" s="22"/>
      <c r="AVE1197" s="22"/>
      <c r="AVF1197" s="22"/>
      <c r="AVG1197" s="22"/>
      <c r="AVH1197" s="22"/>
      <c r="AVI1197" s="22"/>
      <c r="AVJ1197" s="22"/>
      <c r="AVK1197" s="22"/>
      <c r="AVL1197" s="22"/>
      <c r="AVM1197" s="22"/>
      <c r="AVN1197" s="22"/>
      <c r="AVO1197" s="22"/>
      <c r="AVP1197" s="22"/>
      <c r="AVQ1197" s="22"/>
      <c r="AVR1197" s="22"/>
      <c r="AVS1197" s="22"/>
      <c r="AVT1197" s="22"/>
      <c r="AVU1197" s="22"/>
      <c r="AVV1197" s="22"/>
      <c r="AVW1197" s="22"/>
      <c r="AVX1197" s="22"/>
      <c r="AVY1197" s="22"/>
      <c r="AVZ1197" s="22"/>
      <c r="AWA1197" s="22"/>
      <c r="AWB1197" s="22"/>
      <c r="AWC1197" s="22"/>
      <c r="AWD1197" s="22"/>
      <c r="AWE1197" s="22"/>
      <c r="AWF1197" s="22"/>
      <c r="AWG1197" s="22"/>
      <c r="AWH1197" s="22"/>
      <c r="AWI1197" s="22"/>
      <c r="AWJ1197" s="22"/>
      <c r="AWK1197" s="22"/>
      <c r="AWL1197" s="22"/>
      <c r="AWM1197" s="22"/>
      <c r="AWN1197" s="22"/>
      <c r="AWO1197" s="22"/>
      <c r="AWP1197" s="22"/>
      <c r="AWQ1197" s="22"/>
      <c r="AWR1197" s="22"/>
      <c r="AWS1197" s="22"/>
      <c r="AWT1197" s="22"/>
      <c r="AWU1197" s="22"/>
      <c r="AWV1197" s="22"/>
      <c r="AWW1197" s="22"/>
      <c r="AWX1197" s="22"/>
      <c r="AWY1197" s="22"/>
      <c r="AWZ1197" s="22"/>
      <c r="AXA1197" s="22"/>
      <c r="AXB1197" s="22"/>
      <c r="AXC1197" s="22"/>
      <c r="AXD1197" s="22"/>
      <c r="AXE1197" s="22"/>
      <c r="AXF1197" s="22"/>
      <c r="AXG1197" s="22"/>
      <c r="AXH1197" s="22"/>
      <c r="AXI1197" s="22"/>
      <c r="AXJ1197" s="22"/>
      <c r="AXK1197" s="22"/>
      <c r="AXL1197" s="22"/>
      <c r="AXM1197" s="22"/>
      <c r="AXN1197" s="22"/>
      <c r="AXO1197" s="22"/>
      <c r="AXP1197" s="22"/>
      <c r="AXQ1197" s="22"/>
      <c r="AXR1197" s="22"/>
      <c r="AXS1197" s="22"/>
      <c r="AXT1197" s="22"/>
      <c r="AXU1197" s="22"/>
      <c r="AXV1197" s="22"/>
      <c r="AXW1197" s="22"/>
      <c r="AXX1197" s="22"/>
      <c r="AXY1197" s="22"/>
      <c r="AXZ1197" s="22"/>
      <c r="AYA1197" s="22"/>
      <c r="AYB1197" s="22"/>
      <c r="AYC1197" s="22"/>
      <c r="AYD1197" s="22"/>
      <c r="AYE1197" s="22"/>
      <c r="AYF1197" s="22"/>
      <c r="AYG1197" s="22"/>
      <c r="AYH1197" s="22"/>
      <c r="AYI1197" s="22"/>
      <c r="AYJ1197" s="22"/>
      <c r="AYK1197" s="22"/>
      <c r="AYL1197" s="22"/>
      <c r="AYM1197" s="22"/>
      <c r="AYN1197" s="22"/>
      <c r="AYO1197" s="22"/>
      <c r="AYP1197" s="22"/>
      <c r="AYQ1197" s="22"/>
      <c r="AYR1197" s="22"/>
      <c r="AYS1197" s="22"/>
      <c r="AYT1197" s="22"/>
      <c r="AYU1197" s="22"/>
      <c r="AYV1197" s="22"/>
      <c r="AYW1197" s="22"/>
      <c r="AYX1197" s="22"/>
      <c r="AYY1197" s="22"/>
      <c r="AYZ1197" s="22"/>
      <c r="AZA1197" s="22"/>
      <c r="AZB1197" s="22"/>
      <c r="AZC1197" s="22"/>
      <c r="AZD1197" s="22"/>
      <c r="AZE1197" s="22"/>
      <c r="AZF1197" s="22"/>
      <c r="AZG1197" s="22"/>
      <c r="AZH1197" s="22"/>
      <c r="AZI1197" s="22"/>
      <c r="AZJ1197" s="22"/>
      <c r="AZK1197" s="22"/>
      <c r="AZL1197" s="22"/>
      <c r="AZM1197" s="22"/>
      <c r="AZN1197" s="22"/>
      <c r="AZO1197" s="22"/>
      <c r="AZP1197" s="22"/>
      <c r="AZQ1197" s="22"/>
      <c r="AZR1197" s="22"/>
      <c r="AZS1197" s="22"/>
      <c r="AZT1197" s="22"/>
      <c r="AZU1197" s="22"/>
      <c r="AZV1197" s="22"/>
      <c r="AZW1197" s="22"/>
      <c r="AZX1197" s="22"/>
      <c r="AZY1197" s="22"/>
      <c r="AZZ1197" s="22"/>
      <c r="BAA1197" s="22"/>
      <c r="BAB1197" s="22"/>
      <c r="BAC1197" s="22"/>
      <c r="BAD1197" s="22"/>
      <c r="BAE1197" s="22"/>
      <c r="BAF1197" s="22"/>
      <c r="BAG1197" s="22"/>
      <c r="BAH1197" s="22"/>
      <c r="BAI1197" s="22"/>
      <c r="BAJ1197" s="22"/>
      <c r="BAK1197" s="22"/>
      <c r="BAL1197" s="22"/>
      <c r="BAM1197" s="22"/>
      <c r="BAN1197" s="22"/>
      <c r="BAO1197" s="22"/>
      <c r="BAP1197" s="22"/>
      <c r="BAQ1197" s="22"/>
      <c r="BAR1197" s="22"/>
      <c r="BAS1197" s="22"/>
      <c r="BAT1197" s="22"/>
      <c r="BAU1197" s="22"/>
      <c r="BAV1197" s="22"/>
      <c r="BAW1197" s="22"/>
      <c r="BAX1197" s="22"/>
      <c r="BAY1197" s="22"/>
      <c r="BAZ1197" s="22"/>
      <c r="BBA1197" s="22"/>
      <c r="BBB1197" s="22"/>
      <c r="BBC1197" s="22"/>
      <c r="BBD1197" s="22"/>
      <c r="BBE1197" s="22"/>
      <c r="BBF1197" s="22"/>
      <c r="BBG1197" s="22"/>
      <c r="BBH1197" s="22"/>
      <c r="BBI1197" s="22"/>
      <c r="BBJ1197" s="22"/>
      <c r="BBK1197" s="22"/>
      <c r="BBL1197" s="22"/>
      <c r="BBM1197" s="22"/>
      <c r="BBN1197" s="22"/>
      <c r="BBO1197" s="22"/>
      <c r="BBP1197" s="22"/>
      <c r="BBQ1197" s="22"/>
      <c r="BBR1197" s="22"/>
      <c r="BBS1197" s="22"/>
      <c r="BBT1197" s="22"/>
      <c r="BBU1197" s="22"/>
      <c r="BBV1197" s="22"/>
      <c r="BBW1197" s="22"/>
      <c r="BBX1197" s="22"/>
      <c r="BBY1197" s="22"/>
      <c r="BBZ1197" s="22"/>
      <c r="BCA1197" s="22"/>
      <c r="BCB1197" s="22"/>
      <c r="BCC1197" s="22"/>
      <c r="BCD1197" s="22"/>
      <c r="BCE1197" s="22"/>
      <c r="BCF1197" s="22"/>
      <c r="BCG1197" s="22"/>
      <c r="BCH1197" s="22"/>
      <c r="BCI1197" s="22"/>
      <c r="BCJ1197" s="22"/>
      <c r="BCK1197" s="22"/>
      <c r="BCL1197" s="22"/>
      <c r="BCM1197" s="22"/>
      <c r="BCN1197" s="22"/>
      <c r="BCO1197" s="22"/>
      <c r="BCP1197" s="22"/>
      <c r="BCQ1197" s="22"/>
      <c r="BCR1197" s="22"/>
      <c r="BCS1197" s="22"/>
      <c r="BCT1197" s="22"/>
      <c r="BCU1197" s="22"/>
      <c r="BCV1197" s="22"/>
      <c r="BCW1197" s="22"/>
      <c r="BCX1197" s="22"/>
      <c r="BCY1197" s="22"/>
      <c r="BCZ1197" s="22"/>
      <c r="BDA1197" s="22"/>
      <c r="BDB1197" s="22"/>
      <c r="BDC1197" s="22"/>
      <c r="BDD1197" s="22"/>
      <c r="BDE1197" s="22"/>
      <c r="BDF1197" s="22"/>
      <c r="BDG1197" s="22"/>
      <c r="BDH1197" s="22"/>
      <c r="BDI1197" s="22"/>
      <c r="BDJ1197" s="22"/>
      <c r="BDK1197" s="22"/>
      <c r="BDL1197" s="22"/>
      <c r="BDM1197" s="22"/>
      <c r="BDN1197" s="22"/>
      <c r="BDO1197" s="22"/>
      <c r="BDP1197" s="22"/>
      <c r="BDQ1197" s="22"/>
      <c r="BDR1197" s="22"/>
      <c r="BDS1197" s="22"/>
      <c r="BDT1197" s="22"/>
      <c r="BDU1197" s="22"/>
      <c r="BDV1197" s="22"/>
      <c r="BDW1197" s="22"/>
      <c r="BDX1197" s="22"/>
      <c r="BDY1197" s="22"/>
      <c r="BDZ1197" s="22"/>
      <c r="BEA1197" s="22"/>
      <c r="BEB1197" s="22"/>
      <c r="BEC1197" s="22"/>
      <c r="BED1197" s="22"/>
      <c r="BEE1197" s="22"/>
      <c r="BEF1197" s="22"/>
      <c r="BEG1197" s="22"/>
      <c r="BEH1197" s="22"/>
      <c r="BEI1197" s="22"/>
      <c r="BEJ1197" s="22"/>
      <c r="BEK1197" s="22"/>
      <c r="BEL1197" s="22"/>
      <c r="BEM1197" s="22"/>
      <c r="BEN1197" s="22"/>
      <c r="BEO1197" s="22"/>
      <c r="BEP1197" s="22"/>
      <c r="BEQ1197" s="22"/>
      <c r="BER1197" s="22"/>
      <c r="BES1197" s="22"/>
      <c r="BET1197" s="22"/>
      <c r="BEU1197" s="22"/>
      <c r="BEV1197" s="22"/>
      <c r="BEW1197" s="22"/>
      <c r="BEX1197" s="22"/>
      <c r="BEY1197" s="22"/>
      <c r="BEZ1197" s="22"/>
      <c r="BFA1197" s="22"/>
      <c r="BFB1197" s="22"/>
      <c r="BFC1197" s="22"/>
      <c r="BFD1197" s="22"/>
      <c r="BFE1197" s="22"/>
      <c r="BFF1197" s="22"/>
      <c r="BFG1197" s="22"/>
      <c r="BFH1197" s="22"/>
      <c r="BFI1197" s="22"/>
      <c r="BFJ1197" s="22"/>
      <c r="BFK1197" s="22"/>
      <c r="BFL1197" s="22"/>
      <c r="BFM1197" s="22"/>
      <c r="BFN1197" s="22"/>
      <c r="BFO1197" s="22"/>
      <c r="BFP1197" s="22"/>
      <c r="BFQ1197" s="22"/>
      <c r="BFR1197" s="22"/>
      <c r="BFS1197" s="22"/>
      <c r="BFT1197" s="22"/>
      <c r="BFU1197" s="22"/>
      <c r="BFV1197" s="22"/>
      <c r="BFW1197" s="22"/>
      <c r="BFX1197" s="22"/>
      <c r="BFY1197" s="22"/>
      <c r="BFZ1197" s="22"/>
      <c r="BGA1197" s="22"/>
      <c r="BGB1197" s="22"/>
      <c r="BGC1197" s="22"/>
      <c r="BGD1197" s="22"/>
      <c r="BGE1197" s="22"/>
      <c r="BGF1197" s="22"/>
      <c r="BGG1197" s="22"/>
      <c r="BGH1197" s="22"/>
      <c r="BGI1197" s="22"/>
      <c r="BGJ1197" s="22"/>
      <c r="BGK1197" s="22"/>
      <c r="BGL1197" s="22"/>
      <c r="BGM1197" s="22"/>
      <c r="BGN1197" s="22"/>
      <c r="BGO1197" s="22"/>
      <c r="BGP1197" s="22"/>
      <c r="BGQ1197" s="22"/>
      <c r="BGR1197" s="22"/>
      <c r="BGS1197" s="22"/>
      <c r="BGT1197" s="22"/>
      <c r="BGU1197" s="22"/>
      <c r="BGV1197" s="22"/>
      <c r="BGW1197" s="22"/>
      <c r="BGX1197" s="22"/>
      <c r="BGY1197" s="22"/>
      <c r="BGZ1197" s="22"/>
      <c r="BHA1197" s="22"/>
      <c r="BHB1197" s="22"/>
      <c r="BHC1197" s="22"/>
      <c r="BHD1197" s="22"/>
      <c r="BHE1197" s="22"/>
      <c r="BHF1197" s="22"/>
      <c r="BHG1197" s="22"/>
      <c r="BHH1197" s="22"/>
      <c r="BHI1197" s="22"/>
      <c r="BHJ1197" s="22"/>
      <c r="BHK1197" s="22"/>
      <c r="BHL1197" s="22"/>
      <c r="BHM1197" s="22"/>
      <c r="BHN1197" s="22"/>
      <c r="BHO1197" s="22"/>
      <c r="BHP1197" s="22"/>
      <c r="BHQ1197" s="22"/>
      <c r="BHR1197" s="22"/>
      <c r="BHS1197" s="22"/>
      <c r="BHT1197" s="22"/>
      <c r="BHU1197" s="22"/>
      <c r="BHV1197" s="22"/>
      <c r="BHW1197" s="22"/>
      <c r="BHX1197" s="22"/>
      <c r="BHY1197" s="22"/>
      <c r="BHZ1197" s="22"/>
      <c r="BIA1197" s="22"/>
      <c r="BIB1197" s="22"/>
      <c r="BIC1197" s="22"/>
      <c r="BID1197" s="22"/>
      <c r="BIE1197" s="22"/>
      <c r="BIF1197" s="22"/>
      <c r="BIG1197" s="22"/>
      <c r="BIH1197" s="22"/>
      <c r="BII1197" s="22"/>
      <c r="BIJ1197" s="22"/>
      <c r="BIK1197" s="22"/>
      <c r="BIL1197" s="22"/>
      <c r="BIM1197" s="22"/>
      <c r="BIN1197" s="22"/>
      <c r="BIO1197" s="22"/>
      <c r="BIP1197" s="22"/>
      <c r="BIQ1197" s="22"/>
      <c r="BIR1197" s="22"/>
      <c r="BIS1197" s="22"/>
      <c r="BIT1197" s="22"/>
      <c r="BIU1197" s="22"/>
      <c r="BIV1197" s="22"/>
      <c r="BIW1197" s="22"/>
      <c r="BIX1197" s="22"/>
      <c r="BIY1197" s="22"/>
      <c r="BIZ1197" s="22"/>
      <c r="BJA1197" s="22"/>
      <c r="BJB1197" s="22"/>
      <c r="BJC1197" s="22"/>
      <c r="BJD1197" s="22"/>
      <c r="BJE1197" s="22"/>
      <c r="BJF1197" s="22"/>
      <c r="BJG1197" s="22"/>
      <c r="BJH1197" s="22"/>
      <c r="BJI1197" s="22"/>
      <c r="BJJ1197" s="22"/>
      <c r="BJK1197" s="22"/>
      <c r="BJL1197" s="22"/>
      <c r="BJM1197" s="22"/>
      <c r="BJN1197" s="22"/>
      <c r="BJO1197" s="22"/>
      <c r="BJP1197" s="22"/>
      <c r="BJQ1197" s="22"/>
      <c r="BJR1197" s="22"/>
      <c r="BJS1197" s="22"/>
      <c r="BJT1197" s="22"/>
      <c r="BJU1197" s="22"/>
      <c r="BJV1197" s="22"/>
      <c r="BJW1197" s="22"/>
      <c r="BJX1197" s="22"/>
      <c r="BJY1197" s="22"/>
      <c r="BJZ1197" s="22"/>
      <c r="BKA1197" s="22"/>
      <c r="BKB1197" s="22"/>
      <c r="BKC1197" s="22"/>
      <c r="BKD1197" s="22"/>
      <c r="BKE1197" s="22"/>
      <c r="BKF1197" s="22"/>
      <c r="BKG1197" s="22"/>
      <c r="BKH1197" s="22"/>
      <c r="BKI1197" s="22"/>
      <c r="BKJ1197" s="22"/>
      <c r="BKK1197" s="22"/>
      <c r="BKL1197" s="22"/>
      <c r="BKM1197" s="22"/>
      <c r="BKN1197" s="22"/>
      <c r="BKO1197" s="22"/>
      <c r="BKP1197" s="22"/>
      <c r="BKQ1197" s="22"/>
      <c r="BKR1197" s="22"/>
      <c r="BKS1197" s="22"/>
      <c r="BKT1197" s="22"/>
      <c r="BKU1197" s="22"/>
      <c r="BKV1197" s="22"/>
      <c r="BKW1197" s="22"/>
      <c r="BKX1197" s="22"/>
      <c r="BKY1197" s="22"/>
      <c r="BKZ1197" s="22"/>
      <c r="BLA1197" s="22"/>
      <c r="BLB1197" s="22"/>
      <c r="BLC1197" s="22"/>
      <c r="BLD1197" s="22"/>
      <c r="BLE1197" s="22"/>
      <c r="BLF1197" s="22"/>
      <c r="BLG1197" s="22"/>
      <c r="BLH1197" s="22"/>
      <c r="BLI1197" s="22"/>
      <c r="BLJ1197" s="22"/>
      <c r="BLK1197" s="22"/>
      <c r="BLL1197" s="22"/>
      <c r="BLM1197" s="22"/>
      <c r="BLN1197" s="22"/>
      <c r="BLO1197" s="22"/>
      <c r="BLP1197" s="22"/>
      <c r="BLQ1197" s="22"/>
      <c r="BLR1197" s="22"/>
      <c r="BLS1197" s="22"/>
      <c r="BLT1197" s="22"/>
      <c r="BLU1197" s="22"/>
      <c r="BLV1197" s="22"/>
      <c r="BLW1197" s="22"/>
      <c r="BLX1197" s="22"/>
      <c r="BLY1197" s="22"/>
      <c r="BLZ1197" s="22"/>
      <c r="BMA1197" s="22"/>
      <c r="BMB1197" s="22"/>
      <c r="BMC1197" s="22"/>
      <c r="BMD1197" s="22"/>
      <c r="BME1197" s="22"/>
      <c r="BMF1197" s="22"/>
      <c r="BMG1197" s="22"/>
      <c r="BMH1197" s="22"/>
      <c r="BMI1197" s="22"/>
      <c r="BMJ1197" s="22"/>
      <c r="BMK1197" s="22"/>
      <c r="BML1197" s="22"/>
      <c r="BMM1197" s="22"/>
      <c r="BMN1197" s="22"/>
      <c r="BMO1197" s="22"/>
      <c r="BMP1197" s="22"/>
      <c r="BMQ1197" s="22"/>
      <c r="BMR1197" s="22"/>
      <c r="BMS1197" s="22"/>
      <c r="BMT1197" s="22"/>
      <c r="BMU1197" s="22"/>
      <c r="BMV1197" s="22"/>
      <c r="BMW1197" s="22"/>
      <c r="BMX1197" s="22"/>
      <c r="BMY1197" s="22"/>
      <c r="BMZ1197" s="22"/>
      <c r="BNA1197" s="22"/>
      <c r="BNB1197" s="22"/>
      <c r="BNC1197" s="22"/>
      <c r="BND1197" s="22"/>
      <c r="BNE1197" s="22"/>
      <c r="BNF1197" s="22"/>
      <c r="BNG1197" s="22"/>
      <c r="BNH1197" s="22"/>
      <c r="BNI1197" s="22"/>
      <c r="BNJ1197" s="22"/>
      <c r="BNK1197" s="22"/>
      <c r="BNL1197" s="22"/>
      <c r="BNM1197" s="22"/>
      <c r="BNN1197" s="22"/>
      <c r="BNO1197" s="22"/>
      <c r="BNP1197" s="22"/>
      <c r="BNQ1197" s="22"/>
      <c r="BNR1197" s="22"/>
      <c r="BNS1197" s="22"/>
      <c r="BNT1197" s="22"/>
      <c r="BNU1197" s="22"/>
      <c r="BNV1197" s="22"/>
      <c r="BNW1197" s="22"/>
      <c r="BNX1197" s="22"/>
      <c r="BNY1197" s="22"/>
      <c r="BNZ1197" s="22"/>
      <c r="BOA1197" s="22"/>
      <c r="BOB1197" s="22"/>
      <c r="BOC1197" s="22"/>
      <c r="BOD1197" s="22"/>
      <c r="BOE1197" s="22"/>
      <c r="BOF1197" s="22"/>
      <c r="BOG1197" s="22"/>
      <c r="BOH1197" s="22"/>
      <c r="BOI1197" s="22"/>
      <c r="BOJ1197" s="22"/>
      <c r="BOK1197" s="22"/>
      <c r="BOL1197" s="22"/>
      <c r="BOM1197" s="22"/>
      <c r="BON1197" s="22"/>
      <c r="BOO1197" s="22"/>
      <c r="BOP1197" s="22"/>
      <c r="BOQ1197" s="22"/>
      <c r="BOR1197" s="22"/>
      <c r="BOS1197" s="22"/>
      <c r="BOT1197" s="22"/>
      <c r="BOU1197" s="22"/>
      <c r="BOV1197" s="22"/>
      <c r="BOW1197" s="22"/>
      <c r="BOX1197" s="22"/>
      <c r="BOY1197" s="22"/>
      <c r="BOZ1197" s="22"/>
      <c r="BPA1197" s="22"/>
      <c r="BPB1197" s="22"/>
      <c r="BPC1197" s="22"/>
      <c r="BPD1197" s="22"/>
      <c r="BPE1197" s="22"/>
      <c r="BPF1197" s="22"/>
      <c r="BPG1197" s="22"/>
      <c r="BPH1197" s="22"/>
      <c r="BPI1197" s="22"/>
      <c r="BPJ1197" s="22"/>
      <c r="BPK1197" s="22"/>
      <c r="BPL1197" s="22"/>
      <c r="BPM1197" s="22"/>
      <c r="BPN1197" s="22"/>
      <c r="BPO1197" s="22"/>
      <c r="BPP1197" s="22"/>
      <c r="BPQ1197" s="22"/>
      <c r="BPR1197" s="22"/>
      <c r="BPS1197" s="22"/>
      <c r="BPT1197" s="22"/>
      <c r="BPU1197" s="22"/>
      <c r="BPV1197" s="22"/>
      <c r="BPW1197" s="22"/>
      <c r="BPX1197" s="22"/>
      <c r="BPY1197" s="22"/>
      <c r="BPZ1197" s="22"/>
      <c r="BQA1197" s="22"/>
      <c r="BQB1197" s="22"/>
      <c r="BQC1197" s="22"/>
      <c r="BQD1197" s="22"/>
      <c r="BQE1197" s="22"/>
      <c r="BQF1197" s="22"/>
      <c r="BQG1197" s="22"/>
      <c r="BQH1197" s="22"/>
      <c r="BQI1197" s="22"/>
      <c r="BQJ1197" s="22"/>
      <c r="BQK1197" s="22"/>
      <c r="BQL1197" s="22"/>
      <c r="BQM1197" s="22"/>
      <c r="BQN1197" s="22"/>
      <c r="BQO1197" s="22"/>
      <c r="BQP1197" s="22"/>
      <c r="BQQ1197" s="22"/>
      <c r="BQR1197" s="22"/>
      <c r="BQS1197" s="22"/>
      <c r="BQT1197" s="22"/>
      <c r="BQU1197" s="22"/>
      <c r="BQV1197" s="22"/>
      <c r="BQW1197" s="22"/>
      <c r="BQX1197" s="22"/>
      <c r="BQY1197" s="22"/>
      <c r="BQZ1197" s="22"/>
      <c r="BRA1197" s="22"/>
      <c r="BRB1197" s="22"/>
      <c r="BRC1197" s="22"/>
      <c r="BRD1197" s="22"/>
      <c r="BRE1197" s="22"/>
      <c r="BRF1197" s="22"/>
      <c r="BRG1197" s="22"/>
      <c r="BRH1197" s="22"/>
      <c r="BRI1197" s="22"/>
      <c r="BRJ1197" s="22"/>
      <c r="BRK1197" s="22"/>
      <c r="BRL1197" s="22"/>
      <c r="BRM1197" s="22"/>
      <c r="BRN1197" s="22"/>
      <c r="BRO1197" s="22"/>
      <c r="BRP1197" s="22"/>
      <c r="BRQ1197" s="22"/>
      <c r="BRR1197" s="22"/>
      <c r="BRS1197" s="22"/>
      <c r="BRT1197" s="22"/>
      <c r="BRU1197" s="22"/>
      <c r="BRV1197" s="22"/>
      <c r="BRW1197" s="22"/>
      <c r="BRX1197" s="22"/>
      <c r="BRY1197" s="22"/>
      <c r="BRZ1197" s="22"/>
      <c r="BSA1197" s="22"/>
      <c r="BSB1197" s="22"/>
      <c r="BSC1197" s="22"/>
      <c r="BSD1197" s="22"/>
      <c r="BSE1197" s="22"/>
      <c r="BSF1197" s="22"/>
      <c r="BSG1197" s="22"/>
      <c r="BSH1197" s="22"/>
      <c r="BSI1197" s="22"/>
      <c r="BSJ1197" s="22"/>
      <c r="BSK1197" s="22"/>
      <c r="BSL1197" s="22"/>
      <c r="BSM1197" s="22"/>
      <c r="BSN1197" s="22"/>
      <c r="BSO1197" s="22"/>
      <c r="BSP1197" s="22"/>
      <c r="BSQ1197" s="22"/>
      <c r="BSR1197" s="22"/>
      <c r="BSS1197" s="22"/>
      <c r="BST1197" s="22"/>
      <c r="BSU1197" s="22"/>
      <c r="BSV1197" s="22"/>
      <c r="BSW1197" s="22"/>
      <c r="BSX1197" s="22"/>
      <c r="BSY1197" s="22"/>
      <c r="BSZ1197" s="22"/>
      <c r="BTA1197" s="22"/>
      <c r="BTB1197" s="22"/>
      <c r="BTC1197" s="22"/>
      <c r="BTD1197" s="22"/>
      <c r="BTE1197" s="22"/>
      <c r="BTF1197" s="22"/>
      <c r="BTG1197" s="22"/>
      <c r="BTH1197" s="22"/>
      <c r="BTI1197" s="22"/>
      <c r="BTJ1197" s="22"/>
      <c r="BTK1197" s="22"/>
      <c r="BTL1197" s="22"/>
      <c r="BTM1197" s="22"/>
      <c r="BTN1197" s="22"/>
      <c r="BTO1197" s="22"/>
      <c r="BTP1197" s="22"/>
      <c r="BTQ1197" s="22"/>
      <c r="BTR1197" s="22"/>
      <c r="BTS1197" s="22"/>
      <c r="BTT1197" s="22"/>
      <c r="BTU1197" s="22"/>
      <c r="BTV1197" s="22"/>
      <c r="BTW1197" s="22"/>
      <c r="BTX1197" s="22"/>
      <c r="BTY1197" s="22"/>
      <c r="BTZ1197" s="22"/>
      <c r="BUA1197" s="22"/>
      <c r="BUB1197" s="22"/>
      <c r="BUC1197" s="22"/>
      <c r="BUD1197" s="22"/>
      <c r="BUE1197" s="22"/>
      <c r="BUF1197" s="22"/>
      <c r="BUG1197" s="22"/>
      <c r="BUH1197" s="22"/>
      <c r="BUI1197" s="22"/>
      <c r="BUJ1197" s="22"/>
      <c r="BUK1197" s="22"/>
      <c r="BUL1197" s="22"/>
      <c r="BUM1197" s="22"/>
      <c r="BUN1197" s="22"/>
      <c r="BUO1197" s="22"/>
      <c r="BUP1197" s="22"/>
      <c r="BUQ1197" s="22"/>
      <c r="BUR1197" s="22"/>
      <c r="BUS1197" s="22"/>
      <c r="BUT1197" s="22"/>
      <c r="BUU1197" s="22"/>
      <c r="BUV1197" s="22"/>
      <c r="BUW1197" s="22"/>
      <c r="BUX1197" s="22"/>
      <c r="BUY1197" s="22"/>
      <c r="BUZ1197" s="22"/>
      <c r="BVA1197" s="22"/>
      <c r="BVB1197" s="22"/>
      <c r="BVC1197" s="22"/>
      <c r="BVD1197" s="22"/>
      <c r="BVE1197" s="22"/>
      <c r="BVF1197" s="22"/>
      <c r="BVG1197" s="22"/>
      <c r="BVH1197" s="22"/>
      <c r="BVI1197" s="22"/>
      <c r="BVJ1197" s="22"/>
      <c r="BVK1197" s="22"/>
      <c r="BVL1197" s="22"/>
      <c r="BVM1197" s="22"/>
      <c r="BVN1197" s="22"/>
      <c r="BVO1197" s="22"/>
      <c r="BVP1197" s="22"/>
      <c r="BVQ1197" s="22"/>
      <c r="BVR1197" s="22"/>
      <c r="BVS1197" s="22"/>
      <c r="BVT1197" s="22"/>
      <c r="BVU1197" s="22"/>
      <c r="BVV1197" s="22"/>
      <c r="BVW1197" s="22"/>
      <c r="BVX1197" s="22"/>
      <c r="BVY1197" s="22"/>
      <c r="BVZ1197" s="22"/>
      <c r="BWA1197" s="22"/>
      <c r="BWB1197" s="22"/>
      <c r="BWC1197" s="22"/>
      <c r="BWD1197" s="22"/>
      <c r="BWE1197" s="22"/>
      <c r="BWF1197" s="22"/>
      <c r="BWG1197" s="22"/>
      <c r="BWH1197" s="22"/>
      <c r="BWI1197" s="22"/>
      <c r="BWJ1197" s="22"/>
      <c r="BWK1197" s="22"/>
      <c r="BWL1197" s="22"/>
      <c r="BWM1197" s="22"/>
      <c r="BWN1197" s="22"/>
      <c r="BWO1197" s="22"/>
      <c r="BWP1197" s="22"/>
      <c r="BWQ1197" s="22"/>
      <c r="BWR1197" s="22"/>
      <c r="BWS1197" s="22"/>
      <c r="BWT1197" s="22"/>
      <c r="BWU1197" s="22"/>
      <c r="BWV1197" s="22"/>
      <c r="BWW1197" s="22"/>
      <c r="BWX1197" s="22"/>
      <c r="BWY1197" s="22"/>
      <c r="BWZ1197" s="22"/>
      <c r="BXA1197" s="22"/>
      <c r="BXB1197" s="22"/>
      <c r="BXC1197" s="22"/>
      <c r="BXD1197" s="22"/>
      <c r="BXE1197" s="22"/>
      <c r="BXF1197" s="22"/>
      <c r="BXG1197" s="22"/>
      <c r="BXH1197" s="22"/>
      <c r="BXI1197" s="22"/>
      <c r="BXJ1197" s="22"/>
      <c r="BXK1197" s="22"/>
      <c r="BXL1197" s="22"/>
      <c r="BXM1197" s="22"/>
      <c r="BXN1197" s="22"/>
      <c r="BXO1197" s="22"/>
      <c r="BXP1197" s="22"/>
      <c r="BXQ1197" s="22"/>
      <c r="BXR1197" s="22"/>
      <c r="BXS1197" s="22"/>
      <c r="BXT1197" s="22"/>
      <c r="BXU1197" s="22"/>
      <c r="BXV1197" s="22"/>
      <c r="BXW1197" s="22"/>
      <c r="BXX1197" s="22"/>
      <c r="BXY1197" s="22"/>
      <c r="BXZ1197" s="22"/>
      <c r="BYA1197" s="22"/>
      <c r="BYB1197" s="22"/>
      <c r="BYC1197" s="22"/>
      <c r="BYD1197" s="22"/>
      <c r="BYE1197" s="22"/>
      <c r="BYF1197" s="22"/>
      <c r="BYG1197" s="22"/>
      <c r="BYH1197" s="22"/>
      <c r="BYI1197" s="22"/>
      <c r="BYJ1197" s="22"/>
      <c r="BYK1197" s="22"/>
      <c r="BYL1197" s="22"/>
      <c r="BYM1197" s="22"/>
      <c r="BYN1197" s="22"/>
      <c r="BYO1197" s="22"/>
      <c r="BYP1197" s="22"/>
      <c r="BYQ1197" s="22"/>
      <c r="BYR1197" s="22"/>
      <c r="BYS1197" s="22"/>
      <c r="BYT1197" s="22"/>
      <c r="BYU1197" s="22"/>
      <c r="BYV1197" s="22"/>
      <c r="BYW1197" s="22"/>
      <c r="BYX1197" s="22"/>
      <c r="BYY1197" s="22"/>
      <c r="BYZ1197" s="22"/>
      <c r="BZA1197" s="22"/>
      <c r="BZB1197" s="22"/>
      <c r="BZC1197" s="22"/>
      <c r="BZD1197" s="22"/>
      <c r="BZE1197" s="22"/>
      <c r="BZF1197" s="22"/>
      <c r="BZG1197" s="22"/>
      <c r="BZH1197" s="22"/>
      <c r="BZI1197" s="22"/>
      <c r="BZJ1197" s="22"/>
      <c r="BZK1197" s="22"/>
      <c r="BZL1197" s="22"/>
      <c r="BZM1197" s="22"/>
      <c r="BZN1197" s="22"/>
      <c r="BZO1197" s="22"/>
      <c r="BZP1197" s="22"/>
      <c r="BZQ1197" s="22"/>
      <c r="BZR1197" s="22"/>
      <c r="BZS1197" s="22"/>
      <c r="BZT1197" s="22"/>
      <c r="BZU1197" s="22"/>
      <c r="BZV1197" s="22"/>
      <c r="BZW1197" s="22"/>
      <c r="BZX1197" s="22"/>
      <c r="BZY1197" s="22"/>
      <c r="BZZ1197" s="22"/>
      <c r="CAA1197" s="22"/>
      <c r="CAB1197" s="22"/>
      <c r="CAC1197" s="22"/>
      <c r="CAD1197" s="22"/>
      <c r="CAE1197" s="22"/>
      <c r="CAF1197" s="22"/>
      <c r="CAG1197" s="22"/>
      <c r="CAH1197" s="22"/>
      <c r="CAI1197" s="22"/>
      <c r="CAJ1197" s="22"/>
      <c r="CAK1197" s="22"/>
      <c r="CAL1197" s="22"/>
      <c r="CAM1197" s="22"/>
      <c r="CAN1197" s="22"/>
      <c r="CAO1197" s="22"/>
      <c r="CAP1197" s="22"/>
      <c r="CAQ1197" s="22"/>
      <c r="CAR1197" s="22"/>
      <c r="CAS1197" s="22"/>
      <c r="CAT1197" s="22"/>
      <c r="CAU1197" s="22"/>
      <c r="CAV1197" s="22"/>
      <c r="CAW1197" s="22"/>
      <c r="CAX1197" s="22"/>
      <c r="CAY1197" s="22"/>
      <c r="CAZ1197" s="22"/>
      <c r="CBA1197" s="22"/>
      <c r="CBB1197" s="22"/>
      <c r="CBC1197" s="22"/>
      <c r="CBD1197" s="22"/>
      <c r="CBE1197" s="22"/>
      <c r="CBF1197" s="22"/>
      <c r="CBG1197" s="22"/>
      <c r="CBH1197" s="22"/>
      <c r="CBI1197" s="22"/>
      <c r="CBJ1197" s="22"/>
      <c r="CBK1197" s="22"/>
      <c r="CBL1197" s="22"/>
      <c r="CBM1197" s="22"/>
      <c r="CBN1197" s="22"/>
      <c r="CBO1197" s="22"/>
      <c r="CBP1197" s="22"/>
      <c r="CBQ1197" s="22"/>
      <c r="CBR1197" s="22"/>
      <c r="CBS1197" s="22"/>
      <c r="CBT1197" s="22"/>
      <c r="CBU1197" s="22"/>
      <c r="CBV1197" s="22"/>
      <c r="CBW1197" s="22"/>
      <c r="CBX1197" s="22"/>
      <c r="CBY1197" s="22"/>
      <c r="CBZ1197" s="22"/>
      <c r="CCA1197" s="22"/>
      <c r="CCB1197" s="22"/>
      <c r="CCC1197" s="22"/>
      <c r="CCD1197" s="22"/>
      <c r="CCE1197" s="22"/>
      <c r="CCF1197" s="22"/>
      <c r="CCG1197" s="22"/>
      <c r="CCH1197" s="22"/>
      <c r="CCI1197" s="22"/>
      <c r="CCJ1197" s="22"/>
      <c r="CCK1197" s="22"/>
      <c r="CCL1197" s="22"/>
      <c r="CCM1197" s="22"/>
      <c r="CCN1197" s="22"/>
      <c r="CCO1197" s="22"/>
      <c r="CCP1197" s="22"/>
      <c r="CCQ1197" s="22"/>
      <c r="CCR1197" s="22"/>
      <c r="CCS1197" s="22"/>
      <c r="CCT1197" s="22"/>
      <c r="CCU1197" s="22"/>
      <c r="CCV1197" s="22"/>
      <c r="CCW1197" s="22"/>
      <c r="CCX1197" s="22"/>
      <c r="CCY1197" s="22"/>
      <c r="CCZ1197" s="22"/>
      <c r="CDA1197" s="22"/>
      <c r="CDB1197" s="22"/>
      <c r="CDC1197" s="22"/>
      <c r="CDD1197" s="22"/>
      <c r="CDE1197" s="22"/>
      <c r="CDF1197" s="22"/>
      <c r="CDG1197" s="22"/>
      <c r="CDH1197" s="22"/>
      <c r="CDI1197" s="22"/>
      <c r="CDJ1197" s="22"/>
      <c r="CDK1197" s="22"/>
      <c r="CDL1197" s="22"/>
      <c r="CDM1197" s="22"/>
      <c r="CDN1197" s="22"/>
      <c r="CDO1197" s="22"/>
      <c r="CDP1197" s="22"/>
      <c r="CDQ1197" s="22"/>
      <c r="CDR1197" s="22"/>
      <c r="CDS1197" s="22"/>
      <c r="CDT1197" s="22"/>
      <c r="CDU1197" s="22"/>
      <c r="CDV1197" s="22"/>
      <c r="CDW1197" s="22"/>
      <c r="CDX1197" s="22"/>
      <c r="CDY1197" s="22"/>
      <c r="CDZ1197" s="22"/>
      <c r="CEA1197" s="22"/>
      <c r="CEB1197" s="22"/>
      <c r="CEC1197" s="22"/>
      <c r="CED1197" s="22"/>
      <c r="CEE1197" s="22"/>
      <c r="CEF1197" s="22"/>
      <c r="CEG1197" s="22"/>
      <c r="CEH1197" s="22"/>
      <c r="CEI1197" s="22"/>
      <c r="CEJ1197" s="22"/>
      <c r="CEK1197" s="22"/>
      <c r="CEL1197" s="22"/>
      <c r="CEM1197" s="22"/>
      <c r="CEN1197" s="22"/>
      <c r="CEO1197" s="22"/>
      <c r="CEP1197" s="22"/>
      <c r="CEQ1197" s="22"/>
      <c r="CER1197" s="22"/>
      <c r="CES1197" s="22"/>
      <c r="CET1197" s="22"/>
      <c r="CEU1197" s="22"/>
      <c r="CEV1197" s="22"/>
      <c r="CEW1197" s="22"/>
      <c r="CEX1197" s="22"/>
      <c r="CEY1197" s="22"/>
      <c r="CEZ1197" s="22"/>
      <c r="CFA1197" s="22"/>
      <c r="CFB1197" s="22"/>
      <c r="CFC1197" s="22"/>
      <c r="CFD1197" s="22"/>
      <c r="CFE1197" s="22"/>
      <c r="CFF1197" s="22"/>
      <c r="CFG1197" s="22"/>
      <c r="CFH1197" s="22"/>
      <c r="CFI1197" s="22"/>
      <c r="CFJ1197" s="22"/>
      <c r="CFK1197" s="22"/>
      <c r="CFL1197" s="22"/>
      <c r="CFM1197" s="22"/>
      <c r="CFN1197" s="22"/>
      <c r="CFO1197" s="22"/>
      <c r="CFP1197" s="22"/>
      <c r="CFQ1197" s="22"/>
      <c r="CFR1197" s="22"/>
      <c r="CFS1197" s="22"/>
      <c r="CFT1197" s="22"/>
      <c r="CFU1197" s="22"/>
      <c r="CFV1197" s="22"/>
      <c r="CFW1197" s="22"/>
      <c r="CFX1197" s="22"/>
      <c r="CFY1197" s="22"/>
      <c r="CFZ1197" s="22"/>
      <c r="CGA1197" s="22"/>
      <c r="CGB1197" s="22"/>
      <c r="CGC1197" s="22"/>
      <c r="CGD1197" s="22"/>
      <c r="CGE1197" s="22"/>
      <c r="CGF1197" s="22"/>
      <c r="CGG1197" s="22"/>
      <c r="CGH1197" s="22"/>
      <c r="CGI1197" s="22"/>
      <c r="CGJ1197" s="22"/>
      <c r="CGK1197" s="22"/>
      <c r="CGL1197" s="22"/>
      <c r="CGM1197" s="22"/>
      <c r="CGN1197" s="22"/>
      <c r="CGO1197" s="22"/>
      <c r="CGP1197" s="22"/>
      <c r="CGQ1197" s="22"/>
      <c r="CGR1197" s="22"/>
      <c r="CGS1197" s="22"/>
      <c r="CGT1197" s="22"/>
      <c r="CGU1197" s="22"/>
      <c r="CGV1197" s="22"/>
      <c r="CGW1197" s="22"/>
      <c r="CGX1197" s="22"/>
      <c r="CGY1197" s="22"/>
      <c r="CGZ1197" s="22"/>
      <c r="CHA1197" s="22"/>
      <c r="CHB1197" s="22"/>
      <c r="CHC1197" s="22"/>
      <c r="CHD1197" s="22"/>
      <c r="CHE1197" s="22"/>
      <c r="CHF1197" s="22"/>
      <c r="CHG1197" s="22"/>
      <c r="CHH1197" s="22"/>
      <c r="CHI1197" s="22"/>
      <c r="CHJ1197" s="22"/>
      <c r="CHK1197" s="22"/>
      <c r="CHL1197" s="22"/>
      <c r="CHM1197" s="22"/>
      <c r="CHN1197" s="22"/>
      <c r="CHO1197" s="22"/>
      <c r="CHP1197" s="22"/>
      <c r="CHQ1197" s="22"/>
      <c r="CHR1197" s="22"/>
      <c r="CHS1197" s="22"/>
      <c r="CHT1197" s="22"/>
      <c r="CHU1197" s="22"/>
      <c r="CHV1197" s="22"/>
      <c r="CHW1197" s="22"/>
      <c r="CHX1197" s="22"/>
      <c r="CHY1197" s="22"/>
      <c r="CHZ1197" s="22"/>
      <c r="CIA1197" s="22"/>
      <c r="CIB1197" s="22"/>
      <c r="CIC1197" s="22"/>
      <c r="CID1197" s="22"/>
      <c r="CIE1197" s="22"/>
      <c r="CIF1197" s="22"/>
      <c r="CIG1197" s="22"/>
      <c r="CIH1197" s="22"/>
      <c r="CII1197" s="22"/>
      <c r="CIJ1197" s="22"/>
      <c r="CIK1197" s="22"/>
      <c r="CIL1197" s="22"/>
      <c r="CIM1197" s="22"/>
      <c r="CIN1197" s="22"/>
      <c r="CIO1197" s="22"/>
      <c r="CIP1197" s="22"/>
      <c r="CIQ1197" s="22"/>
      <c r="CIR1197" s="22"/>
      <c r="CIS1197" s="22"/>
      <c r="CIT1197" s="22"/>
      <c r="CIU1197" s="22"/>
      <c r="CIV1197" s="22"/>
      <c r="CIW1197" s="22"/>
      <c r="CIX1197" s="22"/>
      <c r="CIY1197" s="22"/>
      <c r="CIZ1197" s="22"/>
      <c r="CJA1197" s="22"/>
      <c r="CJB1197" s="22"/>
      <c r="CJC1197" s="22"/>
      <c r="CJD1197" s="22"/>
      <c r="CJE1197" s="22"/>
      <c r="CJF1197" s="22"/>
      <c r="CJG1197" s="22"/>
      <c r="CJH1197" s="22"/>
      <c r="CJI1197" s="22"/>
      <c r="CJJ1197" s="22"/>
      <c r="CJK1197" s="22"/>
      <c r="CJL1197" s="22"/>
      <c r="CJM1197" s="22"/>
      <c r="CJN1197" s="22"/>
      <c r="CJO1197" s="22"/>
      <c r="CJP1197" s="22"/>
      <c r="CJQ1197" s="22"/>
      <c r="CJR1197" s="22"/>
      <c r="CJS1197" s="22"/>
      <c r="CJT1197" s="22"/>
      <c r="CJU1197" s="22"/>
      <c r="CJV1197" s="22"/>
      <c r="CJW1197" s="22"/>
      <c r="CJX1197" s="22"/>
      <c r="CJY1197" s="22"/>
      <c r="CJZ1197" s="22"/>
      <c r="CKA1197" s="22"/>
      <c r="CKB1197" s="22"/>
      <c r="CKC1197" s="22"/>
      <c r="CKD1197" s="22"/>
      <c r="CKE1197" s="22"/>
      <c r="CKF1197" s="22"/>
      <c r="CKG1197" s="22"/>
      <c r="CKH1197" s="22"/>
      <c r="CKI1197" s="22"/>
      <c r="CKJ1197" s="22"/>
      <c r="CKK1197" s="22"/>
      <c r="CKL1197" s="22"/>
      <c r="CKM1197" s="22"/>
      <c r="CKN1197" s="22"/>
      <c r="CKO1197" s="22"/>
      <c r="CKP1197" s="22"/>
      <c r="CKQ1197" s="22"/>
      <c r="CKR1197" s="22"/>
      <c r="CKS1197" s="22"/>
      <c r="CKT1197" s="22"/>
      <c r="CKU1197" s="22"/>
      <c r="CKV1197" s="22"/>
      <c r="CKW1197" s="22"/>
      <c r="CKX1197" s="22"/>
      <c r="CKY1197" s="22"/>
      <c r="CKZ1197" s="22"/>
      <c r="CLA1197" s="22"/>
      <c r="CLB1197" s="22"/>
      <c r="CLC1197" s="22"/>
      <c r="CLD1197" s="22"/>
      <c r="CLE1197" s="22"/>
      <c r="CLF1197" s="22"/>
      <c r="CLG1197" s="22"/>
      <c r="CLH1197" s="22"/>
      <c r="CLI1197" s="22"/>
      <c r="CLJ1197" s="22"/>
      <c r="CLK1197" s="22"/>
      <c r="CLL1197" s="22"/>
      <c r="CLM1197" s="22"/>
      <c r="CLN1197" s="22"/>
      <c r="CLO1197" s="22"/>
      <c r="CLP1197" s="22"/>
      <c r="CLQ1197" s="22"/>
      <c r="CLR1197" s="22"/>
      <c r="CLS1197" s="22"/>
      <c r="CLT1197" s="22"/>
      <c r="CLU1197" s="22"/>
      <c r="CLV1197" s="22"/>
      <c r="CLW1197" s="22"/>
      <c r="CLX1197" s="22"/>
      <c r="CLY1197" s="22"/>
      <c r="CLZ1197" s="22"/>
      <c r="CMA1197" s="22"/>
      <c r="CMB1197" s="22"/>
      <c r="CMC1197" s="22"/>
      <c r="CMD1197" s="22"/>
      <c r="CME1197" s="22"/>
      <c r="CMF1197" s="22"/>
      <c r="CMG1197" s="22"/>
      <c r="CMH1197" s="22"/>
      <c r="CMI1197" s="22"/>
      <c r="CMJ1197" s="22"/>
      <c r="CMK1197" s="22"/>
      <c r="CML1197" s="22"/>
      <c r="CMM1197" s="22"/>
      <c r="CMN1197" s="22"/>
      <c r="CMO1197" s="22"/>
      <c r="CMP1197" s="22"/>
      <c r="CMQ1197" s="22"/>
      <c r="CMR1197" s="22"/>
      <c r="CMS1197" s="22"/>
      <c r="CMT1197" s="22"/>
      <c r="CMU1197" s="22"/>
      <c r="CMV1197" s="22"/>
      <c r="CMW1197" s="22"/>
      <c r="CMX1197" s="22"/>
      <c r="CMY1197" s="22"/>
      <c r="CMZ1197" s="22"/>
      <c r="CNA1197" s="22"/>
      <c r="CNB1197" s="22"/>
      <c r="CNC1197" s="22"/>
      <c r="CND1197" s="22"/>
      <c r="CNE1197" s="22"/>
      <c r="CNF1197" s="22"/>
      <c r="CNG1197" s="22"/>
      <c r="CNH1197" s="22"/>
      <c r="CNI1197" s="22"/>
      <c r="CNJ1197" s="22"/>
      <c r="CNK1197" s="22"/>
      <c r="CNL1197" s="22"/>
      <c r="CNM1197" s="22"/>
      <c r="CNN1197" s="22"/>
      <c r="CNO1197" s="22"/>
      <c r="CNP1197" s="22"/>
      <c r="CNQ1197" s="22"/>
      <c r="CNR1197" s="22"/>
      <c r="CNS1197" s="22"/>
      <c r="CNT1197" s="22"/>
      <c r="CNU1197" s="22"/>
      <c r="CNV1197" s="22"/>
      <c r="CNW1197" s="22"/>
      <c r="CNX1197" s="22"/>
      <c r="CNY1197" s="22"/>
      <c r="CNZ1197" s="22"/>
      <c r="COA1197" s="22"/>
      <c r="COB1197" s="22"/>
      <c r="COC1197" s="22"/>
      <c r="COD1197" s="22"/>
      <c r="COE1197" s="22"/>
      <c r="COF1197" s="22"/>
      <c r="COG1197" s="22"/>
      <c r="COH1197" s="22"/>
      <c r="COI1197" s="22"/>
      <c r="COJ1197" s="22"/>
      <c r="COK1197" s="22"/>
      <c r="COL1197" s="22"/>
      <c r="COM1197" s="22"/>
      <c r="CON1197" s="22"/>
      <c r="COO1197" s="22"/>
      <c r="COP1197" s="22"/>
      <c r="COQ1197" s="22"/>
      <c r="COR1197" s="22"/>
      <c r="COS1197" s="22"/>
      <c r="COT1197" s="22"/>
      <c r="COU1197" s="22"/>
      <c r="COV1197" s="22"/>
      <c r="COW1197" s="22"/>
      <c r="COX1197" s="22"/>
      <c r="COY1197" s="22"/>
      <c r="COZ1197" s="22"/>
      <c r="CPA1197" s="22"/>
      <c r="CPB1197" s="22"/>
      <c r="CPC1197" s="22"/>
      <c r="CPD1197" s="22"/>
      <c r="CPE1197" s="22"/>
      <c r="CPF1197" s="22"/>
      <c r="CPG1197" s="22"/>
      <c r="CPH1197" s="22"/>
      <c r="CPI1197" s="22"/>
      <c r="CPJ1197" s="22"/>
      <c r="CPK1197" s="22"/>
      <c r="CPL1197" s="22"/>
      <c r="CPM1197" s="22"/>
      <c r="CPN1197" s="22"/>
      <c r="CPO1197" s="22"/>
      <c r="CPP1197" s="22"/>
      <c r="CPQ1197" s="22"/>
      <c r="CPR1197" s="22"/>
      <c r="CPS1197" s="22"/>
      <c r="CPT1197" s="22"/>
      <c r="CPU1197" s="22"/>
      <c r="CPV1197" s="22"/>
      <c r="CPW1197" s="22"/>
      <c r="CPX1197" s="22"/>
      <c r="CPY1197" s="22"/>
      <c r="CPZ1197" s="22"/>
      <c r="CQA1197" s="22"/>
      <c r="CQB1197" s="22"/>
      <c r="CQC1197" s="22"/>
      <c r="CQD1197" s="22"/>
      <c r="CQE1197" s="22"/>
      <c r="CQF1197" s="22"/>
      <c r="CQG1197" s="22"/>
      <c r="CQH1197" s="22"/>
      <c r="CQI1197" s="22"/>
      <c r="CQJ1197" s="22"/>
      <c r="CQK1197" s="22"/>
      <c r="CQL1197" s="22"/>
      <c r="CQM1197" s="22"/>
      <c r="CQN1197" s="22"/>
      <c r="CQO1197" s="22"/>
      <c r="CQP1197" s="22"/>
      <c r="CQQ1197" s="22"/>
      <c r="CQR1197" s="22"/>
      <c r="CQS1197" s="22"/>
      <c r="CQT1197" s="22"/>
      <c r="CQU1197" s="22"/>
      <c r="CQV1197" s="22"/>
      <c r="CQW1197" s="22"/>
      <c r="CQX1197" s="22"/>
      <c r="CQY1197" s="22"/>
      <c r="CQZ1197" s="22"/>
      <c r="CRA1197" s="22"/>
      <c r="CRB1197" s="22"/>
      <c r="CRC1197" s="22"/>
      <c r="CRD1197" s="22"/>
      <c r="CRE1197" s="22"/>
      <c r="CRF1197" s="22"/>
      <c r="CRG1197" s="22"/>
      <c r="CRH1197" s="22"/>
      <c r="CRI1197" s="22"/>
      <c r="CRJ1197" s="22"/>
      <c r="CRK1197" s="22"/>
      <c r="CRL1197" s="22"/>
      <c r="CRM1197" s="22"/>
      <c r="CRN1197" s="22"/>
      <c r="CRO1197" s="22"/>
      <c r="CRP1197" s="22"/>
      <c r="CRQ1197" s="22"/>
      <c r="CRR1197" s="22"/>
      <c r="CRS1197" s="22"/>
      <c r="CRT1197" s="22"/>
      <c r="CRU1197" s="22"/>
      <c r="CRV1197" s="22"/>
      <c r="CRW1197" s="22"/>
      <c r="CRX1197" s="22"/>
      <c r="CRY1197" s="22"/>
      <c r="CRZ1197" s="22"/>
      <c r="CSA1197" s="22"/>
      <c r="CSB1197" s="22"/>
      <c r="CSC1197" s="22"/>
      <c r="CSD1197" s="22"/>
      <c r="CSE1197" s="22"/>
      <c r="CSF1197" s="22"/>
      <c r="CSG1197" s="22"/>
      <c r="CSH1197" s="22"/>
      <c r="CSI1197" s="22"/>
      <c r="CSJ1197" s="22"/>
      <c r="CSK1197" s="22"/>
      <c r="CSL1197" s="22"/>
      <c r="CSM1197" s="22"/>
      <c r="CSN1197" s="22"/>
      <c r="CSO1197" s="22"/>
      <c r="CSP1197" s="22"/>
      <c r="CSQ1197" s="22"/>
      <c r="CSR1197" s="22"/>
      <c r="CSS1197" s="22"/>
      <c r="CST1197" s="22"/>
      <c r="CSU1197" s="22"/>
      <c r="CSV1197" s="22"/>
      <c r="CSW1197" s="22"/>
      <c r="CSX1197" s="22"/>
      <c r="CSY1197" s="22"/>
      <c r="CSZ1197" s="22"/>
      <c r="CTA1197" s="22"/>
      <c r="CTB1197" s="22"/>
      <c r="CTC1197" s="22"/>
      <c r="CTD1197" s="22"/>
      <c r="CTE1197" s="22"/>
      <c r="CTF1197" s="22"/>
      <c r="CTG1197" s="22"/>
      <c r="CTH1197" s="22"/>
      <c r="CTI1197" s="22"/>
      <c r="CTJ1197" s="22"/>
      <c r="CTK1197" s="22"/>
      <c r="CTL1197" s="22"/>
      <c r="CTM1197" s="22"/>
      <c r="CTN1197" s="22"/>
      <c r="CTO1197" s="22"/>
      <c r="CTP1197" s="22"/>
      <c r="CTQ1197" s="22"/>
      <c r="CTR1197" s="22"/>
      <c r="CTS1197" s="22"/>
      <c r="CTT1197" s="22"/>
      <c r="CTU1197" s="22"/>
      <c r="CTV1197" s="22"/>
      <c r="CTW1197" s="22"/>
      <c r="CTX1197" s="22"/>
      <c r="CTY1197" s="22"/>
      <c r="CTZ1197" s="22"/>
      <c r="CUA1197" s="22"/>
      <c r="CUB1197" s="22"/>
      <c r="CUC1197" s="22"/>
      <c r="CUD1197" s="22"/>
      <c r="CUE1197" s="22"/>
      <c r="CUF1197" s="22"/>
      <c r="CUG1197" s="22"/>
      <c r="CUH1197" s="22"/>
      <c r="CUI1197" s="22"/>
      <c r="CUJ1197" s="22"/>
      <c r="CUK1197" s="22"/>
      <c r="CUL1197" s="22"/>
      <c r="CUM1197" s="22"/>
      <c r="CUN1197" s="22"/>
      <c r="CUO1197" s="22"/>
      <c r="CUP1197" s="22"/>
      <c r="CUQ1197" s="22"/>
      <c r="CUR1197" s="22"/>
      <c r="CUS1197" s="22"/>
      <c r="CUT1197" s="22"/>
      <c r="CUU1197" s="22"/>
      <c r="CUV1197" s="22"/>
      <c r="CUW1197" s="22"/>
      <c r="CUX1197" s="22"/>
      <c r="CUY1197" s="22"/>
      <c r="CUZ1197" s="22"/>
      <c r="CVA1197" s="22"/>
      <c r="CVB1197" s="22"/>
      <c r="CVC1197" s="22"/>
      <c r="CVD1197" s="22"/>
      <c r="CVE1197" s="22"/>
      <c r="CVF1197" s="22"/>
      <c r="CVG1197" s="22"/>
      <c r="CVH1197" s="22"/>
      <c r="CVI1197" s="22"/>
      <c r="CVJ1197" s="22"/>
      <c r="CVK1197" s="22"/>
      <c r="CVL1197" s="22"/>
      <c r="CVM1197" s="22"/>
      <c r="CVN1197" s="22"/>
      <c r="CVO1197" s="22"/>
      <c r="CVP1197" s="22"/>
      <c r="CVQ1197" s="22"/>
      <c r="CVR1197" s="22"/>
      <c r="CVS1197" s="22"/>
      <c r="CVT1197" s="22"/>
      <c r="CVU1197" s="22"/>
      <c r="CVV1197" s="22"/>
      <c r="CVW1197" s="22"/>
      <c r="CVX1197" s="22"/>
      <c r="CVY1197" s="22"/>
      <c r="CVZ1197" s="22"/>
      <c r="CWA1197" s="22"/>
      <c r="CWB1197" s="22"/>
      <c r="CWC1197" s="22"/>
      <c r="CWD1197" s="22"/>
      <c r="CWE1197" s="22"/>
      <c r="CWF1197" s="22"/>
      <c r="CWG1197" s="22"/>
      <c r="CWH1197" s="22"/>
      <c r="CWI1197" s="22"/>
      <c r="CWJ1197" s="22"/>
      <c r="CWK1197" s="22"/>
      <c r="CWL1197" s="22"/>
      <c r="CWM1197" s="22"/>
      <c r="CWN1197" s="22"/>
      <c r="CWO1197" s="22"/>
      <c r="CWP1197" s="22"/>
      <c r="CWQ1197" s="22"/>
      <c r="CWR1197" s="22"/>
      <c r="CWS1197" s="22"/>
      <c r="CWT1197" s="22"/>
      <c r="CWU1197" s="22"/>
      <c r="CWV1197" s="22"/>
      <c r="CWW1197" s="22"/>
      <c r="CWX1197" s="22"/>
      <c r="CWY1197" s="22"/>
      <c r="CWZ1197" s="22"/>
      <c r="CXA1197" s="22"/>
      <c r="CXB1197" s="22"/>
      <c r="CXC1197" s="22"/>
      <c r="CXD1197" s="22"/>
      <c r="CXE1197" s="22"/>
      <c r="CXF1197" s="22"/>
      <c r="CXG1197" s="22"/>
      <c r="CXH1197" s="22"/>
      <c r="CXI1197" s="22"/>
      <c r="CXJ1197" s="22"/>
      <c r="CXK1197" s="22"/>
      <c r="CXL1197" s="22"/>
      <c r="CXM1197" s="22"/>
      <c r="CXN1197" s="22"/>
      <c r="CXO1197" s="22"/>
      <c r="CXP1197" s="22"/>
      <c r="CXQ1197" s="22"/>
      <c r="CXR1197" s="22"/>
      <c r="CXS1197" s="22"/>
      <c r="CXT1197" s="22"/>
      <c r="CXU1197" s="22"/>
      <c r="CXV1197" s="22"/>
      <c r="CXW1197" s="22"/>
      <c r="CXX1197" s="22"/>
      <c r="CXY1197" s="22"/>
      <c r="CXZ1197" s="22"/>
      <c r="CYA1197" s="22"/>
      <c r="CYB1197" s="22"/>
      <c r="CYC1197" s="22"/>
      <c r="CYD1197" s="22"/>
      <c r="CYE1197" s="22"/>
      <c r="CYF1197" s="22"/>
      <c r="CYG1197" s="22"/>
      <c r="CYH1197" s="22"/>
      <c r="CYI1197" s="22"/>
      <c r="CYJ1197" s="22"/>
      <c r="CYK1197" s="22"/>
      <c r="CYL1197" s="22"/>
      <c r="CYM1197" s="22"/>
      <c r="CYN1197" s="22"/>
      <c r="CYO1197" s="22"/>
      <c r="CYP1197" s="22"/>
      <c r="CYQ1197" s="22"/>
      <c r="CYR1197" s="22"/>
      <c r="CYS1197" s="22"/>
      <c r="CYT1197" s="22"/>
      <c r="CYU1197" s="22"/>
      <c r="CYV1197" s="22"/>
      <c r="CYW1197" s="22"/>
      <c r="CYX1197" s="22"/>
      <c r="CYY1197" s="22"/>
      <c r="CYZ1197" s="22"/>
      <c r="CZA1197" s="22"/>
      <c r="CZB1197" s="22"/>
      <c r="CZC1197" s="22"/>
      <c r="CZD1197" s="22"/>
      <c r="CZE1197" s="22"/>
      <c r="CZF1197" s="22"/>
      <c r="CZG1197" s="22"/>
      <c r="CZH1197" s="22"/>
      <c r="CZI1197" s="22"/>
      <c r="CZJ1197" s="22"/>
      <c r="CZK1197" s="22"/>
      <c r="CZL1197" s="22"/>
      <c r="CZM1197" s="22"/>
      <c r="CZN1197" s="22"/>
      <c r="CZO1197" s="22"/>
      <c r="CZP1197" s="22"/>
      <c r="CZQ1197" s="22"/>
      <c r="CZR1197" s="22"/>
      <c r="CZS1197" s="22"/>
      <c r="CZT1197" s="22"/>
      <c r="CZU1197" s="22"/>
      <c r="CZV1197" s="22"/>
      <c r="CZW1197" s="22"/>
      <c r="CZX1197" s="22"/>
      <c r="CZY1197" s="22"/>
      <c r="CZZ1197" s="22"/>
      <c r="DAA1197" s="22"/>
      <c r="DAB1197" s="22"/>
      <c r="DAC1197" s="22"/>
      <c r="DAD1197" s="22"/>
      <c r="DAE1197" s="22"/>
      <c r="DAF1197" s="22"/>
      <c r="DAG1197" s="22"/>
      <c r="DAH1197" s="22"/>
      <c r="DAI1197" s="22"/>
      <c r="DAJ1197" s="22"/>
      <c r="DAK1197" s="22"/>
      <c r="DAL1197" s="22"/>
      <c r="DAM1197" s="22"/>
      <c r="DAN1197" s="22"/>
      <c r="DAO1197" s="22"/>
      <c r="DAP1197" s="22"/>
      <c r="DAQ1197" s="22"/>
      <c r="DAR1197" s="22"/>
      <c r="DAS1197" s="22"/>
      <c r="DAT1197" s="22"/>
      <c r="DAU1197" s="22"/>
      <c r="DAV1197" s="22"/>
      <c r="DAW1197" s="22"/>
      <c r="DAX1197" s="22"/>
      <c r="DAY1197" s="22"/>
      <c r="DAZ1197" s="22"/>
      <c r="DBA1197" s="22"/>
      <c r="DBB1197" s="22"/>
      <c r="DBC1197" s="22"/>
      <c r="DBD1197" s="22"/>
      <c r="DBE1197" s="22"/>
      <c r="DBF1197" s="22"/>
      <c r="DBG1197" s="22"/>
      <c r="DBH1197" s="22"/>
      <c r="DBI1197" s="22"/>
      <c r="DBJ1197" s="22"/>
      <c r="DBK1197" s="22"/>
      <c r="DBL1197" s="22"/>
      <c r="DBM1197" s="22"/>
      <c r="DBN1197" s="22"/>
      <c r="DBO1197" s="22"/>
      <c r="DBP1197" s="22"/>
      <c r="DBQ1197" s="22"/>
      <c r="DBR1197" s="22"/>
      <c r="DBS1197" s="22"/>
      <c r="DBT1197" s="22"/>
      <c r="DBU1197" s="22"/>
      <c r="DBV1197" s="22"/>
      <c r="DBW1197" s="22"/>
      <c r="DBX1197" s="22"/>
      <c r="DBY1197" s="22"/>
      <c r="DBZ1197" s="22"/>
      <c r="DCA1197" s="22"/>
      <c r="DCB1197" s="22"/>
      <c r="DCC1197" s="22"/>
      <c r="DCD1197" s="22"/>
      <c r="DCE1197" s="22"/>
      <c r="DCF1197" s="22"/>
      <c r="DCG1197" s="22"/>
      <c r="DCH1197" s="22"/>
      <c r="DCI1197" s="22"/>
      <c r="DCJ1197" s="22"/>
      <c r="DCK1197" s="22"/>
      <c r="DCL1197" s="22"/>
      <c r="DCM1197" s="22"/>
      <c r="DCN1197" s="22"/>
      <c r="DCO1197" s="22"/>
      <c r="DCP1197" s="22"/>
      <c r="DCQ1197" s="22"/>
      <c r="DCR1197" s="22"/>
      <c r="DCS1197" s="22"/>
      <c r="DCT1197" s="22"/>
      <c r="DCU1197" s="22"/>
      <c r="DCV1197" s="22"/>
      <c r="DCW1197" s="22"/>
      <c r="DCX1197" s="22"/>
      <c r="DCY1197" s="22"/>
      <c r="DCZ1197" s="22"/>
      <c r="DDA1197" s="22"/>
      <c r="DDB1197" s="22"/>
      <c r="DDC1197" s="22"/>
      <c r="DDD1197" s="22"/>
      <c r="DDE1197" s="22"/>
      <c r="DDF1197" s="22"/>
      <c r="DDG1197" s="22"/>
      <c r="DDH1197" s="22"/>
      <c r="DDI1197" s="22"/>
      <c r="DDJ1197" s="22"/>
      <c r="DDK1197" s="22"/>
      <c r="DDL1197" s="22"/>
      <c r="DDM1197" s="22"/>
      <c r="DDN1197" s="22"/>
      <c r="DDO1197" s="22"/>
      <c r="DDP1197" s="22"/>
      <c r="DDQ1197" s="22"/>
      <c r="DDR1197" s="22"/>
      <c r="DDS1197" s="22"/>
      <c r="DDT1197" s="22"/>
      <c r="DDU1197" s="22"/>
      <c r="DDV1197" s="22"/>
      <c r="DDW1197" s="22"/>
      <c r="DDX1197" s="22"/>
      <c r="DDY1197" s="22"/>
      <c r="DDZ1197" s="22"/>
      <c r="DEA1197" s="22"/>
      <c r="DEB1197" s="22"/>
      <c r="DEC1197" s="22"/>
      <c r="DED1197" s="22"/>
      <c r="DEE1197" s="22"/>
      <c r="DEF1197" s="22"/>
      <c r="DEG1197" s="22"/>
      <c r="DEH1197" s="22"/>
      <c r="DEI1197" s="22"/>
      <c r="DEJ1197" s="22"/>
      <c r="DEK1197" s="22"/>
      <c r="DEL1197" s="22"/>
      <c r="DEM1197" s="22"/>
      <c r="DEN1197" s="22"/>
      <c r="DEO1197" s="22"/>
      <c r="DEP1197" s="22"/>
      <c r="DEQ1197" s="22"/>
      <c r="DER1197" s="22"/>
      <c r="DES1197" s="22"/>
      <c r="DET1197" s="22"/>
      <c r="DEU1197" s="22"/>
      <c r="DEV1197" s="22"/>
      <c r="DEW1197" s="22"/>
      <c r="DEX1197" s="22"/>
      <c r="DEY1197" s="22"/>
      <c r="DEZ1197" s="22"/>
      <c r="DFA1197" s="22"/>
      <c r="DFB1197" s="22"/>
      <c r="DFC1197" s="22"/>
      <c r="DFD1197" s="22"/>
      <c r="DFE1197" s="22"/>
      <c r="DFF1197" s="22"/>
      <c r="DFG1197" s="22"/>
      <c r="DFH1197" s="22"/>
      <c r="DFI1197" s="22"/>
      <c r="DFJ1197" s="22"/>
      <c r="DFK1197" s="22"/>
      <c r="DFL1197" s="22"/>
      <c r="DFM1197" s="22"/>
      <c r="DFN1197" s="22"/>
      <c r="DFO1197" s="22"/>
      <c r="DFP1197" s="22"/>
      <c r="DFQ1197" s="22"/>
      <c r="DFR1197" s="22"/>
      <c r="DFS1197" s="22"/>
      <c r="DFT1197" s="22"/>
      <c r="DFU1197" s="22"/>
      <c r="DFV1197" s="22"/>
      <c r="DFW1197" s="22"/>
      <c r="DFX1197" s="22"/>
      <c r="DFY1197" s="22"/>
      <c r="DFZ1197" s="22"/>
      <c r="DGA1197" s="22"/>
      <c r="DGB1197" s="22"/>
      <c r="DGC1197" s="22"/>
      <c r="DGD1197" s="22"/>
      <c r="DGE1197" s="22"/>
      <c r="DGF1197" s="22"/>
      <c r="DGG1197" s="22"/>
      <c r="DGH1197" s="22"/>
      <c r="DGI1197" s="22"/>
      <c r="DGJ1197" s="22"/>
      <c r="DGK1197" s="22"/>
      <c r="DGL1197" s="22"/>
      <c r="DGM1197" s="22"/>
      <c r="DGN1197" s="22"/>
      <c r="DGO1197" s="22"/>
      <c r="DGP1197" s="22"/>
      <c r="DGQ1197" s="22"/>
      <c r="DGR1197" s="22"/>
      <c r="DGS1197" s="22"/>
      <c r="DGT1197" s="22"/>
      <c r="DGU1197" s="22"/>
      <c r="DGV1197" s="22"/>
      <c r="DGW1197" s="22"/>
      <c r="DGX1197" s="22"/>
      <c r="DGY1197" s="22"/>
      <c r="DGZ1197" s="22"/>
      <c r="DHA1197" s="22"/>
      <c r="DHB1197" s="22"/>
      <c r="DHC1197" s="22"/>
      <c r="DHD1197" s="22"/>
      <c r="DHE1197" s="22"/>
      <c r="DHF1197" s="22"/>
      <c r="DHG1197" s="22"/>
      <c r="DHH1197" s="22"/>
      <c r="DHI1197" s="22"/>
      <c r="DHJ1197" s="22"/>
      <c r="DHK1197" s="22"/>
      <c r="DHL1197" s="22"/>
      <c r="DHM1197" s="22"/>
      <c r="DHN1197" s="22"/>
      <c r="DHO1197" s="22"/>
      <c r="DHP1197" s="22"/>
      <c r="DHQ1197" s="22"/>
      <c r="DHR1197" s="22"/>
      <c r="DHS1197" s="22"/>
      <c r="DHT1197" s="22"/>
      <c r="DHU1197" s="22"/>
      <c r="DHV1197" s="22"/>
      <c r="DHW1197" s="22"/>
      <c r="DHX1197" s="22"/>
      <c r="DHY1197" s="22"/>
      <c r="DHZ1197" s="22"/>
      <c r="DIA1197" s="22"/>
      <c r="DIB1197" s="22"/>
      <c r="DIC1197" s="22"/>
      <c r="DID1197" s="22"/>
      <c r="DIE1197" s="22"/>
      <c r="DIF1197" s="22"/>
      <c r="DIG1197" s="22"/>
      <c r="DIH1197" s="22"/>
      <c r="DII1197" s="22"/>
      <c r="DIJ1197" s="22"/>
      <c r="DIK1197" s="22"/>
      <c r="DIL1197" s="22"/>
      <c r="DIM1197" s="22"/>
      <c r="DIN1197" s="22"/>
      <c r="DIO1197" s="22"/>
      <c r="DIP1197" s="22"/>
      <c r="DIQ1197" s="22"/>
      <c r="DIR1197" s="22"/>
      <c r="DIS1197" s="22"/>
      <c r="DIT1197" s="22"/>
      <c r="DIU1197" s="22"/>
      <c r="DIV1197" s="22"/>
      <c r="DIW1197" s="22"/>
      <c r="DIX1197" s="22"/>
      <c r="DIY1197" s="22"/>
      <c r="DIZ1197" s="22"/>
      <c r="DJA1197" s="22"/>
      <c r="DJB1197" s="22"/>
      <c r="DJC1197" s="22"/>
      <c r="DJD1197" s="22"/>
      <c r="DJE1197" s="22"/>
      <c r="DJF1197" s="22"/>
      <c r="DJG1197" s="22"/>
      <c r="DJH1197" s="22"/>
      <c r="DJI1197" s="22"/>
      <c r="DJJ1197" s="22"/>
      <c r="DJK1197" s="22"/>
      <c r="DJL1197" s="22"/>
      <c r="DJM1197" s="22"/>
      <c r="DJN1197" s="22"/>
      <c r="DJO1197" s="22"/>
      <c r="DJP1197" s="22"/>
      <c r="DJQ1197" s="22"/>
      <c r="DJR1197" s="22"/>
      <c r="DJS1197" s="22"/>
      <c r="DJT1197" s="22"/>
      <c r="DJU1197" s="22"/>
      <c r="DJV1197" s="22"/>
      <c r="DJW1197" s="22"/>
      <c r="DJX1197" s="22"/>
      <c r="DJY1197" s="22"/>
      <c r="DJZ1197" s="22"/>
      <c r="DKA1197" s="22"/>
      <c r="DKB1197" s="22"/>
      <c r="DKC1197" s="22"/>
      <c r="DKD1197" s="22"/>
      <c r="DKE1197" s="22"/>
      <c r="DKF1197" s="22"/>
      <c r="DKG1197" s="22"/>
      <c r="DKH1197" s="22"/>
      <c r="DKI1197" s="22"/>
      <c r="DKJ1197" s="22"/>
      <c r="DKK1197" s="22"/>
      <c r="DKL1197" s="22"/>
      <c r="DKM1197" s="22"/>
      <c r="DKN1197" s="22"/>
      <c r="DKO1197" s="22"/>
      <c r="DKP1197" s="22"/>
      <c r="DKQ1197" s="22"/>
      <c r="DKR1197" s="22"/>
      <c r="DKS1197" s="22"/>
      <c r="DKT1197" s="22"/>
      <c r="DKU1197" s="22"/>
      <c r="DKV1197" s="22"/>
      <c r="DKW1197" s="22"/>
      <c r="DKX1197" s="22"/>
      <c r="DKY1197" s="22"/>
      <c r="DKZ1197" s="22"/>
      <c r="DLA1197" s="22"/>
      <c r="DLB1197" s="22"/>
      <c r="DLC1197" s="22"/>
      <c r="DLD1197" s="22"/>
      <c r="DLE1197" s="22"/>
      <c r="DLF1197" s="22"/>
      <c r="DLG1197" s="22"/>
      <c r="DLH1197" s="22"/>
      <c r="DLI1197" s="22"/>
      <c r="DLJ1197" s="22"/>
      <c r="DLK1197" s="22"/>
      <c r="DLL1197" s="22"/>
      <c r="DLM1197" s="22"/>
      <c r="DLN1197" s="22"/>
      <c r="DLO1197" s="22"/>
      <c r="DLP1197" s="22"/>
      <c r="DLQ1197" s="22"/>
      <c r="DLR1197" s="22"/>
      <c r="DLS1197" s="22"/>
      <c r="DLT1197" s="22"/>
      <c r="DLU1197" s="22"/>
      <c r="DLV1197" s="22"/>
      <c r="DLW1197" s="22"/>
      <c r="DLX1197" s="22"/>
      <c r="DLY1197" s="22"/>
      <c r="DLZ1197" s="22"/>
      <c r="DMA1197" s="22"/>
      <c r="DMB1197" s="22"/>
      <c r="DMC1197" s="22"/>
      <c r="DMD1197" s="22"/>
      <c r="DME1197" s="22"/>
      <c r="DMF1197" s="22"/>
      <c r="DMG1197" s="22"/>
      <c r="DMH1197" s="22"/>
      <c r="DMI1197" s="22"/>
      <c r="DMJ1197" s="22"/>
      <c r="DMK1197" s="22"/>
      <c r="DML1197" s="22"/>
      <c r="DMM1197" s="22"/>
      <c r="DMN1197" s="22"/>
      <c r="DMO1197" s="22"/>
      <c r="DMP1197" s="22"/>
      <c r="DMQ1197" s="22"/>
      <c r="DMR1197" s="22"/>
      <c r="DMS1197" s="22"/>
      <c r="DMT1197" s="22"/>
      <c r="DMU1197" s="22"/>
      <c r="DMV1197" s="22"/>
      <c r="DMW1197" s="22"/>
      <c r="DMX1197" s="22"/>
      <c r="DMY1197" s="22"/>
      <c r="DMZ1197" s="22"/>
      <c r="DNA1197" s="22"/>
      <c r="DNB1197" s="22"/>
      <c r="DNC1197" s="22"/>
      <c r="DND1197" s="22"/>
      <c r="DNE1197" s="22"/>
      <c r="DNF1197" s="22"/>
      <c r="DNG1197" s="22"/>
      <c r="DNH1197" s="22"/>
      <c r="DNI1197" s="22"/>
      <c r="DNJ1197" s="22"/>
      <c r="DNK1197" s="22"/>
      <c r="DNL1197" s="22"/>
      <c r="DNM1197" s="22"/>
      <c r="DNN1197" s="22"/>
      <c r="DNO1197" s="22"/>
      <c r="DNP1197" s="22"/>
      <c r="DNQ1197" s="22"/>
      <c r="DNR1197" s="22"/>
      <c r="DNS1197" s="22"/>
      <c r="DNT1197" s="22"/>
      <c r="DNU1197" s="22"/>
      <c r="DNV1197" s="22"/>
      <c r="DNW1197" s="22"/>
      <c r="DNX1197" s="22"/>
      <c r="DNY1197" s="22"/>
      <c r="DNZ1197" s="22"/>
      <c r="DOA1197" s="22"/>
      <c r="DOB1197" s="22"/>
      <c r="DOC1197" s="22"/>
      <c r="DOD1197" s="22"/>
      <c r="DOE1197" s="22"/>
      <c r="DOF1197" s="22"/>
      <c r="DOG1197" s="22"/>
      <c r="DOH1197" s="22"/>
      <c r="DOI1197" s="22"/>
      <c r="DOJ1197" s="22"/>
      <c r="DOK1197" s="22"/>
      <c r="DOL1197" s="22"/>
      <c r="DOM1197" s="22"/>
      <c r="DON1197" s="22"/>
      <c r="DOO1197" s="22"/>
      <c r="DOP1197" s="22"/>
      <c r="DOQ1197" s="22"/>
      <c r="DOR1197" s="22"/>
      <c r="DOS1197" s="22"/>
      <c r="DOT1197" s="22"/>
      <c r="DOU1197" s="22"/>
      <c r="DOV1197" s="22"/>
      <c r="DOW1197" s="22"/>
      <c r="DOX1197" s="22"/>
      <c r="DOY1197" s="22"/>
      <c r="DOZ1197" s="22"/>
      <c r="DPA1197" s="22"/>
      <c r="DPB1197" s="22"/>
      <c r="DPC1197" s="22"/>
      <c r="DPD1197" s="22"/>
      <c r="DPE1197" s="22"/>
      <c r="DPF1197" s="22"/>
      <c r="DPG1197" s="22"/>
      <c r="DPH1197" s="22"/>
      <c r="DPI1197" s="22"/>
      <c r="DPJ1197" s="22"/>
      <c r="DPK1197" s="22"/>
      <c r="DPL1197" s="22"/>
      <c r="DPM1197" s="22"/>
      <c r="DPN1197" s="22"/>
      <c r="DPO1197" s="22"/>
      <c r="DPP1197" s="22"/>
      <c r="DPQ1197" s="22"/>
      <c r="DPR1197" s="22"/>
      <c r="DPS1197" s="22"/>
      <c r="DPT1197" s="22"/>
      <c r="DPU1197" s="22"/>
      <c r="DPV1197" s="22"/>
      <c r="DPW1197" s="22"/>
      <c r="DPX1197" s="22"/>
      <c r="DPY1197" s="22"/>
      <c r="DPZ1197" s="22"/>
      <c r="DQA1197" s="22"/>
      <c r="DQB1197" s="22"/>
      <c r="DQC1197" s="22"/>
      <c r="DQD1197" s="22"/>
      <c r="DQE1197" s="22"/>
      <c r="DQF1197" s="22"/>
      <c r="DQG1197" s="22"/>
      <c r="DQH1197" s="22"/>
      <c r="DQI1197" s="22"/>
      <c r="DQJ1197" s="22"/>
      <c r="DQK1197" s="22"/>
      <c r="DQL1197" s="22"/>
      <c r="DQM1197" s="22"/>
      <c r="DQN1197" s="22"/>
      <c r="DQO1197" s="22"/>
      <c r="DQP1197" s="22"/>
      <c r="DQQ1197" s="22"/>
      <c r="DQR1197" s="22"/>
      <c r="DQS1197" s="22"/>
      <c r="DQT1197" s="22"/>
      <c r="DQU1197" s="22"/>
      <c r="DQV1197" s="22"/>
      <c r="DQW1197" s="22"/>
      <c r="DQX1197" s="22"/>
      <c r="DQY1197" s="22"/>
      <c r="DQZ1197" s="22"/>
      <c r="DRA1197" s="22"/>
      <c r="DRB1197" s="22"/>
      <c r="DRC1197" s="22"/>
      <c r="DRD1197" s="22"/>
      <c r="DRE1197" s="22"/>
      <c r="DRF1197" s="22"/>
      <c r="DRG1197" s="22"/>
      <c r="DRH1197" s="22"/>
      <c r="DRI1197" s="22"/>
      <c r="DRJ1197" s="22"/>
      <c r="DRK1197" s="22"/>
      <c r="DRL1197" s="22"/>
      <c r="DRM1197" s="22"/>
      <c r="DRN1197" s="22"/>
      <c r="DRO1197" s="22"/>
      <c r="DRP1197" s="22"/>
      <c r="DRQ1197" s="22"/>
      <c r="DRR1197" s="22"/>
      <c r="DRS1197" s="22"/>
      <c r="DRT1197" s="22"/>
      <c r="DRU1197" s="22"/>
      <c r="DRV1197" s="22"/>
      <c r="DRW1197" s="22"/>
      <c r="DRX1197" s="22"/>
      <c r="DRY1197" s="22"/>
      <c r="DRZ1197" s="22"/>
      <c r="DSA1197" s="22"/>
      <c r="DSB1197" s="22"/>
      <c r="DSC1197" s="22"/>
      <c r="DSD1197" s="22"/>
      <c r="DSE1197" s="22"/>
      <c r="DSF1197" s="22"/>
      <c r="DSG1197" s="22"/>
      <c r="DSH1197" s="22"/>
      <c r="DSI1197" s="22"/>
      <c r="DSJ1197" s="22"/>
      <c r="DSK1197" s="22"/>
      <c r="DSL1197" s="22"/>
      <c r="DSM1197" s="22"/>
      <c r="DSN1197" s="22"/>
      <c r="DSO1197" s="22"/>
      <c r="DSP1197" s="22"/>
      <c r="DSQ1197" s="22"/>
      <c r="DSR1197" s="22"/>
      <c r="DSS1197" s="22"/>
      <c r="DST1197" s="22"/>
      <c r="DSU1197" s="22"/>
      <c r="DSV1197" s="22"/>
      <c r="DSW1197" s="22"/>
      <c r="DSX1197" s="22"/>
      <c r="DSY1197" s="22"/>
      <c r="DSZ1197" s="22"/>
      <c r="DTA1197" s="22"/>
      <c r="DTB1197" s="22"/>
      <c r="DTC1197" s="22"/>
      <c r="DTD1197" s="22"/>
      <c r="DTE1197" s="22"/>
      <c r="DTF1197" s="22"/>
      <c r="DTG1197" s="22"/>
      <c r="DTH1197" s="22"/>
      <c r="DTI1197" s="22"/>
      <c r="DTJ1197" s="22"/>
      <c r="DTK1197" s="22"/>
      <c r="DTL1197" s="22"/>
      <c r="DTM1197" s="22"/>
      <c r="DTN1197" s="22"/>
      <c r="DTO1197" s="22"/>
      <c r="DTP1197" s="22"/>
      <c r="DTQ1197" s="22"/>
      <c r="DTR1197" s="22"/>
      <c r="DTS1197" s="22"/>
      <c r="DTT1197" s="22"/>
      <c r="DTU1197" s="22"/>
      <c r="DTV1197" s="22"/>
      <c r="DTW1197" s="22"/>
      <c r="DTX1197" s="22"/>
      <c r="DTY1197" s="22"/>
      <c r="DTZ1197" s="22"/>
      <c r="DUA1197" s="22"/>
      <c r="DUB1197" s="22"/>
      <c r="DUC1197" s="22"/>
      <c r="DUD1197" s="22"/>
      <c r="DUE1197" s="22"/>
      <c r="DUF1197" s="22"/>
      <c r="DUG1197" s="22"/>
      <c r="DUH1197" s="22"/>
      <c r="DUI1197" s="22"/>
      <c r="DUJ1197" s="22"/>
      <c r="DUK1197" s="22"/>
      <c r="DUL1197" s="22"/>
      <c r="DUM1197" s="22"/>
      <c r="DUN1197" s="22"/>
      <c r="DUO1197" s="22"/>
      <c r="DUP1197" s="22"/>
      <c r="DUQ1197" s="22"/>
      <c r="DUR1197" s="22"/>
      <c r="DUS1197" s="22"/>
      <c r="DUT1197" s="22"/>
      <c r="DUU1197" s="22"/>
      <c r="DUV1197" s="22"/>
      <c r="DUW1197" s="22"/>
      <c r="DUX1197" s="22"/>
      <c r="DUY1197" s="22"/>
      <c r="DUZ1197" s="22"/>
      <c r="DVA1197" s="22"/>
      <c r="DVB1197" s="22"/>
      <c r="DVC1197" s="22"/>
      <c r="DVD1197" s="22"/>
      <c r="DVE1197" s="22"/>
      <c r="DVF1197" s="22"/>
      <c r="DVG1197" s="22"/>
      <c r="DVH1197" s="22"/>
      <c r="DVI1197" s="22"/>
      <c r="DVJ1197" s="22"/>
      <c r="DVK1197" s="22"/>
      <c r="DVL1197" s="22"/>
      <c r="DVM1197" s="22"/>
      <c r="DVN1197" s="22"/>
      <c r="DVO1197" s="22"/>
      <c r="DVP1197" s="22"/>
      <c r="DVQ1197" s="22"/>
      <c r="DVR1197" s="22"/>
      <c r="DVS1197" s="22"/>
      <c r="DVT1197" s="22"/>
      <c r="DVU1197" s="22"/>
      <c r="DVV1197" s="22"/>
      <c r="DVW1197" s="22"/>
      <c r="DVX1197" s="22"/>
      <c r="DVY1197" s="22"/>
      <c r="DVZ1197" s="22"/>
      <c r="DWA1197" s="22"/>
      <c r="DWB1197" s="22"/>
      <c r="DWC1197" s="22"/>
      <c r="DWD1197" s="22"/>
      <c r="DWE1197" s="22"/>
      <c r="DWF1197" s="22"/>
      <c r="DWG1197" s="22"/>
      <c r="DWH1197" s="22"/>
      <c r="DWI1197" s="22"/>
      <c r="DWJ1197" s="22"/>
      <c r="DWK1197" s="22"/>
      <c r="DWL1197" s="22"/>
      <c r="DWM1197" s="22"/>
      <c r="DWN1197" s="22"/>
      <c r="DWO1197" s="22"/>
      <c r="DWP1197" s="22"/>
      <c r="DWQ1197" s="22"/>
      <c r="DWR1197" s="22"/>
      <c r="DWS1197" s="22"/>
      <c r="DWT1197" s="22"/>
      <c r="DWU1197" s="22"/>
      <c r="DWV1197" s="22"/>
      <c r="DWW1197" s="22"/>
      <c r="DWX1197" s="22"/>
      <c r="DWY1197" s="22"/>
      <c r="DWZ1197" s="22"/>
      <c r="DXA1197" s="22"/>
      <c r="DXB1197" s="22"/>
      <c r="DXC1197" s="22"/>
      <c r="DXD1197" s="22"/>
      <c r="DXE1197" s="22"/>
      <c r="DXF1197" s="22"/>
      <c r="DXG1197" s="22"/>
      <c r="DXH1197" s="22"/>
      <c r="DXI1197" s="22"/>
      <c r="DXJ1197" s="22"/>
      <c r="DXK1197" s="22"/>
      <c r="DXL1197" s="22"/>
      <c r="DXM1197" s="22"/>
      <c r="DXN1197" s="22"/>
      <c r="DXO1197" s="22"/>
      <c r="DXP1197" s="22"/>
      <c r="DXQ1197" s="22"/>
      <c r="DXR1197" s="22"/>
      <c r="DXS1197" s="22"/>
      <c r="DXT1197" s="22"/>
      <c r="DXU1197" s="22"/>
      <c r="DXV1197" s="22"/>
      <c r="DXW1197" s="22"/>
      <c r="DXX1197" s="22"/>
      <c r="DXY1197" s="22"/>
      <c r="DXZ1197" s="22"/>
      <c r="DYA1197" s="22"/>
      <c r="DYB1197" s="22"/>
      <c r="DYC1197" s="22"/>
      <c r="DYD1197" s="22"/>
      <c r="DYE1197" s="22"/>
      <c r="DYF1197" s="22"/>
      <c r="DYG1197" s="22"/>
      <c r="DYH1197" s="22"/>
      <c r="DYI1197" s="22"/>
      <c r="DYJ1197" s="22"/>
      <c r="DYK1197" s="22"/>
      <c r="DYL1197" s="22"/>
      <c r="DYM1197" s="22"/>
      <c r="DYN1197" s="22"/>
      <c r="DYO1197" s="22"/>
      <c r="DYP1197" s="22"/>
      <c r="DYQ1197" s="22"/>
      <c r="DYR1197" s="22"/>
      <c r="DYS1197" s="22"/>
      <c r="DYT1197" s="22"/>
      <c r="DYU1197" s="22"/>
      <c r="DYV1197" s="22"/>
      <c r="DYW1197" s="22"/>
      <c r="DYX1197" s="22"/>
      <c r="DYY1197" s="22"/>
      <c r="DYZ1197" s="22"/>
      <c r="DZA1197" s="22"/>
      <c r="DZB1197" s="22"/>
      <c r="DZC1197" s="22"/>
      <c r="DZD1197" s="22"/>
      <c r="DZE1197" s="22"/>
      <c r="DZF1197" s="22"/>
      <c r="DZG1197" s="22"/>
      <c r="DZH1197" s="22"/>
      <c r="DZI1197" s="22"/>
      <c r="DZJ1197" s="22"/>
      <c r="DZK1197" s="22"/>
      <c r="DZL1197" s="22"/>
      <c r="DZM1197" s="22"/>
      <c r="DZN1197" s="22"/>
      <c r="DZO1197" s="22"/>
      <c r="DZP1197" s="22"/>
      <c r="DZQ1197" s="22"/>
      <c r="DZR1197" s="22"/>
      <c r="DZS1197" s="22"/>
      <c r="DZT1197" s="22"/>
      <c r="DZU1197" s="22"/>
      <c r="DZV1197" s="22"/>
      <c r="DZW1197" s="22"/>
      <c r="DZX1197" s="22"/>
      <c r="DZY1197" s="22"/>
      <c r="DZZ1197" s="22"/>
      <c r="EAA1197" s="22"/>
      <c r="EAB1197" s="22"/>
      <c r="EAC1197" s="22"/>
      <c r="EAD1197" s="22"/>
      <c r="EAE1197" s="22"/>
      <c r="EAF1197" s="22"/>
      <c r="EAG1197" s="22"/>
      <c r="EAH1197" s="22"/>
      <c r="EAI1197" s="22"/>
      <c r="EAJ1197" s="22"/>
      <c r="EAK1197" s="22"/>
      <c r="EAL1197" s="22"/>
      <c r="EAM1197" s="22"/>
      <c r="EAN1197" s="22"/>
      <c r="EAO1197" s="22"/>
      <c r="EAP1197" s="22"/>
      <c r="EAQ1197" s="22"/>
      <c r="EAR1197" s="22"/>
      <c r="EAS1197" s="22"/>
      <c r="EAT1197" s="22"/>
      <c r="EAU1197" s="22"/>
      <c r="EAV1197" s="22"/>
      <c r="EAW1197" s="22"/>
      <c r="EAX1197" s="22"/>
      <c r="EAY1197" s="22"/>
      <c r="EAZ1197" s="22"/>
      <c r="EBA1197" s="22"/>
      <c r="EBB1197" s="22"/>
      <c r="EBC1197" s="22"/>
      <c r="EBD1197" s="22"/>
      <c r="EBE1197" s="22"/>
      <c r="EBF1197" s="22"/>
      <c r="EBG1197" s="22"/>
      <c r="EBH1197" s="22"/>
      <c r="EBI1197" s="22"/>
      <c r="EBJ1197" s="22"/>
      <c r="EBK1197" s="22"/>
      <c r="EBL1197" s="22"/>
      <c r="EBM1197" s="22"/>
      <c r="EBN1197" s="22"/>
      <c r="EBO1197" s="22"/>
      <c r="EBP1197" s="22"/>
      <c r="EBQ1197" s="22"/>
      <c r="EBR1197" s="22"/>
      <c r="EBS1197" s="22"/>
      <c r="EBT1197" s="22"/>
      <c r="EBU1197" s="22"/>
      <c r="EBV1197" s="22"/>
      <c r="EBW1197" s="22"/>
      <c r="EBX1197" s="22"/>
      <c r="EBY1197" s="22"/>
      <c r="EBZ1197" s="22"/>
      <c r="ECA1197" s="22"/>
      <c r="ECB1197" s="22"/>
      <c r="ECC1197" s="22"/>
      <c r="ECD1197" s="22"/>
      <c r="ECE1197" s="22"/>
      <c r="ECF1197" s="22"/>
      <c r="ECG1197" s="22"/>
      <c r="ECH1197" s="22"/>
      <c r="ECI1197" s="22"/>
      <c r="ECJ1197" s="22"/>
      <c r="ECK1197" s="22"/>
      <c r="ECL1197" s="22"/>
      <c r="ECM1197" s="22"/>
      <c r="ECN1197" s="22"/>
      <c r="ECO1197" s="22"/>
      <c r="ECP1197" s="22"/>
      <c r="ECQ1197" s="22"/>
      <c r="ECR1197" s="22"/>
      <c r="ECS1197" s="22"/>
      <c r="ECT1197" s="22"/>
      <c r="ECU1197" s="22"/>
      <c r="ECV1197" s="22"/>
      <c r="ECW1197" s="22"/>
      <c r="ECX1197" s="22"/>
      <c r="ECY1197" s="22"/>
      <c r="ECZ1197" s="22"/>
      <c r="EDA1197" s="22"/>
      <c r="EDB1197" s="22"/>
      <c r="EDC1197" s="22"/>
      <c r="EDD1197" s="22"/>
      <c r="EDE1197" s="22"/>
      <c r="EDF1197" s="22"/>
      <c r="EDG1197" s="22"/>
      <c r="EDH1197" s="22"/>
      <c r="EDI1197" s="22"/>
      <c r="EDJ1197" s="22"/>
      <c r="EDK1197" s="22"/>
      <c r="EDL1197" s="22"/>
      <c r="EDM1197" s="22"/>
      <c r="EDN1197" s="22"/>
      <c r="EDO1197" s="22"/>
      <c r="EDP1197" s="22"/>
      <c r="EDQ1197" s="22"/>
      <c r="EDR1197" s="22"/>
      <c r="EDS1197" s="22"/>
      <c r="EDT1197" s="22"/>
      <c r="EDU1197" s="22"/>
      <c r="EDV1197" s="22"/>
      <c r="EDW1197" s="22"/>
      <c r="EDX1197" s="22"/>
      <c r="EDY1197" s="22"/>
      <c r="EDZ1197" s="22"/>
      <c r="EEA1197" s="22"/>
      <c r="EEB1197" s="22"/>
      <c r="EEC1197" s="22"/>
      <c r="EED1197" s="22"/>
      <c r="EEE1197" s="22"/>
      <c r="EEF1197" s="22"/>
      <c r="EEG1197" s="22"/>
      <c r="EEH1197" s="22"/>
      <c r="EEI1197" s="22"/>
      <c r="EEJ1197" s="22"/>
      <c r="EEK1197" s="22"/>
      <c r="EEL1197" s="22"/>
      <c r="EEM1197" s="22"/>
      <c r="EEN1197" s="22"/>
      <c r="EEO1197" s="22"/>
      <c r="EEP1197" s="22"/>
      <c r="EEQ1197" s="22"/>
      <c r="EER1197" s="22"/>
      <c r="EES1197" s="22"/>
      <c r="EET1197" s="22"/>
      <c r="EEU1197" s="22"/>
      <c r="EEV1197" s="22"/>
      <c r="EEW1197" s="22"/>
      <c r="EEX1197" s="22"/>
      <c r="EEY1197" s="22"/>
      <c r="EEZ1197" s="22"/>
      <c r="EFA1197" s="22"/>
      <c r="EFB1197" s="22"/>
      <c r="EFC1197" s="22"/>
      <c r="EFD1197" s="22"/>
      <c r="EFE1197" s="22"/>
      <c r="EFF1197" s="22"/>
      <c r="EFG1197" s="22"/>
      <c r="EFH1197" s="22"/>
      <c r="EFI1197" s="22"/>
      <c r="EFJ1197" s="22"/>
      <c r="EFK1197" s="22"/>
      <c r="EFL1197" s="22"/>
      <c r="EFM1197" s="22"/>
      <c r="EFN1197" s="22"/>
      <c r="EFO1197" s="22"/>
      <c r="EFP1197" s="22"/>
      <c r="EFQ1197" s="22"/>
      <c r="EFR1197" s="22"/>
      <c r="EFS1197" s="22"/>
      <c r="EFT1197" s="22"/>
      <c r="EFU1197" s="22"/>
      <c r="EFV1197" s="22"/>
      <c r="EFW1197" s="22"/>
      <c r="EFX1197" s="22"/>
      <c r="EFY1197" s="22"/>
      <c r="EFZ1197" s="22"/>
      <c r="EGA1197" s="22"/>
      <c r="EGB1197" s="22"/>
      <c r="EGC1197" s="22"/>
      <c r="EGD1197" s="22"/>
      <c r="EGE1197" s="22"/>
      <c r="EGF1197" s="22"/>
      <c r="EGG1197" s="22"/>
      <c r="EGH1197" s="22"/>
      <c r="EGI1197" s="22"/>
      <c r="EGJ1197" s="22"/>
      <c r="EGK1197" s="22"/>
      <c r="EGL1197" s="22"/>
      <c r="EGM1197" s="22"/>
      <c r="EGN1197" s="22"/>
      <c r="EGO1197" s="22"/>
      <c r="EGP1197" s="22"/>
      <c r="EGQ1197" s="22"/>
      <c r="EGR1197" s="22"/>
      <c r="EGS1197" s="22"/>
      <c r="EGT1197" s="22"/>
      <c r="EGU1197" s="22"/>
      <c r="EGV1197" s="22"/>
      <c r="EGW1197" s="22"/>
      <c r="EGX1197" s="22"/>
      <c r="EGY1197" s="22"/>
      <c r="EGZ1197" s="22"/>
      <c r="EHA1197" s="22"/>
      <c r="EHB1197" s="22"/>
      <c r="EHC1197" s="22"/>
      <c r="EHD1197" s="22"/>
      <c r="EHE1197" s="22"/>
      <c r="EHF1197" s="22"/>
      <c r="EHG1197" s="22"/>
      <c r="EHH1197" s="22"/>
      <c r="EHI1197" s="22"/>
      <c r="EHJ1197" s="22"/>
      <c r="EHK1197" s="22"/>
      <c r="EHL1197" s="22"/>
      <c r="EHM1197" s="22"/>
      <c r="EHN1197" s="22"/>
      <c r="EHO1197" s="22"/>
      <c r="EHP1197" s="22"/>
      <c r="EHQ1197" s="22"/>
      <c r="EHR1197" s="22"/>
      <c r="EHS1197" s="22"/>
      <c r="EHT1197" s="22"/>
      <c r="EHU1197" s="22"/>
      <c r="EHV1197" s="22"/>
      <c r="EHW1197" s="22"/>
      <c r="EHX1197" s="22"/>
      <c r="EHY1197" s="22"/>
      <c r="EHZ1197" s="22"/>
      <c r="EIA1197" s="22"/>
      <c r="EIB1197" s="22"/>
      <c r="EIC1197" s="22"/>
      <c r="EID1197" s="22"/>
      <c r="EIE1197" s="22"/>
      <c r="EIF1197" s="22"/>
      <c r="EIG1197" s="22"/>
      <c r="EIH1197" s="22"/>
      <c r="EII1197" s="22"/>
      <c r="EIJ1197" s="22"/>
      <c r="EIK1197" s="22"/>
      <c r="EIL1197" s="22"/>
      <c r="EIM1197" s="22"/>
      <c r="EIN1197" s="22"/>
      <c r="EIO1197" s="22"/>
      <c r="EIP1197" s="22"/>
      <c r="EIQ1197" s="22"/>
      <c r="EIR1197" s="22"/>
      <c r="EIS1197" s="22"/>
      <c r="EIT1197" s="22"/>
      <c r="EIU1197" s="22"/>
      <c r="EIV1197" s="22"/>
      <c r="EIW1197" s="22"/>
      <c r="EIX1197" s="22"/>
      <c r="EIY1197" s="22"/>
      <c r="EIZ1197" s="22"/>
      <c r="EJA1197" s="22"/>
      <c r="EJB1197" s="22"/>
      <c r="EJC1197" s="22"/>
      <c r="EJD1197" s="22"/>
      <c r="EJE1197" s="22"/>
      <c r="EJF1197" s="22"/>
      <c r="EJG1197" s="22"/>
      <c r="EJH1197" s="22"/>
      <c r="EJI1197" s="22"/>
      <c r="EJJ1197" s="22"/>
      <c r="EJK1197" s="22"/>
      <c r="EJL1197" s="22"/>
      <c r="EJM1197" s="22"/>
      <c r="EJN1197" s="22"/>
      <c r="EJO1197" s="22"/>
      <c r="EJP1197" s="22"/>
      <c r="EJQ1197" s="22"/>
      <c r="EJR1197" s="22"/>
      <c r="EJS1197" s="22"/>
      <c r="EJT1197" s="22"/>
      <c r="EJU1197" s="22"/>
      <c r="EJV1197" s="22"/>
      <c r="EJW1197" s="22"/>
      <c r="EJX1197" s="22"/>
      <c r="EJY1197" s="22"/>
      <c r="EJZ1197" s="22"/>
      <c r="EKA1197" s="22"/>
      <c r="EKB1197" s="22"/>
      <c r="EKC1197" s="22"/>
      <c r="EKD1197" s="22"/>
      <c r="EKE1197" s="22"/>
      <c r="EKF1197" s="22"/>
      <c r="EKG1197" s="22"/>
      <c r="EKH1197" s="22"/>
      <c r="EKI1197" s="22"/>
      <c r="EKJ1197" s="22"/>
      <c r="EKK1197" s="22"/>
      <c r="EKL1197" s="22"/>
      <c r="EKM1197" s="22"/>
      <c r="EKN1197" s="22"/>
      <c r="EKO1197" s="22"/>
      <c r="EKP1197" s="22"/>
      <c r="EKQ1197" s="22"/>
      <c r="EKR1197" s="22"/>
      <c r="EKS1197" s="22"/>
      <c r="EKT1197" s="22"/>
      <c r="EKU1197" s="22"/>
      <c r="EKV1197" s="22"/>
      <c r="EKW1197" s="22"/>
      <c r="EKX1197" s="22"/>
      <c r="EKY1197" s="22"/>
      <c r="EKZ1197" s="22"/>
      <c r="ELA1197" s="22"/>
      <c r="ELB1197" s="22"/>
      <c r="ELC1197" s="22"/>
      <c r="ELD1197" s="22"/>
      <c r="ELE1197" s="22"/>
      <c r="ELF1197" s="22"/>
      <c r="ELG1197" s="22"/>
      <c r="ELH1197" s="22"/>
      <c r="ELI1197" s="22"/>
      <c r="ELJ1197" s="22"/>
      <c r="ELK1197" s="22"/>
      <c r="ELL1197" s="22"/>
      <c r="ELM1197" s="22"/>
      <c r="ELN1197" s="22"/>
      <c r="ELO1197" s="22"/>
      <c r="ELP1197" s="22"/>
      <c r="ELQ1197" s="22"/>
      <c r="ELR1197" s="22"/>
      <c r="ELS1197" s="22"/>
      <c r="ELT1197" s="22"/>
      <c r="ELU1197" s="22"/>
      <c r="ELV1197" s="22"/>
      <c r="ELW1197" s="22"/>
      <c r="ELX1197" s="22"/>
      <c r="ELY1197" s="22"/>
      <c r="ELZ1197" s="22"/>
      <c r="EMA1197" s="22"/>
      <c r="EMB1197" s="22"/>
      <c r="EMC1197" s="22"/>
      <c r="EMD1197" s="22"/>
      <c r="EME1197" s="22"/>
      <c r="EMF1197" s="22"/>
      <c r="EMG1197" s="22"/>
      <c r="EMH1197" s="22"/>
      <c r="EMI1197" s="22"/>
      <c r="EMJ1197" s="22"/>
      <c r="EMK1197" s="22"/>
      <c r="EML1197" s="22"/>
      <c r="EMM1197" s="22"/>
      <c r="EMN1197" s="22"/>
      <c r="EMO1197" s="22"/>
      <c r="EMP1197" s="22"/>
      <c r="EMQ1197" s="22"/>
      <c r="EMR1197" s="22"/>
      <c r="EMS1197" s="22"/>
      <c r="EMT1197" s="22"/>
      <c r="EMU1197" s="22"/>
      <c r="EMV1197" s="22"/>
      <c r="EMW1197" s="22"/>
      <c r="EMX1197" s="22"/>
      <c r="EMY1197" s="22"/>
      <c r="EMZ1197" s="22"/>
      <c r="ENA1197" s="22"/>
      <c r="ENB1197" s="22"/>
      <c r="ENC1197" s="22"/>
      <c r="END1197" s="22"/>
      <c r="ENE1197" s="22"/>
      <c r="ENF1197" s="22"/>
      <c r="ENG1197" s="22"/>
      <c r="ENH1197" s="22"/>
      <c r="ENI1197" s="22"/>
      <c r="ENJ1197" s="22"/>
      <c r="ENK1197" s="22"/>
      <c r="ENL1197" s="22"/>
      <c r="ENM1197" s="22"/>
      <c r="ENN1197" s="22"/>
      <c r="ENO1197" s="22"/>
      <c r="ENP1197" s="22"/>
      <c r="ENQ1197" s="22"/>
      <c r="ENR1197" s="22"/>
      <c r="ENS1197" s="22"/>
      <c r="ENT1197" s="22"/>
      <c r="ENU1197" s="22"/>
      <c r="ENV1197" s="22"/>
      <c r="ENW1197" s="22"/>
      <c r="ENX1197" s="22"/>
      <c r="ENY1197" s="22"/>
      <c r="ENZ1197" s="22"/>
      <c r="EOA1197" s="22"/>
      <c r="EOB1197" s="22"/>
      <c r="EOC1197" s="22"/>
      <c r="EOD1197" s="22"/>
      <c r="EOE1197" s="22"/>
      <c r="EOF1197" s="22"/>
      <c r="EOG1197" s="22"/>
      <c r="EOH1197" s="22"/>
      <c r="EOI1197" s="22"/>
      <c r="EOJ1197" s="22"/>
      <c r="EOK1197" s="22"/>
      <c r="EOL1197" s="22"/>
      <c r="EOM1197" s="22"/>
      <c r="EON1197" s="22"/>
      <c r="EOO1197" s="22"/>
      <c r="EOP1197" s="22"/>
      <c r="EOQ1197" s="22"/>
      <c r="EOR1197" s="22"/>
      <c r="EOS1197" s="22"/>
      <c r="EOT1197" s="22"/>
      <c r="EOU1197" s="22"/>
      <c r="EOV1197" s="22"/>
      <c r="EOW1197" s="22"/>
      <c r="EOX1197" s="22"/>
      <c r="EOY1197" s="22"/>
      <c r="EOZ1197" s="22"/>
      <c r="EPA1197" s="22"/>
      <c r="EPB1197" s="22"/>
      <c r="EPC1197" s="22"/>
      <c r="EPD1197" s="22"/>
      <c r="EPE1197" s="22"/>
      <c r="EPF1197" s="22"/>
      <c r="EPG1197" s="22"/>
      <c r="EPH1197" s="22"/>
      <c r="EPI1197" s="22"/>
      <c r="EPJ1197" s="22"/>
      <c r="EPK1197" s="22"/>
      <c r="EPL1197" s="22"/>
      <c r="EPM1197" s="22"/>
      <c r="EPN1197" s="22"/>
      <c r="EPO1197" s="22"/>
      <c r="EPP1197" s="22"/>
      <c r="EPQ1197" s="22"/>
      <c r="EPR1197" s="22"/>
      <c r="EPS1197" s="22"/>
      <c r="EPT1197" s="22"/>
      <c r="EPU1197" s="22"/>
      <c r="EPV1197" s="22"/>
      <c r="EPW1197" s="22"/>
      <c r="EPX1197" s="22"/>
      <c r="EPY1197" s="22"/>
      <c r="EPZ1197" s="22"/>
      <c r="EQA1197" s="22"/>
      <c r="EQB1197" s="22"/>
      <c r="EQC1197" s="22"/>
      <c r="EQD1197" s="22"/>
      <c r="EQE1197" s="22"/>
      <c r="EQF1197" s="22"/>
      <c r="EQG1197" s="22"/>
      <c r="EQH1197" s="22"/>
      <c r="EQI1197" s="22"/>
      <c r="EQJ1197" s="22"/>
      <c r="EQK1197" s="22"/>
      <c r="EQL1197" s="22"/>
      <c r="EQM1197" s="22"/>
      <c r="EQN1197" s="22"/>
      <c r="EQO1197" s="22"/>
      <c r="EQP1197" s="22"/>
      <c r="EQQ1197" s="22"/>
      <c r="EQR1197" s="22"/>
      <c r="EQS1197" s="22"/>
      <c r="EQT1197" s="22"/>
      <c r="EQU1197" s="22"/>
      <c r="EQV1197" s="22"/>
      <c r="EQW1197" s="22"/>
      <c r="EQX1197" s="22"/>
      <c r="EQY1197" s="22"/>
      <c r="EQZ1197" s="22"/>
      <c r="ERA1197" s="22"/>
      <c r="ERB1197" s="22"/>
      <c r="ERC1197" s="22"/>
      <c r="ERD1197" s="22"/>
      <c r="ERE1197" s="22"/>
      <c r="ERF1197" s="22"/>
      <c r="ERG1197" s="22"/>
      <c r="ERH1197" s="22"/>
      <c r="ERI1197" s="22"/>
      <c r="ERJ1197" s="22"/>
      <c r="ERK1197" s="22"/>
      <c r="ERL1197" s="22"/>
      <c r="ERM1197" s="22"/>
      <c r="ERN1197" s="22"/>
      <c r="ERO1197" s="22"/>
      <c r="ERP1197" s="22"/>
      <c r="ERQ1197" s="22"/>
      <c r="ERR1197" s="22"/>
      <c r="ERS1197" s="22"/>
      <c r="ERT1197" s="22"/>
      <c r="ERU1197" s="22"/>
      <c r="ERV1197" s="22"/>
      <c r="ERW1197" s="22"/>
      <c r="ERX1197" s="22"/>
      <c r="ERY1197" s="22"/>
      <c r="ERZ1197" s="22"/>
      <c r="ESA1197" s="22"/>
      <c r="ESB1197" s="22"/>
      <c r="ESC1197" s="22"/>
      <c r="ESD1197" s="22"/>
      <c r="ESE1197" s="22"/>
      <c r="ESF1197" s="22"/>
      <c r="ESG1197" s="22"/>
      <c r="ESH1197" s="22"/>
      <c r="ESI1197" s="22"/>
      <c r="ESJ1197" s="22"/>
      <c r="ESK1197" s="22"/>
      <c r="ESL1197" s="22"/>
      <c r="ESM1197" s="22"/>
      <c r="ESN1197" s="22"/>
      <c r="ESO1197" s="22"/>
      <c r="ESP1197" s="22"/>
      <c r="ESQ1197" s="22"/>
      <c r="ESR1197" s="22"/>
      <c r="ESS1197" s="22"/>
      <c r="EST1197" s="22"/>
      <c r="ESU1197" s="22"/>
      <c r="ESV1197" s="22"/>
      <c r="ESW1197" s="22"/>
      <c r="ESX1197" s="22"/>
      <c r="ESY1197" s="22"/>
      <c r="ESZ1197" s="22"/>
      <c r="ETA1197" s="22"/>
      <c r="ETB1197" s="22"/>
      <c r="ETC1197" s="22"/>
      <c r="ETD1197" s="22"/>
      <c r="ETE1197" s="22"/>
      <c r="ETF1197" s="22"/>
      <c r="ETG1197" s="22"/>
      <c r="ETH1197" s="22"/>
      <c r="ETI1197" s="22"/>
      <c r="ETJ1197" s="22"/>
      <c r="ETK1197" s="22"/>
      <c r="ETL1197" s="22"/>
      <c r="ETM1197" s="22"/>
      <c r="ETN1197" s="22"/>
      <c r="ETO1197" s="22"/>
      <c r="ETP1197" s="22"/>
      <c r="ETQ1197" s="22"/>
      <c r="ETR1197" s="22"/>
      <c r="ETS1197" s="22"/>
      <c r="ETT1197" s="22"/>
      <c r="ETU1197" s="22"/>
      <c r="ETV1197" s="22"/>
      <c r="ETW1197" s="22"/>
      <c r="ETX1197" s="22"/>
      <c r="ETY1197" s="22"/>
      <c r="ETZ1197" s="22"/>
      <c r="EUA1197" s="22"/>
      <c r="EUB1197" s="22"/>
      <c r="EUC1197" s="22"/>
      <c r="EUD1197" s="22"/>
      <c r="EUE1197" s="22"/>
      <c r="EUF1197" s="22"/>
      <c r="EUG1197" s="22"/>
      <c r="EUH1197" s="22"/>
      <c r="EUI1197" s="22"/>
      <c r="EUJ1197" s="22"/>
      <c r="EUK1197" s="22"/>
      <c r="EUL1197" s="22"/>
      <c r="EUM1197" s="22"/>
      <c r="EUN1197" s="22"/>
      <c r="EUO1197" s="22"/>
      <c r="EUP1197" s="22"/>
      <c r="EUQ1197" s="22"/>
      <c r="EUR1197" s="22"/>
      <c r="EUS1197" s="22"/>
      <c r="EUT1197" s="22"/>
      <c r="EUU1197" s="22"/>
      <c r="EUV1197" s="22"/>
      <c r="EUW1197" s="22"/>
      <c r="EUX1197" s="22"/>
      <c r="EUY1197" s="22"/>
      <c r="EUZ1197" s="22"/>
      <c r="EVA1197" s="22"/>
      <c r="EVB1197" s="22"/>
      <c r="EVC1197" s="22"/>
      <c r="EVD1197" s="22"/>
      <c r="EVE1197" s="22"/>
      <c r="EVF1197" s="22"/>
      <c r="EVG1197" s="22"/>
      <c r="EVH1197" s="22"/>
      <c r="EVI1197" s="22"/>
      <c r="EVJ1197" s="22"/>
      <c r="EVK1197" s="22"/>
      <c r="EVL1197" s="22"/>
      <c r="EVM1197" s="22"/>
      <c r="EVN1197" s="22"/>
      <c r="EVO1197" s="22"/>
      <c r="EVP1197" s="22"/>
      <c r="EVQ1197" s="22"/>
      <c r="EVR1197" s="22"/>
      <c r="EVS1197" s="22"/>
      <c r="EVT1197" s="22"/>
      <c r="EVU1197" s="22"/>
      <c r="EVV1197" s="22"/>
      <c r="EVW1197" s="22"/>
      <c r="EVX1197" s="22"/>
      <c r="EVY1197" s="22"/>
      <c r="EVZ1197" s="22"/>
      <c r="EWA1197" s="22"/>
      <c r="EWB1197" s="22"/>
      <c r="EWC1197" s="22"/>
      <c r="EWD1197" s="22"/>
      <c r="EWE1197" s="22"/>
      <c r="EWF1197" s="22"/>
      <c r="EWG1197" s="22"/>
      <c r="EWH1197" s="22"/>
      <c r="EWI1197" s="22"/>
      <c r="EWJ1197" s="22"/>
      <c r="EWK1197" s="22"/>
      <c r="EWL1197" s="22"/>
      <c r="EWM1197" s="22"/>
      <c r="EWN1197" s="22"/>
      <c r="EWO1197" s="22"/>
      <c r="EWP1197" s="22"/>
      <c r="EWQ1197" s="22"/>
      <c r="EWR1197" s="22"/>
      <c r="EWS1197" s="22"/>
      <c r="EWT1197" s="22"/>
      <c r="EWU1197" s="22"/>
      <c r="EWV1197" s="22"/>
      <c r="EWW1197" s="22"/>
      <c r="EWX1197" s="22"/>
      <c r="EWY1197" s="22"/>
      <c r="EWZ1197" s="22"/>
      <c r="EXA1197" s="22"/>
      <c r="EXB1197" s="22"/>
      <c r="EXC1197" s="22"/>
      <c r="EXD1197" s="22"/>
      <c r="EXE1197" s="22"/>
      <c r="EXF1197" s="22"/>
      <c r="EXG1197" s="22"/>
      <c r="EXH1197" s="22"/>
      <c r="EXI1197" s="22"/>
      <c r="EXJ1197" s="22"/>
      <c r="EXK1197" s="22"/>
      <c r="EXL1197" s="22"/>
      <c r="EXM1197" s="22"/>
      <c r="EXN1197" s="22"/>
      <c r="EXO1197" s="22"/>
      <c r="EXP1197" s="22"/>
      <c r="EXQ1197" s="22"/>
      <c r="EXR1197" s="22"/>
      <c r="EXS1197" s="22"/>
      <c r="EXT1197" s="22"/>
      <c r="EXU1197" s="22"/>
      <c r="EXV1197" s="22"/>
      <c r="EXW1197" s="22"/>
      <c r="EXX1197" s="22"/>
      <c r="EXY1197" s="22"/>
      <c r="EXZ1197" s="22"/>
      <c r="EYA1197" s="22"/>
      <c r="EYB1197" s="22"/>
      <c r="EYC1197" s="22"/>
      <c r="EYD1197" s="22"/>
      <c r="EYE1197" s="22"/>
      <c r="EYF1197" s="22"/>
      <c r="EYG1197" s="22"/>
      <c r="EYH1197" s="22"/>
      <c r="EYI1197" s="22"/>
      <c r="EYJ1197" s="22"/>
      <c r="EYK1197" s="22"/>
      <c r="EYL1197" s="22"/>
      <c r="EYM1197" s="22"/>
      <c r="EYN1197" s="22"/>
      <c r="EYO1197" s="22"/>
      <c r="EYP1197" s="22"/>
      <c r="EYQ1197" s="22"/>
      <c r="EYR1197" s="22"/>
      <c r="EYS1197" s="22"/>
      <c r="EYT1197" s="22"/>
      <c r="EYU1197" s="22"/>
      <c r="EYV1197" s="22"/>
      <c r="EYW1197" s="22"/>
      <c r="EYX1197" s="22"/>
      <c r="EYY1197" s="22"/>
      <c r="EYZ1197" s="22"/>
      <c r="EZA1197" s="22"/>
      <c r="EZB1197" s="22"/>
      <c r="EZC1197" s="22"/>
      <c r="EZD1197" s="22"/>
      <c r="EZE1197" s="22"/>
      <c r="EZF1197" s="22"/>
      <c r="EZG1197" s="22"/>
      <c r="EZH1197" s="22"/>
      <c r="EZI1197" s="22"/>
      <c r="EZJ1197" s="22"/>
      <c r="EZK1197" s="22"/>
      <c r="EZL1197" s="22"/>
      <c r="EZM1197" s="22"/>
      <c r="EZN1197" s="22"/>
      <c r="EZO1197" s="22"/>
      <c r="EZP1197" s="22"/>
      <c r="EZQ1197" s="22"/>
      <c r="EZR1197" s="22"/>
      <c r="EZS1197" s="22"/>
      <c r="EZT1197" s="22"/>
      <c r="EZU1197" s="22"/>
      <c r="EZV1197" s="22"/>
      <c r="EZW1197" s="22"/>
      <c r="EZX1197" s="22"/>
      <c r="EZY1197" s="22"/>
      <c r="EZZ1197" s="22"/>
      <c r="FAA1197" s="22"/>
      <c r="FAB1197" s="22"/>
      <c r="FAC1197" s="22"/>
      <c r="FAD1197" s="22"/>
      <c r="FAE1197" s="22"/>
      <c r="FAF1197" s="22"/>
      <c r="FAG1197" s="22"/>
      <c r="FAH1197" s="22"/>
      <c r="FAI1197" s="22"/>
      <c r="FAJ1197" s="22"/>
      <c r="FAK1197" s="22"/>
      <c r="FAL1197" s="22"/>
      <c r="FAM1197" s="22"/>
      <c r="FAN1197" s="22"/>
      <c r="FAO1197" s="22"/>
      <c r="FAP1197" s="22"/>
      <c r="FAQ1197" s="22"/>
      <c r="FAR1197" s="22"/>
      <c r="FAS1197" s="22"/>
      <c r="FAT1197" s="22"/>
      <c r="FAU1197" s="22"/>
      <c r="FAV1197" s="22"/>
      <c r="FAW1197" s="22"/>
      <c r="FAX1197" s="22"/>
      <c r="FAY1197" s="22"/>
      <c r="FAZ1197" s="22"/>
      <c r="FBA1197" s="22"/>
      <c r="FBB1197" s="22"/>
      <c r="FBC1197" s="22"/>
      <c r="FBD1197" s="22"/>
      <c r="FBE1197" s="22"/>
      <c r="FBF1197" s="22"/>
      <c r="FBG1197" s="22"/>
      <c r="FBH1197" s="22"/>
      <c r="FBI1197" s="22"/>
      <c r="FBJ1197" s="22"/>
      <c r="FBK1197" s="22"/>
      <c r="FBL1197" s="22"/>
      <c r="FBM1197" s="22"/>
      <c r="FBN1197" s="22"/>
      <c r="FBO1197" s="22"/>
      <c r="FBP1197" s="22"/>
      <c r="FBQ1197" s="22"/>
      <c r="FBR1197" s="22"/>
      <c r="FBS1197" s="22"/>
      <c r="FBT1197" s="22"/>
      <c r="FBU1197" s="22"/>
      <c r="FBV1197" s="22"/>
      <c r="FBW1197" s="22"/>
      <c r="FBX1197" s="22"/>
      <c r="FBY1197" s="22"/>
      <c r="FBZ1197" s="22"/>
      <c r="FCA1197" s="22"/>
      <c r="FCB1197" s="22"/>
      <c r="FCC1197" s="22"/>
      <c r="FCD1197" s="22"/>
      <c r="FCE1197" s="22"/>
      <c r="FCF1197" s="22"/>
      <c r="FCG1197" s="22"/>
      <c r="FCH1197" s="22"/>
      <c r="FCI1197" s="22"/>
      <c r="FCJ1197" s="22"/>
      <c r="FCK1197" s="22"/>
      <c r="FCL1197" s="22"/>
      <c r="FCM1197" s="22"/>
      <c r="FCN1197" s="22"/>
      <c r="FCO1197" s="22"/>
      <c r="FCP1197" s="22"/>
      <c r="FCQ1197" s="22"/>
      <c r="FCR1197" s="22"/>
      <c r="FCS1197" s="22"/>
      <c r="FCT1197" s="22"/>
      <c r="FCU1197" s="22"/>
      <c r="FCV1197" s="22"/>
      <c r="FCW1197" s="22"/>
      <c r="FCX1197" s="22"/>
      <c r="FCY1197" s="22"/>
      <c r="FCZ1197" s="22"/>
      <c r="FDA1197" s="22"/>
      <c r="FDB1197" s="22"/>
      <c r="FDC1197" s="22"/>
      <c r="FDD1197" s="22"/>
      <c r="FDE1197" s="22"/>
      <c r="FDF1197" s="22"/>
      <c r="FDG1197" s="22"/>
      <c r="FDH1197" s="22"/>
      <c r="FDI1197" s="22"/>
      <c r="FDJ1197" s="22"/>
      <c r="FDK1197" s="22"/>
      <c r="FDL1197" s="22"/>
      <c r="FDM1197" s="22"/>
      <c r="FDN1197" s="22"/>
      <c r="FDO1197" s="22"/>
      <c r="FDP1197" s="22"/>
      <c r="FDQ1197" s="22"/>
      <c r="FDR1197" s="22"/>
      <c r="FDS1197" s="22"/>
      <c r="FDT1197" s="22"/>
      <c r="FDU1197" s="22"/>
      <c r="FDV1197" s="22"/>
      <c r="FDW1197" s="22"/>
      <c r="FDX1197" s="22"/>
      <c r="FDY1197" s="22"/>
      <c r="FDZ1197" s="22"/>
      <c r="FEA1197" s="22"/>
      <c r="FEB1197" s="22"/>
      <c r="FEC1197" s="22"/>
      <c r="FED1197" s="22"/>
      <c r="FEE1197" s="22"/>
      <c r="FEF1197" s="22"/>
      <c r="FEG1197" s="22"/>
      <c r="FEH1197" s="22"/>
      <c r="FEI1197" s="22"/>
      <c r="FEJ1197" s="22"/>
      <c r="FEK1197" s="22"/>
      <c r="FEL1197" s="22"/>
      <c r="FEM1197" s="22"/>
      <c r="FEN1197" s="22"/>
      <c r="FEO1197" s="22"/>
      <c r="FEP1197" s="22"/>
      <c r="FEQ1197" s="22"/>
      <c r="FER1197" s="22"/>
      <c r="FES1197" s="22"/>
      <c r="FET1197" s="22"/>
      <c r="FEU1197" s="22"/>
      <c r="FEV1197" s="22"/>
      <c r="FEW1197" s="22"/>
      <c r="FEX1197" s="22"/>
      <c r="FEY1197" s="22"/>
      <c r="FEZ1197" s="22"/>
      <c r="FFA1197" s="22"/>
      <c r="FFB1197" s="22"/>
      <c r="FFC1197" s="22"/>
      <c r="FFD1197" s="22"/>
      <c r="FFE1197" s="22"/>
      <c r="FFF1197" s="22"/>
      <c r="FFG1197" s="22"/>
      <c r="FFH1197" s="22"/>
      <c r="FFI1197" s="22"/>
      <c r="FFJ1197" s="22"/>
      <c r="FFK1197" s="22"/>
      <c r="FFL1197" s="22"/>
      <c r="FFM1197" s="22"/>
      <c r="FFN1197" s="22"/>
      <c r="FFO1197" s="22"/>
      <c r="FFP1197" s="22"/>
      <c r="FFQ1197" s="22"/>
      <c r="FFR1197" s="22"/>
      <c r="FFS1197" s="22"/>
      <c r="FFT1197" s="22"/>
      <c r="FFU1197" s="22"/>
      <c r="FFV1197" s="22"/>
      <c r="FFW1197" s="22"/>
      <c r="FFX1197" s="22"/>
      <c r="FFY1197" s="22"/>
      <c r="FFZ1197" s="22"/>
      <c r="FGA1197" s="22"/>
      <c r="FGB1197" s="22"/>
      <c r="FGC1197" s="22"/>
      <c r="FGD1197" s="22"/>
      <c r="FGE1197" s="22"/>
      <c r="FGF1197" s="22"/>
      <c r="FGG1197" s="22"/>
      <c r="FGH1197" s="22"/>
      <c r="FGI1197" s="22"/>
      <c r="FGJ1197" s="22"/>
      <c r="FGK1197" s="22"/>
      <c r="FGL1197" s="22"/>
      <c r="FGM1197" s="22"/>
      <c r="FGN1197" s="22"/>
      <c r="FGO1197" s="22"/>
      <c r="FGP1197" s="22"/>
      <c r="FGQ1197" s="22"/>
      <c r="FGR1197" s="22"/>
      <c r="FGS1197" s="22"/>
      <c r="FGT1197" s="22"/>
      <c r="FGU1197" s="22"/>
      <c r="FGV1197" s="22"/>
      <c r="FGW1197" s="22"/>
      <c r="FGX1197" s="22"/>
      <c r="FGY1197" s="22"/>
      <c r="FGZ1197" s="22"/>
      <c r="FHA1197" s="22"/>
      <c r="FHB1197" s="22"/>
      <c r="FHC1197" s="22"/>
      <c r="FHD1197" s="22"/>
      <c r="FHE1197" s="22"/>
      <c r="FHF1197" s="22"/>
      <c r="FHG1197" s="22"/>
      <c r="FHH1197" s="22"/>
      <c r="FHI1197" s="22"/>
      <c r="FHJ1197" s="22"/>
      <c r="FHK1197" s="22"/>
      <c r="FHL1197" s="22"/>
      <c r="FHM1197" s="22"/>
      <c r="FHN1197" s="22"/>
      <c r="FHO1197" s="22"/>
      <c r="FHP1197" s="22"/>
      <c r="FHQ1197" s="22"/>
      <c r="FHR1197" s="22"/>
      <c r="FHS1197" s="22"/>
      <c r="FHT1197" s="22"/>
      <c r="FHU1197" s="22"/>
      <c r="FHV1197" s="22"/>
      <c r="FHW1197" s="22"/>
      <c r="FHX1197" s="22"/>
      <c r="FHY1197" s="22"/>
      <c r="FHZ1197" s="22"/>
      <c r="FIA1197" s="22"/>
      <c r="FIB1197" s="22"/>
      <c r="FIC1197" s="22"/>
      <c r="FID1197" s="22"/>
      <c r="FIE1197" s="22"/>
      <c r="FIF1197" s="22"/>
      <c r="FIG1197" s="22"/>
      <c r="FIH1197" s="22"/>
      <c r="FII1197" s="22"/>
      <c r="FIJ1197" s="22"/>
      <c r="FIK1197" s="22"/>
      <c r="FIL1197" s="22"/>
      <c r="FIM1197" s="22"/>
      <c r="FIN1197" s="22"/>
      <c r="FIO1197" s="22"/>
      <c r="FIP1197" s="22"/>
      <c r="FIQ1197" s="22"/>
      <c r="FIR1197" s="22"/>
      <c r="FIS1197" s="22"/>
      <c r="FIT1197" s="22"/>
      <c r="FIU1197" s="22"/>
      <c r="FIV1197" s="22"/>
      <c r="FIW1197" s="22"/>
      <c r="FIX1197" s="22"/>
      <c r="FIY1197" s="22"/>
      <c r="FIZ1197" s="22"/>
      <c r="FJA1197" s="22"/>
      <c r="FJB1197" s="22"/>
      <c r="FJC1197" s="22"/>
      <c r="FJD1197" s="22"/>
      <c r="FJE1197" s="22"/>
      <c r="FJF1197" s="22"/>
      <c r="FJG1197" s="22"/>
      <c r="FJH1197" s="22"/>
      <c r="FJI1197" s="22"/>
      <c r="FJJ1197" s="22"/>
      <c r="FJK1197" s="22"/>
      <c r="FJL1197" s="22"/>
      <c r="FJM1197" s="22"/>
      <c r="FJN1197" s="22"/>
      <c r="FJO1197" s="22"/>
      <c r="FJP1197" s="22"/>
      <c r="FJQ1197" s="22"/>
      <c r="FJR1197" s="22"/>
      <c r="FJS1197" s="22"/>
      <c r="FJT1197" s="22"/>
      <c r="FJU1197" s="22"/>
      <c r="FJV1197" s="22"/>
      <c r="FJW1197" s="22"/>
      <c r="FJX1197" s="22"/>
      <c r="FJY1197" s="22"/>
      <c r="FJZ1197" s="22"/>
      <c r="FKA1197" s="22"/>
      <c r="FKB1197" s="22"/>
      <c r="FKC1197" s="22"/>
      <c r="FKD1197" s="22"/>
      <c r="FKE1197" s="22"/>
      <c r="FKF1197" s="22"/>
      <c r="FKG1197" s="22"/>
      <c r="FKH1197" s="22"/>
      <c r="FKI1197" s="22"/>
      <c r="FKJ1197" s="22"/>
      <c r="FKK1197" s="22"/>
      <c r="FKL1197" s="22"/>
      <c r="FKM1197" s="22"/>
      <c r="FKN1197" s="22"/>
      <c r="FKO1197" s="22"/>
      <c r="FKP1197" s="22"/>
      <c r="FKQ1197" s="22"/>
      <c r="FKR1197" s="22"/>
      <c r="FKS1197" s="22"/>
      <c r="FKT1197" s="22"/>
      <c r="FKU1197" s="22"/>
      <c r="FKV1197" s="22"/>
      <c r="FKW1197" s="22"/>
      <c r="FKX1197" s="22"/>
      <c r="FKY1197" s="22"/>
      <c r="FKZ1197" s="22"/>
      <c r="FLA1197" s="22"/>
      <c r="FLB1197" s="22"/>
      <c r="FLC1197" s="22"/>
      <c r="FLD1197" s="22"/>
      <c r="FLE1197" s="22"/>
      <c r="FLF1197" s="22"/>
      <c r="FLG1197" s="22"/>
      <c r="FLH1197" s="22"/>
      <c r="FLI1197" s="22"/>
      <c r="FLJ1197" s="22"/>
      <c r="FLK1197" s="22"/>
      <c r="FLL1197" s="22"/>
      <c r="FLM1197" s="22"/>
      <c r="FLN1197" s="22"/>
      <c r="FLO1197" s="22"/>
      <c r="FLP1197" s="22"/>
      <c r="FLQ1197" s="22"/>
      <c r="FLR1197" s="22"/>
      <c r="FLS1197" s="22"/>
      <c r="FLT1197" s="22"/>
      <c r="FLU1197" s="22"/>
      <c r="FLV1197" s="22"/>
      <c r="FLW1197" s="22"/>
      <c r="FLX1197" s="22"/>
      <c r="FLY1197" s="22"/>
      <c r="FLZ1197" s="22"/>
      <c r="FMA1197" s="22"/>
      <c r="FMB1197" s="22"/>
      <c r="FMC1197" s="22"/>
      <c r="FMD1197" s="22"/>
      <c r="FME1197" s="22"/>
      <c r="FMF1197" s="22"/>
      <c r="FMG1197" s="22"/>
      <c r="FMH1197" s="22"/>
      <c r="FMI1197" s="22"/>
      <c r="FMJ1197" s="22"/>
      <c r="FMK1197" s="22"/>
      <c r="FML1197" s="22"/>
      <c r="FMM1197" s="22"/>
      <c r="FMN1197" s="22"/>
      <c r="FMO1197" s="22"/>
      <c r="FMP1197" s="22"/>
      <c r="FMQ1197" s="22"/>
      <c r="FMR1197" s="22"/>
      <c r="FMS1197" s="22"/>
      <c r="FMT1197" s="22"/>
      <c r="FMU1197" s="22"/>
      <c r="FMV1197" s="22"/>
      <c r="FMW1197" s="22"/>
      <c r="FMX1197" s="22"/>
      <c r="FMY1197" s="22"/>
      <c r="FMZ1197" s="22"/>
      <c r="FNA1197" s="22"/>
      <c r="FNB1197" s="22"/>
      <c r="FNC1197" s="22"/>
      <c r="FND1197" s="22"/>
      <c r="FNE1197" s="22"/>
      <c r="FNF1197" s="22"/>
      <c r="FNG1197" s="22"/>
      <c r="FNH1197" s="22"/>
      <c r="FNI1197" s="22"/>
      <c r="FNJ1197" s="22"/>
      <c r="FNK1197" s="22"/>
      <c r="FNL1197" s="22"/>
      <c r="FNM1197" s="22"/>
      <c r="FNN1197" s="22"/>
      <c r="FNO1197" s="22"/>
      <c r="FNP1197" s="22"/>
      <c r="FNQ1197" s="22"/>
      <c r="FNR1197" s="22"/>
      <c r="FNS1197" s="22"/>
      <c r="FNT1197" s="22"/>
      <c r="FNU1197" s="22"/>
      <c r="FNV1197" s="22"/>
      <c r="FNW1197" s="22"/>
      <c r="FNX1197" s="22"/>
      <c r="FNY1197" s="22"/>
      <c r="FNZ1197" s="22"/>
      <c r="FOA1197" s="22"/>
      <c r="FOB1197" s="22"/>
      <c r="FOC1197" s="22"/>
      <c r="FOD1197" s="22"/>
      <c r="FOE1197" s="22"/>
      <c r="FOF1197" s="22"/>
      <c r="FOG1197" s="22"/>
      <c r="FOH1197" s="22"/>
      <c r="FOI1197" s="22"/>
      <c r="FOJ1197" s="22"/>
      <c r="FOK1197" s="22"/>
      <c r="FOL1197" s="22"/>
      <c r="FOM1197" s="22"/>
      <c r="FON1197" s="22"/>
      <c r="FOO1197" s="22"/>
      <c r="FOP1197" s="22"/>
      <c r="FOQ1197" s="22"/>
      <c r="FOR1197" s="22"/>
      <c r="FOS1197" s="22"/>
      <c r="FOT1197" s="22"/>
      <c r="FOU1197" s="22"/>
      <c r="FOV1197" s="22"/>
      <c r="FOW1197" s="22"/>
      <c r="FOX1197" s="22"/>
      <c r="FOY1197" s="22"/>
      <c r="FOZ1197" s="22"/>
      <c r="FPA1197" s="22"/>
      <c r="FPB1197" s="22"/>
      <c r="FPC1197" s="22"/>
      <c r="FPD1197" s="22"/>
      <c r="FPE1197" s="22"/>
      <c r="FPF1197" s="22"/>
      <c r="FPG1197" s="22"/>
      <c r="FPH1197" s="22"/>
      <c r="FPI1197" s="22"/>
      <c r="FPJ1197" s="22"/>
      <c r="FPK1197" s="22"/>
      <c r="FPL1197" s="22"/>
      <c r="FPM1197" s="22"/>
      <c r="FPN1197" s="22"/>
      <c r="FPO1197" s="22"/>
      <c r="FPP1197" s="22"/>
      <c r="FPQ1197" s="22"/>
      <c r="FPR1197" s="22"/>
      <c r="FPS1197" s="22"/>
      <c r="FPT1197" s="22"/>
      <c r="FPU1197" s="22"/>
      <c r="FPV1197" s="22"/>
      <c r="FPW1197" s="22"/>
      <c r="FPX1197" s="22"/>
      <c r="FPY1197" s="22"/>
      <c r="FPZ1197" s="22"/>
      <c r="FQA1197" s="22"/>
      <c r="FQB1197" s="22"/>
      <c r="FQC1197" s="22"/>
      <c r="FQD1197" s="22"/>
      <c r="FQE1197" s="22"/>
      <c r="FQF1197" s="22"/>
      <c r="FQG1197" s="22"/>
      <c r="FQH1197" s="22"/>
      <c r="FQI1197" s="22"/>
      <c r="FQJ1197" s="22"/>
      <c r="FQK1197" s="22"/>
      <c r="FQL1197" s="22"/>
      <c r="FQM1197" s="22"/>
      <c r="FQN1197" s="22"/>
      <c r="FQO1197" s="22"/>
      <c r="FQP1197" s="22"/>
      <c r="FQQ1197" s="22"/>
      <c r="FQR1197" s="22"/>
      <c r="FQS1197" s="22"/>
      <c r="FQT1197" s="22"/>
      <c r="FQU1197" s="22"/>
      <c r="FQV1197" s="22"/>
      <c r="FQW1197" s="22"/>
      <c r="FQX1197" s="22"/>
      <c r="FQY1197" s="22"/>
      <c r="FQZ1197" s="22"/>
      <c r="FRA1197" s="22"/>
      <c r="FRB1197" s="22"/>
      <c r="FRC1197" s="22"/>
      <c r="FRD1197" s="22"/>
      <c r="FRE1197" s="22"/>
      <c r="FRF1197" s="22"/>
      <c r="FRG1197" s="22"/>
      <c r="FRH1197" s="22"/>
      <c r="FRI1197" s="22"/>
      <c r="FRJ1197" s="22"/>
      <c r="FRK1197" s="22"/>
      <c r="FRL1197" s="22"/>
      <c r="FRM1197" s="22"/>
      <c r="FRN1197" s="22"/>
      <c r="FRO1197" s="22"/>
      <c r="FRP1197" s="22"/>
      <c r="FRQ1197" s="22"/>
      <c r="FRR1197" s="22"/>
      <c r="FRS1197" s="22"/>
      <c r="FRT1197" s="22"/>
      <c r="FRU1197" s="22"/>
      <c r="FRV1197" s="22"/>
      <c r="FRW1197" s="22"/>
      <c r="FRX1197" s="22"/>
      <c r="FRY1197" s="22"/>
      <c r="FRZ1197" s="22"/>
      <c r="FSA1197" s="22"/>
      <c r="FSB1197" s="22"/>
      <c r="FSC1197" s="22"/>
      <c r="FSD1197" s="22"/>
      <c r="FSE1197" s="22"/>
      <c r="FSF1197" s="22"/>
      <c r="FSG1197" s="22"/>
      <c r="FSH1197" s="22"/>
      <c r="FSI1197" s="22"/>
      <c r="FSJ1197" s="22"/>
      <c r="FSK1197" s="22"/>
      <c r="FSL1197" s="22"/>
      <c r="FSM1197" s="22"/>
      <c r="FSN1197" s="22"/>
      <c r="FSO1197" s="22"/>
      <c r="FSP1197" s="22"/>
      <c r="FSQ1197" s="22"/>
      <c r="FSR1197" s="22"/>
      <c r="FSS1197" s="22"/>
      <c r="FST1197" s="22"/>
      <c r="FSU1197" s="22"/>
      <c r="FSV1197" s="22"/>
      <c r="FSW1197" s="22"/>
      <c r="FSX1197" s="22"/>
      <c r="FSY1197" s="22"/>
      <c r="FSZ1197" s="22"/>
      <c r="FTA1197" s="22"/>
      <c r="FTB1197" s="22"/>
      <c r="FTC1197" s="22"/>
      <c r="FTD1197" s="22"/>
      <c r="FTE1197" s="22"/>
      <c r="FTF1197" s="22"/>
      <c r="FTG1197" s="22"/>
      <c r="FTH1197" s="22"/>
      <c r="FTI1197" s="22"/>
      <c r="FTJ1197" s="22"/>
      <c r="FTK1197" s="22"/>
      <c r="FTL1197" s="22"/>
      <c r="FTM1197" s="22"/>
      <c r="FTN1197" s="22"/>
      <c r="FTO1197" s="22"/>
      <c r="FTP1197" s="22"/>
      <c r="FTQ1197" s="22"/>
      <c r="FTR1197" s="22"/>
      <c r="FTS1197" s="22"/>
      <c r="FTT1197" s="22"/>
      <c r="FTU1197" s="22"/>
      <c r="FTV1197" s="22"/>
      <c r="FTW1197" s="22"/>
      <c r="FTX1197" s="22"/>
      <c r="FTY1197" s="22"/>
      <c r="FTZ1197" s="22"/>
      <c r="FUA1197" s="22"/>
      <c r="FUB1197" s="22"/>
      <c r="FUC1197" s="22"/>
      <c r="FUD1197" s="22"/>
      <c r="FUE1197" s="22"/>
      <c r="FUF1197" s="22"/>
      <c r="FUG1197" s="22"/>
      <c r="FUH1197" s="22"/>
      <c r="FUI1197" s="22"/>
      <c r="FUJ1197" s="22"/>
      <c r="FUK1197" s="22"/>
      <c r="FUL1197" s="22"/>
      <c r="FUM1197" s="22"/>
      <c r="FUN1197" s="22"/>
      <c r="FUO1197" s="22"/>
      <c r="FUP1197" s="22"/>
      <c r="FUQ1197" s="22"/>
      <c r="FUR1197" s="22"/>
      <c r="FUS1197" s="22"/>
      <c r="FUT1197" s="22"/>
      <c r="FUU1197" s="22"/>
      <c r="FUV1197" s="22"/>
      <c r="FUW1197" s="22"/>
      <c r="FUX1197" s="22"/>
      <c r="FUY1197" s="22"/>
      <c r="FUZ1197" s="22"/>
      <c r="FVA1197" s="22"/>
      <c r="FVB1197" s="22"/>
      <c r="FVC1197" s="22"/>
      <c r="FVD1197" s="22"/>
      <c r="FVE1197" s="22"/>
      <c r="FVF1197" s="22"/>
      <c r="FVG1197" s="22"/>
      <c r="FVH1197" s="22"/>
      <c r="FVI1197" s="22"/>
      <c r="FVJ1197" s="22"/>
      <c r="FVK1197" s="22"/>
      <c r="FVL1197" s="22"/>
      <c r="FVM1197" s="22"/>
      <c r="FVN1197" s="22"/>
      <c r="FVO1197" s="22"/>
      <c r="FVP1197" s="22"/>
      <c r="FVQ1197" s="22"/>
      <c r="FVR1197" s="22"/>
      <c r="FVS1197" s="22"/>
      <c r="FVT1197" s="22"/>
      <c r="FVU1197" s="22"/>
      <c r="FVV1197" s="22"/>
      <c r="FVW1197" s="22"/>
      <c r="FVX1197" s="22"/>
      <c r="FVY1197" s="22"/>
      <c r="FVZ1197" s="22"/>
      <c r="FWA1197" s="22"/>
      <c r="FWB1197" s="22"/>
      <c r="FWC1197" s="22"/>
      <c r="FWD1197" s="22"/>
      <c r="FWE1197" s="22"/>
      <c r="FWF1197" s="22"/>
      <c r="FWG1197" s="22"/>
      <c r="FWH1197" s="22"/>
      <c r="FWI1197" s="22"/>
      <c r="FWJ1197" s="22"/>
      <c r="FWK1197" s="22"/>
      <c r="FWL1197" s="22"/>
      <c r="FWM1197" s="22"/>
      <c r="FWN1197" s="22"/>
      <c r="FWO1197" s="22"/>
      <c r="FWP1197" s="22"/>
      <c r="FWQ1197" s="22"/>
      <c r="FWR1197" s="22"/>
      <c r="FWS1197" s="22"/>
      <c r="FWT1197" s="22"/>
      <c r="FWU1197" s="22"/>
      <c r="FWV1197" s="22"/>
      <c r="FWW1197" s="22"/>
      <c r="FWX1197" s="22"/>
      <c r="FWY1197" s="22"/>
      <c r="FWZ1197" s="22"/>
      <c r="FXA1197" s="22"/>
      <c r="FXB1197" s="22"/>
      <c r="FXC1197" s="22"/>
      <c r="FXD1197" s="22"/>
      <c r="FXE1197" s="22"/>
      <c r="FXF1197" s="22"/>
      <c r="FXG1197" s="22"/>
      <c r="FXH1197" s="22"/>
      <c r="FXI1197" s="22"/>
      <c r="FXJ1197" s="22"/>
      <c r="FXK1197" s="22"/>
      <c r="FXL1197" s="22"/>
      <c r="FXM1197" s="22"/>
      <c r="FXN1197" s="22"/>
      <c r="FXO1197" s="22"/>
      <c r="FXP1197" s="22"/>
      <c r="FXQ1197" s="22"/>
      <c r="FXR1197" s="22"/>
      <c r="FXS1197" s="22"/>
      <c r="FXT1197" s="22"/>
      <c r="FXU1197" s="22"/>
      <c r="FXV1197" s="22"/>
      <c r="FXW1197" s="22"/>
      <c r="FXX1197" s="22"/>
      <c r="FXY1197" s="22"/>
      <c r="FXZ1197" s="22"/>
      <c r="FYA1197" s="22"/>
      <c r="FYB1197" s="22"/>
      <c r="FYC1197" s="22"/>
      <c r="FYD1197" s="22"/>
      <c r="FYE1197" s="22"/>
      <c r="FYF1197" s="22"/>
      <c r="FYG1197" s="22"/>
      <c r="FYH1197" s="22"/>
      <c r="FYI1197" s="22"/>
      <c r="FYJ1197" s="22"/>
      <c r="FYK1197" s="22"/>
      <c r="FYL1197" s="22"/>
      <c r="FYM1197" s="22"/>
      <c r="FYN1197" s="22"/>
      <c r="FYO1197" s="22"/>
      <c r="FYP1197" s="22"/>
      <c r="FYQ1197" s="22"/>
      <c r="FYR1197" s="22"/>
      <c r="FYS1197" s="22"/>
      <c r="FYT1197" s="22"/>
      <c r="FYU1197" s="22"/>
      <c r="FYV1197" s="22"/>
      <c r="FYW1197" s="22"/>
      <c r="FYX1197" s="22"/>
      <c r="FYY1197" s="22"/>
      <c r="FYZ1197" s="22"/>
      <c r="FZA1197" s="22"/>
      <c r="FZB1197" s="22"/>
      <c r="FZC1197" s="22"/>
      <c r="FZD1197" s="22"/>
      <c r="FZE1197" s="22"/>
      <c r="FZF1197" s="22"/>
      <c r="FZG1197" s="22"/>
      <c r="FZH1197" s="22"/>
      <c r="FZI1197" s="22"/>
      <c r="FZJ1197" s="22"/>
      <c r="FZK1197" s="22"/>
      <c r="FZL1197" s="22"/>
      <c r="FZM1197" s="22"/>
      <c r="FZN1197" s="22"/>
      <c r="FZO1197" s="22"/>
      <c r="FZP1197" s="22"/>
      <c r="FZQ1197" s="22"/>
      <c r="FZR1197" s="22"/>
      <c r="FZS1197" s="22"/>
      <c r="FZT1197" s="22"/>
      <c r="FZU1197" s="22"/>
      <c r="FZV1197" s="22"/>
      <c r="FZW1197" s="22"/>
      <c r="FZX1197" s="22"/>
      <c r="FZY1197" s="22"/>
      <c r="FZZ1197" s="22"/>
      <c r="GAA1197" s="22"/>
      <c r="GAB1197" s="22"/>
      <c r="GAC1197" s="22"/>
      <c r="GAD1197" s="22"/>
      <c r="GAE1197" s="22"/>
      <c r="GAF1197" s="22"/>
      <c r="GAG1197" s="22"/>
      <c r="GAH1197" s="22"/>
      <c r="GAI1197" s="22"/>
      <c r="GAJ1197" s="22"/>
      <c r="GAK1197" s="22"/>
      <c r="GAL1197" s="22"/>
      <c r="GAM1197" s="22"/>
      <c r="GAN1197" s="22"/>
      <c r="GAO1197" s="22"/>
      <c r="GAP1197" s="22"/>
      <c r="GAQ1197" s="22"/>
      <c r="GAR1197" s="22"/>
      <c r="GAS1197" s="22"/>
      <c r="GAT1197" s="22"/>
      <c r="GAU1197" s="22"/>
      <c r="GAV1197" s="22"/>
      <c r="GAW1197" s="22"/>
      <c r="GAX1197" s="22"/>
      <c r="GAY1197" s="22"/>
      <c r="GAZ1197" s="22"/>
      <c r="GBA1197" s="22"/>
      <c r="GBB1197" s="22"/>
      <c r="GBC1197" s="22"/>
      <c r="GBD1197" s="22"/>
      <c r="GBE1197" s="22"/>
      <c r="GBF1197" s="22"/>
      <c r="GBG1197" s="22"/>
      <c r="GBH1197" s="22"/>
      <c r="GBI1197" s="22"/>
      <c r="GBJ1197" s="22"/>
      <c r="GBK1197" s="22"/>
      <c r="GBL1197" s="22"/>
      <c r="GBM1197" s="22"/>
      <c r="GBN1197" s="22"/>
      <c r="GBO1197" s="22"/>
      <c r="GBP1197" s="22"/>
      <c r="GBQ1197" s="22"/>
      <c r="GBR1197" s="22"/>
      <c r="GBS1197" s="22"/>
      <c r="GBT1197" s="22"/>
      <c r="GBU1197" s="22"/>
      <c r="GBV1197" s="22"/>
      <c r="GBW1197" s="22"/>
      <c r="GBX1197" s="22"/>
      <c r="GBY1197" s="22"/>
      <c r="GBZ1197" s="22"/>
      <c r="GCA1197" s="22"/>
      <c r="GCB1197" s="22"/>
      <c r="GCC1197" s="22"/>
      <c r="GCD1197" s="22"/>
      <c r="GCE1197" s="22"/>
      <c r="GCF1197" s="22"/>
      <c r="GCG1197" s="22"/>
      <c r="GCH1197" s="22"/>
      <c r="GCI1197" s="22"/>
      <c r="GCJ1197" s="22"/>
      <c r="GCK1197" s="22"/>
      <c r="GCL1197" s="22"/>
      <c r="GCM1197" s="22"/>
      <c r="GCN1197" s="22"/>
      <c r="GCO1197" s="22"/>
      <c r="GCP1197" s="22"/>
      <c r="GCQ1197" s="22"/>
      <c r="GCR1197" s="22"/>
      <c r="GCS1197" s="22"/>
      <c r="GCT1197" s="22"/>
      <c r="GCU1197" s="22"/>
      <c r="GCV1197" s="22"/>
      <c r="GCW1197" s="22"/>
      <c r="GCX1197" s="22"/>
      <c r="GCY1197" s="22"/>
      <c r="GCZ1197" s="22"/>
      <c r="GDA1197" s="22"/>
      <c r="GDB1197" s="22"/>
      <c r="GDC1197" s="22"/>
      <c r="GDD1197" s="22"/>
      <c r="GDE1197" s="22"/>
      <c r="GDF1197" s="22"/>
      <c r="GDG1197" s="22"/>
      <c r="GDH1197" s="22"/>
      <c r="GDI1197" s="22"/>
      <c r="GDJ1197" s="22"/>
      <c r="GDK1197" s="22"/>
      <c r="GDL1197" s="22"/>
      <c r="GDM1197" s="22"/>
      <c r="GDN1197" s="22"/>
      <c r="GDO1197" s="22"/>
      <c r="GDP1197" s="22"/>
      <c r="GDQ1197" s="22"/>
      <c r="GDR1197" s="22"/>
      <c r="GDS1197" s="22"/>
      <c r="GDT1197" s="22"/>
      <c r="GDU1197" s="22"/>
      <c r="GDV1197" s="22"/>
      <c r="GDW1197" s="22"/>
      <c r="GDX1197" s="22"/>
      <c r="GDY1197" s="22"/>
      <c r="GDZ1197" s="22"/>
      <c r="GEA1197" s="22"/>
      <c r="GEB1197" s="22"/>
      <c r="GEC1197" s="22"/>
      <c r="GED1197" s="22"/>
      <c r="GEE1197" s="22"/>
      <c r="GEF1197" s="22"/>
      <c r="GEG1197" s="22"/>
      <c r="GEH1197" s="22"/>
      <c r="GEI1197" s="22"/>
      <c r="GEJ1197" s="22"/>
      <c r="GEK1197" s="22"/>
      <c r="GEL1197" s="22"/>
      <c r="GEM1197" s="22"/>
      <c r="GEN1197" s="22"/>
      <c r="GEO1197" s="22"/>
      <c r="GEP1197" s="22"/>
      <c r="GEQ1197" s="22"/>
      <c r="GER1197" s="22"/>
      <c r="GES1197" s="22"/>
      <c r="GET1197" s="22"/>
      <c r="GEU1197" s="22"/>
      <c r="GEV1197" s="22"/>
      <c r="GEW1197" s="22"/>
      <c r="GEX1197" s="22"/>
      <c r="GEY1197" s="22"/>
      <c r="GEZ1197" s="22"/>
      <c r="GFA1197" s="22"/>
      <c r="GFB1197" s="22"/>
      <c r="GFC1197" s="22"/>
      <c r="GFD1197" s="22"/>
      <c r="GFE1197" s="22"/>
      <c r="GFF1197" s="22"/>
      <c r="GFG1197" s="22"/>
      <c r="GFH1197" s="22"/>
      <c r="GFI1197" s="22"/>
      <c r="GFJ1197" s="22"/>
      <c r="GFK1197" s="22"/>
      <c r="GFL1197" s="22"/>
      <c r="GFM1197" s="22"/>
      <c r="GFN1197" s="22"/>
      <c r="GFO1197" s="22"/>
      <c r="GFP1197" s="22"/>
      <c r="GFQ1197" s="22"/>
      <c r="GFR1197" s="22"/>
      <c r="GFS1197" s="22"/>
      <c r="GFT1197" s="22"/>
      <c r="GFU1197" s="22"/>
      <c r="GFV1197" s="22"/>
      <c r="GFW1197" s="22"/>
      <c r="GFX1197" s="22"/>
      <c r="GFY1197" s="22"/>
      <c r="GFZ1197" s="22"/>
      <c r="GGA1197" s="22"/>
      <c r="GGB1197" s="22"/>
      <c r="GGC1197" s="22"/>
      <c r="GGD1197" s="22"/>
      <c r="GGE1197" s="22"/>
      <c r="GGF1197" s="22"/>
      <c r="GGG1197" s="22"/>
      <c r="GGH1197" s="22"/>
      <c r="GGI1197" s="22"/>
      <c r="GGJ1197" s="22"/>
      <c r="GGK1197" s="22"/>
      <c r="GGL1197" s="22"/>
      <c r="GGM1197" s="22"/>
      <c r="GGN1197" s="22"/>
      <c r="GGO1197" s="22"/>
      <c r="GGP1197" s="22"/>
      <c r="GGQ1197" s="22"/>
      <c r="GGR1197" s="22"/>
      <c r="GGS1197" s="22"/>
      <c r="GGT1197" s="22"/>
      <c r="GGU1197" s="22"/>
      <c r="GGV1197" s="22"/>
      <c r="GGW1197" s="22"/>
      <c r="GGX1197" s="22"/>
      <c r="GGY1197" s="22"/>
      <c r="GGZ1197" s="22"/>
      <c r="GHA1197" s="22"/>
      <c r="GHB1197" s="22"/>
      <c r="GHC1197" s="22"/>
      <c r="GHD1197" s="22"/>
      <c r="GHE1197" s="22"/>
      <c r="GHF1197" s="22"/>
      <c r="GHG1197" s="22"/>
      <c r="GHH1197" s="22"/>
      <c r="GHI1197" s="22"/>
      <c r="GHJ1197" s="22"/>
      <c r="GHK1197" s="22"/>
      <c r="GHL1197" s="22"/>
      <c r="GHM1197" s="22"/>
      <c r="GHN1197" s="22"/>
      <c r="GHO1197" s="22"/>
      <c r="GHP1197" s="22"/>
      <c r="GHQ1197" s="22"/>
      <c r="GHR1197" s="22"/>
      <c r="GHS1197" s="22"/>
      <c r="GHT1197" s="22"/>
      <c r="GHU1197" s="22"/>
      <c r="GHV1197" s="22"/>
      <c r="GHW1197" s="22"/>
      <c r="GHX1197" s="22"/>
      <c r="GHY1197" s="22"/>
      <c r="GHZ1197" s="22"/>
      <c r="GIA1197" s="22"/>
      <c r="GIB1197" s="22"/>
      <c r="GIC1197" s="22"/>
      <c r="GID1197" s="22"/>
      <c r="GIE1197" s="22"/>
      <c r="GIF1197" s="22"/>
      <c r="GIG1197" s="22"/>
      <c r="GIH1197" s="22"/>
      <c r="GII1197" s="22"/>
      <c r="GIJ1197" s="22"/>
      <c r="GIK1197" s="22"/>
      <c r="GIL1197" s="22"/>
      <c r="GIM1197" s="22"/>
      <c r="GIN1197" s="22"/>
      <c r="GIO1197" s="22"/>
      <c r="GIP1197" s="22"/>
      <c r="GIQ1197" s="22"/>
      <c r="GIR1197" s="22"/>
      <c r="GIS1197" s="22"/>
      <c r="GIT1197" s="22"/>
      <c r="GIU1197" s="22"/>
      <c r="GIV1197" s="22"/>
      <c r="GIW1197" s="22"/>
      <c r="GIX1197" s="22"/>
      <c r="GIY1197" s="22"/>
      <c r="GIZ1197" s="22"/>
      <c r="GJA1197" s="22"/>
      <c r="GJB1197" s="22"/>
      <c r="GJC1197" s="22"/>
      <c r="GJD1197" s="22"/>
      <c r="GJE1197" s="22"/>
      <c r="GJF1197" s="22"/>
      <c r="GJG1197" s="22"/>
      <c r="GJH1197" s="22"/>
      <c r="GJI1197" s="22"/>
      <c r="GJJ1197" s="22"/>
      <c r="GJK1197" s="22"/>
      <c r="GJL1197" s="22"/>
      <c r="GJM1197" s="22"/>
      <c r="GJN1197" s="22"/>
      <c r="GJO1197" s="22"/>
      <c r="GJP1197" s="22"/>
      <c r="GJQ1197" s="22"/>
      <c r="GJR1197" s="22"/>
      <c r="GJS1197" s="22"/>
      <c r="GJT1197" s="22"/>
      <c r="GJU1197" s="22"/>
      <c r="GJV1197" s="22"/>
      <c r="GJW1197" s="22"/>
      <c r="GJX1197" s="22"/>
      <c r="GJY1197" s="22"/>
      <c r="GJZ1197" s="22"/>
      <c r="GKA1197" s="22"/>
      <c r="GKB1197" s="22"/>
      <c r="GKC1197" s="22"/>
      <c r="GKD1197" s="22"/>
      <c r="GKE1197" s="22"/>
      <c r="GKF1197" s="22"/>
      <c r="GKG1197" s="22"/>
      <c r="GKH1197" s="22"/>
      <c r="GKI1197" s="22"/>
      <c r="GKJ1197" s="22"/>
      <c r="GKK1197" s="22"/>
      <c r="GKL1197" s="22"/>
      <c r="GKM1197" s="22"/>
      <c r="GKN1197" s="22"/>
      <c r="GKO1197" s="22"/>
      <c r="GKP1197" s="22"/>
      <c r="GKQ1197" s="22"/>
      <c r="GKR1197" s="22"/>
      <c r="GKS1197" s="22"/>
      <c r="GKT1197" s="22"/>
      <c r="GKU1197" s="22"/>
      <c r="GKV1197" s="22"/>
      <c r="GKW1197" s="22"/>
      <c r="GKX1197" s="22"/>
      <c r="GKY1197" s="22"/>
      <c r="GKZ1197" s="22"/>
      <c r="GLA1197" s="22"/>
      <c r="GLB1197" s="22"/>
      <c r="GLC1197" s="22"/>
      <c r="GLD1197" s="22"/>
      <c r="GLE1197" s="22"/>
      <c r="GLF1197" s="22"/>
      <c r="GLG1197" s="22"/>
      <c r="GLH1197" s="22"/>
      <c r="GLI1197" s="22"/>
      <c r="GLJ1197" s="22"/>
      <c r="GLK1197" s="22"/>
      <c r="GLL1197" s="22"/>
      <c r="GLM1197" s="22"/>
      <c r="GLN1197" s="22"/>
      <c r="GLO1197" s="22"/>
      <c r="GLP1197" s="22"/>
      <c r="GLQ1197" s="22"/>
      <c r="GLR1197" s="22"/>
      <c r="GLS1197" s="22"/>
      <c r="GLT1197" s="22"/>
      <c r="GLU1197" s="22"/>
      <c r="GLV1197" s="22"/>
      <c r="GLW1197" s="22"/>
      <c r="GLX1197" s="22"/>
      <c r="GLY1197" s="22"/>
      <c r="GLZ1197" s="22"/>
      <c r="GMA1197" s="22"/>
      <c r="GMB1197" s="22"/>
      <c r="GMC1197" s="22"/>
      <c r="GMD1197" s="22"/>
      <c r="GME1197" s="22"/>
      <c r="GMF1197" s="22"/>
      <c r="GMG1197" s="22"/>
      <c r="GMH1197" s="22"/>
      <c r="GMI1197" s="22"/>
      <c r="GMJ1197" s="22"/>
      <c r="GMK1197" s="22"/>
      <c r="GML1197" s="22"/>
      <c r="GMM1197" s="22"/>
      <c r="GMN1197" s="22"/>
      <c r="GMO1197" s="22"/>
      <c r="GMP1197" s="22"/>
      <c r="GMQ1197" s="22"/>
      <c r="GMR1197" s="22"/>
      <c r="GMS1197" s="22"/>
      <c r="GMT1197" s="22"/>
      <c r="GMU1197" s="22"/>
      <c r="GMV1197" s="22"/>
      <c r="GMW1197" s="22"/>
      <c r="GMX1197" s="22"/>
      <c r="GMY1197" s="22"/>
      <c r="GMZ1197" s="22"/>
      <c r="GNA1197" s="22"/>
      <c r="GNB1197" s="22"/>
      <c r="GNC1197" s="22"/>
      <c r="GND1197" s="22"/>
      <c r="GNE1197" s="22"/>
      <c r="GNF1197" s="22"/>
      <c r="GNG1197" s="22"/>
      <c r="GNH1197" s="22"/>
      <c r="GNI1197" s="22"/>
      <c r="GNJ1197" s="22"/>
      <c r="GNK1197" s="22"/>
      <c r="GNL1197" s="22"/>
      <c r="GNM1197" s="22"/>
      <c r="GNN1197" s="22"/>
      <c r="GNO1197" s="22"/>
      <c r="GNP1197" s="22"/>
      <c r="GNQ1197" s="22"/>
      <c r="GNR1197" s="22"/>
      <c r="GNS1197" s="22"/>
      <c r="GNT1197" s="22"/>
      <c r="GNU1197" s="22"/>
      <c r="GNV1197" s="22"/>
      <c r="GNW1197" s="22"/>
      <c r="GNX1197" s="22"/>
      <c r="GNY1197" s="22"/>
      <c r="GNZ1197" s="22"/>
      <c r="GOA1197" s="22"/>
      <c r="GOB1197" s="22"/>
      <c r="GOC1197" s="22"/>
      <c r="GOD1197" s="22"/>
      <c r="GOE1197" s="22"/>
      <c r="GOF1197" s="22"/>
      <c r="GOG1197" s="22"/>
      <c r="GOH1197" s="22"/>
      <c r="GOI1197" s="22"/>
      <c r="GOJ1197" s="22"/>
      <c r="GOK1197" s="22"/>
      <c r="GOL1197" s="22"/>
      <c r="GOM1197" s="22"/>
      <c r="GON1197" s="22"/>
      <c r="GOO1197" s="22"/>
      <c r="GOP1197" s="22"/>
      <c r="GOQ1197" s="22"/>
      <c r="GOR1197" s="22"/>
      <c r="GOS1197" s="22"/>
      <c r="GOT1197" s="22"/>
      <c r="GOU1197" s="22"/>
      <c r="GOV1197" s="22"/>
      <c r="GOW1197" s="22"/>
      <c r="GOX1197" s="22"/>
      <c r="GOY1197" s="22"/>
      <c r="GOZ1197" s="22"/>
      <c r="GPA1197" s="22"/>
      <c r="GPB1197" s="22"/>
      <c r="GPC1197" s="22"/>
      <c r="GPD1197" s="22"/>
      <c r="GPE1197" s="22"/>
      <c r="GPF1197" s="22"/>
      <c r="GPG1197" s="22"/>
      <c r="GPH1197" s="22"/>
      <c r="GPI1197" s="22"/>
      <c r="GPJ1197" s="22"/>
      <c r="GPK1197" s="22"/>
      <c r="GPL1197" s="22"/>
      <c r="GPM1197" s="22"/>
      <c r="GPN1197" s="22"/>
      <c r="GPO1197" s="22"/>
      <c r="GPP1197" s="22"/>
      <c r="GPQ1197" s="22"/>
      <c r="GPR1197" s="22"/>
      <c r="GPS1197" s="22"/>
      <c r="GPT1197" s="22"/>
      <c r="GPU1197" s="22"/>
      <c r="GPV1197" s="22"/>
      <c r="GPW1197" s="22"/>
      <c r="GPX1197" s="22"/>
      <c r="GPY1197" s="22"/>
      <c r="GPZ1197" s="22"/>
      <c r="GQA1197" s="22"/>
      <c r="GQB1197" s="22"/>
      <c r="GQC1197" s="22"/>
      <c r="GQD1197" s="22"/>
      <c r="GQE1197" s="22"/>
      <c r="GQF1197" s="22"/>
      <c r="GQG1197" s="22"/>
      <c r="GQH1197" s="22"/>
      <c r="GQI1197" s="22"/>
      <c r="GQJ1197" s="22"/>
      <c r="GQK1197" s="22"/>
      <c r="GQL1197" s="22"/>
      <c r="GQM1197" s="22"/>
      <c r="GQN1197" s="22"/>
      <c r="GQO1197" s="22"/>
      <c r="GQP1197" s="22"/>
      <c r="GQQ1197" s="22"/>
      <c r="GQR1197" s="22"/>
      <c r="GQS1197" s="22"/>
      <c r="GQT1197" s="22"/>
      <c r="GQU1197" s="22"/>
      <c r="GQV1197" s="22"/>
      <c r="GQW1197" s="22"/>
      <c r="GQX1197" s="22"/>
      <c r="GQY1197" s="22"/>
      <c r="GQZ1197" s="22"/>
      <c r="GRA1197" s="22"/>
      <c r="GRB1197" s="22"/>
      <c r="GRC1197" s="22"/>
      <c r="GRD1197" s="22"/>
      <c r="GRE1197" s="22"/>
      <c r="GRF1197" s="22"/>
      <c r="GRG1197" s="22"/>
      <c r="GRH1197" s="22"/>
      <c r="GRI1197" s="22"/>
      <c r="GRJ1197" s="22"/>
      <c r="GRK1197" s="22"/>
      <c r="GRL1197" s="22"/>
      <c r="GRM1197" s="22"/>
      <c r="GRN1197" s="22"/>
      <c r="GRO1197" s="22"/>
      <c r="GRP1197" s="22"/>
      <c r="GRQ1197" s="22"/>
      <c r="GRR1197" s="22"/>
      <c r="GRS1197" s="22"/>
      <c r="GRT1197" s="22"/>
      <c r="GRU1197" s="22"/>
      <c r="GRV1197" s="22"/>
      <c r="GRW1197" s="22"/>
      <c r="GRX1197" s="22"/>
      <c r="GRY1197" s="22"/>
      <c r="GRZ1197" s="22"/>
      <c r="GSA1197" s="22"/>
      <c r="GSB1197" s="22"/>
      <c r="GSC1197" s="22"/>
      <c r="GSD1197" s="22"/>
      <c r="GSE1197" s="22"/>
      <c r="GSF1197" s="22"/>
      <c r="GSG1197" s="22"/>
      <c r="GSH1197" s="22"/>
      <c r="GSI1197" s="22"/>
      <c r="GSJ1197" s="22"/>
      <c r="GSK1197" s="22"/>
      <c r="GSL1197" s="22"/>
      <c r="GSM1197" s="22"/>
      <c r="GSN1197" s="22"/>
      <c r="GSO1197" s="22"/>
      <c r="GSP1197" s="22"/>
      <c r="GSQ1197" s="22"/>
      <c r="GSR1197" s="22"/>
      <c r="GSS1197" s="22"/>
      <c r="GST1197" s="22"/>
      <c r="GSU1197" s="22"/>
      <c r="GSV1197" s="22"/>
      <c r="GSW1197" s="22"/>
      <c r="GSX1197" s="22"/>
      <c r="GSY1197" s="22"/>
      <c r="GSZ1197" s="22"/>
      <c r="GTA1197" s="22"/>
      <c r="GTB1197" s="22"/>
      <c r="GTC1197" s="22"/>
      <c r="GTD1197" s="22"/>
      <c r="GTE1197" s="22"/>
      <c r="GTF1197" s="22"/>
      <c r="GTG1197" s="22"/>
      <c r="GTH1197" s="22"/>
      <c r="GTI1197" s="22"/>
      <c r="GTJ1197" s="22"/>
      <c r="GTK1197" s="22"/>
      <c r="GTL1197" s="22"/>
      <c r="GTM1197" s="22"/>
      <c r="GTN1197" s="22"/>
      <c r="GTO1197" s="22"/>
      <c r="GTP1197" s="22"/>
      <c r="GTQ1197" s="22"/>
      <c r="GTR1197" s="22"/>
      <c r="GTS1197" s="22"/>
      <c r="GTT1197" s="22"/>
      <c r="GTU1197" s="22"/>
      <c r="GTV1197" s="22"/>
      <c r="GTW1197" s="22"/>
      <c r="GTX1197" s="22"/>
      <c r="GTY1197" s="22"/>
      <c r="GTZ1197" s="22"/>
      <c r="GUA1197" s="22"/>
      <c r="GUB1197" s="22"/>
      <c r="GUC1197" s="22"/>
      <c r="GUD1197" s="22"/>
      <c r="GUE1197" s="22"/>
      <c r="GUF1197" s="22"/>
      <c r="GUG1197" s="22"/>
      <c r="GUH1197" s="22"/>
      <c r="GUI1197" s="22"/>
      <c r="GUJ1197" s="22"/>
      <c r="GUK1197" s="22"/>
      <c r="GUL1197" s="22"/>
      <c r="GUM1197" s="22"/>
      <c r="GUN1197" s="22"/>
      <c r="GUO1197" s="22"/>
      <c r="GUP1197" s="22"/>
      <c r="GUQ1197" s="22"/>
      <c r="GUR1197" s="22"/>
      <c r="GUS1197" s="22"/>
      <c r="GUT1197" s="22"/>
      <c r="GUU1197" s="22"/>
      <c r="GUV1197" s="22"/>
      <c r="GUW1197" s="22"/>
      <c r="GUX1197" s="22"/>
      <c r="GUY1197" s="22"/>
      <c r="GUZ1197" s="22"/>
      <c r="GVA1197" s="22"/>
      <c r="GVB1197" s="22"/>
      <c r="GVC1197" s="22"/>
      <c r="GVD1197" s="22"/>
      <c r="GVE1197" s="22"/>
      <c r="GVF1197" s="22"/>
      <c r="GVG1197" s="22"/>
      <c r="GVH1197" s="22"/>
      <c r="GVI1197" s="22"/>
      <c r="GVJ1197" s="22"/>
      <c r="GVK1197" s="22"/>
      <c r="GVL1197" s="22"/>
      <c r="GVM1197" s="22"/>
      <c r="GVN1197" s="22"/>
      <c r="GVO1197" s="22"/>
      <c r="GVP1197" s="22"/>
      <c r="GVQ1197" s="22"/>
      <c r="GVR1197" s="22"/>
      <c r="GVS1197" s="22"/>
      <c r="GVT1197" s="22"/>
      <c r="GVU1197" s="22"/>
      <c r="GVV1197" s="22"/>
      <c r="GVW1197" s="22"/>
      <c r="GVX1197" s="22"/>
      <c r="GVY1197" s="22"/>
      <c r="GVZ1197" s="22"/>
      <c r="GWA1197" s="22"/>
      <c r="GWB1197" s="22"/>
      <c r="GWC1197" s="22"/>
      <c r="GWD1197" s="22"/>
      <c r="GWE1197" s="22"/>
      <c r="GWF1197" s="22"/>
      <c r="GWG1197" s="22"/>
      <c r="GWH1197" s="22"/>
      <c r="GWI1197" s="22"/>
      <c r="GWJ1197" s="22"/>
      <c r="GWK1197" s="22"/>
      <c r="GWL1197" s="22"/>
      <c r="GWM1197" s="22"/>
      <c r="GWN1197" s="22"/>
      <c r="GWO1197" s="22"/>
      <c r="GWP1197" s="22"/>
      <c r="GWQ1197" s="22"/>
      <c r="GWR1197" s="22"/>
      <c r="GWS1197" s="22"/>
      <c r="GWT1197" s="22"/>
      <c r="GWU1197" s="22"/>
      <c r="GWV1197" s="22"/>
      <c r="GWW1197" s="22"/>
      <c r="GWX1197" s="22"/>
      <c r="GWY1197" s="22"/>
      <c r="GWZ1197" s="22"/>
      <c r="GXA1197" s="22"/>
      <c r="GXB1197" s="22"/>
      <c r="GXC1197" s="22"/>
      <c r="GXD1197" s="22"/>
      <c r="GXE1197" s="22"/>
      <c r="GXF1197" s="22"/>
      <c r="GXG1197" s="22"/>
      <c r="GXH1197" s="22"/>
      <c r="GXI1197" s="22"/>
      <c r="GXJ1197" s="22"/>
      <c r="GXK1197" s="22"/>
      <c r="GXL1197" s="22"/>
      <c r="GXM1197" s="22"/>
      <c r="GXN1197" s="22"/>
      <c r="GXO1197" s="22"/>
      <c r="GXP1197" s="22"/>
      <c r="GXQ1197" s="22"/>
      <c r="GXR1197" s="22"/>
      <c r="GXS1197" s="22"/>
      <c r="GXT1197" s="22"/>
      <c r="GXU1197" s="22"/>
      <c r="GXV1197" s="22"/>
      <c r="GXW1197" s="22"/>
      <c r="GXX1197" s="22"/>
      <c r="GXY1197" s="22"/>
      <c r="GXZ1197" s="22"/>
      <c r="GYA1197" s="22"/>
      <c r="GYB1197" s="22"/>
      <c r="GYC1197" s="22"/>
      <c r="GYD1197" s="22"/>
      <c r="GYE1197" s="22"/>
      <c r="GYF1197" s="22"/>
      <c r="GYG1197" s="22"/>
      <c r="GYH1197" s="22"/>
      <c r="GYI1197" s="22"/>
      <c r="GYJ1197" s="22"/>
      <c r="GYK1197" s="22"/>
      <c r="GYL1197" s="22"/>
      <c r="GYM1197" s="22"/>
      <c r="GYN1197" s="22"/>
      <c r="GYO1197" s="22"/>
      <c r="GYP1197" s="22"/>
      <c r="GYQ1197" s="22"/>
      <c r="GYR1197" s="22"/>
      <c r="GYS1197" s="22"/>
      <c r="GYT1197" s="22"/>
      <c r="GYU1197" s="22"/>
      <c r="GYV1197" s="22"/>
      <c r="GYW1197" s="22"/>
      <c r="GYX1197" s="22"/>
      <c r="GYY1197" s="22"/>
      <c r="GYZ1197" s="22"/>
      <c r="GZA1197" s="22"/>
      <c r="GZB1197" s="22"/>
      <c r="GZC1197" s="22"/>
      <c r="GZD1197" s="22"/>
      <c r="GZE1197" s="22"/>
      <c r="GZF1197" s="22"/>
      <c r="GZG1197" s="22"/>
      <c r="GZH1197" s="22"/>
      <c r="GZI1197" s="22"/>
      <c r="GZJ1197" s="22"/>
      <c r="GZK1197" s="22"/>
      <c r="GZL1197" s="22"/>
      <c r="GZM1197" s="22"/>
      <c r="GZN1197" s="22"/>
      <c r="GZO1197" s="22"/>
      <c r="GZP1197" s="22"/>
      <c r="GZQ1197" s="22"/>
      <c r="GZR1197" s="22"/>
      <c r="GZS1197" s="22"/>
      <c r="GZT1197" s="22"/>
      <c r="GZU1197" s="22"/>
      <c r="GZV1197" s="22"/>
      <c r="GZW1197" s="22"/>
      <c r="GZX1197" s="22"/>
      <c r="GZY1197" s="22"/>
      <c r="GZZ1197" s="22"/>
      <c r="HAA1197" s="22"/>
      <c r="HAB1197" s="22"/>
      <c r="HAC1197" s="22"/>
      <c r="HAD1197" s="22"/>
      <c r="HAE1197" s="22"/>
      <c r="HAF1197" s="22"/>
      <c r="HAG1197" s="22"/>
      <c r="HAH1197" s="22"/>
      <c r="HAI1197" s="22"/>
      <c r="HAJ1197" s="22"/>
      <c r="HAK1197" s="22"/>
      <c r="HAL1197" s="22"/>
      <c r="HAM1197" s="22"/>
      <c r="HAN1197" s="22"/>
      <c r="HAO1197" s="22"/>
      <c r="HAP1197" s="22"/>
      <c r="HAQ1197" s="22"/>
      <c r="HAR1197" s="22"/>
      <c r="HAS1197" s="22"/>
      <c r="HAT1197" s="22"/>
      <c r="HAU1197" s="22"/>
      <c r="HAV1197" s="22"/>
      <c r="HAW1197" s="22"/>
      <c r="HAX1197" s="22"/>
      <c r="HAY1197" s="22"/>
      <c r="HAZ1197" s="22"/>
      <c r="HBA1197" s="22"/>
      <c r="HBB1197" s="22"/>
      <c r="HBC1197" s="22"/>
      <c r="HBD1197" s="22"/>
      <c r="HBE1197" s="22"/>
      <c r="HBF1197" s="22"/>
      <c r="HBG1197" s="22"/>
      <c r="HBH1197" s="22"/>
      <c r="HBI1197" s="22"/>
      <c r="HBJ1197" s="22"/>
      <c r="HBK1197" s="22"/>
      <c r="HBL1197" s="22"/>
      <c r="HBM1197" s="22"/>
      <c r="HBN1197" s="22"/>
      <c r="HBO1197" s="22"/>
      <c r="HBP1197" s="22"/>
      <c r="HBQ1197" s="22"/>
      <c r="HBR1197" s="22"/>
      <c r="HBS1197" s="22"/>
      <c r="HBT1197" s="22"/>
      <c r="HBU1197" s="22"/>
      <c r="HBV1197" s="22"/>
      <c r="HBW1197" s="22"/>
      <c r="HBX1197" s="22"/>
      <c r="HBY1197" s="22"/>
      <c r="HBZ1197" s="22"/>
      <c r="HCA1197" s="22"/>
      <c r="HCB1197" s="22"/>
      <c r="HCC1197" s="22"/>
      <c r="HCD1197" s="22"/>
      <c r="HCE1197" s="22"/>
      <c r="HCF1197" s="22"/>
      <c r="HCG1197" s="22"/>
      <c r="HCH1197" s="22"/>
      <c r="HCI1197" s="22"/>
      <c r="HCJ1197" s="22"/>
      <c r="HCK1197" s="22"/>
      <c r="HCL1197" s="22"/>
      <c r="HCM1197" s="22"/>
      <c r="HCN1197" s="22"/>
      <c r="HCO1197" s="22"/>
      <c r="HCP1197" s="22"/>
      <c r="HCQ1197" s="22"/>
      <c r="HCR1197" s="22"/>
      <c r="HCS1197" s="22"/>
      <c r="HCT1197" s="22"/>
      <c r="HCU1197" s="22"/>
      <c r="HCV1197" s="22"/>
      <c r="HCW1197" s="22"/>
      <c r="HCX1197" s="22"/>
      <c r="HCY1197" s="22"/>
      <c r="HCZ1197" s="22"/>
      <c r="HDA1197" s="22"/>
      <c r="HDB1197" s="22"/>
      <c r="HDC1197" s="22"/>
      <c r="HDD1197" s="22"/>
      <c r="HDE1197" s="22"/>
      <c r="HDF1197" s="22"/>
      <c r="HDG1197" s="22"/>
      <c r="HDH1197" s="22"/>
      <c r="HDI1197" s="22"/>
      <c r="HDJ1197" s="22"/>
      <c r="HDK1197" s="22"/>
      <c r="HDL1197" s="22"/>
      <c r="HDM1197" s="22"/>
      <c r="HDN1197" s="22"/>
      <c r="HDO1197" s="22"/>
      <c r="HDP1197" s="22"/>
      <c r="HDQ1197" s="22"/>
      <c r="HDR1197" s="22"/>
      <c r="HDS1197" s="22"/>
      <c r="HDT1197" s="22"/>
      <c r="HDU1197" s="22"/>
      <c r="HDV1197" s="22"/>
      <c r="HDW1197" s="22"/>
      <c r="HDX1197" s="22"/>
      <c r="HDY1197" s="22"/>
      <c r="HDZ1197" s="22"/>
      <c r="HEA1197" s="22"/>
      <c r="HEB1197" s="22"/>
      <c r="HEC1197" s="22"/>
      <c r="HED1197" s="22"/>
      <c r="HEE1197" s="22"/>
      <c r="HEF1197" s="22"/>
      <c r="HEG1197" s="22"/>
      <c r="HEH1197" s="22"/>
      <c r="HEI1197" s="22"/>
      <c r="HEJ1197" s="22"/>
      <c r="HEK1197" s="22"/>
      <c r="HEL1197" s="22"/>
      <c r="HEM1197" s="22"/>
      <c r="HEN1197" s="22"/>
      <c r="HEO1197" s="22"/>
      <c r="HEP1197" s="22"/>
      <c r="HEQ1197" s="22"/>
      <c r="HER1197" s="22"/>
      <c r="HES1197" s="22"/>
      <c r="HET1197" s="22"/>
      <c r="HEU1197" s="22"/>
      <c r="HEV1197" s="22"/>
      <c r="HEW1197" s="22"/>
      <c r="HEX1197" s="22"/>
      <c r="HEY1197" s="22"/>
      <c r="HEZ1197" s="22"/>
      <c r="HFA1197" s="22"/>
      <c r="HFB1197" s="22"/>
      <c r="HFC1197" s="22"/>
      <c r="HFD1197" s="22"/>
      <c r="HFE1197" s="22"/>
      <c r="HFF1197" s="22"/>
      <c r="HFG1197" s="22"/>
      <c r="HFH1197" s="22"/>
      <c r="HFI1197" s="22"/>
      <c r="HFJ1197" s="22"/>
      <c r="HFK1197" s="22"/>
      <c r="HFL1197" s="22"/>
      <c r="HFM1197" s="22"/>
      <c r="HFN1197" s="22"/>
      <c r="HFO1197" s="22"/>
      <c r="HFP1197" s="22"/>
      <c r="HFQ1197" s="22"/>
      <c r="HFR1197" s="22"/>
      <c r="HFS1197" s="22"/>
      <c r="HFT1197" s="22"/>
      <c r="HFU1197" s="22"/>
      <c r="HFV1197" s="22"/>
      <c r="HFW1197" s="22"/>
      <c r="HFX1197" s="22"/>
      <c r="HFY1197" s="22"/>
      <c r="HFZ1197" s="22"/>
      <c r="HGA1197" s="22"/>
      <c r="HGB1197" s="22"/>
      <c r="HGC1197" s="22"/>
      <c r="HGD1197" s="22"/>
      <c r="HGE1197" s="22"/>
      <c r="HGF1197" s="22"/>
      <c r="HGG1197" s="22"/>
      <c r="HGH1197" s="22"/>
      <c r="HGI1197" s="22"/>
      <c r="HGJ1197" s="22"/>
      <c r="HGK1197" s="22"/>
      <c r="HGL1197" s="22"/>
      <c r="HGM1197" s="22"/>
      <c r="HGN1197" s="22"/>
      <c r="HGO1197" s="22"/>
      <c r="HGP1197" s="22"/>
      <c r="HGQ1197" s="22"/>
      <c r="HGR1197" s="22"/>
      <c r="HGS1197" s="22"/>
      <c r="HGT1197" s="22"/>
      <c r="HGU1197" s="22"/>
      <c r="HGV1197" s="22"/>
      <c r="HGW1197" s="22"/>
      <c r="HGX1197" s="22"/>
      <c r="HGY1197" s="22"/>
      <c r="HGZ1197" s="22"/>
      <c r="HHA1197" s="22"/>
      <c r="HHB1197" s="22"/>
      <c r="HHC1197" s="22"/>
      <c r="HHD1197" s="22"/>
      <c r="HHE1197" s="22"/>
      <c r="HHF1197" s="22"/>
      <c r="HHG1197" s="22"/>
      <c r="HHH1197" s="22"/>
      <c r="HHI1197" s="22"/>
      <c r="HHJ1197" s="22"/>
      <c r="HHK1197" s="22"/>
      <c r="HHL1197" s="22"/>
      <c r="HHM1197" s="22"/>
      <c r="HHN1197" s="22"/>
      <c r="HHO1197" s="22"/>
      <c r="HHP1197" s="22"/>
      <c r="HHQ1197" s="22"/>
      <c r="HHR1197" s="22"/>
      <c r="HHS1197" s="22"/>
      <c r="HHT1197" s="22"/>
      <c r="HHU1197" s="22"/>
      <c r="HHV1197" s="22"/>
      <c r="HHW1197" s="22"/>
      <c r="HHX1197" s="22"/>
      <c r="HHY1197" s="22"/>
      <c r="HHZ1197" s="22"/>
      <c r="HIA1197" s="22"/>
      <c r="HIB1197" s="22"/>
      <c r="HIC1197" s="22"/>
      <c r="HID1197" s="22"/>
      <c r="HIE1197" s="22"/>
      <c r="HIF1197" s="22"/>
      <c r="HIG1197" s="22"/>
      <c r="HIH1197" s="22"/>
      <c r="HII1197" s="22"/>
      <c r="HIJ1197" s="22"/>
      <c r="HIK1197" s="22"/>
      <c r="HIL1197" s="22"/>
      <c r="HIM1197" s="22"/>
      <c r="HIN1197" s="22"/>
      <c r="HIO1197" s="22"/>
      <c r="HIP1197" s="22"/>
      <c r="HIQ1197" s="22"/>
      <c r="HIR1197" s="22"/>
      <c r="HIS1197" s="22"/>
      <c r="HIT1197" s="22"/>
      <c r="HIU1197" s="22"/>
      <c r="HIV1197" s="22"/>
      <c r="HIW1197" s="22"/>
      <c r="HIX1197" s="22"/>
      <c r="HIY1197" s="22"/>
      <c r="HIZ1197" s="22"/>
      <c r="HJA1197" s="22"/>
      <c r="HJB1197" s="22"/>
      <c r="HJC1197" s="22"/>
      <c r="HJD1197" s="22"/>
      <c r="HJE1197" s="22"/>
      <c r="HJF1197" s="22"/>
      <c r="HJG1197" s="22"/>
      <c r="HJH1197" s="22"/>
      <c r="HJI1197" s="22"/>
      <c r="HJJ1197" s="22"/>
      <c r="HJK1197" s="22"/>
      <c r="HJL1197" s="22"/>
      <c r="HJM1197" s="22"/>
      <c r="HJN1197" s="22"/>
      <c r="HJO1197" s="22"/>
      <c r="HJP1197" s="22"/>
      <c r="HJQ1197" s="22"/>
      <c r="HJR1197" s="22"/>
      <c r="HJS1197" s="22"/>
      <c r="HJT1197" s="22"/>
      <c r="HJU1197" s="22"/>
      <c r="HJV1197" s="22"/>
      <c r="HJW1197" s="22"/>
      <c r="HJX1197" s="22"/>
      <c r="HJY1197" s="22"/>
      <c r="HJZ1197" s="22"/>
      <c r="HKA1197" s="22"/>
      <c r="HKB1197" s="22"/>
      <c r="HKC1197" s="22"/>
      <c r="HKD1197" s="22"/>
      <c r="HKE1197" s="22"/>
      <c r="HKF1197" s="22"/>
      <c r="HKG1197" s="22"/>
      <c r="HKH1197" s="22"/>
      <c r="HKI1197" s="22"/>
      <c r="HKJ1197" s="22"/>
      <c r="HKK1197" s="22"/>
      <c r="HKL1197" s="22"/>
      <c r="HKM1197" s="22"/>
      <c r="HKN1197" s="22"/>
      <c r="HKO1197" s="22"/>
      <c r="HKP1197" s="22"/>
      <c r="HKQ1197" s="22"/>
      <c r="HKR1197" s="22"/>
      <c r="HKS1197" s="22"/>
      <c r="HKT1197" s="22"/>
      <c r="HKU1197" s="22"/>
      <c r="HKV1197" s="22"/>
      <c r="HKW1197" s="22"/>
      <c r="HKX1197" s="22"/>
      <c r="HKY1197" s="22"/>
      <c r="HKZ1197" s="22"/>
      <c r="HLA1197" s="22"/>
      <c r="HLB1197" s="22"/>
      <c r="HLC1197" s="22"/>
      <c r="HLD1197" s="22"/>
      <c r="HLE1197" s="22"/>
      <c r="HLF1197" s="22"/>
      <c r="HLG1197" s="22"/>
      <c r="HLH1197" s="22"/>
      <c r="HLI1197" s="22"/>
      <c r="HLJ1197" s="22"/>
      <c r="HLK1197" s="22"/>
      <c r="HLL1197" s="22"/>
      <c r="HLM1197" s="22"/>
      <c r="HLN1197" s="22"/>
      <c r="HLO1197" s="22"/>
      <c r="HLP1197" s="22"/>
      <c r="HLQ1197" s="22"/>
      <c r="HLR1197" s="22"/>
      <c r="HLS1197" s="22"/>
      <c r="HLT1197" s="22"/>
      <c r="HLU1197" s="22"/>
      <c r="HLV1197" s="22"/>
      <c r="HLW1197" s="22"/>
      <c r="HLX1197" s="22"/>
      <c r="HLY1197" s="22"/>
      <c r="HLZ1197" s="22"/>
      <c r="HMA1197" s="22"/>
      <c r="HMB1197" s="22"/>
      <c r="HMC1197" s="22"/>
      <c r="HMD1197" s="22"/>
      <c r="HME1197" s="22"/>
      <c r="HMF1197" s="22"/>
      <c r="HMG1197" s="22"/>
      <c r="HMH1197" s="22"/>
      <c r="HMI1197" s="22"/>
      <c r="HMJ1197" s="22"/>
      <c r="HMK1197" s="22"/>
      <c r="HML1197" s="22"/>
      <c r="HMM1197" s="22"/>
      <c r="HMN1197" s="22"/>
      <c r="HMO1197" s="22"/>
      <c r="HMP1197" s="22"/>
      <c r="HMQ1197" s="22"/>
      <c r="HMR1197" s="22"/>
      <c r="HMS1197" s="22"/>
      <c r="HMT1197" s="22"/>
      <c r="HMU1197" s="22"/>
      <c r="HMV1197" s="22"/>
      <c r="HMW1197" s="22"/>
      <c r="HMX1197" s="22"/>
      <c r="HMY1197" s="22"/>
      <c r="HMZ1197" s="22"/>
      <c r="HNA1197" s="22"/>
      <c r="HNB1197" s="22"/>
      <c r="HNC1197" s="22"/>
      <c r="HND1197" s="22"/>
      <c r="HNE1197" s="22"/>
      <c r="HNF1197" s="22"/>
      <c r="HNG1197" s="22"/>
      <c r="HNH1197" s="22"/>
      <c r="HNI1197" s="22"/>
      <c r="HNJ1197" s="22"/>
      <c r="HNK1197" s="22"/>
      <c r="HNL1197" s="22"/>
      <c r="HNM1197" s="22"/>
      <c r="HNN1197" s="22"/>
      <c r="HNO1197" s="22"/>
      <c r="HNP1197" s="22"/>
      <c r="HNQ1197" s="22"/>
      <c r="HNR1197" s="22"/>
      <c r="HNS1197" s="22"/>
      <c r="HNT1197" s="22"/>
      <c r="HNU1197" s="22"/>
      <c r="HNV1197" s="22"/>
      <c r="HNW1197" s="22"/>
      <c r="HNX1197" s="22"/>
      <c r="HNY1197" s="22"/>
      <c r="HNZ1197" s="22"/>
      <c r="HOA1197" s="22"/>
      <c r="HOB1197" s="22"/>
      <c r="HOC1197" s="22"/>
      <c r="HOD1197" s="22"/>
      <c r="HOE1197" s="22"/>
      <c r="HOF1197" s="22"/>
      <c r="HOG1197" s="22"/>
      <c r="HOH1197" s="22"/>
      <c r="HOI1197" s="22"/>
      <c r="HOJ1197" s="22"/>
      <c r="HOK1197" s="22"/>
      <c r="HOL1197" s="22"/>
      <c r="HOM1197" s="22"/>
      <c r="HON1197" s="22"/>
      <c r="HOO1197" s="22"/>
      <c r="HOP1197" s="22"/>
      <c r="HOQ1197" s="22"/>
      <c r="HOR1197" s="22"/>
      <c r="HOS1197" s="22"/>
      <c r="HOT1197" s="22"/>
      <c r="HOU1197" s="22"/>
      <c r="HOV1197" s="22"/>
      <c r="HOW1197" s="22"/>
      <c r="HOX1197" s="22"/>
      <c r="HOY1197" s="22"/>
      <c r="HOZ1197" s="22"/>
      <c r="HPA1197" s="22"/>
      <c r="HPB1197" s="22"/>
      <c r="HPC1197" s="22"/>
      <c r="HPD1197" s="22"/>
      <c r="HPE1197" s="22"/>
      <c r="HPF1197" s="22"/>
      <c r="HPG1197" s="22"/>
      <c r="HPH1197" s="22"/>
      <c r="HPI1197" s="22"/>
      <c r="HPJ1197" s="22"/>
      <c r="HPK1197" s="22"/>
      <c r="HPL1197" s="22"/>
      <c r="HPM1197" s="22"/>
      <c r="HPN1197" s="22"/>
      <c r="HPO1197" s="22"/>
      <c r="HPP1197" s="22"/>
      <c r="HPQ1197" s="22"/>
      <c r="HPR1197" s="22"/>
      <c r="HPS1197" s="22"/>
      <c r="HPT1197" s="22"/>
      <c r="HPU1197" s="22"/>
      <c r="HPV1197" s="22"/>
      <c r="HPW1197" s="22"/>
      <c r="HPX1197" s="22"/>
      <c r="HPY1197" s="22"/>
      <c r="HPZ1197" s="22"/>
      <c r="HQA1197" s="22"/>
      <c r="HQB1197" s="22"/>
      <c r="HQC1197" s="22"/>
      <c r="HQD1197" s="22"/>
      <c r="HQE1197" s="22"/>
      <c r="HQF1197" s="22"/>
      <c r="HQG1197" s="22"/>
      <c r="HQH1197" s="22"/>
      <c r="HQI1197" s="22"/>
      <c r="HQJ1197" s="22"/>
      <c r="HQK1197" s="22"/>
      <c r="HQL1197" s="22"/>
      <c r="HQM1197" s="22"/>
      <c r="HQN1197" s="22"/>
      <c r="HQO1197" s="22"/>
      <c r="HQP1197" s="22"/>
      <c r="HQQ1197" s="22"/>
      <c r="HQR1197" s="22"/>
      <c r="HQS1197" s="22"/>
      <c r="HQT1197" s="22"/>
      <c r="HQU1197" s="22"/>
      <c r="HQV1197" s="22"/>
      <c r="HQW1197" s="22"/>
      <c r="HQX1197" s="22"/>
      <c r="HQY1197" s="22"/>
      <c r="HQZ1197" s="22"/>
      <c r="HRA1197" s="22"/>
      <c r="HRB1197" s="22"/>
      <c r="HRC1197" s="22"/>
      <c r="HRD1197" s="22"/>
      <c r="HRE1197" s="22"/>
      <c r="HRF1197" s="22"/>
      <c r="HRG1197" s="22"/>
      <c r="HRH1197" s="22"/>
      <c r="HRI1197" s="22"/>
      <c r="HRJ1197" s="22"/>
      <c r="HRK1197" s="22"/>
      <c r="HRL1197" s="22"/>
      <c r="HRM1197" s="22"/>
      <c r="HRN1197" s="22"/>
      <c r="HRO1197" s="22"/>
      <c r="HRP1197" s="22"/>
      <c r="HRQ1197" s="22"/>
      <c r="HRR1197" s="22"/>
      <c r="HRS1197" s="22"/>
      <c r="HRT1197" s="22"/>
      <c r="HRU1197" s="22"/>
      <c r="HRV1197" s="22"/>
      <c r="HRW1197" s="22"/>
      <c r="HRX1197" s="22"/>
      <c r="HRY1197" s="22"/>
      <c r="HRZ1197" s="22"/>
      <c r="HSA1197" s="22"/>
      <c r="HSB1197" s="22"/>
      <c r="HSC1197" s="22"/>
      <c r="HSD1197" s="22"/>
      <c r="HSE1197" s="22"/>
      <c r="HSF1197" s="22"/>
      <c r="HSG1197" s="22"/>
      <c r="HSH1197" s="22"/>
      <c r="HSI1197" s="22"/>
      <c r="HSJ1197" s="22"/>
      <c r="HSK1197" s="22"/>
      <c r="HSL1197" s="22"/>
      <c r="HSM1197" s="22"/>
      <c r="HSN1197" s="22"/>
      <c r="HSO1197" s="22"/>
      <c r="HSP1197" s="22"/>
      <c r="HSQ1197" s="22"/>
      <c r="HSR1197" s="22"/>
      <c r="HSS1197" s="22"/>
      <c r="HST1197" s="22"/>
      <c r="HSU1197" s="22"/>
      <c r="HSV1197" s="22"/>
      <c r="HSW1197" s="22"/>
      <c r="HSX1197" s="22"/>
      <c r="HSY1197" s="22"/>
      <c r="HSZ1197" s="22"/>
      <c r="HTA1197" s="22"/>
      <c r="HTB1197" s="22"/>
      <c r="HTC1197" s="22"/>
      <c r="HTD1197" s="22"/>
      <c r="HTE1197" s="22"/>
      <c r="HTF1197" s="22"/>
      <c r="HTG1197" s="22"/>
      <c r="HTH1197" s="22"/>
      <c r="HTI1197" s="22"/>
      <c r="HTJ1197" s="22"/>
      <c r="HTK1197" s="22"/>
      <c r="HTL1197" s="22"/>
      <c r="HTM1197" s="22"/>
      <c r="HTN1197" s="22"/>
      <c r="HTO1197" s="22"/>
      <c r="HTP1197" s="22"/>
      <c r="HTQ1197" s="22"/>
      <c r="HTR1197" s="22"/>
      <c r="HTS1197" s="22"/>
      <c r="HTT1197" s="22"/>
      <c r="HTU1197" s="22"/>
      <c r="HTV1197" s="22"/>
      <c r="HTW1197" s="22"/>
      <c r="HTX1197" s="22"/>
      <c r="HTY1197" s="22"/>
      <c r="HTZ1197" s="22"/>
      <c r="HUA1197" s="22"/>
      <c r="HUB1197" s="22"/>
      <c r="HUC1197" s="22"/>
      <c r="HUD1197" s="22"/>
      <c r="HUE1197" s="22"/>
      <c r="HUF1197" s="22"/>
      <c r="HUG1197" s="22"/>
      <c r="HUH1197" s="22"/>
      <c r="HUI1197" s="22"/>
      <c r="HUJ1197" s="22"/>
      <c r="HUK1197" s="22"/>
      <c r="HUL1197" s="22"/>
      <c r="HUM1197" s="22"/>
      <c r="HUN1197" s="22"/>
      <c r="HUO1197" s="22"/>
      <c r="HUP1197" s="22"/>
      <c r="HUQ1197" s="22"/>
      <c r="HUR1197" s="22"/>
      <c r="HUS1197" s="22"/>
      <c r="HUT1197" s="22"/>
      <c r="HUU1197" s="22"/>
      <c r="HUV1197" s="22"/>
      <c r="HUW1197" s="22"/>
      <c r="HUX1197" s="22"/>
      <c r="HUY1197" s="22"/>
      <c r="HUZ1197" s="22"/>
      <c r="HVA1197" s="22"/>
      <c r="HVB1197" s="22"/>
      <c r="HVC1197" s="22"/>
      <c r="HVD1197" s="22"/>
      <c r="HVE1197" s="22"/>
      <c r="HVF1197" s="22"/>
      <c r="HVG1197" s="22"/>
      <c r="HVH1197" s="22"/>
      <c r="HVI1197" s="22"/>
      <c r="HVJ1197" s="22"/>
      <c r="HVK1197" s="22"/>
      <c r="HVL1197" s="22"/>
      <c r="HVM1197" s="22"/>
      <c r="HVN1197" s="22"/>
      <c r="HVO1197" s="22"/>
      <c r="HVP1197" s="22"/>
      <c r="HVQ1197" s="22"/>
      <c r="HVR1197" s="22"/>
      <c r="HVS1197" s="22"/>
      <c r="HVT1197" s="22"/>
      <c r="HVU1197" s="22"/>
      <c r="HVV1197" s="22"/>
      <c r="HVW1197" s="22"/>
      <c r="HVX1197" s="22"/>
      <c r="HVY1197" s="22"/>
      <c r="HVZ1197" s="22"/>
      <c r="HWA1197" s="22"/>
      <c r="HWB1197" s="22"/>
      <c r="HWC1197" s="22"/>
      <c r="HWD1197" s="22"/>
      <c r="HWE1197" s="22"/>
      <c r="HWF1197" s="22"/>
      <c r="HWG1197" s="22"/>
      <c r="HWH1197" s="22"/>
      <c r="HWI1197" s="22"/>
      <c r="HWJ1197" s="22"/>
      <c r="HWK1197" s="22"/>
      <c r="HWL1197" s="22"/>
      <c r="HWM1197" s="22"/>
      <c r="HWN1197" s="22"/>
      <c r="HWO1197" s="22"/>
      <c r="HWP1197" s="22"/>
      <c r="HWQ1197" s="22"/>
      <c r="HWR1197" s="22"/>
      <c r="HWS1197" s="22"/>
      <c r="HWT1197" s="22"/>
      <c r="HWU1197" s="22"/>
      <c r="HWV1197" s="22"/>
      <c r="HWW1197" s="22"/>
      <c r="HWX1197" s="22"/>
      <c r="HWY1197" s="22"/>
      <c r="HWZ1197" s="22"/>
      <c r="HXA1197" s="22"/>
      <c r="HXB1197" s="22"/>
      <c r="HXC1197" s="22"/>
      <c r="HXD1197" s="22"/>
      <c r="HXE1197" s="22"/>
      <c r="HXF1197" s="22"/>
      <c r="HXG1197" s="22"/>
      <c r="HXH1197" s="22"/>
      <c r="HXI1197" s="22"/>
      <c r="HXJ1197" s="22"/>
      <c r="HXK1197" s="22"/>
      <c r="HXL1197" s="22"/>
      <c r="HXM1197" s="22"/>
      <c r="HXN1197" s="22"/>
      <c r="HXO1197" s="22"/>
      <c r="HXP1197" s="22"/>
      <c r="HXQ1197" s="22"/>
      <c r="HXR1197" s="22"/>
      <c r="HXS1197" s="22"/>
      <c r="HXT1197" s="22"/>
      <c r="HXU1197" s="22"/>
      <c r="HXV1197" s="22"/>
      <c r="HXW1197" s="22"/>
      <c r="HXX1197" s="22"/>
      <c r="HXY1197" s="22"/>
      <c r="HXZ1197" s="22"/>
      <c r="HYA1197" s="22"/>
      <c r="HYB1197" s="22"/>
      <c r="HYC1197" s="22"/>
      <c r="HYD1197" s="22"/>
      <c r="HYE1197" s="22"/>
      <c r="HYF1197" s="22"/>
      <c r="HYG1197" s="22"/>
      <c r="HYH1197" s="22"/>
      <c r="HYI1197" s="22"/>
      <c r="HYJ1197" s="22"/>
      <c r="HYK1197" s="22"/>
      <c r="HYL1197" s="22"/>
      <c r="HYM1197" s="22"/>
      <c r="HYN1197" s="22"/>
      <c r="HYO1197" s="22"/>
      <c r="HYP1197" s="22"/>
      <c r="HYQ1197" s="22"/>
      <c r="HYR1197" s="22"/>
      <c r="HYS1197" s="22"/>
      <c r="HYT1197" s="22"/>
      <c r="HYU1197" s="22"/>
      <c r="HYV1197" s="22"/>
      <c r="HYW1197" s="22"/>
      <c r="HYX1197" s="22"/>
      <c r="HYY1197" s="22"/>
      <c r="HYZ1197" s="22"/>
      <c r="HZA1197" s="22"/>
      <c r="HZB1197" s="22"/>
      <c r="HZC1197" s="22"/>
      <c r="HZD1197" s="22"/>
      <c r="HZE1197" s="22"/>
      <c r="HZF1197" s="22"/>
      <c r="HZG1197" s="22"/>
      <c r="HZH1197" s="22"/>
      <c r="HZI1197" s="22"/>
      <c r="HZJ1197" s="22"/>
      <c r="HZK1197" s="22"/>
      <c r="HZL1197" s="22"/>
      <c r="HZM1197" s="22"/>
      <c r="HZN1197" s="22"/>
      <c r="HZO1197" s="22"/>
      <c r="HZP1197" s="22"/>
      <c r="HZQ1197" s="22"/>
      <c r="HZR1197" s="22"/>
      <c r="HZS1197" s="22"/>
      <c r="HZT1197" s="22"/>
      <c r="HZU1197" s="22"/>
      <c r="HZV1197" s="22"/>
      <c r="HZW1197" s="22"/>
      <c r="HZX1197" s="22"/>
      <c r="HZY1197" s="22"/>
      <c r="HZZ1197" s="22"/>
      <c r="IAA1197" s="22"/>
      <c r="IAB1197" s="22"/>
      <c r="IAC1197" s="22"/>
      <c r="IAD1197" s="22"/>
      <c r="IAE1197" s="22"/>
      <c r="IAF1197" s="22"/>
      <c r="IAG1197" s="22"/>
      <c r="IAH1197" s="22"/>
      <c r="IAI1197" s="22"/>
      <c r="IAJ1197" s="22"/>
      <c r="IAK1197" s="22"/>
      <c r="IAL1197" s="22"/>
      <c r="IAM1197" s="22"/>
      <c r="IAN1197" s="22"/>
      <c r="IAO1197" s="22"/>
      <c r="IAP1197" s="22"/>
      <c r="IAQ1197" s="22"/>
      <c r="IAR1197" s="22"/>
      <c r="IAS1197" s="22"/>
      <c r="IAT1197" s="22"/>
      <c r="IAU1197" s="22"/>
      <c r="IAV1197" s="22"/>
      <c r="IAW1197" s="22"/>
      <c r="IAX1197" s="22"/>
      <c r="IAY1197" s="22"/>
      <c r="IAZ1197" s="22"/>
      <c r="IBA1197" s="22"/>
      <c r="IBB1197" s="22"/>
      <c r="IBC1197" s="22"/>
      <c r="IBD1197" s="22"/>
      <c r="IBE1197" s="22"/>
      <c r="IBF1197" s="22"/>
      <c r="IBG1197" s="22"/>
      <c r="IBH1197" s="22"/>
      <c r="IBI1197" s="22"/>
      <c r="IBJ1197" s="22"/>
      <c r="IBK1197" s="22"/>
      <c r="IBL1197" s="22"/>
      <c r="IBM1197" s="22"/>
      <c r="IBN1197" s="22"/>
      <c r="IBO1197" s="22"/>
      <c r="IBP1197" s="22"/>
      <c r="IBQ1197" s="22"/>
      <c r="IBR1197" s="22"/>
      <c r="IBS1197" s="22"/>
      <c r="IBT1197" s="22"/>
      <c r="IBU1197" s="22"/>
      <c r="IBV1197" s="22"/>
      <c r="IBW1197" s="22"/>
      <c r="IBX1197" s="22"/>
      <c r="IBY1197" s="22"/>
      <c r="IBZ1197" s="22"/>
      <c r="ICA1197" s="22"/>
      <c r="ICB1197" s="22"/>
      <c r="ICC1197" s="22"/>
      <c r="ICD1197" s="22"/>
      <c r="ICE1197" s="22"/>
      <c r="ICF1197" s="22"/>
      <c r="ICG1197" s="22"/>
      <c r="ICH1197" s="22"/>
      <c r="ICI1197" s="22"/>
      <c r="ICJ1197" s="22"/>
      <c r="ICK1197" s="22"/>
      <c r="ICL1197" s="22"/>
      <c r="ICM1197" s="22"/>
      <c r="ICN1197" s="22"/>
      <c r="ICO1197" s="22"/>
      <c r="ICP1197" s="22"/>
      <c r="ICQ1197" s="22"/>
      <c r="ICR1197" s="22"/>
      <c r="ICS1197" s="22"/>
      <c r="ICT1197" s="22"/>
      <c r="ICU1197" s="22"/>
      <c r="ICV1197" s="22"/>
      <c r="ICW1197" s="22"/>
      <c r="ICX1197" s="22"/>
      <c r="ICY1197" s="22"/>
      <c r="ICZ1197" s="22"/>
      <c r="IDA1197" s="22"/>
      <c r="IDB1197" s="22"/>
      <c r="IDC1197" s="22"/>
      <c r="IDD1197" s="22"/>
      <c r="IDE1197" s="22"/>
      <c r="IDF1197" s="22"/>
      <c r="IDG1197" s="22"/>
      <c r="IDH1197" s="22"/>
      <c r="IDI1197" s="22"/>
      <c r="IDJ1197" s="22"/>
      <c r="IDK1197" s="22"/>
      <c r="IDL1197" s="22"/>
      <c r="IDM1197" s="22"/>
      <c r="IDN1197" s="22"/>
      <c r="IDO1197" s="22"/>
      <c r="IDP1197" s="22"/>
      <c r="IDQ1197" s="22"/>
      <c r="IDR1197" s="22"/>
      <c r="IDS1197" s="22"/>
      <c r="IDT1197" s="22"/>
      <c r="IDU1197" s="22"/>
      <c r="IDV1197" s="22"/>
      <c r="IDW1197" s="22"/>
      <c r="IDX1197" s="22"/>
      <c r="IDY1197" s="22"/>
      <c r="IDZ1197" s="22"/>
      <c r="IEA1197" s="22"/>
      <c r="IEB1197" s="22"/>
      <c r="IEC1197" s="22"/>
      <c r="IED1197" s="22"/>
      <c r="IEE1197" s="22"/>
      <c r="IEF1197" s="22"/>
      <c r="IEG1197" s="22"/>
      <c r="IEH1197" s="22"/>
      <c r="IEI1197" s="22"/>
      <c r="IEJ1197" s="22"/>
      <c r="IEK1197" s="22"/>
      <c r="IEL1197" s="22"/>
      <c r="IEM1197" s="22"/>
      <c r="IEN1197" s="22"/>
      <c r="IEO1197" s="22"/>
      <c r="IEP1197" s="22"/>
      <c r="IEQ1197" s="22"/>
      <c r="IER1197" s="22"/>
      <c r="IES1197" s="22"/>
      <c r="IET1197" s="22"/>
      <c r="IEU1197" s="22"/>
      <c r="IEV1197" s="22"/>
      <c r="IEW1197" s="22"/>
      <c r="IEX1197" s="22"/>
      <c r="IEY1197" s="22"/>
      <c r="IEZ1197" s="22"/>
      <c r="IFA1197" s="22"/>
      <c r="IFB1197" s="22"/>
      <c r="IFC1197" s="22"/>
      <c r="IFD1197" s="22"/>
      <c r="IFE1197" s="22"/>
      <c r="IFF1197" s="22"/>
      <c r="IFG1197" s="22"/>
      <c r="IFH1197" s="22"/>
      <c r="IFI1197" s="22"/>
      <c r="IFJ1197" s="22"/>
      <c r="IFK1197" s="22"/>
      <c r="IFL1197" s="22"/>
      <c r="IFM1197" s="22"/>
      <c r="IFN1197" s="22"/>
      <c r="IFO1197" s="22"/>
      <c r="IFP1197" s="22"/>
      <c r="IFQ1197" s="22"/>
      <c r="IFR1197" s="22"/>
      <c r="IFS1197" s="22"/>
      <c r="IFT1197" s="22"/>
      <c r="IFU1197" s="22"/>
      <c r="IFV1197" s="22"/>
      <c r="IFW1197" s="22"/>
      <c r="IFX1197" s="22"/>
      <c r="IFY1197" s="22"/>
      <c r="IFZ1197" s="22"/>
      <c r="IGA1197" s="22"/>
      <c r="IGB1197" s="22"/>
      <c r="IGC1197" s="22"/>
      <c r="IGD1197" s="22"/>
      <c r="IGE1197" s="22"/>
      <c r="IGF1197" s="22"/>
      <c r="IGG1197" s="22"/>
      <c r="IGH1197" s="22"/>
      <c r="IGI1197" s="22"/>
      <c r="IGJ1197" s="22"/>
      <c r="IGK1197" s="22"/>
      <c r="IGL1197" s="22"/>
      <c r="IGM1197" s="22"/>
      <c r="IGN1197" s="22"/>
      <c r="IGO1197" s="22"/>
      <c r="IGP1197" s="22"/>
      <c r="IGQ1197" s="22"/>
      <c r="IGR1197" s="22"/>
      <c r="IGS1197" s="22"/>
      <c r="IGT1197" s="22"/>
      <c r="IGU1197" s="22"/>
      <c r="IGV1197" s="22"/>
      <c r="IGW1197" s="22"/>
      <c r="IGX1197" s="22"/>
      <c r="IGY1197" s="22"/>
      <c r="IGZ1197" s="22"/>
      <c r="IHA1197" s="22"/>
      <c r="IHB1197" s="22"/>
      <c r="IHC1197" s="22"/>
      <c r="IHD1197" s="22"/>
      <c r="IHE1197" s="22"/>
      <c r="IHF1197" s="22"/>
      <c r="IHG1197" s="22"/>
      <c r="IHH1197" s="22"/>
      <c r="IHI1197" s="22"/>
      <c r="IHJ1197" s="22"/>
      <c r="IHK1197" s="22"/>
      <c r="IHL1197" s="22"/>
      <c r="IHM1197" s="22"/>
      <c r="IHN1197" s="22"/>
      <c r="IHO1197" s="22"/>
      <c r="IHP1197" s="22"/>
      <c r="IHQ1197" s="22"/>
      <c r="IHR1197" s="22"/>
      <c r="IHS1197" s="22"/>
      <c r="IHT1197" s="22"/>
      <c r="IHU1197" s="22"/>
      <c r="IHV1197" s="22"/>
      <c r="IHW1197" s="22"/>
      <c r="IHX1197" s="22"/>
      <c r="IHY1197" s="22"/>
      <c r="IHZ1197" s="22"/>
      <c r="IIA1197" s="22"/>
      <c r="IIB1197" s="22"/>
      <c r="IIC1197" s="22"/>
      <c r="IID1197" s="22"/>
      <c r="IIE1197" s="22"/>
      <c r="IIF1197" s="22"/>
      <c r="IIG1197" s="22"/>
      <c r="IIH1197" s="22"/>
      <c r="III1197" s="22"/>
      <c r="IIJ1197" s="22"/>
      <c r="IIK1197" s="22"/>
      <c r="IIL1197" s="22"/>
      <c r="IIM1197" s="22"/>
      <c r="IIN1197" s="22"/>
      <c r="IIO1197" s="22"/>
      <c r="IIP1197" s="22"/>
      <c r="IIQ1197" s="22"/>
      <c r="IIR1197" s="22"/>
      <c r="IIS1197" s="22"/>
      <c r="IIT1197" s="22"/>
      <c r="IIU1197" s="22"/>
      <c r="IIV1197" s="22"/>
      <c r="IIW1197" s="22"/>
      <c r="IIX1197" s="22"/>
      <c r="IIY1197" s="22"/>
      <c r="IIZ1197" s="22"/>
      <c r="IJA1197" s="22"/>
      <c r="IJB1197" s="22"/>
      <c r="IJC1197" s="22"/>
      <c r="IJD1197" s="22"/>
      <c r="IJE1197" s="22"/>
      <c r="IJF1197" s="22"/>
      <c r="IJG1197" s="22"/>
      <c r="IJH1197" s="22"/>
      <c r="IJI1197" s="22"/>
      <c r="IJJ1197" s="22"/>
      <c r="IJK1197" s="22"/>
      <c r="IJL1197" s="22"/>
      <c r="IJM1197" s="22"/>
      <c r="IJN1197" s="22"/>
      <c r="IJO1197" s="22"/>
      <c r="IJP1197" s="22"/>
      <c r="IJQ1197" s="22"/>
      <c r="IJR1197" s="22"/>
      <c r="IJS1197" s="22"/>
      <c r="IJT1197" s="22"/>
      <c r="IJU1197" s="22"/>
      <c r="IJV1197" s="22"/>
      <c r="IJW1197" s="22"/>
      <c r="IJX1197" s="22"/>
      <c r="IJY1197" s="22"/>
      <c r="IJZ1197" s="22"/>
      <c r="IKA1197" s="22"/>
      <c r="IKB1197" s="22"/>
      <c r="IKC1197" s="22"/>
      <c r="IKD1197" s="22"/>
      <c r="IKE1197" s="22"/>
      <c r="IKF1197" s="22"/>
      <c r="IKG1197" s="22"/>
      <c r="IKH1197" s="22"/>
      <c r="IKI1197" s="22"/>
      <c r="IKJ1197" s="22"/>
      <c r="IKK1197" s="22"/>
      <c r="IKL1197" s="22"/>
      <c r="IKM1197" s="22"/>
      <c r="IKN1197" s="22"/>
      <c r="IKO1197" s="22"/>
      <c r="IKP1197" s="22"/>
      <c r="IKQ1197" s="22"/>
      <c r="IKR1197" s="22"/>
      <c r="IKS1197" s="22"/>
      <c r="IKT1197" s="22"/>
      <c r="IKU1197" s="22"/>
      <c r="IKV1197" s="22"/>
      <c r="IKW1197" s="22"/>
      <c r="IKX1197" s="22"/>
      <c r="IKY1197" s="22"/>
      <c r="IKZ1197" s="22"/>
      <c r="ILA1197" s="22"/>
      <c r="ILB1197" s="22"/>
      <c r="ILC1197" s="22"/>
      <c r="ILD1197" s="22"/>
      <c r="ILE1197" s="22"/>
      <c r="ILF1197" s="22"/>
      <c r="ILG1197" s="22"/>
      <c r="ILH1197" s="22"/>
      <c r="ILI1197" s="22"/>
      <c r="ILJ1197" s="22"/>
      <c r="ILK1197" s="22"/>
      <c r="ILL1197" s="22"/>
      <c r="ILM1197" s="22"/>
      <c r="ILN1197" s="22"/>
      <c r="ILO1197" s="22"/>
      <c r="ILP1197" s="22"/>
      <c r="ILQ1197" s="22"/>
      <c r="ILR1197" s="22"/>
      <c r="ILS1197" s="22"/>
      <c r="ILT1197" s="22"/>
      <c r="ILU1197" s="22"/>
      <c r="ILV1197" s="22"/>
      <c r="ILW1197" s="22"/>
      <c r="ILX1197" s="22"/>
      <c r="ILY1197" s="22"/>
      <c r="ILZ1197" s="22"/>
      <c r="IMA1197" s="22"/>
      <c r="IMB1197" s="22"/>
      <c r="IMC1197" s="22"/>
      <c r="IMD1197" s="22"/>
      <c r="IME1197" s="22"/>
      <c r="IMF1197" s="22"/>
      <c r="IMG1197" s="22"/>
      <c r="IMH1197" s="22"/>
      <c r="IMI1197" s="22"/>
      <c r="IMJ1197" s="22"/>
      <c r="IMK1197" s="22"/>
      <c r="IML1197" s="22"/>
      <c r="IMM1197" s="22"/>
      <c r="IMN1197" s="22"/>
      <c r="IMO1197" s="22"/>
      <c r="IMP1197" s="22"/>
      <c r="IMQ1197" s="22"/>
      <c r="IMR1197" s="22"/>
      <c r="IMS1197" s="22"/>
      <c r="IMT1197" s="22"/>
      <c r="IMU1197" s="22"/>
      <c r="IMV1197" s="22"/>
      <c r="IMW1197" s="22"/>
      <c r="IMX1197" s="22"/>
      <c r="IMY1197" s="22"/>
      <c r="IMZ1197" s="22"/>
      <c r="INA1197" s="22"/>
      <c r="INB1197" s="22"/>
      <c r="INC1197" s="22"/>
      <c r="IND1197" s="22"/>
      <c r="INE1197" s="22"/>
      <c r="INF1197" s="22"/>
      <c r="ING1197" s="22"/>
      <c r="INH1197" s="22"/>
      <c r="INI1197" s="22"/>
      <c r="INJ1197" s="22"/>
      <c r="INK1197" s="22"/>
      <c r="INL1197" s="22"/>
      <c r="INM1197" s="22"/>
      <c r="INN1197" s="22"/>
      <c r="INO1197" s="22"/>
      <c r="INP1197" s="22"/>
      <c r="INQ1197" s="22"/>
      <c r="INR1197" s="22"/>
      <c r="INS1197" s="22"/>
      <c r="INT1197" s="22"/>
      <c r="INU1197" s="22"/>
      <c r="INV1197" s="22"/>
      <c r="INW1197" s="22"/>
      <c r="INX1197" s="22"/>
      <c r="INY1197" s="22"/>
      <c r="INZ1197" s="22"/>
      <c r="IOA1197" s="22"/>
      <c r="IOB1197" s="22"/>
      <c r="IOC1197" s="22"/>
      <c r="IOD1197" s="22"/>
      <c r="IOE1197" s="22"/>
      <c r="IOF1197" s="22"/>
      <c r="IOG1197" s="22"/>
      <c r="IOH1197" s="22"/>
      <c r="IOI1197" s="22"/>
      <c r="IOJ1197" s="22"/>
      <c r="IOK1197" s="22"/>
      <c r="IOL1197" s="22"/>
      <c r="IOM1197" s="22"/>
      <c r="ION1197" s="22"/>
      <c r="IOO1197" s="22"/>
      <c r="IOP1197" s="22"/>
      <c r="IOQ1197" s="22"/>
      <c r="IOR1197" s="22"/>
      <c r="IOS1197" s="22"/>
      <c r="IOT1197" s="22"/>
      <c r="IOU1197" s="22"/>
      <c r="IOV1197" s="22"/>
      <c r="IOW1197" s="22"/>
      <c r="IOX1197" s="22"/>
      <c r="IOY1197" s="22"/>
      <c r="IOZ1197" s="22"/>
      <c r="IPA1197" s="22"/>
      <c r="IPB1197" s="22"/>
      <c r="IPC1197" s="22"/>
      <c r="IPD1197" s="22"/>
      <c r="IPE1197" s="22"/>
      <c r="IPF1197" s="22"/>
      <c r="IPG1197" s="22"/>
      <c r="IPH1197" s="22"/>
      <c r="IPI1197" s="22"/>
      <c r="IPJ1197" s="22"/>
      <c r="IPK1197" s="22"/>
      <c r="IPL1197" s="22"/>
      <c r="IPM1197" s="22"/>
      <c r="IPN1197" s="22"/>
      <c r="IPO1197" s="22"/>
      <c r="IPP1197" s="22"/>
      <c r="IPQ1197" s="22"/>
      <c r="IPR1197" s="22"/>
      <c r="IPS1197" s="22"/>
      <c r="IPT1197" s="22"/>
      <c r="IPU1197" s="22"/>
      <c r="IPV1197" s="22"/>
      <c r="IPW1197" s="22"/>
      <c r="IPX1197" s="22"/>
      <c r="IPY1197" s="22"/>
      <c r="IPZ1197" s="22"/>
      <c r="IQA1197" s="22"/>
      <c r="IQB1197" s="22"/>
      <c r="IQC1197" s="22"/>
      <c r="IQD1197" s="22"/>
      <c r="IQE1197" s="22"/>
      <c r="IQF1197" s="22"/>
      <c r="IQG1197" s="22"/>
      <c r="IQH1197" s="22"/>
      <c r="IQI1197" s="22"/>
      <c r="IQJ1197" s="22"/>
      <c r="IQK1197" s="22"/>
      <c r="IQL1197" s="22"/>
      <c r="IQM1197" s="22"/>
      <c r="IQN1197" s="22"/>
      <c r="IQO1197" s="22"/>
      <c r="IQP1197" s="22"/>
      <c r="IQQ1197" s="22"/>
      <c r="IQR1197" s="22"/>
      <c r="IQS1197" s="22"/>
      <c r="IQT1197" s="22"/>
      <c r="IQU1197" s="22"/>
      <c r="IQV1197" s="22"/>
      <c r="IQW1197" s="22"/>
      <c r="IQX1197" s="22"/>
      <c r="IQY1197" s="22"/>
      <c r="IQZ1197" s="22"/>
      <c r="IRA1197" s="22"/>
      <c r="IRB1197" s="22"/>
      <c r="IRC1197" s="22"/>
      <c r="IRD1197" s="22"/>
      <c r="IRE1197" s="22"/>
      <c r="IRF1197" s="22"/>
      <c r="IRG1197" s="22"/>
      <c r="IRH1197" s="22"/>
      <c r="IRI1197" s="22"/>
      <c r="IRJ1197" s="22"/>
      <c r="IRK1197" s="22"/>
      <c r="IRL1197" s="22"/>
      <c r="IRM1197" s="22"/>
      <c r="IRN1197" s="22"/>
      <c r="IRO1197" s="22"/>
      <c r="IRP1197" s="22"/>
      <c r="IRQ1197" s="22"/>
      <c r="IRR1197" s="22"/>
      <c r="IRS1197" s="22"/>
      <c r="IRT1197" s="22"/>
      <c r="IRU1197" s="22"/>
      <c r="IRV1197" s="22"/>
      <c r="IRW1197" s="22"/>
      <c r="IRX1197" s="22"/>
      <c r="IRY1197" s="22"/>
      <c r="IRZ1197" s="22"/>
      <c r="ISA1197" s="22"/>
      <c r="ISB1197" s="22"/>
      <c r="ISC1197" s="22"/>
      <c r="ISD1197" s="22"/>
      <c r="ISE1197" s="22"/>
      <c r="ISF1197" s="22"/>
      <c r="ISG1197" s="22"/>
      <c r="ISH1197" s="22"/>
      <c r="ISI1197" s="22"/>
      <c r="ISJ1197" s="22"/>
      <c r="ISK1197" s="22"/>
      <c r="ISL1197" s="22"/>
      <c r="ISM1197" s="22"/>
      <c r="ISN1197" s="22"/>
      <c r="ISO1197" s="22"/>
      <c r="ISP1197" s="22"/>
      <c r="ISQ1197" s="22"/>
      <c r="ISR1197" s="22"/>
      <c r="ISS1197" s="22"/>
      <c r="IST1197" s="22"/>
      <c r="ISU1197" s="22"/>
      <c r="ISV1197" s="22"/>
      <c r="ISW1197" s="22"/>
      <c r="ISX1197" s="22"/>
      <c r="ISY1197" s="22"/>
      <c r="ISZ1197" s="22"/>
      <c r="ITA1197" s="22"/>
      <c r="ITB1197" s="22"/>
      <c r="ITC1197" s="22"/>
      <c r="ITD1197" s="22"/>
      <c r="ITE1197" s="22"/>
      <c r="ITF1197" s="22"/>
      <c r="ITG1197" s="22"/>
      <c r="ITH1197" s="22"/>
      <c r="ITI1197" s="22"/>
      <c r="ITJ1197" s="22"/>
      <c r="ITK1197" s="22"/>
      <c r="ITL1197" s="22"/>
      <c r="ITM1197" s="22"/>
      <c r="ITN1197" s="22"/>
      <c r="ITO1197" s="22"/>
      <c r="ITP1197" s="22"/>
      <c r="ITQ1197" s="22"/>
      <c r="ITR1197" s="22"/>
      <c r="ITS1197" s="22"/>
      <c r="ITT1197" s="22"/>
      <c r="ITU1197" s="22"/>
      <c r="ITV1197" s="22"/>
      <c r="ITW1197" s="22"/>
      <c r="ITX1197" s="22"/>
      <c r="ITY1197" s="22"/>
      <c r="ITZ1197" s="22"/>
      <c r="IUA1197" s="22"/>
      <c r="IUB1197" s="22"/>
      <c r="IUC1197" s="22"/>
      <c r="IUD1197" s="22"/>
      <c r="IUE1197" s="22"/>
      <c r="IUF1197" s="22"/>
      <c r="IUG1197" s="22"/>
      <c r="IUH1197" s="22"/>
      <c r="IUI1197" s="22"/>
      <c r="IUJ1197" s="22"/>
      <c r="IUK1197" s="22"/>
      <c r="IUL1197" s="22"/>
      <c r="IUM1197" s="22"/>
      <c r="IUN1197" s="22"/>
      <c r="IUO1197" s="22"/>
      <c r="IUP1197" s="22"/>
      <c r="IUQ1197" s="22"/>
      <c r="IUR1197" s="22"/>
      <c r="IUS1197" s="22"/>
      <c r="IUT1197" s="22"/>
      <c r="IUU1197" s="22"/>
      <c r="IUV1197" s="22"/>
      <c r="IUW1197" s="22"/>
      <c r="IUX1197" s="22"/>
      <c r="IUY1197" s="22"/>
      <c r="IUZ1197" s="22"/>
      <c r="IVA1197" s="22"/>
      <c r="IVB1197" s="22"/>
      <c r="IVC1197" s="22"/>
      <c r="IVD1197" s="22"/>
      <c r="IVE1197" s="22"/>
      <c r="IVF1197" s="22"/>
      <c r="IVG1197" s="22"/>
      <c r="IVH1197" s="22"/>
      <c r="IVI1197" s="22"/>
      <c r="IVJ1197" s="22"/>
      <c r="IVK1197" s="22"/>
      <c r="IVL1197" s="22"/>
      <c r="IVM1197" s="22"/>
      <c r="IVN1197" s="22"/>
      <c r="IVO1197" s="22"/>
      <c r="IVP1197" s="22"/>
      <c r="IVQ1197" s="22"/>
      <c r="IVR1197" s="22"/>
      <c r="IVS1197" s="22"/>
      <c r="IVT1197" s="22"/>
      <c r="IVU1197" s="22"/>
      <c r="IVV1197" s="22"/>
      <c r="IVW1197" s="22"/>
      <c r="IVX1197" s="22"/>
      <c r="IVY1197" s="22"/>
      <c r="IVZ1197" s="22"/>
      <c r="IWA1197" s="22"/>
      <c r="IWB1197" s="22"/>
      <c r="IWC1197" s="22"/>
      <c r="IWD1197" s="22"/>
      <c r="IWE1197" s="22"/>
      <c r="IWF1197" s="22"/>
      <c r="IWG1197" s="22"/>
      <c r="IWH1197" s="22"/>
      <c r="IWI1197" s="22"/>
      <c r="IWJ1197" s="22"/>
      <c r="IWK1197" s="22"/>
      <c r="IWL1197" s="22"/>
      <c r="IWM1197" s="22"/>
      <c r="IWN1197" s="22"/>
      <c r="IWO1197" s="22"/>
      <c r="IWP1197" s="22"/>
      <c r="IWQ1197" s="22"/>
      <c r="IWR1197" s="22"/>
      <c r="IWS1197" s="22"/>
      <c r="IWT1197" s="22"/>
      <c r="IWU1197" s="22"/>
      <c r="IWV1197" s="22"/>
      <c r="IWW1197" s="22"/>
      <c r="IWX1197" s="22"/>
      <c r="IWY1197" s="22"/>
      <c r="IWZ1197" s="22"/>
      <c r="IXA1197" s="22"/>
      <c r="IXB1197" s="22"/>
      <c r="IXC1197" s="22"/>
      <c r="IXD1197" s="22"/>
      <c r="IXE1197" s="22"/>
      <c r="IXF1197" s="22"/>
      <c r="IXG1197" s="22"/>
      <c r="IXH1197" s="22"/>
      <c r="IXI1197" s="22"/>
      <c r="IXJ1197" s="22"/>
      <c r="IXK1197" s="22"/>
      <c r="IXL1197" s="22"/>
      <c r="IXM1197" s="22"/>
      <c r="IXN1197" s="22"/>
      <c r="IXO1197" s="22"/>
      <c r="IXP1197" s="22"/>
      <c r="IXQ1197" s="22"/>
      <c r="IXR1197" s="22"/>
      <c r="IXS1197" s="22"/>
      <c r="IXT1197" s="22"/>
      <c r="IXU1197" s="22"/>
      <c r="IXV1197" s="22"/>
      <c r="IXW1197" s="22"/>
      <c r="IXX1197" s="22"/>
      <c r="IXY1197" s="22"/>
      <c r="IXZ1197" s="22"/>
      <c r="IYA1197" s="22"/>
      <c r="IYB1197" s="22"/>
      <c r="IYC1197" s="22"/>
      <c r="IYD1197" s="22"/>
      <c r="IYE1197" s="22"/>
      <c r="IYF1197" s="22"/>
      <c r="IYG1197" s="22"/>
      <c r="IYH1197" s="22"/>
      <c r="IYI1197" s="22"/>
      <c r="IYJ1197" s="22"/>
      <c r="IYK1197" s="22"/>
      <c r="IYL1197" s="22"/>
      <c r="IYM1197" s="22"/>
      <c r="IYN1197" s="22"/>
      <c r="IYO1197" s="22"/>
      <c r="IYP1197" s="22"/>
      <c r="IYQ1197" s="22"/>
      <c r="IYR1197" s="22"/>
      <c r="IYS1197" s="22"/>
      <c r="IYT1197" s="22"/>
      <c r="IYU1197" s="22"/>
      <c r="IYV1197" s="22"/>
      <c r="IYW1197" s="22"/>
      <c r="IYX1197" s="22"/>
      <c r="IYY1197" s="22"/>
      <c r="IYZ1197" s="22"/>
      <c r="IZA1197" s="22"/>
      <c r="IZB1197" s="22"/>
      <c r="IZC1197" s="22"/>
      <c r="IZD1197" s="22"/>
      <c r="IZE1197" s="22"/>
      <c r="IZF1197" s="22"/>
      <c r="IZG1197" s="22"/>
      <c r="IZH1197" s="22"/>
      <c r="IZI1197" s="22"/>
      <c r="IZJ1197" s="22"/>
      <c r="IZK1197" s="22"/>
      <c r="IZL1197" s="22"/>
      <c r="IZM1197" s="22"/>
      <c r="IZN1197" s="22"/>
      <c r="IZO1197" s="22"/>
      <c r="IZP1197" s="22"/>
      <c r="IZQ1197" s="22"/>
      <c r="IZR1197" s="22"/>
      <c r="IZS1197" s="22"/>
      <c r="IZT1197" s="22"/>
      <c r="IZU1197" s="22"/>
      <c r="IZV1197" s="22"/>
      <c r="IZW1197" s="22"/>
      <c r="IZX1197" s="22"/>
      <c r="IZY1197" s="22"/>
      <c r="IZZ1197" s="22"/>
      <c r="JAA1197" s="22"/>
      <c r="JAB1197" s="22"/>
      <c r="JAC1197" s="22"/>
      <c r="JAD1197" s="22"/>
      <c r="JAE1197" s="22"/>
      <c r="JAF1197" s="22"/>
      <c r="JAG1197" s="22"/>
      <c r="JAH1197" s="22"/>
      <c r="JAI1197" s="22"/>
      <c r="JAJ1197" s="22"/>
      <c r="JAK1197" s="22"/>
      <c r="JAL1197" s="22"/>
      <c r="JAM1197" s="22"/>
      <c r="JAN1197" s="22"/>
      <c r="JAO1197" s="22"/>
      <c r="JAP1197" s="22"/>
      <c r="JAQ1197" s="22"/>
      <c r="JAR1197" s="22"/>
      <c r="JAS1197" s="22"/>
      <c r="JAT1197" s="22"/>
      <c r="JAU1197" s="22"/>
      <c r="JAV1197" s="22"/>
      <c r="JAW1197" s="22"/>
      <c r="JAX1197" s="22"/>
      <c r="JAY1197" s="22"/>
      <c r="JAZ1197" s="22"/>
      <c r="JBA1197" s="22"/>
      <c r="JBB1197" s="22"/>
      <c r="JBC1197" s="22"/>
      <c r="JBD1197" s="22"/>
      <c r="JBE1197" s="22"/>
      <c r="JBF1197" s="22"/>
      <c r="JBG1197" s="22"/>
      <c r="JBH1197" s="22"/>
      <c r="JBI1197" s="22"/>
      <c r="JBJ1197" s="22"/>
      <c r="JBK1197" s="22"/>
      <c r="JBL1197" s="22"/>
      <c r="JBM1197" s="22"/>
      <c r="JBN1197" s="22"/>
      <c r="JBO1197" s="22"/>
      <c r="JBP1197" s="22"/>
      <c r="JBQ1197" s="22"/>
      <c r="JBR1197" s="22"/>
      <c r="JBS1197" s="22"/>
      <c r="JBT1197" s="22"/>
      <c r="JBU1197" s="22"/>
      <c r="JBV1197" s="22"/>
      <c r="JBW1197" s="22"/>
      <c r="JBX1197" s="22"/>
      <c r="JBY1197" s="22"/>
      <c r="JBZ1197" s="22"/>
      <c r="JCA1197" s="22"/>
      <c r="JCB1197" s="22"/>
      <c r="JCC1197" s="22"/>
      <c r="JCD1197" s="22"/>
      <c r="JCE1197" s="22"/>
      <c r="JCF1197" s="22"/>
      <c r="JCG1197" s="22"/>
      <c r="JCH1197" s="22"/>
      <c r="JCI1197" s="22"/>
      <c r="JCJ1197" s="22"/>
      <c r="JCK1197" s="22"/>
      <c r="JCL1197" s="22"/>
      <c r="JCM1197" s="22"/>
      <c r="JCN1197" s="22"/>
      <c r="JCO1197" s="22"/>
      <c r="JCP1197" s="22"/>
      <c r="JCQ1197" s="22"/>
      <c r="JCR1197" s="22"/>
      <c r="JCS1197" s="22"/>
      <c r="JCT1197" s="22"/>
      <c r="JCU1197" s="22"/>
      <c r="JCV1197" s="22"/>
      <c r="JCW1197" s="22"/>
      <c r="JCX1197" s="22"/>
      <c r="JCY1197" s="22"/>
      <c r="JCZ1197" s="22"/>
      <c r="JDA1197" s="22"/>
      <c r="JDB1197" s="22"/>
      <c r="JDC1197" s="22"/>
      <c r="JDD1197" s="22"/>
      <c r="JDE1197" s="22"/>
      <c r="JDF1197" s="22"/>
      <c r="JDG1197" s="22"/>
      <c r="JDH1197" s="22"/>
      <c r="JDI1197" s="22"/>
      <c r="JDJ1197" s="22"/>
      <c r="JDK1197" s="22"/>
      <c r="JDL1197" s="22"/>
      <c r="JDM1197" s="22"/>
      <c r="JDN1197" s="22"/>
      <c r="JDO1197" s="22"/>
      <c r="JDP1197" s="22"/>
      <c r="JDQ1197" s="22"/>
      <c r="JDR1197" s="22"/>
      <c r="JDS1197" s="22"/>
      <c r="JDT1197" s="22"/>
      <c r="JDU1197" s="22"/>
      <c r="JDV1197" s="22"/>
      <c r="JDW1197" s="22"/>
      <c r="JDX1197" s="22"/>
      <c r="JDY1197" s="22"/>
      <c r="JDZ1197" s="22"/>
      <c r="JEA1197" s="22"/>
      <c r="JEB1197" s="22"/>
      <c r="JEC1197" s="22"/>
      <c r="JED1197" s="22"/>
      <c r="JEE1197" s="22"/>
      <c r="JEF1197" s="22"/>
      <c r="JEG1197" s="22"/>
      <c r="JEH1197" s="22"/>
      <c r="JEI1197" s="22"/>
      <c r="JEJ1197" s="22"/>
      <c r="JEK1197" s="22"/>
      <c r="JEL1197" s="22"/>
      <c r="JEM1197" s="22"/>
      <c r="JEN1197" s="22"/>
      <c r="JEO1197" s="22"/>
      <c r="JEP1197" s="22"/>
      <c r="JEQ1197" s="22"/>
      <c r="JER1197" s="22"/>
      <c r="JES1197" s="22"/>
      <c r="JET1197" s="22"/>
      <c r="JEU1197" s="22"/>
      <c r="JEV1197" s="22"/>
      <c r="JEW1197" s="22"/>
      <c r="JEX1197" s="22"/>
      <c r="JEY1197" s="22"/>
      <c r="JEZ1197" s="22"/>
      <c r="JFA1197" s="22"/>
      <c r="JFB1197" s="22"/>
      <c r="JFC1197" s="22"/>
      <c r="JFD1197" s="22"/>
      <c r="JFE1197" s="22"/>
      <c r="JFF1197" s="22"/>
      <c r="JFG1197" s="22"/>
      <c r="JFH1197" s="22"/>
      <c r="JFI1197" s="22"/>
      <c r="JFJ1197" s="22"/>
      <c r="JFK1197" s="22"/>
      <c r="JFL1197" s="22"/>
      <c r="JFM1197" s="22"/>
      <c r="JFN1197" s="22"/>
      <c r="JFO1197" s="22"/>
      <c r="JFP1197" s="22"/>
      <c r="JFQ1197" s="22"/>
      <c r="JFR1197" s="22"/>
      <c r="JFS1197" s="22"/>
      <c r="JFT1197" s="22"/>
      <c r="JFU1197" s="22"/>
      <c r="JFV1197" s="22"/>
      <c r="JFW1197" s="22"/>
      <c r="JFX1197" s="22"/>
      <c r="JFY1197" s="22"/>
      <c r="JFZ1197" s="22"/>
      <c r="JGA1197" s="22"/>
      <c r="JGB1197" s="22"/>
      <c r="JGC1197" s="22"/>
      <c r="JGD1197" s="22"/>
      <c r="JGE1197" s="22"/>
      <c r="JGF1197" s="22"/>
      <c r="JGG1197" s="22"/>
      <c r="JGH1197" s="22"/>
      <c r="JGI1197" s="22"/>
      <c r="JGJ1197" s="22"/>
      <c r="JGK1197" s="22"/>
      <c r="JGL1197" s="22"/>
      <c r="JGM1197" s="22"/>
      <c r="JGN1197" s="22"/>
      <c r="JGO1197" s="22"/>
      <c r="JGP1197" s="22"/>
      <c r="JGQ1197" s="22"/>
      <c r="JGR1197" s="22"/>
      <c r="JGS1197" s="22"/>
      <c r="JGT1197" s="22"/>
      <c r="JGU1197" s="22"/>
      <c r="JGV1197" s="22"/>
      <c r="JGW1197" s="22"/>
      <c r="JGX1197" s="22"/>
      <c r="JGY1197" s="22"/>
      <c r="JGZ1197" s="22"/>
      <c r="JHA1197" s="22"/>
      <c r="JHB1197" s="22"/>
      <c r="JHC1197" s="22"/>
      <c r="JHD1197" s="22"/>
      <c r="JHE1197" s="22"/>
      <c r="JHF1197" s="22"/>
      <c r="JHG1197" s="22"/>
      <c r="JHH1197" s="22"/>
      <c r="JHI1197" s="22"/>
      <c r="JHJ1197" s="22"/>
      <c r="JHK1197" s="22"/>
      <c r="JHL1197" s="22"/>
      <c r="JHM1197" s="22"/>
      <c r="JHN1197" s="22"/>
      <c r="JHO1197" s="22"/>
      <c r="JHP1197" s="22"/>
      <c r="JHQ1197" s="22"/>
      <c r="JHR1197" s="22"/>
      <c r="JHS1197" s="22"/>
      <c r="JHT1197" s="22"/>
      <c r="JHU1197" s="22"/>
      <c r="JHV1197" s="22"/>
      <c r="JHW1197" s="22"/>
      <c r="JHX1197" s="22"/>
      <c r="JHY1197" s="22"/>
      <c r="JHZ1197" s="22"/>
      <c r="JIA1197" s="22"/>
      <c r="JIB1197" s="22"/>
      <c r="JIC1197" s="22"/>
      <c r="JID1197" s="22"/>
      <c r="JIE1197" s="22"/>
      <c r="JIF1197" s="22"/>
      <c r="JIG1197" s="22"/>
      <c r="JIH1197" s="22"/>
      <c r="JII1197" s="22"/>
      <c r="JIJ1197" s="22"/>
      <c r="JIK1197" s="22"/>
      <c r="JIL1197" s="22"/>
      <c r="JIM1197" s="22"/>
      <c r="JIN1197" s="22"/>
      <c r="JIO1197" s="22"/>
      <c r="JIP1197" s="22"/>
      <c r="JIQ1197" s="22"/>
      <c r="JIR1197" s="22"/>
      <c r="JIS1197" s="22"/>
      <c r="JIT1197" s="22"/>
      <c r="JIU1197" s="22"/>
      <c r="JIV1197" s="22"/>
      <c r="JIW1197" s="22"/>
      <c r="JIX1197" s="22"/>
      <c r="JIY1197" s="22"/>
      <c r="JIZ1197" s="22"/>
      <c r="JJA1197" s="22"/>
      <c r="JJB1197" s="22"/>
      <c r="JJC1197" s="22"/>
      <c r="JJD1197" s="22"/>
      <c r="JJE1197" s="22"/>
      <c r="JJF1197" s="22"/>
      <c r="JJG1197" s="22"/>
      <c r="JJH1197" s="22"/>
      <c r="JJI1197" s="22"/>
      <c r="JJJ1197" s="22"/>
      <c r="JJK1197" s="22"/>
      <c r="JJL1197" s="22"/>
      <c r="JJM1197" s="22"/>
      <c r="JJN1197" s="22"/>
      <c r="JJO1197" s="22"/>
      <c r="JJP1197" s="22"/>
      <c r="JJQ1197" s="22"/>
      <c r="JJR1197" s="22"/>
      <c r="JJS1197" s="22"/>
      <c r="JJT1197" s="22"/>
      <c r="JJU1197" s="22"/>
      <c r="JJV1197" s="22"/>
      <c r="JJW1197" s="22"/>
      <c r="JJX1197" s="22"/>
      <c r="JJY1197" s="22"/>
      <c r="JJZ1197" s="22"/>
      <c r="JKA1197" s="22"/>
      <c r="JKB1197" s="22"/>
      <c r="JKC1197" s="22"/>
      <c r="JKD1197" s="22"/>
      <c r="JKE1197" s="22"/>
      <c r="JKF1197" s="22"/>
      <c r="JKG1197" s="22"/>
      <c r="JKH1197" s="22"/>
      <c r="JKI1197" s="22"/>
      <c r="JKJ1197" s="22"/>
      <c r="JKK1197" s="22"/>
      <c r="JKL1197" s="22"/>
      <c r="JKM1197" s="22"/>
      <c r="JKN1197" s="22"/>
      <c r="JKO1197" s="22"/>
      <c r="JKP1197" s="22"/>
      <c r="JKQ1197" s="22"/>
      <c r="JKR1197" s="22"/>
      <c r="JKS1197" s="22"/>
      <c r="JKT1197" s="22"/>
      <c r="JKU1197" s="22"/>
      <c r="JKV1197" s="22"/>
      <c r="JKW1197" s="22"/>
      <c r="JKX1197" s="22"/>
      <c r="JKY1197" s="22"/>
      <c r="JKZ1197" s="22"/>
      <c r="JLA1197" s="22"/>
      <c r="JLB1197" s="22"/>
      <c r="JLC1197" s="22"/>
      <c r="JLD1197" s="22"/>
      <c r="JLE1197" s="22"/>
      <c r="JLF1197" s="22"/>
      <c r="JLG1197" s="22"/>
      <c r="JLH1197" s="22"/>
      <c r="JLI1197" s="22"/>
      <c r="JLJ1197" s="22"/>
      <c r="JLK1197" s="22"/>
      <c r="JLL1197" s="22"/>
      <c r="JLM1197" s="22"/>
      <c r="JLN1197" s="22"/>
      <c r="JLO1197" s="22"/>
      <c r="JLP1197" s="22"/>
      <c r="JLQ1197" s="22"/>
      <c r="JLR1197" s="22"/>
      <c r="JLS1197" s="22"/>
      <c r="JLT1197" s="22"/>
      <c r="JLU1197" s="22"/>
      <c r="JLV1197" s="22"/>
      <c r="JLW1197" s="22"/>
      <c r="JLX1197" s="22"/>
      <c r="JLY1197" s="22"/>
      <c r="JLZ1197" s="22"/>
      <c r="JMA1197" s="22"/>
      <c r="JMB1197" s="22"/>
      <c r="JMC1197" s="22"/>
      <c r="JMD1197" s="22"/>
      <c r="JME1197" s="22"/>
      <c r="JMF1197" s="22"/>
      <c r="JMG1197" s="22"/>
      <c r="JMH1197" s="22"/>
      <c r="JMI1197" s="22"/>
      <c r="JMJ1197" s="22"/>
      <c r="JMK1197" s="22"/>
      <c r="JML1197" s="22"/>
      <c r="JMM1197" s="22"/>
      <c r="JMN1197" s="22"/>
      <c r="JMO1197" s="22"/>
      <c r="JMP1197" s="22"/>
      <c r="JMQ1197" s="22"/>
      <c r="JMR1197" s="22"/>
      <c r="JMS1197" s="22"/>
      <c r="JMT1197" s="22"/>
      <c r="JMU1197" s="22"/>
      <c r="JMV1197" s="22"/>
      <c r="JMW1197" s="22"/>
      <c r="JMX1197" s="22"/>
      <c r="JMY1197" s="22"/>
      <c r="JMZ1197" s="22"/>
      <c r="JNA1197" s="22"/>
      <c r="JNB1197" s="22"/>
      <c r="JNC1197" s="22"/>
      <c r="JND1197" s="22"/>
      <c r="JNE1197" s="22"/>
      <c r="JNF1197" s="22"/>
      <c r="JNG1197" s="22"/>
      <c r="JNH1197" s="22"/>
      <c r="JNI1197" s="22"/>
      <c r="JNJ1197" s="22"/>
      <c r="JNK1197" s="22"/>
      <c r="JNL1197" s="22"/>
      <c r="JNM1197" s="22"/>
      <c r="JNN1197" s="22"/>
      <c r="JNO1197" s="22"/>
      <c r="JNP1197" s="22"/>
      <c r="JNQ1197" s="22"/>
      <c r="JNR1197" s="22"/>
      <c r="JNS1197" s="22"/>
      <c r="JNT1197" s="22"/>
      <c r="JNU1197" s="22"/>
      <c r="JNV1197" s="22"/>
      <c r="JNW1197" s="22"/>
      <c r="JNX1197" s="22"/>
      <c r="JNY1197" s="22"/>
      <c r="JNZ1197" s="22"/>
      <c r="JOA1197" s="22"/>
      <c r="JOB1197" s="22"/>
      <c r="JOC1197" s="22"/>
      <c r="JOD1197" s="22"/>
      <c r="JOE1197" s="22"/>
      <c r="JOF1197" s="22"/>
      <c r="JOG1197" s="22"/>
      <c r="JOH1197" s="22"/>
      <c r="JOI1197" s="22"/>
      <c r="JOJ1197" s="22"/>
      <c r="JOK1197" s="22"/>
      <c r="JOL1197" s="22"/>
      <c r="JOM1197" s="22"/>
      <c r="JON1197" s="22"/>
      <c r="JOO1197" s="22"/>
      <c r="JOP1197" s="22"/>
      <c r="JOQ1197" s="22"/>
      <c r="JOR1197" s="22"/>
      <c r="JOS1197" s="22"/>
      <c r="JOT1197" s="22"/>
      <c r="JOU1197" s="22"/>
      <c r="JOV1197" s="22"/>
      <c r="JOW1197" s="22"/>
      <c r="JOX1197" s="22"/>
      <c r="JOY1197" s="22"/>
      <c r="JOZ1197" s="22"/>
      <c r="JPA1197" s="22"/>
      <c r="JPB1197" s="22"/>
      <c r="JPC1197" s="22"/>
      <c r="JPD1197" s="22"/>
      <c r="JPE1197" s="22"/>
      <c r="JPF1197" s="22"/>
      <c r="JPG1197" s="22"/>
      <c r="JPH1197" s="22"/>
      <c r="JPI1197" s="22"/>
      <c r="JPJ1197" s="22"/>
      <c r="JPK1197" s="22"/>
      <c r="JPL1197" s="22"/>
      <c r="JPM1197" s="22"/>
      <c r="JPN1197" s="22"/>
      <c r="JPO1197" s="22"/>
      <c r="JPP1197" s="22"/>
      <c r="JPQ1197" s="22"/>
      <c r="JPR1197" s="22"/>
      <c r="JPS1197" s="22"/>
      <c r="JPT1197" s="22"/>
      <c r="JPU1197" s="22"/>
      <c r="JPV1197" s="22"/>
      <c r="JPW1197" s="22"/>
      <c r="JPX1197" s="22"/>
      <c r="JPY1197" s="22"/>
      <c r="JPZ1197" s="22"/>
      <c r="JQA1197" s="22"/>
      <c r="JQB1197" s="22"/>
      <c r="JQC1197" s="22"/>
      <c r="JQD1197" s="22"/>
      <c r="JQE1197" s="22"/>
      <c r="JQF1197" s="22"/>
      <c r="JQG1197" s="22"/>
      <c r="JQH1197" s="22"/>
      <c r="JQI1197" s="22"/>
      <c r="JQJ1197" s="22"/>
      <c r="JQK1197" s="22"/>
      <c r="JQL1197" s="22"/>
      <c r="JQM1197" s="22"/>
      <c r="JQN1197" s="22"/>
      <c r="JQO1197" s="22"/>
      <c r="JQP1197" s="22"/>
      <c r="JQQ1197" s="22"/>
      <c r="JQR1197" s="22"/>
      <c r="JQS1197" s="22"/>
      <c r="JQT1197" s="22"/>
      <c r="JQU1197" s="22"/>
      <c r="JQV1197" s="22"/>
      <c r="JQW1197" s="22"/>
      <c r="JQX1197" s="22"/>
      <c r="JQY1197" s="22"/>
      <c r="JQZ1197" s="22"/>
      <c r="JRA1197" s="22"/>
      <c r="JRB1197" s="22"/>
      <c r="JRC1197" s="22"/>
      <c r="JRD1197" s="22"/>
      <c r="JRE1197" s="22"/>
      <c r="JRF1197" s="22"/>
      <c r="JRG1197" s="22"/>
      <c r="JRH1197" s="22"/>
      <c r="JRI1197" s="22"/>
      <c r="JRJ1197" s="22"/>
      <c r="JRK1197" s="22"/>
      <c r="JRL1197" s="22"/>
      <c r="JRM1197" s="22"/>
      <c r="JRN1197" s="22"/>
      <c r="JRO1197" s="22"/>
      <c r="JRP1197" s="22"/>
      <c r="JRQ1197" s="22"/>
      <c r="JRR1197" s="22"/>
      <c r="JRS1197" s="22"/>
      <c r="JRT1197" s="22"/>
      <c r="JRU1197" s="22"/>
      <c r="JRV1197" s="22"/>
      <c r="JRW1197" s="22"/>
      <c r="JRX1197" s="22"/>
      <c r="JRY1197" s="22"/>
      <c r="JRZ1197" s="22"/>
      <c r="JSA1197" s="22"/>
      <c r="JSB1197" s="22"/>
      <c r="JSC1197" s="22"/>
      <c r="JSD1197" s="22"/>
      <c r="JSE1197" s="22"/>
      <c r="JSF1197" s="22"/>
      <c r="JSG1197" s="22"/>
      <c r="JSH1197" s="22"/>
      <c r="JSI1197" s="22"/>
      <c r="JSJ1197" s="22"/>
      <c r="JSK1197" s="22"/>
      <c r="JSL1197" s="22"/>
      <c r="JSM1197" s="22"/>
      <c r="JSN1197" s="22"/>
      <c r="JSO1197" s="22"/>
      <c r="JSP1197" s="22"/>
      <c r="JSQ1197" s="22"/>
      <c r="JSR1197" s="22"/>
      <c r="JSS1197" s="22"/>
      <c r="JST1197" s="22"/>
      <c r="JSU1197" s="22"/>
      <c r="JSV1197" s="22"/>
      <c r="JSW1197" s="22"/>
      <c r="JSX1197" s="22"/>
      <c r="JSY1197" s="22"/>
      <c r="JSZ1197" s="22"/>
      <c r="JTA1197" s="22"/>
      <c r="JTB1197" s="22"/>
      <c r="JTC1197" s="22"/>
      <c r="JTD1197" s="22"/>
      <c r="JTE1197" s="22"/>
      <c r="JTF1197" s="22"/>
      <c r="JTG1197" s="22"/>
      <c r="JTH1197" s="22"/>
      <c r="JTI1197" s="22"/>
      <c r="JTJ1197" s="22"/>
      <c r="JTK1197" s="22"/>
      <c r="JTL1197" s="22"/>
      <c r="JTM1197" s="22"/>
      <c r="JTN1197" s="22"/>
      <c r="JTO1197" s="22"/>
      <c r="JTP1197" s="22"/>
      <c r="JTQ1197" s="22"/>
      <c r="JTR1197" s="22"/>
      <c r="JTS1197" s="22"/>
      <c r="JTT1197" s="22"/>
      <c r="JTU1197" s="22"/>
      <c r="JTV1197" s="22"/>
      <c r="JTW1197" s="22"/>
      <c r="JTX1197" s="22"/>
      <c r="JTY1197" s="22"/>
      <c r="JTZ1197" s="22"/>
      <c r="JUA1197" s="22"/>
      <c r="JUB1197" s="22"/>
      <c r="JUC1197" s="22"/>
      <c r="JUD1197" s="22"/>
      <c r="JUE1197" s="22"/>
      <c r="JUF1197" s="22"/>
      <c r="JUG1197" s="22"/>
      <c r="JUH1197" s="22"/>
      <c r="JUI1197" s="22"/>
      <c r="JUJ1197" s="22"/>
      <c r="JUK1197" s="22"/>
      <c r="JUL1197" s="22"/>
      <c r="JUM1197" s="22"/>
      <c r="JUN1197" s="22"/>
      <c r="JUO1197" s="22"/>
      <c r="JUP1197" s="22"/>
      <c r="JUQ1197" s="22"/>
      <c r="JUR1197" s="22"/>
      <c r="JUS1197" s="22"/>
      <c r="JUT1197" s="22"/>
      <c r="JUU1197" s="22"/>
      <c r="JUV1197" s="22"/>
      <c r="JUW1197" s="22"/>
      <c r="JUX1197" s="22"/>
      <c r="JUY1197" s="22"/>
      <c r="JUZ1197" s="22"/>
      <c r="JVA1197" s="22"/>
      <c r="JVB1197" s="22"/>
      <c r="JVC1197" s="22"/>
      <c r="JVD1197" s="22"/>
      <c r="JVE1197" s="22"/>
      <c r="JVF1197" s="22"/>
      <c r="JVG1197" s="22"/>
      <c r="JVH1197" s="22"/>
      <c r="JVI1197" s="22"/>
      <c r="JVJ1197" s="22"/>
      <c r="JVK1197" s="22"/>
      <c r="JVL1197" s="22"/>
      <c r="JVM1197" s="22"/>
      <c r="JVN1197" s="22"/>
      <c r="JVO1197" s="22"/>
      <c r="JVP1197" s="22"/>
      <c r="JVQ1197" s="22"/>
      <c r="JVR1197" s="22"/>
      <c r="JVS1197" s="22"/>
      <c r="JVT1197" s="22"/>
      <c r="JVU1197" s="22"/>
      <c r="JVV1197" s="22"/>
      <c r="JVW1197" s="22"/>
      <c r="JVX1197" s="22"/>
      <c r="JVY1197" s="22"/>
      <c r="JVZ1197" s="22"/>
      <c r="JWA1197" s="22"/>
      <c r="JWB1197" s="22"/>
      <c r="JWC1197" s="22"/>
      <c r="JWD1197" s="22"/>
      <c r="JWE1197" s="22"/>
      <c r="JWF1197" s="22"/>
      <c r="JWG1197" s="22"/>
      <c r="JWH1197" s="22"/>
      <c r="JWI1197" s="22"/>
      <c r="JWJ1197" s="22"/>
      <c r="JWK1197" s="22"/>
      <c r="JWL1197" s="22"/>
      <c r="JWM1197" s="22"/>
      <c r="JWN1197" s="22"/>
      <c r="JWO1197" s="22"/>
      <c r="JWP1197" s="22"/>
      <c r="JWQ1197" s="22"/>
      <c r="JWR1197" s="22"/>
      <c r="JWS1197" s="22"/>
      <c r="JWT1197" s="22"/>
      <c r="JWU1197" s="22"/>
      <c r="JWV1197" s="22"/>
      <c r="JWW1197" s="22"/>
      <c r="JWX1197" s="22"/>
      <c r="JWY1197" s="22"/>
      <c r="JWZ1197" s="22"/>
      <c r="JXA1197" s="22"/>
      <c r="JXB1197" s="22"/>
      <c r="JXC1197" s="22"/>
      <c r="JXD1197" s="22"/>
      <c r="JXE1197" s="22"/>
      <c r="JXF1197" s="22"/>
      <c r="JXG1197" s="22"/>
      <c r="JXH1197" s="22"/>
      <c r="JXI1197" s="22"/>
      <c r="JXJ1197" s="22"/>
      <c r="JXK1197" s="22"/>
      <c r="JXL1197" s="22"/>
      <c r="JXM1197" s="22"/>
      <c r="JXN1197" s="22"/>
      <c r="JXO1197" s="22"/>
      <c r="JXP1197" s="22"/>
      <c r="JXQ1197" s="22"/>
      <c r="JXR1197" s="22"/>
      <c r="JXS1197" s="22"/>
      <c r="JXT1197" s="22"/>
      <c r="JXU1197" s="22"/>
      <c r="JXV1197" s="22"/>
      <c r="JXW1197" s="22"/>
      <c r="JXX1197" s="22"/>
      <c r="JXY1197" s="22"/>
      <c r="JXZ1197" s="22"/>
      <c r="JYA1197" s="22"/>
      <c r="JYB1197" s="22"/>
      <c r="JYC1197" s="22"/>
      <c r="JYD1197" s="22"/>
      <c r="JYE1197" s="22"/>
      <c r="JYF1197" s="22"/>
      <c r="JYG1197" s="22"/>
      <c r="JYH1197" s="22"/>
      <c r="JYI1197" s="22"/>
      <c r="JYJ1197" s="22"/>
      <c r="JYK1197" s="22"/>
      <c r="JYL1197" s="22"/>
      <c r="JYM1197" s="22"/>
      <c r="JYN1197" s="22"/>
      <c r="JYO1197" s="22"/>
      <c r="JYP1197" s="22"/>
      <c r="JYQ1197" s="22"/>
      <c r="JYR1197" s="22"/>
      <c r="JYS1197" s="22"/>
      <c r="JYT1197" s="22"/>
      <c r="JYU1197" s="22"/>
      <c r="JYV1197" s="22"/>
      <c r="JYW1197" s="22"/>
      <c r="JYX1197" s="22"/>
      <c r="JYY1197" s="22"/>
      <c r="JYZ1197" s="22"/>
      <c r="JZA1197" s="22"/>
      <c r="JZB1197" s="22"/>
      <c r="JZC1197" s="22"/>
      <c r="JZD1197" s="22"/>
      <c r="JZE1197" s="22"/>
      <c r="JZF1197" s="22"/>
      <c r="JZG1197" s="22"/>
      <c r="JZH1197" s="22"/>
      <c r="JZI1197" s="22"/>
      <c r="JZJ1197" s="22"/>
      <c r="JZK1197" s="22"/>
      <c r="JZL1197" s="22"/>
      <c r="JZM1197" s="22"/>
      <c r="JZN1197" s="22"/>
      <c r="JZO1197" s="22"/>
      <c r="JZP1197" s="22"/>
      <c r="JZQ1197" s="22"/>
      <c r="JZR1197" s="22"/>
      <c r="JZS1197" s="22"/>
      <c r="JZT1197" s="22"/>
      <c r="JZU1197" s="22"/>
      <c r="JZV1197" s="22"/>
      <c r="JZW1197" s="22"/>
      <c r="JZX1197" s="22"/>
      <c r="JZY1197" s="22"/>
      <c r="JZZ1197" s="22"/>
      <c r="KAA1197" s="22"/>
      <c r="KAB1197" s="22"/>
      <c r="KAC1197" s="22"/>
      <c r="KAD1197" s="22"/>
      <c r="KAE1197" s="22"/>
      <c r="KAF1197" s="22"/>
      <c r="KAG1197" s="22"/>
      <c r="KAH1197" s="22"/>
      <c r="KAI1197" s="22"/>
      <c r="KAJ1197" s="22"/>
      <c r="KAK1197" s="22"/>
      <c r="KAL1197" s="22"/>
      <c r="KAM1197" s="22"/>
      <c r="KAN1197" s="22"/>
      <c r="KAO1197" s="22"/>
      <c r="KAP1197" s="22"/>
      <c r="KAQ1197" s="22"/>
      <c r="KAR1197" s="22"/>
      <c r="KAS1197" s="22"/>
      <c r="KAT1197" s="22"/>
      <c r="KAU1197" s="22"/>
      <c r="KAV1197" s="22"/>
      <c r="KAW1197" s="22"/>
      <c r="KAX1197" s="22"/>
      <c r="KAY1197" s="22"/>
      <c r="KAZ1197" s="22"/>
      <c r="KBA1197" s="22"/>
      <c r="KBB1197" s="22"/>
      <c r="KBC1197" s="22"/>
      <c r="KBD1197" s="22"/>
      <c r="KBE1197" s="22"/>
      <c r="KBF1197" s="22"/>
      <c r="KBG1197" s="22"/>
      <c r="KBH1197" s="22"/>
      <c r="KBI1197" s="22"/>
      <c r="KBJ1197" s="22"/>
      <c r="KBK1197" s="22"/>
      <c r="KBL1197" s="22"/>
      <c r="KBM1197" s="22"/>
      <c r="KBN1197" s="22"/>
      <c r="KBO1197" s="22"/>
      <c r="KBP1197" s="22"/>
      <c r="KBQ1197" s="22"/>
      <c r="KBR1197" s="22"/>
      <c r="KBS1197" s="22"/>
      <c r="KBT1197" s="22"/>
      <c r="KBU1197" s="22"/>
      <c r="KBV1197" s="22"/>
      <c r="KBW1197" s="22"/>
      <c r="KBX1197" s="22"/>
      <c r="KBY1197" s="22"/>
      <c r="KBZ1197" s="22"/>
      <c r="KCA1197" s="22"/>
      <c r="KCB1197" s="22"/>
      <c r="KCC1197" s="22"/>
      <c r="KCD1197" s="22"/>
      <c r="KCE1197" s="22"/>
      <c r="KCF1197" s="22"/>
      <c r="KCG1197" s="22"/>
      <c r="KCH1197" s="22"/>
      <c r="KCI1197" s="22"/>
      <c r="KCJ1197" s="22"/>
      <c r="KCK1197" s="22"/>
      <c r="KCL1197" s="22"/>
      <c r="KCM1197" s="22"/>
      <c r="KCN1197" s="22"/>
      <c r="KCO1197" s="22"/>
      <c r="KCP1197" s="22"/>
      <c r="KCQ1197" s="22"/>
      <c r="KCR1197" s="22"/>
      <c r="KCS1197" s="22"/>
      <c r="KCT1197" s="22"/>
      <c r="KCU1197" s="22"/>
      <c r="KCV1197" s="22"/>
      <c r="KCW1197" s="22"/>
      <c r="KCX1197" s="22"/>
      <c r="KCY1197" s="22"/>
      <c r="KCZ1197" s="22"/>
      <c r="KDA1197" s="22"/>
      <c r="KDB1197" s="22"/>
      <c r="KDC1197" s="22"/>
      <c r="KDD1197" s="22"/>
      <c r="KDE1197" s="22"/>
      <c r="KDF1197" s="22"/>
      <c r="KDG1197" s="22"/>
      <c r="KDH1197" s="22"/>
      <c r="KDI1197" s="22"/>
      <c r="KDJ1197" s="22"/>
      <c r="KDK1197" s="22"/>
      <c r="KDL1197" s="22"/>
      <c r="KDM1197" s="22"/>
      <c r="KDN1197" s="22"/>
      <c r="KDO1197" s="22"/>
      <c r="KDP1197" s="22"/>
      <c r="KDQ1197" s="22"/>
      <c r="KDR1197" s="22"/>
      <c r="KDS1197" s="22"/>
      <c r="KDT1197" s="22"/>
      <c r="KDU1197" s="22"/>
      <c r="KDV1197" s="22"/>
      <c r="KDW1197" s="22"/>
      <c r="KDX1197" s="22"/>
      <c r="KDY1197" s="22"/>
      <c r="KDZ1197" s="22"/>
      <c r="KEA1197" s="22"/>
      <c r="KEB1197" s="22"/>
      <c r="KEC1197" s="22"/>
      <c r="KED1197" s="22"/>
      <c r="KEE1197" s="22"/>
      <c r="KEF1197" s="22"/>
      <c r="KEG1197" s="22"/>
      <c r="KEH1197" s="22"/>
      <c r="KEI1197" s="22"/>
      <c r="KEJ1197" s="22"/>
      <c r="KEK1197" s="22"/>
      <c r="KEL1197" s="22"/>
      <c r="KEM1197" s="22"/>
      <c r="KEN1197" s="22"/>
      <c r="KEO1197" s="22"/>
      <c r="KEP1197" s="22"/>
      <c r="KEQ1197" s="22"/>
      <c r="KER1197" s="22"/>
      <c r="KES1197" s="22"/>
      <c r="KET1197" s="22"/>
      <c r="KEU1197" s="22"/>
      <c r="KEV1197" s="22"/>
      <c r="KEW1197" s="22"/>
      <c r="KEX1197" s="22"/>
      <c r="KEY1197" s="22"/>
      <c r="KEZ1197" s="22"/>
      <c r="KFA1197" s="22"/>
      <c r="KFB1197" s="22"/>
      <c r="KFC1197" s="22"/>
      <c r="KFD1197" s="22"/>
      <c r="KFE1197" s="22"/>
      <c r="KFF1197" s="22"/>
      <c r="KFG1197" s="22"/>
      <c r="KFH1197" s="22"/>
      <c r="KFI1197" s="22"/>
      <c r="KFJ1197" s="22"/>
      <c r="KFK1197" s="22"/>
      <c r="KFL1197" s="22"/>
      <c r="KFM1197" s="22"/>
      <c r="KFN1197" s="22"/>
      <c r="KFO1197" s="22"/>
      <c r="KFP1197" s="22"/>
      <c r="KFQ1197" s="22"/>
      <c r="KFR1197" s="22"/>
      <c r="KFS1197" s="22"/>
      <c r="KFT1197" s="22"/>
      <c r="KFU1197" s="22"/>
      <c r="KFV1197" s="22"/>
      <c r="KFW1197" s="22"/>
      <c r="KFX1197" s="22"/>
      <c r="KFY1197" s="22"/>
      <c r="KFZ1197" s="22"/>
      <c r="KGA1197" s="22"/>
      <c r="KGB1197" s="22"/>
      <c r="KGC1197" s="22"/>
      <c r="KGD1197" s="22"/>
      <c r="KGE1197" s="22"/>
      <c r="KGF1197" s="22"/>
      <c r="KGG1197" s="22"/>
      <c r="KGH1197" s="22"/>
      <c r="KGI1197" s="22"/>
      <c r="KGJ1197" s="22"/>
      <c r="KGK1197" s="22"/>
      <c r="KGL1197" s="22"/>
      <c r="KGM1197" s="22"/>
      <c r="KGN1197" s="22"/>
      <c r="KGO1197" s="22"/>
      <c r="KGP1197" s="22"/>
      <c r="KGQ1197" s="22"/>
      <c r="KGR1197" s="22"/>
      <c r="KGS1197" s="22"/>
      <c r="KGT1197" s="22"/>
      <c r="KGU1197" s="22"/>
      <c r="KGV1197" s="22"/>
      <c r="KGW1197" s="22"/>
      <c r="KGX1197" s="22"/>
      <c r="KGY1197" s="22"/>
      <c r="KGZ1197" s="22"/>
      <c r="KHA1197" s="22"/>
      <c r="KHB1197" s="22"/>
      <c r="KHC1197" s="22"/>
      <c r="KHD1197" s="22"/>
      <c r="KHE1197" s="22"/>
      <c r="KHF1197" s="22"/>
      <c r="KHG1197" s="22"/>
      <c r="KHH1197" s="22"/>
      <c r="KHI1197" s="22"/>
      <c r="KHJ1197" s="22"/>
      <c r="KHK1197" s="22"/>
      <c r="KHL1197" s="22"/>
      <c r="KHM1197" s="22"/>
      <c r="KHN1197" s="22"/>
      <c r="KHO1197" s="22"/>
      <c r="KHP1197" s="22"/>
      <c r="KHQ1197" s="22"/>
      <c r="KHR1197" s="22"/>
      <c r="KHS1197" s="22"/>
      <c r="KHT1197" s="22"/>
      <c r="KHU1197" s="22"/>
      <c r="KHV1197" s="22"/>
      <c r="KHW1197" s="22"/>
      <c r="KHX1197" s="22"/>
      <c r="KHY1197" s="22"/>
      <c r="KHZ1197" s="22"/>
      <c r="KIA1197" s="22"/>
      <c r="KIB1197" s="22"/>
      <c r="KIC1197" s="22"/>
      <c r="KID1197" s="22"/>
      <c r="KIE1197" s="22"/>
      <c r="KIF1197" s="22"/>
      <c r="KIG1197" s="22"/>
      <c r="KIH1197" s="22"/>
      <c r="KII1197" s="22"/>
      <c r="KIJ1197" s="22"/>
      <c r="KIK1197" s="22"/>
      <c r="KIL1197" s="22"/>
      <c r="KIM1197" s="22"/>
      <c r="KIN1197" s="22"/>
      <c r="KIO1197" s="22"/>
      <c r="KIP1197" s="22"/>
      <c r="KIQ1197" s="22"/>
      <c r="KIR1197" s="22"/>
      <c r="KIS1197" s="22"/>
      <c r="KIT1197" s="22"/>
      <c r="KIU1197" s="22"/>
      <c r="KIV1197" s="22"/>
      <c r="KIW1197" s="22"/>
      <c r="KIX1197" s="22"/>
      <c r="KIY1197" s="22"/>
      <c r="KIZ1197" s="22"/>
      <c r="KJA1197" s="22"/>
      <c r="KJB1197" s="22"/>
      <c r="KJC1197" s="22"/>
      <c r="KJD1197" s="22"/>
      <c r="KJE1197" s="22"/>
      <c r="KJF1197" s="22"/>
      <c r="KJG1197" s="22"/>
      <c r="KJH1197" s="22"/>
      <c r="KJI1197" s="22"/>
      <c r="KJJ1197" s="22"/>
      <c r="KJK1197" s="22"/>
      <c r="KJL1197" s="22"/>
      <c r="KJM1197" s="22"/>
      <c r="KJN1197" s="22"/>
      <c r="KJO1197" s="22"/>
      <c r="KJP1197" s="22"/>
      <c r="KJQ1197" s="22"/>
      <c r="KJR1197" s="22"/>
      <c r="KJS1197" s="22"/>
      <c r="KJT1197" s="22"/>
      <c r="KJU1197" s="22"/>
      <c r="KJV1197" s="22"/>
      <c r="KJW1197" s="22"/>
      <c r="KJX1197" s="22"/>
      <c r="KJY1197" s="22"/>
      <c r="KJZ1197" s="22"/>
      <c r="KKA1197" s="22"/>
      <c r="KKB1197" s="22"/>
      <c r="KKC1197" s="22"/>
      <c r="KKD1197" s="22"/>
      <c r="KKE1197" s="22"/>
      <c r="KKF1197" s="22"/>
      <c r="KKG1197" s="22"/>
      <c r="KKH1197" s="22"/>
      <c r="KKI1197" s="22"/>
      <c r="KKJ1197" s="22"/>
      <c r="KKK1197" s="22"/>
      <c r="KKL1197" s="22"/>
      <c r="KKM1197" s="22"/>
      <c r="KKN1197" s="22"/>
      <c r="KKO1197" s="22"/>
      <c r="KKP1197" s="22"/>
      <c r="KKQ1197" s="22"/>
      <c r="KKR1197" s="22"/>
      <c r="KKS1197" s="22"/>
      <c r="KKT1197" s="22"/>
      <c r="KKU1197" s="22"/>
      <c r="KKV1197" s="22"/>
      <c r="KKW1197" s="22"/>
      <c r="KKX1197" s="22"/>
      <c r="KKY1197" s="22"/>
      <c r="KKZ1197" s="22"/>
      <c r="KLA1197" s="22"/>
      <c r="KLB1197" s="22"/>
      <c r="KLC1197" s="22"/>
      <c r="KLD1197" s="22"/>
      <c r="KLE1197" s="22"/>
      <c r="KLF1197" s="22"/>
      <c r="KLG1197" s="22"/>
      <c r="KLH1197" s="22"/>
      <c r="KLI1197" s="22"/>
      <c r="KLJ1197" s="22"/>
      <c r="KLK1197" s="22"/>
      <c r="KLL1197" s="22"/>
      <c r="KLM1197" s="22"/>
      <c r="KLN1197" s="22"/>
      <c r="KLO1197" s="22"/>
      <c r="KLP1197" s="22"/>
      <c r="KLQ1197" s="22"/>
      <c r="KLR1197" s="22"/>
      <c r="KLS1197" s="22"/>
      <c r="KLT1197" s="22"/>
      <c r="KLU1197" s="22"/>
      <c r="KLV1197" s="22"/>
      <c r="KLW1197" s="22"/>
      <c r="KLX1197" s="22"/>
      <c r="KLY1197" s="22"/>
      <c r="KLZ1197" s="22"/>
      <c r="KMA1197" s="22"/>
      <c r="KMB1197" s="22"/>
      <c r="KMC1197" s="22"/>
      <c r="KMD1197" s="22"/>
      <c r="KME1197" s="22"/>
      <c r="KMF1197" s="22"/>
      <c r="KMG1197" s="22"/>
      <c r="KMH1197" s="22"/>
      <c r="KMI1197" s="22"/>
      <c r="KMJ1197" s="22"/>
      <c r="KMK1197" s="22"/>
      <c r="KML1197" s="22"/>
      <c r="KMM1197" s="22"/>
      <c r="KMN1197" s="22"/>
      <c r="KMO1197" s="22"/>
      <c r="KMP1197" s="22"/>
      <c r="KMQ1197" s="22"/>
      <c r="KMR1197" s="22"/>
      <c r="KMS1197" s="22"/>
      <c r="KMT1197" s="22"/>
      <c r="KMU1197" s="22"/>
      <c r="KMV1197" s="22"/>
      <c r="KMW1197" s="22"/>
      <c r="KMX1197" s="22"/>
      <c r="KMY1197" s="22"/>
      <c r="KMZ1197" s="22"/>
      <c r="KNA1197" s="22"/>
      <c r="KNB1197" s="22"/>
      <c r="KNC1197" s="22"/>
      <c r="KND1197" s="22"/>
      <c r="KNE1197" s="22"/>
      <c r="KNF1197" s="22"/>
      <c r="KNG1197" s="22"/>
      <c r="KNH1197" s="22"/>
      <c r="KNI1197" s="22"/>
      <c r="KNJ1197" s="22"/>
      <c r="KNK1197" s="22"/>
      <c r="KNL1197" s="22"/>
      <c r="KNM1197" s="22"/>
      <c r="KNN1197" s="22"/>
      <c r="KNO1197" s="22"/>
      <c r="KNP1197" s="22"/>
      <c r="KNQ1197" s="22"/>
      <c r="KNR1197" s="22"/>
      <c r="KNS1197" s="22"/>
      <c r="KNT1197" s="22"/>
      <c r="KNU1197" s="22"/>
      <c r="KNV1197" s="22"/>
      <c r="KNW1197" s="22"/>
      <c r="KNX1197" s="22"/>
      <c r="KNY1197" s="22"/>
      <c r="KNZ1197" s="22"/>
      <c r="KOA1197" s="22"/>
      <c r="KOB1197" s="22"/>
      <c r="KOC1197" s="22"/>
      <c r="KOD1197" s="22"/>
      <c r="KOE1197" s="22"/>
      <c r="KOF1197" s="22"/>
      <c r="KOG1197" s="22"/>
      <c r="KOH1197" s="22"/>
      <c r="KOI1197" s="22"/>
      <c r="KOJ1197" s="22"/>
      <c r="KOK1197" s="22"/>
      <c r="KOL1197" s="22"/>
      <c r="KOM1197" s="22"/>
      <c r="KON1197" s="22"/>
      <c r="KOO1197" s="22"/>
      <c r="KOP1197" s="22"/>
      <c r="KOQ1197" s="22"/>
      <c r="KOR1197" s="22"/>
      <c r="KOS1197" s="22"/>
      <c r="KOT1197" s="22"/>
      <c r="KOU1197" s="22"/>
      <c r="KOV1197" s="22"/>
      <c r="KOW1197" s="22"/>
      <c r="KOX1197" s="22"/>
      <c r="KOY1197" s="22"/>
      <c r="KOZ1197" s="22"/>
      <c r="KPA1197" s="22"/>
      <c r="KPB1197" s="22"/>
      <c r="KPC1197" s="22"/>
      <c r="KPD1197" s="22"/>
      <c r="KPE1197" s="22"/>
      <c r="KPF1197" s="22"/>
      <c r="KPG1197" s="22"/>
      <c r="KPH1197" s="22"/>
      <c r="KPI1197" s="22"/>
      <c r="KPJ1197" s="22"/>
      <c r="KPK1197" s="22"/>
      <c r="KPL1197" s="22"/>
      <c r="KPM1197" s="22"/>
      <c r="KPN1197" s="22"/>
      <c r="KPO1197" s="22"/>
      <c r="KPP1197" s="22"/>
      <c r="KPQ1197" s="22"/>
      <c r="KPR1197" s="22"/>
      <c r="KPS1197" s="22"/>
      <c r="KPT1197" s="22"/>
      <c r="KPU1197" s="22"/>
      <c r="KPV1197" s="22"/>
      <c r="KPW1197" s="22"/>
      <c r="KPX1197" s="22"/>
      <c r="KPY1197" s="22"/>
      <c r="KPZ1197" s="22"/>
      <c r="KQA1197" s="22"/>
      <c r="KQB1197" s="22"/>
      <c r="KQC1197" s="22"/>
      <c r="KQD1197" s="22"/>
      <c r="KQE1197" s="22"/>
      <c r="KQF1197" s="22"/>
      <c r="KQG1197" s="22"/>
      <c r="KQH1197" s="22"/>
      <c r="KQI1197" s="22"/>
      <c r="KQJ1197" s="22"/>
      <c r="KQK1197" s="22"/>
      <c r="KQL1197" s="22"/>
      <c r="KQM1197" s="22"/>
      <c r="KQN1197" s="22"/>
      <c r="KQO1197" s="22"/>
      <c r="KQP1197" s="22"/>
      <c r="KQQ1197" s="22"/>
      <c r="KQR1197" s="22"/>
      <c r="KQS1197" s="22"/>
      <c r="KQT1197" s="22"/>
      <c r="KQU1197" s="22"/>
      <c r="KQV1197" s="22"/>
      <c r="KQW1197" s="22"/>
      <c r="KQX1197" s="22"/>
      <c r="KQY1197" s="22"/>
      <c r="KQZ1197" s="22"/>
      <c r="KRA1197" s="22"/>
      <c r="KRB1197" s="22"/>
      <c r="KRC1197" s="22"/>
      <c r="KRD1197" s="22"/>
      <c r="KRE1197" s="22"/>
      <c r="KRF1197" s="22"/>
      <c r="KRG1197" s="22"/>
      <c r="KRH1197" s="22"/>
      <c r="KRI1197" s="22"/>
      <c r="KRJ1197" s="22"/>
      <c r="KRK1197" s="22"/>
      <c r="KRL1197" s="22"/>
      <c r="KRM1197" s="22"/>
      <c r="KRN1197" s="22"/>
      <c r="KRO1197" s="22"/>
      <c r="KRP1197" s="22"/>
      <c r="KRQ1197" s="22"/>
      <c r="KRR1197" s="22"/>
      <c r="KRS1197" s="22"/>
      <c r="KRT1197" s="22"/>
      <c r="KRU1197" s="22"/>
      <c r="KRV1197" s="22"/>
      <c r="KRW1197" s="22"/>
      <c r="KRX1197" s="22"/>
      <c r="KRY1197" s="22"/>
      <c r="KRZ1197" s="22"/>
      <c r="KSA1197" s="22"/>
      <c r="KSB1197" s="22"/>
      <c r="KSC1197" s="22"/>
      <c r="KSD1197" s="22"/>
      <c r="KSE1197" s="22"/>
      <c r="KSF1197" s="22"/>
      <c r="KSG1197" s="22"/>
      <c r="KSH1197" s="22"/>
      <c r="KSI1197" s="22"/>
      <c r="KSJ1197" s="22"/>
      <c r="KSK1197" s="22"/>
      <c r="KSL1197" s="22"/>
      <c r="KSM1197" s="22"/>
      <c r="KSN1197" s="22"/>
      <c r="KSO1197" s="22"/>
      <c r="KSP1197" s="22"/>
      <c r="KSQ1197" s="22"/>
      <c r="KSR1197" s="22"/>
      <c r="KSS1197" s="22"/>
      <c r="KST1197" s="22"/>
      <c r="KSU1197" s="22"/>
      <c r="KSV1197" s="22"/>
      <c r="KSW1197" s="22"/>
      <c r="KSX1197" s="22"/>
      <c r="KSY1197" s="22"/>
      <c r="KSZ1197" s="22"/>
      <c r="KTA1197" s="22"/>
      <c r="KTB1197" s="22"/>
      <c r="KTC1197" s="22"/>
      <c r="KTD1197" s="22"/>
      <c r="KTE1197" s="22"/>
      <c r="KTF1197" s="22"/>
      <c r="KTG1197" s="22"/>
      <c r="KTH1197" s="22"/>
      <c r="KTI1197" s="22"/>
      <c r="KTJ1197" s="22"/>
      <c r="KTK1197" s="22"/>
      <c r="KTL1197" s="22"/>
      <c r="KTM1197" s="22"/>
      <c r="KTN1197" s="22"/>
      <c r="KTO1197" s="22"/>
      <c r="KTP1197" s="22"/>
      <c r="KTQ1197" s="22"/>
      <c r="KTR1197" s="22"/>
      <c r="KTS1197" s="22"/>
      <c r="KTT1197" s="22"/>
      <c r="KTU1197" s="22"/>
      <c r="KTV1197" s="22"/>
      <c r="KTW1197" s="22"/>
      <c r="KTX1197" s="22"/>
      <c r="KTY1197" s="22"/>
      <c r="KTZ1197" s="22"/>
      <c r="KUA1197" s="22"/>
      <c r="KUB1197" s="22"/>
      <c r="KUC1197" s="22"/>
      <c r="KUD1197" s="22"/>
      <c r="KUE1197" s="22"/>
      <c r="KUF1197" s="22"/>
      <c r="KUG1197" s="22"/>
      <c r="KUH1197" s="22"/>
      <c r="KUI1197" s="22"/>
      <c r="KUJ1197" s="22"/>
      <c r="KUK1197" s="22"/>
      <c r="KUL1197" s="22"/>
      <c r="KUM1197" s="22"/>
      <c r="KUN1197" s="22"/>
      <c r="KUO1197" s="22"/>
      <c r="KUP1197" s="22"/>
      <c r="KUQ1197" s="22"/>
      <c r="KUR1197" s="22"/>
      <c r="KUS1197" s="22"/>
      <c r="KUT1197" s="22"/>
      <c r="KUU1197" s="22"/>
      <c r="KUV1197" s="22"/>
      <c r="KUW1197" s="22"/>
      <c r="KUX1197" s="22"/>
      <c r="KUY1197" s="22"/>
      <c r="KUZ1197" s="22"/>
      <c r="KVA1197" s="22"/>
      <c r="KVB1197" s="22"/>
      <c r="KVC1197" s="22"/>
      <c r="KVD1197" s="22"/>
      <c r="KVE1197" s="22"/>
      <c r="KVF1197" s="22"/>
      <c r="KVG1197" s="22"/>
      <c r="KVH1197" s="22"/>
      <c r="KVI1197" s="22"/>
      <c r="KVJ1197" s="22"/>
      <c r="KVK1197" s="22"/>
      <c r="KVL1197" s="22"/>
      <c r="KVM1197" s="22"/>
      <c r="KVN1197" s="22"/>
      <c r="KVO1197" s="22"/>
      <c r="KVP1197" s="22"/>
      <c r="KVQ1197" s="22"/>
      <c r="KVR1197" s="22"/>
      <c r="KVS1197" s="22"/>
      <c r="KVT1197" s="22"/>
      <c r="KVU1197" s="22"/>
      <c r="KVV1197" s="22"/>
      <c r="KVW1197" s="22"/>
      <c r="KVX1197" s="22"/>
      <c r="KVY1197" s="22"/>
      <c r="KVZ1197" s="22"/>
      <c r="KWA1197" s="22"/>
      <c r="KWB1197" s="22"/>
      <c r="KWC1197" s="22"/>
      <c r="KWD1197" s="22"/>
      <c r="KWE1197" s="22"/>
      <c r="KWF1197" s="22"/>
      <c r="KWG1197" s="22"/>
      <c r="KWH1197" s="22"/>
      <c r="KWI1197" s="22"/>
      <c r="KWJ1197" s="22"/>
      <c r="KWK1197" s="22"/>
      <c r="KWL1197" s="22"/>
      <c r="KWM1197" s="22"/>
      <c r="KWN1197" s="22"/>
      <c r="KWO1197" s="22"/>
      <c r="KWP1197" s="22"/>
      <c r="KWQ1197" s="22"/>
      <c r="KWR1197" s="22"/>
      <c r="KWS1197" s="22"/>
      <c r="KWT1197" s="22"/>
      <c r="KWU1197" s="22"/>
      <c r="KWV1197" s="22"/>
      <c r="KWW1197" s="22"/>
      <c r="KWX1197" s="22"/>
      <c r="KWY1197" s="22"/>
      <c r="KWZ1197" s="22"/>
      <c r="KXA1197" s="22"/>
      <c r="KXB1197" s="22"/>
      <c r="KXC1197" s="22"/>
      <c r="KXD1197" s="22"/>
      <c r="KXE1197" s="22"/>
      <c r="KXF1197" s="22"/>
      <c r="KXG1197" s="22"/>
      <c r="KXH1197" s="22"/>
      <c r="KXI1197" s="22"/>
      <c r="KXJ1197" s="22"/>
      <c r="KXK1197" s="22"/>
      <c r="KXL1197" s="22"/>
      <c r="KXM1197" s="22"/>
      <c r="KXN1197" s="22"/>
      <c r="KXO1197" s="22"/>
      <c r="KXP1197" s="22"/>
      <c r="KXQ1197" s="22"/>
      <c r="KXR1197" s="22"/>
      <c r="KXS1197" s="22"/>
      <c r="KXT1197" s="22"/>
      <c r="KXU1197" s="22"/>
      <c r="KXV1197" s="22"/>
      <c r="KXW1197" s="22"/>
      <c r="KXX1197" s="22"/>
      <c r="KXY1197" s="22"/>
      <c r="KXZ1197" s="22"/>
      <c r="KYA1197" s="22"/>
      <c r="KYB1197" s="22"/>
      <c r="KYC1197" s="22"/>
      <c r="KYD1197" s="22"/>
      <c r="KYE1197" s="22"/>
      <c r="KYF1197" s="22"/>
      <c r="KYG1197" s="22"/>
      <c r="KYH1197" s="22"/>
      <c r="KYI1197" s="22"/>
      <c r="KYJ1197" s="22"/>
      <c r="KYK1197" s="22"/>
      <c r="KYL1197" s="22"/>
      <c r="KYM1197" s="22"/>
      <c r="KYN1197" s="22"/>
      <c r="KYO1197" s="22"/>
      <c r="KYP1197" s="22"/>
      <c r="KYQ1197" s="22"/>
      <c r="KYR1197" s="22"/>
      <c r="KYS1197" s="22"/>
      <c r="KYT1197" s="22"/>
      <c r="KYU1197" s="22"/>
      <c r="KYV1197" s="22"/>
      <c r="KYW1197" s="22"/>
      <c r="KYX1197" s="22"/>
      <c r="KYY1197" s="22"/>
      <c r="KYZ1197" s="22"/>
      <c r="KZA1197" s="22"/>
      <c r="KZB1197" s="22"/>
      <c r="KZC1197" s="22"/>
      <c r="KZD1197" s="22"/>
      <c r="KZE1197" s="22"/>
      <c r="KZF1197" s="22"/>
      <c r="KZG1197" s="22"/>
      <c r="KZH1197" s="22"/>
      <c r="KZI1197" s="22"/>
      <c r="KZJ1197" s="22"/>
      <c r="KZK1197" s="22"/>
      <c r="KZL1197" s="22"/>
      <c r="KZM1197" s="22"/>
      <c r="KZN1197" s="22"/>
      <c r="KZO1197" s="22"/>
      <c r="KZP1197" s="22"/>
      <c r="KZQ1197" s="22"/>
      <c r="KZR1197" s="22"/>
      <c r="KZS1197" s="22"/>
      <c r="KZT1197" s="22"/>
      <c r="KZU1197" s="22"/>
      <c r="KZV1197" s="22"/>
      <c r="KZW1197" s="22"/>
      <c r="KZX1197" s="22"/>
      <c r="KZY1197" s="22"/>
      <c r="KZZ1197" s="22"/>
      <c r="LAA1197" s="22"/>
      <c r="LAB1197" s="22"/>
      <c r="LAC1197" s="22"/>
      <c r="LAD1197" s="22"/>
      <c r="LAE1197" s="22"/>
      <c r="LAF1197" s="22"/>
      <c r="LAG1197" s="22"/>
      <c r="LAH1197" s="22"/>
      <c r="LAI1197" s="22"/>
      <c r="LAJ1197" s="22"/>
      <c r="LAK1197" s="22"/>
      <c r="LAL1197" s="22"/>
      <c r="LAM1197" s="22"/>
      <c r="LAN1197" s="22"/>
      <c r="LAO1197" s="22"/>
      <c r="LAP1197" s="22"/>
      <c r="LAQ1197" s="22"/>
      <c r="LAR1197" s="22"/>
      <c r="LAS1197" s="22"/>
      <c r="LAT1197" s="22"/>
      <c r="LAU1197" s="22"/>
      <c r="LAV1197" s="22"/>
      <c r="LAW1197" s="22"/>
      <c r="LAX1197" s="22"/>
      <c r="LAY1197" s="22"/>
      <c r="LAZ1197" s="22"/>
      <c r="LBA1197" s="22"/>
      <c r="LBB1197" s="22"/>
      <c r="LBC1197" s="22"/>
      <c r="LBD1197" s="22"/>
      <c r="LBE1197" s="22"/>
      <c r="LBF1197" s="22"/>
      <c r="LBG1197" s="22"/>
      <c r="LBH1197" s="22"/>
      <c r="LBI1197" s="22"/>
      <c r="LBJ1197" s="22"/>
      <c r="LBK1197" s="22"/>
      <c r="LBL1197" s="22"/>
      <c r="LBM1197" s="22"/>
      <c r="LBN1197" s="22"/>
      <c r="LBO1197" s="22"/>
      <c r="LBP1197" s="22"/>
      <c r="LBQ1197" s="22"/>
      <c r="LBR1197" s="22"/>
      <c r="LBS1197" s="22"/>
      <c r="LBT1197" s="22"/>
      <c r="LBU1197" s="22"/>
      <c r="LBV1197" s="22"/>
      <c r="LBW1197" s="22"/>
      <c r="LBX1197" s="22"/>
      <c r="LBY1197" s="22"/>
      <c r="LBZ1197" s="22"/>
      <c r="LCA1197" s="22"/>
      <c r="LCB1197" s="22"/>
      <c r="LCC1197" s="22"/>
      <c r="LCD1197" s="22"/>
      <c r="LCE1197" s="22"/>
      <c r="LCF1197" s="22"/>
      <c r="LCG1197" s="22"/>
      <c r="LCH1197" s="22"/>
      <c r="LCI1197" s="22"/>
      <c r="LCJ1197" s="22"/>
      <c r="LCK1197" s="22"/>
      <c r="LCL1197" s="22"/>
      <c r="LCM1197" s="22"/>
      <c r="LCN1197" s="22"/>
      <c r="LCO1197" s="22"/>
      <c r="LCP1197" s="22"/>
      <c r="LCQ1197" s="22"/>
      <c r="LCR1197" s="22"/>
      <c r="LCS1197" s="22"/>
      <c r="LCT1197" s="22"/>
      <c r="LCU1197" s="22"/>
      <c r="LCV1197" s="22"/>
      <c r="LCW1197" s="22"/>
      <c r="LCX1197" s="22"/>
      <c r="LCY1197" s="22"/>
      <c r="LCZ1197" s="22"/>
      <c r="LDA1197" s="22"/>
      <c r="LDB1197" s="22"/>
      <c r="LDC1197" s="22"/>
      <c r="LDD1197" s="22"/>
      <c r="LDE1197" s="22"/>
      <c r="LDF1197" s="22"/>
      <c r="LDG1197" s="22"/>
      <c r="LDH1197" s="22"/>
      <c r="LDI1197" s="22"/>
      <c r="LDJ1197" s="22"/>
      <c r="LDK1197" s="22"/>
      <c r="LDL1197" s="22"/>
      <c r="LDM1197" s="22"/>
      <c r="LDN1197" s="22"/>
      <c r="LDO1197" s="22"/>
      <c r="LDP1197" s="22"/>
      <c r="LDQ1197" s="22"/>
      <c r="LDR1197" s="22"/>
      <c r="LDS1197" s="22"/>
      <c r="LDT1197" s="22"/>
      <c r="LDU1197" s="22"/>
      <c r="LDV1197" s="22"/>
      <c r="LDW1197" s="22"/>
      <c r="LDX1197" s="22"/>
      <c r="LDY1197" s="22"/>
      <c r="LDZ1197" s="22"/>
      <c r="LEA1197" s="22"/>
      <c r="LEB1197" s="22"/>
      <c r="LEC1197" s="22"/>
      <c r="LED1197" s="22"/>
      <c r="LEE1197" s="22"/>
      <c r="LEF1197" s="22"/>
      <c r="LEG1197" s="22"/>
      <c r="LEH1197" s="22"/>
      <c r="LEI1197" s="22"/>
      <c r="LEJ1197" s="22"/>
      <c r="LEK1197" s="22"/>
      <c r="LEL1197" s="22"/>
      <c r="LEM1197" s="22"/>
      <c r="LEN1197" s="22"/>
      <c r="LEO1197" s="22"/>
      <c r="LEP1197" s="22"/>
      <c r="LEQ1197" s="22"/>
      <c r="LER1197" s="22"/>
      <c r="LES1197" s="22"/>
      <c r="LET1197" s="22"/>
      <c r="LEU1197" s="22"/>
      <c r="LEV1197" s="22"/>
      <c r="LEW1197" s="22"/>
      <c r="LEX1197" s="22"/>
      <c r="LEY1197" s="22"/>
      <c r="LEZ1197" s="22"/>
      <c r="LFA1197" s="22"/>
      <c r="LFB1197" s="22"/>
      <c r="LFC1197" s="22"/>
      <c r="LFD1197" s="22"/>
      <c r="LFE1197" s="22"/>
      <c r="LFF1197" s="22"/>
      <c r="LFG1197" s="22"/>
      <c r="LFH1197" s="22"/>
      <c r="LFI1197" s="22"/>
      <c r="LFJ1197" s="22"/>
      <c r="LFK1197" s="22"/>
      <c r="LFL1197" s="22"/>
      <c r="LFM1197" s="22"/>
      <c r="LFN1197" s="22"/>
      <c r="LFO1197" s="22"/>
      <c r="LFP1197" s="22"/>
      <c r="LFQ1197" s="22"/>
      <c r="LFR1197" s="22"/>
      <c r="LFS1197" s="22"/>
      <c r="LFT1197" s="22"/>
      <c r="LFU1197" s="22"/>
      <c r="LFV1197" s="22"/>
      <c r="LFW1197" s="22"/>
      <c r="LFX1197" s="22"/>
      <c r="LFY1197" s="22"/>
      <c r="LFZ1197" s="22"/>
      <c r="LGA1197" s="22"/>
      <c r="LGB1197" s="22"/>
      <c r="LGC1197" s="22"/>
      <c r="LGD1197" s="22"/>
      <c r="LGE1197" s="22"/>
      <c r="LGF1197" s="22"/>
      <c r="LGG1197" s="22"/>
      <c r="LGH1197" s="22"/>
      <c r="LGI1197" s="22"/>
      <c r="LGJ1197" s="22"/>
      <c r="LGK1197" s="22"/>
      <c r="LGL1197" s="22"/>
      <c r="LGM1197" s="22"/>
      <c r="LGN1197" s="22"/>
      <c r="LGO1197" s="22"/>
      <c r="LGP1197" s="22"/>
      <c r="LGQ1197" s="22"/>
      <c r="LGR1197" s="22"/>
      <c r="LGS1197" s="22"/>
      <c r="LGT1197" s="22"/>
      <c r="LGU1197" s="22"/>
      <c r="LGV1197" s="22"/>
      <c r="LGW1197" s="22"/>
      <c r="LGX1197" s="22"/>
      <c r="LGY1197" s="22"/>
      <c r="LGZ1197" s="22"/>
      <c r="LHA1197" s="22"/>
      <c r="LHB1197" s="22"/>
      <c r="LHC1197" s="22"/>
      <c r="LHD1197" s="22"/>
      <c r="LHE1197" s="22"/>
      <c r="LHF1197" s="22"/>
      <c r="LHG1197" s="22"/>
      <c r="LHH1197" s="22"/>
      <c r="LHI1197" s="22"/>
      <c r="LHJ1197" s="22"/>
      <c r="LHK1197" s="22"/>
      <c r="LHL1197" s="22"/>
      <c r="LHM1197" s="22"/>
      <c r="LHN1197" s="22"/>
      <c r="LHO1197" s="22"/>
      <c r="LHP1197" s="22"/>
      <c r="LHQ1197" s="22"/>
      <c r="LHR1197" s="22"/>
      <c r="LHS1197" s="22"/>
      <c r="LHT1197" s="22"/>
      <c r="LHU1197" s="22"/>
      <c r="LHV1197" s="22"/>
      <c r="LHW1197" s="22"/>
      <c r="LHX1197" s="22"/>
      <c r="LHY1197" s="22"/>
      <c r="LHZ1197" s="22"/>
      <c r="LIA1197" s="22"/>
      <c r="LIB1197" s="22"/>
      <c r="LIC1197" s="22"/>
      <c r="LID1197" s="22"/>
      <c r="LIE1197" s="22"/>
      <c r="LIF1197" s="22"/>
      <c r="LIG1197" s="22"/>
      <c r="LIH1197" s="22"/>
      <c r="LII1197" s="22"/>
      <c r="LIJ1197" s="22"/>
      <c r="LIK1197" s="22"/>
      <c r="LIL1197" s="22"/>
      <c r="LIM1197" s="22"/>
      <c r="LIN1197" s="22"/>
      <c r="LIO1197" s="22"/>
      <c r="LIP1197" s="22"/>
      <c r="LIQ1197" s="22"/>
      <c r="LIR1197" s="22"/>
      <c r="LIS1197" s="22"/>
      <c r="LIT1197" s="22"/>
      <c r="LIU1197" s="22"/>
      <c r="LIV1197" s="22"/>
      <c r="LIW1197" s="22"/>
      <c r="LIX1197" s="22"/>
      <c r="LIY1197" s="22"/>
      <c r="LIZ1197" s="22"/>
      <c r="LJA1197" s="22"/>
      <c r="LJB1197" s="22"/>
      <c r="LJC1197" s="22"/>
      <c r="LJD1197" s="22"/>
      <c r="LJE1197" s="22"/>
      <c r="LJF1197" s="22"/>
      <c r="LJG1197" s="22"/>
      <c r="LJH1197" s="22"/>
      <c r="LJI1197" s="22"/>
      <c r="LJJ1197" s="22"/>
      <c r="LJK1197" s="22"/>
      <c r="LJL1197" s="22"/>
      <c r="LJM1197" s="22"/>
      <c r="LJN1197" s="22"/>
      <c r="LJO1197" s="22"/>
      <c r="LJP1197" s="22"/>
      <c r="LJQ1197" s="22"/>
      <c r="LJR1197" s="22"/>
      <c r="LJS1197" s="22"/>
      <c r="LJT1197" s="22"/>
      <c r="LJU1197" s="22"/>
      <c r="LJV1197" s="22"/>
      <c r="LJW1197" s="22"/>
      <c r="LJX1197" s="22"/>
      <c r="LJY1197" s="22"/>
      <c r="LJZ1197" s="22"/>
      <c r="LKA1197" s="22"/>
      <c r="LKB1197" s="22"/>
      <c r="LKC1197" s="22"/>
      <c r="LKD1197" s="22"/>
      <c r="LKE1197" s="22"/>
      <c r="LKF1197" s="22"/>
      <c r="LKG1197" s="22"/>
      <c r="LKH1197" s="22"/>
      <c r="LKI1197" s="22"/>
      <c r="LKJ1197" s="22"/>
      <c r="LKK1197" s="22"/>
      <c r="LKL1197" s="22"/>
      <c r="LKM1197" s="22"/>
      <c r="LKN1197" s="22"/>
      <c r="LKO1197" s="22"/>
      <c r="LKP1197" s="22"/>
      <c r="LKQ1197" s="22"/>
      <c r="LKR1197" s="22"/>
      <c r="LKS1197" s="22"/>
      <c r="LKT1197" s="22"/>
      <c r="LKU1197" s="22"/>
      <c r="LKV1197" s="22"/>
      <c r="LKW1197" s="22"/>
      <c r="LKX1197" s="22"/>
      <c r="LKY1197" s="22"/>
      <c r="LKZ1197" s="22"/>
      <c r="LLA1197" s="22"/>
      <c r="LLB1197" s="22"/>
      <c r="LLC1197" s="22"/>
      <c r="LLD1197" s="22"/>
      <c r="LLE1197" s="22"/>
      <c r="LLF1197" s="22"/>
      <c r="LLG1197" s="22"/>
      <c r="LLH1197" s="22"/>
      <c r="LLI1197" s="22"/>
      <c r="LLJ1197" s="22"/>
      <c r="LLK1197" s="22"/>
      <c r="LLL1197" s="22"/>
      <c r="LLM1197" s="22"/>
      <c r="LLN1197" s="22"/>
      <c r="LLO1197" s="22"/>
      <c r="LLP1197" s="22"/>
      <c r="LLQ1197" s="22"/>
      <c r="LLR1197" s="22"/>
      <c r="LLS1197" s="22"/>
      <c r="LLT1197" s="22"/>
      <c r="LLU1197" s="22"/>
      <c r="LLV1197" s="22"/>
      <c r="LLW1197" s="22"/>
      <c r="LLX1197" s="22"/>
      <c r="LLY1197" s="22"/>
      <c r="LLZ1197" s="22"/>
      <c r="LMA1197" s="22"/>
      <c r="LMB1197" s="22"/>
      <c r="LMC1197" s="22"/>
      <c r="LMD1197" s="22"/>
      <c r="LME1197" s="22"/>
      <c r="LMF1197" s="22"/>
      <c r="LMG1197" s="22"/>
      <c r="LMH1197" s="22"/>
      <c r="LMI1197" s="22"/>
      <c r="LMJ1197" s="22"/>
      <c r="LMK1197" s="22"/>
      <c r="LML1197" s="22"/>
      <c r="LMM1197" s="22"/>
      <c r="LMN1197" s="22"/>
      <c r="LMO1197" s="22"/>
      <c r="LMP1197" s="22"/>
      <c r="LMQ1197" s="22"/>
      <c r="LMR1197" s="22"/>
      <c r="LMS1197" s="22"/>
      <c r="LMT1197" s="22"/>
      <c r="LMU1197" s="22"/>
      <c r="LMV1197" s="22"/>
      <c r="LMW1197" s="22"/>
      <c r="LMX1197" s="22"/>
      <c r="LMY1197" s="22"/>
      <c r="LMZ1197" s="22"/>
      <c r="LNA1197" s="22"/>
      <c r="LNB1197" s="22"/>
      <c r="LNC1197" s="22"/>
      <c r="LND1197" s="22"/>
      <c r="LNE1197" s="22"/>
      <c r="LNF1197" s="22"/>
      <c r="LNG1197" s="22"/>
      <c r="LNH1197" s="22"/>
      <c r="LNI1197" s="22"/>
      <c r="LNJ1197" s="22"/>
      <c r="LNK1197" s="22"/>
      <c r="LNL1197" s="22"/>
      <c r="LNM1197" s="22"/>
      <c r="LNN1197" s="22"/>
      <c r="LNO1197" s="22"/>
      <c r="LNP1197" s="22"/>
      <c r="LNQ1197" s="22"/>
      <c r="LNR1197" s="22"/>
      <c r="LNS1197" s="22"/>
      <c r="LNT1197" s="22"/>
      <c r="LNU1197" s="22"/>
      <c r="LNV1197" s="22"/>
      <c r="LNW1197" s="22"/>
      <c r="LNX1197" s="22"/>
      <c r="LNY1197" s="22"/>
      <c r="LNZ1197" s="22"/>
      <c r="LOA1197" s="22"/>
      <c r="LOB1197" s="22"/>
      <c r="LOC1197" s="22"/>
      <c r="LOD1197" s="22"/>
      <c r="LOE1197" s="22"/>
      <c r="LOF1197" s="22"/>
      <c r="LOG1197" s="22"/>
      <c r="LOH1197" s="22"/>
      <c r="LOI1197" s="22"/>
      <c r="LOJ1197" s="22"/>
      <c r="LOK1197" s="22"/>
      <c r="LOL1197" s="22"/>
      <c r="LOM1197" s="22"/>
      <c r="LON1197" s="22"/>
      <c r="LOO1197" s="22"/>
      <c r="LOP1197" s="22"/>
      <c r="LOQ1197" s="22"/>
      <c r="LOR1197" s="22"/>
      <c r="LOS1197" s="22"/>
      <c r="LOT1197" s="22"/>
      <c r="LOU1197" s="22"/>
      <c r="LOV1197" s="22"/>
      <c r="LOW1197" s="22"/>
      <c r="LOX1197" s="22"/>
      <c r="LOY1197" s="22"/>
      <c r="LOZ1197" s="22"/>
      <c r="LPA1197" s="22"/>
      <c r="LPB1197" s="22"/>
      <c r="LPC1197" s="22"/>
      <c r="LPD1197" s="22"/>
      <c r="LPE1197" s="22"/>
      <c r="LPF1197" s="22"/>
      <c r="LPG1197" s="22"/>
      <c r="LPH1197" s="22"/>
      <c r="LPI1197" s="22"/>
      <c r="LPJ1197" s="22"/>
      <c r="LPK1197" s="22"/>
      <c r="LPL1197" s="22"/>
      <c r="LPM1197" s="22"/>
      <c r="LPN1197" s="22"/>
      <c r="LPO1197" s="22"/>
      <c r="LPP1197" s="22"/>
      <c r="LPQ1197" s="22"/>
      <c r="LPR1197" s="22"/>
      <c r="LPS1197" s="22"/>
      <c r="LPT1197" s="22"/>
      <c r="LPU1197" s="22"/>
      <c r="LPV1197" s="22"/>
      <c r="LPW1197" s="22"/>
      <c r="LPX1197" s="22"/>
      <c r="LPY1197" s="22"/>
      <c r="LPZ1197" s="22"/>
      <c r="LQA1197" s="22"/>
      <c r="LQB1197" s="22"/>
      <c r="LQC1197" s="22"/>
      <c r="LQD1197" s="22"/>
      <c r="LQE1197" s="22"/>
      <c r="LQF1197" s="22"/>
      <c r="LQG1197" s="22"/>
      <c r="LQH1197" s="22"/>
      <c r="LQI1197" s="22"/>
      <c r="LQJ1197" s="22"/>
      <c r="LQK1197" s="22"/>
      <c r="LQL1197" s="22"/>
      <c r="LQM1197" s="22"/>
      <c r="LQN1197" s="22"/>
      <c r="LQO1197" s="22"/>
      <c r="LQP1197" s="22"/>
      <c r="LQQ1197" s="22"/>
      <c r="LQR1197" s="22"/>
      <c r="LQS1197" s="22"/>
      <c r="LQT1197" s="22"/>
      <c r="LQU1197" s="22"/>
      <c r="LQV1197" s="22"/>
      <c r="LQW1197" s="22"/>
      <c r="LQX1197" s="22"/>
      <c r="LQY1197" s="22"/>
      <c r="LQZ1197" s="22"/>
      <c r="LRA1197" s="22"/>
      <c r="LRB1197" s="22"/>
      <c r="LRC1197" s="22"/>
      <c r="LRD1197" s="22"/>
      <c r="LRE1197" s="22"/>
      <c r="LRF1197" s="22"/>
      <c r="LRG1197" s="22"/>
      <c r="LRH1197" s="22"/>
      <c r="LRI1197" s="22"/>
      <c r="LRJ1197" s="22"/>
      <c r="LRK1197" s="22"/>
      <c r="LRL1197" s="22"/>
      <c r="LRM1197" s="22"/>
      <c r="LRN1197" s="22"/>
      <c r="LRO1197" s="22"/>
      <c r="LRP1197" s="22"/>
      <c r="LRQ1197" s="22"/>
      <c r="LRR1197" s="22"/>
      <c r="LRS1197" s="22"/>
      <c r="LRT1197" s="22"/>
      <c r="LRU1197" s="22"/>
      <c r="LRV1197" s="22"/>
      <c r="LRW1197" s="22"/>
      <c r="LRX1197" s="22"/>
      <c r="LRY1197" s="22"/>
      <c r="LRZ1197" s="22"/>
      <c r="LSA1197" s="22"/>
      <c r="LSB1197" s="22"/>
      <c r="LSC1197" s="22"/>
      <c r="LSD1197" s="22"/>
      <c r="LSE1197" s="22"/>
      <c r="LSF1197" s="22"/>
      <c r="LSG1197" s="22"/>
      <c r="LSH1197" s="22"/>
      <c r="LSI1197" s="22"/>
      <c r="LSJ1197" s="22"/>
      <c r="LSK1197" s="22"/>
      <c r="LSL1197" s="22"/>
      <c r="LSM1197" s="22"/>
      <c r="LSN1197" s="22"/>
      <c r="LSO1197" s="22"/>
      <c r="LSP1197" s="22"/>
      <c r="LSQ1197" s="22"/>
      <c r="LSR1197" s="22"/>
      <c r="LSS1197" s="22"/>
      <c r="LST1197" s="22"/>
      <c r="LSU1197" s="22"/>
      <c r="LSV1197" s="22"/>
      <c r="LSW1197" s="22"/>
      <c r="LSX1197" s="22"/>
      <c r="LSY1197" s="22"/>
      <c r="LSZ1197" s="22"/>
      <c r="LTA1197" s="22"/>
      <c r="LTB1197" s="22"/>
      <c r="LTC1197" s="22"/>
      <c r="LTD1197" s="22"/>
      <c r="LTE1197" s="22"/>
      <c r="LTF1197" s="22"/>
      <c r="LTG1197" s="22"/>
      <c r="LTH1197" s="22"/>
      <c r="LTI1197" s="22"/>
      <c r="LTJ1197" s="22"/>
      <c r="LTK1197" s="22"/>
      <c r="LTL1197" s="22"/>
      <c r="LTM1197" s="22"/>
      <c r="LTN1197" s="22"/>
      <c r="LTO1197" s="22"/>
      <c r="LTP1197" s="22"/>
      <c r="LTQ1197" s="22"/>
      <c r="LTR1197" s="22"/>
      <c r="LTS1197" s="22"/>
      <c r="LTT1197" s="22"/>
      <c r="LTU1197" s="22"/>
      <c r="LTV1197" s="22"/>
      <c r="LTW1197" s="22"/>
      <c r="LTX1197" s="22"/>
      <c r="LTY1197" s="22"/>
      <c r="LTZ1197" s="22"/>
      <c r="LUA1197" s="22"/>
      <c r="LUB1197" s="22"/>
      <c r="LUC1197" s="22"/>
      <c r="LUD1197" s="22"/>
      <c r="LUE1197" s="22"/>
      <c r="LUF1197" s="22"/>
      <c r="LUG1197" s="22"/>
      <c r="LUH1197" s="22"/>
      <c r="LUI1197" s="22"/>
      <c r="LUJ1197" s="22"/>
      <c r="LUK1197" s="22"/>
      <c r="LUL1197" s="22"/>
      <c r="LUM1197" s="22"/>
      <c r="LUN1197" s="22"/>
      <c r="LUO1197" s="22"/>
      <c r="LUP1197" s="22"/>
      <c r="LUQ1197" s="22"/>
      <c r="LUR1197" s="22"/>
      <c r="LUS1197" s="22"/>
      <c r="LUT1197" s="22"/>
      <c r="LUU1197" s="22"/>
      <c r="LUV1197" s="22"/>
      <c r="LUW1197" s="22"/>
      <c r="LUX1197" s="22"/>
      <c r="LUY1197" s="22"/>
      <c r="LUZ1197" s="22"/>
      <c r="LVA1197" s="22"/>
      <c r="LVB1197" s="22"/>
      <c r="LVC1197" s="22"/>
      <c r="LVD1197" s="22"/>
      <c r="LVE1197" s="22"/>
      <c r="LVF1197" s="22"/>
      <c r="LVG1197" s="22"/>
      <c r="LVH1197" s="22"/>
      <c r="LVI1197" s="22"/>
      <c r="LVJ1197" s="22"/>
      <c r="LVK1197" s="22"/>
      <c r="LVL1197" s="22"/>
      <c r="LVM1197" s="22"/>
      <c r="LVN1197" s="22"/>
      <c r="LVO1197" s="22"/>
      <c r="LVP1197" s="22"/>
      <c r="LVQ1197" s="22"/>
      <c r="LVR1197" s="22"/>
      <c r="LVS1197" s="22"/>
      <c r="LVT1197" s="22"/>
      <c r="LVU1197" s="22"/>
      <c r="LVV1197" s="22"/>
      <c r="LVW1197" s="22"/>
      <c r="LVX1197" s="22"/>
      <c r="LVY1197" s="22"/>
      <c r="LVZ1197" s="22"/>
      <c r="LWA1197" s="22"/>
      <c r="LWB1197" s="22"/>
      <c r="LWC1197" s="22"/>
      <c r="LWD1197" s="22"/>
      <c r="LWE1197" s="22"/>
      <c r="LWF1197" s="22"/>
      <c r="LWG1197" s="22"/>
      <c r="LWH1197" s="22"/>
      <c r="LWI1197" s="22"/>
      <c r="LWJ1197" s="22"/>
      <c r="LWK1197" s="22"/>
      <c r="LWL1197" s="22"/>
      <c r="LWM1197" s="22"/>
      <c r="LWN1197" s="22"/>
      <c r="LWO1197" s="22"/>
      <c r="LWP1197" s="22"/>
      <c r="LWQ1197" s="22"/>
      <c r="LWR1197" s="22"/>
      <c r="LWS1197" s="22"/>
      <c r="LWT1197" s="22"/>
      <c r="LWU1197" s="22"/>
      <c r="LWV1197" s="22"/>
      <c r="LWW1197" s="22"/>
      <c r="LWX1197" s="22"/>
      <c r="LWY1197" s="22"/>
      <c r="LWZ1197" s="22"/>
      <c r="LXA1197" s="22"/>
      <c r="LXB1197" s="22"/>
      <c r="LXC1197" s="22"/>
      <c r="LXD1197" s="22"/>
      <c r="LXE1197" s="22"/>
      <c r="LXF1197" s="22"/>
      <c r="LXG1197" s="22"/>
      <c r="LXH1197" s="22"/>
      <c r="LXI1197" s="22"/>
      <c r="LXJ1197" s="22"/>
      <c r="LXK1197" s="22"/>
      <c r="LXL1197" s="22"/>
      <c r="LXM1197" s="22"/>
      <c r="LXN1197" s="22"/>
      <c r="LXO1197" s="22"/>
      <c r="LXP1197" s="22"/>
      <c r="LXQ1197" s="22"/>
      <c r="LXR1197" s="22"/>
      <c r="LXS1197" s="22"/>
      <c r="LXT1197" s="22"/>
      <c r="LXU1197" s="22"/>
      <c r="LXV1197" s="22"/>
      <c r="LXW1197" s="22"/>
      <c r="LXX1197" s="22"/>
      <c r="LXY1197" s="22"/>
      <c r="LXZ1197" s="22"/>
      <c r="LYA1197" s="22"/>
      <c r="LYB1197" s="22"/>
      <c r="LYC1197" s="22"/>
      <c r="LYD1197" s="22"/>
      <c r="LYE1197" s="22"/>
      <c r="LYF1197" s="22"/>
      <c r="LYG1197" s="22"/>
      <c r="LYH1197" s="22"/>
      <c r="LYI1197" s="22"/>
      <c r="LYJ1197" s="22"/>
      <c r="LYK1197" s="22"/>
      <c r="LYL1197" s="22"/>
      <c r="LYM1197" s="22"/>
      <c r="LYN1197" s="22"/>
      <c r="LYO1197" s="22"/>
      <c r="LYP1197" s="22"/>
      <c r="LYQ1197" s="22"/>
      <c r="LYR1197" s="22"/>
      <c r="LYS1197" s="22"/>
      <c r="LYT1197" s="22"/>
      <c r="LYU1197" s="22"/>
      <c r="LYV1197" s="22"/>
      <c r="LYW1197" s="22"/>
      <c r="LYX1197" s="22"/>
      <c r="LYY1197" s="22"/>
      <c r="LYZ1197" s="22"/>
      <c r="LZA1197" s="22"/>
      <c r="LZB1197" s="22"/>
      <c r="LZC1197" s="22"/>
      <c r="LZD1197" s="22"/>
      <c r="LZE1197" s="22"/>
      <c r="LZF1197" s="22"/>
      <c r="LZG1197" s="22"/>
      <c r="LZH1197" s="22"/>
      <c r="LZI1197" s="22"/>
      <c r="LZJ1197" s="22"/>
      <c r="LZK1197" s="22"/>
      <c r="LZL1197" s="22"/>
      <c r="LZM1197" s="22"/>
      <c r="LZN1197" s="22"/>
      <c r="LZO1197" s="22"/>
      <c r="LZP1197" s="22"/>
      <c r="LZQ1197" s="22"/>
      <c r="LZR1197" s="22"/>
      <c r="LZS1197" s="22"/>
      <c r="LZT1197" s="22"/>
      <c r="LZU1197" s="22"/>
      <c r="LZV1197" s="22"/>
      <c r="LZW1197" s="22"/>
      <c r="LZX1197" s="22"/>
      <c r="LZY1197" s="22"/>
      <c r="LZZ1197" s="22"/>
      <c r="MAA1197" s="22"/>
      <c r="MAB1197" s="22"/>
      <c r="MAC1197" s="22"/>
      <c r="MAD1197" s="22"/>
      <c r="MAE1197" s="22"/>
      <c r="MAF1197" s="22"/>
      <c r="MAG1197" s="22"/>
      <c r="MAH1197" s="22"/>
      <c r="MAI1197" s="22"/>
      <c r="MAJ1197" s="22"/>
      <c r="MAK1197" s="22"/>
      <c r="MAL1197" s="22"/>
      <c r="MAM1197" s="22"/>
      <c r="MAN1197" s="22"/>
      <c r="MAO1197" s="22"/>
      <c r="MAP1197" s="22"/>
      <c r="MAQ1197" s="22"/>
      <c r="MAR1197" s="22"/>
      <c r="MAS1197" s="22"/>
      <c r="MAT1197" s="22"/>
      <c r="MAU1197" s="22"/>
      <c r="MAV1197" s="22"/>
      <c r="MAW1197" s="22"/>
      <c r="MAX1197" s="22"/>
      <c r="MAY1197" s="22"/>
      <c r="MAZ1197" s="22"/>
      <c r="MBA1197" s="22"/>
      <c r="MBB1197" s="22"/>
      <c r="MBC1197" s="22"/>
      <c r="MBD1197" s="22"/>
      <c r="MBE1197" s="22"/>
      <c r="MBF1197" s="22"/>
      <c r="MBG1197" s="22"/>
      <c r="MBH1197" s="22"/>
      <c r="MBI1197" s="22"/>
      <c r="MBJ1197" s="22"/>
      <c r="MBK1197" s="22"/>
      <c r="MBL1197" s="22"/>
      <c r="MBM1197" s="22"/>
      <c r="MBN1197" s="22"/>
      <c r="MBO1197" s="22"/>
      <c r="MBP1197" s="22"/>
      <c r="MBQ1197" s="22"/>
      <c r="MBR1197" s="22"/>
      <c r="MBS1197" s="22"/>
      <c r="MBT1197" s="22"/>
      <c r="MBU1197" s="22"/>
      <c r="MBV1197" s="22"/>
      <c r="MBW1197" s="22"/>
      <c r="MBX1197" s="22"/>
      <c r="MBY1197" s="22"/>
      <c r="MBZ1197" s="22"/>
      <c r="MCA1197" s="22"/>
      <c r="MCB1197" s="22"/>
      <c r="MCC1197" s="22"/>
      <c r="MCD1197" s="22"/>
      <c r="MCE1197" s="22"/>
      <c r="MCF1197" s="22"/>
      <c r="MCG1197" s="22"/>
      <c r="MCH1197" s="22"/>
      <c r="MCI1197" s="22"/>
      <c r="MCJ1197" s="22"/>
      <c r="MCK1197" s="22"/>
      <c r="MCL1197" s="22"/>
      <c r="MCM1197" s="22"/>
      <c r="MCN1197" s="22"/>
      <c r="MCO1197" s="22"/>
      <c r="MCP1197" s="22"/>
      <c r="MCQ1197" s="22"/>
      <c r="MCR1197" s="22"/>
      <c r="MCS1197" s="22"/>
      <c r="MCT1197" s="22"/>
      <c r="MCU1197" s="22"/>
      <c r="MCV1197" s="22"/>
      <c r="MCW1197" s="22"/>
      <c r="MCX1197" s="22"/>
      <c r="MCY1197" s="22"/>
      <c r="MCZ1197" s="22"/>
      <c r="MDA1197" s="22"/>
      <c r="MDB1197" s="22"/>
      <c r="MDC1197" s="22"/>
      <c r="MDD1197" s="22"/>
      <c r="MDE1197" s="22"/>
      <c r="MDF1197" s="22"/>
      <c r="MDG1197" s="22"/>
      <c r="MDH1197" s="22"/>
      <c r="MDI1197" s="22"/>
      <c r="MDJ1197" s="22"/>
      <c r="MDK1197" s="22"/>
      <c r="MDL1197" s="22"/>
      <c r="MDM1197" s="22"/>
      <c r="MDN1197" s="22"/>
      <c r="MDO1197" s="22"/>
      <c r="MDP1197" s="22"/>
      <c r="MDQ1197" s="22"/>
      <c r="MDR1197" s="22"/>
      <c r="MDS1197" s="22"/>
      <c r="MDT1197" s="22"/>
      <c r="MDU1197" s="22"/>
      <c r="MDV1197" s="22"/>
      <c r="MDW1197" s="22"/>
      <c r="MDX1197" s="22"/>
      <c r="MDY1197" s="22"/>
      <c r="MDZ1197" s="22"/>
      <c r="MEA1197" s="22"/>
      <c r="MEB1197" s="22"/>
      <c r="MEC1197" s="22"/>
      <c r="MED1197" s="22"/>
      <c r="MEE1197" s="22"/>
      <c r="MEF1197" s="22"/>
      <c r="MEG1197" s="22"/>
      <c r="MEH1197" s="22"/>
      <c r="MEI1197" s="22"/>
      <c r="MEJ1197" s="22"/>
      <c r="MEK1197" s="22"/>
      <c r="MEL1197" s="22"/>
      <c r="MEM1197" s="22"/>
      <c r="MEN1197" s="22"/>
      <c r="MEO1197" s="22"/>
      <c r="MEP1197" s="22"/>
      <c r="MEQ1197" s="22"/>
      <c r="MER1197" s="22"/>
      <c r="MES1197" s="22"/>
      <c r="MET1197" s="22"/>
      <c r="MEU1197" s="22"/>
      <c r="MEV1197" s="22"/>
      <c r="MEW1197" s="22"/>
      <c r="MEX1197" s="22"/>
      <c r="MEY1197" s="22"/>
      <c r="MEZ1197" s="22"/>
      <c r="MFA1197" s="22"/>
      <c r="MFB1197" s="22"/>
      <c r="MFC1197" s="22"/>
      <c r="MFD1197" s="22"/>
      <c r="MFE1197" s="22"/>
      <c r="MFF1197" s="22"/>
      <c r="MFG1197" s="22"/>
      <c r="MFH1197" s="22"/>
      <c r="MFI1197" s="22"/>
      <c r="MFJ1197" s="22"/>
      <c r="MFK1197" s="22"/>
      <c r="MFL1197" s="22"/>
      <c r="MFM1197" s="22"/>
      <c r="MFN1197" s="22"/>
      <c r="MFO1197" s="22"/>
      <c r="MFP1197" s="22"/>
      <c r="MFQ1197" s="22"/>
      <c r="MFR1197" s="22"/>
      <c r="MFS1197" s="22"/>
      <c r="MFT1197" s="22"/>
      <c r="MFU1197" s="22"/>
      <c r="MFV1197" s="22"/>
      <c r="MFW1197" s="22"/>
      <c r="MFX1197" s="22"/>
      <c r="MFY1197" s="22"/>
      <c r="MFZ1197" s="22"/>
      <c r="MGA1197" s="22"/>
      <c r="MGB1197" s="22"/>
      <c r="MGC1197" s="22"/>
      <c r="MGD1197" s="22"/>
      <c r="MGE1197" s="22"/>
      <c r="MGF1197" s="22"/>
      <c r="MGG1197" s="22"/>
      <c r="MGH1197" s="22"/>
      <c r="MGI1197" s="22"/>
      <c r="MGJ1197" s="22"/>
      <c r="MGK1197" s="22"/>
      <c r="MGL1197" s="22"/>
      <c r="MGM1197" s="22"/>
      <c r="MGN1197" s="22"/>
      <c r="MGO1197" s="22"/>
      <c r="MGP1197" s="22"/>
      <c r="MGQ1197" s="22"/>
      <c r="MGR1197" s="22"/>
      <c r="MGS1197" s="22"/>
      <c r="MGT1197" s="22"/>
      <c r="MGU1197" s="22"/>
      <c r="MGV1197" s="22"/>
      <c r="MGW1197" s="22"/>
      <c r="MGX1197" s="22"/>
      <c r="MGY1197" s="22"/>
      <c r="MGZ1197" s="22"/>
      <c r="MHA1197" s="22"/>
      <c r="MHB1197" s="22"/>
      <c r="MHC1197" s="22"/>
      <c r="MHD1197" s="22"/>
      <c r="MHE1197" s="22"/>
      <c r="MHF1197" s="22"/>
      <c r="MHG1197" s="22"/>
      <c r="MHH1197" s="22"/>
      <c r="MHI1197" s="22"/>
      <c r="MHJ1197" s="22"/>
      <c r="MHK1197" s="22"/>
      <c r="MHL1197" s="22"/>
      <c r="MHM1197" s="22"/>
      <c r="MHN1197" s="22"/>
      <c r="MHO1197" s="22"/>
      <c r="MHP1197" s="22"/>
      <c r="MHQ1197" s="22"/>
      <c r="MHR1197" s="22"/>
      <c r="MHS1197" s="22"/>
      <c r="MHT1197" s="22"/>
      <c r="MHU1197" s="22"/>
      <c r="MHV1197" s="22"/>
      <c r="MHW1197" s="22"/>
      <c r="MHX1197" s="22"/>
      <c r="MHY1197" s="22"/>
      <c r="MHZ1197" s="22"/>
      <c r="MIA1197" s="22"/>
      <c r="MIB1197" s="22"/>
      <c r="MIC1197" s="22"/>
      <c r="MID1197" s="22"/>
      <c r="MIE1197" s="22"/>
      <c r="MIF1197" s="22"/>
      <c r="MIG1197" s="22"/>
      <c r="MIH1197" s="22"/>
      <c r="MII1197" s="22"/>
      <c r="MIJ1197" s="22"/>
      <c r="MIK1197" s="22"/>
      <c r="MIL1197" s="22"/>
      <c r="MIM1197" s="22"/>
      <c r="MIN1197" s="22"/>
      <c r="MIO1197" s="22"/>
      <c r="MIP1197" s="22"/>
      <c r="MIQ1197" s="22"/>
      <c r="MIR1197" s="22"/>
      <c r="MIS1197" s="22"/>
      <c r="MIT1197" s="22"/>
      <c r="MIU1197" s="22"/>
      <c r="MIV1197" s="22"/>
      <c r="MIW1197" s="22"/>
      <c r="MIX1197" s="22"/>
      <c r="MIY1197" s="22"/>
      <c r="MIZ1197" s="22"/>
      <c r="MJA1197" s="22"/>
      <c r="MJB1197" s="22"/>
      <c r="MJC1197" s="22"/>
      <c r="MJD1197" s="22"/>
      <c r="MJE1197" s="22"/>
      <c r="MJF1197" s="22"/>
      <c r="MJG1197" s="22"/>
      <c r="MJH1197" s="22"/>
      <c r="MJI1197" s="22"/>
      <c r="MJJ1197" s="22"/>
      <c r="MJK1197" s="22"/>
      <c r="MJL1197" s="22"/>
      <c r="MJM1197" s="22"/>
      <c r="MJN1197" s="22"/>
      <c r="MJO1197" s="22"/>
      <c r="MJP1197" s="22"/>
      <c r="MJQ1197" s="22"/>
      <c r="MJR1197" s="22"/>
      <c r="MJS1197" s="22"/>
      <c r="MJT1197" s="22"/>
      <c r="MJU1197" s="22"/>
      <c r="MJV1197" s="22"/>
      <c r="MJW1197" s="22"/>
      <c r="MJX1197" s="22"/>
      <c r="MJY1197" s="22"/>
      <c r="MJZ1197" s="22"/>
      <c r="MKA1197" s="22"/>
      <c r="MKB1197" s="22"/>
      <c r="MKC1197" s="22"/>
      <c r="MKD1197" s="22"/>
      <c r="MKE1197" s="22"/>
      <c r="MKF1197" s="22"/>
      <c r="MKG1197" s="22"/>
      <c r="MKH1197" s="22"/>
      <c r="MKI1197" s="22"/>
      <c r="MKJ1197" s="22"/>
      <c r="MKK1197" s="22"/>
      <c r="MKL1197" s="22"/>
      <c r="MKM1197" s="22"/>
      <c r="MKN1197" s="22"/>
      <c r="MKO1197" s="22"/>
      <c r="MKP1197" s="22"/>
      <c r="MKQ1197" s="22"/>
      <c r="MKR1197" s="22"/>
      <c r="MKS1197" s="22"/>
      <c r="MKT1197" s="22"/>
      <c r="MKU1197" s="22"/>
      <c r="MKV1197" s="22"/>
      <c r="MKW1197" s="22"/>
      <c r="MKX1197" s="22"/>
      <c r="MKY1197" s="22"/>
      <c r="MKZ1197" s="22"/>
      <c r="MLA1197" s="22"/>
      <c r="MLB1197" s="22"/>
      <c r="MLC1197" s="22"/>
      <c r="MLD1197" s="22"/>
      <c r="MLE1197" s="22"/>
      <c r="MLF1197" s="22"/>
      <c r="MLG1197" s="22"/>
      <c r="MLH1197" s="22"/>
      <c r="MLI1197" s="22"/>
      <c r="MLJ1197" s="22"/>
      <c r="MLK1197" s="22"/>
      <c r="MLL1197" s="22"/>
      <c r="MLM1197" s="22"/>
      <c r="MLN1197" s="22"/>
      <c r="MLO1197" s="22"/>
      <c r="MLP1197" s="22"/>
      <c r="MLQ1197" s="22"/>
      <c r="MLR1197" s="22"/>
      <c r="MLS1197" s="22"/>
      <c r="MLT1197" s="22"/>
      <c r="MLU1197" s="22"/>
      <c r="MLV1197" s="22"/>
      <c r="MLW1197" s="22"/>
      <c r="MLX1197" s="22"/>
      <c r="MLY1197" s="22"/>
      <c r="MLZ1197" s="22"/>
      <c r="MMA1197" s="22"/>
      <c r="MMB1197" s="22"/>
      <c r="MMC1197" s="22"/>
      <c r="MMD1197" s="22"/>
      <c r="MME1197" s="22"/>
      <c r="MMF1197" s="22"/>
      <c r="MMG1197" s="22"/>
      <c r="MMH1197" s="22"/>
      <c r="MMI1197" s="22"/>
      <c r="MMJ1197" s="22"/>
      <c r="MMK1197" s="22"/>
      <c r="MML1197" s="22"/>
      <c r="MMM1197" s="22"/>
      <c r="MMN1197" s="22"/>
      <c r="MMO1197" s="22"/>
      <c r="MMP1197" s="22"/>
      <c r="MMQ1197" s="22"/>
      <c r="MMR1197" s="22"/>
      <c r="MMS1197" s="22"/>
      <c r="MMT1197" s="22"/>
      <c r="MMU1197" s="22"/>
      <c r="MMV1197" s="22"/>
      <c r="MMW1197" s="22"/>
      <c r="MMX1197" s="22"/>
      <c r="MMY1197" s="22"/>
      <c r="MMZ1197" s="22"/>
      <c r="MNA1197" s="22"/>
      <c r="MNB1197" s="22"/>
      <c r="MNC1197" s="22"/>
      <c r="MND1197" s="22"/>
      <c r="MNE1197" s="22"/>
      <c r="MNF1197" s="22"/>
      <c r="MNG1197" s="22"/>
      <c r="MNH1197" s="22"/>
      <c r="MNI1197" s="22"/>
      <c r="MNJ1197" s="22"/>
      <c r="MNK1197" s="22"/>
      <c r="MNL1197" s="22"/>
      <c r="MNM1197" s="22"/>
      <c r="MNN1197" s="22"/>
      <c r="MNO1197" s="22"/>
      <c r="MNP1197" s="22"/>
      <c r="MNQ1197" s="22"/>
      <c r="MNR1197" s="22"/>
      <c r="MNS1197" s="22"/>
      <c r="MNT1197" s="22"/>
      <c r="MNU1197" s="22"/>
      <c r="MNV1197" s="22"/>
      <c r="MNW1197" s="22"/>
      <c r="MNX1197" s="22"/>
      <c r="MNY1197" s="22"/>
      <c r="MNZ1197" s="22"/>
      <c r="MOA1197" s="22"/>
      <c r="MOB1197" s="22"/>
      <c r="MOC1197" s="22"/>
      <c r="MOD1197" s="22"/>
      <c r="MOE1197" s="22"/>
      <c r="MOF1197" s="22"/>
      <c r="MOG1197" s="22"/>
      <c r="MOH1197" s="22"/>
      <c r="MOI1197" s="22"/>
      <c r="MOJ1197" s="22"/>
      <c r="MOK1197" s="22"/>
      <c r="MOL1197" s="22"/>
      <c r="MOM1197" s="22"/>
      <c r="MON1197" s="22"/>
      <c r="MOO1197" s="22"/>
      <c r="MOP1197" s="22"/>
      <c r="MOQ1197" s="22"/>
      <c r="MOR1197" s="22"/>
      <c r="MOS1197" s="22"/>
      <c r="MOT1197" s="22"/>
      <c r="MOU1197" s="22"/>
      <c r="MOV1197" s="22"/>
      <c r="MOW1197" s="22"/>
      <c r="MOX1197" s="22"/>
      <c r="MOY1197" s="22"/>
      <c r="MOZ1197" s="22"/>
      <c r="MPA1197" s="22"/>
      <c r="MPB1197" s="22"/>
      <c r="MPC1197" s="22"/>
      <c r="MPD1197" s="22"/>
      <c r="MPE1197" s="22"/>
      <c r="MPF1197" s="22"/>
      <c r="MPG1197" s="22"/>
      <c r="MPH1197" s="22"/>
      <c r="MPI1197" s="22"/>
      <c r="MPJ1197" s="22"/>
      <c r="MPK1197" s="22"/>
      <c r="MPL1197" s="22"/>
      <c r="MPM1197" s="22"/>
      <c r="MPN1197" s="22"/>
      <c r="MPO1197" s="22"/>
      <c r="MPP1197" s="22"/>
      <c r="MPQ1197" s="22"/>
      <c r="MPR1197" s="22"/>
      <c r="MPS1197" s="22"/>
      <c r="MPT1197" s="22"/>
      <c r="MPU1197" s="22"/>
      <c r="MPV1197" s="22"/>
      <c r="MPW1197" s="22"/>
      <c r="MPX1197" s="22"/>
      <c r="MPY1197" s="22"/>
      <c r="MPZ1197" s="22"/>
      <c r="MQA1197" s="22"/>
      <c r="MQB1197" s="22"/>
      <c r="MQC1197" s="22"/>
      <c r="MQD1197" s="22"/>
      <c r="MQE1197" s="22"/>
      <c r="MQF1197" s="22"/>
      <c r="MQG1197" s="22"/>
      <c r="MQH1197" s="22"/>
      <c r="MQI1197" s="22"/>
      <c r="MQJ1197" s="22"/>
      <c r="MQK1197" s="22"/>
      <c r="MQL1197" s="22"/>
      <c r="MQM1197" s="22"/>
      <c r="MQN1197" s="22"/>
      <c r="MQO1197" s="22"/>
      <c r="MQP1197" s="22"/>
      <c r="MQQ1197" s="22"/>
      <c r="MQR1197" s="22"/>
      <c r="MQS1197" s="22"/>
      <c r="MQT1197" s="22"/>
      <c r="MQU1197" s="22"/>
      <c r="MQV1197" s="22"/>
      <c r="MQW1197" s="22"/>
      <c r="MQX1197" s="22"/>
      <c r="MQY1197" s="22"/>
      <c r="MQZ1197" s="22"/>
      <c r="MRA1197" s="22"/>
      <c r="MRB1197" s="22"/>
      <c r="MRC1197" s="22"/>
      <c r="MRD1197" s="22"/>
      <c r="MRE1197" s="22"/>
      <c r="MRF1197" s="22"/>
      <c r="MRG1197" s="22"/>
      <c r="MRH1197" s="22"/>
      <c r="MRI1197" s="22"/>
      <c r="MRJ1197" s="22"/>
      <c r="MRK1197" s="22"/>
      <c r="MRL1197" s="22"/>
      <c r="MRM1197" s="22"/>
      <c r="MRN1197" s="22"/>
      <c r="MRO1197" s="22"/>
      <c r="MRP1197" s="22"/>
      <c r="MRQ1197" s="22"/>
      <c r="MRR1197" s="22"/>
      <c r="MRS1197" s="22"/>
      <c r="MRT1197" s="22"/>
      <c r="MRU1197" s="22"/>
      <c r="MRV1197" s="22"/>
      <c r="MRW1197" s="22"/>
      <c r="MRX1197" s="22"/>
      <c r="MRY1197" s="22"/>
      <c r="MRZ1197" s="22"/>
      <c r="MSA1197" s="22"/>
      <c r="MSB1197" s="22"/>
      <c r="MSC1197" s="22"/>
      <c r="MSD1197" s="22"/>
      <c r="MSE1197" s="22"/>
      <c r="MSF1197" s="22"/>
      <c r="MSG1197" s="22"/>
      <c r="MSH1197" s="22"/>
      <c r="MSI1197" s="22"/>
      <c r="MSJ1197" s="22"/>
      <c r="MSK1197" s="22"/>
      <c r="MSL1197" s="22"/>
      <c r="MSM1197" s="22"/>
      <c r="MSN1197" s="22"/>
      <c r="MSO1197" s="22"/>
      <c r="MSP1197" s="22"/>
      <c r="MSQ1197" s="22"/>
      <c r="MSR1197" s="22"/>
      <c r="MSS1197" s="22"/>
      <c r="MST1197" s="22"/>
      <c r="MSU1197" s="22"/>
      <c r="MSV1197" s="22"/>
      <c r="MSW1197" s="22"/>
      <c r="MSX1197" s="22"/>
      <c r="MSY1197" s="22"/>
      <c r="MSZ1197" s="22"/>
      <c r="MTA1197" s="22"/>
      <c r="MTB1197" s="22"/>
      <c r="MTC1197" s="22"/>
      <c r="MTD1197" s="22"/>
      <c r="MTE1197" s="22"/>
      <c r="MTF1197" s="22"/>
      <c r="MTG1197" s="22"/>
      <c r="MTH1197" s="22"/>
      <c r="MTI1197" s="22"/>
      <c r="MTJ1197" s="22"/>
      <c r="MTK1197" s="22"/>
      <c r="MTL1197" s="22"/>
      <c r="MTM1197" s="22"/>
      <c r="MTN1197" s="22"/>
      <c r="MTO1197" s="22"/>
      <c r="MTP1197" s="22"/>
      <c r="MTQ1197" s="22"/>
      <c r="MTR1197" s="22"/>
      <c r="MTS1197" s="22"/>
      <c r="MTT1197" s="22"/>
      <c r="MTU1197" s="22"/>
      <c r="MTV1197" s="22"/>
      <c r="MTW1197" s="22"/>
      <c r="MTX1197" s="22"/>
      <c r="MTY1197" s="22"/>
      <c r="MTZ1197" s="22"/>
      <c r="MUA1197" s="22"/>
      <c r="MUB1197" s="22"/>
      <c r="MUC1197" s="22"/>
      <c r="MUD1197" s="22"/>
      <c r="MUE1197" s="22"/>
      <c r="MUF1197" s="22"/>
      <c r="MUG1197" s="22"/>
      <c r="MUH1197" s="22"/>
      <c r="MUI1197" s="22"/>
      <c r="MUJ1197" s="22"/>
      <c r="MUK1197" s="22"/>
      <c r="MUL1197" s="22"/>
      <c r="MUM1197" s="22"/>
      <c r="MUN1197" s="22"/>
      <c r="MUO1197" s="22"/>
      <c r="MUP1197" s="22"/>
      <c r="MUQ1197" s="22"/>
      <c r="MUR1197" s="22"/>
      <c r="MUS1197" s="22"/>
      <c r="MUT1197" s="22"/>
      <c r="MUU1197" s="22"/>
      <c r="MUV1197" s="22"/>
      <c r="MUW1197" s="22"/>
      <c r="MUX1197" s="22"/>
      <c r="MUY1197" s="22"/>
      <c r="MUZ1197" s="22"/>
      <c r="MVA1197" s="22"/>
      <c r="MVB1197" s="22"/>
      <c r="MVC1197" s="22"/>
      <c r="MVD1197" s="22"/>
      <c r="MVE1197" s="22"/>
      <c r="MVF1197" s="22"/>
      <c r="MVG1197" s="22"/>
      <c r="MVH1197" s="22"/>
      <c r="MVI1197" s="22"/>
      <c r="MVJ1197" s="22"/>
      <c r="MVK1197" s="22"/>
      <c r="MVL1197" s="22"/>
      <c r="MVM1197" s="22"/>
      <c r="MVN1197" s="22"/>
      <c r="MVO1197" s="22"/>
      <c r="MVP1197" s="22"/>
      <c r="MVQ1197" s="22"/>
      <c r="MVR1197" s="22"/>
      <c r="MVS1197" s="22"/>
      <c r="MVT1197" s="22"/>
      <c r="MVU1197" s="22"/>
      <c r="MVV1197" s="22"/>
      <c r="MVW1197" s="22"/>
      <c r="MVX1197" s="22"/>
      <c r="MVY1197" s="22"/>
      <c r="MVZ1197" s="22"/>
      <c r="MWA1197" s="22"/>
      <c r="MWB1197" s="22"/>
      <c r="MWC1197" s="22"/>
      <c r="MWD1197" s="22"/>
      <c r="MWE1197" s="22"/>
      <c r="MWF1197" s="22"/>
      <c r="MWG1197" s="22"/>
      <c r="MWH1197" s="22"/>
      <c r="MWI1197" s="22"/>
      <c r="MWJ1197" s="22"/>
      <c r="MWK1197" s="22"/>
      <c r="MWL1197" s="22"/>
      <c r="MWM1197" s="22"/>
      <c r="MWN1197" s="22"/>
      <c r="MWO1197" s="22"/>
      <c r="MWP1197" s="22"/>
      <c r="MWQ1197" s="22"/>
      <c r="MWR1197" s="22"/>
      <c r="MWS1197" s="22"/>
      <c r="MWT1197" s="22"/>
      <c r="MWU1197" s="22"/>
      <c r="MWV1197" s="22"/>
      <c r="MWW1197" s="22"/>
      <c r="MWX1197" s="22"/>
      <c r="MWY1197" s="22"/>
      <c r="MWZ1197" s="22"/>
      <c r="MXA1197" s="22"/>
      <c r="MXB1197" s="22"/>
      <c r="MXC1197" s="22"/>
      <c r="MXD1197" s="22"/>
      <c r="MXE1197" s="22"/>
      <c r="MXF1197" s="22"/>
      <c r="MXG1197" s="22"/>
      <c r="MXH1197" s="22"/>
      <c r="MXI1197" s="22"/>
      <c r="MXJ1197" s="22"/>
      <c r="MXK1197" s="22"/>
      <c r="MXL1197" s="22"/>
      <c r="MXM1197" s="22"/>
      <c r="MXN1197" s="22"/>
      <c r="MXO1197" s="22"/>
      <c r="MXP1197" s="22"/>
      <c r="MXQ1197" s="22"/>
      <c r="MXR1197" s="22"/>
      <c r="MXS1197" s="22"/>
      <c r="MXT1197" s="22"/>
      <c r="MXU1197" s="22"/>
      <c r="MXV1197" s="22"/>
      <c r="MXW1197" s="22"/>
      <c r="MXX1197" s="22"/>
      <c r="MXY1197" s="22"/>
      <c r="MXZ1197" s="22"/>
      <c r="MYA1197" s="22"/>
      <c r="MYB1197" s="22"/>
      <c r="MYC1197" s="22"/>
      <c r="MYD1197" s="22"/>
      <c r="MYE1197" s="22"/>
      <c r="MYF1197" s="22"/>
      <c r="MYG1197" s="22"/>
      <c r="MYH1197" s="22"/>
      <c r="MYI1197" s="22"/>
      <c r="MYJ1197" s="22"/>
      <c r="MYK1197" s="22"/>
      <c r="MYL1197" s="22"/>
      <c r="MYM1197" s="22"/>
      <c r="MYN1197" s="22"/>
      <c r="MYO1197" s="22"/>
      <c r="MYP1197" s="22"/>
      <c r="MYQ1197" s="22"/>
      <c r="MYR1197" s="22"/>
      <c r="MYS1197" s="22"/>
      <c r="MYT1197" s="22"/>
      <c r="MYU1197" s="22"/>
      <c r="MYV1197" s="22"/>
      <c r="MYW1197" s="22"/>
      <c r="MYX1197" s="22"/>
      <c r="MYY1197" s="22"/>
      <c r="MYZ1197" s="22"/>
      <c r="MZA1197" s="22"/>
      <c r="MZB1197" s="22"/>
      <c r="MZC1197" s="22"/>
      <c r="MZD1197" s="22"/>
      <c r="MZE1197" s="22"/>
      <c r="MZF1197" s="22"/>
      <c r="MZG1197" s="22"/>
      <c r="MZH1197" s="22"/>
      <c r="MZI1197" s="22"/>
      <c r="MZJ1197" s="22"/>
      <c r="MZK1197" s="22"/>
      <c r="MZL1197" s="22"/>
      <c r="MZM1197" s="22"/>
      <c r="MZN1197" s="22"/>
      <c r="MZO1197" s="22"/>
      <c r="MZP1197" s="22"/>
      <c r="MZQ1197" s="22"/>
      <c r="MZR1197" s="22"/>
      <c r="MZS1197" s="22"/>
      <c r="MZT1197" s="22"/>
      <c r="MZU1197" s="22"/>
      <c r="MZV1197" s="22"/>
      <c r="MZW1197" s="22"/>
      <c r="MZX1197" s="22"/>
      <c r="MZY1197" s="22"/>
      <c r="MZZ1197" s="22"/>
      <c r="NAA1197" s="22"/>
      <c r="NAB1197" s="22"/>
      <c r="NAC1197" s="22"/>
      <c r="NAD1197" s="22"/>
      <c r="NAE1197" s="22"/>
      <c r="NAF1197" s="22"/>
      <c r="NAG1197" s="22"/>
      <c r="NAH1197" s="22"/>
      <c r="NAI1197" s="22"/>
      <c r="NAJ1197" s="22"/>
      <c r="NAK1197" s="22"/>
      <c r="NAL1197" s="22"/>
      <c r="NAM1197" s="22"/>
      <c r="NAN1197" s="22"/>
      <c r="NAO1197" s="22"/>
      <c r="NAP1197" s="22"/>
      <c r="NAQ1197" s="22"/>
      <c r="NAR1197" s="22"/>
      <c r="NAS1197" s="22"/>
      <c r="NAT1197" s="22"/>
      <c r="NAU1197" s="22"/>
      <c r="NAV1197" s="22"/>
      <c r="NAW1197" s="22"/>
      <c r="NAX1197" s="22"/>
      <c r="NAY1197" s="22"/>
      <c r="NAZ1197" s="22"/>
      <c r="NBA1197" s="22"/>
      <c r="NBB1197" s="22"/>
      <c r="NBC1197" s="22"/>
      <c r="NBD1197" s="22"/>
      <c r="NBE1197" s="22"/>
      <c r="NBF1197" s="22"/>
      <c r="NBG1197" s="22"/>
      <c r="NBH1197" s="22"/>
      <c r="NBI1197" s="22"/>
      <c r="NBJ1197" s="22"/>
      <c r="NBK1197" s="22"/>
      <c r="NBL1197" s="22"/>
      <c r="NBM1197" s="22"/>
      <c r="NBN1197" s="22"/>
      <c r="NBO1197" s="22"/>
      <c r="NBP1197" s="22"/>
      <c r="NBQ1197" s="22"/>
      <c r="NBR1197" s="22"/>
      <c r="NBS1197" s="22"/>
      <c r="NBT1197" s="22"/>
      <c r="NBU1197" s="22"/>
      <c r="NBV1197" s="22"/>
      <c r="NBW1197" s="22"/>
      <c r="NBX1197" s="22"/>
      <c r="NBY1197" s="22"/>
      <c r="NBZ1197" s="22"/>
      <c r="NCA1197" s="22"/>
      <c r="NCB1197" s="22"/>
      <c r="NCC1197" s="22"/>
      <c r="NCD1197" s="22"/>
      <c r="NCE1197" s="22"/>
      <c r="NCF1197" s="22"/>
      <c r="NCG1197" s="22"/>
      <c r="NCH1197" s="22"/>
      <c r="NCI1197" s="22"/>
      <c r="NCJ1197" s="22"/>
      <c r="NCK1197" s="22"/>
      <c r="NCL1197" s="22"/>
      <c r="NCM1197" s="22"/>
      <c r="NCN1197" s="22"/>
      <c r="NCO1197" s="22"/>
      <c r="NCP1197" s="22"/>
      <c r="NCQ1197" s="22"/>
      <c r="NCR1197" s="22"/>
      <c r="NCS1197" s="22"/>
      <c r="NCT1197" s="22"/>
      <c r="NCU1197" s="22"/>
      <c r="NCV1197" s="22"/>
      <c r="NCW1197" s="22"/>
      <c r="NCX1197" s="22"/>
      <c r="NCY1197" s="22"/>
      <c r="NCZ1197" s="22"/>
      <c r="NDA1197" s="22"/>
      <c r="NDB1197" s="22"/>
      <c r="NDC1197" s="22"/>
      <c r="NDD1197" s="22"/>
      <c r="NDE1197" s="22"/>
      <c r="NDF1197" s="22"/>
      <c r="NDG1197" s="22"/>
      <c r="NDH1197" s="22"/>
      <c r="NDI1197" s="22"/>
      <c r="NDJ1197" s="22"/>
      <c r="NDK1197" s="22"/>
      <c r="NDL1197" s="22"/>
      <c r="NDM1197" s="22"/>
      <c r="NDN1197" s="22"/>
      <c r="NDO1197" s="22"/>
      <c r="NDP1197" s="22"/>
      <c r="NDQ1197" s="22"/>
      <c r="NDR1197" s="22"/>
      <c r="NDS1197" s="22"/>
      <c r="NDT1197" s="22"/>
      <c r="NDU1197" s="22"/>
      <c r="NDV1197" s="22"/>
      <c r="NDW1197" s="22"/>
      <c r="NDX1197" s="22"/>
      <c r="NDY1197" s="22"/>
      <c r="NDZ1197" s="22"/>
      <c r="NEA1197" s="22"/>
      <c r="NEB1197" s="22"/>
      <c r="NEC1197" s="22"/>
      <c r="NED1197" s="22"/>
      <c r="NEE1197" s="22"/>
      <c r="NEF1197" s="22"/>
      <c r="NEG1197" s="22"/>
      <c r="NEH1197" s="22"/>
      <c r="NEI1197" s="22"/>
      <c r="NEJ1197" s="22"/>
      <c r="NEK1197" s="22"/>
      <c r="NEL1197" s="22"/>
      <c r="NEM1197" s="22"/>
      <c r="NEN1197" s="22"/>
      <c r="NEO1197" s="22"/>
      <c r="NEP1197" s="22"/>
      <c r="NEQ1197" s="22"/>
      <c r="NER1197" s="22"/>
      <c r="NES1197" s="22"/>
      <c r="NET1197" s="22"/>
      <c r="NEU1197" s="22"/>
      <c r="NEV1197" s="22"/>
      <c r="NEW1197" s="22"/>
      <c r="NEX1197" s="22"/>
      <c r="NEY1197" s="22"/>
      <c r="NEZ1197" s="22"/>
      <c r="NFA1197" s="22"/>
      <c r="NFB1197" s="22"/>
      <c r="NFC1197" s="22"/>
      <c r="NFD1197" s="22"/>
      <c r="NFE1197" s="22"/>
      <c r="NFF1197" s="22"/>
      <c r="NFG1197" s="22"/>
      <c r="NFH1197" s="22"/>
      <c r="NFI1197" s="22"/>
      <c r="NFJ1197" s="22"/>
      <c r="NFK1197" s="22"/>
      <c r="NFL1197" s="22"/>
      <c r="NFM1197" s="22"/>
      <c r="NFN1197" s="22"/>
      <c r="NFO1197" s="22"/>
      <c r="NFP1197" s="22"/>
      <c r="NFQ1197" s="22"/>
      <c r="NFR1197" s="22"/>
      <c r="NFS1197" s="22"/>
      <c r="NFT1197" s="22"/>
      <c r="NFU1197" s="22"/>
      <c r="NFV1197" s="22"/>
      <c r="NFW1197" s="22"/>
      <c r="NFX1197" s="22"/>
      <c r="NFY1197" s="22"/>
      <c r="NFZ1197" s="22"/>
      <c r="NGA1197" s="22"/>
      <c r="NGB1197" s="22"/>
      <c r="NGC1197" s="22"/>
      <c r="NGD1197" s="22"/>
      <c r="NGE1197" s="22"/>
      <c r="NGF1197" s="22"/>
      <c r="NGG1197" s="22"/>
      <c r="NGH1197" s="22"/>
      <c r="NGI1197" s="22"/>
      <c r="NGJ1197" s="22"/>
      <c r="NGK1197" s="22"/>
      <c r="NGL1197" s="22"/>
      <c r="NGM1197" s="22"/>
      <c r="NGN1197" s="22"/>
      <c r="NGO1197" s="22"/>
      <c r="NGP1197" s="22"/>
      <c r="NGQ1197" s="22"/>
      <c r="NGR1197" s="22"/>
      <c r="NGS1197" s="22"/>
      <c r="NGT1197" s="22"/>
      <c r="NGU1197" s="22"/>
      <c r="NGV1197" s="22"/>
      <c r="NGW1197" s="22"/>
      <c r="NGX1197" s="22"/>
      <c r="NGY1197" s="22"/>
      <c r="NGZ1197" s="22"/>
      <c r="NHA1197" s="22"/>
      <c r="NHB1197" s="22"/>
      <c r="NHC1197" s="22"/>
      <c r="NHD1197" s="22"/>
      <c r="NHE1197" s="22"/>
      <c r="NHF1197" s="22"/>
      <c r="NHG1197" s="22"/>
      <c r="NHH1197" s="22"/>
      <c r="NHI1197" s="22"/>
      <c r="NHJ1197" s="22"/>
      <c r="NHK1197" s="22"/>
      <c r="NHL1197" s="22"/>
      <c r="NHM1197" s="22"/>
      <c r="NHN1197" s="22"/>
      <c r="NHO1197" s="22"/>
      <c r="NHP1197" s="22"/>
      <c r="NHQ1197" s="22"/>
      <c r="NHR1197" s="22"/>
      <c r="NHS1197" s="22"/>
      <c r="NHT1197" s="22"/>
      <c r="NHU1197" s="22"/>
      <c r="NHV1197" s="22"/>
      <c r="NHW1197" s="22"/>
      <c r="NHX1197" s="22"/>
      <c r="NHY1197" s="22"/>
      <c r="NHZ1197" s="22"/>
      <c r="NIA1197" s="22"/>
      <c r="NIB1197" s="22"/>
      <c r="NIC1197" s="22"/>
      <c r="NID1197" s="22"/>
      <c r="NIE1197" s="22"/>
      <c r="NIF1197" s="22"/>
      <c r="NIG1197" s="22"/>
      <c r="NIH1197" s="22"/>
      <c r="NII1197" s="22"/>
      <c r="NIJ1197" s="22"/>
      <c r="NIK1197" s="22"/>
      <c r="NIL1197" s="22"/>
      <c r="NIM1197" s="22"/>
      <c r="NIN1197" s="22"/>
      <c r="NIO1197" s="22"/>
      <c r="NIP1197" s="22"/>
      <c r="NIQ1197" s="22"/>
      <c r="NIR1197" s="22"/>
      <c r="NIS1197" s="22"/>
      <c r="NIT1197" s="22"/>
      <c r="NIU1197" s="22"/>
      <c r="NIV1197" s="22"/>
      <c r="NIW1197" s="22"/>
      <c r="NIX1197" s="22"/>
      <c r="NIY1197" s="22"/>
      <c r="NIZ1197" s="22"/>
      <c r="NJA1197" s="22"/>
      <c r="NJB1197" s="22"/>
      <c r="NJC1197" s="22"/>
      <c r="NJD1197" s="22"/>
      <c r="NJE1197" s="22"/>
      <c r="NJF1197" s="22"/>
      <c r="NJG1197" s="22"/>
      <c r="NJH1197" s="22"/>
      <c r="NJI1197" s="22"/>
      <c r="NJJ1197" s="22"/>
      <c r="NJK1197" s="22"/>
      <c r="NJL1197" s="22"/>
      <c r="NJM1197" s="22"/>
      <c r="NJN1197" s="22"/>
      <c r="NJO1197" s="22"/>
      <c r="NJP1197" s="22"/>
      <c r="NJQ1197" s="22"/>
      <c r="NJR1197" s="22"/>
      <c r="NJS1197" s="22"/>
      <c r="NJT1197" s="22"/>
      <c r="NJU1197" s="22"/>
      <c r="NJV1197" s="22"/>
      <c r="NJW1197" s="22"/>
      <c r="NJX1197" s="22"/>
      <c r="NJY1197" s="22"/>
      <c r="NJZ1197" s="22"/>
      <c r="NKA1197" s="22"/>
      <c r="NKB1197" s="22"/>
      <c r="NKC1197" s="22"/>
      <c r="NKD1197" s="22"/>
      <c r="NKE1197" s="22"/>
      <c r="NKF1197" s="22"/>
      <c r="NKG1197" s="22"/>
      <c r="NKH1197" s="22"/>
      <c r="NKI1197" s="22"/>
      <c r="NKJ1197" s="22"/>
      <c r="NKK1197" s="22"/>
      <c r="NKL1197" s="22"/>
      <c r="NKM1197" s="22"/>
      <c r="NKN1197" s="22"/>
      <c r="NKO1197" s="22"/>
      <c r="NKP1197" s="22"/>
      <c r="NKQ1197" s="22"/>
      <c r="NKR1197" s="22"/>
      <c r="NKS1197" s="22"/>
      <c r="NKT1197" s="22"/>
      <c r="NKU1197" s="22"/>
      <c r="NKV1197" s="22"/>
      <c r="NKW1197" s="22"/>
      <c r="NKX1197" s="22"/>
      <c r="NKY1197" s="22"/>
      <c r="NKZ1197" s="22"/>
      <c r="NLA1197" s="22"/>
      <c r="NLB1197" s="22"/>
      <c r="NLC1197" s="22"/>
      <c r="NLD1197" s="22"/>
      <c r="NLE1197" s="22"/>
      <c r="NLF1197" s="22"/>
      <c r="NLG1197" s="22"/>
      <c r="NLH1197" s="22"/>
      <c r="NLI1197" s="22"/>
      <c r="NLJ1197" s="22"/>
      <c r="NLK1197" s="22"/>
      <c r="NLL1197" s="22"/>
      <c r="NLM1197" s="22"/>
      <c r="NLN1197" s="22"/>
      <c r="NLO1197" s="22"/>
      <c r="NLP1197" s="22"/>
      <c r="NLQ1197" s="22"/>
      <c r="NLR1197" s="22"/>
      <c r="NLS1197" s="22"/>
      <c r="NLT1197" s="22"/>
      <c r="NLU1197" s="22"/>
      <c r="NLV1197" s="22"/>
      <c r="NLW1197" s="22"/>
      <c r="NLX1197" s="22"/>
      <c r="NLY1197" s="22"/>
      <c r="NLZ1197" s="22"/>
      <c r="NMA1197" s="22"/>
      <c r="NMB1197" s="22"/>
      <c r="NMC1197" s="22"/>
      <c r="NMD1197" s="22"/>
      <c r="NME1197" s="22"/>
      <c r="NMF1197" s="22"/>
      <c r="NMG1197" s="22"/>
      <c r="NMH1197" s="22"/>
      <c r="NMI1197" s="22"/>
      <c r="NMJ1197" s="22"/>
      <c r="NMK1197" s="22"/>
      <c r="NML1197" s="22"/>
      <c r="NMM1197" s="22"/>
      <c r="NMN1197" s="22"/>
      <c r="NMO1197" s="22"/>
      <c r="NMP1197" s="22"/>
      <c r="NMQ1197" s="22"/>
      <c r="NMR1197" s="22"/>
      <c r="NMS1197" s="22"/>
      <c r="NMT1197" s="22"/>
      <c r="NMU1197" s="22"/>
      <c r="NMV1197" s="22"/>
      <c r="NMW1197" s="22"/>
      <c r="NMX1197" s="22"/>
      <c r="NMY1197" s="22"/>
      <c r="NMZ1197" s="22"/>
      <c r="NNA1197" s="22"/>
      <c r="NNB1197" s="22"/>
      <c r="NNC1197" s="22"/>
      <c r="NND1197" s="22"/>
      <c r="NNE1197" s="22"/>
      <c r="NNF1197" s="22"/>
      <c r="NNG1197" s="22"/>
      <c r="NNH1197" s="22"/>
      <c r="NNI1197" s="22"/>
      <c r="NNJ1197" s="22"/>
      <c r="NNK1197" s="22"/>
      <c r="NNL1197" s="22"/>
      <c r="NNM1197" s="22"/>
      <c r="NNN1197" s="22"/>
      <c r="NNO1197" s="22"/>
      <c r="NNP1197" s="22"/>
      <c r="NNQ1197" s="22"/>
      <c r="NNR1197" s="22"/>
      <c r="NNS1197" s="22"/>
      <c r="NNT1197" s="22"/>
      <c r="NNU1197" s="22"/>
      <c r="NNV1197" s="22"/>
      <c r="NNW1197" s="22"/>
      <c r="NNX1197" s="22"/>
      <c r="NNY1197" s="22"/>
      <c r="NNZ1197" s="22"/>
      <c r="NOA1197" s="22"/>
      <c r="NOB1197" s="22"/>
      <c r="NOC1197" s="22"/>
      <c r="NOD1197" s="22"/>
      <c r="NOE1197" s="22"/>
      <c r="NOF1197" s="22"/>
      <c r="NOG1197" s="22"/>
      <c r="NOH1197" s="22"/>
      <c r="NOI1197" s="22"/>
      <c r="NOJ1197" s="22"/>
      <c r="NOK1197" s="22"/>
      <c r="NOL1197" s="22"/>
      <c r="NOM1197" s="22"/>
      <c r="NON1197" s="22"/>
      <c r="NOO1197" s="22"/>
      <c r="NOP1197" s="22"/>
      <c r="NOQ1197" s="22"/>
      <c r="NOR1197" s="22"/>
      <c r="NOS1197" s="22"/>
      <c r="NOT1197" s="22"/>
      <c r="NOU1197" s="22"/>
      <c r="NOV1197" s="22"/>
      <c r="NOW1197" s="22"/>
      <c r="NOX1197" s="22"/>
      <c r="NOY1197" s="22"/>
      <c r="NOZ1197" s="22"/>
      <c r="NPA1197" s="22"/>
      <c r="NPB1197" s="22"/>
      <c r="NPC1197" s="22"/>
      <c r="NPD1197" s="22"/>
      <c r="NPE1197" s="22"/>
      <c r="NPF1197" s="22"/>
      <c r="NPG1197" s="22"/>
      <c r="NPH1197" s="22"/>
      <c r="NPI1197" s="22"/>
      <c r="NPJ1197" s="22"/>
      <c r="NPK1197" s="22"/>
      <c r="NPL1197" s="22"/>
      <c r="NPM1197" s="22"/>
      <c r="NPN1197" s="22"/>
      <c r="NPO1197" s="22"/>
      <c r="NPP1197" s="22"/>
      <c r="NPQ1197" s="22"/>
      <c r="NPR1197" s="22"/>
      <c r="NPS1197" s="22"/>
      <c r="NPT1197" s="22"/>
      <c r="NPU1197" s="22"/>
      <c r="NPV1197" s="22"/>
      <c r="NPW1197" s="22"/>
      <c r="NPX1197" s="22"/>
      <c r="NPY1197" s="22"/>
      <c r="NPZ1197" s="22"/>
      <c r="NQA1197" s="22"/>
      <c r="NQB1197" s="22"/>
      <c r="NQC1197" s="22"/>
      <c r="NQD1197" s="22"/>
      <c r="NQE1197" s="22"/>
      <c r="NQF1197" s="22"/>
      <c r="NQG1197" s="22"/>
      <c r="NQH1197" s="22"/>
      <c r="NQI1197" s="22"/>
      <c r="NQJ1197" s="22"/>
      <c r="NQK1197" s="22"/>
      <c r="NQL1197" s="22"/>
      <c r="NQM1197" s="22"/>
      <c r="NQN1197" s="22"/>
      <c r="NQO1197" s="22"/>
      <c r="NQP1197" s="22"/>
      <c r="NQQ1197" s="22"/>
      <c r="NQR1197" s="22"/>
      <c r="NQS1197" s="22"/>
      <c r="NQT1197" s="22"/>
      <c r="NQU1197" s="22"/>
      <c r="NQV1197" s="22"/>
      <c r="NQW1197" s="22"/>
      <c r="NQX1197" s="22"/>
      <c r="NQY1197" s="22"/>
      <c r="NQZ1197" s="22"/>
      <c r="NRA1197" s="22"/>
      <c r="NRB1197" s="22"/>
      <c r="NRC1197" s="22"/>
      <c r="NRD1197" s="22"/>
      <c r="NRE1197" s="22"/>
      <c r="NRF1197" s="22"/>
      <c r="NRG1197" s="22"/>
      <c r="NRH1197" s="22"/>
      <c r="NRI1197" s="22"/>
      <c r="NRJ1197" s="22"/>
      <c r="NRK1197" s="22"/>
      <c r="NRL1197" s="22"/>
      <c r="NRM1197" s="22"/>
      <c r="NRN1197" s="22"/>
      <c r="NRO1197" s="22"/>
      <c r="NRP1197" s="22"/>
      <c r="NRQ1197" s="22"/>
      <c r="NRR1197" s="22"/>
      <c r="NRS1197" s="22"/>
      <c r="NRT1197" s="22"/>
      <c r="NRU1197" s="22"/>
      <c r="NRV1197" s="22"/>
      <c r="NRW1197" s="22"/>
      <c r="NRX1197" s="22"/>
      <c r="NRY1197" s="22"/>
      <c r="NRZ1197" s="22"/>
      <c r="NSA1197" s="22"/>
      <c r="NSB1197" s="22"/>
      <c r="NSC1197" s="22"/>
      <c r="NSD1197" s="22"/>
      <c r="NSE1197" s="22"/>
      <c r="NSF1197" s="22"/>
      <c r="NSG1197" s="22"/>
      <c r="NSH1197" s="22"/>
      <c r="NSI1197" s="22"/>
      <c r="NSJ1197" s="22"/>
      <c r="NSK1197" s="22"/>
      <c r="NSL1197" s="22"/>
      <c r="NSM1197" s="22"/>
      <c r="NSN1197" s="22"/>
      <c r="NSO1197" s="22"/>
      <c r="NSP1197" s="22"/>
      <c r="NSQ1197" s="22"/>
      <c r="NSR1197" s="22"/>
      <c r="NSS1197" s="22"/>
      <c r="NST1197" s="22"/>
      <c r="NSU1197" s="22"/>
      <c r="NSV1197" s="22"/>
      <c r="NSW1197" s="22"/>
      <c r="NSX1197" s="22"/>
      <c r="NSY1197" s="22"/>
      <c r="NSZ1197" s="22"/>
      <c r="NTA1197" s="22"/>
      <c r="NTB1197" s="22"/>
      <c r="NTC1197" s="22"/>
      <c r="NTD1197" s="22"/>
      <c r="NTE1197" s="22"/>
      <c r="NTF1197" s="22"/>
      <c r="NTG1197" s="22"/>
      <c r="NTH1197" s="22"/>
      <c r="NTI1197" s="22"/>
      <c r="NTJ1197" s="22"/>
      <c r="NTK1197" s="22"/>
      <c r="NTL1197" s="22"/>
      <c r="NTM1197" s="22"/>
      <c r="NTN1197" s="22"/>
      <c r="NTO1197" s="22"/>
      <c r="NTP1197" s="22"/>
      <c r="NTQ1197" s="22"/>
      <c r="NTR1197" s="22"/>
      <c r="NTS1197" s="22"/>
      <c r="NTT1197" s="22"/>
      <c r="NTU1197" s="22"/>
      <c r="NTV1197" s="22"/>
      <c r="NTW1197" s="22"/>
      <c r="NTX1197" s="22"/>
      <c r="NTY1197" s="22"/>
      <c r="NTZ1197" s="22"/>
      <c r="NUA1197" s="22"/>
      <c r="NUB1197" s="22"/>
      <c r="NUC1197" s="22"/>
      <c r="NUD1197" s="22"/>
      <c r="NUE1197" s="22"/>
      <c r="NUF1197" s="22"/>
      <c r="NUG1197" s="22"/>
      <c r="NUH1197" s="22"/>
      <c r="NUI1197" s="22"/>
      <c r="NUJ1197" s="22"/>
      <c r="NUK1197" s="22"/>
      <c r="NUL1197" s="22"/>
      <c r="NUM1197" s="22"/>
      <c r="NUN1197" s="22"/>
      <c r="NUO1197" s="22"/>
      <c r="NUP1197" s="22"/>
      <c r="NUQ1197" s="22"/>
      <c r="NUR1197" s="22"/>
      <c r="NUS1197" s="22"/>
      <c r="NUT1197" s="22"/>
      <c r="NUU1197" s="22"/>
      <c r="NUV1197" s="22"/>
      <c r="NUW1197" s="22"/>
      <c r="NUX1197" s="22"/>
      <c r="NUY1197" s="22"/>
      <c r="NUZ1197" s="22"/>
      <c r="NVA1197" s="22"/>
      <c r="NVB1197" s="22"/>
      <c r="NVC1197" s="22"/>
      <c r="NVD1197" s="22"/>
      <c r="NVE1197" s="22"/>
      <c r="NVF1197" s="22"/>
      <c r="NVG1197" s="22"/>
      <c r="NVH1197" s="22"/>
      <c r="NVI1197" s="22"/>
      <c r="NVJ1197" s="22"/>
      <c r="NVK1197" s="22"/>
      <c r="NVL1197" s="22"/>
      <c r="NVM1197" s="22"/>
      <c r="NVN1197" s="22"/>
      <c r="NVO1197" s="22"/>
      <c r="NVP1197" s="22"/>
      <c r="NVQ1197" s="22"/>
      <c r="NVR1197" s="22"/>
      <c r="NVS1197" s="22"/>
      <c r="NVT1197" s="22"/>
      <c r="NVU1197" s="22"/>
      <c r="NVV1197" s="22"/>
      <c r="NVW1197" s="22"/>
      <c r="NVX1197" s="22"/>
      <c r="NVY1197" s="22"/>
      <c r="NVZ1197" s="22"/>
      <c r="NWA1197" s="22"/>
      <c r="NWB1197" s="22"/>
      <c r="NWC1197" s="22"/>
      <c r="NWD1197" s="22"/>
      <c r="NWE1197" s="22"/>
      <c r="NWF1197" s="22"/>
      <c r="NWG1197" s="22"/>
      <c r="NWH1197" s="22"/>
      <c r="NWI1197" s="22"/>
      <c r="NWJ1197" s="22"/>
      <c r="NWK1197" s="22"/>
      <c r="NWL1197" s="22"/>
      <c r="NWM1197" s="22"/>
      <c r="NWN1197" s="22"/>
      <c r="NWO1197" s="22"/>
      <c r="NWP1197" s="22"/>
      <c r="NWQ1197" s="22"/>
      <c r="NWR1197" s="22"/>
      <c r="NWS1197" s="22"/>
      <c r="NWT1197" s="22"/>
      <c r="NWU1197" s="22"/>
      <c r="NWV1197" s="22"/>
      <c r="NWW1197" s="22"/>
      <c r="NWX1197" s="22"/>
      <c r="NWY1197" s="22"/>
      <c r="NWZ1197" s="22"/>
      <c r="NXA1197" s="22"/>
      <c r="NXB1197" s="22"/>
      <c r="NXC1197" s="22"/>
      <c r="NXD1197" s="22"/>
      <c r="NXE1197" s="22"/>
      <c r="NXF1197" s="22"/>
      <c r="NXG1197" s="22"/>
      <c r="NXH1197" s="22"/>
      <c r="NXI1197" s="22"/>
      <c r="NXJ1197" s="22"/>
      <c r="NXK1197" s="22"/>
      <c r="NXL1197" s="22"/>
      <c r="NXM1197" s="22"/>
      <c r="NXN1197" s="22"/>
      <c r="NXO1197" s="22"/>
      <c r="NXP1197" s="22"/>
      <c r="NXQ1197" s="22"/>
      <c r="NXR1197" s="22"/>
      <c r="NXS1197" s="22"/>
      <c r="NXT1197" s="22"/>
      <c r="NXU1197" s="22"/>
      <c r="NXV1197" s="22"/>
      <c r="NXW1197" s="22"/>
      <c r="NXX1197" s="22"/>
      <c r="NXY1197" s="22"/>
      <c r="NXZ1197" s="22"/>
      <c r="NYA1197" s="22"/>
      <c r="NYB1197" s="22"/>
      <c r="NYC1197" s="22"/>
      <c r="NYD1197" s="22"/>
      <c r="NYE1197" s="22"/>
      <c r="NYF1197" s="22"/>
      <c r="NYG1197" s="22"/>
      <c r="NYH1197" s="22"/>
      <c r="NYI1197" s="22"/>
      <c r="NYJ1197" s="22"/>
      <c r="NYK1197" s="22"/>
      <c r="NYL1197" s="22"/>
      <c r="NYM1197" s="22"/>
      <c r="NYN1197" s="22"/>
      <c r="NYO1197" s="22"/>
      <c r="NYP1197" s="22"/>
      <c r="NYQ1197" s="22"/>
      <c r="NYR1197" s="22"/>
      <c r="NYS1197" s="22"/>
      <c r="NYT1197" s="22"/>
      <c r="NYU1197" s="22"/>
      <c r="NYV1197" s="22"/>
      <c r="NYW1197" s="22"/>
      <c r="NYX1197" s="22"/>
      <c r="NYY1197" s="22"/>
      <c r="NYZ1197" s="22"/>
      <c r="NZA1197" s="22"/>
      <c r="NZB1197" s="22"/>
      <c r="NZC1197" s="22"/>
      <c r="NZD1197" s="22"/>
      <c r="NZE1197" s="22"/>
      <c r="NZF1197" s="22"/>
      <c r="NZG1197" s="22"/>
      <c r="NZH1197" s="22"/>
      <c r="NZI1197" s="22"/>
      <c r="NZJ1197" s="22"/>
      <c r="NZK1197" s="22"/>
      <c r="NZL1197" s="22"/>
      <c r="NZM1197" s="22"/>
      <c r="NZN1197" s="22"/>
      <c r="NZO1197" s="22"/>
      <c r="NZP1197" s="22"/>
      <c r="NZQ1197" s="22"/>
      <c r="NZR1197" s="22"/>
      <c r="NZS1197" s="22"/>
      <c r="NZT1197" s="22"/>
      <c r="NZU1197" s="22"/>
      <c r="NZV1197" s="22"/>
      <c r="NZW1197" s="22"/>
      <c r="NZX1197" s="22"/>
      <c r="NZY1197" s="22"/>
      <c r="NZZ1197" s="22"/>
      <c r="OAA1197" s="22"/>
      <c r="OAB1197" s="22"/>
      <c r="OAC1197" s="22"/>
      <c r="OAD1197" s="22"/>
      <c r="OAE1197" s="22"/>
      <c r="OAF1197" s="22"/>
      <c r="OAG1197" s="22"/>
      <c r="OAH1197" s="22"/>
      <c r="OAI1197" s="22"/>
      <c r="OAJ1197" s="22"/>
      <c r="OAK1197" s="22"/>
      <c r="OAL1197" s="22"/>
      <c r="OAM1197" s="22"/>
      <c r="OAN1197" s="22"/>
      <c r="OAO1197" s="22"/>
      <c r="OAP1197" s="22"/>
      <c r="OAQ1197" s="22"/>
      <c r="OAR1197" s="22"/>
      <c r="OAS1197" s="22"/>
      <c r="OAT1197" s="22"/>
      <c r="OAU1197" s="22"/>
      <c r="OAV1197" s="22"/>
      <c r="OAW1197" s="22"/>
      <c r="OAX1197" s="22"/>
      <c r="OAY1197" s="22"/>
      <c r="OAZ1197" s="22"/>
      <c r="OBA1197" s="22"/>
      <c r="OBB1197" s="22"/>
      <c r="OBC1197" s="22"/>
      <c r="OBD1197" s="22"/>
      <c r="OBE1197" s="22"/>
      <c r="OBF1197" s="22"/>
      <c r="OBG1197" s="22"/>
      <c r="OBH1197" s="22"/>
      <c r="OBI1197" s="22"/>
      <c r="OBJ1197" s="22"/>
      <c r="OBK1197" s="22"/>
      <c r="OBL1197" s="22"/>
      <c r="OBM1197" s="22"/>
      <c r="OBN1197" s="22"/>
      <c r="OBO1197" s="22"/>
      <c r="OBP1197" s="22"/>
      <c r="OBQ1197" s="22"/>
      <c r="OBR1197" s="22"/>
      <c r="OBS1197" s="22"/>
      <c r="OBT1197" s="22"/>
      <c r="OBU1197" s="22"/>
      <c r="OBV1197" s="22"/>
      <c r="OBW1197" s="22"/>
      <c r="OBX1197" s="22"/>
      <c r="OBY1197" s="22"/>
      <c r="OBZ1197" s="22"/>
      <c r="OCA1197" s="22"/>
      <c r="OCB1197" s="22"/>
      <c r="OCC1197" s="22"/>
      <c r="OCD1197" s="22"/>
      <c r="OCE1197" s="22"/>
      <c r="OCF1197" s="22"/>
      <c r="OCG1197" s="22"/>
      <c r="OCH1197" s="22"/>
      <c r="OCI1197" s="22"/>
      <c r="OCJ1197" s="22"/>
      <c r="OCK1197" s="22"/>
      <c r="OCL1197" s="22"/>
      <c r="OCM1197" s="22"/>
      <c r="OCN1197" s="22"/>
      <c r="OCO1197" s="22"/>
      <c r="OCP1197" s="22"/>
      <c r="OCQ1197" s="22"/>
      <c r="OCR1197" s="22"/>
      <c r="OCS1197" s="22"/>
      <c r="OCT1197" s="22"/>
      <c r="OCU1197" s="22"/>
      <c r="OCV1197" s="22"/>
      <c r="OCW1197" s="22"/>
      <c r="OCX1197" s="22"/>
      <c r="OCY1197" s="22"/>
      <c r="OCZ1197" s="22"/>
      <c r="ODA1197" s="22"/>
      <c r="ODB1197" s="22"/>
      <c r="ODC1197" s="22"/>
      <c r="ODD1197" s="22"/>
      <c r="ODE1197" s="22"/>
      <c r="ODF1197" s="22"/>
      <c r="ODG1197" s="22"/>
      <c r="ODH1197" s="22"/>
      <c r="ODI1197" s="22"/>
      <c r="ODJ1197" s="22"/>
      <c r="ODK1197" s="22"/>
      <c r="ODL1197" s="22"/>
      <c r="ODM1197" s="22"/>
      <c r="ODN1197" s="22"/>
      <c r="ODO1197" s="22"/>
      <c r="ODP1197" s="22"/>
      <c r="ODQ1197" s="22"/>
      <c r="ODR1197" s="22"/>
      <c r="ODS1197" s="22"/>
      <c r="ODT1197" s="22"/>
      <c r="ODU1197" s="22"/>
      <c r="ODV1197" s="22"/>
      <c r="ODW1197" s="22"/>
      <c r="ODX1197" s="22"/>
      <c r="ODY1197" s="22"/>
      <c r="ODZ1197" s="22"/>
      <c r="OEA1197" s="22"/>
      <c r="OEB1197" s="22"/>
      <c r="OEC1197" s="22"/>
      <c r="OED1197" s="22"/>
      <c r="OEE1197" s="22"/>
      <c r="OEF1197" s="22"/>
      <c r="OEG1197" s="22"/>
      <c r="OEH1197" s="22"/>
      <c r="OEI1197" s="22"/>
      <c r="OEJ1197" s="22"/>
      <c r="OEK1197" s="22"/>
      <c r="OEL1197" s="22"/>
      <c r="OEM1197" s="22"/>
      <c r="OEN1197" s="22"/>
      <c r="OEO1197" s="22"/>
      <c r="OEP1197" s="22"/>
      <c r="OEQ1197" s="22"/>
      <c r="OER1197" s="22"/>
      <c r="OES1197" s="22"/>
      <c r="OET1197" s="22"/>
      <c r="OEU1197" s="22"/>
      <c r="OEV1197" s="22"/>
      <c r="OEW1197" s="22"/>
      <c r="OEX1197" s="22"/>
      <c r="OEY1197" s="22"/>
      <c r="OEZ1197" s="22"/>
      <c r="OFA1197" s="22"/>
      <c r="OFB1197" s="22"/>
      <c r="OFC1197" s="22"/>
      <c r="OFD1197" s="22"/>
      <c r="OFE1197" s="22"/>
      <c r="OFF1197" s="22"/>
      <c r="OFG1197" s="22"/>
      <c r="OFH1197" s="22"/>
      <c r="OFI1197" s="22"/>
      <c r="OFJ1197" s="22"/>
      <c r="OFK1197" s="22"/>
      <c r="OFL1197" s="22"/>
      <c r="OFM1197" s="22"/>
      <c r="OFN1197" s="22"/>
      <c r="OFO1197" s="22"/>
      <c r="OFP1197" s="22"/>
      <c r="OFQ1197" s="22"/>
      <c r="OFR1197" s="22"/>
      <c r="OFS1197" s="22"/>
      <c r="OFT1197" s="22"/>
      <c r="OFU1197" s="22"/>
      <c r="OFV1197" s="22"/>
      <c r="OFW1197" s="22"/>
      <c r="OFX1197" s="22"/>
      <c r="OFY1197" s="22"/>
      <c r="OFZ1197" s="22"/>
      <c r="OGA1197" s="22"/>
      <c r="OGB1197" s="22"/>
      <c r="OGC1197" s="22"/>
      <c r="OGD1197" s="22"/>
      <c r="OGE1197" s="22"/>
      <c r="OGF1197" s="22"/>
      <c r="OGG1197" s="22"/>
      <c r="OGH1197" s="22"/>
      <c r="OGI1197" s="22"/>
      <c r="OGJ1197" s="22"/>
      <c r="OGK1197" s="22"/>
      <c r="OGL1197" s="22"/>
      <c r="OGM1197" s="22"/>
      <c r="OGN1197" s="22"/>
      <c r="OGO1197" s="22"/>
      <c r="OGP1197" s="22"/>
      <c r="OGQ1197" s="22"/>
      <c r="OGR1197" s="22"/>
      <c r="OGS1197" s="22"/>
      <c r="OGT1197" s="22"/>
      <c r="OGU1197" s="22"/>
      <c r="OGV1197" s="22"/>
      <c r="OGW1197" s="22"/>
      <c r="OGX1197" s="22"/>
      <c r="OGY1197" s="22"/>
      <c r="OGZ1197" s="22"/>
      <c r="OHA1197" s="22"/>
      <c r="OHB1197" s="22"/>
      <c r="OHC1197" s="22"/>
      <c r="OHD1197" s="22"/>
      <c r="OHE1197" s="22"/>
      <c r="OHF1197" s="22"/>
      <c r="OHG1197" s="22"/>
      <c r="OHH1197" s="22"/>
      <c r="OHI1197" s="22"/>
      <c r="OHJ1197" s="22"/>
      <c r="OHK1197" s="22"/>
      <c r="OHL1197" s="22"/>
      <c r="OHM1197" s="22"/>
      <c r="OHN1197" s="22"/>
      <c r="OHO1197" s="22"/>
      <c r="OHP1197" s="22"/>
      <c r="OHQ1197" s="22"/>
      <c r="OHR1197" s="22"/>
      <c r="OHS1197" s="22"/>
      <c r="OHT1197" s="22"/>
      <c r="OHU1197" s="22"/>
      <c r="OHV1197" s="22"/>
      <c r="OHW1197" s="22"/>
      <c r="OHX1197" s="22"/>
      <c r="OHY1197" s="22"/>
      <c r="OHZ1197" s="22"/>
      <c r="OIA1197" s="22"/>
      <c r="OIB1197" s="22"/>
      <c r="OIC1197" s="22"/>
      <c r="OID1197" s="22"/>
      <c r="OIE1197" s="22"/>
      <c r="OIF1197" s="22"/>
      <c r="OIG1197" s="22"/>
      <c r="OIH1197" s="22"/>
      <c r="OII1197" s="22"/>
      <c r="OIJ1197" s="22"/>
      <c r="OIK1197" s="22"/>
      <c r="OIL1197" s="22"/>
      <c r="OIM1197" s="22"/>
      <c r="OIN1197" s="22"/>
      <c r="OIO1197" s="22"/>
      <c r="OIP1197" s="22"/>
      <c r="OIQ1197" s="22"/>
      <c r="OIR1197" s="22"/>
      <c r="OIS1197" s="22"/>
      <c r="OIT1197" s="22"/>
      <c r="OIU1197" s="22"/>
      <c r="OIV1197" s="22"/>
      <c r="OIW1197" s="22"/>
      <c r="OIX1197" s="22"/>
      <c r="OIY1197" s="22"/>
      <c r="OIZ1197" s="22"/>
      <c r="OJA1197" s="22"/>
      <c r="OJB1197" s="22"/>
      <c r="OJC1197" s="22"/>
      <c r="OJD1197" s="22"/>
      <c r="OJE1197" s="22"/>
      <c r="OJF1197" s="22"/>
      <c r="OJG1197" s="22"/>
      <c r="OJH1197" s="22"/>
      <c r="OJI1197" s="22"/>
      <c r="OJJ1197" s="22"/>
      <c r="OJK1197" s="22"/>
      <c r="OJL1197" s="22"/>
      <c r="OJM1197" s="22"/>
      <c r="OJN1197" s="22"/>
      <c r="OJO1197" s="22"/>
      <c r="OJP1197" s="22"/>
      <c r="OJQ1197" s="22"/>
      <c r="OJR1197" s="22"/>
      <c r="OJS1197" s="22"/>
      <c r="OJT1197" s="22"/>
      <c r="OJU1197" s="22"/>
      <c r="OJV1197" s="22"/>
      <c r="OJW1197" s="22"/>
      <c r="OJX1197" s="22"/>
      <c r="OJY1197" s="22"/>
      <c r="OJZ1197" s="22"/>
      <c r="OKA1197" s="22"/>
      <c r="OKB1197" s="22"/>
      <c r="OKC1197" s="22"/>
      <c r="OKD1197" s="22"/>
      <c r="OKE1197" s="22"/>
      <c r="OKF1197" s="22"/>
      <c r="OKG1197" s="22"/>
      <c r="OKH1197" s="22"/>
      <c r="OKI1197" s="22"/>
      <c r="OKJ1197" s="22"/>
      <c r="OKK1197" s="22"/>
      <c r="OKL1197" s="22"/>
      <c r="OKM1197" s="22"/>
      <c r="OKN1197" s="22"/>
      <c r="OKO1197" s="22"/>
      <c r="OKP1197" s="22"/>
      <c r="OKQ1197" s="22"/>
      <c r="OKR1197" s="22"/>
      <c r="OKS1197" s="22"/>
      <c r="OKT1197" s="22"/>
      <c r="OKU1197" s="22"/>
      <c r="OKV1197" s="22"/>
      <c r="OKW1197" s="22"/>
      <c r="OKX1197" s="22"/>
      <c r="OKY1197" s="22"/>
      <c r="OKZ1197" s="22"/>
      <c r="OLA1197" s="22"/>
      <c r="OLB1197" s="22"/>
      <c r="OLC1197" s="22"/>
      <c r="OLD1197" s="22"/>
      <c r="OLE1197" s="22"/>
      <c r="OLF1197" s="22"/>
      <c r="OLG1197" s="22"/>
      <c r="OLH1197" s="22"/>
      <c r="OLI1197" s="22"/>
      <c r="OLJ1197" s="22"/>
      <c r="OLK1197" s="22"/>
      <c r="OLL1197" s="22"/>
      <c r="OLM1197" s="22"/>
      <c r="OLN1197" s="22"/>
      <c r="OLO1197" s="22"/>
      <c r="OLP1197" s="22"/>
      <c r="OLQ1197" s="22"/>
      <c r="OLR1197" s="22"/>
      <c r="OLS1197" s="22"/>
      <c r="OLT1197" s="22"/>
      <c r="OLU1197" s="22"/>
      <c r="OLV1197" s="22"/>
      <c r="OLW1197" s="22"/>
      <c r="OLX1197" s="22"/>
      <c r="OLY1197" s="22"/>
      <c r="OLZ1197" s="22"/>
      <c r="OMA1197" s="22"/>
      <c r="OMB1197" s="22"/>
      <c r="OMC1197" s="22"/>
      <c r="OMD1197" s="22"/>
      <c r="OME1197" s="22"/>
      <c r="OMF1197" s="22"/>
      <c r="OMG1197" s="22"/>
      <c r="OMH1197" s="22"/>
      <c r="OMI1197" s="22"/>
      <c r="OMJ1197" s="22"/>
      <c r="OMK1197" s="22"/>
      <c r="OML1197" s="22"/>
      <c r="OMM1197" s="22"/>
      <c r="OMN1197" s="22"/>
      <c r="OMO1197" s="22"/>
      <c r="OMP1197" s="22"/>
      <c r="OMQ1197" s="22"/>
      <c r="OMR1197" s="22"/>
      <c r="OMS1197" s="22"/>
      <c r="OMT1197" s="22"/>
      <c r="OMU1197" s="22"/>
      <c r="OMV1197" s="22"/>
      <c r="OMW1197" s="22"/>
      <c r="OMX1197" s="22"/>
      <c r="OMY1197" s="22"/>
      <c r="OMZ1197" s="22"/>
      <c r="ONA1197" s="22"/>
      <c r="ONB1197" s="22"/>
      <c r="ONC1197" s="22"/>
      <c r="OND1197" s="22"/>
      <c r="ONE1197" s="22"/>
      <c r="ONF1197" s="22"/>
      <c r="ONG1197" s="22"/>
      <c r="ONH1197" s="22"/>
      <c r="ONI1197" s="22"/>
      <c r="ONJ1197" s="22"/>
      <c r="ONK1197" s="22"/>
      <c r="ONL1197" s="22"/>
      <c r="ONM1197" s="22"/>
      <c r="ONN1197" s="22"/>
      <c r="ONO1197" s="22"/>
      <c r="ONP1197" s="22"/>
      <c r="ONQ1197" s="22"/>
      <c r="ONR1197" s="22"/>
      <c r="ONS1197" s="22"/>
      <c r="ONT1197" s="22"/>
      <c r="ONU1197" s="22"/>
      <c r="ONV1197" s="22"/>
      <c r="ONW1197" s="22"/>
      <c r="ONX1197" s="22"/>
      <c r="ONY1197" s="22"/>
      <c r="ONZ1197" s="22"/>
      <c r="OOA1197" s="22"/>
      <c r="OOB1197" s="22"/>
      <c r="OOC1197" s="22"/>
      <c r="OOD1197" s="22"/>
      <c r="OOE1197" s="22"/>
      <c r="OOF1197" s="22"/>
      <c r="OOG1197" s="22"/>
      <c r="OOH1197" s="22"/>
      <c r="OOI1197" s="22"/>
      <c r="OOJ1197" s="22"/>
      <c r="OOK1197" s="22"/>
      <c r="OOL1197" s="22"/>
      <c r="OOM1197" s="22"/>
      <c r="OON1197" s="22"/>
      <c r="OOO1197" s="22"/>
      <c r="OOP1197" s="22"/>
      <c r="OOQ1197" s="22"/>
      <c r="OOR1197" s="22"/>
      <c r="OOS1197" s="22"/>
      <c r="OOT1197" s="22"/>
      <c r="OOU1197" s="22"/>
      <c r="OOV1197" s="22"/>
      <c r="OOW1197" s="22"/>
      <c r="OOX1197" s="22"/>
      <c r="OOY1197" s="22"/>
      <c r="OOZ1197" s="22"/>
      <c r="OPA1197" s="22"/>
      <c r="OPB1197" s="22"/>
      <c r="OPC1197" s="22"/>
      <c r="OPD1197" s="22"/>
      <c r="OPE1197" s="22"/>
      <c r="OPF1197" s="22"/>
      <c r="OPG1197" s="22"/>
      <c r="OPH1197" s="22"/>
      <c r="OPI1197" s="22"/>
      <c r="OPJ1197" s="22"/>
      <c r="OPK1197" s="22"/>
      <c r="OPL1197" s="22"/>
      <c r="OPM1197" s="22"/>
      <c r="OPN1197" s="22"/>
      <c r="OPO1197" s="22"/>
      <c r="OPP1197" s="22"/>
      <c r="OPQ1197" s="22"/>
      <c r="OPR1197" s="22"/>
      <c r="OPS1197" s="22"/>
      <c r="OPT1197" s="22"/>
      <c r="OPU1197" s="22"/>
      <c r="OPV1197" s="22"/>
      <c r="OPW1197" s="22"/>
      <c r="OPX1197" s="22"/>
      <c r="OPY1197" s="22"/>
      <c r="OPZ1197" s="22"/>
      <c r="OQA1197" s="22"/>
      <c r="OQB1197" s="22"/>
      <c r="OQC1197" s="22"/>
      <c r="OQD1197" s="22"/>
      <c r="OQE1197" s="22"/>
      <c r="OQF1197" s="22"/>
      <c r="OQG1197" s="22"/>
      <c r="OQH1197" s="22"/>
      <c r="OQI1197" s="22"/>
      <c r="OQJ1197" s="22"/>
      <c r="OQK1197" s="22"/>
      <c r="OQL1197" s="22"/>
      <c r="OQM1197" s="22"/>
      <c r="OQN1197" s="22"/>
      <c r="OQO1197" s="22"/>
      <c r="OQP1197" s="22"/>
      <c r="OQQ1197" s="22"/>
      <c r="OQR1197" s="22"/>
      <c r="OQS1197" s="22"/>
      <c r="OQT1197" s="22"/>
      <c r="OQU1197" s="22"/>
      <c r="OQV1197" s="22"/>
      <c r="OQW1197" s="22"/>
      <c r="OQX1197" s="22"/>
      <c r="OQY1197" s="22"/>
      <c r="OQZ1197" s="22"/>
      <c r="ORA1197" s="22"/>
      <c r="ORB1197" s="22"/>
      <c r="ORC1197" s="22"/>
      <c r="ORD1197" s="22"/>
      <c r="ORE1197" s="22"/>
      <c r="ORF1197" s="22"/>
      <c r="ORG1197" s="22"/>
      <c r="ORH1197" s="22"/>
      <c r="ORI1197" s="22"/>
      <c r="ORJ1197" s="22"/>
      <c r="ORK1197" s="22"/>
      <c r="ORL1197" s="22"/>
      <c r="ORM1197" s="22"/>
      <c r="ORN1197" s="22"/>
      <c r="ORO1197" s="22"/>
      <c r="ORP1197" s="22"/>
      <c r="ORQ1197" s="22"/>
      <c r="ORR1197" s="22"/>
      <c r="ORS1197" s="22"/>
      <c r="ORT1197" s="22"/>
      <c r="ORU1197" s="22"/>
      <c r="ORV1197" s="22"/>
      <c r="ORW1197" s="22"/>
      <c r="ORX1197" s="22"/>
      <c r="ORY1197" s="22"/>
      <c r="ORZ1197" s="22"/>
      <c r="OSA1197" s="22"/>
      <c r="OSB1197" s="22"/>
      <c r="OSC1197" s="22"/>
      <c r="OSD1197" s="22"/>
      <c r="OSE1197" s="22"/>
      <c r="OSF1197" s="22"/>
      <c r="OSG1197" s="22"/>
      <c r="OSH1197" s="22"/>
      <c r="OSI1197" s="22"/>
      <c r="OSJ1197" s="22"/>
      <c r="OSK1197" s="22"/>
      <c r="OSL1197" s="22"/>
      <c r="OSM1197" s="22"/>
      <c r="OSN1197" s="22"/>
      <c r="OSO1197" s="22"/>
      <c r="OSP1197" s="22"/>
      <c r="OSQ1197" s="22"/>
      <c r="OSR1197" s="22"/>
      <c r="OSS1197" s="22"/>
      <c r="OST1197" s="22"/>
      <c r="OSU1197" s="22"/>
      <c r="OSV1197" s="22"/>
      <c r="OSW1197" s="22"/>
      <c r="OSX1197" s="22"/>
      <c r="OSY1197" s="22"/>
      <c r="OSZ1197" s="22"/>
      <c r="OTA1197" s="22"/>
      <c r="OTB1197" s="22"/>
      <c r="OTC1197" s="22"/>
      <c r="OTD1197" s="22"/>
      <c r="OTE1197" s="22"/>
      <c r="OTF1197" s="22"/>
      <c r="OTG1197" s="22"/>
      <c r="OTH1197" s="22"/>
      <c r="OTI1197" s="22"/>
      <c r="OTJ1197" s="22"/>
      <c r="OTK1197" s="22"/>
      <c r="OTL1197" s="22"/>
      <c r="OTM1197" s="22"/>
      <c r="OTN1197" s="22"/>
      <c r="OTO1197" s="22"/>
      <c r="OTP1197" s="22"/>
      <c r="OTQ1197" s="22"/>
      <c r="OTR1197" s="22"/>
      <c r="OTS1197" s="22"/>
      <c r="OTT1197" s="22"/>
      <c r="OTU1197" s="22"/>
      <c r="OTV1197" s="22"/>
      <c r="OTW1197" s="22"/>
      <c r="OTX1197" s="22"/>
      <c r="OTY1197" s="22"/>
      <c r="OTZ1197" s="22"/>
      <c r="OUA1197" s="22"/>
      <c r="OUB1197" s="22"/>
      <c r="OUC1197" s="22"/>
      <c r="OUD1197" s="22"/>
      <c r="OUE1197" s="22"/>
      <c r="OUF1197" s="22"/>
      <c r="OUG1197" s="22"/>
      <c r="OUH1197" s="22"/>
      <c r="OUI1197" s="22"/>
      <c r="OUJ1197" s="22"/>
      <c r="OUK1197" s="22"/>
      <c r="OUL1197" s="22"/>
      <c r="OUM1197" s="22"/>
      <c r="OUN1197" s="22"/>
      <c r="OUO1197" s="22"/>
      <c r="OUP1197" s="22"/>
      <c r="OUQ1197" s="22"/>
      <c r="OUR1197" s="22"/>
      <c r="OUS1197" s="22"/>
      <c r="OUT1197" s="22"/>
      <c r="OUU1197" s="22"/>
      <c r="OUV1197" s="22"/>
      <c r="OUW1197" s="22"/>
      <c r="OUX1197" s="22"/>
      <c r="OUY1197" s="22"/>
      <c r="OUZ1197" s="22"/>
      <c r="OVA1197" s="22"/>
      <c r="OVB1197" s="22"/>
      <c r="OVC1197" s="22"/>
      <c r="OVD1197" s="22"/>
      <c r="OVE1197" s="22"/>
      <c r="OVF1197" s="22"/>
      <c r="OVG1197" s="22"/>
      <c r="OVH1197" s="22"/>
      <c r="OVI1197" s="22"/>
      <c r="OVJ1197" s="22"/>
      <c r="OVK1197" s="22"/>
      <c r="OVL1197" s="22"/>
      <c r="OVM1197" s="22"/>
      <c r="OVN1197" s="22"/>
      <c r="OVO1197" s="22"/>
      <c r="OVP1197" s="22"/>
      <c r="OVQ1197" s="22"/>
      <c r="OVR1197" s="22"/>
      <c r="OVS1197" s="22"/>
      <c r="OVT1197" s="22"/>
      <c r="OVU1197" s="22"/>
      <c r="OVV1197" s="22"/>
      <c r="OVW1197" s="22"/>
      <c r="OVX1197" s="22"/>
      <c r="OVY1197" s="22"/>
      <c r="OVZ1197" s="22"/>
      <c r="OWA1197" s="22"/>
      <c r="OWB1197" s="22"/>
      <c r="OWC1197" s="22"/>
      <c r="OWD1197" s="22"/>
      <c r="OWE1197" s="22"/>
      <c r="OWF1197" s="22"/>
      <c r="OWG1197" s="22"/>
      <c r="OWH1197" s="22"/>
      <c r="OWI1197" s="22"/>
      <c r="OWJ1197" s="22"/>
      <c r="OWK1197" s="22"/>
      <c r="OWL1197" s="22"/>
      <c r="OWM1197" s="22"/>
      <c r="OWN1197" s="22"/>
      <c r="OWO1197" s="22"/>
      <c r="OWP1197" s="22"/>
      <c r="OWQ1197" s="22"/>
      <c r="OWR1197" s="22"/>
      <c r="OWS1197" s="22"/>
      <c r="OWT1197" s="22"/>
      <c r="OWU1197" s="22"/>
      <c r="OWV1197" s="22"/>
      <c r="OWW1197" s="22"/>
      <c r="OWX1197" s="22"/>
      <c r="OWY1197" s="22"/>
      <c r="OWZ1197" s="22"/>
      <c r="OXA1197" s="22"/>
      <c r="OXB1197" s="22"/>
      <c r="OXC1197" s="22"/>
      <c r="OXD1197" s="22"/>
      <c r="OXE1197" s="22"/>
      <c r="OXF1197" s="22"/>
      <c r="OXG1197" s="22"/>
      <c r="OXH1197" s="22"/>
      <c r="OXI1197" s="22"/>
      <c r="OXJ1197" s="22"/>
      <c r="OXK1197" s="22"/>
      <c r="OXL1197" s="22"/>
      <c r="OXM1197" s="22"/>
      <c r="OXN1197" s="22"/>
      <c r="OXO1197" s="22"/>
      <c r="OXP1197" s="22"/>
      <c r="OXQ1197" s="22"/>
      <c r="OXR1197" s="22"/>
      <c r="OXS1197" s="22"/>
      <c r="OXT1197" s="22"/>
      <c r="OXU1197" s="22"/>
      <c r="OXV1197" s="22"/>
      <c r="OXW1197" s="22"/>
      <c r="OXX1197" s="22"/>
      <c r="OXY1197" s="22"/>
      <c r="OXZ1197" s="22"/>
      <c r="OYA1197" s="22"/>
      <c r="OYB1197" s="22"/>
      <c r="OYC1197" s="22"/>
      <c r="OYD1197" s="22"/>
      <c r="OYE1197" s="22"/>
      <c r="OYF1197" s="22"/>
      <c r="OYG1197" s="22"/>
      <c r="OYH1197" s="22"/>
      <c r="OYI1197" s="22"/>
      <c r="OYJ1197" s="22"/>
      <c r="OYK1197" s="22"/>
      <c r="OYL1197" s="22"/>
      <c r="OYM1197" s="22"/>
      <c r="OYN1197" s="22"/>
      <c r="OYO1197" s="22"/>
      <c r="OYP1197" s="22"/>
      <c r="OYQ1197" s="22"/>
      <c r="OYR1197" s="22"/>
      <c r="OYS1197" s="22"/>
      <c r="OYT1197" s="22"/>
      <c r="OYU1197" s="22"/>
      <c r="OYV1197" s="22"/>
      <c r="OYW1197" s="22"/>
      <c r="OYX1197" s="22"/>
      <c r="OYY1197" s="22"/>
      <c r="OYZ1197" s="22"/>
      <c r="OZA1197" s="22"/>
      <c r="OZB1197" s="22"/>
      <c r="OZC1197" s="22"/>
      <c r="OZD1197" s="22"/>
      <c r="OZE1197" s="22"/>
      <c r="OZF1197" s="22"/>
      <c r="OZG1197" s="22"/>
      <c r="OZH1197" s="22"/>
      <c r="OZI1197" s="22"/>
      <c r="OZJ1197" s="22"/>
      <c r="OZK1197" s="22"/>
      <c r="OZL1197" s="22"/>
      <c r="OZM1197" s="22"/>
      <c r="OZN1197" s="22"/>
      <c r="OZO1197" s="22"/>
      <c r="OZP1197" s="22"/>
      <c r="OZQ1197" s="22"/>
      <c r="OZR1197" s="22"/>
      <c r="OZS1197" s="22"/>
      <c r="OZT1197" s="22"/>
      <c r="OZU1197" s="22"/>
      <c r="OZV1197" s="22"/>
      <c r="OZW1197" s="22"/>
      <c r="OZX1197" s="22"/>
      <c r="OZY1197" s="22"/>
      <c r="OZZ1197" s="22"/>
      <c r="PAA1197" s="22"/>
      <c r="PAB1197" s="22"/>
      <c r="PAC1197" s="22"/>
      <c r="PAD1197" s="22"/>
      <c r="PAE1197" s="22"/>
      <c r="PAF1197" s="22"/>
      <c r="PAG1197" s="22"/>
      <c r="PAH1197" s="22"/>
      <c r="PAI1197" s="22"/>
      <c r="PAJ1197" s="22"/>
      <c r="PAK1197" s="22"/>
      <c r="PAL1197" s="22"/>
      <c r="PAM1197" s="22"/>
      <c r="PAN1197" s="22"/>
      <c r="PAO1197" s="22"/>
      <c r="PAP1197" s="22"/>
      <c r="PAQ1197" s="22"/>
      <c r="PAR1197" s="22"/>
      <c r="PAS1197" s="22"/>
      <c r="PAT1197" s="22"/>
      <c r="PAU1197" s="22"/>
      <c r="PAV1197" s="22"/>
      <c r="PAW1197" s="22"/>
      <c r="PAX1197" s="22"/>
      <c r="PAY1197" s="22"/>
      <c r="PAZ1197" s="22"/>
      <c r="PBA1197" s="22"/>
      <c r="PBB1197" s="22"/>
      <c r="PBC1197" s="22"/>
      <c r="PBD1197" s="22"/>
      <c r="PBE1197" s="22"/>
      <c r="PBF1197" s="22"/>
      <c r="PBG1197" s="22"/>
      <c r="PBH1197" s="22"/>
      <c r="PBI1197" s="22"/>
      <c r="PBJ1197" s="22"/>
      <c r="PBK1197" s="22"/>
      <c r="PBL1197" s="22"/>
      <c r="PBM1197" s="22"/>
      <c r="PBN1197" s="22"/>
      <c r="PBO1197" s="22"/>
      <c r="PBP1197" s="22"/>
      <c r="PBQ1197" s="22"/>
      <c r="PBR1197" s="22"/>
      <c r="PBS1197" s="22"/>
      <c r="PBT1197" s="22"/>
      <c r="PBU1197" s="22"/>
      <c r="PBV1197" s="22"/>
      <c r="PBW1197" s="22"/>
      <c r="PBX1197" s="22"/>
      <c r="PBY1197" s="22"/>
      <c r="PBZ1197" s="22"/>
      <c r="PCA1197" s="22"/>
      <c r="PCB1197" s="22"/>
      <c r="PCC1197" s="22"/>
      <c r="PCD1197" s="22"/>
      <c r="PCE1197" s="22"/>
      <c r="PCF1197" s="22"/>
      <c r="PCG1197" s="22"/>
      <c r="PCH1197" s="22"/>
      <c r="PCI1197" s="22"/>
      <c r="PCJ1197" s="22"/>
      <c r="PCK1197" s="22"/>
      <c r="PCL1197" s="22"/>
      <c r="PCM1197" s="22"/>
      <c r="PCN1197" s="22"/>
      <c r="PCO1197" s="22"/>
      <c r="PCP1197" s="22"/>
      <c r="PCQ1197" s="22"/>
      <c r="PCR1197" s="22"/>
      <c r="PCS1197" s="22"/>
      <c r="PCT1197" s="22"/>
      <c r="PCU1197" s="22"/>
      <c r="PCV1197" s="22"/>
      <c r="PCW1197" s="22"/>
      <c r="PCX1197" s="22"/>
      <c r="PCY1197" s="22"/>
      <c r="PCZ1197" s="22"/>
      <c r="PDA1197" s="22"/>
      <c r="PDB1197" s="22"/>
      <c r="PDC1197" s="22"/>
      <c r="PDD1197" s="22"/>
      <c r="PDE1197" s="22"/>
      <c r="PDF1197" s="22"/>
      <c r="PDG1197" s="22"/>
      <c r="PDH1197" s="22"/>
      <c r="PDI1197" s="22"/>
      <c r="PDJ1197" s="22"/>
      <c r="PDK1197" s="22"/>
      <c r="PDL1197" s="22"/>
      <c r="PDM1197" s="22"/>
      <c r="PDN1197" s="22"/>
      <c r="PDO1197" s="22"/>
      <c r="PDP1197" s="22"/>
      <c r="PDQ1197" s="22"/>
      <c r="PDR1197" s="22"/>
      <c r="PDS1197" s="22"/>
      <c r="PDT1197" s="22"/>
      <c r="PDU1197" s="22"/>
      <c r="PDV1197" s="22"/>
      <c r="PDW1197" s="22"/>
      <c r="PDX1197" s="22"/>
      <c r="PDY1197" s="22"/>
      <c r="PDZ1197" s="22"/>
      <c r="PEA1197" s="22"/>
      <c r="PEB1197" s="22"/>
      <c r="PEC1197" s="22"/>
      <c r="PED1197" s="22"/>
      <c r="PEE1197" s="22"/>
      <c r="PEF1197" s="22"/>
      <c r="PEG1197" s="22"/>
      <c r="PEH1197" s="22"/>
      <c r="PEI1197" s="22"/>
      <c r="PEJ1197" s="22"/>
      <c r="PEK1197" s="22"/>
      <c r="PEL1197" s="22"/>
      <c r="PEM1197" s="22"/>
      <c r="PEN1197" s="22"/>
      <c r="PEO1197" s="22"/>
      <c r="PEP1197" s="22"/>
      <c r="PEQ1197" s="22"/>
      <c r="PER1197" s="22"/>
      <c r="PES1197" s="22"/>
      <c r="PET1197" s="22"/>
      <c r="PEU1197" s="22"/>
      <c r="PEV1197" s="22"/>
      <c r="PEW1197" s="22"/>
      <c r="PEX1197" s="22"/>
      <c r="PEY1197" s="22"/>
      <c r="PEZ1197" s="22"/>
      <c r="PFA1197" s="22"/>
      <c r="PFB1197" s="22"/>
      <c r="PFC1197" s="22"/>
      <c r="PFD1197" s="22"/>
      <c r="PFE1197" s="22"/>
      <c r="PFF1197" s="22"/>
      <c r="PFG1197" s="22"/>
      <c r="PFH1197" s="22"/>
      <c r="PFI1197" s="22"/>
      <c r="PFJ1197" s="22"/>
      <c r="PFK1197" s="22"/>
      <c r="PFL1197" s="22"/>
      <c r="PFM1197" s="22"/>
      <c r="PFN1197" s="22"/>
      <c r="PFO1197" s="22"/>
      <c r="PFP1197" s="22"/>
      <c r="PFQ1197" s="22"/>
      <c r="PFR1197" s="22"/>
      <c r="PFS1197" s="22"/>
      <c r="PFT1197" s="22"/>
      <c r="PFU1197" s="22"/>
      <c r="PFV1197" s="22"/>
      <c r="PFW1197" s="22"/>
      <c r="PFX1197" s="22"/>
      <c r="PFY1197" s="22"/>
      <c r="PFZ1197" s="22"/>
      <c r="PGA1197" s="22"/>
      <c r="PGB1197" s="22"/>
      <c r="PGC1197" s="22"/>
      <c r="PGD1197" s="22"/>
      <c r="PGE1197" s="22"/>
      <c r="PGF1197" s="22"/>
      <c r="PGG1197" s="22"/>
      <c r="PGH1197" s="22"/>
      <c r="PGI1197" s="22"/>
      <c r="PGJ1197" s="22"/>
      <c r="PGK1197" s="22"/>
      <c r="PGL1197" s="22"/>
      <c r="PGM1197" s="22"/>
      <c r="PGN1197" s="22"/>
      <c r="PGO1197" s="22"/>
      <c r="PGP1197" s="22"/>
      <c r="PGQ1197" s="22"/>
      <c r="PGR1197" s="22"/>
      <c r="PGS1197" s="22"/>
      <c r="PGT1197" s="22"/>
      <c r="PGU1197" s="22"/>
      <c r="PGV1197" s="22"/>
      <c r="PGW1197" s="22"/>
      <c r="PGX1197" s="22"/>
      <c r="PGY1197" s="22"/>
      <c r="PGZ1197" s="22"/>
      <c r="PHA1197" s="22"/>
      <c r="PHB1197" s="22"/>
      <c r="PHC1197" s="22"/>
      <c r="PHD1197" s="22"/>
      <c r="PHE1197" s="22"/>
      <c r="PHF1197" s="22"/>
      <c r="PHG1197" s="22"/>
      <c r="PHH1197" s="22"/>
      <c r="PHI1197" s="22"/>
      <c r="PHJ1197" s="22"/>
      <c r="PHK1197" s="22"/>
      <c r="PHL1197" s="22"/>
      <c r="PHM1197" s="22"/>
      <c r="PHN1197" s="22"/>
      <c r="PHO1197" s="22"/>
      <c r="PHP1197" s="22"/>
      <c r="PHQ1197" s="22"/>
      <c r="PHR1197" s="22"/>
      <c r="PHS1197" s="22"/>
      <c r="PHT1197" s="22"/>
      <c r="PHU1197" s="22"/>
      <c r="PHV1197" s="22"/>
      <c r="PHW1197" s="22"/>
      <c r="PHX1197" s="22"/>
      <c r="PHY1197" s="22"/>
      <c r="PHZ1197" s="22"/>
      <c r="PIA1197" s="22"/>
      <c r="PIB1197" s="22"/>
      <c r="PIC1197" s="22"/>
      <c r="PID1197" s="22"/>
      <c r="PIE1197" s="22"/>
      <c r="PIF1197" s="22"/>
      <c r="PIG1197" s="22"/>
      <c r="PIH1197" s="22"/>
      <c r="PII1197" s="22"/>
      <c r="PIJ1197" s="22"/>
      <c r="PIK1197" s="22"/>
      <c r="PIL1197" s="22"/>
      <c r="PIM1197" s="22"/>
      <c r="PIN1197" s="22"/>
      <c r="PIO1197" s="22"/>
      <c r="PIP1197" s="22"/>
      <c r="PIQ1197" s="22"/>
      <c r="PIR1197" s="22"/>
      <c r="PIS1197" s="22"/>
      <c r="PIT1197" s="22"/>
      <c r="PIU1197" s="22"/>
      <c r="PIV1197" s="22"/>
      <c r="PIW1197" s="22"/>
      <c r="PIX1197" s="22"/>
      <c r="PIY1197" s="22"/>
      <c r="PIZ1197" s="22"/>
      <c r="PJA1197" s="22"/>
      <c r="PJB1197" s="22"/>
      <c r="PJC1197" s="22"/>
      <c r="PJD1197" s="22"/>
      <c r="PJE1197" s="22"/>
      <c r="PJF1197" s="22"/>
      <c r="PJG1197" s="22"/>
      <c r="PJH1197" s="22"/>
      <c r="PJI1197" s="22"/>
      <c r="PJJ1197" s="22"/>
      <c r="PJK1197" s="22"/>
      <c r="PJL1197" s="22"/>
      <c r="PJM1197" s="22"/>
      <c r="PJN1197" s="22"/>
      <c r="PJO1197" s="22"/>
      <c r="PJP1197" s="22"/>
      <c r="PJQ1197" s="22"/>
      <c r="PJR1197" s="22"/>
      <c r="PJS1197" s="22"/>
      <c r="PJT1197" s="22"/>
      <c r="PJU1197" s="22"/>
      <c r="PJV1197" s="22"/>
      <c r="PJW1197" s="22"/>
      <c r="PJX1197" s="22"/>
      <c r="PJY1197" s="22"/>
      <c r="PJZ1197" s="22"/>
      <c r="PKA1197" s="22"/>
      <c r="PKB1197" s="22"/>
      <c r="PKC1197" s="22"/>
      <c r="PKD1197" s="22"/>
      <c r="PKE1197" s="22"/>
      <c r="PKF1197" s="22"/>
      <c r="PKG1197" s="22"/>
      <c r="PKH1197" s="22"/>
      <c r="PKI1197" s="22"/>
      <c r="PKJ1197" s="22"/>
      <c r="PKK1197" s="22"/>
      <c r="PKL1197" s="22"/>
      <c r="PKM1197" s="22"/>
      <c r="PKN1197" s="22"/>
      <c r="PKO1197" s="22"/>
      <c r="PKP1197" s="22"/>
      <c r="PKQ1197" s="22"/>
      <c r="PKR1197" s="22"/>
      <c r="PKS1197" s="22"/>
      <c r="PKT1197" s="22"/>
      <c r="PKU1197" s="22"/>
      <c r="PKV1197" s="22"/>
      <c r="PKW1197" s="22"/>
      <c r="PKX1197" s="22"/>
      <c r="PKY1197" s="22"/>
      <c r="PKZ1197" s="22"/>
      <c r="PLA1197" s="22"/>
      <c r="PLB1197" s="22"/>
      <c r="PLC1197" s="22"/>
      <c r="PLD1197" s="22"/>
      <c r="PLE1197" s="22"/>
      <c r="PLF1197" s="22"/>
      <c r="PLG1197" s="22"/>
      <c r="PLH1197" s="22"/>
      <c r="PLI1197" s="22"/>
      <c r="PLJ1197" s="22"/>
      <c r="PLK1197" s="22"/>
      <c r="PLL1197" s="22"/>
      <c r="PLM1197" s="22"/>
      <c r="PLN1197" s="22"/>
      <c r="PLO1197" s="22"/>
      <c r="PLP1197" s="22"/>
      <c r="PLQ1197" s="22"/>
      <c r="PLR1197" s="22"/>
      <c r="PLS1197" s="22"/>
      <c r="PLT1197" s="22"/>
      <c r="PLU1197" s="22"/>
      <c r="PLV1197" s="22"/>
      <c r="PLW1197" s="22"/>
      <c r="PLX1197" s="22"/>
      <c r="PLY1197" s="22"/>
      <c r="PLZ1197" s="22"/>
      <c r="PMA1197" s="22"/>
      <c r="PMB1197" s="22"/>
      <c r="PMC1197" s="22"/>
      <c r="PMD1197" s="22"/>
      <c r="PME1197" s="22"/>
      <c r="PMF1197" s="22"/>
      <c r="PMG1197" s="22"/>
      <c r="PMH1197" s="22"/>
      <c r="PMI1197" s="22"/>
      <c r="PMJ1197" s="22"/>
      <c r="PMK1197" s="22"/>
      <c r="PML1197" s="22"/>
      <c r="PMM1197" s="22"/>
      <c r="PMN1197" s="22"/>
      <c r="PMO1197" s="22"/>
      <c r="PMP1197" s="22"/>
      <c r="PMQ1197" s="22"/>
      <c r="PMR1197" s="22"/>
      <c r="PMS1197" s="22"/>
      <c r="PMT1197" s="22"/>
      <c r="PMU1197" s="22"/>
      <c r="PMV1197" s="22"/>
      <c r="PMW1197" s="22"/>
      <c r="PMX1197" s="22"/>
      <c r="PMY1197" s="22"/>
      <c r="PMZ1197" s="22"/>
      <c r="PNA1197" s="22"/>
      <c r="PNB1197" s="22"/>
      <c r="PNC1197" s="22"/>
      <c r="PND1197" s="22"/>
      <c r="PNE1197" s="22"/>
      <c r="PNF1197" s="22"/>
      <c r="PNG1197" s="22"/>
      <c r="PNH1197" s="22"/>
      <c r="PNI1197" s="22"/>
      <c r="PNJ1197" s="22"/>
      <c r="PNK1197" s="22"/>
      <c r="PNL1197" s="22"/>
      <c r="PNM1197" s="22"/>
      <c r="PNN1197" s="22"/>
      <c r="PNO1197" s="22"/>
      <c r="PNP1197" s="22"/>
      <c r="PNQ1197" s="22"/>
      <c r="PNR1197" s="22"/>
      <c r="PNS1197" s="22"/>
      <c r="PNT1197" s="22"/>
      <c r="PNU1197" s="22"/>
      <c r="PNV1197" s="22"/>
      <c r="PNW1197" s="22"/>
      <c r="PNX1197" s="22"/>
      <c r="PNY1197" s="22"/>
      <c r="PNZ1197" s="22"/>
      <c r="POA1197" s="22"/>
      <c r="POB1197" s="22"/>
      <c r="POC1197" s="22"/>
      <c r="POD1197" s="22"/>
      <c r="POE1197" s="22"/>
      <c r="POF1197" s="22"/>
      <c r="POG1197" s="22"/>
      <c r="POH1197" s="22"/>
      <c r="POI1197" s="22"/>
      <c r="POJ1197" s="22"/>
      <c r="POK1197" s="22"/>
      <c r="POL1197" s="22"/>
      <c r="POM1197" s="22"/>
      <c r="PON1197" s="22"/>
      <c r="POO1197" s="22"/>
      <c r="POP1197" s="22"/>
      <c r="POQ1197" s="22"/>
      <c r="POR1197" s="22"/>
      <c r="POS1197" s="22"/>
      <c r="POT1197" s="22"/>
      <c r="POU1197" s="22"/>
      <c r="POV1197" s="22"/>
      <c r="POW1197" s="22"/>
      <c r="POX1197" s="22"/>
      <c r="POY1197" s="22"/>
      <c r="POZ1197" s="22"/>
      <c r="PPA1197" s="22"/>
      <c r="PPB1197" s="22"/>
      <c r="PPC1197" s="22"/>
      <c r="PPD1197" s="22"/>
      <c r="PPE1197" s="22"/>
      <c r="PPF1197" s="22"/>
      <c r="PPG1197" s="22"/>
      <c r="PPH1197" s="22"/>
      <c r="PPI1197" s="22"/>
      <c r="PPJ1197" s="22"/>
      <c r="PPK1197" s="22"/>
      <c r="PPL1197" s="22"/>
      <c r="PPM1197" s="22"/>
      <c r="PPN1197" s="22"/>
      <c r="PPO1197" s="22"/>
      <c r="PPP1197" s="22"/>
      <c r="PPQ1197" s="22"/>
      <c r="PPR1197" s="22"/>
      <c r="PPS1197" s="22"/>
      <c r="PPT1197" s="22"/>
      <c r="PPU1197" s="22"/>
      <c r="PPV1197" s="22"/>
      <c r="PPW1197" s="22"/>
      <c r="PPX1197" s="22"/>
      <c r="PPY1197" s="22"/>
      <c r="PPZ1197" s="22"/>
      <c r="PQA1197" s="22"/>
      <c r="PQB1197" s="22"/>
      <c r="PQC1197" s="22"/>
      <c r="PQD1197" s="22"/>
      <c r="PQE1197" s="22"/>
      <c r="PQF1197" s="22"/>
      <c r="PQG1197" s="22"/>
      <c r="PQH1197" s="22"/>
      <c r="PQI1197" s="22"/>
      <c r="PQJ1197" s="22"/>
      <c r="PQK1197" s="22"/>
      <c r="PQL1197" s="22"/>
      <c r="PQM1197" s="22"/>
      <c r="PQN1197" s="22"/>
      <c r="PQO1197" s="22"/>
      <c r="PQP1197" s="22"/>
      <c r="PQQ1197" s="22"/>
      <c r="PQR1197" s="22"/>
      <c r="PQS1197" s="22"/>
      <c r="PQT1197" s="22"/>
      <c r="PQU1197" s="22"/>
      <c r="PQV1197" s="22"/>
      <c r="PQW1197" s="22"/>
      <c r="PQX1197" s="22"/>
      <c r="PQY1197" s="22"/>
      <c r="PQZ1197" s="22"/>
      <c r="PRA1197" s="22"/>
      <c r="PRB1197" s="22"/>
      <c r="PRC1197" s="22"/>
      <c r="PRD1197" s="22"/>
      <c r="PRE1197" s="22"/>
      <c r="PRF1197" s="22"/>
      <c r="PRG1197" s="22"/>
      <c r="PRH1197" s="22"/>
      <c r="PRI1197" s="22"/>
      <c r="PRJ1197" s="22"/>
      <c r="PRK1197" s="22"/>
      <c r="PRL1197" s="22"/>
      <c r="PRM1197" s="22"/>
      <c r="PRN1197" s="22"/>
      <c r="PRO1197" s="22"/>
      <c r="PRP1197" s="22"/>
      <c r="PRQ1197" s="22"/>
      <c r="PRR1197" s="22"/>
      <c r="PRS1197" s="22"/>
      <c r="PRT1197" s="22"/>
      <c r="PRU1197" s="22"/>
      <c r="PRV1197" s="22"/>
      <c r="PRW1197" s="22"/>
      <c r="PRX1197" s="22"/>
      <c r="PRY1197" s="22"/>
      <c r="PRZ1197" s="22"/>
      <c r="PSA1197" s="22"/>
      <c r="PSB1197" s="22"/>
      <c r="PSC1197" s="22"/>
      <c r="PSD1197" s="22"/>
      <c r="PSE1197" s="22"/>
      <c r="PSF1197" s="22"/>
      <c r="PSG1197" s="22"/>
      <c r="PSH1197" s="22"/>
      <c r="PSI1197" s="22"/>
      <c r="PSJ1197" s="22"/>
      <c r="PSK1197" s="22"/>
      <c r="PSL1197" s="22"/>
      <c r="PSM1197" s="22"/>
      <c r="PSN1197" s="22"/>
      <c r="PSO1197" s="22"/>
      <c r="PSP1197" s="22"/>
      <c r="PSQ1197" s="22"/>
      <c r="PSR1197" s="22"/>
      <c r="PSS1197" s="22"/>
      <c r="PST1197" s="22"/>
      <c r="PSU1197" s="22"/>
      <c r="PSV1197" s="22"/>
      <c r="PSW1197" s="22"/>
      <c r="PSX1197" s="22"/>
      <c r="PSY1197" s="22"/>
      <c r="PSZ1197" s="22"/>
      <c r="PTA1197" s="22"/>
      <c r="PTB1197" s="22"/>
      <c r="PTC1197" s="22"/>
      <c r="PTD1197" s="22"/>
      <c r="PTE1197" s="22"/>
      <c r="PTF1197" s="22"/>
      <c r="PTG1197" s="22"/>
      <c r="PTH1197" s="22"/>
      <c r="PTI1197" s="22"/>
      <c r="PTJ1197" s="22"/>
      <c r="PTK1197" s="22"/>
      <c r="PTL1197" s="22"/>
      <c r="PTM1197" s="22"/>
      <c r="PTN1197" s="22"/>
      <c r="PTO1197" s="22"/>
      <c r="PTP1197" s="22"/>
      <c r="PTQ1197" s="22"/>
      <c r="PTR1197" s="22"/>
      <c r="PTS1197" s="22"/>
      <c r="PTT1197" s="22"/>
      <c r="PTU1197" s="22"/>
      <c r="PTV1197" s="22"/>
      <c r="PTW1197" s="22"/>
      <c r="PTX1197" s="22"/>
      <c r="PTY1197" s="22"/>
      <c r="PTZ1197" s="22"/>
      <c r="PUA1197" s="22"/>
      <c r="PUB1197" s="22"/>
      <c r="PUC1197" s="22"/>
      <c r="PUD1197" s="22"/>
      <c r="PUE1197" s="22"/>
      <c r="PUF1197" s="22"/>
      <c r="PUG1197" s="22"/>
      <c r="PUH1197" s="22"/>
      <c r="PUI1197" s="22"/>
      <c r="PUJ1197" s="22"/>
      <c r="PUK1197" s="22"/>
      <c r="PUL1197" s="22"/>
      <c r="PUM1197" s="22"/>
      <c r="PUN1197" s="22"/>
      <c r="PUO1197" s="22"/>
      <c r="PUP1197" s="22"/>
      <c r="PUQ1197" s="22"/>
      <c r="PUR1197" s="22"/>
      <c r="PUS1197" s="22"/>
      <c r="PUT1197" s="22"/>
      <c r="PUU1197" s="22"/>
      <c r="PUV1197" s="22"/>
      <c r="PUW1197" s="22"/>
      <c r="PUX1197" s="22"/>
      <c r="PUY1197" s="22"/>
      <c r="PUZ1197" s="22"/>
      <c r="PVA1197" s="22"/>
      <c r="PVB1197" s="22"/>
      <c r="PVC1197" s="22"/>
      <c r="PVD1197" s="22"/>
      <c r="PVE1197" s="22"/>
      <c r="PVF1197" s="22"/>
      <c r="PVG1197" s="22"/>
      <c r="PVH1197" s="22"/>
      <c r="PVI1197" s="22"/>
      <c r="PVJ1197" s="22"/>
      <c r="PVK1197" s="22"/>
      <c r="PVL1197" s="22"/>
      <c r="PVM1197" s="22"/>
      <c r="PVN1197" s="22"/>
      <c r="PVO1197" s="22"/>
      <c r="PVP1197" s="22"/>
      <c r="PVQ1197" s="22"/>
      <c r="PVR1197" s="22"/>
      <c r="PVS1197" s="22"/>
      <c r="PVT1197" s="22"/>
      <c r="PVU1197" s="22"/>
      <c r="PVV1197" s="22"/>
      <c r="PVW1197" s="22"/>
      <c r="PVX1197" s="22"/>
      <c r="PVY1197" s="22"/>
      <c r="PVZ1197" s="22"/>
      <c r="PWA1197" s="22"/>
      <c r="PWB1197" s="22"/>
      <c r="PWC1197" s="22"/>
      <c r="PWD1197" s="22"/>
      <c r="PWE1197" s="22"/>
      <c r="PWF1197" s="22"/>
      <c r="PWG1197" s="22"/>
      <c r="PWH1197" s="22"/>
      <c r="PWI1197" s="22"/>
      <c r="PWJ1197" s="22"/>
      <c r="PWK1197" s="22"/>
      <c r="PWL1197" s="22"/>
      <c r="PWM1197" s="22"/>
      <c r="PWN1197" s="22"/>
      <c r="PWO1197" s="22"/>
      <c r="PWP1197" s="22"/>
      <c r="PWQ1197" s="22"/>
      <c r="PWR1197" s="22"/>
      <c r="PWS1197" s="22"/>
      <c r="PWT1197" s="22"/>
      <c r="PWU1197" s="22"/>
      <c r="PWV1197" s="22"/>
      <c r="PWW1197" s="22"/>
      <c r="PWX1197" s="22"/>
      <c r="PWY1197" s="22"/>
      <c r="PWZ1197" s="22"/>
      <c r="PXA1197" s="22"/>
      <c r="PXB1197" s="22"/>
      <c r="PXC1197" s="22"/>
      <c r="PXD1197" s="22"/>
      <c r="PXE1197" s="22"/>
      <c r="PXF1197" s="22"/>
      <c r="PXG1197" s="22"/>
      <c r="PXH1197" s="22"/>
      <c r="PXI1197" s="22"/>
      <c r="PXJ1197" s="22"/>
      <c r="PXK1197" s="22"/>
      <c r="PXL1197" s="22"/>
      <c r="PXM1197" s="22"/>
      <c r="PXN1197" s="22"/>
      <c r="PXO1197" s="22"/>
      <c r="PXP1197" s="22"/>
      <c r="PXQ1197" s="22"/>
      <c r="PXR1197" s="22"/>
      <c r="PXS1197" s="22"/>
      <c r="PXT1197" s="22"/>
      <c r="PXU1197" s="22"/>
      <c r="PXV1197" s="22"/>
      <c r="PXW1197" s="22"/>
      <c r="PXX1197" s="22"/>
      <c r="PXY1197" s="22"/>
      <c r="PXZ1197" s="22"/>
      <c r="PYA1197" s="22"/>
      <c r="PYB1197" s="22"/>
      <c r="PYC1197" s="22"/>
      <c r="PYD1197" s="22"/>
      <c r="PYE1197" s="22"/>
      <c r="PYF1197" s="22"/>
      <c r="PYG1197" s="22"/>
      <c r="PYH1197" s="22"/>
      <c r="PYI1197" s="22"/>
      <c r="PYJ1197" s="22"/>
      <c r="PYK1197" s="22"/>
      <c r="PYL1197" s="22"/>
      <c r="PYM1197" s="22"/>
      <c r="PYN1197" s="22"/>
      <c r="PYO1197" s="22"/>
      <c r="PYP1197" s="22"/>
      <c r="PYQ1197" s="22"/>
      <c r="PYR1197" s="22"/>
      <c r="PYS1197" s="22"/>
      <c r="PYT1197" s="22"/>
      <c r="PYU1197" s="22"/>
      <c r="PYV1197" s="22"/>
      <c r="PYW1197" s="22"/>
      <c r="PYX1197" s="22"/>
      <c r="PYY1197" s="22"/>
      <c r="PYZ1197" s="22"/>
      <c r="PZA1197" s="22"/>
      <c r="PZB1197" s="22"/>
      <c r="PZC1197" s="22"/>
      <c r="PZD1197" s="22"/>
      <c r="PZE1197" s="22"/>
      <c r="PZF1197" s="22"/>
      <c r="PZG1197" s="22"/>
      <c r="PZH1197" s="22"/>
      <c r="PZI1197" s="22"/>
      <c r="PZJ1197" s="22"/>
      <c r="PZK1197" s="22"/>
      <c r="PZL1197" s="22"/>
      <c r="PZM1197" s="22"/>
      <c r="PZN1197" s="22"/>
      <c r="PZO1197" s="22"/>
      <c r="PZP1197" s="22"/>
      <c r="PZQ1197" s="22"/>
      <c r="PZR1197" s="22"/>
      <c r="PZS1197" s="22"/>
      <c r="PZT1197" s="22"/>
      <c r="PZU1197" s="22"/>
      <c r="PZV1197" s="22"/>
      <c r="PZW1197" s="22"/>
      <c r="PZX1197" s="22"/>
      <c r="PZY1197" s="22"/>
      <c r="PZZ1197" s="22"/>
      <c r="QAA1197" s="22"/>
      <c r="QAB1197" s="22"/>
      <c r="QAC1197" s="22"/>
      <c r="QAD1197" s="22"/>
      <c r="QAE1197" s="22"/>
      <c r="QAF1197" s="22"/>
      <c r="QAG1197" s="22"/>
      <c r="QAH1197" s="22"/>
      <c r="QAI1197" s="22"/>
      <c r="QAJ1197" s="22"/>
      <c r="QAK1197" s="22"/>
      <c r="QAL1197" s="22"/>
      <c r="QAM1197" s="22"/>
      <c r="QAN1197" s="22"/>
      <c r="QAO1197" s="22"/>
      <c r="QAP1197" s="22"/>
      <c r="QAQ1197" s="22"/>
      <c r="QAR1197" s="22"/>
      <c r="QAS1197" s="22"/>
      <c r="QAT1197" s="22"/>
      <c r="QAU1197" s="22"/>
      <c r="QAV1197" s="22"/>
      <c r="QAW1197" s="22"/>
      <c r="QAX1197" s="22"/>
      <c r="QAY1197" s="22"/>
      <c r="QAZ1197" s="22"/>
      <c r="QBA1197" s="22"/>
      <c r="QBB1197" s="22"/>
      <c r="QBC1197" s="22"/>
      <c r="QBD1197" s="22"/>
      <c r="QBE1197" s="22"/>
      <c r="QBF1197" s="22"/>
      <c r="QBG1197" s="22"/>
      <c r="QBH1197" s="22"/>
      <c r="QBI1197" s="22"/>
      <c r="QBJ1197" s="22"/>
      <c r="QBK1197" s="22"/>
      <c r="QBL1197" s="22"/>
      <c r="QBM1197" s="22"/>
      <c r="QBN1197" s="22"/>
      <c r="QBO1197" s="22"/>
      <c r="QBP1197" s="22"/>
      <c r="QBQ1197" s="22"/>
      <c r="QBR1197" s="22"/>
      <c r="QBS1197" s="22"/>
      <c r="QBT1197" s="22"/>
      <c r="QBU1197" s="22"/>
      <c r="QBV1197" s="22"/>
      <c r="QBW1197" s="22"/>
      <c r="QBX1197" s="22"/>
      <c r="QBY1197" s="22"/>
      <c r="QBZ1197" s="22"/>
      <c r="QCA1197" s="22"/>
      <c r="QCB1197" s="22"/>
      <c r="QCC1197" s="22"/>
      <c r="QCD1197" s="22"/>
      <c r="QCE1197" s="22"/>
      <c r="QCF1197" s="22"/>
      <c r="QCG1197" s="22"/>
      <c r="QCH1197" s="22"/>
      <c r="QCI1197" s="22"/>
      <c r="QCJ1197" s="22"/>
      <c r="QCK1197" s="22"/>
      <c r="QCL1197" s="22"/>
      <c r="QCM1197" s="22"/>
      <c r="QCN1197" s="22"/>
      <c r="QCO1197" s="22"/>
      <c r="QCP1197" s="22"/>
      <c r="QCQ1197" s="22"/>
      <c r="QCR1197" s="22"/>
      <c r="QCS1197" s="22"/>
      <c r="QCT1197" s="22"/>
      <c r="QCU1197" s="22"/>
      <c r="QCV1197" s="22"/>
      <c r="QCW1197" s="22"/>
      <c r="QCX1197" s="22"/>
      <c r="QCY1197" s="22"/>
      <c r="QCZ1197" s="22"/>
      <c r="QDA1197" s="22"/>
      <c r="QDB1197" s="22"/>
      <c r="QDC1197" s="22"/>
      <c r="QDD1197" s="22"/>
      <c r="QDE1197" s="22"/>
      <c r="QDF1197" s="22"/>
      <c r="QDG1197" s="22"/>
      <c r="QDH1197" s="22"/>
      <c r="QDI1197" s="22"/>
      <c r="QDJ1197" s="22"/>
      <c r="QDK1197" s="22"/>
      <c r="QDL1197" s="22"/>
      <c r="QDM1197" s="22"/>
      <c r="QDN1197" s="22"/>
      <c r="QDO1197" s="22"/>
      <c r="QDP1197" s="22"/>
      <c r="QDQ1197" s="22"/>
      <c r="QDR1197" s="22"/>
      <c r="QDS1197" s="22"/>
      <c r="QDT1197" s="22"/>
      <c r="QDU1197" s="22"/>
      <c r="QDV1197" s="22"/>
      <c r="QDW1197" s="22"/>
      <c r="QDX1197" s="22"/>
      <c r="QDY1197" s="22"/>
      <c r="QDZ1197" s="22"/>
      <c r="QEA1197" s="22"/>
      <c r="QEB1197" s="22"/>
      <c r="QEC1197" s="22"/>
      <c r="QED1197" s="22"/>
      <c r="QEE1197" s="22"/>
      <c r="QEF1197" s="22"/>
      <c r="QEG1197" s="22"/>
      <c r="QEH1197" s="22"/>
      <c r="QEI1197" s="22"/>
      <c r="QEJ1197" s="22"/>
      <c r="QEK1197" s="22"/>
      <c r="QEL1197" s="22"/>
      <c r="QEM1197" s="22"/>
      <c r="QEN1197" s="22"/>
      <c r="QEO1197" s="22"/>
      <c r="QEP1197" s="22"/>
      <c r="QEQ1197" s="22"/>
      <c r="QER1197" s="22"/>
      <c r="QES1197" s="22"/>
      <c r="QET1197" s="22"/>
      <c r="QEU1197" s="22"/>
      <c r="QEV1197" s="22"/>
      <c r="QEW1197" s="22"/>
      <c r="QEX1197" s="22"/>
      <c r="QEY1197" s="22"/>
      <c r="QEZ1197" s="22"/>
      <c r="QFA1197" s="22"/>
      <c r="QFB1197" s="22"/>
      <c r="QFC1197" s="22"/>
      <c r="QFD1197" s="22"/>
      <c r="QFE1197" s="22"/>
      <c r="QFF1197" s="22"/>
      <c r="QFG1197" s="22"/>
      <c r="QFH1197" s="22"/>
      <c r="QFI1197" s="22"/>
      <c r="QFJ1197" s="22"/>
      <c r="QFK1197" s="22"/>
      <c r="QFL1197" s="22"/>
      <c r="QFM1197" s="22"/>
      <c r="QFN1197" s="22"/>
      <c r="QFO1197" s="22"/>
      <c r="QFP1197" s="22"/>
      <c r="QFQ1197" s="22"/>
      <c r="QFR1197" s="22"/>
      <c r="QFS1197" s="22"/>
      <c r="QFT1197" s="22"/>
      <c r="QFU1197" s="22"/>
      <c r="QFV1197" s="22"/>
      <c r="QFW1197" s="22"/>
      <c r="QFX1197" s="22"/>
      <c r="QFY1197" s="22"/>
      <c r="QFZ1197" s="22"/>
      <c r="QGA1197" s="22"/>
      <c r="QGB1197" s="22"/>
      <c r="QGC1197" s="22"/>
      <c r="QGD1197" s="22"/>
      <c r="QGE1197" s="22"/>
      <c r="QGF1197" s="22"/>
      <c r="QGG1197" s="22"/>
      <c r="QGH1197" s="22"/>
      <c r="QGI1197" s="22"/>
      <c r="QGJ1197" s="22"/>
      <c r="QGK1197" s="22"/>
      <c r="QGL1197" s="22"/>
      <c r="QGM1197" s="22"/>
      <c r="QGN1197" s="22"/>
      <c r="QGO1197" s="22"/>
      <c r="QGP1197" s="22"/>
      <c r="QGQ1197" s="22"/>
      <c r="QGR1197" s="22"/>
      <c r="QGS1197" s="22"/>
      <c r="QGT1197" s="22"/>
      <c r="QGU1197" s="22"/>
      <c r="QGV1197" s="22"/>
      <c r="QGW1197" s="22"/>
      <c r="QGX1197" s="22"/>
      <c r="QGY1197" s="22"/>
      <c r="QGZ1197" s="22"/>
      <c r="QHA1197" s="22"/>
      <c r="QHB1197" s="22"/>
      <c r="QHC1197" s="22"/>
      <c r="QHD1197" s="22"/>
      <c r="QHE1197" s="22"/>
      <c r="QHF1197" s="22"/>
      <c r="QHG1197" s="22"/>
      <c r="QHH1197" s="22"/>
      <c r="QHI1197" s="22"/>
      <c r="QHJ1197" s="22"/>
      <c r="QHK1197" s="22"/>
      <c r="QHL1197" s="22"/>
      <c r="QHM1197" s="22"/>
      <c r="QHN1197" s="22"/>
      <c r="QHO1197" s="22"/>
      <c r="QHP1197" s="22"/>
      <c r="QHQ1197" s="22"/>
      <c r="QHR1197" s="22"/>
      <c r="QHS1197" s="22"/>
      <c r="QHT1197" s="22"/>
      <c r="QHU1197" s="22"/>
      <c r="QHV1197" s="22"/>
      <c r="QHW1197" s="22"/>
      <c r="QHX1197" s="22"/>
      <c r="QHY1197" s="22"/>
      <c r="QHZ1197" s="22"/>
      <c r="QIA1197" s="22"/>
      <c r="QIB1197" s="22"/>
      <c r="QIC1197" s="22"/>
      <c r="QID1197" s="22"/>
      <c r="QIE1197" s="22"/>
      <c r="QIF1197" s="22"/>
      <c r="QIG1197" s="22"/>
      <c r="QIH1197" s="22"/>
      <c r="QII1197" s="22"/>
      <c r="QIJ1197" s="22"/>
      <c r="QIK1197" s="22"/>
      <c r="QIL1197" s="22"/>
      <c r="QIM1197" s="22"/>
      <c r="QIN1197" s="22"/>
      <c r="QIO1197" s="22"/>
      <c r="QIP1197" s="22"/>
      <c r="QIQ1197" s="22"/>
      <c r="QIR1197" s="22"/>
      <c r="QIS1197" s="22"/>
      <c r="QIT1197" s="22"/>
      <c r="QIU1197" s="22"/>
      <c r="QIV1197" s="22"/>
      <c r="QIW1197" s="22"/>
      <c r="QIX1197" s="22"/>
      <c r="QIY1197" s="22"/>
      <c r="QIZ1197" s="22"/>
      <c r="QJA1197" s="22"/>
      <c r="QJB1197" s="22"/>
      <c r="QJC1197" s="22"/>
      <c r="QJD1197" s="22"/>
      <c r="QJE1197" s="22"/>
      <c r="QJF1197" s="22"/>
      <c r="QJG1197" s="22"/>
      <c r="QJH1197" s="22"/>
      <c r="QJI1197" s="22"/>
      <c r="QJJ1197" s="22"/>
      <c r="QJK1197" s="22"/>
      <c r="QJL1197" s="22"/>
      <c r="QJM1197" s="22"/>
      <c r="QJN1197" s="22"/>
      <c r="QJO1197" s="22"/>
      <c r="QJP1197" s="22"/>
      <c r="QJQ1197" s="22"/>
      <c r="QJR1197" s="22"/>
      <c r="QJS1197" s="22"/>
      <c r="QJT1197" s="22"/>
      <c r="QJU1197" s="22"/>
      <c r="QJV1197" s="22"/>
      <c r="QJW1197" s="22"/>
      <c r="QJX1197" s="22"/>
      <c r="QJY1197" s="22"/>
      <c r="QJZ1197" s="22"/>
      <c r="QKA1197" s="22"/>
      <c r="QKB1197" s="22"/>
      <c r="QKC1197" s="22"/>
      <c r="QKD1197" s="22"/>
      <c r="QKE1197" s="22"/>
      <c r="QKF1197" s="22"/>
      <c r="QKG1197" s="22"/>
      <c r="QKH1197" s="22"/>
      <c r="QKI1197" s="22"/>
      <c r="QKJ1197" s="22"/>
      <c r="QKK1197" s="22"/>
      <c r="QKL1197" s="22"/>
      <c r="QKM1197" s="22"/>
      <c r="QKN1197" s="22"/>
      <c r="QKO1197" s="22"/>
      <c r="QKP1197" s="22"/>
      <c r="QKQ1197" s="22"/>
      <c r="QKR1197" s="22"/>
      <c r="QKS1197" s="22"/>
      <c r="QKT1197" s="22"/>
      <c r="QKU1197" s="22"/>
      <c r="QKV1197" s="22"/>
      <c r="QKW1197" s="22"/>
      <c r="QKX1197" s="22"/>
      <c r="QKY1197" s="22"/>
      <c r="QKZ1197" s="22"/>
      <c r="QLA1197" s="22"/>
      <c r="QLB1197" s="22"/>
      <c r="QLC1197" s="22"/>
      <c r="QLD1197" s="22"/>
      <c r="QLE1197" s="22"/>
      <c r="QLF1197" s="22"/>
      <c r="QLG1197" s="22"/>
      <c r="QLH1197" s="22"/>
      <c r="QLI1197" s="22"/>
      <c r="QLJ1197" s="22"/>
      <c r="QLK1197" s="22"/>
      <c r="QLL1197" s="22"/>
      <c r="QLM1197" s="22"/>
      <c r="QLN1197" s="22"/>
      <c r="QLO1197" s="22"/>
      <c r="QLP1197" s="22"/>
      <c r="QLQ1197" s="22"/>
      <c r="QLR1197" s="22"/>
      <c r="QLS1197" s="22"/>
      <c r="QLT1197" s="22"/>
      <c r="QLU1197" s="22"/>
      <c r="QLV1197" s="22"/>
      <c r="QLW1197" s="22"/>
      <c r="QLX1197" s="22"/>
      <c r="QLY1197" s="22"/>
      <c r="QLZ1197" s="22"/>
      <c r="QMA1197" s="22"/>
      <c r="QMB1197" s="22"/>
      <c r="QMC1197" s="22"/>
      <c r="QMD1197" s="22"/>
      <c r="QME1197" s="22"/>
      <c r="QMF1197" s="22"/>
      <c r="QMG1197" s="22"/>
      <c r="QMH1197" s="22"/>
      <c r="QMI1197" s="22"/>
      <c r="QMJ1197" s="22"/>
      <c r="QMK1197" s="22"/>
      <c r="QML1197" s="22"/>
      <c r="QMM1197" s="22"/>
      <c r="QMN1197" s="22"/>
      <c r="QMO1197" s="22"/>
      <c r="QMP1197" s="22"/>
      <c r="QMQ1197" s="22"/>
      <c r="QMR1197" s="22"/>
      <c r="QMS1197" s="22"/>
      <c r="QMT1197" s="22"/>
      <c r="QMU1197" s="22"/>
      <c r="QMV1197" s="22"/>
      <c r="QMW1197" s="22"/>
      <c r="QMX1197" s="22"/>
      <c r="QMY1197" s="22"/>
      <c r="QMZ1197" s="22"/>
      <c r="QNA1197" s="22"/>
      <c r="QNB1197" s="22"/>
      <c r="QNC1197" s="22"/>
      <c r="QND1197" s="22"/>
      <c r="QNE1197" s="22"/>
      <c r="QNF1197" s="22"/>
      <c r="QNG1197" s="22"/>
      <c r="QNH1197" s="22"/>
      <c r="QNI1197" s="22"/>
      <c r="QNJ1197" s="22"/>
      <c r="QNK1197" s="22"/>
      <c r="QNL1197" s="22"/>
      <c r="QNM1197" s="22"/>
      <c r="QNN1197" s="22"/>
      <c r="QNO1197" s="22"/>
      <c r="QNP1197" s="22"/>
      <c r="QNQ1197" s="22"/>
      <c r="QNR1197" s="22"/>
      <c r="QNS1197" s="22"/>
      <c r="QNT1197" s="22"/>
      <c r="QNU1197" s="22"/>
      <c r="QNV1197" s="22"/>
      <c r="QNW1197" s="22"/>
      <c r="QNX1197" s="22"/>
      <c r="QNY1197" s="22"/>
      <c r="QNZ1197" s="22"/>
      <c r="QOA1197" s="22"/>
      <c r="QOB1197" s="22"/>
      <c r="QOC1197" s="22"/>
      <c r="QOD1197" s="22"/>
      <c r="QOE1197" s="22"/>
      <c r="QOF1197" s="22"/>
      <c r="QOG1197" s="22"/>
      <c r="QOH1197" s="22"/>
      <c r="QOI1197" s="22"/>
      <c r="QOJ1197" s="22"/>
      <c r="QOK1197" s="22"/>
      <c r="QOL1197" s="22"/>
      <c r="QOM1197" s="22"/>
      <c r="QON1197" s="22"/>
      <c r="QOO1197" s="22"/>
      <c r="QOP1197" s="22"/>
      <c r="QOQ1197" s="22"/>
      <c r="QOR1197" s="22"/>
      <c r="QOS1197" s="22"/>
      <c r="QOT1197" s="22"/>
      <c r="QOU1197" s="22"/>
      <c r="QOV1197" s="22"/>
      <c r="QOW1197" s="22"/>
      <c r="QOX1197" s="22"/>
      <c r="QOY1197" s="22"/>
      <c r="QOZ1197" s="22"/>
      <c r="QPA1197" s="22"/>
      <c r="QPB1197" s="22"/>
      <c r="QPC1197" s="22"/>
      <c r="QPD1197" s="22"/>
      <c r="QPE1197" s="22"/>
      <c r="QPF1197" s="22"/>
      <c r="QPG1197" s="22"/>
      <c r="QPH1197" s="22"/>
      <c r="QPI1197" s="22"/>
      <c r="QPJ1197" s="22"/>
      <c r="QPK1197" s="22"/>
      <c r="QPL1197" s="22"/>
      <c r="QPM1197" s="22"/>
      <c r="QPN1197" s="22"/>
      <c r="QPO1197" s="22"/>
      <c r="QPP1197" s="22"/>
      <c r="QPQ1197" s="22"/>
      <c r="QPR1197" s="22"/>
      <c r="QPS1197" s="22"/>
      <c r="QPT1197" s="22"/>
      <c r="QPU1197" s="22"/>
      <c r="QPV1197" s="22"/>
      <c r="QPW1197" s="22"/>
      <c r="QPX1197" s="22"/>
      <c r="QPY1197" s="22"/>
      <c r="QPZ1197" s="22"/>
      <c r="QQA1197" s="22"/>
      <c r="QQB1197" s="22"/>
      <c r="QQC1197" s="22"/>
      <c r="QQD1197" s="22"/>
      <c r="QQE1197" s="22"/>
      <c r="QQF1197" s="22"/>
      <c r="QQG1197" s="22"/>
      <c r="QQH1197" s="22"/>
      <c r="QQI1197" s="22"/>
      <c r="QQJ1197" s="22"/>
      <c r="QQK1197" s="22"/>
      <c r="QQL1197" s="22"/>
      <c r="QQM1197" s="22"/>
      <c r="QQN1197" s="22"/>
      <c r="QQO1197" s="22"/>
      <c r="QQP1197" s="22"/>
      <c r="QQQ1197" s="22"/>
      <c r="QQR1197" s="22"/>
      <c r="QQS1197" s="22"/>
      <c r="QQT1197" s="22"/>
      <c r="QQU1197" s="22"/>
      <c r="QQV1197" s="22"/>
      <c r="QQW1197" s="22"/>
      <c r="QQX1197" s="22"/>
      <c r="QQY1197" s="22"/>
      <c r="QQZ1197" s="22"/>
      <c r="QRA1197" s="22"/>
      <c r="QRB1197" s="22"/>
      <c r="QRC1197" s="22"/>
      <c r="QRD1197" s="22"/>
      <c r="QRE1197" s="22"/>
      <c r="QRF1197" s="22"/>
      <c r="QRG1197" s="22"/>
      <c r="QRH1197" s="22"/>
      <c r="QRI1197" s="22"/>
      <c r="QRJ1197" s="22"/>
      <c r="QRK1197" s="22"/>
      <c r="QRL1197" s="22"/>
      <c r="QRM1197" s="22"/>
      <c r="QRN1197" s="22"/>
      <c r="QRO1197" s="22"/>
      <c r="QRP1197" s="22"/>
      <c r="QRQ1197" s="22"/>
      <c r="QRR1197" s="22"/>
      <c r="QRS1197" s="22"/>
      <c r="QRT1197" s="22"/>
      <c r="QRU1197" s="22"/>
      <c r="QRV1197" s="22"/>
      <c r="QRW1197" s="22"/>
      <c r="QRX1197" s="22"/>
      <c r="QRY1197" s="22"/>
      <c r="QRZ1197" s="22"/>
      <c r="QSA1197" s="22"/>
      <c r="QSB1197" s="22"/>
      <c r="QSC1197" s="22"/>
      <c r="QSD1197" s="22"/>
      <c r="QSE1197" s="22"/>
      <c r="QSF1197" s="22"/>
      <c r="QSG1197" s="22"/>
      <c r="QSH1197" s="22"/>
      <c r="QSI1197" s="22"/>
      <c r="QSJ1197" s="22"/>
      <c r="QSK1197" s="22"/>
      <c r="QSL1197" s="22"/>
      <c r="QSM1197" s="22"/>
      <c r="QSN1197" s="22"/>
      <c r="QSO1197" s="22"/>
      <c r="QSP1197" s="22"/>
      <c r="QSQ1197" s="22"/>
      <c r="QSR1197" s="22"/>
      <c r="QSS1197" s="22"/>
      <c r="QST1197" s="22"/>
      <c r="QSU1197" s="22"/>
      <c r="QSV1197" s="22"/>
      <c r="QSW1197" s="22"/>
      <c r="QSX1197" s="22"/>
      <c r="QSY1197" s="22"/>
      <c r="QSZ1197" s="22"/>
      <c r="QTA1197" s="22"/>
      <c r="QTB1197" s="22"/>
      <c r="QTC1197" s="22"/>
      <c r="QTD1197" s="22"/>
      <c r="QTE1197" s="22"/>
      <c r="QTF1197" s="22"/>
      <c r="QTG1197" s="22"/>
      <c r="QTH1197" s="22"/>
      <c r="QTI1197" s="22"/>
      <c r="QTJ1197" s="22"/>
      <c r="QTK1197" s="22"/>
      <c r="QTL1197" s="22"/>
      <c r="QTM1197" s="22"/>
      <c r="QTN1197" s="22"/>
      <c r="QTO1197" s="22"/>
      <c r="QTP1197" s="22"/>
      <c r="QTQ1197" s="22"/>
      <c r="QTR1197" s="22"/>
      <c r="QTS1197" s="22"/>
      <c r="QTT1197" s="22"/>
      <c r="QTU1197" s="22"/>
      <c r="QTV1197" s="22"/>
      <c r="QTW1197" s="22"/>
      <c r="QTX1197" s="22"/>
      <c r="QTY1197" s="22"/>
      <c r="QTZ1197" s="22"/>
      <c r="QUA1197" s="22"/>
      <c r="QUB1197" s="22"/>
      <c r="QUC1197" s="22"/>
      <c r="QUD1197" s="22"/>
      <c r="QUE1197" s="22"/>
      <c r="QUF1197" s="22"/>
      <c r="QUG1197" s="22"/>
      <c r="QUH1197" s="22"/>
      <c r="QUI1197" s="22"/>
      <c r="QUJ1197" s="22"/>
      <c r="QUK1197" s="22"/>
      <c r="QUL1197" s="22"/>
      <c r="QUM1197" s="22"/>
      <c r="QUN1197" s="22"/>
      <c r="QUO1197" s="22"/>
      <c r="QUP1197" s="22"/>
      <c r="QUQ1197" s="22"/>
      <c r="QUR1197" s="22"/>
      <c r="QUS1197" s="22"/>
      <c r="QUT1197" s="22"/>
      <c r="QUU1197" s="22"/>
      <c r="QUV1197" s="22"/>
      <c r="QUW1197" s="22"/>
      <c r="QUX1197" s="22"/>
      <c r="QUY1197" s="22"/>
      <c r="QUZ1197" s="22"/>
      <c r="QVA1197" s="22"/>
      <c r="QVB1197" s="22"/>
      <c r="QVC1197" s="22"/>
      <c r="QVD1197" s="22"/>
      <c r="QVE1197" s="22"/>
      <c r="QVF1197" s="22"/>
      <c r="QVG1197" s="22"/>
      <c r="QVH1197" s="22"/>
      <c r="QVI1197" s="22"/>
      <c r="QVJ1197" s="22"/>
      <c r="QVK1197" s="22"/>
      <c r="QVL1197" s="22"/>
      <c r="QVM1197" s="22"/>
      <c r="QVN1197" s="22"/>
      <c r="QVO1197" s="22"/>
      <c r="QVP1197" s="22"/>
      <c r="QVQ1197" s="22"/>
      <c r="QVR1197" s="22"/>
      <c r="QVS1197" s="22"/>
      <c r="QVT1197" s="22"/>
      <c r="QVU1197" s="22"/>
      <c r="QVV1197" s="22"/>
      <c r="QVW1197" s="22"/>
      <c r="QVX1197" s="22"/>
      <c r="QVY1197" s="22"/>
      <c r="QVZ1197" s="22"/>
      <c r="QWA1197" s="22"/>
      <c r="QWB1197" s="22"/>
      <c r="QWC1197" s="22"/>
      <c r="QWD1197" s="22"/>
      <c r="QWE1197" s="22"/>
      <c r="QWF1197" s="22"/>
      <c r="QWG1197" s="22"/>
      <c r="QWH1197" s="22"/>
      <c r="QWI1197" s="22"/>
      <c r="QWJ1197" s="22"/>
      <c r="QWK1197" s="22"/>
      <c r="QWL1197" s="22"/>
      <c r="QWM1197" s="22"/>
      <c r="QWN1197" s="22"/>
      <c r="QWO1197" s="22"/>
      <c r="QWP1197" s="22"/>
      <c r="QWQ1197" s="22"/>
      <c r="QWR1197" s="22"/>
      <c r="QWS1197" s="22"/>
      <c r="QWT1197" s="22"/>
      <c r="QWU1197" s="22"/>
      <c r="QWV1197" s="22"/>
      <c r="QWW1197" s="22"/>
      <c r="QWX1197" s="22"/>
      <c r="QWY1197" s="22"/>
      <c r="QWZ1197" s="22"/>
      <c r="QXA1197" s="22"/>
      <c r="QXB1197" s="22"/>
      <c r="QXC1197" s="22"/>
      <c r="QXD1197" s="22"/>
      <c r="QXE1197" s="22"/>
      <c r="QXF1197" s="22"/>
      <c r="QXG1197" s="22"/>
      <c r="QXH1197" s="22"/>
      <c r="QXI1197" s="22"/>
      <c r="QXJ1197" s="22"/>
      <c r="QXK1197" s="22"/>
      <c r="QXL1197" s="22"/>
      <c r="QXM1197" s="22"/>
      <c r="QXN1197" s="22"/>
      <c r="QXO1197" s="22"/>
      <c r="QXP1197" s="22"/>
      <c r="QXQ1197" s="22"/>
      <c r="QXR1197" s="22"/>
      <c r="QXS1197" s="22"/>
      <c r="QXT1197" s="22"/>
      <c r="QXU1197" s="22"/>
      <c r="QXV1197" s="22"/>
      <c r="QXW1197" s="22"/>
      <c r="QXX1197" s="22"/>
      <c r="QXY1197" s="22"/>
      <c r="QXZ1197" s="22"/>
      <c r="QYA1197" s="22"/>
      <c r="QYB1197" s="22"/>
      <c r="QYC1197" s="22"/>
      <c r="QYD1197" s="22"/>
      <c r="QYE1197" s="22"/>
      <c r="QYF1197" s="22"/>
      <c r="QYG1197" s="22"/>
      <c r="QYH1197" s="22"/>
      <c r="QYI1197" s="22"/>
      <c r="QYJ1197" s="22"/>
      <c r="QYK1197" s="22"/>
      <c r="QYL1197" s="22"/>
      <c r="QYM1197" s="22"/>
      <c r="QYN1197" s="22"/>
      <c r="QYO1197" s="22"/>
      <c r="QYP1197" s="22"/>
      <c r="QYQ1197" s="22"/>
      <c r="QYR1197" s="22"/>
      <c r="QYS1197" s="22"/>
      <c r="QYT1197" s="22"/>
      <c r="QYU1197" s="22"/>
      <c r="QYV1197" s="22"/>
      <c r="QYW1197" s="22"/>
      <c r="QYX1197" s="22"/>
      <c r="QYY1197" s="22"/>
      <c r="QYZ1197" s="22"/>
      <c r="QZA1197" s="22"/>
      <c r="QZB1197" s="22"/>
      <c r="QZC1197" s="22"/>
      <c r="QZD1197" s="22"/>
      <c r="QZE1197" s="22"/>
      <c r="QZF1197" s="22"/>
      <c r="QZG1197" s="22"/>
      <c r="QZH1197" s="22"/>
      <c r="QZI1197" s="22"/>
      <c r="QZJ1197" s="22"/>
      <c r="QZK1197" s="22"/>
      <c r="QZL1197" s="22"/>
      <c r="QZM1197" s="22"/>
      <c r="QZN1197" s="22"/>
      <c r="QZO1197" s="22"/>
      <c r="QZP1197" s="22"/>
      <c r="QZQ1197" s="22"/>
      <c r="QZR1197" s="22"/>
      <c r="QZS1197" s="22"/>
      <c r="QZT1197" s="22"/>
      <c r="QZU1197" s="22"/>
      <c r="QZV1197" s="22"/>
      <c r="QZW1197" s="22"/>
      <c r="QZX1197" s="22"/>
      <c r="QZY1197" s="22"/>
      <c r="QZZ1197" s="22"/>
      <c r="RAA1197" s="22"/>
      <c r="RAB1197" s="22"/>
      <c r="RAC1197" s="22"/>
      <c r="RAD1197" s="22"/>
      <c r="RAE1197" s="22"/>
      <c r="RAF1197" s="22"/>
      <c r="RAG1197" s="22"/>
      <c r="RAH1197" s="22"/>
      <c r="RAI1197" s="22"/>
      <c r="RAJ1197" s="22"/>
      <c r="RAK1197" s="22"/>
      <c r="RAL1197" s="22"/>
      <c r="RAM1197" s="22"/>
      <c r="RAN1197" s="22"/>
      <c r="RAO1197" s="22"/>
      <c r="RAP1197" s="22"/>
      <c r="RAQ1197" s="22"/>
      <c r="RAR1197" s="22"/>
      <c r="RAS1197" s="22"/>
      <c r="RAT1197" s="22"/>
      <c r="RAU1197" s="22"/>
      <c r="RAV1197" s="22"/>
      <c r="RAW1197" s="22"/>
      <c r="RAX1197" s="22"/>
      <c r="RAY1197" s="22"/>
      <c r="RAZ1197" s="22"/>
      <c r="RBA1197" s="22"/>
      <c r="RBB1197" s="22"/>
      <c r="RBC1197" s="22"/>
      <c r="RBD1197" s="22"/>
      <c r="RBE1197" s="22"/>
      <c r="RBF1197" s="22"/>
      <c r="RBG1197" s="22"/>
      <c r="RBH1197" s="22"/>
      <c r="RBI1197" s="22"/>
      <c r="RBJ1197" s="22"/>
      <c r="RBK1197" s="22"/>
      <c r="RBL1197" s="22"/>
      <c r="RBM1197" s="22"/>
      <c r="RBN1197" s="22"/>
      <c r="RBO1197" s="22"/>
      <c r="RBP1197" s="22"/>
      <c r="RBQ1197" s="22"/>
      <c r="RBR1197" s="22"/>
      <c r="RBS1197" s="22"/>
      <c r="RBT1197" s="22"/>
      <c r="RBU1197" s="22"/>
      <c r="RBV1197" s="22"/>
      <c r="RBW1197" s="22"/>
      <c r="RBX1197" s="22"/>
      <c r="RBY1197" s="22"/>
      <c r="RBZ1197" s="22"/>
      <c r="RCA1197" s="22"/>
      <c r="RCB1197" s="22"/>
      <c r="RCC1197" s="22"/>
      <c r="RCD1197" s="22"/>
      <c r="RCE1197" s="22"/>
      <c r="RCF1197" s="22"/>
      <c r="RCG1197" s="22"/>
      <c r="RCH1197" s="22"/>
      <c r="RCI1197" s="22"/>
      <c r="RCJ1197" s="22"/>
      <c r="RCK1197" s="22"/>
      <c r="RCL1197" s="22"/>
      <c r="RCM1197" s="22"/>
      <c r="RCN1197" s="22"/>
      <c r="RCO1197" s="22"/>
      <c r="RCP1197" s="22"/>
      <c r="RCQ1197" s="22"/>
      <c r="RCR1197" s="22"/>
      <c r="RCS1197" s="22"/>
      <c r="RCT1197" s="22"/>
      <c r="RCU1197" s="22"/>
      <c r="RCV1197" s="22"/>
      <c r="RCW1197" s="22"/>
      <c r="RCX1197" s="22"/>
      <c r="RCY1197" s="22"/>
      <c r="RCZ1197" s="22"/>
      <c r="RDA1197" s="22"/>
      <c r="RDB1197" s="22"/>
      <c r="RDC1197" s="22"/>
      <c r="RDD1197" s="22"/>
      <c r="RDE1197" s="22"/>
      <c r="RDF1197" s="22"/>
      <c r="RDG1197" s="22"/>
      <c r="RDH1197" s="22"/>
      <c r="RDI1197" s="22"/>
      <c r="RDJ1197" s="22"/>
      <c r="RDK1197" s="22"/>
      <c r="RDL1197" s="22"/>
      <c r="RDM1197" s="22"/>
      <c r="RDN1197" s="22"/>
      <c r="RDO1197" s="22"/>
      <c r="RDP1197" s="22"/>
      <c r="RDQ1197" s="22"/>
      <c r="RDR1197" s="22"/>
      <c r="RDS1197" s="22"/>
      <c r="RDT1197" s="22"/>
      <c r="RDU1197" s="22"/>
      <c r="RDV1197" s="22"/>
      <c r="RDW1197" s="22"/>
      <c r="RDX1197" s="22"/>
      <c r="RDY1197" s="22"/>
      <c r="RDZ1197" s="22"/>
      <c r="REA1197" s="22"/>
      <c r="REB1197" s="22"/>
      <c r="REC1197" s="22"/>
      <c r="RED1197" s="22"/>
      <c r="REE1197" s="22"/>
      <c r="REF1197" s="22"/>
      <c r="REG1197" s="22"/>
      <c r="REH1197" s="22"/>
      <c r="REI1197" s="22"/>
      <c r="REJ1197" s="22"/>
      <c r="REK1197" s="22"/>
      <c r="REL1197" s="22"/>
      <c r="REM1197" s="22"/>
      <c r="REN1197" s="22"/>
      <c r="REO1197" s="22"/>
      <c r="REP1197" s="22"/>
      <c r="REQ1197" s="22"/>
      <c r="RER1197" s="22"/>
      <c r="RES1197" s="22"/>
      <c r="RET1197" s="22"/>
      <c r="REU1197" s="22"/>
      <c r="REV1197" s="22"/>
      <c r="REW1197" s="22"/>
      <c r="REX1197" s="22"/>
      <c r="REY1197" s="22"/>
      <c r="REZ1197" s="22"/>
      <c r="RFA1197" s="22"/>
      <c r="RFB1197" s="22"/>
      <c r="RFC1197" s="22"/>
      <c r="RFD1197" s="22"/>
      <c r="RFE1197" s="22"/>
      <c r="RFF1197" s="22"/>
      <c r="RFG1197" s="22"/>
      <c r="RFH1197" s="22"/>
      <c r="RFI1197" s="22"/>
      <c r="RFJ1197" s="22"/>
      <c r="RFK1197" s="22"/>
      <c r="RFL1197" s="22"/>
      <c r="RFM1197" s="22"/>
      <c r="RFN1197" s="22"/>
      <c r="RFO1197" s="22"/>
      <c r="RFP1197" s="22"/>
      <c r="RFQ1197" s="22"/>
      <c r="RFR1197" s="22"/>
      <c r="RFS1197" s="22"/>
      <c r="RFT1197" s="22"/>
      <c r="RFU1197" s="22"/>
      <c r="RFV1197" s="22"/>
      <c r="RFW1197" s="22"/>
      <c r="RFX1197" s="22"/>
      <c r="RFY1197" s="22"/>
      <c r="RFZ1197" s="22"/>
      <c r="RGA1197" s="22"/>
      <c r="RGB1197" s="22"/>
      <c r="RGC1197" s="22"/>
      <c r="RGD1197" s="22"/>
      <c r="RGE1197" s="22"/>
      <c r="RGF1197" s="22"/>
      <c r="RGG1197" s="22"/>
      <c r="RGH1197" s="22"/>
      <c r="RGI1197" s="22"/>
      <c r="RGJ1197" s="22"/>
      <c r="RGK1197" s="22"/>
      <c r="RGL1197" s="22"/>
      <c r="RGM1197" s="22"/>
      <c r="RGN1197" s="22"/>
      <c r="RGO1197" s="22"/>
      <c r="RGP1197" s="22"/>
      <c r="RGQ1197" s="22"/>
      <c r="RGR1197" s="22"/>
      <c r="RGS1197" s="22"/>
      <c r="RGT1197" s="22"/>
      <c r="RGU1197" s="22"/>
      <c r="RGV1197" s="22"/>
      <c r="RGW1197" s="22"/>
      <c r="RGX1197" s="22"/>
      <c r="RGY1197" s="22"/>
      <c r="RGZ1197" s="22"/>
      <c r="RHA1197" s="22"/>
      <c r="RHB1197" s="22"/>
      <c r="RHC1197" s="22"/>
      <c r="RHD1197" s="22"/>
      <c r="RHE1197" s="22"/>
      <c r="RHF1197" s="22"/>
      <c r="RHG1197" s="22"/>
      <c r="RHH1197" s="22"/>
      <c r="RHI1197" s="22"/>
      <c r="RHJ1197" s="22"/>
      <c r="RHK1197" s="22"/>
      <c r="RHL1197" s="22"/>
      <c r="RHM1197" s="22"/>
      <c r="RHN1197" s="22"/>
      <c r="RHO1197" s="22"/>
      <c r="RHP1197" s="22"/>
      <c r="RHQ1197" s="22"/>
      <c r="RHR1197" s="22"/>
      <c r="RHS1197" s="22"/>
      <c r="RHT1197" s="22"/>
      <c r="RHU1197" s="22"/>
      <c r="RHV1197" s="22"/>
      <c r="RHW1197" s="22"/>
      <c r="RHX1197" s="22"/>
      <c r="RHY1197" s="22"/>
      <c r="RHZ1197" s="22"/>
      <c r="RIA1197" s="22"/>
      <c r="RIB1197" s="22"/>
      <c r="RIC1197" s="22"/>
      <c r="RID1197" s="22"/>
      <c r="RIE1197" s="22"/>
      <c r="RIF1197" s="22"/>
      <c r="RIG1197" s="22"/>
      <c r="RIH1197" s="22"/>
      <c r="RII1197" s="22"/>
      <c r="RIJ1197" s="22"/>
      <c r="RIK1197" s="22"/>
      <c r="RIL1197" s="22"/>
      <c r="RIM1197" s="22"/>
      <c r="RIN1197" s="22"/>
      <c r="RIO1197" s="22"/>
      <c r="RIP1197" s="22"/>
      <c r="RIQ1197" s="22"/>
      <c r="RIR1197" s="22"/>
      <c r="RIS1197" s="22"/>
      <c r="RIT1197" s="22"/>
      <c r="RIU1197" s="22"/>
      <c r="RIV1197" s="22"/>
      <c r="RIW1197" s="22"/>
      <c r="RIX1197" s="22"/>
      <c r="RIY1197" s="22"/>
      <c r="RIZ1197" s="22"/>
      <c r="RJA1197" s="22"/>
      <c r="RJB1197" s="22"/>
      <c r="RJC1197" s="22"/>
      <c r="RJD1197" s="22"/>
      <c r="RJE1197" s="22"/>
      <c r="RJF1197" s="22"/>
      <c r="RJG1197" s="22"/>
      <c r="RJH1197" s="22"/>
      <c r="RJI1197" s="22"/>
      <c r="RJJ1197" s="22"/>
      <c r="RJK1197" s="22"/>
      <c r="RJL1197" s="22"/>
      <c r="RJM1197" s="22"/>
      <c r="RJN1197" s="22"/>
      <c r="RJO1197" s="22"/>
      <c r="RJP1197" s="22"/>
      <c r="RJQ1197" s="22"/>
      <c r="RJR1197" s="22"/>
      <c r="RJS1197" s="22"/>
      <c r="RJT1197" s="22"/>
      <c r="RJU1197" s="22"/>
      <c r="RJV1197" s="22"/>
      <c r="RJW1197" s="22"/>
      <c r="RJX1197" s="22"/>
      <c r="RJY1197" s="22"/>
      <c r="RJZ1197" s="22"/>
      <c r="RKA1197" s="22"/>
      <c r="RKB1197" s="22"/>
      <c r="RKC1197" s="22"/>
      <c r="RKD1197" s="22"/>
      <c r="RKE1197" s="22"/>
      <c r="RKF1197" s="22"/>
      <c r="RKG1197" s="22"/>
      <c r="RKH1197" s="22"/>
      <c r="RKI1197" s="22"/>
      <c r="RKJ1197" s="22"/>
      <c r="RKK1197" s="22"/>
      <c r="RKL1197" s="22"/>
      <c r="RKM1197" s="22"/>
      <c r="RKN1197" s="22"/>
      <c r="RKO1197" s="22"/>
      <c r="RKP1197" s="22"/>
      <c r="RKQ1197" s="22"/>
      <c r="RKR1197" s="22"/>
      <c r="RKS1197" s="22"/>
      <c r="RKT1197" s="22"/>
      <c r="RKU1197" s="22"/>
      <c r="RKV1197" s="22"/>
      <c r="RKW1197" s="22"/>
      <c r="RKX1197" s="22"/>
      <c r="RKY1197" s="22"/>
      <c r="RKZ1197" s="22"/>
      <c r="RLA1197" s="22"/>
      <c r="RLB1197" s="22"/>
      <c r="RLC1197" s="22"/>
      <c r="RLD1197" s="22"/>
      <c r="RLE1197" s="22"/>
      <c r="RLF1197" s="22"/>
      <c r="RLG1197" s="22"/>
      <c r="RLH1197" s="22"/>
      <c r="RLI1197" s="22"/>
      <c r="RLJ1197" s="22"/>
      <c r="RLK1197" s="22"/>
      <c r="RLL1197" s="22"/>
      <c r="RLM1197" s="22"/>
      <c r="RLN1197" s="22"/>
      <c r="RLO1197" s="22"/>
      <c r="RLP1197" s="22"/>
      <c r="RLQ1197" s="22"/>
      <c r="RLR1197" s="22"/>
      <c r="RLS1197" s="22"/>
      <c r="RLT1197" s="22"/>
      <c r="RLU1197" s="22"/>
      <c r="RLV1197" s="22"/>
      <c r="RLW1197" s="22"/>
      <c r="RLX1197" s="22"/>
      <c r="RLY1197" s="22"/>
      <c r="RLZ1197" s="22"/>
      <c r="RMA1197" s="22"/>
      <c r="RMB1197" s="22"/>
      <c r="RMC1197" s="22"/>
      <c r="RMD1197" s="22"/>
      <c r="RME1197" s="22"/>
      <c r="RMF1197" s="22"/>
      <c r="RMG1197" s="22"/>
      <c r="RMH1197" s="22"/>
      <c r="RMI1197" s="22"/>
      <c r="RMJ1197" s="22"/>
      <c r="RMK1197" s="22"/>
      <c r="RML1197" s="22"/>
      <c r="RMM1197" s="22"/>
      <c r="RMN1197" s="22"/>
      <c r="RMO1197" s="22"/>
      <c r="RMP1197" s="22"/>
      <c r="RMQ1197" s="22"/>
      <c r="RMR1197" s="22"/>
      <c r="RMS1197" s="22"/>
      <c r="RMT1197" s="22"/>
      <c r="RMU1197" s="22"/>
      <c r="RMV1197" s="22"/>
      <c r="RMW1197" s="22"/>
      <c r="RMX1197" s="22"/>
      <c r="RMY1197" s="22"/>
      <c r="RMZ1197" s="22"/>
      <c r="RNA1197" s="22"/>
      <c r="RNB1197" s="22"/>
      <c r="RNC1197" s="22"/>
      <c r="RND1197" s="22"/>
      <c r="RNE1197" s="22"/>
      <c r="RNF1197" s="22"/>
      <c r="RNG1197" s="22"/>
      <c r="RNH1197" s="22"/>
      <c r="RNI1197" s="22"/>
      <c r="RNJ1197" s="22"/>
      <c r="RNK1197" s="22"/>
      <c r="RNL1197" s="22"/>
      <c r="RNM1197" s="22"/>
      <c r="RNN1197" s="22"/>
      <c r="RNO1197" s="22"/>
      <c r="RNP1197" s="22"/>
      <c r="RNQ1197" s="22"/>
      <c r="RNR1197" s="22"/>
      <c r="RNS1197" s="22"/>
      <c r="RNT1197" s="22"/>
      <c r="RNU1197" s="22"/>
      <c r="RNV1197" s="22"/>
      <c r="RNW1197" s="22"/>
      <c r="RNX1197" s="22"/>
      <c r="RNY1197" s="22"/>
      <c r="RNZ1197" s="22"/>
      <c r="ROA1197" s="22"/>
      <c r="ROB1197" s="22"/>
      <c r="ROC1197" s="22"/>
      <c r="ROD1197" s="22"/>
      <c r="ROE1197" s="22"/>
      <c r="ROF1197" s="22"/>
      <c r="ROG1197" s="22"/>
      <c r="ROH1197" s="22"/>
      <c r="ROI1197" s="22"/>
      <c r="ROJ1197" s="22"/>
      <c r="ROK1197" s="22"/>
      <c r="ROL1197" s="22"/>
      <c r="ROM1197" s="22"/>
      <c r="RON1197" s="22"/>
      <c r="ROO1197" s="22"/>
      <c r="ROP1197" s="22"/>
      <c r="ROQ1197" s="22"/>
      <c r="ROR1197" s="22"/>
      <c r="ROS1197" s="22"/>
      <c r="ROT1197" s="22"/>
      <c r="ROU1197" s="22"/>
      <c r="ROV1197" s="22"/>
      <c r="ROW1197" s="22"/>
      <c r="ROX1197" s="22"/>
      <c r="ROY1197" s="22"/>
      <c r="ROZ1197" s="22"/>
      <c r="RPA1197" s="22"/>
      <c r="RPB1197" s="22"/>
      <c r="RPC1197" s="22"/>
      <c r="RPD1197" s="22"/>
      <c r="RPE1197" s="22"/>
      <c r="RPF1197" s="22"/>
      <c r="RPG1197" s="22"/>
      <c r="RPH1197" s="22"/>
      <c r="RPI1197" s="22"/>
      <c r="RPJ1197" s="22"/>
      <c r="RPK1197" s="22"/>
      <c r="RPL1197" s="22"/>
      <c r="RPM1197" s="22"/>
      <c r="RPN1197" s="22"/>
      <c r="RPO1197" s="22"/>
      <c r="RPP1197" s="22"/>
      <c r="RPQ1197" s="22"/>
      <c r="RPR1197" s="22"/>
      <c r="RPS1197" s="22"/>
      <c r="RPT1197" s="22"/>
      <c r="RPU1197" s="22"/>
      <c r="RPV1197" s="22"/>
      <c r="RPW1197" s="22"/>
      <c r="RPX1197" s="22"/>
      <c r="RPY1197" s="22"/>
      <c r="RPZ1197" s="22"/>
      <c r="RQA1197" s="22"/>
      <c r="RQB1197" s="22"/>
      <c r="RQC1197" s="22"/>
      <c r="RQD1197" s="22"/>
      <c r="RQE1197" s="22"/>
      <c r="RQF1197" s="22"/>
      <c r="RQG1197" s="22"/>
      <c r="RQH1197" s="22"/>
      <c r="RQI1197" s="22"/>
      <c r="RQJ1197" s="22"/>
      <c r="RQK1197" s="22"/>
      <c r="RQL1197" s="22"/>
      <c r="RQM1197" s="22"/>
      <c r="RQN1197" s="22"/>
      <c r="RQO1197" s="22"/>
      <c r="RQP1197" s="22"/>
      <c r="RQQ1197" s="22"/>
      <c r="RQR1197" s="22"/>
      <c r="RQS1197" s="22"/>
      <c r="RQT1197" s="22"/>
      <c r="RQU1197" s="22"/>
      <c r="RQV1197" s="22"/>
      <c r="RQW1197" s="22"/>
      <c r="RQX1197" s="22"/>
      <c r="RQY1197" s="22"/>
      <c r="RQZ1197" s="22"/>
      <c r="RRA1197" s="22"/>
      <c r="RRB1197" s="22"/>
      <c r="RRC1197" s="22"/>
      <c r="RRD1197" s="22"/>
      <c r="RRE1197" s="22"/>
      <c r="RRF1197" s="22"/>
      <c r="RRG1197" s="22"/>
      <c r="RRH1197" s="22"/>
      <c r="RRI1197" s="22"/>
      <c r="RRJ1197" s="22"/>
      <c r="RRK1197" s="22"/>
      <c r="RRL1197" s="22"/>
      <c r="RRM1197" s="22"/>
      <c r="RRN1197" s="22"/>
      <c r="RRO1197" s="22"/>
      <c r="RRP1197" s="22"/>
      <c r="RRQ1197" s="22"/>
      <c r="RRR1197" s="22"/>
      <c r="RRS1197" s="22"/>
      <c r="RRT1197" s="22"/>
      <c r="RRU1197" s="22"/>
      <c r="RRV1197" s="22"/>
      <c r="RRW1197" s="22"/>
      <c r="RRX1197" s="22"/>
      <c r="RRY1197" s="22"/>
      <c r="RRZ1197" s="22"/>
      <c r="RSA1197" s="22"/>
      <c r="RSB1197" s="22"/>
      <c r="RSC1197" s="22"/>
      <c r="RSD1197" s="22"/>
      <c r="RSE1197" s="22"/>
      <c r="RSF1197" s="22"/>
      <c r="RSG1197" s="22"/>
      <c r="RSH1197" s="22"/>
      <c r="RSI1197" s="22"/>
      <c r="RSJ1197" s="22"/>
      <c r="RSK1197" s="22"/>
      <c r="RSL1197" s="22"/>
      <c r="RSM1197" s="22"/>
      <c r="RSN1197" s="22"/>
      <c r="RSO1197" s="22"/>
      <c r="RSP1197" s="22"/>
      <c r="RSQ1197" s="22"/>
      <c r="RSR1197" s="22"/>
      <c r="RSS1197" s="22"/>
      <c r="RST1197" s="22"/>
      <c r="RSU1197" s="22"/>
      <c r="RSV1197" s="22"/>
      <c r="RSW1197" s="22"/>
      <c r="RSX1197" s="22"/>
      <c r="RSY1197" s="22"/>
      <c r="RSZ1197" s="22"/>
      <c r="RTA1197" s="22"/>
      <c r="RTB1197" s="22"/>
      <c r="RTC1197" s="22"/>
      <c r="RTD1197" s="22"/>
      <c r="RTE1197" s="22"/>
      <c r="RTF1197" s="22"/>
      <c r="RTG1197" s="22"/>
      <c r="RTH1197" s="22"/>
      <c r="RTI1197" s="22"/>
      <c r="RTJ1197" s="22"/>
      <c r="RTK1197" s="22"/>
      <c r="RTL1197" s="22"/>
      <c r="RTM1197" s="22"/>
      <c r="RTN1197" s="22"/>
      <c r="RTO1197" s="22"/>
      <c r="RTP1197" s="22"/>
      <c r="RTQ1197" s="22"/>
      <c r="RTR1197" s="22"/>
      <c r="RTS1197" s="22"/>
      <c r="RTT1197" s="22"/>
      <c r="RTU1197" s="22"/>
      <c r="RTV1197" s="22"/>
      <c r="RTW1197" s="22"/>
      <c r="RTX1197" s="22"/>
      <c r="RTY1197" s="22"/>
      <c r="RTZ1197" s="22"/>
      <c r="RUA1197" s="22"/>
      <c r="RUB1197" s="22"/>
      <c r="RUC1197" s="22"/>
      <c r="RUD1197" s="22"/>
      <c r="RUE1197" s="22"/>
      <c r="RUF1197" s="22"/>
      <c r="RUG1197" s="22"/>
      <c r="RUH1197" s="22"/>
      <c r="RUI1197" s="22"/>
      <c r="RUJ1197" s="22"/>
      <c r="RUK1197" s="22"/>
      <c r="RUL1197" s="22"/>
      <c r="RUM1197" s="22"/>
      <c r="RUN1197" s="22"/>
      <c r="RUO1197" s="22"/>
      <c r="RUP1197" s="22"/>
      <c r="RUQ1197" s="22"/>
      <c r="RUR1197" s="22"/>
      <c r="RUS1197" s="22"/>
      <c r="RUT1197" s="22"/>
      <c r="RUU1197" s="22"/>
      <c r="RUV1197" s="22"/>
      <c r="RUW1197" s="22"/>
      <c r="RUX1197" s="22"/>
      <c r="RUY1197" s="22"/>
      <c r="RUZ1197" s="22"/>
      <c r="RVA1197" s="22"/>
      <c r="RVB1197" s="22"/>
      <c r="RVC1197" s="22"/>
      <c r="RVD1197" s="22"/>
      <c r="RVE1197" s="22"/>
      <c r="RVF1197" s="22"/>
      <c r="RVG1197" s="22"/>
      <c r="RVH1197" s="22"/>
      <c r="RVI1197" s="22"/>
      <c r="RVJ1197" s="22"/>
      <c r="RVK1197" s="22"/>
      <c r="RVL1197" s="22"/>
      <c r="RVM1197" s="22"/>
      <c r="RVN1197" s="22"/>
      <c r="RVO1197" s="22"/>
      <c r="RVP1197" s="22"/>
      <c r="RVQ1197" s="22"/>
      <c r="RVR1197" s="22"/>
      <c r="RVS1197" s="22"/>
      <c r="RVT1197" s="22"/>
      <c r="RVU1197" s="22"/>
      <c r="RVV1197" s="22"/>
      <c r="RVW1197" s="22"/>
      <c r="RVX1197" s="22"/>
      <c r="RVY1197" s="22"/>
      <c r="RVZ1197" s="22"/>
      <c r="RWA1197" s="22"/>
      <c r="RWB1197" s="22"/>
      <c r="RWC1197" s="22"/>
      <c r="RWD1197" s="22"/>
      <c r="RWE1197" s="22"/>
      <c r="RWF1197" s="22"/>
      <c r="RWG1197" s="22"/>
      <c r="RWH1197" s="22"/>
      <c r="RWI1197" s="22"/>
      <c r="RWJ1197" s="22"/>
      <c r="RWK1197" s="22"/>
      <c r="RWL1197" s="22"/>
      <c r="RWM1197" s="22"/>
      <c r="RWN1197" s="22"/>
      <c r="RWO1197" s="22"/>
      <c r="RWP1197" s="22"/>
      <c r="RWQ1197" s="22"/>
      <c r="RWR1197" s="22"/>
      <c r="RWS1197" s="22"/>
      <c r="RWT1197" s="22"/>
      <c r="RWU1197" s="22"/>
      <c r="RWV1197" s="22"/>
      <c r="RWW1197" s="22"/>
      <c r="RWX1197" s="22"/>
      <c r="RWY1197" s="22"/>
      <c r="RWZ1197" s="22"/>
      <c r="RXA1197" s="22"/>
      <c r="RXB1197" s="22"/>
      <c r="RXC1197" s="22"/>
      <c r="RXD1197" s="22"/>
      <c r="RXE1197" s="22"/>
      <c r="RXF1197" s="22"/>
      <c r="RXG1197" s="22"/>
      <c r="RXH1197" s="22"/>
      <c r="RXI1197" s="22"/>
      <c r="RXJ1197" s="22"/>
      <c r="RXK1197" s="22"/>
      <c r="RXL1197" s="22"/>
      <c r="RXM1197" s="22"/>
      <c r="RXN1197" s="22"/>
      <c r="RXO1197" s="22"/>
      <c r="RXP1197" s="22"/>
      <c r="RXQ1197" s="22"/>
      <c r="RXR1197" s="22"/>
      <c r="RXS1197" s="22"/>
      <c r="RXT1197" s="22"/>
      <c r="RXU1197" s="22"/>
      <c r="RXV1197" s="22"/>
      <c r="RXW1197" s="22"/>
      <c r="RXX1197" s="22"/>
      <c r="RXY1197" s="22"/>
      <c r="RXZ1197" s="22"/>
      <c r="RYA1197" s="22"/>
      <c r="RYB1197" s="22"/>
      <c r="RYC1197" s="22"/>
      <c r="RYD1197" s="22"/>
      <c r="RYE1197" s="22"/>
      <c r="RYF1197" s="22"/>
      <c r="RYG1197" s="22"/>
      <c r="RYH1197" s="22"/>
      <c r="RYI1197" s="22"/>
      <c r="RYJ1197" s="22"/>
      <c r="RYK1197" s="22"/>
      <c r="RYL1197" s="22"/>
      <c r="RYM1197" s="22"/>
      <c r="RYN1197" s="22"/>
      <c r="RYO1197" s="22"/>
      <c r="RYP1197" s="22"/>
      <c r="RYQ1197" s="22"/>
      <c r="RYR1197" s="22"/>
      <c r="RYS1197" s="22"/>
      <c r="RYT1197" s="22"/>
      <c r="RYU1197" s="22"/>
      <c r="RYV1197" s="22"/>
      <c r="RYW1197" s="22"/>
      <c r="RYX1197" s="22"/>
      <c r="RYY1197" s="22"/>
      <c r="RYZ1197" s="22"/>
      <c r="RZA1197" s="22"/>
      <c r="RZB1197" s="22"/>
      <c r="RZC1197" s="22"/>
      <c r="RZD1197" s="22"/>
      <c r="RZE1197" s="22"/>
      <c r="RZF1197" s="22"/>
      <c r="RZG1197" s="22"/>
      <c r="RZH1197" s="22"/>
      <c r="RZI1197" s="22"/>
      <c r="RZJ1197" s="22"/>
      <c r="RZK1197" s="22"/>
      <c r="RZL1197" s="22"/>
      <c r="RZM1197" s="22"/>
      <c r="RZN1197" s="22"/>
      <c r="RZO1197" s="22"/>
      <c r="RZP1197" s="22"/>
      <c r="RZQ1197" s="22"/>
      <c r="RZR1197" s="22"/>
      <c r="RZS1197" s="22"/>
      <c r="RZT1197" s="22"/>
      <c r="RZU1197" s="22"/>
      <c r="RZV1197" s="22"/>
      <c r="RZW1197" s="22"/>
      <c r="RZX1197" s="22"/>
      <c r="RZY1197" s="22"/>
      <c r="RZZ1197" s="22"/>
      <c r="SAA1197" s="22"/>
      <c r="SAB1197" s="22"/>
      <c r="SAC1197" s="22"/>
      <c r="SAD1197" s="22"/>
      <c r="SAE1197" s="22"/>
      <c r="SAF1197" s="22"/>
      <c r="SAG1197" s="22"/>
      <c r="SAH1197" s="22"/>
      <c r="SAI1197" s="22"/>
      <c r="SAJ1197" s="22"/>
      <c r="SAK1197" s="22"/>
      <c r="SAL1197" s="22"/>
      <c r="SAM1197" s="22"/>
      <c r="SAN1197" s="22"/>
      <c r="SAO1197" s="22"/>
      <c r="SAP1197" s="22"/>
      <c r="SAQ1197" s="22"/>
      <c r="SAR1197" s="22"/>
      <c r="SAS1197" s="22"/>
      <c r="SAT1197" s="22"/>
      <c r="SAU1197" s="22"/>
      <c r="SAV1197" s="22"/>
      <c r="SAW1197" s="22"/>
      <c r="SAX1197" s="22"/>
      <c r="SAY1197" s="22"/>
      <c r="SAZ1197" s="22"/>
      <c r="SBA1197" s="22"/>
      <c r="SBB1197" s="22"/>
      <c r="SBC1197" s="22"/>
      <c r="SBD1197" s="22"/>
      <c r="SBE1197" s="22"/>
      <c r="SBF1197" s="22"/>
      <c r="SBG1197" s="22"/>
      <c r="SBH1197" s="22"/>
      <c r="SBI1197" s="22"/>
      <c r="SBJ1197" s="22"/>
      <c r="SBK1197" s="22"/>
      <c r="SBL1197" s="22"/>
      <c r="SBM1197" s="22"/>
      <c r="SBN1197" s="22"/>
      <c r="SBO1197" s="22"/>
      <c r="SBP1197" s="22"/>
      <c r="SBQ1197" s="22"/>
      <c r="SBR1197" s="22"/>
      <c r="SBS1197" s="22"/>
      <c r="SBT1197" s="22"/>
      <c r="SBU1197" s="22"/>
      <c r="SBV1197" s="22"/>
      <c r="SBW1197" s="22"/>
      <c r="SBX1197" s="22"/>
      <c r="SBY1197" s="22"/>
      <c r="SBZ1197" s="22"/>
      <c r="SCA1197" s="22"/>
      <c r="SCB1197" s="22"/>
      <c r="SCC1197" s="22"/>
      <c r="SCD1197" s="22"/>
      <c r="SCE1197" s="22"/>
      <c r="SCF1197" s="22"/>
      <c r="SCG1197" s="22"/>
      <c r="SCH1197" s="22"/>
      <c r="SCI1197" s="22"/>
      <c r="SCJ1197" s="22"/>
      <c r="SCK1197" s="22"/>
      <c r="SCL1197" s="22"/>
      <c r="SCM1197" s="22"/>
      <c r="SCN1197" s="22"/>
      <c r="SCO1197" s="22"/>
      <c r="SCP1197" s="22"/>
      <c r="SCQ1197" s="22"/>
      <c r="SCR1197" s="22"/>
      <c r="SCS1197" s="22"/>
      <c r="SCT1197" s="22"/>
      <c r="SCU1197" s="22"/>
      <c r="SCV1197" s="22"/>
      <c r="SCW1197" s="22"/>
      <c r="SCX1197" s="22"/>
      <c r="SCY1197" s="22"/>
      <c r="SCZ1197" s="22"/>
      <c r="SDA1197" s="22"/>
      <c r="SDB1197" s="22"/>
      <c r="SDC1197" s="22"/>
      <c r="SDD1197" s="22"/>
      <c r="SDE1197" s="22"/>
      <c r="SDF1197" s="22"/>
      <c r="SDG1197" s="22"/>
      <c r="SDH1197" s="22"/>
      <c r="SDI1197" s="22"/>
      <c r="SDJ1197" s="22"/>
      <c r="SDK1197" s="22"/>
      <c r="SDL1197" s="22"/>
      <c r="SDM1197" s="22"/>
      <c r="SDN1197" s="22"/>
      <c r="SDO1197" s="22"/>
      <c r="SDP1197" s="22"/>
      <c r="SDQ1197" s="22"/>
      <c r="SDR1197" s="22"/>
      <c r="SDS1197" s="22"/>
      <c r="SDT1197" s="22"/>
      <c r="SDU1197" s="22"/>
      <c r="SDV1197" s="22"/>
      <c r="SDW1197" s="22"/>
      <c r="SDX1197" s="22"/>
      <c r="SDY1197" s="22"/>
      <c r="SDZ1197" s="22"/>
      <c r="SEA1197" s="22"/>
      <c r="SEB1197" s="22"/>
      <c r="SEC1197" s="22"/>
      <c r="SED1197" s="22"/>
      <c r="SEE1197" s="22"/>
      <c r="SEF1197" s="22"/>
      <c r="SEG1197" s="22"/>
      <c r="SEH1197" s="22"/>
      <c r="SEI1197" s="22"/>
      <c r="SEJ1197" s="22"/>
      <c r="SEK1197" s="22"/>
      <c r="SEL1197" s="22"/>
      <c r="SEM1197" s="22"/>
      <c r="SEN1197" s="22"/>
      <c r="SEO1197" s="22"/>
      <c r="SEP1197" s="22"/>
      <c r="SEQ1197" s="22"/>
      <c r="SER1197" s="22"/>
      <c r="SES1197" s="22"/>
      <c r="SET1197" s="22"/>
      <c r="SEU1197" s="22"/>
      <c r="SEV1197" s="22"/>
      <c r="SEW1197" s="22"/>
      <c r="SEX1197" s="22"/>
      <c r="SEY1197" s="22"/>
      <c r="SEZ1197" s="22"/>
      <c r="SFA1197" s="22"/>
      <c r="SFB1197" s="22"/>
      <c r="SFC1197" s="22"/>
      <c r="SFD1197" s="22"/>
      <c r="SFE1197" s="22"/>
      <c r="SFF1197" s="22"/>
      <c r="SFG1197" s="22"/>
      <c r="SFH1197" s="22"/>
      <c r="SFI1197" s="22"/>
      <c r="SFJ1197" s="22"/>
      <c r="SFK1197" s="22"/>
      <c r="SFL1197" s="22"/>
      <c r="SFM1197" s="22"/>
      <c r="SFN1197" s="22"/>
      <c r="SFO1197" s="22"/>
      <c r="SFP1197" s="22"/>
      <c r="SFQ1197" s="22"/>
      <c r="SFR1197" s="22"/>
      <c r="SFS1197" s="22"/>
      <c r="SFT1197" s="22"/>
      <c r="SFU1197" s="22"/>
      <c r="SFV1197" s="22"/>
      <c r="SFW1197" s="22"/>
      <c r="SFX1197" s="22"/>
      <c r="SFY1197" s="22"/>
      <c r="SFZ1197" s="22"/>
      <c r="SGA1197" s="22"/>
      <c r="SGB1197" s="22"/>
      <c r="SGC1197" s="22"/>
      <c r="SGD1197" s="22"/>
      <c r="SGE1197" s="22"/>
      <c r="SGF1197" s="22"/>
      <c r="SGG1197" s="22"/>
      <c r="SGH1197" s="22"/>
      <c r="SGI1197" s="22"/>
      <c r="SGJ1197" s="22"/>
      <c r="SGK1197" s="22"/>
      <c r="SGL1197" s="22"/>
      <c r="SGM1197" s="22"/>
      <c r="SGN1197" s="22"/>
      <c r="SGO1197" s="22"/>
      <c r="SGP1197" s="22"/>
      <c r="SGQ1197" s="22"/>
      <c r="SGR1197" s="22"/>
      <c r="SGS1197" s="22"/>
      <c r="SGT1197" s="22"/>
      <c r="SGU1197" s="22"/>
      <c r="SGV1197" s="22"/>
      <c r="SGW1197" s="22"/>
      <c r="SGX1197" s="22"/>
      <c r="SGY1197" s="22"/>
      <c r="SGZ1197" s="22"/>
      <c r="SHA1197" s="22"/>
      <c r="SHB1197" s="22"/>
      <c r="SHC1197" s="22"/>
      <c r="SHD1197" s="22"/>
      <c r="SHE1197" s="22"/>
      <c r="SHF1197" s="22"/>
      <c r="SHG1197" s="22"/>
      <c r="SHH1197" s="22"/>
      <c r="SHI1197" s="22"/>
      <c r="SHJ1197" s="22"/>
      <c r="SHK1197" s="22"/>
      <c r="SHL1197" s="22"/>
      <c r="SHM1197" s="22"/>
      <c r="SHN1197" s="22"/>
      <c r="SHO1197" s="22"/>
      <c r="SHP1197" s="22"/>
      <c r="SHQ1197" s="22"/>
      <c r="SHR1197" s="22"/>
      <c r="SHS1197" s="22"/>
      <c r="SHT1197" s="22"/>
      <c r="SHU1197" s="22"/>
      <c r="SHV1197" s="22"/>
      <c r="SHW1197" s="22"/>
      <c r="SHX1197" s="22"/>
      <c r="SHY1197" s="22"/>
      <c r="SHZ1197" s="22"/>
      <c r="SIA1197" s="22"/>
      <c r="SIB1197" s="22"/>
      <c r="SIC1197" s="22"/>
      <c r="SID1197" s="22"/>
      <c r="SIE1197" s="22"/>
      <c r="SIF1197" s="22"/>
      <c r="SIG1197" s="22"/>
      <c r="SIH1197" s="22"/>
      <c r="SII1197" s="22"/>
      <c r="SIJ1197" s="22"/>
      <c r="SIK1197" s="22"/>
      <c r="SIL1197" s="22"/>
      <c r="SIM1197" s="22"/>
      <c r="SIN1197" s="22"/>
      <c r="SIO1197" s="22"/>
      <c r="SIP1197" s="22"/>
      <c r="SIQ1197" s="22"/>
      <c r="SIR1197" s="22"/>
      <c r="SIS1197" s="22"/>
      <c r="SIT1197" s="22"/>
      <c r="SIU1197" s="22"/>
      <c r="SIV1197" s="22"/>
      <c r="SIW1197" s="22"/>
      <c r="SIX1197" s="22"/>
      <c r="SIY1197" s="22"/>
      <c r="SIZ1197" s="22"/>
      <c r="SJA1197" s="22"/>
      <c r="SJB1197" s="22"/>
      <c r="SJC1197" s="22"/>
      <c r="SJD1197" s="22"/>
      <c r="SJE1197" s="22"/>
      <c r="SJF1197" s="22"/>
      <c r="SJG1197" s="22"/>
      <c r="SJH1197" s="22"/>
      <c r="SJI1197" s="22"/>
      <c r="SJJ1197" s="22"/>
      <c r="SJK1197" s="22"/>
      <c r="SJL1197" s="22"/>
      <c r="SJM1197" s="22"/>
      <c r="SJN1197" s="22"/>
      <c r="SJO1197" s="22"/>
      <c r="SJP1197" s="22"/>
      <c r="SJQ1197" s="22"/>
      <c r="SJR1197" s="22"/>
      <c r="SJS1197" s="22"/>
      <c r="SJT1197" s="22"/>
      <c r="SJU1197" s="22"/>
      <c r="SJV1197" s="22"/>
      <c r="SJW1197" s="22"/>
      <c r="SJX1197" s="22"/>
      <c r="SJY1197" s="22"/>
      <c r="SJZ1197" s="22"/>
      <c r="SKA1197" s="22"/>
      <c r="SKB1197" s="22"/>
      <c r="SKC1197" s="22"/>
      <c r="SKD1197" s="22"/>
      <c r="SKE1197" s="22"/>
      <c r="SKF1197" s="22"/>
      <c r="SKG1197" s="22"/>
      <c r="SKH1197" s="22"/>
      <c r="SKI1197" s="22"/>
      <c r="SKJ1197" s="22"/>
      <c r="SKK1197" s="22"/>
      <c r="SKL1197" s="22"/>
      <c r="SKM1197" s="22"/>
      <c r="SKN1197" s="22"/>
      <c r="SKO1197" s="22"/>
      <c r="SKP1197" s="22"/>
      <c r="SKQ1197" s="22"/>
      <c r="SKR1197" s="22"/>
      <c r="SKS1197" s="22"/>
      <c r="SKT1197" s="22"/>
      <c r="SKU1197" s="22"/>
      <c r="SKV1197" s="22"/>
      <c r="SKW1197" s="22"/>
      <c r="SKX1197" s="22"/>
      <c r="SKY1197" s="22"/>
      <c r="SKZ1197" s="22"/>
      <c r="SLA1197" s="22"/>
      <c r="SLB1197" s="22"/>
      <c r="SLC1197" s="22"/>
      <c r="SLD1197" s="22"/>
      <c r="SLE1197" s="22"/>
      <c r="SLF1197" s="22"/>
      <c r="SLG1197" s="22"/>
      <c r="SLH1197" s="22"/>
      <c r="SLI1197" s="22"/>
      <c r="SLJ1197" s="22"/>
      <c r="SLK1197" s="22"/>
      <c r="SLL1197" s="22"/>
      <c r="SLM1197" s="22"/>
      <c r="SLN1197" s="22"/>
      <c r="SLO1197" s="22"/>
      <c r="SLP1197" s="22"/>
      <c r="SLQ1197" s="22"/>
      <c r="SLR1197" s="22"/>
      <c r="SLS1197" s="22"/>
      <c r="SLT1197" s="22"/>
      <c r="SLU1197" s="22"/>
      <c r="SLV1197" s="22"/>
      <c r="SLW1197" s="22"/>
      <c r="SLX1197" s="22"/>
      <c r="SLY1197" s="22"/>
      <c r="SLZ1197" s="22"/>
      <c r="SMA1197" s="22"/>
      <c r="SMB1197" s="22"/>
      <c r="SMC1197" s="22"/>
      <c r="SMD1197" s="22"/>
      <c r="SME1197" s="22"/>
      <c r="SMF1197" s="22"/>
      <c r="SMG1197" s="22"/>
      <c r="SMH1197" s="22"/>
      <c r="SMI1197" s="22"/>
      <c r="SMJ1197" s="22"/>
      <c r="SMK1197" s="22"/>
      <c r="SML1197" s="22"/>
      <c r="SMM1197" s="22"/>
      <c r="SMN1197" s="22"/>
      <c r="SMO1197" s="22"/>
      <c r="SMP1197" s="22"/>
      <c r="SMQ1197" s="22"/>
      <c r="SMR1197" s="22"/>
      <c r="SMS1197" s="22"/>
      <c r="SMT1197" s="22"/>
      <c r="SMU1197" s="22"/>
      <c r="SMV1197" s="22"/>
      <c r="SMW1197" s="22"/>
      <c r="SMX1197" s="22"/>
      <c r="SMY1197" s="22"/>
      <c r="SMZ1197" s="22"/>
      <c r="SNA1197" s="22"/>
      <c r="SNB1197" s="22"/>
      <c r="SNC1197" s="22"/>
      <c r="SND1197" s="22"/>
      <c r="SNE1197" s="22"/>
      <c r="SNF1197" s="22"/>
      <c r="SNG1197" s="22"/>
      <c r="SNH1197" s="22"/>
      <c r="SNI1197" s="22"/>
      <c r="SNJ1197" s="22"/>
      <c r="SNK1197" s="22"/>
      <c r="SNL1197" s="22"/>
      <c r="SNM1197" s="22"/>
      <c r="SNN1197" s="22"/>
      <c r="SNO1197" s="22"/>
      <c r="SNP1197" s="22"/>
      <c r="SNQ1197" s="22"/>
      <c r="SNR1197" s="22"/>
      <c r="SNS1197" s="22"/>
      <c r="SNT1197" s="22"/>
      <c r="SNU1197" s="22"/>
      <c r="SNV1197" s="22"/>
      <c r="SNW1197" s="22"/>
      <c r="SNX1197" s="22"/>
      <c r="SNY1197" s="22"/>
      <c r="SNZ1197" s="22"/>
      <c r="SOA1197" s="22"/>
      <c r="SOB1197" s="22"/>
      <c r="SOC1197" s="22"/>
      <c r="SOD1197" s="22"/>
      <c r="SOE1197" s="22"/>
      <c r="SOF1197" s="22"/>
      <c r="SOG1197" s="22"/>
      <c r="SOH1197" s="22"/>
      <c r="SOI1197" s="22"/>
      <c r="SOJ1197" s="22"/>
      <c r="SOK1197" s="22"/>
      <c r="SOL1197" s="22"/>
      <c r="SOM1197" s="22"/>
      <c r="SON1197" s="22"/>
      <c r="SOO1197" s="22"/>
      <c r="SOP1197" s="22"/>
      <c r="SOQ1197" s="22"/>
      <c r="SOR1197" s="22"/>
      <c r="SOS1197" s="22"/>
      <c r="SOT1197" s="22"/>
      <c r="SOU1197" s="22"/>
      <c r="SOV1197" s="22"/>
      <c r="SOW1197" s="22"/>
      <c r="SOX1197" s="22"/>
      <c r="SOY1197" s="22"/>
      <c r="SOZ1197" s="22"/>
      <c r="SPA1197" s="22"/>
      <c r="SPB1197" s="22"/>
      <c r="SPC1197" s="22"/>
      <c r="SPD1197" s="22"/>
      <c r="SPE1197" s="22"/>
      <c r="SPF1197" s="22"/>
      <c r="SPG1197" s="22"/>
      <c r="SPH1197" s="22"/>
      <c r="SPI1197" s="22"/>
      <c r="SPJ1197" s="22"/>
      <c r="SPK1197" s="22"/>
      <c r="SPL1197" s="22"/>
      <c r="SPM1197" s="22"/>
      <c r="SPN1197" s="22"/>
      <c r="SPO1197" s="22"/>
      <c r="SPP1197" s="22"/>
      <c r="SPQ1197" s="22"/>
      <c r="SPR1197" s="22"/>
      <c r="SPS1197" s="22"/>
      <c r="SPT1197" s="22"/>
      <c r="SPU1197" s="22"/>
      <c r="SPV1197" s="22"/>
      <c r="SPW1197" s="22"/>
      <c r="SPX1197" s="22"/>
      <c r="SPY1197" s="22"/>
      <c r="SPZ1197" s="22"/>
      <c r="SQA1197" s="22"/>
      <c r="SQB1197" s="22"/>
      <c r="SQC1197" s="22"/>
      <c r="SQD1197" s="22"/>
      <c r="SQE1197" s="22"/>
      <c r="SQF1197" s="22"/>
      <c r="SQG1197" s="22"/>
      <c r="SQH1197" s="22"/>
      <c r="SQI1197" s="22"/>
      <c r="SQJ1197" s="22"/>
      <c r="SQK1197" s="22"/>
      <c r="SQL1197" s="22"/>
      <c r="SQM1197" s="22"/>
      <c r="SQN1197" s="22"/>
      <c r="SQO1197" s="22"/>
      <c r="SQP1197" s="22"/>
      <c r="SQQ1197" s="22"/>
      <c r="SQR1197" s="22"/>
      <c r="SQS1197" s="22"/>
      <c r="SQT1197" s="22"/>
      <c r="SQU1197" s="22"/>
      <c r="SQV1197" s="22"/>
      <c r="SQW1197" s="22"/>
      <c r="SQX1197" s="22"/>
      <c r="SQY1197" s="22"/>
      <c r="SQZ1197" s="22"/>
      <c r="SRA1197" s="22"/>
      <c r="SRB1197" s="22"/>
      <c r="SRC1197" s="22"/>
      <c r="SRD1197" s="22"/>
      <c r="SRE1197" s="22"/>
      <c r="SRF1197" s="22"/>
      <c r="SRG1197" s="22"/>
      <c r="SRH1197" s="22"/>
      <c r="SRI1197" s="22"/>
      <c r="SRJ1197" s="22"/>
      <c r="SRK1197" s="22"/>
      <c r="SRL1197" s="22"/>
      <c r="SRM1197" s="22"/>
      <c r="SRN1197" s="22"/>
      <c r="SRO1197" s="22"/>
      <c r="SRP1197" s="22"/>
      <c r="SRQ1197" s="22"/>
      <c r="SRR1197" s="22"/>
      <c r="SRS1197" s="22"/>
      <c r="SRT1197" s="22"/>
      <c r="SRU1197" s="22"/>
      <c r="SRV1197" s="22"/>
      <c r="SRW1197" s="22"/>
      <c r="SRX1197" s="22"/>
      <c r="SRY1197" s="22"/>
      <c r="SRZ1197" s="22"/>
      <c r="SSA1197" s="22"/>
      <c r="SSB1197" s="22"/>
      <c r="SSC1197" s="22"/>
      <c r="SSD1197" s="22"/>
      <c r="SSE1197" s="22"/>
      <c r="SSF1197" s="22"/>
      <c r="SSG1197" s="22"/>
      <c r="SSH1197" s="22"/>
      <c r="SSI1197" s="22"/>
      <c r="SSJ1197" s="22"/>
      <c r="SSK1197" s="22"/>
      <c r="SSL1197" s="22"/>
      <c r="SSM1197" s="22"/>
      <c r="SSN1197" s="22"/>
      <c r="SSO1197" s="22"/>
      <c r="SSP1197" s="22"/>
      <c r="SSQ1197" s="22"/>
      <c r="SSR1197" s="22"/>
      <c r="SSS1197" s="22"/>
      <c r="SST1197" s="22"/>
      <c r="SSU1197" s="22"/>
      <c r="SSV1197" s="22"/>
      <c r="SSW1197" s="22"/>
      <c r="SSX1197" s="22"/>
      <c r="SSY1197" s="22"/>
      <c r="SSZ1197" s="22"/>
      <c r="STA1197" s="22"/>
      <c r="STB1197" s="22"/>
      <c r="STC1197" s="22"/>
      <c r="STD1197" s="22"/>
      <c r="STE1197" s="22"/>
      <c r="STF1197" s="22"/>
      <c r="STG1197" s="22"/>
      <c r="STH1197" s="22"/>
      <c r="STI1197" s="22"/>
      <c r="STJ1197" s="22"/>
      <c r="STK1197" s="22"/>
      <c r="STL1197" s="22"/>
      <c r="STM1197" s="22"/>
      <c r="STN1197" s="22"/>
      <c r="STO1197" s="22"/>
      <c r="STP1197" s="22"/>
      <c r="STQ1197" s="22"/>
      <c r="STR1197" s="22"/>
      <c r="STS1197" s="22"/>
      <c r="STT1197" s="22"/>
      <c r="STU1197" s="22"/>
      <c r="STV1197" s="22"/>
      <c r="STW1197" s="22"/>
      <c r="STX1197" s="22"/>
      <c r="STY1197" s="22"/>
      <c r="STZ1197" s="22"/>
      <c r="SUA1197" s="22"/>
      <c r="SUB1197" s="22"/>
      <c r="SUC1197" s="22"/>
      <c r="SUD1197" s="22"/>
      <c r="SUE1197" s="22"/>
      <c r="SUF1197" s="22"/>
      <c r="SUG1197" s="22"/>
      <c r="SUH1197" s="22"/>
      <c r="SUI1197" s="22"/>
      <c r="SUJ1197" s="22"/>
      <c r="SUK1197" s="22"/>
      <c r="SUL1197" s="22"/>
      <c r="SUM1197" s="22"/>
      <c r="SUN1197" s="22"/>
      <c r="SUO1197" s="22"/>
      <c r="SUP1197" s="22"/>
      <c r="SUQ1197" s="22"/>
      <c r="SUR1197" s="22"/>
      <c r="SUS1197" s="22"/>
      <c r="SUT1197" s="22"/>
      <c r="SUU1197" s="22"/>
      <c r="SUV1197" s="22"/>
      <c r="SUW1197" s="22"/>
      <c r="SUX1197" s="22"/>
      <c r="SUY1197" s="22"/>
      <c r="SUZ1197" s="22"/>
      <c r="SVA1197" s="22"/>
      <c r="SVB1197" s="22"/>
      <c r="SVC1197" s="22"/>
      <c r="SVD1197" s="22"/>
      <c r="SVE1197" s="22"/>
      <c r="SVF1197" s="22"/>
      <c r="SVG1197" s="22"/>
      <c r="SVH1197" s="22"/>
      <c r="SVI1197" s="22"/>
      <c r="SVJ1197" s="22"/>
      <c r="SVK1197" s="22"/>
      <c r="SVL1197" s="22"/>
      <c r="SVM1197" s="22"/>
      <c r="SVN1197" s="22"/>
      <c r="SVO1197" s="22"/>
      <c r="SVP1197" s="22"/>
      <c r="SVQ1197" s="22"/>
      <c r="SVR1197" s="22"/>
      <c r="SVS1197" s="22"/>
      <c r="SVT1197" s="22"/>
      <c r="SVU1197" s="22"/>
      <c r="SVV1197" s="22"/>
      <c r="SVW1197" s="22"/>
      <c r="SVX1197" s="22"/>
      <c r="SVY1197" s="22"/>
      <c r="SVZ1197" s="22"/>
      <c r="SWA1197" s="22"/>
      <c r="SWB1197" s="22"/>
      <c r="SWC1197" s="22"/>
      <c r="SWD1197" s="22"/>
      <c r="SWE1197" s="22"/>
      <c r="SWF1197" s="22"/>
      <c r="SWG1197" s="22"/>
      <c r="SWH1197" s="22"/>
      <c r="SWI1197" s="22"/>
      <c r="SWJ1197" s="22"/>
      <c r="SWK1197" s="22"/>
      <c r="SWL1197" s="22"/>
      <c r="SWM1197" s="22"/>
      <c r="SWN1197" s="22"/>
      <c r="SWO1197" s="22"/>
      <c r="SWP1197" s="22"/>
      <c r="SWQ1197" s="22"/>
      <c r="SWR1197" s="22"/>
      <c r="SWS1197" s="22"/>
      <c r="SWT1197" s="22"/>
      <c r="SWU1197" s="22"/>
      <c r="SWV1197" s="22"/>
      <c r="SWW1197" s="22"/>
      <c r="SWX1197" s="22"/>
      <c r="SWY1197" s="22"/>
      <c r="SWZ1197" s="22"/>
      <c r="SXA1197" s="22"/>
      <c r="SXB1197" s="22"/>
      <c r="SXC1197" s="22"/>
      <c r="SXD1197" s="22"/>
      <c r="SXE1197" s="22"/>
      <c r="SXF1197" s="22"/>
      <c r="SXG1197" s="22"/>
      <c r="SXH1197" s="22"/>
      <c r="SXI1197" s="22"/>
      <c r="SXJ1197" s="22"/>
      <c r="SXK1197" s="22"/>
      <c r="SXL1197" s="22"/>
      <c r="SXM1197" s="22"/>
      <c r="SXN1197" s="22"/>
      <c r="SXO1197" s="22"/>
      <c r="SXP1197" s="22"/>
      <c r="SXQ1197" s="22"/>
      <c r="SXR1197" s="22"/>
      <c r="SXS1197" s="22"/>
      <c r="SXT1197" s="22"/>
      <c r="SXU1197" s="22"/>
      <c r="SXV1197" s="22"/>
      <c r="SXW1197" s="22"/>
      <c r="SXX1197" s="22"/>
      <c r="SXY1197" s="22"/>
      <c r="SXZ1197" s="22"/>
      <c r="SYA1197" s="22"/>
      <c r="SYB1197" s="22"/>
      <c r="SYC1197" s="22"/>
      <c r="SYD1197" s="22"/>
      <c r="SYE1197" s="22"/>
      <c r="SYF1197" s="22"/>
      <c r="SYG1197" s="22"/>
      <c r="SYH1197" s="22"/>
      <c r="SYI1197" s="22"/>
      <c r="SYJ1197" s="22"/>
      <c r="SYK1197" s="22"/>
      <c r="SYL1197" s="22"/>
      <c r="SYM1197" s="22"/>
      <c r="SYN1197" s="22"/>
      <c r="SYO1197" s="22"/>
      <c r="SYP1197" s="22"/>
      <c r="SYQ1197" s="22"/>
      <c r="SYR1197" s="22"/>
      <c r="SYS1197" s="22"/>
      <c r="SYT1197" s="22"/>
      <c r="SYU1197" s="22"/>
      <c r="SYV1197" s="22"/>
      <c r="SYW1197" s="22"/>
      <c r="SYX1197" s="22"/>
      <c r="SYY1197" s="22"/>
      <c r="SYZ1197" s="22"/>
      <c r="SZA1197" s="22"/>
      <c r="SZB1197" s="22"/>
      <c r="SZC1197" s="22"/>
      <c r="SZD1197" s="22"/>
      <c r="SZE1197" s="22"/>
      <c r="SZF1197" s="22"/>
      <c r="SZG1197" s="22"/>
      <c r="SZH1197" s="22"/>
      <c r="SZI1197" s="22"/>
      <c r="SZJ1197" s="22"/>
      <c r="SZK1197" s="22"/>
      <c r="SZL1197" s="22"/>
      <c r="SZM1197" s="22"/>
      <c r="SZN1197" s="22"/>
      <c r="SZO1197" s="22"/>
      <c r="SZP1197" s="22"/>
      <c r="SZQ1197" s="22"/>
      <c r="SZR1197" s="22"/>
      <c r="SZS1197" s="22"/>
      <c r="SZT1197" s="22"/>
      <c r="SZU1197" s="22"/>
      <c r="SZV1197" s="22"/>
      <c r="SZW1197" s="22"/>
      <c r="SZX1197" s="22"/>
      <c r="SZY1197" s="22"/>
      <c r="SZZ1197" s="22"/>
      <c r="TAA1197" s="22"/>
      <c r="TAB1197" s="22"/>
      <c r="TAC1197" s="22"/>
      <c r="TAD1197" s="22"/>
      <c r="TAE1197" s="22"/>
      <c r="TAF1197" s="22"/>
      <c r="TAG1197" s="22"/>
      <c r="TAH1197" s="22"/>
      <c r="TAI1197" s="22"/>
      <c r="TAJ1197" s="22"/>
      <c r="TAK1197" s="22"/>
      <c r="TAL1197" s="22"/>
      <c r="TAM1197" s="22"/>
      <c r="TAN1197" s="22"/>
      <c r="TAO1197" s="22"/>
      <c r="TAP1197" s="22"/>
      <c r="TAQ1197" s="22"/>
      <c r="TAR1197" s="22"/>
      <c r="TAS1197" s="22"/>
      <c r="TAT1197" s="22"/>
      <c r="TAU1197" s="22"/>
      <c r="TAV1197" s="22"/>
      <c r="TAW1197" s="22"/>
      <c r="TAX1197" s="22"/>
      <c r="TAY1197" s="22"/>
      <c r="TAZ1197" s="22"/>
      <c r="TBA1197" s="22"/>
      <c r="TBB1197" s="22"/>
      <c r="TBC1197" s="22"/>
      <c r="TBD1197" s="22"/>
      <c r="TBE1197" s="22"/>
      <c r="TBF1197" s="22"/>
      <c r="TBG1197" s="22"/>
      <c r="TBH1197" s="22"/>
      <c r="TBI1197" s="22"/>
      <c r="TBJ1197" s="22"/>
      <c r="TBK1197" s="22"/>
      <c r="TBL1197" s="22"/>
      <c r="TBM1197" s="22"/>
      <c r="TBN1197" s="22"/>
      <c r="TBO1197" s="22"/>
      <c r="TBP1197" s="22"/>
      <c r="TBQ1197" s="22"/>
      <c r="TBR1197" s="22"/>
      <c r="TBS1197" s="22"/>
      <c r="TBT1197" s="22"/>
      <c r="TBU1197" s="22"/>
      <c r="TBV1197" s="22"/>
      <c r="TBW1197" s="22"/>
      <c r="TBX1197" s="22"/>
      <c r="TBY1197" s="22"/>
      <c r="TBZ1197" s="22"/>
      <c r="TCA1197" s="22"/>
      <c r="TCB1197" s="22"/>
      <c r="TCC1197" s="22"/>
      <c r="TCD1197" s="22"/>
      <c r="TCE1197" s="22"/>
      <c r="TCF1197" s="22"/>
      <c r="TCG1197" s="22"/>
      <c r="TCH1197" s="22"/>
      <c r="TCI1197" s="22"/>
      <c r="TCJ1197" s="22"/>
      <c r="TCK1197" s="22"/>
      <c r="TCL1197" s="22"/>
      <c r="TCM1197" s="22"/>
      <c r="TCN1197" s="22"/>
      <c r="TCO1197" s="22"/>
      <c r="TCP1197" s="22"/>
      <c r="TCQ1197" s="22"/>
      <c r="TCR1197" s="22"/>
      <c r="TCS1197" s="22"/>
      <c r="TCT1197" s="22"/>
      <c r="TCU1197" s="22"/>
      <c r="TCV1197" s="22"/>
      <c r="TCW1197" s="22"/>
      <c r="TCX1197" s="22"/>
      <c r="TCY1197" s="22"/>
      <c r="TCZ1197" s="22"/>
      <c r="TDA1197" s="22"/>
      <c r="TDB1197" s="22"/>
      <c r="TDC1197" s="22"/>
      <c r="TDD1197" s="22"/>
      <c r="TDE1197" s="22"/>
      <c r="TDF1197" s="22"/>
      <c r="TDG1197" s="22"/>
      <c r="TDH1197" s="22"/>
      <c r="TDI1197" s="22"/>
      <c r="TDJ1197" s="22"/>
      <c r="TDK1197" s="22"/>
      <c r="TDL1197" s="22"/>
      <c r="TDM1197" s="22"/>
      <c r="TDN1197" s="22"/>
      <c r="TDO1197" s="22"/>
      <c r="TDP1197" s="22"/>
      <c r="TDQ1197" s="22"/>
      <c r="TDR1197" s="22"/>
      <c r="TDS1197" s="22"/>
      <c r="TDT1197" s="22"/>
      <c r="TDU1197" s="22"/>
      <c r="TDV1197" s="22"/>
      <c r="TDW1197" s="22"/>
      <c r="TDX1197" s="22"/>
      <c r="TDY1197" s="22"/>
      <c r="TDZ1197" s="22"/>
      <c r="TEA1197" s="22"/>
      <c r="TEB1197" s="22"/>
      <c r="TEC1197" s="22"/>
      <c r="TED1197" s="22"/>
      <c r="TEE1197" s="22"/>
      <c r="TEF1197" s="22"/>
      <c r="TEG1197" s="22"/>
      <c r="TEH1197" s="22"/>
      <c r="TEI1197" s="22"/>
      <c r="TEJ1197" s="22"/>
      <c r="TEK1197" s="22"/>
      <c r="TEL1197" s="22"/>
      <c r="TEM1197" s="22"/>
      <c r="TEN1197" s="22"/>
      <c r="TEO1197" s="22"/>
      <c r="TEP1197" s="22"/>
      <c r="TEQ1197" s="22"/>
      <c r="TER1197" s="22"/>
      <c r="TES1197" s="22"/>
      <c r="TET1197" s="22"/>
      <c r="TEU1197" s="22"/>
      <c r="TEV1197" s="22"/>
      <c r="TEW1197" s="22"/>
      <c r="TEX1197" s="22"/>
      <c r="TEY1197" s="22"/>
      <c r="TEZ1197" s="22"/>
      <c r="TFA1197" s="22"/>
      <c r="TFB1197" s="22"/>
      <c r="TFC1197" s="22"/>
      <c r="TFD1197" s="22"/>
      <c r="TFE1197" s="22"/>
      <c r="TFF1197" s="22"/>
      <c r="TFG1197" s="22"/>
      <c r="TFH1197" s="22"/>
      <c r="TFI1197" s="22"/>
      <c r="TFJ1197" s="22"/>
      <c r="TFK1197" s="22"/>
      <c r="TFL1197" s="22"/>
      <c r="TFM1197" s="22"/>
      <c r="TFN1197" s="22"/>
      <c r="TFO1197" s="22"/>
      <c r="TFP1197" s="22"/>
      <c r="TFQ1197" s="22"/>
      <c r="TFR1197" s="22"/>
      <c r="TFS1197" s="22"/>
      <c r="TFT1197" s="22"/>
      <c r="TFU1197" s="22"/>
      <c r="TFV1197" s="22"/>
      <c r="TFW1197" s="22"/>
      <c r="TFX1197" s="22"/>
      <c r="TFY1197" s="22"/>
      <c r="TFZ1197" s="22"/>
      <c r="TGA1197" s="22"/>
      <c r="TGB1197" s="22"/>
      <c r="TGC1197" s="22"/>
      <c r="TGD1197" s="22"/>
      <c r="TGE1197" s="22"/>
      <c r="TGF1197" s="22"/>
      <c r="TGG1197" s="22"/>
      <c r="TGH1197" s="22"/>
      <c r="TGI1197" s="22"/>
      <c r="TGJ1197" s="22"/>
      <c r="TGK1197" s="22"/>
      <c r="TGL1197" s="22"/>
      <c r="TGM1197" s="22"/>
      <c r="TGN1197" s="22"/>
      <c r="TGO1197" s="22"/>
      <c r="TGP1197" s="22"/>
      <c r="TGQ1197" s="22"/>
      <c r="TGR1197" s="22"/>
      <c r="TGS1197" s="22"/>
      <c r="TGT1197" s="22"/>
      <c r="TGU1197" s="22"/>
      <c r="TGV1197" s="22"/>
      <c r="TGW1197" s="22"/>
      <c r="TGX1197" s="22"/>
      <c r="TGY1197" s="22"/>
      <c r="TGZ1197" s="22"/>
      <c r="THA1197" s="22"/>
      <c r="THB1197" s="22"/>
      <c r="THC1197" s="22"/>
      <c r="THD1197" s="22"/>
      <c r="THE1197" s="22"/>
      <c r="THF1197" s="22"/>
      <c r="THG1197" s="22"/>
      <c r="THH1197" s="22"/>
      <c r="THI1197" s="22"/>
      <c r="THJ1197" s="22"/>
      <c r="THK1197" s="22"/>
      <c r="THL1197" s="22"/>
      <c r="THM1197" s="22"/>
      <c r="THN1197" s="22"/>
      <c r="THO1197" s="22"/>
      <c r="THP1197" s="22"/>
      <c r="THQ1197" s="22"/>
      <c r="THR1197" s="22"/>
      <c r="THS1197" s="22"/>
      <c r="THT1197" s="22"/>
      <c r="THU1197" s="22"/>
      <c r="THV1197" s="22"/>
      <c r="THW1197" s="22"/>
      <c r="THX1197" s="22"/>
      <c r="THY1197" s="22"/>
      <c r="THZ1197" s="22"/>
      <c r="TIA1197" s="22"/>
      <c r="TIB1197" s="22"/>
      <c r="TIC1197" s="22"/>
      <c r="TID1197" s="22"/>
      <c r="TIE1197" s="22"/>
      <c r="TIF1197" s="22"/>
      <c r="TIG1197" s="22"/>
      <c r="TIH1197" s="22"/>
      <c r="TII1197" s="22"/>
      <c r="TIJ1197" s="22"/>
      <c r="TIK1197" s="22"/>
      <c r="TIL1197" s="22"/>
      <c r="TIM1197" s="22"/>
      <c r="TIN1197" s="22"/>
      <c r="TIO1197" s="22"/>
      <c r="TIP1197" s="22"/>
      <c r="TIQ1197" s="22"/>
      <c r="TIR1197" s="22"/>
      <c r="TIS1197" s="22"/>
      <c r="TIT1197" s="22"/>
      <c r="TIU1197" s="22"/>
      <c r="TIV1197" s="22"/>
      <c r="TIW1197" s="22"/>
      <c r="TIX1197" s="22"/>
      <c r="TIY1197" s="22"/>
      <c r="TIZ1197" s="22"/>
      <c r="TJA1197" s="22"/>
      <c r="TJB1197" s="22"/>
      <c r="TJC1197" s="22"/>
      <c r="TJD1197" s="22"/>
      <c r="TJE1197" s="22"/>
      <c r="TJF1197" s="22"/>
      <c r="TJG1197" s="22"/>
      <c r="TJH1197" s="22"/>
      <c r="TJI1197" s="22"/>
      <c r="TJJ1197" s="22"/>
      <c r="TJK1197" s="22"/>
      <c r="TJL1197" s="22"/>
      <c r="TJM1197" s="22"/>
      <c r="TJN1197" s="22"/>
      <c r="TJO1197" s="22"/>
      <c r="TJP1197" s="22"/>
      <c r="TJQ1197" s="22"/>
      <c r="TJR1197" s="22"/>
      <c r="TJS1197" s="22"/>
      <c r="TJT1197" s="22"/>
      <c r="TJU1197" s="22"/>
      <c r="TJV1197" s="22"/>
      <c r="TJW1197" s="22"/>
      <c r="TJX1197" s="22"/>
      <c r="TJY1197" s="22"/>
      <c r="TJZ1197" s="22"/>
      <c r="TKA1197" s="22"/>
      <c r="TKB1197" s="22"/>
      <c r="TKC1197" s="22"/>
      <c r="TKD1197" s="22"/>
      <c r="TKE1197" s="22"/>
      <c r="TKF1197" s="22"/>
      <c r="TKG1197" s="22"/>
      <c r="TKH1197" s="22"/>
      <c r="TKI1197" s="22"/>
      <c r="TKJ1197" s="22"/>
      <c r="TKK1197" s="22"/>
      <c r="TKL1197" s="22"/>
      <c r="TKM1197" s="22"/>
      <c r="TKN1197" s="22"/>
      <c r="TKO1197" s="22"/>
      <c r="TKP1197" s="22"/>
      <c r="TKQ1197" s="22"/>
      <c r="TKR1197" s="22"/>
      <c r="TKS1197" s="22"/>
      <c r="TKT1197" s="22"/>
      <c r="TKU1197" s="22"/>
      <c r="TKV1197" s="22"/>
      <c r="TKW1197" s="22"/>
      <c r="TKX1197" s="22"/>
      <c r="TKY1197" s="22"/>
      <c r="TKZ1197" s="22"/>
      <c r="TLA1197" s="22"/>
      <c r="TLB1197" s="22"/>
      <c r="TLC1197" s="22"/>
      <c r="TLD1197" s="22"/>
      <c r="TLE1197" s="22"/>
      <c r="TLF1197" s="22"/>
      <c r="TLG1197" s="22"/>
      <c r="TLH1197" s="22"/>
      <c r="TLI1197" s="22"/>
      <c r="TLJ1197" s="22"/>
      <c r="TLK1197" s="22"/>
      <c r="TLL1197" s="22"/>
      <c r="TLM1197" s="22"/>
      <c r="TLN1197" s="22"/>
      <c r="TLO1197" s="22"/>
      <c r="TLP1197" s="22"/>
      <c r="TLQ1197" s="22"/>
      <c r="TLR1197" s="22"/>
      <c r="TLS1197" s="22"/>
      <c r="TLT1197" s="22"/>
      <c r="TLU1197" s="22"/>
      <c r="TLV1197" s="22"/>
      <c r="TLW1197" s="22"/>
      <c r="TLX1197" s="22"/>
      <c r="TLY1197" s="22"/>
      <c r="TLZ1197" s="22"/>
      <c r="TMA1197" s="22"/>
      <c r="TMB1197" s="22"/>
      <c r="TMC1197" s="22"/>
      <c r="TMD1197" s="22"/>
      <c r="TME1197" s="22"/>
      <c r="TMF1197" s="22"/>
      <c r="TMG1197" s="22"/>
      <c r="TMH1197" s="22"/>
      <c r="TMI1197" s="22"/>
      <c r="TMJ1197" s="22"/>
      <c r="TMK1197" s="22"/>
      <c r="TML1197" s="22"/>
      <c r="TMM1197" s="22"/>
      <c r="TMN1197" s="22"/>
      <c r="TMO1197" s="22"/>
      <c r="TMP1197" s="22"/>
      <c r="TMQ1197" s="22"/>
      <c r="TMR1197" s="22"/>
      <c r="TMS1197" s="22"/>
      <c r="TMT1197" s="22"/>
      <c r="TMU1197" s="22"/>
      <c r="TMV1197" s="22"/>
      <c r="TMW1197" s="22"/>
      <c r="TMX1197" s="22"/>
      <c r="TMY1197" s="22"/>
      <c r="TMZ1197" s="22"/>
      <c r="TNA1197" s="22"/>
      <c r="TNB1197" s="22"/>
      <c r="TNC1197" s="22"/>
      <c r="TND1197" s="22"/>
      <c r="TNE1197" s="22"/>
      <c r="TNF1197" s="22"/>
      <c r="TNG1197" s="22"/>
      <c r="TNH1197" s="22"/>
      <c r="TNI1197" s="22"/>
      <c r="TNJ1197" s="22"/>
      <c r="TNK1197" s="22"/>
      <c r="TNL1197" s="22"/>
      <c r="TNM1197" s="22"/>
      <c r="TNN1197" s="22"/>
      <c r="TNO1197" s="22"/>
      <c r="TNP1197" s="22"/>
      <c r="TNQ1197" s="22"/>
      <c r="TNR1197" s="22"/>
      <c r="TNS1197" s="22"/>
      <c r="TNT1197" s="22"/>
      <c r="TNU1197" s="22"/>
      <c r="TNV1197" s="22"/>
      <c r="TNW1197" s="22"/>
      <c r="TNX1197" s="22"/>
      <c r="TNY1197" s="22"/>
      <c r="TNZ1197" s="22"/>
      <c r="TOA1197" s="22"/>
      <c r="TOB1197" s="22"/>
      <c r="TOC1197" s="22"/>
      <c r="TOD1197" s="22"/>
      <c r="TOE1197" s="22"/>
      <c r="TOF1197" s="22"/>
      <c r="TOG1197" s="22"/>
      <c r="TOH1197" s="22"/>
      <c r="TOI1197" s="22"/>
      <c r="TOJ1197" s="22"/>
      <c r="TOK1197" s="22"/>
      <c r="TOL1197" s="22"/>
      <c r="TOM1197" s="22"/>
      <c r="TON1197" s="22"/>
      <c r="TOO1197" s="22"/>
      <c r="TOP1197" s="22"/>
      <c r="TOQ1197" s="22"/>
      <c r="TOR1197" s="22"/>
      <c r="TOS1197" s="22"/>
      <c r="TOT1197" s="22"/>
      <c r="TOU1197" s="22"/>
      <c r="TOV1197" s="22"/>
      <c r="TOW1197" s="22"/>
      <c r="TOX1197" s="22"/>
      <c r="TOY1197" s="22"/>
      <c r="TOZ1197" s="22"/>
      <c r="TPA1197" s="22"/>
      <c r="TPB1197" s="22"/>
      <c r="TPC1197" s="22"/>
      <c r="TPD1197" s="22"/>
      <c r="TPE1197" s="22"/>
      <c r="TPF1197" s="22"/>
      <c r="TPG1197" s="22"/>
      <c r="TPH1197" s="22"/>
      <c r="TPI1197" s="22"/>
      <c r="TPJ1197" s="22"/>
      <c r="TPK1197" s="22"/>
      <c r="TPL1197" s="22"/>
      <c r="TPM1197" s="22"/>
      <c r="TPN1197" s="22"/>
      <c r="TPO1197" s="22"/>
      <c r="TPP1197" s="22"/>
      <c r="TPQ1197" s="22"/>
      <c r="TPR1197" s="22"/>
      <c r="TPS1197" s="22"/>
      <c r="TPT1197" s="22"/>
      <c r="TPU1197" s="22"/>
      <c r="TPV1197" s="22"/>
      <c r="TPW1197" s="22"/>
      <c r="TPX1197" s="22"/>
      <c r="TPY1197" s="22"/>
      <c r="TPZ1197" s="22"/>
      <c r="TQA1197" s="22"/>
      <c r="TQB1197" s="22"/>
      <c r="TQC1197" s="22"/>
      <c r="TQD1197" s="22"/>
      <c r="TQE1197" s="22"/>
      <c r="TQF1197" s="22"/>
      <c r="TQG1197" s="22"/>
      <c r="TQH1197" s="22"/>
      <c r="TQI1197" s="22"/>
      <c r="TQJ1197" s="22"/>
      <c r="TQK1197" s="22"/>
      <c r="TQL1197" s="22"/>
      <c r="TQM1197" s="22"/>
      <c r="TQN1197" s="22"/>
      <c r="TQO1197" s="22"/>
      <c r="TQP1197" s="22"/>
      <c r="TQQ1197" s="22"/>
      <c r="TQR1197" s="22"/>
      <c r="TQS1197" s="22"/>
      <c r="TQT1197" s="22"/>
      <c r="TQU1197" s="22"/>
      <c r="TQV1197" s="22"/>
      <c r="TQW1197" s="22"/>
      <c r="TQX1197" s="22"/>
      <c r="TQY1197" s="22"/>
      <c r="TQZ1197" s="22"/>
      <c r="TRA1197" s="22"/>
      <c r="TRB1197" s="22"/>
      <c r="TRC1197" s="22"/>
      <c r="TRD1197" s="22"/>
      <c r="TRE1197" s="22"/>
      <c r="TRF1197" s="22"/>
      <c r="TRG1197" s="22"/>
      <c r="TRH1197" s="22"/>
      <c r="TRI1197" s="22"/>
      <c r="TRJ1197" s="22"/>
      <c r="TRK1197" s="22"/>
      <c r="TRL1197" s="22"/>
      <c r="TRM1197" s="22"/>
      <c r="TRN1197" s="22"/>
      <c r="TRO1197" s="22"/>
      <c r="TRP1197" s="22"/>
      <c r="TRQ1197" s="22"/>
      <c r="TRR1197" s="22"/>
      <c r="TRS1197" s="22"/>
      <c r="TRT1197" s="22"/>
      <c r="TRU1197" s="22"/>
      <c r="TRV1197" s="22"/>
      <c r="TRW1197" s="22"/>
      <c r="TRX1197" s="22"/>
      <c r="TRY1197" s="22"/>
      <c r="TRZ1197" s="22"/>
      <c r="TSA1197" s="22"/>
      <c r="TSB1197" s="22"/>
      <c r="TSC1197" s="22"/>
      <c r="TSD1197" s="22"/>
      <c r="TSE1197" s="22"/>
      <c r="TSF1197" s="22"/>
      <c r="TSG1197" s="22"/>
      <c r="TSH1197" s="22"/>
      <c r="TSI1197" s="22"/>
      <c r="TSJ1197" s="22"/>
      <c r="TSK1197" s="22"/>
      <c r="TSL1197" s="22"/>
      <c r="TSM1197" s="22"/>
      <c r="TSN1197" s="22"/>
      <c r="TSO1197" s="22"/>
      <c r="TSP1197" s="22"/>
      <c r="TSQ1197" s="22"/>
      <c r="TSR1197" s="22"/>
      <c r="TSS1197" s="22"/>
      <c r="TST1197" s="22"/>
      <c r="TSU1197" s="22"/>
      <c r="TSV1197" s="22"/>
      <c r="TSW1197" s="22"/>
      <c r="TSX1197" s="22"/>
      <c r="TSY1197" s="22"/>
      <c r="TSZ1197" s="22"/>
      <c r="TTA1197" s="22"/>
      <c r="TTB1197" s="22"/>
      <c r="TTC1197" s="22"/>
      <c r="TTD1197" s="22"/>
      <c r="TTE1197" s="22"/>
      <c r="TTF1197" s="22"/>
      <c r="TTG1197" s="22"/>
      <c r="TTH1197" s="22"/>
      <c r="TTI1197" s="22"/>
      <c r="TTJ1197" s="22"/>
      <c r="TTK1197" s="22"/>
      <c r="TTL1197" s="22"/>
      <c r="TTM1197" s="22"/>
      <c r="TTN1197" s="22"/>
      <c r="TTO1197" s="22"/>
      <c r="TTP1197" s="22"/>
      <c r="TTQ1197" s="22"/>
      <c r="TTR1197" s="22"/>
      <c r="TTS1197" s="22"/>
      <c r="TTT1197" s="22"/>
      <c r="TTU1197" s="22"/>
      <c r="TTV1197" s="22"/>
      <c r="TTW1197" s="22"/>
      <c r="TTX1197" s="22"/>
      <c r="TTY1197" s="22"/>
      <c r="TTZ1197" s="22"/>
      <c r="TUA1197" s="22"/>
      <c r="TUB1197" s="22"/>
      <c r="TUC1197" s="22"/>
      <c r="TUD1197" s="22"/>
      <c r="TUE1197" s="22"/>
      <c r="TUF1197" s="22"/>
      <c r="TUG1197" s="22"/>
      <c r="TUH1197" s="22"/>
      <c r="TUI1197" s="22"/>
      <c r="TUJ1197" s="22"/>
      <c r="TUK1197" s="22"/>
      <c r="TUL1197" s="22"/>
      <c r="TUM1197" s="22"/>
      <c r="TUN1197" s="22"/>
      <c r="TUO1197" s="22"/>
      <c r="TUP1197" s="22"/>
      <c r="TUQ1197" s="22"/>
      <c r="TUR1197" s="22"/>
      <c r="TUS1197" s="22"/>
      <c r="TUT1197" s="22"/>
      <c r="TUU1197" s="22"/>
      <c r="TUV1197" s="22"/>
      <c r="TUW1197" s="22"/>
      <c r="TUX1197" s="22"/>
      <c r="TUY1197" s="22"/>
      <c r="TUZ1197" s="22"/>
      <c r="TVA1197" s="22"/>
      <c r="TVB1197" s="22"/>
      <c r="TVC1197" s="22"/>
      <c r="TVD1197" s="22"/>
      <c r="TVE1197" s="22"/>
      <c r="TVF1197" s="22"/>
      <c r="TVG1197" s="22"/>
      <c r="TVH1197" s="22"/>
      <c r="TVI1197" s="22"/>
      <c r="TVJ1197" s="22"/>
      <c r="TVK1197" s="22"/>
      <c r="TVL1197" s="22"/>
      <c r="TVM1197" s="22"/>
      <c r="TVN1197" s="22"/>
      <c r="TVO1197" s="22"/>
      <c r="TVP1197" s="22"/>
      <c r="TVQ1197" s="22"/>
      <c r="TVR1197" s="22"/>
      <c r="TVS1197" s="22"/>
      <c r="TVT1197" s="22"/>
      <c r="TVU1197" s="22"/>
      <c r="TVV1197" s="22"/>
      <c r="TVW1197" s="22"/>
      <c r="TVX1197" s="22"/>
      <c r="TVY1197" s="22"/>
      <c r="TVZ1197" s="22"/>
      <c r="TWA1197" s="22"/>
      <c r="TWB1197" s="22"/>
      <c r="TWC1197" s="22"/>
      <c r="TWD1197" s="22"/>
      <c r="TWE1197" s="22"/>
      <c r="TWF1197" s="22"/>
      <c r="TWG1197" s="22"/>
      <c r="TWH1197" s="22"/>
      <c r="TWI1197" s="22"/>
      <c r="TWJ1197" s="22"/>
      <c r="TWK1197" s="22"/>
      <c r="TWL1197" s="22"/>
      <c r="TWM1197" s="22"/>
      <c r="TWN1197" s="22"/>
      <c r="TWO1197" s="22"/>
      <c r="TWP1197" s="22"/>
      <c r="TWQ1197" s="22"/>
      <c r="TWR1197" s="22"/>
      <c r="TWS1197" s="22"/>
      <c r="TWT1197" s="22"/>
      <c r="TWU1197" s="22"/>
      <c r="TWV1197" s="22"/>
      <c r="TWW1197" s="22"/>
      <c r="TWX1197" s="22"/>
      <c r="TWY1197" s="22"/>
      <c r="TWZ1197" s="22"/>
      <c r="TXA1197" s="22"/>
      <c r="TXB1197" s="22"/>
      <c r="TXC1197" s="22"/>
      <c r="TXD1197" s="22"/>
      <c r="TXE1197" s="22"/>
      <c r="TXF1197" s="22"/>
      <c r="TXG1197" s="22"/>
      <c r="TXH1197" s="22"/>
      <c r="TXI1197" s="22"/>
      <c r="TXJ1197" s="22"/>
      <c r="TXK1197" s="22"/>
      <c r="TXL1197" s="22"/>
      <c r="TXM1197" s="22"/>
      <c r="TXN1197" s="22"/>
      <c r="TXO1197" s="22"/>
      <c r="TXP1197" s="22"/>
      <c r="TXQ1197" s="22"/>
      <c r="TXR1197" s="22"/>
      <c r="TXS1197" s="22"/>
      <c r="TXT1197" s="22"/>
      <c r="TXU1197" s="22"/>
      <c r="TXV1197" s="22"/>
      <c r="TXW1197" s="22"/>
      <c r="TXX1197" s="22"/>
      <c r="TXY1197" s="22"/>
      <c r="TXZ1197" s="22"/>
      <c r="TYA1197" s="22"/>
      <c r="TYB1197" s="22"/>
      <c r="TYC1197" s="22"/>
      <c r="TYD1197" s="22"/>
      <c r="TYE1197" s="22"/>
      <c r="TYF1197" s="22"/>
      <c r="TYG1197" s="22"/>
      <c r="TYH1197" s="22"/>
      <c r="TYI1197" s="22"/>
      <c r="TYJ1197" s="22"/>
      <c r="TYK1197" s="22"/>
      <c r="TYL1197" s="22"/>
      <c r="TYM1197" s="22"/>
      <c r="TYN1197" s="22"/>
      <c r="TYO1197" s="22"/>
      <c r="TYP1197" s="22"/>
      <c r="TYQ1197" s="22"/>
      <c r="TYR1197" s="22"/>
      <c r="TYS1197" s="22"/>
      <c r="TYT1197" s="22"/>
      <c r="TYU1197" s="22"/>
      <c r="TYV1197" s="22"/>
      <c r="TYW1197" s="22"/>
      <c r="TYX1197" s="22"/>
      <c r="TYY1197" s="22"/>
      <c r="TYZ1197" s="22"/>
      <c r="TZA1197" s="22"/>
      <c r="TZB1197" s="22"/>
      <c r="TZC1197" s="22"/>
      <c r="TZD1197" s="22"/>
      <c r="TZE1197" s="22"/>
      <c r="TZF1197" s="22"/>
      <c r="TZG1197" s="22"/>
      <c r="TZH1197" s="22"/>
      <c r="TZI1197" s="22"/>
      <c r="TZJ1197" s="22"/>
      <c r="TZK1197" s="22"/>
      <c r="TZL1197" s="22"/>
      <c r="TZM1197" s="22"/>
      <c r="TZN1197" s="22"/>
      <c r="TZO1197" s="22"/>
      <c r="TZP1197" s="22"/>
      <c r="TZQ1197" s="22"/>
      <c r="TZR1197" s="22"/>
      <c r="TZS1197" s="22"/>
      <c r="TZT1197" s="22"/>
      <c r="TZU1197" s="22"/>
      <c r="TZV1197" s="22"/>
      <c r="TZW1197" s="22"/>
      <c r="TZX1197" s="22"/>
      <c r="TZY1197" s="22"/>
      <c r="TZZ1197" s="22"/>
      <c r="UAA1197" s="22"/>
      <c r="UAB1197" s="22"/>
      <c r="UAC1197" s="22"/>
      <c r="UAD1197" s="22"/>
      <c r="UAE1197" s="22"/>
      <c r="UAF1197" s="22"/>
      <c r="UAG1197" s="22"/>
      <c r="UAH1197" s="22"/>
      <c r="UAI1197" s="22"/>
      <c r="UAJ1197" s="22"/>
      <c r="UAK1197" s="22"/>
      <c r="UAL1197" s="22"/>
      <c r="UAM1197" s="22"/>
      <c r="UAN1197" s="22"/>
      <c r="UAO1197" s="22"/>
      <c r="UAP1197" s="22"/>
      <c r="UAQ1197" s="22"/>
      <c r="UAR1197" s="22"/>
      <c r="UAS1197" s="22"/>
      <c r="UAT1197" s="22"/>
      <c r="UAU1197" s="22"/>
      <c r="UAV1197" s="22"/>
      <c r="UAW1197" s="22"/>
      <c r="UAX1197" s="22"/>
      <c r="UAY1197" s="22"/>
      <c r="UAZ1197" s="22"/>
      <c r="UBA1197" s="22"/>
      <c r="UBB1197" s="22"/>
      <c r="UBC1197" s="22"/>
      <c r="UBD1197" s="22"/>
      <c r="UBE1197" s="22"/>
      <c r="UBF1197" s="22"/>
      <c r="UBG1197" s="22"/>
      <c r="UBH1197" s="22"/>
      <c r="UBI1197" s="22"/>
      <c r="UBJ1197" s="22"/>
      <c r="UBK1197" s="22"/>
      <c r="UBL1197" s="22"/>
      <c r="UBM1197" s="22"/>
      <c r="UBN1197" s="22"/>
      <c r="UBO1197" s="22"/>
      <c r="UBP1197" s="22"/>
      <c r="UBQ1197" s="22"/>
      <c r="UBR1197" s="22"/>
      <c r="UBS1197" s="22"/>
      <c r="UBT1197" s="22"/>
      <c r="UBU1197" s="22"/>
      <c r="UBV1197" s="22"/>
      <c r="UBW1197" s="22"/>
      <c r="UBX1197" s="22"/>
      <c r="UBY1197" s="22"/>
      <c r="UBZ1197" s="22"/>
      <c r="UCA1197" s="22"/>
      <c r="UCB1197" s="22"/>
      <c r="UCC1197" s="22"/>
      <c r="UCD1197" s="22"/>
      <c r="UCE1197" s="22"/>
      <c r="UCF1197" s="22"/>
      <c r="UCG1197" s="22"/>
      <c r="UCH1197" s="22"/>
      <c r="UCI1197" s="22"/>
      <c r="UCJ1197" s="22"/>
      <c r="UCK1197" s="22"/>
      <c r="UCL1197" s="22"/>
      <c r="UCM1197" s="22"/>
      <c r="UCN1197" s="22"/>
      <c r="UCO1197" s="22"/>
      <c r="UCP1197" s="22"/>
      <c r="UCQ1197" s="22"/>
      <c r="UCR1197" s="22"/>
      <c r="UCS1197" s="22"/>
      <c r="UCT1197" s="22"/>
      <c r="UCU1197" s="22"/>
      <c r="UCV1197" s="22"/>
      <c r="UCW1197" s="22"/>
      <c r="UCX1197" s="22"/>
      <c r="UCY1197" s="22"/>
      <c r="UCZ1197" s="22"/>
      <c r="UDA1197" s="22"/>
      <c r="UDB1197" s="22"/>
      <c r="UDC1197" s="22"/>
      <c r="UDD1197" s="22"/>
      <c r="UDE1197" s="22"/>
      <c r="UDF1197" s="22"/>
      <c r="UDG1197" s="22"/>
      <c r="UDH1197" s="22"/>
      <c r="UDI1197" s="22"/>
      <c r="UDJ1197" s="22"/>
      <c r="UDK1197" s="22"/>
      <c r="UDL1197" s="22"/>
      <c r="UDM1197" s="22"/>
      <c r="UDN1197" s="22"/>
      <c r="UDO1197" s="22"/>
      <c r="UDP1197" s="22"/>
      <c r="UDQ1197" s="22"/>
      <c r="UDR1197" s="22"/>
      <c r="UDS1197" s="22"/>
      <c r="UDT1197" s="22"/>
      <c r="UDU1197" s="22"/>
      <c r="UDV1197" s="22"/>
      <c r="UDW1197" s="22"/>
      <c r="UDX1197" s="22"/>
      <c r="UDY1197" s="22"/>
      <c r="UDZ1197" s="22"/>
      <c r="UEA1197" s="22"/>
      <c r="UEB1197" s="22"/>
      <c r="UEC1197" s="22"/>
      <c r="UED1197" s="22"/>
      <c r="UEE1197" s="22"/>
      <c r="UEF1197" s="22"/>
      <c r="UEG1197" s="22"/>
      <c r="UEH1197" s="22"/>
      <c r="UEI1197" s="22"/>
      <c r="UEJ1197" s="22"/>
      <c r="UEK1197" s="22"/>
      <c r="UEL1197" s="22"/>
      <c r="UEM1197" s="22"/>
      <c r="UEN1197" s="22"/>
      <c r="UEO1197" s="22"/>
      <c r="UEP1197" s="22"/>
      <c r="UEQ1197" s="22"/>
      <c r="UER1197" s="22"/>
      <c r="UES1197" s="22"/>
      <c r="UET1197" s="22"/>
      <c r="UEU1197" s="22"/>
      <c r="UEV1197" s="22"/>
      <c r="UEW1197" s="22"/>
      <c r="UEX1197" s="22"/>
      <c r="UEY1197" s="22"/>
      <c r="UEZ1197" s="22"/>
      <c r="UFA1197" s="22"/>
      <c r="UFB1197" s="22"/>
      <c r="UFC1197" s="22"/>
      <c r="UFD1197" s="22"/>
      <c r="UFE1197" s="22"/>
      <c r="UFF1197" s="22"/>
      <c r="UFG1197" s="22"/>
      <c r="UFH1197" s="22"/>
      <c r="UFI1197" s="22"/>
      <c r="UFJ1197" s="22"/>
      <c r="UFK1197" s="22"/>
      <c r="UFL1197" s="22"/>
      <c r="UFM1197" s="22"/>
      <c r="UFN1197" s="22"/>
      <c r="UFO1197" s="22"/>
      <c r="UFP1197" s="22"/>
      <c r="UFQ1197" s="22"/>
      <c r="UFR1197" s="22"/>
      <c r="UFS1197" s="22"/>
      <c r="UFT1197" s="22"/>
      <c r="UFU1197" s="22"/>
      <c r="UFV1197" s="22"/>
      <c r="UFW1197" s="22"/>
      <c r="UFX1197" s="22"/>
      <c r="UFY1197" s="22"/>
      <c r="UFZ1197" s="22"/>
      <c r="UGA1197" s="22"/>
      <c r="UGB1197" s="22"/>
      <c r="UGC1197" s="22"/>
      <c r="UGD1197" s="22"/>
      <c r="UGE1197" s="22"/>
      <c r="UGF1197" s="22"/>
      <c r="UGG1197" s="22"/>
      <c r="UGH1197" s="22"/>
      <c r="UGI1197" s="22"/>
      <c r="UGJ1197" s="22"/>
      <c r="UGK1197" s="22"/>
      <c r="UGL1197" s="22"/>
      <c r="UGM1197" s="22"/>
      <c r="UGN1197" s="22"/>
      <c r="UGO1197" s="22"/>
      <c r="UGP1197" s="22"/>
      <c r="UGQ1197" s="22"/>
      <c r="UGR1197" s="22"/>
      <c r="UGS1197" s="22"/>
      <c r="UGT1197" s="22"/>
      <c r="UGU1197" s="22"/>
      <c r="UGV1197" s="22"/>
      <c r="UGW1197" s="22"/>
      <c r="UGX1197" s="22"/>
      <c r="UGY1197" s="22"/>
      <c r="UGZ1197" s="22"/>
      <c r="UHA1197" s="22"/>
      <c r="UHB1197" s="22"/>
      <c r="UHC1197" s="22"/>
      <c r="UHD1197" s="22"/>
      <c r="UHE1197" s="22"/>
      <c r="UHF1197" s="22"/>
      <c r="UHG1197" s="22"/>
      <c r="UHH1197" s="22"/>
      <c r="UHI1197" s="22"/>
      <c r="UHJ1197" s="22"/>
      <c r="UHK1197" s="22"/>
      <c r="UHL1197" s="22"/>
      <c r="UHM1197" s="22"/>
      <c r="UHN1197" s="22"/>
      <c r="UHO1197" s="22"/>
      <c r="UHP1197" s="22"/>
      <c r="UHQ1197" s="22"/>
      <c r="UHR1197" s="22"/>
      <c r="UHS1197" s="22"/>
      <c r="UHT1197" s="22"/>
      <c r="UHU1197" s="22"/>
      <c r="UHV1197" s="22"/>
      <c r="UHW1197" s="22"/>
      <c r="UHX1197" s="22"/>
      <c r="UHY1197" s="22"/>
      <c r="UHZ1197" s="22"/>
      <c r="UIA1197" s="22"/>
      <c r="UIB1197" s="22"/>
      <c r="UIC1197" s="22"/>
      <c r="UID1197" s="22"/>
      <c r="UIE1197" s="22"/>
      <c r="UIF1197" s="22"/>
      <c r="UIG1197" s="22"/>
      <c r="UIH1197" s="22"/>
      <c r="UII1197" s="22"/>
      <c r="UIJ1197" s="22"/>
      <c r="UIK1197" s="22"/>
      <c r="UIL1197" s="22"/>
      <c r="UIM1197" s="22"/>
      <c r="UIN1197" s="22"/>
      <c r="UIO1197" s="22"/>
      <c r="UIP1197" s="22"/>
      <c r="UIQ1197" s="22"/>
      <c r="UIR1197" s="22"/>
      <c r="UIS1197" s="22"/>
      <c r="UIT1197" s="22"/>
      <c r="UIU1197" s="22"/>
      <c r="UIV1197" s="22"/>
      <c r="UIW1197" s="22"/>
      <c r="UIX1197" s="22"/>
      <c r="UIY1197" s="22"/>
      <c r="UIZ1197" s="22"/>
      <c r="UJA1197" s="22"/>
      <c r="UJB1197" s="22"/>
      <c r="UJC1197" s="22"/>
      <c r="UJD1197" s="22"/>
      <c r="UJE1197" s="22"/>
      <c r="UJF1197" s="22"/>
      <c r="UJG1197" s="22"/>
      <c r="UJH1197" s="22"/>
      <c r="UJI1197" s="22"/>
      <c r="UJJ1197" s="22"/>
      <c r="UJK1197" s="22"/>
      <c r="UJL1197" s="22"/>
      <c r="UJM1197" s="22"/>
      <c r="UJN1197" s="22"/>
      <c r="UJO1197" s="22"/>
      <c r="UJP1197" s="22"/>
      <c r="UJQ1197" s="22"/>
      <c r="UJR1197" s="22"/>
      <c r="UJS1197" s="22"/>
      <c r="UJT1197" s="22"/>
      <c r="UJU1197" s="22"/>
      <c r="UJV1197" s="22"/>
      <c r="UJW1197" s="22"/>
      <c r="UJX1197" s="22"/>
      <c r="UJY1197" s="22"/>
      <c r="UJZ1197" s="22"/>
      <c r="UKA1197" s="22"/>
      <c r="UKB1197" s="22"/>
      <c r="UKC1197" s="22"/>
      <c r="UKD1197" s="22"/>
      <c r="UKE1197" s="22"/>
      <c r="UKF1197" s="22"/>
      <c r="UKG1197" s="22"/>
      <c r="UKH1197" s="22"/>
      <c r="UKI1197" s="22"/>
      <c r="UKJ1197" s="22"/>
      <c r="UKK1197" s="22"/>
      <c r="UKL1197" s="22"/>
      <c r="UKM1197" s="22"/>
      <c r="UKN1197" s="22"/>
      <c r="UKO1197" s="22"/>
      <c r="UKP1197" s="22"/>
      <c r="UKQ1197" s="22"/>
      <c r="UKR1197" s="22"/>
      <c r="UKS1197" s="22"/>
      <c r="UKT1197" s="22"/>
      <c r="UKU1197" s="22"/>
      <c r="UKV1197" s="22"/>
      <c r="UKW1197" s="22"/>
      <c r="UKX1197" s="22"/>
      <c r="UKY1197" s="22"/>
      <c r="UKZ1197" s="22"/>
      <c r="ULA1197" s="22"/>
      <c r="ULB1197" s="22"/>
      <c r="ULC1197" s="22"/>
      <c r="ULD1197" s="22"/>
      <c r="ULE1197" s="22"/>
      <c r="ULF1197" s="22"/>
      <c r="ULG1197" s="22"/>
      <c r="ULH1197" s="22"/>
      <c r="ULI1197" s="22"/>
      <c r="ULJ1197" s="22"/>
      <c r="ULK1197" s="22"/>
      <c r="ULL1197" s="22"/>
      <c r="ULM1197" s="22"/>
      <c r="ULN1197" s="22"/>
      <c r="ULO1197" s="22"/>
      <c r="ULP1197" s="22"/>
      <c r="ULQ1197" s="22"/>
      <c r="ULR1197" s="22"/>
      <c r="ULS1197" s="22"/>
      <c r="ULT1197" s="22"/>
      <c r="ULU1197" s="22"/>
      <c r="ULV1197" s="22"/>
      <c r="ULW1197" s="22"/>
      <c r="ULX1197" s="22"/>
      <c r="ULY1197" s="22"/>
      <c r="ULZ1197" s="22"/>
      <c r="UMA1197" s="22"/>
      <c r="UMB1197" s="22"/>
      <c r="UMC1197" s="22"/>
      <c r="UMD1197" s="22"/>
      <c r="UME1197" s="22"/>
      <c r="UMF1197" s="22"/>
      <c r="UMG1197" s="22"/>
      <c r="UMH1197" s="22"/>
      <c r="UMI1197" s="22"/>
      <c r="UMJ1197" s="22"/>
      <c r="UMK1197" s="22"/>
      <c r="UML1197" s="22"/>
      <c r="UMM1197" s="22"/>
      <c r="UMN1197" s="22"/>
      <c r="UMO1197" s="22"/>
      <c r="UMP1197" s="22"/>
      <c r="UMQ1197" s="22"/>
      <c r="UMR1197" s="22"/>
      <c r="UMS1197" s="22"/>
      <c r="UMT1197" s="22"/>
      <c r="UMU1197" s="22"/>
      <c r="UMV1197" s="22"/>
      <c r="UMW1197" s="22"/>
      <c r="UMX1197" s="22"/>
      <c r="UMY1197" s="22"/>
      <c r="UMZ1197" s="22"/>
      <c r="UNA1197" s="22"/>
      <c r="UNB1197" s="22"/>
      <c r="UNC1197" s="22"/>
      <c r="UND1197" s="22"/>
      <c r="UNE1197" s="22"/>
      <c r="UNF1197" s="22"/>
      <c r="UNG1197" s="22"/>
      <c r="UNH1197" s="22"/>
      <c r="UNI1197" s="22"/>
      <c r="UNJ1197" s="22"/>
      <c r="UNK1197" s="22"/>
      <c r="UNL1197" s="22"/>
      <c r="UNM1197" s="22"/>
      <c r="UNN1197" s="22"/>
      <c r="UNO1197" s="22"/>
      <c r="UNP1197" s="22"/>
      <c r="UNQ1197" s="22"/>
      <c r="UNR1197" s="22"/>
      <c r="UNS1197" s="22"/>
      <c r="UNT1197" s="22"/>
      <c r="UNU1197" s="22"/>
      <c r="UNV1197" s="22"/>
      <c r="UNW1197" s="22"/>
      <c r="UNX1197" s="22"/>
      <c r="UNY1197" s="22"/>
      <c r="UNZ1197" s="22"/>
      <c r="UOA1197" s="22"/>
      <c r="UOB1197" s="22"/>
      <c r="UOC1197" s="22"/>
      <c r="UOD1197" s="22"/>
      <c r="UOE1197" s="22"/>
      <c r="UOF1197" s="22"/>
      <c r="UOG1197" s="22"/>
      <c r="UOH1197" s="22"/>
      <c r="UOI1197" s="22"/>
      <c r="UOJ1197" s="22"/>
      <c r="UOK1197" s="22"/>
      <c r="UOL1197" s="22"/>
      <c r="UOM1197" s="22"/>
      <c r="UON1197" s="22"/>
      <c r="UOO1197" s="22"/>
      <c r="UOP1197" s="22"/>
      <c r="UOQ1197" s="22"/>
      <c r="UOR1197" s="22"/>
      <c r="UOS1197" s="22"/>
      <c r="UOT1197" s="22"/>
      <c r="UOU1197" s="22"/>
      <c r="UOV1197" s="22"/>
      <c r="UOW1197" s="22"/>
      <c r="UOX1197" s="22"/>
      <c r="UOY1197" s="22"/>
      <c r="UOZ1197" s="22"/>
      <c r="UPA1197" s="22"/>
      <c r="UPB1197" s="22"/>
      <c r="UPC1197" s="22"/>
      <c r="UPD1197" s="22"/>
      <c r="UPE1197" s="22"/>
      <c r="UPF1197" s="22"/>
      <c r="UPG1197" s="22"/>
      <c r="UPH1197" s="22"/>
      <c r="UPI1197" s="22"/>
      <c r="UPJ1197" s="22"/>
      <c r="UPK1197" s="22"/>
      <c r="UPL1197" s="22"/>
      <c r="UPM1197" s="22"/>
      <c r="UPN1197" s="22"/>
      <c r="UPO1197" s="22"/>
      <c r="UPP1197" s="22"/>
      <c r="UPQ1197" s="22"/>
      <c r="UPR1197" s="22"/>
      <c r="UPS1197" s="22"/>
      <c r="UPT1197" s="22"/>
      <c r="UPU1197" s="22"/>
      <c r="UPV1197" s="22"/>
      <c r="UPW1197" s="22"/>
      <c r="UPX1197" s="22"/>
      <c r="UPY1197" s="22"/>
      <c r="UPZ1197" s="22"/>
      <c r="UQA1197" s="22"/>
      <c r="UQB1197" s="22"/>
      <c r="UQC1197" s="22"/>
      <c r="UQD1197" s="22"/>
      <c r="UQE1197" s="22"/>
      <c r="UQF1197" s="22"/>
      <c r="UQG1197" s="22"/>
      <c r="UQH1197" s="22"/>
      <c r="UQI1197" s="22"/>
      <c r="UQJ1197" s="22"/>
      <c r="UQK1197" s="22"/>
      <c r="UQL1197" s="22"/>
      <c r="UQM1197" s="22"/>
      <c r="UQN1197" s="22"/>
      <c r="UQO1197" s="22"/>
      <c r="UQP1197" s="22"/>
      <c r="UQQ1197" s="22"/>
      <c r="UQR1197" s="22"/>
      <c r="UQS1197" s="22"/>
      <c r="UQT1197" s="22"/>
      <c r="UQU1197" s="22"/>
      <c r="UQV1197" s="22"/>
      <c r="UQW1197" s="22"/>
      <c r="UQX1197" s="22"/>
      <c r="UQY1197" s="22"/>
      <c r="UQZ1197" s="22"/>
      <c r="URA1197" s="22"/>
      <c r="URB1197" s="22"/>
      <c r="URC1197" s="22"/>
      <c r="URD1197" s="22"/>
      <c r="URE1197" s="22"/>
      <c r="URF1197" s="22"/>
      <c r="URG1197" s="22"/>
      <c r="URH1197" s="22"/>
      <c r="URI1197" s="22"/>
      <c r="URJ1197" s="22"/>
      <c r="URK1197" s="22"/>
      <c r="URL1197" s="22"/>
      <c r="URM1197" s="22"/>
      <c r="URN1197" s="22"/>
      <c r="URO1197" s="22"/>
      <c r="URP1197" s="22"/>
      <c r="URQ1197" s="22"/>
      <c r="URR1197" s="22"/>
      <c r="URS1197" s="22"/>
      <c r="URT1197" s="22"/>
      <c r="URU1197" s="22"/>
      <c r="URV1197" s="22"/>
      <c r="URW1197" s="22"/>
      <c r="URX1197" s="22"/>
      <c r="URY1197" s="22"/>
      <c r="URZ1197" s="22"/>
      <c r="USA1197" s="22"/>
      <c r="USB1197" s="22"/>
      <c r="USC1197" s="22"/>
      <c r="USD1197" s="22"/>
      <c r="USE1197" s="22"/>
      <c r="USF1197" s="22"/>
      <c r="USG1197" s="22"/>
      <c r="USH1197" s="22"/>
      <c r="USI1197" s="22"/>
      <c r="USJ1197" s="22"/>
      <c r="USK1197" s="22"/>
      <c r="USL1197" s="22"/>
      <c r="USM1197" s="22"/>
      <c r="USN1197" s="22"/>
      <c r="USO1197" s="22"/>
      <c r="USP1197" s="22"/>
      <c r="USQ1197" s="22"/>
      <c r="USR1197" s="22"/>
      <c r="USS1197" s="22"/>
      <c r="UST1197" s="22"/>
      <c r="USU1197" s="22"/>
      <c r="USV1197" s="22"/>
      <c r="USW1197" s="22"/>
      <c r="USX1197" s="22"/>
      <c r="USY1197" s="22"/>
      <c r="USZ1197" s="22"/>
      <c r="UTA1197" s="22"/>
      <c r="UTB1197" s="22"/>
      <c r="UTC1197" s="22"/>
      <c r="UTD1197" s="22"/>
      <c r="UTE1197" s="22"/>
      <c r="UTF1197" s="22"/>
      <c r="UTG1197" s="22"/>
      <c r="UTH1197" s="22"/>
      <c r="UTI1197" s="22"/>
      <c r="UTJ1197" s="22"/>
      <c r="UTK1197" s="22"/>
      <c r="UTL1197" s="22"/>
      <c r="UTM1197" s="22"/>
      <c r="UTN1197" s="22"/>
      <c r="UTO1197" s="22"/>
      <c r="UTP1197" s="22"/>
      <c r="UTQ1197" s="22"/>
      <c r="UTR1197" s="22"/>
      <c r="UTS1197" s="22"/>
      <c r="UTT1197" s="22"/>
      <c r="UTU1197" s="22"/>
      <c r="UTV1197" s="22"/>
      <c r="UTW1197" s="22"/>
      <c r="UTX1197" s="22"/>
      <c r="UTY1197" s="22"/>
      <c r="UTZ1197" s="22"/>
      <c r="UUA1197" s="22"/>
      <c r="UUB1197" s="22"/>
      <c r="UUC1197" s="22"/>
      <c r="UUD1197" s="22"/>
      <c r="UUE1197" s="22"/>
      <c r="UUF1197" s="22"/>
      <c r="UUG1197" s="22"/>
      <c r="UUH1197" s="22"/>
      <c r="UUI1197" s="22"/>
      <c r="UUJ1197" s="22"/>
      <c r="UUK1197" s="22"/>
      <c r="UUL1197" s="22"/>
      <c r="UUM1197" s="22"/>
      <c r="UUN1197" s="22"/>
      <c r="UUO1197" s="22"/>
      <c r="UUP1197" s="22"/>
      <c r="UUQ1197" s="22"/>
      <c r="UUR1197" s="22"/>
      <c r="UUS1197" s="22"/>
      <c r="UUT1197" s="22"/>
      <c r="UUU1197" s="22"/>
      <c r="UUV1197" s="22"/>
      <c r="UUW1197" s="22"/>
      <c r="UUX1197" s="22"/>
      <c r="UUY1197" s="22"/>
      <c r="UUZ1197" s="22"/>
      <c r="UVA1197" s="22"/>
      <c r="UVB1197" s="22"/>
      <c r="UVC1197" s="22"/>
      <c r="UVD1197" s="22"/>
      <c r="UVE1197" s="22"/>
      <c r="UVF1197" s="22"/>
      <c r="UVG1197" s="22"/>
      <c r="UVH1197" s="22"/>
      <c r="UVI1197" s="22"/>
      <c r="UVJ1197" s="22"/>
      <c r="UVK1197" s="22"/>
      <c r="UVL1197" s="22"/>
      <c r="UVM1197" s="22"/>
      <c r="UVN1197" s="22"/>
      <c r="UVO1197" s="22"/>
      <c r="UVP1197" s="22"/>
      <c r="UVQ1197" s="22"/>
      <c r="UVR1197" s="22"/>
      <c r="UVS1197" s="22"/>
      <c r="UVT1197" s="22"/>
      <c r="UVU1197" s="22"/>
      <c r="UVV1197" s="22"/>
      <c r="UVW1197" s="22"/>
      <c r="UVX1197" s="22"/>
      <c r="UVY1197" s="22"/>
      <c r="UVZ1197" s="22"/>
      <c r="UWA1197" s="22"/>
      <c r="UWB1197" s="22"/>
      <c r="UWC1197" s="22"/>
      <c r="UWD1197" s="22"/>
      <c r="UWE1197" s="22"/>
      <c r="UWF1197" s="22"/>
      <c r="UWG1197" s="22"/>
      <c r="UWH1197" s="22"/>
      <c r="UWI1197" s="22"/>
      <c r="UWJ1197" s="22"/>
      <c r="UWK1197" s="22"/>
      <c r="UWL1197" s="22"/>
      <c r="UWM1197" s="22"/>
      <c r="UWN1197" s="22"/>
      <c r="UWO1197" s="22"/>
      <c r="UWP1197" s="22"/>
      <c r="UWQ1197" s="22"/>
      <c r="UWR1197" s="22"/>
      <c r="UWS1197" s="22"/>
      <c r="UWT1197" s="22"/>
      <c r="UWU1197" s="22"/>
      <c r="UWV1197" s="22"/>
      <c r="UWW1197" s="22"/>
      <c r="UWX1197" s="22"/>
      <c r="UWY1197" s="22"/>
      <c r="UWZ1197" s="22"/>
      <c r="UXA1197" s="22"/>
      <c r="UXB1197" s="22"/>
      <c r="UXC1197" s="22"/>
      <c r="UXD1197" s="22"/>
      <c r="UXE1197" s="22"/>
      <c r="UXF1197" s="22"/>
      <c r="UXG1197" s="22"/>
      <c r="UXH1197" s="22"/>
      <c r="UXI1197" s="22"/>
      <c r="UXJ1197" s="22"/>
      <c r="UXK1197" s="22"/>
      <c r="UXL1197" s="22"/>
      <c r="UXM1197" s="22"/>
      <c r="UXN1197" s="22"/>
      <c r="UXO1197" s="22"/>
      <c r="UXP1197" s="22"/>
      <c r="UXQ1197" s="22"/>
      <c r="UXR1197" s="22"/>
      <c r="UXS1197" s="22"/>
      <c r="UXT1197" s="22"/>
      <c r="UXU1197" s="22"/>
      <c r="UXV1197" s="22"/>
      <c r="UXW1197" s="22"/>
      <c r="UXX1197" s="22"/>
      <c r="UXY1197" s="22"/>
      <c r="UXZ1197" s="22"/>
      <c r="UYA1197" s="22"/>
      <c r="UYB1197" s="22"/>
      <c r="UYC1197" s="22"/>
      <c r="UYD1197" s="22"/>
      <c r="UYE1197" s="22"/>
      <c r="UYF1197" s="22"/>
      <c r="UYG1197" s="22"/>
      <c r="UYH1197" s="22"/>
      <c r="UYI1197" s="22"/>
      <c r="UYJ1197" s="22"/>
      <c r="UYK1197" s="22"/>
      <c r="UYL1197" s="22"/>
      <c r="UYM1197" s="22"/>
      <c r="UYN1197" s="22"/>
      <c r="UYO1197" s="22"/>
      <c r="UYP1197" s="22"/>
      <c r="UYQ1197" s="22"/>
      <c r="UYR1197" s="22"/>
      <c r="UYS1197" s="22"/>
      <c r="UYT1197" s="22"/>
      <c r="UYU1197" s="22"/>
      <c r="UYV1197" s="22"/>
      <c r="UYW1197" s="22"/>
      <c r="UYX1197" s="22"/>
      <c r="UYY1197" s="22"/>
      <c r="UYZ1197" s="22"/>
      <c r="UZA1197" s="22"/>
      <c r="UZB1197" s="22"/>
      <c r="UZC1197" s="22"/>
      <c r="UZD1197" s="22"/>
      <c r="UZE1197" s="22"/>
      <c r="UZF1197" s="22"/>
      <c r="UZG1197" s="22"/>
      <c r="UZH1197" s="22"/>
      <c r="UZI1197" s="22"/>
      <c r="UZJ1197" s="22"/>
      <c r="UZK1197" s="22"/>
      <c r="UZL1197" s="22"/>
      <c r="UZM1197" s="22"/>
      <c r="UZN1197" s="22"/>
      <c r="UZO1197" s="22"/>
      <c r="UZP1197" s="22"/>
      <c r="UZQ1197" s="22"/>
      <c r="UZR1197" s="22"/>
      <c r="UZS1197" s="22"/>
      <c r="UZT1197" s="22"/>
      <c r="UZU1197" s="22"/>
      <c r="UZV1197" s="22"/>
      <c r="UZW1197" s="22"/>
      <c r="UZX1197" s="22"/>
      <c r="UZY1197" s="22"/>
      <c r="UZZ1197" s="22"/>
      <c r="VAA1197" s="22"/>
      <c r="VAB1197" s="22"/>
      <c r="VAC1197" s="22"/>
      <c r="VAD1197" s="22"/>
      <c r="VAE1197" s="22"/>
      <c r="VAF1197" s="22"/>
      <c r="VAG1197" s="22"/>
      <c r="VAH1197" s="22"/>
      <c r="VAI1197" s="22"/>
      <c r="VAJ1197" s="22"/>
      <c r="VAK1197" s="22"/>
      <c r="VAL1197" s="22"/>
      <c r="VAM1197" s="22"/>
      <c r="VAN1197" s="22"/>
      <c r="VAO1197" s="22"/>
      <c r="VAP1197" s="22"/>
      <c r="VAQ1197" s="22"/>
      <c r="VAR1197" s="22"/>
      <c r="VAS1197" s="22"/>
      <c r="VAT1197" s="22"/>
      <c r="VAU1197" s="22"/>
      <c r="VAV1197" s="22"/>
      <c r="VAW1197" s="22"/>
      <c r="VAX1197" s="22"/>
      <c r="VAY1197" s="22"/>
      <c r="VAZ1197" s="22"/>
      <c r="VBA1197" s="22"/>
      <c r="VBB1197" s="22"/>
      <c r="VBC1197" s="22"/>
      <c r="VBD1197" s="22"/>
      <c r="VBE1197" s="22"/>
      <c r="VBF1197" s="22"/>
      <c r="VBG1197" s="22"/>
      <c r="VBH1197" s="22"/>
      <c r="VBI1197" s="22"/>
      <c r="VBJ1197" s="22"/>
      <c r="VBK1197" s="22"/>
      <c r="VBL1197" s="22"/>
      <c r="VBM1197" s="22"/>
      <c r="VBN1197" s="22"/>
      <c r="VBO1197" s="22"/>
      <c r="VBP1197" s="22"/>
      <c r="VBQ1197" s="22"/>
      <c r="VBR1197" s="22"/>
      <c r="VBS1197" s="22"/>
      <c r="VBT1197" s="22"/>
      <c r="VBU1197" s="22"/>
      <c r="VBV1197" s="22"/>
      <c r="VBW1197" s="22"/>
      <c r="VBX1197" s="22"/>
      <c r="VBY1197" s="22"/>
      <c r="VBZ1197" s="22"/>
      <c r="VCA1197" s="22"/>
      <c r="VCB1197" s="22"/>
      <c r="VCC1197" s="22"/>
      <c r="VCD1197" s="22"/>
      <c r="VCE1197" s="22"/>
      <c r="VCF1197" s="22"/>
      <c r="VCG1197" s="22"/>
      <c r="VCH1197" s="22"/>
      <c r="VCI1197" s="22"/>
      <c r="VCJ1197" s="22"/>
      <c r="VCK1197" s="22"/>
      <c r="VCL1197" s="22"/>
      <c r="VCM1197" s="22"/>
      <c r="VCN1197" s="22"/>
      <c r="VCO1197" s="22"/>
      <c r="VCP1197" s="22"/>
      <c r="VCQ1197" s="22"/>
      <c r="VCR1197" s="22"/>
      <c r="VCS1197" s="22"/>
      <c r="VCT1197" s="22"/>
      <c r="VCU1197" s="22"/>
      <c r="VCV1197" s="22"/>
      <c r="VCW1197" s="22"/>
      <c r="VCX1197" s="22"/>
      <c r="VCY1197" s="22"/>
      <c r="VCZ1197" s="22"/>
      <c r="VDA1197" s="22"/>
      <c r="VDB1197" s="22"/>
      <c r="VDC1197" s="22"/>
      <c r="VDD1197" s="22"/>
      <c r="VDE1197" s="22"/>
      <c r="VDF1197" s="22"/>
      <c r="VDG1197" s="22"/>
      <c r="VDH1197" s="22"/>
      <c r="VDI1197" s="22"/>
      <c r="VDJ1197" s="22"/>
      <c r="VDK1197" s="22"/>
      <c r="VDL1197" s="22"/>
      <c r="VDM1197" s="22"/>
      <c r="VDN1197" s="22"/>
      <c r="VDO1197" s="22"/>
      <c r="VDP1197" s="22"/>
      <c r="VDQ1197" s="22"/>
      <c r="VDR1197" s="22"/>
      <c r="VDS1197" s="22"/>
      <c r="VDT1197" s="22"/>
      <c r="VDU1197" s="22"/>
      <c r="VDV1197" s="22"/>
      <c r="VDW1197" s="22"/>
      <c r="VDX1197" s="22"/>
      <c r="VDY1197" s="22"/>
      <c r="VDZ1197" s="22"/>
      <c r="VEA1197" s="22"/>
      <c r="VEB1197" s="22"/>
      <c r="VEC1197" s="22"/>
      <c r="VED1197" s="22"/>
      <c r="VEE1197" s="22"/>
      <c r="VEF1197" s="22"/>
      <c r="VEG1197" s="22"/>
      <c r="VEH1197" s="22"/>
      <c r="VEI1197" s="22"/>
      <c r="VEJ1197" s="22"/>
      <c r="VEK1197" s="22"/>
      <c r="VEL1197" s="22"/>
      <c r="VEM1197" s="22"/>
      <c r="VEN1197" s="22"/>
      <c r="VEO1197" s="22"/>
      <c r="VEP1197" s="22"/>
      <c r="VEQ1197" s="22"/>
      <c r="VER1197" s="22"/>
      <c r="VES1197" s="22"/>
      <c r="VET1197" s="22"/>
      <c r="VEU1197" s="22"/>
      <c r="VEV1197" s="22"/>
      <c r="VEW1197" s="22"/>
      <c r="VEX1197" s="22"/>
      <c r="VEY1197" s="22"/>
      <c r="VEZ1197" s="22"/>
      <c r="VFA1197" s="22"/>
      <c r="VFB1197" s="22"/>
      <c r="VFC1197" s="22"/>
      <c r="VFD1197" s="22"/>
      <c r="VFE1197" s="22"/>
      <c r="VFF1197" s="22"/>
      <c r="VFG1197" s="22"/>
      <c r="VFH1197" s="22"/>
      <c r="VFI1197" s="22"/>
      <c r="VFJ1197" s="22"/>
      <c r="VFK1197" s="22"/>
      <c r="VFL1197" s="22"/>
      <c r="VFM1197" s="22"/>
      <c r="VFN1197" s="22"/>
      <c r="VFO1197" s="22"/>
      <c r="VFP1197" s="22"/>
      <c r="VFQ1197" s="22"/>
      <c r="VFR1197" s="22"/>
      <c r="VFS1197" s="22"/>
      <c r="VFT1197" s="22"/>
      <c r="VFU1197" s="22"/>
      <c r="VFV1197" s="22"/>
      <c r="VFW1197" s="22"/>
      <c r="VFX1197" s="22"/>
      <c r="VFY1197" s="22"/>
      <c r="VFZ1197" s="22"/>
      <c r="VGA1197" s="22"/>
      <c r="VGB1197" s="22"/>
      <c r="VGC1197" s="22"/>
      <c r="VGD1197" s="22"/>
      <c r="VGE1197" s="22"/>
      <c r="VGF1197" s="22"/>
      <c r="VGG1197" s="22"/>
      <c r="VGH1197" s="22"/>
      <c r="VGI1197" s="22"/>
      <c r="VGJ1197" s="22"/>
      <c r="VGK1197" s="22"/>
      <c r="VGL1197" s="22"/>
      <c r="VGM1197" s="22"/>
      <c r="VGN1197" s="22"/>
      <c r="VGO1197" s="22"/>
      <c r="VGP1197" s="22"/>
      <c r="VGQ1197" s="22"/>
      <c r="VGR1197" s="22"/>
      <c r="VGS1197" s="22"/>
      <c r="VGT1197" s="22"/>
      <c r="VGU1197" s="22"/>
      <c r="VGV1197" s="22"/>
      <c r="VGW1197" s="22"/>
      <c r="VGX1197" s="22"/>
      <c r="VGY1197" s="22"/>
      <c r="VGZ1197" s="22"/>
      <c r="VHA1197" s="22"/>
      <c r="VHB1197" s="22"/>
      <c r="VHC1197" s="22"/>
      <c r="VHD1197" s="22"/>
      <c r="VHE1197" s="22"/>
      <c r="VHF1197" s="22"/>
      <c r="VHG1197" s="22"/>
      <c r="VHH1197" s="22"/>
      <c r="VHI1197" s="22"/>
      <c r="VHJ1197" s="22"/>
      <c r="VHK1197" s="22"/>
      <c r="VHL1197" s="22"/>
      <c r="VHM1197" s="22"/>
      <c r="VHN1197" s="22"/>
      <c r="VHO1197" s="22"/>
      <c r="VHP1197" s="22"/>
      <c r="VHQ1197" s="22"/>
      <c r="VHR1197" s="22"/>
      <c r="VHS1197" s="22"/>
      <c r="VHT1197" s="22"/>
      <c r="VHU1197" s="22"/>
      <c r="VHV1197" s="22"/>
      <c r="VHW1197" s="22"/>
      <c r="VHX1197" s="22"/>
      <c r="VHY1197" s="22"/>
      <c r="VHZ1197" s="22"/>
      <c r="VIA1197" s="22"/>
      <c r="VIB1197" s="22"/>
      <c r="VIC1197" s="22"/>
      <c r="VID1197" s="22"/>
      <c r="VIE1197" s="22"/>
      <c r="VIF1197" s="22"/>
      <c r="VIG1197" s="22"/>
      <c r="VIH1197" s="22"/>
      <c r="VII1197" s="22"/>
      <c r="VIJ1197" s="22"/>
      <c r="VIK1197" s="22"/>
      <c r="VIL1197" s="22"/>
      <c r="VIM1197" s="22"/>
      <c r="VIN1197" s="22"/>
      <c r="VIO1197" s="22"/>
      <c r="VIP1197" s="22"/>
      <c r="VIQ1197" s="22"/>
      <c r="VIR1197" s="22"/>
      <c r="VIS1197" s="22"/>
      <c r="VIT1197" s="22"/>
      <c r="VIU1197" s="22"/>
      <c r="VIV1197" s="22"/>
      <c r="VIW1197" s="22"/>
      <c r="VIX1197" s="22"/>
      <c r="VIY1197" s="22"/>
      <c r="VIZ1197" s="22"/>
      <c r="VJA1197" s="22"/>
      <c r="VJB1197" s="22"/>
      <c r="VJC1197" s="22"/>
      <c r="VJD1197" s="22"/>
      <c r="VJE1197" s="22"/>
      <c r="VJF1197" s="22"/>
      <c r="VJG1197" s="22"/>
      <c r="VJH1197" s="22"/>
      <c r="VJI1197" s="22"/>
      <c r="VJJ1197" s="22"/>
      <c r="VJK1197" s="22"/>
      <c r="VJL1197" s="22"/>
      <c r="VJM1197" s="22"/>
      <c r="VJN1197" s="22"/>
      <c r="VJO1197" s="22"/>
      <c r="VJP1197" s="22"/>
      <c r="VJQ1197" s="22"/>
      <c r="VJR1197" s="22"/>
      <c r="VJS1197" s="22"/>
      <c r="VJT1197" s="22"/>
      <c r="VJU1197" s="22"/>
      <c r="VJV1197" s="22"/>
      <c r="VJW1197" s="22"/>
      <c r="VJX1197" s="22"/>
      <c r="VJY1197" s="22"/>
      <c r="VJZ1197" s="22"/>
      <c r="VKA1197" s="22"/>
      <c r="VKB1197" s="22"/>
      <c r="VKC1197" s="22"/>
      <c r="VKD1197" s="22"/>
      <c r="VKE1197" s="22"/>
      <c r="VKF1197" s="22"/>
      <c r="VKG1197" s="22"/>
      <c r="VKH1197" s="22"/>
      <c r="VKI1197" s="22"/>
      <c r="VKJ1197" s="22"/>
      <c r="VKK1197" s="22"/>
      <c r="VKL1197" s="22"/>
      <c r="VKM1197" s="22"/>
      <c r="VKN1197" s="22"/>
      <c r="VKO1197" s="22"/>
      <c r="VKP1197" s="22"/>
      <c r="VKQ1197" s="22"/>
      <c r="VKR1197" s="22"/>
      <c r="VKS1197" s="22"/>
      <c r="VKT1197" s="22"/>
      <c r="VKU1197" s="22"/>
      <c r="VKV1197" s="22"/>
      <c r="VKW1197" s="22"/>
      <c r="VKX1197" s="22"/>
      <c r="VKY1197" s="22"/>
      <c r="VKZ1197" s="22"/>
      <c r="VLA1197" s="22"/>
      <c r="VLB1197" s="22"/>
      <c r="VLC1197" s="22"/>
      <c r="VLD1197" s="22"/>
      <c r="VLE1197" s="22"/>
      <c r="VLF1197" s="22"/>
      <c r="VLG1197" s="22"/>
      <c r="VLH1197" s="22"/>
      <c r="VLI1197" s="22"/>
      <c r="VLJ1197" s="22"/>
      <c r="VLK1197" s="22"/>
      <c r="VLL1197" s="22"/>
      <c r="VLM1197" s="22"/>
      <c r="VLN1197" s="22"/>
      <c r="VLO1197" s="22"/>
      <c r="VLP1197" s="22"/>
      <c r="VLQ1197" s="22"/>
      <c r="VLR1197" s="22"/>
      <c r="VLS1197" s="22"/>
      <c r="VLT1197" s="22"/>
      <c r="VLU1197" s="22"/>
      <c r="VLV1197" s="22"/>
      <c r="VLW1197" s="22"/>
      <c r="VLX1197" s="22"/>
      <c r="VLY1197" s="22"/>
      <c r="VLZ1197" s="22"/>
      <c r="VMA1197" s="22"/>
      <c r="VMB1197" s="22"/>
      <c r="VMC1197" s="22"/>
      <c r="VMD1197" s="22"/>
      <c r="VME1197" s="22"/>
      <c r="VMF1197" s="22"/>
      <c r="VMG1197" s="22"/>
      <c r="VMH1197" s="22"/>
      <c r="VMI1197" s="22"/>
      <c r="VMJ1197" s="22"/>
      <c r="VMK1197" s="22"/>
      <c r="VML1197" s="22"/>
      <c r="VMM1197" s="22"/>
      <c r="VMN1197" s="22"/>
      <c r="VMO1197" s="22"/>
      <c r="VMP1197" s="22"/>
      <c r="VMQ1197" s="22"/>
      <c r="VMR1197" s="22"/>
      <c r="VMS1197" s="22"/>
      <c r="VMT1197" s="22"/>
      <c r="VMU1197" s="22"/>
      <c r="VMV1197" s="22"/>
      <c r="VMW1197" s="22"/>
      <c r="VMX1197" s="22"/>
      <c r="VMY1197" s="22"/>
      <c r="VMZ1197" s="22"/>
      <c r="VNA1197" s="22"/>
      <c r="VNB1197" s="22"/>
      <c r="VNC1197" s="22"/>
      <c r="VND1197" s="22"/>
      <c r="VNE1197" s="22"/>
      <c r="VNF1197" s="22"/>
      <c r="VNG1197" s="22"/>
      <c r="VNH1197" s="22"/>
      <c r="VNI1197" s="22"/>
      <c r="VNJ1197" s="22"/>
      <c r="VNK1197" s="22"/>
      <c r="VNL1197" s="22"/>
      <c r="VNM1197" s="22"/>
      <c r="VNN1197" s="22"/>
      <c r="VNO1197" s="22"/>
      <c r="VNP1197" s="22"/>
      <c r="VNQ1197" s="22"/>
      <c r="VNR1197" s="22"/>
      <c r="VNS1197" s="22"/>
      <c r="VNT1197" s="22"/>
      <c r="VNU1197" s="22"/>
      <c r="VNV1197" s="22"/>
      <c r="VNW1197" s="22"/>
      <c r="VNX1197" s="22"/>
      <c r="VNY1197" s="22"/>
      <c r="VNZ1197" s="22"/>
      <c r="VOA1197" s="22"/>
      <c r="VOB1197" s="22"/>
      <c r="VOC1197" s="22"/>
      <c r="VOD1197" s="22"/>
      <c r="VOE1197" s="22"/>
      <c r="VOF1197" s="22"/>
      <c r="VOG1197" s="22"/>
      <c r="VOH1197" s="22"/>
      <c r="VOI1197" s="22"/>
      <c r="VOJ1197" s="22"/>
      <c r="VOK1197" s="22"/>
      <c r="VOL1197" s="22"/>
      <c r="VOM1197" s="22"/>
      <c r="VON1197" s="22"/>
      <c r="VOO1197" s="22"/>
      <c r="VOP1197" s="22"/>
      <c r="VOQ1197" s="22"/>
      <c r="VOR1197" s="22"/>
      <c r="VOS1197" s="22"/>
      <c r="VOT1197" s="22"/>
      <c r="VOU1197" s="22"/>
      <c r="VOV1197" s="22"/>
      <c r="VOW1197" s="22"/>
      <c r="VOX1197" s="22"/>
      <c r="VOY1197" s="22"/>
      <c r="VOZ1197" s="22"/>
      <c r="VPA1197" s="22"/>
      <c r="VPB1197" s="22"/>
      <c r="VPC1197" s="22"/>
      <c r="VPD1197" s="22"/>
      <c r="VPE1197" s="22"/>
      <c r="VPF1197" s="22"/>
      <c r="VPG1197" s="22"/>
      <c r="VPH1197" s="22"/>
      <c r="VPI1197" s="22"/>
      <c r="VPJ1197" s="22"/>
      <c r="VPK1197" s="22"/>
      <c r="VPL1197" s="22"/>
      <c r="VPM1197" s="22"/>
      <c r="VPN1197" s="22"/>
      <c r="VPO1197" s="22"/>
      <c r="VPP1197" s="22"/>
      <c r="VPQ1197" s="22"/>
      <c r="VPR1197" s="22"/>
      <c r="VPS1197" s="22"/>
      <c r="VPT1197" s="22"/>
      <c r="VPU1197" s="22"/>
      <c r="VPV1197" s="22"/>
      <c r="VPW1197" s="22"/>
      <c r="VPX1197" s="22"/>
      <c r="VPY1197" s="22"/>
      <c r="VPZ1197" s="22"/>
      <c r="VQA1197" s="22"/>
      <c r="VQB1197" s="22"/>
      <c r="VQC1197" s="22"/>
      <c r="VQD1197" s="22"/>
      <c r="VQE1197" s="22"/>
      <c r="VQF1197" s="22"/>
      <c r="VQG1197" s="22"/>
      <c r="VQH1197" s="22"/>
      <c r="VQI1197" s="22"/>
      <c r="VQJ1197" s="22"/>
      <c r="VQK1197" s="22"/>
      <c r="VQL1197" s="22"/>
      <c r="VQM1197" s="22"/>
      <c r="VQN1197" s="22"/>
      <c r="VQO1197" s="22"/>
      <c r="VQP1197" s="22"/>
      <c r="VQQ1197" s="22"/>
      <c r="VQR1197" s="22"/>
      <c r="VQS1197" s="22"/>
      <c r="VQT1197" s="22"/>
      <c r="VQU1197" s="22"/>
      <c r="VQV1197" s="22"/>
      <c r="VQW1197" s="22"/>
      <c r="VQX1197" s="22"/>
      <c r="VQY1197" s="22"/>
      <c r="VQZ1197" s="22"/>
      <c r="VRA1197" s="22"/>
      <c r="VRB1197" s="22"/>
      <c r="VRC1197" s="22"/>
      <c r="VRD1197" s="22"/>
      <c r="VRE1197" s="22"/>
      <c r="VRF1197" s="22"/>
      <c r="VRG1197" s="22"/>
      <c r="VRH1197" s="22"/>
      <c r="VRI1197" s="22"/>
      <c r="VRJ1197" s="22"/>
      <c r="VRK1197" s="22"/>
      <c r="VRL1197" s="22"/>
      <c r="VRM1197" s="22"/>
      <c r="VRN1197" s="22"/>
      <c r="VRO1197" s="22"/>
      <c r="VRP1197" s="22"/>
      <c r="VRQ1197" s="22"/>
      <c r="VRR1197" s="22"/>
      <c r="VRS1197" s="22"/>
      <c r="VRT1197" s="22"/>
      <c r="VRU1197" s="22"/>
      <c r="VRV1197" s="22"/>
      <c r="VRW1197" s="22"/>
      <c r="VRX1197" s="22"/>
      <c r="VRY1197" s="22"/>
      <c r="VRZ1197" s="22"/>
      <c r="VSA1197" s="22"/>
      <c r="VSB1197" s="22"/>
      <c r="VSC1197" s="22"/>
      <c r="VSD1197" s="22"/>
      <c r="VSE1197" s="22"/>
      <c r="VSF1197" s="22"/>
      <c r="VSG1197" s="22"/>
      <c r="VSH1197" s="22"/>
      <c r="VSI1197" s="22"/>
      <c r="VSJ1197" s="22"/>
      <c r="VSK1197" s="22"/>
      <c r="VSL1197" s="22"/>
      <c r="VSM1197" s="22"/>
      <c r="VSN1197" s="22"/>
      <c r="VSO1197" s="22"/>
      <c r="VSP1197" s="22"/>
      <c r="VSQ1197" s="22"/>
      <c r="VSR1197" s="22"/>
      <c r="VSS1197" s="22"/>
      <c r="VST1197" s="22"/>
      <c r="VSU1197" s="22"/>
      <c r="VSV1197" s="22"/>
      <c r="VSW1197" s="22"/>
      <c r="VSX1197" s="22"/>
      <c r="VSY1197" s="22"/>
      <c r="VSZ1197" s="22"/>
      <c r="VTA1197" s="22"/>
      <c r="VTB1197" s="22"/>
      <c r="VTC1197" s="22"/>
      <c r="VTD1197" s="22"/>
      <c r="VTE1197" s="22"/>
      <c r="VTF1197" s="22"/>
      <c r="VTG1197" s="22"/>
      <c r="VTH1197" s="22"/>
      <c r="VTI1197" s="22"/>
      <c r="VTJ1197" s="22"/>
      <c r="VTK1197" s="22"/>
      <c r="VTL1197" s="22"/>
      <c r="VTM1197" s="22"/>
      <c r="VTN1197" s="22"/>
      <c r="VTO1197" s="22"/>
      <c r="VTP1197" s="22"/>
      <c r="VTQ1197" s="22"/>
      <c r="VTR1197" s="22"/>
      <c r="VTS1197" s="22"/>
      <c r="VTT1197" s="22"/>
      <c r="VTU1197" s="22"/>
      <c r="VTV1197" s="22"/>
      <c r="VTW1197" s="22"/>
      <c r="VTX1197" s="22"/>
      <c r="VTY1197" s="22"/>
      <c r="VTZ1197" s="22"/>
      <c r="VUA1197" s="22"/>
      <c r="VUB1197" s="22"/>
      <c r="VUC1197" s="22"/>
      <c r="VUD1197" s="22"/>
      <c r="VUE1197" s="22"/>
      <c r="VUF1197" s="22"/>
      <c r="VUG1197" s="22"/>
      <c r="VUH1197" s="22"/>
      <c r="VUI1197" s="22"/>
      <c r="VUJ1197" s="22"/>
      <c r="VUK1197" s="22"/>
      <c r="VUL1197" s="22"/>
      <c r="VUM1197" s="22"/>
      <c r="VUN1197" s="22"/>
      <c r="VUO1197" s="22"/>
      <c r="VUP1197" s="22"/>
      <c r="VUQ1197" s="22"/>
      <c r="VUR1197" s="22"/>
      <c r="VUS1197" s="22"/>
      <c r="VUT1197" s="22"/>
      <c r="VUU1197" s="22"/>
      <c r="VUV1197" s="22"/>
      <c r="VUW1197" s="22"/>
      <c r="VUX1197" s="22"/>
      <c r="VUY1197" s="22"/>
      <c r="VUZ1197" s="22"/>
      <c r="VVA1197" s="22"/>
      <c r="VVB1197" s="22"/>
      <c r="VVC1197" s="22"/>
      <c r="VVD1197" s="22"/>
      <c r="VVE1197" s="22"/>
      <c r="VVF1197" s="22"/>
      <c r="VVG1197" s="22"/>
      <c r="VVH1197" s="22"/>
      <c r="VVI1197" s="22"/>
      <c r="VVJ1197" s="22"/>
      <c r="VVK1197" s="22"/>
      <c r="VVL1197" s="22"/>
      <c r="VVM1197" s="22"/>
      <c r="VVN1197" s="22"/>
      <c r="VVO1197" s="22"/>
      <c r="VVP1197" s="22"/>
      <c r="VVQ1197" s="22"/>
      <c r="VVR1197" s="22"/>
      <c r="VVS1197" s="22"/>
      <c r="VVT1197" s="22"/>
      <c r="VVU1197" s="22"/>
      <c r="VVV1197" s="22"/>
      <c r="VVW1197" s="22"/>
      <c r="VVX1197" s="22"/>
      <c r="VVY1197" s="22"/>
      <c r="VVZ1197" s="22"/>
      <c r="VWA1197" s="22"/>
      <c r="VWB1197" s="22"/>
      <c r="VWC1197" s="22"/>
      <c r="VWD1197" s="22"/>
      <c r="VWE1197" s="22"/>
      <c r="VWF1197" s="22"/>
      <c r="VWG1197" s="22"/>
      <c r="VWH1197" s="22"/>
      <c r="VWI1197" s="22"/>
      <c r="VWJ1197" s="22"/>
      <c r="VWK1197" s="22"/>
      <c r="VWL1197" s="22"/>
      <c r="VWM1197" s="22"/>
      <c r="VWN1197" s="22"/>
      <c r="VWO1197" s="22"/>
      <c r="VWP1197" s="22"/>
      <c r="VWQ1197" s="22"/>
      <c r="VWR1197" s="22"/>
      <c r="VWS1197" s="22"/>
      <c r="VWT1197" s="22"/>
      <c r="VWU1197" s="22"/>
      <c r="VWV1197" s="22"/>
      <c r="VWW1197" s="22"/>
      <c r="VWX1197" s="22"/>
      <c r="VWY1197" s="22"/>
      <c r="VWZ1197" s="22"/>
      <c r="VXA1197" s="22"/>
      <c r="VXB1197" s="22"/>
      <c r="VXC1197" s="22"/>
      <c r="VXD1197" s="22"/>
      <c r="VXE1197" s="22"/>
      <c r="VXF1197" s="22"/>
      <c r="VXG1197" s="22"/>
      <c r="VXH1197" s="22"/>
      <c r="VXI1197" s="22"/>
      <c r="VXJ1197" s="22"/>
      <c r="VXK1197" s="22"/>
      <c r="VXL1197" s="22"/>
      <c r="VXM1197" s="22"/>
      <c r="VXN1197" s="22"/>
      <c r="VXO1197" s="22"/>
      <c r="VXP1197" s="22"/>
      <c r="VXQ1197" s="22"/>
      <c r="VXR1197" s="22"/>
      <c r="VXS1197" s="22"/>
      <c r="VXT1197" s="22"/>
      <c r="VXU1197" s="22"/>
      <c r="VXV1197" s="22"/>
      <c r="VXW1197" s="22"/>
      <c r="VXX1197" s="22"/>
      <c r="VXY1197" s="22"/>
      <c r="VXZ1197" s="22"/>
      <c r="VYA1197" s="22"/>
      <c r="VYB1197" s="22"/>
      <c r="VYC1197" s="22"/>
      <c r="VYD1197" s="22"/>
      <c r="VYE1197" s="22"/>
      <c r="VYF1197" s="22"/>
      <c r="VYG1197" s="22"/>
      <c r="VYH1197" s="22"/>
      <c r="VYI1197" s="22"/>
      <c r="VYJ1197" s="22"/>
      <c r="VYK1197" s="22"/>
      <c r="VYL1197" s="22"/>
      <c r="VYM1197" s="22"/>
      <c r="VYN1197" s="22"/>
      <c r="VYO1197" s="22"/>
      <c r="VYP1197" s="22"/>
      <c r="VYQ1197" s="22"/>
      <c r="VYR1197" s="22"/>
      <c r="VYS1197" s="22"/>
      <c r="VYT1197" s="22"/>
      <c r="VYU1197" s="22"/>
      <c r="VYV1197" s="22"/>
      <c r="VYW1197" s="22"/>
      <c r="VYX1197" s="22"/>
      <c r="VYY1197" s="22"/>
      <c r="VYZ1197" s="22"/>
      <c r="VZA1197" s="22"/>
      <c r="VZB1197" s="22"/>
      <c r="VZC1197" s="22"/>
      <c r="VZD1197" s="22"/>
      <c r="VZE1197" s="22"/>
      <c r="VZF1197" s="22"/>
      <c r="VZG1197" s="22"/>
      <c r="VZH1197" s="22"/>
      <c r="VZI1197" s="22"/>
      <c r="VZJ1197" s="22"/>
      <c r="VZK1197" s="22"/>
      <c r="VZL1197" s="22"/>
      <c r="VZM1197" s="22"/>
      <c r="VZN1197" s="22"/>
      <c r="VZO1197" s="22"/>
      <c r="VZP1197" s="22"/>
      <c r="VZQ1197" s="22"/>
      <c r="VZR1197" s="22"/>
      <c r="VZS1197" s="22"/>
      <c r="VZT1197" s="22"/>
      <c r="VZU1197" s="22"/>
      <c r="VZV1197" s="22"/>
      <c r="VZW1197" s="22"/>
      <c r="VZX1197" s="22"/>
      <c r="VZY1197" s="22"/>
      <c r="VZZ1197" s="22"/>
      <c r="WAA1197" s="22"/>
      <c r="WAB1197" s="22"/>
      <c r="WAC1197" s="22"/>
      <c r="WAD1197" s="22"/>
      <c r="WAE1197" s="22"/>
      <c r="WAF1197" s="22"/>
      <c r="WAG1197" s="22"/>
      <c r="WAH1197" s="22"/>
      <c r="WAI1197" s="22"/>
      <c r="WAJ1197" s="22"/>
      <c r="WAK1197" s="22"/>
      <c r="WAL1197" s="22"/>
      <c r="WAM1197" s="22"/>
      <c r="WAN1197" s="22"/>
      <c r="WAO1197" s="22"/>
      <c r="WAP1197" s="22"/>
      <c r="WAQ1197" s="22"/>
      <c r="WAR1197" s="22"/>
      <c r="WAS1197" s="22"/>
      <c r="WAT1197" s="22"/>
      <c r="WAU1197" s="22"/>
      <c r="WAV1197" s="22"/>
      <c r="WAW1197" s="22"/>
      <c r="WAX1197" s="22"/>
      <c r="WAY1197" s="22"/>
      <c r="WAZ1197" s="22"/>
      <c r="WBA1197" s="22"/>
      <c r="WBB1197" s="22"/>
      <c r="WBC1197" s="22"/>
      <c r="WBD1197" s="22"/>
      <c r="WBE1197" s="22"/>
      <c r="WBF1197" s="22"/>
      <c r="WBG1197" s="22"/>
      <c r="WBH1197" s="22"/>
      <c r="WBI1197" s="22"/>
      <c r="WBJ1197" s="22"/>
      <c r="WBK1197" s="22"/>
      <c r="WBL1197" s="22"/>
      <c r="WBM1197" s="22"/>
      <c r="WBN1197" s="22"/>
      <c r="WBO1197" s="22"/>
      <c r="WBP1197" s="22"/>
      <c r="WBQ1197" s="22"/>
      <c r="WBR1197" s="22"/>
      <c r="WBS1197" s="22"/>
      <c r="WBT1197" s="22"/>
      <c r="WBU1197" s="22"/>
      <c r="WBV1197" s="22"/>
      <c r="WBW1197" s="22"/>
      <c r="WBX1197" s="22"/>
      <c r="WBY1197" s="22"/>
      <c r="WBZ1197" s="22"/>
      <c r="WCA1197" s="22"/>
      <c r="WCB1197" s="22"/>
      <c r="WCC1197" s="22"/>
      <c r="WCD1197" s="22"/>
      <c r="WCE1197" s="22"/>
      <c r="WCF1197" s="22"/>
      <c r="WCG1197" s="22"/>
      <c r="WCH1197" s="22"/>
      <c r="WCI1197" s="22"/>
      <c r="WCJ1197" s="22"/>
      <c r="WCK1197" s="22"/>
      <c r="WCL1197" s="22"/>
      <c r="WCM1197" s="22"/>
      <c r="WCN1197" s="22"/>
      <c r="WCO1197" s="22"/>
      <c r="WCP1197" s="22"/>
      <c r="WCQ1197" s="22"/>
      <c r="WCR1197" s="22"/>
      <c r="WCS1197" s="22"/>
      <c r="WCT1197" s="22"/>
      <c r="WCU1197" s="22"/>
      <c r="WCV1197" s="22"/>
      <c r="WCW1197" s="22"/>
      <c r="WCX1197" s="22"/>
      <c r="WCY1197" s="22"/>
      <c r="WCZ1197" s="22"/>
      <c r="WDA1197" s="22"/>
      <c r="WDB1197" s="22"/>
      <c r="WDC1197" s="22"/>
      <c r="WDD1197" s="22"/>
      <c r="WDE1197" s="22"/>
      <c r="WDF1197" s="22"/>
      <c r="WDG1197" s="22"/>
      <c r="WDH1197" s="22"/>
      <c r="WDI1197" s="22"/>
      <c r="WDJ1197" s="22"/>
      <c r="WDK1197" s="22"/>
      <c r="WDL1197" s="22"/>
      <c r="WDM1197" s="22"/>
      <c r="WDN1197" s="22"/>
      <c r="WDO1197" s="22"/>
      <c r="WDP1197" s="22"/>
      <c r="WDQ1197" s="22"/>
      <c r="WDR1197" s="22"/>
      <c r="WDS1197" s="22"/>
      <c r="WDT1197" s="22"/>
      <c r="WDU1197" s="22"/>
      <c r="WDV1197" s="22"/>
      <c r="WDW1197" s="22"/>
      <c r="WDX1197" s="22"/>
      <c r="WDY1197" s="22"/>
      <c r="WDZ1197" s="22"/>
      <c r="WEA1197" s="22"/>
      <c r="WEB1197" s="22"/>
      <c r="WEC1197" s="22"/>
      <c r="WED1197" s="22"/>
      <c r="WEE1197" s="22"/>
      <c r="WEF1197" s="22"/>
      <c r="WEG1197" s="22"/>
      <c r="WEH1197" s="22"/>
      <c r="WEI1197" s="22"/>
      <c r="WEJ1197" s="22"/>
      <c r="WEK1197" s="22"/>
      <c r="WEL1197" s="22"/>
      <c r="WEM1197" s="22"/>
      <c r="WEN1197" s="22"/>
      <c r="WEO1197" s="22"/>
      <c r="WEP1197" s="22"/>
      <c r="WEQ1197" s="22"/>
      <c r="WER1197" s="22"/>
      <c r="WES1197" s="22"/>
      <c r="WET1197" s="22"/>
      <c r="WEU1197" s="22"/>
      <c r="WEV1197" s="22"/>
      <c r="WEW1197" s="22"/>
      <c r="WEX1197" s="22"/>
      <c r="WEY1197" s="22"/>
      <c r="WEZ1197" s="22"/>
      <c r="WFA1197" s="22"/>
      <c r="WFB1197" s="22"/>
      <c r="WFC1197" s="22"/>
      <c r="WFD1197" s="22"/>
      <c r="WFE1197" s="22"/>
      <c r="WFF1197" s="22"/>
      <c r="WFG1197" s="22"/>
      <c r="WFH1197" s="22"/>
      <c r="WFI1197" s="22"/>
      <c r="WFJ1197" s="22"/>
      <c r="WFK1197" s="22"/>
      <c r="WFL1197" s="22"/>
      <c r="WFM1197" s="22"/>
      <c r="WFN1197" s="22"/>
      <c r="WFO1197" s="22"/>
      <c r="WFP1197" s="22"/>
      <c r="WFQ1197" s="22"/>
      <c r="WFR1197" s="22"/>
      <c r="WFS1197" s="22"/>
      <c r="WFT1197" s="22"/>
      <c r="WFU1197" s="22"/>
      <c r="WFV1197" s="22"/>
      <c r="WFW1197" s="22"/>
      <c r="WFX1197" s="22"/>
      <c r="WFY1197" s="22"/>
      <c r="WFZ1197" s="22"/>
      <c r="WGA1197" s="22"/>
      <c r="WGB1197" s="22"/>
      <c r="WGC1197" s="22"/>
      <c r="WGD1197" s="22"/>
      <c r="WGE1197" s="22"/>
      <c r="WGF1197" s="22"/>
      <c r="WGG1197" s="22"/>
      <c r="WGH1197" s="22"/>
      <c r="WGI1197" s="22"/>
      <c r="WGJ1197" s="22"/>
      <c r="WGK1197" s="22"/>
      <c r="WGL1197" s="22"/>
      <c r="WGM1197" s="22"/>
      <c r="WGN1197" s="22"/>
      <c r="WGO1197" s="22"/>
      <c r="WGP1197" s="22"/>
      <c r="WGQ1197" s="22"/>
      <c r="WGR1197" s="22"/>
      <c r="WGS1197" s="22"/>
      <c r="WGT1197" s="22"/>
      <c r="WGU1197" s="22"/>
      <c r="WGV1197" s="22"/>
      <c r="WGW1197" s="22"/>
      <c r="WGX1197" s="22"/>
      <c r="WGY1197" s="22"/>
      <c r="WGZ1197" s="22"/>
      <c r="WHA1197" s="22"/>
      <c r="WHB1197" s="22"/>
      <c r="WHC1197" s="22"/>
      <c r="WHD1197" s="22"/>
      <c r="WHE1197" s="22"/>
      <c r="WHF1197" s="22"/>
      <c r="WHG1197" s="22"/>
      <c r="WHH1197" s="22"/>
      <c r="WHI1197" s="22"/>
      <c r="WHJ1197" s="22"/>
      <c r="WHK1197" s="22"/>
      <c r="WHL1197" s="22"/>
      <c r="WHM1197" s="22"/>
      <c r="WHN1197" s="22"/>
      <c r="WHO1197" s="22"/>
      <c r="WHP1197" s="22"/>
      <c r="WHQ1197" s="22"/>
      <c r="WHR1197" s="22"/>
      <c r="WHS1197" s="22"/>
      <c r="WHT1197" s="22"/>
      <c r="WHU1197" s="22"/>
      <c r="WHV1197" s="22"/>
      <c r="WHW1197" s="22"/>
      <c r="WHX1197" s="22"/>
      <c r="WHY1197" s="22"/>
      <c r="WHZ1197" s="22"/>
      <c r="WIA1197" s="22"/>
      <c r="WIB1197" s="22"/>
      <c r="WIC1197" s="22"/>
      <c r="WID1197" s="22"/>
      <c r="WIE1197" s="22"/>
      <c r="WIF1197" s="22"/>
      <c r="WIG1197" s="22"/>
      <c r="WIH1197" s="22"/>
      <c r="WII1197" s="22"/>
      <c r="WIJ1197" s="22"/>
      <c r="WIK1197" s="22"/>
      <c r="WIL1197" s="22"/>
      <c r="WIM1197" s="22"/>
      <c r="WIN1197" s="22"/>
      <c r="WIO1197" s="22"/>
      <c r="WIP1197" s="22"/>
      <c r="WIQ1197" s="22"/>
      <c r="WIR1197" s="22"/>
      <c r="WIS1197" s="22"/>
      <c r="WIT1197" s="22"/>
      <c r="WIU1197" s="22"/>
      <c r="WIV1197" s="22"/>
      <c r="WIW1197" s="22"/>
      <c r="WIX1197" s="22"/>
      <c r="WIY1197" s="22"/>
      <c r="WIZ1197" s="22"/>
      <c r="WJA1197" s="22"/>
      <c r="WJB1197" s="22"/>
      <c r="WJC1197" s="22"/>
      <c r="WJD1197" s="22"/>
      <c r="WJE1197" s="22"/>
      <c r="WJF1197" s="22"/>
      <c r="WJG1197" s="22"/>
      <c r="WJH1197" s="22"/>
      <c r="WJI1197" s="22"/>
      <c r="WJJ1197" s="22"/>
      <c r="WJK1197" s="22"/>
      <c r="WJL1197" s="22"/>
      <c r="WJM1197" s="22"/>
      <c r="WJN1197" s="22"/>
      <c r="WJO1197" s="22"/>
      <c r="WJP1197" s="22"/>
      <c r="WJQ1197" s="22"/>
      <c r="WJR1197" s="22"/>
      <c r="WJS1197" s="22"/>
      <c r="WJT1197" s="22"/>
      <c r="WJU1197" s="22"/>
      <c r="WJV1197" s="22"/>
      <c r="WJW1197" s="22"/>
      <c r="WJX1197" s="22"/>
      <c r="WJY1197" s="22"/>
      <c r="WJZ1197" s="22"/>
      <c r="WKA1197" s="22"/>
      <c r="WKB1197" s="22"/>
      <c r="WKC1197" s="22"/>
      <c r="WKD1197" s="22"/>
      <c r="WKE1197" s="22"/>
      <c r="WKF1197" s="22"/>
      <c r="WKG1197" s="22"/>
      <c r="WKH1197" s="22"/>
      <c r="WKI1197" s="22"/>
      <c r="WKJ1197" s="22"/>
      <c r="WKK1197" s="22"/>
      <c r="WKL1197" s="22"/>
      <c r="WKM1197" s="22"/>
      <c r="WKN1197" s="22"/>
      <c r="WKO1197" s="22"/>
      <c r="WKP1197" s="22"/>
      <c r="WKQ1197" s="22"/>
      <c r="WKR1197" s="22"/>
      <c r="WKS1197" s="22"/>
      <c r="WKT1197" s="22"/>
      <c r="WKU1197" s="22"/>
      <c r="WKV1197" s="22"/>
      <c r="WKW1197" s="22"/>
      <c r="WKX1197" s="22"/>
      <c r="WKY1197" s="22"/>
      <c r="WKZ1197" s="22"/>
      <c r="WLA1197" s="22"/>
      <c r="WLB1197" s="22"/>
      <c r="WLC1197" s="22"/>
      <c r="WLD1197" s="22"/>
      <c r="WLE1197" s="22"/>
      <c r="WLF1197" s="22"/>
      <c r="WLG1197" s="22"/>
      <c r="WLH1197" s="22"/>
      <c r="WLI1197" s="22"/>
      <c r="WLJ1197" s="22"/>
      <c r="WLK1197" s="22"/>
      <c r="WLL1197" s="22"/>
      <c r="WLM1197" s="22"/>
      <c r="WLN1197" s="22"/>
      <c r="WLO1197" s="22"/>
      <c r="WLP1197" s="22"/>
      <c r="WLQ1197" s="22"/>
      <c r="WLR1197" s="22"/>
      <c r="WLS1197" s="22"/>
      <c r="WLT1197" s="22"/>
      <c r="WLU1197" s="22"/>
      <c r="WLV1197" s="22"/>
      <c r="WLW1197" s="22"/>
      <c r="WLX1197" s="22"/>
      <c r="WLY1197" s="22"/>
      <c r="WLZ1197" s="22"/>
      <c r="WMA1197" s="22"/>
      <c r="WMB1197" s="22"/>
      <c r="WMC1197" s="22"/>
      <c r="WMD1197" s="22"/>
      <c r="WME1197" s="22"/>
      <c r="WMF1197" s="22"/>
      <c r="WMG1197" s="22"/>
      <c r="WMH1197" s="22"/>
      <c r="WMI1197" s="22"/>
      <c r="WMJ1197" s="22"/>
      <c r="WMK1197" s="22"/>
      <c r="WML1197" s="22"/>
      <c r="WMM1197" s="22"/>
      <c r="WMN1197" s="22"/>
      <c r="WMO1197" s="22"/>
      <c r="WMP1197" s="22"/>
      <c r="WMQ1197" s="22"/>
      <c r="WMR1197" s="22"/>
      <c r="WMS1197" s="22"/>
      <c r="WMT1197" s="22"/>
      <c r="WMU1197" s="22"/>
      <c r="WMV1197" s="22"/>
      <c r="WMW1197" s="22"/>
      <c r="WMX1197" s="22"/>
      <c r="WMY1197" s="22"/>
      <c r="WMZ1197" s="22"/>
      <c r="WNA1197" s="22"/>
      <c r="WNB1197" s="22"/>
      <c r="WNC1197" s="22"/>
      <c r="WND1197" s="22"/>
      <c r="WNE1197" s="22"/>
      <c r="WNF1197" s="22"/>
      <c r="WNG1197" s="22"/>
      <c r="WNH1197" s="22"/>
      <c r="WNI1197" s="22"/>
      <c r="WNJ1197" s="22"/>
      <c r="WNK1197" s="22"/>
      <c r="WNL1197" s="22"/>
      <c r="WNM1197" s="22"/>
      <c r="WNN1197" s="22"/>
      <c r="WNO1197" s="22"/>
      <c r="WNP1197" s="22"/>
      <c r="WNQ1197" s="22"/>
      <c r="WNR1197" s="22"/>
      <c r="WNS1197" s="22"/>
      <c r="WNT1197" s="22"/>
      <c r="WNU1197" s="22"/>
      <c r="WNV1197" s="22"/>
      <c r="WNW1197" s="22"/>
      <c r="WNX1197" s="22"/>
      <c r="WNY1197" s="22"/>
      <c r="WNZ1197" s="22"/>
      <c r="WOA1197" s="22"/>
      <c r="WOB1197" s="22"/>
      <c r="WOC1197" s="22"/>
      <c r="WOD1197" s="22"/>
      <c r="WOE1197" s="22"/>
      <c r="WOF1197" s="22"/>
      <c r="WOG1197" s="22"/>
      <c r="WOH1197" s="22"/>
      <c r="WOI1197" s="22"/>
      <c r="WOJ1197" s="22"/>
      <c r="WOK1197" s="22"/>
      <c r="WOL1197" s="22"/>
      <c r="WOM1197" s="22"/>
      <c r="WON1197" s="22"/>
      <c r="WOO1197" s="22"/>
      <c r="WOP1197" s="22"/>
      <c r="WOQ1197" s="22"/>
      <c r="WOR1197" s="22"/>
      <c r="WOS1197" s="22"/>
      <c r="WOT1197" s="22"/>
      <c r="WOU1197" s="22"/>
      <c r="WOV1197" s="22"/>
      <c r="WOW1197" s="22"/>
      <c r="WOX1197" s="22"/>
      <c r="WOY1197" s="22"/>
      <c r="WOZ1197" s="22"/>
      <c r="WPA1197" s="22"/>
      <c r="WPB1197" s="22"/>
      <c r="WPC1197" s="22"/>
      <c r="WPD1197" s="22"/>
      <c r="WPE1197" s="22"/>
      <c r="WPF1197" s="22"/>
      <c r="WPG1197" s="22"/>
      <c r="WPH1197" s="22"/>
      <c r="WPI1197" s="22"/>
      <c r="WPJ1197" s="22"/>
      <c r="WPK1197" s="22"/>
      <c r="WPL1197" s="22"/>
      <c r="WPM1197" s="22"/>
      <c r="WPN1197" s="22"/>
      <c r="WPO1197" s="22"/>
      <c r="WPP1197" s="22"/>
      <c r="WPQ1197" s="22"/>
      <c r="WPR1197" s="22"/>
      <c r="WPS1197" s="22"/>
      <c r="WPT1197" s="22"/>
      <c r="WPU1197" s="22"/>
      <c r="WPV1197" s="22"/>
      <c r="WPW1197" s="22"/>
      <c r="WPX1197" s="22"/>
      <c r="WPY1197" s="22"/>
      <c r="WPZ1197" s="22"/>
      <c r="WQA1197" s="22"/>
      <c r="WQB1197" s="22"/>
      <c r="WQC1197" s="22"/>
      <c r="WQD1197" s="22"/>
      <c r="WQE1197" s="22"/>
      <c r="WQF1197" s="22"/>
      <c r="WQG1197" s="22"/>
      <c r="WQH1197" s="22"/>
      <c r="WQI1197" s="22"/>
      <c r="WQJ1197" s="22"/>
      <c r="WQK1197" s="22"/>
      <c r="WQL1197" s="22"/>
      <c r="WQM1197" s="22"/>
      <c r="WQN1197" s="22"/>
      <c r="WQO1197" s="22"/>
      <c r="WQP1197" s="22"/>
      <c r="WQQ1197" s="22"/>
      <c r="WQR1197" s="22"/>
      <c r="WQS1197" s="22"/>
      <c r="WQT1197" s="22"/>
      <c r="WQU1197" s="22"/>
      <c r="WQV1197" s="22"/>
      <c r="WQW1197" s="22"/>
      <c r="WQX1197" s="22"/>
      <c r="WQY1197" s="22"/>
      <c r="WQZ1197" s="22"/>
      <c r="WRA1197" s="22"/>
      <c r="WRB1197" s="22"/>
      <c r="WRC1197" s="22"/>
      <c r="WRD1197" s="22"/>
      <c r="WRE1197" s="22"/>
      <c r="WRF1197" s="22"/>
      <c r="WRG1197" s="22"/>
      <c r="WRH1197" s="22"/>
      <c r="WRI1197" s="22"/>
      <c r="WRJ1197" s="22"/>
      <c r="WRK1197" s="22"/>
      <c r="WRL1197" s="22"/>
      <c r="WRM1197" s="22"/>
      <c r="WRN1197" s="22"/>
      <c r="WRO1197" s="22"/>
      <c r="WRP1197" s="22"/>
      <c r="WRQ1197" s="22"/>
      <c r="WRR1197" s="22"/>
      <c r="WRS1197" s="22"/>
      <c r="WRT1197" s="22"/>
      <c r="WRU1197" s="22"/>
      <c r="WRV1197" s="22"/>
      <c r="WRW1197" s="22"/>
      <c r="WRX1197" s="22"/>
      <c r="WRY1197" s="22"/>
      <c r="WRZ1197" s="22"/>
      <c r="WSA1197" s="22"/>
      <c r="WSB1197" s="22"/>
      <c r="WSC1197" s="22"/>
      <c r="WSD1197" s="22"/>
      <c r="WSE1197" s="22"/>
      <c r="WSF1197" s="22"/>
      <c r="WSG1197" s="22"/>
      <c r="WSH1197" s="22"/>
      <c r="WSI1197" s="22"/>
      <c r="WSJ1197" s="22"/>
      <c r="WSK1197" s="22"/>
      <c r="WSL1197" s="22"/>
      <c r="WSM1197" s="22"/>
      <c r="WSN1197" s="22"/>
      <c r="WSO1197" s="22"/>
      <c r="WSP1197" s="22"/>
      <c r="WSQ1197" s="22"/>
      <c r="WSR1197" s="22"/>
      <c r="WSS1197" s="22"/>
      <c r="WST1197" s="22"/>
      <c r="WSU1197" s="22"/>
      <c r="WSV1197" s="22"/>
      <c r="WSW1197" s="22"/>
      <c r="WSX1197" s="22"/>
      <c r="WSY1197" s="22"/>
      <c r="WSZ1197" s="22"/>
      <c r="WTA1197" s="22"/>
      <c r="WTB1197" s="22"/>
      <c r="WTC1197" s="22"/>
      <c r="WTD1197" s="22"/>
      <c r="WTE1197" s="22"/>
      <c r="WTF1197" s="22"/>
      <c r="WTG1197" s="22"/>
      <c r="WTH1197" s="22"/>
      <c r="WTI1197" s="22"/>
      <c r="WTJ1197" s="22"/>
      <c r="WTK1197" s="22"/>
      <c r="WTL1197" s="22"/>
      <c r="WTM1197" s="22"/>
      <c r="WTN1197" s="22"/>
      <c r="WTO1197" s="22"/>
      <c r="WTP1197" s="22"/>
      <c r="WTQ1197" s="22"/>
      <c r="WTR1197" s="22"/>
      <c r="WTS1197" s="22"/>
      <c r="WTT1197" s="22"/>
      <c r="WTU1197" s="22"/>
      <c r="WTV1197" s="22"/>
      <c r="WTW1197" s="22"/>
      <c r="WTX1197" s="22"/>
      <c r="WTY1197" s="22"/>
      <c r="WTZ1197" s="22"/>
      <c r="WUA1197" s="22"/>
      <c r="WUB1197" s="22"/>
      <c r="WUC1197" s="22"/>
      <c r="WUD1197" s="22"/>
      <c r="WUE1197" s="22"/>
      <c r="WUF1197" s="22"/>
      <c r="WUG1197" s="22"/>
      <c r="WUH1197" s="22"/>
      <c r="WUI1197" s="22"/>
      <c r="WUJ1197" s="22"/>
      <c r="WUK1197" s="22"/>
      <c r="WUL1197" s="22"/>
      <c r="WUM1197" s="22"/>
      <c r="WUN1197" s="22"/>
      <c r="WUO1197" s="22"/>
      <c r="WUP1197" s="22"/>
      <c r="WUQ1197" s="22"/>
      <c r="WUR1197" s="22"/>
      <c r="WUS1197" s="22"/>
      <c r="WUT1197" s="22"/>
      <c r="WUU1197" s="22"/>
      <c r="WUV1197" s="22"/>
      <c r="WUW1197" s="22"/>
      <c r="WUX1197" s="22"/>
      <c r="WUY1197" s="22"/>
      <c r="WUZ1197" s="22"/>
      <c r="WVA1197" s="22"/>
      <c r="WVB1197" s="22"/>
      <c r="WVC1197" s="22"/>
      <c r="WVD1197" s="22"/>
      <c r="WVE1197" s="22"/>
      <c r="WVF1197" s="22"/>
      <c r="WVG1197" s="22"/>
      <c r="WVH1197" s="22"/>
      <c r="WVI1197" s="22"/>
      <c r="WVJ1197" s="22"/>
      <c r="WVK1197" s="22"/>
      <c r="WVL1197" s="22"/>
      <c r="WVM1197" s="22"/>
      <c r="WVN1197" s="22"/>
      <c r="WVO1197" s="22"/>
      <c r="WVP1197" s="22"/>
      <c r="WVQ1197" s="22"/>
      <c r="WVR1197" s="22"/>
      <c r="WVS1197" s="22"/>
      <c r="WVT1197" s="22"/>
      <c r="WVU1197" s="22"/>
      <c r="WVV1197" s="22"/>
      <c r="WVW1197" s="22"/>
      <c r="WVX1197" s="22"/>
      <c r="WVY1197" s="22"/>
      <c r="WVZ1197" s="22"/>
      <c r="WWA1197" s="22"/>
      <c r="WWB1197" s="22"/>
      <c r="WWC1197" s="22"/>
      <c r="WWD1197" s="22"/>
      <c r="WWE1197" s="22"/>
      <c r="WWF1197" s="22"/>
      <c r="WWG1197" s="22"/>
      <c r="WWH1197" s="22"/>
      <c r="WWI1197" s="22"/>
      <c r="WWJ1197" s="22"/>
      <c r="WWK1197" s="22"/>
      <c r="WWL1197" s="22"/>
      <c r="WWM1197" s="22"/>
      <c r="WWN1197" s="22"/>
      <c r="WWO1197" s="22"/>
      <c r="WWP1197" s="22"/>
      <c r="WWQ1197" s="22"/>
      <c r="WWR1197" s="22"/>
      <c r="WWS1197" s="22"/>
      <c r="WWT1197" s="22"/>
      <c r="WWU1197" s="22"/>
      <c r="WWV1197" s="22"/>
      <c r="WWW1197" s="22"/>
      <c r="WWX1197" s="22"/>
      <c r="WWY1197" s="22"/>
      <c r="WWZ1197" s="22"/>
      <c r="WXA1197" s="22"/>
      <c r="WXB1197" s="22"/>
      <c r="WXC1197" s="22"/>
      <c r="WXD1197" s="22"/>
      <c r="WXE1197" s="22"/>
      <c r="WXF1197" s="22"/>
      <c r="WXG1197" s="22"/>
      <c r="WXH1197" s="22"/>
      <c r="WXI1197" s="22"/>
      <c r="WXJ1197" s="22"/>
      <c r="WXK1197" s="22"/>
      <c r="WXL1197" s="22"/>
      <c r="WXM1197" s="22"/>
      <c r="WXN1197" s="22"/>
      <c r="WXO1197" s="22"/>
      <c r="WXP1197" s="22"/>
      <c r="WXQ1197" s="22"/>
      <c r="WXR1197" s="22"/>
      <c r="WXS1197" s="22"/>
      <c r="WXT1197" s="22"/>
      <c r="WXU1197" s="22"/>
      <c r="WXV1197" s="22"/>
      <c r="WXW1197" s="22"/>
      <c r="WXX1197" s="22"/>
      <c r="WXY1197" s="22"/>
      <c r="WXZ1197" s="22"/>
      <c r="WYA1197" s="22"/>
      <c r="WYB1197" s="22"/>
      <c r="WYC1197" s="22"/>
      <c r="WYD1197" s="22"/>
      <c r="WYE1197" s="22"/>
      <c r="WYF1197" s="22"/>
      <c r="WYG1197" s="22"/>
      <c r="WYH1197" s="22"/>
      <c r="WYI1197" s="22"/>
      <c r="WYJ1197" s="22"/>
      <c r="WYK1197" s="22"/>
      <c r="WYL1197" s="22"/>
      <c r="WYM1197" s="22"/>
      <c r="WYN1197" s="22"/>
      <c r="WYO1197" s="22"/>
      <c r="WYP1197" s="22"/>
      <c r="WYQ1197" s="22"/>
      <c r="WYR1197" s="22"/>
      <c r="WYS1197" s="22"/>
      <c r="WYT1197" s="22"/>
      <c r="WYU1197" s="22"/>
      <c r="WYV1197" s="22"/>
      <c r="WYW1197" s="22"/>
      <c r="WYX1197" s="22"/>
      <c r="WYY1197" s="22"/>
      <c r="WYZ1197" s="22"/>
      <c r="WZA1197" s="22"/>
      <c r="WZB1197" s="22"/>
      <c r="WZC1197" s="22"/>
      <c r="WZD1197" s="22"/>
      <c r="WZE1197" s="22"/>
      <c r="WZF1197" s="22"/>
      <c r="WZG1197" s="22"/>
      <c r="WZH1197" s="22"/>
      <c r="WZI1197" s="22"/>
      <c r="WZJ1197" s="22"/>
      <c r="WZK1197" s="22"/>
      <c r="WZL1197" s="22"/>
      <c r="WZM1197" s="22"/>
      <c r="WZN1197" s="22"/>
      <c r="WZO1197" s="22"/>
      <c r="WZP1197" s="22"/>
      <c r="WZQ1197" s="22"/>
      <c r="WZR1197" s="22"/>
      <c r="WZS1197" s="22"/>
      <c r="WZT1197" s="22"/>
      <c r="WZU1197" s="22"/>
      <c r="WZV1197" s="22"/>
      <c r="WZW1197" s="22"/>
      <c r="WZX1197" s="22"/>
      <c r="WZY1197" s="22"/>
      <c r="WZZ1197" s="22"/>
      <c r="XAA1197" s="22"/>
      <c r="XAB1197" s="22"/>
      <c r="XAC1197" s="22"/>
      <c r="XAD1197" s="22"/>
      <c r="XAE1197" s="22"/>
      <c r="XAF1197" s="22"/>
      <c r="XAG1197" s="22"/>
      <c r="XAH1197" s="22"/>
      <c r="XAI1197" s="22"/>
      <c r="XAJ1197" s="22"/>
      <c r="XAK1197" s="22"/>
      <c r="XAL1197" s="22"/>
      <c r="XAM1197" s="22"/>
      <c r="XAN1197" s="22"/>
      <c r="XAO1197" s="22"/>
      <c r="XAP1197" s="22"/>
      <c r="XAQ1197" s="22"/>
      <c r="XAR1197" s="22"/>
      <c r="XAS1197" s="22"/>
      <c r="XAT1197" s="22"/>
      <c r="XAU1197" s="22"/>
      <c r="XAV1197" s="22"/>
      <c r="XAW1197" s="22"/>
      <c r="XAX1197" s="22"/>
      <c r="XAY1197" s="22"/>
      <c r="XAZ1197" s="22"/>
      <c r="XBA1197" s="22"/>
      <c r="XBB1197" s="22"/>
      <c r="XBC1197" s="22"/>
      <c r="XBD1197" s="22"/>
      <c r="XBE1197" s="22"/>
      <c r="XBF1197" s="22"/>
      <c r="XBG1197" s="22"/>
      <c r="XBH1197" s="22"/>
      <c r="XBI1197" s="22"/>
      <c r="XBJ1197" s="22"/>
      <c r="XBK1197" s="22"/>
      <c r="XBL1197" s="22"/>
      <c r="XBM1197" s="22"/>
      <c r="XBN1197" s="22"/>
      <c r="XBO1197" s="22"/>
      <c r="XBP1197" s="22"/>
      <c r="XBQ1197" s="22"/>
      <c r="XBR1197" s="22"/>
      <c r="XBS1197" s="22"/>
      <c r="XBT1197" s="22"/>
      <c r="XBU1197" s="22"/>
      <c r="XBV1197" s="22"/>
      <c r="XBW1197" s="22"/>
      <c r="XBX1197" s="22"/>
      <c r="XBY1197" s="22"/>
      <c r="XBZ1197" s="22"/>
      <c r="XCA1197" s="22"/>
      <c r="XCB1197" s="22"/>
      <c r="XCC1197" s="22"/>
      <c r="XCD1197" s="22"/>
      <c r="XCE1197" s="22"/>
      <c r="XCF1197" s="22"/>
      <c r="XCG1197" s="22"/>
      <c r="XCH1197" s="22"/>
      <c r="XCI1197" s="22"/>
      <c r="XCJ1197" s="22"/>
      <c r="XCK1197" s="22"/>
      <c r="XCL1197" s="22"/>
      <c r="XCM1197" s="22"/>
      <c r="XCN1197" s="22"/>
      <c r="XCO1197" s="22"/>
    </row>
    <row r="1198" spans="1:16317" ht="52.15" customHeight="1">
      <c r="A1198" s="480"/>
      <c r="B1198" s="314" t="s">
        <v>75</v>
      </c>
      <c r="C1198" s="215" t="s">
        <v>6147</v>
      </c>
      <c r="D1198" s="315" t="s">
        <v>6148</v>
      </c>
      <c r="E1198" s="185" t="s">
        <v>901</v>
      </c>
      <c r="F1198" s="175" t="s">
        <v>6149</v>
      </c>
      <c r="G1198" s="186" t="s">
        <v>6150</v>
      </c>
      <c r="H1198" s="210" t="s">
        <v>235</v>
      </c>
      <c r="I1198" s="313"/>
      <c r="J1198" s="313"/>
      <c r="K1198" s="201" t="s">
        <v>1558</v>
      </c>
      <c r="L1198" s="90" t="s">
        <v>1040</v>
      </c>
      <c r="M1198" s="202" t="s">
        <v>439</v>
      </c>
      <c r="N1198" s="106" t="s">
        <v>6120</v>
      </c>
      <c r="O1198" s="107"/>
      <c r="P1198" s="201" t="s">
        <v>907</v>
      </c>
      <c r="Q1198" s="90" t="s">
        <v>357</v>
      </c>
      <c r="R1198" s="105" t="s">
        <v>3600</v>
      </c>
      <c r="S1198" s="108" t="s">
        <v>6151</v>
      </c>
      <c r="T1198" s="107"/>
      <c r="U1198" s="201" t="s">
        <v>908</v>
      </c>
      <c r="V1198" s="90" t="s">
        <v>1040</v>
      </c>
      <c r="W1198" s="383" t="s">
        <v>905</v>
      </c>
      <c r="X1198" s="186" t="s">
        <v>6152</v>
      </c>
      <c r="Y1198" s="350"/>
      <c r="Z1198" s="201"/>
      <c r="AA1198" s="90"/>
      <c r="AB1198" s="383"/>
      <c r="AC1198" s="186"/>
      <c r="AD1198" s="350"/>
      <c r="AE1198" s="22"/>
      <c r="AF1198" s="22"/>
      <c r="AG1198" s="22"/>
      <c r="AH1198" s="22"/>
      <c r="AI1198" s="22"/>
      <c r="AJ1198" s="22"/>
      <c r="AK1198" s="22"/>
      <c r="AL1198" s="22"/>
      <c r="AM1198" s="22"/>
      <c r="AN1198" s="22"/>
      <c r="AO1198" s="22"/>
      <c r="AP1198" s="22"/>
      <c r="AQ1198" s="22"/>
      <c r="AR1198" s="22"/>
      <c r="AS1198" s="22"/>
      <c r="AT1198" s="22"/>
      <c r="AU1198" s="22"/>
      <c r="AV1198" s="22"/>
      <c r="AW1198" s="22"/>
      <c r="AX1198" s="22"/>
      <c r="AY1198" s="22"/>
      <c r="AZ1198" s="22"/>
      <c r="BA1198" s="22"/>
      <c r="BB1198" s="22"/>
      <c r="BC1198" s="22"/>
      <c r="BD1198" s="22"/>
      <c r="BE1198" s="22"/>
      <c r="BF1198" s="22"/>
      <c r="BG1198" s="22"/>
      <c r="BH1198" s="22"/>
      <c r="BI1198" s="22"/>
      <c r="BJ1198" s="22"/>
      <c r="BK1198" s="22"/>
      <c r="BL1198" s="22"/>
      <c r="BM1198" s="22"/>
      <c r="BN1198" s="22"/>
      <c r="BO1198" s="22"/>
      <c r="BP1198" s="22"/>
      <c r="BQ1198" s="22"/>
      <c r="BR1198" s="22"/>
      <c r="BS1198" s="22"/>
      <c r="BT1198" s="22"/>
      <c r="BU1198" s="22"/>
      <c r="BV1198" s="22"/>
      <c r="BW1198" s="22"/>
      <c r="BX1198" s="22"/>
      <c r="BY1198" s="22"/>
      <c r="BZ1198" s="22"/>
      <c r="CA1198" s="22"/>
      <c r="CB1198" s="22"/>
      <c r="CC1198" s="22"/>
      <c r="CD1198" s="22"/>
      <c r="CE1198" s="22"/>
      <c r="CF1198" s="22"/>
      <c r="CG1198" s="22"/>
      <c r="CH1198" s="22"/>
      <c r="CI1198" s="22"/>
      <c r="CJ1198" s="22"/>
      <c r="CK1198" s="22"/>
      <c r="CL1198" s="22"/>
      <c r="CM1198" s="22"/>
      <c r="CN1198" s="22"/>
      <c r="CO1198" s="22"/>
      <c r="CP1198" s="22"/>
      <c r="CQ1198" s="22"/>
      <c r="CR1198" s="22"/>
      <c r="CS1198" s="22"/>
      <c r="CT1198" s="22"/>
      <c r="CU1198" s="22"/>
      <c r="CV1198" s="22"/>
      <c r="CW1198" s="22"/>
      <c r="CX1198" s="22"/>
      <c r="CY1198" s="22"/>
      <c r="CZ1198" s="22"/>
      <c r="DA1198" s="22"/>
      <c r="DB1198" s="22"/>
      <c r="DC1198" s="22"/>
      <c r="DD1198" s="22"/>
      <c r="DE1198" s="22"/>
      <c r="DF1198" s="22"/>
      <c r="DG1198" s="22"/>
      <c r="DH1198" s="22"/>
      <c r="DI1198" s="22"/>
      <c r="DJ1198" s="22"/>
      <c r="DK1198" s="22"/>
      <c r="DL1198" s="22"/>
      <c r="DM1198" s="22"/>
      <c r="DN1198" s="22"/>
      <c r="DO1198" s="22"/>
      <c r="DP1198" s="22"/>
      <c r="DQ1198" s="22"/>
      <c r="DR1198" s="22"/>
      <c r="DS1198" s="22"/>
      <c r="DT1198" s="22"/>
      <c r="DU1198" s="22"/>
      <c r="DV1198" s="22"/>
      <c r="DW1198" s="22"/>
      <c r="DX1198" s="22"/>
      <c r="DY1198" s="22"/>
      <c r="DZ1198" s="22"/>
      <c r="EA1198" s="22"/>
      <c r="EB1198" s="22"/>
      <c r="EC1198" s="22"/>
      <c r="ED1198" s="22"/>
      <c r="EE1198" s="22"/>
      <c r="EF1198" s="22"/>
      <c r="EG1198" s="22"/>
      <c r="EH1198" s="22"/>
      <c r="EI1198" s="22"/>
      <c r="EJ1198" s="22"/>
      <c r="EK1198" s="22"/>
      <c r="EL1198" s="22"/>
      <c r="EM1198" s="22"/>
      <c r="EN1198" s="22"/>
      <c r="EO1198" s="22"/>
      <c r="EP1198" s="22"/>
      <c r="EQ1198" s="22"/>
      <c r="ER1198" s="22"/>
      <c r="ES1198" s="22"/>
      <c r="ET1198" s="22"/>
      <c r="EU1198" s="22"/>
      <c r="EV1198" s="22"/>
      <c r="EW1198" s="22"/>
      <c r="EX1198" s="22"/>
      <c r="EY1198" s="22"/>
      <c r="EZ1198" s="22"/>
      <c r="FA1198" s="22"/>
      <c r="FB1198" s="22"/>
      <c r="FC1198" s="22"/>
      <c r="FD1198" s="22"/>
      <c r="FE1198" s="22"/>
      <c r="FF1198" s="22"/>
      <c r="FG1198" s="22"/>
      <c r="FH1198" s="22"/>
      <c r="FI1198" s="22"/>
      <c r="FJ1198" s="22"/>
      <c r="FK1198" s="22"/>
      <c r="FL1198" s="22"/>
      <c r="FM1198" s="22"/>
      <c r="FN1198" s="22"/>
      <c r="FO1198" s="22"/>
      <c r="FP1198" s="22"/>
      <c r="FQ1198" s="22"/>
      <c r="FR1198" s="22"/>
      <c r="FS1198" s="22"/>
      <c r="FT1198" s="22"/>
      <c r="FU1198" s="22"/>
      <c r="FV1198" s="22"/>
      <c r="FW1198" s="22"/>
      <c r="FX1198" s="22"/>
      <c r="FY1198" s="22"/>
      <c r="FZ1198" s="22"/>
      <c r="GA1198" s="22"/>
      <c r="GB1198" s="22"/>
      <c r="GC1198" s="22"/>
      <c r="GD1198" s="22"/>
      <c r="GE1198" s="22"/>
      <c r="GF1198" s="22"/>
      <c r="GG1198" s="22"/>
      <c r="GH1198" s="22"/>
      <c r="GI1198" s="22"/>
      <c r="GJ1198" s="22"/>
      <c r="GK1198" s="22"/>
      <c r="GL1198" s="22"/>
      <c r="GM1198" s="22"/>
      <c r="GN1198" s="22"/>
      <c r="GO1198" s="22"/>
      <c r="GP1198" s="22"/>
      <c r="GQ1198" s="22"/>
      <c r="GR1198" s="22"/>
      <c r="GS1198" s="22"/>
      <c r="GT1198" s="22"/>
      <c r="GU1198" s="22"/>
      <c r="GV1198" s="22"/>
      <c r="GW1198" s="22"/>
      <c r="GX1198" s="22"/>
      <c r="GY1198" s="22"/>
      <c r="GZ1198" s="22"/>
      <c r="HA1198" s="22"/>
      <c r="HB1198" s="22"/>
      <c r="HC1198" s="22"/>
      <c r="HD1198" s="22"/>
      <c r="HE1198" s="22"/>
      <c r="HF1198" s="22"/>
      <c r="HG1198" s="22"/>
      <c r="HH1198" s="22"/>
      <c r="HI1198" s="22"/>
      <c r="HJ1198" s="22"/>
      <c r="HK1198" s="22"/>
      <c r="HL1198" s="22"/>
      <c r="HM1198" s="22"/>
      <c r="HN1198" s="22"/>
      <c r="HO1198" s="22"/>
      <c r="HP1198" s="22"/>
      <c r="HQ1198" s="22"/>
      <c r="HR1198" s="22"/>
      <c r="HS1198" s="22"/>
      <c r="HT1198" s="22"/>
      <c r="HU1198" s="22"/>
      <c r="HV1198" s="22"/>
      <c r="HW1198" s="22"/>
      <c r="HX1198" s="22"/>
      <c r="HY1198" s="22"/>
      <c r="HZ1198" s="22"/>
      <c r="IA1198" s="22"/>
      <c r="IB1198" s="22"/>
      <c r="IC1198" s="22"/>
      <c r="ID1198" s="22"/>
      <c r="IE1198" s="22"/>
      <c r="IF1198" s="22"/>
      <c r="IG1198" s="22"/>
      <c r="IH1198" s="22"/>
      <c r="II1198" s="22"/>
      <c r="IJ1198" s="22"/>
      <c r="IK1198" s="22"/>
      <c r="IL1198" s="22"/>
      <c r="IM1198" s="22"/>
      <c r="IN1198" s="22"/>
      <c r="IO1198" s="22"/>
      <c r="IP1198" s="22"/>
      <c r="IQ1198" s="22"/>
      <c r="IR1198" s="22"/>
      <c r="IS1198" s="22"/>
      <c r="IT1198" s="22"/>
      <c r="IU1198" s="22"/>
      <c r="IV1198" s="22"/>
      <c r="IW1198" s="22"/>
      <c r="IX1198" s="22"/>
      <c r="IY1198" s="22"/>
      <c r="IZ1198" s="22"/>
      <c r="JA1198" s="22"/>
      <c r="JB1198" s="22"/>
      <c r="JC1198" s="22"/>
      <c r="JD1198" s="22"/>
      <c r="JE1198" s="22"/>
      <c r="JF1198" s="22"/>
      <c r="JG1198" s="22"/>
      <c r="JH1198" s="22"/>
      <c r="JI1198" s="22"/>
      <c r="JJ1198" s="22"/>
      <c r="JK1198" s="22"/>
      <c r="JL1198" s="22"/>
      <c r="JM1198" s="22"/>
      <c r="JN1198" s="22"/>
      <c r="JO1198" s="22"/>
      <c r="JP1198" s="22"/>
      <c r="JQ1198" s="22"/>
      <c r="JR1198" s="22"/>
      <c r="JS1198" s="22"/>
      <c r="JT1198" s="22"/>
      <c r="JU1198" s="22"/>
      <c r="JV1198" s="22"/>
      <c r="JW1198" s="22"/>
      <c r="JX1198" s="22"/>
      <c r="JY1198" s="22"/>
      <c r="JZ1198" s="22"/>
      <c r="KA1198" s="22"/>
      <c r="KB1198" s="22"/>
      <c r="KC1198" s="22"/>
      <c r="KD1198" s="22"/>
      <c r="KE1198" s="22"/>
      <c r="KF1198" s="22"/>
      <c r="KG1198" s="22"/>
      <c r="KH1198" s="22"/>
      <c r="KI1198" s="22"/>
      <c r="KJ1198" s="22"/>
      <c r="KK1198" s="22"/>
      <c r="KL1198" s="22"/>
      <c r="KM1198" s="22"/>
      <c r="KN1198" s="22"/>
      <c r="KO1198" s="22"/>
      <c r="KP1198" s="22"/>
      <c r="KQ1198" s="22"/>
      <c r="KR1198" s="22"/>
      <c r="KS1198" s="22"/>
      <c r="KT1198" s="22"/>
      <c r="KU1198" s="22"/>
      <c r="KV1198" s="22"/>
      <c r="KW1198" s="22"/>
      <c r="KX1198" s="22"/>
      <c r="KY1198" s="22"/>
      <c r="KZ1198" s="22"/>
      <c r="LA1198" s="22"/>
      <c r="LB1198" s="22"/>
      <c r="LC1198" s="22"/>
      <c r="LD1198" s="22"/>
      <c r="LE1198" s="22"/>
      <c r="LF1198" s="22"/>
      <c r="LG1198" s="22"/>
      <c r="LH1198" s="22"/>
      <c r="LI1198" s="22"/>
      <c r="LJ1198" s="22"/>
      <c r="LK1198" s="22"/>
      <c r="LL1198" s="22"/>
      <c r="LM1198" s="22"/>
      <c r="LN1198" s="22"/>
      <c r="LO1198" s="22"/>
      <c r="LP1198" s="22"/>
      <c r="LQ1198" s="22"/>
      <c r="LR1198" s="22"/>
      <c r="LS1198" s="22"/>
      <c r="LT1198" s="22"/>
      <c r="LU1198" s="22"/>
      <c r="LV1198" s="22"/>
      <c r="LW1198" s="22"/>
      <c r="LX1198" s="22"/>
      <c r="LY1198" s="22"/>
      <c r="LZ1198" s="22"/>
      <c r="MA1198" s="22"/>
      <c r="MB1198" s="22"/>
      <c r="MC1198" s="22"/>
      <c r="MD1198" s="22"/>
      <c r="ME1198" s="22"/>
      <c r="MF1198" s="22"/>
      <c r="MG1198" s="22"/>
      <c r="MH1198" s="22"/>
      <c r="MI1198" s="22"/>
      <c r="MJ1198" s="22"/>
      <c r="MK1198" s="22"/>
      <c r="ML1198" s="22"/>
      <c r="MM1198" s="22"/>
      <c r="MN1198" s="22"/>
      <c r="MO1198" s="22"/>
      <c r="MP1198" s="22"/>
      <c r="MQ1198" s="22"/>
      <c r="MR1198" s="22"/>
      <c r="MS1198" s="22"/>
      <c r="MT1198" s="22"/>
      <c r="MU1198" s="22"/>
      <c r="MV1198" s="22"/>
      <c r="MW1198" s="22"/>
      <c r="MX1198" s="22"/>
      <c r="MY1198" s="22"/>
      <c r="MZ1198" s="22"/>
      <c r="NA1198" s="22"/>
      <c r="NB1198" s="22"/>
      <c r="NC1198" s="22"/>
      <c r="ND1198" s="22"/>
      <c r="NE1198" s="22"/>
      <c r="NF1198" s="22"/>
      <c r="NG1198" s="22"/>
      <c r="NH1198" s="22"/>
      <c r="NI1198" s="22"/>
      <c r="NJ1198" s="22"/>
      <c r="NK1198" s="22"/>
      <c r="NL1198" s="22"/>
      <c r="NM1198" s="22"/>
      <c r="NN1198" s="22"/>
      <c r="NO1198" s="22"/>
      <c r="NP1198" s="22"/>
      <c r="NQ1198" s="22"/>
      <c r="NR1198" s="22"/>
      <c r="NS1198" s="22"/>
      <c r="NT1198" s="22"/>
      <c r="NU1198" s="22"/>
      <c r="NV1198" s="22"/>
      <c r="NW1198" s="22"/>
      <c r="NX1198" s="22"/>
      <c r="NY1198" s="22"/>
      <c r="NZ1198" s="22"/>
      <c r="OA1198" s="22"/>
      <c r="OB1198" s="22"/>
      <c r="OC1198" s="22"/>
      <c r="OD1198" s="22"/>
      <c r="OE1198" s="22"/>
      <c r="OF1198" s="22"/>
      <c r="OG1198" s="22"/>
      <c r="OH1198" s="22"/>
      <c r="OI1198" s="22"/>
      <c r="OJ1198" s="22"/>
      <c r="OK1198" s="22"/>
      <c r="OL1198" s="22"/>
      <c r="OM1198" s="22"/>
      <c r="ON1198" s="22"/>
      <c r="OO1198" s="22"/>
      <c r="OP1198" s="22"/>
      <c r="OQ1198" s="22"/>
      <c r="OR1198" s="22"/>
      <c r="OS1198" s="22"/>
      <c r="OT1198" s="22"/>
      <c r="OU1198" s="22"/>
      <c r="OV1198" s="22"/>
      <c r="OW1198" s="22"/>
      <c r="OX1198" s="22"/>
      <c r="OY1198" s="22"/>
      <c r="OZ1198" s="22"/>
      <c r="PA1198" s="22"/>
      <c r="PB1198" s="22"/>
      <c r="PC1198" s="22"/>
      <c r="PD1198" s="22"/>
      <c r="PE1198" s="22"/>
      <c r="PF1198" s="22"/>
      <c r="PG1198" s="22"/>
      <c r="PH1198" s="22"/>
      <c r="PI1198" s="22"/>
      <c r="PJ1198" s="22"/>
      <c r="PK1198" s="22"/>
      <c r="PL1198" s="22"/>
      <c r="PM1198" s="22"/>
      <c r="PN1198" s="22"/>
      <c r="PO1198" s="22"/>
      <c r="PP1198" s="22"/>
      <c r="PQ1198" s="22"/>
      <c r="PR1198" s="22"/>
      <c r="PS1198" s="22"/>
      <c r="PT1198" s="22"/>
      <c r="PU1198" s="22"/>
      <c r="PV1198" s="22"/>
      <c r="PW1198" s="22"/>
      <c r="PX1198" s="22"/>
      <c r="PY1198" s="22"/>
      <c r="PZ1198" s="22"/>
      <c r="QA1198" s="22"/>
      <c r="QB1198" s="22"/>
      <c r="QC1198" s="22"/>
      <c r="QD1198" s="22"/>
      <c r="QE1198" s="22"/>
      <c r="QF1198" s="22"/>
      <c r="QG1198" s="22"/>
      <c r="QH1198" s="22"/>
      <c r="QI1198" s="22"/>
      <c r="QJ1198" s="22"/>
      <c r="QK1198" s="22"/>
      <c r="QL1198" s="22"/>
      <c r="QM1198" s="22"/>
      <c r="QN1198" s="22"/>
      <c r="QO1198" s="22"/>
      <c r="QP1198" s="22"/>
      <c r="QQ1198" s="22"/>
      <c r="QR1198" s="22"/>
      <c r="QS1198" s="22"/>
      <c r="QT1198" s="22"/>
      <c r="QU1198" s="22"/>
      <c r="QV1198" s="22"/>
      <c r="QW1198" s="22"/>
      <c r="QX1198" s="22"/>
      <c r="QY1198" s="22"/>
      <c r="QZ1198" s="22"/>
      <c r="RA1198" s="22"/>
      <c r="RB1198" s="22"/>
      <c r="RC1198" s="22"/>
      <c r="RD1198" s="22"/>
      <c r="RE1198" s="22"/>
      <c r="RF1198" s="22"/>
      <c r="RG1198" s="22"/>
      <c r="RH1198" s="22"/>
      <c r="RI1198" s="22"/>
      <c r="RJ1198" s="22"/>
      <c r="RK1198" s="22"/>
      <c r="RL1198" s="22"/>
      <c r="RM1198" s="22"/>
      <c r="RN1198" s="22"/>
      <c r="RO1198" s="22"/>
      <c r="RP1198" s="22"/>
      <c r="RQ1198" s="22"/>
      <c r="RR1198" s="22"/>
      <c r="RS1198" s="22"/>
      <c r="RT1198" s="22"/>
      <c r="RU1198" s="22"/>
      <c r="RV1198" s="22"/>
      <c r="RW1198" s="22"/>
      <c r="RX1198" s="22"/>
      <c r="RY1198" s="22"/>
      <c r="RZ1198" s="22"/>
      <c r="SA1198" s="22"/>
      <c r="SB1198" s="22"/>
      <c r="SC1198" s="22"/>
      <c r="SD1198" s="22"/>
      <c r="SE1198" s="22"/>
      <c r="SF1198" s="22"/>
      <c r="SG1198" s="22"/>
      <c r="SH1198" s="22"/>
      <c r="SI1198" s="22"/>
      <c r="SJ1198" s="22"/>
      <c r="SK1198" s="22"/>
      <c r="SL1198" s="22"/>
      <c r="SM1198" s="22"/>
      <c r="SN1198" s="22"/>
      <c r="SO1198" s="22"/>
      <c r="SP1198" s="22"/>
      <c r="SQ1198" s="22"/>
      <c r="SR1198" s="22"/>
      <c r="SS1198" s="22"/>
      <c r="ST1198" s="22"/>
      <c r="SU1198" s="22"/>
      <c r="SV1198" s="22"/>
      <c r="SW1198" s="22"/>
      <c r="SX1198" s="22"/>
      <c r="SY1198" s="22"/>
      <c r="SZ1198" s="22"/>
      <c r="TA1198" s="22"/>
      <c r="TB1198" s="22"/>
      <c r="TC1198" s="22"/>
      <c r="TD1198" s="22"/>
      <c r="TE1198" s="22"/>
      <c r="TF1198" s="22"/>
      <c r="TG1198" s="22"/>
      <c r="TH1198" s="22"/>
      <c r="TI1198" s="22"/>
      <c r="TJ1198" s="22"/>
      <c r="TK1198" s="22"/>
      <c r="TL1198" s="22"/>
      <c r="TM1198" s="22"/>
      <c r="TN1198" s="22"/>
      <c r="TO1198" s="22"/>
      <c r="TP1198" s="22"/>
      <c r="TQ1198" s="22"/>
      <c r="TR1198" s="22"/>
      <c r="TS1198" s="22"/>
      <c r="TT1198" s="22"/>
      <c r="TU1198" s="22"/>
      <c r="TV1198" s="22"/>
      <c r="TW1198" s="22"/>
      <c r="TX1198" s="22"/>
      <c r="TY1198" s="22"/>
      <c r="TZ1198" s="22"/>
      <c r="UA1198" s="22"/>
      <c r="UB1198" s="22"/>
      <c r="UC1198" s="22"/>
      <c r="UD1198" s="22"/>
      <c r="UE1198" s="22"/>
      <c r="UF1198" s="22"/>
      <c r="UG1198" s="22"/>
      <c r="UH1198" s="22"/>
      <c r="UI1198" s="22"/>
      <c r="UJ1198" s="22"/>
      <c r="UK1198" s="22"/>
      <c r="UL1198" s="22"/>
      <c r="UM1198" s="22"/>
      <c r="UN1198" s="22"/>
      <c r="UO1198" s="22"/>
      <c r="UP1198" s="22"/>
      <c r="UQ1198" s="22"/>
      <c r="UR1198" s="22"/>
      <c r="US1198" s="22"/>
      <c r="UT1198" s="22"/>
      <c r="UU1198" s="22"/>
      <c r="UV1198" s="22"/>
      <c r="UW1198" s="22"/>
      <c r="UX1198" s="22"/>
      <c r="UY1198" s="22"/>
      <c r="UZ1198" s="22"/>
      <c r="VA1198" s="22"/>
      <c r="VB1198" s="22"/>
      <c r="VC1198" s="22"/>
      <c r="VD1198" s="22"/>
      <c r="VE1198" s="22"/>
      <c r="VF1198" s="22"/>
      <c r="VG1198" s="22"/>
      <c r="VH1198" s="22"/>
      <c r="VI1198" s="22"/>
      <c r="VJ1198" s="22"/>
      <c r="VK1198" s="22"/>
      <c r="VL1198" s="22"/>
      <c r="VM1198" s="22"/>
      <c r="VN1198" s="22"/>
      <c r="VO1198" s="22"/>
      <c r="VP1198" s="22"/>
      <c r="VQ1198" s="22"/>
      <c r="VR1198" s="22"/>
      <c r="VS1198" s="22"/>
      <c r="VT1198" s="22"/>
      <c r="VU1198" s="22"/>
      <c r="VV1198" s="22"/>
      <c r="VW1198" s="22"/>
      <c r="VX1198" s="22"/>
      <c r="VY1198" s="22"/>
      <c r="VZ1198" s="22"/>
      <c r="WA1198" s="22"/>
      <c r="WB1198" s="22"/>
      <c r="WC1198" s="22"/>
      <c r="WD1198" s="22"/>
      <c r="WE1198" s="22"/>
      <c r="WF1198" s="22"/>
      <c r="WG1198" s="22"/>
      <c r="WH1198" s="22"/>
      <c r="WI1198" s="22"/>
      <c r="WJ1198" s="22"/>
      <c r="WK1198" s="22"/>
      <c r="WL1198" s="22"/>
      <c r="WM1198" s="22"/>
      <c r="WN1198" s="22"/>
      <c r="WO1198" s="22"/>
      <c r="WP1198" s="22"/>
      <c r="WQ1198" s="22"/>
      <c r="WR1198" s="22"/>
      <c r="WS1198" s="22"/>
      <c r="WT1198" s="22"/>
      <c r="WU1198" s="22"/>
      <c r="WV1198" s="22"/>
      <c r="WW1198" s="22"/>
      <c r="WX1198" s="22"/>
      <c r="WY1198" s="22"/>
      <c r="WZ1198" s="22"/>
      <c r="XA1198" s="22"/>
      <c r="XB1198" s="22"/>
      <c r="XC1198" s="22"/>
      <c r="XD1198" s="22"/>
      <c r="XE1198" s="22"/>
      <c r="XF1198" s="22"/>
      <c r="XG1198" s="22"/>
      <c r="XH1198" s="22"/>
      <c r="XI1198" s="22"/>
      <c r="XJ1198" s="22"/>
      <c r="XK1198" s="22"/>
      <c r="XL1198" s="22"/>
      <c r="XM1198" s="22"/>
      <c r="XN1198" s="22"/>
      <c r="XO1198" s="22"/>
      <c r="XP1198" s="22"/>
      <c r="XQ1198" s="22"/>
      <c r="XR1198" s="22"/>
      <c r="XS1198" s="22"/>
      <c r="XT1198" s="22"/>
      <c r="XU1198" s="22"/>
      <c r="XV1198" s="22"/>
      <c r="XW1198" s="22"/>
      <c r="XX1198" s="22"/>
      <c r="XY1198" s="22"/>
      <c r="XZ1198" s="22"/>
      <c r="YA1198" s="22"/>
      <c r="YB1198" s="22"/>
      <c r="YC1198" s="22"/>
      <c r="YD1198" s="22"/>
      <c r="YE1198" s="22"/>
      <c r="YF1198" s="22"/>
      <c r="YG1198" s="22"/>
      <c r="YH1198" s="22"/>
      <c r="YI1198" s="22"/>
      <c r="YJ1198" s="22"/>
      <c r="YK1198" s="22"/>
      <c r="YL1198" s="22"/>
      <c r="YM1198" s="22"/>
      <c r="YN1198" s="22"/>
      <c r="YO1198" s="22"/>
      <c r="YP1198" s="22"/>
      <c r="YQ1198" s="22"/>
      <c r="YR1198" s="22"/>
      <c r="YS1198" s="22"/>
      <c r="YT1198" s="22"/>
      <c r="YU1198" s="22"/>
      <c r="YV1198" s="22"/>
      <c r="YW1198" s="22"/>
      <c r="YX1198" s="22"/>
      <c r="YY1198" s="22"/>
      <c r="YZ1198" s="22"/>
      <c r="ZA1198" s="22"/>
      <c r="ZB1198" s="22"/>
      <c r="ZC1198" s="22"/>
      <c r="ZD1198" s="22"/>
      <c r="ZE1198" s="22"/>
      <c r="ZF1198" s="22"/>
      <c r="ZG1198" s="22"/>
      <c r="ZH1198" s="22"/>
      <c r="ZI1198" s="22"/>
      <c r="ZJ1198" s="22"/>
      <c r="ZK1198" s="22"/>
      <c r="ZL1198" s="22"/>
      <c r="ZM1198" s="22"/>
      <c r="ZN1198" s="22"/>
      <c r="ZO1198" s="22"/>
      <c r="ZP1198" s="22"/>
      <c r="ZQ1198" s="22"/>
      <c r="ZR1198" s="22"/>
      <c r="ZS1198" s="22"/>
      <c r="ZT1198" s="22"/>
      <c r="ZU1198" s="22"/>
      <c r="ZV1198" s="22"/>
      <c r="ZW1198" s="22"/>
      <c r="ZX1198" s="22"/>
      <c r="ZY1198" s="22"/>
      <c r="ZZ1198" s="22"/>
      <c r="AAA1198" s="22"/>
      <c r="AAB1198" s="22"/>
      <c r="AAC1198" s="22"/>
      <c r="AAD1198" s="22"/>
      <c r="AAE1198" s="22"/>
      <c r="AAF1198" s="22"/>
      <c r="AAG1198" s="22"/>
      <c r="AAH1198" s="22"/>
      <c r="AAI1198" s="22"/>
      <c r="AAJ1198" s="22"/>
      <c r="AAK1198" s="22"/>
      <c r="AAL1198" s="22"/>
      <c r="AAM1198" s="22"/>
      <c r="AAN1198" s="22"/>
      <c r="AAO1198" s="22"/>
      <c r="AAP1198" s="22"/>
      <c r="AAQ1198" s="22"/>
      <c r="AAR1198" s="22"/>
      <c r="AAS1198" s="22"/>
      <c r="AAT1198" s="22"/>
      <c r="AAU1198" s="22"/>
      <c r="AAV1198" s="22"/>
      <c r="AAW1198" s="22"/>
      <c r="AAX1198" s="22"/>
      <c r="AAY1198" s="22"/>
      <c r="AAZ1198" s="22"/>
      <c r="ABA1198" s="22"/>
      <c r="ABB1198" s="22"/>
      <c r="ABC1198" s="22"/>
      <c r="ABD1198" s="22"/>
      <c r="ABE1198" s="22"/>
      <c r="ABF1198" s="22"/>
      <c r="ABG1198" s="22"/>
      <c r="ABH1198" s="22"/>
      <c r="ABI1198" s="22"/>
      <c r="ABJ1198" s="22"/>
      <c r="ABK1198" s="22"/>
      <c r="ABL1198" s="22"/>
      <c r="ABM1198" s="22"/>
      <c r="ABN1198" s="22"/>
      <c r="ABO1198" s="22"/>
      <c r="ABP1198" s="22"/>
      <c r="ABQ1198" s="22"/>
      <c r="ABR1198" s="22"/>
      <c r="ABS1198" s="22"/>
      <c r="ABT1198" s="22"/>
      <c r="ABU1198" s="22"/>
      <c r="ABV1198" s="22"/>
      <c r="ABW1198" s="22"/>
      <c r="ABX1198" s="22"/>
      <c r="ABY1198" s="22"/>
      <c r="ABZ1198" s="22"/>
      <c r="ACA1198" s="22"/>
      <c r="ACB1198" s="22"/>
      <c r="ACC1198" s="22"/>
      <c r="ACD1198" s="22"/>
      <c r="ACE1198" s="22"/>
      <c r="ACF1198" s="22"/>
      <c r="ACG1198" s="22"/>
      <c r="ACH1198" s="22"/>
      <c r="ACI1198" s="22"/>
      <c r="ACJ1198" s="22"/>
      <c r="ACK1198" s="22"/>
      <c r="ACL1198" s="22"/>
      <c r="ACM1198" s="22"/>
      <c r="ACN1198" s="22"/>
      <c r="ACO1198" s="22"/>
      <c r="ACP1198" s="22"/>
      <c r="ACQ1198" s="22"/>
      <c r="ACR1198" s="22"/>
      <c r="ACS1198" s="22"/>
      <c r="ACT1198" s="22"/>
      <c r="ACU1198" s="22"/>
      <c r="ACV1198" s="22"/>
      <c r="ACW1198" s="22"/>
      <c r="ACX1198" s="22"/>
      <c r="ACY1198" s="22"/>
      <c r="ACZ1198" s="22"/>
      <c r="ADA1198" s="22"/>
      <c r="ADB1198" s="22"/>
      <c r="ADC1198" s="22"/>
      <c r="ADD1198" s="22"/>
      <c r="ADE1198" s="22"/>
      <c r="ADF1198" s="22"/>
      <c r="ADG1198" s="22"/>
      <c r="ADH1198" s="22"/>
      <c r="ADI1198" s="22"/>
      <c r="ADJ1198" s="22"/>
      <c r="ADK1198" s="22"/>
      <c r="ADL1198" s="22"/>
      <c r="ADM1198" s="22"/>
      <c r="ADN1198" s="22"/>
      <c r="ADO1198" s="22"/>
      <c r="ADP1198" s="22"/>
      <c r="ADQ1198" s="22"/>
      <c r="ADR1198" s="22"/>
      <c r="ADS1198" s="22"/>
      <c r="ADT1198" s="22"/>
      <c r="ADU1198" s="22"/>
      <c r="ADV1198" s="22"/>
      <c r="ADW1198" s="22"/>
      <c r="ADX1198" s="22"/>
      <c r="ADY1198" s="22"/>
      <c r="ADZ1198" s="22"/>
      <c r="AEA1198" s="22"/>
      <c r="AEB1198" s="22"/>
      <c r="AEC1198" s="22"/>
      <c r="AED1198" s="22"/>
      <c r="AEE1198" s="22"/>
      <c r="AEF1198" s="22"/>
      <c r="AEG1198" s="22"/>
      <c r="AEH1198" s="22"/>
      <c r="AEI1198" s="22"/>
      <c r="AEJ1198" s="22"/>
      <c r="AEK1198" s="22"/>
      <c r="AEL1198" s="22"/>
      <c r="AEM1198" s="22"/>
      <c r="AEN1198" s="22"/>
      <c r="AEO1198" s="22"/>
      <c r="AEP1198" s="22"/>
      <c r="AEQ1198" s="22"/>
      <c r="AER1198" s="22"/>
      <c r="AES1198" s="22"/>
      <c r="AET1198" s="22"/>
      <c r="AEU1198" s="22"/>
      <c r="AEV1198" s="22"/>
      <c r="AEW1198" s="22"/>
      <c r="AEX1198" s="22"/>
      <c r="AEY1198" s="22"/>
      <c r="AEZ1198" s="22"/>
      <c r="AFA1198" s="22"/>
      <c r="AFB1198" s="22"/>
      <c r="AFC1198" s="22"/>
      <c r="AFD1198" s="22"/>
      <c r="AFE1198" s="22"/>
      <c r="AFF1198" s="22"/>
      <c r="AFG1198" s="22"/>
      <c r="AFH1198" s="22"/>
      <c r="AFI1198" s="22"/>
      <c r="AFJ1198" s="22"/>
      <c r="AFK1198" s="22"/>
      <c r="AFL1198" s="22"/>
      <c r="AFM1198" s="22"/>
      <c r="AFN1198" s="22"/>
      <c r="AFO1198" s="22"/>
      <c r="AFP1198" s="22"/>
      <c r="AFQ1198" s="22"/>
      <c r="AFR1198" s="22"/>
      <c r="AFS1198" s="22"/>
      <c r="AFT1198" s="22"/>
      <c r="AFU1198" s="22"/>
      <c r="AFV1198" s="22"/>
      <c r="AFW1198" s="22"/>
      <c r="AFX1198" s="22"/>
      <c r="AFY1198" s="22"/>
      <c r="AFZ1198" s="22"/>
      <c r="AGA1198" s="22"/>
      <c r="AGB1198" s="22"/>
      <c r="AGC1198" s="22"/>
      <c r="AGD1198" s="22"/>
      <c r="AGE1198" s="22"/>
      <c r="AGF1198" s="22"/>
      <c r="AGG1198" s="22"/>
      <c r="AGH1198" s="22"/>
      <c r="AGI1198" s="22"/>
      <c r="AGJ1198" s="22"/>
      <c r="AGK1198" s="22"/>
      <c r="AGL1198" s="22"/>
      <c r="AGM1198" s="22"/>
      <c r="AGN1198" s="22"/>
      <c r="AGO1198" s="22"/>
      <c r="AGP1198" s="22"/>
      <c r="AGQ1198" s="22"/>
      <c r="AGR1198" s="22"/>
      <c r="AGS1198" s="22"/>
      <c r="AGT1198" s="22"/>
      <c r="AGU1198" s="22"/>
      <c r="AGV1198" s="22"/>
      <c r="AGW1198" s="22"/>
      <c r="AGX1198" s="22"/>
      <c r="AGY1198" s="22"/>
      <c r="AGZ1198" s="22"/>
      <c r="AHA1198" s="22"/>
      <c r="AHB1198" s="22"/>
      <c r="AHC1198" s="22"/>
      <c r="AHD1198" s="22"/>
      <c r="AHE1198" s="22"/>
      <c r="AHF1198" s="22"/>
      <c r="AHG1198" s="22"/>
      <c r="AHH1198" s="22"/>
      <c r="AHI1198" s="22"/>
      <c r="AHJ1198" s="22"/>
      <c r="AHK1198" s="22"/>
      <c r="AHL1198" s="22"/>
      <c r="AHM1198" s="22"/>
      <c r="AHN1198" s="22"/>
      <c r="AHO1198" s="22"/>
      <c r="AHP1198" s="22"/>
      <c r="AHQ1198" s="22"/>
      <c r="AHR1198" s="22"/>
      <c r="AHS1198" s="22"/>
      <c r="AHT1198" s="22"/>
      <c r="AHU1198" s="22"/>
      <c r="AHV1198" s="22"/>
      <c r="AHW1198" s="22"/>
      <c r="AHX1198" s="22"/>
      <c r="AHY1198" s="22"/>
      <c r="AHZ1198" s="22"/>
      <c r="AIA1198" s="22"/>
      <c r="AIB1198" s="22"/>
      <c r="AIC1198" s="22"/>
      <c r="AID1198" s="22"/>
      <c r="AIE1198" s="22"/>
      <c r="AIF1198" s="22"/>
      <c r="AIG1198" s="22"/>
      <c r="AIH1198" s="22"/>
      <c r="AII1198" s="22"/>
      <c r="AIJ1198" s="22"/>
      <c r="AIK1198" s="22"/>
      <c r="AIL1198" s="22"/>
      <c r="AIM1198" s="22"/>
      <c r="AIN1198" s="22"/>
      <c r="AIO1198" s="22"/>
      <c r="AIP1198" s="22"/>
      <c r="AIQ1198" s="22"/>
      <c r="AIR1198" s="22"/>
      <c r="AIS1198" s="22"/>
      <c r="AIT1198" s="22"/>
      <c r="AIU1198" s="22"/>
      <c r="AIV1198" s="22"/>
      <c r="AIW1198" s="22"/>
      <c r="AIX1198" s="22"/>
      <c r="AIY1198" s="22"/>
      <c r="AIZ1198" s="22"/>
      <c r="AJA1198" s="22"/>
      <c r="AJB1198" s="22"/>
      <c r="AJC1198" s="22"/>
      <c r="AJD1198" s="22"/>
      <c r="AJE1198" s="22"/>
      <c r="AJF1198" s="22"/>
      <c r="AJG1198" s="22"/>
      <c r="AJH1198" s="22"/>
      <c r="AJI1198" s="22"/>
      <c r="AJJ1198" s="22"/>
      <c r="AJK1198" s="22"/>
      <c r="AJL1198" s="22"/>
      <c r="AJM1198" s="22"/>
      <c r="AJN1198" s="22"/>
      <c r="AJO1198" s="22"/>
      <c r="AJP1198" s="22"/>
      <c r="AJQ1198" s="22"/>
      <c r="AJR1198" s="22"/>
      <c r="AJS1198" s="22"/>
      <c r="AJT1198" s="22"/>
      <c r="AJU1198" s="22"/>
      <c r="AJV1198" s="22"/>
      <c r="AJW1198" s="22"/>
      <c r="AJX1198" s="22"/>
      <c r="AJY1198" s="22"/>
      <c r="AJZ1198" s="22"/>
      <c r="AKA1198" s="22"/>
      <c r="AKB1198" s="22"/>
      <c r="AKC1198" s="22"/>
      <c r="AKD1198" s="22"/>
      <c r="AKE1198" s="22"/>
      <c r="AKF1198" s="22"/>
      <c r="AKG1198" s="22"/>
      <c r="AKH1198" s="22"/>
      <c r="AKI1198" s="22"/>
      <c r="AKJ1198" s="22"/>
      <c r="AKK1198" s="22"/>
      <c r="AKL1198" s="22"/>
      <c r="AKM1198" s="22"/>
      <c r="AKN1198" s="22"/>
      <c r="AKO1198" s="22"/>
      <c r="AKP1198" s="22"/>
      <c r="AKQ1198" s="22"/>
      <c r="AKR1198" s="22"/>
      <c r="AKS1198" s="22"/>
      <c r="AKT1198" s="22"/>
      <c r="AKU1198" s="22"/>
      <c r="AKV1198" s="22"/>
      <c r="AKW1198" s="22"/>
      <c r="AKX1198" s="22"/>
      <c r="AKY1198" s="22"/>
      <c r="AKZ1198" s="22"/>
      <c r="ALA1198" s="22"/>
      <c r="ALB1198" s="22"/>
      <c r="ALC1198" s="22"/>
      <c r="ALD1198" s="22"/>
      <c r="ALE1198" s="22"/>
      <c r="ALF1198" s="22"/>
      <c r="ALG1198" s="22"/>
      <c r="ALH1198" s="22"/>
      <c r="ALI1198" s="22"/>
      <c r="ALJ1198" s="22"/>
      <c r="ALK1198" s="22"/>
      <c r="ALL1198" s="22"/>
      <c r="ALM1198" s="22"/>
      <c r="ALN1198" s="22"/>
      <c r="ALO1198" s="22"/>
      <c r="ALP1198" s="22"/>
      <c r="ALQ1198" s="22"/>
      <c r="ALR1198" s="22"/>
      <c r="ALS1198" s="22"/>
      <c r="ALT1198" s="22"/>
      <c r="ALU1198" s="22"/>
      <c r="ALV1198" s="22"/>
      <c r="ALW1198" s="22"/>
      <c r="ALX1198" s="22"/>
      <c r="ALY1198" s="22"/>
      <c r="ALZ1198" s="22"/>
      <c r="AMA1198" s="22"/>
      <c r="AMB1198" s="22"/>
      <c r="AMC1198" s="22"/>
      <c r="AMD1198" s="22"/>
      <c r="AME1198" s="22"/>
      <c r="AMF1198" s="22"/>
      <c r="AMG1198" s="22"/>
      <c r="AMH1198" s="22"/>
      <c r="AMI1198" s="22"/>
      <c r="AMJ1198" s="22"/>
      <c r="AMK1198" s="22"/>
      <c r="AML1198" s="22"/>
      <c r="AMM1198" s="22"/>
      <c r="AMN1198" s="22"/>
      <c r="AMO1198" s="22"/>
      <c r="AMP1198" s="22"/>
      <c r="AMQ1198" s="22"/>
      <c r="AMR1198" s="22"/>
      <c r="AMS1198" s="22"/>
      <c r="AMT1198" s="22"/>
      <c r="AMU1198" s="22"/>
      <c r="AMV1198" s="22"/>
      <c r="AMW1198" s="22"/>
      <c r="AMX1198" s="22"/>
      <c r="AMY1198" s="22"/>
      <c r="AMZ1198" s="22"/>
      <c r="ANA1198" s="22"/>
      <c r="ANB1198" s="22"/>
      <c r="ANC1198" s="22"/>
      <c r="AND1198" s="22"/>
      <c r="ANE1198" s="22"/>
      <c r="ANF1198" s="22"/>
      <c r="ANG1198" s="22"/>
      <c r="ANH1198" s="22"/>
      <c r="ANI1198" s="22"/>
      <c r="ANJ1198" s="22"/>
      <c r="ANK1198" s="22"/>
      <c r="ANL1198" s="22"/>
      <c r="ANM1198" s="22"/>
      <c r="ANN1198" s="22"/>
      <c r="ANO1198" s="22"/>
      <c r="ANP1198" s="22"/>
      <c r="ANQ1198" s="22"/>
      <c r="ANR1198" s="22"/>
      <c r="ANS1198" s="22"/>
      <c r="ANT1198" s="22"/>
      <c r="ANU1198" s="22"/>
      <c r="ANV1198" s="22"/>
      <c r="ANW1198" s="22"/>
      <c r="ANX1198" s="22"/>
      <c r="ANY1198" s="22"/>
      <c r="ANZ1198" s="22"/>
      <c r="AOA1198" s="22"/>
      <c r="AOB1198" s="22"/>
      <c r="AOC1198" s="22"/>
      <c r="AOD1198" s="22"/>
      <c r="AOE1198" s="22"/>
      <c r="AOF1198" s="22"/>
      <c r="AOG1198" s="22"/>
      <c r="AOH1198" s="22"/>
      <c r="AOI1198" s="22"/>
      <c r="AOJ1198" s="22"/>
      <c r="AOK1198" s="22"/>
      <c r="AOL1198" s="22"/>
      <c r="AOM1198" s="22"/>
      <c r="AON1198" s="22"/>
      <c r="AOO1198" s="22"/>
      <c r="AOP1198" s="22"/>
      <c r="AOQ1198" s="22"/>
      <c r="AOR1198" s="22"/>
      <c r="AOS1198" s="22"/>
      <c r="AOT1198" s="22"/>
      <c r="AOU1198" s="22"/>
      <c r="AOV1198" s="22"/>
      <c r="AOW1198" s="22"/>
      <c r="AOX1198" s="22"/>
      <c r="AOY1198" s="22"/>
      <c r="AOZ1198" s="22"/>
      <c r="APA1198" s="22"/>
      <c r="APB1198" s="22"/>
      <c r="APC1198" s="22"/>
      <c r="APD1198" s="22"/>
      <c r="APE1198" s="22"/>
      <c r="APF1198" s="22"/>
      <c r="APG1198" s="22"/>
      <c r="APH1198" s="22"/>
      <c r="API1198" s="22"/>
      <c r="APJ1198" s="22"/>
      <c r="APK1198" s="22"/>
      <c r="APL1198" s="22"/>
      <c r="APM1198" s="22"/>
      <c r="APN1198" s="22"/>
      <c r="APO1198" s="22"/>
      <c r="APP1198" s="22"/>
      <c r="APQ1198" s="22"/>
      <c r="APR1198" s="22"/>
      <c r="APS1198" s="22"/>
      <c r="APT1198" s="22"/>
      <c r="APU1198" s="22"/>
      <c r="APV1198" s="22"/>
      <c r="APW1198" s="22"/>
      <c r="APX1198" s="22"/>
      <c r="APY1198" s="22"/>
      <c r="APZ1198" s="22"/>
      <c r="AQA1198" s="22"/>
      <c r="AQB1198" s="22"/>
      <c r="AQC1198" s="22"/>
      <c r="AQD1198" s="22"/>
      <c r="AQE1198" s="22"/>
      <c r="AQF1198" s="22"/>
      <c r="AQG1198" s="22"/>
      <c r="AQH1198" s="22"/>
      <c r="AQI1198" s="22"/>
      <c r="AQJ1198" s="22"/>
      <c r="AQK1198" s="22"/>
      <c r="AQL1198" s="22"/>
      <c r="AQM1198" s="22"/>
      <c r="AQN1198" s="22"/>
      <c r="AQO1198" s="22"/>
      <c r="AQP1198" s="22"/>
      <c r="AQQ1198" s="22"/>
      <c r="AQR1198" s="22"/>
      <c r="AQS1198" s="22"/>
      <c r="AQT1198" s="22"/>
      <c r="AQU1198" s="22"/>
      <c r="AQV1198" s="22"/>
      <c r="AQW1198" s="22"/>
      <c r="AQX1198" s="22"/>
      <c r="AQY1198" s="22"/>
      <c r="AQZ1198" s="22"/>
      <c r="ARA1198" s="22"/>
      <c r="ARB1198" s="22"/>
      <c r="ARC1198" s="22"/>
      <c r="ARD1198" s="22"/>
      <c r="ARE1198" s="22"/>
      <c r="ARF1198" s="22"/>
      <c r="ARG1198" s="22"/>
      <c r="ARH1198" s="22"/>
      <c r="ARI1198" s="22"/>
      <c r="ARJ1198" s="22"/>
      <c r="ARK1198" s="22"/>
      <c r="ARL1198" s="22"/>
      <c r="ARM1198" s="22"/>
      <c r="ARN1198" s="22"/>
      <c r="ARO1198" s="22"/>
      <c r="ARP1198" s="22"/>
      <c r="ARQ1198" s="22"/>
      <c r="ARR1198" s="22"/>
      <c r="ARS1198" s="22"/>
      <c r="ART1198" s="22"/>
      <c r="ARU1198" s="22"/>
      <c r="ARV1198" s="22"/>
      <c r="ARW1198" s="22"/>
      <c r="ARX1198" s="22"/>
      <c r="ARY1198" s="22"/>
      <c r="ARZ1198" s="22"/>
      <c r="ASA1198" s="22"/>
      <c r="ASB1198" s="22"/>
      <c r="ASC1198" s="22"/>
      <c r="ASD1198" s="22"/>
      <c r="ASE1198" s="22"/>
      <c r="ASF1198" s="22"/>
      <c r="ASG1198" s="22"/>
      <c r="ASH1198" s="22"/>
      <c r="ASI1198" s="22"/>
      <c r="ASJ1198" s="22"/>
      <c r="ASK1198" s="22"/>
      <c r="ASL1198" s="22"/>
      <c r="ASM1198" s="22"/>
      <c r="ASN1198" s="22"/>
      <c r="ASO1198" s="22"/>
      <c r="ASP1198" s="22"/>
      <c r="ASQ1198" s="22"/>
      <c r="ASR1198" s="22"/>
      <c r="ASS1198" s="22"/>
      <c r="AST1198" s="22"/>
      <c r="ASU1198" s="22"/>
      <c r="ASV1198" s="22"/>
      <c r="ASW1198" s="22"/>
      <c r="ASX1198" s="22"/>
      <c r="ASY1198" s="22"/>
      <c r="ASZ1198" s="22"/>
      <c r="ATA1198" s="22"/>
      <c r="ATB1198" s="22"/>
      <c r="ATC1198" s="22"/>
      <c r="ATD1198" s="22"/>
      <c r="ATE1198" s="22"/>
      <c r="ATF1198" s="22"/>
      <c r="ATG1198" s="22"/>
      <c r="ATH1198" s="22"/>
      <c r="ATI1198" s="22"/>
      <c r="ATJ1198" s="22"/>
      <c r="ATK1198" s="22"/>
      <c r="ATL1198" s="22"/>
      <c r="ATM1198" s="22"/>
      <c r="ATN1198" s="22"/>
      <c r="ATO1198" s="22"/>
      <c r="ATP1198" s="22"/>
      <c r="ATQ1198" s="22"/>
      <c r="ATR1198" s="22"/>
      <c r="ATS1198" s="22"/>
      <c r="ATT1198" s="22"/>
      <c r="ATU1198" s="22"/>
      <c r="ATV1198" s="22"/>
      <c r="ATW1198" s="22"/>
      <c r="ATX1198" s="22"/>
      <c r="ATY1198" s="22"/>
      <c r="ATZ1198" s="22"/>
      <c r="AUA1198" s="22"/>
      <c r="AUB1198" s="22"/>
      <c r="AUC1198" s="22"/>
      <c r="AUD1198" s="22"/>
      <c r="AUE1198" s="22"/>
      <c r="AUF1198" s="22"/>
      <c r="AUG1198" s="22"/>
      <c r="AUH1198" s="22"/>
      <c r="AUI1198" s="22"/>
      <c r="AUJ1198" s="22"/>
      <c r="AUK1198" s="22"/>
      <c r="AUL1198" s="22"/>
      <c r="AUM1198" s="22"/>
      <c r="AUN1198" s="22"/>
      <c r="AUO1198" s="22"/>
      <c r="AUP1198" s="22"/>
      <c r="AUQ1198" s="22"/>
      <c r="AUR1198" s="22"/>
      <c r="AUS1198" s="22"/>
      <c r="AUT1198" s="22"/>
      <c r="AUU1198" s="22"/>
      <c r="AUV1198" s="22"/>
      <c r="AUW1198" s="22"/>
      <c r="AUX1198" s="22"/>
      <c r="AUY1198" s="22"/>
      <c r="AUZ1198" s="22"/>
      <c r="AVA1198" s="22"/>
      <c r="AVB1198" s="22"/>
      <c r="AVC1198" s="22"/>
      <c r="AVD1198" s="22"/>
      <c r="AVE1198" s="22"/>
      <c r="AVF1198" s="22"/>
      <c r="AVG1198" s="22"/>
      <c r="AVH1198" s="22"/>
      <c r="AVI1198" s="22"/>
      <c r="AVJ1198" s="22"/>
      <c r="AVK1198" s="22"/>
      <c r="AVL1198" s="22"/>
      <c r="AVM1198" s="22"/>
      <c r="AVN1198" s="22"/>
      <c r="AVO1198" s="22"/>
      <c r="AVP1198" s="22"/>
      <c r="AVQ1198" s="22"/>
      <c r="AVR1198" s="22"/>
      <c r="AVS1198" s="22"/>
      <c r="AVT1198" s="22"/>
      <c r="AVU1198" s="22"/>
      <c r="AVV1198" s="22"/>
      <c r="AVW1198" s="22"/>
      <c r="AVX1198" s="22"/>
      <c r="AVY1198" s="22"/>
      <c r="AVZ1198" s="22"/>
      <c r="AWA1198" s="22"/>
      <c r="AWB1198" s="22"/>
      <c r="AWC1198" s="22"/>
      <c r="AWD1198" s="22"/>
      <c r="AWE1198" s="22"/>
      <c r="AWF1198" s="22"/>
      <c r="AWG1198" s="22"/>
      <c r="AWH1198" s="22"/>
      <c r="AWI1198" s="22"/>
      <c r="AWJ1198" s="22"/>
      <c r="AWK1198" s="22"/>
      <c r="AWL1198" s="22"/>
      <c r="AWM1198" s="22"/>
      <c r="AWN1198" s="22"/>
      <c r="AWO1198" s="22"/>
      <c r="AWP1198" s="22"/>
      <c r="AWQ1198" s="22"/>
      <c r="AWR1198" s="22"/>
      <c r="AWS1198" s="22"/>
      <c r="AWT1198" s="22"/>
      <c r="AWU1198" s="22"/>
      <c r="AWV1198" s="22"/>
      <c r="AWW1198" s="22"/>
      <c r="AWX1198" s="22"/>
      <c r="AWY1198" s="22"/>
      <c r="AWZ1198" s="22"/>
      <c r="AXA1198" s="22"/>
      <c r="AXB1198" s="22"/>
      <c r="AXC1198" s="22"/>
      <c r="AXD1198" s="22"/>
      <c r="AXE1198" s="22"/>
      <c r="AXF1198" s="22"/>
      <c r="AXG1198" s="22"/>
      <c r="AXH1198" s="22"/>
      <c r="AXI1198" s="22"/>
      <c r="AXJ1198" s="22"/>
      <c r="AXK1198" s="22"/>
      <c r="AXL1198" s="22"/>
      <c r="AXM1198" s="22"/>
      <c r="AXN1198" s="22"/>
      <c r="AXO1198" s="22"/>
      <c r="AXP1198" s="22"/>
      <c r="AXQ1198" s="22"/>
      <c r="AXR1198" s="22"/>
      <c r="AXS1198" s="22"/>
      <c r="AXT1198" s="22"/>
      <c r="AXU1198" s="22"/>
      <c r="AXV1198" s="22"/>
      <c r="AXW1198" s="22"/>
      <c r="AXX1198" s="22"/>
      <c r="AXY1198" s="22"/>
      <c r="AXZ1198" s="22"/>
      <c r="AYA1198" s="22"/>
      <c r="AYB1198" s="22"/>
      <c r="AYC1198" s="22"/>
      <c r="AYD1198" s="22"/>
      <c r="AYE1198" s="22"/>
      <c r="AYF1198" s="22"/>
      <c r="AYG1198" s="22"/>
      <c r="AYH1198" s="22"/>
      <c r="AYI1198" s="22"/>
      <c r="AYJ1198" s="22"/>
      <c r="AYK1198" s="22"/>
      <c r="AYL1198" s="22"/>
      <c r="AYM1198" s="22"/>
      <c r="AYN1198" s="22"/>
      <c r="AYO1198" s="22"/>
      <c r="AYP1198" s="22"/>
      <c r="AYQ1198" s="22"/>
      <c r="AYR1198" s="22"/>
      <c r="AYS1198" s="22"/>
      <c r="AYT1198" s="22"/>
      <c r="AYU1198" s="22"/>
      <c r="AYV1198" s="22"/>
      <c r="AYW1198" s="22"/>
      <c r="AYX1198" s="22"/>
      <c r="AYY1198" s="22"/>
      <c r="AYZ1198" s="22"/>
      <c r="AZA1198" s="22"/>
      <c r="AZB1198" s="22"/>
      <c r="AZC1198" s="22"/>
      <c r="AZD1198" s="22"/>
      <c r="AZE1198" s="22"/>
      <c r="AZF1198" s="22"/>
      <c r="AZG1198" s="22"/>
      <c r="AZH1198" s="22"/>
      <c r="AZI1198" s="22"/>
      <c r="AZJ1198" s="22"/>
      <c r="AZK1198" s="22"/>
      <c r="AZL1198" s="22"/>
      <c r="AZM1198" s="22"/>
      <c r="AZN1198" s="22"/>
      <c r="AZO1198" s="22"/>
      <c r="AZP1198" s="22"/>
      <c r="AZQ1198" s="22"/>
      <c r="AZR1198" s="22"/>
      <c r="AZS1198" s="22"/>
      <c r="AZT1198" s="22"/>
      <c r="AZU1198" s="22"/>
      <c r="AZV1198" s="22"/>
      <c r="AZW1198" s="22"/>
      <c r="AZX1198" s="22"/>
      <c r="AZY1198" s="22"/>
      <c r="AZZ1198" s="22"/>
      <c r="BAA1198" s="22"/>
      <c r="BAB1198" s="22"/>
      <c r="BAC1198" s="22"/>
      <c r="BAD1198" s="22"/>
      <c r="BAE1198" s="22"/>
      <c r="BAF1198" s="22"/>
      <c r="BAG1198" s="22"/>
      <c r="BAH1198" s="22"/>
      <c r="BAI1198" s="22"/>
      <c r="BAJ1198" s="22"/>
      <c r="BAK1198" s="22"/>
      <c r="BAL1198" s="22"/>
      <c r="BAM1198" s="22"/>
      <c r="BAN1198" s="22"/>
      <c r="BAO1198" s="22"/>
      <c r="BAP1198" s="22"/>
      <c r="BAQ1198" s="22"/>
      <c r="BAR1198" s="22"/>
      <c r="BAS1198" s="22"/>
      <c r="BAT1198" s="22"/>
      <c r="BAU1198" s="22"/>
      <c r="BAV1198" s="22"/>
      <c r="BAW1198" s="22"/>
      <c r="BAX1198" s="22"/>
      <c r="BAY1198" s="22"/>
      <c r="BAZ1198" s="22"/>
      <c r="BBA1198" s="22"/>
      <c r="BBB1198" s="22"/>
      <c r="BBC1198" s="22"/>
      <c r="BBD1198" s="22"/>
      <c r="BBE1198" s="22"/>
      <c r="BBF1198" s="22"/>
      <c r="BBG1198" s="22"/>
      <c r="BBH1198" s="22"/>
      <c r="BBI1198" s="22"/>
      <c r="BBJ1198" s="22"/>
      <c r="BBK1198" s="22"/>
      <c r="BBL1198" s="22"/>
      <c r="BBM1198" s="22"/>
      <c r="BBN1198" s="22"/>
      <c r="BBO1198" s="22"/>
      <c r="BBP1198" s="22"/>
      <c r="BBQ1198" s="22"/>
      <c r="BBR1198" s="22"/>
      <c r="BBS1198" s="22"/>
      <c r="BBT1198" s="22"/>
      <c r="BBU1198" s="22"/>
      <c r="BBV1198" s="22"/>
      <c r="BBW1198" s="22"/>
      <c r="BBX1198" s="22"/>
      <c r="BBY1198" s="22"/>
      <c r="BBZ1198" s="22"/>
      <c r="BCA1198" s="22"/>
      <c r="BCB1198" s="22"/>
      <c r="BCC1198" s="22"/>
      <c r="BCD1198" s="22"/>
      <c r="BCE1198" s="22"/>
      <c r="BCF1198" s="22"/>
      <c r="BCG1198" s="22"/>
      <c r="BCH1198" s="22"/>
      <c r="BCI1198" s="22"/>
      <c r="BCJ1198" s="22"/>
      <c r="BCK1198" s="22"/>
      <c r="BCL1198" s="22"/>
      <c r="BCM1198" s="22"/>
      <c r="BCN1198" s="22"/>
      <c r="BCO1198" s="22"/>
      <c r="BCP1198" s="22"/>
      <c r="BCQ1198" s="22"/>
      <c r="BCR1198" s="22"/>
      <c r="BCS1198" s="22"/>
      <c r="BCT1198" s="22"/>
      <c r="BCU1198" s="22"/>
      <c r="BCV1198" s="22"/>
      <c r="BCW1198" s="22"/>
      <c r="BCX1198" s="22"/>
      <c r="BCY1198" s="22"/>
      <c r="BCZ1198" s="22"/>
      <c r="BDA1198" s="22"/>
      <c r="BDB1198" s="22"/>
      <c r="BDC1198" s="22"/>
      <c r="BDD1198" s="22"/>
      <c r="BDE1198" s="22"/>
      <c r="BDF1198" s="22"/>
      <c r="BDG1198" s="22"/>
      <c r="BDH1198" s="22"/>
      <c r="BDI1198" s="22"/>
      <c r="BDJ1198" s="22"/>
      <c r="BDK1198" s="22"/>
      <c r="BDL1198" s="22"/>
      <c r="BDM1198" s="22"/>
      <c r="BDN1198" s="22"/>
      <c r="BDO1198" s="22"/>
      <c r="BDP1198" s="22"/>
      <c r="BDQ1198" s="22"/>
      <c r="BDR1198" s="22"/>
      <c r="BDS1198" s="22"/>
      <c r="BDT1198" s="22"/>
      <c r="BDU1198" s="22"/>
      <c r="BDV1198" s="22"/>
      <c r="BDW1198" s="22"/>
      <c r="BDX1198" s="22"/>
      <c r="BDY1198" s="22"/>
      <c r="BDZ1198" s="22"/>
      <c r="BEA1198" s="22"/>
      <c r="BEB1198" s="22"/>
      <c r="BEC1198" s="22"/>
      <c r="BED1198" s="22"/>
      <c r="BEE1198" s="22"/>
      <c r="BEF1198" s="22"/>
      <c r="BEG1198" s="22"/>
      <c r="BEH1198" s="22"/>
      <c r="BEI1198" s="22"/>
      <c r="BEJ1198" s="22"/>
      <c r="BEK1198" s="22"/>
      <c r="BEL1198" s="22"/>
      <c r="BEM1198" s="22"/>
      <c r="BEN1198" s="22"/>
      <c r="BEO1198" s="22"/>
      <c r="BEP1198" s="22"/>
      <c r="BEQ1198" s="22"/>
      <c r="BER1198" s="22"/>
      <c r="BES1198" s="22"/>
      <c r="BET1198" s="22"/>
      <c r="BEU1198" s="22"/>
      <c r="BEV1198" s="22"/>
      <c r="BEW1198" s="22"/>
      <c r="BEX1198" s="22"/>
      <c r="BEY1198" s="22"/>
      <c r="BEZ1198" s="22"/>
      <c r="BFA1198" s="22"/>
      <c r="BFB1198" s="22"/>
      <c r="BFC1198" s="22"/>
      <c r="BFD1198" s="22"/>
      <c r="BFE1198" s="22"/>
      <c r="BFF1198" s="22"/>
      <c r="BFG1198" s="22"/>
      <c r="BFH1198" s="22"/>
      <c r="BFI1198" s="22"/>
      <c r="BFJ1198" s="22"/>
      <c r="BFK1198" s="22"/>
      <c r="BFL1198" s="22"/>
      <c r="BFM1198" s="22"/>
      <c r="BFN1198" s="22"/>
      <c r="BFO1198" s="22"/>
      <c r="BFP1198" s="22"/>
      <c r="BFQ1198" s="22"/>
      <c r="BFR1198" s="22"/>
      <c r="BFS1198" s="22"/>
      <c r="BFT1198" s="22"/>
      <c r="BFU1198" s="22"/>
      <c r="BFV1198" s="22"/>
      <c r="BFW1198" s="22"/>
      <c r="BFX1198" s="22"/>
      <c r="BFY1198" s="22"/>
      <c r="BFZ1198" s="22"/>
      <c r="BGA1198" s="22"/>
      <c r="BGB1198" s="22"/>
      <c r="BGC1198" s="22"/>
      <c r="BGD1198" s="22"/>
      <c r="BGE1198" s="22"/>
      <c r="BGF1198" s="22"/>
      <c r="BGG1198" s="22"/>
      <c r="BGH1198" s="22"/>
      <c r="BGI1198" s="22"/>
      <c r="BGJ1198" s="22"/>
      <c r="BGK1198" s="22"/>
      <c r="BGL1198" s="22"/>
      <c r="BGM1198" s="22"/>
      <c r="BGN1198" s="22"/>
      <c r="BGO1198" s="22"/>
      <c r="BGP1198" s="22"/>
      <c r="BGQ1198" s="22"/>
      <c r="BGR1198" s="22"/>
      <c r="BGS1198" s="22"/>
      <c r="BGT1198" s="22"/>
      <c r="BGU1198" s="22"/>
      <c r="BGV1198" s="22"/>
      <c r="BGW1198" s="22"/>
      <c r="BGX1198" s="22"/>
      <c r="BGY1198" s="22"/>
      <c r="BGZ1198" s="22"/>
      <c r="BHA1198" s="22"/>
      <c r="BHB1198" s="22"/>
      <c r="BHC1198" s="22"/>
      <c r="BHD1198" s="22"/>
      <c r="BHE1198" s="22"/>
      <c r="BHF1198" s="22"/>
      <c r="BHG1198" s="22"/>
      <c r="BHH1198" s="22"/>
      <c r="BHI1198" s="22"/>
      <c r="BHJ1198" s="22"/>
      <c r="BHK1198" s="22"/>
      <c r="BHL1198" s="22"/>
      <c r="BHM1198" s="22"/>
      <c r="BHN1198" s="22"/>
      <c r="BHO1198" s="22"/>
      <c r="BHP1198" s="22"/>
      <c r="BHQ1198" s="22"/>
      <c r="BHR1198" s="22"/>
      <c r="BHS1198" s="22"/>
      <c r="BHT1198" s="22"/>
      <c r="BHU1198" s="22"/>
      <c r="BHV1198" s="22"/>
      <c r="BHW1198" s="22"/>
      <c r="BHX1198" s="22"/>
      <c r="BHY1198" s="22"/>
      <c r="BHZ1198" s="22"/>
      <c r="BIA1198" s="22"/>
      <c r="BIB1198" s="22"/>
      <c r="BIC1198" s="22"/>
      <c r="BID1198" s="22"/>
      <c r="BIE1198" s="22"/>
      <c r="BIF1198" s="22"/>
      <c r="BIG1198" s="22"/>
      <c r="BIH1198" s="22"/>
      <c r="BII1198" s="22"/>
      <c r="BIJ1198" s="22"/>
      <c r="BIK1198" s="22"/>
      <c r="BIL1198" s="22"/>
      <c r="BIM1198" s="22"/>
      <c r="BIN1198" s="22"/>
      <c r="BIO1198" s="22"/>
      <c r="BIP1198" s="22"/>
      <c r="BIQ1198" s="22"/>
      <c r="BIR1198" s="22"/>
      <c r="BIS1198" s="22"/>
      <c r="BIT1198" s="22"/>
      <c r="BIU1198" s="22"/>
      <c r="BIV1198" s="22"/>
      <c r="BIW1198" s="22"/>
      <c r="BIX1198" s="22"/>
      <c r="BIY1198" s="22"/>
      <c r="BIZ1198" s="22"/>
      <c r="BJA1198" s="22"/>
      <c r="BJB1198" s="22"/>
      <c r="BJC1198" s="22"/>
      <c r="BJD1198" s="22"/>
      <c r="BJE1198" s="22"/>
      <c r="BJF1198" s="22"/>
      <c r="BJG1198" s="22"/>
      <c r="BJH1198" s="22"/>
      <c r="BJI1198" s="22"/>
      <c r="BJJ1198" s="22"/>
      <c r="BJK1198" s="22"/>
      <c r="BJL1198" s="22"/>
      <c r="BJM1198" s="22"/>
      <c r="BJN1198" s="22"/>
      <c r="BJO1198" s="22"/>
      <c r="BJP1198" s="22"/>
      <c r="BJQ1198" s="22"/>
      <c r="BJR1198" s="22"/>
      <c r="BJS1198" s="22"/>
      <c r="BJT1198" s="22"/>
      <c r="BJU1198" s="22"/>
      <c r="BJV1198" s="22"/>
      <c r="BJW1198" s="22"/>
      <c r="BJX1198" s="22"/>
      <c r="BJY1198" s="22"/>
      <c r="BJZ1198" s="22"/>
      <c r="BKA1198" s="22"/>
      <c r="BKB1198" s="22"/>
      <c r="BKC1198" s="22"/>
      <c r="BKD1198" s="22"/>
      <c r="BKE1198" s="22"/>
      <c r="BKF1198" s="22"/>
      <c r="BKG1198" s="22"/>
      <c r="BKH1198" s="22"/>
      <c r="BKI1198" s="22"/>
      <c r="BKJ1198" s="22"/>
      <c r="BKK1198" s="22"/>
      <c r="BKL1198" s="22"/>
      <c r="BKM1198" s="22"/>
      <c r="BKN1198" s="22"/>
      <c r="BKO1198" s="22"/>
      <c r="BKP1198" s="22"/>
      <c r="BKQ1198" s="22"/>
      <c r="BKR1198" s="22"/>
      <c r="BKS1198" s="22"/>
      <c r="BKT1198" s="22"/>
      <c r="BKU1198" s="22"/>
      <c r="BKV1198" s="22"/>
      <c r="BKW1198" s="22"/>
      <c r="BKX1198" s="22"/>
      <c r="BKY1198" s="22"/>
      <c r="BKZ1198" s="22"/>
      <c r="BLA1198" s="22"/>
      <c r="BLB1198" s="22"/>
      <c r="BLC1198" s="22"/>
      <c r="BLD1198" s="22"/>
      <c r="BLE1198" s="22"/>
      <c r="BLF1198" s="22"/>
      <c r="BLG1198" s="22"/>
      <c r="BLH1198" s="22"/>
      <c r="BLI1198" s="22"/>
      <c r="BLJ1198" s="22"/>
      <c r="BLK1198" s="22"/>
      <c r="BLL1198" s="22"/>
      <c r="BLM1198" s="22"/>
      <c r="BLN1198" s="22"/>
      <c r="BLO1198" s="22"/>
      <c r="BLP1198" s="22"/>
      <c r="BLQ1198" s="22"/>
      <c r="BLR1198" s="22"/>
      <c r="BLS1198" s="22"/>
      <c r="BLT1198" s="22"/>
      <c r="BLU1198" s="22"/>
      <c r="BLV1198" s="22"/>
      <c r="BLW1198" s="22"/>
      <c r="BLX1198" s="22"/>
      <c r="BLY1198" s="22"/>
      <c r="BLZ1198" s="22"/>
      <c r="BMA1198" s="22"/>
      <c r="BMB1198" s="22"/>
      <c r="BMC1198" s="22"/>
      <c r="BMD1198" s="22"/>
      <c r="BME1198" s="22"/>
      <c r="BMF1198" s="22"/>
      <c r="BMG1198" s="22"/>
      <c r="BMH1198" s="22"/>
      <c r="BMI1198" s="22"/>
      <c r="BMJ1198" s="22"/>
      <c r="BMK1198" s="22"/>
      <c r="BML1198" s="22"/>
      <c r="BMM1198" s="22"/>
      <c r="BMN1198" s="22"/>
      <c r="BMO1198" s="22"/>
      <c r="BMP1198" s="22"/>
      <c r="BMQ1198" s="22"/>
      <c r="BMR1198" s="22"/>
      <c r="BMS1198" s="22"/>
      <c r="BMT1198" s="22"/>
      <c r="BMU1198" s="22"/>
      <c r="BMV1198" s="22"/>
      <c r="BMW1198" s="22"/>
      <c r="BMX1198" s="22"/>
      <c r="BMY1198" s="22"/>
      <c r="BMZ1198" s="22"/>
      <c r="BNA1198" s="22"/>
      <c r="BNB1198" s="22"/>
      <c r="BNC1198" s="22"/>
      <c r="BND1198" s="22"/>
      <c r="BNE1198" s="22"/>
      <c r="BNF1198" s="22"/>
      <c r="BNG1198" s="22"/>
      <c r="BNH1198" s="22"/>
      <c r="BNI1198" s="22"/>
      <c r="BNJ1198" s="22"/>
      <c r="BNK1198" s="22"/>
      <c r="BNL1198" s="22"/>
      <c r="BNM1198" s="22"/>
      <c r="BNN1198" s="22"/>
      <c r="BNO1198" s="22"/>
      <c r="BNP1198" s="22"/>
      <c r="BNQ1198" s="22"/>
      <c r="BNR1198" s="22"/>
      <c r="BNS1198" s="22"/>
      <c r="BNT1198" s="22"/>
      <c r="BNU1198" s="22"/>
      <c r="BNV1198" s="22"/>
      <c r="BNW1198" s="22"/>
      <c r="BNX1198" s="22"/>
      <c r="BNY1198" s="22"/>
      <c r="BNZ1198" s="22"/>
      <c r="BOA1198" s="22"/>
      <c r="BOB1198" s="22"/>
      <c r="BOC1198" s="22"/>
      <c r="BOD1198" s="22"/>
      <c r="BOE1198" s="22"/>
      <c r="BOF1198" s="22"/>
      <c r="BOG1198" s="22"/>
      <c r="BOH1198" s="22"/>
      <c r="BOI1198" s="22"/>
      <c r="BOJ1198" s="22"/>
      <c r="BOK1198" s="22"/>
      <c r="BOL1198" s="22"/>
      <c r="BOM1198" s="22"/>
      <c r="BON1198" s="22"/>
      <c r="BOO1198" s="22"/>
      <c r="BOP1198" s="22"/>
      <c r="BOQ1198" s="22"/>
      <c r="BOR1198" s="22"/>
      <c r="BOS1198" s="22"/>
      <c r="BOT1198" s="22"/>
      <c r="BOU1198" s="22"/>
      <c r="BOV1198" s="22"/>
      <c r="BOW1198" s="22"/>
      <c r="BOX1198" s="22"/>
      <c r="BOY1198" s="22"/>
      <c r="BOZ1198" s="22"/>
      <c r="BPA1198" s="22"/>
      <c r="BPB1198" s="22"/>
      <c r="BPC1198" s="22"/>
      <c r="BPD1198" s="22"/>
      <c r="BPE1198" s="22"/>
      <c r="BPF1198" s="22"/>
      <c r="BPG1198" s="22"/>
      <c r="BPH1198" s="22"/>
      <c r="BPI1198" s="22"/>
      <c r="BPJ1198" s="22"/>
      <c r="BPK1198" s="22"/>
      <c r="BPL1198" s="22"/>
      <c r="BPM1198" s="22"/>
      <c r="BPN1198" s="22"/>
      <c r="BPO1198" s="22"/>
      <c r="BPP1198" s="22"/>
      <c r="BPQ1198" s="22"/>
      <c r="BPR1198" s="22"/>
      <c r="BPS1198" s="22"/>
      <c r="BPT1198" s="22"/>
      <c r="BPU1198" s="22"/>
      <c r="BPV1198" s="22"/>
      <c r="BPW1198" s="22"/>
      <c r="BPX1198" s="22"/>
      <c r="BPY1198" s="22"/>
      <c r="BPZ1198" s="22"/>
      <c r="BQA1198" s="22"/>
      <c r="BQB1198" s="22"/>
      <c r="BQC1198" s="22"/>
      <c r="BQD1198" s="22"/>
      <c r="BQE1198" s="22"/>
      <c r="BQF1198" s="22"/>
      <c r="BQG1198" s="22"/>
      <c r="BQH1198" s="22"/>
      <c r="BQI1198" s="22"/>
      <c r="BQJ1198" s="22"/>
      <c r="BQK1198" s="22"/>
      <c r="BQL1198" s="22"/>
      <c r="BQM1198" s="22"/>
      <c r="BQN1198" s="22"/>
      <c r="BQO1198" s="22"/>
      <c r="BQP1198" s="22"/>
      <c r="BQQ1198" s="22"/>
      <c r="BQR1198" s="22"/>
      <c r="BQS1198" s="22"/>
      <c r="BQT1198" s="22"/>
      <c r="BQU1198" s="22"/>
      <c r="BQV1198" s="22"/>
      <c r="BQW1198" s="22"/>
      <c r="BQX1198" s="22"/>
      <c r="BQY1198" s="22"/>
      <c r="BQZ1198" s="22"/>
      <c r="BRA1198" s="22"/>
      <c r="BRB1198" s="22"/>
      <c r="BRC1198" s="22"/>
      <c r="BRD1198" s="22"/>
      <c r="BRE1198" s="22"/>
      <c r="BRF1198" s="22"/>
      <c r="BRG1198" s="22"/>
      <c r="BRH1198" s="22"/>
      <c r="BRI1198" s="22"/>
      <c r="BRJ1198" s="22"/>
      <c r="BRK1198" s="22"/>
      <c r="BRL1198" s="22"/>
      <c r="BRM1198" s="22"/>
      <c r="BRN1198" s="22"/>
      <c r="BRO1198" s="22"/>
      <c r="BRP1198" s="22"/>
      <c r="BRQ1198" s="22"/>
      <c r="BRR1198" s="22"/>
      <c r="BRS1198" s="22"/>
      <c r="BRT1198" s="22"/>
      <c r="BRU1198" s="22"/>
      <c r="BRV1198" s="22"/>
      <c r="BRW1198" s="22"/>
      <c r="BRX1198" s="22"/>
      <c r="BRY1198" s="22"/>
      <c r="BRZ1198" s="22"/>
      <c r="BSA1198" s="22"/>
      <c r="BSB1198" s="22"/>
      <c r="BSC1198" s="22"/>
      <c r="BSD1198" s="22"/>
      <c r="BSE1198" s="22"/>
      <c r="BSF1198" s="22"/>
      <c r="BSG1198" s="22"/>
      <c r="BSH1198" s="22"/>
      <c r="BSI1198" s="22"/>
      <c r="BSJ1198" s="22"/>
      <c r="BSK1198" s="22"/>
      <c r="BSL1198" s="22"/>
      <c r="BSM1198" s="22"/>
      <c r="BSN1198" s="22"/>
      <c r="BSO1198" s="22"/>
      <c r="BSP1198" s="22"/>
      <c r="BSQ1198" s="22"/>
      <c r="BSR1198" s="22"/>
      <c r="BSS1198" s="22"/>
      <c r="BST1198" s="22"/>
      <c r="BSU1198" s="22"/>
      <c r="BSV1198" s="22"/>
      <c r="BSW1198" s="22"/>
      <c r="BSX1198" s="22"/>
      <c r="BSY1198" s="22"/>
      <c r="BSZ1198" s="22"/>
      <c r="BTA1198" s="22"/>
      <c r="BTB1198" s="22"/>
      <c r="BTC1198" s="22"/>
      <c r="BTD1198" s="22"/>
      <c r="BTE1198" s="22"/>
      <c r="BTF1198" s="22"/>
      <c r="BTG1198" s="22"/>
      <c r="BTH1198" s="22"/>
      <c r="BTI1198" s="22"/>
      <c r="BTJ1198" s="22"/>
      <c r="BTK1198" s="22"/>
      <c r="BTL1198" s="22"/>
      <c r="BTM1198" s="22"/>
      <c r="BTN1198" s="22"/>
      <c r="BTO1198" s="22"/>
      <c r="BTP1198" s="22"/>
      <c r="BTQ1198" s="22"/>
      <c r="BTR1198" s="22"/>
      <c r="BTS1198" s="22"/>
      <c r="BTT1198" s="22"/>
      <c r="BTU1198" s="22"/>
      <c r="BTV1198" s="22"/>
      <c r="BTW1198" s="22"/>
      <c r="BTX1198" s="22"/>
      <c r="BTY1198" s="22"/>
      <c r="BTZ1198" s="22"/>
      <c r="BUA1198" s="22"/>
      <c r="BUB1198" s="22"/>
      <c r="BUC1198" s="22"/>
      <c r="BUD1198" s="22"/>
      <c r="BUE1198" s="22"/>
      <c r="BUF1198" s="22"/>
      <c r="BUG1198" s="22"/>
      <c r="BUH1198" s="22"/>
      <c r="BUI1198" s="22"/>
      <c r="BUJ1198" s="22"/>
      <c r="BUK1198" s="22"/>
      <c r="BUL1198" s="22"/>
      <c r="BUM1198" s="22"/>
      <c r="BUN1198" s="22"/>
      <c r="BUO1198" s="22"/>
      <c r="BUP1198" s="22"/>
      <c r="BUQ1198" s="22"/>
      <c r="BUR1198" s="22"/>
      <c r="BUS1198" s="22"/>
      <c r="BUT1198" s="22"/>
      <c r="BUU1198" s="22"/>
      <c r="BUV1198" s="22"/>
      <c r="BUW1198" s="22"/>
      <c r="BUX1198" s="22"/>
      <c r="BUY1198" s="22"/>
      <c r="BUZ1198" s="22"/>
      <c r="BVA1198" s="22"/>
      <c r="BVB1198" s="22"/>
      <c r="BVC1198" s="22"/>
      <c r="BVD1198" s="22"/>
      <c r="BVE1198" s="22"/>
      <c r="BVF1198" s="22"/>
      <c r="BVG1198" s="22"/>
      <c r="BVH1198" s="22"/>
      <c r="BVI1198" s="22"/>
      <c r="BVJ1198" s="22"/>
      <c r="BVK1198" s="22"/>
      <c r="BVL1198" s="22"/>
      <c r="BVM1198" s="22"/>
      <c r="BVN1198" s="22"/>
      <c r="BVO1198" s="22"/>
      <c r="BVP1198" s="22"/>
      <c r="BVQ1198" s="22"/>
      <c r="BVR1198" s="22"/>
      <c r="BVS1198" s="22"/>
      <c r="BVT1198" s="22"/>
      <c r="BVU1198" s="22"/>
      <c r="BVV1198" s="22"/>
      <c r="BVW1198" s="22"/>
      <c r="BVX1198" s="22"/>
      <c r="BVY1198" s="22"/>
      <c r="BVZ1198" s="22"/>
      <c r="BWA1198" s="22"/>
      <c r="BWB1198" s="22"/>
      <c r="BWC1198" s="22"/>
      <c r="BWD1198" s="22"/>
      <c r="BWE1198" s="22"/>
      <c r="BWF1198" s="22"/>
      <c r="BWG1198" s="22"/>
      <c r="BWH1198" s="22"/>
      <c r="BWI1198" s="22"/>
      <c r="BWJ1198" s="22"/>
      <c r="BWK1198" s="22"/>
      <c r="BWL1198" s="22"/>
      <c r="BWM1198" s="22"/>
      <c r="BWN1198" s="22"/>
      <c r="BWO1198" s="22"/>
      <c r="BWP1198" s="22"/>
      <c r="BWQ1198" s="22"/>
      <c r="BWR1198" s="22"/>
      <c r="BWS1198" s="22"/>
      <c r="BWT1198" s="22"/>
      <c r="BWU1198" s="22"/>
      <c r="BWV1198" s="22"/>
      <c r="BWW1198" s="22"/>
      <c r="BWX1198" s="22"/>
      <c r="BWY1198" s="22"/>
      <c r="BWZ1198" s="22"/>
      <c r="BXA1198" s="22"/>
      <c r="BXB1198" s="22"/>
      <c r="BXC1198" s="22"/>
      <c r="BXD1198" s="22"/>
      <c r="BXE1198" s="22"/>
      <c r="BXF1198" s="22"/>
      <c r="BXG1198" s="22"/>
      <c r="BXH1198" s="22"/>
      <c r="BXI1198" s="22"/>
      <c r="BXJ1198" s="22"/>
      <c r="BXK1198" s="22"/>
      <c r="BXL1198" s="22"/>
      <c r="BXM1198" s="22"/>
      <c r="BXN1198" s="22"/>
      <c r="BXO1198" s="22"/>
      <c r="BXP1198" s="22"/>
      <c r="BXQ1198" s="22"/>
      <c r="BXR1198" s="22"/>
      <c r="BXS1198" s="22"/>
      <c r="BXT1198" s="22"/>
      <c r="BXU1198" s="22"/>
      <c r="BXV1198" s="22"/>
      <c r="BXW1198" s="22"/>
      <c r="BXX1198" s="22"/>
      <c r="BXY1198" s="22"/>
      <c r="BXZ1198" s="22"/>
      <c r="BYA1198" s="22"/>
      <c r="BYB1198" s="22"/>
      <c r="BYC1198" s="22"/>
      <c r="BYD1198" s="22"/>
      <c r="BYE1198" s="22"/>
      <c r="BYF1198" s="22"/>
      <c r="BYG1198" s="22"/>
      <c r="BYH1198" s="22"/>
      <c r="BYI1198" s="22"/>
      <c r="BYJ1198" s="22"/>
      <c r="BYK1198" s="22"/>
      <c r="BYL1198" s="22"/>
      <c r="BYM1198" s="22"/>
      <c r="BYN1198" s="22"/>
      <c r="BYO1198" s="22"/>
      <c r="BYP1198" s="22"/>
      <c r="BYQ1198" s="22"/>
      <c r="BYR1198" s="22"/>
      <c r="BYS1198" s="22"/>
      <c r="BYT1198" s="22"/>
      <c r="BYU1198" s="22"/>
      <c r="BYV1198" s="22"/>
      <c r="BYW1198" s="22"/>
      <c r="BYX1198" s="22"/>
      <c r="BYY1198" s="22"/>
      <c r="BYZ1198" s="22"/>
      <c r="BZA1198" s="22"/>
      <c r="BZB1198" s="22"/>
      <c r="BZC1198" s="22"/>
      <c r="BZD1198" s="22"/>
      <c r="BZE1198" s="22"/>
      <c r="BZF1198" s="22"/>
      <c r="BZG1198" s="22"/>
      <c r="BZH1198" s="22"/>
      <c r="BZI1198" s="22"/>
      <c r="BZJ1198" s="22"/>
      <c r="BZK1198" s="22"/>
      <c r="BZL1198" s="22"/>
      <c r="BZM1198" s="22"/>
      <c r="BZN1198" s="22"/>
      <c r="BZO1198" s="22"/>
      <c r="BZP1198" s="22"/>
      <c r="BZQ1198" s="22"/>
      <c r="BZR1198" s="22"/>
      <c r="BZS1198" s="22"/>
      <c r="BZT1198" s="22"/>
      <c r="BZU1198" s="22"/>
      <c r="BZV1198" s="22"/>
      <c r="BZW1198" s="22"/>
      <c r="BZX1198" s="22"/>
      <c r="BZY1198" s="22"/>
      <c r="BZZ1198" s="22"/>
      <c r="CAA1198" s="22"/>
      <c r="CAB1198" s="22"/>
      <c r="CAC1198" s="22"/>
      <c r="CAD1198" s="22"/>
      <c r="CAE1198" s="22"/>
      <c r="CAF1198" s="22"/>
      <c r="CAG1198" s="22"/>
      <c r="CAH1198" s="22"/>
      <c r="CAI1198" s="22"/>
      <c r="CAJ1198" s="22"/>
      <c r="CAK1198" s="22"/>
      <c r="CAL1198" s="22"/>
      <c r="CAM1198" s="22"/>
      <c r="CAN1198" s="22"/>
      <c r="CAO1198" s="22"/>
      <c r="CAP1198" s="22"/>
      <c r="CAQ1198" s="22"/>
      <c r="CAR1198" s="22"/>
      <c r="CAS1198" s="22"/>
      <c r="CAT1198" s="22"/>
      <c r="CAU1198" s="22"/>
      <c r="CAV1198" s="22"/>
      <c r="CAW1198" s="22"/>
      <c r="CAX1198" s="22"/>
      <c r="CAY1198" s="22"/>
      <c r="CAZ1198" s="22"/>
      <c r="CBA1198" s="22"/>
      <c r="CBB1198" s="22"/>
      <c r="CBC1198" s="22"/>
      <c r="CBD1198" s="22"/>
      <c r="CBE1198" s="22"/>
      <c r="CBF1198" s="22"/>
      <c r="CBG1198" s="22"/>
      <c r="CBH1198" s="22"/>
      <c r="CBI1198" s="22"/>
      <c r="CBJ1198" s="22"/>
      <c r="CBK1198" s="22"/>
      <c r="CBL1198" s="22"/>
      <c r="CBM1198" s="22"/>
      <c r="CBN1198" s="22"/>
      <c r="CBO1198" s="22"/>
      <c r="CBP1198" s="22"/>
      <c r="CBQ1198" s="22"/>
      <c r="CBR1198" s="22"/>
      <c r="CBS1198" s="22"/>
      <c r="CBT1198" s="22"/>
      <c r="CBU1198" s="22"/>
      <c r="CBV1198" s="22"/>
      <c r="CBW1198" s="22"/>
      <c r="CBX1198" s="22"/>
      <c r="CBY1198" s="22"/>
      <c r="CBZ1198" s="22"/>
      <c r="CCA1198" s="22"/>
      <c r="CCB1198" s="22"/>
      <c r="CCC1198" s="22"/>
      <c r="CCD1198" s="22"/>
      <c r="CCE1198" s="22"/>
      <c r="CCF1198" s="22"/>
      <c r="CCG1198" s="22"/>
      <c r="CCH1198" s="22"/>
      <c r="CCI1198" s="22"/>
      <c r="CCJ1198" s="22"/>
      <c r="CCK1198" s="22"/>
      <c r="CCL1198" s="22"/>
      <c r="CCM1198" s="22"/>
      <c r="CCN1198" s="22"/>
      <c r="CCO1198" s="22"/>
      <c r="CCP1198" s="22"/>
      <c r="CCQ1198" s="22"/>
      <c r="CCR1198" s="22"/>
      <c r="CCS1198" s="22"/>
      <c r="CCT1198" s="22"/>
      <c r="CCU1198" s="22"/>
      <c r="CCV1198" s="22"/>
      <c r="CCW1198" s="22"/>
      <c r="CCX1198" s="22"/>
      <c r="CCY1198" s="22"/>
      <c r="CCZ1198" s="22"/>
      <c r="CDA1198" s="22"/>
      <c r="CDB1198" s="22"/>
      <c r="CDC1198" s="22"/>
      <c r="CDD1198" s="22"/>
      <c r="CDE1198" s="22"/>
      <c r="CDF1198" s="22"/>
      <c r="CDG1198" s="22"/>
      <c r="CDH1198" s="22"/>
      <c r="CDI1198" s="22"/>
      <c r="CDJ1198" s="22"/>
      <c r="CDK1198" s="22"/>
      <c r="CDL1198" s="22"/>
      <c r="CDM1198" s="22"/>
      <c r="CDN1198" s="22"/>
      <c r="CDO1198" s="22"/>
      <c r="CDP1198" s="22"/>
      <c r="CDQ1198" s="22"/>
      <c r="CDR1198" s="22"/>
      <c r="CDS1198" s="22"/>
      <c r="CDT1198" s="22"/>
      <c r="CDU1198" s="22"/>
      <c r="CDV1198" s="22"/>
      <c r="CDW1198" s="22"/>
      <c r="CDX1198" s="22"/>
      <c r="CDY1198" s="22"/>
      <c r="CDZ1198" s="22"/>
      <c r="CEA1198" s="22"/>
      <c r="CEB1198" s="22"/>
      <c r="CEC1198" s="22"/>
      <c r="CED1198" s="22"/>
      <c r="CEE1198" s="22"/>
      <c r="CEF1198" s="22"/>
      <c r="CEG1198" s="22"/>
      <c r="CEH1198" s="22"/>
      <c r="CEI1198" s="22"/>
      <c r="CEJ1198" s="22"/>
      <c r="CEK1198" s="22"/>
      <c r="CEL1198" s="22"/>
      <c r="CEM1198" s="22"/>
      <c r="CEN1198" s="22"/>
      <c r="CEO1198" s="22"/>
      <c r="CEP1198" s="22"/>
      <c r="CEQ1198" s="22"/>
      <c r="CER1198" s="22"/>
      <c r="CES1198" s="22"/>
      <c r="CET1198" s="22"/>
      <c r="CEU1198" s="22"/>
      <c r="CEV1198" s="22"/>
      <c r="CEW1198" s="22"/>
      <c r="CEX1198" s="22"/>
      <c r="CEY1198" s="22"/>
      <c r="CEZ1198" s="22"/>
      <c r="CFA1198" s="22"/>
      <c r="CFB1198" s="22"/>
      <c r="CFC1198" s="22"/>
      <c r="CFD1198" s="22"/>
      <c r="CFE1198" s="22"/>
      <c r="CFF1198" s="22"/>
      <c r="CFG1198" s="22"/>
      <c r="CFH1198" s="22"/>
      <c r="CFI1198" s="22"/>
      <c r="CFJ1198" s="22"/>
      <c r="CFK1198" s="22"/>
      <c r="CFL1198" s="22"/>
      <c r="CFM1198" s="22"/>
      <c r="CFN1198" s="22"/>
      <c r="CFO1198" s="22"/>
      <c r="CFP1198" s="22"/>
      <c r="CFQ1198" s="22"/>
      <c r="CFR1198" s="22"/>
      <c r="CFS1198" s="22"/>
      <c r="CFT1198" s="22"/>
      <c r="CFU1198" s="22"/>
      <c r="CFV1198" s="22"/>
      <c r="CFW1198" s="22"/>
      <c r="CFX1198" s="22"/>
      <c r="CFY1198" s="22"/>
      <c r="CFZ1198" s="22"/>
      <c r="CGA1198" s="22"/>
      <c r="CGB1198" s="22"/>
      <c r="CGC1198" s="22"/>
      <c r="CGD1198" s="22"/>
      <c r="CGE1198" s="22"/>
      <c r="CGF1198" s="22"/>
      <c r="CGG1198" s="22"/>
      <c r="CGH1198" s="22"/>
      <c r="CGI1198" s="22"/>
      <c r="CGJ1198" s="22"/>
      <c r="CGK1198" s="22"/>
      <c r="CGL1198" s="22"/>
      <c r="CGM1198" s="22"/>
      <c r="CGN1198" s="22"/>
      <c r="CGO1198" s="22"/>
      <c r="CGP1198" s="22"/>
      <c r="CGQ1198" s="22"/>
      <c r="CGR1198" s="22"/>
      <c r="CGS1198" s="22"/>
      <c r="CGT1198" s="22"/>
      <c r="CGU1198" s="22"/>
      <c r="CGV1198" s="22"/>
      <c r="CGW1198" s="22"/>
      <c r="CGX1198" s="22"/>
      <c r="CGY1198" s="22"/>
      <c r="CGZ1198" s="22"/>
      <c r="CHA1198" s="22"/>
      <c r="CHB1198" s="22"/>
      <c r="CHC1198" s="22"/>
      <c r="CHD1198" s="22"/>
      <c r="CHE1198" s="22"/>
      <c r="CHF1198" s="22"/>
      <c r="CHG1198" s="22"/>
      <c r="CHH1198" s="22"/>
      <c r="CHI1198" s="22"/>
      <c r="CHJ1198" s="22"/>
      <c r="CHK1198" s="22"/>
      <c r="CHL1198" s="22"/>
      <c r="CHM1198" s="22"/>
      <c r="CHN1198" s="22"/>
      <c r="CHO1198" s="22"/>
      <c r="CHP1198" s="22"/>
      <c r="CHQ1198" s="22"/>
      <c r="CHR1198" s="22"/>
      <c r="CHS1198" s="22"/>
      <c r="CHT1198" s="22"/>
      <c r="CHU1198" s="22"/>
      <c r="CHV1198" s="22"/>
      <c r="CHW1198" s="22"/>
      <c r="CHX1198" s="22"/>
      <c r="CHY1198" s="22"/>
      <c r="CHZ1198" s="22"/>
      <c r="CIA1198" s="22"/>
      <c r="CIB1198" s="22"/>
      <c r="CIC1198" s="22"/>
      <c r="CID1198" s="22"/>
      <c r="CIE1198" s="22"/>
      <c r="CIF1198" s="22"/>
      <c r="CIG1198" s="22"/>
      <c r="CIH1198" s="22"/>
      <c r="CII1198" s="22"/>
      <c r="CIJ1198" s="22"/>
      <c r="CIK1198" s="22"/>
      <c r="CIL1198" s="22"/>
      <c r="CIM1198" s="22"/>
      <c r="CIN1198" s="22"/>
      <c r="CIO1198" s="22"/>
      <c r="CIP1198" s="22"/>
      <c r="CIQ1198" s="22"/>
      <c r="CIR1198" s="22"/>
      <c r="CIS1198" s="22"/>
      <c r="CIT1198" s="22"/>
      <c r="CIU1198" s="22"/>
      <c r="CIV1198" s="22"/>
      <c r="CIW1198" s="22"/>
      <c r="CIX1198" s="22"/>
      <c r="CIY1198" s="22"/>
      <c r="CIZ1198" s="22"/>
      <c r="CJA1198" s="22"/>
      <c r="CJB1198" s="22"/>
      <c r="CJC1198" s="22"/>
      <c r="CJD1198" s="22"/>
      <c r="CJE1198" s="22"/>
      <c r="CJF1198" s="22"/>
      <c r="CJG1198" s="22"/>
      <c r="CJH1198" s="22"/>
      <c r="CJI1198" s="22"/>
      <c r="CJJ1198" s="22"/>
      <c r="CJK1198" s="22"/>
      <c r="CJL1198" s="22"/>
      <c r="CJM1198" s="22"/>
      <c r="CJN1198" s="22"/>
      <c r="CJO1198" s="22"/>
      <c r="CJP1198" s="22"/>
      <c r="CJQ1198" s="22"/>
      <c r="CJR1198" s="22"/>
      <c r="CJS1198" s="22"/>
      <c r="CJT1198" s="22"/>
      <c r="CJU1198" s="22"/>
      <c r="CJV1198" s="22"/>
      <c r="CJW1198" s="22"/>
      <c r="CJX1198" s="22"/>
      <c r="CJY1198" s="22"/>
      <c r="CJZ1198" s="22"/>
      <c r="CKA1198" s="22"/>
      <c r="CKB1198" s="22"/>
      <c r="CKC1198" s="22"/>
      <c r="CKD1198" s="22"/>
      <c r="CKE1198" s="22"/>
      <c r="CKF1198" s="22"/>
      <c r="CKG1198" s="22"/>
      <c r="CKH1198" s="22"/>
      <c r="CKI1198" s="22"/>
      <c r="CKJ1198" s="22"/>
      <c r="CKK1198" s="22"/>
      <c r="CKL1198" s="22"/>
      <c r="CKM1198" s="22"/>
      <c r="CKN1198" s="22"/>
      <c r="CKO1198" s="22"/>
      <c r="CKP1198" s="22"/>
      <c r="CKQ1198" s="22"/>
      <c r="CKR1198" s="22"/>
      <c r="CKS1198" s="22"/>
      <c r="CKT1198" s="22"/>
      <c r="CKU1198" s="22"/>
      <c r="CKV1198" s="22"/>
      <c r="CKW1198" s="22"/>
      <c r="CKX1198" s="22"/>
      <c r="CKY1198" s="22"/>
      <c r="CKZ1198" s="22"/>
      <c r="CLA1198" s="22"/>
      <c r="CLB1198" s="22"/>
      <c r="CLC1198" s="22"/>
      <c r="CLD1198" s="22"/>
      <c r="CLE1198" s="22"/>
      <c r="CLF1198" s="22"/>
      <c r="CLG1198" s="22"/>
      <c r="CLH1198" s="22"/>
      <c r="CLI1198" s="22"/>
      <c r="CLJ1198" s="22"/>
      <c r="CLK1198" s="22"/>
      <c r="CLL1198" s="22"/>
      <c r="CLM1198" s="22"/>
      <c r="CLN1198" s="22"/>
      <c r="CLO1198" s="22"/>
      <c r="CLP1198" s="22"/>
      <c r="CLQ1198" s="22"/>
      <c r="CLR1198" s="22"/>
      <c r="CLS1198" s="22"/>
      <c r="CLT1198" s="22"/>
      <c r="CLU1198" s="22"/>
      <c r="CLV1198" s="22"/>
      <c r="CLW1198" s="22"/>
      <c r="CLX1198" s="22"/>
      <c r="CLY1198" s="22"/>
      <c r="CLZ1198" s="22"/>
      <c r="CMA1198" s="22"/>
      <c r="CMB1198" s="22"/>
      <c r="CMC1198" s="22"/>
      <c r="CMD1198" s="22"/>
      <c r="CME1198" s="22"/>
      <c r="CMF1198" s="22"/>
      <c r="CMG1198" s="22"/>
      <c r="CMH1198" s="22"/>
      <c r="CMI1198" s="22"/>
      <c r="CMJ1198" s="22"/>
      <c r="CMK1198" s="22"/>
      <c r="CML1198" s="22"/>
      <c r="CMM1198" s="22"/>
      <c r="CMN1198" s="22"/>
      <c r="CMO1198" s="22"/>
      <c r="CMP1198" s="22"/>
      <c r="CMQ1198" s="22"/>
      <c r="CMR1198" s="22"/>
      <c r="CMS1198" s="22"/>
      <c r="CMT1198" s="22"/>
      <c r="CMU1198" s="22"/>
      <c r="CMV1198" s="22"/>
      <c r="CMW1198" s="22"/>
      <c r="CMX1198" s="22"/>
      <c r="CMY1198" s="22"/>
      <c r="CMZ1198" s="22"/>
      <c r="CNA1198" s="22"/>
      <c r="CNB1198" s="22"/>
      <c r="CNC1198" s="22"/>
      <c r="CND1198" s="22"/>
      <c r="CNE1198" s="22"/>
      <c r="CNF1198" s="22"/>
      <c r="CNG1198" s="22"/>
      <c r="CNH1198" s="22"/>
      <c r="CNI1198" s="22"/>
      <c r="CNJ1198" s="22"/>
      <c r="CNK1198" s="22"/>
      <c r="CNL1198" s="22"/>
      <c r="CNM1198" s="22"/>
      <c r="CNN1198" s="22"/>
      <c r="CNO1198" s="22"/>
      <c r="CNP1198" s="22"/>
      <c r="CNQ1198" s="22"/>
      <c r="CNR1198" s="22"/>
      <c r="CNS1198" s="22"/>
      <c r="CNT1198" s="22"/>
      <c r="CNU1198" s="22"/>
      <c r="CNV1198" s="22"/>
      <c r="CNW1198" s="22"/>
      <c r="CNX1198" s="22"/>
      <c r="CNY1198" s="22"/>
      <c r="CNZ1198" s="22"/>
      <c r="COA1198" s="22"/>
      <c r="COB1198" s="22"/>
      <c r="COC1198" s="22"/>
      <c r="COD1198" s="22"/>
      <c r="COE1198" s="22"/>
      <c r="COF1198" s="22"/>
      <c r="COG1198" s="22"/>
      <c r="COH1198" s="22"/>
      <c r="COI1198" s="22"/>
      <c r="COJ1198" s="22"/>
      <c r="COK1198" s="22"/>
      <c r="COL1198" s="22"/>
      <c r="COM1198" s="22"/>
      <c r="CON1198" s="22"/>
      <c r="COO1198" s="22"/>
      <c r="COP1198" s="22"/>
      <c r="COQ1198" s="22"/>
      <c r="COR1198" s="22"/>
      <c r="COS1198" s="22"/>
      <c r="COT1198" s="22"/>
      <c r="COU1198" s="22"/>
      <c r="COV1198" s="22"/>
      <c r="COW1198" s="22"/>
      <c r="COX1198" s="22"/>
      <c r="COY1198" s="22"/>
      <c r="COZ1198" s="22"/>
      <c r="CPA1198" s="22"/>
      <c r="CPB1198" s="22"/>
      <c r="CPC1198" s="22"/>
      <c r="CPD1198" s="22"/>
      <c r="CPE1198" s="22"/>
      <c r="CPF1198" s="22"/>
      <c r="CPG1198" s="22"/>
      <c r="CPH1198" s="22"/>
      <c r="CPI1198" s="22"/>
      <c r="CPJ1198" s="22"/>
      <c r="CPK1198" s="22"/>
      <c r="CPL1198" s="22"/>
      <c r="CPM1198" s="22"/>
      <c r="CPN1198" s="22"/>
      <c r="CPO1198" s="22"/>
      <c r="CPP1198" s="22"/>
      <c r="CPQ1198" s="22"/>
      <c r="CPR1198" s="22"/>
      <c r="CPS1198" s="22"/>
      <c r="CPT1198" s="22"/>
      <c r="CPU1198" s="22"/>
      <c r="CPV1198" s="22"/>
      <c r="CPW1198" s="22"/>
      <c r="CPX1198" s="22"/>
      <c r="CPY1198" s="22"/>
      <c r="CPZ1198" s="22"/>
      <c r="CQA1198" s="22"/>
      <c r="CQB1198" s="22"/>
      <c r="CQC1198" s="22"/>
      <c r="CQD1198" s="22"/>
      <c r="CQE1198" s="22"/>
      <c r="CQF1198" s="22"/>
      <c r="CQG1198" s="22"/>
      <c r="CQH1198" s="22"/>
      <c r="CQI1198" s="22"/>
      <c r="CQJ1198" s="22"/>
      <c r="CQK1198" s="22"/>
      <c r="CQL1198" s="22"/>
      <c r="CQM1198" s="22"/>
      <c r="CQN1198" s="22"/>
      <c r="CQO1198" s="22"/>
      <c r="CQP1198" s="22"/>
      <c r="CQQ1198" s="22"/>
      <c r="CQR1198" s="22"/>
      <c r="CQS1198" s="22"/>
      <c r="CQT1198" s="22"/>
      <c r="CQU1198" s="22"/>
      <c r="CQV1198" s="22"/>
      <c r="CQW1198" s="22"/>
      <c r="CQX1198" s="22"/>
      <c r="CQY1198" s="22"/>
      <c r="CQZ1198" s="22"/>
      <c r="CRA1198" s="22"/>
      <c r="CRB1198" s="22"/>
      <c r="CRC1198" s="22"/>
      <c r="CRD1198" s="22"/>
      <c r="CRE1198" s="22"/>
      <c r="CRF1198" s="22"/>
      <c r="CRG1198" s="22"/>
      <c r="CRH1198" s="22"/>
      <c r="CRI1198" s="22"/>
      <c r="CRJ1198" s="22"/>
      <c r="CRK1198" s="22"/>
      <c r="CRL1198" s="22"/>
      <c r="CRM1198" s="22"/>
      <c r="CRN1198" s="22"/>
      <c r="CRO1198" s="22"/>
      <c r="CRP1198" s="22"/>
      <c r="CRQ1198" s="22"/>
      <c r="CRR1198" s="22"/>
      <c r="CRS1198" s="22"/>
      <c r="CRT1198" s="22"/>
      <c r="CRU1198" s="22"/>
      <c r="CRV1198" s="22"/>
      <c r="CRW1198" s="22"/>
      <c r="CRX1198" s="22"/>
      <c r="CRY1198" s="22"/>
      <c r="CRZ1198" s="22"/>
      <c r="CSA1198" s="22"/>
      <c r="CSB1198" s="22"/>
      <c r="CSC1198" s="22"/>
      <c r="CSD1198" s="22"/>
      <c r="CSE1198" s="22"/>
      <c r="CSF1198" s="22"/>
      <c r="CSG1198" s="22"/>
      <c r="CSH1198" s="22"/>
      <c r="CSI1198" s="22"/>
      <c r="CSJ1198" s="22"/>
      <c r="CSK1198" s="22"/>
      <c r="CSL1198" s="22"/>
      <c r="CSM1198" s="22"/>
      <c r="CSN1198" s="22"/>
      <c r="CSO1198" s="22"/>
      <c r="CSP1198" s="22"/>
      <c r="CSQ1198" s="22"/>
      <c r="CSR1198" s="22"/>
      <c r="CSS1198" s="22"/>
      <c r="CST1198" s="22"/>
      <c r="CSU1198" s="22"/>
      <c r="CSV1198" s="22"/>
      <c r="CSW1198" s="22"/>
      <c r="CSX1198" s="22"/>
      <c r="CSY1198" s="22"/>
      <c r="CSZ1198" s="22"/>
      <c r="CTA1198" s="22"/>
      <c r="CTB1198" s="22"/>
      <c r="CTC1198" s="22"/>
      <c r="CTD1198" s="22"/>
      <c r="CTE1198" s="22"/>
      <c r="CTF1198" s="22"/>
      <c r="CTG1198" s="22"/>
      <c r="CTH1198" s="22"/>
      <c r="CTI1198" s="22"/>
      <c r="CTJ1198" s="22"/>
      <c r="CTK1198" s="22"/>
      <c r="CTL1198" s="22"/>
      <c r="CTM1198" s="22"/>
      <c r="CTN1198" s="22"/>
      <c r="CTO1198" s="22"/>
      <c r="CTP1198" s="22"/>
      <c r="CTQ1198" s="22"/>
      <c r="CTR1198" s="22"/>
      <c r="CTS1198" s="22"/>
      <c r="CTT1198" s="22"/>
      <c r="CTU1198" s="22"/>
      <c r="CTV1198" s="22"/>
      <c r="CTW1198" s="22"/>
      <c r="CTX1198" s="22"/>
      <c r="CTY1198" s="22"/>
      <c r="CTZ1198" s="22"/>
      <c r="CUA1198" s="22"/>
      <c r="CUB1198" s="22"/>
      <c r="CUC1198" s="22"/>
      <c r="CUD1198" s="22"/>
      <c r="CUE1198" s="22"/>
      <c r="CUF1198" s="22"/>
      <c r="CUG1198" s="22"/>
      <c r="CUH1198" s="22"/>
      <c r="CUI1198" s="22"/>
      <c r="CUJ1198" s="22"/>
      <c r="CUK1198" s="22"/>
      <c r="CUL1198" s="22"/>
      <c r="CUM1198" s="22"/>
      <c r="CUN1198" s="22"/>
      <c r="CUO1198" s="22"/>
      <c r="CUP1198" s="22"/>
      <c r="CUQ1198" s="22"/>
      <c r="CUR1198" s="22"/>
      <c r="CUS1198" s="22"/>
      <c r="CUT1198" s="22"/>
      <c r="CUU1198" s="22"/>
      <c r="CUV1198" s="22"/>
      <c r="CUW1198" s="22"/>
      <c r="CUX1198" s="22"/>
      <c r="CUY1198" s="22"/>
      <c r="CUZ1198" s="22"/>
      <c r="CVA1198" s="22"/>
      <c r="CVB1198" s="22"/>
      <c r="CVC1198" s="22"/>
      <c r="CVD1198" s="22"/>
      <c r="CVE1198" s="22"/>
      <c r="CVF1198" s="22"/>
      <c r="CVG1198" s="22"/>
      <c r="CVH1198" s="22"/>
      <c r="CVI1198" s="22"/>
      <c r="CVJ1198" s="22"/>
      <c r="CVK1198" s="22"/>
      <c r="CVL1198" s="22"/>
      <c r="CVM1198" s="22"/>
      <c r="CVN1198" s="22"/>
      <c r="CVO1198" s="22"/>
      <c r="CVP1198" s="22"/>
      <c r="CVQ1198" s="22"/>
      <c r="CVR1198" s="22"/>
      <c r="CVS1198" s="22"/>
      <c r="CVT1198" s="22"/>
      <c r="CVU1198" s="22"/>
      <c r="CVV1198" s="22"/>
      <c r="CVW1198" s="22"/>
      <c r="CVX1198" s="22"/>
      <c r="CVY1198" s="22"/>
      <c r="CVZ1198" s="22"/>
      <c r="CWA1198" s="22"/>
      <c r="CWB1198" s="22"/>
      <c r="CWC1198" s="22"/>
      <c r="CWD1198" s="22"/>
      <c r="CWE1198" s="22"/>
      <c r="CWF1198" s="22"/>
      <c r="CWG1198" s="22"/>
      <c r="CWH1198" s="22"/>
      <c r="CWI1198" s="22"/>
      <c r="CWJ1198" s="22"/>
      <c r="CWK1198" s="22"/>
      <c r="CWL1198" s="22"/>
      <c r="CWM1198" s="22"/>
      <c r="CWN1198" s="22"/>
      <c r="CWO1198" s="22"/>
      <c r="CWP1198" s="22"/>
      <c r="CWQ1198" s="22"/>
      <c r="CWR1198" s="22"/>
      <c r="CWS1198" s="22"/>
      <c r="CWT1198" s="22"/>
      <c r="CWU1198" s="22"/>
      <c r="CWV1198" s="22"/>
      <c r="CWW1198" s="22"/>
      <c r="CWX1198" s="22"/>
      <c r="CWY1198" s="22"/>
      <c r="CWZ1198" s="22"/>
      <c r="CXA1198" s="22"/>
      <c r="CXB1198" s="22"/>
      <c r="CXC1198" s="22"/>
      <c r="CXD1198" s="22"/>
      <c r="CXE1198" s="22"/>
      <c r="CXF1198" s="22"/>
      <c r="CXG1198" s="22"/>
      <c r="CXH1198" s="22"/>
      <c r="CXI1198" s="22"/>
      <c r="CXJ1198" s="22"/>
      <c r="CXK1198" s="22"/>
      <c r="CXL1198" s="22"/>
      <c r="CXM1198" s="22"/>
      <c r="CXN1198" s="22"/>
      <c r="CXO1198" s="22"/>
      <c r="CXP1198" s="22"/>
      <c r="CXQ1198" s="22"/>
      <c r="CXR1198" s="22"/>
      <c r="CXS1198" s="22"/>
      <c r="CXT1198" s="22"/>
      <c r="CXU1198" s="22"/>
      <c r="CXV1198" s="22"/>
      <c r="CXW1198" s="22"/>
      <c r="CXX1198" s="22"/>
      <c r="CXY1198" s="22"/>
      <c r="CXZ1198" s="22"/>
      <c r="CYA1198" s="22"/>
      <c r="CYB1198" s="22"/>
      <c r="CYC1198" s="22"/>
      <c r="CYD1198" s="22"/>
      <c r="CYE1198" s="22"/>
      <c r="CYF1198" s="22"/>
      <c r="CYG1198" s="22"/>
      <c r="CYH1198" s="22"/>
      <c r="CYI1198" s="22"/>
      <c r="CYJ1198" s="22"/>
      <c r="CYK1198" s="22"/>
      <c r="CYL1198" s="22"/>
      <c r="CYM1198" s="22"/>
      <c r="CYN1198" s="22"/>
      <c r="CYO1198" s="22"/>
      <c r="CYP1198" s="22"/>
      <c r="CYQ1198" s="22"/>
      <c r="CYR1198" s="22"/>
      <c r="CYS1198" s="22"/>
      <c r="CYT1198" s="22"/>
      <c r="CYU1198" s="22"/>
      <c r="CYV1198" s="22"/>
      <c r="CYW1198" s="22"/>
      <c r="CYX1198" s="22"/>
      <c r="CYY1198" s="22"/>
      <c r="CYZ1198" s="22"/>
      <c r="CZA1198" s="22"/>
      <c r="CZB1198" s="22"/>
      <c r="CZC1198" s="22"/>
      <c r="CZD1198" s="22"/>
      <c r="CZE1198" s="22"/>
      <c r="CZF1198" s="22"/>
      <c r="CZG1198" s="22"/>
      <c r="CZH1198" s="22"/>
      <c r="CZI1198" s="22"/>
      <c r="CZJ1198" s="22"/>
      <c r="CZK1198" s="22"/>
      <c r="CZL1198" s="22"/>
      <c r="CZM1198" s="22"/>
      <c r="CZN1198" s="22"/>
      <c r="CZO1198" s="22"/>
      <c r="CZP1198" s="22"/>
      <c r="CZQ1198" s="22"/>
      <c r="CZR1198" s="22"/>
      <c r="CZS1198" s="22"/>
      <c r="CZT1198" s="22"/>
      <c r="CZU1198" s="22"/>
      <c r="CZV1198" s="22"/>
      <c r="CZW1198" s="22"/>
      <c r="CZX1198" s="22"/>
      <c r="CZY1198" s="22"/>
      <c r="CZZ1198" s="22"/>
      <c r="DAA1198" s="22"/>
      <c r="DAB1198" s="22"/>
      <c r="DAC1198" s="22"/>
      <c r="DAD1198" s="22"/>
      <c r="DAE1198" s="22"/>
      <c r="DAF1198" s="22"/>
      <c r="DAG1198" s="22"/>
      <c r="DAH1198" s="22"/>
      <c r="DAI1198" s="22"/>
      <c r="DAJ1198" s="22"/>
      <c r="DAK1198" s="22"/>
      <c r="DAL1198" s="22"/>
      <c r="DAM1198" s="22"/>
      <c r="DAN1198" s="22"/>
      <c r="DAO1198" s="22"/>
      <c r="DAP1198" s="22"/>
      <c r="DAQ1198" s="22"/>
      <c r="DAR1198" s="22"/>
      <c r="DAS1198" s="22"/>
      <c r="DAT1198" s="22"/>
      <c r="DAU1198" s="22"/>
      <c r="DAV1198" s="22"/>
      <c r="DAW1198" s="22"/>
      <c r="DAX1198" s="22"/>
      <c r="DAY1198" s="22"/>
      <c r="DAZ1198" s="22"/>
      <c r="DBA1198" s="22"/>
      <c r="DBB1198" s="22"/>
      <c r="DBC1198" s="22"/>
      <c r="DBD1198" s="22"/>
      <c r="DBE1198" s="22"/>
      <c r="DBF1198" s="22"/>
      <c r="DBG1198" s="22"/>
      <c r="DBH1198" s="22"/>
      <c r="DBI1198" s="22"/>
      <c r="DBJ1198" s="22"/>
      <c r="DBK1198" s="22"/>
      <c r="DBL1198" s="22"/>
      <c r="DBM1198" s="22"/>
      <c r="DBN1198" s="22"/>
      <c r="DBO1198" s="22"/>
      <c r="DBP1198" s="22"/>
      <c r="DBQ1198" s="22"/>
      <c r="DBR1198" s="22"/>
      <c r="DBS1198" s="22"/>
      <c r="DBT1198" s="22"/>
      <c r="DBU1198" s="22"/>
      <c r="DBV1198" s="22"/>
      <c r="DBW1198" s="22"/>
      <c r="DBX1198" s="22"/>
      <c r="DBY1198" s="22"/>
      <c r="DBZ1198" s="22"/>
      <c r="DCA1198" s="22"/>
      <c r="DCB1198" s="22"/>
      <c r="DCC1198" s="22"/>
      <c r="DCD1198" s="22"/>
      <c r="DCE1198" s="22"/>
      <c r="DCF1198" s="22"/>
      <c r="DCG1198" s="22"/>
      <c r="DCH1198" s="22"/>
      <c r="DCI1198" s="22"/>
      <c r="DCJ1198" s="22"/>
      <c r="DCK1198" s="22"/>
      <c r="DCL1198" s="22"/>
      <c r="DCM1198" s="22"/>
      <c r="DCN1198" s="22"/>
      <c r="DCO1198" s="22"/>
      <c r="DCP1198" s="22"/>
      <c r="DCQ1198" s="22"/>
      <c r="DCR1198" s="22"/>
      <c r="DCS1198" s="22"/>
      <c r="DCT1198" s="22"/>
      <c r="DCU1198" s="22"/>
      <c r="DCV1198" s="22"/>
      <c r="DCW1198" s="22"/>
      <c r="DCX1198" s="22"/>
      <c r="DCY1198" s="22"/>
      <c r="DCZ1198" s="22"/>
      <c r="DDA1198" s="22"/>
      <c r="DDB1198" s="22"/>
      <c r="DDC1198" s="22"/>
      <c r="DDD1198" s="22"/>
      <c r="DDE1198" s="22"/>
      <c r="DDF1198" s="22"/>
      <c r="DDG1198" s="22"/>
      <c r="DDH1198" s="22"/>
      <c r="DDI1198" s="22"/>
      <c r="DDJ1198" s="22"/>
      <c r="DDK1198" s="22"/>
      <c r="DDL1198" s="22"/>
      <c r="DDM1198" s="22"/>
      <c r="DDN1198" s="22"/>
      <c r="DDO1198" s="22"/>
      <c r="DDP1198" s="22"/>
      <c r="DDQ1198" s="22"/>
      <c r="DDR1198" s="22"/>
      <c r="DDS1198" s="22"/>
      <c r="DDT1198" s="22"/>
      <c r="DDU1198" s="22"/>
      <c r="DDV1198" s="22"/>
      <c r="DDW1198" s="22"/>
      <c r="DDX1198" s="22"/>
      <c r="DDY1198" s="22"/>
      <c r="DDZ1198" s="22"/>
      <c r="DEA1198" s="22"/>
      <c r="DEB1198" s="22"/>
      <c r="DEC1198" s="22"/>
      <c r="DED1198" s="22"/>
      <c r="DEE1198" s="22"/>
      <c r="DEF1198" s="22"/>
      <c r="DEG1198" s="22"/>
      <c r="DEH1198" s="22"/>
      <c r="DEI1198" s="22"/>
      <c r="DEJ1198" s="22"/>
      <c r="DEK1198" s="22"/>
      <c r="DEL1198" s="22"/>
      <c r="DEM1198" s="22"/>
      <c r="DEN1198" s="22"/>
      <c r="DEO1198" s="22"/>
      <c r="DEP1198" s="22"/>
      <c r="DEQ1198" s="22"/>
      <c r="DER1198" s="22"/>
      <c r="DES1198" s="22"/>
      <c r="DET1198" s="22"/>
      <c r="DEU1198" s="22"/>
      <c r="DEV1198" s="22"/>
      <c r="DEW1198" s="22"/>
      <c r="DEX1198" s="22"/>
      <c r="DEY1198" s="22"/>
      <c r="DEZ1198" s="22"/>
      <c r="DFA1198" s="22"/>
      <c r="DFB1198" s="22"/>
      <c r="DFC1198" s="22"/>
      <c r="DFD1198" s="22"/>
      <c r="DFE1198" s="22"/>
      <c r="DFF1198" s="22"/>
      <c r="DFG1198" s="22"/>
      <c r="DFH1198" s="22"/>
      <c r="DFI1198" s="22"/>
      <c r="DFJ1198" s="22"/>
      <c r="DFK1198" s="22"/>
      <c r="DFL1198" s="22"/>
      <c r="DFM1198" s="22"/>
      <c r="DFN1198" s="22"/>
      <c r="DFO1198" s="22"/>
      <c r="DFP1198" s="22"/>
      <c r="DFQ1198" s="22"/>
      <c r="DFR1198" s="22"/>
      <c r="DFS1198" s="22"/>
      <c r="DFT1198" s="22"/>
      <c r="DFU1198" s="22"/>
      <c r="DFV1198" s="22"/>
      <c r="DFW1198" s="22"/>
      <c r="DFX1198" s="22"/>
      <c r="DFY1198" s="22"/>
      <c r="DFZ1198" s="22"/>
      <c r="DGA1198" s="22"/>
      <c r="DGB1198" s="22"/>
      <c r="DGC1198" s="22"/>
      <c r="DGD1198" s="22"/>
      <c r="DGE1198" s="22"/>
      <c r="DGF1198" s="22"/>
      <c r="DGG1198" s="22"/>
      <c r="DGH1198" s="22"/>
      <c r="DGI1198" s="22"/>
      <c r="DGJ1198" s="22"/>
      <c r="DGK1198" s="22"/>
      <c r="DGL1198" s="22"/>
      <c r="DGM1198" s="22"/>
      <c r="DGN1198" s="22"/>
      <c r="DGO1198" s="22"/>
      <c r="DGP1198" s="22"/>
      <c r="DGQ1198" s="22"/>
      <c r="DGR1198" s="22"/>
      <c r="DGS1198" s="22"/>
      <c r="DGT1198" s="22"/>
      <c r="DGU1198" s="22"/>
      <c r="DGV1198" s="22"/>
      <c r="DGW1198" s="22"/>
      <c r="DGX1198" s="22"/>
      <c r="DGY1198" s="22"/>
      <c r="DGZ1198" s="22"/>
      <c r="DHA1198" s="22"/>
      <c r="DHB1198" s="22"/>
      <c r="DHC1198" s="22"/>
      <c r="DHD1198" s="22"/>
      <c r="DHE1198" s="22"/>
      <c r="DHF1198" s="22"/>
      <c r="DHG1198" s="22"/>
      <c r="DHH1198" s="22"/>
      <c r="DHI1198" s="22"/>
      <c r="DHJ1198" s="22"/>
      <c r="DHK1198" s="22"/>
      <c r="DHL1198" s="22"/>
      <c r="DHM1198" s="22"/>
      <c r="DHN1198" s="22"/>
      <c r="DHO1198" s="22"/>
      <c r="DHP1198" s="22"/>
      <c r="DHQ1198" s="22"/>
      <c r="DHR1198" s="22"/>
      <c r="DHS1198" s="22"/>
      <c r="DHT1198" s="22"/>
      <c r="DHU1198" s="22"/>
      <c r="DHV1198" s="22"/>
      <c r="DHW1198" s="22"/>
      <c r="DHX1198" s="22"/>
      <c r="DHY1198" s="22"/>
      <c r="DHZ1198" s="22"/>
      <c r="DIA1198" s="22"/>
      <c r="DIB1198" s="22"/>
      <c r="DIC1198" s="22"/>
      <c r="DID1198" s="22"/>
      <c r="DIE1198" s="22"/>
      <c r="DIF1198" s="22"/>
      <c r="DIG1198" s="22"/>
      <c r="DIH1198" s="22"/>
      <c r="DII1198" s="22"/>
      <c r="DIJ1198" s="22"/>
      <c r="DIK1198" s="22"/>
      <c r="DIL1198" s="22"/>
      <c r="DIM1198" s="22"/>
      <c r="DIN1198" s="22"/>
      <c r="DIO1198" s="22"/>
      <c r="DIP1198" s="22"/>
      <c r="DIQ1198" s="22"/>
      <c r="DIR1198" s="22"/>
      <c r="DIS1198" s="22"/>
      <c r="DIT1198" s="22"/>
      <c r="DIU1198" s="22"/>
      <c r="DIV1198" s="22"/>
      <c r="DIW1198" s="22"/>
      <c r="DIX1198" s="22"/>
      <c r="DIY1198" s="22"/>
      <c r="DIZ1198" s="22"/>
      <c r="DJA1198" s="22"/>
      <c r="DJB1198" s="22"/>
      <c r="DJC1198" s="22"/>
      <c r="DJD1198" s="22"/>
      <c r="DJE1198" s="22"/>
      <c r="DJF1198" s="22"/>
      <c r="DJG1198" s="22"/>
      <c r="DJH1198" s="22"/>
      <c r="DJI1198" s="22"/>
      <c r="DJJ1198" s="22"/>
      <c r="DJK1198" s="22"/>
      <c r="DJL1198" s="22"/>
      <c r="DJM1198" s="22"/>
      <c r="DJN1198" s="22"/>
      <c r="DJO1198" s="22"/>
      <c r="DJP1198" s="22"/>
      <c r="DJQ1198" s="22"/>
      <c r="DJR1198" s="22"/>
      <c r="DJS1198" s="22"/>
      <c r="DJT1198" s="22"/>
      <c r="DJU1198" s="22"/>
      <c r="DJV1198" s="22"/>
      <c r="DJW1198" s="22"/>
      <c r="DJX1198" s="22"/>
      <c r="DJY1198" s="22"/>
      <c r="DJZ1198" s="22"/>
      <c r="DKA1198" s="22"/>
      <c r="DKB1198" s="22"/>
      <c r="DKC1198" s="22"/>
      <c r="DKD1198" s="22"/>
      <c r="DKE1198" s="22"/>
      <c r="DKF1198" s="22"/>
      <c r="DKG1198" s="22"/>
      <c r="DKH1198" s="22"/>
      <c r="DKI1198" s="22"/>
      <c r="DKJ1198" s="22"/>
      <c r="DKK1198" s="22"/>
      <c r="DKL1198" s="22"/>
      <c r="DKM1198" s="22"/>
      <c r="DKN1198" s="22"/>
      <c r="DKO1198" s="22"/>
      <c r="DKP1198" s="22"/>
      <c r="DKQ1198" s="22"/>
      <c r="DKR1198" s="22"/>
      <c r="DKS1198" s="22"/>
      <c r="DKT1198" s="22"/>
      <c r="DKU1198" s="22"/>
      <c r="DKV1198" s="22"/>
      <c r="DKW1198" s="22"/>
      <c r="DKX1198" s="22"/>
      <c r="DKY1198" s="22"/>
      <c r="DKZ1198" s="22"/>
      <c r="DLA1198" s="22"/>
      <c r="DLB1198" s="22"/>
      <c r="DLC1198" s="22"/>
      <c r="DLD1198" s="22"/>
      <c r="DLE1198" s="22"/>
      <c r="DLF1198" s="22"/>
      <c r="DLG1198" s="22"/>
      <c r="DLH1198" s="22"/>
      <c r="DLI1198" s="22"/>
      <c r="DLJ1198" s="22"/>
      <c r="DLK1198" s="22"/>
      <c r="DLL1198" s="22"/>
      <c r="DLM1198" s="22"/>
      <c r="DLN1198" s="22"/>
      <c r="DLO1198" s="22"/>
      <c r="DLP1198" s="22"/>
      <c r="DLQ1198" s="22"/>
      <c r="DLR1198" s="22"/>
      <c r="DLS1198" s="22"/>
      <c r="DLT1198" s="22"/>
      <c r="DLU1198" s="22"/>
      <c r="DLV1198" s="22"/>
      <c r="DLW1198" s="22"/>
      <c r="DLX1198" s="22"/>
      <c r="DLY1198" s="22"/>
      <c r="DLZ1198" s="22"/>
      <c r="DMA1198" s="22"/>
      <c r="DMB1198" s="22"/>
      <c r="DMC1198" s="22"/>
      <c r="DMD1198" s="22"/>
      <c r="DME1198" s="22"/>
      <c r="DMF1198" s="22"/>
      <c r="DMG1198" s="22"/>
      <c r="DMH1198" s="22"/>
      <c r="DMI1198" s="22"/>
      <c r="DMJ1198" s="22"/>
      <c r="DMK1198" s="22"/>
      <c r="DML1198" s="22"/>
      <c r="DMM1198" s="22"/>
      <c r="DMN1198" s="22"/>
      <c r="DMO1198" s="22"/>
      <c r="DMP1198" s="22"/>
      <c r="DMQ1198" s="22"/>
      <c r="DMR1198" s="22"/>
      <c r="DMS1198" s="22"/>
      <c r="DMT1198" s="22"/>
      <c r="DMU1198" s="22"/>
      <c r="DMV1198" s="22"/>
      <c r="DMW1198" s="22"/>
      <c r="DMX1198" s="22"/>
      <c r="DMY1198" s="22"/>
      <c r="DMZ1198" s="22"/>
      <c r="DNA1198" s="22"/>
      <c r="DNB1198" s="22"/>
      <c r="DNC1198" s="22"/>
      <c r="DND1198" s="22"/>
      <c r="DNE1198" s="22"/>
      <c r="DNF1198" s="22"/>
      <c r="DNG1198" s="22"/>
      <c r="DNH1198" s="22"/>
      <c r="DNI1198" s="22"/>
      <c r="DNJ1198" s="22"/>
      <c r="DNK1198" s="22"/>
      <c r="DNL1198" s="22"/>
      <c r="DNM1198" s="22"/>
      <c r="DNN1198" s="22"/>
      <c r="DNO1198" s="22"/>
      <c r="DNP1198" s="22"/>
      <c r="DNQ1198" s="22"/>
      <c r="DNR1198" s="22"/>
      <c r="DNS1198" s="22"/>
      <c r="DNT1198" s="22"/>
      <c r="DNU1198" s="22"/>
      <c r="DNV1198" s="22"/>
      <c r="DNW1198" s="22"/>
      <c r="DNX1198" s="22"/>
      <c r="DNY1198" s="22"/>
      <c r="DNZ1198" s="22"/>
      <c r="DOA1198" s="22"/>
      <c r="DOB1198" s="22"/>
      <c r="DOC1198" s="22"/>
      <c r="DOD1198" s="22"/>
      <c r="DOE1198" s="22"/>
      <c r="DOF1198" s="22"/>
      <c r="DOG1198" s="22"/>
      <c r="DOH1198" s="22"/>
      <c r="DOI1198" s="22"/>
      <c r="DOJ1198" s="22"/>
      <c r="DOK1198" s="22"/>
      <c r="DOL1198" s="22"/>
      <c r="DOM1198" s="22"/>
      <c r="DON1198" s="22"/>
      <c r="DOO1198" s="22"/>
      <c r="DOP1198" s="22"/>
      <c r="DOQ1198" s="22"/>
      <c r="DOR1198" s="22"/>
      <c r="DOS1198" s="22"/>
      <c r="DOT1198" s="22"/>
      <c r="DOU1198" s="22"/>
      <c r="DOV1198" s="22"/>
      <c r="DOW1198" s="22"/>
      <c r="DOX1198" s="22"/>
      <c r="DOY1198" s="22"/>
      <c r="DOZ1198" s="22"/>
      <c r="DPA1198" s="22"/>
      <c r="DPB1198" s="22"/>
      <c r="DPC1198" s="22"/>
      <c r="DPD1198" s="22"/>
      <c r="DPE1198" s="22"/>
      <c r="DPF1198" s="22"/>
      <c r="DPG1198" s="22"/>
      <c r="DPH1198" s="22"/>
      <c r="DPI1198" s="22"/>
      <c r="DPJ1198" s="22"/>
      <c r="DPK1198" s="22"/>
      <c r="DPL1198" s="22"/>
      <c r="DPM1198" s="22"/>
      <c r="DPN1198" s="22"/>
      <c r="DPO1198" s="22"/>
      <c r="DPP1198" s="22"/>
      <c r="DPQ1198" s="22"/>
      <c r="DPR1198" s="22"/>
      <c r="DPS1198" s="22"/>
      <c r="DPT1198" s="22"/>
      <c r="DPU1198" s="22"/>
      <c r="DPV1198" s="22"/>
      <c r="DPW1198" s="22"/>
      <c r="DPX1198" s="22"/>
      <c r="DPY1198" s="22"/>
      <c r="DPZ1198" s="22"/>
      <c r="DQA1198" s="22"/>
      <c r="DQB1198" s="22"/>
      <c r="DQC1198" s="22"/>
      <c r="DQD1198" s="22"/>
      <c r="DQE1198" s="22"/>
      <c r="DQF1198" s="22"/>
      <c r="DQG1198" s="22"/>
      <c r="DQH1198" s="22"/>
      <c r="DQI1198" s="22"/>
      <c r="DQJ1198" s="22"/>
      <c r="DQK1198" s="22"/>
      <c r="DQL1198" s="22"/>
      <c r="DQM1198" s="22"/>
      <c r="DQN1198" s="22"/>
      <c r="DQO1198" s="22"/>
      <c r="DQP1198" s="22"/>
      <c r="DQQ1198" s="22"/>
      <c r="DQR1198" s="22"/>
      <c r="DQS1198" s="22"/>
      <c r="DQT1198" s="22"/>
      <c r="DQU1198" s="22"/>
      <c r="DQV1198" s="22"/>
      <c r="DQW1198" s="22"/>
      <c r="DQX1198" s="22"/>
      <c r="DQY1198" s="22"/>
      <c r="DQZ1198" s="22"/>
      <c r="DRA1198" s="22"/>
      <c r="DRB1198" s="22"/>
      <c r="DRC1198" s="22"/>
      <c r="DRD1198" s="22"/>
      <c r="DRE1198" s="22"/>
      <c r="DRF1198" s="22"/>
      <c r="DRG1198" s="22"/>
      <c r="DRH1198" s="22"/>
      <c r="DRI1198" s="22"/>
      <c r="DRJ1198" s="22"/>
      <c r="DRK1198" s="22"/>
      <c r="DRL1198" s="22"/>
      <c r="DRM1198" s="22"/>
      <c r="DRN1198" s="22"/>
      <c r="DRO1198" s="22"/>
      <c r="DRP1198" s="22"/>
      <c r="DRQ1198" s="22"/>
      <c r="DRR1198" s="22"/>
      <c r="DRS1198" s="22"/>
      <c r="DRT1198" s="22"/>
      <c r="DRU1198" s="22"/>
      <c r="DRV1198" s="22"/>
      <c r="DRW1198" s="22"/>
      <c r="DRX1198" s="22"/>
      <c r="DRY1198" s="22"/>
      <c r="DRZ1198" s="22"/>
      <c r="DSA1198" s="22"/>
      <c r="DSB1198" s="22"/>
      <c r="DSC1198" s="22"/>
      <c r="DSD1198" s="22"/>
      <c r="DSE1198" s="22"/>
      <c r="DSF1198" s="22"/>
      <c r="DSG1198" s="22"/>
      <c r="DSH1198" s="22"/>
      <c r="DSI1198" s="22"/>
      <c r="DSJ1198" s="22"/>
      <c r="DSK1198" s="22"/>
      <c r="DSL1198" s="22"/>
      <c r="DSM1198" s="22"/>
      <c r="DSN1198" s="22"/>
      <c r="DSO1198" s="22"/>
      <c r="DSP1198" s="22"/>
      <c r="DSQ1198" s="22"/>
      <c r="DSR1198" s="22"/>
      <c r="DSS1198" s="22"/>
      <c r="DST1198" s="22"/>
      <c r="DSU1198" s="22"/>
      <c r="DSV1198" s="22"/>
      <c r="DSW1198" s="22"/>
      <c r="DSX1198" s="22"/>
      <c r="DSY1198" s="22"/>
      <c r="DSZ1198" s="22"/>
      <c r="DTA1198" s="22"/>
      <c r="DTB1198" s="22"/>
      <c r="DTC1198" s="22"/>
      <c r="DTD1198" s="22"/>
      <c r="DTE1198" s="22"/>
      <c r="DTF1198" s="22"/>
      <c r="DTG1198" s="22"/>
      <c r="DTH1198" s="22"/>
      <c r="DTI1198" s="22"/>
      <c r="DTJ1198" s="22"/>
      <c r="DTK1198" s="22"/>
      <c r="DTL1198" s="22"/>
      <c r="DTM1198" s="22"/>
      <c r="DTN1198" s="22"/>
      <c r="DTO1198" s="22"/>
      <c r="DTP1198" s="22"/>
      <c r="DTQ1198" s="22"/>
      <c r="DTR1198" s="22"/>
      <c r="DTS1198" s="22"/>
      <c r="DTT1198" s="22"/>
      <c r="DTU1198" s="22"/>
      <c r="DTV1198" s="22"/>
      <c r="DTW1198" s="22"/>
      <c r="DTX1198" s="22"/>
      <c r="DTY1198" s="22"/>
      <c r="DTZ1198" s="22"/>
      <c r="DUA1198" s="22"/>
      <c r="DUB1198" s="22"/>
      <c r="DUC1198" s="22"/>
      <c r="DUD1198" s="22"/>
      <c r="DUE1198" s="22"/>
      <c r="DUF1198" s="22"/>
      <c r="DUG1198" s="22"/>
      <c r="DUH1198" s="22"/>
      <c r="DUI1198" s="22"/>
      <c r="DUJ1198" s="22"/>
      <c r="DUK1198" s="22"/>
      <c r="DUL1198" s="22"/>
      <c r="DUM1198" s="22"/>
      <c r="DUN1198" s="22"/>
      <c r="DUO1198" s="22"/>
      <c r="DUP1198" s="22"/>
      <c r="DUQ1198" s="22"/>
      <c r="DUR1198" s="22"/>
      <c r="DUS1198" s="22"/>
      <c r="DUT1198" s="22"/>
      <c r="DUU1198" s="22"/>
      <c r="DUV1198" s="22"/>
      <c r="DUW1198" s="22"/>
      <c r="DUX1198" s="22"/>
      <c r="DUY1198" s="22"/>
      <c r="DUZ1198" s="22"/>
      <c r="DVA1198" s="22"/>
      <c r="DVB1198" s="22"/>
      <c r="DVC1198" s="22"/>
      <c r="DVD1198" s="22"/>
      <c r="DVE1198" s="22"/>
      <c r="DVF1198" s="22"/>
      <c r="DVG1198" s="22"/>
      <c r="DVH1198" s="22"/>
      <c r="DVI1198" s="22"/>
      <c r="DVJ1198" s="22"/>
      <c r="DVK1198" s="22"/>
      <c r="DVL1198" s="22"/>
      <c r="DVM1198" s="22"/>
      <c r="DVN1198" s="22"/>
      <c r="DVO1198" s="22"/>
      <c r="DVP1198" s="22"/>
      <c r="DVQ1198" s="22"/>
      <c r="DVR1198" s="22"/>
      <c r="DVS1198" s="22"/>
      <c r="DVT1198" s="22"/>
      <c r="DVU1198" s="22"/>
      <c r="DVV1198" s="22"/>
      <c r="DVW1198" s="22"/>
      <c r="DVX1198" s="22"/>
      <c r="DVY1198" s="22"/>
      <c r="DVZ1198" s="22"/>
      <c r="DWA1198" s="22"/>
      <c r="DWB1198" s="22"/>
      <c r="DWC1198" s="22"/>
      <c r="DWD1198" s="22"/>
      <c r="DWE1198" s="22"/>
      <c r="DWF1198" s="22"/>
      <c r="DWG1198" s="22"/>
      <c r="DWH1198" s="22"/>
      <c r="DWI1198" s="22"/>
      <c r="DWJ1198" s="22"/>
      <c r="DWK1198" s="22"/>
      <c r="DWL1198" s="22"/>
      <c r="DWM1198" s="22"/>
      <c r="DWN1198" s="22"/>
      <c r="DWO1198" s="22"/>
      <c r="DWP1198" s="22"/>
      <c r="DWQ1198" s="22"/>
      <c r="DWR1198" s="22"/>
      <c r="DWS1198" s="22"/>
      <c r="DWT1198" s="22"/>
      <c r="DWU1198" s="22"/>
      <c r="DWV1198" s="22"/>
      <c r="DWW1198" s="22"/>
      <c r="DWX1198" s="22"/>
      <c r="DWY1198" s="22"/>
      <c r="DWZ1198" s="22"/>
      <c r="DXA1198" s="22"/>
      <c r="DXB1198" s="22"/>
      <c r="DXC1198" s="22"/>
      <c r="DXD1198" s="22"/>
      <c r="DXE1198" s="22"/>
      <c r="DXF1198" s="22"/>
      <c r="DXG1198" s="22"/>
      <c r="DXH1198" s="22"/>
      <c r="DXI1198" s="22"/>
      <c r="DXJ1198" s="22"/>
      <c r="DXK1198" s="22"/>
      <c r="DXL1198" s="22"/>
      <c r="DXM1198" s="22"/>
      <c r="DXN1198" s="22"/>
      <c r="DXO1198" s="22"/>
      <c r="DXP1198" s="22"/>
      <c r="DXQ1198" s="22"/>
      <c r="DXR1198" s="22"/>
      <c r="DXS1198" s="22"/>
      <c r="DXT1198" s="22"/>
      <c r="DXU1198" s="22"/>
      <c r="DXV1198" s="22"/>
      <c r="DXW1198" s="22"/>
      <c r="DXX1198" s="22"/>
      <c r="DXY1198" s="22"/>
      <c r="DXZ1198" s="22"/>
      <c r="DYA1198" s="22"/>
      <c r="DYB1198" s="22"/>
      <c r="DYC1198" s="22"/>
      <c r="DYD1198" s="22"/>
      <c r="DYE1198" s="22"/>
      <c r="DYF1198" s="22"/>
      <c r="DYG1198" s="22"/>
      <c r="DYH1198" s="22"/>
      <c r="DYI1198" s="22"/>
      <c r="DYJ1198" s="22"/>
      <c r="DYK1198" s="22"/>
      <c r="DYL1198" s="22"/>
      <c r="DYM1198" s="22"/>
      <c r="DYN1198" s="22"/>
      <c r="DYO1198" s="22"/>
      <c r="DYP1198" s="22"/>
      <c r="DYQ1198" s="22"/>
      <c r="DYR1198" s="22"/>
      <c r="DYS1198" s="22"/>
      <c r="DYT1198" s="22"/>
      <c r="DYU1198" s="22"/>
      <c r="DYV1198" s="22"/>
      <c r="DYW1198" s="22"/>
      <c r="DYX1198" s="22"/>
      <c r="DYY1198" s="22"/>
      <c r="DYZ1198" s="22"/>
      <c r="DZA1198" s="22"/>
      <c r="DZB1198" s="22"/>
      <c r="DZC1198" s="22"/>
      <c r="DZD1198" s="22"/>
      <c r="DZE1198" s="22"/>
      <c r="DZF1198" s="22"/>
      <c r="DZG1198" s="22"/>
      <c r="DZH1198" s="22"/>
      <c r="DZI1198" s="22"/>
      <c r="DZJ1198" s="22"/>
      <c r="DZK1198" s="22"/>
      <c r="DZL1198" s="22"/>
      <c r="DZM1198" s="22"/>
      <c r="DZN1198" s="22"/>
      <c r="DZO1198" s="22"/>
      <c r="DZP1198" s="22"/>
      <c r="DZQ1198" s="22"/>
      <c r="DZR1198" s="22"/>
      <c r="DZS1198" s="22"/>
      <c r="DZT1198" s="22"/>
      <c r="DZU1198" s="22"/>
      <c r="DZV1198" s="22"/>
      <c r="DZW1198" s="22"/>
      <c r="DZX1198" s="22"/>
      <c r="DZY1198" s="22"/>
      <c r="DZZ1198" s="22"/>
      <c r="EAA1198" s="22"/>
      <c r="EAB1198" s="22"/>
      <c r="EAC1198" s="22"/>
      <c r="EAD1198" s="22"/>
      <c r="EAE1198" s="22"/>
      <c r="EAF1198" s="22"/>
      <c r="EAG1198" s="22"/>
      <c r="EAH1198" s="22"/>
      <c r="EAI1198" s="22"/>
      <c r="EAJ1198" s="22"/>
      <c r="EAK1198" s="22"/>
      <c r="EAL1198" s="22"/>
      <c r="EAM1198" s="22"/>
      <c r="EAN1198" s="22"/>
      <c r="EAO1198" s="22"/>
      <c r="EAP1198" s="22"/>
      <c r="EAQ1198" s="22"/>
      <c r="EAR1198" s="22"/>
      <c r="EAS1198" s="22"/>
      <c r="EAT1198" s="22"/>
      <c r="EAU1198" s="22"/>
      <c r="EAV1198" s="22"/>
      <c r="EAW1198" s="22"/>
      <c r="EAX1198" s="22"/>
      <c r="EAY1198" s="22"/>
      <c r="EAZ1198" s="22"/>
      <c r="EBA1198" s="22"/>
      <c r="EBB1198" s="22"/>
      <c r="EBC1198" s="22"/>
      <c r="EBD1198" s="22"/>
      <c r="EBE1198" s="22"/>
      <c r="EBF1198" s="22"/>
      <c r="EBG1198" s="22"/>
      <c r="EBH1198" s="22"/>
      <c r="EBI1198" s="22"/>
      <c r="EBJ1198" s="22"/>
      <c r="EBK1198" s="22"/>
      <c r="EBL1198" s="22"/>
      <c r="EBM1198" s="22"/>
      <c r="EBN1198" s="22"/>
      <c r="EBO1198" s="22"/>
      <c r="EBP1198" s="22"/>
      <c r="EBQ1198" s="22"/>
      <c r="EBR1198" s="22"/>
      <c r="EBS1198" s="22"/>
      <c r="EBT1198" s="22"/>
      <c r="EBU1198" s="22"/>
      <c r="EBV1198" s="22"/>
      <c r="EBW1198" s="22"/>
      <c r="EBX1198" s="22"/>
      <c r="EBY1198" s="22"/>
      <c r="EBZ1198" s="22"/>
      <c r="ECA1198" s="22"/>
      <c r="ECB1198" s="22"/>
      <c r="ECC1198" s="22"/>
      <c r="ECD1198" s="22"/>
      <c r="ECE1198" s="22"/>
      <c r="ECF1198" s="22"/>
      <c r="ECG1198" s="22"/>
      <c r="ECH1198" s="22"/>
      <c r="ECI1198" s="22"/>
      <c r="ECJ1198" s="22"/>
      <c r="ECK1198" s="22"/>
      <c r="ECL1198" s="22"/>
      <c r="ECM1198" s="22"/>
      <c r="ECN1198" s="22"/>
      <c r="ECO1198" s="22"/>
      <c r="ECP1198" s="22"/>
      <c r="ECQ1198" s="22"/>
      <c r="ECR1198" s="22"/>
      <c r="ECS1198" s="22"/>
      <c r="ECT1198" s="22"/>
      <c r="ECU1198" s="22"/>
      <c r="ECV1198" s="22"/>
      <c r="ECW1198" s="22"/>
      <c r="ECX1198" s="22"/>
      <c r="ECY1198" s="22"/>
      <c r="ECZ1198" s="22"/>
      <c r="EDA1198" s="22"/>
      <c r="EDB1198" s="22"/>
      <c r="EDC1198" s="22"/>
      <c r="EDD1198" s="22"/>
      <c r="EDE1198" s="22"/>
      <c r="EDF1198" s="22"/>
      <c r="EDG1198" s="22"/>
      <c r="EDH1198" s="22"/>
      <c r="EDI1198" s="22"/>
      <c r="EDJ1198" s="22"/>
      <c r="EDK1198" s="22"/>
      <c r="EDL1198" s="22"/>
      <c r="EDM1198" s="22"/>
      <c r="EDN1198" s="22"/>
      <c r="EDO1198" s="22"/>
      <c r="EDP1198" s="22"/>
      <c r="EDQ1198" s="22"/>
      <c r="EDR1198" s="22"/>
      <c r="EDS1198" s="22"/>
      <c r="EDT1198" s="22"/>
      <c r="EDU1198" s="22"/>
      <c r="EDV1198" s="22"/>
      <c r="EDW1198" s="22"/>
      <c r="EDX1198" s="22"/>
      <c r="EDY1198" s="22"/>
      <c r="EDZ1198" s="22"/>
      <c r="EEA1198" s="22"/>
      <c r="EEB1198" s="22"/>
      <c r="EEC1198" s="22"/>
      <c r="EED1198" s="22"/>
      <c r="EEE1198" s="22"/>
      <c r="EEF1198" s="22"/>
      <c r="EEG1198" s="22"/>
      <c r="EEH1198" s="22"/>
      <c r="EEI1198" s="22"/>
      <c r="EEJ1198" s="22"/>
      <c r="EEK1198" s="22"/>
      <c r="EEL1198" s="22"/>
      <c r="EEM1198" s="22"/>
      <c r="EEN1198" s="22"/>
      <c r="EEO1198" s="22"/>
      <c r="EEP1198" s="22"/>
      <c r="EEQ1198" s="22"/>
      <c r="EER1198" s="22"/>
      <c r="EES1198" s="22"/>
      <c r="EET1198" s="22"/>
      <c r="EEU1198" s="22"/>
      <c r="EEV1198" s="22"/>
      <c r="EEW1198" s="22"/>
      <c r="EEX1198" s="22"/>
      <c r="EEY1198" s="22"/>
      <c r="EEZ1198" s="22"/>
      <c r="EFA1198" s="22"/>
      <c r="EFB1198" s="22"/>
      <c r="EFC1198" s="22"/>
      <c r="EFD1198" s="22"/>
      <c r="EFE1198" s="22"/>
      <c r="EFF1198" s="22"/>
      <c r="EFG1198" s="22"/>
      <c r="EFH1198" s="22"/>
      <c r="EFI1198" s="22"/>
      <c r="EFJ1198" s="22"/>
      <c r="EFK1198" s="22"/>
      <c r="EFL1198" s="22"/>
      <c r="EFM1198" s="22"/>
      <c r="EFN1198" s="22"/>
      <c r="EFO1198" s="22"/>
      <c r="EFP1198" s="22"/>
      <c r="EFQ1198" s="22"/>
      <c r="EFR1198" s="22"/>
      <c r="EFS1198" s="22"/>
      <c r="EFT1198" s="22"/>
      <c r="EFU1198" s="22"/>
      <c r="EFV1198" s="22"/>
      <c r="EFW1198" s="22"/>
      <c r="EFX1198" s="22"/>
      <c r="EFY1198" s="22"/>
      <c r="EFZ1198" s="22"/>
      <c r="EGA1198" s="22"/>
      <c r="EGB1198" s="22"/>
      <c r="EGC1198" s="22"/>
      <c r="EGD1198" s="22"/>
      <c r="EGE1198" s="22"/>
      <c r="EGF1198" s="22"/>
      <c r="EGG1198" s="22"/>
      <c r="EGH1198" s="22"/>
      <c r="EGI1198" s="22"/>
      <c r="EGJ1198" s="22"/>
      <c r="EGK1198" s="22"/>
      <c r="EGL1198" s="22"/>
      <c r="EGM1198" s="22"/>
      <c r="EGN1198" s="22"/>
      <c r="EGO1198" s="22"/>
      <c r="EGP1198" s="22"/>
      <c r="EGQ1198" s="22"/>
      <c r="EGR1198" s="22"/>
      <c r="EGS1198" s="22"/>
      <c r="EGT1198" s="22"/>
      <c r="EGU1198" s="22"/>
      <c r="EGV1198" s="22"/>
      <c r="EGW1198" s="22"/>
      <c r="EGX1198" s="22"/>
      <c r="EGY1198" s="22"/>
      <c r="EGZ1198" s="22"/>
      <c r="EHA1198" s="22"/>
      <c r="EHB1198" s="22"/>
      <c r="EHC1198" s="22"/>
      <c r="EHD1198" s="22"/>
      <c r="EHE1198" s="22"/>
      <c r="EHF1198" s="22"/>
      <c r="EHG1198" s="22"/>
      <c r="EHH1198" s="22"/>
      <c r="EHI1198" s="22"/>
      <c r="EHJ1198" s="22"/>
      <c r="EHK1198" s="22"/>
      <c r="EHL1198" s="22"/>
      <c r="EHM1198" s="22"/>
      <c r="EHN1198" s="22"/>
      <c r="EHO1198" s="22"/>
      <c r="EHP1198" s="22"/>
      <c r="EHQ1198" s="22"/>
      <c r="EHR1198" s="22"/>
      <c r="EHS1198" s="22"/>
      <c r="EHT1198" s="22"/>
      <c r="EHU1198" s="22"/>
      <c r="EHV1198" s="22"/>
      <c r="EHW1198" s="22"/>
      <c r="EHX1198" s="22"/>
      <c r="EHY1198" s="22"/>
      <c r="EHZ1198" s="22"/>
      <c r="EIA1198" s="22"/>
      <c r="EIB1198" s="22"/>
      <c r="EIC1198" s="22"/>
      <c r="EID1198" s="22"/>
      <c r="EIE1198" s="22"/>
      <c r="EIF1198" s="22"/>
      <c r="EIG1198" s="22"/>
      <c r="EIH1198" s="22"/>
      <c r="EII1198" s="22"/>
      <c r="EIJ1198" s="22"/>
      <c r="EIK1198" s="22"/>
      <c r="EIL1198" s="22"/>
      <c r="EIM1198" s="22"/>
      <c r="EIN1198" s="22"/>
      <c r="EIO1198" s="22"/>
      <c r="EIP1198" s="22"/>
      <c r="EIQ1198" s="22"/>
      <c r="EIR1198" s="22"/>
      <c r="EIS1198" s="22"/>
      <c r="EIT1198" s="22"/>
      <c r="EIU1198" s="22"/>
      <c r="EIV1198" s="22"/>
      <c r="EIW1198" s="22"/>
      <c r="EIX1198" s="22"/>
      <c r="EIY1198" s="22"/>
      <c r="EIZ1198" s="22"/>
      <c r="EJA1198" s="22"/>
      <c r="EJB1198" s="22"/>
      <c r="EJC1198" s="22"/>
      <c r="EJD1198" s="22"/>
      <c r="EJE1198" s="22"/>
      <c r="EJF1198" s="22"/>
      <c r="EJG1198" s="22"/>
      <c r="EJH1198" s="22"/>
      <c r="EJI1198" s="22"/>
      <c r="EJJ1198" s="22"/>
      <c r="EJK1198" s="22"/>
      <c r="EJL1198" s="22"/>
      <c r="EJM1198" s="22"/>
      <c r="EJN1198" s="22"/>
      <c r="EJO1198" s="22"/>
      <c r="EJP1198" s="22"/>
      <c r="EJQ1198" s="22"/>
      <c r="EJR1198" s="22"/>
      <c r="EJS1198" s="22"/>
      <c r="EJT1198" s="22"/>
      <c r="EJU1198" s="22"/>
      <c r="EJV1198" s="22"/>
      <c r="EJW1198" s="22"/>
      <c r="EJX1198" s="22"/>
      <c r="EJY1198" s="22"/>
      <c r="EJZ1198" s="22"/>
      <c r="EKA1198" s="22"/>
      <c r="EKB1198" s="22"/>
      <c r="EKC1198" s="22"/>
      <c r="EKD1198" s="22"/>
      <c r="EKE1198" s="22"/>
      <c r="EKF1198" s="22"/>
      <c r="EKG1198" s="22"/>
      <c r="EKH1198" s="22"/>
      <c r="EKI1198" s="22"/>
      <c r="EKJ1198" s="22"/>
      <c r="EKK1198" s="22"/>
      <c r="EKL1198" s="22"/>
      <c r="EKM1198" s="22"/>
      <c r="EKN1198" s="22"/>
      <c r="EKO1198" s="22"/>
      <c r="EKP1198" s="22"/>
      <c r="EKQ1198" s="22"/>
      <c r="EKR1198" s="22"/>
      <c r="EKS1198" s="22"/>
      <c r="EKT1198" s="22"/>
      <c r="EKU1198" s="22"/>
      <c r="EKV1198" s="22"/>
      <c r="EKW1198" s="22"/>
      <c r="EKX1198" s="22"/>
      <c r="EKY1198" s="22"/>
      <c r="EKZ1198" s="22"/>
      <c r="ELA1198" s="22"/>
      <c r="ELB1198" s="22"/>
      <c r="ELC1198" s="22"/>
      <c r="ELD1198" s="22"/>
      <c r="ELE1198" s="22"/>
      <c r="ELF1198" s="22"/>
      <c r="ELG1198" s="22"/>
      <c r="ELH1198" s="22"/>
      <c r="ELI1198" s="22"/>
      <c r="ELJ1198" s="22"/>
      <c r="ELK1198" s="22"/>
      <c r="ELL1198" s="22"/>
      <c r="ELM1198" s="22"/>
      <c r="ELN1198" s="22"/>
      <c r="ELO1198" s="22"/>
      <c r="ELP1198" s="22"/>
      <c r="ELQ1198" s="22"/>
      <c r="ELR1198" s="22"/>
      <c r="ELS1198" s="22"/>
      <c r="ELT1198" s="22"/>
      <c r="ELU1198" s="22"/>
      <c r="ELV1198" s="22"/>
      <c r="ELW1198" s="22"/>
      <c r="ELX1198" s="22"/>
      <c r="ELY1198" s="22"/>
      <c r="ELZ1198" s="22"/>
      <c r="EMA1198" s="22"/>
      <c r="EMB1198" s="22"/>
      <c r="EMC1198" s="22"/>
      <c r="EMD1198" s="22"/>
      <c r="EME1198" s="22"/>
      <c r="EMF1198" s="22"/>
      <c r="EMG1198" s="22"/>
      <c r="EMH1198" s="22"/>
      <c r="EMI1198" s="22"/>
      <c r="EMJ1198" s="22"/>
      <c r="EMK1198" s="22"/>
      <c r="EML1198" s="22"/>
      <c r="EMM1198" s="22"/>
      <c r="EMN1198" s="22"/>
      <c r="EMO1198" s="22"/>
      <c r="EMP1198" s="22"/>
      <c r="EMQ1198" s="22"/>
      <c r="EMR1198" s="22"/>
      <c r="EMS1198" s="22"/>
      <c r="EMT1198" s="22"/>
      <c r="EMU1198" s="22"/>
      <c r="EMV1198" s="22"/>
      <c r="EMW1198" s="22"/>
      <c r="EMX1198" s="22"/>
      <c r="EMY1198" s="22"/>
      <c r="EMZ1198" s="22"/>
      <c r="ENA1198" s="22"/>
      <c r="ENB1198" s="22"/>
      <c r="ENC1198" s="22"/>
      <c r="END1198" s="22"/>
      <c r="ENE1198" s="22"/>
      <c r="ENF1198" s="22"/>
      <c r="ENG1198" s="22"/>
      <c r="ENH1198" s="22"/>
      <c r="ENI1198" s="22"/>
      <c r="ENJ1198" s="22"/>
      <c r="ENK1198" s="22"/>
      <c r="ENL1198" s="22"/>
      <c r="ENM1198" s="22"/>
      <c r="ENN1198" s="22"/>
      <c r="ENO1198" s="22"/>
      <c r="ENP1198" s="22"/>
      <c r="ENQ1198" s="22"/>
      <c r="ENR1198" s="22"/>
      <c r="ENS1198" s="22"/>
      <c r="ENT1198" s="22"/>
      <c r="ENU1198" s="22"/>
      <c r="ENV1198" s="22"/>
      <c r="ENW1198" s="22"/>
      <c r="ENX1198" s="22"/>
      <c r="ENY1198" s="22"/>
      <c r="ENZ1198" s="22"/>
      <c r="EOA1198" s="22"/>
      <c r="EOB1198" s="22"/>
      <c r="EOC1198" s="22"/>
      <c r="EOD1198" s="22"/>
      <c r="EOE1198" s="22"/>
      <c r="EOF1198" s="22"/>
      <c r="EOG1198" s="22"/>
      <c r="EOH1198" s="22"/>
      <c r="EOI1198" s="22"/>
      <c r="EOJ1198" s="22"/>
      <c r="EOK1198" s="22"/>
      <c r="EOL1198" s="22"/>
      <c r="EOM1198" s="22"/>
      <c r="EON1198" s="22"/>
      <c r="EOO1198" s="22"/>
      <c r="EOP1198" s="22"/>
      <c r="EOQ1198" s="22"/>
      <c r="EOR1198" s="22"/>
      <c r="EOS1198" s="22"/>
      <c r="EOT1198" s="22"/>
      <c r="EOU1198" s="22"/>
      <c r="EOV1198" s="22"/>
      <c r="EOW1198" s="22"/>
      <c r="EOX1198" s="22"/>
      <c r="EOY1198" s="22"/>
      <c r="EOZ1198" s="22"/>
      <c r="EPA1198" s="22"/>
      <c r="EPB1198" s="22"/>
      <c r="EPC1198" s="22"/>
      <c r="EPD1198" s="22"/>
      <c r="EPE1198" s="22"/>
      <c r="EPF1198" s="22"/>
      <c r="EPG1198" s="22"/>
      <c r="EPH1198" s="22"/>
      <c r="EPI1198" s="22"/>
      <c r="EPJ1198" s="22"/>
      <c r="EPK1198" s="22"/>
      <c r="EPL1198" s="22"/>
      <c r="EPM1198" s="22"/>
      <c r="EPN1198" s="22"/>
      <c r="EPO1198" s="22"/>
      <c r="EPP1198" s="22"/>
      <c r="EPQ1198" s="22"/>
      <c r="EPR1198" s="22"/>
      <c r="EPS1198" s="22"/>
      <c r="EPT1198" s="22"/>
      <c r="EPU1198" s="22"/>
      <c r="EPV1198" s="22"/>
      <c r="EPW1198" s="22"/>
      <c r="EPX1198" s="22"/>
      <c r="EPY1198" s="22"/>
      <c r="EPZ1198" s="22"/>
      <c r="EQA1198" s="22"/>
      <c r="EQB1198" s="22"/>
      <c r="EQC1198" s="22"/>
      <c r="EQD1198" s="22"/>
      <c r="EQE1198" s="22"/>
      <c r="EQF1198" s="22"/>
      <c r="EQG1198" s="22"/>
      <c r="EQH1198" s="22"/>
      <c r="EQI1198" s="22"/>
      <c r="EQJ1198" s="22"/>
      <c r="EQK1198" s="22"/>
      <c r="EQL1198" s="22"/>
      <c r="EQM1198" s="22"/>
      <c r="EQN1198" s="22"/>
      <c r="EQO1198" s="22"/>
      <c r="EQP1198" s="22"/>
      <c r="EQQ1198" s="22"/>
      <c r="EQR1198" s="22"/>
      <c r="EQS1198" s="22"/>
      <c r="EQT1198" s="22"/>
      <c r="EQU1198" s="22"/>
      <c r="EQV1198" s="22"/>
      <c r="EQW1198" s="22"/>
      <c r="EQX1198" s="22"/>
      <c r="EQY1198" s="22"/>
      <c r="EQZ1198" s="22"/>
      <c r="ERA1198" s="22"/>
      <c r="ERB1198" s="22"/>
      <c r="ERC1198" s="22"/>
      <c r="ERD1198" s="22"/>
      <c r="ERE1198" s="22"/>
      <c r="ERF1198" s="22"/>
      <c r="ERG1198" s="22"/>
      <c r="ERH1198" s="22"/>
      <c r="ERI1198" s="22"/>
      <c r="ERJ1198" s="22"/>
      <c r="ERK1198" s="22"/>
      <c r="ERL1198" s="22"/>
      <c r="ERM1198" s="22"/>
      <c r="ERN1198" s="22"/>
      <c r="ERO1198" s="22"/>
      <c r="ERP1198" s="22"/>
      <c r="ERQ1198" s="22"/>
      <c r="ERR1198" s="22"/>
      <c r="ERS1198" s="22"/>
      <c r="ERT1198" s="22"/>
      <c r="ERU1198" s="22"/>
      <c r="ERV1198" s="22"/>
      <c r="ERW1198" s="22"/>
      <c r="ERX1198" s="22"/>
      <c r="ERY1198" s="22"/>
      <c r="ERZ1198" s="22"/>
      <c r="ESA1198" s="22"/>
      <c r="ESB1198" s="22"/>
      <c r="ESC1198" s="22"/>
      <c r="ESD1198" s="22"/>
      <c r="ESE1198" s="22"/>
      <c r="ESF1198" s="22"/>
      <c r="ESG1198" s="22"/>
      <c r="ESH1198" s="22"/>
      <c r="ESI1198" s="22"/>
      <c r="ESJ1198" s="22"/>
      <c r="ESK1198" s="22"/>
      <c r="ESL1198" s="22"/>
      <c r="ESM1198" s="22"/>
      <c r="ESN1198" s="22"/>
      <c r="ESO1198" s="22"/>
      <c r="ESP1198" s="22"/>
      <c r="ESQ1198" s="22"/>
      <c r="ESR1198" s="22"/>
      <c r="ESS1198" s="22"/>
      <c r="EST1198" s="22"/>
      <c r="ESU1198" s="22"/>
      <c r="ESV1198" s="22"/>
      <c r="ESW1198" s="22"/>
      <c r="ESX1198" s="22"/>
      <c r="ESY1198" s="22"/>
      <c r="ESZ1198" s="22"/>
      <c r="ETA1198" s="22"/>
      <c r="ETB1198" s="22"/>
      <c r="ETC1198" s="22"/>
      <c r="ETD1198" s="22"/>
      <c r="ETE1198" s="22"/>
      <c r="ETF1198" s="22"/>
      <c r="ETG1198" s="22"/>
      <c r="ETH1198" s="22"/>
      <c r="ETI1198" s="22"/>
      <c r="ETJ1198" s="22"/>
      <c r="ETK1198" s="22"/>
      <c r="ETL1198" s="22"/>
      <c r="ETM1198" s="22"/>
      <c r="ETN1198" s="22"/>
      <c r="ETO1198" s="22"/>
      <c r="ETP1198" s="22"/>
      <c r="ETQ1198" s="22"/>
      <c r="ETR1198" s="22"/>
      <c r="ETS1198" s="22"/>
      <c r="ETT1198" s="22"/>
      <c r="ETU1198" s="22"/>
      <c r="ETV1198" s="22"/>
      <c r="ETW1198" s="22"/>
      <c r="ETX1198" s="22"/>
      <c r="ETY1198" s="22"/>
      <c r="ETZ1198" s="22"/>
      <c r="EUA1198" s="22"/>
      <c r="EUB1198" s="22"/>
      <c r="EUC1198" s="22"/>
      <c r="EUD1198" s="22"/>
      <c r="EUE1198" s="22"/>
      <c r="EUF1198" s="22"/>
      <c r="EUG1198" s="22"/>
      <c r="EUH1198" s="22"/>
      <c r="EUI1198" s="22"/>
      <c r="EUJ1198" s="22"/>
      <c r="EUK1198" s="22"/>
      <c r="EUL1198" s="22"/>
      <c r="EUM1198" s="22"/>
      <c r="EUN1198" s="22"/>
      <c r="EUO1198" s="22"/>
      <c r="EUP1198" s="22"/>
      <c r="EUQ1198" s="22"/>
      <c r="EUR1198" s="22"/>
      <c r="EUS1198" s="22"/>
      <c r="EUT1198" s="22"/>
      <c r="EUU1198" s="22"/>
      <c r="EUV1198" s="22"/>
      <c r="EUW1198" s="22"/>
      <c r="EUX1198" s="22"/>
      <c r="EUY1198" s="22"/>
      <c r="EUZ1198" s="22"/>
      <c r="EVA1198" s="22"/>
      <c r="EVB1198" s="22"/>
      <c r="EVC1198" s="22"/>
      <c r="EVD1198" s="22"/>
      <c r="EVE1198" s="22"/>
      <c r="EVF1198" s="22"/>
      <c r="EVG1198" s="22"/>
      <c r="EVH1198" s="22"/>
      <c r="EVI1198" s="22"/>
      <c r="EVJ1198" s="22"/>
      <c r="EVK1198" s="22"/>
      <c r="EVL1198" s="22"/>
      <c r="EVM1198" s="22"/>
      <c r="EVN1198" s="22"/>
      <c r="EVO1198" s="22"/>
      <c r="EVP1198" s="22"/>
      <c r="EVQ1198" s="22"/>
      <c r="EVR1198" s="22"/>
      <c r="EVS1198" s="22"/>
      <c r="EVT1198" s="22"/>
      <c r="EVU1198" s="22"/>
      <c r="EVV1198" s="22"/>
      <c r="EVW1198" s="22"/>
      <c r="EVX1198" s="22"/>
      <c r="EVY1198" s="22"/>
      <c r="EVZ1198" s="22"/>
      <c r="EWA1198" s="22"/>
      <c r="EWB1198" s="22"/>
      <c r="EWC1198" s="22"/>
      <c r="EWD1198" s="22"/>
      <c r="EWE1198" s="22"/>
      <c r="EWF1198" s="22"/>
      <c r="EWG1198" s="22"/>
      <c r="EWH1198" s="22"/>
      <c r="EWI1198" s="22"/>
      <c r="EWJ1198" s="22"/>
      <c r="EWK1198" s="22"/>
      <c r="EWL1198" s="22"/>
      <c r="EWM1198" s="22"/>
      <c r="EWN1198" s="22"/>
      <c r="EWO1198" s="22"/>
      <c r="EWP1198" s="22"/>
      <c r="EWQ1198" s="22"/>
      <c r="EWR1198" s="22"/>
      <c r="EWS1198" s="22"/>
      <c r="EWT1198" s="22"/>
      <c r="EWU1198" s="22"/>
      <c r="EWV1198" s="22"/>
      <c r="EWW1198" s="22"/>
      <c r="EWX1198" s="22"/>
      <c r="EWY1198" s="22"/>
      <c r="EWZ1198" s="22"/>
      <c r="EXA1198" s="22"/>
      <c r="EXB1198" s="22"/>
      <c r="EXC1198" s="22"/>
      <c r="EXD1198" s="22"/>
      <c r="EXE1198" s="22"/>
      <c r="EXF1198" s="22"/>
      <c r="EXG1198" s="22"/>
      <c r="EXH1198" s="22"/>
      <c r="EXI1198" s="22"/>
      <c r="EXJ1198" s="22"/>
      <c r="EXK1198" s="22"/>
      <c r="EXL1198" s="22"/>
      <c r="EXM1198" s="22"/>
      <c r="EXN1198" s="22"/>
      <c r="EXO1198" s="22"/>
      <c r="EXP1198" s="22"/>
      <c r="EXQ1198" s="22"/>
      <c r="EXR1198" s="22"/>
      <c r="EXS1198" s="22"/>
      <c r="EXT1198" s="22"/>
      <c r="EXU1198" s="22"/>
      <c r="EXV1198" s="22"/>
      <c r="EXW1198" s="22"/>
      <c r="EXX1198" s="22"/>
      <c r="EXY1198" s="22"/>
      <c r="EXZ1198" s="22"/>
      <c r="EYA1198" s="22"/>
      <c r="EYB1198" s="22"/>
      <c r="EYC1198" s="22"/>
      <c r="EYD1198" s="22"/>
      <c r="EYE1198" s="22"/>
      <c r="EYF1198" s="22"/>
      <c r="EYG1198" s="22"/>
      <c r="EYH1198" s="22"/>
      <c r="EYI1198" s="22"/>
      <c r="EYJ1198" s="22"/>
      <c r="EYK1198" s="22"/>
      <c r="EYL1198" s="22"/>
      <c r="EYM1198" s="22"/>
      <c r="EYN1198" s="22"/>
      <c r="EYO1198" s="22"/>
      <c r="EYP1198" s="22"/>
      <c r="EYQ1198" s="22"/>
      <c r="EYR1198" s="22"/>
      <c r="EYS1198" s="22"/>
      <c r="EYT1198" s="22"/>
      <c r="EYU1198" s="22"/>
      <c r="EYV1198" s="22"/>
      <c r="EYW1198" s="22"/>
      <c r="EYX1198" s="22"/>
      <c r="EYY1198" s="22"/>
      <c r="EYZ1198" s="22"/>
      <c r="EZA1198" s="22"/>
      <c r="EZB1198" s="22"/>
      <c r="EZC1198" s="22"/>
      <c r="EZD1198" s="22"/>
      <c r="EZE1198" s="22"/>
      <c r="EZF1198" s="22"/>
      <c r="EZG1198" s="22"/>
      <c r="EZH1198" s="22"/>
      <c r="EZI1198" s="22"/>
      <c r="EZJ1198" s="22"/>
      <c r="EZK1198" s="22"/>
      <c r="EZL1198" s="22"/>
      <c r="EZM1198" s="22"/>
      <c r="EZN1198" s="22"/>
      <c r="EZO1198" s="22"/>
      <c r="EZP1198" s="22"/>
      <c r="EZQ1198" s="22"/>
      <c r="EZR1198" s="22"/>
      <c r="EZS1198" s="22"/>
      <c r="EZT1198" s="22"/>
      <c r="EZU1198" s="22"/>
      <c r="EZV1198" s="22"/>
      <c r="EZW1198" s="22"/>
      <c r="EZX1198" s="22"/>
      <c r="EZY1198" s="22"/>
      <c r="EZZ1198" s="22"/>
      <c r="FAA1198" s="22"/>
      <c r="FAB1198" s="22"/>
      <c r="FAC1198" s="22"/>
      <c r="FAD1198" s="22"/>
      <c r="FAE1198" s="22"/>
      <c r="FAF1198" s="22"/>
      <c r="FAG1198" s="22"/>
      <c r="FAH1198" s="22"/>
      <c r="FAI1198" s="22"/>
      <c r="FAJ1198" s="22"/>
      <c r="FAK1198" s="22"/>
      <c r="FAL1198" s="22"/>
      <c r="FAM1198" s="22"/>
      <c r="FAN1198" s="22"/>
      <c r="FAO1198" s="22"/>
      <c r="FAP1198" s="22"/>
      <c r="FAQ1198" s="22"/>
      <c r="FAR1198" s="22"/>
      <c r="FAS1198" s="22"/>
      <c r="FAT1198" s="22"/>
      <c r="FAU1198" s="22"/>
      <c r="FAV1198" s="22"/>
      <c r="FAW1198" s="22"/>
      <c r="FAX1198" s="22"/>
      <c r="FAY1198" s="22"/>
      <c r="FAZ1198" s="22"/>
      <c r="FBA1198" s="22"/>
      <c r="FBB1198" s="22"/>
      <c r="FBC1198" s="22"/>
      <c r="FBD1198" s="22"/>
      <c r="FBE1198" s="22"/>
      <c r="FBF1198" s="22"/>
      <c r="FBG1198" s="22"/>
      <c r="FBH1198" s="22"/>
      <c r="FBI1198" s="22"/>
      <c r="FBJ1198" s="22"/>
      <c r="FBK1198" s="22"/>
      <c r="FBL1198" s="22"/>
      <c r="FBM1198" s="22"/>
      <c r="FBN1198" s="22"/>
      <c r="FBO1198" s="22"/>
      <c r="FBP1198" s="22"/>
      <c r="FBQ1198" s="22"/>
      <c r="FBR1198" s="22"/>
      <c r="FBS1198" s="22"/>
      <c r="FBT1198" s="22"/>
      <c r="FBU1198" s="22"/>
      <c r="FBV1198" s="22"/>
      <c r="FBW1198" s="22"/>
      <c r="FBX1198" s="22"/>
      <c r="FBY1198" s="22"/>
      <c r="FBZ1198" s="22"/>
      <c r="FCA1198" s="22"/>
      <c r="FCB1198" s="22"/>
      <c r="FCC1198" s="22"/>
      <c r="FCD1198" s="22"/>
      <c r="FCE1198" s="22"/>
      <c r="FCF1198" s="22"/>
      <c r="FCG1198" s="22"/>
      <c r="FCH1198" s="22"/>
      <c r="FCI1198" s="22"/>
      <c r="FCJ1198" s="22"/>
      <c r="FCK1198" s="22"/>
      <c r="FCL1198" s="22"/>
      <c r="FCM1198" s="22"/>
      <c r="FCN1198" s="22"/>
      <c r="FCO1198" s="22"/>
      <c r="FCP1198" s="22"/>
      <c r="FCQ1198" s="22"/>
      <c r="FCR1198" s="22"/>
      <c r="FCS1198" s="22"/>
      <c r="FCT1198" s="22"/>
      <c r="FCU1198" s="22"/>
      <c r="FCV1198" s="22"/>
      <c r="FCW1198" s="22"/>
      <c r="FCX1198" s="22"/>
      <c r="FCY1198" s="22"/>
      <c r="FCZ1198" s="22"/>
      <c r="FDA1198" s="22"/>
      <c r="FDB1198" s="22"/>
      <c r="FDC1198" s="22"/>
      <c r="FDD1198" s="22"/>
      <c r="FDE1198" s="22"/>
      <c r="FDF1198" s="22"/>
      <c r="FDG1198" s="22"/>
      <c r="FDH1198" s="22"/>
      <c r="FDI1198" s="22"/>
      <c r="FDJ1198" s="22"/>
      <c r="FDK1198" s="22"/>
      <c r="FDL1198" s="22"/>
      <c r="FDM1198" s="22"/>
      <c r="FDN1198" s="22"/>
      <c r="FDO1198" s="22"/>
      <c r="FDP1198" s="22"/>
      <c r="FDQ1198" s="22"/>
      <c r="FDR1198" s="22"/>
      <c r="FDS1198" s="22"/>
      <c r="FDT1198" s="22"/>
      <c r="FDU1198" s="22"/>
      <c r="FDV1198" s="22"/>
      <c r="FDW1198" s="22"/>
      <c r="FDX1198" s="22"/>
      <c r="FDY1198" s="22"/>
      <c r="FDZ1198" s="22"/>
      <c r="FEA1198" s="22"/>
      <c r="FEB1198" s="22"/>
      <c r="FEC1198" s="22"/>
      <c r="FED1198" s="22"/>
      <c r="FEE1198" s="22"/>
      <c r="FEF1198" s="22"/>
      <c r="FEG1198" s="22"/>
      <c r="FEH1198" s="22"/>
      <c r="FEI1198" s="22"/>
      <c r="FEJ1198" s="22"/>
      <c r="FEK1198" s="22"/>
      <c r="FEL1198" s="22"/>
      <c r="FEM1198" s="22"/>
      <c r="FEN1198" s="22"/>
      <c r="FEO1198" s="22"/>
      <c r="FEP1198" s="22"/>
      <c r="FEQ1198" s="22"/>
      <c r="FER1198" s="22"/>
      <c r="FES1198" s="22"/>
      <c r="FET1198" s="22"/>
      <c r="FEU1198" s="22"/>
      <c r="FEV1198" s="22"/>
      <c r="FEW1198" s="22"/>
      <c r="FEX1198" s="22"/>
      <c r="FEY1198" s="22"/>
      <c r="FEZ1198" s="22"/>
      <c r="FFA1198" s="22"/>
      <c r="FFB1198" s="22"/>
      <c r="FFC1198" s="22"/>
      <c r="FFD1198" s="22"/>
      <c r="FFE1198" s="22"/>
      <c r="FFF1198" s="22"/>
      <c r="FFG1198" s="22"/>
      <c r="FFH1198" s="22"/>
      <c r="FFI1198" s="22"/>
      <c r="FFJ1198" s="22"/>
      <c r="FFK1198" s="22"/>
      <c r="FFL1198" s="22"/>
      <c r="FFM1198" s="22"/>
      <c r="FFN1198" s="22"/>
      <c r="FFO1198" s="22"/>
      <c r="FFP1198" s="22"/>
      <c r="FFQ1198" s="22"/>
      <c r="FFR1198" s="22"/>
      <c r="FFS1198" s="22"/>
      <c r="FFT1198" s="22"/>
      <c r="FFU1198" s="22"/>
      <c r="FFV1198" s="22"/>
      <c r="FFW1198" s="22"/>
      <c r="FFX1198" s="22"/>
      <c r="FFY1198" s="22"/>
      <c r="FFZ1198" s="22"/>
      <c r="FGA1198" s="22"/>
      <c r="FGB1198" s="22"/>
      <c r="FGC1198" s="22"/>
      <c r="FGD1198" s="22"/>
      <c r="FGE1198" s="22"/>
      <c r="FGF1198" s="22"/>
      <c r="FGG1198" s="22"/>
      <c r="FGH1198" s="22"/>
      <c r="FGI1198" s="22"/>
      <c r="FGJ1198" s="22"/>
      <c r="FGK1198" s="22"/>
      <c r="FGL1198" s="22"/>
      <c r="FGM1198" s="22"/>
      <c r="FGN1198" s="22"/>
      <c r="FGO1198" s="22"/>
      <c r="FGP1198" s="22"/>
      <c r="FGQ1198" s="22"/>
      <c r="FGR1198" s="22"/>
      <c r="FGS1198" s="22"/>
      <c r="FGT1198" s="22"/>
      <c r="FGU1198" s="22"/>
      <c r="FGV1198" s="22"/>
      <c r="FGW1198" s="22"/>
      <c r="FGX1198" s="22"/>
      <c r="FGY1198" s="22"/>
      <c r="FGZ1198" s="22"/>
      <c r="FHA1198" s="22"/>
      <c r="FHB1198" s="22"/>
      <c r="FHC1198" s="22"/>
      <c r="FHD1198" s="22"/>
      <c r="FHE1198" s="22"/>
      <c r="FHF1198" s="22"/>
      <c r="FHG1198" s="22"/>
      <c r="FHH1198" s="22"/>
      <c r="FHI1198" s="22"/>
      <c r="FHJ1198" s="22"/>
      <c r="FHK1198" s="22"/>
      <c r="FHL1198" s="22"/>
      <c r="FHM1198" s="22"/>
      <c r="FHN1198" s="22"/>
      <c r="FHO1198" s="22"/>
      <c r="FHP1198" s="22"/>
      <c r="FHQ1198" s="22"/>
      <c r="FHR1198" s="22"/>
      <c r="FHS1198" s="22"/>
      <c r="FHT1198" s="22"/>
      <c r="FHU1198" s="22"/>
      <c r="FHV1198" s="22"/>
      <c r="FHW1198" s="22"/>
      <c r="FHX1198" s="22"/>
      <c r="FHY1198" s="22"/>
      <c r="FHZ1198" s="22"/>
      <c r="FIA1198" s="22"/>
      <c r="FIB1198" s="22"/>
      <c r="FIC1198" s="22"/>
      <c r="FID1198" s="22"/>
      <c r="FIE1198" s="22"/>
      <c r="FIF1198" s="22"/>
      <c r="FIG1198" s="22"/>
      <c r="FIH1198" s="22"/>
      <c r="FII1198" s="22"/>
      <c r="FIJ1198" s="22"/>
      <c r="FIK1198" s="22"/>
      <c r="FIL1198" s="22"/>
      <c r="FIM1198" s="22"/>
      <c r="FIN1198" s="22"/>
      <c r="FIO1198" s="22"/>
      <c r="FIP1198" s="22"/>
      <c r="FIQ1198" s="22"/>
      <c r="FIR1198" s="22"/>
      <c r="FIS1198" s="22"/>
      <c r="FIT1198" s="22"/>
      <c r="FIU1198" s="22"/>
      <c r="FIV1198" s="22"/>
      <c r="FIW1198" s="22"/>
      <c r="FIX1198" s="22"/>
      <c r="FIY1198" s="22"/>
      <c r="FIZ1198" s="22"/>
      <c r="FJA1198" s="22"/>
      <c r="FJB1198" s="22"/>
      <c r="FJC1198" s="22"/>
      <c r="FJD1198" s="22"/>
      <c r="FJE1198" s="22"/>
      <c r="FJF1198" s="22"/>
      <c r="FJG1198" s="22"/>
      <c r="FJH1198" s="22"/>
      <c r="FJI1198" s="22"/>
      <c r="FJJ1198" s="22"/>
      <c r="FJK1198" s="22"/>
      <c r="FJL1198" s="22"/>
      <c r="FJM1198" s="22"/>
      <c r="FJN1198" s="22"/>
      <c r="FJO1198" s="22"/>
      <c r="FJP1198" s="22"/>
      <c r="FJQ1198" s="22"/>
      <c r="FJR1198" s="22"/>
      <c r="FJS1198" s="22"/>
      <c r="FJT1198" s="22"/>
      <c r="FJU1198" s="22"/>
      <c r="FJV1198" s="22"/>
      <c r="FJW1198" s="22"/>
      <c r="FJX1198" s="22"/>
      <c r="FJY1198" s="22"/>
      <c r="FJZ1198" s="22"/>
      <c r="FKA1198" s="22"/>
      <c r="FKB1198" s="22"/>
      <c r="FKC1198" s="22"/>
      <c r="FKD1198" s="22"/>
      <c r="FKE1198" s="22"/>
      <c r="FKF1198" s="22"/>
      <c r="FKG1198" s="22"/>
      <c r="FKH1198" s="22"/>
      <c r="FKI1198" s="22"/>
      <c r="FKJ1198" s="22"/>
      <c r="FKK1198" s="22"/>
      <c r="FKL1198" s="22"/>
      <c r="FKM1198" s="22"/>
      <c r="FKN1198" s="22"/>
      <c r="FKO1198" s="22"/>
      <c r="FKP1198" s="22"/>
      <c r="FKQ1198" s="22"/>
      <c r="FKR1198" s="22"/>
      <c r="FKS1198" s="22"/>
      <c r="FKT1198" s="22"/>
      <c r="FKU1198" s="22"/>
      <c r="FKV1198" s="22"/>
      <c r="FKW1198" s="22"/>
      <c r="FKX1198" s="22"/>
      <c r="FKY1198" s="22"/>
      <c r="FKZ1198" s="22"/>
      <c r="FLA1198" s="22"/>
      <c r="FLB1198" s="22"/>
      <c r="FLC1198" s="22"/>
      <c r="FLD1198" s="22"/>
      <c r="FLE1198" s="22"/>
      <c r="FLF1198" s="22"/>
      <c r="FLG1198" s="22"/>
      <c r="FLH1198" s="22"/>
      <c r="FLI1198" s="22"/>
      <c r="FLJ1198" s="22"/>
      <c r="FLK1198" s="22"/>
      <c r="FLL1198" s="22"/>
      <c r="FLM1198" s="22"/>
      <c r="FLN1198" s="22"/>
      <c r="FLO1198" s="22"/>
      <c r="FLP1198" s="22"/>
      <c r="FLQ1198" s="22"/>
      <c r="FLR1198" s="22"/>
      <c r="FLS1198" s="22"/>
      <c r="FLT1198" s="22"/>
      <c r="FLU1198" s="22"/>
      <c r="FLV1198" s="22"/>
      <c r="FLW1198" s="22"/>
      <c r="FLX1198" s="22"/>
      <c r="FLY1198" s="22"/>
      <c r="FLZ1198" s="22"/>
      <c r="FMA1198" s="22"/>
      <c r="FMB1198" s="22"/>
      <c r="FMC1198" s="22"/>
      <c r="FMD1198" s="22"/>
      <c r="FME1198" s="22"/>
      <c r="FMF1198" s="22"/>
      <c r="FMG1198" s="22"/>
      <c r="FMH1198" s="22"/>
      <c r="FMI1198" s="22"/>
      <c r="FMJ1198" s="22"/>
      <c r="FMK1198" s="22"/>
      <c r="FML1198" s="22"/>
      <c r="FMM1198" s="22"/>
      <c r="FMN1198" s="22"/>
      <c r="FMO1198" s="22"/>
      <c r="FMP1198" s="22"/>
      <c r="FMQ1198" s="22"/>
      <c r="FMR1198" s="22"/>
      <c r="FMS1198" s="22"/>
      <c r="FMT1198" s="22"/>
      <c r="FMU1198" s="22"/>
      <c r="FMV1198" s="22"/>
      <c r="FMW1198" s="22"/>
      <c r="FMX1198" s="22"/>
      <c r="FMY1198" s="22"/>
      <c r="FMZ1198" s="22"/>
      <c r="FNA1198" s="22"/>
      <c r="FNB1198" s="22"/>
      <c r="FNC1198" s="22"/>
      <c r="FND1198" s="22"/>
      <c r="FNE1198" s="22"/>
      <c r="FNF1198" s="22"/>
      <c r="FNG1198" s="22"/>
      <c r="FNH1198" s="22"/>
      <c r="FNI1198" s="22"/>
      <c r="FNJ1198" s="22"/>
      <c r="FNK1198" s="22"/>
      <c r="FNL1198" s="22"/>
      <c r="FNM1198" s="22"/>
      <c r="FNN1198" s="22"/>
      <c r="FNO1198" s="22"/>
      <c r="FNP1198" s="22"/>
      <c r="FNQ1198" s="22"/>
      <c r="FNR1198" s="22"/>
      <c r="FNS1198" s="22"/>
      <c r="FNT1198" s="22"/>
      <c r="FNU1198" s="22"/>
      <c r="FNV1198" s="22"/>
      <c r="FNW1198" s="22"/>
      <c r="FNX1198" s="22"/>
      <c r="FNY1198" s="22"/>
      <c r="FNZ1198" s="22"/>
      <c r="FOA1198" s="22"/>
      <c r="FOB1198" s="22"/>
      <c r="FOC1198" s="22"/>
      <c r="FOD1198" s="22"/>
      <c r="FOE1198" s="22"/>
      <c r="FOF1198" s="22"/>
      <c r="FOG1198" s="22"/>
      <c r="FOH1198" s="22"/>
      <c r="FOI1198" s="22"/>
      <c r="FOJ1198" s="22"/>
      <c r="FOK1198" s="22"/>
      <c r="FOL1198" s="22"/>
      <c r="FOM1198" s="22"/>
      <c r="FON1198" s="22"/>
      <c r="FOO1198" s="22"/>
      <c r="FOP1198" s="22"/>
      <c r="FOQ1198" s="22"/>
      <c r="FOR1198" s="22"/>
      <c r="FOS1198" s="22"/>
      <c r="FOT1198" s="22"/>
      <c r="FOU1198" s="22"/>
      <c r="FOV1198" s="22"/>
      <c r="FOW1198" s="22"/>
      <c r="FOX1198" s="22"/>
      <c r="FOY1198" s="22"/>
      <c r="FOZ1198" s="22"/>
      <c r="FPA1198" s="22"/>
      <c r="FPB1198" s="22"/>
      <c r="FPC1198" s="22"/>
      <c r="FPD1198" s="22"/>
      <c r="FPE1198" s="22"/>
      <c r="FPF1198" s="22"/>
      <c r="FPG1198" s="22"/>
      <c r="FPH1198" s="22"/>
      <c r="FPI1198" s="22"/>
      <c r="FPJ1198" s="22"/>
      <c r="FPK1198" s="22"/>
      <c r="FPL1198" s="22"/>
      <c r="FPM1198" s="22"/>
      <c r="FPN1198" s="22"/>
      <c r="FPO1198" s="22"/>
      <c r="FPP1198" s="22"/>
      <c r="FPQ1198" s="22"/>
      <c r="FPR1198" s="22"/>
      <c r="FPS1198" s="22"/>
      <c r="FPT1198" s="22"/>
      <c r="FPU1198" s="22"/>
      <c r="FPV1198" s="22"/>
      <c r="FPW1198" s="22"/>
      <c r="FPX1198" s="22"/>
      <c r="FPY1198" s="22"/>
      <c r="FPZ1198" s="22"/>
      <c r="FQA1198" s="22"/>
      <c r="FQB1198" s="22"/>
      <c r="FQC1198" s="22"/>
      <c r="FQD1198" s="22"/>
      <c r="FQE1198" s="22"/>
      <c r="FQF1198" s="22"/>
      <c r="FQG1198" s="22"/>
      <c r="FQH1198" s="22"/>
      <c r="FQI1198" s="22"/>
      <c r="FQJ1198" s="22"/>
      <c r="FQK1198" s="22"/>
      <c r="FQL1198" s="22"/>
      <c r="FQM1198" s="22"/>
      <c r="FQN1198" s="22"/>
      <c r="FQO1198" s="22"/>
      <c r="FQP1198" s="22"/>
      <c r="FQQ1198" s="22"/>
      <c r="FQR1198" s="22"/>
      <c r="FQS1198" s="22"/>
      <c r="FQT1198" s="22"/>
      <c r="FQU1198" s="22"/>
      <c r="FQV1198" s="22"/>
      <c r="FQW1198" s="22"/>
      <c r="FQX1198" s="22"/>
      <c r="FQY1198" s="22"/>
      <c r="FQZ1198" s="22"/>
      <c r="FRA1198" s="22"/>
      <c r="FRB1198" s="22"/>
      <c r="FRC1198" s="22"/>
      <c r="FRD1198" s="22"/>
      <c r="FRE1198" s="22"/>
      <c r="FRF1198" s="22"/>
      <c r="FRG1198" s="22"/>
      <c r="FRH1198" s="22"/>
      <c r="FRI1198" s="22"/>
      <c r="FRJ1198" s="22"/>
      <c r="FRK1198" s="22"/>
      <c r="FRL1198" s="22"/>
      <c r="FRM1198" s="22"/>
      <c r="FRN1198" s="22"/>
      <c r="FRO1198" s="22"/>
      <c r="FRP1198" s="22"/>
      <c r="FRQ1198" s="22"/>
      <c r="FRR1198" s="22"/>
      <c r="FRS1198" s="22"/>
      <c r="FRT1198" s="22"/>
      <c r="FRU1198" s="22"/>
      <c r="FRV1198" s="22"/>
      <c r="FRW1198" s="22"/>
      <c r="FRX1198" s="22"/>
      <c r="FRY1198" s="22"/>
      <c r="FRZ1198" s="22"/>
      <c r="FSA1198" s="22"/>
      <c r="FSB1198" s="22"/>
      <c r="FSC1198" s="22"/>
      <c r="FSD1198" s="22"/>
      <c r="FSE1198" s="22"/>
      <c r="FSF1198" s="22"/>
      <c r="FSG1198" s="22"/>
      <c r="FSH1198" s="22"/>
      <c r="FSI1198" s="22"/>
      <c r="FSJ1198" s="22"/>
      <c r="FSK1198" s="22"/>
      <c r="FSL1198" s="22"/>
      <c r="FSM1198" s="22"/>
      <c r="FSN1198" s="22"/>
      <c r="FSO1198" s="22"/>
      <c r="FSP1198" s="22"/>
      <c r="FSQ1198" s="22"/>
      <c r="FSR1198" s="22"/>
      <c r="FSS1198" s="22"/>
      <c r="FST1198" s="22"/>
      <c r="FSU1198" s="22"/>
      <c r="FSV1198" s="22"/>
      <c r="FSW1198" s="22"/>
      <c r="FSX1198" s="22"/>
      <c r="FSY1198" s="22"/>
      <c r="FSZ1198" s="22"/>
      <c r="FTA1198" s="22"/>
      <c r="FTB1198" s="22"/>
      <c r="FTC1198" s="22"/>
      <c r="FTD1198" s="22"/>
      <c r="FTE1198" s="22"/>
      <c r="FTF1198" s="22"/>
      <c r="FTG1198" s="22"/>
      <c r="FTH1198" s="22"/>
      <c r="FTI1198" s="22"/>
      <c r="FTJ1198" s="22"/>
      <c r="FTK1198" s="22"/>
      <c r="FTL1198" s="22"/>
      <c r="FTM1198" s="22"/>
      <c r="FTN1198" s="22"/>
      <c r="FTO1198" s="22"/>
      <c r="FTP1198" s="22"/>
      <c r="FTQ1198" s="22"/>
      <c r="FTR1198" s="22"/>
      <c r="FTS1198" s="22"/>
      <c r="FTT1198" s="22"/>
      <c r="FTU1198" s="22"/>
      <c r="FTV1198" s="22"/>
      <c r="FTW1198" s="22"/>
      <c r="FTX1198" s="22"/>
      <c r="FTY1198" s="22"/>
      <c r="FTZ1198" s="22"/>
      <c r="FUA1198" s="22"/>
      <c r="FUB1198" s="22"/>
      <c r="FUC1198" s="22"/>
      <c r="FUD1198" s="22"/>
      <c r="FUE1198" s="22"/>
      <c r="FUF1198" s="22"/>
      <c r="FUG1198" s="22"/>
      <c r="FUH1198" s="22"/>
      <c r="FUI1198" s="22"/>
      <c r="FUJ1198" s="22"/>
      <c r="FUK1198" s="22"/>
      <c r="FUL1198" s="22"/>
      <c r="FUM1198" s="22"/>
      <c r="FUN1198" s="22"/>
      <c r="FUO1198" s="22"/>
      <c r="FUP1198" s="22"/>
      <c r="FUQ1198" s="22"/>
      <c r="FUR1198" s="22"/>
      <c r="FUS1198" s="22"/>
      <c r="FUT1198" s="22"/>
      <c r="FUU1198" s="22"/>
      <c r="FUV1198" s="22"/>
      <c r="FUW1198" s="22"/>
      <c r="FUX1198" s="22"/>
      <c r="FUY1198" s="22"/>
      <c r="FUZ1198" s="22"/>
      <c r="FVA1198" s="22"/>
      <c r="FVB1198" s="22"/>
      <c r="FVC1198" s="22"/>
      <c r="FVD1198" s="22"/>
      <c r="FVE1198" s="22"/>
      <c r="FVF1198" s="22"/>
      <c r="FVG1198" s="22"/>
      <c r="FVH1198" s="22"/>
      <c r="FVI1198" s="22"/>
      <c r="FVJ1198" s="22"/>
      <c r="FVK1198" s="22"/>
      <c r="FVL1198" s="22"/>
      <c r="FVM1198" s="22"/>
      <c r="FVN1198" s="22"/>
      <c r="FVO1198" s="22"/>
      <c r="FVP1198" s="22"/>
      <c r="FVQ1198" s="22"/>
      <c r="FVR1198" s="22"/>
      <c r="FVS1198" s="22"/>
      <c r="FVT1198" s="22"/>
      <c r="FVU1198" s="22"/>
      <c r="FVV1198" s="22"/>
      <c r="FVW1198" s="22"/>
      <c r="FVX1198" s="22"/>
      <c r="FVY1198" s="22"/>
      <c r="FVZ1198" s="22"/>
      <c r="FWA1198" s="22"/>
      <c r="FWB1198" s="22"/>
      <c r="FWC1198" s="22"/>
      <c r="FWD1198" s="22"/>
      <c r="FWE1198" s="22"/>
      <c r="FWF1198" s="22"/>
      <c r="FWG1198" s="22"/>
      <c r="FWH1198" s="22"/>
      <c r="FWI1198" s="22"/>
      <c r="FWJ1198" s="22"/>
      <c r="FWK1198" s="22"/>
      <c r="FWL1198" s="22"/>
      <c r="FWM1198" s="22"/>
      <c r="FWN1198" s="22"/>
      <c r="FWO1198" s="22"/>
      <c r="FWP1198" s="22"/>
      <c r="FWQ1198" s="22"/>
      <c r="FWR1198" s="22"/>
      <c r="FWS1198" s="22"/>
      <c r="FWT1198" s="22"/>
      <c r="FWU1198" s="22"/>
      <c r="FWV1198" s="22"/>
      <c r="FWW1198" s="22"/>
      <c r="FWX1198" s="22"/>
      <c r="FWY1198" s="22"/>
      <c r="FWZ1198" s="22"/>
      <c r="FXA1198" s="22"/>
      <c r="FXB1198" s="22"/>
      <c r="FXC1198" s="22"/>
      <c r="FXD1198" s="22"/>
      <c r="FXE1198" s="22"/>
      <c r="FXF1198" s="22"/>
      <c r="FXG1198" s="22"/>
      <c r="FXH1198" s="22"/>
      <c r="FXI1198" s="22"/>
      <c r="FXJ1198" s="22"/>
      <c r="FXK1198" s="22"/>
      <c r="FXL1198" s="22"/>
      <c r="FXM1198" s="22"/>
      <c r="FXN1198" s="22"/>
      <c r="FXO1198" s="22"/>
      <c r="FXP1198" s="22"/>
      <c r="FXQ1198" s="22"/>
      <c r="FXR1198" s="22"/>
      <c r="FXS1198" s="22"/>
      <c r="FXT1198" s="22"/>
      <c r="FXU1198" s="22"/>
      <c r="FXV1198" s="22"/>
      <c r="FXW1198" s="22"/>
      <c r="FXX1198" s="22"/>
      <c r="FXY1198" s="22"/>
      <c r="FXZ1198" s="22"/>
      <c r="FYA1198" s="22"/>
      <c r="FYB1198" s="22"/>
      <c r="FYC1198" s="22"/>
      <c r="FYD1198" s="22"/>
      <c r="FYE1198" s="22"/>
      <c r="FYF1198" s="22"/>
      <c r="FYG1198" s="22"/>
      <c r="FYH1198" s="22"/>
      <c r="FYI1198" s="22"/>
      <c r="FYJ1198" s="22"/>
      <c r="FYK1198" s="22"/>
      <c r="FYL1198" s="22"/>
      <c r="FYM1198" s="22"/>
      <c r="FYN1198" s="22"/>
      <c r="FYO1198" s="22"/>
      <c r="FYP1198" s="22"/>
      <c r="FYQ1198" s="22"/>
      <c r="FYR1198" s="22"/>
      <c r="FYS1198" s="22"/>
      <c r="FYT1198" s="22"/>
      <c r="FYU1198" s="22"/>
      <c r="FYV1198" s="22"/>
      <c r="FYW1198" s="22"/>
      <c r="FYX1198" s="22"/>
      <c r="FYY1198" s="22"/>
      <c r="FYZ1198" s="22"/>
      <c r="FZA1198" s="22"/>
      <c r="FZB1198" s="22"/>
      <c r="FZC1198" s="22"/>
      <c r="FZD1198" s="22"/>
      <c r="FZE1198" s="22"/>
      <c r="FZF1198" s="22"/>
      <c r="FZG1198" s="22"/>
      <c r="FZH1198" s="22"/>
      <c r="FZI1198" s="22"/>
      <c r="FZJ1198" s="22"/>
      <c r="FZK1198" s="22"/>
      <c r="FZL1198" s="22"/>
      <c r="FZM1198" s="22"/>
      <c r="FZN1198" s="22"/>
      <c r="FZO1198" s="22"/>
      <c r="FZP1198" s="22"/>
      <c r="FZQ1198" s="22"/>
      <c r="FZR1198" s="22"/>
      <c r="FZS1198" s="22"/>
      <c r="FZT1198" s="22"/>
      <c r="FZU1198" s="22"/>
      <c r="FZV1198" s="22"/>
      <c r="FZW1198" s="22"/>
      <c r="FZX1198" s="22"/>
      <c r="FZY1198" s="22"/>
      <c r="FZZ1198" s="22"/>
      <c r="GAA1198" s="22"/>
      <c r="GAB1198" s="22"/>
      <c r="GAC1198" s="22"/>
      <c r="GAD1198" s="22"/>
      <c r="GAE1198" s="22"/>
      <c r="GAF1198" s="22"/>
      <c r="GAG1198" s="22"/>
      <c r="GAH1198" s="22"/>
      <c r="GAI1198" s="22"/>
      <c r="GAJ1198" s="22"/>
      <c r="GAK1198" s="22"/>
      <c r="GAL1198" s="22"/>
      <c r="GAM1198" s="22"/>
      <c r="GAN1198" s="22"/>
      <c r="GAO1198" s="22"/>
      <c r="GAP1198" s="22"/>
      <c r="GAQ1198" s="22"/>
      <c r="GAR1198" s="22"/>
      <c r="GAS1198" s="22"/>
      <c r="GAT1198" s="22"/>
      <c r="GAU1198" s="22"/>
      <c r="GAV1198" s="22"/>
      <c r="GAW1198" s="22"/>
      <c r="GAX1198" s="22"/>
      <c r="GAY1198" s="22"/>
      <c r="GAZ1198" s="22"/>
      <c r="GBA1198" s="22"/>
      <c r="GBB1198" s="22"/>
      <c r="GBC1198" s="22"/>
      <c r="GBD1198" s="22"/>
      <c r="GBE1198" s="22"/>
      <c r="GBF1198" s="22"/>
      <c r="GBG1198" s="22"/>
      <c r="GBH1198" s="22"/>
      <c r="GBI1198" s="22"/>
      <c r="GBJ1198" s="22"/>
      <c r="GBK1198" s="22"/>
      <c r="GBL1198" s="22"/>
      <c r="GBM1198" s="22"/>
      <c r="GBN1198" s="22"/>
      <c r="GBO1198" s="22"/>
      <c r="GBP1198" s="22"/>
      <c r="GBQ1198" s="22"/>
      <c r="GBR1198" s="22"/>
      <c r="GBS1198" s="22"/>
      <c r="GBT1198" s="22"/>
      <c r="GBU1198" s="22"/>
      <c r="GBV1198" s="22"/>
      <c r="GBW1198" s="22"/>
      <c r="GBX1198" s="22"/>
      <c r="GBY1198" s="22"/>
      <c r="GBZ1198" s="22"/>
      <c r="GCA1198" s="22"/>
      <c r="GCB1198" s="22"/>
      <c r="GCC1198" s="22"/>
      <c r="GCD1198" s="22"/>
      <c r="GCE1198" s="22"/>
      <c r="GCF1198" s="22"/>
      <c r="GCG1198" s="22"/>
      <c r="GCH1198" s="22"/>
      <c r="GCI1198" s="22"/>
      <c r="GCJ1198" s="22"/>
      <c r="GCK1198" s="22"/>
      <c r="GCL1198" s="22"/>
      <c r="GCM1198" s="22"/>
      <c r="GCN1198" s="22"/>
      <c r="GCO1198" s="22"/>
      <c r="GCP1198" s="22"/>
      <c r="GCQ1198" s="22"/>
      <c r="GCR1198" s="22"/>
      <c r="GCS1198" s="22"/>
      <c r="GCT1198" s="22"/>
      <c r="GCU1198" s="22"/>
      <c r="GCV1198" s="22"/>
      <c r="GCW1198" s="22"/>
      <c r="GCX1198" s="22"/>
      <c r="GCY1198" s="22"/>
      <c r="GCZ1198" s="22"/>
      <c r="GDA1198" s="22"/>
      <c r="GDB1198" s="22"/>
      <c r="GDC1198" s="22"/>
      <c r="GDD1198" s="22"/>
      <c r="GDE1198" s="22"/>
      <c r="GDF1198" s="22"/>
      <c r="GDG1198" s="22"/>
      <c r="GDH1198" s="22"/>
      <c r="GDI1198" s="22"/>
      <c r="GDJ1198" s="22"/>
      <c r="GDK1198" s="22"/>
      <c r="GDL1198" s="22"/>
      <c r="GDM1198" s="22"/>
      <c r="GDN1198" s="22"/>
      <c r="GDO1198" s="22"/>
      <c r="GDP1198" s="22"/>
      <c r="GDQ1198" s="22"/>
      <c r="GDR1198" s="22"/>
      <c r="GDS1198" s="22"/>
      <c r="GDT1198" s="22"/>
      <c r="GDU1198" s="22"/>
      <c r="GDV1198" s="22"/>
      <c r="GDW1198" s="22"/>
      <c r="GDX1198" s="22"/>
      <c r="GDY1198" s="22"/>
      <c r="GDZ1198" s="22"/>
      <c r="GEA1198" s="22"/>
      <c r="GEB1198" s="22"/>
      <c r="GEC1198" s="22"/>
      <c r="GED1198" s="22"/>
      <c r="GEE1198" s="22"/>
      <c r="GEF1198" s="22"/>
      <c r="GEG1198" s="22"/>
      <c r="GEH1198" s="22"/>
      <c r="GEI1198" s="22"/>
      <c r="GEJ1198" s="22"/>
      <c r="GEK1198" s="22"/>
      <c r="GEL1198" s="22"/>
      <c r="GEM1198" s="22"/>
      <c r="GEN1198" s="22"/>
      <c r="GEO1198" s="22"/>
      <c r="GEP1198" s="22"/>
      <c r="GEQ1198" s="22"/>
      <c r="GER1198" s="22"/>
      <c r="GES1198" s="22"/>
      <c r="GET1198" s="22"/>
      <c r="GEU1198" s="22"/>
      <c r="GEV1198" s="22"/>
      <c r="GEW1198" s="22"/>
      <c r="GEX1198" s="22"/>
      <c r="GEY1198" s="22"/>
      <c r="GEZ1198" s="22"/>
      <c r="GFA1198" s="22"/>
      <c r="GFB1198" s="22"/>
      <c r="GFC1198" s="22"/>
      <c r="GFD1198" s="22"/>
      <c r="GFE1198" s="22"/>
      <c r="GFF1198" s="22"/>
      <c r="GFG1198" s="22"/>
      <c r="GFH1198" s="22"/>
      <c r="GFI1198" s="22"/>
      <c r="GFJ1198" s="22"/>
      <c r="GFK1198" s="22"/>
      <c r="GFL1198" s="22"/>
      <c r="GFM1198" s="22"/>
      <c r="GFN1198" s="22"/>
      <c r="GFO1198" s="22"/>
      <c r="GFP1198" s="22"/>
      <c r="GFQ1198" s="22"/>
      <c r="GFR1198" s="22"/>
      <c r="GFS1198" s="22"/>
      <c r="GFT1198" s="22"/>
      <c r="GFU1198" s="22"/>
      <c r="GFV1198" s="22"/>
      <c r="GFW1198" s="22"/>
      <c r="GFX1198" s="22"/>
      <c r="GFY1198" s="22"/>
      <c r="GFZ1198" s="22"/>
      <c r="GGA1198" s="22"/>
      <c r="GGB1198" s="22"/>
      <c r="GGC1198" s="22"/>
      <c r="GGD1198" s="22"/>
      <c r="GGE1198" s="22"/>
      <c r="GGF1198" s="22"/>
      <c r="GGG1198" s="22"/>
      <c r="GGH1198" s="22"/>
      <c r="GGI1198" s="22"/>
      <c r="GGJ1198" s="22"/>
      <c r="GGK1198" s="22"/>
      <c r="GGL1198" s="22"/>
      <c r="GGM1198" s="22"/>
      <c r="GGN1198" s="22"/>
      <c r="GGO1198" s="22"/>
      <c r="GGP1198" s="22"/>
      <c r="GGQ1198" s="22"/>
      <c r="GGR1198" s="22"/>
      <c r="GGS1198" s="22"/>
      <c r="GGT1198" s="22"/>
      <c r="GGU1198" s="22"/>
      <c r="GGV1198" s="22"/>
      <c r="GGW1198" s="22"/>
      <c r="GGX1198" s="22"/>
      <c r="GGY1198" s="22"/>
      <c r="GGZ1198" s="22"/>
      <c r="GHA1198" s="22"/>
      <c r="GHB1198" s="22"/>
      <c r="GHC1198" s="22"/>
      <c r="GHD1198" s="22"/>
      <c r="GHE1198" s="22"/>
      <c r="GHF1198" s="22"/>
      <c r="GHG1198" s="22"/>
      <c r="GHH1198" s="22"/>
      <c r="GHI1198" s="22"/>
      <c r="GHJ1198" s="22"/>
      <c r="GHK1198" s="22"/>
      <c r="GHL1198" s="22"/>
      <c r="GHM1198" s="22"/>
      <c r="GHN1198" s="22"/>
      <c r="GHO1198" s="22"/>
      <c r="GHP1198" s="22"/>
      <c r="GHQ1198" s="22"/>
      <c r="GHR1198" s="22"/>
      <c r="GHS1198" s="22"/>
      <c r="GHT1198" s="22"/>
      <c r="GHU1198" s="22"/>
      <c r="GHV1198" s="22"/>
      <c r="GHW1198" s="22"/>
      <c r="GHX1198" s="22"/>
      <c r="GHY1198" s="22"/>
      <c r="GHZ1198" s="22"/>
      <c r="GIA1198" s="22"/>
      <c r="GIB1198" s="22"/>
      <c r="GIC1198" s="22"/>
      <c r="GID1198" s="22"/>
      <c r="GIE1198" s="22"/>
      <c r="GIF1198" s="22"/>
      <c r="GIG1198" s="22"/>
      <c r="GIH1198" s="22"/>
      <c r="GII1198" s="22"/>
      <c r="GIJ1198" s="22"/>
      <c r="GIK1198" s="22"/>
      <c r="GIL1198" s="22"/>
      <c r="GIM1198" s="22"/>
      <c r="GIN1198" s="22"/>
      <c r="GIO1198" s="22"/>
      <c r="GIP1198" s="22"/>
      <c r="GIQ1198" s="22"/>
      <c r="GIR1198" s="22"/>
      <c r="GIS1198" s="22"/>
      <c r="GIT1198" s="22"/>
      <c r="GIU1198" s="22"/>
      <c r="GIV1198" s="22"/>
      <c r="GIW1198" s="22"/>
      <c r="GIX1198" s="22"/>
      <c r="GIY1198" s="22"/>
      <c r="GIZ1198" s="22"/>
      <c r="GJA1198" s="22"/>
      <c r="GJB1198" s="22"/>
      <c r="GJC1198" s="22"/>
      <c r="GJD1198" s="22"/>
      <c r="GJE1198" s="22"/>
      <c r="GJF1198" s="22"/>
      <c r="GJG1198" s="22"/>
      <c r="GJH1198" s="22"/>
      <c r="GJI1198" s="22"/>
      <c r="GJJ1198" s="22"/>
      <c r="GJK1198" s="22"/>
      <c r="GJL1198" s="22"/>
      <c r="GJM1198" s="22"/>
      <c r="GJN1198" s="22"/>
      <c r="GJO1198" s="22"/>
      <c r="GJP1198" s="22"/>
      <c r="GJQ1198" s="22"/>
      <c r="GJR1198" s="22"/>
      <c r="GJS1198" s="22"/>
      <c r="GJT1198" s="22"/>
      <c r="GJU1198" s="22"/>
      <c r="GJV1198" s="22"/>
      <c r="GJW1198" s="22"/>
      <c r="GJX1198" s="22"/>
      <c r="GJY1198" s="22"/>
      <c r="GJZ1198" s="22"/>
      <c r="GKA1198" s="22"/>
      <c r="GKB1198" s="22"/>
      <c r="GKC1198" s="22"/>
      <c r="GKD1198" s="22"/>
      <c r="GKE1198" s="22"/>
      <c r="GKF1198" s="22"/>
      <c r="GKG1198" s="22"/>
      <c r="GKH1198" s="22"/>
      <c r="GKI1198" s="22"/>
      <c r="GKJ1198" s="22"/>
      <c r="GKK1198" s="22"/>
      <c r="GKL1198" s="22"/>
      <c r="GKM1198" s="22"/>
      <c r="GKN1198" s="22"/>
      <c r="GKO1198" s="22"/>
      <c r="GKP1198" s="22"/>
      <c r="GKQ1198" s="22"/>
      <c r="GKR1198" s="22"/>
      <c r="GKS1198" s="22"/>
      <c r="GKT1198" s="22"/>
      <c r="GKU1198" s="22"/>
      <c r="GKV1198" s="22"/>
      <c r="GKW1198" s="22"/>
      <c r="GKX1198" s="22"/>
      <c r="GKY1198" s="22"/>
      <c r="GKZ1198" s="22"/>
      <c r="GLA1198" s="22"/>
      <c r="GLB1198" s="22"/>
      <c r="GLC1198" s="22"/>
      <c r="GLD1198" s="22"/>
      <c r="GLE1198" s="22"/>
      <c r="GLF1198" s="22"/>
      <c r="GLG1198" s="22"/>
      <c r="GLH1198" s="22"/>
      <c r="GLI1198" s="22"/>
      <c r="GLJ1198" s="22"/>
      <c r="GLK1198" s="22"/>
      <c r="GLL1198" s="22"/>
      <c r="GLM1198" s="22"/>
      <c r="GLN1198" s="22"/>
      <c r="GLO1198" s="22"/>
      <c r="GLP1198" s="22"/>
      <c r="GLQ1198" s="22"/>
      <c r="GLR1198" s="22"/>
      <c r="GLS1198" s="22"/>
      <c r="GLT1198" s="22"/>
      <c r="GLU1198" s="22"/>
      <c r="GLV1198" s="22"/>
      <c r="GLW1198" s="22"/>
      <c r="GLX1198" s="22"/>
      <c r="GLY1198" s="22"/>
      <c r="GLZ1198" s="22"/>
      <c r="GMA1198" s="22"/>
      <c r="GMB1198" s="22"/>
      <c r="GMC1198" s="22"/>
      <c r="GMD1198" s="22"/>
      <c r="GME1198" s="22"/>
      <c r="GMF1198" s="22"/>
      <c r="GMG1198" s="22"/>
      <c r="GMH1198" s="22"/>
      <c r="GMI1198" s="22"/>
      <c r="GMJ1198" s="22"/>
      <c r="GMK1198" s="22"/>
      <c r="GML1198" s="22"/>
      <c r="GMM1198" s="22"/>
      <c r="GMN1198" s="22"/>
      <c r="GMO1198" s="22"/>
      <c r="GMP1198" s="22"/>
      <c r="GMQ1198" s="22"/>
      <c r="GMR1198" s="22"/>
      <c r="GMS1198" s="22"/>
      <c r="GMT1198" s="22"/>
      <c r="GMU1198" s="22"/>
      <c r="GMV1198" s="22"/>
      <c r="GMW1198" s="22"/>
      <c r="GMX1198" s="22"/>
      <c r="GMY1198" s="22"/>
      <c r="GMZ1198" s="22"/>
      <c r="GNA1198" s="22"/>
      <c r="GNB1198" s="22"/>
      <c r="GNC1198" s="22"/>
      <c r="GND1198" s="22"/>
      <c r="GNE1198" s="22"/>
      <c r="GNF1198" s="22"/>
      <c r="GNG1198" s="22"/>
      <c r="GNH1198" s="22"/>
      <c r="GNI1198" s="22"/>
      <c r="GNJ1198" s="22"/>
      <c r="GNK1198" s="22"/>
      <c r="GNL1198" s="22"/>
      <c r="GNM1198" s="22"/>
      <c r="GNN1198" s="22"/>
      <c r="GNO1198" s="22"/>
      <c r="GNP1198" s="22"/>
      <c r="GNQ1198" s="22"/>
      <c r="GNR1198" s="22"/>
      <c r="GNS1198" s="22"/>
      <c r="GNT1198" s="22"/>
      <c r="GNU1198" s="22"/>
      <c r="GNV1198" s="22"/>
      <c r="GNW1198" s="22"/>
      <c r="GNX1198" s="22"/>
      <c r="GNY1198" s="22"/>
      <c r="GNZ1198" s="22"/>
      <c r="GOA1198" s="22"/>
      <c r="GOB1198" s="22"/>
      <c r="GOC1198" s="22"/>
      <c r="GOD1198" s="22"/>
      <c r="GOE1198" s="22"/>
      <c r="GOF1198" s="22"/>
      <c r="GOG1198" s="22"/>
      <c r="GOH1198" s="22"/>
      <c r="GOI1198" s="22"/>
      <c r="GOJ1198" s="22"/>
      <c r="GOK1198" s="22"/>
      <c r="GOL1198" s="22"/>
      <c r="GOM1198" s="22"/>
      <c r="GON1198" s="22"/>
      <c r="GOO1198" s="22"/>
      <c r="GOP1198" s="22"/>
      <c r="GOQ1198" s="22"/>
      <c r="GOR1198" s="22"/>
      <c r="GOS1198" s="22"/>
      <c r="GOT1198" s="22"/>
      <c r="GOU1198" s="22"/>
      <c r="GOV1198" s="22"/>
      <c r="GOW1198" s="22"/>
      <c r="GOX1198" s="22"/>
      <c r="GOY1198" s="22"/>
      <c r="GOZ1198" s="22"/>
      <c r="GPA1198" s="22"/>
      <c r="GPB1198" s="22"/>
      <c r="GPC1198" s="22"/>
      <c r="GPD1198" s="22"/>
      <c r="GPE1198" s="22"/>
      <c r="GPF1198" s="22"/>
      <c r="GPG1198" s="22"/>
      <c r="GPH1198" s="22"/>
      <c r="GPI1198" s="22"/>
      <c r="GPJ1198" s="22"/>
      <c r="GPK1198" s="22"/>
      <c r="GPL1198" s="22"/>
      <c r="GPM1198" s="22"/>
      <c r="GPN1198" s="22"/>
      <c r="GPO1198" s="22"/>
      <c r="GPP1198" s="22"/>
      <c r="GPQ1198" s="22"/>
      <c r="GPR1198" s="22"/>
      <c r="GPS1198" s="22"/>
      <c r="GPT1198" s="22"/>
      <c r="GPU1198" s="22"/>
      <c r="GPV1198" s="22"/>
      <c r="GPW1198" s="22"/>
      <c r="GPX1198" s="22"/>
      <c r="GPY1198" s="22"/>
      <c r="GPZ1198" s="22"/>
      <c r="GQA1198" s="22"/>
      <c r="GQB1198" s="22"/>
      <c r="GQC1198" s="22"/>
      <c r="GQD1198" s="22"/>
      <c r="GQE1198" s="22"/>
      <c r="GQF1198" s="22"/>
      <c r="GQG1198" s="22"/>
      <c r="GQH1198" s="22"/>
      <c r="GQI1198" s="22"/>
      <c r="GQJ1198" s="22"/>
      <c r="GQK1198" s="22"/>
      <c r="GQL1198" s="22"/>
      <c r="GQM1198" s="22"/>
      <c r="GQN1198" s="22"/>
      <c r="GQO1198" s="22"/>
      <c r="GQP1198" s="22"/>
      <c r="GQQ1198" s="22"/>
      <c r="GQR1198" s="22"/>
      <c r="GQS1198" s="22"/>
      <c r="GQT1198" s="22"/>
      <c r="GQU1198" s="22"/>
      <c r="GQV1198" s="22"/>
      <c r="GQW1198" s="22"/>
      <c r="GQX1198" s="22"/>
      <c r="GQY1198" s="22"/>
      <c r="GQZ1198" s="22"/>
      <c r="GRA1198" s="22"/>
      <c r="GRB1198" s="22"/>
      <c r="GRC1198" s="22"/>
      <c r="GRD1198" s="22"/>
      <c r="GRE1198" s="22"/>
      <c r="GRF1198" s="22"/>
      <c r="GRG1198" s="22"/>
      <c r="GRH1198" s="22"/>
      <c r="GRI1198" s="22"/>
      <c r="GRJ1198" s="22"/>
      <c r="GRK1198" s="22"/>
      <c r="GRL1198" s="22"/>
      <c r="GRM1198" s="22"/>
      <c r="GRN1198" s="22"/>
      <c r="GRO1198" s="22"/>
      <c r="GRP1198" s="22"/>
      <c r="GRQ1198" s="22"/>
      <c r="GRR1198" s="22"/>
      <c r="GRS1198" s="22"/>
      <c r="GRT1198" s="22"/>
      <c r="GRU1198" s="22"/>
      <c r="GRV1198" s="22"/>
      <c r="GRW1198" s="22"/>
      <c r="GRX1198" s="22"/>
      <c r="GRY1198" s="22"/>
      <c r="GRZ1198" s="22"/>
      <c r="GSA1198" s="22"/>
      <c r="GSB1198" s="22"/>
      <c r="GSC1198" s="22"/>
      <c r="GSD1198" s="22"/>
      <c r="GSE1198" s="22"/>
      <c r="GSF1198" s="22"/>
      <c r="GSG1198" s="22"/>
      <c r="GSH1198" s="22"/>
      <c r="GSI1198" s="22"/>
      <c r="GSJ1198" s="22"/>
      <c r="GSK1198" s="22"/>
      <c r="GSL1198" s="22"/>
      <c r="GSM1198" s="22"/>
      <c r="GSN1198" s="22"/>
      <c r="GSO1198" s="22"/>
      <c r="GSP1198" s="22"/>
      <c r="GSQ1198" s="22"/>
      <c r="GSR1198" s="22"/>
      <c r="GSS1198" s="22"/>
      <c r="GST1198" s="22"/>
      <c r="GSU1198" s="22"/>
      <c r="GSV1198" s="22"/>
      <c r="GSW1198" s="22"/>
      <c r="GSX1198" s="22"/>
      <c r="GSY1198" s="22"/>
      <c r="GSZ1198" s="22"/>
      <c r="GTA1198" s="22"/>
      <c r="GTB1198" s="22"/>
      <c r="GTC1198" s="22"/>
      <c r="GTD1198" s="22"/>
      <c r="GTE1198" s="22"/>
      <c r="GTF1198" s="22"/>
      <c r="GTG1198" s="22"/>
      <c r="GTH1198" s="22"/>
      <c r="GTI1198" s="22"/>
      <c r="GTJ1198" s="22"/>
      <c r="GTK1198" s="22"/>
      <c r="GTL1198" s="22"/>
      <c r="GTM1198" s="22"/>
      <c r="GTN1198" s="22"/>
      <c r="GTO1198" s="22"/>
      <c r="GTP1198" s="22"/>
      <c r="GTQ1198" s="22"/>
      <c r="GTR1198" s="22"/>
      <c r="GTS1198" s="22"/>
      <c r="GTT1198" s="22"/>
      <c r="GTU1198" s="22"/>
      <c r="GTV1198" s="22"/>
      <c r="GTW1198" s="22"/>
      <c r="GTX1198" s="22"/>
      <c r="GTY1198" s="22"/>
      <c r="GTZ1198" s="22"/>
      <c r="GUA1198" s="22"/>
      <c r="GUB1198" s="22"/>
      <c r="GUC1198" s="22"/>
      <c r="GUD1198" s="22"/>
      <c r="GUE1198" s="22"/>
      <c r="GUF1198" s="22"/>
      <c r="GUG1198" s="22"/>
      <c r="GUH1198" s="22"/>
      <c r="GUI1198" s="22"/>
      <c r="GUJ1198" s="22"/>
      <c r="GUK1198" s="22"/>
      <c r="GUL1198" s="22"/>
      <c r="GUM1198" s="22"/>
      <c r="GUN1198" s="22"/>
      <c r="GUO1198" s="22"/>
      <c r="GUP1198" s="22"/>
      <c r="GUQ1198" s="22"/>
      <c r="GUR1198" s="22"/>
      <c r="GUS1198" s="22"/>
      <c r="GUT1198" s="22"/>
      <c r="GUU1198" s="22"/>
      <c r="GUV1198" s="22"/>
      <c r="GUW1198" s="22"/>
      <c r="GUX1198" s="22"/>
      <c r="GUY1198" s="22"/>
      <c r="GUZ1198" s="22"/>
      <c r="GVA1198" s="22"/>
      <c r="GVB1198" s="22"/>
      <c r="GVC1198" s="22"/>
      <c r="GVD1198" s="22"/>
      <c r="GVE1198" s="22"/>
      <c r="GVF1198" s="22"/>
      <c r="GVG1198" s="22"/>
      <c r="GVH1198" s="22"/>
      <c r="GVI1198" s="22"/>
      <c r="GVJ1198" s="22"/>
      <c r="GVK1198" s="22"/>
      <c r="GVL1198" s="22"/>
      <c r="GVM1198" s="22"/>
      <c r="GVN1198" s="22"/>
      <c r="GVO1198" s="22"/>
      <c r="GVP1198" s="22"/>
      <c r="GVQ1198" s="22"/>
      <c r="GVR1198" s="22"/>
      <c r="GVS1198" s="22"/>
      <c r="GVT1198" s="22"/>
      <c r="GVU1198" s="22"/>
      <c r="GVV1198" s="22"/>
      <c r="GVW1198" s="22"/>
      <c r="GVX1198" s="22"/>
      <c r="GVY1198" s="22"/>
      <c r="GVZ1198" s="22"/>
      <c r="GWA1198" s="22"/>
      <c r="GWB1198" s="22"/>
      <c r="GWC1198" s="22"/>
      <c r="GWD1198" s="22"/>
      <c r="GWE1198" s="22"/>
      <c r="GWF1198" s="22"/>
      <c r="GWG1198" s="22"/>
      <c r="GWH1198" s="22"/>
      <c r="GWI1198" s="22"/>
      <c r="GWJ1198" s="22"/>
      <c r="GWK1198" s="22"/>
      <c r="GWL1198" s="22"/>
      <c r="GWM1198" s="22"/>
      <c r="GWN1198" s="22"/>
      <c r="GWO1198" s="22"/>
      <c r="GWP1198" s="22"/>
      <c r="GWQ1198" s="22"/>
      <c r="GWR1198" s="22"/>
      <c r="GWS1198" s="22"/>
      <c r="GWT1198" s="22"/>
      <c r="GWU1198" s="22"/>
      <c r="GWV1198" s="22"/>
      <c r="GWW1198" s="22"/>
      <c r="GWX1198" s="22"/>
      <c r="GWY1198" s="22"/>
      <c r="GWZ1198" s="22"/>
      <c r="GXA1198" s="22"/>
      <c r="GXB1198" s="22"/>
      <c r="GXC1198" s="22"/>
      <c r="GXD1198" s="22"/>
      <c r="GXE1198" s="22"/>
      <c r="GXF1198" s="22"/>
      <c r="GXG1198" s="22"/>
      <c r="GXH1198" s="22"/>
      <c r="GXI1198" s="22"/>
      <c r="GXJ1198" s="22"/>
      <c r="GXK1198" s="22"/>
      <c r="GXL1198" s="22"/>
      <c r="GXM1198" s="22"/>
      <c r="GXN1198" s="22"/>
      <c r="GXO1198" s="22"/>
      <c r="GXP1198" s="22"/>
      <c r="GXQ1198" s="22"/>
      <c r="GXR1198" s="22"/>
      <c r="GXS1198" s="22"/>
      <c r="GXT1198" s="22"/>
      <c r="GXU1198" s="22"/>
      <c r="GXV1198" s="22"/>
      <c r="GXW1198" s="22"/>
      <c r="GXX1198" s="22"/>
      <c r="GXY1198" s="22"/>
      <c r="GXZ1198" s="22"/>
      <c r="GYA1198" s="22"/>
      <c r="GYB1198" s="22"/>
      <c r="GYC1198" s="22"/>
      <c r="GYD1198" s="22"/>
      <c r="GYE1198" s="22"/>
      <c r="GYF1198" s="22"/>
      <c r="GYG1198" s="22"/>
      <c r="GYH1198" s="22"/>
      <c r="GYI1198" s="22"/>
      <c r="GYJ1198" s="22"/>
      <c r="GYK1198" s="22"/>
      <c r="GYL1198" s="22"/>
      <c r="GYM1198" s="22"/>
      <c r="GYN1198" s="22"/>
      <c r="GYO1198" s="22"/>
      <c r="GYP1198" s="22"/>
      <c r="GYQ1198" s="22"/>
      <c r="GYR1198" s="22"/>
      <c r="GYS1198" s="22"/>
      <c r="GYT1198" s="22"/>
      <c r="GYU1198" s="22"/>
      <c r="GYV1198" s="22"/>
      <c r="GYW1198" s="22"/>
      <c r="GYX1198" s="22"/>
      <c r="GYY1198" s="22"/>
      <c r="GYZ1198" s="22"/>
      <c r="GZA1198" s="22"/>
      <c r="GZB1198" s="22"/>
      <c r="GZC1198" s="22"/>
      <c r="GZD1198" s="22"/>
      <c r="GZE1198" s="22"/>
      <c r="GZF1198" s="22"/>
      <c r="GZG1198" s="22"/>
      <c r="GZH1198" s="22"/>
      <c r="GZI1198" s="22"/>
      <c r="GZJ1198" s="22"/>
      <c r="GZK1198" s="22"/>
      <c r="GZL1198" s="22"/>
      <c r="GZM1198" s="22"/>
      <c r="GZN1198" s="22"/>
      <c r="GZO1198" s="22"/>
      <c r="GZP1198" s="22"/>
      <c r="GZQ1198" s="22"/>
      <c r="GZR1198" s="22"/>
      <c r="GZS1198" s="22"/>
      <c r="GZT1198" s="22"/>
      <c r="GZU1198" s="22"/>
      <c r="GZV1198" s="22"/>
      <c r="GZW1198" s="22"/>
      <c r="GZX1198" s="22"/>
      <c r="GZY1198" s="22"/>
      <c r="GZZ1198" s="22"/>
      <c r="HAA1198" s="22"/>
      <c r="HAB1198" s="22"/>
      <c r="HAC1198" s="22"/>
      <c r="HAD1198" s="22"/>
      <c r="HAE1198" s="22"/>
      <c r="HAF1198" s="22"/>
      <c r="HAG1198" s="22"/>
      <c r="HAH1198" s="22"/>
      <c r="HAI1198" s="22"/>
      <c r="HAJ1198" s="22"/>
      <c r="HAK1198" s="22"/>
      <c r="HAL1198" s="22"/>
      <c r="HAM1198" s="22"/>
      <c r="HAN1198" s="22"/>
      <c r="HAO1198" s="22"/>
      <c r="HAP1198" s="22"/>
      <c r="HAQ1198" s="22"/>
      <c r="HAR1198" s="22"/>
      <c r="HAS1198" s="22"/>
      <c r="HAT1198" s="22"/>
      <c r="HAU1198" s="22"/>
      <c r="HAV1198" s="22"/>
      <c r="HAW1198" s="22"/>
      <c r="HAX1198" s="22"/>
      <c r="HAY1198" s="22"/>
      <c r="HAZ1198" s="22"/>
      <c r="HBA1198" s="22"/>
      <c r="HBB1198" s="22"/>
      <c r="HBC1198" s="22"/>
      <c r="HBD1198" s="22"/>
      <c r="HBE1198" s="22"/>
      <c r="HBF1198" s="22"/>
      <c r="HBG1198" s="22"/>
      <c r="HBH1198" s="22"/>
      <c r="HBI1198" s="22"/>
      <c r="HBJ1198" s="22"/>
      <c r="HBK1198" s="22"/>
      <c r="HBL1198" s="22"/>
      <c r="HBM1198" s="22"/>
      <c r="HBN1198" s="22"/>
      <c r="HBO1198" s="22"/>
      <c r="HBP1198" s="22"/>
      <c r="HBQ1198" s="22"/>
      <c r="HBR1198" s="22"/>
      <c r="HBS1198" s="22"/>
      <c r="HBT1198" s="22"/>
      <c r="HBU1198" s="22"/>
      <c r="HBV1198" s="22"/>
      <c r="HBW1198" s="22"/>
      <c r="HBX1198" s="22"/>
      <c r="HBY1198" s="22"/>
      <c r="HBZ1198" s="22"/>
      <c r="HCA1198" s="22"/>
      <c r="HCB1198" s="22"/>
      <c r="HCC1198" s="22"/>
      <c r="HCD1198" s="22"/>
      <c r="HCE1198" s="22"/>
      <c r="HCF1198" s="22"/>
      <c r="HCG1198" s="22"/>
      <c r="HCH1198" s="22"/>
      <c r="HCI1198" s="22"/>
      <c r="HCJ1198" s="22"/>
      <c r="HCK1198" s="22"/>
      <c r="HCL1198" s="22"/>
      <c r="HCM1198" s="22"/>
      <c r="HCN1198" s="22"/>
      <c r="HCO1198" s="22"/>
      <c r="HCP1198" s="22"/>
      <c r="HCQ1198" s="22"/>
      <c r="HCR1198" s="22"/>
      <c r="HCS1198" s="22"/>
      <c r="HCT1198" s="22"/>
      <c r="HCU1198" s="22"/>
      <c r="HCV1198" s="22"/>
      <c r="HCW1198" s="22"/>
      <c r="HCX1198" s="22"/>
      <c r="HCY1198" s="22"/>
      <c r="HCZ1198" s="22"/>
      <c r="HDA1198" s="22"/>
      <c r="HDB1198" s="22"/>
      <c r="HDC1198" s="22"/>
      <c r="HDD1198" s="22"/>
      <c r="HDE1198" s="22"/>
      <c r="HDF1198" s="22"/>
      <c r="HDG1198" s="22"/>
      <c r="HDH1198" s="22"/>
      <c r="HDI1198" s="22"/>
      <c r="HDJ1198" s="22"/>
      <c r="HDK1198" s="22"/>
      <c r="HDL1198" s="22"/>
      <c r="HDM1198" s="22"/>
      <c r="HDN1198" s="22"/>
      <c r="HDO1198" s="22"/>
      <c r="HDP1198" s="22"/>
      <c r="HDQ1198" s="22"/>
      <c r="HDR1198" s="22"/>
      <c r="HDS1198" s="22"/>
      <c r="HDT1198" s="22"/>
      <c r="HDU1198" s="22"/>
      <c r="HDV1198" s="22"/>
      <c r="HDW1198" s="22"/>
      <c r="HDX1198" s="22"/>
      <c r="HDY1198" s="22"/>
      <c r="HDZ1198" s="22"/>
      <c r="HEA1198" s="22"/>
      <c r="HEB1198" s="22"/>
      <c r="HEC1198" s="22"/>
      <c r="HED1198" s="22"/>
      <c r="HEE1198" s="22"/>
      <c r="HEF1198" s="22"/>
      <c r="HEG1198" s="22"/>
      <c r="HEH1198" s="22"/>
      <c r="HEI1198" s="22"/>
      <c r="HEJ1198" s="22"/>
      <c r="HEK1198" s="22"/>
      <c r="HEL1198" s="22"/>
      <c r="HEM1198" s="22"/>
      <c r="HEN1198" s="22"/>
      <c r="HEO1198" s="22"/>
      <c r="HEP1198" s="22"/>
      <c r="HEQ1198" s="22"/>
      <c r="HER1198" s="22"/>
      <c r="HES1198" s="22"/>
      <c r="HET1198" s="22"/>
      <c r="HEU1198" s="22"/>
      <c r="HEV1198" s="22"/>
      <c r="HEW1198" s="22"/>
      <c r="HEX1198" s="22"/>
      <c r="HEY1198" s="22"/>
      <c r="HEZ1198" s="22"/>
      <c r="HFA1198" s="22"/>
      <c r="HFB1198" s="22"/>
      <c r="HFC1198" s="22"/>
      <c r="HFD1198" s="22"/>
      <c r="HFE1198" s="22"/>
      <c r="HFF1198" s="22"/>
      <c r="HFG1198" s="22"/>
      <c r="HFH1198" s="22"/>
      <c r="HFI1198" s="22"/>
      <c r="HFJ1198" s="22"/>
      <c r="HFK1198" s="22"/>
      <c r="HFL1198" s="22"/>
      <c r="HFM1198" s="22"/>
      <c r="HFN1198" s="22"/>
      <c r="HFO1198" s="22"/>
      <c r="HFP1198" s="22"/>
      <c r="HFQ1198" s="22"/>
      <c r="HFR1198" s="22"/>
      <c r="HFS1198" s="22"/>
      <c r="HFT1198" s="22"/>
      <c r="HFU1198" s="22"/>
      <c r="HFV1198" s="22"/>
      <c r="HFW1198" s="22"/>
      <c r="HFX1198" s="22"/>
      <c r="HFY1198" s="22"/>
      <c r="HFZ1198" s="22"/>
      <c r="HGA1198" s="22"/>
      <c r="HGB1198" s="22"/>
      <c r="HGC1198" s="22"/>
      <c r="HGD1198" s="22"/>
      <c r="HGE1198" s="22"/>
      <c r="HGF1198" s="22"/>
      <c r="HGG1198" s="22"/>
      <c r="HGH1198" s="22"/>
      <c r="HGI1198" s="22"/>
      <c r="HGJ1198" s="22"/>
      <c r="HGK1198" s="22"/>
      <c r="HGL1198" s="22"/>
      <c r="HGM1198" s="22"/>
      <c r="HGN1198" s="22"/>
      <c r="HGO1198" s="22"/>
      <c r="HGP1198" s="22"/>
      <c r="HGQ1198" s="22"/>
      <c r="HGR1198" s="22"/>
      <c r="HGS1198" s="22"/>
      <c r="HGT1198" s="22"/>
      <c r="HGU1198" s="22"/>
      <c r="HGV1198" s="22"/>
      <c r="HGW1198" s="22"/>
      <c r="HGX1198" s="22"/>
      <c r="HGY1198" s="22"/>
      <c r="HGZ1198" s="22"/>
      <c r="HHA1198" s="22"/>
      <c r="HHB1198" s="22"/>
      <c r="HHC1198" s="22"/>
      <c r="HHD1198" s="22"/>
      <c r="HHE1198" s="22"/>
      <c r="HHF1198" s="22"/>
      <c r="HHG1198" s="22"/>
      <c r="HHH1198" s="22"/>
      <c r="HHI1198" s="22"/>
      <c r="HHJ1198" s="22"/>
      <c r="HHK1198" s="22"/>
      <c r="HHL1198" s="22"/>
      <c r="HHM1198" s="22"/>
      <c r="HHN1198" s="22"/>
      <c r="HHO1198" s="22"/>
      <c r="HHP1198" s="22"/>
      <c r="HHQ1198" s="22"/>
      <c r="HHR1198" s="22"/>
      <c r="HHS1198" s="22"/>
      <c r="HHT1198" s="22"/>
      <c r="HHU1198" s="22"/>
      <c r="HHV1198" s="22"/>
      <c r="HHW1198" s="22"/>
      <c r="HHX1198" s="22"/>
      <c r="HHY1198" s="22"/>
      <c r="HHZ1198" s="22"/>
      <c r="HIA1198" s="22"/>
      <c r="HIB1198" s="22"/>
      <c r="HIC1198" s="22"/>
      <c r="HID1198" s="22"/>
      <c r="HIE1198" s="22"/>
      <c r="HIF1198" s="22"/>
      <c r="HIG1198" s="22"/>
      <c r="HIH1198" s="22"/>
      <c r="HII1198" s="22"/>
      <c r="HIJ1198" s="22"/>
      <c r="HIK1198" s="22"/>
      <c r="HIL1198" s="22"/>
      <c r="HIM1198" s="22"/>
      <c r="HIN1198" s="22"/>
      <c r="HIO1198" s="22"/>
      <c r="HIP1198" s="22"/>
      <c r="HIQ1198" s="22"/>
      <c r="HIR1198" s="22"/>
      <c r="HIS1198" s="22"/>
      <c r="HIT1198" s="22"/>
      <c r="HIU1198" s="22"/>
      <c r="HIV1198" s="22"/>
      <c r="HIW1198" s="22"/>
      <c r="HIX1198" s="22"/>
      <c r="HIY1198" s="22"/>
      <c r="HIZ1198" s="22"/>
      <c r="HJA1198" s="22"/>
      <c r="HJB1198" s="22"/>
      <c r="HJC1198" s="22"/>
      <c r="HJD1198" s="22"/>
      <c r="HJE1198" s="22"/>
      <c r="HJF1198" s="22"/>
      <c r="HJG1198" s="22"/>
      <c r="HJH1198" s="22"/>
      <c r="HJI1198" s="22"/>
      <c r="HJJ1198" s="22"/>
      <c r="HJK1198" s="22"/>
      <c r="HJL1198" s="22"/>
      <c r="HJM1198" s="22"/>
      <c r="HJN1198" s="22"/>
      <c r="HJO1198" s="22"/>
      <c r="HJP1198" s="22"/>
      <c r="HJQ1198" s="22"/>
      <c r="HJR1198" s="22"/>
      <c r="HJS1198" s="22"/>
      <c r="HJT1198" s="22"/>
      <c r="HJU1198" s="22"/>
      <c r="HJV1198" s="22"/>
      <c r="HJW1198" s="22"/>
      <c r="HJX1198" s="22"/>
      <c r="HJY1198" s="22"/>
      <c r="HJZ1198" s="22"/>
      <c r="HKA1198" s="22"/>
      <c r="HKB1198" s="22"/>
      <c r="HKC1198" s="22"/>
      <c r="HKD1198" s="22"/>
      <c r="HKE1198" s="22"/>
      <c r="HKF1198" s="22"/>
      <c r="HKG1198" s="22"/>
      <c r="HKH1198" s="22"/>
      <c r="HKI1198" s="22"/>
      <c r="HKJ1198" s="22"/>
      <c r="HKK1198" s="22"/>
      <c r="HKL1198" s="22"/>
      <c r="HKM1198" s="22"/>
      <c r="HKN1198" s="22"/>
      <c r="HKO1198" s="22"/>
      <c r="HKP1198" s="22"/>
      <c r="HKQ1198" s="22"/>
      <c r="HKR1198" s="22"/>
      <c r="HKS1198" s="22"/>
      <c r="HKT1198" s="22"/>
      <c r="HKU1198" s="22"/>
      <c r="HKV1198" s="22"/>
      <c r="HKW1198" s="22"/>
      <c r="HKX1198" s="22"/>
      <c r="HKY1198" s="22"/>
      <c r="HKZ1198" s="22"/>
      <c r="HLA1198" s="22"/>
      <c r="HLB1198" s="22"/>
      <c r="HLC1198" s="22"/>
      <c r="HLD1198" s="22"/>
      <c r="HLE1198" s="22"/>
      <c r="HLF1198" s="22"/>
      <c r="HLG1198" s="22"/>
      <c r="HLH1198" s="22"/>
      <c r="HLI1198" s="22"/>
      <c r="HLJ1198" s="22"/>
      <c r="HLK1198" s="22"/>
      <c r="HLL1198" s="22"/>
      <c r="HLM1198" s="22"/>
      <c r="HLN1198" s="22"/>
      <c r="HLO1198" s="22"/>
      <c r="HLP1198" s="22"/>
      <c r="HLQ1198" s="22"/>
      <c r="HLR1198" s="22"/>
      <c r="HLS1198" s="22"/>
      <c r="HLT1198" s="22"/>
      <c r="HLU1198" s="22"/>
      <c r="HLV1198" s="22"/>
      <c r="HLW1198" s="22"/>
      <c r="HLX1198" s="22"/>
      <c r="HLY1198" s="22"/>
      <c r="HLZ1198" s="22"/>
      <c r="HMA1198" s="22"/>
      <c r="HMB1198" s="22"/>
      <c r="HMC1198" s="22"/>
      <c r="HMD1198" s="22"/>
      <c r="HME1198" s="22"/>
      <c r="HMF1198" s="22"/>
      <c r="HMG1198" s="22"/>
      <c r="HMH1198" s="22"/>
      <c r="HMI1198" s="22"/>
      <c r="HMJ1198" s="22"/>
      <c r="HMK1198" s="22"/>
      <c r="HML1198" s="22"/>
      <c r="HMM1198" s="22"/>
      <c r="HMN1198" s="22"/>
      <c r="HMO1198" s="22"/>
      <c r="HMP1198" s="22"/>
      <c r="HMQ1198" s="22"/>
      <c r="HMR1198" s="22"/>
      <c r="HMS1198" s="22"/>
      <c r="HMT1198" s="22"/>
      <c r="HMU1198" s="22"/>
      <c r="HMV1198" s="22"/>
      <c r="HMW1198" s="22"/>
      <c r="HMX1198" s="22"/>
      <c r="HMY1198" s="22"/>
      <c r="HMZ1198" s="22"/>
      <c r="HNA1198" s="22"/>
      <c r="HNB1198" s="22"/>
      <c r="HNC1198" s="22"/>
      <c r="HND1198" s="22"/>
      <c r="HNE1198" s="22"/>
      <c r="HNF1198" s="22"/>
      <c r="HNG1198" s="22"/>
      <c r="HNH1198" s="22"/>
      <c r="HNI1198" s="22"/>
      <c r="HNJ1198" s="22"/>
      <c r="HNK1198" s="22"/>
      <c r="HNL1198" s="22"/>
      <c r="HNM1198" s="22"/>
      <c r="HNN1198" s="22"/>
      <c r="HNO1198" s="22"/>
      <c r="HNP1198" s="22"/>
      <c r="HNQ1198" s="22"/>
      <c r="HNR1198" s="22"/>
      <c r="HNS1198" s="22"/>
      <c r="HNT1198" s="22"/>
      <c r="HNU1198" s="22"/>
      <c r="HNV1198" s="22"/>
      <c r="HNW1198" s="22"/>
      <c r="HNX1198" s="22"/>
      <c r="HNY1198" s="22"/>
      <c r="HNZ1198" s="22"/>
      <c r="HOA1198" s="22"/>
      <c r="HOB1198" s="22"/>
      <c r="HOC1198" s="22"/>
      <c r="HOD1198" s="22"/>
      <c r="HOE1198" s="22"/>
      <c r="HOF1198" s="22"/>
      <c r="HOG1198" s="22"/>
      <c r="HOH1198" s="22"/>
      <c r="HOI1198" s="22"/>
      <c r="HOJ1198" s="22"/>
      <c r="HOK1198" s="22"/>
      <c r="HOL1198" s="22"/>
      <c r="HOM1198" s="22"/>
      <c r="HON1198" s="22"/>
      <c r="HOO1198" s="22"/>
      <c r="HOP1198" s="22"/>
      <c r="HOQ1198" s="22"/>
      <c r="HOR1198" s="22"/>
      <c r="HOS1198" s="22"/>
      <c r="HOT1198" s="22"/>
      <c r="HOU1198" s="22"/>
      <c r="HOV1198" s="22"/>
      <c r="HOW1198" s="22"/>
      <c r="HOX1198" s="22"/>
      <c r="HOY1198" s="22"/>
      <c r="HOZ1198" s="22"/>
      <c r="HPA1198" s="22"/>
      <c r="HPB1198" s="22"/>
      <c r="HPC1198" s="22"/>
      <c r="HPD1198" s="22"/>
      <c r="HPE1198" s="22"/>
      <c r="HPF1198" s="22"/>
      <c r="HPG1198" s="22"/>
      <c r="HPH1198" s="22"/>
      <c r="HPI1198" s="22"/>
      <c r="HPJ1198" s="22"/>
      <c r="HPK1198" s="22"/>
      <c r="HPL1198" s="22"/>
      <c r="HPM1198" s="22"/>
      <c r="HPN1198" s="22"/>
      <c r="HPO1198" s="22"/>
      <c r="HPP1198" s="22"/>
      <c r="HPQ1198" s="22"/>
      <c r="HPR1198" s="22"/>
      <c r="HPS1198" s="22"/>
      <c r="HPT1198" s="22"/>
      <c r="HPU1198" s="22"/>
      <c r="HPV1198" s="22"/>
      <c r="HPW1198" s="22"/>
      <c r="HPX1198" s="22"/>
      <c r="HPY1198" s="22"/>
      <c r="HPZ1198" s="22"/>
      <c r="HQA1198" s="22"/>
      <c r="HQB1198" s="22"/>
      <c r="HQC1198" s="22"/>
      <c r="HQD1198" s="22"/>
      <c r="HQE1198" s="22"/>
      <c r="HQF1198" s="22"/>
      <c r="HQG1198" s="22"/>
      <c r="HQH1198" s="22"/>
      <c r="HQI1198" s="22"/>
      <c r="HQJ1198" s="22"/>
      <c r="HQK1198" s="22"/>
      <c r="HQL1198" s="22"/>
      <c r="HQM1198" s="22"/>
      <c r="HQN1198" s="22"/>
      <c r="HQO1198" s="22"/>
      <c r="HQP1198" s="22"/>
      <c r="HQQ1198" s="22"/>
      <c r="HQR1198" s="22"/>
      <c r="HQS1198" s="22"/>
      <c r="HQT1198" s="22"/>
      <c r="HQU1198" s="22"/>
      <c r="HQV1198" s="22"/>
      <c r="HQW1198" s="22"/>
      <c r="HQX1198" s="22"/>
      <c r="HQY1198" s="22"/>
      <c r="HQZ1198" s="22"/>
      <c r="HRA1198" s="22"/>
      <c r="HRB1198" s="22"/>
      <c r="HRC1198" s="22"/>
      <c r="HRD1198" s="22"/>
      <c r="HRE1198" s="22"/>
      <c r="HRF1198" s="22"/>
      <c r="HRG1198" s="22"/>
      <c r="HRH1198" s="22"/>
      <c r="HRI1198" s="22"/>
      <c r="HRJ1198" s="22"/>
      <c r="HRK1198" s="22"/>
      <c r="HRL1198" s="22"/>
      <c r="HRM1198" s="22"/>
      <c r="HRN1198" s="22"/>
      <c r="HRO1198" s="22"/>
      <c r="HRP1198" s="22"/>
      <c r="HRQ1198" s="22"/>
      <c r="HRR1198" s="22"/>
      <c r="HRS1198" s="22"/>
      <c r="HRT1198" s="22"/>
      <c r="HRU1198" s="22"/>
      <c r="HRV1198" s="22"/>
      <c r="HRW1198" s="22"/>
      <c r="HRX1198" s="22"/>
      <c r="HRY1198" s="22"/>
      <c r="HRZ1198" s="22"/>
      <c r="HSA1198" s="22"/>
      <c r="HSB1198" s="22"/>
      <c r="HSC1198" s="22"/>
      <c r="HSD1198" s="22"/>
      <c r="HSE1198" s="22"/>
      <c r="HSF1198" s="22"/>
      <c r="HSG1198" s="22"/>
      <c r="HSH1198" s="22"/>
      <c r="HSI1198" s="22"/>
      <c r="HSJ1198" s="22"/>
      <c r="HSK1198" s="22"/>
      <c r="HSL1198" s="22"/>
      <c r="HSM1198" s="22"/>
      <c r="HSN1198" s="22"/>
      <c r="HSO1198" s="22"/>
      <c r="HSP1198" s="22"/>
      <c r="HSQ1198" s="22"/>
      <c r="HSR1198" s="22"/>
      <c r="HSS1198" s="22"/>
      <c r="HST1198" s="22"/>
      <c r="HSU1198" s="22"/>
      <c r="HSV1198" s="22"/>
      <c r="HSW1198" s="22"/>
      <c r="HSX1198" s="22"/>
      <c r="HSY1198" s="22"/>
      <c r="HSZ1198" s="22"/>
      <c r="HTA1198" s="22"/>
      <c r="HTB1198" s="22"/>
      <c r="HTC1198" s="22"/>
      <c r="HTD1198" s="22"/>
      <c r="HTE1198" s="22"/>
      <c r="HTF1198" s="22"/>
      <c r="HTG1198" s="22"/>
      <c r="HTH1198" s="22"/>
      <c r="HTI1198" s="22"/>
      <c r="HTJ1198" s="22"/>
      <c r="HTK1198" s="22"/>
      <c r="HTL1198" s="22"/>
      <c r="HTM1198" s="22"/>
      <c r="HTN1198" s="22"/>
      <c r="HTO1198" s="22"/>
      <c r="HTP1198" s="22"/>
      <c r="HTQ1198" s="22"/>
      <c r="HTR1198" s="22"/>
      <c r="HTS1198" s="22"/>
      <c r="HTT1198" s="22"/>
      <c r="HTU1198" s="22"/>
      <c r="HTV1198" s="22"/>
      <c r="HTW1198" s="22"/>
      <c r="HTX1198" s="22"/>
      <c r="HTY1198" s="22"/>
      <c r="HTZ1198" s="22"/>
      <c r="HUA1198" s="22"/>
      <c r="HUB1198" s="22"/>
      <c r="HUC1198" s="22"/>
      <c r="HUD1198" s="22"/>
      <c r="HUE1198" s="22"/>
      <c r="HUF1198" s="22"/>
      <c r="HUG1198" s="22"/>
      <c r="HUH1198" s="22"/>
      <c r="HUI1198" s="22"/>
      <c r="HUJ1198" s="22"/>
      <c r="HUK1198" s="22"/>
      <c r="HUL1198" s="22"/>
      <c r="HUM1198" s="22"/>
      <c r="HUN1198" s="22"/>
      <c r="HUO1198" s="22"/>
      <c r="HUP1198" s="22"/>
      <c r="HUQ1198" s="22"/>
      <c r="HUR1198" s="22"/>
      <c r="HUS1198" s="22"/>
      <c r="HUT1198" s="22"/>
      <c r="HUU1198" s="22"/>
      <c r="HUV1198" s="22"/>
      <c r="HUW1198" s="22"/>
      <c r="HUX1198" s="22"/>
      <c r="HUY1198" s="22"/>
      <c r="HUZ1198" s="22"/>
      <c r="HVA1198" s="22"/>
      <c r="HVB1198" s="22"/>
      <c r="HVC1198" s="22"/>
      <c r="HVD1198" s="22"/>
      <c r="HVE1198" s="22"/>
      <c r="HVF1198" s="22"/>
      <c r="HVG1198" s="22"/>
      <c r="HVH1198" s="22"/>
      <c r="HVI1198" s="22"/>
      <c r="HVJ1198" s="22"/>
      <c r="HVK1198" s="22"/>
      <c r="HVL1198" s="22"/>
      <c r="HVM1198" s="22"/>
      <c r="HVN1198" s="22"/>
      <c r="HVO1198" s="22"/>
      <c r="HVP1198" s="22"/>
      <c r="HVQ1198" s="22"/>
      <c r="HVR1198" s="22"/>
      <c r="HVS1198" s="22"/>
      <c r="HVT1198" s="22"/>
      <c r="HVU1198" s="22"/>
      <c r="HVV1198" s="22"/>
      <c r="HVW1198" s="22"/>
      <c r="HVX1198" s="22"/>
      <c r="HVY1198" s="22"/>
      <c r="HVZ1198" s="22"/>
      <c r="HWA1198" s="22"/>
      <c r="HWB1198" s="22"/>
      <c r="HWC1198" s="22"/>
      <c r="HWD1198" s="22"/>
      <c r="HWE1198" s="22"/>
      <c r="HWF1198" s="22"/>
      <c r="HWG1198" s="22"/>
      <c r="HWH1198" s="22"/>
      <c r="HWI1198" s="22"/>
      <c r="HWJ1198" s="22"/>
      <c r="HWK1198" s="22"/>
      <c r="HWL1198" s="22"/>
      <c r="HWM1198" s="22"/>
      <c r="HWN1198" s="22"/>
      <c r="HWO1198" s="22"/>
      <c r="HWP1198" s="22"/>
      <c r="HWQ1198" s="22"/>
      <c r="HWR1198" s="22"/>
      <c r="HWS1198" s="22"/>
      <c r="HWT1198" s="22"/>
      <c r="HWU1198" s="22"/>
      <c r="HWV1198" s="22"/>
      <c r="HWW1198" s="22"/>
      <c r="HWX1198" s="22"/>
      <c r="HWY1198" s="22"/>
      <c r="HWZ1198" s="22"/>
      <c r="HXA1198" s="22"/>
      <c r="HXB1198" s="22"/>
      <c r="HXC1198" s="22"/>
      <c r="HXD1198" s="22"/>
      <c r="HXE1198" s="22"/>
      <c r="HXF1198" s="22"/>
      <c r="HXG1198" s="22"/>
      <c r="HXH1198" s="22"/>
      <c r="HXI1198" s="22"/>
      <c r="HXJ1198" s="22"/>
      <c r="HXK1198" s="22"/>
      <c r="HXL1198" s="22"/>
      <c r="HXM1198" s="22"/>
      <c r="HXN1198" s="22"/>
      <c r="HXO1198" s="22"/>
      <c r="HXP1198" s="22"/>
      <c r="HXQ1198" s="22"/>
      <c r="HXR1198" s="22"/>
      <c r="HXS1198" s="22"/>
      <c r="HXT1198" s="22"/>
      <c r="HXU1198" s="22"/>
      <c r="HXV1198" s="22"/>
      <c r="HXW1198" s="22"/>
      <c r="HXX1198" s="22"/>
      <c r="HXY1198" s="22"/>
      <c r="HXZ1198" s="22"/>
      <c r="HYA1198" s="22"/>
      <c r="HYB1198" s="22"/>
      <c r="HYC1198" s="22"/>
      <c r="HYD1198" s="22"/>
      <c r="HYE1198" s="22"/>
      <c r="HYF1198" s="22"/>
      <c r="HYG1198" s="22"/>
      <c r="HYH1198" s="22"/>
      <c r="HYI1198" s="22"/>
      <c r="HYJ1198" s="22"/>
      <c r="HYK1198" s="22"/>
      <c r="HYL1198" s="22"/>
      <c r="HYM1198" s="22"/>
      <c r="HYN1198" s="22"/>
      <c r="HYO1198" s="22"/>
      <c r="HYP1198" s="22"/>
      <c r="HYQ1198" s="22"/>
      <c r="HYR1198" s="22"/>
      <c r="HYS1198" s="22"/>
      <c r="HYT1198" s="22"/>
      <c r="HYU1198" s="22"/>
      <c r="HYV1198" s="22"/>
      <c r="HYW1198" s="22"/>
      <c r="HYX1198" s="22"/>
      <c r="HYY1198" s="22"/>
      <c r="HYZ1198" s="22"/>
      <c r="HZA1198" s="22"/>
      <c r="HZB1198" s="22"/>
      <c r="HZC1198" s="22"/>
      <c r="HZD1198" s="22"/>
      <c r="HZE1198" s="22"/>
      <c r="HZF1198" s="22"/>
      <c r="HZG1198" s="22"/>
      <c r="HZH1198" s="22"/>
      <c r="HZI1198" s="22"/>
      <c r="HZJ1198" s="22"/>
      <c r="HZK1198" s="22"/>
      <c r="HZL1198" s="22"/>
      <c r="HZM1198" s="22"/>
      <c r="HZN1198" s="22"/>
      <c r="HZO1198" s="22"/>
      <c r="HZP1198" s="22"/>
      <c r="HZQ1198" s="22"/>
      <c r="HZR1198" s="22"/>
      <c r="HZS1198" s="22"/>
      <c r="HZT1198" s="22"/>
      <c r="HZU1198" s="22"/>
      <c r="HZV1198" s="22"/>
      <c r="HZW1198" s="22"/>
      <c r="HZX1198" s="22"/>
      <c r="HZY1198" s="22"/>
      <c r="HZZ1198" s="22"/>
      <c r="IAA1198" s="22"/>
      <c r="IAB1198" s="22"/>
      <c r="IAC1198" s="22"/>
      <c r="IAD1198" s="22"/>
      <c r="IAE1198" s="22"/>
      <c r="IAF1198" s="22"/>
      <c r="IAG1198" s="22"/>
      <c r="IAH1198" s="22"/>
      <c r="IAI1198" s="22"/>
      <c r="IAJ1198" s="22"/>
      <c r="IAK1198" s="22"/>
      <c r="IAL1198" s="22"/>
      <c r="IAM1198" s="22"/>
      <c r="IAN1198" s="22"/>
      <c r="IAO1198" s="22"/>
      <c r="IAP1198" s="22"/>
      <c r="IAQ1198" s="22"/>
      <c r="IAR1198" s="22"/>
      <c r="IAS1198" s="22"/>
      <c r="IAT1198" s="22"/>
      <c r="IAU1198" s="22"/>
      <c r="IAV1198" s="22"/>
      <c r="IAW1198" s="22"/>
      <c r="IAX1198" s="22"/>
      <c r="IAY1198" s="22"/>
      <c r="IAZ1198" s="22"/>
      <c r="IBA1198" s="22"/>
      <c r="IBB1198" s="22"/>
      <c r="IBC1198" s="22"/>
      <c r="IBD1198" s="22"/>
      <c r="IBE1198" s="22"/>
      <c r="IBF1198" s="22"/>
      <c r="IBG1198" s="22"/>
      <c r="IBH1198" s="22"/>
      <c r="IBI1198" s="22"/>
      <c r="IBJ1198" s="22"/>
      <c r="IBK1198" s="22"/>
      <c r="IBL1198" s="22"/>
      <c r="IBM1198" s="22"/>
      <c r="IBN1198" s="22"/>
      <c r="IBO1198" s="22"/>
      <c r="IBP1198" s="22"/>
      <c r="IBQ1198" s="22"/>
      <c r="IBR1198" s="22"/>
      <c r="IBS1198" s="22"/>
      <c r="IBT1198" s="22"/>
      <c r="IBU1198" s="22"/>
      <c r="IBV1198" s="22"/>
      <c r="IBW1198" s="22"/>
      <c r="IBX1198" s="22"/>
      <c r="IBY1198" s="22"/>
      <c r="IBZ1198" s="22"/>
      <c r="ICA1198" s="22"/>
      <c r="ICB1198" s="22"/>
      <c r="ICC1198" s="22"/>
      <c r="ICD1198" s="22"/>
      <c r="ICE1198" s="22"/>
      <c r="ICF1198" s="22"/>
      <c r="ICG1198" s="22"/>
      <c r="ICH1198" s="22"/>
      <c r="ICI1198" s="22"/>
      <c r="ICJ1198" s="22"/>
      <c r="ICK1198" s="22"/>
      <c r="ICL1198" s="22"/>
      <c r="ICM1198" s="22"/>
      <c r="ICN1198" s="22"/>
      <c r="ICO1198" s="22"/>
      <c r="ICP1198" s="22"/>
      <c r="ICQ1198" s="22"/>
      <c r="ICR1198" s="22"/>
      <c r="ICS1198" s="22"/>
      <c r="ICT1198" s="22"/>
      <c r="ICU1198" s="22"/>
      <c r="ICV1198" s="22"/>
      <c r="ICW1198" s="22"/>
      <c r="ICX1198" s="22"/>
      <c r="ICY1198" s="22"/>
      <c r="ICZ1198" s="22"/>
      <c r="IDA1198" s="22"/>
      <c r="IDB1198" s="22"/>
      <c r="IDC1198" s="22"/>
      <c r="IDD1198" s="22"/>
      <c r="IDE1198" s="22"/>
      <c r="IDF1198" s="22"/>
      <c r="IDG1198" s="22"/>
      <c r="IDH1198" s="22"/>
      <c r="IDI1198" s="22"/>
      <c r="IDJ1198" s="22"/>
      <c r="IDK1198" s="22"/>
      <c r="IDL1198" s="22"/>
      <c r="IDM1198" s="22"/>
      <c r="IDN1198" s="22"/>
      <c r="IDO1198" s="22"/>
      <c r="IDP1198" s="22"/>
      <c r="IDQ1198" s="22"/>
      <c r="IDR1198" s="22"/>
      <c r="IDS1198" s="22"/>
      <c r="IDT1198" s="22"/>
      <c r="IDU1198" s="22"/>
      <c r="IDV1198" s="22"/>
      <c r="IDW1198" s="22"/>
      <c r="IDX1198" s="22"/>
      <c r="IDY1198" s="22"/>
      <c r="IDZ1198" s="22"/>
      <c r="IEA1198" s="22"/>
      <c r="IEB1198" s="22"/>
      <c r="IEC1198" s="22"/>
      <c r="IED1198" s="22"/>
      <c r="IEE1198" s="22"/>
      <c r="IEF1198" s="22"/>
      <c r="IEG1198" s="22"/>
      <c r="IEH1198" s="22"/>
      <c r="IEI1198" s="22"/>
      <c r="IEJ1198" s="22"/>
      <c r="IEK1198" s="22"/>
      <c r="IEL1198" s="22"/>
      <c r="IEM1198" s="22"/>
      <c r="IEN1198" s="22"/>
      <c r="IEO1198" s="22"/>
      <c r="IEP1198" s="22"/>
      <c r="IEQ1198" s="22"/>
      <c r="IER1198" s="22"/>
      <c r="IES1198" s="22"/>
      <c r="IET1198" s="22"/>
      <c r="IEU1198" s="22"/>
      <c r="IEV1198" s="22"/>
      <c r="IEW1198" s="22"/>
      <c r="IEX1198" s="22"/>
      <c r="IEY1198" s="22"/>
      <c r="IEZ1198" s="22"/>
      <c r="IFA1198" s="22"/>
      <c r="IFB1198" s="22"/>
      <c r="IFC1198" s="22"/>
      <c r="IFD1198" s="22"/>
      <c r="IFE1198" s="22"/>
      <c r="IFF1198" s="22"/>
      <c r="IFG1198" s="22"/>
      <c r="IFH1198" s="22"/>
      <c r="IFI1198" s="22"/>
      <c r="IFJ1198" s="22"/>
      <c r="IFK1198" s="22"/>
      <c r="IFL1198" s="22"/>
      <c r="IFM1198" s="22"/>
      <c r="IFN1198" s="22"/>
      <c r="IFO1198" s="22"/>
      <c r="IFP1198" s="22"/>
      <c r="IFQ1198" s="22"/>
      <c r="IFR1198" s="22"/>
      <c r="IFS1198" s="22"/>
      <c r="IFT1198" s="22"/>
      <c r="IFU1198" s="22"/>
      <c r="IFV1198" s="22"/>
      <c r="IFW1198" s="22"/>
      <c r="IFX1198" s="22"/>
      <c r="IFY1198" s="22"/>
      <c r="IFZ1198" s="22"/>
      <c r="IGA1198" s="22"/>
      <c r="IGB1198" s="22"/>
      <c r="IGC1198" s="22"/>
      <c r="IGD1198" s="22"/>
      <c r="IGE1198" s="22"/>
      <c r="IGF1198" s="22"/>
      <c r="IGG1198" s="22"/>
      <c r="IGH1198" s="22"/>
      <c r="IGI1198" s="22"/>
      <c r="IGJ1198" s="22"/>
      <c r="IGK1198" s="22"/>
      <c r="IGL1198" s="22"/>
      <c r="IGM1198" s="22"/>
      <c r="IGN1198" s="22"/>
      <c r="IGO1198" s="22"/>
      <c r="IGP1198" s="22"/>
      <c r="IGQ1198" s="22"/>
      <c r="IGR1198" s="22"/>
      <c r="IGS1198" s="22"/>
      <c r="IGT1198" s="22"/>
      <c r="IGU1198" s="22"/>
      <c r="IGV1198" s="22"/>
      <c r="IGW1198" s="22"/>
      <c r="IGX1198" s="22"/>
      <c r="IGY1198" s="22"/>
      <c r="IGZ1198" s="22"/>
      <c r="IHA1198" s="22"/>
      <c r="IHB1198" s="22"/>
      <c r="IHC1198" s="22"/>
      <c r="IHD1198" s="22"/>
      <c r="IHE1198" s="22"/>
      <c r="IHF1198" s="22"/>
      <c r="IHG1198" s="22"/>
      <c r="IHH1198" s="22"/>
      <c r="IHI1198" s="22"/>
      <c r="IHJ1198" s="22"/>
      <c r="IHK1198" s="22"/>
      <c r="IHL1198" s="22"/>
      <c r="IHM1198" s="22"/>
      <c r="IHN1198" s="22"/>
      <c r="IHO1198" s="22"/>
      <c r="IHP1198" s="22"/>
      <c r="IHQ1198" s="22"/>
      <c r="IHR1198" s="22"/>
      <c r="IHS1198" s="22"/>
      <c r="IHT1198" s="22"/>
      <c r="IHU1198" s="22"/>
      <c r="IHV1198" s="22"/>
      <c r="IHW1198" s="22"/>
      <c r="IHX1198" s="22"/>
      <c r="IHY1198" s="22"/>
      <c r="IHZ1198" s="22"/>
      <c r="IIA1198" s="22"/>
      <c r="IIB1198" s="22"/>
      <c r="IIC1198" s="22"/>
      <c r="IID1198" s="22"/>
      <c r="IIE1198" s="22"/>
      <c r="IIF1198" s="22"/>
      <c r="IIG1198" s="22"/>
      <c r="IIH1198" s="22"/>
      <c r="III1198" s="22"/>
      <c r="IIJ1198" s="22"/>
      <c r="IIK1198" s="22"/>
      <c r="IIL1198" s="22"/>
      <c r="IIM1198" s="22"/>
      <c r="IIN1198" s="22"/>
      <c r="IIO1198" s="22"/>
      <c r="IIP1198" s="22"/>
      <c r="IIQ1198" s="22"/>
      <c r="IIR1198" s="22"/>
      <c r="IIS1198" s="22"/>
      <c r="IIT1198" s="22"/>
      <c r="IIU1198" s="22"/>
      <c r="IIV1198" s="22"/>
      <c r="IIW1198" s="22"/>
      <c r="IIX1198" s="22"/>
      <c r="IIY1198" s="22"/>
      <c r="IIZ1198" s="22"/>
      <c r="IJA1198" s="22"/>
      <c r="IJB1198" s="22"/>
      <c r="IJC1198" s="22"/>
      <c r="IJD1198" s="22"/>
      <c r="IJE1198" s="22"/>
      <c r="IJF1198" s="22"/>
      <c r="IJG1198" s="22"/>
      <c r="IJH1198" s="22"/>
      <c r="IJI1198" s="22"/>
      <c r="IJJ1198" s="22"/>
      <c r="IJK1198" s="22"/>
      <c r="IJL1198" s="22"/>
      <c r="IJM1198" s="22"/>
      <c r="IJN1198" s="22"/>
      <c r="IJO1198" s="22"/>
      <c r="IJP1198" s="22"/>
      <c r="IJQ1198" s="22"/>
      <c r="IJR1198" s="22"/>
      <c r="IJS1198" s="22"/>
      <c r="IJT1198" s="22"/>
      <c r="IJU1198" s="22"/>
      <c r="IJV1198" s="22"/>
      <c r="IJW1198" s="22"/>
      <c r="IJX1198" s="22"/>
      <c r="IJY1198" s="22"/>
      <c r="IJZ1198" s="22"/>
      <c r="IKA1198" s="22"/>
      <c r="IKB1198" s="22"/>
      <c r="IKC1198" s="22"/>
      <c r="IKD1198" s="22"/>
      <c r="IKE1198" s="22"/>
      <c r="IKF1198" s="22"/>
      <c r="IKG1198" s="22"/>
      <c r="IKH1198" s="22"/>
      <c r="IKI1198" s="22"/>
      <c r="IKJ1198" s="22"/>
      <c r="IKK1198" s="22"/>
      <c r="IKL1198" s="22"/>
      <c r="IKM1198" s="22"/>
      <c r="IKN1198" s="22"/>
      <c r="IKO1198" s="22"/>
      <c r="IKP1198" s="22"/>
      <c r="IKQ1198" s="22"/>
      <c r="IKR1198" s="22"/>
      <c r="IKS1198" s="22"/>
      <c r="IKT1198" s="22"/>
      <c r="IKU1198" s="22"/>
      <c r="IKV1198" s="22"/>
      <c r="IKW1198" s="22"/>
      <c r="IKX1198" s="22"/>
      <c r="IKY1198" s="22"/>
      <c r="IKZ1198" s="22"/>
      <c r="ILA1198" s="22"/>
      <c r="ILB1198" s="22"/>
      <c r="ILC1198" s="22"/>
      <c r="ILD1198" s="22"/>
      <c r="ILE1198" s="22"/>
      <c r="ILF1198" s="22"/>
      <c r="ILG1198" s="22"/>
      <c r="ILH1198" s="22"/>
      <c r="ILI1198" s="22"/>
      <c r="ILJ1198" s="22"/>
      <c r="ILK1198" s="22"/>
      <c r="ILL1198" s="22"/>
      <c r="ILM1198" s="22"/>
      <c r="ILN1198" s="22"/>
      <c r="ILO1198" s="22"/>
      <c r="ILP1198" s="22"/>
      <c r="ILQ1198" s="22"/>
      <c r="ILR1198" s="22"/>
      <c r="ILS1198" s="22"/>
      <c r="ILT1198" s="22"/>
      <c r="ILU1198" s="22"/>
      <c r="ILV1198" s="22"/>
      <c r="ILW1198" s="22"/>
      <c r="ILX1198" s="22"/>
      <c r="ILY1198" s="22"/>
      <c r="ILZ1198" s="22"/>
      <c r="IMA1198" s="22"/>
      <c r="IMB1198" s="22"/>
      <c r="IMC1198" s="22"/>
      <c r="IMD1198" s="22"/>
      <c r="IME1198" s="22"/>
      <c r="IMF1198" s="22"/>
      <c r="IMG1198" s="22"/>
      <c r="IMH1198" s="22"/>
      <c r="IMI1198" s="22"/>
      <c r="IMJ1198" s="22"/>
      <c r="IMK1198" s="22"/>
      <c r="IML1198" s="22"/>
      <c r="IMM1198" s="22"/>
      <c r="IMN1198" s="22"/>
      <c r="IMO1198" s="22"/>
      <c r="IMP1198" s="22"/>
      <c r="IMQ1198" s="22"/>
      <c r="IMR1198" s="22"/>
      <c r="IMS1198" s="22"/>
      <c r="IMT1198" s="22"/>
      <c r="IMU1198" s="22"/>
      <c r="IMV1198" s="22"/>
      <c r="IMW1198" s="22"/>
      <c r="IMX1198" s="22"/>
      <c r="IMY1198" s="22"/>
      <c r="IMZ1198" s="22"/>
      <c r="INA1198" s="22"/>
      <c r="INB1198" s="22"/>
      <c r="INC1198" s="22"/>
      <c r="IND1198" s="22"/>
      <c r="INE1198" s="22"/>
      <c r="INF1198" s="22"/>
      <c r="ING1198" s="22"/>
      <c r="INH1198" s="22"/>
      <c r="INI1198" s="22"/>
      <c r="INJ1198" s="22"/>
      <c r="INK1198" s="22"/>
      <c r="INL1198" s="22"/>
      <c r="INM1198" s="22"/>
      <c r="INN1198" s="22"/>
      <c r="INO1198" s="22"/>
      <c r="INP1198" s="22"/>
      <c r="INQ1198" s="22"/>
      <c r="INR1198" s="22"/>
      <c r="INS1198" s="22"/>
      <c r="INT1198" s="22"/>
      <c r="INU1198" s="22"/>
      <c r="INV1198" s="22"/>
      <c r="INW1198" s="22"/>
      <c r="INX1198" s="22"/>
      <c r="INY1198" s="22"/>
      <c r="INZ1198" s="22"/>
      <c r="IOA1198" s="22"/>
      <c r="IOB1198" s="22"/>
      <c r="IOC1198" s="22"/>
      <c r="IOD1198" s="22"/>
      <c r="IOE1198" s="22"/>
      <c r="IOF1198" s="22"/>
      <c r="IOG1198" s="22"/>
      <c r="IOH1198" s="22"/>
      <c r="IOI1198" s="22"/>
      <c r="IOJ1198" s="22"/>
      <c r="IOK1198" s="22"/>
      <c r="IOL1198" s="22"/>
      <c r="IOM1198" s="22"/>
      <c r="ION1198" s="22"/>
      <c r="IOO1198" s="22"/>
      <c r="IOP1198" s="22"/>
      <c r="IOQ1198" s="22"/>
      <c r="IOR1198" s="22"/>
      <c r="IOS1198" s="22"/>
      <c r="IOT1198" s="22"/>
      <c r="IOU1198" s="22"/>
      <c r="IOV1198" s="22"/>
      <c r="IOW1198" s="22"/>
      <c r="IOX1198" s="22"/>
      <c r="IOY1198" s="22"/>
      <c r="IOZ1198" s="22"/>
      <c r="IPA1198" s="22"/>
      <c r="IPB1198" s="22"/>
      <c r="IPC1198" s="22"/>
      <c r="IPD1198" s="22"/>
      <c r="IPE1198" s="22"/>
      <c r="IPF1198" s="22"/>
      <c r="IPG1198" s="22"/>
      <c r="IPH1198" s="22"/>
      <c r="IPI1198" s="22"/>
      <c r="IPJ1198" s="22"/>
      <c r="IPK1198" s="22"/>
      <c r="IPL1198" s="22"/>
      <c r="IPM1198" s="22"/>
      <c r="IPN1198" s="22"/>
      <c r="IPO1198" s="22"/>
      <c r="IPP1198" s="22"/>
      <c r="IPQ1198" s="22"/>
      <c r="IPR1198" s="22"/>
      <c r="IPS1198" s="22"/>
      <c r="IPT1198" s="22"/>
      <c r="IPU1198" s="22"/>
      <c r="IPV1198" s="22"/>
      <c r="IPW1198" s="22"/>
      <c r="IPX1198" s="22"/>
      <c r="IPY1198" s="22"/>
      <c r="IPZ1198" s="22"/>
      <c r="IQA1198" s="22"/>
      <c r="IQB1198" s="22"/>
      <c r="IQC1198" s="22"/>
      <c r="IQD1198" s="22"/>
      <c r="IQE1198" s="22"/>
      <c r="IQF1198" s="22"/>
      <c r="IQG1198" s="22"/>
      <c r="IQH1198" s="22"/>
      <c r="IQI1198" s="22"/>
      <c r="IQJ1198" s="22"/>
      <c r="IQK1198" s="22"/>
      <c r="IQL1198" s="22"/>
      <c r="IQM1198" s="22"/>
      <c r="IQN1198" s="22"/>
      <c r="IQO1198" s="22"/>
      <c r="IQP1198" s="22"/>
      <c r="IQQ1198" s="22"/>
      <c r="IQR1198" s="22"/>
      <c r="IQS1198" s="22"/>
      <c r="IQT1198" s="22"/>
      <c r="IQU1198" s="22"/>
      <c r="IQV1198" s="22"/>
      <c r="IQW1198" s="22"/>
      <c r="IQX1198" s="22"/>
      <c r="IQY1198" s="22"/>
      <c r="IQZ1198" s="22"/>
      <c r="IRA1198" s="22"/>
      <c r="IRB1198" s="22"/>
      <c r="IRC1198" s="22"/>
      <c r="IRD1198" s="22"/>
      <c r="IRE1198" s="22"/>
      <c r="IRF1198" s="22"/>
      <c r="IRG1198" s="22"/>
      <c r="IRH1198" s="22"/>
      <c r="IRI1198" s="22"/>
      <c r="IRJ1198" s="22"/>
      <c r="IRK1198" s="22"/>
      <c r="IRL1198" s="22"/>
      <c r="IRM1198" s="22"/>
      <c r="IRN1198" s="22"/>
      <c r="IRO1198" s="22"/>
      <c r="IRP1198" s="22"/>
      <c r="IRQ1198" s="22"/>
      <c r="IRR1198" s="22"/>
      <c r="IRS1198" s="22"/>
      <c r="IRT1198" s="22"/>
      <c r="IRU1198" s="22"/>
      <c r="IRV1198" s="22"/>
      <c r="IRW1198" s="22"/>
      <c r="IRX1198" s="22"/>
      <c r="IRY1198" s="22"/>
      <c r="IRZ1198" s="22"/>
      <c r="ISA1198" s="22"/>
      <c r="ISB1198" s="22"/>
      <c r="ISC1198" s="22"/>
      <c r="ISD1198" s="22"/>
      <c r="ISE1198" s="22"/>
      <c r="ISF1198" s="22"/>
      <c r="ISG1198" s="22"/>
      <c r="ISH1198" s="22"/>
      <c r="ISI1198" s="22"/>
      <c r="ISJ1198" s="22"/>
      <c r="ISK1198" s="22"/>
      <c r="ISL1198" s="22"/>
      <c r="ISM1198" s="22"/>
      <c r="ISN1198" s="22"/>
      <c r="ISO1198" s="22"/>
      <c r="ISP1198" s="22"/>
      <c r="ISQ1198" s="22"/>
      <c r="ISR1198" s="22"/>
      <c r="ISS1198" s="22"/>
      <c r="IST1198" s="22"/>
      <c r="ISU1198" s="22"/>
      <c r="ISV1198" s="22"/>
      <c r="ISW1198" s="22"/>
      <c r="ISX1198" s="22"/>
      <c r="ISY1198" s="22"/>
      <c r="ISZ1198" s="22"/>
      <c r="ITA1198" s="22"/>
      <c r="ITB1198" s="22"/>
      <c r="ITC1198" s="22"/>
      <c r="ITD1198" s="22"/>
      <c r="ITE1198" s="22"/>
      <c r="ITF1198" s="22"/>
      <c r="ITG1198" s="22"/>
      <c r="ITH1198" s="22"/>
      <c r="ITI1198" s="22"/>
      <c r="ITJ1198" s="22"/>
      <c r="ITK1198" s="22"/>
      <c r="ITL1198" s="22"/>
      <c r="ITM1198" s="22"/>
      <c r="ITN1198" s="22"/>
      <c r="ITO1198" s="22"/>
      <c r="ITP1198" s="22"/>
      <c r="ITQ1198" s="22"/>
      <c r="ITR1198" s="22"/>
      <c r="ITS1198" s="22"/>
      <c r="ITT1198" s="22"/>
      <c r="ITU1198" s="22"/>
      <c r="ITV1198" s="22"/>
      <c r="ITW1198" s="22"/>
      <c r="ITX1198" s="22"/>
      <c r="ITY1198" s="22"/>
      <c r="ITZ1198" s="22"/>
      <c r="IUA1198" s="22"/>
      <c r="IUB1198" s="22"/>
      <c r="IUC1198" s="22"/>
      <c r="IUD1198" s="22"/>
      <c r="IUE1198" s="22"/>
      <c r="IUF1198" s="22"/>
      <c r="IUG1198" s="22"/>
      <c r="IUH1198" s="22"/>
      <c r="IUI1198" s="22"/>
      <c r="IUJ1198" s="22"/>
      <c r="IUK1198" s="22"/>
      <c r="IUL1198" s="22"/>
      <c r="IUM1198" s="22"/>
      <c r="IUN1198" s="22"/>
      <c r="IUO1198" s="22"/>
      <c r="IUP1198" s="22"/>
      <c r="IUQ1198" s="22"/>
      <c r="IUR1198" s="22"/>
      <c r="IUS1198" s="22"/>
      <c r="IUT1198" s="22"/>
      <c r="IUU1198" s="22"/>
      <c r="IUV1198" s="22"/>
      <c r="IUW1198" s="22"/>
      <c r="IUX1198" s="22"/>
      <c r="IUY1198" s="22"/>
      <c r="IUZ1198" s="22"/>
      <c r="IVA1198" s="22"/>
      <c r="IVB1198" s="22"/>
      <c r="IVC1198" s="22"/>
      <c r="IVD1198" s="22"/>
      <c r="IVE1198" s="22"/>
      <c r="IVF1198" s="22"/>
      <c r="IVG1198" s="22"/>
      <c r="IVH1198" s="22"/>
      <c r="IVI1198" s="22"/>
      <c r="IVJ1198" s="22"/>
      <c r="IVK1198" s="22"/>
      <c r="IVL1198" s="22"/>
      <c r="IVM1198" s="22"/>
      <c r="IVN1198" s="22"/>
      <c r="IVO1198" s="22"/>
      <c r="IVP1198" s="22"/>
      <c r="IVQ1198" s="22"/>
      <c r="IVR1198" s="22"/>
      <c r="IVS1198" s="22"/>
      <c r="IVT1198" s="22"/>
      <c r="IVU1198" s="22"/>
      <c r="IVV1198" s="22"/>
      <c r="IVW1198" s="22"/>
      <c r="IVX1198" s="22"/>
      <c r="IVY1198" s="22"/>
      <c r="IVZ1198" s="22"/>
      <c r="IWA1198" s="22"/>
      <c r="IWB1198" s="22"/>
      <c r="IWC1198" s="22"/>
      <c r="IWD1198" s="22"/>
      <c r="IWE1198" s="22"/>
      <c r="IWF1198" s="22"/>
      <c r="IWG1198" s="22"/>
      <c r="IWH1198" s="22"/>
      <c r="IWI1198" s="22"/>
      <c r="IWJ1198" s="22"/>
      <c r="IWK1198" s="22"/>
      <c r="IWL1198" s="22"/>
      <c r="IWM1198" s="22"/>
      <c r="IWN1198" s="22"/>
      <c r="IWO1198" s="22"/>
      <c r="IWP1198" s="22"/>
      <c r="IWQ1198" s="22"/>
      <c r="IWR1198" s="22"/>
      <c r="IWS1198" s="22"/>
      <c r="IWT1198" s="22"/>
      <c r="IWU1198" s="22"/>
      <c r="IWV1198" s="22"/>
      <c r="IWW1198" s="22"/>
      <c r="IWX1198" s="22"/>
      <c r="IWY1198" s="22"/>
      <c r="IWZ1198" s="22"/>
      <c r="IXA1198" s="22"/>
      <c r="IXB1198" s="22"/>
      <c r="IXC1198" s="22"/>
      <c r="IXD1198" s="22"/>
      <c r="IXE1198" s="22"/>
      <c r="IXF1198" s="22"/>
      <c r="IXG1198" s="22"/>
      <c r="IXH1198" s="22"/>
      <c r="IXI1198" s="22"/>
      <c r="IXJ1198" s="22"/>
      <c r="IXK1198" s="22"/>
      <c r="IXL1198" s="22"/>
      <c r="IXM1198" s="22"/>
      <c r="IXN1198" s="22"/>
      <c r="IXO1198" s="22"/>
      <c r="IXP1198" s="22"/>
      <c r="IXQ1198" s="22"/>
      <c r="IXR1198" s="22"/>
      <c r="IXS1198" s="22"/>
      <c r="IXT1198" s="22"/>
      <c r="IXU1198" s="22"/>
      <c r="IXV1198" s="22"/>
      <c r="IXW1198" s="22"/>
      <c r="IXX1198" s="22"/>
      <c r="IXY1198" s="22"/>
      <c r="IXZ1198" s="22"/>
      <c r="IYA1198" s="22"/>
      <c r="IYB1198" s="22"/>
      <c r="IYC1198" s="22"/>
      <c r="IYD1198" s="22"/>
      <c r="IYE1198" s="22"/>
      <c r="IYF1198" s="22"/>
      <c r="IYG1198" s="22"/>
      <c r="IYH1198" s="22"/>
      <c r="IYI1198" s="22"/>
      <c r="IYJ1198" s="22"/>
      <c r="IYK1198" s="22"/>
      <c r="IYL1198" s="22"/>
      <c r="IYM1198" s="22"/>
      <c r="IYN1198" s="22"/>
      <c r="IYO1198" s="22"/>
      <c r="IYP1198" s="22"/>
      <c r="IYQ1198" s="22"/>
      <c r="IYR1198" s="22"/>
      <c r="IYS1198" s="22"/>
      <c r="IYT1198" s="22"/>
      <c r="IYU1198" s="22"/>
      <c r="IYV1198" s="22"/>
      <c r="IYW1198" s="22"/>
      <c r="IYX1198" s="22"/>
      <c r="IYY1198" s="22"/>
      <c r="IYZ1198" s="22"/>
      <c r="IZA1198" s="22"/>
      <c r="IZB1198" s="22"/>
      <c r="IZC1198" s="22"/>
      <c r="IZD1198" s="22"/>
      <c r="IZE1198" s="22"/>
      <c r="IZF1198" s="22"/>
      <c r="IZG1198" s="22"/>
      <c r="IZH1198" s="22"/>
      <c r="IZI1198" s="22"/>
      <c r="IZJ1198" s="22"/>
      <c r="IZK1198" s="22"/>
      <c r="IZL1198" s="22"/>
      <c r="IZM1198" s="22"/>
      <c r="IZN1198" s="22"/>
      <c r="IZO1198" s="22"/>
      <c r="IZP1198" s="22"/>
      <c r="IZQ1198" s="22"/>
      <c r="IZR1198" s="22"/>
      <c r="IZS1198" s="22"/>
      <c r="IZT1198" s="22"/>
      <c r="IZU1198" s="22"/>
      <c r="IZV1198" s="22"/>
      <c r="IZW1198" s="22"/>
      <c r="IZX1198" s="22"/>
      <c r="IZY1198" s="22"/>
      <c r="IZZ1198" s="22"/>
      <c r="JAA1198" s="22"/>
      <c r="JAB1198" s="22"/>
      <c r="JAC1198" s="22"/>
      <c r="JAD1198" s="22"/>
      <c r="JAE1198" s="22"/>
      <c r="JAF1198" s="22"/>
      <c r="JAG1198" s="22"/>
      <c r="JAH1198" s="22"/>
      <c r="JAI1198" s="22"/>
      <c r="JAJ1198" s="22"/>
      <c r="JAK1198" s="22"/>
      <c r="JAL1198" s="22"/>
      <c r="JAM1198" s="22"/>
      <c r="JAN1198" s="22"/>
      <c r="JAO1198" s="22"/>
      <c r="JAP1198" s="22"/>
      <c r="JAQ1198" s="22"/>
      <c r="JAR1198" s="22"/>
      <c r="JAS1198" s="22"/>
      <c r="JAT1198" s="22"/>
      <c r="JAU1198" s="22"/>
      <c r="JAV1198" s="22"/>
      <c r="JAW1198" s="22"/>
      <c r="JAX1198" s="22"/>
      <c r="JAY1198" s="22"/>
      <c r="JAZ1198" s="22"/>
      <c r="JBA1198" s="22"/>
      <c r="JBB1198" s="22"/>
      <c r="JBC1198" s="22"/>
      <c r="JBD1198" s="22"/>
      <c r="JBE1198" s="22"/>
      <c r="JBF1198" s="22"/>
      <c r="JBG1198" s="22"/>
      <c r="JBH1198" s="22"/>
      <c r="JBI1198" s="22"/>
      <c r="JBJ1198" s="22"/>
      <c r="JBK1198" s="22"/>
      <c r="JBL1198" s="22"/>
      <c r="JBM1198" s="22"/>
      <c r="JBN1198" s="22"/>
      <c r="JBO1198" s="22"/>
      <c r="JBP1198" s="22"/>
      <c r="JBQ1198" s="22"/>
      <c r="JBR1198" s="22"/>
      <c r="JBS1198" s="22"/>
      <c r="JBT1198" s="22"/>
      <c r="JBU1198" s="22"/>
      <c r="JBV1198" s="22"/>
      <c r="JBW1198" s="22"/>
      <c r="JBX1198" s="22"/>
      <c r="JBY1198" s="22"/>
      <c r="JBZ1198" s="22"/>
      <c r="JCA1198" s="22"/>
      <c r="JCB1198" s="22"/>
      <c r="JCC1198" s="22"/>
      <c r="JCD1198" s="22"/>
      <c r="JCE1198" s="22"/>
      <c r="JCF1198" s="22"/>
      <c r="JCG1198" s="22"/>
      <c r="JCH1198" s="22"/>
      <c r="JCI1198" s="22"/>
      <c r="JCJ1198" s="22"/>
      <c r="JCK1198" s="22"/>
      <c r="JCL1198" s="22"/>
      <c r="JCM1198" s="22"/>
      <c r="JCN1198" s="22"/>
      <c r="JCO1198" s="22"/>
      <c r="JCP1198" s="22"/>
      <c r="JCQ1198" s="22"/>
      <c r="JCR1198" s="22"/>
      <c r="JCS1198" s="22"/>
      <c r="JCT1198" s="22"/>
      <c r="JCU1198" s="22"/>
      <c r="JCV1198" s="22"/>
      <c r="JCW1198" s="22"/>
      <c r="JCX1198" s="22"/>
      <c r="JCY1198" s="22"/>
      <c r="JCZ1198" s="22"/>
      <c r="JDA1198" s="22"/>
      <c r="JDB1198" s="22"/>
      <c r="JDC1198" s="22"/>
      <c r="JDD1198" s="22"/>
      <c r="JDE1198" s="22"/>
      <c r="JDF1198" s="22"/>
      <c r="JDG1198" s="22"/>
      <c r="JDH1198" s="22"/>
      <c r="JDI1198" s="22"/>
      <c r="JDJ1198" s="22"/>
      <c r="JDK1198" s="22"/>
      <c r="JDL1198" s="22"/>
      <c r="JDM1198" s="22"/>
      <c r="JDN1198" s="22"/>
      <c r="JDO1198" s="22"/>
      <c r="JDP1198" s="22"/>
      <c r="JDQ1198" s="22"/>
      <c r="JDR1198" s="22"/>
      <c r="JDS1198" s="22"/>
      <c r="JDT1198" s="22"/>
      <c r="JDU1198" s="22"/>
      <c r="JDV1198" s="22"/>
      <c r="JDW1198" s="22"/>
      <c r="JDX1198" s="22"/>
      <c r="JDY1198" s="22"/>
      <c r="JDZ1198" s="22"/>
      <c r="JEA1198" s="22"/>
      <c r="JEB1198" s="22"/>
      <c r="JEC1198" s="22"/>
      <c r="JED1198" s="22"/>
      <c r="JEE1198" s="22"/>
      <c r="JEF1198" s="22"/>
      <c r="JEG1198" s="22"/>
      <c r="JEH1198" s="22"/>
      <c r="JEI1198" s="22"/>
      <c r="JEJ1198" s="22"/>
      <c r="JEK1198" s="22"/>
      <c r="JEL1198" s="22"/>
      <c r="JEM1198" s="22"/>
      <c r="JEN1198" s="22"/>
      <c r="JEO1198" s="22"/>
      <c r="JEP1198" s="22"/>
      <c r="JEQ1198" s="22"/>
      <c r="JER1198" s="22"/>
      <c r="JES1198" s="22"/>
      <c r="JET1198" s="22"/>
      <c r="JEU1198" s="22"/>
      <c r="JEV1198" s="22"/>
      <c r="JEW1198" s="22"/>
      <c r="JEX1198" s="22"/>
      <c r="JEY1198" s="22"/>
      <c r="JEZ1198" s="22"/>
      <c r="JFA1198" s="22"/>
      <c r="JFB1198" s="22"/>
      <c r="JFC1198" s="22"/>
      <c r="JFD1198" s="22"/>
      <c r="JFE1198" s="22"/>
      <c r="JFF1198" s="22"/>
      <c r="JFG1198" s="22"/>
      <c r="JFH1198" s="22"/>
      <c r="JFI1198" s="22"/>
      <c r="JFJ1198" s="22"/>
      <c r="JFK1198" s="22"/>
      <c r="JFL1198" s="22"/>
      <c r="JFM1198" s="22"/>
      <c r="JFN1198" s="22"/>
      <c r="JFO1198" s="22"/>
      <c r="JFP1198" s="22"/>
      <c r="JFQ1198" s="22"/>
      <c r="JFR1198" s="22"/>
      <c r="JFS1198" s="22"/>
      <c r="JFT1198" s="22"/>
      <c r="JFU1198" s="22"/>
      <c r="JFV1198" s="22"/>
      <c r="JFW1198" s="22"/>
      <c r="JFX1198" s="22"/>
      <c r="JFY1198" s="22"/>
      <c r="JFZ1198" s="22"/>
      <c r="JGA1198" s="22"/>
      <c r="JGB1198" s="22"/>
      <c r="JGC1198" s="22"/>
      <c r="JGD1198" s="22"/>
      <c r="JGE1198" s="22"/>
      <c r="JGF1198" s="22"/>
      <c r="JGG1198" s="22"/>
      <c r="JGH1198" s="22"/>
      <c r="JGI1198" s="22"/>
      <c r="JGJ1198" s="22"/>
      <c r="JGK1198" s="22"/>
      <c r="JGL1198" s="22"/>
      <c r="JGM1198" s="22"/>
      <c r="JGN1198" s="22"/>
      <c r="JGO1198" s="22"/>
      <c r="JGP1198" s="22"/>
      <c r="JGQ1198" s="22"/>
      <c r="JGR1198" s="22"/>
      <c r="JGS1198" s="22"/>
      <c r="JGT1198" s="22"/>
      <c r="JGU1198" s="22"/>
      <c r="JGV1198" s="22"/>
      <c r="JGW1198" s="22"/>
      <c r="JGX1198" s="22"/>
      <c r="JGY1198" s="22"/>
      <c r="JGZ1198" s="22"/>
      <c r="JHA1198" s="22"/>
      <c r="JHB1198" s="22"/>
      <c r="JHC1198" s="22"/>
      <c r="JHD1198" s="22"/>
      <c r="JHE1198" s="22"/>
      <c r="JHF1198" s="22"/>
      <c r="JHG1198" s="22"/>
      <c r="JHH1198" s="22"/>
      <c r="JHI1198" s="22"/>
      <c r="JHJ1198" s="22"/>
      <c r="JHK1198" s="22"/>
      <c r="JHL1198" s="22"/>
      <c r="JHM1198" s="22"/>
      <c r="JHN1198" s="22"/>
      <c r="JHO1198" s="22"/>
      <c r="JHP1198" s="22"/>
      <c r="JHQ1198" s="22"/>
      <c r="JHR1198" s="22"/>
      <c r="JHS1198" s="22"/>
      <c r="JHT1198" s="22"/>
      <c r="JHU1198" s="22"/>
      <c r="JHV1198" s="22"/>
      <c r="JHW1198" s="22"/>
      <c r="JHX1198" s="22"/>
      <c r="JHY1198" s="22"/>
      <c r="JHZ1198" s="22"/>
      <c r="JIA1198" s="22"/>
      <c r="JIB1198" s="22"/>
      <c r="JIC1198" s="22"/>
      <c r="JID1198" s="22"/>
      <c r="JIE1198" s="22"/>
      <c r="JIF1198" s="22"/>
      <c r="JIG1198" s="22"/>
      <c r="JIH1198" s="22"/>
      <c r="JII1198" s="22"/>
      <c r="JIJ1198" s="22"/>
      <c r="JIK1198" s="22"/>
      <c r="JIL1198" s="22"/>
      <c r="JIM1198" s="22"/>
      <c r="JIN1198" s="22"/>
      <c r="JIO1198" s="22"/>
      <c r="JIP1198" s="22"/>
      <c r="JIQ1198" s="22"/>
      <c r="JIR1198" s="22"/>
      <c r="JIS1198" s="22"/>
      <c r="JIT1198" s="22"/>
      <c r="JIU1198" s="22"/>
      <c r="JIV1198" s="22"/>
      <c r="JIW1198" s="22"/>
      <c r="JIX1198" s="22"/>
      <c r="JIY1198" s="22"/>
      <c r="JIZ1198" s="22"/>
      <c r="JJA1198" s="22"/>
      <c r="JJB1198" s="22"/>
      <c r="JJC1198" s="22"/>
      <c r="JJD1198" s="22"/>
      <c r="JJE1198" s="22"/>
      <c r="JJF1198" s="22"/>
      <c r="JJG1198" s="22"/>
      <c r="JJH1198" s="22"/>
      <c r="JJI1198" s="22"/>
      <c r="JJJ1198" s="22"/>
      <c r="JJK1198" s="22"/>
      <c r="JJL1198" s="22"/>
      <c r="JJM1198" s="22"/>
      <c r="JJN1198" s="22"/>
      <c r="JJO1198" s="22"/>
      <c r="JJP1198" s="22"/>
      <c r="JJQ1198" s="22"/>
      <c r="JJR1198" s="22"/>
      <c r="JJS1198" s="22"/>
      <c r="JJT1198" s="22"/>
      <c r="JJU1198" s="22"/>
      <c r="JJV1198" s="22"/>
      <c r="JJW1198" s="22"/>
      <c r="JJX1198" s="22"/>
      <c r="JJY1198" s="22"/>
      <c r="JJZ1198" s="22"/>
      <c r="JKA1198" s="22"/>
      <c r="JKB1198" s="22"/>
      <c r="JKC1198" s="22"/>
      <c r="JKD1198" s="22"/>
      <c r="JKE1198" s="22"/>
      <c r="JKF1198" s="22"/>
      <c r="JKG1198" s="22"/>
      <c r="JKH1198" s="22"/>
      <c r="JKI1198" s="22"/>
      <c r="JKJ1198" s="22"/>
      <c r="JKK1198" s="22"/>
      <c r="JKL1198" s="22"/>
      <c r="JKM1198" s="22"/>
      <c r="JKN1198" s="22"/>
      <c r="JKO1198" s="22"/>
      <c r="JKP1198" s="22"/>
      <c r="JKQ1198" s="22"/>
      <c r="JKR1198" s="22"/>
      <c r="JKS1198" s="22"/>
      <c r="JKT1198" s="22"/>
      <c r="JKU1198" s="22"/>
      <c r="JKV1198" s="22"/>
      <c r="JKW1198" s="22"/>
      <c r="JKX1198" s="22"/>
      <c r="JKY1198" s="22"/>
      <c r="JKZ1198" s="22"/>
      <c r="JLA1198" s="22"/>
      <c r="JLB1198" s="22"/>
      <c r="JLC1198" s="22"/>
      <c r="JLD1198" s="22"/>
      <c r="JLE1198" s="22"/>
      <c r="JLF1198" s="22"/>
      <c r="JLG1198" s="22"/>
      <c r="JLH1198" s="22"/>
      <c r="JLI1198" s="22"/>
      <c r="JLJ1198" s="22"/>
      <c r="JLK1198" s="22"/>
      <c r="JLL1198" s="22"/>
      <c r="JLM1198" s="22"/>
      <c r="JLN1198" s="22"/>
      <c r="JLO1198" s="22"/>
      <c r="JLP1198" s="22"/>
      <c r="JLQ1198" s="22"/>
      <c r="JLR1198" s="22"/>
      <c r="JLS1198" s="22"/>
      <c r="JLT1198" s="22"/>
      <c r="JLU1198" s="22"/>
      <c r="JLV1198" s="22"/>
      <c r="JLW1198" s="22"/>
      <c r="JLX1198" s="22"/>
      <c r="JLY1198" s="22"/>
      <c r="JLZ1198" s="22"/>
      <c r="JMA1198" s="22"/>
      <c r="JMB1198" s="22"/>
      <c r="JMC1198" s="22"/>
      <c r="JMD1198" s="22"/>
      <c r="JME1198" s="22"/>
      <c r="JMF1198" s="22"/>
      <c r="JMG1198" s="22"/>
      <c r="JMH1198" s="22"/>
      <c r="JMI1198" s="22"/>
      <c r="JMJ1198" s="22"/>
      <c r="JMK1198" s="22"/>
      <c r="JML1198" s="22"/>
      <c r="JMM1198" s="22"/>
      <c r="JMN1198" s="22"/>
      <c r="JMO1198" s="22"/>
      <c r="JMP1198" s="22"/>
      <c r="JMQ1198" s="22"/>
      <c r="JMR1198" s="22"/>
      <c r="JMS1198" s="22"/>
      <c r="JMT1198" s="22"/>
      <c r="JMU1198" s="22"/>
      <c r="JMV1198" s="22"/>
      <c r="JMW1198" s="22"/>
      <c r="JMX1198" s="22"/>
      <c r="JMY1198" s="22"/>
      <c r="JMZ1198" s="22"/>
      <c r="JNA1198" s="22"/>
      <c r="JNB1198" s="22"/>
      <c r="JNC1198" s="22"/>
      <c r="JND1198" s="22"/>
      <c r="JNE1198" s="22"/>
      <c r="JNF1198" s="22"/>
      <c r="JNG1198" s="22"/>
      <c r="JNH1198" s="22"/>
      <c r="JNI1198" s="22"/>
      <c r="JNJ1198" s="22"/>
      <c r="JNK1198" s="22"/>
      <c r="JNL1198" s="22"/>
      <c r="JNM1198" s="22"/>
      <c r="JNN1198" s="22"/>
      <c r="JNO1198" s="22"/>
      <c r="JNP1198" s="22"/>
      <c r="JNQ1198" s="22"/>
      <c r="JNR1198" s="22"/>
      <c r="JNS1198" s="22"/>
      <c r="JNT1198" s="22"/>
      <c r="JNU1198" s="22"/>
      <c r="JNV1198" s="22"/>
      <c r="JNW1198" s="22"/>
      <c r="JNX1198" s="22"/>
      <c r="JNY1198" s="22"/>
      <c r="JNZ1198" s="22"/>
      <c r="JOA1198" s="22"/>
      <c r="JOB1198" s="22"/>
      <c r="JOC1198" s="22"/>
      <c r="JOD1198" s="22"/>
      <c r="JOE1198" s="22"/>
      <c r="JOF1198" s="22"/>
      <c r="JOG1198" s="22"/>
      <c r="JOH1198" s="22"/>
      <c r="JOI1198" s="22"/>
      <c r="JOJ1198" s="22"/>
      <c r="JOK1198" s="22"/>
      <c r="JOL1198" s="22"/>
      <c r="JOM1198" s="22"/>
      <c r="JON1198" s="22"/>
      <c r="JOO1198" s="22"/>
      <c r="JOP1198" s="22"/>
      <c r="JOQ1198" s="22"/>
      <c r="JOR1198" s="22"/>
      <c r="JOS1198" s="22"/>
      <c r="JOT1198" s="22"/>
      <c r="JOU1198" s="22"/>
      <c r="JOV1198" s="22"/>
      <c r="JOW1198" s="22"/>
      <c r="JOX1198" s="22"/>
      <c r="JOY1198" s="22"/>
      <c r="JOZ1198" s="22"/>
      <c r="JPA1198" s="22"/>
      <c r="JPB1198" s="22"/>
      <c r="JPC1198" s="22"/>
      <c r="JPD1198" s="22"/>
      <c r="JPE1198" s="22"/>
      <c r="JPF1198" s="22"/>
      <c r="JPG1198" s="22"/>
      <c r="JPH1198" s="22"/>
      <c r="JPI1198" s="22"/>
      <c r="JPJ1198" s="22"/>
      <c r="JPK1198" s="22"/>
      <c r="JPL1198" s="22"/>
      <c r="JPM1198" s="22"/>
      <c r="JPN1198" s="22"/>
      <c r="JPO1198" s="22"/>
      <c r="JPP1198" s="22"/>
      <c r="JPQ1198" s="22"/>
      <c r="JPR1198" s="22"/>
      <c r="JPS1198" s="22"/>
      <c r="JPT1198" s="22"/>
      <c r="JPU1198" s="22"/>
      <c r="JPV1198" s="22"/>
      <c r="JPW1198" s="22"/>
      <c r="JPX1198" s="22"/>
      <c r="JPY1198" s="22"/>
      <c r="JPZ1198" s="22"/>
      <c r="JQA1198" s="22"/>
      <c r="JQB1198" s="22"/>
      <c r="JQC1198" s="22"/>
      <c r="JQD1198" s="22"/>
      <c r="JQE1198" s="22"/>
      <c r="JQF1198" s="22"/>
      <c r="JQG1198" s="22"/>
      <c r="JQH1198" s="22"/>
      <c r="JQI1198" s="22"/>
      <c r="JQJ1198" s="22"/>
      <c r="JQK1198" s="22"/>
      <c r="JQL1198" s="22"/>
      <c r="JQM1198" s="22"/>
      <c r="JQN1198" s="22"/>
      <c r="JQO1198" s="22"/>
      <c r="JQP1198" s="22"/>
      <c r="JQQ1198" s="22"/>
      <c r="JQR1198" s="22"/>
      <c r="JQS1198" s="22"/>
      <c r="JQT1198" s="22"/>
      <c r="JQU1198" s="22"/>
      <c r="JQV1198" s="22"/>
      <c r="JQW1198" s="22"/>
      <c r="JQX1198" s="22"/>
      <c r="JQY1198" s="22"/>
      <c r="JQZ1198" s="22"/>
      <c r="JRA1198" s="22"/>
      <c r="JRB1198" s="22"/>
      <c r="JRC1198" s="22"/>
      <c r="JRD1198" s="22"/>
      <c r="JRE1198" s="22"/>
      <c r="JRF1198" s="22"/>
      <c r="JRG1198" s="22"/>
      <c r="JRH1198" s="22"/>
      <c r="JRI1198" s="22"/>
      <c r="JRJ1198" s="22"/>
      <c r="JRK1198" s="22"/>
      <c r="JRL1198" s="22"/>
      <c r="JRM1198" s="22"/>
      <c r="JRN1198" s="22"/>
      <c r="JRO1198" s="22"/>
      <c r="JRP1198" s="22"/>
      <c r="JRQ1198" s="22"/>
      <c r="JRR1198" s="22"/>
      <c r="JRS1198" s="22"/>
      <c r="JRT1198" s="22"/>
      <c r="JRU1198" s="22"/>
      <c r="JRV1198" s="22"/>
      <c r="JRW1198" s="22"/>
      <c r="JRX1198" s="22"/>
      <c r="JRY1198" s="22"/>
      <c r="JRZ1198" s="22"/>
      <c r="JSA1198" s="22"/>
      <c r="JSB1198" s="22"/>
      <c r="JSC1198" s="22"/>
      <c r="JSD1198" s="22"/>
      <c r="JSE1198" s="22"/>
      <c r="JSF1198" s="22"/>
      <c r="JSG1198" s="22"/>
      <c r="JSH1198" s="22"/>
      <c r="JSI1198" s="22"/>
      <c r="JSJ1198" s="22"/>
      <c r="JSK1198" s="22"/>
      <c r="JSL1198" s="22"/>
      <c r="JSM1198" s="22"/>
      <c r="JSN1198" s="22"/>
      <c r="JSO1198" s="22"/>
      <c r="JSP1198" s="22"/>
      <c r="JSQ1198" s="22"/>
      <c r="JSR1198" s="22"/>
      <c r="JSS1198" s="22"/>
      <c r="JST1198" s="22"/>
      <c r="JSU1198" s="22"/>
      <c r="JSV1198" s="22"/>
      <c r="JSW1198" s="22"/>
      <c r="JSX1198" s="22"/>
      <c r="JSY1198" s="22"/>
      <c r="JSZ1198" s="22"/>
      <c r="JTA1198" s="22"/>
      <c r="JTB1198" s="22"/>
      <c r="JTC1198" s="22"/>
      <c r="JTD1198" s="22"/>
      <c r="JTE1198" s="22"/>
      <c r="JTF1198" s="22"/>
      <c r="JTG1198" s="22"/>
      <c r="JTH1198" s="22"/>
      <c r="JTI1198" s="22"/>
      <c r="JTJ1198" s="22"/>
      <c r="JTK1198" s="22"/>
      <c r="JTL1198" s="22"/>
      <c r="JTM1198" s="22"/>
      <c r="JTN1198" s="22"/>
      <c r="JTO1198" s="22"/>
      <c r="JTP1198" s="22"/>
      <c r="JTQ1198" s="22"/>
      <c r="JTR1198" s="22"/>
      <c r="JTS1198" s="22"/>
      <c r="JTT1198" s="22"/>
      <c r="JTU1198" s="22"/>
      <c r="JTV1198" s="22"/>
      <c r="JTW1198" s="22"/>
      <c r="JTX1198" s="22"/>
      <c r="JTY1198" s="22"/>
      <c r="JTZ1198" s="22"/>
      <c r="JUA1198" s="22"/>
      <c r="JUB1198" s="22"/>
      <c r="JUC1198" s="22"/>
      <c r="JUD1198" s="22"/>
      <c r="JUE1198" s="22"/>
      <c r="JUF1198" s="22"/>
      <c r="JUG1198" s="22"/>
      <c r="JUH1198" s="22"/>
      <c r="JUI1198" s="22"/>
      <c r="JUJ1198" s="22"/>
      <c r="JUK1198" s="22"/>
      <c r="JUL1198" s="22"/>
      <c r="JUM1198" s="22"/>
      <c r="JUN1198" s="22"/>
      <c r="JUO1198" s="22"/>
      <c r="JUP1198" s="22"/>
      <c r="JUQ1198" s="22"/>
      <c r="JUR1198" s="22"/>
      <c r="JUS1198" s="22"/>
      <c r="JUT1198" s="22"/>
      <c r="JUU1198" s="22"/>
      <c r="JUV1198" s="22"/>
      <c r="JUW1198" s="22"/>
      <c r="JUX1198" s="22"/>
      <c r="JUY1198" s="22"/>
      <c r="JUZ1198" s="22"/>
      <c r="JVA1198" s="22"/>
      <c r="JVB1198" s="22"/>
      <c r="JVC1198" s="22"/>
      <c r="JVD1198" s="22"/>
      <c r="JVE1198" s="22"/>
      <c r="JVF1198" s="22"/>
      <c r="JVG1198" s="22"/>
      <c r="JVH1198" s="22"/>
      <c r="JVI1198" s="22"/>
      <c r="JVJ1198" s="22"/>
      <c r="JVK1198" s="22"/>
      <c r="JVL1198" s="22"/>
      <c r="JVM1198" s="22"/>
      <c r="JVN1198" s="22"/>
      <c r="JVO1198" s="22"/>
      <c r="JVP1198" s="22"/>
      <c r="JVQ1198" s="22"/>
      <c r="JVR1198" s="22"/>
      <c r="JVS1198" s="22"/>
      <c r="JVT1198" s="22"/>
      <c r="JVU1198" s="22"/>
      <c r="JVV1198" s="22"/>
      <c r="JVW1198" s="22"/>
      <c r="JVX1198" s="22"/>
      <c r="JVY1198" s="22"/>
      <c r="JVZ1198" s="22"/>
      <c r="JWA1198" s="22"/>
      <c r="JWB1198" s="22"/>
      <c r="JWC1198" s="22"/>
      <c r="JWD1198" s="22"/>
      <c r="JWE1198" s="22"/>
      <c r="JWF1198" s="22"/>
      <c r="JWG1198" s="22"/>
      <c r="JWH1198" s="22"/>
      <c r="JWI1198" s="22"/>
      <c r="JWJ1198" s="22"/>
      <c r="JWK1198" s="22"/>
      <c r="JWL1198" s="22"/>
      <c r="JWM1198" s="22"/>
      <c r="JWN1198" s="22"/>
      <c r="JWO1198" s="22"/>
      <c r="JWP1198" s="22"/>
      <c r="JWQ1198" s="22"/>
      <c r="JWR1198" s="22"/>
      <c r="JWS1198" s="22"/>
      <c r="JWT1198" s="22"/>
      <c r="JWU1198" s="22"/>
      <c r="JWV1198" s="22"/>
      <c r="JWW1198" s="22"/>
      <c r="JWX1198" s="22"/>
      <c r="JWY1198" s="22"/>
      <c r="JWZ1198" s="22"/>
      <c r="JXA1198" s="22"/>
      <c r="JXB1198" s="22"/>
      <c r="JXC1198" s="22"/>
      <c r="JXD1198" s="22"/>
      <c r="JXE1198" s="22"/>
      <c r="JXF1198" s="22"/>
      <c r="JXG1198" s="22"/>
      <c r="JXH1198" s="22"/>
      <c r="JXI1198" s="22"/>
      <c r="JXJ1198" s="22"/>
      <c r="JXK1198" s="22"/>
      <c r="JXL1198" s="22"/>
      <c r="JXM1198" s="22"/>
      <c r="JXN1198" s="22"/>
      <c r="JXO1198" s="22"/>
      <c r="JXP1198" s="22"/>
      <c r="JXQ1198" s="22"/>
      <c r="JXR1198" s="22"/>
      <c r="JXS1198" s="22"/>
      <c r="JXT1198" s="22"/>
      <c r="JXU1198" s="22"/>
      <c r="JXV1198" s="22"/>
      <c r="JXW1198" s="22"/>
      <c r="JXX1198" s="22"/>
      <c r="JXY1198" s="22"/>
      <c r="JXZ1198" s="22"/>
      <c r="JYA1198" s="22"/>
      <c r="JYB1198" s="22"/>
      <c r="JYC1198" s="22"/>
      <c r="JYD1198" s="22"/>
      <c r="JYE1198" s="22"/>
      <c r="JYF1198" s="22"/>
      <c r="JYG1198" s="22"/>
      <c r="JYH1198" s="22"/>
      <c r="JYI1198" s="22"/>
      <c r="JYJ1198" s="22"/>
      <c r="JYK1198" s="22"/>
      <c r="JYL1198" s="22"/>
      <c r="JYM1198" s="22"/>
      <c r="JYN1198" s="22"/>
      <c r="JYO1198" s="22"/>
      <c r="JYP1198" s="22"/>
      <c r="JYQ1198" s="22"/>
      <c r="JYR1198" s="22"/>
      <c r="JYS1198" s="22"/>
      <c r="JYT1198" s="22"/>
      <c r="JYU1198" s="22"/>
      <c r="JYV1198" s="22"/>
      <c r="JYW1198" s="22"/>
      <c r="JYX1198" s="22"/>
      <c r="JYY1198" s="22"/>
      <c r="JYZ1198" s="22"/>
      <c r="JZA1198" s="22"/>
      <c r="JZB1198" s="22"/>
      <c r="JZC1198" s="22"/>
      <c r="JZD1198" s="22"/>
      <c r="JZE1198" s="22"/>
      <c r="JZF1198" s="22"/>
      <c r="JZG1198" s="22"/>
      <c r="JZH1198" s="22"/>
      <c r="JZI1198" s="22"/>
      <c r="JZJ1198" s="22"/>
      <c r="JZK1198" s="22"/>
      <c r="JZL1198" s="22"/>
      <c r="JZM1198" s="22"/>
      <c r="JZN1198" s="22"/>
      <c r="JZO1198" s="22"/>
      <c r="JZP1198" s="22"/>
      <c r="JZQ1198" s="22"/>
      <c r="JZR1198" s="22"/>
      <c r="JZS1198" s="22"/>
      <c r="JZT1198" s="22"/>
      <c r="JZU1198" s="22"/>
      <c r="JZV1198" s="22"/>
      <c r="JZW1198" s="22"/>
      <c r="JZX1198" s="22"/>
      <c r="JZY1198" s="22"/>
      <c r="JZZ1198" s="22"/>
      <c r="KAA1198" s="22"/>
      <c r="KAB1198" s="22"/>
      <c r="KAC1198" s="22"/>
      <c r="KAD1198" s="22"/>
      <c r="KAE1198" s="22"/>
      <c r="KAF1198" s="22"/>
      <c r="KAG1198" s="22"/>
      <c r="KAH1198" s="22"/>
      <c r="KAI1198" s="22"/>
      <c r="KAJ1198" s="22"/>
      <c r="KAK1198" s="22"/>
      <c r="KAL1198" s="22"/>
      <c r="KAM1198" s="22"/>
      <c r="KAN1198" s="22"/>
      <c r="KAO1198" s="22"/>
      <c r="KAP1198" s="22"/>
      <c r="KAQ1198" s="22"/>
      <c r="KAR1198" s="22"/>
      <c r="KAS1198" s="22"/>
      <c r="KAT1198" s="22"/>
      <c r="KAU1198" s="22"/>
      <c r="KAV1198" s="22"/>
      <c r="KAW1198" s="22"/>
      <c r="KAX1198" s="22"/>
      <c r="KAY1198" s="22"/>
      <c r="KAZ1198" s="22"/>
      <c r="KBA1198" s="22"/>
      <c r="KBB1198" s="22"/>
      <c r="KBC1198" s="22"/>
      <c r="KBD1198" s="22"/>
      <c r="KBE1198" s="22"/>
      <c r="KBF1198" s="22"/>
      <c r="KBG1198" s="22"/>
      <c r="KBH1198" s="22"/>
      <c r="KBI1198" s="22"/>
      <c r="KBJ1198" s="22"/>
      <c r="KBK1198" s="22"/>
      <c r="KBL1198" s="22"/>
      <c r="KBM1198" s="22"/>
      <c r="KBN1198" s="22"/>
      <c r="KBO1198" s="22"/>
      <c r="KBP1198" s="22"/>
      <c r="KBQ1198" s="22"/>
      <c r="KBR1198" s="22"/>
      <c r="KBS1198" s="22"/>
      <c r="KBT1198" s="22"/>
      <c r="KBU1198" s="22"/>
      <c r="KBV1198" s="22"/>
      <c r="KBW1198" s="22"/>
      <c r="KBX1198" s="22"/>
      <c r="KBY1198" s="22"/>
      <c r="KBZ1198" s="22"/>
      <c r="KCA1198" s="22"/>
      <c r="KCB1198" s="22"/>
      <c r="KCC1198" s="22"/>
      <c r="KCD1198" s="22"/>
      <c r="KCE1198" s="22"/>
      <c r="KCF1198" s="22"/>
      <c r="KCG1198" s="22"/>
      <c r="KCH1198" s="22"/>
      <c r="KCI1198" s="22"/>
      <c r="KCJ1198" s="22"/>
      <c r="KCK1198" s="22"/>
      <c r="KCL1198" s="22"/>
      <c r="KCM1198" s="22"/>
      <c r="KCN1198" s="22"/>
      <c r="KCO1198" s="22"/>
      <c r="KCP1198" s="22"/>
      <c r="KCQ1198" s="22"/>
      <c r="KCR1198" s="22"/>
      <c r="KCS1198" s="22"/>
      <c r="KCT1198" s="22"/>
      <c r="KCU1198" s="22"/>
      <c r="KCV1198" s="22"/>
      <c r="KCW1198" s="22"/>
      <c r="KCX1198" s="22"/>
      <c r="KCY1198" s="22"/>
      <c r="KCZ1198" s="22"/>
      <c r="KDA1198" s="22"/>
      <c r="KDB1198" s="22"/>
      <c r="KDC1198" s="22"/>
      <c r="KDD1198" s="22"/>
      <c r="KDE1198" s="22"/>
      <c r="KDF1198" s="22"/>
      <c r="KDG1198" s="22"/>
      <c r="KDH1198" s="22"/>
      <c r="KDI1198" s="22"/>
      <c r="KDJ1198" s="22"/>
      <c r="KDK1198" s="22"/>
      <c r="KDL1198" s="22"/>
      <c r="KDM1198" s="22"/>
      <c r="KDN1198" s="22"/>
      <c r="KDO1198" s="22"/>
      <c r="KDP1198" s="22"/>
      <c r="KDQ1198" s="22"/>
      <c r="KDR1198" s="22"/>
      <c r="KDS1198" s="22"/>
      <c r="KDT1198" s="22"/>
      <c r="KDU1198" s="22"/>
      <c r="KDV1198" s="22"/>
      <c r="KDW1198" s="22"/>
      <c r="KDX1198" s="22"/>
      <c r="KDY1198" s="22"/>
      <c r="KDZ1198" s="22"/>
      <c r="KEA1198" s="22"/>
      <c r="KEB1198" s="22"/>
      <c r="KEC1198" s="22"/>
      <c r="KED1198" s="22"/>
      <c r="KEE1198" s="22"/>
      <c r="KEF1198" s="22"/>
      <c r="KEG1198" s="22"/>
      <c r="KEH1198" s="22"/>
      <c r="KEI1198" s="22"/>
      <c r="KEJ1198" s="22"/>
      <c r="KEK1198" s="22"/>
      <c r="KEL1198" s="22"/>
      <c r="KEM1198" s="22"/>
      <c r="KEN1198" s="22"/>
      <c r="KEO1198" s="22"/>
      <c r="KEP1198" s="22"/>
      <c r="KEQ1198" s="22"/>
      <c r="KER1198" s="22"/>
      <c r="KES1198" s="22"/>
      <c r="KET1198" s="22"/>
      <c r="KEU1198" s="22"/>
      <c r="KEV1198" s="22"/>
      <c r="KEW1198" s="22"/>
      <c r="KEX1198" s="22"/>
      <c r="KEY1198" s="22"/>
      <c r="KEZ1198" s="22"/>
      <c r="KFA1198" s="22"/>
      <c r="KFB1198" s="22"/>
      <c r="KFC1198" s="22"/>
      <c r="KFD1198" s="22"/>
      <c r="KFE1198" s="22"/>
      <c r="KFF1198" s="22"/>
      <c r="KFG1198" s="22"/>
      <c r="KFH1198" s="22"/>
      <c r="KFI1198" s="22"/>
      <c r="KFJ1198" s="22"/>
      <c r="KFK1198" s="22"/>
      <c r="KFL1198" s="22"/>
      <c r="KFM1198" s="22"/>
      <c r="KFN1198" s="22"/>
      <c r="KFO1198" s="22"/>
      <c r="KFP1198" s="22"/>
      <c r="KFQ1198" s="22"/>
      <c r="KFR1198" s="22"/>
      <c r="KFS1198" s="22"/>
      <c r="KFT1198" s="22"/>
      <c r="KFU1198" s="22"/>
      <c r="KFV1198" s="22"/>
      <c r="KFW1198" s="22"/>
      <c r="KFX1198" s="22"/>
      <c r="KFY1198" s="22"/>
      <c r="KFZ1198" s="22"/>
      <c r="KGA1198" s="22"/>
      <c r="KGB1198" s="22"/>
      <c r="KGC1198" s="22"/>
      <c r="KGD1198" s="22"/>
      <c r="KGE1198" s="22"/>
      <c r="KGF1198" s="22"/>
      <c r="KGG1198" s="22"/>
      <c r="KGH1198" s="22"/>
      <c r="KGI1198" s="22"/>
      <c r="KGJ1198" s="22"/>
      <c r="KGK1198" s="22"/>
      <c r="KGL1198" s="22"/>
      <c r="KGM1198" s="22"/>
      <c r="KGN1198" s="22"/>
      <c r="KGO1198" s="22"/>
      <c r="KGP1198" s="22"/>
      <c r="KGQ1198" s="22"/>
      <c r="KGR1198" s="22"/>
      <c r="KGS1198" s="22"/>
      <c r="KGT1198" s="22"/>
      <c r="KGU1198" s="22"/>
      <c r="KGV1198" s="22"/>
      <c r="KGW1198" s="22"/>
      <c r="KGX1198" s="22"/>
      <c r="KGY1198" s="22"/>
      <c r="KGZ1198" s="22"/>
      <c r="KHA1198" s="22"/>
      <c r="KHB1198" s="22"/>
      <c r="KHC1198" s="22"/>
      <c r="KHD1198" s="22"/>
      <c r="KHE1198" s="22"/>
      <c r="KHF1198" s="22"/>
      <c r="KHG1198" s="22"/>
      <c r="KHH1198" s="22"/>
      <c r="KHI1198" s="22"/>
      <c r="KHJ1198" s="22"/>
      <c r="KHK1198" s="22"/>
      <c r="KHL1198" s="22"/>
      <c r="KHM1198" s="22"/>
      <c r="KHN1198" s="22"/>
      <c r="KHO1198" s="22"/>
      <c r="KHP1198" s="22"/>
      <c r="KHQ1198" s="22"/>
      <c r="KHR1198" s="22"/>
      <c r="KHS1198" s="22"/>
      <c r="KHT1198" s="22"/>
      <c r="KHU1198" s="22"/>
      <c r="KHV1198" s="22"/>
      <c r="KHW1198" s="22"/>
      <c r="KHX1198" s="22"/>
      <c r="KHY1198" s="22"/>
      <c r="KHZ1198" s="22"/>
      <c r="KIA1198" s="22"/>
      <c r="KIB1198" s="22"/>
      <c r="KIC1198" s="22"/>
      <c r="KID1198" s="22"/>
      <c r="KIE1198" s="22"/>
      <c r="KIF1198" s="22"/>
      <c r="KIG1198" s="22"/>
      <c r="KIH1198" s="22"/>
      <c r="KII1198" s="22"/>
      <c r="KIJ1198" s="22"/>
      <c r="KIK1198" s="22"/>
      <c r="KIL1198" s="22"/>
      <c r="KIM1198" s="22"/>
      <c r="KIN1198" s="22"/>
      <c r="KIO1198" s="22"/>
      <c r="KIP1198" s="22"/>
      <c r="KIQ1198" s="22"/>
      <c r="KIR1198" s="22"/>
      <c r="KIS1198" s="22"/>
      <c r="KIT1198" s="22"/>
      <c r="KIU1198" s="22"/>
      <c r="KIV1198" s="22"/>
      <c r="KIW1198" s="22"/>
      <c r="KIX1198" s="22"/>
      <c r="KIY1198" s="22"/>
      <c r="KIZ1198" s="22"/>
      <c r="KJA1198" s="22"/>
      <c r="KJB1198" s="22"/>
      <c r="KJC1198" s="22"/>
      <c r="KJD1198" s="22"/>
      <c r="KJE1198" s="22"/>
      <c r="KJF1198" s="22"/>
      <c r="KJG1198" s="22"/>
      <c r="KJH1198" s="22"/>
      <c r="KJI1198" s="22"/>
      <c r="KJJ1198" s="22"/>
      <c r="KJK1198" s="22"/>
      <c r="KJL1198" s="22"/>
      <c r="KJM1198" s="22"/>
      <c r="KJN1198" s="22"/>
      <c r="KJO1198" s="22"/>
      <c r="KJP1198" s="22"/>
      <c r="KJQ1198" s="22"/>
      <c r="KJR1198" s="22"/>
      <c r="KJS1198" s="22"/>
      <c r="KJT1198" s="22"/>
      <c r="KJU1198" s="22"/>
      <c r="KJV1198" s="22"/>
      <c r="KJW1198" s="22"/>
      <c r="KJX1198" s="22"/>
      <c r="KJY1198" s="22"/>
      <c r="KJZ1198" s="22"/>
      <c r="KKA1198" s="22"/>
      <c r="KKB1198" s="22"/>
      <c r="KKC1198" s="22"/>
      <c r="KKD1198" s="22"/>
      <c r="KKE1198" s="22"/>
      <c r="KKF1198" s="22"/>
      <c r="KKG1198" s="22"/>
      <c r="KKH1198" s="22"/>
      <c r="KKI1198" s="22"/>
      <c r="KKJ1198" s="22"/>
      <c r="KKK1198" s="22"/>
      <c r="KKL1198" s="22"/>
      <c r="KKM1198" s="22"/>
      <c r="KKN1198" s="22"/>
      <c r="KKO1198" s="22"/>
      <c r="KKP1198" s="22"/>
      <c r="KKQ1198" s="22"/>
      <c r="KKR1198" s="22"/>
      <c r="KKS1198" s="22"/>
      <c r="KKT1198" s="22"/>
      <c r="KKU1198" s="22"/>
      <c r="KKV1198" s="22"/>
      <c r="KKW1198" s="22"/>
      <c r="KKX1198" s="22"/>
      <c r="KKY1198" s="22"/>
      <c r="KKZ1198" s="22"/>
      <c r="KLA1198" s="22"/>
      <c r="KLB1198" s="22"/>
      <c r="KLC1198" s="22"/>
      <c r="KLD1198" s="22"/>
      <c r="KLE1198" s="22"/>
      <c r="KLF1198" s="22"/>
      <c r="KLG1198" s="22"/>
      <c r="KLH1198" s="22"/>
      <c r="KLI1198" s="22"/>
      <c r="KLJ1198" s="22"/>
      <c r="KLK1198" s="22"/>
      <c r="KLL1198" s="22"/>
      <c r="KLM1198" s="22"/>
      <c r="KLN1198" s="22"/>
      <c r="KLO1198" s="22"/>
      <c r="KLP1198" s="22"/>
      <c r="KLQ1198" s="22"/>
      <c r="KLR1198" s="22"/>
      <c r="KLS1198" s="22"/>
      <c r="KLT1198" s="22"/>
      <c r="KLU1198" s="22"/>
      <c r="KLV1198" s="22"/>
      <c r="KLW1198" s="22"/>
      <c r="KLX1198" s="22"/>
      <c r="KLY1198" s="22"/>
      <c r="KLZ1198" s="22"/>
      <c r="KMA1198" s="22"/>
      <c r="KMB1198" s="22"/>
      <c r="KMC1198" s="22"/>
      <c r="KMD1198" s="22"/>
      <c r="KME1198" s="22"/>
      <c r="KMF1198" s="22"/>
      <c r="KMG1198" s="22"/>
      <c r="KMH1198" s="22"/>
      <c r="KMI1198" s="22"/>
      <c r="KMJ1198" s="22"/>
      <c r="KMK1198" s="22"/>
      <c r="KML1198" s="22"/>
      <c r="KMM1198" s="22"/>
      <c r="KMN1198" s="22"/>
      <c r="KMO1198" s="22"/>
      <c r="KMP1198" s="22"/>
      <c r="KMQ1198" s="22"/>
      <c r="KMR1198" s="22"/>
      <c r="KMS1198" s="22"/>
      <c r="KMT1198" s="22"/>
      <c r="KMU1198" s="22"/>
      <c r="KMV1198" s="22"/>
      <c r="KMW1198" s="22"/>
      <c r="KMX1198" s="22"/>
      <c r="KMY1198" s="22"/>
      <c r="KMZ1198" s="22"/>
      <c r="KNA1198" s="22"/>
      <c r="KNB1198" s="22"/>
      <c r="KNC1198" s="22"/>
      <c r="KND1198" s="22"/>
      <c r="KNE1198" s="22"/>
      <c r="KNF1198" s="22"/>
      <c r="KNG1198" s="22"/>
      <c r="KNH1198" s="22"/>
      <c r="KNI1198" s="22"/>
      <c r="KNJ1198" s="22"/>
      <c r="KNK1198" s="22"/>
      <c r="KNL1198" s="22"/>
      <c r="KNM1198" s="22"/>
      <c r="KNN1198" s="22"/>
      <c r="KNO1198" s="22"/>
      <c r="KNP1198" s="22"/>
      <c r="KNQ1198" s="22"/>
      <c r="KNR1198" s="22"/>
      <c r="KNS1198" s="22"/>
      <c r="KNT1198" s="22"/>
      <c r="KNU1198" s="22"/>
      <c r="KNV1198" s="22"/>
      <c r="KNW1198" s="22"/>
      <c r="KNX1198" s="22"/>
      <c r="KNY1198" s="22"/>
      <c r="KNZ1198" s="22"/>
      <c r="KOA1198" s="22"/>
      <c r="KOB1198" s="22"/>
      <c r="KOC1198" s="22"/>
      <c r="KOD1198" s="22"/>
      <c r="KOE1198" s="22"/>
      <c r="KOF1198" s="22"/>
      <c r="KOG1198" s="22"/>
      <c r="KOH1198" s="22"/>
      <c r="KOI1198" s="22"/>
      <c r="KOJ1198" s="22"/>
      <c r="KOK1198" s="22"/>
      <c r="KOL1198" s="22"/>
      <c r="KOM1198" s="22"/>
      <c r="KON1198" s="22"/>
      <c r="KOO1198" s="22"/>
      <c r="KOP1198" s="22"/>
      <c r="KOQ1198" s="22"/>
      <c r="KOR1198" s="22"/>
      <c r="KOS1198" s="22"/>
      <c r="KOT1198" s="22"/>
      <c r="KOU1198" s="22"/>
      <c r="KOV1198" s="22"/>
      <c r="KOW1198" s="22"/>
      <c r="KOX1198" s="22"/>
      <c r="KOY1198" s="22"/>
      <c r="KOZ1198" s="22"/>
      <c r="KPA1198" s="22"/>
      <c r="KPB1198" s="22"/>
      <c r="KPC1198" s="22"/>
      <c r="KPD1198" s="22"/>
      <c r="KPE1198" s="22"/>
      <c r="KPF1198" s="22"/>
      <c r="KPG1198" s="22"/>
      <c r="KPH1198" s="22"/>
      <c r="KPI1198" s="22"/>
      <c r="KPJ1198" s="22"/>
      <c r="KPK1198" s="22"/>
      <c r="KPL1198" s="22"/>
      <c r="KPM1198" s="22"/>
      <c r="KPN1198" s="22"/>
      <c r="KPO1198" s="22"/>
      <c r="KPP1198" s="22"/>
      <c r="KPQ1198" s="22"/>
      <c r="KPR1198" s="22"/>
      <c r="KPS1198" s="22"/>
      <c r="KPT1198" s="22"/>
      <c r="KPU1198" s="22"/>
      <c r="KPV1198" s="22"/>
      <c r="KPW1198" s="22"/>
      <c r="KPX1198" s="22"/>
      <c r="KPY1198" s="22"/>
      <c r="KPZ1198" s="22"/>
      <c r="KQA1198" s="22"/>
      <c r="KQB1198" s="22"/>
      <c r="KQC1198" s="22"/>
      <c r="KQD1198" s="22"/>
      <c r="KQE1198" s="22"/>
      <c r="KQF1198" s="22"/>
      <c r="KQG1198" s="22"/>
      <c r="KQH1198" s="22"/>
      <c r="KQI1198" s="22"/>
      <c r="KQJ1198" s="22"/>
      <c r="KQK1198" s="22"/>
      <c r="KQL1198" s="22"/>
      <c r="KQM1198" s="22"/>
      <c r="KQN1198" s="22"/>
      <c r="KQO1198" s="22"/>
      <c r="KQP1198" s="22"/>
      <c r="KQQ1198" s="22"/>
      <c r="KQR1198" s="22"/>
      <c r="KQS1198" s="22"/>
      <c r="KQT1198" s="22"/>
      <c r="KQU1198" s="22"/>
      <c r="KQV1198" s="22"/>
      <c r="KQW1198" s="22"/>
      <c r="KQX1198" s="22"/>
      <c r="KQY1198" s="22"/>
      <c r="KQZ1198" s="22"/>
      <c r="KRA1198" s="22"/>
      <c r="KRB1198" s="22"/>
      <c r="KRC1198" s="22"/>
      <c r="KRD1198" s="22"/>
      <c r="KRE1198" s="22"/>
      <c r="KRF1198" s="22"/>
      <c r="KRG1198" s="22"/>
      <c r="KRH1198" s="22"/>
      <c r="KRI1198" s="22"/>
      <c r="KRJ1198" s="22"/>
      <c r="KRK1198" s="22"/>
      <c r="KRL1198" s="22"/>
      <c r="KRM1198" s="22"/>
      <c r="KRN1198" s="22"/>
      <c r="KRO1198" s="22"/>
      <c r="KRP1198" s="22"/>
      <c r="KRQ1198" s="22"/>
      <c r="KRR1198" s="22"/>
      <c r="KRS1198" s="22"/>
      <c r="KRT1198" s="22"/>
      <c r="KRU1198" s="22"/>
      <c r="KRV1198" s="22"/>
      <c r="KRW1198" s="22"/>
      <c r="KRX1198" s="22"/>
      <c r="KRY1198" s="22"/>
      <c r="KRZ1198" s="22"/>
      <c r="KSA1198" s="22"/>
      <c r="KSB1198" s="22"/>
      <c r="KSC1198" s="22"/>
      <c r="KSD1198" s="22"/>
      <c r="KSE1198" s="22"/>
      <c r="KSF1198" s="22"/>
      <c r="KSG1198" s="22"/>
      <c r="KSH1198" s="22"/>
      <c r="KSI1198" s="22"/>
      <c r="KSJ1198" s="22"/>
      <c r="KSK1198" s="22"/>
      <c r="KSL1198" s="22"/>
      <c r="KSM1198" s="22"/>
      <c r="KSN1198" s="22"/>
      <c r="KSO1198" s="22"/>
      <c r="KSP1198" s="22"/>
      <c r="KSQ1198" s="22"/>
      <c r="KSR1198" s="22"/>
      <c r="KSS1198" s="22"/>
      <c r="KST1198" s="22"/>
      <c r="KSU1198" s="22"/>
      <c r="KSV1198" s="22"/>
      <c r="KSW1198" s="22"/>
      <c r="KSX1198" s="22"/>
      <c r="KSY1198" s="22"/>
      <c r="KSZ1198" s="22"/>
      <c r="KTA1198" s="22"/>
      <c r="KTB1198" s="22"/>
      <c r="KTC1198" s="22"/>
      <c r="KTD1198" s="22"/>
      <c r="KTE1198" s="22"/>
      <c r="KTF1198" s="22"/>
      <c r="KTG1198" s="22"/>
      <c r="KTH1198" s="22"/>
      <c r="KTI1198" s="22"/>
      <c r="KTJ1198" s="22"/>
      <c r="KTK1198" s="22"/>
      <c r="KTL1198" s="22"/>
      <c r="KTM1198" s="22"/>
      <c r="KTN1198" s="22"/>
      <c r="KTO1198" s="22"/>
      <c r="KTP1198" s="22"/>
      <c r="KTQ1198" s="22"/>
      <c r="KTR1198" s="22"/>
      <c r="KTS1198" s="22"/>
      <c r="KTT1198" s="22"/>
      <c r="KTU1198" s="22"/>
      <c r="KTV1198" s="22"/>
      <c r="KTW1198" s="22"/>
      <c r="KTX1198" s="22"/>
      <c r="KTY1198" s="22"/>
      <c r="KTZ1198" s="22"/>
      <c r="KUA1198" s="22"/>
      <c r="KUB1198" s="22"/>
      <c r="KUC1198" s="22"/>
      <c r="KUD1198" s="22"/>
      <c r="KUE1198" s="22"/>
      <c r="KUF1198" s="22"/>
      <c r="KUG1198" s="22"/>
      <c r="KUH1198" s="22"/>
      <c r="KUI1198" s="22"/>
      <c r="KUJ1198" s="22"/>
      <c r="KUK1198" s="22"/>
      <c r="KUL1198" s="22"/>
      <c r="KUM1198" s="22"/>
      <c r="KUN1198" s="22"/>
      <c r="KUO1198" s="22"/>
      <c r="KUP1198" s="22"/>
      <c r="KUQ1198" s="22"/>
      <c r="KUR1198" s="22"/>
      <c r="KUS1198" s="22"/>
      <c r="KUT1198" s="22"/>
      <c r="KUU1198" s="22"/>
      <c r="KUV1198" s="22"/>
      <c r="KUW1198" s="22"/>
      <c r="KUX1198" s="22"/>
      <c r="KUY1198" s="22"/>
      <c r="KUZ1198" s="22"/>
      <c r="KVA1198" s="22"/>
      <c r="KVB1198" s="22"/>
      <c r="KVC1198" s="22"/>
      <c r="KVD1198" s="22"/>
      <c r="KVE1198" s="22"/>
      <c r="KVF1198" s="22"/>
      <c r="KVG1198" s="22"/>
      <c r="KVH1198" s="22"/>
      <c r="KVI1198" s="22"/>
      <c r="KVJ1198" s="22"/>
      <c r="KVK1198" s="22"/>
      <c r="KVL1198" s="22"/>
      <c r="KVM1198" s="22"/>
      <c r="KVN1198" s="22"/>
      <c r="KVO1198" s="22"/>
      <c r="KVP1198" s="22"/>
      <c r="KVQ1198" s="22"/>
      <c r="KVR1198" s="22"/>
      <c r="KVS1198" s="22"/>
      <c r="KVT1198" s="22"/>
      <c r="KVU1198" s="22"/>
      <c r="KVV1198" s="22"/>
      <c r="KVW1198" s="22"/>
      <c r="KVX1198" s="22"/>
      <c r="KVY1198" s="22"/>
      <c r="KVZ1198" s="22"/>
      <c r="KWA1198" s="22"/>
      <c r="KWB1198" s="22"/>
      <c r="KWC1198" s="22"/>
      <c r="KWD1198" s="22"/>
      <c r="KWE1198" s="22"/>
      <c r="KWF1198" s="22"/>
      <c r="KWG1198" s="22"/>
      <c r="KWH1198" s="22"/>
      <c r="KWI1198" s="22"/>
      <c r="KWJ1198" s="22"/>
      <c r="KWK1198" s="22"/>
      <c r="KWL1198" s="22"/>
      <c r="KWM1198" s="22"/>
      <c r="KWN1198" s="22"/>
      <c r="KWO1198" s="22"/>
      <c r="KWP1198" s="22"/>
      <c r="KWQ1198" s="22"/>
      <c r="KWR1198" s="22"/>
      <c r="KWS1198" s="22"/>
      <c r="KWT1198" s="22"/>
      <c r="KWU1198" s="22"/>
      <c r="KWV1198" s="22"/>
      <c r="KWW1198" s="22"/>
      <c r="KWX1198" s="22"/>
      <c r="KWY1198" s="22"/>
      <c r="KWZ1198" s="22"/>
      <c r="KXA1198" s="22"/>
      <c r="KXB1198" s="22"/>
      <c r="KXC1198" s="22"/>
      <c r="KXD1198" s="22"/>
      <c r="KXE1198" s="22"/>
      <c r="KXF1198" s="22"/>
      <c r="KXG1198" s="22"/>
      <c r="KXH1198" s="22"/>
      <c r="KXI1198" s="22"/>
      <c r="KXJ1198" s="22"/>
      <c r="KXK1198" s="22"/>
      <c r="KXL1198" s="22"/>
      <c r="KXM1198" s="22"/>
      <c r="KXN1198" s="22"/>
      <c r="KXO1198" s="22"/>
      <c r="KXP1198" s="22"/>
      <c r="KXQ1198" s="22"/>
      <c r="KXR1198" s="22"/>
      <c r="KXS1198" s="22"/>
      <c r="KXT1198" s="22"/>
      <c r="KXU1198" s="22"/>
      <c r="KXV1198" s="22"/>
      <c r="KXW1198" s="22"/>
      <c r="KXX1198" s="22"/>
      <c r="KXY1198" s="22"/>
      <c r="KXZ1198" s="22"/>
      <c r="KYA1198" s="22"/>
      <c r="KYB1198" s="22"/>
      <c r="KYC1198" s="22"/>
      <c r="KYD1198" s="22"/>
      <c r="KYE1198" s="22"/>
      <c r="KYF1198" s="22"/>
      <c r="KYG1198" s="22"/>
      <c r="KYH1198" s="22"/>
      <c r="KYI1198" s="22"/>
      <c r="KYJ1198" s="22"/>
      <c r="KYK1198" s="22"/>
      <c r="KYL1198" s="22"/>
      <c r="KYM1198" s="22"/>
      <c r="KYN1198" s="22"/>
      <c r="KYO1198" s="22"/>
      <c r="KYP1198" s="22"/>
      <c r="KYQ1198" s="22"/>
      <c r="KYR1198" s="22"/>
      <c r="KYS1198" s="22"/>
      <c r="KYT1198" s="22"/>
      <c r="KYU1198" s="22"/>
      <c r="KYV1198" s="22"/>
      <c r="KYW1198" s="22"/>
      <c r="KYX1198" s="22"/>
      <c r="KYY1198" s="22"/>
      <c r="KYZ1198" s="22"/>
      <c r="KZA1198" s="22"/>
      <c r="KZB1198" s="22"/>
      <c r="KZC1198" s="22"/>
      <c r="KZD1198" s="22"/>
      <c r="KZE1198" s="22"/>
      <c r="KZF1198" s="22"/>
      <c r="KZG1198" s="22"/>
      <c r="KZH1198" s="22"/>
      <c r="KZI1198" s="22"/>
      <c r="KZJ1198" s="22"/>
      <c r="KZK1198" s="22"/>
      <c r="KZL1198" s="22"/>
      <c r="KZM1198" s="22"/>
      <c r="KZN1198" s="22"/>
      <c r="KZO1198" s="22"/>
      <c r="KZP1198" s="22"/>
      <c r="KZQ1198" s="22"/>
      <c r="KZR1198" s="22"/>
      <c r="KZS1198" s="22"/>
      <c r="KZT1198" s="22"/>
      <c r="KZU1198" s="22"/>
      <c r="KZV1198" s="22"/>
      <c r="KZW1198" s="22"/>
      <c r="KZX1198" s="22"/>
      <c r="KZY1198" s="22"/>
      <c r="KZZ1198" s="22"/>
      <c r="LAA1198" s="22"/>
      <c r="LAB1198" s="22"/>
      <c r="LAC1198" s="22"/>
      <c r="LAD1198" s="22"/>
      <c r="LAE1198" s="22"/>
      <c r="LAF1198" s="22"/>
      <c r="LAG1198" s="22"/>
      <c r="LAH1198" s="22"/>
      <c r="LAI1198" s="22"/>
      <c r="LAJ1198" s="22"/>
      <c r="LAK1198" s="22"/>
      <c r="LAL1198" s="22"/>
      <c r="LAM1198" s="22"/>
      <c r="LAN1198" s="22"/>
      <c r="LAO1198" s="22"/>
      <c r="LAP1198" s="22"/>
      <c r="LAQ1198" s="22"/>
      <c r="LAR1198" s="22"/>
      <c r="LAS1198" s="22"/>
      <c r="LAT1198" s="22"/>
      <c r="LAU1198" s="22"/>
      <c r="LAV1198" s="22"/>
      <c r="LAW1198" s="22"/>
      <c r="LAX1198" s="22"/>
      <c r="LAY1198" s="22"/>
      <c r="LAZ1198" s="22"/>
      <c r="LBA1198" s="22"/>
      <c r="LBB1198" s="22"/>
      <c r="LBC1198" s="22"/>
      <c r="LBD1198" s="22"/>
      <c r="LBE1198" s="22"/>
      <c r="LBF1198" s="22"/>
      <c r="LBG1198" s="22"/>
      <c r="LBH1198" s="22"/>
      <c r="LBI1198" s="22"/>
      <c r="LBJ1198" s="22"/>
      <c r="LBK1198" s="22"/>
      <c r="LBL1198" s="22"/>
      <c r="LBM1198" s="22"/>
      <c r="LBN1198" s="22"/>
      <c r="LBO1198" s="22"/>
      <c r="LBP1198" s="22"/>
      <c r="LBQ1198" s="22"/>
      <c r="LBR1198" s="22"/>
      <c r="LBS1198" s="22"/>
      <c r="LBT1198" s="22"/>
      <c r="LBU1198" s="22"/>
      <c r="LBV1198" s="22"/>
      <c r="LBW1198" s="22"/>
      <c r="LBX1198" s="22"/>
      <c r="LBY1198" s="22"/>
      <c r="LBZ1198" s="22"/>
      <c r="LCA1198" s="22"/>
      <c r="LCB1198" s="22"/>
      <c r="LCC1198" s="22"/>
      <c r="LCD1198" s="22"/>
      <c r="LCE1198" s="22"/>
      <c r="LCF1198" s="22"/>
      <c r="LCG1198" s="22"/>
      <c r="LCH1198" s="22"/>
      <c r="LCI1198" s="22"/>
      <c r="LCJ1198" s="22"/>
      <c r="LCK1198" s="22"/>
      <c r="LCL1198" s="22"/>
      <c r="LCM1198" s="22"/>
      <c r="LCN1198" s="22"/>
      <c r="LCO1198" s="22"/>
      <c r="LCP1198" s="22"/>
      <c r="LCQ1198" s="22"/>
      <c r="LCR1198" s="22"/>
      <c r="LCS1198" s="22"/>
      <c r="LCT1198" s="22"/>
      <c r="LCU1198" s="22"/>
      <c r="LCV1198" s="22"/>
      <c r="LCW1198" s="22"/>
      <c r="LCX1198" s="22"/>
      <c r="LCY1198" s="22"/>
      <c r="LCZ1198" s="22"/>
      <c r="LDA1198" s="22"/>
      <c r="LDB1198" s="22"/>
      <c r="LDC1198" s="22"/>
      <c r="LDD1198" s="22"/>
      <c r="LDE1198" s="22"/>
      <c r="LDF1198" s="22"/>
      <c r="LDG1198" s="22"/>
      <c r="LDH1198" s="22"/>
      <c r="LDI1198" s="22"/>
      <c r="LDJ1198" s="22"/>
      <c r="LDK1198" s="22"/>
      <c r="LDL1198" s="22"/>
      <c r="LDM1198" s="22"/>
      <c r="LDN1198" s="22"/>
      <c r="LDO1198" s="22"/>
      <c r="LDP1198" s="22"/>
      <c r="LDQ1198" s="22"/>
      <c r="LDR1198" s="22"/>
      <c r="LDS1198" s="22"/>
      <c r="LDT1198" s="22"/>
      <c r="LDU1198" s="22"/>
      <c r="LDV1198" s="22"/>
      <c r="LDW1198" s="22"/>
      <c r="LDX1198" s="22"/>
      <c r="LDY1198" s="22"/>
      <c r="LDZ1198" s="22"/>
      <c r="LEA1198" s="22"/>
      <c r="LEB1198" s="22"/>
      <c r="LEC1198" s="22"/>
      <c r="LED1198" s="22"/>
      <c r="LEE1198" s="22"/>
      <c r="LEF1198" s="22"/>
      <c r="LEG1198" s="22"/>
      <c r="LEH1198" s="22"/>
      <c r="LEI1198" s="22"/>
      <c r="LEJ1198" s="22"/>
      <c r="LEK1198" s="22"/>
      <c r="LEL1198" s="22"/>
      <c r="LEM1198" s="22"/>
      <c r="LEN1198" s="22"/>
      <c r="LEO1198" s="22"/>
      <c r="LEP1198" s="22"/>
      <c r="LEQ1198" s="22"/>
      <c r="LER1198" s="22"/>
      <c r="LES1198" s="22"/>
      <c r="LET1198" s="22"/>
      <c r="LEU1198" s="22"/>
      <c r="LEV1198" s="22"/>
      <c r="LEW1198" s="22"/>
      <c r="LEX1198" s="22"/>
      <c r="LEY1198" s="22"/>
      <c r="LEZ1198" s="22"/>
      <c r="LFA1198" s="22"/>
      <c r="LFB1198" s="22"/>
      <c r="LFC1198" s="22"/>
      <c r="LFD1198" s="22"/>
      <c r="LFE1198" s="22"/>
      <c r="LFF1198" s="22"/>
      <c r="LFG1198" s="22"/>
      <c r="LFH1198" s="22"/>
      <c r="LFI1198" s="22"/>
      <c r="LFJ1198" s="22"/>
      <c r="LFK1198" s="22"/>
      <c r="LFL1198" s="22"/>
      <c r="LFM1198" s="22"/>
      <c r="LFN1198" s="22"/>
      <c r="LFO1198" s="22"/>
      <c r="LFP1198" s="22"/>
      <c r="LFQ1198" s="22"/>
      <c r="LFR1198" s="22"/>
      <c r="LFS1198" s="22"/>
      <c r="LFT1198" s="22"/>
      <c r="LFU1198" s="22"/>
      <c r="LFV1198" s="22"/>
      <c r="LFW1198" s="22"/>
      <c r="LFX1198" s="22"/>
      <c r="LFY1198" s="22"/>
      <c r="LFZ1198" s="22"/>
      <c r="LGA1198" s="22"/>
      <c r="LGB1198" s="22"/>
      <c r="LGC1198" s="22"/>
      <c r="LGD1198" s="22"/>
      <c r="LGE1198" s="22"/>
      <c r="LGF1198" s="22"/>
      <c r="LGG1198" s="22"/>
      <c r="LGH1198" s="22"/>
      <c r="LGI1198" s="22"/>
      <c r="LGJ1198" s="22"/>
      <c r="LGK1198" s="22"/>
      <c r="LGL1198" s="22"/>
      <c r="LGM1198" s="22"/>
      <c r="LGN1198" s="22"/>
      <c r="LGO1198" s="22"/>
      <c r="LGP1198" s="22"/>
      <c r="LGQ1198" s="22"/>
      <c r="LGR1198" s="22"/>
      <c r="LGS1198" s="22"/>
      <c r="LGT1198" s="22"/>
      <c r="LGU1198" s="22"/>
      <c r="LGV1198" s="22"/>
      <c r="LGW1198" s="22"/>
      <c r="LGX1198" s="22"/>
      <c r="LGY1198" s="22"/>
      <c r="LGZ1198" s="22"/>
      <c r="LHA1198" s="22"/>
      <c r="LHB1198" s="22"/>
      <c r="LHC1198" s="22"/>
      <c r="LHD1198" s="22"/>
      <c r="LHE1198" s="22"/>
      <c r="LHF1198" s="22"/>
      <c r="LHG1198" s="22"/>
      <c r="LHH1198" s="22"/>
      <c r="LHI1198" s="22"/>
      <c r="LHJ1198" s="22"/>
      <c r="LHK1198" s="22"/>
      <c r="LHL1198" s="22"/>
      <c r="LHM1198" s="22"/>
      <c r="LHN1198" s="22"/>
      <c r="LHO1198" s="22"/>
      <c r="LHP1198" s="22"/>
      <c r="LHQ1198" s="22"/>
      <c r="LHR1198" s="22"/>
      <c r="LHS1198" s="22"/>
      <c r="LHT1198" s="22"/>
      <c r="LHU1198" s="22"/>
      <c r="LHV1198" s="22"/>
      <c r="LHW1198" s="22"/>
      <c r="LHX1198" s="22"/>
      <c r="LHY1198" s="22"/>
      <c r="LHZ1198" s="22"/>
      <c r="LIA1198" s="22"/>
      <c r="LIB1198" s="22"/>
      <c r="LIC1198" s="22"/>
      <c r="LID1198" s="22"/>
      <c r="LIE1198" s="22"/>
      <c r="LIF1198" s="22"/>
      <c r="LIG1198" s="22"/>
      <c r="LIH1198" s="22"/>
      <c r="LII1198" s="22"/>
      <c r="LIJ1198" s="22"/>
      <c r="LIK1198" s="22"/>
      <c r="LIL1198" s="22"/>
      <c r="LIM1198" s="22"/>
      <c r="LIN1198" s="22"/>
      <c r="LIO1198" s="22"/>
      <c r="LIP1198" s="22"/>
      <c r="LIQ1198" s="22"/>
      <c r="LIR1198" s="22"/>
      <c r="LIS1198" s="22"/>
      <c r="LIT1198" s="22"/>
      <c r="LIU1198" s="22"/>
      <c r="LIV1198" s="22"/>
      <c r="LIW1198" s="22"/>
      <c r="LIX1198" s="22"/>
      <c r="LIY1198" s="22"/>
      <c r="LIZ1198" s="22"/>
      <c r="LJA1198" s="22"/>
      <c r="LJB1198" s="22"/>
      <c r="LJC1198" s="22"/>
      <c r="LJD1198" s="22"/>
      <c r="LJE1198" s="22"/>
      <c r="LJF1198" s="22"/>
      <c r="LJG1198" s="22"/>
      <c r="LJH1198" s="22"/>
      <c r="LJI1198" s="22"/>
      <c r="LJJ1198" s="22"/>
      <c r="LJK1198" s="22"/>
      <c r="LJL1198" s="22"/>
      <c r="LJM1198" s="22"/>
      <c r="LJN1198" s="22"/>
      <c r="LJO1198" s="22"/>
      <c r="LJP1198" s="22"/>
      <c r="LJQ1198" s="22"/>
      <c r="LJR1198" s="22"/>
      <c r="LJS1198" s="22"/>
      <c r="LJT1198" s="22"/>
      <c r="LJU1198" s="22"/>
      <c r="LJV1198" s="22"/>
      <c r="LJW1198" s="22"/>
      <c r="LJX1198" s="22"/>
      <c r="LJY1198" s="22"/>
      <c r="LJZ1198" s="22"/>
      <c r="LKA1198" s="22"/>
      <c r="LKB1198" s="22"/>
      <c r="LKC1198" s="22"/>
      <c r="LKD1198" s="22"/>
      <c r="LKE1198" s="22"/>
      <c r="LKF1198" s="22"/>
      <c r="LKG1198" s="22"/>
      <c r="LKH1198" s="22"/>
      <c r="LKI1198" s="22"/>
      <c r="LKJ1198" s="22"/>
      <c r="LKK1198" s="22"/>
      <c r="LKL1198" s="22"/>
      <c r="LKM1198" s="22"/>
      <c r="LKN1198" s="22"/>
      <c r="LKO1198" s="22"/>
      <c r="LKP1198" s="22"/>
      <c r="LKQ1198" s="22"/>
      <c r="LKR1198" s="22"/>
      <c r="LKS1198" s="22"/>
      <c r="LKT1198" s="22"/>
      <c r="LKU1198" s="22"/>
      <c r="LKV1198" s="22"/>
      <c r="LKW1198" s="22"/>
      <c r="LKX1198" s="22"/>
      <c r="LKY1198" s="22"/>
      <c r="LKZ1198" s="22"/>
      <c r="LLA1198" s="22"/>
      <c r="LLB1198" s="22"/>
      <c r="LLC1198" s="22"/>
      <c r="LLD1198" s="22"/>
      <c r="LLE1198" s="22"/>
      <c r="LLF1198" s="22"/>
      <c r="LLG1198" s="22"/>
      <c r="LLH1198" s="22"/>
      <c r="LLI1198" s="22"/>
      <c r="LLJ1198" s="22"/>
      <c r="LLK1198" s="22"/>
      <c r="LLL1198" s="22"/>
      <c r="LLM1198" s="22"/>
      <c r="LLN1198" s="22"/>
      <c r="LLO1198" s="22"/>
      <c r="LLP1198" s="22"/>
      <c r="LLQ1198" s="22"/>
      <c r="LLR1198" s="22"/>
      <c r="LLS1198" s="22"/>
      <c r="LLT1198" s="22"/>
      <c r="LLU1198" s="22"/>
      <c r="LLV1198" s="22"/>
      <c r="LLW1198" s="22"/>
      <c r="LLX1198" s="22"/>
      <c r="LLY1198" s="22"/>
      <c r="LLZ1198" s="22"/>
      <c r="LMA1198" s="22"/>
      <c r="LMB1198" s="22"/>
      <c r="LMC1198" s="22"/>
      <c r="LMD1198" s="22"/>
      <c r="LME1198" s="22"/>
      <c r="LMF1198" s="22"/>
      <c r="LMG1198" s="22"/>
      <c r="LMH1198" s="22"/>
      <c r="LMI1198" s="22"/>
      <c r="LMJ1198" s="22"/>
      <c r="LMK1198" s="22"/>
      <c r="LML1198" s="22"/>
      <c r="LMM1198" s="22"/>
      <c r="LMN1198" s="22"/>
      <c r="LMO1198" s="22"/>
      <c r="LMP1198" s="22"/>
      <c r="LMQ1198" s="22"/>
      <c r="LMR1198" s="22"/>
      <c r="LMS1198" s="22"/>
      <c r="LMT1198" s="22"/>
      <c r="LMU1198" s="22"/>
      <c r="LMV1198" s="22"/>
      <c r="LMW1198" s="22"/>
      <c r="LMX1198" s="22"/>
      <c r="LMY1198" s="22"/>
      <c r="LMZ1198" s="22"/>
      <c r="LNA1198" s="22"/>
      <c r="LNB1198" s="22"/>
      <c r="LNC1198" s="22"/>
      <c r="LND1198" s="22"/>
      <c r="LNE1198" s="22"/>
      <c r="LNF1198" s="22"/>
      <c r="LNG1198" s="22"/>
      <c r="LNH1198" s="22"/>
      <c r="LNI1198" s="22"/>
      <c r="LNJ1198" s="22"/>
      <c r="LNK1198" s="22"/>
      <c r="LNL1198" s="22"/>
      <c r="LNM1198" s="22"/>
      <c r="LNN1198" s="22"/>
      <c r="LNO1198" s="22"/>
      <c r="LNP1198" s="22"/>
      <c r="LNQ1198" s="22"/>
      <c r="LNR1198" s="22"/>
      <c r="LNS1198" s="22"/>
      <c r="LNT1198" s="22"/>
      <c r="LNU1198" s="22"/>
      <c r="LNV1198" s="22"/>
      <c r="LNW1198" s="22"/>
      <c r="LNX1198" s="22"/>
      <c r="LNY1198" s="22"/>
      <c r="LNZ1198" s="22"/>
      <c r="LOA1198" s="22"/>
      <c r="LOB1198" s="22"/>
      <c r="LOC1198" s="22"/>
      <c r="LOD1198" s="22"/>
      <c r="LOE1198" s="22"/>
      <c r="LOF1198" s="22"/>
      <c r="LOG1198" s="22"/>
      <c r="LOH1198" s="22"/>
      <c r="LOI1198" s="22"/>
      <c r="LOJ1198" s="22"/>
      <c r="LOK1198" s="22"/>
      <c r="LOL1198" s="22"/>
      <c r="LOM1198" s="22"/>
      <c r="LON1198" s="22"/>
      <c r="LOO1198" s="22"/>
      <c r="LOP1198" s="22"/>
      <c r="LOQ1198" s="22"/>
      <c r="LOR1198" s="22"/>
      <c r="LOS1198" s="22"/>
      <c r="LOT1198" s="22"/>
      <c r="LOU1198" s="22"/>
      <c r="LOV1198" s="22"/>
      <c r="LOW1198" s="22"/>
      <c r="LOX1198" s="22"/>
      <c r="LOY1198" s="22"/>
      <c r="LOZ1198" s="22"/>
      <c r="LPA1198" s="22"/>
      <c r="LPB1198" s="22"/>
      <c r="LPC1198" s="22"/>
      <c r="LPD1198" s="22"/>
      <c r="LPE1198" s="22"/>
      <c r="LPF1198" s="22"/>
      <c r="LPG1198" s="22"/>
      <c r="LPH1198" s="22"/>
      <c r="LPI1198" s="22"/>
      <c r="LPJ1198" s="22"/>
      <c r="LPK1198" s="22"/>
      <c r="LPL1198" s="22"/>
      <c r="LPM1198" s="22"/>
      <c r="LPN1198" s="22"/>
      <c r="LPO1198" s="22"/>
      <c r="LPP1198" s="22"/>
      <c r="LPQ1198" s="22"/>
      <c r="LPR1198" s="22"/>
      <c r="LPS1198" s="22"/>
      <c r="LPT1198" s="22"/>
      <c r="LPU1198" s="22"/>
      <c r="LPV1198" s="22"/>
      <c r="LPW1198" s="22"/>
      <c r="LPX1198" s="22"/>
      <c r="LPY1198" s="22"/>
      <c r="LPZ1198" s="22"/>
      <c r="LQA1198" s="22"/>
      <c r="LQB1198" s="22"/>
      <c r="LQC1198" s="22"/>
      <c r="LQD1198" s="22"/>
      <c r="LQE1198" s="22"/>
      <c r="LQF1198" s="22"/>
      <c r="LQG1198" s="22"/>
      <c r="LQH1198" s="22"/>
      <c r="LQI1198" s="22"/>
      <c r="LQJ1198" s="22"/>
      <c r="LQK1198" s="22"/>
      <c r="LQL1198" s="22"/>
      <c r="LQM1198" s="22"/>
      <c r="LQN1198" s="22"/>
      <c r="LQO1198" s="22"/>
      <c r="LQP1198" s="22"/>
      <c r="LQQ1198" s="22"/>
      <c r="LQR1198" s="22"/>
      <c r="LQS1198" s="22"/>
      <c r="LQT1198" s="22"/>
      <c r="LQU1198" s="22"/>
      <c r="LQV1198" s="22"/>
      <c r="LQW1198" s="22"/>
      <c r="LQX1198" s="22"/>
      <c r="LQY1198" s="22"/>
      <c r="LQZ1198" s="22"/>
      <c r="LRA1198" s="22"/>
      <c r="LRB1198" s="22"/>
      <c r="LRC1198" s="22"/>
      <c r="LRD1198" s="22"/>
      <c r="LRE1198" s="22"/>
      <c r="LRF1198" s="22"/>
      <c r="LRG1198" s="22"/>
      <c r="LRH1198" s="22"/>
      <c r="LRI1198" s="22"/>
      <c r="LRJ1198" s="22"/>
      <c r="LRK1198" s="22"/>
      <c r="LRL1198" s="22"/>
      <c r="LRM1198" s="22"/>
      <c r="LRN1198" s="22"/>
      <c r="LRO1198" s="22"/>
      <c r="LRP1198" s="22"/>
      <c r="LRQ1198" s="22"/>
      <c r="LRR1198" s="22"/>
      <c r="LRS1198" s="22"/>
      <c r="LRT1198" s="22"/>
      <c r="LRU1198" s="22"/>
      <c r="LRV1198" s="22"/>
      <c r="LRW1198" s="22"/>
      <c r="LRX1198" s="22"/>
      <c r="LRY1198" s="22"/>
      <c r="LRZ1198" s="22"/>
      <c r="LSA1198" s="22"/>
      <c r="LSB1198" s="22"/>
      <c r="LSC1198" s="22"/>
      <c r="LSD1198" s="22"/>
      <c r="LSE1198" s="22"/>
      <c r="LSF1198" s="22"/>
      <c r="LSG1198" s="22"/>
      <c r="LSH1198" s="22"/>
      <c r="LSI1198" s="22"/>
      <c r="LSJ1198" s="22"/>
      <c r="LSK1198" s="22"/>
      <c r="LSL1198" s="22"/>
      <c r="LSM1198" s="22"/>
      <c r="LSN1198" s="22"/>
      <c r="LSO1198" s="22"/>
      <c r="LSP1198" s="22"/>
      <c r="LSQ1198" s="22"/>
      <c r="LSR1198" s="22"/>
      <c r="LSS1198" s="22"/>
      <c r="LST1198" s="22"/>
      <c r="LSU1198" s="22"/>
      <c r="LSV1198" s="22"/>
      <c r="LSW1198" s="22"/>
      <c r="LSX1198" s="22"/>
      <c r="LSY1198" s="22"/>
      <c r="LSZ1198" s="22"/>
      <c r="LTA1198" s="22"/>
      <c r="LTB1198" s="22"/>
      <c r="LTC1198" s="22"/>
      <c r="LTD1198" s="22"/>
      <c r="LTE1198" s="22"/>
      <c r="LTF1198" s="22"/>
      <c r="LTG1198" s="22"/>
      <c r="LTH1198" s="22"/>
      <c r="LTI1198" s="22"/>
      <c r="LTJ1198" s="22"/>
      <c r="LTK1198" s="22"/>
      <c r="LTL1198" s="22"/>
      <c r="LTM1198" s="22"/>
      <c r="LTN1198" s="22"/>
      <c r="LTO1198" s="22"/>
      <c r="LTP1198" s="22"/>
      <c r="LTQ1198" s="22"/>
      <c r="LTR1198" s="22"/>
      <c r="LTS1198" s="22"/>
      <c r="LTT1198" s="22"/>
      <c r="LTU1198" s="22"/>
      <c r="LTV1198" s="22"/>
      <c r="LTW1198" s="22"/>
      <c r="LTX1198" s="22"/>
      <c r="LTY1198" s="22"/>
      <c r="LTZ1198" s="22"/>
      <c r="LUA1198" s="22"/>
      <c r="LUB1198" s="22"/>
      <c r="LUC1198" s="22"/>
      <c r="LUD1198" s="22"/>
      <c r="LUE1198" s="22"/>
      <c r="LUF1198" s="22"/>
      <c r="LUG1198" s="22"/>
      <c r="LUH1198" s="22"/>
      <c r="LUI1198" s="22"/>
      <c r="LUJ1198" s="22"/>
      <c r="LUK1198" s="22"/>
      <c r="LUL1198" s="22"/>
      <c r="LUM1198" s="22"/>
      <c r="LUN1198" s="22"/>
      <c r="LUO1198" s="22"/>
      <c r="LUP1198" s="22"/>
      <c r="LUQ1198" s="22"/>
      <c r="LUR1198" s="22"/>
      <c r="LUS1198" s="22"/>
      <c r="LUT1198" s="22"/>
      <c r="LUU1198" s="22"/>
      <c r="LUV1198" s="22"/>
      <c r="LUW1198" s="22"/>
      <c r="LUX1198" s="22"/>
      <c r="LUY1198" s="22"/>
      <c r="LUZ1198" s="22"/>
      <c r="LVA1198" s="22"/>
      <c r="LVB1198" s="22"/>
      <c r="LVC1198" s="22"/>
      <c r="LVD1198" s="22"/>
      <c r="LVE1198" s="22"/>
      <c r="LVF1198" s="22"/>
      <c r="LVG1198" s="22"/>
      <c r="LVH1198" s="22"/>
      <c r="LVI1198" s="22"/>
      <c r="LVJ1198" s="22"/>
      <c r="LVK1198" s="22"/>
      <c r="LVL1198" s="22"/>
      <c r="LVM1198" s="22"/>
      <c r="LVN1198" s="22"/>
      <c r="LVO1198" s="22"/>
      <c r="LVP1198" s="22"/>
      <c r="LVQ1198" s="22"/>
      <c r="LVR1198" s="22"/>
      <c r="LVS1198" s="22"/>
      <c r="LVT1198" s="22"/>
      <c r="LVU1198" s="22"/>
      <c r="LVV1198" s="22"/>
      <c r="LVW1198" s="22"/>
      <c r="LVX1198" s="22"/>
      <c r="LVY1198" s="22"/>
      <c r="LVZ1198" s="22"/>
      <c r="LWA1198" s="22"/>
      <c r="LWB1198" s="22"/>
      <c r="LWC1198" s="22"/>
      <c r="LWD1198" s="22"/>
      <c r="LWE1198" s="22"/>
      <c r="LWF1198" s="22"/>
      <c r="LWG1198" s="22"/>
      <c r="LWH1198" s="22"/>
      <c r="LWI1198" s="22"/>
      <c r="LWJ1198" s="22"/>
      <c r="LWK1198" s="22"/>
      <c r="LWL1198" s="22"/>
      <c r="LWM1198" s="22"/>
      <c r="LWN1198" s="22"/>
      <c r="LWO1198" s="22"/>
      <c r="LWP1198" s="22"/>
      <c r="LWQ1198" s="22"/>
      <c r="LWR1198" s="22"/>
      <c r="LWS1198" s="22"/>
      <c r="LWT1198" s="22"/>
      <c r="LWU1198" s="22"/>
      <c r="LWV1198" s="22"/>
      <c r="LWW1198" s="22"/>
      <c r="LWX1198" s="22"/>
      <c r="LWY1198" s="22"/>
      <c r="LWZ1198" s="22"/>
      <c r="LXA1198" s="22"/>
      <c r="LXB1198" s="22"/>
      <c r="LXC1198" s="22"/>
      <c r="LXD1198" s="22"/>
      <c r="LXE1198" s="22"/>
      <c r="LXF1198" s="22"/>
      <c r="LXG1198" s="22"/>
      <c r="LXH1198" s="22"/>
      <c r="LXI1198" s="22"/>
      <c r="LXJ1198" s="22"/>
      <c r="LXK1198" s="22"/>
      <c r="LXL1198" s="22"/>
      <c r="LXM1198" s="22"/>
      <c r="LXN1198" s="22"/>
      <c r="LXO1198" s="22"/>
      <c r="LXP1198" s="22"/>
      <c r="LXQ1198" s="22"/>
      <c r="LXR1198" s="22"/>
      <c r="LXS1198" s="22"/>
      <c r="LXT1198" s="22"/>
      <c r="LXU1198" s="22"/>
      <c r="LXV1198" s="22"/>
      <c r="LXW1198" s="22"/>
      <c r="LXX1198" s="22"/>
      <c r="LXY1198" s="22"/>
      <c r="LXZ1198" s="22"/>
      <c r="LYA1198" s="22"/>
      <c r="LYB1198" s="22"/>
      <c r="LYC1198" s="22"/>
      <c r="LYD1198" s="22"/>
      <c r="LYE1198" s="22"/>
      <c r="LYF1198" s="22"/>
      <c r="LYG1198" s="22"/>
      <c r="LYH1198" s="22"/>
      <c r="LYI1198" s="22"/>
      <c r="LYJ1198" s="22"/>
      <c r="LYK1198" s="22"/>
      <c r="LYL1198" s="22"/>
      <c r="LYM1198" s="22"/>
      <c r="LYN1198" s="22"/>
      <c r="LYO1198" s="22"/>
      <c r="LYP1198" s="22"/>
      <c r="LYQ1198" s="22"/>
      <c r="LYR1198" s="22"/>
      <c r="LYS1198" s="22"/>
      <c r="LYT1198" s="22"/>
      <c r="LYU1198" s="22"/>
      <c r="LYV1198" s="22"/>
      <c r="LYW1198" s="22"/>
      <c r="LYX1198" s="22"/>
      <c r="LYY1198" s="22"/>
      <c r="LYZ1198" s="22"/>
      <c r="LZA1198" s="22"/>
      <c r="LZB1198" s="22"/>
      <c r="LZC1198" s="22"/>
      <c r="LZD1198" s="22"/>
      <c r="LZE1198" s="22"/>
      <c r="LZF1198" s="22"/>
      <c r="LZG1198" s="22"/>
      <c r="LZH1198" s="22"/>
      <c r="LZI1198" s="22"/>
      <c r="LZJ1198" s="22"/>
      <c r="LZK1198" s="22"/>
      <c r="LZL1198" s="22"/>
      <c r="LZM1198" s="22"/>
      <c r="LZN1198" s="22"/>
      <c r="LZO1198" s="22"/>
      <c r="LZP1198" s="22"/>
      <c r="LZQ1198" s="22"/>
      <c r="LZR1198" s="22"/>
      <c r="LZS1198" s="22"/>
      <c r="LZT1198" s="22"/>
      <c r="LZU1198" s="22"/>
      <c r="LZV1198" s="22"/>
      <c r="LZW1198" s="22"/>
      <c r="LZX1198" s="22"/>
      <c r="LZY1198" s="22"/>
      <c r="LZZ1198" s="22"/>
      <c r="MAA1198" s="22"/>
      <c r="MAB1198" s="22"/>
      <c r="MAC1198" s="22"/>
      <c r="MAD1198" s="22"/>
      <c r="MAE1198" s="22"/>
      <c r="MAF1198" s="22"/>
      <c r="MAG1198" s="22"/>
      <c r="MAH1198" s="22"/>
      <c r="MAI1198" s="22"/>
      <c r="MAJ1198" s="22"/>
      <c r="MAK1198" s="22"/>
      <c r="MAL1198" s="22"/>
      <c r="MAM1198" s="22"/>
      <c r="MAN1198" s="22"/>
      <c r="MAO1198" s="22"/>
      <c r="MAP1198" s="22"/>
      <c r="MAQ1198" s="22"/>
      <c r="MAR1198" s="22"/>
      <c r="MAS1198" s="22"/>
      <c r="MAT1198" s="22"/>
      <c r="MAU1198" s="22"/>
      <c r="MAV1198" s="22"/>
      <c r="MAW1198" s="22"/>
      <c r="MAX1198" s="22"/>
      <c r="MAY1198" s="22"/>
      <c r="MAZ1198" s="22"/>
      <c r="MBA1198" s="22"/>
      <c r="MBB1198" s="22"/>
      <c r="MBC1198" s="22"/>
      <c r="MBD1198" s="22"/>
      <c r="MBE1198" s="22"/>
      <c r="MBF1198" s="22"/>
      <c r="MBG1198" s="22"/>
      <c r="MBH1198" s="22"/>
      <c r="MBI1198" s="22"/>
      <c r="MBJ1198" s="22"/>
      <c r="MBK1198" s="22"/>
      <c r="MBL1198" s="22"/>
      <c r="MBM1198" s="22"/>
      <c r="MBN1198" s="22"/>
      <c r="MBO1198" s="22"/>
      <c r="MBP1198" s="22"/>
      <c r="MBQ1198" s="22"/>
      <c r="MBR1198" s="22"/>
      <c r="MBS1198" s="22"/>
      <c r="MBT1198" s="22"/>
      <c r="MBU1198" s="22"/>
      <c r="MBV1198" s="22"/>
      <c r="MBW1198" s="22"/>
      <c r="MBX1198" s="22"/>
      <c r="MBY1198" s="22"/>
      <c r="MBZ1198" s="22"/>
      <c r="MCA1198" s="22"/>
      <c r="MCB1198" s="22"/>
      <c r="MCC1198" s="22"/>
      <c r="MCD1198" s="22"/>
      <c r="MCE1198" s="22"/>
      <c r="MCF1198" s="22"/>
      <c r="MCG1198" s="22"/>
      <c r="MCH1198" s="22"/>
      <c r="MCI1198" s="22"/>
      <c r="MCJ1198" s="22"/>
      <c r="MCK1198" s="22"/>
      <c r="MCL1198" s="22"/>
      <c r="MCM1198" s="22"/>
      <c r="MCN1198" s="22"/>
      <c r="MCO1198" s="22"/>
      <c r="MCP1198" s="22"/>
      <c r="MCQ1198" s="22"/>
      <c r="MCR1198" s="22"/>
      <c r="MCS1198" s="22"/>
      <c r="MCT1198" s="22"/>
      <c r="MCU1198" s="22"/>
      <c r="MCV1198" s="22"/>
      <c r="MCW1198" s="22"/>
      <c r="MCX1198" s="22"/>
      <c r="MCY1198" s="22"/>
      <c r="MCZ1198" s="22"/>
      <c r="MDA1198" s="22"/>
      <c r="MDB1198" s="22"/>
      <c r="MDC1198" s="22"/>
      <c r="MDD1198" s="22"/>
      <c r="MDE1198" s="22"/>
      <c r="MDF1198" s="22"/>
      <c r="MDG1198" s="22"/>
      <c r="MDH1198" s="22"/>
      <c r="MDI1198" s="22"/>
      <c r="MDJ1198" s="22"/>
      <c r="MDK1198" s="22"/>
      <c r="MDL1198" s="22"/>
      <c r="MDM1198" s="22"/>
      <c r="MDN1198" s="22"/>
      <c r="MDO1198" s="22"/>
      <c r="MDP1198" s="22"/>
      <c r="MDQ1198" s="22"/>
      <c r="MDR1198" s="22"/>
      <c r="MDS1198" s="22"/>
      <c r="MDT1198" s="22"/>
      <c r="MDU1198" s="22"/>
      <c r="MDV1198" s="22"/>
      <c r="MDW1198" s="22"/>
      <c r="MDX1198" s="22"/>
      <c r="MDY1198" s="22"/>
      <c r="MDZ1198" s="22"/>
      <c r="MEA1198" s="22"/>
      <c r="MEB1198" s="22"/>
      <c r="MEC1198" s="22"/>
      <c r="MED1198" s="22"/>
      <c r="MEE1198" s="22"/>
      <c r="MEF1198" s="22"/>
      <c r="MEG1198" s="22"/>
      <c r="MEH1198" s="22"/>
      <c r="MEI1198" s="22"/>
      <c r="MEJ1198" s="22"/>
      <c r="MEK1198" s="22"/>
      <c r="MEL1198" s="22"/>
      <c r="MEM1198" s="22"/>
      <c r="MEN1198" s="22"/>
      <c r="MEO1198" s="22"/>
      <c r="MEP1198" s="22"/>
      <c r="MEQ1198" s="22"/>
      <c r="MER1198" s="22"/>
      <c r="MES1198" s="22"/>
      <c r="MET1198" s="22"/>
      <c r="MEU1198" s="22"/>
      <c r="MEV1198" s="22"/>
      <c r="MEW1198" s="22"/>
      <c r="MEX1198" s="22"/>
      <c r="MEY1198" s="22"/>
      <c r="MEZ1198" s="22"/>
      <c r="MFA1198" s="22"/>
      <c r="MFB1198" s="22"/>
      <c r="MFC1198" s="22"/>
      <c r="MFD1198" s="22"/>
      <c r="MFE1198" s="22"/>
      <c r="MFF1198" s="22"/>
      <c r="MFG1198" s="22"/>
      <c r="MFH1198" s="22"/>
      <c r="MFI1198" s="22"/>
      <c r="MFJ1198" s="22"/>
      <c r="MFK1198" s="22"/>
      <c r="MFL1198" s="22"/>
      <c r="MFM1198" s="22"/>
      <c r="MFN1198" s="22"/>
      <c r="MFO1198" s="22"/>
      <c r="MFP1198" s="22"/>
      <c r="MFQ1198" s="22"/>
      <c r="MFR1198" s="22"/>
      <c r="MFS1198" s="22"/>
      <c r="MFT1198" s="22"/>
      <c r="MFU1198" s="22"/>
      <c r="MFV1198" s="22"/>
      <c r="MFW1198" s="22"/>
      <c r="MFX1198" s="22"/>
      <c r="MFY1198" s="22"/>
      <c r="MFZ1198" s="22"/>
      <c r="MGA1198" s="22"/>
      <c r="MGB1198" s="22"/>
      <c r="MGC1198" s="22"/>
      <c r="MGD1198" s="22"/>
      <c r="MGE1198" s="22"/>
      <c r="MGF1198" s="22"/>
      <c r="MGG1198" s="22"/>
      <c r="MGH1198" s="22"/>
      <c r="MGI1198" s="22"/>
      <c r="MGJ1198" s="22"/>
      <c r="MGK1198" s="22"/>
      <c r="MGL1198" s="22"/>
      <c r="MGM1198" s="22"/>
      <c r="MGN1198" s="22"/>
      <c r="MGO1198" s="22"/>
      <c r="MGP1198" s="22"/>
      <c r="MGQ1198" s="22"/>
      <c r="MGR1198" s="22"/>
      <c r="MGS1198" s="22"/>
      <c r="MGT1198" s="22"/>
      <c r="MGU1198" s="22"/>
      <c r="MGV1198" s="22"/>
      <c r="MGW1198" s="22"/>
      <c r="MGX1198" s="22"/>
      <c r="MGY1198" s="22"/>
      <c r="MGZ1198" s="22"/>
      <c r="MHA1198" s="22"/>
      <c r="MHB1198" s="22"/>
      <c r="MHC1198" s="22"/>
      <c r="MHD1198" s="22"/>
      <c r="MHE1198" s="22"/>
      <c r="MHF1198" s="22"/>
      <c r="MHG1198" s="22"/>
      <c r="MHH1198" s="22"/>
      <c r="MHI1198" s="22"/>
      <c r="MHJ1198" s="22"/>
      <c r="MHK1198" s="22"/>
      <c r="MHL1198" s="22"/>
      <c r="MHM1198" s="22"/>
      <c r="MHN1198" s="22"/>
      <c r="MHO1198" s="22"/>
      <c r="MHP1198" s="22"/>
      <c r="MHQ1198" s="22"/>
      <c r="MHR1198" s="22"/>
      <c r="MHS1198" s="22"/>
      <c r="MHT1198" s="22"/>
      <c r="MHU1198" s="22"/>
      <c r="MHV1198" s="22"/>
      <c r="MHW1198" s="22"/>
      <c r="MHX1198" s="22"/>
      <c r="MHY1198" s="22"/>
      <c r="MHZ1198" s="22"/>
      <c r="MIA1198" s="22"/>
      <c r="MIB1198" s="22"/>
      <c r="MIC1198" s="22"/>
      <c r="MID1198" s="22"/>
      <c r="MIE1198" s="22"/>
      <c r="MIF1198" s="22"/>
      <c r="MIG1198" s="22"/>
      <c r="MIH1198" s="22"/>
      <c r="MII1198" s="22"/>
      <c r="MIJ1198" s="22"/>
      <c r="MIK1198" s="22"/>
      <c r="MIL1198" s="22"/>
      <c r="MIM1198" s="22"/>
      <c r="MIN1198" s="22"/>
      <c r="MIO1198" s="22"/>
      <c r="MIP1198" s="22"/>
      <c r="MIQ1198" s="22"/>
      <c r="MIR1198" s="22"/>
      <c r="MIS1198" s="22"/>
      <c r="MIT1198" s="22"/>
      <c r="MIU1198" s="22"/>
      <c r="MIV1198" s="22"/>
      <c r="MIW1198" s="22"/>
      <c r="MIX1198" s="22"/>
      <c r="MIY1198" s="22"/>
      <c r="MIZ1198" s="22"/>
      <c r="MJA1198" s="22"/>
      <c r="MJB1198" s="22"/>
      <c r="MJC1198" s="22"/>
      <c r="MJD1198" s="22"/>
      <c r="MJE1198" s="22"/>
      <c r="MJF1198" s="22"/>
      <c r="MJG1198" s="22"/>
      <c r="MJH1198" s="22"/>
      <c r="MJI1198" s="22"/>
      <c r="MJJ1198" s="22"/>
      <c r="MJK1198" s="22"/>
      <c r="MJL1198" s="22"/>
      <c r="MJM1198" s="22"/>
      <c r="MJN1198" s="22"/>
      <c r="MJO1198" s="22"/>
      <c r="MJP1198" s="22"/>
      <c r="MJQ1198" s="22"/>
      <c r="MJR1198" s="22"/>
      <c r="MJS1198" s="22"/>
      <c r="MJT1198" s="22"/>
      <c r="MJU1198" s="22"/>
      <c r="MJV1198" s="22"/>
      <c r="MJW1198" s="22"/>
      <c r="MJX1198" s="22"/>
      <c r="MJY1198" s="22"/>
      <c r="MJZ1198" s="22"/>
      <c r="MKA1198" s="22"/>
      <c r="MKB1198" s="22"/>
      <c r="MKC1198" s="22"/>
      <c r="MKD1198" s="22"/>
      <c r="MKE1198" s="22"/>
      <c r="MKF1198" s="22"/>
      <c r="MKG1198" s="22"/>
      <c r="MKH1198" s="22"/>
      <c r="MKI1198" s="22"/>
      <c r="MKJ1198" s="22"/>
      <c r="MKK1198" s="22"/>
      <c r="MKL1198" s="22"/>
      <c r="MKM1198" s="22"/>
      <c r="MKN1198" s="22"/>
      <c r="MKO1198" s="22"/>
      <c r="MKP1198" s="22"/>
      <c r="MKQ1198" s="22"/>
      <c r="MKR1198" s="22"/>
      <c r="MKS1198" s="22"/>
      <c r="MKT1198" s="22"/>
      <c r="MKU1198" s="22"/>
      <c r="MKV1198" s="22"/>
      <c r="MKW1198" s="22"/>
      <c r="MKX1198" s="22"/>
      <c r="MKY1198" s="22"/>
      <c r="MKZ1198" s="22"/>
      <c r="MLA1198" s="22"/>
      <c r="MLB1198" s="22"/>
      <c r="MLC1198" s="22"/>
      <c r="MLD1198" s="22"/>
      <c r="MLE1198" s="22"/>
      <c r="MLF1198" s="22"/>
      <c r="MLG1198" s="22"/>
      <c r="MLH1198" s="22"/>
      <c r="MLI1198" s="22"/>
      <c r="MLJ1198" s="22"/>
      <c r="MLK1198" s="22"/>
      <c r="MLL1198" s="22"/>
      <c r="MLM1198" s="22"/>
      <c r="MLN1198" s="22"/>
      <c r="MLO1198" s="22"/>
      <c r="MLP1198" s="22"/>
      <c r="MLQ1198" s="22"/>
      <c r="MLR1198" s="22"/>
      <c r="MLS1198" s="22"/>
      <c r="MLT1198" s="22"/>
      <c r="MLU1198" s="22"/>
      <c r="MLV1198" s="22"/>
      <c r="MLW1198" s="22"/>
      <c r="MLX1198" s="22"/>
      <c r="MLY1198" s="22"/>
      <c r="MLZ1198" s="22"/>
      <c r="MMA1198" s="22"/>
      <c r="MMB1198" s="22"/>
      <c r="MMC1198" s="22"/>
      <c r="MMD1198" s="22"/>
      <c r="MME1198" s="22"/>
      <c r="MMF1198" s="22"/>
      <c r="MMG1198" s="22"/>
      <c r="MMH1198" s="22"/>
      <c r="MMI1198" s="22"/>
      <c r="MMJ1198" s="22"/>
      <c r="MMK1198" s="22"/>
      <c r="MML1198" s="22"/>
      <c r="MMM1198" s="22"/>
      <c r="MMN1198" s="22"/>
      <c r="MMO1198" s="22"/>
      <c r="MMP1198" s="22"/>
      <c r="MMQ1198" s="22"/>
      <c r="MMR1198" s="22"/>
      <c r="MMS1198" s="22"/>
      <c r="MMT1198" s="22"/>
      <c r="MMU1198" s="22"/>
      <c r="MMV1198" s="22"/>
      <c r="MMW1198" s="22"/>
      <c r="MMX1198" s="22"/>
      <c r="MMY1198" s="22"/>
      <c r="MMZ1198" s="22"/>
      <c r="MNA1198" s="22"/>
      <c r="MNB1198" s="22"/>
      <c r="MNC1198" s="22"/>
      <c r="MND1198" s="22"/>
      <c r="MNE1198" s="22"/>
      <c r="MNF1198" s="22"/>
      <c r="MNG1198" s="22"/>
      <c r="MNH1198" s="22"/>
      <c r="MNI1198" s="22"/>
      <c r="MNJ1198" s="22"/>
      <c r="MNK1198" s="22"/>
      <c r="MNL1198" s="22"/>
      <c r="MNM1198" s="22"/>
      <c r="MNN1198" s="22"/>
      <c r="MNO1198" s="22"/>
      <c r="MNP1198" s="22"/>
      <c r="MNQ1198" s="22"/>
      <c r="MNR1198" s="22"/>
      <c r="MNS1198" s="22"/>
      <c r="MNT1198" s="22"/>
      <c r="MNU1198" s="22"/>
      <c r="MNV1198" s="22"/>
      <c r="MNW1198" s="22"/>
      <c r="MNX1198" s="22"/>
      <c r="MNY1198" s="22"/>
      <c r="MNZ1198" s="22"/>
      <c r="MOA1198" s="22"/>
      <c r="MOB1198" s="22"/>
      <c r="MOC1198" s="22"/>
      <c r="MOD1198" s="22"/>
      <c r="MOE1198" s="22"/>
      <c r="MOF1198" s="22"/>
      <c r="MOG1198" s="22"/>
      <c r="MOH1198" s="22"/>
      <c r="MOI1198" s="22"/>
      <c r="MOJ1198" s="22"/>
      <c r="MOK1198" s="22"/>
      <c r="MOL1198" s="22"/>
      <c r="MOM1198" s="22"/>
      <c r="MON1198" s="22"/>
      <c r="MOO1198" s="22"/>
      <c r="MOP1198" s="22"/>
      <c r="MOQ1198" s="22"/>
      <c r="MOR1198" s="22"/>
      <c r="MOS1198" s="22"/>
      <c r="MOT1198" s="22"/>
      <c r="MOU1198" s="22"/>
      <c r="MOV1198" s="22"/>
      <c r="MOW1198" s="22"/>
      <c r="MOX1198" s="22"/>
      <c r="MOY1198" s="22"/>
      <c r="MOZ1198" s="22"/>
      <c r="MPA1198" s="22"/>
      <c r="MPB1198" s="22"/>
      <c r="MPC1198" s="22"/>
      <c r="MPD1198" s="22"/>
      <c r="MPE1198" s="22"/>
      <c r="MPF1198" s="22"/>
      <c r="MPG1198" s="22"/>
      <c r="MPH1198" s="22"/>
      <c r="MPI1198" s="22"/>
      <c r="MPJ1198" s="22"/>
      <c r="MPK1198" s="22"/>
      <c r="MPL1198" s="22"/>
      <c r="MPM1198" s="22"/>
      <c r="MPN1198" s="22"/>
      <c r="MPO1198" s="22"/>
      <c r="MPP1198" s="22"/>
      <c r="MPQ1198" s="22"/>
      <c r="MPR1198" s="22"/>
      <c r="MPS1198" s="22"/>
      <c r="MPT1198" s="22"/>
      <c r="MPU1198" s="22"/>
      <c r="MPV1198" s="22"/>
      <c r="MPW1198" s="22"/>
      <c r="MPX1198" s="22"/>
      <c r="MPY1198" s="22"/>
      <c r="MPZ1198" s="22"/>
      <c r="MQA1198" s="22"/>
      <c r="MQB1198" s="22"/>
      <c r="MQC1198" s="22"/>
      <c r="MQD1198" s="22"/>
      <c r="MQE1198" s="22"/>
      <c r="MQF1198" s="22"/>
      <c r="MQG1198" s="22"/>
      <c r="MQH1198" s="22"/>
      <c r="MQI1198" s="22"/>
      <c r="MQJ1198" s="22"/>
      <c r="MQK1198" s="22"/>
      <c r="MQL1198" s="22"/>
      <c r="MQM1198" s="22"/>
      <c r="MQN1198" s="22"/>
      <c r="MQO1198" s="22"/>
      <c r="MQP1198" s="22"/>
      <c r="MQQ1198" s="22"/>
      <c r="MQR1198" s="22"/>
      <c r="MQS1198" s="22"/>
      <c r="MQT1198" s="22"/>
      <c r="MQU1198" s="22"/>
      <c r="MQV1198" s="22"/>
      <c r="MQW1198" s="22"/>
      <c r="MQX1198" s="22"/>
      <c r="MQY1198" s="22"/>
      <c r="MQZ1198" s="22"/>
      <c r="MRA1198" s="22"/>
      <c r="MRB1198" s="22"/>
      <c r="MRC1198" s="22"/>
      <c r="MRD1198" s="22"/>
      <c r="MRE1198" s="22"/>
      <c r="MRF1198" s="22"/>
      <c r="MRG1198" s="22"/>
      <c r="MRH1198" s="22"/>
      <c r="MRI1198" s="22"/>
      <c r="MRJ1198" s="22"/>
      <c r="MRK1198" s="22"/>
      <c r="MRL1198" s="22"/>
      <c r="MRM1198" s="22"/>
      <c r="MRN1198" s="22"/>
      <c r="MRO1198" s="22"/>
      <c r="MRP1198" s="22"/>
      <c r="MRQ1198" s="22"/>
      <c r="MRR1198" s="22"/>
      <c r="MRS1198" s="22"/>
      <c r="MRT1198" s="22"/>
      <c r="MRU1198" s="22"/>
      <c r="MRV1198" s="22"/>
      <c r="MRW1198" s="22"/>
      <c r="MRX1198" s="22"/>
      <c r="MRY1198" s="22"/>
      <c r="MRZ1198" s="22"/>
      <c r="MSA1198" s="22"/>
      <c r="MSB1198" s="22"/>
      <c r="MSC1198" s="22"/>
      <c r="MSD1198" s="22"/>
      <c r="MSE1198" s="22"/>
      <c r="MSF1198" s="22"/>
      <c r="MSG1198" s="22"/>
      <c r="MSH1198" s="22"/>
      <c r="MSI1198" s="22"/>
      <c r="MSJ1198" s="22"/>
      <c r="MSK1198" s="22"/>
      <c r="MSL1198" s="22"/>
      <c r="MSM1198" s="22"/>
      <c r="MSN1198" s="22"/>
      <c r="MSO1198" s="22"/>
      <c r="MSP1198" s="22"/>
      <c r="MSQ1198" s="22"/>
      <c r="MSR1198" s="22"/>
      <c r="MSS1198" s="22"/>
      <c r="MST1198" s="22"/>
      <c r="MSU1198" s="22"/>
      <c r="MSV1198" s="22"/>
      <c r="MSW1198" s="22"/>
      <c r="MSX1198" s="22"/>
      <c r="MSY1198" s="22"/>
      <c r="MSZ1198" s="22"/>
      <c r="MTA1198" s="22"/>
      <c r="MTB1198" s="22"/>
      <c r="MTC1198" s="22"/>
      <c r="MTD1198" s="22"/>
      <c r="MTE1198" s="22"/>
      <c r="MTF1198" s="22"/>
      <c r="MTG1198" s="22"/>
      <c r="MTH1198" s="22"/>
      <c r="MTI1198" s="22"/>
      <c r="MTJ1198" s="22"/>
      <c r="MTK1198" s="22"/>
      <c r="MTL1198" s="22"/>
      <c r="MTM1198" s="22"/>
      <c r="MTN1198" s="22"/>
      <c r="MTO1198" s="22"/>
      <c r="MTP1198" s="22"/>
      <c r="MTQ1198" s="22"/>
      <c r="MTR1198" s="22"/>
      <c r="MTS1198" s="22"/>
      <c r="MTT1198" s="22"/>
      <c r="MTU1198" s="22"/>
      <c r="MTV1198" s="22"/>
      <c r="MTW1198" s="22"/>
      <c r="MTX1198" s="22"/>
      <c r="MTY1198" s="22"/>
      <c r="MTZ1198" s="22"/>
      <c r="MUA1198" s="22"/>
      <c r="MUB1198" s="22"/>
      <c r="MUC1198" s="22"/>
      <c r="MUD1198" s="22"/>
      <c r="MUE1198" s="22"/>
      <c r="MUF1198" s="22"/>
      <c r="MUG1198" s="22"/>
      <c r="MUH1198" s="22"/>
      <c r="MUI1198" s="22"/>
      <c r="MUJ1198" s="22"/>
      <c r="MUK1198" s="22"/>
      <c r="MUL1198" s="22"/>
      <c r="MUM1198" s="22"/>
      <c r="MUN1198" s="22"/>
      <c r="MUO1198" s="22"/>
      <c r="MUP1198" s="22"/>
      <c r="MUQ1198" s="22"/>
      <c r="MUR1198" s="22"/>
      <c r="MUS1198" s="22"/>
      <c r="MUT1198" s="22"/>
      <c r="MUU1198" s="22"/>
      <c r="MUV1198" s="22"/>
      <c r="MUW1198" s="22"/>
      <c r="MUX1198" s="22"/>
      <c r="MUY1198" s="22"/>
      <c r="MUZ1198" s="22"/>
      <c r="MVA1198" s="22"/>
      <c r="MVB1198" s="22"/>
      <c r="MVC1198" s="22"/>
      <c r="MVD1198" s="22"/>
      <c r="MVE1198" s="22"/>
      <c r="MVF1198" s="22"/>
      <c r="MVG1198" s="22"/>
      <c r="MVH1198" s="22"/>
      <c r="MVI1198" s="22"/>
      <c r="MVJ1198" s="22"/>
      <c r="MVK1198" s="22"/>
      <c r="MVL1198" s="22"/>
      <c r="MVM1198" s="22"/>
      <c r="MVN1198" s="22"/>
      <c r="MVO1198" s="22"/>
      <c r="MVP1198" s="22"/>
      <c r="MVQ1198" s="22"/>
      <c r="MVR1198" s="22"/>
      <c r="MVS1198" s="22"/>
      <c r="MVT1198" s="22"/>
      <c r="MVU1198" s="22"/>
      <c r="MVV1198" s="22"/>
      <c r="MVW1198" s="22"/>
      <c r="MVX1198" s="22"/>
      <c r="MVY1198" s="22"/>
      <c r="MVZ1198" s="22"/>
      <c r="MWA1198" s="22"/>
      <c r="MWB1198" s="22"/>
      <c r="MWC1198" s="22"/>
      <c r="MWD1198" s="22"/>
      <c r="MWE1198" s="22"/>
      <c r="MWF1198" s="22"/>
      <c r="MWG1198" s="22"/>
      <c r="MWH1198" s="22"/>
      <c r="MWI1198" s="22"/>
      <c r="MWJ1198" s="22"/>
      <c r="MWK1198" s="22"/>
      <c r="MWL1198" s="22"/>
      <c r="MWM1198" s="22"/>
      <c r="MWN1198" s="22"/>
      <c r="MWO1198" s="22"/>
      <c r="MWP1198" s="22"/>
      <c r="MWQ1198" s="22"/>
      <c r="MWR1198" s="22"/>
      <c r="MWS1198" s="22"/>
      <c r="MWT1198" s="22"/>
      <c r="MWU1198" s="22"/>
      <c r="MWV1198" s="22"/>
      <c r="MWW1198" s="22"/>
      <c r="MWX1198" s="22"/>
      <c r="MWY1198" s="22"/>
      <c r="MWZ1198" s="22"/>
      <c r="MXA1198" s="22"/>
      <c r="MXB1198" s="22"/>
      <c r="MXC1198" s="22"/>
      <c r="MXD1198" s="22"/>
      <c r="MXE1198" s="22"/>
      <c r="MXF1198" s="22"/>
      <c r="MXG1198" s="22"/>
      <c r="MXH1198" s="22"/>
      <c r="MXI1198" s="22"/>
      <c r="MXJ1198" s="22"/>
      <c r="MXK1198" s="22"/>
      <c r="MXL1198" s="22"/>
      <c r="MXM1198" s="22"/>
      <c r="MXN1198" s="22"/>
      <c r="MXO1198" s="22"/>
      <c r="MXP1198" s="22"/>
      <c r="MXQ1198" s="22"/>
      <c r="MXR1198" s="22"/>
      <c r="MXS1198" s="22"/>
      <c r="MXT1198" s="22"/>
      <c r="MXU1198" s="22"/>
      <c r="MXV1198" s="22"/>
      <c r="MXW1198" s="22"/>
      <c r="MXX1198" s="22"/>
      <c r="MXY1198" s="22"/>
      <c r="MXZ1198" s="22"/>
      <c r="MYA1198" s="22"/>
      <c r="MYB1198" s="22"/>
      <c r="MYC1198" s="22"/>
      <c r="MYD1198" s="22"/>
      <c r="MYE1198" s="22"/>
      <c r="MYF1198" s="22"/>
      <c r="MYG1198" s="22"/>
      <c r="MYH1198" s="22"/>
      <c r="MYI1198" s="22"/>
      <c r="MYJ1198" s="22"/>
      <c r="MYK1198" s="22"/>
      <c r="MYL1198" s="22"/>
      <c r="MYM1198" s="22"/>
      <c r="MYN1198" s="22"/>
      <c r="MYO1198" s="22"/>
      <c r="MYP1198" s="22"/>
      <c r="MYQ1198" s="22"/>
      <c r="MYR1198" s="22"/>
      <c r="MYS1198" s="22"/>
      <c r="MYT1198" s="22"/>
      <c r="MYU1198" s="22"/>
      <c r="MYV1198" s="22"/>
      <c r="MYW1198" s="22"/>
      <c r="MYX1198" s="22"/>
      <c r="MYY1198" s="22"/>
      <c r="MYZ1198" s="22"/>
      <c r="MZA1198" s="22"/>
      <c r="MZB1198" s="22"/>
      <c r="MZC1198" s="22"/>
      <c r="MZD1198" s="22"/>
      <c r="MZE1198" s="22"/>
      <c r="MZF1198" s="22"/>
      <c r="MZG1198" s="22"/>
      <c r="MZH1198" s="22"/>
      <c r="MZI1198" s="22"/>
      <c r="MZJ1198" s="22"/>
      <c r="MZK1198" s="22"/>
      <c r="MZL1198" s="22"/>
      <c r="MZM1198" s="22"/>
      <c r="MZN1198" s="22"/>
      <c r="MZO1198" s="22"/>
      <c r="MZP1198" s="22"/>
      <c r="MZQ1198" s="22"/>
      <c r="MZR1198" s="22"/>
      <c r="MZS1198" s="22"/>
      <c r="MZT1198" s="22"/>
      <c r="MZU1198" s="22"/>
      <c r="MZV1198" s="22"/>
      <c r="MZW1198" s="22"/>
      <c r="MZX1198" s="22"/>
      <c r="MZY1198" s="22"/>
      <c r="MZZ1198" s="22"/>
      <c r="NAA1198" s="22"/>
      <c r="NAB1198" s="22"/>
      <c r="NAC1198" s="22"/>
      <c r="NAD1198" s="22"/>
      <c r="NAE1198" s="22"/>
      <c r="NAF1198" s="22"/>
      <c r="NAG1198" s="22"/>
      <c r="NAH1198" s="22"/>
      <c r="NAI1198" s="22"/>
      <c r="NAJ1198" s="22"/>
      <c r="NAK1198" s="22"/>
      <c r="NAL1198" s="22"/>
      <c r="NAM1198" s="22"/>
      <c r="NAN1198" s="22"/>
      <c r="NAO1198" s="22"/>
      <c r="NAP1198" s="22"/>
      <c r="NAQ1198" s="22"/>
      <c r="NAR1198" s="22"/>
      <c r="NAS1198" s="22"/>
      <c r="NAT1198" s="22"/>
      <c r="NAU1198" s="22"/>
      <c r="NAV1198" s="22"/>
      <c r="NAW1198" s="22"/>
      <c r="NAX1198" s="22"/>
      <c r="NAY1198" s="22"/>
      <c r="NAZ1198" s="22"/>
      <c r="NBA1198" s="22"/>
      <c r="NBB1198" s="22"/>
      <c r="NBC1198" s="22"/>
      <c r="NBD1198" s="22"/>
      <c r="NBE1198" s="22"/>
      <c r="NBF1198" s="22"/>
      <c r="NBG1198" s="22"/>
      <c r="NBH1198" s="22"/>
      <c r="NBI1198" s="22"/>
      <c r="NBJ1198" s="22"/>
      <c r="NBK1198" s="22"/>
      <c r="NBL1198" s="22"/>
      <c r="NBM1198" s="22"/>
      <c r="NBN1198" s="22"/>
      <c r="NBO1198" s="22"/>
      <c r="NBP1198" s="22"/>
      <c r="NBQ1198" s="22"/>
      <c r="NBR1198" s="22"/>
      <c r="NBS1198" s="22"/>
      <c r="NBT1198" s="22"/>
      <c r="NBU1198" s="22"/>
      <c r="NBV1198" s="22"/>
      <c r="NBW1198" s="22"/>
      <c r="NBX1198" s="22"/>
      <c r="NBY1198" s="22"/>
      <c r="NBZ1198" s="22"/>
      <c r="NCA1198" s="22"/>
      <c r="NCB1198" s="22"/>
      <c r="NCC1198" s="22"/>
      <c r="NCD1198" s="22"/>
      <c r="NCE1198" s="22"/>
      <c r="NCF1198" s="22"/>
      <c r="NCG1198" s="22"/>
      <c r="NCH1198" s="22"/>
      <c r="NCI1198" s="22"/>
      <c r="NCJ1198" s="22"/>
      <c r="NCK1198" s="22"/>
      <c r="NCL1198" s="22"/>
      <c r="NCM1198" s="22"/>
      <c r="NCN1198" s="22"/>
      <c r="NCO1198" s="22"/>
      <c r="NCP1198" s="22"/>
      <c r="NCQ1198" s="22"/>
      <c r="NCR1198" s="22"/>
      <c r="NCS1198" s="22"/>
      <c r="NCT1198" s="22"/>
      <c r="NCU1198" s="22"/>
      <c r="NCV1198" s="22"/>
      <c r="NCW1198" s="22"/>
      <c r="NCX1198" s="22"/>
      <c r="NCY1198" s="22"/>
      <c r="NCZ1198" s="22"/>
      <c r="NDA1198" s="22"/>
      <c r="NDB1198" s="22"/>
      <c r="NDC1198" s="22"/>
      <c r="NDD1198" s="22"/>
      <c r="NDE1198" s="22"/>
      <c r="NDF1198" s="22"/>
      <c r="NDG1198" s="22"/>
      <c r="NDH1198" s="22"/>
      <c r="NDI1198" s="22"/>
      <c r="NDJ1198" s="22"/>
      <c r="NDK1198" s="22"/>
      <c r="NDL1198" s="22"/>
      <c r="NDM1198" s="22"/>
      <c r="NDN1198" s="22"/>
      <c r="NDO1198" s="22"/>
      <c r="NDP1198" s="22"/>
      <c r="NDQ1198" s="22"/>
      <c r="NDR1198" s="22"/>
      <c r="NDS1198" s="22"/>
      <c r="NDT1198" s="22"/>
      <c r="NDU1198" s="22"/>
      <c r="NDV1198" s="22"/>
      <c r="NDW1198" s="22"/>
      <c r="NDX1198" s="22"/>
      <c r="NDY1198" s="22"/>
      <c r="NDZ1198" s="22"/>
      <c r="NEA1198" s="22"/>
      <c r="NEB1198" s="22"/>
      <c r="NEC1198" s="22"/>
      <c r="NED1198" s="22"/>
      <c r="NEE1198" s="22"/>
      <c r="NEF1198" s="22"/>
      <c r="NEG1198" s="22"/>
      <c r="NEH1198" s="22"/>
      <c r="NEI1198" s="22"/>
      <c r="NEJ1198" s="22"/>
      <c r="NEK1198" s="22"/>
      <c r="NEL1198" s="22"/>
      <c r="NEM1198" s="22"/>
      <c r="NEN1198" s="22"/>
      <c r="NEO1198" s="22"/>
      <c r="NEP1198" s="22"/>
      <c r="NEQ1198" s="22"/>
      <c r="NER1198" s="22"/>
      <c r="NES1198" s="22"/>
      <c r="NET1198" s="22"/>
      <c r="NEU1198" s="22"/>
      <c r="NEV1198" s="22"/>
      <c r="NEW1198" s="22"/>
      <c r="NEX1198" s="22"/>
      <c r="NEY1198" s="22"/>
      <c r="NEZ1198" s="22"/>
      <c r="NFA1198" s="22"/>
      <c r="NFB1198" s="22"/>
      <c r="NFC1198" s="22"/>
      <c r="NFD1198" s="22"/>
      <c r="NFE1198" s="22"/>
      <c r="NFF1198" s="22"/>
      <c r="NFG1198" s="22"/>
      <c r="NFH1198" s="22"/>
      <c r="NFI1198" s="22"/>
      <c r="NFJ1198" s="22"/>
      <c r="NFK1198" s="22"/>
      <c r="NFL1198" s="22"/>
      <c r="NFM1198" s="22"/>
      <c r="NFN1198" s="22"/>
      <c r="NFO1198" s="22"/>
      <c r="NFP1198" s="22"/>
      <c r="NFQ1198" s="22"/>
      <c r="NFR1198" s="22"/>
      <c r="NFS1198" s="22"/>
      <c r="NFT1198" s="22"/>
      <c r="NFU1198" s="22"/>
      <c r="NFV1198" s="22"/>
      <c r="NFW1198" s="22"/>
      <c r="NFX1198" s="22"/>
      <c r="NFY1198" s="22"/>
      <c r="NFZ1198" s="22"/>
      <c r="NGA1198" s="22"/>
      <c r="NGB1198" s="22"/>
      <c r="NGC1198" s="22"/>
      <c r="NGD1198" s="22"/>
      <c r="NGE1198" s="22"/>
      <c r="NGF1198" s="22"/>
      <c r="NGG1198" s="22"/>
      <c r="NGH1198" s="22"/>
      <c r="NGI1198" s="22"/>
      <c r="NGJ1198" s="22"/>
      <c r="NGK1198" s="22"/>
      <c r="NGL1198" s="22"/>
      <c r="NGM1198" s="22"/>
      <c r="NGN1198" s="22"/>
      <c r="NGO1198" s="22"/>
      <c r="NGP1198" s="22"/>
      <c r="NGQ1198" s="22"/>
      <c r="NGR1198" s="22"/>
      <c r="NGS1198" s="22"/>
      <c r="NGT1198" s="22"/>
      <c r="NGU1198" s="22"/>
      <c r="NGV1198" s="22"/>
      <c r="NGW1198" s="22"/>
      <c r="NGX1198" s="22"/>
      <c r="NGY1198" s="22"/>
      <c r="NGZ1198" s="22"/>
      <c r="NHA1198" s="22"/>
      <c r="NHB1198" s="22"/>
      <c r="NHC1198" s="22"/>
      <c r="NHD1198" s="22"/>
      <c r="NHE1198" s="22"/>
      <c r="NHF1198" s="22"/>
      <c r="NHG1198" s="22"/>
      <c r="NHH1198" s="22"/>
      <c r="NHI1198" s="22"/>
      <c r="NHJ1198" s="22"/>
      <c r="NHK1198" s="22"/>
      <c r="NHL1198" s="22"/>
      <c r="NHM1198" s="22"/>
      <c r="NHN1198" s="22"/>
      <c r="NHO1198" s="22"/>
      <c r="NHP1198" s="22"/>
      <c r="NHQ1198" s="22"/>
      <c r="NHR1198" s="22"/>
      <c r="NHS1198" s="22"/>
      <c r="NHT1198" s="22"/>
      <c r="NHU1198" s="22"/>
      <c r="NHV1198" s="22"/>
      <c r="NHW1198" s="22"/>
      <c r="NHX1198" s="22"/>
      <c r="NHY1198" s="22"/>
      <c r="NHZ1198" s="22"/>
      <c r="NIA1198" s="22"/>
      <c r="NIB1198" s="22"/>
      <c r="NIC1198" s="22"/>
      <c r="NID1198" s="22"/>
      <c r="NIE1198" s="22"/>
      <c r="NIF1198" s="22"/>
      <c r="NIG1198" s="22"/>
      <c r="NIH1198" s="22"/>
      <c r="NII1198" s="22"/>
      <c r="NIJ1198" s="22"/>
      <c r="NIK1198" s="22"/>
      <c r="NIL1198" s="22"/>
      <c r="NIM1198" s="22"/>
      <c r="NIN1198" s="22"/>
      <c r="NIO1198" s="22"/>
      <c r="NIP1198" s="22"/>
      <c r="NIQ1198" s="22"/>
      <c r="NIR1198" s="22"/>
      <c r="NIS1198" s="22"/>
      <c r="NIT1198" s="22"/>
      <c r="NIU1198" s="22"/>
      <c r="NIV1198" s="22"/>
      <c r="NIW1198" s="22"/>
      <c r="NIX1198" s="22"/>
      <c r="NIY1198" s="22"/>
      <c r="NIZ1198" s="22"/>
      <c r="NJA1198" s="22"/>
      <c r="NJB1198" s="22"/>
      <c r="NJC1198" s="22"/>
      <c r="NJD1198" s="22"/>
      <c r="NJE1198" s="22"/>
      <c r="NJF1198" s="22"/>
      <c r="NJG1198" s="22"/>
      <c r="NJH1198" s="22"/>
      <c r="NJI1198" s="22"/>
      <c r="NJJ1198" s="22"/>
      <c r="NJK1198" s="22"/>
      <c r="NJL1198" s="22"/>
      <c r="NJM1198" s="22"/>
      <c r="NJN1198" s="22"/>
      <c r="NJO1198" s="22"/>
      <c r="NJP1198" s="22"/>
      <c r="NJQ1198" s="22"/>
      <c r="NJR1198" s="22"/>
      <c r="NJS1198" s="22"/>
      <c r="NJT1198" s="22"/>
      <c r="NJU1198" s="22"/>
      <c r="NJV1198" s="22"/>
      <c r="NJW1198" s="22"/>
      <c r="NJX1198" s="22"/>
      <c r="NJY1198" s="22"/>
      <c r="NJZ1198" s="22"/>
      <c r="NKA1198" s="22"/>
      <c r="NKB1198" s="22"/>
      <c r="NKC1198" s="22"/>
      <c r="NKD1198" s="22"/>
      <c r="NKE1198" s="22"/>
      <c r="NKF1198" s="22"/>
      <c r="NKG1198" s="22"/>
      <c r="NKH1198" s="22"/>
      <c r="NKI1198" s="22"/>
      <c r="NKJ1198" s="22"/>
      <c r="NKK1198" s="22"/>
      <c r="NKL1198" s="22"/>
      <c r="NKM1198" s="22"/>
      <c r="NKN1198" s="22"/>
      <c r="NKO1198" s="22"/>
      <c r="NKP1198" s="22"/>
      <c r="NKQ1198" s="22"/>
      <c r="NKR1198" s="22"/>
      <c r="NKS1198" s="22"/>
      <c r="NKT1198" s="22"/>
      <c r="NKU1198" s="22"/>
      <c r="NKV1198" s="22"/>
      <c r="NKW1198" s="22"/>
      <c r="NKX1198" s="22"/>
      <c r="NKY1198" s="22"/>
      <c r="NKZ1198" s="22"/>
      <c r="NLA1198" s="22"/>
      <c r="NLB1198" s="22"/>
      <c r="NLC1198" s="22"/>
      <c r="NLD1198" s="22"/>
      <c r="NLE1198" s="22"/>
      <c r="NLF1198" s="22"/>
      <c r="NLG1198" s="22"/>
      <c r="NLH1198" s="22"/>
      <c r="NLI1198" s="22"/>
      <c r="NLJ1198" s="22"/>
      <c r="NLK1198" s="22"/>
      <c r="NLL1198" s="22"/>
      <c r="NLM1198" s="22"/>
      <c r="NLN1198" s="22"/>
      <c r="NLO1198" s="22"/>
      <c r="NLP1198" s="22"/>
      <c r="NLQ1198" s="22"/>
      <c r="NLR1198" s="22"/>
      <c r="NLS1198" s="22"/>
      <c r="NLT1198" s="22"/>
      <c r="NLU1198" s="22"/>
      <c r="NLV1198" s="22"/>
      <c r="NLW1198" s="22"/>
      <c r="NLX1198" s="22"/>
      <c r="NLY1198" s="22"/>
      <c r="NLZ1198" s="22"/>
      <c r="NMA1198" s="22"/>
      <c r="NMB1198" s="22"/>
      <c r="NMC1198" s="22"/>
      <c r="NMD1198" s="22"/>
      <c r="NME1198" s="22"/>
      <c r="NMF1198" s="22"/>
      <c r="NMG1198" s="22"/>
      <c r="NMH1198" s="22"/>
      <c r="NMI1198" s="22"/>
      <c r="NMJ1198" s="22"/>
      <c r="NMK1198" s="22"/>
      <c r="NML1198" s="22"/>
      <c r="NMM1198" s="22"/>
      <c r="NMN1198" s="22"/>
      <c r="NMO1198" s="22"/>
      <c r="NMP1198" s="22"/>
      <c r="NMQ1198" s="22"/>
      <c r="NMR1198" s="22"/>
      <c r="NMS1198" s="22"/>
      <c r="NMT1198" s="22"/>
      <c r="NMU1198" s="22"/>
      <c r="NMV1198" s="22"/>
      <c r="NMW1198" s="22"/>
      <c r="NMX1198" s="22"/>
      <c r="NMY1198" s="22"/>
      <c r="NMZ1198" s="22"/>
      <c r="NNA1198" s="22"/>
      <c r="NNB1198" s="22"/>
      <c r="NNC1198" s="22"/>
      <c r="NND1198" s="22"/>
      <c r="NNE1198" s="22"/>
      <c r="NNF1198" s="22"/>
      <c r="NNG1198" s="22"/>
      <c r="NNH1198" s="22"/>
      <c r="NNI1198" s="22"/>
      <c r="NNJ1198" s="22"/>
      <c r="NNK1198" s="22"/>
      <c r="NNL1198" s="22"/>
      <c r="NNM1198" s="22"/>
      <c r="NNN1198" s="22"/>
      <c r="NNO1198" s="22"/>
      <c r="NNP1198" s="22"/>
      <c r="NNQ1198" s="22"/>
      <c r="NNR1198" s="22"/>
      <c r="NNS1198" s="22"/>
      <c r="NNT1198" s="22"/>
      <c r="NNU1198" s="22"/>
      <c r="NNV1198" s="22"/>
      <c r="NNW1198" s="22"/>
      <c r="NNX1198" s="22"/>
      <c r="NNY1198" s="22"/>
      <c r="NNZ1198" s="22"/>
      <c r="NOA1198" s="22"/>
      <c r="NOB1198" s="22"/>
      <c r="NOC1198" s="22"/>
      <c r="NOD1198" s="22"/>
      <c r="NOE1198" s="22"/>
      <c r="NOF1198" s="22"/>
      <c r="NOG1198" s="22"/>
      <c r="NOH1198" s="22"/>
      <c r="NOI1198" s="22"/>
      <c r="NOJ1198" s="22"/>
      <c r="NOK1198" s="22"/>
      <c r="NOL1198" s="22"/>
      <c r="NOM1198" s="22"/>
      <c r="NON1198" s="22"/>
      <c r="NOO1198" s="22"/>
      <c r="NOP1198" s="22"/>
      <c r="NOQ1198" s="22"/>
      <c r="NOR1198" s="22"/>
      <c r="NOS1198" s="22"/>
      <c r="NOT1198" s="22"/>
      <c r="NOU1198" s="22"/>
      <c r="NOV1198" s="22"/>
      <c r="NOW1198" s="22"/>
      <c r="NOX1198" s="22"/>
      <c r="NOY1198" s="22"/>
      <c r="NOZ1198" s="22"/>
      <c r="NPA1198" s="22"/>
      <c r="NPB1198" s="22"/>
      <c r="NPC1198" s="22"/>
      <c r="NPD1198" s="22"/>
      <c r="NPE1198" s="22"/>
      <c r="NPF1198" s="22"/>
      <c r="NPG1198" s="22"/>
      <c r="NPH1198" s="22"/>
      <c r="NPI1198" s="22"/>
      <c r="NPJ1198" s="22"/>
      <c r="NPK1198" s="22"/>
      <c r="NPL1198" s="22"/>
      <c r="NPM1198" s="22"/>
      <c r="NPN1198" s="22"/>
      <c r="NPO1198" s="22"/>
      <c r="NPP1198" s="22"/>
      <c r="NPQ1198" s="22"/>
      <c r="NPR1198" s="22"/>
      <c r="NPS1198" s="22"/>
      <c r="NPT1198" s="22"/>
      <c r="NPU1198" s="22"/>
      <c r="NPV1198" s="22"/>
      <c r="NPW1198" s="22"/>
      <c r="NPX1198" s="22"/>
      <c r="NPY1198" s="22"/>
      <c r="NPZ1198" s="22"/>
      <c r="NQA1198" s="22"/>
      <c r="NQB1198" s="22"/>
      <c r="NQC1198" s="22"/>
      <c r="NQD1198" s="22"/>
      <c r="NQE1198" s="22"/>
      <c r="NQF1198" s="22"/>
      <c r="NQG1198" s="22"/>
      <c r="NQH1198" s="22"/>
      <c r="NQI1198" s="22"/>
      <c r="NQJ1198" s="22"/>
      <c r="NQK1198" s="22"/>
      <c r="NQL1198" s="22"/>
      <c r="NQM1198" s="22"/>
      <c r="NQN1198" s="22"/>
      <c r="NQO1198" s="22"/>
      <c r="NQP1198" s="22"/>
      <c r="NQQ1198" s="22"/>
      <c r="NQR1198" s="22"/>
      <c r="NQS1198" s="22"/>
      <c r="NQT1198" s="22"/>
      <c r="NQU1198" s="22"/>
      <c r="NQV1198" s="22"/>
      <c r="NQW1198" s="22"/>
      <c r="NQX1198" s="22"/>
      <c r="NQY1198" s="22"/>
      <c r="NQZ1198" s="22"/>
      <c r="NRA1198" s="22"/>
      <c r="NRB1198" s="22"/>
      <c r="NRC1198" s="22"/>
      <c r="NRD1198" s="22"/>
      <c r="NRE1198" s="22"/>
      <c r="NRF1198" s="22"/>
      <c r="NRG1198" s="22"/>
      <c r="NRH1198" s="22"/>
      <c r="NRI1198" s="22"/>
      <c r="NRJ1198" s="22"/>
      <c r="NRK1198" s="22"/>
      <c r="NRL1198" s="22"/>
      <c r="NRM1198" s="22"/>
      <c r="NRN1198" s="22"/>
      <c r="NRO1198" s="22"/>
      <c r="NRP1198" s="22"/>
      <c r="NRQ1198" s="22"/>
      <c r="NRR1198" s="22"/>
      <c r="NRS1198" s="22"/>
      <c r="NRT1198" s="22"/>
      <c r="NRU1198" s="22"/>
      <c r="NRV1198" s="22"/>
      <c r="NRW1198" s="22"/>
      <c r="NRX1198" s="22"/>
      <c r="NRY1198" s="22"/>
      <c r="NRZ1198" s="22"/>
      <c r="NSA1198" s="22"/>
      <c r="NSB1198" s="22"/>
      <c r="NSC1198" s="22"/>
      <c r="NSD1198" s="22"/>
      <c r="NSE1198" s="22"/>
      <c r="NSF1198" s="22"/>
      <c r="NSG1198" s="22"/>
      <c r="NSH1198" s="22"/>
      <c r="NSI1198" s="22"/>
      <c r="NSJ1198" s="22"/>
      <c r="NSK1198" s="22"/>
      <c r="NSL1198" s="22"/>
      <c r="NSM1198" s="22"/>
      <c r="NSN1198" s="22"/>
      <c r="NSO1198" s="22"/>
      <c r="NSP1198" s="22"/>
      <c r="NSQ1198" s="22"/>
      <c r="NSR1198" s="22"/>
      <c r="NSS1198" s="22"/>
      <c r="NST1198" s="22"/>
      <c r="NSU1198" s="22"/>
      <c r="NSV1198" s="22"/>
      <c r="NSW1198" s="22"/>
      <c r="NSX1198" s="22"/>
      <c r="NSY1198" s="22"/>
      <c r="NSZ1198" s="22"/>
      <c r="NTA1198" s="22"/>
      <c r="NTB1198" s="22"/>
      <c r="NTC1198" s="22"/>
      <c r="NTD1198" s="22"/>
      <c r="NTE1198" s="22"/>
      <c r="NTF1198" s="22"/>
      <c r="NTG1198" s="22"/>
      <c r="NTH1198" s="22"/>
      <c r="NTI1198" s="22"/>
      <c r="NTJ1198" s="22"/>
      <c r="NTK1198" s="22"/>
      <c r="NTL1198" s="22"/>
      <c r="NTM1198" s="22"/>
      <c r="NTN1198" s="22"/>
      <c r="NTO1198" s="22"/>
      <c r="NTP1198" s="22"/>
      <c r="NTQ1198" s="22"/>
      <c r="NTR1198" s="22"/>
      <c r="NTS1198" s="22"/>
      <c r="NTT1198" s="22"/>
      <c r="NTU1198" s="22"/>
      <c r="NTV1198" s="22"/>
      <c r="NTW1198" s="22"/>
      <c r="NTX1198" s="22"/>
      <c r="NTY1198" s="22"/>
      <c r="NTZ1198" s="22"/>
      <c r="NUA1198" s="22"/>
      <c r="NUB1198" s="22"/>
      <c r="NUC1198" s="22"/>
      <c r="NUD1198" s="22"/>
      <c r="NUE1198" s="22"/>
      <c r="NUF1198" s="22"/>
      <c r="NUG1198" s="22"/>
      <c r="NUH1198" s="22"/>
      <c r="NUI1198" s="22"/>
      <c r="NUJ1198" s="22"/>
      <c r="NUK1198" s="22"/>
      <c r="NUL1198" s="22"/>
      <c r="NUM1198" s="22"/>
      <c r="NUN1198" s="22"/>
      <c r="NUO1198" s="22"/>
      <c r="NUP1198" s="22"/>
      <c r="NUQ1198" s="22"/>
      <c r="NUR1198" s="22"/>
      <c r="NUS1198" s="22"/>
      <c r="NUT1198" s="22"/>
      <c r="NUU1198" s="22"/>
      <c r="NUV1198" s="22"/>
      <c r="NUW1198" s="22"/>
      <c r="NUX1198" s="22"/>
      <c r="NUY1198" s="22"/>
      <c r="NUZ1198" s="22"/>
      <c r="NVA1198" s="22"/>
      <c r="NVB1198" s="22"/>
      <c r="NVC1198" s="22"/>
      <c r="NVD1198" s="22"/>
      <c r="NVE1198" s="22"/>
      <c r="NVF1198" s="22"/>
      <c r="NVG1198" s="22"/>
      <c r="NVH1198" s="22"/>
      <c r="NVI1198" s="22"/>
      <c r="NVJ1198" s="22"/>
      <c r="NVK1198" s="22"/>
      <c r="NVL1198" s="22"/>
      <c r="NVM1198" s="22"/>
      <c r="NVN1198" s="22"/>
      <c r="NVO1198" s="22"/>
      <c r="NVP1198" s="22"/>
      <c r="NVQ1198" s="22"/>
      <c r="NVR1198" s="22"/>
      <c r="NVS1198" s="22"/>
      <c r="NVT1198" s="22"/>
      <c r="NVU1198" s="22"/>
      <c r="NVV1198" s="22"/>
      <c r="NVW1198" s="22"/>
      <c r="NVX1198" s="22"/>
      <c r="NVY1198" s="22"/>
      <c r="NVZ1198" s="22"/>
      <c r="NWA1198" s="22"/>
      <c r="NWB1198" s="22"/>
      <c r="NWC1198" s="22"/>
      <c r="NWD1198" s="22"/>
      <c r="NWE1198" s="22"/>
      <c r="NWF1198" s="22"/>
      <c r="NWG1198" s="22"/>
      <c r="NWH1198" s="22"/>
      <c r="NWI1198" s="22"/>
      <c r="NWJ1198" s="22"/>
      <c r="NWK1198" s="22"/>
      <c r="NWL1198" s="22"/>
      <c r="NWM1198" s="22"/>
      <c r="NWN1198" s="22"/>
      <c r="NWO1198" s="22"/>
      <c r="NWP1198" s="22"/>
      <c r="NWQ1198" s="22"/>
      <c r="NWR1198" s="22"/>
      <c r="NWS1198" s="22"/>
      <c r="NWT1198" s="22"/>
      <c r="NWU1198" s="22"/>
      <c r="NWV1198" s="22"/>
      <c r="NWW1198" s="22"/>
      <c r="NWX1198" s="22"/>
      <c r="NWY1198" s="22"/>
      <c r="NWZ1198" s="22"/>
      <c r="NXA1198" s="22"/>
      <c r="NXB1198" s="22"/>
      <c r="NXC1198" s="22"/>
      <c r="NXD1198" s="22"/>
      <c r="NXE1198" s="22"/>
      <c r="NXF1198" s="22"/>
      <c r="NXG1198" s="22"/>
      <c r="NXH1198" s="22"/>
      <c r="NXI1198" s="22"/>
      <c r="NXJ1198" s="22"/>
      <c r="NXK1198" s="22"/>
      <c r="NXL1198" s="22"/>
      <c r="NXM1198" s="22"/>
      <c r="NXN1198" s="22"/>
      <c r="NXO1198" s="22"/>
      <c r="NXP1198" s="22"/>
      <c r="NXQ1198" s="22"/>
      <c r="NXR1198" s="22"/>
      <c r="NXS1198" s="22"/>
      <c r="NXT1198" s="22"/>
      <c r="NXU1198" s="22"/>
      <c r="NXV1198" s="22"/>
      <c r="NXW1198" s="22"/>
      <c r="NXX1198" s="22"/>
      <c r="NXY1198" s="22"/>
      <c r="NXZ1198" s="22"/>
      <c r="NYA1198" s="22"/>
      <c r="NYB1198" s="22"/>
      <c r="NYC1198" s="22"/>
      <c r="NYD1198" s="22"/>
      <c r="NYE1198" s="22"/>
      <c r="NYF1198" s="22"/>
      <c r="NYG1198" s="22"/>
      <c r="NYH1198" s="22"/>
      <c r="NYI1198" s="22"/>
      <c r="NYJ1198" s="22"/>
      <c r="NYK1198" s="22"/>
      <c r="NYL1198" s="22"/>
      <c r="NYM1198" s="22"/>
      <c r="NYN1198" s="22"/>
      <c r="NYO1198" s="22"/>
      <c r="NYP1198" s="22"/>
      <c r="NYQ1198" s="22"/>
      <c r="NYR1198" s="22"/>
      <c r="NYS1198" s="22"/>
      <c r="NYT1198" s="22"/>
      <c r="NYU1198" s="22"/>
      <c r="NYV1198" s="22"/>
      <c r="NYW1198" s="22"/>
      <c r="NYX1198" s="22"/>
      <c r="NYY1198" s="22"/>
      <c r="NYZ1198" s="22"/>
      <c r="NZA1198" s="22"/>
      <c r="NZB1198" s="22"/>
      <c r="NZC1198" s="22"/>
      <c r="NZD1198" s="22"/>
      <c r="NZE1198" s="22"/>
      <c r="NZF1198" s="22"/>
      <c r="NZG1198" s="22"/>
      <c r="NZH1198" s="22"/>
      <c r="NZI1198" s="22"/>
      <c r="NZJ1198" s="22"/>
      <c r="NZK1198" s="22"/>
      <c r="NZL1198" s="22"/>
      <c r="NZM1198" s="22"/>
      <c r="NZN1198" s="22"/>
      <c r="NZO1198" s="22"/>
      <c r="NZP1198" s="22"/>
      <c r="NZQ1198" s="22"/>
      <c r="NZR1198" s="22"/>
      <c r="NZS1198" s="22"/>
      <c r="NZT1198" s="22"/>
      <c r="NZU1198" s="22"/>
      <c r="NZV1198" s="22"/>
      <c r="NZW1198" s="22"/>
      <c r="NZX1198" s="22"/>
      <c r="NZY1198" s="22"/>
      <c r="NZZ1198" s="22"/>
      <c r="OAA1198" s="22"/>
      <c r="OAB1198" s="22"/>
      <c r="OAC1198" s="22"/>
      <c r="OAD1198" s="22"/>
      <c r="OAE1198" s="22"/>
      <c r="OAF1198" s="22"/>
      <c r="OAG1198" s="22"/>
      <c r="OAH1198" s="22"/>
      <c r="OAI1198" s="22"/>
      <c r="OAJ1198" s="22"/>
      <c r="OAK1198" s="22"/>
      <c r="OAL1198" s="22"/>
      <c r="OAM1198" s="22"/>
      <c r="OAN1198" s="22"/>
      <c r="OAO1198" s="22"/>
      <c r="OAP1198" s="22"/>
      <c r="OAQ1198" s="22"/>
      <c r="OAR1198" s="22"/>
      <c r="OAS1198" s="22"/>
      <c r="OAT1198" s="22"/>
      <c r="OAU1198" s="22"/>
      <c r="OAV1198" s="22"/>
      <c r="OAW1198" s="22"/>
      <c r="OAX1198" s="22"/>
      <c r="OAY1198" s="22"/>
      <c r="OAZ1198" s="22"/>
      <c r="OBA1198" s="22"/>
      <c r="OBB1198" s="22"/>
      <c r="OBC1198" s="22"/>
      <c r="OBD1198" s="22"/>
      <c r="OBE1198" s="22"/>
      <c r="OBF1198" s="22"/>
      <c r="OBG1198" s="22"/>
      <c r="OBH1198" s="22"/>
      <c r="OBI1198" s="22"/>
      <c r="OBJ1198" s="22"/>
      <c r="OBK1198" s="22"/>
      <c r="OBL1198" s="22"/>
      <c r="OBM1198" s="22"/>
      <c r="OBN1198" s="22"/>
      <c r="OBO1198" s="22"/>
      <c r="OBP1198" s="22"/>
      <c r="OBQ1198" s="22"/>
      <c r="OBR1198" s="22"/>
      <c r="OBS1198" s="22"/>
      <c r="OBT1198" s="22"/>
      <c r="OBU1198" s="22"/>
      <c r="OBV1198" s="22"/>
      <c r="OBW1198" s="22"/>
      <c r="OBX1198" s="22"/>
      <c r="OBY1198" s="22"/>
      <c r="OBZ1198" s="22"/>
      <c r="OCA1198" s="22"/>
      <c r="OCB1198" s="22"/>
      <c r="OCC1198" s="22"/>
      <c r="OCD1198" s="22"/>
      <c r="OCE1198" s="22"/>
      <c r="OCF1198" s="22"/>
      <c r="OCG1198" s="22"/>
      <c r="OCH1198" s="22"/>
      <c r="OCI1198" s="22"/>
      <c r="OCJ1198" s="22"/>
      <c r="OCK1198" s="22"/>
      <c r="OCL1198" s="22"/>
      <c r="OCM1198" s="22"/>
      <c r="OCN1198" s="22"/>
      <c r="OCO1198" s="22"/>
      <c r="OCP1198" s="22"/>
      <c r="OCQ1198" s="22"/>
      <c r="OCR1198" s="22"/>
      <c r="OCS1198" s="22"/>
      <c r="OCT1198" s="22"/>
      <c r="OCU1198" s="22"/>
      <c r="OCV1198" s="22"/>
      <c r="OCW1198" s="22"/>
      <c r="OCX1198" s="22"/>
      <c r="OCY1198" s="22"/>
      <c r="OCZ1198" s="22"/>
      <c r="ODA1198" s="22"/>
      <c r="ODB1198" s="22"/>
      <c r="ODC1198" s="22"/>
      <c r="ODD1198" s="22"/>
      <c r="ODE1198" s="22"/>
      <c r="ODF1198" s="22"/>
      <c r="ODG1198" s="22"/>
      <c r="ODH1198" s="22"/>
      <c r="ODI1198" s="22"/>
      <c r="ODJ1198" s="22"/>
      <c r="ODK1198" s="22"/>
      <c r="ODL1198" s="22"/>
      <c r="ODM1198" s="22"/>
      <c r="ODN1198" s="22"/>
      <c r="ODO1198" s="22"/>
      <c r="ODP1198" s="22"/>
      <c r="ODQ1198" s="22"/>
      <c r="ODR1198" s="22"/>
      <c r="ODS1198" s="22"/>
      <c r="ODT1198" s="22"/>
      <c r="ODU1198" s="22"/>
      <c r="ODV1198" s="22"/>
      <c r="ODW1198" s="22"/>
      <c r="ODX1198" s="22"/>
      <c r="ODY1198" s="22"/>
      <c r="ODZ1198" s="22"/>
      <c r="OEA1198" s="22"/>
      <c r="OEB1198" s="22"/>
      <c r="OEC1198" s="22"/>
      <c r="OED1198" s="22"/>
      <c r="OEE1198" s="22"/>
      <c r="OEF1198" s="22"/>
      <c r="OEG1198" s="22"/>
      <c r="OEH1198" s="22"/>
      <c r="OEI1198" s="22"/>
      <c r="OEJ1198" s="22"/>
      <c r="OEK1198" s="22"/>
      <c r="OEL1198" s="22"/>
      <c r="OEM1198" s="22"/>
      <c r="OEN1198" s="22"/>
      <c r="OEO1198" s="22"/>
      <c r="OEP1198" s="22"/>
      <c r="OEQ1198" s="22"/>
      <c r="OER1198" s="22"/>
      <c r="OES1198" s="22"/>
      <c r="OET1198" s="22"/>
      <c r="OEU1198" s="22"/>
      <c r="OEV1198" s="22"/>
      <c r="OEW1198" s="22"/>
      <c r="OEX1198" s="22"/>
      <c r="OEY1198" s="22"/>
      <c r="OEZ1198" s="22"/>
      <c r="OFA1198" s="22"/>
      <c r="OFB1198" s="22"/>
      <c r="OFC1198" s="22"/>
      <c r="OFD1198" s="22"/>
      <c r="OFE1198" s="22"/>
      <c r="OFF1198" s="22"/>
      <c r="OFG1198" s="22"/>
      <c r="OFH1198" s="22"/>
      <c r="OFI1198" s="22"/>
      <c r="OFJ1198" s="22"/>
      <c r="OFK1198" s="22"/>
      <c r="OFL1198" s="22"/>
      <c r="OFM1198" s="22"/>
      <c r="OFN1198" s="22"/>
      <c r="OFO1198" s="22"/>
      <c r="OFP1198" s="22"/>
      <c r="OFQ1198" s="22"/>
      <c r="OFR1198" s="22"/>
      <c r="OFS1198" s="22"/>
      <c r="OFT1198" s="22"/>
      <c r="OFU1198" s="22"/>
      <c r="OFV1198" s="22"/>
      <c r="OFW1198" s="22"/>
      <c r="OFX1198" s="22"/>
      <c r="OFY1198" s="22"/>
      <c r="OFZ1198" s="22"/>
      <c r="OGA1198" s="22"/>
      <c r="OGB1198" s="22"/>
      <c r="OGC1198" s="22"/>
      <c r="OGD1198" s="22"/>
      <c r="OGE1198" s="22"/>
      <c r="OGF1198" s="22"/>
      <c r="OGG1198" s="22"/>
      <c r="OGH1198" s="22"/>
      <c r="OGI1198" s="22"/>
      <c r="OGJ1198" s="22"/>
      <c r="OGK1198" s="22"/>
      <c r="OGL1198" s="22"/>
      <c r="OGM1198" s="22"/>
      <c r="OGN1198" s="22"/>
      <c r="OGO1198" s="22"/>
      <c r="OGP1198" s="22"/>
      <c r="OGQ1198" s="22"/>
      <c r="OGR1198" s="22"/>
      <c r="OGS1198" s="22"/>
      <c r="OGT1198" s="22"/>
      <c r="OGU1198" s="22"/>
      <c r="OGV1198" s="22"/>
      <c r="OGW1198" s="22"/>
      <c r="OGX1198" s="22"/>
      <c r="OGY1198" s="22"/>
      <c r="OGZ1198" s="22"/>
      <c r="OHA1198" s="22"/>
      <c r="OHB1198" s="22"/>
      <c r="OHC1198" s="22"/>
      <c r="OHD1198" s="22"/>
      <c r="OHE1198" s="22"/>
      <c r="OHF1198" s="22"/>
      <c r="OHG1198" s="22"/>
      <c r="OHH1198" s="22"/>
      <c r="OHI1198" s="22"/>
      <c r="OHJ1198" s="22"/>
      <c r="OHK1198" s="22"/>
      <c r="OHL1198" s="22"/>
      <c r="OHM1198" s="22"/>
      <c r="OHN1198" s="22"/>
      <c r="OHO1198" s="22"/>
      <c r="OHP1198" s="22"/>
      <c r="OHQ1198" s="22"/>
      <c r="OHR1198" s="22"/>
      <c r="OHS1198" s="22"/>
      <c r="OHT1198" s="22"/>
      <c r="OHU1198" s="22"/>
      <c r="OHV1198" s="22"/>
      <c r="OHW1198" s="22"/>
      <c r="OHX1198" s="22"/>
      <c r="OHY1198" s="22"/>
      <c r="OHZ1198" s="22"/>
      <c r="OIA1198" s="22"/>
      <c r="OIB1198" s="22"/>
      <c r="OIC1198" s="22"/>
      <c r="OID1198" s="22"/>
      <c r="OIE1198" s="22"/>
      <c r="OIF1198" s="22"/>
      <c r="OIG1198" s="22"/>
      <c r="OIH1198" s="22"/>
      <c r="OII1198" s="22"/>
      <c r="OIJ1198" s="22"/>
      <c r="OIK1198" s="22"/>
      <c r="OIL1198" s="22"/>
      <c r="OIM1198" s="22"/>
      <c r="OIN1198" s="22"/>
      <c r="OIO1198" s="22"/>
      <c r="OIP1198" s="22"/>
      <c r="OIQ1198" s="22"/>
      <c r="OIR1198" s="22"/>
      <c r="OIS1198" s="22"/>
      <c r="OIT1198" s="22"/>
      <c r="OIU1198" s="22"/>
      <c r="OIV1198" s="22"/>
      <c r="OIW1198" s="22"/>
      <c r="OIX1198" s="22"/>
      <c r="OIY1198" s="22"/>
      <c r="OIZ1198" s="22"/>
      <c r="OJA1198" s="22"/>
      <c r="OJB1198" s="22"/>
      <c r="OJC1198" s="22"/>
      <c r="OJD1198" s="22"/>
      <c r="OJE1198" s="22"/>
      <c r="OJF1198" s="22"/>
      <c r="OJG1198" s="22"/>
      <c r="OJH1198" s="22"/>
      <c r="OJI1198" s="22"/>
      <c r="OJJ1198" s="22"/>
      <c r="OJK1198" s="22"/>
      <c r="OJL1198" s="22"/>
      <c r="OJM1198" s="22"/>
      <c r="OJN1198" s="22"/>
      <c r="OJO1198" s="22"/>
      <c r="OJP1198" s="22"/>
      <c r="OJQ1198" s="22"/>
      <c r="OJR1198" s="22"/>
      <c r="OJS1198" s="22"/>
      <c r="OJT1198" s="22"/>
      <c r="OJU1198" s="22"/>
      <c r="OJV1198" s="22"/>
      <c r="OJW1198" s="22"/>
      <c r="OJX1198" s="22"/>
      <c r="OJY1198" s="22"/>
      <c r="OJZ1198" s="22"/>
      <c r="OKA1198" s="22"/>
      <c r="OKB1198" s="22"/>
      <c r="OKC1198" s="22"/>
      <c r="OKD1198" s="22"/>
      <c r="OKE1198" s="22"/>
      <c r="OKF1198" s="22"/>
      <c r="OKG1198" s="22"/>
      <c r="OKH1198" s="22"/>
      <c r="OKI1198" s="22"/>
      <c r="OKJ1198" s="22"/>
      <c r="OKK1198" s="22"/>
      <c r="OKL1198" s="22"/>
      <c r="OKM1198" s="22"/>
      <c r="OKN1198" s="22"/>
      <c r="OKO1198" s="22"/>
      <c r="OKP1198" s="22"/>
      <c r="OKQ1198" s="22"/>
      <c r="OKR1198" s="22"/>
      <c r="OKS1198" s="22"/>
      <c r="OKT1198" s="22"/>
      <c r="OKU1198" s="22"/>
      <c r="OKV1198" s="22"/>
      <c r="OKW1198" s="22"/>
      <c r="OKX1198" s="22"/>
      <c r="OKY1198" s="22"/>
      <c r="OKZ1198" s="22"/>
      <c r="OLA1198" s="22"/>
      <c r="OLB1198" s="22"/>
      <c r="OLC1198" s="22"/>
      <c r="OLD1198" s="22"/>
      <c r="OLE1198" s="22"/>
      <c r="OLF1198" s="22"/>
      <c r="OLG1198" s="22"/>
      <c r="OLH1198" s="22"/>
      <c r="OLI1198" s="22"/>
      <c r="OLJ1198" s="22"/>
      <c r="OLK1198" s="22"/>
      <c r="OLL1198" s="22"/>
      <c r="OLM1198" s="22"/>
      <c r="OLN1198" s="22"/>
      <c r="OLO1198" s="22"/>
      <c r="OLP1198" s="22"/>
      <c r="OLQ1198" s="22"/>
      <c r="OLR1198" s="22"/>
      <c r="OLS1198" s="22"/>
      <c r="OLT1198" s="22"/>
      <c r="OLU1198" s="22"/>
      <c r="OLV1198" s="22"/>
      <c r="OLW1198" s="22"/>
      <c r="OLX1198" s="22"/>
      <c r="OLY1198" s="22"/>
      <c r="OLZ1198" s="22"/>
      <c r="OMA1198" s="22"/>
      <c r="OMB1198" s="22"/>
      <c r="OMC1198" s="22"/>
      <c r="OMD1198" s="22"/>
      <c r="OME1198" s="22"/>
      <c r="OMF1198" s="22"/>
      <c r="OMG1198" s="22"/>
      <c r="OMH1198" s="22"/>
      <c r="OMI1198" s="22"/>
      <c r="OMJ1198" s="22"/>
      <c r="OMK1198" s="22"/>
      <c r="OML1198" s="22"/>
      <c r="OMM1198" s="22"/>
      <c r="OMN1198" s="22"/>
      <c r="OMO1198" s="22"/>
      <c r="OMP1198" s="22"/>
      <c r="OMQ1198" s="22"/>
      <c r="OMR1198" s="22"/>
      <c r="OMS1198" s="22"/>
      <c r="OMT1198" s="22"/>
      <c r="OMU1198" s="22"/>
      <c r="OMV1198" s="22"/>
      <c r="OMW1198" s="22"/>
      <c r="OMX1198" s="22"/>
      <c r="OMY1198" s="22"/>
      <c r="OMZ1198" s="22"/>
      <c r="ONA1198" s="22"/>
      <c r="ONB1198" s="22"/>
      <c r="ONC1198" s="22"/>
      <c r="OND1198" s="22"/>
      <c r="ONE1198" s="22"/>
      <c r="ONF1198" s="22"/>
      <c r="ONG1198" s="22"/>
      <c r="ONH1198" s="22"/>
      <c r="ONI1198" s="22"/>
      <c r="ONJ1198" s="22"/>
      <c r="ONK1198" s="22"/>
      <c r="ONL1198" s="22"/>
      <c r="ONM1198" s="22"/>
      <c r="ONN1198" s="22"/>
      <c r="ONO1198" s="22"/>
      <c r="ONP1198" s="22"/>
      <c r="ONQ1198" s="22"/>
      <c r="ONR1198" s="22"/>
      <c r="ONS1198" s="22"/>
      <c r="ONT1198" s="22"/>
      <c r="ONU1198" s="22"/>
      <c r="ONV1198" s="22"/>
      <c r="ONW1198" s="22"/>
      <c r="ONX1198" s="22"/>
      <c r="ONY1198" s="22"/>
      <c r="ONZ1198" s="22"/>
      <c r="OOA1198" s="22"/>
      <c r="OOB1198" s="22"/>
      <c r="OOC1198" s="22"/>
      <c r="OOD1198" s="22"/>
      <c r="OOE1198" s="22"/>
      <c r="OOF1198" s="22"/>
      <c r="OOG1198" s="22"/>
      <c r="OOH1198" s="22"/>
      <c r="OOI1198" s="22"/>
      <c r="OOJ1198" s="22"/>
      <c r="OOK1198" s="22"/>
      <c r="OOL1198" s="22"/>
      <c r="OOM1198" s="22"/>
      <c r="OON1198" s="22"/>
      <c r="OOO1198" s="22"/>
      <c r="OOP1198" s="22"/>
      <c r="OOQ1198" s="22"/>
      <c r="OOR1198" s="22"/>
      <c r="OOS1198" s="22"/>
      <c r="OOT1198" s="22"/>
      <c r="OOU1198" s="22"/>
      <c r="OOV1198" s="22"/>
      <c r="OOW1198" s="22"/>
      <c r="OOX1198" s="22"/>
      <c r="OOY1198" s="22"/>
      <c r="OOZ1198" s="22"/>
      <c r="OPA1198" s="22"/>
      <c r="OPB1198" s="22"/>
      <c r="OPC1198" s="22"/>
      <c r="OPD1198" s="22"/>
      <c r="OPE1198" s="22"/>
      <c r="OPF1198" s="22"/>
      <c r="OPG1198" s="22"/>
      <c r="OPH1198" s="22"/>
      <c r="OPI1198" s="22"/>
      <c r="OPJ1198" s="22"/>
      <c r="OPK1198" s="22"/>
      <c r="OPL1198" s="22"/>
      <c r="OPM1198" s="22"/>
      <c r="OPN1198" s="22"/>
      <c r="OPO1198" s="22"/>
      <c r="OPP1198" s="22"/>
      <c r="OPQ1198" s="22"/>
      <c r="OPR1198" s="22"/>
      <c r="OPS1198" s="22"/>
      <c r="OPT1198" s="22"/>
      <c r="OPU1198" s="22"/>
      <c r="OPV1198" s="22"/>
      <c r="OPW1198" s="22"/>
      <c r="OPX1198" s="22"/>
      <c r="OPY1198" s="22"/>
      <c r="OPZ1198" s="22"/>
      <c r="OQA1198" s="22"/>
      <c r="OQB1198" s="22"/>
      <c r="OQC1198" s="22"/>
      <c r="OQD1198" s="22"/>
      <c r="OQE1198" s="22"/>
      <c r="OQF1198" s="22"/>
      <c r="OQG1198" s="22"/>
      <c r="OQH1198" s="22"/>
      <c r="OQI1198" s="22"/>
      <c r="OQJ1198" s="22"/>
      <c r="OQK1198" s="22"/>
      <c r="OQL1198" s="22"/>
      <c r="OQM1198" s="22"/>
      <c r="OQN1198" s="22"/>
      <c r="OQO1198" s="22"/>
      <c r="OQP1198" s="22"/>
      <c r="OQQ1198" s="22"/>
      <c r="OQR1198" s="22"/>
      <c r="OQS1198" s="22"/>
      <c r="OQT1198" s="22"/>
      <c r="OQU1198" s="22"/>
      <c r="OQV1198" s="22"/>
      <c r="OQW1198" s="22"/>
      <c r="OQX1198" s="22"/>
      <c r="OQY1198" s="22"/>
      <c r="OQZ1198" s="22"/>
      <c r="ORA1198" s="22"/>
      <c r="ORB1198" s="22"/>
      <c r="ORC1198" s="22"/>
      <c r="ORD1198" s="22"/>
      <c r="ORE1198" s="22"/>
      <c r="ORF1198" s="22"/>
      <c r="ORG1198" s="22"/>
      <c r="ORH1198" s="22"/>
      <c r="ORI1198" s="22"/>
      <c r="ORJ1198" s="22"/>
      <c r="ORK1198" s="22"/>
      <c r="ORL1198" s="22"/>
      <c r="ORM1198" s="22"/>
      <c r="ORN1198" s="22"/>
      <c r="ORO1198" s="22"/>
      <c r="ORP1198" s="22"/>
      <c r="ORQ1198" s="22"/>
      <c r="ORR1198" s="22"/>
      <c r="ORS1198" s="22"/>
      <c r="ORT1198" s="22"/>
      <c r="ORU1198" s="22"/>
      <c r="ORV1198" s="22"/>
      <c r="ORW1198" s="22"/>
      <c r="ORX1198" s="22"/>
      <c r="ORY1198" s="22"/>
      <c r="ORZ1198" s="22"/>
      <c r="OSA1198" s="22"/>
      <c r="OSB1198" s="22"/>
      <c r="OSC1198" s="22"/>
      <c r="OSD1198" s="22"/>
      <c r="OSE1198" s="22"/>
      <c r="OSF1198" s="22"/>
      <c r="OSG1198" s="22"/>
      <c r="OSH1198" s="22"/>
      <c r="OSI1198" s="22"/>
      <c r="OSJ1198" s="22"/>
      <c r="OSK1198" s="22"/>
      <c r="OSL1198" s="22"/>
      <c r="OSM1198" s="22"/>
      <c r="OSN1198" s="22"/>
      <c r="OSO1198" s="22"/>
      <c r="OSP1198" s="22"/>
      <c r="OSQ1198" s="22"/>
      <c r="OSR1198" s="22"/>
      <c r="OSS1198" s="22"/>
      <c r="OST1198" s="22"/>
      <c r="OSU1198" s="22"/>
      <c r="OSV1198" s="22"/>
      <c r="OSW1198" s="22"/>
      <c r="OSX1198" s="22"/>
      <c r="OSY1198" s="22"/>
      <c r="OSZ1198" s="22"/>
      <c r="OTA1198" s="22"/>
      <c r="OTB1198" s="22"/>
      <c r="OTC1198" s="22"/>
      <c r="OTD1198" s="22"/>
      <c r="OTE1198" s="22"/>
      <c r="OTF1198" s="22"/>
      <c r="OTG1198" s="22"/>
      <c r="OTH1198" s="22"/>
      <c r="OTI1198" s="22"/>
      <c r="OTJ1198" s="22"/>
      <c r="OTK1198" s="22"/>
      <c r="OTL1198" s="22"/>
      <c r="OTM1198" s="22"/>
      <c r="OTN1198" s="22"/>
      <c r="OTO1198" s="22"/>
      <c r="OTP1198" s="22"/>
      <c r="OTQ1198" s="22"/>
      <c r="OTR1198" s="22"/>
      <c r="OTS1198" s="22"/>
      <c r="OTT1198" s="22"/>
      <c r="OTU1198" s="22"/>
      <c r="OTV1198" s="22"/>
      <c r="OTW1198" s="22"/>
      <c r="OTX1198" s="22"/>
      <c r="OTY1198" s="22"/>
      <c r="OTZ1198" s="22"/>
      <c r="OUA1198" s="22"/>
      <c r="OUB1198" s="22"/>
      <c r="OUC1198" s="22"/>
      <c r="OUD1198" s="22"/>
      <c r="OUE1198" s="22"/>
      <c r="OUF1198" s="22"/>
      <c r="OUG1198" s="22"/>
      <c r="OUH1198" s="22"/>
      <c r="OUI1198" s="22"/>
      <c r="OUJ1198" s="22"/>
      <c r="OUK1198" s="22"/>
      <c r="OUL1198" s="22"/>
      <c r="OUM1198" s="22"/>
      <c r="OUN1198" s="22"/>
      <c r="OUO1198" s="22"/>
      <c r="OUP1198" s="22"/>
      <c r="OUQ1198" s="22"/>
      <c r="OUR1198" s="22"/>
      <c r="OUS1198" s="22"/>
      <c r="OUT1198" s="22"/>
      <c r="OUU1198" s="22"/>
      <c r="OUV1198" s="22"/>
      <c r="OUW1198" s="22"/>
      <c r="OUX1198" s="22"/>
      <c r="OUY1198" s="22"/>
      <c r="OUZ1198" s="22"/>
      <c r="OVA1198" s="22"/>
      <c r="OVB1198" s="22"/>
      <c r="OVC1198" s="22"/>
      <c r="OVD1198" s="22"/>
      <c r="OVE1198" s="22"/>
      <c r="OVF1198" s="22"/>
      <c r="OVG1198" s="22"/>
      <c r="OVH1198" s="22"/>
      <c r="OVI1198" s="22"/>
      <c r="OVJ1198" s="22"/>
      <c r="OVK1198" s="22"/>
      <c r="OVL1198" s="22"/>
      <c r="OVM1198" s="22"/>
      <c r="OVN1198" s="22"/>
      <c r="OVO1198" s="22"/>
      <c r="OVP1198" s="22"/>
      <c r="OVQ1198" s="22"/>
      <c r="OVR1198" s="22"/>
      <c r="OVS1198" s="22"/>
      <c r="OVT1198" s="22"/>
      <c r="OVU1198" s="22"/>
      <c r="OVV1198" s="22"/>
      <c r="OVW1198" s="22"/>
      <c r="OVX1198" s="22"/>
      <c r="OVY1198" s="22"/>
      <c r="OVZ1198" s="22"/>
      <c r="OWA1198" s="22"/>
      <c r="OWB1198" s="22"/>
      <c r="OWC1198" s="22"/>
      <c r="OWD1198" s="22"/>
      <c r="OWE1198" s="22"/>
      <c r="OWF1198" s="22"/>
      <c r="OWG1198" s="22"/>
      <c r="OWH1198" s="22"/>
      <c r="OWI1198" s="22"/>
      <c r="OWJ1198" s="22"/>
      <c r="OWK1198" s="22"/>
      <c r="OWL1198" s="22"/>
      <c r="OWM1198" s="22"/>
      <c r="OWN1198" s="22"/>
      <c r="OWO1198" s="22"/>
      <c r="OWP1198" s="22"/>
      <c r="OWQ1198" s="22"/>
      <c r="OWR1198" s="22"/>
      <c r="OWS1198" s="22"/>
      <c r="OWT1198" s="22"/>
      <c r="OWU1198" s="22"/>
      <c r="OWV1198" s="22"/>
      <c r="OWW1198" s="22"/>
      <c r="OWX1198" s="22"/>
      <c r="OWY1198" s="22"/>
      <c r="OWZ1198" s="22"/>
      <c r="OXA1198" s="22"/>
      <c r="OXB1198" s="22"/>
      <c r="OXC1198" s="22"/>
      <c r="OXD1198" s="22"/>
      <c r="OXE1198" s="22"/>
      <c r="OXF1198" s="22"/>
      <c r="OXG1198" s="22"/>
      <c r="OXH1198" s="22"/>
      <c r="OXI1198" s="22"/>
      <c r="OXJ1198" s="22"/>
      <c r="OXK1198" s="22"/>
      <c r="OXL1198" s="22"/>
      <c r="OXM1198" s="22"/>
      <c r="OXN1198" s="22"/>
      <c r="OXO1198" s="22"/>
      <c r="OXP1198" s="22"/>
      <c r="OXQ1198" s="22"/>
      <c r="OXR1198" s="22"/>
      <c r="OXS1198" s="22"/>
      <c r="OXT1198" s="22"/>
      <c r="OXU1198" s="22"/>
      <c r="OXV1198" s="22"/>
      <c r="OXW1198" s="22"/>
      <c r="OXX1198" s="22"/>
      <c r="OXY1198" s="22"/>
      <c r="OXZ1198" s="22"/>
      <c r="OYA1198" s="22"/>
      <c r="OYB1198" s="22"/>
      <c r="OYC1198" s="22"/>
      <c r="OYD1198" s="22"/>
      <c r="OYE1198" s="22"/>
      <c r="OYF1198" s="22"/>
      <c r="OYG1198" s="22"/>
      <c r="OYH1198" s="22"/>
      <c r="OYI1198" s="22"/>
      <c r="OYJ1198" s="22"/>
      <c r="OYK1198" s="22"/>
      <c r="OYL1198" s="22"/>
      <c r="OYM1198" s="22"/>
      <c r="OYN1198" s="22"/>
      <c r="OYO1198" s="22"/>
      <c r="OYP1198" s="22"/>
      <c r="OYQ1198" s="22"/>
      <c r="OYR1198" s="22"/>
      <c r="OYS1198" s="22"/>
      <c r="OYT1198" s="22"/>
      <c r="OYU1198" s="22"/>
      <c r="OYV1198" s="22"/>
      <c r="OYW1198" s="22"/>
      <c r="OYX1198" s="22"/>
      <c r="OYY1198" s="22"/>
      <c r="OYZ1198" s="22"/>
      <c r="OZA1198" s="22"/>
      <c r="OZB1198" s="22"/>
      <c r="OZC1198" s="22"/>
      <c r="OZD1198" s="22"/>
      <c r="OZE1198" s="22"/>
      <c r="OZF1198" s="22"/>
      <c r="OZG1198" s="22"/>
      <c r="OZH1198" s="22"/>
      <c r="OZI1198" s="22"/>
      <c r="OZJ1198" s="22"/>
      <c r="OZK1198" s="22"/>
      <c r="OZL1198" s="22"/>
      <c r="OZM1198" s="22"/>
      <c r="OZN1198" s="22"/>
      <c r="OZO1198" s="22"/>
      <c r="OZP1198" s="22"/>
      <c r="OZQ1198" s="22"/>
      <c r="OZR1198" s="22"/>
      <c r="OZS1198" s="22"/>
      <c r="OZT1198" s="22"/>
      <c r="OZU1198" s="22"/>
      <c r="OZV1198" s="22"/>
      <c r="OZW1198" s="22"/>
      <c r="OZX1198" s="22"/>
      <c r="OZY1198" s="22"/>
      <c r="OZZ1198" s="22"/>
      <c r="PAA1198" s="22"/>
      <c r="PAB1198" s="22"/>
      <c r="PAC1198" s="22"/>
      <c r="PAD1198" s="22"/>
      <c r="PAE1198" s="22"/>
      <c r="PAF1198" s="22"/>
      <c r="PAG1198" s="22"/>
      <c r="PAH1198" s="22"/>
      <c r="PAI1198" s="22"/>
      <c r="PAJ1198" s="22"/>
      <c r="PAK1198" s="22"/>
      <c r="PAL1198" s="22"/>
      <c r="PAM1198" s="22"/>
      <c r="PAN1198" s="22"/>
      <c r="PAO1198" s="22"/>
      <c r="PAP1198" s="22"/>
      <c r="PAQ1198" s="22"/>
      <c r="PAR1198" s="22"/>
      <c r="PAS1198" s="22"/>
      <c r="PAT1198" s="22"/>
      <c r="PAU1198" s="22"/>
      <c r="PAV1198" s="22"/>
      <c r="PAW1198" s="22"/>
      <c r="PAX1198" s="22"/>
      <c r="PAY1198" s="22"/>
      <c r="PAZ1198" s="22"/>
      <c r="PBA1198" s="22"/>
      <c r="PBB1198" s="22"/>
      <c r="PBC1198" s="22"/>
      <c r="PBD1198" s="22"/>
      <c r="PBE1198" s="22"/>
      <c r="PBF1198" s="22"/>
      <c r="PBG1198" s="22"/>
      <c r="PBH1198" s="22"/>
      <c r="PBI1198" s="22"/>
      <c r="PBJ1198" s="22"/>
      <c r="PBK1198" s="22"/>
      <c r="PBL1198" s="22"/>
      <c r="PBM1198" s="22"/>
      <c r="PBN1198" s="22"/>
      <c r="PBO1198" s="22"/>
      <c r="PBP1198" s="22"/>
      <c r="PBQ1198" s="22"/>
      <c r="PBR1198" s="22"/>
      <c r="PBS1198" s="22"/>
      <c r="PBT1198" s="22"/>
      <c r="PBU1198" s="22"/>
      <c r="PBV1198" s="22"/>
      <c r="PBW1198" s="22"/>
      <c r="PBX1198" s="22"/>
      <c r="PBY1198" s="22"/>
      <c r="PBZ1198" s="22"/>
      <c r="PCA1198" s="22"/>
      <c r="PCB1198" s="22"/>
      <c r="PCC1198" s="22"/>
      <c r="PCD1198" s="22"/>
      <c r="PCE1198" s="22"/>
      <c r="PCF1198" s="22"/>
      <c r="PCG1198" s="22"/>
      <c r="PCH1198" s="22"/>
      <c r="PCI1198" s="22"/>
      <c r="PCJ1198" s="22"/>
      <c r="PCK1198" s="22"/>
      <c r="PCL1198" s="22"/>
      <c r="PCM1198" s="22"/>
      <c r="PCN1198" s="22"/>
      <c r="PCO1198" s="22"/>
      <c r="PCP1198" s="22"/>
      <c r="PCQ1198" s="22"/>
      <c r="PCR1198" s="22"/>
      <c r="PCS1198" s="22"/>
      <c r="PCT1198" s="22"/>
      <c r="PCU1198" s="22"/>
      <c r="PCV1198" s="22"/>
      <c r="PCW1198" s="22"/>
      <c r="PCX1198" s="22"/>
      <c r="PCY1198" s="22"/>
      <c r="PCZ1198" s="22"/>
      <c r="PDA1198" s="22"/>
      <c r="PDB1198" s="22"/>
      <c r="PDC1198" s="22"/>
      <c r="PDD1198" s="22"/>
      <c r="PDE1198" s="22"/>
      <c r="PDF1198" s="22"/>
      <c r="PDG1198" s="22"/>
      <c r="PDH1198" s="22"/>
      <c r="PDI1198" s="22"/>
      <c r="PDJ1198" s="22"/>
      <c r="PDK1198" s="22"/>
      <c r="PDL1198" s="22"/>
      <c r="PDM1198" s="22"/>
      <c r="PDN1198" s="22"/>
      <c r="PDO1198" s="22"/>
      <c r="PDP1198" s="22"/>
      <c r="PDQ1198" s="22"/>
      <c r="PDR1198" s="22"/>
      <c r="PDS1198" s="22"/>
      <c r="PDT1198" s="22"/>
      <c r="PDU1198" s="22"/>
      <c r="PDV1198" s="22"/>
      <c r="PDW1198" s="22"/>
      <c r="PDX1198" s="22"/>
      <c r="PDY1198" s="22"/>
      <c r="PDZ1198" s="22"/>
      <c r="PEA1198" s="22"/>
      <c r="PEB1198" s="22"/>
      <c r="PEC1198" s="22"/>
      <c r="PED1198" s="22"/>
      <c r="PEE1198" s="22"/>
      <c r="PEF1198" s="22"/>
      <c r="PEG1198" s="22"/>
      <c r="PEH1198" s="22"/>
      <c r="PEI1198" s="22"/>
      <c r="PEJ1198" s="22"/>
      <c r="PEK1198" s="22"/>
      <c r="PEL1198" s="22"/>
      <c r="PEM1198" s="22"/>
      <c r="PEN1198" s="22"/>
      <c r="PEO1198" s="22"/>
      <c r="PEP1198" s="22"/>
      <c r="PEQ1198" s="22"/>
      <c r="PER1198" s="22"/>
      <c r="PES1198" s="22"/>
      <c r="PET1198" s="22"/>
      <c r="PEU1198" s="22"/>
      <c r="PEV1198" s="22"/>
      <c r="PEW1198" s="22"/>
      <c r="PEX1198" s="22"/>
      <c r="PEY1198" s="22"/>
      <c r="PEZ1198" s="22"/>
      <c r="PFA1198" s="22"/>
      <c r="PFB1198" s="22"/>
      <c r="PFC1198" s="22"/>
      <c r="PFD1198" s="22"/>
      <c r="PFE1198" s="22"/>
      <c r="PFF1198" s="22"/>
      <c r="PFG1198" s="22"/>
      <c r="PFH1198" s="22"/>
      <c r="PFI1198" s="22"/>
      <c r="PFJ1198" s="22"/>
      <c r="PFK1198" s="22"/>
      <c r="PFL1198" s="22"/>
      <c r="PFM1198" s="22"/>
      <c r="PFN1198" s="22"/>
      <c r="PFO1198" s="22"/>
      <c r="PFP1198" s="22"/>
      <c r="PFQ1198" s="22"/>
      <c r="PFR1198" s="22"/>
      <c r="PFS1198" s="22"/>
      <c r="PFT1198" s="22"/>
      <c r="PFU1198" s="22"/>
      <c r="PFV1198" s="22"/>
      <c r="PFW1198" s="22"/>
      <c r="PFX1198" s="22"/>
      <c r="PFY1198" s="22"/>
      <c r="PFZ1198" s="22"/>
      <c r="PGA1198" s="22"/>
      <c r="PGB1198" s="22"/>
      <c r="PGC1198" s="22"/>
      <c r="PGD1198" s="22"/>
      <c r="PGE1198" s="22"/>
      <c r="PGF1198" s="22"/>
      <c r="PGG1198" s="22"/>
      <c r="PGH1198" s="22"/>
      <c r="PGI1198" s="22"/>
      <c r="PGJ1198" s="22"/>
      <c r="PGK1198" s="22"/>
      <c r="PGL1198" s="22"/>
      <c r="PGM1198" s="22"/>
      <c r="PGN1198" s="22"/>
      <c r="PGO1198" s="22"/>
      <c r="PGP1198" s="22"/>
      <c r="PGQ1198" s="22"/>
      <c r="PGR1198" s="22"/>
      <c r="PGS1198" s="22"/>
      <c r="PGT1198" s="22"/>
      <c r="PGU1198" s="22"/>
      <c r="PGV1198" s="22"/>
      <c r="PGW1198" s="22"/>
      <c r="PGX1198" s="22"/>
      <c r="PGY1198" s="22"/>
      <c r="PGZ1198" s="22"/>
      <c r="PHA1198" s="22"/>
      <c r="PHB1198" s="22"/>
      <c r="PHC1198" s="22"/>
      <c r="PHD1198" s="22"/>
      <c r="PHE1198" s="22"/>
      <c r="PHF1198" s="22"/>
      <c r="PHG1198" s="22"/>
      <c r="PHH1198" s="22"/>
      <c r="PHI1198" s="22"/>
      <c r="PHJ1198" s="22"/>
      <c r="PHK1198" s="22"/>
      <c r="PHL1198" s="22"/>
      <c r="PHM1198" s="22"/>
      <c r="PHN1198" s="22"/>
      <c r="PHO1198" s="22"/>
      <c r="PHP1198" s="22"/>
      <c r="PHQ1198" s="22"/>
      <c r="PHR1198" s="22"/>
      <c r="PHS1198" s="22"/>
      <c r="PHT1198" s="22"/>
      <c r="PHU1198" s="22"/>
      <c r="PHV1198" s="22"/>
      <c r="PHW1198" s="22"/>
      <c r="PHX1198" s="22"/>
      <c r="PHY1198" s="22"/>
      <c r="PHZ1198" s="22"/>
      <c r="PIA1198" s="22"/>
      <c r="PIB1198" s="22"/>
      <c r="PIC1198" s="22"/>
      <c r="PID1198" s="22"/>
      <c r="PIE1198" s="22"/>
      <c r="PIF1198" s="22"/>
      <c r="PIG1198" s="22"/>
      <c r="PIH1198" s="22"/>
      <c r="PII1198" s="22"/>
      <c r="PIJ1198" s="22"/>
      <c r="PIK1198" s="22"/>
      <c r="PIL1198" s="22"/>
      <c r="PIM1198" s="22"/>
      <c r="PIN1198" s="22"/>
      <c r="PIO1198" s="22"/>
      <c r="PIP1198" s="22"/>
      <c r="PIQ1198" s="22"/>
      <c r="PIR1198" s="22"/>
      <c r="PIS1198" s="22"/>
      <c r="PIT1198" s="22"/>
      <c r="PIU1198" s="22"/>
      <c r="PIV1198" s="22"/>
      <c r="PIW1198" s="22"/>
      <c r="PIX1198" s="22"/>
      <c r="PIY1198" s="22"/>
      <c r="PIZ1198" s="22"/>
      <c r="PJA1198" s="22"/>
      <c r="PJB1198" s="22"/>
      <c r="PJC1198" s="22"/>
      <c r="PJD1198" s="22"/>
      <c r="PJE1198" s="22"/>
      <c r="PJF1198" s="22"/>
      <c r="PJG1198" s="22"/>
      <c r="PJH1198" s="22"/>
      <c r="PJI1198" s="22"/>
      <c r="PJJ1198" s="22"/>
      <c r="PJK1198" s="22"/>
      <c r="PJL1198" s="22"/>
      <c r="PJM1198" s="22"/>
      <c r="PJN1198" s="22"/>
      <c r="PJO1198" s="22"/>
      <c r="PJP1198" s="22"/>
      <c r="PJQ1198" s="22"/>
      <c r="PJR1198" s="22"/>
      <c r="PJS1198" s="22"/>
      <c r="PJT1198" s="22"/>
      <c r="PJU1198" s="22"/>
      <c r="PJV1198" s="22"/>
      <c r="PJW1198" s="22"/>
      <c r="PJX1198" s="22"/>
      <c r="PJY1198" s="22"/>
      <c r="PJZ1198" s="22"/>
      <c r="PKA1198" s="22"/>
      <c r="PKB1198" s="22"/>
      <c r="PKC1198" s="22"/>
      <c r="PKD1198" s="22"/>
      <c r="PKE1198" s="22"/>
      <c r="PKF1198" s="22"/>
      <c r="PKG1198" s="22"/>
      <c r="PKH1198" s="22"/>
      <c r="PKI1198" s="22"/>
      <c r="PKJ1198" s="22"/>
      <c r="PKK1198" s="22"/>
      <c r="PKL1198" s="22"/>
      <c r="PKM1198" s="22"/>
      <c r="PKN1198" s="22"/>
      <c r="PKO1198" s="22"/>
      <c r="PKP1198" s="22"/>
      <c r="PKQ1198" s="22"/>
      <c r="PKR1198" s="22"/>
      <c r="PKS1198" s="22"/>
      <c r="PKT1198" s="22"/>
      <c r="PKU1198" s="22"/>
      <c r="PKV1198" s="22"/>
      <c r="PKW1198" s="22"/>
      <c r="PKX1198" s="22"/>
      <c r="PKY1198" s="22"/>
      <c r="PKZ1198" s="22"/>
      <c r="PLA1198" s="22"/>
      <c r="PLB1198" s="22"/>
      <c r="PLC1198" s="22"/>
      <c r="PLD1198" s="22"/>
      <c r="PLE1198" s="22"/>
      <c r="PLF1198" s="22"/>
      <c r="PLG1198" s="22"/>
      <c r="PLH1198" s="22"/>
      <c r="PLI1198" s="22"/>
      <c r="PLJ1198" s="22"/>
      <c r="PLK1198" s="22"/>
      <c r="PLL1198" s="22"/>
      <c r="PLM1198" s="22"/>
      <c r="PLN1198" s="22"/>
      <c r="PLO1198" s="22"/>
      <c r="PLP1198" s="22"/>
      <c r="PLQ1198" s="22"/>
      <c r="PLR1198" s="22"/>
      <c r="PLS1198" s="22"/>
      <c r="PLT1198" s="22"/>
      <c r="PLU1198" s="22"/>
      <c r="PLV1198" s="22"/>
      <c r="PLW1198" s="22"/>
      <c r="PLX1198" s="22"/>
      <c r="PLY1198" s="22"/>
      <c r="PLZ1198" s="22"/>
      <c r="PMA1198" s="22"/>
      <c r="PMB1198" s="22"/>
      <c r="PMC1198" s="22"/>
      <c r="PMD1198" s="22"/>
      <c r="PME1198" s="22"/>
      <c r="PMF1198" s="22"/>
      <c r="PMG1198" s="22"/>
      <c r="PMH1198" s="22"/>
      <c r="PMI1198" s="22"/>
      <c r="PMJ1198" s="22"/>
      <c r="PMK1198" s="22"/>
      <c r="PML1198" s="22"/>
      <c r="PMM1198" s="22"/>
      <c r="PMN1198" s="22"/>
      <c r="PMO1198" s="22"/>
      <c r="PMP1198" s="22"/>
      <c r="PMQ1198" s="22"/>
      <c r="PMR1198" s="22"/>
      <c r="PMS1198" s="22"/>
      <c r="PMT1198" s="22"/>
      <c r="PMU1198" s="22"/>
      <c r="PMV1198" s="22"/>
      <c r="PMW1198" s="22"/>
      <c r="PMX1198" s="22"/>
      <c r="PMY1198" s="22"/>
      <c r="PMZ1198" s="22"/>
      <c r="PNA1198" s="22"/>
      <c r="PNB1198" s="22"/>
      <c r="PNC1198" s="22"/>
      <c r="PND1198" s="22"/>
      <c r="PNE1198" s="22"/>
      <c r="PNF1198" s="22"/>
      <c r="PNG1198" s="22"/>
      <c r="PNH1198" s="22"/>
      <c r="PNI1198" s="22"/>
      <c r="PNJ1198" s="22"/>
      <c r="PNK1198" s="22"/>
      <c r="PNL1198" s="22"/>
      <c r="PNM1198" s="22"/>
      <c r="PNN1198" s="22"/>
      <c r="PNO1198" s="22"/>
      <c r="PNP1198" s="22"/>
      <c r="PNQ1198" s="22"/>
      <c r="PNR1198" s="22"/>
      <c r="PNS1198" s="22"/>
      <c r="PNT1198" s="22"/>
      <c r="PNU1198" s="22"/>
      <c r="PNV1198" s="22"/>
      <c r="PNW1198" s="22"/>
      <c r="PNX1198" s="22"/>
      <c r="PNY1198" s="22"/>
      <c r="PNZ1198" s="22"/>
      <c r="POA1198" s="22"/>
      <c r="POB1198" s="22"/>
      <c r="POC1198" s="22"/>
      <c r="POD1198" s="22"/>
      <c r="POE1198" s="22"/>
      <c r="POF1198" s="22"/>
      <c r="POG1198" s="22"/>
      <c r="POH1198" s="22"/>
      <c r="POI1198" s="22"/>
      <c r="POJ1198" s="22"/>
      <c r="POK1198" s="22"/>
      <c r="POL1198" s="22"/>
      <c r="POM1198" s="22"/>
      <c r="PON1198" s="22"/>
      <c r="POO1198" s="22"/>
      <c r="POP1198" s="22"/>
      <c r="POQ1198" s="22"/>
      <c r="POR1198" s="22"/>
      <c r="POS1198" s="22"/>
      <c r="POT1198" s="22"/>
      <c r="POU1198" s="22"/>
      <c r="POV1198" s="22"/>
      <c r="POW1198" s="22"/>
      <c r="POX1198" s="22"/>
      <c r="POY1198" s="22"/>
      <c r="POZ1198" s="22"/>
      <c r="PPA1198" s="22"/>
      <c r="PPB1198" s="22"/>
      <c r="PPC1198" s="22"/>
      <c r="PPD1198" s="22"/>
      <c r="PPE1198" s="22"/>
      <c r="PPF1198" s="22"/>
      <c r="PPG1198" s="22"/>
      <c r="PPH1198" s="22"/>
      <c r="PPI1198" s="22"/>
      <c r="PPJ1198" s="22"/>
      <c r="PPK1198" s="22"/>
      <c r="PPL1198" s="22"/>
      <c r="PPM1198" s="22"/>
      <c r="PPN1198" s="22"/>
      <c r="PPO1198" s="22"/>
      <c r="PPP1198" s="22"/>
      <c r="PPQ1198" s="22"/>
      <c r="PPR1198" s="22"/>
      <c r="PPS1198" s="22"/>
      <c r="PPT1198" s="22"/>
      <c r="PPU1198" s="22"/>
      <c r="PPV1198" s="22"/>
      <c r="PPW1198" s="22"/>
      <c r="PPX1198" s="22"/>
      <c r="PPY1198" s="22"/>
      <c r="PPZ1198" s="22"/>
      <c r="PQA1198" s="22"/>
      <c r="PQB1198" s="22"/>
      <c r="PQC1198" s="22"/>
      <c r="PQD1198" s="22"/>
      <c r="PQE1198" s="22"/>
      <c r="PQF1198" s="22"/>
      <c r="PQG1198" s="22"/>
      <c r="PQH1198" s="22"/>
      <c r="PQI1198" s="22"/>
      <c r="PQJ1198" s="22"/>
      <c r="PQK1198" s="22"/>
      <c r="PQL1198" s="22"/>
      <c r="PQM1198" s="22"/>
      <c r="PQN1198" s="22"/>
      <c r="PQO1198" s="22"/>
      <c r="PQP1198" s="22"/>
      <c r="PQQ1198" s="22"/>
      <c r="PQR1198" s="22"/>
      <c r="PQS1198" s="22"/>
      <c r="PQT1198" s="22"/>
      <c r="PQU1198" s="22"/>
      <c r="PQV1198" s="22"/>
      <c r="PQW1198" s="22"/>
      <c r="PQX1198" s="22"/>
      <c r="PQY1198" s="22"/>
      <c r="PQZ1198" s="22"/>
      <c r="PRA1198" s="22"/>
      <c r="PRB1198" s="22"/>
      <c r="PRC1198" s="22"/>
      <c r="PRD1198" s="22"/>
      <c r="PRE1198" s="22"/>
      <c r="PRF1198" s="22"/>
      <c r="PRG1198" s="22"/>
      <c r="PRH1198" s="22"/>
      <c r="PRI1198" s="22"/>
      <c r="PRJ1198" s="22"/>
      <c r="PRK1198" s="22"/>
      <c r="PRL1198" s="22"/>
      <c r="PRM1198" s="22"/>
      <c r="PRN1198" s="22"/>
      <c r="PRO1198" s="22"/>
      <c r="PRP1198" s="22"/>
      <c r="PRQ1198" s="22"/>
      <c r="PRR1198" s="22"/>
      <c r="PRS1198" s="22"/>
      <c r="PRT1198" s="22"/>
      <c r="PRU1198" s="22"/>
      <c r="PRV1198" s="22"/>
      <c r="PRW1198" s="22"/>
      <c r="PRX1198" s="22"/>
      <c r="PRY1198" s="22"/>
      <c r="PRZ1198" s="22"/>
      <c r="PSA1198" s="22"/>
      <c r="PSB1198" s="22"/>
      <c r="PSC1198" s="22"/>
      <c r="PSD1198" s="22"/>
      <c r="PSE1198" s="22"/>
      <c r="PSF1198" s="22"/>
      <c r="PSG1198" s="22"/>
      <c r="PSH1198" s="22"/>
      <c r="PSI1198" s="22"/>
      <c r="PSJ1198" s="22"/>
      <c r="PSK1198" s="22"/>
      <c r="PSL1198" s="22"/>
      <c r="PSM1198" s="22"/>
      <c r="PSN1198" s="22"/>
      <c r="PSO1198" s="22"/>
      <c r="PSP1198" s="22"/>
      <c r="PSQ1198" s="22"/>
      <c r="PSR1198" s="22"/>
      <c r="PSS1198" s="22"/>
      <c r="PST1198" s="22"/>
      <c r="PSU1198" s="22"/>
      <c r="PSV1198" s="22"/>
      <c r="PSW1198" s="22"/>
      <c r="PSX1198" s="22"/>
      <c r="PSY1198" s="22"/>
      <c r="PSZ1198" s="22"/>
      <c r="PTA1198" s="22"/>
      <c r="PTB1198" s="22"/>
      <c r="PTC1198" s="22"/>
      <c r="PTD1198" s="22"/>
      <c r="PTE1198" s="22"/>
      <c r="PTF1198" s="22"/>
      <c r="PTG1198" s="22"/>
      <c r="PTH1198" s="22"/>
      <c r="PTI1198" s="22"/>
      <c r="PTJ1198" s="22"/>
      <c r="PTK1198" s="22"/>
      <c r="PTL1198" s="22"/>
      <c r="PTM1198" s="22"/>
      <c r="PTN1198" s="22"/>
      <c r="PTO1198" s="22"/>
      <c r="PTP1198" s="22"/>
      <c r="PTQ1198" s="22"/>
      <c r="PTR1198" s="22"/>
      <c r="PTS1198" s="22"/>
      <c r="PTT1198" s="22"/>
      <c r="PTU1198" s="22"/>
      <c r="PTV1198" s="22"/>
      <c r="PTW1198" s="22"/>
      <c r="PTX1198" s="22"/>
      <c r="PTY1198" s="22"/>
      <c r="PTZ1198" s="22"/>
      <c r="PUA1198" s="22"/>
      <c r="PUB1198" s="22"/>
      <c r="PUC1198" s="22"/>
      <c r="PUD1198" s="22"/>
      <c r="PUE1198" s="22"/>
      <c r="PUF1198" s="22"/>
      <c r="PUG1198" s="22"/>
      <c r="PUH1198" s="22"/>
      <c r="PUI1198" s="22"/>
      <c r="PUJ1198" s="22"/>
      <c r="PUK1198" s="22"/>
      <c r="PUL1198" s="22"/>
      <c r="PUM1198" s="22"/>
      <c r="PUN1198" s="22"/>
      <c r="PUO1198" s="22"/>
      <c r="PUP1198" s="22"/>
      <c r="PUQ1198" s="22"/>
      <c r="PUR1198" s="22"/>
      <c r="PUS1198" s="22"/>
      <c r="PUT1198" s="22"/>
      <c r="PUU1198" s="22"/>
      <c r="PUV1198" s="22"/>
      <c r="PUW1198" s="22"/>
      <c r="PUX1198" s="22"/>
      <c r="PUY1198" s="22"/>
      <c r="PUZ1198" s="22"/>
      <c r="PVA1198" s="22"/>
      <c r="PVB1198" s="22"/>
      <c r="PVC1198" s="22"/>
      <c r="PVD1198" s="22"/>
      <c r="PVE1198" s="22"/>
      <c r="PVF1198" s="22"/>
      <c r="PVG1198" s="22"/>
      <c r="PVH1198" s="22"/>
      <c r="PVI1198" s="22"/>
      <c r="PVJ1198" s="22"/>
      <c r="PVK1198" s="22"/>
      <c r="PVL1198" s="22"/>
      <c r="PVM1198" s="22"/>
      <c r="PVN1198" s="22"/>
      <c r="PVO1198" s="22"/>
      <c r="PVP1198" s="22"/>
      <c r="PVQ1198" s="22"/>
      <c r="PVR1198" s="22"/>
      <c r="PVS1198" s="22"/>
      <c r="PVT1198" s="22"/>
      <c r="PVU1198" s="22"/>
      <c r="PVV1198" s="22"/>
      <c r="PVW1198" s="22"/>
      <c r="PVX1198" s="22"/>
      <c r="PVY1198" s="22"/>
      <c r="PVZ1198" s="22"/>
      <c r="PWA1198" s="22"/>
      <c r="PWB1198" s="22"/>
      <c r="PWC1198" s="22"/>
      <c r="PWD1198" s="22"/>
      <c r="PWE1198" s="22"/>
      <c r="PWF1198" s="22"/>
      <c r="PWG1198" s="22"/>
      <c r="PWH1198" s="22"/>
      <c r="PWI1198" s="22"/>
      <c r="PWJ1198" s="22"/>
      <c r="PWK1198" s="22"/>
      <c r="PWL1198" s="22"/>
      <c r="PWM1198" s="22"/>
      <c r="PWN1198" s="22"/>
      <c r="PWO1198" s="22"/>
      <c r="PWP1198" s="22"/>
      <c r="PWQ1198" s="22"/>
      <c r="PWR1198" s="22"/>
      <c r="PWS1198" s="22"/>
      <c r="PWT1198" s="22"/>
      <c r="PWU1198" s="22"/>
      <c r="PWV1198" s="22"/>
      <c r="PWW1198" s="22"/>
      <c r="PWX1198" s="22"/>
      <c r="PWY1198" s="22"/>
      <c r="PWZ1198" s="22"/>
      <c r="PXA1198" s="22"/>
      <c r="PXB1198" s="22"/>
      <c r="PXC1198" s="22"/>
      <c r="PXD1198" s="22"/>
      <c r="PXE1198" s="22"/>
      <c r="PXF1198" s="22"/>
      <c r="PXG1198" s="22"/>
      <c r="PXH1198" s="22"/>
      <c r="PXI1198" s="22"/>
      <c r="PXJ1198" s="22"/>
      <c r="PXK1198" s="22"/>
      <c r="PXL1198" s="22"/>
      <c r="PXM1198" s="22"/>
      <c r="PXN1198" s="22"/>
      <c r="PXO1198" s="22"/>
      <c r="PXP1198" s="22"/>
      <c r="PXQ1198" s="22"/>
      <c r="PXR1198" s="22"/>
      <c r="PXS1198" s="22"/>
      <c r="PXT1198" s="22"/>
      <c r="PXU1198" s="22"/>
      <c r="PXV1198" s="22"/>
      <c r="PXW1198" s="22"/>
      <c r="PXX1198" s="22"/>
      <c r="PXY1198" s="22"/>
      <c r="PXZ1198" s="22"/>
      <c r="PYA1198" s="22"/>
      <c r="PYB1198" s="22"/>
      <c r="PYC1198" s="22"/>
      <c r="PYD1198" s="22"/>
      <c r="PYE1198" s="22"/>
      <c r="PYF1198" s="22"/>
      <c r="PYG1198" s="22"/>
      <c r="PYH1198" s="22"/>
      <c r="PYI1198" s="22"/>
      <c r="PYJ1198" s="22"/>
      <c r="PYK1198" s="22"/>
      <c r="PYL1198" s="22"/>
      <c r="PYM1198" s="22"/>
      <c r="PYN1198" s="22"/>
      <c r="PYO1198" s="22"/>
      <c r="PYP1198" s="22"/>
      <c r="PYQ1198" s="22"/>
      <c r="PYR1198" s="22"/>
      <c r="PYS1198" s="22"/>
      <c r="PYT1198" s="22"/>
      <c r="PYU1198" s="22"/>
      <c r="PYV1198" s="22"/>
      <c r="PYW1198" s="22"/>
      <c r="PYX1198" s="22"/>
      <c r="PYY1198" s="22"/>
      <c r="PYZ1198" s="22"/>
      <c r="PZA1198" s="22"/>
      <c r="PZB1198" s="22"/>
      <c r="PZC1198" s="22"/>
      <c r="PZD1198" s="22"/>
      <c r="PZE1198" s="22"/>
      <c r="PZF1198" s="22"/>
      <c r="PZG1198" s="22"/>
      <c r="PZH1198" s="22"/>
      <c r="PZI1198" s="22"/>
      <c r="PZJ1198" s="22"/>
      <c r="PZK1198" s="22"/>
      <c r="PZL1198" s="22"/>
      <c r="PZM1198" s="22"/>
      <c r="PZN1198" s="22"/>
      <c r="PZO1198" s="22"/>
      <c r="PZP1198" s="22"/>
      <c r="PZQ1198" s="22"/>
      <c r="PZR1198" s="22"/>
      <c r="PZS1198" s="22"/>
      <c r="PZT1198" s="22"/>
      <c r="PZU1198" s="22"/>
      <c r="PZV1198" s="22"/>
      <c r="PZW1198" s="22"/>
      <c r="PZX1198" s="22"/>
      <c r="PZY1198" s="22"/>
      <c r="PZZ1198" s="22"/>
      <c r="QAA1198" s="22"/>
      <c r="QAB1198" s="22"/>
      <c r="QAC1198" s="22"/>
      <c r="QAD1198" s="22"/>
      <c r="QAE1198" s="22"/>
      <c r="QAF1198" s="22"/>
      <c r="QAG1198" s="22"/>
      <c r="QAH1198" s="22"/>
      <c r="QAI1198" s="22"/>
      <c r="QAJ1198" s="22"/>
      <c r="QAK1198" s="22"/>
      <c r="QAL1198" s="22"/>
      <c r="QAM1198" s="22"/>
      <c r="QAN1198" s="22"/>
      <c r="QAO1198" s="22"/>
      <c r="QAP1198" s="22"/>
      <c r="QAQ1198" s="22"/>
      <c r="QAR1198" s="22"/>
      <c r="QAS1198" s="22"/>
      <c r="QAT1198" s="22"/>
      <c r="QAU1198" s="22"/>
      <c r="QAV1198" s="22"/>
      <c r="QAW1198" s="22"/>
      <c r="QAX1198" s="22"/>
      <c r="QAY1198" s="22"/>
      <c r="QAZ1198" s="22"/>
      <c r="QBA1198" s="22"/>
      <c r="QBB1198" s="22"/>
      <c r="QBC1198" s="22"/>
      <c r="QBD1198" s="22"/>
      <c r="QBE1198" s="22"/>
      <c r="QBF1198" s="22"/>
      <c r="QBG1198" s="22"/>
      <c r="QBH1198" s="22"/>
      <c r="QBI1198" s="22"/>
      <c r="QBJ1198" s="22"/>
      <c r="QBK1198" s="22"/>
      <c r="QBL1198" s="22"/>
      <c r="QBM1198" s="22"/>
      <c r="QBN1198" s="22"/>
      <c r="QBO1198" s="22"/>
      <c r="QBP1198" s="22"/>
      <c r="QBQ1198" s="22"/>
      <c r="QBR1198" s="22"/>
      <c r="QBS1198" s="22"/>
      <c r="QBT1198" s="22"/>
      <c r="QBU1198" s="22"/>
      <c r="QBV1198" s="22"/>
      <c r="QBW1198" s="22"/>
      <c r="QBX1198" s="22"/>
      <c r="QBY1198" s="22"/>
      <c r="QBZ1198" s="22"/>
      <c r="QCA1198" s="22"/>
      <c r="QCB1198" s="22"/>
      <c r="QCC1198" s="22"/>
      <c r="QCD1198" s="22"/>
      <c r="QCE1198" s="22"/>
      <c r="QCF1198" s="22"/>
      <c r="QCG1198" s="22"/>
      <c r="QCH1198" s="22"/>
      <c r="QCI1198" s="22"/>
      <c r="QCJ1198" s="22"/>
      <c r="QCK1198" s="22"/>
      <c r="QCL1198" s="22"/>
      <c r="QCM1198" s="22"/>
      <c r="QCN1198" s="22"/>
      <c r="QCO1198" s="22"/>
      <c r="QCP1198" s="22"/>
      <c r="QCQ1198" s="22"/>
      <c r="QCR1198" s="22"/>
      <c r="QCS1198" s="22"/>
      <c r="QCT1198" s="22"/>
      <c r="QCU1198" s="22"/>
      <c r="QCV1198" s="22"/>
      <c r="QCW1198" s="22"/>
      <c r="QCX1198" s="22"/>
      <c r="QCY1198" s="22"/>
      <c r="QCZ1198" s="22"/>
      <c r="QDA1198" s="22"/>
      <c r="QDB1198" s="22"/>
      <c r="QDC1198" s="22"/>
      <c r="QDD1198" s="22"/>
      <c r="QDE1198" s="22"/>
      <c r="QDF1198" s="22"/>
      <c r="QDG1198" s="22"/>
      <c r="QDH1198" s="22"/>
      <c r="QDI1198" s="22"/>
      <c r="QDJ1198" s="22"/>
      <c r="QDK1198" s="22"/>
      <c r="QDL1198" s="22"/>
      <c r="QDM1198" s="22"/>
      <c r="QDN1198" s="22"/>
      <c r="QDO1198" s="22"/>
      <c r="QDP1198" s="22"/>
      <c r="QDQ1198" s="22"/>
      <c r="QDR1198" s="22"/>
      <c r="QDS1198" s="22"/>
      <c r="QDT1198" s="22"/>
      <c r="QDU1198" s="22"/>
      <c r="QDV1198" s="22"/>
      <c r="QDW1198" s="22"/>
      <c r="QDX1198" s="22"/>
      <c r="QDY1198" s="22"/>
      <c r="QDZ1198" s="22"/>
      <c r="QEA1198" s="22"/>
      <c r="QEB1198" s="22"/>
      <c r="QEC1198" s="22"/>
      <c r="QED1198" s="22"/>
      <c r="QEE1198" s="22"/>
      <c r="QEF1198" s="22"/>
      <c r="QEG1198" s="22"/>
      <c r="QEH1198" s="22"/>
      <c r="QEI1198" s="22"/>
      <c r="QEJ1198" s="22"/>
      <c r="QEK1198" s="22"/>
      <c r="QEL1198" s="22"/>
      <c r="QEM1198" s="22"/>
      <c r="QEN1198" s="22"/>
      <c r="QEO1198" s="22"/>
      <c r="QEP1198" s="22"/>
      <c r="QEQ1198" s="22"/>
      <c r="QER1198" s="22"/>
      <c r="QES1198" s="22"/>
      <c r="QET1198" s="22"/>
      <c r="QEU1198" s="22"/>
      <c r="QEV1198" s="22"/>
      <c r="QEW1198" s="22"/>
      <c r="QEX1198" s="22"/>
      <c r="QEY1198" s="22"/>
      <c r="QEZ1198" s="22"/>
      <c r="QFA1198" s="22"/>
      <c r="QFB1198" s="22"/>
      <c r="QFC1198" s="22"/>
      <c r="QFD1198" s="22"/>
      <c r="QFE1198" s="22"/>
      <c r="QFF1198" s="22"/>
      <c r="QFG1198" s="22"/>
      <c r="QFH1198" s="22"/>
      <c r="QFI1198" s="22"/>
      <c r="QFJ1198" s="22"/>
      <c r="QFK1198" s="22"/>
      <c r="QFL1198" s="22"/>
      <c r="QFM1198" s="22"/>
      <c r="QFN1198" s="22"/>
      <c r="QFO1198" s="22"/>
      <c r="QFP1198" s="22"/>
      <c r="QFQ1198" s="22"/>
      <c r="QFR1198" s="22"/>
      <c r="QFS1198" s="22"/>
      <c r="QFT1198" s="22"/>
      <c r="QFU1198" s="22"/>
      <c r="QFV1198" s="22"/>
      <c r="QFW1198" s="22"/>
      <c r="QFX1198" s="22"/>
      <c r="QFY1198" s="22"/>
      <c r="QFZ1198" s="22"/>
      <c r="QGA1198" s="22"/>
      <c r="QGB1198" s="22"/>
      <c r="QGC1198" s="22"/>
      <c r="QGD1198" s="22"/>
      <c r="QGE1198" s="22"/>
      <c r="QGF1198" s="22"/>
      <c r="QGG1198" s="22"/>
      <c r="QGH1198" s="22"/>
      <c r="QGI1198" s="22"/>
      <c r="QGJ1198" s="22"/>
      <c r="QGK1198" s="22"/>
      <c r="QGL1198" s="22"/>
      <c r="QGM1198" s="22"/>
      <c r="QGN1198" s="22"/>
      <c r="QGO1198" s="22"/>
      <c r="QGP1198" s="22"/>
      <c r="QGQ1198" s="22"/>
      <c r="QGR1198" s="22"/>
      <c r="QGS1198" s="22"/>
      <c r="QGT1198" s="22"/>
      <c r="QGU1198" s="22"/>
      <c r="QGV1198" s="22"/>
      <c r="QGW1198" s="22"/>
      <c r="QGX1198" s="22"/>
      <c r="QGY1198" s="22"/>
      <c r="QGZ1198" s="22"/>
      <c r="QHA1198" s="22"/>
      <c r="QHB1198" s="22"/>
      <c r="QHC1198" s="22"/>
      <c r="QHD1198" s="22"/>
      <c r="QHE1198" s="22"/>
      <c r="QHF1198" s="22"/>
      <c r="QHG1198" s="22"/>
      <c r="QHH1198" s="22"/>
      <c r="QHI1198" s="22"/>
      <c r="QHJ1198" s="22"/>
      <c r="QHK1198" s="22"/>
      <c r="QHL1198" s="22"/>
      <c r="QHM1198" s="22"/>
      <c r="QHN1198" s="22"/>
      <c r="QHO1198" s="22"/>
      <c r="QHP1198" s="22"/>
      <c r="QHQ1198" s="22"/>
      <c r="QHR1198" s="22"/>
      <c r="QHS1198" s="22"/>
      <c r="QHT1198" s="22"/>
      <c r="QHU1198" s="22"/>
      <c r="QHV1198" s="22"/>
      <c r="QHW1198" s="22"/>
      <c r="QHX1198" s="22"/>
      <c r="QHY1198" s="22"/>
      <c r="QHZ1198" s="22"/>
      <c r="QIA1198" s="22"/>
      <c r="QIB1198" s="22"/>
      <c r="QIC1198" s="22"/>
      <c r="QID1198" s="22"/>
      <c r="QIE1198" s="22"/>
      <c r="QIF1198" s="22"/>
      <c r="QIG1198" s="22"/>
      <c r="QIH1198" s="22"/>
      <c r="QII1198" s="22"/>
      <c r="QIJ1198" s="22"/>
      <c r="QIK1198" s="22"/>
      <c r="QIL1198" s="22"/>
      <c r="QIM1198" s="22"/>
      <c r="QIN1198" s="22"/>
      <c r="QIO1198" s="22"/>
      <c r="QIP1198" s="22"/>
      <c r="QIQ1198" s="22"/>
      <c r="QIR1198" s="22"/>
      <c r="QIS1198" s="22"/>
      <c r="QIT1198" s="22"/>
      <c r="QIU1198" s="22"/>
      <c r="QIV1198" s="22"/>
      <c r="QIW1198" s="22"/>
      <c r="QIX1198" s="22"/>
      <c r="QIY1198" s="22"/>
      <c r="QIZ1198" s="22"/>
      <c r="QJA1198" s="22"/>
      <c r="QJB1198" s="22"/>
      <c r="QJC1198" s="22"/>
      <c r="QJD1198" s="22"/>
      <c r="QJE1198" s="22"/>
      <c r="QJF1198" s="22"/>
      <c r="QJG1198" s="22"/>
      <c r="QJH1198" s="22"/>
      <c r="QJI1198" s="22"/>
      <c r="QJJ1198" s="22"/>
      <c r="QJK1198" s="22"/>
      <c r="QJL1198" s="22"/>
      <c r="QJM1198" s="22"/>
      <c r="QJN1198" s="22"/>
      <c r="QJO1198" s="22"/>
      <c r="QJP1198" s="22"/>
      <c r="QJQ1198" s="22"/>
      <c r="QJR1198" s="22"/>
      <c r="QJS1198" s="22"/>
      <c r="QJT1198" s="22"/>
      <c r="QJU1198" s="22"/>
      <c r="QJV1198" s="22"/>
      <c r="QJW1198" s="22"/>
      <c r="QJX1198" s="22"/>
      <c r="QJY1198" s="22"/>
      <c r="QJZ1198" s="22"/>
      <c r="QKA1198" s="22"/>
      <c r="QKB1198" s="22"/>
      <c r="QKC1198" s="22"/>
      <c r="QKD1198" s="22"/>
      <c r="QKE1198" s="22"/>
      <c r="QKF1198" s="22"/>
      <c r="QKG1198" s="22"/>
      <c r="QKH1198" s="22"/>
      <c r="QKI1198" s="22"/>
      <c r="QKJ1198" s="22"/>
      <c r="QKK1198" s="22"/>
      <c r="QKL1198" s="22"/>
      <c r="QKM1198" s="22"/>
      <c r="QKN1198" s="22"/>
      <c r="QKO1198" s="22"/>
      <c r="QKP1198" s="22"/>
      <c r="QKQ1198" s="22"/>
      <c r="QKR1198" s="22"/>
      <c r="QKS1198" s="22"/>
      <c r="QKT1198" s="22"/>
      <c r="QKU1198" s="22"/>
      <c r="QKV1198" s="22"/>
      <c r="QKW1198" s="22"/>
      <c r="QKX1198" s="22"/>
      <c r="QKY1198" s="22"/>
      <c r="QKZ1198" s="22"/>
      <c r="QLA1198" s="22"/>
      <c r="QLB1198" s="22"/>
      <c r="QLC1198" s="22"/>
      <c r="QLD1198" s="22"/>
      <c r="QLE1198" s="22"/>
      <c r="QLF1198" s="22"/>
      <c r="QLG1198" s="22"/>
      <c r="QLH1198" s="22"/>
      <c r="QLI1198" s="22"/>
      <c r="QLJ1198" s="22"/>
      <c r="QLK1198" s="22"/>
      <c r="QLL1198" s="22"/>
      <c r="QLM1198" s="22"/>
      <c r="QLN1198" s="22"/>
      <c r="QLO1198" s="22"/>
      <c r="QLP1198" s="22"/>
      <c r="QLQ1198" s="22"/>
      <c r="QLR1198" s="22"/>
      <c r="QLS1198" s="22"/>
      <c r="QLT1198" s="22"/>
      <c r="QLU1198" s="22"/>
      <c r="QLV1198" s="22"/>
      <c r="QLW1198" s="22"/>
      <c r="QLX1198" s="22"/>
      <c r="QLY1198" s="22"/>
      <c r="QLZ1198" s="22"/>
      <c r="QMA1198" s="22"/>
      <c r="QMB1198" s="22"/>
      <c r="QMC1198" s="22"/>
      <c r="QMD1198" s="22"/>
      <c r="QME1198" s="22"/>
      <c r="QMF1198" s="22"/>
      <c r="QMG1198" s="22"/>
      <c r="QMH1198" s="22"/>
      <c r="QMI1198" s="22"/>
      <c r="QMJ1198" s="22"/>
      <c r="QMK1198" s="22"/>
      <c r="QML1198" s="22"/>
      <c r="QMM1198" s="22"/>
      <c r="QMN1198" s="22"/>
      <c r="QMO1198" s="22"/>
      <c r="QMP1198" s="22"/>
      <c r="QMQ1198" s="22"/>
      <c r="QMR1198" s="22"/>
      <c r="QMS1198" s="22"/>
      <c r="QMT1198" s="22"/>
      <c r="QMU1198" s="22"/>
      <c r="QMV1198" s="22"/>
      <c r="QMW1198" s="22"/>
      <c r="QMX1198" s="22"/>
      <c r="QMY1198" s="22"/>
      <c r="QMZ1198" s="22"/>
      <c r="QNA1198" s="22"/>
      <c r="QNB1198" s="22"/>
      <c r="QNC1198" s="22"/>
      <c r="QND1198" s="22"/>
      <c r="QNE1198" s="22"/>
      <c r="QNF1198" s="22"/>
      <c r="QNG1198" s="22"/>
      <c r="QNH1198" s="22"/>
      <c r="QNI1198" s="22"/>
      <c r="QNJ1198" s="22"/>
      <c r="QNK1198" s="22"/>
      <c r="QNL1198" s="22"/>
      <c r="QNM1198" s="22"/>
      <c r="QNN1198" s="22"/>
      <c r="QNO1198" s="22"/>
      <c r="QNP1198" s="22"/>
      <c r="QNQ1198" s="22"/>
      <c r="QNR1198" s="22"/>
      <c r="QNS1198" s="22"/>
      <c r="QNT1198" s="22"/>
      <c r="QNU1198" s="22"/>
      <c r="QNV1198" s="22"/>
      <c r="QNW1198" s="22"/>
      <c r="QNX1198" s="22"/>
      <c r="QNY1198" s="22"/>
      <c r="QNZ1198" s="22"/>
      <c r="QOA1198" s="22"/>
      <c r="QOB1198" s="22"/>
      <c r="QOC1198" s="22"/>
      <c r="QOD1198" s="22"/>
      <c r="QOE1198" s="22"/>
      <c r="QOF1198" s="22"/>
      <c r="QOG1198" s="22"/>
      <c r="QOH1198" s="22"/>
      <c r="QOI1198" s="22"/>
      <c r="QOJ1198" s="22"/>
      <c r="QOK1198" s="22"/>
      <c r="QOL1198" s="22"/>
      <c r="QOM1198" s="22"/>
      <c r="QON1198" s="22"/>
      <c r="QOO1198" s="22"/>
      <c r="QOP1198" s="22"/>
      <c r="QOQ1198" s="22"/>
      <c r="QOR1198" s="22"/>
      <c r="QOS1198" s="22"/>
      <c r="QOT1198" s="22"/>
      <c r="QOU1198" s="22"/>
      <c r="QOV1198" s="22"/>
      <c r="QOW1198" s="22"/>
      <c r="QOX1198" s="22"/>
      <c r="QOY1198" s="22"/>
      <c r="QOZ1198" s="22"/>
      <c r="QPA1198" s="22"/>
      <c r="QPB1198" s="22"/>
      <c r="QPC1198" s="22"/>
      <c r="QPD1198" s="22"/>
      <c r="QPE1198" s="22"/>
      <c r="QPF1198" s="22"/>
      <c r="QPG1198" s="22"/>
      <c r="QPH1198" s="22"/>
      <c r="QPI1198" s="22"/>
      <c r="QPJ1198" s="22"/>
      <c r="QPK1198" s="22"/>
      <c r="QPL1198" s="22"/>
      <c r="QPM1198" s="22"/>
      <c r="QPN1198" s="22"/>
      <c r="QPO1198" s="22"/>
      <c r="QPP1198" s="22"/>
      <c r="QPQ1198" s="22"/>
      <c r="QPR1198" s="22"/>
      <c r="QPS1198" s="22"/>
      <c r="QPT1198" s="22"/>
      <c r="QPU1198" s="22"/>
      <c r="QPV1198" s="22"/>
      <c r="QPW1198" s="22"/>
      <c r="QPX1198" s="22"/>
      <c r="QPY1198" s="22"/>
      <c r="QPZ1198" s="22"/>
      <c r="QQA1198" s="22"/>
      <c r="QQB1198" s="22"/>
      <c r="QQC1198" s="22"/>
      <c r="QQD1198" s="22"/>
      <c r="QQE1198" s="22"/>
      <c r="QQF1198" s="22"/>
      <c r="QQG1198" s="22"/>
      <c r="QQH1198" s="22"/>
      <c r="QQI1198" s="22"/>
      <c r="QQJ1198" s="22"/>
      <c r="QQK1198" s="22"/>
      <c r="QQL1198" s="22"/>
      <c r="QQM1198" s="22"/>
      <c r="QQN1198" s="22"/>
      <c r="QQO1198" s="22"/>
      <c r="QQP1198" s="22"/>
      <c r="QQQ1198" s="22"/>
      <c r="QQR1198" s="22"/>
      <c r="QQS1198" s="22"/>
      <c r="QQT1198" s="22"/>
      <c r="QQU1198" s="22"/>
      <c r="QQV1198" s="22"/>
      <c r="QQW1198" s="22"/>
      <c r="QQX1198" s="22"/>
      <c r="QQY1198" s="22"/>
      <c r="QQZ1198" s="22"/>
      <c r="QRA1198" s="22"/>
      <c r="QRB1198" s="22"/>
      <c r="QRC1198" s="22"/>
      <c r="QRD1198" s="22"/>
      <c r="QRE1198" s="22"/>
      <c r="QRF1198" s="22"/>
      <c r="QRG1198" s="22"/>
      <c r="QRH1198" s="22"/>
      <c r="QRI1198" s="22"/>
      <c r="QRJ1198" s="22"/>
      <c r="QRK1198" s="22"/>
      <c r="QRL1198" s="22"/>
      <c r="QRM1198" s="22"/>
      <c r="QRN1198" s="22"/>
      <c r="QRO1198" s="22"/>
      <c r="QRP1198" s="22"/>
      <c r="QRQ1198" s="22"/>
      <c r="QRR1198" s="22"/>
      <c r="QRS1198" s="22"/>
      <c r="QRT1198" s="22"/>
      <c r="QRU1198" s="22"/>
      <c r="QRV1198" s="22"/>
      <c r="QRW1198" s="22"/>
      <c r="QRX1198" s="22"/>
      <c r="QRY1198" s="22"/>
      <c r="QRZ1198" s="22"/>
      <c r="QSA1198" s="22"/>
      <c r="QSB1198" s="22"/>
      <c r="QSC1198" s="22"/>
      <c r="QSD1198" s="22"/>
      <c r="QSE1198" s="22"/>
      <c r="QSF1198" s="22"/>
      <c r="QSG1198" s="22"/>
      <c r="QSH1198" s="22"/>
      <c r="QSI1198" s="22"/>
      <c r="QSJ1198" s="22"/>
      <c r="QSK1198" s="22"/>
      <c r="QSL1198" s="22"/>
      <c r="QSM1198" s="22"/>
      <c r="QSN1198" s="22"/>
      <c r="QSO1198" s="22"/>
      <c r="QSP1198" s="22"/>
      <c r="QSQ1198" s="22"/>
      <c r="QSR1198" s="22"/>
      <c r="QSS1198" s="22"/>
      <c r="QST1198" s="22"/>
      <c r="QSU1198" s="22"/>
      <c r="QSV1198" s="22"/>
      <c r="QSW1198" s="22"/>
      <c r="QSX1198" s="22"/>
      <c r="QSY1198" s="22"/>
      <c r="QSZ1198" s="22"/>
      <c r="QTA1198" s="22"/>
      <c r="QTB1198" s="22"/>
      <c r="QTC1198" s="22"/>
      <c r="QTD1198" s="22"/>
      <c r="QTE1198" s="22"/>
      <c r="QTF1198" s="22"/>
      <c r="QTG1198" s="22"/>
      <c r="QTH1198" s="22"/>
      <c r="QTI1198" s="22"/>
      <c r="QTJ1198" s="22"/>
      <c r="QTK1198" s="22"/>
      <c r="QTL1198" s="22"/>
      <c r="QTM1198" s="22"/>
      <c r="QTN1198" s="22"/>
      <c r="QTO1198" s="22"/>
      <c r="QTP1198" s="22"/>
      <c r="QTQ1198" s="22"/>
      <c r="QTR1198" s="22"/>
      <c r="QTS1198" s="22"/>
      <c r="QTT1198" s="22"/>
      <c r="QTU1198" s="22"/>
      <c r="QTV1198" s="22"/>
      <c r="QTW1198" s="22"/>
      <c r="QTX1198" s="22"/>
      <c r="QTY1198" s="22"/>
      <c r="QTZ1198" s="22"/>
      <c r="QUA1198" s="22"/>
      <c r="QUB1198" s="22"/>
      <c r="QUC1198" s="22"/>
      <c r="QUD1198" s="22"/>
      <c r="QUE1198" s="22"/>
      <c r="QUF1198" s="22"/>
      <c r="QUG1198" s="22"/>
      <c r="QUH1198" s="22"/>
      <c r="QUI1198" s="22"/>
      <c r="QUJ1198" s="22"/>
      <c r="QUK1198" s="22"/>
      <c r="QUL1198" s="22"/>
      <c r="QUM1198" s="22"/>
      <c r="QUN1198" s="22"/>
      <c r="QUO1198" s="22"/>
      <c r="QUP1198" s="22"/>
      <c r="QUQ1198" s="22"/>
      <c r="QUR1198" s="22"/>
      <c r="QUS1198" s="22"/>
      <c r="QUT1198" s="22"/>
      <c r="QUU1198" s="22"/>
      <c r="QUV1198" s="22"/>
      <c r="QUW1198" s="22"/>
      <c r="QUX1198" s="22"/>
      <c r="QUY1198" s="22"/>
      <c r="QUZ1198" s="22"/>
      <c r="QVA1198" s="22"/>
      <c r="QVB1198" s="22"/>
      <c r="QVC1198" s="22"/>
      <c r="QVD1198" s="22"/>
      <c r="QVE1198" s="22"/>
      <c r="QVF1198" s="22"/>
      <c r="QVG1198" s="22"/>
      <c r="QVH1198" s="22"/>
      <c r="QVI1198" s="22"/>
      <c r="QVJ1198" s="22"/>
      <c r="QVK1198" s="22"/>
      <c r="QVL1198" s="22"/>
      <c r="QVM1198" s="22"/>
      <c r="QVN1198" s="22"/>
      <c r="QVO1198" s="22"/>
      <c r="QVP1198" s="22"/>
      <c r="QVQ1198" s="22"/>
      <c r="QVR1198" s="22"/>
      <c r="QVS1198" s="22"/>
      <c r="QVT1198" s="22"/>
      <c r="QVU1198" s="22"/>
      <c r="QVV1198" s="22"/>
      <c r="QVW1198" s="22"/>
      <c r="QVX1198" s="22"/>
      <c r="QVY1198" s="22"/>
      <c r="QVZ1198" s="22"/>
      <c r="QWA1198" s="22"/>
      <c r="QWB1198" s="22"/>
      <c r="QWC1198" s="22"/>
      <c r="QWD1198" s="22"/>
      <c r="QWE1198" s="22"/>
      <c r="QWF1198" s="22"/>
      <c r="QWG1198" s="22"/>
      <c r="QWH1198" s="22"/>
      <c r="QWI1198" s="22"/>
      <c r="QWJ1198" s="22"/>
      <c r="QWK1198" s="22"/>
      <c r="QWL1198" s="22"/>
      <c r="QWM1198" s="22"/>
      <c r="QWN1198" s="22"/>
      <c r="QWO1198" s="22"/>
      <c r="QWP1198" s="22"/>
      <c r="QWQ1198" s="22"/>
      <c r="QWR1198" s="22"/>
      <c r="QWS1198" s="22"/>
      <c r="QWT1198" s="22"/>
      <c r="QWU1198" s="22"/>
      <c r="QWV1198" s="22"/>
      <c r="QWW1198" s="22"/>
      <c r="QWX1198" s="22"/>
      <c r="QWY1198" s="22"/>
      <c r="QWZ1198" s="22"/>
      <c r="QXA1198" s="22"/>
      <c r="QXB1198" s="22"/>
      <c r="QXC1198" s="22"/>
      <c r="QXD1198" s="22"/>
      <c r="QXE1198" s="22"/>
      <c r="QXF1198" s="22"/>
      <c r="QXG1198" s="22"/>
      <c r="QXH1198" s="22"/>
      <c r="QXI1198" s="22"/>
      <c r="QXJ1198" s="22"/>
      <c r="QXK1198" s="22"/>
      <c r="QXL1198" s="22"/>
      <c r="QXM1198" s="22"/>
      <c r="QXN1198" s="22"/>
      <c r="QXO1198" s="22"/>
      <c r="QXP1198" s="22"/>
      <c r="QXQ1198" s="22"/>
      <c r="QXR1198" s="22"/>
      <c r="QXS1198" s="22"/>
      <c r="QXT1198" s="22"/>
      <c r="QXU1198" s="22"/>
      <c r="QXV1198" s="22"/>
      <c r="QXW1198" s="22"/>
      <c r="QXX1198" s="22"/>
      <c r="QXY1198" s="22"/>
      <c r="QXZ1198" s="22"/>
      <c r="QYA1198" s="22"/>
      <c r="QYB1198" s="22"/>
      <c r="QYC1198" s="22"/>
      <c r="QYD1198" s="22"/>
      <c r="QYE1198" s="22"/>
      <c r="QYF1198" s="22"/>
      <c r="QYG1198" s="22"/>
      <c r="QYH1198" s="22"/>
      <c r="QYI1198" s="22"/>
      <c r="QYJ1198" s="22"/>
      <c r="QYK1198" s="22"/>
      <c r="QYL1198" s="22"/>
      <c r="QYM1198" s="22"/>
      <c r="QYN1198" s="22"/>
      <c r="QYO1198" s="22"/>
      <c r="QYP1198" s="22"/>
      <c r="QYQ1198" s="22"/>
      <c r="QYR1198" s="22"/>
      <c r="QYS1198" s="22"/>
      <c r="QYT1198" s="22"/>
      <c r="QYU1198" s="22"/>
      <c r="QYV1198" s="22"/>
      <c r="QYW1198" s="22"/>
      <c r="QYX1198" s="22"/>
      <c r="QYY1198" s="22"/>
      <c r="QYZ1198" s="22"/>
      <c r="QZA1198" s="22"/>
      <c r="QZB1198" s="22"/>
      <c r="QZC1198" s="22"/>
      <c r="QZD1198" s="22"/>
      <c r="QZE1198" s="22"/>
      <c r="QZF1198" s="22"/>
      <c r="QZG1198" s="22"/>
      <c r="QZH1198" s="22"/>
      <c r="QZI1198" s="22"/>
      <c r="QZJ1198" s="22"/>
      <c r="QZK1198" s="22"/>
      <c r="QZL1198" s="22"/>
      <c r="QZM1198" s="22"/>
      <c r="QZN1198" s="22"/>
      <c r="QZO1198" s="22"/>
      <c r="QZP1198" s="22"/>
      <c r="QZQ1198" s="22"/>
      <c r="QZR1198" s="22"/>
      <c r="QZS1198" s="22"/>
      <c r="QZT1198" s="22"/>
      <c r="QZU1198" s="22"/>
      <c r="QZV1198" s="22"/>
      <c r="QZW1198" s="22"/>
      <c r="QZX1198" s="22"/>
      <c r="QZY1198" s="22"/>
      <c r="QZZ1198" s="22"/>
      <c r="RAA1198" s="22"/>
      <c r="RAB1198" s="22"/>
      <c r="RAC1198" s="22"/>
      <c r="RAD1198" s="22"/>
      <c r="RAE1198" s="22"/>
      <c r="RAF1198" s="22"/>
      <c r="RAG1198" s="22"/>
      <c r="RAH1198" s="22"/>
      <c r="RAI1198" s="22"/>
      <c r="RAJ1198" s="22"/>
      <c r="RAK1198" s="22"/>
      <c r="RAL1198" s="22"/>
      <c r="RAM1198" s="22"/>
      <c r="RAN1198" s="22"/>
      <c r="RAO1198" s="22"/>
      <c r="RAP1198" s="22"/>
      <c r="RAQ1198" s="22"/>
      <c r="RAR1198" s="22"/>
      <c r="RAS1198" s="22"/>
      <c r="RAT1198" s="22"/>
      <c r="RAU1198" s="22"/>
      <c r="RAV1198" s="22"/>
      <c r="RAW1198" s="22"/>
      <c r="RAX1198" s="22"/>
      <c r="RAY1198" s="22"/>
      <c r="RAZ1198" s="22"/>
      <c r="RBA1198" s="22"/>
      <c r="RBB1198" s="22"/>
      <c r="RBC1198" s="22"/>
      <c r="RBD1198" s="22"/>
      <c r="RBE1198" s="22"/>
      <c r="RBF1198" s="22"/>
      <c r="RBG1198" s="22"/>
      <c r="RBH1198" s="22"/>
      <c r="RBI1198" s="22"/>
      <c r="RBJ1198" s="22"/>
      <c r="RBK1198" s="22"/>
      <c r="RBL1198" s="22"/>
      <c r="RBM1198" s="22"/>
      <c r="RBN1198" s="22"/>
      <c r="RBO1198" s="22"/>
      <c r="RBP1198" s="22"/>
      <c r="RBQ1198" s="22"/>
      <c r="RBR1198" s="22"/>
      <c r="RBS1198" s="22"/>
      <c r="RBT1198" s="22"/>
      <c r="RBU1198" s="22"/>
      <c r="RBV1198" s="22"/>
      <c r="RBW1198" s="22"/>
      <c r="RBX1198" s="22"/>
      <c r="RBY1198" s="22"/>
      <c r="RBZ1198" s="22"/>
      <c r="RCA1198" s="22"/>
      <c r="RCB1198" s="22"/>
      <c r="RCC1198" s="22"/>
      <c r="RCD1198" s="22"/>
      <c r="RCE1198" s="22"/>
      <c r="RCF1198" s="22"/>
      <c r="RCG1198" s="22"/>
      <c r="RCH1198" s="22"/>
      <c r="RCI1198" s="22"/>
      <c r="RCJ1198" s="22"/>
      <c r="RCK1198" s="22"/>
      <c r="RCL1198" s="22"/>
      <c r="RCM1198" s="22"/>
      <c r="RCN1198" s="22"/>
      <c r="RCO1198" s="22"/>
      <c r="RCP1198" s="22"/>
      <c r="RCQ1198" s="22"/>
      <c r="RCR1198" s="22"/>
      <c r="RCS1198" s="22"/>
      <c r="RCT1198" s="22"/>
      <c r="RCU1198" s="22"/>
      <c r="RCV1198" s="22"/>
      <c r="RCW1198" s="22"/>
      <c r="RCX1198" s="22"/>
      <c r="RCY1198" s="22"/>
      <c r="RCZ1198" s="22"/>
      <c r="RDA1198" s="22"/>
      <c r="RDB1198" s="22"/>
      <c r="RDC1198" s="22"/>
      <c r="RDD1198" s="22"/>
      <c r="RDE1198" s="22"/>
      <c r="RDF1198" s="22"/>
      <c r="RDG1198" s="22"/>
      <c r="RDH1198" s="22"/>
      <c r="RDI1198" s="22"/>
      <c r="RDJ1198" s="22"/>
      <c r="RDK1198" s="22"/>
      <c r="RDL1198" s="22"/>
      <c r="RDM1198" s="22"/>
      <c r="RDN1198" s="22"/>
      <c r="RDO1198" s="22"/>
      <c r="RDP1198" s="22"/>
      <c r="RDQ1198" s="22"/>
      <c r="RDR1198" s="22"/>
      <c r="RDS1198" s="22"/>
      <c r="RDT1198" s="22"/>
      <c r="RDU1198" s="22"/>
      <c r="RDV1198" s="22"/>
      <c r="RDW1198" s="22"/>
      <c r="RDX1198" s="22"/>
      <c r="RDY1198" s="22"/>
      <c r="RDZ1198" s="22"/>
      <c r="REA1198" s="22"/>
      <c r="REB1198" s="22"/>
      <c r="REC1198" s="22"/>
      <c r="RED1198" s="22"/>
      <c r="REE1198" s="22"/>
      <c r="REF1198" s="22"/>
      <c r="REG1198" s="22"/>
      <c r="REH1198" s="22"/>
      <c r="REI1198" s="22"/>
      <c r="REJ1198" s="22"/>
      <c r="REK1198" s="22"/>
      <c r="REL1198" s="22"/>
      <c r="REM1198" s="22"/>
      <c r="REN1198" s="22"/>
      <c r="REO1198" s="22"/>
      <c r="REP1198" s="22"/>
      <c r="REQ1198" s="22"/>
      <c r="RER1198" s="22"/>
      <c r="RES1198" s="22"/>
      <c r="RET1198" s="22"/>
      <c r="REU1198" s="22"/>
      <c r="REV1198" s="22"/>
      <c r="REW1198" s="22"/>
      <c r="REX1198" s="22"/>
      <c r="REY1198" s="22"/>
      <c r="REZ1198" s="22"/>
      <c r="RFA1198" s="22"/>
      <c r="RFB1198" s="22"/>
      <c r="RFC1198" s="22"/>
      <c r="RFD1198" s="22"/>
      <c r="RFE1198" s="22"/>
      <c r="RFF1198" s="22"/>
      <c r="RFG1198" s="22"/>
      <c r="RFH1198" s="22"/>
      <c r="RFI1198" s="22"/>
      <c r="RFJ1198" s="22"/>
      <c r="RFK1198" s="22"/>
      <c r="RFL1198" s="22"/>
      <c r="RFM1198" s="22"/>
      <c r="RFN1198" s="22"/>
      <c r="RFO1198" s="22"/>
      <c r="RFP1198" s="22"/>
      <c r="RFQ1198" s="22"/>
      <c r="RFR1198" s="22"/>
      <c r="RFS1198" s="22"/>
      <c r="RFT1198" s="22"/>
      <c r="RFU1198" s="22"/>
      <c r="RFV1198" s="22"/>
      <c r="RFW1198" s="22"/>
      <c r="RFX1198" s="22"/>
      <c r="RFY1198" s="22"/>
      <c r="RFZ1198" s="22"/>
      <c r="RGA1198" s="22"/>
      <c r="RGB1198" s="22"/>
      <c r="RGC1198" s="22"/>
      <c r="RGD1198" s="22"/>
      <c r="RGE1198" s="22"/>
      <c r="RGF1198" s="22"/>
      <c r="RGG1198" s="22"/>
      <c r="RGH1198" s="22"/>
      <c r="RGI1198" s="22"/>
      <c r="RGJ1198" s="22"/>
      <c r="RGK1198" s="22"/>
      <c r="RGL1198" s="22"/>
      <c r="RGM1198" s="22"/>
      <c r="RGN1198" s="22"/>
      <c r="RGO1198" s="22"/>
      <c r="RGP1198" s="22"/>
      <c r="RGQ1198" s="22"/>
      <c r="RGR1198" s="22"/>
      <c r="RGS1198" s="22"/>
      <c r="RGT1198" s="22"/>
      <c r="RGU1198" s="22"/>
      <c r="RGV1198" s="22"/>
      <c r="RGW1198" s="22"/>
      <c r="RGX1198" s="22"/>
      <c r="RGY1198" s="22"/>
      <c r="RGZ1198" s="22"/>
      <c r="RHA1198" s="22"/>
      <c r="RHB1198" s="22"/>
      <c r="RHC1198" s="22"/>
      <c r="RHD1198" s="22"/>
      <c r="RHE1198" s="22"/>
      <c r="RHF1198" s="22"/>
      <c r="RHG1198" s="22"/>
      <c r="RHH1198" s="22"/>
      <c r="RHI1198" s="22"/>
      <c r="RHJ1198" s="22"/>
      <c r="RHK1198" s="22"/>
      <c r="RHL1198" s="22"/>
      <c r="RHM1198" s="22"/>
      <c r="RHN1198" s="22"/>
      <c r="RHO1198" s="22"/>
      <c r="RHP1198" s="22"/>
      <c r="RHQ1198" s="22"/>
      <c r="RHR1198" s="22"/>
      <c r="RHS1198" s="22"/>
      <c r="RHT1198" s="22"/>
      <c r="RHU1198" s="22"/>
      <c r="RHV1198" s="22"/>
      <c r="RHW1198" s="22"/>
      <c r="RHX1198" s="22"/>
      <c r="RHY1198" s="22"/>
      <c r="RHZ1198" s="22"/>
      <c r="RIA1198" s="22"/>
      <c r="RIB1198" s="22"/>
      <c r="RIC1198" s="22"/>
      <c r="RID1198" s="22"/>
      <c r="RIE1198" s="22"/>
      <c r="RIF1198" s="22"/>
      <c r="RIG1198" s="22"/>
      <c r="RIH1198" s="22"/>
      <c r="RII1198" s="22"/>
      <c r="RIJ1198" s="22"/>
      <c r="RIK1198" s="22"/>
      <c r="RIL1198" s="22"/>
      <c r="RIM1198" s="22"/>
      <c r="RIN1198" s="22"/>
      <c r="RIO1198" s="22"/>
      <c r="RIP1198" s="22"/>
      <c r="RIQ1198" s="22"/>
      <c r="RIR1198" s="22"/>
      <c r="RIS1198" s="22"/>
      <c r="RIT1198" s="22"/>
      <c r="RIU1198" s="22"/>
      <c r="RIV1198" s="22"/>
      <c r="RIW1198" s="22"/>
      <c r="RIX1198" s="22"/>
      <c r="RIY1198" s="22"/>
      <c r="RIZ1198" s="22"/>
      <c r="RJA1198" s="22"/>
      <c r="RJB1198" s="22"/>
      <c r="RJC1198" s="22"/>
      <c r="RJD1198" s="22"/>
      <c r="RJE1198" s="22"/>
      <c r="RJF1198" s="22"/>
      <c r="RJG1198" s="22"/>
      <c r="RJH1198" s="22"/>
      <c r="RJI1198" s="22"/>
      <c r="RJJ1198" s="22"/>
      <c r="RJK1198" s="22"/>
      <c r="RJL1198" s="22"/>
      <c r="RJM1198" s="22"/>
      <c r="RJN1198" s="22"/>
      <c r="RJO1198" s="22"/>
      <c r="RJP1198" s="22"/>
      <c r="RJQ1198" s="22"/>
      <c r="RJR1198" s="22"/>
      <c r="RJS1198" s="22"/>
      <c r="RJT1198" s="22"/>
      <c r="RJU1198" s="22"/>
      <c r="RJV1198" s="22"/>
      <c r="RJW1198" s="22"/>
      <c r="RJX1198" s="22"/>
      <c r="RJY1198" s="22"/>
      <c r="RJZ1198" s="22"/>
      <c r="RKA1198" s="22"/>
      <c r="RKB1198" s="22"/>
      <c r="RKC1198" s="22"/>
      <c r="RKD1198" s="22"/>
      <c r="RKE1198" s="22"/>
      <c r="RKF1198" s="22"/>
      <c r="RKG1198" s="22"/>
      <c r="RKH1198" s="22"/>
      <c r="RKI1198" s="22"/>
      <c r="RKJ1198" s="22"/>
      <c r="RKK1198" s="22"/>
      <c r="RKL1198" s="22"/>
      <c r="RKM1198" s="22"/>
      <c r="RKN1198" s="22"/>
      <c r="RKO1198" s="22"/>
      <c r="RKP1198" s="22"/>
      <c r="RKQ1198" s="22"/>
      <c r="RKR1198" s="22"/>
      <c r="RKS1198" s="22"/>
      <c r="RKT1198" s="22"/>
      <c r="RKU1198" s="22"/>
      <c r="RKV1198" s="22"/>
      <c r="RKW1198" s="22"/>
      <c r="RKX1198" s="22"/>
      <c r="RKY1198" s="22"/>
      <c r="RKZ1198" s="22"/>
      <c r="RLA1198" s="22"/>
      <c r="RLB1198" s="22"/>
      <c r="RLC1198" s="22"/>
      <c r="RLD1198" s="22"/>
      <c r="RLE1198" s="22"/>
      <c r="RLF1198" s="22"/>
      <c r="RLG1198" s="22"/>
      <c r="RLH1198" s="22"/>
      <c r="RLI1198" s="22"/>
      <c r="RLJ1198" s="22"/>
      <c r="RLK1198" s="22"/>
      <c r="RLL1198" s="22"/>
      <c r="RLM1198" s="22"/>
      <c r="RLN1198" s="22"/>
      <c r="RLO1198" s="22"/>
      <c r="RLP1198" s="22"/>
      <c r="RLQ1198" s="22"/>
      <c r="RLR1198" s="22"/>
      <c r="RLS1198" s="22"/>
      <c r="RLT1198" s="22"/>
      <c r="RLU1198" s="22"/>
      <c r="RLV1198" s="22"/>
      <c r="RLW1198" s="22"/>
      <c r="RLX1198" s="22"/>
      <c r="RLY1198" s="22"/>
      <c r="RLZ1198" s="22"/>
      <c r="RMA1198" s="22"/>
      <c r="RMB1198" s="22"/>
      <c r="RMC1198" s="22"/>
      <c r="RMD1198" s="22"/>
      <c r="RME1198" s="22"/>
      <c r="RMF1198" s="22"/>
      <c r="RMG1198" s="22"/>
      <c r="RMH1198" s="22"/>
      <c r="RMI1198" s="22"/>
      <c r="RMJ1198" s="22"/>
      <c r="RMK1198" s="22"/>
      <c r="RML1198" s="22"/>
      <c r="RMM1198" s="22"/>
      <c r="RMN1198" s="22"/>
      <c r="RMO1198" s="22"/>
      <c r="RMP1198" s="22"/>
      <c r="RMQ1198" s="22"/>
      <c r="RMR1198" s="22"/>
      <c r="RMS1198" s="22"/>
      <c r="RMT1198" s="22"/>
      <c r="RMU1198" s="22"/>
      <c r="RMV1198" s="22"/>
      <c r="RMW1198" s="22"/>
      <c r="RMX1198" s="22"/>
      <c r="RMY1198" s="22"/>
      <c r="RMZ1198" s="22"/>
      <c r="RNA1198" s="22"/>
      <c r="RNB1198" s="22"/>
      <c r="RNC1198" s="22"/>
      <c r="RND1198" s="22"/>
      <c r="RNE1198" s="22"/>
      <c r="RNF1198" s="22"/>
      <c r="RNG1198" s="22"/>
      <c r="RNH1198" s="22"/>
      <c r="RNI1198" s="22"/>
      <c r="RNJ1198" s="22"/>
      <c r="RNK1198" s="22"/>
      <c r="RNL1198" s="22"/>
      <c r="RNM1198" s="22"/>
      <c r="RNN1198" s="22"/>
      <c r="RNO1198" s="22"/>
      <c r="RNP1198" s="22"/>
      <c r="RNQ1198" s="22"/>
      <c r="RNR1198" s="22"/>
      <c r="RNS1198" s="22"/>
      <c r="RNT1198" s="22"/>
      <c r="RNU1198" s="22"/>
      <c r="RNV1198" s="22"/>
      <c r="RNW1198" s="22"/>
      <c r="RNX1198" s="22"/>
      <c r="RNY1198" s="22"/>
      <c r="RNZ1198" s="22"/>
      <c r="ROA1198" s="22"/>
      <c r="ROB1198" s="22"/>
      <c r="ROC1198" s="22"/>
      <c r="ROD1198" s="22"/>
      <c r="ROE1198" s="22"/>
      <c r="ROF1198" s="22"/>
      <c r="ROG1198" s="22"/>
      <c r="ROH1198" s="22"/>
      <c r="ROI1198" s="22"/>
      <c r="ROJ1198" s="22"/>
      <c r="ROK1198" s="22"/>
      <c r="ROL1198" s="22"/>
      <c r="ROM1198" s="22"/>
      <c r="RON1198" s="22"/>
      <c r="ROO1198" s="22"/>
      <c r="ROP1198" s="22"/>
      <c r="ROQ1198" s="22"/>
      <c r="ROR1198" s="22"/>
      <c r="ROS1198" s="22"/>
      <c r="ROT1198" s="22"/>
      <c r="ROU1198" s="22"/>
      <c r="ROV1198" s="22"/>
      <c r="ROW1198" s="22"/>
      <c r="ROX1198" s="22"/>
      <c r="ROY1198" s="22"/>
      <c r="ROZ1198" s="22"/>
      <c r="RPA1198" s="22"/>
      <c r="RPB1198" s="22"/>
      <c r="RPC1198" s="22"/>
      <c r="RPD1198" s="22"/>
      <c r="RPE1198" s="22"/>
      <c r="RPF1198" s="22"/>
      <c r="RPG1198" s="22"/>
      <c r="RPH1198" s="22"/>
      <c r="RPI1198" s="22"/>
      <c r="RPJ1198" s="22"/>
      <c r="RPK1198" s="22"/>
      <c r="RPL1198" s="22"/>
      <c r="RPM1198" s="22"/>
      <c r="RPN1198" s="22"/>
      <c r="RPO1198" s="22"/>
      <c r="RPP1198" s="22"/>
      <c r="RPQ1198" s="22"/>
      <c r="RPR1198" s="22"/>
      <c r="RPS1198" s="22"/>
      <c r="RPT1198" s="22"/>
      <c r="RPU1198" s="22"/>
      <c r="RPV1198" s="22"/>
      <c r="RPW1198" s="22"/>
      <c r="RPX1198" s="22"/>
      <c r="RPY1198" s="22"/>
      <c r="RPZ1198" s="22"/>
      <c r="RQA1198" s="22"/>
      <c r="RQB1198" s="22"/>
      <c r="RQC1198" s="22"/>
      <c r="RQD1198" s="22"/>
      <c r="RQE1198" s="22"/>
      <c r="RQF1198" s="22"/>
      <c r="RQG1198" s="22"/>
      <c r="RQH1198" s="22"/>
      <c r="RQI1198" s="22"/>
      <c r="RQJ1198" s="22"/>
      <c r="RQK1198" s="22"/>
      <c r="RQL1198" s="22"/>
      <c r="RQM1198" s="22"/>
      <c r="RQN1198" s="22"/>
      <c r="RQO1198" s="22"/>
      <c r="RQP1198" s="22"/>
      <c r="RQQ1198" s="22"/>
      <c r="RQR1198" s="22"/>
      <c r="RQS1198" s="22"/>
      <c r="RQT1198" s="22"/>
      <c r="RQU1198" s="22"/>
      <c r="RQV1198" s="22"/>
      <c r="RQW1198" s="22"/>
      <c r="RQX1198" s="22"/>
      <c r="RQY1198" s="22"/>
      <c r="RQZ1198" s="22"/>
      <c r="RRA1198" s="22"/>
      <c r="RRB1198" s="22"/>
      <c r="RRC1198" s="22"/>
      <c r="RRD1198" s="22"/>
      <c r="RRE1198" s="22"/>
      <c r="RRF1198" s="22"/>
      <c r="RRG1198" s="22"/>
      <c r="RRH1198" s="22"/>
      <c r="RRI1198" s="22"/>
      <c r="RRJ1198" s="22"/>
      <c r="RRK1198" s="22"/>
      <c r="RRL1198" s="22"/>
      <c r="RRM1198" s="22"/>
      <c r="RRN1198" s="22"/>
      <c r="RRO1198" s="22"/>
      <c r="RRP1198" s="22"/>
      <c r="RRQ1198" s="22"/>
      <c r="RRR1198" s="22"/>
      <c r="RRS1198" s="22"/>
      <c r="RRT1198" s="22"/>
      <c r="RRU1198" s="22"/>
      <c r="RRV1198" s="22"/>
      <c r="RRW1198" s="22"/>
      <c r="RRX1198" s="22"/>
      <c r="RRY1198" s="22"/>
      <c r="RRZ1198" s="22"/>
      <c r="RSA1198" s="22"/>
      <c r="RSB1198" s="22"/>
      <c r="RSC1198" s="22"/>
      <c r="RSD1198" s="22"/>
      <c r="RSE1198" s="22"/>
      <c r="RSF1198" s="22"/>
      <c r="RSG1198" s="22"/>
      <c r="RSH1198" s="22"/>
      <c r="RSI1198" s="22"/>
      <c r="RSJ1198" s="22"/>
      <c r="RSK1198" s="22"/>
      <c r="RSL1198" s="22"/>
      <c r="RSM1198" s="22"/>
      <c r="RSN1198" s="22"/>
      <c r="RSO1198" s="22"/>
      <c r="RSP1198" s="22"/>
      <c r="RSQ1198" s="22"/>
      <c r="RSR1198" s="22"/>
      <c r="RSS1198" s="22"/>
      <c r="RST1198" s="22"/>
      <c r="RSU1198" s="22"/>
      <c r="RSV1198" s="22"/>
      <c r="RSW1198" s="22"/>
      <c r="RSX1198" s="22"/>
      <c r="RSY1198" s="22"/>
      <c r="RSZ1198" s="22"/>
      <c r="RTA1198" s="22"/>
      <c r="RTB1198" s="22"/>
      <c r="RTC1198" s="22"/>
      <c r="RTD1198" s="22"/>
      <c r="RTE1198" s="22"/>
      <c r="RTF1198" s="22"/>
      <c r="RTG1198" s="22"/>
      <c r="RTH1198" s="22"/>
      <c r="RTI1198" s="22"/>
      <c r="RTJ1198" s="22"/>
      <c r="RTK1198" s="22"/>
      <c r="RTL1198" s="22"/>
      <c r="RTM1198" s="22"/>
      <c r="RTN1198" s="22"/>
      <c r="RTO1198" s="22"/>
      <c r="RTP1198" s="22"/>
      <c r="RTQ1198" s="22"/>
      <c r="RTR1198" s="22"/>
      <c r="RTS1198" s="22"/>
      <c r="RTT1198" s="22"/>
      <c r="RTU1198" s="22"/>
      <c r="RTV1198" s="22"/>
      <c r="RTW1198" s="22"/>
      <c r="RTX1198" s="22"/>
      <c r="RTY1198" s="22"/>
      <c r="RTZ1198" s="22"/>
      <c r="RUA1198" s="22"/>
      <c r="RUB1198" s="22"/>
      <c r="RUC1198" s="22"/>
      <c r="RUD1198" s="22"/>
      <c r="RUE1198" s="22"/>
      <c r="RUF1198" s="22"/>
      <c r="RUG1198" s="22"/>
      <c r="RUH1198" s="22"/>
      <c r="RUI1198" s="22"/>
      <c r="RUJ1198" s="22"/>
      <c r="RUK1198" s="22"/>
      <c r="RUL1198" s="22"/>
      <c r="RUM1198" s="22"/>
      <c r="RUN1198" s="22"/>
      <c r="RUO1198" s="22"/>
      <c r="RUP1198" s="22"/>
      <c r="RUQ1198" s="22"/>
      <c r="RUR1198" s="22"/>
      <c r="RUS1198" s="22"/>
      <c r="RUT1198" s="22"/>
      <c r="RUU1198" s="22"/>
      <c r="RUV1198" s="22"/>
      <c r="RUW1198" s="22"/>
      <c r="RUX1198" s="22"/>
      <c r="RUY1198" s="22"/>
      <c r="RUZ1198" s="22"/>
      <c r="RVA1198" s="22"/>
      <c r="RVB1198" s="22"/>
      <c r="RVC1198" s="22"/>
      <c r="RVD1198" s="22"/>
      <c r="RVE1198" s="22"/>
      <c r="RVF1198" s="22"/>
      <c r="RVG1198" s="22"/>
      <c r="RVH1198" s="22"/>
      <c r="RVI1198" s="22"/>
      <c r="RVJ1198" s="22"/>
      <c r="RVK1198" s="22"/>
      <c r="RVL1198" s="22"/>
      <c r="RVM1198" s="22"/>
      <c r="RVN1198" s="22"/>
      <c r="RVO1198" s="22"/>
      <c r="RVP1198" s="22"/>
      <c r="RVQ1198" s="22"/>
      <c r="RVR1198" s="22"/>
      <c r="RVS1198" s="22"/>
      <c r="RVT1198" s="22"/>
      <c r="RVU1198" s="22"/>
      <c r="RVV1198" s="22"/>
      <c r="RVW1198" s="22"/>
      <c r="RVX1198" s="22"/>
      <c r="RVY1198" s="22"/>
      <c r="RVZ1198" s="22"/>
      <c r="RWA1198" s="22"/>
      <c r="RWB1198" s="22"/>
      <c r="RWC1198" s="22"/>
      <c r="RWD1198" s="22"/>
      <c r="RWE1198" s="22"/>
      <c r="RWF1198" s="22"/>
      <c r="RWG1198" s="22"/>
      <c r="RWH1198" s="22"/>
      <c r="RWI1198" s="22"/>
      <c r="RWJ1198" s="22"/>
      <c r="RWK1198" s="22"/>
      <c r="RWL1198" s="22"/>
      <c r="RWM1198" s="22"/>
      <c r="RWN1198" s="22"/>
      <c r="RWO1198" s="22"/>
      <c r="RWP1198" s="22"/>
      <c r="RWQ1198" s="22"/>
      <c r="RWR1198" s="22"/>
      <c r="RWS1198" s="22"/>
      <c r="RWT1198" s="22"/>
      <c r="RWU1198" s="22"/>
      <c r="RWV1198" s="22"/>
      <c r="RWW1198" s="22"/>
      <c r="RWX1198" s="22"/>
      <c r="RWY1198" s="22"/>
      <c r="RWZ1198" s="22"/>
      <c r="RXA1198" s="22"/>
      <c r="RXB1198" s="22"/>
      <c r="RXC1198" s="22"/>
      <c r="RXD1198" s="22"/>
      <c r="RXE1198" s="22"/>
      <c r="RXF1198" s="22"/>
      <c r="RXG1198" s="22"/>
      <c r="RXH1198" s="22"/>
      <c r="RXI1198" s="22"/>
      <c r="RXJ1198" s="22"/>
      <c r="RXK1198" s="22"/>
      <c r="RXL1198" s="22"/>
      <c r="RXM1198" s="22"/>
      <c r="RXN1198" s="22"/>
      <c r="RXO1198" s="22"/>
      <c r="RXP1198" s="22"/>
      <c r="RXQ1198" s="22"/>
      <c r="RXR1198" s="22"/>
      <c r="RXS1198" s="22"/>
      <c r="RXT1198" s="22"/>
      <c r="RXU1198" s="22"/>
      <c r="RXV1198" s="22"/>
      <c r="RXW1198" s="22"/>
      <c r="RXX1198" s="22"/>
      <c r="RXY1198" s="22"/>
      <c r="RXZ1198" s="22"/>
      <c r="RYA1198" s="22"/>
      <c r="RYB1198" s="22"/>
      <c r="RYC1198" s="22"/>
      <c r="RYD1198" s="22"/>
      <c r="RYE1198" s="22"/>
      <c r="RYF1198" s="22"/>
      <c r="RYG1198" s="22"/>
      <c r="RYH1198" s="22"/>
      <c r="RYI1198" s="22"/>
      <c r="RYJ1198" s="22"/>
      <c r="RYK1198" s="22"/>
      <c r="RYL1198" s="22"/>
      <c r="RYM1198" s="22"/>
      <c r="RYN1198" s="22"/>
      <c r="RYO1198" s="22"/>
      <c r="RYP1198" s="22"/>
      <c r="RYQ1198" s="22"/>
      <c r="RYR1198" s="22"/>
      <c r="RYS1198" s="22"/>
      <c r="RYT1198" s="22"/>
      <c r="RYU1198" s="22"/>
      <c r="RYV1198" s="22"/>
      <c r="RYW1198" s="22"/>
      <c r="RYX1198" s="22"/>
      <c r="RYY1198" s="22"/>
      <c r="RYZ1198" s="22"/>
      <c r="RZA1198" s="22"/>
      <c r="RZB1198" s="22"/>
      <c r="RZC1198" s="22"/>
      <c r="RZD1198" s="22"/>
      <c r="RZE1198" s="22"/>
      <c r="RZF1198" s="22"/>
      <c r="RZG1198" s="22"/>
      <c r="RZH1198" s="22"/>
      <c r="RZI1198" s="22"/>
      <c r="RZJ1198" s="22"/>
      <c r="RZK1198" s="22"/>
      <c r="RZL1198" s="22"/>
      <c r="RZM1198" s="22"/>
      <c r="RZN1198" s="22"/>
      <c r="RZO1198" s="22"/>
      <c r="RZP1198" s="22"/>
      <c r="RZQ1198" s="22"/>
      <c r="RZR1198" s="22"/>
      <c r="RZS1198" s="22"/>
      <c r="RZT1198" s="22"/>
      <c r="RZU1198" s="22"/>
      <c r="RZV1198" s="22"/>
      <c r="RZW1198" s="22"/>
      <c r="RZX1198" s="22"/>
      <c r="RZY1198" s="22"/>
      <c r="RZZ1198" s="22"/>
      <c r="SAA1198" s="22"/>
      <c r="SAB1198" s="22"/>
      <c r="SAC1198" s="22"/>
      <c r="SAD1198" s="22"/>
      <c r="SAE1198" s="22"/>
      <c r="SAF1198" s="22"/>
      <c r="SAG1198" s="22"/>
      <c r="SAH1198" s="22"/>
      <c r="SAI1198" s="22"/>
      <c r="SAJ1198" s="22"/>
      <c r="SAK1198" s="22"/>
      <c r="SAL1198" s="22"/>
      <c r="SAM1198" s="22"/>
      <c r="SAN1198" s="22"/>
      <c r="SAO1198" s="22"/>
      <c r="SAP1198" s="22"/>
      <c r="SAQ1198" s="22"/>
      <c r="SAR1198" s="22"/>
      <c r="SAS1198" s="22"/>
      <c r="SAT1198" s="22"/>
      <c r="SAU1198" s="22"/>
      <c r="SAV1198" s="22"/>
      <c r="SAW1198" s="22"/>
      <c r="SAX1198" s="22"/>
      <c r="SAY1198" s="22"/>
      <c r="SAZ1198" s="22"/>
      <c r="SBA1198" s="22"/>
      <c r="SBB1198" s="22"/>
      <c r="SBC1198" s="22"/>
      <c r="SBD1198" s="22"/>
      <c r="SBE1198" s="22"/>
      <c r="SBF1198" s="22"/>
      <c r="SBG1198" s="22"/>
      <c r="SBH1198" s="22"/>
      <c r="SBI1198" s="22"/>
      <c r="SBJ1198" s="22"/>
      <c r="SBK1198" s="22"/>
      <c r="SBL1198" s="22"/>
      <c r="SBM1198" s="22"/>
      <c r="SBN1198" s="22"/>
      <c r="SBO1198" s="22"/>
      <c r="SBP1198" s="22"/>
      <c r="SBQ1198" s="22"/>
      <c r="SBR1198" s="22"/>
      <c r="SBS1198" s="22"/>
      <c r="SBT1198" s="22"/>
      <c r="SBU1198" s="22"/>
      <c r="SBV1198" s="22"/>
      <c r="SBW1198" s="22"/>
      <c r="SBX1198" s="22"/>
      <c r="SBY1198" s="22"/>
      <c r="SBZ1198" s="22"/>
      <c r="SCA1198" s="22"/>
      <c r="SCB1198" s="22"/>
      <c r="SCC1198" s="22"/>
      <c r="SCD1198" s="22"/>
      <c r="SCE1198" s="22"/>
      <c r="SCF1198" s="22"/>
      <c r="SCG1198" s="22"/>
      <c r="SCH1198" s="22"/>
      <c r="SCI1198" s="22"/>
      <c r="SCJ1198" s="22"/>
      <c r="SCK1198" s="22"/>
      <c r="SCL1198" s="22"/>
      <c r="SCM1198" s="22"/>
      <c r="SCN1198" s="22"/>
      <c r="SCO1198" s="22"/>
      <c r="SCP1198" s="22"/>
      <c r="SCQ1198" s="22"/>
      <c r="SCR1198" s="22"/>
      <c r="SCS1198" s="22"/>
      <c r="SCT1198" s="22"/>
      <c r="SCU1198" s="22"/>
      <c r="SCV1198" s="22"/>
      <c r="SCW1198" s="22"/>
      <c r="SCX1198" s="22"/>
      <c r="SCY1198" s="22"/>
      <c r="SCZ1198" s="22"/>
      <c r="SDA1198" s="22"/>
      <c r="SDB1198" s="22"/>
      <c r="SDC1198" s="22"/>
      <c r="SDD1198" s="22"/>
      <c r="SDE1198" s="22"/>
      <c r="SDF1198" s="22"/>
      <c r="SDG1198" s="22"/>
      <c r="SDH1198" s="22"/>
      <c r="SDI1198" s="22"/>
      <c r="SDJ1198" s="22"/>
      <c r="SDK1198" s="22"/>
      <c r="SDL1198" s="22"/>
      <c r="SDM1198" s="22"/>
      <c r="SDN1198" s="22"/>
      <c r="SDO1198" s="22"/>
      <c r="SDP1198" s="22"/>
      <c r="SDQ1198" s="22"/>
      <c r="SDR1198" s="22"/>
      <c r="SDS1198" s="22"/>
      <c r="SDT1198" s="22"/>
      <c r="SDU1198" s="22"/>
      <c r="SDV1198" s="22"/>
      <c r="SDW1198" s="22"/>
      <c r="SDX1198" s="22"/>
      <c r="SDY1198" s="22"/>
      <c r="SDZ1198" s="22"/>
      <c r="SEA1198" s="22"/>
      <c r="SEB1198" s="22"/>
      <c r="SEC1198" s="22"/>
      <c r="SED1198" s="22"/>
      <c r="SEE1198" s="22"/>
      <c r="SEF1198" s="22"/>
      <c r="SEG1198" s="22"/>
      <c r="SEH1198" s="22"/>
      <c r="SEI1198" s="22"/>
      <c r="SEJ1198" s="22"/>
      <c r="SEK1198" s="22"/>
      <c r="SEL1198" s="22"/>
      <c r="SEM1198" s="22"/>
      <c r="SEN1198" s="22"/>
      <c r="SEO1198" s="22"/>
      <c r="SEP1198" s="22"/>
      <c r="SEQ1198" s="22"/>
      <c r="SER1198" s="22"/>
      <c r="SES1198" s="22"/>
      <c r="SET1198" s="22"/>
      <c r="SEU1198" s="22"/>
      <c r="SEV1198" s="22"/>
      <c r="SEW1198" s="22"/>
      <c r="SEX1198" s="22"/>
      <c r="SEY1198" s="22"/>
      <c r="SEZ1198" s="22"/>
      <c r="SFA1198" s="22"/>
      <c r="SFB1198" s="22"/>
      <c r="SFC1198" s="22"/>
      <c r="SFD1198" s="22"/>
      <c r="SFE1198" s="22"/>
      <c r="SFF1198" s="22"/>
      <c r="SFG1198" s="22"/>
      <c r="SFH1198" s="22"/>
      <c r="SFI1198" s="22"/>
      <c r="SFJ1198" s="22"/>
      <c r="SFK1198" s="22"/>
      <c r="SFL1198" s="22"/>
      <c r="SFM1198" s="22"/>
      <c r="SFN1198" s="22"/>
      <c r="SFO1198" s="22"/>
      <c r="SFP1198" s="22"/>
      <c r="SFQ1198" s="22"/>
      <c r="SFR1198" s="22"/>
      <c r="SFS1198" s="22"/>
      <c r="SFT1198" s="22"/>
      <c r="SFU1198" s="22"/>
      <c r="SFV1198" s="22"/>
      <c r="SFW1198" s="22"/>
      <c r="SFX1198" s="22"/>
      <c r="SFY1198" s="22"/>
      <c r="SFZ1198" s="22"/>
      <c r="SGA1198" s="22"/>
      <c r="SGB1198" s="22"/>
      <c r="SGC1198" s="22"/>
      <c r="SGD1198" s="22"/>
      <c r="SGE1198" s="22"/>
      <c r="SGF1198" s="22"/>
      <c r="SGG1198" s="22"/>
      <c r="SGH1198" s="22"/>
      <c r="SGI1198" s="22"/>
      <c r="SGJ1198" s="22"/>
      <c r="SGK1198" s="22"/>
      <c r="SGL1198" s="22"/>
      <c r="SGM1198" s="22"/>
      <c r="SGN1198" s="22"/>
      <c r="SGO1198" s="22"/>
      <c r="SGP1198" s="22"/>
      <c r="SGQ1198" s="22"/>
      <c r="SGR1198" s="22"/>
      <c r="SGS1198" s="22"/>
      <c r="SGT1198" s="22"/>
      <c r="SGU1198" s="22"/>
      <c r="SGV1198" s="22"/>
      <c r="SGW1198" s="22"/>
      <c r="SGX1198" s="22"/>
      <c r="SGY1198" s="22"/>
      <c r="SGZ1198" s="22"/>
      <c r="SHA1198" s="22"/>
      <c r="SHB1198" s="22"/>
      <c r="SHC1198" s="22"/>
      <c r="SHD1198" s="22"/>
      <c r="SHE1198" s="22"/>
      <c r="SHF1198" s="22"/>
      <c r="SHG1198" s="22"/>
      <c r="SHH1198" s="22"/>
      <c r="SHI1198" s="22"/>
      <c r="SHJ1198" s="22"/>
      <c r="SHK1198" s="22"/>
      <c r="SHL1198" s="22"/>
      <c r="SHM1198" s="22"/>
      <c r="SHN1198" s="22"/>
      <c r="SHO1198" s="22"/>
      <c r="SHP1198" s="22"/>
      <c r="SHQ1198" s="22"/>
      <c r="SHR1198" s="22"/>
      <c r="SHS1198" s="22"/>
      <c r="SHT1198" s="22"/>
      <c r="SHU1198" s="22"/>
      <c r="SHV1198" s="22"/>
      <c r="SHW1198" s="22"/>
      <c r="SHX1198" s="22"/>
      <c r="SHY1198" s="22"/>
      <c r="SHZ1198" s="22"/>
      <c r="SIA1198" s="22"/>
      <c r="SIB1198" s="22"/>
      <c r="SIC1198" s="22"/>
      <c r="SID1198" s="22"/>
      <c r="SIE1198" s="22"/>
      <c r="SIF1198" s="22"/>
      <c r="SIG1198" s="22"/>
      <c r="SIH1198" s="22"/>
      <c r="SII1198" s="22"/>
      <c r="SIJ1198" s="22"/>
      <c r="SIK1198" s="22"/>
      <c r="SIL1198" s="22"/>
      <c r="SIM1198" s="22"/>
      <c r="SIN1198" s="22"/>
      <c r="SIO1198" s="22"/>
      <c r="SIP1198" s="22"/>
      <c r="SIQ1198" s="22"/>
      <c r="SIR1198" s="22"/>
      <c r="SIS1198" s="22"/>
      <c r="SIT1198" s="22"/>
      <c r="SIU1198" s="22"/>
      <c r="SIV1198" s="22"/>
      <c r="SIW1198" s="22"/>
      <c r="SIX1198" s="22"/>
      <c r="SIY1198" s="22"/>
      <c r="SIZ1198" s="22"/>
      <c r="SJA1198" s="22"/>
      <c r="SJB1198" s="22"/>
      <c r="SJC1198" s="22"/>
      <c r="SJD1198" s="22"/>
      <c r="SJE1198" s="22"/>
      <c r="SJF1198" s="22"/>
      <c r="SJG1198" s="22"/>
      <c r="SJH1198" s="22"/>
      <c r="SJI1198" s="22"/>
      <c r="SJJ1198" s="22"/>
      <c r="SJK1198" s="22"/>
      <c r="SJL1198" s="22"/>
      <c r="SJM1198" s="22"/>
      <c r="SJN1198" s="22"/>
      <c r="SJO1198" s="22"/>
      <c r="SJP1198" s="22"/>
      <c r="SJQ1198" s="22"/>
      <c r="SJR1198" s="22"/>
      <c r="SJS1198" s="22"/>
      <c r="SJT1198" s="22"/>
      <c r="SJU1198" s="22"/>
      <c r="SJV1198" s="22"/>
      <c r="SJW1198" s="22"/>
      <c r="SJX1198" s="22"/>
      <c r="SJY1198" s="22"/>
      <c r="SJZ1198" s="22"/>
      <c r="SKA1198" s="22"/>
      <c r="SKB1198" s="22"/>
      <c r="SKC1198" s="22"/>
      <c r="SKD1198" s="22"/>
      <c r="SKE1198" s="22"/>
      <c r="SKF1198" s="22"/>
      <c r="SKG1198" s="22"/>
      <c r="SKH1198" s="22"/>
      <c r="SKI1198" s="22"/>
      <c r="SKJ1198" s="22"/>
      <c r="SKK1198" s="22"/>
      <c r="SKL1198" s="22"/>
      <c r="SKM1198" s="22"/>
      <c r="SKN1198" s="22"/>
      <c r="SKO1198" s="22"/>
      <c r="SKP1198" s="22"/>
      <c r="SKQ1198" s="22"/>
      <c r="SKR1198" s="22"/>
      <c r="SKS1198" s="22"/>
      <c r="SKT1198" s="22"/>
      <c r="SKU1198" s="22"/>
      <c r="SKV1198" s="22"/>
      <c r="SKW1198" s="22"/>
      <c r="SKX1198" s="22"/>
      <c r="SKY1198" s="22"/>
      <c r="SKZ1198" s="22"/>
      <c r="SLA1198" s="22"/>
      <c r="SLB1198" s="22"/>
      <c r="SLC1198" s="22"/>
      <c r="SLD1198" s="22"/>
      <c r="SLE1198" s="22"/>
      <c r="SLF1198" s="22"/>
      <c r="SLG1198" s="22"/>
      <c r="SLH1198" s="22"/>
      <c r="SLI1198" s="22"/>
      <c r="SLJ1198" s="22"/>
      <c r="SLK1198" s="22"/>
      <c r="SLL1198" s="22"/>
      <c r="SLM1198" s="22"/>
      <c r="SLN1198" s="22"/>
      <c r="SLO1198" s="22"/>
      <c r="SLP1198" s="22"/>
      <c r="SLQ1198" s="22"/>
      <c r="SLR1198" s="22"/>
      <c r="SLS1198" s="22"/>
      <c r="SLT1198" s="22"/>
      <c r="SLU1198" s="22"/>
      <c r="SLV1198" s="22"/>
      <c r="SLW1198" s="22"/>
      <c r="SLX1198" s="22"/>
      <c r="SLY1198" s="22"/>
      <c r="SLZ1198" s="22"/>
      <c r="SMA1198" s="22"/>
      <c r="SMB1198" s="22"/>
      <c r="SMC1198" s="22"/>
      <c r="SMD1198" s="22"/>
      <c r="SME1198" s="22"/>
      <c r="SMF1198" s="22"/>
      <c r="SMG1198" s="22"/>
      <c r="SMH1198" s="22"/>
      <c r="SMI1198" s="22"/>
      <c r="SMJ1198" s="22"/>
      <c r="SMK1198" s="22"/>
      <c r="SML1198" s="22"/>
      <c r="SMM1198" s="22"/>
      <c r="SMN1198" s="22"/>
      <c r="SMO1198" s="22"/>
      <c r="SMP1198" s="22"/>
      <c r="SMQ1198" s="22"/>
      <c r="SMR1198" s="22"/>
      <c r="SMS1198" s="22"/>
      <c r="SMT1198" s="22"/>
      <c r="SMU1198" s="22"/>
      <c r="SMV1198" s="22"/>
      <c r="SMW1198" s="22"/>
      <c r="SMX1198" s="22"/>
      <c r="SMY1198" s="22"/>
      <c r="SMZ1198" s="22"/>
      <c r="SNA1198" s="22"/>
      <c r="SNB1198" s="22"/>
      <c r="SNC1198" s="22"/>
      <c r="SND1198" s="22"/>
      <c r="SNE1198" s="22"/>
      <c r="SNF1198" s="22"/>
      <c r="SNG1198" s="22"/>
      <c r="SNH1198" s="22"/>
      <c r="SNI1198" s="22"/>
      <c r="SNJ1198" s="22"/>
      <c r="SNK1198" s="22"/>
      <c r="SNL1198" s="22"/>
      <c r="SNM1198" s="22"/>
      <c r="SNN1198" s="22"/>
      <c r="SNO1198" s="22"/>
      <c r="SNP1198" s="22"/>
      <c r="SNQ1198" s="22"/>
      <c r="SNR1198" s="22"/>
      <c r="SNS1198" s="22"/>
      <c r="SNT1198" s="22"/>
      <c r="SNU1198" s="22"/>
      <c r="SNV1198" s="22"/>
      <c r="SNW1198" s="22"/>
      <c r="SNX1198" s="22"/>
      <c r="SNY1198" s="22"/>
      <c r="SNZ1198" s="22"/>
      <c r="SOA1198" s="22"/>
      <c r="SOB1198" s="22"/>
      <c r="SOC1198" s="22"/>
      <c r="SOD1198" s="22"/>
      <c r="SOE1198" s="22"/>
      <c r="SOF1198" s="22"/>
      <c r="SOG1198" s="22"/>
      <c r="SOH1198" s="22"/>
      <c r="SOI1198" s="22"/>
      <c r="SOJ1198" s="22"/>
      <c r="SOK1198" s="22"/>
      <c r="SOL1198" s="22"/>
      <c r="SOM1198" s="22"/>
      <c r="SON1198" s="22"/>
      <c r="SOO1198" s="22"/>
      <c r="SOP1198" s="22"/>
      <c r="SOQ1198" s="22"/>
      <c r="SOR1198" s="22"/>
      <c r="SOS1198" s="22"/>
      <c r="SOT1198" s="22"/>
      <c r="SOU1198" s="22"/>
      <c r="SOV1198" s="22"/>
      <c r="SOW1198" s="22"/>
      <c r="SOX1198" s="22"/>
      <c r="SOY1198" s="22"/>
      <c r="SOZ1198" s="22"/>
      <c r="SPA1198" s="22"/>
      <c r="SPB1198" s="22"/>
      <c r="SPC1198" s="22"/>
      <c r="SPD1198" s="22"/>
      <c r="SPE1198" s="22"/>
      <c r="SPF1198" s="22"/>
      <c r="SPG1198" s="22"/>
      <c r="SPH1198" s="22"/>
      <c r="SPI1198" s="22"/>
      <c r="SPJ1198" s="22"/>
      <c r="SPK1198" s="22"/>
      <c r="SPL1198" s="22"/>
      <c r="SPM1198" s="22"/>
      <c r="SPN1198" s="22"/>
      <c r="SPO1198" s="22"/>
      <c r="SPP1198" s="22"/>
      <c r="SPQ1198" s="22"/>
      <c r="SPR1198" s="22"/>
      <c r="SPS1198" s="22"/>
      <c r="SPT1198" s="22"/>
      <c r="SPU1198" s="22"/>
      <c r="SPV1198" s="22"/>
      <c r="SPW1198" s="22"/>
      <c r="SPX1198" s="22"/>
      <c r="SPY1198" s="22"/>
      <c r="SPZ1198" s="22"/>
      <c r="SQA1198" s="22"/>
      <c r="SQB1198" s="22"/>
      <c r="SQC1198" s="22"/>
      <c r="SQD1198" s="22"/>
      <c r="SQE1198" s="22"/>
      <c r="SQF1198" s="22"/>
      <c r="SQG1198" s="22"/>
      <c r="SQH1198" s="22"/>
      <c r="SQI1198" s="22"/>
      <c r="SQJ1198" s="22"/>
      <c r="SQK1198" s="22"/>
      <c r="SQL1198" s="22"/>
      <c r="SQM1198" s="22"/>
      <c r="SQN1198" s="22"/>
      <c r="SQO1198" s="22"/>
      <c r="SQP1198" s="22"/>
      <c r="SQQ1198" s="22"/>
      <c r="SQR1198" s="22"/>
      <c r="SQS1198" s="22"/>
      <c r="SQT1198" s="22"/>
      <c r="SQU1198" s="22"/>
      <c r="SQV1198" s="22"/>
      <c r="SQW1198" s="22"/>
      <c r="SQX1198" s="22"/>
      <c r="SQY1198" s="22"/>
      <c r="SQZ1198" s="22"/>
      <c r="SRA1198" s="22"/>
      <c r="SRB1198" s="22"/>
      <c r="SRC1198" s="22"/>
      <c r="SRD1198" s="22"/>
      <c r="SRE1198" s="22"/>
      <c r="SRF1198" s="22"/>
      <c r="SRG1198" s="22"/>
      <c r="SRH1198" s="22"/>
      <c r="SRI1198" s="22"/>
      <c r="SRJ1198" s="22"/>
      <c r="SRK1198" s="22"/>
      <c r="SRL1198" s="22"/>
      <c r="SRM1198" s="22"/>
      <c r="SRN1198" s="22"/>
      <c r="SRO1198" s="22"/>
      <c r="SRP1198" s="22"/>
      <c r="SRQ1198" s="22"/>
      <c r="SRR1198" s="22"/>
      <c r="SRS1198" s="22"/>
      <c r="SRT1198" s="22"/>
      <c r="SRU1198" s="22"/>
      <c r="SRV1198" s="22"/>
      <c r="SRW1198" s="22"/>
      <c r="SRX1198" s="22"/>
      <c r="SRY1198" s="22"/>
      <c r="SRZ1198" s="22"/>
      <c r="SSA1198" s="22"/>
      <c r="SSB1198" s="22"/>
      <c r="SSC1198" s="22"/>
      <c r="SSD1198" s="22"/>
      <c r="SSE1198" s="22"/>
      <c r="SSF1198" s="22"/>
      <c r="SSG1198" s="22"/>
      <c r="SSH1198" s="22"/>
      <c r="SSI1198" s="22"/>
      <c r="SSJ1198" s="22"/>
      <c r="SSK1198" s="22"/>
      <c r="SSL1198" s="22"/>
      <c r="SSM1198" s="22"/>
      <c r="SSN1198" s="22"/>
      <c r="SSO1198" s="22"/>
      <c r="SSP1198" s="22"/>
      <c r="SSQ1198" s="22"/>
      <c r="SSR1198" s="22"/>
      <c r="SSS1198" s="22"/>
      <c r="SST1198" s="22"/>
      <c r="SSU1198" s="22"/>
      <c r="SSV1198" s="22"/>
      <c r="SSW1198" s="22"/>
      <c r="SSX1198" s="22"/>
      <c r="SSY1198" s="22"/>
      <c r="SSZ1198" s="22"/>
      <c r="STA1198" s="22"/>
      <c r="STB1198" s="22"/>
      <c r="STC1198" s="22"/>
      <c r="STD1198" s="22"/>
      <c r="STE1198" s="22"/>
      <c r="STF1198" s="22"/>
      <c r="STG1198" s="22"/>
      <c r="STH1198" s="22"/>
      <c r="STI1198" s="22"/>
      <c r="STJ1198" s="22"/>
      <c r="STK1198" s="22"/>
      <c r="STL1198" s="22"/>
      <c r="STM1198" s="22"/>
      <c r="STN1198" s="22"/>
      <c r="STO1198" s="22"/>
      <c r="STP1198" s="22"/>
      <c r="STQ1198" s="22"/>
      <c r="STR1198" s="22"/>
      <c r="STS1198" s="22"/>
      <c r="STT1198" s="22"/>
      <c r="STU1198" s="22"/>
      <c r="STV1198" s="22"/>
      <c r="STW1198" s="22"/>
      <c r="STX1198" s="22"/>
      <c r="STY1198" s="22"/>
      <c r="STZ1198" s="22"/>
      <c r="SUA1198" s="22"/>
      <c r="SUB1198" s="22"/>
      <c r="SUC1198" s="22"/>
      <c r="SUD1198" s="22"/>
      <c r="SUE1198" s="22"/>
      <c r="SUF1198" s="22"/>
      <c r="SUG1198" s="22"/>
      <c r="SUH1198" s="22"/>
      <c r="SUI1198" s="22"/>
      <c r="SUJ1198" s="22"/>
      <c r="SUK1198" s="22"/>
      <c r="SUL1198" s="22"/>
      <c r="SUM1198" s="22"/>
      <c r="SUN1198" s="22"/>
      <c r="SUO1198" s="22"/>
      <c r="SUP1198" s="22"/>
      <c r="SUQ1198" s="22"/>
      <c r="SUR1198" s="22"/>
      <c r="SUS1198" s="22"/>
      <c r="SUT1198" s="22"/>
      <c r="SUU1198" s="22"/>
      <c r="SUV1198" s="22"/>
      <c r="SUW1198" s="22"/>
      <c r="SUX1198" s="22"/>
      <c r="SUY1198" s="22"/>
      <c r="SUZ1198" s="22"/>
      <c r="SVA1198" s="22"/>
      <c r="SVB1198" s="22"/>
      <c r="SVC1198" s="22"/>
      <c r="SVD1198" s="22"/>
      <c r="SVE1198" s="22"/>
      <c r="SVF1198" s="22"/>
      <c r="SVG1198" s="22"/>
      <c r="SVH1198" s="22"/>
      <c r="SVI1198" s="22"/>
      <c r="SVJ1198" s="22"/>
      <c r="SVK1198" s="22"/>
      <c r="SVL1198" s="22"/>
      <c r="SVM1198" s="22"/>
      <c r="SVN1198" s="22"/>
      <c r="SVO1198" s="22"/>
      <c r="SVP1198" s="22"/>
      <c r="SVQ1198" s="22"/>
      <c r="SVR1198" s="22"/>
      <c r="SVS1198" s="22"/>
      <c r="SVT1198" s="22"/>
      <c r="SVU1198" s="22"/>
      <c r="SVV1198" s="22"/>
      <c r="SVW1198" s="22"/>
      <c r="SVX1198" s="22"/>
      <c r="SVY1198" s="22"/>
      <c r="SVZ1198" s="22"/>
      <c r="SWA1198" s="22"/>
      <c r="SWB1198" s="22"/>
      <c r="SWC1198" s="22"/>
      <c r="SWD1198" s="22"/>
      <c r="SWE1198" s="22"/>
      <c r="SWF1198" s="22"/>
      <c r="SWG1198" s="22"/>
      <c r="SWH1198" s="22"/>
      <c r="SWI1198" s="22"/>
      <c r="SWJ1198" s="22"/>
      <c r="SWK1198" s="22"/>
      <c r="SWL1198" s="22"/>
      <c r="SWM1198" s="22"/>
      <c r="SWN1198" s="22"/>
      <c r="SWO1198" s="22"/>
      <c r="SWP1198" s="22"/>
      <c r="SWQ1198" s="22"/>
      <c r="SWR1198" s="22"/>
      <c r="SWS1198" s="22"/>
      <c r="SWT1198" s="22"/>
      <c r="SWU1198" s="22"/>
      <c r="SWV1198" s="22"/>
      <c r="SWW1198" s="22"/>
      <c r="SWX1198" s="22"/>
      <c r="SWY1198" s="22"/>
      <c r="SWZ1198" s="22"/>
      <c r="SXA1198" s="22"/>
      <c r="SXB1198" s="22"/>
      <c r="SXC1198" s="22"/>
      <c r="SXD1198" s="22"/>
      <c r="SXE1198" s="22"/>
      <c r="SXF1198" s="22"/>
      <c r="SXG1198" s="22"/>
      <c r="SXH1198" s="22"/>
      <c r="SXI1198" s="22"/>
      <c r="SXJ1198" s="22"/>
      <c r="SXK1198" s="22"/>
      <c r="SXL1198" s="22"/>
      <c r="SXM1198" s="22"/>
      <c r="SXN1198" s="22"/>
      <c r="SXO1198" s="22"/>
      <c r="SXP1198" s="22"/>
      <c r="SXQ1198" s="22"/>
      <c r="SXR1198" s="22"/>
      <c r="SXS1198" s="22"/>
      <c r="SXT1198" s="22"/>
      <c r="SXU1198" s="22"/>
      <c r="SXV1198" s="22"/>
      <c r="SXW1198" s="22"/>
      <c r="SXX1198" s="22"/>
      <c r="SXY1198" s="22"/>
      <c r="SXZ1198" s="22"/>
      <c r="SYA1198" s="22"/>
      <c r="SYB1198" s="22"/>
      <c r="SYC1198" s="22"/>
      <c r="SYD1198" s="22"/>
      <c r="SYE1198" s="22"/>
      <c r="SYF1198" s="22"/>
      <c r="SYG1198" s="22"/>
      <c r="SYH1198" s="22"/>
      <c r="SYI1198" s="22"/>
      <c r="SYJ1198" s="22"/>
      <c r="SYK1198" s="22"/>
      <c r="SYL1198" s="22"/>
      <c r="SYM1198" s="22"/>
      <c r="SYN1198" s="22"/>
      <c r="SYO1198" s="22"/>
      <c r="SYP1198" s="22"/>
      <c r="SYQ1198" s="22"/>
      <c r="SYR1198" s="22"/>
      <c r="SYS1198" s="22"/>
      <c r="SYT1198" s="22"/>
      <c r="SYU1198" s="22"/>
      <c r="SYV1198" s="22"/>
      <c r="SYW1198" s="22"/>
      <c r="SYX1198" s="22"/>
      <c r="SYY1198" s="22"/>
      <c r="SYZ1198" s="22"/>
      <c r="SZA1198" s="22"/>
      <c r="SZB1198" s="22"/>
      <c r="SZC1198" s="22"/>
      <c r="SZD1198" s="22"/>
      <c r="SZE1198" s="22"/>
      <c r="SZF1198" s="22"/>
      <c r="SZG1198" s="22"/>
      <c r="SZH1198" s="22"/>
      <c r="SZI1198" s="22"/>
      <c r="SZJ1198" s="22"/>
      <c r="SZK1198" s="22"/>
      <c r="SZL1198" s="22"/>
      <c r="SZM1198" s="22"/>
      <c r="SZN1198" s="22"/>
      <c r="SZO1198" s="22"/>
      <c r="SZP1198" s="22"/>
      <c r="SZQ1198" s="22"/>
      <c r="SZR1198" s="22"/>
      <c r="SZS1198" s="22"/>
      <c r="SZT1198" s="22"/>
      <c r="SZU1198" s="22"/>
      <c r="SZV1198" s="22"/>
      <c r="SZW1198" s="22"/>
      <c r="SZX1198" s="22"/>
      <c r="SZY1198" s="22"/>
      <c r="SZZ1198" s="22"/>
      <c r="TAA1198" s="22"/>
      <c r="TAB1198" s="22"/>
      <c r="TAC1198" s="22"/>
      <c r="TAD1198" s="22"/>
      <c r="TAE1198" s="22"/>
      <c r="TAF1198" s="22"/>
      <c r="TAG1198" s="22"/>
      <c r="TAH1198" s="22"/>
      <c r="TAI1198" s="22"/>
      <c r="TAJ1198" s="22"/>
      <c r="TAK1198" s="22"/>
      <c r="TAL1198" s="22"/>
      <c r="TAM1198" s="22"/>
      <c r="TAN1198" s="22"/>
      <c r="TAO1198" s="22"/>
      <c r="TAP1198" s="22"/>
      <c r="TAQ1198" s="22"/>
      <c r="TAR1198" s="22"/>
      <c r="TAS1198" s="22"/>
      <c r="TAT1198" s="22"/>
      <c r="TAU1198" s="22"/>
      <c r="TAV1198" s="22"/>
      <c r="TAW1198" s="22"/>
      <c r="TAX1198" s="22"/>
      <c r="TAY1198" s="22"/>
      <c r="TAZ1198" s="22"/>
      <c r="TBA1198" s="22"/>
      <c r="TBB1198" s="22"/>
      <c r="TBC1198" s="22"/>
      <c r="TBD1198" s="22"/>
      <c r="TBE1198" s="22"/>
      <c r="TBF1198" s="22"/>
      <c r="TBG1198" s="22"/>
      <c r="TBH1198" s="22"/>
      <c r="TBI1198" s="22"/>
      <c r="TBJ1198" s="22"/>
      <c r="TBK1198" s="22"/>
      <c r="TBL1198" s="22"/>
      <c r="TBM1198" s="22"/>
      <c r="TBN1198" s="22"/>
      <c r="TBO1198" s="22"/>
      <c r="TBP1198" s="22"/>
      <c r="TBQ1198" s="22"/>
      <c r="TBR1198" s="22"/>
      <c r="TBS1198" s="22"/>
      <c r="TBT1198" s="22"/>
      <c r="TBU1198" s="22"/>
      <c r="TBV1198" s="22"/>
      <c r="TBW1198" s="22"/>
      <c r="TBX1198" s="22"/>
      <c r="TBY1198" s="22"/>
      <c r="TBZ1198" s="22"/>
      <c r="TCA1198" s="22"/>
      <c r="TCB1198" s="22"/>
      <c r="TCC1198" s="22"/>
      <c r="TCD1198" s="22"/>
      <c r="TCE1198" s="22"/>
      <c r="TCF1198" s="22"/>
      <c r="TCG1198" s="22"/>
      <c r="TCH1198" s="22"/>
      <c r="TCI1198" s="22"/>
      <c r="TCJ1198" s="22"/>
      <c r="TCK1198" s="22"/>
      <c r="TCL1198" s="22"/>
      <c r="TCM1198" s="22"/>
      <c r="TCN1198" s="22"/>
      <c r="TCO1198" s="22"/>
      <c r="TCP1198" s="22"/>
      <c r="TCQ1198" s="22"/>
      <c r="TCR1198" s="22"/>
      <c r="TCS1198" s="22"/>
      <c r="TCT1198" s="22"/>
      <c r="TCU1198" s="22"/>
      <c r="TCV1198" s="22"/>
      <c r="TCW1198" s="22"/>
      <c r="TCX1198" s="22"/>
      <c r="TCY1198" s="22"/>
      <c r="TCZ1198" s="22"/>
      <c r="TDA1198" s="22"/>
      <c r="TDB1198" s="22"/>
      <c r="TDC1198" s="22"/>
      <c r="TDD1198" s="22"/>
      <c r="TDE1198" s="22"/>
      <c r="TDF1198" s="22"/>
      <c r="TDG1198" s="22"/>
      <c r="TDH1198" s="22"/>
      <c r="TDI1198" s="22"/>
      <c r="TDJ1198" s="22"/>
      <c r="TDK1198" s="22"/>
      <c r="TDL1198" s="22"/>
      <c r="TDM1198" s="22"/>
      <c r="TDN1198" s="22"/>
      <c r="TDO1198" s="22"/>
      <c r="TDP1198" s="22"/>
      <c r="TDQ1198" s="22"/>
      <c r="TDR1198" s="22"/>
      <c r="TDS1198" s="22"/>
      <c r="TDT1198" s="22"/>
      <c r="TDU1198" s="22"/>
      <c r="TDV1198" s="22"/>
      <c r="TDW1198" s="22"/>
      <c r="TDX1198" s="22"/>
      <c r="TDY1198" s="22"/>
      <c r="TDZ1198" s="22"/>
      <c r="TEA1198" s="22"/>
      <c r="TEB1198" s="22"/>
      <c r="TEC1198" s="22"/>
      <c r="TED1198" s="22"/>
      <c r="TEE1198" s="22"/>
      <c r="TEF1198" s="22"/>
      <c r="TEG1198" s="22"/>
      <c r="TEH1198" s="22"/>
      <c r="TEI1198" s="22"/>
      <c r="TEJ1198" s="22"/>
      <c r="TEK1198" s="22"/>
      <c r="TEL1198" s="22"/>
      <c r="TEM1198" s="22"/>
      <c r="TEN1198" s="22"/>
      <c r="TEO1198" s="22"/>
      <c r="TEP1198" s="22"/>
      <c r="TEQ1198" s="22"/>
      <c r="TER1198" s="22"/>
      <c r="TES1198" s="22"/>
      <c r="TET1198" s="22"/>
      <c r="TEU1198" s="22"/>
      <c r="TEV1198" s="22"/>
      <c r="TEW1198" s="22"/>
      <c r="TEX1198" s="22"/>
      <c r="TEY1198" s="22"/>
      <c r="TEZ1198" s="22"/>
      <c r="TFA1198" s="22"/>
      <c r="TFB1198" s="22"/>
      <c r="TFC1198" s="22"/>
      <c r="TFD1198" s="22"/>
      <c r="TFE1198" s="22"/>
      <c r="TFF1198" s="22"/>
      <c r="TFG1198" s="22"/>
      <c r="TFH1198" s="22"/>
      <c r="TFI1198" s="22"/>
      <c r="TFJ1198" s="22"/>
      <c r="TFK1198" s="22"/>
      <c r="TFL1198" s="22"/>
      <c r="TFM1198" s="22"/>
      <c r="TFN1198" s="22"/>
      <c r="TFO1198" s="22"/>
      <c r="TFP1198" s="22"/>
      <c r="TFQ1198" s="22"/>
      <c r="TFR1198" s="22"/>
      <c r="TFS1198" s="22"/>
      <c r="TFT1198" s="22"/>
      <c r="TFU1198" s="22"/>
      <c r="TFV1198" s="22"/>
      <c r="TFW1198" s="22"/>
      <c r="TFX1198" s="22"/>
      <c r="TFY1198" s="22"/>
      <c r="TFZ1198" s="22"/>
      <c r="TGA1198" s="22"/>
      <c r="TGB1198" s="22"/>
      <c r="TGC1198" s="22"/>
      <c r="TGD1198" s="22"/>
      <c r="TGE1198" s="22"/>
      <c r="TGF1198" s="22"/>
      <c r="TGG1198" s="22"/>
      <c r="TGH1198" s="22"/>
      <c r="TGI1198" s="22"/>
      <c r="TGJ1198" s="22"/>
      <c r="TGK1198" s="22"/>
      <c r="TGL1198" s="22"/>
      <c r="TGM1198" s="22"/>
      <c r="TGN1198" s="22"/>
      <c r="TGO1198" s="22"/>
      <c r="TGP1198" s="22"/>
      <c r="TGQ1198" s="22"/>
      <c r="TGR1198" s="22"/>
      <c r="TGS1198" s="22"/>
      <c r="TGT1198" s="22"/>
      <c r="TGU1198" s="22"/>
      <c r="TGV1198" s="22"/>
      <c r="TGW1198" s="22"/>
      <c r="TGX1198" s="22"/>
      <c r="TGY1198" s="22"/>
      <c r="TGZ1198" s="22"/>
      <c r="THA1198" s="22"/>
      <c r="THB1198" s="22"/>
      <c r="THC1198" s="22"/>
      <c r="THD1198" s="22"/>
      <c r="THE1198" s="22"/>
      <c r="THF1198" s="22"/>
      <c r="THG1198" s="22"/>
      <c r="THH1198" s="22"/>
      <c r="THI1198" s="22"/>
      <c r="THJ1198" s="22"/>
      <c r="THK1198" s="22"/>
      <c r="THL1198" s="22"/>
      <c r="THM1198" s="22"/>
      <c r="THN1198" s="22"/>
      <c r="THO1198" s="22"/>
      <c r="THP1198" s="22"/>
      <c r="THQ1198" s="22"/>
      <c r="THR1198" s="22"/>
      <c r="THS1198" s="22"/>
      <c r="THT1198" s="22"/>
      <c r="THU1198" s="22"/>
      <c r="THV1198" s="22"/>
      <c r="THW1198" s="22"/>
      <c r="THX1198" s="22"/>
      <c r="THY1198" s="22"/>
      <c r="THZ1198" s="22"/>
      <c r="TIA1198" s="22"/>
      <c r="TIB1198" s="22"/>
      <c r="TIC1198" s="22"/>
      <c r="TID1198" s="22"/>
      <c r="TIE1198" s="22"/>
      <c r="TIF1198" s="22"/>
      <c r="TIG1198" s="22"/>
      <c r="TIH1198" s="22"/>
      <c r="TII1198" s="22"/>
      <c r="TIJ1198" s="22"/>
      <c r="TIK1198" s="22"/>
      <c r="TIL1198" s="22"/>
      <c r="TIM1198" s="22"/>
      <c r="TIN1198" s="22"/>
      <c r="TIO1198" s="22"/>
      <c r="TIP1198" s="22"/>
      <c r="TIQ1198" s="22"/>
      <c r="TIR1198" s="22"/>
      <c r="TIS1198" s="22"/>
      <c r="TIT1198" s="22"/>
      <c r="TIU1198" s="22"/>
      <c r="TIV1198" s="22"/>
      <c r="TIW1198" s="22"/>
      <c r="TIX1198" s="22"/>
      <c r="TIY1198" s="22"/>
      <c r="TIZ1198" s="22"/>
      <c r="TJA1198" s="22"/>
      <c r="TJB1198" s="22"/>
      <c r="TJC1198" s="22"/>
      <c r="TJD1198" s="22"/>
      <c r="TJE1198" s="22"/>
      <c r="TJF1198" s="22"/>
      <c r="TJG1198" s="22"/>
      <c r="TJH1198" s="22"/>
      <c r="TJI1198" s="22"/>
      <c r="TJJ1198" s="22"/>
      <c r="TJK1198" s="22"/>
      <c r="TJL1198" s="22"/>
      <c r="TJM1198" s="22"/>
      <c r="TJN1198" s="22"/>
      <c r="TJO1198" s="22"/>
      <c r="TJP1198" s="22"/>
      <c r="TJQ1198" s="22"/>
      <c r="TJR1198" s="22"/>
      <c r="TJS1198" s="22"/>
      <c r="TJT1198" s="22"/>
      <c r="TJU1198" s="22"/>
      <c r="TJV1198" s="22"/>
      <c r="TJW1198" s="22"/>
      <c r="TJX1198" s="22"/>
      <c r="TJY1198" s="22"/>
      <c r="TJZ1198" s="22"/>
      <c r="TKA1198" s="22"/>
      <c r="TKB1198" s="22"/>
      <c r="TKC1198" s="22"/>
      <c r="TKD1198" s="22"/>
      <c r="TKE1198" s="22"/>
      <c r="TKF1198" s="22"/>
      <c r="TKG1198" s="22"/>
      <c r="TKH1198" s="22"/>
      <c r="TKI1198" s="22"/>
      <c r="TKJ1198" s="22"/>
      <c r="TKK1198" s="22"/>
      <c r="TKL1198" s="22"/>
      <c r="TKM1198" s="22"/>
      <c r="TKN1198" s="22"/>
      <c r="TKO1198" s="22"/>
      <c r="TKP1198" s="22"/>
      <c r="TKQ1198" s="22"/>
      <c r="TKR1198" s="22"/>
      <c r="TKS1198" s="22"/>
      <c r="TKT1198" s="22"/>
      <c r="TKU1198" s="22"/>
      <c r="TKV1198" s="22"/>
      <c r="TKW1198" s="22"/>
      <c r="TKX1198" s="22"/>
      <c r="TKY1198" s="22"/>
      <c r="TKZ1198" s="22"/>
      <c r="TLA1198" s="22"/>
      <c r="TLB1198" s="22"/>
      <c r="TLC1198" s="22"/>
      <c r="TLD1198" s="22"/>
      <c r="TLE1198" s="22"/>
      <c r="TLF1198" s="22"/>
      <c r="TLG1198" s="22"/>
      <c r="TLH1198" s="22"/>
      <c r="TLI1198" s="22"/>
      <c r="TLJ1198" s="22"/>
      <c r="TLK1198" s="22"/>
      <c r="TLL1198" s="22"/>
      <c r="TLM1198" s="22"/>
      <c r="TLN1198" s="22"/>
      <c r="TLO1198" s="22"/>
      <c r="TLP1198" s="22"/>
      <c r="TLQ1198" s="22"/>
      <c r="TLR1198" s="22"/>
      <c r="TLS1198" s="22"/>
      <c r="TLT1198" s="22"/>
      <c r="TLU1198" s="22"/>
      <c r="TLV1198" s="22"/>
      <c r="TLW1198" s="22"/>
      <c r="TLX1198" s="22"/>
      <c r="TLY1198" s="22"/>
      <c r="TLZ1198" s="22"/>
      <c r="TMA1198" s="22"/>
      <c r="TMB1198" s="22"/>
      <c r="TMC1198" s="22"/>
      <c r="TMD1198" s="22"/>
      <c r="TME1198" s="22"/>
      <c r="TMF1198" s="22"/>
      <c r="TMG1198" s="22"/>
      <c r="TMH1198" s="22"/>
      <c r="TMI1198" s="22"/>
      <c r="TMJ1198" s="22"/>
      <c r="TMK1198" s="22"/>
      <c r="TML1198" s="22"/>
      <c r="TMM1198" s="22"/>
      <c r="TMN1198" s="22"/>
      <c r="TMO1198" s="22"/>
      <c r="TMP1198" s="22"/>
      <c r="TMQ1198" s="22"/>
      <c r="TMR1198" s="22"/>
      <c r="TMS1198" s="22"/>
      <c r="TMT1198" s="22"/>
      <c r="TMU1198" s="22"/>
      <c r="TMV1198" s="22"/>
      <c r="TMW1198" s="22"/>
      <c r="TMX1198" s="22"/>
      <c r="TMY1198" s="22"/>
      <c r="TMZ1198" s="22"/>
      <c r="TNA1198" s="22"/>
      <c r="TNB1198" s="22"/>
      <c r="TNC1198" s="22"/>
      <c r="TND1198" s="22"/>
      <c r="TNE1198" s="22"/>
      <c r="TNF1198" s="22"/>
      <c r="TNG1198" s="22"/>
      <c r="TNH1198" s="22"/>
      <c r="TNI1198" s="22"/>
      <c r="TNJ1198" s="22"/>
      <c r="TNK1198" s="22"/>
      <c r="TNL1198" s="22"/>
      <c r="TNM1198" s="22"/>
      <c r="TNN1198" s="22"/>
      <c r="TNO1198" s="22"/>
      <c r="TNP1198" s="22"/>
      <c r="TNQ1198" s="22"/>
      <c r="TNR1198" s="22"/>
      <c r="TNS1198" s="22"/>
      <c r="TNT1198" s="22"/>
      <c r="TNU1198" s="22"/>
      <c r="TNV1198" s="22"/>
      <c r="TNW1198" s="22"/>
      <c r="TNX1198" s="22"/>
      <c r="TNY1198" s="22"/>
      <c r="TNZ1198" s="22"/>
      <c r="TOA1198" s="22"/>
      <c r="TOB1198" s="22"/>
      <c r="TOC1198" s="22"/>
      <c r="TOD1198" s="22"/>
      <c r="TOE1198" s="22"/>
      <c r="TOF1198" s="22"/>
      <c r="TOG1198" s="22"/>
      <c r="TOH1198" s="22"/>
      <c r="TOI1198" s="22"/>
      <c r="TOJ1198" s="22"/>
      <c r="TOK1198" s="22"/>
      <c r="TOL1198" s="22"/>
      <c r="TOM1198" s="22"/>
      <c r="TON1198" s="22"/>
      <c r="TOO1198" s="22"/>
      <c r="TOP1198" s="22"/>
      <c r="TOQ1198" s="22"/>
      <c r="TOR1198" s="22"/>
      <c r="TOS1198" s="22"/>
      <c r="TOT1198" s="22"/>
      <c r="TOU1198" s="22"/>
      <c r="TOV1198" s="22"/>
      <c r="TOW1198" s="22"/>
      <c r="TOX1198" s="22"/>
      <c r="TOY1198" s="22"/>
      <c r="TOZ1198" s="22"/>
      <c r="TPA1198" s="22"/>
      <c r="TPB1198" s="22"/>
      <c r="TPC1198" s="22"/>
      <c r="TPD1198" s="22"/>
      <c r="TPE1198" s="22"/>
      <c r="TPF1198" s="22"/>
      <c r="TPG1198" s="22"/>
      <c r="TPH1198" s="22"/>
      <c r="TPI1198" s="22"/>
      <c r="TPJ1198" s="22"/>
      <c r="TPK1198" s="22"/>
      <c r="TPL1198" s="22"/>
      <c r="TPM1198" s="22"/>
      <c r="TPN1198" s="22"/>
      <c r="TPO1198" s="22"/>
      <c r="TPP1198" s="22"/>
      <c r="TPQ1198" s="22"/>
      <c r="TPR1198" s="22"/>
      <c r="TPS1198" s="22"/>
      <c r="TPT1198" s="22"/>
      <c r="TPU1198" s="22"/>
      <c r="TPV1198" s="22"/>
      <c r="TPW1198" s="22"/>
      <c r="TPX1198" s="22"/>
      <c r="TPY1198" s="22"/>
      <c r="TPZ1198" s="22"/>
      <c r="TQA1198" s="22"/>
      <c r="TQB1198" s="22"/>
      <c r="TQC1198" s="22"/>
      <c r="TQD1198" s="22"/>
      <c r="TQE1198" s="22"/>
      <c r="TQF1198" s="22"/>
      <c r="TQG1198" s="22"/>
      <c r="TQH1198" s="22"/>
      <c r="TQI1198" s="22"/>
      <c r="TQJ1198" s="22"/>
      <c r="TQK1198" s="22"/>
      <c r="TQL1198" s="22"/>
      <c r="TQM1198" s="22"/>
      <c r="TQN1198" s="22"/>
      <c r="TQO1198" s="22"/>
      <c r="TQP1198" s="22"/>
      <c r="TQQ1198" s="22"/>
      <c r="TQR1198" s="22"/>
      <c r="TQS1198" s="22"/>
      <c r="TQT1198" s="22"/>
      <c r="TQU1198" s="22"/>
      <c r="TQV1198" s="22"/>
      <c r="TQW1198" s="22"/>
      <c r="TQX1198" s="22"/>
      <c r="TQY1198" s="22"/>
      <c r="TQZ1198" s="22"/>
      <c r="TRA1198" s="22"/>
      <c r="TRB1198" s="22"/>
      <c r="TRC1198" s="22"/>
      <c r="TRD1198" s="22"/>
      <c r="TRE1198" s="22"/>
      <c r="TRF1198" s="22"/>
      <c r="TRG1198" s="22"/>
      <c r="TRH1198" s="22"/>
      <c r="TRI1198" s="22"/>
      <c r="TRJ1198" s="22"/>
      <c r="TRK1198" s="22"/>
      <c r="TRL1198" s="22"/>
      <c r="TRM1198" s="22"/>
      <c r="TRN1198" s="22"/>
      <c r="TRO1198" s="22"/>
      <c r="TRP1198" s="22"/>
      <c r="TRQ1198" s="22"/>
      <c r="TRR1198" s="22"/>
      <c r="TRS1198" s="22"/>
      <c r="TRT1198" s="22"/>
      <c r="TRU1198" s="22"/>
      <c r="TRV1198" s="22"/>
      <c r="TRW1198" s="22"/>
      <c r="TRX1198" s="22"/>
      <c r="TRY1198" s="22"/>
      <c r="TRZ1198" s="22"/>
      <c r="TSA1198" s="22"/>
      <c r="TSB1198" s="22"/>
      <c r="TSC1198" s="22"/>
      <c r="TSD1198" s="22"/>
      <c r="TSE1198" s="22"/>
      <c r="TSF1198" s="22"/>
      <c r="TSG1198" s="22"/>
      <c r="TSH1198" s="22"/>
      <c r="TSI1198" s="22"/>
      <c r="TSJ1198" s="22"/>
      <c r="TSK1198" s="22"/>
      <c r="TSL1198" s="22"/>
      <c r="TSM1198" s="22"/>
      <c r="TSN1198" s="22"/>
      <c r="TSO1198" s="22"/>
      <c r="TSP1198" s="22"/>
      <c r="TSQ1198" s="22"/>
      <c r="TSR1198" s="22"/>
      <c r="TSS1198" s="22"/>
      <c r="TST1198" s="22"/>
      <c r="TSU1198" s="22"/>
      <c r="TSV1198" s="22"/>
      <c r="TSW1198" s="22"/>
      <c r="TSX1198" s="22"/>
      <c r="TSY1198" s="22"/>
      <c r="TSZ1198" s="22"/>
      <c r="TTA1198" s="22"/>
      <c r="TTB1198" s="22"/>
      <c r="TTC1198" s="22"/>
      <c r="TTD1198" s="22"/>
      <c r="TTE1198" s="22"/>
      <c r="TTF1198" s="22"/>
      <c r="TTG1198" s="22"/>
      <c r="TTH1198" s="22"/>
      <c r="TTI1198" s="22"/>
      <c r="TTJ1198" s="22"/>
      <c r="TTK1198" s="22"/>
      <c r="TTL1198" s="22"/>
      <c r="TTM1198" s="22"/>
      <c r="TTN1198" s="22"/>
      <c r="TTO1198" s="22"/>
      <c r="TTP1198" s="22"/>
      <c r="TTQ1198" s="22"/>
      <c r="TTR1198" s="22"/>
      <c r="TTS1198" s="22"/>
      <c r="TTT1198" s="22"/>
      <c r="TTU1198" s="22"/>
      <c r="TTV1198" s="22"/>
      <c r="TTW1198" s="22"/>
      <c r="TTX1198" s="22"/>
      <c r="TTY1198" s="22"/>
      <c r="TTZ1198" s="22"/>
      <c r="TUA1198" s="22"/>
      <c r="TUB1198" s="22"/>
      <c r="TUC1198" s="22"/>
      <c r="TUD1198" s="22"/>
      <c r="TUE1198" s="22"/>
      <c r="TUF1198" s="22"/>
      <c r="TUG1198" s="22"/>
      <c r="TUH1198" s="22"/>
      <c r="TUI1198" s="22"/>
      <c r="TUJ1198" s="22"/>
      <c r="TUK1198" s="22"/>
      <c r="TUL1198" s="22"/>
      <c r="TUM1198" s="22"/>
      <c r="TUN1198" s="22"/>
      <c r="TUO1198" s="22"/>
      <c r="TUP1198" s="22"/>
      <c r="TUQ1198" s="22"/>
      <c r="TUR1198" s="22"/>
      <c r="TUS1198" s="22"/>
      <c r="TUT1198" s="22"/>
      <c r="TUU1198" s="22"/>
      <c r="TUV1198" s="22"/>
      <c r="TUW1198" s="22"/>
      <c r="TUX1198" s="22"/>
      <c r="TUY1198" s="22"/>
      <c r="TUZ1198" s="22"/>
      <c r="TVA1198" s="22"/>
      <c r="TVB1198" s="22"/>
      <c r="TVC1198" s="22"/>
      <c r="TVD1198" s="22"/>
      <c r="TVE1198" s="22"/>
      <c r="TVF1198" s="22"/>
      <c r="TVG1198" s="22"/>
      <c r="TVH1198" s="22"/>
      <c r="TVI1198" s="22"/>
      <c r="TVJ1198" s="22"/>
      <c r="TVK1198" s="22"/>
      <c r="TVL1198" s="22"/>
      <c r="TVM1198" s="22"/>
      <c r="TVN1198" s="22"/>
      <c r="TVO1198" s="22"/>
      <c r="TVP1198" s="22"/>
      <c r="TVQ1198" s="22"/>
      <c r="TVR1198" s="22"/>
      <c r="TVS1198" s="22"/>
      <c r="TVT1198" s="22"/>
      <c r="TVU1198" s="22"/>
      <c r="TVV1198" s="22"/>
      <c r="TVW1198" s="22"/>
      <c r="TVX1198" s="22"/>
      <c r="TVY1198" s="22"/>
      <c r="TVZ1198" s="22"/>
      <c r="TWA1198" s="22"/>
      <c r="TWB1198" s="22"/>
      <c r="TWC1198" s="22"/>
      <c r="TWD1198" s="22"/>
      <c r="TWE1198" s="22"/>
      <c r="TWF1198" s="22"/>
      <c r="TWG1198" s="22"/>
      <c r="TWH1198" s="22"/>
      <c r="TWI1198" s="22"/>
      <c r="TWJ1198" s="22"/>
      <c r="TWK1198" s="22"/>
      <c r="TWL1198" s="22"/>
      <c r="TWM1198" s="22"/>
      <c r="TWN1198" s="22"/>
      <c r="TWO1198" s="22"/>
      <c r="TWP1198" s="22"/>
      <c r="TWQ1198" s="22"/>
      <c r="TWR1198" s="22"/>
      <c r="TWS1198" s="22"/>
      <c r="TWT1198" s="22"/>
      <c r="TWU1198" s="22"/>
      <c r="TWV1198" s="22"/>
      <c r="TWW1198" s="22"/>
      <c r="TWX1198" s="22"/>
      <c r="TWY1198" s="22"/>
      <c r="TWZ1198" s="22"/>
      <c r="TXA1198" s="22"/>
      <c r="TXB1198" s="22"/>
      <c r="TXC1198" s="22"/>
      <c r="TXD1198" s="22"/>
      <c r="TXE1198" s="22"/>
      <c r="TXF1198" s="22"/>
      <c r="TXG1198" s="22"/>
      <c r="TXH1198" s="22"/>
      <c r="TXI1198" s="22"/>
      <c r="TXJ1198" s="22"/>
      <c r="TXK1198" s="22"/>
      <c r="TXL1198" s="22"/>
      <c r="TXM1198" s="22"/>
      <c r="TXN1198" s="22"/>
      <c r="TXO1198" s="22"/>
      <c r="TXP1198" s="22"/>
      <c r="TXQ1198" s="22"/>
      <c r="TXR1198" s="22"/>
      <c r="TXS1198" s="22"/>
      <c r="TXT1198" s="22"/>
      <c r="TXU1198" s="22"/>
      <c r="TXV1198" s="22"/>
      <c r="TXW1198" s="22"/>
      <c r="TXX1198" s="22"/>
      <c r="TXY1198" s="22"/>
      <c r="TXZ1198" s="22"/>
      <c r="TYA1198" s="22"/>
      <c r="TYB1198" s="22"/>
      <c r="TYC1198" s="22"/>
      <c r="TYD1198" s="22"/>
      <c r="TYE1198" s="22"/>
      <c r="TYF1198" s="22"/>
      <c r="TYG1198" s="22"/>
      <c r="TYH1198" s="22"/>
      <c r="TYI1198" s="22"/>
      <c r="TYJ1198" s="22"/>
      <c r="TYK1198" s="22"/>
      <c r="TYL1198" s="22"/>
      <c r="TYM1198" s="22"/>
      <c r="TYN1198" s="22"/>
      <c r="TYO1198" s="22"/>
      <c r="TYP1198" s="22"/>
      <c r="TYQ1198" s="22"/>
      <c r="TYR1198" s="22"/>
      <c r="TYS1198" s="22"/>
      <c r="TYT1198" s="22"/>
      <c r="TYU1198" s="22"/>
      <c r="TYV1198" s="22"/>
      <c r="TYW1198" s="22"/>
      <c r="TYX1198" s="22"/>
      <c r="TYY1198" s="22"/>
      <c r="TYZ1198" s="22"/>
      <c r="TZA1198" s="22"/>
      <c r="TZB1198" s="22"/>
      <c r="TZC1198" s="22"/>
      <c r="TZD1198" s="22"/>
      <c r="TZE1198" s="22"/>
      <c r="TZF1198" s="22"/>
      <c r="TZG1198" s="22"/>
      <c r="TZH1198" s="22"/>
      <c r="TZI1198" s="22"/>
      <c r="TZJ1198" s="22"/>
      <c r="TZK1198" s="22"/>
      <c r="TZL1198" s="22"/>
      <c r="TZM1198" s="22"/>
      <c r="TZN1198" s="22"/>
      <c r="TZO1198" s="22"/>
      <c r="TZP1198" s="22"/>
      <c r="TZQ1198" s="22"/>
      <c r="TZR1198" s="22"/>
      <c r="TZS1198" s="22"/>
      <c r="TZT1198" s="22"/>
      <c r="TZU1198" s="22"/>
      <c r="TZV1198" s="22"/>
      <c r="TZW1198" s="22"/>
      <c r="TZX1198" s="22"/>
      <c r="TZY1198" s="22"/>
      <c r="TZZ1198" s="22"/>
      <c r="UAA1198" s="22"/>
      <c r="UAB1198" s="22"/>
      <c r="UAC1198" s="22"/>
      <c r="UAD1198" s="22"/>
      <c r="UAE1198" s="22"/>
      <c r="UAF1198" s="22"/>
      <c r="UAG1198" s="22"/>
      <c r="UAH1198" s="22"/>
      <c r="UAI1198" s="22"/>
      <c r="UAJ1198" s="22"/>
      <c r="UAK1198" s="22"/>
      <c r="UAL1198" s="22"/>
      <c r="UAM1198" s="22"/>
      <c r="UAN1198" s="22"/>
      <c r="UAO1198" s="22"/>
      <c r="UAP1198" s="22"/>
      <c r="UAQ1198" s="22"/>
      <c r="UAR1198" s="22"/>
      <c r="UAS1198" s="22"/>
      <c r="UAT1198" s="22"/>
      <c r="UAU1198" s="22"/>
      <c r="UAV1198" s="22"/>
      <c r="UAW1198" s="22"/>
      <c r="UAX1198" s="22"/>
      <c r="UAY1198" s="22"/>
      <c r="UAZ1198" s="22"/>
      <c r="UBA1198" s="22"/>
      <c r="UBB1198" s="22"/>
      <c r="UBC1198" s="22"/>
      <c r="UBD1198" s="22"/>
      <c r="UBE1198" s="22"/>
      <c r="UBF1198" s="22"/>
      <c r="UBG1198" s="22"/>
      <c r="UBH1198" s="22"/>
      <c r="UBI1198" s="22"/>
      <c r="UBJ1198" s="22"/>
      <c r="UBK1198" s="22"/>
      <c r="UBL1198" s="22"/>
      <c r="UBM1198" s="22"/>
      <c r="UBN1198" s="22"/>
      <c r="UBO1198" s="22"/>
      <c r="UBP1198" s="22"/>
      <c r="UBQ1198" s="22"/>
      <c r="UBR1198" s="22"/>
      <c r="UBS1198" s="22"/>
      <c r="UBT1198" s="22"/>
      <c r="UBU1198" s="22"/>
      <c r="UBV1198" s="22"/>
      <c r="UBW1198" s="22"/>
      <c r="UBX1198" s="22"/>
      <c r="UBY1198" s="22"/>
      <c r="UBZ1198" s="22"/>
      <c r="UCA1198" s="22"/>
      <c r="UCB1198" s="22"/>
      <c r="UCC1198" s="22"/>
      <c r="UCD1198" s="22"/>
      <c r="UCE1198" s="22"/>
      <c r="UCF1198" s="22"/>
      <c r="UCG1198" s="22"/>
      <c r="UCH1198" s="22"/>
      <c r="UCI1198" s="22"/>
      <c r="UCJ1198" s="22"/>
      <c r="UCK1198" s="22"/>
      <c r="UCL1198" s="22"/>
      <c r="UCM1198" s="22"/>
      <c r="UCN1198" s="22"/>
      <c r="UCO1198" s="22"/>
      <c r="UCP1198" s="22"/>
      <c r="UCQ1198" s="22"/>
      <c r="UCR1198" s="22"/>
      <c r="UCS1198" s="22"/>
      <c r="UCT1198" s="22"/>
      <c r="UCU1198" s="22"/>
      <c r="UCV1198" s="22"/>
      <c r="UCW1198" s="22"/>
      <c r="UCX1198" s="22"/>
      <c r="UCY1198" s="22"/>
      <c r="UCZ1198" s="22"/>
      <c r="UDA1198" s="22"/>
      <c r="UDB1198" s="22"/>
      <c r="UDC1198" s="22"/>
      <c r="UDD1198" s="22"/>
      <c r="UDE1198" s="22"/>
      <c r="UDF1198" s="22"/>
      <c r="UDG1198" s="22"/>
      <c r="UDH1198" s="22"/>
      <c r="UDI1198" s="22"/>
      <c r="UDJ1198" s="22"/>
      <c r="UDK1198" s="22"/>
      <c r="UDL1198" s="22"/>
      <c r="UDM1198" s="22"/>
      <c r="UDN1198" s="22"/>
      <c r="UDO1198" s="22"/>
      <c r="UDP1198" s="22"/>
      <c r="UDQ1198" s="22"/>
      <c r="UDR1198" s="22"/>
      <c r="UDS1198" s="22"/>
      <c r="UDT1198" s="22"/>
      <c r="UDU1198" s="22"/>
      <c r="UDV1198" s="22"/>
      <c r="UDW1198" s="22"/>
      <c r="UDX1198" s="22"/>
      <c r="UDY1198" s="22"/>
      <c r="UDZ1198" s="22"/>
      <c r="UEA1198" s="22"/>
      <c r="UEB1198" s="22"/>
      <c r="UEC1198" s="22"/>
      <c r="UED1198" s="22"/>
      <c r="UEE1198" s="22"/>
      <c r="UEF1198" s="22"/>
      <c r="UEG1198" s="22"/>
      <c r="UEH1198" s="22"/>
      <c r="UEI1198" s="22"/>
      <c r="UEJ1198" s="22"/>
      <c r="UEK1198" s="22"/>
      <c r="UEL1198" s="22"/>
      <c r="UEM1198" s="22"/>
      <c r="UEN1198" s="22"/>
      <c r="UEO1198" s="22"/>
      <c r="UEP1198" s="22"/>
      <c r="UEQ1198" s="22"/>
      <c r="UER1198" s="22"/>
      <c r="UES1198" s="22"/>
      <c r="UET1198" s="22"/>
      <c r="UEU1198" s="22"/>
      <c r="UEV1198" s="22"/>
      <c r="UEW1198" s="22"/>
      <c r="UEX1198" s="22"/>
      <c r="UEY1198" s="22"/>
      <c r="UEZ1198" s="22"/>
      <c r="UFA1198" s="22"/>
      <c r="UFB1198" s="22"/>
      <c r="UFC1198" s="22"/>
      <c r="UFD1198" s="22"/>
      <c r="UFE1198" s="22"/>
      <c r="UFF1198" s="22"/>
      <c r="UFG1198" s="22"/>
      <c r="UFH1198" s="22"/>
      <c r="UFI1198" s="22"/>
      <c r="UFJ1198" s="22"/>
      <c r="UFK1198" s="22"/>
      <c r="UFL1198" s="22"/>
      <c r="UFM1198" s="22"/>
      <c r="UFN1198" s="22"/>
      <c r="UFO1198" s="22"/>
      <c r="UFP1198" s="22"/>
      <c r="UFQ1198" s="22"/>
      <c r="UFR1198" s="22"/>
      <c r="UFS1198" s="22"/>
      <c r="UFT1198" s="22"/>
      <c r="UFU1198" s="22"/>
      <c r="UFV1198" s="22"/>
      <c r="UFW1198" s="22"/>
      <c r="UFX1198" s="22"/>
      <c r="UFY1198" s="22"/>
      <c r="UFZ1198" s="22"/>
      <c r="UGA1198" s="22"/>
      <c r="UGB1198" s="22"/>
      <c r="UGC1198" s="22"/>
      <c r="UGD1198" s="22"/>
      <c r="UGE1198" s="22"/>
      <c r="UGF1198" s="22"/>
      <c r="UGG1198" s="22"/>
      <c r="UGH1198" s="22"/>
      <c r="UGI1198" s="22"/>
      <c r="UGJ1198" s="22"/>
      <c r="UGK1198" s="22"/>
      <c r="UGL1198" s="22"/>
      <c r="UGM1198" s="22"/>
      <c r="UGN1198" s="22"/>
      <c r="UGO1198" s="22"/>
      <c r="UGP1198" s="22"/>
      <c r="UGQ1198" s="22"/>
      <c r="UGR1198" s="22"/>
      <c r="UGS1198" s="22"/>
      <c r="UGT1198" s="22"/>
      <c r="UGU1198" s="22"/>
      <c r="UGV1198" s="22"/>
      <c r="UGW1198" s="22"/>
      <c r="UGX1198" s="22"/>
      <c r="UGY1198" s="22"/>
      <c r="UGZ1198" s="22"/>
      <c r="UHA1198" s="22"/>
      <c r="UHB1198" s="22"/>
      <c r="UHC1198" s="22"/>
      <c r="UHD1198" s="22"/>
      <c r="UHE1198" s="22"/>
      <c r="UHF1198" s="22"/>
      <c r="UHG1198" s="22"/>
      <c r="UHH1198" s="22"/>
      <c r="UHI1198" s="22"/>
      <c r="UHJ1198" s="22"/>
      <c r="UHK1198" s="22"/>
      <c r="UHL1198" s="22"/>
      <c r="UHM1198" s="22"/>
      <c r="UHN1198" s="22"/>
      <c r="UHO1198" s="22"/>
      <c r="UHP1198" s="22"/>
      <c r="UHQ1198" s="22"/>
      <c r="UHR1198" s="22"/>
      <c r="UHS1198" s="22"/>
      <c r="UHT1198" s="22"/>
      <c r="UHU1198" s="22"/>
      <c r="UHV1198" s="22"/>
      <c r="UHW1198" s="22"/>
      <c r="UHX1198" s="22"/>
      <c r="UHY1198" s="22"/>
      <c r="UHZ1198" s="22"/>
      <c r="UIA1198" s="22"/>
      <c r="UIB1198" s="22"/>
      <c r="UIC1198" s="22"/>
      <c r="UID1198" s="22"/>
      <c r="UIE1198" s="22"/>
      <c r="UIF1198" s="22"/>
      <c r="UIG1198" s="22"/>
      <c r="UIH1198" s="22"/>
      <c r="UII1198" s="22"/>
      <c r="UIJ1198" s="22"/>
      <c r="UIK1198" s="22"/>
      <c r="UIL1198" s="22"/>
      <c r="UIM1198" s="22"/>
      <c r="UIN1198" s="22"/>
      <c r="UIO1198" s="22"/>
      <c r="UIP1198" s="22"/>
      <c r="UIQ1198" s="22"/>
      <c r="UIR1198" s="22"/>
      <c r="UIS1198" s="22"/>
      <c r="UIT1198" s="22"/>
      <c r="UIU1198" s="22"/>
      <c r="UIV1198" s="22"/>
      <c r="UIW1198" s="22"/>
      <c r="UIX1198" s="22"/>
      <c r="UIY1198" s="22"/>
      <c r="UIZ1198" s="22"/>
      <c r="UJA1198" s="22"/>
      <c r="UJB1198" s="22"/>
      <c r="UJC1198" s="22"/>
      <c r="UJD1198" s="22"/>
      <c r="UJE1198" s="22"/>
      <c r="UJF1198" s="22"/>
      <c r="UJG1198" s="22"/>
      <c r="UJH1198" s="22"/>
      <c r="UJI1198" s="22"/>
      <c r="UJJ1198" s="22"/>
      <c r="UJK1198" s="22"/>
      <c r="UJL1198" s="22"/>
      <c r="UJM1198" s="22"/>
      <c r="UJN1198" s="22"/>
      <c r="UJO1198" s="22"/>
      <c r="UJP1198" s="22"/>
      <c r="UJQ1198" s="22"/>
      <c r="UJR1198" s="22"/>
      <c r="UJS1198" s="22"/>
      <c r="UJT1198" s="22"/>
      <c r="UJU1198" s="22"/>
      <c r="UJV1198" s="22"/>
      <c r="UJW1198" s="22"/>
      <c r="UJX1198" s="22"/>
      <c r="UJY1198" s="22"/>
      <c r="UJZ1198" s="22"/>
      <c r="UKA1198" s="22"/>
      <c r="UKB1198" s="22"/>
      <c r="UKC1198" s="22"/>
      <c r="UKD1198" s="22"/>
      <c r="UKE1198" s="22"/>
      <c r="UKF1198" s="22"/>
      <c r="UKG1198" s="22"/>
      <c r="UKH1198" s="22"/>
      <c r="UKI1198" s="22"/>
      <c r="UKJ1198" s="22"/>
      <c r="UKK1198" s="22"/>
      <c r="UKL1198" s="22"/>
      <c r="UKM1198" s="22"/>
      <c r="UKN1198" s="22"/>
      <c r="UKO1198" s="22"/>
      <c r="UKP1198" s="22"/>
      <c r="UKQ1198" s="22"/>
      <c r="UKR1198" s="22"/>
      <c r="UKS1198" s="22"/>
      <c r="UKT1198" s="22"/>
      <c r="UKU1198" s="22"/>
      <c r="UKV1198" s="22"/>
      <c r="UKW1198" s="22"/>
      <c r="UKX1198" s="22"/>
      <c r="UKY1198" s="22"/>
      <c r="UKZ1198" s="22"/>
      <c r="ULA1198" s="22"/>
      <c r="ULB1198" s="22"/>
      <c r="ULC1198" s="22"/>
      <c r="ULD1198" s="22"/>
      <c r="ULE1198" s="22"/>
      <c r="ULF1198" s="22"/>
      <c r="ULG1198" s="22"/>
      <c r="ULH1198" s="22"/>
      <c r="ULI1198" s="22"/>
      <c r="ULJ1198" s="22"/>
      <c r="ULK1198" s="22"/>
      <c r="ULL1198" s="22"/>
      <c r="ULM1198" s="22"/>
      <c r="ULN1198" s="22"/>
      <c r="ULO1198" s="22"/>
      <c r="ULP1198" s="22"/>
      <c r="ULQ1198" s="22"/>
      <c r="ULR1198" s="22"/>
      <c r="ULS1198" s="22"/>
      <c r="ULT1198" s="22"/>
      <c r="ULU1198" s="22"/>
      <c r="ULV1198" s="22"/>
      <c r="ULW1198" s="22"/>
      <c r="ULX1198" s="22"/>
      <c r="ULY1198" s="22"/>
      <c r="ULZ1198" s="22"/>
      <c r="UMA1198" s="22"/>
      <c r="UMB1198" s="22"/>
      <c r="UMC1198" s="22"/>
      <c r="UMD1198" s="22"/>
      <c r="UME1198" s="22"/>
      <c r="UMF1198" s="22"/>
      <c r="UMG1198" s="22"/>
      <c r="UMH1198" s="22"/>
      <c r="UMI1198" s="22"/>
      <c r="UMJ1198" s="22"/>
      <c r="UMK1198" s="22"/>
      <c r="UML1198" s="22"/>
      <c r="UMM1198" s="22"/>
      <c r="UMN1198" s="22"/>
      <c r="UMO1198" s="22"/>
      <c r="UMP1198" s="22"/>
      <c r="UMQ1198" s="22"/>
      <c r="UMR1198" s="22"/>
      <c r="UMS1198" s="22"/>
      <c r="UMT1198" s="22"/>
      <c r="UMU1198" s="22"/>
      <c r="UMV1198" s="22"/>
      <c r="UMW1198" s="22"/>
      <c r="UMX1198" s="22"/>
      <c r="UMY1198" s="22"/>
      <c r="UMZ1198" s="22"/>
      <c r="UNA1198" s="22"/>
      <c r="UNB1198" s="22"/>
      <c r="UNC1198" s="22"/>
      <c r="UND1198" s="22"/>
      <c r="UNE1198" s="22"/>
      <c r="UNF1198" s="22"/>
      <c r="UNG1198" s="22"/>
      <c r="UNH1198" s="22"/>
      <c r="UNI1198" s="22"/>
      <c r="UNJ1198" s="22"/>
      <c r="UNK1198" s="22"/>
      <c r="UNL1198" s="22"/>
      <c r="UNM1198" s="22"/>
      <c r="UNN1198" s="22"/>
      <c r="UNO1198" s="22"/>
      <c r="UNP1198" s="22"/>
      <c r="UNQ1198" s="22"/>
      <c r="UNR1198" s="22"/>
      <c r="UNS1198" s="22"/>
      <c r="UNT1198" s="22"/>
      <c r="UNU1198" s="22"/>
      <c r="UNV1198" s="22"/>
      <c r="UNW1198" s="22"/>
      <c r="UNX1198" s="22"/>
      <c r="UNY1198" s="22"/>
      <c r="UNZ1198" s="22"/>
      <c r="UOA1198" s="22"/>
      <c r="UOB1198" s="22"/>
      <c r="UOC1198" s="22"/>
      <c r="UOD1198" s="22"/>
      <c r="UOE1198" s="22"/>
      <c r="UOF1198" s="22"/>
      <c r="UOG1198" s="22"/>
      <c r="UOH1198" s="22"/>
      <c r="UOI1198" s="22"/>
      <c r="UOJ1198" s="22"/>
      <c r="UOK1198" s="22"/>
      <c r="UOL1198" s="22"/>
      <c r="UOM1198" s="22"/>
      <c r="UON1198" s="22"/>
      <c r="UOO1198" s="22"/>
      <c r="UOP1198" s="22"/>
      <c r="UOQ1198" s="22"/>
      <c r="UOR1198" s="22"/>
      <c r="UOS1198" s="22"/>
      <c r="UOT1198" s="22"/>
      <c r="UOU1198" s="22"/>
      <c r="UOV1198" s="22"/>
      <c r="UOW1198" s="22"/>
      <c r="UOX1198" s="22"/>
      <c r="UOY1198" s="22"/>
      <c r="UOZ1198" s="22"/>
      <c r="UPA1198" s="22"/>
      <c r="UPB1198" s="22"/>
      <c r="UPC1198" s="22"/>
      <c r="UPD1198" s="22"/>
      <c r="UPE1198" s="22"/>
      <c r="UPF1198" s="22"/>
      <c r="UPG1198" s="22"/>
      <c r="UPH1198" s="22"/>
      <c r="UPI1198" s="22"/>
      <c r="UPJ1198" s="22"/>
      <c r="UPK1198" s="22"/>
      <c r="UPL1198" s="22"/>
      <c r="UPM1198" s="22"/>
      <c r="UPN1198" s="22"/>
      <c r="UPO1198" s="22"/>
      <c r="UPP1198" s="22"/>
      <c r="UPQ1198" s="22"/>
      <c r="UPR1198" s="22"/>
      <c r="UPS1198" s="22"/>
      <c r="UPT1198" s="22"/>
      <c r="UPU1198" s="22"/>
      <c r="UPV1198" s="22"/>
      <c r="UPW1198" s="22"/>
      <c r="UPX1198" s="22"/>
      <c r="UPY1198" s="22"/>
      <c r="UPZ1198" s="22"/>
      <c r="UQA1198" s="22"/>
      <c r="UQB1198" s="22"/>
      <c r="UQC1198" s="22"/>
      <c r="UQD1198" s="22"/>
      <c r="UQE1198" s="22"/>
      <c r="UQF1198" s="22"/>
      <c r="UQG1198" s="22"/>
      <c r="UQH1198" s="22"/>
      <c r="UQI1198" s="22"/>
      <c r="UQJ1198" s="22"/>
      <c r="UQK1198" s="22"/>
      <c r="UQL1198" s="22"/>
      <c r="UQM1198" s="22"/>
      <c r="UQN1198" s="22"/>
      <c r="UQO1198" s="22"/>
      <c r="UQP1198" s="22"/>
      <c r="UQQ1198" s="22"/>
      <c r="UQR1198" s="22"/>
      <c r="UQS1198" s="22"/>
      <c r="UQT1198" s="22"/>
      <c r="UQU1198" s="22"/>
      <c r="UQV1198" s="22"/>
      <c r="UQW1198" s="22"/>
      <c r="UQX1198" s="22"/>
      <c r="UQY1198" s="22"/>
      <c r="UQZ1198" s="22"/>
      <c r="URA1198" s="22"/>
      <c r="URB1198" s="22"/>
      <c r="URC1198" s="22"/>
      <c r="URD1198" s="22"/>
      <c r="URE1198" s="22"/>
      <c r="URF1198" s="22"/>
      <c r="URG1198" s="22"/>
      <c r="URH1198" s="22"/>
      <c r="URI1198" s="22"/>
      <c r="URJ1198" s="22"/>
      <c r="URK1198" s="22"/>
      <c r="URL1198" s="22"/>
      <c r="URM1198" s="22"/>
      <c r="URN1198" s="22"/>
      <c r="URO1198" s="22"/>
      <c r="URP1198" s="22"/>
      <c r="URQ1198" s="22"/>
      <c r="URR1198" s="22"/>
      <c r="URS1198" s="22"/>
      <c r="URT1198" s="22"/>
      <c r="URU1198" s="22"/>
      <c r="URV1198" s="22"/>
      <c r="URW1198" s="22"/>
      <c r="URX1198" s="22"/>
      <c r="URY1198" s="22"/>
      <c r="URZ1198" s="22"/>
      <c r="USA1198" s="22"/>
      <c r="USB1198" s="22"/>
      <c r="USC1198" s="22"/>
      <c r="USD1198" s="22"/>
      <c r="USE1198" s="22"/>
      <c r="USF1198" s="22"/>
      <c r="USG1198" s="22"/>
      <c r="USH1198" s="22"/>
      <c r="USI1198" s="22"/>
      <c r="USJ1198" s="22"/>
      <c r="USK1198" s="22"/>
      <c r="USL1198" s="22"/>
      <c r="USM1198" s="22"/>
      <c r="USN1198" s="22"/>
      <c r="USO1198" s="22"/>
      <c r="USP1198" s="22"/>
      <c r="USQ1198" s="22"/>
      <c r="USR1198" s="22"/>
      <c r="USS1198" s="22"/>
      <c r="UST1198" s="22"/>
      <c r="USU1198" s="22"/>
      <c r="USV1198" s="22"/>
      <c r="USW1198" s="22"/>
      <c r="USX1198" s="22"/>
      <c r="USY1198" s="22"/>
      <c r="USZ1198" s="22"/>
      <c r="UTA1198" s="22"/>
      <c r="UTB1198" s="22"/>
      <c r="UTC1198" s="22"/>
      <c r="UTD1198" s="22"/>
      <c r="UTE1198" s="22"/>
      <c r="UTF1198" s="22"/>
      <c r="UTG1198" s="22"/>
      <c r="UTH1198" s="22"/>
      <c r="UTI1198" s="22"/>
      <c r="UTJ1198" s="22"/>
      <c r="UTK1198" s="22"/>
      <c r="UTL1198" s="22"/>
      <c r="UTM1198" s="22"/>
      <c r="UTN1198" s="22"/>
      <c r="UTO1198" s="22"/>
      <c r="UTP1198" s="22"/>
      <c r="UTQ1198" s="22"/>
      <c r="UTR1198" s="22"/>
      <c r="UTS1198" s="22"/>
      <c r="UTT1198" s="22"/>
      <c r="UTU1198" s="22"/>
      <c r="UTV1198" s="22"/>
      <c r="UTW1198" s="22"/>
      <c r="UTX1198" s="22"/>
      <c r="UTY1198" s="22"/>
      <c r="UTZ1198" s="22"/>
      <c r="UUA1198" s="22"/>
      <c r="UUB1198" s="22"/>
      <c r="UUC1198" s="22"/>
      <c r="UUD1198" s="22"/>
      <c r="UUE1198" s="22"/>
      <c r="UUF1198" s="22"/>
      <c r="UUG1198" s="22"/>
      <c r="UUH1198" s="22"/>
      <c r="UUI1198" s="22"/>
      <c r="UUJ1198" s="22"/>
      <c r="UUK1198" s="22"/>
      <c r="UUL1198" s="22"/>
      <c r="UUM1198" s="22"/>
      <c r="UUN1198" s="22"/>
      <c r="UUO1198" s="22"/>
      <c r="UUP1198" s="22"/>
      <c r="UUQ1198" s="22"/>
      <c r="UUR1198" s="22"/>
      <c r="UUS1198" s="22"/>
      <c r="UUT1198" s="22"/>
      <c r="UUU1198" s="22"/>
      <c r="UUV1198" s="22"/>
      <c r="UUW1198" s="22"/>
      <c r="UUX1198" s="22"/>
      <c r="UUY1198" s="22"/>
      <c r="UUZ1198" s="22"/>
      <c r="UVA1198" s="22"/>
      <c r="UVB1198" s="22"/>
      <c r="UVC1198" s="22"/>
      <c r="UVD1198" s="22"/>
      <c r="UVE1198" s="22"/>
      <c r="UVF1198" s="22"/>
      <c r="UVG1198" s="22"/>
      <c r="UVH1198" s="22"/>
      <c r="UVI1198" s="22"/>
      <c r="UVJ1198" s="22"/>
      <c r="UVK1198" s="22"/>
      <c r="UVL1198" s="22"/>
      <c r="UVM1198" s="22"/>
      <c r="UVN1198" s="22"/>
      <c r="UVO1198" s="22"/>
      <c r="UVP1198" s="22"/>
      <c r="UVQ1198" s="22"/>
      <c r="UVR1198" s="22"/>
      <c r="UVS1198" s="22"/>
      <c r="UVT1198" s="22"/>
      <c r="UVU1198" s="22"/>
      <c r="UVV1198" s="22"/>
      <c r="UVW1198" s="22"/>
      <c r="UVX1198" s="22"/>
      <c r="UVY1198" s="22"/>
      <c r="UVZ1198" s="22"/>
      <c r="UWA1198" s="22"/>
      <c r="UWB1198" s="22"/>
      <c r="UWC1198" s="22"/>
      <c r="UWD1198" s="22"/>
      <c r="UWE1198" s="22"/>
      <c r="UWF1198" s="22"/>
      <c r="UWG1198" s="22"/>
      <c r="UWH1198" s="22"/>
      <c r="UWI1198" s="22"/>
      <c r="UWJ1198" s="22"/>
      <c r="UWK1198" s="22"/>
      <c r="UWL1198" s="22"/>
      <c r="UWM1198" s="22"/>
      <c r="UWN1198" s="22"/>
      <c r="UWO1198" s="22"/>
      <c r="UWP1198" s="22"/>
      <c r="UWQ1198" s="22"/>
      <c r="UWR1198" s="22"/>
      <c r="UWS1198" s="22"/>
      <c r="UWT1198" s="22"/>
      <c r="UWU1198" s="22"/>
      <c r="UWV1198" s="22"/>
      <c r="UWW1198" s="22"/>
      <c r="UWX1198" s="22"/>
      <c r="UWY1198" s="22"/>
      <c r="UWZ1198" s="22"/>
      <c r="UXA1198" s="22"/>
      <c r="UXB1198" s="22"/>
      <c r="UXC1198" s="22"/>
      <c r="UXD1198" s="22"/>
      <c r="UXE1198" s="22"/>
      <c r="UXF1198" s="22"/>
      <c r="UXG1198" s="22"/>
      <c r="UXH1198" s="22"/>
      <c r="UXI1198" s="22"/>
      <c r="UXJ1198" s="22"/>
      <c r="UXK1198" s="22"/>
      <c r="UXL1198" s="22"/>
      <c r="UXM1198" s="22"/>
      <c r="UXN1198" s="22"/>
      <c r="UXO1198" s="22"/>
      <c r="UXP1198" s="22"/>
      <c r="UXQ1198" s="22"/>
      <c r="UXR1198" s="22"/>
      <c r="UXS1198" s="22"/>
      <c r="UXT1198" s="22"/>
      <c r="UXU1198" s="22"/>
      <c r="UXV1198" s="22"/>
      <c r="UXW1198" s="22"/>
      <c r="UXX1198" s="22"/>
      <c r="UXY1198" s="22"/>
      <c r="UXZ1198" s="22"/>
      <c r="UYA1198" s="22"/>
      <c r="UYB1198" s="22"/>
      <c r="UYC1198" s="22"/>
      <c r="UYD1198" s="22"/>
      <c r="UYE1198" s="22"/>
      <c r="UYF1198" s="22"/>
      <c r="UYG1198" s="22"/>
      <c r="UYH1198" s="22"/>
      <c r="UYI1198" s="22"/>
      <c r="UYJ1198" s="22"/>
      <c r="UYK1198" s="22"/>
      <c r="UYL1198" s="22"/>
      <c r="UYM1198" s="22"/>
      <c r="UYN1198" s="22"/>
      <c r="UYO1198" s="22"/>
      <c r="UYP1198" s="22"/>
      <c r="UYQ1198" s="22"/>
      <c r="UYR1198" s="22"/>
      <c r="UYS1198" s="22"/>
      <c r="UYT1198" s="22"/>
      <c r="UYU1198" s="22"/>
      <c r="UYV1198" s="22"/>
      <c r="UYW1198" s="22"/>
      <c r="UYX1198" s="22"/>
      <c r="UYY1198" s="22"/>
      <c r="UYZ1198" s="22"/>
      <c r="UZA1198" s="22"/>
      <c r="UZB1198" s="22"/>
      <c r="UZC1198" s="22"/>
      <c r="UZD1198" s="22"/>
      <c r="UZE1198" s="22"/>
      <c r="UZF1198" s="22"/>
      <c r="UZG1198" s="22"/>
      <c r="UZH1198" s="22"/>
      <c r="UZI1198" s="22"/>
      <c r="UZJ1198" s="22"/>
      <c r="UZK1198" s="22"/>
      <c r="UZL1198" s="22"/>
      <c r="UZM1198" s="22"/>
      <c r="UZN1198" s="22"/>
      <c r="UZO1198" s="22"/>
      <c r="UZP1198" s="22"/>
      <c r="UZQ1198" s="22"/>
      <c r="UZR1198" s="22"/>
      <c r="UZS1198" s="22"/>
      <c r="UZT1198" s="22"/>
      <c r="UZU1198" s="22"/>
      <c r="UZV1198" s="22"/>
      <c r="UZW1198" s="22"/>
      <c r="UZX1198" s="22"/>
      <c r="UZY1198" s="22"/>
      <c r="UZZ1198" s="22"/>
      <c r="VAA1198" s="22"/>
      <c r="VAB1198" s="22"/>
      <c r="VAC1198" s="22"/>
      <c r="VAD1198" s="22"/>
      <c r="VAE1198" s="22"/>
      <c r="VAF1198" s="22"/>
      <c r="VAG1198" s="22"/>
      <c r="VAH1198" s="22"/>
      <c r="VAI1198" s="22"/>
      <c r="VAJ1198" s="22"/>
      <c r="VAK1198" s="22"/>
      <c r="VAL1198" s="22"/>
      <c r="VAM1198" s="22"/>
      <c r="VAN1198" s="22"/>
      <c r="VAO1198" s="22"/>
      <c r="VAP1198" s="22"/>
      <c r="VAQ1198" s="22"/>
      <c r="VAR1198" s="22"/>
      <c r="VAS1198" s="22"/>
      <c r="VAT1198" s="22"/>
      <c r="VAU1198" s="22"/>
      <c r="VAV1198" s="22"/>
      <c r="VAW1198" s="22"/>
      <c r="VAX1198" s="22"/>
      <c r="VAY1198" s="22"/>
      <c r="VAZ1198" s="22"/>
      <c r="VBA1198" s="22"/>
      <c r="VBB1198" s="22"/>
      <c r="VBC1198" s="22"/>
      <c r="VBD1198" s="22"/>
      <c r="VBE1198" s="22"/>
      <c r="VBF1198" s="22"/>
      <c r="VBG1198" s="22"/>
      <c r="VBH1198" s="22"/>
      <c r="VBI1198" s="22"/>
      <c r="VBJ1198" s="22"/>
      <c r="VBK1198" s="22"/>
      <c r="VBL1198" s="22"/>
      <c r="VBM1198" s="22"/>
      <c r="VBN1198" s="22"/>
      <c r="VBO1198" s="22"/>
      <c r="VBP1198" s="22"/>
      <c r="VBQ1198" s="22"/>
      <c r="VBR1198" s="22"/>
      <c r="VBS1198" s="22"/>
      <c r="VBT1198" s="22"/>
      <c r="VBU1198" s="22"/>
      <c r="VBV1198" s="22"/>
      <c r="VBW1198" s="22"/>
      <c r="VBX1198" s="22"/>
      <c r="VBY1198" s="22"/>
      <c r="VBZ1198" s="22"/>
      <c r="VCA1198" s="22"/>
      <c r="VCB1198" s="22"/>
      <c r="VCC1198" s="22"/>
      <c r="VCD1198" s="22"/>
      <c r="VCE1198" s="22"/>
      <c r="VCF1198" s="22"/>
      <c r="VCG1198" s="22"/>
      <c r="VCH1198" s="22"/>
      <c r="VCI1198" s="22"/>
      <c r="VCJ1198" s="22"/>
      <c r="VCK1198" s="22"/>
      <c r="VCL1198" s="22"/>
      <c r="VCM1198" s="22"/>
      <c r="VCN1198" s="22"/>
      <c r="VCO1198" s="22"/>
      <c r="VCP1198" s="22"/>
      <c r="VCQ1198" s="22"/>
      <c r="VCR1198" s="22"/>
      <c r="VCS1198" s="22"/>
      <c r="VCT1198" s="22"/>
      <c r="VCU1198" s="22"/>
      <c r="VCV1198" s="22"/>
      <c r="VCW1198" s="22"/>
      <c r="VCX1198" s="22"/>
      <c r="VCY1198" s="22"/>
      <c r="VCZ1198" s="22"/>
      <c r="VDA1198" s="22"/>
      <c r="VDB1198" s="22"/>
      <c r="VDC1198" s="22"/>
      <c r="VDD1198" s="22"/>
      <c r="VDE1198" s="22"/>
      <c r="VDF1198" s="22"/>
      <c r="VDG1198" s="22"/>
      <c r="VDH1198" s="22"/>
      <c r="VDI1198" s="22"/>
      <c r="VDJ1198" s="22"/>
      <c r="VDK1198" s="22"/>
      <c r="VDL1198" s="22"/>
      <c r="VDM1198" s="22"/>
      <c r="VDN1198" s="22"/>
      <c r="VDO1198" s="22"/>
      <c r="VDP1198" s="22"/>
      <c r="VDQ1198" s="22"/>
      <c r="VDR1198" s="22"/>
      <c r="VDS1198" s="22"/>
      <c r="VDT1198" s="22"/>
      <c r="VDU1198" s="22"/>
      <c r="VDV1198" s="22"/>
      <c r="VDW1198" s="22"/>
      <c r="VDX1198" s="22"/>
      <c r="VDY1198" s="22"/>
      <c r="VDZ1198" s="22"/>
      <c r="VEA1198" s="22"/>
      <c r="VEB1198" s="22"/>
      <c r="VEC1198" s="22"/>
      <c r="VED1198" s="22"/>
      <c r="VEE1198" s="22"/>
      <c r="VEF1198" s="22"/>
      <c r="VEG1198" s="22"/>
      <c r="VEH1198" s="22"/>
      <c r="VEI1198" s="22"/>
      <c r="VEJ1198" s="22"/>
      <c r="VEK1198" s="22"/>
      <c r="VEL1198" s="22"/>
      <c r="VEM1198" s="22"/>
      <c r="VEN1198" s="22"/>
      <c r="VEO1198" s="22"/>
      <c r="VEP1198" s="22"/>
      <c r="VEQ1198" s="22"/>
      <c r="VER1198" s="22"/>
      <c r="VES1198" s="22"/>
      <c r="VET1198" s="22"/>
      <c r="VEU1198" s="22"/>
      <c r="VEV1198" s="22"/>
      <c r="VEW1198" s="22"/>
      <c r="VEX1198" s="22"/>
      <c r="VEY1198" s="22"/>
      <c r="VEZ1198" s="22"/>
      <c r="VFA1198" s="22"/>
      <c r="VFB1198" s="22"/>
      <c r="VFC1198" s="22"/>
      <c r="VFD1198" s="22"/>
      <c r="VFE1198" s="22"/>
      <c r="VFF1198" s="22"/>
      <c r="VFG1198" s="22"/>
      <c r="VFH1198" s="22"/>
      <c r="VFI1198" s="22"/>
      <c r="VFJ1198" s="22"/>
      <c r="VFK1198" s="22"/>
      <c r="VFL1198" s="22"/>
      <c r="VFM1198" s="22"/>
      <c r="VFN1198" s="22"/>
      <c r="VFO1198" s="22"/>
      <c r="VFP1198" s="22"/>
      <c r="VFQ1198" s="22"/>
      <c r="VFR1198" s="22"/>
      <c r="VFS1198" s="22"/>
      <c r="VFT1198" s="22"/>
      <c r="VFU1198" s="22"/>
      <c r="VFV1198" s="22"/>
      <c r="VFW1198" s="22"/>
      <c r="VFX1198" s="22"/>
      <c r="VFY1198" s="22"/>
      <c r="VFZ1198" s="22"/>
      <c r="VGA1198" s="22"/>
      <c r="VGB1198" s="22"/>
      <c r="VGC1198" s="22"/>
      <c r="VGD1198" s="22"/>
      <c r="VGE1198" s="22"/>
      <c r="VGF1198" s="22"/>
      <c r="VGG1198" s="22"/>
      <c r="VGH1198" s="22"/>
      <c r="VGI1198" s="22"/>
      <c r="VGJ1198" s="22"/>
      <c r="VGK1198" s="22"/>
      <c r="VGL1198" s="22"/>
      <c r="VGM1198" s="22"/>
      <c r="VGN1198" s="22"/>
      <c r="VGO1198" s="22"/>
      <c r="VGP1198" s="22"/>
      <c r="VGQ1198" s="22"/>
      <c r="VGR1198" s="22"/>
      <c r="VGS1198" s="22"/>
      <c r="VGT1198" s="22"/>
      <c r="VGU1198" s="22"/>
      <c r="VGV1198" s="22"/>
      <c r="VGW1198" s="22"/>
      <c r="VGX1198" s="22"/>
      <c r="VGY1198" s="22"/>
      <c r="VGZ1198" s="22"/>
      <c r="VHA1198" s="22"/>
      <c r="VHB1198" s="22"/>
      <c r="VHC1198" s="22"/>
      <c r="VHD1198" s="22"/>
      <c r="VHE1198" s="22"/>
      <c r="VHF1198" s="22"/>
      <c r="VHG1198" s="22"/>
      <c r="VHH1198" s="22"/>
      <c r="VHI1198" s="22"/>
      <c r="VHJ1198" s="22"/>
      <c r="VHK1198" s="22"/>
      <c r="VHL1198" s="22"/>
      <c r="VHM1198" s="22"/>
      <c r="VHN1198" s="22"/>
      <c r="VHO1198" s="22"/>
      <c r="VHP1198" s="22"/>
      <c r="VHQ1198" s="22"/>
      <c r="VHR1198" s="22"/>
      <c r="VHS1198" s="22"/>
      <c r="VHT1198" s="22"/>
      <c r="VHU1198" s="22"/>
      <c r="VHV1198" s="22"/>
      <c r="VHW1198" s="22"/>
      <c r="VHX1198" s="22"/>
      <c r="VHY1198" s="22"/>
      <c r="VHZ1198" s="22"/>
      <c r="VIA1198" s="22"/>
      <c r="VIB1198" s="22"/>
      <c r="VIC1198" s="22"/>
      <c r="VID1198" s="22"/>
      <c r="VIE1198" s="22"/>
      <c r="VIF1198" s="22"/>
      <c r="VIG1198" s="22"/>
      <c r="VIH1198" s="22"/>
      <c r="VII1198" s="22"/>
      <c r="VIJ1198" s="22"/>
      <c r="VIK1198" s="22"/>
      <c r="VIL1198" s="22"/>
      <c r="VIM1198" s="22"/>
      <c r="VIN1198" s="22"/>
      <c r="VIO1198" s="22"/>
      <c r="VIP1198" s="22"/>
      <c r="VIQ1198" s="22"/>
      <c r="VIR1198" s="22"/>
      <c r="VIS1198" s="22"/>
      <c r="VIT1198" s="22"/>
      <c r="VIU1198" s="22"/>
      <c r="VIV1198" s="22"/>
      <c r="VIW1198" s="22"/>
      <c r="VIX1198" s="22"/>
      <c r="VIY1198" s="22"/>
      <c r="VIZ1198" s="22"/>
      <c r="VJA1198" s="22"/>
      <c r="VJB1198" s="22"/>
      <c r="VJC1198" s="22"/>
      <c r="VJD1198" s="22"/>
      <c r="VJE1198" s="22"/>
      <c r="VJF1198" s="22"/>
      <c r="VJG1198" s="22"/>
      <c r="VJH1198" s="22"/>
      <c r="VJI1198" s="22"/>
      <c r="VJJ1198" s="22"/>
      <c r="VJK1198" s="22"/>
      <c r="VJL1198" s="22"/>
      <c r="VJM1198" s="22"/>
      <c r="VJN1198" s="22"/>
      <c r="VJO1198" s="22"/>
      <c r="VJP1198" s="22"/>
      <c r="VJQ1198" s="22"/>
      <c r="VJR1198" s="22"/>
      <c r="VJS1198" s="22"/>
      <c r="VJT1198" s="22"/>
      <c r="VJU1198" s="22"/>
      <c r="VJV1198" s="22"/>
      <c r="VJW1198" s="22"/>
      <c r="VJX1198" s="22"/>
      <c r="VJY1198" s="22"/>
      <c r="VJZ1198" s="22"/>
      <c r="VKA1198" s="22"/>
      <c r="VKB1198" s="22"/>
      <c r="VKC1198" s="22"/>
      <c r="VKD1198" s="22"/>
      <c r="VKE1198" s="22"/>
      <c r="VKF1198" s="22"/>
      <c r="VKG1198" s="22"/>
      <c r="VKH1198" s="22"/>
      <c r="VKI1198" s="22"/>
      <c r="VKJ1198" s="22"/>
      <c r="VKK1198" s="22"/>
      <c r="VKL1198" s="22"/>
      <c r="VKM1198" s="22"/>
      <c r="VKN1198" s="22"/>
      <c r="VKO1198" s="22"/>
      <c r="VKP1198" s="22"/>
      <c r="VKQ1198" s="22"/>
      <c r="VKR1198" s="22"/>
      <c r="VKS1198" s="22"/>
      <c r="VKT1198" s="22"/>
      <c r="VKU1198" s="22"/>
      <c r="VKV1198" s="22"/>
      <c r="VKW1198" s="22"/>
      <c r="VKX1198" s="22"/>
      <c r="VKY1198" s="22"/>
      <c r="VKZ1198" s="22"/>
      <c r="VLA1198" s="22"/>
      <c r="VLB1198" s="22"/>
      <c r="VLC1198" s="22"/>
      <c r="VLD1198" s="22"/>
      <c r="VLE1198" s="22"/>
      <c r="VLF1198" s="22"/>
      <c r="VLG1198" s="22"/>
      <c r="VLH1198" s="22"/>
      <c r="VLI1198" s="22"/>
      <c r="VLJ1198" s="22"/>
      <c r="VLK1198" s="22"/>
      <c r="VLL1198" s="22"/>
      <c r="VLM1198" s="22"/>
      <c r="VLN1198" s="22"/>
      <c r="VLO1198" s="22"/>
      <c r="VLP1198" s="22"/>
      <c r="VLQ1198" s="22"/>
      <c r="VLR1198" s="22"/>
      <c r="VLS1198" s="22"/>
      <c r="VLT1198" s="22"/>
      <c r="VLU1198" s="22"/>
      <c r="VLV1198" s="22"/>
      <c r="VLW1198" s="22"/>
      <c r="VLX1198" s="22"/>
      <c r="VLY1198" s="22"/>
      <c r="VLZ1198" s="22"/>
      <c r="VMA1198" s="22"/>
      <c r="VMB1198" s="22"/>
      <c r="VMC1198" s="22"/>
      <c r="VMD1198" s="22"/>
      <c r="VME1198" s="22"/>
      <c r="VMF1198" s="22"/>
      <c r="VMG1198" s="22"/>
      <c r="VMH1198" s="22"/>
      <c r="VMI1198" s="22"/>
      <c r="VMJ1198" s="22"/>
      <c r="VMK1198" s="22"/>
      <c r="VML1198" s="22"/>
      <c r="VMM1198" s="22"/>
      <c r="VMN1198" s="22"/>
      <c r="VMO1198" s="22"/>
      <c r="VMP1198" s="22"/>
      <c r="VMQ1198" s="22"/>
      <c r="VMR1198" s="22"/>
      <c r="VMS1198" s="22"/>
      <c r="VMT1198" s="22"/>
      <c r="VMU1198" s="22"/>
      <c r="VMV1198" s="22"/>
      <c r="VMW1198" s="22"/>
      <c r="VMX1198" s="22"/>
      <c r="VMY1198" s="22"/>
      <c r="VMZ1198" s="22"/>
      <c r="VNA1198" s="22"/>
      <c r="VNB1198" s="22"/>
      <c r="VNC1198" s="22"/>
      <c r="VND1198" s="22"/>
      <c r="VNE1198" s="22"/>
      <c r="VNF1198" s="22"/>
      <c r="VNG1198" s="22"/>
      <c r="VNH1198" s="22"/>
      <c r="VNI1198" s="22"/>
      <c r="VNJ1198" s="22"/>
      <c r="VNK1198" s="22"/>
      <c r="VNL1198" s="22"/>
      <c r="VNM1198" s="22"/>
      <c r="VNN1198" s="22"/>
      <c r="VNO1198" s="22"/>
      <c r="VNP1198" s="22"/>
      <c r="VNQ1198" s="22"/>
      <c r="VNR1198" s="22"/>
      <c r="VNS1198" s="22"/>
      <c r="VNT1198" s="22"/>
      <c r="VNU1198" s="22"/>
      <c r="VNV1198" s="22"/>
      <c r="VNW1198" s="22"/>
      <c r="VNX1198" s="22"/>
      <c r="VNY1198" s="22"/>
      <c r="VNZ1198" s="22"/>
      <c r="VOA1198" s="22"/>
      <c r="VOB1198" s="22"/>
      <c r="VOC1198" s="22"/>
      <c r="VOD1198" s="22"/>
      <c r="VOE1198" s="22"/>
      <c r="VOF1198" s="22"/>
      <c r="VOG1198" s="22"/>
      <c r="VOH1198" s="22"/>
      <c r="VOI1198" s="22"/>
      <c r="VOJ1198" s="22"/>
      <c r="VOK1198" s="22"/>
      <c r="VOL1198" s="22"/>
      <c r="VOM1198" s="22"/>
      <c r="VON1198" s="22"/>
      <c r="VOO1198" s="22"/>
      <c r="VOP1198" s="22"/>
      <c r="VOQ1198" s="22"/>
      <c r="VOR1198" s="22"/>
      <c r="VOS1198" s="22"/>
      <c r="VOT1198" s="22"/>
      <c r="VOU1198" s="22"/>
      <c r="VOV1198" s="22"/>
      <c r="VOW1198" s="22"/>
      <c r="VOX1198" s="22"/>
      <c r="VOY1198" s="22"/>
      <c r="VOZ1198" s="22"/>
      <c r="VPA1198" s="22"/>
      <c r="VPB1198" s="22"/>
      <c r="VPC1198" s="22"/>
      <c r="VPD1198" s="22"/>
      <c r="VPE1198" s="22"/>
      <c r="VPF1198" s="22"/>
      <c r="VPG1198" s="22"/>
      <c r="VPH1198" s="22"/>
      <c r="VPI1198" s="22"/>
      <c r="VPJ1198" s="22"/>
      <c r="VPK1198" s="22"/>
      <c r="VPL1198" s="22"/>
      <c r="VPM1198" s="22"/>
      <c r="VPN1198" s="22"/>
      <c r="VPO1198" s="22"/>
      <c r="VPP1198" s="22"/>
      <c r="VPQ1198" s="22"/>
      <c r="VPR1198" s="22"/>
      <c r="VPS1198" s="22"/>
      <c r="VPT1198" s="22"/>
      <c r="VPU1198" s="22"/>
      <c r="VPV1198" s="22"/>
      <c r="VPW1198" s="22"/>
      <c r="VPX1198" s="22"/>
      <c r="VPY1198" s="22"/>
      <c r="VPZ1198" s="22"/>
      <c r="VQA1198" s="22"/>
      <c r="VQB1198" s="22"/>
      <c r="VQC1198" s="22"/>
      <c r="VQD1198" s="22"/>
      <c r="VQE1198" s="22"/>
      <c r="VQF1198" s="22"/>
      <c r="VQG1198" s="22"/>
      <c r="VQH1198" s="22"/>
      <c r="VQI1198" s="22"/>
      <c r="VQJ1198" s="22"/>
      <c r="VQK1198" s="22"/>
      <c r="VQL1198" s="22"/>
      <c r="VQM1198" s="22"/>
      <c r="VQN1198" s="22"/>
      <c r="VQO1198" s="22"/>
      <c r="VQP1198" s="22"/>
      <c r="VQQ1198" s="22"/>
      <c r="VQR1198" s="22"/>
      <c r="VQS1198" s="22"/>
      <c r="VQT1198" s="22"/>
      <c r="VQU1198" s="22"/>
      <c r="VQV1198" s="22"/>
      <c r="VQW1198" s="22"/>
      <c r="VQX1198" s="22"/>
      <c r="VQY1198" s="22"/>
      <c r="VQZ1198" s="22"/>
      <c r="VRA1198" s="22"/>
      <c r="VRB1198" s="22"/>
      <c r="VRC1198" s="22"/>
      <c r="VRD1198" s="22"/>
      <c r="VRE1198" s="22"/>
      <c r="VRF1198" s="22"/>
      <c r="VRG1198" s="22"/>
      <c r="VRH1198" s="22"/>
      <c r="VRI1198" s="22"/>
      <c r="VRJ1198" s="22"/>
      <c r="VRK1198" s="22"/>
      <c r="VRL1198" s="22"/>
      <c r="VRM1198" s="22"/>
      <c r="VRN1198" s="22"/>
      <c r="VRO1198" s="22"/>
      <c r="VRP1198" s="22"/>
      <c r="VRQ1198" s="22"/>
      <c r="VRR1198" s="22"/>
      <c r="VRS1198" s="22"/>
      <c r="VRT1198" s="22"/>
      <c r="VRU1198" s="22"/>
      <c r="VRV1198" s="22"/>
      <c r="VRW1198" s="22"/>
      <c r="VRX1198" s="22"/>
      <c r="VRY1198" s="22"/>
      <c r="VRZ1198" s="22"/>
      <c r="VSA1198" s="22"/>
      <c r="VSB1198" s="22"/>
      <c r="VSC1198" s="22"/>
      <c r="VSD1198" s="22"/>
      <c r="VSE1198" s="22"/>
      <c r="VSF1198" s="22"/>
      <c r="VSG1198" s="22"/>
      <c r="VSH1198" s="22"/>
      <c r="VSI1198" s="22"/>
      <c r="VSJ1198" s="22"/>
      <c r="VSK1198" s="22"/>
      <c r="VSL1198" s="22"/>
      <c r="VSM1198" s="22"/>
      <c r="VSN1198" s="22"/>
      <c r="VSO1198" s="22"/>
      <c r="VSP1198" s="22"/>
      <c r="VSQ1198" s="22"/>
      <c r="VSR1198" s="22"/>
      <c r="VSS1198" s="22"/>
      <c r="VST1198" s="22"/>
      <c r="VSU1198" s="22"/>
      <c r="VSV1198" s="22"/>
      <c r="VSW1198" s="22"/>
      <c r="VSX1198" s="22"/>
      <c r="VSY1198" s="22"/>
      <c r="VSZ1198" s="22"/>
      <c r="VTA1198" s="22"/>
      <c r="VTB1198" s="22"/>
      <c r="VTC1198" s="22"/>
      <c r="VTD1198" s="22"/>
      <c r="VTE1198" s="22"/>
      <c r="VTF1198" s="22"/>
      <c r="VTG1198" s="22"/>
      <c r="VTH1198" s="22"/>
      <c r="VTI1198" s="22"/>
      <c r="VTJ1198" s="22"/>
      <c r="VTK1198" s="22"/>
      <c r="VTL1198" s="22"/>
      <c r="VTM1198" s="22"/>
      <c r="VTN1198" s="22"/>
      <c r="VTO1198" s="22"/>
      <c r="VTP1198" s="22"/>
      <c r="VTQ1198" s="22"/>
      <c r="VTR1198" s="22"/>
      <c r="VTS1198" s="22"/>
      <c r="VTT1198" s="22"/>
      <c r="VTU1198" s="22"/>
      <c r="VTV1198" s="22"/>
      <c r="VTW1198" s="22"/>
      <c r="VTX1198" s="22"/>
      <c r="VTY1198" s="22"/>
      <c r="VTZ1198" s="22"/>
      <c r="VUA1198" s="22"/>
      <c r="VUB1198" s="22"/>
      <c r="VUC1198" s="22"/>
      <c r="VUD1198" s="22"/>
      <c r="VUE1198" s="22"/>
      <c r="VUF1198" s="22"/>
      <c r="VUG1198" s="22"/>
      <c r="VUH1198" s="22"/>
      <c r="VUI1198" s="22"/>
      <c r="VUJ1198" s="22"/>
      <c r="VUK1198" s="22"/>
      <c r="VUL1198" s="22"/>
      <c r="VUM1198" s="22"/>
      <c r="VUN1198" s="22"/>
      <c r="VUO1198" s="22"/>
      <c r="VUP1198" s="22"/>
      <c r="VUQ1198" s="22"/>
      <c r="VUR1198" s="22"/>
      <c r="VUS1198" s="22"/>
      <c r="VUT1198" s="22"/>
      <c r="VUU1198" s="22"/>
      <c r="VUV1198" s="22"/>
      <c r="VUW1198" s="22"/>
      <c r="VUX1198" s="22"/>
      <c r="VUY1198" s="22"/>
      <c r="VUZ1198" s="22"/>
      <c r="VVA1198" s="22"/>
      <c r="VVB1198" s="22"/>
      <c r="VVC1198" s="22"/>
      <c r="VVD1198" s="22"/>
      <c r="VVE1198" s="22"/>
      <c r="VVF1198" s="22"/>
      <c r="VVG1198" s="22"/>
      <c r="VVH1198" s="22"/>
      <c r="VVI1198" s="22"/>
      <c r="VVJ1198" s="22"/>
      <c r="VVK1198" s="22"/>
      <c r="VVL1198" s="22"/>
      <c r="VVM1198" s="22"/>
      <c r="VVN1198" s="22"/>
      <c r="VVO1198" s="22"/>
      <c r="VVP1198" s="22"/>
      <c r="VVQ1198" s="22"/>
      <c r="VVR1198" s="22"/>
      <c r="VVS1198" s="22"/>
      <c r="VVT1198" s="22"/>
      <c r="VVU1198" s="22"/>
      <c r="VVV1198" s="22"/>
      <c r="VVW1198" s="22"/>
      <c r="VVX1198" s="22"/>
      <c r="VVY1198" s="22"/>
      <c r="VVZ1198" s="22"/>
      <c r="VWA1198" s="22"/>
      <c r="VWB1198" s="22"/>
      <c r="VWC1198" s="22"/>
      <c r="VWD1198" s="22"/>
      <c r="VWE1198" s="22"/>
      <c r="VWF1198" s="22"/>
      <c r="VWG1198" s="22"/>
      <c r="VWH1198" s="22"/>
      <c r="VWI1198" s="22"/>
      <c r="VWJ1198" s="22"/>
      <c r="VWK1198" s="22"/>
      <c r="VWL1198" s="22"/>
      <c r="VWM1198" s="22"/>
      <c r="VWN1198" s="22"/>
      <c r="VWO1198" s="22"/>
      <c r="VWP1198" s="22"/>
      <c r="VWQ1198" s="22"/>
      <c r="VWR1198" s="22"/>
      <c r="VWS1198" s="22"/>
      <c r="VWT1198" s="22"/>
      <c r="VWU1198" s="22"/>
      <c r="VWV1198" s="22"/>
      <c r="VWW1198" s="22"/>
      <c r="VWX1198" s="22"/>
      <c r="VWY1198" s="22"/>
      <c r="VWZ1198" s="22"/>
      <c r="VXA1198" s="22"/>
      <c r="VXB1198" s="22"/>
      <c r="VXC1198" s="22"/>
      <c r="VXD1198" s="22"/>
      <c r="VXE1198" s="22"/>
      <c r="VXF1198" s="22"/>
      <c r="VXG1198" s="22"/>
      <c r="VXH1198" s="22"/>
      <c r="VXI1198" s="22"/>
      <c r="VXJ1198" s="22"/>
      <c r="VXK1198" s="22"/>
      <c r="VXL1198" s="22"/>
      <c r="VXM1198" s="22"/>
      <c r="VXN1198" s="22"/>
      <c r="VXO1198" s="22"/>
      <c r="VXP1198" s="22"/>
      <c r="VXQ1198" s="22"/>
      <c r="VXR1198" s="22"/>
      <c r="VXS1198" s="22"/>
      <c r="VXT1198" s="22"/>
      <c r="VXU1198" s="22"/>
      <c r="VXV1198" s="22"/>
      <c r="VXW1198" s="22"/>
      <c r="VXX1198" s="22"/>
      <c r="VXY1198" s="22"/>
      <c r="VXZ1198" s="22"/>
      <c r="VYA1198" s="22"/>
      <c r="VYB1198" s="22"/>
      <c r="VYC1198" s="22"/>
      <c r="VYD1198" s="22"/>
      <c r="VYE1198" s="22"/>
      <c r="VYF1198" s="22"/>
      <c r="VYG1198" s="22"/>
      <c r="VYH1198" s="22"/>
      <c r="VYI1198" s="22"/>
      <c r="VYJ1198" s="22"/>
      <c r="VYK1198" s="22"/>
      <c r="VYL1198" s="22"/>
      <c r="VYM1198" s="22"/>
      <c r="VYN1198" s="22"/>
      <c r="VYO1198" s="22"/>
      <c r="VYP1198" s="22"/>
      <c r="VYQ1198" s="22"/>
      <c r="VYR1198" s="22"/>
      <c r="VYS1198" s="22"/>
      <c r="VYT1198" s="22"/>
      <c r="VYU1198" s="22"/>
      <c r="VYV1198" s="22"/>
      <c r="VYW1198" s="22"/>
      <c r="VYX1198" s="22"/>
      <c r="VYY1198" s="22"/>
      <c r="VYZ1198" s="22"/>
      <c r="VZA1198" s="22"/>
      <c r="VZB1198" s="22"/>
      <c r="VZC1198" s="22"/>
      <c r="VZD1198" s="22"/>
      <c r="VZE1198" s="22"/>
      <c r="VZF1198" s="22"/>
      <c r="VZG1198" s="22"/>
      <c r="VZH1198" s="22"/>
      <c r="VZI1198" s="22"/>
      <c r="VZJ1198" s="22"/>
      <c r="VZK1198" s="22"/>
      <c r="VZL1198" s="22"/>
      <c r="VZM1198" s="22"/>
      <c r="VZN1198" s="22"/>
      <c r="VZO1198" s="22"/>
      <c r="VZP1198" s="22"/>
      <c r="VZQ1198" s="22"/>
      <c r="VZR1198" s="22"/>
      <c r="VZS1198" s="22"/>
      <c r="VZT1198" s="22"/>
      <c r="VZU1198" s="22"/>
      <c r="VZV1198" s="22"/>
      <c r="VZW1198" s="22"/>
      <c r="VZX1198" s="22"/>
      <c r="VZY1198" s="22"/>
      <c r="VZZ1198" s="22"/>
      <c r="WAA1198" s="22"/>
      <c r="WAB1198" s="22"/>
      <c r="WAC1198" s="22"/>
      <c r="WAD1198" s="22"/>
      <c r="WAE1198" s="22"/>
      <c r="WAF1198" s="22"/>
      <c r="WAG1198" s="22"/>
      <c r="WAH1198" s="22"/>
      <c r="WAI1198" s="22"/>
      <c r="WAJ1198" s="22"/>
      <c r="WAK1198" s="22"/>
      <c r="WAL1198" s="22"/>
      <c r="WAM1198" s="22"/>
      <c r="WAN1198" s="22"/>
      <c r="WAO1198" s="22"/>
      <c r="WAP1198" s="22"/>
      <c r="WAQ1198" s="22"/>
      <c r="WAR1198" s="22"/>
      <c r="WAS1198" s="22"/>
      <c r="WAT1198" s="22"/>
      <c r="WAU1198" s="22"/>
      <c r="WAV1198" s="22"/>
      <c r="WAW1198" s="22"/>
      <c r="WAX1198" s="22"/>
      <c r="WAY1198" s="22"/>
      <c r="WAZ1198" s="22"/>
      <c r="WBA1198" s="22"/>
      <c r="WBB1198" s="22"/>
      <c r="WBC1198" s="22"/>
      <c r="WBD1198" s="22"/>
      <c r="WBE1198" s="22"/>
      <c r="WBF1198" s="22"/>
      <c r="WBG1198" s="22"/>
      <c r="WBH1198" s="22"/>
      <c r="WBI1198" s="22"/>
      <c r="WBJ1198" s="22"/>
      <c r="WBK1198" s="22"/>
      <c r="WBL1198" s="22"/>
      <c r="WBM1198" s="22"/>
      <c r="WBN1198" s="22"/>
      <c r="WBO1198" s="22"/>
      <c r="WBP1198" s="22"/>
      <c r="WBQ1198" s="22"/>
      <c r="WBR1198" s="22"/>
      <c r="WBS1198" s="22"/>
      <c r="WBT1198" s="22"/>
      <c r="WBU1198" s="22"/>
      <c r="WBV1198" s="22"/>
      <c r="WBW1198" s="22"/>
      <c r="WBX1198" s="22"/>
      <c r="WBY1198" s="22"/>
      <c r="WBZ1198" s="22"/>
      <c r="WCA1198" s="22"/>
      <c r="WCB1198" s="22"/>
      <c r="WCC1198" s="22"/>
      <c r="WCD1198" s="22"/>
      <c r="WCE1198" s="22"/>
      <c r="WCF1198" s="22"/>
      <c r="WCG1198" s="22"/>
      <c r="WCH1198" s="22"/>
      <c r="WCI1198" s="22"/>
      <c r="WCJ1198" s="22"/>
      <c r="WCK1198" s="22"/>
      <c r="WCL1198" s="22"/>
      <c r="WCM1198" s="22"/>
      <c r="WCN1198" s="22"/>
      <c r="WCO1198" s="22"/>
      <c r="WCP1198" s="22"/>
      <c r="WCQ1198" s="22"/>
      <c r="WCR1198" s="22"/>
      <c r="WCS1198" s="22"/>
      <c r="WCT1198" s="22"/>
      <c r="WCU1198" s="22"/>
      <c r="WCV1198" s="22"/>
      <c r="WCW1198" s="22"/>
      <c r="WCX1198" s="22"/>
      <c r="WCY1198" s="22"/>
      <c r="WCZ1198" s="22"/>
      <c r="WDA1198" s="22"/>
      <c r="WDB1198" s="22"/>
      <c r="WDC1198" s="22"/>
      <c r="WDD1198" s="22"/>
      <c r="WDE1198" s="22"/>
      <c r="WDF1198" s="22"/>
      <c r="WDG1198" s="22"/>
      <c r="WDH1198" s="22"/>
      <c r="WDI1198" s="22"/>
      <c r="WDJ1198" s="22"/>
      <c r="WDK1198" s="22"/>
      <c r="WDL1198" s="22"/>
      <c r="WDM1198" s="22"/>
      <c r="WDN1198" s="22"/>
      <c r="WDO1198" s="22"/>
      <c r="WDP1198" s="22"/>
      <c r="WDQ1198" s="22"/>
      <c r="WDR1198" s="22"/>
      <c r="WDS1198" s="22"/>
      <c r="WDT1198" s="22"/>
      <c r="WDU1198" s="22"/>
      <c r="WDV1198" s="22"/>
      <c r="WDW1198" s="22"/>
      <c r="WDX1198" s="22"/>
      <c r="WDY1198" s="22"/>
      <c r="WDZ1198" s="22"/>
      <c r="WEA1198" s="22"/>
      <c r="WEB1198" s="22"/>
      <c r="WEC1198" s="22"/>
      <c r="WED1198" s="22"/>
      <c r="WEE1198" s="22"/>
      <c r="WEF1198" s="22"/>
      <c r="WEG1198" s="22"/>
      <c r="WEH1198" s="22"/>
      <c r="WEI1198" s="22"/>
      <c r="WEJ1198" s="22"/>
      <c r="WEK1198" s="22"/>
      <c r="WEL1198" s="22"/>
      <c r="WEM1198" s="22"/>
      <c r="WEN1198" s="22"/>
      <c r="WEO1198" s="22"/>
      <c r="WEP1198" s="22"/>
      <c r="WEQ1198" s="22"/>
      <c r="WER1198" s="22"/>
      <c r="WES1198" s="22"/>
      <c r="WET1198" s="22"/>
      <c r="WEU1198" s="22"/>
      <c r="WEV1198" s="22"/>
      <c r="WEW1198" s="22"/>
      <c r="WEX1198" s="22"/>
      <c r="WEY1198" s="22"/>
      <c r="WEZ1198" s="22"/>
      <c r="WFA1198" s="22"/>
      <c r="WFB1198" s="22"/>
      <c r="WFC1198" s="22"/>
      <c r="WFD1198" s="22"/>
      <c r="WFE1198" s="22"/>
      <c r="WFF1198" s="22"/>
      <c r="WFG1198" s="22"/>
      <c r="WFH1198" s="22"/>
      <c r="WFI1198" s="22"/>
      <c r="WFJ1198" s="22"/>
      <c r="WFK1198" s="22"/>
      <c r="WFL1198" s="22"/>
      <c r="WFM1198" s="22"/>
      <c r="WFN1198" s="22"/>
      <c r="WFO1198" s="22"/>
      <c r="WFP1198" s="22"/>
      <c r="WFQ1198" s="22"/>
      <c r="WFR1198" s="22"/>
      <c r="WFS1198" s="22"/>
      <c r="WFT1198" s="22"/>
      <c r="WFU1198" s="22"/>
      <c r="WFV1198" s="22"/>
      <c r="WFW1198" s="22"/>
      <c r="WFX1198" s="22"/>
      <c r="WFY1198" s="22"/>
      <c r="WFZ1198" s="22"/>
      <c r="WGA1198" s="22"/>
      <c r="WGB1198" s="22"/>
      <c r="WGC1198" s="22"/>
      <c r="WGD1198" s="22"/>
      <c r="WGE1198" s="22"/>
      <c r="WGF1198" s="22"/>
      <c r="WGG1198" s="22"/>
      <c r="WGH1198" s="22"/>
      <c r="WGI1198" s="22"/>
      <c r="WGJ1198" s="22"/>
      <c r="WGK1198" s="22"/>
      <c r="WGL1198" s="22"/>
      <c r="WGM1198" s="22"/>
      <c r="WGN1198" s="22"/>
      <c r="WGO1198" s="22"/>
      <c r="WGP1198" s="22"/>
      <c r="WGQ1198" s="22"/>
      <c r="WGR1198" s="22"/>
      <c r="WGS1198" s="22"/>
      <c r="WGT1198" s="22"/>
      <c r="WGU1198" s="22"/>
      <c r="WGV1198" s="22"/>
      <c r="WGW1198" s="22"/>
      <c r="WGX1198" s="22"/>
      <c r="WGY1198" s="22"/>
      <c r="WGZ1198" s="22"/>
      <c r="WHA1198" s="22"/>
      <c r="WHB1198" s="22"/>
      <c r="WHC1198" s="22"/>
      <c r="WHD1198" s="22"/>
      <c r="WHE1198" s="22"/>
      <c r="WHF1198" s="22"/>
      <c r="WHG1198" s="22"/>
      <c r="WHH1198" s="22"/>
      <c r="WHI1198" s="22"/>
      <c r="WHJ1198" s="22"/>
      <c r="WHK1198" s="22"/>
      <c r="WHL1198" s="22"/>
      <c r="WHM1198" s="22"/>
      <c r="WHN1198" s="22"/>
      <c r="WHO1198" s="22"/>
      <c r="WHP1198" s="22"/>
      <c r="WHQ1198" s="22"/>
      <c r="WHR1198" s="22"/>
      <c r="WHS1198" s="22"/>
      <c r="WHT1198" s="22"/>
      <c r="WHU1198" s="22"/>
      <c r="WHV1198" s="22"/>
      <c r="WHW1198" s="22"/>
      <c r="WHX1198" s="22"/>
      <c r="WHY1198" s="22"/>
      <c r="WHZ1198" s="22"/>
      <c r="WIA1198" s="22"/>
      <c r="WIB1198" s="22"/>
      <c r="WIC1198" s="22"/>
      <c r="WID1198" s="22"/>
      <c r="WIE1198" s="22"/>
      <c r="WIF1198" s="22"/>
      <c r="WIG1198" s="22"/>
      <c r="WIH1198" s="22"/>
      <c r="WII1198" s="22"/>
      <c r="WIJ1198" s="22"/>
      <c r="WIK1198" s="22"/>
      <c r="WIL1198" s="22"/>
      <c r="WIM1198" s="22"/>
      <c r="WIN1198" s="22"/>
      <c r="WIO1198" s="22"/>
      <c r="WIP1198" s="22"/>
      <c r="WIQ1198" s="22"/>
      <c r="WIR1198" s="22"/>
      <c r="WIS1198" s="22"/>
      <c r="WIT1198" s="22"/>
      <c r="WIU1198" s="22"/>
      <c r="WIV1198" s="22"/>
      <c r="WIW1198" s="22"/>
      <c r="WIX1198" s="22"/>
      <c r="WIY1198" s="22"/>
      <c r="WIZ1198" s="22"/>
      <c r="WJA1198" s="22"/>
      <c r="WJB1198" s="22"/>
      <c r="WJC1198" s="22"/>
      <c r="WJD1198" s="22"/>
      <c r="WJE1198" s="22"/>
      <c r="WJF1198" s="22"/>
      <c r="WJG1198" s="22"/>
      <c r="WJH1198" s="22"/>
      <c r="WJI1198" s="22"/>
      <c r="WJJ1198" s="22"/>
      <c r="WJK1198" s="22"/>
      <c r="WJL1198" s="22"/>
      <c r="WJM1198" s="22"/>
      <c r="WJN1198" s="22"/>
      <c r="WJO1198" s="22"/>
      <c r="WJP1198" s="22"/>
      <c r="WJQ1198" s="22"/>
      <c r="WJR1198" s="22"/>
      <c r="WJS1198" s="22"/>
      <c r="WJT1198" s="22"/>
      <c r="WJU1198" s="22"/>
      <c r="WJV1198" s="22"/>
      <c r="WJW1198" s="22"/>
      <c r="WJX1198" s="22"/>
      <c r="WJY1198" s="22"/>
      <c r="WJZ1198" s="22"/>
      <c r="WKA1198" s="22"/>
      <c r="WKB1198" s="22"/>
      <c r="WKC1198" s="22"/>
      <c r="WKD1198" s="22"/>
      <c r="WKE1198" s="22"/>
      <c r="WKF1198" s="22"/>
      <c r="WKG1198" s="22"/>
      <c r="WKH1198" s="22"/>
      <c r="WKI1198" s="22"/>
      <c r="WKJ1198" s="22"/>
      <c r="WKK1198" s="22"/>
      <c r="WKL1198" s="22"/>
      <c r="WKM1198" s="22"/>
      <c r="WKN1198" s="22"/>
      <c r="WKO1198" s="22"/>
      <c r="WKP1198" s="22"/>
      <c r="WKQ1198" s="22"/>
      <c r="WKR1198" s="22"/>
      <c r="WKS1198" s="22"/>
      <c r="WKT1198" s="22"/>
      <c r="WKU1198" s="22"/>
      <c r="WKV1198" s="22"/>
      <c r="WKW1198" s="22"/>
      <c r="WKX1198" s="22"/>
      <c r="WKY1198" s="22"/>
      <c r="WKZ1198" s="22"/>
      <c r="WLA1198" s="22"/>
      <c r="WLB1198" s="22"/>
      <c r="WLC1198" s="22"/>
      <c r="WLD1198" s="22"/>
      <c r="WLE1198" s="22"/>
      <c r="WLF1198" s="22"/>
      <c r="WLG1198" s="22"/>
      <c r="WLH1198" s="22"/>
      <c r="WLI1198" s="22"/>
      <c r="WLJ1198" s="22"/>
      <c r="WLK1198" s="22"/>
      <c r="WLL1198" s="22"/>
      <c r="WLM1198" s="22"/>
      <c r="WLN1198" s="22"/>
      <c r="WLO1198" s="22"/>
      <c r="WLP1198" s="22"/>
      <c r="WLQ1198" s="22"/>
      <c r="WLR1198" s="22"/>
      <c r="WLS1198" s="22"/>
      <c r="WLT1198" s="22"/>
      <c r="WLU1198" s="22"/>
      <c r="WLV1198" s="22"/>
      <c r="WLW1198" s="22"/>
      <c r="WLX1198" s="22"/>
      <c r="WLY1198" s="22"/>
      <c r="WLZ1198" s="22"/>
      <c r="WMA1198" s="22"/>
      <c r="WMB1198" s="22"/>
      <c r="WMC1198" s="22"/>
      <c r="WMD1198" s="22"/>
      <c r="WME1198" s="22"/>
      <c r="WMF1198" s="22"/>
      <c r="WMG1198" s="22"/>
      <c r="WMH1198" s="22"/>
      <c r="WMI1198" s="22"/>
      <c r="WMJ1198" s="22"/>
      <c r="WMK1198" s="22"/>
      <c r="WML1198" s="22"/>
      <c r="WMM1198" s="22"/>
      <c r="WMN1198" s="22"/>
      <c r="WMO1198" s="22"/>
      <c r="WMP1198" s="22"/>
      <c r="WMQ1198" s="22"/>
      <c r="WMR1198" s="22"/>
      <c r="WMS1198" s="22"/>
      <c r="WMT1198" s="22"/>
      <c r="WMU1198" s="22"/>
      <c r="WMV1198" s="22"/>
      <c r="WMW1198" s="22"/>
      <c r="WMX1198" s="22"/>
      <c r="WMY1198" s="22"/>
      <c r="WMZ1198" s="22"/>
      <c r="WNA1198" s="22"/>
      <c r="WNB1198" s="22"/>
      <c r="WNC1198" s="22"/>
      <c r="WND1198" s="22"/>
      <c r="WNE1198" s="22"/>
      <c r="WNF1198" s="22"/>
      <c r="WNG1198" s="22"/>
      <c r="WNH1198" s="22"/>
      <c r="WNI1198" s="22"/>
      <c r="WNJ1198" s="22"/>
      <c r="WNK1198" s="22"/>
      <c r="WNL1198" s="22"/>
      <c r="WNM1198" s="22"/>
      <c r="WNN1198" s="22"/>
      <c r="WNO1198" s="22"/>
      <c r="WNP1198" s="22"/>
      <c r="WNQ1198" s="22"/>
      <c r="WNR1198" s="22"/>
      <c r="WNS1198" s="22"/>
      <c r="WNT1198" s="22"/>
      <c r="WNU1198" s="22"/>
      <c r="WNV1198" s="22"/>
      <c r="WNW1198" s="22"/>
      <c r="WNX1198" s="22"/>
      <c r="WNY1198" s="22"/>
      <c r="WNZ1198" s="22"/>
      <c r="WOA1198" s="22"/>
      <c r="WOB1198" s="22"/>
      <c r="WOC1198" s="22"/>
      <c r="WOD1198" s="22"/>
      <c r="WOE1198" s="22"/>
      <c r="WOF1198" s="22"/>
      <c r="WOG1198" s="22"/>
      <c r="WOH1198" s="22"/>
      <c r="WOI1198" s="22"/>
      <c r="WOJ1198" s="22"/>
      <c r="WOK1198" s="22"/>
      <c r="WOL1198" s="22"/>
      <c r="WOM1198" s="22"/>
      <c r="WON1198" s="22"/>
      <c r="WOO1198" s="22"/>
      <c r="WOP1198" s="22"/>
      <c r="WOQ1198" s="22"/>
      <c r="WOR1198" s="22"/>
      <c r="WOS1198" s="22"/>
      <c r="WOT1198" s="22"/>
      <c r="WOU1198" s="22"/>
      <c r="WOV1198" s="22"/>
      <c r="WOW1198" s="22"/>
      <c r="WOX1198" s="22"/>
      <c r="WOY1198" s="22"/>
      <c r="WOZ1198" s="22"/>
      <c r="WPA1198" s="22"/>
      <c r="WPB1198" s="22"/>
      <c r="WPC1198" s="22"/>
      <c r="WPD1198" s="22"/>
      <c r="WPE1198" s="22"/>
      <c r="WPF1198" s="22"/>
      <c r="WPG1198" s="22"/>
      <c r="WPH1198" s="22"/>
      <c r="WPI1198" s="22"/>
      <c r="WPJ1198" s="22"/>
      <c r="WPK1198" s="22"/>
      <c r="WPL1198" s="22"/>
      <c r="WPM1198" s="22"/>
      <c r="WPN1198" s="22"/>
      <c r="WPO1198" s="22"/>
      <c r="WPP1198" s="22"/>
      <c r="WPQ1198" s="22"/>
      <c r="WPR1198" s="22"/>
      <c r="WPS1198" s="22"/>
      <c r="WPT1198" s="22"/>
      <c r="WPU1198" s="22"/>
      <c r="WPV1198" s="22"/>
      <c r="WPW1198" s="22"/>
      <c r="WPX1198" s="22"/>
      <c r="WPY1198" s="22"/>
      <c r="WPZ1198" s="22"/>
      <c r="WQA1198" s="22"/>
      <c r="WQB1198" s="22"/>
      <c r="WQC1198" s="22"/>
      <c r="WQD1198" s="22"/>
      <c r="WQE1198" s="22"/>
      <c r="WQF1198" s="22"/>
      <c r="WQG1198" s="22"/>
      <c r="WQH1198" s="22"/>
      <c r="WQI1198" s="22"/>
      <c r="WQJ1198" s="22"/>
      <c r="WQK1198" s="22"/>
      <c r="WQL1198" s="22"/>
      <c r="WQM1198" s="22"/>
      <c r="WQN1198" s="22"/>
      <c r="WQO1198" s="22"/>
      <c r="WQP1198" s="22"/>
      <c r="WQQ1198" s="22"/>
      <c r="WQR1198" s="22"/>
      <c r="WQS1198" s="22"/>
      <c r="WQT1198" s="22"/>
      <c r="WQU1198" s="22"/>
      <c r="WQV1198" s="22"/>
      <c r="WQW1198" s="22"/>
      <c r="WQX1198" s="22"/>
      <c r="WQY1198" s="22"/>
      <c r="WQZ1198" s="22"/>
      <c r="WRA1198" s="22"/>
      <c r="WRB1198" s="22"/>
      <c r="WRC1198" s="22"/>
      <c r="WRD1198" s="22"/>
      <c r="WRE1198" s="22"/>
      <c r="WRF1198" s="22"/>
      <c r="WRG1198" s="22"/>
      <c r="WRH1198" s="22"/>
      <c r="WRI1198" s="22"/>
      <c r="WRJ1198" s="22"/>
      <c r="WRK1198" s="22"/>
      <c r="WRL1198" s="22"/>
      <c r="WRM1198" s="22"/>
      <c r="WRN1198" s="22"/>
      <c r="WRO1198" s="22"/>
      <c r="WRP1198" s="22"/>
      <c r="WRQ1198" s="22"/>
      <c r="WRR1198" s="22"/>
      <c r="WRS1198" s="22"/>
      <c r="WRT1198" s="22"/>
      <c r="WRU1198" s="22"/>
      <c r="WRV1198" s="22"/>
      <c r="WRW1198" s="22"/>
      <c r="WRX1198" s="22"/>
      <c r="WRY1198" s="22"/>
      <c r="WRZ1198" s="22"/>
      <c r="WSA1198" s="22"/>
      <c r="WSB1198" s="22"/>
      <c r="WSC1198" s="22"/>
      <c r="WSD1198" s="22"/>
      <c r="WSE1198" s="22"/>
      <c r="WSF1198" s="22"/>
      <c r="WSG1198" s="22"/>
      <c r="WSH1198" s="22"/>
      <c r="WSI1198" s="22"/>
      <c r="WSJ1198" s="22"/>
      <c r="WSK1198" s="22"/>
      <c r="WSL1198" s="22"/>
      <c r="WSM1198" s="22"/>
      <c r="WSN1198" s="22"/>
      <c r="WSO1198" s="22"/>
      <c r="WSP1198" s="22"/>
      <c r="WSQ1198" s="22"/>
      <c r="WSR1198" s="22"/>
      <c r="WSS1198" s="22"/>
      <c r="WST1198" s="22"/>
      <c r="WSU1198" s="22"/>
      <c r="WSV1198" s="22"/>
      <c r="WSW1198" s="22"/>
      <c r="WSX1198" s="22"/>
      <c r="WSY1198" s="22"/>
      <c r="WSZ1198" s="22"/>
      <c r="WTA1198" s="22"/>
      <c r="WTB1198" s="22"/>
      <c r="WTC1198" s="22"/>
      <c r="WTD1198" s="22"/>
      <c r="WTE1198" s="22"/>
      <c r="WTF1198" s="22"/>
      <c r="WTG1198" s="22"/>
      <c r="WTH1198" s="22"/>
      <c r="WTI1198" s="22"/>
      <c r="WTJ1198" s="22"/>
      <c r="WTK1198" s="22"/>
      <c r="WTL1198" s="22"/>
      <c r="WTM1198" s="22"/>
      <c r="WTN1198" s="22"/>
      <c r="WTO1198" s="22"/>
      <c r="WTP1198" s="22"/>
      <c r="WTQ1198" s="22"/>
      <c r="WTR1198" s="22"/>
      <c r="WTS1198" s="22"/>
      <c r="WTT1198" s="22"/>
      <c r="WTU1198" s="22"/>
      <c r="WTV1198" s="22"/>
      <c r="WTW1198" s="22"/>
      <c r="WTX1198" s="22"/>
      <c r="WTY1198" s="22"/>
      <c r="WTZ1198" s="22"/>
      <c r="WUA1198" s="22"/>
      <c r="WUB1198" s="22"/>
      <c r="WUC1198" s="22"/>
      <c r="WUD1198" s="22"/>
      <c r="WUE1198" s="22"/>
      <c r="WUF1198" s="22"/>
      <c r="WUG1198" s="22"/>
      <c r="WUH1198" s="22"/>
      <c r="WUI1198" s="22"/>
      <c r="WUJ1198" s="22"/>
      <c r="WUK1198" s="22"/>
      <c r="WUL1198" s="22"/>
      <c r="WUM1198" s="22"/>
      <c r="WUN1198" s="22"/>
      <c r="WUO1198" s="22"/>
      <c r="WUP1198" s="22"/>
      <c r="WUQ1198" s="22"/>
      <c r="WUR1198" s="22"/>
      <c r="WUS1198" s="22"/>
      <c r="WUT1198" s="22"/>
      <c r="WUU1198" s="22"/>
      <c r="WUV1198" s="22"/>
      <c r="WUW1198" s="22"/>
      <c r="WUX1198" s="22"/>
      <c r="WUY1198" s="22"/>
      <c r="WUZ1198" s="22"/>
      <c r="WVA1198" s="22"/>
      <c r="WVB1198" s="22"/>
      <c r="WVC1198" s="22"/>
      <c r="WVD1198" s="22"/>
      <c r="WVE1198" s="22"/>
      <c r="WVF1198" s="22"/>
      <c r="WVG1198" s="22"/>
      <c r="WVH1198" s="22"/>
      <c r="WVI1198" s="22"/>
      <c r="WVJ1198" s="22"/>
      <c r="WVK1198" s="22"/>
      <c r="WVL1198" s="22"/>
      <c r="WVM1198" s="22"/>
      <c r="WVN1198" s="22"/>
      <c r="WVO1198" s="22"/>
      <c r="WVP1198" s="22"/>
      <c r="WVQ1198" s="22"/>
      <c r="WVR1198" s="22"/>
      <c r="WVS1198" s="22"/>
      <c r="WVT1198" s="22"/>
      <c r="WVU1198" s="22"/>
      <c r="WVV1198" s="22"/>
      <c r="WVW1198" s="22"/>
      <c r="WVX1198" s="22"/>
      <c r="WVY1198" s="22"/>
      <c r="WVZ1198" s="22"/>
      <c r="WWA1198" s="22"/>
      <c r="WWB1198" s="22"/>
      <c r="WWC1198" s="22"/>
      <c r="WWD1198" s="22"/>
      <c r="WWE1198" s="22"/>
      <c r="WWF1198" s="22"/>
      <c r="WWG1198" s="22"/>
      <c r="WWH1198" s="22"/>
      <c r="WWI1198" s="22"/>
      <c r="WWJ1198" s="22"/>
      <c r="WWK1198" s="22"/>
      <c r="WWL1198" s="22"/>
      <c r="WWM1198" s="22"/>
      <c r="WWN1198" s="22"/>
      <c r="WWO1198" s="22"/>
      <c r="WWP1198" s="22"/>
      <c r="WWQ1198" s="22"/>
      <c r="WWR1198" s="22"/>
      <c r="WWS1198" s="22"/>
      <c r="WWT1198" s="22"/>
      <c r="WWU1198" s="22"/>
      <c r="WWV1198" s="22"/>
      <c r="WWW1198" s="22"/>
      <c r="WWX1198" s="22"/>
      <c r="WWY1198" s="22"/>
      <c r="WWZ1198" s="22"/>
      <c r="WXA1198" s="22"/>
      <c r="WXB1198" s="22"/>
      <c r="WXC1198" s="22"/>
      <c r="WXD1198" s="22"/>
      <c r="WXE1198" s="22"/>
      <c r="WXF1198" s="22"/>
      <c r="WXG1198" s="22"/>
      <c r="WXH1198" s="22"/>
      <c r="WXI1198" s="22"/>
      <c r="WXJ1198" s="22"/>
      <c r="WXK1198" s="22"/>
      <c r="WXL1198" s="22"/>
      <c r="WXM1198" s="22"/>
      <c r="WXN1198" s="22"/>
      <c r="WXO1198" s="22"/>
      <c r="WXP1198" s="22"/>
      <c r="WXQ1198" s="22"/>
      <c r="WXR1198" s="22"/>
      <c r="WXS1198" s="22"/>
      <c r="WXT1198" s="22"/>
      <c r="WXU1198" s="22"/>
      <c r="WXV1198" s="22"/>
      <c r="WXW1198" s="22"/>
      <c r="WXX1198" s="22"/>
      <c r="WXY1198" s="22"/>
      <c r="WXZ1198" s="22"/>
      <c r="WYA1198" s="22"/>
      <c r="WYB1198" s="22"/>
      <c r="WYC1198" s="22"/>
      <c r="WYD1198" s="22"/>
      <c r="WYE1198" s="22"/>
      <c r="WYF1198" s="22"/>
      <c r="WYG1198" s="22"/>
      <c r="WYH1198" s="22"/>
      <c r="WYI1198" s="22"/>
      <c r="WYJ1198" s="22"/>
      <c r="WYK1198" s="22"/>
      <c r="WYL1198" s="22"/>
      <c r="WYM1198" s="22"/>
      <c r="WYN1198" s="22"/>
      <c r="WYO1198" s="22"/>
      <c r="WYP1198" s="22"/>
      <c r="WYQ1198" s="22"/>
      <c r="WYR1198" s="22"/>
      <c r="WYS1198" s="22"/>
      <c r="WYT1198" s="22"/>
      <c r="WYU1198" s="22"/>
      <c r="WYV1198" s="22"/>
      <c r="WYW1198" s="22"/>
      <c r="WYX1198" s="22"/>
      <c r="WYY1198" s="22"/>
      <c r="WYZ1198" s="22"/>
      <c r="WZA1198" s="22"/>
      <c r="WZB1198" s="22"/>
      <c r="WZC1198" s="22"/>
      <c r="WZD1198" s="22"/>
      <c r="WZE1198" s="22"/>
      <c r="WZF1198" s="22"/>
      <c r="WZG1198" s="22"/>
      <c r="WZH1198" s="22"/>
      <c r="WZI1198" s="22"/>
      <c r="WZJ1198" s="22"/>
      <c r="WZK1198" s="22"/>
      <c r="WZL1198" s="22"/>
      <c r="WZM1198" s="22"/>
      <c r="WZN1198" s="22"/>
      <c r="WZO1198" s="22"/>
      <c r="WZP1198" s="22"/>
      <c r="WZQ1198" s="22"/>
      <c r="WZR1198" s="22"/>
      <c r="WZS1198" s="22"/>
      <c r="WZT1198" s="22"/>
      <c r="WZU1198" s="22"/>
      <c r="WZV1198" s="22"/>
      <c r="WZW1198" s="22"/>
      <c r="WZX1198" s="22"/>
      <c r="WZY1198" s="22"/>
      <c r="WZZ1198" s="22"/>
      <c r="XAA1198" s="22"/>
      <c r="XAB1198" s="22"/>
      <c r="XAC1198" s="22"/>
      <c r="XAD1198" s="22"/>
      <c r="XAE1198" s="22"/>
      <c r="XAF1198" s="22"/>
      <c r="XAG1198" s="22"/>
      <c r="XAH1198" s="22"/>
      <c r="XAI1198" s="22"/>
      <c r="XAJ1198" s="22"/>
      <c r="XAK1198" s="22"/>
      <c r="XAL1198" s="22"/>
      <c r="XAM1198" s="22"/>
      <c r="XAN1198" s="22"/>
      <c r="XAO1198" s="22"/>
      <c r="XAP1198" s="22"/>
      <c r="XAQ1198" s="22"/>
      <c r="XAR1198" s="22"/>
      <c r="XAS1198" s="22"/>
      <c r="XAT1198" s="22"/>
      <c r="XAU1198" s="22"/>
      <c r="XAV1198" s="22"/>
      <c r="XAW1198" s="22"/>
      <c r="XAX1198" s="22"/>
      <c r="XAY1198" s="22"/>
      <c r="XAZ1198" s="22"/>
      <c r="XBA1198" s="22"/>
      <c r="XBB1198" s="22"/>
      <c r="XBC1198" s="22"/>
      <c r="XBD1198" s="22"/>
      <c r="XBE1198" s="22"/>
      <c r="XBF1198" s="22"/>
      <c r="XBG1198" s="22"/>
      <c r="XBH1198" s="22"/>
      <c r="XBI1198" s="22"/>
      <c r="XBJ1198" s="22"/>
      <c r="XBK1198" s="22"/>
      <c r="XBL1198" s="22"/>
      <c r="XBM1198" s="22"/>
      <c r="XBN1198" s="22"/>
      <c r="XBO1198" s="22"/>
      <c r="XBP1198" s="22"/>
      <c r="XBQ1198" s="22"/>
      <c r="XBR1198" s="22"/>
      <c r="XBS1198" s="22"/>
      <c r="XBT1198" s="22"/>
      <c r="XBU1198" s="22"/>
      <c r="XBV1198" s="22"/>
      <c r="XBW1198" s="22"/>
      <c r="XBX1198" s="22"/>
      <c r="XBY1198" s="22"/>
      <c r="XBZ1198" s="22"/>
      <c r="XCA1198" s="22"/>
      <c r="XCB1198" s="22"/>
      <c r="XCC1198" s="22"/>
      <c r="XCD1198" s="22"/>
      <c r="XCE1198" s="22"/>
      <c r="XCF1198" s="22"/>
      <c r="XCG1198" s="22"/>
      <c r="XCH1198" s="22"/>
      <c r="XCI1198" s="22"/>
      <c r="XCJ1198" s="22"/>
      <c r="XCK1198" s="22"/>
      <c r="XCL1198" s="22"/>
      <c r="XCM1198" s="22"/>
      <c r="XCN1198" s="22"/>
      <c r="XCO1198" s="22"/>
    </row>
    <row r="1199" spans="1:16317" ht="52.15" customHeight="1">
      <c r="A1199" s="480"/>
      <c r="B1199" s="314" t="s">
        <v>75</v>
      </c>
      <c r="C1199" s="215" t="s">
        <v>6153</v>
      </c>
      <c r="D1199" s="315" t="s">
        <v>6154</v>
      </c>
      <c r="E1199" s="185" t="s">
        <v>901</v>
      </c>
      <c r="F1199" s="175" t="s">
        <v>6155</v>
      </c>
      <c r="G1199" s="186" t="s">
        <v>6156</v>
      </c>
      <c r="H1199" s="210" t="s">
        <v>235</v>
      </c>
      <c r="I1199" s="313"/>
      <c r="J1199" s="313"/>
      <c r="K1199" s="201" t="s">
        <v>1558</v>
      </c>
      <c r="L1199" s="90" t="s">
        <v>1040</v>
      </c>
      <c r="M1199" s="202" t="s">
        <v>439</v>
      </c>
      <c r="N1199" s="106" t="s">
        <v>6120</v>
      </c>
      <c r="O1199" s="107"/>
      <c r="P1199" s="201" t="s">
        <v>907</v>
      </c>
      <c r="Q1199" s="90" t="s">
        <v>356</v>
      </c>
      <c r="R1199" s="105" t="s">
        <v>3600</v>
      </c>
      <c r="S1199" s="106"/>
      <c r="T1199" s="107"/>
      <c r="U1199" s="201" t="s">
        <v>908</v>
      </c>
      <c r="V1199" s="90" t="s">
        <v>357</v>
      </c>
      <c r="W1199" s="383" t="s">
        <v>905</v>
      </c>
      <c r="X1199" s="343" t="s">
        <v>6157</v>
      </c>
      <c r="Y1199" s="350"/>
      <c r="Z1199" s="201"/>
      <c r="AA1199" s="90"/>
      <c r="AB1199" s="383"/>
      <c r="AC1199" s="343"/>
      <c r="AD1199" s="350"/>
      <c r="AE1199" s="22"/>
      <c r="AF1199" s="22"/>
      <c r="AG1199" s="22"/>
      <c r="AH1199" s="22"/>
      <c r="AI1199" s="22"/>
      <c r="AJ1199" s="22"/>
      <c r="AK1199" s="22"/>
      <c r="AL1199" s="22"/>
      <c r="AM1199" s="22"/>
      <c r="AN1199" s="22"/>
      <c r="AO1199" s="22"/>
      <c r="AP1199" s="22"/>
      <c r="AQ1199" s="22"/>
      <c r="AR1199" s="22"/>
      <c r="AS1199" s="22"/>
      <c r="AT1199" s="22"/>
      <c r="AU1199" s="22"/>
      <c r="AV1199" s="22"/>
      <c r="AW1199" s="22"/>
      <c r="AX1199" s="22"/>
      <c r="AY1199" s="22"/>
      <c r="AZ1199" s="22"/>
      <c r="BA1199" s="22"/>
      <c r="BB1199" s="22"/>
      <c r="BC1199" s="22"/>
      <c r="BD1199" s="22"/>
      <c r="BE1199" s="22"/>
      <c r="BF1199" s="22"/>
      <c r="BG1199" s="22"/>
      <c r="BH1199" s="22"/>
      <c r="BI1199" s="22"/>
      <c r="BJ1199" s="22"/>
      <c r="BK1199" s="22"/>
      <c r="BL1199" s="22"/>
      <c r="BM1199" s="22"/>
      <c r="BN1199" s="22"/>
      <c r="BO1199" s="22"/>
      <c r="BP1199" s="22"/>
      <c r="BQ1199" s="22"/>
      <c r="BR1199" s="22"/>
      <c r="BS1199" s="22"/>
      <c r="BT1199" s="22"/>
      <c r="BU1199" s="22"/>
      <c r="BV1199" s="22"/>
      <c r="BW1199" s="22"/>
      <c r="BX1199" s="22"/>
      <c r="BY1199" s="22"/>
      <c r="BZ1199" s="22"/>
      <c r="CA1199" s="22"/>
      <c r="CB1199" s="22"/>
      <c r="CC1199" s="22"/>
      <c r="CD1199" s="22"/>
      <c r="CE1199" s="22"/>
      <c r="CF1199" s="22"/>
      <c r="CG1199" s="22"/>
      <c r="CH1199" s="22"/>
      <c r="CI1199" s="22"/>
      <c r="CJ1199" s="22"/>
      <c r="CK1199" s="22"/>
      <c r="CL1199" s="22"/>
      <c r="CM1199" s="22"/>
      <c r="CN1199" s="22"/>
      <c r="CO1199" s="22"/>
      <c r="CP1199" s="22"/>
      <c r="CQ1199" s="22"/>
      <c r="CR1199" s="22"/>
      <c r="CS1199" s="22"/>
      <c r="CT1199" s="22"/>
      <c r="CU1199" s="22"/>
      <c r="CV1199" s="22"/>
      <c r="CW1199" s="22"/>
      <c r="CX1199" s="22"/>
      <c r="CY1199" s="22"/>
      <c r="CZ1199" s="22"/>
      <c r="DA1199" s="22"/>
      <c r="DB1199" s="22"/>
      <c r="DC1199" s="22"/>
      <c r="DD1199" s="22"/>
      <c r="DE1199" s="22"/>
      <c r="DF1199" s="22"/>
      <c r="DG1199" s="22"/>
      <c r="DH1199" s="22"/>
      <c r="DI1199" s="22"/>
      <c r="DJ1199" s="22"/>
      <c r="DK1199" s="22"/>
      <c r="DL1199" s="22"/>
      <c r="DM1199" s="22"/>
      <c r="DN1199" s="22"/>
      <c r="DO1199" s="22"/>
      <c r="DP1199" s="22"/>
      <c r="DQ1199" s="22"/>
      <c r="DR1199" s="22"/>
      <c r="DS1199" s="22"/>
      <c r="DT1199" s="22"/>
      <c r="DU1199" s="22"/>
      <c r="DV1199" s="22"/>
      <c r="DW1199" s="22"/>
      <c r="DX1199" s="22"/>
      <c r="DY1199" s="22"/>
      <c r="DZ1199" s="22"/>
      <c r="EA1199" s="22"/>
      <c r="EB1199" s="22"/>
      <c r="EC1199" s="22"/>
      <c r="ED1199" s="22"/>
      <c r="EE1199" s="22"/>
      <c r="EF1199" s="22"/>
      <c r="EG1199" s="22"/>
      <c r="EH1199" s="22"/>
      <c r="EI1199" s="22"/>
      <c r="EJ1199" s="22"/>
      <c r="EK1199" s="22"/>
      <c r="EL1199" s="22"/>
      <c r="EM1199" s="22"/>
      <c r="EN1199" s="22"/>
      <c r="EO1199" s="22"/>
      <c r="EP1199" s="22"/>
      <c r="EQ1199" s="22"/>
      <c r="ER1199" s="22"/>
      <c r="ES1199" s="22"/>
      <c r="ET1199" s="22"/>
      <c r="EU1199" s="22"/>
      <c r="EV1199" s="22"/>
      <c r="EW1199" s="22"/>
      <c r="EX1199" s="22"/>
      <c r="EY1199" s="22"/>
      <c r="EZ1199" s="22"/>
      <c r="FA1199" s="22"/>
      <c r="FB1199" s="22"/>
      <c r="FC1199" s="22"/>
      <c r="FD1199" s="22"/>
      <c r="FE1199" s="22"/>
      <c r="FF1199" s="22"/>
      <c r="FG1199" s="22"/>
      <c r="FH1199" s="22"/>
      <c r="FI1199" s="22"/>
      <c r="FJ1199" s="22"/>
      <c r="FK1199" s="22"/>
      <c r="FL1199" s="22"/>
      <c r="FM1199" s="22"/>
      <c r="FN1199" s="22"/>
      <c r="FO1199" s="22"/>
      <c r="FP1199" s="22"/>
      <c r="FQ1199" s="22"/>
      <c r="FR1199" s="22"/>
      <c r="FS1199" s="22"/>
      <c r="FT1199" s="22"/>
      <c r="FU1199" s="22"/>
      <c r="FV1199" s="22"/>
      <c r="FW1199" s="22"/>
      <c r="FX1199" s="22"/>
      <c r="FY1199" s="22"/>
      <c r="FZ1199" s="22"/>
      <c r="GA1199" s="22"/>
      <c r="GB1199" s="22"/>
      <c r="GC1199" s="22"/>
      <c r="GD1199" s="22"/>
      <c r="GE1199" s="22"/>
      <c r="GF1199" s="22"/>
      <c r="GG1199" s="22"/>
      <c r="GH1199" s="22"/>
      <c r="GI1199" s="22"/>
      <c r="GJ1199" s="22"/>
      <c r="GK1199" s="22"/>
      <c r="GL1199" s="22"/>
      <c r="GM1199" s="22"/>
      <c r="GN1199" s="22"/>
      <c r="GO1199" s="22"/>
      <c r="GP1199" s="22"/>
      <c r="GQ1199" s="22"/>
      <c r="GR1199" s="22"/>
      <c r="GS1199" s="22"/>
      <c r="GT1199" s="22"/>
      <c r="GU1199" s="22"/>
      <c r="GV1199" s="22"/>
      <c r="GW1199" s="22"/>
      <c r="GX1199" s="22"/>
      <c r="GY1199" s="22"/>
      <c r="GZ1199" s="22"/>
      <c r="HA1199" s="22"/>
      <c r="HB1199" s="22"/>
      <c r="HC1199" s="22"/>
      <c r="HD1199" s="22"/>
      <c r="HE1199" s="22"/>
      <c r="HF1199" s="22"/>
      <c r="HG1199" s="22"/>
      <c r="HH1199" s="22"/>
      <c r="HI1199" s="22"/>
      <c r="HJ1199" s="22"/>
      <c r="HK1199" s="22"/>
      <c r="HL1199" s="22"/>
      <c r="HM1199" s="22"/>
      <c r="HN1199" s="22"/>
      <c r="HO1199" s="22"/>
      <c r="HP1199" s="22"/>
      <c r="HQ1199" s="22"/>
      <c r="HR1199" s="22"/>
      <c r="HS1199" s="22"/>
      <c r="HT1199" s="22"/>
      <c r="HU1199" s="22"/>
      <c r="HV1199" s="22"/>
      <c r="HW1199" s="22"/>
      <c r="HX1199" s="22"/>
      <c r="HY1199" s="22"/>
      <c r="HZ1199" s="22"/>
      <c r="IA1199" s="22"/>
      <c r="IB1199" s="22"/>
      <c r="IC1199" s="22"/>
      <c r="ID1199" s="22"/>
      <c r="IE1199" s="22"/>
      <c r="IF1199" s="22"/>
      <c r="IG1199" s="22"/>
      <c r="IH1199" s="22"/>
      <c r="II1199" s="22"/>
      <c r="IJ1199" s="22"/>
      <c r="IK1199" s="22"/>
      <c r="IL1199" s="22"/>
      <c r="IM1199" s="22"/>
      <c r="IN1199" s="22"/>
      <c r="IO1199" s="22"/>
      <c r="IP1199" s="22"/>
      <c r="IQ1199" s="22"/>
      <c r="IR1199" s="22"/>
      <c r="IS1199" s="22"/>
      <c r="IT1199" s="22"/>
      <c r="IU1199" s="22"/>
      <c r="IV1199" s="22"/>
      <c r="IW1199" s="22"/>
      <c r="IX1199" s="22"/>
      <c r="IY1199" s="22"/>
      <c r="IZ1199" s="22"/>
      <c r="JA1199" s="22"/>
      <c r="JB1199" s="22"/>
      <c r="JC1199" s="22"/>
      <c r="JD1199" s="22"/>
      <c r="JE1199" s="22"/>
      <c r="JF1199" s="22"/>
      <c r="JG1199" s="22"/>
      <c r="JH1199" s="22"/>
      <c r="JI1199" s="22"/>
      <c r="JJ1199" s="22"/>
      <c r="JK1199" s="22"/>
      <c r="JL1199" s="22"/>
      <c r="JM1199" s="22"/>
      <c r="JN1199" s="22"/>
      <c r="JO1199" s="22"/>
      <c r="JP1199" s="22"/>
      <c r="JQ1199" s="22"/>
      <c r="JR1199" s="22"/>
      <c r="JS1199" s="22"/>
      <c r="JT1199" s="22"/>
      <c r="JU1199" s="22"/>
      <c r="JV1199" s="22"/>
      <c r="JW1199" s="22"/>
      <c r="JX1199" s="22"/>
      <c r="JY1199" s="22"/>
      <c r="JZ1199" s="22"/>
      <c r="KA1199" s="22"/>
      <c r="KB1199" s="22"/>
      <c r="KC1199" s="22"/>
      <c r="KD1199" s="22"/>
      <c r="KE1199" s="22"/>
      <c r="KF1199" s="22"/>
      <c r="KG1199" s="22"/>
      <c r="KH1199" s="22"/>
      <c r="KI1199" s="22"/>
      <c r="KJ1199" s="22"/>
      <c r="KK1199" s="22"/>
      <c r="KL1199" s="22"/>
      <c r="KM1199" s="22"/>
      <c r="KN1199" s="22"/>
      <c r="KO1199" s="22"/>
      <c r="KP1199" s="22"/>
      <c r="KQ1199" s="22"/>
      <c r="KR1199" s="22"/>
      <c r="KS1199" s="22"/>
      <c r="KT1199" s="22"/>
      <c r="KU1199" s="22"/>
      <c r="KV1199" s="22"/>
      <c r="KW1199" s="22"/>
      <c r="KX1199" s="22"/>
      <c r="KY1199" s="22"/>
      <c r="KZ1199" s="22"/>
      <c r="LA1199" s="22"/>
      <c r="LB1199" s="22"/>
      <c r="LC1199" s="22"/>
      <c r="LD1199" s="22"/>
      <c r="LE1199" s="22"/>
      <c r="LF1199" s="22"/>
      <c r="LG1199" s="22"/>
      <c r="LH1199" s="22"/>
      <c r="LI1199" s="22"/>
      <c r="LJ1199" s="22"/>
      <c r="LK1199" s="22"/>
      <c r="LL1199" s="22"/>
      <c r="LM1199" s="22"/>
      <c r="LN1199" s="22"/>
      <c r="LO1199" s="22"/>
      <c r="LP1199" s="22"/>
      <c r="LQ1199" s="22"/>
      <c r="LR1199" s="22"/>
      <c r="LS1199" s="22"/>
      <c r="LT1199" s="22"/>
      <c r="LU1199" s="22"/>
      <c r="LV1199" s="22"/>
      <c r="LW1199" s="22"/>
      <c r="LX1199" s="22"/>
      <c r="LY1199" s="22"/>
      <c r="LZ1199" s="22"/>
      <c r="MA1199" s="22"/>
      <c r="MB1199" s="22"/>
      <c r="MC1199" s="22"/>
      <c r="MD1199" s="22"/>
      <c r="ME1199" s="22"/>
      <c r="MF1199" s="22"/>
      <c r="MG1199" s="22"/>
      <c r="MH1199" s="22"/>
      <c r="MI1199" s="22"/>
      <c r="MJ1199" s="22"/>
      <c r="MK1199" s="22"/>
      <c r="ML1199" s="22"/>
      <c r="MM1199" s="22"/>
      <c r="MN1199" s="22"/>
      <c r="MO1199" s="22"/>
      <c r="MP1199" s="22"/>
      <c r="MQ1199" s="22"/>
      <c r="MR1199" s="22"/>
      <c r="MS1199" s="22"/>
      <c r="MT1199" s="22"/>
      <c r="MU1199" s="22"/>
      <c r="MV1199" s="22"/>
      <c r="MW1199" s="22"/>
      <c r="MX1199" s="22"/>
      <c r="MY1199" s="22"/>
      <c r="MZ1199" s="22"/>
      <c r="NA1199" s="22"/>
      <c r="NB1199" s="22"/>
      <c r="NC1199" s="22"/>
      <c r="ND1199" s="22"/>
      <c r="NE1199" s="22"/>
      <c r="NF1199" s="22"/>
      <c r="NG1199" s="22"/>
      <c r="NH1199" s="22"/>
      <c r="NI1199" s="22"/>
      <c r="NJ1199" s="22"/>
      <c r="NK1199" s="22"/>
      <c r="NL1199" s="22"/>
      <c r="NM1199" s="22"/>
      <c r="NN1199" s="22"/>
      <c r="NO1199" s="22"/>
      <c r="NP1199" s="22"/>
      <c r="NQ1199" s="22"/>
      <c r="NR1199" s="22"/>
      <c r="NS1199" s="22"/>
      <c r="NT1199" s="22"/>
      <c r="NU1199" s="22"/>
      <c r="NV1199" s="22"/>
      <c r="NW1199" s="22"/>
      <c r="NX1199" s="22"/>
      <c r="NY1199" s="22"/>
      <c r="NZ1199" s="22"/>
      <c r="OA1199" s="22"/>
      <c r="OB1199" s="22"/>
      <c r="OC1199" s="22"/>
      <c r="OD1199" s="22"/>
      <c r="OE1199" s="22"/>
      <c r="OF1199" s="22"/>
      <c r="OG1199" s="22"/>
      <c r="OH1199" s="22"/>
      <c r="OI1199" s="22"/>
      <c r="OJ1199" s="22"/>
      <c r="OK1199" s="22"/>
      <c r="OL1199" s="22"/>
      <c r="OM1199" s="22"/>
      <c r="ON1199" s="22"/>
      <c r="OO1199" s="22"/>
      <c r="OP1199" s="22"/>
      <c r="OQ1199" s="22"/>
      <c r="OR1199" s="22"/>
      <c r="OS1199" s="22"/>
      <c r="OT1199" s="22"/>
      <c r="OU1199" s="22"/>
      <c r="OV1199" s="22"/>
      <c r="OW1199" s="22"/>
      <c r="OX1199" s="22"/>
      <c r="OY1199" s="22"/>
      <c r="OZ1199" s="22"/>
      <c r="PA1199" s="22"/>
      <c r="PB1199" s="22"/>
      <c r="PC1199" s="22"/>
      <c r="PD1199" s="22"/>
      <c r="PE1199" s="22"/>
      <c r="PF1199" s="22"/>
      <c r="PG1199" s="22"/>
      <c r="PH1199" s="22"/>
      <c r="PI1199" s="22"/>
      <c r="PJ1199" s="22"/>
      <c r="PK1199" s="22"/>
      <c r="PL1199" s="22"/>
      <c r="PM1199" s="22"/>
      <c r="PN1199" s="22"/>
      <c r="PO1199" s="22"/>
      <c r="PP1199" s="22"/>
      <c r="PQ1199" s="22"/>
      <c r="PR1199" s="22"/>
      <c r="PS1199" s="22"/>
      <c r="PT1199" s="22"/>
      <c r="PU1199" s="22"/>
      <c r="PV1199" s="22"/>
      <c r="PW1199" s="22"/>
      <c r="PX1199" s="22"/>
      <c r="PY1199" s="22"/>
      <c r="PZ1199" s="22"/>
      <c r="QA1199" s="22"/>
      <c r="QB1199" s="22"/>
      <c r="QC1199" s="22"/>
      <c r="QD1199" s="22"/>
      <c r="QE1199" s="22"/>
      <c r="QF1199" s="22"/>
      <c r="QG1199" s="22"/>
      <c r="QH1199" s="22"/>
      <c r="QI1199" s="22"/>
      <c r="QJ1199" s="22"/>
      <c r="QK1199" s="22"/>
      <c r="QL1199" s="22"/>
      <c r="QM1199" s="22"/>
      <c r="QN1199" s="22"/>
      <c r="QO1199" s="22"/>
      <c r="QP1199" s="22"/>
      <c r="QQ1199" s="22"/>
      <c r="QR1199" s="22"/>
      <c r="QS1199" s="22"/>
      <c r="QT1199" s="22"/>
      <c r="QU1199" s="22"/>
      <c r="QV1199" s="22"/>
      <c r="QW1199" s="22"/>
      <c r="QX1199" s="22"/>
      <c r="QY1199" s="22"/>
      <c r="QZ1199" s="22"/>
      <c r="RA1199" s="22"/>
      <c r="RB1199" s="22"/>
      <c r="RC1199" s="22"/>
      <c r="RD1199" s="22"/>
      <c r="RE1199" s="22"/>
      <c r="RF1199" s="22"/>
      <c r="RG1199" s="22"/>
      <c r="RH1199" s="22"/>
      <c r="RI1199" s="22"/>
      <c r="RJ1199" s="22"/>
      <c r="RK1199" s="22"/>
      <c r="RL1199" s="22"/>
      <c r="RM1199" s="22"/>
      <c r="RN1199" s="22"/>
      <c r="RO1199" s="22"/>
      <c r="RP1199" s="22"/>
      <c r="RQ1199" s="22"/>
      <c r="RR1199" s="22"/>
      <c r="RS1199" s="22"/>
      <c r="RT1199" s="22"/>
      <c r="RU1199" s="22"/>
      <c r="RV1199" s="22"/>
      <c r="RW1199" s="22"/>
      <c r="RX1199" s="22"/>
      <c r="RY1199" s="22"/>
      <c r="RZ1199" s="22"/>
      <c r="SA1199" s="22"/>
      <c r="SB1199" s="22"/>
      <c r="SC1199" s="22"/>
      <c r="SD1199" s="22"/>
      <c r="SE1199" s="22"/>
      <c r="SF1199" s="22"/>
      <c r="SG1199" s="22"/>
      <c r="SH1199" s="22"/>
      <c r="SI1199" s="22"/>
      <c r="SJ1199" s="22"/>
      <c r="SK1199" s="22"/>
      <c r="SL1199" s="22"/>
      <c r="SM1199" s="22"/>
      <c r="SN1199" s="22"/>
      <c r="SO1199" s="22"/>
      <c r="SP1199" s="22"/>
      <c r="SQ1199" s="22"/>
      <c r="SR1199" s="22"/>
      <c r="SS1199" s="22"/>
      <c r="ST1199" s="22"/>
      <c r="SU1199" s="22"/>
      <c r="SV1199" s="22"/>
      <c r="SW1199" s="22"/>
      <c r="SX1199" s="22"/>
      <c r="SY1199" s="22"/>
      <c r="SZ1199" s="22"/>
      <c r="TA1199" s="22"/>
      <c r="TB1199" s="22"/>
      <c r="TC1199" s="22"/>
      <c r="TD1199" s="22"/>
      <c r="TE1199" s="22"/>
      <c r="TF1199" s="22"/>
      <c r="TG1199" s="22"/>
      <c r="TH1199" s="22"/>
      <c r="TI1199" s="22"/>
      <c r="TJ1199" s="22"/>
      <c r="TK1199" s="22"/>
      <c r="TL1199" s="22"/>
      <c r="TM1199" s="22"/>
      <c r="TN1199" s="22"/>
      <c r="TO1199" s="22"/>
      <c r="TP1199" s="22"/>
      <c r="TQ1199" s="22"/>
      <c r="TR1199" s="22"/>
      <c r="TS1199" s="22"/>
      <c r="TT1199" s="22"/>
      <c r="TU1199" s="22"/>
      <c r="TV1199" s="22"/>
      <c r="TW1199" s="22"/>
      <c r="TX1199" s="22"/>
      <c r="TY1199" s="22"/>
      <c r="TZ1199" s="22"/>
      <c r="UA1199" s="22"/>
      <c r="UB1199" s="22"/>
      <c r="UC1199" s="22"/>
      <c r="UD1199" s="22"/>
      <c r="UE1199" s="22"/>
      <c r="UF1199" s="22"/>
      <c r="UG1199" s="22"/>
      <c r="UH1199" s="22"/>
      <c r="UI1199" s="22"/>
      <c r="UJ1199" s="22"/>
      <c r="UK1199" s="22"/>
      <c r="UL1199" s="22"/>
      <c r="UM1199" s="22"/>
      <c r="UN1199" s="22"/>
      <c r="UO1199" s="22"/>
      <c r="UP1199" s="22"/>
      <c r="UQ1199" s="22"/>
      <c r="UR1199" s="22"/>
      <c r="US1199" s="22"/>
      <c r="UT1199" s="22"/>
      <c r="UU1199" s="22"/>
      <c r="UV1199" s="22"/>
      <c r="UW1199" s="22"/>
      <c r="UX1199" s="22"/>
      <c r="UY1199" s="22"/>
      <c r="UZ1199" s="22"/>
      <c r="VA1199" s="22"/>
      <c r="VB1199" s="22"/>
      <c r="VC1199" s="22"/>
      <c r="VD1199" s="22"/>
      <c r="VE1199" s="22"/>
      <c r="VF1199" s="22"/>
      <c r="VG1199" s="22"/>
      <c r="VH1199" s="22"/>
      <c r="VI1199" s="22"/>
      <c r="VJ1199" s="22"/>
      <c r="VK1199" s="22"/>
      <c r="VL1199" s="22"/>
      <c r="VM1199" s="22"/>
      <c r="VN1199" s="22"/>
      <c r="VO1199" s="22"/>
      <c r="VP1199" s="22"/>
      <c r="VQ1199" s="22"/>
      <c r="VR1199" s="22"/>
      <c r="VS1199" s="22"/>
      <c r="VT1199" s="22"/>
      <c r="VU1199" s="22"/>
      <c r="VV1199" s="22"/>
      <c r="VW1199" s="22"/>
      <c r="VX1199" s="22"/>
      <c r="VY1199" s="22"/>
      <c r="VZ1199" s="22"/>
      <c r="WA1199" s="22"/>
      <c r="WB1199" s="22"/>
      <c r="WC1199" s="22"/>
      <c r="WD1199" s="22"/>
      <c r="WE1199" s="22"/>
      <c r="WF1199" s="22"/>
      <c r="WG1199" s="22"/>
      <c r="WH1199" s="22"/>
      <c r="WI1199" s="22"/>
      <c r="WJ1199" s="22"/>
      <c r="WK1199" s="22"/>
      <c r="WL1199" s="22"/>
      <c r="WM1199" s="22"/>
      <c r="WN1199" s="22"/>
      <c r="WO1199" s="22"/>
      <c r="WP1199" s="22"/>
      <c r="WQ1199" s="22"/>
      <c r="WR1199" s="22"/>
      <c r="WS1199" s="22"/>
      <c r="WT1199" s="22"/>
      <c r="WU1199" s="22"/>
      <c r="WV1199" s="22"/>
      <c r="WW1199" s="22"/>
      <c r="WX1199" s="22"/>
      <c r="WY1199" s="22"/>
      <c r="WZ1199" s="22"/>
      <c r="XA1199" s="22"/>
      <c r="XB1199" s="22"/>
      <c r="XC1199" s="22"/>
      <c r="XD1199" s="22"/>
      <c r="XE1199" s="22"/>
      <c r="XF1199" s="22"/>
      <c r="XG1199" s="22"/>
      <c r="XH1199" s="22"/>
      <c r="XI1199" s="22"/>
      <c r="XJ1199" s="22"/>
      <c r="XK1199" s="22"/>
      <c r="XL1199" s="22"/>
      <c r="XM1199" s="22"/>
      <c r="XN1199" s="22"/>
      <c r="XO1199" s="22"/>
      <c r="XP1199" s="22"/>
      <c r="XQ1199" s="22"/>
      <c r="XR1199" s="22"/>
      <c r="XS1199" s="22"/>
      <c r="XT1199" s="22"/>
      <c r="XU1199" s="22"/>
      <c r="XV1199" s="22"/>
      <c r="XW1199" s="22"/>
      <c r="XX1199" s="22"/>
      <c r="XY1199" s="22"/>
      <c r="XZ1199" s="22"/>
      <c r="YA1199" s="22"/>
      <c r="YB1199" s="22"/>
      <c r="YC1199" s="22"/>
      <c r="YD1199" s="22"/>
      <c r="YE1199" s="22"/>
      <c r="YF1199" s="22"/>
      <c r="YG1199" s="22"/>
      <c r="YH1199" s="22"/>
      <c r="YI1199" s="22"/>
      <c r="YJ1199" s="22"/>
      <c r="YK1199" s="22"/>
      <c r="YL1199" s="22"/>
      <c r="YM1199" s="22"/>
      <c r="YN1199" s="22"/>
      <c r="YO1199" s="22"/>
      <c r="YP1199" s="22"/>
      <c r="YQ1199" s="22"/>
      <c r="YR1199" s="22"/>
      <c r="YS1199" s="22"/>
      <c r="YT1199" s="22"/>
      <c r="YU1199" s="22"/>
      <c r="YV1199" s="22"/>
      <c r="YW1199" s="22"/>
      <c r="YX1199" s="22"/>
      <c r="YY1199" s="22"/>
      <c r="YZ1199" s="22"/>
      <c r="ZA1199" s="22"/>
      <c r="ZB1199" s="22"/>
      <c r="ZC1199" s="22"/>
      <c r="ZD1199" s="22"/>
      <c r="ZE1199" s="22"/>
      <c r="ZF1199" s="22"/>
      <c r="ZG1199" s="22"/>
      <c r="ZH1199" s="22"/>
      <c r="ZI1199" s="22"/>
      <c r="ZJ1199" s="22"/>
      <c r="ZK1199" s="22"/>
      <c r="ZL1199" s="22"/>
      <c r="ZM1199" s="22"/>
      <c r="ZN1199" s="22"/>
      <c r="ZO1199" s="22"/>
      <c r="ZP1199" s="22"/>
      <c r="ZQ1199" s="22"/>
      <c r="ZR1199" s="22"/>
      <c r="ZS1199" s="22"/>
      <c r="ZT1199" s="22"/>
      <c r="ZU1199" s="22"/>
      <c r="ZV1199" s="22"/>
      <c r="ZW1199" s="22"/>
      <c r="ZX1199" s="22"/>
      <c r="ZY1199" s="22"/>
      <c r="ZZ1199" s="22"/>
      <c r="AAA1199" s="22"/>
      <c r="AAB1199" s="22"/>
      <c r="AAC1199" s="22"/>
      <c r="AAD1199" s="22"/>
      <c r="AAE1199" s="22"/>
      <c r="AAF1199" s="22"/>
      <c r="AAG1199" s="22"/>
      <c r="AAH1199" s="22"/>
      <c r="AAI1199" s="22"/>
      <c r="AAJ1199" s="22"/>
      <c r="AAK1199" s="22"/>
      <c r="AAL1199" s="22"/>
      <c r="AAM1199" s="22"/>
      <c r="AAN1199" s="22"/>
      <c r="AAO1199" s="22"/>
      <c r="AAP1199" s="22"/>
      <c r="AAQ1199" s="22"/>
      <c r="AAR1199" s="22"/>
      <c r="AAS1199" s="22"/>
      <c r="AAT1199" s="22"/>
      <c r="AAU1199" s="22"/>
      <c r="AAV1199" s="22"/>
      <c r="AAW1199" s="22"/>
      <c r="AAX1199" s="22"/>
      <c r="AAY1199" s="22"/>
      <c r="AAZ1199" s="22"/>
      <c r="ABA1199" s="22"/>
      <c r="ABB1199" s="22"/>
      <c r="ABC1199" s="22"/>
      <c r="ABD1199" s="22"/>
      <c r="ABE1199" s="22"/>
      <c r="ABF1199" s="22"/>
      <c r="ABG1199" s="22"/>
      <c r="ABH1199" s="22"/>
      <c r="ABI1199" s="22"/>
      <c r="ABJ1199" s="22"/>
      <c r="ABK1199" s="22"/>
      <c r="ABL1199" s="22"/>
      <c r="ABM1199" s="22"/>
      <c r="ABN1199" s="22"/>
      <c r="ABO1199" s="22"/>
      <c r="ABP1199" s="22"/>
      <c r="ABQ1199" s="22"/>
      <c r="ABR1199" s="22"/>
      <c r="ABS1199" s="22"/>
      <c r="ABT1199" s="22"/>
      <c r="ABU1199" s="22"/>
      <c r="ABV1199" s="22"/>
      <c r="ABW1199" s="22"/>
      <c r="ABX1199" s="22"/>
      <c r="ABY1199" s="22"/>
      <c r="ABZ1199" s="22"/>
      <c r="ACA1199" s="22"/>
      <c r="ACB1199" s="22"/>
      <c r="ACC1199" s="22"/>
      <c r="ACD1199" s="22"/>
      <c r="ACE1199" s="22"/>
      <c r="ACF1199" s="22"/>
      <c r="ACG1199" s="22"/>
      <c r="ACH1199" s="22"/>
      <c r="ACI1199" s="22"/>
      <c r="ACJ1199" s="22"/>
      <c r="ACK1199" s="22"/>
      <c r="ACL1199" s="22"/>
      <c r="ACM1199" s="22"/>
      <c r="ACN1199" s="22"/>
      <c r="ACO1199" s="22"/>
      <c r="ACP1199" s="22"/>
      <c r="ACQ1199" s="22"/>
      <c r="ACR1199" s="22"/>
      <c r="ACS1199" s="22"/>
      <c r="ACT1199" s="22"/>
      <c r="ACU1199" s="22"/>
      <c r="ACV1199" s="22"/>
      <c r="ACW1199" s="22"/>
      <c r="ACX1199" s="22"/>
      <c r="ACY1199" s="22"/>
      <c r="ACZ1199" s="22"/>
      <c r="ADA1199" s="22"/>
      <c r="ADB1199" s="22"/>
      <c r="ADC1199" s="22"/>
      <c r="ADD1199" s="22"/>
      <c r="ADE1199" s="22"/>
      <c r="ADF1199" s="22"/>
      <c r="ADG1199" s="22"/>
      <c r="ADH1199" s="22"/>
      <c r="ADI1199" s="22"/>
      <c r="ADJ1199" s="22"/>
      <c r="ADK1199" s="22"/>
      <c r="ADL1199" s="22"/>
      <c r="ADM1199" s="22"/>
      <c r="ADN1199" s="22"/>
      <c r="ADO1199" s="22"/>
      <c r="ADP1199" s="22"/>
      <c r="ADQ1199" s="22"/>
      <c r="ADR1199" s="22"/>
      <c r="ADS1199" s="22"/>
      <c r="ADT1199" s="22"/>
      <c r="ADU1199" s="22"/>
      <c r="ADV1199" s="22"/>
      <c r="ADW1199" s="22"/>
      <c r="ADX1199" s="22"/>
      <c r="ADY1199" s="22"/>
      <c r="ADZ1199" s="22"/>
      <c r="AEA1199" s="22"/>
      <c r="AEB1199" s="22"/>
      <c r="AEC1199" s="22"/>
      <c r="AED1199" s="22"/>
      <c r="AEE1199" s="22"/>
      <c r="AEF1199" s="22"/>
      <c r="AEG1199" s="22"/>
      <c r="AEH1199" s="22"/>
      <c r="AEI1199" s="22"/>
      <c r="AEJ1199" s="22"/>
      <c r="AEK1199" s="22"/>
      <c r="AEL1199" s="22"/>
      <c r="AEM1199" s="22"/>
      <c r="AEN1199" s="22"/>
      <c r="AEO1199" s="22"/>
      <c r="AEP1199" s="22"/>
      <c r="AEQ1199" s="22"/>
      <c r="AER1199" s="22"/>
      <c r="AES1199" s="22"/>
      <c r="AET1199" s="22"/>
      <c r="AEU1199" s="22"/>
      <c r="AEV1199" s="22"/>
      <c r="AEW1199" s="22"/>
      <c r="AEX1199" s="22"/>
      <c r="AEY1199" s="22"/>
      <c r="AEZ1199" s="22"/>
      <c r="AFA1199" s="22"/>
      <c r="AFB1199" s="22"/>
      <c r="AFC1199" s="22"/>
      <c r="AFD1199" s="22"/>
      <c r="AFE1199" s="22"/>
      <c r="AFF1199" s="22"/>
      <c r="AFG1199" s="22"/>
      <c r="AFH1199" s="22"/>
      <c r="AFI1199" s="22"/>
      <c r="AFJ1199" s="22"/>
      <c r="AFK1199" s="22"/>
      <c r="AFL1199" s="22"/>
      <c r="AFM1199" s="22"/>
      <c r="AFN1199" s="22"/>
      <c r="AFO1199" s="22"/>
      <c r="AFP1199" s="22"/>
      <c r="AFQ1199" s="22"/>
      <c r="AFR1199" s="22"/>
      <c r="AFS1199" s="22"/>
      <c r="AFT1199" s="22"/>
      <c r="AFU1199" s="22"/>
      <c r="AFV1199" s="22"/>
      <c r="AFW1199" s="22"/>
      <c r="AFX1199" s="22"/>
      <c r="AFY1199" s="22"/>
      <c r="AFZ1199" s="22"/>
      <c r="AGA1199" s="22"/>
      <c r="AGB1199" s="22"/>
      <c r="AGC1199" s="22"/>
      <c r="AGD1199" s="22"/>
      <c r="AGE1199" s="22"/>
      <c r="AGF1199" s="22"/>
      <c r="AGG1199" s="22"/>
      <c r="AGH1199" s="22"/>
      <c r="AGI1199" s="22"/>
      <c r="AGJ1199" s="22"/>
      <c r="AGK1199" s="22"/>
      <c r="AGL1199" s="22"/>
      <c r="AGM1199" s="22"/>
      <c r="AGN1199" s="22"/>
      <c r="AGO1199" s="22"/>
      <c r="AGP1199" s="22"/>
      <c r="AGQ1199" s="22"/>
      <c r="AGR1199" s="22"/>
      <c r="AGS1199" s="22"/>
      <c r="AGT1199" s="22"/>
      <c r="AGU1199" s="22"/>
      <c r="AGV1199" s="22"/>
      <c r="AGW1199" s="22"/>
      <c r="AGX1199" s="22"/>
      <c r="AGY1199" s="22"/>
      <c r="AGZ1199" s="22"/>
      <c r="AHA1199" s="22"/>
      <c r="AHB1199" s="22"/>
      <c r="AHC1199" s="22"/>
      <c r="AHD1199" s="22"/>
      <c r="AHE1199" s="22"/>
      <c r="AHF1199" s="22"/>
      <c r="AHG1199" s="22"/>
      <c r="AHH1199" s="22"/>
      <c r="AHI1199" s="22"/>
      <c r="AHJ1199" s="22"/>
      <c r="AHK1199" s="22"/>
      <c r="AHL1199" s="22"/>
      <c r="AHM1199" s="22"/>
      <c r="AHN1199" s="22"/>
      <c r="AHO1199" s="22"/>
      <c r="AHP1199" s="22"/>
      <c r="AHQ1199" s="22"/>
      <c r="AHR1199" s="22"/>
      <c r="AHS1199" s="22"/>
      <c r="AHT1199" s="22"/>
      <c r="AHU1199" s="22"/>
      <c r="AHV1199" s="22"/>
      <c r="AHW1199" s="22"/>
      <c r="AHX1199" s="22"/>
      <c r="AHY1199" s="22"/>
      <c r="AHZ1199" s="22"/>
      <c r="AIA1199" s="22"/>
      <c r="AIB1199" s="22"/>
      <c r="AIC1199" s="22"/>
      <c r="AID1199" s="22"/>
      <c r="AIE1199" s="22"/>
      <c r="AIF1199" s="22"/>
      <c r="AIG1199" s="22"/>
      <c r="AIH1199" s="22"/>
      <c r="AII1199" s="22"/>
      <c r="AIJ1199" s="22"/>
      <c r="AIK1199" s="22"/>
      <c r="AIL1199" s="22"/>
      <c r="AIM1199" s="22"/>
      <c r="AIN1199" s="22"/>
      <c r="AIO1199" s="22"/>
      <c r="AIP1199" s="22"/>
      <c r="AIQ1199" s="22"/>
      <c r="AIR1199" s="22"/>
      <c r="AIS1199" s="22"/>
      <c r="AIT1199" s="22"/>
      <c r="AIU1199" s="22"/>
      <c r="AIV1199" s="22"/>
      <c r="AIW1199" s="22"/>
      <c r="AIX1199" s="22"/>
      <c r="AIY1199" s="22"/>
      <c r="AIZ1199" s="22"/>
      <c r="AJA1199" s="22"/>
      <c r="AJB1199" s="22"/>
      <c r="AJC1199" s="22"/>
      <c r="AJD1199" s="22"/>
      <c r="AJE1199" s="22"/>
      <c r="AJF1199" s="22"/>
      <c r="AJG1199" s="22"/>
      <c r="AJH1199" s="22"/>
      <c r="AJI1199" s="22"/>
      <c r="AJJ1199" s="22"/>
      <c r="AJK1199" s="22"/>
      <c r="AJL1199" s="22"/>
      <c r="AJM1199" s="22"/>
      <c r="AJN1199" s="22"/>
      <c r="AJO1199" s="22"/>
      <c r="AJP1199" s="22"/>
      <c r="AJQ1199" s="22"/>
      <c r="AJR1199" s="22"/>
      <c r="AJS1199" s="22"/>
      <c r="AJT1199" s="22"/>
      <c r="AJU1199" s="22"/>
      <c r="AJV1199" s="22"/>
      <c r="AJW1199" s="22"/>
      <c r="AJX1199" s="22"/>
      <c r="AJY1199" s="22"/>
      <c r="AJZ1199" s="22"/>
      <c r="AKA1199" s="22"/>
      <c r="AKB1199" s="22"/>
      <c r="AKC1199" s="22"/>
      <c r="AKD1199" s="22"/>
      <c r="AKE1199" s="22"/>
      <c r="AKF1199" s="22"/>
      <c r="AKG1199" s="22"/>
      <c r="AKH1199" s="22"/>
      <c r="AKI1199" s="22"/>
      <c r="AKJ1199" s="22"/>
      <c r="AKK1199" s="22"/>
      <c r="AKL1199" s="22"/>
      <c r="AKM1199" s="22"/>
      <c r="AKN1199" s="22"/>
      <c r="AKO1199" s="22"/>
      <c r="AKP1199" s="22"/>
      <c r="AKQ1199" s="22"/>
      <c r="AKR1199" s="22"/>
      <c r="AKS1199" s="22"/>
      <c r="AKT1199" s="22"/>
      <c r="AKU1199" s="22"/>
      <c r="AKV1199" s="22"/>
      <c r="AKW1199" s="22"/>
      <c r="AKX1199" s="22"/>
      <c r="AKY1199" s="22"/>
      <c r="AKZ1199" s="22"/>
      <c r="ALA1199" s="22"/>
      <c r="ALB1199" s="22"/>
      <c r="ALC1199" s="22"/>
      <c r="ALD1199" s="22"/>
      <c r="ALE1199" s="22"/>
      <c r="ALF1199" s="22"/>
      <c r="ALG1199" s="22"/>
      <c r="ALH1199" s="22"/>
      <c r="ALI1199" s="22"/>
      <c r="ALJ1199" s="22"/>
      <c r="ALK1199" s="22"/>
      <c r="ALL1199" s="22"/>
      <c r="ALM1199" s="22"/>
      <c r="ALN1199" s="22"/>
      <c r="ALO1199" s="22"/>
      <c r="ALP1199" s="22"/>
      <c r="ALQ1199" s="22"/>
      <c r="ALR1199" s="22"/>
      <c r="ALS1199" s="22"/>
      <c r="ALT1199" s="22"/>
      <c r="ALU1199" s="22"/>
      <c r="ALV1199" s="22"/>
      <c r="ALW1199" s="22"/>
      <c r="ALX1199" s="22"/>
      <c r="ALY1199" s="22"/>
      <c r="ALZ1199" s="22"/>
      <c r="AMA1199" s="22"/>
      <c r="AMB1199" s="22"/>
      <c r="AMC1199" s="22"/>
      <c r="AMD1199" s="22"/>
      <c r="AME1199" s="22"/>
      <c r="AMF1199" s="22"/>
      <c r="AMG1199" s="22"/>
      <c r="AMH1199" s="22"/>
      <c r="AMI1199" s="22"/>
      <c r="AMJ1199" s="22"/>
      <c r="AMK1199" s="22"/>
      <c r="AML1199" s="22"/>
      <c r="AMM1199" s="22"/>
      <c r="AMN1199" s="22"/>
      <c r="AMO1199" s="22"/>
      <c r="AMP1199" s="22"/>
      <c r="AMQ1199" s="22"/>
      <c r="AMR1199" s="22"/>
      <c r="AMS1199" s="22"/>
      <c r="AMT1199" s="22"/>
      <c r="AMU1199" s="22"/>
      <c r="AMV1199" s="22"/>
      <c r="AMW1199" s="22"/>
      <c r="AMX1199" s="22"/>
      <c r="AMY1199" s="22"/>
      <c r="AMZ1199" s="22"/>
      <c r="ANA1199" s="22"/>
      <c r="ANB1199" s="22"/>
      <c r="ANC1199" s="22"/>
      <c r="AND1199" s="22"/>
      <c r="ANE1199" s="22"/>
      <c r="ANF1199" s="22"/>
      <c r="ANG1199" s="22"/>
      <c r="ANH1199" s="22"/>
      <c r="ANI1199" s="22"/>
      <c r="ANJ1199" s="22"/>
      <c r="ANK1199" s="22"/>
      <c r="ANL1199" s="22"/>
      <c r="ANM1199" s="22"/>
      <c r="ANN1199" s="22"/>
      <c r="ANO1199" s="22"/>
      <c r="ANP1199" s="22"/>
      <c r="ANQ1199" s="22"/>
      <c r="ANR1199" s="22"/>
      <c r="ANS1199" s="22"/>
      <c r="ANT1199" s="22"/>
      <c r="ANU1199" s="22"/>
      <c r="ANV1199" s="22"/>
      <c r="ANW1199" s="22"/>
      <c r="ANX1199" s="22"/>
      <c r="ANY1199" s="22"/>
      <c r="ANZ1199" s="22"/>
      <c r="AOA1199" s="22"/>
      <c r="AOB1199" s="22"/>
      <c r="AOC1199" s="22"/>
      <c r="AOD1199" s="22"/>
      <c r="AOE1199" s="22"/>
      <c r="AOF1199" s="22"/>
      <c r="AOG1199" s="22"/>
      <c r="AOH1199" s="22"/>
      <c r="AOI1199" s="22"/>
      <c r="AOJ1199" s="22"/>
      <c r="AOK1199" s="22"/>
      <c r="AOL1199" s="22"/>
      <c r="AOM1199" s="22"/>
      <c r="AON1199" s="22"/>
      <c r="AOO1199" s="22"/>
      <c r="AOP1199" s="22"/>
      <c r="AOQ1199" s="22"/>
      <c r="AOR1199" s="22"/>
      <c r="AOS1199" s="22"/>
      <c r="AOT1199" s="22"/>
      <c r="AOU1199" s="22"/>
      <c r="AOV1199" s="22"/>
      <c r="AOW1199" s="22"/>
      <c r="AOX1199" s="22"/>
      <c r="AOY1199" s="22"/>
      <c r="AOZ1199" s="22"/>
      <c r="APA1199" s="22"/>
      <c r="APB1199" s="22"/>
      <c r="APC1199" s="22"/>
      <c r="APD1199" s="22"/>
      <c r="APE1199" s="22"/>
      <c r="APF1199" s="22"/>
      <c r="APG1199" s="22"/>
      <c r="APH1199" s="22"/>
      <c r="API1199" s="22"/>
      <c r="APJ1199" s="22"/>
      <c r="APK1199" s="22"/>
      <c r="APL1199" s="22"/>
      <c r="APM1199" s="22"/>
      <c r="APN1199" s="22"/>
      <c r="APO1199" s="22"/>
      <c r="APP1199" s="22"/>
      <c r="APQ1199" s="22"/>
      <c r="APR1199" s="22"/>
      <c r="APS1199" s="22"/>
      <c r="APT1199" s="22"/>
      <c r="APU1199" s="22"/>
      <c r="APV1199" s="22"/>
      <c r="APW1199" s="22"/>
      <c r="APX1199" s="22"/>
      <c r="APY1199" s="22"/>
      <c r="APZ1199" s="22"/>
      <c r="AQA1199" s="22"/>
      <c r="AQB1199" s="22"/>
      <c r="AQC1199" s="22"/>
      <c r="AQD1199" s="22"/>
      <c r="AQE1199" s="22"/>
      <c r="AQF1199" s="22"/>
      <c r="AQG1199" s="22"/>
      <c r="AQH1199" s="22"/>
      <c r="AQI1199" s="22"/>
      <c r="AQJ1199" s="22"/>
      <c r="AQK1199" s="22"/>
      <c r="AQL1199" s="22"/>
      <c r="AQM1199" s="22"/>
      <c r="AQN1199" s="22"/>
      <c r="AQO1199" s="22"/>
      <c r="AQP1199" s="22"/>
      <c r="AQQ1199" s="22"/>
      <c r="AQR1199" s="22"/>
      <c r="AQS1199" s="22"/>
      <c r="AQT1199" s="22"/>
      <c r="AQU1199" s="22"/>
      <c r="AQV1199" s="22"/>
      <c r="AQW1199" s="22"/>
      <c r="AQX1199" s="22"/>
      <c r="AQY1199" s="22"/>
      <c r="AQZ1199" s="22"/>
      <c r="ARA1199" s="22"/>
      <c r="ARB1199" s="22"/>
      <c r="ARC1199" s="22"/>
      <c r="ARD1199" s="22"/>
      <c r="ARE1199" s="22"/>
      <c r="ARF1199" s="22"/>
      <c r="ARG1199" s="22"/>
      <c r="ARH1199" s="22"/>
      <c r="ARI1199" s="22"/>
      <c r="ARJ1199" s="22"/>
      <c r="ARK1199" s="22"/>
      <c r="ARL1199" s="22"/>
      <c r="ARM1199" s="22"/>
      <c r="ARN1199" s="22"/>
      <c r="ARO1199" s="22"/>
      <c r="ARP1199" s="22"/>
      <c r="ARQ1199" s="22"/>
      <c r="ARR1199" s="22"/>
      <c r="ARS1199" s="22"/>
      <c r="ART1199" s="22"/>
      <c r="ARU1199" s="22"/>
      <c r="ARV1199" s="22"/>
      <c r="ARW1199" s="22"/>
      <c r="ARX1199" s="22"/>
      <c r="ARY1199" s="22"/>
      <c r="ARZ1199" s="22"/>
      <c r="ASA1199" s="22"/>
      <c r="ASB1199" s="22"/>
      <c r="ASC1199" s="22"/>
      <c r="ASD1199" s="22"/>
      <c r="ASE1199" s="22"/>
      <c r="ASF1199" s="22"/>
      <c r="ASG1199" s="22"/>
      <c r="ASH1199" s="22"/>
      <c r="ASI1199" s="22"/>
      <c r="ASJ1199" s="22"/>
      <c r="ASK1199" s="22"/>
      <c r="ASL1199" s="22"/>
      <c r="ASM1199" s="22"/>
      <c r="ASN1199" s="22"/>
      <c r="ASO1199" s="22"/>
      <c r="ASP1199" s="22"/>
      <c r="ASQ1199" s="22"/>
      <c r="ASR1199" s="22"/>
      <c r="ASS1199" s="22"/>
      <c r="AST1199" s="22"/>
      <c r="ASU1199" s="22"/>
      <c r="ASV1199" s="22"/>
      <c r="ASW1199" s="22"/>
      <c r="ASX1199" s="22"/>
      <c r="ASY1199" s="22"/>
      <c r="ASZ1199" s="22"/>
      <c r="ATA1199" s="22"/>
      <c r="ATB1199" s="22"/>
      <c r="ATC1199" s="22"/>
      <c r="ATD1199" s="22"/>
      <c r="ATE1199" s="22"/>
      <c r="ATF1199" s="22"/>
      <c r="ATG1199" s="22"/>
      <c r="ATH1199" s="22"/>
      <c r="ATI1199" s="22"/>
      <c r="ATJ1199" s="22"/>
      <c r="ATK1199" s="22"/>
      <c r="ATL1199" s="22"/>
      <c r="ATM1199" s="22"/>
      <c r="ATN1199" s="22"/>
      <c r="ATO1199" s="22"/>
      <c r="ATP1199" s="22"/>
      <c r="ATQ1199" s="22"/>
      <c r="ATR1199" s="22"/>
      <c r="ATS1199" s="22"/>
      <c r="ATT1199" s="22"/>
      <c r="ATU1199" s="22"/>
      <c r="ATV1199" s="22"/>
      <c r="ATW1199" s="22"/>
      <c r="ATX1199" s="22"/>
      <c r="ATY1199" s="22"/>
      <c r="ATZ1199" s="22"/>
      <c r="AUA1199" s="22"/>
      <c r="AUB1199" s="22"/>
      <c r="AUC1199" s="22"/>
      <c r="AUD1199" s="22"/>
      <c r="AUE1199" s="22"/>
      <c r="AUF1199" s="22"/>
      <c r="AUG1199" s="22"/>
      <c r="AUH1199" s="22"/>
      <c r="AUI1199" s="22"/>
      <c r="AUJ1199" s="22"/>
      <c r="AUK1199" s="22"/>
      <c r="AUL1199" s="22"/>
      <c r="AUM1199" s="22"/>
      <c r="AUN1199" s="22"/>
      <c r="AUO1199" s="22"/>
      <c r="AUP1199" s="22"/>
      <c r="AUQ1199" s="22"/>
      <c r="AUR1199" s="22"/>
      <c r="AUS1199" s="22"/>
      <c r="AUT1199" s="22"/>
      <c r="AUU1199" s="22"/>
      <c r="AUV1199" s="22"/>
      <c r="AUW1199" s="22"/>
      <c r="AUX1199" s="22"/>
      <c r="AUY1199" s="22"/>
      <c r="AUZ1199" s="22"/>
      <c r="AVA1199" s="22"/>
      <c r="AVB1199" s="22"/>
      <c r="AVC1199" s="22"/>
      <c r="AVD1199" s="22"/>
      <c r="AVE1199" s="22"/>
      <c r="AVF1199" s="22"/>
      <c r="AVG1199" s="22"/>
      <c r="AVH1199" s="22"/>
      <c r="AVI1199" s="22"/>
      <c r="AVJ1199" s="22"/>
      <c r="AVK1199" s="22"/>
      <c r="AVL1199" s="22"/>
      <c r="AVM1199" s="22"/>
      <c r="AVN1199" s="22"/>
      <c r="AVO1199" s="22"/>
      <c r="AVP1199" s="22"/>
      <c r="AVQ1199" s="22"/>
      <c r="AVR1199" s="22"/>
      <c r="AVS1199" s="22"/>
      <c r="AVT1199" s="22"/>
      <c r="AVU1199" s="22"/>
      <c r="AVV1199" s="22"/>
      <c r="AVW1199" s="22"/>
      <c r="AVX1199" s="22"/>
      <c r="AVY1199" s="22"/>
      <c r="AVZ1199" s="22"/>
      <c r="AWA1199" s="22"/>
      <c r="AWB1199" s="22"/>
      <c r="AWC1199" s="22"/>
      <c r="AWD1199" s="22"/>
      <c r="AWE1199" s="22"/>
      <c r="AWF1199" s="22"/>
      <c r="AWG1199" s="22"/>
      <c r="AWH1199" s="22"/>
      <c r="AWI1199" s="22"/>
      <c r="AWJ1199" s="22"/>
      <c r="AWK1199" s="22"/>
      <c r="AWL1199" s="22"/>
      <c r="AWM1199" s="22"/>
      <c r="AWN1199" s="22"/>
      <c r="AWO1199" s="22"/>
      <c r="AWP1199" s="22"/>
      <c r="AWQ1199" s="22"/>
      <c r="AWR1199" s="22"/>
      <c r="AWS1199" s="22"/>
      <c r="AWT1199" s="22"/>
      <c r="AWU1199" s="22"/>
      <c r="AWV1199" s="22"/>
      <c r="AWW1199" s="22"/>
      <c r="AWX1199" s="22"/>
      <c r="AWY1199" s="22"/>
      <c r="AWZ1199" s="22"/>
      <c r="AXA1199" s="22"/>
      <c r="AXB1199" s="22"/>
      <c r="AXC1199" s="22"/>
      <c r="AXD1199" s="22"/>
      <c r="AXE1199" s="22"/>
      <c r="AXF1199" s="22"/>
      <c r="AXG1199" s="22"/>
      <c r="AXH1199" s="22"/>
      <c r="AXI1199" s="22"/>
      <c r="AXJ1199" s="22"/>
      <c r="AXK1199" s="22"/>
      <c r="AXL1199" s="22"/>
      <c r="AXM1199" s="22"/>
      <c r="AXN1199" s="22"/>
      <c r="AXO1199" s="22"/>
      <c r="AXP1199" s="22"/>
      <c r="AXQ1199" s="22"/>
      <c r="AXR1199" s="22"/>
      <c r="AXS1199" s="22"/>
      <c r="AXT1199" s="22"/>
      <c r="AXU1199" s="22"/>
      <c r="AXV1199" s="22"/>
      <c r="AXW1199" s="22"/>
      <c r="AXX1199" s="22"/>
      <c r="AXY1199" s="22"/>
      <c r="AXZ1199" s="22"/>
      <c r="AYA1199" s="22"/>
      <c r="AYB1199" s="22"/>
      <c r="AYC1199" s="22"/>
      <c r="AYD1199" s="22"/>
      <c r="AYE1199" s="22"/>
      <c r="AYF1199" s="22"/>
      <c r="AYG1199" s="22"/>
      <c r="AYH1199" s="22"/>
      <c r="AYI1199" s="22"/>
      <c r="AYJ1199" s="22"/>
      <c r="AYK1199" s="22"/>
      <c r="AYL1199" s="22"/>
      <c r="AYM1199" s="22"/>
      <c r="AYN1199" s="22"/>
      <c r="AYO1199" s="22"/>
      <c r="AYP1199" s="22"/>
      <c r="AYQ1199" s="22"/>
      <c r="AYR1199" s="22"/>
      <c r="AYS1199" s="22"/>
      <c r="AYT1199" s="22"/>
      <c r="AYU1199" s="22"/>
      <c r="AYV1199" s="22"/>
      <c r="AYW1199" s="22"/>
      <c r="AYX1199" s="22"/>
      <c r="AYY1199" s="22"/>
      <c r="AYZ1199" s="22"/>
      <c r="AZA1199" s="22"/>
      <c r="AZB1199" s="22"/>
      <c r="AZC1199" s="22"/>
      <c r="AZD1199" s="22"/>
      <c r="AZE1199" s="22"/>
      <c r="AZF1199" s="22"/>
      <c r="AZG1199" s="22"/>
      <c r="AZH1199" s="22"/>
      <c r="AZI1199" s="22"/>
      <c r="AZJ1199" s="22"/>
      <c r="AZK1199" s="22"/>
      <c r="AZL1199" s="22"/>
      <c r="AZM1199" s="22"/>
      <c r="AZN1199" s="22"/>
      <c r="AZO1199" s="22"/>
      <c r="AZP1199" s="22"/>
      <c r="AZQ1199" s="22"/>
      <c r="AZR1199" s="22"/>
      <c r="AZS1199" s="22"/>
      <c r="AZT1199" s="22"/>
      <c r="AZU1199" s="22"/>
      <c r="AZV1199" s="22"/>
      <c r="AZW1199" s="22"/>
      <c r="AZX1199" s="22"/>
      <c r="AZY1199" s="22"/>
      <c r="AZZ1199" s="22"/>
      <c r="BAA1199" s="22"/>
      <c r="BAB1199" s="22"/>
      <c r="BAC1199" s="22"/>
      <c r="BAD1199" s="22"/>
      <c r="BAE1199" s="22"/>
      <c r="BAF1199" s="22"/>
      <c r="BAG1199" s="22"/>
      <c r="BAH1199" s="22"/>
      <c r="BAI1199" s="22"/>
      <c r="BAJ1199" s="22"/>
      <c r="BAK1199" s="22"/>
      <c r="BAL1199" s="22"/>
      <c r="BAM1199" s="22"/>
      <c r="BAN1199" s="22"/>
      <c r="BAO1199" s="22"/>
      <c r="BAP1199" s="22"/>
      <c r="BAQ1199" s="22"/>
      <c r="BAR1199" s="22"/>
      <c r="BAS1199" s="22"/>
      <c r="BAT1199" s="22"/>
      <c r="BAU1199" s="22"/>
      <c r="BAV1199" s="22"/>
      <c r="BAW1199" s="22"/>
      <c r="BAX1199" s="22"/>
      <c r="BAY1199" s="22"/>
      <c r="BAZ1199" s="22"/>
      <c r="BBA1199" s="22"/>
      <c r="BBB1199" s="22"/>
      <c r="BBC1199" s="22"/>
      <c r="BBD1199" s="22"/>
      <c r="BBE1199" s="22"/>
      <c r="BBF1199" s="22"/>
      <c r="BBG1199" s="22"/>
      <c r="BBH1199" s="22"/>
      <c r="BBI1199" s="22"/>
      <c r="BBJ1199" s="22"/>
      <c r="BBK1199" s="22"/>
      <c r="BBL1199" s="22"/>
      <c r="BBM1199" s="22"/>
      <c r="BBN1199" s="22"/>
      <c r="BBO1199" s="22"/>
      <c r="BBP1199" s="22"/>
      <c r="BBQ1199" s="22"/>
      <c r="BBR1199" s="22"/>
      <c r="BBS1199" s="22"/>
      <c r="BBT1199" s="22"/>
      <c r="BBU1199" s="22"/>
      <c r="BBV1199" s="22"/>
      <c r="BBW1199" s="22"/>
      <c r="BBX1199" s="22"/>
      <c r="BBY1199" s="22"/>
      <c r="BBZ1199" s="22"/>
      <c r="BCA1199" s="22"/>
      <c r="BCB1199" s="22"/>
      <c r="BCC1199" s="22"/>
      <c r="BCD1199" s="22"/>
      <c r="BCE1199" s="22"/>
      <c r="BCF1199" s="22"/>
      <c r="BCG1199" s="22"/>
      <c r="BCH1199" s="22"/>
      <c r="BCI1199" s="22"/>
      <c r="BCJ1199" s="22"/>
      <c r="BCK1199" s="22"/>
      <c r="BCL1199" s="22"/>
      <c r="BCM1199" s="22"/>
      <c r="BCN1199" s="22"/>
      <c r="BCO1199" s="22"/>
      <c r="BCP1199" s="22"/>
      <c r="BCQ1199" s="22"/>
      <c r="BCR1199" s="22"/>
      <c r="BCS1199" s="22"/>
      <c r="BCT1199" s="22"/>
      <c r="BCU1199" s="22"/>
      <c r="BCV1199" s="22"/>
      <c r="BCW1199" s="22"/>
      <c r="BCX1199" s="22"/>
      <c r="BCY1199" s="22"/>
      <c r="BCZ1199" s="22"/>
      <c r="BDA1199" s="22"/>
      <c r="BDB1199" s="22"/>
      <c r="BDC1199" s="22"/>
      <c r="BDD1199" s="22"/>
      <c r="BDE1199" s="22"/>
      <c r="BDF1199" s="22"/>
      <c r="BDG1199" s="22"/>
      <c r="BDH1199" s="22"/>
      <c r="BDI1199" s="22"/>
      <c r="BDJ1199" s="22"/>
      <c r="BDK1199" s="22"/>
      <c r="BDL1199" s="22"/>
      <c r="BDM1199" s="22"/>
      <c r="BDN1199" s="22"/>
      <c r="BDO1199" s="22"/>
      <c r="BDP1199" s="22"/>
      <c r="BDQ1199" s="22"/>
      <c r="BDR1199" s="22"/>
      <c r="BDS1199" s="22"/>
      <c r="BDT1199" s="22"/>
      <c r="BDU1199" s="22"/>
      <c r="BDV1199" s="22"/>
      <c r="BDW1199" s="22"/>
      <c r="BDX1199" s="22"/>
      <c r="BDY1199" s="22"/>
      <c r="BDZ1199" s="22"/>
      <c r="BEA1199" s="22"/>
      <c r="BEB1199" s="22"/>
      <c r="BEC1199" s="22"/>
      <c r="BED1199" s="22"/>
      <c r="BEE1199" s="22"/>
      <c r="BEF1199" s="22"/>
      <c r="BEG1199" s="22"/>
      <c r="BEH1199" s="22"/>
      <c r="BEI1199" s="22"/>
      <c r="BEJ1199" s="22"/>
      <c r="BEK1199" s="22"/>
      <c r="BEL1199" s="22"/>
      <c r="BEM1199" s="22"/>
      <c r="BEN1199" s="22"/>
      <c r="BEO1199" s="22"/>
      <c r="BEP1199" s="22"/>
      <c r="BEQ1199" s="22"/>
      <c r="BER1199" s="22"/>
      <c r="BES1199" s="22"/>
      <c r="BET1199" s="22"/>
      <c r="BEU1199" s="22"/>
      <c r="BEV1199" s="22"/>
      <c r="BEW1199" s="22"/>
      <c r="BEX1199" s="22"/>
      <c r="BEY1199" s="22"/>
      <c r="BEZ1199" s="22"/>
      <c r="BFA1199" s="22"/>
      <c r="BFB1199" s="22"/>
      <c r="BFC1199" s="22"/>
      <c r="BFD1199" s="22"/>
      <c r="BFE1199" s="22"/>
      <c r="BFF1199" s="22"/>
      <c r="BFG1199" s="22"/>
      <c r="BFH1199" s="22"/>
      <c r="BFI1199" s="22"/>
      <c r="BFJ1199" s="22"/>
      <c r="BFK1199" s="22"/>
      <c r="BFL1199" s="22"/>
      <c r="BFM1199" s="22"/>
      <c r="BFN1199" s="22"/>
      <c r="BFO1199" s="22"/>
      <c r="BFP1199" s="22"/>
      <c r="BFQ1199" s="22"/>
      <c r="BFR1199" s="22"/>
      <c r="BFS1199" s="22"/>
      <c r="BFT1199" s="22"/>
      <c r="BFU1199" s="22"/>
      <c r="BFV1199" s="22"/>
      <c r="BFW1199" s="22"/>
      <c r="BFX1199" s="22"/>
      <c r="BFY1199" s="22"/>
      <c r="BFZ1199" s="22"/>
      <c r="BGA1199" s="22"/>
      <c r="BGB1199" s="22"/>
      <c r="BGC1199" s="22"/>
      <c r="BGD1199" s="22"/>
      <c r="BGE1199" s="22"/>
      <c r="BGF1199" s="22"/>
      <c r="BGG1199" s="22"/>
      <c r="BGH1199" s="22"/>
      <c r="BGI1199" s="22"/>
      <c r="BGJ1199" s="22"/>
      <c r="BGK1199" s="22"/>
      <c r="BGL1199" s="22"/>
      <c r="BGM1199" s="22"/>
      <c r="BGN1199" s="22"/>
      <c r="BGO1199" s="22"/>
      <c r="BGP1199" s="22"/>
      <c r="BGQ1199" s="22"/>
      <c r="BGR1199" s="22"/>
      <c r="BGS1199" s="22"/>
      <c r="BGT1199" s="22"/>
      <c r="BGU1199" s="22"/>
      <c r="BGV1199" s="22"/>
      <c r="BGW1199" s="22"/>
      <c r="BGX1199" s="22"/>
      <c r="BGY1199" s="22"/>
      <c r="BGZ1199" s="22"/>
      <c r="BHA1199" s="22"/>
      <c r="BHB1199" s="22"/>
      <c r="BHC1199" s="22"/>
      <c r="BHD1199" s="22"/>
      <c r="BHE1199" s="22"/>
      <c r="BHF1199" s="22"/>
      <c r="BHG1199" s="22"/>
      <c r="BHH1199" s="22"/>
      <c r="BHI1199" s="22"/>
      <c r="BHJ1199" s="22"/>
      <c r="BHK1199" s="22"/>
      <c r="BHL1199" s="22"/>
      <c r="BHM1199" s="22"/>
      <c r="BHN1199" s="22"/>
      <c r="BHO1199" s="22"/>
      <c r="BHP1199" s="22"/>
      <c r="BHQ1199" s="22"/>
      <c r="BHR1199" s="22"/>
      <c r="BHS1199" s="22"/>
      <c r="BHT1199" s="22"/>
      <c r="BHU1199" s="22"/>
      <c r="BHV1199" s="22"/>
      <c r="BHW1199" s="22"/>
      <c r="BHX1199" s="22"/>
      <c r="BHY1199" s="22"/>
      <c r="BHZ1199" s="22"/>
      <c r="BIA1199" s="22"/>
      <c r="BIB1199" s="22"/>
      <c r="BIC1199" s="22"/>
      <c r="BID1199" s="22"/>
      <c r="BIE1199" s="22"/>
      <c r="BIF1199" s="22"/>
      <c r="BIG1199" s="22"/>
      <c r="BIH1199" s="22"/>
      <c r="BII1199" s="22"/>
      <c r="BIJ1199" s="22"/>
      <c r="BIK1199" s="22"/>
      <c r="BIL1199" s="22"/>
      <c r="BIM1199" s="22"/>
      <c r="BIN1199" s="22"/>
      <c r="BIO1199" s="22"/>
      <c r="BIP1199" s="22"/>
      <c r="BIQ1199" s="22"/>
      <c r="BIR1199" s="22"/>
      <c r="BIS1199" s="22"/>
      <c r="BIT1199" s="22"/>
      <c r="BIU1199" s="22"/>
      <c r="BIV1199" s="22"/>
      <c r="BIW1199" s="22"/>
      <c r="BIX1199" s="22"/>
      <c r="BIY1199" s="22"/>
      <c r="BIZ1199" s="22"/>
      <c r="BJA1199" s="22"/>
      <c r="BJB1199" s="22"/>
      <c r="BJC1199" s="22"/>
      <c r="BJD1199" s="22"/>
      <c r="BJE1199" s="22"/>
      <c r="BJF1199" s="22"/>
      <c r="BJG1199" s="22"/>
      <c r="BJH1199" s="22"/>
      <c r="BJI1199" s="22"/>
      <c r="BJJ1199" s="22"/>
      <c r="BJK1199" s="22"/>
      <c r="BJL1199" s="22"/>
      <c r="BJM1199" s="22"/>
      <c r="BJN1199" s="22"/>
      <c r="BJO1199" s="22"/>
      <c r="BJP1199" s="22"/>
      <c r="BJQ1199" s="22"/>
      <c r="BJR1199" s="22"/>
      <c r="BJS1199" s="22"/>
      <c r="BJT1199" s="22"/>
      <c r="BJU1199" s="22"/>
      <c r="BJV1199" s="22"/>
      <c r="BJW1199" s="22"/>
      <c r="BJX1199" s="22"/>
      <c r="BJY1199" s="22"/>
      <c r="BJZ1199" s="22"/>
      <c r="BKA1199" s="22"/>
      <c r="BKB1199" s="22"/>
      <c r="BKC1199" s="22"/>
      <c r="BKD1199" s="22"/>
      <c r="BKE1199" s="22"/>
      <c r="BKF1199" s="22"/>
      <c r="BKG1199" s="22"/>
      <c r="BKH1199" s="22"/>
      <c r="BKI1199" s="22"/>
      <c r="BKJ1199" s="22"/>
      <c r="BKK1199" s="22"/>
      <c r="BKL1199" s="22"/>
      <c r="BKM1199" s="22"/>
      <c r="BKN1199" s="22"/>
      <c r="BKO1199" s="22"/>
      <c r="BKP1199" s="22"/>
      <c r="BKQ1199" s="22"/>
      <c r="BKR1199" s="22"/>
      <c r="BKS1199" s="22"/>
      <c r="BKT1199" s="22"/>
      <c r="BKU1199" s="22"/>
      <c r="BKV1199" s="22"/>
      <c r="BKW1199" s="22"/>
      <c r="BKX1199" s="22"/>
      <c r="BKY1199" s="22"/>
      <c r="BKZ1199" s="22"/>
      <c r="BLA1199" s="22"/>
      <c r="BLB1199" s="22"/>
      <c r="BLC1199" s="22"/>
      <c r="BLD1199" s="22"/>
      <c r="BLE1199" s="22"/>
      <c r="BLF1199" s="22"/>
      <c r="BLG1199" s="22"/>
      <c r="BLH1199" s="22"/>
      <c r="BLI1199" s="22"/>
      <c r="BLJ1199" s="22"/>
      <c r="BLK1199" s="22"/>
      <c r="BLL1199" s="22"/>
      <c r="BLM1199" s="22"/>
      <c r="BLN1199" s="22"/>
      <c r="BLO1199" s="22"/>
      <c r="BLP1199" s="22"/>
      <c r="BLQ1199" s="22"/>
      <c r="BLR1199" s="22"/>
      <c r="BLS1199" s="22"/>
      <c r="BLT1199" s="22"/>
      <c r="BLU1199" s="22"/>
      <c r="BLV1199" s="22"/>
      <c r="BLW1199" s="22"/>
      <c r="BLX1199" s="22"/>
      <c r="BLY1199" s="22"/>
      <c r="BLZ1199" s="22"/>
      <c r="BMA1199" s="22"/>
      <c r="BMB1199" s="22"/>
      <c r="BMC1199" s="22"/>
      <c r="BMD1199" s="22"/>
      <c r="BME1199" s="22"/>
      <c r="BMF1199" s="22"/>
      <c r="BMG1199" s="22"/>
      <c r="BMH1199" s="22"/>
      <c r="BMI1199" s="22"/>
      <c r="BMJ1199" s="22"/>
      <c r="BMK1199" s="22"/>
      <c r="BML1199" s="22"/>
      <c r="BMM1199" s="22"/>
      <c r="BMN1199" s="22"/>
      <c r="BMO1199" s="22"/>
      <c r="BMP1199" s="22"/>
      <c r="BMQ1199" s="22"/>
      <c r="BMR1199" s="22"/>
      <c r="BMS1199" s="22"/>
      <c r="BMT1199" s="22"/>
      <c r="BMU1199" s="22"/>
      <c r="BMV1199" s="22"/>
      <c r="BMW1199" s="22"/>
      <c r="BMX1199" s="22"/>
      <c r="BMY1199" s="22"/>
      <c r="BMZ1199" s="22"/>
      <c r="BNA1199" s="22"/>
      <c r="BNB1199" s="22"/>
      <c r="BNC1199" s="22"/>
      <c r="BND1199" s="22"/>
      <c r="BNE1199" s="22"/>
      <c r="BNF1199" s="22"/>
      <c r="BNG1199" s="22"/>
      <c r="BNH1199" s="22"/>
      <c r="BNI1199" s="22"/>
      <c r="BNJ1199" s="22"/>
      <c r="BNK1199" s="22"/>
      <c r="BNL1199" s="22"/>
      <c r="BNM1199" s="22"/>
      <c r="BNN1199" s="22"/>
      <c r="BNO1199" s="22"/>
      <c r="BNP1199" s="22"/>
      <c r="BNQ1199" s="22"/>
      <c r="BNR1199" s="22"/>
      <c r="BNS1199" s="22"/>
      <c r="BNT1199" s="22"/>
      <c r="BNU1199" s="22"/>
      <c r="BNV1199" s="22"/>
      <c r="BNW1199" s="22"/>
      <c r="BNX1199" s="22"/>
      <c r="BNY1199" s="22"/>
      <c r="BNZ1199" s="22"/>
      <c r="BOA1199" s="22"/>
      <c r="BOB1199" s="22"/>
      <c r="BOC1199" s="22"/>
      <c r="BOD1199" s="22"/>
      <c r="BOE1199" s="22"/>
      <c r="BOF1199" s="22"/>
      <c r="BOG1199" s="22"/>
      <c r="BOH1199" s="22"/>
      <c r="BOI1199" s="22"/>
      <c r="BOJ1199" s="22"/>
      <c r="BOK1199" s="22"/>
      <c r="BOL1199" s="22"/>
      <c r="BOM1199" s="22"/>
      <c r="BON1199" s="22"/>
      <c r="BOO1199" s="22"/>
      <c r="BOP1199" s="22"/>
      <c r="BOQ1199" s="22"/>
      <c r="BOR1199" s="22"/>
      <c r="BOS1199" s="22"/>
      <c r="BOT1199" s="22"/>
      <c r="BOU1199" s="22"/>
      <c r="BOV1199" s="22"/>
      <c r="BOW1199" s="22"/>
      <c r="BOX1199" s="22"/>
      <c r="BOY1199" s="22"/>
      <c r="BOZ1199" s="22"/>
      <c r="BPA1199" s="22"/>
      <c r="BPB1199" s="22"/>
      <c r="BPC1199" s="22"/>
      <c r="BPD1199" s="22"/>
      <c r="BPE1199" s="22"/>
      <c r="BPF1199" s="22"/>
      <c r="BPG1199" s="22"/>
      <c r="BPH1199" s="22"/>
      <c r="BPI1199" s="22"/>
      <c r="BPJ1199" s="22"/>
      <c r="BPK1199" s="22"/>
      <c r="BPL1199" s="22"/>
      <c r="BPM1199" s="22"/>
      <c r="BPN1199" s="22"/>
      <c r="BPO1199" s="22"/>
      <c r="BPP1199" s="22"/>
      <c r="BPQ1199" s="22"/>
      <c r="BPR1199" s="22"/>
      <c r="BPS1199" s="22"/>
      <c r="BPT1199" s="22"/>
      <c r="BPU1199" s="22"/>
      <c r="BPV1199" s="22"/>
      <c r="BPW1199" s="22"/>
      <c r="BPX1199" s="22"/>
      <c r="BPY1199" s="22"/>
      <c r="BPZ1199" s="22"/>
      <c r="BQA1199" s="22"/>
      <c r="BQB1199" s="22"/>
      <c r="BQC1199" s="22"/>
      <c r="BQD1199" s="22"/>
      <c r="BQE1199" s="22"/>
      <c r="BQF1199" s="22"/>
      <c r="BQG1199" s="22"/>
      <c r="BQH1199" s="22"/>
      <c r="BQI1199" s="22"/>
      <c r="BQJ1199" s="22"/>
      <c r="BQK1199" s="22"/>
      <c r="BQL1199" s="22"/>
      <c r="BQM1199" s="22"/>
      <c r="BQN1199" s="22"/>
      <c r="BQO1199" s="22"/>
      <c r="BQP1199" s="22"/>
      <c r="BQQ1199" s="22"/>
      <c r="BQR1199" s="22"/>
      <c r="BQS1199" s="22"/>
      <c r="BQT1199" s="22"/>
      <c r="BQU1199" s="22"/>
      <c r="BQV1199" s="22"/>
      <c r="BQW1199" s="22"/>
      <c r="BQX1199" s="22"/>
      <c r="BQY1199" s="22"/>
      <c r="BQZ1199" s="22"/>
      <c r="BRA1199" s="22"/>
      <c r="BRB1199" s="22"/>
      <c r="BRC1199" s="22"/>
      <c r="BRD1199" s="22"/>
      <c r="BRE1199" s="22"/>
      <c r="BRF1199" s="22"/>
      <c r="BRG1199" s="22"/>
      <c r="BRH1199" s="22"/>
      <c r="BRI1199" s="22"/>
      <c r="BRJ1199" s="22"/>
      <c r="BRK1199" s="22"/>
      <c r="BRL1199" s="22"/>
      <c r="BRM1199" s="22"/>
      <c r="BRN1199" s="22"/>
      <c r="BRO1199" s="22"/>
      <c r="BRP1199" s="22"/>
      <c r="BRQ1199" s="22"/>
      <c r="BRR1199" s="22"/>
      <c r="BRS1199" s="22"/>
      <c r="BRT1199" s="22"/>
      <c r="BRU1199" s="22"/>
      <c r="BRV1199" s="22"/>
      <c r="BRW1199" s="22"/>
      <c r="BRX1199" s="22"/>
      <c r="BRY1199" s="22"/>
      <c r="BRZ1199" s="22"/>
      <c r="BSA1199" s="22"/>
      <c r="BSB1199" s="22"/>
      <c r="BSC1199" s="22"/>
      <c r="BSD1199" s="22"/>
      <c r="BSE1199" s="22"/>
      <c r="BSF1199" s="22"/>
      <c r="BSG1199" s="22"/>
      <c r="BSH1199" s="22"/>
      <c r="BSI1199" s="22"/>
      <c r="BSJ1199" s="22"/>
      <c r="BSK1199" s="22"/>
      <c r="BSL1199" s="22"/>
      <c r="BSM1199" s="22"/>
      <c r="BSN1199" s="22"/>
      <c r="BSO1199" s="22"/>
      <c r="BSP1199" s="22"/>
      <c r="BSQ1199" s="22"/>
      <c r="BSR1199" s="22"/>
      <c r="BSS1199" s="22"/>
      <c r="BST1199" s="22"/>
      <c r="BSU1199" s="22"/>
      <c r="BSV1199" s="22"/>
      <c r="BSW1199" s="22"/>
      <c r="BSX1199" s="22"/>
      <c r="BSY1199" s="22"/>
      <c r="BSZ1199" s="22"/>
      <c r="BTA1199" s="22"/>
      <c r="BTB1199" s="22"/>
      <c r="BTC1199" s="22"/>
      <c r="BTD1199" s="22"/>
      <c r="BTE1199" s="22"/>
      <c r="BTF1199" s="22"/>
      <c r="BTG1199" s="22"/>
      <c r="BTH1199" s="22"/>
      <c r="BTI1199" s="22"/>
      <c r="BTJ1199" s="22"/>
      <c r="BTK1199" s="22"/>
      <c r="BTL1199" s="22"/>
      <c r="BTM1199" s="22"/>
      <c r="BTN1199" s="22"/>
      <c r="BTO1199" s="22"/>
      <c r="BTP1199" s="22"/>
      <c r="BTQ1199" s="22"/>
      <c r="BTR1199" s="22"/>
      <c r="BTS1199" s="22"/>
      <c r="BTT1199" s="22"/>
      <c r="BTU1199" s="22"/>
      <c r="BTV1199" s="22"/>
      <c r="BTW1199" s="22"/>
      <c r="BTX1199" s="22"/>
      <c r="BTY1199" s="22"/>
      <c r="BTZ1199" s="22"/>
      <c r="BUA1199" s="22"/>
      <c r="BUB1199" s="22"/>
      <c r="BUC1199" s="22"/>
      <c r="BUD1199" s="22"/>
      <c r="BUE1199" s="22"/>
      <c r="BUF1199" s="22"/>
      <c r="BUG1199" s="22"/>
      <c r="BUH1199" s="22"/>
      <c r="BUI1199" s="22"/>
      <c r="BUJ1199" s="22"/>
      <c r="BUK1199" s="22"/>
      <c r="BUL1199" s="22"/>
      <c r="BUM1199" s="22"/>
      <c r="BUN1199" s="22"/>
      <c r="BUO1199" s="22"/>
      <c r="BUP1199" s="22"/>
      <c r="BUQ1199" s="22"/>
      <c r="BUR1199" s="22"/>
      <c r="BUS1199" s="22"/>
      <c r="BUT1199" s="22"/>
      <c r="BUU1199" s="22"/>
      <c r="BUV1199" s="22"/>
      <c r="BUW1199" s="22"/>
      <c r="BUX1199" s="22"/>
      <c r="BUY1199" s="22"/>
      <c r="BUZ1199" s="22"/>
      <c r="BVA1199" s="22"/>
      <c r="BVB1199" s="22"/>
      <c r="BVC1199" s="22"/>
      <c r="BVD1199" s="22"/>
      <c r="BVE1199" s="22"/>
      <c r="BVF1199" s="22"/>
      <c r="BVG1199" s="22"/>
      <c r="BVH1199" s="22"/>
      <c r="BVI1199" s="22"/>
      <c r="BVJ1199" s="22"/>
      <c r="BVK1199" s="22"/>
      <c r="BVL1199" s="22"/>
      <c r="BVM1199" s="22"/>
      <c r="BVN1199" s="22"/>
      <c r="BVO1199" s="22"/>
      <c r="BVP1199" s="22"/>
      <c r="BVQ1199" s="22"/>
      <c r="BVR1199" s="22"/>
      <c r="BVS1199" s="22"/>
      <c r="BVT1199" s="22"/>
      <c r="BVU1199" s="22"/>
      <c r="BVV1199" s="22"/>
      <c r="BVW1199" s="22"/>
      <c r="BVX1199" s="22"/>
      <c r="BVY1199" s="22"/>
      <c r="BVZ1199" s="22"/>
      <c r="BWA1199" s="22"/>
      <c r="BWB1199" s="22"/>
      <c r="BWC1199" s="22"/>
      <c r="BWD1199" s="22"/>
      <c r="BWE1199" s="22"/>
      <c r="BWF1199" s="22"/>
      <c r="BWG1199" s="22"/>
      <c r="BWH1199" s="22"/>
      <c r="BWI1199" s="22"/>
      <c r="BWJ1199" s="22"/>
      <c r="BWK1199" s="22"/>
      <c r="BWL1199" s="22"/>
      <c r="BWM1199" s="22"/>
      <c r="BWN1199" s="22"/>
      <c r="BWO1199" s="22"/>
      <c r="BWP1199" s="22"/>
      <c r="BWQ1199" s="22"/>
      <c r="BWR1199" s="22"/>
      <c r="BWS1199" s="22"/>
      <c r="BWT1199" s="22"/>
      <c r="BWU1199" s="22"/>
      <c r="BWV1199" s="22"/>
      <c r="BWW1199" s="22"/>
      <c r="BWX1199" s="22"/>
      <c r="BWY1199" s="22"/>
      <c r="BWZ1199" s="22"/>
      <c r="BXA1199" s="22"/>
      <c r="BXB1199" s="22"/>
      <c r="BXC1199" s="22"/>
      <c r="BXD1199" s="22"/>
      <c r="BXE1199" s="22"/>
      <c r="BXF1199" s="22"/>
      <c r="BXG1199" s="22"/>
      <c r="BXH1199" s="22"/>
      <c r="BXI1199" s="22"/>
      <c r="BXJ1199" s="22"/>
      <c r="BXK1199" s="22"/>
      <c r="BXL1199" s="22"/>
      <c r="BXM1199" s="22"/>
      <c r="BXN1199" s="22"/>
      <c r="BXO1199" s="22"/>
      <c r="BXP1199" s="22"/>
      <c r="BXQ1199" s="22"/>
      <c r="BXR1199" s="22"/>
      <c r="BXS1199" s="22"/>
      <c r="BXT1199" s="22"/>
      <c r="BXU1199" s="22"/>
      <c r="BXV1199" s="22"/>
      <c r="BXW1199" s="22"/>
      <c r="BXX1199" s="22"/>
      <c r="BXY1199" s="22"/>
      <c r="BXZ1199" s="22"/>
      <c r="BYA1199" s="22"/>
      <c r="BYB1199" s="22"/>
      <c r="BYC1199" s="22"/>
      <c r="BYD1199" s="22"/>
      <c r="BYE1199" s="22"/>
      <c r="BYF1199" s="22"/>
      <c r="BYG1199" s="22"/>
      <c r="BYH1199" s="22"/>
      <c r="BYI1199" s="22"/>
      <c r="BYJ1199" s="22"/>
      <c r="BYK1199" s="22"/>
      <c r="BYL1199" s="22"/>
      <c r="BYM1199" s="22"/>
      <c r="BYN1199" s="22"/>
      <c r="BYO1199" s="22"/>
      <c r="BYP1199" s="22"/>
      <c r="BYQ1199" s="22"/>
      <c r="BYR1199" s="22"/>
      <c r="BYS1199" s="22"/>
      <c r="BYT1199" s="22"/>
      <c r="BYU1199" s="22"/>
      <c r="BYV1199" s="22"/>
      <c r="BYW1199" s="22"/>
      <c r="BYX1199" s="22"/>
      <c r="BYY1199" s="22"/>
      <c r="BYZ1199" s="22"/>
      <c r="BZA1199" s="22"/>
      <c r="BZB1199" s="22"/>
      <c r="BZC1199" s="22"/>
      <c r="BZD1199" s="22"/>
      <c r="BZE1199" s="22"/>
      <c r="BZF1199" s="22"/>
      <c r="BZG1199" s="22"/>
      <c r="BZH1199" s="22"/>
      <c r="BZI1199" s="22"/>
      <c r="BZJ1199" s="22"/>
      <c r="BZK1199" s="22"/>
      <c r="BZL1199" s="22"/>
      <c r="BZM1199" s="22"/>
      <c r="BZN1199" s="22"/>
      <c r="BZO1199" s="22"/>
      <c r="BZP1199" s="22"/>
      <c r="BZQ1199" s="22"/>
      <c r="BZR1199" s="22"/>
      <c r="BZS1199" s="22"/>
      <c r="BZT1199" s="22"/>
      <c r="BZU1199" s="22"/>
      <c r="BZV1199" s="22"/>
      <c r="BZW1199" s="22"/>
      <c r="BZX1199" s="22"/>
      <c r="BZY1199" s="22"/>
      <c r="BZZ1199" s="22"/>
      <c r="CAA1199" s="22"/>
      <c r="CAB1199" s="22"/>
      <c r="CAC1199" s="22"/>
      <c r="CAD1199" s="22"/>
      <c r="CAE1199" s="22"/>
      <c r="CAF1199" s="22"/>
      <c r="CAG1199" s="22"/>
      <c r="CAH1199" s="22"/>
      <c r="CAI1199" s="22"/>
      <c r="CAJ1199" s="22"/>
      <c r="CAK1199" s="22"/>
      <c r="CAL1199" s="22"/>
      <c r="CAM1199" s="22"/>
      <c r="CAN1199" s="22"/>
      <c r="CAO1199" s="22"/>
      <c r="CAP1199" s="22"/>
      <c r="CAQ1199" s="22"/>
      <c r="CAR1199" s="22"/>
      <c r="CAS1199" s="22"/>
      <c r="CAT1199" s="22"/>
      <c r="CAU1199" s="22"/>
      <c r="CAV1199" s="22"/>
      <c r="CAW1199" s="22"/>
      <c r="CAX1199" s="22"/>
      <c r="CAY1199" s="22"/>
      <c r="CAZ1199" s="22"/>
      <c r="CBA1199" s="22"/>
      <c r="CBB1199" s="22"/>
      <c r="CBC1199" s="22"/>
      <c r="CBD1199" s="22"/>
      <c r="CBE1199" s="22"/>
      <c r="CBF1199" s="22"/>
      <c r="CBG1199" s="22"/>
      <c r="CBH1199" s="22"/>
      <c r="CBI1199" s="22"/>
      <c r="CBJ1199" s="22"/>
      <c r="CBK1199" s="22"/>
      <c r="CBL1199" s="22"/>
      <c r="CBM1199" s="22"/>
      <c r="CBN1199" s="22"/>
      <c r="CBO1199" s="22"/>
      <c r="CBP1199" s="22"/>
      <c r="CBQ1199" s="22"/>
      <c r="CBR1199" s="22"/>
      <c r="CBS1199" s="22"/>
      <c r="CBT1199" s="22"/>
      <c r="CBU1199" s="22"/>
      <c r="CBV1199" s="22"/>
      <c r="CBW1199" s="22"/>
      <c r="CBX1199" s="22"/>
      <c r="CBY1199" s="22"/>
      <c r="CBZ1199" s="22"/>
      <c r="CCA1199" s="22"/>
      <c r="CCB1199" s="22"/>
      <c r="CCC1199" s="22"/>
      <c r="CCD1199" s="22"/>
      <c r="CCE1199" s="22"/>
      <c r="CCF1199" s="22"/>
      <c r="CCG1199" s="22"/>
      <c r="CCH1199" s="22"/>
      <c r="CCI1199" s="22"/>
      <c r="CCJ1199" s="22"/>
      <c r="CCK1199" s="22"/>
      <c r="CCL1199" s="22"/>
      <c r="CCM1199" s="22"/>
      <c r="CCN1199" s="22"/>
      <c r="CCO1199" s="22"/>
      <c r="CCP1199" s="22"/>
      <c r="CCQ1199" s="22"/>
      <c r="CCR1199" s="22"/>
      <c r="CCS1199" s="22"/>
      <c r="CCT1199" s="22"/>
      <c r="CCU1199" s="22"/>
      <c r="CCV1199" s="22"/>
      <c r="CCW1199" s="22"/>
      <c r="CCX1199" s="22"/>
      <c r="CCY1199" s="22"/>
      <c r="CCZ1199" s="22"/>
      <c r="CDA1199" s="22"/>
      <c r="CDB1199" s="22"/>
      <c r="CDC1199" s="22"/>
      <c r="CDD1199" s="22"/>
      <c r="CDE1199" s="22"/>
      <c r="CDF1199" s="22"/>
      <c r="CDG1199" s="22"/>
      <c r="CDH1199" s="22"/>
      <c r="CDI1199" s="22"/>
      <c r="CDJ1199" s="22"/>
      <c r="CDK1199" s="22"/>
      <c r="CDL1199" s="22"/>
      <c r="CDM1199" s="22"/>
      <c r="CDN1199" s="22"/>
      <c r="CDO1199" s="22"/>
      <c r="CDP1199" s="22"/>
      <c r="CDQ1199" s="22"/>
      <c r="CDR1199" s="22"/>
      <c r="CDS1199" s="22"/>
      <c r="CDT1199" s="22"/>
      <c r="CDU1199" s="22"/>
      <c r="CDV1199" s="22"/>
      <c r="CDW1199" s="22"/>
      <c r="CDX1199" s="22"/>
      <c r="CDY1199" s="22"/>
      <c r="CDZ1199" s="22"/>
      <c r="CEA1199" s="22"/>
      <c r="CEB1199" s="22"/>
      <c r="CEC1199" s="22"/>
      <c r="CED1199" s="22"/>
      <c r="CEE1199" s="22"/>
      <c r="CEF1199" s="22"/>
      <c r="CEG1199" s="22"/>
      <c r="CEH1199" s="22"/>
      <c r="CEI1199" s="22"/>
      <c r="CEJ1199" s="22"/>
      <c r="CEK1199" s="22"/>
      <c r="CEL1199" s="22"/>
      <c r="CEM1199" s="22"/>
      <c r="CEN1199" s="22"/>
      <c r="CEO1199" s="22"/>
      <c r="CEP1199" s="22"/>
      <c r="CEQ1199" s="22"/>
      <c r="CER1199" s="22"/>
      <c r="CES1199" s="22"/>
      <c r="CET1199" s="22"/>
      <c r="CEU1199" s="22"/>
      <c r="CEV1199" s="22"/>
      <c r="CEW1199" s="22"/>
      <c r="CEX1199" s="22"/>
      <c r="CEY1199" s="22"/>
      <c r="CEZ1199" s="22"/>
      <c r="CFA1199" s="22"/>
      <c r="CFB1199" s="22"/>
      <c r="CFC1199" s="22"/>
      <c r="CFD1199" s="22"/>
      <c r="CFE1199" s="22"/>
      <c r="CFF1199" s="22"/>
      <c r="CFG1199" s="22"/>
      <c r="CFH1199" s="22"/>
      <c r="CFI1199" s="22"/>
      <c r="CFJ1199" s="22"/>
      <c r="CFK1199" s="22"/>
      <c r="CFL1199" s="22"/>
      <c r="CFM1199" s="22"/>
      <c r="CFN1199" s="22"/>
      <c r="CFO1199" s="22"/>
      <c r="CFP1199" s="22"/>
      <c r="CFQ1199" s="22"/>
      <c r="CFR1199" s="22"/>
      <c r="CFS1199" s="22"/>
      <c r="CFT1199" s="22"/>
      <c r="CFU1199" s="22"/>
      <c r="CFV1199" s="22"/>
      <c r="CFW1199" s="22"/>
      <c r="CFX1199" s="22"/>
      <c r="CFY1199" s="22"/>
      <c r="CFZ1199" s="22"/>
      <c r="CGA1199" s="22"/>
      <c r="CGB1199" s="22"/>
      <c r="CGC1199" s="22"/>
      <c r="CGD1199" s="22"/>
      <c r="CGE1199" s="22"/>
      <c r="CGF1199" s="22"/>
      <c r="CGG1199" s="22"/>
      <c r="CGH1199" s="22"/>
      <c r="CGI1199" s="22"/>
      <c r="CGJ1199" s="22"/>
      <c r="CGK1199" s="22"/>
      <c r="CGL1199" s="22"/>
      <c r="CGM1199" s="22"/>
      <c r="CGN1199" s="22"/>
      <c r="CGO1199" s="22"/>
      <c r="CGP1199" s="22"/>
      <c r="CGQ1199" s="22"/>
      <c r="CGR1199" s="22"/>
      <c r="CGS1199" s="22"/>
      <c r="CGT1199" s="22"/>
      <c r="CGU1199" s="22"/>
      <c r="CGV1199" s="22"/>
      <c r="CGW1199" s="22"/>
      <c r="CGX1199" s="22"/>
      <c r="CGY1199" s="22"/>
      <c r="CGZ1199" s="22"/>
      <c r="CHA1199" s="22"/>
      <c r="CHB1199" s="22"/>
      <c r="CHC1199" s="22"/>
      <c r="CHD1199" s="22"/>
      <c r="CHE1199" s="22"/>
      <c r="CHF1199" s="22"/>
      <c r="CHG1199" s="22"/>
      <c r="CHH1199" s="22"/>
      <c r="CHI1199" s="22"/>
      <c r="CHJ1199" s="22"/>
      <c r="CHK1199" s="22"/>
      <c r="CHL1199" s="22"/>
      <c r="CHM1199" s="22"/>
      <c r="CHN1199" s="22"/>
      <c r="CHO1199" s="22"/>
      <c r="CHP1199" s="22"/>
      <c r="CHQ1199" s="22"/>
      <c r="CHR1199" s="22"/>
      <c r="CHS1199" s="22"/>
      <c r="CHT1199" s="22"/>
      <c r="CHU1199" s="22"/>
      <c r="CHV1199" s="22"/>
      <c r="CHW1199" s="22"/>
      <c r="CHX1199" s="22"/>
      <c r="CHY1199" s="22"/>
      <c r="CHZ1199" s="22"/>
      <c r="CIA1199" s="22"/>
      <c r="CIB1199" s="22"/>
      <c r="CIC1199" s="22"/>
      <c r="CID1199" s="22"/>
      <c r="CIE1199" s="22"/>
      <c r="CIF1199" s="22"/>
      <c r="CIG1199" s="22"/>
      <c r="CIH1199" s="22"/>
      <c r="CII1199" s="22"/>
      <c r="CIJ1199" s="22"/>
      <c r="CIK1199" s="22"/>
      <c r="CIL1199" s="22"/>
      <c r="CIM1199" s="22"/>
      <c r="CIN1199" s="22"/>
      <c r="CIO1199" s="22"/>
      <c r="CIP1199" s="22"/>
      <c r="CIQ1199" s="22"/>
      <c r="CIR1199" s="22"/>
      <c r="CIS1199" s="22"/>
      <c r="CIT1199" s="22"/>
      <c r="CIU1199" s="22"/>
      <c r="CIV1199" s="22"/>
      <c r="CIW1199" s="22"/>
      <c r="CIX1199" s="22"/>
      <c r="CIY1199" s="22"/>
      <c r="CIZ1199" s="22"/>
      <c r="CJA1199" s="22"/>
      <c r="CJB1199" s="22"/>
      <c r="CJC1199" s="22"/>
      <c r="CJD1199" s="22"/>
      <c r="CJE1199" s="22"/>
      <c r="CJF1199" s="22"/>
      <c r="CJG1199" s="22"/>
      <c r="CJH1199" s="22"/>
      <c r="CJI1199" s="22"/>
      <c r="CJJ1199" s="22"/>
      <c r="CJK1199" s="22"/>
      <c r="CJL1199" s="22"/>
      <c r="CJM1199" s="22"/>
      <c r="CJN1199" s="22"/>
      <c r="CJO1199" s="22"/>
      <c r="CJP1199" s="22"/>
      <c r="CJQ1199" s="22"/>
      <c r="CJR1199" s="22"/>
      <c r="CJS1199" s="22"/>
      <c r="CJT1199" s="22"/>
      <c r="CJU1199" s="22"/>
      <c r="CJV1199" s="22"/>
      <c r="CJW1199" s="22"/>
      <c r="CJX1199" s="22"/>
      <c r="CJY1199" s="22"/>
      <c r="CJZ1199" s="22"/>
      <c r="CKA1199" s="22"/>
      <c r="CKB1199" s="22"/>
      <c r="CKC1199" s="22"/>
      <c r="CKD1199" s="22"/>
      <c r="CKE1199" s="22"/>
      <c r="CKF1199" s="22"/>
      <c r="CKG1199" s="22"/>
      <c r="CKH1199" s="22"/>
      <c r="CKI1199" s="22"/>
      <c r="CKJ1199" s="22"/>
      <c r="CKK1199" s="22"/>
      <c r="CKL1199" s="22"/>
      <c r="CKM1199" s="22"/>
      <c r="CKN1199" s="22"/>
      <c r="CKO1199" s="22"/>
      <c r="CKP1199" s="22"/>
      <c r="CKQ1199" s="22"/>
      <c r="CKR1199" s="22"/>
      <c r="CKS1199" s="22"/>
      <c r="CKT1199" s="22"/>
      <c r="CKU1199" s="22"/>
      <c r="CKV1199" s="22"/>
      <c r="CKW1199" s="22"/>
      <c r="CKX1199" s="22"/>
      <c r="CKY1199" s="22"/>
      <c r="CKZ1199" s="22"/>
      <c r="CLA1199" s="22"/>
      <c r="CLB1199" s="22"/>
      <c r="CLC1199" s="22"/>
      <c r="CLD1199" s="22"/>
      <c r="CLE1199" s="22"/>
      <c r="CLF1199" s="22"/>
      <c r="CLG1199" s="22"/>
      <c r="CLH1199" s="22"/>
      <c r="CLI1199" s="22"/>
      <c r="CLJ1199" s="22"/>
      <c r="CLK1199" s="22"/>
      <c r="CLL1199" s="22"/>
      <c r="CLM1199" s="22"/>
      <c r="CLN1199" s="22"/>
      <c r="CLO1199" s="22"/>
      <c r="CLP1199" s="22"/>
      <c r="CLQ1199" s="22"/>
      <c r="CLR1199" s="22"/>
      <c r="CLS1199" s="22"/>
      <c r="CLT1199" s="22"/>
      <c r="CLU1199" s="22"/>
      <c r="CLV1199" s="22"/>
      <c r="CLW1199" s="22"/>
      <c r="CLX1199" s="22"/>
      <c r="CLY1199" s="22"/>
      <c r="CLZ1199" s="22"/>
      <c r="CMA1199" s="22"/>
      <c r="CMB1199" s="22"/>
      <c r="CMC1199" s="22"/>
      <c r="CMD1199" s="22"/>
      <c r="CME1199" s="22"/>
      <c r="CMF1199" s="22"/>
      <c r="CMG1199" s="22"/>
      <c r="CMH1199" s="22"/>
      <c r="CMI1199" s="22"/>
      <c r="CMJ1199" s="22"/>
      <c r="CMK1199" s="22"/>
      <c r="CML1199" s="22"/>
      <c r="CMM1199" s="22"/>
      <c r="CMN1199" s="22"/>
      <c r="CMO1199" s="22"/>
      <c r="CMP1199" s="22"/>
      <c r="CMQ1199" s="22"/>
      <c r="CMR1199" s="22"/>
      <c r="CMS1199" s="22"/>
      <c r="CMT1199" s="22"/>
      <c r="CMU1199" s="22"/>
      <c r="CMV1199" s="22"/>
      <c r="CMW1199" s="22"/>
      <c r="CMX1199" s="22"/>
      <c r="CMY1199" s="22"/>
      <c r="CMZ1199" s="22"/>
      <c r="CNA1199" s="22"/>
      <c r="CNB1199" s="22"/>
      <c r="CNC1199" s="22"/>
      <c r="CND1199" s="22"/>
      <c r="CNE1199" s="22"/>
      <c r="CNF1199" s="22"/>
      <c r="CNG1199" s="22"/>
      <c r="CNH1199" s="22"/>
      <c r="CNI1199" s="22"/>
      <c r="CNJ1199" s="22"/>
      <c r="CNK1199" s="22"/>
      <c r="CNL1199" s="22"/>
      <c r="CNM1199" s="22"/>
      <c r="CNN1199" s="22"/>
      <c r="CNO1199" s="22"/>
      <c r="CNP1199" s="22"/>
      <c r="CNQ1199" s="22"/>
      <c r="CNR1199" s="22"/>
      <c r="CNS1199" s="22"/>
      <c r="CNT1199" s="22"/>
      <c r="CNU1199" s="22"/>
      <c r="CNV1199" s="22"/>
      <c r="CNW1199" s="22"/>
      <c r="CNX1199" s="22"/>
      <c r="CNY1199" s="22"/>
      <c r="CNZ1199" s="22"/>
      <c r="COA1199" s="22"/>
      <c r="COB1199" s="22"/>
      <c r="COC1199" s="22"/>
      <c r="COD1199" s="22"/>
      <c r="COE1199" s="22"/>
      <c r="COF1199" s="22"/>
      <c r="COG1199" s="22"/>
      <c r="COH1199" s="22"/>
      <c r="COI1199" s="22"/>
      <c r="COJ1199" s="22"/>
      <c r="COK1199" s="22"/>
      <c r="COL1199" s="22"/>
      <c r="COM1199" s="22"/>
      <c r="CON1199" s="22"/>
      <c r="COO1199" s="22"/>
      <c r="COP1199" s="22"/>
      <c r="COQ1199" s="22"/>
      <c r="COR1199" s="22"/>
      <c r="COS1199" s="22"/>
      <c r="COT1199" s="22"/>
      <c r="COU1199" s="22"/>
      <c r="COV1199" s="22"/>
      <c r="COW1199" s="22"/>
      <c r="COX1199" s="22"/>
      <c r="COY1199" s="22"/>
      <c r="COZ1199" s="22"/>
      <c r="CPA1199" s="22"/>
      <c r="CPB1199" s="22"/>
      <c r="CPC1199" s="22"/>
      <c r="CPD1199" s="22"/>
      <c r="CPE1199" s="22"/>
      <c r="CPF1199" s="22"/>
      <c r="CPG1199" s="22"/>
      <c r="CPH1199" s="22"/>
      <c r="CPI1199" s="22"/>
      <c r="CPJ1199" s="22"/>
      <c r="CPK1199" s="22"/>
      <c r="CPL1199" s="22"/>
      <c r="CPM1199" s="22"/>
      <c r="CPN1199" s="22"/>
      <c r="CPO1199" s="22"/>
      <c r="CPP1199" s="22"/>
      <c r="CPQ1199" s="22"/>
      <c r="CPR1199" s="22"/>
      <c r="CPS1199" s="22"/>
      <c r="CPT1199" s="22"/>
      <c r="CPU1199" s="22"/>
      <c r="CPV1199" s="22"/>
      <c r="CPW1199" s="22"/>
      <c r="CPX1199" s="22"/>
      <c r="CPY1199" s="22"/>
      <c r="CPZ1199" s="22"/>
      <c r="CQA1199" s="22"/>
      <c r="CQB1199" s="22"/>
      <c r="CQC1199" s="22"/>
      <c r="CQD1199" s="22"/>
      <c r="CQE1199" s="22"/>
      <c r="CQF1199" s="22"/>
      <c r="CQG1199" s="22"/>
      <c r="CQH1199" s="22"/>
      <c r="CQI1199" s="22"/>
      <c r="CQJ1199" s="22"/>
      <c r="CQK1199" s="22"/>
      <c r="CQL1199" s="22"/>
      <c r="CQM1199" s="22"/>
      <c r="CQN1199" s="22"/>
      <c r="CQO1199" s="22"/>
      <c r="CQP1199" s="22"/>
      <c r="CQQ1199" s="22"/>
      <c r="CQR1199" s="22"/>
      <c r="CQS1199" s="22"/>
      <c r="CQT1199" s="22"/>
      <c r="CQU1199" s="22"/>
      <c r="CQV1199" s="22"/>
      <c r="CQW1199" s="22"/>
      <c r="CQX1199" s="22"/>
      <c r="CQY1199" s="22"/>
      <c r="CQZ1199" s="22"/>
      <c r="CRA1199" s="22"/>
      <c r="CRB1199" s="22"/>
      <c r="CRC1199" s="22"/>
      <c r="CRD1199" s="22"/>
      <c r="CRE1199" s="22"/>
      <c r="CRF1199" s="22"/>
      <c r="CRG1199" s="22"/>
      <c r="CRH1199" s="22"/>
      <c r="CRI1199" s="22"/>
      <c r="CRJ1199" s="22"/>
      <c r="CRK1199" s="22"/>
      <c r="CRL1199" s="22"/>
      <c r="CRM1199" s="22"/>
      <c r="CRN1199" s="22"/>
      <c r="CRO1199" s="22"/>
      <c r="CRP1199" s="22"/>
      <c r="CRQ1199" s="22"/>
      <c r="CRR1199" s="22"/>
      <c r="CRS1199" s="22"/>
      <c r="CRT1199" s="22"/>
      <c r="CRU1199" s="22"/>
      <c r="CRV1199" s="22"/>
      <c r="CRW1199" s="22"/>
      <c r="CRX1199" s="22"/>
      <c r="CRY1199" s="22"/>
      <c r="CRZ1199" s="22"/>
      <c r="CSA1199" s="22"/>
      <c r="CSB1199" s="22"/>
      <c r="CSC1199" s="22"/>
      <c r="CSD1199" s="22"/>
      <c r="CSE1199" s="22"/>
      <c r="CSF1199" s="22"/>
      <c r="CSG1199" s="22"/>
      <c r="CSH1199" s="22"/>
      <c r="CSI1199" s="22"/>
      <c r="CSJ1199" s="22"/>
      <c r="CSK1199" s="22"/>
      <c r="CSL1199" s="22"/>
      <c r="CSM1199" s="22"/>
      <c r="CSN1199" s="22"/>
      <c r="CSO1199" s="22"/>
      <c r="CSP1199" s="22"/>
      <c r="CSQ1199" s="22"/>
      <c r="CSR1199" s="22"/>
      <c r="CSS1199" s="22"/>
      <c r="CST1199" s="22"/>
      <c r="CSU1199" s="22"/>
      <c r="CSV1199" s="22"/>
      <c r="CSW1199" s="22"/>
      <c r="CSX1199" s="22"/>
      <c r="CSY1199" s="22"/>
      <c r="CSZ1199" s="22"/>
      <c r="CTA1199" s="22"/>
      <c r="CTB1199" s="22"/>
      <c r="CTC1199" s="22"/>
      <c r="CTD1199" s="22"/>
      <c r="CTE1199" s="22"/>
      <c r="CTF1199" s="22"/>
      <c r="CTG1199" s="22"/>
      <c r="CTH1199" s="22"/>
      <c r="CTI1199" s="22"/>
      <c r="CTJ1199" s="22"/>
      <c r="CTK1199" s="22"/>
      <c r="CTL1199" s="22"/>
      <c r="CTM1199" s="22"/>
      <c r="CTN1199" s="22"/>
      <c r="CTO1199" s="22"/>
      <c r="CTP1199" s="22"/>
      <c r="CTQ1199" s="22"/>
      <c r="CTR1199" s="22"/>
      <c r="CTS1199" s="22"/>
      <c r="CTT1199" s="22"/>
      <c r="CTU1199" s="22"/>
      <c r="CTV1199" s="22"/>
      <c r="CTW1199" s="22"/>
      <c r="CTX1199" s="22"/>
      <c r="CTY1199" s="22"/>
      <c r="CTZ1199" s="22"/>
      <c r="CUA1199" s="22"/>
      <c r="CUB1199" s="22"/>
      <c r="CUC1199" s="22"/>
      <c r="CUD1199" s="22"/>
      <c r="CUE1199" s="22"/>
      <c r="CUF1199" s="22"/>
      <c r="CUG1199" s="22"/>
      <c r="CUH1199" s="22"/>
      <c r="CUI1199" s="22"/>
      <c r="CUJ1199" s="22"/>
      <c r="CUK1199" s="22"/>
      <c r="CUL1199" s="22"/>
      <c r="CUM1199" s="22"/>
      <c r="CUN1199" s="22"/>
      <c r="CUO1199" s="22"/>
      <c r="CUP1199" s="22"/>
      <c r="CUQ1199" s="22"/>
      <c r="CUR1199" s="22"/>
      <c r="CUS1199" s="22"/>
      <c r="CUT1199" s="22"/>
      <c r="CUU1199" s="22"/>
      <c r="CUV1199" s="22"/>
      <c r="CUW1199" s="22"/>
      <c r="CUX1199" s="22"/>
      <c r="CUY1199" s="22"/>
      <c r="CUZ1199" s="22"/>
      <c r="CVA1199" s="22"/>
      <c r="CVB1199" s="22"/>
      <c r="CVC1199" s="22"/>
      <c r="CVD1199" s="22"/>
      <c r="CVE1199" s="22"/>
      <c r="CVF1199" s="22"/>
      <c r="CVG1199" s="22"/>
      <c r="CVH1199" s="22"/>
      <c r="CVI1199" s="22"/>
      <c r="CVJ1199" s="22"/>
      <c r="CVK1199" s="22"/>
      <c r="CVL1199" s="22"/>
      <c r="CVM1199" s="22"/>
      <c r="CVN1199" s="22"/>
      <c r="CVO1199" s="22"/>
      <c r="CVP1199" s="22"/>
      <c r="CVQ1199" s="22"/>
      <c r="CVR1199" s="22"/>
      <c r="CVS1199" s="22"/>
      <c r="CVT1199" s="22"/>
      <c r="CVU1199" s="22"/>
      <c r="CVV1199" s="22"/>
      <c r="CVW1199" s="22"/>
      <c r="CVX1199" s="22"/>
      <c r="CVY1199" s="22"/>
      <c r="CVZ1199" s="22"/>
      <c r="CWA1199" s="22"/>
      <c r="CWB1199" s="22"/>
      <c r="CWC1199" s="22"/>
      <c r="CWD1199" s="22"/>
      <c r="CWE1199" s="22"/>
      <c r="CWF1199" s="22"/>
      <c r="CWG1199" s="22"/>
      <c r="CWH1199" s="22"/>
      <c r="CWI1199" s="22"/>
      <c r="CWJ1199" s="22"/>
      <c r="CWK1199" s="22"/>
      <c r="CWL1199" s="22"/>
      <c r="CWM1199" s="22"/>
      <c r="CWN1199" s="22"/>
      <c r="CWO1199" s="22"/>
      <c r="CWP1199" s="22"/>
      <c r="CWQ1199" s="22"/>
      <c r="CWR1199" s="22"/>
      <c r="CWS1199" s="22"/>
      <c r="CWT1199" s="22"/>
      <c r="CWU1199" s="22"/>
      <c r="CWV1199" s="22"/>
      <c r="CWW1199" s="22"/>
      <c r="CWX1199" s="22"/>
      <c r="CWY1199" s="22"/>
      <c r="CWZ1199" s="22"/>
      <c r="CXA1199" s="22"/>
      <c r="CXB1199" s="22"/>
      <c r="CXC1199" s="22"/>
      <c r="CXD1199" s="22"/>
      <c r="CXE1199" s="22"/>
      <c r="CXF1199" s="22"/>
      <c r="CXG1199" s="22"/>
      <c r="CXH1199" s="22"/>
      <c r="CXI1199" s="22"/>
      <c r="CXJ1199" s="22"/>
      <c r="CXK1199" s="22"/>
      <c r="CXL1199" s="22"/>
      <c r="CXM1199" s="22"/>
      <c r="CXN1199" s="22"/>
      <c r="CXO1199" s="22"/>
      <c r="CXP1199" s="22"/>
      <c r="CXQ1199" s="22"/>
      <c r="CXR1199" s="22"/>
      <c r="CXS1199" s="22"/>
      <c r="CXT1199" s="22"/>
      <c r="CXU1199" s="22"/>
      <c r="CXV1199" s="22"/>
      <c r="CXW1199" s="22"/>
      <c r="CXX1199" s="22"/>
      <c r="CXY1199" s="22"/>
      <c r="CXZ1199" s="22"/>
      <c r="CYA1199" s="22"/>
      <c r="CYB1199" s="22"/>
      <c r="CYC1199" s="22"/>
      <c r="CYD1199" s="22"/>
      <c r="CYE1199" s="22"/>
      <c r="CYF1199" s="22"/>
      <c r="CYG1199" s="22"/>
      <c r="CYH1199" s="22"/>
      <c r="CYI1199" s="22"/>
      <c r="CYJ1199" s="22"/>
      <c r="CYK1199" s="22"/>
      <c r="CYL1199" s="22"/>
      <c r="CYM1199" s="22"/>
      <c r="CYN1199" s="22"/>
      <c r="CYO1199" s="22"/>
      <c r="CYP1199" s="22"/>
      <c r="CYQ1199" s="22"/>
      <c r="CYR1199" s="22"/>
      <c r="CYS1199" s="22"/>
      <c r="CYT1199" s="22"/>
      <c r="CYU1199" s="22"/>
      <c r="CYV1199" s="22"/>
      <c r="CYW1199" s="22"/>
      <c r="CYX1199" s="22"/>
      <c r="CYY1199" s="22"/>
      <c r="CYZ1199" s="22"/>
      <c r="CZA1199" s="22"/>
      <c r="CZB1199" s="22"/>
      <c r="CZC1199" s="22"/>
      <c r="CZD1199" s="22"/>
      <c r="CZE1199" s="22"/>
      <c r="CZF1199" s="22"/>
      <c r="CZG1199" s="22"/>
      <c r="CZH1199" s="22"/>
      <c r="CZI1199" s="22"/>
      <c r="CZJ1199" s="22"/>
      <c r="CZK1199" s="22"/>
      <c r="CZL1199" s="22"/>
      <c r="CZM1199" s="22"/>
      <c r="CZN1199" s="22"/>
      <c r="CZO1199" s="22"/>
      <c r="CZP1199" s="22"/>
      <c r="CZQ1199" s="22"/>
      <c r="CZR1199" s="22"/>
      <c r="CZS1199" s="22"/>
      <c r="CZT1199" s="22"/>
      <c r="CZU1199" s="22"/>
      <c r="CZV1199" s="22"/>
      <c r="CZW1199" s="22"/>
      <c r="CZX1199" s="22"/>
      <c r="CZY1199" s="22"/>
      <c r="CZZ1199" s="22"/>
      <c r="DAA1199" s="22"/>
      <c r="DAB1199" s="22"/>
      <c r="DAC1199" s="22"/>
      <c r="DAD1199" s="22"/>
      <c r="DAE1199" s="22"/>
      <c r="DAF1199" s="22"/>
      <c r="DAG1199" s="22"/>
      <c r="DAH1199" s="22"/>
      <c r="DAI1199" s="22"/>
      <c r="DAJ1199" s="22"/>
      <c r="DAK1199" s="22"/>
      <c r="DAL1199" s="22"/>
      <c r="DAM1199" s="22"/>
      <c r="DAN1199" s="22"/>
      <c r="DAO1199" s="22"/>
      <c r="DAP1199" s="22"/>
      <c r="DAQ1199" s="22"/>
      <c r="DAR1199" s="22"/>
      <c r="DAS1199" s="22"/>
      <c r="DAT1199" s="22"/>
      <c r="DAU1199" s="22"/>
      <c r="DAV1199" s="22"/>
      <c r="DAW1199" s="22"/>
      <c r="DAX1199" s="22"/>
      <c r="DAY1199" s="22"/>
      <c r="DAZ1199" s="22"/>
      <c r="DBA1199" s="22"/>
      <c r="DBB1199" s="22"/>
      <c r="DBC1199" s="22"/>
      <c r="DBD1199" s="22"/>
      <c r="DBE1199" s="22"/>
      <c r="DBF1199" s="22"/>
      <c r="DBG1199" s="22"/>
      <c r="DBH1199" s="22"/>
      <c r="DBI1199" s="22"/>
      <c r="DBJ1199" s="22"/>
      <c r="DBK1199" s="22"/>
      <c r="DBL1199" s="22"/>
      <c r="DBM1199" s="22"/>
      <c r="DBN1199" s="22"/>
      <c r="DBO1199" s="22"/>
      <c r="DBP1199" s="22"/>
      <c r="DBQ1199" s="22"/>
      <c r="DBR1199" s="22"/>
      <c r="DBS1199" s="22"/>
      <c r="DBT1199" s="22"/>
      <c r="DBU1199" s="22"/>
      <c r="DBV1199" s="22"/>
      <c r="DBW1199" s="22"/>
      <c r="DBX1199" s="22"/>
      <c r="DBY1199" s="22"/>
      <c r="DBZ1199" s="22"/>
      <c r="DCA1199" s="22"/>
      <c r="DCB1199" s="22"/>
      <c r="DCC1199" s="22"/>
      <c r="DCD1199" s="22"/>
      <c r="DCE1199" s="22"/>
      <c r="DCF1199" s="22"/>
      <c r="DCG1199" s="22"/>
      <c r="DCH1199" s="22"/>
      <c r="DCI1199" s="22"/>
      <c r="DCJ1199" s="22"/>
      <c r="DCK1199" s="22"/>
      <c r="DCL1199" s="22"/>
      <c r="DCM1199" s="22"/>
      <c r="DCN1199" s="22"/>
      <c r="DCO1199" s="22"/>
      <c r="DCP1199" s="22"/>
      <c r="DCQ1199" s="22"/>
      <c r="DCR1199" s="22"/>
      <c r="DCS1199" s="22"/>
      <c r="DCT1199" s="22"/>
      <c r="DCU1199" s="22"/>
      <c r="DCV1199" s="22"/>
      <c r="DCW1199" s="22"/>
      <c r="DCX1199" s="22"/>
      <c r="DCY1199" s="22"/>
      <c r="DCZ1199" s="22"/>
      <c r="DDA1199" s="22"/>
      <c r="DDB1199" s="22"/>
      <c r="DDC1199" s="22"/>
      <c r="DDD1199" s="22"/>
      <c r="DDE1199" s="22"/>
      <c r="DDF1199" s="22"/>
      <c r="DDG1199" s="22"/>
      <c r="DDH1199" s="22"/>
      <c r="DDI1199" s="22"/>
      <c r="DDJ1199" s="22"/>
      <c r="DDK1199" s="22"/>
      <c r="DDL1199" s="22"/>
      <c r="DDM1199" s="22"/>
      <c r="DDN1199" s="22"/>
      <c r="DDO1199" s="22"/>
      <c r="DDP1199" s="22"/>
      <c r="DDQ1199" s="22"/>
      <c r="DDR1199" s="22"/>
      <c r="DDS1199" s="22"/>
      <c r="DDT1199" s="22"/>
      <c r="DDU1199" s="22"/>
      <c r="DDV1199" s="22"/>
      <c r="DDW1199" s="22"/>
      <c r="DDX1199" s="22"/>
      <c r="DDY1199" s="22"/>
      <c r="DDZ1199" s="22"/>
      <c r="DEA1199" s="22"/>
      <c r="DEB1199" s="22"/>
      <c r="DEC1199" s="22"/>
      <c r="DED1199" s="22"/>
      <c r="DEE1199" s="22"/>
      <c r="DEF1199" s="22"/>
      <c r="DEG1199" s="22"/>
      <c r="DEH1199" s="22"/>
      <c r="DEI1199" s="22"/>
      <c r="DEJ1199" s="22"/>
      <c r="DEK1199" s="22"/>
      <c r="DEL1199" s="22"/>
      <c r="DEM1199" s="22"/>
      <c r="DEN1199" s="22"/>
      <c r="DEO1199" s="22"/>
      <c r="DEP1199" s="22"/>
      <c r="DEQ1199" s="22"/>
      <c r="DER1199" s="22"/>
      <c r="DES1199" s="22"/>
      <c r="DET1199" s="22"/>
      <c r="DEU1199" s="22"/>
      <c r="DEV1199" s="22"/>
      <c r="DEW1199" s="22"/>
      <c r="DEX1199" s="22"/>
      <c r="DEY1199" s="22"/>
      <c r="DEZ1199" s="22"/>
      <c r="DFA1199" s="22"/>
      <c r="DFB1199" s="22"/>
      <c r="DFC1199" s="22"/>
      <c r="DFD1199" s="22"/>
      <c r="DFE1199" s="22"/>
      <c r="DFF1199" s="22"/>
      <c r="DFG1199" s="22"/>
      <c r="DFH1199" s="22"/>
      <c r="DFI1199" s="22"/>
      <c r="DFJ1199" s="22"/>
      <c r="DFK1199" s="22"/>
      <c r="DFL1199" s="22"/>
      <c r="DFM1199" s="22"/>
      <c r="DFN1199" s="22"/>
      <c r="DFO1199" s="22"/>
      <c r="DFP1199" s="22"/>
      <c r="DFQ1199" s="22"/>
      <c r="DFR1199" s="22"/>
      <c r="DFS1199" s="22"/>
      <c r="DFT1199" s="22"/>
      <c r="DFU1199" s="22"/>
      <c r="DFV1199" s="22"/>
      <c r="DFW1199" s="22"/>
      <c r="DFX1199" s="22"/>
      <c r="DFY1199" s="22"/>
      <c r="DFZ1199" s="22"/>
      <c r="DGA1199" s="22"/>
      <c r="DGB1199" s="22"/>
      <c r="DGC1199" s="22"/>
      <c r="DGD1199" s="22"/>
      <c r="DGE1199" s="22"/>
      <c r="DGF1199" s="22"/>
      <c r="DGG1199" s="22"/>
      <c r="DGH1199" s="22"/>
      <c r="DGI1199" s="22"/>
      <c r="DGJ1199" s="22"/>
      <c r="DGK1199" s="22"/>
      <c r="DGL1199" s="22"/>
      <c r="DGM1199" s="22"/>
      <c r="DGN1199" s="22"/>
      <c r="DGO1199" s="22"/>
      <c r="DGP1199" s="22"/>
      <c r="DGQ1199" s="22"/>
      <c r="DGR1199" s="22"/>
      <c r="DGS1199" s="22"/>
      <c r="DGT1199" s="22"/>
      <c r="DGU1199" s="22"/>
      <c r="DGV1199" s="22"/>
      <c r="DGW1199" s="22"/>
      <c r="DGX1199" s="22"/>
      <c r="DGY1199" s="22"/>
      <c r="DGZ1199" s="22"/>
      <c r="DHA1199" s="22"/>
      <c r="DHB1199" s="22"/>
      <c r="DHC1199" s="22"/>
      <c r="DHD1199" s="22"/>
      <c r="DHE1199" s="22"/>
      <c r="DHF1199" s="22"/>
      <c r="DHG1199" s="22"/>
      <c r="DHH1199" s="22"/>
      <c r="DHI1199" s="22"/>
      <c r="DHJ1199" s="22"/>
      <c r="DHK1199" s="22"/>
      <c r="DHL1199" s="22"/>
      <c r="DHM1199" s="22"/>
      <c r="DHN1199" s="22"/>
      <c r="DHO1199" s="22"/>
      <c r="DHP1199" s="22"/>
      <c r="DHQ1199" s="22"/>
      <c r="DHR1199" s="22"/>
      <c r="DHS1199" s="22"/>
      <c r="DHT1199" s="22"/>
      <c r="DHU1199" s="22"/>
      <c r="DHV1199" s="22"/>
      <c r="DHW1199" s="22"/>
      <c r="DHX1199" s="22"/>
      <c r="DHY1199" s="22"/>
      <c r="DHZ1199" s="22"/>
      <c r="DIA1199" s="22"/>
      <c r="DIB1199" s="22"/>
      <c r="DIC1199" s="22"/>
      <c r="DID1199" s="22"/>
      <c r="DIE1199" s="22"/>
      <c r="DIF1199" s="22"/>
      <c r="DIG1199" s="22"/>
      <c r="DIH1199" s="22"/>
      <c r="DII1199" s="22"/>
      <c r="DIJ1199" s="22"/>
      <c r="DIK1199" s="22"/>
      <c r="DIL1199" s="22"/>
      <c r="DIM1199" s="22"/>
      <c r="DIN1199" s="22"/>
      <c r="DIO1199" s="22"/>
      <c r="DIP1199" s="22"/>
      <c r="DIQ1199" s="22"/>
      <c r="DIR1199" s="22"/>
      <c r="DIS1199" s="22"/>
      <c r="DIT1199" s="22"/>
      <c r="DIU1199" s="22"/>
      <c r="DIV1199" s="22"/>
      <c r="DIW1199" s="22"/>
      <c r="DIX1199" s="22"/>
      <c r="DIY1199" s="22"/>
      <c r="DIZ1199" s="22"/>
      <c r="DJA1199" s="22"/>
      <c r="DJB1199" s="22"/>
      <c r="DJC1199" s="22"/>
      <c r="DJD1199" s="22"/>
      <c r="DJE1199" s="22"/>
      <c r="DJF1199" s="22"/>
      <c r="DJG1199" s="22"/>
      <c r="DJH1199" s="22"/>
      <c r="DJI1199" s="22"/>
      <c r="DJJ1199" s="22"/>
      <c r="DJK1199" s="22"/>
      <c r="DJL1199" s="22"/>
      <c r="DJM1199" s="22"/>
      <c r="DJN1199" s="22"/>
      <c r="DJO1199" s="22"/>
      <c r="DJP1199" s="22"/>
      <c r="DJQ1199" s="22"/>
      <c r="DJR1199" s="22"/>
      <c r="DJS1199" s="22"/>
      <c r="DJT1199" s="22"/>
      <c r="DJU1199" s="22"/>
      <c r="DJV1199" s="22"/>
      <c r="DJW1199" s="22"/>
      <c r="DJX1199" s="22"/>
      <c r="DJY1199" s="22"/>
      <c r="DJZ1199" s="22"/>
      <c r="DKA1199" s="22"/>
      <c r="DKB1199" s="22"/>
      <c r="DKC1199" s="22"/>
      <c r="DKD1199" s="22"/>
      <c r="DKE1199" s="22"/>
      <c r="DKF1199" s="22"/>
      <c r="DKG1199" s="22"/>
      <c r="DKH1199" s="22"/>
      <c r="DKI1199" s="22"/>
      <c r="DKJ1199" s="22"/>
      <c r="DKK1199" s="22"/>
      <c r="DKL1199" s="22"/>
      <c r="DKM1199" s="22"/>
      <c r="DKN1199" s="22"/>
      <c r="DKO1199" s="22"/>
      <c r="DKP1199" s="22"/>
      <c r="DKQ1199" s="22"/>
      <c r="DKR1199" s="22"/>
      <c r="DKS1199" s="22"/>
      <c r="DKT1199" s="22"/>
      <c r="DKU1199" s="22"/>
      <c r="DKV1199" s="22"/>
      <c r="DKW1199" s="22"/>
      <c r="DKX1199" s="22"/>
      <c r="DKY1199" s="22"/>
      <c r="DKZ1199" s="22"/>
      <c r="DLA1199" s="22"/>
      <c r="DLB1199" s="22"/>
      <c r="DLC1199" s="22"/>
      <c r="DLD1199" s="22"/>
      <c r="DLE1199" s="22"/>
      <c r="DLF1199" s="22"/>
      <c r="DLG1199" s="22"/>
      <c r="DLH1199" s="22"/>
      <c r="DLI1199" s="22"/>
      <c r="DLJ1199" s="22"/>
      <c r="DLK1199" s="22"/>
      <c r="DLL1199" s="22"/>
      <c r="DLM1199" s="22"/>
      <c r="DLN1199" s="22"/>
      <c r="DLO1199" s="22"/>
      <c r="DLP1199" s="22"/>
      <c r="DLQ1199" s="22"/>
      <c r="DLR1199" s="22"/>
      <c r="DLS1199" s="22"/>
      <c r="DLT1199" s="22"/>
      <c r="DLU1199" s="22"/>
      <c r="DLV1199" s="22"/>
      <c r="DLW1199" s="22"/>
      <c r="DLX1199" s="22"/>
      <c r="DLY1199" s="22"/>
      <c r="DLZ1199" s="22"/>
      <c r="DMA1199" s="22"/>
      <c r="DMB1199" s="22"/>
      <c r="DMC1199" s="22"/>
      <c r="DMD1199" s="22"/>
      <c r="DME1199" s="22"/>
      <c r="DMF1199" s="22"/>
      <c r="DMG1199" s="22"/>
      <c r="DMH1199" s="22"/>
      <c r="DMI1199" s="22"/>
      <c r="DMJ1199" s="22"/>
      <c r="DMK1199" s="22"/>
      <c r="DML1199" s="22"/>
      <c r="DMM1199" s="22"/>
      <c r="DMN1199" s="22"/>
      <c r="DMO1199" s="22"/>
      <c r="DMP1199" s="22"/>
      <c r="DMQ1199" s="22"/>
      <c r="DMR1199" s="22"/>
      <c r="DMS1199" s="22"/>
      <c r="DMT1199" s="22"/>
      <c r="DMU1199" s="22"/>
      <c r="DMV1199" s="22"/>
      <c r="DMW1199" s="22"/>
      <c r="DMX1199" s="22"/>
      <c r="DMY1199" s="22"/>
      <c r="DMZ1199" s="22"/>
      <c r="DNA1199" s="22"/>
      <c r="DNB1199" s="22"/>
      <c r="DNC1199" s="22"/>
      <c r="DND1199" s="22"/>
      <c r="DNE1199" s="22"/>
      <c r="DNF1199" s="22"/>
      <c r="DNG1199" s="22"/>
      <c r="DNH1199" s="22"/>
      <c r="DNI1199" s="22"/>
      <c r="DNJ1199" s="22"/>
      <c r="DNK1199" s="22"/>
      <c r="DNL1199" s="22"/>
      <c r="DNM1199" s="22"/>
      <c r="DNN1199" s="22"/>
      <c r="DNO1199" s="22"/>
      <c r="DNP1199" s="22"/>
      <c r="DNQ1199" s="22"/>
      <c r="DNR1199" s="22"/>
      <c r="DNS1199" s="22"/>
      <c r="DNT1199" s="22"/>
      <c r="DNU1199" s="22"/>
      <c r="DNV1199" s="22"/>
      <c r="DNW1199" s="22"/>
      <c r="DNX1199" s="22"/>
      <c r="DNY1199" s="22"/>
      <c r="DNZ1199" s="22"/>
      <c r="DOA1199" s="22"/>
      <c r="DOB1199" s="22"/>
      <c r="DOC1199" s="22"/>
      <c r="DOD1199" s="22"/>
      <c r="DOE1199" s="22"/>
      <c r="DOF1199" s="22"/>
      <c r="DOG1199" s="22"/>
      <c r="DOH1199" s="22"/>
      <c r="DOI1199" s="22"/>
      <c r="DOJ1199" s="22"/>
      <c r="DOK1199" s="22"/>
      <c r="DOL1199" s="22"/>
      <c r="DOM1199" s="22"/>
      <c r="DON1199" s="22"/>
      <c r="DOO1199" s="22"/>
      <c r="DOP1199" s="22"/>
      <c r="DOQ1199" s="22"/>
      <c r="DOR1199" s="22"/>
      <c r="DOS1199" s="22"/>
      <c r="DOT1199" s="22"/>
      <c r="DOU1199" s="22"/>
      <c r="DOV1199" s="22"/>
      <c r="DOW1199" s="22"/>
      <c r="DOX1199" s="22"/>
      <c r="DOY1199" s="22"/>
      <c r="DOZ1199" s="22"/>
      <c r="DPA1199" s="22"/>
      <c r="DPB1199" s="22"/>
      <c r="DPC1199" s="22"/>
      <c r="DPD1199" s="22"/>
      <c r="DPE1199" s="22"/>
      <c r="DPF1199" s="22"/>
      <c r="DPG1199" s="22"/>
      <c r="DPH1199" s="22"/>
      <c r="DPI1199" s="22"/>
      <c r="DPJ1199" s="22"/>
      <c r="DPK1199" s="22"/>
      <c r="DPL1199" s="22"/>
      <c r="DPM1199" s="22"/>
      <c r="DPN1199" s="22"/>
      <c r="DPO1199" s="22"/>
      <c r="DPP1199" s="22"/>
      <c r="DPQ1199" s="22"/>
      <c r="DPR1199" s="22"/>
      <c r="DPS1199" s="22"/>
      <c r="DPT1199" s="22"/>
      <c r="DPU1199" s="22"/>
      <c r="DPV1199" s="22"/>
      <c r="DPW1199" s="22"/>
      <c r="DPX1199" s="22"/>
      <c r="DPY1199" s="22"/>
      <c r="DPZ1199" s="22"/>
      <c r="DQA1199" s="22"/>
      <c r="DQB1199" s="22"/>
      <c r="DQC1199" s="22"/>
      <c r="DQD1199" s="22"/>
      <c r="DQE1199" s="22"/>
      <c r="DQF1199" s="22"/>
      <c r="DQG1199" s="22"/>
      <c r="DQH1199" s="22"/>
      <c r="DQI1199" s="22"/>
      <c r="DQJ1199" s="22"/>
      <c r="DQK1199" s="22"/>
      <c r="DQL1199" s="22"/>
      <c r="DQM1199" s="22"/>
      <c r="DQN1199" s="22"/>
      <c r="DQO1199" s="22"/>
      <c r="DQP1199" s="22"/>
      <c r="DQQ1199" s="22"/>
      <c r="DQR1199" s="22"/>
      <c r="DQS1199" s="22"/>
      <c r="DQT1199" s="22"/>
      <c r="DQU1199" s="22"/>
      <c r="DQV1199" s="22"/>
      <c r="DQW1199" s="22"/>
      <c r="DQX1199" s="22"/>
      <c r="DQY1199" s="22"/>
      <c r="DQZ1199" s="22"/>
      <c r="DRA1199" s="22"/>
      <c r="DRB1199" s="22"/>
      <c r="DRC1199" s="22"/>
      <c r="DRD1199" s="22"/>
      <c r="DRE1199" s="22"/>
      <c r="DRF1199" s="22"/>
      <c r="DRG1199" s="22"/>
      <c r="DRH1199" s="22"/>
      <c r="DRI1199" s="22"/>
      <c r="DRJ1199" s="22"/>
      <c r="DRK1199" s="22"/>
      <c r="DRL1199" s="22"/>
      <c r="DRM1199" s="22"/>
      <c r="DRN1199" s="22"/>
      <c r="DRO1199" s="22"/>
      <c r="DRP1199" s="22"/>
      <c r="DRQ1199" s="22"/>
      <c r="DRR1199" s="22"/>
      <c r="DRS1199" s="22"/>
      <c r="DRT1199" s="22"/>
      <c r="DRU1199" s="22"/>
      <c r="DRV1199" s="22"/>
      <c r="DRW1199" s="22"/>
      <c r="DRX1199" s="22"/>
      <c r="DRY1199" s="22"/>
      <c r="DRZ1199" s="22"/>
      <c r="DSA1199" s="22"/>
      <c r="DSB1199" s="22"/>
      <c r="DSC1199" s="22"/>
      <c r="DSD1199" s="22"/>
      <c r="DSE1199" s="22"/>
      <c r="DSF1199" s="22"/>
      <c r="DSG1199" s="22"/>
      <c r="DSH1199" s="22"/>
      <c r="DSI1199" s="22"/>
      <c r="DSJ1199" s="22"/>
      <c r="DSK1199" s="22"/>
      <c r="DSL1199" s="22"/>
      <c r="DSM1199" s="22"/>
      <c r="DSN1199" s="22"/>
      <c r="DSO1199" s="22"/>
      <c r="DSP1199" s="22"/>
      <c r="DSQ1199" s="22"/>
      <c r="DSR1199" s="22"/>
      <c r="DSS1199" s="22"/>
      <c r="DST1199" s="22"/>
      <c r="DSU1199" s="22"/>
      <c r="DSV1199" s="22"/>
      <c r="DSW1199" s="22"/>
      <c r="DSX1199" s="22"/>
      <c r="DSY1199" s="22"/>
      <c r="DSZ1199" s="22"/>
      <c r="DTA1199" s="22"/>
      <c r="DTB1199" s="22"/>
      <c r="DTC1199" s="22"/>
      <c r="DTD1199" s="22"/>
      <c r="DTE1199" s="22"/>
      <c r="DTF1199" s="22"/>
      <c r="DTG1199" s="22"/>
      <c r="DTH1199" s="22"/>
      <c r="DTI1199" s="22"/>
      <c r="DTJ1199" s="22"/>
      <c r="DTK1199" s="22"/>
      <c r="DTL1199" s="22"/>
      <c r="DTM1199" s="22"/>
      <c r="DTN1199" s="22"/>
      <c r="DTO1199" s="22"/>
      <c r="DTP1199" s="22"/>
      <c r="DTQ1199" s="22"/>
      <c r="DTR1199" s="22"/>
      <c r="DTS1199" s="22"/>
      <c r="DTT1199" s="22"/>
      <c r="DTU1199" s="22"/>
      <c r="DTV1199" s="22"/>
      <c r="DTW1199" s="22"/>
      <c r="DTX1199" s="22"/>
      <c r="DTY1199" s="22"/>
      <c r="DTZ1199" s="22"/>
      <c r="DUA1199" s="22"/>
      <c r="DUB1199" s="22"/>
      <c r="DUC1199" s="22"/>
      <c r="DUD1199" s="22"/>
      <c r="DUE1199" s="22"/>
      <c r="DUF1199" s="22"/>
      <c r="DUG1199" s="22"/>
      <c r="DUH1199" s="22"/>
      <c r="DUI1199" s="22"/>
      <c r="DUJ1199" s="22"/>
      <c r="DUK1199" s="22"/>
      <c r="DUL1199" s="22"/>
      <c r="DUM1199" s="22"/>
      <c r="DUN1199" s="22"/>
      <c r="DUO1199" s="22"/>
      <c r="DUP1199" s="22"/>
      <c r="DUQ1199" s="22"/>
      <c r="DUR1199" s="22"/>
      <c r="DUS1199" s="22"/>
      <c r="DUT1199" s="22"/>
      <c r="DUU1199" s="22"/>
      <c r="DUV1199" s="22"/>
      <c r="DUW1199" s="22"/>
      <c r="DUX1199" s="22"/>
      <c r="DUY1199" s="22"/>
      <c r="DUZ1199" s="22"/>
      <c r="DVA1199" s="22"/>
      <c r="DVB1199" s="22"/>
      <c r="DVC1199" s="22"/>
      <c r="DVD1199" s="22"/>
      <c r="DVE1199" s="22"/>
      <c r="DVF1199" s="22"/>
      <c r="DVG1199" s="22"/>
      <c r="DVH1199" s="22"/>
      <c r="DVI1199" s="22"/>
      <c r="DVJ1199" s="22"/>
      <c r="DVK1199" s="22"/>
      <c r="DVL1199" s="22"/>
      <c r="DVM1199" s="22"/>
      <c r="DVN1199" s="22"/>
      <c r="DVO1199" s="22"/>
      <c r="DVP1199" s="22"/>
      <c r="DVQ1199" s="22"/>
      <c r="DVR1199" s="22"/>
      <c r="DVS1199" s="22"/>
      <c r="DVT1199" s="22"/>
      <c r="DVU1199" s="22"/>
      <c r="DVV1199" s="22"/>
      <c r="DVW1199" s="22"/>
      <c r="DVX1199" s="22"/>
      <c r="DVY1199" s="22"/>
      <c r="DVZ1199" s="22"/>
      <c r="DWA1199" s="22"/>
      <c r="DWB1199" s="22"/>
      <c r="DWC1199" s="22"/>
      <c r="DWD1199" s="22"/>
      <c r="DWE1199" s="22"/>
      <c r="DWF1199" s="22"/>
      <c r="DWG1199" s="22"/>
      <c r="DWH1199" s="22"/>
      <c r="DWI1199" s="22"/>
      <c r="DWJ1199" s="22"/>
      <c r="DWK1199" s="22"/>
      <c r="DWL1199" s="22"/>
      <c r="DWM1199" s="22"/>
      <c r="DWN1199" s="22"/>
      <c r="DWO1199" s="22"/>
      <c r="DWP1199" s="22"/>
      <c r="DWQ1199" s="22"/>
      <c r="DWR1199" s="22"/>
      <c r="DWS1199" s="22"/>
      <c r="DWT1199" s="22"/>
      <c r="DWU1199" s="22"/>
      <c r="DWV1199" s="22"/>
      <c r="DWW1199" s="22"/>
      <c r="DWX1199" s="22"/>
      <c r="DWY1199" s="22"/>
      <c r="DWZ1199" s="22"/>
      <c r="DXA1199" s="22"/>
      <c r="DXB1199" s="22"/>
      <c r="DXC1199" s="22"/>
      <c r="DXD1199" s="22"/>
      <c r="DXE1199" s="22"/>
      <c r="DXF1199" s="22"/>
      <c r="DXG1199" s="22"/>
      <c r="DXH1199" s="22"/>
      <c r="DXI1199" s="22"/>
      <c r="DXJ1199" s="22"/>
      <c r="DXK1199" s="22"/>
      <c r="DXL1199" s="22"/>
      <c r="DXM1199" s="22"/>
      <c r="DXN1199" s="22"/>
      <c r="DXO1199" s="22"/>
      <c r="DXP1199" s="22"/>
      <c r="DXQ1199" s="22"/>
      <c r="DXR1199" s="22"/>
      <c r="DXS1199" s="22"/>
      <c r="DXT1199" s="22"/>
      <c r="DXU1199" s="22"/>
      <c r="DXV1199" s="22"/>
      <c r="DXW1199" s="22"/>
      <c r="DXX1199" s="22"/>
      <c r="DXY1199" s="22"/>
      <c r="DXZ1199" s="22"/>
      <c r="DYA1199" s="22"/>
      <c r="DYB1199" s="22"/>
      <c r="DYC1199" s="22"/>
      <c r="DYD1199" s="22"/>
      <c r="DYE1199" s="22"/>
      <c r="DYF1199" s="22"/>
      <c r="DYG1199" s="22"/>
      <c r="DYH1199" s="22"/>
      <c r="DYI1199" s="22"/>
      <c r="DYJ1199" s="22"/>
      <c r="DYK1199" s="22"/>
      <c r="DYL1199" s="22"/>
      <c r="DYM1199" s="22"/>
      <c r="DYN1199" s="22"/>
      <c r="DYO1199" s="22"/>
      <c r="DYP1199" s="22"/>
      <c r="DYQ1199" s="22"/>
      <c r="DYR1199" s="22"/>
      <c r="DYS1199" s="22"/>
      <c r="DYT1199" s="22"/>
      <c r="DYU1199" s="22"/>
      <c r="DYV1199" s="22"/>
      <c r="DYW1199" s="22"/>
      <c r="DYX1199" s="22"/>
      <c r="DYY1199" s="22"/>
      <c r="DYZ1199" s="22"/>
      <c r="DZA1199" s="22"/>
      <c r="DZB1199" s="22"/>
      <c r="DZC1199" s="22"/>
      <c r="DZD1199" s="22"/>
      <c r="DZE1199" s="22"/>
      <c r="DZF1199" s="22"/>
      <c r="DZG1199" s="22"/>
      <c r="DZH1199" s="22"/>
      <c r="DZI1199" s="22"/>
      <c r="DZJ1199" s="22"/>
      <c r="DZK1199" s="22"/>
      <c r="DZL1199" s="22"/>
      <c r="DZM1199" s="22"/>
      <c r="DZN1199" s="22"/>
      <c r="DZO1199" s="22"/>
      <c r="DZP1199" s="22"/>
      <c r="DZQ1199" s="22"/>
      <c r="DZR1199" s="22"/>
      <c r="DZS1199" s="22"/>
      <c r="DZT1199" s="22"/>
      <c r="DZU1199" s="22"/>
      <c r="DZV1199" s="22"/>
      <c r="DZW1199" s="22"/>
      <c r="DZX1199" s="22"/>
      <c r="DZY1199" s="22"/>
      <c r="DZZ1199" s="22"/>
      <c r="EAA1199" s="22"/>
      <c r="EAB1199" s="22"/>
      <c r="EAC1199" s="22"/>
      <c r="EAD1199" s="22"/>
      <c r="EAE1199" s="22"/>
      <c r="EAF1199" s="22"/>
      <c r="EAG1199" s="22"/>
      <c r="EAH1199" s="22"/>
      <c r="EAI1199" s="22"/>
      <c r="EAJ1199" s="22"/>
      <c r="EAK1199" s="22"/>
      <c r="EAL1199" s="22"/>
      <c r="EAM1199" s="22"/>
      <c r="EAN1199" s="22"/>
      <c r="EAO1199" s="22"/>
      <c r="EAP1199" s="22"/>
      <c r="EAQ1199" s="22"/>
      <c r="EAR1199" s="22"/>
      <c r="EAS1199" s="22"/>
      <c r="EAT1199" s="22"/>
      <c r="EAU1199" s="22"/>
      <c r="EAV1199" s="22"/>
      <c r="EAW1199" s="22"/>
      <c r="EAX1199" s="22"/>
      <c r="EAY1199" s="22"/>
      <c r="EAZ1199" s="22"/>
      <c r="EBA1199" s="22"/>
      <c r="EBB1199" s="22"/>
      <c r="EBC1199" s="22"/>
      <c r="EBD1199" s="22"/>
      <c r="EBE1199" s="22"/>
      <c r="EBF1199" s="22"/>
      <c r="EBG1199" s="22"/>
      <c r="EBH1199" s="22"/>
      <c r="EBI1199" s="22"/>
      <c r="EBJ1199" s="22"/>
      <c r="EBK1199" s="22"/>
      <c r="EBL1199" s="22"/>
      <c r="EBM1199" s="22"/>
      <c r="EBN1199" s="22"/>
      <c r="EBO1199" s="22"/>
      <c r="EBP1199" s="22"/>
      <c r="EBQ1199" s="22"/>
      <c r="EBR1199" s="22"/>
      <c r="EBS1199" s="22"/>
      <c r="EBT1199" s="22"/>
      <c r="EBU1199" s="22"/>
      <c r="EBV1199" s="22"/>
      <c r="EBW1199" s="22"/>
      <c r="EBX1199" s="22"/>
      <c r="EBY1199" s="22"/>
      <c r="EBZ1199" s="22"/>
      <c r="ECA1199" s="22"/>
      <c r="ECB1199" s="22"/>
      <c r="ECC1199" s="22"/>
      <c r="ECD1199" s="22"/>
      <c r="ECE1199" s="22"/>
      <c r="ECF1199" s="22"/>
      <c r="ECG1199" s="22"/>
      <c r="ECH1199" s="22"/>
      <c r="ECI1199" s="22"/>
      <c r="ECJ1199" s="22"/>
      <c r="ECK1199" s="22"/>
      <c r="ECL1199" s="22"/>
      <c r="ECM1199" s="22"/>
      <c r="ECN1199" s="22"/>
      <c r="ECO1199" s="22"/>
      <c r="ECP1199" s="22"/>
      <c r="ECQ1199" s="22"/>
      <c r="ECR1199" s="22"/>
      <c r="ECS1199" s="22"/>
      <c r="ECT1199" s="22"/>
      <c r="ECU1199" s="22"/>
      <c r="ECV1199" s="22"/>
      <c r="ECW1199" s="22"/>
      <c r="ECX1199" s="22"/>
      <c r="ECY1199" s="22"/>
      <c r="ECZ1199" s="22"/>
      <c r="EDA1199" s="22"/>
      <c r="EDB1199" s="22"/>
      <c r="EDC1199" s="22"/>
      <c r="EDD1199" s="22"/>
      <c r="EDE1199" s="22"/>
      <c r="EDF1199" s="22"/>
      <c r="EDG1199" s="22"/>
      <c r="EDH1199" s="22"/>
      <c r="EDI1199" s="22"/>
      <c r="EDJ1199" s="22"/>
      <c r="EDK1199" s="22"/>
      <c r="EDL1199" s="22"/>
      <c r="EDM1199" s="22"/>
      <c r="EDN1199" s="22"/>
      <c r="EDO1199" s="22"/>
      <c r="EDP1199" s="22"/>
      <c r="EDQ1199" s="22"/>
      <c r="EDR1199" s="22"/>
      <c r="EDS1199" s="22"/>
      <c r="EDT1199" s="22"/>
      <c r="EDU1199" s="22"/>
      <c r="EDV1199" s="22"/>
      <c r="EDW1199" s="22"/>
      <c r="EDX1199" s="22"/>
      <c r="EDY1199" s="22"/>
      <c r="EDZ1199" s="22"/>
      <c r="EEA1199" s="22"/>
      <c r="EEB1199" s="22"/>
      <c r="EEC1199" s="22"/>
      <c r="EED1199" s="22"/>
      <c r="EEE1199" s="22"/>
      <c r="EEF1199" s="22"/>
      <c r="EEG1199" s="22"/>
      <c r="EEH1199" s="22"/>
      <c r="EEI1199" s="22"/>
      <c r="EEJ1199" s="22"/>
      <c r="EEK1199" s="22"/>
      <c r="EEL1199" s="22"/>
      <c r="EEM1199" s="22"/>
      <c r="EEN1199" s="22"/>
      <c r="EEO1199" s="22"/>
      <c r="EEP1199" s="22"/>
      <c r="EEQ1199" s="22"/>
      <c r="EER1199" s="22"/>
      <c r="EES1199" s="22"/>
      <c r="EET1199" s="22"/>
      <c r="EEU1199" s="22"/>
      <c r="EEV1199" s="22"/>
      <c r="EEW1199" s="22"/>
      <c r="EEX1199" s="22"/>
      <c r="EEY1199" s="22"/>
      <c r="EEZ1199" s="22"/>
      <c r="EFA1199" s="22"/>
      <c r="EFB1199" s="22"/>
      <c r="EFC1199" s="22"/>
      <c r="EFD1199" s="22"/>
      <c r="EFE1199" s="22"/>
      <c r="EFF1199" s="22"/>
      <c r="EFG1199" s="22"/>
      <c r="EFH1199" s="22"/>
      <c r="EFI1199" s="22"/>
      <c r="EFJ1199" s="22"/>
      <c r="EFK1199" s="22"/>
      <c r="EFL1199" s="22"/>
      <c r="EFM1199" s="22"/>
      <c r="EFN1199" s="22"/>
      <c r="EFO1199" s="22"/>
      <c r="EFP1199" s="22"/>
      <c r="EFQ1199" s="22"/>
      <c r="EFR1199" s="22"/>
      <c r="EFS1199" s="22"/>
      <c r="EFT1199" s="22"/>
      <c r="EFU1199" s="22"/>
      <c r="EFV1199" s="22"/>
      <c r="EFW1199" s="22"/>
      <c r="EFX1199" s="22"/>
      <c r="EFY1199" s="22"/>
      <c r="EFZ1199" s="22"/>
      <c r="EGA1199" s="22"/>
      <c r="EGB1199" s="22"/>
      <c r="EGC1199" s="22"/>
      <c r="EGD1199" s="22"/>
      <c r="EGE1199" s="22"/>
      <c r="EGF1199" s="22"/>
      <c r="EGG1199" s="22"/>
      <c r="EGH1199" s="22"/>
      <c r="EGI1199" s="22"/>
      <c r="EGJ1199" s="22"/>
      <c r="EGK1199" s="22"/>
      <c r="EGL1199" s="22"/>
      <c r="EGM1199" s="22"/>
      <c r="EGN1199" s="22"/>
      <c r="EGO1199" s="22"/>
      <c r="EGP1199" s="22"/>
      <c r="EGQ1199" s="22"/>
      <c r="EGR1199" s="22"/>
      <c r="EGS1199" s="22"/>
      <c r="EGT1199" s="22"/>
      <c r="EGU1199" s="22"/>
      <c r="EGV1199" s="22"/>
      <c r="EGW1199" s="22"/>
      <c r="EGX1199" s="22"/>
      <c r="EGY1199" s="22"/>
      <c r="EGZ1199" s="22"/>
      <c r="EHA1199" s="22"/>
      <c r="EHB1199" s="22"/>
      <c r="EHC1199" s="22"/>
      <c r="EHD1199" s="22"/>
      <c r="EHE1199" s="22"/>
      <c r="EHF1199" s="22"/>
      <c r="EHG1199" s="22"/>
      <c r="EHH1199" s="22"/>
      <c r="EHI1199" s="22"/>
      <c r="EHJ1199" s="22"/>
      <c r="EHK1199" s="22"/>
      <c r="EHL1199" s="22"/>
      <c r="EHM1199" s="22"/>
      <c r="EHN1199" s="22"/>
      <c r="EHO1199" s="22"/>
      <c r="EHP1199" s="22"/>
      <c r="EHQ1199" s="22"/>
      <c r="EHR1199" s="22"/>
      <c r="EHS1199" s="22"/>
      <c r="EHT1199" s="22"/>
      <c r="EHU1199" s="22"/>
      <c r="EHV1199" s="22"/>
      <c r="EHW1199" s="22"/>
      <c r="EHX1199" s="22"/>
      <c r="EHY1199" s="22"/>
      <c r="EHZ1199" s="22"/>
      <c r="EIA1199" s="22"/>
      <c r="EIB1199" s="22"/>
      <c r="EIC1199" s="22"/>
      <c r="EID1199" s="22"/>
      <c r="EIE1199" s="22"/>
      <c r="EIF1199" s="22"/>
      <c r="EIG1199" s="22"/>
      <c r="EIH1199" s="22"/>
      <c r="EII1199" s="22"/>
      <c r="EIJ1199" s="22"/>
      <c r="EIK1199" s="22"/>
      <c r="EIL1199" s="22"/>
      <c r="EIM1199" s="22"/>
      <c r="EIN1199" s="22"/>
      <c r="EIO1199" s="22"/>
      <c r="EIP1199" s="22"/>
      <c r="EIQ1199" s="22"/>
      <c r="EIR1199" s="22"/>
      <c r="EIS1199" s="22"/>
      <c r="EIT1199" s="22"/>
      <c r="EIU1199" s="22"/>
      <c r="EIV1199" s="22"/>
      <c r="EIW1199" s="22"/>
      <c r="EIX1199" s="22"/>
      <c r="EIY1199" s="22"/>
      <c r="EIZ1199" s="22"/>
      <c r="EJA1199" s="22"/>
      <c r="EJB1199" s="22"/>
      <c r="EJC1199" s="22"/>
      <c r="EJD1199" s="22"/>
      <c r="EJE1199" s="22"/>
      <c r="EJF1199" s="22"/>
      <c r="EJG1199" s="22"/>
      <c r="EJH1199" s="22"/>
      <c r="EJI1199" s="22"/>
      <c r="EJJ1199" s="22"/>
      <c r="EJK1199" s="22"/>
      <c r="EJL1199" s="22"/>
      <c r="EJM1199" s="22"/>
      <c r="EJN1199" s="22"/>
      <c r="EJO1199" s="22"/>
      <c r="EJP1199" s="22"/>
      <c r="EJQ1199" s="22"/>
      <c r="EJR1199" s="22"/>
      <c r="EJS1199" s="22"/>
      <c r="EJT1199" s="22"/>
      <c r="EJU1199" s="22"/>
      <c r="EJV1199" s="22"/>
      <c r="EJW1199" s="22"/>
      <c r="EJX1199" s="22"/>
      <c r="EJY1199" s="22"/>
      <c r="EJZ1199" s="22"/>
      <c r="EKA1199" s="22"/>
      <c r="EKB1199" s="22"/>
      <c r="EKC1199" s="22"/>
      <c r="EKD1199" s="22"/>
      <c r="EKE1199" s="22"/>
      <c r="EKF1199" s="22"/>
      <c r="EKG1199" s="22"/>
      <c r="EKH1199" s="22"/>
      <c r="EKI1199" s="22"/>
      <c r="EKJ1199" s="22"/>
      <c r="EKK1199" s="22"/>
      <c r="EKL1199" s="22"/>
      <c r="EKM1199" s="22"/>
      <c r="EKN1199" s="22"/>
      <c r="EKO1199" s="22"/>
      <c r="EKP1199" s="22"/>
      <c r="EKQ1199" s="22"/>
      <c r="EKR1199" s="22"/>
      <c r="EKS1199" s="22"/>
      <c r="EKT1199" s="22"/>
      <c r="EKU1199" s="22"/>
      <c r="EKV1199" s="22"/>
      <c r="EKW1199" s="22"/>
      <c r="EKX1199" s="22"/>
      <c r="EKY1199" s="22"/>
      <c r="EKZ1199" s="22"/>
      <c r="ELA1199" s="22"/>
      <c r="ELB1199" s="22"/>
      <c r="ELC1199" s="22"/>
      <c r="ELD1199" s="22"/>
      <c r="ELE1199" s="22"/>
      <c r="ELF1199" s="22"/>
      <c r="ELG1199" s="22"/>
      <c r="ELH1199" s="22"/>
      <c r="ELI1199" s="22"/>
      <c r="ELJ1199" s="22"/>
      <c r="ELK1199" s="22"/>
      <c r="ELL1199" s="22"/>
      <c r="ELM1199" s="22"/>
      <c r="ELN1199" s="22"/>
      <c r="ELO1199" s="22"/>
      <c r="ELP1199" s="22"/>
      <c r="ELQ1199" s="22"/>
      <c r="ELR1199" s="22"/>
      <c r="ELS1199" s="22"/>
      <c r="ELT1199" s="22"/>
      <c r="ELU1199" s="22"/>
      <c r="ELV1199" s="22"/>
      <c r="ELW1199" s="22"/>
      <c r="ELX1199" s="22"/>
      <c r="ELY1199" s="22"/>
      <c r="ELZ1199" s="22"/>
      <c r="EMA1199" s="22"/>
      <c r="EMB1199" s="22"/>
      <c r="EMC1199" s="22"/>
      <c r="EMD1199" s="22"/>
      <c r="EME1199" s="22"/>
      <c r="EMF1199" s="22"/>
      <c r="EMG1199" s="22"/>
      <c r="EMH1199" s="22"/>
      <c r="EMI1199" s="22"/>
      <c r="EMJ1199" s="22"/>
      <c r="EMK1199" s="22"/>
      <c r="EML1199" s="22"/>
      <c r="EMM1199" s="22"/>
      <c r="EMN1199" s="22"/>
      <c r="EMO1199" s="22"/>
      <c r="EMP1199" s="22"/>
      <c r="EMQ1199" s="22"/>
      <c r="EMR1199" s="22"/>
      <c r="EMS1199" s="22"/>
      <c r="EMT1199" s="22"/>
      <c r="EMU1199" s="22"/>
      <c r="EMV1199" s="22"/>
      <c r="EMW1199" s="22"/>
      <c r="EMX1199" s="22"/>
      <c r="EMY1199" s="22"/>
      <c r="EMZ1199" s="22"/>
      <c r="ENA1199" s="22"/>
      <c r="ENB1199" s="22"/>
      <c r="ENC1199" s="22"/>
      <c r="END1199" s="22"/>
      <c r="ENE1199" s="22"/>
      <c r="ENF1199" s="22"/>
      <c r="ENG1199" s="22"/>
      <c r="ENH1199" s="22"/>
      <c r="ENI1199" s="22"/>
      <c r="ENJ1199" s="22"/>
      <c r="ENK1199" s="22"/>
      <c r="ENL1199" s="22"/>
      <c r="ENM1199" s="22"/>
      <c r="ENN1199" s="22"/>
      <c r="ENO1199" s="22"/>
      <c r="ENP1199" s="22"/>
      <c r="ENQ1199" s="22"/>
      <c r="ENR1199" s="22"/>
      <c r="ENS1199" s="22"/>
      <c r="ENT1199" s="22"/>
      <c r="ENU1199" s="22"/>
      <c r="ENV1199" s="22"/>
      <c r="ENW1199" s="22"/>
      <c r="ENX1199" s="22"/>
      <c r="ENY1199" s="22"/>
      <c r="ENZ1199" s="22"/>
      <c r="EOA1199" s="22"/>
      <c r="EOB1199" s="22"/>
      <c r="EOC1199" s="22"/>
      <c r="EOD1199" s="22"/>
      <c r="EOE1199" s="22"/>
      <c r="EOF1199" s="22"/>
      <c r="EOG1199" s="22"/>
      <c r="EOH1199" s="22"/>
      <c r="EOI1199" s="22"/>
      <c r="EOJ1199" s="22"/>
      <c r="EOK1199" s="22"/>
      <c r="EOL1199" s="22"/>
      <c r="EOM1199" s="22"/>
      <c r="EON1199" s="22"/>
      <c r="EOO1199" s="22"/>
      <c r="EOP1199" s="22"/>
      <c r="EOQ1199" s="22"/>
      <c r="EOR1199" s="22"/>
      <c r="EOS1199" s="22"/>
      <c r="EOT1199" s="22"/>
      <c r="EOU1199" s="22"/>
      <c r="EOV1199" s="22"/>
      <c r="EOW1199" s="22"/>
      <c r="EOX1199" s="22"/>
      <c r="EOY1199" s="22"/>
      <c r="EOZ1199" s="22"/>
      <c r="EPA1199" s="22"/>
      <c r="EPB1199" s="22"/>
      <c r="EPC1199" s="22"/>
      <c r="EPD1199" s="22"/>
      <c r="EPE1199" s="22"/>
      <c r="EPF1199" s="22"/>
      <c r="EPG1199" s="22"/>
      <c r="EPH1199" s="22"/>
      <c r="EPI1199" s="22"/>
      <c r="EPJ1199" s="22"/>
      <c r="EPK1199" s="22"/>
      <c r="EPL1199" s="22"/>
      <c r="EPM1199" s="22"/>
      <c r="EPN1199" s="22"/>
      <c r="EPO1199" s="22"/>
      <c r="EPP1199" s="22"/>
      <c r="EPQ1199" s="22"/>
      <c r="EPR1199" s="22"/>
      <c r="EPS1199" s="22"/>
      <c r="EPT1199" s="22"/>
      <c r="EPU1199" s="22"/>
      <c r="EPV1199" s="22"/>
      <c r="EPW1199" s="22"/>
      <c r="EPX1199" s="22"/>
      <c r="EPY1199" s="22"/>
      <c r="EPZ1199" s="22"/>
      <c r="EQA1199" s="22"/>
      <c r="EQB1199" s="22"/>
      <c r="EQC1199" s="22"/>
      <c r="EQD1199" s="22"/>
      <c r="EQE1199" s="22"/>
      <c r="EQF1199" s="22"/>
      <c r="EQG1199" s="22"/>
      <c r="EQH1199" s="22"/>
      <c r="EQI1199" s="22"/>
      <c r="EQJ1199" s="22"/>
      <c r="EQK1199" s="22"/>
      <c r="EQL1199" s="22"/>
      <c r="EQM1199" s="22"/>
      <c r="EQN1199" s="22"/>
      <c r="EQO1199" s="22"/>
      <c r="EQP1199" s="22"/>
      <c r="EQQ1199" s="22"/>
      <c r="EQR1199" s="22"/>
      <c r="EQS1199" s="22"/>
      <c r="EQT1199" s="22"/>
      <c r="EQU1199" s="22"/>
      <c r="EQV1199" s="22"/>
      <c r="EQW1199" s="22"/>
      <c r="EQX1199" s="22"/>
      <c r="EQY1199" s="22"/>
      <c r="EQZ1199" s="22"/>
      <c r="ERA1199" s="22"/>
      <c r="ERB1199" s="22"/>
      <c r="ERC1199" s="22"/>
      <c r="ERD1199" s="22"/>
      <c r="ERE1199" s="22"/>
      <c r="ERF1199" s="22"/>
      <c r="ERG1199" s="22"/>
      <c r="ERH1199" s="22"/>
      <c r="ERI1199" s="22"/>
      <c r="ERJ1199" s="22"/>
      <c r="ERK1199" s="22"/>
      <c r="ERL1199" s="22"/>
      <c r="ERM1199" s="22"/>
      <c r="ERN1199" s="22"/>
      <c r="ERO1199" s="22"/>
      <c r="ERP1199" s="22"/>
      <c r="ERQ1199" s="22"/>
      <c r="ERR1199" s="22"/>
      <c r="ERS1199" s="22"/>
      <c r="ERT1199" s="22"/>
      <c r="ERU1199" s="22"/>
      <c r="ERV1199" s="22"/>
      <c r="ERW1199" s="22"/>
      <c r="ERX1199" s="22"/>
      <c r="ERY1199" s="22"/>
      <c r="ERZ1199" s="22"/>
      <c r="ESA1199" s="22"/>
      <c r="ESB1199" s="22"/>
      <c r="ESC1199" s="22"/>
      <c r="ESD1199" s="22"/>
      <c r="ESE1199" s="22"/>
      <c r="ESF1199" s="22"/>
      <c r="ESG1199" s="22"/>
      <c r="ESH1199" s="22"/>
      <c r="ESI1199" s="22"/>
      <c r="ESJ1199" s="22"/>
      <c r="ESK1199" s="22"/>
      <c r="ESL1199" s="22"/>
      <c r="ESM1199" s="22"/>
      <c r="ESN1199" s="22"/>
      <c r="ESO1199" s="22"/>
      <c r="ESP1199" s="22"/>
      <c r="ESQ1199" s="22"/>
      <c r="ESR1199" s="22"/>
      <c r="ESS1199" s="22"/>
      <c r="EST1199" s="22"/>
      <c r="ESU1199" s="22"/>
      <c r="ESV1199" s="22"/>
      <c r="ESW1199" s="22"/>
      <c r="ESX1199" s="22"/>
      <c r="ESY1199" s="22"/>
      <c r="ESZ1199" s="22"/>
      <c r="ETA1199" s="22"/>
      <c r="ETB1199" s="22"/>
      <c r="ETC1199" s="22"/>
      <c r="ETD1199" s="22"/>
      <c r="ETE1199" s="22"/>
      <c r="ETF1199" s="22"/>
      <c r="ETG1199" s="22"/>
      <c r="ETH1199" s="22"/>
      <c r="ETI1199" s="22"/>
      <c r="ETJ1199" s="22"/>
      <c r="ETK1199" s="22"/>
      <c r="ETL1199" s="22"/>
      <c r="ETM1199" s="22"/>
      <c r="ETN1199" s="22"/>
      <c r="ETO1199" s="22"/>
      <c r="ETP1199" s="22"/>
      <c r="ETQ1199" s="22"/>
      <c r="ETR1199" s="22"/>
      <c r="ETS1199" s="22"/>
      <c r="ETT1199" s="22"/>
      <c r="ETU1199" s="22"/>
      <c r="ETV1199" s="22"/>
      <c r="ETW1199" s="22"/>
      <c r="ETX1199" s="22"/>
      <c r="ETY1199" s="22"/>
      <c r="ETZ1199" s="22"/>
      <c r="EUA1199" s="22"/>
      <c r="EUB1199" s="22"/>
      <c r="EUC1199" s="22"/>
      <c r="EUD1199" s="22"/>
      <c r="EUE1199" s="22"/>
      <c r="EUF1199" s="22"/>
      <c r="EUG1199" s="22"/>
      <c r="EUH1199" s="22"/>
      <c r="EUI1199" s="22"/>
      <c r="EUJ1199" s="22"/>
      <c r="EUK1199" s="22"/>
      <c r="EUL1199" s="22"/>
      <c r="EUM1199" s="22"/>
      <c r="EUN1199" s="22"/>
      <c r="EUO1199" s="22"/>
      <c r="EUP1199" s="22"/>
      <c r="EUQ1199" s="22"/>
      <c r="EUR1199" s="22"/>
      <c r="EUS1199" s="22"/>
      <c r="EUT1199" s="22"/>
      <c r="EUU1199" s="22"/>
      <c r="EUV1199" s="22"/>
      <c r="EUW1199" s="22"/>
      <c r="EUX1199" s="22"/>
      <c r="EUY1199" s="22"/>
      <c r="EUZ1199" s="22"/>
      <c r="EVA1199" s="22"/>
      <c r="EVB1199" s="22"/>
      <c r="EVC1199" s="22"/>
      <c r="EVD1199" s="22"/>
      <c r="EVE1199" s="22"/>
      <c r="EVF1199" s="22"/>
      <c r="EVG1199" s="22"/>
      <c r="EVH1199" s="22"/>
      <c r="EVI1199" s="22"/>
      <c r="EVJ1199" s="22"/>
      <c r="EVK1199" s="22"/>
      <c r="EVL1199" s="22"/>
      <c r="EVM1199" s="22"/>
      <c r="EVN1199" s="22"/>
      <c r="EVO1199" s="22"/>
      <c r="EVP1199" s="22"/>
      <c r="EVQ1199" s="22"/>
      <c r="EVR1199" s="22"/>
      <c r="EVS1199" s="22"/>
      <c r="EVT1199" s="22"/>
      <c r="EVU1199" s="22"/>
      <c r="EVV1199" s="22"/>
      <c r="EVW1199" s="22"/>
      <c r="EVX1199" s="22"/>
      <c r="EVY1199" s="22"/>
      <c r="EVZ1199" s="22"/>
      <c r="EWA1199" s="22"/>
      <c r="EWB1199" s="22"/>
      <c r="EWC1199" s="22"/>
      <c r="EWD1199" s="22"/>
      <c r="EWE1199" s="22"/>
      <c r="EWF1199" s="22"/>
      <c r="EWG1199" s="22"/>
      <c r="EWH1199" s="22"/>
      <c r="EWI1199" s="22"/>
      <c r="EWJ1199" s="22"/>
      <c r="EWK1199" s="22"/>
      <c r="EWL1199" s="22"/>
      <c r="EWM1199" s="22"/>
      <c r="EWN1199" s="22"/>
      <c r="EWO1199" s="22"/>
      <c r="EWP1199" s="22"/>
      <c r="EWQ1199" s="22"/>
      <c r="EWR1199" s="22"/>
      <c r="EWS1199" s="22"/>
      <c r="EWT1199" s="22"/>
      <c r="EWU1199" s="22"/>
      <c r="EWV1199" s="22"/>
      <c r="EWW1199" s="22"/>
      <c r="EWX1199" s="22"/>
      <c r="EWY1199" s="22"/>
      <c r="EWZ1199" s="22"/>
      <c r="EXA1199" s="22"/>
      <c r="EXB1199" s="22"/>
      <c r="EXC1199" s="22"/>
      <c r="EXD1199" s="22"/>
      <c r="EXE1199" s="22"/>
      <c r="EXF1199" s="22"/>
      <c r="EXG1199" s="22"/>
      <c r="EXH1199" s="22"/>
      <c r="EXI1199" s="22"/>
      <c r="EXJ1199" s="22"/>
      <c r="EXK1199" s="22"/>
      <c r="EXL1199" s="22"/>
      <c r="EXM1199" s="22"/>
      <c r="EXN1199" s="22"/>
      <c r="EXO1199" s="22"/>
      <c r="EXP1199" s="22"/>
      <c r="EXQ1199" s="22"/>
      <c r="EXR1199" s="22"/>
      <c r="EXS1199" s="22"/>
      <c r="EXT1199" s="22"/>
      <c r="EXU1199" s="22"/>
      <c r="EXV1199" s="22"/>
      <c r="EXW1199" s="22"/>
      <c r="EXX1199" s="22"/>
      <c r="EXY1199" s="22"/>
      <c r="EXZ1199" s="22"/>
      <c r="EYA1199" s="22"/>
      <c r="EYB1199" s="22"/>
      <c r="EYC1199" s="22"/>
      <c r="EYD1199" s="22"/>
      <c r="EYE1199" s="22"/>
      <c r="EYF1199" s="22"/>
      <c r="EYG1199" s="22"/>
      <c r="EYH1199" s="22"/>
      <c r="EYI1199" s="22"/>
      <c r="EYJ1199" s="22"/>
      <c r="EYK1199" s="22"/>
      <c r="EYL1199" s="22"/>
      <c r="EYM1199" s="22"/>
      <c r="EYN1199" s="22"/>
      <c r="EYO1199" s="22"/>
      <c r="EYP1199" s="22"/>
      <c r="EYQ1199" s="22"/>
      <c r="EYR1199" s="22"/>
      <c r="EYS1199" s="22"/>
      <c r="EYT1199" s="22"/>
      <c r="EYU1199" s="22"/>
      <c r="EYV1199" s="22"/>
      <c r="EYW1199" s="22"/>
      <c r="EYX1199" s="22"/>
      <c r="EYY1199" s="22"/>
      <c r="EYZ1199" s="22"/>
      <c r="EZA1199" s="22"/>
      <c r="EZB1199" s="22"/>
      <c r="EZC1199" s="22"/>
      <c r="EZD1199" s="22"/>
      <c r="EZE1199" s="22"/>
      <c r="EZF1199" s="22"/>
      <c r="EZG1199" s="22"/>
      <c r="EZH1199" s="22"/>
      <c r="EZI1199" s="22"/>
      <c r="EZJ1199" s="22"/>
      <c r="EZK1199" s="22"/>
      <c r="EZL1199" s="22"/>
      <c r="EZM1199" s="22"/>
      <c r="EZN1199" s="22"/>
      <c r="EZO1199" s="22"/>
      <c r="EZP1199" s="22"/>
      <c r="EZQ1199" s="22"/>
      <c r="EZR1199" s="22"/>
      <c r="EZS1199" s="22"/>
      <c r="EZT1199" s="22"/>
      <c r="EZU1199" s="22"/>
      <c r="EZV1199" s="22"/>
      <c r="EZW1199" s="22"/>
      <c r="EZX1199" s="22"/>
      <c r="EZY1199" s="22"/>
      <c r="EZZ1199" s="22"/>
      <c r="FAA1199" s="22"/>
      <c r="FAB1199" s="22"/>
      <c r="FAC1199" s="22"/>
      <c r="FAD1199" s="22"/>
      <c r="FAE1199" s="22"/>
      <c r="FAF1199" s="22"/>
      <c r="FAG1199" s="22"/>
      <c r="FAH1199" s="22"/>
      <c r="FAI1199" s="22"/>
      <c r="FAJ1199" s="22"/>
      <c r="FAK1199" s="22"/>
      <c r="FAL1199" s="22"/>
      <c r="FAM1199" s="22"/>
      <c r="FAN1199" s="22"/>
      <c r="FAO1199" s="22"/>
      <c r="FAP1199" s="22"/>
      <c r="FAQ1199" s="22"/>
      <c r="FAR1199" s="22"/>
      <c r="FAS1199" s="22"/>
      <c r="FAT1199" s="22"/>
      <c r="FAU1199" s="22"/>
      <c r="FAV1199" s="22"/>
      <c r="FAW1199" s="22"/>
      <c r="FAX1199" s="22"/>
      <c r="FAY1199" s="22"/>
      <c r="FAZ1199" s="22"/>
      <c r="FBA1199" s="22"/>
      <c r="FBB1199" s="22"/>
      <c r="FBC1199" s="22"/>
      <c r="FBD1199" s="22"/>
      <c r="FBE1199" s="22"/>
      <c r="FBF1199" s="22"/>
      <c r="FBG1199" s="22"/>
      <c r="FBH1199" s="22"/>
      <c r="FBI1199" s="22"/>
      <c r="FBJ1199" s="22"/>
      <c r="FBK1199" s="22"/>
      <c r="FBL1199" s="22"/>
      <c r="FBM1199" s="22"/>
      <c r="FBN1199" s="22"/>
      <c r="FBO1199" s="22"/>
      <c r="FBP1199" s="22"/>
      <c r="FBQ1199" s="22"/>
      <c r="FBR1199" s="22"/>
      <c r="FBS1199" s="22"/>
      <c r="FBT1199" s="22"/>
      <c r="FBU1199" s="22"/>
      <c r="FBV1199" s="22"/>
      <c r="FBW1199" s="22"/>
      <c r="FBX1199" s="22"/>
      <c r="FBY1199" s="22"/>
      <c r="FBZ1199" s="22"/>
      <c r="FCA1199" s="22"/>
      <c r="FCB1199" s="22"/>
      <c r="FCC1199" s="22"/>
      <c r="FCD1199" s="22"/>
      <c r="FCE1199" s="22"/>
      <c r="FCF1199" s="22"/>
      <c r="FCG1199" s="22"/>
      <c r="FCH1199" s="22"/>
      <c r="FCI1199" s="22"/>
      <c r="FCJ1199" s="22"/>
      <c r="FCK1199" s="22"/>
      <c r="FCL1199" s="22"/>
      <c r="FCM1199" s="22"/>
      <c r="FCN1199" s="22"/>
      <c r="FCO1199" s="22"/>
      <c r="FCP1199" s="22"/>
      <c r="FCQ1199" s="22"/>
      <c r="FCR1199" s="22"/>
      <c r="FCS1199" s="22"/>
      <c r="FCT1199" s="22"/>
      <c r="FCU1199" s="22"/>
      <c r="FCV1199" s="22"/>
      <c r="FCW1199" s="22"/>
      <c r="FCX1199" s="22"/>
      <c r="FCY1199" s="22"/>
      <c r="FCZ1199" s="22"/>
      <c r="FDA1199" s="22"/>
      <c r="FDB1199" s="22"/>
      <c r="FDC1199" s="22"/>
      <c r="FDD1199" s="22"/>
      <c r="FDE1199" s="22"/>
      <c r="FDF1199" s="22"/>
      <c r="FDG1199" s="22"/>
      <c r="FDH1199" s="22"/>
      <c r="FDI1199" s="22"/>
      <c r="FDJ1199" s="22"/>
      <c r="FDK1199" s="22"/>
      <c r="FDL1199" s="22"/>
      <c r="FDM1199" s="22"/>
      <c r="FDN1199" s="22"/>
      <c r="FDO1199" s="22"/>
      <c r="FDP1199" s="22"/>
      <c r="FDQ1199" s="22"/>
      <c r="FDR1199" s="22"/>
      <c r="FDS1199" s="22"/>
      <c r="FDT1199" s="22"/>
      <c r="FDU1199" s="22"/>
      <c r="FDV1199" s="22"/>
      <c r="FDW1199" s="22"/>
      <c r="FDX1199" s="22"/>
      <c r="FDY1199" s="22"/>
      <c r="FDZ1199" s="22"/>
      <c r="FEA1199" s="22"/>
      <c r="FEB1199" s="22"/>
      <c r="FEC1199" s="22"/>
      <c r="FED1199" s="22"/>
      <c r="FEE1199" s="22"/>
      <c r="FEF1199" s="22"/>
      <c r="FEG1199" s="22"/>
      <c r="FEH1199" s="22"/>
      <c r="FEI1199" s="22"/>
      <c r="FEJ1199" s="22"/>
      <c r="FEK1199" s="22"/>
      <c r="FEL1199" s="22"/>
      <c r="FEM1199" s="22"/>
      <c r="FEN1199" s="22"/>
      <c r="FEO1199" s="22"/>
      <c r="FEP1199" s="22"/>
      <c r="FEQ1199" s="22"/>
      <c r="FER1199" s="22"/>
      <c r="FES1199" s="22"/>
      <c r="FET1199" s="22"/>
      <c r="FEU1199" s="22"/>
      <c r="FEV1199" s="22"/>
      <c r="FEW1199" s="22"/>
      <c r="FEX1199" s="22"/>
      <c r="FEY1199" s="22"/>
      <c r="FEZ1199" s="22"/>
      <c r="FFA1199" s="22"/>
      <c r="FFB1199" s="22"/>
      <c r="FFC1199" s="22"/>
      <c r="FFD1199" s="22"/>
      <c r="FFE1199" s="22"/>
      <c r="FFF1199" s="22"/>
      <c r="FFG1199" s="22"/>
      <c r="FFH1199" s="22"/>
      <c r="FFI1199" s="22"/>
      <c r="FFJ1199" s="22"/>
      <c r="FFK1199" s="22"/>
      <c r="FFL1199" s="22"/>
      <c r="FFM1199" s="22"/>
      <c r="FFN1199" s="22"/>
      <c r="FFO1199" s="22"/>
      <c r="FFP1199" s="22"/>
      <c r="FFQ1199" s="22"/>
      <c r="FFR1199" s="22"/>
      <c r="FFS1199" s="22"/>
      <c r="FFT1199" s="22"/>
      <c r="FFU1199" s="22"/>
      <c r="FFV1199" s="22"/>
      <c r="FFW1199" s="22"/>
      <c r="FFX1199" s="22"/>
      <c r="FFY1199" s="22"/>
      <c r="FFZ1199" s="22"/>
      <c r="FGA1199" s="22"/>
      <c r="FGB1199" s="22"/>
      <c r="FGC1199" s="22"/>
      <c r="FGD1199" s="22"/>
      <c r="FGE1199" s="22"/>
      <c r="FGF1199" s="22"/>
      <c r="FGG1199" s="22"/>
      <c r="FGH1199" s="22"/>
      <c r="FGI1199" s="22"/>
      <c r="FGJ1199" s="22"/>
      <c r="FGK1199" s="22"/>
      <c r="FGL1199" s="22"/>
      <c r="FGM1199" s="22"/>
      <c r="FGN1199" s="22"/>
      <c r="FGO1199" s="22"/>
      <c r="FGP1199" s="22"/>
      <c r="FGQ1199" s="22"/>
      <c r="FGR1199" s="22"/>
      <c r="FGS1199" s="22"/>
      <c r="FGT1199" s="22"/>
      <c r="FGU1199" s="22"/>
      <c r="FGV1199" s="22"/>
      <c r="FGW1199" s="22"/>
      <c r="FGX1199" s="22"/>
      <c r="FGY1199" s="22"/>
      <c r="FGZ1199" s="22"/>
      <c r="FHA1199" s="22"/>
      <c r="FHB1199" s="22"/>
      <c r="FHC1199" s="22"/>
      <c r="FHD1199" s="22"/>
      <c r="FHE1199" s="22"/>
      <c r="FHF1199" s="22"/>
      <c r="FHG1199" s="22"/>
      <c r="FHH1199" s="22"/>
      <c r="FHI1199" s="22"/>
      <c r="FHJ1199" s="22"/>
      <c r="FHK1199" s="22"/>
      <c r="FHL1199" s="22"/>
      <c r="FHM1199" s="22"/>
      <c r="FHN1199" s="22"/>
      <c r="FHO1199" s="22"/>
      <c r="FHP1199" s="22"/>
      <c r="FHQ1199" s="22"/>
      <c r="FHR1199" s="22"/>
      <c r="FHS1199" s="22"/>
      <c r="FHT1199" s="22"/>
      <c r="FHU1199" s="22"/>
      <c r="FHV1199" s="22"/>
      <c r="FHW1199" s="22"/>
      <c r="FHX1199" s="22"/>
      <c r="FHY1199" s="22"/>
      <c r="FHZ1199" s="22"/>
      <c r="FIA1199" s="22"/>
      <c r="FIB1199" s="22"/>
      <c r="FIC1199" s="22"/>
      <c r="FID1199" s="22"/>
      <c r="FIE1199" s="22"/>
      <c r="FIF1199" s="22"/>
      <c r="FIG1199" s="22"/>
      <c r="FIH1199" s="22"/>
      <c r="FII1199" s="22"/>
      <c r="FIJ1199" s="22"/>
      <c r="FIK1199" s="22"/>
      <c r="FIL1199" s="22"/>
      <c r="FIM1199" s="22"/>
      <c r="FIN1199" s="22"/>
      <c r="FIO1199" s="22"/>
      <c r="FIP1199" s="22"/>
      <c r="FIQ1199" s="22"/>
      <c r="FIR1199" s="22"/>
      <c r="FIS1199" s="22"/>
      <c r="FIT1199" s="22"/>
      <c r="FIU1199" s="22"/>
      <c r="FIV1199" s="22"/>
      <c r="FIW1199" s="22"/>
      <c r="FIX1199" s="22"/>
      <c r="FIY1199" s="22"/>
      <c r="FIZ1199" s="22"/>
      <c r="FJA1199" s="22"/>
      <c r="FJB1199" s="22"/>
      <c r="FJC1199" s="22"/>
      <c r="FJD1199" s="22"/>
      <c r="FJE1199" s="22"/>
      <c r="FJF1199" s="22"/>
      <c r="FJG1199" s="22"/>
      <c r="FJH1199" s="22"/>
      <c r="FJI1199" s="22"/>
      <c r="FJJ1199" s="22"/>
      <c r="FJK1199" s="22"/>
      <c r="FJL1199" s="22"/>
      <c r="FJM1199" s="22"/>
      <c r="FJN1199" s="22"/>
      <c r="FJO1199" s="22"/>
      <c r="FJP1199" s="22"/>
      <c r="FJQ1199" s="22"/>
      <c r="FJR1199" s="22"/>
      <c r="FJS1199" s="22"/>
      <c r="FJT1199" s="22"/>
      <c r="FJU1199" s="22"/>
      <c r="FJV1199" s="22"/>
      <c r="FJW1199" s="22"/>
      <c r="FJX1199" s="22"/>
      <c r="FJY1199" s="22"/>
      <c r="FJZ1199" s="22"/>
      <c r="FKA1199" s="22"/>
      <c r="FKB1199" s="22"/>
      <c r="FKC1199" s="22"/>
      <c r="FKD1199" s="22"/>
      <c r="FKE1199" s="22"/>
      <c r="FKF1199" s="22"/>
      <c r="FKG1199" s="22"/>
      <c r="FKH1199" s="22"/>
      <c r="FKI1199" s="22"/>
      <c r="FKJ1199" s="22"/>
      <c r="FKK1199" s="22"/>
      <c r="FKL1199" s="22"/>
      <c r="FKM1199" s="22"/>
      <c r="FKN1199" s="22"/>
      <c r="FKO1199" s="22"/>
      <c r="FKP1199" s="22"/>
      <c r="FKQ1199" s="22"/>
      <c r="FKR1199" s="22"/>
      <c r="FKS1199" s="22"/>
      <c r="FKT1199" s="22"/>
      <c r="FKU1199" s="22"/>
      <c r="FKV1199" s="22"/>
      <c r="FKW1199" s="22"/>
      <c r="FKX1199" s="22"/>
      <c r="FKY1199" s="22"/>
      <c r="FKZ1199" s="22"/>
      <c r="FLA1199" s="22"/>
      <c r="FLB1199" s="22"/>
      <c r="FLC1199" s="22"/>
      <c r="FLD1199" s="22"/>
      <c r="FLE1199" s="22"/>
      <c r="FLF1199" s="22"/>
      <c r="FLG1199" s="22"/>
      <c r="FLH1199" s="22"/>
      <c r="FLI1199" s="22"/>
      <c r="FLJ1199" s="22"/>
      <c r="FLK1199" s="22"/>
      <c r="FLL1199" s="22"/>
      <c r="FLM1199" s="22"/>
      <c r="FLN1199" s="22"/>
      <c r="FLO1199" s="22"/>
      <c r="FLP1199" s="22"/>
      <c r="FLQ1199" s="22"/>
      <c r="FLR1199" s="22"/>
      <c r="FLS1199" s="22"/>
      <c r="FLT1199" s="22"/>
      <c r="FLU1199" s="22"/>
      <c r="FLV1199" s="22"/>
      <c r="FLW1199" s="22"/>
      <c r="FLX1199" s="22"/>
      <c r="FLY1199" s="22"/>
      <c r="FLZ1199" s="22"/>
      <c r="FMA1199" s="22"/>
      <c r="FMB1199" s="22"/>
      <c r="FMC1199" s="22"/>
      <c r="FMD1199" s="22"/>
      <c r="FME1199" s="22"/>
      <c r="FMF1199" s="22"/>
      <c r="FMG1199" s="22"/>
      <c r="FMH1199" s="22"/>
      <c r="FMI1199" s="22"/>
      <c r="FMJ1199" s="22"/>
      <c r="FMK1199" s="22"/>
      <c r="FML1199" s="22"/>
      <c r="FMM1199" s="22"/>
      <c r="FMN1199" s="22"/>
      <c r="FMO1199" s="22"/>
      <c r="FMP1199" s="22"/>
      <c r="FMQ1199" s="22"/>
      <c r="FMR1199" s="22"/>
      <c r="FMS1199" s="22"/>
      <c r="FMT1199" s="22"/>
      <c r="FMU1199" s="22"/>
      <c r="FMV1199" s="22"/>
      <c r="FMW1199" s="22"/>
      <c r="FMX1199" s="22"/>
      <c r="FMY1199" s="22"/>
      <c r="FMZ1199" s="22"/>
      <c r="FNA1199" s="22"/>
      <c r="FNB1199" s="22"/>
      <c r="FNC1199" s="22"/>
      <c r="FND1199" s="22"/>
      <c r="FNE1199" s="22"/>
      <c r="FNF1199" s="22"/>
      <c r="FNG1199" s="22"/>
      <c r="FNH1199" s="22"/>
      <c r="FNI1199" s="22"/>
      <c r="FNJ1199" s="22"/>
      <c r="FNK1199" s="22"/>
      <c r="FNL1199" s="22"/>
      <c r="FNM1199" s="22"/>
      <c r="FNN1199" s="22"/>
      <c r="FNO1199" s="22"/>
      <c r="FNP1199" s="22"/>
      <c r="FNQ1199" s="22"/>
      <c r="FNR1199" s="22"/>
      <c r="FNS1199" s="22"/>
      <c r="FNT1199" s="22"/>
      <c r="FNU1199" s="22"/>
      <c r="FNV1199" s="22"/>
      <c r="FNW1199" s="22"/>
      <c r="FNX1199" s="22"/>
      <c r="FNY1199" s="22"/>
      <c r="FNZ1199" s="22"/>
      <c r="FOA1199" s="22"/>
      <c r="FOB1199" s="22"/>
      <c r="FOC1199" s="22"/>
      <c r="FOD1199" s="22"/>
      <c r="FOE1199" s="22"/>
      <c r="FOF1199" s="22"/>
      <c r="FOG1199" s="22"/>
      <c r="FOH1199" s="22"/>
      <c r="FOI1199" s="22"/>
      <c r="FOJ1199" s="22"/>
      <c r="FOK1199" s="22"/>
      <c r="FOL1199" s="22"/>
      <c r="FOM1199" s="22"/>
      <c r="FON1199" s="22"/>
      <c r="FOO1199" s="22"/>
      <c r="FOP1199" s="22"/>
      <c r="FOQ1199" s="22"/>
      <c r="FOR1199" s="22"/>
      <c r="FOS1199" s="22"/>
      <c r="FOT1199" s="22"/>
      <c r="FOU1199" s="22"/>
      <c r="FOV1199" s="22"/>
      <c r="FOW1199" s="22"/>
      <c r="FOX1199" s="22"/>
      <c r="FOY1199" s="22"/>
      <c r="FOZ1199" s="22"/>
      <c r="FPA1199" s="22"/>
      <c r="FPB1199" s="22"/>
      <c r="FPC1199" s="22"/>
      <c r="FPD1199" s="22"/>
      <c r="FPE1199" s="22"/>
      <c r="FPF1199" s="22"/>
      <c r="FPG1199" s="22"/>
      <c r="FPH1199" s="22"/>
      <c r="FPI1199" s="22"/>
      <c r="FPJ1199" s="22"/>
      <c r="FPK1199" s="22"/>
      <c r="FPL1199" s="22"/>
      <c r="FPM1199" s="22"/>
      <c r="FPN1199" s="22"/>
      <c r="FPO1199" s="22"/>
      <c r="FPP1199" s="22"/>
      <c r="FPQ1199" s="22"/>
      <c r="FPR1199" s="22"/>
      <c r="FPS1199" s="22"/>
      <c r="FPT1199" s="22"/>
      <c r="FPU1199" s="22"/>
      <c r="FPV1199" s="22"/>
      <c r="FPW1199" s="22"/>
      <c r="FPX1199" s="22"/>
      <c r="FPY1199" s="22"/>
      <c r="FPZ1199" s="22"/>
      <c r="FQA1199" s="22"/>
      <c r="FQB1199" s="22"/>
      <c r="FQC1199" s="22"/>
      <c r="FQD1199" s="22"/>
      <c r="FQE1199" s="22"/>
      <c r="FQF1199" s="22"/>
      <c r="FQG1199" s="22"/>
      <c r="FQH1199" s="22"/>
      <c r="FQI1199" s="22"/>
      <c r="FQJ1199" s="22"/>
      <c r="FQK1199" s="22"/>
      <c r="FQL1199" s="22"/>
      <c r="FQM1199" s="22"/>
      <c r="FQN1199" s="22"/>
      <c r="FQO1199" s="22"/>
      <c r="FQP1199" s="22"/>
      <c r="FQQ1199" s="22"/>
      <c r="FQR1199" s="22"/>
      <c r="FQS1199" s="22"/>
      <c r="FQT1199" s="22"/>
      <c r="FQU1199" s="22"/>
      <c r="FQV1199" s="22"/>
      <c r="FQW1199" s="22"/>
      <c r="FQX1199" s="22"/>
      <c r="FQY1199" s="22"/>
      <c r="FQZ1199" s="22"/>
      <c r="FRA1199" s="22"/>
      <c r="FRB1199" s="22"/>
      <c r="FRC1199" s="22"/>
      <c r="FRD1199" s="22"/>
      <c r="FRE1199" s="22"/>
      <c r="FRF1199" s="22"/>
      <c r="FRG1199" s="22"/>
      <c r="FRH1199" s="22"/>
      <c r="FRI1199" s="22"/>
      <c r="FRJ1199" s="22"/>
      <c r="FRK1199" s="22"/>
      <c r="FRL1199" s="22"/>
      <c r="FRM1199" s="22"/>
      <c r="FRN1199" s="22"/>
      <c r="FRO1199" s="22"/>
      <c r="FRP1199" s="22"/>
      <c r="FRQ1199" s="22"/>
      <c r="FRR1199" s="22"/>
      <c r="FRS1199" s="22"/>
      <c r="FRT1199" s="22"/>
      <c r="FRU1199" s="22"/>
      <c r="FRV1199" s="22"/>
      <c r="FRW1199" s="22"/>
      <c r="FRX1199" s="22"/>
      <c r="FRY1199" s="22"/>
      <c r="FRZ1199" s="22"/>
      <c r="FSA1199" s="22"/>
      <c r="FSB1199" s="22"/>
      <c r="FSC1199" s="22"/>
      <c r="FSD1199" s="22"/>
      <c r="FSE1199" s="22"/>
      <c r="FSF1199" s="22"/>
      <c r="FSG1199" s="22"/>
      <c r="FSH1199" s="22"/>
      <c r="FSI1199" s="22"/>
      <c r="FSJ1199" s="22"/>
      <c r="FSK1199" s="22"/>
      <c r="FSL1199" s="22"/>
      <c r="FSM1199" s="22"/>
      <c r="FSN1199" s="22"/>
      <c r="FSO1199" s="22"/>
      <c r="FSP1199" s="22"/>
      <c r="FSQ1199" s="22"/>
      <c r="FSR1199" s="22"/>
      <c r="FSS1199" s="22"/>
      <c r="FST1199" s="22"/>
      <c r="FSU1199" s="22"/>
      <c r="FSV1199" s="22"/>
      <c r="FSW1199" s="22"/>
      <c r="FSX1199" s="22"/>
      <c r="FSY1199" s="22"/>
      <c r="FSZ1199" s="22"/>
      <c r="FTA1199" s="22"/>
      <c r="FTB1199" s="22"/>
      <c r="FTC1199" s="22"/>
      <c r="FTD1199" s="22"/>
      <c r="FTE1199" s="22"/>
      <c r="FTF1199" s="22"/>
      <c r="FTG1199" s="22"/>
      <c r="FTH1199" s="22"/>
      <c r="FTI1199" s="22"/>
      <c r="FTJ1199" s="22"/>
      <c r="FTK1199" s="22"/>
      <c r="FTL1199" s="22"/>
      <c r="FTM1199" s="22"/>
      <c r="FTN1199" s="22"/>
      <c r="FTO1199" s="22"/>
      <c r="FTP1199" s="22"/>
      <c r="FTQ1199" s="22"/>
      <c r="FTR1199" s="22"/>
      <c r="FTS1199" s="22"/>
      <c r="FTT1199" s="22"/>
      <c r="FTU1199" s="22"/>
      <c r="FTV1199" s="22"/>
      <c r="FTW1199" s="22"/>
      <c r="FTX1199" s="22"/>
      <c r="FTY1199" s="22"/>
      <c r="FTZ1199" s="22"/>
      <c r="FUA1199" s="22"/>
      <c r="FUB1199" s="22"/>
      <c r="FUC1199" s="22"/>
      <c r="FUD1199" s="22"/>
      <c r="FUE1199" s="22"/>
      <c r="FUF1199" s="22"/>
      <c r="FUG1199" s="22"/>
      <c r="FUH1199" s="22"/>
      <c r="FUI1199" s="22"/>
      <c r="FUJ1199" s="22"/>
      <c r="FUK1199" s="22"/>
      <c r="FUL1199" s="22"/>
      <c r="FUM1199" s="22"/>
      <c r="FUN1199" s="22"/>
      <c r="FUO1199" s="22"/>
      <c r="FUP1199" s="22"/>
      <c r="FUQ1199" s="22"/>
      <c r="FUR1199" s="22"/>
      <c r="FUS1199" s="22"/>
      <c r="FUT1199" s="22"/>
      <c r="FUU1199" s="22"/>
      <c r="FUV1199" s="22"/>
      <c r="FUW1199" s="22"/>
      <c r="FUX1199" s="22"/>
      <c r="FUY1199" s="22"/>
      <c r="FUZ1199" s="22"/>
      <c r="FVA1199" s="22"/>
      <c r="FVB1199" s="22"/>
      <c r="FVC1199" s="22"/>
      <c r="FVD1199" s="22"/>
      <c r="FVE1199" s="22"/>
      <c r="FVF1199" s="22"/>
      <c r="FVG1199" s="22"/>
      <c r="FVH1199" s="22"/>
      <c r="FVI1199" s="22"/>
      <c r="FVJ1199" s="22"/>
      <c r="FVK1199" s="22"/>
      <c r="FVL1199" s="22"/>
      <c r="FVM1199" s="22"/>
      <c r="FVN1199" s="22"/>
      <c r="FVO1199" s="22"/>
      <c r="FVP1199" s="22"/>
      <c r="FVQ1199" s="22"/>
      <c r="FVR1199" s="22"/>
      <c r="FVS1199" s="22"/>
      <c r="FVT1199" s="22"/>
      <c r="FVU1199" s="22"/>
      <c r="FVV1199" s="22"/>
      <c r="FVW1199" s="22"/>
      <c r="FVX1199" s="22"/>
      <c r="FVY1199" s="22"/>
      <c r="FVZ1199" s="22"/>
      <c r="FWA1199" s="22"/>
      <c r="FWB1199" s="22"/>
      <c r="FWC1199" s="22"/>
      <c r="FWD1199" s="22"/>
      <c r="FWE1199" s="22"/>
      <c r="FWF1199" s="22"/>
      <c r="FWG1199" s="22"/>
      <c r="FWH1199" s="22"/>
      <c r="FWI1199" s="22"/>
      <c r="FWJ1199" s="22"/>
      <c r="FWK1199" s="22"/>
      <c r="FWL1199" s="22"/>
      <c r="FWM1199" s="22"/>
      <c r="FWN1199" s="22"/>
      <c r="FWO1199" s="22"/>
      <c r="FWP1199" s="22"/>
      <c r="FWQ1199" s="22"/>
      <c r="FWR1199" s="22"/>
      <c r="FWS1199" s="22"/>
      <c r="FWT1199" s="22"/>
      <c r="FWU1199" s="22"/>
      <c r="FWV1199" s="22"/>
      <c r="FWW1199" s="22"/>
      <c r="FWX1199" s="22"/>
      <c r="FWY1199" s="22"/>
      <c r="FWZ1199" s="22"/>
      <c r="FXA1199" s="22"/>
      <c r="FXB1199" s="22"/>
      <c r="FXC1199" s="22"/>
      <c r="FXD1199" s="22"/>
      <c r="FXE1199" s="22"/>
      <c r="FXF1199" s="22"/>
      <c r="FXG1199" s="22"/>
      <c r="FXH1199" s="22"/>
      <c r="FXI1199" s="22"/>
      <c r="FXJ1199" s="22"/>
      <c r="FXK1199" s="22"/>
      <c r="FXL1199" s="22"/>
      <c r="FXM1199" s="22"/>
      <c r="FXN1199" s="22"/>
      <c r="FXO1199" s="22"/>
      <c r="FXP1199" s="22"/>
      <c r="FXQ1199" s="22"/>
      <c r="FXR1199" s="22"/>
      <c r="FXS1199" s="22"/>
      <c r="FXT1199" s="22"/>
      <c r="FXU1199" s="22"/>
      <c r="FXV1199" s="22"/>
      <c r="FXW1199" s="22"/>
      <c r="FXX1199" s="22"/>
      <c r="FXY1199" s="22"/>
      <c r="FXZ1199" s="22"/>
      <c r="FYA1199" s="22"/>
      <c r="FYB1199" s="22"/>
      <c r="FYC1199" s="22"/>
      <c r="FYD1199" s="22"/>
      <c r="FYE1199" s="22"/>
      <c r="FYF1199" s="22"/>
      <c r="FYG1199" s="22"/>
      <c r="FYH1199" s="22"/>
      <c r="FYI1199" s="22"/>
      <c r="FYJ1199" s="22"/>
      <c r="FYK1199" s="22"/>
      <c r="FYL1199" s="22"/>
      <c r="FYM1199" s="22"/>
      <c r="FYN1199" s="22"/>
      <c r="FYO1199" s="22"/>
      <c r="FYP1199" s="22"/>
      <c r="FYQ1199" s="22"/>
      <c r="FYR1199" s="22"/>
      <c r="FYS1199" s="22"/>
      <c r="FYT1199" s="22"/>
      <c r="FYU1199" s="22"/>
      <c r="FYV1199" s="22"/>
      <c r="FYW1199" s="22"/>
      <c r="FYX1199" s="22"/>
      <c r="FYY1199" s="22"/>
      <c r="FYZ1199" s="22"/>
      <c r="FZA1199" s="22"/>
      <c r="FZB1199" s="22"/>
      <c r="FZC1199" s="22"/>
      <c r="FZD1199" s="22"/>
      <c r="FZE1199" s="22"/>
      <c r="FZF1199" s="22"/>
      <c r="FZG1199" s="22"/>
      <c r="FZH1199" s="22"/>
      <c r="FZI1199" s="22"/>
      <c r="FZJ1199" s="22"/>
      <c r="FZK1199" s="22"/>
      <c r="FZL1199" s="22"/>
      <c r="FZM1199" s="22"/>
      <c r="FZN1199" s="22"/>
      <c r="FZO1199" s="22"/>
      <c r="FZP1199" s="22"/>
      <c r="FZQ1199" s="22"/>
      <c r="FZR1199" s="22"/>
      <c r="FZS1199" s="22"/>
      <c r="FZT1199" s="22"/>
      <c r="FZU1199" s="22"/>
      <c r="FZV1199" s="22"/>
      <c r="FZW1199" s="22"/>
      <c r="FZX1199" s="22"/>
      <c r="FZY1199" s="22"/>
      <c r="FZZ1199" s="22"/>
      <c r="GAA1199" s="22"/>
      <c r="GAB1199" s="22"/>
      <c r="GAC1199" s="22"/>
      <c r="GAD1199" s="22"/>
      <c r="GAE1199" s="22"/>
      <c r="GAF1199" s="22"/>
      <c r="GAG1199" s="22"/>
      <c r="GAH1199" s="22"/>
      <c r="GAI1199" s="22"/>
      <c r="GAJ1199" s="22"/>
      <c r="GAK1199" s="22"/>
      <c r="GAL1199" s="22"/>
      <c r="GAM1199" s="22"/>
      <c r="GAN1199" s="22"/>
      <c r="GAO1199" s="22"/>
      <c r="GAP1199" s="22"/>
      <c r="GAQ1199" s="22"/>
      <c r="GAR1199" s="22"/>
      <c r="GAS1199" s="22"/>
      <c r="GAT1199" s="22"/>
      <c r="GAU1199" s="22"/>
      <c r="GAV1199" s="22"/>
      <c r="GAW1199" s="22"/>
      <c r="GAX1199" s="22"/>
      <c r="GAY1199" s="22"/>
      <c r="GAZ1199" s="22"/>
      <c r="GBA1199" s="22"/>
      <c r="GBB1199" s="22"/>
      <c r="GBC1199" s="22"/>
      <c r="GBD1199" s="22"/>
      <c r="GBE1199" s="22"/>
      <c r="GBF1199" s="22"/>
      <c r="GBG1199" s="22"/>
      <c r="GBH1199" s="22"/>
      <c r="GBI1199" s="22"/>
      <c r="GBJ1199" s="22"/>
      <c r="GBK1199" s="22"/>
      <c r="GBL1199" s="22"/>
      <c r="GBM1199" s="22"/>
      <c r="GBN1199" s="22"/>
      <c r="GBO1199" s="22"/>
      <c r="GBP1199" s="22"/>
      <c r="GBQ1199" s="22"/>
      <c r="GBR1199" s="22"/>
      <c r="GBS1199" s="22"/>
      <c r="GBT1199" s="22"/>
      <c r="GBU1199" s="22"/>
      <c r="GBV1199" s="22"/>
      <c r="GBW1199" s="22"/>
      <c r="GBX1199" s="22"/>
      <c r="GBY1199" s="22"/>
      <c r="GBZ1199" s="22"/>
      <c r="GCA1199" s="22"/>
      <c r="GCB1199" s="22"/>
      <c r="GCC1199" s="22"/>
      <c r="GCD1199" s="22"/>
      <c r="GCE1199" s="22"/>
      <c r="GCF1199" s="22"/>
      <c r="GCG1199" s="22"/>
      <c r="GCH1199" s="22"/>
      <c r="GCI1199" s="22"/>
      <c r="GCJ1199" s="22"/>
      <c r="GCK1199" s="22"/>
      <c r="GCL1199" s="22"/>
      <c r="GCM1199" s="22"/>
      <c r="GCN1199" s="22"/>
      <c r="GCO1199" s="22"/>
      <c r="GCP1199" s="22"/>
      <c r="GCQ1199" s="22"/>
      <c r="GCR1199" s="22"/>
      <c r="GCS1199" s="22"/>
      <c r="GCT1199" s="22"/>
      <c r="GCU1199" s="22"/>
      <c r="GCV1199" s="22"/>
      <c r="GCW1199" s="22"/>
      <c r="GCX1199" s="22"/>
      <c r="GCY1199" s="22"/>
      <c r="GCZ1199" s="22"/>
      <c r="GDA1199" s="22"/>
      <c r="GDB1199" s="22"/>
      <c r="GDC1199" s="22"/>
      <c r="GDD1199" s="22"/>
      <c r="GDE1199" s="22"/>
      <c r="GDF1199" s="22"/>
      <c r="GDG1199" s="22"/>
      <c r="GDH1199" s="22"/>
      <c r="GDI1199" s="22"/>
      <c r="GDJ1199" s="22"/>
      <c r="GDK1199" s="22"/>
      <c r="GDL1199" s="22"/>
      <c r="GDM1199" s="22"/>
      <c r="GDN1199" s="22"/>
      <c r="GDO1199" s="22"/>
      <c r="GDP1199" s="22"/>
      <c r="GDQ1199" s="22"/>
      <c r="GDR1199" s="22"/>
      <c r="GDS1199" s="22"/>
      <c r="GDT1199" s="22"/>
      <c r="GDU1199" s="22"/>
      <c r="GDV1199" s="22"/>
      <c r="GDW1199" s="22"/>
      <c r="GDX1199" s="22"/>
      <c r="GDY1199" s="22"/>
      <c r="GDZ1199" s="22"/>
      <c r="GEA1199" s="22"/>
      <c r="GEB1199" s="22"/>
      <c r="GEC1199" s="22"/>
      <c r="GED1199" s="22"/>
      <c r="GEE1199" s="22"/>
      <c r="GEF1199" s="22"/>
      <c r="GEG1199" s="22"/>
      <c r="GEH1199" s="22"/>
      <c r="GEI1199" s="22"/>
      <c r="GEJ1199" s="22"/>
      <c r="GEK1199" s="22"/>
      <c r="GEL1199" s="22"/>
      <c r="GEM1199" s="22"/>
      <c r="GEN1199" s="22"/>
      <c r="GEO1199" s="22"/>
      <c r="GEP1199" s="22"/>
      <c r="GEQ1199" s="22"/>
      <c r="GER1199" s="22"/>
      <c r="GES1199" s="22"/>
      <c r="GET1199" s="22"/>
      <c r="GEU1199" s="22"/>
      <c r="GEV1199" s="22"/>
      <c r="GEW1199" s="22"/>
      <c r="GEX1199" s="22"/>
      <c r="GEY1199" s="22"/>
      <c r="GEZ1199" s="22"/>
      <c r="GFA1199" s="22"/>
      <c r="GFB1199" s="22"/>
      <c r="GFC1199" s="22"/>
      <c r="GFD1199" s="22"/>
      <c r="GFE1199" s="22"/>
      <c r="GFF1199" s="22"/>
      <c r="GFG1199" s="22"/>
      <c r="GFH1199" s="22"/>
      <c r="GFI1199" s="22"/>
      <c r="GFJ1199" s="22"/>
      <c r="GFK1199" s="22"/>
      <c r="GFL1199" s="22"/>
      <c r="GFM1199" s="22"/>
      <c r="GFN1199" s="22"/>
      <c r="GFO1199" s="22"/>
      <c r="GFP1199" s="22"/>
      <c r="GFQ1199" s="22"/>
      <c r="GFR1199" s="22"/>
      <c r="GFS1199" s="22"/>
      <c r="GFT1199" s="22"/>
      <c r="GFU1199" s="22"/>
      <c r="GFV1199" s="22"/>
      <c r="GFW1199" s="22"/>
      <c r="GFX1199" s="22"/>
      <c r="GFY1199" s="22"/>
      <c r="GFZ1199" s="22"/>
      <c r="GGA1199" s="22"/>
      <c r="GGB1199" s="22"/>
      <c r="GGC1199" s="22"/>
      <c r="GGD1199" s="22"/>
      <c r="GGE1199" s="22"/>
      <c r="GGF1199" s="22"/>
      <c r="GGG1199" s="22"/>
      <c r="GGH1199" s="22"/>
      <c r="GGI1199" s="22"/>
      <c r="GGJ1199" s="22"/>
      <c r="GGK1199" s="22"/>
      <c r="GGL1199" s="22"/>
      <c r="GGM1199" s="22"/>
      <c r="GGN1199" s="22"/>
      <c r="GGO1199" s="22"/>
      <c r="GGP1199" s="22"/>
      <c r="GGQ1199" s="22"/>
      <c r="GGR1199" s="22"/>
      <c r="GGS1199" s="22"/>
      <c r="GGT1199" s="22"/>
      <c r="GGU1199" s="22"/>
      <c r="GGV1199" s="22"/>
      <c r="GGW1199" s="22"/>
      <c r="GGX1199" s="22"/>
      <c r="GGY1199" s="22"/>
      <c r="GGZ1199" s="22"/>
      <c r="GHA1199" s="22"/>
      <c r="GHB1199" s="22"/>
      <c r="GHC1199" s="22"/>
      <c r="GHD1199" s="22"/>
      <c r="GHE1199" s="22"/>
      <c r="GHF1199" s="22"/>
      <c r="GHG1199" s="22"/>
      <c r="GHH1199" s="22"/>
      <c r="GHI1199" s="22"/>
      <c r="GHJ1199" s="22"/>
      <c r="GHK1199" s="22"/>
      <c r="GHL1199" s="22"/>
      <c r="GHM1199" s="22"/>
      <c r="GHN1199" s="22"/>
      <c r="GHO1199" s="22"/>
      <c r="GHP1199" s="22"/>
      <c r="GHQ1199" s="22"/>
      <c r="GHR1199" s="22"/>
      <c r="GHS1199" s="22"/>
      <c r="GHT1199" s="22"/>
      <c r="GHU1199" s="22"/>
      <c r="GHV1199" s="22"/>
      <c r="GHW1199" s="22"/>
      <c r="GHX1199" s="22"/>
      <c r="GHY1199" s="22"/>
      <c r="GHZ1199" s="22"/>
      <c r="GIA1199" s="22"/>
      <c r="GIB1199" s="22"/>
      <c r="GIC1199" s="22"/>
      <c r="GID1199" s="22"/>
      <c r="GIE1199" s="22"/>
      <c r="GIF1199" s="22"/>
      <c r="GIG1199" s="22"/>
      <c r="GIH1199" s="22"/>
      <c r="GII1199" s="22"/>
      <c r="GIJ1199" s="22"/>
      <c r="GIK1199" s="22"/>
      <c r="GIL1199" s="22"/>
      <c r="GIM1199" s="22"/>
      <c r="GIN1199" s="22"/>
      <c r="GIO1199" s="22"/>
      <c r="GIP1199" s="22"/>
      <c r="GIQ1199" s="22"/>
      <c r="GIR1199" s="22"/>
      <c r="GIS1199" s="22"/>
      <c r="GIT1199" s="22"/>
      <c r="GIU1199" s="22"/>
      <c r="GIV1199" s="22"/>
      <c r="GIW1199" s="22"/>
      <c r="GIX1199" s="22"/>
      <c r="GIY1199" s="22"/>
      <c r="GIZ1199" s="22"/>
      <c r="GJA1199" s="22"/>
      <c r="GJB1199" s="22"/>
      <c r="GJC1199" s="22"/>
      <c r="GJD1199" s="22"/>
      <c r="GJE1199" s="22"/>
      <c r="GJF1199" s="22"/>
      <c r="GJG1199" s="22"/>
      <c r="GJH1199" s="22"/>
      <c r="GJI1199" s="22"/>
      <c r="GJJ1199" s="22"/>
      <c r="GJK1199" s="22"/>
      <c r="GJL1199" s="22"/>
      <c r="GJM1199" s="22"/>
      <c r="GJN1199" s="22"/>
      <c r="GJO1199" s="22"/>
      <c r="GJP1199" s="22"/>
      <c r="GJQ1199" s="22"/>
      <c r="GJR1199" s="22"/>
      <c r="GJS1199" s="22"/>
      <c r="GJT1199" s="22"/>
      <c r="GJU1199" s="22"/>
      <c r="GJV1199" s="22"/>
      <c r="GJW1199" s="22"/>
      <c r="GJX1199" s="22"/>
      <c r="GJY1199" s="22"/>
      <c r="GJZ1199" s="22"/>
      <c r="GKA1199" s="22"/>
      <c r="GKB1199" s="22"/>
      <c r="GKC1199" s="22"/>
      <c r="GKD1199" s="22"/>
      <c r="GKE1199" s="22"/>
      <c r="GKF1199" s="22"/>
      <c r="GKG1199" s="22"/>
      <c r="GKH1199" s="22"/>
      <c r="GKI1199" s="22"/>
      <c r="GKJ1199" s="22"/>
      <c r="GKK1199" s="22"/>
      <c r="GKL1199" s="22"/>
      <c r="GKM1199" s="22"/>
      <c r="GKN1199" s="22"/>
      <c r="GKO1199" s="22"/>
      <c r="GKP1199" s="22"/>
      <c r="GKQ1199" s="22"/>
      <c r="GKR1199" s="22"/>
      <c r="GKS1199" s="22"/>
      <c r="GKT1199" s="22"/>
      <c r="GKU1199" s="22"/>
      <c r="GKV1199" s="22"/>
      <c r="GKW1199" s="22"/>
      <c r="GKX1199" s="22"/>
      <c r="GKY1199" s="22"/>
      <c r="GKZ1199" s="22"/>
      <c r="GLA1199" s="22"/>
      <c r="GLB1199" s="22"/>
      <c r="GLC1199" s="22"/>
      <c r="GLD1199" s="22"/>
      <c r="GLE1199" s="22"/>
      <c r="GLF1199" s="22"/>
      <c r="GLG1199" s="22"/>
      <c r="GLH1199" s="22"/>
      <c r="GLI1199" s="22"/>
      <c r="GLJ1199" s="22"/>
      <c r="GLK1199" s="22"/>
      <c r="GLL1199" s="22"/>
      <c r="GLM1199" s="22"/>
      <c r="GLN1199" s="22"/>
      <c r="GLO1199" s="22"/>
      <c r="GLP1199" s="22"/>
      <c r="GLQ1199" s="22"/>
      <c r="GLR1199" s="22"/>
      <c r="GLS1199" s="22"/>
      <c r="GLT1199" s="22"/>
      <c r="GLU1199" s="22"/>
      <c r="GLV1199" s="22"/>
      <c r="GLW1199" s="22"/>
      <c r="GLX1199" s="22"/>
      <c r="GLY1199" s="22"/>
      <c r="GLZ1199" s="22"/>
      <c r="GMA1199" s="22"/>
      <c r="GMB1199" s="22"/>
      <c r="GMC1199" s="22"/>
      <c r="GMD1199" s="22"/>
      <c r="GME1199" s="22"/>
      <c r="GMF1199" s="22"/>
      <c r="GMG1199" s="22"/>
      <c r="GMH1199" s="22"/>
      <c r="GMI1199" s="22"/>
      <c r="GMJ1199" s="22"/>
      <c r="GMK1199" s="22"/>
      <c r="GML1199" s="22"/>
      <c r="GMM1199" s="22"/>
      <c r="GMN1199" s="22"/>
      <c r="GMO1199" s="22"/>
      <c r="GMP1199" s="22"/>
      <c r="GMQ1199" s="22"/>
      <c r="GMR1199" s="22"/>
      <c r="GMS1199" s="22"/>
      <c r="GMT1199" s="22"/>
      <c r="GMU1199" s="22"/>
      <c r="GMV1199" s="22"/>
      <c r="GMW1199" s="22"/>
      <c r="GMX1199" s="22"/>
      <c r="GMY1199" s="22"/>
      <c r="GMZ1199" s="22"/>
      <c r="GNA1199" s="22"/>
      <c r="GNB1199" s="22"/>
      <c r="GNC1199" s="22"/>
      <c r="GND1199" s="22"/>
      <c r="GNE1199" s="22"/>
      <c r="GNF1199" s="22"/>
      <c r="GNG1199" s="22"/>
      <c r="GNH1199" s="22"/>
      <c r="GNI1199" s="22"/>
      <c r="GNJ1199" s="22"/>
      <c r="GNK1199" s="22"/>
      <c r="GNL1199" s="22"/>
      <c r="GNM1199" s="22"/>
      <c r="GNN1199" s="22"/>
      <c r="GNO1199" s="22"/>
      <c r="GNP1199" s="22"/>
      <c r="GNQ1199" s="22"/>
      <c r="GNR1199" s="22"/>
      <c r="GNS1199" s="22"/>
      <c r="GNT1199" s="22"/>
      <c r="GNU1199" s="22"/>
      <c r="GNV1199" s="22"/>
      <c r="GNW1199" s="22"/>
      <c r="GNX1199" s="22"/>
      <c r="GNY1199" s="22"/>
      <c r="GNZ1199" s="22"/>
      <c r="GOA1199" s="22"/>
      <c r="GOB1199" s="22"/>
      <c r="GOC1199" s="22"/>
      <c r="GOD1199" s="22"/>
      <c r="GOE1199" s="22"/>
      <c r="GOF1199" s="22"/>
      <c r="GOG1199" s="22"/>
      <c r="GOH1199" s="22"/>
      <c r="GOI1199" s="22"/>
      <c r="GOJ1199" s="22"/>
      <c r="GOK1199" s="22"/>
      <c r="GOL1199" s="22"/>
      <c r="GOM1199" s="22"/>
      <c r="GON1199" s="22"/>
      <c r="GOO1199" s="22"/>
      <c r="GOP1199" s="22"/>
      <c r="GOQ1199" s="22"/>
      <c r="GOR1199" s="22"/>
      <c r="GOS1199" s="22"/>
      <c r="GOT1199" s="22"/>
      <c r="GOU1199" s="22"/>
      <c r="GOV1199" s="22"/>
      <c r="GOW1199" s="22"/>
      <c r="GOX1199" s="22"/>
      <c r="GOY1199" s="22"/>
      <c r="GOZ1199" s="22"/>
      <c r="GPA1199" s="22"/>
      <c r="GPB1199" s="22"/>
      <c r="GPC1199" s="22"/>
      <c r="GPD1199" s="22"/>
      <c r="GPE1199" s="22"/>
      <c r="GPF1199" s="22"/>
      <c r="GPG1199" s="22"/>
      <c r="GPH1199" s="22"/>
      <c r="GPI1199" s="22"/>
      <c r="GPJ1199" s="22"/>
      <c r="GPK1199" s="22"/>
      <c r="GPL1199" s="22"/>
      <c r="GPM1199" s="22"/>
      <c r="GPN1199" s="22"/>
      <c r="GPO1199" s="22"/>
      <c r="GPP1199" s="22"/>
      <c r="GPQ1199" s="22"/>
      <c r="GPR1199" s="22"/>
      <c r="GPS1199" s="22"/>
      <c r="GPT1199" s="22"/>
      <c r="GPU1199" s="22"/>
      <c r="GPV1199" s="22"/>
      <c r="GPW1199" s="22"/>
      <c r="GPX1199" s="22"/>
      <c r="GPY1199" s="22"/>
      <c r="GPZ1199" s="22"/>
      <c r="GQA1199" s="22"/>
      <c r="GQB1199" s="22"/>
      <c r="GQC1199" s="22"/>
      <c r="GQD1199" s="22"/>
      <c r="GQE1199" s="22"/>
      <c r="GQF1199" s="22"/>
      <c r="GQG1199" s="22"/>
      <c r="GQH1199" s="22"/>
      <c r="GQI1199" s="22"/>
      <c r="GQJ1199" s="22"/>
      <c r="GQK1199" s="22"/>
      <c r="GQL1199" s="22"/>
      <c r="GQM1199" s="22"/>
      <c r="GQN1199" s="22"/>
      <c r="GQO1199" s="22"/>
      <c r="GQP1199" s="22"/>
      <c r="GQQ1199" s="22"/>
      <c r="GQR1199" s="22"/>
      <c r="GQS1199" s="22"/>
      <c r="GQT1199" s="22"/>
      <c r="GQU1199" s="22"/>
      <c r="GQV1199" s="22"/>
      <c r="GQW1199" s="22"/>
      <c r="GQX1199" s="22"/>
      <c r="GQY1199" s="22"/>
      <c r="GQZ1199" s="22"/>
      <c r="GRA1199" s="22"/>
      <c r="GRB1199" s="22"/>
      <c r="GRC1199" s="22"/>
      <c r="GRD1199" s="22"/>
      <c r="GRE1199" s="22"/>
      <c r="GRF1199" s="22"/>
      <c r="GRG1199" s="22"/>
      <c r="GRH1199" s="22"/>
      <c r="GRI1199" s="22"/>
      <c r="GRJ1199" s="22"/>
      <c r="GRK1199" s="22"/>
      <c r="GRL1199" s="22"/>
      <c r="GRM1199" s="22"/>
      <c r="GRN1199" s="22"/>
      <c r="GRO1199" s="22"/>
      <c r="GRP1199" s="22"/>
      <c r="GRQ1199" s="22"/>
      <c r="GRR1199" s="22"/>
      <c r="GRS1199" s="22"/>
      <c r="GRT1199" s="22"/>
      <c r="GRU1199" s="22"/>
      <c r="GRV1199" s="22"/>
      <c r="GRW1199" s="22"/>
      <c r="GRX1199" s="22"/>
      <c r="GRY1199" s="22"/>
      <c r="GRZ1199" s="22"/>
      <c r="GSA1199" s="22"/>
      <c r="GSB1199" s="22"/>
      <c r="GSC1199" s="22"/>
      <c r="GSD1199" s="22"/>
      <c r="GSE1199" s="22"/>
      <c r="GSF1199" s="22"/>
      <c r="GSG1199" s="22"/>
      <c r="GSH1199" s="22"/>
      <c r="GSI1199" s="22"/>
      <c r="GSJ1199" s="22"/>
      <c r="GSK1199" s="22"/>
      <c r="GSL1199" s="22"/>
      <c r="GSM1199" s="22"/>
      <c r="GSN1199" s="22"/>
      <c r="GSO1199" s="22"/>
      <c r="GSP1199" s="22"/>
      <c r="GSQ1199" s="22"/>
      <c r="GSR1199" s="22"/>
      <c r="GSS1199" s="22"/>
      <c r="GST1199" s="22"/>
      <c r="GSU1199" s="22"/>
      <c r="GSV1199" s="22"/>
      <c r="GSW1199" s="22"/>
      <c r="GSX1199" s="22"/>
      <c r="GSY1199" s="22"/>
      <c r="GSZ1199" s="22"/>
      <c r="GTA1199" s="22"/>
      <c r="GTB1199" s="22"/>
      <c r="GTC1199" s="22"/>
      <c r="GTD1199" s="22"/>
      <c r="GTE1199" s="22"/>
      <c r="GTF1199" s="22"/>
      <c r="GTG1199" s="22"/>
      <c r="GTH1199" s="22"/>
      <c r="GTI1199" s="22"/>
      <c r="GTJ1199" s="22"/>
      <c r="GTK1199" s="22"/>
      <c r="GTL1199" s="22"/>
      <c r="GTM1199" s="22"/>
      <c r="GTN1199" s="22"/>
      <c r="GTO1199" s="22"/>
      <c r="GTP1199" s="22"/>
      <c r="GTQ1199" s="22"/>
      <c r="GTR1199" s="22"/>
      <c r="GTS1199" s="22"/>
      <c r="GTT1199" s="22"/>
      <c r="GTU1199" s="22"/>
      <c r="GTV1199" s="22"/>
      <c r="GTW1199" s="22"/>
      <c r="GTX1199" s="22"/>
      <c r="GTY1199" s="22"/>
      <c r="GTZ1199" s="22"/>
      <c r="GUA1199" s="22"/>
      <c r="GUB1199" s="22"/>
      <c r="GUC1199" s="22"/>
      <c r="GUD1199" s="22"/>
      <c r="GUE1199" s="22"/>
      <c r="GUF1199" s="22"/>
      <c r="GUG1199" s="22"/>
      <c r="GUH1199" s="22"/>
      <c r="GUI1199" s="22"/>
      <c r="GUJ1199" s="22"/>
      <c r="GUK1199" s="22"/>
      <c r="GUL1199" s="22"/>
      <c r="GUM1199" s="22"/>
      <c r="GUN1199" s="22"/>
      <c r="GUO1199" s="22"/>
      <c r="GUP1199" s="22"/>
      <c r="GUQ1199" s="22"/>
      <c r="GUR1199" s="22"/>
      <c r="GUS1199" s="22"/>
      <c r="GUT1199" s="22"/>
      <c r="GUU1199" s="22"/>
      <c r="GUV1199" s="22"/>
      <c r="GUW1199" s="22"/>
      <c r="GUX1199" s="22"/>
      <c r="GUY1199" s="22"/>
      <c r="GUZ1199" s="22"/>
      <c r="GVA1199" s="22"/>
      <c r="GVB1199" s="22"/>
      <c r="GVC1199" s="22"/>
      <c r="GVD1199" s="22"/>
      <c r="GVE1199" s="22"/>
      <c r="GVF1199" s="22"/>
      <c r="GVG1199" s="22"/>
      <c r="GVH1199" s="22"/>
      <c r="GVI1199" s="22"/>
      <c r="GVJ1199" s="22"/>
      <c r="GVK1199" s="22"/>
      <c r="GVL1199" s="22"/>
      <c r="GVM1199" s="22"/>
      <c r="GVN1199" s="22"/>
      <c r="GVO1199" s="22"/>
      <c r="GVP1199" s="22"/>
      <c r="GVQ1199" s="22"/>
      <c r="GVR1199" s="22"/>
      <c r="GVS1199" s="22"/>
      <c r="GVT1199" s="22"/>
      <c r="GVU1199" s="22"/>
      <c r="GVV1199" s="22"/>
      <c r="GVW1199" s="22"/>
      <c r="GVX1199" s="22"/>
      <c r="GVY1199" s="22"/>
      <c r="GVZ1199" s="22"/>
      <c r="GWA1199" s="22"/>
      <c r="GWB1199" s="22"/>
      <c r="GWC1199" s="22"/>
      <c r="GWD1199" s="22"/>
      <c r="GWE1199" s="22"/>
      <c r="GWF1199" s="22"/>
      <c r="GWG1199" s="22"/>
      <c r="GWH1199" s="22"/>
      <c r="GWI1199" s="22"/>
      <c r="GWJ1199" s="22"/>
      <c r="GWK1199" s="22"/>
      <c r="GWL1199" s="22"/>
      <c r="GWM1199" s="22"/>
      <c r="GWN1199" s="22"/>
      <c r="GWO1199" s="22"/>
      <c r="GWP1199" s="22"/>
      <c r="GWQ1199" s="22"/>
      <c r="GWR1199" s="22"/>
      <c r="GWS1199" s="22"/>
      <c r="GWT1199" s="22"/>
      <c r="GWU1199" s="22"/>
      <c r="GWV1199" s="22"/>
      <c r="GWW1199" s="22"/>
      <c r="GWX1199" s="22"/>
      <c r="GWY1199" s="22"/>
      <c r="GWZ1199" s="22"/>
      <c r="GXA1199" s="22"/>
      <c r="GXB1199" s="22"/>
      <c r="GXC1199" s="22"/>
      <c r="GXD1199" s="22"/>
      <c r="GXE1199" s="22"/>
      <c r="GXF1199" s="22"/>
      <c r="GXG1199" s="22"/>
      <c r="GXH1199" s="22"/>
      <c r="GXI1199" s="22"/>
      <c r="GXJ1199" s="22"/>
      <c r="GXK1199" s="22"/>
      <c r="GXL1199" s="22"/>
      <c r="GXM1199" s="22"/>
      <c r="GXN1199" s="22"/>
      <c r="GXO1199" s="22"/>
      <c r="GXP1199" s="22"/>
      <c r="GXQ1199" s="22"/>
      <c r="GXR1199" s="22"/>
      <c r="GXS1199" s="22"/>
      <c r="GXT1199" s="22"/>
      <c r="GXU1199" s="22"/>
      <c r="GXV1199" s="22"/>
      <c r="GXW1199" s="22"/>
      <c r="GXX1199" s="22"/>
      <c r="GXY1199" s="22"/>
      <c r="GXZ1199" s="22"/>
      <c r="GYA1199" s="22"/>
      <c r="GYB1199" s="22"/>
      <c r="GYC1199" s="22"/>
      <c r="GYD1199" s="22"/>
      <c r="GYE1199" s="22"/>
      <c r="GYF1199" s="22"/>
      <c r="GYG1199" s="22"/>
      <c r="GYH1199" s="22"/>
      <c r="GYI1199" s="22"/>
      <c r="GYJ1199" s="22"/>
      <c r="GYK1199" s="22"/>
      <c r="GYL1199" s="22"/>
      <c r="GYM1199" s="22"/>
      <c r="GYN1199" s="22"/>
      <c r="GYO1199" s="22"/>
      <c r="GYP1199" s="22"/>
      <c r="GYQ1199" s="22"/>
      <c r="GYR1199" s="22"/>
      <c r="GYS1199" s="22"/>
      <c r="GYT1199" s="22"/>
      <c r="GYU1199" s="22"/>
      <c r="GYV1199" s="22"/>
      <c r="GYW1199" s="22"/>
      <c r="GYX1199" s="22"/>
      <c r="GYY1199" s="22"/>
      <c r="GYZ1199" s="22"/>
      <c r="GZA1199" s="22"/>
      <c r="GZB1199" s="22"/>
      <c r="GZC1199" s="22"/>
      <c r="GZD1199" s="22"/>
      <c r="GZE1199" s="22"/>
      <c r="GZF1199" s="22"/>
      <c r="GZG1199" s="22"/>
      <c r="GZH1199" s="22"/>
      <c r="GZI1199" s="22"/>
      <c r="GZJ1199" s="22"/>
      <c r="GZK1199" s="22"/>
      <c r="GZL1199" s="22"/>
      <c r="GZM1199" s="22"/>
      <c r="GZN1199" s="22"/>
      <c r="GZO1199" s="22"/>
      <c r="GZP1199" s="22"/>
      <c r="GZQ1199" s="22"/>
      <c r="GZR1199" s="22"/>
      <c r="GZS1199" s="22"/>
      <c r="GZT1199" s="22"/>
      <c r="GZU1199" s="22"/>
      <c r="GZV1199" s="22"/>
      <c r="GZW1199" s="22"/>
      <c r="GZX1199" s="22"/>
      <c r="GZY1199" s="22"/>
      <c r="GZZ1199" s="22"/>
      <c r="HAA1199" s="22"/>
      <c r="HAB1199" s="22"/>
      <c r="HAC1199" s="22"/>
      <c r="HAD1199" s="22"/>
      <c r="HAE1199" s="22"/>
      <c r="HAF1199" s="22"/>
      <c r="HAG1199" s="22"/>
      <c r="HAH1199" s="22"/>
      <c r="HAI1199" s="22"/>
      <c r="HAJ1199" s="22"/>
      <c r="HAK1199" s="22"/>
      <c r="HAL1199" s="22"/>
      <c r="HAM1199" s="22"/>
      <c r="HAN1199" s="22"/>
      <c r="HAO1199" s="22"/>
      <c r="HAP1199" s="22"/>
      <c r="HAQ1199" s="22"/>
      <c r="HAR1199" s="22"/>
      <c r="HAS1199" s="22"/>
      <c r="HAT1199" s="22"/>
      <c r="HAU1199" s="22"/>
      <c r="HAV1199" s="22"/>
      <c r="HAW1199" s="22"/>
      <c r="HAX1199" s="22"/>
      <c r="HAY1199" s="22"/>
      <c r="HAZ1199" s="22"/>
      <c r="HBA1199" s="22"/>
      <c r="HBB1199" s="22"/>
      <c r="HBC1199" s="22"/>
      <c r="HBD1199" s="22"/>
      <c r="HBE1199" s="22"/>
      <c r="HBF1199" s="22"/>
      <c r="HBG1199" s="22"/>
      <c r="HBH1199" s="22"/>
      <c r="HBI1199" s="22"/>
      <c r="HBJ1199" s="22"/>
      <c r="HBK1199" s="22"/>
      <c r="HBL1199" s="22"/>
      <c r="HBM1199" s="22"/>
      <c r="HBN1199" s="22"/>
      <c r="HBO1199" s="22"/>
      <c r="HBP1199" s="22"/>
      <c r="HBQ1199" s="22"/>
      <c r="HBR1199" s="22"/>
      <c r="HBS1199" s="22"/>
      <c r="HBT1199" s="22"/>
      <c r="HBU1199" s="22"/>
      <c r="HBV1199" s="22"/>
      <c r="HBW1199" s="22"/>
      <c r="HBX1199" s="22"/>
      <c r="HBY1199" s="22"/>
      <c r="HBZ1199" s="22"/>
      <c r="HCA1199" s="22"/>
      <c r="HCB1199" s="22"/>
      <c r="HCC1199" s="22"/>
      <c r="HCD1199" s="22"/>
      <c r="HCE1199" s="22"/>
      <c r="HCF1199" s="22"/>
      <c r="HCG1199" s="22"/>
      <c r="HCH1199" s="22"/>
      <c r="HCI1199" s="22"/>
      <c r="HCJ1199" s="22"/>
      <c r="HCK1199" s="22"/>
      <c r="HCL1199" s="22"/>
      <c r="HCM1199" s="22"/>
      <c r="HCN1199" s="22"/>
      <c r="HCO1199" s="22"/>
      <c r="HCP1199" s="22"/>
      <c r="HCQ1199" s="22"/>
      <c r="HCR1199" s="22"/>
      <c r="HCS1199" s="22"/>
      <c r="HCT1199" s="22"/>
      <c r="HCU1199" s="22"/>
      <c r="HCV1199" s="22"/>
      <c r="HCW1199" s="22"/>
      <c r="HCX1199" s="22"/>
      <c r="HCY1199" s="22"/>
      <c r="HCZ1199" s="22"/>
      <c r="HDA1199" s="22"/>
      <c r="HDB1199" s="22"/>
      <c r="HDC1199" s="22"/>
      <c r="HDD1199" s="22"/>
      <c r="HDE1199" s="22"/>
      <c r="HDF1199" s="22"/>
      <c r="HDG1199" s="22"/>
      <c r="HDH1199" s="22"/>
      <c r="HDI1199" s="22"/>
      <c r="HDJ1199" s="22"/>
      <c r="HDK1199" s="22"/>
      <c r="HDL1199" s="22"/>
      <c r="HDM1199" s="22"/>
      <c r="HDN1199" s="22"/>
      <c r="HDO1199" s="22"/>
      <c r="HDP1199" s="22"/>
      <c r="HDQ1199" s="22"/>
      <c r="HDR1199" s="22"/>
      <c r="HDS1199" s="22"/>
      <c r="HDT1199" s="22"/>
      <c r="HDU1199" s="22"/>
      <c r="HDV1199" s="22"/>
      <c r="HDW1199" s="22"/>
      <c r="HDX1199" s="22"/>
      <c r="HDY1199" s="22"/>
      <c r="HDZ1199" s="22"/>
      <c r="HEA1199" s="22"/>
      <c r="HEB1199" s="22"/>
      <c r="HEC1199" s="22"/>
      <c r="HED1199" s="22"/>
      <c r="HEE1199" s="22"/>
      <c r="HEF1199" s="22"/>
      <c r="HEG1199" s="22"/>
      <c r="HEH1199" s="22"/>
      <c r="HEI1199" s="22"/>
      <c r="HEJ1199" s="22"/>
      <c r="HEK1199" s="22"/>
      <c r="HEL1199" s="22"/>
      <c r="HEM1199" s="22"/>
      <c r="HEN1199" s="22"/>
      <c r="HEO1199" s="22"/>
      <c r="HEP1199" s="22"/>
      <c r="HEQ1199" s="22"/>
      <c r="HER1199" s="22"/>
      <c r="HES1199" s="22"/>
      <c r="HET1199" s="22"/>
      <c r="HEU1199" s="22"/>
      <c r="HEV1199" s="22"/>
      <c r="HEW1199" s="22"/>
      <c r="HEX1199" s="22"/>
      <c r="HEY1199" s="22"/>
      <c r="HEZ1199" s="22"/>
      <c r="HFA1199" s="22"/>
      <c r="HFB1199" s="22"/>
      <c r="HFC1199" s="22"/>
      <c r="HFD1199" s="22"/>
      <c r="HFE1199" s="22"/>
      <c r="HFF1199" s="22"/>
      <c r="HFG1199" s="22"/>
      <c r="HFH1199" s="22"/>
      <c r="HFI1199" s="22"/>
      <c r="HFJ1199" s="22"/>
      <c r="HFK1199" s="22"/>
      <c r="HFL1199" s="22"/>
      <c r="HFM1199" s="22"/>
      <c r="HFN1199" s="22"/>
      <c r="HFO1199" s="22"/>
      <c r="HFP1199" s="22"/>
      <c r="HFQ1199" s="22"/>
      <c r="HFR1199" s="22"/>
      <c r="HFS1199" s="22"/>
      <c r="HFT1199" s="22"/>
      <c r="HFU1199" s="22"/>
      <c r="HFV1199" s="22"/>
      <c r="HFW1199" s="22"/>
      <c r="HFX1199" s="22"/>
      <c r="HFY1199" s="22"/>
      <c r="HFZ1199" s="22"/>
      <c r="HGA1199" s="22"/>
      <c r="HGB1199" s="22"/>
      <c r="HGC1199" s="22"/>
      <c r="HGD1199" s="22"/>
      <c r="HGE1199" s="22"/>
      <c r="HGF1199" s="22"/>
      <c r="HGG1199" s="22"/>
      <c r="HGH1199" s="22"/>
      <c r="HGI1199" s="22"/>
      <c r="HGJ1199" s="22"/>
      <c r="HGK1199" s="22"/>
      <c r="HGL1199" s="22"/>
      <c r="HGM1199" s="22"/>
      <c r="HGN1199" s="22"/>
      <c r="HGO1199" s="22"/>
      <c r="HGP1199" s="22"/>
      <c r="HGQ1199" s="22"/>
      <c r="HGR1199" s="22"/>
      <c r="HGS1199" s="22"/>
      <c r="HGT1199" s="22"/>
      <c r="HGU1199" s="22"/>
      <c r="HGV1199" s="22"/>
      <c r="HGW1199" s="22"/>
      <c r="HGX1199" s="22"/>
      <c r="HGY1199" s="22"/>
      <c r="HGZ1199" s="22"/>
      <c r="HHA1199" s="22"/>
      <c r="HHB1199" s="22"/>
      <c r="HHC1199" s="22"/>
      <c r="HHD1199" s="22"/>
      <c r="HHE1199" s="22"/>
      <c r="HHF1199" s="22"/>
      <c r="HHG1199" s="22"/>
      <c r="HHH1199" s="22"/>
      <c r="HHI1199" s="22"/>
      <c r="HHJ1199" s="22"/>
      <c r="HHK1199" s="22"/>
      <c r="HHL1199" s="22"/>
      <c r="HHM1199" s="22"/>
      <c r="HHN1199" s="22"/>
      <c r="HHO1199" s="22"/>
      <c r="HHP1199" s="22"/>
      <c r="HHQ1199" s="22"/>
      <c r="HHR1199" s="22"/>
      <c r="HHS1199" s="22"/>
      <c r="HHT1199" s="22"/>
      <c r="HHU1199" s="22"/>
      <c r="HHV1199" s="22"/>
      <c r="HHW1199" s="22"/>
      <c r="HHX1199" s="22"/>
      <c r="HHY1199" s="22"/>
      <c r="HHZ1199" s="22"/>
      <c r="HIA1199" s="22"/>
      <c r="HIB1199" s="22"/>
      <c r="HIC1199" s="22"/>
      <c r="HID1199" s="22"/>
      <c r="HIE1199" s="22"/>
      <c r="HIF1199" s="22"/>
      <c r="HIG1199" s="22"/>
      <c r="HIH1199" s="22"/>
      <c r="HII1199" s="22"/>
      <c r="HIJ1199" s="22"/>
      <c r="HIK1199" s="22"/>
      <c r="HIL1199" s="22"/>
      <c r="HIM1199" s="22"/>
      <c r="HIN1199" s="22"/>
      <c r="HIO1199" s="22"/>
      <c r="HIP1199" s="22"/>
      <c r="HIQ1199" s="22"/>
      <c r="HIR1199" s="22"/>
      <c r="HIS1199" s="22"/>
      <c r="HIT1199" s="22"/>
      <c r="HIU1199" s="22"/>
      <c r="HIV1199" s="22"/>
      <c r="HIW1199" s="22"/>
      <c r="HIX1199" s="22"/>
      <c r="HIY1199" s="22"/>
      <c r="HIZ1199" s="22"/>
      <c r="HJA1199" s="22"/>
      <c r="HJB1199" s="22"/>
      <c r="HJC1199" s="22"/>
      <c r="HJD1199" s="22"/>
      <c r="HJE1199" s="22"/>
      <c r="HJF1199" s="22"/>
      <c r="HJG1199" s="22"/>
      <c r="HJH1199" s="22"/>
      <c r="HJI1199" s="22"/>
      <c r="HJJ1199" s="22"/>
      <c r="HJK1199" s="22"/>
      <c r="HJL1199" s="22"/>
      <c r="HJM1199" s="22"/>
      <c r="HJN1199" s="22"/>
      <c r="HJO1199" s="22"/>
      <c r="HJP1199" s="22"/>
      <c r="HJQ1199" s="22"/>
      <c r="HJR1199" s="22"/>
      <c r="HJS1199" s="22"/>
      <c r="HJT1199" s="22"/>
      <c r="HJU1199" s="22"/>
      <c r="HJV1199" s="22"/>
      <c r="HJW1199" s="22"/>
      <c r="HJX1199" s="22"/>
      <c r="HJY1199" s="22"/>
      <c r="HJZ1199" s="22"/>
      <c r="HKA1199" s="22"/>
      <c r="HKB1199" s="22"/>
      <c r="HKC1199" s="22"/>
      <c r="HKD1199" s="22"/>
      <c r="HKE1199" s="22"/>
      <c r="HKF1199" s="22"/>
      <c r="HKG1199" s="22"/>
      <c r="HKH1199" s="22"/>
      <c r="HKI1199" s="22"/>
      <c r="HKJ1199" s="22"/>
      <c r="HKK1199" s="22"/>
      <c r="HKL1199" s="22"/>
      <c r="HKM1199" s="22"/>
      <c r="HKN1199" s="22"/>
      <c r="HKO1199" s="22"/>
      <c r="HKP1199" s="22"/>
      <c r="HKQ1199" s="22"/>
      <c r="HKR1199" s="22"/>
      <c r="HKS1199" s="22"/>
      <c r="HKT1199" s="22"/>
      <c r="HKU1199" s="22"/>
      <c r="HKV1199" s="22"/>
      <c r="HKW1199" s="22"/>
      <c r="HKX1199" s="22"/>
      <c r="HKY1199" s="22"/>
      <c r="HKZ1199" s="22"/>
      <c r="HLA1199" s="22"/>
      <c r="HLB1199" s="22"/>
      <c r="HLC1199" s="22"/>
      <c r="HLD1199" s="22"/>
      <c r="HLE1199" s="22"/>
      <c r="HLF1199" s="22"/>
      <c r="HLG1199" s="22"/>
      <c r="HLH1199" s="22"/>
      <c r="HLI1199" s="22"/>
      <c r="HLJ1199" s="22"/>
      <c r="HLK1199" s="22"/>
      <c r="HLL1199" s="22"/>
      <c r="HLM1199" s="22"/>
      <c r="HLN1199" s="22"/>
      <c r="HLO1199" s="22"/>
      <c r="HLP1199" s="22"/>
      <c r="HLQ1199" s="22"/>
      <c r="HLR1199" s="22"/>
      <c r="HLS1199" s="22"/>
      <c r="HLT1199" s="22"/>
      <c r="HLU1199" s="22"/>
      <c r="HLV1199" s="22"/>
      <c r="HLW1199" s="22"/>
      <c r="HLX1199" s="22"/>
      <c r="HLY1199" s="22"/>
      <c r="HLZ1199" s="22"/>
      <c r="HMA1199" s="22"/>
      <c r="HMB1199" s="22"/>
      <c r="HMC1199" s="22"/>
      <c r="HMD1199" s="22"/>
      <c r="HME1199" s="22"/>
      <c r="HMF1199" s="22"/>
      <c r="HMG1199" s="22"/>
      <c r="HMH1199" s="22"/>
      <c r="HMI1199" s="22"/>
      <c r="HMJ1199" s="22"/>
      <c r="HMK1199" s="22"/>
      <c r="HML1199" s="22"/>
      <c r="HMM1199" s="22"/>
      <c r="HMN1199" s="22"/>
      <c r="HMO1199" s="22"/>
      <c r="HMP1199" s="22"/>
      <c r="HMQ1199" s="22"/>
      <c r="HMR1199" s="22"/>
      <c r="HMS1199" s="22"/>
      <c r="HMT1199" s="22"/>
      <c r="HMU1199" s="22"/>
      <c r="HMV1199" s="22"/>
      <c r="HMW1199" s="22"/>
      <c r="HMX1199" s="22"/>
      <c r="HMY1199" s="22"/>
      <c r="HMZ1199" s="22"/>
      <c r="HNA1199" s="22"/>
      <c r="HNB1199" s="22"/>
      <c r="HNC1199" s="22"/>
      <c r="HND1199" s="22"/>
      <c r="HNE1199" s="22"/>
      <c r="HNF1199" s="22"/>
      <c r="HNG1199" s="22"/>
      <c r="HNH1199" s="22"/>
      <c r="HNI1199" s="22"/>
      <c r="HNJ1199" s="22"/>
      <c r="HNK1199" s="22"/>
      <c r="HNL1199" s="22"/>
      <c r="HNM1199" s="22"/>
      <c r="HNN1199" s="22"/>
      <c r="HNO1199" s="22"/>
      <c r="HNP1199" s="22"/>
      <c r="HNQ1199" s="22"/>
      <c r="HNR1199" s="22"/>
      <c r="HNS1199" s="22"/>
      <c r="HNT1199" s="22"/>
      <c r="HNU1199" s="22"/>
      <c r="HNV1199" s="22"/>
      <c r="HNW1199" s="22"/>
      <c r="HNX1199" s="22"/>
      <c r="HNY1199" s="22"/>
      <c r="HNZ1199" s="22"/>
      <c r="HOA1199" s="22"/>
      <c r="HOB1199" s="22"/>
      <c r="HOC1199" s="22"/>
      <c r="HOD1199" s="22"/>
      <c r="HOE1199" s="22"/>
      <c r="HOF1199" s="22"/>
      <c r="HOG1199" s="22"/>
      <c r="HOH1199" s="22"/>
      <c r="HOI1199" s="22"/>
      <c r="HOJ1199" s="22"/>
      <c r="HOK1199" s="22"/>
      <c r="HOL1199" s="22"/>
      <c r="HOM1199" s="22"/>
      <c r="HON1199" s="22"/>
      <c r="HOO1199" s="22"/>
      <c r="HOP1199" s="22"/>
      <c r="HOQ1199" s="22"/>
      <c r="HOR1199" s="22"/>
      <c r="HOS1199" s="22"/>
      <c r="HOT1199" s="22"/>
      <c r="HOU1199" s="22"/>
      <c r="HOV1199" s="22"/>
      <c r="HOW1199" s="22"/>
      <c r="HOX1199" s="22"/>
      <c r="HOY1199" s="22"/>
      <c r="HOZ1199" s="22"/>
      <c r="HPA1199" s="22"/>
      <c r="HPB1199" s="22"/>
      <c r="HPC1199" s="22"/>
      <c r="HPD1199" s="22"/>
      <c r="HPE1199" s="22"/>
      <c r="HPF1199" s="22"/>
      <c r="HPG1199" s="22"/>
      <c r="HPH1199" s="22"/>
      <c r="HPI1199" s="22"/>
      <c r="HPJ1199" s="22"/>
      <c r="HPK1199" s="22"/>
      <c r="HPL1199" s="22"/>
      <c r="HPM1199" s="22"/>
      <c r="HPN1199" s="22"/>
      <c r="HPO1199" s="22"/>
      <c r="HPP1199" s="22"/>
      <c r="HPQ1199" s="22"/>
      <c r="HPR1199" s="22"/>
      <c r="HPS1199" s="22"/>
      <c r="HPT1199" s="22"/>
      <c r="HPU1199" s="22"/>
      <c r="HPV1199" s="22"/>
      <c r="HPW1199" s="22"/>
      <c r="HPX1199" s="22"/>
      <c r="HPY1199" s="22"/>
      <c r="HPZ1199" s="22"/>
      <c r="HQA1199" s="22"/>
      <c r="HQB1199" s="22"/>
      <c r="HQC1199" s="22"/>
      <c r="HQD1199" s="22"/>
      <c r="HQE1199" s="22"/>
      <c r="HQF1199" s="22"/>
      <c r="HQG1199" s="22"/>
      <c r="HQH1199" s="22"/>
      <c r="HQI1199" s="22"/>
      <c r="HQJ1199" s="22"/>
      <c r="HQK1199" s="22"/>
      <c r="HQL1199" s="22"/>
      <c r="HQM1199" s="22"/>
      <c r="HQN1199" s="22"/>
      <c r="HQO1199" s="22"/>
      <c r="HQP1199" s="22"/>
      <c r="HQQ1199" s="22"/>
      <c r="HQR1199" s="22"/>
      <c r="HQS1199" s="22"/>
      <c r="HQT1199" s="22"/>
      <c r="HQU1199" s="22"/>
      <c r="HQV1199" s="22"/>
      <c r="HQW1199" s="22"/>
      <c r="HQX1199" s="22"/>
      <c r="HQY1199" s="22"/>
      <c r="HQZ1199" s="22"/>
      <c r="HRA1199" s="22"/>
      <c r="HRB1199" s="22"/>
      <c r="HRC1199" s="22"/>
      <c r="HRD1199" s="22"/>
      <c r="HRE1199" s="22"/>
      <c r="HRF1199" s="22"/>
      <c r="HRG1199" s="22"/>
      <c r="HRH1199" s="22"/>
      <c r="HRI1199" s="22"/>
      <c r="HRJ1199" s="22"/>
      <c r="HRK1199" s="22"/>
      <c r="HRL1199" s="22"/>
      <c r="HRM1199" s="22"/>
      <c r="HRN1199" s="22"/>
      <c r="HRO1199" s="22"/>
      <c r="HRP1199" s="22"/>
      <c r="HRQ1199" s="22"/>
      <c r="HRR1199" s="22"/>
      <c r="HRS1199" s="22"/>
      <c r="HRT1199" s="22"/>
      <c r="HRU1199" s="22"/>
      <c r="HRV1199" s="22"/>
      <c r="HRW1199" s="22"/>
      <c r="HRX1199" s="22"/>
      <c r="HRY1199" s="22"/>
      <c r="HRZ1199" s="22"/>
      <c r="HSA1199" s="22"/>
      <c r="HSB1199" s="22"/>
      <c r="HSC1199" s="22"/>
      <c r="HSD1199" s="22"/>
      <c r="HSE1199" s="22"/>
      <c r="HSF1199" s="22"/>
      <c r="HSG1199" s="22"/>
      <c r="HSH1199" s="22"/>
      <c r="HSI1199" s="22"/>
      <c r="HSJ1199" s="22"/>
      <c r="HSK1199" s="22"/>
      <c r="HSL1199" s="22"/>
      <c r="HSM1199" s="22"/>
      <c r="HSN1199" s="22"/>
      <c r="HSO1199" s="22"/>
      <c r="HSP1199" s="22"/>
      <c r="HSQ1199" s="22"/>
      <c r="HSR1199" s="22"/>
      <c r="HSS1199" s="22"/>
      <c r="HST1199" s="22"/>
      <c r="HSU1199" s="22"/>
      <c r="HSV1199" s="22"/>
      <c r="HSW1199" s="22"/>
      <c r="HSX1199" s="22"/>
      <c r="HSY1199" s="22"/>
      <c r="HSZ1199" s="22"/>
      <c r="HTA1199" s="22"/>
      <c r="HTB1199" s="22"/>
      <c r="HTC1199" s="22"/>
      <c r="HTD1199" s="22"/>
      <c r="HTE1199" s="22"/>
      <c r="HTF1199" s="22"/>
      <c r="HTG1199" s="22"/>
      <c r="HTH1199" s="22"/>
      <c r="HTI1199" s="22"/>
      <c r="HTJ1199" s="22"/>
      <c r="HTK1199" s="22"/>
      <c r="HTL1199" s="22"/>
      <c r="HTM1199" s="22"/>
      <c r="HTN1199" s="22"/>
      <c r="HTO1199" s="22"/>
      <c r="HTP1199" s="22"/>
      <c r="HTQ1199" s="22"/>
      <c r="HTR1199" s="22"/>
      <c r="HTS1199" s="22"/>
      <c r="HTT1199" s="22"/>
      <c r="HTU1199" s="22"/>
      <c r="HTV1199" s="22"/>
      <c r="HTW1199" s="22"/>
      <c r="HTX1199" s="22"/>
      <c r="HTY1199" s="22"/>
      <c r="HTZ1199" s="22"/>
      <c r="HUA1199" s="22"/>
      <c r="HUB1199" s="22"/>
      <c r="HUC1199" s="22"/>
      <c r="HUD1199" s="22"/>
      <c r="HUE1199" s="22"/>
      <c r="HUF1199" s="22"/>
      <c r="HUG1199" s="22"/>
      <c r="HUH1199" s="22"/>
      <c r="HUI1199" s="22"/>
      <c r="HUJ1199" s="22"/>
      <c r="HUK1199" s="22"/>
      <c r="HUL1199" s="22"/>
      <c r="HUM1199" s="22"/>
      <c r="HUN1199" s="22"/>
      <c r="HUO1199" s="22"/>
      <c r="HUP1199" s="22"/>
      <c r="HUQ1199" s="22"/>
      <c r="HUR1199" s="22"/>
      <c r="HUS1199" s="22"/>
      <c r="HUT1199" s="22"/>
      <c r="HUU1199" s="22"/>
      <c r="HUV1199" s="22"/>
      <c r="HUW1199" s="22"/>
      <c r="HUX1199" s="22"/>
      <c r="HUY1199" s="22"/>
      <c r="HUZ1199" s="22"/>
      <c r="HVA1199" s="22"/>
      <c r="HVB1199" s="22"/>
      <c r="HVC1199" s="22"/>
      <c r="HVD1199" s="22"/>
      <c r="HVE1199" s="22"/>
      <c r="HVF1199" s="22"/>
      <c r="HVG1199" s="22"/>
      <c r="HVH1199" s="22"/>
      <c r="HVI1199" s="22"/>
      <c r="HVJ1199" s="22"/>
      <c r="HVK1199" s="22"/>
      <c r="HVL1199" s="22"/>
      <c r="HVM1199" s="22"/>
      <c r="HVN1199" s="22"/>
      <c r="HVO1199" s="22"/>
      <c r="HVP1199" s="22"/>
      <c r="HVQ1199" s="22"/>
      <c r="HVR1199" s="22"/>
      <c r="HVS1199" s="22"/>
      <c r="HVT1199" s="22"/>
      <c r="HVU1199" s="22"/>
      <c r="HVV1199" s="22"/>
      <c r="HVW1199" s="22"/>
      <c r="HVX1199" s="22"/>
      <c r="HVY1199" s="22"/>
      <c r="HVZ1199" s="22"/>
      <c r="HWA1199" s="22"/>
      <c r="HWB1199" s="22"/>
      <c r="HWC1199" s="22"/>
      <c r="HWD1199" s="22"/>
      <c r="HWE1199" s="22"/>
      <c r="HWF1199" s="22"/>
      <c r="HWG1199" s="22"/>
      <c r="HWH1199" s="22"/>
      <c r="HWI1199" s="22"/>
      <c r="HWJ1199" s="22"/>
      <c r="HWK1199" s="22"/>
      <c r="HWL1199" s="22"/>
      <c r="HWM1199" s="22"/>
      <c r="HWN1199" s="22"/>
      <c r="HWO1199" s="22"/>
      <c r="HWP1199" s="22"/>
      <c r="HWQ1199" s="22"/>
      <c r="HWR1199" s="22"/>
      <c r="HWS1199" s="22"/>
      <c r="HWT1199" s="22"/>
      <c r="HWU1199" s="22"/>
      <c r="HWV1199" s="22"/>
      <c r="HWW1199" s="22"/>
      <c r="HWX1199" s="22"/>
      <c r="HWY1199" s="22"/>
      <c r="HWZ1199" s="22"/>
      <c r="HXA1199" s="22"/>
      <c r="HXB1199" s="22"/>
      <c r="HXC1199" s="22"/>
      <c r="HXD1199" s="22"/>
      <c r="HXE1199" s="22"/>
      <c r="HXF1199" s="22"/>
      <c r="HXG1199" s="22"/>
      <c r="HXH1199" s="22"/>
      <c r="HXI1199" s="22"/>
      <c r="HXJ1199" s="22"/>
      <c r="HXK1199" s="22"/>
      <c r="HXL1199" s="22"/>
      <c r="HXM1199" s="22"/>
      <c r="HXN1199" s="22"/>
      <c r="HXO1199" s="22"/>
      <c r="HXP1199" s="22"/>
      <c r="HXQ1199" s="22"/>
      <c r="HXR1199" s="22"/>
      <c r="HXS1199" s="22"/>
      <c r="HXT1199" s="22"/>
      <c r="HXU1199" s="22"/>
      <c r="HXV1199" s="22"/>
      <c r="HXW1199" s="22"/>
      <c r="HXX1199" s="22"/>
      <c r="HXY1199" s="22"/>
      <c r="HXZ1199" s="22"/>
      <c r="HYA1199" s="22"/>
      <c r="HYB1199" s="22"/>
      <c r="HYC1199" s="22"/>
      <c r="HYD1199" s="22"/>
      <c r="HYE1199" s="22"/>
      <c r="HYF1199" s="22"/>
      <c r="HYG1199" s="22"/>
      <c r="HYH1199" s="22"/>
      <c r="HYI1199" s="22"/>
      <c r="HYJ1199" s="22"/>
      <c r="HYK1199" s="22"/>
      <c r="HYL1199" s="22"/>
      <c r="HYM1199" s="22"/>
      <c r="HYN1199" s="22"/>
      <c r="HYO1199" s="22"/>
      <c r="HYP1199" s="22"/>
      <c r="HYQ1199" s="22"/>
      <c r="HYR1199" s="22"/>
      <c r="HYS1199" s="22"/>
      <c r="HYT1199" s="22"/>
      <c r="HYU1199" s="22"/>
      <c r="HYV1199" s="22"/>
      <c r="HYW1199" s="22"/>
      <c r="HYX1199" s="22"/>
      <c r="HYY1199" s="22"/>
      <c r="HYZ1199" s="22"/>
      <c r="HZA1199" s="22"/>
      <c r="HZB1199" s="22"/>
      <c r="HZC1199" s="22"/>
      <c r="HZD1199" s="22"/>
      <c r="HZE1199" s="22"/>
      <c r="HZF1199" s="22"/>
      <c r="HZG1199" s="22"/>
      <c r="HZH1199" s="22"/>
      <c r="HZI1199" s="22"/>
      <c r="HZJ1199" s="22"/>
      <c r="HZK1199" s="22"/>
      <c r="HZL1199" s="22"/>
      <c r="HZM1199" s="22"/>
      <c r="HZN1199" s="22"/>
      <c r="HZO1199" s="22"/>
      <c r="HZP1199" s="22"/>
      <c r="HZQ1199" s="22"/>
      <c r="HZR1199" s="22"/>
      <c r="HZS1199" s="22"/>
      <c r="HZT1199" s="22"/>
      <c r="HZU1199" s="22"/>
      <c r="HZV1199" s="22"/>
      <c r="HZW1199" s="22"/>
      <c r="HZX1199" s="22"/>
      <c r="HZY1199" s="22"/>
      <c r="HZZ1199" s="22"/>
      <c r="IAA1199" s="22"/>
      <c r="IAB1199" s="22"/>
      <c r="IAC1199" s="22"/>
      <c r="IAD1199" s="22"/>
      <c r="IAE1199" s="22"/>
      <c r="IAF1199" s="22"/>
      <c r="IAG1199" s="22"/>
      <c r="IAH1199" s="22"/>
      <c r="IAI1199" s="22"/>
      <c r="IAJ1199" s="22"/>
      <c r="IAK1199" s="22"/>
      <c r="IAL1199" s="22"/>
      <c r="IAM1199" s="22"/>
      <c r="IAN1199" s="22"/>
      <c r="IAO1199" s="22"/>
      <c r="IAP1199" s="22"/>
      <c r="IAQ1199" s="22"/>
      <c r="IAR1199" s="22"/>
      <c r="IAS1199" s="22"/>
      <c r="IAT1199" s="22"/>
      <c r="IAU1199" s="22"/>
      <c r="IAV1199" s="22"/>
      <c r="IAW1199" s="22"/>
      <c r="IAX1199" s="22"/>
      <c r="IAY1199" s="22"/>
      <c r="IAZ1199" s="22"/>
      <c r="IBA1199" s="22"/>
      <c r="IBB1199" s="22"/>
      <c r="IBC1199" s="22"/>
      <c r="IBD1199" s="22"/>
      <c r="IBE1199" s="22"/>
      <c r="IBF1199" s="22"/>
      <c r="IBG1199" s="22"/>
      <c r="IBH1199" s="22"/>
      <c r="IBI1199" s="22"/>
      <c r="IBJ1199" s="22"/>
      <c r="IBK1199" s="22"/>
      <c r="IBL1199" s="22"/>
      <c r="IBM1199" s="22"/>
      <c r="IBN1199" s="22"/>
      <c r="IBO1199" s="22"/>
      <c r="IBP1199" s="22"/>
      <c r="IBQ1199" s="22"/>
      <c r="IBR1199" s="22"/>
      <c r="IBS1199" s="22"/>
      <c r="IBT1199" s="22"/>
      <c r="IBU1199" s="22"/>
      <c r="IBV1199" s="22"/>
      <c r="IBW1199" s="22"/>
      <c r="IBX1199" s="22"/>
      <c r="IBY1199" s="22"/>
      <c r="IBZ1199" s="22"/>
      <c r="ICA1199" s="22"/>
      <c r="ICB1199" s="22"/>
      <c r="ICC1199" s="22"/>
      <c r="ICD1199" s="22"/>
      <c r="ICE1199" s="22"/>
      <c r="ICF1199" s="22"/>
      <c r="ICG1199" s="22"/>
      <c r="ICH1199" s="22"/>
      <c r="ICI1199" s="22"/>
      <c r="ICJ1199" s="22"/>
      <c r="ICK1199" s="22"/>
      <c r="ICL1199" s="22"/>
      <c r="ICM1199" s="22"/>
      <c r="ICN1199" s="22"/>
      <c r="ICO1199" s="22"/>
      <c r="ICP1199" s="22"/>
      <c r="ICQ1199" s="22"/>
      <c r="ICR1199" s="22"/>
      <c r="ICS1199" s="22"/>
      <c r="ICT1199" s="22"/>
      <c r="ICU1199" s="22"/>
      <c r="ICV1199" s="22"/>
      <c r="ICW1199" s="22"/>
      <c r="ICX1199" s="22"/>
      <c r="ICY1199" s="22"/>
      <c r="ICZ1199" s="22"/>
      <c r="IDA1199" s="22"/>
      <c r="IDB1199" s="22"/>
      <c r="IDC1199" s="22"/>
      <c r="IDD1199" s="22"/>
      <c r="IDE1199" s="22"/>
      <c r="IDF1199" s="22"/>
      <c r="IDG1199" s="22"/>
      <c r="IDH1199" s="22"/>
      <c r="IDI1199" s="22"/>
      <c r="IDJ1199" s="22"/>
      <c r="IDK1199" s="22"/>
      <c r="IDL1199" s="22"/>
      <c r="IDM1199" s="22"/>
      <c r="IDN1199" s="22"/>
      <c r="IDO1199" s="22"/>
      <c r="IDP1199" s="22"/>
      <c r="IDQ1199" s="22"/>
      <c r="IDR1199" s="22"/>
      <c r="IDS1199" s="22"/>
      <c r="IDT1199" s="22"/>
      <c r="IDU1199" s="22"/>
      <c r="IDV1199" s="22"/>
      <c r="IDW1199" s="22"/>
      <c r="IDX1199" s="22"/>
      <c r="IDY1199" s="22"/>
      <c r="IDZ1199" s="22"/>
      <c r="IEA1199" s="22"/>
      <c r="IEB1199" s="22"/>
      <c r="IEC1199" s="22"/>
      <c r="IED1199" s="22"/>
      <c r="IEE1199" s="22"/>
      <c r="IEF1199" s="22"/>
      <c r="IEG1199" s="22"/>
      <c r="IEH1199" s="22"/>
      <c r="IEI1199" s="22"/>
      <c r="IEJ1199" s="22"/>
      <c r="IEK1199" s="22"/>
      <c r="IEL1199" s="22"/>
      <c r="IEM1199" s="22"/>
      <c r="IEN1199" s="22"/>
      <c r="IEO1199" s="22"/>
      <c r="IEP1199" s="22"/>
      <c r="IEQ1199" s="22"/>
      <c r="IER1199" s="22"/>
      <c r="IES1199" s="22"/>
      <c r="IET1199" s="22"/>
      <c r="IEU1199" s="22"/>
      <c r="IEV1199" s="22"/>
      <c r="IEW1199" s="22"/>
      <c r="IEX1199" s="22"/>
      <c r="IEY1199" s="22"/>
      <c r="IEZ1199" s="22"/>
      <c r="IFA1199" s="22"/>
      <c r="IFB1199" s="22"/>
      <c r="IFC1199" s="22"/>
      <c r="IFD1199" s="22"/>
      <c r="IFE1199" s="22"/>
      <c r="IFF1199" s="22"/>
      <c r="IFG1199" s="22"/>
      <c r="IFH1199" s="22"/>
      <c r="IFI1199" s="22"/>
      <c r="IFJ1199" s="22"/>
      <c r="IFK1199" s="22"/>
      <c r="IFL1199" s="22"/>
      <c r="IFM1199" s="22"/>
      <c r="IFN1199" s="22"/>
      <c r="IFO1199" s="22"/>
      <c r="IFP1199" s="22"/>
      <c r="IFQ1199" s="22"/>
      <c r="IFR1199" s="22"/>
      <c r="IFS1199" s="22"/>
      <c r="IFT1199" s="22"/>
      <c r="IFU1199" s="22"/>
      <c r="IFV1199" s="22"/>
      <c r="IFW1199" s="22"/>
      <c r="IFX1199" s="22"/>
      <c r="IFY1199" s="22"/>
      <c r="IFZ1199" s="22"/>
      <c r="IGA1199" s="22"/>
      <c r="IGB1199" s="22"/>
      <c r="IGC1199" s="22"/>
      <c r="IGD1199" s="22"/>
      <c r="IGE1199" s="22"/>
      <c r="IGF1199" s="22"/>
      <c r="IGG1199" s="22"/>
      <c r="IGH1199" s="22"/>
      <c r="IGI1199" s="22"/>
      <c r="IGJ1199" s="22"/>
      <c r="IGK1199" s="22"/>
      <c r="IGL1199" s="22"/>
      <c r="IGM1199" s="22"/>
      <c r="IGN1199" s="22"/>
      <c r="IGO1199" s="22"/>
      <c r="IGP1199" s="22"/>
      <c r="IGQ1199" s="22"/>
      <c r="IGR1199" s="22"/>
      <c r="IGS1199" s="22"/>
      <c r="IGT1199" s="22"/>
      <c r="IGU1199" s="22"/>
      <c r="IGV1199" s="22"/>
      <c r="IGW1199" s="22"/>
      <c r="IGX1199" s="22"/>
      <c r="IGY1199" s="22"/>
      <c r="IGZ1199" s="22"/>
      <c r="IHA1199" s="22"/>
      <c r="IHB1199" s="22"/>
      <c r="IHC1199" s="22"/>
      <c r="IHD1199" s="22"/>
      <c r="IHE1199" s="22"/>
      <c r="IHF1199" s="22"/>
      <c r="IHG1199" s="22"/>
      <c r="IHH1199" s="22"/>
      <c r="IHI1199" s="22"/>
      <c r="IHJ1199" s="22"/>
      <c r="IHK1199" s="22"/>
      <c r="IHL1199" s="22"/>
      <c r="IHM1199" s="22"/>
      <c r="IHN1199" s="22"/>
      <c r="IHO1199" s="22"/>
      <c r="IHP1199" s="22"/>
      <c r="IHQ1199" s="22"/>
      <c r="IHR1199" s="22"/>
      <c r="IHS1199" s="22"/>
      <c r="IHT1199" s="22"/>
      <c r="IHU1199" s="22"/>
      <c r="IHV1199" s="22"/>
      <c r="IHW1199" s="22"/>
      <c r="IHX1199" s="22"/>
      <c r="IHY1199" s="22"/>
      <c r="IHZ1199" s="22"/>
      <c r="IIA1199" s="22"/>
      <c r="IIB1199" s="22"/>
      <c r="IIC1199" s="22"/>
      <c r="IID1199" s="22"/>
      <c r="IIE1199" s="22"/>
      <c r="IIF1199" s="22"/>
      <c r="IIG1199" s="22"/>
      <c r="IIH1199" s="22"/>
      <c r="III1199" s="22"/>
      <c r="IIJ1199" s="22"/>
      <c r="IIK1199" s="22"/>
      <c r="IIL1199" s="22"/>
      <c r="IIM1199" s="22"/>
      <c r="IIN1199" s="22"/>
      <c r="IIO1199" s="22"/>
      <c r="IIP1199" s="22"/>
      <c r="IIQ1199" s="22"/>
      <c r="IIR1199" s="22"/>
      <c r="IIS1199" s="22"/>
      <c r="IIT1199" s="22"/>
      <c r="IIU1199" s="22"/>
      <c r="IIV1199" s="22"/>
      <c r="IIW1199" s="22"/>
      <c r="IIX1199" s="22"/>
      <c r="IIY1199" s="22"/>
      <c r="IIZ1199" s="22"/>
      <c r="IJA1199" s="22"/>
      <c r="IJB1199" s="22"/>
      <c r="IJC1199" s="22"/>
      <c r="IJD1199" s="22"/>
      <c r="IJE1199" s="22"/>
      <c r="IJF1199" s="22"/>
      <c r="IJG1199" s="22"/>
      <c r="IJH1199" s="22"/>
      <c r="IJI1199" s="22"/>
      <c r="IJJ1199" s="22"/>
      <c r="IJK1199" s="22"/>
      <c r="IJL1199" s="22"/>
      <c r="IJM1199" s="22"/>
      <c r="IJN1199" s="22"/>
      <c r="IJO1199" s="22"/>
      <c r="IJP1199" s="22"/>
      <c r="IJQ1199" s="22"/>
      <c r="IJR1199" s="22"/>
      <c r="IJS1199" s="22"/>
      <c r="IJT1199" s="22"/>
      <c r="IJU1199" s="22"/>
      <c r="IJV1199" s="22"/>
      <c r="IJW1199" s="22"/>
      <c r="IJX1199" s="22"/>
      <c r="IJY1199" s="22"/>
      <c r="IJZ1199" s="22"/>
      <c r="IKA1199" s="22"/>
      <c r="IKB1199" s="22"/>
      <c r="IKC1199" s="22"/>
      <c r="IKD1199" s="22"/>
      <c r="IKE1199" s="22"/>
      <c r="IKF1199" s="22"/>
      <c r="IKG1199" s="22"/>
      <c r="IKH1199" s="22"/>
      <c r="IKI1199" s="22"/>
      <c r="IKJ1199" s="22"/>
      <c r="IKK1199" s="22"/>
      <c r="IKL1199" s="22"/>
      <c r="IKM1199" s="22"/>
      <c r="IKN1199" s="22"/>
      <c r="IKO1199" s="22"/>
      <c r="IKP1199" s="22"/>
      <c r="IKQ1199" s="22"/>
      <c r="IKR1199" s="22"/>
      <c r="IKS1199" s="22"/>
      <c r="IKT1199" s="22"/>
      <c r="IKU1199" s="22"/>
      <c r="IKV1199" s="22"/>
      <c r="IKW1199" s="22"/>
      <c r="IKX1199" s="22"/>
      <c r="IKY1199" s="22"/>
      <c r="IKZ1199" s="22"/>
      <c r="ILA1199" s="22"/>
      <c r="ILB1199" s="22"/>
      <c r="ILC1199" s="22"/>
      <c r="ILD1199" s="22"/>
      <c r="ILE1199" s="22"/>
      <c r="ILF1199" s="22"/>
      <c r="ILG1199" s="22"/>
      <c r="ILH1199" s="22"/>
      <c r="ILI1199" s="22"/>
      <c r="ILJ1199" s="22"/>
      <c r="ILK1199" s="22"/>
      <c r="ILL1199" s="22"/>
      <c r="ILM1199" s="22"/>
      <c r="ILN1199" s="22"/>
      <c r="ILO1199" s="22"/>
      <c r="ILP1199" s="22"/>
      <c r="ILQ1199" s="22"/>
      <c r="ILR1199" s="22"/>
      <c r="ILS1199" s="22"/>
      <c r="ILT1199" s="22"/>
      <c r="ILU1199" s="22"/>
      <c r="ILV1199" s="22"/>
      <c r="ILW1199" s="22"/>
      <c r="ILX1199" s="22"/>
      <c r="ILY1199" s="22"/>
      <c r="ILZ1199" s="22"/>
      <c r="IMA1199" s="22"/>
      <c r="IMB1199" s="22"/>
      <c r="IMC1199" s="22"/>
      <c r="IMD1199" s="22"/>
      <c r="IME1199" s="22"/>
      <c r="IMF1199" s="22"/>
      <c r="IMG1199" s="22"/>
      <c r="IMH1199" s="22"/>
      <c r="IMI1199" s="22"/>
      <c r="IMJ1199" s="22"/>
      <c r="IMK1199" s="22"/>
      <c r="IML1199" s="22"/>
      <c r="IMM1199" s="22"/>
      <c r="IMN1199" s="22"/>
      <c r="IMO1199" s="22"/>
      <c r="IMP1199" s="22"/>
      <c r="IMQ1199" s="22"/>
      <c r="IMR1199" s="22"/>
      <c r="IMS1199" s="22"/>
      <c r="IMT1199" s="22"/>
      <c r="IMU1199" s="22"/>
      <c r="IMV1199" s="22"/>
      <c r="IMW1199" s="22"/>
      <c r="IMX1199" s="22"/>
      <c r="IMY1199" s="22"/>
      <c r="IMZ1199" s="22"/>
      <c r="INA1199" s="22"/>
      <c r="INB1199" s="22"/>
      <c r="INC1199" s="22"/>
      <c r="IND1199" s="22"/>
      <c r="INE1199" s="22"/>
      <c r="INF1199" s="22"/>
      <c r="ING1199" s="22"/>
      <c r="INH1199" s="22"/>
      <c r="INI1199" s="22"/>
      <c r="INJ1199" s="22"/>
      <c r="INK1199" s="22"/>
      <c r="INL1199" s="22"/>
      <c r="INM1199" s="22"/>
      <c r="INN1199" s="22"/>
      <c r="INO1199" s="22"/>
      <c r="INP1199" s="22"/>
      <c r="INQ1199" s="22"/>
      <c r="INR1199" s="22"/>
      <c r="INS1199" s="22"/>
      <c r="INT1199" s="22"/>
      <c r="INU1199" s="22"/>
      <c r="INV1199" s="22"/>
      <c r="INW1199" s="22"/>
      <c r="INX1199" s="22"/>
      <c r="INY1199" s="22"/>
      <c r="INZ1199" s="22"/>
      <c r="IOA1199" s="22"/>
      <c r="IOB1199" s="22"/>
      <c r="IOC1199" s="22"/>
      <c r="IOD1199" s="22"/>
      <c r="IOE1199" s="22"/>
      <c r="IOF1199" s="22"/>
      <c r="IOG1199" s="22"/>
      <c r="IOH1199" s="22"/>
      <c r="IOI1199" s="22"/>
      <c r="IOJ1199" s="22"/>
      <c r="IOK1199" s="22"/>
      <c r="IOL1199" s="22"/>
      <c r="IOM1199" s="22"/>
      <c r="ION1199" s="22"/>
      <c r="IOO1199" s="22"/>
      <c r="IOP1199" s="22"/>
      <c r="IOQ1199" s="22"/>
      <c r="IOR1199" s="22"/>
      <c r="IOS1199" s="22"/>
      <c r="IOT1199" s="22"/>
      <c r="IOU1199" s="22"/>
      <c r="IOV1199" s="22"/>
      <c r="IOW1199" s="22"/>
      <c r="IOX1199" s="22"/>
      <c r="IOY1199" s="22"/>
      <c r="IOZ1199" s="22"/>
      <c r="IPA1199" s="22"/>
      <c r="IPB1199" s="22"/>
      <c r="IPC1199" s="22"/>
      <c r="IPD1199" s="22"/>
      <c r="IPE1199" s="22"/>
      <c r="IPF1199" s="22"/>
      <c r="IPG1199" s="22"/>
      <c r="IPH1199" s="22"/>
      <c r="IPI1199" s="22"/>
      <c r="IPJ1199" s="22"/>
      <c r="IPK1199" s="22"/>
      <c r="IPL1199" s="22"/>
      <c r="IPM1199" s="22"/>
      <c r="IPN1199" s="22"/>
      <c r="IPO1199" s="22"/>
      <c r="IPP1199" s="22"/>
      <c r="IPQ1199" s="22"/>
      <c r="IPR1199" s="22"/>
      <c r="IPS1199" s="22"/>
      <c r="IPT1199" s="22"/>
      <c r="IPU1199" s="22"/>
      <c r="IPV1199" s="22"/>
      <c r="IPW1199" s="22"/>
      <c r="IPX1199" s="22"/>
      <c r="IPY1199" s="22"/>
      <c r="IPZ1199" s="22"/>
      <c r="IQA1199" s="22"/>
      <c r="IQB1199" s="22"/>
      <c r="IQC1199" s="22"/>
      <c r="IQD1199" s="22"/>
      <c r="IQE1199" s="22"/>
      <c r="IQF1199" s="22"/>
      <c r="IQG1199" s="22"/>
      <c r="IQH1199" s="22"/>
      <c r="IQI1199" s="22"/>
      <c r="IQJ1199" s="22"/>
      <c r="IQK1199" s="22"/>
      <c r="IQL1199" s="22"/>
      <c r="IQM1199" s="22"/>
      <c r="IQN1199" s="22"/>
      <c r="IQO1199" s="22"/>
      <c r="IQP1199" s="22"/>
      <c r="IQQ1199" s="22"/>
      <c r="IQR1199" s="22"/>
      <c r="IQS1199" s="22"/>
      <c r="IQT1199" s="22"/>
      <c r="IQU1199" s="22"/>
      <c r="IQV1199" s="22"/>
      <c r="IQW1199" s="22"/>
      <c r="IQX1199" s="22"/>
      <c r="IQY1199" s="22"/>
      <c r="IQZ1199" s="22"/>
      <c r="IRA1199" s="22"/>
      <c r="IRB1199" s="22"/>
      <c r="IRC1199" s="22"/>
      <c r="IRD1199" s="22"/>
      <c r="IRE1199" s="22"/>
      <c r="IRF1199" s="22"/>
      <c r="IRG1199" s="22"/>
      <c r="IRH1199" s="22"/>
      <c r="IRI1199" s="22"/>
      <c r="IRJ1199" s="22"/>
      <c r="IRK1199" s="22"/>
      <c r="IRL1199" s="22"/>
      <c r="IRM1199" s="22"/>
      <c r="IRN1199" s="22"/>
      <c r="IRO1199" s="22"/>
      <c r="IRP1199" s="22"/>
      <c r="IRQ1199" s="22"/>
      <c r="IRR1199" s="22"/>
      <c r="IRS1199" s="22"/>
      <c r="IRT1199" s="22"/>
      <c r="IRU1199" s="22"/>
      <c r="IRV1199" s="22"/>
      <c r="IRW1199" s="22"/>
      <c r="IRX1199" s="22"/>
      <c r="IRY1199" s="22"/>
      <c r="IRZ1199" s="22"/>
      <c r="ISA1199" s="22"/>
      <c r="ISB1199" s="22"/>
      <c r="ISC1199" s="22"/>
      <c r="ISD1199" s="22"/>
      <c r="ISE1199" s="22"/>
      <c r="ISF1199" s="22"/>
      <c r="ISG1199" s="22"/>
      <c r="ISH1199" s="22"/>
      <c r="ISI1199" s="22"/>
      <c r="ISJ1199" s="22"/>
      <c r="ISK1199" s="22"/>
      <c r="ISL1199" s="22"/>
      <c r="ISM1199" s="22"/>
      <c r="ISN1199" s="22"/>
      <c r="ISO1199" s="22"/>
      <c r="ISP1199" s="22"/>
      <c r="ISQ1199" s="22"/>
      <c r="ISR1199" s="22"/>
      <c r="ISS1199" s="22"/>
      <c r="IST1199" s="22"/>
      <c r="ISU1199" s="22"/>
      <c r="ISV1199" s="22"/>
      <c r="ISW1199" s="22"/>
      <c r="ISX1199" s="22"/>
      <c r="ISY1199" s="22"/>
      <c r="ISZ1199" s="22"/>
      <c r="ITA1199" s="22"/>
      <c r="ITB1199" s="22"/>
      <c r="ITC1199" s="22"/>
      <c r="ITD1199" s="22"/>
      <c r="ITE1199" s="22"/>
      <c r="ITF1199" s="22"/>
      <c r="ITG1199" s="22"/>
      <c r="ITH1199" s="22"/>
      <c r="ITI1199" s="22"/>
      <c r="ITJ1199" s="22"/>
      <c r="ITK1199" s="22"/>
      <c r="ITL1199" s="22"/>
      <c r="ITM1199" s="22"/>
      <c r="ITN1199" s="22"/>
      <c r="ITO1199" s="22"/>
      <c r="ITP1199" s="22"/>
      <c r="ITQ1199" s="22"/>
      <c r="ITR1199" s="22"/>
      <c r="ITS1199" s="22"/>
      <c r="ITT1199" s="22"/>
      <c r="ITU1199" s="22"/>
      <c r="ITV1199" s="22"/>
      <c r="ITW1199" s="22"/>
      <c r="ITX1199" s="22"/>
      <c r="ITY1199" s="22"/>
      <c r="ITZ1199" s="22"/>
      <c r="IUA1199" s="22"/>
      <c r="IUB1199" s="22"/>
      <c r="IUC1199" s="22"/>
      <c r="IUD1199" s="22"/>
      <c r="IUE1199" s="22"/>
      <c r="IUF1199" s="22"/>
      <c r="IUG1199" s="22"/>
      <c r="IUH1199" s="22"/>
      <c r="IUI1199" s="22"/>
      <c r="IUJ1199" s="22"/>
      <c r="IUK1199" s="22"/>
      <c r="IUL1199" s="22"/>
      <c r="IUM1199" s="22"/>
      <c r="IUN1199" s="22"/>
      <c r="IUO1199" s="22"/>
      <c r="IUP1199" s="22"/>
      <c r="IUQ1199" s="22"/>
      <c r="IUR1199" s="22"/>
      <c r="IUS1199" s="22"/>
      <c r="IUT1199" s="22"/>
      <c r="IUU1199" s="22"/>
      <c r="IUV1199" s="22"/>
      <c r="IUW1199" s="22"/>
      <c r="IUX1199" s="22"/>
      <c r="IUY1199" s="22"/>
      <c r="IUZ1199" s="22"/>
      <c r="IVA1199" s="22"/>
      <c r="IVB1199" s="22"/>
      <c r="IVC1199" s="22"/>
      <c r="IVD1199" s="22"/>
      <c r="IVE1199" s="22"/>
      <c r="IVF1199" s="22"/>
      <c r="IVG1199" s="22"/>
      <c r="IVH1199" s="22"/>
      <c r="IVI1199" s="22"/>
      <c r="IVJ1199" s="22"/>
      <c r="IVK1199" s="22"/>
      <c r="IVL1199" s="22"/>
      <c r="IVM1199" s="22"/>
      <c r="IVN1199" s="22"/>
      <c r="IVO1199" s="22"/>
      <c r="IVP1199" s="22"/>
      <c r="IVQ1199" s="22"/>
      <c r="IVR1199" s="22"/>
      <c r="IVS1199" s="22"/>
      <c r="IVT1199" s="22"/>
      <c r="IVU1199" s="22"/>
      <c r="IVV1199" s="22"/>
      <c r="IVW1199" s="22"/>
      <c r="IVX1199" s="22"/>
      <c r="IVY1199" s="22"/>
      <c r="IVZ1199" s="22"/>
      <c r="IWA1199" s="22"/>
      <c r="IWB1199" s="22"/>
      <c r="IWC1199" s="22"/>
      <c r="IWD1199" s="22"/>
      <c r="IWE1199" s="22"/>
      <c r="IWF1199" s="22"/>
      <c r="IWG1199" s="22"/>
      <c r="IWH1199" s="22"/>
      <c r="IWI1199" s="22"/>
      <c r="IWJ1199" s="22"/>
      <c r="IWK1199" s="22"/>
      <c r="IWL1199" s="22"/>
      <c r="IWM1199" s="22"/>
      <c r="IWN1199" s="22"/>
      <c r="IWO1199" s="22"/>
      <c r="IWP1199" s="22"/>
      <c r="IWQ1199" s="22"/>
      <c r="IWR1199" s="22"/>
      <c r="IWS1199" s="22"/>
      <c r="IWT1199" s="22"/>
      <c r="IWU1199" s="22"/>
      <c r="IWV1199" s="22"/>
      <c r="IWW1199" s="22"/>
      <c r="IWX1199" s="22"/>
      <c r="IWY1199" s="22"/>
      <c r="IWZ1199" s="22"/>
      <c r="IXA1199" s="22"/>
      <c r="IXB1199" s="22"/>
      <c r="IXC1199" s="22"/>
      <c r="IXD1199" s="22"/>
      <c r="IXE1199" s="22"/>
      <c r="IXF1199" s="22"/>
      <c r="IXG1199" s="22"/>
      <c r="IXH1199" s="22"/>
      <c r="IXI1199" s="22"/>
      <c r="IXJ1199" s="22"/>
      <c r="IXK1199" s="22"/>
      <c r="IXL1199" s="22"/>
      <c r="IXM1199" s="22"/>
      <c r="IXN1199" s="22"/>
      <c r="IXO1199" s="22"/>
      <c r="IXP1199" s="22"/>
      <c r="IXQ1199" s="22"/>
      <c r="IXR1199" s="22"/>
      <c r="IXS1199" s="22"/>
      <c r="IXT1199" s="22"/>
      <c r="IXU1199" s="22"/>
      <c r="IXV1199" s="22"/>
      <c r="IXW1199" s="22"/>
      <c r="IXX1199" s="22"/>
      <c r="IXY1199" s="22"/>
      <c r="IXZ1199" s="22"/>
      <c r="IYA1199" s="22"/>
      <c r="IYB1199" s="22"/>
      <c r="IYC1199" s="22"/>
      <c r="IYD1199" s="22"/>
      <c r="IYE1199" s="22"/>
      <c r="IYF1199" s="22"/>
      <c r="IYG1199" s="22"/>
      <c r="IYH1199" s="22"/>
      <c r="IYI1199" s="22"/>
      <c r="IYJ1199" s="22"/>
      <c r="IYK1199" s="22"/>
      <c r="IYL1199" s="22"/>
      <c r="IYM1199" s="22"/>
      <c r="IYN1199" s="22"/>
      <c r="IYO1199" s="22"/>
      <c r="IYP1199" s="22"/>
      <c r="IYQ1199" s="22"/>
      <c r="IYR1199" s="22"/>
      <c r="IYS1199" s="22"/>
      <c r="IYT1199" s="22"/>
      <c r="IYU1199" s="22"/>
      <c r="IYV1199" s="22"/>
      <c r="IYW1199" s="22"/>
      <c r="IYX1199" s="22"/>
      <c r="IYY1199" s="22"/>
      <c r="IYZ1199" s="22"/>
      <c r="IZA1199" s="22"/>
      <c r="IZB1199" s="22"/>
      <c r="IZC1199" s="22"/>
      <c r="IZD1199" s="22"/>
      <c r="IZE1199" s="22"/>
      <c r="IZF1199" s="22"/>
      <c r="IZG1199" s="22"/>
      <c r="IZH1199" s="22"/>
      <c r="IZI1199" s="22"/>
      <c r="IZJ1199" s="22"/>
      <c r="IZK1199" s="22"/>
      <c r="IZL1199" s="22"/>
      <c r="IZM1199" s="22"/>
      <c r="IZN1199" s="22"/>
      <c r="IZO1199" s="22"/>
      <c r="IZP1199" s="22"/>
      <c r="IZQ1199" s="22"/>
      <c r="IZR1199" s="22"/>
      <c r="IZS1199" s="22"/>
      <c r="IZT1199" s="22"/>
      <c r="IZU1199" s="22"/>
      <c r="IZV1199" s="22"/>
      <c r="IZW1199" s="22"/>
      <c r="IZX1199" s="22"/>
      <c r="IZY1199" s="22"/>
      <c r="IZZ1199" s="22"/>
      <c r="JAA1199" s="22"/>
      <c r="JAB1199" s="22"/>
      <c r="JAC1199" s="22"/>
      <c r="JAD1199" s="22"/>
      <c r="JAE1199" s="22"/>
      <c r="JAF1199" s="22"/>
      <c r="JAG1199" s="22"/>
      <c r="JAH1199" s="22"/>
      <c r="JAI1199" s="22"/>
      <c r="JAJ1199" s="22"/>
      <c r="JAK1199" s="22"/>
      <c r="JAL1199" s="22"/>
      <c r="JAM1199" s="22"/>
      <c r="JAN1199" s="22"/>
      <c r="JAO1199" s="22"/>
      <c r="JAP1199" s="22"/>
      <c r="JAQ1199" s="22"/>
      <c r="JAR1199" s="22"/>
      <c r="JAS1199" s="22"/>
      <c r="JAT1199" s="22"/>
      <c r="JAU1199" s="22"/>
      <c r="JAV1199" s="22"/>
      <c r="JAW1199" s="22"/>
      <c r="JAX1199" s="22"/>
      <c r="JAY1199" s="22"/>
      <c r="JAZ1199" s="22"/>
      <c r="JBA1199" s="22"/>
      <c r="JBB1199" s="22"/>
      <c r="JBC1199" s="22"/>
      <c r="JBD1199" s="22"/>
      <c r="JBE1199" s="22"/>
      <c r="JBF1199" s="22"/>
      <c r="JBG1199" s="22"/>
      <c r="JBH1199" s="22"/>
      <c r="JBI1199" s="22"/>
      <c r="JBJ1199" s="22"/>
      <c r="JBK1199" s="22"/>
      <c r="JBL1199" s="22"/>
      <c r="JBM1199" s="22"/>
      <c r="JBN1199" s="22"/>
      <c r="JBO1199" s="22"/>
      <c r="JBP1199" s="22"/>
      <c r="JBQ1199" s="22"/>
      <c r="JBR1199" s="22"/>
      <c r="JBS1199" s="22"/>
      <c r="JBT1199" s="22"/>
      <c r="JBU1199" s="22"/>
      <c r="JBV1199" s="22"/>
      <c r="JBW1199" s="22"/>
      <c r="JBX1199" s="22"/>
      <c r="JBY1199" s="22"/>
      <c r="JBZ1199" s="22"/>
      <c r="JCA1199" s="22"/>
      <c r="JCB1199" s="22"/>
      <c r="JCC1199" s="22"/>
      <c r="JCD1199" s="22"/>
      <c r="JCE1199" s="22"/>
      <c r="JCF1199" s="22"/>
      <c r="JCG1199" s="22"/>
      <c r="JCH1199" s="22"/>
      <c r="JCI1199" s="22"/>
      <c r="JCJ1199" s="22"/>
      <c r="JCK1199" s="22"/>
      <c r="JCL1199" s="22"/>
      <c r="JCM1199" s="22"/>
      <c r="JCN1199" s="22"/>
      <c r="JCO1199" s="22"/>
      <c r="JCP1199" s="22"/>
      <c r="JCQ1199" s="22"/>
      <c r="JCR1199" s="22"/>
      <c r="JCS1199" s="22"/>
      <c r="JCT1199" s="22"/>
      <c r="JCU1199" s="22"/>
      <c r="JCV1199" s="22"/>
      <c r="JCW1199" s="22"/>
      <c r="JCX1199" s="22"/>
      <c r="JCY1199" s="22"/>
      <c r="JCZ1199" s="22"/>
      <c r="JDA1199" s="22"/>
      <c r="JDB1199" s="22"/>
      <c r="JDC1199" s="22"/>
      <c r="JDD1199" s="22"/>
      <c r="JDE1199" s="22"/>
      <c r="JDF1199" s="22"/>
      <c r="JDG1199" s="22"/>
      <c r="JDH1199" s="22"/>
      <c r="JDI1199" s="22"/>
      <c r="JDJ1199" s="22"/>
      <c r="JDK1199" s="22"/>
      <c r="JDL1199" s="22"/>
      <c r="JDM1199" s="22"/>
      <c r="JDN1199" s="22"/>
      <c r="JDO1199" s="22"/>
      <c r="JDP1199" s="22"/>
      <c r="JDQ1199" s="22"/>
      <c r="JDR1199" s="22"/>
      <c r="JDS1199" s="22"/>
      <c r="JDT1199" s="22"/>
      <c r="JDU1199" s="22"/>
      <c r="JDV1199" s="22"/>
      <c r="JDW1199" s="22"/>
      <c r="JDX1199" s="22"/>
      <c r="JDY1199" s="22"/>
      <c r="JDZ1199" s="22"/>
      <c r="JEA1199" s="22"/>
      <c r="JEB1199" s="22"/>
      <c r="JEC1199" s="22"/>
      <c r="JED1199" s="22"/>
      <c r="JEE1199" s="22"/>
      <c r="JEF1199" s="22"/>
      <c r="JEG1199" s="22"/>
      <c r="JEH1199" s="22"/>
      <c r="JEI1199" s="22"/>
      <c r="JEJ1199" s="22"/>
      <c r="JEK1199" s="22"/>
      <c r="JEL1199" s="22"/>
      <c r="JEM1199" s="22"/>
      <c r="JEN1199" s="22"/>
      <c r="JEO1199" s="22"/>
      <c r="JEP1199" s="22"/>
      <c r="JEQ1199" s="22"/>
      <c r="JER1199" s="22"/>
      <c r="JES1199" s="22"/>
      <c r="JET1199" s="22"/>
      <c r="JEU1199" s="22"/>
      <c r="JEV1199" s="22"/>
      <c r="JEW1199" s="22"/>
      <c r="JEX1199" s="22"/>
      <c r="JEY1199" s="22"/>
      <c r="JEZ1199" s="22"/>
      <c r="JFA1199" s="22"/>
      <c r="JFB1199" s="22"/>
      <c r="JFC1199" s="22"/>
      <c r="JFD1199" s="22"/>
      <c r="JFE1199" s="22"/>
      <c r="JFF1199" s="22"/>
      <c r="JFG1199" s="22"/>
      <c r="JFH1199" s="22"/>
      <c r="JFI1199" s="22"/>
      <c r="JFJ1199" s="22"/>
      <c r="JFK1199" s="22"/>
      <c r="JFL1199" s="22"/>
      <c r="JFM1199" s="22"/>
      <c r="JFN1199" s="22"/>
      <c r="JFO1199" s="22"/>
      <c r="JFP1199" s="22"/>
      <c r="JFQ1199" s="22"/>
      <c r="JFR1199" s="22"/>
      <c r="JFS1199" s="22"/>
      <c r="JFT1199" s="22"/>
      <c r="JFU1199" s="22"/>
      <c r="JFV1199" s="22"/>
      <c r="JFW1199" s="22"/>
      <c r="JFX1199" s="22"/>
      <c r="JFY1199" s="22"/>
      <c r="JFZ1199" s="22"/>
      <c r="JGA1199" s="22"/>
      <c r="JGB1199" s="22"/>
      <c r="JGC1199" s="22"/>
      <c r="JGD1199" s="22"/>
      <c r="JGE1199" s="22"/>
      <c r="JGF1199" s="22"/>
      <c r="JGG1199" s="22"/>
      <c r="JGH1199" s="22"/>
      <c r="JGI1199" s="22"/>
      <c r="JGJ1199" s="22"/>
      <c r="JGK1199" s="22"/>
      <c r="JGL1199" s="22"/>
      <c r="JGM1199" s="22"/>
      <c r="JGN1199" s="22"/>
      <c r="JGO1199" s="22"/>
      <c r="JGP1199" s="22"/>
      <c r="JGQ1199" s="22"/>
      <c r="JGR1199" s="22"/>
      <c r="JGS1199" s="22"/>
      <c r="JGT1199" s="22"/>
      <c r="JGU1199" s="22"/>
      <c r="JGV1199" s="22"/>
      <c r="JGW1199" s="22"/>
      <c r="JGX1199" s="22"/>
      <c r="JGY1199" s="22"/>
      <c r="JGZ1199" s="22"/>
      <c r="JHA1199" s="22"/>
      <c r="JHB1199" s="22"/>
      <c r="JHC1199" s="22"/>
      <c r="JHD1199" s="22"/>
      <c r="JHE1199" s="22"/>
      <c r="JHF1199" s="22"/>
      <c r="JHG1199" s="22"/>
      <c r="JHH1199" s="22"/>
      <c r="JHI1199" s="22"/>
      <c r="JHJ1199" s="22"/>
      <c r="JHK1199" s="22"/>
      <c r="JHL1199" s="22"/>
      <c r="JHM1199" s="22"/>
      <c r="JHN1199" s="22"/>
      <c r="JHO1199" s="22"/>
      <c r="JHP1199" s="22"/>
      <c r="JHQ1199" s="22"/>
      <c r="JHR1199" s="22"/>
      <c r="JHS1199" s="22"/>
      <c r="JHT1199" s="22"/>
      <c r="JHU1199" s="22"/>
      <c r="JHV1199" s="22"/>
      <c r="JHW1199" s="22"/>
      <c r="JHX1199" s="22"/>
      <c r="JHY1199" s="22"/>
      <c r="JHZ1199" s="22"/>
      <c r="JIA1199" s="22"/>
      <c r="JIB1199" s="22"/>
      <c r="JIC1199" s="22"/>
      <c r="JID1199" s="22"/>
      <c r="JIE1199" s="22"/>
      <c r="JIF1199" s="22"/>
      <c r="JIG1199" s="22"/>
      <c r="JIH1199" s="22"/>
      <c r="JII1199" s="22"/>
      <c r="JIJ1199" s="22"/>
      <c r="JIK1199" s="22"/>
      <c r="JIL1199" s="22"/>
      <c r="JIM1199" s="22"/>
      <c r="JIN1199" s="22"/>
      <c r="JIO1199" s="22"/>
      <c r="JIP1199" s="22"/>
      <c r="JIQ1199" s="22"/>
      <c r="JIR1199" s="22"/>
      <c r="JIS1199" s="22"/>
      <c r="JIT1199" s="22"/>
      <c r="JIU1199" s="22"/>
      <c r="JIV1199" s="22"/>
      <c r="JIW1199" s="22"/>
      <c r="JIX1199" s="22"/>
      <c r="JIY1199" s="22"/>
      <c r="JIZ1199" s="22"/>
      <c r="JJA1199" s="22"/>
      <c r="JJB1199" s="22"/>
      <c r="JJC1199" s="22"/>
      <c r="JJD1199" s="22"/>
      <c r="JJE1199" s="22"/>
      <c r="JJF1199" s="22"/>
      <c r="JJG1199" s="22"/>
      <c r="JJH1199" s="22"/>
      <c r="JJI1199" s="22"/>
      <c r="JJJ1199" s="22"/>
      <c r="JJK1199" s="22"/>
      <c r="JJL1199" s="22"/>
      <c r="JJM1199" s="22"/>
      <c r="JJN1199" s="22"/>
      <c r="JJO1199" s="22"/>
      <c r="JJP1199" s="22"/>
      <c r="JJQ1199" s="22"/>
      <c r="JJR1199" s="22"/>
      <c r="JJS1199" s="22"/>
      <c r="JJT1199" s="22"/>
      <c r="JJU1199" s="22"/>
      <c r="JJV1199" s="22"/>
      <c r="JJW1199" s="22"/>
      <c r="JJX1199" s="22"/>
      <c r="JJY1199" s="22"/>
      <c r="JJZ1199" s="22"/>
      <c r="JKA1199" s="22"/>
      <c r="JKB1199" s="22"/>
      <c r="JKC1199" s="22"/>
      <c r="JKD1199" s="22"/>
      <c r="JKE1199" s="22"/>
      <c r="JKF1199" s="22"/>
      <c r="JKG1199" s="22"/>
      <c r="JKH1199" s="22"/>
      <c r="JKI1199" s="22"/>
      <c r="JKJ1199" s="22"/>
      <c r="JKK1199" s="22"/>
      <c r="JKL1199" s="22"/>
      <c r="JKM1199" s="22"/>
      <c r="JKN1199" s="22"/>
      <c r="JKO1199" s="22"/>
      <c r="JKP1199" s="22"/>
      <c r="JKQ1199" s="22"/>
      <c r="JKR1199" s="22"/>
      <c r="JKS1199" s="22"/>
      <c r="JKT1199" s="22"/>
      <c r="JKU1199" s="22"/>
      <c r="JKV1199" s="22"/>
      <c r="JKW1199" s="22"/>
      <c r="JKX1199" s="22"/>
      <c r="JKY1199" s="22"/>
      <c r="JKZ1199" s="22"/>
      <c r="JLA1199" s="22"/>
      <c r="JLB1199" s="22"/>
      <c r="JLC1199" s="22"/>
      <c r="JLD1199" s="22"/>
      <c r="JLE1199" s="22"/>
      <c r="JLF1199" s="22"/>
      <c r="JLG1199" s="22"/>
      <c r="JLH1199" s="22"/>
      <c r="JLI1199" s="22"/>
      <c r="JLJ1199" s="22"/>
      <c r="JLK1199" s="22"/>
      <c r="JLL1199" s="22"/>
      <c r="JLM1199" s="22"/>
      <c r="JLN1199" s="22"/>
      <c r="JLO1199" s="22"/>
      <c r="JLP1199" s="22"/>
      <c r="JLQ1199" s="22"/>
      <c r="JLR1199" s="22"/>
      <c r="JLS1199" s="22"/>
      <c r="JLT1199" s="22"/>
      <c r="JLU1199" s="22"/>
      <c r="JLV1199" s="22"/>
      <c r="JLW1199" s="22"/>
      <c r="JLX1199" s="22"/>
      <c r="JLY1199" s="22"/>
      <c r="JLZ1199" s="22"/>
      <c r="JMA1199" s="22"/>
      <c r="JMB1199" s="22"/>
      <c r="JMC1199" s="22"/>
      <c r="JMD1199" s="22"/>
      <c r="JME1199" s="22"/>
      <c r="JMF1199" s="22"/>
      <c r="JMG1199" s="22"/>
      <c r="JMH1199" s="22"/>
      <c r="JMI1199" s="22"/>
      <c r="JMJ1199" s="22"/>
      <c r="JMK1199" s="22"/>
      <c r="JML1199" s="22"/>
      <c r="JMM1199" s="22"/>
      <c r="JMN1199" s="22"/>
      <c r="JMO1199" s="22"/>
      <c r="JMP1199" s="22"/>
      <c r="JMQ1199" s="22"/>
      <c r="JMR1199" s="22"/>
      <c r="JMS1199" s="22"/>
      <c r="JMT1199" s="22"/>
      <c r="JMU1199" s="22"/>
      <c r="JMV1199" s="22"/>
      <c r="JMW1199" s="22"/>
      <c r="JMX1199" s="22"/>
      <c r="JMY1199" s="22"/>
      <c r="JMZ1199" s="22"/>
      <c r="JNA1199" s="22"/>
      <c r="JNB1199" s="22"/>
      <c r="JNC1199" s="22"/>
      <c r="JND1199" s="22"/>
      <c r="JNE1199" s="22"/>
      <c r="JNF1199" s="22"/>
      <c r="JNG1199" s="22"/>
      <c r="JNH1199" s="22"/>
      <c r="JNI1199" s="22"/>
      <c r="JNJ1199" s="22"/>
      <c r="JNK1199" s="22"/>
      <c r="JNL1199" s="22"/>
      <c r="JNM1199" s="22"/>
      <c r="JNN1199" s="22"/>
      <c r="JNO1199" s="22"/>
      <c r="JNP1199" s="22"/>
      <c r="JNQ1199" s="22"/>
      <c r="JNR1199" s="22"/>
      <c r="JNS1199" s="22"/>
      <c r="JNT1199" s="22"/>
      <c r="JNU1199" s="22"/>
      <c r="JNV1199" s="22"/>
      <c r="JNW1199" s="22"/>
      <c r="JNX1199" s="22"/>
      <c r="JNY1199" s="22"/>
      <c r="JNZ1199" s="22"/>
      <c r="JOA1199" s="22"/>
      <c r="JOB1199" s="22"/>
      <c r="JOC1199" s="22"/>
      <c r="JOD1199" s="22"/>
      <c r="JOE1199" s="22"/>
      <c r="JOF1199" s="22"/>
      <c r="JOG1199" s="22"/>
      <c r="JOH1199" s="22"/>
      <c r="JOI1199" s="22"/>
      <c r="JOJ1199" s="22"/>
      <c r="JOK1199" s="22"/>
      <c r="JOL1199" s="22"/>
      <c r="JOM1199" s="22"/>
      <c r="JON1199" s="22"/>
      <c r="JOO1199" s="22"/>
      <c r="JOP1199" s="22"/>
      <c r="JOQ1199" s="22"/>
      <c r="JOR1199" s="22"/>
      <c r="JOS1199" s="22"/>
      <c r="JOT1199" s="22"/>
      <c r="JOU1199" s="22"/>
      <c r="JOV1199" s="22"/>
      <c r="JOW1199" s="22"/>
      <c r="JOX1199" s="22"/>
      <c r="JOY1199" s="22"/>
      <c r="JOZ1199" s="22"/>
      <c r="JPA1199" s="22"/>
      <c r="JPB1199" s="22"/>
      <c r="JPC1199" s="22"/>
      <c r="JPD1199" s="22"/>
      <c r="JPE1199" s="22"/>
      <c r="JPF1199" s="22"/>
      <c r="JPG1199" s="22"/>
      <c r="JPH1199" s="22"/>
      <c r="JPI1199" s="22"/>
      <c r="JPJ1199" s="22"/>
      <c r="JPK1199" s="22"/>
      <c r="JPL1199" s="22"/>
      <c r="JPM1199" s="22"/>
      <c r="JPN1199" s="22"/>
      <c r="JPO1199" s="22"/>
      <c r="JPP1199" s="22"/>
      <c r="JPQ1199" s="22"/>
      <c r="JPR1199" s="22"/>
      <c r="JPS1199" s="22"/>
      <c r="JPT1199" s="22"/>
      <c r="JPU1199" s="22"/>
      <c r="JPV1199" s="22"/>
      <c r="JPW1199" s="22"/>
      <c r="JPX1199" s="22"/>
      <c r="JPY1199" s="22"/>
      <c r="JPZ1199" s="22"/>
      <c r="JQA1199" s="22"/>
      <c r="JQB1199" s="22"/>
      <c r="JQC1199" s="22"/>
      <c r="JQD1199" s="22"/>
      <c r="JQE1199" s="22"/>
      <c r="JQF1199" s="22"/>
      <c r="JQG1199" s="22"/>
      <c r="JQH1199" s="22"/>
      <c r="JQI1199" s="22"/>
      <c r="JQJ1199" s="22"/>
      <c r="JQK1199" s="22"/>
      <c r="JQL1199" s="22"/>
      <c r="JQM1199" s="22"/>
      <c r="JQN1199" s="22"/>
      <c r="JQO1199" s="22"/>
      <c r="JQP1199" s="22"/>
      <c r="JQQ1199" s="22"/>
      <c r="JQR1199" s="22"/>
      <c r="JQS1199" s="22"/>
      <c r="JQT1199" s="22"/>
      <c r="JQU1199" s="22"/>
      <c r="JQV1199" s="22"/>
      <c r="JQW1199" s="22"/>
      <c r="JQX1199" s="22"/>
      <c r="JQY1199" s="22"/>
      <c r="JQZ1199" s="22"/>
      <c r="JRA1199" s="22"/>
      <c r="JRB1199" s="22"/>
      <c r="JRC1199" s="22"/>
      <c r="JRD1199" s="22"/>
      <c r="JRE1199" s="22"/>
      <c r="JRF1199" s="22"/>
      <c r="JRG1199" s="22"/>
      <c r="JRH1199" s="22"/>
      <c r="JRI1199" s="22"/>
      <c r="JRJ1199" s="22"/>
      <c r="JRK1199" s="22"/>
      <c r="JRL1199" s="22"/>
      <c r="JRM1199" s="22"/>
      <c r="JRN1199" s="22"/>
      <c r="JRO1199" s="22"/>
      <c r="JRP1199" s="22"/>
      <c r="JRQ1199" s="22"/>
      <c r="JRR1199" s="22"/>
      <c r="JRS1199" s="22"/>
      <c r="JRT1199" s="22"/>
      <c r="JRU1199" s="22"/>
      <c r="JRV1199" s="22"/>
      <c r="JRW1199" s="22"/>
      <c r="JRX1199" s="22"/>
      <c r="JRY1199" s="22"/>
      <c r="JRZ1199" s="22"/>
      <c r="JSA1199" s="22"/>
      <c r="JSB1199" s="22"/>
      <c r="JSC1199" s="22"/>
      <c r="JSD1199" s="22"/>
      <c r="JSE1199" s="22"/>
      <c r="JSF1199" s="22"/>
      <c r="JSG1199" s="22"/>
      <c r="JSH1199" s="22"/>
      <c r="JSI1199" s="22"/>
      <c r="JSJ1199" s="22"/>
      <c r="JSK1199" s="22"/>
      <c r="JSL1199" s="22"/>
      <c r="JSM1199" s="22"/>
      <c r="JSN1199" s="22"/>
      <c r="JSO1199" s="22"/>
      <c r="JSP1199" s="22"/>
      <c r="JSQ1199" s="22"/>
      <c r="JSR1199" s="22"/>
      <c r="JSS1199" s="22"/>
      <c r="JST1199" s="22"/>
      <c r="JSU1199" s="22"/>
      <c r="JSV1199" s="22"/>
      <c r="JSW1199" s="22"/>
      <c r="JSX1199" s="22"/>
      <c r="JSY1199" s="22"/>
      <c r="JSZ1199" s="22"/>
      <c r="JTA1199" s="22"/>
      <c r="JTB1199" s="22"/>
      <c r="JTC1199" s="22"/>
      <c r="JTD1199" s="22"/>
      <c r="JTE1199" s="22"/>
      <c r="JTF1199" s="22"/>
      <c r="JTG1199" s="22"/>
      <c r="JTH1199" s="22"/>
      <c r="JTI1199" s="22"/>
      <c r="JTJ1199" s="22"/>
      <c r="JTK1199" s="22"/>
      <c r="JTL1199" s="22"/>
      <c r="JTM1199" s="22"/>
      <c r="JTN1199" s="22"/>
      <c r="JTO1199" s="22"/>
      <c r="JTP1199" s="22"/>
      <c r="JTQ1199" s="22"/>
      <c r="JTR1199" s="22"/>
      <c r="JTS1199" s="22"/>
      <c r="JTT1199" s="22"/>
      <c r="JTU1199" s="22"/>
      <c r="JTV1199" s="22"/>
      <c r="JTW1199" s="22"/>
      <c r="JTX1199" s="22"/>
      <c r="JTY1199" s="22"/>
      <c r="JTZ1199" s="22"/>
      <c r="JUA1199" s="22"/>
      <c r="JUB1199" s="22"/>
      <c r="JUC1199" s="22"/>
      <c r="JUD1199" s="22"/>
      <c r="JUE1199" s="22"/>
      <c r="JUF1199" s="22"/>
      <c r="JUG1199" s="22"/>
      <c r="JUH1199" s="22"/>
      <c r="JUI1199" s="22"/>
      <c r="JUJ1199" s="22"/>
      <c r="JUK1199" s="22"/>
      <c r="JUL1199" s="22"/>
      <c r="JUM1199" s="22"/>
      <c r="JUN1199" s="22"/>
      <c r="JUO1199" s="22"/>
      <c r="JUP1199" s="22"/>
      <c r="JUQ1199" s="22"/>
      <c r="JUR1199" s="22"/>
      <c r="JUS1199" s="22"/>
      <c r="JUT1199" s="22"/>
      <c r="JUU1199" s="22"/>
      <c r="JUV1199" s="22"/>
      <c r="JUW1199" s="22"/>
      <c r="JUX1199" s="22"/>
      <c r="JUY1199" s="22"/>
      <c r="JUZ1199" s="22"/>
      <c r="JVA1199" s="22"/>
      <c r="JVB1199" s="22"/>
      <c r="JVC1199" s="22"/>
      <c r="JVD1199" s="22"/>
      <c r="JVE1199" s="22"/>
      <c r="JVF1199" s="22"/>
      <c r="JVG1199" s="22"/>
      <c r="JVH1199" s="22"/>
      <c r="JVI1199" s="22"/>
      <c r="JVJ1199" s="22"/>
      <c r="JVK1199" s="22"/>
      <c r="JVL1199" s="22"/>
      <c r="JVM1199" s="22"/>
      <c r="JVN1199" s="22"/>
      <c r="JVO1199" s="22"/>
      <c r="JVP1199" s="22"/>
      <c r="JVQ1199" s="22"/>
      <c r="JVR1199" s="22"/>
      <c r="JVS1199" s="22"/>
      <c r="JVT1199" s="22"/>
      <c r="JVU1199" s="22"/>
      <c r="JVV1199" s="22"/>
      <c r="JVW1199" s="22"/>
      <c r="JVX1199" s="22"/>
      <c r="JVY1199" s="22"/>
      <c r="JVZ1199" s="22"/>
      <c r="JWA1199" s="22"/>
      <c r="JWB1199" s="22"/>
      <c r="JWC1199" s="22"/>
      <c r="JWD1199" s="22"/>
      <c r="JWE1199" s="22"/>
      <c r="JWF1199" s="22"/>
      <c r="JWG1199" s="22"/>
      <c r="JWH1199" s="22"/>
      <c r="JWI1199" s="22"/>
      <c r="JWJ1199" s="22"/>
      <c r="JWK1199" s="22"/>
      <c r="JWL1199" s="22"/>
      <c r="JWM1199" s="22"/>
      <c r="JWN1199" s="22"/>
      <c r="JWO1199" s="22"/>
      <c r="JWP1199" s="22"/>
      <c r="JWQ1199" s="22"/>
      <c r="JWR1199" s="22"/>
      <c r="JWS1199" s="22"/>
      <c r="JWT1199" s="22"/>
      <c r="JWU1199" s="22"/>
      <c r="JWV1199" s="22"/>
      <c r="JWW1199" s="22"/>
      <c r="JWX1199" s="22"/>
      <c r="JWY1199" s="22"/>
      <c r="JWZ1199" s="22"/>
      <c r="JXA1199" s="22"/>
      <c r="JXB1199" s="22"/>
      <c r="JXC1199" s="22"/>
      <c r="JXD1199" s="22"/>
      <c r="JXE1199" s="22"/>
      <c r="JXF1199" s="22"/>
      <c r="JXG1199" s="22"/>
      <c r="JXH1199" s="22"/>
      <c r="JXI1199" s="22"/>
      <c r="JXJ1199" s="22"/>
      <c r="JXK1199" s="22"/>
      <c r="JXL1199" s="22"/>
      <c r="JXM1199" s="22"/>
      <c r="JXN1199" s="22"/>
      <c r="JXO1199" s="22"/>
      <c r="JXP1199" s="22"/>
      <c r="JXQ1199" s="22"/>
      <c r="JXR1199" s="22"/>
      <c r="JXS1199" s="22"/>
      <c r="JXT1199" s="22"/>
      <c r="JXU1199" s="22"/>
      <c r="JXV1199" s="22"/>
      <c r="JXW1199" s="22"/>
      <c r="JXX1199" s="22"/>
      <c r="JXY1199" s="22"/>
      <c r="JXZ1199" s="22"/>
      <c r="JYA1199" s="22"/>
      <c r="JYB1199" s="22"/>
      <c r="JYC1199" s="22"/>
      <c r="JYD1199" s="22"/>
      <c r="JYE1199" s="22"/>
      <c r="JYF1199" s="22"/>
      <c r="JYG1199" s="22"/>
      <c r="JYH1199" s="22"/>
      <c r="JYI1199" s="22"/>
      <c r="JYJ1199" s="22"/>
      <c r="JYK1199" s="22"/>
      <c r="JYL1199" s="22"/>
      <c r="JYM1199" s="22"/>
      <c r="JYN1199" s="22"/>
      <c r="JYO1199" s="22"/>
      <c r="JYP1199" s="22"/>
      <c r="JYQ1199" s="22"/>
      <c r="JYR1199" s="22"/>
      <c r="JYS1199" s="22"/>
      <c r="JYT1199" s="22"/>
      <c r="JYU1199" s="22"/>
      <c r="JYV1199" s="22"/>
      <c r="JYW1199" s="22"/>
      <c r="JYX1199" s="22"/>
      <c r="JYY1199" s="22"/>
      <c r="JYZ1199" s="22"/>
      <c r="JZA1199" s="22"/>
      <c r="JZB1199" s="22"/>
      <c r="JZC1199" s="22"/>
      <c r="JZD1199" s="22"/>
      <c r="JZE1199" s="22"/>
      <c r="JZF1199" s="22"/>
      <c r="JZG1199" s="22"/>
      <c r="JZH1199" s="22"/>
      <c r="JZI1199" s="22"/>
      <c r="JZJ1199" s="22"/>
      <c r="JZK1199" s="22"/>
      <c r="JZL1199" s="22"/>
      <c r="JZM1199" s="22"/>
      <c r="JZN1199" s="22"/>
      <c r="JZO1199" s="22"/>
      <c r="JZP1199" s="22"/>
      <c r="JZQ1199" s="22"/>
      <c r="JZR1199" s="22"/>
      <c r="JZS1199" s="22"/>
      <c r="JZT1199" s="22"/>
      <c r="JZU1199" s="22"/>
      <c r="JZV1199" s="22"/>
      <c r="JZW1199" s="22"/>
      <c r="JZX1199" s="22"/>
      <c r="JZY1199" s="22"/>
      <c r="JZZ1199" s="22"/>
      <c r="KAA1199" s="22"/>
      <c r="KAB1199" s="22"/>
      <c r="KAC1199" s="22"/>
      <c r="KAD1199" s="22"/>
      <c r="KAE1199" s="22"/>
      <c r="KAF1199" s="22"/>
      <c r="KAG1199" s="22"/>
      <c r="KAH1199" s="22"/>
      <c r="KAI1199" s="22"/>
      <c r="KAJ1199" s="22"/>
      <c r="KAK1199" s="22"/>
      <c r="KAL1199" s="22"/>
      <c r="KAM1199" s="22"/>
      <c r="KAN1199" s="22"/>
      <c r="KAO1199" s="22"/>
      <c r="KAP1199" s="22"/>
      <c r="KAQ1199" s="22"/>
      <c r="KAR1199" s="22"/>
      <c r="KAS1199" s="22"/>
      <c r="KAT1199" s="22"/>
      <c r="KAU1199" s="22"/>
      <c r="KAV1199" s="22"/>
      <c r="KAW1199" s="22"/>
      <c r="KAX1199" s="22"/>
      <c r="KAY1199" s="22"/>
      <c r="KAZ1199" s="22"/>
      <c r="KBA1199" s="22"/>
      <c r="KBB1199" s="22"/>
      <c r="KBC1199" s="22"/>
      <c r="KBD1199" s="22"/>
      <c r="KBE1199" s="22"/>
      <c r="KBF1199" s="22"/>
      <c r="KBG1199" s="22"/>
      <c r="KBH1199" s="22"/>
      <c r="KBI1199" s="22"/>
      <c r="KBJ1199" s="22"/>
      <c r="KBK1199" s="22"/>
      <c r="KBL1199" s="22"/>
      <c r="KBM1199" s="22"/>
      <c r="KBN1199" s="22"/>
      <c r="KBO1199" s="22"/>
      <c r="KBP1199" s="22"/>
      <c r="KBQ1199" s="22"/>
      <c r="KBR1199" s="22"/>
      <c r="KBS1199" s="22"/>
      <c r="KBT1199" s="22"/>
      <c r="KBU1199" s="22"/>
      <c r="KBV1199" s="22"/>
      <c r="KBW1199" s="22"/>
      <c r="KBX1199" s="22"/>
      <c r="KBY1199" s="22"/>
      <c r="KBZ1199" s="22"/>
      <c r="KCA1199" s="22"/>
      <c r="KCB1199" s="22"/>
      <c r="KCC1199" s="22"/>
      <c r="KCD1199" s="22"/>
      <c r="KCE1199" s="22"/>
      <c r="KCF1199" s="22"/>
      <c r="KCG1199" s="22"/>
      <c r="KCH1199" s="22"/>
      <c r="KCI1199" s="22"/>
      <c r="KCJ1199" s="22"/>
      <c r="KCK1199" s="22"/>
      <c r="KCL1199" s="22"/>
      <c r="KCM1199" s="22"/>
      <c r="KCN1199" s="22"/>
      <c r="KCO1199" s="22"/>
      <c r="KCP1199" s="22"/>
      <c r="KCQ1199" s="22"/>
      <c r="KCR1199" s="22"/>
      <c r="KCS1199" s="22"/>
      <c r="KCT1199" s="22"/>
      <c r="KCU1199" s="22"/>
      <c r="KCV1199" s="22"/>
      <c r="KCW1199" s="22"/>
      <c r="KCX1199" s="22"/>
      <c r="KCY1199" s="22"/>
      <c r="KCZ1199" s="22"/>
      <c r="KDA1199" s="22"/>
      <c r="KDB1199" s="22"/>
      <c r="KDC1199" s="22"/>
      <c r="KDD1199" s="22"/>
      <c r="KDE1199" s="22"/>
      <c r="KDF1199" s="22"/>
      <c r="KDG1199" s="22"/>
      <c r="KDH1199" s="22"/>
      <c r="KDI1199" s="22"/>
      <c r="KDJ1199" s="22"/>
      <c r="KDK1199" s="22"/>
      <c r="KDL1199" s="22"/>
      <c r="KDM1199" s="22"/>
      <c r="KDN1199" s="22"/>
      <c r="KDO1199" s="22"/>
      <c r="KDP1199" s="22"/>
      <c r="KDQ1199" s="22"/>
      <c r="KDR1199" s="22"/>
      <c r="KDS1199" s="22"/>
      <c r="KDT1199" s="22"/>
      <c r="KDU1199" s="22"/>
      <c r="KDV1199" s="22"/>
      <c r="KDW1199" s="22"/>
      <c r="KDX1199" s="22"/>
      <c r="KDY1199" s="22"/>
      <c r="KDZ1199" s="22"/>
      <c r="KEA1199" s="22"/>
      <c r="KEB1199" s="22"/>
      <c r="KEC1199" s="22"/>
      <c r="KED1199" s="22"/>
      <c r="KEE1199" s="22"/>
      <c r="KEF1199" s="22"/>
      <c r="KEG1199" s="22"/>
      <c r="KEH1199" s="22"/>
      <c r="KEI1199" s="22"/>
      <c r="KEJ1199" s="22"/>
      <c r="KEK1199" s="22"/>
      <c r="KEL1199" s="22"/>
      <c r="KEM1199" s="22"/>
      <c r="KEN1199" s="22"/>
      <c r="KEO1199" s="22"/>
      <c r="KEP1199" s="22"/>
      <c r="KEQ1199" s="22"/>
      <c r="KER1199" s="22"/>
      <c r="KES1199" s="22"/>
      <c r="KET1199" s="22"/>
      <c r="KEU1199" s="22"/>
      <c r="KEV1199" s="22"/>
      <c r="KEW1199" s="22"/>
      <c r="KEX1199" s="22"/>
      <c r="KEY1199" s="22"/>
      <c r="KEZ1199" s="22"/>
      <c r="KFA1199" s="22"/>
      <c r="KFB1199" s="22"/>
      <c r="KFC1199" s="22"/>
      <c r="KFD1199" s="22"/>
      <c r="KFE1199" s="22"/>
      <c r="KFF1199" s="22"/>
      <c r="KFG1199" s="22"/>
      <c r="KFH1199" s="22"/>
      <c r="KFI1199" s="22"/>
      <c r="KFJ1199" s="22"/>
      <c r="KFK1199" s="22"/>
      <c r="KFL1199" s="22"/>
      <c r="KFM1199" s="22"/>
      <c r="KFN1199" s="22"/>
      <c r="KFO1199" s="22"/>
      <c r="KFP1199" s="22"/>
      <c r="KFQ1199" s="22"/>
      <c r="KFR1199" s="22"/>
      <c r="KFS1199" s="22"/>
      <c r="KFT1199" s="22"/>
      <c r="KFU1199" s="22"/>
      <c r="KFV1199" s="22"/>
      <c r="KFW1199" s="22"/>
      <c r="KFX1199" s="22"/>
      <c r="KFY1199" s="22"/>
      <c r="KFZ1199" s="22"/>
      <c r="KGA1199" s="22"/>
      <c r="KGB1199" s="22"/>
      <c r="KGC1199" s="22"/>
      <c r="KGD1199" s="22"/>
      <c r="KGE1199" s="22"/>
      <c r="KGF1199" s="22"/>
      <c r="KGG1199" s="22"/>
      <c r="KGH1199" s="22"/>
      <c r="KGI1199" s="22"/>
      <c r="KGJ1199" s="22"/>
      <c r="KGK1199" s="22"/>
      <c r="KGL1199" s="22"/>
      <c r="KGM1199" s="22"/>
      <c r="KGN1199" s="22"/>
      <c r="KGO1199" s="22"/>
      <c r="KGP1199" s="22"/>
      <c r="KGQ1199" s="22"/>
      <c r="KGR1199" s="22"/>
      <c r="KGS1199" s="22"/>
      <c r="KGT1199" s="22"/>
      <c r="KGU1199" s="22"/>
      <c r="KGV1199" s="22"/>
      <c r="KGW1199" s="22"/>
      <c r="KGX1199" s="22"/>
      <c r="KGY1199" s="22"/>
      <c r="KGZ1199" s="22"/>
      <c r="KHA1199" s="22"/>
      <c r="KHB1199" s="22"/>
      <c r="KHC1199" s="22"/>
      <c r="KHD1199" s="22"/>
      <c r="KHE1199" s="22"/>
      <c r="KHF1199" s="22"/>
      <c r="KHG1199" s="22"/>
      <c r="KHH1199" s="22"/>
      <c r="KHI1199" s="22"/>
      <c r="KHJ1199" s="22"/>
      <c r="KHK1199" s="22"/>
      <c r="KHL1199" s="22"/>
      <c r="KHM1199" s="22"/>
      <c r="KHN1199" s="22"/>
      <c r="KHO1199" s="22"/>
      <c r="KHP1199" s="22"/>
      <c r="KHQ1199" s="22"/>
      <c r="KHR1199" s="22"/>
      <c r="KHS1199" s="22"/>
      <c r="KHT1199" s="22"/>
      <c r="KHU1199" s="22"/>
      <c r="KHV1199" s="22"/>
      <c r="KHW1199" s="22"/>
      <c r="KHX1199" s="22"/>
      <c r="KHY1199" s="22"/>
      <c r="KHZ1199" s="22"/>
      <c r="KIA1199" s="22"/>
      <c r="KIB1199" s="22"/>
      <c r="KIC1199" s="22"/>
      <c r="KID1199" s="22"/>
      <c r="KIE1199" s="22"/>
      <c r="KIF1199" s="22"/>
      <c r="KIG1199" s="22"/>
      <c r="KIH1199" s="22"/>
      <c r="KII1199" s="22"/>
      <c r="KIJ1199" s="22"/>
      <c r="KIK1199" s="22"/>
      <c r="KIL1199" s="22"/>
      <c r="KIM1199" s="22"/>
      <c r="KIN1199" s="22"/>
      <c r="KIO1199" s="22"/>
      <c r="KIP1199" s="22"/>
      <c r="KIQ1199" s="22"/>
      <c r="KIR1199" s="22"/>
      <c r="KIS1199" s="22"/>
      <c r="KIT1199" s="22"/>
      <c r="KIU1199" s="22"/>
      <c r="KIV1199" s="22"/>
      <c r="KIW1199" s="22"/>
      <c r="KIX1199" s="22"/>
      <c r="KIY1199" s="22"/>
      <c r="KIZ1199" s="22"/>
      <c r="KJA1199" s="22"/>
      <c r="KJB1199" s="22"/>
      <c r="KJC1199" s="22"/>
      <c r="KJD1199" s="22"/>
      <c r="KJE1199" s="22"/>
      <c r="KJF1199" s="22"/>
      <c r="KJG1199" s="22"/>
      <c r="KJH1199" s="22"/>
      <c r="KJI1199" s="22"/>
      <c r="KJJ1199" s="22"/>
      <c r="KJK1199" s="22"/>
      <c r="KJL1199" s="22"/>
      <c r="KJM1199" s="22"/>
      <c r="KJN1199" s="22"/>
      <c r="KJO1199" s="22"/>
      <c r="KJP1199" s="22"/>
      <c r="KJQ1199" s="22"/>
      <c r="KJR1199" s="22"/>
      <c r="KJS1199" s="22"/>
      <c r="KJT1199" s="22"/>
      <c r="KJU1199" s="22"/>
      <c r="KJV1199" s="22"/>
      <c r="KJW1199" s="22"/>
      <c r="KJX1199" s="22"/>
      <c r="KJY1199" s="22"/>
      <c r="KJZ1199" s="22"/>
      <c r="KKA1199" s="22"/>
      <c r="KKB1199" s="22"/>
      <c r="KKC1199" s="22"/>
      <c r="KKD1199" s="22"/>
      <c r="KKE1199" s="22"/>
      <c r="KKF1199" s="22"/>
      <c r="KKG1199" s="22"/>
      <c r="KKH1199" s="22"/>
      <c r="KKI1199" s="22"/>
      <c r="KKJ1199" s="22"/>
      <c r="KKK1199" s="22"/>
      <c r="KKL1199" s="22"/>
      <c r="KKM1199" s="22"/>
      <c r="KKN1199" s="22"/>
      <c r="KKO1199" s="22"/>
      <c r="KKP1199" s="22"/>
      <c r="KKQ1199" s="22"/>
      <c r="KKR1199" s="22"/>
      <c r="KKS1199" s="22"/>
      <c r="KKT1199" s="22"/>
      <c r="KKU1199" s="22"/>
      <c r="KKV1199" s="22"/>
      <c r="KKW1199" s="22"/>
      <c r="KKX1199" s="22"/>
      <c r="KKY1199" s="22"/>
      <c r="KKZ1199" s="22"/>
      <c r="KLA1199" s="22"/>
      <c r="KLB1199" s="22"/>
      <c r="KLC1199" s="22"/>
      <c r="KLD1199" s="22"/>
      <c r="KLE1199" s="22"/>
      <c r="KLF1199" s="22"/>
      <c r="KLG1199" s="22"/>
      <c r="KLH1199" s="22"/>
      <c r="KLI1199" s="22"/>
      <c r="KLJ1199" s="22"/>
      <c r="KLK1199" s="22"/>
      <c r="KLL1199" s="22"/>
      <c r="KLM1199" s="22"/>
      <c r="KLN1199" s="22"/>
      <c r="KLO1199" s="22"/>
      <c r="KLP1199" s="22"/>
      <c r="KLQ1199" s="22"/>
      <c r="KLR1199" s="22"/>
      <c r="KLS1199" s="22"/>
      <c r="KLT1199" s="22"/>
      <c r="KLU1199" s="22"/>
      <c r="KLV1199" s="22"/>
      <c r="KLW1199" s="22"/>
      <c r="KLX1199" s="22"/>
      <c r="KLY1199" s="22"/>
      <c r="KLZ1199" s="22"/>
      <c r="KMA1199" s="22"/>
      <c r="KMB1199" s="22"/>
      <c r="KMC1199" s="22"/>
      <c r="KMD1199" s="22"/>
      <c r="KME1199" s="22"/>
      <c r="KMF1199" s="22"/>
      <c r="KMG1199" s="22"/>
      <c r="KMH1199" s="22"/>
      <c r="KMI1199" s="22"/>
      <c r="KMJ1199" s="22"/>
      <c r="KMK1199" s="22"/>
      <c r="KML1199" s="22"/>
      <c r="KMM1199" s="22"/>
      <c r="KMN1199" s="22"/>
      <c r="KMO1199" s="22"/>
      <c r="KMP1199" s="22"/>
      <c r="KMQ1199" s="22"/>
      <c r="KMR1199" s="22"/>
      <c r="KMS1199" s="22"/>
      <c r="KMT1199" s="22"/>
      <c r="KMU1199" s="22"/>
      <c r="KMV1199" s="22"/>
      <c r="KMW1199" s="22"/>
      <c r="KMX1199" s="22"/>
      <c r="KMY1199" s="22"/>
      <c r="KMZ1199" s="22"/>
      <c r="KNA1199" s="22"/>
      <c r="KNB1199" s="22"/>
      <c r="KNC1199" s="22"/>
      <c r="KND1199" s="22"/>
      <c r="KNE1199" s="22"/>
      <c r="KNF1199" s="22"/>
      <c r="KNG1199" s="22"/>
      <c r="KNH1199" s="22"/>
      <c r="KNI1199" s="22"/>
      <c r="KNJ1199" s="22"/>
      <c r="KNK1199" s="22"/>
      <c r="KNL1199" s="22"/>
      <c r="KNM1199" s="22"/>
      <c r="KNN1199" s="22"/>
      <c r="KNO1199" s="22"/>
      <c r="KNP1199" s="22"/>
      <c r="KNQ1199" s="22"/>
      <c r="KNR1199" s="22"/>
      <c r="KNS1199" s="22"/>
      <c r="KNT1199" s="22"/>
      <c r="KNU1199" s="22"/>
      <c r="KNV1199" s="22"/>
      <c r="KNW1199" s="22"/>
      <c r="KNX1199" s="22"/>
      <c r="KNY1199" s="22"/>
      <c r="KNZ1199" s="22"/>
      <c r="KOA1199" s="22"/>
      <c r="KOB1199" s="22"/>
      <c r="KOC1199" s="22"/>
      <c r="KOD1199" s="22"/>
      <c r="KOE1199" s="22"/>
      <c r="KOF1199" s="22"/>
      <c r="KOG1199" s="22"/>
      <c r="KOH1199" s="22"/>
      <c r="KOI1199" s="22"/>
      <c r="KOJ1199" s="22"/>
      <c r="KOK1199" s="22"/>
      <c r="KOL1199" s="22"/>
      <c r="KOM1199" s="22"/>
      <c r="KON1199" s="22"/>
      <c r="KOO1199" s="22"/>
      <c r="KOP1199" s="22"/>
      <c r="KOQ1199" s="22"/>
      <c r="KOR1199" s="22"/>
      <c r="KOS1199" s="22"/>
      <c r="KOT1199" s="22"/>
      <c r="KOU1199" s="22"/>
      <c r="KOV1199" s="22"/>
      <c r="KOW1199" s="22"/>
      <c r="KOX1199" s="22"/>
      <c r="KOY1199" s="22"/>
      <c r="KOZ1199" s="22"/>
      <c r="KPA1199" s="22"/>
      <c r="KPB1199" s="22"/>
      <c r="KPC1199" s="22"/>
      <c r="KPD1199" s="22"/>
      <c r="KPE1199" s="22"/>
      <c r="KPF1199" s="22"/>
      <c r="KPG1199" s="22"/>
      <c r="KPH1199" s="22"/>
      <c r="KPI1199" s="22"/>
      <c r="KPJ1199" s="22"/>
      <c r="KPK1199" s="22"/>
      <c r="KPL1199" s="22"/>
      <c r="KPM1199" s="22"/>
      <c r="KPN1199" s="22"/>
      <c r="KPO1199" s="22"/>
      <c r="KPP1199" s="22"/>
      <c r="KPQ1199" s="22"/>
      <c r="KPR1199" s="22"/>
      <c r="KPS1199" s="22"/>
      <c r="KPT1199" s="22"/>
      <c r="KPU1199" s="22"/>
      <c r="KPV1199" s="22"/>
      <c r="KPW1199" s="22"/>
      <c r="KPX1199" s="22"/>
      <c r="KPY1199" s="22"/>
      <c r="KPZ1199" s="22"/>
      <c r="KQA1199" s="22"/>
      <c r="KQB1199" s="22"/>
      <c r="KQC1199" s="22"/>
      <c r="KQD1199" s="22"/>
      <c r="KQE1199" s="22"/>
      <c r="KQF1199" s="22"/>
      <c r="KQG1199" s="22"/>
      <c r="KQH1199" s="22"/>
      <c r="KQI1199" s="22"/>
      <c r="KQJ1199" s="22"/>
      <c r="KQK1199" s="22"/>
      <c r="KQL1199" s="22"/>
      <c r="KQM1199" s="22"/>
      <c r="KQN1199" s="22"/>
      <c r="KQO1199" s="22"/>
      <c r="KQP1199" s="22"/>
      <c r="KQQ1199" s="22"/>
      <c r="KQR1199" s="22"/>
      <c r="KQS1199" s="22"/>
      <c r="KQT1199" s="22"/>
      <c r="KQU1199" s="22"/>
      <c r="KQV1199" s="22"/>
      <c r="KQW1199" s="22"/>
      <c r="KQX1199" s="22"/>
      <c r="KQY1199" s="22"/>
      <c r="KQZ1199" s="22"/>
      <c r="KRA1199" s="22"/>
      <c r="KRB1199" s="22"/>
      <c r="KRC1199" s="22"/>
      <c r="KRD1199" s="22"/>
      <c r="KRE1199" s="22"/>
      <c r="KRF1199" s="22"/>
      <c r="KRG1199" s="22"/>
      <c r="KRH1199" s="22"/>
      <c r="KRI1199" s="22"/>
      <c r="KRJ1199" s="22"/>
      <c r="KRK1199" s="22"/>
      <c r="KRL1199" s="22"/>
      <c r="KRM1199" s="22"/>
      <c r="KRN1199" s="22"/>
      <c r="KRO1199" s="22"/>
      <c r="KRP1199" s="22"/>
      <c r="KRQ1199" s="22"/>
      <c r="KRR1199" s="22"/>
      <c r="KRS1199" s="22"/>
      <c r="KRT1199" s="22"/>
      <c r="KRU1199" s="22"/>
      <c r="KRV1199" s="22"/>
      <c r="KRW1199" s="22"/>
      <c r="KRX1199" s="22"/>
      <c r="KRY1199" s="22"/>
      <c r="KRZ1199" s="22"/>
      <c r="KSA1199" s="22"/>
      <c r="KSB1199" s="22"/>
      <c r="KSC1199" s="22"/>
      <c r="KSD1199" s="22"/>
      <c r="KSE1199" s="22"/>
      <c r="KSF1199" s="22"/>
      <c r="KSG1199" s="22"/>
      <c r="KSH1199" s="22"/>
      <c r="KSI1199" s="22"/>
      <c r="KSJ1199" s="22"/>
      <c r="KSK1199" s="22"/>
      <c r="KSL1199" s="22"/>
      <c r="KSM1199" s="22"/>
      <c r="KSN1199" s="22"/>
      <c r="KSO1199" s="22"/>
      <c r="KSP1199" s="22"/>
      <c r="KSQ1199" s="22"/>
      <c r="KSR1199" s="22"/>
      <c r="KSS1199" s="22"/>
      <c r="KST1199" s="22"/>
      <c r="KSU1199" s="22"/>
      <c r="KSV1199" s="22"/>
      <c r="KSW1199" s="22"/>
      <c r="KSX1199" s="22"/>
      <c r="KSY1199" s="22"/>
      <c r="KSZ1199" s="22"/>
      <c r="KTA1199" s="22"/>
      <c r="KTB1199" s="22"/>
      <c r="KTC1199" s="22"/>
      <c r="KTD1199" s="22"/>
      <c r="KTE1199" s="22"/>
      <c r="KTF1199" s="22"/>
      <c r="KTG1199" s="22"/>
      <c r="KTH1199" s="22"/>
      <c r="KTI1199" s="22"/>
      <c r="KTJ1199" s="22"/>
      <c r="KTK1199" s="22"/>
      <c r="KTL1199" s="22"/>
      <c r="KTM1199" s="22"/>
      <c r="KTN1199" s="22"/>
      <c r="KTO1199" s="22"/>
      <c r="KTP1199" s="22"/>
      <c r="KTQ1199" s="22"/>
      <c r="KTR1199" s="22"/>
      <c r="KTS1199" s="22"/>
      <c r="KTT1199" s="22"/>
      <c r="KTU1199" s="22"/>
      <c r="KTV1199" s="22"/>
      <c r="KTW1199" s="22"/>
      <c r="KTX1199" s="22"/>
      <c r="KTY1199" s="22"/>
      <c r="KTZ1199" s="22"/>
      <c r="KUA1199" s="22"/>
      <c r="KUB1199" s="22"/>
      <c r="KUC1199" s="22"/>
      <c r="KUD1199" s="22"/>
      <c r="KUE1199" s="22"/>
      <c r="KUF1199" s="22"/>
      <c r="KUG1199" s="22"/>
      <c r="KUH1199" s="22"/>
      <c r="KUI1199" s="22"/>
      <c r="KUJ1199" s="22"/>
      <c r="KUK1199" s="22"/>
      <c r="KUL1199" s="22"/>
      <c r="KUM1199" s="22"/>
      <c r="KUN1199" s="22"/>
      <c r="KUO1199" s="22"/>
      <c r="KUP1199" s="22"/>
      <c r="KUQ1199" s="22"/>
      <c r="KUR1199" s="22"/>
      <c r="KUS1199" s="22"/>
      <c r="KUT1199" s="22"/>
      <c r="KUU1199" s="22"/>
      <c r="KUV1199" s="22"/>
      <c r="KUW1199" s="22"/>
      <c r="KUX1199" s="22"/>
      <c r="KUY1199" s="22"/>
      <c r="KUZ1199" s="22"/>
      <c r="KVA1199" s="22"/>
      <c r="KVB1199" s="22"/>
      <c r="KVC1199" s="22"/>
      <c r="KVD1199" s="22"/>
      <c r="KVE1199" s="22"/>
      <c r="KVF1199" s="22"/>
      <c r="KVG1199" s="22"/>
      <c r="KVH1199" s="22"/>
      <c r="KVI1199" s="22"/>
      <c r="KVJ1199" s="22"/>
      <c r="KVK1199" s="22"/>
      <c r="KVL1199" s="22"/>
      <c r="KVM1199" s="22"/>
      <c r="KVN1199" s="22"/>
      <c r="KVO1199" s="22"/>
      <c r="KVP1199" s="22"/>
      <c r="KVQ1199" s="22"/>
      <c r="KVR1199" s="22"/>
      <c r="KVS1199" s="22"/>
      <c r="KVT1199" s="22"/>
      <c r="KVU1199" s="22"/>
      <c r="KVV1199" s="22"/>
      <c r="KVW1199" s="22"/>
      <c r="KVX1199" s="22"/>
      <c r="KVY1199" s="22"/>
      <c r="KVZ1199" s="22"/>
      <c r="KWA1199" s="22"/>
      <c r="KWB1199" s="22"/>
      <c r="KWC1199" s="22"/>
      <c r="KWD1199" s="22"/>
      <c r="KWE1199" s="22"/>
      <c r="KWF1199" s="22"/>
      <c r="KWG1199" s="22"/>
      <c r="KWH1199" s="22"/>
      <c r="KWI1199" s="22"/>
      <c r="KWJ1199" s="22"/>
      <c r="KWK1199" s="22"/>
      <c r="KWL1199" s="22"/>
      <c r="KWM1199" s="22"/>
      <c r="KWN1199" s="22"/>
      <c r="KWO1199" s="22"/>
      <c r="KWP1199" s="22"/>
      <c r="KWQ1199" s="22"/>
      <c r="KWR1199" s="22"/>
      <c r="KWS1199" s="22"/>
      <c r="KWT1199" s="22"/>
      <c r="KWU1199" s="22"/>
      <c r="KWV1199" s="22"/>
      <c r="KWW1199" s="22"/>
      <c r="KWX1199" s="22"/>
      <c r="KWY1199" s="22"/>
      <c r="KWZ1199" s="22"/>
      <c r="KXA1199" s="22"/>
      <c r="KXB1199" s="22"/>
      <c r="KXC1199" s="22"/>
      <c r="KXD1199" s="22"/>
      <c r="KXE1199" s="22"/>
      <c r="KXF1199" s="22"/>
      <c r="KXG1199" s="22"/>
      <c r="KXH1199" s="22"/>
      <c r="KXI1199" s="22"/>
      <c r="KXJ1199" s="22"/>
      <c r="KXK1199" s="22"/>
      <c r="KXL1199" s="22"/>
      <c r="KXM1199" s="22"/>
      <c r="KXN1199" s="22"/>
      <c r="KXO1199" s="22"/>
      <c r="KXP1199" s="22"/>
      <c r="KXQ1199" s="22"/>
      <c r="KXR1199" s="22"/>
      <c r="KXS1199" s="22"/>
      <c r="KXT1199" s="22"/>
      <c r="KXU1199" s="22"/>
      <c r="KXV1199" s="22"/>
      <c r="KXW1199" s="22"/>
      <c r="KXX1199" s="22"/>
      <c r="KXY1199" s="22"/>
      <c r="KXZ1199" s="22"/>
      <c r="KYA1199" s="22"/>
      <c r="KYB1199" s="22"/>
      <c r="KYC1199" s="22"/>
      <c r="KYD1199" s="22"/>
      <c r="KYE1199" s="22"/>
      <c r="KYF1199" s="22"/>
      <c r="KYG1199" s="22"/>
      <c r="KYH1199" s="22"/>
      <c r="KYI1199" s="22"/>
      <c r="KYJ1199" s="22"/>
      <c r="KYK1199" s="22"/>
      <c r="KYL1199" s="22"/>
      <c r="KYM1199" s="22"/>
      <c r="KYN1199" s="22"/>
      <c r="KYO1199" s="22"/>
      <c r="KYP1199" s="22"/>
      <c r="KYQ1199" s="22"/>
      <c r="KYR1199" s="22"/>
      <c r="KYS1199" s="22"/>
      <c r="KYT1199" s="22"/>
      <c r="KYU1199" s="22"/>
      <c r="KYV1199" s="22"/>
      <c r="KYW1199" s="22"/>
      <c r="KYX1199" s="22"/>
      <c r="KYY1199" s="22"/>
      <c r="KYZ1199" s="22"/>
      <c r="KZA1199" s="22"/>
      <c r="KZB1199" s="22"/>
      <c r="KZC1199" s="22"/>
      <c r="KZD1199" s="22"/>
      <c r="KZE1199" s="22"/>
      <c r="KZF1199" s="22"/>
      <c r="KZG1199" s="22"/>
      <c r="KZH1199" s="22"/>
      <c r="KZI1199" s="22"/>
      <c r="KZJ1199" s="22"/>
      <c r="KZK1199" s="22"/>
      <c r="KZL1199" s="22"/>
      <c r="KZM1199" s="22"/>
      <c r="KZN1199" s="22"/>
      <c r="KZO1199" s="22"/>
      <c r="KZP1199" s="22"/>
      <c r="KZQ1199" s="22"/>
      <c r="KZR1199" s="22"/>
      <c r="KZS1199" s="22"/>
      <c r="KZT1199" s="22"/>
      <c r="KZU1199" s="22"/>
      <c r="KZV1199" s="22"/>
      <c r="KZW1199" s="22"/>
      <c r="KZX1199" s="22"/>
      <c r="KZY1199" s="22"/>
      <c r="KZZ1199" s="22"/>
      <c r="LAA1199" s="22"/>
      <c r="LAB1199" s="22"/>
      <c r="LAC1199" s="22"/>
      <c r="LAD1199" s="22"/>
      <c r="LAE1199" s="22"/>
      <c r="LAF1199" s="22"/>
      <c r="LAG1199" s="22"/>
      <c r="LAH1199" s="22"/>
      <c r="LAI1199" s="22"/>
      <c r="LAJ1199" s="22"/>
      <c r="LAK1199" s="22"/>
      <c r="LAL1199" s="22"/>
      <c r="LAM1199" s="22"/>
      <c r="LAN1199" s="22"/>
      <c r="LAO1199" s="22"/>
      <c r="LAP1199" s="22"/>
      <c r="LAQ1199" s="22"/>
      <c r="LAR1199" s="22"/>
      <c r="LAS1199" s="22"/>
      <c r="LAT1199" s="22"/>
      <c r="LAU1199" s="22"/>
      <c r="LAV1199" s="22"/>
      <c r="LAW1199" s="22"/>
      <c r="LAX1199" s="22"/>
      <c r="LAY1199" s="22"/>
      <c r="LAZ1199" s="22"/>
      <c r="LBA1199" s="22"/>
      <c r="LBB1199" s="22"/>
      <c r="LBC1199" s="22"/>
      <c r="LBD1199" s="22"/>
      <c r="LBE1199" s="22"/>
      <c r="LBF1199" s="22"/>
      <c r="LBG1199" s="22"/>
      <c r="LBH1199" s="22"/>
      <c r="LBI1199" s="22"/>
      <c r="LBJ1199" s="22"/>
      <c r="LBK1199" s="22"/>
      <c r="LBL1199" s="22"/>
      <c r="LBM1199" s="22"/>
      <c r="LBN1199" s="22"/>
      <c r="LBO1199" s="22"/>
      <c r="LBP1199" s="22"/>
      <c r="LBQ1199" s="22"/>
      <c r="LBR1199" s="22"/>
      <c r="LBS1199" s="22"/>
      <c r="LBT1199" s="22"/>
      <c r="LBU1199" s="22"/>
      <c r="LBV1199" s="22"/>
      <c r="LBW1199" s="22"/>
      <c r="LBX1199" s="22"/>
      <c r="LBY1199" s="22"/>
      <c r="LBZ1199" s="22"/>
      <c r="LCA1199" s="22"/>
      <c r="LCB1199" s="22"/>
      <c r="LCC1199" s="22"/>
      <c r="LCD1199" s="22"/>
      <c r="LCE1199" s="22"/>
      <c r="LCF1199" s="22"/>
      <c r="LCG1199" s="22"/>
      <c r="LCH1199" s="22"/>
      <c r="LCI1199" s="22"/>
      <c r="LCJ1199" s="22"/>
      <c r="LCK1199" s="22"/>
      <c r="LCL1199" s="22"/>
      <c r="LCM1199" s="22"/>
      <c r="LCN1199" s="22"/>
      <c r="LCO1199" s="22"/>
      <c r="LCP1199" s="22"/>
      <c r="LCQ1199" s="22"/>
      <c r="LCR1199" s="22"/>
      <c r="LCS1199" s="22"/>
      <c r="LCT1199" s="22"/>
      <c r="LCU1199" s="22"/>
      <c r="LCV1199" s="22"/>
      <c r="LCW1199" s="22"/>
      <c r="LCX1199" s="22"/>
      <c r="LCY1199" s="22"/>
      <c r="LCZ1199" s="22"/>
      <c r="LDA1199" s="22"/>
      <c r="LDB1199" s="22"/>
      <c r="LDC1199" s="22"/>
      <c r="LDD1199" s="22"/>
      <c r="LDE1199" s="22"/>
      <c r="LDF1199" s="22"/>
      <c r="LDG1199" s="22"/>
      <c r="LDH1199" s="22"/>
      <c r="LDI1199" s="22"/>
      <c r="LDJ1199" s="22"/>
      <c r="LDK1199" s="22"/>
      <c r="LDL1199" s="22"/>
      <c r="LDM1199" s="22"/>
      <c r="LDN1199" s="22"/>
      <c r="LDO1199" s="22"/>
      <c r="LDP1199" s="22"/>
      <c r="LDQ1199" s="22"/>
      <c r="LDR1199" s="22"/>
      <c r="LDS1199" s="22"/>
      <c r="LDT1199" s="22"/>
      <c r="LDU1199" s="22"/>
      <c r="LDV1199" s="22"/>
      <c r="LDW1199" s="22"/>
      <c r="LDX1199" s="22"/>
      <c r="LDY1199" s="22"/>
      <c r="LDZ1199" s="22"/>
      <c r="LEA1199" s="22"/>
      <c r="LEB1199" s="22"/>
      <c r="LEC1199" s="22"/>
      <c r="LED1199" s="22"/>
      <c r="LEE1199" s="22"/>
      <c r="LEF1199" s="22"/>
      <c r="LEG1199" s="22"/>
      <c r="LEH1199" s="22"/>
      <c r="LEI1199" s="22"/>
      <c r="LEJ1199" s="22"/>
      <c r="LEK1199" s="22"/>
      <c r="LEL1199" s="22"/>
      <c r="LEM1199" s="22"/>
      <c r="LEN1199" s="22"/>
      <c r="LEO1199" s="22"/>
      <c r="LEP1199" s="22"/>
      <c r="LEQ1199" s="22"/>
      <c r="LER1199" s="22"/>
      <c r="LES1199" s="22"/>
      <c r="LET1199" s="22"/>
      <c r="LEU1199" s="22"/>
      <c r="LEV1199" s="22"/>
      <c r="LEW1199" s="22"/>
      <c r="LEX1199" s="22"/>
      <c r="LEY1199" s="22"/>
      <c r="LEZ1199" s="22"/>
      <c r="LFA1199" s="22"/>
      <c r="LFB1199" s="22"/>
      <c r="LFC1199" s="22"/>
      <c r="LFD1199" s="22"/>
      <c r="LFE1199" s="22"/>
      <c r="LFF1199" s="22"/>
      <c r="LFG1199" s="22"/>
      <c r="LFH1199" s="22"/>
      <c r="LFI1199" s="22"/>
      <c r="LFJ1199" s="22"/>
      <c r="LFK1199" s="22"/>
      <c r="LFL1199" s="22"/>
      <c r="LFM1199" s="22"/>
      <c r="LFN1199" s="22"/>
      <c r="LFO1199" s="22"/>
      <c r="LFP1199" s="22"/>
      <c r="LFQ1199" s="22"/>
      <c r="LFR1199" s="22"/>
      <c r="LFS1199" s="22"/>
      <c r="LFT1199" s="22"/>
      <c r="LFU1199" s="22"/>
      <c r="LFV1199" s="22"/>
      <c r="LFW1199" s="22"/>
      <c r="LFX1199" s="22"/>
      <c r="LFY1199" s="22"/>
      <c r="LFZ1199" s="22"/>
      <c r="LGA1199" s="22"/>
      <c r="LGB1199" s="22"/>
      <c r="LGC1199" s="22"/>
      <c r="LGD1199" s="22"/>
      <c r="LGE1199" s="22"/>
      <c r="LGF1199" s="22"/>
      <c r="LGG1199" s="22"/>
      <c r="LGH1199" s="22"/>
      <c r="LGI1199" s="22"/>
      <c r="LGJ1199" s="22"/>
      <c r="LGK1199" s="22"/>
      <c r="LGL1199" s="22"/>
      <c r="LGM1199" s="22"/>
      <c r="LGN1199" s="22"/>
      <c r="LGO1199" s="22"/>
      <c r="LGP1199" s="22"/>
      <c r="LGQ1199" s="22"/>
      <c r="LGR1199" s="22"/>
      <c r="LGS1199" s="22"/>
      <c r="LGT1199" s="22"/>
      <c r="LGU1199" s="22"/>
      <c r="LGV1199" s="22"/>
      <c r="LGW1199" s="22"/>
      <c r="LGX1199" s="22"/>
      <c r="LGY1199" s="22"/>
      <c r="LGZ1199" s="22"/>
      <c r="LHA1199" s="22"/>
      <c r="LHB1199" s="22"/>
      <c r="LHC1199" s="22"/>
      <c r="LHD1199" s="22"/>
      <c r="LHE1199" s="22"/>
      <c r="LHF1199" s="22"/>
      <c r="LHG1199" s="22"/>
      <c r="LHH1199" s="22"/>
      <c r="LHI1199" s="22"/>
      <c r="LHJ1199" s="22"/>
      <c r="LHK1199" s="22"/>
      <c r="LHL1199" s="22"/>
      <c r="LHM1199" s="22"/>
      <c r="LHN1199" s="22"/>
      <c r="LHO1199" s="22"/>
      <c r="LHP1199" s="22"/>
      <c r="LHQ1199" s="22"/>
      <c r="LHR1199" s="22"/>
      <c r="LHS1199" s="22"/>
      <c r="LHT1199" s="22"/>
      <c r="LHU1199" s="22"/>
      <c r="LHV1199" s="22"/>
      <c r="LHW1199" s="22"/>
      <c r="LHX1199" s="22"/>
      <c r="LHY1199" s="22"/>
      <c r="LHZ1199" s="22"/>
      <c r="LIA1199" s="22"/>
      <c r="LIB1199" s="22"/>
      <c r="LIC1199" s="22"/>
      <c r="LID1199" s="22"/>
      <c r="LIE1199" s="22"/>
      <c r="LIF1199" s="22"/>
      <c r="LIG1199" s="22"/>
      <c r="LIH1199" s="22"/>
      <c r="LII1199" s="22"/>
      <c r="LIJ1199" s="22"/>
      <c r="LIK1199" s="22"/>
      <c r="LIL1199" s="22"/>
      <c r="LIM1199" s="22"/>
      <c r="LIN1199" s="22"/>
      <c r="LIO1199" s="22"/>
      <c r="LIP1199" s="22"/>
      <c r="LIQ1199" s="22"/>
      <c r="LIR1199" s="22"/>
      <c r="LIS1199" s="22"/>
      <c r="LIT1199" s="22"/>
      <c r="LIU1199" s="22"/>
      <c r="LIV1199" s="22"/>
      <c r="LIW1199" s="22"/>
      <c r="LIX1199" s="22"/>
      <c r="LIY1199" s="22"/>
      <c r="LIZ1199" s="22"/>
      <c r="LJA1199" s="22"/>
      <c r="LJB1199" s="22"/>
      <c r="LJC1199" s="22"/>
      <c r="LJD1199" s="22"/>
      <c r="LJE1199" s="22"/>
      <c r="LJF1199" s="22"/>
      <c r="LJG1199" s="22"/>
      <c r="LJH1199" s="22"/>
      <c r="LJI1199" s="22"/>
      <c r="LJJ1199" s="22"/>
      <c r="LJK1199" s="22"/>
      <c r="LJL1199" s="22"/>
      <c r="LJM1199" s="22"/>
      <c r="LJN1199" s="22"/>
      <c r="LJO1199" s="22"/>
      <c r="LJP1199" s="22"/>
      <c r="LJQ1199" s="22"/>
      <c r="LJR1199" s="22"/>
      <c r="LJS1199" s="22"/>
      <c r="LJT1199" s="22"/>
      <c r="LJU1199" s="22"/>
      <c r="LJV1199" s="22"/>
      <c r="LJW1199" s="22"/>
      <c r="LJX1199" s="22"/>
      <c r="LJY1199" s="22"/>
      <c r="LJZ1199" s="22"/>
      <c r="LKA1199" s="22"/>
      <c r="LKB1199" s="22"/>
      <c r="LKC1199" s="22"/>
      <c r="LKD1199" s="22"/>
      <c r="LKE1199" s="22"/>
      <c r="LKF1199" s="22"/>
      <c r="LKG1199" s="22"/>
      <c r="LKH1199" s="22"/>
      <c r="LKI1199" s="22"/>
      <c r="LKJ1199" s="22"/>
      <c r="LKK1199" s="22"/>
      <c r="LKL1199" s="22"/>
      <c r="LKM1199" s="22"/>
      <c r="LKN1199" s="22"/>
      <c r="LKO1199" s="22"/>
      <c r="LKP1199" s="22"/>
      <c r="LKQ1199" s="22"/>
      <c r="LKR1199" s="22"/>
      <c r="LKS1199" s="22"/>
      <c r="LKT1199" s="22"/>
      <c r="LKU1199" s="22"/>
      <c r="LKV1199" s="22"/>
      <c r="LKW1199" s="22"/>
      <c r="LKX1199" s="22"/>
      <c r="LKY1199" s="22"/>
      <c r="LKZ1199" s="22"/>
      <c r="LLA1199" s="22"/>
      <c r="LLB1199" s="22"/>
      <c r="LLC1199" s="22"/>
      <c r="LLD1199" s="22"/>
      <c r="LLE1199" s="22"/>
      <c r="LLF1199" s="22"/>
      <c r="LLG1199" s="22"/>
      <c r="LLH1199" s="22"/>
      <c r="LLI1199" s="22"/>
      <c r="LLJ1199" s="22"/>
      <c r="LLK1199" s="22"/>
      <c r="LLL1199" s="22"/>
      <c r="LLM1199" s="22"/>
      <c r="LLN1199" s="22"/>
      <c r="LLO1199" s="22"/>
      <c r="LLP1199" s="22"/>
      <c r="LLQ1199" s="22"/>
      <c r="LLR1199" s="22"/>
      <c r="LLS1199" s="22"/>
      <c r="LLT1199" s="22"/>
      <c r="LLU1199" s="22"/>
      <c r="LLV1199" s="22"/>
      <c r="LLW1199" s="22"/>
      <c r="LLX1199" s="22"/>
      <c r="LLY1199" s="22"/>
      <c r="LLZ1199" s="22"/>
      <c r="LMA1199" s="22"/>
      <c r="LMB1199" s="22"/>
      <c r="LMC1199" s="22"/>
      <c r="LMD1199" s="22"/>
      <c r="LME1199" s="22"/>
      <c r="LMF1199" s="22"/>
      <c r="LMG1199" s="22"/>
      <c r="LMH1199" s="22"/>
      <c r="LMI1199" s="22"/>
      <c r="LMJ1199" s="22"/>
      <c r="LMK1199" s="22"/>
      <c r="LML1199" s="22"/>
      <c r="LMM1199" s="22"/>
      <c r="LMN1199" s="22"/>
      <c r="LMO1199" s="22"/>
      <c r="LMP1199" s="22"/>
      <c r="LMQ1199" s="22"/>
      <c r="LMR1199" s="22"/>
      <c r="LMS1199" s="22"/>
      <c r="LMT1199" s="22"/>
      <c r="LMU1199" s="22"/>
      <c r="LMV1199" s="22"/>
      <c r="LMW1199" s="22"/>
      <c r="LMX1199" s="22"/>
      <c r="LMY1199" s="22"/>
      <c r="LMZ1199" s="22"/>
      <c r="LNA1199" s="22"/>
      <c r="LNB1199" s="22"/>
      <c r="LNC1199" s="22"/>
      <c r="LND1199" s="22"/>
      <c r="LNE1199" s="22"/>
      <c r="LNF1199" s="22"/>
      <c r="LNG1199" s="22"/>
      <c r="LNH1199" s="22"/>
      <c r="LNI1199" s="22"/>
      <c r="LNJ1199" s="22"/>
      <c r="LNK1199" s="22"/>
      <c r="LNL1199" s="22"/>
      <c r="LNM1199" s="22"/>
      <c r="LNN1199" s="22"/>
      <c r="LNO1199" s="22"/>
      <c r="LNP1199" s="22"/>
      <c r="LNQ1199" s="22"/>
      <c r="LNR1199" s="22"/>
      <c r="LNS1199" s="22"/>
      <c r="LNT1199" s="22"/>
      <c r="LNU1199" s="22"/>
      <c r="LNV1199" s="22"/>
      <c r="LNW1199" s="22"/>
      <c r="LNX1199" s="22"/>
      <c r="LNY1199" s="22"/>
      <c r="LNZ1199" s="22"/>
      <c r="LOA1199" s="22"/>
      <c r="LOB1199" s="22"/>
      <c r="LOC1199" s="22"/>
      <c r="LOD1199" s="22"/>
      <c r="LOE1199" s="22"/>
      <c r="LOF1199" s="22"/>
      <c r="LOG1199" s="22"/>
      <c r="LOH1199" s="22"/>
      <c r="LOI1199" s="22"/>
      <c r="LOJ1199" s="22"/>
      <c r="LOK1199" s="22"/>
      <c r="LOL1199" s="22"/>
      <c r="LOM1199" s="22"/>
      <c r="LON1199" s="22"/>
      <c r="LOO1199" s="22"/>
      <c r="LOP1199" s="22"/>
      <c r="LOQ1199" s="22"/>
      <c r="LOR1199" s="22"/>
      <c r="LOS1199" s="22"/>
      <c r="LOT1199" s="22"/>
      <c r="LOU1199" s="22"/>
      <c r="LOV1199" s="22"/>
      <c r="LOW1199" s="22"/>
      <c r="LOX1199" s="22"/>
      <c r="LOY1199" s="22"/>
      <c r="LOZ1199" s="22"/>
      <c r="LPA1199" s="22"/>
      <c r="LPB1199" s="22"/>
      <c r="LPC1199" s="22"/>
      <c r="LPD1199" s="22"/>
      <c r="LPE1199" s="22"/>
      <c r="LPF1199" s="22"/>
      <c r="LPG1199" s="22"/>
      <c r="LPH1199" s="22"/>
      <c r="LPI1199" s="22"/>
      <c r="LPJ1199" s="22"/>
      <c r="LPK1199" s="22"/>
      <c r="LPL1199" s="22"/>
      <c r="LPM1199" s="22"/>
      <c r="LPN1199" s="22"/>
      <c r="LPO1199" s="22"/>
      <c r="LPP1199" s="22"/>
      <c r="LPQ1199" s="22"/>
      <c r="LPR1199" s="22"/>
      <c r="LPS1199" s="22"/>
      <c r="LPT1199" s="22"/>
      <c r="LPU1199" s="22"/>
      <c r="LPV1199" s="22"/>
      <c r="LPW1199" s="22"/>
      <c r="LPX1199" s="22"/>
      <c r="LPY1199" s="22"/>
      <c r="LPZ1199" s="22"/>
      <c r="LQA1199" s="22"/>
      <c r="LQB1199" s="22"/>
      <c r="LQC1199" s="22"/>
      <c r="LQD1199" s="22"/>
      <c r="LQE1199" s="22"/>
      <c r="LQF1199" s="22"/>
      <c r="LQG1199" s="22"/>
      <c r="LQH1199" s="22"/>
      <c r="LQI1199" s="22"/>
      <c r="LQJ1199" s="22"/>
      <c r="LQK1199" s="22"/>
      <c r="LQL1199" s="22"/>
      <c r="LQM1199" s="22"/>
      <c r="LQN1199" s="22"/>
      <c r="LQO1199" s="22"/>
      <c r="LQP1199" s="22"/>
      <c r="LQQ1199" s="22"/>
      <c r="LQR1199" s="22"/>
      <c r="LQS1199" s="22"/>
      <c r="LQT1199" s="22"/>
      <c r="LQU1199" s="22"/>
      <c r="LQV1199" s="22"/>
      <c r="LQW1199" s="22"/>
      <c r="LQX1199" s="22"/>
      <c r="LQY1199" s="22"/>
      <c r="LQZ1199" s="22"/>
      <c r="LRA1199" s="22"/>
      <c r="LRB1199" s="22"/>
      <c r="LRC1199" s="22"/>
      <c r="LRD1199" s="22"/>
      <c r="LRE1199" s="22"/>
      <c r="LRF1199" s="22"/>
      <c r="LRG1199" s="22"/>
      <c r="LRH1199" s="22"/>
      <c r="LRI1199" s="22"/>
      <c r="LRJ1199" s="22"/>
      <c r="LRK1199" s="22"/>
      <c r="LRL1199" s="22"/>
      <c r="LRM1199" s="22"/>
      <c r="LRN1199" s="22"/>
      <c r="LRO1199" s="22"/>
      <c r="LRP1199" s="22"/>
      <c r="LRQ1199" s="22"/>
      <c r="LRR1199" s="22"/>
      <c r="LRS1199" s="22"/>
      <c r="LRT1199" s="22"/>
      <c r="LRU1199" s="22"/>
      <c r="LRV1199" s="22"/>
      <c r="LRW1199" s="22"/>
      <c r="LRX1199" s="22"/>
      <c r="LRY1199" s="22"/>
      <c r="LRZ1199" s="22"/>
      <c r="LSA1199" s="22"/>
      <c r="LSB1199" s="22"/>
      <c r="LSC1199" s="22"/>
      <c r="LSD1199" s="22"/>
      <c r="LSE1199" s="22"/>
      <c r="LSF1199" s="22"/>
      <c r="LSG1199" s="22"/>
      <c r="LSH1199" s="22"/>
      <c r="LSI1199" s="22"/>
      <c r="LSJ1199" s="22"/>
      <c r="LSK1199" s="22"/>
      <c r="LSL1199" s="22"/>
      <c r="LSM1199" s="22"/>
      <c r="LSN1199" s="22"/>
      <c r="LSO1199" s="22"/>
      <c r="LSP1199" s="22"/>
      <c r="LSQ1199" s="22"/>
      <c r="LSR1199" s="22"/>
      <c r="LSS1199" s="22"/>
      <c r="LST1199" s="22"/>
      <c r="LSU1199" s="22"/>
      <c r="LSV1199" s="22"/>
      <c r="LSW1199" s="22"/>
      <c r="LSX1199" s="22"/>
      <c r="LSY1199" s="22"/>
      <c r="LSZ1199" s="22"/>
      <c r="LTA1199" s="22"/>
      <c r="LTB1199" s="22"/>
      <c r="LTC1199" s="22"/>
      <c r="LTD1199" s="22"/>
      <c r="LTE1199" s="22"/>
      <c r="LTF1199" s="22"/>
      <c r="LTG1199" s="22"/>
      <c r="LTH1199" s="22"/>
      <c r="LTI1199" s="22"/>
      <c r="LTJ1199" s="22"/>
      <c r="LTK1199" s="22"/>
      <c r="LTL1199" s="22"/>
      <c r="LTM1199" s="22"/>
      <c r="LTN1199" s="22"/>
      <c r="LTO1199" s="22"/>
      <c r="LTP1199" s="22"/>
      <c r="LTQ1199" s="22"/>
      <c r="LTR1199" s="22"/>
      <c r="LTS1199" s="22"/>
      <c r="LTT1199" s="22"/>
      <c r="LTU1199" s="22"/>
      <c r="LTV1199" s="22"/>
      <c r="LTW1199" s="22"/>
      <c r="LTX1199" s="22"/>
      <c r="LTY1199" s="22"/>
      <c r="LTZ1199" s="22"/>
      <c r="LUA1199" s="22"/>
      <c r="LUB1199" s="22"/>
      <c r="LUC1199" s="22"/>
      <c r="LUD1199" s="22"/>
      <c r="LUE1199" s="22"/>
      <c r="LUF1199" s="22"/>
      <c r="LUG1199" s="22"/>
      <c r="LUH1199" s="22"/>
      <c r="LUI1199" s="22"/>
      <c r="LUJ1199" s="22"/>
      <c r="LUK1199" s="22"/>
      <c r="LUL1199" s="22"/>
      <c r="LUM1199" s="22"/>
      <c r="LUN1199" s="22"/>
      <c r="LUO1199" s="22"/>
      <c r="LUP1199" s="22"/>
      <c r="LUQ1199" s="22"/>
      <c r="LUR1199" s="22"/>
      <c r="LUS1199" s="22"/>
      <c r="LUT1199" s="22"/>
      <c r="LUU1199" s="22"/>
      <c r="LUV1199" s="22"/>
      <c r="LUW1199" s="22"/>
      <c r="LUX1199" s="22"/>
      <c r="LUY1199" s="22"/>
      <c r="LUZ1199" s="22"/>
      <c r="LVA1199" s="22"/>
      <c r="LVB1199" s="22"/>
      <c r="LVC1199" s="22"/>
      <c r="LVD1199" s="22"/>
      <c r="LVE1199" s="22"/>
      <c r="LVF1199" s="22"/>
      <c r="LVG1199" s="22"/>
      <c r="LVH1199" s="22"/>
      <c r="LVI1199" s="22"/>
      <c r="LVJ1199" s="22"/>
      <c r="LVK1199" s="22"/>
      <c r="LVL1199" s="22"/>
      <c r="LVM1199" s="22"/>
      <c r="LVN1199" s="22"/>
      <c r="LVO1199" s="22"/>
      <c r="LVP1199" s="22"/>
      <c r="LVQ1199" s="22"/>
      <c r="LVR1199" s="22"/>
      <c r="LVS1199" s="22"/>
      <c r="LVT1199" s="22"/>
      <c r="LVU1199" s="22"/>
      <c r="LVV1199" s="22"/>
      <c r="LVW1199" s="22"/>
      <c r="LVX1199" s="22"/>
      <c r="LVY1199" s="22"/>
      <c r="LVZ1199" s="22"/>
      <c r="LWA1199" s="22"/>
      <c r="LWB1199" s="22"/>
      <c r="LWC1199" s="22"/>
      <c r="LWD1199" s="22"/>
      <c r="LWE1199" s="22"/>
      <c r="LWF1199" s="22"/>
      <c r="LWG1199" s="22"/>
      <c r="LWH1199" s="22"/>
      <c r="LWI1199" s="22"/>
      <c r="LWJ1199" s="22"/>
      <c r="LWK1199" s="22"/>
      <c r="LWL1199" s="22"/>
      <c r="LWM1199" s="22"/>
      <c r="LWN1199" s="22"/>
      <c r="LWO1199" s="22"/>
      <c r="LWP1199" s="22"/>
      <c r="LWQ1199" s="22"/>
      <c r="LWR1199" s="22"/>
      <c r="LWS1199" s="22"/>
      <c r="LWT1199" s="22"/>
      <c r="LWU1199" s="22"/>
      <c r="LWV1199" s="22"/>
      <c r="LWW1199" s="22"/>
      <c r="LWX1199" s="22"/>
      <c r="LWY1199" s="22"/>
      <c r="LWZ1199" s="22"/>
      <c r="LXA1199" s="22"/>
      <c r="LXB1199" s="22"/>
      <c r="LXC1199" s="22"/>
      <c r="LXD1199" s="22"/>
      <c r="LXE1199" s="22"/>
      <c r="LXF1199" s="22"/>
      <c r="LXG1199" s="22"/>
      <c r="LXH1199" s="22"/>
      <c r="LXI1199" s="22"/>
      <c r="LXJ1199" s="22"/>
      <c r="LXK1199" s="22"/>
      <c r="LXL1199" s="22"/>
      <c r="LXM1199" s="22"/>
      <c r="LXN1199" s="22"/>
      <c r="LXO1199" s="22"/>
      <c r="LXP1199" s="22"/>
      <c r="LXQ1199" s="22"/>
      <c r="LXR1199" s="22"/>
      <c r="LXS1199" s="22"/>
      <c r="LXT1199" s="22"/>
      <c r="LXU1199" s="22"/>
      <c r="LXV1199" s="22"/>
      <c r="LXW1199" s="22"/>
      <c r="LXX1199" s="22"/>
      <c r="LXY1199" s="22"/>
      <c r="LXZ1199" s="22"/>
      <c r="LYA1199" s="22"/>
      <c r="LYB1199" s="22"/>
      <c r="LYC1199" s="22"/>
      <c r="LYD1199" s="22"/>
      <c r="LYE1199" s="22"/>
      <c r="LYF1199" s="22"/>
      <c r="LYG1199" s="22"/>
      <c r="LYH1199" s="22"/>
      <c r="LYI1199" s="22"/>
      <c r="LYJ1199" s="22"/>
      <c r="LYK1199" s="22"/>
      <c r="LYL1199" s="22"/>
      <c r="LYM1199" s="22"/>
      <c r="LYN1199" s="22"/>
      <c r="LYO1199" s="22"/>
      <c r="LYP1199" s="22"/>
      <c r="LYQ1199" s="22"/>
      <c r="LYR1199" s="22"/>
      <c r="LYS1199" s="22"/>
      <c r="LYT1199" s="22"/>
      <c r="LYU1199" s="22"/>
      <c r="LYV1199" s="22"/>
      <c r="LYW1199" s="22"/>
      <c r="LYX1199" s="22"/>
      <c r="LYY1199" s="22"/>
      <c r="LYZ1199" s="22"/>
      <c r="LZA1199" s="22"/>
      <c r="LZB1199" s="22"/>
      <c r="LZC1199" s="22"/>
      <c r="LZD1199" s="22"/>
      <c r="LZE1199" s="22"/>
      <c r="LZF1199" s="22"/>
      <c r="LZG1199" s="22"/>
      <c r="LZH1199" s="22"/>
      <c r="LZI1199" s="22"/>
      <c r="LZJ1199" s="22"/>
      <c r="LZK1199" s="22"/>
      <c r="LZL1199" s="22"/>
      <c r="LZM1199" s="22"/>
      <c r="LZN1199" s="22"/>
      <c r="LZO1199" s="22"/>
      <c r="LZP1199" s="22"/>
      <c r="LZQ1199" s="22"/>
      <c r="LZR1199" s="22"/>
      <c r="LZS1199" s="22"/>
      <c r="LZT1199" s="22"/>
      <c r="LZU1199" s="22"/>
      <c r="LZV1199" s="22"/>
      <c r="LZW1199" s="22"/>
      <c r="LZX1199" s="22"/>
      <c r="LZY1199" s="22"/>
      <c r="LZZ1199" s="22"/>
      <c r="MAA1199" s="22"/>
      <c r="MAB1199" s="22"/>
      <c r="MAC1199" s="22"/>
      <c r="MAD1199" s="22"/>
      <c r="MAE1199" s="22"/>
      <c r="MAF1199" s="22"/>
      <c r="MAG1199" s="22"/>
      <c r="MAH1199" s="22"/>
      <c r="MAI1199" s="22"/>
      <c r="MAJ1199" s="22"/>
      <c r="MAK1199" s="22"/>
      <c r="MAL1199" s="22"/>
      <c r="MAM1199" s="22"/>
      <c r="MAN1199" s="22"/>
      <c r="MAO1199" s="22"/>
      <c r="MAP1199" s="22"/>
      <c r="MAQ1199" s="22"/>
      <c r="MAR1199" s="22"/>
      <c r="MAS1199" s="22"/>
      <c r="MAT1199" s="22"/>
      <c r="MAU1199" s="22"/>
      <c r="MAV1199" s="22"/>
      <c r="MAW1199" s="22"/>
      <c r="MAX1199" s="22"/>
      <c r="MAY1199" s="22"/>
      <c r="MAZ1199" s="22"/>
      <c r="MBA1199" s="22"/>
      <c r="MBB1199" s="22"/>
      <c r="MBC1199" s="22"/>
      <c r="MBD1199" s="22"/>
      <c r="MBE1199" s="22"/>
      <c r="MBF1199" s="22"/>
      <c r="MBG1199" s="22"/>
      <c r="MBH1199" s="22"/>
      <c r="MBI1199" s="22"/>
      <c r="MBJ1199" s="22"/>
      <c r="MBK1199" s="22"/>
      <c r="MBL1199" s="22"/>
      <c r="MBM1199" s="22"/>
      <c r="MBN1199" s="22"/>
      <c r="MBO1199" s="22"/>
      <c r="MBP1199" s="22"/>
      <c r="MBQ1199" s="22"/>
      <c r="MBR1199" s="22"/>
      <c r="MBS1199" s="22"/>
      <c r="MBT1199" s="22"/>
      <c r="MBU1199" s="22"/>
      <c r="MBV1199" s="22"/>
      <c r="MBW1199" s="22"/>
      <c r="MBX1199" s="22"/>
      <c r="MBY1199" s="22"/>
      <c r="MBZ1199" s="22"/>
      <c r="MCA1199" s="22"/>
      <c r="MCB1199" s="22"/>
      <c r="MCC1199" s="22"/>
      <c r="MCD1199" s="22"/>
      <c r="MCE1199" s="22"/>
      <c r="MCF1199" s="22"/>
      <c r="MCG1199" s="22"/>
      <c r="MCH1199" s="22"/>
      <c r="MCI1199" s="22"/>
      <c r="MCJ1199" s="22"/>
      <c r="MCK1199" s="22"/>
      <c r="MCL1199" s="22"/>
      <c r="MCM1199" s="22"/>
      <c r="MCN1199" s="22"/>
      <c r="MCO1199" s="22"/>
      <c r="MCP1199" s="22"/>
      <c r="MCQ1199" s="22"/>
      <c r="MCR1199" s="22"/>
      <c r="MCS1199" s="22"/>
      <c r="MCT1199" s="22"/>
      <c r="MCU1199" s="22"/>
      <c r="MCV1199" s="22"/>
      <c r="MCW1199" s="22"/>
      <c r="MCX1199" s="22"/>
      <c r="MCY1199" s="22"/>
      <c r="MCZ1199" s="22"/>
      <c r="MDA1199" s="22"/>
      <c r="MDB1199" s="22"/>
      <c r="MDC1199" s="22"/>
      <c r="MDD1199" s="22"/>
      <c r="MDE1199" s="22"/>
      <c r="MDF1199" s="22"/>
      <c r="MDG1199" s="22"/>
      <c r="MDH1199" s="22"/>
      <c r="MDI1199" s="22"/>
      <c r="MDJ1199" s="22"/>
      <c r="MDK1199" s="22"/>
      <c r="MDL1199" s="22"/>
      <c r="MDM1199" s="22"/>
      <c r="MDN1199" s="22"/>
      <c r="MDO1199" s="22"/>
      <c r="MDP1199" s="22"/>
      <c r="MDQ1199" s="22"/>
      <c r="MDR1199" s="22"/>
      <c r="MDS1199" s="22"/>
      <c r="MDT1199" s="22"/>
      <c r="MDU1199" s="22"/>
      <c r="MDV1199" s="22"/>
      <c r="MDW1199" s="22"/>
      <c r="MDX1199" s="22"/>
      <c r="MDY1199" s="22"/>
      <c r="MDZ1199" s="22"/>
      <c r="MEA1199" s="22"/>
      <c r="MEB1199" s="22"/>
      <c r="MEC1199" s="22"/>
      <c r="MED1199" s="22"/>
      <c r="MEE1199" s="22"/>
      <c r="MEF1199" s="22"/>
      <c r="MEG1199" s="22"/>
      <c r="MEH1199" s="22"/>
      <c r="MEI1199" s="22"/>
      <c r="MEJ1199" s="22"/>
      <c r="MEK1199" s="22"/>
      <c r="MEL1199" s="22"/>
      <c r="MEM1199" s="22"/>
      <c r="MEN1199" s="22"/>
      <c r="MEO1199" s="22"/>
      <c r="MEP1199" s="22"/>
      <c r="MEQ1199" s="22"/>
      <c r="MER1199" s="22"/>
      <c r="MES1199" s="22"/>
      <c r="MET1199" s="22"/>
      <c r="MEU1199" s="22"/>
      <c r="MEV1199" s="22"/>
      <c r="MEW1199" s="22"/>
      <c r="MEX1199" s="22"/>
      <c r="MEY1199" s="22"/>
      <c r="MEZ1199" s="22"/>
      <c r="MFA1199" s="22"/>
      <c r="MFB1199" s="22"/>
      <c r="MFC1199" s="22"/>
      <c r="MFD1199" s="22"/>
      <c r="MFE1199" s="22"/>
      <c r="MFF1199" s="22"/>
      <c r="MFG1199" s="22"/>
      <c r="MFH1199" s="22"/>
      <c r="MFI1199" s="22"/>
      <c r="MFJ1199" s="22"/>
      <c r="MFK1199" s="22"/>
      <c r="MFL1199" s="22"/>
      <c r="MFM1199" s="22"/>
      <c r="MFN1199" s="22"/>
      <c r="MFO1199" s="22"/>
      <c r="MFP1199" s="22"/>
      <c r="MFQ1199" s="22"/>
      <c r="MFR1199" s="22"/>
      <c r="MFS1199" s="22"/>
      <c r="MFT1199" s="22"/>
      <c r="MFU1199" s="22"/>
      <c r="MFV1199" s="22"/>
      <c r="MFW1199" s="22"/>
      <c r="MFX1199" s="22"/>
      <c r="MFY1199" s="22"/>
      <c r="MFZ1199" s="22"/>
      <c r="MGA1199" s="22"/>
      <c r="MGB1199" s="22"/>
      <c r="MGC1199" s="22"/>
      <c r="MGD1199" s="22"/>
      <c r="MGE1199" s="22"/>
      <c r="MGF1199" s="22"/>
      <c r="MGG1199" s="22"/>
      <c r="MGH1199" s="22"/>
      <c r="MGI1199" s="22"/>
      <c r="MGJ1199" s="22"/>
      <c r="MGK1199" s="22"/>
      <c r="MGL1199" s="22"/>
      <c r="MGM1199" s="22"/>
      <c r="MGN1199" s="22"/>
      <c r="MGO1199" s="22"/>
      <c r="MGP1199" s="22"/>
      <c r="MGQ1199" s="22"/>
      <c r="MGR1199" s="22"/>
      <c r="MGS1199" s="22"/>
      <c r="MGT1199" s="22"/>
      <c r="MGU1199" s="22"/>
      <c r="MGV1199" s="22"/>
      <c r="MGW1199" s="22"/>
      <c r="MGX1199" s="22"/>
      <c r="MGY1199" s="22"/>
      <c r="MGZ1199" s="22"/>
      <c r="MHA1199" s="22"/>
      <c r="MHB1199" s="22"/>
      <c r="MHC1199" s="22"/>
      <c r="MHD1199" s="22"/>
      <c r="MHE1199" s="22"/>
      <c r="MHF1199" s="22"/>
      <c r="MHG1199" s="22"/>
      <c r="MHH1199" s="22"/>
      <c r="MHI1199" s="22"/>
      <c r="MHJ1199" s="22"/>
      <c r="MHK1199" s="22"/>
      <c r="MHL1199" s="22"/>
      <c r="MHM1199" s="22"/>
      <c r="MHN1199" s="22"/>
      <c r="MHO1199" s="22"/>
      <c r="MHP1199" s="22"/>
      <c r="MHQ1199" s="22"/>
      <c r="MHR1199" s="22"/>
      <c r="MHS1199" s="22"/>
      <c r="MHT1199" s="22"/>
      <c r="MHU1199" s="22"/>
      <c r="MHV1199" s="22"/>
      <c r="MHW1199" s="22"/>
      <c r="MHX1199" s="22"/>
      <c r="MHY1199" s="22"/>
      <c r="MHZ1199" s="22"/>
      <c r="MIA1199" s="22"/>
      <c r="MIB1199" s="22"/>
      <c r="MIC1199" s="22"/>
      <c r="MID1199" s="22"/>
      <c r="MIE1199" s="22"/>
      <c r="MIF1199" s="22"/>
      <c r="MIG1199" s="22"/>
      <c r="MIH1199" s="22"/>
      <c r="MII1199" s="22"/>
      <c r="MIJ1199" s="22"/>
      <c r="MIK1199" s="22"/>
      <c r="MIL1199" s="22"/>
      <c r="MIM1199" s="22"/>
      <c r="MIN1199" s="22"/>
      <c r="MIO1199" s="22"/>
      <c r="MIP1199" s="22"/>
      <c r="MIQ1199" s="22"/>
      <c r="MIR1199" s="22"/>
      <c r="MIS1199" s="22"/>
      <c r="MIT1199" s="22"/>
      <c r="MIU1199" s="22"/>
      <c r="MIV1199" s="22"/>
      <c r="MIW1199" s="22"/>
      <c r="MIX1199" s="22"/>
      <c r="MIY1199" s="22"/>
      <c r="MIZ1199" s="22"/>
      <c r="MJA1199" s="22"/>
      <c r="MJB1199" s="22"/>
      <c r="MJC1199" s="22"/>
      <c r="MJD1199" s="22"/>
      <c r="MJE1199" s="22"/>
      <c r="MJF1199" s="22"/>
      <c r="MJG1199" s="22"/>
      <c r="MJH1199" s="22"/>
      <c r="MJI1199" s="22"/>
      <c r="MJJ1199" s="22"/>
      <c r="MJK1199" s="22"/>
      <c r="MJL1199" s="22"/>
      <c r="MJM1199" s="22"/>
      <c r="MJN1199" s="22"/>
      <c r="MJO1199" s="22"/>
      <c r="MJP1199" s="22"/>
      <c r="MJQ1199" s="22"/>
      <c r="MJR1199" s="22"/>
      <c r="MJS1199" s="22"/>
      <c r="MJT1199" s="22"/>
      <c r="MJU1199" s="22"/>
      <c r="MJV1199" s="22"/>
      <c r="MJW1199" s="22"/>
      <c r="MJX1199" s="22"/>
      <c r="MJY1199" s="22"/>
      <c r="MJZ1199" s="22"/>
      <c r="MKA1199" s="22"/>
      <c r="MKB1199" s="22"/>
      <c r="MKC1199" s="22"/>
      <c r="MKD1199" s="22"/>
      <c r="MKE1199" s="22"/>
      <c r="MKF1199" s="22"/>
      <c r="MKG1199" s="22"/>
      <c r="MKH1199" s="22"/>
      <c r="MKI1199" s="22"/>
      <c r="MKJ1199" s="22"/>
      <c r="MKK1199" s="22"/>
      <c r="MKL1199" s="22"/>
      <c r="MKM1199" s="22"/>
      <c r="MKN1199" s="22"/>
      <c r="MKO1199" s="22"/>
      <c r="MKP1199" s="22"/>
      <c r="MKQ1199" s="22"/>
      <c r="MKR1199" s="22"/>
      <c r="MKS1199" s="22"/>
      <c r="MKT1199" s="22"/>
      <c r="MKU1199" s="22"/>
      <c r="MKV1199" s="22"/>
      <c r="MKW1199" s="22"/>
      <c r="MKX1199" s="22"/>
      <c r="MKY1199" s="22"/>
      <c r="MKZ1199" s="22"/>
      <c r="MLA1199" s="22"/>
      <c r="MLB1199" s="22"/>
      <c r="MLC1199" s="22"/>
      <c r="MLD1199" s="22"/>
      <c r="MLE1199" s="22"/>
      <c r="MLF1199" s="22"/>
      <c r="MLG1199" s="22"/>
      <c r="MLH1199" s="22"/>
      <c r="MLI1199" s="22"/>
      <c r="MLJ1199" s="22"/>
      <c r="MLK1199" s="22"/>
      <c r="MLL1199" s="22"/>
      <c r="MLM1199" s="22"/>
      <c r="MLN1199" s="22"/>
      <c r="MLO1199" s="22"/>
      <c r="MLP1199" s="22"/>
      <c r="MLQ1199" s="22"/>
      <c r="MLR1199" s="22"/>
      <c r="MLS1199" s="22"/>
      <c r="MLT1199" s="22"/>
      <c r="MLU1199" s="22"/>
      <c r="MLV1199" s="22"/>
      <c r="MLW1199" s="22"/>
      <c r="MLX1199" s="22"/>
      <c r="MLY1199" s="22"/>
      <c r="MLZ1199" s="22"/>
      <c r="MMA1199" s="22"/>
      <c r="MMB1199" s="22"/>
      <c r="MMC1199" s="22"/>
      <c r="MMD1199" s="22"/>
      <c r="MME1199" s="22"/>
      <c r="MMF1199" s="22"/>
      <c r="MMG1199" s="22"/>
      <c r="MMH1199" s="22"/>
      <c r="MMI1199" s="22"/>
      <c r="MMJ1199" s="22"/>
      <c r="MMK1199" s="22"/>
      <c r="MML1199" s="22"/>
      <c r="MMM1199" s="22"/>
      <c r="MMN1199" s="22"/>
      <c r="MMO1199" s="22"/>
      <c r="MMP1199" s="22"/>
      <c r="MMQ1199" s="22"/>
      <c r="MMR1199" s="22"/>
      <c r="MMS1199" s="22"/>
      <c r="MMT1199" s="22"/>
      <c r="MMU1199" s="22"/>
      <c r="MMV1199" s="22"/>
      <c r="MMW1199" s="22"/>
      <c r="MMX1199" s="22"/>
      <c r="MMY1199" s="22"/>
      <c r="MMZ1199" s="22"/>
      <c r="MNA1199" s="22"/>
      <c r="MNB1199" s="22"/>
      <c r="MNC1199" s="22"/>
      <c r="MND1199" s="22"/>
      <c r="MNE1199" s="22"/>
      <c r="MNF1199" s="22"/>
      <c r="MNG1199" s="22"/>
      <c r="MNH1199" s="22"/>
      <c r="MNI1199" s="22"/>
      <c r="MNJ1199" s="22"/>
      <c r="MNK1199" s="22"/>
      <c r="MNL1199" s="22"/>
      <c r="MNM1199" s="22"/>
      <c r="MNN1199" s="22"/>
      <c r="MNO1199" s="22"/>
      <c r="MNP1199" s="22"/>
      <c r="MNQ1199" s="22"/>
      <c r="MNR1199" s="22"/>
      <c r="MNS1199" s="22"/>
      <c r="MNT1199" s="22"/>
      <c r="MNU1199" s="22"/>
      <c r="MNV1199" s="22"/>
      <c r="MNW1199" s="22"/>
      <c r="MNX1199" s="22"/>
      <c r="MNY1199" s="22"/>
      <c r="MNZ1199" s="22"/>
      <c r="MOA1199" s="22"/>
      <c r="MOB1199" s="22"/>
      <c r="MOC1199" s="22"/>
      <c r="MOD1199" s="22"/>
      <c r="MOE1199" s="22"/>
      <c r="MOF1199" s="22"/>
      <c r="MOG1199" s="22"/>
      <c r="MOH1199" s="22"/>
      <c r="MOI1199" s="22"/>
      <c r="MOJ1199" s="22"/>
      <c r="MOK1199" s="22"/>
      <c r="MOL1199" s="22"/>
      <c r="MOM1199" s="22"/>
      <c r="MON1199" s="22"/>
      <c r="MOO1199" s="22"/>
      <c r="MOP1199" s="22"/>
      <c r="MOQ1199" s="22"/>
      <c r="MOR1199" s="22"/>
      <c r="MOS1199" s="22"/>
      <c r="MOT1199" s="22"/>
      <c r="MOU1199" s="22"/>
      <c r="MOV1199" s="22"/>
      <c r="MOW1199" s="22"/>
      <c r="MOX1199" s="22"/>
      <c r="MOY1199" s="22"/>
      <c r="MOZ1199" s="22"/>
      <c r="MPA1199" s="22"/>
      <c r="MPB1199" s="22"/>
      <c r="MPC1199" s="22"/>
      <c r="MPD1199" s="22"/>
      <c r="MPE1199" s="22"/>
      <c r="MPF1199" s="22"/>
      <c r="MPG1199" s="22"/>
      <c r="MPH1199" s="22"/>
      <c r="MPI1199" s="22"/>
      <c r="MPJ1199" s="22"/>
      <c r="MPK1199" s="22"/>
      <c r="MPL1199" s="22"/>
      <c r="MPM1199" s="22"/>
      <c r="MPN1199" s="22"/>
      <c r="MPO1199" s="22"/>
      <c r="MPP1199" s="22"/>
      <c r="MPQ1199" s="22"/>
      <c r="MPR1199" s="22"/>
      <c r="MPS1199" s="22"/>
      <c r="MPT1199" s="22"/>
      <c r="MPU1199" s="22"/>
      <c r="MPV1199" s="22"/>
      <c r="MPW1199" s="22"/>
      <c r="MPX1199" s="22"/>
      <c r="MPY1199" s="22"/>
      <c r="MPZ1199" s="22"/>
      <c r="MQA1199" s="22"/>
      <c r="MQB1199" s="22"/>
      <c r="MQC1199" s="22"/>
      <c r="MQD1199" s="22"/>
      <c r="MQE1199" s="22"/>
      <c r="MQF1199" s="22"/>
      <c r="MQG1199" s="22"/>
      <c r="MQH1199" s="22"/>
      <c r="MQI1199" s="22"/>
      <c r="MQJ1199" s="22"/>
      <c r="MQK1199" s="22"/>
      <c r="MQL1199" s="22"/>
      <c r="MQM1199" s="22"/>
      <c r="MQN1199" s="22"/>
      <c r="MQO1199" s="22"/>
      <c r="MQP1199" s="22"/>
      <c r="MQQ1199" s="22"/>
      <c r="MQR1199" s="22"/>
      <c r="MQS1199" s="22"/>
      <c r="MQT1199" s="22"/>
      <c r="MQU1199" s="22"/>
      <c r="MQV1199" s="22"/>
      <c r="MQW1199" s="22"/>
      <c r="MQX1199" s="22"/>
      <c r="MQY1199" s="22"/>
      <c r="MQZ1199" s="22"/>
      <c r="MRA1199" s="22"/>
      <c r="MRB1199" s="22"/>
      <c r="MRC1199" s="22"/>
      <c r="MRD1199" s="22"/>
      <c r="MRE1199" s="22"/>
      <c r="MRF1199" s="22"/>
      <c r="MRG1199" s="22"/>
      <c r="MRH1199" s="22"/>
      <c r="MRI1199" s="22"/>
      <c r="MRJ1199" s="22"/>
      <c r="MRK1199" s="22"/>
      <c r="MRL1199" s="22"/>
      <c r="MRM1199" s="22"/>
      <c r="MRN1199" s="22"/>
      <c r="MRO1199" s="22"/>
      <c r="MRP1199" s="22"/>
      <c r="MRQ1199" s="22"/>
      <c r="MRR1199" s="22"/>
      <c r="MRS1199" s="22"/>
      <c r="MRT1199" s="22"/>
      <c r="MRU1199" s="22"/>
      <c r="MRV1199" s="22"/>
      <c r="MRW1199" s="22"/>
      <c r="MRX1199" s="22"/>
      <c r="MRY1199" s="22"/>
      <c r="MRZ1199" s="22"/>
      <c r="MSA1199" s="22"/>
      <c r="MSB1199" s="22"/>
      <c r="MSC1199" s="22"/>
      <c r="MSD1199" s="22"/>
      <c r="MSE1199" s="22"/>
      <c r="MSF1199" s="22"/>
      <c r="MSG1199" s="22"/>
      <c r="MSH1199" s="22"/>
      <c r="MSI1199" s="22"/>
      <c r="MSJ1199" s="22"/>
      <c r="MSK1199" s="22"/>
      <c r="MSL1199" s="22"/>
      <c r="MSM1199" s="22"/>
      <c r="MSN1199" s="22"/>
      <c r="MSO1199" s="22"/>
      <c r="MSP1199" s="22"/>
      <c r="MSQ1199" s="22"/>
      <c r="MSR1199" s="22"/>
      <c r="MSS1199" s="22"/>
      <c r="MST1199" s="22"/>
      <c r="MSU1199" s="22"/>
      <c r="MSV1199" s="22"/>
      <c r="MSW1199" s="22"/>
      <c r="MSX1199" s="22"/>
      <c r="MSY1199" s="22"/>
      <c r="MSZ1199" s="22"/>
      <c r="MTA1199" s="22"/>
      <c r="MTB1199" s="22"/>
      <c r="MTC1199" s="22"/>
      <c r="MTD1199" s="22"/>
      <c r="MTE1199" s="22"/>
      <c r="MTF1199" s="22"/>
      <c r="MTG1199" s="22"/>
      <c r="MTH1199" s="22"/>
      <c r="MTI1199" s="22"/>
      <c r="MTJ1199" s="22"/>
      <c r="MTK1199" s="22"/>
      <c r="MTL1199" s="22"/>
      <c r="MTM1199" s="22"/>
      <c r="MTN1199" s="22"/>
      <c r="MTO1199" s="22"/>
      <c r="MTP1199" s="22"/>
      <c r="MTQ1199" s="22"/>
      <c r="MTR1199" s="22"/>
      <c r="MTS1199" s="22"/>
      <c r="MTT1199" s="22"/>
      <c r="MTU1199" s="22"/>
      <c r="MTV1199" s="22"/>
      <c r="MTW1199" s="22"/>
      <c r="MTX1199" s="22"/>
      <c r="MTY1199" s="22"/>
      <c r="MTZ1199" s="22"/>
      <c r="MUA1199" s="22"/>
      <c r="MUB1199" s="22"/>
      <c r="MUC1199" s="22"/>
      <c r="MUD1199" s="22"/>
      <c r="MUE1199" s="22"/>
      <c r="MUF1199" s="22"/>
      <c r="MUG1199" s="22"/>
      <c r="MUH1199" s="22"/>
      <c r="MUI1199" s="22"/>
      <c r="MUJ1199" s="22"/>
      <c r="MUK1199" s="22"/>
      <c r="MUL1199" s="22"/>
      <c r="MUM1199" s="22"/>
      <c r="MUN1199" s="22"/>
      <c r="MUO1199" s="22"/>
      <c r="MUP1199" s="22"/>
      <c r="MUQ1199" s="22"/>
      <c r="MUR1199" s="22"/>
      <c r="MUS1199" s="22"/>
      <c r="MUT1199" s="22"/>
      <c r="MUU1199" s="22"/>
      <c r="MUV1199" s="22"/>
      <c r="MUW1199" s="22"/>
      <c r="MUX1199" s="22"/>
      <c r="MUY1199" s="22"/>
      <c r="MUZ1199" s="22"/>
      <c r="MVA1199" s="22"/>
      <c r="MVB1199" s="22"/>
      <c r="MVC1199" s="22"/>
      <c r="MVD1199" s="22"/>
      <c r="MVE1199" s="22"/>
      <c r="MVF1199" s="22"/>
      <c r="MVG1199" s="22"/>
      <c r="MVH1199" s="22"/>
      <c r="MVI1199" s="22"/>
      <c r="MVJ1199" s="22"/>
      <c r="MVK1199" s="22"/>
      <c r="MVL1199" s="22"/>
      <c r="MVM1199" s="22"/>
      <c r="MVN1199" s="22"/>
      <c r="MVO1199" s="22"/>
      <c r="MVP1199" s="22"/>
      <c r="MVQ1199" s="22"/>
      <c r="MVR1199" s="22"/>
      <c r="MVS1199" s="22"/>
      <c r="MVT1199" s="22"/>
      <c r="MVU1199" s="22"/>
      <c r="MVV1199" s="22"/>
      <c r="MVW1199" s="22"/>
      <c r="MVX1199" s="22"/>
      <c r="MVY1199" s="22"/>
      <c r="MVZ1199" s="22"/>
      <c r="MWA1199" s="22"/>
      <c r="MWB1199" s="22"/>
      <c r="MWC1199" s="22"/>
      <c r="MWD1199" s="22"/>
      <c r="MWE1199" s="22"/>
      <c r="MWF1199" s="22"/>
      <c r="MWG1199" s="22"/>
      <c r="MWH1199" s="22"/>
      <c r="MWI1199" s="22"/>
      <c r="MWJ1199" s="22"/>
      <c r="MWK1199" s="22"/>
      <c r="MWL1199" s="22"/>
      <c r="MWM1199" s="22"/>
      <c r="MWN1199" s="22"/>
      <c r="MWO1199" s="22"/>
      <c r="MWP1199" s="22"/>
      <c r="MWQ1199" s="22"/>
      <c r="MWR1199" s="22"/>
      <c r="MWS1199" s="22"/>
      <c r="MWT1199" s="22"/>
      <c r="MWU1199" s="22"/>
      <c r="MWV1199" s="22"/>
      <c r="MWW1199" s="22"/>
      <c r="MWX1199" s="22"/>
      <c r="MWY1199" s="22"/>
      <c r="MWZ1199" s="22"/>
      <c r="MXA1199" s="22"/>
      <c r="MXB1199" s="22"/>
      <c r="MXC1199" s="22"/>
      <c r="MXD1199" s="22"/>
      <c r="MXE1199" s="22"/>
      <c r="MXF1199" s="22"/>
      <c r="MXG1199" s="22"/>
      <c r="MXH1199" s="22"/>
      <c r="MXI1199" s="22"/>
      <c r="MXJ1199" s="22"/>
      <c r="MXK1199" s="22"/>
      <c r="MXL1199" s="22"/>
      <c r="MXM1199" s="22"/>
      <c r="MXN1199" s="22"/>
      <c r="MXO1199" s="22"/>
      <c r="MXP1199" s="22"/>
      <c r="MXQ1199" s="22"/>
      <c r="MXR1199" s="22"/>
      <c r="MXS1199" s="22"/>
      <c r="MXT1199" s="22"/>
      <c r="MXU1199" s="22"/>
      <c r="MXV1199" s="22"/>
      <c r="MXW1199" s="22"/>
      <c r="MXX1199" s="22"/>
      <c r="MXY1199" s="22"/>
      <c r="MXZ1199" s="22"/>
      <c r="MYA1199" s="22"/>
      <c r="MYB1199" s="22"/>
      <c r="MYC1199" s="22"/>
      <c r="MYD1199" s="22"/>
      <c r="MYE1199" s="22"/>
      <c r="MYF1199" s="22"/>
      <c r="MYG1199" s="22"/>
      <c r="MYH1199" s="22"/>
      <c r="MYI1199" s="22"/>
      <c r="MYJ1199" s="22"/>
      <c r="MYK1199" s="22"/>
      <c r="MYL1199" s="22"/>
      <c r="MYM1199" s="22"/>
      <c r="MYN1199" s="22"/>
      <c r="MYO1199" s="22"/>
      <c r="MYP1199" s="22"/>
      <c r="MYQ1199" s="22"/>
      <c r="MYR1199" s="22"/>
      <c r="MYS1199" s="22"/>
      <c r="MYT1199" s="22"/>
      <c r="MYU1199" s="22"/>
      <c r="MYV1199" s="22"/>
      <c r="MYW1199" s="22"/>
      <c r="MYX1199" s="22"/>
      <c r="MYY1199" s="22"/>
      <c r="MYZ1199" s="22"/>
      <c r="MZA1199" s="22"/>
      <c r="MZB1199" s="22"/>
      <c r="MZC1199" s="22"/>
      <c r="MZD1199" s="22"/>
      <c r="MZE1199" s="22"/>
      <c r="MZF1199" s="22"/>
      <c r="MZG1199" s="22"/>
      <c r="MZH1199" s="22"/>
      <c r="MZI1199" s="22"/>
      <c r="MZJ1199" s="22"/>
      <c r="MZK1199" s="22"/>
      <c r="MZL1199" s="22"/>
      <c r="MZM1199" s="22"/>
      <c r="MZN1199" s="22"/>
      <c r="MZO1199" s="22"/>
      <c r="MZP1199" s="22"/>
      <c r="MZQ1199" s="22"/>
      <c r="MZR1199" s="22"/>
      <c r="MZS1199" s="22"/>
      <c r="MZT1199" s="22"/>
      <c r="MZU1199" s="22"/>
      <c r="MZV1199" s="22"/>
      <c r="MZW1199" s="22"/>
      <c r="MZX1199" s="22"/>
      <c r="MZY1199" s="22"/>
      <c r="MZZ1199" s="22"/>
      <c r="NAA1199" s="22"/>
      <c r="NAB1199" s="22"/>
      <c r="NAC1199" s="22"/>
      <c r="NAD1199" s="22"/>
      <c r="NAE1199" s="22"/>
      <c r="NAF1199" s="22"/>
      <c r="NAG1199" s="22"/>
      <c r="NAH1199" s="22"/>
      <c r="NAI1199" s="22"/>
      <c r="NAJ1199" s="22"/>
      <c r="NAK1199" s="22"/>
      <c r="NAL1199" s="22"/>
      <c r="NAM1199" s="22"/>
      <c r="NAN1199" s="22"/>
      <c r="NAO1199" s="22"/>
      <c r="NAP1199" s="22"/>
      <c r="NAQ1199" s="22"/>
      <c r="NAR1199" s="22"/>
      <c r="NAS1199" s="22"/>
      <c r="NAT1199" s="22"/>
      <c r="NAU1199" s="22"/>
      <c r="NAV1199" s="22"/>
      <c r="NAW1199" s="22"/>
      <c r="NAX1199" s="22"/>
      <c r="NAY1199" s="22"/>
      <c r="NAZ1199" s="22"/>
      <c r="NBA1199" s="22"/>
      <c r="NBB1199" s="22"/>
      <c r="NBC1199" s="22"/>
      <c r="NBD1199" s="22"/>
      <c r="NBE1199" s="22"/>
      <c r="NBF1199" s="22"/>
      <c r="NBG1199" s="22"/>
      <c r="NBH1199" s="22"/>
      <c r="NBI1199" s="22"/>
      <c r="NBJ1199" s="22"/>
      <c r="NBK1199" s="22"/>
      <c r="NBL1199" s="22"/>
      <c r="NBM1199" s="22"/>
      <c r="NBN1199" s="22"/>
      <c r="NBO1199" s="22"/>
      <c r="NBP1199" s="22"/>
      <c r="NBQ1199" s="22"/>
      <c r="NBR1199" s="22"/>
      <c r="NBS1199" s="22"/>
      <c r="NBT1199" s="22"/>
      <c r="NBU1199" s="22"/>
      <c r="NBV1199" s="22"/>
      <c r="NBW1199" s="22"/>
      <c r="NBX1199" s="22"/>
      <c r="NBY1199" s="22"/>
      <c r="NBZ1199" s="22"/>
      <c r="NCA1199" s="22"/>
      <c r="NCB1199" s="22"/>
      <c r="NCC1199" s="22"/>
      <c r="NCD1199" s="22"/>
      <c r="NCE1199" s="22"/>
      <c r="NCF1199" s="22"/>
      <c r="NCG1199" s="22"/>
      <c r="NCH1199" s="22"/>
      <c r="NCI1199" s="22"/>
      <c r="NCJ1199" s="22"/>
      <c r="NCK1199" s="22"/>
      <c r="NCL1199" s="22"/>
      <c r="NCM1199" s="22"/>
      <c r="NCN1199" s="22"/>
      <c r="NCO1199" s="22"/>
      <c r="NCP1199" s="22"/>
      <c r="NCQ1199" s="22"/>
      <c r="NCR1199" s="22"/>
      <c r="NCS1199" s="22"/>
      <c r="NCT1199" s="22"/>
      <c r="NCU1199" s="22"/>
      <c r="NCV1199" s="22"/>
      <c r="NCW1199" s="22"/>
      <c r="NCX1199" s="22"/>
      <c r="NCY1199" s="22"/>
      <c r="NCZ1199" s="22"/>
      <c r="NDA1199" s="22"/>
      <c r="NDB1199" s="22"/>
      <c r="NDC1199" s="22"/>
      <c r="NDD1199" s="22"/>
      <c r="NDE1199" s="22"/>
      <c r="NDF1199" s="22"/>
      <c r="NDG1199" s="22"/>
      <c r="NDH1199" s="22"/>
      <c r="NDI1199" s="22"/>
      <c r="NDJ1199" s="22"/>
      <c r="NDK1199" s="22"/>
      <c r="NDL1199" s="22"/>
      <c r="NDM1199" s="22"/>
      <c r="NDN1199" s="22"/>
      <c r="NDO1199" s="22"/>
      <c r="NDP1199" s="22"/>
      <c r="NDQ1199" s="22"/>
      <c r="NDR1199" s="22"/>
      <c r="NDS1199" s="22"/>
      <c r="NDT1199" s="22"/>
      <c r="NDU1199" s="22"/>
      <c r="NDV1199" s="22"/>
      <c r="NDW1199" s="22"/>
      <c r="NDX1199" s="22"/>
      <c r="NDY1199" s="22"/>
      <c r="NDZ1199" s="22"/>
      <c r="NEA1199" s="22"/>
      <c r="NEB1199" s="22"/>
      <c r="NEC1199" s="22"/>
      <c r="NED1199" s="22"/>
      <c r="NEE1199" s="22"/>
      <c r="NEF1199" s="22"/>
      <c r="NEG1199" s="22"/>
      <c r="NEH1199" s="22"/>
      <c r="NEI1199" s="22"/>
      <c r="NEJ1199" s="22"/>
      <c r="NEK1199" s="22"/>
      <c r="NEL1199" s="22"/>
      <c r="NEM1199" s="22"/>
      <c r="NEN1199" s="22"/>
      <c r="NEO1199" s="22"/>
      <c r="NEP1199" s="22"/>
      <c r="NEQ1199" s="22"/>
      <c r="NER1199" s="22"/>
      <c r="NES1199" s="22"/>
      <c r="NET1199" s="22"/>
      <c r="NEU1199" s="22"/>
      <c r="NEV1199" s="22"/>
      <c r="NEW1199" s="22"/>
      <c r="NEX1199" s="22"/>
      <c r="NEY1199" s="22"/>
      <c r="NEZ1199" s="22"/>
      <c r="NFA1199" s="22"/>
      <c r="NFB1199" s="22"/>
      <c r="NFC1199" s="22"/>
      <c r="NFD1199" s="22"/>
      <c r="NFE1199" s="22"/>
      <c r="NFF1199" s="22"/>
      <c r="NFG1199" s="22"/>
      <c r="NFH1199" s="22"/>
      <c r="NFI1199" s="22"/>
      <c r="NFJ1199" s="22"/>
      <c r="NFK1199" s="22"/>
      <c r="NFL1199" s="22"/>
      <c r="NFM1199" s="22"/>
      <c r="NFN1199" s="22"/>
      <c r="NFO1199" s="22"/>
      <c r="NFP1199" s="22"/>
      <c r="NFQ1199" s="22"/>
      <c r="NFR1199" s="22"/>
      <c r="NFS1199" s="22"/>
      <c r="NFT1199" s="22"/>
      <c r="NFU1199" s="22"/>
      <c r="NFV1199" s="22"/>
      <c r="NFW1199" s="22"/>
      <c r="NFX1199" s="22"/>
      <c r="NFY1199" s="22"/>
      <c r="NFZ1199" s="22"/>
      <c r="NGA1199" s="22"/>
      <c r="NGB1199" s="22"/>
      <c r="NGC1199" s="22"/>
      <c r="NGD1199" s="22"/>
      <c r="NGE1199" s="22"/>
      <c r="NGF1199" s="22"/>
      <c r="NGG1199" s="22"/>
      <c r="NGH1199" s="22"/>
      <c r="NGI1199" s="22"/>
      <c r="NGJ1199" s="22"/>
      <c r="NGK1199" s="22"/>
      <c r="NGL1199" s="22"/>
      <c r="NGM1199" s="22"/>
      <c r="NGN1199" s="22"/>
      <c r="NGO1199" s="22"/>
      <c r="NGP1199" s="22"/>
      <c r="NGQ1199" s="22"/>
      <c r="NGR1199" s="22"/>
      <c r="NGS1199" s="22"/>
      <c r="NGT1199" s="22"/>
      <c r="NGU1199" s="22"/>
      <c r="NGV1199" s="22"/>
      <c r="NGW1199" s="22"/>
      <c r="NGX1199" s="22"/>
      <c r="NGY1199" s="22"/>
      <c r="NGZ1199" s="22"/>
      <c r="NHA1199" s="22"/>
      <c r="NHB1199" s="22"/>
      <c r="NHC1199" s="22"/>
      <c r="NHD1199" s="22"/>
      <c r="NHE1199" s="22"/>
      <c r="NHF1199" s="22"/>
      <c r="NHG1199" s="22"/>
      <c r="NHH1199" s="22"/>
      <c r="NHI1199" s="22"/>
      <c r="NHJ1199" s="22"/>
      <c r="NHK1199" s="22"/>
      <c r="NHL1199" s="22"/>
      <c r="NHM1199" s="22"/>
      <c r="NHN1199" s="22"/>
      <c r="NHO1199" s="22"/>
      <c r="NHP1199" s="22"/>
      <c r="NHQ1199" s="22"/>
      <c r="NHR1199" s="22"/>
      <c r="NHS1199" s="22"/>
      <c r="NHT1199" s="22"/>
      <c r="NHU1199" s="22"/>
      <c r="NHV1199" s="22"/>
      <c r="NHW1199" s="22"/>
      <c r="NHX1199" s="22"/>
      <c r="NHY1199" s="22"/>
      <c r="NHZ1199" s="22"/>
      <c r="NIA1199" s="22"/>
      <c r="NIB1199" s="22"/>
      <c r="NIC1199" s="22"/>
      <c r="NID1199" s="22"/>
      <c r="NIE1199" s="22"/>
      <c r="NIF1199" s="22"/>
      <c r="NIG1199" s="22"/>
      <c r="NIH1199" s="22"/>
      <c r="NII1199" s="22"/>
      <c r="NIJ1199" s="22"/>
      <c r="NIK1199" s="22"/>
      <c r="NIL1199" s="22"/>
      <c r="NIM1199" s="22"/>
      <c r="NIN1199" s="22"/>
      <c r="NIO1199" s="22"/>
      <c r="NIP1199" s="22"/>
      <c r="NIQ1199" s="22"/>
      <c r="NIR1199" s="22"/>
      <c r="NIS1199" s="22"/>
      <c r="NIT1199" s="22"/>
      <c r="NIU1199" s="22"/>
      <c r="NIV1199" s="22"/>
      <c r="NIW1199" s="22"/>
      <c r="NIX1199" s="22"/>
      <c r="NIY1199" s="22"/>
      <c r="NIZ1199" s="22"/>
      <c r="NJA1199" s="22"/>
      <c r="NJB1199" s="22"/>
      <c r="NJC1199" s="22"/>
      <c r="NJD1199" s="22"/>
      <c r="NJE1199" s="22"/>
      <c r="NJF1199" s="22"/>
      <c r="NJG1199" s="22"/>
      <c r="NJH1199" s="22"/>
      <c r="NJI1199" s="22"/>
      <c r="NJJ1199" s="22"/>
      <c r="NJK1199" s="22"/>
      <c r="NJL1199" s="22"/>
      <c r="NJM1199" s="22"/>
      <c r="NJN1199" s="22"/>
      <c r="NJO1199" s="22"/>
      <c r="NJP1199" s="22"/>
      <c r="NJQ1199" s="22"/>
      <c r="NJR1199" s="22"/>
      <c r="NJS1199" s="22"/>
      <c r="NJT1199" s="22"/>
      <c r="NJU1199" s="22"/>
      <c r="NJV1199" s="22"/>
      <c r="NJW1199" s="22"/>
      <c r="NJX1199" s="22"/>
      <c r="NJY1199" s="22"/>
      <c r="NJZ1199" s="22"/>
      <c r="NKA1199" s="22"/>
      <c r="NKB1199" s="22"/>
      <c r="NKC1199" s="22"/>
      <c r="NKD1199" s="22"/>
      <c r="NKE1199" s="22"/>
      <c r="NKF1199" s="22"/>
      <c r="NKG1199" s="22"/>
      <c r="NKH1199" s="22"/>
      <c r="NKI1199" s="22"/>
      <c r="NKJ1199" s="22"/>
      <c r="NKK1199" s="22"/>
      <c r="NKL1199" s="22"/>
      <c r="NKM1199" s="22"/>
      <c r="NKN1199" s="22"/>
      <c r="NKO1199" s="22"/>
      <c r="NKP1199" s="22"/>
      <c r="NKQ1199" s="22"/>
      <c r="NKR1199" s="22"/>
      <c r="NKS1199" s="22"/>
      <c r="NKT1199" s="22"/>
      <c r="NKU1199" s="22"/>
      <c r="NKV1199" s="22"/>
      <c r="NKW1199" s="22"/>
      <c r="NKX1199" s="22"/>
      <c r="NKY1199" s="22"/>
      <c r="NKZ1199" s="22"/>
      <c r="NLA1199" s="22"/>
      <c r="NLB1199" s="22"/>
      <c r="NLC1199" s="22"/>
      <c r="NLD1199" s="22"/>
      <c r="NLE1199" s="22"/>
      <c r="NLF1199" s="22"/>
      <c r="NLG1199" s="22"/>
      <c r="NLH1199" s="22"/>
      <c r="NLI1199" s="22"/>
      <c r="NLJ1199" s="22"/>
      <c r="NLK1199" s="22"/>
      <c r="NLL1199" s="22"/>
      <c r="NLM1199" s="22"/>
      <c r="NLN1199" s="22"/>
      <c r="NLO1199" s="22"/>
      <c r="NLP1199" s="22"/>
      <c r="NLQ1199" s="22"/>
      <c r="NLR1199" s="22"/>
      <c r="NLS1199" s="22"/>
      <c r="NLT1199" s="22"/>
      <c r="NLU1199" s="22"/>
      <c r="NLV1199" s="22"/>
      <c r="NLW1199" s="22"/>
      <c r="NLX1199" s="22"/>
      <c r="NLY1199" s="22"/>
      <c r="NLZ1199" s="22"/>
      <c r="NMA1199" s="22"/>
      <c r="NMB1199" s="22"/>
      <c r="NMC1199" s="22"/>
      <c r="NMD1199" s="22"/>
      <c r="NME1199" s="22"/>
      <c r="NMF1199" s="22"/>
      <c r="NMG1199" s="22"/>
      <c r="NMH1199" s="22"/>
      <c r="NMI1199" s="22"/>
      <c r="NMJ1199" s="22"/>
      <c r="NMK1199" s="22"/>
      <c r="NML1199" s="22"/>
      <c r="NMM1199" s="22"/>
      <c r="NMN1199" s="22"/>
      <c r="NMO1199" s="22"/>
      <c r="NMP1199" s="22"/>
      <c r="NMQ1199" s="22"/>
      <c r="NMR1199" s="22"/>
      <c r="NMS1199" s="22"/>
      <c r="NMT1199" s="22"/>
      <c r="NMU1199" s="22"/>
      <c r="NMV1199" s="22"/>
      <c r="NMW1199" s="22"/>
      <c r="NMX1199" s="22"/>
      <c r="NMY1199" s="22"/>
      <c r="NMZ1199" s="22"/>
      <c r="NNA1199" s="22"/>
      <c r="NNB1199" s="22"/>
      <c r="NNC1199" s="22"/>
      <c r="NND1199" s="22"/>
      <c r="NNE1199" s="22"/>
      <c r="NNF1199" s="22"/>
      <c r="NNG1199" s="22"/>
      <c r="NNH1199" s="22"/>
      <c r="NNI1199" s="22"/>
      <c r="NNJ1199" s="22"/>
      <c r="NNK1199" s="22"/>
      <c r="NNL1199" s="22"/>
      <c r="NNM1199" s="22"/>
      <c r="NNN1199" s="22"/>
      <c r="NNO1199" s="22"/>
      <c r="NNP1199" s="22"/>
      <c r="NNQ1199" s="22"/>
      <c r="NNR1199" s="22"/>
      <c r="NNS1199" s="22"/>
      <c r="NNT1199" s="22"/>
      <c r="NNU1199" s="22"/>
      <c r="NNV1199" s="22"/>
      <c r="NNW1199" s="22"/>
      <c r="NNX1199" s="22"/>
      <c r="NNY1199" s="22"/>
      <c r="NNZ1199" s="22"/>
      <c r="NOA1199" s="22"/>
      <c r="NOB1199" s="22"/>
      <c r="NOC1199" s="22"/>
      <c r="NOD1199" s="22"/>
      <c r="NOE1199" s="22"/>
      <c r="NOF1199" s="22"/>
      <c r="NOG1199" s="22"/>
      <c r="NOH1199" s="22"/>
      <c r="NOI1199" s="22"/>
      <c r="NOJ1199" s="22"/>
      <c r="NOK1199" s="22"/>
      <c r="NOL1199" s="22"/>
      <c r="NOM1199" s="22"/>
      <c r="NON1199" s="22"/>
      <c r="NOO1199" s="22"/>
      <c r="NOP1199" s="22"/>
      <c r="NOQ1199" s="22"/>
      <c r="NOR1199" s="22"/>
      <c r="NOS1199" s="22"/>
      <c r="NOT1199" s="22"/>
      <c r="NOU1199" s="22"/>
      <c r="NOV1199" s="22"/>
      <c r="NOW1199" s="22"/>
      <c r="NOX1199" s="22"/>
      <c r="NOY1199" s="22"/>
      <c r="NOZ1199" s="22"/>
      <c r="NPA1199" s="22"/>
      <c r="NPB1199" s="22"/>
      <c r="NPC1199" s="22"/>
      <c r="NPD1199" s="22"/>
      <c r="NPE1199" s="22"/>
      <c r="NPF1199" s="22"/>
      <c r="NPG1199" s="22"/>
      <c r="NPH1199" s="22"/>
      <c r="NPI1199" s="22"/>
      <c r="NPJ1199" s="22"/>
      <c r="NPK1199" s="22"/>
      <c r="NPL1199" s="22"/>
      <c r="NPM1199" s="22"/>
      <c r="NPN1199" s="22"/>
      <c r="NPO1199" s="22"/>
      <c r="NPP1199" s="22"/>
      <c r="NPQ1199" s="22"/>
      <c r="NPR1199" s="22"/>
      <c r="NPS1199" s="22"/>
      <c r="NPT1199" s="22"/>
      <c r="NPU1199" s="22"/>
      <c r="NPV1199" s="22"/>
      <c r="NPW1199" s="22"/>
      <c r="NPX1199" s="22"/>
      <c r="NPY1199" s="22"/>
      <c r="NPZ1199" s="22"/>
      <c r="NQA1199" s="22"/>
      <c r="NQB1199" s="22"/>
      <c r="NQC1199" s="22"/>
      <c r="NQD1199" s="22"/>
      <c r="NQE1199" s="22"/>
      <c r="NQF1199" s="22"/>
      <c r="NQG1199" s="22"/>
      <c r="NQH1199" s="22"/>
      <c r="NQI1199" s="22"/>
      <c r="NQJ1199" s="22"/>
      <c r="NQK1199" s="22"/>
      <c r="NQL1199" s="22"/>
      <c r="NQM1199" s="22"/>
      <c r="NQN1199" s="22"/>
      <c r="NQO1199" s="22"/>
      <c r="NQP1199" s="22"/>
      <c r="NQQ1199" s="22"/>
      <c r="NQR1199" s="22"/>
      <c r="NQS1199" s="22"/>
      <c r="NQT1199" s="22"/>
      <c r="NQU1199" s="22"/>
      <c r="NQV1199" s="22"/>
      <c r="NQW1199" s="22"/>
      <c r="NQX1199" s="22"/>
      <c r="NQY1199" s="22"/>
      <c r="NQZ1199" s="22"/>
      <c r="NRA1199" s="22"/>
      <c r="NRB1199" s="22"/>
      <c r="NRC1199" s="22"/>
      <c r="NRD1199" s="22"/>
      <c r="NRE1199" s="22"/>
      <c r="NRF1199" s="22"/>
      <c r="NRG1199" s="22"/>
      <c r="NRH1199" s="22"/>
      <c r="NRI1199" s="22"/>
      <c r="NRJ1199" s="22"/>
      <c r="NRK1199" s="22"/>
      <c r="NRL1199" s="22"/>
      <c r="NRM1199" s="22"/>
      <c r="NRN1199" s="22"/>
      <c r="NRO1199" s="22"/>
      <c r="NRP1199" s="22"/>
      <c r="NRQ1199" s="22"/>
      <c r="NRR1199" s="22"/>
      <c r="NRS1199" s="22"/>
      <c r="NRT1199" s="22"/>
      <c r="NRU1199" s="22"/>
      <c r="NRV1199" s="22"/>
      <c r="NRW1199" s="22"/>
      <c r="NRX1199" s="22"/>
      <c r="NRY1199" s="22"/>
      <c r="NRZ1199" s="22"/>
      <c r="NSA1199" s="22"/>
      <c r="NSB1199" s="22"/>
      <c r="NSC1199" s="22"/>
      <c r="NSD1199" s="22"/>
      <c r="NSE1199" s="22"/>
      <c r="NSF1199" s="22"/>
      <c r="NSG1199" s="22"/>
      <c r="NSH1199" s="22"/>
      <c r="NSI1199" s="22"/>
      <c r="NSJ1199" s="22"/>
      <c r="NSK1199" s="22"/>
      <c r="NSL1199" s="22"/>
      <c r="NSM1199" s="22"/>
      <c r="NSN1199" s="22"/>
      <c r="NSO1199" s="22"/>
      <c r="NSP1199" s="22"/>
      <c r="NSQ1199" s="22"/>
      <c r="NSR1199" s="22"/>
      <c r="NSS1199" s="22"/>
      <c r="NST1199" s="22"/>
      <c r="NSU1199" s="22"/>
      <c r="NSV1199" s="22"/>
      <c r="NSW1199" s="22"/>
      <c r="NSX1199" s="22"/>
      <c r="NSY1199" s="22"/>
      <c r="NSZ1199" s="22"/>
      <c r="NTA1199" s="22"/>
      <c r="NTB1199" s="22"/>
      <c r="NTC1199" s="22"/>
      <c r="NTD1199" s="22"/>
      <c r="NTE1199" s="22"/>
      <c r="NTF1199" s="22"/>
      <c r="NTG1199" s="22"/>
      <c r="NTH1199" s="22"/>
      <c r="NTI1199" s="22"/>
      <c r="NTJ1199" s="22"/>
      <c r="NTK1199" s="22"/>
      <c r="NTL1199" s="22"/>
      <c r="NTM1199" s="22"/>
      <c r="NTN1199" s="22"/>
      <c r="NTO1199" s="22"/>
      <c r="NTP1199" s="22"/>
      <c r="NTQ1199" s="22"/>
      <c r="NTR1199" s="22"/>
      <c r="NTS1199" s="22"/>
      <c r="NTT1199" s="22"/>
      <c r="NTU1199" s="22"/>
      <c r="NTV1199" s="22"/>
      <c r="NTW1199" s="22"/>
      <c r="NTX1199" s="22"/>
      <c r="NTY1199" s="22"/>
      <c r="NTZ1199" s="22"/>
      <c r="NUA1199" s="22"/>
      <c r="NUB1199" s="22"/>
      <c r="NUC1199" s="22"/>
      <c r="NUD1199" s="22"/>
      <c r="NUE1199" s="22"/>
      <c r="NUF1199" s="22"/>
      <c r="NUG1199" s="22"/>
      <c r="NUH1199" s="22"/>
      <c r="NUI1199" s="22"/>
      <c r="NUJ1199" s="22"/>
      <c r="NUK1199" s="22"/>
      <c r="NUL1199" s="22"/>
      <c r="NUM1199" s="22"/>
      <c r="NUN1199" s="22"/>
      <c r="NUO1199" s="22"/>
      <c r="NUP1199" s="22"/>
      <c r="NUQ1199" s="22"/>
      <c r="NUR1199" s="22"/>
      <c r="NUS1199" s="22"/>
      <c r="NUT1199" s="22"/>
      <c r="NUU1199" s="22"/>
      <c r="NUV1199" s="22"/>
      <c r="NUW1199" s="22"/>
      <c r="NUX1199" s="22"/>
      <c r="NUY1199" s="22"/>
      <c r="NUZ1199" s="22"/>
      <c r="NVA1199" s="22"/>
      <c r="NVB1199" s="22"/>
      <c r="NVC1199" s="22"/>
      <c r="NVD1199" s="22"/>
      <c r="NVE1199" s="22"/>
      <c r="NVF1199" s="22"/>
      <c r="NVG1199" s="22"/>
      <c r="NVH1199" s="22"/>
      <c r="NVI1199" s="22"/>
      <c r="NVJ1199" s="22"/>
      <c r="NVK1199" s="22"/>
      <c r="NVL1199" s="22"/>
      <c r="NVM1199" s="22"/>
      <c r="NVN1199" s="22"/>
      <c r="NVO1199" s="22"/>
      <c r="NVP1199" s="22"/>
      <c r="NVQ1199" s="22"/>
      <c r="NVR1199" s="22"/>
      <c r="NVS1199" s="22"/>
      <c r="NVT1199" s="22"/>
      <c r="NVU1199" s="22"/>
      <c r="NVV1199" s="22"/>
      <c r="NVW1199" s="22"/>
      <c r="NVX1199" s="22"/>
      <c r="NVY1199" s="22"/>
      <c r="NVZ1199" s="22"/>
      <c r="NWA1199" s="22"/>
      <c r="NWB1199" s="22"/>
      <c r="NWC1199" s="22"/>
      <c r="NWD1199" s="22"/>
      <c r="NWE1199" s="22"/>
      <c r="NWF1199" s="22"/>
      <c r="NWG1199" s="22"/>
      <c r="NWH1199" s="22"/>
      <c r="NWI1199" s="22"/>
      <c r="NWJ1199" s="22"/>
      <c r="NWK1199" s="22"/>
      <c r="NWL1199" s="22"/>
      <c r="NWM1199" s="22"/>
      <c r="NWN1199" s="22"/>
      <c r="NWO1199" s="22"/>
      <c r="NWP1199" s="22"/>
      <c r="NWQ1199" s="22"/>
      <c r="NWR1199" s="22"/>
      <c r="NWS1199" s="22"/>
      <c r="NWT1199" s="22"/>
      <c r="NWU1199" s="22"/>
      <c r="NWV1199" s="22"/>
      <c r="NWW1199" s="22"/>
      <c r="NWX1199" s="22"/>
      <c r="NWY1199" s="22"/>
      <c r="NWZ1199" s="22"/>
      <c r="NXA1199" s="22"/>
      <c r="NXB1199" s="22"/>
      <c r="NXC1199" s="22"/>
      <c r="NXD1199" s="22"/>
      <c r="NXE1199" s="22"/>
      <c r="NXF1199" s="22"/>
      <c r="NXG1199" s="22"/>
      <c r="NXH1199" s="22"/>
      <c r="NXI1199" s="22"/>
      <c r="NXJ1199" s="22"/>
      <c r="NXK1199" s="22"/>
      <c r="NXL1199" s="22"/>
      <c r="NXM1199" s="22"/>
      <c r="NXN1199" s="22"/>
      <c r="NXO1199" s="22"/>
      <c r="NXP1199" s="22"/>
      <c r="NXQ1199" s="22"/>
      <c r="NXR1199" s="22"/>
      <c r="NXS1199" s="22"/>
      <c r="NXT1199" s="22"/>
      <c r="NXU1199" s="22"/>
      <c r="NXV1199" s="22"/>
      <c r="NXW1199" s="22"/>
      <c r="NXX1199" s="22"/>
      <c r="NXY1199" s="22"/>
      <c r="NXZ1199" s="22"/>
      <c r="NYA1199" s="22"/>
      <c r="NYB1199" s="22"/>
      <c r="NYC1199" s="22"/>
      <c r="NYD1199" s="22"/>
      <c r="NYE1199" s="22"/>
      <c r="NYF1199" s="22"/>
      <c r="NYG1199" s="22"/>
      <c r="NYH1199" s="22"/>
      <c r="NYI1199" s="22"/>
      <c r="NYJ1199" s="22"/>
      <c r="NYK1199" s="22"/>
      <c r="NYL1199" s="22"/>
      <c r="NYM1199" s="22"/>
      <c r="NYN1199" s="22"/>
      <c r="NYO1199" s="22"/>
      <c r="NYP1199" s="22"/>
      <c r="NYQ1199" s="22"/>
      <c r="NYR1199" s="22"/>
      <c r="NYS1199" s="22"/>
      <c r="NYT1199" s="22"/>
      <c r="NYU1199" s="22"/>
      <c r="NYV1199" s="22"/>
      <c r="NYW1199" s="22"/>
      <c r="NYX1199" s="22"/>
      <c r="NYY1199" s="22"/>
      <c r="NYZ1199" s="22"/>
      <c r="NZA1199" s="22"/>
      <c r="NZB1199" s="22"/>
      <c r="NZC1199" s="22"/>
      <c r="NZD1199" s="22"/>
      <c r="NZE1199" s="22"/>
      <c r="NZF1199" s="22"/>
      <c r="NZG1199" s="22"/>
      <c r="NZH1199" s="22"/>
      <c r="NZI1199" s="22"/>
      <c r="NZJ1199" s="22"/>
      <c r="NZK1199" s="22"/>
      <c r="NZL1199" s="22"/>
      <c r="NZM1199" s="22"/>
      <c r="NZN1199" s="22"/>
      <c r="NZO1199" s="22"/>
      <c r="NZP1199" s="22"/>
      <c r="NZQ1199" s="22"/>
      <c r="NZR1199" s="22"/>
      <c r="NZS1199" s="22"/>
      <c r="NZT1199" s="22"/>
      <c r="NZU1199" s="22"/>
      <c r="NZV1199" s="22"/>
      <c r="NZW1199" s="22"/>
      <c r="NZX1199" s="22"/>
      <c r="NZY1199" s="22"/>
      <c r="NZZ1199" s="22"/>
      <c r="OAA1199" s="22"/>
      <c r="OAB1199" s="22"/>
      <c r="OAC1199" s="22"/>
      <c r="OAD1199" s="22"/>
      <c r="OAE1199" s="22"/>
      <c r="OAF1199" s="22"/>
      <c r="OAG1199" s="22"/>
      <c r="OAH1199" s="22"/>
      <c r="OAI1199" s="22"/>
      <c r="OAJ1199" s="22"/>
      <c r="OAK1199" s="22"/>
      <c r="OAL1199" s="22"/>
      <c r="OAM1199" s="22"/>
      <c r="OAN1199" s="22"/>
      <c r="OAO1199" s="22"/>
      <c r="OAP1199" s="22"/>
      <c r="OAQ1199" s="22"/>
      <c r="OAR1199" s="22"/>
      <c r="OAS1199" s="22"/>
      <c r="OAT1199" s="22"/>
      <c r="OAU1199" s="22"/>
      <c r="OAV1199" s="22"/>
      <c r="OAW1199" s="22"/>
      <c r="OAX1199" s="22"/>
      <c r="OAY1199" s="22"/>
      <c r="OAZ1199" s="22"/>
      <c r="OBA1199" s="22"/>
      <c r="OBB1199" s="22"/>
      <c r="OBC1199" s="22"/>
      <c r="OBD1199" s="22"/>
      <c r="OBE1199" s="22"/>
      <c r="OBF1199" s="22"/>
      <c r="OBG1199" s="22"/>
      <c r="OBH1199" s="22"/>
      <c r="OBI1199" s="22"/>
      <c r="OBJ1199" s="22"/>
      <c r="OBK1199" s="22"/>
      <c r="OBL1199" s="22"/>
      <c r="OBM1199" s="22"/>
      <c r="OBN1199" s="22"/>
      <c r="OBO1199" s="22"/>
      <c r="OBP1199" s="22"/>
      <c r="OBQ1199" s="22"/>
      <c r="OBR1199" s="22"/>
      <c r="OBS1199" s="22"/>
      <c r="OBT1199" s="22"/>
      <c r="OBU1199" s="22"/>
      <c r="OBV1199" s="22"/>
      <c r="OBW1199" s="22"/>
      <c r="OBX1199" s="22"/>
      <c r="OBY1199" s="22"/>
      <c r="OBZ1199" s="22"/>
      <c r="OCA1199" s="22"/>
      <c r="OCB1199" s="22"/>
      <c r="OCC1199" s="22"/>
      <c r="OCD1199" s="22"/>
      <c r="OCE1199" s="22"/>
      <c r="OCF1199" s="22"/>
      <c r="OCG1199" s="22"/>
      <c r="OCH1199" s="22"/>
      <c r="OCI1199" s="22"/>
      <c r="OCJ1199" s="22"/>
      <c r="OCK1199" s="22"/>
      <c r="OCL1199" s="22"/>
      <c r="OCM1199" s="22"/>
      <c r="OCN1199" s="22"/>
      <c r="OCO1199" s="22"/>
      <c r="OCP1199" s="22"/>
      <c r="OCQ1199" s="22"/>
      <c r="OCR1199" s="22"/>
      <c r="OCS1199" s="22"/>
      <c r="OCT1199" s="22"/>
      <c r="OCU1199" s="22"/>
      <c r="OCV1199" s="22"/>
      <c r="OCW1199" s="22"/>
      <c r="OCX1199" s="22"/>
      <c r="OCY1199" s="22"/>
      <c r="OCZ1199" s="22"/>
      <c r="ODA1199" s="22"/>
      <c r="ODB1199" s="22"/>
      <c r="ODC1199" s="22"/>
      <c r="ODD1199" s="22"/>
      <c r="ODE1199" s="22"/>
      <c r="ODF1199" s="22"/>
      <c r="ODG1199" s="22"/>
      <c r="ODH1199" s="22"/>
      <c r="ODI1199" s="22"/>
      <c r="ODJ1199" s="22"/>
      <c r="ODK1199" s="22"/>
      <c r="ODL1199" s="22"/>
      <c r="ODM1199" s="22"/>
      <c r="ODN1199" s="22"/>
      <c r="ODO1199" s="22"/>
      <c r="ODP1199" s="22"/>
      <c r="ODQ1199" s="22"/>
      <c r="ODR1199" s="22"/>
      <c r="ODS1199" s="22"/>
      <c r="ODT1199" s="22"/>
      <c r="ODU1199" s="22"/>
      <c r="ODV1199" s="22"/>
      <c r="ODW1199" s="22"/>
      <c r="ODX1199" s="22"/>
      <c r="ODY1199" s="22"/>
      <c r="ODZ1199" s="22"/>
      <c r="OEA1199" s="22"/>
      <c r="OEB1199" s="22"/>
      <c r="OEC1199" s="22"/>
      <c r="OED1199" s="22"/>
      <c r="OEE1199" s="22"/>
      <c r="OEF1199" s="22"/>
      <c r="OEG1199" s="22"/>
      <c r="OEH1199" s="22"/>
      <c r="OEI1199" s="22"/>
      <c r="OEJ1199" s="22"/>
      <c r="OEK1199" s="22"/>
      <c r="OEL1199" s="22"/>
      <c r="OEM1199" s="22"/>
      <c r="OEN1199" s="22"/>
      <c r="OEO1199" s="22"/>
      <c r="OEP1199" s="22"/>
      <c r="OEQ1199" s="22"/>
      <c r="OER1199" s="22"/>
      <c r="OES1199" s="22"/>
      <c r="OET1199" s="22"/>
      <c r="OEU1199" s="22"/>
      <c r="OEV1199" s="22"/>
      <c r="OEW1199" s="22"/>
      <c r="OEX1199" s="22"/>
      <c r="OEY1199" s="22"/>
      <c r="OEZ1199" s="22"/>
      <c r="OFA1199" s="22"/>
      <c r="OFB1199" s="22"/>
      <c r="OFC1199" s="22"/>
      <c r="OFD1199" s="22"/>
      <c r="OFE1199" s="22"/>
      <c r="OFF1199" s="22"/>
      <c r="OFG1199" s="22"/>
      <c r="OFH1199" s="22"/>
      <c r="OFI1199" s="22"/>
      <c r="OFJ1199" s="22"/>
      <c r="OFK1199" s="22"/>
      <c r="OFL1199" s="22"/>
      <c r="OFM1199" s="22"/>
      <c r="OFN1199" s="22"/>
      <c r="OFO1199" s="22"/>
      <c r="OFP1199" s="22"/>
      <c r="OFQ1199" s="22"/>
      <c r="OFR1199" s="22"/>
      <c r="OFS1199" s="22"/>
      <c r="OFT1199" s="22"/>
      <c r="OFU1199" s="22"/>
      <c r="OFV1199" s="22"/>
      <c r="OFW1199" s="22"/>
      <c r="OFX1199" s="22"/>
      <c r="OFY1199" s="22"/>
      <c r="OFZ1199" s="22"/>
      <c r="OGA1199" s="22"/>
      <c r="OGB1199" s="22"/>
      <c r="OGC1199" s="22"/>
      <c r="OGD1199" s="22"/>
      <c r="OGE1199" s="22"/>
      <c r="OGF1199" s="22"/>
      <c r="OGG1199" s="22"/>
      <c r="OGH1199" s="22"/>
      <c r="OGI1199" s="22"/>
      <c r="OGJ1199" s="22"/>
      <c r="OGK1199" s="22"/>
      <c r="OGL1199" s="22"/>
      <c r="OGM1199" s="22"/>
      <c r="OGN1199" s="22"/>
      <c r="OGO1199" s="22"/>
      <c r="OGP1199" s="22"/>
      <c r="OGQ1199" s="22"/>
      <c r="OGR1199" s="22"/>
      <c r="OGS1199" s="22"/>
      <c r="OGT1199" s="22"/>
      <c r="OGU1199" s="22"/>
      <c r="OGV1199" s="22"/>
      <c r="OGW1199" s="22"/>
      <c r="OGX1199" s="22"/>
      <c r="OGY1199" s="22"/>
      <c r="OGZ1199" s="22"/>
      <c r="OHA1199" s="22"/>
      <c r="OHB1199" s="22"/>
      <c r="OHC1199" s="22"/>
      <c r="OHD1199" s="22"/>
      <c r="OHE1199" s="22"/>
      <c r="OHF1199" s="22"/>
      <c r="OHG1199" s="22"/>
      <c r="OHH1199" s="22"/>
      <c r="OHI1199" s="22"/>
      <c r="OHJ1199" s="22"/>
      <c r="OHK1199" s="22"/>
      <c r="OHL1199" s="22"/>
      <c r="OHM1199" s="22"/>
      <c r="OHN1199" s="22"/>
      <c r="OHO1199" s="22"/>
      <c r="OHP1199" s="22"/>
      <c r="OHQ1199" s="22"/>
      <c r="OHR1199" s="22"/>
      <c r="OHS1199" s="22"/>
      <c r="OHT1199" s="22"/>
      <c r="OHU1199" s="22"/>
      <c r="OHV1199" s="22"/>
      <c r="OHW1199" s="22"/>
      <c r="OHX1199" s="22"/>
      <c r="OHY1199" s="22"/>
      <c r="OHZ1199" s="22"/>
      <c r="OIA1199" s="22"/>
      <c r="OIB1199" s="22"/>
      <c r="OIC1199" s="22"/>
      <c r="OID1199" s="22"/>
      <c r="OIE1199" s="22"/>
      <c r="OIF1199" s="22"/>
      <c r="OIG1199" s="22"/>
      <c r="OIH1199" s="22"/>
      <c r="OII1199" s="22"/>
      <c r="OIJ1199" s="22"/>
      <c r="OIK1199" s="22"/>
      <c r="OIL1199" s="22"/>
      <c r="OIM1199" s="22"/>
      <c r="OIN1199" s="22"/>
      <c r="OIO1199" s="22"/>
      <c r="OIP1199" s="22"/>
      <c r="OIQ1199" s="22"/>
      <c r="OIR1199" s="22"/>
      <c r="OIS1199" s="22"/>
      <c r="OIT1199" s="22"/>
      <c r="OIU1199" s="22"/>
      <c r="OIV1199" s="22"/>
      <c r="OIW1199" s="22"/>
      <c r="OIX1199" s="22"/>
      <c r="OIY1199" s="22"/>
      <c r="OIZ1199" s="22"/>
      <c r="OJA1199" s="22"/>
      <c r="OJB1199" s="22"/>
      <c r="OJC1199" s="22"/>
      <c r="OJD1199" s="22"/>
      <c r="OJE1199" s="22"/>
      <c r="OJF1199" s="22"/>
      <c r="OJG1199" s="22"/>
      <c r="OJH1199" s="22"/>
      <c r="OJI1199" s="22"/>
      <c r="OJJ1199" s="22"/>
      <c r="OJK1199" s="22"/>
      <c r="OJL1199" s="22"/>
      <c r="OJM1199" s="22"/>
      <c r="OJN1199" s="22"/>
      <c r="OJO1199" s="22"/>
      <c r="OJP1199" s="22"/>
      <c r="OJQ1199" s="22"/>
      <c r="OJR1199" s="22"/>
      <c r="OJS1199" s="22"/>
      <c r="OJT1199" s="22"/>
      <c r="OJU1199" s="22"/>
      <c r="OJV1199" s="22"/>
      <c r="OJW1199" s="22"/>
      <c r="OJX1199" s="22"/>
      <c r="OJY1199" s="22"/>
      <c r="OJZ1199" s="22"/>
      <c r="OKA1199" s="22"/>
      <c r="OKB1199" s="22"/>
      <c r="OKC1199" s="22"/>
      <c r="OKD1199" s="22"/>
      <c r="OKE1199" s="22"/>
      <c r="OKF1199" s="22"/>
      <c r="OKG1199" s="22"/>
      <c r="OKH1199" s="22"/>
      <c r="OKI1199" s="22"/>
      <c r="OKJ1199" s="22"/>
      <c r="OKK1199" s="22"/>
      <c r="OKL1199" s="22"/>
      <c r="OKM1199" s="22"/>
      <c r="OKN1199" s="22"/>
      <c r="OKO1199" s="22"/>
      <c r="OKP1199" s="22"/>
      <c r="OKQ1199" s="22"/>
      <c r="OKR1199" s="22"/>
      <c r="OKS1199" s="22"/>
      <c r="OKT1199" s="22"/>
      <c r="OKU1199" s="22"/>
      <c r="OKV1199" s="22"/>
      <c r="OKW1199" s="22"/>
      <c r="OKX1199" s="22"/>
      <c r="OKY1199" s="22"/>
      <c r="OKZ1199" s="22"/>
      <c r="OLA1199" s="22"/>
      <c r="OLB1199" s="22"/>
      <c r="OLC1199" s="22"/>
      <c r="OLD1199" s="22"/>
      <c r="OLE1199" s="22"/>
      <c r="OLF1199" s="22"/>
      <c r="OLG1199" s="22"/>
      <c r="OLH1199" s="22"/>
      <c r="OLI1199" s="22"/>
      <c r="OLJ1199" s="22"/>
      <c r="OLK1199" s="22"/>
      <c r="OLL1199" s="22"/>
      <c r="OLM1199" s="22"/>
      <c r="OLN1199" s="22"/>
      <c r="OLO1199" s="22"/>
      <c r="OLP1199" s="22"/>
      <c r="OLQ1199" s="22"/>
      <c r="OLR1199" s="22"/>
      <c r="OLS1199" s="22"/>
      <c r="OLT1199" s="22"/>
      <c r="OLU1199" s="22"/>
      <c r="OLV1199" s="22"/>
      <c r="OLW1199" s="22"/>
      <c r="OLX1199" s="22"/>
      <c r="OLY1199" s="22"/>
      <c r="OLZ1199" s="22"/>
      <c r="OMA1199" s="22"/>
      <c r="OMB1199" s="22"/>
      <c r="OMC1199" s="22"/>
      <c r="OMD1199" s="22"/>
      <c r="OME1199" s="22"/>
      <c r="OMF1199" s="22"/>
      <c r="OMG1199" s="22"/>
      <c r="OMH1199" s="22"/>
      <c r="OMI1199" s="22"/>
      <c r="OMJ1199" s="22"/>
      <c r="OMK1199" s="22"/>
      <c r="OML1199" s="22"/>
      <c r="OMM1199" s="22"/>
      <c r="OMN1199" s="22"/>
      <c r="OMO1199" s="22"/>
      <c r="OMP1199" s="22"/>
      <c r="OMQ1199" s="22"/>
      <c r="OMR1199" s="22"/>
      <c r="OMS1199" s="22"/>
      <c r="OMT1199" s="22"/>
      <c r="OMU1199" s="22"/>
      <c r="OMV1199" s="22"/>
      <c r="OMW1199" s="22"/>
      <c r="OMX1199" s="22"/>
      <c r="OMY1199" s="22"/>
      <c r="OMZ1199" s="22"/>
      <c r="ONA1199" s="22"/>
      <c r="ONB1199" s="22"/>
      <c r="ONC1199" s="22"/>
      <c r="OND1199" s="22"/>
      <c r="ONE1199" s="22"/>
      <c r="ONF1199" s="22"/>
      <c r="ONG1199" s="22"/>
      <c r="ONH1199" s="22"/>
      <c r="ONI1199" s="22"/>
      <c r="ONJ1199" s="22"/>
      <c r="ONK1199" s="22"/>
      <c r="ONL1199" s="22"/>
      <c r="ONM1199" s="22"/>
      <c r="ONN1199" s="22"/>
      <c r="ONO1199" s="22"/>
      <c r="ONP1199" s="22"/>
      <c r="ONQ1199" s="22"/>
      <c r="ONR1199" s="22"/>
      <c r="ONS1199" s="22"/>
      <c r="ONT1199" s="22"/>
      <c r="ONU1199" s="22"/>
      <c r="ONV1199" s="22"/>
      <c r="ONW1199" s="22"/>
      <c r="ONX1199" s="22"/>
      <c r="ONY1199" s="22"/>
      <c r="ONZ1199" s="22"/>
      <c r="OOA1199" s="22"/>
      <c r="OOB1199" s="22"/>
      <c r="OOC1199" s="22"/>
      <c r="OOD1199" s="22"/>
      <c r="OOE1199" s="22"/>
      <c r="OOF1199" s="22"/>
      <c r="OOG1199" s="22"/>
      <c r="OOH1199" s="22"/>
      <c r="OOI1199" s="22"/>
      <c r="OOJ1199" s="22"/>
      <c r="OOK1199" s="22"/>
      <c r="OOL1199" s="22"/>
      <c r="OOM1199" s="22"/>
      <c r="OON1199" s="22"/>
      <c r="OOO1199" s="22"/>
      <c r="OOP1199" s="22"/>
      <c r="OOQ1199" s="22"/>
      <c r="OOR1199" s="22"/>
      <c r="OOS1199" s="22"/>
      <c r="OOT1199" s="22"/>
      <c r="OOU1199" s="22"/>
      <c r="OOV1199" s="22"/>
      <c r="OOW1199" s="22"/>
      <c r="OOX1199" s="22"/>
      <c r="OOY1199" s="22"/>
      <c r="OOZ1199" s="22"/>
      <c r="OPA1199" s="22"/>
      <c r="OPB1199" s="22"/>
      <c r="OPC1199" s="22"/>
      <c r="OPD1199" s="22"/>
      <c r="OPE1199" s="22"/>
      <c r="OPF1199" s="22"/>
      <c r="OPG1199" s="22"/>
      <c r="OPH1199" s="22"/>
      <c r="OPI1199" s="22"/>
      <c r="OPJ1199" s="22"/>
      <c r="OPK1199" s="22"/>
      <c r="OPL1199" s="22"/>
      <c r="OPM1199" s="22"/>
      <c r="OPN1199" s="22"/>
      <c r="OPO1199" s="22"/>
      <c r="OPP1199" s="22"/>
      <c r="OPQ1199" s="22"/>
      <c r="OPR1199" s="22"/>
      <c r="OPS1199" s="22"/>
      <c r="OPT1199" s="22"/>
      <c r="OPU1199" s="22"/>
      <c r="OPV1199" s="22"/>
      <c r="OPW1199" s="22"/>
      <c r="OPX1199" s="22"/>
      <c r="OPY1199" s="22"/>
      <c r="OPZ1199" s="22"/>
      <c r="OQA1199" s="22"/>
      <c r="OQB1199" s="22"/>
      <c r="OQC1199" s="22"/>
      <c r="OQD1199" s="22"/>
      <c r="OQE1199" s="22"/>
      <c r="OQF1199" s="22"/>
      <c r="OQG1199" s="22"/>
      <c r="OQH1199" s="22"/>
      <c r="OQI1199" s="22"/>
      <c r="OQJ1199" s="22"/>
      <c r="OQK1199" s="22"/>
      <c r="OQL1199" s="22"/>
      <c r="OQM1199" s="22"/>
      <c r="OQN1199" s="22"/>
      <c r="OQO1199" s="22"/>
      <c r="OQP1199" s="22"/>
      <c r="OQQ1199" s="22"/>
      <c r="OQR1199" s="22"/>
      <c r="OQS1199" s="22"/>
      <c r="OQT1199" s="22"/>
      <c r="OQU1199" s="22"/>
      <c r="OQV1199" s="22"/>
      <c r="OQW1199" s="22"/>
      <c r="OQX1199" s="22"/>
      <c r="OQY1199" s="22"/>
      <c r="OQZ1199" s="22"/>
      <c r="ORA1199" s="22"/>
      <c r="ORB1199" s="22"/>
      <c r="ORC1199" s="22"/>
      <c r="ORD1199" s="22"/>
      <c r="ORE1199" s="22"/>
      <c r="ORF1199" s="22"/>
      <c r="ORG1199" s="22"/>
      <c r="ORH1199" s="22"/>
      <c r="ORI1199" s="22"/>
      <c r="ORJ1199" s="22"/>
      <c r="ORK1199" s="22"/>
      <c r="ORL1199" s="22"/>
      <c r="ORM1199" s="22"/>
      <c r="ORN1199" s="22"/>
      <c r="ORO1199" s="22"/>
      <c r="ORP1199" s="22"/>
      <c r="ORQ1199" s="22"/>
      <c r="ORR1199" s="22"/>
      <c r="ORS1199" s="22"/>
      <c r="ORT1199" s="22"/>
      <c r="ORU1199" s="22"/>
      <c r="ORV1199" s="22"/>
      <c r="ORW1199" s="22"/>
      <c r="ORX1199" s="22"/>
      <c r="ORY1199" s="22"/>
      <c r="ORZ1199" s="22"/>
      <c r="OSA1199" s="22"/>
      <c r="OSB1199" s="22"/>
      <c r="OSC1199" s="22"/>
      <c r="OSD1199" s="22"/>
      <c r="OSE1199" s="22"/>
      <c r="OSF1199" s="22"/>
      <c r="OSG1199" s="22"/>
      <c r="OSH1199" s="22"/>
      <c r="OSI1199" s="22"/>
      <c r="OSJ1199" s="22"/>
      <c r="OSK1199" s="22"/>
      <c r="OSL1199" s="22"/>
      <c r="OSM1199" s="22"/>
      <c r="OSN1199" s="22"/>
      <c r="OSO1199" s="22"/>
      <c r="OSP1199" s="22"/>
      <c r="OSQ1199" s="22"/>
      <c r="OSR1199" s="22"/>
      <c r="OSS1199" s="22"/>
      <c r="OST1199" s="22"/>
      <c r="OSU1199" s="22"/>
      <c r="OSV1199" s="22"/>
      <c r="OSW1199" s="22"/>
      <c r="OSX1199" s="22"/>
      <c r="OSY1199" s="22"/>
      <c r="OSZ1199" s="22"/>
      <c r="OTA1199" s="22"/>
      <c r="OTB1199" s="22"/>
      <c r="OTC1199" s="22"/>
      <c r="OTD1199" s="22"/>
      <c r="OTE1199" s="22"/>
      <c r="OTF1199" s="22"/>
      <c r="OTG1199" s="22"/>
      <c r="OTH1199" s="22"/>
      <c r="OTI1199" s="22"/>
      <c r="OTJ1199" s="22"/>
      <c r="OTK1199" s="22"/>
      <c r="OTL1199" s="22"/>
      <c r="OTM1199" s="22"/>
      <c r="OTN1199" s="22"/>
      <c r="OTO1199" s="22"/>
      <c r="OTP1199" s="22"/>
      <c r="OTQ1199" s="22"/>
      <c r="OTR1199" s="22"/>
      <c r="OTS1199" s="22"/>
      <c r="OTT1199" s="22"/>
      <c r="OTU1199" s="22"/>
      <c r="OTV1199" s="22"/>
      <c r="OTW1199" s="22"/>
      <c r="OTX1199" s="22"/>
      <c r="OTY1199" s="22"/>
      <c r="OTZ1199" s="22"/>
      <c r="OUA1199" s="22"/>
      <c r="OUB1199" s="22"/>
      <c r="OUC1199" s="22"/>
      <c r="OUD1199" s="22"/>
      <c r="OUE1199" s="22"/>
      <c r="OUF1199" s="22"/>
      <c r="OUG1199" s="22"/>
      <c r="OUH1199" s="22"/>
      <c r="OUI1199" s="22"/>
      <c r="OUJ1199" s="22"/>
      <c r="OUK1199" s="22"/>
      <c r="OUL1199" s="22"/>
      <c r="OUM1199" s="22"/>
      <c r="OUN1199" s="22"/>
      <c r="OUO1199" s="22"/>
      <c r="OUP1199" s="22"/>
      <c r="OUQ1199" s="22"/>
      <c r="OUR1199" s="22"/>
      <c r="OUS1199" s="22"/>
      <c r="OUT1199" s="22"/>
      <c r="OUU1199" s="22"/>
      <c r="OUV1199" s="22"/>
      <c r="OUW1199" s="22"/>
      <c r="OUX1199" s="22"/>
      <c r="OUY1199" s="22"/>
      <c r="OUZ1199" s="22"/>
      <c r="OVA1199" s="22"/>
      <c r="OVB1199" s="22"/>
      <c r="OVC1199" s="22"/>
      <c r="OVD1199" s="22"/>
      <c r="OVE1199" s="22"/>
      <c r="OVF1199" s="22"/>
      <c r="OVG1199" s="22"/>
      <c r="OVH1199" s="22"/>
      <c r="OVI1199" s="22"/>
      <c r="OVJ1199" s="22"/>
      <c r="OVK1199" s="22"/>
      <c r="OVL1199" s="22"/>
      <c r="OVM1199" s="22"/>
      <c r="OVN1199" s="22"/>
      <c r="OVO1199" s="22"/>
      <c r="OVP1199" s="22"/>
      <c r="OVQ1199" s="22"/>
      <c r="OVR1199" s="22"/>
      <c r="OVS1199" s="22"/>
      <c r="OVT1199" s="22"/>
      <c r="OVU1199" s="22"/>
      <c r="OVV1199" s="22"/>
      <c r="OVW1199" s="22"/>
      <c r="OVX1199" s="22"/>
      <c r="OVY1199" s="22"/>
      <c r="OVZ1199" s="22"/>
      <c r="OWA1199" s="22"/>
      <c r="OWB1199" s="22"/>
      <c r="OWC1199" s="22"/>
      <c r="OWD1199" s="22"/>
      <c r="OWE1199" s="22"/>
      <c r="OWF1199" s="22"/>
      <c r="OWG1199" s="22"/>
      <c r="OWH1199" s="22"/>
      <c r="OWI1199" s="22"/>
      <c r="OWJ1199" s="22"/>
      <c r="OWK1199" s="22"/>
      <c r="OWL1199" s="22"/>
      <c r="OWM1199" s="22"/>
      <c r="OWN1199" s="22"/>
      <c r="OWO1199" s="22"/>
      <c r="OWP1199" s="22"/>
      <c r="OWQ1199" s="22"/>
      <c r="OWR1199" s="22"/>
      <c r="OWS1199" s="22"/>
      <c r="OWT1199" s="22"/>
      <c r="OWU1199" s="22"/>
      <c r="OWV1199" s="22"/>
      <c r="OWW1199" s="22"/>
      <c r="OWX1199" s="22"/>
      <c r="OWY1199" s="22"/>
      <c r="OWZ1199" s="22"/>
      <c r="OXA1199" s="22"/>
      <c r="OXB1199" s="22"/>
      <c r="OXC1199" s="22"/>
      <c r="OXD1199" s="22"/>
      <c r="OXE1199" s="22"/>
      <c r="OXF1199" s="22"/>
      <c r="OXG1199" s="22"/>
      <c r="OXH1199" s="22"/>
      <c r="OXI1199" s="22"/>
      <c r="OXJ1199" s="22"/>
      <c r="OXK1199" s="22"/>
      <c r="OXL1199" s="22"/>
      <c r="OXM1199" s="22"/>
      <c r="OXN1199" s="22"/>
      <c r="OXO1199" s="22"/>
      <c r="OXP1199" s="22"/>
      <c r="OXQ1199" s="22"/>
      <c r="OXR1199" s="22"/>
      <c r="OXS1199" s="22"/>
      <c r="OXT1199" s="22"/>
      <c r="OXU1199" s="22"/>
      <c r="OXV1199" s="22"/>
      <c r="OXW1199" s="22"/>
      <c r="OXX1199" s="22"/>
      <c r="OXY1199" s="22"/>
      <c r="OXZ1199" s="22"/>
      <c r="OYA1199" s="22"/>
      <c r="OYB1199" s="22"/>
      <c r="OYC1199" s="22"/>
      <c r="OYD1199" s="22"/>
      <c r="OYE1199" s="22"/>
      <c r="OYF1199" s="22"/>
      <c r="OYG1199" s="22"/>
      <c r="OYH1199" s="22"/>
      <c r="OYI1199" s="22"/>
      <c r="OYJ1199" s="22"/>
      <c r="OYK1199" s="22"/>
      <c r="OYL1199" s="22"/>
      <c r="OYM1199" s="22"/>
      <c r="OYN1199" s="22"/>
      <c r="OYO1199" s="22"/>
      <c r="OYP1199" s="22"/>
      <c r="OYQ1199" s="22"/>
      <c r="OYR1199" s="22"/>
      <c r="OYS1199" s="22"/>
      <c r="OYT1199" s="22"/>
      <c r="OYU1199" s="22"/>
      <c r="OYV1199" s="22"/>
      <c r="OYW1199" s="22"/>
      <c r="OYX1199" s="22"/>
      <c r="OYY1199" s="22"/>
      <c r="OYZ1199" s="22"/>
      <c r="OZA1199" s="22"/>
      <c r="OZB1199" s="22"/>
      <c r="OZC1199" s="22"/>
      <c r="OZD1199" s="22"/>
      <c r="OZE1199" s="22"/>
      <c r="OZF1199" s="22"/>
      <c r="OZG1199" s="22"/>
      <c r="OZH1199" s="22"/>
      <c r="OZI1199" s="22"/>
      <c r="OZJ1199" s="22"/>
      <c r="OZK1199" s="22"/>
      <c r="OZL1199" s="22"/>
      <c r="OZM1199" s="22"/>
      <c r="OZN1199" s="22"/>
      <c r="OZO1199" s="22"/>
      <c r="OZP1199" s="22"/>
      <c r="OZQ1199" s="22"/>
      <c r="OZR1199" s="22"/>
      <c r="OZS1199" s="22"/>
      <c r="OZT1199" s="22"/>
      <c r="OZU1199" s="22"/>
      <c r="OZV1199" s="22"/>
      <c r="OZW1199" s="22"/>
      <c r="OZX1199" s="22"/>
      <c r="OZY1199" s="22"/>
      <c r="OZZ1199" s="22"/>
      <c r="PAA1199" s="22"/>
      <c r="PAB1199" s="22"/>
      <c r="PAC1199" s="22"/>
      <c r="PAD1199" s="22"/>
      <c r="PAE1199" s="22"/>
      <c r="PAF1199" s="22"/>
      <c r="PAG1199" s="22"/>
      <c r="PAH1199" s="22"/>
      <c r="PAI1199" s="22"/>
      <c r="PAJ1199" s="22"/>
      <c r="PAK1199" s="22"/>
      <c r="PAL1199" s="22"/>
      <c r="PAM1199" s="22"/>
      <c r="PAN1199" s="22"/>
      <c r="PAO1199" s="22"/>
      <c r="PAP1199" s="22"/>
      <c r="PAQ1199" s="22"/>
      <c r="PAR1199" s="22"/>
      <c r="PAS1199" s="22"/>
      <c r="PAT1199" s="22"/>
      <c r="PAU1199" s="22"/>
      <c r="PAV1199" s="22"/>
      <c r="PAW1199" s="22"/>
      <c r="PAX1199" s="22"/>
      <c r="PAY1199" s="22"/>
      <c r="PAZ1199" s="22"/>
      <c r="PBA1199" s="22"/>
      <c r="PBB1199" s="22"/>
      <c r="PBC1199" s="22"/>
      <c r="PBD1199" s="22"/>
      <c r="PBE1199" s="22"/>
      <c r="PBF1199" s="22"/>
      <c r="PBG1199" s="22"/>
      <c r="PBH1199" s="22"/>
      <c r="PBI1199" s="22"/>
      <c r="PBJ1199" s="22"/>
      <c r="PBK1199" s="22"/>
      <c r="PBL1199" s="22"/>
      <c r="PBM1199" s="22"/>
      <c r="PBN1199" s="22"/>
      <c r="PBO1199" s="22"/>
      <c r="PBP1199" s="22"/>
      <c r="PBQ1199" s="22"/>
      <c r="PBR1199" s="22"/>
      <c r="PBS1199" s="22"/>
      <c r="PBT1199" s="22"/>
      <c r="PBU1199" s="22"/>
      <c r="PBV1199" s="22"/>
      <c r="PBW1199" s="22"/>
      <c r="PBX1199" s="22"/>
      <c r="PBY1199" s="22"/>
      <c r="PBZ1199" s="22"/>
      <c r="PCA1199" s="22"/>
      <c r="PCB1199" s="22"/>
      <c r="PCC1199" s="22"/>
      <c r="PCD1199" s="22"/>
      <c r="PCE1199" s="22"/>
      <c r="PCF1199" s="22"/>
      <c r="PCG1199" s="22"/>
      <c r="PCH1199" s="22"/>
      <c r="PCI1199" s="22"/>
      <c r="PCJ1199" s="22"/>
      <c r="PCK1199" s="22"/>
      <c r="PCL1199" s="22"/>
      <c r="PCM1199" s="22"/>
      <c r="PCN1199" s="22"/>
      <c r="PCO1199" s="22"/>
      <c r="PCP1199" s="22"/>
      <c r="PCQ1199" s="22"/>
      <c r="PCR1199" s="22"/>
      <c r="PCS1199" s="22"/>
      <c r="PCT1199" s="22"/>
      <c r="PCU1199" s="22"/>
      <c r="PCV1199" s="22"/>
      <c r="PCW1199" s="22"/>
      <c r="PCX1199" s="22"/>
      <c r="PCY1199" s="22"/>
      <c r="PCZ1199" s="22"/>
      <c r="PDA1199" s="22"/>
      <c r="PDB1199" s="22"/>
      <c r="PDC1199" s="22"/>
      <c r="PDD1199" s="22"/>
      <c r="PDE1199" s="22"/>
      <c r="PDF1199" s="22"/>
      <c r="PDG1199" s="22"/>
      <c r="PDH1199" s="22"/>
      <c r="PDI1199" s="22"/>
      <c r="PDJ1199" s="22"/>
      <c r="PDK1199" s="22"/>
      <c r="PDL1199" s="22"/>
      <c r="PDM1199" s="22"/>
      <c r="PDN1199" s="22"/>
      <c r="PDO1199" s="22"/>
      <c r="PDP1199" s="22"/>
      <c r="PDQ1199" s="22"/>
      <c r="PDR1199" s="22"/>
      <c r="PDS1199" s="22"/>
      <c r="PDT1199" s="22"/>
      <c r="PDU1199" s="22"/>
      <c r="PDV1199" s="22"/>
      <c r="PDW1199" s="22"/>
      <c r="PDX1199" s="22"/>
      <c r="PDY1199" s="22"/>
      <c r="PDZ1199" s="22"/>
      <c r="PEA1199" s="22"/>
      <c r="PEB1199" s="22"/>
      <c r="PEC1199" s="22"/>
      <c r="PED1199" s="22"/>
      <c r="PEE1199" s="22"/>
      <c r="PEF1199" s="22"/>
      <c r="PEG1199" s="22"/>
      <c r="PEH1199" s="22"/>
      <c r="PEI1199" s="22"/>
      <c r="PEJ1199" s="22"/>
      <c r="PEK1199" s="22"/>
      <c r="PEL1199" s="22"/>
      <c r="PEM1199" s="22"/>
      <c r="PEN1199" s="22"/>
      <c r="PEO1199" s="22"/>
      <c r="PEP1199" s="22"/>
      <c r="PEQ1199" s="22"/>
      <c r="PER1199" s="22"/>
      <c r="PES1199" s="22"/>
      <c r="PET1199" s="22"/>
      <c r="PEU1199" s="22"/>
      <c r="PEV1199" s="22"/>
      <c r="PEW1199" s="22"/>
      <c r="PEX1199" s="22"/>
      <c r="PEY1199" s="22"/>
      <c r="PEZ1199" s="22"/>
      <c r="PFA1199" s="22"/>
      <c r="PFB1199" s="22"/>
      <c r="PFC1199" s="22"/>
      <c r="PFD1199" s="22"/>
      <c r="PFE1199" s="22"/>
      <c r="PFF1199" s="22"/>
      <c r="PFG1199" s="22"/>
      <c r="PFH1199" s="22"/>
      <c r="PFI1199" s="22"/>
      <c r="PFJ1199" s="22"/>
      <c r="PFK1199" s="22"/>
      <c r="PFL1199" s="22"/>
      <c r="PFM1199" s="22"/>
      <c r="PFN1199" s="22"/>
      <c r="PFO1199" s="22"/>
      <c r="PFP1199" s="22"/>
      <c r="PFQ1199" s="22"/>
      <c r="PFR1199" s="22"/>
      <c r="PFS1199" s="22"/>
      <c r="PFT1199" s="22"/>
      <c r="PFU1199" s="22"/>
      <c r="PFV1199" s="22"/>
      <c r="PFW1199" s="22"/>
      <c r="PFX1199" s="22"/>
      <c r="PFY1199" s="22"/>
      <c r="PFZ1199" s="22"/>
      <c r="PGA1199" s="22"/>
      <c r="PGB1199" s="22"/>
      <c r="PGC1199" s="22"/>
      <c r="PGD1199" s="22"/>
      <c r="PGE1199" s="22"/>
      <c r="PGF1199" s="22"/>
      <c r="PGG1199" s="22"/>
      <c r="PGH1199" s="22"/>
      <c r="PGI1199" s="22"/>
      <c r="PGJ1199" s="22"/>
      <c r="PGK1199" s="22"/>
      <c r="PGL1199" s="22"/>
      <c r="PGM1199" s="22"/>
      <c r="PGN1199" s="22"/>
      <c r="PGO1199" s="22"/>
      <c r="PGP1199" s="22"/>
      <c r="PGQ1199" s="22"/>
      <c r="PGR1199" s="22"/>
      <c r="PGS1199" s="22"/>
      <c r="PGT1199" s="22"/>
      <c r="PGU1199" s="22"/>
      <c r="PGV1199" s="22"/>
      <c r="PGW1199" s="22"/>
      <c r="PGX1199" s="22"/>
      <c r="PGY1199" s="22"/>
      <c r="PGZ1199" s="22"/>
      <c r="PHA1199" s="22"/>
      <c r="PHB1199" s="22"/>
      <c r="PHC1199" s="22"/>
      <c r="PHD1199" s="22"/>
      <c r="PHE1199" s="22"/>
      <c r="PHF1199" s="22"/>
      <c r="PHG1199" s="22"/>
      <c r="PHH1199" s="22"/>
      <c r="PHI1199" s="22"/>
      <c r="PHJ1199" s="22"/>
      <c r="PHK1199" s="22"/>
      <c r="PHL1199" s="22"/>
      <c r="PHM1199" s="22"/>
      <c r="PHN1199" s="22"/>
      <c r="PHO1199" s="22"/>
      <c r="PHP1199" s="22"/>
      <c r="PHQ1199" s="22"/>
      <c r="PHR1199" s="22"/>
      <c r="PHS1199" s="22"/>
      <c r="PHT1199" s="22"/>
      <c r="PHU1199" s="22"/>
      <c r="PHV1199" s="22"/>
      <c r="PHW1199" s="22"/>
      <c r="PHX1199" s="22"/>
      <c r="PHY1199" s="22"/>
      <c r="PHZ1199" s="22"/>
      <c r="PIA1199" s="22"/>
      <c r="PIB1199" s="22"/>
      <c r="PIC1199" s="22"/>
      <c r="PID1199" s="22"/>
      <c r="PIE1199" s="22"/>
      <c r="PIF1199" s="22"/>
      <c r="PIG1199" s="22"/>
      <c r="PIH1199" s="22"/>
      <c r="PII1199" s="22"/>
      <c r="PIJ1199" s="22"/>
      <c r="PIK1199" s="22"/>
      <c r="PIL1199" s="22"/>
      <c r="PIM1199" s="22"/>
      <c r="PIN1199" s="22"/>
      <c r="PIO1199" s="22"/>
      <c r="PIP1199" s="22"/>
      <c r="PIQ1199" s="22"/>
      <c r="PIR1199" s="22"/>
      <c r="PIS1199" s="22"/>
      <c r="PIT1199" s="22"/>
      <c r="PIU1199" s="22"/>
      <c r="PIV1199" s="22"/>
      <c r="PIW1199" s="22"/>
      <c r="PIX1199" s="22"/>
      <c r="PIY1199" s="22"/>
      <c r="PIZ1199" s="22"/>
      <c r="PJA1199" s="22"/>
      <c r="PJB1199" s="22"/>
      <c r="PJC1199" s="22"/>
      <c r="PJD1199" s="22"/>
      <c r="PJE1199" s="22"/>
      <c r="PJF1199" s="22"/>
      <c r="PJG1199" s="22"/>
      <c r="PJH1199" s="22"/>
      <c r="PJI1199" s="22"/>
      <c r="PJJ1199" s="22"/>
      <c r="PJK1199" s="22"/>
      <c r="PJL1199" s="22"/>
      <c r="PJM1199" s="22"/>
      <c r="PJN1199" s="22"/>
      <c r="PJO1199" s="22"/>
      <c r="PJP1199" s="22"/>
      <c r="PJQ1199" s="22"/>
      <c r="PJR1199" s="22"/>
      <c r="PJS1199" s="22"/>
      <c r="PJT1199" s="22"/>
      <c r="PJU1199" s="22"/>
      <c r="PJV1199" s="22"/>
      <c r="PJW1199" s="22"/>
      <c r="PJX1199" s="22"/>
      <c r="PJY1199" s="22"/>
      <c r="PJZ1199" s="22"/>
      <c r="PKA1199" s="22"/>
      <c r="PKB1199" s="22"/>
      <c r="PKC1199" s="22"/>
      <c r="PKD1199" s="22"/>
      <c r="PKE1199" s="22"/>
      <c r="PKF1199" s="22"/>
      <c r="PKG1199" s="22"/>
      <c r="PKH1199" s="22"/>
      <c r="PKI1199" s="22"/>
      <c r="PKJ1199" s="22"/>
      <c r="PKK1199" s="22"/>
      <c r="PKL1199" s="22"/>
      <c r="PKM1199" s="22"/>
      <c r="PKN1199" s="22"/>
      <c r="PKO1199" s="22"/>
      <c r="PKP1199" s="22"/>
      <c r="PKQ1199" s="22"/>
      <c r="PKR1199" s="22"/>
      <c r="PKS1199" s="22"/>
      <c r="PKT1199" s="22"/>
      <c r="PKU1199" s="22"/>
      <c r="PKV1199" s="22"/>
      <c r="PKW1199" s="22"/>
      <c r="PKX1199" s="22"/>
      <c r="PKY1199" s="22"/>
      <c r="PKZ1199" s="22"/>
      <c r="PLA1199" s="22"/>
      <c r="PLB1199" s="22"/>
      <c r="PLC1199" s="22"/>
      <c r="PLD1199" s="22"/>
      <c r="PLE1199" s="22"/>
      <c r="PLF1199" s="22"/>
      <c r="PLG1199" s="22"/>
      <c r="PLH1199" s="22"/>
      <c r="PLI1199" s="22"/>
      <c r="PLJ1199" s="22"/>
      <c r="PLK1199" s="22"/>
      <c r="PLL1199" s="22"/>
      <c r="PLM1199" s="22"/>
      <c r="PLN1199" s="22"/>
      <c r="PLO1199" s="22"/>
      <c r="PLP1199" s="22"/>
      <c r="PLQ1199" s="22"/>
      <c r="PLR1199" s="22"/>
      <c r="PLS1199" s="22"/>
      <c r="PLT1199" s="22"/>
      <c r="PLU1199" s="22"/>
      <c r="PLV1199" s="22"/>
      <c r="PLW1199" s="22"/>
      <c r="PLX1199" s="22"/>
      <c r="PLY1199" s="22"/>
      <c r="PLZ1199" s="22"/>
      <c r="PMA1199" s="22"/>
      <c r="PMB1199" s="22"/>
      <c r="PMC1199" s="22"/>
      <c r="PMD1199" s="22"/>
      <c r="PME1199" s="22"/>
      <c r="PMF1199" s="22"/>
      <c r="PMG1199" s="22"/>
      <c r="PMH1199" s="22"/>
      <c r="PMI1199" s="22"/>
      <c r="PMJ1199" s="22"/>
      <c r="PMK1199" s="22"/>
      <c r="PML1199" s="22"/>
      <c r="PMM1199" s="22"/>
      <c r="PMN1199" s="22"/>
      <c r="PMO1199" s="22"/>
      <c r="PMP1199" s="22"/>
      <c r="PMQ1199" s="22"/>
      <c r="PMR1199" s="22"/>
      <c r="PMS1199" s="22"/>
      <c r="PMT1199" s="22"/>
      <c r="PMU1199" s="22"/>
      <c r="PMV1199" s="22"/>
      <c r="PMW1199" s="22"/>
      <c r="PMX1199" s="22"/>
      <c r="PMY1199" s="22"/>
      <c r="PMZ1199" s="22"/>
      <c r="PNA1199" s="22"/>
      <c r="PNB1199" s="22"/>
      <c r="PNC1199" s="22"/>
      <c r="PND1199" s="22"/>
      <c r="PNE1199" s="22"/>
      <c r="PNF1199" s="22"/>
      <c r="PNG1199" s="22"/>
      <c r="PNH1199" s="22"/>
      <c r="PNI1199" s="22"/>
      <c r="PNJ1199" s="22"/>
      <c r="PNK1199" s="22"/>
      <c r="PNL1199" s="22"/>
      <c r="PNM1199" s="22"/>
      <c r="PNN1199" s="22"/>
      <c r="PNO1199" s="22"/>
      <c r="PNP1199" s="22"/>
      <c r="PNQ1199" s="22"/>
      <c r="PNR1199" s="22"/>
      <c r="PNS1199" s="22"/>
      <c r="PNT1199" s="22"/>
      <c r="PNU1199" s="22"/>
      <c r="PNV1199" s="22"/>
      <c r="PNW1199" s="22"/>
      <c r="PNX1199" s="22"/>
      <c r="PNY1199" s="22"/>
      <c r="PNZ1199" s="22"/>
      <c r="POA1199" s="22"/>
      <c r="POB1199" s="22"/>
      <c r="POC1199" s="22"/>
      <c r="POD1199" s="22"/>
      <c r="POE1199" s="22"/>
      <c r="POF1199" s="22"/>
      <c r="POG1199" s="22"/>
      <c r="POH1199" s="22"/>
      <c r="POI1199" s="22"/>
      <c r="POJ1199" s="22"/>
      <c r="POK1199" s="22"/>
      <c r="POL1199" s="22"/>
      <c r="POM1199" s="22"/>
      <c r="PON1199" s="22"/>
      <c r="POO1199" s="22"/>
      <c r="POP1199" s="22"/>
      <c r="POQ1199" s="22"/>
      <c r="POR1199" s="22"/>
      <c r="POS1199" s="22"/>
      <c r="POT1199" s="22"/>
      <c r="POU1199" s="22"/>
      <c r="POV1199" s="22"/>
      <c r="POW1199" s="22"/>
      <c r="POX1199" s="22"/>
      <c r="POY1199" s="22"/>
      <c r="POZ1199" s="22"/>
      <c r="PPA1199" s="22"/>
      <c r="PPB1199" s="22"/>
      <c r="PPC1199" s="22"/>
      <c r="PPD1199" s="22"/>
      <c r="PPE1199" s="22"/>
      <c r="PPF1199" s="22"/>
      <c r="PPG1199" s="22"/>
      <c r="PPH1199" s="22"/>
      <c r="PPI1199" s="22"/>
      <c r="PPJ1199" s="22"/>
      <c r="PPK1199" s="22"/>
      <c r="PPL1199" s="22"/>
      <c r="PPM1199" s="22"/>
      <c r="PPN1199" s="22"/>
      <c r="PPO1199" s="22"/>
      <c r="PPP1199" s="22"/>
      <c r="PPQ1199" s="22"/>
      <c r="PPR1199" s="22"/>
      <c r="PPS1199" s="22"/>
      <c r="PPT1199" s="22"/>
      <c r="PPU1199" s="22"/>
      <c r="PPV1199" s="22"/>
      <c r="PPW1199" s="22"/>
      <c r="PPX1199" s="22"/>
      <c r="PPY1199" s="22"/>
      <c r="PPZ1199" s="22"/>
      <c r="PQA1199" s="22"/>
      <c r="PQB1199" s="22"/>
      <c r="PQC1199" s="22"/>
      <c r="PQD1199" s="22"/>
      <c r="PQE1199" s="22"/>
      <c r="PQF1199" s="22"/>
      <c r="PQG1199" s="22"/>
      <c r="PQH1199" s="22"/>
      <c r="PQI1199" s="22"/>
      <c r="PQJ1199" s="22"/>
      <c r="PQK1199" s="22"/>
      <c r="PQL1199" s="22"/>
      <c r="PQM1199" s="22"/>
      <c r="PQN1199" s="22"/>
      <c r="PQO1199" s="22"/>
      <c r="PQP1199" s="22"/>
      <c r="PQQ1199" s="22"/>
      <c r="PQR1199" s="22"/>
      <c r="PQS1199" s="22"/>
      <c r="PQT1199" s="22"/>
      <c r="PQU1199" s="22"/>
      <c r="PQV1199" s="22"/>
      <c r="PQW1199" s="22"/>
      <c r="PQX1199" s="22"/>
      <c r="PQY1199" s="22"/>
      <c r="PQZ1199" s="22"/>
      <c r="PRA1199" s="22"/>
      <c r="PRB1199" s="22"/>
      <c r="PRC1199" s="22"/>
      <c r="PRD1199" s="22"/>
      <c r="PRE1199" s="22"/>
      <c r="PRF1199" s="22"/>
      <c r="PRG1199" s="22"/>
      <c r="PRH1199" s="22"/>
      <c r="PRI1199" s="22"/>
      <c r="PRJ1199" s="22"/>
      <c r="PRK1199" s="22"/>
      <c r="PRL1199" s="22"/>
      <c r="PRM1199" s="22"/>
      <c r="PRN1199" s="22"/>
      <c r="PRO1199" s="22"/>
      <c r="PRP1199" s="22"/>
      <c r="PRQ1199" s="22"/>
      <c r="PRR1199" s="22"/>
      <c r="PRS1199" s="22"/>
      <c r="PRT1199" s="22"/>
      <c r="PRU1199" s="22"/>
      <c r="PRV1199" s="22"/>
      <c r="PRW1199" s="22"/>
      <c r="PRX1199" s="22"/>
      <c r="PRY1199" s="22"/>
      <c r="PRZ1199" s="22"/>
      <c r="PSA1199" s="22"/>
      <c r="PSB1199" s="22"/>
      <c r="PSC1199" s="22"/>
      <c r="PSD1199" s="22"/>
      <c r="PSE1199" s="22"/>
      <c r="PSF1199" s="22"/>
      <c r="PSG1199" s="22"/>
      <c r="PSH1199" s="22"/>
      <c r="PSI1199" s="22"/>
      <c r="PSJ1199" s="22"/>
      <c r="PSK1199" s="22"/>
      <c r="PSL1199" s="22"/>
      <c r="PSM1199" s="22"/>
      <c r="PSN1199" s="22"/>
      <c r="PSO1199" s="22"/>
      <c r="PSP1199" s="22"/>
      <c r="PSQ1199" s="22"/>
      <c r="PSR1199" s="22"/>
      <c r="PSS1199" s="22"/>
      <c r="PST1199" s="22"/>
      <c r="PSU1199" s="22"/>
      <c r="PSV1199" s="22"/>
      <c r="PSW1199" s="22"/>
      <c r="PSX1199" s="22"/>
      <c r="PSY1199" s="22"/>
      <c r="PSZ1199" s="22"/>
      <c r="PTA1199" s="22"/>
      <c r="PTB1199" s="22"/>
      <c r="PTC1199" s="22"/>
      <c r="PTD1199" s="22"/>
      <c r="PTE1199" s="22"/>
      <c r="PTF1199" s="22"/>
      <c r="PTG1199" s="22"/>
      <c r="PTH1199" s="22"/>
      <c r="PTI1199" s="22"/>
      <c r="PTJ1199" s="22"/>
      <c r="PTK1199" s="22"/>
      <c r="PTL1199" s="22"/>
      <c r="PTM1199" s="22"/>
      <c r="PTN1199" s="22"/>
      <c r="PTO1199" s="22"/>
      <c r="PTP1199" s="22"/>
      <c r="PTQ1199" s="22"/>
      <c r="PTR1199" s="22"/>
      <c r="PTS1199" s="22"/>
      <c r="PTT1199" s="22"/>
      <c r="PTU1199" s="22"/>
      <c r="PTV1199" s="22"/>
      <c r="PTW1199" s="22"/>
      <c r="PTX1199" s="22"/>
      <c r="PTY1199" s="22"/>
      <c r="PTZ1199" s="22"/>
      <c r="PUA1199" s="22"/>
      <c r="PUB1199" s="22"/>
      <c r="PUC1199" s="22"/>
      <c r="PUD1199" s="22"/>
      <c r="PUE1199" s="22"/>
      <c r="PUF1199" s="22"/>
      <c r="PUG1199" s="22"/>
      <c r="PUH1199" s="22"/>
      <c r="PUI1199" s="22"/>
      <c r="PUJ1199" s="22"/>
      <c r="PUK1199" s="22"/>
      <c r="PUL1199" s="22"/>
      <c r="PUM1199" s="22"/>
      <c r="PUN1199" s="22"/>
      <c r="PUO1199" s="22"/>
      <c r="PUP1199" s="22"/>
      <c r="PUQ1199" s="22"/>
      <c r="PUR1199" s="22"/>
      <c r="PUS1199" s="22"/>
      <c r="PUT1199" s="22"/>
      <c r="PUU1199" s="22"/>
      <c r="PUV1199" s="22"/>
      <c r="PUW1199" s="22"/>
      <c r="PUX1199" s="22"/>
      <c r="PUY1199" s="22"/>
      <c r="PUZ1199" s="22"/>
      <c r="PVA1199" s="22"/>
      <c r="PVB1199" s="22"/>
      <c r="PVC1199" s="22"/>
      <c r="PVD1199" s="22"/>
      <c r="PVE1199" s="22"/>
      <c r="PVF1199" s="22"/>
      <c r="PVG1199" s="22"/>
      <c r="PVH1199" s="22"/>
      <c r="PVI1199" s="22"/>
      <c r="PVJ1199" s="22"/>
      <c r="PVK1199" s="22"/>
      <c r="PVL1199" s="22"/>
      <c r="PVM1199" s="22"/>
      <c r="PVN1199" s="22"/>
      <c r="PVO1199" s="22"/>
      <c r="PVP1199" s="22"/>
      <c r="PVQ1199" s="22"/>
      <c r="PVR1199" s="22"/>
      <c r="PVS1199" s="22"/>
      <c r="PVT1199" s="22"/>
      <c r="PVU1199" s="22"/>
      <c r="PVV1199" s="22"/>
      <c r="PVW1199" s="22"/>
      <c r="PVX1199" s="22"/>
      <c r="PVY1199" s="22"/>
      <c r="PVZ1199" s="22"/>
      <c r="PWA1199" s="22"/>
      <c r="PWB1199" s="22"/>
      <c r="PWC1199" s="22"/>
      <c r="PWD1199" s="22"/>
      <c r="PWE1199" s="22"/>
      <c r="PWF1199" s="22"/>
      <c r="PWG1199" s="22"/>
      <c r="PWH1199" s="22"/>
      <c r="PWI1199" s="22"/>
      <c r="PWJ1199" s="22"/>
      <c r="PWK1199" s="22"/>
      <c r="PWL1199" s="22"/>
      <c r="PWM1199" s="22"/>
      <c r="PWN1199" s="22"/>
      <c r="PWO1199" s="22"/>
      <c r="PWP1199" s="22"/>
      <c r="PWQ1199" s="22"/>
      <c r="PWR1199" s="22"/>
      <c r="PWS1199" s="22"/>
      <c r="PWT1199" s="22"/>
      <c r="PWU1199" s="22"/>
      <c r="PWV1199" s="22"/>
      <c r="PWW1199" s="22"/>
      <c r="PWX1199" s="22"/>
      <c r="PWY1199" s="22"/>
      <c r="PWZ1199" s="22"/>
      <c r="PXA1199" s="22"/>
      <c r="PXB1199" s="22"/>
      <c r="PXC1199" s="22"/>
      <c r="PXD1199" s="22"/>
      <c r="PXE1199" s="22"/>
      <c r="PXF1199" s="22"/>
      <c r="PXG1199" s="22"/>
      <c r="PXH1199" s="22"/>
      <c r="PXI1199" s="22"/>
      <c r="PXJ1199" s="22"/>
      <c r="PXK1199" s="22"/>
      <c r="PXL1199" s="22"/>
      <c r="PXM1199" s="22"/>
      <c r="PXN1199" s="22"/>
      <c r="PXO1199" s="22"/>
      <c r="PXP1199" s="22"/>
      <c r="PXQ1199" s="22"/>
      <c r="PXR1199" s="22"/>
      <c r="PXS1199" s="22"/>
      <c r="PXT1199" s="22"/>
      <c r="PXU1199" s="22"/>
      <c r="PXV1199" s="22"/>
      <c r="PXW1199" s="22"/>
      <c r="PXX1199" s="22"/>
      <c r="PXY1199" s="22"/>
      <c r="PXZ1199" s="22"/>
      <c r="PYA1199" s="22"/>
      <c r="PYB1199" s="22"/>
      <c r="PYC1199" s="22"/>
      <c r="PYD1199" s="22"/>
      <c r="PYE1199" s="22"/>
      <c r="PYF1199" s="22"/>
      <c r="PYG1199" s="22"/>
      <c r="PYH1199" s="22"/>
      <c r="PYI1199" s="22"/>
      <c r="PYJ1199" s="22"/>
      <c r="PYK1199" s="22"/>
      <c r="PYL1199" s="22"/>
      <c r="PYM1199" s="22"/>
      <c r="PYN1199" s="22"/>
      <c r="PYO1199" s="22"/>
      <c r="PYP1199" s="22"/>
      <c r="PYQ1199" s="22"/>
      <c r="PYR1199" s="22"/>
      <c r="PYS1199" s="22"/>
      <c r="PYT1199" s="22"/>
      <c r="PYU1199" s="22"/>
      <c r="PYV1199" s="22"/>
      <c r="PYW1199" s="22"/>
      <c r="PYX1199" s="22"/>
      <c r="PYY1199" s="22"/>
      <c r="PYZ1199" s="22"/>
      <c r="PZA1199" s="22"/>
      <c r="PZB1199" s="22"/>
      <c r="PZC1199" s="22"/>
      <c r="PZD1199" s="22"/>
      <c r="PZE1199" s="22"/>
      <c r="PZF1199" s="22"/>
      <c r="PZG1199" s="22"/>
      <c r="PZH1199" s="22"/>
      <c r="PZI1199" s="22"/>
      <c r="PZJ1199" s="22"/>
      <c r="PZK1199" s="22"/>
      <c r="PZL1199" s="22"/>
      <c r="PZM1199" s="22"/>
      <c r="PZN1199" s="22"/>
      <c r="PZO1199" s="22"/>
      <c r="PZP1199" s="22"/>
      <c r="PZQ1199" s="22"/>
      <c r="PZR1199" s="22"/>
      <c r="PZS1199" s="22"/>
      <c r="PZT1199" s="22"/>
      <c r="PZU1199" s="22"/>
      <c r="PZV1199" s="22"/>
      <c r="PZW1199" s="22"/>
      <c r="PZX1199" s="22"/>
      <c r="PZY1199" s="22"/>
      <c r="PZZ1199" s="22"/>
      <c r="QAA1199" s="22"/>
      <c r="QAB1199" s="22"/>
      <c r="QAC1199" s="22"/>
      <c r="QAD1199" s="22"/>
      <c r="QAE1199" s="22"/>
      <c r="QAF1199" s="22"/>
      <c r="QAG1199" s="22"/>
      <c r="QAH1199" s="22"/>
      <c r="QAI1199" s="22"/>
      <c r="QAJ1199" s="22"/>
      <c r="QAK1199" s="22"/>
      <c r="QAL1199" s="22"/>
      <c r="QAM1199" s="22"/>
      <c r="QAN1199" s="22"/>
      <c r="QAO1199" s="22"/>
      <c r="QAP1199" s="22"/>
      <c r="QAQ1199" s="22"/>
      <c r="QAR1199" s="22"/>
      <c r="QAS1199" s="22"/>
      <c r="QAT1199" s="22"/>
      <c r="QAU1199" s="22"/>
      <c r="QAV1199" s="22"/>
      <c r="QAW1199" s="22"/>
      <c r="QAX1199" s="22"/>
      <c r="QAY1199" s="22"/>
      <c r="QAZ1199" s="22"/>
      <c r="QBA1199" s="22"/>
      <c r="QBB1199" s="22"/>
      <c r="QBC1199" s="22"/>
      <c r="QBD1199" s="22"/>
      <c r="QBE1199" s="22"/>
      <c r="QBF1199" s="22"/>
      <c r="QBG1199" s="22"/>
      <c r="QBH1199" s="22"/>
      <c r="QBI1199" s="22"/>
      <c r="QBJ1199" s="22"/>
      <c r="QBK1199" s="22"/>
      <c r="QBL1199" s="22"/>
      <c r="QBM1199" s="22"/>
      <c r="QBN1199" s="22"/>
      <c r="QBO1199" s="22"/>
      <c r="QBP1199" s="22"/>
      <c r="QBQ1199" s="22"/>
      <c r="QBR1199" s="22"/>
      <c r="QBS1199" s="22"/>
      <c r="QBT1199" s="22"/>
      <c r="QBU1199" s="22"/>
      <c r="QBV1199" s="22"/>
      <c r="QBW1199" s="22"/>
      <c r="QBX1199" s="22"/>
      <c r="QBY1199" s="22"/>
      <c r="QBZ1199" s="22"/>
      <c r="QCA1199" s="22"/>
      <c r="QCB1199" s="22"/>
      <c r="QCC1199" s="22"/>
      <c r="QCD1199" s="22"/>
      <c r="QCE1199" s="22"/>
      <c r="QCF1199" s="22"/>
      <c r="QCG1199" s="22"/>
      <c r="QCH1199" s="22"/>
      <c r="QCI1199" s="22"/>
      <c r="QCJ1199" s="22"/>
      <c r="QCK1199" s="22"/>
      <c r="QCL1199" s="22"/>
      <c r="QCM1199" s="22"/>
      <c r="QCN1199" s="22"/>
      <c r="QCO1199" s="22"/>
      <c r="QCP1199" s="22"/>
      <c r="QCQ1199" s="22"/>
      <c r="QCR1199" s="22"/>
      <c r="QCS1199" s="22"/>
      <c r="QCT1199" s="22"/>
      <c r="QCU1199" s="22"/>
      <c r="QCV1199" s="22"/>
      <c r="QCW1199" s="22"/>
      <c r="QCX1199" s="22"/>
      <c r="QCY1199" s="22"/>
      <c r="QCZ1199" s="22"/>
      <c r="QDA1199" s="22"/>
      <c r="QDB1199" s="22"/>
      <c r="QDC1199" s="22"/>
      <c r="QDD1199" s="22"/>
      <c r="QDE1199" s="22"/>
      <c r="QDF1199" s="22"/>
      <c r="QDG1199" s="22"/>
      <c r="QDH1199" s="22"/>
      <c r="QDI1199" s="22"/>
      <c r="QDJ1199" s="22"/>
      <c r="QDK1199" s="22"/>
      <c r="QDL1199" s="22"/>
      <c r="QDM1199" s="22"/>
      <c r="QDN1199" s="22"/>
      <c r="QDO1199" s="22"/>
      <c r="QDP1199" s="22"/>
      <c r="QDQ1199" s="22"/>
      <c r="QDR1199" s="22"/>
      <c r="QDS1199" s="22"/>
      <c r="QDT1199" s="22"/>
      <c r="QDU1199" s="22"/>
      <c r="QDV1199" s="22"/>
      <c r="QDW1199" s="22"/>
      <c r="QDX1199" s="22"/>
      <c r="QDY1199" s="22"/>
      <c r="QDZ1199" s="22"/>
      <c r="QEA1199" s="22"/>
      <c r="QEB1199" s="22"/>
      <c r="QEC1199" s="22"/>
      <c r="QED1199" s="22"/>
      <c r="QEE1199" s="22"/>
      <c r="QEF1199" s="22"/>
      <c r="QEG1199" s="22"/>
      <c r="QEH1199" s="22"/>
      <c r="QEI1199" s="22"/>
      <c r="QEJ1199" s="22"/>
      <c r="QEK1199" s="22"/>
      <c r="QEL1199" s="22"/>
      <c r="QEM1199" s="22"/>
      <c r="QEN1199" s="22"/>
      <c r="QEO1199" s="22"/>
      <c r="QEP1199" s="22"/>
      <c r="QEQ1199" s="22"/>
      <c r="QER1199" s="22"/>
      <c r="QES1199" s="22"/>
      <c r="QET1199" s="22"/>
      <c r="QEU1199" s="22"/>
      <c r="QEV1199" s="22"/>
      <c r="QEW1199" s="22"/>
      <c r="QEX1199" s="22"/>
      <c r="QEY1199" s="22"/>
      <c r="QEZ1199" s="22"/>
      <c r="QFA1199" s="22"/>
      <c r="QFB1199" s="22"/>
      <c r="QFC1199" s="22"/>
      <c r="QFD1199" s="22"/>
      <c r="QFE1199" s="22"/>
      <c r="QFF1199" s="22"/>
      <c r="QFG1199" s="22"/>
      <c r="QFH1199" s="22"/>
      <c r="QFI1199" s="22"/>
      <c r="QFJ1199" s="22"/>
      <c r="QFK1199" s="22"/>
      <c r="QFL1199" s="22"/>
      <c r="QFM1199" s="22"/>
      <c r="QFN1199" s="22"/>
      <c r="QFO1199" s="22"/>
      <c r="QFP1199" s="22"/>
      <c r="QFQ1199" s="22"/>
      <c r="QFR1199" s="22"/>
      <c r="QFS1199" s="22"/>
      <c r="QFT1199" s="22"/>
      <c r="QFU1199" s="22"/>
      <c r="QFV1199" s="22"/>
      <c r="QFW1199" s="22"/>
      <c r="QFX1199" s="22"/>
      <c r="QFY1199" s="22"/>
      <c r="QFZ1199" s="22"/>
      <c r="QGA1199" s="22"/>
      <c r="QGB1199" s="22"/>
      <c r="QGC1199" s="22"/>
      <c r="QGD1199" s="22"/>
      <c r="QGE1199" s="22"/>
      <c r="QGF1199" s="22"/>
      <c r="QGG1199" s="22"/>
      <c r="QGH1199" s="22"/>
      <c r="QGI1199" s="22"/>
      <c r="QGJ1199" s="22"/>
      <c r="QGK1199" s="22"/>
      <c r="QGL1199" s="22"/>
      <c r="QGM1199" s="22"/>
      <c r="QGN1199" s="22"/>
      <c r="QGO1199" s="22"/>
      <c r="QGP1199" s="22"/>
      <c r="QGQ1199" s="22"/>
      <c r="QGR1199" s="22"/>
      <c r="QGS1199" s="22"/>
      <c r="QGT1199" s="22"/>
      <c r="QGU1199" s="22"/>
      <c r="QGV1199" s="22"/>
      <c r="QGW1199" s="22"/>
      <c r="QGX1199" s="22"/>
      <c r="QGY1199" s="22"/>
      <c r="QGZ1199" s="22"/>
      <c r="QHA1199" s="22"/>
      <c r="QHB1199" s="22"/>
      <c r="QHC1199" s="22"/>
      <c r="QHD1199" s="22"/>
      <c r="QHE1199" s="22"/>
      <c r="QHF1199" s="22"/>
      <c r="QHG1199" s="22"/>
      <c r="QHH1199" s="22"/>
      <c r="QHI1199" s="22"/>
      <c r="QHJ1199" s="22"/>
      <c r="QHK1199" s="22"/>
      <c r="QHL1199" s="22"/>
      <c r="QHM1199" s="22"/>
      <c r="QHN1199" s="22"/>
      <c r="QHO1199" s="22"/>
      <c r="QHP1199" s="22"/>
      <c r="QHQ1199" s="22"/>
      <c r="QHR1199" s="22"/>
      <c r="QHS1199" s="22"/>
      <c r="QHT1199" s="22"/>
      <c r="QHU1199" s="22"/>
      <c r="QHV1199" s="22"/>
      <c r="QHW1199" s="22"/>
      <c r="QHX1199" s="22"/>
      <c r="QHY1199" s="22"/>
      <c r="QHZ1199" s="22"/>
      <c r="QIA1199" s="22"/>
      <c r="QIB1199" s="22"/>
      <c r="QIC1199" s="22"/>
      <c r="QID1199" s="22"/>
      <c r="QIE1199" s="22"/>
      <c r="QIF1199" s="22"/>
      <c r="QIG1199" s="22"/>
      <c r="QIH1199" s="22"/>
      <c r="QII1199" s="22"/>
      <c r="QIJ1199" s="22"/>
      <c r="QIK1199" s="22"/>
      <c r="QIL1199" s="22"/>
      <c r="QIM1199" s="22"/>
      <c r="QIN1199" s="22"/>
      <c r="QIO1199" s="22"/>
      <c r="QIP1199" s="22"/>
      <c r="QIQ1199" s="22"/>
      <c r="QIR1199" s="22"/>
      <c r="QIS1199" s="22"/>
      <c r="QIT1199" s="22"/>
      <c r="QIU1199" s="22"/>
      <c r="QIV1199" s="22"/>
      <c r="QIW1199" s="22"/>
      <c r="QIX1199" s="22"/>
      <c r="QIY1199" s="22"/>
      <c r="QIZ1199" s="22"/>
      <c r="QJA1199" s="22"/>
      <c r="QJB1199" s="22"/>
      <c r="QJC1199" s="22"/>
      <c r="QJD1199" s="22"/>
      <c r="QJE1199" s="22"/>
      <c r="QJF1199" s="22"/>
      <c r="QJG1199" s="22"/>
      <c r="QJH1199" s="22"/>
      <c r="QJI1199" s="22"/>
      <c r="QJJ1199" s="22"/>
      <c r="QJK1199" s="22"/>
      <c r="QJL1199" s="22"/>
      <c r="QJM1199" s="22"/>
      <c r="QJN1199" s="22"/>
      <c r="QJO1199" s="22"/>
      <c r="QJP1199" s="22"/>
      <c r="QJQ1199" s="22"/>
      <c r="QJR1199" s="22"/>
      <c r="QJS1199" s="22"/>
      <c r="QJT1199" s="22"/>
      <c r="QJU1199" s="22"/>
      <c r="QJV1199" s="22"/>
      <c r="QJW1199" s="22"/>
      <c r="QJX1199" s="22"/>
      <c r="QJY1199" s="22"/>
      <c r="QJZ1199" s="22"/>
      <c r="QKA1199" s="22"/>
      <c r="QKB1199" s="22"/>
      <c r="QKC1199" s="22"/>
      <c r="QKD1199" s="22"/>
      <c r="QKE1199" s="22"/>
      <c r="QKF1199" s="22"/>
      <c r="QKG1199" s="22"/>
      <c r="QKH1199" s="22"/>
      <c r="QKI1199" s="22"/>
      <c r="QKJ1199" s="22"/>
      <c r="QKK1199" s="22"/>
      <c r="QKL1199" s="22"/>
      <c r="QKM1199" s="22"/>
      <c r="QKN1199" s="22"/>
      <c r="QKO1199" s="22"/>
      <c r="QKP1199" s="22"/>
      <c r="QKQ1199" s="22"/>
      <c r="QKR1199" s="22"/>
      <c r="QKS1199" s="22"/>
      <c r="QKT1199" s="22"/>
      <c r="QKU1199" s="22"/>
      <c r="QKV1199" s="22"/>
      <c r="QKW1199" s="22"/>
      <c r="QKX1199" s="22"/>
      <c r="QKY1199" s="22"/>
      <c r="QKZ1199" s="22"/>
      <c r="QLA1199" s="22"/>
      <c r="QLB1199" s="22"/>
      <c r="QLC1199" s="22"/>
      <c r="QLD1199" s="22"/>
      <c r="QLE1199" s="22"/>
      <c r="QLF1199" s="22"/>
      <c r="QLG1199" s="22"/>
      <c r="QLH1199" s="22"/>
      <c r="QLI1199" s="22"/>
      <c r="QLJ1199" s="22"/>
      <c r="QLK1199" s="22"/>
      <c r="QLL1199" s="22"/>
      <c r="QLM1199" s="22"/>
      <c r="QLN1199" s="22"/>
      <c r="QLO1199" s="22"/>
      <c r="QLP1199" s="22"/>
      <c r="QLQ1199" s="22"/>
      <c r="QLR1199" s="22"/>
      <c r="QLS1199" s="22"/>
      <c r="QLT1199" s="22"/>
      <c r="QLU1199" s="22"/>
      <c r="QLV1199" s="22"/>
      <c r="QLW1199" s="22"/>
      <c r="QLX1199" s="22"/>
      <c r="QLY1199" s="22"/>
      <c r="QLZ1199" s="22"/>
      <c r="QMA1199" s="22"/>
      <c r="QMB1199" s="22"/>
      <c r="QMC1199" s="22"/>
      <c r="QMD1199" s="22"/>
      <c r="QME1199" s="22"/>
      <c r="QMF1199" s="22"/>
      <c r="QMG1199" s="22"/>
      <c r="QMH1199" s="22"/>
      <c r="QMI1199" s="22"/>
      <c r="QMJ1199" s="22"/>
      <c r="QMK1199" s="22"/>
      <c r="QML1199" s="22"/>
      <c r="QMM1199" s="22"/>
      <c r="QMN1199" s="22"/>
      <c r="QMO1199" s="22"/>
      <c r="QMP1199" s="22"/>
      <c r="QMQ1199" s="22"/>
      <c r="QMR1199" s="22"/>
      <c r="QMS1199" s="22"/>
      <c r="QMT1199" s="22"/>
      <c r="QMU1199" s="22"/>
      <c r="QMV1199" s="22"/>
      <c r="QMW1199" s="22"/>
      <c r="QMX1199" s="22"/>
      <c r="QMY1199" s="22"/>
      <c r="QMZ1199" s="22"/>
      <c r="QNA1199" s="22"/>
      <c r="QNB1199" s="22"/>
      <c r="QNC1199" s="22"/>
      <c r="QND1199" s="22"/>
      <c r="QNE1199" s="22"/>
      <c r="QNF1199" s="22"/>
      <c r="QNG1199" s="22"/>
      <c r="QNH1199" s="22"/>
      <c r="QNI1199" s="22"/>
      <c r="QNJ1199" s="22"/>
      <c r="QNK1199" s="22"/>
      <c r="QNL1199" s="22"/>
      <c r="QNM1199" s="22"/>
      <c r="QNN1199" s="22"/>
      <c r="QNO1199" s="22"/>
      <c r="QNP1199" s="22"/>
      <c r="QNQ1199" s="22"/>
      <c r="QNR1199" s="22"/>
      <c r="QNS1199" s="22"/>
      <c r="QNT1199" s="22"/>
      <c r="QNU1199" s="22"/>
      <c r="QNV1199" s="22"/>
      <c r="QNW1199" s="22"/>
      <c r="QNX1199" s="22"/>
      <c r="QNY1199" s="22"/>
      <c r="QNZ1199" s="22"/>
      <c r="QOA1199" s="22"/>
      <c r="QOB1199" s="22"/>
      <c r="QOC1199" s="22"/>
      <c r="QOD1199" s="22"/>
      <c r="QOE1199" s="22"/>
      <c r="QOF1199" s="22"/>
      <c r="QOG1199" s="22"/>
      <c r="QOH1199" s="22"/>
      <c r="QOI1199" s="22"/>
      <c r="QOJ1199" s="22"/>
      <c r="QOK1199" s="22"/>
      <c r="QOL1199" s="22"/>
      <c r="QOM1199" s="22"/>
      <c r="QON1199" s="22"/>
      <c r="QOO1199" s="22"/>
      <c r="QOP1199" s="22"/>
      <c r="QOQ1199" s="22"/>
      <c r="QOR1199" s="22"/>
      <c r="QOS1199" s="22"/>
      <c r="QOT1199" s="22"/>
      <c r="QOU1199" s="22"/>
      <c r="QOV1199" s="22"/>
      <c r="QOW1199" s="22"/>
      <c r="QOX1199" s="22"/>
      <c r="QOY1199" s="22"/>
      <c r="QOZ1199" s="22"/>
      <c r="QPA1199" s="22"/>
      <c r="QPB1199" s="22"/>
      <c r="QPC1199" s="22"/>
      <c r="QPD1199" s="22"/>
      <c r="QPE1199" s="22"/>
      <c r="QPF1199" s="22"/>
      <c r="QPG1199" s="22"/>
      <c r="QPH1199" s="22"/>
      <c r="QPI1199" s="22"/>
      <c r="QPJ1199" s="22"/>
      <c r="QPK1199" s="22"/>
      <c r="QPL1199" s="22"/>
      <c r="QPM1199" s="22"/>
      <c r="QPN1199" s="22"/>
      <c r="QPO1199" s="22"/>
      <c r="QPP1199" s="22"/>
      <c r="QPQ1199" s="22"/>
      <c r="QPR1199" s="22"/>
      <c r="QPS1199" s="22"/>
      <c r="QPT1199" s="22"/>
      <c r="QPU1199" s="22"/>
      <c r="QPV1199" s="22"/>
      <c r="QPW1199" s="22"/>
      <c r="QPX1199" s="22"/>
      <c r="QPY1199" s="22"/>
      <c r="QPZ1199" s="22"/>
      <c r="QQA1199" s="22"/>
      <c r="QQB1199" s="22"/>
      <c r="QQC1199" s="22"/>
      <c r="QQD1199" s="22"/>
      <c r="QQE1199" s="22"/>
      <c r="QQF1199" s="22"/>
      <c r="QQG1199" s="22"/>
      <c r="QQH1199" s="22"/>
      <c r="QQI1199" s="22"/>
      <c r="QQJ1199" s="22"/>
      <c r="QQK1199" s="22"/>
      <c r="QQL1199" s="22"/>
      <c r="QQM1199" s="22"/>
      <c r="QQN1199" s="22"/>
      <c r="QQO1199" s="22"/>
      <c r="QQP1199" s="22"/>
      <c r="QQQ1199" s="22"/>
      <c r="QQR1199" s="22"/>
      <c r="QQS1199" s="22"/>
      <c r="QQT1199" s="22"/>
      <c r="QQU1199" s="22"/>
      <c r="QQV1199" s="22"/>
      <c r="QQW1199" s="22"/>
      <c r="QQX1199" s="22"/>
      <c r="QQY1199" s="22"/>
      <c r="QQZ1199" s="22"/>
      <c r="QRA1199" s="22"/>
      <c r="QRB1199" s="22"/>
      <c r="QRC1199" s="22"/>
      <c r="QRD1199" s="22"/>
      <c r="QRE1199" s="22"/>
      <c r="QRF1199" s="22"/>
      <c r="QRG1199" s="22"/>
      <c r="QRH1199" s="22"/>
      <c r="QRI1199" s="22"/>
      <c r="QRJ1199" s="22"/>
      <c r="QRK1199" s="22"/>
      <c r="QRL1199" s="22"/>
      <c r="QRM1199" s="22"/>
      <c r="QRN1199" s="22"/>
      <c r="QRO1199" s="22"/>
      <c r="QRP1199" s="22"/>
      <c r="QRQ1199" s="22"/>
      <c r="QRR1199" s="22"/>
      <c r="QRS1199" s="22"/>
      <c r="QRT1199" s="22"/>
      <c r="QRU1199" s="22"/>
      <c r="QRV1199" s="22"/>
      <c r="QRW1199" s="22"/>
      <c r="QRX1199" s="22"/>
      <c r="QRY1199" s="22"/>
      <c r="QRZ1199" s="22"/>
      <c r="QSA1199" s="22"/>
      <c r="QSB1199" s="22"/>
      <c r="QSC1199" s="22"/>
      <c r="QSD1199" s="22"/>
      <c r="QSE1199" s="22"/>
      <c r="QSF1199" s="22"/>
      <c r="QSG1199" s="22"/>
      <c r="QSH1199" s="22"/>
      <c r="QSI1199" s="22"/>
      <c r="QSJ1199" s="22"/>
      <c r="QSK1199" s="22"/>
      <c r="QSL1199" s="22"/>
      <c r="QSM1199" s="22"/>
      <c r="QSN1199" s="22"/>
      <c r="QSO1199" s="22"/>
      <c r="QSP1199" s="22"/>
      <c r="QSQ1199" s="22"/>
      <c r="QSR1199" s="22"/>
      <c r="QSS1199" s="22"/>
      <c r="QST1199" s="22"/>
      <c r="QSU1199" s="22"/>
      <c r="QSV1199" s="22"/>
      <c r="QSW1199" s="22"/>
      <c r="QSX1199" s="22"/>
      <c r="QSY1199" s="22"/>
      <c r="QSZ1199" s="22"/>
      <c r="QTA1199" s="22"/>
      <c r="QTB1199" s="22"/>
      <c r="QTC1199" s="22"/>
      <c r="QTD1199" s="22"/>
      <c r="QTE1199" s="22"/>
      <c r="QTF1199" s="22"/>
      <c r="QTG1199" s="22"/>
      <c r="QTH1199" s="22"/>
      <c r="QTI1199" s="22"/>
      <c r="QTJ1199" s="22"/>
      <c r="QTK1199" s="22"/>
      <c r="QTL1199" s="22"/>
      <c r="QTM1199" s="22"/>
      <c r="QTN1199" s="22"/>
      <c r="QTO1199" s="22"/>
      <c r="QTP1199" s="22"/>
      <c r="QTQ1199" s="22"/>
      <c r="QTR1199" s="22"/>
      <c r="QTS1199" s="22"/>
      <c r="QTT1199" s="22"/>
      <c r="QTU1199" s="22"/>
      <c r="QTV1199" s="22"/>
      <c r="QTW1199" s="22"/>
      <c r="QTX1199" s="22"/>
      <c r="QTY1199" s="22"/>
      <c r="QTZ1199" s="22"/>
      <c r="QUA1199" s="22"/>
      <c r="QUB1199" s="22"/>
      <c r="QUC1199" s="22"/>
      <c r="QUD1199" s="22"/>
      <c r="QUE1199" s="22"/>
      <c r="QUF1199" s="22"/>
      <c r="QUG1199" s="22"/>
      <c r="QUH1199" s="22"/>
      <c r="QUI1199" s="22"/>
      <c r="QUJ1199" s="22"/>
      <c r="QUK1199" s="22"/>
      <c r="QUL1199" s="22"/>
      <c r="QUM1199" s="22"/>
      <c r="QUN1199" s="22"/>
      <c r="QUO1199" s="22"/>
      <c r="QUP1199" s="22"/>
      <c r="QUQ1199" s="22"/>
      <c r="QUR1199" s="22"/>
      <c r="QUS1199" s="22"/>
      <c r="QUT1199" s="22"/>
      <c r="QUU1199" s="22"/>
      <c r="QUV1199" s="22"/>
      <c r="QUW1199" s="22"/>
      <c r="QUX1199" s="22"/>
      <c r="QUY1199" s="22"/>
      <c r="QUZ1199" s="22"/>
      <c r="QVA1199" s="22"/>
      <c r="QVB1199" s="22"/>
      <c r="QVC1199" s="22"/>
      <c r="QVD1199" s="22"/>
      <c r="QVE1199" s="22"/>
      <c r="QVF1199" s="22"/>
      <c r="QVG1199" s="22"/>
      <c r="QVH1199" s="22"/>
      <c r="QVI1199" s="22"/>
      <c r="QVJ1199" s="22"/>
      <c r="QVK1199" s="22"/>
      <c r="QVL1199" s="22"/>
      <c r="QVM1199" s="22"/>
      <c r="QVN1199" s="22"/>
      <c r="QVO1199" s="22"/>
      <c r="QVP1199" s="22"/>
      <c r="QVQ1199" s="22"/>
      <c r="QVR1199" s="22"/>
      <c r="QVS1199" s="22"/>
      <c r="QVT1199" s="22"/>
      <c r="QVU1199" s="22"/>
      <c r="QVV1199" s="22"/>
      <c r="QVW1199" s="22"/>
      <c r="QVX1199" s="22"/>
      <c r="QVY1199" s="22"/>
      <c r="QVZ1199" s="22"/>
      <c r="QWA1199" s="22"/>
      <c r="QWB1199" s="22"/>
      <c r="QWC1199" s="22"/>
      <c r="QWD1199" s="22"/>
      <c r="QWE1199" s="22"/>
      <c r="QWF1199" s="22"/>
      <c r="QWG1199" s="22"/>
      <c r="QWH1199" s="22"/>
      <c r="QWI1199" s="22"/>
      <c r="QWJ1199" s="22"/>
      <c r="QWK1199" s="22"/>
      <c r="QWL1199" s="22"/>
      <c r="QWM1199" s="22"/>
      <c r="QWN1199" s="22"/>
      <c r="QWO1199" s="22"/>
      <c r="QWP1199" s="22"/>
      <c r="QWQ1199" s="22"/>
      <c r="QWR1199" s="22"/>
      <c r="QWS1199" s="22"/>
      <c r="QWT1199" s="22"/>
      <c r="QWU1199" s="22"/>
      <c r="QWV1199" s="22"/>
      <c r="QWW1199" s="22"/>
      <c r="QWX1199" s="22"/>
      <c r="QWY1199" s="22"/>
      <c r="QWZ1199" s="22"/>
      <c r="QXA1199" s="22"/>
      <c r="QXB1199" s="22"/>
      <c r="QXC1199" s="22"/>
      <c r="QXD1199" s="22"/>
      <c r="QXE1199" s="22"/>
      <c r="QXF1199" s="22"/>
      <c r="QXG1199" s="22"/>
      <c r="QXH1199" s="22"/>
      <c r="QXI1199" s="22"/>
      <c r="QXJ1199" s="22"/>
      <c r="QXK1199" s="22"/>
      <c r="QXL1199" s="22"/>
      <c r="QXM1199" s="22"/>
      <c r="QXN1199" s="22"/>
      <c r="QXO1199" s="22"/>
      <c r="QXP1199" s="22"/>
      <c r="QXQ1199" s="22"/>
      <c r="QXR1199" s="22"/>
      <c r="QXS1199" s="22"/>
      <c r="QXT1199" s="22"/>
      <c r="QXU1199" s="22"/>
      <c r="QXV1199" s="22"/>
      <c r="QXW1199" s="22"/>
      <c r="QXX1199" s="22"/>
      <c r="QXY1199" s="22"/>
      <c r="QXZ1199" s="22"/>
      <c r="QYA1199" s="22"/>
      <c r="QYB1199" s="22"/>
      <c r="QYC1199" s="22"/>
      <c r="QYD1199" s="22"/>
      <c r="QYE1199" s="22"/>
      <c r="QYF1199" s="22"/>
      <c r="QYG1199" s="22"/>
      <c r="QYH1199" s="22"/>
      <c r="QYI1199" s="22"/>
      <c r="QYJ1199" s="22"/>
      <c r="QYK1199" s="22"/>
      <c r="QYL1199" s="22"/>
      <c r="QYM1199" s="22"/>
      <c r="QYN1199" s="22"/>
      <c r="QYO1199" s="22"/>
      <c r="QYP1199" s="22"/>
      <c r="QYQ1199" s="22"/>
      <c r="QYR1199" s="22"/>
      <c r="QYS1199" s="22"/>
      <c r="QYT1199" s="22"/>
      <c r="QYU1199" s="22"/>
      <c r="QYV1199" s="22"/>
      <c r="QYW1199" s="22"/>
      <c r="QYX1199" s="22"/>
      <c r="QYY1199" s="22"/>
      <c r="QYZ1199" s="22"/>
      <c r="QZA1199" s="22"/>
      <c r="QZB1199" s="22"/>
      <c r="QZC1199" s="22"/>
      <c r="QZD1199" s="22"/>
      <c r="QZE1199" s="22"/>
      <c r="QZF1199" s="22"/>
      <c r="QZG1199" s="22"/>
      <c r="QZH1199" s="22"/>
      <c r="QZI1199" s="22"/>
      <c r="QZJ1199" s="22"/>
      <c r="QZK1199" s="22"/>
      <c r="QZL1199" s="22"/>
      <c r="QZM1199" s="22"/>
      <c r="QZN1199" s="22"/>
      <c r="QZO1199" s="22"/>
      <c r="QZP1199" s="22"/>
      <c r="QZQ1199" s="22"/>
      <c r="QZR1199" s="22"/>
      <c r="QZS1199" s="22"/>
      <c r="QZT1199" s="22"/>
      <c r="QZU1199" s="22"/>
      <c r="QZV1199" s="22"/>
      <c r="QZW1199" s="22"/>
      <c r="QZX1199" s="22"/>
      <c r="QZY1199" s="22"/>
      <c r="QZZ1199" s="22"/>
      <c r="RAA1199" s="22"/>
      <c r="RAB1199" s="22"/>
      <c r="RAC1199" s="22"/>
      <c r="RAD1199" s="22"/>
      <c r="RAE1199" s="22"/>
      <c r="RAF1199" s="22"/>
      <c r="RAG1199" s="22"/>
      <c r="RAH1199" s="22"/>
      <c r="RAI1199" s="22"/>
      <c r="RAJ1199" s="22"/>
      <c r="RAK1199" s="22"/>
      <c r="RAL1199" s="22"/>
      <c r="RAM1199" s="22"/>
      <c r="RAN1199" s="22"/>
      <c r="RAO1199" s="22"/>
      <c r="RAP1199" s="22"/>
      <c r="RAQ1199" s="22"/>
      <c r="RAR1199" s="22"/>
      <c r="RAS1199" s="22"/>
      <c r="RAT1199" s="22"/>
      <c r="RAU1199" s="22"/>
      <c r="RAV1199" s="22"/>
      <c r="RAW1199" s="22"/>
      <c r="RAX1199" s="22"/>
      <c r="RAY1199" s="22"/>
      <c r="RAZ1199" s="22"/>
      <c r="RBA1199" s="22"/>
      <c r="RBB1199" s="22"/>
      <c r="RBC1199" s="22"/>
      <c r="RBD1199" s="22"/>
      <c r="RBE1199" s="22"/>
      <c r="RBF1199" s="22"/>
      <c r="RBG1199" s="22"/>
      <c r="RBH1199" s="22"/>
      <c r="RBI1199" s="22"/>
      <c r="RBJ1199" s="22"/>
      <c r="RBK1199" s="22"/>
      <c r="RBL1199" s="22"/>
      <c r="RBM1199" s="22"/>
      <c r="RBN1199" s="22"/>
      <c r="RBO1199" s="22"/>
      <c r="RBP1199" s="22"/>
      <c r="RBQ1199" s="22"/>
      <c r="RBR1199" s="22"/>
      <c r="RBS1199" s="22"/>
      <c r="RBT1199" s="22"/>
      <c r="RBU1199" s="22"/>
      <c r="RBV1199" s="22"/>
      <c r="RBW1199" s="22"/>
      <c r="RBX1199" s="22"/>
      <c r="RBY1199" s="22"/>
      <c r="RBZ1199" s="22"/>
      <c r="RCA1199" s="22"/>
      <c r="RCB1199" s="22"/>
      <c r="RCC1199" s="22"/>
      <c r="RCD1199" s="22"/>
      <c r="RCE1199" s="22"/>
      <c r="RCF1199" s="22"/>
      <c r="RCG1199" s="22"/>
      <c r="RCH1199" s="22"/>
      <c r="RCI1199" s="22"/>
      <c r="RCJ1199" s="22"/>
      <c r="RCK1199" s="22"/>
      <c r="RCL1199" s="22"/>
      <c r="RCM1199" s="22"/>
      <c r="RCN1199" s="22"/>
      <c r="RCO1199" s="22"/>
      <c r="RCP1199" s="22"/>
      <c r="RCQ1199" s="22"/>
      <c r="RCR1199" s="22"/>
      <c r="RCS1199" s="22"/>
      <c r="RCT1199" s="22"/>
      <c r="RCU1199" s="22"/>
      <c r="RCV1199" s="22"/>
      <c r="RCW1199" s="22"/>
      <c r="RCX1199" s="22"/>
      <c r="RCY1199" s="22"/>
      <c r="RCZ1199" s="22"/>
      <c r="RDA1199" s="22"/>
      <c r="RDB1199" s="22"/>
      <c r="RDC1199" s="22"/>
      <c r="RDD1199" s="22"/>
      <c r="RDE1199" s="22"/>
      <c r="RDF1199" s="22"/>
      <c r="RDG1199" s="22"/>
      <c r="RDH1199" s="22"/>
      <c r="RDI1199" s="22"/>
      <c r="RDJ1199" s="22"/>
      <c r="RDK1199" s="22"/>
      <c r="RDL1199" s="22"/>
      <c r="RDM1199" s="22"/>
      <c r="RDN1199" s="22"/>
      <c r="RDO1199" s="22"/>
      <c r="RDP1199" s="22"/>
      <c r="RDQ1199" s="22"/>
      <c r="RDR1199" s="22"/>
      <c r="RDS1199" s="22"/>
      <c r="RDT1199" s="22"/>
      <c r="RDU1199" s="22"/>
      <c r="RDV1199" s="22"/>
      <c r="RDW1199" s="22"/>
      <c r="RDX1199" s="22"/>
      <c r="RDY1199" s="22"/>
      <c r="RDZ1199" s="22"/>
      <c r="REA1199" s="22"/>
      <c r="REB1199" s="22"/>
      <c r="REC1199" s="22"/>
      <c r="RED1199" s="22"/>
      <c r="REE1199" s="22"/>
      <c r="REF1199" s="22"/>
      <c r="REG1199" s="22"/>
      <c r="REH1199" s="22"/>
      <c r="REI1199" s="22"/>
      <c r="REJ1199" s="22"/>
      <c r="REK1199" s="22"/>
      <c r="REL1199" s="22"/>
      <c r="REM1199" s="22"/>
      <c r="REN1199" s="22"/>
      <c r="REO1199" s="22"/>
      <c r="REP1199" s="22"/>
      <c r="REQ1199" s="22"/>
      <c r="RER1199" s="22"/>
      <c r="RES1199" s="22"/>
      <c r="RET1199" s="22"/>
      <c r="REU1199" s="22"/>
      <c r="REV1199" s="22"/>
      <c r="REW1199" s="22"/>
      <c r="REX1199" s="22"/>
      <c r="REY1199" s="22"/>
      <c r="REZ1199" s="22"/>
      <c r="RFA1199" s="22"/>
      <c r="RFB1199" s="22"/>
      <c r="RFC1199" s="22"/>
      <c r="RFD1199" s="22"/>
      <c r="RFE1199" s="22"/>
      <c r="RFF1199" s="22"/>
      <c r="RFG1199" s="22"/>
      <c r="RFH1199" s="22"/>
      <c r="RFI1199" s="22"/>
      <c r="RFJ1199" s="22"/>
      <c r="RFK1199" s="22"/>
      <c r="RFL1199" s="22"/>
      <c r="RFM1199" s="22"/>
      <c r="RFN1199" s="22"/>
      <c r="RFO1199" s="22"/>
      <c r="RFP1199" s="22"/>
      <c r="RFQ1199" s="22"/>
      <c r="RFR1199" s="22"/>
      <c r="RFS1199" s="22"/>
      <c r="RFT1199" s="22"/>
      <c r="RFU1199" s="22"/>
      <c r="RFV1199" s="22"/>
      <c r="RFW1199" s="22"/>
      <c r="RFX1199" s="22"/>
      <c r="RFY1199" s="22"/>
      <c r="RFZ1199" s="22"/>
      <c r="RGA1199" s="22"/>
      <c r="RGB1199" s="22"/>
      <c r="RGC1199" s="22"/>
      <c r="RGD1199" s="22"/>
      <c r="RGE1199" s="22"/>
      <c r="RGF1199" s="22"/>
      <c r="RGG1199" s="22"/>
      <c r="RGH1199" s="22"/>
      <c r="RGI1199" s="22"/>
      <c r="RGJ1199" s="22"/>
      <c r="RGK1199" s="22"/>
      <c r="RGL1199" s="22"/>
      <c r="RGM1199" s="22"/>
      <c r="RGN1199" s="22"/>
      <c r="RGO1199" s="22"/>
      <c r="RGP1199" s="22"/>
      <c r="RGQ1199" s="22"/>
      <c r="RGR1199" s="22"/>
      <c r="RGS1199" s="22"/>
      <c r="RGT1199" s="22"/>
      <c r="RGU1199" s="22"/>
      <c r="RGV1199" s="22"/>
      <c r="RGW1199" s="22"/>
      <c r="RGX1199" s="22"/>
      <c r="RGY1199" s="22"/>
      <c r="RGZ1199" s="22"/>
      <c r="RHA1199" s="22"/>
      <c r="RHB1199" s="22"/>
      <c r="RHC1199" s="22"/>
      <c r="RHD1199" s="22"/>
      <c r="RHE1199" s="22"/>
      <c r="RHF1199" s="22"/>
      <c r="RHG1199" s="22"/>
      <c r="RHH1199" s="22"/>
      <c r="RHI1199" s="22"/>
      <c r="RHJ1199" s="22"/>
      <c r="RHK1199" s="22"/>
      <c r="RHL1199" s="22"/>
      <c r="RHM1199" s="22"/>
      <c r="RHN1199" s="22"/>
      <c r="RHO1199" s="22"/>
      <c r="RHP1199" s="22"/>
      <c r="RHQ1199" s="22"/>
      <c r="RHR1199" s="22"/>
      <c r="RHS1199" s="22"/>
      <c r="RHT1199" s="22"/>
      <c r="RHU1199" s="22"/>
      <c r="RHV1199" s="22"/>
      <c r="RHW1199" s="22"/>
      <c r="RHX1199" s="22"/>
      <c r="RHY1199" s="22"/>
      <c r="RHZ1199" s="22"/>
      <c r="RIA1199" s="22"/>
      <c r="RIB1199" s="22"/>
      <c r="RIC1199" s="22"/>
      <c r="RID1199" s="22"/>
      <c r="RIE1199" s="22"/>
      <c r="RIF1199" s="22"/>
      <c r="RIG1199" s="22"/>
      <c r="RIH1199" s="22"/>
      <c r="RII1199" s="22"/>
      <c r="RIJ1199" s="22"/>
      <c r="RIK1199" s="22"/>
      <c r="RIL1199" s="22"/>
      <c r="RIM1199" s="22"/>
      <c r="RIN1199" s="22"/>
      <c r="RIO1199" s="22"/>
      <c r="RIP1199" s="22"/>
      <c r="RIQ1199" s="22"/>
      <c r="RIR1199" s="22"/>
      <c r="RIS1199" s="22"/>
      <c r="RIT1199" s="22"/>
      <c r="RIU1199" s="22"/>
      <c r="RIV1199" s="22"/>
      <c r="RIW1199" s="22"/>
      <c r="RIX1199" s="22"/>
      <c r="RIY1199" s="22"/>
      <c r="RIZ1199" s="22"/>
      <c r="RJA1199" s="22"/>
      <c r="RJB1199" s="22"/>
      <c r="RJC1199" s="22"/>
      <c r="RJD1199" s="22"/>
      <c r="RJE1199" s="22"/>
      <c r="RJF1199" s="22"/>
      <c r="RJG1199" s="22"/>
      <c r="RJH1199" s="22"/>
      <c r="RJI1199" s="22"/>
      <c r="RJJ1199" s="22"/>
      <c r="RJK1199" s="22"/>
      <c r="RJL1199" s="22"/>
      <c r="RJM1199" s="22"/>
      <c r="RJN1199" s="22"/>
      <c r="RJO1199" s="22"/>
      <c r="RJP1199" s="22"/>
      <c r="RJQ1199" s="22"/>
      <c r="RJR1199" s="22"/>
      <c r="RJS1199" s="22"/>
      <c r="RJT1199" s="22"/>
      <c r="RJU1199" s="22"/>
      <c r="RJV1199" s="22"/>
      <c r="RJW1199" s="22"/>
      <c r="RJX1199" s="22"/>
      <c r="RJY1199" s="22"/>
      <c r="RJZ1199" s="22"/>
      <c r="RKA1199" s="22"/>
      <c r="RKB1199" s="22"/>
      <c r="RKC1199" s="22"/>
      <c r="RKD1199" s="22"/>
      <c r="RKE1199" s="22"/>
      <c r="RKF1199" s="22"/>
      <c r="RKG1199" s="22"/>
      <c r="RKH1199" s="22"/>
      <c r="RKI1199" s="22"/>
      <c r="RKJ1199" s="22"/>
      <c r="RKK1199" s="22"/>
      <c r="RKL1199" s="22"/>
      <c r="RKM1199" s="22"/>
      <c r="RKN1199" s="22"/>
      <c r="RKO1199" s="22"/>
      <c r="RKP1199" s="22"/>
      <c r="RKQ1199" s="22"/>
      <c r="RKR1199" s="22"/>
      <c r="RKS1199" s="22"/>
      <c r="RKT1199" s="22"/>
      <c r="RKU1199" s="22"/>
      <c r="RKV1199" s="22"/>
      <c r="RKW1199" s="22"/>
      <c r="RKX1199" s="22"/>
      <c r="RKY1199" s="22"/>
      <c r="RKZ1199" s="22"/>
      <c r="RLA1199" s="22"/>
      <c r="RLB1199" s="22"/>
      <c r="RLC1199" s="22"/>
      <c r="RLD1199" s="22"/>
      <c r="RLE1199" s="22"/>
      <c r="RLF1199" s="22"/>
      <c r="RLG1199" s="22"/>
      <c r="RLH1199" s="22"/>
      <c r="RLI1199" s="22"/>
      <c r="RLJ1199" s="22"/>
      <c r="RLK1199" s="22"/>
      <c r="RLL1199" s="22"/>
      <c r="RLM1199" s="22"/>
      <c r="RLN1199" s="22"/>
      <c r="RLO1199" s="22"/>
      <c r="RLP1199" s="22"/>
      <c r="RLQ1199" s="22"/>
      <c r="RLR1199" s="22"/>
      <c r="RLS1199" s="22"/>
      <c r="RLT1199" s="22"/>
      <c r="RLU1199" s="22"/>
      <c r="RLV1199" s="22"/>
      <c r="RLW1199" s="22"/>
      <c r="RLX1199" s="22"/>
      <c r="RLY1199" s="22"/>
      <c r="RLZ1199" s="22"/>
      <c r="RMA1199" s="22"/>
      <c r="RMB1199" s="22"/>
      <c r="RMC1199" s="22"/>
      <c r="RMD1199" s="22"/>
      <c r="RME1199" s="22"/>
      <c r="RMF1199" s="22"/>
      <c r="RMG1199" s="22"/>
      <c r="RMH1199" s="22"/>
      <c r="RMI1199" s="22"/>
      <c r="RMJ1199" s="22"/>
      <c r="RMK1199" s="22"/>
      <c r="RML1199" s="22"/>
      <c r="RMM1199" s="22"/>
      <c r="RMN1199" s="22"/>
      <c r="RMO1199" s="22"/>
      <c r="RMP1199" s="22"/>
      <c r="RMQ1199" s="22"/>
      <c r="RMR1199" s="22"/>
      <c r="RMS1199" s="22"/>
      <c r="RMT1199" s="22"/>
      <c r="RMU1199" s="22"/>
      <c r="RMV1199" s="22"/>
      <c r="RMW1199" s="22"/>
      <c r="RMX1199" s="22"/>
      <c r="RMY1199" s="22"/>
      <c r="RMZ1199" s="22"/>
      <c r="RNA1199" s="22"/>
      <c r="RNB1199" s="22"/>
      <c r="RNC1199" s="22"/>
      <c r="RND1199" s="22"/>
      <c r="RNE1199" s="22"/>
      <c r="RNF1199" s="22"/>
      <c r="RNG1199" s="22"/>
      <c r="RNH1199" s="22"/>
      <c r="RNI1199" s="22"/>
      <c r="RNJ1199" s="22"/>
      <c r="RNK1199" s="22"/>
      <c r="RNL1199" s="22"/>
      <c r="RNM1199" s="22"/>
      <c r="RNN1199" s="22"/>
      <c r="RNO1199" s="22"/>
      <c r="RNP1199" s="22"/>
      <c r="RNQ1199" s="22"/>
      <c r="RNR1199" s="22"/>
      <c r="RNS1199" s="22"/>
      <c r="RNT1199" s="22"/>
      <c r="RNU1199" s="22"/>
      <c r="RNV1199" s="22"/>
      <c r="RNW1199" s="22"/>
      <c r="RNX1199" s="22"/>
      <c r="RNY1199" s="22"/>
      <c r="RNZ1199" s="22"/>
      <c r="ROA1199" s="22"/>
      <c r="ROB1199" s="22"/>
      <c r="ROC1199" s="22"/>
      <c r="ROD1199" s="22"/>
      <c r="ROE1199" s="22"/>
      <c r="ROF1199" s="22"/>
      <c r="ROG1199" s="22"/>
      <c r="ROH1199" s="22"/>
      <c r="ROI1199" s="22"/>
      <c r="ROJ1199" s="22"/>
      <c r="ROK1199" s="22"/>
      <c r="ROL1199" s="22"/>
      <c r="ROM1199" s="22"/>
      <c r="RON1199" s="22"/>
      <c r="ROO1199" s="22"/>
      <c r="ROP1199" s="22"/>
      <c r="ROQ1199" s="22"/>
      <c r="ROR1199" s="22"/>
      <c r="ROS1199" s="22"/>
      <c r="ROT1199" s="22"/>
      <c r="ROU1199" s="22"/>
      <c r="ROV1199" s="22"/>
      <c r="ROW1199" s="22"/>
      <c r="ROX1199" s="22"/>
      <c r="ROY1199" s="22"/>
      <c r="ROZ1199" s="22"/>
      <c r="RPA1199" s="22"/>
      <c r="RPB1199" s="22"/>
      <c r="RPC1199" s="22"/>
      <c r="RPD1199" s="22"/>
      <c r="RPE1199" s="22"/>
      <c r="RPF1199" s="22"/>
      <c r="RPG1199" s="22"/>
      <c r="RPH1199" s="22"/>
      <c r="RPI1199" s="22"/>
      <c r="RPJ1199" s="22"/>
      <c r="RPK1199" s="22"/>
      <c r="RPL1199" s="22"/>
      <c r="RPM1199" s="22"/>
      <c r="RPN1199" s="22"/>
      <c r="RPO1199" s="22"/>
      <c r="RPP1199" s="22"/>
      <c r="RPQ1199" s="22"/>
      <c r="RPR1199" s="22"/>
      <c r="RPS1199" s="22"/>
      <c r="RPT1199" s="22"/>
      <c r="RPU1199" s="22"/>
      <c r="RPV1199" s="22"/>
      <c r="RPW1199" s="22"/>
      <c r="RPX1199" s="22"/>
      <c r="RPY1199" s="22"/>
      <c r="RPZ1199" s="22"/>
      <c r="RQA1199" s="22"/>
      <c r="RQB1199" s="22"/>
      <c r="RQC1199" s="22"/>
      <c r="RQD1199" s="22"/>
      <c r="RQE1199" s="22"/>
      <c r="RQF1199" s="22"/>
      <c r="RQG1199" s="22"/>
      <c r="RQH1199" s="22"/>
      <c r="RQI1199" s="22"/>
      <c r="RQJ1199" s="22"/>
      <c r="RQK1199" s="22"/>
      <c r="RQL1199" s="22"/>
      <c r="RQM1199" s="22"/>
      <c r="RQN1199" s="22"/>
      <c r="RQO1199" s="22"/>
      <c r="RQP1199" s="22"/>
      <c r="RQQ1199" s="22"/>
      <c r="RQR1199" s="22"/>
      <c r="RQS1199" s="22"/>
      <c r="RQT1199" s="22"/>
      <c r="RQU1199" s="22"/>
      <c r="RQV1199" s="22"/>
      <c r="RQW1199" s="22"/>
      <c r="RQX1199" s="22"/>
      <c r="RQY1199" s="22"/>
      <c r="RQZ1199" s="22"/>
      <c r="RRA1199" s="22"/>
      <c r="RRB1199" s="22"/>
      <c r="RRC1199" s="22"/>
      <c r="RRD1199" s="22"/>
      <c r="RRE1199" s="22"/>
      <c r="RRF1199" s="22"/>
      <c r="RRG1199" s="22"/>
      <c r="RRH1199" s="22"/>
      <c r="RRI1199" s="22"/>
      <c r="RRJ1199" s="22"/>
      <c r="RRK1199" s="22"/>
      <c r="RRL1199" s="22"/>
      <c r="RRM1199" s="22"/>
      <c r="RRN1199" s="22"/>
      <c r="RRO1199" s="22"/>
      <c r="RRP1199" s="22"/>
      <c r="RRQ1199" s="22"/>
      <c r="RRR1199" s="22"/>
      <c r="RRS1199" s="22"/>
      <c r="RRT1199" s="22"/>
      <c r="RRU1199" s="22"/>
      <c r="RRV1199" s="22"/>
      <c r="RRW1199" s="22"/>
      <c r="RRX1199" s="22"/>
      <c r="RRY1199" s="22"/>
      <c r="RRZ1199" s="22"/>
      <c r="RSA1199" s="22"/>
      <c r="RSB1199" s="22"/>
      <c r="RSC1199" s="22"/>
      <c r="RSD1199" s="22"/>
      <c r="RSE1199" s="22"/>
      <c r="RSF1199" s="22"/>
      <c r="RSG1199" s="22"/>
      <c r="RSH1199" s="22"/>
      <c r="RSI1199" s="22"/>
      <c r="RSJ1199" s="22"/>
      <c r="RSK1199" s="22"/>
      <c r="RSL1199" s="22"/>
      <c r="RSM1199" s="22"/>
      <c r="RSN1199" s="22"/>
      <c r="RSO1199" s="22"/>
      <c r="RSP1199" s="22"/>
      <c r="RSQ1199" s="22"/>
      <c r="RSR1199" s="22"/>
      <c r="RSS1199" s="22"/>
      <c r="RST1199" s="22"/>
      <c r="RSU1199" s="22"/>
      <c r="RSV1199" s="22"/>
      <c r="RSW1199" s="22"/>
      <c r="RSX1199" s="22"/>
      <c r="RSY1199" s="22"/>
      <c r="RSZ1199" s="22"/>
      <c r="RTA1199" s="22"/>
      <c r="RTB1199" s="22"/>
      <c r="RTC1199" s="22"/>
      <c r="RTD1199" s="22"/>
      <c r="RTE1199" s="22"/>
      <c r="RTF1199" s="22"/>
      <c r="RTG1199" s="22"/>
      <c r="RTH1199" s="22"/>
      <c r="RTI1199" s="22"/>
      <c r="RTJ1199" s="22"/>
      <c r="RTK1199" s="22"/>
      <c r="RTL1199" s="22"/>
      <c r="RTM1199" s="22"/>
      <c r="RTN1199" s="22"/>
      <c r="RTO1199" s="22"/>
      <c r="RTP1199" s="22"/>
      <c r="RTQ1199" s="22"/>
      <c r="RTR1199" s="22"/>
      <c r="RTS1199" s="22"/>
      <c r="RTT1199" s="22"/>
      <c r="RTU1199" s="22"/>
      <c r="RTV1199" s="22"/>
      <c r="RTW1199" s="22"/>
      <c r="RTX1199" s="22"/>
      <c r="RTY1199" s="22"/>
      <c r="RTZ1199" s="22"/>
      <c r="RUA1199" s="22"/>
      <c r="RUB1199" s="22"/>
      <c r="RUC1199" s="22"/>
      <c r="RUD1199" s="22"/>
      <c r="RUE1199" s="22"/>
      <c r="RUF1199" s="22"/>
      <c r="RUG1199" s="22"/>
      <c r="RUH1199" s="22"/>
      <c r="RUI1199" s="22"/>
      <c r="RUJ1199" s="22"/>
      <c r="RUK1199" s="22"/>
      <c r="RUL1199" s="22"/>
      <c r="RUM1199" s="22"/>
      <c r="RUN1199" s="22"/>
      <c r="RUO1199" s="22"/>
      <c r="RUP1199" s="22"/>
      <c r="RUQ1199" s="22"/>
      <c r="RUR1199" s="22"/>
      <c r="RUS1199" s="22"/>
      <c r="RUT1199" s="22"/>
      <c r="RUU1199" s="22"/>
      <c r="RUV1199" s="22"/>
      <c r="RUW1199" s="22"/>
      <c r="RUX1199" s="22"/>
      <c r="RUY1199" s="22"/>
      <c r="RUZ1199" s="22"/>
      <c r="RVA1199" s="22"/>
      <c r="RVB1199" s="22"/>
      <c r="RVC1199" s="22"/>
      <c r="RVD1199" s="22"/>
      <c r="RVE1199" s="22"/>
      <c r="RVF1199" s="22"/>
      <c r="RVG1199" s="22"/>
      <c r="RVH1199" s="22"/>
      <c r="RVI1199" s="22"/>
      <c r="RVJ1199" s="22"/>
      <c r="RVK1199" s="22"/>
      <c r="RVL1199" s="22"/>
      <c r="RVM1199" s="22"/>
      <c r="RVN1199" s="22"/>
      <c r="RVO1199" s="22"/>
      <c r="RVP1199" s="22"/>
      <c r="RVQ1199" s="22"/>
      <c r="RVR1199" s="22"/>
      <c r="RVS1199" s="22"/>
      <c r="RVT1199" s="22"/>
      <c r="RVU1199" s="22"/>
      <c r="RVV1199" s="22"/>
      <c r="RVW1199" s="22"/>
      <c r="RVX1199" s="22"/>
      <c r="RVY1199" s="22"/>
      <c r="RVZ1199" s="22"/>
      <c r="RWA1199" s="22"/>
      <c r="RWB1199" s="22"/>
      <c r="RWC1199" s="22"/>
      <c r="RWD1199" s="22"/>
      <c r="RWE1199" s="22"/>
      <c r="RWF1199" s="22"/>
      <c r="RWG1199" s="22"/>
      <c r="RWH1199" s="22"/>
      <c r="RWI1199" s="22"/>
      <c r="RWJ1199" s="22"/>
      <c r="RWK1199" s="22"/>
      <c r="RWL1199" s="22"/>
      <c r="RWM1199" s="22"/>
      <c r="RWN1199" s="22"/>
      <c r="RWO1199" s="22"/>
      <c r="RWP1199" s="22"/>
      <c r="RWQ1199" s="22"/>
      <c r="RWR1199" s="22"/>
      <c r="RWS1199" s="22"/>
      <c r="RWT1199" s="22"/>
      <c r="RWU1199" s="22"/>
      <c r="RWV1199" s="22"/>
      <c r="RWW1199" s="22"/>
      <c r="RWX1199" s="22"/>
      <c r="RWY1199" s="22"/>
      <c r="RWZ1199" s="22"/>
      <c r="RXA1199" s="22"/>
      <c r="RXB1199" s="22"/>
      <c r="RXC1199" s="22"/>
      <c r="RXD1199" s="22"/>
      <c r="RXE1199" s="22"/>
      <c r="RXF1199" s="22"/>
      <c r="RXG1199" s="22"/>
      <c r="RXH1199" s="22"/>
      <c r="RXI1199" s="22"/>
      <c r="RXJ1199" s="22"/>
      <c r="RXK1199" s="22"/>
      <c r="RXL1199" s="22"/>
      <c r="RXM1199" s="22"/>
      <c r="RXN1199" s="22"/>
      <c r="RXO1199" s="22"/>
      <c r="RXP1199" s="22"/>
      <c r="RXQ1199" s="22"/>
      <c r="RXR1199" s="22"/>
      <c r="RXS1199" s="22"/>
      <c r="RXT1199" s="22"/>
      <c r="RXU1199" s="22"/>
      <c r="RXV1199" s="22"/>
      <c r="RXW1199" s="22"/>
      <c r="RXX1199" s="22"/>
      <c r="RXY1199" s="22"/>
      <c r="RXZ1199" s="22"/>
      <c r="RYA1199" s="22"/>
      <c r="RYB1199" s="22"/>
      <c r="RYC1199" s="22"/>
      <c r="RYD1199" s="22"/>
      <c r="RYE1199" s="22"/>
      <c r="RYF1199" s="22"/>
      <c r="RYG1199" s="22"/>
      <c r="RYH1199" s="22"/>
      <c r="RYI1199" s="22"/>
      <c r="RYJ1199" s="22"/>
      <c r="RYK1199" s="22"/>
      <c r="RYL1199" s="22"/>
      <c r="RYM1199" s="22"/>
      <c r="RYN1199" s="22"/>
      <c r="RYO1199" s="22"/>
      <c r="RYP1199" s="22"/>
      <c r="RYQ1199" s="22"/>
      <c r="RYR1199" s="22"/>
      <c r="RYS1199" s="22"/>
      <c r="RYT1199" s="22"/>
      <c r="RYU1199" s="22"/>
      <c r="RYV1199" s="22"/>
      <c r="RYW1199" s="22"/>
      <c r="RYX1199" s="22"/>
      <c r="RYY1199" s="22"/>
      <c r="RYZ1199" s="22"/>
      <c r="RZA1199" s="22"/>
      <c r="RZB1199" s="22"/>
      <c r="RZC1199" s="22"/>
      <c r="RZD1199" s="22"/>
      <c r="RZE1199" s="22"/>
      <c r="RZF1199" s="22"/>
      <c r="RZG1199" s="22"/>
      <c r="RZH1199" s="22"/>
      <c r="RZI1199" s="22"/>
      <c r="RZJ1199" s="22"/>
      <c r="RZK1199" s="22"/>
      <c r="RZL1199" s="22"/>
      <c r="RZM1199" s="22"/>
      <c r="RZN1199" s="22"/>
      <c r="RZO1199" s="22"/>
      <c r="RZP1199" s="22"/>
      <c r="RZQ1199" s="22"/>
      <c r="RZR1199" s="22"/>
      <c r="RZS1199" s="22"/>
      <c r="RZT1199" s="22"/>
      <c r="RZU1199" s="22"/>
      <c r="RZV1199" s="22"/>
      <c r="RZW1199" s="22"/>
      <c r="RZX1199" s="22"/>
      <c r="RZY1199" s="22"/>
      <c r="RZZ1199" s="22"/>
      <c r="SAA1199" s="22"/>
      <c r="SAB1199" s="22"/>
      <c r="SAC1199" s="22"/>
      <c r="SAD1199" s="22"/>
      <c r="SAE1199" s="22"/>
      <c r="SAF1199" s="22"/>
      <c r="SAG1199" s="22"/>
      <c r="SAH1199" s="22"/>
      <c r="SAI1199" s="22"/>
      <c r="SAJ1199" s="22"/>
      <c r="SAK1199" s="22"/>
      <c r="SAL1199" s="22"/>
      <c r="SAM1199" s="22"/>
      <c r="SAN1199" s="22"/>
      <c r="SAO1199" s="22"/>
      <c r="SAP1199" s="22"/>
      <c r="SAQ1199" s="22"/>
      <c r="SAR1199" s="22"/>
      <c r="SAS1199" s="22"/>
      <c r="SAT1199" s="22"/>
      <c r="SAU1199" s="22"/>
      <c r="SAV1199" s="22"/>
      <c r="SAW1199" s="22"/>
      <c r="SAX1199" s="22"/>
      <c r="SAY1199" s="22"/>
      <c r="SAZ1199" s="22"/>
      <c r="SBA1199" s="22"/>
      <c r="SBB1199" s="22"/>
      <c r="SBC1199" s="22"/>
      <c r="SBD1199" s="22"/>
      <c r="SBE1199" s="22"/>
      <c r="SBF1199" s="22"/>
      <c r="SBG1199" s="22"/>
      <c r="SBH1199" s="22"/>
      <c r="SBI1199" s="22"/>
      <c r="SBJ1199" s="22"/>
      <c r="SBK1199" s="22"/>
      <c r="SBL1199" s="22"/>
      <c r="SBM1199" s="22"/>
      <c r="SBN1199" s="22"/>
      <c r="SBO1199" s="22"/>
      <c r="SBP1199" s="22"/>
      <c r="SBQ1199" s="22"/>
      <c r="SBR1199" s="22"/>
      <c r="SBS1199" s="22"/>
      <c r="SBT1199" s="22"/>
      <c r="SBU1199" s="22"/>
      <c r="SBV1199" s="22"/>
      <c r="SBW1199" s="22"/>
      <c r="SBX1199" s="22"/>
      <c r="SBY1199" s="22"/>
      <c r="SBZ1199" s="22"/>
      <c r="SCA1199" s="22"/>
      <c r="SCB1199" s="22"/>
      <c r="SCC1199" s="22"/>
      <c r="SCD1199" s="22"/>
      <c r="SCE1199" s="22"/>
      <c r="SCF1199" s="22"/>
      <c r="SCG1199" s="22"/>
      <c r="SCH1199" s="22"/>
      <c r="SCI1199" s="22"/>
      <c r="SCJ1199" s="22"/>
      <c r="SCK1199" s="22"/>
      <c r="SCL1199" s="22"/>
      <c r="SCM1199" s="22"/>
      <c r="SCN1199" s="22"/>
      <c r="SCO1199" s="22"/>
      <c r="SCP1199" s="22"/>
      <c r="SCQ1199" s="22"/>
      <c r="SCR1199" s="22"/>
      <c r="SCS1199" s="22"/>
      <c r="SCT1199" s="22"/>
      <c r="SCU1199" s="22"/>
      <c r="SCV1199" s="22"/>
      <c r="SCW1199" s="22"/>
      <c r="SCX1199" s="22"/>
      <c r="SCY1199" s="22"/>
      <c r="SCZ1199" s="22"/>
      <c r="SDA1199" s="22"/>
      <c r="SDB1199" s="22"/>
      <c r="SDC1199" s="22"/>
      <c r="SDD1199" s="22"/>
      <c r="SDE1199" s="22"/>
      <c r="SDF1199" s="22"/>
      <c r="SDG1199" s="22"/>
      <c r="SDH1199" s="22"/>
      <c r="SDI1199" s="22"/>
      <c r="SDJ1199" s="22"/>
      <c r="SDK1199" s="22"/>
      <c r="SDL1199" s="22"/>
      <c r="SDM1199" s="22"/>
      <c r="SDN1199" s="22"/>
      <c r="SDO1199" s="22"/>
      <c r="SDP1199" s="22"/>
      <c r="SDQ1199" s="22"/>
      <c r="SDR1199" s="22"/>
      <c r="SDS1199" s="22"/>
      <c r="SDT1199" s="22"/>
      <c r="SDU1199" s="22"/>
      <c r="SDV1199" s="22"/>
      <c r="SDW1199" s="22"/>
      <c r="SDX1199" s="22"/>
      <c r="SDY1199" s="22"/>
      <c r="SDZ1199" s="22"/>
      <c r="SEA1199" s="22"/>
      <c r="SEB1199" s="22"/>
      <c r="SEC1199" s="22"/>
      <c r="SED1199" s="22"/>
      <c r="SEE1199" s="22"/>
      <c r="SEF1199" s="22"/>
      <c r="SEG1199" s="22"/>
      <c r="SEH1199" s="22"/>
      <c r="SEI1199" s="22"/>
      <c r="SEJ1199" s="22"/>
      <c r="SEK1199" s="22"/>
      <c r="SEL1199" s="22"/>
      <c r="SEM1199" s="22"/>
      <c r="SEN1199" s="22"/>
      <c r="SEO1199" s="22"/>
      <c r="SEP1199" s="22"/>
      <c r="SEQ1199" s="22"/>
      <c r="SER1199" s="22"/>
      <c r="SES1199" s="22"/>
      <c r="SET1199" s="22"/>
      <c r="SEU1199" s="22"/>
      <c r="SEV1199" s="22"/>
      <c r="SEW1199" s="22"/>
      <c r="SEX1199" s="22"/>
      <c r="SEY1199" s="22"/>
      <c r="SEZ1199" s="22"/>
      <c r="SFA1199" s="22"/>
      <c r="SFB1199" s="22"/>
      <c r="SFC1199" s="22"/>
      <c r="SFD1199" s="22"/>
      <c r="SFE1199" s="22"/>
      <c r="SFF1199" s="22"/>
      <c r="SFG1199" s="22"/>
      <c r="SFH1199" s="22"/>
      <c r="SFI1199" s="22"/>
      <c r="SFJ1199" s="22"/>
      <c r="SFK1199" s="22"/>
      <c r="SFL1199" s="22"/>
      <c r="SFM1199" s="22"/>
      <c r="SFN1199" s="22"/>
      <c r="SFO1199" s="22"/>
      <c r="SFP1199" s="22"/>
      <c r="SFQ1199" s="22"/>
      <c r="SFR1199" s="22"/>
      <c r="SFS1199" s="22"/>
      <c r="SFT1199" s="22"/>
      <c r="SFU1199" s="22"/>
      <c r="SFV1199" s="22"/>
      <c r="SFW1199" s="22"/>
      <c r="SFX1199" s="22"/>
      <c r="SFY1199" s="22"/>
      <c r="SFZ1199" s="22"/>
      <c r="SGA1199" s="22"/>
      <c r="SGB1199" s="22"/>
      <c r="SGC1199" s="22"/>
      <c r="SGD1199" s="22"/>
      <c r="SGE1199" s="22"/>
      <c r="SGF1199" s="22"/>
      <c r="SGG1199" s="22"/>
      <c r="SGH1199" s="22"/>
      <c r="SGI1199" s="22"/>
      <c r="SGJ1199" s="22"/>
      <c r="SGK1199" s="22"/>
      <c r="SGL1199" s="22"/>
      <c r="SGM1199" s="22"/>
      <c r="SGN1199" s="22"/>
      <c r="SGO1199" s="22"/>
      <c r="SGP1199" s="22"/>
      <c r="SGQ1199" s="22"/>
      <c r="SGR1199" s="22"/>
      <c r="SGS1199" s="22"/>
      <c r="SGT1199" s="22"/>
      <c r="SGU1199" s="22"/>
      <c r="SGV1199" s="22"/>
      <c r="SGW1199" s="22"/>
      <c r="SGX1199" s="22"/>
      <c r="SGY1199" s="22"/>
      <c r="SGZ1199" s="22"/>
      <c r="SHA1199" s="22"/>
      <c r="SHB1199" s="22"/>
      <c r="SHC1199" s="22"/>
      <c r="SHD1199" s="22"/>
      <c r="SHE1199" s="22"/>
      <c r="SHF1199" s="22"/>
      <c r="SHG1199" s="22"/>
      <c r="SHH1199" s="22"/>
      <c r="SHI1199" s="22"/>
      <c r="SHJ1199" s="22"/>
      <c r="SHK1199" s="22"/>
      <c r="SHL1199" s="22"/>
      <c r="SHM1199" s="22"/>
      <c r="SHN1199" s="22"/>
      <c r="SHO1199" s="22"/>
      <c r="SHP1199" s="22"/>
      <c r="SHQ1199" s="22"/>
      <c r="SHR1199" s="22"/>
      <c r="SHS1199" s="22"/>
      <c r="SHT1199" s="22"/>
      <c r="SHU1199" s="22"/>
      <c r="SHV1199" s="22"/>
      <c r="SHW1199" s="22"/>
      <c r="SHX1199" s="22"/>
      <c r="SHY1199" s="22"/>
      <c r="SHZ1199" s="22"/>
      <c r="SIA1199" s="22"/>
      <c r="SIB1199" s="22"/>
      <c r="SIC1199" s="22"/>
      <c r="SID1199" s="22"/>
      <c r="SIE1199" s="22"/>
      <c r="SIF1199" s="22"/>
      <c r="SIG1199" s="22"/>
      <c r="SIH1199" s="22"/>
      <c r="SII1199" s="22"/>
      <c r="SIJ1199" s="22"/>
      <c r="SIK1199" s="22"/>
      <c r="SIL1199" s="22"/>
      <c r="SIM1199" s="22"/>
      <c r="SIN1199" s="22"/>
      <c r="SIO1199" s="22"/>
      <c r="SIP1199" s="22"/>
      <c r="SIQ1199" s="22"/>
      <c r="SIR1199" s="22"/>
      <c r="SIS1199" s="22"/>
      <c r="SIT1199" s="22"/>
      <c r="SIU1199" s="22"/>
      <c r="SIV1199" s="22"/>
      <c r="SIW1199" s="22"/>
      <c r="SIX1199" s="22"/>
      <c r="SIY1199" s="22"/>
      <c r="SIZ1199" s="22"/>
      <c r="SJA1199" s="22"/>
      <c r="SJB1199" s="22"/>
      <c r="SJC1199" s="22"/>
      <c r="SJD1199" s="22"/>
      <c r="SJE1199" s="22"/>
      <c r="SJF1199" s="22"/>
      <c r="SJG1199" s="22"/>
      <c r="SJH1199" s="22"/>
      <c r="SJI1199" s="22"/>
      <c r="SJJ1199" s="22"/>
      <c r="SJK1199" s="22"/>
      <c r="SJL1199" s="22"/>
      <c r="SJM1199" s="22"/>
      <c r="SJN1199" s="22"/>
      <c r="SJO1199" s="22"/>
      <c r="SJP1199" s="22"/>
      <c r="SJQ1199" s="22"/>
      <c r="SJR1199" s="22"/>
      <c r="SJS1199" s="22"/>
      <c r="SJT1199" s="22"/>
      <c r="SJU1199" s="22"/>
      <c r="SJV1199" s="22"/>
      <c r="SJW1199" s="22"/>
      <c r="SJX1199" s="22"/>
      <c r="SJY1199" s="22"/>
      <c r="SJZ1199" s="22"/>
      <c r="SKA1199" s="22"/>
      <c r="SKB1199" s="22"/>
      <c r="SKC1199" s="22"/>
      <c r="SKD1199" s="22"/>
      <c r="SKE1199" s="22"/>
      <c r="SKF1199" s="22"/>
      <c r="SKG1199" s="22"/>
      <c r="SKH1199" s="22"/>
      <c r="SKI1199" s="22"/>
      <c r="SKJ1199" s="22"/>
      <c r="SKK1199" s="22"/>
      <c r="SKL1199" s="22"/>
      <c r="SKM1199" s="22"/>
      <c r="SKN1199" s="22"/>
      <c r="SKO1199" s="22"/>
      <c r="SKP1199" s="22"/>
      <c r="SKQ1199" s="22"/>
      <c r="SKR1199" s="22"/>
      <c r="SKS1199" s="22"/>
      <c r="SKT1199" s="22"/>
      <c r="SKU1199" s="22"/>
      <c r="SKV1199" s="22"/>
      <c r="SKW1199" s="22"/>
      <c r="SKX1199" s="22"/>
      <c r="SKY1199" s="22"/>
      <c r="SKZ1199" s="22"/>
      <c r="SLA1199" s="22"/>
      <c r="SLB1199" s="22"/>
      <c r="SLC1199" s="22"/>
      <c r="SLD1199" s="22"/>
      <c r="SLE1199" s="22"/>
      <c r="SLF1199" s="22"/>
      <c r="SLG1199" s="22"/>
      <c r="SLH1199" s="22"/>
      <c r="SLI1199" s="22"/>
      <c r="SLJ1199" s="22"/>
      <c r="SLK1199" s="22"/>
      <c r="SLL1199" s="22"/>
      <c r="SLM1199" s="22"/>
      <c r="SLN1199" s="22"/>
      <c r="SLO1199" s="22"/>
      <c r="SLP1199" s="22"/>
      <c r="SLQ1199" s="22"/>
      <c r="SLR1199" s="22"/>
      <c r="SLS1199" s="22"/>
      <c r="SLT1199" s="22"/>
      <c r="SLU1199" s="22"/>
      <c r="SLV1199" s="22"/>
      <c r="SLW1199" s="22"/>
      <c r="SLX1199" s="22"/>
      <c r="SLY1199" s="22"/>
      <c r="SLZ1199" s="22"/>
      <c r="SMA1199" s="22"/>
      <c r="SMB1199" s="22"/>
      <c r="SMC1199" s="22"/>
      <c r="SMD1199" s="22"/>
      <c r="SME1199" s="22"/>
      <c r="SMF1199" s="22"/>
      <c r="SMG1199" s="22"/>
      <c r="SMH1199" s="22"/>
      <c r="SMI1199" s="22"/>
      <c r="SMJ1199" s="22"/>
      <c r="SMK1199" s="22"/>
      <c r="SML1199" s="22"/>
      <c r="SMM1199" s="22"/>
      <c r="SMN1199" s="22"/>
      <c r="SMO1199" s="22"/>
      <c r="SMP1199" s="22"/>
      <c r="SMQ1199" s="22"/>
      <c r="SMR1199" s="22"/>
      <c r="SMS1199" s="22"/>
      <c r="SMT1199" s="22"/>
      <c r="SMU1199" s="22"/>
      <c r="SMV1199" s="22"/>
      <c r="SMW1199" s="22"/>
      <c r="SMX1199" s="22"/>
      <c r="SMY1199" s="22"/>
      <c r="SMZ1199" s="22"/>
      <c r="SNA1199" s="22"/>
      <c r="SNB1199" s="22"/>
      <c r="SNC1199" s="22"/>
      <c r="SND1199" s="22"/>
      <c r="SNE1199" s="22"/>
      <c r="SNF1199" s="22"/>
      <c r="SNG1199" s="22"/>
      <c r="SNH1199" s="22"/>
      <c r="SNI1199" s="22"/>
      <c r="SNJ1199" s="22"/>
      <c r="SNK1199" s="22"/>
      <c r="SNL1199" s="22"/>
      <c r="SNM1199" s="22"/>
      <c r="SNN1199" s="22"/>
      <c r="SNO1199" s="22"/>
      <c r="SNP1199" s="22"/>
      <c r="SNQ1199" s="22"/>
      <c r="SNR1199" s="22"/>
      <c r="SNS1199" s="22"/>
      <c r="SNT1199" s="22"/>
      <c r="SNU1199" s="22"/>
      <c r="SNV1199" s="22"/>
      <c r="SNW1199" s="22"/>
      <c r="SNX1199" s="22"/>
      <c r="SNY1199" s="22"/>
      <c r="SNZ1199" s="22"/>
      <c r="SOA1199" s="22"/>
      <c r="SOB1199" s="22"/>
      <c r="SOC1199" s="22"/>
      <c r="SOD1199" s="22"/>
      <c r="SOE1199" s="22"/>
      <c r="SOF1199" s="22"/>
      <c r="SOG1199" s="22"/>
      <c r="SOH1199" s="22"/>
      <c r="SOI1199" s="22"/>
      <c r="SOJ1199" s="22"/>
      <c r="SOK1199" s="22"/>
      <c r="SOL1199" s="22"/>
      <c r="SOM1199" s="22"/>
      <c r="SON1199" s="22"/>
      <c r="SOO1199" s="22"/>
      <c r="SOP1199" s="22"/>
      <c r="SOQ1199" s="22"/>
      <c r="SOR1199" s="22"/>
      <c r="SOS1199" s="22"/>
      <c r="SOT1199" s="22"/>
      <c r="SOU1199" s="22"/>
      <c r="SOV1199" s="22"/>
      <c r="SOW1199" s="22"/>
      <c r="SOX1199" s="22"/>
      <c r="SOY1199" s="22"/>
      <c r="SOZ1199" s="22"/>
      <c r="SPA1199" s="22"/>
      <c r="SPB1199" s="22"/>
      <c r="SPC1199" s="22"/>
      <c r="SPD1199" s="22"/>
      <c r="SPE1199" s="22"/>
      <c r="SPF1199" s="22"/>
      <c r="SPG1199" s="22"/>
      <c r="SPH1199" s="22"/>
      <c r="SPI1199" s="22"/>
      <c r="SPJ1199" s="22"/>
      <c r="SPK1199" s="22"/>
      <c r="SPL1199" s="22"/>
      <c r="SPM1199" s="22"/>
      <c r="SPN1199" s="22"/>
      <c r="SPO1199" s="22"/>
      <c r="SPP1199" s="22"/>
      <c r="SPQ1199" s="22"/>
      <c r="SPR1199" s="22"/>
      <c r="SPS1199" s="22"/>
      <c r="SPT1199" s="22"/>
      <c r="SPU1199" s="22"/>
      <c r="SPV1199" s="22"/>
      <c r="SPW1199" s="22"/>
      <c r="SPX1199" s="22"/>
      <c r="SPY1199" s="22"/>
      <c r="SPZ1199" s="22"/>
      <c r="SQA1199" s="22"/>
      <c r="SQB1199" s="22"/>
      <c r="SQC1199" s="22"/>
      <c r="SQD1199" s="22"/>
      <c r="SQE1199" s="22"/>
      <c r="SQF1199" s="22"/>
      <c r="SQG1199" s="22"/>
      <c r="SQH1199" s="22"/>
      <c r="SQI1199" s="22"/>
      <c r="SQJ1199" s="22"/>
      <c r="SQK1199" s="22"/>
      <c r="SQL1199" s="22"/>
      <c r="SQM1199" s="22"/>
      <c r="SQN1199" s="22"/>
      <c r="SQO1199" s="22"/>
      <c r="SQP1199" s="22"/>
      <c r="SQQ1199" s="22"/>
      <c r="SQR1199" s="22"/>
      <c r="SQS1199" s="22"/>
      <c r="SQT1199" s="22"/>
      <c r="SQU1199" s="22"/>
      <c r="SQV1199" s="22"/>
      <c r="SQW1199" s="22"/>
      <c r="SQX1199" s="22"/>
      <c r="SQY1199" s="22"/>
      <c r="SQZ1199" s="22"/>
      <c r="SRA1199" s="22"/>
      <c r="SRB1199" s="22"/>
      <c r="SRC1199" s="22"/>
      <c r="SRD1199" s="22"/>
      <c r="SRE1199" s="22"/>
      <c r="SRF1199" s="22"/>
      <c r="SRG1199" s="22"/>
      <c r="SRH1199" s="22"/>
      <c r="SRI1199" s="22"/>
      <c r="SRJ1199" s="22"/>
      <c r="SRK1199" s="22"/>
      <c r="SRL1199" s="22"/>
      <c r="SRM1199" s="22"/>
      <c r="SRN1199" s="22"/>
      <c r="SRO1199" s="22"/>
      <c r="SRP1199" s="22"/>
      <c r="SRQ1199" s="22"/>
      <c r="SRR1199" s="22"/>
      <c r="SRS1199" s="22"/>
      <c r="SRT1199" s="22"/>
      <c r="SRU1199" s="22"/>
      <c r="SRV1199" s="22"/>
      <c r="SRW1199" s="22"/>
      <c r="SRX1199" s="22"/>
      <c r="SRY1199" s="22"/>
      <c r="SRZ1199" s="22"/>
      <c r="SSA1199" s="22"/>
      <c r="SSB1199" s="22"/>
      <c r="SSC1199" s="22"/>
      <c r="SSD1199" s="22"/>
      <c r="SSE1199" s="22"/>
      <c r="SSF1199" s="22"/>
      <c r="SSG1199" s="22"/>
      <c r="SSH1199" s="22"/>
      <c r="SSI1199" s="22"/>
      <c r="SSJ1199" s="22"/>
      <c r="SSK1199" s="22"/>
      <c r="SSL1199" s="22"/>
      <c r="SSM1199" s="22"/>
      <c r="SSN1199" s="22"/>
      <c r="SSO1199" s="22"/>
      <c r="SSP1199" s="22"/>
      <c r="SSQ1199" s="22"/>
      <c r="SSR1199" s="22"/>
      <c r="SSS1199" s="22"/>
      <c r="SST1199" s="22"/>
      <c r="SSU1199" s="22"/>
      <c r="SSV1199" s="22"/>
      <c r="SSW1199" s="22"/>
      <c r="SSX1199" s="22"/>
      <c r="SSY1199" s="22"/>
      <c r="SSZ1199" s="22"/>
      <c r="STA1199" s="22"/>
      <c r="STB1199" s="22"/>
      <c r="STC1199" s="22"/>
      <c r="STD1199" s="22"/>
      <c r="STE1199" s="22"/>
      <c r="STF1199" s="22"/>
      <c r="STG1199" s="22"/>
      <c r="STH1199" s="22"/>
      <c r="STI1199" s="22"/>
      <c r="STJ1199" s="22"/>
      <c r="STK1199" s="22"/>
      <c r="STL1199" s="22"/>
      <c r="STM1199" s="22"/>
      <c r="STN1199" s="22"/>
      <c r="STO1199" s="22"/>
      <c r="STP1199" s="22"/>
      <c r="STQ1199" s="22"/>
      <c r="STR1199" s="22"/>
      <c r="STS1199" s="22"/>
      <c r="STT1199" s="22"/>
      <c r="STU1199" s="22"/>
      <c r="STV1199" s="22"/>
      <c r="STW1199" s="22"/>
      <c r="STX1199" s="22"/>
      <c r="STY1199" s="22"/>
      <c r="STZ1199" s="22"/>
      <c r="SUA1199" s="22"/>
      <c r="SUB1199" s="22"/>
      <c r="SUC1199" s="22"/>
      <c r="SUD1199" s="22"/>
      <c r="SUE1199" s="22"/>
      <c r="SUF1199" s="22"/>
      <c r="SUG1199" s="22"/>
      <c r="SUH1199" s="22"/>
      <c r="SUI1199" s="22"/>
      <c r="SUJ1199" s="22"/>
      <c r="SUK1199" s="22"/>
      <c r="SUL1199" s="22"/>
      <c r="SUM1199" s="22"/>
      <c r="SUN1199" s="22"/>
      <c r="SUO1199" s="22"/>
      <c r="SUP1199" s="22"/>
      <c r="SUQ1199" s="22"/>
      <c r="SUR1199" s="22"/>
      <c r="SUS1199" s="22"/>
      <c r="SUT1199" s="22"/>
      <c r="SUU1199" s="22"/>
      <c r="SUV1199" s="22"/>
      <c r="SUW1199" s="22"/>
      <c r="SUX1199" s="22"/>
      <c r="SUY1199" s="22"/>
      <c r="SUZ1199" s="22"/>
      <c r="SVA1199" s="22"/>
      <c r="SVB1199" s="22"/>
      <c r="SVC1199" s="22"/>
      <c r="SVD1199" s="22"/>
      <c r="SVE1199" s="22"/>
      <c r="SVF1199" s="22"/>
      <c r="SVG1199" s="22"/>
      <c r="SVH1199" s="22"/>
      <c r="SVI1199" s="22"/>
      <c r="SVJ1199" s="22"/>
      <c r="SVK1199" s="22"/>
      <c r="SVL1199" s="22"/>
      <c r="SVM1199" s="22"/>
      <c r="SVN1199" s="22"/>
      <c r="SVO1199" s="22"/>
      <c r="SVP1199" s="22"/>
      <c r="SVQ1199" s="22"/>
      <c r="SVR1199" s="22"/>
      <c r="SVS1199" s="22"/>
      <c r="SVT1199" s="22"/>
      <c r="SVU1199" s="22"/>
      <c r="SVV1199" s="22"/>
      <c r="SVW1199" s="22"/>
      <c r="SVX1199" s="22"/>
      <c r="SVY1199" s="22"/>
      <c r="SVZ1199" s="22"/>
      <c r="SWA1199" s="22"/>
      <c r="SWB1199" s="22"/>
      <c r="SWC1199" s="22"/>
      <c r="SWD1199" s="22"/>
      <c r="SWE1199" s="22"/>
      <c r="SWF1199" s="22"/>
      <c r="SWG1199" s="22"/>
      <c r="SWH1199" s="22"/>
      <c r="SWI1199" s="22"/>
      <c r="SWJ1199" s="22"/>
      <c r="SWK1199" s="22"/>
      <c r="SWL1199" s="22"/>
      <c r="SWM1199" s="22"/>
      <c r="SWN1199" s="22"/>
      <c r="SWO1199" s="22"/>
      <c r="SWP1199" s="22"/>
      <c r="SWQ1199" s="22"/>
      <c r="SWR1199" s="22"/>
      <c r="SWS1199" s="22"/>
      <c r="SWT1199" s="22"/>
      <c r="SWU1199" s="22"/>
      <c r="SWV1199" s="22"/>
      <c r="SWW1199" s="22"/>
      <c r="SWX1199" s="22"/>
      <c r="SWY1199" s="22"/>
      <c r="SWZ1199" s="22"/>
      <c r="SXA1199" s="22"/>
      <c r="SXB1199" s="22"/>
      <c r="SXC1199" s="22"/>
      <c r="SXD1199" s="22"/>
      <c r="SXE1199" s="22"/>
      <c r="SXF1199" s="22"/>
      <c r="SXG1199" s="22"/>
      <c r="SXH1199" s="22"/>
      <c r="SXI1199" s="22"/>
      <c r="SXJ1199" s="22"/>
      <c r="SXK1199" s="22"/>
      <c r="SXL1199" s="22"/>
      <c r="SXM1199" s="22"/>
      <c r="SXN1199" s="22"/>
      <c r="SXO1199" s="22"/>
      <c r="SXP1199" s="22"/>
      <c r="SXQ1199" s="22"/>
      <c r="SXR1199" s="22"/>
      <c r="SXS1199" s="22"/>
      <c r="SXT1199" s="22"/>
      <c r="SXU1199" s="22"/>
      <c r="SXV1199" s="22"/>
      <c r="SXW1199" s="22"/>
      <c r="SXX1199" s="22"/>
      <c r="SXY1199" s="22"/>
      <c r="SXZ1199" s="22"/>
      <c r="SYA1199" s="22"/>
      <c r="SYB1199" s="22"/>
      <c r="SYC1199" s="22"/>
      <c r="SYD1199" s="22"/>
      <c r="SYE1199" s="22"/>
      <c r="SYF1199" s="22"/>
      <c r="SYG1199" s="22"/>
      <c r="SYH1199" s="22"/>
      <c r="SYI1199" s="22"/>
      <c r="SYJ1199" s="22"/>
      <c r="SYK1199" s="22"/>
      <c r="SYL1199" s="22"/>
      <c r="SYM1199" s="22"/>
      <c r="SYN1199" s="22"/>
      <c r="SYO1199" s="22"/>
      <c r="SYP1199" s="22"/>
      <c r="SYQ1199" s="22"/>
      <c r="SYR1199" s="22"/>
      <c r="SYS1199" s="22"/>
      <c r="SYT1199" s="22"/>
      <c r="SYU1199" s="22"/>
      <c r="SYV1199" s="22"/>
      <c r="SYW1199" s="22"/>
      <c r="SYX1199" s="22"/>
      <c r="SYY1199" s="22"/>
      <c r="SYZ1199" s="22"/>
      <c r="SZA1199" s="22"/>
      <c r="SZB1199" s="22"/>
      <c r="SZC1199" s="22"/>
      <c r="SZD1199" s="22"/>
      <c r="SZE1199" s="22"/>
      <c r="SZF1199" s="22"/>
      <c r="SZG1199" s="22"/>
      <c r="SZH1199" s="22"/>
      <c r="SZI1199" s="22"/>
      <c r="SZJ1199" s="22"/>
      <c r="SZK1199" s="22"/>
      <c r="SZL1199" s="22"/>
      <c r="SZM1199" s="22"/>
      <c r="SZN1199" s="22"/>
      <c r="SZO1199" s="22"/>
      <c r="SZP1199" s="22"/>
      <c r="SZQ1199" s="22"/>
      <c r="SZR1199" s="22"/>
      <c r="SZS1199" s="22"/>
      <c r="SZT1199" s="22"/>
      <c r="SZU1199" s="22"/>
      <c r="SZV1199" s="22"/>
      <c r="SZW1199" s="22"/>
      <c r="SZX1199" s="22"/>
      <c r="SZY1199" s="22"/>
      <c r="SZZ1199" s="22"/>
      <c r="TAA1199" s="22"/>
      <c r="TAB1199" s="22"/>
      <c r="TAC1199" s="22"/>
      <c r="TAD1199" s="22"/>
      <c r="TAE1199" s="22"/>
      <c r="TAF1199" s="22"/>
      <c r="TAG1199" s="22"/>
      <c r="TAH1199" s="22"/>
      <c r="TAI1199" s="22"/>
      <c r="TAJ1199" s="22"/>
      <c r="TAK1199" s="22"/>
      <c r="TAL1199" s="22"/>
      <c r="TAM1199" s="22"/>
      <c r="TAN1199" s="22"/>
      <c r="TAO1199" s="22"/>
      <c r="TAP1199" s="22"/>
      <c r="TAQ1199" s="22"/>
      <c r="TAR1199" s="22"/>
      <c r="TAS1199" s="22"/>
      <c r="TAT1199" s="22"/>
      <c r="TAU1199" s="22"/>
      <c r="TAV1199" s="22"/>
      <c r="TAW1199" s="22"/>
      <c r="TAX1199" s="22"/>
      <c r="TAY1199" s="22"/>
      <c r="TAZ1199" s="22"/>
      <c r="TBA1199" s="22"/>
      <c r="TBB1199" s="22"/>
      <c r="TBC1199" s="22"/>
      <c r="TBD1199" s="22"/>
      <c r="TBE1199" s="22"/>
      <c r="TBF1199" s="22"/>
      <c r="TBG1199" s="22"/>
      <c r="TBH1199" s="22"/>
      <c r="TBI1199" s="22"/>
      <c r="TBJ1199" s="22"/>
      <c r="TBK1199" s="22"/>
      <c r="TBL1199" s="22"/>
      <c r="TBM1199" s="22"/>
      <c r="TBN1199" s="22"/>
      <c r="TBO1199" s="22"/>
      <c r="TBP1199" s="22"/>
      <c r="TBQ1199" s="22"/>
      <c r="TBR1199" s="22"/>
      <c r="TBS1199" s="22"/>
      <c r="TBT1199" s="22"/>
      <c r="TBU1199" s="22"/>
      <c r="TBV1199" s="22"/>
      <c r="TBW1199" s="22"/>
      <c r="TBX1199" s="22"/>
      <c r="TBY1199" s="22"/>
      <c r="TBZ1199" s="22"/>
      <c r="TCA1199" s="22"/>
      <c r="TCB1199" s="22"/>
      <c r="TCC1199" s="22"/>
      <c r="TCD1199" s="22"/>
      <c r="TCE1199" s="22"/>
      <c r="TCF1199" s="22"/>
      <c r="TCG1199" s="22"/>
      <c r="TCH1199" s="22"/>
      <c r="TCI1199" s="22"/>
      <c r="TCJ1199" s="22"/>
      <c r="TCK1199" s="22"/>
      <c r="TCL1199" s="22"/>
      <c r="TCM1199" s="22"/>
      <c r="TCN1199" s="22"/>
      <c r="TCO1199" s="22"/>
      <c r="TCP1199" s="22"/>
      <c r="TCQ1199" s="22"/>
      <c r="TCR1199" s="22"/>
      <c r="TCS1199" s="22"/>
      <c r="TCT1199" s="22"/>
      <c r="TCU1199" s="22"/>
      <c r="TCV1199" s="22"/>
      <c r="TCW1199" s="22"/>
      <c r="TCX1199" s="22"/>
      <c r="TCY1199" s="22"/>
      <c r="TCZ1199" s="22"/>
      <c r="TDA1199" s="22"/>
      <c r="TDB1199" s="22"/>
      <c r="TDC1199" s="22"/>
      <c r="TDD1199" s="22"/>
      <c r="TDE1199" s="22"/>
      <c r="TDF1199" s="22"/>
      <c r="TDG1199" s="22"/>
      <c r="TDH1199" s="22"/>
      <c r="TDI1199" s="22"/>
      <c r="TDJ1199" s="22"/>
      <c r="TDK1199" s="22"/>
      <c r="TDL1199" s="22"/>
      <c r="TDM1199" s="22"/>
      <c r="TDN1199" s="22"/>
      <c r="TDO1199" s="22"/>
      <c r="TDP1199" s="22"/>
      <c r="TDQ1199" s="22"/>
      <c r="TDR1199" s="22"/>
      <c r="TDS1199" s="22"/>
      <c r="TDT1199" s="22"/>
      <c r="TDU1199" s="22"/>
      <c r="TDV1199" s="22"/>
      <c r="TDW1199" s="22"/>
      <c r="TDX1199" s="22"/>
      <c r="TDY1199" s="22"/>
      <c r="TDZ1199" s="22"/>
      <c r="TEA1199" s="22"/>
      <c r="TEB1199" s="22"/>
      <c r="TEC1199" s="22"/>
      <c r="TED1199" s="22"/>
      <c r="TEE1199" s="22"/>
      <c r="TEF1199" s="22"/>
      <c r="TEG1199" s="22"/>
      <c r="TEH1199" s="22"/>
      <c r="TEI1199" s="22"/>
      <c r="TEJ1199" s="22"/>
      <c r="TEK1199" s="22"/>
      <c r="TEL1199" s="22"/>
      <c r="TEM1199" s="22"/>
      <c r="TEN1199" s="22"/>
      <c r="TEO1199" s="22"/>
      <c r="TEP1199" s="22"/>
      <c r="TEQ1199" s="22"/>
      <c r="TER1199" s="22"/>
      <c r="TES1199" s="22"/>
      <c r="TET1199" s="22"/>
      <c r="TEU1199" s="22"/>
      <c r="TEV1199" s="22"/>
      <c r="TEW1199" s="22"/>
      <c r="TEX1199" s="22"/>
      <c r="TEY1199" s="22"/>
      <c r="TEZ1199" s="22"/>
      <c r="TFA1199" s="22"/>
      <c r="TFB1199" s="22"/>
      <c r="TFC1199" s="22"/>
      <c r="TFD1199" s="22"/>
      <c r="TFE1199" s="22"/>
      <c r="TFF1199" s="22"/>
      <c r="TFG1199" s="22"/>
      <c r="TFH1199" s="22"/>
      <c r="TFI1199" s="22"/>
      <c r="TFJ1199" s="22"/>
      <c r="TFK1199" s="22"/>
      <c r="TFL1199" s="22"/>
      <c r="TFM1199" s="22"/>
      <c r="TFN1199" s="22"/>
      <c r="TFO1199" s="22"/>
      <c r="TFP1199" s="22"/>
      <c r="TFQ1199" s="22"/>
      <c r="TFR1199" s="22"/>
      <c r="TFS1199" s="22"/>
      <c r="TFT1199" s="22"/>
      <c r="TFU1199" s="22"/>
      <c r="TFV1199" s="22"/>
      <c r="TFW1199" s="22"/>
      <c r="TFX1199" s="22"/>
      <c r="TFY1199" s="22"/>
      <c r="TFZ1199" s="22"/>
      <c r="TGA1199" s="22"/>
      <c r="TGB1199" s="22"/>
      <c r="TGC1199" s="22"/>
      <c r="TGD1199" s="22"/>
      <c r="TGE1199" s="22"/>
      <c r="TGF1199" s="22"/>
      <c r="TGG1199" s="22"/>
      <c r="TGH1199" s="22"/>
      <c r="TGI1199" s="22"/>
      <c r="TGJ1199" s="22"/>
      <c r="TGK1199" s="22"/>
      <c r="TGL1199" s="22"/>
      <c r="TGM1199" s="22"/>
      <c r="TGN1199" s="22"/>
      <c r="TGO1199" s="22"/>
      <c r="TGP1199" s="22"/>
      <c r="TGQ1199" s="22"/>
      <c r="TGR1199" s="22"/>
      <c r="TGS1199" s="22"/>
      <c r="TGT1199" s="22"/>
      <c r="TGU1199" s="22"/>
      <c r="TGV1199" s="22"/>
      <c r="TGW1199" s="22"/>
      <c r="TGX1199" s="22"/>
      <c r="TGY1199" s="22"/>
      <c r="TGZ1199" s="22"/>
      <c r="THA1199" s="22"/>
      <c r="THB1199" s="22"/>
      <c r="THC1199" s="22"/>
      <c r="THD1199" s="22"/>
      <c r="THE1199" s="22"/>
      <c r="THF1199" s="22"/>
      <c r="THG1199" s="22"/>
      <c r="THH1199" s="22"/>
      <c r="THI1199" s="22"/>
      <c r="THJ1199" s="22"/>
      <c r="THK1199" s="22"/>
      <c r="THL1199" s="22"/>
      <c r="THM1199" s="22"/>
      <c r="THN1199" s="22"/>
      <c r="THO1199" s="22"/>
      <c r="THP1199" s="22"/>
      <c r="THQ1199" s="22"/>
      <c r="THR1199" s="22"/>
      <c r="THS1199" s="22"/>
      <c r="THT1199" s="22"/>
      <c r="THU1199" s="22"/>
      <c r="THV1199" s="22"/>
      <c r="THW1199" s="22"/>
      <c r="THX1199" s="22"/>
      <c r="THY1199" s="22"/>
      <c r="THZ1199" s="22"/>
      <c r="TIA1199" s="22"/>
      <c r="TIB1199" s="22"/>
      <c r="TIC1199" s="22"/>
      <c r="TID1199" s="22"/>
      <c r="TIE1199" s="22"/>
      <c r="TIF1199" s="22"/>
      <c r="TIG1199" s="22"/>
      <c r="TIH1199" s="22"/>
      <c r="TII1199" s="22"/>
      <c r="TIJ1199" s="22"/>
      <c r="TIK1199" s="22"/>
      <c r="TIL1199" s="22"/>
      <c r="TIM1199" s="22"/>
      <c r="TIN1199" s="22"/>
      <c r="TIO1199" s="22"/>
      <c r="TIP1199" s="22"/>
      <c r="TIQ1199" s="22"/>
      <c r="TIR1199" s="22"/>
      <c r="TIS1199" s="22"/>
      <c r="TIT1199" s="22"/>
      <c r="TIU1199" s="22"/>
      <c r="TIV1199" s="22"/>
      <c r="TIW1199" s="22"/>
      <c r="TIX1199" s="22"/>
      <c r="TIY1199" s="22"/>
      <c r="TIZ1199" s="22"/>
      <c r="TJA1199" s="22"/>
      <c r="TJB1199" s="22"/>
      <c r="TJC1199" s="22"/>
      <c r="TJD1199" s="22"/>
      <c r="TJE1199" s="22"/>
      <c r="TJF1199" s="22"/>
      <c r="TJG1199" s="22"/>
      <c r="TJH1199" s="22"/>
      <c r="TJI1199" s="22"/>
      <c r="TJJ1199" s="22"/>
      <c r="TJK1199" s="22"/>
      <c r="TJL1199" s="22"/>
      <c r="TJM1199" s="22"/>
      <c r="TJN1199" s="22"/>
      <c r="TJO1199" s="22"/>
      <c r="TJP1199" s="22"/>
      <c r="TJQ1199" s="22"/>
      <c r="TJR1199" s="22"/>
      <c r="TJS1199" s="22"/>
      <c r="TJT1199" s="22"/>
      <c r="TJU1199" s="22"/>
      <c r="TJV1199" s="22"/>
      <c r="TJW1199" s="22"/>
      <c r="TJX1199" s="22"/>
      <c r="TJY1199" s="22"/>
      <c r="TJZ1199" s="22"/>
      <c r="TKA1199" s="22"/>
      <c r="TKB1199" s="22"/>
      <c r="TKC1199" s="22"/>
      <c r="TKD1199" s="22"/>
      <c r="TKE1199" s="22"/>
      <c r="TKF1199" s="22"/>
      <c r="TKG1199" s="22"/>
      <c r="TKH1199" s="22"/>
      <c r="TKI1199" s="22"/>
      <c r="TKJ1199" s="22"/>
      <c r="TKK1199" s="22"/>
      <c r="TKL1199" s="22"/>
      <c r="TKM1199" s="22"/>
      <c r="TKN1199" s="22"/>
      <c r="TKO1199" s="22"/>
      <c r="TKP1199" s="22"/>
      <c r="TKQ1199" s="22"/>
      <c r="TKR1199" s="22"/>
      <c r="TKS1199" s="22"/>
      <c r="TKT1199" s="22"/>
      <c r="TKU1199" s="22"/>
      <c r="TKV1199" s="22"/>
      <c r="TKW1199" s="22"/>
      <c r="TKX1199" s="22"/>
      <c r="TKY1199" s="22"/>
      <c r="TKZ1199" s="22"/>
      <c r="TLA1199" s="22"/>
      <c r="TLB1199" s="22"/>
      <c r="TLC1199" s="22"/>
      <c r="TLD1199" s="22"/>
      <c r="TLE1199" s="22"/>
      <c r="TLF1199" s="22"/>
      <c r="TLG1199" s="22"/>
      <c r="TLH1199" s="22"/>
      <c r="TLI1199" s="22"/>
      <c r="TLJ1199" s="22"/>
      <c r="TLK1199" s="22"/>
      <c r="TLL1199" s="22"/>
      <c r="TLM1199" s="22"/>
      <c r="TLN1199" s="22"/>
      <c r="TLO1199" s="22"/>
      <c r="TLP1199" s="22"/>
      <c r="TLQ1199" s="22"/>
      <c r="TLR1199" s="22"/>
      <c r="TLS1199" s="22"/>
      <c r="TLT1199" s="22"/>
      <c r="TLU1199" s="22"/>
      <c r="TLV1199" s="22"/>
      <c r="TLW1199" s="22"/>
      <c r="TLX1199" s="22"/>
      <c r="TLY1199" s="22"/>
      <c r="TLZ1199" s="22"/>
      <c r="TMA1199" s="22"/>
      <c r="TMB1199" s="22"/>
      <c r="TMC1199" s="22"/>
      <c r="TMD1199" s="22"/>
      <c r="TME1199" s="22"/>
      <c r="TMF1199" s="22"/>
      <c r="TMG1199" s="22"/>
      <c r="TMH1199" s="22"/>
      <c r="TMI1199" s="22"/>
      <c r="TMJ1199" s="22"/>
      <c r="TMK1199" s="22"/>
      <c r="TML1199" s="22"/>
      <c r="TMM1199" s="22"/>
      <c r="TMN1199" s="22"/>
      <c r="TMO1199" s="22"/>
      <c r="TMP1199" s="22"/>
      <c r="TMQ1199" s="22"/>
      <c r="TMR1199" s="22"/>
      <c r="TMS1199" s="22"/>
      <c r="TMT1199" s="22"/>
      <c r="TMU1199" s="22"/>
      <c r="TMV1199" s="22"/>
      <c r="TMW1199" s="22"/>
      <c r="TMX1199" s="22"/>
      <c r="TMY1199" s="22"/>
      <c r="TMZ1199" s="22"/>
      <c r="TNA1199" s="22"/>
      <c r="TNB1199" s="22"/>
      <c r="TNC1199" s="22"/>
      <c r="TND1199" s="22"/>
      <c r="TNE1199" s="22"/>
      <c r="TNF1199" s="22"/>
      <c r="TNG1199" s="22"/>
      <c r="TNH1199" s="22"/>
      <c r="TNI1199" s="22"/>
      <c r="TNJ1199" s="22"/>
      <c r="TNK1199" s="22"/>
      <c r="TNL1199" s="22"/>
      <c r="TNM1199" s="22"/>
      <c r="TNN1199" s="22"/>
      <c r="TNO1199" s="22"/>
      <c r="TNP1199" s="22"/>
      <c r="TNQ1199" s="22"/>
      <c r="TNR1199" s="22"/>
      <c r="TNS1199" s="22"/>
      <c r="TNT1199" s="22"/>
      <c r="TNU1199" s="22"/>
      <c r="TNV1199" s="22"/>
      <c r="TNW1199" s="22"/>
      <c r="TNX1199" s="22"/>
      <c r="TNY1199" s="22"/>
      <c r="TNZ1199" s="22"/>
      <c r="TOA1199" s="22"/>
      <c r="TOB1199" s="22"/>
      <c r="TOC1199" s="22"/>
      <c r="TOD1199" s="22"/>
      <c r="TOE1199" s="22"/>
      <c r="TOF1199" s="22"/>
      <c r="TOG1199" s="22"/>
      <c r="TOH1199" s="22"/>
      <c r="TOI1199" s="22"/>
      <c r="TOJ1199" s="22"/>
      <c r="TOK1199" s="22"/>
      <c r="TOL1199" s="22"/>
      <c r="TOM1199" s="22"/>
      <c r="TON1199" s="22"/>
      <c r="TOO1199" s="22"/>
      <c r="TOP1199" s="22"/>
      <c r="TOQ1199" s="22"/>
      <c r="TOR1199" s="22"/>
      <c r="TOS1199" s="22"/>
      <c r="TOT1199" s="22"/>
      <c r="TOU1199" s="22"/>
      <c r="TOV1199" s="22"/>
      <c r="TOW1199" s="22"/>
      <c r="TOX1199" s="22"/>
      <c r="TOY1199" s="22"/>
      <c r="TOZ1199" s="22"/>
      <c r="TPA1199" s="22"/>
      <c r="TPB1199" s="22"/>
      <c r="TPC1199" s="22"/>
      <c r="TPD1199" s="22"/>
      <c r="TPE1199" s="22"/>
      <c r="TPF1199" s="22"/>
      <c r="TPG1199" s="22"/>
      <c r="TPH1199" s="22"/>
      <c r="TPI1199" s="22"/>
      <c r="TPJ1199" s="22"/>
      <c r="TPK1199" s="22"/>
      <c r="TPL1199" s="22"/>
      <c r="TPM1199" s="22"/>
      <c r="TPN1199" s="22"/>
      <c r="TPO1199" s="22"/>
      <c r="TPP1199" s="22"/>
      <c r="TPQ1199" s="22"/>
      <c r="TPR1199" s="22"/>
      <c r="TPS1199" s="22"/>
      <c r="TPT1199" s="22"/>
      <c r="TPU1199" s="22"/>
      <c r="TPV1199" s="22"/>
      <c r="TPW1199" s="22"/>
      <c r="TPX1199" s="22"/>
      <c r="TPY1199" s="22"/>
      <c r="TPZ1199" s="22"/>
      <c r="TQA1199" s="22"/>
      <c r="TQB1199" s="22"/>
      <c r="TQC1199" s="22"/>
      <c r="TQD1199" s="22"/>
      <c r="TQE1199" s="22"/>
      <c r="TQF1199" s="22"/>
      <c r="TQG1199" s="22"/>
      <c r="TQH1199" s="22"/>
      <c r="TQI1199" s="22"/>
      <c r="TQJ1199" s="22"/>
      <c r="TQK1199" s="22"/>
      <c r="TQL1199" s="22"/>
      <c r="TQM1199" s="22"/>
      <c r="TQN1199" s="22"/>
      <c r="TQO1199" s="22"/>
      <c r="TQP1199" s="22"/>
      <c r="TQQ1199" s="22"/>
      <c r="TQR1199" s="22"/>
      <c r="TQS1199" s="22"/>
      <c r="TQT1199" s="22"/>
      <c r="TQU1199" s="22"/>
      <c r="TQV1199" s="22"/>
      <c r="TQW1199" s="22"/>
      <c r="TQX1199" s="22"/>
      <c r="TQY1199" s="22"/>
      <c r="TQZ1199" s="22"/>
      <c r="TRA1199" s="22"/>
      <c r="TRB1199" s="22"/>
      <c r="TRC1199" s="22"/>
      <c r="TRD1199" s="22"/>
      <c r="TRE1199" s="22"/>
      <c r="TRF1199" s="22"/>
      <c r="TRG1199" s="22"/>
      <c r="TRH1199" s="22"/>
      <c r="TRI1199" s="22"/>
      <c r="TRJ1199" s="22"/>
      <c r="TRK1199" s="22"/>
      <c r="TRL1199" s="22"/>
      <c r="TRM1199" s="22"/>
      <c r="TRN1199" s="22"/>
      <c r="TRO1199" s="22"/>
      <c r="TRP1199" s="22"/>
      <c r="TRQ1199" s="22"/>
      <c r="TRR1199" s="22"/>
      <c r="TRS1199" s="22"/>
      <c r="TRT1199" s="22"/>
      <c r="TRU1199" s="22"/>
      <c r="TRV1199" s="22"/>
      <c r="TRW1199" s="22"/>
      <c r="TRX1199" s="22"/>
      <c r="TRY1199" s="22"/>
      <c r="TRZ1199" s="22"/>
      <c r="TSA1199" s="22"/>
      <c r="TSB1199" s="22"/>
      <c r="TSC1199" s="22"/>
      <c r="TSD1199" s="22"/>
      <c r="TSE1199" s="22"/>
      <c r="TSF1199" s="22"/>
      <c r="TSG1199" s="22"/>
      <c r="TSH1199" s="22"/>
      <c r="TSI1199" s="22"/>
      <c r="TSJ1199" s="22"/>
      <c r="TSK1199" s="22"/>
      <c r="TSL1199" s="22"/>
      <c r="TSM1199" s="22"/>
      <c r="TSN1199" s="22"/>
      <c r="TSO1199" s="22"/>
      <c r="TSP1199" s="22"/>
      <c r="TSQ1199" s="22"/>
      <c r="TSR1199" s="22"/>
      <c r="TSS1199" s="22"/>
      <c r="TST1199" s="22"/>
      <c r="TSU1199" s="22"/>
      <c r="TSV1199" s="22"/>
      <c r="TSW1199" s="22"/>
      <c r="TSX1199" s="22"/>
      <c r="TSY1199" s="22"/>
      <c r="TSZ1199" s="22"/>
      <c r="TTA1199" s="22"/>
      <c r="TTB1199" s="22"/>
      <c r="TTC1199" s="22"/>
      <c r="TTD1199" s="22"/>
      <c r="TTE1199" s="22"/>
      <c r="TTF1199" s="22"/>
      <c r="TTG1199" s="22"/>
      <c r="TTH1199" s="22"/>
      <c r="TTI1199" s="22"/>
      <c r="TTJ1199" s="22"/>
      <c r="TTK1199" s="22"/>
      <c r="TTL1199" s="22"/>
      <c r="TTM1199" s="22"/>
      <c r="TTN1199" s="22"/>
      <c r="TTO1199" s="22"/>
      <c r="TTP1199" s="22"/>
      <c r="TTQ1199" s="22"/>
      <c r="TTR1199" s="22"/>
      <c r="TTS1199" s="22"/>
      <c r="TTT1199" s="22"/>
      <c r="TTU1199" s="22"/>
      <c r="TTV1199" s="22"/>
      <c r="TTW1199" s="22"/>
      <c r="TTX1199" s="22"/>
      <c r="TTY1199" s="22"/>
      <c r="TTZ1199" s="22"/>
      <c r="TUA1199" s="22"/>
      <c r="TUB1199" s="22"/>
      <c r="TUC1199" s="22"/>
      <c r="TUD1199" s="22"/>
      <c r="TUE1199" s="22"/>
      <c r="TUF1199" s="22"/>
      <c r="TUG1199" s="22"/>
      <c r="TUH1199" s="22"/>
      <c r="TUI1199" s="22"/>
      <c r="TUJ1199" s="22"/>
      <c r="TUK1199" s="22"/>
      <c r="TUL1199" s="22"/>
      <c r="TUM1199" s="22"/>
      <c r="TUN1199" s="22"/>
      <c r="TUO1199" s="22"/>
      <c r="TUP1199" s="22"/>
      <c r="TUQ1199" s="22"/>
      <c r="TUR1199" s="22"/>
      <c r="TUS1199" s="22"/>
      <c r="TUT1199" s="22"/>
      <c r="TUU1199" s="22"/>
      <c r="TUV1199" s="22"/>
      <c r="TUW1199" s="22"/>
      <c r="TUX1199" s="22"/>
      <c r="TUY1199" s="22"/>
      <c r="TUZ1199" s="22"/>
      <c r="TVA1199" s="22"/>
      <c r="TVB1199" s="22"/>
      <c r="TVC1199" s="22"/>
      <c r="TVD1199" s="22"/>
      <c r="TVE1199" s="22"/>
      <c r="TVF1199" s="22"/>
      <c r="TVG1199" s="22"/>
      <c r="TVH1199" s="22"/>
      <c r="TVI1199" s="22"/>
      <c r="TVJ1199" s="22"/>
      <c r="TVK1199" s="22"/>
      <c r="TVL1199" s="22"/>
      <c r="TVM1199" s="22"/>
      <c r="TVN1199" s="22"/>
      <c r="TVO1199" s="22"/>
      <c r="TVP1199" s="22"/>
      <c r="TVQ1199" s="22"/>
      <c r="TVR1199" s="22"/>
      <c r="TVS1199" s="22"/>
      <c r="TVT1199" s="22"/>
      <c r="TVU1199" s="22"/>
      <c r="TVV1199" s="22"/>
      <c r="TVW1199" s="22"/>
      <c r="TVX1199" s="22"/>
      <c r="TVY1199" s="22"/>
      <c r="TVZ1199" s="22"/>
      <c r="TWA1199" s="22"/>
      <c r="TWB1199" s="22"/>
      <c r="TWC1199" s="22"/>
      <c r="TWD1199" s="22"/>
      <c r="TWE1199" s="22"/>
      <c r="TWF1199" s="22"/>
      <c r="TWG1199" s="22"/>
      <c r="TWH1199" s="22"/>
      <c r="TWI1199" s="22"/>
      <c r="TWJ1199" s="22"/>
      <c r="TWK1199" s="22"/>
      <c r="TWL1199" s="22"/>
      <c r="TWM1199" s="22"/>
      <c r="TWN1199" s="22"/>
      <c r="TWO1199" s="22"/>
      <c r="TWP1199" s="22"/>
      <c r="TWQ1199" s="22"/>
      <c r="TWR1199" s="22"/>
      <c r="TWS1199" s="22"/>
      <c r="TWT1199" s="22"/>
      <c r="TWU1199" s="22"/>
      <c r="TWV1199" s="22"/>
      <c r="TWW1199" s="22"/>
      <c r="TWX1199" s="22"/>
      <c r="TWY1199" s="22"/>
      <c r="TWZ1199" s="22"/>
      <c r="TXA1199" s="22"/>
      <c r="TXB1199" s="22"/>
      <c r="TXC1199" s="22"/>
      <c r="TXD1199" s="22"/>
      <c r="TXE1199" s="22"/>
      <c r="TXF1199" s="22"/>
      <c r="TXG1199" s="22"/>
      <c r="TXH1199" s="22"/>
      <c r="TXI1199" s="22"/>
      <c r="TXJ1199" s="22"/>
      <c r="TXK1199" s="22"/>
      <c r="TXL1199" s="22"/>
      <c r="TXM1199" s="22"/>
      <c r="TXN1199" s="22"/>
      <c r="TXO1199" s="22"/>
      <c r="TXP1199" s="22"/>
      <c r="TXQ1199" s="22"/>
      <c r="TXR1199" s="22"/>
      <c r="TXS1199" s="22"/>
      <c r="TXT1199" s="22"/>
      <c r="TXU1199" s="22"/>
      <c r="TXV1199" s="22"/>
      <c r="TXW1199" s="22"/>
      <c r="TXX1199" s="22"/>
      <c r="TXY1199" s="22"/>
      <c r="TXZ1199" s="22"/>
      <c r="TYA1199" s="22"/>
      <c r="TYB1199" s="22"/>
      <c r="TYC1199" s="22"/>
      <c r="TYD1199" s="22"/>
      <c r="TYE1199" s="22"/>
      <c r="TYF1199" s="22"/>
      <c r="TYG1199" s="22"/>
      <c r="TYH1199" s="22"/>
      <c r="TYI1199" s="22"/>
      <c r="TYJ1199" s="22"/>
      <c r="TYK1199" s="22"/>
      <c r="TYL1199" s="22"/>
      <c r="TYM1199" s="22"/>
      <c r="TYN1199" s="22"/>
      <c r="TYO1199" s="22"/>
      <c r="TYP1199" s="22"/>
      <c r="TYQ1199" s="22"/>
      <c r="TYR1199" s="22"/>
      <c r="TYS1199" s="22"/>
      <c r="TYT1199" s="22"/>
      <c r="TYU1199" s="22"/>
      <c r="TYV1199" s="22"/>
      <c r="TYW1199" s="22"/>
      <c r="TYX1199" s="22"/>
      <c r="TYY1199" s="22"/>
      <c r="TYZ1199" s="22"/>
      <c r="TZA1199" s="22"/>
      <c r="TZB1199" s="22"/>
      <c r="TZC1199" s="22"/>
      <c r="TZD1199" s="22"/>
      <c r="TZE1199" s="22"/>
      <c r="TZF1199" s="22"/>
      <c r="TZG1199" s="22"/>
      <c r="TZH1199" s="22"/>
      <c r="TZI1199" s="22"/>
      <c r="TZJ1199" s="22"/>
      <c r="TZK1199" s="22"/>
      <c r="TZL1199" s="22"/>
      <c r="TZM1199" s="22"/>
      <c r="TZN1199" s="22"/>
      <c r="TZO1199" s="22"/>
      <c r="TZP1199" s="22"/>
      <c r="TZQ1199" s="22"/>
      <c r="TZR1199" s="22"/>
      <c r="TZS1199" s="22"/>
      <c r="TZT1199" s="22"/>
      <c r="TZU1199" s="22"/>
      <c r="TZV1199" s="22"/>
      <c r="TZW1199" s="22"/>
      <c r="TZX1199" s="22"/>
      <c r="TZY1199" s="22"/>
      <c r="TZZ1199" s="22"/>
      <c r="UAA1199" s="22"/>
      <c r="UAB1199" s="22"/>
      <c r="UAC1199" s="22"/>
      <c r="UAD1199" s="22"/>
      <c r="UAE1199" s="22"/>
      <c r="UAF1199" s="22"/>
      <c r="UAG1199" s="22"/>
      <c r="UAH1199" s="22"/>
      <c r="UAI1199" s="22"/>
      <c r="UAJ1199" s="22"/>
      <c r="UAK1199" s="22"/>
      <c r="UAL1199" s="22"/>
      <c r="UAM1199" s="22"/>
      <c r="UAN1199" s="22"/>
      <c r="UAO1199" s="22"/>
      <c r="UAP1199" s="22"/>
      <c r="UAQ1199" s="22"/>
      <c r="UAR1199" s="22"/>
      <c r="UAS1199" s="22"/>
      <c r="UAT1199" s="22"/>
      <c r="UAU1199" s="22"/>
      <c r="UAV1199" s="22"/>
      <c r="UAW1199" s="22"/>
      <c r="UAX1199" s="22"/>
      <c r="UAY1199" s="22"/>
      <c r="UAZ1199" s="22"/>
      <c r="UBA1199" s="22"/>
      <c r="UBB1199" s="22"/>
      <c r="UBC1199" s="22"/>
      <c r="UBD1199" s="22"/>
      <c r="UBE1199" s="22"/>
      <c r="UBF1199" s="22"/>
      <c r="UBG1199" s="22"/>
      <c r="UBH1199" s="22"/>
      <c r="UBI1199" s="22"/>
      <c r="UBJ1199" s="22"/>
      <c r="UBK1199" s="22"/>
      <c r="UBL1199" s="22"/>
      <c r="UBM1199" s="22"/>
      <c r="UBN1199" s="22"/>
      <c r="UBO1199" s="22"/>
      <c r="UBP1199" s="22"/>
      <c r="UBQ1199" s="22"/>
      <c r="UBR1199" s="22"/>
      <c r="UBS1199" s="22"/>
      <c r="UBT1199" s="22"/>
      <c r="UBU1199" s="22"/>
      <c r="UBV1199" s="22"/>
      <c r="UBW1199" s="22"/>
      <c r="UBX1199" s="22"/>
      <c r="UBY1199" s="22"/>
      <c r="UBZ1199" s="22"/>
      <c r="UCA1199" s="22"/>
      <c r="UCB1199" s="22"/>
      <c r="UCC1199" s="22"/>
      <c r="UCD1199" s="22"/>
      <c r="UCE1199" s="22"/>
      <c r="UCF1199" s="22"/>
      <c r="UCG1199" s="22"/>
      <c r="UCH1199" s="22"/>
      <c r="UCI1199" s="22"/>
      <c r="UCJ1199" s="22"/>
      <c r="UCK1199" s="22"/>
      <c r="UCL1199" s="22"/>
      <c r="UCM1199" s="22"/>
      <c r="UCN1199" s="22"/>
      <c r="UCO1199" s="22"/>
      <c r="UCP1199" s="22"/>
      <c r="UCQ1199" s="22"/>
      <c r="UCR1199" s="22"/>
      <c r="UCS1199" s="22"/>
      <c r="UCT1199" s="22"/>
      <c r="UCU1199" s="22"/>
      <c r="UCV1199" s="22"/>
      <c r="UCW1199" s="22"/>
      <c r="UCX1199" s="22"/>
      <c r="UCY1199" s="22"/>
      <c r="UCZ1199" s="22"/>
      <c r="UDA1199" s="22"/>
      <c r="UDB1199" s="22"/>
      <c r="UDC1199" s="22"/>
      <c r="UDD1199" s="22"/>
      <c r="UDE1199" s="22"/>
      <c r="UDF1199" s="22"/>
      <c r="UDG1199" s="22"/>
      <c r="UDH1199" s="22"/>
      <c r="UDI1199" s="22"/>
      <c r="UDJ1199" s="22"/>
      <c r="UDK1199" s="22"/>
      <c r="UDL1199" s="22"/>
      <c r="UDM1199" s="22"/>
      <c r="UDN1199" s="22"/>
      <c r="UDO1199" s="22"/>
      <c r="UDP1199" s="22"/>
      <c r="UDQ1199" s="22"/>
      <c r="UDR1199" s="22"/>
      <c r="UDS1199" s="22"/>
      <c r="UDT1199" s="22"/>
      <c r="UDU1199" s="22"/>
      <c r="UDV1199" s="22"/>
      <c r="UDW1199" s="22"/>
      <c r="UDX1199" s="22"/>
      <c r="UDY1199" s="22"/>
      <c r="UDZ1199" s="22"/>
      <c r="UEA1199" s="22"/>
      <c r="UEB1199" s="22"/>
      <c r="UEC1199" s="22"/>
      <c r="UED1199" s="22"/>
      <c r="UEE1199" s="22"/>
      <c r="UEF1199" s="22"/>
      <c r="UEG1199" s="22"/>
      <c r="UEH1199" s="22"/>
      <c r="UEI1199" s="22"/>
      <c r="UEJ1199" s="22"/>
      <c r="UEK1199" s="22"/>
      <c r="UEL1199" s="22"/>
      <c r="UEM1199" s="22"/>
      <c r="UEN1199" s="22"/>
      <c r="UEO1199" s="22"/>
      <c r="UEP1199" s="22"/>
      <c r="UEQ1199" s="22"/>
      <c r="UER1199" s="22"/>
      <c r="UES1199" s="22"/>
      <c r="UET1199" s="22"/>
      <c r="UEU1199" s="22"/>
      <c r="UEV1199" s="22"/>
      <c r="UEW1199" s="22"/>
      <c r="UEX1199" s="22"/>
      <c r="UEY1199" s="22"/>
      <c r="UEZ1199" s="22"/>
      <c r="UFA1199" s="22"/>
      <c r="UFB1199" s="22"/>
      <c r="UFC1199" s="22"/>
      <c r="UFD1199" s="22"/>
      <c r="UFE1199" s="22"/>
      <c r="UFF1199" s="22"/>
      <c r="UFG1199" s="22"/>
      <c r="UFH1199" s="22"/>
      <c r="UFI1199" s="22"/>
      <c r="UFJ1199" s="22"/>
      <c r="UFK1199" s="22"/>
      <c r="UFL1199" s="22"/>
      <c r="UFM1199" s="22"/>
      <c r="UFN1199" s="22"/>
      <c r="UFO1199" s="22"/>
      <c r="UFP1199" s="22"/>
      <c r="UFQ1199" s="22"/>
      <c r="UFR1199" s="22"/>
      <c r="UFS1199" s="22"/>
      <c r="UFT1199" s="22"/>
      <c r="UFU1199" s="22"/>
      <c r="UFV1199" s="22"/>
      <c r="UFW1199" s="22"/>
      <c r="UFX1199" s="22"/>
      <c r="UFY1199" s="22"/>
      <c r="UFZ1199" s="22"/>
      <c r="UGA1199" s="22"/>
      <c r="UGB1199" s="22"/>
      <c r="UGC1199" s="22"/>
      <c r="UGD1199" s="22"/>
      <c r="UGE1199" s="22"/>
      <c r="UGF1199" s="22"/>
      <c r="UGG1199" s="22"/>
      <c r="UGH1199" s="22"/>
      <c r="UGI1199" s="22"/>
      <c r="UGJ1199" s="22"/>
      <c r="UGK1199" s="22"/>
      <c r="UGL1199" s="22"/>
      <c r="UGM1199" s="22"/>
      <c r="UGN1199" s="22"/>
      <c r="UGO1199" s="22"/>
      <c r="UGP1199" s="22"/>
      <c r="UGQ1199" s="22"/>
      <c r="UGR1199" s="22"/>
      <c r="UGS1199" s="22"/>
      <c r="UGT1199" s="22"/>
      <c r="UGU1199" s="22"/>
      <c r="UGV1199" s="22"/>
      <c r="UGW1199" s="22"/>
      <c r="UGX1199" s="22"/>
      <c r="UGY1199" s="22"/>
      <c r="UGZ1199" s="22"/>
      <c r="UHA1199" s="22"/>
      <c r="UHB1199" s="22"/>
      <c r="UHC1199" s="22"/>
      <c r="UHD1199" s="22"/>
      <c r="UHE1199" s="22"/>
      <c r="UHF1199" s="22"/>
      <c r="UHG1199" s="22"/>
      <c r="UHH1199" s="22"/>
      <c r="UHI1199" s="22"/>
      <c r="UHJ1199" s="22"/>
      <c r="UHK1199" s="22"/>
      <c r="UHL1199" s="22"/>
      <c r="UHM1199" s="22"/>
      <c r="UHN1199" s="22"/>
      <c r="UHO1199" s="22"/>
      <c r="UHP1199" s="22"/>
      <c r="UHQ1199" s="22"/>
      <c r="UHR1199" s="22"/>
      <c r="UHS1199" s="22"/>
      <c r="UHT1199" s="22"/>
      <c r="UHU1199" s="22"/>
      <c r="UHV1199" s="22"/>
      <c r="UHW1199" s="22"/>
      <c r="UHX1199" s="22"/>
      <c r="UHY1199" s="22"/>
      <c r="UHZ1199" s="22"/>
      <c r="UIA1199" s="22"/>
      <c r="UIB1199" s="22"/>
      <c r="UIC1199" s="22"/>
      <c r="UID1199" s="22"/>
      <c r="UIE1199" s="22"/>
      <c r="UIF1199" s="22"/>
      <c r="UIG1199" s="22"/>
      <c r="UIH1199" s="22"/>
      <c r="UII1199" s="22"/>
      <c r="UIJ1199" s="22"/>
      <c r="UIK1199" s="22"/>
      <c r="UIL1199" s="22"/>
      <c r="UIM1199" s="22"/>
      <c r="UIN1199" s="22"/>
      <c r="UIO1199" s="22"/>
      <c r="UIP1199" s="22"/>
      <c r="UIQ1199" s="22"/>
      <c r="UIR1199" s="22"/>
      <c r="UIS1199" s="22"/>
      <c r="UIT1199" s="22"/>
      <c r="UIU1199" s="22"/>
      <c r="UIV1199" s="22"/>
      <c r="UIW1199" s="22"/>
      <c r="UIX1199" s="22"/>
      <c r="UIY1199" s="22"/>
      <c r="UIZ1199" s="22"/>
      <c r="UJA1199" s="22"/>
      <c r="UJB1199" s="22"/>
      <c r="UJC1199" s="22"/>
      <c r="UJD1199" s="22"/>
      <c r="UJE1199" s="22"/>
      <c r="UJF1199" s="22"/>
      <c r="UJG1199" s="22"/>
      <c r="UJH1199" s="22"/>
      <c r="UJI1199" s="22"/>
      <c r="UJJ1199" s="22"/>
      <c r="UJK1199" s="22"/>
      <c r="UJL1199" s="22"/>
      <c r="UJM1199" s="22"/>
      <c r="UJN1199" s="22"/>
      <c r="UJO1199" s="22"/>
      <c r="UJP1199" s="22"/>
      <c r="UJQ1199" s="22"/>
      <c r="UJR1199" s="22"/>
      <c r="UJS1199" s="22"/>
      <c r="UJT1199" s="22"/>
      <c r="UJU1199" s="22"/>
      <c r="UJV1199" s="22"/>
      <c r="UJW1199" s="22"/>
      <c r="UJX1199" s="22"/>
      <c r="UJY1199" s="22"/>
      <c r="UJZ1199" s="22"/>
      <c r="UKA1199" s="22"/>
      <c r="UKB1199" s="22"/>
      <c r="UKC1199" s="22"/>
      <c r="UKD1199" s="22"/>
      <c r="UKE1199" s="22"/>
      <c r="UKF1199" s="22"/>
      <c r="UKG1199" s="22"/>
      <c r="UKH1199" s="22"/>
      <c r="UKI1199" s="22"/>
      <c r="UKJ1199" s="22"/>
      <c r="UKK1199" s="22"/>
      <c r="UKL1199" s="22"/>
      <c r="UKM1199" s="22"/>
      <c r="UKN1199" s="22"/>
      <c r="UKO1199" s="22"/>
      <c r="UKP1199" s="22"/>
      <c r="UKQ1199" s="22"/>
      <c r="UKR1199" s="22"/>
      <c r="UKS1199" s="22"/>
      <c r="UKT1199" s="22"/>
      <c r="UKU1199" s="22"/>
      <c r="UKV1199" s="22"/>
      <c r="UKW1199" s="22"/>
      <c r="UKX1199" s="22"/>
      <c r="UKY1199" s="22"/>
      <c r="UKZ1199" s="22"/>
      <c r="ULA1199" s="22"/>
      <c r="ULB1199" s="22"/>
      <c r="ULC1199" s="22"/>
      <c r="ULD1199" s="22"/>
      <c r="ULE1199" s="22"/>
      <c r="ULF1199" s="22"/>
      <c r="ULG1199" s="22"/>
      <c r="ULH1199" s="22"/>
      <c r="ULI1199" s="22"/>
      <c r="ULJ1199" s="22"/>
      <c r="ULK1199" s="22"/>
      <c r="ULL1199" s="22"/>
      <c r="ULM1199" s="22"/>
      <c r="ULN1199" s="22"/>
      <c r="ULO1199" s="22"/>
      <c r="ULP1199" s="22"/>
      <c r="ULQ1199" s="22"/>
      <c r="ULR1199" s="22"/>
      <c r="ULS1199" s="22"/>
      <c r="ULT1199" s="22"/>
      <c r="ULU1199" s="22"/>
      <c r="ULV1199" s="22"/>
      <c r="ULW1199" s="22"/>
      <c r="ULX1199" s="22"/>
      <c r="ULY1199" s="22"/>
      <c r="ULZ1199" s="22"/>
      <c r="UMA1199" s="22"/>
      <c r="UMB1199" s="22"/>
      <c r="UMC1199" s="22"/>
      <c r="UMD1199" s="22"/>
      <c r="UME1199" s="22"/>
      <c r="UMF1199" s="22"/>
      <c r="UMG1199" s="22"/>
      <c r="UMH1199" s="22"/>
      <c r="UMI1199" s="22"/>
      <c r="UMJ1199" s="22"/>
      <c r="UMK1199" s="22"/>
      <c r="UML1199" s="22"/>
      <c r="UMM1199" s="22"/>
      <c r="UMN1199" s="22"/>
      <c r="UMO1199" s="22"/>
      <c r="UMP1199" s="22"/>
      <c r="UMQ1199" s="22"/>
      <c r="UMR1199" s="22"/>
      <c r="UMS1199" s="22"/>
      <c r="UMT1199" s="22"/>
      <c r="UMU1199" s="22"/>
      <c r="UMV1199" s="22"/>
      <c r="UMW1199" s="22"/>
      <c r="UMX1199" s="22"/>
      <c r="UMY1199" s="22"/>
      <c r="UMZ1199" s="22"/>
      <c r="UNA1199" s="22"/>
      <c r="UNB1199" s="22"/>
      <c r="UNC1199" s="22"/>
      <c r="UND1199" s="22"/>
      <c r="UNE1199" s="22"/>
      <c r="UNF1199" s="22"/>
      <c r="UNG1199" s="22"/>
      <c r="UNH1199" s="22"/>
      <c r="UNI1199" s="22"/>
      <c r="UNJ1199" s="22"/>
      <c r="UNK1199" s="22"/>
      <c r="UNL1199" s="22"/>
      <c r="UNM1199" s="22"/>
      <c r="UNN1199" s="22"/>
      <c r="UNO1199" s="22"/>
      <c r="UNP1199" s="22"/>
      <c r="UNQ1199" s="22"/>
      <c r="UNR1199" s="22"/>
      <c r="UNS1199" s="22"/>
      <c r="UNT1199" s="22"/>
      <c r="UNU1199" s="22"/>
      <c r="UNV1199" s="22"/>
      <c r="UNW1199" s="22"/>
      <c r="UNX1199" s="22"/>
      <c r="UNY1199" s="22"/>
      <c r="UNZ1199" s="22"/>
      <c r="UOA1199" s="22"/>
      <c r="UOB1199" s="22"/>
      <c r="UOC1199" s="22"/>
      <c r="UOD1199" s="22"/>
      <c r="UOE1199" s="22"/>
      <c r="UOF1199" s="22"/>
      <c r="UOG1199" s="22"/>
      <c r="UOH1199" s="22"/>
      <c r="UOI1199" s="22"/>
      <c r="UOJ1199" s="22"/>
      <c r="UOK1199" s="22"/>
      <c r="UOL1199" s="22"/>
      <c r="UOM1199" s="22"/>
      <c r="UON1199" s="22"/>
      <c r="UOO1199" s="22"/>
      <c r="UOP1199" s="22"/>
      <c r="UOQ1199" s="22"/>
      <c r="UOR1199" s="22"/>
      <c r="UOS1199" s="22"/>
      <c r="UOT1199" s="22"/>
      <c r="UOU1199" s="22"/>
      <c r="UOV1199" s="22"/>
      <c r="UOW1199" s="22"/>
      <c r="UOX1199" s="22"/>
      <c r="UOY1199" s="22"/>
      <c r="UOZ1199" s="22"/>
      <c r="UPA1199" s="22"/>
      <c r="UPB1199" s="22"/>
      <c r="UPC1199" s="22"/>
      <c r="UPD1199" s="22"/>
      <c r="UPE1199" s="22"/>
      <c r="UPF1199" s="22"/>
      <c r="UPG1199" s="22"/>
      <c r="UPH1199" s="22"/>
      <c r="UPI1199" s="22"/>
      <c r="UPJ1199" s="22"/>
      <c r="UPK1199" s="22"/>
      <c r="UPL1199" s="22"/>
      <c r="UPM1199" s="22"/>
      <c r="UPN1199" s="22"/>
      <c r="UPO1199" s="22"/>
      <c r="UPP1199" s="22"/>
      <c r="UPQ1199" s="22"/>
      <c r="UPR1199" s="22"/>
      <c r="UPS1199" s="22"/>
      <c r="UPT1199" s="22"/>
      <c r="UPU1199" s="22"/>
      <c r="UPV1199" s="22"/>
      <c r="UPW1199" s="22"/>
      <c r="UPX1199" s="22"/>
      <c r="UPY1199" s="22"/>
      <c r="UPZ1199" s="22"/>
      <c r="UQA1199" s="22"/>
      <c r="UQB1199" s="22"/>
      <c r="UQC1199" s="22"/>
      <c r="UQD1199" s="22"/>
      <c r="UQE1199" s="22"/>
      <c r="UQF1199" s="22"/>
      <c r="UQG1199" s="22"/>
      <c r="UQH1199" s="22"/>
      <c r="UQI1199" s="22"/>
      <c r="UQJ1199" s="22"/>
      <c r="UQK1199" s="22"/>
      <c r="UQL1199" s="22"/>
      <c r="UQM1199" s="22"/>
      <c r="UQN1199" s="22"/>
      <c r="UQO1199" s="22"/>
      <c r="UQP1199" s="22"/>
      <c r="UQQ1199" s="22"/>
      <c r="UQR1199" s="22"/>
      <c r="UQS1199" s="22"/>
      <c r="UQT1199" s="22"/>
      <c r="UQU1199" s="22"/>
      <c r="UQV1199" s="22"/>
      <c r="UQW1199" s="22"/>
      <c r="UQX1199" s="22"/>
      <c r="UQY1199" s="22"/>
      <c r="UQZ1199" s="22"/>
      <c r="URA1199" s="22"/>
      <c r="URB1199" s="22"/>
      <c r="URC1199" s="22"/>
      <c r="URD1199" s="22"/>
      <c r="URE1199" s="22"/>
      <c r="URF1199" s="22"/>
      <c r="URG1199" s="22"/>
      <c r="URH1199" s="22"/>
      <c r="URI1199" s="22"/>
      <c r="URJ1199" s="22"/>
      <c r="URK1199" s="22"/>
      <c r="URL1199" s="22"/>
      <c r="URM1199" s="22"/>
      <c r="URN1199" s="22"/>
      <c r="URO1199" s="22"/>
      <c r="URP1199" s="22"/>
      <c r="URQ1199" s="22"/>
      <c r="URR1199" s="22"/>
      <c r="URS1199" s="22"/>
      <c r="URT1199" s="22"/>
      <c r="URU1199" s="22"/>
      <c r="URV1199" s="22"/>
      <c r="URW1199" s="22"/>
      <c r="URX1199" s="22"/>
      <c r="URY1199" s="22"/>
      <c r="URZ1199" s="22"/>
      <c r="USA1199" s="22"/>
      <c r="USB1199" s="22"/>
      <c r="USC1199" s="22"/>
      <c r="USD1199" s="22"/>
      <c r="USE1199" s="22"/>
      <c r="USF1199" s="22"/>
      <c r="USG1199" s="22"/>
      <c r="USH1199" s="22"/>
      <c r="USI1199" s="22"/>
      <c r="USJ1199" s="22"/>
      <c r="USK1199" s="22"/>
      <c r="USL1199" s="22"/>
      <c r="USM1199" s="22"/>
      <c r="USN1199" s="22"/>
      <c r="USO1199" s="22"/>
      <c r="USP1199" s="22"/>
      <c r="USQ1199" s="22"/>
      <c r="USR1199" s="22"/>
      <c r="USS1199" s="22"/>
      <c r="UST1199" s="22"/>
      <c r="USU1199" s="22"/>
      <c r="USV1199" s="22"/>
      <c r="USW1199" s="22"/>
      <c r="USX1199" s="22"/>
      <c r="USY1199" s="22"/>
      <c r="USZ1199" s="22"/>
      <c r="UTA1199" s="22"/>
      <c r="UTB1199" s="22"/>
      <c r="UTC1199" s="22"/>
      <c r="UTD1199" s="22"/>
      <c r="UTE1199" s="22"/>
      <c r="UTF1199" s="22"/>
      <c r="UTG1199" s="22"/>
      <c r="UTH1199" s="22"/>
      <c r="UTI1199" s="22"/>
      <c r="UTJ1199" s="22"/>
      <c r="UTK1199" s="22"/>
      <c r="UTL1199" s="22"/>
      <c r="UTM1199" s="22"/>
      <c r="UTN1199" s="22"/>
      <c r="UTO1199" s="22"/>
      <c r="UTP1199" s="22"/>
      <c r="UTQ1199" s="22"/>
      <c r="UTR1199" s="22"/>
      <c r="UTS1199" s="22"/>
      <c r="UTT1199" s="22"/>
      <c r="UTU1199" s="22"/>
      <c r="UTV1199" s="22"/>
      <c r="UTW1199" s="22"/>
      <c r="UTX1199" s="22"/>
      <c r="UTY1199" s="22"/>
      <c r="UTZ1199" s="22"/>
      <c r="UUA1199" s="22"/>
      <c r="UUB1199" s="22"/>
      <c r="UUC1199" s="22"/>
      <c r="UUD1199" s="22"/>
      <c r="UUE1199" s="22"/>
      <c r="UUF1199" s="22"/>
      <c r="UUG1199" s="22"/>
      <c r="UUH1199" s="22"/>
      <c r="UUI1199" s="22"/>
      <c r="UUJ1199" s="22"/>
      <c r="UUK1199" s="22"/>
      <c r="UUL1199" s="22"/>
      <c r="UUM1199" s="22"/>
      <c r="UUN1199" s="22"/>
      <c r="UUO1199" s="22"/>
      <c r="UUP1199" s="22"/>
      <c r="UUQ1199" s="22"/>
      <c r="UUR1199" s="22"/>
      <c r="UUS1199" s="22"/>
      <c r="UUT1199" s="22"/>
      <c r="UUU1199" s="22"/>
      <c r="UUV1199" s="22"/>
      <c r="UUW1199" s="22"/>
      <c r="UUX1199" s="22"/>
      <c r="UUY1199" s="22"/>
      <c r="UUZ1199" s="22"/>
      <c r="UVA1199" s="22"/>
      <c r="UVB1199" s="22"/>
      <c r="UVC1199" s="22"/>
      <c r="UVD1199" s="22"/>
      <c r="UVE1199" s="22"/>
      <c r="UVF1199" s="22"/>
      <c r="UVG1199" s="22"/>
      <c r="UVH1199" s="22"/>
      <c r="UVI1199" s="22"/>
      <c r="UVJ1199" s="22"/>
      <c r="UVK1199" s="22"/>
      <c r="UVL1199" s="22"/>
      <c r="UVM1199" s="22"/>
      <c r="UVN1199" s="22"/>
      <c r="UVO1199" s="22"/>
      <c r="UVP1199" s="22"/>
      <c r="UVQ1199" s="22"/>
      <c r="UVR1199" s="22"/>
      <c r="UVS1199" s="22"/>
      <c r="UVT1199" s="22"/>
      <c r="UVU1199" s="22"/>
      <c r="UVV1199" s="22"/>
      <c r="UVW1199" s="22"/>
      <c r="UVX1199" s="22"/>
      <c r="UVY1199" s="22"/>
      <c r="UVZ1199" s="22"/>
      <c r="UWA1199" s="22"/>
      <c r="UWB1199" s="22"/>
      <c r="UWC1199" s="22"/>
      <c r="UWD1199" s="22"/>
      <c r="UWE1199" s="22"/>
      <c r="UWF1199" s="22"/>
      <c r="UWG1199" s="22"/>
      <c r="UWH1199" s="22"/>
      <c r="UWI1199" s="22"/>
      <c r="UWJ1199" s="22"/>
      <c r="UWK1199" s="22"/>
      <c r="UWL1199" s="22"/>
      <c r="UWM1199" s="22"/>
      <c r="UWN1199" s="22"/>
      <c r="UWO1199" s="22"/>
      <c r="UWP1199" s="22"/>
      <c r="UWQ1199" s="22"/>
      <c r="UWR1199" s="22"/>
      <c r="UWS1199" s="22"/>
      <c r="UWT1199" s="22"/>
      <c r="UWU1199" s="22"/>
      <c r="UWV1199" s="22"/>
      <c r="UWW1199" s="22"/>
      <c r="UWX1199" s="22"/>
      <c r="UWY1199" s="22"/>
      <c r="UWZ1199" s="22"/>
      <c r="UXA1199" s="22"/>
      <c r="UXB1199" s="22"/>
      <c r="UXC1199" s="22"/>
      <c r="UXD1199" s="22"/>
      <c r="UXE1199" s="22"/>
      <c r="UXF1199" s="22"/>
      <c r="UXG1199" s="22"/>
      <c r="UXH1199" s="22"/>
      <c r="UXI1199" s="22"/>
      <c r="UXJ1199" s="22"/>
      <c r="UXK1199" s="22"/>
      <c r="UXL1199" s="22"/>
      <c r="UXM1199" s="22"/>
      <c r="UXN1199" s="22"/>
      <c r="UXO1199" s="22"/>
      <c r="UXP1199" s="22"/>
      <c r="UXQ1199" s="22"/>
      <c r="UXR1199" s="22"/>
      <c r="UXS1199" s="22"/>
      <c r="UXT1199" s="22"/>
      <c r="UXU1199" s="22"/>
      <c r="UXV1199" s="22"/>
      <c r="UXW1199" s="22"/>
      <c r="UXX1199" s="22"/>
      <c r="UXY1199" s="22"/>
      <c r="UXZ1199" s="22"/>
      <c r="UYA1199" s="22"/>
      <c r="UYB1199" s="22"/>
      <c r="UYC1199" s="22"/>
      <c r="UYD1199" s="22"/>
      <c r="UYE1199" s="22"/>
      <c r="UYF1199" s="22"/>
      <c r="UYG1199" s="22"/>
      <c r="UYH1199" s="22"/>
      <c r="UYI1199" s="22"/>
      <c r="UYJ1199" s="22"/>
      <c r="UYK1199" s="22"/>
      <c r="UYL1199" s="22"/>
      <c r="UYM1199" s="22"/>
      <c r="UYN1199" s="22"/>
      <c r="UYO1199" s="22"/>
      <c r="UYP1199" s="22"/>
      <c r="UYQ1199" s="22"/>
      <c r="UYR1199" s="22"/>
      <c r="UYS1199" s="22"/>
      <c r="UYT1199" s="22"/>
      <c r="UYU1199" s="22"/>
      <c r="UYV1199" s="22"/>
      <c r="UYW1199" s="22"/>
      <c r="UYX1199" s="22"/>
      <c r="UYY1199" s="22"/>
      <c r="UYZ1199" s="22"/>
      <c r="UZA1199" s="22"/>
      <c r="UZB1199" s="22"/>
      <c r="UZC1199" s="22"/>
      <c r="UZD1199" s="22"/>
      <c r="UZE1199" s="22"/>
      <c r="UZF1199" s="22"/>
      <c r="UZG1199" s="22"/>
      <c r="UZH1199" s="22"/>
      <c r="UZI1199" s="22"/>
      <c r="UZJ1199" s="22"/>
      <c r="UZK1199" s="22"/>
      <c r="UZL1199" s="22"/>
      <c r="UZM1199" s="22"/>
      <c r="UZN1199" s="22"/>
      <c r="UZO1199" s="22"/>
      <c r="UZP1199" s="22"/>
      <c r="UZQ1199" s="22"/>
      <c r="UZR1199" s="22"/>
      <c r="UZS1199" s="22"/>
      <c r="UZT1199" s="22"/>
      <c r="UZU1199" s="22"/>
      <c r="UZV1199" s="22"/>
      <c r="UZW1199" s="22"/>
      <c r="UZX1199" s="22"/>
      <c r="UZY1199" s="22"/>
      <c r="UZZ1199" s="22"/>
      <c r="VAA1199" s="22"/>
      <c r="VAB1199" s="22"/>
      <c r="VAC1199" s="22"/>
      <c r="VAD1199" s="22"/>
      <c r="VAE1199" s="22"/>
      <c r="VAF1199" s="22"/>
      <c r="VAG1199" s="22"/>
      <c r="VAH1199" s="22"/>
      <c r="VAI1199" s="22"/>
      <c r="VAJ1199" s="22"/>
      <c r="VAK1199" s="22"/>
      <c r="VAL1199" s="22"/>
      <c r="VAM1199" s="22"/>
      <c r="VAN1199" s="22"/>
      <c r="VAO1199" s="22"/>
      <c r="VAP1199" s="22"/>
      <c r="VAQ1199" s="22"/>
      <c r="VAR1199" s="22"/>
      <c r="VAS1199" s="22"/>
      <c r="VAT1199" s="22"/>
      <c r="VAU1199" s="22"/>
      <c r="VAV1199" s="22"/>
      <c r="VAW1199" s="22"/>
      <c r="VAX1199" s="22"/>
      <c r="VAY1199" s="22"/>
      <c r="VAZ1199" s="22"/>
      <c r="VBA1199" s="22"/>
      <c r="VBB1199" s="22"/>
      <c r="VBC1199" s="22"/>
      <c r="VBD1199" s="22"/>
      <c r="VBE1199" s="22"/>
      <c r="VBF1199" s="22"/>
      <c r="VBG1199" s="22"/>
      <c r="VBH1199" s="22"/>
      <c r="VBI1199" s="22"/>
      <c r="VBJ1199" s="22"/>
      <c r="VBK1199" s="22"/>
      <c r="VBL1199" s="22"/>
      <c r="VBM1199" s="22"/>
      <c r="VBN1199" s="22"/>
      <c r="VBO1199" s="22"/>
      <c r="VBP1199" s="22"/>
      <c r="VBQ1199" s="22"/>
      <c r="VBR1199" s="22"/>
      <c r="VBS1199" s="22"/>
      <c r="VBT1199" s="22"/>
      <c r="VBU1199" s="22"/>
      <c r="VBV1199" s="22"/>
      <c r="VBW1199" s="22"/>
      <c r="VBX1199" s="22"/>
      <c r="VBY1199" s="22"/>
      <c r="VBZ1199" s="22"/>
      <c r="VCA1199" s="22"/>
      <c r="VCB1199" s="22"/>
      <c r="VCC1199" s="22"/>
      <c r="VCD1199" s="22"/>
      <c r="VCE1199" s="22"/>
      <c r="VCF1199" s="22"/>
      <c r="VCG1199" s="22"/>
      <c r="VCH1199" s="22"/>
      <c r="VCI1199" s="22"/>
      <c r="VCJ1199" s="22"/>
      <c r="VCK1199" s="22"/>
      <c r="VCL1199" s="22"/>
      <c r="VCM1199" s="22"/>
      <c r="VCN1199" s="22"/>
      <c r="VCO1199" s="22"/>
      <c r="VCP1199" s="22"/>
      <c r="VCQ1199" s="22"/>
      <c r="VCR1199" s="22"/>
      <c r="VCS1199" s="22"/>
      <c r="VCT1199" s="22"/>
      <c r="VCU1199" s="22"/>
      <c r="VCV1199" s="22"/>
      <c r="VCW1199" s="22"/>
      <c r="VCX1199" s="22"/>
      <c r="VCY1199" s="22"/>
      <c r="VCZ1199" s="22"/>
      <c r="VDA1199" s="22"/>
      <c r="VDB1199" s="22"/>
      <c r="VDC1199" s="22"/>
      <c r="VDD1199" s="22"/>
      <c r="VDE1199" s="22"/>
      <c r="VDF1199" s="22"/>
      <c r="VDG1199" s="22"/>
      <c r="VDH1199" s="22"/>
      <c r="VDI1199" s="22"/>
      <c r="VDJ1199" s="22"/>
      <c r="VDK1199" s="22"/>
      <c r="VDL1199" s="22"/>
      <c r="VDM1199" s="22"/>
      <c r="VDN1199" s="22"/>
      <c r="VDO1199" s="22"/>
      <c r="VDP1199" s="22"/>
      <c r="VDQ1199" s="22"/>
      <c r="VDR1199" s="22"/>
      <c r="VDS1199" s="22"/>
      <c r="VDT1199" s="22"/>
      <c r="VDU1199" s="22"/>
      <c r="VDV1199" s="22"/>
      <c r="VDW1199" s="22"/>
      <c r="VDX1199" s="22"/>
      <c r="VDY1199" s="22"/>
      <c r="VDZ1199" s="22"/>
      <c r="VEA1199" s="22"/>
      <c r="VEB1199" s="22"/>
      <c r="VEC1199" s="22"/>
      <c r="VED1199" s="22"/>
      <c r="VEE1199" s="22"/>
      <c r="VEF1199" s="22"/>
      <c r="VEG1199" s="22"/>
      <c r="VEH1199" s="22"/>
      <c r="VEI1199" s="22"/>
      <c r="VEJ1199" s="22"/>
      <c r="VEK1199" s="22"/>
      <c r="VEL1199" s="22"/>
      <c r="VEM1199" s="22"/>
      <c r="VEN1199" s="22"/>
      <c r="VEO1199" s="22"/>
      <c r="VEP1199" s="22"/>
      <c r="VEQ1199" s="22"/>
      <c r="VER1199" s="22"/>
      <c r="VES1199" s="22"/>
      <c r="VET1199" s="22"/>
      <c r="VEU1199" s="22"/>
      <c r="VEV1199" s="22"/>
      <c r="VEW1199" s="22"/>
      <c r="VEX1199" s="22"/>
      <c r="VEY1199" s="22"/>
      <c r="VEZ1199" s="22"/>
      <c r="VFA1199" s="22"/>
      <c r="VFB1199" s="22"/>
      <c r="VFC1199" s="22"/>
      <c r="VFD1199" s="22"/>
      <c r="VFE1199" s="22"/>
      <c r="VFF1199" s="22"/>
      <c r="VFG1199" s="22"/>
      <c r="VFH1199" s="22"/>
      <c r="VFI1199" s="22"/>
      <c r="VFJ1199" s="22"/>
      <c r="VFK1199" s="22"/>
      <c r="VFL1199" s="22"/>
      <c r="VFM1199" s="22"/>
      <c r="VFN1199" s="22"/>
      <c r="VFO1199" s="22"/>
      <c r="VFP1199" s="22"/>
      <c r="VFQ1199" s="22"/>
      <c r="VFR1199" s="22"/>
      <c r="VFS1199" s="22"/>
      <c r="VFT1199" s="22"/>
      <c r="VFU1199" s="22"/>
      <c r="VFV1199" s="22"/>
      <c r="VFW1199" s="22"/>
      <c r="VFX1199" s="22"/>
      <c r="VFY1199" s="22"/>
      <c r="VFZ1199" s="22"/>
      <c r="VGA1199" s="22"/>
      <c r="VGB1199" s="22"/>
      <c r="VGC1199" s="22"/>
      <c r="VGD1199" s="22"/>
      <c r="VGE1199" s="22"/>
      <c r="VGF1199" s="22"/>
      <c r="VGG1199" s="22"/>
      <c r="VGH1199" s="22"/>
      <c r="VGI1199" s="22"/>
      <c r="VGJ1199" s="22"/>
      <c r="VGK1199" s="22"/>
      <c r="VGL1199" s="22"/>
      <c r="VGM1199" s="22"/>
      <c r="VGN1199" s="22"/>
      <c r="VGO1199" s="22"/>
      <c r="VGP1199" s="22"/>
      <c r="VGQ1199" s="22"/>
      <c r="VGR1199" s="22"/>
      <c r="VGS1199" s="22"/>
      <c r="VGT1199" s="22"/>
      <c r="VGU1199" s="22"/>
      <c r="VGV1199" s="22"/>
      <c r="VGW1199" s="22"/>
      <c r="VGX1199" s="22"/>
      <c r="VGY1199" s="22"/>
      <c r="VGZ1199" s="22"/>
      <c r="VHA1199" s="22"/>
      <c r="VHB1199" s="22"/>
      <c r="VHC1199" s="22"/>
      <c r="VHD1199" s="22"/>
      <c r="VHE1199" s="22"/>
      <c r="VHF1199" s="22"/>
      <c r="VHG1199" s="22"/>
      <c r="VHH1199" s="22"/>
      <c r="VHI1199" s="22"/>
      <c r="VHJ1199" s="22"/>
      <c r="VHK1199" s="22"/>
      <c r="VHL1199" s="22"/>
      <c r="VHM1199" s="22"/>
      <c r="VHN1199" s="22"/>
      <c r="VHO1199" s="22"/>
      <c r="VHP1199" s="22"/>
      <c r="VHQ1199" s="22"/>
      <c r="VHR1199" s="22"/>
      <c r="VHS1199" s="22"/>
      <c r="VHT1199" s="22"/>
      <c r="VHU1199" s="22"/>
      <c r="VHV1199" s="22"/>
      <c r="VHW1199" s="22"/>
      <c r="VHX1199" s="22"/>
      <c r="VHY1199" s="22"/>
      <c r="VHZ1199" s="22"/>
      <c r="VIA1199" s="22"/>
      <c r="VIB1199" s="22"/>
      <c r="VIC1199" s="22"/>
      <c r="VID1199" s="22"/>
      <c r="VIE1199" s="22"/>
      <c r="VIF1199" s="22"/>
      <c r="VIG1199" s="22"/>
      <c r="VIH1199" s="22"/>
      <c r="VII1199" s="22"/>
      <c r="VIJ1199" s="22"/>
      <c r="VIK1199" s="22"/>
      <c r="VIL1199" s="22"/>
      <c r="VIM1199" s="22"/>
      <c r="VIN1199" s="22"/>
      <c r="VIO1199" s="22"/>
      <c r="VIP1199" s="22"/>
      <c r="VIQ1199" s="22"/>
      <c r="VIR1199" s="22"/>
      <c r="VIS1199" s="22"/>
      <c r="VIT1199" s="22"/>
      <c r="VIU1199" s="22"/>
      <c r="VIV1199" s="22"/>
      <c r="VIW1199" s="22"/>
      <c r="VIX1199" s="22"/>
      <c r="VIY1199" s="22"/>
      <c r="VIZ1199" s="22"/>
      <c r="VJA1199" s="22"/>
      <c r="VJB1199" s="22"/>
      <c r="VJC1199" s="22"/>
      <c r="VJD1199" s="22"/>
      <c r="VJE1199" s="22"/>
      <c r="VJF1199" s="22"/>
      <c r="VJG1199" s="22"/>
      <c r="VJH1199" s="22"/>
      <c r="VJI1199" s="22"/>
      <c r="VJJ1199" s="22"/>
      <c r="VJK1199" s="22"/>
      <c r="VJL1199" s="22"/>
      <c r="VJM1199" s="22"/>
      <c r="VJN1199" s="22"/>
      <c r="VJO1199" s="22"/>
      <c r="VJP1199" s="22"/>
      <c r="VJQ1199" s="22"/>
      <c r="VJR1199" s="22"/>
      <c r="VJS1199" s="22"/>
      <c r="VJT1199" s="22"/>
      <c r="VJU1199" s="22"/>
      <c r="VJV1199" s="22"/>
      <c r="VJW1199" s="22"/>
      <c r="VJX1199" s="22"/>
      <c r="VJY1199" s="22"/>
      <c r="VJZ1199" s="22"/>
      <c r="VKA1199" s="22"/>
      <c r="VKB1199" s="22"/>
      <c r="VKC1199" s="22"/>
      <c r="VKD1199" s="22"/>
      <c r="VKE1199" s="22"/>
      <c r="VKF1199" s="22"/>
      <c r="VKG1199" s="22"/>
      <c r="VKH1199" s="22"/>
      <c r="VKI1199" s="22"/>
      <c r="VKJ1199" s="22"/>
      <c r="VKK1199" s="22"/>
      <c r="VKL1199" s="22"/>
      <c r="VKM1199" s="22"/>
      <c r="VKN1199" s="22"/>
      <c r="VKO1199" s="22"/>
      <c r="VKP1199" s="22"/>
      <c r="VKQ1199" s="22"/>
      <c r="VKR1199" s="22"/>
      <c r="VKS1199" s="22"/>
      <c r="VKT1199" s="22"/>
      <c r="VKU1199" s="22"/>
      <c r="VKV1199" s="22"/>
      <c r="VKW1199" s="22"/>
      <c r="VKX1199" s="22"/>
      <c r="VKY1199" s="22"/>
      <c r="VKZ1199" s="22"/>
      <c r="VLA1199" s="22"/>
      <c r="VLB1199" s="22"/>
      <c r="VLC1199" s="22"/>
      <c r="VLD1199" s="22"/>
      <c r="VLE1199" s="22"/>
      <c r="VLF1199" s="22"/>
      <c r="VLG1199" s="22"/>
      <c r="VLH1199" s="22"/>
      <c r="VLI1199" s="22"/>
      <c r="VLJ1199" s="22"/>
      <c r="VLK1199" s="22"/>
      <c r="VLL1199" s="22"/>
      <c r="VLM1199" s="22"/>
      <c r="VLN1199" s="22"/>
      <c r="VLO1199" s="22"/>
      <c r="VLP1199" s="22"/>
      <c r="VLQ1199" s="22"/>
      <c r="VLR1199" s="22"/>
      <c r="VLS1199" s="22"/>
      <c r="VLT1199" s="22"/>
      <c r="VLU1199" s="22"/>
      <c r="VLV1199" s="22"/>
      <c r="VLW1199" s="22"/>
      <c r="VLX1199" s="22"/>
      <c r="VLY1199" s="22"/>
      <c r="VLZ1199" s="22"/>
      <c r="VMA1199" s="22"/>
      <c r="VMB1199" s="22"/>
      <c r="VMC1199" s="22"/>
      <c r="VMD1199" s="22"/>
      <c r="VME1199" s="22"/>
      <c r="VMF1199" s="22"/>
      <c r="VMG1199" s="22"/>
      <c r="VMH1199" s="22"/>
      <c r="VMI1199" s="22"/>
      <c r="VMJ1199" s="22"/>
      <c r="VMK1199" s="22"/>
      <c r="VML1199" s="22"/>
      <c r="VMM1199" s="22"/>
      <c r="VMN1199" s="22"/>
      <c r="VMO1199" s="22"/>
      <c r="VMP1199" s="22"/>
      <c r="VMQ1199" s="22"/>
      <c r="VMR1199" s="22"/>
      <c r="VMS1199" s="22"/>
      <c r="VMT1199" s="22"/>
      <c r="VMU1199" s="22"/>
      <c r="VMV1199" s="22"/>
      <c r="VMW1199" s="22"/>
      <c r="VMX1199" s="22"/>
      <c r="VMY1199" s="22"/>
      <c r="VMZ1199" s="22"/>
      <c r="VNA1199" s="22"/>
      <c r="VNB1199" s="22"/>
      <c r="VNC1199" s="22"/>
      <c r="VND1199" s="22"/>
      <c r="VNE1199" s="22"/>
      <c r="VNF1199" s="22"/>
      <c r="VNG1199" s="22"/>
      <c r="VNH1199" s="22"/>
      <c r="VNI1199" s="22"/>
      <c r="VNJ1199" s="22"/>
      <c r="VNK1199" s="22"/>
      <c r="VNL1199" s="22"/>
      <c r="VNM1199" s="22"/>
      <c r="VNN1199" s="22"/>
      <c r="VNO1199" s="22"/>
      <c r="VNP1199" s="22"/>
      <c r="VNQ1199" s="22"/>
      <c r="VNR1199" s="22"/>
      <c r="VNS1199" s="22"/>
      <c r="VNT1199" s="22"/>
      <c r="VNU1199" s="22"/>
      <c r="VNV1199" s="22"/>
      <c r="VNW1199" s="22"/>
      <c r="VNX1199" s="22"/>
      <c r="VNY1199" s="22"/>
      <c r="VNZ1199" s="22"/>
      <c r="VOA1199" s="22"/>
      <c r="VOB1199" s="22"/>
      <c r="VOC1199" s="22"/>
      <c r="VOD1199" s="22"/>
      <c r="VOE1199" s="22"/>
      <c r="VOF1199" s="22"/>
      <c r="VOG1199" s="22"/>
      <c r="VOH1199" s="22"/>
      <c r="VOI1199" s="22"/>
      <c r="VOJ1199" s="22"/>
      <c r="VOK1199" s="22"/>
      <c r="VOL1199" s="22"/>
      <c r="VOM1199" s="22"/>
      <c r="VON1199" s="22"/>
      <c r="VOO1199" s="22"/>
      <c r="VOP1199" s="22"/>
      <c r="VOQ1199" s="22"/>
      <c r="VOR1199" s="22"/>
      <c r="VOS1199" s="22"/>
      <c r="VOT1199" s="22"/>
      <c r="VOU1199" s="22"/>
      <c r="VOV1199" s="22"/>
      <c r="VOW1199" s="22"/>
      <c r="VOX1199" s="22"/>
      <c r="VOY1199" s="22"/>
      <c r="VOZ1199" s="22"/>
      <c r="VPA1199" s="22"/>
      <c r="VPB1199" s="22"/>
      <c r="VPC1199" s="22"/>
      <c r="VPD1199" s="22"/>
      <c r="VPE1199" s="22"/>
      <c r="VPF1199" s="22"/>
      <c r="VPG1199" s="22"/>
      <c r="VPH1199" s="22"/>
      <c r="VPI1199" s="22"/>
      <c r="VPJ1199" s="22"/>
      <c r="VPK1199" s="22"/>
      <c r="VPL1199" s="22"/>
      <c r="VPM1199" s="22"/>
      <c r="VPN1199" s="22"/>
      <c r="VPO1199" s="22"/>
      <c r="VPP1199" s="22"/>
      <c r="VPQ1199" s="22"/>
      <c r="VPR1199" s="22"/>
      <c r="VPS1199" s="22"/>
      <c r="VPT1199" s="22"/>
      <c r="VPU1199" s="22"/>
      <c r="VPV1199" s="22"/>
      <c r="VPW1199" s="22"/>
      <c r="VPX1199" s="22"/>
      <c r="VPY1199" s="22"/>
      <c r="VPZ1199" s="22"/>
      <c r="VQA1199" s="22"/>
      <c r="VQB1199" s="22"/>
      <c r="VQC1199" s="22"/>
      <c r="VQD1199" s="22"/>
      <c r="VQE1199" s="22"/>
      <c r="VQF1199" s="22"/>
      <c r="VQG1199" s="22"/>
      <c r="VQH1199" s="22"/>
      <c r="VQI1199" s="22"/>
      <c r="VQJ1199" s="22"/>
      <c r="VQK1199" s="22"/>
      <c r="VQL1199" s="22"/>
      <c r="VQM1199" s="22"/>
      <c r="VQN1199" s="22"/>
      <c r="VQO1199" s="22"/>
      <c r="VQP1199" s="22"/>
      <c r="VQQ1199" s="22"/>
      <c r="VQR1199" s="22"/>
      <c r="VQS1199" s="22"/>
      <c r="VQT1199" s="22"/>
      <c r="VQU1199" s="22"/>
      <c r="VQV1199" s="22"/>
      <c r="VQW1199" s="22"/>
      <c r="VQX1199" s="22"/>
      <c r="VQY1199" s="22"/>
      <c r="VQZ1199" s="22"/>
      <c r="VRA1199" s="22"/>
      <c r="VRB1199" s="22"/>
      <c r="VRC1199" s="22"/>
      <c r="VRD1199" s="22"/>
      <c r="VRE1199" s="22"/>
      <c r="VRF1199" s="22"/>
      <c r="VRG1199" s="22"/>
      <c r="VRH1199" s="22"/>
      <c r="VRI1199" s="22"/>
      <c r="VRJ1199" s="22"/>
      <c r="VRK1199" s="22"/>
      <c r="VRL1199" s="22"/>
      <c r="VRM1199" s="22"/>
      <c r="VRN1199" s="22"/>
      <c r="VRO1199" s="22"/>
      <c r="VRP1199" s="22"/>
      <c r="VRQ1199" s="22"/>
      <c r="VRR1199" s="22"/>
      <c r="VRS1199" s="22"/>
      <c r="VRT1199" s="22"/>
      <c r="VRU1199" s="22"/>
      <c r="VRV1199" s="22"/>
      <c r="VRW1199" s="22"/>
      <c r="VRX1199" s="22"/>
      <c r="VRY1199" s="22"/>
      <c r="VRZ1199" s="22"/>
      <c r="VSA1199" s="22"/>
      <c r="VSB1199" s="22"/>
      <c r="VSC1199" s="22"/>
      <c r="VSD1199" s="22"/>
      <c r="VSE1199" s="22"/>
      <c r="VSF1199" s="22"/>
      <c r="VSG1199" s="22"/>
      <c r="VSH1199" s="22"/>
      <c r="VSI1199" s="22"/>
      <c r="VSJ1199" s="22"/>
      <c r="VSK1199" s="22"/>
      <c r="VSL1199" s="22"/>
      <c r="VSM1199" s="22"/>
      <c r="VSN1199" s="22"/>
      <c r="VSO1199" s="22"/>
      <c r="VSP1199" s="22"/>
      <c r="VSQ1199" s="22"/>
      <c r="VSR1199" s="22"/>
      <c r="VSS1199" s="22"/>
      <c r="VST1199" s="22"/>
      <c r="VSU1199" s="22"/>
      <c r="VSV1199" s="22"/>
      <c r="VSW1199" s="22"/>
      <c r="VSX1199" s="22"/>
      <c r="VSY1199" s="22"/>
      <c r="VSZ1199" s="22"/>
      <c r="VTA1199" s="22"/>
      <c r="VTB1199" s="22"/>
      <c r="VTC1199" s="22"/>
      <c r="VTD1199" s="22"/>
      <c r="VTE1199" s="22"/>
      <c r="VTF1199" s="22"/>
      <c r="VTG1199" s="22"/>
      <c r="VTH1199" s="22"/>
      <c r="VTI1199" s="22"/>
      <c r="VTJ1199" s="22"/>
      <c r="VTK1199" s="22"/>
      <c r="VTL1199" s="22"/>
      <c r="VTM1199" s="22"/>
      <c r="VTN1199" s="22"/>
      <c r="VTO1199" s="22"/>
      <c r="VTP1199" s="22"/>
      <c r="VTQ1199" s="22"/>
      <c r="VTR1199" s="22"/>
      <c r="VTS1199" s="22"/>
      <c r="VTT1199" s="22"/>
      <c r="VTU1199" s="22"/>
      <c r="VTV1199" s="22"/>
      <c r="VTW1199" s="22"/>
      <c r="VTX1199" s="22"/>
      <c r="VTY1199" s="22"/>
      <c r="VTZ1199" s="22"/>
      <c r="VUA1199" s="22"/>
      <c r="VUB1199" s="22"/>
      <c r="VUC1199" s="22"/>
      <c r="VUD1199" s="22"/>
      <c r="VUE1199" s="22"/>
      <c r="VUF1199" s="22"/>
      <c r="VUG1199" s="22"/>
      <c r="VUH1199" s="22"/>
      <c r="VUI1199" s="22"/>
      <c r="VUJ1199" s="22"/>
      <c r="VUK1199" s="22"/>
      <c r="VUL1199" s="22"/>
      <c r="VUM1199" s="22"/>
      <c r="VUN1199" s="22"/>
      <c r="VUO1199" s="22"/>
      <c r="VUP1199" s="22"/>
      <c r="VUQ1199" s="22"/>
      <c r="VUR1199" s="22"/>
      <c r="VUS1199" s="22"/>
      <c r="VUT1199" s="22"/>
      <c r="VUU1199" s="22"/>
      <c r="VUV1199" s="22"/>
      <c r="VUW1199" s="22"/>
      <c r="VUX1199" s="22"/>
      <c r="VUY1199" s="22"/>
      <c r="VUZ1199" s="22"/>
      <c r="VVA1199" s="22"/>
      <c r="VVB1199" s="22"/>
      <c r="VVC1199" s="22"/>
      <c r="VVD1199" s="22"/>
      <c r="VVE1199" s="22"/>
      <c r="VVF1199" s="22"/>
      <c r="VVG1199" s="22"/>
      <c r="VVH1199" s="22"/>
      <c r="VVI1199" s="22"/>
      <c r="VVJ1199" s="22"/>
      <c r="VVK1199" s="22"/>
      <c r="VVL1199" s="22"/>
      <c r="VVM1199" s="22"/>
      <c r="VVN1199" s="22"/>
      <c r="VVO1199" s="22"/>
      <c r="VVP1199" s="22"/>
      <c r="VVQ1199" s="22"/>
      <c r="VVR1199" s="22"/>
      <c r="VVS1199" s="22"/>
      <c r="VVT1199" s="22"/>
      <c r="VVU1199" s="22"/>
      <c r="VVV1199" s="22"/>
      <c r="VVW1199" s="22"/>
      <c r="VVX1199" s="22"/>
      <c r="VVY1199" s="22"/>
      <c r="VVZ1199" s="22"/>
      <c r="VWA1199" s="22"/>
      <c r="VWB1199" s="22"/>
      <c r="VWC1199" s="22"/>
      <c r="VWD1199" s="22"/>
      <c r="VWE1199" s="22"/>
      <c r="VWF1199" s="22"/>
      <c r="VWG1199" s="22"/>
      <c r="VWH1199" s="22"/>
      <c r="VWI1199" s="22"/>
      <c r="VWJ1199" s="22"/>
      <c r="VWK1199" s="22"/>
      <c r="VWL1199" s="22"/>
      <c r="VWM1199" s="22"/>
      <c r="VWN1199" s="22"/>
      <c r="VWO1199" s="22"/>
      <c r="VWP1199" s="22"/>
      <c r="VWQ1199" s="22"/>
      <c r="VWR1199" s="22"/>
      <c r="VWS1199" s="22"/>
      <c r="VWT1199" s="22"/>
      <c r="VWU1199" s="22"/>
      <c r="VWV1199" s="22"/>
      <c r="VWW1199" s="22"/>
      <c r="VWX1199" s="22"/>
      <c r="VWY1199" s="22"/>
      <c r="VWZ1199" s="22"/>
      <c r="VXA1199" s="22"/>
      <c r="VXB1199" s="22"/>
      <c r="VXC1199" s="22"/>
      <c r="VXD1199" s="22"/>
      <c r="VXE1199" s="22"/>
      <c r="VXF1199" s="22"/>
      <c r="VXG1199" s="22"/>
      <c r="VXH1199" s="22"/>
      <c r="VXI1199" s="22"/>
      <c r="VXJ1199" s="22"/>
      <c r="VXK1199" s="22"/>
      <c r="VXL1199" s="22"/>
      <c r="VXM1199" s="22"/>
      <c r="VXN1199" s="22"/>
      <c r="VXO1199" s="22"/>
      <c r="VXP1199" s="22"/>
      <c r="VXQ1199" s="22"/>
      <c r="VXR1199" s="22"/>
      <c r="VXS1199" s="22"/>
      <c r="VXT1199" s="22"/>
      <c r="VXU1199" s="22"/>
      <c r="VXV1199" s="22"/>
      <c r="VXW1199" s="22"/>
      <c r="VXX1199" s="22"/>
      <c r="VXY1199" s="22"/>
      <c r="VXZ1199" s="22"/>
      <c r="VYA1199" s="22"/>
      <c r="VYB1199" s="22"/>
      <c r="VYC1199" s="22"/>
      <c r="VYD1199" s="22"/>
      <c r="VYE1199" s="22"/>
      <c r="VYF1199" s="22"/>
      <c r="VYG1199" s="22"/>
      <c r="VYH1199" s="22"/>
      <c r="VYI1199" s="22"/>
      <c r="VYJ1199" s="22"/>
      <c r="VYK1199" s="22"/>
      <c r="VYL1199" s="22"/>
      <c r="VYM1199" s="22"/>
      <c r="VYN1199" s="22"/>
      <c r="VYO1199" s="22"/>
      <c r="VYP1199" s="22"/>
      <c r="VYQ1199" s="22"/>
      <c r="VYR1199" s="22"/>
      <c r="VYS1199" s="22"/>
      <c r="VYT1199" s="22"/>
      <c r="VYU1199" s="22"/>
      <c r="VYV1199" s="22"/>
      <c r="VYW1199" s="22"/>
      <c r="VYX1199" s="22"/>
      <c r="VYY1199" s="22"/>
      <c r="VYZ1199" s="22"/>
      <c r="VZA1199" s="22"/>
      <c r="VZB1199" s="22"/>
      <c r="VZC1199" s="22"/>
      <c r="VZD1199" s="22"/>
      <c r="VZE1199" s="22"/>
      <c r="VZF1199" s="22"/>
      <c r="VZG1199" s="22"/>
      <c r="VZH1199" s="22"/>
      <c r="VZI1199" s="22"/>
      <c r="VZJ1199" s="22"/>
      <c r="VZK1199" s="22"/>
      <c r="VZL1199" s="22"/>
      <c r="VZM1199" s="22"/>
      <c r="VZN1199" s="22"/>
      <c r="VZO1199" s="22"/>
      <c r="VZP1199" s="22"/>
      <c r="VZQ1199" s="22"/>
      <c r="VZR1199" s="22"/>
      <c r="VZS1199" s="22"/>
      <c r="VZT1199" s="22"/>
      <c r="VZU1199" s="22"/>
      <c r="VZV1199" s="22"/>
      <c r="VZW1199" s="22"/>
      <c r="VZX1199" s="22"/>
      <c r="VZY1199" s="22"/>
      <c r="VZZ1199" s="22"/>
      <c r="WAA1199" s="22"/>
      <c r="WAB1199" s="22"/>
      <c r="WAC1199" s="22"/>
      <c r="WAD1199" s="22"/>
      <c r="WAE1199" s="22"/>
      <c r="WAF1199" s="22"/>
      <c r="WAG1199" s="22"/>
      <c r="WAH1199" s="22"/>
      <c r="WAI1199" s="22"/>
      <c r="WAJ1199" s="22"/>
      <c r="WAK1199" s="22"/>
      <c r="WAL1199" s="22"/>
      <c r="WAM1199" s="22"/>
      <c r="WAN1199" s="22"/>
      <c r="WAO1199" s="22"/>
      <c r="WAP1199" s="22"/>
      <c r="WAQ1199" s="22"/>
      <c r="WAR1199" s="22"/>
      <c r="WAS1199" s="22"/>
      <c r="WAT1199" s="22"/>
      <c r="WAU1199" s="22"/>
      <c r="WAV1199" s="22"/>
      <c r="WAW1199" s="22"/>
      <c r="WAX1199" s="22"/>
      <c r="WAY1199" s="22"/>
      <c r="WAZ1199" s="22"/>
      <c r="WBA1199" s="22"/>
      <c r="WBB1199" s="22"/>
      <c r="WBC1199" s="22"/>
      <c r="WBD1199" s="22"/>
      <c r="WBE1199" s="22"/>
      <c r="WBF1199" s="22"/>
      <c r="WBG1199" s="22"/>
      <c r="WBH1199" s="22"/>
      <c r="WBI1199" s="22"/>
      <c r="WBJ1199" s="22"/>
      <c r="WBK1199" s="22"/>
      <c r="WBL1199" s="22"/>
      <c r="WBM1199" s="22"/>
      <c r="WBN1199" s="22"/>
      <c r="WBO1199" s="22"/>
      <c r="WBP1199" s="22"/>
      <c r="WBQ1199" s="22"/>
      <c r="WBR1199" s="22"/>
      <c r="WBS1199" s="22"/>
      <c r="WBT1199" s="22"/>
      <c r="WBU1199" s="22"/>
      <c r="WBV1199" s="22"/>
      <c r="WBW1199" s="22"/>
      <c r="WBX1199" s="22"/>
      <c r="WBY1199" s="22"/>
      <c r="WBZ1199" s="22"/>
      <c r="WCA1199" s="22"/>
      <c r="WCB1199" s="22"/>
      <c r="WCC1199" s="22"/>
      <c r="WCD1199" s="22"/>
      <c r="WCE1199" s="22"/>
      <c r="WCF1199" s="22"/>
      <c r="WCG1199" s="22"/>
      <c r="WCH1199" s="22"/>
      <c r="WCI1199" s="22"/>
      <c r="WCJ1199" s="22"/>
      <c r="WCK1199" s="22"/>
      <c r="WCL1199" s="22"/>
      <c r="WCM1199" s="22"/>
      <c r="WCN1199" s="22"/>
      <c r="WCO1199" s="22"/>
      <c r="WCP1199" s="22"/>
      <c r="WCQ1199" s="22"/>
      <c r="WCR1199" s="22"/>
      <c r="WCS1199" s="22"/>
      <c r="WCT1199" s="22"/>
      <c r="WCU1199" s="22"/>
      <c r="WCV1199" s="22"/>
      <c r="WCW1199" s="22"/>
      <c r="WCX1199" s="22"/>
      <c r="WCY1199" s="22"/>
      <c r="WCZ1199" s="22"/>
      <c r="WDA1199" s="22"/>
      <c r="WDB1199" s="22"/>
      <c r="WDC1199" s="22"/>
      <c r="WDD1199" s="22"/>
      <c r="WDE1199" s="22"/>
      <c r="WDF1199" s="22"/>
      <c r="WDG1199" s="22"/>
      <c r="WDH1199" s="22"/>
      <c r="WDI1199" s="22"/>
      <c r="WDJ1199" s="22"/>
      <c r="WDK1199" s="22"/>
      <c r="WDL1199" s="22"/>
      <c r="WDM1199" s="22"/>
      <c r="WDN1199" s="22"/>
      <c r="WDO1199" s="22"/>
      <c r="WDP1199" s="22"/>
      <c r="WDQ1199" s="22"/>
      <c r="WDR1199" s="22"/>
      <c r="WDS1199" s="22"/>
      <c r="WDT1199" s="22"/>
      <c r="WDU1199" s="22"/>
      <c r="WDV1199" s="22"/>
      <c r="WDW1199" s="22"/>
      <c r="WDX1199" s="22"/>
      <c r="WDY1199" s="22"/>
      <c r="WDZ1199" s="22"/>
      <c r="WEA1199" s="22"/>
      <c r="WEB1199" s="22"/>
      <c r="WEC1199" s="22"/>
      <c r="WED1199" s="22"/>
      <c r="WEE1199" s="22"/>
      <c r="WEF1199" s="22"/>
      <c r="WEG1199" s="22"/>
      <c r="WEH1199" s="22"/>
      <c r="WEI1199" s="22"/>
      <c r="WEJ1199" s="22"/>
      <c r="WEK1199" s="22"/>
      <c r="WEL1199" s="22"/>
      <c r="WEM1199" s="22"/>
      <c r="WEN1199" s="22"/>
      <c r="WEO1199" s="22"/>
      <c r="WEP1199" s="22"/>
      <c r="WEQ1199" s="22"/>
      <c r="WER1199" s="22"/>
      <c r="WES1199" s="22"/>
      <c r="WET1199" s="22"/>
      <c r="WEU1199" s="22"/>
      <c r="WEV1199" s="22"/>
      <c r="WEW1199" s="22"/>
      <c r="WEX1199" s="22"/>
      <c r="WEY1199" s="22"/>
      <c r="WEZ1199" s="22"/>
      <c r="WFA1199" s="22"/>
      <c r="WFB1199" s="22"/>
      <c r="WFC1199" s="22"/>
      <c r="WFD1199" s="22"/>
      <c r="WFE1199" s="22"/>
      <c r="WFF1199" s="22"/>
      <c r="WFG1199" s="22"/>
      <c r="WFH1199" s="22"/>
      <c r="WFI1199" s="22"/>
      <c r="WFJ1199" s="22"/>
      <c r="WFK1199" s="22"/>
      <c r="WFL1199" s="22"/>
      <c r="WFM1199" s="22"/>
      <c r="WFN1199" s="22"/>
      <c r="WFO1199" s="22"/>
      <c r="WFP1199" s="22"/>
      <c r="WFQ1199" s="22"/>
      <c r="WFR1199" s="22"/>
      <c r="WFS1199" s="22"/>
      <c r="WFT1199" s="22"/>
      <c r="WFU1199" s="22"/>
      <c r="WFV1199" s="22"/>
      <c r="WFW1199" s="22"/>
      <c r="WFX1199" s="22"/>
      <c r="WFY1199" s="22"/>
      <c r="WFZ1199" s="22"/>
      <c r="WGA1199" s="22"/>
      <c r="WGB1199" s="22"/>
      <c r="WGC1199" s="22"/>
      <c r="WGD1199" s="22"/>
      <c r="WGE1199" s="22"/>
      <c r="WGF1199" s="22"/>
      <c r="WGG1199" s="22"/>
      <c r="WGH1199" s="22"/>
      <c r="WGI1199" s="22"/>
      <c r="WGJ1199" s="22"/>
      <c r="WGK1199" s="22"/>
      <c r="WGL1199" s="22"/>
      <c r="WGM1199" s="22"/>
      <c r="WGN1199" s="22"/>
      <c r="WGO1199" s="22"/>
      <c r="WGP1199" s="22"/>
      <c r="WGQ1199" s="22"/>
      <c r="WGR1199" s="22"/>
      <c r="WGS1199" s="22"/>
      <c r="WGT1199" s="22"/>
      <c r="WGU1199" s="22"/>
      <c r="WGV1199" s="22"/>
      <c r="WGW1199" s="22"/>
      <c r="WGX1199" s="22"/>
      <c r="WGY1199" s="22"/>
      <c r="WGZ1199" s="22"/>
      <c r="WHA1199" s="22"/>
      <c r="WHB1199" s="22"/>
      <c r="WHC1199" s="22"/>
      <c r="WHD1199" s="22"/>
      <c r="WHE1199" s="22"/>
      <c r="WHF1199" s="22"/>
      <c r="WHG1199" s="22"/>
      <c r="WHH1199" s="22"/>
      <c r="WHI1199" s="22"/>
      <c r="WHJ1199" s="22"/>
      <c r="WHK1199" s="22"/>
      <c r="WHL1199" s="22"/>
      <c r="WHM1199" s="22"/>
      <c r="WHN1199" s="22"/>
      <c r="WHO1199" s="22"/>
      <c r="WHP1199" s="22"/>
      <c r="WHQ1199" s="22"/>
      <c r="WHR1199" s="22"/>
      <c r="WHS1199" s="22"/>
      <c r="WHT1199" s="22"/>
      <c r="WHU1199" s="22"/>
      <c r="WHV1199" s="22"/>
      <c r="WHW1199" s="22"/>
      <c r="WHX1199" s="22"/>
      <c r="WHY1199" s="22"/>
      <c r="WHZ1199" s="22"/>
      <c r="WIA1199" s="22"/>
      <c r="WIB1199" s="22"/>
      <c r="WIC1199" s="22"/>
      <c r="WID1199" s="22"/>
      <c r="WIE1199" s="22"/>
      <c r="WIF1199" s="22"/>
      <c r="WIG1199" s="22"/>
      <c r="WIH1199" s="22"/>
      <c r="WII1199" s="22"/>
      <c r="WIJ1199" s="22"/>
      <c r="WIK1199" s="22"/>
      <c r="WIL1199" s="22"/>
      <c r="WIM1199" s="22"/>
      <c r="WIN1199" s="22"/>
      <c r="WIO1199" s="22"/>
      <c r="WIP1199" s="22"/>
      <c r="WIQ1199" s="22"/>
      <c r="WIR1199" s="22"/>
      <c r="WIS1199" s="22"/>
      <c r="WIT1199" s="22"/>
      <c r="WIU1199" s="22"/>
      <c r="WIV1199" s="22"/>
      <c r="WIW1199" s="22"/>
      <c r="WIX1199" s="22"/>
      <c r="WIY1199" s="22"/>
      <c r="WIZ1199" s="22"/>
      <c r="WJA1199" s="22"/>
      <c r="WJB1199" s="22"/>
      <c r="WJC1199" s="22"/>
      <c r="WJD1199" s="22"/>
      <c r="WJE1199" s="22"/>
      <c r="WJF1199" s="22"/>
      <c r="WJG1199" s="22"/>
      <c r="WJH1199" s="22"/>
      <c r="WJI1199" s="22"/>
      <c r="WJJ1199" s="22"/>
      <c r="WJK1199" s="22"/>
      <c r="WJL1199" s="22"/>
      <c r="WJM1199" s="22"/>
      <c r="WJN1199" s="22"/>
      <c r="WJO1199" s="22"/>
      <c r="WJP1199" s="22"/>
      <c r="WJQ1199" s="22"/>
      <c r="WJR1199" s="22"/>
      <c r="WJS1199" s="22"/>
      <c r="WJT1199" s="22"/>
      <c r="WJU1199" s="22"/>
      <c r="WJV1199" s="22"/>
      <c r="WJW1199" s="22"/>
      <c r="WJX1199" s="22"/>
      <c r="WJY1199" s="22"/>
      <c r="WJZ1199" s="22"/>
      <c r="WKA1199" s="22"/>
      <c r="WKB1199" s="22"/>
      <c r="WKC1199" s="22"/>
      <c r="WKD1199" s="22"/>
      <c r="WKE1199" s="22"/>
      <c r="WKF1199" s="22"/>
      <c r="WKG1199" s="22"/>
      <c r="WKH1199" s="22"/>
      <c r="WKI1199" s="22"/>
      <c r="WKJ1199" s="22"/>
      <c r="WKK1199" s="22"/>
      <c r="WKL1199" s="22"/>
      <c r="WKM1199" s="22"/>
      <c r="WKN1199" s="22"/>
      <c r="WKO1199" s="22"/>
      <c r="WKP1199" s="22"/>
      <c r="WKQ1199" s="22"/>
      <c r="WKR1199" s="22"/>
      <c r="WKS1199" s="22"/>
      <c r="WKT1199" s="22"/>
      <c r="WKU1199" s="22"/>
      <c r="WKV1199" s="22"/>
      <c r="WKW1199" s="22"/>
      <c r="WKX1199" s="22"/>
      <c r="WKY1199" s="22"/>
      <c r="WKZ1199" s="22"/>
      <c r="WLA1199" s="22"/>
      <c r="WLB1199" s="22"/>
      <c r="WLC1199" s="22"/>
      <c r="WLD1199" s="22"/>
      <c r="WLE1199" s="22"/>
      <c r="WLF1199" s="22"/>
      <c r="WLG1199" s="22"/>
      <c r="WLH1199" s="22"/>
      <c r="WLI1199" s="22"/>
      <c r="WLJ1199" s="22"/>
      <c r="WLK1199" s="22"/>
      <c r="WLL1199" s="22"/>
      <c r="WLM1199" s="22"/>
      <c r="WLN1199" s="22"/>
      <c r="WLO1199" s="22"/>
      <c r="WLP1199" s="22"/>
      <c r="WLQ1199" s="22"/>
      <c r="WLR1199" s="22"/>
      <c r="WLS1199" s="22"/>
      <c r="WLT1199" s="22"/>
      <c r="WLU1199" s="22"/>
      <c r="WLV1199" s="22"/>
      <c r="WLW1199" s="22"/>
      <c r="WLX1199" s="22"/>
      <c r="WLY1199" s="22"/>
      <c r="WLZ1199" s="22"/>
      <c r="WMA1199" s="22"/>
      <c r="WMB1199" s="22"/>
      <c r="WMC1199" s="22"/>
      <c r="WMD1199" s="22"/>
      <c r="WME1199" s="22"/>
      <c r="WMF1199" s="22"/>
      <c r="WMG1199" s="22"/>
      <c r="WMH1199" s="22"/>
      <c r="WMI1199" s="22"/>
      <c r="WMJ1199" s="22"/>
      <c r="WMK1199" s="22"/>
      <c r="WML1199" s="22"/>
      <c r="WMM1199" s="22"/>
      <c r="WMN1199" s="22"/>
      <c r="WMO1199" s="22"/>
      <c r="WMP1199" s="22"/>
      <c r="WMQ1199" s="22"/>
      <c r="WMR1199" s="22"/>
      <c r="WMS1199" s="22"/>
      <c r="WMT1199" s="22"/>
      <c r="WMU1199" s="22"/>
      <c r="WMV1199" s="22"/>
      <c r="WMW1199" s="22"/>
      <c r="WMX1199" s="22"/>
      <c r="WMY1199" s="22"/>
      <c r="WMZ1199" s="22"/>
      <c r="WNA1199" s="22"/>
      <c r="WNB1199" s="22"/>
      <c r="WNC1199" s="22"/>
      <c r="WND1199" s="22"/>
      <c r="WNE1199" s="22"/>
      <c r="WNF1199" s="22"/>
      <c r="WNG1199" s="22"/>
      <c r="WNH1199" s="22"/>
      <c r="WNI1199" s="22"/>
      <c r="WNJ1199" s="22"/>
      <c r="WNK1199" s="22"/>
      <c r="WNL1199" s="22"/>
      <c r="WNM1199" s="22"/>
      <c r="WNN1199" s="22"/>
      <c r="WNO1199" s="22"/>
      <c r="WNP1199" s="22"/>
      <c r="WNQ1199" s="22"/>
      <c r="WNR1199" s="22"/>
      <c r="WNS1199" s="22"/>
      <c r="WNT1199" s="22"/>
      <c r="WNU1199" s="22"/>
      <c r="WNV1199" s="22"/>
      <c r="WNW1199" s="22"/>
      <c r="WNX1199" s="22"/>
      <c r="WNY1199" s="22"/>
      <c r="WNZ1199" s="22"/>
      <c r="WOA1199" s="22"/>
      <c r="WOB1199" s="22"/>
      <c r="WOC1199" s="22"/>
      <c r="WOD1199" s="22"/>
      <c r="WOE1199" s="22"/>
      <c r="WOF1199" s="22"/>
      <c r="WOG1199" s="22"/>
      <c r="WOH1199" s="22"/>
      <c r="WOI1199" s="22"/>
      <c r="WOJ1199" s="22"/>
      <c r="WOK1199" s="22"/>
      <c r="WOL1199" s="22"/>
      <c r="WOM1199" s="22"/>
      <c r="WON1199" s="22"/>
      <c r="WOO1199" s="22"/>
      <c r="WOP1199" s="22"/>
      <c r="WOQ1199" s="22"/>
      <c r="WOR1199" s="22"/>
      <c r="WOS1199" s="22"/>
      <c r="WOT1199" s="22"/>
      <c r="WOU1199" s="22"/>
      <c r="WOV1199" s="22"/>
      <c r="WOW1199" s="22"/>
      <c r="WOX1199" s="22"/>
      <c r="WOY1199" s="22"/>
      <c r="WOZ1199" s="22"/>
      <c r="WPA1199" s="22"/>
      <c r="WPB1199" s="22"/>
      <c r="WPC1199" s="22"/>
      <c r="WPD1199" s="22"/>
      <c r="WPE1199" s="22"/>
      <c r="WPF1199" s="22"/>
      <c r="WPG1199" s="22"/>
      <c r="WPH1199" s="22"/>
      <c r="WPI1199" s="22"/>
      <c r="WPJ1199" s="22"/>
      <c r="WPK1199" s="22"/>
      <c r="WPL1199" s="22"/>
      <c r="WPM1199" s="22"/>
      <c r="WPN1199" s="22"/>
      <c r="WPO1199" s="22"/>
      <c r="WPP1199" s="22"/>
      <c r="WPQ1199" s="22"/>
      <c r="WPR1199" s="22"/>
      <c r="WPS1199" s="22"/>
      <c r="WPT1199" s="22"/>
      <c r="WPU1199" s="22"/>
      <c r="WPV1199" s="22"/>
      <c r="WPW1199" s="22"/>
      <c r="WPX1199" s="22"/>
      <c r="WPY1199" s="22"/>
      <c r="WPZ1199" s="22"/>
      <c r="WQA1199" s="22"/>
      <c r="WQB1199" s="22"/>
      <c r="WQC1199" s="22"/>
      <c r="WQD1199" s="22"/>
      <c r="WQE1199" s="22"/>
      <c r="WQF1199" s="22"/>
      <c r="WQG1199" s="22"/>
      <c r="WQH1199" s="22"/>
      <c r="WQI1199" s="22"/>
      <c r="WQJ1199" s="22"/>
      <c r="WQK1199" s="22"/>
      <c r="WQL1199" s="22"/>
      <c r="WQM1199" s="22"/>
      <c r="WQN1199" s="22"/>
      <c r="WQO1199" s="22"/>
      <c r="WQP1199" s="22"/>
      <c r="WQQ1199" s="22"/>
      <c r="WQR1199" s="22"/>
      <c r="WQS1199" s="22"/>
      <c r="WQT1199" s="22"/>
      <c r="WQU1199" s="22"/>
      <c r="WQV1199" s="22"/>
      <c r="WQW1199" s="22"/>
      <c r="WQX1199" s="22"/>
      <c r="WQY1199" s="22"/>
      <c r="WQZ1199" s="22"/>
      <c r="WRA1199" s="22"/>
      <c r="WRB1199" s="22"/>
      <c r="WRC1199" s="22"/>
      <c r="WRD1199" s="22"/>
      <c r="WRE1199" s="22"/>
      <c r="WRF1199" s="22"/>
      <c r="WRG1199" s="22"/>
      <c r="WRH1199" s="22"/>
      <c r="WRI1199" s="22"/>
      <c r="WRJ1199" s="22"/>
      <c r="WRK1199" s="22"/>
      <c r="WRL1199" s="22"/>
      <c r="WRM1199" s="22"/>
      <c r="WRN1199" s="22"/>
      <c r="WRO1199" s="22"/>
      <c r="WRP1199" s="22"/>
      <c r="WRQ1199" s="22"/>
      <c r="WRR1199" s="22"/>
      <c r="WRS1199" s="22"/>
      <c r="WRT1199" s="22"/>
      <c r="WRU1199" s="22"/>
      <c r="WRV1199" s="22"/>
      <c r="WRW1199" s="22"/>
      <c r="WRX1199" s="22"/>
      <c r="WRY1199" s="22"/>
      <c r="WRZ1199" s="22"/>
      <c r="WSA1199" s="22"/>
      <c r="WSB1199" s="22"/>
      <c r="WSC1199" s="22"/>
      <c r="WSD1199" s="22"/>
      <c r="WSE1199" s="22"/>
      <c r="WSF1199" s="22"/>
      <c r="WSG1199" s="22"/>
      <c r="WSH1199" s="22"/>
      <c r="WSI1199" s="22"/>
      <c r="WSJ1199" s="22"/>
      <c r="WSK1199" s="22"/>
      <c r="WSL1199" s="22"/>
      <c r="WSM1199" s="22"/>
      <c r="WSN1199" s="22"/>
      <c r="WSO1199" s="22"/>
      <c r="WSP1199" s="22"/>
      <c r="WSQ1199" s="22"/>
      <c r="WSR1199" s="22"/>
      <c r="WSS1199" s="22"/>
      <c r="WST1199" s="22"/>
      <c r="WSU1199" s="22"/>
      <c r="WSV1199" s="22"/>
      <c r="WSW1199" s="22"/>
      <c r="WSX1199" s="22"/>
      <c r="WSY1199" s="22"/>
      <c r="WSZ1199" s="22"/>
      <c r="WTA1199" s="22"/>
      <c r="WTB1199" s="22"/>
      <c r="WTC1199" s="22"/>
      <c r="WTD1199" s="22"/>
      <c r="WTE1199" s="22"/>
      <c r="WTF1199" s="22"/>
      <c r="WTG1199" s="22"/>
      <c r="WTH1199" s="22"/>
      <c r="WTI1199" s="22"/>
      <c r="WTJ1199" s="22"/>
      <c r="WTK1199" s="22"/>
      <c r="WTL1199" s="22"/>
      <c r="WTM1199" s="22"/>
      <c r="WTN1199" s="22"/>
      <c r="WTO1199" s="22"/>
      <c r="WTP1199" s="22"/>
      <c r="WTQ1199" s="22"/>
      <c r="WTR1199" s="22"/>
      <c r="WTS1199" s="22"/>
      <c r="WTT1199" s="22"/>
      <c r="WTU1199" s="22"/>
      <c r="WTV1199" s="22"/>
      <c r="WTW1199" s="22"/>
      <c r="WTX1199" s="22"/>
      <c r="WTY1199" s="22"/>
      <c r="WTZ1199" s="22"/>
      <c r="WUA1199" s="22"/>
      <c r="WUB1199" s="22"/>
      <c r="WUC1199" s="22"/>
      <c r="WUD1199" s="22"/>
      <c r="WUE1199" s="22"/>
      <c r="WUF1199" s="22"/>
      <c r="WUG1199" s="22"/>
      <c r="WUH1199" s="22"/>
      <c r="WUI1199" s="22"/>
      <c r="WUJ1199" s="22"/>
      <c r="WUK1199" s="22"/>
      <c r="WUL1199" s="22"/>
      <c r="WUM1199" s="22"/>
      <c r="WUN1199" s="22"/>
      <c r="WUO1199" s="22"/>
      <c r="WUP1199" s="22"/>
      <c r="WUQ1199" s="22"/>
      <c r="WUR1199" s="22"/>
      <c r="WUS1199" s="22"/>
      <c r="WUT1199" s="22"/>
      <c r="WUU1199" s="22"/>
      <c r="WUV1199" s="22"/>
      <c r="WUW1199" s="22"/>
      <c r="WUX1199" s="22"/>
      <c r="WUY1199" s="22"/>
      <c r="WUZ1199" s="22"/>
      <c r="WVA1199" s="22"/>
      <c r="WVB1199" s="22"/>
      <c r="WVC1199" s="22"/>
      <c r="WVD1199" s="22"/>
      <c r="WVE1199" s="22"/>
      <c r="WVF1199" s="22"/>
      <c r="WVG1199" s="22"/>
      <c r="WVH1199" s="22"/>
      <c r="WVI1199" s="22"/>
      <c r="WVJ1199" s="22"/>
      <c r="WVK1199" s="22"/>
      <c r="WVL1199" s="22"/>
      <c r="WVM1199" s="22"/>
      <c r="WVN1199" s="22"/>
      <c r="WVO1199" s="22"/>
      <c r="WVP1199" s="22"/>
      <c r="WVQ1199" s="22"/>
      <c r="WVR1199" s="22"/>
      <c r="WVS1199" s="22"/>
      <c r="WVT1199" s="22"/>
      <c r="WVU1199" s="22"/>
      <c r="WVV1199" s="22"/>
      <c r="WVW1199" s="22"/>
      <c r="WVX1199" s="22"/>
      <c r="WVY1199" s="22"/>
      <c r="WVZ1199" s="22"/>
      <c r="WWA1199" s="22"/>
      <c r="WWB1199" s="22"/>
      <c r="WWC1199" s="22"/>
      <c r="WWD1199" s="22"/>
      <c r="WWE1199" s="22"/>
      <c r="WWF1199" s="22"/>
      <c r="WWG1199" s="22"/>
      <c r="WWH1199" s="22"/>
      <c r="WWI1199" s="22"/>
      <c r="WWJ1199" s="22"/>
      <c r="WWK1199" s="22"/>
      <c r="WWL1199" s="22"/>
      <c r="WWM1199" s="22"/>
      <c r="WWN1199" s="22"/>
      <c r="WWO1199" s="22"/>
      <c r="WWP1199" s="22"/>
      <c r="WWQ1199" s="22"/>
      <c r="WWR1199" s="22"/>
      <c r="WWS1199" s="22"/>
      <c r="WWT1199" s="22"/>
      <c r="WWU1199" s="22"/>
      <c r="WWV1199" s="22"/>
      <c r="WWW1199" s="22"/>
      <c r="WWX1199" s="22"/>
      <c r="WWY1199" s="22"/>
      <c r="WWZ1199" s="22"/>
      <c r="WXA1199" s="22"/>
      <c r="WXB1199" s="22"/>
      <c r="WXC1199" s="22"/>
      <c r="WXD1199" s="22"/>
      <c r="WXE1199" s="22"/>
      <c r="WXF1199" s="22"/>
      <c r="WXG1199" s="22"/>
      <c r="WXH1199" s="22"/>
      <c r="WXI1199" s="22"/>
      <c r="WXJ1199" s="22"/>
      <c r="WXK1199" s="22"/>
      <c r="WXL1199" s="22"/>
      <c r="WXM1199" s="22"/>
      <c r="WXN1199" s="22"/>
      <c r="WXO1199" s="22"/>
      <c r="WXP1199" s="22"/>
      <c r="WXQ1199" s="22"/>
      <c r="WXR1199" s="22"/>
      <c r="WXS1199" s="22"/>
      <c r="WXT1199" s="22"/>
      <c r="WXU1199" s="22"/>
      <c r="WXV1199" s="22"/>
      <c r="WXW1199" s="22"/>
      <c r="WXX1199" s="22"/>
      <c r="WXY1199" s="22"/>
      <c r="WXZ1199" s="22"/>
      <c r="WYA1199" s="22"/>
      <c r="WYB1199" s="22"/>
      <c r="WYC1199" s="22"/>
      <c r="WYD1199" s="22"/>
      <c r="WYE1199" s="22"/>
      <c r="WYF1199" s="22"/>
      <c r="WYG1199" s="22"/>
      <c r="WYH1199" s="22"/>
      <c r="WYI1199" s="22"/>
      <c r="WYJ1199" s="22"/>
      <c r="WYK1199" s="22"/>
      <c r="WYL1199" s="22"/>
      <c r="WYM1199" s="22"/>
      <c r="WYN1199" s="22"/>
      <c r="WYO1199" s="22"/>
      <c r="WYP1199" s="22"/>
      <c r="WYQ1199" s="22"/>
      <c r="WYR1199" s="22"/>
      <c r="WYS1199" s="22"/>
      <c r="WYT1199" s="22"/>
      <c r="WYU1199" s="22"/>
      <c r="WYV1199" s="22"/>
      <c r="WYW1199" s="22"/>
      <c r="WYX1199" s="22"/>
      <c r="WYY1199" s="22"/>
      <c r="WYZ1199" s="22"/>
      <c r="WZA1199" s="22"/>
      <c r="WZB1199" s="22"/>
      <c r="WZC1199" s="22"/>
      <c r="WZD1199" s="22"/>
      <c r="WZE1199" s="22"/>
      <c r="WZF1199" s="22"/>
      <c r="WZG1199" s="22"/>
      <c r="WZH1199" s="22"/>
      <c r="WZI1199" s="22"/>
      <c r="WZJ1199" s="22"/>
      <c r="WZK1199" s="22"/>
      <c r="WZL1199" s="22"/>
      <c r="WZM1199" s="22"/>
      <c r="WZN1199" s="22"/>
      <c r="WZO1199" s="22"/>
      <c r="WZP1199" s="22"/>
      <c r="WZQ1199" s="22"/>
      <c r="WZR1199" s="22"/>
      <c r="WZS1199" s="22"/>
      <c r="WZT1199" s="22"/>
      <c r="WZU1199" s="22"/>
      <c r="WZV1199" s="22"/>
      <c r="WZW1199" s="22"/>
      <c r="WZX1199" s="22"/>
      <c r="WZY1199" s="22"/>
      <c r="WZZ1199" s="22"/>
      <c r="XAA1199" s="22"/>
      <c r="XAB1199" s="22"/>
      <c r="XAC1199" s="22"/>
      <c r="XAD1199" s="22"/>
      <c r="XAE1199" s="22"/>
      <c r="XAF1199" s="22"/>
      <c r="XAG1199" s="22"/>
      <c r="XAH1199" s="22"/>
      <c r="XAI1199" s="22"/>
      <c r="XAJ1199" s="22"/>
      <c r="XAK1199" s="22"/>
      <c r="XAL1199" s="22"/>
      <c r="XAM1199" s="22"/>
      <c r="XAN1199" s="22"/>
      <c r="XAO1199" s="22"/>
      <c r="XAP1199" s="22"/>
      <c r="XAQ1199" s="22"/>
      <c r="XAR1199" s="22"/>
      <c r="XAS1199" s="22"/>
      <c r="XAT1199" s="22"/>
      <c r="XAU1199" s="22"/>
      <c r="XAV1199" s="22"/>
      <c r="XAW1199" s="22"/>
      <c r="XAX1199" s="22"/>
      <c r="XAY1199" s="22"/>
      <c r="XAZ1199" s="22"/>
      <c r="XBA1199" s="22"/>
      <c r="XBB1199" s="22"/>
      <c r="XBC1199" s="22"/>
      <c r="XBD1199" s="22"/>
      <c r="XBE1199" s="22"/>
      <c r="XBF1199" s="22"/>
      <c r="XBG1199" s="22"/>
      <c r="XBH1199" s="22"/>
      <c r="XBI1199" s="22"/>
      <c r="XBJ1199" s="22"/>
      <c r="XBK1199" s="22"/>
      <c r="XBL1199" s="22"/>
      <c r="XBM1199" s="22"/>
      <c r="XBN1199" s="22"/>
      <c r="XBO1199" s="22"/>
      <c r="XBP1199" s="22"/>
      <c r="XBQ1199" s="22"/>
      <c r="XBR1199" s="22"/>
      <c r="XBS1199" s="22"/>
      <c r="XBT1199" s="22"/>
      <c r="XBU1199" s="22"/>
      <c r="XBV1199" s="22"/>
      <c r="XBW1199" s="22"/>
      <c r="XBX1199" s="22"/>
      <c r="XBY1199" s="22"/>
      <c r="XBZ1199" s="22"/>
      <c r="XCA1199" s="22"/>
      <c r="XCB1199" s="22"/>
      <c r="XCC1199" s="22"/>
      <c r="XCD1199" s="22"/>
      <c r="XCE1199" s="22"/>
      <c r="XCF1199" s="22"/>
      <c r="XCG1199" s="22"/>
      <c r="XCH1199" s="22"/>
      <c r="XCI1199" s="22"/>
      <c r="XCJ1199" s="22"/>
      <c r="XCK1199" s="22"/>
      <c r="XCL1199" s="22"/>
      <c r="XCM1199" s="22"/>
      <c r="XCN1199" s="22"/>
      <c r="XCO1199" s="22"/>
    </row>
    <row r="1200" spans="1:16317" ht="52.15" customHeight="1">
      <c r="A1200" s="480"/>
      <c r="B1200" s="314" t="s">
        <v>75</v>
      </c>
      <c r="C1200" s="215" t="s">
        <v>6158</v>
      </c>
      <c r="D1200" s="315" t="s">
        <v>6159</v>
      </c>
      <c r="E1200" s="185" t="s">
        <v>901</v>
      </c>
      <c r="F1200" s="175" t="s">
        <v>6160</v>
      </c>
      <c r="G1200" s="186" t="s">
        <v>6161</v>
      </c>
      <c r="H1200" s="210" t="s">
        <v>235</v>
      </c>
      <c r="I1200" s="313"/>
      <c r="J1200" s="313"/>
      <c r="K1200" s="201" t="s">
        <v>1558</v>
      </c>
      <c r="L1200" s="90" t="s">
        <v>1040</v>
      </c>
      <c r="M1200" s="202" t="s">
        <v>439</v>
      </c>
      <c r="N1200" s="106" t="s">
        <v>6120</v>
      </c>
      <c r="O1200" s="107"/>
      <c r="P1200" s="201" t="s">
        <v>907</v>
      </c>
      <c r="Q1200" s="90" t="s">
        <v>357</v>
      </c>
      <c r="R1200" s="202" t="s">
        <v>3600</v>
      </c>
      <c r="S1200" s="316" t="s">
        <v>6162</v>
      </c>
      <c r="T1200" s="107"/>
      <c r="U1200" s="201" t="s">
        <v>908</v>
      </c>
      <c r="V1200" s="90" t="s">
        <v>357</v>
      </c>
      <c r="W1200" s="383" t="s">
        <v>905</v>
      </c>
      <c r="X1200" s="343" t="s">
        <v>6163</v>
      </c>
      <c r="Y1200" s="350"/>
      <c r="Z1200" s="201"/>
      <c r="AA1200" s="90"/>
      <c r="AB1200" s="383"/>
      <c r="AC1200" s="343"/>
      <c r="AD1200" s="350"/>
      <c r="AE1200" s="22"/>
      <c r="AF1200" s="22"/>
      <c r="AG1200" s="22"/>
      <c r="AH1200" s="22"/>
      <c r="AI1200" s="22"/>
      <c r="AJ1200" s="22"/>
      <c r="AK1200" s="22"/>
      <c r="AL1200" s="22"/>
      <c r="AM1200" s="22"/>
      <c r="AN1200" s="22"/>
      <c r="AO1200" s="22"/>
      <c r="AP1200" s="22"/>
      <c r="AQ1200" s="22"/>
      <c r="AR1200" s="22"/>
      <c r="AS1200" s="22"/>
      <c r="AT1200" s="22"/>
      <c r="AU1200" s="22"/>
      <c r="AV1200" s="22"/>
      <c r="AW1200" s="22"/>
      <c r="AX1200" s="22"/>
      <c r="AY1200" s="22"/>
      <c r="AZ1200" s="22"/>
      <c r="BA1200" s="22"/>
      <c r="BB1200" s="22"/>
      <c r="BC1200" s="22"/>
      <c r="BD1200" s="22"/>
      <c r="BE1200" s="22"/>
      <c r="BF1200" s="22"/>
      <c r="BG1200" s="22"/>
      <c r="BH1200" s="22"/>
      <c r="BI1200" s="22"/>
      <c r="BJ1200" s="22"/>
      <c r="BK1200" s="22"/>
      <c r="BL1200" s="22"/>
      <c r="BM1200" s="22"/>
      <c r="BN1200" s="22"/>
      <c r="BO1200" s="22"/>
      <c r="BP1200" s="22"/>
      <c r="BQ1200" s="22"/>
      <c r="BR1200" s="22"/>
      <c r="BS1200" s="22"/>
      <c r="BT1200" s="22"/>
      <c r="BU1200" s="22"/>
      <c r="BV1200" s="22"/>
      <c r="BW1200" s="22"/>
      <c r="BX1200" s="22"/>
      <c r="BY1200" s="22"/>
      <c r="BZ1200" s="22"/>
      <c r="CA1200" s="22"/>
      <c r="CB1200" s="22"/>
      <c r="CC1200" s="22"/>
      <c r="CD1200" s="22"/>
      <c r="CE1200" s="22"/>
      <c r="CF1200" s="22"/>
      <c r="CG1200" s="22"/>
      <c r="CH1200" s="22"/>
      <c r="CI1200" s="22"/>
      <c r="CJ1200" s="22"/>
      <c r="CK1200" s="22"/>
      <c r="CL1200" s="22"/>
      <c r="CM1200" s="22"/>
      <c r="CN1200" s="22"/>
      <c r="CO1200" s="22"/>
      <c r="CP1200" s="22"/>
      <c r="CQ1200" s="22"/>
      <c r="CR1200" s="22"/>
      <c r="CS1200" s="22"/>
      <c r="CT1200" s="22"/>
      <c r="CU1200" s="22"/>
      <c r="CV1200" s="22"/>
      <c r="CW1200" s="22"/>
      <c r="CX1200" s="22"/>
      <c r="CY1200" s="22"/>
      <c r="CZ1200" s="22"/>
      <c r="DA1200" s="22"/>
      <c r="DB1200" s="22"/>
      <c r="DC1200" s="22"/>
      <c r="DD1200" s="22"/>
      <c r="DE1200" s="22"/>
      <c r="DF1200" s="22"/>
      <c r="DG1200" s="22"/>
      <c r="DH1200" s="22"/>
      <c r="DI1200" s="22"/>
      <c r="DJ1200" s="22"/>
      <c r="DK1200" s="22"/>
      <c r="DL1200" s="22"/>
      <c r="DM1200" s="22"/>
      <c r="DN1200" s="22"/>
      <c r="DO1200" s="22"/>
      <c r="DP1200" s="22"/>
      <c r="DQ1200" s="22"/>
      <c r="DR1200" s="22"/>
      <c r="DS1200" s="22"/>
      <c r="DT1200" s="22"/>
      <c r="DU1200" s="22"/>
      <c r="DV1200" s="22"/>
      <c r="DW1200" s="22"/>
      <c r="DX1200" s="22"/>
      <c r="DY1200" s="22"/>
      <c r="DZ1200" s="22"/>
      <c r="EA1200" s="22"/>
      <c r="EB1200" s="22"/>
      <c r="EC1200" s="22"/>
      <c r="ED1200" s="22"/>
      <c r="EE1200" s="22"/>
      <c r="EF1200" s="22"/>
      <c r="EG1200" s="22"/>
      <c r="EH1200" s="22"/>
      <c r="EI1200" s="22"/>
      <c r="EJ1200" s="22"/>
      <c r="EK1200" s="22"/>
      <c r="EL1200" s="22"/>
      <c r="EM1200" s="22"/>
      <c r="EN1200" s="22"/>
      <c r="EO1200" s="22"/>
      <c r="EP1200" s="22"/>
      <c r="EQ1200" s="22"/>
      <c r="ER1200" s="22"/>
      <c r="ES1200" s="22"/>
      <c r="ET1200" s="22"/>
      <c r="EU1200" s="22"/>
      <c r="EV1200" s="22"/>
      <c r="EW1200" s="22"/>
      <c r="EX1200" s="22"/>
      <c r="EY1200" s="22"/>
      <c r="EZ1200" s="22"/>
      <c r="FA1200" s="22"/>
      <c r="FB1200" s="22"/>
      <c r="FC1200" s="22"/>
      <c r="FD1200" s="22"/>
      <c r="FE1200" s="22"/>
      <c r="FF1200" s="22"/>
      <c r="FG1200" s="22"/>
      <c r="FH1200" s="22"/>
      <c r="FI1200" s="22"/>
      <c r="FJ1200" s="22"/>
      <c r="FK1200" s="22"/>
      <c r="FL1200" s="22"/>
      <c r="FM1200" s="22"/>
      <c r="FN1200" s="22"/>
      <c r="FO1200" s="22"/>
      <c r="FP1200" s="22"/>
      <c r="FQ1200" s="22"/>
      <c r="FR1200" s="22"/>
      <c r="FS1200" s="22"/>
      <c r="FT1200" s="22"/>
      <c r="FU1200" s="22"/>
      <c r="FV1200" s="22"/>
      <c r="FW1200" s="22"/>
      <c r="FX1200" s="22"/>
      <c r="FY1200" s="22"/>
      <c r="FZ1200" s="22"/>
      <c r="GA1200" s="22"/>
      <c r="GB1200" s="22"/>
      <c r="GC1200" s="22"/>
      <c r="GD1200" s="22"/>
      <c r="GE1200" s="22"/>
      <c r="GF1200" s="22"/>
      <c r="GG1200" s="22"/>
      <c r="GH1200" s="22"/>
      <c r="GI1200" s="22"/>
      <c r="GJ1200" s="22"/>
      <c r="GK1200" s="22"/>
      <c r="GL1200" s="22"/>
      <c r="GM1200" s="22"/>
      <c r="GN1200" s="22"/>
      <c r="GO1200" s="22"/>
      <c r="GP1200" s="22"/>
      <c r="GQ1200" s="22"/>
      <c r="GR1200" s="22"/>
      <c r="GS1200" s="22"/>
      <c r="GT1200" s="22"/>
      <c r="GU1200" s="22"/>
      <c r="GV1200" s="22"/>
      <c r="GW1200" s="22"/>
      <c r="GX1200" s="22"/>
      <c r="GY1200" s="22"/>
      <c r="GZ1200" s="22"/>
      <c r="HA1200" s="22"/>
      <c r="HB1200" s="22"/>
      <c r="HC1200" s="22"/>
      <c r="HD1200" s="22"/>
      <c r="HE1200" s="22"/>
      <c r="HF1200" s="22"/>
      <c r="HG1200" s="22"/>
      <c r="HH1200" s="22"/>
      <c r="HI1200" s="22"/>
      <c r="HJ1200" s="22"/>
      <c r="HK1200" s="22"/>
      <c r="HL1200" s="22"/>
      <c r="HM1200" s="22"/>
      <c r="HN1200" s="22"/>
      <c r="HO1200" s="22"/>
      <c r="HP1200" s="22"/>
      <c r="HQ1200" s="22"/>
      <c r="HR1200" s="22"/>
      <c r="HS1200" s="22"/>
      <c r="HT1200" s="22"/>
      <c r="HU1200" s="22"/>
      <c r="HV1200" s="22"/>
      <c r="HW1200" s="22"/>
      <c r="HX1200" s="22"/>
      <c r="HY1200" s="22"/>
      <c r="HZ1200" s="22"/>
      <c r="IA1200" s="22"/>
      <c r="IB1200" s="22"/>
      <c r="IC1200" s="22"/>
      <c r="ID1200" s="22"/>
      <c r="IE1200" s="22"/>
      <c r="IF1200" s="22"/>
      <c r="IG1200" s="22"/>
      <c r="IH1200" s="22"/>
      <c r="II1200" s="22"/>
      <c r="IJ1200" s="22"/>
      <c r="IK1200" s="22"/>
      <c r="IL1200" s="22"/>
      <c r="IM1200" s="22"/>
      <c r="IN1200" s="22"/>
      <c r="IO1200" s="22"/>
      <c r="IP1200" s="22"/>
      <c r="IQ1200" s="22"/>
      <c r="IR1200" s="22"/>
      <c r="IS1200" s="22"/>
      <c r="IT1200" s="22"/>
      <c r="IU1200" s="22"/>
      <c r="IV1200" s="22"/>
      <c r="IW1200" s="22"/>
      <c r="IX1200" s="22"/>
      <c r="IY1200" s="22"/>
      <c r="IZ1200" s="22"/>
      <c r="JA1200" s="22"/>
      <c r="JB1200" s="22"/>
      <c r="JC1200" s="22"/>
      <c r="JD1200" s="22"/>
      <c r="JE1200" s="22"/>
      <c r="JF1200" s="22"/>
      <c r="JG1200" s="22"/>
      <c r="JH1200" s="22"/>
      <c r="JI1200" s="22"/>
      <c r="JJ1200" s="22"/>
      <c r="JK1200" s="22"/>
      <c r="JL1200" s="22"/>
      <c r="JM1200" s="22"/>
      <c r="JN1200" s="22"/>
      <c r="JO1200" s="22"/>
      <c r="JP1200" s="22"/>
      <c r="JQ1200" s="22"/>
      <c r="JR1200" s="22"/>
      <c r="JS1200" s="22"/>
      <c r="JT1200" s="22"/>
      <c r="JU1200" s="22"/>
      <c r="JV1200" s="22"/>
      <c r="JW1200" s="22"/>
      <c r="JX1200" s="22"/>
      <c r="JY1200" s="22"/>
      <c r="JZ1200" s="22"/>
      <c r="KA1200" s="22"/>
      <c r="KB1200" s="22"/>
      <c r="KC1200" s="22"/>
      <c r="KD1200" s="22"/>
      <c r="KE1200" s="22"/>
      <c r="KF1200" s="22"/>
      <c r="KG1200" s="22"/>
      <c r="KH1200" s="22"/>
      <c r="KI1200" s="22"/>
      <c r="KJ1200" s="22"/>
      <c r="KK1200" s="22"/>
      <c r="KL1200" s="22"/>
      <c r="KM1200" s="22"/>
      <c r="KN1200" s="22"/>
      <c r="KO1200" s="22"/>
      <c r="KP1200" s="22"/>
      <c r="KQ1200" s="22"/>
      <c r="KR1200" s="22"/>
      <c r="KS1200" s="22"/>
      <c r="KT1200" s="22"/>
      <c r="KU1200" s="22"/>
      <c r="KV1200" s="22"/>
      <c r="KW1200" s="22"/>
      <c r="KX1200" s="22"/>
      <c r="KY1200" s="22"/>
      <c r="KZ1200" s="22"/>
      <c r="LA1200" s="22"/>
      <c r="LB1200" s="22"/>
      <c r="LC1200" s="22"/>
      <c r="LD1200" s="22"/>
      <c r="LE1200" s="22"/>
      <c r="LF1200" s="22"/>
      <c r="LG1200" s="22"/>
      <c r="LH1200" s="22"/>
      <c r="LI1200" s="22"/>
      <c r="LJ1200" s="22"/>
      <c r="LK1200" s="22"/>
      <c r="LL1200" s="22"/>
      <c r="LM1200" s="22"/>
      <c r="LN1200" s="22"/>
      <c r="LO1200" s="22"/>
      <c r="LP1200" s="22"/>
      <c r="LQ1200" s="22"/>
      <c r="LR1200" s="22"/>
      <c r="LS1200" s="22"/>
      <c r="LT1200" s="22"/>
      <c r="LU1200" s="22"/>
      <c r="LV1200" s="22"/>
      <c r="LW1200" s="22"/>
      <c r="LX1200" s="22"/>
      <c r="LY1200" s="22"/>
      <c r="LZ1200" s="22"/>
      <c r="MA1200" s="22"/>
      <c r="MB1200" s="22"/>
      <c r="MC1200" s="22"/>
      <c r="MD1200" s="22"/>
      <c r="ME1200" s="22"/>
      <c r="MF1200" s="22"/>
      <c r="MG1200" s="22"/>
      <c r="MH1200" s="22"/>
      <c r="MI1200" s="22"/>
      <c r="MJ1200" s="22"/>
      <c r="MK1200" s="22"/>
      <c r="ML1200" s="22"/>
      <c r="MM1200" s="22"/>
      <c r="MN1200" s="22"/>
      <c r="MO1200" s="22"/>
      <c r="MP1200" s="22"/>
      <c r="MQ1200" s="22"/>
      <c r="MR1200" s="22"/>
      <c r="MS1200" s="22"/>
      <c r="MT1200" s="22"/>
      <c r="MU1200" s="22"/>
      <c r="MV1200" s="22"/>
      <c r="MW1200" s="22"/>
      <c r="MX1200" s="22"/>
      <c r="MY1200" s="22"/>
      <c r="MZ1200" s="22"/>
      <c r="NA1200" s="22"/>
      <c r="NB1200" s="22"/>
      <c r="NC1200" s="22"/>
      <c r="ND1200" s="22"/>
      <c r="NE1200" s="22"/>
      <c r="NF1200" s="22"/>
      <c r="NG1200" s="22"/>
      <c r="NH1200" s="22"/>
      <c r="NI1200" s="22"/>
      <c r="NJ1200" s="22"/>
      <c r="NK1200" s="22"/>
      <c r="NL1200" s="22"/>
      <c r="NM1200" s="22"/>
      <c r="NN1200" s="22"/>
      <c r="NO1200" s="22"/>
      <c r="NP1200" s="22"/>
      <c r="NQ1200" s="22"/>
      <c r="NR1200" s="22"/>
      <c r="NS1200" s="22"/>
      <c r="NT1200" s="22"/>
      <c r="NU1200" s="22"/>
      <c r="NV1200" s="22"/>
      <c r="NW1200" s="22"/>
      <c r="NX1200" s="22"/>
      <c r="NY1200" s="22"/>
      <c r="NZ1200" s="22"/>
      <c r="OA1200" s="22"/>
      <c r="OB1200" s="22"/>
      <c r="OC1200" s="22"/>
      <c r="OD1200" s="22"/>
      <c r="OE1200" s="22"/>
      <c r="OF1200" s="22"/>
      <c r="OG1200" s="22"/>
      <c r="OH1200" s="22"/>
      <c r="OI1200" s="22"/>
      <c r="OJ1200" s="22"/>
      <c r="OK1200" s="22"/>
      <c r="OL1200" s="22"/>
      <c r="OM1200" s="22"/>
      <c r="ON1200" s="22"/>
      <c r="OO1200" s="22"/>
      <c r="OP1200" s="22"/>
      <c r="OQ1200" s="22"/>
      <c r="OR1200" s="22"/>
      <c r="OS1200" s="22"/>
      <c r="OT1200" s="22"/>
      <c r="OU1200" s="22"/>
      <c r="OV1200" s="22"/>
      <c r="OW1200" s="22"/>
      <c r="OX1200" s="22"/>
      <c r="OY1200" s="22"/>
      <c r="OZ1200" s="22"/>
      <c r="PA1200" s="22"/>
      <c r="PB1200" s="22"/>
      <c r="PC1200" s="22"/>
      <c r="PD1200" s="22"/>
      <c r="PE1200" s="22"/>
      <c r="PF1200" s="22"/>
      <c r="PG1200" s="22"/>
      <c r="PH1200" s="22"/>
      <c r="PI1200" s="22"/>
      <c r="PJ1200" s="22"/>
      <c r="PK1200" s="22"/>
      <c r="PL1200" s="22"/>
      <c r="PM1200" s="22"/>
      <c r="PN1200" s="22"/>
      <c r="PO1200" s="22"/>
      <c r="PP1200" s="22"/>
      <c r="PQ1200" s="22"/>
      <c r="PR1200" s="22"/>
      <c r="PS1200" s="22"/>
      <c r="PT1200" s="22"/>
      <c r="PU1200" s="22"/>
      <c r="PV1200" s="22"/>
      <c r="PW1200" s="22"/>
      <c r="PX1200" s="22"/>
      <c r="PY1200" s="22"/>
      <c r="PZ1200" s="22"/>
      <c r="QA1200" s="22"/>
      <c r="QB1200" s="22"/>
      <c r="QC1200" s="22"/>
      <c r="QD1200" s="22"/>
      <c r="QE1200" s="22"/>
      <c r="QF1200" s="22"/>
      <c r="QG1200" s="22"/>
      <c r="QH1200" s="22"/>
      <c r="QI1200" s="22"/>
      <c r="QJ1200" s="22"/>
      <c r="QK1200" s="22"/>
      <c r="QL1200" s="22"/>
      <c r="QM1200" s="22"/>
      <c r="QN1200" s="22"/>
      <c r="QO1200" s="22"/>
      <c r="QP1200" s="22"/>
      <c r="QQ1200" s="22"/>
      <c r="QR1200" s="22"/>
      <c r="QS1200" s="22"/>
      <c r="QT1200" s="22"/>
      <c r="QU1200" s="22"/>
      <c r="QV1200" s="22"/>
      <c r="QW1200" s="22"/>
      <c r="QX1200" s="22"/>
      <c r="QY1200" s="22"/>
      <c r="QZ1200" s="22"/>
      <c r="RA1200" s="22"/>
      <c r="RB1200" s="22"/>
      <c r="RC1200" s="22"/>
      <c r="RD1200" s="22"/>
      <c r="RE1200" s="22"/>
      <c r="RF1200" s="22"/>
      <c r="RG1200" s="22"/>
      <c r="RH1200" s="22"/>
      <c r="RI1200" s="22"/>
      <c r="RJ1200" s="22"/>
      <c r="RK1200" s="22"/>
      <c r="RL1200" s="22"/>
      <c r="RM1200" s="22"/>
      <c r="RN1200" s="22"/>
      <c r="RO1200" s="22"/>
      <c r="RP1200" s="22"/>
      <c r="RQ1200" s="22"/>
      <c r="RR1200" s="22"/>
      <c r="RS1200" s="22"/>
      <c r="RT1200" s="22"/>
      <c r="RU1200" s="22"/>
      <c r="RV1200" s="22"/>
      <c r="RW1200" s="22"/>
      <c r="RX1200" s="22"/>
      <c r="RY1200" s="22"/>
      <c r="RZ1200" s="22"/>
      <c r="SA1200" s="22"/>
      <c r="SB1200" s="22"/>
      <c r="SC1200" s="22"/>
      <c r="SD1200" s="22"/>
      <c r="SE1200" s="22"/>
      <c r="SF1200" s="22"/>
      <c r="SG1200" s="22"/>
      <c r="SH1200" s="22"/>
      <c r="SI1200" s="22"/>
      <c r="SJ1200" s="22"/>
      <c r="SK1200" s="22"/>
      <c r="SL1200" s="22"/>
      <c r="SM1200" s="22"/>
      <c r="SN1200" s="22"/>
      <c r="SO1200" s="22"/>
      <c r="SP1200" s="22"/>
      <c r="SQ1200" s="22"/>
      <c r="SR1200" s="22"/>
      <c r="SS1200" s="22"/>
      <c r="ST1200" s="22"/>
      <c r="SU1200" s="22"/>
      <c r="SV1200" s="22"/>
      <c r="SW1200" s="22"/>
      <c r="SX1200" s="22"/>
      <c r="SY1200" s="22"/>
      <c r="SZ1200" s="22"/>
      <c r="TA1200" s="22"/>
      <c r="TB1200" s="22"/>
      <c r="TC1200" s="22"/>
      <c r="TD1200" s="22"/>
      <c r="TE1200" s="22"/>
      <c r="TF1200" s="22"/>
      <c r="TG1200" s="22"/>
      <c r="TH1200" s="22"/>
      <c r="TI1200" s="22"/>
      <c r="TJ1200" s="22"/>
      <c r="TK1200" s="22"/>
      <c r="TL1200" s="22"/>
      <c r="TM1200" s="22"/>
      <c r="TN1200" s="22"/>
      <c r="TO1200" s="22"/>
      <c r="TP1200" s="22"/>
      <c r="TQ1200" s="22"/>
      <c r="TR1200" s="22"/>
      <c r="TS1200" s="22"/>
      <c r="TT1200" s="22"/>
      <c r="TU1200" s="22"/>
      <c r="TV1200" s="22"/>
      <c r="TW1200" s="22"/>
      <c r="TX1200" s="22"/>
      <c r="TY1200" s="22"/>
      <c r="TZ1200" s="22"/>
      <c r="UA1200" s="22"/>
      <c r="UB1200" s="22"/>
      <c r="UC1200" s="22"/>
      <c r="UD1200" s="22"/>
      <c r="UE1200" s="22"/>
      <c r="UF1200" s="22"/>
      <c r="UG1200" s="22"/>
      <c r="UH1200" s="22"/>
      <c r="UI1200" s="22"/>
      <c r="UJ1200" s="22"/>
      <c r="UK1200" s="22"/>
      <c r="UL1200" s="22"/>
      <c r="UM1200" s="22"/>
      <c r="UN1200" s="22"/>
      <c r="UO1200" s="22"/>
      <c r="UP1200" s="22"/>
      <c r="UQ1200" s="22"/>
      <c r="UR1200" s="22"/>
      <c r="US1200" s="22"/>
      <c r="UT1200" s="22"/>
      <c r="UU1200" s="22"/>
      <c r="UV1200" s="22"/>
      <c r="UW1200" s="22"/>
      <c r="UX1200" s="22"/>
      <c r="UY1200" s="22"/>
      <c r="UZ1200" s="22"/>
      <c r="VA1200" s="22"/>
      <c r="VB1200" s="22"/>
      <c r="VC1200" s="22"/>
      <c r="VD1200" s="22"/>
      <c r="VE1200" s="22"/>
      <c r="VF1200" s="22"/>
      <c r="VG1200" s="22"/>
      <c r="VH1200" s="22"/>
      <c r="VI1200" s="22"/>
      <c r="VJ1200" s="22"/>
      <c r="VK1200" s="22"/>
      <c r="VL1200" s="22"/>
      <c r="VM1200" s="22"/>
      <c r="VN1200" s="22"/>
      <c r="VO1200" s="22"/>
      <c r="VP1200" s="22"/>
      <c r="VQ1200" s="22"/>
      <c r="VR1200" s="22"/>
      <c r="VS1200" s="22"/>
      <c r="VT1200" s="22"/>
      <c r="VU1200" s="22"/>
      <c r="VV1200" s="22"/>
      <c r="VW1200" s="22"/>
      <c r="VX1200" s="22"/>
      <c r="VY1200" s="22"/>
      <c r="VZ1200" s="22"/>
      <c r="WA1200" s="22"/>
      <c r="WB1200" s="22"/>
      <c r="WC1200" s="22"/>
      <c r="WD1200" s="22"/>
      <c r="WE1200" s="22"/>
      <c r="WF1200" s="22"/>
      <c r="WG1200" s="22"/>
      <c r="WH1200" s="22"/>
      <c r="WI1200" s="22"/>
      <c r="WJ1200" s="22"/>
      <c r="WK1200" s="22"/>
      <c r="WL1200" s="22"/>
      <c r="WM1200" s="22"/>
      <c r="WN1200" s="22"/>
      <c r="WO1200" s="22"/>
      <c r="WP1200" s="22"/>
      <c r="WQ1200" s="22"/>
      <c r="WR1200" s="22"/>
      <c r="WS1200" s="22"/>
      <c r="WT1200" s="22"/>
      <c r="WU1200" s="22"/>
      <c r="WV1200" s="22"/>
      <c r="WW1200" s="22"/>
      <c r="WX1200" s="22"/>
      <c r="WY1200" s="22"/>
      <c r="WZ1200" s="22"/>
      <c r="XA1200" s="22"/>
      <c r="XB1200" s="22"/>
      <c r="XC1200" s="22"/>
      <c r="XD1200" s="22"/>
      <c r="XE1200" s="22"/>
      <c r="XF1200" s="22"/>
      <c r="XG1200" s="22"/>
      <c r="XH1200" s="22"/>
      <c r="XI1200" s="22"/>
      <c r="XJ1200" s="22"/>
      <c r="XK1200" s="22"/>
      <c r="XL1200" s="22"/>
      <c r="XM1200" s="22"/>
      <c r="XN1200" s="22"/>
      <c r="XO1200" s="22"/>
      <c r="XP1200" s="22"/>
      <c r="XQ1200" s="22"/>
      <c r="XR1200" s="22"/>
      <c r="XS1200" s="22"/>
      <c r="XT1200" s="22"/>
      <c r="XU1200" s="22"/>
      <c r="XV1200" s="22"/>
      <c r="XW1200" s="22"/>
      <c r="XX1200" s="22"/>
      <c r="XY1200" s="22"/>
      <c r="XZ1200" s="22"/>
      <c r="YA1200" s="22"/>
      <c r="YB1200" s="22"/>
      <c r="YC1200" s="22"/>
      <c r="YD1200" s="22"/>
      <c r="YE1200" s="22"/>
      <c r="YF1200" s="22"/>
      <c r="YG1200" s="22"/>
      <c r="YH1200" s="22"/>
      <c r="YI1200" s="22"/>
      <c r="YJ1200" s="22"/>
      <c r="YK1200" s="22"/>
      <c r="YL1200" s="22"/>
      <c r="YM1200" s="22"/>
      <c r="YN1200" s="22"/>
      <c r="YO1200" s="22"/>
      <c r="YP1200" s="22"/>
      <c r="YQ1200" s="22"/>
      <c r="YR1200" s="22"/>
      <c r="YS1200" s="22"/>
      <c r="YT1200" s="22"/>
      <c r="YU1200" s="22"/>
      <c r="YV1200" s="22"/>
      <c r="YW1200" s="22"/>
      <c r="YX1200" s="22"/>
      <c r="YY1200" s="22"/>
      <c r="YZ1200" s="22"/>
      <c r="ZA1200" s="22"/>
      <c r="ZB1200" s="22"/>
      <c r="ZC1200" s="22"/>
      <c r="ZD1200" s="22"/>
      <c r="ZE1200" s="22"/>
      <c r="ZF1200" s="22"/>
      <c r="ZG1200" s="22"/>
      <c r="ZH1200" s="22"/>
      <c r="ZI1200" s="22"/>
      <c r="ZJ1200" s="22"/>
      <c r="ZK1200" s="22"/>
      <c r="ZL1200" s="22"/>
      <c r="ZM1200" s="22"/>
      <c r="ZN1200" s="22"/>
      <c r="ZO1200" s="22"/>
      <c r="ZP1200" s="22"/>
      <c r="ZQ1200" s="22"/>
      <c r="ZR1200" s="22"/>
      <c r="ZS1200" s="22"/>
      <c r="ZT1200" s="22"/>
      <c r="ZU1200" s="22"/>
      <c r="ZV1200" s="22"/>
      <c r="ZW1200" s="22"/>
      <c r="ZX1200" s="22"/>
      <c r="ZY1200" s="22"/>
      <c r="ZZ1200" s="22"/>
      <c r="AAA1200" s="22"/>
      <c r="AAB1200" s="22"/>
      <c r="AAC1200" s="22"/>
      <c r="AAD1200" s="22"/>
      <c r="AAE1200" s="22"/>
      <c r="AAF1200" s="22"/>
      <c r="AAG1200" s="22"/>
      <c r="AAH1200" s="22"/>
      <c r="AAI1200" s="22"/>
      <c r="AAJ1200" s="22"/>
      <c r="AAK1200" s="22"/>
      <c r="AAL1200" s="22"/>
      <c r="AAM1200" s="22"/>
      <c r="AAN1200" s="22"/>
      <c r="AAO1200" s="22"/>
      <c r="AAP1200" s="22"/>
      <c r="AAQ1200" s="22"/>
      <c r="AAR1200" s="22"/>
      <c r="AAS1200" s="22"/>
      <c r="AAT1200" s="22"/>
      <c r="AAU1200" s="22"/>
      <c r="AAV1200" s="22"/>
      <c r="AAW1200" s="22"/>
      <c r="AAX1200" s="22"/>
      <c r="AAY1200" s="22"/>
      <c r="AAZ1200" s="22"/>
      <c r="ABA1200" s="22"/>
      <c r="ABB1200" s="22"/>
      <c r="ABC1200" s="22"/>
      <c r="ABD1200" s="22"/>
      <c r="ABE1200" s="22"/>
      <c r="ABF1200" s="22"/>
      <c r="ABG1200" s="22"/>
      <c r="ABH1200" s="22"/>
      <c r="ABI1200" s="22"/>
      <c r="ABJ1200" s="22"/>
      <c r="ABK1200" s="22"/>
      <c r="ABL1200" s="22"/>
      <c r="ABM1200" s="22"/>
      <c r="ABN1200" s="22"/>
      <c r="ABO1200" s="22"/>
      <c r="ABP1200" s="22"/>
      <c r="ABQ1200" s="22"/>
      <c r="ABR1200" s="22"/>
      <c r="ABS1200" s="22"/>
      <c r="ABT1200" s="22"/>
      <c r="ABU1200" s="22"/>
      <c r="ABV1200" s="22"/>
      <c r="ABW1200" s="22"/>
      <c r="ABX1200" s="22"/>
      <c r="ABY1200" s="22"/>
      <c r="ABZ1200" s="22"/>
      <c r="ACA1200" s="22"/>
      <c r="ACB1200" s="22"/>
      <c r="ACC1200" s="22"/>
      <c r="ACD1200" s="22"/>
      <c r="ACE1200" s="22"/>
      <c r="ACF1200" s="22"/>
      <c r="ACG1200" s="22"/>
      <c r="ACH1200" s="22"/>
      <c r="ACI1200" s="22"/>
      <c r="ACJ1200" s="22"/>
      <c r="ACK1200" s="22"/>
      <c r="ACL1200" s="22"/>
      <c r="ACM1200" s="22"/>
      <c r="ACN1200" s="22"/>
      <c r="ACO1200" s="22"/>
      <c r="ACP1200" s="22"/>
      <c r="ACQ1200" s="22"/>
      <c r="ACR1200" s="22"/>
      <c r="ACS1200" s="22"/>
      <c r="ACT1200" s="22"/>
      <c r="ACU1200" s="22"/>
      <c r="ACV1200" s="22"/>
      <c r="ACW1200" s="22"/>
      <c r="ACX1200" s="22"/>
      <c r="ACY1200" s="22"/>
      <c r="ACZ1200" s="22"/>
      <c r="ADA1200" s="22"/>
      <c r="ADB1200" s="22"/>
      <c r="ADC1200" s="22"/>
      <c r="ADD1200" s="22"/>
      <c r="ADE1200" s="22"/>
      <c r="ADF1200" s="22"/>
      <c r="ADG1200" s="22"/>
      <c r="ADH1200" s="22"/>
      <c r="ADI1200" s="22"/>
      <c r="ADJ1200" s="22"/>
      <c r="ADK1200" s="22"/>
      <c r="ADL1200" s="22"/>
      <c r="ADM1200" s="22"/>
      <c r="ADN1200" s="22"/>
      <c r="ADO1200" s="22"/>
      <c r="ADP1200" s="22"/>
      <c r="ADQ1200" s="22"/>
      <c r="ADR1200" s="22"/>
      <c r="ADS1200" s="22"/>
      <c r="ADT1200" s="22"/>
      <c r="ADU1200" s="22"/>
      <c r="ADV1200" s="22"/>
      <c r="ADW1200" s="22"/>
      <c r="ADX1200" s="22"/>
      <c r="ADY1200" s="22"/>
      <c r="ADZ1200" s="22"/>
      <c r="AEA1200" s="22"/>
      <c r="AEB1200" s="22"/>
      <c r="AEC1200" s="22"/>
      <c r="AED1200" s="22"/>
      <c r="AEE1200" s="22"/>
      <c r="AEF1200" s="22"/>
      <c r="AEG1200" s="22"/>
      <c r="AEH1200" s="22"/>
      <c r="AEI1200" s="22"/>
      <c r="AEJ1200" s="22"/>
      <c r="AEK1200" s="22"/>
      <c r="AEL1200" s="22"/>
      <c r="AEM1200" s="22"/>
      <c r="AEN1200" s="22"/>
      <c r="AEO1200" s="22"/>
      <c r="AEP1200" s="22"/>
      <c r="AEQ1200" s="22"/>
      <c r="AER1200" s="22"/>
      <c r="AES1200" s="22"/>
      <c r="AET1200" s="22"/>
      <c r="AEU1200" s="22"/>
      <c r="AEV1200" s="22"/>
      <c r="AEW1200" s="22"/>
      <c r="AEX1200" s="22"/>
      <c r="AEY1200" s="22"/>
      <c r="AEZ1200" s="22"/>
      <c r="AFA1200" s="22"/>
      <c r="AFB1200" s="22"/>
      <c r="AFC1200" s="22"/>
      <c r="AFD1200" s="22"/>
      <c r="AFE1200" s="22"/>
      <c r="AFF1200" s="22"/>
      <c r="AFG1200" s="22"/>
      <c r="AFH1200" s="22"/>
      <c r="AFI1200" s="22"/>
      <c r="AFJ1200" s="22"/>
      <c r="AFK1200" s="22"/>
      <c r="AFL1200" s="22"/>
      <c r="AFM1200" s="22"/>
      <c r="AFN1200" s="22"/>
      <c r="AFO1200" s="22"/>
      <c r="AFP1200" s="22"/>
      <c r="AFQ1200" s="22"/>
      <c r="AFR1200" s="22"/>
      <c r="AFS1200" s="22"/>
      <c r="AFT1200" s="22"/>
      <c r="AFU1200" s="22"/>
      <c r="AFV1200" s="22"/>
      <c r="AFW1200" s="22"/>
      <c r="AFX1200" s="22"/>
      <c r="AFY1200" s="22"/>
      <c r="AFZ1200" s="22"/>
      <c r="AGA1200" s="22"/>
      <c r="AGB1200" s="22"/>
      <c r="AGC1200" s="22"/>
      <c r="AGD1200" s="22"/>
      <c r="AGE1200" s="22"/>
      <c r="AGF1200" s="22"/>
      <c r="AGG1200" s="22"/>
      <c r="AGH1200" s="22"/>
      <c r="AGI1200" s="22"/>
      <c r="AGJ1200" s="22"/>
      <c r="AGK1200" s="22"/>
      <c r="AGL1200" s="22"/>
      <c r="AGM1200" s="22"/>
      <c r="AGN1200" s="22"/>
      <c r="AGO1200" s="22"/>
      <c r="AGP1200" s="22"/>
      <c r="AGQ1200" s="22"/>
      <c r="AGR1200" s="22"/>
      <c r="AGS1200" s="22"/>
      <c r="AGT1200" s="22"/>
      <c r="AGU1200" s="22"/>
      <c r="AGV1200" s="22"/>
      <c r="AGW1200" s="22"/>
      <c r="AGX1200" s="22"/>
      <c r="AGY1200" s="22"/>
      <c r="AGZ1200" s="22"/>
      <c r="AHA1200" s="22"/>
      <c r="AHB1200" s="22"/>
      <c r="AHC1200" s="22"/>
      <c r="AHD1200" s="22"/>
      <c r="AHE1200" s="22"/>
      <c r="AHF1200" s="22"/>
      <c r="AHG1200" s="22"/>
      <c r="AHH1200" s="22"/>
      <c r="AHI1200" s="22"/>
      <c r="AHJ1200" s="22"/>
      <c r="AHK1200" s="22"/>
      <c r="AHL1200" s="22"/>
      <c r="AHM1200" s="22"/>
      <c r="AHN1200" s="22"/>
      <c r="AHO1200" s="22"/>
      <c r="AHP1200" s="22"/>
      <c r="AHQ1200" s="22"/>
      <c r="AHR1200" s="22"/>
      <c r="AHS1200" s="22"/>
      <c r="AHT1200" s="22"/>
      <c r="AHU1200" s="22"/>
      <c r="AHV1200" s="22"/>
      <c r="AHW1200" s="22"/>
      <c r="AHX1200" s="22"/>
      <c r="AHY1200" s="22"/>
      <c r="AHZ1200" s="22"/>
      <c r="AIA1200" s="22"/>
      <c r="AIB1200" s="22"/>
      <c r="AIC1200" s="22"/>
      <c r="AID1200" s="22"/>
      <c r="AIE1200" s="22"/>
      <c r="AIF1200" s="22"/>
      <c r="AIG1200" s="22"/>
      <c r="AIH1200" s="22"/>
      <c r="AII1200" s="22"/>
      <c r="AIJ1200" s="22"/>
      <c r="AIK1200" s="22"/>
      <c r="AIL1200" s="22"/>
      <c r="AIM1200" s="22"/>
      <c r="AIN1200" s="22"/>
      <c r="AIO1200" s="22"/>
      <c r="AIP1200" s="22"/>
      <c r="AIQ1200" s="22"/>
      <c r="AIR1200" s="22"/>
      <c r="AIS1200" s="22"/>
      <c r="AIT1200" s="22"/>
      <c r="AIU1200" s="22"/>
      <c r="AIV1200" s="22"/>
      <c r="AIW1200" s="22"/>
      <c r="AIX1200" s="22"/>
      <c r="AIY1200" s="22"/>
      <c r="AIZ1200" s="22"/>
      <c r="AJA1200" s="22"/>
      <c r="AJB1200" s="22"/>
      <c r="AJC1200" s="22"/>
      <c r="AJD1200" s="22"/>
      <c r="AJE1200" s="22"/>
      <c r="AJF1200" s="22"/>
      <c r="AJG1200" s="22"/>
      <c r="AJH1200" s="22"/>
      <c r="AJI1200" s="22"/>
      <c r="AJJ1200" s="22"/>
      <c r="AJK1200" s="22"/>
      <c r="AJL1200" s="22"/>
      <c r="AJM1200" s="22"/>
      <c r="AJN1200" s="22"/>
      <c r="AJO1200" s="22"/>
      <c r="AJP1200" s="22"/>
      <c r="AJQ1200" s="22"/>
      <c r="AJR1200" s="22"/>
      <c r="AJS1200" s="22"/>
      <c r="AJT1200" s="22"/>
      <c r="AJU1200" s="22"/>
      <c r="AJV1200" s="22"/>
      <c r="AJW1200" s="22"/>
      <c r="AJX1200" s="22"/>
      <c r="AJY1200" s="22"/>
      <c r="AJZ1200" s="22"/>
      <c r="AKA1200" s="22"/>
      <c r="AKB1200" s="22"/>
      <c r="AKC1200" s="22"/>
      <c r="AKD1200" s="22"/>
      <c r="AKE1200" s="22"/>
      <c r="AKF1200" s="22"/>
      <c r="AKG1200" s="22"/>
      <c r="AKH1200" s="22"/>
      <c r="AKI1200" s="22"/>
      <c r="AKJ1200" s="22"/>
      <c r="AKK1200" s="22"/>
      <c r="AKL1200" s="22"/>
      <c r="AKM1200" s="22"/>
      <c r="AKN1200" s="22"/>
      <c r="AKO1200" s="22"/>
      <c r="AKP1200" s="22"/>
      <c r="AKQ1200" s="22"/>
      <c r="AKR1200" s="22"/>
      <c r="AKS1200" s="22"/>
      <c r="AKT1200" s="22"/>
      <c r="AKU1200" s="22"/>
      <c r="AKV1200" s="22"/>
      <c r="AKW1200" s="22"/>
      <c r="AKX1200" s="22"/>
      <c r="AKY1200" s="22"/>
      <c r="AKZ1200" s="22"/>
      <c r="ALA1200" s="22"/>
      <c r="ALB1200" s="22"/>
      <c r="ALC1200" s="22"/>
      <c r="ALD1200" s="22"/>
      <c r="ALE1200" s="22"/>
      <c r="ALF1200" s="22"/>
      <c r="ALG1200" s="22"/>
      <c r="ALH1200" s="22"/>
      <c r="ALI1200" s="22"/>
      <c r="ALJ1200" s="22"/>
      <c r="ALK1200" s="22"/>
      <c r="ALL1200" s="22"/>
      <c r="ALM1200" s="22"/>
      <c r="ALN1200" s="22"/>
      <c r="ALO1200" s="22"/>
      <c r="ALP1200" s="22"/>
      <c r="ALQ1200" s="22"/>
      <c r="ALR1200" s="22"/>
      <c r="ALS1200" s="22"/>
      <c r="ALT1200" s="22"/>
      <c r="ALU1200" s="22"/>
      <c r="ALV1200" s="22"/>
      <c r="ALW1200" s="22"/>
      <c r="ALX1200" s="22"/>
      <c r="ALY1200" s="22"/>
      <c r="ALZ1200" s="22"/>
      <c r="AMA1200" s="22"/>
      <c r="AMB1200" s="22"/>
      <c r="AMC1200" s="22"/>
      <c r="AMD1200" s="22"/>
      <c r="AME1200" s="22"/>
      <c r="AMF1200" s="22"/>
      <c r="AMG1200" s="22"/>
      <c r="AMH1200" s="22"/>
      <c r="AMI1200" s="22"/>
      <c r="AMJ1200" s="22"/>
      <c r="AMK1200" s="22"/>
      <c r="AML1200" s="22"/>
      <c r="AMM1200" s="22"/>
      <c r="AMN1200" s="22"/>
      <c r="AMO1200" s="22"/>
      <c r="AMP1200" s="22"/>
      <c r="AMQ1200" s="22"/>
      <c r="AMR1200" s="22"/>
      <c r="AMS1200" s="22"/>
      <c r="AMT1200" s="22"/>
      <c r="AMU1200" s="22"/>
      <c r="AMV1200" s="22"/>
      <c r="AMW1200" s="22"/>
      <c r="AMX1200" s="22"/>
      <c r="AMY1200" s="22"/>
      <c r="AMZ1200" s="22"/>
      <c r="ANA1200" s="22"/>
      <c r="ANB1200" s="22"/>
      <c r="ANC1200" s="22"/>
      <c r="AND1200" s="22"/>
      <c r="ANE1200" s="22"/>
      <c r="ANF1200" s="22"/>
      <c r="ANG1200" s="22"/>
      <c r="ANH1200" s="22"/>
      <c r="ANI1200" s="22"/>
      <c r="ANJ1200" s="22"/>
      <c r="ANK1200" s="22"/>
      <c r="ANL1200" s="22"/>
      <c r="ANM1200" s="22"/>
      <c r="ANN1200" s="22"/>
      <c r="ANO1200" s="22"/>
      <c r="ANP1200" s="22"/>
      <c r="ANQ1200" s="22"/>
      <c r="ANR1200" s="22"/>
      <c r="ANS1200" s="22"/>
      <c r="ANT1200" s="22"/>
      <c r="ANU1200" s="22"/>
      <c r="ANV1200" s="22"/>
      <c r="ANW1200" s="22"/>
      <c r="ANX1200" s="22"/>
      <c r="ANY1200" s="22"/>
      <c r="ANZ1200" s="22"/>
      <c r="AOA1200" s="22"/>
      <c r="AOB1200" s="22"/>
      <c r="AOC1200" s="22"/>
      <c r="AOD1200" s="22"/>
      <c r="AOE1200" s="22"/>
      <c r="AOF1200" s="22"/>
      <c r="AOG1200" s="22"/>
      <c r="AOH1200" s="22"/>
      <c r="AOI1200" s="22"/>
      <c r="AOJ1200" s="22"/>
      <c r="AOK1200" s="22"/>
      <c r="AOL1200" s="22"/>
      <c r="AOM1200" s="22"/>
      <c r="AON1200" s="22"/>
      <c r="AOO1200" s="22"/>
      <c r="AOP1200" s="22"/>
      <c r="AOQ1200" s="22"/>
      <c r="AOR1200" s="22"/>
      <c r="AOS1200" s="22"/>
      <c r="AOT1200" s="22"/>
      <c r="AOU1200" s="22"/>
      <c r="AOV1200" s="22"/>
      <c r="AOW1200" s="22"/>
      <c r="AOX1200" s="22"/>
      <c r="AOY1200" s="22"/>
      <c r="AOZ1200" s="22"/>
      <c r="APA1200" s="22"/>
      <c r="APB1200" s="22"/>
      <c r="APC1200" s="22"/>
      <c r="APD1200" s="22"/>
      <c r="APE1200" s="22"/>
      <c r="APF1200" s="22"/>
      <c r="APG1200" s="22"/>
      <c r="APH1200" s="22"/>
      <c r="API1200" s="22"/>
      <c r="APJ1200" s="22"/>
      <c r="APK1200" s="22"/>
      <c r="APL1200" s="22"/>
      <c r="APM1200" s="22"/>
      <c r="APN1200" s="22"/>
      <c r="APO1200" s="22"/>
      <c r="APP1200" s="22"/>
      <c r="APQ1200" s="22"/>
      <c r="APR1200" s="22"/>
      <c r="APS1200" s="22"/>
      <c r="APT1200" s="22"/>
      <c r="APU1200" s="22"/>
      <c r="APV1200" s="22"/>
      <c r="APW1200" s="22"/>
      <c r="APX1200" s="22"/>
      <c r="APY1200" s="22"/>
      <c r="APZ1200" s="22"/>
      <c r="AQA1200" s="22"/>
      <c r="AQB1200" s="22"/>
      <c r="AQC1200" s="22"/>
      <c r="AQD1200" s="22"/>
      <c r="AQE1200" s="22"/>
      <c r="AQF1200" s="22"/>
      <c r="AQG1200" s="22"/>
      <c r="AQH1200" s="22"/>
      <c r="AQI1200" s="22"/>
      <c r="AQJ1200" s="22"/>
      <c r="AQK1200" s="22"/>
      <c r="AQL1200" s="22"/>
      <c r="AQM1200" s="22"/>
      <c r="AQN1200" s="22"/>
      <c r="AQO1200" s="22"/>
      <c r="AQP1200" s="22"/>
      <c r="AQQ1200" s="22"/>
      <c r="AQR1200" s="22"/>
      <c r="AQS1200" s="22"/>
      <c r="AQT1200" s="22"/>
      <c r="AQU1200" s="22"/>
      <c r="AQV1200" s="22"/>
      <c r="AQW1200" s="22"/>
      <c r="AQX1200" s="22"/>
      <c r="AQY1200" s="22"/>
      <c r="AQZ1200" s="22"/>
      <c r="ARA1200" s="22"/>
      <c r="ARB1200" s="22"/>
      <c r="ARC1200" s="22"/>
      <c r="ARD1200" s="22"/>
      <c r="ARE1200" s="22"/>
      <c r="ARF1200" s="22"/>
      <c r="ARG1200" s="22"/>
      <c r="ARH1200" s="22"/>
      <c r="ARI1200" s="22"/>
      <c r="ARJ1200" s="22"/>
      <c r="ARK1200" s="22"/>
      <c r="ARL1200" s="22"/>
      <c r="ARM1200" s="22"/>
      <c r="ARN1200" s="22"/>
      <c r="ARO1200" s="22"/>
      <c r="ARP1200" s="22"/>
      <c r="ARQ1200" s="22"/>
      <c r="ARR1200" s="22"/>
      <c r="ARS1200" s="22"/>
      <c r="ART1200" s="22"/>
      <c r="ARU1200" s="22"/>
      <c r="ARV1200" s="22"/>
      <c r="ARW1200" s="22"/>
      <c r="ARX1200" s="22"/>
      <c r="ARY1200" s="22"/>
      <c r="ARZ1200" s="22"/>
      <c r="ASA1200" s="22"/>
      <c r="ASB1200" s="22"/>
      <c r="ASC1200" s="22"/>
      <c r="ASD1200" s="22"/>
      <c r="ASE1200" s="22"/>
      <c r="ASF1200" s="22"/>
      <c r="ASG1200" s="22"/>
      <c r="ASH1200" s="22"/>
      <c r="ASI1200" s="22"/>
      <c r="ASJ1200" s="22"/>
      <c r="ASK1200" s="22"/>
      <c r="ASL1200" s="22"/>
      <c r="ASM1200" s="22"/>
      <c r="ASN1200" s="22"/>
      <c r="ASO1200" s="22"/>
      <c r="ASP1200" s="22"/>
      <c r="ASQ1200" s="22"/>
      <c r="ASR1200" s="22"/>
      <c r="ASS1200" s="22"/>
      <c r="AST1200" s="22"/>
      <c r="ASU1200" s="22"/>
      <c r="ASV1200" s="22"/>
      <c r="ASW1200" s="22"/>
      <c r="ASX1200" s="22"/>
      <c r="ASY1200" s="22"/>
      <c r="ASZ1200" s="22"/>
      <c r="ATA1200" s="22"/>
      <c r="ATB1200" s="22"/>
      <c r="ATC1200" s="22"/>
      <c r="ATD1200" s="22"/>
      <c r="ATE1200" s="22"/>
      <c r="ATF1200" s="22"/>
      <c r="ATG1200" s="22"/>
      <c r="ATH1200" s="22"/>
      <c r="ATI1200" s="22"/>
      <c r="ATJ1200" s="22"/>
      <c r="ATK1200" s="22"/>
      <c r="ATL1200" s="22"/>
      <c r="ATM1200" s="22"/>
      <c r="ATN1200" s="22"/>
      <c r="ATO1200" s="22"/>
      <c r="ATP1200" s="22"/>
      <c r="ATQ1200" s="22"/>
      <c r="ATR1200" s="22"/>
      <c r="ATS1200" s="22"/>
      <c r="ATT1200" s="22"/>
      <c r="ATU1200" s="22"/>
      <c r="ATV1200" s="22"/>
      <c r="ATW1200" s="22"/>
      <c r="ATX1200" s="22"/>
      <c r="ATY1200" s="22"/>
      <c r="ATZ1200" s="22"/>
      <c r="AUA1200" s="22"/>
      <c r="AUB1200" s="22"/>
      <c r="AUC1200" s="22"/>
      <c r="AUD1200" s="22"/>
      <c r="AUE1200" s="22"/>
      <c r="AUF1200" s="22"/>
      <c r="AUG1200" s="22"/>
      <c r="AUH1200" s="22"/>
      <c r="AUI1200" s="22"/>
      <c r="AUJ1200" s="22"/>
      <c r="AUK1200" s="22"/>
      <c r="AUL1200" s="22"/>
      <c r="AUM1200" s="22"/>
      <c r="AUN1200" s="22"/>
      <c r="AUO1200" s="22"/>
      <c r="AUP1200" s="22"/>
      <c r="AUQ1200" s="22"/>
      <c r="AUR1200" s="22"/>
      <c r="AUS1200" s="22"/>
      <c r="AUT1200" s="22"/>
      <c r="AUU1200" s="22"/>
      <c r="AUV1200" s="22"/>
      <c r="AUW1200" s="22"/>
      <c r="AUX1200" s="22"/>
      <c r="AUY1200" s="22"/>
      <c r="AUZ1200" s="22"/>
      <c r="AVA1200" s="22"/>
      <c r="AVB1200" s="22"/>
      <c r="AVC1200" s="22"/>
      <c r="AVD1200" s="22"/>
      <c r="AVE1200" s="22"/>
      <c r="AVF1200" s="22"/>
      <c r="AVG1200" s="22"/>
      <c r="AVH1200" s="22"/>
      <c r="AVI1200" s="22"/>
      <c r="AVJ1200" s="22"/>
      <c r="AVK1200" s="22"/>
      <c r="AVL1200" s="22"/>
      <c r="AVM1200" s="22"/>
      <c r="AVN1200" s="22"/>
      <c r="AVO1200" s="22"/>
      <c r="AVP1200" s="22"/>
      <c r="AVQ1200" s="22"/>
      <c r="AVR1200" s="22"/>
      <c r="AVS1200" s="22"/>
      <c r="AVT1200" s="22"/>
      <c r="AVU1200" s="22"/>
      <c r="AVV1200" s="22"/>
      <c r="AVW1200" s="22"/>
      <c r="AVX1200" s="22"/>
      <c r="AVY1200" s="22"/>
      <c r="AVZ1200" s="22"/>
      <c r="AWA1200" s="22"/>
      <c r="AWB1200" s="22"/>
      <c r="AWC1200" s="22"/>
      <c r="AWD1200" s="22"/>
      <c r="AWE1200" s="22"/>
      <c r="AWF1200" s="22"/>
      <c r="AWG1200" s="22"/>
      <c r="AWH1200" s="22"/>
      <c r="AWI1200" s="22"/>
      <c r="AWJ1200" s="22"/>
      <c r="AWK1200" s="22"/>
      <c r="AWL1200" s="22"/>
      <c r="AWM1200" s="22"/>
      <c r="AWN1200" s="22"/>
      <c r="AWO1200" s="22"/>
      <c r="AWP1200" s="22"/>
      <c r="AWQ1200" s="22"/>
      <c r="AWR1200" s="22"/>
      <c r="AWS1200" s="22"/>
      <c r="AWT1200" s="22"/>
      <c r="AWU1200" s="22"/>
      <c r="AWV1200" s="22"/>
      <c r="AWW1200" s="22"/>
      <c r="AWX1200" s="22"/>
      <c r="AWY1200" s="22"/>
      <c r="AWZ1200" s="22"/>
      <c r="AXA1200" s="22"/>
      <c r="AXB1200" s="22"/>
      <c r="AXC1200" s="22"/>
      <c r="AXD1200" s="22"/>
      <c r="AXE1200" s="22"/>
      <c r="AXF1200" s="22"/>
      <c r="AXG1200" s="22"/>
      <c r="AXH1200" s="22"/>
      <c r="AXI1200" s="22"/>
      <c r="AXJ1200" s="22"/>
      <c r="AXK1200" s="22"/>
      <c r="AXL1200" s="22"/>
      <c r="AXM1200" s="22"/>
      <c r="AXN1200" s="22"/>
      <c r="AXO1200" s="22"/>
      <c r="AXP1200" s="22"/>
      <c r="AXQ1200" s="22"/>
      <c r="AXR1200" s="22"/>
      <c r="AXS1200" s="22"/>
      <c r="AXT1200" s="22"/>
      <c r="AXU1200" s="22"/>
      <c r="AXV1200" s="22"/>
      <c r="AXW1200" s="22"/>
      <c r="AXX1200" s="22"/>
      <c r="AXY1200" s="22"/>
      <c r="AXZ1200" s="22"/>
      <c r="AYA1200" s="22"/>
      <c r="AYB1200" s="22"/>
      <c r="AYC1200" s="22"/>
      <c r="AYD1200" s="22"/>
      <c r="AYE1200" s="22"/>
      <c r="AYF1200" s="22"/>
      <c r="AYG1200" s="22"/>
      <c r="AYH1200" s="22"/>
      <c r="AYI1200" s="22"/>
      <c r="AYJ1200" s="22"/>
      <c r="AYK1200" s="22"/>
      <c r="AYL1200" s="22"/>
      <c r="AYM1200" s="22"/>
      <c r="AYN1200" s="22"/>
      <c r="AYO1200" s="22"/>
      <c r="AYP1200" s="22"/>
      <c r="AYQ1200" s="22"/>
      <c r="AYR1200" s="22"/>
      <c r="AYS1200" s="22"/>
      <c r="AYT1200" s="22"/>
      <c r="AYU1200" s="22"/>
      <c r="AYV1200" s="22"/>
      <c r="AYW1200" s="22"/>
      <c r="AYX1200" s="22"/>
      <c r="AYY1200" s="22"/>
      <c r="AYZ1200" s="22"/>
      <c r="AZA1200" s="22"/>
      <c r="AZB1200" s="22"/>
      <c r="AZC1200" s="22"/>
      <c r="AZD1200" s="22"/>
      <c r="AZE1200" s="22"/>
      <c r="AZF1200" s="22"/>
      <c r="AZG1200" s="22"/>
      <c r="AZH1200" s="22"/>
      <c r="AZI1200" s="22"/>
      <c r="AZJ1200" s="22"/>
      <c r="AZK1200" s="22"/>
      <c r="AZL1200" s="22"/>
      <c r="AZM1200" s="22"/>
      <c r="AZN1200" s="22"/>
      <c r="AZO1200" s="22"/>
      <c r="AZP1200" s="22"/>
      <c r="AZQ1200" s="22"/>
      <c r="AZR1200" s="22"/>
      <c r="AZS1200" s="22"/>
      <c r="AZT1200" s="22"/>
      <c r="AZU1200" s="22"/>
      <c r="AZV1200" s="22"/>
      <c r="AZW1200" s="22"/>
      <c r="AZX1200" s="22"/>
      <c r="AZY1200" s="22"/>
      <c r="AZZ1200" s="22"/>
      <c r="BAA1200" s="22"/>
      <c r="BAB1200" s="22"/>
      <c r="BAC1200" s="22"/>
      <c r="BAD1200" s="22"/>
      <c r="BAE1200" s="22"/>
      <c r="BAF1200" s="22"/>
      <c r="BAG1200" s="22"/>
      <c r="BAH1200" s="22"/>
      <c r="BAI1200" s="22"/>
      <c r="BAJ1200" s="22"/>
      <c r="BAK1200" s="22"/>
      <c r="BAL1200" s="22"/>
      <c r="BAM1200" s="22"/>
      <c r="BAN1200" s="22"/>
      <c r="BAO1200" s="22"/>
      <c r="BAP1200" s="22"/>
      <c r="BAQ1200" s="22"/>
      <c r="BAR1200" s="22"/>
      <c r="BAS1200" s="22"/>
      <c r="BAT1200" s="22"/>
      <c r="BAU1200" s="22"/>
      <c r="BAV1200" s="22"/>
      <c r="BAW1200" s="22"/>
      <c r="BAX1200" s="22"/>
      <c r="BAY1200" s="22"/>
      <c r="BAZ1200" s="22"/>
      <c r="BBA1200" s="22"/>
      <c r="BBB1200" s="22"/>
      <c r="BBC1200" s="22"/>
      <c r="BBD1200" s="22"/>
      <c r="BBE1200" s="22"/>
      <c r="BBF1200" s="22"/>
      <c r="BBG1200" s="22"/>
      <c r="BBH1200" s="22"/>
      <c r="BBI1200" s="22"/>
      <c r="BBJ1200" s="22"/>
      <c r="BBK1200" s="22"/>
      <c r="BBL1200" s="22"/>
      <c r="BBM1200" s="22"/>
      <c r="BBN1200" s="22"/>
      <c r="BBO1200" s="22"/>
      <c r="BBP1200" s="22"/>
      <c r="BBQ1200" s="22"/>
      <c r="BBR1200" s="22"/>
      <c r="BBS1200" s="22"/>
      <c r="BBT1200" s="22"/>
      <c r="BBU1200" s="22"/>
      <c r="BBV1200" s="22"/>
      <c r="BBW1200" s="22"/>
      <c r="BBX1200" s="22"/>
      <c r="BBY1200" s="22"/>
      <c r="BBZ1200" s="22"/>
      <c r="BCA1200" s="22"/>
      <c r="BCB1200" s="22"/>
      <c r="BCC1200" s="22"/>
      <c r="BCD1200" s="22"/>
      <c r="BCE1200" s="22"/>
      <c r="BCF1200" s="22"/>
      <c r="BCG1200" s="22"/>
      <c r="BCH1200" s="22"/>
      <c r="BCI1200" s="22"/>
      <c r="BCJ1200" s="22"/>
      <c r="BCK1200" s="22"/>
      <c r="BCL1200" s="22"/>
      <c r="BCM1200" s="22"/>
      <c r="BCN1200" s="22"/>
      <c r="BCO1200" s="22"/>
      <c r="BCP1200" s="22"/>
      <c r="BCQ1200" s="22"/>
      <c r="BCR1200" s="22"/>
      <c r="BCS1200" s="22"/>
      <c r="BCT1200" s="22"/>
      <c r="BCU1200" s="22"/>
      <c r="BCV1200" s="22"/>
      <c r="BCW1200" s="22"/>
      <c r="BCX1200" s="22"/>
      <c r="BCY1200" s="22"/>
      <c r="BCZ1200" s="22"/>
      <c r="BDA1200" s="22"/>
      <c r="BDB1200" s="22"/>
      <c r="BDC1200" s="22"/>
      <c r="BDD1200" s="22"/>
      <c r="BDE1200" s="22"/>
      <c r="BDF1200" s="22"/>
      <c r="BDG1200" s="22"/>
      <c r="BDH1200" s="22"/>
      <c r="BDI1200" s="22"/>
      <c r="BDJ1200" s="22"/>
      <c r="BDK1200" s="22"/>
      <c r="BDL1200" s="22"/>
      <c r="BDM1200" s="22"/>
      <c r="BDN1200" s="22"/>
      <c r="BDO1200" s="22"/>
      <c r="BDP1200" s="22"/>
      <c r="BDQ1200" s="22"/>
      <c r="BDR1200" s="22"/>
      <c r="BDS1200" s="22"/>
      <c r="BDT1200" s="22"/>
      <c r="BDU1200" s="22"/>
      <c r="BDV1200" s="22"/>
      <c r="BDW1200" s="22"/>
      <c r="BDX1200" s="22"/>
      <c r="BDY1200" s="22"/>
      <c r="BDZ1200" s="22"/>
      <c r="BEA1200" s="22"/>
      <c r="BEB1200" s="22"/>
      <c r="BEC1200" s="22"/>
      <c r="BED1200" s="22"/>
      <c r="BEE1200" s="22"/>
      <c r="BEF1200" s="22"/>
      <c r="BEG1200" s="22"/>
      <c r="BEH1200" s="22"/>
      <c r="BEI1200" s="22"/>
      <c r="BEJ1200" s="22"/>
      <c r="BEK1200" s="22"/>
      <c r="BEL1200" s="22"/>
      <c r="BEM1200" s="22"/>
      <c r="BEN1200" s="22"/>
      <c r="BEO1200" s="22"/>
      <c r="BEP1200" s="22"/>
      <c r="BEQ1200" s="22"/>
      <c r="BER1200" s="22"/>
      <c r="BES1200" s="22"/>
      <c r="BET1200" s="22"/>
      <c r="BEU1200" s="22"/>
      <c r="BEV1200" s="22"/>
      <c r="BEW1200" s="22"/>
      <c r="BEX1200" s="22"/>
      <c r="BEY1200" s="22"/>
      <c r="BEZ1200" s="22"/>
      <c r="BFA1200" s="22"/>
      <c r="BFB1200" s="22"/>
      <c r="BFC1200" s="22"/>
      <c r="BFD1200" s="22"/>
      <c r="BFE1200" s="22"/>
      <c r="BFF1200" s="22"/>
      <c r="BFG1200" s="22"/>
      <c r="BFH1200" s="22"/>
      <c r="BFI1200" s="22"/>
      <c r="BFJ1200" s="22"/>
      <c r="BFK1200" s="22"/>
      <c r="BFL1200" s="22"/>
      <c r="BFM1200" s="22"/>
      <c r="BFN1200" s="22"/>
      <c r="BFO1200" s="22"/>
      <c r="BFP1200" s="22"/>
      <c r="BFQ1200" s="22"/>
      <c r="BFR1200" s="22"/>
      <c r="BFS1200" s="22"/>
      <c r="BFT1200" s="22"/>
      <c r="BFU1200" s="22"/>
      <c r="BFV1200" s="22"/>
      <c r="BFW1200" s="22"/>
      <c r="BFX1200" s="22"/>
      <c r="BFY1200" s="22"/>
      <c r="BFZ1200" s="22"/>
      <c r="BGA1200" s="22"/>
      <c r="BGB1200" s="22"/>
      <c r="BGC1200" s="22"/>
      <c r="BGD1200" s="22"/>
      <c r="BGE1200" s="22"/>
      <c r="BGF1200" s="22"/>
      <c r="BGG1200" s="22"/>
      <c r="BGH1200" s="22"/>
      <c r="BGI1200" s="22"/>
      <c r="BGJ1200" s="22"/>
      <c r="BGK1200" s="22"/>
      <c r="BGL1200" s="22"/>
      <c r="BGM1200" s="22"/>
      <c r="BGN1200" s="22"/>
      <c r="BGO1200" s="22"/>
      <c r="BGP1200" s="22"/>
      <c r="BGQ1200" s="22"/>
      <c r="BGR1200" s="22"/>
      <c r="BGS1200" s="22"/>
      <c r="BGT1200" s="22"/>
      <c r="BGU1200" s="22"/>
      <c r="BGV1200" s="22"/>
      <c r="BGW1200" s="22"/>
      <c r="BGX1200" s="22"/>
      <c r="BGY1200" s="22"/>
      <c r="BGZ1200" s="22"/>
      <c r="BHA1200" s="22"/>
      <c r="BHB1200" s="22"/>
      <c r="BHC1200" s="22"/>
      <c r="BHD1200" s="22"/>
      <c r="BHE1200" s="22"/>
      <c r="BHF1200" s="22"/>
      <c r="BHG1200" s="22"/>
      <c r="BHH1200" s="22"/>
      <c r="BHI1200" s="22"/>
      <c r="BHJ1200" s="22"/>
      <c r="BHK1200" s="22"/>
      <c r="BHL1200" s="22"/>
      <c r="BHM1200" s="22"/>
      <c r="BHN1200" s="22"/>
      <c r="BHO1200" s="22"/>
      <c r="BHP1200" s="22"/>
      <c r="BHQ1200" s="22"/>
      <c r="BHR1200" s="22"/>
      <c r="BHS1200" s="22"/>
      <c r="BHT1200" s="22"/>
      <c r="BHU1200" s="22"/>
      <c r="BHV1200" s="22"/>
      <c r="BHW1200" s="22"/>
      <c r="BHX1200" s="22"/>
      <c r="BHY1200" s="22"/>
      <c r="BHZ1200" s="22"/>
      <c r="BIA1200" s="22"/>
      <c r="BIB1200" s="22"/>
      <c r="BIC1200" s="22"/>
      <c r="BID1200" s="22"/>
      <c r="BIE1200" s="22"/>
      <c r="BIF1200" s="22"/>
      <c r="BIG1200" s="22"/>
      <c r="BIH1200" s="22"/>
      <c r="BII1200" s="22"/>
      <c r="BIJ1200" s="22"/>
      <c r="BIK1200" s="22"/>
      <c r="BIL1200" s="22"/>
      <c r="BIM1200" s="22"/>
      <c r="BIN1200" s="22"/>
      <c r="BIO1200" s="22"/>
      <c r="BIP1200" s="22"/>
      <c r="BIQ1200" s="22"/>
      <c r="BIR1200" s="22"/>
      <c r="BIS1200" s="22"/>
      <c r="BIT1200" s="22"/>
      <c r="BIU1200" s="22"/>
      <c r="BIV1200" s="22"/>
      <c r="BIW1200" s="22"/>
      <c r="BIX1200" s="22"/>
      <c r="BIY1200" s="22"/>
      <c r="BIZ1200" s="22"/>
      <c r="BJA1200" s="22"/>
      <c r="BJB1200" s="22"/>
      <c r="BJC1200" s="22"/>
      <c r="BJD1200" s="22"/>
      <c r="BJE1200" s="22"/>
      <c r="BJF1200" s="22"/>
      <c r="BJG1200" s="22"/>
      <c r="BJH1200" s="22"/>
      <c r="BJI1200" s="22"/>
      <c r="BJJ1200" s="22"/>
      <c r="BJK1200" s="22"/>
      <c r="BJL1200" s="22"/>
      <c r="BJM1200" s="22"/>
      <c r="BJN1200" s="22"/>
      <c r="BJO1200" s="22"/>
      <c r="BJP1200" s="22"/>
      <c r="BJQ1200" s="22"/>
      <c r="BJR1200" s="22"/>
      <c r="BJS1200" s="22"/>
      <c r="BJT1200" s="22"/>
      <c r="BJU1200" s="22"/>
      <c r="BJV1200" s="22"/>
      <c r="BJW1200" s="22"/>
      <c r="BJX1200" s="22"/>
      <c r="BJY1200" s="22"/>
      <c r="BJZ1200" s="22"/>
      <c r="BKA1200" s="22"/>
      <c r="BKB1200" s="22"/>
      <c r="BKC1200" s="22"/>
      <c r="BKD1200" s="22"/>
      <c r="BKE1200" s="22"/>
      <c r="BKF1200" s="22"/>
      <c r="BKG1200" s="22"/>
      <c r="BKH1200" s="22"/>
      <c r="BKI1200" s="22"/>
      <c r="BKJ1200" s="22"/>
      <c r="BKK1200" s="22"/>
      <c r="BKL1200" s="22"/>
      <c r="BKM1200" s="22"/>
      <c r="BKN1200" s="22"/>
      <c r="BKO1200" s="22"/>
      <c r="BKP1200" s="22"/>
      <c r="BKQ1200" s="22"/>
      <c r="BKR1200" s="22"/>
      <c r="BKS1200" s="22"/>
      <c r="BKT1200" s="22"/>
      <c r="BKU1200" s="22"/>
      <c r="BKV1200" s="22"/>
      <c r="BKW1200" s="22"/>
      <c r="BKX1200" s="22"/>
      <c r="BKY1200" s="22"/>
      <c r="BKZ1200" s="22"/>
      <c r="BLA1200" s="22"/>
      <c r="BLB1200" s="22"/>
      <c r="BLC1200" s="22"/>
      <c r="BLD1200" s="22"/>
      <c r="BLE1200" s="22"/>
      <c r="BLF1200" s="22"/>
      <c r="BLG1200" s="22"/>
      <c r="BLH1200" s="22"/>
      <c r="BLI1200" s="22"/>
      <c r="BLJ1200" s="22"/>
      <c r="BLK1200" s="22"/>
      <c r="BLL1200" s="22"/>
      <c r="BLM1200" s="22"/>
      <c r="BLN1200" s="22"/>
      <c r="BLO1200" s="22"/>
      <c r="BLP1200" s="22"/>
      <c r="BLQ1200" s="22"/>
      <c r="BLR1200" s="22"/>
      <c r="BLS1200" s="22"/>
      <c r="BLT1200" s="22"/>
      <c r="BLU1200" s="22"/>
      <c r="BLV1200" s="22"/>
      <c r="BLW1200" s="22"/>
      <c r="BLX1200" s="22"/>
      <c r="BLY1200" s="22"/>
      <c r="BLZ1200" s="22"/>
      <c r="BMA1200" s="22"/>
      <c r="BMB1200" s="22"/>
      <c r="BMC1200" s="22"/>
      <c r="BMD1200" s="22"/>
      <c r="BME1200" s="22"/>
      <c r="BMF1200" s="22"/>
      <c r="BMG1200" s="22"/>
      <c r="BMH1200" s="22"/>
      <c r="BMI1200" s="22"/>
      <c r="BMJ1200" s="22"/>
      <c r="BMK1200" s="22"/>
      <c r="BML1200" s="22"/>
      <c r="BMM1200" s="22"/>
      <c r="BMN1200" s="22"/>
      <c r="BMO1200" s="22"/>
      <c r="BMP1200" s="22"/>
      <c r="BMQ1200" s="22"/>
      <c r="BMR1200" s="22"/>
      <c r="BMS1200" s="22"/>
      <c r="BMT1200" s="22"/>
      <c r="BMU1200" s="22"/>
      <c r="BMV1200" s="22"/>
      <c r="BMW1200" s="22"/>
      <c r="BMX1200" s="22"/>
      <c r="BMY1200" s="22"/>
      <c r="BMZ1200" s="22"/>
      <c r="BNA1200" s="22"/>
      <c r="BNB1200" s="22"/>
      <c r="BNC1200" s="22"/>
      <c r="BND1200" s="22"/>
      <c r="BNE1200" s="22"/>
      <c r="BNF1200" s="22"/>
      <c r="BNG1200" s="22"/>
      <c r="BNH1200" s="22"/>
      <c r="BNI1200" s="22"/>
      <c r="BNJ1200" s="22"/>
      <c r="BNK1200" s="22"/>
      <c r="BNL1200" s="22"/>
      <c r="BNM1200" s="22"/>
      <c r="BNN1200" s="22"/>
      <c r="BNO1200" s="22"/>
      <c r="BNP1200" s="22"/>
      <c r="BNQ1200" s="22"/>
      <c r="BNR1200" s="22"/>
      <c r="BNS1200" s="22"/>
      <c r="BNT1200" s="22"/>
      <c r="BNU1200" s="22"/>
      <c r="BNV1200" s="22"/>
      <c r="BNW1200" s="22"/>
      <c r="BNX1200" s="22"/>
      <c r="BNY1200" s="22"/>
      <c r="BNZ1200" s="22"/>
      <c r="BOA1200" s="22"/>
      <c r="BOB1200" s="22"/>
      <c r="BOC1200" s="22"/>
      <c r="BOD1200" s="22"/>
      <c r="BOE1200" s="22"/>
      <c r="BOF1200" s="22"/>
      <c r="BOG1200" s="22"/>
      <c r="BOH1200" s="22"/>
      <c r="BOI1200" s="22"/>
      <c r="BOJ1200" s="22"/>
      <c r="BOK1200" s="22"/>
      <c r="BOL1200" s="22"/>
      <c r="BOM1200" s="22"/>
      <c r="BON1200" s="22"/>
      <c r="BOO1200" s="22"/>
      <c r="BOP1200" s="22"/>
      <c r="BOQ1200" s="22"/>
      <c r="BOR1200" s="22"/>
      <c r="BOS1200" s="22"/>
      <c r="BOT1200" s="22"/>
      <c r="BOU1200" s="22"/>
      <c r="BOV1200" s="22"/>
      <c r="BOW1200" s="22"/>
      <c r="BOX1200" s="22"/>
      <c r="BOY1200" s="22"/>
      <c r="BOZ1200" s="22"/>
      <c r="BPA1200" s="22"/>
      <c r="BPB1200" s="22"/>
      <c r="BPC1200" s="22"/>
      <c r="BPD1200" s="22"/>
      <c r="BPE1200" s="22"/>
      <c r="BPF1200" s="22"/>
      <c r="BPG1200" s="22"/>
      <c r="BPH1200" s="22"/>
      <c r="BPI1200" s="22"/>
      <c r="BPJ1200" s="22"/>
      <c r="BPK1200" s="22"/>
      <c r="BPL1200" s="22"/>
      <c r="BPM1200" s="22"/>
      <c r="BPN1200" s="22"/>
      <c r="BPO1200" s="22"/>
      <c r="BPP1200" s="22"/>
      <c r="BPQ1200" s="22"/>
      <c r="BPR1200" s="22"/>
      <c r="BPS1200" s="22"/>
      <c r="BPT1200" s="22"/>
      <c r="BPU1200" s="22"/>
      <c r="BPV1200" s="22"/>
      <c r="BPW1200" s="22"/>
      <c r="BPX1200" s="22"/>
      <c r="BPY1200" s="22"/>
      <c r="BPZ1200" s="22"/>
      <c r="BQA1200" s="22"/>
      <c r="BQB1200" s="22"/>
      <c r="BQC1200" s="22"/>
      <c r="BQD1200" s="22"/>
      <c r="BQE1200" s="22"/>
      <c r="BQF1200" s="22"/>
      <c r="BQG1200" s="22"/>
      <c r="BQH1200" s="22"/>
      <c r="BQI1200" s="22"/>
      <c r="BQJ1200" s="22"/>
      <c r="BQK1200" s="22"/>
      <c r="BQL1200" s="22"/>
      <c r="BQM1200" s="22"/>
      <c r="BQN1200" s="22"/>
      <c r="BQO1200" s="22"/>
      <c r="BQP1200" s="22"/>
      <c r="BQQ1200" s="22"/>
      <c r="BQR1200" s="22"/>
      <c r="BQS1200" s="22"/>
      <c r="BQT1200" s="22"/>
      <c r="BQU1200" s="22"/>
      <c r="BQV1200" s="22"/>
      <c r="BQW1200" s="22"/>
      <c r="BQX1200" s="22"/>
      <c r="BQY1200" s="22"/>
      <c r="BQZ1200" s="22"/>
      <c r="BRA1200" s="22"/>
      <c r="BRB1200" s="22"/>
      <c r="BRC1200" s="22"/>
      <c r="BRD1200" s="22"/>
      <c r="BRE1200" s="22"/>
      <c r="BRF1200" s="22"/>
      <c r="BRG1200" s="22"/>
      <c r="BRH1200" s="22"/>
      <c r="BRI1200" s="22"/>
      <c r="BRJ1200" s="22"/>
      <c r="BRK1200" s="22"/>
      <c r="BRL1200" s="22"/>
      <c r="BRM1200" s="22"/>
      <c r="BRN1200" s="22"/>
      <c r="BRO1200" s="22"/>
      <c r="BRP1200" s="22"/>
      <c r="BRQ1200" s="22"/>
      <c r="BRR1200" s="22"/>
      <c r="BRS1200" s="22"/>
      <c r="BRT1200" s="22"/>
      <c r="BRU1200" s="22"/>
      <c r="BRV1200" s="22"/>
      <c r="BRW1200" s="22"/>
      <c r="BRX1200" s="22"/>
      <c r="BRY1200" s="22"/>
      <c r="BRZ1200" s="22"/>
      <c r="BSA1200" s="22"/>
      <c r="BSB1200" s="22"/>
      <c r="BSC1200" s="22"/>
      <c r="BSD1200" s="22"/>
      <c r="BSE1200" s="22"/>
      <c r="BSF1200" s="22"/>
      <c r="BSG1200" s="22"/>
      <c r="BSH1200" s="22"/>
      <c r="BSI1200" s="22"/>
      <c r="BSJ1200" s="22"/>
      <c r="BSK1200" s="22"/>
      <c r="BSL1200" s="22"/>
      <c r="BSM1200" s="22"/>
      <c r="BSN1200" s="22"/>
      <c r="BSO1200" s="22"/>
      <c r="BSP1200" s="22"/>
      <c r="BSQ1200" s="22"/>
      <c r="BSR1200" s="22"/>
      <c r="BSS1200" s="22"/>
      <c r="BST1200" s="22"/>
      <c r="BSU1200" s="22"/>
      <c r="BSV1200" s="22"/>
      <c r="BSW1200" s="22"/>
      <c r="BSX1200" s="22"/>
      <c r="BSY1200" s="22"/>
      <c r="BSZ1200" s="22"/>
      <c r="BTA1200" s="22"/>
      <c r="BTB1200" s="22"/>
      <c r="BTC1200" s="22"/>
      <c r="BTD1200" s="22"/>
      <c r="BTE1200" s="22"/>
      <c r="BTF1200" s="22"/>
      <c r="BTG1200" s="22"/>
      <c r="BTH1200" s="22"/>
      <c r="BTI1200" s="22"/>
      <c r="BTJ1200" s="22"/>
      <c r="BTK1200" s="22"/>
      <c r="BTL1200" s="22"/>
      <c r="BTM1200" s="22"/>
      <c r="BTN1200" s="22"/>
      <c r="BTO1200" s="22"/>
      <c r="BTP1200" s="22"/>
      <c r="BTQ1200" s="22"/>
      <c r="BTR1200" s="22"/>
      <c r="BTS1200" s="22"/>
      <c r="BTT1200" s="22"/>
      <c r="BTU1200" s="22"/>
      <c r="BTV1200" s="22"/>
      <c r="BTW1200" s="22"/>
      <c r="BTX1200" s="22"/>
      <c r="BTY1200" s="22"/>
      <c r="BTZ1200" s="22"/>
      <c r="BUA1200" s="22"/>
      <c r="BUB1200" s="22"/>
      <c r="BUC1200" s="22"/>
      <c r="BUD1200" s="22"/>
      <c r="BUE1200" s="22"/>
      <c r="BUF1200" s="22"/>
      <c r="BUG1200" s="22"/>
      <c r="BUH1200" s="22"/>
      <c r="BUI1200" s="22"/>
      <c r="BUJ1200" s="22"/>
      <c r="BUK1200" s="22"/>
      <c r="BUL1200" s="22"/>
      <c r="BUM1200" s="22"/>
      <c r="BUN1200" s="22"/>
      <c r="BUO1200" s="22"/>
      <c r="BUP1200" s="22"/>
      <c r="BUQ1200" s="22"/>
      <c r="BUR1200" s="22"/>
      <c r="BUS1200" s="22"/>
      <c r="BUT1200" s="22"/>
      <c r="BUU1200" s="22"/>
      <c r="BUV1200" s="22"/>
      <c r="BUW1200" s="22"/>
      <c r="BUX1200" s="22"/>
      <c r="BUY1200" s="22"/>
      <c r="BUZ1200" s="22"/>
      <c r="BVA1200" s="22"/>
      <c r="BVB1200" s="22"/>
      <c r="BVC1200" s="22"/>
      <c r="BVD1200" s="22"/>
      <c r="BVE1200" s="22"/>
      <c r="BVF1200" s="22"/>
      <c r="BVG1200" s="22"/>
      <c r="BVH1200" s="22"/>
      <c r="BVI1200" s="22"/>
      <c r="BVJ1200" s="22"/>
      <c r="BVK1200" s="22"/>
      <c r="BVL1200" s="22"/>
      <c r="BVM1200" s="22"/>
      <c r="BVN1200" s="22"/>
      <c r="BVO1200" s="22"/>
      <c r="BVP1200" s="22"/>
      <c r="BVQ1200" s="22"/>
      <c r="BVR1200" s="22"/>
      <c r="BVS1200" s="22"/>
      <c r="BVT1200" s="22"/>
      <c r="BVU1200" s="22"/>
      <c r="BVV1200" s="22"/>
      <c r="BVW1200" s="22"/>
      <c r="BVX1200" s="22"/>
      <c r="BVY1200" s="22"/>
      <c r="BVZ1200" s="22"/>
      <c r="BWA1200" s="22"/>
      <c r="BWB1200" s="22"/>
      <c r="BWC1200" s="22"/>
      <c r="BWD1200" s="22"/>
      <c r="BWE1200" s="22"/>
      <c r="BWF1200" s="22"/>
      <c r="BWG1200" s="22"/>
      <c r="BWH1200" s="22"/>
      <c r="BWI1200" s="22"/>
      <c r="BWJ1200" s="22"/>
      <c r="BWK1200" s="22"/>
      <c r="BWL1200" s="22"/>
      <c r="BWM1200" s="22"/>
      <c r="BWN1200" s="22"/>
      <c r="BWO1200" s="22"/>
      <c r="BWP1200" s="22"/>
      <c r="BWQ1200" s="22"/>
      <c r="BWR1200" s="22"/>
      <c r="BWS1200" s="22"/>
      <c r="BWT1200" s="22"/>
      <c r="BWU1200" s="22"/>
      <c r="BWV1200" s="22"/>
      <c r="BWW1200" s="22"/>
      <c r="BWX1200" s="22"/>
      <c r="BWY1200" s="22"/>
      <c r="BWZ1200" s="22"/>
      <c r="BXA1200" s="22"/>
      <c r="BXB1200" s="22"/>
      <c r="BXC1200" s="22"/>
      <c r="BXD1200" s="22"/>
      <c r="BXE1200" s="22"/>
      <c r="BXF1200" s="22"/>
      <c r="BXG1200" s="22"/>
      <c r="BXH1200" s="22"/>
      <c r="BXI1200" s="22"/>
      <c r="BXJ1200" s="22"/>
      <c r="BXK1200" s="22"/>
      <c r="BXL1200" s="22"/>
      <c r="BXM1200" s="22"/>
      <c r="BXN1200" s="22"/>
      <c r="BXO1200" s="22"/>
      <c r="BXP1200" s="22"/>
      <c r="BXQ1200" s="22"/>
      <c r="BXR1200" s="22"/>
      <c r="BXS1200" s="22"/>
      <c r="BXT1200" s="22"/>
      <c r="BXU1200" s="22"/>
      <c r="BXV1200" s="22"/>
      <c r="BXW1200" s="22"/>
      <c r="BXX1200" s="22"/>
      <c r="BXY1200" s="22"/>
      <c r="BXZ1200" s="22"/>
      <c r="BYA1200" s="22"/>
      <c r="BYB1200" s="22"/>
      <c r="BYC1200" s="22"/>
      <c r="BYD1200" s="22"/>
      <c r="BYE1200" s="22"/>
      <c r="BYF1200" s="22"/>
      <c r="BYG1200" s="22"/>
      <c r="BYH1200" s="22"/>
      <c r="BYI1200" s="22"/>
      <c r="BYJ1200" s="22"/>
      <c r="BYK1200" s="22"/>
      <c r="BYL1200" s="22"/>
      <c r="BYM1200" s="22"/>
      <c r="BYN1200" s="22"/>
      <c r="BYO1200" s="22"/>
      <c r="BYP1200" s="22"/>
      <c r="BYQ1200" s="22"/>
      <c r="BYR1200" s="22"/>
      <c r="BYS1200" s="22"/>
      <c r="BYT1200" s="22"/>
      <c r="BYU1200" s="22"/>
      <c r="BYV1200" s="22"/>
      <c r="BYW1200" s="22"/>
      <c r="BYX1200" s="22"/>
      <c r="BYY1200" s="22"/>
      <c r="BYZ1200" s="22"/>
      <c r="BZA1200" s="22"/>
      <c r="BZB1200" s="22"/>
      <c r="BZC1200" s="22"/>
      <c r="BZD1200" s="22"/>
      <c r="BZE1200" s="22"/>
      <c r="BZF1200" s="22"/>
      <c r="BZG1200" s="22"/>
      <c r="BZH1200" s="22"/>
      <c r="BZI1200" s="22"/>
      <c r="BZJ1200" s="22"/>
      <c r="BZK1200" s="22"/>
      <c r="BZL1200" s="22"/>
      <c r="BZM1200" s="22"/>
      <c r="BZN1200" s="22"/>
      <c r="BZO1200" s="22"/>
      <c r="BZP1200" s="22"/>
      <c r="BZQ1200" s="22"/>
      <c r="BZR1200" s="22"/>
      <c r="BZS1200" s="22"/>
      <c r="BZT1200" s="22"/>
      <c r="BZU1200" s="22"/>
      <c r="BZV1200" s="22"/>
      <c r="BZW1200" s="22"/>
      <c r="BZX1200" s="22"/>
      <c r="BZY1200" s="22"/>
      <c r="BZZ1200" s="22"/>
      <c r="CAA1200" s="22"/>
      <c r="CAB1200" s="22"/>
      <c r="CAC1200" s="22"/>
      <c r="CAD1200" s="22"/>
      <c r="CAE1200" s="22"/>
      <c r="CAF1200" s="22"/>
      <c r="CAG1200" s="22"/>
      <c r="CAH1200" s="22"/>
      <c r="CAI1200" s="22"/>
      <c r="CAJ1200" s="22"/>
      <c r="CAK1200" s="22"/>
      <c r="CAL1200" s="22"/>
      <c r="CAM1200" s="22"/>
      <c r="CAN1200" s="22"/>
      <c r="CAO1200" s="22"/>
      <c r="CAP1200" s="22"/>
      <c r="CAQ1200" s="22"/>
      <c r="CAR1200" s="22"/>
      <c r="CAS1200" s="22"/>
      <c r="CAT1200" s="22"/>
      <c r="CAU1200" s="22"/>
      <c r="CAV1200" s="22"/>
      <c r="CAW1200" s="22"/>
      <c r="CAX1200" s="22"/>
      <c r="CAY1200" s="22"/>
      <c r="CAZ1200" s="22"/>
      <c r="CBA1200" s="22"/>
      <c r="CBB1200" s="22"/>
      <c r="CBC1200" s="22"/>
      <c r="CBD1200" s="22"/>
      <c r="CBE1200" s="22"/>
      <c r="CBF1200" s="22"/>
      <c r="CBG1200" s="22"/>
      <c r="CBH1200" s="22"/>
      <c r="CBI1200" s="22"/>
      <c r="CBJ1200" s="22"/>
      <c r="CBK1200" s="22"/>
      <c r="CBL1200" s="22"/>
      <c r="CBM1200" s="22"/>
      <c r="CBN1200" s="22"/>
      <c r="CBO1200" s="22"/>
      <c r="CBP1200" s="22"/>
      <c r="CBQ1200" s="22"/>
      <c r="CBR1200" s="22"/>
      <c r="CBS1200" s="22"/>
      <c r="CBT1200" s="22"/>
      <c r="CBU1200" s="22"/>
      <c r="CBV1200" s="22"/>
      <c r="CBW1200" s="22"/>
      <c r="CBX1200" s="22"/>
      <c r="CBY1200" s="22"/>
      <c r="CBZ1200" s="22"/>
      <c r="CCA1200" s="22"/>
      <c r="CCB1200" s="22"/>
      <c r="CCC1200" s="22"/>
      <c r="CCD1200" s="22"/>
      <c r="CCE1200" s="22"/>
      <c r="CCF1200" s="22"/>
      <c r="CCG1200" s="22"/>
      <c r="CCH1200" s="22"/>
      <c r="CCI1200" s="22"/>
      <c r="CCJ1200" s="22"/>
      <c r="CCK1200" s="22"/>
      <c r="CCL1200" s="22"/>
      <c r="CCM1200" s="22"/>
      <c r="CCN1200" s="22"/>
      <c r="CCO1200" s="22"/>
      <c r="CCP1200" s="22"/>
      <c r="CCQ1200" s="22"/>
      <c r="CCR1200" s="22"/>
      <c r="CCS1200" s="22"/>
      <c r="CCT1200" s="22"/>
      <c r="CCU1200" s="22"/>
      <c r="CCV1200" s="22"/>
      <c r="CCW1200" s="22"/>
      <c r="CCX1200" s="22"/>
      <c r="CCY1200" s="22"/>
      <c r="CCZ1200" s="22"/>
      <c r="CDA1200" s="22"/>
      <c r="CDB1200" s="22"/>
      <c r="CDC1200" s="22"/>
      <c r="CDD1200" s="22"/>
      <c r="CDE1200" s="22"/>
      <c r="CDF1200" s="22"/>
      <c r="CDG1200" s="22"/>
      <c r="CDH1200" s="22"/>
      <c r="CDI1200" s="22"/>
      <c r="CDJ1200" s="22"/>
      <c r="CDK1200" s="22"/>
      <c r="CDL1200" s="22"/>
      <c r="CDM1200" s="22"/>
      <c r="CDN1200" s="22"/>
      <c r="CDO1200" s="22"/>
      <c r="CDP1200" s="22"/>
      <c r="CDQ1200" s="22"/>
      <c r="CDR1200" s="22"/>
      <c r="CDS1200" s="22"/>
      <c r="CDT1200" s="22"/>
      <c r="CDU1200" s="22"/>
      <c r="CDV1200" s="22"/>
      <c r="CDW1200" s="22"/>
      <c r="CDX1200" s="22"/>
      <c r="CDY1200" s="22"/>
      <c r="CDZ1200" s="22"/>
      <c r="CEA1200" s="22"/>
      <c r="CEB1200" s="22"/>
      <c r="CEC1200" s="22"/>
      <c r="CED1200" s="22"/>
      <c r="CEE1200" s="22"/>
      <c r="CEF1200" s="22"/>
      <c r="CEG1200" s="22"/>
      <c r="CEH1200" s="22"/>
      <c r="CEI1200" s="22"/>
      <c r="CEJ1200" s="22"/>
      <c r="CEK1200" s="22"/>
      <c r="CEL1200" s="22"/>
      <c r="CEM1200" s="22"/>
      <c r="CEN1200" s="22"/>
      <c r="CEO1200" s="22"/>
      <c r="CEP1200" s="22"/>
      <c r="CEQ1200" s="22"/>
      <c r="CER1200" s="22"/>
      <c r="CES1200" s="22"/>
      <c r="CET1200" s="22"/>
      <c r="CEU1200" s="22"/>
      <c r="CEV1200" s="22"/>
      <c r="CEW1200" s="22"/>
      <c r="CEX1200" s="22"/>
      <c r="CEY1200" s="22"/>
      <c r="CEZ1200" s="22"/>
      <c r="CFA1200" s="22"/>
      <c r="CFB1200" s="22"/>
      <c r="CFC1200" s="22"/>
      <c r="CFD1200" s="22"/>
      <c r="CFE1200" s="22"/>
      <c r="CFF1200" s="22"/>
      <c r="CFG1200" s="22"/>
      <c r="CFH1200" s="22"/>
      <c r="CFI1200" s="22"/>
      <c r="CFJ1200" s="22"/>
      <c r="CFK1200" s="22"/>
      <c r="CFL1200" s="22"/>
      <c r="CFM1200" s="22"/>
      <c r="CFN1200" s="22"/>
      <c r="CFO1200" s="22"/>
      <c r="CFP1200" s="22"/>
      <c r="CFQ1200" s="22"/>
      <c r="CFR1200" s="22"/>
      <c r="CFS1200" s="22"/>
      <c r="CFT1200" s="22"/>
      <c r="CFU1200" s="22"/>
      <c r="CFV1200" s="22"/>
      <c r="CFW1200" s="22"/>
      <c r="CFX1200" s="22"/>
      <c r="CFY1200" s="22"/>
      <c r="CFZ1200" s="22"/>
      <c r="CGA1200" s="22"/>
      <c r="CGB1200" s="22"/>
      <c r="CGC1200" s="22"/>
      <c r="CGD1200" s="22"/>
      <c r="CGE1200" s="22"/>
      <c r="CGF1200" s="22"/>
      <c r="CGG1200" s="22"/>
      <c r="CGH1200" s="22"/>
      <c r="CGI1200" s="22"/>
      <c r="CGJ1200" s="22"/>
      <c r="CGK1200" s="22"/>
      <c r="CGL1200" s="22"/>
      <c r="CGM1200" s="22"/>
      <c r="CGN1200" s="22"/>
      <c r="CGO1200" s="22"/>
      <c r="CGP1200" s="22"/>
      <c r="CGQ1200" s="22"/>
      <c r="CGR1200" s="22"/>
      <c r="CGS1200" s="22"/>
      <c r="CGT1200" s="22"/>
      <c r="CGU1200" s="22"/>
      <c r="CGV1200" s="22"/>
      <c r="CGW1200" s="22"/>
      <c r="CGX1200" s="22"/>
      <c r="CGY1200" s="22"/>
      <c r="CGZ1200" s="22"/>
      <c r="CHA1200" s="22"/>
      <c r="CHB1200" s="22"/>
      <c r="CHC1200" s="22"/>
      <c r="CHD1200" s="22"/>
      <c r="CHE1200" s="22"/>
      <c r="CHF1200" s="22"/>
      <c r="CHG1200" s="22"/>
      <c r="CHH1200" s="22"/>
      <c r="CHI1200" s="22"/>
      <c r="CHJ1200" s="22"/>
      <c r="CHK1200" s="22"/>
      <c r="CHL1200" s="22"/>
      <c r="CHM1200" s="22"/>
      <c r="CHN1200" s="22"/>
      <c r="CHO1200" s="22"/>
      <c r="CHP1200" s="22"/>
      <c r="CHQ1200" s="22"/>
      <c r="CHR1200" s="22"/>
      <c r="CHS1200" s="22"/>
      <c r="CHT1200" s="22"/>
      <c r="CHU1200" s="22"/>
      <c r="CHV1200" s="22"/>
      <c r="CHW1200" s="22"/>
      <c r="CHX1200" s="22"/>
      <c r="CHY1200" s="22"/>
      <c r="CHZ1200" s="22"/>
      <c r="CIA1200" s="22"/>
      <c r="CIB1200" s="22"/>
      <c r="CIC1200" s="22"/>
      <c r="CID1200" s="22"/>
      <c r="CIE1200" s="22"/>
      <c r="CIF1200" s="22"/>
      <c r="CIG1200" s="22"/>
      <c r="CIH1200" s="22"/>
      <c r="CII1200" s="22"/>
      <c r="CIJ1200" s="22"/>
      <c r="CIK1200" s="22"/>
      <c r="CIL1200" s="22"/>
      <c r="CIM1200" s="22"/>
      <c r="CIN1200" s="22"/>
      <c r="CIO1200" s="22"/>
      <c r="CIP1200" s="22"/>
      <c r="CIQ1200" s="22"/>
      <c r="CIR1200" s="22"/>
      <c r="CIS1200" s="22"/>
      <c r="CIT1200" s="22"/>
      <c r="CIU1200" s="22"/>
      <c r="CIV1200" s="22"/>
      <c r="CIW1200" s="22"/>
      <c r="CIX1200" s="22"/>
      <c r="CIY1200" s="22"/>
      <c r="CIZ1200" s="22"/>
      <c r="CJA1200" s="22"/>
      <c r="CJB1200" s="22"/>
      <c r="CJC1200" s="22"/>
      <c r="CJD1200" s="22"/>
      <c r="CJE1200" s="22"/>
      <c r="CJF1200" s="22"/>
      <c r="CJG1200" s="22"/>
      <c r="CJH1200" s="22"/>
      <c r="CJI1200" s="22"/>
      <c r="CJJ1200" s="22"/>
      <c r="CJK1200" s="22"/>
      <c r="CJL1200" s="22"/>
      <c r="CJM1200" s="22"/>
      <c r="CJN1200" s="22"/>
      <c r="CJO1200" s="22"/>
      <c r="CJP1200" s="22"/>
      <c r="CJQ1200" s="22"/>
      <c r="CJR1200" s="22"/>
      <c r="CJS1200" s="22"/>
      <c r="CJT1200" s="22"/>
      <c r="CJU1200" s="22"/>
      <c r="CJV1200" s="22"/>
      <c r="CJW1200" s="22"/>
      <c r="CJX1200" s="22"/>
      <c r="CJY1200" s="22"/>
      <c r="CJZ1200" s="22"/>
      <c r="CKA1200" s="22"/>
      <c r="CKB1200" s="22"/>
      <c r="CKC1200" s="22"/>
      <c r="CKD1200" s="22"/>
      <c r="CKE1200" s="22"/>
      <c r="CKF1200" s="22"/>
      <c r="CKG1200" s="22"/>
      <c r="CKH1200" s="22"/>
      <c r="CKI1200" s="22"/>
      <c r="CKJ1200" s="22"/>
      <c r="CKK1200" s="22"/>
      <c r="CKL1200" s="22"/>
      <c r="CKM1200" s="22"/>
      <c r="CKN1200" s="22"/>
      <c r="CKO1200" s="22"/>
      <c r="CKP1200" s="22"/>
      <c r="CKQ1200" s="22"/>
      <c r="CKR1200" s="22"/>
      <c r="CKS1200" s="22"/>
      <c r="CKT1200" s="22"/>
      <c r="CKU1200" s="22"/>
      <c r="CKV1200" s="22"/>
      <c r="CKW1200" s="22"/>
      <c r="CKX1200" s="22"/>
      <c r="CKY1200" s="22"/>
      <c r="CKZ1200" s="22"/>
      <c r="CLA1200" s="22"/>
      <c r="CLB1200" s="22"/>
      <c r="CLC1200" s="22"/>
      <c r="CLD1200" s="22"/>
      <c r="CLE1200" s="22"/>
      <c r="CLF1200" s="22"/>
      <c r="CLG1200" s="22"/>
      <c r="CLH1200" s="22"/>
      <c r="CLI1200" s="22"/>
      <c r="CLJ1200" s="22"/>
      <c r="CLK1200" s="22"/>
      <c r="CLL1200" s="22"/>
      <c r="CLM1200" s="22"/>
      <c r="CLN1200" s="22"/>
      <c r="CLO1200" s="22"/>
      <c r="CLP1200" s="22"/>
      <c r="CLQ1200" s="22"/>
      <c r="CLR1200" s="22"/>
      <c r="CLS1200" s="22"/>
      <c r="CLT1200" s="22"/>
      <c r="CLU1200" s="22"/>
      <c r="CLV1200" s="22"/>
      <c r="CLW1200" s="22"/>
      <c r="CLX1200" s="22"/>
      <c r="CLY1200" s="22"/>
      <c r="CLZ1200" s="22"/>
      <c r="CMA1200" s="22"/>
      <c r="CMB1200" s="22"/>
      <c r="CMC1200" s="22"/>
      <c r="CMD1200" s="22"/>
      <c r="CME1200" s="22"/>
      <c r="CMF1200" s="22"/>
      <c r="CMG1200" s="22"/>
      <c r="CMH1200" s="22"/>
      <c r="CMI1200" s="22"/>
      <c r="CMJ1200" s="22"/>
      <c r="CMK1200" s="22"/>
      <c r="CML1200" s="22"/>
      <c r="CMM1200" s="22"/>
      <c r="CMN1200" s="22"/>
      <c r="CMO1200" s="22"/>
      <c r="CMP1200" s="22"/>
      <c r="CMQ1200" s="22"/>
      <c r="CMR1200" s="22"/>
      <c r="CMS1200" s="22"/>
      <c r="CMT1200" s="22"/>
      <c r="CMU1200" s="22"/>
      <c r="CMV1200" s="22"/>
      <c r="CMW1200" s="22"/>
      <c r="CMX1200" s="22"/>
      <c r="CMY1200" s="22"/>
      <c r="CMZ1200" s="22"/>
      <c r="CNA1200" s="22"/>
      <c r="CNB1200" s="22"/>
      <c r="CNC1200" s="22"/>
      <c r="CND1200" s="22"/>
      <c r="CNE1200" s="22"/>
      <c r="CNF1200" s="22"/>
      <c r="CNG1200" s="22"/>
      <c r="CNH1200" s="22"/>
      <c r="CNI1200" s="22"/>
      <c r="CNJ1200" s="22"/>
      <c r="CNK1200" s="22"/>
      <c r="CNL1200" s="22"/>
      <c r="CNM1200" s="22"/>
      <c r="CNN1200" s="22"/>
      <c r="CNO1200" s="22"/>
      <c r="CNP1200" s="22"/>
      <c r="CNQ1200" s="22"/>
      <c r="CNR1200" s="22"/>
      <c r="CNS1200" s="22"/>
      <c r="CNT1200" s="22"/>
      <c r="CNU1200" s="22"/>
      <c r="CNV1200" s="22"/>
      <c r="CNW1200" s="22"/>
      <c r="CNX1200" s="22"/>
      <c r="CNY1200" s="22"/>
      <c r="CNZ1200" s="22"/>
      <c r="COA1200" s="22"/>
      <c r="COB1200" s="22"/>
      <c r="COC1200" s="22"/>
      <c r="COD1200" s="22"/>
      <c r="COE1200" s="22"/>
      <c r="COF1200" s="22"/>
      <c r="COG1200" s="22"/>
      <c r="COH1200" s="22"/>
      <c r="COI1200" s="22"/>
      <c r="COJ1200" s="22"/>
      <c r="COK1200" s="22"/>
      <c r="COL1200" s="22"/>
      <c r="COM1200" s="22"/>
      <c r="CON1200" s="22"/>
      <c r="COO1200" s="22"/>
      <c r="COP1200" s="22"/>
      <c r="COQ1200" s="22"/>
      <c r="COR1200" s="22"/>
      <c r="COS1200" s="22"/>
      <c r="COT1200" s="22"/>
      <c r="COU1200" s="22"/>
      <c r="COV1200" s="22"/>
      <c r="COW1200" s="22"/>
      <c r="COX1200" s="22"/>
      <c r="COY1200" s="22"/>
      <c r="COZ1200" s="22"/>
      <c r="CPA1200" s="22"/>
      <c r="CPB1200" s="22"/>
      <c r="CPC1200" s="22"/>
      <c r="CPD1200" s="22"/>
      <c r="CPE1200" s="22"/>
      <c r="CPF1200" s="22"/>
      <c r="CPG1200" s="22"/>
      <c r="CPH1200" s="22"/>
      <c r="CPI1200" s="22"/>
      <c r="CPJ1200" s="22"/>
      <c r="CPK1200" s="22"/>
      <c r="CPL1200" s="22"/>
      <c r="CPM1200" s="22"/>
      <c r="CPN1200" s="22"/>
      <c r="CPO1200" s="22"/>
      <c r="CPP1200" s="22"/>
      <c r="CPQ1200" s="22"/>
      <c r="CPR1200" s="22"/>
      <c r="CPS1200" s="22"/>
      <c r="CPT1200" s="22"/>
      <c r="CPU1200" s="22"/>
      <c r="CPV1200" s="22"/>
      <c r="CPW1200" s="22"/>
      <c r="CPX1200" s="22"/>
      <c r="CPY1200" s="22"/>
      <c r="CPZ1200" s="22"/>
      <c r="CQA1200" s="22"/>
      <c r="CQB1200" s="22"/>
      <c r="CQC1200" s="22"/>
      <c r="CQD1200" s="22"/>
      <c r="CQE1200" s="22"/>
      <c r="CQF1200" s="22"/>
      <c r="CQG1200" s="22"/>
      <c r="CQH1200" s="22"/>
      <c r="CQI1200" s="22"/>
      <c r="CQJ1200" s="22"/>
      <c r="CQK1200" s="22"/>
      <c r="CQL1200" s="22"/>
      <c r="CQM1200" s="22"/>
      <c r="CQN1200" s="22"/>
      <c r="CQO1200" s="22"/>
      <c r="CQP1200" s="22"/>
      <c r="CQQ1200" s="22"/>
      <c r="CQR1200" s="22"/>
      <c r="CQS1200" s="22"/>
      <c r="CQT1200" s="22"/>
      <c r="CQU1200" s="22"/>
      <c r="CQV1200" s="22"/>
      <c r="CQW1200" s="22"/>
      <c r="CQX1200" s="22"/>
      <c r="CQY1200" s="22"/>
      <c r="CQZ1200" s="22"/>
      <c r="CRA1200" s="22"/>
      <c r="CRB1200" s="22"/>
      <c r="CRC1200" s="22"/>
      <c r="CRD1200" s="22"/>
      <c r="CRE1200" s="22"/>
      <c r="CRF1200" s="22"/>
      <c r="CRG1200" s="22"/>
      <c r="CRH1200" s="22"/>
      <c r="CRI1200" s="22"/>
      <c r="CRJ1200" s="22"/>
      <c r="CRK1200" s="22"/>
      <c r="CRL1200" s="22"/>
      <c r="CRM1200" s="22"/>
      <c r="CRN1200" s="22"/>
      <c r="CRO1200" s="22"/>
      <c r="CRP1200" s="22"/>
      <c r="CRQ1200" s="22"/>
      <c r="CRR1200" s="22"/>
      <c r="CRS1200" s="22"/>
      <c r="CRT1200" s="22"/>
      <c r="CRU1200" s="22"/>
      <c r="CRV1200" s="22"/>
      <c r="CRW1200" s="22"/>
      <c r="CRX1200" s="22"/>
      <c r="CRY1200" s="22"/>
      <c r="CRZ1200" s="22"/>
      <c r="CSA1200" s="22"/>
      <c r="CSB1200" s="22"/>
      <c r="CSC1200" s="22"/>
      <c r="CSD1200" s="22"/>
      <c r="CSE1200" s="22"/>
      <c r="CSF1200" s="22"/>
      <c r="CSG1200" s="22"/>
      <c r="CSH1200" s="22"/>
      <c r="CSI1200" s="22"/>
      <c r="CSJ1200" s="22"/>
      <c r="CSK1200" s="22"/>
      <c r="CSL1200" s="22"/>
      <c r="CSM1200" s="22"/>
      <c r="CSN1200" s="22"/>
      <c r="CSO1200" s="22"/>
      <c r="CSP1200" s="22"/>
      <c r="CSQ1200" s="22"/>
      <c r="CSR1200" s="22"/>
      <c r="CSS1200" s="22"/>
      <c r="CST1200" s="22"/>
      <c r="CSU1200" s="22"/>
      <c r="CSV1200" s="22"/>
      <c r="CSW1200" s="22"/>
      <c r="CSX1200" s="22"/>
      <c r="CSY1200" s="22"/>
      <c r="CSZ1200" s="22"/>
      <c r="CTA1200" s="22"/>
      <c r="CTB1200" s="22"/>
      <c r="CTC1200" s="22"/>
      <c r="CTD1200" s="22"/>
      <c r="CTE1200" s="22"/>
      <c r="CTF1200" s="22"/>
      <c r="CTG1200" s="22"/>
      <c r="CTH1200" s="22"/>
      <c r="CTI1200" s="22"/>
      <c r="CTJ1200" s="22"/>
      <c r="CTK1200" s="22"/>
      <c r="CTL1200" s="22"/>
      <c r="CTM1200" s="22"/>
      <c r="CTN1200" s="22"/>
      <c r="CTO1200" s="22"/>
      <c r="CTP1200" s="22"/>
      <c r="CTQ1200" s="22"/>
      <c r="CTR1200" s="22"/>
      <c r="CTS1200" s="22"/>
      <c r="CTT1200" s="22"/>
      <c r="CTU1200" s="22"/>
      <c r="CTV1200" s="22"/>
      <c r="CTW1200" s="22"/>
      <c r="CTX1200" s="22"/>
      <c r="CTY1200" s="22"/>
      <c r="CTZ1200" s="22"/>
      <c r="CUA1200" s="22"/>
      <c r="CUB1200" s="22"/>
      <c r="CUC1200" s="22"/>
      <c r="CUD1200" s="22"/>
      <c r="CUE1200" s="22"/>
      <c r="CUF1200" s="22"/>
      <c r="CUG1200" s="22"/>
      <c r="CUH1200" s="22"/>
      <c r="CUI1200" s="22"/>
      <c r="CUJ1200" s="22"/>
      <c r="CUK1200" s="22"/>
      <c r="CUL1200" s="22"/>
      <c r="CUM1200" s="22"/>
      <c r="CUN1200" s="22"/>
      <c r="CUO1200" s="22"/>
      <c r="CUP1200" s="22"/>
      <c r="CUQ1200" s="22"/>
      <c r="CUR1200" s="22"/>
      <c r="CUS1200" s="22"/>
      <c r="CUT1200" s="22"/>
      <c r="CUU1200" s="22"/>
      <c r="CUV1200" s="22"/>
      <c r="CUW1200" s="22"/>
      <c r="CUX1200" s="22"/>
      <c r="CUY1200" s="22"/>
      <c r="CUZ1200" s="22"/>
      <c r="CVA1200" s="22"/>
      <c r="CVB1200" s="22"/>
      <c r="CVC1200" s="22"/>
      <c r="CVD1200" s="22"/>
      <c r="CVE1200" s="22"/>
      <c r="CVF1200" s="22"/>
      <c r="CVG1200" s="22"/>
      <c r="CVH1200" s="22"/>
      <c r="CVI1200" s="22"/>
      <c r="CVJ1200" s="22"/>
      <c r="CVK1200" s="22"/>
      <c r="CVL1200" s="22"/>
      <c r="CVM1200" s="22"/>
      <c r="CVN1200" s="22"/>
      <c r="CVO1200" s="22"/>
      <c r="CVP1200" s="22"/>
      <c r="CVQ1200" s="22"/>
      <c r="CVR1200" s="22"/>
      <c r="CVS1200" s="22"/>
      <c r="CVT1200" s="22"/>
      <c r="CVU1200" s="22"/>
      <c r="CVV1200" s="22"/>
      <c r="CVW1200" s="22"/>
      <c r="CVX1200" s="22"/>
      <c r="CVY1200" s="22"/>
      <c r="CVZ1200" s="22"/>
      <c r="CWA1200" s="22"/>
      <c r="CWB1200" s="22"/>
      <c r="CWC1200" s="22"/>
      <c r="CWD1200" s="22"/>
      <c r="CWE1200" s="22"/>
      <c r="CWF1200" s="22"/>
      <c r="CWG1200" s="22"/>
      <c r="CWH1200" s="22"/>
      <c r="CWI1200" s="22"/>
      <c r="CWJ1200" s="22"/>
      <c r="CWK1200" s="22"/>
      <c r="CWL1200" s="22"/>
      <c r="CWM1200" s="22"/>
      <c r="CWN1200" s="22"/>
      <c r="CWO1200" s="22"/>
      <c r="CWP1200" s="22"/>
      <c r="CWQ1200" s="22"/>
      <c r="CWR1200" s="22"/>
      <c r="CWS1200" s="22"/>
      <c r="CWT1200" s="22"/>
      <c r="CWU1200" s="22"/>
      <c r="CWV1200" s="22"/>
      <c r="CWW1200" s="22"/>
      <c r="CWX1200" s="22"/>
      <c r="CWY1200" s="22"/>
      <c r="CWZ1200" s="22"/>
      <c r="CXA1200" s="22"/>
      <c r="CXB1200" s="22"/>
      <c r="CXC1200" s="22"/>
      <c r="CXD1200" s="22"/>
      <c r="CXE1200" s="22"/>
      <c r="CXF1200" s="22"/>
      <c r="CXG1200" s="22"/>
      <c r="CXH1200" s="22"/>
      <c r="CXI1200" s="22"/>
      <c r="CXJ1200" s="22"/>
      <c r="CXK1200" s="22"/>
      <c r="CXL1200" s="22"/>
      <c r="CXM1200" s="22"/>
      <c r="CXN1200" s="22"/>
      <c r="CXO1200" s="22"/>
      <c r="CXP1200" s="22"/>
      <c r="CXQ1200" s="22"/>
      <c r="CXR1200" s="22"/>
      <c r="CXS1200" s="22"/>
      <c r="CXT1200" s="22"/>
      <c r="CXU1200" s="22"/>
      <c r="CXV1200" s="22"/>
      <c r="CXW1200" s="22"/>
      <c r="CXX1200" s="22"/>
      <c r="CXY1200" s="22"/>
      <c r="CXZ1200" s="22"/>
      <c r="CYA1200" s="22"/>
      <c r="CYB1200" s="22"/>
      <c r="CYC1200" s="22"/>
      <c r="CYD1200" s="22"/>
      <c r="CYE1200" s="22"/>
      <c r="CYF1200" s="22"/>
      <c r="CYG1200" s="22"/>
      <c r="CYH1200" s="22"/>
      <c r="CYI1200" s="22"/>
      <c r="CYJ1200" s="22"/>
      <c r="CYK1200" s="22"/>
      <c r="CYL1200" s="22"/>
      <c r="CYM1200" s="22"/>
      <c r="CYN1200" s="22"/>
      <c r="CYO1200" s="22"/>
      <c r="CYP1200" s="22"/>
      <c r="CYQ1200" s="22"/>
      <c r="CYR1200" s="22"/>
      <c r="CYS1200" s="22"/>
      <c r="CYT1200" s="22"/>
      <c r="CYU1200" s="22"/>
      <c r="CYV1200" s="22"/>
      <c r="CYW1200" s="22"/>
      <c r="CYX1200" s="22"/>
      <c r="CYY1200" s="22"/>
      <c r="CYZ1200" s="22"/>
      <c r="CZA1200" s="22"/>
      <c r="CZB1200" s="22"/>
      <c r="CZC1200" s="22"/>
      <c r="CZD1200" s="22"/>
      <c r="CZE1200" s="22"/>
      <c r="CZF1200" s="22"/>
      <c r="CZG1200" s="22"/>
      <c r="CZH1200" s="22"/>
      <c r="CZI1200" s="22"/>
      <c r="CZJ1200" s="22"/>
      <c r="CZK1200" s="22"/>
      <c r="CZL1200" s="22"/>
      <c r="CZM1200" s="22"/>
      <c r="CZN1200" s="22"/>
      <c r="CZO1200" s="22"/>
      <c r="CZP1200" s="22"/>
      <c r="CZQ1200" s="22"/>
      <c r="CZR1200" s="22"/>
      <c r="CZS1200" s="22"/>
      <c r="CZT1200" s="22"/>
      <c r="CZU1200" s="22"/>
      <c r="CZV1200" s="22"/>
      <c r="CZW1200" s="22"/>
      <c r="CZX1200" s="22"/>
      <c r="CZY1200" s="22"/>
      <c r="CZZ1200" s="22"/>
      <c r="DAA1200" s="22"/>
      <c r="DAB1200" s="22"/>
      <c r="DAC1200" s="22"/>
      <c r="DAD1200" s="22"/>
      <c r="DAE1200" s="22"/>
      <c r="DAF1200" s="22"/>
      <c r="DAG1200" s="22"/>
      <c r="DAH1200" s="22"/>
      <c r="DAI1200" s="22"/>
      <c r="DAJ1200" s="22"/>
      <c r="DAK1200" s="22"/>
      <c r="DAL1200" s="22"/>
      <c r="DAM1200" s="22"/>
      <c r="DAN1200" s="22"/>
      <c r="DAO1200" s="22"/>
      <c r="DAP1200" s="22"/>
      <c r="DAQ1200" s="22"/>
      <c r="DAR1200" s="22"/>
      <c r="DAS1200" s="22"/>
      <c r="DAT1200" s="22"/>
      <c r="DAU1200" s="22"/>
      <c r="DAV1200" s="22"/>
      <c r="DAW1200" s="22"/>
      <c r="DAX1200" s="22"/>
      <c r="DAY1200" s="22"/>
      <c r="DAZ1200" s="22"/>
      <c r="DBA1200" s="22"/>
      <c r="DBB1200" s="22"/>
      <c r="DBC1200" s="22"/>
      <c r="DBD1200" s="22"/>
      <c r="DBE1200" s="22"/>
      <c r="DBF1200" s="22"/>
      <c r="DBG1200" s="22"/>
      <c r="DBH1200" s="22"/>
      <c r="DBI1200" s="22"/>
      <c r="DBJ1200" s="22"/>
      <c r="DBK1200" s="22"/>
      <c r="DBL1200" s="22"/>
      <c r="DBM1200" s="22"/>
      <c r="DBN1200" s="22"/>
      <c r="DBO1200" s="22"/>
      <c r="DBP1200" s="22"/>
      <c r="DBQ1200" s="22"/>
      <c r="DBR1200" s="22"/>
      <c r="DBS1200" s="22"/>
      <c r="DBT1200" s="22"/>
      <c r="DBU1200" s="22"/>
      <c r="DBV1200" s="22"/>
      <c r="DBW1200" s="22"/>
      <c r="DBX1200" s="22"/>
      <c r="DBY1200" s="22"/>
      <c r="DBZ1200" s="22"/>
      <c r="DCA1200" s="22"/>
      <c r="DCB1200" s="22"/>
      <c r="DCC1200" s="22"/>
      <c r="DCD1200" s="22"/>
      <c r="DCE1200" s="22"/>
      <c r="DCF1200" s="22"/>
      <c r="DCG1200" s="22"/>
      <c r="DCH1200" s="22"/>
      <c r="DCI1200" s="22"/>
      <c r="DCJ1200" s="22"/>
      <c r="DCK1200" s="22"/>
      <c r="DCL1200" s="22"/>
      <c r="DCM1200" s="22"/>
      <c r="DCN1200" s="22"/>
      <c r="DCO1200" s="22"/>
      <c r="DCP1200" s="22"/>
      <c r="DCQ1200" s="22"/>
      <c r="DCR1200" s="22"/>
      <c r="DCS1200" s="22"/>
      <c r="DCT1200" s="22"/>
      <c r="DCU1200" s="22"/>
      <c r="DCV1200" s="22"/>
      <c r="DCW1200" s="22"/>
      <c r="DCX1200" s="22"/>
      <c r="DCY1200" s="22"/>
      <c r="DCZ1200" s="22"/>
      <c r="DDA1200" s="22"/>
      <c r="DDB1200" s="22"/>
      <c r="DDC1200" s="22"/>
      <c r="DDD1200" s="22"/>
      <c r="DDE1200" s="22"/>
      <c r="DDF1200" s="22"/>
      <c r="DDG1200" s="22"/>
      <c r="DDH1200" s="22"/>
      <c r="DDI1200" s="22"/>
      <c r="DDJ1200" s="22"/>
      <c r="DDK1200" s="22"/>
      <c r="DDL1200" s="22"/>
      <c r="DDM1200" s="22"/>
      <c r="DDN1200" s="22"/>
      <c r="DDO1200" s="22"/>
      <c r="DDP1200" s="22"/>
      <c r="DDQ1200" s="22"/>
      <c r="DDR1200" s="22"/>
      <c r="DDS1200" s="22"/>
      <c r="DDT1200" s="22"/>
      <c r="DDU1200" s="22"/>
      <c r="DDV1200" s="22"/>
      <c r="DDW1200" s="22"/>
      <c r="DDX1200" s="22"/>
      <c r="DDY1200" s="22"/>
      <c r="DDZ1200" s="22"/>
      <c r="DEA1200" s="22"/>
      <c r="DEB1200" s="22"/>
      <c r="DEC1200" s="22"/>
      <c r="DED1200" s="22"/>
      <c r="DEE1200" s="22"/>
      <c r="DEF1200" s="22"/>
      <c r="DEG1200" s="22"/>
      <c r="DEH1200" s="22"/>
      <c r="DEI1200" s="22"/>
      <c r="DEJ1200" s="22"/>
      <c r="DEK1200" s="22"/>
      <c r="DEL1200" s="22"/>
      <c r="DEM1200" s="22"/>
      <c r="DEN1200" s="22"/>
      <c r="DEO1200" s="22"/>
      <c r="DEP1200" s="22"/>
      <c r="DEQ1200" s="22"/>
      <c r="DER1200" s="22"/>
      <c r="DES1200" s="22"/>
      <c r="DET1200" s="22"/>
      <c r="DEU1200" s="22"/>
      <c r="DEV1200" s="22"/>
      <c r="DEW1200" s="22"/>
      <c r="DEX1200" s="22"/>
      <c r="DEY1200" s="22"/>
      <c r="DEZ1200" s="22"/>
      <c r="DFA1200" s="22"/>
      <c r="DFB1200" s="22"/>
      <c r="DFC1200" s="22"/>
      <c r="DFD1200" s="22"/>
      <c r="DFE1200" s="22"/>
      <c r="DFF1200" s="22"/>
      <c r="DFG1200" s="22"/>
      <c r="DFH1200" s="22"/>
      <c r="DFI1200" s="22"/>
      <c r="DFJ1200" s="22"/>
      <c r="DFK1200" s="22"/>
      <c r="DFL1200" s="22"/>
      <c r="DFM1200" s="22"/>
      <c r="DFN1200" s="22"/>
      <c r="DFO1200" s="22"/>
      <c r="DFP1200" s="22"/>
      <c r="DFQ1200" s="22"/>
      <c r="DFR1200" s="22"/>
      <c r="DFS1200" s="22"/>
      <c r="DFT1200" s="22"/>
      <c r="DFU1200" s="22"/>
      <c r="DFV1200" s="22"/>
      <c r="DFW1200" s="22"/>
      <c r="DFX1200" s="22"/>
      <c r="DFY1200" s="22"/>
      <c r="DFZ1200" s="22"/>
      <c r="DGA1200" s="22"/>
      <c r="DGB1200" s="22"/>
      <c r="DGC1200" s="22"/>
      <c r="DGD1200" s="22"/>
      <c r="DGE1200" s="22"/>
      <c r="DGF1200" s="22"/>
      <c r="DGG1200" s="22"/>
      <c r="DGH1200" s="22"/>
      <c r="DGI1200" s="22"/>
      <c r="DGJ1200" s="22"/>
      <c r="DGK1200" s="22"/>
      <c r="DGL1200" s="22"/>
      <c r="DGM1200" s="22"/>
      <c r="DGN1200" s="22"/>
      <c r="DGO1200" s="22"/>
      <c r="DGP1200" s="22"/>
      <c r="DGQ1200" s="22"/>
      <c r="DGR1200" s="22"/>
      <c r="DGS1200" s="22"/>
      <c r="DGT1200" s="22"/>
      <c r="DGU1200" s="22"/>
      <c r="DGV1200" s="22"/>
      <c r="DGW1200" s="22"/>
      <c r="DGX1200" s="22"/>
      <c r="DGY1200" s="22"/>
      <c r="DGZ1200" s="22"/>
      <c r="DHA1200" s="22"/>
      <c r="DHB1200" s="22"/>
      <c r="DHC1200" s="22"/>
      <c r="DHD1200" s="22"/>
      <c r="DHE1200" s="22"/>
      <c r="DHF1200" s="22"/>
      <c r="DHG1200" s="22"/>
      <c r="DHH1200" s="22"/>
      <c r="DHI1200" s="22"/>
      <c r="DHJ1200" s="22"/>
      <c r="DHK1200" s="22"/>
      <c r="DHL1200" s="22"/>
      <c r="DHM1200" s="22"/>
      <c r="DHN1200" s="22"/>
      <c r="DHO1200" s="22"/>
      <c r="DHP1200" s="22"/>
      <c r="DHQ1200" s="22"/>
      <c r="DHR1200" s="22"/>
      <c r="DHS1200" s="22"/>
      <c r="DHT1200" s="22"/>
      <c r="DHU1200" s="22"/>
      <c r="DHV1200" s="22"/>
      <c r="DHW1200" s="22"/>
      <c r="DHX1200" s="22"/>
      <c r="DHY1200" s="22"/>
      <c r="DHZ1200" s="22"/>
      <c r="DIA1200" s="22"/>
      <c r="DIB1200" s="22"/>
      <c r="DIC1200" s="22"/>
      <c r="DID1200" s="22"/>
      <c r="DIE1200" s="22"/>
      <c r="DIF1200" s="22"/>
      <c r="DIG1200" s="22"/>
      <c r="DIH1200" s="22"/>
      <c r="DII1200" s="22"/>
      <c r="DIJ1200" s="22"/>
      <c r="DIK1200" s="22"/>
      <c r="DIL1200" s="22"/>
      <c r="DIM1200" s="22"/>
      <c r="DIN1200" s="22"/>
      <c r="DIO1200" s="22"/>
      <c r="DIP1200" s="22"/>
      <c r="DIQ1200" s="22"/>
      <c r="DIR1200" s="22"/>
      <c r="DIS1200" s="22"/>
      <c r="DIT1200" s="22"/>
      <c r="DIU1200" s="22"/>
      <c r="DIV1200" s="22"/>
      <c r="DIW1200" s="22"/>
      <c r="DIX1200" s="22"/>
      <c r="DIY1200" s="22"/>
      <c r="DIZ1200" s="22"/>
      <c r="DJA1200" s="22"/>
      <c r="DJB1200" s="22"/>
      <c r="DJC1200" s="22"/>
      <c r="DJD1200" s="22"/>
      <c r="DJE1200" s="22"/>
      <c r="DJF1200" s="22"/>
      <c r="DJG1200" s="22"/>
      <c r="DJH1200" s="22"/>
      <c r="DJI1200" s="22"/>
      <c r="DJJ1200" s="22"/>
      <c r="DJK1200" s="22"/>
      <c r="DJL1200" s="22"/>
      <c r="DJM1200" s="22"/>
      <c r="DJN1200" s="22"/>
      <c r="DJO1200" s="22"/>
      <c r="DJP1200" s="22"/>
      <c r="DJQ1200" s="22"/>
      <c r="DJR1200" s="22"/>
      <c r="DJS1200" s="22"/>
      <c r="DJT1200" s="22"/>
      <c r="DJU1200" s="22"/>
      <c r="DJV1200" s="22"/>
      <c r="DJW1200" s="22"/>
      <c r="DJX1200" s="22"/>
      <c r="DJY1200" s="22"/>
      <c r="DJZ1200" s="22"/>
      <c r="DKA1200" s="22"/>
      <c r="DKB1200" s="22"/>
      <c r="DKC1200" s="22"/>
      <c r="DKD1200" s="22"/>
      <c r="DKE1200" s="22"/>
      <c r="DKF1200" s="22"/>
      <c r="DKG1200" s="22"/>
      <c r="DKH1200" s="22"/>
      <c r="DKI1200" s="22"/>
      <c r="DKJ1200" s="22"/>
      <c r="DKK1200" s="22"/>
      <c r="DKL1200" s="22"/>
      <c r="DKM1200" s="22"/>
      <c r="DKN1200" s="22"/>
      <c r="DKO1200" s="22"/>
      <c r="DKP1200" s="22"/>
      <c r="DKQ1200" s="22"/>
      <c r="DKR1200" s="22"/>
      <c r="DKS1200" s="22"/>
      <c r="DKT1200" s="22"/>
      <c r="DKU1200" s="22"/>
      <c r="DKV1200" s="22"/>
      <c r="DKW1200" s="22"/>
      <c r="DKX1200" s="22"/>
      <c r="DKY1200" s="22"/>
      <c r="DKZ1200" s="22"/>
      <c r="DLA1200" s="22"/>
      <c r="DLB1200" s="22"/>
      <c r="DLC1200" s="22"/>
      <c r="DLD1200" s="22"/>
      <c r="DLE1200" s="22"/>
      <c r="DLF1200" s="22"/>
      <c r="DLG1200" s="22"/>
      <c r="DLH1200" s="22"/>
      <c r="DLI1200" s="22"/>
      <c r="DLJ1200" s="22"/>
      <c r="DLK1200" s="22"/>
      <c r="DLL1200" s="22"/>
      <c r="DLM1200" s="22"/>
      <c r="DLN1200" s="22"/>
      <c r="DLO1200" s="22"/>
      <c r="DLP1200" s="22"/>
      <c r="DLQ1200" s="22"/>
      <c r="DLR1200" s="22"/>
      <c r="DLS1200" s="22"/>
      <c r="DLT1200" s="22"/>
      <c r="DLU1200" s="22"/>
      <c r="DLV1200" s="22"/>
      <c r="DLW1200" s="22"/>
      <c r="DLX1200" s="22"/>
      <c r="DLY1200" s="22"/>
      <c r="DLZ1200" s="22"/>
      <c r="DMA1200" s="22"/>
      <c r="DMB1200" s="22"/>
      <c r="DMC1200" s="22"/>
      <c r="DMD1200" s="22"/>
      <c r="DME1200" s="22"/>
      <c r="DMF1200" s="22"/>
      <c r="DMG1200" s="22"/>
      <c r="DMH1200" s="22"/>
      <c r="DMI1200" s="22"/>
      <c r="DMJ1200" s="22"/>
      <c r="DMK1200" s="22"/>
      <c r="DML1200" s="22"/>
      <c r="DMM1200" s="22"/>
      <c r="DMN1200" s="22"/>
      <c r="DMO1200" s="22"/>
      <c r="DMP1200" s="22"/>
      <c r="DMQ1200" s="22"/>
      <c r="DMR1200" s="22"/>
      <c r="DMS1200" s="22"/>
      <c r="DMT1200" s="22"/>
      <c r="DMU1200" s="22"/>
      <c r="DMV1200" s="22"/>
      <c r="DMW1200" s="22"/>
      <c r="DMX1200" s="22"/>
      <c r="DMY1200" s="22"/>
      <c r="DMZ1200" s="22"/>
      <c r="DNA1200" s="22"/>
      <c r="DNB1200" s="22"/>
      <c r="DNC1200" s="22"/>
      <c r="DND1200" s="22"/>
      <c r="DNE1200" s="22"/>
      <c r="DNF1200" s="22"/>
      <c r="DNG1200" s="22"/>
      <c r="DNH1200" s="22"/>
      <c r="DNI1200" s="22"/>
      <c r="DNJ1200" s="22"/>
      <c r="DNK1200" s="22"/>
      <c r="DNL1200" s="22"/>
      <c r="DNM1200" s="22"/>
      <c r="DNN1200" s="22"/>
      <c r="DNO1200" s="22"/>
      <c r="DNP1200" s="22"/>
      <c r="DNQ1200" s="22"/>
      <c r="DNR1200" s="22"/>
      <c r="DNS1200" s="22"/>
      <c r="DNT1200" s="22"/>
      <c r="DNU1200" s="22"/>
      <c r="DNV1200" s="22"/>
      <c r="DNW1200" s="22"/>
      <c r="DNX1200" s="22"/>
      <c r="DNY1200" s="22"/>
      <c r="DNZ1200" s="22"/>
      <c r="DOA1200" s="22"/>
      <c r="DOB1200" s="22"/>
      <c r="DOC1200" s="22"/>
      <c r="DOD1200" s="22"/>
      <c r="DOE1200" s="22"/>
      <c r="DOF1200" s="22"/>
      <c r="DOG1200" s="22"/>
      <c r="DOH1200" s="22"/>
      <c r="DOI1200" s="22"/>
      <c r="DOJ1200" s="22"/>
      <c r="DOK1200" s="22"/>
      <c r="DOL1200" s="22"/>
      <c r="DOM1200" s="22"/>
      <c r="DON1200" s="22"/>
      <c r="DOO1200" s="22"/>
      <c r="DOP1200" s="22"/>
      <c r="DOQ1200" s="22"/>
      <c r="DOR1200" s="22"/>
      <c r="DOS1200" s="22"/>
      <c r="DOT1200" s="22"/>
      <c r="DOU1200" s="22"/>
      <c r="DOV1200" s="22"/>
      <c r="DOW1200" s="22"/>
      <c r="DOX1200" s="22"/>
      <c r="DOY1200" s="22"/>
      <c r="DOZ1200" s="22"/>
      <c r="DPA1200" s="22"/>
      <c r="DPB1200" s="22"/>
      <c r="DPC1200" s="22"/>
      <c r="DPD1200" s="22"/>
      <c r="DPE1200" s="22"/>
      <c r="DPF1200" s="22"/>
      <c r="DPG1200" s="22"/>
      <c r="DPH1200" s="22"/>
      <c r="DPI1200" s="22"/>
      <c r="DPJ1200" s="22"/>
      <c r="DPK1200" s="22"/>
      <c r="DPL1200" s="22"/>
      <c r="DPM1200" s="22"/>
      <c r="DPN1200" s="22"/>
      <c r="DPO1200" s="22"/>
      <c r="DPP1200" s="22"/>
      <c r="DPQ1200" s="22"/>
      <c r="DPR1200" s="22"/>
      <c r="DPS1200" s="22"/>
      <c r="DPT1200" s="22"/>
      <c r="DPU1200" s="22"/>
      <c r="DPV1200" s="22"/>
      <c r="DPW1200" s="22"/>
      <c r="DPX1200" s="22"/>
      <c r="DPY1200" s="22"/>
      <c r="DPZ1200" s="22"/>
      <c r="DQA1200" s="22"/>
      <c r="DQB1200" s="22"/>
      <c r="DQC1200" s="22"/>
      <c r="DQD1200" s="22"/>
      <c r="DQE1200" s="22"/>
      <c r="DQF1200" s="22"/>
      <c r="DQG1200" s="22"/>
      <c r="DQH1200" s="22"/>
      <c r="DQI1200" s="22"/>
      <c r="DQJ1200" s="22"/>
      <c r="DQK1200" s="22"/>
      <c r="DQL1200" s="22"/>
      <c r="DQM1200" s="22"/>
      <c r="DQN1200" s="22"/>
      <c r="DQO1200" s="22"/>
      <c r="DQP1200" s="22"/>
      <c r="DQQ1200" s="22"/>
      <c r="DQR1200" s="22"/>
      <c r="DQS1200" s="22"/>
      <c r="DQT1200" s="22"/>
      <c r="DQU1200" s="22"/>
      <c r="DQV1200" s="22"/>
      <c r="DQW1200" s="22"/>
      <c r="DQX1200" s="22"/>
      <c r="DQY1200" s="22"/>
      <c r="DQZ1200" s="22"/>
      <c r="DRA1200" s="22"/>
      <c r="DRB1200" s="22"/>
      <c r="DRC1200" s="22"/>
      <c r="DRD1200" s="22"/>
      <c r="DRE1200" s="22"/>
      <c r="DRF1200" s="22"/>
      <c r="DRG1200" s="22"/>
      <c r="DRH1200" s="22"/>
      <c r="DRI1200" s="22"/>
      <c r="DRJ1200" s="22"/>
      <c r="DRK1200" s="22"/>
      <c r="DRL1200" s="22"/>
      <c r="DRM1200" s="22"/>
      <c r="DRN1200" s="22"/>
      <c r="DRO1200" s="22"/>
      <c r="DRP1200" s="22"/>
      <c r="DRQ1200" s="22"/>
      <c r="DRR1200" s="22"/>
      <c r="DRS1200" s="22"/>
      <c r="DRT1200" s="22"/>
      <c r="DRU1200" s="22"/>
      <c r="DRV1200" s="22"/>
      <c r="DRW1200" s="22"/>
      <c r="DRX1200" s="22"/>
      <c r="DRY1200" s="22"/>
      <c r="DRZ1200" s="22"/>
      <c r="DSA1200" s="22"/>
      <c r="DSB1200" s="22"/>
      <c r="DSC1200" s="22"/>
      <c r="DSD1200" s="22"/>
      <c r="DSE1200" s="22"/>
      <c r="DSF1200" s="22"/>
      <c r="DSG1200" s="22"/>
      <c r="DSH1200" s="22"/>
      <c r="DSI1200" s="22"/>
      <c r="DSJ1200" s="22"/>
      <c r="DSK1200" s="22"/>
      <c r="DSL1200" s="22"/>
      <c r="DSM1200" s="22"/>
      <c r="DSN1200" s="22"/>
      <c r="DSO1200" s="22"/>
      <c r="DSP1200" s="22"/>
      <c r="DSQ1200" s="22"/>
      <c r="DSR1200" s="22"/>
      <c r="DSS1200" s="22"/>
      <c r="DST1200" s="22"/>
      <c r="DSU1200" s="22"/>
      <c r="DSV1200" s="22"/>
      <c r="DSW1200" s="22"/>
      <c r="DSX1200" s="22"/>
      <c r="DSY1200" s="22"/>
      <c r="DSZ1200" s="22"/>
      <c r="DTA1200" s="22"/>
      <c r="DTB1200" s="22"/>
      <c r="DTC1200" s="22"/>
      <c r="DTD1200" s="22"/>
      <c r="DTE1200" s="22"/>
      <c r="DTF1200" s="22"/>
      <c r="DTG1200" s="22"/>
      <c r="DTH1200" s="22"/>
      <c r="DTI1200" s="22"/>
      <c r="DTJ1200" s="22"/>
      <c r="DTK1200" s="22"/>
      <c r="DTL1200" s="22"/>
      <c r="DTM1200" s="22"/>
      <c r="DTN1200" s="22"/>
      <c r="DTO1200" s="22"/>
      <c r="DTP1200" s="22"/>
      <c r="DTQ1200" s="22"/>
      <c r="DTR1200" s="22"/>
      <c r="DTS1200" s="22"/>
      <c r="DTT1200" s="22"/>
      <c r="DTU1200" s="22"/>
      <c r="DTV1200" s="22"/>
      <c r="DTW1200" s="22"/>
      <c r="DTX1200" s="22"/>
      <c r="DTY1200" s="22"/>
      <c r="DTZ1200" s="22"/>
      <c r="DUA1200" s="22"/>
      <c r="DUB1200" s="22"/>
      <c r="DUC1200" s="22"/>
      <c r="DUD1200" s="22"/>
      <c r="DUE1200" s="22"/>
      <c r="DUF1200" s="22"/>
      <c r="DUG1200" s="22"/>
      <c r="DUH1200" s="22"/>
      <c r="DUI1200" s="22"/>
      <c r="DUJ1200" s="22"/>
      <c r="DUK1200" s="22"/>
      <c r="DUL1200" s="22"/>
      <c r="DUM1200" s="22"/>
      <c r="DUN1200" s="22"/>
      <c r="DUO1200" s="22"/>
      <c r="DUP1200" s="22"/>
      <c r="DUQ1200" s="22"/>
      <c r="DUR1200" s="22"/>
      <c r="DUS1200" s="22"/>
      <c r="DUT1200" s="22"/>
      <c r="DUU1200" s="22"/>
      <c r="DUV1200" s="22"/>
      <c r="DUW1200" s="22"/>
      <c r="DUX1200" s="22"/>
      <c r="DUY1200" s="22"/>
      <c r="DUZ1200" s="22"/>
      <c r="DVA1200" s="22"/>
      <c r="DVB1200" s="22"/>
      <c r="DVC1200" s="22"/>
      <c r="DVD1200" s="22"/>
      <c r="DVE1200" s="22"/>
      <c r="DVF1200" s="22"/>
      <c r="DVG1200" s="22"/>
      <c r="DVH1200" s="22"/>
      <c r="DVI1200" s="22"/>
      <c r="DVJ1200" s="22"/>
      <c r="DVK1200" s="22"/>
      <c r="DVL1200" s="22"/>
      <c r="DVM1200" s="22"/>
      <c r="DVN1200" s="22"/>
      <c r="DVO1200" s="22"/>
      <c r="DVP1200" s="22"/>
      <c r="DVQ1200" s="22"/>
      <c r="DVR1200" s="22"/>
      <c r="DVS1200" s="22"/>
      <c r="DVT1200" s="22"/>
      <c r="DVU1200" s="22"/>
      <c r="DVV1200" s="22"/>
      <c r="DVW1200" s="22"/>
      <c r="DVX1200" s="22"/>
      <c r="DVY1200" s="22"/>
      <c r="DVZ1200" s="22"/>
      <c r="DWA1200" s="22"/>
      <c r="DWB1200" s="22"/>
      <c r="DWC1200" s="22"/>
      <c r="DWD1200" s="22"/>
      <c r="DWE1200" s="22"/>
      <c r="DWF1200" s="22"/>
      <c r="DWG1200" s="22"/>
      <c r="DWH1200" s="22"/>
      <c r="DWI1200" s="22"/>
      <c r="DWJ1200" s="22"/>
      <c r="DWK1200" s="22"/>
      <c r="DWL1200" s="22"/>
      <c r="DWM1200" s="22"/>
      <c r="DWN1200" s="22"/>
      <c r="DWO1200" s="22"/>
      <c r="DWP1200" s="22"/>
      <c r="DWQ1200" s="22"/>
      <c r="DWR1200" s="22"/>
      <c r="DWS1200" s="22"/>
      <c r="DWT1200" s="22"/>
      <c r="DWU1200" s="22"/>
      <c r="DWV1200" s="22"/>
      <c r="DWW1200" s="22"/>
      <c r="DWX1200" s="22"/>
      <c r="DWY1200" s="22"/>
      <c r="DWZ1200" s="22"/>
      <c r="DXA1200" s="22"/>
      <c r="DXB1200" s="22"/>
      <c r="DXC1200" s="22"/>
      <c r="DXD1200" s="22"/>
      <c r="DXE1200" s="22"/>
      <c r="DXF1200" s="22"/>
      <c r="DXG1200" s="22"/>
      <c r="DXH1200" s="22"/>
      <c r="DXI1200" s="22"/>
      <c r="DXJ1200" s="22"/>
      <c r="DXK1200" s="22"/>
      <c r="DXL1200" s="22"/>
      <c r="DXM1200" s="22"/>
      <c r="DXN1200" s="22"/>
      <c r="DXO1200" s="22"/>
      <c r="DXP1200" s="22"/>
      <c r="DXQ1200" s="22"/>
      <c r="DXR1200" s="22"/>
      <c r="DXS1200" s="22"/>
      <c r="DXT1200" s="22"/>
      <c r="DXU1200" s="22"/>
      <c r="DXV1200" s="22"/>
      <c r="DXW1200" s="22"/>
      <c r="DXX1200" s="22"/>
      <c r="DXY1200" s="22"/>
      <c r="DXZ1200" s="22"/>
      <c r="DYA1200" s="22"/>
      <c r="DYB1200" s="22"/>
      <c r="DYC1200" s="22"/>
      <c r="DYD1200" s="22"/>
      <c r="DYE1200" s="22"/>
      <c r="DYF1200" s="22"/>
      <c r="DYG1200" s="22"/>
      <c r="DYH1200" s="22"/>
      <c r="DYI1200" s="22"/>
      <c r="DYJ1200" s="22"/>
      <c r="DYK1200" s="22"/>
      <c r="DYL1200" s="22"/>
      <c r="DYM1200" s="22"/>
      <c r="DYN1200" s="22"/>
      <c r="DYO1200" s="22"/>
      <c r="DYP1200" s="22"/>
      <c r="DYQ1200" s="22"/>
      <c r="DYR1200" s="22"/>
      <c r="DYS1200" s="22"/>
      <c r="DYT1200" s="22"/>
      <c r="DYU1200" s="22"/>
      <c r="DYV1200" s="22"/>
      <c r="DYW1200" s="22"/>
      <c r="DYX1200" s="22"/>
      <c r="DYY1200" s="22"/>
      <c r="DYZ1200" s="22"/>
      <c r="DZA1200" s="22"/>
      <c r="DZB1200" s="22"/>
      <c r="DZC1200" s="22"/>
      <c r="DZD1200" s="22"/>
      <c r="DZE1200" s="22"/>
      <c r="DZF1200" s="22"/>
      <c r="DZG1200" s="22"/>
      <c r="DZH1200" s="22"/>
      <c r="DZI1200" s="22"/>
      <c r="DZJ1200" s="22"/>
      <c r="DZK1200" s="22"/>
      <c r="DZL1200" s="22"/>
      <c r="DZM1200" s="22"/>
      <c r="DZN1200" s="22"/>
      <c r="DZO1200" s="22"/>
      <c r="DZP1200" s="22"/>
      <c r="DZQ1200" s="22"/>
      <c r="DZR1200" s="22"/>
      <c r="DZS1200" s="22"/>
      <c r="DZT1200" s="22"/>
      <c r="DZU1200" s="22"/>
      <c r="DZV1200" s="22"/>
      <c r="DZW1200" s="22"/>
      <c r="DZX1200" s="22"/>
      <c r="DZY1200" s="22"/>
      <c r="DZZ1200" s="22"/>
      <c r="EAA1200" s="22"/>
      <c r="EAB1200" s="22"/>
      <c r="EAC1200" s="22"/>
      <c r="EAD1200" s="22"/>
      <c r="EAE1200" s="22"/>
      <c r="EAF1200" s="22"/>
      <c r="EAG1200" s="22"/>
      <c r="EAH1200" s="22"/>
      <c r="EAI1200" s="22"/>
      <c r="EAJ1200" s="22"/>
      <c r="EAK1200" s="22"/>
      <c r="EAL1200" s="22"/>
      <c r="EAM1200" s="22"/>
      <c r="EAN1200" s="22"/>
      <c r="EAO1200" s="22"/>
      <c r="EAP1200" s="22"/>
      <c r="EAQ1200" s="22"/>
      <c r="EAR1200" s="22"/>
      <c r="EAS1200" s="22"/>
      <c r="EAT1200" s="22"/>
      <c r="EAU1200" s="22"/>
      <c r="EAV1200" s="22"/>
      <c r="EAW1200" s="22"/>
      <c r="EAX1200" s="22"/>
      <c r="EAY1200" s="22"/>
      <c r="EAZ1200" s="22"/>
      <c r="EBA1200" s="22"/>
      <c r="EBB1200" s="22"/>
      <c r="EBC1200" s="22"/>
      <c r="EBD1200" s="22"/>
      <c r="EBE1200" s="22"/>
      <c r="EBF1200" s="22"/>
      <c r="EBG1200" s="22"/>
      <c r="EBH1200" s="22"/>
      <c r="EBI1200" s="22"/>
      <c r="EBJ1200" s="22"/>
      <c r="EBK1200" s="22"/>
      <c r="EBL1200" s="22"/>
      <c r="EBM1200" s="22"/>
      <c r="EBN1200" s="22"/>
      <c r="EBO1200" s="22"/>
      <c r="EBP1200" s="22"/>
      <c r="EBQ1200" s="22"/>
      <c r="EBR1200" s="22"/>
      <c r="EBS1200" s="22"/>
      <c r="EBT1200" s="22"/>
      <c r="EBU1200" s="22"/>
      <c r="EBV1200" s="22"/>
      <c r="EBW1200" s="22"/>
      <c r="EBX1200" s="22"/>
      <c r="EBY1200" s="22"/>
      <c r="EBZ1200" s="22"/>
      <c r="ECA1200" s="22"/>
      <c r="ECB1200" s="22"/>
      <c r="ECC1200" s="22"/>
      <c r="ECD1200" s="22"/>
      <c r="ECE1200" s="22"/>
      <c r="ECF1200" s="22"/>
      <c r="ECG1200" s="22"/>
      <c r="ECH1200" s="22"/>
      <c r="ECI1200" s="22"/>
      <c r="ECJ1200" s="22"/>
      <c r="ECK1200" s="22"/>
      <c r="ECL1200" s="22"/>
      <c r="ECM1200" s="22"/>
      <c r="ECN1200" s="22"/>
      <c r="ECO1200" s="22"/>
      <c r="ECP1200" s="22"/>
      <c r="ECQ1200" s="22"/>
      <c r="ECR1200" s="22"/>
      <c r="ECS1200" s="22"/>
      <c r="ECT1200" s="22"/>
      <c r="ECU1200" s="22"/>
      <c r="ECV1200" s="22"/>
      <c r="ECW1200" s="22"/>
      <c r="ECX1200" s="22"/>
      <c r="ECY1200" s="22"/>
      <c r="ECZ1200" s="22"/>
      <c r="EDA1200" s="22"/>
      <c r="EDB1200" s="22"/>
      <c r="EDC1200" s="22"/>
      <c r="EDD1200" s="22"/>
      <c r="EDE1200" s="22"/>
      <c r="EDF1200" s="22"/>
      <c r="EDG1200" s="22"/>
      <c r="EDH1200" s="22"/>
      <c r="EDI1200" s="22"/>
      <c r="EDJ1200" s="22"/>
      <c r="EDK1200" s="22"/>
      <c r="EDL1200" s="22"/>
      <c r="EDM1200" s="22"/>
      <c r="EDN1200" s="22"/>
      <c r="EDO1200" s="22"/>
      <c r="EDP1200" s="22"/>
      <c r="EDQ1200" s="22"/>
      <c r="EDR1200" s="22"/>
      <c r="EDS1200" s="22"/>
      <c r="EDT1200" s="22"/>
      <c r="EDU1200" s="22"/>
      <c r="EDV1200" s="22"/>
      <c r="EDW1200" s="22"/>
      <c r="EDX1200" s="22"/>
      <c r="EDY1200" s="22"/>
      <c r="EDZ1200" s="22"/>
      <c r="EEA1200" s="22"/>
      <c r="EEB1200" s="22"/>
      <c r="EEC1200" s="22"/>
      <c r="EED1200" s="22"/>
      <c r="EEE1200" s="22"/>
      <c r="EEF1200" s="22"/>
      <c r="EEG1200" s="22"/>
      <c r="EEH1200" s="22"/>
      <c r="EEI1200" s="22"/>
      <c r="EEJ1200" s="22"/>
      <c r="EEK1200" s="22"/>
      <c r="EEL1200" s="22"/>
      <c r="EEM1200" s="22"/>
      <c r="EEN1200" s="22"/>
      <c r="EEO1200" s="22"/>
      <c r="EEP1200" s="22"/>
      <c r="EEQ1200" s="22"/>
      <c r="EER1200" s="22"/>
      <c r="EES1200" s="22"/>
      <c r="EET1200" s="22"/>
      <c r="EEU1200" s="22"/>
      <c r="EEV1200" s="22"/>
      <c r="EEW1200" s="22"/>
      <c r="EEX1200" s="22"/>
      <c r="EEY1200" s="22"/>
      <c r="EEZ1200" s="22"/>
      <c r="EFA1200" s="22"/>
      <c r="EFB1200" s="22"/>
      <c r="EFC1200" s="22"/>
      <c r="EFD1200" s="22"/>
      <c r="EFE1200" s="22"/>
      <c r="EFF1200" s="22"/>
      <c r="EFG1200" s="22"/>
      <c r="EFH1200" s="22"/>
      <c r="EFI1200" s="22"/>
      <c r="EFJ1200" s="22"/>
      <c r="EFK1200" s="22"/>
      <c r="EFL1200" s="22"/>
      <c r="EFM1200" s="22"/>
      <c r="EFN1200" s="22"/>
      <c r="EFO1200" s="22"/>
      <c r="EFP1200" s="22"/>
      <c r="EFQ1200" s="22"/>
      <c r="EFR1200" s="22"/>
      <c r="EFS1200" s="22"/>
      <c r="EFT1200" s="22"/>
      <c r="EFU1200" s="22"/>
      <c r="EFV1200" s="22"/>
      <c r="EFW1200" s="22"/>
      <c r="EFX1200" s="22"/>
      <c r="EFY1200" s="22"/>
      <c r="EFZ1200" s="22"/>
      <c r="EGA1200" s="22"/>
      <c r="EGB1200" s="22"/>
      <c r="EGC1200" s="22"/>
      <c r="EGD1200" s="22"/>
      <c r="EGE1200" s="22"/>
      <c r="EGF1200" s="22"/>
      <c r="EGG1200" s="22"/>
      <c r="EGH1200" s="22"/>
      <c r="EGI1200" s="22"/>
      <c r="EGJ1200" s="22"/>
      <c r="EGK1200" s="22"/>
      <c r="EGL1200" s="22"/>
      <c r="EGM1200" s="22"/>
      <c r="EGN1200" s="22"/>
      <c r="EGO1200" s="22"/>
      <c r="EGP1200" s="22"/>
      <c r="EGQ1200" s="22"/>
      <c r="EGR1200" s="22"/>
      <c r="EGS1200" s="22"/>
      <c r="EGT1200" s="22"/>
      <c r="EGU1200" s="22"/>
      <c r="EGV1200" s="22"/>
      <c r="EGW1200" s="22"/>
      <c r="EGX1200" s="22"/>
      <c r="EGY1200" s="22"/>
      <c r="EGZ1200" s="22"/>
      <c r="EHA1200" s="22"/>
      <c r="EHB1200" s="22"/>
      <c r="EHC1200" s="22"/>
      <c r="EHD1200" s="22"/>
      <c r="EHE1200" s="22"/>
      <c r="EHF1200" s="22"/>
      <c r="EHG1200" s="22"/>
      <c r="EHH1200" s="22"/>
      <c r="EHI1200" s="22"/>
      <c r="EHJ1200" s="22"/>
      <c r="EHK1200" s="22"/>
      <c r="EHL1200" s="22"/>
      <c r="EHM1200" s="22"/>
      <c r="EHN1200" s="22"/>
      <c r="EHO1200" s="22"/>
      <c r="EHP1200" s="22"/>
      <c r="EHQ1200" s="22"/>
      <c r="EHR1200" s="22"/>
      <c r="EHS1200" s="22"/>
      <c r="EHT1200" s="22"/>
      <c r="EHU1200" s="22"/>
      <c r="EHV1200" s="22"/>
      <c r="EHW1200" s="22"/>
      <c r="EHX1200" s="22"/>
      <c r="EHY1200" s="22"/>
      <c r="EHZ1200" s="22"/>
      <c r="EIA1200" s="22"/>
      <c r="EIB1200" s="22"/>
      <c r="EIC1200" s="22"/>
      <c r="EID1200" s="22"/>
      <c r="EIE1200" s="22"/>
      <c r="EIF1200" s="22"/>
      <c r="EIG1200" s="22"/>
      <c r="EIH1200" s="22"/>
      <c r="EII1200" s="22"/>
      <c r="EIJ1200" s="22"/>
      <c r="EIK1200" s="22"/>
      <c r="EIL1200" s="22"/>
      <c r="EIM1200" s="22"/>
      <c r="EIN1200" s="22"/>
      <c r="EIO1200" s="22"/>
      <c r="EIP1200" s="22"/>
      <c r="EIQ1200" s="22"/>
      <c r="EIR1200" s="22"/>
      <c r="EIS1200" s="22"/>
      <c r="EIT1200" s="22"/>
      <c r="EIU1200" s="22"/>
      <c r="EIV1200" s="22"/>
      <c r="EIW1200" s="22"/>
      <c r="EIX1200" s="22"/>
      <c r="EIY1200" s="22"/>
      <c r="EIZ1200" s="22"/>
      <c r="EJA1200" s="22"/>
      <c r="EJB1200" s="22"/>
      <c r="EJC1200" s="22"/>
      <c r="EJD1200" s="22"/>
      <c r="EJE1200" s="22"/>
      <c r="EJF1200" s="22"/>
      <c r="EJG1200" s="22"/>
      <c r="EJH1200" s="22"/>
      <c r="EJI1200" s="22"/>
      <c r="EJJ1200" s="22"/>
      <c r="EJK1200" s="22"/>
      <c r="EJL1200" s="22"/>
      <c r="EJM1200" s="22"/>
      <c r="EJN1200" s="22"/>
      <c r="EJO1200" s="22"/>
      <c r="EJP1200" s="22"/>
      <c r="EJQ1200" s="22"/>
      <c r="EJR1200" s="22"/>
      <c r="EJS1200" s="22"/>
      <c r="EJT1200" s="22"/>
      <c r="EJU1200" s="22"/>
      <c r="EJV1200" s="22"/>
      <c r="EJW1200" s="22"/>
      <c r="EJX1200" s="22"/>
      <c r="EJY1200" s="22"/>
      <c r="EJZ1200" s="22"/>
      <c r="EKA1200" s="22"/>
      <c r="EKB1200" s="22"/>
      <c r="EKC1200" s="22"/>
      <c r="EKD1200" s="22"/>
      <c r="EKE1200" s="22"/>
      <c r="EKF1200" s="22"/>
      <c r="EKG1200" s="22"/>
      <c r="EKH1200" s="22"/>
      <c r="EKI1200" s="22"/>
      <c r="EKJ1200" s="22"/>
      <c r="EKK1200" s="22"/>
      <c r="EKL1200" s="22"/>
      <c r="EKM1200" s="22"/>
      <c r="EKN1200" s="22"/>
      <c r="EKO1200" s="22"/>
      <c r="EKP1200" s="22"/>
      <c r="EKQ1200" s="22"/>
      <c r="EKR1200" s="22"/>
      <c r="EKS1200" s="22"/>
      <c r="EKT1200" s="22"/>
      <c r="EKU1200" s="22"/>
      <c r="EKV1200" s="22"/>
      <c r="EKW1200" s="22"/>
      <c r="EKX1200" s="22"/>
      <c r="EKY1200" s="22"/>
      <c r="EKZ1200" s="22"/>
      <c r="ELA1200" s="22"/>
      <c r="ELB1200" s="22"/>
      <c r="ELC1200" s="22"/>
      <c r="ELD1200" s="22"/>
      <c r="ELE1200" s="22"/>
      <c r="ELF1200" s="22"/>
      <c r="ELG1200" s="22"/>
      <c r="ELH1200" s="22"/>
      <c r="ELI1200" s="22"/>
      <c r="ELJ1200" s="22"/>
      <c r="ELK1200" s="22"/>
      <c r="ELL1200" s="22"/>
      <c r="ELM1200" s="22"/>
      <c r="ELN1200" s="22"/>
      <c r="ELO1200" s="22"/>
      <c r="ELP1200" s="22"/>
      <c r="ELQ1200" s="22"/>
      <c r="ELR1200" s="22"/>
      <c r="ELS1200" s="22"/>
      <c r="ELT1200" s="22"/>
      <c r="ELU1200" s="22"/>
      <c r="ELV1200" s="22"/>
      <c r="ELW1200" s="22"/>
      <c r="ELX1200" s="22"/>
      <c r="ELY1200" s="22"/>
      <c r="ELZ1200" s="22"/>
      <c r="EMA1200" s="22"/>
      <c r="EMB1200" s="22"/>
      <c r="EMC1200" s="22"/>
      <c r="EMD1200" s="22"/>
      <c r="EME1200" s="22"/>
      <c r="EMF1200" s="22"/>
      <c r="EMG1200" s="22"/>
      <c r="EMH1200" s="22"/>
      <c r="EMI1200" s="22"/>
      <c r="EMJ1200" s="22"/>
      <c r="EMK1200" s="22"/>
      <c r="EML1200" s="22"/>
      <c r="EMM1200" s="22"/>
      <c r="EMN1200" s="22"/>
      <c r="EMO1200" s="22"/>
      <c r="EMP1200" s="22"/>
      <c r="EMQ1200" s="22"/>
      <c r="EMR1200" s="22"/>
      <c r="EMS1200" s="22"/>
      <c r="EMT1200" s="22"/>
      <c r="EMU1200" s="22"/>
      <c r="EMV1200" s="22"/>
      <c r="EMW1200" s="22"/>
      <c r="EMX1200" s="22"/>
      <c r="EMY1200" s="22"/>
      <c r="EMZ1200" s="22"/>
      <c r="ENA1200" s="22"/>
      <c r="ENB1200" s="22"/>
      <c r="ENC1200" s="22"/>
      <c r="END1200" s="22"/>
      <c r="ENE1200" s="22"/>
      <c r="ENF1200" s="22"/>
      <c r="ENG1200" s="22"/>
      <c r="ENH1200" s="22"/>
      <c r="ENI1200" s="22"/>
      <c r="ENJ1200" s="22"/>
      <c r="ENK1200" s="22"/>
      <c r="ENL1200" s="22"/>
      <c r="ENM1200" s="22"/>
      <c r="ENN1200" s="22"/>
      <c r="ENO1200" s="22"/>
      <c r="ENP1200" s="22"/>
      <c r="ENQ1200" s="22"/>
      <c r="ENR1200" s="22"/>
      <c r="ENS1200" s="22"/>
      <c r="ENT1200" s="22"/>
      <c r="ENU1200" s="22"/>
      <c r="ENV1200" s="22"/>
      <c r="ENW1200" s="22"/>
      <c r="ENX1200" s="22"/>
      <c r="ENY1200" s="22"/>
      <c r="ENZ1200" s="22"/>
      <c r="EOA1200" s="22"/>
      <c r="EOB1200" s="22"/>
      <c r="EOC1200" s="22"/>
      <c r="EOD1200" s="22"/>
      <c r="EOE1200" s="22"/>
      <c r="EOF1200" s="22"/>
      <c r="EOG1200" s="22"/>
      <c r="EOH1200" s="22"/>
      <c r="EOI1200" s="22"/>
      <c r="EOJ1200" s="22"/>
      <c r="EOK1200" s="22"/>
      <c r="EOL1200" s="22"/>
      <c r="EOM1200" s="22"/>
      <c r="EON1200" s="22"/>
      <c r="EOO1200" s="22"/>
      <c r="EOP1200" s="22"/>
      <c r="EOQ1200" s="22"/>
      <c r="EOR1200" s="22"/>
      <c r="EOS1200" s="22"/>
      <c r="EOT1200" s="22"/>
      <c r="EOU1200" s="22"/>
      <c r="EOV1200" s="22"/>
      <c r="EOW1200" s="22"/>
      <c r="EOX1200" s="22"/>
      <c r="EOY1200" s="22"/>
      <c r="EOZ1200" s="22"/>
      <c r="EPA1200" s="22"/>
      <c r="EPB1200" s="22"/>
      <c r="EPC1200" s="22"/>
      <c r="EPD1200" s="22"/>
      <c r="EPE1200" s="22"/>
      <c r="EPF1200" s="22"/>
      <c r="EPG1200" s="22"/>
      <c r="EPH1200" s="22"/>
      <c r="EPI1200" s="22"/>
      <c r="EPJ1200" s="22"/>
      <c r="EPK1200" s="22"/>
      <c r="EPL1200" s="22"/>
      <c r="EPM1200" s="22"/>
      <c r="EPN1200" s="22"/>
      <c r="EPO1200" s="22"/>
      <c r="EPP1200" s="22"/>
      <c r="EPQ1200" s="22"/>
      <c r="EPR1200" s="22"/>
      <c r="EPS1200" s="22"/>
      <c r="EPT1200" s="22"/>
      <c r="EPU1200" s="22"/>
      <c r="EPV1200" s="22"/>
      <c r="EPW1200" s="22"/>
      <c r="EPX1200" s="22"/>
      <c r="EPY1200" s="22"/>
      <c r="EPZ1200" s="22"/>
      <c r="EQA1200" s="22"/>
      <c r="EQB1200" s="22"/>
      <c r="EQC1200" s="22"/>
      <c r="EQD1200" s="22"/>
      <c r="EQE1200" s="22"/>
      <c r="EQF1200" s="22"/>
      <c r="EQG1200" s="22"/>
      <c r="EQH1200" s="22"/>
      <c r="EQI1200" s="22"/>
      <c r="EQJ1200" s="22"/>
      <c r="EQK1200" s="22"/>
      <c r="EQL1200" s="22"/>
      <c r="EQM1200" s="22"/>
      <c r="EQN1200" s="22"/>
      <c r="EQO1200" s="22"/>
      <c r="EQP1200" s="22"/>
      <c r="EQQ1200" s="22"/>
      <c r="EQR1200" s="22"/>
      <c r="EQS1200" s="22"/>
      <c r="EQT1200" s="22"/>
      <c r="EQU1200" s="22"/>
      <c r="EQV1200" s="22"/>
      <c r="EQW1200" s="22"/>
      <c r="EQX1200" s="22"/>
      <c r="EQY1200" s="22"/>
      <c r="EQZ1200" s="22"/>
      <c r="ERA1200" s="22"/>
      <c r="ERB1200" s="22"/>
      <c r="ERC1200" s="22"/>
      <c r="ERD1200" s="22"/>
      <c r="ERE1200" s="22"/>
      <c r="ERF1200" s="22"/>
      <c r="ERG1200" s="22"/>
      <c r="ERH1200" s="22"/>
      <c r="ERI1200" s="22"/>
      <c r="ERJ1200" s="22"/>
      <c r="ERK1200" s="22"/>
      <c r="ERL1200" s="22"/>
      <c r="ERM1200" s="22"/>
      <c r="ERN1200" s="22"/>
      <c r="ERO1200" s="22"/>
      <c r="ERP1200" s="22"/>
      <c r="ERQ1200" s="22"/>
      <c r="ERR1200" s="22"/>
      <c r="ERS1200" s="22"/>
      <c r="ERT1200" s="22"/>
      <c r="ERU1200" s="22"/>
      <c r="ERV1200" s="22"/>
      <c r="ERW1200" s="22"/>
      <c r="ERX1200" s="22"/>
      <c r="ERY1200" s="22"/>
      <c r="ERZ1200" s="22"/>
      <c r="ESA1200" s="22"/>
      <c r="ESB1200" s="22"/>
      <c r="ESC1200" s="22"/>
      <c r="ESD1200" s="22"/>
      <c r="ESE1200" s="22"/>
      <c r="ESF1200" s="22"/>
      <c r="ESG1200" s="22"/>
      <c r="ESH1200" s="22"/>
      <c r="ESI1200" s="22"/>
      <c r="ESJ1200" s="22"/>
      <c r="ESK1200" s="22"/>
      <c r="ESL1200" s="22"/>
      <c r="ESM1200" s="22"/>
      <c r="ESN1200" s="22"/>
      <c r="ESO1200" s="22"/>
      <c r="ESP1200" s="22"/>
      <c r="ESQ1200" s="22"/>
      <c r="ESR1200" s="22"/>
      <c r="ESS1200" s="22"/>
      <c r="EST1200" s="22"/>
      <c r="ESU1200" s="22"/>
      <c r="ESV1200" s="22"/>
      <c r="ESW1200" s="22"/>
      <c r="ESX1200" s="22"/>
      <c r="ESY1200" s="22"/>
      <c r="ESZ1200" s="22"/>
      <c r="ETA1200" s="22"/>
      <c r="ETB1200" s="22"/>
      <c r="ETC1200" s="22"/>
      <c r="ETD1200" s="22"/>
      <c r="ETE1200" s="22"/>
      <c r="ETF1200" s="22"/>
      <c r="ETG1200" s="22"/>
      <c r="ETH1200" s="22"/>
      <c r="ETI1200" s="22"/>
      <c r="ETJ1200" s="22"/>
      <c r="ETK1200" s="22"/>
      <c r="ETL1200" s="22"/>
      <c r="ETM1200" s="22"/>
      <c r="ETN1200" s="22"/>
      <c r="ETO1200" s="22"/>
      <c r="ETP1200" s="22"/>
      <c r="ETQ1200" s="22"/>
      <c r="ETR1200" s="22"/>
      <c r="ETS1200" s="22"/>
      <c r="ETT1200" s="22"/>
      <c r="ETU1200" s="22"/>
      <c r="ETV1200" s="22"/>
      <c r="ETW1200" s="22"/>
      <c r="ETX1200" s="22"/>
      <c r="ETY1200" s="22"/>
      <c r="ETZ1200" s="22"/>
      <c r="EUA1200" s="22"/>
      <c r="EUB1200" s="22"/>
      <c r="EUC1200" s="22"/>
      <c r="EUD1200" s="22"/>
      <c r="EUE1200" s="22"/>
      <c r="EUF1200" s="22"/>
      <c r="EUG1200" s="22"/>
      <c r="EUH1200" s="22"/>
      <c r="EUI1200" s="22"/>
      <c r="EUJ1200" s="22"/>
      <c r="EUK1200" s="22"/>
      <c r="EUL1200" s="22"/>
      <c r="EUM1200" s="22"/>
      <c r="EUN1200" s="22"/>
      <c r="EUO1200" s="22"/>
      <c r="EUP1200" s="22"/>
      <c r="EUQ1200" s="22"/>
      <c r="EUR1200" s="22"/>
      <c r="EUS1200" s="22"/>
      <c r="EUT1200" s="22"/>
      <c r="EUU1200" s="22"/>
      <c r="EUV1200" s="22"/>
      <c r="EUW1200" s="22"/>
      <c r="EUX1200" s="22"/>
      <c r="EUY1200" s="22"/>
      <c r="EUZ1200" s="22"/>
      <c r="EVA1200" s="22"/>
      <c r="EVB1200" s="22"/>
      <c r="EVC1200" s="22"/>
      <c r="EVD1200" s="22"/>
      <c r="EVE1200" s="22"/>
      <c r="EVF1200" s="22"/>
      <c r="EVG1200" s="22"/>
      <c r="EVH1200" s="22"/>
      <c r="EVI1200" s="22"/>
      <c r="EVJ1200" s="22"/>
      <c r="EVK1200" s="22"/>
      <c r="EVL1200" s="22"/>
      <c r="EVM1200" s="22"/>
      <c r="EVN1200" s="22"/>
      <c r="EVO1200" s="22"/>
      <c r="EVP1200" s="22"/>
      <c r="EVQ1200" s="22"/>
      <c r="EVR1200" s="22"/>
      <c r="EVS1200" s="22"/>
      <c r="EVT1200" s="22"/>
      <c r="EVU1200" s="22"/>
      <c r="EVV1200" s="22"/>
      <c r="EVW1200" s="22"/>
      <c r="EVX1200" s="22"/>
      <c r="EVY1200" s="22"/>
      <c r="EVZ1200" s="22"/>
      <c r="EWA1200" s="22"/>
      <c r="EWB1200" s="22"/>
      <c r="EWC1200" s="22"/>
      <c r="EWD1200" s="22"/>
      <c r="EWE1200" s="22"/>
      <c r="EWF1200" s="22"/>
      <c r="EWG1200" s="22"/>
      <c r="EWH1200" s="22"/>
      <c r="EWI1200" s="22"/>
      <c r="EWJ1200" s="22"/>
      <c r="EWK1200" s="22"/>
      <c r="EWL1200" s="22"/>
      <c r="EWM1200" s="22"/>
      <c r="EWN1200" s="22"/>
      <c r="EWO1200" s="22"/>
      <c r="EWP1200" s="22"/>
      <c r="EWQ1200" s="22"/>
      <c r="EWR1200" s="22"/>
      <c r="EWS1200" s="22"/>
      <c r="EWT1200" s="22"/>
      <c r="EWU1200" s="22"/>
      <c r="EWV1200" s="22"/>
      <c r="EWW1200" s="22"/>
      <c r="EWX1200" s="22"/>
      <c r="EWY1200" s="22"/>
      <c r="EWZ1200" s="22"/>
      <c r="EXA1200" s="22"/>
      <c r="EXB1200" s="22"/>
      <c r="EXC1200" s="22"/>
      <c r="EXD1200" s="22"/>
      <c r="EXE1200" s="22"/>
      <c r="EXF1200" s="22"/>
      <c r="EXG1200" s="22"/>
      <c r="EXH1200" s="22"/>
      <c r="EXI1200" s="22"/>
      <c r="EXJ1200" s="22"/>
      <c r="EXK1200" s="22"/>
      <c r="EXL1200" s="22"/>
      <c r="EXM1200" s="22"/>
      <c r="EXN1200" s="22"/>
      <c r="EXO1200" s="22"/>
      <c r="EXP1200" s="22"/>
      <c r="EXQ1200" s="22"/>
      <c r="EXR1200" s="22"/>
      <c r="EXS1200" s="22"/>
      <c r="EXT1200" s="22"/>
      <c r="EXU1200" s="22"/>
      <c r="EXV1200" s="22"/>
      <c r="EXW1200" s="22"/>
      <c r="EXX1200" s="22"/>
      <c r="EXY1200" s="22"/>
      <c r="EXZ1200" s="22"/>
      <c r="EYA1200" s="22"/>
      <c r="EYB1200" s="22"/>
      <c r="EYC1200" s="22"/>
      <c r="EYD1200" s="22"/>
      <c r="EYE1200" s="22"/>
      <c r="EYF1200" s="22"/>
      <c r="EYG1200" s="22"/>
      <c r="EYH1200" s="22"/>
      <c r="EYI1200" s="22"/>
      <c r="EYJ1200" s="22"/>
      <c r="EYK1200" s="22"/>
      <c r="EYL1200" s="22"/>
      <c r="EYM1200" s="22"/>
      <c r="EYN1200" s="22"/>
      <c r="EYO1200" s="22"/>
      <c r="EYP1200" s="22"/>
      <c r="EYQ1200" s="22"/>
      <c r="EYR1200" s="22"/>
      <c r="EYS1200" s="22"/>
      <c r="EYT1200" s="22"/>
      <c r="EYU1200" s="22"/>
      <c r="EYV1200" s="22"/>
      <c r="EYW1200" s="22"/>
      <c r="EYX1200" s="22"/>
      <c r="EYY1200" s="22"/>
      <c r="EYZ1200" s="22"/>
      <c r="EZA1200" s="22"/>
      <c r="EZB1200" s="22"/>
      <c r="EZC1200" s="22"/>
      <c r="EZD1200" s="22"/>
      <c r="EZE1200" s="22"/>
      <c r="EZF1200" s="22"/>
      <c r="EZG1200" s="22"/>
      <c r="EZH1200" s="22"/>
      <c r="EZI1200" s="22"/>
      <c r="EZJ1200" s="22"/>
      <c r="EZK1200" s="22"/>
      <c r="EZL1200" s="22"/>
      <c r="EZM1200" s="22"/>
      <c r="EZN1200" s="22"/>
      <c r="EZO1200" s="22"/>
      <c r="EZP1200" s="22"/>
      <c r="EZQ1200" s="22"/>
      <c r="EZR1200" s="22"/>
      <c r="EZS1200" s="22"/>
      <c r="EZT1200" s="22"/>
      <c r="EZU1200" s="22"/>
      <c r="EZV1200" s="22"/>
      <c r="EZW1200" s="22"/>
      <c r="EZX1200" s="22"/>
      <c r="EZY1200" s="22"/>
      <c r="EZZ1200" s="22"/>
      <c r="FAA1200" s="22"/>
      <c r="FAB1200" s="22"/>
      <c r="FAC1200" s="22"/>
      <c r="FAD1200" s="22"/>
      <c r="FAE1200" s="22"/>
      <c r="FAF1200" s="22"/>
      <c r="FAG1200" s="22"/>
      <c r="FAH1200" s="22"/>
      <c r="FAI1200" s="22"/>
      <c r="FAJ1200" s="22"/>
      <c r="FAK1200" s="22"/>
      <c r="FAL1200" s="22"/>
      <c r="FAM1200" s="22"/>
      <c r="FAN1200" s="22"/>
      <c r="FAO1200" s="22"/>
      <c r="FAP1200" s="22"/>
      <c r="FAQ1200" s="22"/>
      <c r="FAR1200" s="22"/>
      <c r="FAS1200" s="22"/>
      <c r="FAT1200" s="22"/>
      <c r="FAU1200" s="22"/>
      <c r="FAV1200" s="22"/>
      <c r="FAW1200" s="22"/>
      <c r="FAX1200" s="22"/>
      <c r="FAY1200" s="22"/>
      <c r="FAZ1200" s="22"/>
      <c r="FBA1200" s="22"/>
      <c r="FBB1200" s="22"/>
      <c r="FBC1200" s="22"/>
      <c r="FBD1200" s="22"/>
      <c r="FBE1200" s="22"/>
      <c r="FBF1200" s="22"/>
      <c r="FBG1200" s="22"/>
      <c r="FBH1200" s="22"/>
      <c r="FBI1200" s="22"/>
      <c r="FBJ1200" s="22"/>
      <c r="FBK1200" s="22"/>
      <c r="FBL1200" s="22"/>
      <c r="FBM1200" s="22"/>
      <c r="FBN1200" s="22"/>
      <c r="FBO1200" s="22"/>
      <c r="FBP1200" s="22"/>
      <c r="FBQ1200" s="22"/>
      <c r="FBR1200" s="22"/>
      <c r="FBS1200" s="22"/>
      <c r="FBT1200" s="22"/>
      <c r="FBU1200" s="22"/>
      <c r="FBV1200" s="22"/>
      <c r="FBW1200" s="22"/>
      <c r="FBX1200" s="22"/>
      <c r="FBY1200" s="22"/>
      <c r="FBZ1200" s="22"/>
      <c r="FCA1200" s="22"/>
      <c r="FCB1200" s="22"/>
      <c r="FCC1200" s="22"/>
      <c r="FCD1200" s="22"/>
      <c r="FCE1200" s="22"/>
      <c r="FCF1200" s="22"/>
      <c r="FCG1200" s="22"/>
      <c r="FCH1200" s="22"/>
      <c r="FCI1200" s="22"/>
      <c r="FCJ1200" s="22"/>
      <c r="FCK1200" s="22"/>
      <c r="FCL1200" s="22"/>
      <c r="FCM1200" s="22"/>
      <c r="FCN1200" s="22"/>
      <c r="FCO1200" s="22"/>
      <c r="FCP1200" s="22"/>
      <c r="FCQ1200" s="22"/>
      <c r="FCR1200" s="22"/>
      <c r="FCS1200" s="22"/>
      <c r="FCT1200" s="22"/>
      <c r="FCU1200" s="22"/>
      <c r="FCV1200" s="22"/>
      <c r="FCW1200" s="22"/>
      <c r="FCX1200" s="22"/>
      <c r="FCY1200" s="22"/>
      <c r="FCZ1200" s="22"/>
      <c r="FDA1200" s="22"/>
      <c r="FDB1200" s="22"/>
      <c r="FDC1200" s="22"/>
      <c r="FDD1200" s="22"/>
      <c r="FDE1200" s="22"/>
      <c r="FDF1200" s="22"/>
      <c r="FDG1200" s="22"/>
      <c r="FDH1200" s="22"/>
      <c r="FDI1200" s="22"/>
      <c r="FDJ1200" s="22"/>
      <c r="FDK1200" s="22"/>
      <c r="FDL1200" s="22"/>
      <c r="FDM1200" s="22"/>
      <c r="FDN1200" s="22"/>
      <c r="FDO1200" s="22"/>
      <c r="FDP1200" s="22"/>
      <c r="FDQ1200" s="22"/>
      <c r="FDR1200" s="22"/>
      <c r="FDS1200" s="22"/>
      <c r="FDT1200" s="22"/>
      <c r="FDU1200" s="22"/>
      <c r="FDV1200" s="22"/>
      <c r="FDW1200" s="22"/>
      <c r="FDX1200" s="22"/>
      <c r="FDY1200" s="22"/>
      <c r="FDZ1200" s="22"/>
      <c r="FEA1200" s="22"/>
      <c r="FEB1200" s="22"/>
      <c r="FEC1200" s="22"/>
      <c r="FED1200" s="22"/>
      <c r="FEE1200" s="22"/>
      <c r="FEF1200" s="22"/>
      <c r="FEG1200" s="22"/>
      <c r="FEH1200" s="22"/>
      <c r="FEI1200" s="22"/>
      <c r="FEJ1200" s="22"/>
      <c r="FEK1200" s="22"/>
      <c r="FEL1200" s="22"/>
      <c r="FEM1200" s="22"/>
      <c r="FEN1200" s="22"/>
      <c r="FEO1200" s="22"/>
      <c r="FEP1200" s="22"/>
      <c r="FEQ1200" s="22"/>
      <c r="FER1200" s="22"/>
      <c r="FES1200" s="22"/>
      <c r="FET1200" s="22"/>
      <c r="FEU1200" s="22"/>
      <c r="FEV1200" s="22"/>
      <c r="FEW1200" s="22"/>
      <c r="FEX1200" s="22"/>
      <c r="FEY1200" s="22"/>
      <c r="FEZ1200" s="22"/>
      <c r="FFA1200" s="22"/>
      <c r="FFB1200" s="22"/>
      <c r="FFC1200" s="22"/>
      <c r="FFD1200" s="22"/>
      <c r="FFE1200" s="22"/>
      <c r="FFF1200" s="22"/>
      <c r="FFG1200" s="22"/>
      <c r="FFH1200" s="22"/>
      <c r="FFI1200" s="22"/>
      <c r="FFJ1200" s="22"/>
      <c r="FFK1200" s="22"/>
      <c r="FFL1200" s="22"/>
      <c r="FFM1200" s="22"/>
      <c r="FFN1200" s="22"/>
      <c r="FFO1200" s="22"/>
      <c r="FFP1200" s="22"/>
      <c r="FFQ1200" s="22"/>
      <c r="FFR1200" s="22"/>
      <c r="FFS1200" s="22"/>
      <c r="FFT1200" s="22"/>
      <c r="FFU1200" s="22"/>
      <c r="FFV1200" s="22"/>
      <c r="FFW1200" s="22"/>
      <c r="FFX1200" s="22"/>
      <c r="FFY1200" s="22"/>
      <c r="FFZ1200" s="22"/>
      <c r="FGA1200" s="22"/>
      <c r="FGB1200" s="22"/>
      <c r="FGC1200" s="22"/>
      <c r="FGD1200" s="22"/>
      <c r="FGE1200" s="22"/>
      <c r="FGF1200" s="22"/>
      <c r="FGG1200" s="22"/>
      <c r="FGH1200" s="22"/>
      <c r="FGI1200" s="22"/>
      <c r="FGJ1200" s="22"/>
      <c r="FGK1200" s="22"/>
      <c r="FGL1200" s="22"/>
      <c r="FGM1200" s="22"/>
      <c r="FGN1200" s="22"/>
      <c r="FGO1200" s="22"/>
      <c r="FGP1200" s="22"/>
      <c r="FGQ1200" s="22"/>
      <c r="FGR1200" s="22"/>
      <c r="FGS1200" s="22"/>
      <c r="FGT1200" s="22"/>
      <c r="FGU1200" s="22"/>
      <c r="FGV1200" s="22"/>
      <c r="FGW1200" s="22"/>
      <c r="FGX1200" s="22"/>
      <c r="FGY1200" s="22"/>
      <c r="FGZ1200" s="22"/>
      <c r="FHA1200" s="22"/>
      <c r="FHB1200" s="22"/>
      <c r="FHC1200" s="22"/>
      <c r="FHD1200" s="22"/>
      <c r="FHE1200" s="22"/>
      <c r="FHF1200" s="22"/>
      <c r="FHG1200" s="22"/>
      <c r="FHH1200" s="22"/>
      <c r="FHI1200" s="22"/>
      <c r="FHJ1200" s="22"/>
      <c r="FHK1200" s="22"/>
      <c r="FHL1200" s="22"/>
      <c r="FHM1200" s="22"/>
      <c r="FHN1200" s="22"/>
      <c r="FHO1200" s="22"/>
      <c r="FHP1200" s="22"/>
      <c r="FHQ1200" s="22"/>
      <c r="FHR1200" s="22"/>
      <c r="FHS1200" s="22"/>
      <c r="FHT1200" s="22"/>
      <c r="FHU1200" s="22"/>
      <c r="FHV1200" s="22"/>
      <c r="FHW1200" s="22"/>
      <c r="FHX1200" s="22"/>
      <c r="FHY1200" s="22"/>
      <c r="FHZ1200" s="22"/>
      <c r="FIA1200" s="22"/>
      <c r="FIB1200" s="22"/>
      <c r="FIC1200" s="22"/>
      <c r="FID1200" s="22"/>
      <c r="FIE1200" s="22"/>
      <c r="FIF1200" s="22"/>
      <c r="FIG1200" s="22"/>
      <c r="FIH1200" s="22"/>
      <c r="FII1200" s="22"/>
      <c r="FIJ1200" s="22"/>
      <c r="FIK1200" s="22"/>
      <c r="FIL1200" s="22"/>
      <c r="FIM1200" s="22"/>
      <c r="FIN1200" s="22"/>
      <c r="FIO1200" s="22"/>
      <c r="FIP1200" s="22"/>
      <c r="FIQ1200" s="22"/>
      <c r="FIR1200" s="22"/>
      <c r="FIS1200" s="22"/>
      <c r="FIT1200" s="22"/>
      <c r="FIU1200" s="22"/>
      <c r="FIV1200" s="22"/>
      <c r="FIW1200" s="22"/>
      <c r="FIX1200" s="22"/>
      <c r="FIY1200" s="22"/>
      <c r="FIZ1200" s="22"/>
      <c r="FJA1200" s="22"/>
      <c r="FJB1200" s="22"/>
      <c r="FJC1200" s="22"/>
      <c r="FJD1200" s="22"/>
      <c r="FJE1200" s="22"/>
      <c r="FJF1200" s="22"/>
      <c r="FJG1200" s="22"/>
      <c r="FJH1200" s="22"/>
      <c r="FJI1200" s="22"/>
      <c r="FJJ1200" s="22"/>
      <c r="FJK1200" s="22"/>
      <c r="FJL1200" s="22"/>
      <c r="FJM1200" s="22"/>
      <c r="FJN1200" s="22"/>
      <c r="FJO1200" s="22"/>
      <c r="FJP1200" s="22"/>
      <c r="FJQ1200" s="22"/>
      <c r="FJR1200" s="22"/>
      <c r="FJS1200" s="22"/>
      <c r="FJT1200" s="22"/>
      <c r="FJU1200" s="22"/>
      <c r="FJV1200" s="22"/>
      <c r="FJW1200" s="22"/>
      <c r="FJX1200" s="22"/>
      <c r="FJY1200" s="22"/>
      <c r="FJZ1200" s="22"/>
      <c r="FKA1200" s="22"/>
      <c r="FKB1200" s="22"/>
      <c r="FKC1200" s="22"/>
      <c r="FKD1200" s="22"/>
      <c r="FKE1200" s="22"/>
      <c r="FKF1200" s="22"/>
      <c r="FKG1200" s="22"/>
      <c r="FKH1200" s="22"/>
      <c r="FKI1200" s="22"/>
      <c r="FKJ1200" s="22"/>
      <c r="FKK1200" s="22"/>
      <c r="FKL1200" s="22"/>
      <c r="FKM1200" s="22"/>
      <c r="FKN1200" s="22"/>
      <c r="FKO1200" s="22"/>
      <c r="FKP1200" s="22"/>
      <c r="FKQ1200" s="22"/>
      <c r="FKR1200" s="22"/>
      <c r="FKS1200" s="22"/>
      <c r="FKT1200" s="22"/>
      <c r="FKU1200" s="22"/>
      <c r="FKV1200" s="22"/>
      <c r="FKW1200" s="22"/>
      <c r="FKX1200" s="22"/>
      <c r="FKY1200" s="22"/>
      <c r="FKZ1200" s="22"/>
      <c r="FLA1200" s="22"/>
      <c r="FLB1200" s="22"/>
      <c r="FLC1200" s="22"/>
      <c r="FLD1200" s="22"/>
      <c r="FLE1200" s="22"/>
      <c r="FLF1200" s="22"/>
      <c r="FLG1200" s="22"/>
      <c r="FLH1200" s="22"/>
      <c r="FLI1200" s="22"/>
      <c r="FLJ1200" s="22"/>
      <c r="FLK1200" s="22"/>
      <c r="FLL1200" s="22"/>
      <c r="FLM1200" s="22"/>
      <c r="FLN1200" s="22"/>
      <c r="FLO1200" s="22"/>
      <c r="FLP1200" s="22"/>
      <c r="FLQ1200" s="22"/>
      <c r="FLR1200" s="22"/>
      <c r="FLS1200" s="22"/>
      <c r="FLT1200" s="22"/>
      <c r="FLU1200" s="22"/>
      <c r="FLV1200" s="22"/>
      <c r="FLW1200" s="22"/>
      <c r="FLX1200" s="22"/>
      <c r="FLY1200" s="22"/>
      <c r="FLZ1200" s="22"/>
      <c r="FMA1200" s="22"/>
      <c r="FMB1200" s="22"/>
      <c r="FMC1200" s="22"/>
      <c r="FMD1200" s="22"/>
      <c r="FME1200" s="22"/>
      <c r="FMF1200" s="22"/>
      <c r="FMG1200" s="22"/>
      <c r="FMH1200" s="22"/>
      <c r="FMI1200" s="22"/>
      <c r="FMJ1200" s="22"/>
      <c r="FMK1200" s="22"/>
      <c r="FML1200" s="22"/>
      <c r="FMM1200" s="22"/>
      <c r="FMN1200" s="22"/>
      <c r="FMO1200" s="22"/>
      <c r="FMP1200" s="22"/>
      <c r="FMQ1200" s="22"/>
      <c r="FMR1200" s="22"/>
      <c r="FMS1200" s="22"/>
      <c r="FMT1200" s="22"/>
      <c r="FMU1200" s="22"/>
      <c r="FMV1200" s="22"/>
      <c r="FMW1200" s="22"/>
      <c r="FMX1200" s="22"/>
      <c r="FMY1200" s="22"/>
      <c r="FMZ1200" s="22"/>
      <c r="FNA1200" s="22"/>
      <c r="FNB1200" s="22"/>
      <c r="FNC1200" s="22"/>
      <c r="FND1200" s="22"/>
      <c r="FNE1200" s="22"/>
      <c r="FNF1200" s="22"/>
      <c r="FNG1200" s="22"/>
      <c r="FNH1200" s="22"/>
      <c r="FNI1200" s="22"/>
      <c r="FNJ1200" s="22"/>
      <c r="FNK1200" s="22"/>
      <c r="FNL1200" s="22"/>
      <c r="FNM1200" s="22"/>
      <c r="FNN1200" s="22"/>
      <c r="FNO1200" s="22"/>
      <c r="FNP1200" s="22"/>
      <c r="FNQ1200" s="22"/>
      <c r="FNR1200" s="22"/>
      <c r="FNS1200" s="22"/>
      <c r="FNT1200" s="22"/>
      <c r="FNU1200" s="22"/>
      <c r="FNV1200" s="22"/>
      <c r="FNW1200" s="22"/>
      <c r="FNX1200" s="22"/>
      <c r="FNY1200" s="22"/>
      <c r="FNZ1200" s="22"/>
      <c r="FOA1200" s="22"/>
      <c r="FOB1200" s="22"/>
      <c r="FOC1200" s="22"/>
      <c r="FOD1200" s="22"/>
      <c r="FOE1200" s="22"/>
      <c r="FOF1200" s="22"/>
      <c r="FOG1200" s="22"/>
      <c r="FOH1200" s="22"/>
      <c r="FOI1200" s="22"/>
      <c r="FOJ1200" s="22"/>
      <c r="FOK1200" s="22"/>
      <c r="FOL1200" s="22"/>
      <c r="FOM1200" s="22"/>
      <c r="FON1200" s="22"/>
      <c r="FOO1200" s="22"/>
      <c r="FOP1200" s="22"/>
      <c r="FOQ1200" s="22"/>
      <c r="FOR1200" s="22"/>
      <c r="FOS1200" s="22"/>
      <c r="FOT1200" s="22"/>
      <c r="FOU1200" s="22"/>
      <c r="FOV1200" s="22"/>
      <c r="FOW1200" s="22"/>
      <c r="FOX1200" s="22"/>
      <c r="FOY1200" s="22"/>
      <c r="FOZ1200" s="22"/>
      <c r="FPA1200" s="22"/>
      <c r="FPB1200" s="22"/>
      <c r="FPC1200" s="22"/>
      <c r="FPD1200" s="22"/>
      <c r="FPE1200" s="22"/>
      <c r="FPF1200" s="22"/>
      <c r="FPG1200" s="22"/>
      <c r="FPH1200" s="22"/>
      <c r="FPI1200" s="22"/>
      <c r="FPJ1200" s="22"/>
      <c r="FPK1200" s="22"/>
      <c r="FPL1200" s="22"/>
      <c r="FPM1200" s="22"/>
      <c r="FPN1200" s="22"/>
      <c r="FPO1200" s="22"/>
      <c r="FPP1200" s="22"/>
      <c r="FPQ1200" s="22"/>
      <c r="FPR1200" s="22"/>
      <c r="FPS1200" s="22"/>
      <c r="FPT1200" s="22"/>
      <c r="FPU1200" s="22"/>
      <c r="FPV1200" s="22"/>
      <c r="FPW1200" s="22"/>
      <c r="FPX1200" s="22"/>
      <c r="FPY1200" s="22"/>
      <c r="FPZ1200" s="22"/>
      <c r="FQA1200" s="22"/>
      <c r="FQB1200" s="22"/>
      <c r="FQC1200" s="22"/>
      <c r="FQD1200" s="22"/>
      <c r="FQE1200" s="22"/>
      <c r="FQF1200" s="22"/>
      <c r="FQG1200" s="22"/>
      <c r="FQH1200" s="22"/>
      <c r="FQI1200" s="22"/>
      <c r="FQJ1200" s="22"/>
      <c r="FQK1200" s="22"/>
      <c r="FQL1200" s="22"/>
      <c r="FQM1200" s="22"/>
      <c r="FQN1200" s="22"/>
      <c r="FQO1200" s="22"/>
      <c r="FQP1200" s="22"/>
      <c r="FQQ1200" s="22"/>
      <c r="FQR1200" s="22"/>
      <c r="FQS1200" s="22"/>
      <c r="FQT1200" s="22"/>
      <c r="FQU1200" s="22"/>
      <c r="FQV1200" s="22"/>
      <c r="FQW1200" s="22"/>
      <c r="FQX1200" s="22"/>
      <c r="FQY1200" s="22"/>
      <c r="FQZ1200" s="22"/>
      <c r="FRA1200" s="22"/>
      <c r="FRB1200" s="22"/>
      <c r="FRC1200" s="22"/>
      <c r="FRD1200" s="22"/>
      <c r="FRE1200" s="22"/>
      <c r="FRF1200" s="22"/>
      <c r="FRG1200" s="22"/>
      <c r="FRH1200" s="22"/>
      <c r="FRI1200" s="22"/>
      <c r="FRJ1200" s="22"/>
      <c r="FRK1200" s="22"/>
      <c r="FRL1200" s="22"/>
      <c r="FRM1200" s="22"/>
      <c r="FRN1200" s="22"/>
      <c r="FRO1200" s="22"/>
      <c r="FRP1200" s="22"/>
      <c r="FRQ1200" s="22"/>
      <c r="FRR1200" s="22"/>
      <c r="FRS1200" s="22"/>
      <c r="FRT1200" s="22"/>
      <c r="FRU1200" s="22"/>
      <c r="FRV1200" s="22"/>
      <c r="FRW1200" s="22"/>
      <c r="FRX1200" s="22"/>
      <c r="FRY1200" s="22"/>
      <c r="FRZ1200" s="22"/>
      <c r="FSA1200" s="22"/>
      <c r="FSB1200" s="22"/>
      <c r="FSC1200" s="22"/>
      <c r="FSD1200" s="22"/>
      <c r="FSE1200" s="22"/>
      <c r="FSF1200" s="22"/>
      <c r="FSG1200" s="22"/>
      <c r="FSH1200" s="22"/>
      <c r="FSI1200" s="22"/>
      <c r="FSJ1200" s="22"/>
      <c r="FSK1200" s="22"/>
      <c r="FSL1200" s="22"/>
      <c r="FSM1200" s="22"/>
      <c r="FSN1200" s="22"/>
      <c r="FSO1200" s="22"/>
      <c r="FSP1200" s="22"/>
      <c r="FSQ1200" s="22"/>
      <c r="FSR1200" s="22"/>
      <c r="FSS1200" s="22"/>
      <c r="FST1200" s="22"/>
      <c r="FSU1200" s="22"/>
      <c r="FSV1200" s="22"/>
      <c r="FSW1200" s="22"/>
      <c r="FSX1200" s="22"/>
      <c r="FSY1200" s="22"/>
      <c r="FSZ1200" s="22"/>
      <c r="FTA1200" s="22"/>
      <c r="FTB1200" s="22"/>
      <c r="FTC1200" s="22"/>
      <c r="FTD1200" s="22"/>
      <c r="FTE1200" s="22"/>
      <c r="FTF1200" s="22"/>
      <c r="FTG1200" s="22"/>
      <c r="FTH1200" s="22"/>
      <c r="FTI1200" s="22"/>
      <c r="FTJ1200" s="22"/>
      <c r="FTK1200" s="22"/>
      <c r="FTL1200" s="22"/>
      <c r="FTM1200" s="22"/>
      <c r="FTN1200" s="22"/>
      <c r="FTO1200" s="22"/>
      <c r="FTP1200" s="22"/>
      <c r="FTQ1200" s="22"/>
      <c r="FTR1200" s="22"/>
      <c r="FTS1200" s="22"/>
      <c r="FTT1200" s="22"/>
      <c r="FTU1200" s="22"/>
      <c r="FTV1200" s="22"/>
      <c r="FTW1200" s="22"/>
      <c r="FTX1200" s="22"/>
      <c r="FTY1200" s="22"/>
      <c r="FTZ1200" s="22"/>
      <c r="FUA1200" s="22"/>
      <c r="FUB1200" s="22"/>
      <c r="FUC1200" s="22"/>
      <c r="FUD1200" s="22"/>
      <c r="FUE1200" s="22"/>
      <c r="FUF1200" s="22"/>
      <c r="FUG1200" s="22"/>
      <c r="FUH1200" s="22"/>
      <c r="FUI1200" s="22"/>
      <c r="FUJ1200" s="22"/>
      <c r="FUK1200" s="22"/>
      <c r="FUL1200" s="22"/>
      <c r="FUM1200" s="22"/>
      <c r="FUN1200" s="22"/>
      <c r="FUO1200" s="22"/>
      <c r="FUP1200" s="22"/>
      <c r="FUQ1200" s="22"/>
      <c r="FUR1200" s="22"/>
      <c r="FUS1200" s="22"/>
      <c r="FUT1200" s="22"/>
      <c r="FUU1200" s="22"/>
      <c r="FUV1200" s="22"/>
      <c r="FUW1200" s="22"/>
      <c r="FUX1200" s="22"/>
      <c r="FUY1200" s="22"/>
      <c r="FUZ1200" s="22"/>
      <c r="FVA1200" s="22"/>
      <c r="FVB1200" s="22"/>
      <c r="FVC1200" s="22"/>
      <c r="FVD1200" s="22"/>
      <c r="FVE1200" s="22"/>
      <c r="FVF1200" s="22"/>
      <c r="FVG1200" s="22"/>
      <c r="FVH1200" s="22"/>
      <c r="FVI1200" s="22"/>
      <c r="FVJ1200" s="22"/>
      <c r="FVK1200" s="22"/>
      <c r="FVL1200" s="22"/>
      <c r="FVM1200" s="22"/>
      <c r="FVN1200" s="22"/>
      <c r="FVO1200" s="22"/>
      <c r="FVP1200" s="22"/>
      <c r="FVQ1200" s="22"/>
      <c r="FVR1200" s="22"/>
      <c r="FVS1200" s="22"/>
      <c r="FVT1200" s="22"/>
      <c r="FVU1200" s="22"/>
      <c r="FVV1200" s="22"/>
      <c r="FVW1200" s="22"/>
      <c r="FVX1200" s="22"/>
      <c r="FVY1200" s="22"/>
      <c r="FVZ1200" s="22"/>
      <c r="FWA1200" s="22"/>
      <c r="FWB1200" s="22"/>
      <c r="FWC1200" s="22"/>
      <c r="FWD1200" s="22"/>
      <c r="FWE1200" s="22"/>
      <c r="FWF1200" s="22"/>
      <c r="FWG1200" s="22"/>
      <c r="FWH1200" s="22"/>
      <c r="FWI1200" s="22"/>
      <c r="FWJ1200" s="22"/>
      <c r="FWK1200" s="22"/>
      <c r="FWL1200" s="22"/>
      <c r="FWM1200" s="22"/>
      <c r="FWN1200" s="22"/>
      <c r="FWO1200" s="22"/>
      <c r="FWP1200" s="22"/>
      <c r="FWQ1200" s="22"/>
      <c r="FWR1200" s="22"/>
      <c r="FWS1200" s="22"/>
      <c r="FWT1200" s="22"/>
      <c r="FWU1200" s="22"/>
      <c r="FWV1200" s="22"/>
      <c r="FWW1200" s="22"/>
      <c r="FWX1200" s="22"/>
      <c r="FWY1200" s="22"/>
      <c r="FWZ1200" s="22"/>
      <c r="FXA1200" s="22"/>
      <c r="FXB1200" s="22"/>
      <c r="FXC1200" s="22"/>
      <c r="FXD1200" s="22"/>
      <c r="FXE1200" s="22"/>
      <c r="FXF1200" s="22"/>
      <c r="FXG1200" s="22"/>
      <c r="FXH1200" s="22"/>
      <c r="FXI1200" s="22"/>
      <c r="FXJ1200" s="22"/>
      <c r="FXK1200" s="22"/>
      <c r="FXL1200" s="22"/>
      <c r="FXM1200" s="22"/>
      <c r="FXN1200" s="22"/>
      <c r="FXO1200" s="22"/>
      <c r="FXP1200" s="22"/>
      <c r="FXQ1200" s="22"/>
      <c r="FXR1200" s="22"/>
      <c r="FXS1200" s="22"/>
      <c r="FXT1200" s="22"/>
      <c r="FXU1200" s="22"/>
      <c r="FXV1200" s="22"/>
      <c r="FXW1200" s="22"/>
      <c r="FXX1200" s="22"/>
      <c r="FXY1200" s="22"/>
      <c r="FXZ1200" s="22"/>
      <c r="FYA1200" s="22"/>
      <c r="FYB1200" s="22"/>
      <c r="FYC1200" s="22"/>
      <c r="FYD1200" s="22"/>
      <c r="FYE1200" s="22"/>
      <c r="FYF1200" s="22"/>
      <c r="FYG1200" s="22"/>
      <c r="FYH1200" s="22"/>
      <c r="FYI1200" s="22"/>
      <c r="FYJ1200" s="22"/>
      <c r="FYK1200" s="22"/>
      <c r="FYL1200" s="22"/>
      <c r="FYM1200" s="22"/>
      <c r="FYN1200" s="22"/>
      <c r="FYO1200" s="22"/>
      <c r="FYP1200" s="22"/>
      <c r="FYQ1200" s="22"/>
      <c r="FYR1200" s="22"/>
      <c r="FYS1200" s="22"/>
      <c r="FYT1200" s="22"/>
      <c r="FYU1200" s="22"/>
      <c r="FYV1200" s="22"/>
      <c r="FYW1200" s="22"/>
      <c r="FYX1200" s="22"/>
      <c r="FYY1200" s="22"/>
      <c r="FYZ1200" s="22"/>
      <c r="FZA1200" s="22"/>
      <c r="FZB1200" s="22"/>
      <c r="FZC1200" s="22"/>
      <c r="FZD1200" s="22"/>
      <c r="FZE1200" s="22"/>
      <c r="FZF1200" s="22"/>
      <c r="FZG1200" s="22"/>
      <c r="FZH1200" s="22"/>
      <c r="FZI1200" s="22"/>
      <c r="FZJ1200" s="22"/>
      <c r="FZK1200" s="22"/>
      <c r="FZL1200" s="22"/>
      <c r="FZM1200" s="22"/>
      <c r="FZN1200" s="22"/>
      <c r="FZO1200" s="22"/>
      <c r="FZP1200" s="22"/>
      <c r="FZQ1200" s="22"/>
      <c r="FZR1200" s="22"/>
      <c r="FZS1200" s="22"/>
      <c r="FZT1200" s="22"/>
      <c r="FZU1200" s="22"/>
      <c r="FZV1200" s="22"/>
      <c r="FZW1200" s="22"/>
      <c r="FZX1200" s="22"/>
      <c r="FZY1200" s="22"/>
      <c r="FZZ1200" s="22"/>
      <c r="GAA1200" s="22"/>
      <c r="GAB1200" s="22"/>
      <c r="GAC1200" s="22"/>
      <c r="GAD1200" s="22"/>
      <c r="GAE1200" s="22"/>
      <c r="GAF1200" s="22"/>
      <c r="GAG1200" s="22"/>
      <c r="GAH1200" s="22"/>
      <c r="GAI1200" s="22"/>
      <c r="GAJ1200" s="22"/>
      <c r="GAK1200" s="22"/>
      <c r="GAL1200" s="22"/>
      <c r="GAM1200" s="22"/>
      <c r="GAN1200" s="22"/>
      <c r="GAO1200" s="22"/>
      <c r="GAP1200" s="22"/>
      <c r="GAQ1200" s="22"/>
      <c r="GAR1200" s="22"/>
      <c r="GAS1200" s="22"/>
      <c r="GAT1200" s="22"/>
      <c r="GAU1200" s="22"/>
      <c r="GAV1200" s="22"/>
      <c r="GAW1200" s="22"/>
      <c r="GAX1200" s="22"/>
      <c r="GAY1200" s="22"/>
      <c r="GAZ1200" s="22"/>
      <c r="GBA1200" s="22"/>
      <c r="GBB1200" s="22"/>
      <c r="GBC1200" s="22"/>
      <c r="GBD1200" s="22"/>
      <c r="GBE1200" s="22"/>
      <c r="GBF1200" s="22"/>
      <c r="GBG1200" s="22"/>
      <c r="GBH1200" s="22"/>
      <c r="GBI1200" s="22"/>
      <c r="GBJ1200" s="22"/>
      <c r="GBK1200" s="22"/>
      <c r="GBL1200" s="22"/>
      <c r="GBM1200" s="22"/>
      <c r="GBN1200" s="22"/>
      <c r="GBO1200" s="22"/>
      <c r="GBP1200" s="22"/>
      <c r="GBQ1200" s="22"/>
      <c r="GBR1200" s="22"/>
      <c r="GBS1200" s="22"/>
      <c r="GBT1200" s="22"/>
      <c r="GBU1200" s="22"/>
      <c r="GBV1200" s="22"/>
      <c r="GBW1200" s="22"/>
      <c r="GBX1200" s="22"/>
      <c r="GBY1200" s="22"/>
      <c r="GBZ1200" s="22"/>
      <c r="GCA1200" s="22"/>
      <c r="GCB1200" s="22"/>
      <c r="GCC1200" s="22"/>
      <c r="GCD1200" s="22"/>
      <c r="GCE1200" s="22"/>
      <c r="GCF1200" s="22"/>
      <c r="GCG1200" s="22"/>
      <c r="GCH1200" s="22"/>
      <c r="GCI1200" s="22"/>
      <c r="GCJ1200" s="22"/>
      <c r="GCK1200" s="22"/>
      <c r="GCL1200" s="22"/>
      <c r="GCM1200" s="22"/>
      <c r="GCN1200" s="22"/>
      <c r="GCO1200" s="22"/>
      <c r="GCP1200" s="22"/>
      <c r="GCQ1200" s="22"/>
      <c r="GCR1200" s="22"/>
      <c r="GCS1200" s="22"/>
      <c r="GCT1200" s="22"/>
      <c r="GCU1200" s="22"/>
      <c r="GCV1200" s="22"/>
      <c r="GCW1200" s="22"/>
      <c r="GCX1200" s="22"/>
      <c r="GCY1200" s="22"/>
      <c r="GCZ1200" s="22"/>
      <c r="GDA1200" s="22"/>
      <c r="GDB1200" s="22"/>
      <c r="GDC1200" s="22"/>
      <c r="GDD1200" s="22"/>
      <c r="GDE1200" s="22"/>
      <c r="GDF1200" s="22"/>
      <c r="GDG1200" s="22"/>
      <c r="GDH1200" s="22"/>
      <c r="GDI1200" s="22"/>
      <c r="GDJ1200" s="22"/>
      <c r="GDK1200" s="22"/>
      <c r="GDL1200" s="22"/>
      <c r="GDM1200" s="22"/>
      <c r="GDN1200" s="22"/>
      <c r="GDO1200" s="22"/>
      <c r="GDP1200" s="22"/>
      <c r="GDQ1200" s="22"/>
      <c r="GDR1200" s="22"/>
      <c r="GDS1200" s="22"/>
      <c r="GDT1200" s="22"/>
      <c r="GDU1200" s="22"/>
      <c r="GDV1200" s="22"/>
      <c r="GDW1200" s="22"/>
      <c r="GDX1200" s="22"/>
      <c r="GDY1200" s="22"/>
      <c r="GDZ1200" s="22"/>
      <c r="GEA1200" s="22"/>
      <c r="GEB1200" s="22"/>
      <c r="GEC1200" s="22"/>
      <c r="GED1200" s="22"/>
      <c r="GEE1200" s="22"/>
      <c r="GEF1200" s="22"/>
      <c r="GEG1200" s="22"/>
      <c r="GEH1200" s="22"/>
      <c r="GEI1200" s="22"/>
      <c r="GEJ1200" s="22"/>
      <c r="GEK1200" s="22"/>
      <c r="GEL1200" s="22"/>
      <c r="GEM1200" s="22"/>
      <c r="GEN1200" s="22"/>
      <c r="GEO1200" s="22"/>
      <c r="GEP1200" s="22"/>
      <c r="GEQ1200" s="22"/>
      <c r="GER1200" s="22"/>
      <c r="GES1200" s="22"/>
      <c r="GET1200" s="22"/>
      <c r="GEU1200" s="22"/>
      <c r="GEV1200" s="22"/>
      <c r="GEW1200" s="22"/>
      <c r="GEX1200" s="22"/>
      <c r="GEY1200" s="22"/>
      <c r="GEZ1200" s="22"/>
      <c r="GFA1200" s="22"/>
      <c r="GFB1200" s="22"/>
      <c r="GFC1200" s="22"/>
      <c r="GFD1200" s="22"/>
      <c r="GFE1200" s="22"/>
      <c r="GFF1200" s="22"/>
      <c r="GFG1200" s="22"/>
      <c r="GFH1200" s="22"/>
      <c r="GFI1200" s="22"/>
      <c r="GFJ1200" s="22"/>
      <c r="GFK1200" s="22"/>
      <c r="GFL1200" s="22"/>
      <c r="GFM1200" s="22"/>
      <c r="GFN1200" s="22"/>
      <c r="GFO1200" s="22"/>
      <c r="GFP1200" s="22"/>
      <c r="GFQ1200" s="22"/>
      <c r="GFR1200" s="22"/>
      <c r="GFS1200" s="22"/>
      <c r="GFT1200" s="22"/>
      <c r="GFU1200" s="22"/>
      <c r="GFV1200" s="22"/>
      <c r="GFW1200" s="22"/>
      <c r="GFX1200" s="22"/>
      <c r="GFY1200" s="22"/>
      <c r="GFZ1200" s="22"/>
      <c r="GGA1200" s="22"/>
      <c r="GGB1200" s="22"/>
      <c r="GGC1200" s="22"/>
      <c r="GGD1200" s="22"/>
      <c r="GGE1200" s="22"/>
      <c r="GGF1200" s="22"/>
      <c r="GGG1200" s="22"/>
      <c r="GGH1200" s="22"/>
      <c r="GGI1200" s="22"/>
      <c r="GGJ1200" s="22"/>
      <c r="GGK1200" s="22"/>
      <c r="GGL1200" s="22"/>
      <c r="GGM1200" s="22"/>
      <c r="GGN1200" s="22"/>
      <c r="GGO1200" s="22"/>
      <c r="GGP1200" s="22"/>
      <c r="GGQ1200" s="22"/>
      <c r="GGR1200" s="22"/>
      <c r="GGS1200" s="22"/>
      <c r="GGT1200" s="22"/>
      <c r="GGU1200" s="22"/>
      <c r="GGV1200" s="22"/>
      <c r="GGW1200" s="22"/>
      <c r="GGX1200" s="22"/>
      <c r="GGY1200" s="22"/>
      <c r="GGZ1200" s="22"/>
      <c r="GHA1200" s="22"/>
      <c r="GHB1200" s="22"/>
      <c r="GHC1200" s="22"/>
      <c r="GHD1200" s="22"/>
      <c r="GHE1200" s="22"/>
      <c r="GHF1200" s="22"/>
      <c r="GHG1200" s="22"/>
      <c r="GHH1200" s="22"/>
      <c r="GHI1200" s="22"/>
      <c r="GHJ1200" s="22"/>
      <c r="GHK1200" s="22"/>
      <c r="GHL1200" s="22"/>
      <c r="GHM1200" s="22"/>
      <c r="GHN1200" s="22"/>
      <c r="GHO1200" s="22"/>
      <c r="GHP1200" s="22"/>
      <c r="GHQ1200" s="22"/>
      <c r="GHR1200" s="22"/>
      <c r="GHS1200" s="22"/>
      <c r="GHT1200" s="22"/>
      <c r="GHU1200" s="22"/>
      <c r="GHV1200" s="22"/>
      <c r="GHW1200" s="22"/>
      <c r="GHX1200" s="22"/>
      <c r="GHY1200" s="22"/>
      <c r="GHZ1200" s="22"/>
      <c r="GIA1200" s="22"/>
      <c r="GIB1200" s="22"/>
      <c r="GIC1200" s="22"/>
      <c r="GID1200" s="22"/>
      <c r="GIE1200" s="22"/>
      <c r="GIF1200" s="22"/>
      <c r="GIG1200" s="22"/>
      <c r="GIH1200" s="22"/>
      <c r="GII1200" s="22"/>
      <c r="GIJ1200" s="22"/>
      <c r="GIK1200" s="22"/>
      <c r="GIL1200" s="22"/>
      <c r="GIM1200" s="22"/>
      <c r="GIN1200" s="22"/>
      <c r="GIO1200" s="22"/>
      <c r="GIP1200" s="22"/>
      <c r="GIQ1200" s="22"/>
      <c r="GIR1200" s="22"/>
      <c r="GIS1200" s="22"/>
      <c r="GIT1200" s="22"/>
      <c r="GIU1200" s="22"/>
      <c r="GIV1200" s="22"/>
      <c r="GIW1200" s="22"/>
      <c r="GIX1200" s="22"/>
      <c r="GIY1200" s="22"/>
      <c r="GIZ1200" s="22"/>
      <c r="GJA1200" s="22"/>
      <c r="GJB1200" s="22"/>
      <c r="GJC1200" s="22"/>
      <c r="GJD1200" s="22"/>
      <c r="GJE1200" s="22"/>
      <c r="GJF1200" s="22"/>
      <c r="GJG1200" s="22"/>
      <c r="GJH1200" s="22"/>
      <c r="GJI1200" s="22"/>
      <c r="GJJ1200" s="22"/>
      <c r="GJK1200" s="22"/>
      <c r="GJL1200" s="22"/>
      <c r="GJM1200" s="22"/>
      <c r="GJN1200" s="22"/>
      <c r="GJO1200" s="22"/>
      <c r="GJP1200" s="22"/>
      <c r="GJQ1200" s="22"/>
      <c r="GJR1200" s="22"/>
      <c r="GJS1200" s="22"/>
      <c r="GJT1200" s="22"/>
      <c r="GJU1200" s="22"/>
      <c r="GJV1200" s="22"/>
      <c r="GJW1200" s="22"/>
      <c r="GJX1200" s="22"/>
      <c r="GJY1200" s="22"/>
      <c r="GJZ1200" s="22"/>
      <c r="GKA1200" s="22"/>
      <c r="GKB1200" s="22"/>
      <c r="GKC1200" s="22"/>
      <c r="GKD1200" s="22"/>
      <c r="GKE1200" s="22"/>
      <c r="GKF1200" s="22"/>
      <c r="GKG1200" s="22"/>
      <c r="GKH1200" s="22"/>
      <c r="GKI1200" s="22"/>
      <c r="GKJ1200" s="22"/>
      <c r="GKK1200" s="22"/>
      <c r="GKL1200" s="22"/>
      <c r="GKM1200" s="22"/>
      <c r="GKN1200" s="22"/>
      <c r="GKO1200" s="22"/>
      <c r="GKP1200" s="22"/>
      <c r="GKQ1200" s="22"/>
      <c r="GKR1200" s="22"/>
      <c r="GKS1200" s="22"/>
      <c r="GKT1200" s="22"/>
      <c r="GKU1200" s="22"/>
      <c r="GKV1200" s="22"/>
      <c r="GKW1200" s="22"/>
      <c r="GKX1200" s="22"/>
      <c r="GKY1200" s="22"/>
      <c r="GKZ1200" s="22"/>
      <c r="GLA1200" s="22"/>
      <c r="GLB1200" s="22"/>
      <c r="GLC1200" s="22"/>
      <c r="GLD1200" s="22"/>
      <c r="GLE1200" s="22"/>
      <c r="GLF1200" s="22"/>
      <c r="GLG1200" s="22"/>
      <c r="GLH1200" s="22"/>
      <c r="GLI1200" s="22"/>
      <c r="GLJ1200" s="22"/>
      <c r="GLK1200" s="22"/>
      <c r="GLL1200" s="22"/>
      <c r="GLM1200" s="22"/>
      <c r="GLN1200" s="22"/>
      <c r="GLO1200" s="22"/>
      <c r="GLP1200" s="22"/>
      <c r="GLQ1200" s="22"/>
      <c r="GLR1200" s="22"/>
      <c r="GLS1200" s="22"/>
      <c r="GLT1200" s="22"/>
      <c r="GLU1200" s="22"/>
      <c r="GLV1200" s="22"/>
      <c r="GLW1200" s="22"/>
      <c r="GLX1200" s="22"/>
      <c r="GLY1200" s="22"/>
      <c r="GLZ1200" s="22"/>
      <c r="GMA1200" s="22"/>
      <c r="GMB1200" s="22"/>
      <c r="GMC1200" s="22"/>
      <c r="GMD1200" s="22"/>
      <c r="GME1200" s="22"/>
      <c r="GMF1200" s="22"/>
      <c r="GMG1200" s="22"/>
      <c r="GMH1200" s="22"/>
      <c r="GMI1200" s="22"/>
      <c r="GMJ1200" s="22"/>
      <c r="GMK1200" s="22"/>
      <c r="GML1200" s="22"/>
      <c r="GMM1200" s="22"/>
      <c r="GMN1200" s="22"/>
      <c r="GMO1200" s="22"/>
      <c r="GMP1200" s="22"/>
      <c r="GMQ1200" s="22"/>
      <c r="GMR1200" s="22"/>
      <c r="GMS1200" s="22"/>
      <c r="GMT1200" s="22"/>
      <c r="GMU1200" s="22"/>
      <c r="GMV1200" s="22"/>
      <c r="GMW1200" s="22"/>
      <c r="GMX1200" s="22"/>
      <c r="GMY1200" s="22"/>
      <c r="GMZ1200" s="22"/>
      <c r="GNA1200" s="22"/>
      <c r="GNB1200" s="22"/>
      <c r="GNC1200" s="22"/>
      <c r="GND1200" s="22"/>
      <c r="GNE1200" s="22"/>
      <c r="GNF1200" s="22"/>
      <c r="GNG1200" s="22"/>
      <c r="GNH1200" s="22"/>
      <c r="GNI1200" s="22"/>
      <c r="GNJ1200" s="22"/>
      <c r="GNK1200" s="22"/>
      <c r="GNL1200" s="22"/>
      <c r="GNM1200" s="22"/>
      <c r="GNN1200" s="22"/>
      <c r="GNO1200" s="22"/>
      <c r="GNP1200" s="22"/>
      <c r="GNQ1200" s="22"/>
      <c r="GNR1200" s="22"/>
      <c r="GNS1200" s="22"/>
      <c r="GNT1200" s="22"/>
      <c r="GNU1200" s="22"/>
      <c r="GNV1200" s="22"/>
      <c r="GNW1200" s="22"/>
      <c r="GNX1200" s="22"/>
      <c r="GNY1200" s="22"/>
      <c r="GNZ1200" s="22"/>
      <c r="GOA1200" s="22"/>
      <c r="GOB1200" s="22"/>
      <c r="GOC1200" s="22"/>
      <c r="GOD1200" s="22"/>
      <c r="GOE1200" s="22"/>
      <c r="GOF1200" s="22"/>
      <c r="GOG1200" s="22"/>
      <c r="GOH1200" s="22"/>
      <c r="GOI1200" s="22"/>
      <c r="GOJ1200" s="22"/>
      <c r="GOK1200" s="22"/>
      <c r="GOL1200" s="22"/>
      <c r="GOM1200" s="22"/>
      <c r="GON1200" s="22"/>
      <c r="GOO1200" s="22"/>
      <c r="GOP1200" s="22"/>
      <c r="GOQ1200" s="22"/>
      <c r="GOR1200" s="22"/>
      <c r="GOS1200" s="22"/>
      <c r="GOT1200" s="22"/>
      <c r="GOU1200" s="22"/>
      <c r="GOV1200" s="22"/>
      <c r="GOW1200" s="22"/>
      <c r="GOX1200" s="22"/>
      <c r="GOY1200" s="22"/>
      <c r="GOZ1200" s="22"/>
      <c r="GPA1200" s="22"/>
      <c r="GPB1200" s="22"/>
      <c r="GPC1200" s="22"/>
      <c r="GPD1200" s="22"/>
      <c r="GPE1200" s="22"/>
      <c r="GPF1200" s="22"/>
      <c r="GPG1200" s="22"/>
      <c r="GPH1200" s="22"/>
      <c r="GPI1200" s="22"/>
      <c r="GPJ1200" s="22"/>
      <c r="GPK1200" s="22"/>
      <c r="GPL1200" s="22"/>
      <c r="GPM1200" s="22"/>
      <c r="GPN1200" s="22"/>
      <c r="GPO1200" s="22"/>
      <c r="GPP1200" s="22"/>
      <c r="GPQ1200" s="22"/>
      <c r="GPR1200" s="22"/>
      <c r="GPS1200" s="22"/>
      <c r="GPT1200" s="22"/>
      <c r="GPU1200" s="22"/>
      <c r="GPV1200" s="22"/>
      <c r="GPW1200" s="22"/>
      <c r="GPX1200" s="22"/>
      <c r="GPY1200" s="22"/>
      <c r="GPZ1200" s="22"/>
      <c r="GQA1200" s="22"/>
      <c r="GQB1200" s="22"/>
      <c r="GQC1200" s="22"/>
      <c r="GQD1200" s="22"/>
      <c r="GQE1200" s="22"/>
      <c r="GQF1200" s="22"/>
      <c r="GQG1200" s="22"/>
      <c r="GQH1200" s="22"/>
      <c r="GQI1200" s="22"/>
      <c r="GQJ1200" s="22"/>
      <c r="GQK1200" s="22"/>
      <c r="GQL1200" s="22"/>
      <c r="GQM1200" s="22"/>
      <c r="GQN1200" s="22"/>
      <c r="GQO1200" s="22"/>
      <c r="GQP1200" s="22"/>
      <c r="GQQ1200" s="22"/>
      <c r="GQR1200" s="22"/>
      <c r="GQS1200" s="22"/>
      <c r="GQT1200" s="22"/>
      <c r="GQU1200" s="22"/>
      <c r="GQV1200" s="22"/>
      <c r="GQW1200" s="22"/>
      <c r="GQX1200" s="22"/>
      <c r="GQY1200" s="22"/>
      <c r="GQZ1200" s="22"/>
      <c r="GRA1200" s="22"/>
      <c r="GRB1200" s="22"/>
      <c r="GRC1200" s="22"/>
      <c r="GRD1200" s="22"/>
      <c r="GRE1200" s="22"/>
      <c r="GRF1200" s="22"/>
      <c r="GRG1200" s="22"/>
      <c r="GRH1200" s="22"/>
      <c r="GRI1200" s="22"/>
      <c r="GRJ1200" s="22"/>
      <c r="GRK1200" s="22"/>
      <c r="GRL1200" s="22"/>
      <c r="GRM1200" s="22"/>
      <c r="GRN1200" s="22"/>
      <c r="GRO1200" s="22"/>
      <c r="GRP1200" s="22"/>
      <c r="GRQ1200" s="22"/>
      <c r="GRR1200" s="22"/>
      <c r="GRS1200" s="22"/>
      <c r="GRT1200" s="22"/>
      <c r="GRU1200" s="22"/>
      <c r="GRV1200" s="22"/>
      <c r="GRW1200" s="22"/>
      <c r="GRX1200" s="22"/>
      <c r="GRY1200" s="22"/>
      <c r="GRZ1200" s="22"/>
      <c r="GSA1200" s="22"/>
      <c r="GSB1200" s="22"/>
      <c r="GSC1200" s="22"/>
      <c r="GSD1200" s="22"/>
      <c r="GSE1200" s="22"/>
      <c r="GSF1200" s="22"/>
      <c r="GSG1200" s="22"/>
      <c r="GSH1200" s="22"/>
      <c r="GSI1200" s="22"/>
      <c r="GSJ1200" s="22"/>
      <c r="GSK1200" s="22"/>
      <c r="GSL1200" s="22"/>
      <c r="GSM1200" s="22"/>
      <c r="GSN1200" s="22"/>
      <c r="GSO1200" s="22"/>
      <c r="GSP1200" s="22"/>
      <c r="GSQ1200" s="22"/>
      <c r="GSR1200" s="22"/>
      <c r="GSS1200" s="22"/>
      <c r="GST1200" s="22"/>
      <c r="GSU1200" s="22"/>
      <c r="GSV1200" s="22"/>
      <c r="GSW1200" s="22"/>
      <c r="GSX1200" s="22"/>
      <c r="GSY1200" s="22"/>
      <c r="GSZ1200" s="22"/>
      <c r="GTA1200" s="22"/>
      <c r="GTB1200" s="22"/>
      <c r="GTC1200" s="22"/>
      <c r="GTD1200" s="22"/>
      <c r="GTE1200" s="22"/>
      <c r="GTF1200" s="22"/>
      <c r="GTG1200" s="22"/>
      <c r="GTH1200" s="22"/>
      <c r="GTI1200" s="22"/>
      <c r="GTJ1200" s="22"/>
      <c r="GTK1200" s="22"/>
      <c r="GTL1200" s="22"/>
      <c r="GTM1200" s="22"/>
      <c r="GTN1200" s="22"/>
      <c r="GTO1200" s="22"/>
      <c r="GTP1200" s="22"/>
      <c r="GTQ1200" s="22"/>
      <c r="GTR1200" s="22"/>
      <c r="GTS1200" s="22"/>
      <c r="GTT1200" s="22"/>
      <c r="GTU1200" s="22"/>
      <c r="GTV1200" s="22"/>
      <c r="GTW1200" s="22"/>
      <c r="GTX1200" s="22"/>
      <c r="GTY1200" s="22"/>
      <c r="GTZ1200" s="22"/>
      <c r="GUA1200" s="22"/>
      <c r="GUB1200" s="22"/>
      <c r="GUC1200" s="22"/>
      <c r="GUD1200" s="22"/>
      <c r="GUE1200" s="22"/>
      <c r="GUF1200" s="22"/>
      <c r="GUG1200" s="22"/>
      <c r="GUH1200" s="22"/>
      <c r="GUI1200" s="22"/>
      <c r="GUJ1200" s="22"/>
      <c r="GUK1200" s="22"/>
      <c r="GUL1200" s="22"/>
      <c r="GUM1200" s="22"/>
      <c r="GUN1200" s="22"/>
      <c r="GUO1200" s="22"/>
      <c r="GUP1200" s="22"/>
      <c r="GUQ1200" s="22"/>
      <c r="GUR1200" s="22"/>
      <c r="GUS1200" s="22"/>
      <c r="GUT1200" s="22"/>
      <c r="GUU1200" s="22"/>
      <c r="GUV1200" s="22"/>
      <c r="GUW1200" s="22"/>
      <c r="GUX1200" s="22"/>
      <c r="GUY1200" s="22"/>
      <c r="GUZ1200" s="22"/>
      <c r="GVA1200" s="22"/>
      <c r="GVB1200" s="22"/>
      <c r="GVC1200" s="22"/>
      <c r="GVD1200" s="22"/>
      <c r="GVE1200" s="22"/>
      <c r="GVF1200" s="22"/>
      <c r="GVG1200" s="22"/>
      <c r="GVH1200" s="22"/>
      <c r="GVI1200" s="22"/>
      <c r="GVJ1200" s="22"/>
      <c r="GVK1200" s="22"/>
      <c r="GVL1200" s="22"/>
      <c r="GVM1200" s="22"/>
      <c r="GVN1200" s="22"/>
      <c r="GVO1200" s="22"/>
      <c r="GVP1200" s="22"/>
      <c r="GVQ1200" s="22"/>
      <c r="GVR1200" s="22"/>
      <c r="GVS1200" s="22"/>
      <c r="GVT1200" s="22"/>
      <c r="GVU1200" s="22"/>
      <c r="GVV1200" s="22"/>
      <c r="GVW1200" s="22"/>
      <c r="GVX1200" s="22"/>
      <c r="GVY1200" s="22"/>
      <c r="GVZ1200" s="22"/>
      <c r="GWA1200" s="22"/>
      <c r="GWB1200" s="22"/>
      <c r="GWC1200" s="22"/>
      <c r="GWD1200" s="22"/>
      <c r="GWE1200" s="22"/>
      <c r="GWF1200" s="22"/>
      <c r="GWG1200" s="22"/>
      <c r="GWH1200" s="22"/>
      <c r="GWI1200" s="22"/>
      <c r="GWJ1200" s="22"/>
      <c r="GWK1200" s="22"/>
      <c r="GWL1200" s="22"/>
      <c r="GWM1200" s="22"/>
      <c r="GWN1200" s="22"/>
      <c r="GWO1200" s="22"/>
      <c r="GWP1200" s="22"/>
      <c r="GWQ1200" s="22"/>
      <c r="GWR1200" s="22"/>
      <c r="GWS1200" s="22"/>
      <c r="GWT1200" s="22"/>
      <c r="GWU1200" s="22"/>
      <c r="GWV1200" s="22"/>
      <c r="GWW1200" s="22"/>
      <c r="GWX1200" s="22"/>
      <c r="GWY1200" s="22"/>
      <c r="GWZ1200" s="22"/>
      <c r="GXA1200" s="22"/>
      <c r="GXB1200" s="22"/>
      <c r="GXC1200" s="22"/>
      <c r="GXD1200" s="22"/>
      <c r="GXE1200" s="22"/>
      <c r="GXF1200" s="22"/>
      <c r="GXG1200" s="22"/>
      <c r="GXH1200" s="22"/>
      <c r="GXI1200" s="22"/>
      <c r="GXJ1200" s="22"/>
      <c r="GXK1200" s="22"/>
      <c r="GXL1200" s="22"/>
      <c r="GXM1200" s="22"/>
      <c r="GXN1200" s="22"/>
      <c r="GXO1200" s="22"/>
      <c r="GXP1200" s="22"/>
      <c r="GXQ1200" s="22"/>
      <c r="GXR1200" s="22"/>
      <c r="GXS1200" s="22"/>
      <c r="GXT1200" s="22"/>
      <c r="GXU1200" s="22"/>
      <c r="GXV1200" s="22"/>
      <c r="GXW1200" s="22"/>
      <c r="GXX1200" s="22"/>
      <c r="GXY1200" s="22"/>
      <c r="GXZ1200" s="22"/>
      <c r="GYA1200" s="22"/>
      <c r="GYB1200" s="22"/>
      <c r="GYC1200" s="22"/>
      <c r="GYD1200" s="22"/>
      <c r="GYE1200" s="22"/>
      <c r="GYF1200" s="22"/>
      <c r="GYG1200" s="22"/>
      <c r="GYH1200" s="22"/>
      <c r="GYI1200" s="22"/>
      <c r="GYJ1200" s="22"/>
      <c r="GYK1200" s="22"/>
      <c r="GYL1200" s="22"/>
      <c r="GYM1200" s="22"/>
      <c r="GYN1200" s="22"/>
      <c r="GYO1200" s="22"/>
      <c r="GYP1200" s="22"/>
      <c r="GYQ1200" s="22"/>
      <c r="GYR1200" s="22"/>
      <c r="GYS1200" s="22"/>
      <c r="GYT1200" s="22"/>
      <c r="GYU1200" s="22"/>
      <c r="GYV1200" s="22"/>
      <c r="GYW1200" s="22"/>
      <c r="GYX1200" s="22"/>
      <c r="GYY1200" s="22"/>
      <c r="GYZ1200" s="22"/>
      <c r="GZA1200" s="22"/>
      <c r="GZB1200" s="22"/>
      <c r="GZC1200" s="22"/>
      <c r="GZD1200" s="22"/>
      <c r="GZE1200" s="22"/>
      <c r="GZF1200" s="22"/>
      <c r="GZG1200" s="22"/>
      <c r="GZH1200" s="22"/>
      <c r="GZI1200" s="22"/>
      <c r="GZJ1200" s="22"/>
      <c r="GZK1200" s="22"/>
      <c r="GZL1200" s="22"/>
      <c r="GZM1200" s="22"/>
      <c r="GZN1200" s="22"/>
      <c r="GZO1200" s="22"/>
      <c r="GZP1200" s="22"/>
      <c r="GZQ1200" s="22"/>
      <c r="GZR1200" s="22"/>
      <c r="GZS1200" s="22"/>
      <c r="GZT1200" s="22"/>
      <c r="GZU1200" s="22"/>
      <c r="GZV1200" s="22"/>
      <c r="GZW1200" s="22"/>
      <c r="GZX1200" s="22"/>
      <c r="GZY1200" s="22"/>
      <c r="GZZ1200" s="22"/>
      <c r="HAA1200" s="22"/>
      <c r="HAB1200" s="22"/>
      <c r="HAC1200" s="22"/>
      <c r="HAD1200" s="22"/>
      <c r="HAE1200" s="22"/>
      <c r="HAF1200" s="22"/>
      <c r="HAG1200" s="22"/>
      <c r="HAH1200" s="22"/>
      <c r="HAI1200" s="22"/>
      <c r="HAJ1200" s="22"/>
      <c r="HAK1200" s="22"/>
      <c r="HAL1200" s="22"/>
      <c r="HAM1200" s="22"/>
      <c r="HAN1200" s="22"/>
      <c r="HAO1200" s="22"/>
      <c r="HAP1200" s="22"/>
      <c r="HAQ1200" s="22"/>
      <c r="HAR1200" s="22"/>
      <c r="HAS1200" s="22"/>
      <c r="HAT1200" s="22"/>
      <c r="HAU1200" s="22"/>
      <c r="HAV1200" s="22"/>
      <c r="HAW1200" s="22"/>
      <c r="HAX1200" s="22"/>
      <c r="HAY1200" s="22"/>
      <c r="HAZ1200" s="22"/>
      <c r="HBA1200" s="22"/>
      <c r="HBB1200" s="22"/>
      <c r="HBC1200" s="22"/>
      <c r="HBD1200" s="22"/>
      <c r="HBE1200" s="22"/>
      <c r="HBF1200" s="22"/>
      <c r="HBG1200" s="22"/>
      <c r="HBH1200" s="22"/>
      <c r="HBI1200" s="22"/>
      <c r="HBJ1200" s="22"/>
      <c r="HBK1200" s="22"/>
      <c r="HBL1200" s="22"/>
      <c r="HBM1200" s="22"/>
      <c r="HBN1200" s="22"/>
      <c r="HBO1200" s="22"/>
      <c r="HBP1200" s="22"/>
      <c r="HBQ1200" s="22"/>
      <c r="HBR1200" s="22"/>
      <c r="HBS1200" s="22"/>
      <c r="HBT1200" s="22"/>
      <c r="HBU1200" s="22"/>
      <c r="HBV1200" s="22"/>
      <c r="HBW1200" s="22"/>
      <c r="HBX1200" s="22"/>
      <c r="HBY1200" s="22"/>
      <c r="HBZ1200" s="22"/>
      <c r="HCA1200" s="22"/>
      <c r="HCB1200" s="22"/>
      <c r="HCC1200" s="22"/>
      <c r="HCD1200" s="22"/>
      <c r="HCE1200" s="22"/>
      <c r="HCF1200" s="22"/>
      <c r="HCG1200" s="22"/>
      <c r="HCH1200" s="22"/>
      <c r="HCI1200" s="22"/>
      <c r="HCJ1200" s="22"/>
      <c r="HCK1200" s="22"/>
      <c r="HCL1200" s="22"/>
      <c r="HCM1200" s="22"/>
      <c r="HCN1200" s="22"/>
      <c r="HCO1200" s="22"/>
      <c r="HCP1200" s="22"/>
      <c r="HCQ1200" s="22"/>
      <c r="HCR1200" s="22"/>
      <c r="HCS1200" s="22"/>
      <c r="HCT1200" s="22"/>
      <c r="HCU1200" s="22"/>
      <c r="HCV1200" s="22"/>
      <c r="HCW1200" s="22"/>
      <c r="HCX1200" s="22"/>
      <c r="HCY1200" s="22"/>
      <c r="HCZ1200" s="22"/>
      <c r="HDA1200" s="22"/>
      <c r="HDB1200" s="22"/>
      <c r="HDC1200" s="22"/>
      <c r="HDD1200" s="22"/>
      <c r="HDE1200" s="22"/>
      <c r="HDF1200" s="22"/>
      <c r="HDG1200" s="22"/>
      <c r="HDH1200" s="22"/>
      <c r="HDI1200" s="22"/>
      <c r="HDJ1200" s="22"/>
      <c r="HDK1200" s="22"/>
      <c r="HDL1200" s="22"/>
      <c r="HDM1200" s="22"/>
      <c r="HDN1200" s="22"/>
      <c r="HDO1200" s="22"/>
      <c r="HDP1200" s="22"/>
      <c r="HDQ1200" s="22"/>
      <c r="HDR1200" s="22"/>
      <c r="HDS1200" s="22"/>
      <c r="HDT1200" s="22"/>
      <c r="HDU1200" s="22"/>
      <c r="HDV1200" s="22"/>
      <c r="HDW1200" s="22"/>
      <c r="HDX1200" s="22"/>
      <c r="HDY1200" s="22"/>
      <c r="HDZ1200" s="22"/>
      <c r="HEA1200" s="22"/>
      <c r="HEB1200" s="22"/>
      <c r="HEC1200" s="22"/>
      <c r="HED1200" s="22"/>
      <c r="HEE1200" s="22"/>
      <c r="HEF1200" s="22"/>
      <c r="HEG1200" s="22"/>
      <c r="HEH1200" s="22"/>
      <c r="HEI1200" s="22"/>
      <c r="HEJ1200" s="22"/>
      <c r="HEK1200" s="22"/>
      <c r="HEL1200" s="22"/>
      <c r="HEM1200" s="22"/>
      <c r="HEN1200" s="22"/>
      <c r="HEO1200" s="22"/>
      <c r="HEP1200" s="22"/>
      <c r="HEQ1200" s="22"/>
      <c r="HER1200" s="22"/>
      <c r="HES1200" s="22"/>
      <c r="HET1200" s="22"/>
      <c r="HEU1200" s="22"/>
      <c r="HEV1200" s="22"/>
      <c r="HEW1200" s="22"/>
      <c r="HEX1200" s="22"/>
      <c r="HEY1200" s="22"/>
      <c r="HEZ1200" s="22"/>
      <c r="HFA1200" s="22"/>
      <c r="HFB1200" s="22"/>
      <c r="HFC1200" s="22"/>
      <c r="HFD1200" s="22"/>
      <c r="HFE1200" s="22"/>
      <c r="HFF1200" s="22"/>
      <c r="HFG1200" s="22"/>
      <c r="HFH1200" s="22"/>
      <c r="HFI1200" s="22"/>
      <c r="HFJ1200" s="22"/>
      <c r="HFK1200" s="22"/>
      <c r="HFL1200" s="22"/>
      <c r="HFM1200" s="22"/>
      <c r="HFN1200" s="22"/>
      <c r="HFO1200" s="22"/>
      <c r="HFP1200" s="22"/>
      <c r="HFQ1200" s="22"/>
      <c r="HFR1200" s="22"/>
      <c r="HFS1200" s="22"/>
      <c r="HFT1200" s="22"/>
      <c r="HFU1200" s="22"/>
      <c r="HFV1200" s="22"/>
      <c r="HFW1200" s="22"/>
      <c r="HFX1200" s="22"/>
      <c r="HFY1200" s="22"/>
      <c r="HFZ1200" s="22"/>
      <c r="HGA1200" s="22"/>
      <c r="HGB1200" s="22"/>
      <c r="HGC1200" s="22"/>
      <c r="HGD1200" s="22"/>
      <c r="HGE1200" s="22"/>
      <c r="HGF1200" s="22"/>
      <c r="HGG1200" s="22"/>
      <c r="HGH1200" s="22"/>
      <c r="HGI1200" s="22"/>
      <c r="HGJ1200" s="22"/>
      <c r="HGK1200" s="22"/>
      <c r="HGL1200" s="22"/>
      <c r="HGM1200" s="22"/>
      <c r="HGN1200" s="22"/>
      <c r="HGO1200" s="22"/>
      <c r="HGP1200" s="22"/>
      <c r="HGQ1200" s="22"/>
      <c r="HGR1200" s="22"/>
      <c r="HGS1200" s="22"/>
      <c r="HGT1200" s="22"/>
      <c r="HGU1200" s="22"/>
      <c r="HGV1200" s="22"/>
      <c r="HGW1200" s="22"/>
      <c r="HGX1200" s="22"/>
      <c r="HGY1200" s="22"/>
      <c r="HGZ1200" s="22"/>
      <c r="HHA1200" s="22"/>
      <c r="HHB1200" s="22"/>
      <c r="HHC1200" s="22"/>
      <c r="HHD1200" s="22"/>
      <c r="HHE1200" s="22"/>
      <c r="HHF1200" s="22"/>
      <c r="HHG1200" s="22"/>
      <c r="HHH1200" s="22"/>
      <c r="HHI1200" s="22"/>
      <c r="HHJ1200" s="22"/>
      <c r="HHK1200" s="22"/>
      <c r="HHL1200" s="22"/>
      <c r="HHM1200" s="22"/>
      <c r="HHN1200" s="22"/>
      <c r="HHO1200" s="22"/>
      <c r="HHP1200" s="22"/>
      <c r="HHQ1200" s="22"/>
      <c r="HHR1200" s="22"/>
      <c r="HHS1200" s="22"/>
      <c r="HHT1200" s="22"/>
      <c r="HHU1200" s="22"/>
      <c r="HHV1200" s="22"/>
      <c r="HHW1200" s="22"/>
      <c r="HHX1200" s="22"/>
      <c r="HHY1200" s="22"/>
      <c r="HHZ1200" s="22"/>
      <c r="HIA1200" s="22"/>
      <c r="HIB1200" s="22"/>
      <c r="HIC1200" s="22"/>
      <c r="HID1200" s="22"/>
      <c r="HIE1200" s="22"/>
      <c r="HIF1200" s="22"/>
      <c r="HIG1200" s="22"/>
      <c r="HIH1200" s="22"/>
      <c r="HII1200" s="22"/>
      <c r="HIJ1200" s="22"/>
      <c r="HIK1200" s="22"/>
      <c r="HIL1200" s="22"/>
      <c r="HIM1200" s="22"/>
      <c r="HIN1200" s="22"/>
      <c r="HIO1200" s="22"/>
      <c r="HIP1200" s="22"/>
      <c r="HIQ1200" s="22"/>
      <c r="HIR1200" s="22"/>
      <c r="HIS1200" s="22"/>
      <c r="HIT1200" s="22"/>
      <c r="HIU1200" s="22"/>
      <c r="HIV1200" s="22"/>
      <c r="HIW1200" s="22"/>
      <c r="HIX1200" s="22"/>
      <c r="HIY1200" s="22"/>
      <c r="HIZ1200" s="22"/>
      <c r="HJA1200" s="22"/>
      <c r="HJB1200" s="22"/>
      <c r="HJC1200" s="22"/>
      <c r="HJD1200" s="22"/>
      <c r="HJE1200" s="22"/>
      <c r="HJF1200" s="22"/>
      <c r="HJG1200" s="22"/>
      <c r="HJH1200" s="22"/>
      <c r="HJI1200" s="22"/>
      <c r="HJJ1200" s="22"/>
      <c r="HJK1200" s="22"/>
      <c r="HJL1200" s="22"/>
      <c r="HJM1200" s="22"/>
      <c r="HJN1200" s="22"/>
      <c r="HJO1200" s="22"/>
      <c r="HJP1200" s="22"/>
      <c r="HJQ1200" s="22"/>
      <c r="HJR1200" s="22"/>
      <c r="HJS1200" s="22"/>
      <c r="HJT1200" s="22"/>
      <c r="HJU1200" s="22"/>
      <c r="HJV1200" s="22"/>
      <c r="HJW1200" s="22"/>
      <c r="HJX1200" s="22"/>
      <c r="HJY1200" s="22"/>
      <c r="HJZ1200" s="22"/>
      <c r="HKA1200" s="22"/>
      <c r="HKB1200" s="22"/>
      <c r="HKC1200" s="22"/>
      <c r="HKD1200" s="22"/>
      <c r="HKE1200" s="22"/>
      <c r="HKF1200" s="22"/>
      <c r="HKG1200" s="22"/>
      <c r="HKH1200" s="22"/>
      <c r="HKI1200" s="22"/>
      <c r="HKJ1200" s="22"/>
      <c r="HKK1200" s="22"/>
      <c r="HKL1200" s="22"/>
      <c r="HKM1200" s="22"/>
      <c r="HKN1200" s="22"/>
      <c r="HKO1200" s="22"/>
      <c r="HKP1200" s="22"/>
      <c r="HKQ1200" s="22"/>
      <c r="HKR1200" s="22"/>
      <c r="HKS1200" s="22"/>
      <c r="HKT1200" s="22"/>
      <c r="HKU1200" s="22"/>
      <c r="HKV1200" s="22"/>
      <c r="HKW1200" s="22"/>
      <c r="HKX1200" s="22"/>
      <c r="HKY1200" s="22"/>
      <c r="HKZ1200" s="22"/>
      <c r="HLA1200" s="22"/>
      <c r="HLB1200" s="22"/>
      <c r="HLC1200" s="22"/>
      <c r="HLD1200" s="22"/>
      <c r="HLE1200" s="22"/>
      <c r="HLF1200" s="22"/>
      <c r="HLG1200" s="22"/>
      <c r="HLH1200" s="22"/>
      <c r="HLI1200" s="22"/>
      <c r="HLJ1200" s="22"/>
      <c r="HLK1200" s="22"/>
      <c r="HLL1200" s="22"/>
      <c r="HLM1200" s="22"/>
      <c r="HLN1200" s="22"/>
      <c r="HLO1200" s="22"/>
      <c r="HLP1200" s="22"/>
      <c r="HLQ1200" s="22"/>
      <c r="HLR1200" s="22"/>
      <c r="HLS1200" s="22"/>
      <c r="HLT1200" s="22"/>
      <c r="HLU1200" s="22"/>
      <c r="HLV1200" s="22"/>
      <c r="HLW1200" s="22"/>
      <c r="HLX1200" s="22"/>
      <c r="HLY1200" s="22"/>
      <c r="HLZ1200" s="22"/>
      <c r="HMA1200" s="22"/>
      <c r="HMB1200" s="22"/>
      <c r="HMC1200" s="22"/>
      <c r="HMD1200" s="22"/>
      <c r="HME1200" s="22"/>
      <c r="HMF1200" s="22"/>
      <c r="HMG1200" s="22"/>
      <c r="HMH1200" s="22"/>
      <c r="HMI1200" s="22"/>
      <c r="HMJ1200" s="22"/>
      <c r="HMK1200" s="22"/>
      <c r="HML1200" s="22"/>
      <c r="HMM1200" s="22"/>
      <c r="HMN1200" s="22"/>
      <c r="HMO1200" s="22"/>
      <c r="HMP1200" s="22"/>
      <c r="HMQ1200" s="22"/>
      <c r="HMR1200" s="22"/>
      <c r="HMS1200" s="22"/>
      <c r="HMT1200" s="22"/>
      <c r="HMU1200" s="22"/>
      <c r="HMV1200" s="22"/>
      <c r="HMW1200" s="22"/>
      <c r="HMX1200" s="22"/>
      <c r="HMY1200" s="22"/>
      <c r="HMZ1200" s="22"/>
      <c r="HNA1200" s="22"/>
      <c r="HNB1200" s="22"/>
      <c r="HNC1200" s="22"/>
      <c r="HND1200" s="22"/>
      <c r="HNE1200" s="22"/>
      <c r="HNF1200" s="22"/>
      <c r="HNG1200" s="22"/>
      <c r="HNH1200" s="22"/>
      <c r="HNI1200" s="22"/>
      <c r="HNJ1200" s="22"/>
      <c r="HNK1200" s="22"/>
      <c r="HNL1200" s="22"/>
      <c r="HNM1200" s="22"/>
      <c r="HNN1200" s="22"/>
      <c r="HNO1200" s="22"/>
      <c r="HNP1200" s="22"/>
      <c r="HNQ1200" s="22"/>
      <c r="HNR1200" s="22"/>
      <c r="HNS1200" s="22"/>
      <c r="HNT1200" s="22"/>
      <c r="HNU1200" s="22"/>
      <c r="HNV1200" s="22"/>
      <c r="HNW1200" s="22"/>
      <c r="HNX1200" s="22"/>
      <c r="HNY1200" s="22"/>
      <c r="HNZ1200" s="22"/>
      <c r="HOA1200" s="22"/>
      <c r="HOB1200" s="22"/>
      <c r="HOC1200" s="22"/>
      <c r="HOD1200" s="22"/>
      <c r="HOE1200" s="22"/>
      <c r="HOF1200" s="22"/>
      <c r="HOG1200" s="22"/>
      <c r="HOH1200" s="22"/>
      <c r="HOI1200" s="22"/>
      <c r="HOJ1200" s="22"/>
      <c r="HOK1200" s="22"/>
      <c r="HOL1200" s="22"/>
      <c r="HOM1200" s="22"/>
      <c r="HON1200" s="22"/>
      <c r="HOO1200" s="22"/>
      <c r="HOP1200" s="22"/>
      <c r="HOQ1200" s="22"/>
      <c r="HOR1200" s="22"/>
      <c r="HOS1200" s="22"/>
      <c r="HOT1200" s="22"/>
      <c r="HOU1200" s="22"/>
      <c r="HOV1200" s="22"/>
      <c r="HOW1200" s="22"/>
      <c r="HOX1200" s="22"/>
      <c r="HOY1200" s="22"/>
      <c r="HOZ1200" s="22"/>
      <c r="HPA1200" s="22"/>
      <c r="HPB1200" s="22"/>
      <c r="HPC1200" s="22"/>
      <c r="HPD1200" s="22"/>
      <c r="HPE1200" s="22"/>
      <c r="HPF1200" s="22"/>
      <c r="HPG1200" s="22"/>
      <c r="HPH1200" s="22"/>
      <c r="HPI1200" s="22"/>
      <c r="HPJ1200" s="22"/>
      <c r="HPK1200" s="22"/>
      <c r="HPL1200" s="22"/>
      <c r="HPM1200" s="22"/>
      <c r="HPN1200" s="22"/>
      <c r="HPO1200" s="22"/>
      <c r="HPP1200" s="22"/>
      <c r="HPQ1200" s="22"/>
      <c r="HPR1200" s="22"/>
      <c r="HPS1200" s="22"/>
      <c r="HPT1200" s="22"/>
      <c r="HPU1200" s="22"/>
      <c r="HPV1200" s="22"/>
      <c r="HPW1200" s="22"/>
      <c r="HPX1200" s="22"/>
      <c r="HPY1200" s="22"/>
      <c r="HPZ1200" s="22"/>
      <c r="HQA1200" s="22"/>
      <c r="HQB1200" s="22"/>
      <c r="HQC1200" s="22"/>
      <c r="HQD1200" s="22"/>
      <c r="HQE1200" s="22"/>
      <c r="HQF1200" s="22"/>
      <c r="HQG1200" s="22"/>
      <c r="HQH1200" s="22"/>
      <c r="HQI1200" s="22"/>
      <c r="HQJ1200" s="22"/>
      <c r="HQK1200" s="22"/>
      <c r="HQL1200" s="22"/>
      <c r="HQM1200" s="22"/>
      <c r="HQN1200" s="22"/>
      <c r="HQO1200" s="22"/>
      <c r="HQP1200" s="22"/>
      <c r="HQQ1200" s="22"/>
      <c r="HQR1200" s="22"/>
      <c r="HQS1200" s="22"/>
      <c r="HQT1200" s="22"/>
      <c r="HQU1200" s="22"/>
      <c r="HQV1200" s="22"/>
      <c r="HQW1200" s="22"/>
      <c r="HQX1200" s="22"/>
      <c r="HQY1200" s="22"/>
      <c r="HQZ1200" s="22"/>
      <c r="HRA1200" s="22"/>
      <c r="HRB1200" s="22"/>
      <c r="HRC1200" s="22"/>
      <c r="HRD1200" s="22"/>
      <c r="HRE1200" s="22"/>
      <c r="HRF1200" s="22"/>
      <c r="HRG1200" s="22"/>
      <c r="HRH1200" s="22"/>
      <c r="HRI1200" s="22"/>
      <c r="HRJ1200" s="22"/>
      <c r="HRK1200" s="22"/>
      <c r="HRL1200" s="22"/>
      <c r="HRM1200" s="22"/>
      <c r="HRN1200" s="22"/>
      <c r="HRO1200" s="22"/>
      <c r="HRP1200" s="22"/>
      <c r="HRQ1200" s="22"/>
      <c r="HRR1200" s="22"/>
      <c r="HRS1200" s="22"/>
      <c r="HRT1200" s="22"/>
      <c r="HRU1200" s="22"/>
      <c r="HRV1200" s="22"/>
      <c r="HRW1200" s="22"/>
      <c r="HRX1200" s="22"/>
      <c r="HRY1200" s="22"/>
      <c r="HRZ1200" s="22"/>
      <c r="HSA1200" s="22"/>
      <c r="HSB1200" s="22"/>
      <c r="HSC1200" s="22"/>
      <c r="HSD1200" s="22"/>
      <c r="HSE1200" s="22"/>
      <c r="HSF1200" s="22"/>
      <c r="HSG1200" s="22"/>
      <c r="HSH1200" s="22"/>
      <c r="HSI1200" s="22"/>
      <c r="HSJ1200" s="22"/>
      <c r="HSK1200" s="22"/>
      <c r="HSL1200" s="22"/>
      <c r="HSM1200" s="22"/>
      <c r="HSN1200" s="22"/>
      <c r="HSO1200" s="22"/>
      <c r="HSP1200" s="22"/>
      <c r="HSQ1200" s="22"/>
      <c r="HSR1200" s="22"/>
      <c r="HSS1200" s="22"/>
      <c r="HST1200" s="22"/>
      <c r="HSU1200" s="22"/>
      <c r="HSV1200" s="22"/>
      <c r="HSW1200" s="22"/>
      <c r="HSX1200" s="22"/>
      <c r="HSY1200" s="22"/>
      <c r="HSZ1200" s="22"/>
      <c r="HTA1200" s="22"/>
      <c r="HTB1200" s="22"/>
      <c r="HTC1200" s="22"/>
      <c r="HTD1200" s="22"/>
      <c r="HTE1200" s="22"/>
      <c r="HTF1200" s="22"/>
      <c r="HTG1200" s="22"/>
      <c r="HTH1200" s="22"/>
      <c r="HTI1200" s="22"/>
      <c r="HTJ1200" s="22"/>
      <c r="HTK1200" s="22"/>
      <c r="HTL1200" s="22"/>
      <c r="HTM1200" s="22"/>
      <c r="HTN1200" s="22"/>
      <c r="HTO1200" s="22"/>
      <c r="HTP1200" s="22"/>
      <c r="HTQ1200" s="22"/>
      <c r="HTR1200" s="22"/>
      <c r="HTS1200" s="22"/>
      <c r="HTT1200" s="22"/>
      <c r="HTU1200" s="22"/>
      <c r="HTV1200" s="22"/>
      <c r="HTW1200" s="22"/>
      <c r="HTX1200" s="22"/>
      <c r="HTY1200" s="22"/>
      <c r="HTZ1200" s="22"/>
      <c r="HUA1200" s="22"/>
      <c r="HUB1200" s="22"/>
      <c r="HUC1200" s="22"/>
      <c r="HUD1200" s="22"/>
      <c r="HUE1200" s="22"/>
      <c r="HUF1200" s="22"/>
      <c r="HUG1200" s="22"/>
      <c r="HUH1200" s="22"/>
      <c r="HUI1200" s="22"/>
      <c r="HUJ1200" s="22"/>
      <c r="HUK1200" s="22"/>
      <c r="HUL1200" s="22"/>
      <c r="HUM1200" s="22"/>
      <c r="HUN1200" s="22"/>
      <c r="HUO1200" s="22"/>
      <c r="HUP1200" s="22"/>
      <c r="HUQ1200" s="22"/>
      <c r="HUR1200" s="22"/>
      <c r="HUS1200" s="22"/>
      <c r="HUT1200" s="22"/>
      <c r="HUU1200" s="22"/>
      <c r="HUV1200" s="22"/>
      <c r="HUW1200" s="22"/>
      <c r="HUX1200" s="22"/>
      <c r="HUY1200" s="22"/>
      <c r="HUZ1200" s="22"/>
      <c r="HVA1200" s="22"/>
      <c r="HVB1200" s="22"/>
      <c r="HVC1200" s="22"/>
      <c r="HVD1200" s="22"/>
      <c r="HVE1200" s="22"/>
      <c r="HVF1200" s="22"/>
      <c r="HVG1200" s="22"/>
      <c r="HVH1200" s="22"/>
      <c r="HVI1200" s="22"/>
      <c r="HVJ1200" s="22"/>
      <c r="HVK1200" s="22"/>
      <c r="HVL1200" s="22"/>
      <c r="HVM1200" s="22"/>
      <c r="HVN1200" s="22"/>
      <c r="HVO1200" s="22"/>
      <c r="HVP1200" s="22"/>
      <c r="HVQ1200" s="22"/>
      <c r="HVR1200" s="22"/>
      <c r="HVS1200" s="22"/>
      <c r="HVT1200" s="22"/>
      <c r="HVU1200" s="22"/>
      <c r="HVV1200" s="22"/>
      <c r="HVW1200" s="22"/>
      <c r="HVX1200" s="22"/>
      <c r="HVY1200" s="22"/>
      <c r="HVZ1200" s="22"/>
      <c r="HWA1200" s="22"/>
      <c r="HWB1200" s="22"/>
      <c r="HWC1200" s="22"/>
      <c r="HWD1200" s="22"/>
      <c r="HWE1200" s="22"/>
      <c r="HWF1200" s="22"/>
      <c r="HWG1200" s="22"/>
      <c r="HWH1200" s="22"/>
      <c r="HWI1200" s="22"/>
      <c r="HWJ1200" s="22"/>
      <c r="HWK1200" s="22"/>
      <c r="HWL1200" s="22"/>
      <c r="HWM1200" s="22"/>
      <c r="HWN1200" s="22"/>
      <c r="HWO1200" s="22"/>
      <c r="HWP1200" s="22"/>
      <c r="HWQ1200" s="22"/>
      <c r="HWR1200" s="22"/>
      <c r="HWS1200" s="22"/>
      <c r="HWT1200" s="22"/>
      <c r="HWU1200" s="22"/>
      <c r="HWV1200" s="22"/>
      <c r="HWW1200" s="22"/>
      <c r="HWX1200" s="22"/>
      <c r="HWY1200" s="22"/>
      <c r="HWZ1200" s="22"/>
      <c r="HXA1200" s="22"/>
      <c r="HXB1200" s="22"/>
      <c r="HXC1200" s="22"/>
      <c r="HXD1200" s="22"/>
      <c r="HXE1200" s="22"/>
      <c r="HXF1200" s="22"/>
      <c r="HXG1200" s="22"/>
      <c r="HXH1200" s="22"/>
      <c r="HXI1200" s="22"/>
      <c r="HXJ1200" s="22"/>
      <c r="HXK1200" s="22"/>
      <c r="HXL1200" s="22"/>
      <c r="HXM1200" s="22"/>
      <c r="HXN1200" s="22"/>
      <c r="HXO1200" s="22"/>
      <c r="HXP1200" s="22"/>
      <c r="HXQ1200" s="22"/>
      <c r="HXR1200" s="22"/>
      <c r="HXS1200" s="22"/>
      <c r="HXT1200" s="22"/>
      <c r="HXU1200" s="22"/>
      <c r="HXV1200" s="22"/>
      <c r="HXW1200" s="22"/>
      <c r="HXX1200" s="22"/>
      <c r="HXY1200" s="22"/>
      <c r="HXZ1200" s="22"/>
      <c r="HYA1200" s="22"/>
      <c r="HYB1200" s="22"/>
      <c r="HYC1200" s="22"/>
      <c r="HYD1200" s="22"/>
      <c r="HYE1200" s="22"/>
      <c r="HYF1200" s="22"/>
      <c r="HYG1200" s="22"/>
      <c r="HYH1200" s="22"/>
      <c r="HYI1200" s="22"/>
      <c r="HYJ1200" s="22"/>
      <c r="HYK1200" s="22"/>
      <c r="HYL1200" s="22"/>
      <c r="HYM1200" s="22"/>
      <c r="HYN1200" s="22"/>
      <c r="HYO1200" s="22"/>
      <c r="HYP1200" s="22"/>
      <c r="HYQ1200" s="22"/>
      <c r="HYR1200" s="22"/>
      <c r="HYS1200" s="22"/>
      <c r="HYT1200" s="22"/>
      <c r="HYU1200" s="22"/>
      <c r="HYV1200" s="22"/>
      <c r="HYW1200" s="22"/>
      <c r="HYX1200" s="22"/>
      <c r="HYY1200" s="22"/>
      <c r="HYZ1200" s="22"/>
      <c r="HZA1200" s="22"/>
      <c r="HZB1200" s="22"/>
      <c r="HZC1200" s="22"/>
      <c r="HZD1200" s="22"/>
      <c r="HZE1200" s="22"/>
      <c r="HZF1200" s="22"/>
      <c r="HZG1200" s="22"/>
      <c r="HZH1200" s="22"/>
      <c r="HZI1200" s="22"/>
      <c r="HZJ1200" s="22"/>
      <c r="HZK1200" s="22"/>
      <c r="HZL1200" s="22"/>
      <c r="HZM1200" s="22"/>
      <c r="HZN1200" s="22"/>
      <c r="HZO1200" s="22"/>
      <c r="HZP1200" s="22"/>
      <c r="HZQ1200" s="22"/>
      <c r="HZR1200" s="22"/>
      <c r="HZS1200" s="22"/>
      <c r="HZT1200" s="22"/>
      <c r="HZU1200" s="22"/>
      <c r="HZV1200" s="22"/>
      <c r="HZW1200" s="22"/>
      <c r="HZX1200" s="22"/>
      <c r="HZY1200" s="22"/>
      <c r="HZZ1200" s="22"/>
      <c r="IAA1200" s="22"/>
      <c r="IAB1200" s="22"/>
      <c r="IAC1200" s="22"/>
      <c r="IAD1200" s="22"/>
      <c r="IAE1200" s="22"/>
      <c r="IAF1200" s="22"/>
      <c r="IAG1200" s="22"/>
      <c r="IAH1200" s="22"/>
      <c r="IAI1200" s="22"/>
      <c r="IAJ1200" s="22"/>
      <c r="IAK1200" s="22"/>
      <c r="IAL1200" s="22"/>
      <c r="IAM1200" s="22"/>
      <c r="IAN1200" s="22"/>
      <c r="IAO1200" s="22"/>
      <c r="IAP1200" s="22"/>
      <c r="IAQ1200" s="22"/>
      <c r="IAR1200" s="22"/>
      <c r="IAS1200" s="22"/>
      <c r="IAT1200" s="22"/>
      <c r="IAU1200" s="22"/>
      <c r="IAV1200" s="22"/>
      <c r="IAW1200" s="22"/>
      <c r="IAX1200" s="22"/>
      <c r="IAY1200" s="22"/>
      <c r="IAZ1200" s="22"/>
      <c r="IBA1200" s="22"/>
      <c r="IBB1200" s="22"/>
      <c r="IBC1200" s="22"/>
      <c r="IBD1200" s="22"/>
      <c r="IBE1200" s="22"/>
      <c r="IBF1200" s="22"/>
      <c r="IBG1200" s="22"/>
      <c r="IBH1200" s="22"/>
      <c r="IBI1200" s="22"/>
      <c r="IBJ1200" s="22"/>
      <c r="IBK1200" s="22"/>
      <c r="IBL1200" s="22"/>
      <c r="IBM1200" s="22"/>
      <c r="IBN1200" s="22"/>
      <c r="IBO1200" s="22"/>
      <c r="IBP1200" s="22"/>
      <c r="IBQ1200" s="22"/>
      <c r="IBR1200" s="22"/>
      <c r="IBS1200" s="22"/>
      <c r="IBT1200" s="22"/>
      <c r="IBU1200" s="22"/>
      <c r="IBV1200" s="22"/>
      <c r="IBW1200" s="22"/>
      <c r="IBX1200" s="22"/>
      <c r="IBY1200" s="22"/>
      <c r="IBZ1200" s="22"/>
      <c r="ICA1200" s="22"/>
      <c r="ICB1200" s="22"/>
      <c r="ICC1200" s="22"/>
      <c r="ICD1200" s="22"/>
      <c r="ICE1200" s="22"/>
      <c r="ICF1200" s="22"/>
      <c r="ICG1200" s="22"/>
      <c r="ICH1200" s="22"/>
      <c r="ICI1200" s="22"/>
      <c r="ICJ1200" s="22"/>
      <c r="ICK1200" s="22"/>
      <c r="ICL1200" s="22"/>
      <c r="ICM1200" s="22"/>
      <c r="ICN1200" s="22"/>
      <c r="ICO1200" s="22"/>
      <c r="ICP1200" s="22"/>
      <c r="ICQ1200" s="22"/>
      <c r="ICR1200" s="22"/>
      <c r="ICS1200" s="22"/>
      <c r="ICT1200" s="22"/>
      <c r="ICU1200" s="22"/>
      <c r="ICV1200" s="22"/>
      <c r="ICW1200" s="22"/>
      <c r="ICX1200" s="22"/>
      <c r="ICY1200" s="22"/>
      <c r="ICZ1200" s="22"/>
      <c r="IDA1200" s="22"/>
      <c r="IDB1200" s="22"/>
      <c r="IDC1200" s="22"/>
      <c r="IDD1200" s="22"/>
      <c r="IDE1200" s="22"/>
      <c r="IDF1200" s="22"/>
      <c r="IDG1200" s="22"/>
      <c r="IDH1200" s="22"/>
      <c r="IDI1200" s="22"/>
      <c r="IDJ1200" s="22"/>
      <c r="IDK1200" s="22"/>
      <c r="IDL1200" s="22"/>
      <c r="IDM1200" s="22"/>
      <c r="IDN1200" s="22"/>
      <c r="IDO1200" s="22"/>
      <c r="IDP1200" s="22"/>
      <c r="IDQ1200" s="22"/>
      <c r="IDR1200" s="22"/>
      <c r="IDS1200" s="22"/>
      <c r="IDT1200" s="22"/>
      <c r="IDU1200" s="22"/>
      <c r="IDV1200" s="22"/>
      <c r="IDW1200" s="22"/>
      <c r="IDX1200" s="22"/>
      <c r="IDY1200" s="22"/>
      <c r="IDZ1200" s="22"/>
      <c r="IEA1200" s="22"/>
      <c r="IEB1200" s="22"/>
      <c r="IEC1200" s="22"/>
      <c r="IED1200" s="22"/>
      <c r="IEE1200" s="22"/>
      <c r="IEF1200" s="22"/>
      <c r="IEG1200" s="22"/>
      <c r="IEH1200" s="22"/>
      <c r="IEI1200" s="22"/>
      <c r="IEJ1200" s="22"/>
      <c r="IEK1200" s="22"/>
      <c r="IEL1200" s="22"/>
      <c r="IEM1200" s="22"/>
      <c r="IEN1200" s="22"/>
      <c r="IEO1200" s="22"/>
      <c r="IEP1200" s="22"/>
      <c r="IEQ1200" s="22"/>
      <c r="IER1200" s="22"/>
      <c r="IES1200" s="22"/>
      <c r="IET1200" s="22"/>
      <c r="IEU1200" s="22"/>
      <c r="IEV1200" s="22"/>
      <c r="IEW1200" s="22"/>
      <c r="IEX1200" s="22"/>
      <c r="IEY1200" s="22"/>
      <c r="IEZ1200" s="22"/>
      <c r="IFA1200" s="22"/>
      <c r="IFB1200" s="22"/>
      <c r="IFC1200" s="22"/>
      <c r="IFD1200" s="22"/>
      <c r="IFE1200" s="22"/>
      <c r="IFF1200" s="22"/>
      <c r="IFG1200" s="22"/>
      <c r="IFH1200" s="22"/>
      <c r="IFI1200" s="22"/>
      <c r="IFJ1200" s="22"/>
      <c r="IFK1200" s="22"/>
      <c r="IFL1200" s="22"/>
      <c r="IFM1200" s="22"/>
      <c r="IFN1200" s="22"/>
      <c r="IFO1200" s="22"/>
      <c r="IFP1200" s="22"/>
      <c r="IFQ1200" s="22"/>
      <c r="IFR1200" s="22"/>
      <c r="IFS1200" s="22"/>
      <c r="IFT1200" s="22"/>
      <c r="IFU1200" s="22"/>
      <c r="IFV1200" s="22"/>
      <c r="IFW1200" s="22"/>
      <c r="IFX1200" s="22"/>
      <c r="IFY1200" s="22"/>
      <c r="IFZ1200" s="22"/>
      <c r="IGA1200" s="22"/>
      <c r="IGB1200" s="22"/>
      <c r="IGC1200" s="22"/>
      <c r="IGD1200" s="22"/>
      <c r="IGE1200" s="22"/>
      <c r="IGF1200" s="22"/>
      <c r="IGG1200" s="22"/>
      <c r="IGH1200" s="22"/>
      <c r="IGI1200" s="22"/>
      <c r="IGJ1200" s="22"/>
      <c r="IGK1200" s="22"/>
      <c r="IGL1200" s="22"/>
      <c r="IGM1200" s="22"/>
      <c r="IGN1200" s="22"/>
      <c r="IGO1200" s="22"/>
      <c r="IGP1200" s="22"/>
      <c r="IGQ1200" s="22"/>
      <c r="IGR1200" s="22"/>
      <c r="IGS1200" s="22"/>
      <c r="IGT1200" s="22"/>
      <c r="IGU1200" s="22"/>
      <c r="IGV1200" s="22"/>
      <c r="IGW1200" s="22"/>
      <c r="IGX1200" s="22"/>
      <c r="IGY1200" s="22"/>
      <c r="IGZ1200" s="22"/>
      <c r="IHA1200" s="22"/>
      <c r="IHB1200" s="22"/>
      <c r="IHC1200" s="22"/>
      <c r="IHD1200" s="22"/>
      <c r="IHE1200" s="22"/>
      <c r="IHF1200" s="22"/>
      <c r="IHG1200" s="22"/>
      <c r="IHH1200" s="22"/>
      <c r="IHI1200" s="22"/>
      <c r="IHJ1200" s="22"/>
      <c r="IHK1200" s="22"/>
      <c r="IHL1200" s="22"/>
      <c r="IHM1200" s="22"/>
      <c r="IHN1200" s="22"/>
      <c r="IHO1200" s="22"/>
      <c r="IHP1200" s="22"/>
      <c r="IHQ1200" s="22"/>
      <c r="IHR1200" s="22"/>
      <c r="IHS1200" s="22"/>
      <c r="IHT1200" s="22"/>
      <c r="IHU1200" s="22"/>
      <c r="IHV1200" s="22"/>
      <c r="IHW1200" s="22"/>
      <c r="IHX1200" s="22"/>
      <c r="IHY1200" s="22"/>
      <c r="IHZ1200" s="22"/>
      <c r="IIA1200" s="22"/>
      <c r="IIB1200" s="22"/>
      <c r="IIC1200" s="22"/>
      <c r="IID1200" s="22"/>
      <c r="IIE1200" s="22"/>
      <c r="IIF1200" s="22"/>
      <c r="IIG1200" s="22"/>
      <c r="IIH1200" s="22"/>
      <c r="III1200" s="22"/>
      <c r="IIJ1200" s="22"/>
      <c r="IIK1200" s="22"/>
      <c r="IIL1200" s="22"/>
      <c r="IIM1200" s="22"/>
      <c r="IIN1200" s="22"/>
      <c r="IIO1200" s="22"/>
      <c r="IIP1200" s="22"/>
      <c r="IIQ1200" s="22"/>
      <c r="IIR1200" s="22"/>
      <c r="IIS1200" s="22"/>
      <c r="IIT1200" s="22"/>
      <c r="IIU1200" s="22"/>
      <c r="IIV1200" s="22"/>
      <c r="IIW1200" s="22"/>
      <c r="IIX1200" s="22"/>
      <c r="IIY1200" s="22"/>
      <c r="IIZ1200" s="22"/>
      <c r="IJA1200" s="22"/>
      <c r="IJB1200" s="22"/>
      <c r="IJC1200" s="22"/>
      <c r="IJD1200" s="22"/>
      <c r="IJE1200" s="22"/>
      <c r="IJF1200" s="22"/>
      <c r="IJG1200" s="22"/>
      <c r="IJH1200" s="22"/>
      <c r="IJI1200" s="22"/>
      <c r="IJJ1200" s="22"/>
      <c r="IJK1200" s="22"/>
      <c r="IJL1200" s="22"/>
      <c r="IJM1200" s="22"/>
      <c r="IJN1200" s="22"/>
      <c r="IJO1200" s="22"/>
      <c r="IJP1200" s="22"/>
      <c r="IJQ1200" s="22"/>
      <c r="IJR1200" s="22"/>
      <c r="IJS1200" s="22"/>
      <c r="IJT1200" s="22"/>
      <c r="IJU1200" s="22"/>
      <c r="IJV1200" s="22"/>
      <c r="IJW1200" s="22"/>
      <c r="IJX1200" s="22"/>
      <c r="IJY1200" s="22"/>
      <c r="IJZ1200" s="22"/>
      <c r="IKA1200" s="22"/>
      <c r="IKB1200" s="22"/>
      <c r="IKC1200" s="22"/>
      <c r="IKD1200" s="22"/>
      <c r="IKE1200" s="22"/>
      <c r="IKF1200" s="22"/>
      <c r="IKG1200" s="22"/>
      <c r="IKH1200" s="22"/>
      <c r="IKI1200" s="22"/>
      <c r="IKJ1200" s="22"/>
      <c r="IKK1200" s="22"/>
      <c r="IKL1200" s="22"/>
      <c r="IKM1200" s="22"/>
      <c r="IKN1200" s="22"/>
      <c r="IKO1200" s="22"/>
      <c r="IKP1200" s="22"/>
      <c r="IKQ1200" s="22"/>
      <c r="IKR1200" s="22"/>
      <c r="IKS1200" s="22"/>
      <c r="IKT1200" s="22"/>
      <c r="IKU1200" s="22"/>
      <c r="IKV1200" s="22"/>
      <c r="IKW1200" s="22"/>
      <c r="IKX1200" s="22"/>
      <c r="IKY1200" s="22"/>
      <c r="IKZ1200" s="22"/>
      <c r="ILA1200" s="22"/>
      <c r="ILB1200" s="22"/>
      <c r="ILC1200" s="22"/>
      <c r="ILD1200" s="22"/>
      <c r="ILE1200" s="22"/>
      <c r="ILF1200" s="22"/>
      <c r="ILG1200" s="22"/>
      <c r="ILH1200" s="22"/>
      <c r="ILI1200" s="22"/>
      <c r="ILJ1200" s="22"/>
      <c r="ILK1200" s="22"/>
      <c r="ILL1200" s="22"/>
      <c r="ILM1200" s="22"/>
      <c r="ILN1200" s="22"/>
      <c r="ILO1200" s="22"/>
      <c r="ILP1200" s="22"/>
      <c r="ILQ1200" s="22"/>
      <c r="ILR1200" s="22"/>
      <c r="ILS1200" s="22"/>
      <c r="ILT1200" s="22"/>
      <c r="ILU1200" s="22"/>
      <c r="ILV1200" s="22"/>
      <c r="ILW1200" s="22"/>
      <c r="ILX1200" s="22"/>
      <c r="ILY1200" s="22"/>
      <c r="ILZ1200" s="22"/>
      <c r="IMA1200" s="22"/>
      <c r="IMB1200" s="22"/>
      <c r="IMC1200" s="22"/>
      <c r="IMD1200" s="22"/>
      <c r="IME1200" s="22"/>
      <c r="IMF1200" s="22"/>
      <c r="IMG1200" s="22"/>
      <c r="IMH1200" s="22"/>
      <c r="IMI1200" s="22"/>
      <c r="IMJ1200" s="22"/>
      <c r="IMK1200" s="22"/>
      <c r="IML1200" s="22"/>
      <c r="IMM1200" s="22"/>
      <c r="IMN1200" s="22"/>
      <c r="IMO1200" s="22"/>
      <c r="IMP1200" s="22"/>
      <c r="IMQ1200" s="22"/>
      <c r="IMR1200" s="22"/>
      <c r="IMS1200" s="22"/>
      <c r="IMT1200" s="22"/>
      <c r="IMU1200" s="22"/>
      <c r="IMV1200" s="22"/>
      <c r="IMW1200" s="22"/>
      <c r="IMX1200" s="22"/>
      <c r="IMY1200" s="22"/>
      <c r="IMZ1200" s="22"/>
      <c r="INA1200" s="22"/>
      <c r="INB1200" s="22"/>
      <c r="INC1200" s="22"/>
      <c r="IND1200" s="22"/>
      <c r="INE1200" s="22"/>
      <c r="INF1200" s="22"/>
      <c r="ING1200" s="22"/>
      <c r="INH1200" s="22"/>
      <c r="INI1200" s="22"/>
      <c r="INJ1200" s="22"/>
      <c r="INK1200" s="22"/>
      <c r="INL1200" s="22"/>
      <c r="INM1200" s="22"/>
      <c r="INN1200" s="22"/>
      <c r="INO1200" s="22"/>
      <c r="INP1200" s="22"/>
      <c r="INQ1200" s="22"/>
      <c r="INR1200" s="22"/>
      <c r="INS1200" s="22"/>
      <c r="INT1200" s="22"/>
      <c r="INU1200" s="22"/>
      <c r="INV1200" s="22"/>
      <c r="INW1200" s="22"/>
      <c r="INX1200" s="22"/>
      <c r="INY1200" s="22"/>
      <c r="INZ1200" s="22"/>
      <c r="IOA1200" s="22"/>
      <c r="IOB1200" s="22"/>
      <c r="IOC1200" s="22"/>
      <c r="IOD1200" s="22"/>
      <c r="IOE1200" s="22"/>
      <c r="IOF1200" s="22"/>
      <c r="IOG1200" s="22"/>
      <c r="IOH1200" s="22"/>
      <c r="IOI1200" s="22"/>
      <c r="IOJ1200" s="22"/>
      <c r="IOK1200" s="22"/>
      <c r="IOL1200" s="22"/>
      <c r="IOM1200" s="22"/>
      <c r="ION1200" s="22"/>
      <c r="IOO1200" s="22"/>
      <c r="IOP1200" s="22"/>
      <c r="IOQ1200" s="22"/>
      <c r="IOR1200" s="22"/>
      <c r="IOS1200" s="22"/>
      <c r="IOT1200" s="22"/>
      <c r="IOU1200" s="22"/>
      <c r="IOV1200" s="22"/>
      <c r="IOW1200" s="22"/>
      <c r="IOX1200" s="22"/>
      <c r="IOY1200" s="22"/>
      <c r="IOZ1200" s="22"/>
      <c r="IPA1200" s="22"/>
      <c r="IPB1200" s="22"/>
      <c r="IPC1200" s="22"/>
      <c r="IPD1200" s="22"/>
      <c r="IPE1200" s="22"/>
      <c r="IPF1200" s="22"/>
      <c r="IPG1200" s="22"/>
      <c r="IPH1200" s="22"/>
      <c r="IPI1200" s="22"/>
      <c r="IPJ1200" s="22"/>
      <c r="IPK1200" s="22"/>
      <c r="IPL1200" s="22"/>
      <c r="IPM1200" s="22"/>
      <c r="IPN1200" s="22"/>
      <c r="IPO1200" s="22"/>
      <c r="IPP1200" s="22"/>
      <c r="IPQ1200" s="22"/>
      <c r="IPR1200" s="22"/>
      <c r="IPS1200" s="22"/>
      <c r="IPT1200" s="22"/>
      <c r="IPU1200" s="22"/>
      <c r="IPV1200" s="22"/>
      <c r="IPW1200" s="22"/>
      <c r="IPX1200" s="22"/>
      <c r="IPY1200" s="22"/>
      <c r="IPZ1200" s="22"/>
      <c r="IQA1200" s="22"/>
      <c r="IQB1200" s="22"/>
      <c r="IQC1200" s="22"/>
      <c r="IQD1200" s="22"/>
      <c r="IQE1200" s="22"/>
      <c r="IQF1200" s="22"/>
      <c r="IQG1200" s="22"/>
      <c r="IQH1200" s="22"/>
      <c r="IQI1200" s="22"/>
      <c r="IQJ1200" s="22"/>
      <c r="IQK1200" s="22"/>
      <c r="IQL1200" s="22"/>
      <c r="IQM1200" s="22"/>
      <c r="IQN1200" s="22"/>
      <c r="IQO1200" s="22"/>
      <c r="IQP1200" s="22"/>
      <c r="IQQ1200" s="22"/>
      <c r="IQR1200" s="22"/>
      <c r="IQS1200" s="22"/>
      <c r="IQT1200" s="22"/>
      <c r="IQU1200" s="22"/>
      <c r="IQV1200" s="22"/>
      <c r="IQW1200" s="22"/>
      <c r="IQX1200" s="22"/>
      <c r="IQY1200" s="22"/>
      <c r="IQZ1200" s="22"/>
      <c r="IRA1200" s="22"/>
      <c r="IRB1200" s="22"/>
      <c r="IRC1200" s="22"/>
      <c r="IRD1200" s="22"/>
      <c r="IRE1200" s="22"/>
      <c r="IRF1200" s="22"/>
      <c r="IRG1200" s="22"/>
      <c r="IRH1200" s="22"/>
      <c r="IRI1200" s="22"/>
      <c r="IRJ1200" s="22"/>
      <c r="IRK1200" s="22"/>
      <c r="IRL1200" s="22"/>
      <c r="IRM1200" s="22"/>
      <c r="IRN1200" s="22"/>
      <c r="IRO1200" s="22"/>
      <c r="IRP1200" s="22"/>
      <c r="IRQ1200" s="22"/>
      <c r="IRR1200" s="22"/>
      <c r="IRS1200" s="22"/>
      <c r="IRT1200" s="22"/>
      <c r="IRU1200" s="22"/>
      <c r="IRV1200" s="22"/>
      <c r="IRW1200" s="22"/>
      <c r="IRX1200" s="22"/>
      <c r="IRY1200" s="22"/>
      <c r="IRZ1200" s="22"/>
      <c r="ISA1200" s="22"/>
      <c r="ISB1200" s="22"/>
      <c r="ISC1200" s="22"/>
      <c r="ISD1200" s="22"/>
      <c r="ISE1200" s="22"/>
      <c r="ISF1200" s="22"/>
      <c r="ISG1200" s="22"/>
      <c r="ISH1200" s="22"/>
      <c r="ISI1200" s="22"/>
      <c r="ISJ1200" s="22"/>
      <c r="ISK1200" s="22"/>
      <c r="ISL1200" s="22"/>
      <c r="ISM1200" s="22"/>
      <c r="ISN1200" s="22"/>
      <c r="ISO1200" s="22"/>
      <c r="ISP1200" s="22"/>
      <c r="ISQ1200" s="22"/>
      <c r="ISR1200" s="22"/>
      <c r="ISS1200" s="22"/>
      <c r="IST1200" s="22"/>
      <c r="ISU1200" s="22"/>
      <c r="ISV1200" s="22"/>
      <c r="ISW1200" s="22"/>
      <c r="ISX1200" s="22"/>
      <c r="ISY1200" s="22"/>
      <c r="ISZ1200" s="22"/>
      <c r="ITA1200" s="22"/>
      <c r="ITB1200" s="22"/>
      <c r="ITC1200" s="22"/>
      <c r="ITD1200" s="22"/>
      <c r="ITE1200" s="22"/>
      <c r="ITF1200" s="22"/>
      <c r="ITG1200" s="22"/>
      <c r="ITH1200" s="22"/>
      <c r="ITI1200" s="22"/>
      <c r="ITJ1200" s="22"/>
      <c r="ITK1200" s="22"/>
      <c r="ITL1200" s="22"/>
      <c r="ITM1200" s="22"/>
      <c r="ITN1200" s="22"/>
      <c r="ITO1200" s="22"/>
      <c r="ITP1200" s="22"/>
      <c r="ITQ1200" s="22"/>
      <c r="ITR1200" s="22"/>
      <c r="ITS1200" s="22"/>
      <c r="ITT1200" s="22"/>
      <c r="ITU1200" s="22"/>
      <c r="ITV1200" s="22"/>
      <c r="ITW1200" s="22"/>
      <c r="ITX1200" s="22"/>
      <c r="ITY1200" s="22"/>
      <c r="ITZ1200" s="22"/>
      <c r="IUA1200" s="22"/>
      <c r="IUB1200" s="22"/>
      <c r="IUC1200" s="22"/>
      <c r="IUD1200" s="22"/>
      <c r="IUE1200" s="22"/>
      <c r="IUF1200" s="22"/>
      <c r="IUG1200" s="22"/>
      <c r="IUH1200" s="22"/>
      <c r="IUI1200" s="22"/>
      <c r="IUJ1200" s="22"/>
      <c r="IUK1200" s="22"/>
      <c r="IUL1200" s="22"/>
      <c r="IUM1200" s="22"/>
      <c r="IUN1200" s="22"/>
      <c r="IUO1200" s="22"/>
      <c r="IUP1200" s="22"/>
      <c r="IUQ1200" s="22"/>
      <c r="IUR1200" s="22"/>
      <c r="IUS1200" s="22"/>
      <c r="IUT1200" s="22"/>
      <c r="IUU1200" s="22"/>
      <c r="IUV1200" s="22"/>
      <c r="IUW1200" s="22"/>
      <c r="IUX1200" s="22"/>
      <c r="IUY1200" s="22"/>
      <c r="IUZ1200" s="22"/>
      <c r="IVA1200" s="22"/>
      <c r="IVB1200" s="22"/>
      <c r="IVC1200" s="22"/>
      <c r="IVD1200" s="22"/>
      <c r="IVE1200" s="22"/>
      <c r="IVF1200" s="22"/>
      <c r="IVG1200" s="22"/>
      <c r="IVH1200" s="22"/>
      <c r="IVI1200" s="22"/>
      <c r="IVJ1200" s="22"/>
      <c r="IVK1200" s="22"/>
      <c r="IVL1200" s="22"/>
      <c r="IVM1200" s="22"/>
      <c r="IVN1200" s="22"/>
      <c r="IVO1200" s="22"/>
      <c r="IVP1200" s="22"/>
      <c r="IVQ1200" s="22"/>
      <c r="IVR1200" s="22"/>
      <c r="IVS1200" s="22"/>
      <c r="IVT1200" s="22"/>
      <c r="IVU1200" s="22"/>
      <c r="IVV1200" s="22"/>
      <c r="IVW1200" s="22"/>
      <c r="IVX1200" s="22"/>
      <c r="IVY1200" s="22"/>
      <c r="IVZ1200" s="22"/>
      <c r="IWA1200" s="22"/>
      <c r="IWB1200" s="22"/>
      <c r="IWC1200" s="22"/>
      <c r="IWD1200" s="22"/>
      <c r="IWE1200" s="22"/>
      <c r="IWF1200" s="22"/>
      <c r="IWG1200" s="22"/>
      <c r="IWH1200" s="22"/>
      <c r="IWI1200" s="22"/>
      <c r="IWJ1200" s="22"/>
      <c r="IWK1200" s="22"/>
      <c r="IWL1200" s="22"/>
      <c r="IWM1200" s="22"/>
      <c r="IWN1200" s="22"/>
      <c r="IWO1200" s="22"/>
      <c r="IWP1200" s="22"/>
      <c r="IWQ1200" s="22"/>
      <c r="IWR1200" s="22"/>
      <c r="IWS1200" s="22"/>
      <c r="IWT1200" s="22"/>
      <c r="IWU1200" s="22"/>
      <c r="IWV1200" s="22"/>
      <c r="IWW1200" s="22"/>
      <c r="IWX1200" s="22"/>
      <c r="IWY1200" s="22"/>
      <c r="IWZ1200" s="22"/>
      <c r="IXA1200" s="22"/>
      <c r="IXB1200" s="22"/>
      <c r="IXC1200" s="22"/>
      <c r="IXD1200" s="22"/>
      <c r="IXE1200" s="22"/>
      <c r="IXF1200" s="22"/>
      <c r="IXG1200" s="22"/>
      <c r="IXH1200" s="22"/>
      <c r="IXI1200" s="22"/>
      <c r="IXJ1200" s="22"/>
      <c r="IXK1200" s="22"/>
      <c r="IXL1200" s="22"/>
      <c r="IXM1200" s="22"/>
      <c r="IXN1200" s="22"/>
      <c r="IXO1200" s="22"/>
      <c r="IXP1200" s="22"/>
      <c r="IXQ1200" s="22"/>
      <c r="IXR1200" s="22"/>
      <c r="IXS1200" s="22"/>
      <c r="IXT1200" s="22"/>
      <c r="IXU1200" s="22"/>
      <c r="IXV1200" s="22"/>
      <c r="IXW1200" s="22"/>
      <c r="IXX1200" s="22"/>
      <c r="IXY1200" s="22"/>
      <c r="IXZ1200" s="22"/>
      <c r="IYA1200" s="22"/>
      <c r="IYB1200" s="22"/>
      <c r="IYC1200" s="22"/>
      <c r="IYD1200" s="22"/>
      <c r="IYE1200" s="22"/>
      <c r="IYF1200" s="22"/>
      <c r="IYG1200" s="22"/>
      <c r="IYH1200" s="22"/>
      <c r="IYI1200" s="22"/>
      <c r="IYJ1200" s="22"/>
      <c r="IYK1200" s="22"/>
      <c r="IYL1200" s="22"/>
      <c r="IYM1200" s="22"/>
      <c r="IYN1200" s="22"/>
      <c r="IYO1200" s="22"/>
      <c r="IYP1200" s="22"/>
      <c r="IYQ1200" s="22"/>
      <c r="IYR1200" s="22"/>
      <c r="IYS1200" s="22"/>
      <c r="IYT1200" s="22"/>
      <c r="IYU1200" s="22"/>
      <c r="IYV1200" s="22"/>
      <c r="IYW1200" s="22"/>
      <c r="IYX1200" s="22"/>
      <c r="IYY1200" s="22"/>
      <c r="IYZ1200" s="22"/>
      <c r="IZA1200" s="22"/>
      <c r="IZB1200" s="22"/>
      <c r="IZC1200" s="22"/>
      <c r="IZD1200" s="22"/>
      <c r="IZE1200" s="22"/>
      <c r="IZF1200" s="22"/>
      <c r="IZG1200" s="22"/>
      <c r="IZH1200" s="22"/>
      <c r="IZI1200" s="22"/>
      <c r="IZJ1200" s="22"/>
      <c r="IZK1200" s="22"/>
      <c r="IZL1200" s="22"/>
      <c r="IZM1200" s="22"/>
      <c r="IZN1200" s="22"/>
      <c r="IZO1200" s="22"/>
      <c r="IZP1200" s="22"/>
      <c r="IZQ1200" s="22"/>
      <c r="IZR1200" s="22"/>
      <c r="IZS1200" s="22"/>
      <c r="IZT1200" s="22"/>
      <c r="IZU1200" s="22"/>
      <c r="IZV1200" s="22"/>
      <c r="IZW1200" s="22"/>
      <c r="IZX1200" s="22"/>
      <c r="IZY1200" s="22"/>
      <c r="IZZ1200" s="22"/>
      <c r="JAA1200" s="22"/>
      <c r="JAB1200" s="22"/>
      <c r="JAC1200" s="22"/>
      <c r="JAD1200" s="22"/>
      <c r="JAE1200" s="22"/>
      <c r="JAF1200" s="22"/>
      <c r="JAG1200" s="22"/>
      <c r="JAH1200" s="22"/>
      <c r="JAI1200" s="22"/>
      <c r="JAJ1200" s="22"/>
      <c r="JAK1200" s="22"/>
      <c r="JAL1200" s="22"/>
      <c r="JAM1200" s="22"/>
      <c r="JAN1200" s="22"/>
      <c r="JAO1200" s="22"/>
      <c r="JAP1200" s="22"/>
      <c r="JAQ1200" s="22"/>
      <c r="JAR1200" s="22"/>
      <c r="JAS1200" s="22"/>
      <c r="JAT1200" s="22"/>
      <c r="JAU1200" s="22"/>
      <c r="JAV1200" s="22"/>
      <c r="JAW1200" s="22"/>
      <c r="JAX1200" s="22"/>
      <c r="JAY1200" s="22"/>
      <c r="JAZ1200" s="22"/>
      <c r="JBA1200" s="22"/>
      <c r="JBB1200" s="22"/>
      <c r="JBC1200" s="22"/>
      <c r="JBD1200" s="22"/>
      <c r="JBE1200" s="22"/>
      <c r="JBF1200" s="22"/>
      <c r="JBG1200" s="22"/>
      <c r="JBH1200" s="22"/>
      <c r="JBI1200" s="22"/>
      <c r="JBJ1200" s="22"/>
      <c r="JBK1200" s="22"/>
      <c r="JBL1200" s="22"/>
      <c r="JBM1200" s="22"/>
      <c r="JBN1200" s="22"/>
      <c r="JBO1200" s="22"/>
      <c r="JBP1200" s="22"/>
      <c r="JBQ1200" s="22"/>
      <c r="JBR1200" s="22"/>
      <c r="JBS1200" s="22"/>
      <c r="JBT1200" s="22"/>
      <c r="JBU1200" s="22"/>
      <c r="JBV1200" s="22"/>
      <c r="JBW1200" s="22"/>
      <c r="JBX1200" s="22"/>
      <c r="JBY1200" s="22"/>
      <c r="JBZ1200" s="22"/>
      <c r="JCA1200" s="22"/>
      <c r="JCB1200" s="22"/>
      <c r="JCC1200" s="22"/>
      <c r="JCD1200" s="22"/>
      <c r="JCE1200" s="22"/>
      <c r="JCF1200" s="22"/>
      <c r="JCG1200" s="22"/>
      <c r="JCH1200" s="22"/>
      <c r="JCI1200" s="22"/>
      <c r="JCJ1200" s="22"/>
      <c r="JCK1200" s="22"/>
      <c r="JCL1200" s="22"/>
      <c r="JCM1200" s="22"/>
      <c r="JCN1200" s="22"/>
      <c r="JCO1200" s="22"/>
      <c r="JCP1200" s="22"/>
      <c r="JCQ1200" s="22"/>
      <c r="JCR1200" s="22"/>
      <c r="JCS1200" s="22"/>
      <c r="JCT1200" s="22"/>
      <c r="JCU1200" s="22"/>
      <c r="JCV1200" s="22"/>
      <c r="JCW1200" s="22"/>
      <c r="JCX1200" s="22"/>
      <c r="JCY1200" s="22"/>
      <c r="JCZ1200" s="22"/>
      <c r="JDA1200" s="22"/>
      <c r="JDB1200" s="22"/>
      <c r="JDC1200" s="22"/>
      <c r="JDD1200" s="22"/>
      <c r="JDE1200" s="22"/>
      <c r="JDF1200" s="22"/>
      <c r="JDG1200" s="22"/>
      <c r="JDH1200" s="22"/>
      <c r="JDI1200" s="22"/>
      <c r="JDJ1200" s="22"/>
      <c r="JDK1200" s="22"/>
      <c r="JDL1200" s="22"/>
      <c r="JDM1200" s="22"/>
      <c r="JDN1200" s="22"/>
      <c r="JDO1200" s="22"/>
      <c r="JDP1200" s="22"/>
      <c r="JDQ1200" s="22"/>
      <c r="JDR1200" s="22"/>
      <c r="JDS1200" s="22"/>
      <c r="JDT1200" s="22"/>
      <c r="JDU1200" s="22"/>
      <c r="JDV1200" s="22"/>
      <c r="JDW1200" s="22"/>
      <c r="JDX1200" s="22"/>
      <c r="JDY1200" s="22"/>
      <c r="JDZ1200" s="22"/>
      <c r="JEA1200" s="22"/>
      <c r="JEB1200" s="22"/>
      <c r="JEC1200" s="22"/>
      <c r="JED1200" s="22"/>
      <c r="JEE1200" s="22"/>
      <c r="JEF1200" s="22"/>
      <c r="JEG1200" s="22"/>
      <c r="JEH1200" s="22"/>
      <c r="JEI1200" s="22"/>
      <c r="JEJ1200" s="22"/>
      <c r="JEK1200" s="22"/>
      <c r="JEL1200" s="22"/>
      <c r="JEM1200" s="22"/>
      <c r="JEN1200" s="22"/>
      <c r="JEO1200" s="22"/>
      <c r="JEP1200" s="22"/>
      <c r="JEQ1200" s="22"/>
      <c r="JER1200" s="22"/>
      <c r="JES1200" s="22"/>
      <c r="JET1200" s="22"/>
      <c r="JEU1200" s="22"/>
      <c r="JEV1200" s="22"/>
      <c r="JEW1200" s="22"/>
      <c r="JEX1200" s="22"/>
      <c r="JEY1200" s="22"/>
      <c r="JEZ1200" s="22"/>
      <c r="JFA1200" s="22"/>
      <c r="JFB1200" s="22"/>
      <c r="JFC1200" s="22"/>
      <c r="JFD1200" s="22"/>
      <c r="JFE1200" s="22"/>
      <c r="JFF1200" s="22"/>
      <c r="JFG1200" s="22"/>
      <c r="JFH1200" s="22"/>
      <c r="JFI1200" s="22"/>
      <c r="JFJ1200" s="22"/>
      <c r="JFK1200" s="22"/>
      <c r="JFL1200" s="22"/>
      <c r="JFM1200" s="22"/>
      <c r="JFN1200" s="22"/>
      <c r="JFO1200" s="22"/>
      <c r="JFP1200" s="22"/>
      <c r="JFQ1200" s="22"/>
      <c r="JFR1200" s="22"/>
      <c r="JFS1200" s="22"/>
      <c r="JFT1200" s="22"/>
      <c r="JFU1200" s="22"/>
      <c r="JFV1200" s="22"/>
      <c r="JFW1200" s="22"/>
      <c r="JFX1200" s="22"/>
      <c r="JFY1200" s="22"/>
      <c r="JFZ1200" s="22"/>
      <c r="JGA1200" s="22"/>
      <c r="JGB1200" s="22"/>
      <c r="JGC1200" s="22"/>
      <c r="JGD1200" s="22"/>
      <c r="JGE1200" s="22"/>
      <c r="JGF1200" s="22"/>
      <c r="JGG1200" s="22"/>
      <c r="JGH1200" s="22"/>
      <c r="JGI1200" s="22"/>
      <c r="JGJ1200" s="22"/>
      <c r="JGK1200" s="22"/>
      <c r="JGL1200" s="22"/>
      <c r="JGM1200" s="22"/>
      <c r="JGN1200" s="22"/>
      <c r="JGO1200" s="22"/>
      <c r="JGP1200" s="22"/>
      <c r="JGQ1200" s="22"/>
      <c r="JGR1200" s="22"/>
      <c r="JGS1200" s="22"/>
      <c r="JGT1200" s="22"/>
      <c r="JGU1200" s="22"/>
      <c r="JGV1200" s="22"/>
      <c r="JGW1200" s="22"/>
      <c r="JGX1200" s="22"/>
      <c r="JGY1200" s="22"/>
      <c r="JGZ1200" s="22"/>
      <c r="JHA1200" s="22"/>
      <c r="JHB1200" s="22"/>
      <c r="JHC1200" s="22"/>
      <c r="JHD1200" s="22"/>
      <c r="JHE1200" s="22"/>
      <c r="JHF1200" s="22"/>
      <c r="JHG1200" s="22"/>
      <c r="JHH1200" s="22"/>
      <c r="JHI1200" s="22"/>
      <c r="JHJ1200" s="22"/>
      <c r="JHK1200" s="22"/>
      <c r="JHL1200" s="22"/>
      <c r="JHM1200" s="22"/>
      <c r="JHN1200" s="22"/>
      <c r="JHO1200" s="22"/>
      <c r="JHP1200" s="22"/>
      <c r="JHQ1200" s="22"/>
      <c r="JHR1200" s="22"/>
      <c r="JHS1200" s="22"/>
      <c r="JHT1200" s="22"/>
      <c r="JHU1200" s="22"/>
      <c r="JHV1200" s="22"/>
      <c r="JHW1200" s="22"/>
      <c r="JHX1200" s="22"/>
      <c r="JHY1200" s="22"/>
      <c r="JHZ1200" s="22"/>
      <c r="JIA1200" s="22"/>
      <c r="JIB1200" s="22"/>
      <c r="JIC1200" s="22"/>
      <c r="JID1200" s="22"/>
      <c r="JIE1200" s="22"/>
      <c r="JIF1200" s="22"/>
      <c r="JIG1200" s="22"/>
      <c r="JIH1200" s="22"/>
      <c r="JII1200" s="22"/>
      <c r="JIJ1200" s="22"/>
      <c r="JIK1200" s="22"/>
      <c r="JIL1200" s="22"/>
      <c r="JIM1200" s="22"/>
      <c r="JIN1200" s="22"/>
      <c r="JIO1200" s="22"/>
      <c r="JIP1200" s="22"/>
      <c r="JIQ1200" s="22"/>
      <c r="JIR1200" s="22"/>
      <c r="JIS1200" s="22"/>
      <c r="JIT1200" s="22"/>
      <c r="JIU1200" s="22"/>
      <c r="JIV1200" s="22"/>
      <c r="JIW1200" s="22"/>
      <c r="JIX1200" s="22"/>
      <c r="JIY1200" s="22"/>
      <c r="JIZ1200" s="22"/>
      <c r="JJA1200" s="22"/>
      <c r="JJB1200" s="22"/>
      <c r="JJC1200" s="22"/>
      <c r="JJD1200" s="22"/>
      <c r="JJE1200" s="22"/>
      <c r="JJF1200" s="22"/>
      <c r="JJG1200" s="22"/>
      <c r="JJH1200" s="22"/>
      <c r="JJI1200" s="22"/>
      <c r="JJJ1200" s="22"/>
      <c r="JJK1200" s="22"/>
      <c r="JJL1200" s="22"/>
      <c r="JJM1200" s="22"/>
      <c r="JJN1200" s="22"/>
      <c r="JJO1200" s="22"/>
      <c r="JJP1200" s="22"/>
      <c r="JJQ1200" s="22"/>
      <c r="JJR1200" s="22"/>
      <c r="JJS1200" s="22"/>
      <c r="JJT1200" s="22"/>
      <c r="JJU1200" s="22"/>
      <c r="JJV1200" s="22"/>
      <c r="JJW1200" s="22"/>
      <c r="JJX1200" s="22"/>
      <c r="JJY1200" s="22"/>
      <c r="JJZ1200" s="22"/>
      <c r="JKA1200" s="22"/>
      <c r="JKB1200" s="22"/>
      <c r="JKC1200" s="22"/>
      <c r="JKD1200" s="22"/>
      <c r="JKE1200" s="22"/>
      <c r="JKF1200" s="22"/>
      <c r="JKG1200" s="22"/>
      <c r="JKH1200" s="22"/>
      <c r="JKI1200" s="22"/>
      <c r="JKJ1200" s="22"/>
      <c r="JKK1200" s="22"/>
      <c r="JKL1200" s="22"/>
      <c r="JKM1200" s="22"/>
      <c r="JKN1200" s="22"/>
      <c r="JKO1200" s="22"/>
      <c r="JKP1200" s="22"/>
      <c r="JKQ1200" s="22"/>
      <c r="JKR1200" s="22"/>
      <c r="JKS1200" s="22"/>
      <c r="JKT1200" s="22"/>
      <c r="JKU1200" s="22"/>
      <c r="JKV1200" s="22"/>
      <c r="JKW1200" s="22"/>
      <c r="JKX1200" s="22"/>
      <c r="JKY1200" s="22"/>
      <c r="JKZ1200" s="22"/>
      <c r="JLA1200" s="22"/>
      <c r="JLB1200" s="22"/>
      <c r="JLC1200" s="22"/>
      <c r="JLD1200" s="22"/>
      <c r="JLE1200" s="22"/>
      <c r="JLF1200" s="22"/>
      <c r="JLG1200" s="22"/>
      <c r="JLH1200" s="22"/>
      <c r="JLI1200" s="22"/>
      <c r="JLJ1200" s="22"/>
      <c r="JLK1200" s="22"/>
      <c r="JLL1200" s="22"/>
      <c r="JLM1200" s="22"/>
      <c r="JLN1200" s="22"/>
      <c r="JLO1200" s="22"/>
      <c r="JLP1200" s="22"/>
      <c r="JLQ1200" s="22"/>
      <c r="JLR1200" s="22"/>
      <c r="JLS1200" s="22"/>
      <c r="JLT1200" s="22"/>
      <c r="JLU1200" s="22"/>
      <c r="JLV1200" s="22"/>
      <c r="JLW1200" s="22"/>
      <c r="JLX1200" s="22"/>
      <c r="JLY1200" s="22"/>
      <c r="JLZ1200" s="22"/>
      <c r="JMA1200" s="22"/>
      <c r="JMB1200" s="22"/>
      <c r="JMC1200" s="22"/>
      <c r="JMD1200" s="22"/>
      <c r="JME1200" s="22"/>
      <c r="JMF1200" s="22"/>
      <c r="JMG1200" s="22"/>
      <c r="JMH1200" s="22"/>
      <c r="JMI1200" s="22"/>
      <c r="JMJ1200" s="22"/>
      <c r="JMK1200" s="22"/>
      <c r="JML1200" s="22"/>
      <c r="JMM1200" s="22"/>
      <c r="JMN1200" s="22"/>
      <c r="JMO1200" s="22"/>
      <c r="JMP1200" s="22"/>
      <c r="JMQ1200" s="22"/>
      <c r="JMR1200" s="22"/>
      <c r="JMS1200" s="22"/>
      <c r="JMT1200" s="22"/>
      <c r="JMU1200" s="22"/>
      <c r="JMV1200" s="22"/>
      <c r="JMW1200" s="22"/>
      <c r="JMX1200" s="22"/>
      <c r="JMY1200" s="22"/>
      <c r="JMZ1200" s="22"/>
      <c r="JNA1200" s="22"/>
      <c r="JNB1200" s="22"/>
      <c r="JNC1200" s="22"/>
      <c r="JND1200" s="22"/>
      <c r="JNE1200" s="22"/>
      <c r="JNF1200" s="22"/>
      <c r="JNG1200" s="22"/>
      <c r="JNH1200" s="22"/>
      <c r="JNI1200" s="22"/>
      <c r="JNJ1200" s="22"/>
      <c r="JNK1200" s="22"/>
      <c r="JNL1200" s="22"/>
      <c r="JNM1200" s="22"/>
      <c r="JNN1200" s="22"/>
      <c r="JNO1200" s="22"/>
      <c r="JNP1200" s="22"/>
      <c r="JNQ1200" s="22"/>
      <c r="JNR1200" s="22"/>
      <c r="JNS1200" s="22"/>
      <c r="JNT1200" s="22"/>
      <c r="JNU1200" s="22"/>
      <c r="JNV1200" s="22"/>
      <c r="JNW1200" s="22"/>
      <c r="JNX1200" s="22"/>
      <c r="JNY1200" s="22"/>
      <c r="JNZ1200" s="22"/>
      <c r="JOA1200" s="22"/>
      <c r="JOB1200" s="22"/>
      <c r="JOC1200" s="22"/>
      <c r="JOD1200" s="22"/>
      <c r="JOE1200" s="22"/>
      <c r="JOF1200" s="22"/>
      <c r="JOG1200" s="22"/>
      <c r="JOH1200" s="22"/>
      <c r="JOI1200" s="22"/>
      <c r="JOJ1200" s="22"/>
      <c r="JOK1200" s="22"/>
      <c r="JOL1200" s="22"/>
      <c r="JOM1200" s="22"/>
      <c r="JON1200" s="22"/>
      <c r="JOO1200" s="22"/>
      <c r="JOP1200" s="22"/>
      <c r="JOQ1200" s="22"/>
      <c r="JOR1200" s="22"/>
      <c r="JOS1200" s="22"/>
      <c r="JOT1200" s="22"/>
      <c r="JOU1200" s="22"/>
      <c r="JOV1200" s="22"/>
      <c r="JOW1200" s="22"/>
      <c r="JOX1200" s="22"/>
      <c r="JOY1200" s="22"/>
      <c r="JOZ1200" s="22"/>
      <c r="JPA1200" s="22"/>
      <c r="JPB1200" s="22"/>
      <c r="JPC1200" s="22"/>
      <c r="JPD1200" s="22"/>
      <c r="JPE1200" s="22"/>
      <c r="JPF1200" s="22"/>
      <c r="JPG1200" s="22"/>
      <c r="JPH1200" s="22"/>
      <c r="JPI1200" s="22"/>
      <c r="JPJ1200" s="22"/>
      <c r="JPK1200" s="22"/>
      <c r="JPL1200" s="22"/>
      <c r="JPM1200" s="22"/>
      <c r="JPN1200" s="22"/>
      <c r="JPO1200" s="22"/>
      <c r="JPP1200" s="22"/>
      <c r="JPQ1200" s="22"/>
      <c r="JPR1200" s="22"/>
      <c r="JPS1200" s="22"/>
      <c r="JPT1200" s="22"/>
      <c r="JPU1200" s="22"/>
      <c r="JPV1200" s="22"/>
      <c r="JPW1200" s="22"/>
      <c r="JPX1200" s="22"/>
      <c r="JPY1200" s="22"/>
      <c r="JPZ1200" s="22"/>
      <c r="JQA1200" s="22"/>
      <c r="JQB1200" s="22"/>
      <c r="JQC1200" s="22"/>
      <c r="JQD1200" s="22"/>
      <c r="JQE1200" s="22"/>
      <c r="JQF1200" s="22"/>
      <c r="JQG1200" s="22"/>
      <c r="JQH1200" s="22"/>
      <c r="JQI1200" s="22"/>
      <c r="JQJ1200" s="22"/>
      <c r="JQK1200" s="22"/>
      <c r="JQL1200" s="22"/>
      <c r="JQM1200" s="22"/>
      <c r="JQN1200" s="22"/>
      <c r="JQO1200" s="22"/>
      <c r="JQP1200" s="22"/>
      <c r="JQQ1200" s="22"/>
      <c r="JQR1200" s="22"/>
      <c r="JQS1200" s="22"/>
      <c r="JQT1200" s="22"/>
      <c r="JQU1200" s="22"/>
      <c r="JQV1200" s="22"/>
      <c r="JQW1200" s="22"/>
      <c r="JQX1200" s="22"/>
      <c r="JQY1200" s="22"/>
      <c r="JQZ1200" s="22"/>
      <c r="JRA1200" s="22"/>
      <c r="JRB1200" s="22"/>
      <c r="JRC1200" s="22"/>
      <c r="JRD1200" s="22"/>
      <c r="JRE1200" s="22"/>
      <c r="JRF1200" s="22"/>
      <c r="JRG1200" s="22"/>
      <c r="JRH1200" s="22"/>
      <c r="JRI1200" s="22"/>
      <c r="JRJ1200" s="22"/>
      <c r="JRK1200" s="22"/>
      <c r="JRL1200" s="22"/>
      <c r="JRM1200" s="22"/>
      <c r="JRN1200" s="22"/>
      <c r="JRO1200" s="22"/>
      <c r="JRP1200" s="22"/>
      <c r="JRQ1200" s="22"/>
      <c r="JRR1200" s="22"/>
      <c r="JRS1200" s="22"/>
      <c r="JRT1200" s="22"/>
      <c r="JRU1200" s="22"/>
      <c r="JRV1200" s="22"/>
      <c r="JRW1200" s="22"/>
      <c r="JRX1200" s="22"/>
      <c r="JRY1200" s="22"/>
      <c r="JRZ1200" s="22"/>
      <c r="JSA1200" s="22"/>
      <c r="JSB1200" s="22"/>
      <c r="JSC1200" s="22"/>
      <c r="JSD1200" s="22"/>
      <c r="JSE1200" s="22"/>
      <c r="JSF1200" s="22"/>
      <c r="JSG1200" s="22"/>
      <c r="JSH1200" s="22"/>
      <c r="JSI1200" s="22"/>
      <c r="JSJ1200" s="22"/>
      <c r="JSK1200" s="22"/>
      <c r="JSL1200" s="22"/>
      <c r="JSM1200" s="22"/>
      <c r="JSN1200" s="22"/>
      <c r="JSO1200" s="22"/>
      <c r="JSP1200" s="22"/>
      <c r="JSQ1200" s="22"/>
      <c r="JSR1200" s="22"/>
      <c r="JSS1200" s="22"/>
      <c r="JST1200" s="22"/>
      <c r="JSU1200" s="22"/>
      <c r="JSV1200" s="22"/>
      <c r="JSW1200" s="22"/>
      <c r="JSX1200" s="22"/>
      <c r="JSY1200" s="22"/>
      <c r="JSZ1200" s="22"/>
      <c r="JTA1200" s="22"/>
      <c r="JTB1200" s="22"/>
      <c r="JTC1200" s="22"/>
      <c r="JTD1200" s="22"/>
      <c r="JTE1200" s="22"/>
      <c r="JTF1200" s="22"/>
      <c r="JTG1200" s="22"/>
      <c r="JTH1200" s="22"/>
      <c r="JTI1200" s="22"/>
      <c r="JTJ1200" s="22"/>
      <c r="JTK1200" s="22"/>
      <c r="JTL1200" s="22"/>
      <c r="JTM1200" s="22"/>
      <c r="JTN1200" s="22"/>
      <c r="JTO1200" s="22"/>
      <c r="JTP1200" s="22"/>
      <c r="JTQ1200" s="22"/>
      <c r="JTR1200" s="22"/>
      <c r="JTS1200" s="22"/>
      <c r="JTT1200" s="22"/>
      <c r="JTU1200" s="22"/>
      <c r="JTV1200" s="22"/>
      <c r="JTW1200" s="22"/>
      <c r="JTX1200" s="22"/>
      <c r="JTY1200" s="22"/>
      <c r="JTZ1200" s="22"/>
      <c r="JUA1200" s="22"/>
      <c r="JUB1200" s="22"/>
      <c r="JUC1200" s="22"/>
      <c r="JUD1200" s="22"/>
      <c r="JUE1200" s="22"/>
      <c r="JUF1200" s="22"/>
      <c r="JUG1200" s="22"/>
      <c r="JUH1200" s="22"/>
      <c r="JUI1200" s="22"/>
      <c r="JUJ1200" s="22"/>
      <c r="JUK1200" s="22"/>
      <c r="JUL1200" s="22"/>
      <c r="JUM1200" s="22"/>
      <c r="JUN1200" s="22"/>
      <c r="JUO1200" s="22"/>
      <c r="JUP1200" s="22"/>
      <c r="JUQ1200" s="22"/>
      <c r="JUR1200" s="22"/>
      <c r="JUS1200" s="22"/>
      <c r="JUT1200" s="22"/>
      <c r="JUU1200" s="22"/>
      <c r="JUV1200" s="22"/>
      <c r="JUW1200" s="22"/>
      <c r="JUX1200" s="22"/>
      <c r="JUY1200" s="22"/>
      <c r="JUZ1200" s="22"/>
      <c r="JVA1200" s="22"/>
      <c r="JVB1200" s="22"/>
      <c r="JVC1200" s="22"/>
      <c r="JVD1200" s="22"/>
      <c r="JVE1200" s="22"/>
      <c r="JVF1200" s="22"/>
      <c r="JVG1200" s="22"/>
      <c r="JVH1200" s="22"/>
      <c r="JVI1200" s="22"/>
      <c r="JVJ1200" s="22"/>
      <c r="JVK1200" s="22"/>
      <c r="JVL1200" s="22"/>
      <c r="JVM1200" s="22"/>
      <c r="JVN1200" s="22"/>
      <c r="JVO1200" s="22"/>
      <c r="JVP1200" s="22"/>
      <c r="JVQ1200" s="22"/>
      <c r="JVR1200" s="22"/>
      <c r="JVS1200" s="22"/>
      <c r="JVT1200" s="22"/>
      <c r="JVU1200" s="22"/>
      <c r="JVV1200" s="22"/>
      <c r="JVW1200" s="22"/>
      <c r="JVX1200" s="22"/>
      <c r="JVY1200" s="22"/>
      <c r="JVZ1200" s="22"/>
      <c r="JWA1200" s="22"/>
      <c r="JWB1200" s="22"/>
      <c r="JWC1200" s="22"/>
      <c r="JWD1200" s="22"/>
      <c r="JWE1200" s="22"/>
      <c r="JWF1200" s="22"/>
      <c r="JWG1200" s="22"/>
      <c r="JWH1200" s="22"/>
      <c r="JWI1200" s="22"/>
      <c r="JWJ1200" s="22"/>
      <c r="JWK1200" s="22"/>
      <c r="JWL1200" s="22"/>
      <c r="JWM1200" s="22"/>
      <c r="JWN1200" s="22"/>
      <c r="JWO1200" s="22"/>
      <c r="JWP1200" s="22"/>
      <c r="JWQ1200" s="22"/>
      <c r="JWR1200" s="22"/>
      <c r="JWS1200" s="22"/>
      <c r="JWT1200" s="22"/>
      <c r="JWU1200" s="22"/>
      <c r="JWV1200" s="22"/>
      <c r="JWW1200" s="22"/>
      <c r="JWX1200" s="22"/>
      <c r="JWY1200" s="22"/>
      <c r="JWZ1200" s="22"/>
      <c r="JXA1200" s="22"/>
      <c r="JXB1200" s="22"/>
      <c r="JXC1200" s="22"/>
      <c r="JXD1200" s="22"/>
      <c r="JXE1200" s="22"/>
      <c r="JXF1200" s="22"/>
      <c r="JXG1200" s="22"/>
      <c r="JXH1200" s="22"/>
      <c r="JXI1200" s="22"/>
      <c r="JXJ1200" s="22"/>
      <c r="JXK1200" s="22"/>
      <c r="JXL1200" s="22"/>
      <c r="JXM1200" s="22"/>
      <c r="JXN1200" s="22"/>
      <c r="JXO1200" s="22"/>
      <c r="JXP1200" s="22"/>
      <c r="JXQ1200" s="22"/>
      <c r="JXR1200" s="22"/>
      <c r="JXS1200" s="22"/>
      <c r="JXT1200" s="22"/>
      <c r="JXU1200" s="22"/>
      <c r="JXV1200" s="22"/>
      <c r="JXW1200" s="22"/>
      <c r="JXX1200" s="22"/>
      <c r="JXY1200" s="22"/>
      <c r="JXZ1200" s="22"/>
      <c r="JYA1200" s="22"/>
      <c r="JYB1200" s="22"/>
      <c r="JYC1200" s="22"/>
      <c r="JYD1200" s="22"/>
      <c r="JYE1200" s="22"/>
      <c r="JYF1200" s="22"/>
      <c r="JYG1200" s="22"/>
      <c r="JYH1200" s="22"/>
      <c r="JYI1200" s="22"/>
      <c r="JYJ1200" s="22"/>
      <c r="JYK1200" s="22"/>
      <c r="JYL1200" s="22"/>
      <c r="JYM1200" s="22"/>
      <c r="JYN1200" s="22"/>
      <c r="JYO1200" s="22"/>
      <c r="JYP1200" s="22"/>
      <c r="JYQ1200" s="22"/>
      <c r="JYR1200" s="22"/>
      <c r="JYS1200" s="22"/>
      <c r="JYT1200" s="22"/>
      <c r="JYU1200" s="22"/>
      <c r="JYV1200" s="22"/>
      <c r="JYW1200" s="22"/>
      <c r="JYX1200" s="22"/>
      <c r="JYY1200" s="22"/>
      <c r="JYZ1200" s="22"/>
      <c r="JZA1200" s="22"/>
      <c r="JZB1200" s="22"/>
      <c r="JZC1200" s="22"/>
      <c r="JZD1200" s="22"/>
      <c r="JZE1200" s="22"/>
      <c r="JZF1200" s="22"/>
      <c r="JZG1200" s="22"/>
      <c r="JZH1200" s="22"/>
      <c r="JZI1200" s="22"/>
      <c r="JZJ1200" s="22"/>
      <c r="JZK1200" s="22"/>
      <c r="JZL1200" s="22"/>
      <c r="JZM1200" s="22"/>
      <c r="JZN1200" s="22"/>
      <c r="JZO1200" s="22"/>
      <c r="JZP1200" s="22"/>
      <c r="JZQ1200" s="22"/>
      <c r="JZR1200" s="22"/>
      <c r="JZS1200" s="22"/>
      <c r="JZT1200" s="22"/>
      <c r="JZU1200" s="22"/>
      <c r="JZV1200" s="22"/>
      <c r="JZW1200" s="22"/>
      <c r="JZX1200" s="22"/>
      <c r="JZY1200" s="22"/>
      <c r="JZZ1200" s="22"/>
      <c r="KAA1200" s="22"/>
      <c r="KAB1200" s="22"/>
      <c r="KAC1200" s="22"/>
      <c r="KAD1200" s="22"/>
      <c r="KAE1200" s="22"/>
      <c r="KAF1200" s="22"/>
      <c r="KAG1200" s="22"/>
      <c r="KAH1200" s="22"/>
      <c r="KAI1200" s="22"/>
      <c r="KAJ1200" s="22"/>
      <c r="KAK1200" s="22"/>
      <c r="KAL1200" s="22"/>
      <c r="KAM1200" s="22"/>
      <c r="KAN1200" s="22"/>
      <c r="KAO1200" s="22"/>
      <c r="KAP1200" s="22"/>
      <c r="KAQ1200" s="22"/>
      <c r="KAR1200" s="22"/>
      <c r="KAS1200" s="22"/>
      <c r="KAT1200" s="22"/>
      <c r="KAU1200" s="22"/>
      <c r="KAV1200" s="22"/>
      <c r="KAW1200" s="22"/>
      <c r="KAX1200" s="22"/>
      <c r="KAY1200" s="22"/>
      <c r="KAZ1200" s="22"/>
      <c r="KBA1200" s="22"/>
      <c r="KBB1200" s="22"/>
      <c r="KBC1200" s="22"/>
      <c r="KBD1200" s="22"/>
      <c r="KBE1200" s="22"/>
      <c r="KBF1200" s="22"/>
      <c r="KBG1200" s="22"/>
      <c r="KBH1200" s="22"/>
      <c r="KBI1200" s="22"/>
      <c r="KBJ1200" s="22"/>
      <c r="KBK1200" s="22"/>
      <c r="KBL1200" s="22"/>
      <c r="KBM1200" s="22"/>
      <c r="KBN1200" s="22"/>
      <c r="KBO1200" s="22"/>
      <c r="KBP1200" s="22"/>
      <c r="KBQ1200" s="22"/>
      <c r="KBR1200" s="22"/>
      <c r="KBS1200" s="22"/>
      <c r="KBT1200" s="22"/>
      <c r="KBU1200" s="22"/>
      <c r="KBV1200" s="22"/>
      <c r="KBW1200" s="22"/>
      <c r="KBX1200" s="22"/>
      <c r="KBY1200" s="22"/>
      <c r="KBZ1200" s="22"/>
      <c r="KCA1200" s="22"/>
      <c r="KCB1200" s="22"/>
      <c r="KCC1200" s="22"/>
      <c r="KCD1200" s="22"/>
      <c r="KCE1200" s="22"/>
      <c r="KCF1200" s="22"/>
      <c r="KCG1200" s="22"/>
      <c r="KCH1200" s="22"/>
      <c r="KCI1200" s="22"/>
      <c r="KCJ1200" s="22"/>
      <c r="KCK1200" s="22"/>
      <c r="KCL1200" s="22"/>
      <c r="KCM1200" s="22"/>
      <c r="KCN1200" s="22"/>
      <c r="KCO1200" s="22"/>
      <c r="KCP1200" s="22"/>
      <c r="KCQ1200" s="22"/>
      <c r="KCR1200" s="22"/>
      <c r="KCS1200" s="22"/>
      <c r="KCT1200" s="22"/>
      <c r="KCU1200" s="22"/>
      <c r="KCV1200" s="22"/>
      <c r="KCW1200" s="22"/>
      <c r="KCX1200" s="22"/>
      <c r="KCY1200" s="22"/>
      <c r="KCZ1200" s="22"/>
      <c r="KDA1200" s="22"/>
      <c r="KDB1200" s="22"/>
      <c r="KDC1200" s="22"/>
      <c r="KDD1200" s="22"/>
      <c r="KDE1200" s="22"/>
      <c r="KDF1200" s="22"/>
      <c r="KDG1200" s="22"/>
      <c r="KDH1200" s="22"/>
      <c r="KDI1200" s="22"/>
      <c r="KDJ1200" s="22"/>
      <c r="KDK1200" s="22"/>
      <c r="KDL1200" s="22"/>
      <c r="KDM1200" s="22"/>
      <c r="KDN1200" s="22"/>
      <c r="KDO1200" s="22"/>
      <c r="KDP1200" s="22"/>
      <c r="KDQ1200" s="22"/>
      <c r="KDR1200" s="22"/>
      <c r="KDS1200" s="22"/>
      <c r="KDT1200" s="22"/>
      <c r="KDU1200" s="22"/>
      <c r="KDV1200" s="22"/>
      <c r="KDW1200" s="22"/>
      <c r="KDX1200" s="22"/>
      <c r="KDY1200" s="22"/>
      <c r="KDZ1200" s="22"/>
      <c r="KEA1200" s="22"/>
      <c r="KEB1200" s="22"/>
      <c r="KEC1200" s="22"/>
      <c r="KED1200" s="22"/>
      <c r="KEE1200" s="22"/>
      <c r="KEF1200" s="22"/>
      <c r="KEG1200" s="22"/>
      <c r="KEH1200" s="22"/>
      <c r="KEI1200" s="22"/>
      <c r="KEJ1200" s="22"/>
      <c r="KEK1200" s="22"/>
      <c r="KEL1200" s="22"/>
      <c r="KEM1200" s="22"/>
      <c r="KEN1200" s="22"/>
      <c r="KEO1200" s="22"/>
      <c r="KEP1200" s="22"/>
      <c r="KEQ1200" s="22"/>
      <c r="KER1200" s="22"/>
      <c r="KES1200" s="22"/>
      <c r="KET1200" s="22"/>
      <c r="KEU1200" s="22"/>
      <c r="KEV1200" s="22"/>
      <c r="KEW1200" s="22"/>
      <c r="KEX1200" s="22"/>
      <c r="KEY1200" s="22"/>
      <c r="KEZ1200" s="22"/>
      <c r="KFA1200" s="22"/>
      <c r="KFB1200" s="22"/>
      <c r="KFC1200" s="22"/>
      <c r="KFD1200" s="22"/>
      <c r="KFE1200" s="22"/>
      <c r="KFF1200" s="22"/>
      <c r="KFG1200" s="22"/>
      <c r="KFH1200" s="22"/>
      <c r="KFI1200" s="22"/>
      <c r="KFJ1200" s="22"/>
      <c r="KFK1200" s="22"/>
      <c r="KFL1200" s="22"/>
      <c r="KFM1200" s="22"/>
      <c r="KFN1200" s="22"/>
      <c r="KFO1200" s="22"/>
      <c r="KFP1200" s="22"/>
      <c r="KFQ1200" s="22"/>
      <c r="KFR1200" s="22"/>
      <c r="KFS1200" s="22"/>
      <c r="KFT1200" s="22"/>
      <c r="KFU1200" s="22"/>
      <c r="KFV1200" s="22"/>
      <c r="KFW1200" s="22"/>
      <c r="KFX1200" s="22"/>
      <c r="KFY1200" s="22"/>
      <c r="KFZ1200" s="22"/>
      <c r="KGA1200" s="22"/>
      <c r="KGB1200" s="22"/>
      <c r="KGC1200" s="22"/>
      <c r="KGD1200" s="22"/>
      <c r="KGE1200" s="22"/>
      <c r="KGF1200" s="22"/>
      <c r="KGG1200" s="22"/>
      <c r="KGH1200" s="22"/>
      <c r="KGI1200" s="22"/>
      <c r="KGJ1200" s="22"/>
      <c r="KGK1200" s="22"/>
      <c r="KGL1200" s="22"/>
      <c r="KGM1200" s="22"/>
      <c r="KGN1200" s="22"/>
      <c r="KGO1200" s="22"/>
      <c r="KGP1200" s="22"/>
      <c r="KGQ1200" s="22"/>
      <c r="KGR1200" s="22"/>
      <c r="KGS1200" s="22"/>
      <c r="KGT1200" s="22"/>
      <c r="KGU1200" s="22"/>
      <c r="KGV1200" s="22"/>
      <c r="KGW1200" s="22"/>
      <c r="KGX1200" s="22"/>
      <c r="KGY1200" s="22"/>
      <c r="KGZ1200" s="22"/>
      <c r="KHA1200" s="22"/>
      <c r="KHB1200" s="22"/>
      <c r="KHC1200" s="22"/>
      <c r="KHD1200" s="22"/>
      <c r="KHE1200" s="22"/>
      <c r="KHF1200" s="22"/>
      <c r="KHG1200" s="22"/>
      <c r="KHH1200" s="22"/>
      <c r="KHI1200" s="22"/>
      <c r="KHJ1200" s="22"/>
      <c r="KHK1200" s="22"/>
      <c r="KHL1200" s="22"/>
      <c r="KHM1200" s="22"/>
      <c r="KHN1200" s="22"/>
      <c r="KHO1200" s="22"/>
      <c r="KHP1200" s="22"/>
      <c r="KHQ1200" s="22"/>
      <c r="KHR1200" s="22"/>
      <c r="KHS1200" s="22"/>
      <c r="KHT1200" s="22"/>
      <c r="KHU1200" s="22"/>
      <c r="KHV1200" s="22"/>
      <c r="KHW1200" s="22"/>
      <c r="KHX1200" s="22"/>
      <c r="KHY1200" s="22"/>
      <c r="KHZ1200" s="22"/>
      <c r="KIA1200" s="22"/>
      <c r="KIB1200" s="22"/>
      <c r="KIC1200" s="22"/>
      <c r="KID1200" s="22"/>
      <c r="KIE1200" s="22"/>
      <c r="KIF1200" s="22"/>
      <c r="KIG1200" s="22"/>
      <c r="KIH1200" s="22"/>
      <c r="KII1200" s="22"/>
      <c r="KIJ1200" s="22"/>
      <c r="KIK1200" s="22"/>
      <c r="KIL1200" s="22"/>
      <c r="KIM1200" s="22"/>
      <c r="KIN1200" s="22"/>
      <c r="KIO1200" s="22"/>
      <c r="KIP1200" s="22"/>
      <c r="KIQ1200" s="22"/>
      <c r="KIR1200" s="22"/>
      <c r="KIS1200" s="22"/>
      <c r="KIT1200" s="22"/>
      <c r="KIU1200" s="22"/>
      <c r="KIV1200" s="22"/>
      <c r="KIW1200" s="22"/>
      <c r="KIX1200" s="22"/>
      <c r="KIY1200" s="22"/>
      <c r="KIZ1200" s="22"/>
      <c r="KJA1200" s="22"/>
      <c r="KJB1200" s="22"/>
      <c r="KJC1200" s="22"/>
      <c r="KJD1200" s="22"/>
      <c r="KJE1200" s="22"/>
      <c r="KJF1200" s="22"/>
      <c r="KJG1200" s="22"/>
      <c r="KJH1200" s="22"/>
      <c r="KJI1200" s="22"/>
      <c r="KJJ1200" s="22"/>
      <c r="KJK1200" s="22"/>
      <c r="KJL1200" s="22"/>
      <c r="KJM1200" s="22"/>
      <c r="KJN1200" s="22"/>
      <c r="KJO1200" s="22"/>
      <c r="KJP1200" s="22"/>
      <c r="KJQ1200" s="22"/>
      <c r="KJR1200" s="22"/>
      <c r="KJS1200" s="22"/>
      <c r="KJT1200" s="22"/>
      <c r="KJU1200" s="22"/>
      <c r="KJV1200" s="22"/>
      <c r="KJW1200" s="22"/>
      <c r="KJX1200" s="22"/>
      <c r="KJY1200" s="22"/>
      <c r="KJZ1200" s="22"/>
      <c r="KKA1200" s="22"/>
      <c r="KKB1200" s="22"/>
      <c r="KKC1200" s="22"/>
      <c r="KKD1200" s="22"/>
      <c r="KKE1200" s="22"/>
      <c r="KKF1200" s="22"/>
      <c r="KKG1200" s="22"/>
      <c r="KKH1200" s="22"/>
      <c r="KKI1200" s="22"/>
      <c r="KKJ1200" s="22"/>
      <c r="KKK1200" s="22"/>
      <c r="KKL1200" s="22"/>
      <c r="KKM1200" s="22"/>
      <c r="KKN1200" s="22"/>
      <c r="KKO1200" s="22"/>
      <c r="KKP1200" s="22"/>
      <c r="KKQ1200" s="22"/>
      <c r="KKR1200" s="22"/>
      <c r="KKS1200" s="22"/>
      <c r="KKT1200" s="22"/>
      <c r="KKU1200" s="22"/>
      <c r="KKV1200" s="22"/>
      <c r="KKW1200" s="22"/>
      <c r="KKX1200" s="22"/>
      <c r="KKY1200" s="22"/>
      <c r="KKZ1200" s="22"/>
      <c r="KLA1200" s="22"/>
      <c r="KLB1200" s="22"/>
      <c r="KLC1200" s="22"/>
      <c r="KLD1200" s="22"/>
      <c r="KLE1200" s="22"/>
      <c r="KLF1200" s="22"/>
      <c r="KLG1200" s="22"/>
      <c r="KLH1200" s="22"/>
      <c r="KLI1200" s="22"/>
      <c r="KLJ1200" s="22"/>
      <c r="KLK1200" s="22"/>
      <c r="KLL1200" s="22"/>
      <c r="KLM1200" s="22"/>
      <c r="KLN1200" s="22"/>
      <c r="KLO1200" s="22"/>
      <c r="KLP1200" s="22"/>
      <c r="KLQ1200" s="22"/>
      <c r="KLR1200" s="22"/>
      <c r="KLS1200" s="22"/>
      <c r="KLT1200" s="22"/>
      <c r="KLU1200" s="22"/>
      <c r="KLV1200" s="22"/>
      <c r="KLW1200" s="22"/>
      <c r="KLX1200" s="22"/>
      <c r="KLY1200" s="22"/>
      <c r="KLZ1200" s="22"/>
      <c r="KMA1200" s="22"/>
      <c r="KMB1200" s="22"/>
      <c r="KMC1200" s="22"/>
      <c r="KMD1200" s="22"/>
      <c r="KME1200" s="22"/>
      <c r="KMF1200" s="22"/>
      <c r="KMG1200" s="22"/>
      <c r="KMH1200" s="22"/>
      <c r="KMI1200" s="22"/>
      <c r="KMJ1200" s="22"/>
      <c r="KMK1200" s="22"/>
      <c r="KML1200" s="22"/>
      <c r="KMM1200" s="22"/>
      <c r="KMN1200" s="22"/>
      <c r="KMO1200" s="22"/>
      <c r="KMP1200" s="22"/>
      <c r="KMQ1200" s="22"/>
      <c r="KMR1200" s="22"/>
      <c r="KMS1200" s="22"/>
      <c r="KMT1200" s="22"/>
      <c r="KMU1200" s="22"/>
      <c r="KMV1200" s="22"/>
      <c r="KMW1200" s="22"/>
      <c r="KMX1200" s="22"/>
      <c r="KMY1200" s="22"/>
      <c r="KMZ1200" s="22"/>
      <c r="KNA1200" s="22"/>
      <c r="KNB1200" s="22"/>
      <c r="KNC1200" s="22"/>
      <c r="KND1200" s="22"/>
      <c r="KNE1200" s="22"/>
      <c r="KNF1200" s="22"/>
      <c r="KNG1200" s="22"/>
      <c r="KNH1200" s="22"/>
      <c r="KNI1200" s="22"/>
      <c r="KNJ1200" s="22"/>
      <c r="KNK1200" s="22"/>
      <c r="KNL1200" s="22"/>
      <c r="KNM1200" s="22"/>
      <c r="KNN1200" s="22"/>
      <c r="KNO1200" s="22"/>
      <c r="KNP1200" s="22"/>
      <c r="KNQ1200" s="22"/>
      <c r="KNR1200" s="22"/>
      <c r="KNS1200" s="22"/>
      <c r="KNT1200" s="22"/>
      <c r="KNU1200" s="22"/>
      <c r="KNV1200" s="22"/>
      <c r="KNW1200" s="22"/>
      <c r="KNX1200" s="22"/>
      <c r="KNY1200" s="22"/>
      <c r="KNZ1200" s="22"/>
      <c r="KOA1200" s="22"/>
      <c r="KOB1200" s="22"/>
      <c r="KOC1200" s="22"/>
      <c r="KOD1200" s="22"/>
      <c r="KOE1200" s="22"/>
      <c r="KOF1200" s="22"/>
      <c r="KOG1200" s="22"/>
      <c r="KOH1200" s="22"/>
      <c r="KOI1200" s="22"/>
      <c r="KOJ1200" s="22"/>
      <c r="KOK1200" s="22"/>
      <c r="KOL1200" s="22"/>
      <c r="KOM1200" s="22"/>
      <c r="KON1200" s="22"/>
      <c r="KOO1200" s="22"/>
      <c r="KOP1200" s="22"/>
      <c r="KOQ1200" s="22"/>
      <c r="KOR1200" s="22"/>
      <c r="KOS1200" s="22"/>
      <c r="KOT1200" s="22"/>
      <c r="KOU1200" s="22"/>
      <c r="KOV1200" s="22"/>
      <c r="KOW1200" s="22"/>
      <c r="KOX1200" s="22"/>
      <c r="KOY1200" s="22"/>
      <c r="KOZ1200" s="22"/>
      <c r="KPA1200" s="22"/>
      <c r="KPB1200" s="22"/>
      <c r="KPC1200" s="22"/>
      <c r="KPD1200" s="22"/>
      <c r="KPE1200" s="22"/>
      <c r="KPF1200" s="22"/>
      <c r="KPG1200" s="22"/>
      <c r="KPH1200" s="22"/>
      <c r="KPI1200" s="22"/>
      <c r="KPJ1200" s="22"/>
      <c r="KPK1200" s="22"/>
      <c r="KPL1200" s="22"/>
      <c r="KPM1200" s="22"/>
      <c r="KPN1200" s="22"/>
      <c r="KPO1200" s="22"/>
      <c r="KPP1200" s="22"/>
      <c r="KPQ1200" s="22"/>
      <c r="KPR1200" s="22"/>
      <c r="KPS1200" s="22"/>
      <c r="KPT1200" s="22"/>
      <c r="KPU1200" s="22"/>
      <c r="KPV1200" s="22"/>
      <c r="KPW1200" s="22"/>
      <c r="KPX1200" s="22"/>
      <c r="KPY1200" s="22"/>
      <c r="KPZ1200" s="22"/>
      <c r="KQA1200" s="22"/>
      <c r="KQB1200" s="22"/>
      <c r="KQC1200" s="22"/>
      <c r="KQD1200" s="22"/>
      <c r="KQE1200" s="22"/>
      <c r="KQF1200" s="22"/>
      <c r="KQG1200" s="22"/>
      <c r="KQH1200" s="22"/>
      <c r="KQI1200" s="22"/>
      <c r="KQJ1200" s="22"/>
      <c r="KQK1200" s="22"/>
      <c r="KQL1200" s="22"/>
      <c r="KQM1200" s="22"/>
      <c r="KQN1200" s="22"/>
      <c r="KQO1200" s="22"/>
      <c r="KQP1200" s="22"/>
      <c r="KQQ1200" s="22"/>
      <c r="KQR1200" s="22"/>
      <c r="KQS1200" s="22"/>
      <c r="KQT1200" s="22"/>
      <c r="KQU1200" s="22"/>
      <c r="KQV1200" s="22"/>
      <c r="KQW1200" s="22"/>
      <c r="KQX1200" s="22"/>
      <c r="KQY1200" s="22"/>
      <c r="KQZ1200" s="22"/>
      <c r="KRA1200" s="22"/>
      <c r="KRB1200" s="22"/>
      <c r="KRC1200" s="22"/>
      <c r="KRD1200" s="22"/>
      <c r="KRE1200" s="22"/>
      <c r="KRF1200" s="22"/>
      <c r="KRG1200" s="22"/>
      <c r="KRH1200" s="22"/>
      <c r="KRI1200" s="22"/>
      <c r="KRJ1200" s="22"/>
      <c r="KRK1200" s="22"/>
      <c r="KRL1200" s="22"/>
      <c r="KRM1200" s="22"/>
      <c r="KRN1200" s="22"/>
      <c r="KRO1200" s="22"/>
      <c r="KRP1200" s="22"/>
      <c r="KRQ1200" s="22"/>
      <c r="KRR1200" s="22"/>
      <c r="KRS1200" s="22"/>
      <c r="KRT1200" s="22"/>
      <c r="KRU1200" s="22"/>
      <c r="KRV1200" s="22"/>
      <c r="KRW1200" s="22"/>
      <c r="KRX1200" s="22"/>
      <c r="KRY1200" s="22"/>
      <c r="KRZ1200" s="22"/>
      <c r="KSA1200" s="22"/>
      <c r="KSB1200" s="22"/>
      <c r="KSC1200" s="22"/>
      <c r="KSD1200" s="22"/>
      <c r="KSE1200" s="22"/>
      <c r="KSF1200" s="22"/>
      <c r="KSG1200" s="22"/>
      <c r="KSH1200" s="22"/>
      <c r="KSI1200" s="22"/>
      <c r="KSJ1200" s="22"/>
      <c r="KSK1200" s="22"/>
      <c r="KSL1200" s="22"/>
      <c r="KSM1200" s="22"/>
      <c r="KSN1200" s="22"/>
      <c r="KSO1200" s="22"/>
      <c r="KSP1200" s="22"/>
      <c r="KSQ1200" s="22"/>
      <c r="KSR1200" s="22"/>
      <c r="KSS1200" s="22"/>
      <c r="KST1200" s="22"/>
      <c r="KSU1200" s="22"/>
      <c r="KSV1200" s="22"/>
      <c r="KSW1200" s="22"/>
      <c r="KSX1200" s="22"/>
      <c r="KSY1200" s="22"/>
      <c r="KSZ1200" s="22"/>
      <c r="KTA1200" s="22"/>
      <c r="KTB1200" s="22"/>
      <c r="KTC1200" s="22"/>
      <c r="KTD1200" s="22"/>
      <c r="KTE1200" s="22"/>
      <c r="KTF1200" s="22"/>
      <c r="KTG1200" s="22"/>
      <c r="KTH1200" s="22"/>
      <c r="KTI1200" s="22"/>
      <c r="KTJ1200" s="22"/>
      <c r="KTK1200" s="22"/>
      <c r="KTL1200" s="22"/>
      <c r="KTM1200" s="22"/>
      <c r="KTN1200" s="22"/>
      <c r="KTO1200" s="22"/>
      <c r="KTP1200" s="22"/>
      <c r="KTQ1200" s="22"/>
      <c r="KTR1200" s="22"/>
      <c r="KTS1200" s="22"/>
      <c r="KTT1200" s="22"/>
      <c r="KTU1200" s="22"/>
      <c r="KTV1200" s="22"/>
      <c r="KTW1200" s="22"/>
      <c r="KTX1200" s="22"/>
      <c r="KTY1200" s="22"/>
      <c r="KTZ1200" s="22"/>
      <c r="KUA1200" s="22"/>
      <c r="KUB1200" s="22"/>
      <c r="KUC1200" s="22"/>
      <c r="KUD1200" s="22"/>
      <c r="KUE1200" s="22"/>
      <c r="KUF1200" s="22"/>
      <c r="KUG1200" s="22"/>
      <c r="KUH1200" s="22"/>
      <c r="KUI1200" s="22"/>
      <c r="KUJ1200" s="22"/>
      <c r="KUK1200" s="22"/>
      <c r="KUL1200" s="22"/>
      <c r="KUM1200" s="22"/>
      <c r="KUN1200" s="22"/>
      <c r="KUO1200" s="22"/>
      <c r="KUP1200" s="22"/>
      <c r="KUQ1200" s="22"/>
      <c r="KUR1200" s="22"/>
      <c r="KUS1200" s="22"/>
      <c r="KUT1200" s="22"/>
      <c r="KUU1200" s="22"/>
      <c r="KUV1200" s="22"/>
      <c r="KUW1200" s="22"/>
      <c r="KUX1200" s="22"/>
      <c r="KUY1200" s="22"/>
      <c r="KUZ1200" s="22"/>
      <c r="KVA1200" s="22"/>
      <c r="KVB1200" s="22"/>
      <c r="KVC1200" s="22"/>
      <c r="KVD1200" s="22"/>
      <c r="KVE1200" s="22"/>
      <c r="KVF1200" s="22"/>
      <c r="KVG1200" s="22"/>
      <c r="KVH1200" s="22"/>
      <c r="KVI1200" s="22"/>
      <c r="KVJ1200" s="22"/>
      <c r="KVK1200" s="22"/>
      <c r="KVL1200" s="22"/>
      <c r="KVM1200" s="22"/>
      <c r="KVN1200" s="22"/>
      <c r="KVO1200" s="22"/>
      <c r="KVP1200" s="22"/>
      <c r="KVQ1200" s="22"/>
      <c r="KVR1200" s="22"/>
      <c r="KVS1200" s="22"/>
      <c r="KVT1200" s="22"/>
      <c r="KVU1200" s="22"/>
      <c r="KVV1200" s="22"/>
      <c r="KVW1200" s="22"/>
      <c r="KVX1200" s="22"/>
      <c r="KVY1200" s="22"/>
      <c r="KVZ1200" s="22"/>
      <c r="KWA1200" s="22"/>
      <c r="KWB1200" s="22"/>
      <c r="KWC1200" s="22"/>
      <c r="KWD1200" s="22"/>
      <c r="KWE1200" s="22"/>
      <c r="KWF1200" s="22"/>
      <c r="KWG1200" s="22"/>
      <c r="KWH1200" s="22"/>
      <c r="KWI1200" s="22"/>
      <c r="KWJ1200" s="22"/>
      <c r="KWK1200" s="22"/>
      <c r="KWL1200" s="22"/>
      <c r="KWM1200" s="22"/>
      <c r="KWN1200" s="22"/>
      <c r="KWO1200" s="22"/>
      <c r="KWP1200" s="22"/>
      <c r="KWQ1200" s="22"/>
      <c r="KWR1200" s="22"/>
      <c r="KWS1200" s="22"/>
      <c r="KWT1200" s="22"/>
      <c r="KWU1200" s="22"/>
      <c r="KWV1200" s="22"/>
      <c r="KWW1200" s="22"/>
      <c r="KWX1200" s="22"/>
      <c r="KWY1200" s="22"/>
      <c r="KWZ1200" s="22"/>
      <c r="KXA1200" s="22"/>
      <c r="KXB1200" s="22"/>
      <c r="KXC1200" s="22"/>
      <c r="KXD1200" s="22"/>
      <c r="KXE1200" s="22"/>
      <c r="KXF1200" s="22"/>
      <c r="KXG1200" s="22"/>
      <c r="KXH1200" s="22"/>
      <c r="KXI1200" s="22"/>
      <c r="KXJ1200" s="22"/>
      <c r="KXK1200" s="22"/>
      <c r="KXL1200" s="22"/>
      <c r="KXM1200" s="22"/>
      <c r="KXN1200" s="22"/>
      <c r="KXO1200" s="22"/>
      <c r="KXP1200" s="22"/>
      <c r="KXQ1200" s="22"/>
      <c r="KXR1200" s="22"/>
      <c r="KXS1200" s="22"/>
      <c r="KXT1200" s="22"/>
      <c r="KXU1200" s="22"/>
      <c r="KXV1200" s="22"/>
      <c r="KXW1200" s="22"/>
      <c r="KXX1200" s="22"/>
      <c r="KXY1200" s="22"/>
      <c r="KXZ1200" s="22"/>
      <c r="KYA1200" s="22"/>
      <c r="KYB1200" s="22"/>
      <c r="KYC1200" s="22"/>
      <c r="KYD1200" s="22"/>
      <c r="KYE1200" s="22"/>
      <c r="KYF1200" s="22"/>
      <c r="KYG1200" s="22"/>
      <c r="KYH1200" s="22"/>
      <c r="KYI1200" s="22"/>
      <c r="KYJ1200" s="22"/>
      <c r="KYK1200" s="22"/>
      <c r="KYL1200" s="22"/>
      <c r="KYM1200" s="22"/>
      <c r="KYN1200" s="22"/>
      <c r="KYO1200" s="22"/>
      <c r="KYP1200" s="22"/>
      <c r="KYQ1200" s="22"/>
      <c r="KYR1200" s="22"/>
      <c r="KYS1200" s="22"/>
      <c r="KYT1200" s="22"/>
      <c r="KYU1200" s="22"/>
      <c r="KYV1200" s="22"/>
      <c r="KYW1200" s="22"/>
      <c r="KYX1200" s="22"/>
      <c r="KYY1200" s="22"/>
      <c r="KYZ1200" s="22"/>
      <c r="KZA1200" s="22"/>
      <c r="KZB1200" s="22"/>
      <c r="KZC1200" s="22"/>
      <c r="KZD1200" s="22"/>
      <c r="KZE1200" s="22"/>
      <c r="KZF1200" s="22"/>
      <c r="KZG1200" s="22"/>
      <c r="KZH1200" s="22"/>
      <c r="KZI1200" s="22"/>
      <c r="KZJ1200" s="22"/>
      <c r="KZK1200" s="22"/>
      <c r="KZL1200" s="22"/>
      <c r="KZM1200" s="22"/>
      <c r="KZN1200" s="22"/>
      <c r="KZO1200" s="22"/>
      <c r="KZP1200" s="22"/>
      <c r="KZQ1200" s="22"/>
      <c r="KZR1200" s="22"/>
      <c r="KZS1200" s="22"/>
      <c r="KZT1200" s="22"/>
      <c r="KZU1200" s="22"/>
      <c r="KZV1200" s="22"/>
      <c r="KZW1200" s="22"/>
      <c r="KZX1200" s="22"/>
      <c r="KZY1200" s="22"/>
      <c r="KZZ1200" s="22"/>
      <c r="LAA1200" s="22"/>
      <c r="LAB1200" s="22"/>
      <c r="LAC1200" s="22"/>
      <c r="LAD1200" s="22"/>
      <c r="LAE1200" s="22"/>
      <c r="LAF1200" s="22"/>
      <c r="LAG1200" s="22"/>
      <c r="LAH1200" s="22"/>
      <c r="LAI1200" s="22"/>
      <c r="LAJ1200" s="22"/>
      <c r="LAK1200" s="22"/>
      <c r="LAL1200" s="22"/>
      <c r="LAM1200" s="22"/>
      <c r="LAN1200" s="22"/>
      <c r="LAO1200" s="22"/>
      <c r="LAP1200" s="22"/>
      <c r="LAQ1200" s="22"/>
      <c r="LAR1200" s="22"/>
      <c r="LAS1200" s="22"/>
      <c r="LAT1200" s="22"/>
      <c r="LAU1200" s="22"/>
      <c r="LAV1200" s="22"/>
      <c r="LAW1200" s="22"/>
      <c r="LAX1200" s="22"/>
      <c r="LAY1200" s="22"/>
      <c r="LAZ1200" s="22"/>
      <c r="LBA1200" s="22"/>
      <c r="LBB1200" s="22"/>
      <c r="LBC1200" s="22"/>
      <c r="LBD1200" s="22"/>
      <c r="LBE1200" s="22"/>
      <c r="LBF1200" s="22"/>
      <c r="LBG1200" s="22"/>
      <c r="LBH1200" s="22"/>
      <c r="LBI1200" s="22"/>
      <c r="LBJ1200" s="22"/>
      <c r="LBK1200" s="22"/>
      <c r="LBL1200" s="22"/>
      <c r="LBM1200" s="22"/>
      <c r="LBN1200" s="22"/>
      <c r="LBO1200" s="22"/>
      <c r="LBP1200" s="22"/>
      <c r="LBQ1200" s="22"/>
      <c r="LBR1200" s="22"/>
      <c r="LBS1200" s="22"/>
      <c r="LBT1200" s="22"/>
      <c r="LBU1200" s="22"/>
      <c r="LBV1200" s="22"/>
      <c r="LBW1200" s="22"/>
      <c r="LBX1200" s="22"/>
      <c r="LBY1200" s="22"/>
      <c r="LBZ1200" s="22"/>
      <c r="LCA1200" s="22"/>
      <c r="LCB1200" s="22"/>
      <c r="LCC1200" s="22"/>
      <c r="LCD1200" s="22"/>
      <c r="LCE1200" s="22"/>
      <c r="LCF1200" s="22"/>
      <c r="LCG1200" s="22"/>
      <c r="LCH1200" s="22"/>
      <c r="LCI1200" s="22"/>
      <c r="LCJ1200" s="22"/>
      <c r="LCK1200" s="22"/>
      <c r="LCL1200" s="22"/>
      <c r="LCM1200" s="22"/>
      <c r="LCN1200" s="22"/>
      <c r="LCO1200" s="22"/>
      <c r="LCP1200" s="22"/>
      <c r="LCQ1200" s="22"/>
      <c r="LCR1200" s="22"/>
      <c r="LCS1200" s="22"/>
      <c r="LCT1200" s="22"/>
      <c r="LCU1200" s="22"/>
      <c r="LCV1200" s="22"/>
      <c r="LCW1200" s="22"/>
      <c r="LCX1200" s="22"/>
      <c r="LCY1200" s="22"/>
      <c r="LCZ1200" s="22"/>
      <c r="LDA1200" s="22"/>
      <c r="LDB1200" s="22"/>
      <c r="LDC1200" s="22"/>
      <c r="LDD1200" s="22"/>
      <c r="LDE1200" s="22"/>
      <c r="LDF1200" s="22"/>
      <c r="LDG1200" s="22"/>
      <c r="LDH1200" s="22"/>
      <c r="LDI1200" s="22"/>
      <c r="LDJ1200" s="22"/>
      <c r="LDK1200" s="22"/>
      <c r="LDL1200" s="22"/>
      <c r="LDM1200" s="22"/>
      <c r="LDN1200" s="22"/>
      <c r="LDO1200" s="22"/>
      <c r="LDP1200" s="22"/>
      <c r="LDQ1200" s="22"/>
      <c r="LDR1200" s="22"/>
      <c r="LDS1200" s="22"/>
      <c r="LDT1200" s="22"/>
      <c r="LDU1200" s="22"/>
      <c r="LDV1200" s="22"/>
      <c r="LDW1200" s="22"/>
      <c r="LDX1200" s="22"/>
      <c r="LDY1200" s="22"/>
      <c r="LDZ1200" s="22"/>
      <c r="LEA1200" s="22"/>
      <c r="LEB1200" s="22"/>
      <c r="LEC1200" s="22"/>
      <c r="LED1200" s="22"/>
      <c r="LEE1200" s="22"/>
      <c r="LEF1200" s="22"/>
      <c r="LEG1200" s="22"/>
      <c r="LEH1200" s="22"/>
      <c r="LEI1200" s="22"/>
      <c r="LEJ1200" s="22"/>
      <c r="LEK1200" s="22"/>
      <c r="LEL1200" s="22"/>
      <c r="LEM1200" s="22"/>
      <c r="LEN1200" s="22"/>
      <c r="LEO1200" s="22"/>
      <c r="LEP1200" s="22"/>
      <c r="LEQ1200" s="22"/>
      <c r="LER1200" s="22"/>
      <c r="LES1200" s="22"/>
      <c r="LET1200" s="22"/>
      <c r="LEU1200" s="22"/>
      <c r="LEV1200" s="22"/>
      <c r="LEW1200" s="22"/>
      <c r="LEX1200" s="22"/>
      <c r="LEY1200" s="22"/>
      <c r="LEZ1200" s="22"/>
      <c r="LFA1200" s="22"/>
      <c r="LFB1200" s="22"/>
      <c r="LFC1200" s="22"/>
      <c r="LFD1200" s="22"/>
      <c r="LFE1200" s="22"/>
      <c r="LFF1200" s="22"/>
      <c r="LFG1200" s="22"/>
      <c r="LFH1200" s="22"/>
      <c r="LFI1200" s="22"/>
      <c r="LFJ1200" s="22"/>
      <c r="LFK1200" s="22"/>
      <c r="LFL1200" s="22"/>
      <c r="LFM1200" s="22"/>
      <c r="LFN1200" s="22"/>
      <c r="LFO1200" s="22"/>
      <c r="LFP1200" s="22"/>
      <c r="LFQ1200" s="22"/>
      <c r="LFR1200" s="22"/>
      <c r="LFS1200" s="22"/>
      <c r="LFT1200" s="22"/>
      <c r="LFU1200" s="22"/>
      <c r="LFV1200" s="22"/>
      <c r="LFW1200" s="22"/>
      <c r="LFX1200" s="22"/>
      <c r="LFY1200" s="22"/>
      <c r="LFZ1200" s="22"/>
      <c r="LGA1200" s="22"/>
      <c r="LGB1200" s="22"/>
      <c r="LGC1200" s="22"/>
      <c r="LGD1200" s="22"/>
      <c r="LGE1200" s="22"/>
      <c r="LGF1200" s="22"/>
      <c r="LGG1200" s="22"/>
      <c r="LGH1200" s="22"/>
      <c r="LGI1200" s="22"/>
      <c r="LGJ1200" s="22"/>
      <c r="LGK1200" s="22"/>
      <c r="LGL1200" s="22"/>
      <c r="LGM1200" s="22"/>
      <c r="LGN1200" s="22"/>
      <c r="LGO1200" s="22"/>
      <c r="LGP1200" s="22"/>
      <c r="LGQ1200" s="22"/>
      <c r="LGR1200" s="22"/>
      <c r="LGS1200" s="22"/>
      <c r="LGT1200" s="22"/>
      <c r="LGU1200" s="22"/>
      <c r="LGV1200" s="22"/>
      <c r="LGW1200" s="22"/>
      <c r="LGX1200" s="22"/>
      <c r="LGY1200" s="22"/>
      <c r="LGZ1200" s="22"/>
      <c r="LHA1200" s="22"/>
      <c r="LHB1200" s="22"/>
      <c r="LHC1200" s="22"/>
      <c r="LHD1200" s="22"/>
      <c r="LHE1200" s="22"/>
      <c r="LHF1200" s="22"/>
      <c r="LHG1200" s="22"/>
      <c r="LHH1200" s="22"/>
      <c r="LHI1200" s="22"/>
      <c r="LHJ1200" s="22"/>
      <c r="LHK1200" s="22"/>
      <c r="LHL1200" s="22"/>
      <c r="LHM1200" s="22"/>
      <c r="LHN1200" s="22"/>
      <c r="LHO1200" s="22"/>
      <c r="LHP1200" s="22"/>
      <c r="LHQ1200" s="22"/>
      <c r="LHR1200" s="22"/>
      <c r="LHS1200" s="22"/>
      <c r="LHT1200" s="22"/>
      <c r="LHU1200" s="22"/>
      <c r="LHV1200" s="22"/>
      <c r="LHW1200" s="22"/>
      <c r="LHX1200" s="22"/>
      <c r="LHY1200" s="22"/>
      <c r="LHZ1200" s="22"/>
      <c r="LIA1200" s="22"/>
      <c r="LIB1200" s="22"/>
      <c r="LIC1200" s="22"/>
      <c r="LID1200" s="22"/>
      <c r="LIE1200" s="22"/>
      <c r="LIF1200" s="22"/>
      <c r="LIG1200" s="22"/>
      <c r="LIH1200" s="22"/>
      <c r="LII1200" s="22"/>
      <c r="LIJ1200" s="22"/>
      <c r="LIK1200" s="22"/>
      <c r="LIL1200" s="22"/>
      <c r="LIM1200" s="22"/>
      <c r="LIN1200" s="22"/>
      <c r="LIO1200" s="22"/>
      <c r="LIP1200" s="22"/>
      <c r="LIQ1200" s="22"/>
      <c r="LIR1200" s="22"/>
      <c r="LIS1200" s="22"/>
      <c r="LIT1200" s="22"/>
      <c r="LIU1200" s="22"/>
      <c r="LIV1200" s="22"/>
      <c r="LIW1200" s="22"/>
      <c r="LIX1200" s="22"/>
      <c r="LIY1200" s="22"/>
      <c r="LIZ1200" s="22"/>
      <c r="LJA1200" s="22"/>
      <c r="LJB1200" s="22"/>
      <c r="LJC1200" s="22"/>
      <c r="LJD1200" s="22"/>
      <c r="LJE1200" s="22"/>
      <c r="LJF1200" s="22"/>
      <c r="LJG1200" s="22"/>
      <c r="LJH1200" s="22"/>
      <c r="LJI1200" s="22"/>
      <c r="LJJ1200" s="22"/>
      <c r="LJK1200" s="22"/>
      <c r="LJL1200" s="22"/>
      <c r="LJM1200" s="22"/>
      <c r="LJN1200" s="22"/>
      <c r="LJO1200" s="22"/>
      <c r="LJP1200" s="22"/>
      <c r="LJQ1200" s="22"/>
      <c r="LJR1200" s="22"/>
      <c r="LJS1200" s="22"/>
      <c r="LJT1200" s="22"/>
      <c r="LJU1200" s="22"/>
      <c r="LJV1200" s="22"/>
      <c r="LJW1200" s="22"/>
      <c r="LJX1200" s="22"/>
      <c r="LJY1200" s="22"/>
      <c r="LJZ1200" s="22"/>
      <c r="LKA1200" s="22"/>
      <c r="LKB1200" s="22"/>
      <c r="LKC1200" s="22"/>
      <c r="LKD1200" s="22"/>
      <c r="LKE1200" s="22"/>
      <c r="LKF1200" s="22"/>
      <c r="LKG1200" s="22"/>
      <c r="LKH1200" s="22"/>
      <c r="LKI1200" s="22"/>
      <c r="LKJ1200" s="22"/>
      <c r="LKK1200" s="22"/>
      <c r="LKL1200" s="22"/>
      <c r="LKM1200" s="22"/>
      <c r="LKN1200" s="22"/>
      <c r="LKO1200" s="22"/>
      <c r="LKP1200" s="22"/>
      <c r="LKQ1200" s="22"/>
      <c r="LKR1200" s="22"/>
      <c r="LKS1200" s="22"/>
      <c r="LKT1200" s="22"/>
      <c r="LKU1200" s="22"/>
      <c r="LKV1200" s="22"/>
      <c r="LKW1200" s="22"/>
      <c r="LKX1200" s="22"/>
      <c r="LKY1200" s="22"/>
      <c r="LKZ1200" s="22"/>
      <c r="LLA1200" s="22"/>
      <c r="LLB1200" s="22"/>
      <c r="LLC1200" s="22"/>
      <c r="LLD1200" s="22"/>
      <c r="LLE1200" s="22"/>
      <c r="LLF1200" s="22"/>
      <c r="LLG1200" s="22"/>
      <c r="LLH1200" s="22"/>
      <c r="LLI1200" s="22"/>
      <c r="LLJ1200" s="22"/>
      <c r="LLK1200" s="22"/>
      <c r="LLL1200" s="22"/>
      <c r="LLM1200" s="22"/>
      <c r="LLN1200" s="22"/>
      <c r="LLO1200" s="22"/>
      <c r="LLP1200" s="22"/>
      <c r="LLQ1200" s="22"/>
      <c r="LLR1200" s="22"/>
      <c r="LLS1200" s="22"/>
      <c r="LLT1200" s="22"/>
      <c r="LLU1200" s="22"/>
      <c r="LLV1200" s="22"/>
      <c r="LLW1200" s="22"/>
      <c r="LLX1200" s="22"/>
      <c r="LLY1200" s="22"/>
      <c r="LLZ1200" s="22"/>
      <c r="LMA1200" s="22"/>
      <c r="LMB1200" s="22"/>
      <c r="LMC1200" s="22"/>
      <c r="LMD1200" s="22"/>
      <c r="LME1200" s="22"/>
      <c r="LMF1200" s="22"/>
      <c r="LMG1200" s="22"/>
      <c r="LMH1200" s="22"/>
      <c r="LMI1200" s="22"/>
      <c r="LMJ1200" s="22"/>
      <c r="LMK1200" s="22"/>
      <c r="LML1200" s="22"/>
      <c r="LMM1200" s="22"/>
      <c r="LMN1200" s="22"/>
      <c r="LMO1200" s="22"/>
      <c r="LMP1200" s="22"/>
      <c r="LMQ1200" s="22"/>
      <c r="LMR1200" s="22"/>
      <c r="LMS1200" s="22"/>
      <c r="LMT1200" s="22"/>
      <c r="LMU1200" s="22"/>
      <c r="LMV1200" s="22"/>
      <c r="LMW1200" s="22"/>
      <c r="LMX1200" s="22"/>
      <c r="LMY1200" s="22"/>
      <c r="LMZ1200" s="22"/>
      <c r="LNA1200" s="22"/>
      <c r="LNB1200" s="22"/>
      <c r="LNC1200" s="22"/>
      <c r="LND1200" s="22"/>
      <c r="LNE1200" s="22"/>
      <c r="LNF1200" s="22"/>
      <c r="LNG1200" s="22"/>
      <c r="LNH1200" s="22"/>
      <c r="LNI1200" s="22"/>
      <c r="LNJ1200" s="22"/>
      <c r="LNK1200" s="22"/>
      <c r="LNL1200" s="22"/>
      <c r="LNM1200" s="22"/>
      <c r="LNN1200" s="22"/>
      <c r="LNO1200" s="22"/>
      <c r="LNP1200" s="22"/>
      <c r="LNQ1200" s="22"/>
      <c r="LNR1200" s="22"/>
      <c r="LNS1200" s="22"/>
      <c r="LNT1200" s="22"/>
      <c r="LNU1200" s="22"/>
      <c r="LNV1200" s="22"/>
      <c r="LNW1200" s="22"/>
      <c r="LNX1200" s="22"/>
      <c r="LNY1200" s="22"/>
      <c r="LNZ1200" s="22"/>
      <c r="LOA1200" s="22"/>
      <c r="LOB1200" s="22"/>
      <c r="LOC1200" s="22"/>
      <c r="LOD1200" s="22"/>
      <c r="LOE1200" s="22"/>
      <c r="LOF1200" s="22"/>
      <c r="LOG1200" s="22"/>
      <c r="LOH1200" s="22"/>
      <c r="LOI1200" s="22"/>
      <c r="LOJ1200" s="22"/>
      <c r="LOK1200" s="22"/>
      <c r="LOL1200" s="22"/>
      <c r="LOM1200" s="22"/>
      <c r="LON1200" s="22"/>
      <c r="LOO1200" s="22"/>
      <c r="LOP1200" s="22"/>
      <c r="LOQ1200" s="22"/>
      <c r="LOR1200" s="22"/>
      <c r="LOS1200" s="22"/>
      <c r="LOT1200" s="22"/>
      <c r="LOU1200" s="22"/>
      <c r="LOV1200" s="22"/>
      <c r="LOW1200" s="22"/>
      <c r="LOX1200" s="22"/>
      <c r="LOY1200" s="22"/>
      <c r="LOZ1200" s="22"/>
      <c r="LPA1200" s="22"/>
      <c r="LPB1200" s="22"/>
      <c r="LPC1200" s="22"/>
      <c r="LPD1200" s="22"/>
      <c r="LPE1200" s="22"/>
      <c r="LPF1200" s="22"/>
      <c r="LPG1200" s="22"/>
      <c r="LPH1200" s="22"/>
      <c r="LPI1200" s="22"/>
      <c r="LPJ1200" s="22"/>
      <c r="LPK1200" s="22"/>
      <c r="LPL1200" s="22"/>
      <c r="LPM1200" s="22"/>
      <c r="LPN1200" s="22"/>
      <c r="LPO1200" s="22"/>
      <c r="LPP1200" s="22"/>
      <c r="LPQ1200" s="22"/>
      <c r="LPR1200" s="22"/>
      <c r="LPS1200" s="22"/>
      <c r="LPT1200" s="22"/>
      <c r="LPU1200" s="22"/>
      <c r="LPV1200" s="22"/>
      <c r="LPW1200" s="22"/>
      <c r="LPX1200" s="22"/>
      <c r="LPY1200" s="22"/>
      <c r="LPZ1200" s="22"/>
      <c r="LQA1200" s="22"/>
      <c r="LQB1200" s="22"/>
      <c r="LQC1200" s="22"/>
      <c r="LQD1200" s="22"/>
      <c r="LQE1200" s="22"/>
      <c r="LQF1200" s="22"/>
      <c r="LQG1200" s="22"/>
      <c r="LQH1200" s="22"/>
      <c r="LQI1200" s="22"/>
      <c r="LQJ1200" s="22"/>
      <c r="LQK1200" s="22"/>
      <c r="LQL1200" s="22"/>
      <c r="LQM1200" s="22"/>
      <c r="LQN1200" s="22"/>
      <c r="LQO1200" s="22"/>
      <c r="LQP1200" s="22"/>
      <c r="LQQ1200" s="22"/>
      <c r="LQR1200" s="22"/>
      <c r="LQS1200" s="22"/>
      <c r="LQT1200" s="22"/>
      <c r="LQU1200" s="22"/>
      <c r="LQV1200" s="22"/>
      <c r="LQW1200" s="22"/>
      <c r="LQX1200" s="22"/>
      <c r="LQY1200" s="22"/>
      <c r="LQZ1200" s="22"/>
      <c r="LRA1200" s="22"/>
      <c r="LRB1200" s="22"/>
      <c r="LRC1200" s="22"/>
      <c r="LRD1200" s="22"/>
      <c r="LRE1200" s="22"/>
      <c r="LRF1200" s="22"/>
      <c r="LRG1200" s="22"/>
      <c r="LRH1200" s="22"/>
      <c r="LRI1200" s="22"/>
      <c r="LRJ1200" s="22"/>
      <c r="LRK1200" s="22"/>
      <c r="LRL1200" s="22"/>
      <c r="LRM1200" s="22"/>
      <c r="LRN1200" s="22"/>
      <c r="LRO1200" s="22"/>
      <c r="LRP1200" s="22"/>
      <c r="LRQ1200" s="22"/>
      <c r="LRR1200" s="22"/>
      <c r="LRS1200" s="22"/>
      <c r="LRT1200" s="22"/>
      <c r="LRU1200" s="22"/>
      <c r="LRV1200" s="22"/>
      <c r="LRW1200" s="22"/>
      <c r="LRX1200" s="22"/>
      <c r="LRY1200" s="22"/>
      <c r="LRZ1200" s="22"/>
      <c r="LSA1200" s="22"/>
      <c r="LSB1200" s="22"/>
      <c r="LSC1200" s="22"/>
      <c r="LSD1200" s="22"/>
      <c r="LSE1200" s="22"/>
      <c r="LSF1200" s="22"/>
      <c r="LSG1200" s="22"/>
      <c r="LSH1200" s="22"/>
      <c r="LSI1200" s="22"/>
      <c r="LSJ1200" s="22"/>
      <c r="LSK1200" s="22"/>
      <c r="LSL1200" s="22"/>
      <c r="LSM1200" s="22"/>
      <c r="LSN1200" s="22"/>
      <c r="LSO1200" s="22"/>
      <c r="LSP1200" s="22"/>
      <c r="LSQ1200" s="22"/>
      <c r="LSR1200" s="22"/>
      <c r="LSS1200" s="22"/>
      <c r="LST1200" s="22"/>
      <c r="LSU1200" s="22"/>
      <c r="LSV1200" s="22"/>
      <c r="LSW1200" s="22"/>
      <c r="LSX1200" s="22"/>
      <c r="LSY1200" s="22"/>
      <c r="LSZ1200" s="22"/>
      <c r="LTA1200" s="22"/>
      <c r="LTB1200" s="22"/>
      <c r="LTC1200" s="22"/>
      <c r="LTD1200" s="22"/>
      <c r="LTE1200" s="22"/>
      <c r="LTF1200" s="22"/>
      <c r="LTG1200" s="22"/>
      <c r="LTH1200" s="22"/>
      <c r="LTI1200" s="22"/>
      <c r="LTJ1200" s="22"/>
      <c r="LTK1200" s="22"/>
      <c r="LTL1200" s="22"/>
      <c r="LTM1200" s="22"/>
      <c r="LTN1200" s="22"/>
      <c r="LTO1200" s="22"/>
      <c r="LTP1200" s="22"/>
      <c r="LTQ1200" s="22"/>
      <c r="LTR1200" s="22"/>
      <c r="LTS1200" s="22"/>
      <c r="LTT1200" s="22"/>
      <c r="LTU1200" s="22"/>
      <c r="LTV1200" s="22"/>
      <c r="LTW1200" s="22"/>
      <c r="LTX1200" s="22"/>
      <c r="LTY1200" s="22"/>
      <c r="LTZ1200" s="22"/>
      <c r="LUA1200" s="22"/>
      <c r="LUB1200" s="22"/>
      <c r="LUC1200" s="22"/>
      <c r="LUD1200" s="22"/>
      <c r="LUE1200" s="22"/>
      <c r="LUF1200" s="22"/>
      <c r="LUG1200" s="22"/>
      <c r="LUH1200" s="22"/>
      <c r="LUI1200" s="22"/>
      <c r="LUJ1200" s="22"/>
      <c r="LUK1200" s="22"/>
      <c r="LUL1200" s="22"/>
      <c r="LUM1200" s="22"/>
      <c r="LUN1200" s="22"/>
      <c r="LUO1200" s="22"/>
      <c r="LUP1200" s="22"/>
      <c r="LUQ1200" s="22"/>
      <c r="LUR1200" s="22"/>
      <c r="LUS1200" s="22"/>
      <c r="LUT1200" s="22"/>
      <c r="LUU1200" s="22"/>
      <c r="LUV1200" s="22"/>
      <c r="LUW1200" s="22"/>
      <c r="LUX1200" s="22"/>
      <c r="LUY1200" s="22"/>
      <c r="LUZ1200" s="22"/>
      <c r="LVA1200" s="22"/>
      <c r="LVB1200" s="22"/>
      <c r="LVC1200" s="22"/>
      <c r="LVD1200" s="22"/>
      <c r="LVE1200" s="22"/>
      <c r="LVF1200" s="22"/>
      <c r="LVG1200" s="22"/>
      <c r="LVH1200" s="22"/>
      <c r="LVI1200" s="22"/>
      <c r="LVJ1200" s="22"/>
      <c r="LVK1200" s="22"/>
      <c r="LVL1200" s="22"/>
      <c r="LVM1200" s="22"/>
      <c r="LVN1200" s="22"/>
      <c r="LVO1200" s="22"/>
      <c r="LVP1200" s="22"/>
      <c r="LVQ1200" s="22"/>
      <c r="LVR1200" s="22"/>
      <c r="LVS1200" s="22"/>
      <c r="LVT1200" s="22"/>
      <c r="LVU1200" s="22"/>
      <c r="LVV1200" s="22"/>
      <c r="LVW1200" s="22"/>
      <c r="LVX1200" s="22"/>
      <c r="LVY1200" s="22"/>
      <c r="LVZ1200" s="22"/>
      <c r="LWA1200" s="22"/>
      <c r="LWB1200" s="22"/>
      <c r="LWC1200" s="22"/>
      <c r="LWD1200" s="22"/>
      <c r="LWE1200" s="22"/>
      <c r="LWF1200" s="22"/>
      <c r="LWG1200" s="22"/>
      <c r="LWH1200" s="22"/>
      <c r="LWI1200" s="22"/>
      <c r="LWJ1200" s="22"/>
      <c r="LWK1200" s="22"/>
      <c r="LWL1200" s="22"/>
      <c r="LWM1200" s="22"/>
      <c r="LWN1200" s="22"/>
      <c r="LWO1200" s="22"/>
      <c r="LWP1200" s="22"/>
      <c r="LWQ1200" s="22"/>
      <c r="LWR1200" s="22"/>
      <c r="LWS1200" s="22"/>
      <c r="LWT1200" s="22"/>
      <c r="LWU1200" s="22"/>
      <c r="LWV1200" s="22"/>
      <c r="LWW1200" s="22"/>
      <c r="LWX1200" s="22"/>
      <c r="LWY1200" s="22"/>
      <c r="LWZ1200" s="22"/>
      <c r="LXA1200" s="22"/>
      <c r="LXB1200" s="22"/>
      <c r="LXC1200" s="22"/>
      <c r="LXD1200" s="22"/>
      <c r="LXE1200" s="22"/>
      <c r="LXF1200" s="22"/>
      <c r="LXG1200" s="22"/>
      <c r="LXH1200" s="22"/>
      <c r="LXI1200" s="22"/>
      <c r="LXJ1200" s="22"/>
      <c r="LXK1200" s="22"/>
      <c r="LXL1200" s="22"/>
      <c r="LXM1200" s="22"/>
      <c r="LXN1200" s="22"/>
      <c r="LXO1200" s="22"/>
      <c r="LXP1200" s="22"/>
      <c r="LXQ1200" s="22"/>
      <c r="LXR1200" s="22"/>
      <c r="LXS1200" s="22"/>
      <c r="LXT1200" s="22"/>
      <c r="LXU1200" s="22"/>
      <c r="LXV1200" s="22"/>
      <c r="LXW1200" s="22"/>
      <c r="LXX1200" s="22"/>
      <c r="LXY1200" s="22"/>
      <c r="LXZ1200" s="22"/>
      <c r="LYA1200" s="22"/>
      <c r="LYB1200" s="22"/>
      <c r="LYC1200" s="22"/>
      <c r="LYD1200" s="22"/>
      <c r="LYE1200" s="22"/>
      <c r="LYF1200" s="22"/>
      <c r="LYG1200" s="22"/>
      <c r="LYH1200" s="22"/>
      <c r="LYI1200" s="22"/>
      <c r="LYJ1200" s="22"/>
      <c r="LYK1200" s="22"/>
      <c r="LYL1200" s="22"/>
      <c r="LYM1200" s="22"/>
      <c r="LYN1200" s="22"/>
      <c r="LYO1200" s="22"/>
      <c r="LYP1200" s="22"/>
      <c r="LYQ1200" s="22"/>
      <c r="LYR1200" s="22"/>
      <c r="LYS1200" s="22"/>
      <c r="LYT1200" s="22"/>
      <c r="LYU1200" s="22"/>
      <c r="LYV1200" s="22"/>
      <c r="LYW1200" s="22"/>
      <c r="LYX1200" s="22"/>
      <c r="LYY1200" s="22"/>
      <c r="LYZ1200" s="22"/>
      <c r="LZA1200" s="22"/>
      <c r="LZB1200" s="22"/>
      <c r="LZC1200" s="22"/>
      <c r="LZD1200" s="22"/>
      <c r="LZE1200" s="22"/>
      <c r="LZF1200" s="22"/>
      <c r="LZG1200" s="22"/>
      <c r="LZH1200" s="22"/>
      <c r="LZI1200" s="22"/>
      <c r="LZJ1200" s="22"/>
      <c r="LZK1200" s="22"/>
      <c r="LZL1200" s="22"/>
      <c r="LZM1200" s="22"/>
      <c r="LZN1200" s="22"/>
      <c r="LZO1200" s="22"/>
      <c r="LZP1200" s="22"/>
      <c r="LZQ1200" s="22"/>
      <c r="LZR1200" s="22"/>
      <c r="LZS1200" s="22"/>
      <c r="LZT1200" s="22"/>
      <c r="LZU1200" s="22"/>
      <c r="LZV1200" s="22"/>
      <c r="LZW1200" s="22"/>
      <c r="LZX1200" s="22"/>
      <c r="LZY1200" s="22"/>
      <c r="LZZ1200" s="22"/>
      <c r="MAA1200" s="22"/>
      <c r="MAB1200" s="22"/>
      <c r="MAC1200" s="22"/>
      <c r="MAD1200" s="22"/>
      <c r="MAE1200" s="22"/>
      <c r="MAF1200" s="22"/>
      <c r="MAG1200" s="22"/>
      <c r="MAH1200" s="22"/>
      <c r="MAI1200" s="22"/>
      <c r="MAJ1200" s="22"/>
      <c r="MAK1200" s="22"/>
      <c r="MAL1200" s="22"/>
      <c r="MAM1200" s="22"/>
      <c r="MAN1200" s="22"/>
      <c r="MAO1200" s="22"/>
      <c r="MAP1200" s="22"/>
      <c r="MAQ1200" s="22"/>
      <c r="MAR1200" s="22"/>
      <c r="MAS1200" s="22"/>
      <c r="MAT1200" s="22"/>
      <c r="MAU1200" s="22"/>
      <c r="MAV1200" s="22"/>
      <c r="MAW1200" s="22"/>
      <c r="MAX1200" s="22"/>
      <c r="MAY1200" s="22"/>
      <c r="MAZ1200" s="22"/>
      <c r="MBA1200" s="22"/>
      <c r="MBB1200" s="22"/>
      <c r="MBC1200" s="22"/>
      <c r="MBD1200" s="22"/>
      <c r="MBE1200" s="22"/>
      <c r="MBF1200" s="22"/>
      <c r="MBG1200" s="22"/>
      <c r="MBH1200" s="22"/>
      <c r="MBI1200" s="22"/>
      <c r="MBJ1200" s="22"/>
      <c r="MBK1200" s="22"/>
      <c r="MBL1200" s="22"/>
      <c r="MBM1200" s="22"/>
      <c r="MBN1200" s="22"/>
      <c r="MBO1200" s="22"/>
      <c r="MBP1200" s="22"/>
      <c r="MBQ1200" s="22"/>
      <c r="MBR1200" s="22"/>
      <c r="MBS1200" s="22"/>
      <c r="MBT1200" s="22"/>
      <c r="MBU1200" s="22"/>
      <c r="MBV1200" s="22"/>
      <c r="MBW1200" s="22"/>
      <c r="MBX1200" s="22"/>
      <c r="MBY1200" s="22"/>
      <c r="MBZ1200" s="22"/>
      <c r="MCA1200" s="22"/>
      <c r="MCB1200" s="22"/>
      <c r="MCC1200" s="22"/>
      <c r="MCD1200" s="22"/>
      <c r="MCE1200" s="22"/>
      <c r="MCF1200" s="22"/>
      <c r="MCG1200" s="22"/>
      <c r="MCH1200" s="22"/>
      <c r="MCI1200" s="22"/>
      <c r="MCJ1200" s="22"/>
      <c r="MCK1200" s="22"/>
      <c r="MCL1200" s="22"/>
      <c r="MCM1200" s="22"/>
      <c r="MCN1200" s="22"/>
      <c r="MCO1200" s="22"/>
      <c r="MCP1200" s="22"/>
      <c r="MCQ1200" s="22"/>
      <c r="MCR1200" s="22"/>
      <c r="MCS1200" s="22"/>
      <c r="MCT1200" s="22"/>
      <c r="MCU1200" s="22"/>
      <c r="MCV1200" s="22"/>
      <c r="MCW1200" s="22"/>
      <c r="MCX1200" s="22"/>
      <c r="MCY1200" s="22"/>
      <c r="MCZ1200" s="22"/>
      <c r="MDA1200" s="22"/>
      <c r="MDB1200" s="22"/>
      <c r="MDC1200" s="22"/>
      <c r="MDD1200" s="22"/>
      <c r="MDE1200" s="22"/>
      <c r="MDF1200" s="22"/>
      <c r="MDG1200" s="22"/>
      <c r="MDH1200" s="22"/>
      <c r="MDI1200" s="22"/>
      <c r="MDJ1200" s="22"/>
      <c r="MDK1200" s="22"/>
      <c r="MDL1200" s="22"/>
      <c r="MDM1200" s="22"/>
      <c r="MDN1200" s="22"/>
      <c r="MDO1200" s="22"/>
      <c r="MDP1200" s="22"/>
      <c r="MDQ1200" s="22"/>
      <c r="MDR1200" s="22"/>
      <c r="MDS1200" s="22"/>
      <c r="MDT1200" s="22"/>
      <c r="MDU1200" s="22"/>
      <c r="MDV1200" s="22"/>
      <c r="MDW1200" s="22"/>
      <c r="MDX1200" s="22"/>
      <c r="MDY1200" s="22"/>
      <c r="MDZ1200" s="22"/>
      <c r="MEA1200" s="22"/>
      <c r="MEB1200" s="22"/>
      <c r="MEC1200" s="22"/>
      <c r="MED1200" s="22"/>
      <c r="MEE1200" s="22"/>
      <c r="MEF1200" s="22"/>
      <c r="MEG1200" s="22"/>
      <c r="MEH1200" s="22"/>
      <c r="MEI1200" s="22"/>
      <c r="MEJ1200" s="22"/>
      <c r="MEK1200" s="22"/>
      <c r="MEL1200" s="22"/>
      <c r="MEM1200" s="22"/>
      <c r="MEN1200" s="22"/>
      <c r="MEO1200" s="22"/>
      <c r="MEP1200" s="22"/>
      <c r="MEQ1200" s="22"/>
      <c r="MER1200" s="22"/>
      <c r="MES1200" s="22"/>
      <c r="MET1200" s="22"/>
      <c r="MEU1200" s="22"/>
      <c r="MEV1200" s="22"/>
      <c r="MEW1200" s="22"/>
      <c r="MEX1200" s="22"/>
      <c r="MEY1200" s="22"/>
      <c r="MEZ1200" s="22"/>
      <c r="MFA1200" s="22"/>
      <c r="MFB1200" s="22"/>
      <c r="MFC1200" s="22"/>
      <c r="MFD1200" s="22"/>
      <c r="MFE1200" s="22"/>
      <c r="MFF1200" s="22"/>
      <c r="MFG1200" s="22"/>
      <c r="MFH1200" s="22"/>
      <c r="MFI1200" s="22"/>
      <c r="MFJ1200" s="22"/>
      <c r="MFK1200" s="22"/>
      <c r="MFL1200" s="22"/>
      <c r="MFM1200" s="22"/>
      <c r="MFN1200" s="22"/>
      <c r="MFO1200" s="22"/>
      <c r="MFP1200" s="22"/>
      <c r="MFQ1200" s="22"/>
      <c r="MFR1200" s="22"/>
      <c r="MFS1200" s="22"/>
      <c r="MFT1200" s="22"/>
      <c r="MFU1200" s="22"/>
      <c r="MFV1200" s="22"/>
      <c r="MFW1200" s="22"/>
      <c r="MFX1200" s="22"/>
      <c r="MFY1200" s="22"/>
      <c r="MFZ1200" s="22"/>
      <c r="MGA1200" s="22"/>
      <c r="MGB1200" s="22"/>
      <c r="MGC1200" s="22"/>
      <c r="MGD1200" s="22"/>
      <c r="MGE1200" s="22"/>
      <c r="MGF1200" s="22"/>
      <c r="MGG1200" s="22"/>
      <c r="MGH1200" s="22"/>
      <c r="MGI1200" s="22"/>
      <c r="MGJ1200" s="22"/>
      <c r="MGK1200" s="22"/>
      <c r="MGL1200" s="22"/>
      <c r="MGM1200" s="22"/>
      <c r="MGN1200" s="22"/>
      <c r="MGO1200" s="22"/>
      <c r="MGP1200" s="22"/>
      <c r="MGQ1200" s="22"/>
      <c r="MGR1200" s="22"/>
      <c r="MGS1200" s="22"/>
      <c r="MGT1200" s="22"/>
      <c r="MGU1200" s="22"/>
      <c r="MGV1200" s="22"/>
      <c r="MGW1200" s="22"/>
      <c r="MGX1200" s="22"/>
      <c r="MGY1200" s="22"/>
      <c r="MGZ1200" s="22"/>
      <c r="MHA1200" s="22"/>
      <c r="MHB1200" s="22"/>
      <c r="MHC1200" s="22"/>
      <c r="MHD1200" s="22"/>
      <c r="MHE1200" s="22"/>
      <c r="MHF1200" s="22"/>
      <c r="MHG1200" s="22"/>
      <c r="MHH1200" s="22"/>
      <c r="MHI1200" s="22"/>
      <c r="MHJ1200" s="22"/>
      <c r="MHK1200" s="22"/>
      <c r="MHL1200" s="22"/>
      <c r="MHM1200" s="22"/>
      <c r="MHN1200" s="22"/>
      <c r="MHO1200" s="22"/>
      <c r="MHP1200" s="22"/>
      <c r="MHQ1200" s="22"/>
      <c r="MHR1200" s="22"/>
      <c r="MHS1200" s="22"/>
      <c r="MHT1200" s="22"/>
      <c r="MHU1200" s="22"/>
      <c r="MHV1200" s="22"/>
      <c r="MHW1200" s="22"/>
      <c r="MHX1200" s="22"/>
      <c r="MHY1200" s="22"/>
      <c r="MHZ1200" s="22"/>
      <c r="MIA1200" s="22"/>
      <c r="MIB1200" s="22"/>
      <c r="MIC1200" s="22"/>
      <c r="MID1200" s="22"/>
      <c r="MIE1200" s="22"/>
      <c r="MIF1200" s="22"/>
      <c r="MIG1200" s="22"/>
      <c r="MIH1200" s="22"/>
      <c r="MII1200" s="22"/>
      <c r="MIJ1200" s="22"/>
      <c r="MIK1200" s="22"/>
      <c r="MIL1200" s="22"/>
      <c r="MIM1200" s="22"/>
      <c r="MIN1200" s="22"/>
      <c r="MIO1200" s="22"/>
      <c r="MIP1200" s="22"/>
      <c r="MIQ1200" s="22"/>
      <c r="MIR1200" s="22"/>
      <c r="MIS1200" s="22"/>
      <c r="MIT1200" s="22"/>
      <c r="MIU1200" s="22"/>
      <c r="MIV1200" s="22"/>
      <c r="MIW1200" s="22"/>
      <c r="MIX1200" s="22"/>
      <c r="MIY1200" s="22"/>
      <c r="MIZ1200" s="22"/>
      <c r="MJA1200" s="22"/>
      <c r="MJB1200" s="22"/>
      <c r="MJC1200" s="22"/>
      <c r="MJD1200" s="22"/>
      <c r="MJE1200" s="22"/>
      <c r="MJF1200" s="22"/>
      <c r="MJG1200" s="22"/>
      <c r="MJH1200" s="22"/>
      <c r="MJI1200" s="22"/>
      <c r="MJJ1200" s="22"/>
      <c r="MJK1200" s="22"/>
      <c r="MJL1200" s="22"/>
      <c r="MJM1200" s="22"/>
      <c r="MJN1200" s="22"/>
      <c r="MJO1200" s="22"/>
      <c r="MJP1200" s="22"/>
      <c r="MJQ1200" s="22"/>
      <c r="MJR1200" s="22"/>
      <c r="MJS1200" s="22"/>
      <c r="MJT1200" s="22"/>
      <c r="MJU1200" s="22"/>
      <c r="MJV1200" s="22"/>
      <c r="MJW1200" s="22"/>
      <c r="MJX1200" s="22"/>
      <c r="MJY1200" s="22"/>
      <c r="MJZ1200" s="22"/>
      <c r="MKA1200" s="22"/>
      <c r="MKB1200" s="22"/>
      <c r="MKC1200" s="22"/>
      <c r="MKD1200" s="22"/>
      <c r="MKE1200" s="22"/>
      <c r="MKF1200" s="22"/>
      <c r="MKG1200" s="22"/>
      <c r="MKH1200" s="22"/>
      <c r="MKI1200" s="22"/>
      <c r="MKJ1200" s="22"/>
      <c r="MKK1200" s="22"/>
      <c r="MKL1200" s="22"/>
      <c r="MKM1200" s="22"/>
      <c r="MKN1200" s="22"/>
      <c r="MKO1200" s="22"/>
      <c r="MKP1200" s="22"/>
      <c r="MKQ1200" s="22"/>
      <c r="MKR1200" s="22"/>
      <c r="MKS1200" s="22"/>
      <c r="MKT1200" s="22"/>
      <c r="MKU1200" s="22"/>
      <c r="MKV1200" s="22"/>
      <c r="MKW1200" s="22"/>
      <c r="MKX1200" s="22"/>
      <c r="MKY1200" s="22"/>
      <c r="MKZ1200" s="22"/>
      <c r="MLA1200" s="22"/>
      <c r="MLB1200" s="22"/>
      <c r="MLC1200" s="22"/>
      <c r="MLD1200" s="22"/>
      <c r="MLE1200" s="22"/>
      <c r="MLF1200" s="22"/>
      <c r="MLG1200" s="22"/>
      <c r="MLH1200" s="22"/>
      <c r="MLI1200" s="22"/>
      <c r="MLJ1200" s="22"/>
      <c r="MLK1200" s="22"/>
      <c r="MLL1200" s="22"/>
      <c r="MLM1200" s="22"/>
      <c r="MLN1200" s="22"/>
      <c r="MLO1200" s="22"/>
      <c r="MLP1200" s="22"/>
      <c r="MLQ1200" s="22"/>
      <c r="MLR1200" s="22"/>
      <c r="MLS1200" s="22"/>
      <c r="MLT1200" s="22"/>
      <c r="MLU1200" s="22"/>
      <c r="MLV1200" s="22"/>
      <c r="MLW1200" s="22"/>
      <c r="MLX1200" s="22"/>
      <c r="MLY1200" s="22"/>
      <c r="MLZ1200" s="22"/>
      <c r="MMA1200" s="22"/>
      <c r="MMB1200" s="22"/>
      <c r="MMC1200" s="22"/>
      <c r="MMD1200" s="22"/>
      <c r="MME1200" s="22"/>
      <c r="MMF1200" s="22"/>
      <c r="MMG1200" s="22"/>
      <c r="MMH1200" s="22"/>
      <c r="MMI1200" s="22"/>
      <c r="MMJ1200" s="22"/>
      <c r="MMK1200" s="22"/>
      <c r="MML1200" s="22"/>
      <c r="MMM1200" s="22"/>
      <c r="MMN1200" s="22"/>
      <c r="MMO1200" s="22"/>
      <c r="MMP1200" s="22"/>
      <c r="MMQ1200" s="22"/>
      <c r="MMR1200" s="22"/>
      <c r="MMS1200" s="22"/>
      <c r="MMT1200" s="22"/>
      <c r="MMU1200" s="22"/>
      <c r="MMV1200" s="22"/>
      <c r="MMW1200" s="22"/>
      <c r="MMX1200" s="22"/>
      <c r="MMY1200" s="22"/>
      <c r="MMZ1200" s="22"/>
      <c r="MNA1200" s="22"/>
      <c r="MNB1200" s="22"/>
      <c r="MNC1200" s="22"/>
      <c r="MND1200" s="22"/>
      <c r="MNE1200" s="22"/>
      <c r="MNF1200" s="22"/>
      <c r="MNG1200" s="22"/>
      <c r="MNH1200" s="22"/>
      <c r="MNI1200" s="22"/>
      <c r="MNJ1200" s="22"/>
      <c r="MNK1200" s="22"/>
      <c r="MNL1200" s="22"/>
      <c r="MNM1200" s="22"/>
      <c r="MNN1200" s="22"/>
      <c r="MNO1200" s="22"/>
      <c r="MNP1200" s="22"/>
      <c r="MNQ1200" s="22"/>
      <c r="MNR1200" s="22"/>
      <c r="MNS1200" s="22"/>
      <c r="MNT1200" s="22"/>
      <c r="MNU1200" s="22"/>
      <c r="MNV1200" s="22"/>
      <c r="MNW1200" s="22"/>
      <c r="MNX1200" s="22"/>
      <c r="MNY1200" s="22"/>
      <c r="MNZ1200" s="22"/>
      <c r="MOA1200" s="22"/>
      <c r="MOB1200" s="22"/>
      <c r="MOC1200" s="22"/>
      <c r="MOD1200" s="22"/>
      <c r="MOE1200" s="22"/>
      <c r="MOF1200" s="22"/>
      <c r="MOG1200" s="22"/>
      <c r="MOH1200" s="22"/>
      <c r="MOI1200" s="22"/>
      <c r="MOJ1200" s="22"/>
      <c r="MOK1200" s="22"/>
      <c r="MOL1200" s="22"/>
      <c r="MOM1200" s="22"/>
      <c r="MON1200" s="22"/>
      <c r="MOO1200" s="22"/>
      <c r="MOP1200" s="22"/>
      <c r="MOQ1200" s="22"/>
      <c r="MOR1200" s="22"/>
      <c r="MOS1200" s="22"/>
      <c r="MOT1200" s="22"/>
      <c r="MOU1200" s="22"/>
      <c r="MOV1200" s="22"/>
      <c r="MOW1200" s="22"/>
      <c r="MOX1200" s="22"/>
      <c r="MOY1200" s="22"/>
      <c r="MOZ1200" s="22"/>
      <c r="MPA1200" s="22"/>
      <c r="MPB1200" s="22"/>
      <c r="MPC1200" s="22"/>
      <c r="MPD1200" s="22"/>
      <c r="MPE1200" s="22"/>
      <c r="MPF1200" s="22"/>
      <c r="MPG1200" s="22"/>
      <c r="MPH1200" s="22"/>
      <c r="MPI1200" s="22"/>
      <c r="MPJ1200" s="22"/>
      <c r="MPK1200" s="22"/>
      <c r="MPL1200" s="22"/>
      <c r="MPM1200" s="22"/>
      <c r="MPN1200" s="22"/>
      <c r="MPO1200" s="22"/>
      <c r="MPP1200" s="22"/>
      <c r="MPQ1200" s="22"/>
      <c r="MPR1200" s="22"/>
      <c r="MPS1200" s="22"/>
      <c r="MPT1200" s="22"/>
      <c r="MPU1200" s="22"/>
      <c r="MPV1200" s="22"/>
      <c r="MPW1200" s="22"/>
      <c r="MPX1200" s="22"/>
      <c r="MPY1200" s="22"/>
      <c r="MPZ1200" s="22"/>
      <c r="MQA1200" s="22"/>
      <c r="MQB1200" s="22"/>
      <c r="MQC1200" s="22"/>
      <c r="MQD1200" s="22"/>
      <c r="MQE1200" s="22"/>
      <c r="MQF1200" s="22"/>
      <c r="MQG1200" s="22"/>
      <c r="MQH1200" s="22"/>
      <c r="MQI1200" s="22"/>
      <c r="MQJ1200" s="22"/>
      <c r="MQK1200" s="22"/>
      <c r="MQL1200" s="22"/>
      <c r="MQM1200" s="22"/>
      <c r="MQN1200" s="22"/>
      <c r="MQO1200" s="22"/>
      <c r="MQP1200" s="22"/>
      <c r="MQQ1200" s="22"/>
      <c r="MQR1200" s="22"/>
      <c r="MQS1200" s="22"/>
      <c r="MQT1200" s="22"/>
      <c r="MQU1200" s="22"/>
      <c r="MQV1200" s="22"/>
      <c r="MQW1200" s="22"/>
      <c r="MQX1200" s="22"/>
      <c r="MQY1200" s="22"/>
      <c r="MQZ1200" s="22"/>
      <c r="MRA1200" s="22"/>
      <c r="MRB1200" s="22"/>
      <c r="MRC1200" s="22"/>
      <c r="MRD1200" s="22"/>
      <c r="MRE1200" s="22"/>
      <c r="MRF1200" s="22"/>
      <c r="MRG1200" s="22"/>
      <c r="MRH1200" s="22"/>
      <c r="MRI1200" s="22"/>
      <c r="MRJ1200" s="22"/>
      <c r="MRK1200" s="22"/>
      <c r="MRL1200" s="22"/>
      <c r="MRM1200" s="22"/>
      <c r="MRN1200" s="22"/>
      <c r="MRO1200" s="22"/>
      <c r="MRP1200" s="22"/>
      <c r="MRQ1200" s="22"/>
      <c r="MRR1200" s="22"/>
      <c r="MRS1200" s="22"/>
      <c r="MRT1200" s="22"/>
      <c r="MRU1200" s="22"/>
      <c r="MRV1200" s="22"/>
      <c r="MRW1200" s="22"/>
      <c r="MRX1200" s="22"/>
      <c r="MRY1200" s="22"/>
      <c r="MRZ1200" s="22"/>
      <c r="MSA1200" s="22"/>
      <c r="MSB1200" s="22"/>
      <c r="MSC1200" s="22"/>
      <c r="MSD1200" s="22"/>
      <c r="MSE1200" s="22"/>
      <c r="MSF1200" s="22"/>
      <c r="MSG1200" s="22"/>
      <c r="MSH1200" s="22"/>
      <c r="MSI1200" s="22"/>
      <c r="MSJ1200" s="22"/>
      <c r="MSK1200" s="22"/>
      <c r="MSL1200" s="22"/>
      <c r="MSM1200" s="22"/>
      <c r="MSN1200" s="22"/>
      <c r="MSO1200" s="22"/>
      <c r="MSP1200" s="22"/>
      <c r="MSQ1200" s="22"/>
      <c r="MSR1200" s="22"/>
      <c r="MSS1200" s="22"/>
      <c r="MST1200" s="22"/>
      <c r="MSU1200" s="22"/>
      <c r="MSV1200" s="22"/>
      <c r="MSW1200" s="22"/>
      <c r="MSX1200" s="22"/>
      <c r="MSY1200" s="22"/>
      <c r="MSZ1200" s="22"/>
      <c r="MTA1200" s="22"/>
      <c r="MTB1200" s="22"/>
      <c r="MTC1200" s="22"/>
      <c r="MTD1200" s="22"/>
      <c r="MTE1200" s="22"/>
      <c r="MTF1200" s="22"/>
      <c r="MTG1200" s="22"/>
      <c r="MTH1200" s="22"/>
      <c r="MTI1200" s="22"/>
      <c r="MTJ1200" s="22"/>
      <c r="MTK1200" s="22"/>
      <c r="MTL1200" s="22"/>
      <c r="MTM1200" s="22"/>
      <c r="MTN1200" s="22"/>
      <c r="MTO1200" s="22"/>
      <c r="MTP1200" s="22"/>
      <c r="MTQ1200" s="22"/>
      <c r="MTR1200" s="22"/>
      <c r="MTS1200" s="22"/>
      <c r="MTT1200" s="22"/>
      <c r="MTU1200" s="22"/>
      <c r="MTV1200" s="22"/>
      <c r="MTW1200" s="22"/>
      <c r="MTX1200" s="22"/>
      <c r="MTY1200" s="22"/>
      <c r="MTZ1200" s="22"/>
      <c r="MUA1200" s="22"/>
      <c r="MUB1200" s="22"/>
      <c r="MUC1200" s="22"/>
      <c r="MUD1200" s="22"/>
      <c r="MUE1200" s="22"/>
      <c r="MUF1200" s="22"/>
      <c r="MUG1200" s="22"/>
      <c r="MUH1200" s="22"/>
      <c r="MUI1200" s="22"/>
      <c r="MUJ1200" s="22"/>
      <c r="MUK1200" s="22"/>
      <c r="MUL1200" s="22"/>
      <c r="MUM1200" s="22"/>
      <c r="MUN1200" s="22"/>
      <c r="MUO1200" s="22"/>
      <c r="MUP1200" s="22"/>
      <c r="MUQ1200" s="22"/>
      <c r="MUR1200" s="22"/>
      <c r="MUS1200" s="22"/>
      <c r="MUT1200" s="22"/>
      <c r="MUU1200" s="22"/>
      <c r="MUV1200" s="22"/>
      <c r="MUW1200" s="22"/>
      <c r="MUX1200" s="22"/>
      <c r="MUY1200" s="22"/>
      <c r="MUZ1200" s="22"/>
      <c r="MVA1200" s="22"/>
      <c r="MVB1200" s="22"/>
      <c r="MVC1200" s="22"/>
      <c r="MVD1200" s="22"/>
      <c r="MVE1200" s="22"/>
      <c r="MVF1200" s="22"/>
      <c r="MVG1200" s="22"/>
      <c r="MVH1200" s="22"/>
      <c r="MVI1200" s="22"/>
      <c r="MVJ1200" s="22"/>
      <c r="MVK1200" s="22"/>
      <c r="MVL1200" s="22"/>
      <c r="MVM1200" s="22"/>
      <c r="MVN1200" s="22"/>
      <c r="MVO1200" s="22"/>
      <c r="MVP1200" s="22"/>
      <c r="MVQ1200" s="22"/>
      <c r="MVR1200" s="22"/>
      <c r="MVS1200" s="22"/>
      <c r="MVT1200" s="22"/>
      <c r="MVU1200" s="22"/>
      <c r="MVV1200" s="22"/>
      <c r="MVW1200" s="22"/>
      <c r="MVX1200" s="22"/>
      <c r="MVY1200" s="22"/>
      <c r="MVZ1200" s="22"/>
      <c r="MWA1200" s="22"/>
      <c r="MWB1200" s="22"/>
      <c r="MWC1200" s="22"/>
      <c r="MWD1200" s="22"/>
      <c r="MWE1200" s="22"/>
      <c r="MWF1200" s="22"/>
      <c r="MWG1200" s="22"/>
      <c r="MWH1200" s="22"/>
      <c r="MWI1200" s="22"/>
      <c r="MWJ1200" s="22"/>
      <c r="MWK1200" s="22"/>
      <c r="MWL1200" s="22"/>
      <c r="MWM1200" s="22"/>
      <c r="MWN1200" s="22"/>
      <c r="MWO1200" s="22"/>
      <c r="MWP1200" s="22"/>
      <c r="MWQ1200" s="22"/>
      <c r="MWR1200" s="22"/>
      <c r="MWS1200" s="22"/>
      <c r="MWT1200" s="22"/>
      <c r="MWU1200" s="22"/>
      <c r="MWV1200" s="22"/>
      <c r="MWW1200" s="22"/>
      <c r="MWX1200" s="22"/>
      <c r="MWY1200" s="22"/>
      <c r="MWZ1200" s="22"/>
      <c r="MXA1200" s="22"/>
      <c r="MXB1200" s="22"/>
      <c r="MXC1200" s="22"/>
      <c r="MXD1200" s="22"/>
      <c r="MXE1200" s="22"/>
      <c r="MXF1200" s="22"/>
      <c r="MXG1200" s="22"/>
      <c r="MXH1200" s="22"/>
      <c r="MXI1200" s="22"/>
      <c r="MXJ1200" s="22"/>
      <c r="MXK1200" s="22"/>
      <c r="MXL1200" s="22"/>
      <c r="MXM1200" s="22"/>
      <c r="MXN1200" s="22"/>
      <c r="MXO1200" s="22"/>
      <c r="MXP1200" s="22"/>
      <c r="MXQ1200" s="22"/>
      <c r="MXR1200" s="22"/>
      <c r="MXS1200" s="22"/>
      <c r="MXT1200" s="22"/>
      <c r="MXU1200" s="22"/>
      <c r="MXV1200" s="22"/>
      <c r="MXW1200" s="22"/>
      <c r="MXX1200" s="22"/>
      <c r="MXY1200" s="22"/>
      <c r="MXZ1200" s="22"/>
      <c r="MYA1200" s="22"/>
      <c r="MYB1200" s="22"/>
      <c r="MYC1200" s="22"/>
      <c r="MYD1200" s="22"/>
      <c r="MYE1200" s="22"/>
      <c r="MYF1200" s="22"/>
      <c r="MYG1200" s="22"/>
      <c r="MYH1200" s="22"/>
      <c r="MYI1200" s="22"/>
      <c r="MYJ1200" s="22"/>
      <c r="MYK1200" s="22"/>
      <c r="MYL1200" s="22"/>
      <c r="MYM1200" s="22"/>
      <c r="MYN1200" s="22"/>
      <c r="MYO1200" s="22"/>
      <c r="MYP1200" s="22"/>
      <c r="MYQ1200" s="22"/>
      <c r="MYR1200" s="22"/>
      <c r="MYS1200" s="22"/>
      <c r="MYT1200" s="22"/>
      <c r="MYU1200" s="22"/>
      <c r="MYV1200" s="22"/>
      <c r="MYW1200" s="22"/>
      <c r="MYX1200" s="22"/>
      <c r="MYY1200" s="22"/>
      <c r="MYZ1200" s="22"/>
      <c r="MZA1200" s="22"/>
      <c r="MZB1200" s="22"/>
      <c r="MZC1200" s="22"/>
      <c r="MZD1200" s="22"/>
      <c r="MZE1200" s="22"/>
      <c r="MZF1200" s="22"/>
      <c r="MZG1200" s="22"/>
      <c r="MZH1200" s="22"/>
      <c r="MZI1200" s="22"/>
      <c r="MZJ1200" s="22"/>
      <c r="MZK1200" s="22"/>
      <c r="MZL1200" s="22"/>
      <c r="MZM1200" s="22"/>
      <c r="MZN1200" s="22"/>
      <c r="MZO1200" s="22"/>
      <c r="MZP1200" s="22"/>
      <c r="MZQ1200" s="22"/>
      <c r="MZR1200" s="22"/>
      <c r="MZS1200" s="22"/>
      <c r="MZT1200" s="22"/>
      <c r="MZU1200" s="22"/>
      <c r="MZV1200" s="22"/>
      <c r="MZW1200" s="22"/>
      <c r="MZX1200" s="22"/>
      <c r="MZY1200" s="22"/>
      <c r="MZZ1200" s="22"/>
      <c r="NAA1200" s="22"/>
      <c r="NAB1200" s="22"/>
      <c r="NAC1200" s="22"/>
      <c r="NAD1200" s="22"/>
      <c r="NAE1200" s="22"/>
      <c r="NAF1200" s="22"/>
      <c r="NAG1200" s="22"/>
      <c r="NAH1200" s="22"/>
      <c r="NAI1200" s="22"/>
      <c r="NAJ1200" s="22"/>
      <c r="NAK1200" s="22"/>
      <c r="NAL1200" s="22"/>
      <c r="NAM1200" s="22"/>
      <c r="NAN1200" s="22"/>
      <c r="NAO1200" s="22"/>
      <c r="NAP1200" s="22"/>
      <c r="NAQ1200" s="22"/>
      <c r="NAR1200" s="22"/>
      <c r="NAS1200" s="22"/>
      <c r="NAT1200" s="22"/>
      <c r="NAU1200" s="22"/>
      <c r="NAV1200" s="22"/>
      <c r="NAW1200" s="22"/>
      <c r="NAX1200" s="22"/>
      <c r="NAY1200" s="22"/>
      <c r="NAZ1200" s="22"/>
      <c r="NBA1200" s="22"/>
      <c r="NBB1200" s="22"/>
      <c r="NBC1200" s="22"/>
      <c r="NBD1200" s="22"/>
      <c r="NBE1200" s="22"/>
      <c r="NBF1200" s="22"/>
      <c r="NBG1200" s="22"/>
      <c r="NBH1200" s="22"/>
      <c r="NBI1200" s="22"/>
      <c r="NBJ1200" s="22"/>
      <c r="NBK1200" s="22"/>
      <c r="NBL1200" s="22"/>
      <c r="NBM1200" s="22"/>
      <c r="NBN1200" s="22"/>
      <c r="NBO1200" s="22"/>
      <c r="NBP1200" s="22"/>
      <c r="NBQ1200" s="22"/>
      <c r="NBR1200" s="22"/>
      <c r="NBS1200" s="22"/>
      <c r="NBT1200" s="22"/>
      <c r="NBU1200" s="22"/>
      <c r="NBV1200" s="22"/>
      <c r="NBW1200" s="22"/>
      <c r="NBX1200" s="22"/>
      <c r="NBY1200" s="22"/>
      <c r="NBZ1200" s="22"/>
      <c r="NCA1200" s="22"/>
      <c r="NCB1200" s="22"/>
      <c r="NCC1200" s="22"/>
      <c r="NCD1200" s="22"/>
      <c r="NCE1200" s="22"/>
      <c r="NCF1200" s="22"/>
      <c r="NCG1200" s="22"/>
      <c r="NCH1200" s="22"/>
      <c r="NCI1200" s="22"/>
      <c r="NCJ1200" s="22"/>
      <c r="NCK1200" s="22"/>
      <c r="NCL1200" s="22"/>
      <c r="NCM1200" s="22"/>
      <c r="NCN1200" s="22"/>
      <c r="NCO1200" s="22"/>
      <c r="NCP1200" s="22"/>
      <c r="NCQ1200" s="22"/>
      <c r="NCR1200" s="22"/>
      <c r="NCS1200" s="22"/>
      <c r="NCT1200" s="22"/>
      <c r="NCU1200" s="22"/>
      <c r="NCV1200" s="22"/>
      <c r="NCW1200" s="22"/>
      <c r="NCX1200" s="22"/>
      <c r="NCY1200" s="22"/>
      <c r="NCZ1200" s="22"/>
      <c r="NDA1200" s="22"/>
      <c r="NDB1200" s="22"/>
      <c r="NDC1200" s="22"/>
      <c r="NDD1200" s="22"/>
      <c r="NDE1200" s="22"/>
      <c r="NDF1200" s="22"/>
      <c r="NDG1200" s="22"/>
      <c r="NDH1200" s="22"/>
      <c r="NDI1200" s="22"/>
      <c r="NDJ1200" s="22"/>
      <c r="NDK1200" s="22"/>
      <c r="NDL1200" s="22"/>
      <c r="NDM1200" s="22"/>
      <c r="NDN1200" s="22"/>
      <c r="NDO1200" s="22"/>
      <c r="NDP1200" s="22"/>
      <c r="NDQ1200" s="22"/>
      <c r="NDR1200" s="22"/>
      <c r="NDS1200" s="22"/>
      <c r="NDT1200" s="22"/>
      <c r="NDU1200" s="22"/>
      <c r="NDV1200" s="22"/>
      <c r="NDW1200" s="22"/>
      <c r="NDX1200" s="22"/>
      <c r="NDY1200" s="22"/>
      <c r="NDZ1200" s="22"/>
      <c r="NEA1200" s="22"/>
      <c r="NEB1200" s="22"/>
      <c r="NEC1200" s="22"/>
      <c r="NED1200" s="22"/>
      <c r="NEE1200" s="22"/>
      <c r="NEF1200" s="22"/>
      <c r="NEG1200" s="22"/>
      <c r="NEH1200" s="22"/>
      <c r="NEI1200" s="22"/>
      <c r="NEJ1200" s="22"/>
      <c r="NEK1200" s="22"/>
      <c r="NEL1200" s="22"/>
      <c r="NEM1200" s="22"/>
      <c r="NEN1200" s="22"/>
      <c r="NEO1200" s="22"/>
      <c r="NEP1200" s="22"/>
      <c r="NEQ1200" s="22"/>
      <c r="NER1200" s="22"/>
      <c r="NES1200" s="22"/>
      <c r="NET1200" s="22"/>
      <c r="NEU1200" s="22"/>
      <c r="NEV1200" s="22"/>
      <c r="NEW1200" s="22"/>
      <c r="NEX1200" s="22"/>
      <c r="NEY1200" s="22"/>
      <c r="NEZ1200" s="22"/>
      <c r="NFA1200" s="22"/>
      <c r="NFB1200" s="22"/>
      <c r="NFC1200" s="22"/>
      <c r="NFD1200" s="22"/>
      <c r="NFE1200" s="22"/>
      <c r="NFF1200" s="22"/>
      <c r="NFG1200" s="22"/>
      <c r="NFH1200" s="22"/>
      <c r="NFI1200" s="22"/>
      <c r="NFJ1200" s="22"/>
      <c r="NFK1200" s="22"/>
      <c r="NFL1200" s="22"/>
      <c r="NFM1200" s="22"/>
      <c r="NFN1200" s="22"/>
      <c r="NFO1200" s="22"/>
      <c r="NFP1200" s="22"/>
      <c r="NFQ1200" s="22"/>
      <c r="NFR1200" s="22"/>
      <c r="NFS1200" s="22"/>
      <c r="NFT1200" s="22"/>
      <c r="NFU1200" s="22"/>
      <c r="NFV1200" s="22"/>
      <c r="NFW1200" s="22"/>
      <c r="NFX1200" s="22"/>
      <c r="NFY1200" s="22"/>
      <c r="NFZ1200" s="22"/>
      <c r="NGA1200" s="22"/>
      <c r="NGB1200" s="22"/>
      <c r="NGC1200" s="22"/>
      <c r="NGD1200" s="22"/>
      <c r="NGE1200" s="22"/>
      <c r="NGF1200" s="22"/>
      <c r="NGG1200" s="22"/>
      <c r="NGH1200" s="22"/>
      <c r="NGI1200" s="22"/>
      <c r="NGJ1200" s="22"/>
      <c r="NGK1200" s="22"/>
      <c r="NGL1200" s="22"/>
      <c r="NGM1200" s="22"/>
      <c r="NGN1200" s="22"/>
      <c r="NGO1200" s="22"/>
      <c r="NGP1200" s="22"/>
      <c r="NGQ1200" s="22"/>
      <c r="NGR1200" s="22"/>
      <c r="NGS1200" s="22"/>
      <c r="NGT1200" s="22"/>
      <c r="NGU1200" s="22"/>
      <c r="NGV1200" s="22"/>
      <c r="NGW1200" s="22"/>
      <c r="NGX1200" s="22"/>
      <c r="NGY1200" s="22"/>
      <c r="NGZ1200" s="22"/>
      <c r="NHA1200" s="22"/>
      <c r="NHB1200" s="22"/>
      <c r="NHC1200" s="22"/>
      <c r="NHD1200" s="22"/>
      <c r="NHE1200" s="22"/>
      <c r="NHF1200" s="22"/>
      <c r="NHG1200" s="22"/>
      <c r="NHH1200" s="22"/>
      <c r="NHI1200" s="22"/>
      <c r="NHJ1200" s="22"/>
      <c r="NHK1200" s="22"/>
      <c r="NHL1200" s="22"/>
      <c r="NHM1200" s="22"/>
      <c r="NHN1200" s="22"/>
      <c r="NHO1200" s="22"/>
      <c r="NHP1200" s="22"/>
      <c r="NHQ1200" s="22"/>
      <c r="NHR1200" s="22"/>
      <c r="NHS1200" s="22"/>
      <c r="NHT1200" s="22"/>
      <c r="NHU1200" s="22"/>
      <c r="NHV1200" s="22"/>
      <c r="NHW1200" s="22"/>
      <c r="NHX1200" s="22"/>
      <c r="NHY1200" s="22"/>
      <c r="NHZ1200" s="22"/>
      <c r="NIA1200" s="22"/>
      <c r="NIB1200" s="22"/>
      <c r="NIC1200" s="22"/>
      <c r="NID1200" s="22"/>
      <c r="NIE1200" s="22"/>
      <c r="NIF1200" s="22"/>
      <c r="NIG1200" s="22"/>
      <c r="NIH1200" s="22"/>
      <c r="NII1200" s="22"/>
      <c r="NIJ1200" s="22"/>
      <c r="NIK1200" s="22"/>
      <c r="NIL1200" s="22"/>
      <c r="NIM1200" s="22"/>
      <c r="NIN1200" s="22"/>
      <c r="NIO1200" s="22"/>
      <c r="NIP1200" s="22"/>
      <c r="NIQ1200" s="22"/>
      <c r="NIR1200" s="22"/>
      <c r="NIS1200" s="22"/>
      <c r="NIT1200" s="22"/>
      <c r="NIU1200" s="22"/>
      <c r="NIV1200" s="22"/>
      <c r="NIW1200" s="22"/>
      <c r="NIX1200" s="22"/>
      <c r="NIY1200" s="22"/>
      <c r="NIZ1200" s="22"/>
      <c r="NJA1200" s="22"/>
      <c r="NJB1200" s="22"/>
      <c r="NJC1200" s="22"/>
      <c r="NJD1200" s="22"/>
      <c r="NJE1200" s="22"/>
      <c r="NJF1200" s="22"/>
      <c r="NJG1200" s="22"/>
      <c r="NJH1200" s="22"/>
      <c r="NJI1200" s="22"/>
      <c r="NJJ1200" s="22"/>
      <c r="NJK1200" s="22"/>
      <c r="NJL1200" s="22"/>
      <c r="NJM1200" s="22"/>
      <c r="NJN1200" s="22"/>
      <c r="NJO1200" s="22"/>
      <c r="NJP1200" s="22"/>
      <c r="NJQ1200" s="22"/>
      <c r="NJR1200" s="22"/>
      <c r="NJS1200" s="22"/>
      <c r="NJT1200" s="22"/>
      <c r="NJU1200" s="22"/>
      <c r="NJV1200" s="22"/>
      <c r="NJW1200" s="22"/>
      <c r="NJX1200" s="22"/>
      <c r="NJY1200" s="22"/>
      <c r="NJZ1200" s="22"/>
      <c r="NKA1200" s="22"/>
      <c r="NKB1200" s="22"/>
      <c r="NKC1200" s="22"/>
      <c r="NKD1200" s="22"/>
      <c r="NKE1200" s="22"/>
      <c r="NKF1200" s="22"/>
      <c r="NKG1200" s="22"/>
      <c r="NKH1200" s="22"/>
      <c r="NKI1200" s="22"/>
      <c r="NKJ1200" s="22"/>
      <c r="NKK1200" s="22"/>
      <c r="NKL1200" s="22"/>
      <c r="NKM1200" s="22"/>
      <c r="NKN1200" s="22"/>
      <c r="NKO1200" s="22"/>
      <c r="NKP1200" s="22"/>
      <c r="NKQ1200" s="22"/>
      <c r="NKR1200" s="22"/>
      <c r="NKS1200" s="22"/>
      <c r="NKT1200" s="22"/>
      <c r="NKU1200" s="22"/>
      <c r="NKV1200" s="22"/>
      <c r="NKW1200" s="22"/>
      <c r="NKX1200" s="22"/>
      <c r="NKY1200" s="22"/>
      <c r="NKZ1200" s="22"/>
      <c r="NLA1200" s="22"/>
      <c r="NLB1200" s="22"/>
      <c r="NLC1200" s="22"/>
      <c r="NLD1200" s="22"/>
      <c r="NLE1200" s="22"/>
      <c r="NLF1200" s="22"/>
      <c r="NLG1200" s="22"/>
      <c r="NLH1200" s="22"/>
      <c r="NLI1200" s="22"/>
      <c r="NLJ1200" s="22"/>
      <c r="NLK1200" s="22"/>
      <c r="NLL1200" s="22"/>
      <c r="NLM1200" s="22"/>
      <c r="NLN1200" s="22"/>
      <c r="NLO1200" s="22"/>
      <c r="NLP1200" s="22"/>
      <c r="NLQ1200" s="22"/>
      <c r="NLR1200" s="22"/>
      <c r="NLS1200" s="22"/>
      <c r="NLT1200" s="22"/>
      <c r="NLU1200" s="22"/>
      <c r="NLV1200" s="22"/>
      <c r="NLW1200" s="22"/>
      <c r="NLX1200" s="22"/>
      <c r="NLY1200" s="22"/>
      <c r="NLZ1200" s="22"/>
      <c r="NMA1200" s="22"/>
      <c r="NMB1200" s="22"/>
      <c r="NMC1200" s="22"/>
      <c r="NMD1200" s="22"/>
      <c r="NME1200" s="22"/>
      <c r="NMF1200" s="22"/>
      <c r="NMG1200" s="22"/>
      <c r="NMH1200" s="22"/>
      <c r="NMI1200" s="22"/>
      <c r="NMJ1200" s="22"/>
      <c r="NMK1200" s="22"/>
      <c r="NML1200" s="22"/>
      <c r="NMM1200" s="22"/>
      <c r="NMN1200" s="22"/>
      <c r="NMO1200" s="22"/>
      <c r="NMP1200" s="22"/>
      <c r="NMQ1200" s="22"/>
      <c r="NMR1200" s="22"/>
      <c r="NMS1200" s="22"/>
      <c r="NMT1200" s="22"/>
      <c r="NMU1200" s="22"/>
      <c r="NMV1200" s="22"/>
      <c r="NMW1200" s="22"/>
      <c r="NMX1200" s="22"/>
      <c r="NMY1200" s="22"/>
      <c r="NMZ1200" s="22"/>
      <c r="NNA1200" s="22"/>
      <c r="NNB1200" s="22"/>
      <c r="NNC1200" s="22"/>
      <c r="NND1200" s="22"/>
      <c r="NNE1200" s="22"/>
      <c r="NNF1200" s="22"/>
      <c r="NNG1200" s="22"/>
      <c r="NNH1200" s="22"/>
      <c r="NNI1200" s="22"/>
      <c r="NNJ1200" s="22"/>
      <c r="NNK1200" s="22"/>
      <c r="NNL1200" s="22"/>
      <c r="NNM1200" s="22"/>
      <c r="NNN1200" s="22"/>
      <c r="NNO1200" s="22"/>
      <c r="NNP1200" s="22"/>
      <c r="NNQ1200" s="22"/>
      <c r="NNR1200" s="22"/>
      <c r="NNS1200" s="22"/>
      <c r="NNT1200" s="22"/>
      <c r="NNU1200" s="22"/>
      <c r="NNV1200" s="22"/>
      <c r="NNW1200" s="22"/>
      <c r="NNX1200" s="22"/>
      <c r="NNY1200" s="22"/>
      <c r="NNZ1200" s="22"/>
      <c r="NOA1200" s="22"/>
      <c r="NOB1200" s="22"/>
      <c r="NOC1200" s="22"/>
      <c r="NOD1200" s="22"/>
      <c r="NOE1200" s="22"/>
      <c r="NOF1200" s="22"/>
      <c r="NOG1200" s="22"/>
      <c r="NOH1200" s="22"/>
      <c r="NOI1200" s="22"/>
      <c r="NOJ1200" s="22"/>
      <c r="NOK1200" s="22"/>
      <c r="NOL1200" s="22"/>
      <c r="NOM1200" s="22"/>
      <c r="NON1200" s="22"/>
      <c r="NOO1200" s="22"/>
      <c r="NOP1200" s="22"/>
      <c r="NOQ1200" s="22"/>
      <c r="NOR1200" s="22"/>
      <c r="NOS1200" s="22"/>
      <c r="NOT1200" s="22"/>
      <c r="NOU1200" s="22"/>
      <c r="NOV1200" s="22"/>
      <c r="NOW1200" s="22"/>
      <c r="NOX1200" s="22"/>
      <c r="NOY1200" s="22"/>
      <c r="NOZ1200" s="22"/>
      <c r="NPA1200" s="22"/>
      <c r="NPB1200" s="22"/>
      <c r="NPC1200" s="22"/>
      <c r="NPD1200" s="22"/>
      <c r="NPE1200" s="22"/>
      <c r="NPF1200" s="22"/>
      <c r="NPG1200" s="22"/>
      <c r="NPH1200" s="22"/>
      <c r="NPI1200" s="22"/>
      <c r="NPJ1200" s="22"/>
      <c r="NPK1200" s="22"/>
      <c r="NPL1200" s="22"/>
      <c r="NPM1200" s="22"/>
      <c r="NPN1200" s="22"/>
      <c r="NPO1200" s="22"/>
      <c r="NPP1200" s="22"/>
      <c r="NPQ1200" s="22"/>
      <c r="NPR1200" s="22"/>
      <c r="NPS1200" s="22"/>
      <c r="NPT1200" s="22"/>
      <c r="NPU1200" s="22"/>
      <c r="NPV1200" s="22"/>
      <c r="NPW1200" s="22"/>
      <c r="NPX1200" s="22"/>
      <c r="NPY1200" s="22"/>
      <c r="NPZ1200" s="22"/>
      <c r="NQA1200" s="22"/>
      <c r="NQB1200" s="22"/>
      <c r="NQC1200" s="22"/>
      <c r="NQD1200" s="22"/>
      <c r="NQE1200" s="22"/>
      <c r="NQF1200" s="22"/>
      <c r="NQG1200" s="22"/>
      <c r="NQH1200" s="22"/>
      <c r="NQI1200" s="22"/>
      <c r="NQJ1200" s="22"/>
      <c r="NQK1200" s="22"/>
      <c r="NQL1200" s="22"/>
      <c r="NQM1200" s="22"/>
      <c r="NQN1200" s="22"/>
      <c r="NQO1200" s="22"/>
      <c r="NQP1200" s="22"/>
      <c r="NQQ1200" s="22"/>
      <c r="NQR1200" s="22"/>
      <c r="NQS1200" s="22"/>
      <c r="NQT1200" s="22"/>
      <c r="NQU1200" s="22"/>
      <c r="NQV1200" s="22"/>
      <c r="NQW1200" s="22"/>
      <c r="NQX1200" s="22"/>
      <c r="NQY1200" s="22"/>
      <c r="NQZ1200" s="22"/>
      <c r="NRA1200" s="22"/>
      <c r="NRB1200" s="22"/>
      <c r="NRC1200" s="22"/>
      <c r="NRD1200" s="22"/>
      <c r="NRE1200" s="22"/>
      <c r="NRF1200" s="22"/>
      <c r="NRG1200" s="22"/>
      <c r="NRH1200" s="22"/>
      <c r="NRI1200" s="22"/>
      <c r="NRJ1200" s="22"/>
      <c r="NRK1200" s="22"/>
      <c r="NRL1200" s="22"/>
      <c r="NRM1200" s="22"/>
      <c r="NRN1200" s="22"/>
      <c r="NRO1200" s="22"/>
      <c r="NRP1200" s="22"/>
      <c r="NRQ1200" s="22"/>
      <c r="NRR1200" s="22"/>
      <c r="NRS1200" s="22"/>
      <c r="NRT1200" s="22"/>
      <c r="NRU1200" s="22"/>
      <c r="NRV1200" s="22"/>
      <c r="NRW1200" s="22"/>
      <c r="NRX1200" s="22"/>
      <c r="NRY1200" s="22"/>
      <c r="NRZ1200" s="22"/>
      <c r="NSA1200" s="22"/>
      <c r="NSB1200" s="22"/>
      <c r="NSC1200" s="22"/>
      <c r="NSD1200" s="22"/>
      <c r="NSE1200" s="22"/>
      <c r="NSF1200" s="22"/>
      <c r="NSG1200" s="22"/>
      <c r="NSH1200" s="22"/>
      <c r="NSI1200" s="22"/>
      <c r="NSJ1200" s="22"/>
      <c r="NSK1200" s="22"/>
      <c r="NSL1200" s="22"/>
      <c r="NSM1200" s="22"/>
      <c r="NSN1200" s="22"/>
      <c r="NSO1200" s="22"/>
      <c r="NSP1200" s="22"/>
      <c r="NSQ1200" s="22"/>
      <c r="NSR1200" s="22"/>
      <c r="NSS1200" s="22"/>
      <c r="NST1200" s="22"/>
      <c r="NSU1200" s="22"/>
      <c r="NSV1200" s="22"/>
      <c r="NSW1200" s="22"/>
      <c r="NSX1200" s="22"/>
      <c r="NSY1200" s="22"/>
      <c r="NSZ1200" s="22"/>
      <c r="NTA1200" s="22"/>
      <c r="NTB1200" s="22"/>
      <c r="NTC1200" s="22"/>
      <c r="NTD1200" s="22"/>
      <c r="NTE1200" s="22"/>
      <c r="NTF1200" s="22"/>
      <c r="NTG1200" s="22"/>
      <c r="NTH1200" s="22"/>
      <c r="NTI1200" s="22"/>
      <c r="NTJ1200" s="22"/>
      <c r="NTK1200" s="22"/>
      <c r="NTL1200" s="22"/>
      <c r="NTM1200" s="22"/>
      <c r="NTN1200" s="22"/>
      <c r="NTO1200" s="22"/>
      <c r="NTP1200" s="22"/>
      <c r="NTQ1200" s="22"/>
      <c r="NTR1200" s="22"/>
      <c r="NTS1200" s="22"/>
      <c r="NTT1200" s="22"/>
      <c r="NTU1200" s="22"/>
      <c r="NTV1200" s="22"/>
      <c r="NTW1200" s="22"/>
      <c r="NTX1200" s="22"/>
      <c r="NTY1200" s="22"/>
      <c r="NTZ1200" s="22"/>
      <c r="NUA1200" s="22"/>
      <c r="NUB1200" s="22"/>
      <c r="NUC1200" s="22"/>
      <c r="NUD1200" s="22"/>
      <c r="NUE1200" s="22"/>
      <c r="NUF1200" s="22"/>
      <c r="NUG1200" s="22"/>
      <c r="NUH1200" s="22"/>
      <c r="NUI1200" s="22"/>
      <c r="NUJ1200" s="22"/>
      <c r="NUK1200" s="22"/>
      <c r="NUL1200" s="22"/>
      <c r="NUM1200" s="22"/>
      <c r="NUN1200" s="22"/>
      <c r="NUO1200" s="22"/>
      <c r="NUP1200" s="22"/>
      <c r="NUQ1200" s="22"/>
      <c r="NUR1200" s="22"/>
      <c r="NUS1200" s="22"/>
      <c r="NUT1200" s="22"/>
      <c r="NUU1200" s="22"/>
      <c r="NUV1200" s="22"/>
      <c r="NUW1200" s="22"/>
      <c r="NUX1200" s="22"/>
      <c r="NUY1200" s="22"/>
      <c r="NUZ1200" s="22"/>
      <c r="NVA1200" s="22"/>
      <c r="NVB1200" s="22"/>
      <c r="NVC1200" s="22"/>
      <c r="NVD1200" s="22"/>
      <c r="NVE1200" s="22"/>
      <c r="NVF1200" s="22"/>
      <c r="NVG1200" s="22"/>
      <c r="NVH1200" s="22"/>
      <c r="NVI1200" s="22"/>
      <c r="NVJ1200" s="22"/>
      <c r="NVK1200" s="22"/>
      <c r="NVL1200" s="22"/>
      <c r="NVM1200" s="22"/>
      <c r="NVN1200" s="22"/>
      <c r="NVO1200" s="22"/>
      <c r="NVP1200" s="22"/>
      <c r="NVQ1200" s="22"/>
      <c r="NVR1200" s="22"/>
      <c r="NVS1200" s="22"/>
      <c r="NVT1200" s="22"/>
      <c r="NVU1200" s="22"/>
      <c r="NVV1200" s="22"/>
      <c r="NVW1200" s="22"/>
      <c r="NVX1200" s="22"/>
      <c r="NVY1200" s="22"/>
      <c r="NVZ1200" s="22"/>
      <c r="NWA1200" s="22"/>
      <c r="NWB1200" s="22"/>
      <c r="NWC1200" s="22"/>
      <c r="NWD1200" s="22"/>
      <c r="NWE1200" s="22"/>
      <c r="NWF1200" s="22"/>
      <c r="NWG1200" s="22"/>
      <c r="NWH1200" s="22"/>
      <c r="NWI1200" s="22"/>
      <c r="NWJ1200" s="22"/>
      <c r="NWK1200" s="22"/>
      <c r="NWL1200" s="22"/>
      <c r="NWM1200" s="22"/>
      <c r="NWN1200" s="22"/>
      <c r="NWO1200" s="22"/>
      <c r="NWP1200" s="22"/>
      <c r="NWQ1200" s="22"/>
      <c r="NWR1200" s="22"/>
      <c r="NWS1200" s="22"/>
      <c r="NWT1200" s="22"/>
      <c r="NWU1200" s="22"/>
      <c r="NWV1200" s="22"/>
      <c r="NWW1200" s="22"/>
      <c r="NWX1200" s="22"/>
      <c r="NWY1200" s="22"/>
      <c r="NWZ1200" s="22"/>
      <c r="NXA1200" s="22"/>
      <c r="NXB1200" s="22"/>
      <c r="NXC1200" s="22"/>
      <c r="NXD1200" s="22"/>
      <c r="NXE1200" s="22"/>
      <c r="NXF1200" s="22"/>
      <c r="NXG1200" s="22"/>
      <c r="NXH1200" s="22"/>
      <c r="NXI1200" s="22"/>
      <c r="NXJ1200" s="22"/>
      <c r="NXK1200" s="22"/>
      <c r="NXL1200" s="22"/>
      <c r="NXM1200" s="22"/>
      <c r="NXN1200" s="22"/>
      <c r="NXO1200" s="22"/>
      <c r="NXP1200" s="22"/>
      <c r="NXQ1200" s="22"/>
      <c r="NXR1200" s="22"/>
      <c r="NXS1200" s="22"/>
      <c r="NXT1200" s="22"/>
      <c r="NXU1200" s="22"/>
      <c r="NXV1200" s="22"/>
      <c r="NXW1200" s="22"/>
      <c r="NXX1200" s="22"/>
      <c r="NXY1200" s="22"/>
      <c r="NXZ1200" s="22"/>
      <c r="NYA1200" s="22"/>
      <c r="NYB1200" s="22"/>
      <c r="NYC1200" s="22"/>
      <c r="NYD1200" s="22"/>
      <c r="NYE1200" s="22"/>
      <c r="NYF1200" s="22"/>
      <c r="NYG1200" s="22"/>
      <c r="NYH1200" s="22"/>
      <c r="NYI1200" s="22"/>
      <c r="NYJ1200" s="22"/>
      <c r="NYK1200" s="22"/>
      <c r="NYL1200" s="22"/>
      <c r="NYM1200" s="22"/>
      <c r="NYN1200" s="22"/>
      <c r="NYO1200" s="22"/>
      <c r="NYP1200" s="22"/>
      <c r="NYQ1200" s="22"/>
      <c r="NYR1200" s="22"/>
      <c r="NYS1200" s="22"/>
      <c r="NYT1200" s="22"/>
      <c r="NYU1200" s="22"/>
      <c r="NYV1200" s="22"/>
      <c r="NYW1200" s="22"/>
      <c r="NYX1200" s="22"/>
      <c r="NYY1200" s="22"/>
      <c r="NYZ1200" s="22"/>
      <c r="NZA1200" s="22"/>
      <c r="NZB1200" s="22"/>
      <c r="NZC1200" s="22"/>
      <c r="NZD1200" s="22"/>
      <c r="NZE1200" s="22"/>
      <c r="NZF1200" s="22"/>
      <c r="NZG1200" s="22"/>
      <c r="NZH1200" s="22"/>
      <c r="NZI1200" s="22"/>
      <c r="NZJ1200" s="22"/>
      <c r="NZK1200" s="22"/>
      <c r="NZL1200" s="22"/>
      <c r="NZM1200" s="22"/>
      <c r="NZN1200" s="22"/>
      <c r="NZO1200" s="22"/>
      <c r="NZP1200" s="22"/>
      <c r="NZQ1200" s="22"/>
      <c r="NZR1200" s="22"/>
      <c r="NZS1200" s="22"/>
      <c r="NZT1200" s="22"/>
      <c r="NZU1200" s="22"/>
      <c r="NZV1200" s="22"/>
      <c r="NZW1200" s="22"/>
      <c r="NZX1200" s="22"/>
      <c r="NZY1200" s="22"/>
      <c r="NZZ1200" s="22"/>
      <c r="OAA1200" s="22"/>
      <c r="OAB1200" s="22"/>
      <c r="OAC1200" s="22"/>
      <c r="OAD1200" s="22"/>
      <c r="OAE1200" s="22"/>
      <c r="OAF1200" s="22"/>
      <c r="OAG1200" s="22"/>
      <c r="OAH1200" s="22"/>
      <c r="OAI1200" s="22"/>
      <c r="OAJ1200" s="22"/>
      <c r="OAK1200" s="22"/>
      <c r="OAL1200" s="22"/>
      <c r="OAM1200" s="22"/>
      <c r="OAN1200" s="22"/>
      <c r="OAO1200" s="22"/>
      <c r="OAP1200" s="22"/>
      <c r="OAQ1200" s="22"/>
      <c r="OAR1200" s="22"/>
      <c r="OAS1200" s="22"/>
      <c r="OAT1200" s="22"/>
      <c r="OAU1200" s="22"/>
      <c r="OAV1200" s="22"/>
      <c r="OAW1200" s="22"/>
      <c r="OAX1200" s="22"/>
      <c r="OAY1200" s="22"/>
      <c r="OAZ1200" s="22"/>
      <c r="OBA1200" s="22"/>
      <c r="OBB1200" s="22"/>
      <c r="OBC1200" s="22"/>
      <c r="OBD1200" s="22"/>
      <c r="OBE1200" s="22"/>
      <c r="OBF1200" s="22"/>
      <c r="OBG1200" s="22"/>
      <c r="OBH1200" s="22"/>
      <c r="OBI1200" s="22"/>
      <c r="OBJ1200" s="22"/>
      <c r="OBK1200" s="22"/>
      <c r="OBL1200" s="22"/>
      <c r="OBM1200" s="22"/>
      <c r="OBN1200" s="22"/>
      <c r="OBO1200" s="22"/>
      <c r="OBP1200" s="22"/>
      <c r="OBQ1200" s="22"/>
      <c r="OBR1200" s="22"/>
      <c r="OBS1200" s="22"/>
      <c r="OBT1200" s="22"/>
      <c r="OBU1200" s="22"/>
      <c r="OBV1200" s="22"/>
      <c r="OBW1200" s="22"/>
      <c r="OBX1200" s="22"/>
      <c r="OBY1200" s="22"/>
      <c r="OBZ1200" s="22"/>
      <c r="OCA1200" s="22"/>
      <c r="OCB1200" s="22"/>
      <c r="OCC1200" s="22"/>
      <c r="OCD1200" s="22"/>
      <c r="OCE1200" s="22"/>
      <c r="OCF1200" s="22"/>
      <c r="OCG1200" s="22"/>
      <c r="OCH1200" s="22"/>
      <c r="OCI1200" s="22"/>
      <c r="OCJ1200" s="22"/>
      <c r="OCK1200" s="22"/>
      <c r="OCL1200" s="22"/>
      <c r="OCM1200" s="22"/>
      <c r="OCN1200" s="22"/>
      <c r="OCO1200" s="22"/>
      <c r="OCP1200" s="22"/>
      <c r="OCQ1200" s="22"/>
      <c r="OCR1200" s="22"/>
      <c r="OCS1200" s="22"/>
      <c r="OCT1200" s="22"/>
      <c r="OCU1200" s="22"/>
      <c r="OCV1200" s="22"/>
      <c r="OCW1200" s="22"/>
      <c r="OCX1200" s="22"/>
      <c r="OCY1200" s="22"/>
      <c r="OCZ1200" s="22"/>
      <c r="ODA1200" s="22"/>
      <c r="ODB1200" s="22"/>
      <c r="ODC1200" s="22"/>
      <c r="ODD1200" s="22"/>
      <c r="ODE1200" s="22"/>
      <c r="ODF1200" s="22"/>
      <c r="ODG1200" s="22"/>
      <c r="ODH1200" s="22"/>
      <c r="ODI1200" s="22"/>
      <c r="ODJ1200" s="22"/>
      <c r="ODK1200" s="22"/>
      <c r="ODL1200" s="22"/>
      <c r="ODM1200" s="22"/>
      <c r="ODN1200" s="22"/>
      <c r="ODO1200" s="22"/>
      <c r="ODP1200" s="22"/>
      <c r="ODQ1200" s="22"/>
      <c r="ODR1200" s="22"/>
      <c r="ODS1200" s="22"/>
      <c r="ODT1200" s="22"/>
      <c r="ODU1200" s="22"/>
      <c r="ODV1200" s="22"/>
      <c r="ODW1200" s="22"/>
      <c r="ODX1200" s="22"/>
      <c r="ODY1200" s="22"/>
      <c r="ODZ1200" s="22"/>
      <c r="OEA1200" s="22"/>
      <c r="OEB1200" s="22"/>
      <c r="OEC1200" s="22"/>
      <c r="OED1200" s="22"/>
      <c r="OEE1200" s="22"/>
      <c r="OEF1200" s="22"/>
      <c r="OEG1200" s="22"/>
      <c r="OEH1200" s="22"/>
      <c r="OEI1200" s="22"/>
      <c r="OEJ1200" s="22"/>
      <c r="OEK1200" s="22"/>
      <c r="OEL1200" s="22"/>
      <c r="OEM1200" s="22"/>
      <c r="OEN1200" s="22"/>
      <c r="OEO1200" s="22"/>
      <c r="OEP1200" s="22"/>
      <c r="OEQ1200" s="22"/>
      <c r="OER1200" s="22"/>
      <c r="OES1200" s="22"/>
      <c r="OET1200" s="22"/>
      <c r="OEU1200" s="22"/>
      <c r="OEV1200" s="22"/>
      <c r="OEW1200" s="22"/>
      <c r="OEX1200" s="22"/>
      <c r="OEY1200" s="22"/>
      <c r="OEZ1200" s="22"/>
      <c r="OFA1200" s="22"/>
      <c r="OFB1200" s="22"/>
      <c r="OFC1200" s="22"/>
      <c r="OFD1200" s="22"/>
      <c r="OFE1200" s="22"/>
      <c r="OFF1200" s="22"/>
      <c r="OFG1200" s="22"/>
      <c r="OFH1200" s="22"/>
      <c r="OFI1200" s="22"/>
      <c r="OFJ1200" s="22"/>
      <c r="OFK1200" s="22"/>
      <c r="OFL1200" s="22"/>
      <c r="OFM1200" s="22"/>
      <c r="OFN1200" s="22"/>
      <c r="OFO1200" s="22"/>
      <c r="OFP1200" s="22"/>
      <c r="OFQ1200" s="22"/>
      <c r="OFR1200" s="22"/>
      <c r="OFS1200" s="22"/>
      <c r="OFT1200" s="22"/>
      <c r="OFU1200" s="22"/>
      <c r="OFV1200" s="22"/>
      <c r="OFW1200" s="22"/>
      <c r="OFX1200" s="22"/>
      <c r="OFY1200" s="22"/>
      <c r="OFZ1200" s="22"/>
      <c r="OGA1200" s="22"/>
      <c r="OGB1200" s="22"/>
      <c r="OGC1200" s="22"/>
      <c r="OGD1200" s="22"/>
      <c r="OGE1200" s="22"/>
      <c r="OGF1200" s="22"/>
      <c r="OGG1200" s="22"/>
      <c r="OGH1200" s="22"/>
      <c r="OGI1200" s="22"/>
      <c r="OGJ1200" s="22"/>
      <c r="OGK1200" s="22"/>
      <c r="OGL1200" s="22"/>
      <c r="OGM1200" s="22"/>
      <c r="OGN1200" s="22"/>
      <c r="OGO1200" s="22"/>
      <c r="OGP1200" s="22"/>
      <c r="OGQ1200" s="22"/>
      <c r="OGR1200" s="22"/>
      <c r="OGS1200" s="22"/>
      <c r="OGT1200" s="22"/>
      <c r="OGU1200" s="22"/>
      <c r="OGV1200" s="22"/>
      <c r="OGW1200" s="22"/>
      <c r="OGX1200" s="22"/>
      <c r="OGY1200" s="22"/>
      <c r="OGZ1200" s="22"/>
      <c r="OHA1200" s="22"/>
      <c r="OHB1200" s="22"/>
      <c r="OHC1200" s="22"/>
      <c r="OHD1200" s="22"/>
      <c r="OHE1200" s="22"/>
      <c r="OHF1200" s="22"/>
      <c r="OHG1200" s="22"/>
      <c r="OHH1200" s="22"/>
      <c r="OHI1200" s="22"/>
      <c r="OHJ1200" s="22"/>
      <c r="OHK1200" s="22"/>
      <c r="OHL1200" s="22"/>
      <c r="OHM1200" s="22"/>
      <c r="OHN1200" s="22"/>
      <c r="OHO1200" s="22"/>
      <c r="OHP1200" s="22"/>
      <c r="OHQ1200" s="22"/>
      <c r="OHR1200" s="22"/>
      <c r="OHS1200" s="22"/>
      <c r="OHT1200" s="22"/>
      <c r="OHU1200" s="22"/>
      <c r="OHV1200" s="22"/>
      <c r="OHW1200" s="22"/>
      <c r="OHX1200" s="22"/>
      <c r="OHY1200" s="22"/>
      <c r="OHZ1200" s="22"/>
      <c r="OIA1200" s="22"/>
      <c r="OIB1200" s="22"/>
      <c r="OIC1200" s="22"/>
      <c r="OID1200" s="22"/>
      <c r="OIE1200" s="22"/>
      <c r="OIF1200" s="22"/>
      <c r="OIG1200" s="22"/>
      <c r="OIH1200" s="22"/>
      <c r="OII1200" s="22"/>
      <c r="OIJ1200" s="22"/>
      <c r="OIK1200" s="22"/>
      <c r="OIL1200" s="22"/>
      <c r="OIM1200" s="22"/>
      <c r="OIN1200" s="22"/>
      <c r="OIO1200" s="22"/>
      <c r="OIP1200" s="22"/>
      <c r="OIQ1200" s="22"/>
      <c r="OIR1200" s="22"/>
      <c r="OIS1200" s="22"/>
      <c r="OIT1200" s="22"/>
      <c r="OIU1200" s="22"/>
      <c r="OIV1200" s="22"/>
      <c r="OIW1200" s="22"/>
      <c r="OIX1200" s="22"/>
      <c r="OIY1200" s="22"/>
      <c r="OIZ1200" s="22"/>
      <c r="OJA1200" s="22"/>
      <c r="OJB1200" s="22"/>
      <c r="OJC1200" s="22"/>
      <c r="OJD1200" s="22"/>
      <c r="OJE1200" s="22"/>
      <c r="OJF1200" s="22"/>
      <c r="OJG1200" s="22"/>
      <c r="OJH1200" s="22"/>
      <c r="OJI1200" s="22"/>
      <c r="OJJ1200" s="22"/>
      <c r="OJK1200" s="22"/>
      <c r="OJL1200" s="22"/>
      <c r="OJM1200" s="22"/>
      <c r="OJN1200" s="22"/>
      <c r="OJO1200" s="22"/>
      <c r="OJP1200" s="22"/>
      <c r="OJQ1200" s="22"/>
      <c r="OJR1200" s="22"/>
      <c r="OJS1200" s="22"/>
      <c r="OJT1200" s="22"/>
      <c r="OJU1200" s="22"/>
      <c r="OJV1200" s="22"/>
      <c r="OJW1200" s="22"/>
      <c r="OJX1200" s="22"/>
      <c r="OJY1200" s="22"/>
      <c r="OJZ1200" s="22"/>
      <c r="OKA1200" s="22"/>
      <c r="OKB1200" s="22"/>
      <c r="OKC1200" s="22"/>
      <c r="OKD1200" s="22"/>
      <c r="OKE1200" s="22"/>
      <c r="OKF1200" s="22"/>
      <c r="OKG1200" s="22"/>
      <c r="OKH1200" s="22"/>
      <c r="OKI1200" s="22"/>
      <c r="OKJ1200" s="22"/>
      <c r="OKK1200" s="22"/>
      <c r="OKL1200" s="22"/>
      <c r="OKM1200" s="22"/>
      <c r="OKN1200" s="22"/>
      <c r="OKO1200" s="22"/>
      <c r="OKP1200" s="22"/>
      <c r="OKQ1200" s="22"/>
      <c r="OKR1200" s="22"/>
      <c r="OKS1200" s="22"/>
      <c r="OKT1200" s="22"/>
      <c r="OKU1200" s="22"/>
      <c r="OKV1200" s="22"/>
      <c r="OKW1200" s="22"/>
      <c r="OKX1200" s="22"/>
      <c r="OKY1200" s="22"/>
      <c r="OKZ1200" s="22"/>
      <c r="OLA1200" s="22"/>
      <c r="OLB1200" s="22"/>
      <c r="OLC1200" s="22"/>
      <c r="OLD1200" s="22"/>
      <c r="OLE1200" s="22"/>
      <c r="OLF1200" s="22"/>
      <c r="OLG1200" s="22"/>
      <c r="OLH1200" s="22"/>
      <c r="OLI1200" s="22"/>
      <c r="OLJ1200" s="22"/>
      <c r="OLK1200" s="22"/>
      <c r="OLL1200" s="22"/>
      <c r="OLM1200" s="22"/>
      <c r="OLN1200" s="22"/>
      <c r="OLO1200" s="22"/>
      <c r="OLP1200" s="22"/>
      <c r="OLQ1200" s="22"/>
      <c r="OLR1200" s="22"/>
      <c r="OLS1200" s="22"/>
      <c r="OLT1200" s="22"/>
      <c r="OLU1200" s="22"/>
      <c r="OLV1200" s="22"/>
      <c r="OLW1200" s="22"/>
      <c r="OLX1200" s="22"/>
      <c r="OLY1200" s="22"/>
      <c r="OLZ1200" s="22"/>
      <c r="OMA1200" s="22"/>
      <c r="OMB1200" s="22"/>
      <c r="OMC1200" s="22"/>
      <c r="OMD1200" s="22"/>
      <c r="OME1200" s="22"/>
      <c r="OMF1200" s="22"/>
      <c r="OMG1200" s="22"/>
      <c r="OMH1200" s="22"/>
      <c r="OMI1200" s="22"/>
      <c r="OMJ1200" s="22"/>
      <c r="OMK1200" s="22"/>
      <c r="OML1200" s="22"/>
      <c r="OMM1200" s="22"/>
      <c r="OMN1200" s="22"/>
      <c r="OMO1200" s="22"/>
      <c r="OMP1200" s="22"/>
      <c r="OMQ1200" s="22"/>
      <c r="OMR1200" s="22"/>
      <c r="OMS1200" s="22"/>
      <c r="OMT1200" s="22"/>
      <c r="OMU1200" s="22"/>
      <c r="OMV1200" s="22"/>
      <c r="OMW1200" s="22"/>
      <c r="OMX1200" s="22"/>
      <c r="OMY1200" s="22"/>
      <c r="OMZ1200" s="22"/>
      <c r="ONA1200" s="22"/>
      <c r="ONB1200" s="22"/>
      <c r="ONC1200" s="22"/>
      <c r="OND1200" s="22"/>
      <c r="ONE1200" s="22"/>
      <c r="ONF1200" s="22"/>
      <c r="ONG1200" s="22"/>
      <c r="ONH1200" s="22"/>
      <c r="ONI1200" s="22"/>
      <c r="ONJ1200" s="22"/>
      <c r="ONK1200" s="22"/>
      <c r="ONL1200" s="22"/>
      <c r="ONM1200" s="22"/>
      <c r="ONN1200" s="22"/>
      <c r="ONO1200" s="22"/>
      <c r="ONP1200" s="22"/>
      <c r="ONQ1200" s="22"/>
      <c r="ONR1200" s="22"/>
      <c r="ONS1200" s="22"/>
      <c r="ONT1200" s="22"/>
      <c r="ONU1200" s="22"/>
      <c r="ONV1200" s="22"/>
      <c r="ONW1200" s="22"/>
      <c r="ONX1200" s="22"/>
      <c r="ONY1200" s="22"/>
      <c r="ONZ1200" s="22"/>
      <c r="OOA1200" s="22"/>
      <c r="OOB1200" s="22"/>
      <c r="OOC1200" s="22"/>
      <c r="OOD1200" s="22"/>
      <c r="OOE1200" s="22"/>
      <c r="OOF1200" s="22"/>
      <c r="OOG1200" s="22"/>
      <c r="OOH1200" s="22"/>
      <c r="OOI1200" s="22"/>
      <c r="OOJ1200" s="22"/>
      <c r="OOK1200" s="22"/>
      <c r="OOL1200" s="22"/>
      <c r="OOM1200" s="22"/>
      <c r="OON1200" s="22"/>
      <c r="OOO1200" s="22"/>
      <c r="OOP1200" s="22"/>
      <c r="OOQ1200" s="22"/>
      <c r="OOR1200" s="22"/>
      <c r="OOS1200" s="22"/>
      <c r="OOT1200" s="22"/>
      <c r="OOU1200" s="22"/>
      <c r="OOV1200" s="22"/>
      <c r="OOW1200" s="22"/>
      <c r="OOX1200" s="22"/>
      <c r="OOY1200" s="22"/>
      <c r="OOZ1200" s="22"/>
      <c r="OPA1200" s="22"/>
      <c r="OPB1200" s="22"/>
      <c r="OPC1200" s="22"/>
      <c r="OPD1200" s="22"/>
      <c r="OPE1200" s="22"/>
      <c r="OPF1200" s="22"/>
      <c r="OPG1200" s="22"/>
      <c r="OPH1200" s="22"/>
      <c r="OPI1200" s="22"/>
      <c r="OPJ1200" s="22"/>
      <c r="OPK1200" s="22"/>
      <c r="OPL1200" s="22"/>
      <c r="OPM1200" s="22"/>
      <c r="OPN1200" s="22"/>
      <c r="OPO1200" s="22"/>
      <c r="OPP1200" s="22"/>
      <c r="OPQ1200" s="22"/>
      <c r="OPR1200" s="22"/>
      <c r="OPS1200" s="22"/>
      <c r="OPT1200" s="22"/>
      <c r="OPU1200" s="22"/>
      <c r="OPV1200" s="22"/>
      <c r="OPW1200" s="22"/>
      <c r="OPX1200" s="22"/>
      <c r="OPY1200" s="22"/>
      <c r="OPZ1200" s="22"/>
      <c r="OQA1200" s="22"/>
      <c r="OQB1200" s="22"/>
      <c r="OQC1200" s="22"/>
      <c r="OQD1200" s="22"/>
      <c r="OQE1200" s="22"/>
      <c r="OQF1200" s="22"/>
      <c r="OQG1200" s="22"/>
      <c r="OQH1200" s="22"/>
      <c r="OQI1200" s="22"/>
      <c r="OQJ1200" s="22"/>
      <c r="OQK1200" s="22"/>
      <c r="OQL1200" s="22"/>
      <c r="OQM1200" s="22"/>
      <c r="OQN1200" s="22"/>
      <c r="OQO1200" s="22"/>
      <c r="OQP1200" s="22"/>
      <c r="OQQ1200" s="22"/>
      <c r="OQR1200" s="22"/>
      <c r="OQS1200" s="22"/>
      <c r="OQT1200" s="22"/>
      <c r="OQU1200" s="22"/>
      <c r="OQV1200" s="22"/>
      <c r="OQW1200" s="22"/>
      <c r="OQX1200" s="22"/>
      <c r="OQY1200" s="22"/>
      <c r="OQZ1200" s="22"/>
      <c r="ORA1200" s="22"/>
      <c r="ORB1200" s="22"/>
      <c r="ORC1200" s="22"/>
      <c r="ORD1200" s="22"/>
      <c r="ORE1200" s="22"/>
      <c r="ORF1200" s="22"/>
      <c r="ORG1200" s="22"/>
      <c r="ORH1200" s="22"/>
      <c r="ORI1200" s="22"/>
      <c r="ORJ1200" s="22"/>
      <c r="ORK1200" s="22"/>
      <c r="ORL1200" s="22"/>
      <c r="ORM1200" s="22"/>
      <c r="ORN1200" s="22"/>
      <c r="ORO1200" s="22"/>
      <c r="ORP1200" s="22"/>
      <c r="ORQ1200" s="22"/>
      <c r="ORR1200" s="22"/>
      <c r="ORS1200" s="22"/>
      <c r="ORT1200" s="22"/>
      <c r="ORU1200" s="22"/>
      <c r="ORV1200" s="22"/>
      <c r="ORW1200" s="22"/>
      <c r="ORX1200" s="22"/>
      <c r="ORY1200" s="22"/>
      <c r="ORZ1200" s="22"/>
      <c r="OSA1200" s="22"/>
      <c r="OSB1200" s="22"/>
      <c r="OSC1200" s="22"/>
      <c r="OSD1200" s="22"/>
      <c r="OSE1200" s="22"/>
      <c r="OSF1200" s="22"/>
      <c r="OSG1200" s="22"/>
      <c r="OSH1200" s="22"/>
      <c r="OSI1200" s="22"/>
      <c r="OSJ1200" s="22"/>
      <c r="OSK1200" s="22"/>
      <c r="OSL1200" s="22"/>
      <c r="OSM1200" s="22"/>
      <c r="OSN1200" s="22"/>
      <c r="OSO1200" s="22"/>
      <c r="OSP1200" s="22"/>
      <c r="OSQ1200" s="22"/>
      <c r="OSR1200" s="22"/>
      <c r="OSS1200" s="22"/>
      <c r="OST1200" s="22"/>
      <c r="OSU1200" s="22"/>
      <c r="OSV1200" s="22"/>
      <c r="OSW1200" s="22"/>
      <c r="OSX1200" s="22"/>
      <c r="OSY1200" s="22"/>
      <c r="OSZ1200" s="22"/>
      <c r="OTA1200" s="22"/>
      <c r="OTB1200" s="22"/>
      <c r="OTC1200" s="22"/>
      <c r="OTD1200" s="22"/>
      <c r="OTE1200" s="22"/>
      <c r="OTF1200" s="22"/>
      <c r="OTG1200" s="22"/>
      <c r="OTH1200" s="22"/>
      <c r="OTI1200" s="22"/>
      <c r="OTJ1200" s="22"/>
      <c r="OTK1200" s="22"/>
      <c r="OTL1200" s="22"/>
      <c r="OTM1200" s="22"/>
      <c r="OTN1200" s="22"/>
      <c r="OTO1200" s="22"/>
      <c r="OTP1200" s="22"/>
      <c r="OTQ1200" s="22"/>
      <c r="OTR1200" s="22"/>
      <c r="OTS1200" s="22"/>
      <c r="OTT1200" s="22"/>
      <c r="OTU1200" s="22"/>
      <c r="OTV1200" s="22"/>
      <c r="OTW1200" s="22"/>
      <c r="OTX1200" s="22"/>
      <c r="OTY1200" s="22"/>
      <c r="OTZ1200" s="22"/>
      <c r="OUA1200" s="22"/>
      <c r="OUB1200" s="22"/>
      <c r="OUC1200" s="22"/>
      <c r="OUD1200" s="22"/>
      <c r="OUE1200" s="22"/>
      <c r="OUF1200" s="22"/>
      <c r="OUG1200" s="22"/>
      <c r="OUH1200" s="22"/>
      <c r="OUI1200" s="22"/>
      <c r="OUJ1200" s="22"/>
      <c r="OUK1200" s="22"/>
      <c r="OUL1200" s="22"/>
      <c r="OUM1200" s="22"/>
      <c r="OUN1200" s="22"/>
      <c r="OUO1200" s="22"/>
      <c r="OUP1200" s="22"/>
      <c r="OUQ1200" s="22"/>
      <c r="OUR1200" s="22"/>
      <c r="OUS1200" s="22"/>
      <c r="OUT1200" s="22"/>
      <c r="OUU1200" s="22"/>
      <c r="OUV1200" s="22"/>
      <c r="OUW1200" s="22"/>
      <c r="OUX1200" s="22"/>
      <c r="OUY1200" s="22"/>
      <c r="OUZ1200" s="22"/>
      <c r="OVA1200" s="22"/>
      <c r="OVB1200" s="22"/>
      <c r="OVC1200" s="22"/>
      <c r="OVD1200" s="22"/>
      <c r="OVE1200" s="22"/>
      <c r="OVF1200" s="22"/>
      <c r="OVG1200" s="22"/>
      <c r="OVH1200" s="22"/>
      <c r="OVI1200" s="22"/>
      <c r="OVJ1200" s="22"/>
      <c r="OVK1200" s="22"/>
      <c r="OVL1200" s="22"/>
      <c r="OVM1200" s="22"/>
      <c r="OVN1200" s="22"/>
      <c r="OVO1200" s="22"/>
      <c r="OVP1200" s="22"/>
      <c r="OVQ1200" s="22"/>
      <c r="OVR1200" s="22"/>
      <c r="OVS1200" s="22"/>
      <c r="OVT1200" s="22"/>
      <c r="OVU1200" s="22"/>
      <c r="OVV1200" s="22"/>
      <c r="OVW1200" s="22"/>
      <c r="OVX1200" s="22"/>
      <c r="OVY1200" s="22"/>
      <c r="OVZ1200" s="22"/>
      <c r="OWA1200" s="22"/>
      <c r="OWB1200" s="22"/>
      <c r="OWC1200" s="22"/>
      <c r="OWD1200" s="22"/>
      <c r="OWE1200" s="22"/>
      <c r="OWF1200" s="22"/>
      <c r="OWG1200" s="22"/>
      <c r="OWH1200" s="22"/>
      <c r="OWI1200" s="22"/>
      <c r="OWJ1200" s="22"/>
      <c r="OWK1200" s="22"/>
      <c r="OWL1200" s="22"/>
      <c r="OWM1200" s="22"/>
      <c r="OWN1200" s="22"/>
      <c r="OWO1200" s="22"/>
      <c r="OWP1200" s="22"/>
      <c r="OWQ1200" s="22"/>
      <c r="OWR1200" s="22"/>
      <c r="OWS1200" s="22"/>
      <c r="OWT1200" s="22"/>
      <c r="OWU1200" s="22"/>
      <c r="OWV1200" s="22"/>
      <c r="OWW1200" s="22"/>
      <c r="OWX1200" s="22"/>
      <c r="OWY1200" s="22"/>
      <c r="OWZ1200" s="22"/>
      <c r="OXA1200" s="22"/>
      <c r="OXB1200" s="22"/>
      <c r="OXC1200" s="22"/>
      <c r="OXD1200" s="22"/>
      <c r="OXE1200" s="22"/>
      <c r="OXF1200" s="22"/>
      <c r="OXG1200" s="22"/>
      <c r="OXH1200" s="22"/>
      <c r="OXI1200" s="22"/>
      <c r="OXJ1200" s="22"/>
      <c r="OXK1200" s="22"/>
      <c r="OXL1200" s="22"/>
      <c r="OXM1200" s="22"/>
      <c r="OXN1200" s="22"/>
      <c r="OXO1200" s="22"/>
      <c r="OXP1200" s="22"/>
      <c r="OXQ1200" s="22"/>
      <c r="OXR1200" s="22"/>
      <c r="OXS1200" s="22"/>
      <c r="OXT1200" s="22"/>
      <c r="OXU1200" s="22"/>
      <c r="OXV1200" s="22"/>
      <c r="OXW1200" s="22"/>
      <c r="OXX1200" s="22"/>
      <c r="OXY1200" s="22"/>
      <c r="OXZ1200" s="22"/>
      <c r="OYA1200" s="22"/>
      <c r="OYB1200" s="22"/>
      <c r="OYC1200" s="22"/>
      <c r="OYD1200" s="22"/>
      <c r="OYE1200" s="22"/>
      <c r="OYF1200" s="22"/>
      <c r="OYG1200" s="22"/>
      <c r="OYH1200" s="22"/>
      <c r="OYI1200" s="22"/>
      <c r="OYJ1200" s="22"/>
      <c r="OYK1200" s="22"/>
      <c r="OYL1200" s="22"/>
      <c r="OYM1200" s="22"/>
      <c r="OYN1200" s="22"/>
      <c r="OYO1200" s="22"/>
      <c r="OYP1200" s="22"/>
      <c r="OYQ1200" s="22"/>
      <c r="OYR1200" s="22"/>
      <c r="OYS1200" s="22"/>
      <c r="OYT1200" s="22"/>
      <c r="OYU1200" s="22"/>
      <c r="OYV1200" s="22"/>
      <c r="OYW1200" s="22"/>
      <c r="OYX1200" s="22"/>
      <c r="OYY1200" s="22"/>
      <c r="OYZ1200" s="22"/>
      <c r="OZA1200" s="22"/>
      <c r="OZB1200" s="22"/>
      <c r="OZC1200" s="22"/>
      <c r="OZD1200" s="22"/>
      <c r="OZE1200" s="22"/>
      <c r="OZF1200" s="22"/>
      <c r="OZG1200" s="22"/>
      <c r="OZH1200" s="22"/>
      <c r="OZI1200" s="22"/>
      <c r="OZJ1200" s="22"/>
      <c r="OZK1200" s="22"/>
      <c r="OZL1200" s="22"/>
      <c r="OZM1200" s="22"/>
      <c r="OZN1200" s="22"/>
      <c r="OZO1200" s="22"/>
      <c r="OZP1200" s="22"/>
      <c r="OZQ1200" s="22"/>
      <c r="OZR1200" s="22"/>
      <c r="OZS1200" s="22"/>
      <c r="OZT1200" s="22"/>
      <c r="OZU1200" s="22"/>
      <c r="OZV1200" s="22"/>
      <c r="OZW1200" s="22"/>
      <c r="OZX1200" s="22"/>
      <c r="OZY1200" s="22"/>
      <c r="OZZ1200" s="22"/>
      <c r="PAA1200" s="22"/>
      <c r="PAB1200" s="22"/>
      <c r="PAC1200" s="22"/>
      <c r="PAD1200" s="22"/>
      <c r="PAE1200" s="22"/>
      <c r="PAF1200" s="22"/>
      <c r="PAG1200" s="22"/>
      <c r="PAH1200" s="22"/>
      <c r="PAI1200" s="22"/>
      <c r="PAJ1200" s="22"/>
      <c r="PAK1200" s="22"/>
      <c r="PAL1200" s="22"/>
      <c r="PAM1200" s="22"/>
      <c r="PAN1200" s="22"/>
      <c r="PAO1200" s="22"/>
      <c r="PAP1200" s="22"/>
      <c r="PAQ1200" s="22"/>
      <c r="PAR1200" s="22"/>
      <c r="PAS1200" s="22"/>
      <c r="PAT1200" s="22"/>
      <c r="PAU1200" s="22"/>
      <c r="PAV1200" s="22"/>
      <c r="PAW1200" s="22"/>
      <c r="PAX1200" s="22"/>
      <c r="PAY1200" s="22"/>
      <c r="PAZ1200" s="22"/>
      <c r="PBA1200" s="22"/>
      <c r="PBB1200" s="22"/>
      <c r="PBC1200" s="22"/>
      <c r="PBD1200" s="22"/>
      <c r="PBE1200" s="22"/>
      <c r="PBF1200" s="22"/>
      <c r="PBG1200" s="22"/>
      <c r="PBH1200" s="22"/>
      <c r="PBI1200" s="22"/>
      <c r="PBJ1200" s="22"/>
      <c r="PBK1200" s="22"/>
      <c r="PBL1200" s="22"/>
      <c r="PBM1200" s="22"/>
      <c r="PBN1200" s="22"/>
      <c r="PBO1200" s="22"/>
      <c r="PBP1200" s="22"/>
      <c r="PBQ1200" s="22"/>
      <c r="PBR1200" s="22"/>
      <c r="PBS1200" s="22"/>
      <c r="PBT1200" s="22"/>
      <c r="PBU1200" s="22"/>
      <c r="PBV1200" s="22"/>
      <c r="PBW1200" s="22"/>
      <c r="PBX1200" s="22"/>
      <c r="PBY1200" s="22"/>
      <c r="PBZ1200" s="22"/>
      <c r="PCA1200" s="22"/>
      <c r="PCB1200" s="22"/>
      <c r="PCC1200" s="22"/>
      <c r="PCD1200" s="22"/>
      <c r="PCE1200" s="22"/>
      <c r="PCF1200" s="22"/>
      <c r="PCG1200" s="22"/>
      <c r="PCH1200" s="22"/>
      <c r="PCI1200" s="22"/>
      <c r="PCJ1200" s="22"/>
      <c r="PCK1200" s="22"/>
      <c r="PCL1200" s="22"/>
      <c r="PCM1200" s="22"/>
      <c r="PCN1200" s="22"/>
      <c r="PCO1200" s="22"/>
      <c r="PCP1200" s="22"/>
      <c r="PCQ1200" s="22"/>
      <c r="PCR1200" s="22"/>
      <c r="PCS1200" s="22"/>
      <c r="PCT1200" s="22"/>
      <c r="PCU1200" s="22"/>
      <c r="PCV1200" s="22"/>
      <c r="PCW1200" s="22"/>
      <c r="PCX1200" s="22"/>
      <c r="PCY1200" s="22"/>
      <c r="PCZ1200" s="22"/>
      <c r="PDA1200" s="22"/>
      <c r="PDB1200" s="22"/>
      <c r="PDC1200" s="22"/>
      <c r="PDD1200" s="22"/>
      <c r="PDE1200" s="22"/>
      <c r="PDF1200" s="22"/>
      <c r="PDG1200" s="22"/>
      <c r="PDH1200" s="22"/>
      <c r="PDI1200" s="22"/>
      <c r="PDJ1200" s="22"/>
      <c r="PDK1200" s="22"/>
      <c r="PDL1200" s="22"/>
      <c r="PDM1200" s="22"/>
      <c r="PDN1200" s="22"/>
      <c r="PDO1200" s="22"/>
      <c r="PDP1200" s="22"/>
      <c r="PDQ1200" s="22"/>
      <c r="PDR1200" s="22"/>
      <c r="PDS1200" s="22"/>
      <c r="PDT1200" s="22"/>
      <c r="PDU1200" s="22"/>
      <c r="PDV1200" s="22"/>
      <c r="PDW1200" s="22"/>
      <c r="PDX1200" s="22"/>
      <c r="PDY1200" s="22"/>
      <c r="PDZ1200" s="22"/>
      <c r="PEA1200" s="22"/>
      <c r="PEB1200" s="22"/>
      <c r="PEC1200" s="22"/>
      <c r="PED1200" s="22"/>
      <c r="PEE1200" s="22"/>
      <c r="PEF1200" s="22"/>
      <c r="PEG1200" s="22"/>
      <c r="PEH1200" s="22"/>
      <c r="PEI1200" s="22"/>
      <c r="PEJ1200" s="22"/>
      <c r="PEK1200" s="22"/>
      <c r="PEL1200" s="22"/>
      <c r="PEM1200" s="22"/>
      <c r="PEN1200" s="22"/>
      <c r="PEO1200" s="22"/>
      <c r="PEP1200" s="22"/>
      <c r="PEQ1200" s="22"/>
      <c r="PER1200" s="22"/>
      <c r="PES1200" s="22"/>
      <c r="PET1200" s="22"/>
      <c r="PEU1200" s="22"/>
      <c r="PEV1200" s="22"/>
      <c r="PEW1200" s="22"/>
      <c r="PEX1200" s="22"/>
      <c r="PEY1200" s="22"/>
      <c r="PEZ1200" s="22"/>
      <c r="PFA1200" s="22"/>
      <c r="PFB1200" s="22"/>
      <c r="PFC1200" s="22"/>
      <c r="PFD1200" s="22"/>
      <c r="PFE1200" s="22"/>
      <c r="PFF1200" s="22"/>
      <c r="PFG1200" s="22"/>
      <c r="PFH1200" s="22"/>
      <c r="PFI1200" s="22"/>
      <c r="PFJ1200" s="22"/>
      <c r="PFK1200" s="22"/>
      <c r="PFL1200" s="22"/>
      <c r="PFM1200" s="22"/>
      <c r="PFN1200" s="22"/>
      <c r="PFO1200" s="22"/>
      <c r="PFP1200" s="22"/>
      <c r="PFQ1200" s="22"/>
      <c r="PFR1200" s="22"/>
      <c r="PFS1200" s="22"/>
      <c r="PFT1200" s="22"/>
      <c r="PFU1200" s="22"/>
      <c r="PFV1200" s="22"/>
      <c r="PFW1200" s="22"/>
      <c r="PFX1200" s="22"/>
      <c r="PFY1200" s="22"/>
      <c r="PFZ1200" s="22"/>
      <c r="PGA1200" s="22"/>
      <c r="PGB1200" s="22"/>
      <c r="PGC1200" s="22"/>
      <c r="PGD1200" s="22"/>
      <c r="PGE1200" s="22"/>
      <c r="PGF1200" s="22"/>
      <c r="PGG1200" s="22"/>
      <c r="PGH1200" s="22"/>
      <c r="PGI1200" s="22"/>
      <c r="PGJ1200" s="22"/>
      <c r="PGK1200" s="22"/>
      <c r="PGL1200" s="22"/>
      <c r="PGM1200" s="22"/>
      <c r="PGN1200" s="22"/>
      <c r="PGO1200" s="22"/>
      <c r="PGP1200" s="22"/>
      <c r="PGQ1200" s="22"/>
      <c r="PGR1200" s="22"/>
      <c r="PGS1200" s="22"/>
      <c r="PGT1200" s="22"/>
      <c r="PGU1200" s="22"/>
      <c r="PGV1200" s="22"/>
      <c r="PGW1200" s="22"/>
      <c r="PGX1200" s="22"/>
      <c r="PGY1200" s="22"/>
      <c r="PGZ1200" s="22"/>
      <c r="PHA1200" s="22"/>
      <c r="PHB1200" s="22"/>
      <c r="PHC1200" s="22"/>
      <c r="PHD1200" s="22"/>
      <c r="PHE1200" s="22"/>
      <c r="PHF1200" s="22"/>
      <c r="PHG1200" s="22"/>
      <c r="PHH1200" s="22"/>
      <c r="PHI1200" s="22"/>
      <c r="PHJ1200" s="22"/>
      <c r="PHK1200" s="22"/>
      <c r="PHL1200" s="22"/>
      <c r="PHM1200" s="22"/>
      <c r="PHN1200" s="22"/>
      <c r="PHO1200" s="22"/>
      <c r="PHP1200" s="22"/>
      <c r="PHQ1200" s="22"/>
      <c r="PHR1200" s="22"/>
      <c r="PHS1200" s="22"/>
      <c r="PHT1200" s="22"/>
      <c r="PHU1200" s="22"/>
      <c r="PHV1200" s="22"/>
      <c r="PHW1200" s="22"/>
      <c r="PHX1200" s="22"/>
      <c r="PHY1200" s="22"/>
      <c r="PHZ1200" s="22"/>
      <c r="PIA1200" s="22"/>
      <c r="PIB1200" s="22"/>
      <c r="PIC1200" s="22"/>
      <c r="PID1200" s="22"/>
      <c r="PIE1200" s="22"/>
      <c r="PIF1200" s="22"/>
      <c r="PIG1200" s="22"/>
      <c r="PIH1200" s="22"/>
      <c r="PII1200" s="22"/>
      <c r="PIJ1200" s="22"/>
      <c r="PIK1200" s="22"/>
      <c r="PIL1200" s="22"/>
      <c r="PIM1200" s="22"/>
      <c r="PIN1200" s="22"/>
      <c r="PIO1200" s="22"/>
      <c r="PIP1200" s="22"/>
      <c r="PIQ1200" s="22"/>
      <c r="PIR1200" s="22"/>
      <c r="PIS1200" s="22"/>
      <c r="PIT1200" s="22"/>
      <c r="PIU1200" s="22"/>
      <c r="PIV1200" s="22"/>
      <c r="PIW1200" s="22"/>
      <c r="PIX1200" s="22"/>
      <c r="PIY1200" s="22"/>
      <c r="PIZ1200" s="22"/>
      <c r="PJA1200" s="22"/>
      <c r="PJB1200" s="22"/>
      <c r="PJC1200" s="22"/>
      <c r="PJD1200" s="22"/>
      <c r="PJE1200" s="22"/>
      <c r="PJF1200" s="22"/>
      <c r="PJG1200" s="22"/>
      <c r="PJH1200" s="22"/>
      <c r="PJI1200" s="22"/>
      <c r="PJJ1200" s="22"/>
      <c r="PJK1200" s="22"/>
      <c r="PJL1200" s="22"/>
      <c r="PJM1200" s="22"/>
      <c r="PJN1200" s="22"/>
      <c r="PJO1200" s="22"/>
      <c r="PJP1200" s="22"/>
      <c r="PJQ1200" s="22"/>
      <c r="PJR1200" s="22"/>
      <c r="PJS1200" s="22"/>
      <c r="PJT1200" s="22"/>
      <c r="PJU1200" s="22"/>
      <c r="PJV1200" s="22"/>
      <c r="PJW1200" s="22"/>
      <c r="PJX1200" s="22"/>
      <c r="PJY1200" s="22"/>
      <c r="PJZ1200" s="22"/>
      <c r="PKA1200" s="22"/>
      <c r="PKB1200" s="22"/>
      <c r="PKC1200" s="22"/>
      <c r="PKD1200" s="22"/>
      <c r="PKE1200" s="22"/>
      <c r="PKF1200" s="22"/>
      <c r="PKG1200" s="22"/>
      <c r="PKH1200" s="22"/>
      <c r="PKI1200" s="22"/>
      <c r="PKJ1200" s="22"/>
      <c r="PKK1200" s="22"/>
      <c r="PKL1200" s="22"/>
      <c r="PKM1200" s="22"/>
      <c r="PKN1200" s="22"/>
      <c r="PKO1200" s="22"/>
      <c r="PKP1200" s="22"/>
      <c r="PKQ1200" s="22"/>
      <c r="PKR1200" s="22"/>
      <c r="PKS1200" s="22"/>
      <c r="PKT1200" s="22"/>
      <c r="PKU1200" s="22"/>
      <c r="PKV1200" s="22"/>
      <c r="PKW1200" s="22"/>
      <c r="PKX1200" s="22"/>
      <c r="PKY1200" s="22"/>
      <c r="PKZ1200" s="22"/>
      <c r="PLA1200" s="22"/>
      <c r="PLB1200" s="22"/>
      <c r="PLC1200" s="22"/>
      <c r="PLD1200" s="22"/>
      <c r="PLE1200" s="22"/>
      <c r="PLF1200" s="22"/>
      <c r="PLG1200" s="22"/>
      <c r="PLH1200" s="22"/>
      <c r="PLI1200" s="22"/>
      <c r="PLJ1200" s="22"/>
      <c r="PLK1200" s="22"/>
      <c r="PLL1200" s="22"/>
      <c r="PLM1200" s="22"/>
      <c r="PLN1200" s="22"/>
      <c r="PLO1200" s="22"/>
      <c r="PLP1200" s="22"/>
      <c r="PLQ1200" s="22"/>
      <c r="PLR1200" s="22"/>
      <c r="PLS1200" s="22"/>
      <c r="PLT1200" s="22"/>
      <c r="PLU1200" s="22"/>
      <c r="PLV1200" s="22"/>
      <c r="PLW1200" s="22"/>
      <c r="PLX1200" s="22"/>
      <c r="PLY1200" s="22"/>
      <c r="PLZ1200" s="22"/>
      <c r="PMA1200" s="22"/>
      <c r="PMB1200" s="22"/>
      <c r="PMC1200" s="22"/>
      <c r="PMD1200" s="22"/>
      <c r="PME1200" s="22"/>
      <c r="PMF1200" s="22"/>
      <c r="PMG1200" s="22"/>
      <c r="PMH1200" s="22"/>
      <c r="PMI1200" s="22"/>
      <c r="PMJ1200" s="22"/>
      <c r="PMK1200" s="22"/>
      <c r="PML1200" s="22"/>
      <c r="PMM1200" s="22"/>
      <c r="PMN1200" s="22"/>
      <c r="PMO1200" s="22"/>
      <c r="PMP1200" s="22"/>
      <c r="PMQ1200" s="22"/>
      <c r="PMR1200" s="22"/>
      <c r="PMS1200" s="22"/>
      <c r="PMT1200" s="22"/>
      <c r="PMU1200" s="22"/>
      <c r="PMV1200" s="22"/>
      <c r="PMW1200" s="22"/>
      <c r="PMX1200" s="22"/>
      <c r="PMY1200" s="22"/>
      <c r="PMZ1200" s="22"/>
      <c r="PNA1200" s="22"/>
      <c r="PNB1200" s="22"/>
      <c r="PNC1200" s="22"/>
      <c r="PND1200" s="22"/>
      <c r="PNE1200" s="22"/>
      <c r="PNF1200" s="22"/>
      <c r="PNG1200" s="22"/>
      <c r="PNH1200" s="22"/>
      <c r="PNI1200" s="22"/>
      <c r="PNJ1200" s="22"/>
      <c r="PNK1200" s="22"/>
      <c r="PNL1200" s="22"/>
      <c r="PNM1200" s="22"/>
      <c r="PNN1200" s="22"/>
      <c r="PNO1200" s="22"/>
      <c r="PNP1200" s="22"/>
      <c r="PNQ1200" s="22"/>
      <c r="PNR1200" s="22"/>
      <c r="PNS1200" s="22"/>
      <c r="PNT1200" s="22"/>
      <c r="PNU1200" s="22"/>
      <c r="PNV1200" s="22"/>
      <c r="PNW1200" s="22"/>
      <c r="PNX1200" s="22"/>
      <c r="PNY1200" s="22"/>
      <c r="PNZ1200" s="22"/>
      <c r="POA1200" s="22"/>
      <c r="POB1200" s="22"/>
      <c r="POC1200" s="22"/>
      <c r="POD1200" s="22"/>
      <c r="POE1200" s="22"/>
      <c r="POF1200" s="22"/>
      <c r="POG1200" s="22"/>
      <c r="POH1200" s="22"/>
      <c r="POI1200" s="22"/>
      <c r="POJ1200" s="22"/>
      <c r="POK1200" s="22"/>
      <c r="POL1200" s="22"/>
      <c r="POM1200" s="22"/>
      <c r="PON1200" s="22"/>
      <c r="POO1200" s="22"/>
      <c r="POP1200" s="22"/>
      <c r="POQ1200" s="22"/>
      <c r="POR1200" s="22"/>
      <c r="POS1200" s="22"/>
      <c r="POT1200" s="22"/>
      <c r="POU1200" s="22"/>
      <c r="POV1200" s="22"/>
      <c r="POW1200" s="22"/>
      <c r="POX1200" s="22"/>
      <c r="POY1200" s="22"/>
      <c r="POZ1200" s="22"/>
      <c r="PPA1200" s="22"/>
      <c r="PPB1200" s="22"/>
      <c r="PPC1200" s="22"/>
      <c r="PPD1200" s="22"/>
      <c r="PPE1200" s="22"/>
      <c r="PPF1200" s="22"/>
      <c r="PPG1200" s="22"/>
      <c r="PPH1200" s="22"/>
      <c r="PPI1200" s="22"/>
      <c r="PPJ1200" s="22"/>
      <c r="PPK1200" s="22"/>
      <c r="PPL1200" s="22"/>
      <c r="PPM1200" s="22"/>
      <c r="PPN1200" s="22"/>
      <c r="PPO1200" s="22"/>
      <c r="PPP1200" s="22"/>
      <c r="PPQ1200" s="22"/>
      <c r="PPR1200" s="22"/>
      <c r="PPS1200" s="22"/>
      <c r="PPT1200" s="22"/>
      <c r="PPU1200" s="22"/>
      <c r="PPV1200" s="22"/>
      <c r="PPW1200" s="22"/>
      <c r="PPX1200" s="22"/>
      <c r="PPY1200" s="22"/>
      <c r="PPZ1200" s="22"/>
      <c r="PQA1200" s="22"/>
      <c r="PQB1200" s="22"/>
      <c r="PQC1200" s="22"/>
      <c r="PQD1200" s="22"/>
      <c r="PQE1200" s="22"/>
      <c r="PQF1200" s="22"/>
      <c r="PQG1200" s="22"/>
      <c r="PQH1200" s="22"/>
      <c r="PQI1200" s="22"/>
      <c r="PQJ1200" s="22"/>
      <c r="PQK1200" s="22"/>
      <c r="PQL1200" s="22"/>
      <c r="PQM1200" s="22"/>
      <c r="PQN1200" s="22"/>
      <c r="PQO1200" s="22"/>
      <c r="PQP1200" s="22"/>
      <c r="PQQ1200" s="22"/>
      <c r="PQR1200" s="22"/>
      <c r="PQS1200" s="22"/>
      <c r="PQT1200" s="22"/>
      <c r="PQU1200" s="22"/>
      <c r="PQV1200" s="22"/>
      <c r="PQW1200" s="22"/>
      <c r="PQX1200" s="22"/>
      <c r="PQY1200" s="22"/>
      <c r="PQZ1200" s="22"/>
      <c r="PRA1200" s="22"/>
      <c r="PRB1200" s="22"/>
      <c r="PRC1200" s="22"/>
      <c r="PRD1200" s="22"/>
      <c r="PRE1200" s="22"/>
      <c r="PRF1200" s="22"/>
      <c r="PRG1200" s="22"/>
      <c r="PRH1200" s="22"/>
      <c r="PRI1200" s="22"/>
      <c r="PRJ1200" s="22"/>
      <c r="PRK1200" s="22"/>
      <c r="PRL1200" s="22"/>
      <c r="PRM1200" s="22"/>
      <c r="PRN1200" s="22"/>
      <c r="PRO1200" s="22"/>
      <c r="PRP1200" s="22"/>
      <c r="PRQ1200" s="22"/>
      <c r="PRR1200" s="22"/>
      <c r="PRS1200" s="22"/>
      <c r="PRT1200" s="22"/>
      <c r="PRU1200" s="22"/>
      <c r="PRV1200" s="22"/>
      <c r="PRW1200" s="22"/>
      <c r="PRX1200" s="22"/>
      <c r="PRY1200" s="22"/>
      <c r="PRZ1200" s="22"/>
      <c r="PSA1200" s="22"/>
      <c r="PSB1200" s="22"/>
      <c r="PSC1200" s="22"/>
      <c r="PSD1200" s="22"/>
      <c r="PSE1200" s="22"/>
      <c r="PSF1200" s="22"/>
      <c r="PSG1200" s="22"/>
      <c r="PSH1200" s="22"/>
      <c r="PSI1200" s="22"/>
      <c r="PSJ1200" s="22"/>
      <c r="PSK1200" s="22"/>
      <c r="PSL1200" s="22"/>
      <c r="PSM1200" s="22"/>
      <c r="PSN1200" s="22"/>
      <c r="PSO1200" s="22"/>
      <c r="PSP1200" s="22"/>
      <c r="PSQ1200" s="22"/>
      <c r="PSR1200" s="22"/>
      <c r="PSS1200" s="22"/>
      <c r="PST1200" s="22"/>
      <c r="PSU1200" s="22"/>
      <c r="PSV1200" s="22"/>
      <c r="PSW1200" s="22"/>
      <c r="PSX1200" s="22"/>
      <c r="PSY1200" s="22"/>
      <c r="PSZ1200" s="22"/>
      <c r="PTA1200" s="22"/>
      <c r="PTB1200" s="22"/>
      <c r="PTC1200" s="22"/>
      <c r="PTD1200" s="22"/>
      <c r="PTE1200" s="22"/>
      <c r="PTF1200" s="22"/>
      <c r="PTG1200" s="22"/>
      <c r="PTH1200" s="22"/>
      <c r="PTI1200" s="22"/>
      <c r="PTJ1200" s="22"/>
      <c r="PTK1200" s="22"/>
      <c r="PTL1200" s="22"/>
      <c r="PTM1200" s="22"/>
      <c r="PTN1200" s="22"/>
      <c r="PTO1200" s="22"/>
      <c r="PTP1200" s="22"/>
      <c r="PTQ1200" s="22"/>
      <c r="PTR1200" s="22"/>
      <c r="PTS1200" s="22"/>
      <c r="PTT1200" s="22"/>
      <c r="PTU1200" s="22"/>
      <c r="PTV1200" s="22"/>
      <c r="PTW1200" s="22"/>
      <c r="PTX1200" s="22"/>
      <c r="PTY1200" s="22"/>
      <c r="PTZ1200" s="22"/>
      <c r="PUA1200" s="22"/>
      <c r="PUB1200" s="22"/>
      <c r="PUC1200" s="22"/>
      <c r="PUD1200" s="22"/>
      <c r="PUE1200" s="22"/>
      <c r="PUF1200" s="22"/>
      <c r="PUG1200" s="22"/>
      <c r="PUH1200" s="22"/>
      <c r="PUI1200" s="22"/>
      <c r="PUJ1200" s="22"/>
      <c r="PUK1200" s="22"/>
      <c r="PUL1200" s="22"/>
      <c r="PUM1200" s="22"/>
      <c r="PUN1200" s="22"/>
      <c r="PUO1200" s="22"/>
      <c r="PUP1200" s="22"/>
      <c r="PUQ1200" s="22"/>
      <c r="PUR1200" s="22"/>
      <c r="PUS1200" s="22"/>
      <c r="PUT1200" s="22"/>
      <c r="PUU1200" s="22"/>
      <c r="PUV1200" s="22"/>
      <c r="PUW1200" s="22"/>
      <c r="PUX1200" s="22"/>
      <c r="PUY1200" s="22"/>
      <c r="PUZ1200" s="22"/>
      <c r="PVA1200" s="22"/>
      <c r="PVB1200" s="22"/>
      <c r="PVC1200" s="22"/>
      <c r="PVD1200" s="22"/>
      <c r="PVE1200" s="22"/>
      <c r="PVF1200" s="22"/>
      <c r="PVG1200" s="22"/>
      <c r="PVH1200" s="22"/>
      <c r="PVI1200" s="22"/>
      <c r="PVJ1200" s="22"/>
      <c r="PVK1200" s="22"/>
      <c r="PVL1200" s="22"/>
      <c r="PVM1200" s="22"/>
      <c r="PVN1200" s="22"/>
      <c r="PVO1200" s="22"/>
      <c r="PVP1200" s="22"/>
      <c r="PVQ1200" s="22"/>
      <c r="PVR1200" s="22"/>
      <c r="PVS1200" s="22"/>
      <c r="PVT1200" s="22"/>
      <c r="PVU1200" s="22"/>
      <c r="PVV1200" s="22"/>
      <c r="PVW1200" s="22"/>
      <c r="PVX1200" s="22"/>
      <c r="PVY1200" s="22"/>
      <c r="PVZ1200" s="22"/>
      <c r="PWA1200" s="22"/>
      <c r="PWB1200" s="22"/>
      <c r="PWC1200" s="22"/>
      <c r="PWD1200" s="22"/>
      <c r="PWE1200" s="22"/>
      <c r="PWF1200" s="22"/>
      <c r="PWG1200" s="22"/>
      <c r="PWH1200" s="22"/>
      <c r="PWI1200" s="22"/>
      <c r="PWJ1200" s="22"/>
      <c r="PWK1200" s="22"/>
      <c r="PWL1200" s="22"/>
      <c r="PWM1200" s="22"/>
      <c r="PWN1200" s="22"/>
      <c r="PWO1200" s="22"/>
      <c r="PWP1200" s="22"/>
      <c r="PWQ1200" s="22"/>
      <c r="PWR1200" s="22"/>
      <c r="PWS1200" s="22"/>
      <c r="PWT1200" s="22"/>
      <c r="PWU1200" s="22"/>
      <c r="PWV1200" s="22"/>
      <c r="PWW1200" s="22"/>
      <c r="PWX1200" s="22"/>
      <c r="PWY1200" s="22"/>
      <c r="PWZ1200" s="22"/>
      <c r="PXA1200" s="22"/>
      <c r="PXB1200" s="22"/>
      <c r="PXC1200" s="22"/>
      <c r="PXD1200" s="22"/>
      <c r="PXE1200" s="22"/>
      <c r="PXF1200" s="22"/>
      <c r="PXG1200" s="22"/>
      <c r="PXH1200" s="22"/>
      <c r="PXI1200" s="22"/>
      <c r="PXJ1200" s="22"/>
      <c r="PXK1200" s="22"/>
      <c r="PXL1200" s="22"/>
      <c r="PXM1200" s="22"/>
      <c r="PXN1200" s="22"/>
      <c r="PXO1200" s="22"/>
      <c r="PXP1200" s="22"/>
      <c r="PXQ1200" s="22"/>
      <c r="PXR1200" s="22"/>
      <c r="PXS1200" s="22"/>
      <c r="PXT1200" s="22"/>
      <c r="PXU1200" s="22"/>
      <c r="PXV1200" s="22"/>
      <c r="PXW1200" s="22"/>
      <c r="PXX1200" s="22"/>
      <c r="PXY1200" s="22"/>
      <c r="PXZ1200" s="22"/>
      <c r="PYA1200" s="22"/>
      <c r="PYB1200" s="22"/>
      <c r="PYC1200" s="22"/>
      <c r="PYD1200" s="22"/>
      <c r="PYE1200" s="22"/>
      <c r="PYF1200" s="22"/>
      <c r="PYG1200" s="22"/>
      <c r="PYH1200" s="22"/>
      <c r="PYI1200" s="22"/>
      <c r="PYJ1200" s="22"/>
      <c r="PYK1200" s="22"/>
      <c r="PYL1200" s="22"/>
      <c r="PYM1200" s="22"/>
      <c r="PYN1200" s="22"/>
      <c r="PYO1200" s="22"/>
      <c r="PYP1200" s="22"/>
      <c r="PYQ1200" s="22"/>
      <c r="PYR1200" s="22"/>
      <c r="PYS1200" s="22"/>
      <c r="PYT1200" s="22"/>
      <c r="PYU1200" s="22"/>
      <c r="PYV1200" s="22"/>
      <c r="PYW1200" s="22"/>
      <c r="PYX1200" s="22"/>
      <c r="PYY1200" s="22"/>
      <c r="PYZ1200" s="22"/>
      <c r="PZA1200" s="22"/>
      <c r="PZB1200" s="22"/>
      <c r="PZC1200" s="22"/>
      <c r="PZD1200" s="22"/>
      <c r="PZE1200" s="22"/>
      <c r="PZF1200" s="22"/>
      <c r="PZG1200" s="22"/>
      <c r="PZH1200" s="22"/>
      <c r="PZI1200" s="22"/>
      <c r="PZJ1200" s="22"/>
      <c r="PZK1200" s="22"/>
      <c r="PZL1200" s="22"/>
      <c r="PZM1200" s="22"/>
      <c r="PZN1200" s="22"/>
      <c r="PZO1200" s="22"/>
      <c r="PZP1200" s="22"/>
      <c r="PZQ1200" s="22"/>
      <c r="PZR1200" s="22"/>
      <c r="PZS1200" s="22"/>
      <c r="PZT1200" s="22"/>
      <c r="PZU1200" s="22"/>
      <c r="PZV1200" s="22"/>
      <c r="PZW1200" s="22"/>
      <c r="PZX1200" s="22"/>
      <c r="PZY1200" s="22"/>
      <c r="PZZ1200" s="22"/>
      <c r="QAA1200" s="22"/>
      <c r="QAB1200" s="22"/>
      <c r="QAC1200" s="22"/>
      <c r="QAD1200" s="22"/>
      <c r="QAE1200" s="22"/>
      <c r="QAF1200" s="22"/>
      <c r="QAG1200" s="22"/>
      <c r="QAH1200" s="22"/>
      <c r="QAI1200" s="22"/>
      <c r="QAJ1200" s="22"/>
      <c r="QAK1200" s="22"/>
      <c r="QAL1200" s="22"/>
      <c r="QAM1200" s="22"/>
      <c r="QAN1200" s="22"/>
      <c r="QAO1200" s="22"/>
      <c r="QAP1200" s="22"/>
      <c r="QAQ1200" s="22"/>
      <c r="QAR1200" s="22"/>
      <c r="QAS1200" s="22"/>
      <c r="QAT1200" s="22"/>
      <c r="QAU1200" s="22"/>
      <c r="QAV1200" s="22"/>
      <c r="QAW1200" s="22"/>
      <c r="QAX1200" s="22"/>
      <c r="QAY1200" s="22"/>
      <c r="QAZ1200" s="22"/>
      <c r="QBA1200" s="22"/>
      <c r="QBB1200" s="22"/>
      <c r="QBC1200" s="22"/>
      <c r="QBD1200" s="22"/>
      <c r="QBE1200" s="22"/>
      <c r="QBF1200" s="22"/>
      <c r="QBG1200" s="22"/>
      <c r="QBH1200" s="22"/>
      <c r="QBI1200" s="22"/>
      <c r="QBJ1200" s="22"/>
      <c r="QBK1200" s="22"/>
      <c r="QBL1200" s="22"/>
      <c r="QBM1200" s="22"/>
      <c r="QBN1200" s="22"/>
      <c r="QBO1200" s="22"/>
      <c r="QBP1200" s="22"/>
      <c r="QBQ1200" s="22"/>
      <c r="QBR1200" s="22"/>
      <c r="QBS1200" s="22"/>
      <c r="QBT1200" s="22"/>
      <c r="QBU1200" s="22"/>
      <c r="QBV1200" s="22"/>
      <c r="QBW1200" s="22"/>
      <c r="QBX1200" s="22"/>
      <c r="QBY1200" s="22"/>
      <c r="QBZ1200" s="22"/>
      <c r="QCA1200" s="22"/>
      <c r="QCB1200" s="22"/>
      <c r="QCC1200" s="22"/>
      <c r="QCD1200" s="22"/>
      <c r="QCE1200" s="22"/>
      <c r="QCF1200" s="22"/>
      <c r="QCG1200" s="22"/>
      <c r="QCH1200" s="22"/>
      <c r="QCI1200" s="22"/>
      <c r="QCJ1200" s="22"/>
      <c r="QCK1200" s="22"/>
      <c r="QCL1200" s="22"/>
      <c r="QCM1200" s="22"/>
      <c r="QCN1200" s="22"/>
      <c r="QCO1200" s="22"/>
      <c r="QCP1200" s="22"/>
      <c r="QCQ1200" s="22"/>
      <c r="QCR1200" s="22"/>
      <c r="QCS1200" s="22"/>
      <c r="QCT1200" s="22"/>
      <c r="QCU1200" s="22"/>
      <c r="QCV1200" s="22"/>
      <c r="QCW1200" s="22"/>
      <c r="QCX1200" s="22"/>
      <c r="QCY1200" s="22"/>
      <c r="QCZ1200" s="22"/>
      <c r="QDA1200" s="22"/>
      <c r="QDB1200" s="22"/>
      <c r="QDC1200" s="22"/>
      <c r="QDD1200" s="22"/>
      <c r="QDE1200" s="22"/>
      <c r="QDF1200" s="22"/>
      <c r="QDG1200" s="22"/>
      <c r="QDH1200" s="22"/>
      <c r="QDI1200" s="22"/>
      <c r="QDJ1200" s="22"/>
      <c r="QDK1200" s="22"/>
      <c r="QDL1200" s="22"/>
      <c r="QDM1200" s="22"/>
      <c r="QDN1200" s="22"/>
      <c r="QDO1200" s="22"/>
      <c r="QDP1200" s="22"/>
      <c r="QDQ1200" s="22"/>
      <c r="QDR1200" s="22"/>
      <c r="QDS1200" s="22"/>
      <c r="QDT1200" s="22"/>
      <c r="QDU1200" s="22"/>
      <c r="QDV1200" s="22"/>
      <c r="QDW1200" s="22"/>
      <c r="QDX1200" s="22"/>
      <c r="QDY1200" s="22"/>
      <c r="QDZ1200" s="22"/>
      <c r="QEA1200" s="22"/>
      <c r="QEB1200" s="22"/>
      <c r="QEC1200" s="22"/>
      <c r="QED1200" s="22"/>
      <c r="QEE1200" s="22"/>
      <c r="QEF1200" s="22"/>
      <c r="QEG1200" s="22"/>
      <c r="QEH1200" s="22"/>
      <c r="QEI1200" s="22"/>
      <c r="QEJ1200" s="22"/>
      <c r="QEK1200" s="22"/>
      <c r="QEL1200" s="22"/>
      <c r="QEM1200" s="22"/>
      <c r="QEN1200" s="22"/>
      <c r="QEO1200" s="22"/>
      <c r="QEP1200" s="22"/>
      <c r="QEQ1200" s="22"/>
      <c r="QER1200" s="22"/>
      <c r="QES1200" s="22"/>
      <c r="QET1200" s="22"/>
      <c r="QEU1200" s="22"/>
      <c r="QEV1200" s="22"/>
      <c r="QEW1200" s="22"/>
      <c r="QEX1200" s="22"/>
      <c r="QEY1200" s="22"/>
      <c r="QEZ1200" s="22"/>
      <c r="QFA1200" s="22"/>
      <c r="QFB1200" s="22"/>
      <c r="QFC1200" s="22"/>
      <c r="QFD1200" s="22"/>
      <c r="QFE1200" s="22"/>
      <c r="QFF1200" s="22"/>
      <c r="QFG1200" s="22"/>
      <c r="QFH1200" s="22"/>
      <c r="QFI1200" s="22"/>
      <c r="QFJ1200" s="22"/>
      <c r="QFK1200" s="22"/>
      <c r="QFL1200" s="22"/>
      <c r="QFM1200" s="22"/>
      <c r="QFN1200" s="22"/>
      <c r="QFO1200" s="22"/>
      <c r="QFP1200" s="22"/>
      <c r="QFQ1200" s="22"/>
      <c r="QFR1200" s="22"/>
      <c r="QFS1200" s="22"/>
      <c r="QFT1200" s="22"/>
      <c r="QFU1200" s="22"/>
      <c r="QFV1200" s="22"/>
      <c r="QFW1200" s="22"/>
      <c r="QFX1200" s="22"/>
      <c r="QFY1200" s="22"/>
      <c r="QFZ1200" s="22"/>
      <c r="QGA1200" s="22"/>
      <c r="QGB1200" s="22"/>
      <c r="QGC1200" s="22"/>
      <c r="QGD1200" s="22"/>
      <c r="QGE1200" s="22"/>
      <c r="QGF1200" s="22"/>
      <c r="QGG1200" s="22"/>
      <c r="QGH1200" s="22"/>
      <c r="QGI1200" s="22"/>
      <c r="QGJ1200" s="22"/>
      <c r="QGK1200" s="22"/>
      <c r="QGL1200" s="22"/>
      <c r="QGM1200" s="22"/>
      <c r="QGN1200" s="22"/>
      <c r="QGO1200" s="22"/>
      <c r="QGP1200" s="22"/>
      <c r="QGQ1200" s="22"/>
      <c r="QGR1200" s="22"/>
      <c r="QGS1200" s="22"/>
      <c r="QGT1200" s="22"/>
      <c r="QGU1200" s="22"/>
      <c r="QGV1200" s="22"/>
      <c r="QGW1200" s="22"/>
      <c r="QGX1200" s="22"/>
      <c r="QGY1200" s="22"/>
      <c r="QGZ1200" s="22"/>
      <c r="QHA1200" s="22"/>
      <c r="QHB1200" s="22"/>
      <c r="QHC1200" s="22"/>
      <c r="QHD1200" s="22"/>
      <c r="QHE1200" s="22"/>
      <c r="QHF1200" s="22"/>
      <c r="QHG1200" s="22"/>
      <c r="QHH1200" s="22"/>
      <c r="QHI1200" s="22"/>
      <c r="QHJ1200" s="22"/>
      <c r="QHK1200" s="22"/>
      <c r="QHL1200" s="22"/>
      <c r="QHM1200" s="22"/>
      <c r="QHN1200" s="22"/>
      <c r="QHO1200" s="22"/>
      <c r="QHP1200" s="22"/>
      <c r="QHQ1200" s="22"/>
      <c r="QHR1200" s="22"/>
      <c r="QHS1200" s="22"/>
      <c r="QHT1200" s="22"/>
      <c r="QHU1200" s="22"/>
      <c r="QHV1200" s="22"/>
      <c r="QHW1200" s="22"/>
      <c r="QHX1200" s="22"/>
      <c r="QHY1200" s="22"/>
      <c r="QHZ1200" s="22"/>
      <c r="QIA1200" s="22"/>
      <c r="QIB1200" s="22"/>
      <c r="QIC1200" s="22"/>
      <c r="QID1200" s="22"/>
      <c r="QIE1200" s="22"/>
      <c r="QIF1200" s="22"/>
      <c r="QIG1200" s="22"/>
      <c r="QIH1200" s="22"/>
      <c r="QII1200" s="22"/>
      <c r="QIJ1200" s="22"/>
      <c r="QIK1200" s="22"/>
      <c r="QIL1200" s="22"/>
      <c r="QIM1200" s="22"/>
      <c r="QIN1200" s="22"/>
      <c r="QIO1200" s="22"/>
      <c r="QIP1200" s="22"/>
      <c r="QIQ1200" s="22"/>
      <c r="QIR1200" s="22"/>
      <c r="QIS1200" s="22"/>
      <c r="QIT1200" s="22"/>
      <c r="QIU1200" s="22"/>
      <c r="QIV1200" s="22"/>
      <c r="QIW1200" s="22"/>
      <c r="QIX1200" s="22"/>
      <c r="QIY1200" s="22"/>
      <c r="QIZ1200" s="22"/>
      <c r="QJA1200" s="22"/>
      <c r="QJB1200" s="22"/>
      <c r="QJC1200" s="22"/>
      <c r="QJD1200" s="22"/>
      <c r="QJE1200" s="22"/>
      <c r="QJF1200" s="22"/>
      <c r="QJG1200" s="22"/>
      <c r="QJH1200" s="22"/>
      <c r="QJI1200" s="22"/>
      <c r="QJJ1200" s="22"/>
      <c r="QJK1200" s="22"/>
      <c r="QJL1200" s="22"/>
      <c r="QJM1200" s="22"/>
      <c r="QJN1200" s="22"/>
      <c r="QJO1200" s="22"/>
      <c r="QJP1200" s="22"/>
      <c r="QJQ1200" s="22"/>
      <c r="QJR1200" s="22"/>
      <c r="QJS1200" s="22"/>
      <c r="QJT1200" s="22"/>
      <c r="QJU1200" s="22"/>
      <c r="QJV1200" s="22"/>
      <c r="QJW1200" s="22"/>
      <c r="QJX1200" s="22"/>
      <c r="QJY1200" s="22"/>
      <c r="QJZ1200" s="22"/>
      <c r="QKA1200" s="22"/>
      <c r="QKB1200" s="22"/>
      <c r="QKC1200" s="22"/>
      <c r="QKD1200" s="22"/>
      <c r="QKE1200" s="22"/>
      <c r="QKF1200" s="22"/>
      <c r="QKG1200" s="22"/>
      <c r="QKH1200" s="22"/>
      <c r="QKI1200" s="22"/>
      <c r="QKJ1200" s="22"/>
      <c r="QKK1200" s="22"/>
      <c r="QKL1200" s="22"/>
      <c r="QKM1200" s="22"/>
      <c r="QKN1200" s="22"/>
      <c r="QKO1200" s="22"/>
      <c r="QKP1200" s="22"/>
      <c r="QKQ1200" s="22"/>
      <c r="QKR1200" s="22"/>
      <c r="QKS1200" s="22"/>
      <c r="QKT1200" s="22"/>
      <c r="QKU1200" s="22"/>
      <c r="QKV1200" s="22"/>
      <c r="QKW1200" s="22"/>
      <c r="QKX1200" s="22"/>
      <c r="QKY1200" s="22"/>
      <c r="QKZ1200" s="22"/>
      <c r="QLA1200" s="22"/>
      <c r="QLB1200" s="22"/>
      <c r="QLC1200" s="22"/>
      <c r="QLD1200" s="22"/>
      <c r="QLE1200" s="22"/>
      <c r="QLF1200" s="22"/>
      <c r="QLG1200" s="22"/>
      <c r="QLH1200" s="22"/>
      <c r="QLI1200" s="22"/>
      <c r="QLJ1200" s="22"/>
      <c r="QLK1200" s="22"/>
      <c r="QLL1200" s="22"/>
      <c r="QLM1200" s="22"/>
      <c r="QLN1200" s="22"/>
      <c r="QLO1200" s="22"/>
      <c r="QLP1200" s="22"/>
      <c r="QLQ1200" s="22"/>
      <c r="QLR1200" s="22"/>
      <c r="QLS1200" s="22"/>
      <c r="QLT1200" s="22"/>
      <c r="QLU1200" s="22"/>
      <c r="QLV1200" s="22"/>
      <c r="QLW1200" s="22"/>
      <c r="QLX1200" s="22"/>
      <c r="QLY1200" s="22"/>
      <c r="QLZ1200" s="22"/>
      <c r="QMA1200" s="22"/>
      <c r="QMB1200" s="22"/>
      <c r="QMC1200" s="22"/>
      <c r="QMD1200" s="22"/>
      <c r="QME1200" s="22"/>
      <c r="QMF1200" s="22"/>
      <c r="QMG1200" s="22"/>
      <c r="QMH1200" s="22"/>
      <c r="QMI1200" s="22"/>
      <c r="QMJ1200" s="22"/>
      <c r="QMK1200" s="22"/>
      <c r="QML1200" s="22"/>
      <c r="QMM1200" s="22"/>
      <c r="QMN1200" s="22"/>
      <c r="QMO1200" s="22"/>
      <c r="QMP1200" s="22"/>
      <c r="QMQ1200" s="22"/>
      <c r="QMR1200" s="22"/>
      <c r="QMS1200" s="22"/>
      <c r="QMT1200" s="22"/>
      <c r="QMU1200" s="22"/>
      <c r="QMV1200" s="22"/>
      <c r="QMW1200" s="22"/>
      <c r="QMX1200" s="22"/>
      <c r="QMY1200" s="22"/>
      <c r="QMZ1200" s="22"/>
      <c r="QNA1200" s="22"/>
      <c r="QNB1200" s="22"/>
      <c r="QNC1200" s="22"/>
      <c r="QND1200" s="22"/>
      <c r="QNE1200" s="22"/>
      <c r="QNF1200" s="22"/>
      <c r="QNG1200" s="22"/>
      <c r="QNH1200" s="22"/>
      <c r="QNI1200" s="22"/>
      <c r="QNJ1200" s="22"/>
      <c r="QNK1200" s="22"/>
      <c r="QNL1200" s="22"/>
      <c r="QNM1200" s="22"/>
      <c r="QNN1200" s="22"/>
      <c r="QNO1200" s="22"/>
      <c r="QNP1200" s="22"/>
      <c r="QNQ1200" s="22"/>
      <c r="QNR1200" s="22"/>
      <c r="QNS1200" s="22"/>
      <c r="QNT1200" s="22"/>
      <c r="QNU1200" s="22"/>
      <c r="QNV1200" s="22"/>
      <c r="QNW1200" s="22"/>
      <c r="QNX1200" s="22"/>
      <c r="QNY1200" s="22"/>
      <c r="QNZ1200" s="22"/>
      <c r="QOA1200" s="22"/>
      <c r="QOB1200" s="22"/>
      <c r="QOC1200" s="22"/>
      <c r="QOD1200" s="22"/>
      <c r="QOE1200" s="22"/>
      <c r="QOF1200" s="22"/>
      <c r="QOG1200" s="22"/>
      <c r="QOH1200" s="22"/>
      <c r="QOI1200" s="22"/>
      <c r="QOJ1200" s="22"/>
      <c r="QOK1200" s="22"/>
      <c r="QOL1200" s="22"/>
      <c r="QOM1200" s="22"/>
      <c r="QON1200" s="22"/>
      <c r="QOO1200" s="22"/>
      <c r="QOP1200" s="22"/>
      <c r="QOQ1200" s="22"/>
      <c r="QOR1200" s="22"/>
      <c r="QOS1200" s="22"/>
      <c r="QOT1200" s="22"/>
      <c r="QOU1200" s="22"/>
      <c r="QOV1200" s="22"/>
      <c r="QOW1200" s="22"/>
      <c r="QOX1200" s="22"/>
      <c r="QOY1200" s="22"/>
      <c r="QOZ1200" s="22"/>
      <c r="QPA1200" s="22"/>
      <c r="QPB1200" s="22"/>
      <c r="QPC1200" s="22"/>
      <c r="QPD1200" s="22"/>
      <c r="QPE1200" s="22"/>
      <c r="QPF1200" s="22"/>
      <c r="QPG1200" s="22"/>
      <c r="QPH1200" s="22"/>
      <c r="QPI1200" s="22"/>
      <c r="QPJ1200" s="22"/>
      <c r="QPK1200" s="22"/>
      <c r="QPL1200" s="22"/>
      <c r="QPM1200" s="22"/>
      <c r="QPN1200" s="22"/>
      <c r="QPO1200" s="22"/>
      <c r="QPP1200" s="22"/>
      <c r="QPQ1200" s="22"/>
      <c r="QPR1200" s="22"/>
      <c r="QPS1200" s="22"/>
      <c r="QPT1200" s="22"/>
      <c r="QPU1200" s="22"/>
      <c r="QPV1200" s="22"/>
      <c r="QPW1200" s="22"/>
      <c r="QPX1200" s="22"/>
      <c r="QPY1200" s="22"/>
      <c r="QPZ1200" s="22"/>
      <c r="QQA1200" s="22"/>
      <c r="QQB1200" s="22"/>
      <c r="QQC1200" s="22"/>
      <c r="QQD1200" s="22"/>
      <c r="QQE1200" s="22"/>
      <c r="QQF1200" s="22"/>
      <c r="QQG1200" s="22"/>
      <c r="QQH1200" s="22"/>
      <c r="QQI1200" s="22"/>
      <c r="QQJ1200" s="22"/>
      <c r="QQK1200" s="22"/>
      <c r="QQL1200" s="22"/>
      <c r="QQM1200" s="22"/>
      <c r="QQN1200" s="22"/>
      <c r="QQO1200" s="22"/>
      <c r="QQP1200" s="22"/>
      <c r="QQQ1200" s="22"/>
      <c r="QQR1200" s="22"/>
      <c r="QQS1200" s="22"/>
      <c r="QQT1200" s="22"/>
      <c r="QQU1200" s="22"/>
      <c r="QQV1200" s="22"/>
      <c r="QQW1200" s="22"/>
      <c r="QQX1200" s="22"/>
      <c r="QQY1200" s="22"/>
      <c r="QQZ1200" s="22"/>
      <c r="QRA1200" s="22"/>
      <c r="QRB1200" s="22"/>
      <c r="QRC1200" s="22"/>
      <c r="QRD1200" s="22"/>
      <c r="QRE1200" s="22"/>
      <c r="QRF1200" s="22"/>
      <c r="QRG1200" s="22"/>
      <c r="QRH1200" s="22"/>
      <c r="QRI1200" s="22"/>
      <c r="QRJ1200" s="22"/>
      <c r="QRK1200" s="22"/>
      <c r="QRL1200" s="22"/>
      <c r="QRM1200" s="22"/>
      <c r="QRN1200" s="22"/>
      <c r="QRO1200" s="22"/>
      <c r="QRP1200" s="22"/>
      <c r="QRQ1200" s="22"/>
      <c r="QRR1200" s="22"/>
      <c r="QRS1200" s="22"/>
      <c r="QRT1200" s="22"/>
      <c r="QRU1200" s="22"/>
      <c r="QRV1200" s="22"/>
      <c r="QRW1200" s="22"/>
      <c r="QRX1200" s="22"/>
      <c r="QRY1200" s="22"/>
      <c r="QRZ1200" s="22"/>
      <c r="QSA1200" s="22"/>
      <c r="QSB1200" s="22"/>
      <c r="QSC1200" s="22"/>
      <c r="QSD1200" s="22"/>
      <c r="QSE1200" s="22"/>
      <c r="QSF1200" s="22"/>
      <c r="QSG1200" s="22"/>
      <c r="QSH1200" s="22"/>
      <c r="QSI1200" s="22"/>
      <c r="QSJ1200" s="22"/>
      <c r="QSK1200" s="22"/>
      <c r="QSL1200" s="22"/>
      <c r="QSM1200" s="22"/>
      <c r="QSN1200" s="22"/>
      <c r="QSO1200" s="22"/>
      <c r="QSP1200" s="22"/>
      <c r="QSQ1200" s="22"/>
      <c r="QSR1200" s="22"/>
      <c r="QSS1200" s="22"/>
      <c r="QST1200" s="22"/>
      <c r="QSU1200" s="22"/>
      <c r="QSV1200" s="22"/>
      <c r="QSW1200" s="22"/>
      <c r="QSX1200" s="22"/>
      <c r="QSY1200" s="22"/>
      <c r="QSZ1200" s="22"/>
      <c r="QTA1200" s="22"/>
      <c r="QTB1200" s="22"/>
      <c r="QTC1200" s="22"/>
      <c r="QTD1200" s="22"/>
      <c r="QTE1200" s="22"/>
      <c r="QTF1200" s="22"/>
      <c r="QTG1200" s="22"/>
      <c r="QTH1200" s="22"/>
      <c r="QTI1200" s="22"/>
      <c r="QTJ1200" s="22"/>
      <c r="QTK1200" s="22"/>
      <c r="QTL1200" s="22"/>
      <c r="QTM1200" s="22"/>
      <c r="QTN1200" s="22"/>
      <c r="QTO1200" s="22"/>
      <c r="QTP1200" s="22"/>
      <c r="QTQ1200" s="22"/>
      <c r="QTR1200" s="22"/>
      <c r="QTS1200" s="22"/>
      <c r="QTT1200" s="22"/>
      <c r="QTU1200" s="22"/>
      <c r="QTV1200" s="22"/>
      <c r="QTW1200" s="22"/>
      <c r="QTX1200" s="22"/>
      <c r="QTY1200" s="22"/>
      <c r="QTZ1200" s="22"/>
      <c r="QUA1200" s="22"/>
      <c r="QUB1200" s="22"/>
      <c r="QUC1200" s="22"/>
      <c r="QUD1200" s="22"/>
      <c r="QUE1200" s="22"/>
      <c r="QUF1200" s="22"/>
      <c r="QUG1200" s="22"/>
      <c r="QUH1200" s="22"/>
      <c r="QUI1200" s="22"/>
      <c r="QUJ1200" s="22"/>
      <c r="QUK1200" s="22"/>
      <c r="QUL1200" s="22"/>
      <c r="QUM1200" s="22"/>
      <c r="QUN1200" s="22"/>
      <c r="QUO1200" s="22"/>
      <c r="QUP1200" s="22"/>
      <c r="QUQ1200" s="22"/>
      <c r="QUR1200" s="22"/>
      <c r="QUS1200" s="22"/>
      <c r="QUT1200" s="22"/>
      <c r="QUU1200" s="22"/>
      <c r="QUV1200" s="22"/>
      <c r="QUW1200" s="22"/>
      <c r="QUX1200" s="22"/>
      <c r="QUY1200" s="22"/>
      <c r="QUZ1200" s="22"/>
      <c r="QVA1200" s="22"/>
      <c r="QVB1200" s="22"/>
      <c r="QVC1200" s="22"/>
      <c r="QVD1200" s="22"/>
      <c r="QVE1200" s="22"/>
      <c r="QVF1200" s="22"/>
      <c r="QVG1200" s="22"/>
      <c r="QVH1200" s="22"/>
      <c r="QVI1200" s="22"/>
      <c r="QVJ1200" s="22"/>
      <c r="QVK1200" s="22"/>
      <c r="QVL1200" s="22"/>
      <c r="QVM1200" s="22"/>
      <c r="QVN1200" s="22"/>
      <c r="QVO1200" s="22"/>
      <c r="QVP1200" s="22"/>
      <c r="QVQ1200" s="22"/>
      <c r="QVR1200" s="22"/>
      <c r="QVS1200" s="22"/>
      <c r="QVT1200" s="22"/>
      <c r="QVU1200" s="22"/>
      <c r="QVV1200" s="22"/>
      <c r="QVW1200" s="22"/>
      <c r="QVX1200" s="22"/>
      <c r="QVY1200" s="22"/>
      <c r="QVZ1200" s="22"/>
      <c r="QWA1200" s="22"/>
      <c r="QWB1200" s="22"/>
      <c r="QWC1200" s="22"/>
      <c r="QWD1200" s="22"/>
      <c r="QWE1200" s="22"/>
      <c r="QWF1200" s="22"/>
      <c r="QWG1200" s="22"/>
      <c r="QWH1200" s="22"/>
      <c r="QWI1200" s="22"/>
      <c r="QWJ1200" s="22"/>
      <c r="QWK1200" s="22"/>
      <c r="QWL1200" s="22"/>
      <c r="QWM1200" s="22"/>
      <c r="QWN1200" s="22"/>
      <c r="QWO1200" s="22"/>
      <c r="QWP1200" s="22"/>
      <c r="QWQ1200" s="22"/>
      <c r="QWR1200" s="22"/>
      <c r="QWS1200" s="22"/>
      <c r="QWT1200" s="22"/>
      <c r="QWU1200" s="22"/>
      <c r="QWV1200" s="22"/>
      <c r="QWW1200" s="22"/>
      <c r="QWX1200" s="22"/>
      <c r="QWY1200" s="22"/>
      <c r="QWZ1200" s="22"/>
      <c r="QXA1200" s="22"/>
      <c r="QXB1200" s="22"/>
      <c r="QXC1200" s="22"/>
      <c r="QXD1200" s="22"/>
      <c r="QXE1200" s="22"/>
      <c r="QXF1200" s="22"/>
      <c r="QXG1200" s="22"/>
      <c r="QXH1200" s="22"/>
      <c r="QXI1200" s="22"/>
      <c r="QXJ1200" s="22"/>
      <c r="QXK1200" s="22"/>
      <c r="QXL1200" s="22"/>
      <c r="QXM1200" s="22"/>
      <c r="QXN1200" s="22"/>
      <c r="QXO1200" s="22"/>
      <c r="QXP1200" s="22"/>
      <c r="QXQ1200" s="22"/>
      <c r="QXR1200" s="22"/>
      <c r="QXS1200" s="22"/>
      <c r="QXT1200" s="22"/>
      <c r="QXU1200" s="22"/>
      <c r="QXV1200" s="22"/>
      <c r="QXW1200" s="22"/>
      <c r="QXX1200" s="22"/>
      <c r="QXY1200" s="22"/>
      <c r="QXZ1200" s="22"/>
      <c r="QYA1200" s="22"/>
      <c r="QYB1200" s="22"/>
      <c r="QYC1200" s="22"/>
      <c r="QYD1200" s="22"/>
      <c r="QYE1200" s="22"/>
      <c r="QYF1200" s="22"/>
      <c r="QYG1200" s="22"/>
      <c r="QYH1200" s="22"/>
      <c r="QYI1200" s="22"/>
      <c r="QYJ1200" s="22"/>
      <c r="QYK1200" s="22"/>
      <c r="QYL1200" s="22"/>
      <c r="QYM1200" s="22"/>
      <c r="QYN1200" s="22"/>
      <c r="QYO1200" s="22"/>
      <c r="QYP1200" s="22"/>
      <c r="QYQ1200" s="22"/>
      <c r="QYR1200" s="22"/>
      <c r="QYS1200" s="22"/>
      <c r="QYT1200" s="22"/>
      <c r="QYU1200" s="22"/>
      <c r="QYV1200" s="22"/>
      <c r="QYW1200" s="22"/>
      <c r="QYX1200" s="22"/>
      <c r="QYY1200" s="22"/>
      <c r="QYZ1200" s="22"/>
      <c r="QZA1200" s="22"/>
      <c r="QZB1200" s="22"/>
      <c r="QZC1200" s="22"/>
      <c r="QZD1200" s="22"/>
      <c r="QZE1200" s="22"/>
      <c r="QZF1200" s="22"/>
      <c r="QZG1200" s="22"/>
      <c r="QZH1200" s="22"/>
      <c r="QZI1200" s="22"/>
      <c r="QZJ1200" s="22"/>
      <c r="QZK1200" s="22"/>
      <c r="QZL1200" s="22"/>
      <c r="QZM1200" s="22"/>
      <c r="QZN1200" s="22"/>
      <c r="QZO1200" s="22"/>
      <c r="QZP1200" s="22"/>
      <c r="QZQ1200" s="22"/>
      <c r="QZR1200" s="22"/>
      <c r="QZS1200" s="22"/>
      <c r="QZT1200" s="22"/>
      <c r="QZU1200" s="22"/>
      <c r="QZV1200" s="22"/>
      <c r="QZW1200" s="22"/>
      <c r="QZX1200" s="22"/>
      <c r="QZY1200" s="22"/>
      <c r="QZZ1200" s="22"/>
      <c r="RAA1200" s="22"/>
      <c r="RAB1200" s="22"/>
      <c r="RAC1200" s="22"/>
      <c r="RAD1200" s="22"/>
      <c r="RAE1200" s="22"/>
      <c r="RAF1200" s="22"/>
      <c r="RAG1200" s="22"/>
      <c r="RAH1200" s="22"/>
      <c r="RAI1200" s="22"/>
      <c r="RAJ1200" s="22"/>
      <c r="RAK1200" s="22"/>
      <c r="RAL1200" s="22"/>
      <c r="RAM1200" s="22"/>
      <c r="RAN1200" s="22"/>
      <c r="RAO1200" s="22"/>
      <c r="RAP1200" s="22"/>
      <c r="RAQ1200" s="22"/>
      <c r="RAR1200" s="22"/>
      <c r="RAS1200" s="22"/>
      <c r="RAT1200" s="22"/>
      <c r="RAU1200" s="22"/>
      <c r="RAV1200" s="22"/>
      <c r="RAW1200" s="22"/>
      <c r="RAX1200" s="22"/>
      <c r="RAY1200" s="22"/>
      <c r="RAZ1200" s="22"/>
      <c r="RBA1200" s="22"/>
      <c r="RBB1200" s="22"/>
      <c r="RBC1200" s="22"/>
      <c r="RBD1200" s="22"/>
      <c r="RBE1200" s="22"/>
      <c r="RBF1200" s="22"/>
      <c r="RBG1200" s="22"/>
      <c r="RBH1200" s="22"/>
      <c r="RBI1200" s="22"/>
      <c r="RBJ1200" s="22"/>
      <c r="RBK1200" s="22"/>
      <c r="RBL1200" s="22"/>
      <c r="RBM1200" s="22"/>
      <c r="RBN1200" s="22"/>
      <c r="RBO1200" s="22"/>
      <c r="RBP1200" s="22"/>
      <c r="RBQ1200" s="22"/>
      <c r="RBR1200" s="22"/>
      <c r="RBS1200" s="22"/>
      <c r="RBT1200" s="22"/>
      <c r="RBU1200" s="22"/>
      <c r="RBV1200" s="22"/>
      <c r="RBW1200" s="22"/>
      <c r="RBX1200" s="22"/>
      <c r="RBY1200" s="22"/>
      <c r="RBZ1200" s="22"/>
      <c r="RCA1200" s="22"/>
      <c r="RCB1200" s="22"/>
      <c r="RCC1200" s="22"/>
      <c r="RCD1200" s="22"/>
      <c r="RCE1200" s="22"/>
      <c r="RCF1200" s="22"/>
      <c r="RCG1200" s="22"/>
      <c r="RCH1200" s="22"/>
      <c r="RCI1200" s="22"/>
      <c r="RCJ1200" s="22"/>
      <c r="RCK1200" s="22"/>
      <c r="RCL1200" s="22"/>
      <c r="RCM1200" s="22"/>
      <c r="RCN1200" s="22"/>
      <c r="RCO1200" s="22"/>
      <c r="RCP1200" s="22"/>
      <c r="RCQ1200" s="22"/>
      <c r="RCR1200" s="22"/>
      <c r="RCS1200" s="22"/>
      <c r="RCT1200" s="22"/>
      <c r="RCU1200" s="22"/>
      <c r="RCV1200" s="22"/>
      <c r="RCW1200" s="22"/>
      <c r="RCX1200" s="22"/>
      <c r="RCY1200" s="22"/>
      <c r="RCZ1200" s="22"/>
      <c r="RDA1200" s="22"/>
      <c r="RDB1200" s="22"/>
      <c r="RDC1200" s="22"/>
      <c r="RDD1200" s="22"/>
      <c r="RDE1200" s="22"/>
      <c r="RDF1200" s="22"/>
      <c r="RDG1200" s="22"/>
      <c r="RDH1200" s="22"/>
      <c r="RDI1200" s="22"/>
      <c r="RDJ1200" s="22"/>
      <c r="RDK1200" s="22"/>
      <c r="RDL1200" s="22"/>
      <c r="RDM1200" s="22"/>
      <c r="RDN1200" s="22"/>
      <c r="RDO1200" s="22"/>
      <c r="RDP1200" s="22"/>
      <c r="RDQ1200" s="22"/>
      <c r="RDR1200" s="22"/>
      <c r="RDS1200" s="22"/>
      <c r="RDT1200" s="22"/>
      <c r="RDU1200" s="22"/>
      <c r="RDV1200" s="22"/>
      <c r="RDW1200" s="22"/>
      <c r="RDX1200" s="22"/>
      <c r="RDY1200" s="22"/>
      <c r="RDZ1200" s="22"/>
      <c r="REA1200" s="22"/>
      <c r="REB1200" s="22"/>
      <c r="REC1200" s="22"/>
      <c r="RED1200" s="22"/>
      <c r="REE1200" s="22"/>
      <c r="REF1200" s="22"/>
      <c r="REG1200" s="22"/>
      <c r="REH1200" s="22"/>
      <c r="REI1200" s="22"/>
      <c r="REJ1200" s="22"/>
      <c r="REK1200" s="22"/>
      <c r="REL1200" s="22"/>
      <c r="REM1200" s="22"/>
      <c r="REN1200" s="22"/>
      <c r="REO1200" s="22"/>
      <c r="REP1200" s="22"/>
      <c r="REQ1200" s="22"/>
      <c r="RER1200" s="22"/>
      <c r="RES1200" s="22"/>
      <c r="RET1200" s="22"/>
      <c r="REU1200" s="22"/>
      <c r="REV1200" s="22"/>
      <c r="REW1200" s="22"/>
      <c r="REX1200" s="22"/>
      <c r="REY1200" s="22"/>
      <c r="REZ1200" s="22"/>
      <c r="RFA1200" s="22"/>
      <c r="RFB1200" s="22"/>
      <c r="RFC1200" s="22"/>
      <c r="RFD1200" s="22"/>
      <c r="RFE1200" s="22"/>
      <c r="RFF1200" s="22"/>
      <c r="RFG1200" s="22"/>
      <c r="RFH1200" s="22"/>
      <c r="RFI1200" s="22"/>
      <c r="RFJ1200" s="22"/>
      <c r="RFK1200" s="22"/>
      <c r="RFL1200" s="22"/>
      <c r="RFM1200" s="22"/>
      <c r="RFN1200" s="22"/>
      <c r="RFO1200" s="22"/>
      <c r="RFP1200" s="22"/>
      <c r="RFQ1200" s="22"/>
      <c r="RFR1200" s="22"/>
      <c r="RFS1200" s="22"/>
      <c r="RFT1200" s="22"/>
      <c r="RFU1200" s="22"/>
      <c r="RFV1200" s="22"/>
      <c r="RFW1200" s="22"/>
      <c r="RFX1200" s="22"/>
      <c r="RFY1200" s="22"/>
      <c r="RFZ1200" s="22"/>
      <c r="RGA1200" s="22"/>
      <c r="RGB1200" s="22"/>
      <c r="RGC1200" s="22"/>
      <c r="RGD1200" s="22"/>
      <c r="RGE1200" s="22"/>
      <c r="RGF1200" s="22"/>
      <c r="RGG1200" s="22"/>
      <c r="RGH1200" s="22"/>
      <c r="RGI1200" s="22"/>
      <c r="RGJ1200" s="22"/>
      <c r="RGK1200" s="22"/>
      <c r="RGL1200" s="22"/>
      <c r="RGM1200" s="22"/>
      <c r="RGN1200" s="22"/>
      <c r="RGO1200" s="22"/>
      <c r="RGP1200" s="22"/>
      <c r="RGQ1200" s="22"/>
      <c r="RGR1200" s="22"/>
      <c r="RGS1200" s="22"/>
      <c r="RGT1200" s="22"/>
      <c r="RGU1200" s="22"/>
      <c r="RGV1200" s="22"/>
      <c r="RGW1200" s="22"/>
      <c r="RGX1200" s="22"/>
      <c r="RGY1200" s="22"/>
      <c r="RGZ1200" s="22"/>
      <c r="RHA1200" s="22"/>
      <c r="RHB1200" s="22"/>
      <c r="RHC1200" s="22"/>
      <c r="RHD1200" s="22"/>
      <c r="RHE1200" s="22"/>
      <c r="RHF1200" s="22"/>
      <c r="RHG1200" s="22"/>
      <c r="RHH1200" s="22"/>
      <c r="RHI1200" s="22"/>
      <c r="RHJ1200" s="22"/>
      <c r="RHK1200" s="22"/>
      <c r="RHL1200" s="22"/>
      <c r="RHM1200" s="22"/>
      <c r="RHN1200" s="22"/>
      <c r="RHO1200" s="22"/>
      <c r="RHP1200" s="22"/>
      <c r="RHQ1200" s="22"/>
      <c r="RHR1200" s="22"/>
      <c r="RHS1200" s="22"/>
      <c r="RHT1200" s="22"/>
      <c r="RHU1200" s="22"/>
      <c r="RHV1200" s="22"/>
      <c r="RHW1200" s="22"/>
      <c r="RHX1200" s="22"/>
      <c r="RHY1200" s="22"/>
      <c r="RHZ1200" s="22"/>
      <c r="RIA1200" s="22"/>
      <c r="RIB1200" s="22"/>
      <c r="RIC1200" s="22"/>
      <c r="RID1200" s="22"/>
      <c r="RIE1200" s="22"/>
      <c r="RIF1200" s="22"/>
      <c r="RIG1200" s="22"/>
      <c r="RIH1200" s="22"/>
      <c r="RII1200" s="22"/>
      <c r="RIJ1200" s="22"/>
      <c r="RIK1200" s="22"/>
      <c r="RIL1200" s="22"/>
      <c r="RIM1200" s="22"/>
      <c r="RIN1200" s="22"/>
      <c r="RIO1200" s="22"/>
      <c r="RIP1200" s="22"/>
      <c r="RIQ1200" s="22"/>
      <c r="RIR1200" s="22"/>
      <c r="RIS1200" s="22"/>
      <c r="RIT1200" s="22"/>
      <c r="RIU1200" s="22"/>
      <c r="RIV1200" s="22"/>
      <c r="RIW1200" s="22"/>
      <c r="RIX1200" s="22"/>
      <c r="RIY1200" s="22"/>
      <c r="RIZ1200" s="22"/>
      <c r="RJA1200" s="22"/>
      <c r="RJB1200" s="22"/>
      <c r="RJC1200" s="22"/>
      <c r="RJD1200" s="22"/>
      <c r="RJE1200" s="22"/>
      <c r="RJF1200" s="22"/>
      <c r="RJG1200" s="22"/>
      <c r="RJH1200" s="22"/>
      <c r="RJI1200" s="22"/>
      <c r="RJJ1200" s="22"/>
      <c r="RJK1200" s="22"/>
      <c r="RJL1200" s="22"/>
      <c r="RJM1200" s="22"/>
      <c r="RJN1200" s="22"/>
      <c r="RJO1200" s="22"/>
      <c r="RJP1200" s="22"/>
      <c r="RJQ1200" s="22"/>
      <c r="RJR1200" s="22"/>
      <c r="RJS1200" s="22"/>
      <c r="RJT1200" s="22"/>
      <c r="RJU1200" s="22"/>
      <c r="RJV1200" s="22"/>
      <c r="RJW1200" s="22"/>
      <c r="RJX1200" s="22"/>
      <c r="RJY1200" s="22"/>
      <c r="RJZ1200" s="22"/>
      <c r="RKA1200" s="22"/>
      <c r="RKB1200" s="22"/>
      <c r="RKC1200" s="22"/>
      <c r="RKD1200" s="22"/>
      <c r="RKE1200" s="22"/>
      <c r="RKF1200" s="22"/>
      <c r="RKG1200" s="22"/>
      <c r="RKH1200" s="22"/>
      <c r="RKI1200" s="22"/>
      <c r="RKJ1200" s="22"/>
      <c r="RKK1200" s="22"/>
      <c r="RKL1200" s="22"/>
      <c r="RKM1200" s="22"/>
      <c r="RKN1200" s="22"/>
      <c r="RKO1200" s="22"/>
      <c r="RKP1200" s="22"/>
      <c r="RKQ1200" s="22"/>
      <c r="RKR1200" s="22"/>
      <c r="RKS1200" s="22"/>
      <c r="RKT1200" s="22"/>
      <c r="RKU1200" s="22"/>
      <c r="RKV1200" s="22"/>
      <c r="RKW1200" s="22"/>
      <c r="RKX1200" s="22"/>
      <c r="RKY1200" s="22"/>
      <c r="RKZ1200" s="22"/>
      <c r="RLA1200" s="22"/>
      <c r="RLB1200" s="22"/>
      <c r="RLC1200" s="22"/>
      <c r="RLD1200" s="22"/>
      <c r="RLE1200" s="22"/>
      <c r="RLF1200" s="22"/>
      <c r="RLG1200" s="22"/>
      <c r="RLH1200" s="22"/>
      <c r="RLI1200" s="22"/>
      <c r="RLJ1200" s="22"/>
      <c r="RLK1200" s="22"/>
      <c r="RLL1200" s="22"/>
      <c r="RLM1200" s="22"/>
      <c r="RLN1200" s="22"/>
      <c r="RLO1200" s="22"/>
      <c r="RLP1200" s="22"/>
      <c r="RLQ1200" s="22"/>
      <c r="RLR1200" s="22"/>
      <c r="RLS1200" s="22"/>
      <c r="RLT1200" s="22"/>
      <c r="RLU1200" s="22"/>
      <c r="RLV1200" s="22"/>
      <c r="RLW1200" s="22"/>
      <c r="RLX1200" s="22"/>
      <c r="RLY1200" s="22"/>
      <c r="RLZ1200" s="22"/>
      <c r="RMA1200" s="22"/>
      <c r="RMB1200" s="22"/>
      <c r="RMC1200" s="22"/>
      <c r="RMD1200" s="22"/>
      <c r="RME1200" s="22"/>
      <c r="RMF1200" s="22"/>
      <c r="RMG1200" s="22"/>
      <c r="RMH1200" s="22"/>
      <c r="RMI1200" s="22"/>
      <c r="RMJ1200" s="22"/>
      <c r="RMK1200" s="22"/>
      <c r="RML1200" s="22"/>
      <c r="RMM1200" s="22"/>
      <c r="RMN1200" s="22"/>
      <c r="RMO1200" s="22"/>
      <c r="RMP1200" s="22"/>
      <c r="RMQ1200" s="22"/>
      <c r="RMR1200" s="22"/>
      <c r="RMS1200" s="22"/>
      <c r="RMT1200" s="22"/>
      <c r="RMU1200" s="22"/>
      <c r="RMV1200" s="22"/>
      <c r="RMW1200" s="22"/>
      <c r="RMX1200" s="22"/>
      <c r="RMY1200" s="22"/>
      <c r="RMZ1200" s="22"/>
      <c r="RNA1200" s="22"/>
      <c r="RNB1200" s="22"/>
      <c r="RNC1200" s="22"/>
      <c r="RND1200" s="22"/>
      <c r="RNE1200" s="22"/>
      <c r="RNF1200" s="22"/>
      <c r="RNG1200" s="22"/>
      <c r="RNH1200" s="22"/>
      <c r="RNI1200" s="22"/>
      <c r="RNJ1200" s="22"/>
      <c r="RNK1200" s="22"/>
      <c r="RNL1200" s="22"/>
      <c r="RNM1200" s="22"/>
      <c r="RNN1200" s="22"/>
      <c r="RNO1200" s="22"/>
      <c r="RNP1200" s="22"/>
      <c r="RNQ1200" s="22"/>
      <c r="RNR1200" s="22"/>
      <c r="RNS1200" s="22"/>
      <c r="RNT1200" s="22"/>
      <c r="RNU1200" s="22"/>
      <c r="RNV1200" s="22"/>
      <c r="RNW1200" s="22"/>
      <c r="RNX1200" s="22"/>
      <c r="RNY1200" s="22"/>
      <c r="RNZ1200" s="22"/>
      <c r="ROA1200" s="22"/>
      <c r="ROB1200" s="22"/>
      <c r="ROC1200" s="22"/>
      <c r="ROD1200" s="22"/>
      <c r="ROE1200" s="22"/>
      <c r="ROF1200" s="22"/>
      <c r="ROG1200" s="22"/>
      <c r="ROH1200" s="22"/>
      <c r="ROI1200" s="22"/>
      <c r="ROJ1200" s="22"/>
      <c r="ROK1200" s="22"/>
      <c r="ROL1200" s="22"/>
      <c r="ROM1200" s="22"/>
      <c r="RON1200" s="22"/>
      <c r="ROO1200" s="22"/>
      <c r="ROP1200" s="22"/>
      <c r="ROQ1200" s="22"/>
      <c r="ROR1200" s="22"/>
      <c r="ROS1200" s="22"/>
      <c r="ROT1200" s="22"/>
      <c r="ROU1200" s="22"/>
      <c r="ROV1200" s="22"/>
      <c r="ROW1200" s="22"/>
      <c r="ROX1200" s="22"/>
      <c r="ROY1200" s="22"/>
      <c r="ROZ1200" s="22"/>
      <c r="RPA1200" s="22"/>
      <c r="RPB1200" s="22"/>
      <c r="RPC1200" s="22"/>
      <c r="RPD1200" s="22"/>
      <c r="RPE1200" s="22"/>
      <c r="RPF1200" s="22"/>
      <c r="RPG1200" s="22"/>
      <c r="RPH1200" s="22"/>
      <c r="RPI1200" s="22"/>
      <c r="RPJ1200" s="22"/>
      <c r="RPK1200" s="22"/>
      <c r="RPL1200" s="22"/>
      <c r="RPM1200" s="22"/>
      <c r="RPN1200" s="22"/>
      <c r="RPO1200" s="22"/>
      <c r="RPP1200" s="22"/>
      <c r="RPQ1200" s="22"/>
      <c r="RPR1200" s="22"/>
      <c r="RPS1200" s="22"/>
      <c r="RPT1200" s="22"/>
      <c r="RPU1200" s="22"/>
      <c r="RPV1200" s="22"/>
      <c r="RPW1200" s="22"/>
      <c r="RPX1200" s="22"/>
      <c r="RPY1200" s="22"/>
      <c r="RPZ1200" s="22"/>
      <c r="RQA1200" s="22"/>
      <c r="RQB1200" s="22"/>
      <c r="RQC1200" s="22"/>
      <c r="RQD1200" s="22"/>
      <c r="RQE1200" s="22"/>
      <c r="RQF1200" s="22"/>
      <c r="RQG1200" s="22"/>
      <c r="RQH1200" s="22"/>
      <c r="RQI1200" s="22"/>
      <c r="RQJ1200" s="22"/>
      <c r="RQK1200" s="22"/>
      <c r="RQL1200" s="22"/>
      <c r="RQM1200" s="22"/>
      <c r="RQN1200" s="22"/>
      <c r="RQO1200" s="22"/>
      <c r="RQP1200" s="22"/>
      <c r="RQQ1200" s="22"/>
      <c r="RQR1200" s="22"/>
      <c r="RQS1200" s="22"/>
      <c r="RQT1200" s="22"/>
      <c r="RQU1200" s="22"/>
      <c r="RQV1200" s="22"/>
      <c r="RQW1200" s="22"/>
      <c r="RQX1200" s="22"/>
      <c r="RQY1200" s="22"/>
      <c r="RQZ1200" s="22"/>
      <c r="RRA1200" s="22"/>
      <c r="RRB1200" s="22"/>
      <c r="RRC1200" s="22"/>
      <c r="RRD1200" s="22"/>
      <c r="RRE1200" s="22"/>
      <c r="RRF1200" s="22"/>
      <c r="RRG1200" s="22"/>
      <c r="RRH1200" s="22"/>
      <c r="RRI1200" s="22"/>
      <c r="RRJ1200" s="22"/>
      <c r="RRK1200" s="22"/>
      <c r="RRL1200" s="22"/>
      <c r="RRM1200" s="22"/>
      <c r="RRN1200" s="22"/>
      <c r="RRO1200" s="22"/>
      <c r="RRP1200" s="22"/>
      <c r="RRQ1200" s="22"/>
      <c r="RRR1200" s="22"/>
      <c r="RRS1200" s="22"/>
      <c r="RRT1200" s="22"/>
      <c r="RRU1200" s="22"/>
      <c r="RRV1200" s="22"/>
      <c r="RRW1200" s="22"/>
      <c r="RRX1200" s="22"/>
      <c r="RRY1200" s="22"/>
      <c r="RRZ1200" s="22"/>
      <c r="RSA1200" s="22"/>
      <c r="RSB1200" s="22"/>
      <c r="RSC1200" s="22"/>
      <c r="RSD1200" s="22"/>
      <c r="RSE1200" s="22"/>
      <c r="RSF1200" s="22"/>
      <c r="RSG1200" s="22"/>
      <c r="RSH1200" s="22"/>
      <c r="RSI1200" s="22"/>
      <c r="RSJ1200" s="22"/>
      <c r="RSK1200" s="22"/>
      <c r="RSL1200" s="22"/>
      <c r="RSM1200" s="22"/>
      <c r="RSN1200" s="22"/>
      <c r="RSO1200" s="22"/>
      <c r="RSP1200" s="22"/>
      <c r="RSQ1200" s="22"/>
      <c r="RSR1200" s="22"/>
      <c r="RSS1200" s="22"/>
      <c r="RST1200" s="22"/>
      <c r="RSU1200" s="22"/>
      <c r="RSV1200" s="22"/>
      <c r="RSW1200" s="22"/>
      <c r="RSX1200" s="22"/>
      <c r="RSY1200" s="22"/>
      <c r="RSZ1200" s="22"/>
      <c r="RTA1200" s="22"/>
      <c r="RTB1200" s="22"/>
      <c r="RTC1200" s="22"/>
      <c r="RTD1200" s="22"/>
      <c r="RTE1200" s="22"/>
      <c r="RTF1200" s="22"/>
      <c r="RTG1200" s="22"/>
      <c r="RTH1200" s="22"/>
      <c r="RTI1200" s="22"/>
      <c r="RTJ1200" s="22"/>
      <c r="RTK1200" s="22"/>
      <c r="RTL1200" s="22"/>
      <c r="RTM1200" s="22"/>
      <c r="RTN1200" s="22"/>
      <c r="RTO1200" s="22"/>
      <c r="RTP1200" s="22"/>
      <c r="RTQ1200" s="22"/>
      <c r="RTR1200" s="22"/>
      <c r="RTS1200" s="22"/>
      <c r="RTT1200" s="22"/>
      <c r="RTU1200" s="22"/>
      <c r="RTV1200" s="22"/>
      <c r="RTW1200" s="22"/>
      <c r="RTX1200" s="22"/>
      <c r="RTY1200" s="22"/>
      <c r="RTZ1200" s="22"/>
      <c r="RUA1200" s="22"/>
      <c r="RUB1200" s="22"/>
      <c r="RUC1200" s="22"/>
      <c r="RUD1200" s="22"/>
      <c r="RUE1200" s="22"/>
      <c r="RUF1200" s="22"/>
      <c r="RUG1200" s="22"/>
      <c r="RUH1200" s="22"/>
      <c r="RUI1200" s="22"/>
      <c r="RUJ1200" s="22"/>
      <c r="RUK1200" s="22"/>
      <c r="RUL1200" s="22"/>
      <c r="RUM1200" s="22"/>
      <c r="RUN1200" s="22"/>
      <c r="RUO1200" s="22"/>
      <c r="RUP1200" s="22"/>
      <c r="RUQ1200" s="22"/>
      <c r="RUR1200" s="22"/>
      <c r="RUS1200" s="22"/>
      <c r="RUT1200" s="22"/>
      <c r="RUU1200" s="22"/>
      <c r="RUV1200" s="22"/>
      <c r="RUW1200" s="22"/>
      <c r="RUX1200" s="22"/>
      <c r="RUY1200" s="22"/>
      <c r="RUZ1200" s="22"/>
      <c r="RVA1200" s="22"/>
      <c r="RVB1200" s="22"/>
      <c r="RVC1200" s="22"/>
      <c r="RVD1200" s="22"/>
      <c r="RVE1200" s="22"/>
      <c r="RVF1200" s="22"/>
      <c r="RVG1200" s="22"/>
      <c r="RVH1200" s="22"/>
      <c r="RVI1200" s="22"/>
      <c r="RVJ1200" s="22"/>
      <c r="RVK1200" s="22"/>
      <c r="RVL1200" s="22"/>
      <c r="RVM1200" s="22"/>
      <c r="RVN1200" s="22"/>
      <c r="RVO1200" s="22"/>
      <c r="RVP1200" s="22"/>
      <c r="RVQ1200" s="22"/>
      <c r="RVR1200" s="22"/>
      <c r="RVS1200" s="22"/>
      <c r="RVT1200" s="22"/>
      <c r="RVU1200" s="22"/>
      <c r="RVV1200" s="22"/>
      <c r="RVW1200" s="22"/>
      <c r="RVX1200" s="22"/>
      <c r="RVY1200" s="22"/>
      <c r="RVZ1200" s="22"/>
      <c r="RWA1200" s="22"/>
      <c r="RWB1200" s="22"/>
      <c r="RWC1200" s="22"/>
      <c r="RWD1200" s="22"/>
      <c r="RWE1200" s="22"/>
      <c r="RWF1200" s="22"/>
      <c r="RWG1200" s="22"/>
      <c r="RWH1200" s="22"/>
      <c r="RWI1200" s="22"/>
      <c r="RWJ1200" s="22"/>
      <c r="RWK1200" s="22"/>
      <c r="RWL1200" s="22"/>
      <c r="RWM1200" s="22"/>
      <c r="RWN1200" s="22"/>
      <c r="RWO1200" s="22"/>
      <c r="RWP1200" s="22"/>
      <c r="RWQ1200" s="22"/>
      <c r="RWR1200" s="22"/>
      <c r="RWS1200" s="22"/>
      <c r="RWT1200" s="22"/>
      <c r="RWU1200" s="22"/>
      <c r="RWV1200" s="22"/>
      <c r="RWW1200" s="22"/>
      <c r="RWX1200" s="22"/>
      <c r="RWY1200" s="22"/>
      <c r="RWZ1200" s="22"/>
      <c r="RXA1200" s="22"/>
      <c r="RXB1200" s="22"/>
      <c r="RXC1200" s="22"/>
      <c r="RXD1200" s="22"/>
      <c r="RXE1200" s="22"/>
      <c r="RXF1200" s="22"/>
      <c r="RXG1200" s="22"/>
      <c r="RXH1200" s="22"/>
      <c r="RXI1200" s="22"/>
      <c r="RXJ1200" s="22"/>
      <c r="RXK1200" s="22"/>
      <c r="RXL1200" s="22"/>
      <c r="RXM1200" s="22"/>
      <c r="RXN1200" s="22"/>
      <c r="RXO1200" s="22"/>
      <c r="RXP1200" s="22"/>
      <c r="RXQ1200" s="22"/>
      <c r="RXR1200" s="22"/>
      <c r="RXS1200" s="22"/>
      <c r="RXT1200" s="22"/>
      <c r="RXU1200" s="22"/>
      <c r="RXV1200" s="22"/>
      <c r="RXW1200" s="22"/>
      <c r="RXX1200" s="22"/>
      <c r="RXY1200" s="22"/>
      <c r="RXZ1200" s="22"/>
      <c r="RYA1200" s="22"/>
      <c r="RYB1200" s="22"/>
      <c r="RYC1200" s="22"/>
      <c r="RYD1200" s="22"/>
      <c r="RYE1200" s="22"/>
      <c r="RYF1200" s="22"/>
      <c r="RYG1200" s="22"/>
      <c r="RYH1200" s="22"/>
      <c r="RYI1200" s="22"/>
      <c r="RYJ1200" s="22"/>
      <c r="RYK1200" s="22"/>
      <c r="RYL1200" s="22"/>
      <c r="RYM1200" s="22"/>
      <c r="RYN1200" s="22"/>
      <c r="RYO1200" s="22"/>
      <c r="RYP1200" s="22"/>
      <c r="RYQ1200" s="22"/>
      <c r="RYR1200" s="22"/>
      <c r="RYS1200" s="22"/>
      <c r="RYT1200" s="22"/>
      <c r="RYU1200" s="22"/>
      <c r="RYV1200" s="22"/>
      <c r="RYW1200" s="22"/>
      <c r="RYX1200" s="22"/>
      <c r="RYY1200" s="22"/>
      <c r="RYZ1200" s="22"/>
      <c r="RZA1200" s="22"/>
      <c r="RZB1200" s="22"/>
      <c r="RZC1200" s="22"/>
      <c r="RZD1200" s="22"/>
      <c r="RZE1200" s="22"/>
      <c r="RZF1200" s="22"/>
      <c r="RZG1200" s="22"/>
      <c r="RZH1200" s="22"/>
      <c r="RZI1200" s="22"/>
      <c r="RZJ1200" s="22"/>
      <c r="RZK1200" s="22"/>
      <c r="RZL1200" s="22"/>
      <c r="RZM1200" s="22"/>
      <c r="RZN1200" s="22"/>
      <c r="RZO1200" s="22"/>
      <c r="RZP1200" s="22"/>
      <c r="RZQ1200" s="22"/>
      <c r="RZR1200" s="22"/>
      <c r="RZS1200" s="22"/>
      <c r="RZT1200" s="22"/>
      <c r="RZU1200" s="22"/>
      <c r="RZV1200" s="22"/>
      <c r="RZW1200" s="22"/>
      <c r="RZX1200" s="22"/>
      <c r="RZY1200" s="22"/>
      <c r="RZZ1200" s="22"/>
      <c r="SAA1200" s="22"/>
      <c r="SAB1200" s="22"/>
      <c r="SAC1200" s="22"/>
      <c r="SAD1200" s="22"/>
      <c r="SAE1200" s="22"/>
      <c r="SAF1200" s="22"/>
      <c r="SAG1200" s="22"/>
      <c r="SAH1200" s="22"/>
      <c r="SAI1200" s="22"/>
      <c r="SAJ1200" s="22"/>
      <c r="SAK1200" s="22"/>
      <c r="SAL1200" s="22"/>
      <c r="SAM1200" s="22"/>
      <c r="SAN1200" s="22"/>
      <c r="SAO1200" s="22"/>
      <c r="SAP1200" s="22"/>
      <c r="SAQ1200" s="22"/>
      <c r="SAR1200" s="22"/>
      <c r="SAS1200" s="22"/>
      <c r="SAT1200" s="22"/>
      <c r="SAU1200" s="22"/>
      <c r="SAV1200" s="22"/>
      <c r="SAW1200" s="22"/>
      <c r="SAX1200" s="22"/>
      <c r="SAY1200" s="22"/>
      <c r="SAZ1200" s="22"/>
      <c r="SBA1200" s="22"/>
      <c r="SBB1200" s="22"/>
      <c r="SBC1200" s="22"/>
      <c r="SBD1200" s="22"/>
      <c r="SBE1200" s="22"/>
      <c r="SBF1200" s="22"/>
      <c r="SBG1200" s="22"/>
      <c r="SBH1200" s="22"/>
      <c r="SBI1200" s="22"/>
      <c r="SBJ1200" s="22"/>
      <c r="SBK1200" s="22"/>
      <c r="SBL1200" s="22"/>
      <c r="SBM1200" s="22"/>
      <c r="SBN1200" s="22"/>
      <c r="SBO1200" s="22"/>
      <c r="SBP1200" s="22"/>
      <c r="SBQ1200" s="22"/>
      <c r="SBR1200" s="22"/>
      <c r="SBS1200" s="22"/>
      <c r="SBT1200" s="22"/>
      <c r="SBU1200" s="22"/>
      <c r="SBV1200" s="22"/>
      <c r="SBW1200" s="22"/>
      <c r="SBX1200" s="22"/>
      <c r="SBY1200" s="22"/>
      <c r="SBZ1200" s="22"/>
      <c r="SCA1200" s="22"/>
      <c r="SCB1200" s="22"/>
      <c r="SCC1200" s="22"/>
      <c r="SCD1200" s="22"/>
      <c r="SCE1200" s="22"/>
      <c r="SCF1200" s="22"/>
      <c r="SCG1200" s="22"/>
      <c r="SCH1200" s="22"/>
      <c r="SCI1200" s="22"/>
      <c r="SCJ1200" s="22"/>
      <c r="SCK1200" s="22"/>
      <c r="SCL1200" s="22"/>
      <c r="SCM1200" s="22"/>
      <c r="SCN1200" s="22"/>
      <c r="SCO1200" s="22"/>
      <c r="SCP1200" s="22"/>
      <c r="SCQ1200" s="22"/>
      <c r="SCR1200" s="22"/>
      <c r="SCS1200" s="22"/>
      <c r="SCT1200" s="22"/>
      <c r="SCU1200" s="22"/>
      <c r="SCV1200" s="22"/>
      <c r="SCW1200" s="22"/>
      <c r="SCX1200" s="22"/>
      <c r="SCY1200" s="22"/>
      <c r="SCZ1200" s="22"/>
      <c r="SDA1200" s="22"/>
      <c r="SDB1200" s="22"/>
      <c r="SDC1200" s="22"/>
      <c r="SDD1200" s="22"/>
      <c r="SDE1200" s="22"/>
      <c r="SDF1200" s="22"/>
      <c r="SDG1200" s="22"/>
      <c r="SDH1200" s="22"/>
      <c r="SDI1200" s="22"/>
      <c r="SDJ1200" s="22"/>
      <c r="SDK1200" s="22"/>
      <c r="SDL1200" s="22"/>
      <c r="SDM1200" s="22"/>
      <c r="SDN1200" s="22"/>
      <c r="SDO1200" s="22"/>
      <c r="SDP1200" s="22"/>
      <c r="SDQ1200" s="22"/>
      <c r="SDR1200" s="22"/>
      <c r="SDS1200" s="22"/>
      <c r="SDT1200" s="22"/>
      <c r="SDU1200" s="22"/>
      <c r="SDV1200" s="22"/>
      <c r="SDW1200" s="22"/>
      <c r="SDX1200" s="22"/>
      <c r="SDY1200" s="22"/>
      <c r="SDZ1200" s="22"/>
      <c r="SEA1200" s="22"/>
      <c r="SEB1200" s="22"/>
      <c r="SEC1200" s="22"/>
      <c r="SED1200" s="22"/>
      <c r="SEE1200" s="22"/>
      <c r="SEF1200" s="22"/>
      <c r="SEG1200" s="22"/>
      <c r="SEH1200" s="22"/>
      <c r="SEI1200" s="22"/>
      <c r="SEJ1200" s="22"/>
      <c r="SEK1200" s="22"/>
      <c r="SEL1200" s="22"/>
      <c r="SEM1200" s="22"/>
      <c r="SEN1200" s="22"/>
      <c r="SEO1200" s="22"/>
      <c r="SEP1200" s="22"/>
      <c r="SEQ1200" s="22"/>
      <c r="SER1200" s="22"/>
      <c r="SES1200" s="22"/>
      <c r="SET1200" s="22"/>
      <c r="SEU1200" s="22"/>
      <c r="SEV1200" s="22"/>
      <c r="SEW1200" s="22"/>
      <c r="SEX1200" s="22"/>
      <c r="SEY1200" s="22"/>
      <c r="SEZ1200" s="22"/>
      <c r="SFA1200" s="22"/>
      <c r="SFB1200" s="22"/>
      <c r="SFC1200" s="22"/>
      <c r="SFD1200" s="22"/>
      <c r="SFE1200" s="22"/>
      <c r="SFF1200" s="22"/>
      <c r="SFG1200" s="22"/>
      <c r="SFH1200" s="22"/>
      <c r="SFI1200" s="22"/>
      <c r="SFJ1200" s="22"/>
      <c r="SFK1200" s="22"/>
      <c r="SFL1200" s="22"/>
      <c r="SFM1200" s="22"/>
      <c r="SFN1200" s="22"/>
      <c r="SFO1200" s="22"/>
      <c r="SFP1200" s="22"/>
      <c r="SFQ1200" s="22"/>
      <c r="SFR1200" s="22"/>
      <c r="SFS1200" s="22"/>
      <c r="SFT1200" s="22"/>
      <c r="SFU1200" s="22"/>
      <c r="SFV1200" s="22"/>
      <c r="SFW1200" s="22"/>
      <c r="SFX1200" s="22"/>
      <c r="SFY1200" s="22"/>
      <c r="SFZ1200" s="22"/>
      <c r="SGA1200" s="22"/>
      <c r="SGB1200" s="22"/>
      <c r="SGC1200" s="22"/>
      <c r="SGD1200" s="22"/>
      <c r="SGE1200" s="22"/>
      <c r="SGF1200" s="22"/>
      <c r="SGG1200" s="22"/>
      <c r="SGH1200" s="22"/>
      <c r="SGI1200" s="22"/>
      <c r="SGJ1200" s="22"/>
      <c r="SGK1200" s="22"/>
      <c r="SGL1200" s="22"/>
      <c r="SGM1200" s="22"/>
      <c r="SGN1200" s="22"/>
      <c r="SGO1200" s="22"/>
      <c r="SGP1200" s="22"/>
      <c r="SGQ1200" s="22"/>
      <c r="SGR1200" s="22"/>
      <c r="SGS1200" s="22"/>
      <c r="SGT1200" s="22"/>
      <c r="SGU1200" s="22"/>
      <c r="SGV1200" s="22"/>
      <c r="SGW1200" s="22"/>
      <c r="SGX1200" s="22"/>
      <c r="SGY1200" s="22"/>
      <c r="SGZ1200" s="22"/>
      <c r="SHA1200" s="22"/>
      <c r="SHB1200" s="22"/>
      <c r="SHC1200" s="22"/>
      <c r="SHD1200" s="22"/>
      <c r="SHE1200" s="22"/>
      <c r="SHF1200" s="22"/>
      <c r="SHG1200" s="22"/>
      <c r="SHH1200" s="22"/>
      <c r="SHI1200" s="22"/>
      <c r="SHJ1200" s="22"/>
      <c r="SHK1200" s="22"/>
      <c r="SHL1200" s="22"/>
      <c r="SHM1200" s="22"/>
      <c r="SHN1200" s="22"/>
      <c r="SHO1200" s="22"/>
      <c r="SHP1200" s="22"/>
      <c r="SHQ1200" s="22"/>
      <c r="SHR1200" s="22"/>
      <c r="SHS1200" s="22"/>
      <c r="SHT1200" s="22"/>
      <c r="SHU1200" s="22"/>
      <c r="SHV1200" s="22"/>
      <c r="SHW1200" s="22"/>
      <c r="SHX1200" s="22"/>
      <c r="SHY1200" s="22"/>
      <c r="SHZ1200" s="22"/>
      <c r="SIA1200" s="22"/>
      <c r="SIB1200" s="22"/>
      <c r="SIC1200" s="22"/>
      <c r="SID1200" s="22"/>
      <c r="SIE1200" s="22"/>
      <c r="SIF1200" s="22"/>
      <c r="SIG1200" s="22"/>
      <c r="SIH1200" s="22"/>
      <c r="SII1200" s="22"/>
      <c r="SIJ1200" s="22"/>
      <c r="SIK1200" s="22"/>
      <c r="SIL1200" s="22"/>
      <c r="SIM1200" s="22"/>
      <c r="SIN1200" s="22"/>
      <c r="SIO1200" s="22"/>
      <c r="SIP1200" s="22"/>
      <c r="SIQ1200" s="22"/>
      <c r="SIR1200" s="22"/>
      <c r="SIS1200" s="22"/>
      <c r="SIT1200" s="22"/>
      <c r="SIU1200" s="22"/>
      <c r="SIV1200" s="22"/>
      <c r="SIW1200" s="22"/>
      <c r="SIX1200" s="22"/>
      <c r="SIY1200" s="22"/>
      <c r="SIZ1200" s="22"/>
      <c r="SJA1200" s="22"/>
      <c r="SJB1200" s="22"/>
      <c r="SJC1200" s="22"/>
      <c r="SJD1200" s="22"/>
      <c r="SJE1200" s="22"/>
      <c r="SJF1200" s="22"/>
      <c r="SJG1200" s="22"/>
      <c r="SJH1200" s="22"/>
      <c r="SJI1200" s="22"/>
      <c r="SJJ1200" s="22"/>
      <c r="SJK1200" s="22"/>
      <c r="SJL1200" s="22"/>
      <c r="SJM1200" s="22"/>
      <c r="SJN1200" s="22"/>
      <c r="SJO1200" s="22"/>
      <c r="SJP1200" s="22"/>
      <c r="SJQ1200" s="22"/>
      <c r="SJR1200" s="22"/>
      <c r="SJS1200" s="22"/>
      <c r="SJT1200" s="22"/>
      <c r="SJU1200" s="22"/>
      <c r="SJV1200" s="22"/>
      <c r="SJW1200" s="22"/>
      <c r="SJX1200" s="22"/>
      <c r="SJY1200" s="22"/>
      <c r="SJZ1200" s="22"/>
      <c r="SKA1200" s="22"/>
      <c r="SKB1200" s="22"/>
      <c r="SKC1200" s="22"/>
      <c r="SKD1200" s="22"/>
      <c r="SKE1200" s="22"/>
      <c r="SKF1200" s="22"/>
      <c r="SKG1200" s="22"/>
      <c r="SKH1200" s="22"/>
      <c r="SKI1200" s="22"/>
      <c r="SKJ1200" s="22"/>
      <c r="SKK1200" s="22"/>
      <c r="SKL1200" s="22"/>
      <c r="SKM1200" s="22"/>
      <c r="SKN1200" s="22"/>
      <c r="SKO1200" s="22"/>
      <c r="SKP1200" s="22"/>
      <c r="SKQ1200" s="22"/>
      <c r="SKR1200" s="22"/>
      <c r="SKS1200" s="22"/>
      <c r="SKT1200" s="22"/>
      <c r="SKU1200" s="22"/>
      <c r="SKV1200" s="22"/>
      <c r="SKW1200" s="22"/>
      <c r="SKX1200" s="22"/>
      <c r="SKY1200" s="22"/>
      <c r="SKZ1200" s="22"/>
      <c r="SLA1200" s="22"/>
      <c r="SLB1200" s="22"/>
      <c r="SLC1200" s="22"/>
      <c r="SLD1200" s="22"/>
      <c r="SLE1200" s="22"/>
      <c r="SLF1200" s="22"/>
      <c r="SLG1200" s="22"/>
      <c r="SLH1200" s="22"/>
      <c r="SLI1200" s="22"/>
      <c r="SLJ1200" s="22"/>
      <c r="SLK1200" s="22"/>
      <c r="SLL1200" s="22"/>
      <c r="SLM1200" s="22"/>
      <c r="SLN1200" s="22"/>
      <c r="SLO1200" s="22"/>
      <c r="SLP1200" s="22"/>
      <c r="SLQ1200" s="22"/>
      <c r="SLR1200" s="22"/>
      <c r="SLS1200" s="22"/>
      <c r="SLT1200" s="22"/>
      <c r="SLU1200" s="22"/>
      <c r="SLV1200" s="22"/>
      <c r="SLW1200" s="22"/>
      <c r="SLX1200" s="22"/>
      <c r="SLY1200" s="22"/>
      <c r="SLZ1200" s="22"/>
      <c r="SMA1200" s="22"/>
      <c r="SMB1200" s="22"/>
      <c r="SMC1200" s="22"/>
      <c r="SMD1200" s="22"/>
      <c r="SME1200" s="22"/>
      <c r="SMF1200" s="22"/>
      <c r="SMG1200" s="22"/>
      <c r="SMH1200" s="22"/>
      <c r="SMI1200" s="22"/>
      <c r="SMJ1200" s="22"/>
      <c r="SMK1200" s="22"/>
      <c r="SML1200" s="22"/>
      <c r="SMM1200" s="22"/>
      <c r="SMN1200" s="22"/>
      <c r="SMO1200" s="22"/>
      <c r="SMP1200" s="22"/>
      <c r="SMQ1200" s="22"/>
      <c r="SMR1200" s="22"/>
      <c r="SMS1200" s="22"/>
      <c r="SMT1200" s="22"/>
      <c r="SMU1200" s="22"/>
      <c r="SMV1200" s="22"/>
      <c r="SMW1200" s="22"/>
      <c r="SMX1200" s="22"/>
      <c r="SMY1200" s="22"/>
      <c r="SMZ1200" s="22"/>
      <c r="SNA1200" s="22"/>
      <c r="SNB1200" s="22"/>
      <c r="SNC1200" s="22"/>
      <c r="SND1200" s="22"/>
      <c r="SNE1200" s="22"/>
      <c r="SNF1200" s="22"/>
      <c r="SNG1200" s="22"/>
      <c r="SNH1200" s="22"/>
      <c r="SNI1200" s="22"/>
      <c r="SNJ1200" s="22"/>
      <c r="SNK1200" s="22"/>
      <c r="SNL1200" s="22"/>
      <c r="SNM1200" s="22"/>
      <c r="SNN1200" s="22"/>
      <c r="SNO1200" s="22"/>
      <c r="SNP1200" s="22"/>
      <c r="SNQ1200" s="22"/>
      <c r="SNR1200" s="22"/>
      <c r="SNS1200" s="22"/>
      <c r="SNT1200" s="22"/>
      <c r="SNU1200" s="22"/>
      <c r="SNV1200" s="22"/>
      <c r="SNW1200" s="22"/>
      <c r="SNX1200" s="22"/>
      <c r="SNY1200" s="22"/>
      <c r="SNZ1200" s="22"/>
      <c r="SOA1200" s="22"/>
      <c r="SOB1200" s="22"/>
      <c r="SOC1200" s="22"/>
      <c r="SOD1200" s="22"/>
      <c r="SOE1200" s="22"/>
      <c r="SOF1200" s="22"/>
      <c r="SOG1200" s="22"/>
      <c r="SOH1200" s="22"/>
      <c r="SOI1200" s="22"/>
      <c r="SOJ1200" s="22"/>
      <c r="SOK1200" s="22"/>
      <c r="SOL1200" s="22"/>
      <c r="SOM1200" s="22"/>
      <c r="SON1200" s="22"/>
      <c r="SOO1200" s="22"/>
      <c r="SOP1200" s="22"/>
      <c r="SOQ1200" s="22"/>
      <c r="SOR1200" s="22"/>
      <c r="SOS1200" s="22"/>
      <c r="SOT1200" s="22"/>
      <c r="SOU1200" s="22"/>
      <c r="SOV1200" s="22"/>
      <c r="SOW1200" s="22"/>
      <c r="SOX1200" s="22"/>
      <c r="SOY1200" s="22"/>
      <c r="SOZ1200" s="22"/>
      <c r="SPA1200" s="22"/>
      <c r="SPB1200" s="22"/>
      <c r="SPC1200" s="22"/>
      <c r="SPD1200" s="22"/>
      <c r="SPE1200" s="22"/>
      <c r="SPF1200" s="22"/>
      <c r="SPG1200" s="22"/>
      <c r="SPH1200" s="22"/>
      <c r="SPI1200" s="22"/>
      <c r="SPJ1200" s="22"/>
      <c r="SPK1200" s="22"/>
      <c r="SPL1200" s="22"/>
      <c r="SPM1200" s="22"/>
      <c r="SPN1200" s="22"/>
      <c r="SPO1200" s="22"/>
      <c r="SPP1200" s="22"/>
      <c r="SPQ1200" s="22"/>
      <c r="SPR1200" s="22"/>
      <c r="SPS1200" s="22"/>
      <c r="SPT1200" s="22"/>
      <c r="SPU1200" s="22"/>
      <c r="SPV1200" s="22"/>
      <c r="SPW1200" s="22"/>
      <c r="SPX1200" s="22"/>
      <c r="SPY1200" s="22"/>
      <c r="SPZ1200" s="22"/>
      <c r="SQA1200" s="22"/>
      <c r="SQB1200" s="22"/>
      <c r="SQC1200" s="22"/>
      <c r="SQD1200" s="22"/>
      <c r="SQE1200" s="22"/>
      <c r="SQF1200" s="22"/>
      <c r="SQG1200" s="22"/>
      <c r="SQH1200" s="22"/>
      <c r="SQI1200" s="22"/>
      <c r="SQJ1200" s="22"/>
      <c r="SQK1200" s="22"/>
      <c r="SQL1200" s="22"/>
      <c r="SQM1200" s="22"/>
      <c r="SQN1200" s="22"/>
      <c r="SQO1200" s="22"/>
      <c r="SQP1200" s="22"/>
      <c r="SQQ1200" s="22"/>
      <c r="SQR1200" s="22"/>
      <c r="SQS1200" s="22"/>
      <c r="SQT1200" s="22"/>
      <c r="SQU1200" s="22"/>
      <c r="SQV1200" s="22"/>
      <c r="SQW1200" s="22"/>
      <c r="SQX1200" s="22"/>
      <c r="SQY1200" s="22"/>
      <c r="SQZ1200" s="22"/>
      <c r="SRA1200" s="22"/>
      <c r="SRB1200" s="22"/>
      <c r="SRC1200" s="22"/>
      <c r="SRD1200" s="22"/>
      <c r="SRE1200" s="22"/>
      <c r="SRF1200" s="22"/>
      <c r="SRG1200" s="22"/>
      <c r="SRH1200" s="22"/>
      <c r="SRI1200" s="22"/>
      <c r="SRJ1200" s="22"/>
      <c r="SRK1200" s="22"/>
      <c r="SRL1200" s="22"/>
      <c r="SRM1200" s="22"/>
      <c r="SRN1200" s="22"/>
      <c r="SRO1200" s="22"/>
      <c r="SRP1200" s="22"/>
      <c r="SRQ1200" s="22"/>
      <c r="SRR1200" s="22"/>
      <c r="SRS1200" s="22"/>
      <c r="SRT1200" s="22"/>
      <c r="SRU1200" s="22"/>
      <c r="SRV1200" s="22"/>
      <c r="SRW1200" s="22"/>
      <c r="SRX1200" s="22"/>
      <c r="SRY1200" s="22"/>
      <c r="SRZ1200" s="22"/>
      <c r="SSA1200" s="22"/>
      <c r="SSB1200" s="22"/>
      <c r="SSC1200" s="22"/>
      <c r="SSD1200" s="22"/>
      <c r="SSE1200" s="22"/>
      <c r="SSF1200" s="22"/>
      <c r="SSG1200" s="22"/>
      <c r="SSH1200" s="22"/>
      <c r="SSI1200" s="22"/>
      <c r="SSJ1200" s="22"/>
      <c r="SSK1200" s="22"/>
      <c r="SSL1200" s="22"/>
      <c r="SSM1200" s="22"/>
      <c r="SSN1200" s="22"/>
      <c r="SSO1200" s="22"/>
      <c r="SSP1200" s="22"/>
      <c r="SSQ1200" s="22"/>
      <c r="SSR1200" s="22"/>
      <c r="SSS1200" s="22"/>
      <c r="SST1200" s="22"/>
      <c r="SSU1200" s="22"/>
      <c r="SSV1200" s="22"/>
      <c r="SSW1200" s="22"/>
      <c r="SSX1200" s="22"/>
      <c r="SSY1200" s="22"/>
      <c r="SSZ1200" s="22"/>
      <c r="STA1200" s="22"/>
      <c r="STB1200" s="22"/>
      <c r="STC1200" s="22"/>
      <c r="STD1200" s="22"/>
      <c r="STE1200" s="22"/>
      <c r="STF1200" s="22"/>
      <c r="STG1200" s="22"/>
      <c r="STH1200" s="22"/>
      <c r="STI1200" s="22"/>
      <c r="STJ1200" s="22"/>
      <c r="STK1200" s="22"/>
      <c r="STL1200" s="22"/>
      <c r="STM1200" s="22"/>
      <c r="STN1200" s="22"/>
      <c r="STO1200" s="22"/>
      <c r="STP1200" s="22"/>
      <c r="STQ1200" s="22"/>
      <c r="STR1200" s="22"/>
      <c r="STS1200" s="22"/>
      <c r="STT1200" s="22"/>
      <c r="STU1200" s="22"/>
      <c r="STV1200" s="22"/>
      <c r="STW1200" s="22"/>
      <c r="STX1200" s="22"/>
      <c r="STY1200" s="22"/>
      <c r="STZ1200" s="22"/>
      <c r="SUA1200" s="22"/>
      <c r="SUB1200" s="22"/>
      <c r="SUC1200" s="22"/>
      <c r="SUD1200" s="22"/>
      <c r="SUE1200" s="22"/>
      <c r="SUF1200" s="22"/>
      <c r="SUG1200" s="22"/>
      <c r="SUH1200" s="22"/>
      <c r="SUI1200" s="22"/>
      <c r="SUJ1200" s="22"/>
      <c r="SUK1200" s="22"/>
      <c r="SUL1200" s="22"/>
      <c r="SUM1200" s="22"/>
      <c r="SUN1200" s="22"/>
      <c r="SUO1200" s="22"/>
      <c r="SUP1200" s="22"/>
      <c r="SUQ1200" s="22"/>
      <c r="SUR1200" s="22"/>
      <c r="SUS1200" s="22"/>
      <c r="SUT1200" s="22"/>
      <c r="SUU1200" s="22"/>
      <c r="SUV1200" s="22"/>
      <c r="SUW1200" s="22"/>
      <c r="SUX1200" s="22"/>
      <c r="SUY1200" s="22"/>
      <c r="SUZ1200" s="22"/>
      <c r="SVA1200" s="22"/>
      <c r="SVB1200" s="22"/>
      <c r="SVC1200" s="22"/>
      <c r="SVD1200" s="22"/>
      <c r="SVE1200" s="22"/>
      <c r="SVF1200" s="22"/>
      <c r="SVG1200" s="22"/>
      <c r="SVH1200" s="22"/>
      <c r="SVI1200" s="22"/>
      <c r="SVJ1200" s="22"/>
      <c r="SVK1200" s="22"/>
      <c r="SVL1200" s="22"/>
      <c r="SVM1200" s="22"/>
      <c r="SVN1200" s="22"/>
      <c r="SVO1200" s="22"/>
      <c r="SVP1200" s="22"/>
      <c r="SVQ1200" s="22"/>
      <c r="SVR1200" s="22"/>
      <c r="SVS1200" s="22"/>
      <c r="SVT1200" s="22"/>
      <c r="SVU1200" s="22"/>
      <c r="SVV1200" s="22"/>
      <c r="SVW1200" s="22"/>
      <c r="SVX1200" s="22"/>
      <c r="SVY1200" s="22"/>
      <c r="SVZ1200" s="22"/>
      <c r="SWA1200" s="22"/>
      <c r="SWB1200" s="22"/>
      <c r="SWC1200" s="22"/>
      <c r="SWD1200" s="22"/>
      <c r="SWE1200" s="22"/>
      <c r="SWF1200" s="22"/>
      <c r="SWG1200" s="22"/>
      <c r="SWH1200" s="22"/>
      <c r="SWI1200" s="22"/>
      <c r="SWJ1200" s="22"/>
      <c r="SWK1200" s="22"/>
      <c r="SWL1200" s="22"/>
      <c r="SWM1200" s="22"/>
      <c r="SWN1200" s="22"/>
      <c r="SWO1200" s="22"/>
      <c r="SWP1200" s="22"/>
      <c r="SWQ1200" s="22"/>
      <c r="SWR1200" s="22"/>
      <c r="SWS1200" s="22"/>
      <c r="SWT1200" s="22"/>
      <c r="SWU1200" s="22"/>
      <c r="SWV1200" s="22"/>
      <c r="SWW1200" s="22"/>
      <c r="SWX1200" s="22"/>
      <c r="SWY1200" s="22"/>
      <c r="SWZ1200" s="22"/>
      <c r="SXA1200" s="22"/>
      <c r="SXB1200" s="22"/>
      <c r="SXC1200" s="22"/>
      <c r="SXD1200" s="22"/>
      <c r="SXE1200" s="22"/>
      <c r="SXF1200" s="22"/>
      <c r="SXG1200" s="22"/>
      <c r="SXH1200" s="22"/>
      <c r="SXI1200" s="22"/>
      <c r="SXJ1200" s="22"/>
      <c r="SXK1200" s="22"/>
      <c r="SXL1200" s="22"/>
      <c r="SXM1200" s="22"/>
      <c r="SXN1200" s="22"/>
      <c r="SXO1200" s="22"/>
      <c r="SXP1200" s="22"/>
      <c r="SXQ1200" s="22"/>
      <c r="SXR1200" s="22"/>
      <c r="SXS1200" s="22"/>
      <c r="SXT1200" s="22"/>
      <c r="SXU1200" s="22"/>
      <c r="SXV1200" s="22"/>
      <c r="SXW1200" s="22"/>
      <c r="SXX1200" s="22"/>
      <c r="SXY1200" s="22"/>
      <c r="SXZ1200" s="22"/>
      <c r="SYA1200" s="22"/>
      <c r="SYB1200" s="22"/>
      <c r="SYC1200" s="22"/>
      <c r="SYD1200" s="22"/>
      <c r="SYE1200" s="22"/>
      <c r="SYF1200" s="22"/>
      <c r="SYG1200" s="22"/>
      <c r="SYH1200" s="22"/>
      <c r="SYI1200" s="22"/>
      <c r="SYJ1200" s="22"/>
      <c r="SYK1200" s="22"/>
      <c r="SYL1200" s="22"/>
      <c r="SYM1200" s="22"/>
      <c r="SYN1200" s="22"/>
      <c r="SYO1200" s="22"/>
      <c r="SYP1200" s="22"/>
      <c r="SYQ1200" s="22"/>
      <c r="SYR1200" s="22"/>
      <c r="SYS1200" s="22"/>
      <c r="SYT1200" s="22"/>
      <c r="SYU1200" s="22"/>
      <c r="SYV1200" s="22"/>
      <c r="SYW1200" s="22"/>
      <c r="SYX1200" s="22"/>
      <c r="SYY1200" s="22"/>
      <c r="SYZ1200" s="22"/>
      <c r="SZA1200" s="22"/>
      <c r="SZB1200" s="22"/>
      <c r="SZC1200" s="22"/>
      <c r="SZD1200" s="22"/>
      <c r="SZE1200" s="22"/>
      <c r="SZF1200" s="22"/>
      <c r="SZG1200" s="22"/>
      <c r="SZH1200" s="22"/>
      <c r="SZI1200" s="22"/>
      <c r="SZJ1200" s="22"/>
      <c r="SZK1200" s="22"/>
      <c r="SZL1200" s="22"/>
      <c r="SZM1200" s="22"/>
      <c r="SZN1200" s="22"/>
      <c r="SZO1200" s="22"/>
      <c r="SZP1200" s="22"/>
      <c r="SZQ1200" s="22"/>
      <c r="SZR1200" s="22"/>
      <c r="SZS1200" s="22"/>
      <c r="SZT1200" s="22"/>
      <c r="SZU1200" s="22"/>
      <c r="SZV1200" s="22"/>
      <c r="SZW1200" s="22"/>
      <c r="SZX1200" s="22"/>
      <c r="SZY1200" s="22"/>
      <c r="SZZ1200" s="22"/>
      <c r="TAA1200" s="22"/>
      <c r="TAB1200" s="22"/>
      <c r="TAC1200" s="22"/>
      <c r="TAD1200" s="22"/>
      <c r="TAE1200" s="22"/>
      <c r="TAF1200" s="22"/>
      <c r="TAG1200" s="22"/>
      <c r="TAH1200" s="22"/>
      <c r="TAI1200" s="22"/>
      <c r="TAJ1200" s="22"/>
      <c r="TAK1200" s="22"/>
      <c r="TAL1200" s="22"/>
      <c r="TAM1200" s="22"/>
      <c r="TAN1200" s="22"/>
      <c r="TAO1200" s="22"/>
      <c r="TAP1200" s="22"/>
      <c r="TAQ1200" s="22"/>
      <c r="TAR1200" s="22"/>
      <c r="TAS1200" s="22"/>
      <c r="TAT1200" s="22"/>
      <c r="TAU1200" s="22"/>
      <c r="TAV1200" s="22"/>
      <c r="TAW1200" s="22"/>
      <c r="TAX1200" s="22"/>
      <c r="TAY1200" s="22"/>
      <c r="TAZ1200" s="22"/>
      <c r="TBA1200" s="22"/>
      <c r="TBB1200" s="22"/>
      <c r="TBC1200" s="22"/>
      <c r="TBD1200" s="22"/>
      <c r="TBE1200" s="22"/>
      <c r="TBF1200" s="22"/>
      <c r="TBG1200" s="22"/>
      <c r="TBH1200" s="22"/>
      <c r="TBI1200" s="22"/>
      <c r="TBJ1200" s="22"/>
      <c r="TBK1200" s="22"/>
      <c r="TBL1200" s="22"/>
      <c r="TBM1200" s="22"/>
      <c r="TBN1200" s="22"/>
      <c r="TBO1200" s="22"/>
      <c r="TBP1200" s="22"/>
      <c r="TBQ1200" s="22"/>
      <c r="TBR1200" s="22"/>
      <c r="TBS1200" s="22"/>
      <c r="TBT1200" s="22"/>
      <c r="TBU1200" s="22"/>
      <c r="TBV1200" s="22"/>
      <c r="TBW1200" s="22"/>
      <c r="TBX1200" s="22"/>
      <c r="TBY1200" s="22"/>
      <c r="TBZ1200" s="22"/>
      <c r="TCA1200" s="22"/>
      <c r="TCB1200" s="22"/>
      <c r="TCC1200" s="22"/>
      <c r="TCD1200" s="22"/>
      <c r="TCE1200" s="22"/>
      <c r="TCF1200" s="22"/>
      <c r="TCG1200" s="22"/>
      <c r="TCH1200" s="22"/>
      <c r="TCI1200" s="22"/>
      <c r="TCJ1200" s="22"/>
      <c r="TCK1200" s="22"/>
      <c r="TCL1200" s="22"/>
      <c r="TCM1200" s="22"/>
      <c r="TCN1200" s="22"/>
      <c r="TCO1200" s="22"/>
      <c r="TCP1200" s="22"/>
      <c r="TCQ1200" s="22"/>
      <c r="TCR1200" s="22"/>
      <c r="TCS1200" s="22"/>
      <c r="TCT1200" s="22"/>
      <c r="TCU1200" s="22"/>
      <c r="TCV1200" s="22"/>
      <c r="TCW1200" s="22"/>
      <c r="TCX1200" s="22"/>
      <c r="TCY1200" s="22"/>
      <c r="TCZ1200" s="22"/>
      <c r="TDA1200" s="22"/>
      <c r="TDB1200" s="22"/>
      <c r="TDC1200" s="22"/>
      <c r="TDD1200" s="22"/>
      <c r="TDE1200" s="22"/>
      <c r="TDF1200" s="22"/>
      <c r="TDG1200" s="22"/>
      <c r="TDH1200" s="22"/>
      <c r="TDI1200" s="22"/>
      <c r="TDJ1200" s="22"/>
      <c r="TDK1200" s="22"/>
      <c r="TDL1200" s="22"/>
      <c r="TDM1200" s="22"/>
      <c r="TDN1200" s="22"/>
      <c r="TDO1200" s="22"/>
      <c r="TDP1200" s="22"/>
      <c r="TDQ1200" s="22"/>
      <c r="TDR1200" s="22"/>
      <c r="TDS1200" s="22"/>
      <c r="TDT1200" s="22"/>
      <c r="TDU1200" s="22"/>
      <c r="TDV1200" s="22"/>
      <c r="TDW1200" s="22"/>
      <c r="TDX1200" s="22"/>
      <c r="TDY1200" s="22"/>
      <c r="TDZ1200" s="22"/>
      <c r="TEA1200" s="22"/>
      <c r="TEB1200" s="22"/>
      <c r="TEC1200" s="22"/>
      <c r="TED1200" s="22"/>
      <c r="TEE1200" s="22"/>
      <c r="TEF1200" s="22"/>
      <c r="TEG1200" s="22"/>
      <c r="TEH1200" s="22"/>
      <c r="TEI1200" s="22"/>
      <c r="TEJ1200" s="22"/>
      <c r="TEK1200" s="22"/>
      <c r="TEL1200" s="22"/>
      <c r="TEM1200" s="22"/>
      <c r="TEN1200" s="22"/>
      <c r="TEO1200" s="22"/>
      <c r="TEP1200" s="22"/>
      <c r="TEQ1200" s="22"/>
      <c r="TER1200" s="22"/>
      <c r="TES1200" s="22"/>
      <c r="TET1200" s="22"/>
      <c r="TEU1200" s="22"/>
      <c r="TEV1200" s="22"/>
      <c r="TEW1200" s="22"/>
      <c r="TEX1200" s="22"/>
      <c r="TEY1200" s="22"/>
      <c r="TEZ1200" s="22"/>
      <c r="TFA1200" s="22"/>
      <c r="TFB1200" s="22"/>
      <c r="TFC1200" s="22"/>
      <c r="TFD1200" s="22"/>
      <c r="TFE1200" s="22"/>
      <c r="TFF1200" s="22"/>
      <c r="TFG1200" s="22"/>
      <c r="TFH1200" s="22"/>
      <c r="TFI1200" s="22"/>
      <c r="TFJ1200" s="22"/>
      <c r="TFK1200" s="22"/>
      <c r="TFL1200" s="22"/>
      <c r="TFM1200" s="22"/>
      <c r="TFN1200" s="22"/>
      <c r="TFO1200" s="22"/>
      <c r="TFP1200" s="22"/>
      <c r="TFQ1200" s="22"/>
      <c r="TFR1200" s="22"/>
      <c r="TFS1200" s="22"/>
      <c r="TFT1200" s="22"/>
      <c r="TFU1200" s="22"/>
      <c r="TFV1200" s="22"/>
      <c r="TFW1200" s="22"/>
      <c r="TFX1200" s="22"/>
      <c r="TFY1200" s="22"/>
      <c r="TFZ1200" s="22"/>
      <c r="TGA1200" s="22"/>
      <c r="TGB1200" s="22"/>
      <c r="TGC1200" s="22"/>
      <c r="TGD1200" s="22"/>
      <c r="TGE1200" s="22"/>
      <c r="TGF1200" s="22"/>
      <c r="TGG1200" s="22"/>
      <c r="TGH1200" s="22"/>
      <c r="TGI1200" s="22"/>
      <c r="TGJ1200" s="22"/>
      <c r="TGK1200" s="22"/>
      <c r="TGL1200" s="22"/>
      <c r="TGM1200" s="22"/>
      <c r="TGN1200" s="22"/>
      <c r="TGO1200" s="22"/>
      <c r="TGP1200" s="22"/>
      <c r="TGQ1200" s="22"/>
      <c r="TGR1200" s="22"/>
      <c r="TGS1200" s="22"/>
      <c r="TGT1200" s="22"/>
      <c r="TGU1200" s="22"/>
      <c r="TGV1200" s="22"/>
      <c r="TGW1200" s="22"/>
      <c r="TGX1200" s="22"/>
      <c r="TGY1200" s="22"/>
      <c r="TGZ1200" s="22"/>
      <c r="THA1200" s="22"/>
      <c r="THB1200" s="22"/>
      <c r="THC1200" s="22"/>
      <c r="THD1200" s="22"/>
      <c r="THE1200" s="22"/>
      <c r="THF1200" s="22"/>
      <c r="THG1200" s="22"/>
      <c r="THH1200" s="22"/>
      <c r="THI1200" s="22"/>
      <c r="THJ1200" s="22"/>
      <c r="THK1200" s="22"/>
      <c r="THL1200" s="22"/>
      <c r="THM1200" s="22"/>
      <c r="THN1200" s="22"/>
      <c r="THO1200" s="22"/>
      <c r="THP1200" s="22"/>
      <c r="THQ1200" s="22"/>
      <c r="THR1200" s="22"/>
      <c r="THS1200" s="22"/>
      <c r="THT1200" s="22"/>
      <c r="THU1200" s="22"/>
      <c r="THV1200" s="22"/>
      <c r="THW1200" s="22"/>
      <c r="THX1200" s="22"/>
      <c r="THY1200" s="22"/>
      <c r="THZ1200" s="22"/>
      <c r="TIA1200" s="22"/>
      <c r="TIB1200" s="22"/>
      <c r="TIC1200" s="22"/>
      <c r="TID1200" s="22"/>
      <c r="TIE1200" s="22"/>
      <c r="TIF1200" s="22"/>
      <c r="TIG1200" s="22"/>
      <c r="TIH1200" s="22"/>
      <c r="TII1200" s="22"/>
      <c r="TIJ1200" s="22"/>
      <c r="TIK1200" s="22"/>
      <c r="TIL1200" s="22"/>
      <c r="TIM1200" s="22"/>
      <c r="TIN1200" s="22"/>
      <c r="TIO1200" s="22"/>
      <c r="TIP1200" s="22"/>
      <c r="TIQ1200" s="22"/>
      <c r="TIR1200" s="22"/>
      <c r="TIS1200" s="22"/>
      <c r="TIT1200" s="22"/>
      <c r="TIU1200" s="22"/>
      <c r="TIV1200" s="22"/>
      <c r="TIW1200" s="22"/>
      <c r="TIX1200" s="22"/>
      <c r="TIY1200" s="22"/>
      <c r="TIZ1200" s="22"/>
      <c r="TJA1200" s="22"/>
      <c r="TJB1200" s="22"/>
      <c r="TJC1200" s="22"/>
      <c r="TJD1200" s="22"/>
      <c r="TJE1200" s="22"/>
      <c r="TJF1200" s="22"/>
      <c r="TJG1200" s="22"/>
      <c r="TJH1200" s="22"/>
      <c r="TJI1200" s="22"/>
      <c r="TJJ1200" s="22"/>
      <c r="TJK1200" s="22"/>
      <c r="TJL1200" s="22"/>
      <c r="TJM1200" s="22"/>
      <c r="TJN1200" s="22"/>
      <c r="TJO1200" s="22"/>
      <c r="TJP1200" s="22"/>
      <c r="TJQ1200" s="22"/>
      <c r="TJR1200" s="22"/>
      <c r="TJS1200" s="22"/>
      <c r="TJT1200" s="22"/>
      <c r="TJU1200" s="22"/>
      <c r="TJV1200" s="22"/>
      <c r="TJW1200" s="22"/>
      <c r="TJX1200" s="22"/>
      <c r="TJY1200" s="22"/>
      <c r="TJZ1200" s="22"/>
      <c r="TKA1200" s="22"/>
      <c r="TKB1200" s="22"/>
      <c r="TKC1200" s="22"/>
      <c r="TKD1200" s="22"/>
      <c r="TKE1200" s="22"/>
      <c r="TKF1200" s="22"/>
      <c r="TKG1200" s="22"/>
      <c r="TKH1200" s="22"/>
      <c r="TKI1200" s="22"/>
      <c r="TKJ1200" s="22"/>
      <c r="TKK1200" s="22"/>
      <c r="TKL1200" s="22"/>
      <c r="TKM1200" s="22"/>
      <c r="TKN1200" s="22"/>
      <c r="TKO1200" s="22"/>
      <c r="TKP1200" s="22"/>
      <c r="TKQ1200" s="22"/>
      <c r="TKR1200" s="22"/>
      <c r="TKS1200" s="22"/>
      <c r="TKT1200" s="22"/>
      <c r="TKU1200" s="22"/>
      <c r="TKV1200" s="22"/>
      <c r="TKW1200" s="22"/>
      <c r="TKX1200" s="22"/>
      <c r="TKY1200" s="22"/>
      <c r="TKZ1200" s="22"/>
      <c r="TLA1200" s="22"/>
      <c r="TLB1200" s="22"/>
      <c r="TLC1200" s="22"/>
      <c r="TLD1200" s="22"/>
      <c r="TLE1200" s="22"/>
      <c r="TLF1200" s="22"/>
      <c r="TLG1200" s="22"/>
      <c r="TLH1200" s="22"/>
      <c r="TLI1200" s="22"/>
      <c r="TLJ1200" s="22"/>
      <c r="TLK1200" s="22"/>
      <c r="TLL1200" s="22"/>
      <c r="TLM1200" s="22"/>
      <c r="TLN1200" s="22"/>
      <c r="TLO1200" s="22"/>
      <c r="TLP1200" s="22"/>
      <c r="TLQ1200" s="22"/>
      <c r="TLR1200" s="22"/>
      <c r="TLS1200" s="22"/>
      <c r="TLT1200" s="22"/>
      <c r="TLU1200" s="22"/>
      <c r="TLV1200" s="22"/>
      <c r="TLW1200" s="22"/>
      <c r="TLX1200" s="22"/>
      <c r="TLY1200" s="22"/>
      <c r="TLZ1200" s="22"/>
      <c r="TMA1200" s="22"/>
      <c r="TMB1200" s="22"/>
      <c r="TMC1200" s="22"/>
      <c r="TMD1200" s="22"/>
      <c r="TME1200" s="22"/>
      <c r="TMF1200" s="22"/>
      <c r="TMG1200" s="22"/>
      <c r="TMH1200" s="22"/>
      <c r="TMI1200" s="22"/>
      <c r="TMJ1200" s="22"/>
      <c r="TMK1200" s="22"/>
      <c r="TML1200" s="22"/>
      <c r="TMM1200" s="22"/>
      <c r="TMN1200" s="22"/>
      <c r="TMO1200" s="22"/>
      <c r="TMP1200" s="22"/>
      <c r="TMQ1200" s="22"/>
      <c r="TMR1200" s="22"/>
      <c r="TMS1200" s="22"/>
      <c r="TMT1200" s="22"/>
      <c r="TMU1200" s="22"/>
      <c r="TMV1200" s="22"/>
      <c r="TMW1200" s="22"/>
      <c r="TMX1200" s="22"/>
      <c r="TMY1200" s="22"/>
      <c r="TMZ1200" s="22"/>
      <c r="TNA1200" s="22"/>
      <c r="TNB1200" s="22"/>
      <c r="TNC1200" s="22"/>
      <c r="TND1200" s="22"/>
      <c r="TNE1200" s="22"/>
      <c r="TNF1200" s="22"/>
      <c r="TNG1200" s="22"/>
      <c r="TNH1200" s="22"/>
      <c r="TNI1200" s="22"/>
      <c r="TNJ1200" s="22"/>
      <c r="TNK1200" s="22"/>
      <c r="TNL1200" s="22"/>
      <c r="TNM1200" s="22"/>
      <c r="TNN1200" s="22"/>
      <c r="TNO1200" s="22"/>
      <c r="TNP1200" s="22"/>
      <c r="TNQ1200" s="22"/>
      <c r="TNR1200" s="22"/>
      <c r="TNS1200" s="22"/>
      <c r="TNT1200" s="22"/>
      <c r="TNU1200" s="22"/>
      <c r="TNV1200" s="22"/>
      <c r="TNW1200" s="22"/>
      <c r="TNX1200" s="22"/>
      <c r="TNY1200" s="22"/>
      <c r="TNZ1200" s="22"/>
      <c r="TOA1200" s="22"/>
      <c r="TOB1200" s="22"/>
      <c r="TOC1200" s="22"/>
      <c r="TOD1200" s="22"/>
      <c r="TOE1200" s="22"/>
      <c r="TOF1200" s="22"/>
      <c r="TOG1200" s="22"/>
      <c r="TOH1200" s="22"/>
      <c r="TOI1200" s="22"/>
      <c r="TOJ1200" s="22"/>
      <c r="TOK1200" s="22"/>
      <c r="TOL1200" s="22"/>
      <c r="TOM1200" s="22"/>
      <c r="TON1200" s="22"/>
      <c r="TOO1200" s="22"/>
      <c r="TOP1200" s="22"/>
      <c r="TOQ1200" s="22"/>
      <c r="TOR1200" s="22"/>
      <c r="TOS1200" s="22"/>
      <c r="TOT1200" s="22"/>
      <c r="TOU1200" s="22"/>
      <c r="TOV1200" s="22"/>
      <c r="TOW1200" s="22"/>
      <c r="TOX1200" s="22"/>
      <c r="TOY1200" s="22"/>
      <c r="TOZ1200" s="22"/>
      <c r="TPA1200" s="22"/>
      <c r="TPB1200" s="22"/>
      <c r="TPC1200" s="22"/>
      <c r="TPD1200" s="22"/>
      <c r="TPE1200" s="22"/>
      <c r="TPF1200" s="22"/>
      <c r="TPG1200" s="22"/>
      <c r="TPH1200" s="22"/>
      <c r="TPI1200" s="22"/>
      <c r="TPJ1200" s="22"/>
      <c r="TPK1200" s="22"/>
      <c r="TPL1200" s="22"/>
      <c r="TPM1200" s="22"/>
      <c r="TPN1200" s="22"/>
      <c r="TPO1200" s="22"/>
      <c r="TPP1200" s="22"/>
      <c r="TPQ1200" s="22"/>
      <c r="TPR1200" s="22"/>
      <c r="TPS1200" s="22"/>
      <c r="TPT1200" s="22"/>
      <c r="TPU1200" s="22"/>
      <c r="TPV1200" s="22"/>
      <c r="TPW1200" s="22"/>
      <c r="TPX1200" s="22"/>
      <c r="TPY1200" s="22"/>
      <c r="TPZ1200" s="22"/>
      <c r="TQA1200" s="22"/>
      <c r="TQB1200" s="22"/>
      <c r="TQC1200" s="22"/>
      <c r="TQD1200" s="22"/>
      <c r="TQE1200" s="22"/>
      <c r="TQF1200" s="22"/>
      <c r="TQG1200" s="22"/>
      <c r="TQH1200" s="22"/>
      <c r="TQI1200" s="22"/>
      <c r="TQJ1200" s="22"/>
      <c r="TQK1200" s="22"/>
      <c r="TQL1200" s="22"/>
      <c r="TQM1200" s="22"/>
      <c r="TQN1200" s="22"/>
      <c r="TQO1200" s="22"/>
      <c r="TQP1200" s="22"/>
      <c r="TQQ1200" s="22"/>
      <c r="TQR1200" s="22"/>
      <c r="TQS1200" s="22"/>
      <c r="TQT1200" s="22"/>
      <c r="TQU1200" s="22"/>
      <c r="TQV1200" s="22"/>
      <c r="TQW1200" s="22"/>
      <c r="TQX1200" s="22"/>
      <c r="TQY1200" s="22"/>
      <c r="TQZ1200" s="22"/>
      <c r="TRA1200" s="22"/>
      <c r="TRB1200" s="22"/>
      <c r="TRC1200" s="22"/>
      <c r="TRD1200" s="22"/>
      <c r="TRE1200" s="22"/>
      <c r="TRF1200" s="22"/>
      <c r="TRG1200" s="22"/>
      <c r="TRH1200" s="22"/>
      <c r="TRI1200" s="22"/>
      <c r="TRJ1200" s="22"/>
      <c r="TRK1200" s="22"/>
      <c r="TRL1200" s="22"/>
      <c r="TRM1200" s="22"/>
      <c r="TRN1200" s="22"/>
      <c r="TRO1200" s="22"/>
      <c r="TRP1200" s="22"/>
      <c r="TRQ1200" s="22"/>
      <c r="TRR1200" s="22"/>
      <c r="TRS1200" s="22"/>
      <c r="TRT1200" s="22"/>
      <c r="TRU1200" s="22"/>
      <c r="TRV1200" s="22"/>
      <c r="TRW1200" s="22"/>
      <c r="TRX1200" s="22"/>
      <c r="TRY1200" s="22"/>
      <c r="TRZ1200" s="22"/>
      <c r="TSA1200" s="22"/>
      <c r="TSB1200" s="22"/>
      <c r="TSC1200" s="22"/>
      <c r="TSD1200" s="22"/>
      <c r="TSE1200" s="22"/>
      <c r="TSF1200" s="22"/>
      <c r="TSG1200" s="22"/>
      <c r="TSH1200" s="22"/>
      <c r="TSI1200" s="22"/>
      <c r="TSJ1200" s="22"/>
      <c r="TSK1200" s="22"/>
      <c r="TSL1200" s="22"/>
      <c r="TSM1200" s="22"/>
      <c r="TSN1200" s="22"/>
      <c r="TSO1200" s="22"/>
      <c r="TSP1200" s="22"/>
      <c r="TSQ1200" s="22"/>
      <c r="TSR1200" s="22"/>
      <c r="TSS1200" s="22"/>
      <c r="TST1200" s="22"/>
      <c r="TSU1200" s="22"/>
      <c r="TSV1200" s="22"/>
      <c r="TSW1200" s="22"/>
      <c r="TSX1200" s="22"/>
      <c r="TSY1200" s="22"/>
      <c r="TSZ1200" s="22"/>
      <c r="TTA1200" s="22"/>
      <c r="TTB1200" s="22"/>
      <c r="TTC1200" s="22"/>
      <c r="TTD1200" s="22"/>
      <c r="TTE1200" s="22"/>
      <c r="TTF1200" s="22"/>
      <c r="TTG1200" s="22"/>
      <c r="TTH1200" s="22"/>
      <c r="TTI1200" s="22"/>
      <c r="TTJ1200" s="22"/>
      <c r="TTK1200" s="22"/>
      <c r="TTL1200" s="22"/>
      <c r="TTM1200" s="22"/>
      <c r="TTN1200" s="22"/>
      <c r="TTO1200" s="22"/>
      <c r="TTP1200" s="22"/>
      <c r="TTQ1200" s="22"/>
      <c r="TTR1200" s="22"/>
      <c r="TTS1200" s="22"/>
      <c r="TTT1200" s="22"/>
      <c r="TTU1200" s="22"/>
      <c r="TTV1200" s="22"/>
      <c r="TTW1200" s="22"/>
      <c r="TTX1200" s="22"/>
      <c r="TTY1200" s="22"/>
      <c r="TTZ1200" s="22"/>
      <c r="TUA1200" s="22"/>
      <c r="TUB1200" s="22"/>
      <c r="TUC1200" s="22"/>
      <c r="TUD1200" s="22"/>
      <c r="TUE1200" s="22"/>
      <c r="TUF1200" s="22"/>
      <c r="TUG1200" s="22"/>
      <c r="TUH1200" s="22"/>
      <c r="TUI1200" s="22"/>
      <c r="TUJ1200" s="22"/>
      <c r="TUK1200" s="22"/>
      <c r="TUL1200" s="22"/>
      <c r="TUM1200" s="22"/>
      <c r="TUN1200" s="22"/>
      <c r="TUO1200" s="22"/>
      <c r="TUP1200" s="22"/>
      <c r="TUQ1200" s="22"/>
      <c r="TUR1200" s="22"/>
      <c r="TUS1200" s="22"/>
      <c r="TUT1200" s="22"/>
      <c r="TUU1200" s="22"/>
      <c r="TUV1200" s="22"/>
      <c r="TUW1200" s="22"/>
      <c r="TUX1200" s="22"/>
      <c r="TUY1200" s="22"/>
      <c r="TUZ1200" s="22"/>
      <c r="TVA1200" s="22"/>
      <c r="TVB1200" s="22"/>
      <c r="TVC1200" s="22"/>
      <c r="TVD1200" s="22"/>
      <c r="TVE1200" s="22"/>
      <c r="TVF1200" s="22"/>
      <c r="TVG1200" s="22"/>
      <c r="TVH1200" s="22"/>
      <c r="TVI1200" s="22"/>
      <c r="TVJ1200" s="22"/>
      <c r="TVK1200" s="22"/>
      <c r="TVL1200" s="22"/>
      <c r="TVM1200" s="22"/>
      <c r="TVN1200" s="22"/>
      <c r="TVO1200" s="22"/>
      <c r="TVP1200" s="22"/>
      <c r="TVQ1200" s="22"/>
      <c r="TVR1200" s="22"/>
      <c r="TVS1200" s="22"/>
      <c r="TVT1200" s="22"/>
      <c r="TVU1200" s="22"/>
      <c r="TVV1200" s="22"/>
      <c r="TVW1200" s="22"/>
      <c r="TVX1200" s="22"/>
      <c r="TVY1200" s="22"/>
      <c r="TVZ1200" s="22"/>
      <c r="TWA1200" s="22"/>
      <c r="TWB1200" s="22"/>
      <c r="TWC1200" s="22"/>
      <c r="TWD1200" s="22"/>
      <c r="TWE1200" s="22"/>
      <c r="TWF1200" s="22"/>
      <c r="TWG1200" s="22"/>
      <c r="TWH1200" s="22"/>
      <c r="TWI1200" s="22"/>
      <c r="TWJ1200" s="22"/>
      <c r="TWK1200" s="22"/>
      <c r="TWL1200" s="22"/>
      <c r="TWM1200" s="22"/>
      <c r="TWN1200" s="22"/>
      <c r="TWO1200" s="22"/>
      <c r="TWP1200" s="22"/>
      <c r="TWQ1200" s="22"/>
      <c r="TWR1200" s="22"/>
      <c r="TWS1200" s="22"/>
      <c r="TWT1200" s="22"/>
      <c r="TWU1200" s="22"/>
      <c r="TWV1200" s="22"/>
      <c r="TWW1200" s="22"/>
      <c r="TWX1200" s="22"/>
      <c r="TWY1200" s="22"/>
      <c r="TWZ1200" s="22"/>
      <c r="TXA1200" s="22"/>
      <c r="TXB1200" s="22"/>
      <c r="TXC1200" s="22"/>
      <c r="TXD1200" s="22"/>
      <c r="TXE1200" s="22"/>
      <c r="TXF1200" s="22"/>
      <c r="TXG1200" s="22"/>
      <c r="TXH1200" s="22"/>
      <c r="TXI1200" s="22"/>
      <c r="TXJ1200" s="22"/>
      <c r="TXK1200" s="22"/>
      <c r="TXL1200" s="22"/>
      <c r="TXM1200" s="22"/>
      <c r="TXN1200" s="22"/>
      <c r="TXO1200" s="22"/>
      <c r="TXP1200" s="22"/>
      <c r="TXQ1200" s="22"/>
      <c r="TXR1200" s="22"/>
      <c r="TXS1200" s="22"/>
      <c r="TXT1200" s="22"/>
      <c r="TXU1200" s="22"/>
      <c r="TXV1200" s="22"/>
      <c r="TXW1200" s="22"/>
      <c r="TXX1200" s="22"/>
      <c r="TXY1200" s="22"/>
      <c r="TXZ1200" s="22"/>
      <c r="TYA1200" s="22"/>
      <c r="TYB1200" s="22"/>
      <c r="TYC1200" s="22"/>
      <c r="TYD1200" s="22"/>
      <c r="TYE1200" s="22"/>
      <c r="TYF1200" s="22"/>
      <c r="TYG1200" s="22"/>
      <c r="TYH1200" s="22"/>
      <c r="TYI1200" s="22"/>
      <c r="TYJ1200" s="22"/>
      <c r="TYK1200" s="22"/>
      <c r="TYL1200" s="22"/>
      <c r="TYM1200" s="22"/>
      <c r="TYN1200" s="22"/>
      <c r="TYO1200" s="22"/>
      <c r="TYP1200" s="22"/>
      <c r="TYQ1200" s="22"/>
      <c r="TYR1200" s="22"/>
      <c r="TYS1200" s="22"/>
      <c r="TYT1200" s="22"/>
      <c r="TYU1200" s="22"/>
      <c r="TYV1200" s="22"/>
      <c r="TYW1200" s="22"/>
      <c r="TYX1200" s="22"/>
      <c r="TYY1200" s="22"/>
      <c r="TYZ1200" s="22"/>
      <c r="TZA1200" s="22"/>
      <c r="TZB1200" s="22"/>
      <c r="TZC1200" s="22"/>
      <c r="TZD1200" s="22"/>
      <c r="TZE1200" s="22"/>
      <c r="TZF1200" s="22"/>
      <c r="TZG1200" s="22"/>
      <c r="TZH1200" s="22"/>
      <c r="TZI1200" s="22"/>
      <c r="TZJ1200" s="22"/>
      <c r="TZK1200" s="22"/>
      <c r="TZL1200" s="22"/>
      <c r="TZM1200" s="22"/>
      <c r="TZN1200" s="22"/>
      <c r="TZO1200" s="22"/>
      <c r="TZP1200" s="22"/>
      <c r="TZQ1200" s="22"/>
      <c r="TZR1200" s="22"/>
      <c r="TZS1200" s="22"/>
      <c r="TZT1200" s="22"/>
      <c r="TZU1200" s="22"/>
      <c r="TZV1200" s="22"/>
      <c r="TZW1200" s="22"/>
      <c r="TZX1200" s="22"/>
      <c r="TZY1200" s="22"/>
      <c r="TZZ1200" s="22"/>
      <c r="UAA1200" s="22"/>
      <c r="UAB1200" s="22"/>
      <c r="UAC1200" s="22"/>
      <c r="UAD1200" s="22"/>
      <c r="UAE1200" s="22"/>
      <c r="UAF1200" s="22"/>
      <c r="UAG1200" s="22"/>
      <c r="UAH1200" s="22"/>
      <c r="UAI1200" s="22"/>
      <c r="UAJ1200" s="22"/>
      <c r="UAK1200" s="22"/>
      <c r="UAL1200" s="22"/>
      <c r="UAM1200" s="22"/>
      <c r="UAN1200" s="22"/>
      <c r="UAO1200" s="22"/>
      <c r="UAP1200" s="22"/>
      <c r="UAQ1200" s="22"/>
      <c r="UAR1200" s="22"/>
      <c r="UAS1200" s="22"/>
      <c r="UAT1200" s="22"/>
      <c r="UAU1200" s="22"/>
      <c r="UAV1200" s="22"/>
      <c r="UAW1200" s="22"/>
      <c r="UAX1200" s="22"/>
      <c r="UAY1200" s="22"/>
      <c r="UAZ1200" s="22"/>
      <c r="UBA1200" s="22"/>
      <c r="UBB1200" s="22"/>
      <c r="UBC1200" s="22"/>
      <c r="UBD1200" s="22"/>
      <c r="UBE1200" s="22"/>
      <c r="UBF1200" s="22"/>
      <c r="UBG1200" s="22"/>
      <c r="UBH1200" s="22"/>
      <c r="UBI1200" s="22"/>
      <c r="UBJ1200" s="22"/>
      <c r="UBK1200" s="22"/>
      <c r="UBL1200" s="22"/>
      <c r="UBM1200" s="22"/>
      <c r="UBN1200" s="22"/>
      <c r="UBO1200" s="22"/>
      <c r="UBP1200" s="22"/>
      <c r="UBQ1200" s="22"/>
      <c r="UBR1200" s="22"/>
      <c r="UBS1200" s="22"/>
      <c r="UBT1200" s="22"/>
      <c r="UBU1200" s="22"/>
      <c r="UBV1200" s="22"/>
      <c r="UBW1200" s="22"/>
      <c r="UBX1200" s="22"/>
      <c r="UBY1200" s="22"/>
      <c r="UBZ1200" s="22"/>
      <c r="UCA1200" s="22"/>
      <c r="UCB1200" s="22"/>
      <c r="UCC1200" s="22"/>
      <c r="UCD1200" s="22"/>
      <c r="UCE1200" s="22"/>
      <c r="UCF1200" s="22"/>
      <c r="UCG1200" s="22"/>
      <c r="UCH1200" s="22"/>
      <c r="UCI1200" s="22"/>
      <c r="UCJ1200" s="22"/>
      <c r="UCK1200" s="22"/>
      <c r="UCL1200" s="22"/>
      <c r="UCM1200" s="22"/>
      <c r="UCN1200" s="22"/>
      <c r="UCO1200" s="22"/>
      <c r="UCP1200" s="22"/>
      <c r="UCQ1200" s="22"/>
      <c r="UCR1200" s="22"/>
      <c r="UCS1200" s="22"/>
      <c r="UCT1200" s="22"/>
      <c r="UCU1200" s="22"/>
      <c r="UCV1200" s="22"/>
      <c r="UCW1200" s="22"/>
      <c r="UCX1200" s="22"/>
      <c r="UCY1200" s="22"/>
      <c r="UCZ1200" s="22"/>
      <c r="UDA1200" s="22"/>
      <c r="UDB1200" s="22"/>
      <c r="UDC1200" s="22"/>
      <c r="UDD1200" s="22"/>
      <c r="UDE1200" s="22"/>
      <c r="UDF1200" s="22"/>
      <c r="UDG1200" s="22"/>
      <c r="UDH1200" s="22"/>
      <c r="UDI1200" s="22"/>
      <c r="UDJ1200" s="22"/>
      <c r="UDK1200" s="22"/>
      <c r="UDL1200" s="22"/>
      <c r="UDM1200" s="22"/>
      <c r="UDN1200" s="22"/>
      <c r="UDO1200" s="22"/>
      <c r="UDP1200" s="22"/>
      <c r="UDQ1200" s="22"/>
      <c r="UDR1200" s="22"/>
      <c r="UDS1200" s="22"/>
      <c r="UDT1200" s="22"/>
      <c r="UDU1200" s="22"/>
      <c r="UDV1200" s="22"/>
      <c r="UDW1200" s="22"/>
      <c r="UDX1200" s="22"/>
      <c r="UDY1200" s="22"/>
      <c r="UDZ1200" s="22"/>
      <c r="UEA1200" s="22"/>
      <c r="UEB1200" s="22"/>
      <c r="UEC1200" s="22"/>
      <c r="UED1200" s="22"/>
      <c r="UEE1200" s="22"/>
      <c r="UEF1200" s="22"/>
      <c r="UEG1200" s="22"/>
      <c r="UEH1200" s="22"/>
      <c r="UEI1200" s="22"/>
      <c r="UEJ1200" s="22"/>
      <c r="UEK1200" s="22"/>
      <c r="UEL1200" s="22"/>
      <c r="UEM1200" s="22"/>
      <c r="UEN1200" s="22"/>
      <c r="UEO1200" s="22"/>
      <c r="UEP1200" s="22"/>
      <c r="UEQ1200" s="22"/>
      <c r="UER1200" s="22"/>
      <c r="UES1200" s="22"/>
      <c r="UET1200" s="22"/>
      <c r="UEU1200" s="22"/>
      <c r="UEV1200" s="22"/>
      <c r="UEW1200" s="22"/>
      <c r="UEX1200" s="22"/>
      <c r="UEY1200" s="22"/>
      <c r="UEZ1200" s="22"/>
      <c r="UFA1200" s="22"/>
      <c r="UFB1200" s="22"/>
      <c r="UFC1200" s="22"/>
      <c r="UFD1200" s="22"/>
      <c r="UFE1200" s="22"/>
      <c r="UFF1200" s="22"/>
      <c r="UFG1200" s="22"/>
      <c r="UFH1200" s="22"/>
      <c r="UFI1200" s="22"/>
      <c r="UFJ1200" s="22"/>
      <c r="UFK1200" s="22"/>
      <c r="UFL1200" s="22"/>
      <c r="UFM1200" s="22"/>
      <c r="UFN1200" s="22"/>
      <c r="UFO1200" s="22"/>
      <c r="UFP1200" s="22"/>
      <c r="UFQ1200" s="22"/>
      <c r="UFR1200" s="22"/>
      <c r="UFS1200" s="22"/>
      <c r="UFT1200" s="22"/>
      <c r="UFU1200" s="22"/>
      <c r="UFV1200" s="22"/>
      <c r="UFW1200" s="22"/>
      <c r="UFX1200" s="22"/>
      <c r="UFY1200" s="22"/>
      <c r="UFZ1200" s="22"/>
      <c r="UGA1200" s="22"/>
      <c r="UGB1200" s="22"/>
      <c r="UGC1200" s="22"/>
      <c r="UGD1200" s="22"/>
      <c r="UGE1200" s="22"/>
      <c r="UGF1200" s="22"/>
      <c r="UGG1200" s="22"/>
      <c r="UGH1200" s="22"/>
      <c r="UGI1200" s="22"/>
      <c r="UGJ1200" s="22"/>
      <c r="UGK1200" s="22"/>
      <c r="UGL1200" s="22"/>
      <c r="UGM1200" s="22"/>
      <c r="UGN1200" s="22"/>
      <c r="UGO1200" s="22"/>
      <c r="UGP1200" s="22"/>
      <c r="UGQ1200" s="22"/>
      <c r="UGR1200" s="22"/>
      <c r="UGS1200" s="22"/>
      <c r="UGT1200" s="22"/>
      <c r="UGU1200" s="22"/>
      <c r="UGV1200" s="22"/>
      <c r="UGW1200" s="22"/>
      <c r="UGX1200" s="22"/>
      <c r="UGY1200" s="22"/>
      <c r="UGZ1200" s="22"/>
      <c r="UHA1200" s="22"/>
      <c r="UHB1200" s="22"/>
      <c r="UHC1200" s="22"/>
      <c r="UHD1200" s="22"/>
      <c r="UHE1200" s="22"/>
      <c r="UHF1200" s="22"/>
      <c r="UHG1200" s="22"/>
      <c r="UHH1200" s="22"/>
      <c r="UHI1200" s="22"/>
      <c r="UHJ1200" s="22"/>
      <c r="UHK1200" s="22"/>
      <c r="UHL1200" s="22"/>
      <c r="UHM1200" s="22"/>
      <c r="UHN1200" s="22"/>
      <c r="UHO1200" s="22"/>
      <c r="UHP1200" s="22"/>
      <c r="UHQ1200" s="22"/>
      <c r="UHR1200" s="22"/>
      <c r="UHS1200" s="22"/>
      <c r="UHT1200" s="22"/>
      <c r="UHU1200" s="22"/>
      <c r="UHV1200" s="22"/>
      <c r="UHW1200" s="22"/>
      <c r="UHX1200" s="22"/>
      <c r="UHY1200" s="22"/>
      <c r="UHZ1200" s="22"/>
      <c r="UIA1200" s="22"/>
      <c r="UIB1200" s="22"/>
      <c r="UIC1200" s="22"/>
      <c r="UID1200" s="22"/>
      <c r="UIE1200" s="22"/>
      <c r="UIF1200" s="22"/>
      <c r="UIG1200" s="22"/>
      <c r="UIH1200" s="22"/>
      <c r="UII1200" s="22"/>
      <c r="UIJ1200" s="22"/>
      <c r="UIK1200" s="22"/>
      <c r="UIL1200" s="22"/>
      <c r="UIM1200" s="22"/>
      <c r="UIN1200" s="22"/>
      <c r="UIO1200" s="22"/>
      <c r="UIP1200" s="22"/>
      <c r="UIQ1200" s="22"/>
      <c r="UIR1200" s="22"/>
      <c r="UIS1200" s="22"/>
      <c r="UIT1200" s="22"/>
      <c r="UIU1200" s="22"/>
      <c r="UIV1200" s="22"/>
      <c r="UIW1200" s="22"/>
      <c r="UIX1200" s="22"/>
      <c r="UIY1200" s="22"/>
      <c r="UIZ1200" s="22"/>
      <c r="UJA1200" s="22"/>
      <c r="UJB1200" s="22"/>
      <c r="UJC1200" s="22"/>
      <c r="UJD1200" s="22"/>
      <c r="UJE1200" s="22"/>
      <c r="UJF1200" s="22"/>
      <c r="UJG1200" s="22"/>
      <c r="UJH1200" s="22"/>
      <c r="UJI1200" s="22"/>
      <c r="UJJ1200" s="22"/>
      <c r="UJK1200" s="22"/>
      <c r="UJL1200" s="22"/>
      <c r="UJM1200" s="22"/>
      <c r="UJN1200" s="22"/>
      <c r="UJO1200" s="22"/>
      <c r="UJP1200" s="22"/>
      <c r="UJQ1200" s="22"/>
      <c r="UJR1200" s="22"/>
      <c r="UJS1200" s="22"/>
      <c r="UJT1200" s="22"/>
      <c r="UJU1200" s="22"/>
      <c r="UJV1200" s="22"/>
      <c r="UJW1200" s="22"/>
      <c r="UJX1200" s="22"/>
      <c r="UJY1200" s="22"/>
      <c r="UJZ1200" s="22"/>
      <c r="UKA1200" s="22"/>
      <c r="UKB1200" s="22"/>
      <c r="UKC1200" s="22"/>
      <c r="UKD1200" s="22"/>
      <c r="UKE1200" s="22"/>
      <c r="UKF1200" s="22"/>
      <c r="UKG1200" s="22"/>
      <c r="UKH1200" s="22"/>
      <c r="UKI1200" s="22"/>
      <c r="UKJ1200" s="22"/>
      <c r="UKK1200" s="22"/>
      <c r="UKL1200" s="22"/>
      <c r="UKM1200" s="22"/>
      <c r="UKN1200" s="22"/>
      <c r="UKO1200" s="22"/>
      <c r="UKP1200" s="22"/>
      <c r="UKQ1200" s="22"/>
      <c r="UKR1200" s="22"/>
      <c r="UKS1200" s="22"/>
      <c r="UKT1200" s="22"/>
      <c r="UKU1200" s="22"/>
      <c r="UKV1200" s="22"/>
      <c r="UKW1200" s="22"/>
      <c r="UKX1200" s="22"/>
      <c r="UKY1200" s="22"/>
      <c r="UKZ1200" s="22"/>
      <c r="ULA1200" s="22"/>
      <c r="ULB1200" s="22"/>
      <c r="ULC1200" s="22"/>
      <c r="ULD1200" s="22"/>
      <c r="ULE1200" s="22"/>
      <c r="ULF1200" s="22"/>
      <c r="ULG1200" s="22"/>
      <c r="ULH1200" s="22"/>
      <c r="ULI1200" s="22"/>
      <c r="ULJ1200" s="22"/>
      <c r="ULK1200" s="22"/>
      <c r="ULL1200" s="22"/>
      <c r="ULM1200" s="22"/>
      <c r="ULN1200" s="22"/>
      <c r="ULO1200" s="22"/>
      <c r="ULP1200" s="22"/>
      <c r="ULQ1200" s="22"/>
      <c r="ULR1200" s="22"/>
      <c r="ULS1200" s="22"/>
      <c r="ULT1200" s="22"/>
      <c r="ULU1200" s="22"/>
      <c r="ULV1200" s="22"/>
      <c r="ULW1200" s="22"/>
      <c r="ULX1200" s="22"/>
      <c r="ULY1200" s="22"/>
      <c r="ULZ1200" s="22"/>
      <c r="UMA1200" s="22"/>
      <c r="UMB1200" s="22"/>
      <c r="UMC1200" s="22"/>
      <c r="UMD1200" s="22"/>
      <c r="UME1200" s="22"/>
      <c r="UMF1200" s="22"/>
      <c r="UMG1200" s="22"/>
      <c r="UMH1200" s="22"/>
      <c r="UMI1200" s="22"/>
      <c r="UMJ1200" s="22"/>
      <c r="UMK1200" s="22"/>
      <c r="UML1200" s="22"/>
      <c r="UMM1200" s="22"/>
      <c r="UMN1200" s="22"/>
      <c r="UMO1200" s="22"/>
      <c r="UMP1200" s="22"/>
      <c r="UMQ1200" s="22"/>
      <c r="UMR1200" s="22"/>
      <c r="UMS1200" s="22"/>
      <c r="UMT1200" s="22"/>
      <c r="UMU1200" s="22"/>
      <c r="UMV1200" s="22"/>
      <c r="UMW1200" s="22"/>
      <c r="UMX1200" s="22"/>
      <c r="UMY1200" s="22"/>
      <c r="UMZ1200" s="22"/>
      <c r="UNA1200" s="22"/>
      <c r="UNB1200" s="22"/>
      <c r="UNC1200" s="22"/>
      <c r="UND1200" s="22"/>
      <c r="UNE1200" s="22"/>
      <c r="UNF1200" s="22"/>
      <c r="UNG1200" s="22"/>
      <c r="UNH1200" s="22"/>
      <c r="UNI1200" s="22"/>
      <c r="UNJ1200" s="22"/>
      <c r="UNK1200" s="22"/>
      <c r="UNL1200" s="22"/>
      <c r="UNM1200" s="22"/>
      <c r="UNN1200" s="22"/>
      <c r="UNO1200" s="22"/>
      <c r="UNP1200" s="22"/>
      <c r="UNQ1200" s="22"/>
      <c r="UNR1200" s="22"/>
      <c r="UNS1200" s="22"/>
      <c r="UNT1200" s="22"/>
      <c r="UNU1200" s="22"/>
      <c r="UNV1200" s="22"/>
      <c r="UNW1200" s="22"/>
      <c r="UNX1200" s="22"/>
      <c r="UNY1200" s="22"/>
      <c r="UNZ1200" s="22"/>
      <c r="UOA1200" s="22"/>
      <c r="UOB1200" s="22"/>
      <c r="UOC1200" s="22"/>
      <c r="UOD1200" s="22"/>
      <c r="UOE1200" s="22"/>
      <c r="UOF1200" s="22"/>
      <c r="UOG1200" s="22"/>
      <c r="UOH1200" s="22"/>
      <c r="UOI1200" s="22"/>
      <c r="UOJ1200" s="22"/>
      <c r="UOK1200" s="22"/>
      <c r="UOL1200" s="22"/>
      <c r="UOM1200" s="22"/>
      <c r="UON1200" s="22"/>
      <c r="UOO1200" s="22"/>
      <c r="UOP1200" s="22"/>
      <c r="UOQ1200" s="22"/>
      <c r="UOR1200" s="22"/>
      <c r="UOS1200" s="22"/>
      <c r="UOT1200" s="22"/>
      <c r="UOU1200" s="22"/>
      <c r="UOV1200" s="22"/>
      <c r="UOW1200" s="22"/>
      <c r="UOX1200" s="22"/>
      <c r="UOY1200" s="22"/>
      <c r="UOZ1200" s="22"/>
      <c r="UPA1200" s="22"/>
      <c r="UPB1200" s="22"/>
      <c r="UPC1200" s="22"/>
      <c r="UPD1200" s="22"/>
      <c r="UPE1200" s="22"/>
      <c r="UPF1200" s="22"/>
      <c r="UPG1200" s="22"/>
      <c r="UPH1200" s="22"/>
      <c r="UPI1200" s="22"/>
      <c r="UPJ1200" s="22"/>
      <c r="UPK1200" s="22"/>
      <c r="UPL1200" s="22"/>
      <c r="UPM1200" s="22"/>
      <c r="UPN1200" s="22"/>
      <c r="UPO1200" s="22"/>
      <c r="UPP1200" s="22"/>
      <c r="UPQ1200" s="22"/>
      <c r="UPR1200" s="22"/>
      <c r="UPS1200" s="22"/>
      <c r="UPT1200" s="22"/>
      <c r="UPU1200" s="22"/>
      <c r="UPV1200" s="22"/>
      <c r="UPW1200" s="22"/>
      <c r="UPX1200" s="22"/>
      <c r="UPY1200" s="22"/>
      <c r="UPZ1200" s="22"/>
      <c r="UQA1200" s="22"/>
      <c r="UQB1200" s="22"/>
      <c r="UQC1200" s="22"/>
      <c r="UQD1200" s="22"/>
      <c r="UQE1200" s="22"/>
      <c r="UQF1200" s="22"/>
      <c r="UQG1200" s="22"/>
      <c r="UQH1200" s="22"/>
      <c r="UQI1200" s="22"/>
      <c r="UQJ1200" s="22"/>
      <c r="UQK1200" s="22"/>
      <c r="UQL1200" s="22"/>
      <c r="UQM1200" s="22"/>
      <c r="UQN1200" s="22"/>
      <c r="UQO1200" s="22"/>
      <c r="UQP1200" s="22"/>
      <c r="UQQ1200" s="22"/>
      <c r="UQR1200" s="22"/>
      <c r="UQS1200" s="22"/>
      <c r="UQT1200" s="22"/>
      <c r="UQU1200" s="22"/>
      <c r="UQV1200" s="22"/>
      <c r="UQW1200" s="22"/>
      <c r="UQX1200" s="22"/>
      <c r="UQY1200" s="22"/>
      <c r="UQZ1200" s="22"/>
      <c r="URA1200" s="22"/>
      <c r="URB1200" s="22"/>
      <c r="URC1200" s="22"/>
      <c r="URD1200" s="22"/>
      <c r="URE1200" s="22"/>
      <c r="URF1200" s="22"/>
      <c r="URG1200" s="22"/>
      <c r="URH1200" s="22"/>
      <c r="URI1200" s="22"/>
      <c r="URJ1200" s="22"/>
      <c r="URK1200" s="22"/>
      <c r="URL1200" s="22"/>
      <c r="URM1200" s="22"/>
      <c r="URN1200" s="22"/>
      <c r="URO1200" s="22"/>
      <c r="URP1200" s="22"/>
      <c r="URQ1200" s="22"/>
      <c r="URR1200" s="22"/>
      <c r="URS1200" s="22"/>
      <c r="URT1200" s="22"/>
      <c r="URU1200" s="22"/>
      <c r="URV1200" s="22"/>
      <c r="URW1200" s="22"/>
      <c r="URX1200" s="22"/>
      <c r="URY1200" s="22"/>
      <c r="URZ1200" s="22"/>
      <c r="USA1200" s="22"/>
      <c r="USB1200" s="22"/>
      <c r="USC1200" s="22"/>
      <c r="USD1200" s="22"/>
      <c r="USE1200" s="22"/>
      <c r="USF1200" s="22"/>
      <c r="USG1200" s="22"/>
      <c r="USH1200" s="22"/>
      <c r="USI1200" s="22"/>
      <c r="USJ1200" s="22"/>
      <c r="USK1200" s="22"/>
      <c r="USL1200" s="22"/>
      <c r="USM1200" s="22"/>
      <c r="USN1200" s="22"/>
      <c r="USO1200" s="22"/>
      <c r="USP1200" s="22"/>
      <c r="USQ1200" s="22"/>
      <c r="USR1200" s="22"/>
      <c r="USS1200" s="22"/>
      <c r="UST1200" s="22"/>
      <c r="USU1200" s="22"/>
      <c r="USV1200" s="22"/>
      <c r="USW1200" s="22"/>
      <c r="USX1200" s="22"/>
      <c r="USY1200" s="22"/>
      <c r="USZ1200" s="22"/>
      <c r="UTA1200" s="22"/>
      <c r="UTB1200" s="22"/>
      <c r="UTC1200" s="22"/>
      <c r="UTD1200" s="22"/>
      <c r="UTE1200" s="22"/>
      <c r="UTF1200" s="22"/>
      <c r="UTG1200" s="22"/>
      <c r="UTH1200" s="22"/>
      <c r="UTI1200" s="22"/>
      <c r="UTJ1200" s="22"/>
      <c r="UTK1200" s="22"/>
      <c r="UTL1200" s="22"/>
      <c r="UTM1200" s="22"/>
      <c r="UTN1200" s="22"/>
      <c r="UTO1200" s="22"/>
      <c r="UTP1200" s="22"/>
      <c r="UTQ1200" s="22"/>
      <c r="UTR1200" s="22"/>
      <c r="UTS1200" s="22"/>
      <c r="UTT1200" s="22"/>
      <c r="UTU1200" s="22"/>
      <c r="UTV1200" s="22"/>
      <c r="UTW1200" s="22"/>
      <c r="UTX1200" s="22"/>
      <c r="UTY1200" s="22"/>
      <c r="UTZ1200" s="22"/>
      <c r="UUA1200" s="22"/>
      <c r="UUB1200" s="22"/>
      <c r="UUC1200" s="22"/>
      <c r="UUD1200" s="22"/>
      <c r="UUE1200" s="22"/>
      <c r="UUF1200" s="22"/>
      <c r="UUG1200" s="22"/>
      <c r="UUH1200" s="22"/>
      <c r="UUI1200" s="22"/>
      <c r="UUJ1200" s="22"/>
      <c r="UUK1200" s="22"/>
      <c r="UUL1200" s="22"/>
      <c r="UUM1200" s="22"/>
      <c r="UUN1200" s="22"/>
      <c r="UUO1200" s="22"/>
      <c r="UUP1200" s="22"/>
      <c r="UUQ1200" s="22"/>
      <c r="UUR1200" s="22"/>
      <c r="UUS1200" s="22"/>
      <c r="UUT1200" s="22"/>
      <c r="UUU1200" s="22"/>
      <c r="UUV1200" s="22"/>
      <c r="UUW1200" s="22"/>
      <c r="UUX1200" s="22"/>
      <c r="UUY1200" s="22"/>
      <c r="UUZ1200" s="22"/>
      <c r="UVA1200" s="22"/>
      <c r="UVB1200" s="22"/>
      <c r="UVC1200" s="22"/>
      <c r="UVD1200" s="22"/>
      <c r="UVE1200" s="22"/>
      <c r="UVF1200" s="22"/>
      <c r="UVG1200" s="22"/>
      <c r="UVH1200" s="22"/>
      <c r="UVI1200" s="22"/>
      <c r="UVJ1200" s="22"/>
      <c r="UVK1200" s="22"/>
      <c r="UVL1200" s="22"/>
      <c r="UVM1200" s="22"/>
      <c r="UVN1200" s="22"/>
      <c r="UVO1200" s="22"/>
      <c r="UVP1200" s="22"/>
      <c r="UVQ1200" s="22"/>
      <c r="UVR1200" s="22"/>
      <c r="UVS1200" s="22"/>
      <c r="UVT1200" s="22"/>
      <c r="UVU1200" s="22"/>
      <c r="UVV1200" s="22"/>
      <c r="UVW1200" s="22"/>
      <c r="UVX1200" s="22"/>
      <c r="UVY1200" s="22"/>
      <c r="UVZ1200" s="22"/>
      <c r="UWA1200" s="22"/>
      <c r="UWB1200" s="22"/>
      <c r="UWC1200" s="22"/>
      <c r="UWD1200" s="22"/>
      <c r="UWE1200" s="22"/>
      <c r="UWF1200" s="22"/>
      <c r="UWG1200" s="22"/>
      <c r="UWH1200" s="22"/>
      <c r="UWI1200" s="22"/>
      <c r="UWJ1200" s="22"/>
      <c r="UWK1200" s="22"/>
      <c r="UWL1200" s="22"/>
      <c r="UWM1200" s="22"/>
      <c r="UWN1200" s="22"/>
      <c r="UWO1200" s="22"/>
      <c r="UWP1200" s="22"/>
      <c r="UWQ1200" s="22"/>
      <c r="UWR1200" s="22"/>
      <c r="UWS1200" s="22"/>
      <c r="UWT1200" s="22"/>
      <c r="UWU1200" s="22"/>
      <c r="UWV1200" s="22"/>
      <c r="UWW1200" s="22"/>
      <c r="UWX1200" s="22"/>
      <c r="UWY1200" s="22"/>
      <c r="UWZ1200" s="22"/>
      <c r="UXA1200" s="22"/>
      <c r="UXB1200" s="22"/>
      <c r="UXC1200" s="22"/>
      <c r="UXD1200" s="22"/>
      <c r="UXE1200" s="22"/>
      <c r="UXF1200" s="22"/>
      <c r="UXG1200" s="22"/>
      <c r="UXH1200" s="22"/>
      <c r="UXI1200" s="22"/>
      <c r="UXJ1200" s="22"/>
      <c r="UXK1200" s="22"/>
      <c r="UXL1200" s="22"/>
      <c r="UXM1200" s="22"/>
      <c r="UXN1200" s="22"/>
      <c r="UXO1200" s="22"/>
      <c r="UXP1200" s="22"/>
      <c r="UXQ1200" s="22"/>
      <c r="UXR1200" s="22"/>
      <c r="UXS1200" s="22"/>
      <c r="UXT1200" s="22"/>
      <c r="UXU1200" s="22"/>
      <c r="UXV1200" s="22"/>
      <c r="UXW1200" s="22"/>
      <c r="UXX1200" s="22"/>
      <c r="UXY1200" s="22"/>
      <c r="UXZ1200" s="22"/>
      <c r="UYA1200" s="22"/>
      <c r="UYB1200" s="22"/>
      <c r="UYC1200" s="22"/>
      <c r="UYD1200" s="22"/>
      <c r="UYE1200" s="22"/>
      <c r="UYF1200" s="22"/>
      <c r="UYG1200" s="22"/>
      <c r="UYH1200" s="22"/>
      <c r="UYI1200" s="22"/>
      <c r="UYJ1200" s="22"/>
      <c r="UYK1200" s="22"/>
      <c r="UYL1200" s="22"/>
      <c r="UYM1200" s="22"/>
      <c r="UYN1200" s="22"/>
      <c r="UYO1200" s="22"/>
      <c r="UYP1200" s="22"/>
      <c r="UYQ1200" s="22"/>
      <c r="UYR1200" s="22"/>
      <c r="UYS1200" s="22"/>
      <c r="UYT1200" s="22"/>
      <c r="UYU1200" s="22"/>
      <c r="UYV1200" s="22"/>
      <c r="UYW1200" s="22"/>
      <c r="UYX1200" s="22"/>
      <c r="UYY1200" s="22"/>
      <c r="UYZ1200" s="22"/>
      <c r="UZA1200" s="22"/>
      <c r="UZB1200" s="22"/>
      <c r="UZC1200" s="22"/>
      <c r="UZD1200" s="22"/>
      <c r="UZE1200" s="22"/>
      <c r="UZF1200" s="22"/>
      <c r="UZG1200" s="22"/>
      <c r="UZH1200" s="22"/>
      <c r="UZI1200" s="22"/>
      <c r="UZJ1200" s="22"/>
      <c r="UZK1200" s="22"/>
      <c r="UZL1200" s="22"/>
      <c r="UZM1200" s="22"/>
      <c r="UZN1200" s="22"/>
      <c r="UZO1200" s="22"/>
      <c r="UZP1200" s="22"/>
      <c r="UZQ1200" s="22"/>
      <c r="UZR1200" s="22"/>
      <c r="UZS1200" s="22"/>
      <c r="UZT1200" s="22"/>
      <c r="UZU1200" s="22"/>
      <c r="UZV1200" s="22"/>
      <c r="UZW1200" s="22"/>
      <c r="UZX1200" s="22"/>
      <c r="UZY1200" s="22"/>
      <c r="UZZ1200" s="22"/>
      <c r="VAA1200" s="22"/>
      <c r="VAB1200" s="22"/>
      <c r="VAC1200" s="22"/>
      <c r="VAD1200" s="22"/>
      <c r="VAE1200" s="22"/>
      <c r="VAF1200" s="22"/>
      <c r="VAG1200" s="22"/>
      <c r="VAH1200" s="22"/>
      <c r="VAI1200" s="22"/>
      <c r="VAJ1200" s="22"/>
      <c r="VAK1200" s="22"/>
      <c r="VAL1200" s="22"/>
      <c r="VAM1200" s="22"/>
      <c r="VAN1200" s="22"/>
      <c r="VAO1200" s="22"/>
      <c r="VAP1200" s="22"/>
      <c r="VAQ1200" s="22"/>
      <c r="VAR1200" s="22"/>
      <c r="VAS1200" s="22"/>
      <c r="VAT1200" s="22"/>
      <c r="VAU1200" s="22"/>
      <c r="VAV1200" s="22"/>
      <c r="VAW1200" s="22"/>
      <c r="VAX1200" s="22"/>
      <c r="VAY1200" s="22"/>
      <c r="VAZ1200" s="22"/>
      <c r="VBA1200" s="22"/>
      <c r="VBB1200" s="22"/>
      <c r="VBC1200" s="22"/>
      <c r="VBD1200" s="22"/>
      <c r="VBE1200" s="22"/>
      <c r="VBF1200" s="22"/>
      <c r="VBG1200" s="22"/>
      <c r="VBH1200" s="22"/>
      <c r="VBI1200" s="22"/>
      <c r="VBJ1200" s="22"/>
      <c r="VBK1200" s="22"/>
      <c r="VBL1200" s="22"/>
      <c r="VBM1200" s="22"/>
      <c r="VBN1200" s="22"/>
      <c r="VBO1200" s="22"/>
      <c r="VBP1200" s="22"/>
      <c r="VBQ1200" s="22"/>
      <c r="VBR1200" s="22"/>
      <c r="VBS1200" s="22"/>
      <c r="VBT1200" s="22"/>
      <c r="VBU1200" s="22"/>
      <c r="VBV1200" s="22"/>
      <c r="VBW1200" s="22"/>
      <c r="VBX1200" s="22"/>
      <c r="VBY1200" s="22"/>
      <c r="VBZ1200" s="22"/>
      <c r="VCA1200" s="22"/>
      <c r="VCB1200" s="22"/>
      <c r="VCC1200" s="22"/>
      <c r="VCD1200" s="22"/>
      <c r="VCE1200" s="22"/>
      <c r="VCF1200" s="22"/>
      <c r="VCG1200" s="22"/>
      <c r="VCH1200" s="22"/>
      <c r="VCI1200" s="22"/>
      <c r="VCJ1200" s="22"/>
      <c r="VCK1200" s="22"/>
      <c r="VCL1200" s="22"/>
      <c r="VCM1200" s="22"/>
      <c r="VCN1200" s="22"/>
      <c r="VCO1200" s="22"/>
      <c r="VCP1200" s="22"/>
      <c r="VCQ1200" s="22"/>
      <c r="VCR1200" s="22"/>
      <c r="VCS1200" s="22"/>
      <c r="VCT1200" s="22"/>
      <c r="VCU1200" s="22"/>
      <c r="VCV1200" s="22"/>
      <c r="VCW1200" s="22"/>
      <c r="VCX1200" s="22"/>
      <c r="VCY1200" s="22"/>
      <c r="VCZ1200" s="22"/>
      <c r="VDA1200" s="22"/>
      <c r="VDB1200" s="22"/>
      <c r="VDC1200" s="22"/>
      <c r="VDD1200" s="22"/>
      <c r="VDE1200" s="22"/>
      <c r="VDF1200" s="22"/>
      <c r="VDG1200" s="22"/>
      <c r="VDH1200" s="22"/>
      <c r="VDI1200" s="22"/>
      <c r="VDJ1200" s="22"/>
      <c r="VDK1200" s="22"/>
      <c r="VDL1200" s="22"/>
      <c r="VDM1200" s="22"/>
      <c r="VDN1200" s="22"/>
      <c r="VDO1200" s="22"/>
      <c r="VDP1200" s="22"/>
      <c r="VDQ1200" s="22"/>
      <c r="VDR1200" s="22"/>
      <c r="VDS1200" s="22"/>
      <c r="VDT1200" s="22"/>
      <c r="VDU1200" s="22"/>
      <c r="VDV1200" s="22"/>
      <c r="VDW1200" s="22"/>
      <c r="VDX1200" s="22"/>
      <c r="VDY1200" s="22"/>
      <c r="VDZ1200" s="22"/>
      <c r="VEA1200" s="22"/>
      <c r="VEB1200" s="22"/>
      <c r="VEC1200" s="22"/>
      <c r="VED1200" s="22"/>
      <c r="VEE1200" s="22"/>
      <c r="VEF1200" s="22"/>
      <c r="VEG1200" s="22"/>
      <c r="VEH1200" s="22"/>
      <c r="VEI1200" s="22"/>
      <c r="VEJ1200" s="22"/>
      <c r="VEK1200" s="22"/>
      <c r="VEL1200" s="22"/>
      <c r="VEM1200" s="22"/>
      <c r="VEN1200" s="22"/>
      <c r="VEO1200" s="22"/>
      <c r="VEP1200" s="22"/>
      <c r="VEQ1200" s="22"/>
      <c r="VER1200" s="22"/>
      <c r="VES1200" s="22"/>
      <c r="VET1200" s="22"/>
      <c r="VEU1200" s="22"/>
      <c r="VEV1200" s="22"/>
      <c r="VEW1200" s="22"/>
      <c r="VEX1200" s="22"/>
      <c r="VEY1200" s="22"/>
      <c r="VEZ1200" s="22"/>
      <c r="VFA1200" s="22"/>
      <c r="VFB1200" s="22"/>
      <c r="VFC1200" s="22"/>
      <c r="VFD1200" s="22"/>
      <c r="VFE1200" s="22"/>
      <c r="VFF1200" s="22"/>
      <c r="VFG1200" s="22"/>
      <c r="VFH1200" s="22"/>
      <c r="VFI1200" s="22"/>
      <c r="VFJ1200" s="22"/>
      <c r="VFK1200" s="22"/>
      <c r="VFL1200" s="22"/>
      <c r="VFM1200" s="22"/>
      <c r="VFN1200" s="22"/>
      <c r="VFO1200" s="22"/>
      <c r="VFP1200" s="22"/>
      <c r="VFQ1200" s="22"/>
      <c r="VFR1200" s="22"/>
      <c r="VFS1200" s="22"/>
      <c r="VFT1200" s="22"/>
      <c r="VFU1200" s="22"/>
      <c r="VFV1200" s="22"/>
      <c r="VFW1200" s="22"/>
      <c r="VFX1200" s="22"/>
      <c r="VFY1200" s="22"/>
      <c r="VFZ1200" s="22"/>
      <c r="VGA1200" s="22"/>
      <c r="VGB1200" s="22"/>
      <c r="VGC1200" s="22"/>
      <c r="VGD1200" s="22"/>
      <c r="VGE1200" s="22"/>
      <c r="VGF1200" s="22"/>
      <c r="VGG1200" s="22"/>
      <c r="VGH1200" s="22"/>
      <c r="VGI1200" s="22"/>
      <c r="VGJ1200" s="22"/>
      <c r="VGK1200" s="22"/>
      <c r="VGL1200" s="22"/>
      <c r="VGM1200" s="22"/>
      <c r="VGN1200" s="22"/>
      <c r="VGO1200" s="22"/>
      <c r="VGP1200" s="22"/>
      <c r="VGQ1200" s="22"/>
      <c r="VGR1200" s="22"/>
      <c r="VGS1200" s="22"/>
      <c r="VGT1200" s="22"/>
      <c r="VGU1200" s="22"/>
      <c r="VGV1200" s="22"/>
      <c r="VGW1200" s="22"/>
      <c r="VGX1200" s="22"/>
      <c r="VGY1200" s="22"/>
      <c r="VGZ1200" s="22"/>
      <c r="VHA1200" s="22"/>
      <c r="VHB1200" s="22"/>
      <c r="VHC1200" s="22"/>
      <c r="VHD1200" s="22"/>
      <c r="VHE1200" s="22"/>
      <c r="VHF1200" s="22"/>
      <c r="VHG1200" s="22"/>
      <c r="VHH1200" s="22"/>
      <c r="VHI1200" s="22"/>
      <c r="VHJ1200" s="22"/>
      <c r="VHK1200" s="22"/>
      <c r="VHL1200" s="22"/>
      <c r="VHM1200" s="22"/>
      <c r="VHN1200" s="22"/>
      <c r="VHO1200" s="22"/>
      <c r="VHP1200" s="22"/>
      <c r="VHQ1200" s="22"/>
      <c r="VHR1200" s="22"/>
      <c r="VHS1200" s="22"/>
      <c r="VHT1200" s="22"/>
      <c r="VHU1200" s="22"/>
      <c r="VHV1200" s="22"/>
      <c r="VHW1200" s="22"/>
      <c r="VHX1200" s="22"/>
      <c r="VHY1200" s="22"/>
      <c r="VHZ1200" s="22"/>
      <c r="VIA1200" s="22"/>
      <c r="VIB1200" s="22"/>
      <c r="VIC1200" s="22"/>
      <c r="VID1200" s="22"/>
      <c r="VIE1200" s="22"/>
      <c r="VIF1200" s="22"/>
      <c r="VIG1200" s="22"/>
      <c r="VIH1200" s="22"/>
      <c r="VII1200" s="22"/>
      <c r="VIJ1200" s="22"/>
      <c r="VIK1200" s="22"/>
      <c r="VIL1200" s="22"/>
      <c r="VIM1200" s="22"/>
      <c r="VIN1200" s="22"/>
      <c r="VIO1200" s="22"/>
      <c r="VIP1200" s="22"/>
      <c r="VIQ1200" s="22"/>
      <c r="VIR1200" s="22"/>
      <c r="VIS1200" s="22"/>
      <c r="VIT1200" s="22"/>
      <c r="VIU1200" s="22"/>
      <c r="VIV1200" s="22"/>
      <c r="VIW1200" s="22"/>
      <c r="VIX1200" s="22"/>
      <c r="VIY1200" s="22"/>
      <c r="VIZ1200" s="22"/>
      <c r="VJA1200" s="22"/>
      <c r="VJB1200" s="22"/>
      <c r="VJC1200" s="22"/>
      <c r="VJD1200" s="22"/>
      <c r="VJE1200" s="22"/>
      <c r="VJF1200" s="22"/>
      <c r="VJG1200" s="22"/>
      <c r="VJH1200" s="22"/>
      <c r="VJI1200" s="22"/>
      <c r="VJJ1200" s="22"/>
      <c r="VJK1200" s="22"/>
      <c r="VJL1200" s="22"/>
      <c r="VJM1200" s="22"/>
      <c r="VJN1200" s="22"/>
      <c r="VJO1200" s="22"/>
      <c r="VJP1200" s="22"/>
      <c r="VJQ1200" s="22"/>
      <c r="VJR1200" s="22"/>
      <c r="VJS1200" s="22"/>
      <c r="VJT1200" s="22"/>
      <c r="VJU1200" s="22"/>
      <c r="VJV1200" s="22"/>
      <c r="VJW1200" s="22"/>
      <c r="VJX1200" s="22"/>
      <c r="VJY1200" s="22"/>
      <c r="VJZ1200" s="22"/>
      <c r="VKA1200" s="22"/>
      <c r="VKB1200" s="22"/>
      <c r="VKC1200" s="22"/>
      <c r="VKD1200" s="22"/>
      <c r="VKE1200" s="22"/>
      <c r="VKF1200" s="22"/>
      <c r="VKG1200" s="22"/>
      <c r="VKH1200" s="22"/>
      <c r="VKI1200" s="22"/>
      <c r="VKJ1200" s="22"/>
      <c r="VKK1200" s="22"/>
      <c r="VKL1200" s="22"/>
      <c r="VKM1200" s="22"/>
      <c r="VKN1200" s="22"/>
      <c r="VKO1200" s="22"/>
      <c r="VKP1200" s="22"/>
      <c r="VKQ1200" s="22"/>
      <c r="VKR1200" s="22"/>
      <c r="VKS1200" s="22"/>
      <c r="VKT1200" s="22"/>
      <c r="VKU1200" s="22"/>
      <c r="VKV1200" s="22"/>
      <c r="VKW1200" s="22"/>
      <c r="VKX1200" s="22"/>
      <c r="VKY1200" s="22"/>
      <c r="VKZ1200" s="22"/>
      <c r="VLA1200" s="22"/>
      <c r="VLB1200" s="22"/>
      <c r="VLC1200" s="22"/>
      <c r="VLD1200" s="22"/>
      <c r="VLE1200" s="22"/>
      <c r="VLF1200" s="22"/>
      <c r="VLG1200" s="22"/>
      <c r="VLH1200" s="22"/>
      <c r="VLI1200" s="22"/>
      <c r="VLJ1200" s="22"/>
      <c r="VLK1200" s="22"/>
      <c r="VLL1200" s="22"/>
      <c r="VLM1200" s="22"/>
      <c r="VLN1200" s="22"/>
      <c r="VLO1200" s="22"/>
      <c r="VLP1200" s="22"/>
      <c r="VLQ1200" s="22"/>
      <c r="VLR1200" s="22"/>
      <c r="VLS1200" s="22"/>
      <c r="VLT1200" s="22"/>
      <c r="VLU1200" s="22"/>
      <c r="VLV1200" s="22"/>
      <c r="VLW1200" s="22"/>
      <c r="VLX1200" s="22"/>
      <c r="VLY1200" s="22"/>
      <c r="VLZ1200" s="22"/>
      <c r="VMA1200" s="22"/>
      <c r="VMB1200" s="22"/>
      <c r="VMC1200" s="22"/>
      <c r="VMD1200" s="22"/>
      <c r="VME1200" s="22"/>
      <c r="VMF1200" s="22"/>
      <c r="VMG1200" s="22"/>
      <c r="VMH1200" s="22"/>
      <c r="VMI1200" s="22"/>
      <c r="VMJ1200" s="22"/>
      <c r="VMK1200" s="22"/>
      <c r="VML1200" s="22"/>
      <c r="VMM1200" s="22"/>
      <c r="VMN1200" s="22"/>
      <c r="VMO1200" s="22"/>
      <c r="VMP1200" s="22"/>
      <c r="VMQ1200" s="22"/>
      <c r="VMR1200" s="22"/>
      <c r="VMS1200" s="22"/>
      <c r="VMT1200" s="22"/>
      <c r="VMU1200" s="22"/>
      <c r="VMV1200" s="22"/>
      <c r="VMW1200" s="22"/>
      <c r="VMX1200" s="22"/>
      <c r="VMY1200" s="22"/>
      <c r="VMZ1200" s="22"/>
      <c r="VNA1200" s="22"/>
      <c r="VNB1200" s="22"/>
      <c r="VNC1200" s="22"/>
      <c r="VND1200" s="22"/>
      <c r="VNE1200" s="22"/>
      <c r="VNF1200" s="22"/>
      <c r="VNG1200" s="22"/>
      <c r="VNH1200" s="22"/>
      <c r="VNI1200" s="22"/>
      <c r="VNJ1200" s="22"/>
      <c r="VNK1200" s="22"/>
      <c r="VNL1200" s="22"/>
      <c r="VNM1200" s="22"/>
      <c r="VNN1200" s="22"/>
      <c r="VNO1200" s="22"/>
      <c r="VNP1200" s="22"/>
      <c r="VNQ1200" s="22"/>
      <c r="VNR1200" s="22"/>
      <c r="VNS1200" s="22"/>
      <c r="VNT1200" s="22"/>
      <c r="VNU1200" s="22"/>
      <c r="VNV1200" s="22"/>
      <c r="VNW1200" s="22"/>
      <c r="VNX1200" s="22"/>
      <c r="VNY1200" s="22"/>
      <c r="VNZ1200" s="22"/>
      <c r="VOA1200" s="22"/>
      <c r="VOB1200" s="22"/>
      <c r="VOC1200" s="22"/>
      <c r="VOD1200" s="22"/>
      <c r="VOE1200" s="22"/>
      <c r="VOF1200" s="22"/>
      <c r="VOG1200" s="22"/>
      <c r="VOH1200" s="22"/>
      <c r="VOI1200" s="22"/>
      <c r="VOJ1200" s="22"/>
      <c r="VOK1200" s="22"/>
      <c r="VOL1200" s="22"/>
      <c r="VOM1200" s="22"/>
      <c r="VON1200" s="22"/>
      <c r="VOO1200" s="22"/>
      <c r="VOP1200" s="22"/>
      <c r="VOQ1200" s="22"/>
      <c r="VOR1200" s="22"/>
      <c r="VOS1200" s="22"/>
      <c r="VOT1200" s="22"/>
      <c r="VOU1200" s="22"/>
      <c r="VOV1200" s="22"/>
      <c r="VOW1200" s="22"/>
      <c r="VOX1200" s="22"/>
      <c r="VOY1200" s="22"/>
      <c r="VOZ1200" s="22"/>
      <c r="VPA1200" s="22"/>
      <c r="VPB1200" s="22"/>
      <c r="VPC1200" s="22"/>
      <c r="VPD1200" s="22"/>
      <c r="VPE1200" s="22"/>
      <c r="VPF1200" s="22"/>
      <c r="VPG1200" s="22"/>
      <c r="VPH1200" s="22"/>
      <c r="VPI1200" s="22"/>
      <c r="VPJ1200" s="22"/>
      <c r="VPK1200" s="22"/>
      <c r="VPL1200" s="22"/>
      <c r="VPM1200" s="22"/>
      <c r="VPN1200" s="22"/>
      <c r="VPO1200" s="22"/>
      <c r="VPP1200" s="22"/>
      <c r="VPQ1200" s="22"/>
      <c r="VPR1200" s="22"/>
      <c r="VPS1200" s="22"/>
      <c r="VPT1200" s="22"/>
      <c r="VPU1200" s="22"/>
      <c r="VPV1200" s="22"/>
      <c r="VPW1200" s="22"/>
      <c r="VPX1200" s="22"/>
      <c r="VPY1200" s="22"/>
      <c r="VPZ1200" s="22"/>
      <c r="VQA1200" s="22"/>
      <c r="VQB1200" s="22"/>
      <c r="VQC1200" s="22"/>
      <c r="VQD1200" s="22"/>
      <c r="VQE1200" s="22"/>
      <c r="VQF1200" s="22"/>
      <c r="VQG1200" s="22"/>
      <c r="VQH1200" s="22"/>
      <c r="VQI1200" s="22"/>
      <c r="VQJ1200" s="22"/>
      <c r="VQK1200" s="22"/>
      <c r="VQL1200" s="22"/>
      <c r="VQM1200" s="22"/>
      <c r="VQN1200" s="22"/>
      <c r="VQO1200" s="22"/>
      <c r="VQP1200" s="22"/>
      <c r="VQQ1200" s="22"/>
      <c r="VQR1200" s="22"/>
      <c r="VQS1200" s="22"/>
      <c r="VQT1200" s="22"/>
      <c r="VQU1200" s="22"/>
      <c r="VQV1200" s="22"/>
      <c r="VQW1200" s="22"/>
      <c r="VQX1200" s="22"/>
      <c r="VQY1200" s="22"/>
      <c r="VQZ1200" s="22"/>
      <c r="VRA1200" s="22"/>
      <c r="VRB1200" s="22"/>
      <c r="VRC1200" s="22"/>
      <c r="VRD1200" s="22"/>
      <c r="VRE1200" s="22"/>
      <c r="VRF1200" s="22"/>
      <c r="VRG1200" s="22"/>
      <c r="VRH1200" s="22"/>
      <c r="VRI1200" s="22"/>
      <c r="VRJ1200" s="22"/>
      <c r="VRK1200" s="22"/>
      <c r="VRL1200" s="22"/>
      <c r="VRM1200" s="22"/>
      <c r="VRN1200" s="22"/>
      <c r="VRO1200" s="22"/>
      <c r="VRP1200" s="22"/>
      <c r="VRQ1200" s="22"/>
      <c r="VRR1200" s="22"/>
      <c r="VRS1200" s="22"/>
      <c r="VRT1200" s="22"/>
      <c r="VRU1200" s="22"/>
      <c r="VRV1200" s="22"/>
      <c r="VRW1200" s="22"/>
      <c r="VRX1200" s="22"/>
      <c r="VRY1200" s="22"/>
      <c r="VRZ1200" s="22"/>
      <c r="VSA1200" s="22"/>
      <c r="VSB1200" s="22"/>
      <c r="VSC1200" s="22"/>
      <c r="VSD1200" s="22"/>
      <c r="VSE1200" s="22"/>
      <c r="VSF1200" s="22"/>
      <c r="VSG1200" s="22"/>
      <c r="VSH1200" s="22"/>
      <c r="VSI1200" s="22"/>
      <c r="VSJ1200" s="22"/>
      <c r="VSK1200" s="22"/>
      <c r="VSL1200" s="22"/>
      <c r="VSM1200" s="22"/>
      <c r="VSN1200" s="22"/>
      <c r="VSO1200" s="22"/>
      <c r="VSP1200" s="22"/>
      <c r="VSQ1200" s="22"/>
      <c r="VSR1200" s="22"/>
      <c r="VSS1200" s="22"/>
      <c r="VST1200" s="22"/>
      <c r="VSU1200" s="22"/>
      <c r="VSV1200" s="22"/>
      <c r="VSW1200" s="22"/>
      <c r="VSX1200" s="22"/>
      <c r="VSY1200" s="22"/>
      <c r="VSZ1200" s="22"/>
      <c r="VTA1200" s="22"/>
      <c r="VTB1200" s="22"/>
      <c r="VTC1200" s="22"/>
      <c r="VTD1200" s="22"/>
      <c r="VTE1200" s="22"/>
      <c r="VTF1200" s="22"/>
      <c r="VTG1200" s="22"/>
      <c r="VTH1200" s="22"/>
      <c r="VTI1200" s="22"/>
      <c r="VTJ1200" s="22"/>
      <c r="VTK1200" s="22"/>
      <c r="VTL1200" s="22"/>
      <c r="VTM1200" s="22"/>
      <c r="VTN1200" s="22"/>
      <c r="VTO1200" s="22"/>
      <c r="VTP1200" s="22"/>
      <c r="VTQ1200" s="22"/>
      <c r="VTR1200" s="22"/>
      <c r="VTS1200" s="22"/>
      <c r="VTT1200" s="22"/>
      <c r="VTU1200" s="22"/>
      <c r="VTV1200" s="22"/>
      <c r="VTW1200" s="22"/>
      <c r="VTX1200" s="22"/>
      <c r="VTY1200" s="22"/>
      <c r="VTZ1200" s="22"/>
      <c r="VUA1200" s="22"/>
      <c r="VUB1200" s="22"/>
      <c r="VUC1200" s="22"/>
      <c r="VUD1200" s="22"/>
      <c r="VUE1200" s="22"/>
      <c r="VUF1200" s="22"/>
      <c r="VUG1200" s="22"/>
      <c r="VUH1200" s="22"/>
      <c r="VUI1200" s="22"/>
      <c r="VUJ1200" s="22"/>
      <c r="VUK1200" s="22"/>
      <c r="VUL1200" s="22"/>
      <c r="VUM1200" s="22"/>
      <c r="VUN1200" s="22"/>
      <c r="VUO1200" s="22"/>
      <c r="VUP1200" s="22"/>
      <c r="VUQ1200" s="22"/>
      <c r="VUR1200" s="22"/>
      <c r="VUS1200" s="22"/>
      <c r="VUT1200" s="22"/>
      <c r="VUU1200" s="22"/>
      <c r="VUV1200" s="22"/>
      <c r="VUW1200" s="22"/>
      <c r="VUX1200" s="22"/>
      <c r="VUY1200" s="22"/>
      <c r="VUZ1200" s="22"/>
      <c r="VVA1200" s="22"/>
      <c r="VVB1200" s="22"/>
      <c r="VVC1200" s="22"/>
      <c r="VVD1200" s="22"/>
      <c r="VVE1200" s="22"/>
      <c r="VVF1200" s="22"/>
      <c r="VVG1200" s="22"/>
      <c r="VVH1200" s="22"/>
      <c r="VVI1200" s="22"/>
      <c r="VVJ1200" s="22"/>
      <c r="VVK1200" s="22"/>
      <c r="VVL1200" s="22"/>
      <c r="VVM1200" s="22"/>
      <c r="VVN1200" s="22"/>
      <c r="VVO1200" s="22"/>
      <c r="VVP1200" s="22"/>
      <c r="VVQ1200" s="22"/>
      <c r="VVR1200" s="22"/>
      <c r="VVS1200" s="22"/>
      <c r="VVT1200" s="22"/>
      <c r="VVU1200" s="22"/>
      <c r="VVV1200" s="22"/>
      <c r="VVW1200" s="22"/>
      <c r="VVX1200" s="22"/>
      <c r="VVY1200" s="22"/>
      <c r="VVZ1200" s="22"/>
      <c r="VWA1200" s="22"/>
      <c r="VWB1200" s="22"/>
      <c r="VWC1200" s="22"/>
      <c r="VWD1200" s="22"/>
      <c r="VWE1200" s="22"/>
      <c r="VWF1200" s="22"/>
      <c r="VWG1200" s="22"/>
      <c r="VWH1200" s="22"/>
      <c r="VWI1200" s="22"/>
      <c r="VWJ1200" s="22"/>
      <c r="VWK1200" s="22"/>
      <c r="VWL1200" s="22"/>
      <c r="VWM1200" s="22"/>
      <c r="VWN1200" s="22"/>
      <c r="VWO1200" s="22"/>
      <c r="VWP1200" s="22"/>
      <c r="VWQ1200" s="22"/>
      <c r="VWR1200" s="22"/>
      <c r="VWS1200" s="22"/>
      <c r="VWT1200" s="22"/>
      <c r="VWU1200" s="22"/>
      <c r="VWV1200" s="22"/>
      <c r="VWW1200" s="22"/>
      <c r="VWX1200" s="22"/>
      <c r="VWY1200" s="22"/>
      <c r="VWZ1200" s="22"/>
      <c r="VXA1200" s="22"/>
      <c r="VXB1200" s="22"/>
      <c r="VXC1200" s="22"/>
      <c r="VXD1200" s="22"/>
      <c r="VXE1200" s="22"/>
      <c r="VXF1200" s="22"/>
      <c r="VXG1200" s="22"/>
      <c r="VXH1200" s="22"/>
      <c r="VXI1200" s="22"/>
      <c r="VXJ1200" s="22"/>
      <c r="VXK1200" s="22"/>
      <c r="VXL1200" s="22"/>
      <c r="VXM1200" s="22"/>
      <c r="VXN1200" s="22"/>
      <c r="VXO1200" s="22"/>
      <c r="VXP1200" s="22"/>
      <c r="VXQ1200" s="22"/>
      <c r="VXR1200" s="22"/>
      <c r="VXS1200" s="22"/>
      <c r="VXT1200" s="22"/>
      <c r="VXU1200" s="22"/>
      <c r="VXV1200" s="22"/>
      <c r="VXW1200" s="22"/>
      <c r="VXX1200" s="22"/>
      <c r="VXY1200" s="22"/>
      <c r="VXZ1200" s="22"/>
      <c r="VYA1200" s="22"/>
      <c r="VYB1200" s="22"/>
      <c r="VYC1200" s="22"/>
      <c r="VYD1200" s="22"/>
      <c r="VYE1200" s="22"/>
      <c r="VYF1200" s="22"/>
      <c r="VYG1200" s="22"/>
      <c r="VYH1200" s="22"/>
      <c r="VYI1200" s="22"/>
      <c r="VYJ1200" s="22"/>
      <c r="VYK1200" s="22"/>
      <c r="VYL1200" s="22"/>
      <c r="VYM1200" s="22"/>
      <c r="VYN1200" s="22"/>
      <c r="VYO1200" s="22"/>
      <c r="VYP1200" s="22"/>
      <c r="VYQ1200" s="22"/>
      <c r="VYR1200" s="22"/>
      <c r="VYS1200" s="22"/>
      <c r="VYT1200" s="22"/>
      <c r="VYU1200" s="22"/>
      <c r="VYV1200" s="22"/>
      <c r="VYW1200" s="22"/>
      <c r="VYX1200" s="22"/>
      <c r="VYY1200" s="22"/>
      <c r="VYZ1200" s="22"/>
      <c r="VZA1200" s="22"/>
      <c r="VZB1200" s="22"/>
      <c r="VZC1200" s="22"/>
      <c r="VZD1200" s="22"/>
      <c r="VZE1200" s="22"/>
      <c r="VZF1200" s="22"/>
      <c r="VZG1200" s="22"/>
      <c r="VZH1200" s="22"/>
      <c r="VZI1200" s="22"/>
      <c r="VZJ1200" s="22"/>
      <c r="VZK1200" s="22"/>
      <c r="VZL1200" s="22"/>
      <c r="VZM1200" s="22"/>
      <c r="VZN1200" s="22"/>
      <c r="VZO1200" s="22"/>
      <c r="VZP1200" s="22"/>
      <c r="VZQ1200" s="22"/>
      <c r="VZR1200" s="22"/>
      <c r="VZS1200" s="22"/>
      <c r="VZT1200" s="22"/>
      <c r="VZU1200" s="22"/>
      <c r="VZV1200" s="22"/>
      <c r="VZW1200" s="22"/>
      <c r="VZX1200" s="22"/>
      <c r="VZY1200" s="22"/>
      <c r="VZZ1200" s="22"/>
      <c r="WAA1200" s="22"/>
      <c r="WAB1200" s="22"/>
      <c r="WAC1200" s="22"/>
      <c r="WAD1200" s="22"/>
      <c r="WAE1200" s="22"/>
      <c r="WAF1200" s="22"/>
      <c r="WAG1200" s="22"/>
      <c r="WAH1200" s="22"/>
      <c r="WAI1200" s="22"/>
      <c r="WAJ1200" s="22"/>
      <c r="WAK1200" s="22"/>
      <c r="WAL1200" s="22"/>
      <c r="WAM1200" s="22"/>
      <c r="WAN1200" s="22"/>
      <c r="WAO1200" s="22"/>
      <c r="WAP1200" s="22"/>
      <c r="WAQ1200" s="22"/>
      <c r="WAR1200" s="22"/>
      <c r="WAS1200" s="22"/>
      <c r="WAT1200" s="22"/>
      <c r="WAU1200" s="22"/>
      <c r="WAV1200" s="22"/>
      <c r="WAW1200" s="22"/>
      <c r="WAX1200" s="22"/>
      <c r="WAY1200" s="22"/>
      <c r="WAZ1200" s="22"/>
      <c r="WBA1200" s="22"/>
      <c r="WBB1200" s="22"/>
      <c r="WBC1200" s="22"/>
      <c r="WBD1200" s="22"/>
      <c r="WBE1200" s="22"/>
      <c r="WBF1200" s="22"/>
      <c r="WBG1200" s="22"/>
      <c r="WBH1200" s="22"/>
      <c r="WBI1200" s="22"/>
      <c r="WBJ1200" s="22"/>
      <c r="WBK1200" s="22"/>
      <c r="WBL1200" s="22"/>
      <c r="WBM1200" s="22"/>
      <c r="WBN1200" s="22"/>
      <c r="WBO1200" s="22"/>
      <c r="WBP1200" s="22"/>
      <c r="WBQ1200" s="22"/>
      <c r="WBR1200" s="22"/>
      <c r="WBS1200" s="22"/>
      <c r="WBT1200" s="22"/>
      <c r="WBU1200" s="22"/>
      <c r="WBV1200" s="22"/>
      <c r="WBW1200" s="22"/>
      <c r="WBX1200" s="22"/>
      <c r="WBY1200" s="22"/>
      <c r="WBZ1200" s="22"/>
      <c r="WCA1200" s="22"/>
      <c r="WCB1200" s="22"/>
      <c r="WCC1200" s="22"/>
      <c r="WCD1200" s="22"/>
      <c r="WCE1200" s="22"/>
      <c r="WCF1200" s="22"/>
      <c r="WCG1200" s="22"/>
      <c r="WCH1200" s="22"/>
      <c r="WCI1200" s="22"/>
      <c r="WCJ1200" s="22"/>
      <c r="WCK1200" s="22"/>
      <c r="WCL1200" s="22"/>
      <c r="WCM1200" s="22"/>
      <c r="WCN1200" s="22"/>
      <c r="WCO1200" s="22"/>
      <c r="WCP1200" s="22"/>
      <c r="WCQ1200" s="22"/>
      <c r="WCR1200" s="22"/>
      <c r="WCS1200" s="22"/>
      <c r="WCT1200" s="22"/>
      <c r="WCU1200" s="22"/>
      <c r="WCV1200" s="22"/>
      <c r="WCW1200" s="22"/>
      <c r="WCX1200" s="22"/>
      <c r="WCY1200" s="22"/>
      <c r="WCZ1200" s="22"/>
      <c r="WDA1200" s="22"/>
      <c r="WDB1200" s="22"/>
      <c r="WDC1200" s="22"/>
      <c r="WDD1200" s="22"/>
      <c r="WDE1200" s="22"/>
      <c r="WDF1200" s="22"/>
      <c r="WDG1200" s="22"/>
      <c r="WDH1200" s="22"/>
      <c r="WDI1200" s="22"/>
      <c r="WDJ1200" s="22"/>
      <c r="WDK1200" s="22"/>
      <c r="WDL1200" s="22"/>
      <c r="WDM1200" s="22"/>
      <c r="WDN1200" s="22"/>
      <c r="WDO1200" s="22"/>
      <c r="WDP1200" s="22"/>
      <c r="WDQ1200" s="22"/>
      <c r="WDR1200" s="22"/>
      <c r="WDS1200" s="22"/>
      <c r="WDT1200" s="22"/>
      <c r="WDU1200" s="22"/>
      <c r="WDV1200" s="22"/>
      <c r="WDW1200" s="22"/>
      <c r="WDX1200" s="22"/>
      <c r="WDY1200" s="22"/>
      <c r="WDZ1200" s="22"/>
      <c r="WEA1200" s="22"/>
      <c r="WEB1200" s="22"/>
      <c r="WEC1200" s="22"/>
      <c r="WED1200" s="22"/>
      <c r="WEE1200" s="22"/>
      <c r="WEF1200" s="22"/>
      <c r="WEG1200" s="22"/>
      <c r="WEH1200" s="22"/>
      <c r="WEI1200" s="22"/>
      <c r="WEJ1200" s="22"/>
      <c r="WEK1200" s="22"/>
      <c r="WEL1200" s="22"/>
      <c r="WEM1200" s="22"/>
      <c r="WEN1200" s="22"/>
      <c r="WEO1200" s="22"/>
      <c r="WEP1200" s="22"/>
      <c r="WEQ1200" s="22"/>
      <c r="WER1200" s="22"/>
      <c r="WES1200" s="22"/>
      <c r="WET1200" s="22"/>
      <c r="WEU1200" s="22"/>
      <c r="WEV1200" s="22"/>
      <c r="WEW1200" s="22"/>
      <c r="WEX1200" s="22"/>
      <c r="WEY1200" s="22"/>
      <c r="WEZ1200" s="22"/>
      <c r="WFA1200" s="22"/>
      <c r="WFB1200" s="22"/>
      <c r="WFC1200" s="22"/>
      <c r="WFD1200" s="22"/>
      <c r="WFE1200" s="22"/>
      <c r="WFF1200" s="22"/>
      <c r="WFG1200" s="22"/>
      <c r="WFH1200" s="22"/>
      <c r="WFI1200" s="22"/>
      <c r="WFJ1200" s="22"/>
      <c r="WFK1200" s="22"/>
      <c r="WFL1200" s="22"/>
      <c r="WFM1200" s="22"/>
      <c r="WFN1200" s="22"/>
      <c r="WFO1200" s="22"/>
      <c r="WFP1200" s="22"/>
      <c r="WFQ1200" s="22"/>
      <c r="WFR1200" s="22"/>
      <c r="WFS1200" s="22"/>
      <c r="WFT1200" s="22"/>
      <c r="WFU1200" s="22"/>
      <c r="WFV1200" s="22"/>
      <c r="WFW1200" s="22"/>
      <c r="WFX1200" s="22"/>
      <c r="WFY1200" s="22"/>
      <c r="WFZ1200" s="22"/>
      <c r="WGA1200" s="22"/>
      <c r="WGB1200" s="22"/>
      <c r="WGC1200" s="22"/>
      <c r="WGD1200" s="22"/>
      <c r="WGE1200" s="22"/>
      <c r="WGF1200" s="22"/>
      <c r="WGG1200" s="22"/>
      <c r="WGH1200" s="22"/>
      <c r="WGI1200" s="22"/>
      <c r="WGJ1200" s="22"/>
      <c r="WGK1200" s="22"/>
      <c r="WGL1200" s="22"/>
      <c r="WGM1200" s="22"/>
      <c r="WGN1200" s="22"/>
      <c r="WGO1200" s="22"/>
      <c r="WGP1200" s="22"/>
      <c r="WGQ1200" s="22"/>
      <c r="WGR1200" s="22"/>
      <c r="WGS1200" s="22"/>
      <c r="WGT1200" s="22"/>
      <c r="WGU1200" s="22"/>
      <c r="WGV1200" s="22"/>
      <c r="WGW1200" s="22"/>
      <c r="WGX1200" s="22"/>
      <c r="WGY1200" s="22"/>
      <c r="WGZ1200" s="22"/>
      <c r="WHA1200" s="22"/>
      <c r="WHB1200" s="22"/>
      <c r="WHC1200" s="22"/>
      <c r="WHD1200" s="22"/>
      <c r="WHE1200" s="22"/>
      <c r="WHF1200" s="22"/>
      <c r="WHG1200" s="22"/>
      <c r="WHH1200" s="22"/>
      <c r="WHI1200" s="22"/>
      <c r="WHJ1200" s="22"/>
      <c r="WHK1200" s="22"/>
      <c r="WHL1200" s="22"/>
      <c r="WHM1200" s="22"/>
      <c r="WHN1200" s="22"/>
      <c r="WHO1200" s="22"/>
      <c r="WHP1200" s="22"/>
      <c r="WHQ1200" s="22"/>
      <c r="WHR1200" s="22"/>
      <c r="WHS1200" s="22"/>
      <c r="WHT1200" s="22"/>
      <c r="WHU1200" s="22"/>
      <c r="WHV1200" s="22"/>
      <c r="WHW1200" s="22"/>
      <c r="WHX1200" s="22"/>
      <c r="WHY1200" s="22"/>
      <c r="WHZ1200" s="22"/>
      <c r="WIA1200" s="22"/>
      <c r="WIB1200" s="22"/>
      <c r="WIC1200" s="22"/>
      <c r="WID1200" s="22"/>
      <c r="WIE1200" s="22"/>
      <c r="WIF1200" s="22"/>
      <c r="WIG1200" s="22"/>
      <c r="WIH1200" s="22"/>
      <c r="WII1200" s="22"/>
      <c r="WIJ1200" s="22"/>
      <c r="WIK1200" s="22"/>
      <c r="WIL1200" s="22"/>
      <c r="WIM1200" s="22"/>
      <c r="WIN1200" s="22"/>
      <c r="WIO1200" s="22"/>
      <c r="WIP1200" s="22"/>
      <c r="WIQ1200" s="22"/>
      <c r="WIR1200" s="22"/>
      <c r="WIS1200" s="22"/>
      <c r="WIT1200" s="22"/>
      <c r="WIU1200" s="22"/>
      <c r="WIV1200" s="22"/>
      <c r="WIW1200" s="22"/>
      <c r="WIX1200" s="22"/>
      <c r="WIY1200" s="22"/>
      <c r="WIZ1200" s="22"/>
      <c r="WJA1200" s="22"/>
      <c r="WJB1200" s="22"/>
      <c r="WJC1200" s="22"/>
      <c r="WJD1200" s="22"/>
      <c r="WJE1200" s="22"/>
      <c r="WJF1200" s="22"/>
      <c r="WJG1200" s="22"/>
      <c r="WJH1200" s="22"/>
      <c r="WJI1200" s="22"/>
      <c r="WJJ1200" s="22"/>
      <c r="WJK1200" s="22"/>
      <c r="WJL1200" s="22"/>
      <c r="WJM1200" s="22"/>
      <c r="WJN1200" s="22"/>
      <c r="WJO1200" s="22"/>
      <c r="WJP1200" s="22"/>
      <c r="WJQ1200" s="22"/>
      <c r="WJR1200" s="22"/>
      <c r="WJS1200" s="22"/>
      <c r="WJT1200" s="22"/>
      <c r="WJU1200" s="22"/>
      <c r="WJV1200" s="22"/>
      <c r="WJW1200" s="22"/>
      <c r="WJX1200" s="22"/>
      <c r="WJY1200" s="22"/>
      <c r="WJZ1200" s="22"/>
      <c r="WKA1200" s="22"/>
      <c r="WKB1200" s="22"/>
      <c r="WKC1200" s="22"/>
      <c r="WKD1200" s="22"/>
      <c r="WKE1200" s="22"/>
      <c r="WKF1200" s="22"/>
      <c r="WKG1200" s="22"/>
      <c r="WKH1200" s="22"/>
      <c r="WKI1200" s="22"/>
      <c r="WKJ1200" s="22"/>
      <c r="WKK1200" s="22"/>
      <c r="WKL1200" s="22"/>
      <c r="WKM1200" s="22"/>
      <c r="WKN1200" s="22"/>
      <c r="WKO1200" s="22"/>
      <c r="WKP1200" s="22"/>
      <c r="WKQ1200" s="22"/>
      <c r="WKR1200" s="22"/>
      <c r="WKS1200" s="22"/>
      <c r="WKT1200" s="22"/>
      <c r="WKU1200" s="22"/>
      <c r="WKV1200" s="22"/>
      <c r="WKW1200" s="22"/>
      <c r="WKX1200" s="22"/>
      <c r="WKY1200" s="22"/>
      <c r="WKZ1200" s="22"/>
      <c r="WLA1200" s="22"/>
      <c r="WLB1200" s="22"/>
      <c r="WLC1200" s="22"/>
      <c r="WLD1200" s="22"/>
      <c r="WLE1200" s="22"/>
      <c r="WLF1200" s="22"/>
      <c r="WLG1200" s="22"/>
      <c r="WLH1200" s="22"/>
      <c r="WLI1200" s="22"/>
      <c r="WLJ1200" s="22"/>
      <c r="WLK1200" s="22"/>
      <c r="WLL1200" s="22"/>
      <c r="WLM1200" s="22"/>
      <c r="WLN1200" s="22"/>
      <c r="WLO1200" s="22"/>
      <c r="WLP1200" s="22"/>
      <c r="WLQ1200" s="22"/>
      <c r="WLR1200" s="22"/>
      <c r="WLS1200" s="22"/>
      <c r="WLT1200" s="22"/>
      <c r="WLU1200" s="22"/>
      <c r="WLV1200" s="22"/>
      <c r="WLW1200" s="22"/>
      <c r="WLX1200" s="22"/>
      <c r="WLY1200" s="22"/>
      <c r="WLZ1200" s="22"/>
      <c r="WMA1200" s="22"/>
      <c r="WMB1200" s="22"/>
      <c r="WMC1200" s="22"/>
      <c r="WMD1200" s="22"/>
      <c r="WME1200" s="22"/>
      <c r="WMF1200" s="22"/>
      <c r="WMG1200" s="22"/>
      <c r="WMH1200" s="22"/>
      <c r="WMI1200" s="22"/>
      <c r="WMJ1200" s="22"/>
      <c r="WMK1200" s="22"/>
      <c r="WML1200" s="22"/>
      <c r="WMM1200" s="22"/>
      <c r="WMN1200" s="22"/>
      <c r="WMO1200" s="22"/>
      <c r="WMP1200" s="22"/>
      <c r="WMQ1200" s="22"/>
      <c r="WMR1200" s="22"/>
      <c r="WMS1200" s="22"/>
      <c r="WMT1200" s="22"/>
      <c r="WMU1200" s="22"/>
      <c r="WMV1200" s="22"/>
      <c r="WMW1200" s="22"/>
      <c r="WMX1200" s="22"/>
      <c r="WMY1200" s="22"/>
      <c r="WMZ1200" s="22"/>
      <c r="WNA1200" s="22"/>
      <c r="WNB1200" s="22"/>
      <c r="WNC1200" s="22"/>
      <c r="WND1200" s="22"/>
      <c r="WNE1200" s="22"/>
      <c r="WNF1200" s="22"/>
      <c r="WNG1200" s="22"/>
      <c r="WNH1200" s="22"/>
      <c r="WNI1200" s="22"/>
      <c r="WNJ1200" s="22"/>
      <c r="WNK1200" s="22"/>
      <c r="WNL1200" s="22"/>
      <c r="WNM1200" s="22"/>
      <c r="WNN1200" s="22"/>
      <c r="WNO1200" s="22"/>
      <c r="WNP1200" s="22"/>
      <c r="WNQ1200" s="22"/>
      <c r="WNR1200" s="22"/>
      <c r="WNS1200" s="22"/>
      <c r="WNT1200" s="22"/>
      <c r="WNU1200" s="22"/>
      <c r="WNV1200" s="22"/>
      <c r="WNW1200" s="22"/>
      <c r="WNX1200" s="22"/>
      <c r="WNY1200" s="22"/>
      <c r="WNZ1200" s="22"/>
      <c r="WOA1200" s="22"/>
      <c r="WOB1200" s="22"/>
      <c r="WOC1200" s="22"/>
      <c r="WOD1200" s="22"/>
      <c r="WOE1200" s="22"/>
      <c r="WOF1200" s="22"/>
      <c r="WOG1200" s="22"/>
      <c r="WOH1200" s="22"/>
      <c r="WOI1200" s="22"/>
      <c r="WOJ1200" s="22"/>
      <c r="WOK1200" s="22"/>
      <c r="WOL1200" s="22"/>
      <c r="WOM1200" s="22"/>
      <c r="WON1200" s="22"/>
      <c r="WOO1200" s="22"/>
      <c r="WOP1200" s="22"/>
      <c r="WOQ1200" s="22"/>
      <c r="WOR1200" s="22"/>
      <c r="WOS1200" s="22"/>
      <c r="WOT1200" s="22"/>
      <c r="WOU1200" s="22"/>
      <c r="WOV1200" s="22"/>
      <c r="WOW1200" s="22"/>
      <c r="WOX1200" s="22"/>
      <c r="WOY1200" s="22"/>
      <c r="WOZ1200" s="22"/>
      <c r="WPA1200" s="22"/>
      <c r="WPB1200" s="22"/>
      <c r="WPC1200" s="22"/>
      <c r="WPD1200" s="22"/>
      <c r="WPE1200" s="22"/>
      <c r="WPF1200" s="22"/>
      <c r="WPG1200" s="22"/>
      <c r="WPH1200" s="22"/>
      <c r="WPI1200" s="22"/>
      <c r="WPJ1200" s="22"/>
      <c r="WPK1200" s="22"/>
      <c r="WPL1200" s="22"/>
      <c r="WPM1200" s="22"/>
      <c r="WPN1200" s="22"/>
      <c r="WPO1200" s="22"/>
      <c r="WPP1200" s="22"/>
      <c r="WPQ1200" s="22"/>
      <c r="WPR1200" s="22"/>
      <c r="WPS1200" s="22"/>
      <c r="WPT1200" s="22"/>
      <c r="WPU1200" s="22"/>
      <c r="WPV1200" s="22"/>
      <c r="WPW1200" s="22"/>
      <c r="WPX1200" s="22"/>
      <c r="WPY1200" s="22"/>
      <c r="WPZ1200" s="22"/>
      <c r="WQA1200" s="22"/>
      <c r="WQB1200" s="22"/>
      <c r="WQC1200" s="22"/>
      <c r="WQD1200" s="22"/>
      <c r="WQE1200" s="22"/>
      <c r="WQF1200" s="22"/>
      <c r="WQG1200" s="22"/>
      <c r="WQH1200" s="22"/>
      <c r="WQI1200" s="22"/>
      <c r="WQJ1200" s="22"/>
      <c r="WQK1200" s="22"/>
      <c r="WQL1200" s="22"/>
      <c r="WQM1200" s="22"/>
      <c r="WQN1200" s="22"/>
      <c r="WQO1200" s="22"/>
      <c r="WQP1200" s="22"/>
      <c r="WQQ1200" s="22"/>
      <c r="WQR1200" s="22"/>
      <c r="WQS1200" s="22"/>
      <c r="WQT1200" s="22"/>
      <c r="WQU1200" s="22"/>
      <c r="WQV1200" s="22"/>
      <c r="WQW1200" s="22"/>
      <c r="WQX1200" s="22"/>
      <c r="WQY1200" s="22"/>
      <c r="WQZ1200" s="22"/>
      <c r="WRA1200" s="22"/>
      <c r="WRB1200" s="22"/>
      <c r="WRC1200" s="22"/>
      <c r="WRD1200" s="22"/>
      <c r="WRE1200" s="22"/>
      <c r="WRF1200" s="22"/>
      <c r="WRG1200" s="22"/>
      <c r="WRH1200" s="22"/>
      <c r="WRI1200" s="22"/>
      <c r="WRJ1200" s="22"/>
      <c r="WRK1200" s="22"/>
      <c r="WRL1200" s="22"/>
      <c r="WRM1200" s="22"/>
      <c r="WRN1200" s="22"/>
      <c r="WRO1200" s="22"/>
      <c r="WRP1200" s="22"/>
      <c r="WRQ1200" s="22"/>
      <c r="WRR1200" s="22"/>
      <c r="WRS1200" s="22"/>
      <c r="WRT1200" s="22"/>
      <c r="WRU1200" s="22"/>
      <c r="WRV1200" s="22"/>
      <c r="WRW1200" s="22"/>
      <c r="WRX1200" s="22"/>
      <c r="WRY1200" s="22"/>
      <c r="WRZ1200" s="22"/>
      <c r="WSA1200" s="22"/>
      <c r="WSB1200" s="22"/>
      <c r="WSC1200" s="22"/>
      <c r="WSD1200" s="22"/>
      <c r="WSE1200" s="22"/>
      <c r="WSF1200" s="22"/>
      <c r="WSG1200" s="22"/>
      <c r="WSH1200" s="22"/>
      <c r="WSI1200" s="22"/>
      <c r="WSJ1200" s="22"/>
      <c r="WSK1200" s="22"/>
      <c r="WSL1200" s="22"/>
      <c r="WSM1200" s="22"/>
      <c r="WSN1200" s="22"/>
      <c r="WSO1200" s="22"/>
      <c r="WSP1200" s="22"/>
      <c r="WSQ1200" s="22"/>
      <c r="WSR1200" s="22"/>
      <c r="WSS1200" s="22"/>
      <c r="WST1200" s="22"/>
      <c r="WSU1200" s="22"/>
      <c r="WSV1200" s="22"/>
      <c r="WSW1200" s="22"/>
      <c r="WSX1200" s="22"/>
      <c r="WSY1200" s="22"/>
      <c r="WSZ1200" s="22"/>
      <c r="WTA1200" s="22"/>
      <c r="WTB1200" s="22"/>
      <c r="WTC1200" s="22"/>
      <c r="WTD1200" s="22"/>
      <c r="WTE1200" s="22"/>
      <c r="WTF1200" s="22"/>
      <c r="WTG1200" s="22"/>
      <c r="WTH1200" s="22"/>
      <c r="WTI1200" s="22"/>
      <c r="WTJ1200" s="22"/>
      <c r="WTK1200" s="22"/>
      <c r="WTL1200" s="22"/>
      <c r="WTM1200" s="22"/>
      <c r="WTN1200" s="22"/>
      <c r="WTO1200" s="22"/>
      <c r="WTP1200" s="22"/>
      <c r="WTQ1200" s="22"/>
      <c r="WTR1200" s="22"/>
      <c r="WTS1200" s="22"/>
      <c r="WTT1200" s="22"/>
      <c r="WTU1200" s="22"/>
      <c r="WTV1200" s="22"/>
      <c r="WTW1200" s="22"/>
      <c r="WTX1200" s="22"/>
      <c r="WTY1200" s="22"/>
      <c r="WTZ1200" s="22"/>
      <c r="WUA1200" s="22"/>
      <c r="WUB1200" s="22"/>
      <c r="WUC1200" s="22"/>
      <c r="WUD1200" s="22"/>
      <c r="WUE1200" s="22"/>
      <c r="WUF1200" s="22"/>
      <c r="WUG1200" s="22"/>
      <c r="WUH1200" s="22"/>
      <c r="WUI1200" s="22"/>
      <c r="WUJ1200" s="22"/>
      <c r="WUK1200" s="22"/>
      <c r="WUL1200" s="22"/>
      <c r="WUM1200" s="22"/>
      <c r="WUN1200" s="22"/>
      <c r="WUO1200" s="22"/>
      <c r="WUP1200" s="22"/>
      <c r="WUQ1200" s="22"/>
      <c r="WUR1200" s="22"/>
      <c r="WUS1200" s="22"/>
      <c r="WUT1200" s="22"/>
      <c r="WUU1200" s="22"/>
      <c r="WUV1200" s="22"/>
      <c r="WUW1200" s="22"/>
      <c r="WUX1200" s="22"/>
      <c r="WUY1200" s="22"/>
      <c r="WUZ1200" s="22"/>
      <c r="WVA1200" s="22"/>
      <c r="WVB1200" s="22"/>
      <c r="WVC1200" s="22"/>
      <c r="WVD1200" s="22"/>
      <c r="WVE1200" s="22"/>
      <c r="WVF1200" s="22"/>
      <c r="WVG1200" s="22"/>
      <c r="WVH1200" s="22"/>
      <c r="WVI1200" s="22"/>
      <c r="WVJ1200" s="22"/>
      <c r="WVK1200" s="22"/>
      <c r="WVL1200" s="22"/>
      <c r="WVM1200" s="22"/>
      <c r="WVN1200" s="22"/>
      <c r="WVO1200" s="22"/>
      <c r="WVP1200" s="22"/>
      <c r="WVQ1200" s="22"/>
      <c r="WVR1200" s="22"/>
      <c r="WVS1200" s="22"/>
      <c r="WVT1200" s="22"/>
      <c r="WVU1200" s="22"/>
      <c r="WVV1200" s="22"/>
      <c r="WVW1200" s="22"/>
      <c r="WVX1200" s="22"/>
      <c r="WVY1200" s="22"/>
      <c r="WVZ1200" s="22"/>
      <c r="WWA1200" s="22"/>
      <c r="WWB1200" s="22"/>
      <c r="WWC1200" s="22"/>
      <c r="WWD1200" s="22"/>
      <c r="WWE1200" s="22"/>
      <c r="WWF1200" s="22"/>
      <c r="WWG1200" s="22"/>
      <c r="WWH1200" s="22"/>
      <c r="WWI1200" s="22"/>
      <c r="WWJ1200" s="22"/>
      <c r="WWK1200" s="22"/>
      <c r="WWL1200" s="22"/>
      <c r="WWM1200" s="22"/>
      <c r="WWN1200" s="22"/>
      <c r="WWO1200" s="22"/>
      <c r="WWP1200" s="22"/>
      <c r="WWQ1200" s="22"/>
      <c r="WWR1200" s="22"/>
      <c r="WWS1200" s="22"/>
      <c r="WWT1200" s="22"/>
      <c r="WWU1200" s="22"/>
      <c r="WWV1200" s="22"/>
      <c r="WWW1200" s="22"/>
      <c r="WWX1200" s="22"/>
      <c r="WWY1200" s="22"/>
      <c r="WWZ1200" s="22"/>
      <c r="WXA1200" s="22"/>
      <c r="WXB1200" s="22"/>
      <c r="WXC1200" s="22"/>
      <c r="WXD1200" s="22"/>
      <c r="WXE1200" s="22"/>
      <c r="WXF1200" s="22"/>
      <c r="WXG1200" s="22"/>
      <c r="WXH1200" s="22"/>
      <c r="WXI1200" s="22"/>
      <c r="WXJ1200" s="22"/>
      <c r="WXK1200" s="22"/>
      <c r="WXL1200" s="22"/>
      <c r="WXM1200" s="22"/>
      <c r="WXN1200" s="22"/>
      <c r="WXO1200" s="22"/>
      <c r="WXP1200" s="22"/>
      <c r="WXQ1200" s="22"/>
      <c r="WXR1200" s="22"/>
      <c r="WXS1200" s="22"/>
      <c r="WXT1200" s="22"/>
      <c r="WXU1200" s="22"/>
      <c r="WXV1200" s="22"/>
      <c r="WXW1200" s="22"/>
      <c r="WXX1200" s="22"/>
      <c r="WXY1200" s="22"/>
      <c r="WXZ1200" s="22"/>
      <c r="WYA1200" s="22"/>
      <c r="WYB1200" s="22"/>
      <c r="WYC1200" s="22"/>
      <c r="WYD1200" s="22"/>
      <c r="WYE1200" s="22"/>
      <c r="WYF1200" s="22"/>
      <c r="WYG1200" s="22"/>
      <c r="WYH1200" s="22"/>
      <c r="WYI1200" s="22"/>
      <c r="WYJ1200" s="22"/>
      <c r="WYK1200" s="22"/>
      <c r="WYL1200" s="22"/>
      <c r="WYM1200" s="22"/>
      <c r="WYN1200" s="22"/>
      <c r="WYO1200" s="22"/>
      <c r="WYP1200" s="22"/>
      <c r="WYQ1200" s="22"/>
      <c r="WYR1200" s="22"/>
      <c r="WYS1200" s="22"/>
      <c r="WYT1200" s="22"/>
      <c r="WYU1200" s="22"/>
      <c r="WYV1200" s="22"/>
      <c r="WYW1200" s="22"/>
      <c r="WYX1200" s="22"/>
      <c r="WYY1200" s="22"/>
      <c r="WYZ1200" s="22"/>
      <c r="WZA1200" s="22"/>
      <c r="WZB1200" s="22"/>
      <c r="WZC1200" s="22"/>
      <c r="WZD1200" s="22"/>
      <c r="WZE1200" s="22"/>
      <c r="WZF1200" s="22"/>
      <c r="WZG1200" s="22"/>
      <c r="WZH1200" s="22"/>
      <c r="WZI1200" s="22"/>
      <c r="WZJ1200" s="22"/>
      <c r="WZK1200" s="22"/>
      <c r="WZL1200" s="22"/>
      <c r="WZM1200" s="22"/>
      <c r="WZN1200" s="22"/>
      <c r="WZO1200" s="22"/>
      <c r="WZP1200" s="22"/>
      <c r="WZQ1200" s="22"/>
      <c r="WZR1200" s="22"/>
      <c r="WZS1200" s="22"/>
      <c r="WZT1200" s="22"/>
      <c r="WZU1200" s="22"/>
      <c r="WZV1200" s="22"/>
      <c r="WZW1200" s="22"/>
      <c r="WZX1200" s="22"/>
      <c r="WZY1200" s="22"/>
      <c r="WZZ1200" s="22"/>
      <c r="XAA1200" s="22"/>
      <c r="XAB1200" s="22"/>
      <c r="XAC1200" s="22"/>
      <c r="XAD1200" s="22"/>
      <c r="XAE1200" s="22"/>
      <c r="XAF1200" s="22"/>
      <c r="XAG1200" s="22"/>
      <c r="XAH1200" s="22"/>
      <c r="XAI1200" s="22"/>
      <c r="XAJ1200" s="22"/>
      <c r="XAK1200" s="22"/>
      <c r="XAL1200" s="22"/>
      <c r="XAM1200" s="22"/>
      <c r="XAN1200" s="22"/>
      <c r="XAO1200" s="22"/>
      <c r="XAP1200" s="22"/>
      <c r="XAQ1200" s="22"/>
      <c r="XAR1200" s="22"/>
      <c r="XAS1200" s="22"/>
      <c r="XAT1200" s="22"/>
      <c r="XAU1200" s="22"/>
      <c r="XAV1200" s="22"/>
      <c r="XAW1200" s="22"/>
      <c r="XAX1200" s="22"/>
      <c r="XAY1200" s="22"/>
      <c r="XAZ1200" s="22"/>
      <c r="XBA1200" s="22"/>
      <c r="XBB1200" s="22"/>
      <c r="XBC1200" s="22"/>
      <c r="XBD1200" s="22"/>
      <c r="XBE1200" s="22"/>
      <c r="XBF1200" s="22"/>
      <c r="XBG1200" s="22"/>
      <c r="XBH1200" s="22"/>
      <c r="XBI1200" s="22"/>
      <c r="XBJ1200" s="22"/>
      <c r="XBK1200" s="22"/>
      <c r="XBL1200" s="22"/>
      <c r="XBM1200" s="22"/>
      <c r="XBN1200" s="22"/>
      <c r="XBO1200" s="22"/>
      <c r="XBP1200" s="22"/>
      <c r="XBQ1200" s="22"/>
      <c r="XBR1200" s="22"/>
      <c r="XBS1200" s="22"/>
      <c r="XBT1200" s="22"/>
      <c r="XBU1200" s="22"/>
      <c r="XBV1200" s="22"/>
      <c r="XBW1200" s="22"/>
      <c r="XBX1200" s="22"/>
      <c r="XBY1200" s="22"/>
      <c r="XBZ1200" s="22"/>
      <c r="XCA1200" s="22"/>
      <c r="XCB1200" s="22"/>
      <c r="XCC1200" s="22"/>
      <c r="XCD1200" s="22"/>
      <c r="XCE1200" s="22"/>
      <c r="XCF1200" s="22"/>
      <c r="XCG1200" s="22"/>
      <c r="XCH1200" s="22"/>
      <c r="XCI1200" s="22"/>
      <c r="XCJ1200" s="22"/>
      <c r="XCK1200" s="22"/>
      <c r="XCL1200" s="22"/>
      <c r="XCM1200" s="22"/>
      <c r="XCN1200" s="22"/>
      <c r="XCO1200" s="22"/>
    </row>
    <row r="1201" spans="1:16317" ht="52.15" customHeight="1">
      <c r="A1201" s="480"/>
      <c r="B1201" s="314" t="s">
        <v>75</v>
      </c>
      <c r="C1201" s="215" t="s">
        <v>6164</v>
      </c>
      <c r="D1201" s="315" t="s">
        <v>6165</v>
      </c>
      <c r="E1201" s="185" t="s">
        <v>901</v>
      </c>
      <c r="F1201" s="175" t="s">
        <v>6166</v>
      </c>
      <c r="G1201" s="186" t="s">
        <v>6135</v>
      </c>
      <c r="H1201" s="210" t="s">
        <v>235</v>
      </c>
      <c r="I1201" s="313"/>
      <c r="J1201" s="313"/>
      <c r="K1201" s="201" t="s">
        <v>1558</v>
      </c>
      <c r="L1201" s="90" t="s">
        <v>1040</v>
      </c>
      <c r="M1201" s="202" t="s">
        <v>439</v>
      </c>
      <c r="N1201" s="106" t="s">
        <v>6120</v>
      </c>
      <c r="O1201" s="107"/>
      <c r="P1201" s="201" t="s">
        <v>907</v>
      </c>
      <c r="Q1201" s="90" t="s">
        <v>357</v>
      </c>
      <c r="R1201" s="202" t="s">
        <v>3600</v>
      </c>
      <c r="S1201" s="316" t="s">
        <v>6151</v>
      </c>
      <c r="T1201" s="107"/>
      <c r="U1201" s="201" t="s">
        <v>908</v>
      </c>
      <c r="V1201" s="90" t="s">
        <v>357</v>
      </c>
      <c r="W1201" s="383" t="s">
        <v>905</v>
      </c>
      <c r="X1201" s="343" t="s">
        <v>6074</v>
      </c>
      <c r="Y1201" s="350"/>
      <c r="Z1201" s="201"/>
      <c r="AA1201" s="90"/>
      <c r="AB1201" s="383"/>
      <c r="AC1201" s="343"/>
      <c r="AD1201" s="350"/>
      <c r="AE1201" s="22"/>
      <c r="AF1201" s="22"/>
      <c r="AG1201" s="22"/>
      <c r="AH1201" s="22"/>
      <c r="AI1201" s="22"/>
      <c r="AJ1201" s="22"/>
      <c r="AK1201" s="22"/>
      <c r="AL1201" s="22"/>
      <c r="AM1201" s="22"/>
      <c r="AN1201" s="22"/>
      <c r="AO1201" s="22"/>
      <c r="AP1201" s="22"/>
      <c r="AQ1201" s="22"/>
      <c r="AR1201" s="22"/>
      <c r="AS1201" s="22"/>
      <c r="AT1201" s="22"/>
      <c r="AU1201" s="22"/>
      <c r="AV1201" s="22"/>
      <c r="AW1201" s="22"/>
      <c r="AX1201" s="22"/>
      <c r="AY1201" s="22"/>
      <c r="AZ1201" s="22"/>
      <c r="BA1201" s="22"/>
      <c r="BB1201" s="22"/>
      <c r="BC1201" s="22"/>
      <c r="BD1201" s="22"/>
      <c r="BE1201" s="22"/>
      <c r="BF1201" s="22"/>
      <c r="BG1201" s="22"/>
      <c r="BH1201" s="22"/>
      <c r="BI1201" s="22"/>
      <c r="BJ1201" s="22"/>
      <c r="BK1201" s="22"/>
      <c r="BL1201" s="22"/>
      <c r="BM1201" s="22"/>
      <c r="BN1201" s="22"/>
      <c r="BO1201" s="22"/>
      <c r="BP1201" s="22"/>
      <c r="BQ1201" s="22"/>
      <c r="BR1201" s="22"/>
      <c r="BS1201" s="22"/>
      <c r="BT1201" s="22"/>
      <c r="BU1201" s="22"/>
      <c r="BV1201" s="22"/>
      <c r="BW1201" s="22"/>
      <c r="BX1201" s="22"/>
      <c r="BY1201" s="22"/>
      <c r="BZ1201" s="22"/>
      <c r="CA1201" s="22"/>
      <c r="CB1201" s="22"/>
      <c r="CC1201" s="22"/>
      <c r="CD1201" s="22"/>
      <c r="CE1201" s="22"/>
      <c r="CF1201" s="22"/>
      <c r="CG1201" s="22"/>
      <c r="CH1201" s="22"/>
      <c r="CI1201" s="22"/>
      <c r="CJ1201" s="22"/>
      <c r="CK1201" s="22"/>
      <c r="CL1201" s="22"/>
      <c r="CM1201" s="22"/>
      <c r="CN1201" s="22"/>
      <c r="CO1201" s="22"/>
      <c r="CP1201" s="22"/>
      <c r="CQ1201" s="22"/>
      <c r="CR1201" s="22"/>
      <c r="CS1201" s="22"/>
      <c r="CT1201" s="22"/>
      <c r="CU1201" s="22"/>
      <c r="CV1201" s="22"/>
      <c r="CW1201" s="22"/>
      <c r="CX1201" s="22"/>
      <c r="CY1201" s="22"/>
      <c r="CZ1201" s="22"/>
      <c r="DA1201" s="22"/>
      <c r="DB1201" s="22"/>
      <c r="DC1201" s="22"/>
      <c r="DD1201" s="22"/>
      <c r="DE1201" s="22"/>
      <c r="DF1201" s="22"/>
      <c r="DG1201" s="22"/>
      <c r="DH1201" s="22"/>
      <c r="DI1201" s="22"/>
      <c r="DJ1201" s="22"/>
      <c r="DK1201" s="22"/>
      <c r="DL1201" s="22"/>
      <c r="DM1201" s="22"/>
      <c r="DN1201" s="22"/>
      <c r="DO1201" s="22"/>
      <c r="DP1201" s="22"/>
      <c r="DQ1201" s="22"/>
      <c r="DR1201" s="22"/>
      <c r="DS1201" s="22"/>
      <c r="DT1201" s="22"/>
      <c r="DU1201" s="22"/>
      <c r="DV1201" s="22"/>
      <c r="DW1201" s="22"/>
      <c r="DX1201" s="22"/>
      <c r="DY1201" s="22"/>
      <c r="DZ1201" s="22"/>
      <c r="EA1201" s="22"/>
      <c r="EB1201" s="22"/>
      <c r="EC1201" s="22"/>
      <c r="ED1201" s="22"/>
      <c r="EE1201" s="22"/>
      <c r="EF1201" s="22"/>
      <c r="EG1201" s="22"/>
      <c r="EH1201" s="22"/>
      <c r="EI1201" s="22"/>
      <c r="EJ1201" s="22"/>
      <c r="EK1201" s="22"/>
      <c r="EL1201" s="22"/>
      <c r="EM1201" s="22"/>
      <c r="EN1201" s="22"/>
      <c r="EO1201" s="22"/>
      <c r="EP1201" s="22"/>
      <c r="EQ1201" s="22"/>
      <c r="ER1201" s="22"/>
      <c r="ES1201" s="22"/>
      <c r="ET1201" s="22"/>
      <c r="EU1201" s="22"/>
      <c r="EV1201" s="22"/>
      <c r="EW1201" s="22"/>
      <c r="EX1201" s="22"/>
      <c r="EY1201" s="22"/>
      <c r="EZ1201" s="22"/>
      <c r="FA1201" s="22"/>
      <c r="FB1201" s="22"/>
      <c r="FC1201" s="22"/>
      <c r="FD1201" s="22"/>
      <c r="FE1201" s="22"/>
      <c r="FF1201" s="22"/>
      <c r="FG1201" s="22"/>
      <c r="FH1201" s="22"/>
      <c r="FI1201" s="22"/>
      <c r="FJ1201" s="22"/>
      <c r="FK1201" s="22"/>
      <c r="FL1201" s="22"/>
      <c r="FM1201" s="22"/>
      <c r="FN1201" s="22"/>
      <c r="FO1201" s="22"/>
      <c r="FP1201" s="22"/>
      <c r="FQ1201" s="22"/>
      <c r="FR1201" s="22"/>
      <c r="FS1201" s="22"/>
      <c r="FT1201" s="22"/>
      <c r="FU1201" s="22"/>
      <c r="FV1201" s="22"/>
      <c r="FW1201" s="22"/>
      <c r="FX1201" s="22"/>
      <c r="FY1201" s="22"/>
      <c r="FZ1201" s="22"/>
      <c r="GA1201" s="22"/>
      <c r="GB1201" s="22"/>
      <c r="GC1201" s="22"/>
      <c r="GD1201" s="22"/>
      <c r="GE1201" s="22"/>
      <c r="GF1201" s="22"/>
      <c r="GG1201" s="22"/>
      <c r="GH1201" s="22"/>
      <c r="GI1201" s="22"/>
      <c r="GJ1201" s="22"/>
      <c r="GK1201" s="22"/>
      <c r="GL1201" s="22"/>
      <c r="GM1201" s="22"/>
      <c r="GN1201" s="22"/>
      <c r="GO1201" s="22"/>
      <c r="GP1201" s="22"/>
      <c r="GQ1201" s="22"/>
      <c r="GR1201" s="22"/>
      <c r="GS1201" s="22"/>
      <c r="GT1201" s="22"/>
      <c r="GU1201" s="22"/>
      <c r="GV1201" s="22"/>
      <c r="GW1201" s="22"/>
      <c r="GX1201" s="22"/>
      <c r="GY1201" s="22"/>
      <c r="GZ1201" s="22"/>
      <c r="HA1201" s="22"/>
      <c r="HB1201" s="22"/>
      <c r="HC1201" s="22"/>
      <c r="HD1201" s="22"/>
      <c r="HE1201" s="22"/>
      <c r="HF1201" s="22"/>
      <c r="HG1201" s="22"/>
      <c r="HH1201" s="22"/>
      <c r="HI1201" s="22"/>
      <c r="HJ1201" s="22"/>
      <c r="HK1201" s="22"/>
      <c r="HL1201" s="22"/>
      <c r="HM1201" s="22"/>
      <c r="HN1201" s="22"/>
      <c r="HO1201" s="22"/>
      <c r="HP1201" s="22"/>
      <c r="HQ1201" s="22"/>
      <c r="HR1201" s="22"/>
      <c r="HS1201" s="22"/>
      <c r="HT1201" s="22"/>
      <c r="HU1201" s="22"/>
      <c r="HV1201" s="22"/>
      <c r="HW1201" s="22"/>
      <c r="HX1201" s="22"/>
      <c r="HY1201" s="22"/>
      <c r="HZ1201" s="22"/>
      <c r="IA1201" s="22"/>
      <c r="IB1201" s="22"/>
      <c r="IC1201" s="22"/>
      <c r="ID1201" s="22"/>
      <c r="IE1201" s="22"/>
      <c r="IF1201" s="22"/>
      <c r="IG1201" s="22"/>
      <c r="IH1201" s="22"/>
      <c r="II1201" s="22"/>
      <c r="IJ1201" s="22"/>
      <c r="IK1201" s="22"/>
      <c r="IL1201" s="22"/>
      <c r="IM1201" s="22"/>
      <c r="IN1201" s="22"/>
      <c r="IO1201" s="22"/>
      <c r="IP1201" s="22"/>
      <c r="IQ1201" s="22"/>
      <c r="IR1201" s="22"/>
      <c r="IS1201" s="22"/>
      <c r="IT1201" s="22"/>
      <c r="IU1201" s="22"/>
      <c r="IV1201" s="22"/>
      <c r="IW1201" s="22"/>
      <c r="IX1201" s="22"/>
      <c r="IY1201" s="22"/>
      <c r="IZ1201" s="22"/>
      <c r="JA1201" s="22"/>
      <c r="JB1201" s="22"/>
      <c r="JC1201" s="22"/>
      <c r="JD1201" s="22"/>
      <c r="JE1201" s="22"/>
      <c r="JF1201" s="22"/>
      <c r="JG1201" s="22"/>
      <c r="JH1201" s="22"/>
      <c r="JI1201" s="22"/>
      <c r="JJ1201" s="22"/>
      <c r="JK1201" s="22"/>
      <c r="JL1201" s="22"/>
      <c r="JM1201" s="22"/>
      <c r="JN1201" s="22"/>
      <c r="JO1201" s="22"/>
      <c r="JP1201" s="22"/>
      <c r="JQ1201" s="22"/>
      <c r="JR1201" s="22"/>
      <c r="JS1201" s="22"/>
      <c r="JT1201" s="22"/>
      <c r="JU1201" s="22"/>
      <c r="JV1201" s="22"/>
      <c r="JW1201" s="22"/>
      <c r="JX1201" s="22"/>
      <c r="JY1201" s="22"/>
      <c r="JZ1201" s="22"/>
      <c r="KA1201" s="22"/>
      <c r="KB1201" s="22"/>
      <c r="KC1201" s="22"/>
      <c r="KD1201" s="22"/>
      <c r="KE1201" s="22"/>
      <c r="KF1201" s="22"/>
      <c r="KG1201" s="22"/>
      <c r="KH1201" s="22"/>
      <c r="KI1201" s="22"/>
      <c r="KJ1201" s="22"/>
      <c r="KK1201" s="22"/>
      <c r="KL1201" s="22"/>
      <c r="KM1201" s="22"/>
      <c r="KN1201" s="22"/>
      <c r="KO1201" s="22"/>
      <c r="KP1201" s="22"/>
      <c r="KQ1201" s="22"/>
      <c r="KR1201" s="22"/>
      <c r="KS1201" s="22"/>
      <c r="KT1201" s="22"/>
      <c r="KU1201" s="22"/>
      <c r="KV1201" s="22"/>
      <c r="KW1201" s="22"/>
      <c r="KX1201" s="22"/>
      <c r="KY1201" s="22"/>
      <c r="KZ1201" s="22"/>
      <c r="LA1201" s="22"/>
      <c r="LB1201" s="22"/>
      <c r="LC1201" s="22"/>
      <c r="LD1201" s="22"/>
      <c r="LE1201" s="22"/>
      <c r="LF1201" s="22"/>
      <c r="LG1201" s="22"/>
      <c r="LH1201" s="22"/>
      <c r="LI1201" s="22"/>
      <c r="LJ1201" s="22"/>
      <c r="LK1201" s="22"/>
      <c r="LL1201" s="22"/>
      <c r="LM1201" s="22"/>
      <c r="LN1201" s="22"/>
      <c r="LO1201" s="22"/>
      <c r="LP1201" s="22"/>
      <c r="LQ1201" s="22"/>
      <c r="LR1201" s="22"/>
      <c r="LS1201" s="22"/>
      <c r="LT1201" s="22"/>
      <c r="LU1201" s="22"/>
      <c r="LV1201" s="22"/>
      <c r="LW1201" s="22"/>
      <c r="LX1201" s="22"/>
      <c r="LY1201" s="22"/>
      <c r="LZ1201" s="22"/>
      <c r="MA1201" s="22"/>
      <c r="MB1201" s="22"/>
      <c r="MC1201" s="22"/>
      <c r="MD1201" s="22"/>
      <c r="ME1201" s="22"/>
      <c r="MF1201" s="22"/>
      <c r="MG1201" s="22"/>
      <c r="MH1201" s="22"/>
      <c r="MI1201" s="22"/>
      <c r="MJ1201" s="22"/>
      <c r="MK1201" s="22"/>
      <c r="ML1201" s="22"/>
      <c r="MM1201" s="22"/>
      <c r="MN1201" s="22"/>
      <c r="MO1201" s="22"/>
      <c r="MP1201" s="22"/>
      <c r="MQ1201" s="22"/>
      <c r="MR1201" s="22"/>
      <c r="MS1201" s="22"/>
      <c r="MT1201" s="22"/>
      <c r="MU1201" s="22"/>
      <c r="MV1201" s="22"/>
      <c r="MW1201" s="22"/>
      <c r="MX1201" s="22"/>
      <c r="MY1201" s="22"/>
      <c r="MZ1201" s="22"/>
      <c r="NA1201" s="22"/>
      <c r="NB1201" s="22"/>
      <c r="NC1201" s="22"/>
      <c r="ND1201" s="22"/>
      <c r="NE1201" s="22"/>
      <c r="NF1201" s="22"/>
      <c r="NG1201" s="22"/>
      <c r="NH1201" s="22"/>
      <c r="NI1201" s="22"/>
      <c r="NJ1201" s="22"/>
      <c r="NK1201" s="22"/>
      <c r="NL1201" s="22"/>
      <c r="NM1201" s="22"/>
      <c r="NN1201" s="22"/>
      <c r="NO1201" s="22"/>
      <c r="NP1201" s="22"/>
      <c r="NQ1201" s="22"/>
      <c r="NR1201" s="22"/>
      <c r="NS1201" s="22"/>
      <c r="NT1201" s="22"/>
      <c r="NU1201" s="22"/>
      <c r="NV1201" s="22"/>
      <c r="NW1201" s="22"/>
      <c r="NX1201" s="22"/>
      <c r="NY1201" s="22"/>
      <c r="NZ1201" s="22"/>
      <c r="OA1201" s="22"/>
      <c r="OB1201" s="22"/>
      <c r="OC1201" s="22"/>
      <c r="OD1201" s="22"/>
      <c r="OE1201" s="22"/>
      <c r="OF1201" s="22"/>
      <c r="OG1201" s="22"/>
      <c r="OH1201" s="22"/>
      <c r="OI1201" s="22"/>
      <c r="OJ1201" s="22"/>
      <c r="OK1201" s="22"/>
      <c r="OL1201" s="22"/>
      <c r="OM1201" s="22"/>
      <c r="ON1201" s="22"/>
      <c r="OO1201" s="22"/>
      <c r="OP1201" s="22"/>
      <c r="OQ1201" s="22"/>
      <c r="OR1201" s="22"/>
      <c r="OS1201" s="22"/>
      <c r="OT1201" s="22"/>
      <c r="OU1201" s="22"/>
      <c r="OV1201" s="22"/>
      <c r="OW1201" s="22"/>
      <c r="OX1201" s="22"/>
      <c r="OY1201" s="22"/>
      <c r="OZ1201" s="22"/>
      <c r="PA1201" s="22"/>
      <c r="PB1201" s="22"/>
      <c r="PC1201" s="22"/>
      <c r="PD1201" s="22"/>
      <c r="PE1201" s="22"/>
      <c r="PF1201" s="22"/>
      <c r="PG1201" s="22"/>
      <c r="PH1201" s="22"/>
      <c r="PI1201" s="22"/>
      <c r="PJ1201" s="22"/>
      <c r="PK1201" s="22"/>
      <c r="PL1201" s="22"/>
      <c r="PM1201" s="22"/>
      <c r="PN1201" s="22"/>
      <c r="PO1201" s="22"/>
      <c r="PP1201" s="22"/>
      <c r="PQ1201" s="22"/>
      <c r="PR1201" s="22"/>
      <c r="PS1201" s="22"/>
      <c r="PT1201" s="22"/>
      <c r="PU1201" s="22"/>
      <c r="PV1201" s="22"/>
      <c r="PW1201" s="22"/>
      <c r="PX1201" s="22"/>
      <c r="PY1201" s="22"/>
      <c r="PZ1201" s="22"/>
      <c r="QA1201" s="22"/>
      <c r="QB1201" s="22"/>
      <c r="QC1201" s="22"/>
      <c r="QD1201" s="22"/>
      <c r="QE1201" s="22"/>
      <c r="QF1201" s="22"/>
      <c r="QG1201" s="22"/>
      <c r="QH1201" s="22"/>
      <c r="QI1201" s="22"/>
      <c r="QJ1201" s="22"/>
      <c r="QK1201" s="22"/>
      <c r="QL1201" s="22"/>
      <c r="QM1201" s="22"/>
      <c r="QN1201" s="22"/>
      <c r="QO1201" s="22"/>
      <c r="QP1201" s="22"/>
      <c r="QQ1201" s="22"/>
      <c r="QR1201" s="22"/>
      <c r="QS1201" s="22"/>
      <c r="QT1201" s="22"/>
      <c r="QU1201" s="22"/>
      <c r="QV1201" s="22"/>
      <c r="QW1201" s="22"/>
      <c r="QX1201" s="22"/>
      <c r="QY1201" s="22"/>
      <c r="QZ1201" s="22"/>
      <c r="RA1201" s="22"/>
      <c r="RB1201" s="22"/>
      <c r="RC1201" s="22"/>
      <c r="RD1201" s="22"/>
      <c r="RE1201" s="22"/>
      <c r="RF1201" s="22"/>
      <c r="RG1201" s="22"/>
      <c r="RH1201" s="22"/>
      <c r="RI1201" s="22"/>
      <c r="RJ1201" s="22"/>
      <c r="RK1201" s="22"/>
      <c r="RL1201" s="22"/>
      <c r="RM1201" s="22"/>
      <c r="RN1201" s="22"/>
      <c r="RO1201" s="22"/>
      <c r="RP1201" s="22"/>
      <c r="RQ1201" s="22"/>
      <c r="RR1201" s="22"/>
      <c r="RS1201" s="22"/>
      <c r="RT1201" s="22"/>
      <c r="RU1201" s="22"/>
      <c r="RV1201" s="22"/>
      <c r="RW1201" s="22"/>
      <c r="RX1201" s="22"/>
      <c r="RY1201" s="22"/>
      <c r="RZ1201" s="22"/>
      <c r="SA1201" s="22"/>
      <c r="SB1201" s="22"/>
      <c r="SC1201" s="22"/>
      <c r="SD1201" s="22"/>
      <c r="SE1201" s="22"/>
      <c r="SF1201" s="22"/>
      <c r="SG1201" s="22"/>
      <c r="SH1201" s="22"/>
      <c r="SI1201" s="22"/>
      <c r="SJ1201" s="22"/>
      <c r="SK1201" s="22"/>
      <c r="SL1201" s="22"/>
      <c r="SM1201" s="22"/>
      <c r="SN1201" s="22"/>
      <c r="SO1201" s="22"/>
      <c r="SP1201" s="22"/>
      <c r="SQ1201" s="22"/>
      <c r="SR1201" s="22"/>
      <c r="SS1201" s="22"/>
      <c r="ST1201" s="22"/>
      <c r="SU1201" s="22"/>
      <c r="SV1201" s="22"/>
      <c r="SW1201" s="22"/>
      <c r="SX1201" s="22"/>
      <c r="SY1201" s="22"/>
      <c r="SZ1201" s="22"/>
      <c r="TA1201" s="22"/>
      <c r="TB1201" s="22"/>
      <c r="TC1201" s="22"/>
      <c r="TD1201" s="22"/>
      <c r="TE1201" s="22"/>
      <c r="TF1201" s="22"/>
      <c r="TG1201" s="22"/>
      <c r="TH1201" s="22"/>
      <c r="TI1201" s="22"/>
      <c r="TJ1201" s="22"/>
      <c r="TK1201" s="22"/>
      <c r="TL1201" s="22"/>
      <c r="TM1201" s="22"/>
      <c r="TN1201" s="22"/>
      <c r="TO1201" s="22"/>
      <c r="TP1201" s="22"/>
      <c r="TQ1201" s="22"/>
      <c r="TR1201" s="22"/>
      <c r="TS1201" s="22"/>
      <c r="TT1201" s="22"/>
      <c r="TU1201" s="22"/>
      <c r="TV1201" s="22"/>
      <c r="TW1201" s="22"/>
      <c r="TX1201" s="22"/>
      <c r="TY1201" s="22"/>
      <c r="TZ1201" s="22"/>
      <c r="UA1201" s="22"/>
      <c r="UB1201" s="22"/>
      <c r="UC1201" s="22"/>
      <c r="UD1201" s="22"/>
      <c r="UE1201" s="22"/>
      <c r="UF1201" s="22"/>
      <c r="UG1201" s="22"/>
      <c r="UH1201" s="22"/>
      <c r="UI1201" s="22"/>
      <c r="UJ1201" s="22"/>
      <c r="UK1201" s="22"/>
      <c r="UL1201" s="22"/>
      <c r="UM1201" s="22"/>
      <c r="UN1201" s="22"/>
      <c r="UO1201" s="22"/>
      <c r="UP1201" s="22"/>
      <c r="UQ1201" s="22"/>
      <c r="UR1201" s="22"/>
      <c r="US1201" s="22"/>
      <c r="UT1201" s="22"/>
      <c r="UU1201" s="22"/>
      <c r="UV1201" s="22"/>
      <c r="UW1201" s="22"/>
      <c r="UX1201" s="22"/>
      <c r="UY1201" s="22"/>
      <c r="UZ1201" s="22"/>
      <c r="VA1201" s="22"/>
      <c r="VB1201" s="22"/>
      <c r="VC1201" s="22"/>
      <c r="VD1201" s="22"/>
      <c r="VE1201" s="22"/>
      <c r="VF1201" s="22"/>
      <c r="VG1201" s="22"/>
      <c r="VH1201" s="22"/>
      <c r="VI1201" s="22"/>
      <c r="VJ1201" s="22"/>
      <c r="VK1201" s="22"/>
      <c r="VL1201" s="22"/>
      <c r="VM1201" s="22"/>
      <c r="VN1201" s="22"/>
      <c r="VO1201" s="22"/>
      <c r="VP1201" s="22"/>
      <c r="VQ1201" s="22"/>
      <c r="VR1201" s="22"/>
      <c r="VS1201" s="22"/>
      <c r="VT1201" s="22"/>
      <c r="VU1201" s="22"/>
      <c r="VV1201" s="22"/>
      <c r="VW1201" s="22"/>
      <c r="VX1201" s="22"/>
      <c r="VY1201" s="22"/>
      <c r="VZ1201" s="22"/>
      <c r="WA1201" s="22"/>
      <c r="WB1201" s="22"/>
      <c r="WC1201" s="22"/>
      <c r="WD1201" s="22"/>
      <c r="WE1201" s="22"/>
      <c r="WF1201" s="22"/>
      <c r="WG1201" s="22"/>
      <c r="WH1201" s="22"/>
      <c r="WI1201" s="22"/>
      <c r="WJ1201" s="22"/>
      <c r="WK1201" s="22"/>
      <c r="WL1201" s="22"/>
      <c r="WM1201" s="22"/>
      <c r="WN1201" s="22"/>
      <c r="WO1201" s="22"/>
      <c r="WP1201" s="22"/>
      <c r="WQ1201" s="22"/>
      <c r="WR1201" s="22"/>
      <c r="WS1201" s="22"/>
      <c r="WT1201" s="22"/>
      <c r="WU1201" s="22"/>
      <c r="WV1201" s="22"/>
      <c r="WW1201" s="22"/>
      <c r="WX1201" s="22"/>
      <c r="WY1201" s="22"/>
      <c r="WZ1201" s="22"/>
      <c r="XA1201" s="22"/>
      <c r="XB1201" s="22"/>
      <c r="XC1201" s="22"/>
      <c r="XD1201" s="22"/>
      <c r="XE1201" s="22"/>
      <c r="XF1201" s="22"/>
      <c r="XG1201" s="22"/>
      <c r="XH1201" s="22"/>
      <c r="XI1201" s="22"/>
      <c r="XJ1201" s="22"/>
      <c r="XK1201" s="22"/>
      <c r="XL1201" s="22"/>
      <c r="XM1201" s="22"/>
      <c r="XN1201" s="22"/>
      <c r="XO1201" s="22"/>
      <c r="XP1201" s="22"/>
      <c r="XQ1201" s="22"/>
      <c r="XR1201" s="22"/>
      <c r="XS1201" s="22"/>
      <c r="XT1201" s="22"/>
      <c r="XU1201" s="22"/>
      <c r="XV1201" s="22"/>
      <c r="XW1201" s="22"/>
      <c r="XX1201" s="22"/>
      <c r="XY1201" s="22"/>
      <c r="XZ1201" s="22"/>
      <c r="YA1201" s="22"/>
      <c r="YB1201" s="22"/>
      <c r="YC1201" s="22"/>
      <c r="YD1201" s="22"/>
      <c r="YE1201" s="22"/>
      <c r="YF1201" s="22"/>
      <c r="YG1201" s="22"/>
      <c r="YH1201" s="22"/>
      <c r="YI1201" s="22"/>
      <c r="YJ1201" s="22"/>
      <c r="YK1201" s="22"/>
      <c r="YL1201" s="22"/>
      <c r="YM1201" s="22"/>
      <c r="YN1201" s="22"/>
      <c r="YO1201" s="22"/>
      <c r="YP1201" s="22"/>
      <c r="YQ1201" s="22"/>
      <c r="YR1201" s="22"/>
      <c r="YS1201" s="22"/>
      <c r="YT1201" s="22"/>
      <c r="YU1201" s="22"/>
      <c r="YV1201" s="22"/>
      <c r="YW1201" s="22"/>
      <c r="YX1201" s="22"/>
      <c r="YY1201" s="22"/>
      <c r="YZ1201" s="22"/>
      <c r="ZA1201" s="22"/>
      <c r="ZB1201" s="22"/>
      <c r="ZC1201" s="22"/>
      <c r="ZD1201" s="22"/>
      <c r="ZE1201" s="22"/>
      <c r="ZF1201" s="22"/>
      <c r="ZG1201" s="22"/>
      <c r="ZH1201" s="22"/>
      <c r="ZI1201" s="22"/>
      <c r="ZJ1201" s="22"/>
      <c r="ZK1201" s="22"/>
      <c r="ZL1201" s="22"/>
      <c r="ZM1201" s="22"/>
      <c r="ZN1201" s="22"/>
      <c r="ZO1201" s="22"/>
      <c r="ZP1201" s="22"/>
      <c r="ZQ1201" s="22"/>
      <c r="ZR1201" s="22"/>
      <c r="ZS1201" s="22"/>
      <c r="ZT1201" s="22"/>
      <c r="ZU1201" s="22"/>
      <c r="ZV1201" s="22"/>
      <c r="ZW1201" s="22"/>
      <c r="ZX1201" s="22"/>
      <c r="ZY1201" s="22"/>
      <c r="ZZ1201" s="22"/>
      <c r="AAA1201" s="22"/>
      <c r="AAB1201" s="22"/>
      <c r="AAC1201" s="22"/>
      <c r="AAD1201" s="22"/>
      <c r="AAE1201" s="22"/>
      <c r="AAF1201" s="22"/>
      <c r="AAG1201" s="22"/>
      <c r="AAH1201" s="22"/>
      <c r="AAI1201" s="22"/>
      <c r="AAJ1201" s="22"/>
      <c r="AAK1201" s="22"/>
      <c r="AAL1201" s="22"/>
      <c r="AAM1201" s="22"/>
      <c r="AAN1201" s="22"/>
      <c r="AAO1201" s="22"/>
      <c r="AAP1201" s="22"/>
      <c r="AAQ1201" s="22"/>
      <c r="AAR1201" s="22"/>
      <c r="AAS1201" s="22"/>
      <c r="AAT1201" s="22"/>
      <c r="AAU1201" s="22"/>
      <c r="AAV1201" s="22"/>
      <c r="AAW1201" s="22"/>
      <c r="AAX1201" s="22"/>
      <c r="AAY1201" s="22"/>
      <c r="AAZ1201" s="22"/>
      <c r="ABA1201" s="22"/>
      <c r="ABB1201" s="22"/>
      <c r="ABC1201" s="22"/>
      <c r="ABD1201" s="22"/>
      <c r="ABE1201" s="22"/>
      <c r="ABF1201" s="22"/>
      <c r="ABG1201" s="22"/>
      <c r="ABH1201" s="22"/>
      <c r="ABI1201" s="22"/>
      <c r="ABJ1201" s="22"/>
      <c r="ABK1201" s="22"/>
      <c r="ABL1201" s="22"/>
      <c r="ABM1201" s="22"/>
      <c r="ABN1201" s="22"/>
      <c r="ABO1201" s="22"/>
      <c r="ABP1201" s="22"/>
      <c r="ABQ1201" s="22"/>
      <c r="ABR1201" s="22"/>
      <c r="ABS1201" s="22"/>
      <c r="ABT1201" s="22"/>
      <c r="ABU1201" s="22"/>
      <c r="ABV1201" s="22"/>
      <c r="ABW1201" s="22"/>
      <c r="ABX1201" s="22"/>
      <c r="ABY1201" s="22"/>
      <c r="ABZ1201" s="22"/>
      <c r="ACA1201" s="22"/>
      <c r="ACB1201" s="22"/>
      <c r="ACC1201" s="22"/>
      <c r="ACD1201" s="22"/>
      <c r="ACE1201" s="22"/>
      <c r="ACF1201" s="22"/>
      <c r="ACG1201" s="22"/>
      <c r="ACH1201" s="22"/>
      <c r="ACI1201" s="22"/>
      <c r="ACJ1201" s="22"/>
      <c r="ACK1201" s="22"/>
      <c r="ACL1201" s="22"/>
      <c r="ACM1201" s="22"/>
      <c r="ACN1201" s="22"/>
      <c r="ACO1201" s="22"/>
      <c r="ACP1201" s="22"/>
      <c r="ACQ1201" s="22"/>
      <c r="ACR1201" s="22"/>
      <c r="ACS1201" s="22"/>
      <c r="ACT1201" s="22"/>
      <c r="ACU1201" s="22"/>
      <c r="ACV1201" s="22"/>
      <c r="ACW1201" s="22"/>
      <c r="ACX1201" s="22"/>
      <c r="ACY1201" s="22"/>
      <c r="ACZ1201" s="22"/>
      <c r="ADA1201" s="22"/>
      <c r="ADB1201" s="22"/>
      <c r="ADC1201" s="22"/>
      <c r="ADD1201" s="22"/>
      <c r="ADE1201" s="22"/>
      <c r="ADF1201" s="22"/>
      <c r="ADG1201" s="22"/>
      <c r="ADH1201" s="22"/>
      <c r="ADI1201" s="22"/>
      <c r="ADJ1201" s="22"/>
      <c r="ADK1201" s="22"/>
      <c r="ADL1201" s="22"/>
      <c r="ADM1201" s="22"/>
      <c r="ADN1201" s="22"/>
      <c r="ADO1201" s="22"/>
      <c r="ADP1201" s="22"/>
      <c r="ADQ1201" s="22"/>
      <c r="ADR1201" s="22"/>
      <c r="ADS1201" s="22"/>
      <c r="ADT1201" s="22"/>
      <c r="ADU1201" s="22"/>
      <c r="ADV1201" s="22"/>
      <c r="ADW1201" s="22"/>
      <c r="ADX1201" s="22"/>
      <c r="ADY1201" s="22"/>
      <c r="ADZ1201" s="22"/>
      <c r="AEA1201" s="22"/>
      <c r="AEB1201" s="22"/>
      <c r="AEC1201" s="22"/>
      <c r="AED1201" s="22"/>
      <c r="AEE1201" s="22"/>
      <c r="AEF1201" s="22"/>
      <c r="AEG1201" s="22"/>
      <c r="AEH1201" s="22"/>
      <c r="AEI1201" s="22"/>
      <c r="AEJ1201" s="22"/>
      <c r="AEK1201" s="22"/>
      <c r="AEL1201" s="22"/>
      <c r="AEM1201" s="22"/>
      <c r="AEN1201" s="22"/>
      <c r="AEO1201" s="22"/>
      <c r="AEP1201" s="22"/>
      <c r="AEQ1201" s="22"/>
      <c r="AER1201" s="22"/>
      <c r="AES1201" s="22"/>
      <c r="AET1201" s="22"/>
      <c r="AEU1201" s="22"/>
      <c r="AEV1201" s="22"/>
      <c r="AEW1201" s="22"/>
      <c r="AEX1201" s="22"/>
      <c r="AEY1201" s="22"/>
      <c r="AEZ1201" s="22"/>
      <c r="AFA1201" s="22"/>
      <c r="AFB1201" s="22"/>
      <c r="AFC1201" s="22"/>
      <c r="AFD1201" s="22"/>
      <c r="AFE1201" s="22"/>
      <c r="AFF1201" s="22"/>
      <c r="AFG1201" s="22"/>
      <c r="AFH1201" s="22"/>
      <c r="AFI1201" s="22"/>
      <c r="AFJ1201" s="22"/>
      <c r="AFK1201" s="22"/>
      <c r="AFL1201" s="22"/>
      <c r="AFM1201" s="22"/>
      <c r="AFN1201" s="22"/>
      <c r="AFO1201" s="22"/>
      <c r="AFP1201" s="22"/>
      <c r="AFQ1201" s="22"/>
      <c r="AFR1201" s="22"/>
      <c r="AFS1201" s="22"/>
      <c r="AFT1201" s="22"/>
      <c r="AFU1201" s="22"/>
      <c r="AFV1201" s="22"/>
      <c r="AFW1201" s="22"/>
      <c r="AFX1201" s="22"/>
      <c r="AFY1201" s="22"/>
      <c r="AFZ1201" s="22"/>
      <c r="AGA1201" s="22"/>
      <c r="AGB1201" s="22"/>
      <c r="AGC1201" s="22"/>
      <c r="AGD1201" s="22"/>
      <c r="AGE1201" s="22"/>
      <c r="AGF1201" s="22"/>
      <c r="AGG1201" s="22"/>
      <c r="AGH1201" s="22"/>
      <c r="AGI1201" s="22"/>
      <c r="AGJ1201" s="22"/>
      <c r="AGK1201" s="22"/>
      <c r="AGL1201" s="22"/>
      <c r="AGM1201" s="22"/>
      <c r="AGN1201" s="22"/>
      <c r="AGO1201" s="22"/>
      <c r="AGP1201" s="22"/>
      <c r="AGQ1201" s="22"/>
      <c r="AGR1201" s="22"/>
      <c r="AGS1201" s="22"/>
      <c r="AGT1201" s="22"/>
      <c r="AGU1201" s="22"/>
      <c r="AGV1201" s="22"/>
      <c r="AGW1201" s="22"/>
      <c r="AGX1201" s="22"/>
      <c r="AGY1201" s="22"/>
      <c r="AGZ1201" s="22"/>
      <c r="AHA1201" s="22"/>
      <c r="AHB1201" s="22"/>
      <c r="AHC1201" s="22"/>
      <c r="AHD1201" s="22"/>
      <c r="AHE1201" s="22"/>
      <c r="AHF1201" s="22"/>
      <c r="AHG1201" s="22"/>
      <c r="AHH1201" s="22"/>
      <c r="AHI1201" s="22"/>
      <c r="AHJ1201" s="22"/>
      <c r="AHK1201" s="22"/>
      <c r="AHL1201" s="22"/>
      <c r="AHM1201" s="22"/>
      <c r="AHN1201" s="22"/>
      <c r="AHO1201" s="22"/>
      <c r="AHP1201" s="22"/>
      <c r="AHQ1201" s="22"/>
      <c r="AHR1201" s="22"/>
      <c r="AHS1201" s="22"/>
      <c r="AHT1201" s="22"/>
      <c r="AHU1201" s="22"/>
      <c r="AHV1201" s="22"/>
      <c r="AHW1201" s="22"/>
      <c r="AHX1201" s="22"/>
      <c r="AHY1201" s="22"/>
      <c r="AHZ1201" s="22"/>
      <c r="AIA1201" s="22"/>
      <c r="AIB1201" s="22"/>
      <c r="AIC1201" s="22"/>
      <c r="AID1201" s="22"/>
      <c r="AIE1201" s="22"/>
      <c r="AIF1201" s="22"/>
      <c r="AIG1201" s="22"/>
      <c r="AIH1201" s="22"/>
      <c r="AII1201" s="22"/>
      <c r="AIJ1201" s="22"/>
      <c r="AIK1201" s="22"/>
      <c r="AIL1201" s="22"/>
      <c r="AIM1201" s="22"/>
      <c r="AIN1201" s="22"/>
      <c r="AIO1201" s="22"/>
      <c r="AIP1201" s="22"/>
      <c r="AIQ1201" s="22"/>
      <c r="AIR1201" s="22"/>
      <c r="AIS1201" s="22"/>
      <c r="AIT1201" s="22"/>
      <c r="AIU1201" s="22"/>
      <c r="AIV1201" s="22"/>
      <c r="AIW1201" s="22"/>
      <c r="AIX1201" s="22"/>
      <c r="AIY1201" s="22"/>
      <c r="AIZ1201" s="22"/>
      <c r="AJA1201" s="22"/>
      <c r="AJB1201" s="22"/>
      <c r="AJC1201" s="22"/>
      <c r="AJD1201" s="22"/>
      <c r="AJE1201" s="22"/>
      <c r="AJF1201" s="22"/>
      <c r="AJG1201" s="22"/>
      <c r="AJH1201" s="22"/>
      <c r="AJI1201" s="22"/>
      <c r="AJJ1201" s="22"/>
      <c r="AJK1201" s="22"/>
      <c r="AJL1201" s="22"/>
      <c r="AJM1201" s="22"/>
      <c r="AJN1201" s="22"/>
      <c r="AJO1201" s="22"/>
      <c r="AJP1201" s="22"/>
      <c r="AJQ1201" s="22"/>
      <c r="AJR1201" s="22"/>
      <c r="AJS1201" s="22"/>
      <c r="AJT1201" s="22"/>
      <c r="AJU1201" s="22"/>
      <c r="AJV1201" s="22"/>
      <c r="AJW1201" s="22"/>
      <c r="AJX1201" s="22"/>
      <c r="AJY1201" s="22"/>
      <c r="AJZ1201" s="22"/>
      <c r="AKA1201" s="22"/>
      <c r="AKB1201" s="22"/>
      <c r="AKC1201" s="22"/>
      <c r="AKD1201" s="22"/>
      <c r="AKE1201" s="22"/>
      <c r="AKF1201" s="22"/>
      <c r="AKG1201" s="22"/>
      <c r="AKH1201" s="22"/>
      <c r="AKI1201" s="22"/>
      <c r="AKJ1201" s="22"/>
      <c r="AKK1201" s="22"/>
      <c r="AKL1201" s="22"/>
      <c r="AKM1201" s="22"/>
      <c r="AKN1201" s="22"/>
      <c r="AKO1201" s="22"/>
      <c r="AKP1201" s="22"/>
      <c r="AKQ1201" s="22"/>
      <c r="AKR1201" s="22"/>
      <c r="AKS1201" s="22"/>
      <c r="AKT1201" s="22"/>
      <c r="AKU1201" s="22"/>
      <c r="AKV1201" s="22"/>
      <c r="AKW1201" s="22"/>
      <c r="AKX1201" s="22"/>
      <c r="AKY1201" s="22"/>
      <c r="AKZ1201" s="22"/>
      <c r="ALA1201" s="22"/>
      <c r="ALB1201" s="22"/>
      <c r="ALC1201" s="22"/>
      <c r="ALD1201" s="22"/>
      <c r="ALE1201" s="22"/>
      <c r="ALF1201" s="22"/>
      <c r="ALG1201" s="22"/>
      <c r="ALH1201" s="22"/>
      <c r="ALI1201" s="22"/>
      <c r="ALJ1201" s="22"/>
      <c r="ALK1201" s="22"/>
      <c r="ALL1201" s="22"/>
      <c r="ALM1201" s="22"/>
      <c r="ALN1201" s="22"/>
      <c r="ALO1201" s="22"/>
      <c r="ALP1201" s="22"/>
      <c r="ALQ1201" s="22"/>
      <c r="ALR1201" s="22"/>
      <c r="ALS1201" s="22"/>
      <c r="ALT1201" s="22"/>
      <c r="ALU1201" s="22"/>
      <c r="ALV1201" s="22"/>
      <c r="ALW1201" s="22"/>
      <c r="ALX1201" s="22"/>
      <c r="ALY1201" s="22"/>
      <c r="ALZ1201" s="22"/>
      <c r="AMA1201" s="22"/>
      <c r="AMB1201" s="22"/>
      <c r="AMC1201" s="22"/>
      <c r="AMD1201" s="22"/>
      <c r="AME1201" s="22"/>
      <c r="AMF1201" s="22"/>
      <c r="AMG1201" s="22"/>
      <c r="AMH1201" s="22"/>
      <c r="AMI1201" s="22"/>
      <c r="AMJ1201" s="22"/>
      <c r="AMK1201" s="22"/>
      <c r="AML1201" s="22"/>
      <c r="AMM1201" s="22"/>
      <c r="AMN1201" s="22"/>
      <c r="AMO1201" s="22"/>
      <c r="AMP1201" s="22"/>
      <c r="AMQ1201" s="22"/>
      <c r="AMR1201" s="22"/>
      <c r="AMS1201" s="22"/>
      <c r="AMT1201" s="22"/>
      <c r="AMU1201" s="22"/>
      <c r="AMV1201" s="22"/>
      <c r="AMW1201" s="22"/>
      <c r="AMX1201" s="22"/>
      <c r="AMY1201" s="22"/>
      <c r="AMZ1201" s="22"/>
      <c r="ANA1201" s="22"/>
      <c r="ANB1201" s="22"/>
      <c r="ANC1201" s="22"/>
      <c r="AND1201" s="22"/>
      <c r="ANE1201" s="22"/>
      <c r="ANF1201" s="22"/>
      <c r="ANG1201" s="22"/>
      <c r="ANH1201" s="22"/>
      <c r="ANI1201" s="22"/>
      <c r="ANJ1201" s="22"/>
      <c r="ANK1201" s="22"/>
      <c r="ANL1201" s="22"/>
      <c r="ANM1201" s="22"/>
      <c r="ANN1201" s="22"/>
      <c r="ANO1201" s="22"/>
      <c r="ANP1201" s="22"/>
      <c r="ANQ1201" s="22"/>
      <c r="ANR1201" s="22"/>
      <c r="ANS1201" s="22"/>
      <c r="ANT1201" s="22"/>
      <c r="ANU1201" s="22"/>
      <c r="ANV1201" s="22"/>
      <c r="ANW1201" s="22"/>
      <c r="ANX1201" s="22"/>
      <c r="ANY1201" s="22"/>
      <c r="ANZ1201" s="22"/>
      <c r="AOA1201" s="22"/>
      <c r="AOB1201" s="22"/>
      <c r="AOC1201" s="22"/>
      <c r="AOD1201" s="22"/>
      <c r="AOE1201" s="22"/>
      <c r="AOF1201" s="22"/>
      <c r="AOG1201" s="22"/>
      <c r="AOH1201" s="22"/>
      <c r="AOI1201" s="22"/>
      <c r="AOJ1201" s="22"/>
      <c r="AOK1201" s="22"/>
      <c r="AOL1201" s="22"/>
      <c r="AOM1201" s="22"/>
      <c r="AON1201" s="22"/>
      <c r="AOO1201" s="22"/>
      <c r="AOP1201" s="22"/>
      <c r="AOQ1201" s="22"/>
      <c r="AOR1201" s="22"/>
      <c r="AOS1201" s="22"/>
      <c r="AOT1201" s="22"/>
      <c r="AOU1201" s="22"/>
      <c r="AOV1201" s="22"/>
      <c r="AOW1201" s="22"/>
      <c r="AOX1201" s="22"/>
      <c r="AOY1201" s="22"/>
      <c r="AOZ1201" s="22"/>
      <c r="APA1201" s="22"/>
      <c r="APB1201" s="22"/>
      <c r="APC1201" s="22"/>
      <c r="APD1201" s="22"/>
      <c r="APE1201" s="22"/>
      <c r="APF1201" s="22"/>
      <c r="APG1201" s="22"/>
      <c r="APH1201" s="22"/>
      <c r="API1201" s="22"/>
      <c r="APJ1201" s="22"/>
      <c r="APK1201" s="22"/>
      <c r="APL1201" s="22"/>
      <c r="APM1201" s="22"/>
      <c r="APN1201" s="22"/>
      <c r="APO1201" s="22"/>
      <c r="APP1201" s="22"/>
      <c r="APQ1201" s="22"/>
      <c r="APR1201" s="22"/>
      <c r="APS1201" s="22"/>
      <c r="APT1201" s="22"/>
      <c r="APU1201" s="22"/>
      <c r="APV1201" s="22"/>
      <c r="APW1201" s="22"/>
      <c r="APX1201" s="22"/>
      <c r="APY1201" s="22"/>
      <c r="APZ1201" s="22"/>
      <c r="AQA1201" s="22"/>
      <c r="AQB1201" s="22"/>
      <c r="AQC1201" s="22"/>
      <c r="AQD1201" s="22"/>
      <c r="AQE1201" s="22"/>
      <c r="AQF1201" s="22"/>
      <c r="AQG1201" s="22"/>
      <c r="AQH1201" s="22"/>
      <c r="AQI1201" s="22"/>
      <c r="AQJ1201" s="22"/>
      <c r="AQK1201" s="22"/>
      <c r="AQL1201" s="22"/>
      <c r="AQM1201" s="22"/>
      <c r="AQN1201" s="22"/>
      <c r="AQO1201" s="22"/>
      <c r="AQP1201" s="22"/>
      <c r="AQQ1201" s="22"/>
      <c r="AQR1201" s="22"/>
      <c r="AQS1201" s="22"/>
      <c r="AQT1201" s="22"/>
      <c r="AQU1201" s="22"/>
      <c r="AQV1201" s="22"/>
      <c r="AQW1201" s="22"/>
      <c r="AQX1201" s="22"/>
      <c r="AQY1201" s="22"/>
      <c r="AQZ1201" s="22"/>
      <c r="ARA1201" s="22"/>
      <c r="ARB1201" s="22"/>
      <c r="ARC1201" s="22"/>
      <c r="ARD1201" s="22"/>
      <c r="ARE1201" s="22"/>
      <c r="ARF1201" s="22"/>
      <c r="ARG1201" s="22"/>
      <c r="ARH1201" s="22"/>
      <c r="ARI1201" s="22"/>
      <c r="ARJ1201" s="22"/>
      <c r="ARK1201" s="22"/>
      <c r="ARL1201" s="22"/>
      <c r="ARM1201" s="22"/>
      <c r="ARN1201" s="22"/>
      <c r="ARO1201" s="22"/>
      <c r="ARP1201" s="22"/>
      <c r="ARQ1201" s="22"/>
      <c r="ARR1201" s="22"/>
      <c r="ARS1201" s="22"/>
      <c r="ART1201" s="22"/>
      <c r="ARU1201" s="22"/>
      <c r="ARV1201" s="22"/>
      <c r="ARW1201" s="22"/>
      <c r="ARX1201" s="22"/>
      <c r="ARY1201" s="22"/>
      <c r="ARZ1201" s="22"/>
      <c r="ASA1201" s="22"/>
      <c r="ASB1201" s="22"/>
      <c r="ASC1201" s="22"/>
      <c r="ASD1201" s="22"/>
      <c r="ASE1201" s="22"/>
      <c r="ASF1201" s="22"/>
      <c r="ASG1201" s="22"/>
      <c r="ASH1201" s="22"/>
      <c r="ASI1201" s="22"/>
      <c r="ASJ1201" s="22"/>
      <c r="ASK1201" s="22"/>
      <c r="ASL1201" s="22"/>
      <c r="ASM1201" s="22"/>
      <c r="ASN1201" s="22"/>
      <c r="ASO1201" s="22"/>
      <c r="ASP1201" s="22"/>
      <c r="ASQ1201" s="22"/>
      <c r="ASR1201" s="22"/>
      <c r="ASS1201" s="22"/>
      <c r="AST1201" s="22"/>
      <c r="ASU1201" s="22"/>
      <c r="ASV1201" s="22"/>
      <c r="ASW1201" s="22"/>
      <c r="ASX1201" s="22"/>
      <c r="ASY1201" s="22"/>
      <c r="ASZ1201" s="22"/>
      <c r="ATA1201" s="22"/>
      <c r="ATB1201" s="22"/>
      <c r="ATC1201" s="22"/>
      <c r="ATD1201" s="22"/>
      <c r="ATE1201" s="22"/>
      <c r="ATF1201" s="22"/>
      <c r="ATG1201" s="22"/>
      <c r="ATH1201" s="22"/>
      <c r="ATI1201" s="22"/>
      <c r="ATJ1201" s="22"/>
      <c r="ATK1201" s="22"/>
      <c r="ATL1201" s="22"/>
      <c r="ATM1201" s="22"/>
      <c r="ATN1201" s="22"/>
      <c r="ATO1201" s="22"/>
      <c r="ATP1201" s="22"/>
      <c r="ATQ1201" s="22"/>
      <c r="ATR1201" s="22"/>
      <c r="ATS1201" s="22"/>
      <c r="ATT1201" s="22"/>
      <c r="ATU1201" s="22"/>
      <c r="ATV1201" s="22"/>
      <c r="ATW1201" s="22"/>
      <c r="ATX1201" s="22"/>
      <c r="ATY1201" s="22"/>
      <c r="ATZ1201" s="22"/>
      <c r="AUA1201" s="22"/>
      <c r="AUB1201" s="22"/>
      <c r="AUC1201" s="22"/>
      <c r="AUD1201" s="22"/>
      <c r="AUE1201" s="22"/>
      <c r="AUF1201" s="22"/>
      <c r="AUG1201" s="22"/>
      <c r="AUH1201" s="22"/>
      <c r="AUI1201" s="22"/>
      <c r="AUJ1201" s="22"/>
      <c r="AUK1201" s="22"/>
      <c r="AUL1201" s="22"/>
      <c r="AUM1201" s="22"/>
      <c r="AUN1201" s="22"/>
      <c r="AUO1201" s="22"/>
      <c r="AUP1201" s="22"/>
      <c r="AUQ1201" s="22"/>
      <c r="AUR1201" s="22"/>
      <c r="AUS1201" s="22"/>
      <c r="AUT1201" s="22"/>
      <c r="AUU1201" s="22"/>
      <c r="AUV1201" s="22"/>
      <c r="AUW1201" s="22"/>
      <c r="AUX1201" s="22"/>
      <c r="AUY1201" s="22"/>
      <c r="AUZ1201" s="22"/>
      <c r="AVA1201" s="22"/>
      <c r="AVB1201" s="22"/>
      <c r="AVC1201" s="22"/>
      <c r="AVD1201" s="22"/>
      <c r="AVE1201" s="22"/>
      <c r="AVF1201" s="22"/>
      <c r="AVG1201" s="22"/>
      <c r="AVH1201" s="22"/>
      <c r="AVI1201" s="22"/>
      <c r="AVJ1201" s="22"/>
      <c r="AVK1201" s="22"/>
      <c r="AVL1201" s="22"/>
      <c r="AVM1201" s="22"/>
      <c r="AVN1201" s="22"/>
      <c r="AVO1201" s="22"/>
      <c r="AVP1201" s="22"/>
      <c r="AVQ1201" s="22"/>
      <c r="AVR1201" s="22"/>
      <c r="AVS1201" s="22"/>
      <c r="AVT1201" s="22"/>
      <c r="AVU1201" s="22"/>
      <c r="AVV1201" s="22"/>
      <c r="AVW1201" s="22"/>
      <c r="AVX1201" s="22"/>
      <c r="AVY1201" s="22"/>
      <c r="AVZ1201" s="22"/>
      <c r="AWA1201" s="22"/>
      <c r="AWB1201" s="22"/>
      <c r="AWC1201" s="22"/>
      <c r="AWD1201" s="22"/>
      <c r="AWE1201" s="22"/>
      <c r="AWF1201" s="22"/>
      <c r="AWG1201" s="22"/>
      <c r="AWH1201" s="22"/>
      <c r="AWI1201" s="22"/>
      <c r="AWJ1201" s="22"/>
      <c r="AWK1201" s="22"/>
      <c r="AWL1201" s="22"/>
      <c r="AWM1201" s="22"/>
      <c r="AWN1201" s="22"/>
      <c r="AWO1201" s="22"/>
      <c r="AWP1201" s="22"/>
      <c r="AWQ1201" s="22"/>
      <c r="AWR1201" s="22"/>
      <c r="AWS1201" s="22"/>
      <c r="AWT1201" s="22"/>
      <c r="AWU1201" s="22"/>
      <c r="AWV1201" s="22"/>
      <c r="AWW1201" s="22"/>
      <c r="AWX1201" s="22"/>
      <c r="AWY1201" s="22"/>
      <c r="AWZ1201" s="22"/>
      <c r="AXA1201" s="22"/>
      <c r="AXB1201" s="22"/>
      <c r="AXC1201" s="22"/>
      <c r="AXD1201" s="22"/>
      <c r="AXE1201" s="22"/>
      <c r="AXF1201" s="22"/>
      <c r="AXG1201" s="22"/>
      <c r="AXH1201" s="22"/>
      <c r="AXI1201" s="22"/>
      <c r="AXJ1201" s="22"/>
      <c r="AXK1201" s="22"/>
      <c r="AXL1201" s="22"/>
      <c r="AXM1201" s="22"/>
      <c r="AXN1201" s="22"/>
      <c r="AXO1201" s="22"/>
      <c r="AXP1201" s="22"/>
      <c r="AXQ1201" s="22"/>
      <c r="AXR1201" s="22"/>
      <c r="AXS1201" s="22"/>
      <c r="AXT1201" s="22"/>
      <c r="AXU1201" s="22"/>
      <c r="AXV1201" s="22"/>
      <c r="AXW1201" s="22"/>
      <c r="AXX1201" s="22"/>
      <c r="AXY1201" s="22"/>
      <c r="AXZ1201" s="22"/>
      <c r="AYA1201" s="22"/>
      <c r="AYB1201" s="22"/>
      <c r="AYC1201" s="22"/>
      <c r="AYD1201" s="22"/>
      <c r="AYE1201" s="22"/>
      <c r="AYF1201" s="22"/>
      <c r="AYG1201" s="22"/>
      <c r="AYH1201" s="22"/>
      <c r="AYI1201" s="22"/>
      <c r="AYJ1201" s="22"/>
      <c r="AYK1201" s="22"/>
      <c r="AYL1201" s="22"/>
      <c r="AYM1201" s="22"/>
      <c r="AYN1201" s="22"/>
      <c r="AYO1201" s="22"/>
      <c r="AYP1201" s="22"/>
      <c r="AYQ1201" s="22"/>
      <c r="AYR1201" s="22"/>
      <c r="AYS1201" s="22"/>
      <c r="AYT1201" s="22"/>
      <c r="AYU1201" s="22"/>
      <c r="AYV1201" s="22"/>
      <c r="AYW1201" s="22"/>
      <c r="AYX1201" s="22"/>
      <c r="AYY1201" s="22"/>
      <c r="AYZ1201" s="22"/>
      <c r="AZA1201" s="22"/>
      <c r="AZB1201" s="22"/>
      <c r="AZC1201" s="22"/>
      <c r="AZD1201" s="22"/>
      <c r="AZE1201" s="22"/>
      <c r="AZF1201" s="22"/>
      <c r="AZG1201" s="22"/>
      <c r="AZH1201" s="22"/>
      <c r="AZI1201" s="22"/>
      <c r="AZJ1201" s="22"/>
      <c r="AZK1201" s="22"/>
      <c r="AZL1201" s="22"/>
      <c r="AZM1201" s="22"/>
      <c r="AZN1201" s="22"/>
      <c r="AZO1201" s="22"/>
      <c r="AZP1201" s="22"/>
      <c r="AZQ1201" s="22"/>
      <c r="AZR1201" s="22"/>
      <c r="AZS1201" s="22"/>
      <c r="AZT1201" s="22"/>
      <c r="AZU1201" s="22"/>
      <c r="AZV1201" s="22"/>
      <c r="AZW1201" s="22"/>
      <c r="AZX1201" s="22"/>
      <c r="AZY1201" s="22"/>
      <c r="AZZ1201" s="22"/>
      <c r="BAA1201" s="22"/>
      <c r="BAB1201" s="22"/>
      <c r="BAC1201" s="22"/>
      <c r="BAD1201" s="22"/>
      <c r="BAE1201" s="22"/>
      <c r="BAF1201" s="22"/>
      <c r="BAG1201" s="22"/>
      <c r="BAH1201" s="22"/>
      <c r="BAI1201" s="22"/>
      <c r="BAJ1201" s="22"/>
      <c r="BAK1201" s="22"/>
      <c r="BAL1201" s="22"/>
      <c r="BAM1201" s="22"/>
      <c r="BAN1201" s="22"/>
      <c r="BAO1201" s="22"/>
      <c r="BAP1201" s="22"/>
      <c r="BAQ1201" s="22"/>
      <c r="BAR1201" s="22"/>
      <c r="BAS1201" s="22"/>
      <c r="BAT1201" s="22"/>
      <c r="BAU1201" s="22"/>
      <c r="BAV1201" s="22"/>
      <c r="BAW1201" s="22"/>
      <c r="BAX1201" s="22"/>
      <c r="BAY1201" s="22"/>
      <c r="BAZ1201" s="22"/>
      <c r="BBA1201" s="22"/>
      <c r="BBB1201" s="22"/>
      <c r="BBC1201" s="22"/>
      <c r="BBD1201" s="22"/>
      <c r="BBE1201" s="22"/>
      <c r="BBF1201" s="22"/>
      <c r="BBG1201" s="22"/>
      <c r="BBH1201" s="22"/>
      <c r="BBI1201" s="22"/>
      <c r="BBJ1201" s="22"/>
      <c r="BBK1201" s="22"/>
      <c r="BBL1201" s="22"/>
      <c r="BBM1201" s="22"/>
      <c r="BBN1201" s="22"/>
      <c r="BBO1201" s="22"/>
      <c r="BBP1201" s="22"/>
      <c r="BBQ1201" s="22"/>
      <c r="BBR1201" s="22"/>
      <c r="BBS1201" s="22"/>
      <c r="BBT1201" s="22"/>
      <c r="BBU1201" s="22"/>
      <c r="BBV1201" s="22"/>
      <c r="BBW1201" s="22"/>
      <c r="BBX1201" s="22"/>
      <c r="BBY1201" s="22"/>
      <c r="BBZ1201" s="22"/>
      <c r="BCA1201" s="22"/>
      <c r="BCB1201" s="22"/>
      <c r="BCC1201" s="22"/>
      <c r="BCD1201" s="22"/>
      <c r="BCE1201" s="22"/>
      <c r="BCF1201" s="22"/>
      <c r="BCG1201" s="22"/>
      <c r="BCH1201" s="22"/>
      <c r="BCI1201" s="22"/>
      <c r="BCJ1201" s="22"/>
      <c r="BCK1201" s="22"/>
      <c r="BCL1201" s="22"/>
      <c r="BCM1201" s="22"/>
      <c r="BCN1201" s="22"/>
      <c r="BCO1201" s="22"/>
      <c r="BCP1201" s="22"/>
      <c r="BCQ1201" s="22"/>
      <c r="BCR1201" s="22"/>
      <c r="BCS1201" s="22"/>
      <c r="BCT1201" s="22"/>
      <c r="BCU1201" s="22"/>
      <c r="BCV1201" s="22"/>
      <c r="BCW1201" s="22"/>
      <c r="BCX1201" s="22"/>
      <c r="BCY1201" s="22"/>
      <c r="BCZ1201" s="22"/>
      <c r="BDA1201" s="22"/>
      <c r="BDB1201" s="22"/>
      <c r="BDC1201" s="22"/>
      <c r="BDD1201" s="22"/>
      <c r="BDE1201" s="22"/>
      <c r="BDF1201" s="22"/>
      <c r="BDG1201" s="22"/>
      <c r="BDH1201" s="22"/>
      <c r="BDI1201" s="22"/>
      <c r="BDJ1201" s="22"/>
      <c r="BDK1201" s="22"/>
      <c r="BDL1201" s="22"/>
      <c r="BDM1201" s="22"/>
      <c r="BDN1201" s="22"/>
      <c r="BDO1201" s="22"/>
      <c r="BDP1201" s="22"/>
      <c r="BDQ1201" s="22"/>
      <c r="BDR1201" s="22"/>
      <c r="BDS1201" s="22"/>
      <c r="BDT1201" s="22"/>
      <c r="BDU1201" s="22"/>
      <c r="BDV1201" s="22"/>
      <c r="BDW1201" s="22"/>
      <c r="BDX1201" s="22"/>
      <c r="BDY1201" s="22"/>
      <c r="BDZ1201" s="22"/>
      <c r="BEA1201" s="22"/>
      <c r="BEB1201" s="22"/>
      <c r="BEC1201" s="22"/>
      <c r="BED1201" s="22"/>
      <c r="BEE1201" s="22"/>
      <c r="BEF1201" s="22"/>
      <c r="BEG1201" s="22"/>
      <c r="BEH1201" s="22"/>
      <c r="BEI1201" s="22"/>
      <c r="BEJ1201" s="22"/>
      <c r="BEK1201" s="22"/>
      <c r="BEL1201" s="22"/>
      <c r="BEM1201" s="22"/>
      <c r="BEN1201" s="22"/>
      <c r="BEO1201" s="22"/>
      <c r="BEP1201" s="22"/>
      <c r="BEQ1201" s="22"/>
      <c r="BER1201" s="22"/>
      <c r="BES1201" s="22"/>
      <c r="BET1201" s="22"/>
      <c r="BEU1201" s="22"/>
      <c r="BEV1201" s="22"/>
      <c r="BEW1201" s="22"/>
      <c r="BEX1201" s="22"/>
      <c r="BEY1201" s="22"/>
      <c r="BEZ1201" s="22"/>
      <c r="BFA1201" s="22"/>
      <c r="BFB1201" s="22"/>
      <c r="BFC1201" s="22"/>
      <c r="BFD1201" s="22"/>
      <c r="BFE1201" s="22"/>
      <c r="BFF1201" s="22"/>
      <c r="BFG1201" s="22"/>
      <c r="BFH1201" s="22"/>
      <c r="BFI1201" s="22"/>
      <c r="BFJ1201" s="22"/>
      <c r="BFK1201" s="22"/>
      <c r="BFL1201" s="22"/>
      <c r="BFM1201" s="22"/>
      <c r="BFN1201" s="22"/>
      <c r="BFO1201" s="22"/>
      <c r="BFP1201" s="22"/>
      <c r="BFQ1201" s="22"/>
      <c r="BFR1201" s="22"/>
      <c r="BFS1201" s="22"/>
      <c r="BFT1201" s="22"/>
      <c r="BFU1201" s="22"/>
      <c r="BFV1201" s="22"/>
      <c r="BFW1201" s="22"/>
      <c r="BFX1201" s="22"/>
      <c r="BFY1201" s="22"/>
      <c r="BFZ1201" s="22"/>
      <c r="BGA1201" s="22"/>
      <c r="BGB1201" s="22"/>
      <c r="BGC1201" s="22"/>
      <c r="BGD1201" s="22"/>
      <c r="BGE1201" s="22"/>
      <c r="BGF1201" s="22"/>
      <c r="BGG1201" s="22"/>
      <c r="BGH1201" s="22"/>
      <c r="BGI1201" s="22"/>
      <c r="BGJ1201" s="22"/>
      <c r="BGK1201" s="22"/>
      <c r="BGL1201" s="22"/>
      <c r="BGM1201" s="22"/>
      <c r="BGN1201" s="22"/>
      <c r="BGO1201" s="22"/>
      <c r="BGP1201" s="22"/>
      <c r="BGQ1201" s="22"/>
      <c r="BGR1201" s="22"/>
      <c r="BGS1201" s="22"/>
      <c r="BGT1201" s="22"/>
      <c r="BGU1201" s="22"/>
      <c r="BGV1201" s="22"/>
      <c r="BGW1201" s="22"/>
      <c r="BGX1201" s="22"/>
      <c r="BGY1201" s="22"/>
      <c r="BGZ1201" s="22"/>
      <c r="BHA1201" s="22"/>
      <c r="BHB1201" s="22"/>
      <c r="BHC1201" s="22"/>
      <c r="BHD1201" s="22"/>
      <c r="BHE1201" s="22"/>
      <c r="BHF1201" s="22"/>
      <c r="BHG1201" s="22"/>
      <c r="BHH1201" s="22"/>
      <c r="BHI1201" s="22"/>
      <c r="BHJ1201" s="22"/>
      <c r="BHK1201" s="22"/>
      <c r="BHL1201" s="22"/>
      <c r="BHM1201" s="22"/>
      <c r="BHN1201" s="22"/>
      <c r="BHO1201" s="22"/>
      <c r="BHP1201" s="22"/>
      <c r="BHQ1201" s="22"/>
      <c r="BHR1201" s="22"/>
      <c r="BHS1201" s="22"/>
      <c r="BHT1201" s="22"/>
      <c r="BHU1201" s="22"/>
      <c r="BHV1201" s="22"/>
      <c r="BHW1201" s="22"/>
      <c r="BHX1201" s="22"/>
      <c r="BHY1201" s="22"/>
      <c r="BHZ1201" s="22"/>
      <c r="BIA1201" s="22"/>
      <c r="BIB1201" s="22"/>
      <c r="BIC1201" s="22"/>
      <c r="BID1201" s="22"/>
      <c r="BIE1201" s="22"/>
      <c r="BIF1201" s="22"/>
      <c r="BIG1201" s="22"/>
      <c r="BIH1201" s="22"/>
      <c r="BII1201" s="22"/>
      <c r="BIJ1201" s="22"/>
      <c r="BIK1201" s="22"/>
      <c r="BIL1201" s="22"/>
      <c r="BIM1201" s="22"/>
      <c r="BIN1201" s="22"/>
      <c r="BIO1201" s="22"/>
      <c r="BIP1201" s="22"/>
      <c r="BIQ1201" s="22"/>
      <c r="BIR1201" s="22"/>
      <c r="BIS1201" s="22"/>
      <c r="BIT1201" s="22"/>
      <c r="BIU1201" s="22"/>
      <c r="BIV1201" s="22"/>
      <c r="BIW1201" s="22"/>
      <c r="BIX1201" s="22"/>
      <c r="BIY1201" s="22"/>
      <c r="BIZ1201" s="22"/>
      <c r="BJA1201" s="22"/>
      <c r="BJB1201" s="22"/>
      <c r="BJC1201" s="22"/>
      <c r="BJD1201" s="22"/>
      <c r="BJE1201" s="22"/>
      <c r="BJF1201" s="22"/>
      <c r="BJG1201" s="22"/>
      <c r="BJH1201" s="22"/>
      <c r="BJI1201" s="22"/>
      <c r="BJJ1201" s="22"/>
      <c r="BJK1201" s="22"/>
      <c r="BJL1201" s="22"/>
      <c r="BJM1201" s="22"/>
      <c r="BJN1201" s="22"/>
      <c r="BJO1201" s="22"/>
      <c r="BJP1201" s="22"/>
      <c r="BJQ1201" s="22"/>
      <c r="BJR1201" s="22"/>
      <c r="BJS1201" s="22"/>
      <c r="BJT1201" s="22"/>
      <c r="BJU1201" s="22"/>
      <c r="BJV1201" s="22"/>
      <c r="BJW1201" s="22"/>
      <c r="BJX1201" s="22"/>
      <c r="BJY1201" s="22"/>
      <c r="BJZ1201" s="22"/>
      <c r="BKA1201" s="22"/>
      <c r="BKB1201" s="22"/>
      <c r="BKC1201" s="22"/>
      <c r="BKD1201" s="22"/>
      <c r="BKE1201" s="22"/>
      <c r="BKF1201" s="22"/>
      <c r="BKG1201" s="22"/>
      <c r="BKH1201" s="22"/>
      <c r="BKI1201" s="22"/>
      <c r="BKJ1201" s="22"/>
      <c r="BKK1201" s="22"/>
      <c r="BKL1201" s="22"/>
      <c r="BKM1201" s="22"/>
      <c r="BKN1201" s="22"/>
      <c r="BKO1201" s="22"/>
      <c r="BKP1201" s="22"/>
      <c r="BKQ1201" s="22"/>
      <c r="BKR1201" s="22"/>
      <c r="BKS1201" s="22"/>
      <c r="BKT1201" s="22"/>
      <c r="BKU1201" s="22"/>
      <c r="BKV1201" s="22"/>
      <c r="BKW1201" s="22"/>
      <c r="BKX1201" s="22"/>
      <c r="BKY1201" s="22"/>
      <c r="BKZ1201" s="22"/>
      <c r="BLA1201" s="22"/>
      <c r="BLB1201" s="22"/>
      <c r="BLC1201" s="22"/>
      <c r="BLD1201" s="22"/>
      <c r="BLE1201" s="22"/>
      <c r="BLF1201" s="22"/>
      <c r="BLG1201" s="22"/>
      <c r="BLH1201" s="22"/>
      <c r="BLI1201" s="22"/>
      <c r="BLJ1201" s="22"/>
      <c r="BLK1201" s="22"/>
      <c r="BLL1201" s="22"/>
      <c r="BLM1201" s="22"/>
      <c r="BLN1201" s="22"/>
      <c r="BLO1201" s="22"/>
      <c r="BLP1201" s="22"/>
      <c r="BLQ1201" s="22"/>
      <c r="BLR1201" s="22"/>
      <c r="BLS1201" s="22"/>
      <c r="BLT1201" s="22"/>
      <c r="BLU1201" s="22"/>
      <c r="BLV1201" s="22"/>
      <c r="BLW1201" s="22"/>
      <c r="BLX1201" s="22"/>
      <c r="BLY1201" s="22"/>
      <c r="BLZ1201" s="22"/>
      <c r="BMA1201" s="22"/>
      <c r="BMB1201" s="22"/>
      <c r="BMC1201" s="22"/>
      <c r="BMD1201" s="22"/>
      <c r="BME1201" s="22"/>
      <c r="BMF1201" s="22"/>
      <c r="BMG1201" s="22"/>
      <c r="BMH1201" s="22"/>
      <c r="BMI1201" s="22"/>
      <c r="BMJ1201" s="22"/>
      <c r="BMK1201" s="22"/>
      <c r="BML1201" s="22"/>
      <c r="BMM1201" s="22"/>
      <c r="BMN1201" s="22"/>
      <c r="BMO1201" s="22"/>
      <c r="BMP1201" s="22"/>
      <c r="BMQ1201" s="22"/>
      <c r="BMR1201" s="22"/>
      <c r="BMS1201" s="22"/>
      <c r="BMT1201" s="22"/>
      <c r="BMU1201" s="22"/>
      <c r="BMV1201" s="22"/>
      <c r="BMW1201" s="22"/>
      <c r="BMX1201" s="22"/>
      <c r="BMY1201" s="22"/>
      <c r="BMZ1201" s="22"/>
      <c r="BNA1201" s="22"/>
      <c r="BNB1201" s="22"/>
      <c r="BNC1201" s="22"/>
      <c r="BND1201" s="22"/>
      <c r="BNE1201" s="22"/>
      <c r="BNF1201" s="22"/>
      <c r="BNG1201" s="22"/>
      <c r="BNH1201" s="22"/>
      <c r="BNI1201" s="22"/>
      <c r="BNJ1201" s="22"/>
      <c r="BNK1201" s="22"/>
      <c r="BNL1201" s="22"/>
      <c r="BNM1201" s="22"/>
      <c r="BNN1201" s="22"/>
      <c r="BNO1201" s="22"/>
      <c r="BNP1201" s="22"/>
      <c r="BNQ1201" s="22"/>
      <c r="BNR1201" s="22"/>
      <c r="BNS1201" s="22"/>
      <c r="BNT1201" s="22"/>
      <c r="BNU1201" s="22"/>
      <c r="BNV1201" s="22"/>
      <c r="BNW1201" s="22"/>
      <c r="BNX1201" s="22"/>
      <c r="BNY1201" s="22"/>
      <c r="BNZ1201" s="22"/>
      <c r="BOA1201" s="22"/>
      <c r="BOB1201" s="22"/>
      <c r="BOC1201" s="22"/>
      <c r="BOD1201" s="22"/>
      <c r="BOE1201" s="22"/>
      <c r="BOF1201" s="22"/>
      <c r="BOG1201" s="22"/>
      <c r="BOH1201" s="22"/>
      <c r="BOI1201" s="22"/>
      <c r="BOJ1201" s="22"/>
      <c r="BOK1201" s="22"/>
      <c r="BOL1201" s="22"/>
      <c r="BOM1201" s="22"/>
      <c r="BON1201" s="22"/>
      <c r="BOO1201" s="22"/>
      <c r="BOP1201" s="22"/>
      <c r="BOQ1201" s="22"/>
      <c r="BOR1201" s="22"/>
      <c r="BOS1201" s="22"/>
      <c r="BOT1201" s="22"/>
      <c r="BOU1201" s="22"/>
      <c r="BOV1201" s="22"/>
      <c r="BOW1201" s="22"/>
      <c r="BOX1201" s="22"/>
      <c r="BOY1201" s="22"/>
      <c r="BOZ1201" s="22"/>
      <c r="BPA1201" s="22"/>
      <c r="BPB1201" s="22"/>
      <c r="BPC1201" s="22"/>
      <c r="BPD1201" s="22"/>
      <c r="BPE1201" s="22"/>
      <c r="BPF1201" s="22"/>
      <c r="BPG1201" s="22"/>
      <c r="BPH1201" s="22"/>
      <c r="BPI1201" s="22"/>
      <c r="BPJ1201" s="22"/>
      <c r="BPK1201" s="22"/>
      <c r="BPL1201" s="22"/>
      <c r="BPM1201" s="22"/>
      <c r="BPN1201" s="22"/>
      <c r="BPO1201" s="22"/>
      <c r="BPP1201" s="22"/>
      <c r="BPQ1201" s="22"/>
      <c r="BPR1201" s="22"/>
      <c r="BPS1201" s="22"/>
      <c r="BPT1201" s="22"/>
      <c r="BPU1201" s="22"/>
      <c r="BPV1201" s="22"/>
      <c r="BPW1201" s="22"/>
      <c r="BPX1201" s="22"/>
      <c r="BPY1201" s="22"/>
      <c r="BPZ1201" s="22"/>
      <c r="BQA1201" s="22"/>
      <c r="BQB1201" s="22"/>
      <c r="BQC1201" s="22"/>
      <c r="BQD1201" s="22"/>
      <c r="BQE1201" s="22"/>
      <c r="BQF1201" s="22"/>
      <c r="BQG1201" s="22"/>
      <c r="BQH1201" s="22"/>
      <c r="BQI1201" s="22"/>
      <c r="BQJ1201" s="22"/>
      <c r="BQK1201" s="22"/>
      <c r="BQL1201" s="22"/>
      <c r="BQM1201" s="22"/>
      <c r="BQN1201" s="22"/>
      <c r="BQO1201" s="22"/>
      <c r="BQP1201" s="22"/>
      <c r="BQQ1201" s="22"/>
      <c r="BQR1201" s="22"/>
      <c r="BQS1201" s="22"/>
      <c r="BQT1201" s="22"/>
      <c r="BQU1201" s="22"/>
      <c r="BQV1201" s="22"/>
      <c r="BQW1201" s="22"/>
      <c r="BQX1201" s="22"/>
      <c r="BQY1201" s="22"/>
      <c r="BQZ1201" s="22"/>
      <c r="BRA1201" s="22"/>
      <c r="BRB1201" s="22"/>
      <c r="BRC1201" s="22"/>
      <c r="BRD1201" s="22"/>
      <c r="BRE1201" s="22"/>
      <c r="BRF1201" s="22"/>
      <c r="BRG1201" s="22"/>
      <c r="BRH1201" s="22"/>
      <c r="BRI1201" s="22"/>
      <c r="BRJ1201" s="22"/>
      <c r="BRK1201" s="22"/>
      <c r="BRL1201" s="22"/>
      <c r="BRM1201" s="22"/>
      <c r="BRN1201" s="22"/>
      <c r="BRO1201" s="22"/>
      <c r="BRP1201" s="22"/>
      <c r="BRQ1201" s="22"/>
      <c r="BRR1201" s="22"/>
      <c r="BRS1201" s="22"/>
      <c r="BRT1201" s="22"/>
      <c r="BRU1201" s="22"/>
      <c r="BRV1201" s="22"/>
      <c r="BRW1201" s="22"/>
      <c r="BRX1201" s="22"/>
      <c r="BRY1201" s="22"/>
      <c r="BRZ1201" s="22"/>
      <c r="BSA1201" s="22"/>
      <c r="BSB1201" s="22"/>
      <c r="BSC1201" s="22"/>
      <c r="BSD1201" s="22"/>
      <c r="BSE1201" s="22"/>
      <c r="BSF1201" s="22"/>
      <c r="BSG1201" s="22"/>
      <c r="BSH1201" s="22"/>
      <c r="BSI1201" s="22"/>
      <c r="BSJ1201" s="22"/>
      <c r="BSK1201" s="22"/>
      <c r="BSL1201" s="22"/>
      <c r="BSM1201" s="22"/>
      <c r="BSN1201" s="22"/>
      <c r="BSO1201" s="22"/>
      <c r="BSP1201" s="22"/>
      <c r="BSQ1201" s="22"/>
      <c r="BSR1201" s="22"/>
      <c r="BSS1201" s="22"/>
      <c r="BST1201" s="22"/>
      <c r="BSU1201" s="22"/>
      <c r="BSV1201" s="22"/>
      <c r="BSW1201" s="22"/>
      <c r="BSX1201" s="22"/>
      <c r="BSY1201" s="22"/>
      <c r="BSZ1201" s="22"/>
      <c r="BTA1201" s="22"/>
      <c r="BTB1201" s="22"/>
      <c r="BTC1201" s="22"/>
      <c r="BTD1201" s="22"/>
      <c r="BTE1201" s="22"/>
      <c r="BTF1201" s="22"/>
      <c r="BTG1201" s="22"/>
      <c r="BTH1201" s="22"/>
      <c r="BTI1201" s="22"/>
      <c r="BTJ1201" s="22"/>
      <c r="BTK1201" s="22"/>
      <c r="BTL1201" s="22"/>
      <c r="BTM1201" s="22"/>
      <c r="BTN1201" s="22"/>
      <c r="BTO1201" s="22"/>
      <c r="BTP1201" s="22"/>
      <c r="BTQ1201" s="22"/>
      <c r="BTR1201" s="22"/>
      <c r="BTS1201" s="22"/>
      <c r="BTT1201" s="22"/>
      <c r="BTU1201" s="22"/>
      <c r="BTV1201" s="22"/>
      <c r="BTW1201" s="22"/>
      <c r="BTX1201" s="22"/>
      <c r="BTY1201" s="22"/>
      <c r="BTZ1201" s="22"/>
      <c r="BUA1201" s="22"/>
      <c r="BUB1201" s="22"/>
      <c r="BUC1201" s="22"/>
      <c r="BUD1201" s="22"/>
      <c r="BUE1201" s="22"/>
      <c r="BUF1201" s="22"/>
      <c r="BUG1201" s="22"/>
      <c r="BUH1201" s="22"/>
      <c r="BUI1201" s="22"/>
      <c r="BUJ1201" s="22"/>
      <c r="BUK1201" s="22"/>
      <c r="BUL1201" s="22"/>
      <c r="BUM1201" s="22"/>
      <c r="BUN1201" s="22"/>
      <c r="BUO1201" s="22"/>
      <c r="BUP1201" s="22"/>
      <c r="BUQ1201" s="22"/>
      <c r="BUR1201" s="22"/>
      <c r="BUS1201" s="22"/>
      <c r="BUT1201" s="22"/>
      <c r="BUU1201" s="22"/>
      <c r="BUV1201" s="22"/>
      <c r="BUW1201" s="22"/>
      <c r="BUX1201" s="22"/>
      <c r="BUY1201" s="22"/>
      <c r="BUZ1201" s="22"/>
      <c r="BVA1201" s="22"/>
      <c r="BVB1201" s="22"/>
      <c r="BVC1201" s="22"/>
      <c r="BVD1201" s="22"/>
      <c r="BVE1201" s="22"/>
      <c r="BVF1201" s="22"/>
      <c r="BVG1201" s="22"/>
      <c r="BVH1201" s="22"/>
      <c r="BVI1201" s="22"/>
      <c r="BVJ1201" s="22"/>
      <c r="BVK1201" s="22"/>
      <c r="BVL1201" s="22"/>
      <c r="BVM1201" s="22"/>
      <c r="BVN1201" s="22"/>
      <c r="BVO1201" s="22"/>
      <c r="BVP1201" s="22"/>
      <c r="BVQ1201" s="22"/>
      <c r="BVR1201" s="22"/>
      <c r="BVS1201" s="22"/>
      <c r="BVT1201" s="22"/>
      <c r="BVU1201" s="22"/>
      <c r="BVV1201" s="22"/>
      <c r="BVW1201" s="22"/>
      <c r="BVX1201" s="22"/>
      <c r="BVY1201" s="22"/>
      <c r="BVZ1201" s="22"/>
      <c r="BWA1201" s="22"/>
      <c r="BWB1201" s="22"/>
      <c r="BWC1201" s="22"/>
      <c r="BWD1201" s="22"/>
      <c r="BWE1201" s="22"/>
      <c r="BWF1201" s="22"/>
      <c r="BWG1201" s="22"/>
      <c r="BWH1201" s="22"/>
      <c r="BWI1201" s="22"/>
      <c r="BWJ1201" s="22"/>
      <c r="BWK1201" s="22"/>
      <c r="BWL1201" s="22"/>
      <c r="BWM1201" s="22"/>
      <c r="BWN1201" s="22"/>
      <c r="BWO1201" s="22"/>
      <c r="BWP1201" s="22"/>
      <c r="BWQ1201" s="22"/>
      <c r="BWR1201" s="22"/>
      <c r="BWS1201" s="22"/>
      <c r="BWT1201" s="22"/>
      <c r="BWU1201" s="22"/>
      <c r="BWV1201" s="22"/>
      <c r="BWW1201" s="22"/>
      <c r="BWX1201" s="22"/>
      <c r="BWY1201" s="22"/>
      <c r="BWZ1201" s="22"/>
      <c r="BXA1201" s="22"/>
      <c r="BXB1201" s="22"/>
      <c r="BXC1201" s="22"/>
      <c r="BXD1201" s="22"/>
      <c r="BXE1201" s="22"/>
      <c r="BXF1201" s="22"/>
      <c r="BXG1201" s="22"/>
      <c r="BXH1201" s="22"/>
      <c r="BXI1201" s="22"/>
      <c r="BXJ1201" s="22"/>
      <c r="BXK1201" s="22"/>
      <c r="BXL1201" s="22"/>
      <c r="BXM1201" s="22"/>
      <c r="BXN1201" s="22"/>
      <c r="BXO1201" s="22"/>
      <c r="BXP1201" s="22"/>
      <c r="BXQ1201" s="22"/>
      <c r="BXR1201" s="22"/>
      <c r="BXS1201" s="22"/>
      <c r="BXT1201" s="22"/>
      <c r="BXU1201" s="22"/>
      <c r="BXV1201" s="22"/>
      <c r="BXW1201" s="22"/>
      <c r="BXX1201" s="22"/>
      <c r="BXY1201" s="22"/>
      <c r="BXZ1201" s="22"/>
      <c r="BYA1201" s="22"/>
      <c r="BYB1201" s="22"/>
      <c r="BYC1201" s="22"/>
      <c r="BYD1201" s="22"/>
      <c r="BYE1201" s="22"/>
      <c r="BYF1201" s="22"/>
      <c r="BYG1201" s="22"/>
      <c r="BYH1201" s="22"/>
      <c r="BYI1201" s="22"/>
      <c r="BYJ1201" s="22"/>
      <c r="BYK1201" s="22"/>
      <c r="BYL1201" s="22"/>
      <c r="BYM1201" s="22"/>
      <c r="BYN1201" s="22"/>
      <c r="BYO1201" s="22"/>
      <c r="BYP1201" s="22"/>
      <c r="BYQ1201" s="22"/>
      <c r="BYR1201" s="22"/>
      <c r="BYS1201" s="22"/>
      <c r="BYT1201" s="22"/>
      <c r="BYU1201" s="22"/>
      <c r="BYV1201" s="22"/>
      <c r="BYW1201" s="22"/>
      <c r="BYX1201" s="22"/>
      <c r="BYY1201" s="22"/>
      <c r="BYZ1201" s="22"/>
      <c r="BZA1201" s="22"/>
      <c r="BZB1201" s="22"/>
      <c r="BZC1201" s="22"/>
      <c r="BZD1201" s="22"/>
      <c r="BZE1201" s="22"/>
      <c r="BZF1201" s="22"/>
      <c r="BZG1201" s="22"/>
      <c r="BZH1201" s="22"/>
      <c r="BZI1201" s="22"/>
      <c r="BZJ1201" s="22"/>
      <c r="BZK1201" s="22"/>
      <c r="BZL1201" s="22"/>
      <c r="BZM1201" s="22"/>
      <c r="BZN1201" s="22"/>
      <c r="BZO1201" s="22"/>
      <c r="BZP1201" s="22"/>
      <c r="BZQ1201" s="22"/>
      <c r="BZR1201" s="22"/>
      <c r="BZS1201" s="22"/>
      <c r="BZT1201" s="22"/>
      <c r="BZU1201" s="22"/>
      <c r="BZV1201" s="22"/>
      <c r="BZW1201" s="22"/>
      <c r="BZX1201" s="22"/>
      <c r="BZY1201" s="22"/>
      <c r="BZZ1201" s="22"/>
      <c r="CAA1201" s="22"/>
      <c r="CAB1201" s="22"/>
      <c r="CAC1201" s="22"/>
      <c r="CAD1201" s="22"/>
      <c r="CAE1201" s="22"/>
      <c r="CAF1201" s="22"/>
      <c r="CAG1201" s="22"/>
      <c r="CAH1201" s="22"/>
      <c r="CAI1201" s="22"/>
      <c r="CAJ1201" s="22"/>
      <c r="CAK1201" s="22"/>
      <c r="CAL1201" s="22"/>
      <c r="CAM1201" s="22"/>
      <c r="CAN1201" s="22"/>
      <c r="CAO1201" s="22"/>
      <c r="CAP1201" s="22"/>
      <c r="CAQ1201" s="22"/>
      <c r="CAR1201" s="22"/>
      <c r="CAS1201" s="22"/>
      <c r="CAT1201" s="22"/>
      <c r="CAU1201" s="22"/>
      <c r="CAV1201" s="22"/>
      <c r="CAW1201" s="22"/>
      <c r="CAX1201" s="22"/>
      <c r="CAY1201" s="22"/>
      <c r="CAZ1201" s="22"/>
      <c r="CBA1201" s="22"/>
      <c r="CBB1201" s="22"/>
      <c r="CBC1201" s="22"/>
      <c r="CBD1201" s="22"/>
      <c r="CBE1201" s="22"/>
      <c r="CBF1201" s="22"/>
      <c r="CBG1201" s="22"/>
      <c r="CBH1201" s="22"/>
      <c r="CBI1201" s="22"/>
      <c r="CBJ1201" s="22"/>
      <c r="CBK1201" s="22"/>
      <c r="CBL1201" s="22"/>
      <c r="CBM1201" s="22"/>
      <c r="CBN1201" s="22"/>
      <c r="CBO1201" s="22"/>
      <c r="CBP1201" s="22"/>
      <c r="CBQ1201" s="22"/>
      <c r="CBR1201" s="22"/>
      <c r="CBS1201" s="22"/>
      <c r="CBT1201" s="22"/>
      <c r="CBU1201" s="22"/>
      <c r="CBV1201" s="22"/>
      <c r="CBW1201" s="22"/>
      <c r="CBX1201" s="22"/>
      <c r="CBY1201" s="22"/>
      <c r="CBZ1201" s="22"/>
      <c r="CCA1201" s="22"/>
      <c r="CCB1201" s="22"/>
      <c r="CCC1201" s="22"/>
      <c r="CCD1201" s="22"/>
      <c r="CCE1201" s="22"/>
      <c r="CCF1201" s="22"/>
      <c r="CCG1201" s="22"/>
      <c r="CCH1201" s="22"/>
      <c r="CCI1201" s="22"/>
      <c r="CCJ1201" s="22"/>
      <c r="CCK1201" s="22"/>
      <c r="CCL1201" s="22"/>
      <c r="CCM1201" s="22"/>
      <c r="CCN1201" s="22"/>
      <c r="CCO1201" s="22"/>
      <c r="CCP1201" s="22"/>
      <c r="CCQ1201" s="22"/>
      <c r="CCR1201" s="22"/>
      <c r="CCS1201" s="22"/>
      <c r="CCT1201" s="22"/>
      <c r="CCU1201" s="22"/>
      <c r="CCV1201" s="22"/>
      <c r="CCW1201" s="22"/>
      <c r="CCX1201" s="22"/>
      <c r="CCY1201" s="22"/>
      <c r="CCZ1201" s="22"/>
      <c r="CDA1201" s="22"/>
      <c r="CDB1201" s="22"/>
      <c r="CDC1201" s="22"/>
      <c r="CDD1201" s="22"/>
      <c r="CDE1201" s="22"/>
      <c r="CDF1201" s="22"/>
      <c r="CDG1201" s="22"/>
      <c r="CDH1201" s="22"/>
      <c r="CDI1201" s="22"/>
      <c r="CDJ1201" s="22"/>
      <c r="CDK1201" s="22"/>
      <c r="CDL1201" s="22"/>
      <c r="CDM1201" s="22"/>
      <c r="CDN1201" s="22"/>
      <c r="CDO1201" s="22"/>
      <c r="CDP1201" s="22"/>
      <c r="CDQ1201" s="22"/>
      <c r="CDR1201" s="22"/>
      <c r="CDS1201" s="22"/>
      <c r="CDT1201" s="22"/>
      <c r="CDU1201" s="22"/>
      <c r="CDV1201" s="22"/>
      <c r="CDW1201" s="22"/>
      <c r="CDX1201" s="22"/>
      <c r="CDY1201" s="22"/>
      <c r="CDZ1201" s="22"/>
      <c r="CEA1201" s="22"/>
      <c r="CEB1201" s="22"/>
      <c r="CEC1201" s="22"/>
      <c r="CED1201" s="22"/>
      <c r="CEE1201" s="22"/>
      <c r="CEF1201" s="22"/>
      <c r="CEG1201" s="22"/>
      <c r="CEH1201" s="22"/>
      <c r="CEI1201" s="22"/>
      <c r="CEJ1201" s="22"/>
      <c r="CEK1201" s="22"/>
      <c r="CEL1201" s="22"/>
      <c r="CEM1201" s="22"/>
      <c r="CEN1201" s="22"/>
      <c r="CEO1201" s="22"/>
      <c r="CEP1201" s="22"/>
      <c r="CEQ1201" s="22"/>
      <c r="CER1201" s="22"/>
      <c r="CES1201" s="22"/>
      <c r="CET1201" s="22"/>
      <c r="CEU1201" s="22"/>
      <c r="CEV1201" s="22"/>
      <c r="CEW1201" s="22"/>
      <c r="CEX1201" s="22"/>
      <c r="CEY1201" s="22"/>
      <c r="CEZ1201" s="22"/>
      <c r="CFA1201" s="22"/>
      <c r="CFB1201" s="22"/>
      <c r="CFC1201" s="22"/>
      <c r="CFD1201" s="22"/>
      <c r="CFE1201" s="22"/>
      <c r="CFF1201" s="22"/>
      <c r="CFG1201" s="22"/>
      <c r="CFH1201" s="22"/>
      <c r="CFI1201" s="22"/>
      <c r="CFJ1201" s="22"/>
      <c r="CFK1201" s="22"/>
      <c r="CFL1201" s="22"/>
      <c r="CFM1201" s="22"/>
      <c r="CFN1201" s="22"/>
      <c r="CFO1201" s="22"/>
      <c r="CFP1201" s="22"/>
      <c r="CFQ1201" s="22"/>
      <c r="CFR1201" s="22"/>
      <c r="CFS1201" s="22"/>
      <c r="CFT1201" s="22"/>
      <c r="CFU1201" s="22"/>
      <c r="CFV1201" s="22"/>
      <c r="CFW1201" s="22"/>
      <c r="CFX1201" s="22"/>
      <c r="CFY1201" s="22"/>
      <c r="CFZ1201" s="22"/>
      <c r="CGA1201" s="22"/>
      <c r="CGB1201" s="22"/>
      <c r="CGC1201" s="22"/>
      <c r="CGD1201" s="22"/>
      <c r="CGE1201" s="22"/>
      <c r="CGF1201" s="22"/>
      <c r="CGG1201" s="22"/>
      <c r="CGH1201" s="22"/>
      <c r="CGI1201" s="22"/>
      <c r="CGJ1201" s="22"/>
      <c r="CGK1201" s="22"/>
      <c r="CGL1201" s="22"/>
      <c r="CGM1201" s="22"/>
      <c r="CGN1201" s="22"/>
      <c r="CGO1201" s="22"/>
      <c r="CGP1201" s="22"/>
      <c r="CGQ1201" s="22"/>
      <c r="CGR1201" s="22"/>
      <c r="CGS1201" s="22"/>
      <c r="CGT1201" s="22"/>
      <c r="CGU1201" s="22"/>
      <c r="CGV1201" s="22"/>
      <c r="CGW1201" s="22"/>
      <c r="CGX1201" s="22"/>
      <c r="CGY1201" s="22"/>
      <c r="CGZ1201" s="22"/>
      <c r="CHA1201" s="22"/>
      <c r="CHB1201" s="22"/>
      <c r="CHC1201" s="22"/>
      <c r="CHD1201" s="22"/>
      <c r="CHE1201" s="22"/>
      <c r="CHF1201" s="22"/>
      <c r="CHG1201" s="22"/>
      <c r="CHH1201" s="22"/>
      <c r="CHI1201" s="22"/>
      <c r="CHJ1201" s="22"/>
      <c r="CHK1201" s="22"/>
      <c r="CHL1201" s="22"/>
      <c r="CHM1201" s="22"/>
      <c r="CHN1201" s="22"/>
      <c r="CHO1201" s="22"/>
      <c r="CHP1201" s="22"/>
      <c r="CHQ1201" s="22"/>
      <c r="CHR1201" s="22"/>
      <c r="CHS1201" s="22"/>
      <c r="CHT1201" s="22"/>
      <c r="CHU1201" s="22"/>
      <c r="CHV1201" s="22"/>
      <c r="CHW1201" s="22"/>
      <c r="CHX1201" s="22"/>
      <c r="CHY1201" s="22"/>
      <c r="CHZ1201" s="22"/>
      <c r="CIA1201" s="22"/>
      <c r="CIB1201" s="22"/>
      <c r="CIC1201" s="22"/>
      <c r="CID1201" s="22"/>
      <c r="CIE1201" s="22"/>
      <c r="CIF1201" s="22"/>
      <c r="CIG1201" s="22"/>
      <c r="CIH1201" s="22"/>
      <c r="CII1201" s="22"/>
      <c r="CIJ1201" s="22"/>
      <c r="CIK1201" s="22"/>
      <c r="CIL1201" s="22"/>
      <c r="CIM1201" s="22"/>
      <c r="CIN1201" s="22"/>
      <c r="CIO1201" s="22"/>
      <c r="CIP1201" s="22"/>
      <c r="CIQ1201" s="22"/>
      <c r="CIR1201" s="22"/>
      <c r="CIS1201" s="22"/>
      <c r="CIT1201" s="22"/>
      <c r="CIU1201" s="22"/>
      <c r="CIV1201" s="22"/>
      <c r="CIW1201" s="22"/>
      <c r="CIX1201" s="22"/>
      <c r="CIY1201" s="22"/>
      <c r="CIZ1201" s="22"/>
      <c r="CJA1201" s="22"/>
      <c r="CJB1201" s="22"/>
      <c r="CJC1201" s="22"/>
      <c r="CJD1201" s="22"/>
      <c r="CJE1201" s="22"/>
      <c r="CJF1201" s="22"/>
      <c r="CJG1201" s="22"/>
      <c r="CJH1201" s="22"/>
      <c r="CJI1201" s="22"/>
      <c r="CJJ1201" s="22"/>
      <c r="CJK1201" s="22"/>
      <c r="CJL1201" s="22"/>
      <c r="CJM1201" s="22"/>
      <c r="CJN1201" s="22"/>
      <c r="CJO1201" s="22"/>
      <c r="CJP1201" s="22"/>
      <c r="CJQ1201" s="22"/>
      <c r="CJR1201" s="22"/>
      <c r="CJS1201" s="22"/>
      <c r="CJT1201" s="22"/>
      <c r="CJU1201" s="22"/>
      <c r="CJV1201" s="22"/>
      <c r="CJW1201" s="22"/>
      <c r="CJX1201" s="22"/>
      <c r="CJY1201" s="22"/>
      <c r="CJZ1201" s="22"/>
      <c r="CKA1201" s="22"/>
      <c r="CKB1201" s="22"/>
      <c r="CKC1201" s="22"/>
      <c r="CKD1201" s="22"/>
      <c r="CKE1201" s="22"/>
      <c r="CKF1201" s="22"/>
      <c r="CKG1201" s="22"/>
      <c r="CKH1201" s="22"/>
      <c r="CKI1201" s="22"/>
      <c r="CKJ1201" s="22"/>
      <c r="CKK1201" s="22"/>
      <c r="CKL1201" s="22"/>
      <c r="CKM1201" s="22"/>
      <c r="CKN1201" s="22"/>
      <c r="CKO1201" s="22"/>
      <c r="CKP1201" s="22"/>
      <c r="CKQ1201" s="22"/>
      <c r="CKR1201" s="22"/>
      <c r="CKS1201" s="22"/>
      <c r="CKT1201" s="22"/>
      <c r="CKU1201" s="22"/>
      <c r="CKV1201" s="22"/>
      <c r="CKW1201" s="22"/>
      <c r="CKX1201" s="22"/>
      <c r="CKY1201" s="22"/>
      <c r="CKZ1201" s="22"/>
      <c r="CLA1201" s="22"/>
      <c r="CLB1201" s="22"/>
      <c r="CLC1201" s="22"/>
      <c r="CLD1201" s="22"/>
      <c r="CLE1201" s="22"/>
      <c r="CLF1201" s="22"/>
      <c r="CLG1201" s="22"/>
      <c r="CLH1201" s="22"/>
      <c r="CLI1201" s="22"/>
      <c r="CLJ1201" s="22"/>
      <c r="CLK1201" s="22"/>
      <c r="CLL1201" s="22"/>
      <c r="CLM1201" s="22"/>
      <c r="CLN1201" s="22"/>
      <c r="CLO1201" s="22"/>
      <c r="CLP1201" s="22"/>
      <c r="CLQ1201" s="22"/>
      <c r="CLR1201" s="22"/>
      <c r="CLS1201" s="22"/>
      <c r="CLT1201" s="22"/>
      <c r="CLU1201" s="22"/>
      <c r="CLV1201" s="22"/>
      <c r="CLW1201" s="22"/>
      <c r="CLX1201" s="22"/>
      <c r="CLY1201" s="22"/>
      <c r="CLZ1201" s="22"/>
      <c r="CMA1201" s="22"/>
      <c r="CMB1201" s="22"/>
      <c r="CMC1201" s="22"/>
      <c r="CMD1201" s="22"/>
      <c r="CME1201" s="22"/>
      <c r="CMF1201" s="22"/>
      <c r="CMG1201" s="22"/>
      <c r="CMH1201" s="22"/>
      <c r="CMI1201" s="22"/>
      <c r="CMJ1201" s="22"/>
      <c r="CMK1201" s="22"/>
      <c r="CML1201" s="22"/>
      <c r="CMM1201" s="22"/>
      <c r="CMN1201" s="22"/>
      <c r="CMO1201" s="22"/>
      <c r="CMP1201" s="22"/>
      <c r="CMQ1201" s="22"/>
      <c r="CMR1201" s="22"/>
      <c r="CMS1201" s="22"/>
      <c r="CMT1201" s="22"/>
      <c r="CMU1201" s="22"/>
      <c r="CMV1201" s="22"/>
      <c r="CMW1201" s="22"/>
      <c r="CMX1201" s="22"/>
      <c r="CMY1201" s="22"/>
      <c r="CMZ1201" s="22"/>
      <c r="CNA1201" s="22"/>
      <c r="CNB1201" s="22"/>
      <c r="CNC1201" s="22"/>
      <c r="CND1201" s="22"/>
      <c r="CNE1201" s="22"/>
      <c r="CNF1201" s="22"/>
      <c r="CNG1201" s="22"/>
      <c r="CNH1201" s="22"/>
      <c r="CNI1201" s="22"/>
      <c r="CNJ1201" s="22"/>
      <c r="CNK1201" s="22"/>
      <c r="CNL1201" s="22"/>
      <c r="CNM1201" s="22"/>
      <c r="CNN1201" s="22"/>
      <c r="CNO1201" s="22"/>
      <c r="CNP1201" s="22"/>
      <c r="CNQ1201" s="22"/>
      <c r="CNR1201" s="22"/>
      <c r="CNS1201" s="22"/>
      <c r="CNT1201" s="22"/>
      <c r="CNU1201" s="22"/>
      <c r="CNV1201" s="22"/>
      <c r="CNW1201" s="22"/>
      <c r="CNX1201" s="22"/>
      <c r="CNY1201" s="22"/>
      <c r="CNZ1201" s="22"/>
      <c r="COA1201" s="22"/>
      <c r="COB1201" s="22"/>
      <c r="COC1201" s="22"/>
      <c r="COD1201" s="22"/>
      <c r="COE1201" s="22"/>
      <c r="COF1201" s="22"/>
      <c r="COG1201" s="22"/>
      <c r="COH1201" s="22"/>
      <c r="COI1201" s="22"/>
      <c r="COJ1201" s="22"/>
      <c r="COK1201" s="22"/>
      <c r="COL1201" s="22"/>
      <c r="COM1201" s="22"/>
      <c r="CON1201" s="22"/>
      <c r="COO1201" s="22"/>
      <c r="COP1201" s="22"/>
      <c r="COQ1201" s="22"/>
      <c r="COR1201" s="22"/>
      <c r="COS1201" s="22"/>
      <c r="COT1201" s="22"/>
      <c r="COU1201" s="22"/>
      <c r="COV1201" s="22"/>
      <c r="COW1201" s="22"/>
      <c r="COX1201" s="22"/>
      <c r="COY1201" s="22"/>
      <c r="COZ1201" s="22"/>
      <c r="CPA1201" s="22"/>
      <c r="CPB1201" s="22"/>
      <c r="CPC1201" s="22"/>
      <c r="CPD1201" s="22"/>
      <c r="CPE1201" s="22"/>
      <c r="CPF1201" s="22"/>
      <c r="CPG1201" s="22"/>
      <c r="CPH1201" s="22"/>
      <c r="CPI1201" s="22"/>
      <c r="CPJ1201" s="22"/>
      <c r="CPK1201" s="22"/>
      <c r="CPL1201" s="22"/>
      <c r="CPM1201" s="22"/>
      <c r="CPN1201" s="22"/>
      <c r="CPO1201" s="22"/>
      <c r="CPP1201" s="22"/>
      <c r="CPQ1201" s="22"/>
      <c r="CPR1201" s="22"/>
      <c r="CPS1201" s="22"/>
      <c r="CPT1201" s="22"/>
      <c r="CPU1201" s="22"/>
      <c r="CPV1201" s="22"/>
      <c r="CPW1201" s="22"/>
      <c r="CPX1201" s="22"/>
      <c r="CPY1201" s="22"/>
      <c r="CPZ1201" s="22"/>
      <c r="CQA1201" s="22"/>
      <c r="CQB1201" s="22"/>
      <c r="CQC1201" s="22"/>
      <c r="CQD1201" s="22"/>
      <c r="CQE1201" s="22"/>
      <c r="CQF1201" s="22"/>
      <c r="CQG1201" s="22"/>
      <c r="CQH1201" s="22"/>
      <c r="CQI1201" s="22"/>
      <c r="CQJ1201" s="22"/>
      <c r="CQK1201" s="22"/>
      <c r="CQL1201" s="22"/>
      <c r="CQM1201" s="22"/>
      <c r="CQN1201" s="22"/>
      <c r="CQO1201" s="22"/>
      <c r="CQP1201" s="22"/>
      <c r="CQQ1201" s="22"/>
      <c r="CQR1201" s="22"/>
      <c r="CQS1201" s="22"/>
      <c r="CQT1201" s="22"/>
      <c r="CQU1201" s="22"/>
      <c r="CQV1201" s="22"/>
      <c r="CQW1201" s="22"/>
      <c r="CQX1201" s="22"/>
      <c r="CQY1201" s="22"/>
      <c r="CQZ1201" s="22"/>
      <c r="CRA1201" s="22"/>
      <c r="CRB1201" s="22"/>
      <c r="CRC1201" s="22"/>
      <c r="CRD1201" s="22"/>
      <c r="CRE1201" s="22"/>
      <c r="CRF1201" s="22"/>
      <c r="CRG1201" s="22"/>
      <c r="CRH1201" s="22"/>
      <c r="CRI1201" s="22"/>
      <c r="CRJ1201" s="22"/>
      <c r="CRK1201" s="22"/>
      <c r="CRL1201" s="22"/>
      <c r="CRM1201" s="22"/>
      <c r="CRN1201" s="22"/>
      <c r="CRO1201" s="22"/>
      <c r="CRP1201" s="22"/>
      <c r="CRQ1201" s="22"/>
      <c r="CRR1201" s="22"/>
      <c r="CRS1201" s="22"/>
      <c r="CRT1201" s="22"/>
      <c r="CRU1201" s="22"/>
      <c r="CRV1201" s="22"/>
      <c r="CRW1201" s="22"/>
      <c r="CRX1201" s="22"/>
      <c r="CRY1201" s="22"/>
      <c r="CRZ1201" s="22"/>
      <c r="CSA1201" s="22"/>
      <c r="CSB1201" s="22"/>
      <c r="CSC1201" s="22"/>
      <c r="CSD1201" s="22"/>
      <c r="CSE1201" s="22"/>
      <c r="CSF1201" s="22"/>
      <c r="CSG1201" s="22"/>
      <c r="CSH1201" s="22"/>
      <c r="CSI1201" s="22"/>
      <c r="CSJ1201" s="22"/>
      <c r="CSK1201" s="22"/>
      <c r="CSL1201" s="22"/>
      <c r="CSM1201" s="22"/>
      <c r="CSN1201" s="22"/>
      <c r="CSO1201" s="22"/>
      <c r="CSP1201" s="22"/>
      <c r="CSQ1201" s="22"/>
      <c r="CSR1201" s="22"/>
      <c r="CSS1201" s="22"/>
      <c r="CST1201" s="22"/>
      <c r="CSU1201" s="22"/>
      <c r="CSV1201" s="22"/>
      <c r="CSW1201" s="22"/>
      <c r="CSX1201" s="22"/>
      <c r="CSY1201" s="22"/>
      <c r="CSZ1201" s="22"/>
      <c r="CTA1201" s="22"/>
      <c r="CTB1201" s="22"/>
      <c r="CTC1201" s="22"/>
      <c r="CTD1201" s="22"/>
      <c r="CTE1201" s="22"/>
      <c r="CTF1201" s="22"/>
      <c r="CTG1201" s="22"/>
      <c r="CTH1201" s="22"/>
      <c r="CTI1201" s="22"/>
      <c r="CTJ1201" s="22"/>
      <c r="CTK1201" s="22"/>
      <c r="CTL1201" s="22"/>
      <c r="CTM1201" s="22"/>
      <c r="CTN1201" s="22"/>
      <c r="CTO1201" s="22"/>
      <c r="CTP1201" s="22"/>
      <c r="CTQ1201" s="22"/>
      <c r="CTR1201" s="22"/>
      <c r="CTS1201" s="22"/>
      <c r="CTT1201" s="22"/>
      <c r="CTU1201" s="22"/>
      <c r="CTV1201" s="22"/>
      <c r="CTW1201" s="22"/>
      <c r="CTX1201" s="22"/>
      <c r="CTY1201" s="22"/>
      <c r="CTZ1201" s="22"/>
      <c r="CUA1201" s="22"/>
      <c r="CUB1201" s="22"/>
      <c r="CUC1201" s="22"/>
      <c r="CUD1201" s="22"/>
      <c r="CUE1201" s="22"/>
      <c r="CUF1201" s="22"/>
      <c r="CUG1201" s="22"/>
      <c r="CUH1201" s="22"/>
      <c r="CUI1201" s="22"/>
      <c r="CUJ1201" s="22"/>
      <c r="CUK1201" s="22"/>
      <c r="CUL1201" s="22"/>
      <c r="CUM1201" s="22"/>
      <c r="CUN1201" s="22"/>
      <c r="CUO1201" s="22"/>
      <c r="CUP1201" s="22"/>
      <c r="CUQ1201" s="22"/>
      <c r="CUR1201" s="22"/>
      <c r="CUS1201" s="22"/>
      <c r="CUT1201" s="22"/>
      <c r="CUU1201" s="22"/>
      <c r="CUV1201" s="22"/>
      <c r="CUW1201" s="22"/>
      <c r="CUX1201" s="22"/>
      <c r="CUY1201" s="22"/>
      <c r="CUZ1201" s="22"/>
      <c r="CVA1201" s="22"/>
      <c r="CVB1201" s="22"/>
      <c r="CVC1201" s="22"/>
      <c r="CVD1201" s="22"/>
      <c r="CVE1201" s="22"/>
      <c r="CVF1201" s="22"/>
      <c r="CVG1201" s="22"/>
      <c r="CVH1201" s="22"/>
      <c r="CVI1201" s="22"/>
      <c r="CVJ1201" s="22"/>
      <c r="CVK1201" s="22"/>
      <c r="CVL1201" s="22"/>
      <c r="CVM1201" s="22"/>
      <c r="CVN1201" s="22"/>
      <c r="CVO1201" s="22"/>
      <c r="CVP1201" s="22"/>
      <c r="CVQ1201" s="22"/>
      <c r="CVR1201" s="22"/>
      <c r="CVS1201" s="22"/>
      <c r="CVT1201" s="22"/>
      <c r="CVU1201" s="22"/>
      <c r="CVV1201" s="22"/>
      <c r="CVW1201" s="22"/>
      <c r="CVX1201" s="22"/>
      <c r="CVY1201" s="22"/>
      <c r="CVZ1201" s="22"/>
      <c r="CWA1201" s="22"/>
      <c r="CWB1201" s="22"/>
      <c r="CWC1201" s="22"/>
      <c r="CWD1201" s="22"/>
      <c r="CWE1201" s="22"/>
      <c r="CWF1201" s="22"/>
      <c r="CWG1201" s="22"/>
      <c r="CWH1201" s="22"/>
      <c r="CWI1201" s="22"/>
      <c r="CWJ1201" s="22"/>
      <c r="CWK1201" s="22"/>
      <c r="CWL1201" s="22"/>
      <c r="CWM1201" s="22"/>
      <c r="CWN1201" s="22"/>
      <c r="CWO1201" s="22"/>
      <c r="CWP1201" s="22"/>
      <c r="CWQ1201" s="22"/>
      <c r="CWR1201" s="22"/>
      <c r="CWS1201" s="22"/>
      <c r="CWT1201" s="22"/>
      <c r="CWU1201" s="22"/>
      <c r="CWV1201" s="22"/>
      <c r="CWW1201" s="22"/>
      <c r="CWX1201" s="22"/>
      <c r="CWY1201" s="22"/>
      <c r="CWZ1201" s="22"/>
      <c r="CXA1201" s="22"/>
      <c r="CXB1201" s="22"/>
      <c r="CXC1201" s="22"/>
      <c r="CXD1201" s="22"/>
      <c r="CXE1201" s="22"/>
      <c r="CXF1201" s="22"/>
      <c r="CXG1201" s="22"/>
      <c r="CXH1201" s="22"/>
      <c r="CXI1201" s="22"/>
      <c r="CXJ1201" s="22"/>
      <c r="CXK1201" s="22"/>
      <c r="CXL1201" s="22"/>
      <c r="CXM1201" s="22"/>
      <c r="CXN1201" s="22"/>
      <c r="CXO1201" s="22"/>
      <c r="CXP1201" s="22"/>
      <c r="CXQ1201" s="22"/>
      <c r="CXR1201" s="22"/>
      <c r="CXS1201" s="22"/>
      <c r="CXT1201" s="22"/>
      <c r="CXU1201" s="22"/>
      <c r="CXV1201" s="22"/>
      <c r="CXW1201" s="22"/>
      <c r="CXX1201" s="22"/>
      <c r="CXY1201" s="22"/>
      <c r="CXZ1201" s="22"/>
      <c r="CYA1201" s="22"/>
      <c r="CYB1201" s="22"/>
      <c r="CYC1201" s="22"/>
      <c r="CYD1201" s="22"/>
      <c r="CYE1201" s="22"/>
      <c r="CYF1201" s="22"/>
      <c r="CYG1201" s="22"/>
      <c r="CYH1201" s="22"/>
      <c r="CYI1201" s="22"/>
      <c r="CYJ1201" s="22"/>
      <c r="CYK1201" s="22"/>
      <c r="CYL1201" s="22"/>
      <c r="CYM1201" s="22"/>
      <c r="CYN1201" s="22"/>
      <c r="CYO1201" s="22"/>
      <c r="CYP1201" s="22"/>
      <c r="CYQ1201" s="22"/>
      <c r="CYR1201" s="22"/>
      <c r="CYS1201" s="22"/>
      <c r="CYT1201" s="22"/>
      <c r="CYU1201" s="22"/>
      <c r="CYV1201" s="22"/>
      <c r="CYW1201" s="22"/>
      <c r="CYX1201" s="22"/>
      <c r="CYY1201" s="22"/>
      <c r="CYZ1201" s="22"/>
      <c r="CZA1201" s="22"/>
      <c r="CZB1201" s="22"/>
      <c r="CZC1201" s="22"/>
      <c r="CZD1201" s="22"/>
      <c r="CZE1201" s="22"/>
      <c r="CZF1201" s="22"/>
      <c r="CZG1201" s="22"/>
      <c r="CZH1201" s="22"/>
      <c r="CZI1201" s="22"/>
      <c r="CZJ1201" s="22"/>
      <c r="CZK1201" s="22"/>
      <c r="CZL1201" s="22"/>
      <c r="CZM1201" s="22"/>
      <c r="CZN1201" s="22"/>
      <c r="CZO1201" s="22"/>
      <c r="CZP1201" s="22"/>
      <c r="CZQ1201" s="22"/>
      <c r="CZR1201" s="22"/>
      <c r="CZS1201" s="22"/>
      <c r="CZT1201" s="22"/>
      <c r="CZU1201" s="22"/>
      <c r="CZV1201" s="22"/>
      <c r="CZW1201" s="22"/>
      <c r="CZX1201" s="22"/>
      <c r="CZY1201" s="22"/>
      <c r="CZZ1201" s="22"/>
      <c r="DAA1201" s="22"/>
      <c r="DAB1201" s="22"/>
      <c r="DAC1201" s="22"/>
      <c r="DAD1201" s="22"/>
      <c r="DAE1201" s="22"/>
      <c r="DAF1201" s="22"/>
      <c r="DAG1201" s="22"/>
      <c r="DAH1201" s="22"/>
      <c r="DAI1201" s="22"/>
      <c r="DAJ1201" s="22"/>
      <c r="DAK1201" s="22"/>
      <c r="DAL1201" s="22"/>
      <c r="DAM1201" s="22"/>
      <c r="DAN1201" s="22"/>
      <c r="DAO1201" s="22"/>
      <c r="DAP1201" s="22"/>
      <c r="DAQ1201" s="22"/>
      <c r="DAR1201" s="22"/>
      <c r="DAS1201" s="22"/>
      <c r="DAT1201" s="22"/>
      <c r="DAU1201" s="22"/>
      <c r="DAV1201" s="22"/>
      <c r="DAW1201" s="22"/>
      <c r="DAX1201" s="22"/>
      <c r="DAY1201" s="22"/>
      <c r="DAZ1201" s="22"/>
      <c r="DBA1201" s="22"/>
      <c r="DBB1201" s="22"/>
      <c r="DBC1201" s="22"/>
      <c r="DBD1201" s="22"/>
      <c r="DBE1201" s="22"/>
      <c r="DBF1201" s="22"/>
      <c r="DBG1201" s="22"/>
      <c r="DBH1201" s="22"/>
      <c r="DBI1201" s="22"/>
      <c r="DBJ1201" s="22"/>
      <c r="DBK1201" s="22"/>
      <c r="DBL1201" s="22"/>
      <c r="DBM1201" s="22"/>
      <c r="DBN1201" s="22"/>
      <c r="DBO1201" s="22"/>
      <c r="DBP1201" s="22"/>
      <c r="DBQ1201" s="22"/>
      <c r="DBR1201" s="22"/>
      <c r="DBS1201" s="22"/>
      <c r="DBT1201" s="22"/>
      <c r="DBU1201" s="22"/>
      <c r="DBV1201" s="22"/>
      <c r="DBW1201" s="22"/>
      <c r="DBX1201" s="22"/>
      <c r="DBY1201" s="22"/>
      <c r="DBZ1201" s="22"/>
      <c r="DCA1201" s="22"/>
      <c r="DCB1201" s="22"/>
      <c r="DCC1201" s="22"/>
      <c r="DCD1201" s="22"/>
      <c r="DCE1201" s="22"/>
      <c r="DCF1201" s="22"/>
      <c r="DCG1201" s="22"/>
      <c r="DCH1201" s="22"/>
      <c r="DCI1201" s="22"/>
      <c r="DCJ1201" s="22"/>
      <c r="DCK1201" s="22"/>
      <c r="DCL1201" s="22"/>
      <c r="DCM1201" s="22"/>
      <c r="DCN1201" s="22"/>
      <c r="DCO1201" s="22"/>
      <c r="DCP1201" s="22"/>
      <c r="DCQ1201" s="22"/>
      <c r="DCR1201" s="22"/>
      <c r="DCS1201" s="22"/>
      <c r="DCT1201" s="22"/>
      <c r="DCU1201" s="22"/>
      <c r="DCV1201" s="22"/>
      <c r="DCW1201" s="22"/>
      <c r="DCX1201" s="22"/>
      <c r="DCY1201" s="22"/>
      <c r="DCZ1201" s="22"/>
      <c r="DDA1201" s="22"/>
      <c r="DDB1201" s="22"/>
      <c r="DDC1201" s="22"/>
      <c r="DDD1201" s="22"/>
      <c r="DDE1201" s="22"/>
      <c r="DDF1201" s="22"/>
      <c r="DDG1201" s="22"/>
      <c r="DDH1201" s="22"/>
      <c r="DDI1201" s="22"/>
      <c r="DDJ1201" s="22"/>
      <c r="DDK1201" s="22"/>
      <c r="DDL1201" s="22"/>
      <c r="DDM1201" s="22"/>
      <c r="DDN1201" s="22"/>
      <c r="DDO1201" s="22"/>
      <c r="DDP1201" s="22"/>
      <c r="DDQ1201" s="22"/>
      <c r="DDR1201" s="22"/>
      <c r="DDS1201" s="22"/>
      <c r="DDT1201" s="22"/>
      <c r="DDU1201" s="22"/>
      <c r="DDV1201" s="22"/>
      <c r="DDW1201" s="22"/>
      <c r="DDX1201" s="22"/>
      <c r="DDY1201" s="22"/>
      <c r="DDZ1201" s="22"/>
      <c r="DEA1201" s="22"/>
      <c r="DEB1201" s="22"/>
      <c r="DEC1201" s="22"/>
      <c r="DED1201" s="22"/>
      <c r="DEE1201" s="22"/>
      <c r="DEF1201" s="22"/>
      <c r="DEG1201" s="22"/>
      <c r="DEH1201" s="22"/>
      <c r="DEI1201" s="22"/>
      <c r="DEJ1201" s="22"/>
      <c r="DEK1201" s="22"/>
      <c r="DEL1201" s="22"/>
      <c r="DEM1201" s="22"/>
      <c r="DEN1201" s="22"/>
      <c r="DEO1201" s="22"/>
      <c r="DEP1201" s="22"/>
      <c r="DEQ1201" s="22"/>
      <c r="DER1201" s="22"/>
      <c r="DES1201" s="22"/>
      <c r="DET1201" s="22"/>
      <c r="DEU1201" s="22"/>
      <c r="DEV1201" s="22"/>
      <c r="DEW1201" s="22"/>
      <c r="DEX1201" s="22"/>
      <c r="DEY1201" s="22"/>
      <c r="DEZ1201" s="22"/>
      <c r="DFA1201" s="22"/>
      <c r="DFB1201" s="22"/>
      <c r="DFC1201" s="22"/>
      <c r="DFD1201" s="22"/>
      <c r="DFE1201" s="22"/>
      <c r="DFF1201" s="22"/>
      <c r="DFG1201" s="22"/>
      <c r="DFH1201" s="22"/>
      <c r="DFI1201" s="22"/>
      <c r="DFJ1201" s="22"/>
      <c r="DFK1201" s="22"/>
      <c r="DFL1201" s="22"/>
      <c r="DFM1201" s="22"/>
      <c r="DFN1201" s="22"/>
      <c r="DFO1201" s="22"/>
      <c r="DFP1201" s="22"/>
      <c r="DFQ1201" s="22"/>
      <c r="DFR1201" s="22"/>
      <c r="DFS1201" s="22"/>
      <c r="DFT1201" s="22"/>
      <c r="DFU1201" s="22"/>
      <c r="DFV1201" s="22"/>
      <c r="DFW1201" s="22"/>
      <c r="DFX1201" s="22"/>
      <c r="DFY1201" s="22"/>
      <c r="DFZ1201" s="22"/>
      <c r="DGA1201" s="22"/>
      <c r="DGB1201" s="22"/>
      <c r="DGC1201" s="22"/>
      <c r="DGD1201" s="22"/>
      <c r="DGE1201" s="22"/>
      <c r="DGF1201" s="22"/>
      <c r="DGG1201" s="22"/>
      <c r="DGH1201" s="22"/>
      <c r="DGI1201" s="22"/>
      <c r="DGJ1201" s="22"/>
      <c r="DGK1201" s="22"/>
      <c r="DGL1201" s="22"/>
      <c r="DGM1201" s="22"/>
      <c r="DGN1201" s="22"/>
      <c r="DGO1201" s="22"/>
      <c r="DGP1201" s="22"/>
      <c r="DGQ1201" s="22"/>
      <c r="DGR1201" s="22"/>
      <c r="DGS1201" s="22"/>
      <c r="DGT1201" s="22"/>
      <c r="DGU1201" s="22"/>
      <c r="DGV1201" s="22"/>
      <c r="DGW1201" s="22"/>
      <c r="DGX1201" s="22"/>
      <c r="DGY1201" s="22"/>
      <c r="DGZ1201" s="22"/>
      <c r="DHA1201" s="22"/>
      <c r="DHB1201" s="22"/>
      <c r="DHC1201" s="22"/>
      <c r="DHD1201" s="22"/>
      <c r="DHE1201" s="22"/>
      <c r="DHF1201" s="22"/>
      <c r="DHG1201" s="22"/>
      <c r="DHH1201" s="22"/>
      <c r="DHI1201" s="22"/>
      <c r="DHJ1201" s="22"/>
      <c r="DHK1201" s="22"/>
      <c r="DHL1201" s="22"/>
      <c r="DHM1201" s="22"/>
      <c r="DHN1201" s="22"/>
      <c r="DHO1201" s="22"/>
      <c r="DHP1201" s="22"/>
      <c r="DHQ1201" s="22"/>
      <c r="DHR1201" s="22"/>
      <c r="DHS1201" s="22"/>
      <c r="DHT1201" s="22"/>
      <c r="DHU1201" s="22"/>
      <c r="DHV1201" s="22"/>
      <c r="DHW1201" s="22"/>
      <c r="DHX1201" s="22"/>
      <c r="DHY1201" s="22"/>
      <c r="DHZ1201" s="22"/>
      <c r="DIA1201" s="22"/>
      <c r="DIB1201" s="22"/>
      <c r="DIC1201" s="22"/>
      <c r="DID1201" s="22"/>
      <c r="DIE1201" s="22"/>
      <c r="DIF1201" s="22"/>
      <c r="DIG1201" s="22"/>
      <c r="DIH1201" s="22"/>
      <c r="DII1201" s="22"/>
      <c r="DIJ1201" s="22"/>
      <c r="DIK1201" s="22"/>
      <c r="DIL1201" s="22"/>
      <c r="DIM1201" s="22"/>
      <c r="DIN1201" s="22"/>
      <c r="DIO1201" s="22"/>
      <c r="DIP1201" s="22"/>
      <c r="DIQ1201" s="22"/>
      <c r="DIR1201" s="22"/>
      <c r="DIS1201" s="22"/>
      <c r="DIT1201" s="22"/>
      <c r="DIU1201" s="22"/>
      <c r="DIV1201" s="22"/>
      <c r="DIW1201" s="22"/>
      <c r="DIX1201" s="22"/>
      <c r="DIY1201" s="22"/>
      <c r="DIZ1201" s="22"/>
      <c r="DJA1201" s="22"/>
      <c r="DJB1201" s="22"/>
      <c r="DJC1201" s="22"/>
      <c r="DJD1201" s="22"/>
      <c r="DJE1201" s="22"/>
      <c r="DJF1201" s="22"/>
      <c r="DJG1201" s="22"/>
      <c r="DJH1201" s="22"/>
      <c r="DJI1201" s="22"/>
      <c r="DJJ1201" s="22"/>
      <c r="DJK1201" s="22"/>
      <c r="DJL1201" s="22"/>
      <c r="DJM1201" s="22"/>
      <c r="DJN1201" s="22"/>
      <c r="DJO1201" s="22"/>
      <c r="DJP1201" s="22"/>
      <c r="DJQ1201" s="22"/>
      <c r="DJR1201" s="22"/>
      <c r="DJS1201" s="22"/>
      <c r="DJT1201" s="22"/>
      <c r="DJU1201" s="22"/>
      <c r="DJV1201" s="22"/>
      <c r="DJW1201" s="22"/>
      <c r="DJX1201" s="22"/>
      <c r="DJY1201" s="22"/>
      <c r="DJZ1201" s="22"/>
      <c r="DKA1201" s="22"/>
      <c r="DKB1201" s="22"/>
      <c r="DKC1201" s="22"/>
      <c r="DKD1201" s="22"/>
      <c r="DKE1201" s="22"/>
      <c r="DKF1201" s="22"/>
      <c r="DKG1201" s="22"/>
      <c r="DKH1201" s="22"/>
      <c r="DKI1201" s="22"/>
      <c r="DKJ1201" s="22"/>
      <c r="DKK1201" s="22"/>
      <c r="DKL1201" s="22"/>
      <c r="DKM1201" s="22"/>
      <c r="DKN1201" s="22"/>
      <c r="DKO1201" s="22"/>
      <c r="DKP1201" s="22"/>
      <c r="DKQ1201" s="22"/>
      <c r="DKR1201" s="22"/>
      <c r="DKS1201" s="22"/>
      <c r="DKT1201" s="22"/>
      <c r="DKU1201" s="22"/>
      <c r="DKV1201" s="22"/>
      <c r="DKW1201" s="22"/>
      <c r="DKX1201" s="22"/>
      <c r="DKY1201" s="22"/>
      <c r="DKZ1201" s="22"/>
      <c r="DLA1201" s="22"/>
      <c r="DLB1201" s="22"/>
      <c r="DLC1201" s="22"/>
      <c r="DLD1201" s="22"/>
      <c r="DLE1201" s="22"/>
      <c r="DLF1201" s="22"/>
      <c r="DLG1201" s="22"/>
      <c r="DLH1201" s="22"/>
      <c r="DLI1201" s="22"/>
      <c r="DLJ1201" s="22"/>
      <c r="DLK1201" s="22"/>
      <c r="DLL1201" s="22"/>
      <c r="DLM1201" s="22"/>
      <c r="DLN1201" s="22"/>
      <c r="DLO1201" s="22"/>
      <c r="DLP1201" s="22"/>
      <c r="DLQ1201" s="22"/>
      <c r="DLR1201" s="22"/>
      <c r="DLS1201" s="22"/>
      <c r="DLT1201" s="22"/>
      <c r="DLU1201" s="22"/>
      <c r="DLV1201" s="22"/>
      <c r="DLW1201" s="22"/>
      <c r="DLX1201" s="22"/>
      <c r="DLY1201" s="22"/>
      <c r="DLZ1201" s="22"/>
      <c r="DMA1201" s="22"/>
      <c r="DMB1201" s="22"/>
      <c r="DMC1201" s="22"/>
      <c r="DMD1201" s="22"/>
      <c r="DME1201" s="22"/>
      <c r="DMF1201" s="22"/>
      <c r="DMG1201" s="22"/>
      <c r="DMH1201" s="22"/>
      <c r="DMI1201" s="22"/>
      <c r="DMJ1201" s="22"/>
      <c r="DMK1201" s="22"/>
      <c r="DML1201" s="22"/>
      <c r="DMM1201" s="22"/>
      <c r="DMN1201" s="22"/>
      <c r="DMO1201" s="22"/>
      <c r="DMP1201" s="22"/>
      <c r="DMQ1201" s="22"/>
      <c r="DMR1201" s="22"/>
      <c r="DMS1201" s="22"/>
      <c r="DMT1201" s="22"/>
      <c r="DMU1201" s="22"/>
      <c r="DMV1201" s="22"/>
      <c r="DMW1201" s="22"/>
      <c r="DMX1201" s="22"/>
      <c r="DMY1201" s="22"/>
      <c r="DMZ1201" s="22"/>
      <c r="DNA1201" s="22"/>
      <c r="DNB1201" s="22"/>
      <c r="DNC1201" s="22"/>
      <c r="DND1201" s="22"/>
      <c r="DNE1201" s="22"/>
      <c r="DNF1201" s="22"/>
      <c r="DNG1201" s="22"/>
      <c r="DNH1201" s="22"/>
      <c r="DNI1201" s="22"/>
      <c r="DNJ1201" s="22"/>
      <c r="DNK1201" s="22"/>
      <c r="DNL1201" s="22"/>
      <c r="DNM1201" s="22"/>
      <c r="DNN1201" s="22"/>
      <c r="DNO1201" s="22"/>
      <c r="DNP1201" s="22"/>
      <c r="DNQ1201" s="22"/>
      <c r="DNR1201" s="22"/>
      <c r="DNS1201" s="22"/>
      <c r="DNT1201" s="22"/>
      <c r="DNU1201" s="22"/>
      <c r="DNV1201" s="22"/>
      <c r="DNW1201" s="22"/>
      <c r="DNX1201" s="22"/>
      <c r="DNY1201" s="22"/>
      <c r="DNZ1201" s="22"/>
      <c r="DOA1201" s="22"/>
      <c r="DOB1201" s="22"/>
      <c r="DOC1201" s="22"/>
      <c r="DOD1201" s="22"/>
      <c r="DOE1201" s="22"/>
      <c r="DOF1201" s="22"/>
      <c r="DOG1201" s="22"/>
      <c r="DOH1201" s="22"/>
      <c r="DOI1201" s="22"/>
      <c r="DOJ1201" s="22"/>
      <c r="DOK1201" s="22"/>
      <c r="DOL1201" s="22"/>
      <c r="DOM1201" s="22"/>
      <c r="DON1201" s="22"/>
      <c r="DOO1201" s="22"/>
      <c r="DOP1201" s="22"/>
      <c r="DOQ1201" s="22"/>
      <c r="DOR1201" s="22"/>
      <c r="DOS1201" s="22"/>
      <c r="DOT1201" s="22"/>
      <c r="DOU1201" s="22"/>
      <c r="DOV1201" s="22"/>
      <c r="DOW1201" s="22"/>
      <c r="DOX1201" s="22"/>
      <c r="DOY1201" s="22"/>
      <c r="DOZ1201" s="22"/>
      <c r="DPA1201" s="22"/>
      <c r="DPB1201" s="22"/>
      <c r="DPC1201" s="22"/>
      <c r="DPD1201" s="22"/>
      <c r="DPE1201" s="22"/>
      <c r="DPF1201" s="22"/>
      <c r="DPG1201" s="22"/>
      <c r="DPH1201" s="22"/>
      <c r="DPI1201" s="22"/>
      <c r="DPJ1201" s="22"/>
      <c r="DPK1201" s="22"/>
      <c r="DPL1201" s="22"/>
      <c r="DPM1201" s="22"/>
      <c r="DPN1201" s="22"/>
      <c r="DPO1201" s="22"/>
      <c r="DPP1201" s="22"/>
      <c r="DPQ1201" s="22"/>
      <c r="DPR1201" s="22"/>
      <c r="DPS1201" s="22"/>
      <c r="DPT1201" s="22"/>
      <c r="DPU1201" s="22"/>
      <c r="DPV1201" s="22"/>
      <c r="DPW1201" s="22"/>
      <c r="DPX1201" s="22"/>
      <c r="DPY1201" s="22"/>
      <c r="DPZ1201" s="22"/>
      <c r="DQA1201" s="22"/>
      <c r="DQB1201" s="22"/>
      <c r="DQC1201" s="22"/>
      <c r="DQD1201" s="22"/>
      <c r="DQE1201" s="22"/>
      <c r="DQF1201" s="22"/>
      <c r="DQG1201" s="22"/>
      <c r="DQH1201" s="22"/>
      <c r="DQI1201" s="22"/>
      <c r="DQJ1201" s="22"/>
      <c r="DQK1201" s="22"/>
      <c r="DQL1201" s="22"/>
      <c r="DQM1201" s="22"/>
      <c r="DQN1201" s="22"/>
      <c r="DQO1201" s="22"/>
      <c r="DQP1201" s="22"/>
      <c r="DQQ1201" s="22"/>
      <c r="DQR1201" s="22"/>
      <c r="DQS1201" s="22"/>
      <c r="DQT1201" s="22"/>
      <c r="DQU1201" s="22"/>
      <c r="DQV1201" s="22"/>
      <c r="DQW1201" s="22"/>
      <c r="DQX1201" s="22"/>
      <c r="DQY1201" s="22"/>
      <c r="DQZ1201" s="22"/>
      <c r="DRA1201" s="22"/>
      <c r="DRB1201" s="22"/>
      <c r="DRC1201" s="22"/>
      <c r="DRD1201" s="22"/>
      <c r="DRE1201" s="22"/>
      <c r="DRF1201" s="22"/>
      <c r="DRG1201" s="22"/>
      <c r="DRH1201" s="22"/>
      <c r="DRI1201" s="22"/>
      <c r="DRJ1201" s="22"/>
      <c r="DRK1201" s="22"/>
      <c r="DRL1201" s="22"/>
      <c r="DRM1201" s="22"/>
      <c r="DRN1201" s="22"/>
      <c r="DRO1201" s="22"/>
      <c r="DRP1201" s="22"/>
      <c r="DRQ1201" s="22"/>
      <c r="DRR1201" s="22"/>
      <c r="DRS1201" s="22"/>
      <c r="DRT1201" s="22"/>
      <c r="DRU1201" s="22"/>
      <c r="DRV1201" s="22"/>
      <c r="DRW1201" s="22"/>
      <c r="DRX1201" s="22"/>
      <c r="DRY1201" s="22"/>
      <c r="DRZ1201" s="22"/>
      <c r="DSA1201" s="22"/>
      <c r="DSB1201" s="22"/>
      <c r="DSC1201" s="22"/>
      <c r="DSD1201" s="22"/>
      <c r="DSE1201" s="22"/>
      <c r="DSF1201" s="22"/>
      <c r="DSG1201" s="22"/>
      <c r="DSH1201" s="22"/>
      <c r="DSI1201" s="22"/>
      <c r="DSJ1201" s="22"/>
      <c r="DSK1201" s="22"/>
      <c r="DSL1201" s="22"/>
      <c r="DSM1201" s="22"/>
      <c r="DSN1201" s="22"/>
      <c r="DSO1201" s="22"/>
      <c r="DSP1201" s="22"/>
      <c r="DSQ1201" s="22"/>
      <c r="DSR1201" s="22"/>
      <c r="DSS1201" s="22"/>
      <c r="DST1201" s="22"/>
      <c r="DSU1201" s="22"/>
      <c r="DSV1201" s="22"/>
      <c r="DSW1201" s="22"/>
      <c r="DSX1201" s="22"/>
      <c r="DSY1201" s="22"/>
      <c r="DSZ1201" s="22"/>
      <c r="DTA1201" s="22"/>
      <c r="DTB1201" s="22"/>
      <c r="DTC1201" s="22"/>
      <c r="DTD1201" s="22"/>
      <c r="DTE1201" s="22"/>
      <c r="DTF1201" s="22"/>
      <c r="DTG1201" s="22"/>
      <c r="DTH1201" s="22"/>
      <c r="DTI1201" s="22"/>
      <c r="DTJ1201" s="22"/>
      <c r="DTK1201" s="22"/>
      <c r="DTL1201" s="22"/>
      <c r="DTM1201" s="22"/>
      <c r="DTN1201" s="22"/>
      <c r="DTO1201" s="22"/>
      <c r="DTP1201" s="22"/>
      <c r="DTQ1201" s="22"/>
      <c r="DTR1201" s="22"/>
      <c r="DTS1201" s="22"/>
      <c r="DTT1201" s="22"/>
      <c r="DTU1201" s="22"/>
      <c r="DTV1201" s="22"/>
      <c r="DTW1201" s="22"/>
      <c r="DTX1201" s="22"/>
      <c r="DTY1201" s="22"/>
      <c r="DTZ1201" s="22"/>
      <c r="DUA1201" s="22"/>
      <c r="DUB1201" s="22"/>
      <c r="DUC1201" s="22"/>
      <c r="DUD1201" s="22"/>
      <c r="DUE1201" s="22"/>
      <c r="DUF1201" s="22"/>
      <c r="DUG1201" s="22"/>
      <c r="DUH1201" s="22"/>
      <c r="DUI1201" s="22"/>
      <c r="DUJ1201" s="22"/>
      <c r="DUK1201" s="22"/>
      <c r="DUL1201" s="22"/>
      <c r="DUM1201" s="22"/>
      <c r="DUN1201" s="22"/>
      <c r="DUO1201" s="22"/>
      <c r="DUP1201" s="22"/>
      <c r="DUQ1201" s="22"/>
      <c r="DUR1201" s="22"/>
      <c r="DUS1201" s="22"/>
      <c r="DUT1201" s="22"/>
      <c r="DUU1201" s="22"/>
      <c r="DUV1201" s="22"/>
      <c r="DUW1201" s="22"/>
      <c r="DUX1201" s="22"/>
      <c r="DUY1201" s="22"/>
      <c r="DUZ1201" s="22"/>
      <c r="DVA1201" s="22"/>
      <c r="DVB1201" s="22"/>
      <c r="DVC1201" s="22"/>
      <c r="DVD1201" s="22"/>
      <c r="DVE1201" s="22"/>
      <c r="DVF1201" s="22"/>
      <c r="DVG1201" s="22"/>
      <c r="DVH1201" s="22"/>
      <c r="DVI1201" s="22"/>
      <c r="DVJ1201" s="22"/>
      <c r="DVK1201" s="22"/>
      <c r="DVL1201" s="22"/>
      <c r="DVM1201" s="22"/>
      <c r="DVN1201" s="22"/>
      <c r="DVO1201" s="22"/>
      <c r="DVP1201" s="22"/>
      <c r="DVQ1201" s="22"/>
      <c r="DVR1201" s="22"/>
      <c r="DVS1201" s="22"/>
      <c r="DVT1201" s="22"/>
      <c r="DVU1201" s="22"/>
      <c r="DVV1201" s="22"/>
      <c r="DVW1201" s="22"/>
      <c r="DVX1201" s="22"/>
      <c r="DVY1201" s="22"/>
      <c r="DVZ1201" s="22"/>
      <c r="DWA1201" s="22"/>
      <c r="DWB1201" s="22"/>
      <c r="DWC1201" s="22"/>
      <c r="DWD1201" s="22"/>
      <c r="DWE1201" s="22"/>
      <c r="DWF1201" s="22"/>
      <c r="DWG1201" s="22"/>
      <c r="DWH1201" s="22"/>
      <c r="DWI1201" s="22"/>
      <c r="DWJ1201" s="22"/>
      <c r="DWK1201" s="22"/>
      <c r="DWL1201" s="22"/>
      <c r="DWM1201" s="22"/>
      <c r="DWN1201" s="22"/>
      <c r="DWO1201" s="22"/>
      <c r="DWP1201" s="22"/>
      <c r="DWQ1201" s="22"/>
      <c r="DWR1201" s="22"/>
      <c r="DWS1201" s="22"/>
      <c r="DWT1201" s="22"/>
      <c r="DWU1201" s="22"/>
      <c r="DWV1201" s="22"/>
      <c r="DWW1201" s="22"/>
      <c r="DWX1201" s="22"/>
      <c r="DWY1201" s="22"/>
      <c r="DWZ1201" s="22"/>
      <c r="DXA1201" s="22"/>
      <c r="DXB1201" s="22"/>
      <c r="DXC1201" s="22"/>
      <c r="DXD1201" s="22"/>
      <c r="DXE1201" s="22"/>
      <c r="DXF1201" s="22"/>
      <c r="DXG1201" s="22"/>
      <c r="DXH1201" s="22"/>
      <c r="DXI1201" s="22"/>
      <c r="DXJ1201" s="22"/>
      <c r="DXK1201" s="22"/>
      <c r="DXL1201" s="22"/>
      <c r="DXM1201" s="22"/>
      <c r="DXN1201" s="22"/>
      <c r="DXO1201" s="22"/>
      <c r="DXP1201" s="22"/>
      <c r="DXQ1201" s="22"/>
      <c r="DXR1201" s="22"/>
      <c r="DXS1201" s="22"/>
      <c r="DXT1201" s="22"/>
      <c r="DXU1201" s="22"/>
      <c r="DXV1201" s="22"/>
      <c r="DXW1201" s="22"/>
      <c r="DXX1201" s="22"/>
      <c r="DXY1201" s="22"/>
      <c r="DXZ1201" s="22"/>
      <c r="DYA1201" s="22"/>
      <c r="DYB1201" s="22"/>
      <c r="DYC1201" s="22"/>
      <c r="DYD1201" s="22"/>
      <c r="DYE1201" s="22"/>
      <c r="DYF1201" s="22"/>
      <c r="DYG1201" s="22"/>
      <c r="DYH1201" s="22"/>
      <c r="DYI1201" s="22"/>
      <c r="DYJ1201" s="22"/>
      <c r="DYK1201" s="22"/>
      <c r="DYL1201" s="22"/>
      <c r="DYM1201" s="22"/>
      <c r="DYN1201" s="22"/>
      <c r="DYO1201" s="22"/>
      <c r="DYP1201" s="22"/>
      <c r="DYQ1201" s="22"/>
      <c r="DYR1201" s="22"/>
      <c r="DYS1201" s="22"/>
      <c r="DYT1201" s="22"/>
      <c r="DYU1201" s="22"/>
      <c r="DYV1201" s="22"/>
      <c r="DYW1201" s="22"/>
      <c r="DYX1201" s="22"/>
      <c r="DYY1201" s="22"/>
      <c r="DYZ1201" s="22"/>
      <c r="DZA1201" s="22"/>
      <c r="DZB1201" s="22"/>
      <c r="DZC1201" s="22"/>
      <c r="DZD1201" s="22"/>
      <c r="DZE1201" s="22"/>
      <c r="DZF1201" s="22"/>
      <c r="DZG1201" s="22"/>
      <c r="DZH1201" s="22"/>
      <c r="DZI1201" s="22"/>
      <c r="DZJ1201" s="22"/>
      <c r="DZK1201" s="22"/>
      <c r="DZL1201" s="22"/>
      <c r="DZM1201" s="22"/>
      <c r="DZN1201" s="22"/>
      <c r="DZO1201" s="22"/>
      <c r="DZP1201" s="22"/>
      <c r="DZQ1201" s="22"/>
      <c r="DZR1201" s="22"/>
      <c r="DZS1201" s="22"/>
      <c r="DZT1201" s="22"/>
      <c r="DZU1201" s="22"/>
      <c r="DZV1201" s="22"/>
      <c r="DZW1201" s="22"/>
      <c r="DZX1201" s="22"/>
      <c r="DZY1201" s="22"/>
      <c r="DZZ1201" s="22"/>
      <c r="EAA1201" s="22"/>
      <c r="EAB1201" s="22"/>
      <c r="EAC1201" s="22"/>
      <c r="EAD1201" s="22"/>
      <c r="EAE1201" s="22"/>
      <c r="EAF1201" s="22"/>
      <c r="EAG1201" s="22"/>
      <c r="EAH1201" s="22"/>
      <c r="EAI1201" s="22"/>
      <c r="EAJ1201" s="22"/>
      <c r="EAK1201" s="22"/>
      <c r="EAL1201" s="22"/>
      <c r="EAM1201" s="22"/>
      <c r="EAN1201" s="22"/>
      <c r="EAO1201" s="22"/>
      <c r="EAP1201" s="22"/>
      <c r="EAQ1201" s="22"/>
      <c r="EAR1201" s="22"/>
      <c r="EAS1201" s="22"/>
      <c r="EAT1201" s="22"/>
      <c r="EAU1201" s="22"/>
      <c r="EAV1201" s="22"/>
      <c r="EAW1201" s="22"/>
      <c r="EAX1201" s="22"/>
      <c r="EAY1201" s="22"/>
      <c r="EAZ1201" s="22"/>
      <c r="EBA1201" s="22"/>
      <c r="EBB1201" s="22"/>
      <c r="EBC1201" s="22"/>
      <c r="EBD1201" s="22"/>
      <c r="EBE1201" s="22"/>
      <c r="EBF1201" s="22"/>
      <c r="EBG1201" s="22"/>
      <c r="EBH1201" s="22"/>
      <c r="EBI1201" s="22"/>
      <c r="EBJ1201" s="22"/>
      <c r="EBK1201" s="22"/>
      <c r="EBL1201" s="22"/>
      <c r="EBM1201" s="22"/>
      <c r="EBN1201" s="22"/>
      <c r="EBO1201" s="22"/>
      <c r="EBP1201" s="22"/>
      <c r="EBQ1201" s="22"/>
      <c r="EBR1201" s="22"/>
      <c r="EBS1201" s="22"/>
      <c r="EBT1201" s="22"/>
      <c r="EBU1201" s="22"/>
      <c r="EBV1201" s="22"/>
      <c r="EBW1201" s="22"/>
      <c r="EBX1201" s="22"/>
      <c r="EBY1201" s="22"/>
      <c r="EBZ1201" s="22"/>
      <c r="ECA1201" s="22"/>
      <c r="ECB1201" s="22"/>
      <c r="ECC1201" s="22"/>
      <c r="ECD1201" s="22"/>
      <c r="ECE1201" s="22"/>
      <c r="ECF1201" s="22"/>
      <c r="ECG1201" s="22"/>
      <c r="ECH1201" s="22"/>
      <c r="ECI1201" s="22"/>
      <c r="ECJ1201" s="22"/>
      <c r="ECK1201" s="22"/>
      <c r="ECL1201" s="22"/>
      <c r="ECM1201" s="22"/>
      <c r="ECN1201" s="22"/>
      <c r="ECO1201" s="22"/>
      <c r="ECP1201" s="22"/>
      <c r="ECQ1201" s="22"/>
      <c r="ECR1201" s="22"/>
      <c r="ECS1201" s="22"/>
      <c r="ECT1201" s="22"/>
      <c r="ECU1201" s="22"/>
      <c r="ECV1201" s="22"/>
      <c r="ECW1201" s="22"/>
      <c r="ECX1201" s="22"/>
      <c r="ECY1201" s="22"/>
      <c r="ECZ1201" s="22"/>
      <c r="EDA1201" s="22"/>
      <c r="EDB1201" s="22"/>
      <c r="EDC1201" s="22"/>
      <c r="EDD1201" s="22"/>
      <c r="EDE1201" s="22"/>
      <c r="EDF1201" s="22"/>
      <c r="EDG1201" s="22"/>
      <c r="EDH1201" s="22"/>
      <c r="EDI1201" s="22"/>
      <c r="EDJ1201" s="22"/>
      <c r="EDK1201" s="22"/>
      <c r="EDL1201" s="22"/>
      <c r="EDM1201" s="22"/>
      <c r="EDN1201" s="22"/>
      <c r="EDO1201" s="22"/>
      <c r="EDP1201" s="22"/>
      <c r="EDQ1201" s="22"/>
      <c r="EDR1201" s="22"/>
      <c r="EDS1201" s="22"/>
      <c r="EDT1201" s="22"/>
      <c r="EDU1201" s="22"/>
      <c r="EDV1201" s="22"/>
      <c r="EDW1201" s="22"/>
      <c r="EDX1201" s="22"/>
      <c r="EDY1201" s="22"/>
      <c r="EDZ1201" s="22"/>
      <c r="EEA1201" s="22"/>
      <c r="EEB1201" s="22"/>
      <c r="EEC1201" s="22"/>
      <c r="EED1201" s="22"/>
      <c r="EEE1201" s="22"/>
      <c r="EEF1201" s="22"/>
      <c r="EEG1201" s="22"/>
      <c r="EEH1201" s="22"/>
      <c r="EEI1201" s="22"/>
      <c r="EEJ1201" s="22"/>
      <c r="EEK1201" s="22"/>
      <c r="EEL1201" s="22"/>
      <c r="EEM1201" s="22"/>
      <c r="EEN1201" s="22"/>
      <c r="EEO1201" s="22"/>
      <c r="EEP1201" s="22"/>
      <c r="EEQ1201" s="22"/>
      <c r="EER1201" s="22"/>
      <c r="EES1201" s="22"/>
      <c r="EET1201" s="22"/>
      <c r="EEU1201" s="22"/>
      <c r="EEV1201" s="22"/>
      <c r="EEW1201" s="22"/>
      <c r="EEX1201" s="22"/>
      <c r="EEY1201" s="22"/>
      <c r="EEZ1201" s="22"/>
      <c r="EFA1201" s="22"/>
      <c r="EFB1201" s="22"/>
      <c r="EFC1201" s="22"/>
      <c r="EFD1201" s="22"/>
      <c r="EFE1201" s="22"/>
      <c r="EFF1201" s="22"/>
      <c r="EFG1201" s="22"/>
      <c r="EFH1201" s="22"/>
      <c r="EFI1201" s="22"/>
      <c r="EFJ1201" s="22"/>
      <c r="EFK1201" s="22"/>
      <c r="EFL1201" s="22"/>
      <c r="EFM1201" s="22"/>
      <c r="EFN1201" s="22"/>
      <c r="EFO1201" s="22"/>
      <c r="EFP1201" s="22"/>
      <c r="EFQ1201" s="22"/>
      <c r="EFR1201" s="22"/>
      <c r="EFS1201" s="22"/>
      <c r="EFT1201" s="22"/>
      <c r="EFU1201" s="22"/>
      <c r="EFV1201" s="22"/>
      <c r="EFW1201" s="22"/>
      <c r="EFX1201" s="22"/>
      <c r="EFY1201" s="22"/>
      <c r="EFZ1201" s="22"/>
      <c r="EGA1201" s="22"/>
      <c r="EGB1201" s="22"/>
      <c r="EGC1201" s="22"/>
      <c r="EGD1201" s="22"/>
      <c r="EGE1201" s="22"/>
      <c r="EGF1201" s="22"/>
      <c r="EGG1201" s="22"/>
      <c r="EGH1201" s="22"/>
      <c r="EGI1201" s="22"/>
      <c r="EGJ1201" s="22"/>
      <c r="EGK1201" s="22"/>
      <c r="EGL1201" s="22"/>
      <c r="EGM1201" s="22"/>
      <c r="EGN1201" s="22"/>
      <c r="EGO1201" s="22"/>
      <c r="EGP1201" s="22"/>
      <c r="EGQ1201" s="22"/>
      <c r="EGR1201" s="22"/>
      <c r="EGS1201" s="22"/>
      <c r="EGT1201" s="22"/>
      <c r="EGU1201" s="22"/>
      <c r="EGV1201" s="22"/>
      <c r="EGW1201" s="22"/>
      <c r="EGX1201" s="22"/>
      <c r="EGY1201" s="22"/>
      <c r="EGZ1201" s="22"/>
      <c r="EHA1201" s="22"/>
      <c r="EHB1201" s="22"/>
      <c r="EHC1201" s="22"/>
      <c r="EHD1201" s="22"/>
      <c r="EHE1201" s="22"/>
      <c r="EHF1201" s="22"/>
      <c r="EHG1201" s="22"/>
      <c r="EHH1201" s="22"/>
      <c r="EHI1201" s="22"/>
      <c r="EHJ1201" s="22"/>
      <c r="EHK1201" s="22"/>
      <c r="EHL1201" s="22"/>
      <c r="EHM1201" s="22"/>
      <c r="EHN1201" s="22"/>
      <c r="EHO1201" s="22"/>
      <c r="EHP1201" s="22"/>
      <c r="EHQ1201" s="22"/>
      <c r="EHR1201" s="22"/>
      <c r="EHS1201" s="22"/>
      <c r="EHT1201" s="22"/>
      <c r="EHU1201" s="22"/>
      <c r="EHV1201" s="22"/>
      <c r="EHW1201" s="22"/>
      <c r="EHX1201" s="22"/>
      <c r="EHY1201" s="22"/>
      <c r="EHZ1201" s="22"/>
      <c r="EIA1201" s="22"/>
      <c r="EIB1201" s="22"/>
      <c r="EIC1201" s="22"/>
      <c r="EID1201" s="22"/>
      <c r="EIE1201" s="22"/>
      <c r="EIF1201" s="22"/>
      <c r="EIG1201" s="22"/>
      <c r="EIH1201" s="22"/>
      <c r="EII1201" s="22"/>
      <c r="EIJ1201" s="22"/>
      <c r="EIK1201" s="22"/>
      <c r="EIL1201" s="22"/>
      <c r="EIM1201" s="22"/>
      <c r="EIN1201" s="22"/>
      <c r="EIO1201" s="22"/>
      <c r="EIP1201" s="22"/>
      <c r="EIQ1201" s="22"/>
      <c r="EIR1201" s="22"/>
      <c r="EIS1201" s="22"/>
      <c r="EIT1201" s="22"/>
      <c r="EIU1201" s="22"/>
      <c r="EIV1201" s="22"/>
      <c r="EIW1201" s="22"/>
      <c r="EIX1201" s="22"/>
      <c r="EIY1201" s="22"/>
      <c r="EIZ1201" s="22"/>
      <c r="EJA1201" s="22"/>
      <c r="EJB1201" s="22"/>
      <c r="EJC1201" s="22"/>
      <c r="EJD1201" s="22"/>
      <c r="EJE1201" s="22"/>
      <c r="EJF1201" s="22"/>
      <c r="EJG1201" s="22"/>
      <c r="EJH1201" s="22"/>
      <c r="EJI1201" s="22"/>
      <c r="EJJ1201" s="22"/>
      <c r="EJK1201" s="22"/>
      <c r="EJL1201" s="22"/>
      <c r="EJM1201" s="22"/>
      <c r="EJN1201" s="22"/>
      <c r="EJO1201" s="22"/>
      <c r="EJP1201" s="22"/>
      <c r="EJQ1201" s="22"/>
      <c r="EJR1201" s="22"/>
      <c r="EJS1201" s="22"/>
      <c r="EJT1201" s="22"/>
      <c r="EJU1201" s="22"/>
      <c r="EJV1201" s="22"/>
      <c r="EJW1201" s="22"/>
      <c r="EJX1201" s="22"/>
      <c r="EJY1201" s="22"/>
      <c r="EJZ1201" s="22"/>
      <c r="EKA1201" s="22"/>
      <c r="EKB1201" s="22"/>
      <c r="EKC1201" s="22"/>
      <c r="EKD1201" s="22"/>
      <c r="EKE1201" s="22"/>
      <c r="EKF1201" s="22"/>
      <c r="EKG1201" s="22"/>
      <c r="EKH1201" s="22"/>
      <c r="EKI1201" s="22"/>
      <c r="EKJ1201" s="22"/>
      <c r="EKK1201" s="22"/>
      <c r="EKL1201" s="22"/>
      <c r="EKM1201" s="22"/>
      <c r="EKN1201" s="22"/>
      <c r="EKO1201" s="22"/>
      <c r="EKP1201" s="22"/>
      <c r="EKQ1201" s="22"/>
      <c r="EKR1201" s="22"/>
      <c r="EKS1201" s="22"/>
      <c r="EKT1201" s="22"/>
      <c r="EKU1201" s="22"/>
      <c r="EKV1201" s="22"/>
      <c r="EKW1201" s="22"/>
      <c r="EKX1201" s="22"/>
      <c r="EKY1201" s="22"/>
      <c r="EKZ1201" s="22"/>
      <c r="ELA1201" s="22"/>
      <c r="ELB1201" s="22"/>
      <c r="ELC1201" s="22"/>
      <c r="ELD1201" s="22"/>
      <c r="ELE1201" s="22"/>
      <c r="ELF1201" s="22"/>
      <c r="ELG1201" s="22"/>
      <c r="ELH1201" s="22"/>
      <c r="ELI1201" s="22"/>
      <c r="ELJ1201" s="22"/>
      <c r="ELK1201" s="22"/>
      <c r="ELL1201" s="22"/>
      <c r="ELM1201" s="22"/>
      <c r="ELN1201" s="22"/>
      <c r="ELO1201" s="22"/>
      <c r="ELP1201" s="22"/>
      <c r="ELQ1201" s="22"/>
      <c r="ELR1201" s="22"/>
      <c r="ELS1201" s="22"/>
      <c r="ELT1201" s="22"/>
      <c r="ELU1201" s="22"/>
      <c r="ELV1201" s="22"/>
      <c r="ELW1201" s="22"/>
      <c r="ELX1201" s="22"/>
      <c r="ELY1201" s="22"/>
      <c r="ELZ1201" s="22"/>
      <c r="EMA1201" s="22"/>
      <c r="EMB1201" s="22"/>
      <c r="EMC1201" s="22"/>
      <c r="EMD1201" s="22"/>
      <c r="EME1201" s="22"/>
      <c r="EMF1201" s="22"/>
      <c r="EMG1201" s="22"/>
      <c r="EMH1201" s="22"/>
      <c r="EMI1201" s="22"/>
      <c r="EMJ1201" s="22"/>
      <c r="EMK1201" s="22"/>
      <c r="EML1201" s="22"/>
      <c r="EMM1201" s="22"/>
      <c r="EMN1201" s="22"/>
      <c r="EMO1201" s="22"/>
      <c r="EMP1201" s="22"/>
      <c r="EMQ1201" s="22"/>
      <c r="EMR1201" s="22"/>
      <c r="EMS1201" s="22"/>
      <c r="EMT1201" s="22"/>
      <c r="EMU1201" s="22"/>
      <c r="EMV1201" s="22"/>
      <c r="EMW1201" s="22"/>
      <c r="EMX1201" s="22"/>
      <c r="EMY1201" s="22"/>
      <c r="EMZ1201" s="22"/>
      <c r="ENA1201" s="22"/>
      <c r="ENB1201" s="22"/>
      <c r="ENC1201" s="22"/>
      <c r="END1201" s="22"/>
      <c r="ENE1201" s="22"/>
      <c r="ENF1201" s="22"/>
      <c r="ENG1201" s="22"/>
      <c r="ENH1201" s="22"/>
      <c r="ENI1201" s="22"/>
      <c r="ENJ1201" s="22"/>
      <c r="ENK1201" s="22"/>
      <c r="ENL1201" s="22"/>
      <c r="ENM1201" s="22"/>
      <c r="ENN1201" s="22"/>
      <c r="ENO1201" s="22"/>
      <c r="ENP1201" s="22"/>
      <c r="ENQ1201" s="22"/>
      <c r="ENR1201" s="22"/>
      <c r="ENS1201" s="22"/>
      <c r="ENT1201" s="22"/>
      <c r="ENU1201" s="22"/>
      <c r="ENV1201" s="22"/>
      <c r="ENW1201" s="22"/>
      <c r="ENX1201" s="22"/>
      <c r="ENY1201" s="22"/>
      <c r="ENZ1201" s="22"/>
      <c r="EOA1201" s="22"/>
      <c r="EOB1201" s="22"/>
      <c r="EOC1201" s="22"/>
      <c r="EOD1201" s="22"/>
      <c r="EOE1201" s="22"/>
      <c r="EOF1201" s="22"/>
      <c r="EOG1201" s="22"/>
      <c r="EOH1201" s="22"/>
      <c r="EOI1201" s="22"/>
      <c r="EOJ1201" s="22"/>
      <c r="EOK1201" s="22"/>
      <c r="EOL1201" s="22"/>
      <c r="EOM1201" s="22"/>
      <c r="EON1201" s="22"/>
      <c r="EOO1201" s="22"/>
      <c r="EOP1201" s="22"/>
      <c r="EOQ1201" s="22"/>
      <c r="EOR1201" s="22"/>
      <c r="EOS1201" s="22"/>
      <c r="EOT1201" s="22"/>
      <c r="EOU1201" s="22"/>
      <c r="EOV1201" s="22"/>
      <c r="EOW1201" s="22"/>
      <c r="EOX1201" s="22"/>
      <c r="EOY1201" s="22"/>
      <c r="EOZ1201" s="22"/>
      <c r="EPA1201" s="22"/>
      <c r="EPB1201" s="22"/>
      <c r="EPC1201" s="22"/>
      <c r="EPD1201" s="22"/>
      <c r="EPE1201" s="22"/>
      <c r="EPF1201" s="22"/>
      <c r="EPG1201" s="22"/>
      <c r="EPH1201" s="22"/>
      <c r="EPI1201" s="22"/>
      <c r="EPJ1201" s="22"/>
      <c r="EPK1201" s="22"/>
      <c r="EPL1201" s="22"/>
      <c r="EPM1201" s="22"/>
      <c r="EPN1201" s="22"/>
      <c r="EPO1201" s="22"/>
      <c r="EPP1201" s="22"/>
      <c r="EPQ1201" s="22"/>
      <c r="EPR1201" s="22"/>
      <c r="EPS1201" s="22"/>
      <c r="EPT1201" s="22"/>
      <c r="EPU1201" s="22"/>
      <c r="EPV1201" s="22"/>
      <c r="EPW1201" s="22"/>
      <c r="EPX1201" s="22"/>
      <c r="EPY1201" s="22"/>
      <c r="EPZ1201" s="22"/>
      <c r="EQA1201" s="22"/>
      <c r="EQB1201" s="22"/>
      <c r="EQC1201" s="22"/>
      <c r="EQD1201" s="22"/>
      <c r="EQE1201" s="22"/>
      <c r="EQF1201" s="22"/>
      <c r="EQG1201" s="22"/>
      <c r="EQH1201" s="22"/>
      <c r="EQI1201" s="22"/>
      <c r="EQJ1201" s="22"/>
      <c r="EQK1201" s="22"/>
      <c r="EQL1201" s="22"/>
      <c r="EQM1201" s="22"/>
      <c r="EQN1201" s="22"/>
      <c r="EQO1201" s="22"/>
      <c r="EQP1201" s="22"/>
      <c r="EQQ1201" s="22"/>
      <c r="EQR1201" s="22"/>
      <c r="EQS1201" s="22"/>
      <c r="EQT1201" s="22"/>
      <c r="EQU1201" s="22"/>
      <c r="EQV1201" s="22"/>
      <c r="EQW1201" s="22"/>
      <c r="EQX1201" s="22"/>
      <c r="EQY1201" s="22"/>
      <c r="EQZ1201" s="22"/>
      <c r="ERA1201" s="22"/>
      <c r="ERB1201" s="22"/>
      <c r="ERC1201" s="22"/>
      <c r="ERD1201" s="22"/>
      <c r="ERE1201" s="22"/>
      <c r="ERF1201" s="22"/>
      <c r="ERG1201" s="22"/>
      <c r="ERH1201" s="22"/>
      <c r="ERI1201" s="22"/>
      <c r="ERJ1201" s="22"/>
      <c r="ERK1201" s="22"/>
      <c r="ERL1201" s="22"/>
      <c r="ERM1201" s="22"/>
      <c r="ERN1201" s="22"/>
      <c r="ERO1201" s="22"/>
      <c r="ERP1201" s="22"/>
      <c r="ERQ1201" s="22"/>
      <c r="ERR1201" s="22"/>
      <c r="ERS1201" s="22"/>
      <c r="ERT1201" s="22"/>
      <c r="ERU1201" s="22"/>
      <c r="ERV1201" s="22"/>
      <c r="ERW1201" s="22"/>
      <c r="ERX1201" s="22"/>
      <c r="ERY1201" s="22"/>
      <c r="ERZ1201" s="22"/>
      <c r="ESA1201" s="22"/>
      <c r="ESB1201" s="22"/>
      <c r="ESC1201" s="22"/>
      <c r="ESD1201" s="22"/>
      <c r="ESE1201" s="22"/>
      <c r="ESF1201" s="22"/>
      <c r="ESG1201" s="22"/>
      <c r="ESH1201" s="22"/>
      <c r="ESI1201" s="22"/>
      <c r="ESJ1201" s="22"/>
      <c r="ESK1201" s="22"/>
      <c r="ESL1201" s="22"/>
      <c r="ESM1201" s="22"/>
      <c r="ESN1201" s="22"/>
      <c r="ESO1201" s="22"/>
      <c r="ESP1201" s="22"/>
      <c r="ESQ1201" s="22"/>
      <c r="ESR1201" s="22"/>
      <c r="ESS1201" s="22"/>
      <c r="EST1201" s="22"/>
      <c r="ESU1201" s="22"/>
      <c r="ESV1201" s="22"/>
      <c r="ESW1201" s="22"/>
      <c r="ESX1201" s="22"/>
      <c r="ESY1201" s="22"/>
      <c r="ESZ1201" s="22"/>
      <c r="ETA1201" s="22"/>
      <c r="ETB1201" s="22"/>
      <c r="ETC1201" s="22"/>
      <c r="ETD1201" s="22"/>
      <c r="ETE1201" s="22"/>
      <c r="ETF1201" s="22"/>
      <c r="ETG1201" s="22"/>
      <c r="ETH1201" s="22"/>
      <c r="ETI1201" s="22"/>
      <c r="ETJ1201" s="22"/>
      <c r="ETK1201" s="22"/>
      <c r="ETL1201" s="22"/>
      <c r="ETM1201" s="22"/>
      <c r="ETN1201" s="22"/>
      <c r="ETO1201" s="22"/>
      <c r="ETP1201" s="22"/>
      <c r="ETQ1201" s="22"/>
      <c r="ETR1201" s="22"/>
      <c r="ETS1201" s="22"/>
      <c r="ETT1201" s="22"/>
      <c r="ETU1201" s="22"/>
      <c r="ETV1201" s="22"/>
      <c r="ETW1201" s="22"/>
      <c r="ETX1201" s="22"/>
      <c r="ETY1201" s="22"/>
      <c r="ETZ1201" s="22"/>
      <c r="EUA1201" s="22"/>
      <c r="EUB1201" s="22"/>
      <c r="EUC1201" s="22"/>
      <c r="EUD1201" s="22"/>
      <c r="EUE1201" s="22"/>
      <c r="EUF1201" s="22"/>
      <c r="EUG1201" s="22"/>
      <c r="EUH1201" s="22"/>
      <c r="EUI1201" s="22"/>
      <c r="EUJ1201" s="22"/>
      <c r="EUK1201" s="22"/>
      <c r="EUL1201" s="22"/>
      <c r="EUM1201" s="22"/>
      <c r="EUN1201" s="22"/>
      <c r="EUO1201" s="22"/>
      <c r="EUP1201" s="22"/>
      <c r="EUQ1201" s="22"/>
      <c r="EUR1201" s="22"/>
      <c r="EUS1201" s="22"/>
      <c r="EUT1201" s="22"/>
      <c r="EUU1201" s="22"/>
      <c r="EUV1201" s="22"/>
      <c r="EUW1201" s="22"/>
      <c r="EUX1201" s="22"/>
      <c r="EUY1201" s="22"/>
      <c r="EUZ1201" s="22"/>
      <c r="EVA1201" s="22"/>
      <c r="EVB1201" s="22"/>
      <c r="EVC1201" s="22"/>
      <c r="EVD1201" s="22"/>
      <c r="EVE1201" s="22"/>
      <c r="EVF1201" s="22"/>
      <c r="EVG1201" s="22"/>
      <c r="EVH1201" s="22"/>
      <c r="EVI1201" s="22"/>
      <c r="EVJ1201" s="22"/>
      <c r="EVK1201" s="22"/>
      <c r="EVL1201" s="22"/>
      <c r="EVM1201" s="22"/>
      <c r="EVN1201" s="22"/>
      <c r="EVO1201" s="22"/>
      <c r="EVP1201" s="22"/>
      <c r="EVQ1201" s="22"/>
      <c r="EVR1201" s="22"/>
      <c r="EVS1201" s="22"/>
      <c r="EVT1201" s="22"/>
      <c r="EVU1201" s="22"/>
      <c r="EVV1201" s="22"/>
      <c r="EVW1201" s="22"/>
      <c r="EVX1201" s="22"/>
      <c r="EVY1201" s="22"/>
      <c r="EVZ1201" s="22"/>
      <c r="EWA1201" s="22"/>
      <c r="EWB1201" s="22"/>
      <c r="EWC1201" s="22"/>
      <c r="EWD1201" s="22"/>
      <c r="EWE1201" s="22"/>
      <c r="EWF1201" s="22"/>
      <c r="EWG1201" s="22"/>
      <c r="EWH1201" s="22"/>
      <c r="EWI1201" s="22"/>
      <c r="EWJ1201" s="22"/>
      <c r="EWK1201" s="22"/>
      <c r="EWL1201" s="22"/>
      <c r="EWM1201" s="22"/>
      <c r="EWN1201" s="22"/>
      <c r="EWO1201" s="22"/>
      <c r="EWP1201" s="22"/>
      <c r="EWQ1201" s="22"/>
      <c r="EWR1201" s="22"/>
      <c r="EWS1201" s="22"/>
      <c r="EWT1201" s="22"/>
      <c r="EWU1201" s="22"/>
      <c r="EWV1201" s="22"/>
      <c r="EWW1201" s="22"/>
      <c r="EWX1201" s="22"/>
      <c r="EWY1201" s="22"/>
      <c r="EWZ1201" s="22"/>
      <c r="EXA1201" s="22"/>
      <c r="EXB1201" s="22"/>
      <c r="EXC1201" s="22"/>
      <c r="EXD1201" s="22"/>
      <c r="EXE1201" s="22"/>
      <c r="EXF1201" s="22"/>
      <c r="EXG1201" s="22"/>
      <c r="EXH1201" s="22"/>
      <c r="EXI1201" s="22"/>
      <c r="EXJ1201" s="22"/>
      <c r="EXK1201" s="22"/>
      <c r="EXL1201" s="22"/>
      <c r="EXM1201" s="22"/>
      <c r="EXN1201" s="22"/>
      <c r="EXO1201" s="22"/>
      <c r="EXP1201" s="22"/>
      <c r="EXQ1201" s="22"/>
      <c r="EXR1201" s="22"/>
      <c r="EXS1201" s="22"/>
      <c r="EXT1201" s="22"/>
      <c r="EXU1201" s="22"/>
      <c r="EXV1201" s="22"/>
      <c r="EXW1201" s="22"/>
      <c r="EXX1201" s="22"/>
      <c r="EXY1201" s="22"/>
      <c r="EXZ1201" s="22"/>
      <c r="EYA1201" s="22"/>
      <c r="EYB1201" s="22"/>
      <c r="EYC1201" s="22"/>
      <c r="EYD1201" s="22"/>
      <c r="EYE1201" s="22"/>
      <c r="EYF1201" s="22"/>
      <c r="EYG1201" s="22"/>
      <c r="EYH1201" s="22"/>
      <c r="EYI1201" s="22"/>
      <c r="EYJ1201" s="22"/>
      <c r="EYK1201" s="22"/>
      <c r="EYL1201" s="22"/>
      <c r="EYM1201" s="22"/>
      <c r="EYN1201" s="22"/>
      <c r="EYO1201" s="22"/>
      <c r="EYP1201" s="22"/>
      <c r="EYQ1201" s="22"/>
      <c r="EYR1201" s="22"/>
      <c r="EYS1201" s="22"/>
      <c r="EYT1201" s="22"/>
      <c r="EYU1201" s="22"/>
      <c r="EYV1201" s="22"/>
      <c r="EYW1201" s="22"/>
      <c r="EYX1201" s="22"/>
      <c r="EYY1201" s="22"/>
      <c r="EYZ1201" s="22"/>
      <c r="EZA1201" s="22"/>
      <c r="EZB1201" s="22"/>
      <c r="EZC1201" s="22"/>
      <c r="EZD1201" s="22"/>
      <c r="EZE1201" s="22"/>
      <c r="EZF1201" s="22"/>
      <c r="EZG1201" s="22"/>
      <c r="EZH1201" s="22"/>
      <c r="EZI1201" s="22"/>
      <c r="EZJ1201" s="22"/>
      <c r="EZK1201" s="22"/>
      <c r="EZL1201" s="22"/>
      <c r="EZM1201" s="22"/>
      <c r="EZN1201" s="22"/>
      <c r="EZO1201" s="22"/>
      <c r="EZP1201" s="22"/>
      <c r="EZQ1201" s="22"/>
      <c r="EZR1201" s="22"/>
      <c r="EZS1201" s="22"/>
      <c r="EZT1201" s="22"/>
      <c r="EZU1201" s="22"/>
      <c r="EZV1201" s="22"/>
      <c r="EZW1201" s="22"/>
      <c r="EZX1201" s="22"/>
      <c r="EZY1201" s="22"/>
      <c r="EZZ1201" s="22"/>
      <c r="FAA1201" s="22"/>
      <c r="FAB1201" s="22"/>
      <c r="FAC1201" s="22"/>
      <c r="FAD1201" s="22"/>
      <c r="FAE1201" s="22"/>
      <c r="FAF1201" s="22"/>
      <c r="FAG1201" s="22"/>
      <c r="FAH1201" s="22"/>
      <c r="FAI1201" s="22"/>
      <c r="FAJ1201" s="22"/>
      <c r="FAK1201" s="22"/>
      <c r="FAL1201" s="22"/>
      <c r="FAM1201" s="22"/>
      <c r="FAN1201" s="22"/>
      <c r="FAO1201" s="22"/>
      <c r="FAP1201" s="22"/>
      <c r="FAQ1201" s="22"/>
      <c r="FAR1201" s="22"/>
      <c r="FAS1201" s="22"/>
      <c r="FAT1201" s="22"/>
      <c r="FAU1201" s="22"/>
      <c r="FAV1201" s="22"/>
      <c r="FAW1201" s="22"/>
      <c r="FAX1201" s="22"/>
      <c r="FAY1201" s="22"/>
      <c r="FAZ1201" s="22"/>
      <c r="FBA1201" s="22"/>
      <c r="FBB1201" s="22"/>
      <c r="FBC1201" s="22"/>
      <c r="FBD1201" s="22"/>
      <c r="FBE1201" s="22"/>
      <c r="FBF1201" s="22"/>
      <c r="FBG1201" s="22"/>
      <c r="FBH1201" s="22"/>
      <c r="FBI1201" s="22"/>
      <c r="FBJ1201" s="22"/>
      <c r="FBK1201" s="22"/>
      <c r="FBL1201" s="22"/>
      <c r="FBM1201" s="22"/>
      <c r="FBN1201" s="22"/>
      <c r="FBO1201" s="22"/>
      <c r="FBP1201" s="22"/>
      <c r="FBQ1201" s="22"/>
      <c r="FBR1201" s="22"/>
      <c r="FBS1201" s="22"/>
      <c r="FBT1201" s="22"/>
      <c r="FBU1201" s="22"/>
      <c r="FBV1201" s="22"/>
      <c r="FBW1201" s="22"/>
      <c r="FBX1201" s="22"/>
      <c r="FBY1201" s="22"/>
      <c r="FBZ1201" s="22"/>
      <c r="FCA1201" s="22"/>
      <c r="FCB1201" s="22"/>
      <c r="FCC1201" s="22"/>
      <c r="FCD1201" s="22"/>
      <c r="FCE1201" s="22"/>
      <c r="FCF1201" s="22"/>
      <c r="FCG1201" s="22"/>
      <c r="FCH1201" s="22"/>
      <c r="FCI1201" s="22"/>
      <c r="FCJ1201" s="22"/>
      <c r="FCK1201" s="22"/>
      <c r="FCL1201" s="22"/>
      <c r="FCM1201" s="22"/>
      <c r="FCN1201" s="22"/>
      <c r="FCO1201" s="22"/>
      <c r="FCP1201" s="22"/>
      <c r="FCQ1201" s="22"/>
      <c r="FCR1201" s="22"/>
      <c r="FCS1201" s="22"/>
      <c r="FCT1201" s="22"/>
      <c r="FCU1201" s="22"/>
      <c r="FCV1201" s="22"/>
      <c r="FCW1201" s="22"/>
      <c r="FCX1201" s="22"/>
      <c r="FCY1201" s="22"/>
      <c r="FCZ1201" s="22"/>
      <c r="FDA1201" s="22"/>
      <c r="FDB1201" s="22"/>
      <c r="FDC1201" s="22"/>
      <c r="FDD1201" s="22"/>
      <c r="FDE1201" s="22"/>
      <c r="FDF1201" s="22"/>
      <c r="FDG1201" s="22"/>
      <c r="FDH1201" s="22"/>
      <c r="FDI1201" s="22"/>
      <c r="FDJ1201" s="22"/>
      <c r="FDK1201" s="22"/>
      <c r="FDL1201" s="22"/>
      <c r="FDM1201" s="22"/>
      <c r="FDN1201" s="22"/>
      <c r="FDO1201" s="22"/>
      <c r="FDP1201" s="22"/>
      <c r="FDQ1201" s="22"/>
      <c r="FDR1201" s="22"/>
      <c r="FDS1201" s="22"/>
      <c r="FDT1201" s="22"/>
      <c r="FDU1201" s="22"/>
      <c r="FDV1201" s="22"/>
      <c r="FDW1201" s="22"/>
      <c r="FDX1201" s="22"/>
      <c r="FDY1201" s="22"/>
      <c r="FDZ1201" s="22"/>
      <c r="FEA1201" s="22"/>
      <c r="FEB1201" s="22"/>
      <c r="FEC1201" s="22"/>
      <c r="FED1201" s="22"/>
      <c r="FEE1201" s="22"/>
      <c r="FEF1201" s="22"/>
      <c r="FEG1201" s="22"/>
      <c r="FEH1201" s="22"/>
      <c r="FEI1201" s="22"/>
      <c r="FEJ1201" s="22"/>
      <c r="FEK1201" s="22"/>
      <c r="FEL1201" s="22"/>
      <c r="FEM1201" s="22"/>
      <c r="FEN1201" s="22"/>
      <c r="FEO1201" s="22"/>
      <c r="FEP1201" s="22"/>
      <c r="FEQ1201" s="22"/>
      <c r="FER1201" s="22"/>
      <c r="FES1201" s="22"/>
      <c r="FET1201" s="22"/>
      <c r="FEU1201" s="22"/>
      <c r="FEV1201" s="22"/>
      <c r="FEW1201" s="22"/>
      <c r="FEX1201" s="22"/>
      <c r="FEY1201" s="22"/>
      <c r="FEZ1201" s="22"/>
      <c r="FFA1201" s="22"/>
      <c r="FFB1201" s="22"/>
      <c r="FFC1201" s="22"/>
      <c r="FFD1201" s="22"/>
      <c r="FFE1201" s="22"/>
      <c r="FFF1201" s="22"/>
      <c r="FFG1201" s="22"/>
      <c r="FFH1201" s="22"/>
      <c r="FFI1201" s="22"/>
      <c r="FFJ1201" s="22"/>
      <c r="FFK1201" s="22"/>
      <c r="FFL1201" s="22"/>
      <c r="FFM1201" s="22"/>
      <c r="FFN1201" s="22"/>
      <c r="FFO1201" s="22"/>
      <c r="FFP1201" s="22"/>
      <c r="FFQ1201" s="22"/>
      <c r="FFR1201" s="22"/>
      <c r="FFS1201" s="22"/>
      <c r="FFT1201" s="22"/>
      <c r="FFU1201" s="22"/>
      <c r="FFV1201" s="22"/>
      <c r="FFW1201" s="22"/>
      <c r="FFX1201" s="22"/>
      <c r="FFY1201" s="22"/>
      <c r="FFZ1201" s="22"/>
      <c r="FGA1201" s="22"/>
      <c r="FGB1201" s="22"/>
      <c r="FGC1201" s="22"/>
      <c r="FGD1201" s="22"/>
      <c r="FGE1201" s="22"/>
      <c r="FGF1201" s="22"/>
      <c r="FGG1201" s="22"/>
      <c r="FGH1201" s="22"/>
      <c r="FGI1201" s="22"/>
      <c r="FGJ1201" s="22"/>
      <c r="FGK1201" s="22"/>
      <c r="FGL1201" s="22"/>
      <c r="FGM1201" s="22"/>
      <c r="FGN1201" s="22"/>
      <c r="FGO1201" s="22"/>
      <c r="FGP1201" s="22"/>
      <c r="FGQ1201" s="22"/>
      <c r="FGR1201" s="22"/>
      <c r="FGS1201" s="22"/>
      <c r="FGT1201" s="22"/>
      <c r="FGU1201" s="22"/>
      <c r="FGV1201" s="22"/>
      <c r="FGW1201" s="22"/>
      <c r="FGX1201" s="22"/>
      <c r="FGY1201" s="22"/>
      <c r="FGZ1201" s="22"/>
      <c r="FHA1201" s="22"/>
      <c r="FHB1201" s="22"/>
      <c r="FHC1201" s="22"/>
      <c r="FHD1201" s="22"/>
      <c r="FHE1201" s="22"/>
      <c r="FHF1201" s="22"/>
      <c r="FHG1201" s="22"/>
      <c r="FHH1201" s="22"/>
      <c r="FHI1201" s="22"/>
      <c r="FHJ1201" s="22"/>
      <c r="FHK1201" s="22"/>
      <c r="FHL1201" s="22"/>
      <c r="FHM1201" s="22"/>
      <c r="FHN1201" s="22"/>
      <c r="FHO1201" s="22"/>
      <c r="FHP1201" s="22"/>
      <c r="FHQ1201" s="22"/>
      <c r="FHR1201" s="22"/>
      <c r="FHS1201" s="22"/>
      <c r="FHT1201" s="22"/>
      <c r="FHU1201" s="22"/>
      <c r="FHV1201" s="22"/>
      <c r="FHW1201" s="22"/>
      <c r="FHX1201" s="22"/>
      <c r="FHY1201" s="22"/>
      <c r="FHZ1201" s="22"/>
      <c r="FIA1201" s="22"/>
      <c r="FIB1201" s="22"/>
      <c r="FIC1201" s="22"/>
      <c r="FID1201" s="22"/>
      <c r="FIE1201" s="22"/>
      <c r="FIF1201" s="22"/>
      <c r="FIG1201" s="22"/>
      <c r="FIH1201" s="22"/>
      <c r="FII1201" s="22"/>
      <c r="FIJ1201" s="22"/>
      <c r="FIK1201" s="22"/>
      <c r="FIL1201" s="22"/>
      <c r="FIM1201" s="22"/>
      <c r="FIN1201" s="22"/>
      <c r="FIO1201" s="22"/>
      <c r="FIP1201" s="22"/>
      <c r="FIQ1201" s="22"/>
      <c r="FIR1201" s="22"/>
      <c r="FIS1201" s="22"/>
      <c r="FIT1201" s="22"/>
      <c r="FIU1201" s="22"/>
      <c r="FIV1201" s="22"/>
      <c r="FIW1201" s="22"/>
      <c r="FIX1201" s="22"/>
      <c r="FIY1201" s="22"/>
      <c r="FIZ1201" s="22"/>
      <c r="FJA1201" s="22"/>
      <c r="FJB1201" s="22"/>
      <c r="FJC1201" s="22"/>
      <c r="FJD1201" s="22"/>
      <c r="FJE1201" s="22"/>
      <c r="FJF1201" s="22"/>
      <c r="FJG1201" s="22"/>
      <c r="FJH1201" s="22"/>
      <c r="FJI1201" s="22"/>
      <c r="FJJ1201" s="22"/>
      <c r="FJK1201" s="22"/>
      <c r="FJL1201" s="22"/>
      <c r="FJM1201" s="22"/>
      <c r="FJN1201" s="22"/>
      <c r="FJO1201" s="22"/>
      <c r="FJP1201" s="22"/>
      <c r="FJQ1201" s="22"/>
      <c r="FJR1201" s="22"/>
      <c r="FJS1201" s="22"/>
      <c r="FJT1201" s="22"/>
      <c r="FJU1201" s="22"/>
      <c r="FJV1201" s="22"/>
      <c r="FJW1201" s="22"/>
      <c r="FJX1201" s="22"/>
      <c r="FJY1201" s="22"/>
      <c r="FJZ1201" s="22"/>
      <c r="FKA1201" s="22"/>
      <c r="FKB1201" s="22"/>
      <c r="FKC1201" s="22"/>
      <c r="FKD1201" s="22"/>
      <c r="FKE1201" s="22"/>
      <c r="FKF1201" s="22"/>
      <c r="FKG1201" s="22"/>
      <c r="FKH1201" s="22"/>
      <c r="FKI1201" s="22"/>
      <c r="FKJ1201" s="22"/>
      <c r="FKK1201" s="22"/>
      <c r="FKL1201" s="22"/>
      <c r="FKM1201" s="22"/>
      <c r="FKN1201" s="22"/>
      <c r="FKO1201" s="22"/>
      <c r="FKP1201" s="22"/>
      <c r="FKQ1201" s="22"/>
      <c r="FKR1201" s="22"/>
      <c r="FKS1201" s="22"/>
      <c r="FKT1201" s="22"/>
      <c r="FKU1201" s="22"/>
      <c r="FKV1201" s="22"/>
      <c r="FKW1201" s="22"/>
      <c r="FKX1201" s="22"/>
      <c r="FKY1201" s="22"/>
      <c r="FKZ1201" s="22"/>
      <c r="FLA1201" s="22"/>
      <c r="FLB1201" s="22"/>
      <c r="FLC1201" s="22"/>
      <c r="FLD1201" s="22"/>
      <c r="FLE1201" s="22"/>
      <c r="FLF1201" s="22"/>
      <c r="FLG1201" s="22"/>
      <c r="FLH1201" s="22"/>
      <c r="FLI1201" s="22"/>
      <c r="FLJ1201" s="22"/>
      <c r="FLK1201" s="22"/>
      <c r="FLL1201" s="22"/>
      <c r="FLM1201" s="22"/>
      <c r="FLN1201" s="22"/>
      <c r="FLO1201" s="22"/>
      <c r="FLP1201" s="22"/>
      <c r="FLQ1201" s="22"/>
      <c r="FLR1201" s="22"/>
      <c r="FLS1201" s="22"/>
      <c r="FLT1201" s="22"/>
      <c r="FLU1201" s="22"/>
      <c r="FLV1201" s="22"/>
      <c r="FLW1201" s="22"/>
      <c r="FLX1201" s="22"/>
      <c r="FLY1201" s="22"/>
      <c r="FLZ1201" s="22"/>
      <c r="FMA1201" s="22"/>
      <c r="FMB1201" s="22"/>
      <c r="FMC1201" s="22"/>
      <c r="FMD1201" s="22"/>
      <c r="FME1201" s="22"/>
      <c r="FMF1201" s="22"/>
      <c r="FMG1201" s="22"/>
      <c r="FMH1201" s="22"/>
      <c r="FMI1201" s="22"/>
      <c r="FMJ1201" s="22"/>
      <c r="FMK1201" s="22"/>
      <c r="FML1201" s="22"/>
      <c r="FMM1201" s="22"/>
      <c r="FMN1201" s="22"/>
      <c r="FMO1201" s="22"/>
      <c r="FMP1201" s="22"/>
      <c r="FMQ1201" s="22"/>
      <c r="FMR1201" s="22"/>
      <c r="FMS1201" s="22"/>
      <c r="FMT1201" s="22"/>
      <c r="FMU1201" s="22"/>
      <c r="FMV1201" s="22"/>
      <c r="FMW1201" s="22"/>
      <c r="FMX1201" s="22"/>
      <c r="FMY1201" s="22"/>
      <c r="FMZ1201" s="22"/>
      <c r="FNA1201" s="22"/>
      <c r="FNB1201" s="22"/>
      <c r="FNC1201" s="22"/>
      <c r="FND1201" s="22"/>
      <c r="FNE1201" s="22"/>
      <c r="FNF1201" s="22"/>
      <c r="FNG1201" s="22"/>
      <c r="FNH1201" s="22"/>
      <c r="FNI1201" s="22"/>
      <c r="FNJ1201" s="22"/>
      <c r="FNK1201" s="22"/>
      <c r="FNL1201" s="22"/>
      <c r="FNM1201" s="22"/>
      <c r="FNN1201" s="22"/>
      <c r="FNO1201" s="22"/>
      <c r="FNP1201" s="22"/>
      <c r="FNQ1201" s="22"/>
      <c r="FNR1201" s="22"/>
      <c r="FNS1201" s="22"/>
      <c r="FNT1201" s="22"/>
      <c r="FNU1201" s="22"/>
      <c r="FNV1201" s="22"/>
      <c r="FNW1201" s="22"/>
      <c r="FNX1201" s="22"/>
      <c r="FNY1201" s="22"/>
      <c r="FNZ1201" s="22"/>
      <c r="FOA1201" s="22"/>
      <c r="FOB1201" s="22"/>
      <c r="FOC1201" s="22"/>
      <c r="FOD1201" s="22"/>
      <c r="FOE1201" s="22"/>
      <c r="FOF1201" s="22"/>
      <c r="FOG1201" s="22"/>
      <c r="FOH1201" s="22"/>
      <c r="FOI1201" s="22"/>
      <c r="FOJ1201" s="22"/>
      <c r="FOK1201" s="22"/>
      <c r="FOL1201" s="22"/>
      <c r="FOM1201" s="22"/>
      <c r="FON1201" s="22"/>
      <c r="FOO1201" s="22"/>
      <c r="FOP1201" s="22"/>
      <c r="FOQ1201" s="22"/>
      <c r="FOR1201" s="22"/>
      <c r="FOS1201" s="22"/>
      <c r="FOT1201" s="22"/>
      <c r="FOU1201" s="22"/>
      <c r="FOV1201" s="22"/>
      <c r="FOW1201" s="22"/>
      <c r="FOX1201" s="22"/>
      <c r="FOY1201" s="22"/>
      <c r="FOZ1201" s="22"/>
      <c r="FPA1201" s="22"/>
      <c r="FPB1201" s="22"/>
      <c r="FPC1201" s="22"/>
      <c r="FPD1201" s="22"/>
      <c r="FPE1201" s="22"/>
      <c r="FPF1201" s="22"/>
      <c r="FPG1201" s="22"/>
      <c r="FPH1201" s="22"/>
      <c r="FPI1201" s="22"/>
      <c r="FPJ1201" s="22"/>
      <c r="FPK1201" s="22"/>
      <c r="FPL1201" s="22"/>
      <c r="FPM1201" s="22"/>
      <c r="FPN1201" s="22"/>
      <c r="FPO1201" s="22"/>
      <c r="FPP1201" s="22"/>
      <c r="FPQ1201" s="22"/>
      <c r="FPR1201" s="22"/>
      <c r="FPS1201" s="22"/>
      <c r="FPT1201" s="22"/>
      <c r="FPU1201" s="22"/>
      <c r="FPV1201" s="22"/>
      <c r="FPW1201" s="22"/>
      <c r="FPX1201" s="22"/>
      <c r="FPY1201" s="22"/>
      <c r="FPZ1201" s="22"/>
      <c r="FQA1201" s="22"/>
      <c r="FQB1201" s="22"/>
      <c r="FQC1201" s="22"/>
      <c r="FQD1201" s="22"/>
      <c r="FQE1201" s="22"/>
      <c r="FQF1201" s="22"/>
      <c r="FQG1201" s="22"/>
      <c r="FQH1201" s="22"/>
      <c r="FQI1201" s="22"/>
      <c r="FQJ1201" s="22"/>
      <c r="FQK1201" s="22"/>
      <c r="FQL1201" s="22"/>
      <c r="FQM1201" s="22"/>
      <c r="FQN1201" s="22"/>
      <c r="FQO1201" s="22"/>
      <c r="FQP1201" s="22"/>
      <c r="FQQ1201" s="22"/>
      <c r="FQR1201" s="22"/>
      <c r="FQS1201" s="22"/>
      <c r="FQT1201" s="22"/>
      <c r="FQU1201" s="22"/>
      <c r="FQV1201" s="22"/>
      <c r="FQW1201" s="22"/>
      <c r="FQX1201" s="22"/>
      <c r="FQY1201" s="22"/>
      <c r="FQZ1201" s="22"/>
      <c r="FRA1201" s="22"/>
      <c r="FRB1201" s="22"/>
      <c r="FRC1201" s="22"/>
      <c r="FRD1201" s="22"/>
      <c r="FRE1201" s="22"/>
      <c r="FRF1201" s="22"/>
      <c r="FRG1201" s="22"/>
      <c r="FRH1201" s="22"/>
      <c r="FRI1201" s="22"/>
      <c r="FRJ1201" s="22"/>
      <c r="FRK1201" s="22"/>
      <c r="FRL1201" s="22"/>
      <c r="FRM1201" s="22"/>
      <c r="FRN1201" s="22"/>
      <c r="FRO1201" s="22"/>
      <c r="FRP1201" s="22"/>
      <c r="FRQ1201" s="22"/>
      <c r="FRR1201" s="22"/>
      <c r="FRS1201" s="22"/>
      <c r="FRT1201" s="22"/>
      <c r="FRU1201" s="22"/>
      <c r="FRV1201" s="22"/>
      <c r="FRW1201" s="22"/>
      <c r="FRX1201" s="22"/>
      <c r="FRY1201" s="22"/>
      <c r="FRZ1201" s="22"/>
      <c r="FSA1201" s="22"/>
      <c r="FSB1201" s="22"/>
      <c r="FSC1201" s="22"/>
      <c r="FSD1201" s="22"/>
      <c r="FSE1201" s="22"/>
      <c r="FSF1201" s="22"/>
      <c r="FSG1201" s="22"/>
      <c r="FSH1201" s="22"/>
      <c r="FSI1201" s="22"/>
      <c r="FSJ1201" s="22"/>
      <c r="FSK1201" s="22"/>
      <c r="FSL1201" s="22"/>
      <c r="FSM1201" s="22"/>
      <c r="FSN1201" s="22"/>
      <c r="FSO1201" s="22"/>
      <c r="FSP1201" s="22"/>
      <c r="FSQ1201" s="22"/>
      <c r="FSR1201" s="22"/>
      <c r="FSS1201" s="22"/>
      <c r="FST1201" s="22"/>
      <c r="FSU1201" s="22"/>
      <c r="FSV1201" s="22"/>
      <c r="FSW1201" s="22"/>
      <c r="FSX1201" s="22"/>
      <c r="FSY1201" s="22"/>
      <c r="FSZ1201" s="22"/>
      <c r="FTA1201" s="22"/>
      <c r="FTB1201" s="22"/>
      <c r="FTC1201" s="22"/>
      <c r="FTD1201" s="22"/>
      <c r="FTE1201" s="22"/>
      <c r="FTF1201" s="22"/>
      <c r="FTG1201" s="22"/>
      <c r="FTH1201" s="22"/>
      <c r="FTI1201" s="22"/>
      <c r="FTJ1201" s="22"/>
      <c r="FTK1201" s="22"/>
      <c r="FTL1201" s="22"/>
      <c r="FTM1201" s="22"/>
      <c r="FTN1201" s="22"/>
      <c r="FTO1201" s="22"/>
      <c r="FTP1201" s="22"/>
      <c r="FTQ1201" s="22"/>
      <c r="FTR1201" s="22"/>
      <c r="FTS1201" s="22"/>
      <c r="FTT1201" s="22"/>
      <c r="FTU1201" s="22"/>
      <c r="FTV1201" s="22"/>
      <c r="FTW1201" s="22"/>
      <c r="FTX1201" s="22"/>
      <c r="FTY1201" s="22"/>
      <c r="FTZ1201" s="22"/>
      <c r="FUA1201" s="22"/>
      <c r="FUB1201" s="22"/>
      <c r="FUC1201" s="22"/>
      <c r="FUD1201" s="22"/>
      <c r="FUE1201" s="22"/>
      <c r="FUF1201" s="22"/>
      <c r="FUG1201" s="22"/>
      <c r="FUH1201" s="22"/>
      <c r="FUI1201" s="22"/>
      <c r="FUJ1201" s="22"/>
      <c r="FUK1201" s="22"/>
      <c r="FUL1201" s="22"/>
      <c r="FUM1201" s="22"/>
      <c r="FUN1201" s="22"/>
      <c r="FUO1201" s="22"/>
      <c r="FUP1201" s="22"/>
      <c r="FUQ1201" s="22"/>
      <c r="FUR1201" s="22"/>
      <c r="FUS1201" s="22"/>
      <c r="FUT1201" s="22"/>
      <c r="FUU1201" s="22"/>
      <c r="FUV1201" s="22"/>
      <c r="FUW1201" s="22"/>
      <c r="FUX1201" s="22"/>
      <c r="FUY1201" s="22"/>
      <c r="FUZ1201" s="22"/>
      <c r="FVA1201" s="22"/>
      <c r="FVB1201" s="22"/>
      <c r="FVC1201" s="22"/>
      <c r="FVD1201" s="22"/>
      <c r="FVE1201" s="22"/>
      <c r="FVF1201" s="22"/>
      <c r="FVG1201" s="22"/>
      <c r="FVH1201" s="22"/>
      <c r="FVI1201" s="22"/>
      <c r="FVJ1201" s="22"/>
      <c r="FVK1201" s="22"/>
      <c r="FVL1201" s="22"/>
      <c r="FVM1201" s="22"/>
      <c r="FVN1201" s="22"/>
      <c r="FVO1201" s="22"/>
      <c r="FVP1201" s="22"/>
      <c r="FVQ1201" s="22"/>
      <c r="FVR1201" s="22"/>
      <c r="FVS1201" s="22"/>
      <c r="FVT1201" s="22"/>
      <c r="FVU1201" s="22"/>
      <c r="FVV1201" s="22"/>
      <c r="FVW1201" s="22"/>
      <c r="FVX1201" s="22"/>
      <c r="FVY1201" s="22"/>
      <c r="FVZ1201" s="22"/>
      <c r="FWA1201" s="22"/>
      <c r="FWB1201" s="22"/>
      <c r="FWC1201" s="22"/>
      <c r="FWD1201" s="22"/>
      <c r="FWE1201" s="22"/>
      <c r="FWF1201" s="22"/>
      <c r="FWG1201" s="22"/>
      <c r="FWH1201" s="22"/>
      <c r="FWI1201" s="22"/>
      <c r="FWJ1201" s="22"/>
      <c r="FWK1201" s="22"/>
      <c r="FWL1201" s="22"/>
      <c r="FWM1201" s="22"/>
      <c r="FWN1201" s="22"/>
      <c r="FWO1201" s="22"/>
      <c r="FWP1201" s="22"/>
      <c r="FWQ1201" s="22"/>
      <c r="FWR1201" s="22"/>
      <c r="FWS1201" s="22"/>
      <c r="FWT1201" s="22"/>
      <c r="FWU1201" s="22"/>
      <c r="FWV1201" s="22"/>
      <c r="FWW1201" s="22"/>
      <c r="FWX1201" s="22"/>
      <c r="FWY1201" s="22"/>
      <c r="FWZ1201" s="22"/>
      <c r="FXA1201" s="22"/>
      <c r="FXB1201" s="22"/>
      <c r="FXC1201" s="22"/>
      <c r="FXD1201" s="22"/>
      <c r="FXE1201" s="22"/>
      <c r="FXF1201" s="22"/>
      <c r="FXG1201" s="22"/>
      <c r="FXH1201" s="22"/>
      <c r="FXI1201" s="22"/>
      <c r="FXJ1201" s="22"/>
      <c r="FXK1201" s="22"/>
      <c r="FXL1201" s="22"/>
      <c r="FXM1201" s="22"/>
      <c r="FXN1201" s="22"/>
      <c r="FXO1201" s="22"/>
      <c r="FXP1201" s="22"/>
      <c r="FXQ1201" s="22"/>
      <c r="FXR1201" s="22"/>
      <c r="FXS1201" s="22"/>
      <c r="FXT1201" s="22"/>
      <c r="FXU1201" s="22"/>
      <c r="FXV1201" s="22"/>
      <c r="FXW1201" s="22"/>
      <c r="FXX1201" s="22"/>
      <c r="FXY1201" s="22"/>
      <c r="FXZ1201" s="22"/>
      <c r="FYA1201" s="22"/>
      <c r="FYB1201" s="22"/>
      <c r="FYC1201" s="22"/>
      <c r="FYD1201" s="22"/>
      <c r="FYE1201" s="22"/>
      <c r="FYF1201" s="22"/>
      <c r="FYG1201" s="22"/>
      <c r="FYH1201" s="22"/>
      <c r="FYI1201" s="22"/>
      <c r="FYJ1201" s="22"/>
      <c r="FYK1201" s="22"/>
      <c r="FYL1201" s="22"/>
      <c r="FYM1201" s="22"/>
      <c r="FYN1201" s="22"/>
      <c r="FYO1201" s="22"/>
      <c r="FYP1201" s="22"/>
      <c r="FYQ1201" s="22"/>
      <c r="FYR1201" s="22"/>
      <c r="FYS1201" s="22"/>
      <c r="FYT1201" s="22"/>
      <c r="FYU1201" s="22"/>
      <c r="FYV1201" s="22"/>
      <c r="FYW1201" s="22"/>
      <c r="FYX1201" s="22"/>
      <c r="FYY1201" s="22"/>
      <c r="FYZ1201" s="22"/>
      <c r="FZA1201" s="22"/>
      <c r="FZB1201" s="22"/>
      <c r="FZC1201" s="22"/>
      <c r="FZD1201" s="22"/>
      <c r="FZE1201" s="22"/>
      <c r="FZF1201" s="22"/>
      <c r="FZG1201" s="22"/>
      <c r="FZH1201" s="22"/>
      <c r="FZI1201" s="22"/>
      <c r="FZJ1201" s="22"/>
      <c r="FZK1201" s="22"/>
      <c r="FZL1201" s="22"/>
      <c r="FZM1201" s="22"/>
      <c r="FZN1201" s="22"/>
      <c r="FZO1201" s="22"/>
      <c r="FZP1201" s="22"/>
      <c r="FZQ1201" s="22"/>
      <c r="FZR1201" s="22"/>
      <c r="FZS1201" s="22"/>
      <c r="FZT1201" s="22"/>
      <c r="FZU1201" s="22"/>
      <c r="FZV1201" s="22"/>
      <c r="FZW1201" s="22"/>
      <c r="FZX1201" s="22"/>
      <c r="FZY1201" s="22"/>
      <c r="FZZ1201" s="22"/>
      <c r="GAA1201" s="22"/>
      <c r="GAB1201" s="22"/>
      <c r="GAC1201" s="22"/>
      <c r="GAD1201" s="22"/>
      <c r="GAE1201" s="22"/>
      <c r="GAF1201" s="22"/>
      <c r="GAG1201" s="22"/>
      <c r="GAH1201" s="22"/>
      <c r="GAI1201" s="22"/>
      <c r="GAJ1201" s="22"/>
      <c r="GAK1201" s="22"/>
      <c r="GAL1201" s="22"/>
      <c r="GAM1201" s="22"/>
      <c r="GAN1201" s="22"/>
      <c r="GAO1201" s="22"/>
      <c r="GAP1201" s="22"/>
      <c r="GAQ1201" s="22"/>
      <c r="GAR1201" s="22"/>
      <c r="GAS1201" s="22"/>
      <c r="GAT1201" s="22"/>
      <c r="GAU1201" s="22"/>
      <c r="GAV1201" s="22"/>
      <c r="GAW1201" s="22"/>
      <c r="GAX1201" s="22"/>
      <c r="GAY1201" s="22"/>
      <c r="GAZ1201" s="22"/>
      <c r="GBA1201" s="22"/>
      <c r="GBB1201" s="22"/>
      <c r="GBC1201" s="22"/>
      <c r="GBD1201" s="22"/>
      <c r="GBE1201" s="22"/>
      <c r="GBF1201" s="22"/>
      <c r="GBG1201" s="22"/>
      <c r="GBH1201" s="22"/>
      <c r="GBI1201" s="22"/>
      <c r="GBJ1201" s="22"/>
      <c r="GBK1201" s="22"/>
      <c r="GBL1201" s="22"/>
      <c r="GBM1201" s="22"/>
      <c r="GBN1201" s="22"/>
      <c r="GBO1201" s="22"/>
      <c r="GBP1201" s="22"/>
      <c r="GBQ1201" s="22"/>
      <c r="GBR1201" s="22"/>
      <c r="GBS1201" s="22"/>
      <c r="GBT1201" s="22"/>
      <c r="GBU1201" s="22"/>
      <c r="GBV1201" s="22"/>
      <c r="GBW1201" s="22"/>
      <c r="GBX1201" s="22"/>
      <c r="GBY1201" s="22"/>
      <c r="GBZ1201" s="22"/>
      <c r="GCA1201" s="22"/>
      <c r="GCB1201" s="22"/>
      <c r="GCC1201" s="22"/>
      <c r="GCD1201" s="22"/>
      <c r="GCE1201" s="22"/>
      <c r="GCF1201" s="22"/>
      <c r="GCG1201" s="22"/>
      <c r="GCH1201" s="22"/>
      <c r="GCI1201" s="22"/>
      <c r="GCJ1201" s="22"/>
      <c r="GCK1201" s="22"/>
      <c r="GCL1201" s="22"/>
      <c r="GCM1201" s="22"/>
      <c r="GCN1201" s="22"/>
      <c r="GCO1201" s="22"/>
      <c r="GCP1201" s="22"/>
      <c r="GCQ1201" s="22"/>
      <c r="GCR1201" s="22"/>
      <c r="GCS1201" s="22"/>
      <c r="GCT1201" s="22"/>
      <c r="GCU1201" s="22"/>
      <c r="GCV1201" s="22"/>
      <c r="GCW1201" s="22"/>
      <c r="GCX1201" s="22"/>
      <c r="GCY1201" s="22"/>
      <c r="GCZ1201" s="22"/>
      <c r="GDA1201" s="22"/>
      <c r="GDB1201" s="22"/>
      <c r="GDC1201" s="22"/>
      <c r="GDD1201" s="22"/>
      <c r="GDE1201" s="22"/>
      <c r="GDF1201" s="22"/>
      <c r="GDG1201" s="22"/>
      <c r="GDH1201" s="22"/>
      <c r="GDI1201" s="22"/>
      <c r="GDJ1201" s="22"/>
      <c r="GDK1201" s="22"/>
      <c r="GDL1201" s="22"/>
      <c r="GDM1201" s="22"/>
      <c r="GDN1201" s="22"/>
      <c r="GDO1201" s="22"/>
      <c r="GDP1201" s="22"/>
      <c r="GDQ1201" s="22"/>
      <c r="GDR1201" s="22"/>
      <c r="GDS1201" s="22"/>
      <c r="GDT1201" s="22"/>
      <c r="GDU1201" s="22"/>
      <c r="GDV1201" s="22"/>
      <c r="GDW1201" s="22"/>
      <c r="GDX1201" s="22"/>
      <c r="GDY1201" s="22"/>
      <c r="GDZ1201" s="22"/>
      <c r="GEA1201" s="22"/>
      <c r="GEB1201" s="22"/>
      <c r="GEC1201" s="22"/>
      <c r="GED1201" s="22"/>
      <c r="GEE1201" s="22"/>
      <c r="GEF1201" s="22"/>
      <c r="GEG1201" s="22"/>
      <c r="GEH1201" s="22"/>
      <c r="GEI1201" s="22"/>
      <c r="GEJ1201" s="22"/>
      <c r="GEK1201" s="22"/>
      <c r="GEL1201" s="22"/>
      <c r="GEM1201" s="22"/>
      <c r="GEN1201" s="22"/>
      <c r="GEO1201" s="22"/>
      <c r="GEP1201" s="22"/>
      <c r="GEQ1201" s="22"/>
      <c r="GER1201" s="22"/>
      <c r="GES1201" s="22"/>
      <c r="GET1201" s="22"/>
      <c r="GEU1201" s="22"/>
      <c r="GEV1201" s="22"/>
      <c r="GEW1201" s="22"/>
      <c r="GEX1201" s="22"/>
      <c r="GEY1201" s="22"/>
      <c r="GEZ1201" s="22"/>
      <c r="GFA1201" s="22"/>
      <c r="GFB1201" s="22"/>
      <c r="GFC1201" s="22"/>
      <c r="GFD1201" s="22"/>
      <c r="GFE1201" s="22"/>
      <c r="GFF1201" s="22"/>
      <c r="GFG1201" s="22"/>
      <c r="GFH1201" s="22"/>
      <c r="GFI1201" s="22"/>
      <c r="GFJ1201" s="22"/>
      <c r="GFK1201" s="22"/>
      <c r="GFL1201" s="22"/>
      <c r="GFM1201" s="22"/>
      <c r="GFN1201" s="22"/>
      <c r="GFO1201" s="22"/>
      <c r="GFP1201" s="22"/>
      <c r="GFQ1201" s="22"/>
      <c r="GFR1201" s="22"/>
      <c r="GFS1201" s="22"/>
      <c r="GFT1201" s="22"/>
      <c r="GFU1201" s="22"/>
      <c r="GFV1201" s="22"/>
      <c r="GFW1201" s="22"/>
      <c r="GFX1201" s="22"/>
      <c r="GFY1201" s="22"/>
      <c r="GFZ1201" s="22"/>
      <c r="GGA1201" s="22"/>
      <c r="GGB1201" s="22"/>
      <c r="GGC1201" s="22"/>
      <c r="GGD1201" s="22"/>
      <c r="GGE1201" s="22"/>
      <c r="GGF1201" s="22"/>
      <c r="GGG1201" s="22"/>
      <c r="GGH1201" s="22"/>
      <c r="GGI1201" s="22"/>
      <c r="GGJ1201" s="22"/>
      <c r="GGK1201" s="22"/>
      <c r="GGL1201" s="22"/>
      <c r="GGM1201" s="22"/>
      <c r="GGN1201" s="22"/>
      <c r="GGO1201" s="22"/>
      <c r="GGP1201" s="22"/>
      <c r="GGQ1201" s="22"/>
      <c r="GGR1201" s="22"/>
      <c r="GGS1201" s="22"/>
      <c r="GGT1201" s="22"/>
      <c r="GGU1201" s="22"/>
      <c r="GGV1201" s="22"/>
      <c r="GGW1201" s="22"/>
      <c r="GGX1201" s="22"/>
      <c r="GGY1201" s="22"/>
      <c r="GGZ1201" s="22"/>
      <c r="GHA1201" s="22"/>
      <c r="GHB1201" s="22"/>
      <c r="GHC1201" s="22"/>
      <c r="GHD1201" s="22"/>
      <c r="GHE1201" s="22"/>
      <c r="GHF1201" s="22"/>
      <c r="GHG1201" s="22"/>
      <c r="GHH1201" s="22"/>
      <c r="GHI1201" s="22"/>
      <c r="GHJ1201" s="22"/>
      <c r="GHK1201" s="22"/>
      <c r="GHL1201" s="22"/>
      <c r="GHM1201" s="22"/>
      <c r="GHN1201" s="22"/>
      <c r="GHO1201" s="22"/>
      <c r="GHP1201" s="22"/>
      <c r="GHQ1201" s="22"/>
      <c r="GHR1201" s="22"/>
      <c r="GHS1201" s="22"/>
      <c r="GHT1201" s="22"/>
      <c r="GHU1201" s="22"/>
      <c r="GHV1201" s="22"/>
      <c r="GHW1201" s="22"/>
      <c r="GHX1201" s="22"/>
      <c r="GHY1201" s="22"/>
      <c r="GHZ1201" s="22"/>
      <c r="GIA1201" s="22"/>
      <c r="GIB1201" s="22"/>
      <c r="GIC1201" s="22"/>
      <c r="GID1201" s="22"/>
      <c r="GIE1201" s="22"/>
      <c r="GIF1201" s="22"/>
      <c r="GIG1201" s="22"/>
      <c r="GIH1201" s="22"/>
      <c r="GII1201" s="22"/>
      <c r="GIJ1201" s="22"/>
      <c r="GIK1201" s="22"/>
      <c r="GIL1201" s="22"/>
      <c r="GIM1201" s="22"/>
      <c r="GIN1201" s="22"/>
      <c r="GIO1201" s="22"/>
      <c r="GIP1201" s="22"/>
      <c r="GIQ1201" s="22"/>
      <c r="GIR1201" s="22"/>
      <c r="GIS1201" s="22"/>
      <c r="GIT1201" s="22"/>
      <c r="GIU1201" s="22"/>
      <c r="GIV1201" s="22"/>
      <c r="GIW1201" s="22"/>
      <c r="GIX1201" s="22"/>
      <c r="GIY1201" s="22"/>
      <c r="GIZ1201" s="22"/>
      <c r="GJA1201" s="22"/>
      <c r="GJB1201" s="22"/>
      <c r="GJC1201" s="22"/>
      <c r="GJD1201" s="22"/>
      <c r="GJE1201" s="22"/>
      <c r="GJF1201" s="22"/>
      <c r="GJG1201" s="22"/>
      <c r="GJH1201" s="22"/>
      <c r="GJI1201" s="22"/>
      <c r="GJJ1201" s="22"/>
      <c r="GJK1201" s="22"/>
      <c r="GJL1201" s="22"/>
      <c r="GJM1201" s="22"/>
      <c r="GJN1201" s="22"/>
      <c r="GJO1201" s="22"/>
      <c r="GJP1201" s="22"/>
      <c r="GJQ1201" s="22"/>
      <c r="GJR1201" s="22"/>
      <c r="GJS1201" s="22"/>
      <c r="GJT1201" s="22"/>
      <c r="GJU1201" s="22"/>
      <c r="GJV1201" s="22"/>
      <c r="GJW1201" s="22"/>
      <c r="GJX1201" s="22"/>
      <c r="GJY1201" s="22"/>
      <c r="GJZ1201" s="22"/>
      <c r="GKA1201" s="22"/>
      <c r="GKB1201" s="22"/>
      <c r="GKC1201" s="22"/>
      <c r="GKD1201" s="22"/>
      <c r="GKE1201" s="22"/>
      <c r="GKF1201" s="22"/>
      <c r="GKG1201" s="22"/>
      <c r="GKH1201" s="22"/>
      <c r="GKI1201" s="22"/>
      <c r="GKJ1201" s="22"/>
      <c r="GKK1201" s="22"/>
      <c r="GKL1201" s="22"/>
      <c r="GKM1201" s="22"/>
      <c r="GKN1201" s="22"/>
      <c r="GKO1201" s="22"/>
      <c r="GKP1201" s="22"/>
      <c r="GKQ1201" s="22"/>
      <c r="GKR1201" s="22"/>
      <c r="GKS1201" s="22"/>
      <c r="GKT1201" s="22"/>
      <c r="GKU1201" s="22"/>
      <c r="GKV1201" s="22"/>
      <c r="GKW1201" s="22"/>
      <c r="GKX1201" s="22"/>
      <c r="GKY1201" s="22"/>
      <c r="GKZ1201" s="22"/>
      <c r="GLA1201" s="22"/>
      <c r="GLB1201" s="22"/>
      <c r="GLC1201" s="22"/>
      <c r="GLD1201" s="22"/>
      <c r="GLE1201" s="22"/>
      <c r="GLF1201" s="22"/>
      <c r="GLG1201" s="22"/>
      <c r="GLH1201" s="22"/>
      <c r="GLI1201" s="22"/>
      <c r="GLJ1201" s="22"/>
      <c r="GLK1201" s="22"/>
      <c r="GLL1201" s="22"/>
      <c r="GLM1201" s="22"/>
      <c r="GLN1201" s="22"/>
      <c r="GLO1201" s="22"/>
      <c r="GLP1201" s="22"/>
      <c r="GLQ1201" s="22"/>
      <c r="GLR1201" s="22"/>
      <c r="GLS1201" s="22"/>
      <c r="GLT1201" s="22"/>
      <c r="GLU1201" s="22"/>
      <c r="GLV1201" s="22"/>
      <c r="GLW1201" s="22"/>
      <c r="GLX1201" s="22"/>
      <c r="GLY1201" s="22"/>
      <c r="GLZ1201" s="22"/>
      <c r="GMA1201" s="22"/>
      <c r="GMB1201" s="22"/>
      <c r="GMC1201" s="22"/>
      <c r="GMD1201" s="22"/>
      <c r="GME1201" s="22"/>
      <c r="GMF1201" s="22"/>
      <c r="GMG1201" s="22"/>
      <c r="GMH1201" s="22"/>
      <c r="GMI1201" s="22"/>
      <c r="GMJ1201" s="22"/>
      <c r="GMK1201" s="22"/>
      <c r="GML1201" s="22"/>
      <c r="GMM1201" s="22"/>
      <c r="GMN1201" s="22"/>
      <c r="GMO1201" s="22"/>
      <c r="GMP1201" s="22"/>
      <c r="GMQ1201" s="22"/>
      <c r="GMR1201" s="22"/>
      <c r="GMS1201" s="22"/>
      <c r="GMT1201" s="22"/>
      <c r="GMU1201" s="22"/>
      <c r="GMV1201" s="22"/>
      <c r="GMW1201" s="22"/>
      <c r="GMX1201" s="22"/>
      <c r="GMY1201" s="22"/>
      <c r="GMZ1201" s="22"/>
      <c r="GNA1201" s="22"/>
      <c r="GNB1201" s="22"/>
      <c r="GNC1201" s="22"/>
      <c r="GND1201" s="22"/>
      <c r="GNE1201" s="22"/>
      <c r="GNF1201" s="22"/>
      <c r="GNG1201" s="22"/>
      <c r="GNH1201" s="22"/>
      <c r="GNI1201" s="22"/>
      <c r="GNJ1201" s="22"/>
      <c r="GNK1201" s="22"/>
      <c r="GNL1201" s="22"/>
      <c r="GNM1201" s="22"/>
      <c r="GNN1201" s="22"/>
      <c r="GNO1201" s="22"/>
      <c r="GNP1201" s="22"/>
      <c r="GNQ1201" s="22"/>
      <c r="GNR1201" s="22"/>
      <c r="GNS1201" s="22"/>
      <c r="GNT1201" s="22"/>
      <c r="GNU1201" s="22"/>
      <c r="GNV1201" s="22"/>
      <c r="GNW1201" s="22"/>
      <c r="GNX1201" s="22"/>
      <c r="GNY1201" s="22"/>
      <c r="GNZ1201" s="22"/>
      <c r="GOA1201" s="22"/>
      <c r="GOB1201" s="22"/>
      <c r="GOC1201" s="22"/>
      <c r="GOD1201" s="22"/>
      <c r="GOE1201" s="22"/>
      <c r="GOF1201" s="22"/>
      <c r="GOG1201" s="22"/>
      <c r="GOH1201" s="22"/>
      <c r="GOI1201" s="22"/>
      <c r="GOJ1201" s="22"/>
      <c r="GOK1201" s="22"/>
      <c r="GOL1201" s="22"/>
      <c r="GOM1201" s="22"/>
      <c r="GON1201" s="22"/>
      <c r="GOO1201" s="22"/>
      <c r="GOP1201" s="22"/>
      <c r="GOQ1201" s="22"/>
      <c r="GOR1201" s="22"/>
      <c r="GOS1201" s="22"/>
      <c r="GOT1201" s="22"/>
      <c r="GOU1201" s="22"/>
      <c r="GOV1201" s="22"/>
      <c r="GOW1201" s="22"/>
      <c r="GOX1201" s="22"/>
      <c r="GOY1201" s="22"/>
      <c r="GOZ1201" s="22"/>
      <c r="GPA1201" s="22"/>
      <c r="GPB1201" s="22"/>
      <c r="GPC1201" s="22"/>
      <c r="GPD1201" s="22"/>
      <c r="GPE1201" s="22"/>
      <c r="GPF1201" s="22"/>
      <c r="GPG1201" s="22"/>
      <c r="GPH1201" s="22"/>
      <c r="GPI1201" s="22"/>
      <c r="GPJ1201" s="22"/>
      <c r="GPK1201" s="22"/>
      <c r="GPL1201" s="22"/>
      <c r="GPM1201" s="22"/>
      <c r="GPN1201" s="22"/>
      <c r="GPO1201" s="22"/>
      <c r="GPP1201" s="22"/>
      <c r="GPQ1201" s="22"/>
      <c r="GPR1201" s="22"/>
      <c r="GPS1201" s="22"/>
      <c r="GPT1201" s="22"/>
      <c r="GPU1201" s="22"/>
      <c r="GPV1201" s="22"/>
      <c r="GPW1201" s="22"/>
      <c r="GPX1201" s="22"/>
      <c r="GPY1201" s="22"/>
      <c r="GPZ1201" s="22"/>
      <c r="GQA1201" s="22"/>
      <c r="GQB1201" s="22"/>
      <c r="GQC1201" s="22"/>
      <c r="GQD1201" s="22"/>
      <c r="GQE1201" s="22"/>
      <c r="GQF1201" s="22"/>
      <c r="GQG1201" s="22"/>
      <c r="GQH1201" s="22"/>
      <c r="GQI1201" s="22"/>
      <c r="GQJ1201" s="22"/>
      <c r="GQK1201" s="22"/>
      <c r="GQL1201" s="22"/>
      <c r="GQM1201" s="22"/>
      <c r="GQN1201" s="22"/>
      <c r="GQO1201" s="22"/>
      <c r="GQP1201" s="22"/>
      <c r="GQQ1201" s="22"/>
      <c r="GQR1201" s="22"/>
      <c r="GQS1201" s="22"/>
      <c r="GQT1201" s="22"/>
      <c r="GQU1201" s="22"/>
      <c r="GQV1201" s="22"/>
      <c r="GQW1201" s="22"/>
      <c r="GQX1201" s="22"/>
      <c r="GQY1201" s="22"/>
      <c r="GQZ1201" s="22"/>
      <c r="GRA1201" s="22"/>
      <c r="GRB1201" s="22"/>
      <c r="GRC1201" s="22"/>
      <c r="GRD1201" s="22"/>
      <c r="GRE1201" s="22"/>
      <c r="GRF1201" s="22"/>
      <c r="GRG1201" s="22"/>
      <c r="GRH1201" s="22"/>
      <c r="GRI1201" s="22"/>
      <c r="GRJ1201" s="22"/>
      <c r="GRK1201" s="22"/>
      <c r="GRL1201" s="22"/>
      <c r="GRM1201" s="22"/>
      <c r="GRN1201" s="22"/>
      <c r="GRO1201" s="22"/>
      <c r="GRP1201" s="22"/>
      <c r="GRQ1201" s="22"/>
      <c r="GRR1201" s="22"/>
      <c r="GRS1201" s="22"/>
      <c r="GRT1201" s="22"/>
      <c r="GRU1201" s="22"/>
      <c r="GRV1201" s="22"/>
      <c r="GRW1201" s="22"/>
      <c r="GRX1201" s="22"/>
      <c r="GRY1201" s="22"/>
      <c r="GRZ1201" s="22"/>
      <c r="GSA1201" s="22"/>
      <c r="GSB1201" s="22"/>
      <c r="GSC1201" s="22"/>
      <c r="GSD1201" s="22"/>
      <c r="GSE1201" s="22"/>
      <c r="GSF1201" s="22"/>
      <c r="GSG1201" s="22"/>
      <c r="GSH1201" s="22"/>
      <c r="GSI1201" s="22"/>
      <c r="GSJ1201" s="22"/>
      <c r="GSK1201" s="22"/>
      <c r="GSL1201" s="22"/>
      <c r="GSM1201" s="22"/>
      <c r="GSN1201" s="22"/>
      <c r="GSO1201" s="22"/>
      <c r="GSP1201" s="22"/>
      <c r="GSQ1201" s="22"/>
      <c r="GSR1201" s="22"/>
      <c r="GSS1201" s="22"/>
      <c r="GST1201" s="22"/>
      <c r="GSU1201" s="22"/>
      <c r="GSV1201" s="22"/>
      <c r="GSW1201" s="22"/>
      <c r="GSX1201" s="22"/>
      <c r="GSY1201" s="22"/>
      <c r="GSZ1201" s="22"/>
      <c r="GTA1201" s="22"/>
      <c r="GTB1201" s="22"/>
      <c r="GTC1201" s="22"/>
      <c r="GTD1201" s="22"/>
      <c r="GTE1201" s="22"/>
      <c r="GTF1201" s="22"/>
      <c r="GTG1201" s="22"/>
      <c r="GTH1201" s="22"/>
      <c r="GTI1201" s="22"/>
      <c r="GTJ1201" s="22"/>
      <c r="GTK1201" s="22"/>
      <c r="GTL1201" s="22"/>
      <c r="GTM1201" s="22"/>
      <c r="GTN1201" s="22"/>
      <c r="GTO1201" s="22"/>
      <c r="GTP1201" s="22"/>
      <c r="GTQ1201" s="22"/>
      <c r="GTR1201" s="22"/>
      <c r="GTS1201" s="22"/>
      <c r="GTT1201" s="22"/>
      <c r="GTU1201" s="22"/>
      <c r="GTV1201" s="22"/>
      <c r="GTW1201" s="22"/>
      <c r="GTX1201" s="22"/>
      <c r="GTY1201" s="22"/>
      <c r="GTZ1201" s="22"/>
      <c r="GUA1201" s="22"/>
      <c r="GUB1201" s="22"/>
      <c r="GUC1201" s="22"/>
      <c r="GUD1201" s="22"/>
      <c r="GUE1201" s="22"/>
      <c r="GUF1201" s="22"/>
      <c r="GUG1201" s="22"/>
      <c r="GUH1201" s="22"/>
      <c r="GUI1201" s="22"/>
      <c r="GUJ1201" s="22"/>
      <c r="GUK1201" s="22"/>
      <c r="GUL1201" s="22"/>
      <c r="GUM1201" s="22"/>
      <c r="GUN1201" s="22"/>
      <c r="GUO1201" s="22"/>
      <c r="GUP1201" s="22"/>
      <c r="GUQ1201" s="22"/>
      <c r="GUR1201" s="22"/>
      <c r="GUS1201" s="22"/>
      <c r="GUT1201" s="22"/>
      <c r="GUU1201" s="22"/>
      <c r="GUV1201" s="22"/>
      <c r="GUW1201" s="22"/>
      <c r="GUX1201" s="22"/>
      <c r="GUY1201" s="22"/>
      <c r="GUZ1201" s="22"/>
      <c r="GVA1201" s="22"/>
      <c r="GVB1201" s="22"/>
      <c r="GVC1201" s="22"/>
      <c r="GVD1201" s="22"/>
      <c r="GVE1201" s="22"/>
      <c r="GVF1201" s="22"/>
      <c r="GVG1201" s="22"/>
      <c r="GVH1201" s="22"/>
      <c r="GVI1201" s="22"/>
      <c r="GVJ1201" s="22"/>
      <c r="GVK1201" s="22"/>
      <c r="GVL1201" s="22"/>
      <c r="GVM1201" s="22"/>
      <c r="GVN1201" s="22"/>
      <c r="GVO1201" s="22"/>
      <c r="GVP1201" s="22"/>
      <c r="GVQ1201" s="22"/>
      <c r="GVR1201" s="22"/>
      <c r="GVS1201" s="22"/>
      <c r="GVT1201" s="22"/>
      <c r="GVU1201" s="22"/>
      <c r="GVV1201" s="22"/>
      <c r="GVW1201" s="22"/>
      <c r="GVX1201" s="22"/>
      <c r="GVY1201" s="22"/>
      <c r="GVZ1201" s="22"/>
      <c r="GWA1201" s="22"/>
      <c r="GWB1201" s="22"/>
      <c r="GWC1201" s="22"/>
      <c r="GWD1201" s="22"/>
      <c r="GWE1201" s="22"/>
      <c r="GWF1201" s="22"/>
      <c r="GWG1201" s="22"/>
      <c r="GWH1201" s="22"/>
      <c r="GWI1201" s="22"/>
      <c r="GWJ1201" s="22"/>
      <c r="GWK1201" s="22"/>
      <c r="GWL1201" s="22"/>
      <c r="GWM1201" s="22"/>
      <c r="GWN1201" s="22"/>
      <c r="GWO1201" s="22"/>
      <c r="GWP1201" s="22"/>
      <c r="GWQ1201" s="22"/>
      <c r="GWR1201" s="22"/>
      <c r="GWS1201" s="22"/>
      <c r="GWT1201" s="22"/>
      <c r="GWU1201" s="22"/>
      <c r="GWV1201" s="22"/>
      <c r="GWW1201" s="22"/>
      <c r="GWX1201" s="22"/>
      <c r="GWY1201" s="22"/>
      <c r="GWZ1201" s="22"/>
      <c r="GXA1201" s="22"/>
      <c r="GXB1201" s="22"/>
      <c r="GXC1201" s="22"/>
      <c r="GXD1201" s="22"/>
      <c r="GXE1201" s="22"/>
      <c r="GXF1201" s="22"/>
      <c r="GXG1201" s="22"/>
      <c r="GXH1201" s="22"/>
      <c r="GXI1201" s="22"/>
      <c r="GXJ1201" s="22"/>
      <c r="GXK1201" s="22"/>
      <c r="GXL1201" s="22"/>
      <c r="GXM1201" s="22"/>
      <c r="GXN1201" s="22"/>
      <c r="GXO1201" s="22"/>
      <c r="GXP1201" s="22"/>
      <c r="GXQ1201" s="22"/>
      <c r="GXR1201" s="22"/>
      <c r="GXS1201" s="22"/>
      <c r="GXT1201" s="22"/>
      <c r="GXU1201" s="22"/>
      <c r="GXV1201" s="22"/>
      <c r="GXW1201" s="22"/>
      <c r="GXX1201" s="22"/>
      <c r="GXY1201" s="22"/>
      <c r="GXZ1201" s="22"/>
      <c r="GYA1201" s="22"/>
      <c r="GYB1201" s="22"/>
      <c r="GYC1201" s="22"/>
      <c r="GYD1201" s="22"/>
      <c r="GYE1201" s="22"/>
      <c r="GYF1201" s="22"/>
      <c r="GYG1201" s="22"/>
      <c r="GYH1201" s="22"/>
      <c r="GYI1201" s="22"/>
      <c r="GYJ1201" s="22"/>
      <c r="GYK1201" s="22"/>
      <c r="GYL1201" s="22"/>
      <c r="GYM1201" s="22"/>
      <c r="GYN1201" s="22"/>
      <c r="GYO1201" s="22"/>
      <c r="GYP1201" s="22"/>
      <c r="GYQ1201" s="22"/>
      <c r="GYR1201" s="22"/>
      <c r="GYS1201" s="22"/>
      <c r="GYT1201" s="22"/>
      <c r="GYU1201" s="22"/>
      <c r="GYV1201" s="22"/>
      <c r="GYW1201" s="22"/>
      <c r="GYX1201" s="22"/>
      <c r="GYY1201" s="22"/>
      <c r="GYZ1201" s="22"/>
      <c r="GZA1201" s="22"/>
      <c r="GZB1201" s="22"/>
      <c r="GZC1201" s="22"/>
      <c r="GZD1201" s="22"/>
      <c r="GZE1201" s="22"/>
      <c r="GZF1201" s="22"/>
      <c r="GZG1201" s="22"/>
      <c r="GZH1201" s="22"/>
      <c r="GZI1201" s="22"/>
      <c r="GZJ1201" s="22"/>
      <c r="GZK1201" s="22"/>
      <c r="GZL1201" s="22"/>
      <c r="GZM1201" s="22"/>
      <c r="GZN1201" s="22"/>
      <c r="GZO1201" s="22"/>
      <c r="GZP1201" s="22"/>
      <c r="GZQ1201" s="22"/>
      <c r="GZR1201" s="22"/>
      <c r="GZS1201" s="22"/>
      <c r="GZT1201" s="22"/>
      <c r="GZU1201" s="22"/>
      <c r="GZV1201" s="22"/>
      <c r="GZW1201" s="22"/>
      <c r="GZX1201" s="22"/>
      <c r="GZY1201" s="22"/>
      <c r="GZZ1201" s="22"/>
      <c r="HAA1201" s="22"/>
      <c r="HAB1201" s="22"/>
      <c r="HAC1201" s="22"/>
      <c r="HAD1201" s="22"/>
      <c r="HAE1201" s="22"/>
      <c r="HAF1201" s="22"/>
      <c r="HAG1201" s="22"/>
      <c r="HAH1201" s="22"/>
      <c r="HAI1201" s="22"/>
      <c r="HAJ1201" s="22"/>
      <c r="HAK1201" s="22"/>
      <c r="HAL1201" s="22"/>
      <c r="HAM1201" s="22"/>
      <c r="HAN1201" s="22"/>
      <c r="HAO1201" s="22"/>
      <c r="HAP1201" s="22"/>
      <c r="HAQ1201" s="22"/>
      <c r="HAR1201" s="22"/>
      <c r="HAS1201" s="22"/>
      <c r="HAT1201" s="22"/>
      <c r="HAU1201" s="22"/>
      <c r="HAV1201" s="22"/>
      <c r="HAW1201" s="22"/>
      <c r="HAX1201" s="22"/>
      <c r="HAY1201" s="22"/>
      <c r="HAZ1201" s="22"/>
      <c r="HBA1201" s="22"/>
      <c r="HBB1201" s="22"/>
      <c r="HBC1201" s="22"/>
      <c r="HBD1201" s="22"/>
      <c r="HBE1201" s="22"/>
      <c r="HBF1201" s="22"/>
      <c r="HBG1201" s="22"/>
      <c r="HBH1201" s="22"/>
      <c r="HBI1201" s="22"/>
      <c r="HBJ1201" s="22"/>
      <c r="HBK1201" s="22"/>
      <c r="HBL1201" s="22"/>
      <c r="HBM1201" s="22"/>
      <c r="HBN1201" s="22"/>
      <c r="HBO1201" s="22"/>
      <c r="HBP1201" s="22"/>
      <c r="HBQ1201" s="22"/>
      <c r="HBR1201" s="22"/>
      <c r="HBS1201" s="22"/>
      <c r="HBT1201" s="22"/>
      <c r="HBU1201" s="22"/>
      <c r="HBV1201" s="22"/>
      <c r="HBW1201" s="22"/>
      <c r="HBX1201" s="22"/>
      <c r="HBY1201" s="22"/>
      <c r="HBZ1201" s="22"/>
      <c r="HCA1201" s="22"/>
      <c r="HCB1201" s="22"/>
      <c r="HCC1201" s="22"/>
      <c r="HCD1201" s="22"/>
      <c r="HCE1201" s="22"/>
      <c r="HCF1201" s="22"/>
      <c r="HCG1201" s="22"/>
      <c r="HCH1201" s="22"/>
      <c r="HCI1201" s="22"/>
      <c r="HCJ1201" s="22"/>
      <c r="HCK1201" s="22"/>
      <c r="HCL1201" s="22"/>
      <c r="HCM1201" s="22"/>
      <c r="HCN1201" s="22"/>
      <c r="HCO1201" s="22"/>
      <c r="HCP1201" s="22"/>
      <c r="HCQ1201" s="22"/>
      <c r="HCR1201" s="22"/>
      <c r="HCS1201" s="22"/>
      <c r="HCT1201" s="22"/>
      <c r="HCU1201" s="22"/>
      <c r="HCV1201" s="22"/>
      <c r="HCW1201" s="22"/>
      <c r="HCX1201" s="22"/>
      <c r="HCY1201" s="22"/>
      <c r="HCZ1201" s="22"/>
      <c r="HDA1201" s="22"/>
      <c r="HDB1201" s="22"/>
      <c r="HDC1201" s="22"/>
      <c r="HDD1201" s="22"/>
      <c r="HDE1201" s="22"/>
      <c r="HDF1201" s="22"/>
      <c r="HDG1201" s="22"/>
      <c r="HDH1201" s="22"/>
      <c r="HDI1201" s="22"/>
      <c r="HDJ1201" s="22"/>
      <c r="HDK1201" s="22"/>
      <c r="HDL1201" s="22"/>
      <c r="HDM1201" s="22"/>
      <c r="HDN1201" s="22"/>
      <c r="HDO1201" s="22"/>
      <c r="HDP1201" s="22"/>
      <c r="HDQ1201" s="22"/>
      <c r="HDR1201" s="22"/>
      <c r="HDS1201" s="22"/>
      <c r="HDT1201" s="22"/>
      <c r="HDU1201" s="22"/>
      <c r="HDV1201" s="22"/>
      <c r="HDW1201" s="22"/>
      <c r="HDX1201" s="22"/>
      <c r="HDY1201" s="22"/>
      <c r="HDZ1201" s="22"/>
      <c r="HEA1201" s="22"/>
      <c r="HEB1201" s="22"/>
      <c r="HEC1201" s="22"/>
      <c r="HED1201" s="22"/>
      <c r="HEE1201" s="22"/>
      <c r="HEF1201" s="22"/>
      <c r="HEG1201" s="22"/>
      <c r="HEH1201" s="22"/>
      <c r="HEI1201" s="22"/>
      <c r="HEJ1201" s="22"/>
      <c r="HEK1201" s="22"/>
      <c r="HEL1201" s="22"/>
      <c r="HEM1201" s="22"/>
      <c r="HEN1201" s="22"/>
      <c r="HEO1201" s="22"/>
      <c r="HEP1201" s="22"/>
      <c r="HEQ1201" s="22"/>
      <c r="HER1201" s="22"/>
      <c r="HES1201" s="22"/>
      <c r="HET1201" s="22"/>
      <c r="HEU1201" s="22"/>
      <c r="HEV1201" s="22"/>
      <c r="HEW1201" s="22"/>
      <c r="HEX1201" s="22"/>
      <c r="HEY1201" s="22"/>
      <c r="HEZ1201" s="22"/>
      <c r="HFA1201" s="22"/>
      <c r="HFB1201" s="22"/>
      <c r="HFC1201" s="22"/>
      <c r="HFD1201" s="22"/>
      <c r="HFE1201" s="22"/>
      <c r="HFF1201" s="22"/>
      <c r="HFG1201" s="22"/>
      <c r="HFH1201" s="22"/>
      <c r="HFI1201" s="22"/>
      <c r="HFJ1201" s="22"/>
      <c r="HFK1201" s="22"/>
      <c r="HFL1201" s="22"/>
      <c r="HFM1201" s="22"/>
      <c r="HFN1201" s="22"/>
      <c r="HFO1201" s="22"/>
      <c r="HFP1201" s="22"/>
      <c r="HFQ1201" s="22"/>
      <c r="HFR1201" s="22"/>
      <c r="HFS1201" s="22"/>
      <c r="HFT1201" s="22"/>
      <c r="HFU1201" s="22"/>
      <c r="HFV1201" s="22"/>
      <c r="HFW1201" s="22"/>
      <c r="HFX1201" s="22"/>
      <c r="HFY1201" s="22"/>
      <c r="HFZ1201" s="22"/>
      <c r="HGA1201" s="22"/>
      <c r="HGB1201" s="22"/>
      <c r="HGC1201" s="22"/>
      <c r="HGD1201" s="22"/>
      <c r="HGE1201" s="22"/>
      <c r="HGF1201" s="22"/>
      <c r="HGG1201" s="22"/>
      <c r="HGH1201" s="22"/>
      <c r="HGI1201" s="22"/>
      <c r="HGJ1201" s="22"/>
      <c r="HGK1201" s="22"/>
      <c r="HGL1201" s="22"/>
      <c r="HGM1201" s="22"/>
      <c r="HGN1201" s="22"/>
      <c r="HGO1201" s="22"/>
      <c r="HGP1201" s="22"/>
      <c r="HGQ1201" s="22"/>
      <c r="HGR1201" s="22"/>
      <c r="HGS1201" s="22"/>
      <c r="HGT1201" s="22"/>
      <c r="HGU1201" s="22"/>
      <c r="HGV1201" s="22"/>
      <c r="HGW1201" s="22"/>
      <c r="HGX1201" s="22"/>
      <c r="HGY1201" s="22"/>
      <c r="HGZ1201" s="22"/>
      <c r="HHA1201" s="22"/>
      <c r="HHB1201" s="22"/>
      <c r="HHC1201" s="22"/>
      <c r="HHD1201" s="22"/>
      <c r="HHE1201" s="22"/>
      <c r="HHF1201" s="22"/>
      <c r="HHG1201" s="22"/>
      <c r="HHH1201" s="22"/>
      <c r="HHI1201" s="22"/>
      <c r="HHJ1201" s="22"/>
      <c r="HHK1201" s="22"/>
      <c r="HHL1201" s="22"/>
      <c r="HHM1201" s="22"/>
      <c r="HHN1201" s="22"/>
      <c r="HHO1201" s="22"/>
      <c r="HHP1201" s="22"/>
      <c r="HHQ1201" s="22"/>
      <c r="HHR1201" s="22"/>
      <c r="HHS1201" s="22"/>
      <c r="HHT1201" s="22"/>
      <c r="HHU1201" s="22"/>
      <c r="HHV1201" s="22"/>
      <c r="HHW1201" s="22"/>
      <c r="HHX1201" s="22"/>
      <c r="HHY1201" s="22"/>
      <c r="HHZ1201" s="22"/>
      <c r="HIA1201" s="22"/>
      <c r="HIB1201" s="22"/>
      <c r="HIC1201" s="22"/>
      <c r="HID1201" s="22"/>
      <c r="HIE1201" s="22"/>
      <c r="HIF1201" s="22"/>
      <c r="HIG1201" s="22"/>
      <c r="HIH1201" s="22"/>
      <c r="HII1201" s="22"/>
      <c r="HIJ1201" s="22"/>
      <c r="HIK1201" s="22"/>
      <c r="HIL1201" s="22"/>
      <c r="HIM1201" s="22"/>
      <c r="HIN1201" s="22"/>
      <c r="HIO1201" s="22"/>
      <c r="HIP1201" s="22"/>
      <c r="HIQ1201" s="22"/>
      <c r="HIR1201" s="22"/>
      <c r="HIS1201" s="22"/>
      <c r="HIT1201" s="22"/>
      <c r="HIU1201" s="22"/>
      <c r="HIV1201" s="22"/>
      <c r="HIW1201" s="22"/>
      <c r="HIX1201" s="22"/>
      <c r="HIY1201" s="22"/>
      <c r="HIZ1201" s="22"/>
      <c r="HJA1201" s="22"/>
      <c r="HJB1201" s="22"/>
      <c r="HJC1201" s="22"/>
      <c r="HJD1201" s="22"/>
      <c r="HJE1201" s="22"/>
      <c r="HJF1201" s="22"/>
      <c r="HJG1201" s="22"/>
      <c r="HJH1201" s="22"/>
      <c r="HJI1201" s="22"/>
      <c r="HJJ1201" s="22"/>
      <c r="HJK1201" s="22"/>
      <c r="HJL1201" s="22"/>
      <c r="HJM1201" s="22"/>
      <c r="HJN1201" s="22"/>
      <c r="HJO1201" s="22"/>
      <c r="HJP1201" s="22"/>
      <c r="HJQ1201" s="22"/>
      <c r="HJR1201" s="22"/>
      <c r="HJS1201" s="22"/>
      <c r="HJT1201" s="22"/>
      <c r="HJU1201" s="22"/>
      <c r="HJV1201" s="22"/>
      <c r="HJW1201" s="22"/>
      <c r="HJX1201" s="22"/>
      <c r="HJY1201" s="22"/>
      <c r="HJZ1201" s="22"/>
      <c r="HKA1201" s="22"/>
      <c r="HKB1201" s="22"/>
      <c r="HKC1201" s="22"/>
      <c r="HKD1201" s="22"/>
      <c r="HKE1201" s="22"/>
      <c r="HKF1201" s="22"/>
      <c r="HKG1201" s="22"/>
      <c r="HKH1201" s="22"/>
      <c r="HKI1201" s="22"/>
      <c r="HKJ1201" s="22"/>
      <c r="HKK1201" s="22"/>
      <c r="HKL1201" s="22"/>
      <c r="HKM1201" s="22"/>
      <c r="HKN1201" s="22"/>
      <c r="HKO1201" s="22"/>
      <c r="HKP1201" s="22"/>
      <c r="HKQ1201" s="22"/>
      <c r="HKR1201" s="22"/>
      <c r="HKS1201" s="22"/>
      <c r="HKT1201" s="22"/>
      <c r="HKU1201" s="22"/>
      <c r="HKV1201" s="22"/>
      <c r="HKW1201" s="22"/>
      <c r="HKX1201" s="22"/>
      <c r="HKY1201" s="22"/>
      <c r="HKZ1201" s="22"/>
      <c r="HLA1201" s="22"/>
      <c r="HLB1201" s="22"/>
      <c r="HLC1201" s="22"/>
      <c r="HLD1201" s="22"/>
      <c r="HLE1201" s="22"/>
      <c r="HLF1201" s="22"/>
      <c r="HLG1201" s="22"/>
      <c r="HLH1201" s="22"/>
      <c r="HLI1201" s="22"/>
      <c r="HLJ1201" s="22"/>
      <c r="HLK1201" s="22"/>
      <c r="HLL1201" s="22"/>
      <c r="HLM1201" s="22"/>
      <c r="HLN1201" s="22"/>
      <c r="HLO1201" s="22"/>
      <c r="HLP1201" s="22"/>
      <c r="HLQ1201" s="22"/>
      <c r="HLR1201" s="22"/>
      <c r="HLS1201" s="22"/>
      <c r="HLT1201" s="22"/>
      <c r="HLU1201" s="22"/>
      <c r="HLV1201" s="22"/>
      <c r="HLW1201" s="22"/>
      <c r="HLX1201" s="22"/>
      <c r="HLY1201" s="22"/>
      <c r="HLZ1201" s="22"/>
      <c r="HMA1201" s="22"/>
      <c r="HMB1201" s="22"/>
      <c r="HMC1201" s="22"/>
      <c r="HMD1201" s="22"/>
      <c r="HME1201" s="22"/>
      <c r="HMF1201" s="22"/>
      <c r="HMG1201" s="22"/>
      <c r="HMH1201" s="22"/>
      <c r="HMI1201" s="22"/>
      <c r="HMJ1201" s="22"/>
      <c r="HMK1201" s="22"/>
      <c r="HML1201" s="22"/>
      <c r="HMM1201" s="22"/>
      <c r="HMN1201" s="22"/>
      <c r="HMO1201" s="22"/>
      <c r="HMP1201" s="22"/>
      <c r="HMQ1201" s="22"/>
      <c r="HMR1201" s="22"/>
      <c r="HMS1201" s="22"/>
      <c r="HMT1201" s="22"/>
      <c r="HMU1201" s="22"/>
      <c r="HMV1201" s="22"/>
      <c r="HMW1201" s="22"/>
      <c r="HMX1201" s="22"/>
      <c r="HMY1201" s="22"/>
      <c r="HMZ1201" s="22"/>
      <c r="HNA1201" s="22"/>
      <c r="HNB1201" s="22"/>
      <c r="HNC1201" s="22"/>
      <c r="HND1201" s="22"/>
      <c r="HNE1201" s="22"/>
      <c r="HNF1201" s="22"/>
      <c r="HNG1201" s="22"/>
      <c r="HNH1201" s="22"/>
      <c r="HNI1201" s="22"/>
      <c r="HNJ1201" s="22"/>
      <c r="HNK1201" s="22"/>
      <c r="HNL1201" s="22"/>
      <c r="HNM1201" s="22"/>
      <c r="HNN1201" s="22"/>
      <c r="HNO1201" s="22"/>
      <c r="HNP1201" s="22"/>
      <c r="HNQ1201" s="22"/>
      <c r="HNR1201" s="22"/>
      <c r="HNS1201" s="22"/>
      <c r="HNT1201" s="22"/>
      <c r="HNU1201" s="22"/>
      <c r="HNV1201" s="22"/>
      <c r="HNW1201" s="22"/>
      <c r="HNX1201" s="22"/>
      <c r="HNY1201" s="22"/>
      <c r="HNZ1201" s="22"/>
      <c r="HOA1201" s="22"/>
      <c r="HOB1201" s="22"/>
      <c r="HOC1201" s="22"/>
      <c r="HOD1201" s="22"/>
      <c r="HOE1201" s="22"/>
      <c r="HOF1201" s="22"/>
      <c r="HOG1201" s="22"/>
      <c r="HOH1201" s="22"/>
      <c r="HOI1201" s="22"/>
      <c r="HOJ1201" s="22"/>
      <c r="HOK1201" s="22"/>
      <c r="HOL1201" s="22"/>
      <c r="HOM1201" s="22"/>
      <c r="HON1201" s="22"/>
      <c r="HOO1201" s="22"/>
      <c r="HOP1201" s="22"/>
      <c r="HOQ1201" s="22"/>
      <c r="HOR1201" s="22"/>
      <c r="HOS1201" s="22"/>
      <c r="HOT1201" s="22"/>
      <c r="HOU1201" s="22"/>
      <c r="HOV1201" s="22"/>
      <c r="HOW1201" s="22"/>
      <c r="HOX1201" s="22"/>
      <c r="HOY1201" s="22"/>
      <c r="HOZ1201" s="22"/>
      <c r="HPA1201" s="22"/>
      <c r="HPB1201" s="22"/>
      <c r="HPC1201" s="22"/>
      <c r="HPD1201" s="22"/>
      <c r="HPE1201" s="22"/>
      <c r="HPF1201" s="22"/>
      <c r="HPG1201" s="22"/>
      <c r="HPH1201" s="22"/>
      <c r="HPI1201" s="22"/>
      <c r="HPJ1201" s="22"/>
      <c r="HPK1201" s="22"/>
      <c r="HPL1201" s="22"/>
      <c r="HPM1201" s="22"/>
      <c r="HPN1201" s="22"/>
      <c r="HPO1201" s="22"/>
      <c r="HPP1201" s="22"/>
      <c r="HPQ1201" s="22"/>
      <c r="HPR1201" s="22"/>
      <c r="HPS1201" s="22"/>
      <c r="HPT1201" s="22"/>
      <c r="HPU1201" s="22"/>
      <c r="HPV1201" s="22"/>
      <c r="HPW1201" s="22"/>
      <c r="HPX1201" s="22"/>
      <c r="HPY1201" s="22"/>
      <c r="HPZ1201" s="22"/>
      <c r="HQA1201" s="22"/>
      <c r="HQB1201" s="22"/>
      <c r="HQC1201" s="22"/>
      <c r="HQD1201" s="22"/>
      <c r="HQE1201" s="22"/>
      <c r="HQF1201" s="22"/>
      <c r="HQG1201" s="22"/>
      <c r="HQH1201" s="22"/>
      <c r="HQI1201" s="22"/>
      <c r="HQJ1201" s="22"/>
      <c r="HQK1201" s="22"/>
      <c r="HQL1201" s="22"/>
      <c r="HQM1201" s="22"/>
      <c r="HQN1201" s="22"/>
      <c r="HQO1201" s="22"/>
      <c r="HQP1201" s="22"/>
      <c r="HQQ1201" s="22"/>
      <c r="HQR1201" s="22"/>
      <c r="HQS1201" s="22"/>
      <c r="HQT1201" s="22"/>
      <c r="HQU1201" s="22"/>
      <c r="HQV1201" s="22"/>
      <c r="HQW1201" s="22"/>
      <c r="HQX1201" s="22"/>
      <c r="HQY1201" s="22"/>
      <c r="HQZ1201" s="22"/>
      <c r="HRA1201" s="22"/>
      <c r="HRB1201" s="22"/>
      <c r="HRC1201" s="22"/>
      <c r="HRD1201" s="22"/>
      <c r="HRE1201" s="22"/>
      <c r="HRF1201" s="22"/>
      <c r="HRG1201" s="22"/>
      <c r="HRH1201" s="22"/>
      <c r="HRI1201" s="22"/>
      <c r="HRJ1201" s="22"/>
      <c r="HRK1201" s="22"/>
      <c r="HRL1201" s="22"/>
      <c r="HRM1201" s="22"/>
      <c r="HRN1201" s="22"/>
      <c r="HRO1201" s="22"/>
      <c r="HRP1201" s="22"/>
      <c r="HRQ1201" s="22"/>
      <c r="HRR1201" s="22"/>
      <c r="HRS1201" s="22"/>
      <c r="HRT1201" s="22"/>
      <c r="HRU1201" s="22"/>
      <c r="HRV1201" s="22"/>
      <c r="HRW1201" s="22"/>
      <c r="HRX1201" s="22"/>
      <c r="HRY1201" s="22"/>
      <c r="HRZ1201" s="22"/>
      <c r="HSA1201" s="22"/>
      <c r="HSB1201" s="22"/>
      <c r="HSC1201" s="22"/>
      <c r="HSD1201" s="22"/>
      <c r="HSE1201" s="22"/>
      <c r="HSF1201" s="22"/>
      <c r="HSG1201" s="22"/>
      <c r="HSH1201" s="22"/>
      <c r="HSI1201" s="22"/>
      <c r="HSJ1201" s="22"/>
      <c r="HSK1201" s="22"/>
      <c r="HSL1201" s="22"/>
      <c r="HSM1201" s="22"/>
      <c r="HSN1201" s="22"/>
      <c r="HSO1201" s="22"/>
      <c r="HSP1201" s="22"/>
      <c r="HSQ1201" s="22"/>
      <c r="HSR1201" s="22"/>
      <c r="HSS1201" s="22"/>
      <c r="HST1201" s="22"/>
      <c r="HSU1201" s="22"/>
      <c r="HSV1201" s="22"/>
      <c r="HSW1201" s="22"/>
      <c r="HSX1201" s="22"/>
      <c r="HSY1201" s="22"/>
      <c r="HSZ1201" s="22"/>
      <c r="HTA1201" s="22"/>
      <c r="HTB1201" s="22"/>
      <c r="HTC1201" s="22"/>
      <c r="HTD1201" s="22"/>
      <c r="HTE1201" s="22"/>
      <c r="HTF1201" s="22"/>
      <c r="HTG1201" s="22"/>
      <c r="HTH1201" s="22"/>
      <c r="HTI1201" s="22"/>
      <c r="HTJ1201" s="22"/>
      <c r="HTK1201" s="22"/>
      <c r="HTL1201" s="22"/>
      <c r="HTM1201" s="22"/>
      <c r="HTN1201" s="22"/>
      <c r="HTO1201" s="22"/>
      <c r="HTP1201" s="22"/>
      <c r="HTQ1201" s="22"/>
      <c r="HTR1201" s="22"/>
      <c r="HTS1201" s="22"/>
      <c r="HTT1201" s="22"/>
      <c r="HTU1201" s="22"/>
      <c r="HTV1201" s="22"/>
      <c r="HTW1201" s="22"/>
      <c r="HTX1201" s="22"/>
      <c r="HTY1201" s="22"/>
      <c r="HTZ1201" s="22"/>
      <c r="HUA1201" s="22"/>
      <c r="HUB1201" s="22"/>
      <c r="HUC1201" s="22"/>
      <c r="HUD1201" s="22"/>
      <c r="HUE1201" s="22"/>
      <c r="HUF1201" s="22"/>
      <c r="HUG1201" s="22"/>
      <c r="HUH1201" s="22"/>
      <c r="HUI1201" s="22"/>
      <c r="HUJ1201" s="22"/>
      <c r="HUK1201" s="22"/>
      <c r="HUL1201" s="22"/>
      <c r="HUM1201" s="22"/>
      <c r="HUN1201" s="22"/>
      <c r="HUO1201" s="22"/>
      <c r="HUP1201" s="22"/>
      <c r="HUQ1201" s="22"/>
      <c r="HUR1201" s="22"/>
      <c r="HUS1201" s="22"/>
      <c r="HUT1201" s="22"/>
      <c r="HUU1201" s="22"/>
      <c r="HUV1201" s="22"/>
      <c r="HUW1201" s="22"/>
      <c r="HUX1201" s="22"/>
      <c r="HUY1201" s="22"/>
      <c r="HUZ1201" s="22"/>
      <c r="HVA1201" s="22"/>
      <c r="HVB1201" s="22"/>
      <c r="HVC1201" s="22"/>
      <c r="HVD1201" s="22"/>
      <c r="HVE1201" s="22"/>
      <c r="HVF1201" s="22"/>
      <c r="HVG1201" s="22"/>
      <c r="HVH1201" s="22"/>
      <c r="HVI1201" s="22"/>
      <c r="HVJ1201" s="22"/>
      <c r="HVK1201" s="22"/>
      <c r="HVL1201" s="22"/>
      <c r="HVM1201" s="22"/>
      <c r="HVN1201" s="22"/>
      <c r="HVO1201" s="22"/>
      <c r="HVP1201" s="22"/>
      <c r="HVQ1201" s="22"/>
      <c r="HVR1201" s="22"/>
      <c r="HVS1201" s="22"/>
      <c r="HVT1201" s="22"/>
      <c r="HVU1201" s="22"/>
      <c r="HVV1201" s="22"/>
      <c r="HVW1201" s="22"/>
      <c r="HVX1201" s="22"/>
      <c r="HVY1201" s="22"/>
      <c r="HVZ1201" s="22"/>
      <c r="HWA1201" s="22"/>
      <c r="HWB1201" s="22"/>
      <c r="HWC1201" s="22"/>
      <c r="HWD1201" s="22"/>
      <c r="HWE1201" s="22"/>
      <c r="HWF1201" s="22"/>
      <c r="HWG1201" s="22"/>
      <c r="HWH1201" s="22"/>
      <c r="HWI1201" s="22"/>
      <c r="HWJ1201" s="22"/>
      <c r="HWK1201" s="22"/>
      <c r="HWL1201" s="22"/>
      <c r="HWM1201" s="22"/>
      <c r="HWN1201" s="22"/>
      <c r="HWO1201" s="22"/>
      <c r="HWP1201" s="22"/>
      <c r="HWQ1201" s="22"/>
      <c r="HWR1201" s="22"/>
      <c r="HWS1201" s="22"/>
      <c r="HWT1201" s="22"/>
      <c r="HWU1201" s="22"/>
      <c r="HWV1201" s="22"/>
      <c r="HWW1201" s="22"/>
      <c r="HWX1201" s="22"/>
      <c r="HWY1201" s="22"/>
      <c r="HWZ1201" s="22"/>
      <c r="HXA1201" s="22"/>
      <c r="HXB1201" s="22"/>
      <c r="HXC1201" s="22"/>
      <c r="HXD1201" s="22"/>
      <c r="HXE1201" s="22"/>
      <c r="HXF1201" s="22"/>
      <c r="HXG1201" s="22"/>
      <c r="HXH1201" s="22"/>
      <c r="HXI1201" s="22"/>
      <c r="HXJ1201" s="22"/>
      <c r="HXK1201" s="22"/>
      <c r="HXL1201" s="22"/>
      <c r="HXM1201" s="22"/>
      <c r="HXN1201" s="22"/>
      <c r="HXO1201" s="22"/>
      <c r="HXP1201" s="22"/>
      <c r="HXQ1201" s="22"/>
      <c r="HXR1201" s="22"/>
      <c r="HXS1201" s="22"/>
      <c r="HXT1201" s="22"/>
      <c r="HXU1201" s="22"/>
      <c r="HXV1201" s="22"/>
      <c r="HXW1201" s="22"/>
      <c r="HXX1201" s="22"/>
      <c r="HXY1201" s="22"/>
      <c r="HXZ1201" s="22"/>
      <c r="HYA1201" s="22"/>
      <c r="HYB1201" s="22"/>
      <c r="HYC1201" s="22"/>
      <c r="HYD1201" s="22"/>
      <c r="HYE1201" s="22"/>
      <c r="HYF1201" s="22"/>
      <c r="HYG1201" s="22"/>
      <c r="HYH1201" s="22"/>
      <c r="HYI1201" s="22"/>
      <c r="HYJ1201" s="22"/>
      <c r="HYK1201" s="22"/>
      <c r="HYL1201" s="22"/>
      <c r="HYM1201" s="22"/>
      <c r="HYN1201" s="22"/>
      <c r="HYO1201" s="22"/>
      <c r="HYP1201" s="22"/>
      <c r="HYQ1201" s="22"/>
      <c r="HYR1201" s="22"/>
      <c r="HYS1201" s="22"/>
      <c r="HYT1201" s="22"/>
      <c r="HYU1201" s="22"/>
      <c r="HYV1201" s="22"/>
      <c r="HYW1201" s="22"/>
      <c r="HYX1201" s="22"/>
      <c r="HYY1201" s="22"/>
      <c r="HYZ1201" s="22"/>
      <c r="HZA1201" s="22"/>
      <c r="HZB1201" s="22"/>
      <c r="HZC1201" s="22"/>
      <c r="HZD1201" s="22"/>
      <c r="HZE1201" s="22"/>
      <c r="HZF1201" s="22"/>
      <c r="HZG1201" s="22"/>
      <c r="HZH1201" s="22"/>
      <c r="HZI1201" s="22"/>
      <c r="HZJ1201" s="22"/>
      <c r="HZK1201" s="22"/>
      <c r="HZL1201" s="22"/>
      <c r="HZM1201" s="22"/>
      <c r="HZN1201" s="22"/>
      <c r="HZO1201" s="22"/>
      <c r="HZP1201" s="22"/>
      <c r="HZQ1201" s="22"/>
      <c r="HZR1201" s="22"/>
      <c r="HZS1201" s="22"/>
      <c r="HZT1201" s="22"/>
      <c r="HZU1201" s="22"/>
      <c r="HZV1201" s="22"/>
      <c r="HZW1201" s="22"/>
      <c r="HZX1201" s="22"/>
      <c r="HZY1201" s="22"/>
      <c r="HZZ1201" s="22"/>
      <c r="IAA1201" s="22"/>
      <c r="IAB1201" s="22"/>
      <c r="IAC1201" s="22"/>
      <c r="IAD1201" s="22"/>
      <c r="IAE1201" s="22"/>
      <c r="IAF1201" s="22"/>
      <c r="IAG1201" s="22"/>
      <c r="IAH1201" s="22"/>
      <c r="IAI1201" s="22"/>
      <c r="IAJ1201" s="22"/>
      <c r="IAK1201" s="22"/>
      <c r="IAL1201" s="22"/>
      <c r="IAM1201" s="22"/>
      <c r="IAN1201" s="22"/>
      <c r="IAO1201" s="22"/>
      <c r="IAP1201" s="22"/>
      <c r="IAQ1201" s="22"/>
      <c r="IAR1201" s="22"/>
      <c r="IAS1201" s="22"/>
      <c r="IAT1201" s="22"/>
      <c r="IAU1201" s="22"/>
      <c r="IAV1201" s="22"/>
      <c r="IAW1201" s="22"/>
      <c r="IAX1201" s="22"/>
      <c r="IAY1201" s="22"/>
      <c r="IAZ1201" s="22"/>
      <c r="IBA1201" s="22"/>
      <c r="IBB1201" s="22"/>
      <c r="IBC1201" s="22"/>
      <c r="IBD1201" s="22"/>
      <c r="IBE1201" s="22"/>
      <c r="IBF1201" s="22"/>
      <c r="IBG1201" s="22"/>
      <c r="IBH1201" s="22"/>
      <c r="IBI1201" s="22"/>
      <c r="IBJ1201" s="22"/>
      <c r="IBK1201" s="22"/>
      <c r="IBL1201" s="22"/>
      <c r="IBM1201" s="22"/>
      <c r="IBN1201" s="22"/>
      <c r="IBO1201" s="22"/>
      <c r="IBP1201" s="22"/>
      <c r="IBQ1201" s="22"/>
      <c r="IBR1201" s="22"/>
      <c r="IBS1201" s="22"/>
      <c r="IBT1201" s="22"/>
      <c r="IBU1201" s="22"/>
      <c r="IBV1201" s="22"/>
      <c r="IBW1201" s="22"/>
      <c r="IBX1201" s="22"/>
      <c r="IBY1201" s="22"/>
      <c r="IBZ1201" s="22"/>
      <c r="ICA1201" s="22"/>
      <c r="ICB1201" s="22"/>
      <c r="ICC1201" s="22"/>
      <c r="ICD1201" s="22"/>
      <c r="ICE1201" s="22"/>
      <c r="ICF1201" s="22"/>
      <c r="ICG1201" s="22"/>
      <c r="ICH1201" s="22"/>
      <c r="ICI1201" s="22"/>
      <c r="ICJ1201" s="22"/>
      <c r="ICK1201" s="22"/>
      <c r="ICL1201" s="22"/>
      <c r="ICM1201" s="22"/>
      <c r="ICN1201" s="22"/>
      <c r="ICO1201" s="22"/>
      <c r="ICP1201" s="22"/>
      <c r="ICQ1201" s="22"/>
      <c r="ICR1201" s="22"/>
      <c r="ICS1201" s="22"/>
      <c r="ICT1201" s="22"/>
      <c r="ICU1201" s="22"/>
      <c r="ICV1201" s="22"/>
      <c r="ICW1201" s="22"/>
      <c r="ICX1201" s="22"/>
      <c r="ICY1201" s="22"/>
      <c r="ICZ1201" s="22"/>
      <c r="IDA1201" s="22"/>
      <c r="IDB1201" s="22"/>
      <c r="IDC1201" s="22"/>
      <c r="IDD1201" s="22"/>
      <c r="IDE1201" s="22"/>
      <c r="IDF1201" s="22"/>
      <c r="IDG1201" s="22"/>
      <c r="IDH1201" s="22"/>
      <c r="IDI1201" s="22"/>
      <c r="IDJ1201" s="22"/>
      <c r="IDK1201" s="22"/>
      <c r="IDL1201" s="22"/>
      <c r="IDM1201" s="22"/>
      <c r="IDN1201" s="22"/>
      <c r="IDO1201" s="22"/>
      <c r="IDP1201" s="22"/>
      <c r="IDQ1201" s="22"/>
      <c r="IDR1201" s="22"/>
      <c r="IDS1201" s="22"/>
      <c r="IDT1201" s="22"/>
      <c r="IDU1201" s="22"/>
      <c r="IDV1201" s="22"/>
      <c r="IDW1201" s="22"/>
      <c r="IDX1201" s="22"/>
      <c r="IDY1201" s="22"/>
      <c r="IDZ1201" s="22"/>
      <c r="IEA1201" s="22"/>
      <c r="IEB1201" s="22"/>
      <c r="IEC1201" s="22"/>
      <c r="IED1201" s="22"/>
      <c r="IEE1201" s="22"/>
      <c r="IEF1201" s="22"/>
      <c r="IEG1201" s="22"/>
      <c r="IEH1201" s="22"/>
      <c r="IEI1201" s="22"/>
      <c r="IEJ1201" s="22"/>
      <c r="IEK1201" s="22"/>
      <c r="IEL1201" s="22"/>
      <c r="IEM1201" s="22"/>
      <c r="IEN1201" s="22"/>
      <c r="IEO1201" s="22"/>
      <c r="IEP1201" s="22"/>
      <c r="IEQ1201" s="22"/>
      <c r="IER1201" s="22"/>
      <c r="IES1201" s="22"/>
      <c r="IET1201" s="22"/>
      <c r="IEU1201" s="22"/>
      <c r="IEV1201" s="22"/>
      <c r="IEW1201" s="22"/>
      <c r="IEX1201" s="22"/>
      <c r="IEY1201" s="22"/>
      <c r="IEZ1201" s="22"/>
      <c r="IFA1201" s="22"/>
      <c r="IFB1201" s="22"/>
      <c r="IFC1201" s="22"/>
      <c r="IFD1201" s="22"/>
      <c r="IFE1201" s="22"/>
      <c r="IFF1201" s="22"/>
      <c r="IFG1201" s="22"/>
      <c r="IFH1201" s="22"/>
      <c r="IFI1201" s="22"/>
      <c r="IFJ1201" s="22"/>
      <c r="IFK1201" s="22"/>
      <c r="IFL1201" s="22"/>
      <c r="IFM1201" s="22"/>
      <c r="IFN1201" s="22"/>
      <c r="IFO1201" s="22"/>
      <c r="IFP1201" s="22"/>
      <c r="IFQ1201" s="22"/>
      <c r="IFR1201" s="22"/>
      <c r="IFS1201" s="22"/>
      <c r="IFT1201" s="22"/>
      <c r="IFU1201" s="22"/>
      <c r="IFV1201" s="22"/>
      <c r="IFW1201" s="22"/>
      <c r="IFX1201" s="22"/>
      <c r="IFY1201" s="22"/>
      <c r="IFZ1201" s="22"/>
      <c r="IGA1201" s="22"/>
      <c r="IGB1201" s="22"/>
      <c r="IGC1201" s="22"/>
      <c r="IGD1201" s="22"/>
      <c r="IGE1201" s="22"/>
      <c r="IGF1201" s="22"/>
      <c r="IGG1201" s="22"/>
      <c r="IGH1201" s="22"/>
      <c r="IGI1201" s="22"/>
      <c r="IGJ1201" s="22"/>
      <c r="IGK1201" s="22"/>
      <c r="IGL1201" s="22"/>
      <c r="IGM1201" s="22"/>
      <c r="IGN1201" s="22"/>
      <c r="IGO1201" s="22"/>
      <c r="IGP1201" s="22"/>
      <c r="IGQ1201" s="22"/>
      <c r="IGR1201" s="22"/>
      <c r="IGS1201" s="22"/>
      <c r="IGT1201" s="22"/>
      <c r="IGU1201" s="22"/>
      <c r="IGV1201" s="22"/>
      <c r="IGW1201" s="22"/>
      <c r="IGX1201" s="22"/>
      <c r="IGY1201" s="22"/>
      <c r="IGZ1201" s="22"/>
      <c r="IHA1201" s="22"/>
      <c r="IHB1201" s="22"/>
      <c r="IHC1201" s="22"/>
      <c r="IHD1201" s="22"/>
      <c r="IHE1201" s="22"/>
      <c r="IHF1201" s="22"/>
      <c r="IHG1201" s="22"/>
      <c r="IHH1201" s="22"/>
      <c r="IHI1201" s="22"/>
      <c r="IHJ1201" s="22"/>
      <c r="IHK1201" s="22"/>
      <c r="IHL1201" s="22"/>
      <c r="IHM1201" s="22"/>
      <c r="IHN1201" s="22"/>
      <c r="IHO1201" s="22"/>
      <c r="IHP1201" s="22"/>
      <c r="IHQ1201" s="22"/>
      <c r="IHR1201" s="22"/>
      <c r="IHS1201" s="22"/>
      <c r="IHT1201" s="22"/>
      <c r="IHU1201" s="22"/>
      <c r="IHV1201" s="22"/>
      <c r="IHW1201" s="22"/>
      <c r="IHX1201" s="22"/>
      <c r="IHY1201" s="22"/>
      <c r="IHZ1201" s="22"/>
      <c r="IIA1201" s="22"/>
      <c r="IIB1201" s="22"/>
      <c r="IIC1201" s="22"/>
      <c r="IID1201" s="22"/>
      <c r="IIE1201" s="22"/>
      <c r="IIF1201" s="22"/>
      <c r="IIG1201" s="22"/>
      <c r="IIH1201" s="22"/>
      <c r="III1201" s="22"/>
      <c r="IIJ1201" s="22"/>
      <c r="IIK1201" s="22"/>
      <c r="IIL1201" s="22"/>
      <c r="IIM1201" s="22"/>
      <c r="IIN1201" s="22"/>
      <c r="IIO1201" s="22"/>
      <c r="IIP1201" s="22"/>
      <c r="IIQ1201" s="22"/>
      <c r="IIR1201" s="22"/>
      <c r="IIS1201" s="22"/>
      <c r="IIT1201" s="22"/>
      <c r="IIU1201" s="22"/>
      <c r="IIV1201" s="22"/>
      <c r="IIW1201" s="22"/>
      <c r="IIX1201" s="22"/>
      <c r="IIY1201" s="22"/>
      <c r="IIZ1201" s="22"/>
      <c r="IJA1201" s="22"/>
      <c r="IJB1201" s="22"/>
      <c r="IJC1201" s="22"/>
      <c r="IJD1201" s="22"/>
      <c r="IJE1201" s="22"/>
      <c r="IJF1201" s="22"/>
      <c r="IJG1201" s="22"/>
      <c r="IJH1201" s="22"/>
      <c r="IJI1201" s="22"/>
      <c r="IJJ1201" s="22"/>
      <c r="IJK1201" s="22"/>
      <c r="IJL1201" s="22"/>
      <c r="IJM1201" s="22"/>
      <c r="IJN1201" s="22"/>
      <c r="IJO1201" s="22"/>
      <c r="IJP1201" s="22"/>
      <c r="IJQ1201" s="22"/>
      <c r="IJR1201" s="22"/>
      <c r="IJS1201" s="22"/>
      <c r="IJT1201" s="22"/>
      <c r="IJU1201" s="22"/>
      <c r="IJV1201" s="22"/>
      <c r="IJW1201" s="22"/>
      <c r="IJX1201" s="22"/>
      <c r="IJY1201" s="22"/>
      <c r="IJZ1201" s="22"/>
      <c r="IKA1201" s="22"/>
      <c r="IKB1201" s="22"/>
      <c r="IKC1201" s="22"/>
      <c r="IKD1201" s="22"/>
      <c r="IKE1201" s="22"/>
      <c r="IKF1201" s="22"/>
      <c r="IKG1201" s="22"/>
      <c r="IKH1201" s="22"/>
      <c r="IKI1201" s="22"/>
      <c r="IKJ1201" s="22"/>
      <c r="IKK1201" s="22"/>
      <c r="IKL1201" s="22"/>
      <c r="IKM1201" s="22"/>
      <c r="IKN1201" s="22"/>
      <c r="IKO1201" s="22"/>
      <c r="IKP1201" s="22"/>
      <c r="IKQ1201" s="22"/>
      <c r="IKR1201" s="22"/>
      <c r="IKS1201" s="22"/>
      <c r="IKT1201" s="22"/>
      <c r="IKU1201" s="22"/>
      <c r="IKV1201" s="22"/>
      <c r="IKW1201" s="22"/>
      <c r="IKX1201" s="22"/>
      <c r="IKY1201" s="22"/>
      <c r="IKZ1201" s="22"/>
      <c r="ILA1201" s="22"/>
      <c r="ILB1201" s="22"/>
      <c r="ILC1201" s="22"/>
      <c r="ILD1201" s="22"/>
      <c r="ILE1201" s="22"/>
      <c r="ILF1201" s="22"/>
      <c r="ILG1201" s="22"/>
      <c r="ILH1201" s="22"/>
      <c r="ILI1201" s="22"/>
      <c r="ILJ1201" s="22"/>
      <c r="ILK1201" s="22"/>
      <c r="ILL1201" s="22"/>
      <c r="ILM1201" s="22"/>
      <c r="ILN1201" s="22"/>
      <c r="ILO1201" s="22"/>
      <c r="ILP1201" s="22"/>
      <c r="ILQ1201" s="22"/>
      <c r="ILR1201" s="22"/>
      <c r="ILS1201" s="22"/>
      <c r="ILT1201" s="22"/>
      <c r="ILU1201" s="22"/>
      <c r="ILV1201" s="22"/>
      <c r="ILW1201" s="22"/>
      <c r="ILX1201" s="22"/>
      <c r="ILY1201" s="22"/>
      <c r="ILZ1201" s="22"/>
      <c r="IMA1201" s="22"/>
      <c r="IMB1201" s="22"/>
      <c r="IMC1201" s="22"/>
      <c r="IMD1201" s="22"/>
      <c r="IME1201" s="22"/>
      <c r="IMF1201" s="22"/>
      <c r="IMG1201" s="22"/>
      <c r="IMH1201" s="22"/>
      <c r="IMI1201" s="22"/>
      <c r="IMJ1201" s="22"/>
      <c r="IMK1201" s="22"/>
      <c r="IML1201" s="22"/>
      <c r="IMM1201" s="22"/>
      <c r="IMN1201" s="22"/>
      <c r="IMO1201" s="22"/>
      <c r="IMP1201" s="22"/>
      <c r="IMQ1201" s="22"/>
      <c r="IMR1201" s="22"/>
      <c r="IMS1201" s="22"/>
      <c r="IMT1201" s="22"/>
      <c r="IMU1201" s="22"/>
      <c r="IMV1201" s="22"/>
      <c r="IMW1201" s="22"/>
      <c r="IMX1201" s="22"/>
      <c r="IMY1201" s="22"/>
      <c r="IMZ1201" s="22"/>
      <c r="INA1201" s="22"/>
      <c r="INB1201" s="22"/>
      <c r="INC1201" s="22"/>
      <c r="IND1201" s="22"/>
      <c r="INE1201" s="22"/>
      <c r="INF1201" s="22"/>
      <c r="ING1201" s="22"/>
      <c r="INH1201" s="22"/>
      <c r="INI1201" s="22"/>
      <c r="INJ1201" s="22"/>
      <c r="INK1201" s="22"/>
      <c r="INL1201" s="22"/>
      <c r="INM1201" s="22"/>
      <c r="INN1201" s="22"/>
      <c r="INO1201" s="22"/>
      <c r="INP1201" s="22"/>
      <c r="INQ1201" s="22"/>
      <c r="INR1201" s="22"/>
      <c r="INS1201" s="22"/>
      <c r="INT1201" s="22"/>
      <c r="INU1201" s="22"/>
      <c r="INV1201" s="22"/>
      <c r="INW1201" s="22"/>
      <c r="INX1201" s="22"/>
      <c r="INY1201" s="22"/>
      <c r="INZ1201" s="22"/>
      <c r="IOA1201" s="22"/>
      <c r="IOB1201" s="22"/>
      <c r="IOC1201" s="22"/>
      <c r="IOD1201" s="22"/>
      <c r="IOE1201" s="22"/>
      <c r="IOF1201" s="22"/>
      <c r="IOG1201" s="22"/>
      <c r="IOH1201" s="22"/>
      <c r="IOI1201" s="22"/>
      <c r="IOJ1201" s="22"/>
      <c r="IOK1201" s="22"/>
      <c r="IOL1201" s="22"/>
      <c r="IOM1201" s="22"/>
      <c r="ION1201" s="22"/>
      <c r="IOO1201" s="22"/>
      <c r="IOP1201" s="22"/>
      <c r="IOQ1201" s="22"/>
      <c r="IOR1201" s="22"/>
      <c r="IOS1201" s="22"/>
      <c r="IOT1201" s="22"/>
      <c r="IOU1201" s="22"/>
      <c r="IOV1201" s="22"/>
      <c r="IOW1201" s="22"/>
      <c r="IOX1201" s="22"/>
      <c r="IOY1201" s="22"/>
      <c r="IOZ1201" s="22"/>
      <c r="IPA1201" s="22"/>
      <c r="IPB1201" s="22"/>
      <c r="IPC1201" s="22"/>
      <c r="IPD1201" s="22"/>
      <c r="IPE1201" s="22"/>
      <c r="IPF1201" s="22"/>
      <c r="IPG1201" s="22"/>
      <c r="IPH1201" s="22"/>
      <c r="IPI1201" s="22"/>
      <c r="IPJ1201" s="22"/>
      <c r="IPK1201" s="22"/>
      <c r="IPL1201" s="22"/>
      <c r="IPM1201" s="22"/>
      <c r="IPN1201" s="22"/>
      <c r="IPO1201" s="22"/>
      <c r="IPP1201" s="22"/>
      <c r="IPQ1201" s="22"/>
      <c r="IPR1201" s="22"/>
      <c r="IPS1201" s="22"/>
      <c r="IPT1201" s="22"/>
      <c r="IPU1201" s="22"/>
      <c r="IPV1201" s="22"/>
      <c r="IPW1201" s="22"/>
      <c r="IPX1201" s="22"/>
      <c r="IPY1201" s="22"/>
      <c r="IPZ1201" s="22"/>
      <c r="IQA1201" s="22"/>
      <c r="IQB1201" s="22"/>
      <c r="IQC1201" s="22"/>
      <c r="IQD1201" s="22"/>
      <c r="IQE1201" s="22"/>
      <c r="IQF1201" s="22"/>
      <c r="IQG1201" s="22"/>
      <c r="IQH1201" s="22"/>
      <c r="IQI1201" s="22"/>
      <c r="IQJ1201" s="22"/>
      <c r="IQK1201" s="22"/>
      <c r="IQL1201" s="22"/>
      <c r="IQM1201" s="22"/>
      <c r="IQN1201" s="22"/>
      <c r="IQO1201" s="22"/>
      <c r="IQP1201" s="22"/>
      <c r="IQQ1201" s="22"/>
      <c r="IQR1201" s="22"/>
      <c r="IQS1201" s="22"/>
      <c r="IQT1201" s="22"/>
      <c r="IQU1201" s="22"/>
      <c r="IQV1201" s="22"/>
      <c r="IQW1201" s="22"/>
      <c r="IQX1201" s="22"/>
      <c r="IQY1201" s="22"/>
      <c r="IQZ1201" s="22"/>
      <c r="IRA1201" s="22"/>
      <c r="IRB1201" s="22"/>
      <c r="IRC1201" s="22"/>
      <c r="IRD1201" s="22"/>
      <c r="IRE1201" s="22"/>
      <c r="IRF1201" s="22"/>
      <c r="IRG1201" s="22"/>
      <c r="IRH1201" s="22"/>
      <c r="IRI1201" s="22"/>
      <c r="IRJ1201" s="22"/>
      <c r="IRK1201" s="22"/>
      <c r="IRL1201" s="22"/>
      <c r="IRM1201" s="22"/>
      <c r="IRN1201" s="22"/>
      <c r="IRO1201" s="22"/>
      <c r="IRP1201" s="22"/>
      <c r="IRQ1201" s="22"/>
      <c r="IRR1201" s="22"/>
      <c r="IRS1201" s="22"/>
      <c r="IRT1201" s="22"/>
      <c r="IRU1201" s="22"/>
      <c r="IRV1201" s="22"/>
      <c r="IRW1201" s="22"/>
      <c r="IRX1201" s="22"/>
      <c r="IRY1201" s="22"/>
      <c r="IRZ1201" s="22"/>
      <c r="ISA1201" s="22"/>
      <c r="ISB1201" s="22"/>
      <c r="ISC1201" s="22"/>
      <c r="ISD1201" s="22"/>
      <c r="ISE1201" s="22"/>
      <c r="ISF1201" s="22"/>
      <c r="ISG1201" s="22"/>
      <c r="ISH1201" s="22"/>
      <c r="ISI1201" s="22"/>
      <c r="ISJ1201" s="22"/>
      <c r="ISK1201" s="22"/>
      <c r="ISL1201" s="22"/>
      <c r="ISM1201" s="22"/>
      <c r="ISN1201" s="22"/>
      <c r="ISO1201" s="22"/>
      <c r="ISP1201" s="22"/>
      <c r="ISQ1201" s="22"/>
      <c r="ISR1201" s="22"/>
      <c r="ISS1201" s="22"/>
      <c r="IST1201" s="22"/>
      <c r="ISU1201" s="22"/>
      <c r="ISV1201" s="22"/>
      <c r="ISW1201" s="22"/>
      <c r="ISX1201" s="22"/>
      <c r="ISY1201" s="22"/>
      <c r="ISZ1201" s="22"/>
      <c r="ITA1201" s="22"/>
      <c r="ITB1201" s="22"/>
      <c r="ITC1201" s="22"/>
      <c r="ITD1201" s="22"/>
      <c r="ITE1201" s="22"/>
      <c r="ITF1201" s="22"/>
      <c r="ITG1201" s="22"/>
      <c r="ITH1201" s="22"/>
      <c r="ITI1201" s="22"/>
      <c r="ITJ1201" s="22"/>
      <c r="ITK1201" s="22"/>
      <c r="ITL1201" s="22"/>
      <c r="ITM1201" s="22"/>
      <c r="ITN1201" s="22"/>
      <c r="ITO1201" s="22"/>
      <c r="ITP1201" s="22"/>
      <c r="ITQ1201" s="22"/>
      <c r="ITR1201" s="22"/>
      <c r="ITS1201" s="22"/>
      <c r="ITT1201" s="22"/>
      <c r="ITU1201" s="22"/>
      <c r="ITV1201" s="22"/>
      <c r="ITW1201" s="22"/>
      <c r="ITX1201" s="22"/>
      <c r="ITY1201" s="22"/>
      <c r="ITZ1201" s="22"/>
      <c r="IUA1201" s="22"/>
      <c r="IUB1201" s="22"/>
      <c r="IUC1201" s="22"/>
      <c r="IUD1201" s="22"/>
      <c r="IUE1201" s="22"/>
      <c r="IUF1201" s="22"/>
      <c r="IUG1201" s="22"/>
      <c r="IUH1201" s="22"/>
      <c r="IUI1201" s="22"/>
      <c r="IUJ1201" s="22"/>
      <c r="IUK1201" s="22"/>
      <c r="IUL1201" s="22"/>
      <c r="IUM1201" s="22"/>
      <c r="IUN1201" s="22"/>
      <c r="IUO1201" s="22"/>
      <c r="IUP1201" s="22"/>
      <c r="IUQ1201" s="22"/>
      <c r="IUR1201" s="22"/>
      <c r="IUS1201" s="22"/>
      <c r="IUT1201" s="22"/>
      <c r="IUU1201" s="22"/>
      <c r="IUV1201" s="22"/>
      <c r="IUW1201" s="22"/>
      <c r="IUX1201" s="22"/>
      <c r="IUY1201" s="22"/>
      <c r="IUZ1201" s="22"/>
      <c r="IVA1201" s="22"/>
      <c r="IVB1201" s="22"/>
      <c r="IVC1201" s="22"/>
      <c r="IVD1201" s="22"/>
      <c r="IVE1201" s="22"/>
      <c r="IVF1201" s="22"/>
      <c r="IVG1201" s="22"/>
      <c r="IVH1201" s="22"/>
      <c r="IVI1201" s="22"/>
      <c r="IVJ1201" s="22"/>
      <c r="IVK1201" s="22"/>
      <c r="IVL1201" s="22"/>
      <c r="IVM1201" s="22"/>
      <c r="IVN1201" s="22"/>
      <c r="IVO1201" s="22"/>
      <c r="IVP1201" s="22"/>
      <c r="IVQ1201" s="22"/>
      <c r="IVR1201" s="22"/>
      <c r="IVS1201" s="22"/>
      <c r="IVT1201" s="22"/>
      <c r="IVU1201" s="22"/>
      <c r="IVV1201" s="22"/>
      <c r="IVW1201" s="22"/>
      <c r="IVX1201" s="22"/>
      <c r="IVY1201" s="22"/>
      <c r="IVZ1201" s="22"/>
      <c r="IWA1201" s="22"/>
      <c r="IWB1201" s="22"/>
      <c r="IWC1201" s="22"/>
      <c r="IWD1201" s="22"/>
      <c r="IWE1201" s="22"/>
      <c r="IWF1201" s="22"/>
      <c r="IWG1201" s="22"/>
      <c r="IWH1201" s="22"/>
      <c r="IWI1201" s="22"/>
      <c r="IWJ1201" s="22"/>
      <c r="IWK1201" s="22"/>
      <c r="IWL1201" s="22"/>
      <c r="IWM1201" s="22"/>
      <c r="IWN1201" s="22"/>
      <c r="IWO1201" s="22"/>
      <c r="IWP1201" s="22"/>
      <c r="IWQ1201" s="22"/>
      <c r="IWR1201" s="22"/>
      <c r="IWS1201" s="22"/>
      <c r="IWT1201" s="22"/>
      <c r="IWU1201" s="22"/>
      <c r="IWV1201" s="22"/>
      <c r="IWW1201" s="22"/>
      <c r="IWX1201" s="22"/>
      <c r="IWY1201" s="22"/>
      <c r="IWZ1201" s="22"/>
      <c r="IXA1201" s="22"/>
      <c r="IXB1201" s="22"/>
      <c r="IXC1201" s="22"/>
      <c r="IXD1201" s="22"/>
      <c r="IXE1201" s="22"/>
      <c r="IXF1201" s="22"/>
      <c r="IXG1201" s="22"/>
      <c r="IXH1201" s="22"/>
      <c r="IXI1201" s="22"/>
      <c r="IXJ1201" s="22"/>
      <c r="IXK1201" s="22"/>
      <c r="IXL1201" s="22"/>
      <c r="IXM1201" s="22"/>
      <c r="IXN1201" s="22"/>
      <c r="IXO1201" s="22"/>
      <c r="IXP1201" s="22"/>
      <c r="IXQ1201" s="22"/>
      <c r="IXR1201" s="22"/>
      <c r="IXS1201" s="22"/>
      <c r="IXT1201" s="22"/>
      <c r="IXU1201" s="22"/>
      <c r="IXV1201" s="22"/>
      <c r="IXW1201" s="22"/>
      <c r="IXX1201" s="22"/>
      <c r="IXY1201" s="22"/>
      <c r="IXZ1201" s="22"/>
      <c r="IYA1201" s="22"/>
      <c r="IYB1201" s="22"/>
      <c r="IYC1201" s="22"/>
      <c r="IYD1201" s="22"/>
      <c r="IYE1201" s="22"/>
      <c r="IYF1201" s="22"/>
      <c r="IYG1201" s="22"/>
      <c r="IYH1201" s="22"/>
      <c r="IYI1201" s="22"/>
      <c r="IYJ1201" s="22"/>
      <c r="IYK1201" s="22"/>
      <c r="IYL1201" s="22"/>
      <c r="IYM1201" s="22"/>
      <c r="IYN1201" s="22"/>
      <c r="IYO1201" s="22"/>
      <c r="IYP1201" s="22"/>
      <c r="IYQ1201" s="22"/>
      <c r="IYR1201" s="22"/>
      <c r="IYS1201" s="22"/>
      <c r="IYT1201" s="22"/>
      <c r="IYU1201" s="22"/>
      <c r="IYV1201" s="22"/>
      <c r="IYW1201" s="22"/>
      <c r="IYX1201" s="22"/>
      <c r="IYY1201" s="22"/>
      <c r="IYZ1201" s="22"/>
      <c r="IZA1201" s="22"/>
      <c r="IZB1201" s="22"/>
      <c r="IZC1201" s="22"/>
      <c r="IZD1201" s="22"/>
      <c r="IZE1201" s="22"/>
      <c r="IZF1201" s="22"/>
      <c r="IZG1201" s="22"/>
      <c r="IZH1201" s="22"/>
      <c r="IZI1201" s="22"/>
      <c r="IZJ1201" s="22"/>
      <c r="IZK1201" s="22"/>
      <c r="IZL1201" s="22"/>
      <c r="IZM1201" s="22"/>
      <c r="IZN1201" s="22"/>
      <c r="IZO1201" s="22"/>
      <c r="IZP1201" s="22"/>
      <c r="IZQ1201" s="22"/>
      <c r="IZR1201" s="22"/>
      <c r="IZS1201" s="22"/>
      <c r="IZT1201" s="22"/>
      <c r="IZU1201" s="22"/>
      <c r="IZV1201" s="22"/>
      <c r="IZW1201" s="22"/>
      <c r="IZX1201" s="22"/>
      <c r="IZY1201" s="22"/>
      <c r="IZZ1201" s="22"/>
      <c r="JAA1201" s="22"/>
      <c r="JAB1201" s="22"/>
      <c r="JAC1201" s="22"/>
      <c r="JAD1201" s="22"/>
      <c r="JAE1201" s="22"/>
      <c r="JAF1201" s="22"/>
      <c r="JAG1201" s="22"/>
      <c r="JAH1201" s="22"/>
      <c r="JAI1201" s="22"/>
      <c r="JAJ1201" s="22"/>
      <c r="JAK1201" s="22"/>
      <c r="JAL1201" s="22"/>
      <c r="JAM1201" s="22"/>
      <c r="JAN1201" s="22"/>
      <c r="JAO1201" s="22"/>
      <c r="JAP1201" s="22"/>
      <c r="JAQ1201" s="22"/>
      <c r="JAR1201" s="22"/>
      <c r="JAS1201" s="22"/>
      <c r="JAT1201" s="22"/>
      <c r="JAU1201" s="22"/>
      <c r="JAV1201" s="22"/>
      <c r="JAW1201" s="22"/>
      <c r="JAX1201" s="22"/>
      <c r="JAY1201" s="22"/>
      <c r="JAZ1201" s="22"/>
      <c r="JBA1201" s="22"/>
      <c r="JBB1201" s="22"/>
      <c r="JBC1201" s="22"/>
      <c r="JBD1201" s="22"/>
      <c r="JBE1201" s="22"/>
      <c r="JBF1201" s="22"/>
      <c r="JBG1201" s="22"/>
      <c r="JBH1201" s="22"/>
      <c r="JBI1201" s="22"/>
      <c r="JBJ1201" s="22"/>
      <c r="JBK1201" s="22"/>
      <c r="JBL1201" s="22"/>
      <c r="JBM1201" s="22"/>
      <c r="JBN1201" s="22"/>
      <c r="JBO1201" s="22"/>
      <c r="JBP1201" s="22"/>
      <c r="JBQ1201" s="22"/>
      <c r="JBR1201" s="22"/>
      <c r="JBS1201" s="22"/>
      <c r="JBT1201" s="22"/>
      <c r="JBU1201" s="22"/>
      <c r="JBV1201" s="22"/>
      <c r="JBW1201" s="22"/>
      <c r="JBX1201" s="22"/>
      <c r="JBY1201" s="22"/>
      <c r="JBZ1201" s="22"/>
      <c r="JCA1201" s="22"/>
      <c r="JCB1201" s="22"/>
      <c r="JCC1201" s="22"/>
      <c r="JCD1201" s="22"/>
      <c r="JCE1201" s="22"/>
      <c r="JCF1201" s="22"/>
      <c r="JCG1201" s="22"/>
      <c r="JCH1201" s="22"/>
      <c r="JCI1201" s="22"/>
      <c r="JCJ1201" s="22"/>
      <c r="JCK1201" s="22"/>
      <c r="JCL1201" s="22"/>
      <c r="JCM1201" s="22"/>
      <c r="JCN1201" s="22"/>
      <c r="JCO1201" s="22"/>
      <c r="JCP1201" s="22"/>
      <c r="JCQ1201" s="22"/>
      <c r="JCR1201" s="22"/>
      <c r="JCS1201" s="22"/>
      <c r="JCT1201" s="22"/>
      <c r="JCU1201" s="22"/>
      <c r="JCV1201" s="22"/>
      <c r="JCW1201" s="22"/>
      <c r="JCX1201" s="22"/>
      <c r="JCY1201" s="22"/>
      <c r="JCZ1201" s="22"/>
      <c r="JDA1201" s="22"/>
      <c r="JDB1201" s="22"/>
      <c r="JDC1201" s="22"/>
      <c r="JDD1201" s="22"/>
      <c r="JDE1201" s="22"/>
      <c r="JDF1201" s="22"/>
      <c r="JDG1201" s="22"/>
      <c r="JDH1201" s="22"/>
      <c r="JDI1201" s="22"/>
      <c r="JDJ1201" s="22"/>
      <c r="JDK1201" s="22"/>
      <c r="JDL1201" s="22"/>
      <c r="JDM1201" s="22"/>
      <c r="JDN1201" s="22"/>
      <c r="JDO1201" s="22"/>
      <c r="JDP1201" s="22"/>
      <c r="JDQ1201" s="22"/>
      <c r="JDR1201" s="22"/>
      <c r="JDS1201" s="22"/>
      <c r="JDT1201" s="22"/>
      <c r="JDU1201" s="22"/>
      <c r="JDV1201" s="22"/>
      <c r="JDW1201" s="22"/>
      <c r="JDX1201" s="22"/>
      <c r="JDY1201" s="22"/>
      <c r="JDZ1201" s="22"/>
      <c r="JEA1201" s="22"/>
      <c r="JEB1201" s="22"/>
      <c r="JEC1201" s="22"/>
      <c r="JED1201" s="22"/>
      <c r="JEE1201" s="22"/>
      <c r="JEF1201" s="22"/>
      <c r="JEG1201" s="22"/>
      <c r="JEH1201" s="22"/>
      <c r="JEI1201" s="22"/>
      <c r="JEJ1201" s="22"/>
      <c r="JEK1201" s="22"/>
      <c r="JEL1201" s="22"/>
      <c r="JEM1201" s="22"/>
      <c r="JEN1201" s="22"/>
      <c r="JEO1201" s="22"/>
      <c r="JEP1201" s="22"/>
      <c r="JEQ1201" s="22"/>
      <c r="JER1201" s="22"/>
      <c r="JES1201" s="22"/>
      <c r="JET1201" s="22"/>
      <c r="JEU1201" s="22"/>
      <c r="JEV1201" s="22"/>
      <c r="JEW1201" s="22"/>
      <c r="JEX1201" s="22"/>
      <c r="JEY1201" s="22"/>
      <c r="JEZ1201" s="22"/>
      <c r="JFA1201" s="22"/>
      <c r="JFB1201" s="22"/>
      <c r="JFC1201" s="22"/>
      <c r="JFD1201" s="22"/>
      <c r="JFE1201" s="22"/>
      <c r="JFF1201" s="22"/>
      <c r="JFG1201" s="22"/>
      <c r="JFH1201" s="22"/>
      <c r="JFI1201" s="22"/>
      <c r="JFJ1201" s="22"/>
      <c r="JFK1201" s="22"/>
      <c r="JFL1201" s="22"/>
      <c r="JFM1201" s="22"/>
      <c r="JFN1201" s="22"/>
      <c r="JFO1201" s="22"/>
      <c r="JFP1201" s="22"/>
      <c r="JFQ1201" s="22"/>
      <c r="JFR1201" s="22"/>
      <c r="JFS1201" s="22"/>
      <c r="JFT1201" s="22"/>
      <c r="JFU1201" s="22"/>
      <c r="JFV1201" s="22"/>
      <c r="JFW1201" s="22"/>
      <c r="JFX1201" s="22"/>
      <c r="JFY1201" s="22"/>
      <c r="JFZ1201" s="22"/>
      <c r="JGA1201" s="22"/>
      <c r="JGB1201" s="22"/>
      <c r="JGC1201" s="22"/>
      <c r="JGD1201" s="22"/>
      <c r="JGE1201" s="22"/>
      <c r="JGF1201" s="22"/>
      <c r="JGG1201" s="22"/>
      <c r="JGH1201" s="22"/>
      <c r="JGI1201" s="22"/>
      <c r="JGJ1201" s="22"/>
      <c r="JGK1201" s="22"/>
      <c r="JGL1201" s="22"/>
      <c r="JGM1201" s="22"/>
      <c r="JGN1201" s="22"/>
      <c r="JGO1201" s="22"/>
      <c r="JGP1201" s="22"/>
      <c r="JGQ1201" s="22"/>
      <c r="JGR1201" s="22"/>
      <c r="JGS1201" s="22"/>
      <c r="JGT1201" s="22"/>
      <c r="JGU1201" s="22"/>
      <c r="JGV1201" s="22"/>
      <c r="JGW1201" s="22"/>
      <c r="JGX1201" s="22"/>
      <c r="JGY1201" s="22"/>
      <c r="JGZ1201" s="22"/>
      <c r="JHA1201" s="22"/>
      <c r="JHB1201" s="22"/>
      <c r="JHC1201" s="22"/>
      <c r="JHD1201" s="22"/>
      <c r="JHE1201" s="22"/>
      <c r="JHF1201" s="22"/>
      <c r="JHG1201" s="22"/>
      <c r="JHH1201" s="22"/>
      <c r="JHI1201" s="22"/>
      <c r="JHJ1201" s="22"/>
      <c r="JHK1201" s="22"/>
      <c r="JHL1201" s="22"/>
      <c r="JHM1201" s="22"/>
      <c r="JHN1201" s="22"/>
      <c r="JHO1201" s="22"/>
      <c r="JHP1201" s="22"/>
      <c r="JHQ1201" s="22"/>
      <c r="JHR1201" s="22"/>
      <c r="JHS1201" s="22"/>
      <c r="JHT1201" s="22"/>
      <c r="JHU1201" s="22"/>
      <c r="JHV1201" s="22"/>
      <c r="JHW1201" s="22"/>
      <c r="JHX1201" s="22"/>
      <c r="JHY1201" s="22"/>
      <c r="JHZ1201" s="22"/>
      <c r="JIA1201" s="22"/>
      <c r="JIB1201" s="22"/>
      <c r="JIC1201" s="22"/>
      <c r="JID1201" s="22"/>
      <c r="JIE1201" s="22"/>
      <c r="JIF1201" s="22"/>
      <c r="JIG1201" s="22"/>
      <c r="JIH1201" s="22"/>
      <c r="JII1201" s="22"/>
      <c r="JIJ1201" s="22"/>
      <c r="JIK1201" s="22"/>
      <c r="JIL1201" s="22"/>
      <c r="JIM1201" s="22"/>
      <c r="JIN1201" s="22"/>
      <c r="JIO1201" s="22"/>
      <c r="JIP1201" s="22"/>
      <c r="JIQ1201" s="22"/>
      <c r="JIR1201" s="22"/>
      <c r="JIS1201" s="22"/>
      <c r="JIT1201" s="22"/>
      <c r="JIU1201" s="22"/>
      <c r="JIV1201" s="22"/>
      <c r="JIW1201" s="22"/>
      <c r="JIX1201" s="22"/>
      <c r="JIY1201" s="22"/>
      <c r="JIZ1201" s="22"/>
      <c r="JJA1201" s="22"/>
      <c r="JJB1201" s="22"/>
      <c r="JJC1201" s="22"/>
      <c r="JJD1201" s="22"/>
      <c r="JJE1201" s="22"/>
      <c r="JJF1201" s="22"/>
      <c r="JJG1201" s="22"/>
      <c r="JJH1201" s="22"/>
      <c r="JJI1201" s="22"/>
      <c r="JJJ1201" s="22"/>
      <c r="JJK1201" s="22"/>
      <c r="JJL1201" s="22"/>
      <c r="JJM1201" s="22"/>
      <c r="JJN1201" s="22"/>
      <c r="JJO1201" s="22"/>
      <c r="JJP1201" s="22"/>
      <c r="JJQ1201" s="22"/>
      <c r="JJR1201" s="22"/>
      <c r="JJS1201" s="22"/>
      <c r="JJT1201" s="22"/>
      <c r="JJU1201" s="22"/>
      <c r="JJV1201" s="22"/>
      <c r="JJW1201" s="22"/>
      <c r="JJX1201" s="22"/>
      <c r="JJY1201" s="22"/>
      <c r="JJZ1201" s="22"/>
      <c r="JKA1201" s="22"/>
      <c r="JKB1201" s="22"/>
      <c r="JKC1201" s="22"/>
      <c r="JKD1201" s="22"/>
      <c r="JKE1201" s="22"/>
      <c r="JKF1201" s="22"/>
      <c r="JKG1201" s="22"/>
      <c r="JKH1201" s="22"/>
      <c r="JKI1201" s="22"/>
      <c r="JKJ1201" s="22"/>
      <c r="JKK1201" s="22"/>
      <c r="JKL1201" s="22"/>
      <c r="JKM1201" s="22"/>
      <c r="JKN1201" s="22"/>
      <c r="JKO1201" s="22"/>
      <c r="JKP1201" s="22"/>
      <c r="JKQ1201" s="22"/>
      <c r="JKR1201" s="22"/>
      <c r="JKS1201" s="22"/>
      <c r="JKT1201" s="22"/>
      <c r="JKU1201" s="22"/>
      <c r="JKV1201" s="22"/>
      <c r="JKW1201" s="22"/>
      <c r="JKX1201" s="22"/>
      <c r="JKY1201" s="22"/>
      <c r="JKZ1201" s="22"/>
      <c r="JLA1201" s="22"/>
      <c r="JLB1201" s="22"/>
      <c r="JLC1201" s="22"/>
      <c r="JLD1201" s="22"/>
      <c r="JLE1201" s="22"/>
      <c r="JLF1201" s="22"/>
      <c r="JLG1201" s="22"/>
      <c r="JLH1201" s="22"/>
      <c r="JLI1201" s="22"/>
      <c r="JLJ1201" s="22"/>
      <c r="JLK1201" s="22"/>
      <c r="JLL1201" s="22"/>
      <c r="JLM1201" s="22"/>
      <c r="JLN1201" s="22"/>
      <c r="JLO1201" s="22"/>
      <c r="JLP1201" s="22"/>
      <c r="JLQ1201" s="22"/>
      <c r="JLR1201" s="22"/>
      <c r="JLS1201" s="22"/>
      <c r="JLT1201" s="22"/>
      <c r="JLU1201" s="22"/>
      <c r="JLV1201" s="22"/>
      <c r="JLW1201" s="22"/>
      <c r="JLX1201" s="22"/>
      <c r="JLY1201" s="22"/>
      <c r="JLZ1201" s="22"/>
      <c r="JMA1201" s="22"/>
      <c r="JMB1201" s="22"/>
      <c r="JMC1201" s="22"/>
      <c r="JMD1201" s="22"/>
      <c r="JME1201" s="22"/>
      <c r="JMF1201" s="22"/>
      <c r="JMG1201" s="22"/>
      <c r="JMH1201" s="22"/>
      <c r="JMI1201" s="22"/>
      <c r="JMJ1201" s="22"/>
      <c r="JMK1201" s="22"/>
      <c r="JML1201" s="22"/>
      <c r="JMM1201" s="22"/>
      <c r="JMN1201" s="22"/>
      <c r="JMO1201" s="22"/>
      <c r="JMP1201" s="22"/>
      <c r="JMQ1201" s="22"/>
      <c r="JMR1201" s="22"/>
      <c r="JMS1201" s="22"/>
      <c r="JMT1201" s="22"/>
      <c r="JMU1201" s="22"/>
      <c r="JMV1201" s="22"/>
      <c r="JMW1201" s="22"/>
      <c r="JMX1201" s="22"/>
      <c r="JMY1201" s="22"/>
      <c r="JMZ1201" s="22"/>
      <c r="JNA1201" s="22"/>
      <c r="JNB1201" s="22"/>
      <c r="JNC1201" s="22"/>
      <c r="JND1201" s="22"/>
      <c r="JNE1201" s="22"/>
      <c r="JNF1201" s="22"/>
      <c r="JNG1201" s="22"/>
      <c r="JNH1201" s="22"/>
      <c r="JNI1201" s="22"/>
      <c r="JNJ1201" s="22"/>
      <c r="JNK1201" s="22"/>
      <c r="JNL1201" s="22"/>
      <c r="JNM1201" s="22"/>
      <c r="JNN1201" s="22"/>
      <c r="JNO1201" s="22"/>
      <c r="JNP1201" s="22"/>
      <c r="JNQ1201" s="22"/>
      <c r="JNR1201" s="22"/>
      <c r="JNS1201" s="22"/>
      <c r="JNT1201" s="22"/>
      <c r="JNU1201" s="22"/>
      <c r="JNV1201" s="22"/>
      <c r="JNW1201" s="22"/>
      <c r="JNX1201" s="22"/>
      <c r="JNY1201" s="22"/>
      <c r="JNZ1201" s="22"/>
      <c r="JOA1201" s="22"/>
      <c r="JOB1201" s="22"/>
      <c r="JOC1201" s="22"/>
      <c r="JOD1201" s="22"/>
      <c r="JOE1201" s="22"/>
      <c r="JOF1201" s="22"/>
      <c r="JOG1201" s="22"/>
      <c r="JOH1201" s="22"/>
      <c r="JOI1201" s="22"/>
      <c r="JOJ1201" s="22"/>
      <c r="JOK1201" s="22"/>
      <c r="JOL1201" s="22"/>
      <c r="JOM1201" s="22"/>
      <c r="JON1201" s="22"/>
      <c r="JOO1201" s="22"/>
      <c r="JOP1201" s="22"/>
      <c r="JOQ1201" s="22"/>
      <c r="JOR1201" s="22"/>
      <c r="JOS1201" s="22"/>
      <c r="JOT1201" s="22"/>
      <c r="JOU1201" s="22"/>
      <c r="JOV1201" s="22"/>
      <c r="JOW1201" s="22"/>
      <c r="JOX1201" s="22"/>
      <c r="JOY1201" s="22"/>
      <c r="JOZ1201" s="22"/>
      <c r="JPA1201" s="22"/>
      <c r="JPB1201" s="22"/>
      <c r="JPC1201" s="22"/>
      <c r="JPD1201" s="22"/>
      <c r="JPE1201" s="22"/>
      <c r="JPF1201" s="22"/>
      <c r="JPG1201" s="22"/>
      <c r="JPH1201" s="22"/>
      <c r="JPI1201" s="22"/>
      <c r="JPJ1201" s="22"/>
      <c r="JPK1201" s="22"/>
      <c r="JPL1201" s="22"/>
      <c r="JPM1201" s="22"/>
      <c r="JPN1201" s="22"/>
      <c r="JPO1201" s="22"/>
      <c r="JPP1201" s="22"/>
      <c r="JPQ1201" s="22"/>
      <c r="JPR1201" s="22"/>
      <c r="JPS1201" s="22"/>
      <c r="JPT1201" s="22"/>
      <c r="JPU1201" s="22"/>
      <c r="JPV1201" s="22"/>
      <c r="JPW1201" s="22"/>
      <c r="JPX1201" s="22"/>
      <c r="JPY1201" s="22"/>
      <c r="JPZ1201" s="22"/>
      <c r="JQA1201" s="22"/>
      <c r="JQB1201" s="22"/>
      <c r="JQC1201" s="22"/>
      <c r="JQD1201" s="22"/>
      <c r="JQE1201" s="22"/>
      <c r="JQF1201" s="22"/>
      <c r="JQG1201" s="22"/>
      <c r="JQH1201" s="22"/>
      <c r="JQI1201" s="22"/>
      <c r="JQJ1201" s="22"/>
      <c r="JQK1201" s="22"/>
      <c r="JQL1201" s="22"/>
      <c r="JQM1201" s="22"/>
      <c r="JQN1201" s="22"/>
      <c r="JQO1201" s="22"/>
      <c r="JQP1201" s="22"/>
      <c r="JQQ1201" s="22"/>
      <c r="JQR1201" s="22"/>
      <c r="JQS1201" s="22"/>
      <c r="JQT1201" s="22"/>
      <c r="JQU1201" s="22"/>
      <c r="JQV1201" s="22"/>
      <c r="JQW1201" s="22"/>
      <c r="JQX1201" s="22"/>
      <c r="JQY1201" s="22"/>
      <c r="JQZ1201" s="22"/>
      <c r="JRA1201" s="22"/>
      <c r="JRB1201" s="22"/>
      <c r="JRC1201" s="22"/>
      <c r="JRD1201" s="22"/>
      <c r="JRE1201" s="22"/>
      <c r="JRF1201" s="22"/>
      <c r="JRG1201" s="22"/>
      <c r="JRH1201" s="22"/>
      <c r="JRI1201" s="22"/>
      <c r="JRJ1201" s="22"/>
      <c r="JRK1201" s="22"/>
      <c r="JRL1201" s="22"/>
      <c r="JRM1201" s="22"/>
      <c r="JRN1201" s="22"/>
      <c r="JRO1201" s="22"/>
      <c r="JRP1201" s="22"/>
      <c r="JRQ1201" s="22"/>
      <c r="JRR1201" s="22"/>
      <c r="JRS1201" s="22"/>
      <c r="JRT1201" s="22"/>
      <c r="JRU1201" s="22"/>
      <c r="JRV1201" s="22"/>
      <c r="JRW1201" s="22"/>
      <c r="JRX1201" s="22"/>
      <c r="JRY1201" s="22"/>
      <c r="JRZ1201" s="22"/>
      <c r="JSA1201" s="22"/>
      <c r="JSB1201" s="22"/>
      <c r="JSC1201" s="22"/>
      <c r="JSD1201" s="22"/>
      <c r="JSE1201" s="22"/>
      <c r="JSF1201" s="22"/>
      <c r="JSG1201" s="22"/>
      <c r="JSH1201" s="22"/>
      <c r="JSI1201" s="22"/>
      <c r="JSJ1201" s="22"/>
      <c r="JSK1201" s="22"/>
      <c r="JSL1201" s="22"/>
      <c r="JSM1201" s="22"/>
      <c r="JSN1201" s="22"/>
      <c r="JSO1201" s="22"/>
      <c r="JSP1201" s="22"/>
      <c r="JSQ1201" s="22"/>
      <c r="JSR1201" s="22"/>
      <c r="JSS1201" s="22"/>
      <c r="JST1201" s="22"/>
      <c r="JSU1201" s="22"/>
      <c r="JSV1201" s="22"/>
      <c r="JSW1201" s="22"/>
      <c r="JSX1201" s="22"/>
      <c r="JSY1201" s="22"/>
      <c r="JSZ1201" s="22"/>
      <c r="JTA1201" s="22"/>
      <c r="JTB1201" s="22"/>
      <c r="JTC1201" s="22"/>
      <c r="JTD1201" s="22"/>
      <c r="JTE1201" s="22"/>
      <c r="JTF1201" s="22"/>
      <c r="JTG1201" s="22"/>
      <c r="JTH1201" s="22"/>
      <c r="JTI1201" s="22"/>
      <c r="JTJ1201" s="22"/>
      <c r="JTK1201" s="22"/>
      <c r="JTL1201" s="22"/>
      <c r="JTM1201" s="22"/>
      <c r="JTN1201" s="22"/>
      <c r="JTO1201" s="22"/>
      <c r="JTP1201" s="22"/>
      <c r="JTQ1201" s="22"/>
      <c r="JTR1201" s="22"/>
      <c r="JTS1201" s="22"/>
      <c r="JTT1201" s="22"/>
      <c r="JTU1201" s="22"/>
      <c r="JTV1201" s="22"/>
      <c r="JTW1201" s="22"/>
      <c r="JTX1201" s="22"/>
      <c r="JTY1201" s="22"/>
      <c r="JTZ1201" s="22"/>
      <c r="JUA1201" s="22"/>
      <c r="JUB1201" s="22"/>
      <c r="JUC1201" s="22"/>
      <c r="JUD1201" s="22"/>
      <c r="JUE1201" s="22"/>
      <c r="JUF1201" s="22"/>
      <c r="JUG1201" s="22"/>
      <c r="JUH1201" s="22"/>
      <c r="JUI1201" s="22"/>
      <c r="JUJ1201" s="22"/>
      <c r="JUK1201" s="22"/>
      <c r="JUL1201" s="22"/>
      <c r="JUM1201" s="22"/>
      <c r="JUN1201" s="22"/>
      <c r="JUO1201" s="22"/>
      <c r="JUP1201" s="22"/>
      <c r="JUQ1201" s="22"/>
      <c r="JUR1201" s="22"/>
      <c r="JUS1201" s="22"/>
      <c r="JUT1201" s="22"/>
      <c r="JUU1201" s="22"/>
      <c r="JUV1201" s="22"/>
      <c r="JUW1201" s="22"/>
      <c r="JUX1201" s="22"/>
      <c r="JUY1201" s="22"/>
      <c r="JUZ1201" s="22"/>
      <c r="JVA1201" s="22"/>
      <c r="JVB1201" s="22"/>
      <c r="JVC1201" s="22"/>
      <c r="JVD1201" s="22"/>
      <c r="JVE1201" s="22"/>
      <c r="JVF1201" s="22"/>
      <c r="JVG1201" s="22"/>
      <c r="JVH1201" s="22"/>
      <c r="JVI1201" s="22"/>
      <c r="JVJ1201" s="22"/>
      <c r="JVK1201" s="22"/>
      <c r="JVL1201" s="22"/>
      <c r="JVM1201" s="22"/>
      <c r="JVN1201" s="22"/>
      <c r="JVO1201" s="22"/>
      <c r="JVP1201" s="22"/>
      <c r="JVQ1201" s="22"/>
      <c r="JVR1201" s="22"/>
      <c r="JVS1201" s="22"/>
      <c r="JVT1201" s="22"/>
      <c r="JVU1201" s="22"/>
      <c r="JVV1201" s="22"/>
      <c r="JVW1201" s="22"/>
      <c r="JVX1201" s="22"/>
      <c r="JVY1201" s="22"/>
      <c r="JVZ1201" s="22"/>
      <c r="JWA1201" s="22"/>
      <c r="JWB1201" s="22"/>
      <c r="JWC1201" s="22"/>
      <c r="JWD1201" s="22"/>
      <c r="JWE1201" s="22"/>
      <c r="JWF1201" s="22"/>
      <c r="JWG1201" s="22"/>
      <c r="JWH1201" s="22"/>
      <c r="JWI1201" s="22"/>
      <c r="JWJ1201" s="22"/>
      <c r="JWK1201" s="22"/>
      <c r="JWL1201" s="22"/>
      <c r="JWM1201" s="22"/>
      <c r="JWN1201" s="22"/>
      <c r="JWO1201" s="22"/>
      <c r="JWP1201" s="22"/>
      <c r="JWQ1201" s="22"/>
      <c r="JWR1201" s="22"/>
      <c r="JWS1201" s="22"/>
      <c r="JWT1201" s="22"/>
      <c r="JWU1201" s="22"/>
      <c r="JWV1201" s="22"/>
      <c r="JWW1201" s="22"/>
      <c r="JWX1201" s="22"/>
      <c r="JWY1201" s="22"/>
      <c r="JWZ1201" s="22"/>
      <c r="JXA1201" s="22"/>
      <c r="JXB1201" s="22"/>
      <c r="JXC1201" s="22"/>
      <c r="JXD1201" s="22"/>
      <c r="JXE1201" s="22"/>
      <c r="JXF1201" s="22"/>
      <c r="JXG1201" s="22"/>
      <c r="JXH1201" s="22"/>
      <c r="JXI1201" s="22"/>
      <c r="JXJ1201" s="22"/>
      <c r="JXK1201" s="22"/>
      <c r="JXL1201" s="22"/>
      <c r="JXM1201" s="22"/>
      <c r="JXN1201" s="22"/>
      <c r="JXO1201" s="22"/>
      <c r="JXP1201" s="22"/>
      <c r="JXQ1201" s="22"/>
      <c r="JXR1201" s="22"/>
      <c r="JXS1201" s="22"/>
      <c r="JXT1201" s="22"/>
      <c r="JXU1201" s="22"/>
      <c r="JXV1201" s="22"/>
      <c r="JXW1201" s="22"/>
      <c r="JXX1201" s="22"/>
      <c r="JXY1201" s="22"/>
      <c r="JXZ1201" s="22"/>
      <c r="JYA1201" s="22"/>
      <c r="JYB1201" s="22"/>
      <c r="JYC1201" s="22"/>
      <c r="JYD1201" s="22"/>
      <c r="JYE1201" s="22"/>
      <c r="JYF1201" s="22"/>
      <c r="JYG1201" s="22"/>
      <c r="JYH1201" s="22"/>
      <c r="JYI1201" s="22"/>
      <c r="JYJ1201" s="22"/>
      <c r="JYK1201" s="22"/>
      <c r="JYL1201" s="22"/>
      <c r="JYM1201" s="22"/>
      <c r="JYN1201" s="22"/>
      <c r="JYO1201" s="22"/>
      <c r="JYP1201" s="22"/>
      <c r="JYQ1201" s="22"/>
      <c r="JYR1201" s="22"/>
      <c r="JYS1201" s="22"/>
      <c r="JYT1201" s="22"/>
      <c r="JYU1201" s="22"/>
      <c r="JYV1201" s="22"/>
      <c r="JYW1201" s="22"/>
      <c r="JYX1201" s="22"/>
      <c r="JYY1201" s="22"/>
      <c r="JYZ1201" s="22"/>
      <c r="JZA1201" s="22"/>
      <c r="JZB1201" s="22"/>
      <c r="JZC1201" s="22"/>
      <c r="JZD1201" s="22"/>
      <c r="JZE1201" s="22"/>
      <c r="JZF1201" s="22"/>
      <c r="JZG1201" s="22"/>
      <c r="JZH1201" s="22"/>
      <c r="JZI1201" s="22"/>
      <c r="JZJ1201" s="22"/>
      <c r="JZK1201" s="22"/>
      <c r="JZL1201" s="22"/>
      <c r="JZM1201" s="22"/>
      <c r="JZN1201" s="22"/>
      <c r="JZO1201" s="22"/>
      <c r="JZP1201" s="22"/>
      <c r="JZQ1201" s="22"/>
      <c r="JZR1201" s="22"/>
      <c r="JZS1201" s="22"/>
      <c r="JZT1201" s="22"/>
      <c r="JZU1201" s="22"/>
      <c r="JZV1201" s="22"/>
      <c r="JZW1201" s="22"/>
      <c r="JZX1201" s="22"/>
      <c r="JZY1201" s="22"/>
      <c r="JZZ1201" s="22"/>
      <c r="KAA1201" s="22"/>
      <c r="KAB1201" s="22"/>
      <c r="KAC1201" s="22"/>
      <c r="KAD1201" s="22"/>
      <c r="KAE1201" s="22"/>
      <c r="KAF1201" s="22"/>
      <c r="KAG1201" s="22"/>
      <c r="KAH1201" s="22"/>
      <c r="KAI1201" s="22"/>
      <c r="KAJ1201" s="22"/>
      <c r="KAK1201" s="22"/>
      <c r="KAL1201" s="22"/>
      <c r="KAM1201" s="22"/>
      <c r="KAN1201" s="22"/>
      <c r="KAO1201" s="22"/>
      <c r="KAP1201" s="22"/>
      <c r="KAQ1201" s="22"/>
      <c r="KAR1201" s="22"/>
      <c r="KAS1201" s="22"/>
      <c r="KAT1201" s="22"/>
      <c r="KAU1201" s="22"/>
      <c r="KAV1201" s="22"/>
      <c r="KAW1201" s="22"/>
      <c r="KAX1201" s="22"/>
      <c r="KAY1201" s="22"/>
      <c r="KAZ1201" s="22"/>
      <c r="KBA1201" s="22"/>
      <c r="KBB1201" s="22"/>
      <c r="KBC1201" s="22"/>
      <c r="KBD1201" s="22"/>
      <c r="KBE1201" s="22"/>
      <c r="KBF1201" s="22"/>
      <c r="KBG1201" s="22"/>
      <c r="KBH1201" s="22"/>
      <c r="KBI1201" s="22"/>
      <c r="KBJ1201" s="22"/>
      <c r="KBK1201" s="22"/>
      <c r="KBL1201" s="22"/>
      <c r="KBM1201" s="22"/>
      <c r="KBN1201" s="22"/>
      <c r="KBO1201" s="22"/>
      <c r="KBP1201" s="22"/>
      <c r="KBQ1201" s="22"/>
      <c r="KBR1201" s="22"/>
      <c r="KBS1201" s="22"/>
      <c r="KBT1201" s="22"/>
      <c r="KBU1201" s="22"/>
      <c r="KBV1201" s="22"/>
      <c r="KBW1201" s="22"/>
      <c r="KBX1201" s="22"/>
      <c r="KBY1201" s="22"/>
      <c r="KBZ1201" s="22"/>
      <c r="KCA1201" s="22"/>
      <c r="KCB1201" s="22"/>
      <c r="KCC1201" s="22"/>
      <c r="KCD1201" s="22"/>
      <c r="KCE1201" s="22"/>
      <c r="KCF1201" s="22"/>
      <c r="KCG1201" s="22"/>
      <c r="KCH1201" s="22"/>
      <c r="KCI1201" s="22"/>
      <c r="KCJ1201" s="22"/>
      <c r="KCK1201" s="22"/>
      <c r="KCL1201" s="22"/>
      <c r="KCM1201" s="22"/>
      <c r="KCN1201" s="22"/>
      <c r="KCO1201" s="22"/>
      <c r="KCP1201" s="22"/>
      <c r="KCQ1201" s="22"/>
      <c r="KCR1201" s="22"/>
      <c r="KCS1201" s="22"/>
      <c r="KCT1201" s="22"/>
      <c r="KCU1201" s="22"/>
      <c r="KCV1201" s="22"/>
      <c r="KCW1201" s="22"/>
      <c r="KCX1201" s="22"/>
      <c r="KCY1201" s="22"/>
      <c r="KCZ1201" s="22"/>
      <c r="KDA1201" s="22"/>
      <c r="KDB1201" s="22"/>
      <c r="KDC1201" s="22"/>
      <c r="KDD1201" s="22"/>
      <c r="KDE1201" s="22"/>
      <c r="KDF1201" s="22"/>
      <c r="KDG1201" s="22"/>
      <c r="KDH1201" s="22"/>
      <c r="KDI1201" s="22"/>
      <c r="KDJ1201" s="22"/>
      <c r="KDK1201" s="22"/>
      <c r="KDL1201" s="22"/>
      <c r="KDM1201" s="22"/>
      <c r="KDN1201" s="22"/>
      <c r="KDO1201" s="22"/>
      <c r="KDP1201" s="22"/>
      <c r="KDQ1201" s="22"/>
      <c r="KDR1201" s="22"/>
      <c r="KDS1201" s="22"/>
      <c r="KDT1201" s="22"/>
      <c r="KDU1201" s="22"/>
      <c r="KDV1201" s="22"/>
      <c r="KDW1201" s="22"/>
      <c r="KDX1201" s="22"/>
      <c r="KDY1201" s="22"/>
      <c r="KDZ1201" s="22"/>
      <c r="KEA1201" s="22"/>
      <c r="KEB1201" s="22"/>
      <c r="KEC1201" s="22"/>
      <c r="KED1201" s="22"/>
      <c r="KEE1201" s="22"/>
      <c r="KEF1201" s="22"/>
      <c r="KEG1201" s="22"/>
      <c r="KEH1201" s="22"/>
      <c r="KEI1201" s="22"/>
      <c r="KEJ1201" s="22"/>
      <c r="KEK1201" s="22"/>
      <c r="KEL1201" s="22"/>
      <c r="KEM1201" s="22"/>
      <c r="KEN1201" s="22"/>
      <c r="KEO1201" s="22"/>
      <c r="KEP1201" s="22"/>
      <c r="KEQ1201" s="22"/>
      <c r="KER1201" s="22"/>
      <c r="KES1201" s="22"/>
      <c r="KET1201" s="22"/>
      <c r="KEU1201" s="22"/>
      <c r="KEV1201" s="22"/>
      <c r="KEW1201" s="22"/>
      <c r="KEX1201" s="22"/>
      <c r="KEY1201" s="22"/>
      <c r="KEZ1201" s="22"/>
      <c r="KFA1201" s="22"/>
      <c r="KFB1201" s="22"/>
      <c r="KFC1201" s="22"/>
      <c r="KFD1201" s="22"/>
      <c r="KFE1201" s="22"/>
      <c r="KFF1201" s="22"/>
      <c r="KFG1201" s="22"/>
      <c r="KFH1201" s="22"/>
      <c r="KFI1201" s="22"/>
      <c r="KFJ1201" s="22"/>
      <c r="KFK1201" s="22"/>
      <c r="KFL1201" s="22"/>
      <c r="KFM1201" s="22"/>
      <c r="KFN1201" s="22"/>
      <c r="KFO1201" s="22"/>
      <c r="KFP1201" s="22"/>
      <c r="KFQ1201" s="22"/>
      <c r="KFR1201" s="22"/>
      <c r="KFS1201" s="22"/>
      <c r="KFT1201" s="22"/>
      <c r="KFU1201" s="22"/>
      <c r="KFV1201" s="22"/>
      <c r="KFW1201" s="22"/>
      <c r="KFX1201" s="22"/>
      <c r="KFY1201" s="22"/>
      <c r="KFZ1201" s="22"/>
      <c r="KGA1201" s="22"/>
      <c r="KGB1201" s="22"/>
      <c r="KGC1201" s="22"/>
      <c r="KGD1201" s="22"/>
      <c r="KGE1201" s="22"/>
      <c r="KGF1201" s="22"/>
      <c r="KGG1201" s="22"/>
      <c r="KGH1201" s="22"/>
      <c r="KGI1201" s="22"/>
      <c r="KGJ1201" s="22"/>
      <c r="KGK1201" s="22"/>
      <c r="KGL1201" s="22"/>
      <c r="KGM1201" s="22"/>
      <c r="KGN1201" s="22"/>
      <c r="KGO1201" s="22"/>
      <c r="KGP1201" s="22"/>
      <c r="KGQ1201" s="22"/>
      <c r="KGR1201" s="22"/>
      <c r="KGS1201" s="22"/>
      <c r="KGT1201" s="22"/>
      <c r="KGU1201" s="22"/>
      <c r="KGV1201" s="22"/>
      <c r="KGW1201" s="22"/>
      <c r="KGX1201" s="22"/>
      <c r="KGY1201" s="22"/>
      <c r="KGZ1201" s="22"/>
      <c r="KHA1201" s="22"/>
      <c r="KHB1201" s="22"/>
      <c r="KHC1201" s="22"/>
      <c r="KHD1201" s="22"/>
      <c r="KHE1201" s="22"/>
      <c r="KHF1201" s="22"/>
      <c r="KHG1201" s="22"/>
      <c r="KHH1201" s="22"/>
      <c r="KHI1201" s="22"/>
      <c r="KHJ1201" s="22"/>
      <c r="KHK1201" s="22"/>
      <c r="KHL1201" s="22"/>
      <c r="KHM1201" s="22"/>
      <c r="KHN1201" s="22"/>
      <c r="KHO1201" s="22"/>
      <c r="KHP1201" s="22"/>
      <c r="KHQ1201" s="22"/>
      <c r="KHR1201" s="22"/>
      <c r="KHS1201" s="22"/>
      <c r="KHT1201" s="22"/>
      <c r="KHU1201" s="22"/>
      <c r="KHV1201" s="22"/>
      <c r="KHW1201" s="22"/>
      <c r="KHX1201" s="22"/>
      <c r="KHY1201" s="22"/>
      <c r="KHZ1201" s="22"/>
      <c r="KIA1201" s="22"/>
      <c r="KIB1201" s="22"/>
      <c r="KIC1201" s="22"/>
      <c r="KID1201" s="22"/>
      <c r="KIE1201" s="22"/>
      <c r="KIF1201" s="22"/>
      <c r="KIG1201" s="22"/>
      <c r="KIH1201" s="22"/>
      <c r="KII1201" s="22"/>
      <c r="KIJ1201" s="22"/>
      <c r="KIK1201" s="22"/>
      <c r="KIL1201" s="22"/>
      <c r="KIM1201" s="22"/>
      <c r="KIN1201" s="22"/>
      <c r="KIO1201" s="22"/>
      <c r="KIP1201" s="22"/>
      <c r="KIQ1201" s="22"/>
      <c r="KIR1201" s="22"/>
      <c r="KIS1201" s="22"/>
      <c r="KIT1201" s="22"/>
      <c r="KIU1201" s="22"/>
      <c r="KIV1201" s="22"/>
      <c r="KIW1201" s="22"/>
      <c r="KIX1201" s="22"/>
      <c r="KIY1201" s="22"/>
      <c r="KIZ1201" s="22"/>
      <c r="KJA1201" s="22"/>
      <c r="KJB1201" s="22"/>
      <c r="KJC1201" s="22"/>
      <c r="KJD1201" s="22"/>
      <c r="KJE1201" s="22"/>
      <c r="KJF1201" s="22"/>
      <c r="KJG1201" s="22"/>
      <c r="KJH1201" s="22"/>
      <c r="KJI1201" s="22"/>
      <c r="KJJ1201" s="22"/>
      <c r="KJK1201" s="22"/>
      <c r="KJL1201" s="22"/>
      <c r="KJM1201" s="22"/>
      <c r="KJN1201" s="22"/>
      <c r="KJO1201" s="22"/>
      <c r="KJP1201" s="22"/>
      <c r="KJQ1201" s="22"/>
      <c r="KJR1201" s="22"/>
      <c r="KJS1201" s="22"/>
      <c r="KJT1201" s="22"/>
      <c r="KJU1201" s="22"/>
      <c r="KJV1201" s="22"/>
      <c r="KJW1201" s="22"/>
      <c r="KJX1201" s="22"/>
      <c r="KJY1201" s="22"/>
      <c r="KJZ1201" s="22"/>
      <c r="KKA1201" s="22"/>
      <c r="KKB1201" s="22"/>
      <c r="KKC1201" s="22"/>
      <c r="KKD1201" s="22"/>
      <c r="KKE1201" s="22"/>
      <c r="KKF1201" s="22"/>
      <c r="KKG1201" s="22"/>
      <c r="KKH1201" s="22"/>
      <c r="KKI1201" s="22"/>
      <c r="KKJ1201" s="22"/>
      <c r="KKK1201" s="22"/>
      <c r="KKL1201" s="22"/>
      <c r="KKM1201" s="22"/>
      <c r="KKN1201" s="22"/>
      <c r="KKO1201" s="22"/>
      <c r="KKP1201" s="22"/>
      <c r="KKQ1201" s="22"/>
      <c r="KKR1201" s="22"/>
      <c r="KKS1201" s="22"/>
      <c r="KKT1201" s="22"/>
      <c r="KKU1201" s="22"/>
      <c r="KKV1201" s="22"/>
      <c r="KKW1201" s="22"/>
      <c r="KKX1201" s="22"/>
      <c r="KKY1201" s="22"/>
      <c r="KKZ1201" s="22"/>
      <c r="KLA1201" s="22"/>
      <c r="KLB1201" s="22"/>
      <c r="KLC1201" s="22"/>
      <c r="KLD1201" s="22"/>
      <c r="KLE1201" s="22"/>
      <c r="KLF1201" s="22"/>
      <c r="KLG1201" s="22"/>
      <c r="KLH1201" s="22"/>
      <c r="KLI1201" s="22"/>
      <c r="KLJ1201" s="22"/>
      <c r="KLK1201" s="22"/>
      <c r="KLL1201" s="22"/>
      <c r="KLM1201" s="22"/>
      <c r="KLN1201" s="22"/>
      <c r="KLO1201" s="22"/>
      <c r="KLP1201" s="22"/>
      <c r="KLQ1201" s="22"/>
      <c r="KLR1201" s="22"/>
      <c r="KLS1201" s="22"/>
      <c r="KLT1201" s="22"/>
      <c r="KLU1201" s="22"/>
      <c r="KLV1201" s="22"/>
      <c r="KLW1201" s="22"/>
      <c r="KLX1201" s="22"/>
      <c r="KLY1201" s="22"/>
      <c r="KLZ1201" s="22"/>
      <c r="KMA1201" s="22"/>
      <c r="KMB1201" s="22"/>
      <c r="KMC1201" s="22"/>
      <c r="KMD1201" s="22"/>
      <c r="KME1201" s="22"/>
      <c r="KMF1201" s="22"/>
      <c r="KMG1201" s="22"/>
      <c r="KMH1201" s="22"/>
      <c r="KMI1201" s="22"/>
      <c r="KMJ1201" s="22"/>
      <c r="KMK1201" s="22"/>
      <c r="KML1201" s="22"/>
      <c r="KMM1201" s="22"/>
      <c r="KMN1201" s="22"/>
      <c r="KMO1201" s="22"/>
      <c r="KMP1201" s="22"/>
      <c r="KMQ1201" s="22"/>
      <c r="KMR1201" s="22"/>
      <c r="KMS1201" s="22"/>
      <c r="KMT1201" s="22"/>
      <c r="KMU1201" s="22"/>
      <c r="KMV1201" s="22"/>
      <c r="KMW1201" s="22"/>
      <c r="KMX1201" s="22"/>
      <c r="KMY1201" s="22"/>
      <c r="KMZ1201" s="22"/>
      <c r="KNA1201" s="22"/>
      <c r="KNB1201" s="22"/>
      <c r="KNC1201" s="22"/>
      <c r="KND1201" s="22"/>
      <c r="KNE1201" s="22"/>
      <c r="KNF1201" s="22"/>
      <c r="KNG1201" s="22"/>
      <c r="KNH1201" s="22"/>
      <c r="KNI1201" s="22"/>
      <c r="KNJ1201" s="22"/>
      <c r="KNK1201" s="22"/>
      <c r="KNL1201" s="22"/>
      <c r="KNM1201" s="22"/>
      <c r="KNN1201" s="22"/>
      <c r="KNO1201" s="22"/>
      <c r="KNP1201" s="22"/>
      <c r="KNQ1201" s="22"/>
      <c r="KNR1201" s="22"/>
      <c r="KNS1201" s="22"/>
      <c r="KNT1201" s="22"/>
      <c r="KNU1201" s="22"/>
      <c r="KNV1201" s="22"/>
      <c r="KNW1201" s="22"/>
      <c r="KNX1201" s="22"/>
      <c r="KNY1201" s="22"/>
      <c r="KNZ1201" s="22"/>
      <c r="KOA1201" s="22"/>
      <c r="KOB1201" s="22"/>
      <c r="KOC1201" s="22"/>
      <c r="KOD1201" s="22"/>
      <c r="KOE1201" s="22"/>
      <c r="KOF1201" s="22"/>
      <c r="KOG1201" s="22"/>
      <c r="KOH1201" s="22"/>
      <c r="KOI1201" s="22"/>
      <c r="KOJ1201" s="22"/>
      <c r="KOK1201" s="22"/>
      <c r="KOL1201" s="22"/>
      <c r="KOM1201" s="22"/>
      <c r="KON1201" s="22"/>
      <c r="KOO1201" s="22"/>
      <c r="KOP1201" s="22"/>
      <c r="KOQ1201" s="22"/>
      <c r="KOR1201" s="22"/>
      <c r="KOS1201" s="22"/>
      <c r="KOT1201" s="22"/>
      <c r="KOU1201" s="22"/>
      <c r="KOV1201" s="22"/>
      <c r="KOW1201" s="22"/>
      <c r="KOX1201" s="22"/>
      <c r="KOY1201" s="22"/>
      <c r="KOZ1201" s="22"/>
      <c r="KPA1201" s="22"/>
      <c r="KPB1201" s="22"/>
      <c r="KPC1201" s="22"/>
      <c r="KPD1201" s="22"/>
      <c r="KPE1201" s="22"/>
      <c r="KPF1201" s="22"/>
      <c r="KPG1201" s="22"/>
      <c r="KPH1201" s="22"/>
      <c r="KPI1201" s="22"/>
      <c r="KPJ1201" s="22"/>
      <c r="KPK1201" s="22"/>
      <c r="KPL1201" s="22"/>
      <c r="KPM1201" s="22"/>
      <c r="KPN1201" s="22"/>
      <c r="KPO1201" s="22"/>
      <c r="KPP1201" s="22"/>
      <c r="KPQ1201" s="22"/>
      <c r="KPR1201" s="22"/>
      <c r="KPS1201" s="22"/>
      <c r="KPT1201" s="22"/>
      <c r="KPU1201" s="22"/>
      <c r="KPV1201" s="22"/>
      <c r="KPW1201" s="22"/>
      <c r="KPX1201" s="22"/>
      <c r="KPY1201" s="22"/>
      <c r="KPZ1201" s="22"/>
      <c r="KQA1201" s="22"/>
      <c r="KQB1201" s="22"/>
      <c r="KQC1201" s="22"/>
      <c r="KQD1201" s="22"/>
      <c r="KQE1201" s="22"/>
      <c r="KQF1201" s="22"/>
      <c r="KQG1201" s="22"/>
      <c r="KQH1201" s="22"/>
      <c r="KQI1201" s="22"/>
      <c r="KQJ1201" s="22"/>
      <c r="KQK1201" s="22"/>
      <c r="KQL1201" s="22"/>
      <c r="KQM1201" s="22"/>
      <c r="KQN1201" s="22"/>
      <c r="KQO1201" s="22"/>
      <c r="KQP1201" s="22"/>
      <c r="KQQ1201" s="22"/>
      <c r="KQR1201" s="22"/>
      <c r="KQS1201" s="22"/>
      <c r="KQT1201" s="22"/>
      <c r="KQU1201" s="22"/>
      <c r="KQV1201" s="22"/>
      <c r="KQW1201" s="22"/>
      <c r="KQX1201" s="22"/>
      <c r="KQY1201" s="22"/>
      <c r="KQZ1201" s="22"/>
      <c r="KRA1201" s="22"/>
      <c r="KRB1201" s="22"/>
      <c r="KRC1201" s="22"/>
      <c r="KRD1201" s="22"/>
      <c r="KRE1201" s="22"/>
      <c r="KRF1201" s="22"/>
      <c r="KRG1201" s="22"/>
      <c r="KRH1201" s="22"/>
      <c r="KRI1201" s="22"/>
      <c r="KRJ1201" s="22"/>
      <c r="KRK1201" s="22"/>
      <c r="KRL1201" s="22"/>
      <c r="KRM1201" s="22"/>
      <c r="KRN1201" s="22"/>
      <c r="KRO1201" s="22"/>
      <c r="KRP1201" s="22"/>
      <c r="KRQ1201" s="22"/>
      <c r="KRR1201" s="22"/>
      <c r="KRS1201" s="22"/>
      <c r="KRT1201" s="22"/>
      <c r="KRU1201" s="22"/>
      <c r="KRV1201" s="22"/>
      <c r="KRW1201" s="22"/>
      <c r="KRX1201" s="22"/>
      <c r="KRY1201" s="22"/>
      <c r="KRZ1201" s="22"/>
      <c r="KSA1201" s="22"/>
      <c r="KSB1201" s="22"/>
      <c r="KSC1201" s="22"/>
      <c r="KSD1201" s="22"/>
      <c r="KSE1201" s="22"/>
      <c r="KSF1201" s="22"/>
      <c r="KSG1201" s="22"/>
      <c r="KSH1201" s="22"/>
      <c r="KSI1201" s="22"/>
      <c r="KSJ1201" s="22"/>
      <c r="KSK1201" s="22"/>
      <c r="KSL1201" s="22"/>
      <c r="KSM1201" s="22"/>
      <c r="KSN1201" s="22"/>
      <c r="KSO1201" s="22"/>
      <c r="KSP1201" s="22"/>
      <c r="KSQ1201" s="22"/>
      <c r="KSR1201" s="22"/>
      <c r="KSS1201" s="22"/>
      <c r="KST1201" s="22"/>
      <c r="KSU1201" s="22"/>
      <c r="KSV1201" s="22"/>
      <c r="KSW1201" s="22"/>
      <c r="KSX1201" s="22"/>
      <c r="KSY1201" s="22"/>
      <c r="KSZ1201" s="22"/>
      <c r="KTA1201" s="22"/>
      <c r="KTB1201" s="22"/>
      <c r="KTC1201" s="22"/>
      <c r="KTD1201" s="22"/>
      <c r="KTE1201" s="22"/>
      <c r="KTF1201" s="22"/>
      <c r="KTG1201" s="22"/>
      <c r="KTH1201" s="22"/>
      <c r="KTI1201" s="22"/>
      <c r="KTJ1201" s="22"/>
      <c r="KTK1201" s="22"/>
      <c r="KTL1201" s="22"/>
      <c r="KTM1201" s="22"/>
      <c r="KTN1201" s="22"/>
      <c r="KTO1201" s="22"/>
      <c r="KTP1201" s="22"/>
      <c r="KTQ1201" s="22"/>
      <c r="KTR1201" s="22"/>
      <c r="KTS1201" s="22"/>
      <c r="KTT1201" s="22"/>
      <c r="KTU1201" s="22"/>
      <c r="KTV1201" s="22"/>
      <c r="KTW1201" s="22"/>
      <c r="KTX1201" s="22"/>
      <c r="KTY1201" s="22"/>
      <c r="KTZ1201" s="22"/>
      <c r="KUA1201" s="22"/>
      <c r="KUB1201" s="22"/>
      <c r="KUC1201" s="22"/>
      <c r="KUD1201" s="22"/>
      <c r="KUE1201" s="22"/>
      <c r="KUF1201" s="22"/>
      <c r="KUG1201" s="22"/>
      <c r="KUH1201" s="22"/>
      <c r="KUI1201" s="22"/>
      <c r="KUJ1201" s="22"/>
      <c r="KUK1201" s="22"/>
      <c r="KUL1201" s="22"/>
      <c r="KUM1201" s="22"/>
      <c r="KUN1201" s="22"/>
      <c r="KUO1201" s="22"/>
      <c r="KUP1201" s="22"/>
      <c r="KUQ1201" s="22"/>
      <c r="KUR1201" s="22"/>
      <c r="KUS1201" s="22"/>
      <c r="KUT1201" s="22"/>
      <c r="KUU1201" s="22"/>
      <c r="KUV1201" s="22"/>
      <c r="KUW1201" s="22"/>
      <c r="KUX1201" s="22"/>
      <c r="KUY1201" s="22"/>
      <c r="KUZ1201" s="22"/>
      <c r="KVA1201" s="22"/>
      <c r="KVB1201" s="22"/>
      <c r="KVC1201" s="22"/>
      <c r="KVD1201" s="22"/>
      <c r="KVE1201" s="22"/>
      <c r="KVF1201" s="22"/>
      <c r="KVG1201" s="22"/>
      <c r="KVH1201" s="22"/>
      <c r="KVI1201" s="22"/>
      <c r="KVJ1201" s="22"/>
      <c r="KVK1201" s="22"/>
      <c r="KVL1201" s="22"/>
      <c r="KVM1201" s="22"/>
      <c r="KVN1201" s="22"/>
      <c r="KVO1201" s="22"/>
      <c r="KVP1201" s="22"/>
      <c r="KVQ1201" s="22"/>
      <c r="KVR1201" s="22"/>
      <c r="KVS1201" s="22"/>
      <c r="KVT1201" s="22"/>
      <c r="KVU1201" s="22"/>
      <c r="KVV1201" s="22"/>
      <c r="KVW1201" s="22"/>
      <c r="KVX1201" s="22"/>
      <c r="KVY1201" s="22"/>
      <c r="KVZ1201" s="22"/>
      <c r="KWA1201" s="22"/>
      <c r="KWB1201" s="22"/>
      <c r="KWC1201" s="22"/>
      <c r="KWD1201" s="22"/>
      <c r="KWE1201" s="22"/>
      <c r="KWF1201" s="22"/>
      <c r="KWG1201" s="22"/>
      <c r="KWH1201" s="22"/>
      <c r="KWI1201" s="22"/>
      <c r="KWJ1201" s="22"/>
      <c r="KWK1201" s="22"/>
      <c r="KWL1201" s="22"/>
      <c r="KWM1201" s="22"/>
      <c r="KWN1201" s="22"/>
      <c r="KWO1201" s="22"/>
      <c r="KWP1201" s="22"/>
      <c r="KWQ1201" s="22"/>
      <c r="KWR1201" s="22"/>
      <c r="KWS1201" s="22"/>
      <c r="KWT1201" s="22"/>
      <c r="KWU1201" s="22"/>
      <c r="KWV1201" s="22"/>
      <c r="KWW1201" s="22"/>
      <c r="KWX1201" s="22"/>
      <c r="KWY1201" s="22"/>
      <c r="KWZ1201" s="22"/>
      <c r="KXA1201" s="22"/>
      <c r="KXB1201" s="22"/>
      <c r="KXC1201" s="22"/>
      <c r="KXD1201" s="22"/>
      <c r="KXE1201" s="22"/>
      <c r="KXF1201" s="22"/>
      <c r="KXG1201" s="22"/>
      <c r="KXH1201" s="22"/>
      <c r="KXI1201" s="22"/>
      <c r="KXJ1201" s="22"/>
      <c r="KXK1201" s="22"/>
      <c r="KXL1201" s="22"/>
      <c r="KXM1201" s="22"/>
      <c r="KXN1201" s="22"/>
      <c r="KXO1201" s="22"/>
      <c r="KXP1201" s="22"/>
      <c r="KXQ1201" s="22"/>
      <c r="KXR1201" s="22"/>
      <c r="KXS1201" s="22"/>
      <c r="KXT1201" s="22"/>
      <c r="KXU1201" s="22"/>
      <c r="KXV1201" s="22"/>
      <c r="KXW1201" s="22"/>
      <c r="KXX1201" s="22"/>
      <c r="KXY1201" s="22"/>
      <c r="KXZ1201" s="22"/>
      <c r="KYA1201" s="22"/>
      <c r="KYB1201" s="22"/>
      <c r="KYC1201" s="22"/>
      <c r="KYD1201" s="22"/>
      <c r="KYE1201" s="22"/>
      <c r="KYF1201" s="22"/>
      <c r="KYG1201" s="22"/>
      <c r="KYH1201" s="22"/>
      <c r="KYI1201" s="22"/>
      <c r="KYJ1201" s="22"/>
      <c r="KYK1201" s="22"/>
      <c r="KYL1201" s="22"/>
      <c r="KYM1201" s="22"/>
      <c r="KYN1201" s="22"/>
      <c r="KYO1201" s="22"/>
      <c r="KYP1201" s="22"/>
      <c r="KYQ1201" s="22"/>
      <c r="KYR1201" s="22"/>
      <c r="KYS1201" s="22"/>
      <c r="KYT1201" s="22"/>
      <c r="KYU1201" s="22"/>
      <c r="KYV1201" s="22"/>
      <c r="KYW1201" s="22"/>
      <c r="KYX1201" s="22"/>
      <c r="KYY1201" s="22"/>
      <c r="KYZ1201" s="22"/>
      <c r="KZA1201" s="22"/>
      <c r="KZB1201" s="22"/>
      <c r="KZC1201" s="22"/>
      <c r="KZD1201" s="22"/>
      <c r="KZE1201" s="22"/>
      <c r="KZF1201" s="22"/>
      <c r="KZG1201" s="22"/>
      <c r="KZH1201" s="22"/>
      <c r="KZI1201" s="22"/>
      <c r="KZJ1201" s="22"/>
      <c r="KZK1201" s="22"/>
      <c r="KZL1201" s="22"/>
      <c r="KZM1201" s="22"/>
      <c r="KZN1201" s="22"/>
      <c r="KZO1201" s="22"/>
      <c r="KZP1201" s="22"/>
      <c r="KZQ1201" s="22"/>
      <c r="KZR1201" s="22"/>
      <c r="KZS1201" s="22"/>
      <c r="KZT1201" s="22"/>
      <c r="KZU1201" s="22"/>
      <c r="KZV1201" s="22"/>
      <c r="KZW1201" s="22"/>
      <c r="KZX1201" s="22"/>
      <c r="KZY1201" s="22"/>
      <c r="KZZ1201" s="22"/>
      <c r="LAA1201" s="22"/>
      <c r="LAB1201" s="22"/>
      <c r="LAC1201" s="22"/>
      <c r="LAD1201" s="22"/>
      <c r="LAE1201" s="22"/>
      <c r="LAF1201" s="22"/>
      <c r="LAG1201" s="22"/>
      <c r="LAH1201" s="22"/>
      <c r="LAI1201" s="22"/>
      <c r="LAJ1201" s="22"/>
      <c r="LAK1201" s="22"/>
      <c r="LAL1201" s="22"/>
      <c r="LAM1201" s="22"/>
      <c r="LAN1201" s="22"/>
      <c r="LAO1201" s="22"/>
      <c r="LAP1201" s="22"/>
      <c r="LAQ1201" s="22"/>
      <c r="LAR1201" s="22"/>
      <c r="LAS1201" s="22"/>
      <c r="LAT1201" s="22"/>
      <c r="LAU1201" s="22"/>
      <c r="LAV1201" s="22"/>
      <c r="LAW1201" s="22"/>
      <c r="LAX1201" s="22"/>
      <c r="LAY1201" s="22"/>
      <c r="LAZ1201" s="22"/>
      <c r="LBA1201" s="22"/>
      <c r="LBB1201" s="22"/>
      <c r="LBC1201" s="22"/>
      <c r="LBD1201" s="22"/>
      <c r="LBE1201" s="22"/>
      <c r="LBF1201" s="22"/>
      <c r="LBG1201" s="22"/>
      <c r="LBH1201" s="22"/>
      <c r="LBI1201" s="22"/>
      <c r="LBJ1201" s="22"/>
      <c r="LBK1201" s="22"/>
      <c r="LBL1201" s="22"/>
      <c r="LBM1201" s="22"/>
      <c r="LBN1201" s="22"/>
      <c r="LBO1201" s="22"/>
      <c r="LBP1201" s="22"/>
      <c r="LBQ1201" s="22"/>
      <c r="LBR1201" s="22"/>
      <c r="LBS1201" s="22"/>
      <c r="LBT1201" s="22"/>
      <c r="LBU1201" s="22"/>
      <c r="LBV1201" s="22"/>
      <c r="LBW1201" s="22"/>
      <c r="LBX1201" s="22"/>
      <c r="LBY1201" s="22"/>
      <c r="LBZ1201" s="22"/>
      <c r="LCA1201" s="22"/>
      <c r="LCB1201" s="22"/>
      <c r="LCC1201" s="22"/>
      <c r="LCD1201" s="22"/>
      <c r="LCE1201" s="22"/>
      <c r="LCF1201" s="22"/>
      <c r="LCG1201" s="22"/>
      <c r="LCH1201" s="22"/>
      <c r="LCI1201" s="22"/>
      <c r="LCJ1201" s="22"/>
      <c r="LCK1201" s="22"/>
      <c r="LCL1201" s="22"/>
      <c r="LCM1201" s="22"/>
      <c r="LCN1201" s="22"/>
      <c r="LCO1201" s="22"/>
      <c r="LCP1201" s="22"/>
      <c r="LCQ1201" s="22"/>
      <c r="LCR1201" s="22"/>
      <c r="LCS1201" s="22"/>
      <c r="LCT1201" s="22"/>
      <c r="LCU1201" s="22"/>
      <c r="LCV1201" s="22"/>
      <c r="LCW1201" s="22"/>
      <c r="LCX1201" s="22"/>
      <c r="LCY1201" s="22"/>
      <c r="LCZ1201" s="22"/>
      <c r="LDA1201" s="22"/>
      <c r="LDB1201" s="22"/>
      <c r="LDC1201" s="22"/>
      <c r="LDD1201" s="22"/>
      <c r="LDE1201" s="22"/>
      <c r="LDF1201" s="22"/>
      <c r="LDG1201" s="22"/>
      <c r="LDH1201" s="22"/>
      <c r="LDI1201" s="22"/>
      <c r="LDJ1201" s="22"/>
      <c r="LDK1201" s="22"/>
      <c r="LDL1201" s="22"/>
      <c r="LDM1201" s="22"/>
      <c r="LDN1201" s="22"/>
      <c r="LDO1201" s="22"/>
      <c r="LDP1201" s="22"/>
      <c r="LDQ1201" s="22"/>
      <c r="LDR1201" s="22"/>
      <c r="LDS1201" s="22"/>
      <c r="LDT1201" s="22"/>
      <c r="LDU1201" s="22"/>
      <c r="LDV1201" s="22"/>
      <c r="LDW1201" s="22"/>
      <c r="LDX1201" s="22"/>
      <c r="LDY1201" s="22"/>
      <c r="LDZ1201" s="22"/>
      <c r="LEA1201" s="22"/>
      <c r="LEB1201" s="22"/>
      <c r="LEC1201" s="22"/>
      <c r="LED1201" s="22"/>
      <c r="LEE1201" s="22"/>
      <c r="LEF1201" s="22"/>
      <c r="LEG1201" s="22"/>
      <c r="LEH1201" s="22"/>
      <c r="LEI1201" s="22"/>
      <c r="LEJ1201" s="22"/>
      <c r="LEK1201" s="22"/>
      <c r="LEL1201" s="22"/>
      <c r="LEM1201" s="22"/>
      <c r="LEN1201" s="22"/>
      <c r="LEO1201" s="22"/>
      <c r="LEP1201" s="22"/>
      <c r="LEQ1201" s="22"/>
      <c r="LER1201" s="22"/>
      <c r="LES1201" s="22"/>
      <c r="LET1201" s="22"/>
      <c r="LEU1201" s="22"/>
      <c r="LEV1201" s="22"/>
      <c r="LEW1201" s="22"/>
      <c r="LEX1201" s="22"/>
      <c r="LEY1201" s="22"/>
      <c r="LEZ1201" s="22"/>
      <c r="LFA1201" s="22"/>
      <c r="LFB1201" s="22"/>
      <c r="LFC1201" s="22"/>
      <c r="LFD1201" s="22"/>
      <c r="LFE1201" s="22"/>
      <c r="LFF1201" s="22"/>
      <c r="LFG1201" s="22"/>
      <c r="LFH1201" s="22"/>
      <c r="LFI1201" s="22"/>
      <c r="LFJ1201" s="22"/>
      <c r="LFK1201" s="22"/>
      <c r="LFL1201" s="22"/>
      <c r="LFM1201" s="22"/>
      <c r="LFN1201" s="22"/>
      <c r="LFO1201" s="22"/>
      <c r="LFP1201" s="22"/>
      <c r="LFQ1201" s="22"/>
      <c r="LFR1201" s="22"/>
      <c r="LFS1201" s="22"/>
      <c r="LFT1201" s="22"/>
      <c r="LFU1201" s="22"/>
      <c r="LFV1201" s="22"/>
      <c r="LFW1201" s="22"/>
      <c r="LFX1201" s="22"/>
      <c r="LFY1201" s="22"/>
      <c r="LFZ1201" s="22"/>
      <c r="LGA1201" s="22"/>
      <c r="LGB1201" s="22"/>
      <c r="LGC1201" s="22"/>
      <c r="LGD1201" s="22"/>
      <c r="LGE1201" s="22"/>
      <c r="LGF1201" s="22"/>
      <c r="LGG1201" s="22"/>
      <c r="LGH1201" s="22"/>
      <c r="LGI1201" s="22"/>
      <c r="LGJ1201" s="22"/>
      <c r="LGK1201" s="22"/>
      <c r="LGL1201" s="22"/>
      <c r="LGM1201" s="22"/>
      <c r="LGN1201" s="22"/>
      <c r="LGO1201" s="22"/>
      <c r="LGP1201" s="22"/>
      <c r="LGQ1201" s="22"/>
      <c r="LGR1201" s="22"/>
      <c r="LGS1201" s="22"/>
      <c r="LGT1201" s="22"/>
      <c r="LGU1201" s="22"/>
      <c r="LGV1201" s="22"/>
      <c r="LGW1201" s="22"/>
      <c r="LGX1201" s="22"/>
      <c r="LGY1201" s="22"/>
      <c r="LGZ1201" s="22"/>
      <c r="LHA1201" s="22"/>
      <c r="LHB1201" s="22"/>
      <c r="LHC1201" s="22"/>
      <c r="LHD1201" s="22"/>
      <c r="LHE1201" s="22"/>
      <c r="LHF1201" s="22"/>
      <c r="LHG1201" s="22"/>
      <c r="LHH1201" s="22"/>
      <c r="LHI1201" s="22"/>
      <c r="LHJ1201" s="22"/>
      <c r="LHK1201" s="22"/>
      <c r="LHL1201" s="22"/>
      <c r="LHM1201" s="22"/>
      <c r="LHN1201" s="22"/>
      <c r="LHO1201" s="22"/>
      <c r="LHP1201" s="22"/>
      <c r="LHQ1201" s="22"/>
      <c r="LHR1201" s="22"/>
      <c r="LHS1201" s="22"/>
      <c r="LHT1201" s="22"/>
      <c r="LHU1201" s="22"/>
      <c r="LHV1201" s="22"/>
      <c r="LHW1201" s="22"/>
      <c r="LHX1201" s="22"/>
      <c r="LHY1201" s="22"/>
      <c r="LHZ1201" s="22"/>
      <c r="LIA1201" s="22"/>
      <c r="LIB1201" s="22"/>
      <c r="LIC1201" s="22"/>
      <c r="LID1201" s="22"/>
      <c r="LIE1201" s="22"/>
      <c r="LIF1201" s="22"/>
      <c r="LIG1201" s="22"/>
      <c r="LIH1201" s="22"/>
      <c r="LII1201" s="22"/>
      <c r="LIJ1201" s="22"/>
      <c r="LIK1201" s="22"/>
      <c r="LIL1201" s="22"/>
      <c r="LIM1201" s="22"/>
      <c r="LIN1201" s="22"/>
      <c r="LIO1201" s="22"/>
      <c r="LIP1201" s="22"/>
      <c r="LIQ1201" s="22"/>
      <c r="LIR1201" s="22"/>
      <c r="LIS1201" s="22"/>
      <c r="LIT1201" s="22"/>
      <c r="LIU1201" s="22"/>
      <c r="LIV1201" s="22"/>
      <c r="LIW1201" s="22"/>
      <c r="LIX1201" s="22"/>
      <c r="LIY1201" s="22"/>
      <c r="LIZ1201" s="22"/>
      <c r="LJA1201" s="22"/>
      <c r="LJB1201" s="22"/>
      <c r="LJC1201" s="22"/>
      <c r="LJD1201" s="22"/>
      <c r="LJE1201" s="22"/>
      <c r="LJF1201" s="22"/>
      <c r="LJG1201" s="22"/>
      <c r="LJH1201" s="22"/>
      <c r="LJI1201" s="22"/>
      <c r="LJJ1201" s="22"/>
      <c r="LJK1201" s="22"/>
      <c r="LJL1201" s="22"/>
      <c r="LJM1201" s="22"/>
      <c r="LJN1201" s="22"/>
      <c r="LJO1201" s="22"/>
      <c r="LJP1201" s="22"/>
      <c r="LJQ1201" s="22"/>
      <c r="LJR1201" s="22"/>
      <c r="LJS1201" s="22"/>
      <c r="LJT1201" s="22"/>
      <c r="LJU1201" s="22"/>
      <c r="LJV1201" s="22"/>
      <c r="LJW1201" s="22"/>
      <c r="LJX1201" s="22"/>
      <c r="LJY1201" s="22"/>
      <c r="LJZ1201" s="22"/>
      <c r="LKA1201" s="22"/>
      <c r="LKB1201" s="22"/>
      <c r="LKC1201" s="22"/>
      <c r="LKD1201" s="22"/>
      <c r="LKE1201" s="22"/>
      <c r="LKF1201" s="22"/>
      <c r="LKG1201" s="22"/>
      <c r="LKH1201" s="22"/>
      <c r="LKI1201" s="22"/>
      <c r="LKJ1201" s="22"/>
      <c r="LKK1201" s="22"/>
      <c r="LKL1201" s="22"/>
      <c r="LKM1201" s="22"/>
      <c r="LKN1201" s="22"/>
      <c r="LKO1201" s="22"/>
      <c r="LKP1201" s="22"/>
      <c r="LKQ1201" s="22"/>
      <c r="LKR1201" s="22"/>
      <c r="LKS1201" s="22"/>
      <c r="LKT1201" s="22"/>
      <c r="LKU1201" s="22"/>
      <c r="LKV1201" s="22"/>
      <c r="LKW1201" s="22"/>
      <c r="LKX1201" s="22"/>
      <c r="LKY1201" s="22"/>
      <c r="LKZ1201" s="22"/>
      <c r="LLA1201" s="22"/>
      <c r="LLB1201" s="22"/>
      <c r="LLC1201" s="22"/>
      <c r="LLD1201" s="22"/>
      <c r="LLE1201" s="22"/>
      <c r="LLF1201" s="22"/>
      <c r="LLG1201" s="22"/>
      <c r="LLH1201" s="22"/>
      <c r="LLI1201" s="22"/>
      <c r="LLJ1201" s="22"/>
      <c r="LLK1201" s="22"/>
      <c r="LLL1201" s="22"/>
      <c r="LLM1201" s="22"/>
      <c r="LLN1201" s="22"/>
      <c r="LLO1201" s="22"/>
      <c r="LLP1201" s="22"/>
      <c r="LLQ1201" s="22"/>
      <c r="LLR1201" s="22"/>
      <c r="LLS1201" s="22"/>
      <c r="LLT1201" s="22"/>
      <c r="LLU1201" s="22"/>
      <c r="LLV1201" s="22"/>
      <c r="LLW1201" s="22"/>
      <c r="LLX1201" s="22"/>
      <c r="LLY1201" s="22"/>
      <c r="LLZ1201" s="22"/>
      <c r="LMA1201" s="22"/>
      <c r="LMB1201" s="22"/>
      <c r="LMC1201" s="22"/>
      <c r="LMD1201" s="22"/>
      <c r="LME1201" s="22"/>
      <c r="LMF1201" s="22"/>
      <c r="LMG1201" s="22"/>
      <c r="LMH1201" s="22"/>
      <c r="LMI1201" s="22"/>
      <c r="LMJ1201" s="22"/>
      <c r="LMK1201" s="22"/>
      <c r="LML1201" s="22"/>
      <c r="LMM1201" s="22"/>
      <c r="LMN1201" s="22"/>
      <c r="LMO1201" s="22"/>
      <c r="LMP1201" s="22"/>
      <c r="LMQ1201" s="22"/>
      <c r="LMR1201" s="22"/>
      <c r="LMS1201" s="22"/>
      <c r="LMT1201" s="22"/>
      <c r="LMU1201" s="22"/>
      <c r="LMV1201" s="22"/>
      <c r="LMW1201" s="22"/>
      <c r="LMX1201" s="22"/>
      <c r="LMY1201" s="22"/>
      <c r="LMZ1201" s="22"/>
      <c r="LNA1201" s="22"/>
      <c r="LNB1201" s="22"/>
      <c r="LNC1201" s="22"/>
      <c r="LND1201" s="22"/>
      <c r="LNE1201" s="22"/>
      <c r="LNF1201" s="22"/>
      <c r="LNG1201" s="22"/>
      <c r="LNH1201" s="22"/>
      <c r="LNI1201" s="22"/>
      <c r="LNJ1201" s="22"/>
      <c r="LNK1201" s="22"/>
      <c r="LNL1201" s="22"/>
      <c r="LNM1201" s="22"/>
      <c r="LNN1201" s="22"/>
      <c r="LNO1201" s="22"/>
      <c r="LNP1201" s="22"/>
      <c r="LNQ1201" s="22"/>
      <c r="LNR1201" s="22"/>
      <c r="LNS1201" s="22"/>
      <c r="LNT1201" s="22"/>
      <c r="LNU1201" s="22"/>
      <c r="LNV1201" s="22"/>
      <c r="LNW1201" s="22"/>
      <c r="LNX1201" s="22"/>
      <c r="LNY1201" s="22"/>
      <c r="LNZ1201" s="22"/>
      <c r="LOA1201" s="22"/>
      <c r="LOB1201" s="22"/>
      <c r="LOC1201" s="22"/>
      <c r="LOD1201" s="22"/>
      <c r="LOE1201" s="22"/>
      <c r="LOF1201" s="22"/>
      <c r="LOG1201" s="22"/>
      <c r="LOH1201" s="22"/>
      <c r="LOI1201" s="22"/>
      <c r="LOJ1201" s="22"/>
      <c r="LOK1201" s="22"/>
      <c r="LOL1201" s="22"/>
      <c r="LOM1201" s="22"/>
      <c r="LON1201" s="22"/>
      <c r="LOO1201" s="22"/>
      <c r="LOP1201" s="22"/>
      <c r="LOQ1201" s="22"/>
      <c r="LOR1201" s="22"/>
      <c r="LOS1201" s="22"/>
      <c r="LOT1201" s="22"/>
      <c r="LOU1201" s="22"/>
      <c r="LOV1201" s="22"/>
      <c r="LOW1201" s="22"/>
      <c r="LOX1201" s="22"/>
      <c r="LOY1201" s="22"/>
      <c r="LOZ1201" s="22"/>
      <c r="LPA1201" s="22"/>
      <c r="LPB1201" s="22"/>
      <c r="LPC1201" s="22"/>
      <c r="LPD1201" s="22"/>
      <c r="LPE1201" s="22"/>
      <c r="LPF1201" s="22"/>
      <c r="LPG1201" s="22"/>
      <c r="LPH1201" s="22"/>
      <c r="LPI1201" s="22"/>
      <c r="LPJ1201" s="22"/>
      <c r="LPK1201" s="22"/>
      <c r="LPL1201" s="22"/>
      <c r="LPM1201" s="22"/>
      <c r="LPN1201" s="22"/>
      <c r="LPO1201" s="22"/>
      <c r="LPP1201" s="22"/>
      <c r="LPQ1201" s="22"/>
      <c r="LPR1201" s="22"/>
      <c r="LPS1201" s="22"/>
      <c r="LPT1201" s="22"/>
      <c r="LPU1201" s="22"/>
      <c r="LPV1201" s="22"/>
      <c r="LPW1201" s="22"/>
      <c r="LPX1201" s="22"/>
      <c r="LPY1201" s="22"/>
      <c r="LPZ1201" s="22"/>
      <c r="LQA1201" s="22"/>
      <c r="LQB1201" s="22"/>
      <c r="LQC1201" s="22"/>
      <c r="LQD1201" s="22"/>
      <c r="LQE1201" s="22"/>
      <c r="LQF1201" s="22"/>
      <c r="LQG1201" s="22"/>
      <c r="LQH1201" s="22"/>
      <c r="LQI1201" s="22"/>
      <c r="LQJ1201" s="22"/>
      <c r="LQK1201" s="22"/>
      <c r="LQL1201" s="22"/>
      <c r="LQM1201" s="22"/>
      <c r="LQN1201" s="22"/>
      <c r="LQO1201" s="22"/>
      <c r="LQP1201" s="22"/>
      <c r="LQQ1201" s="22"/>
      <c r="LQR1201" s="22"/>
      <c r="LQS1201" s="22"/>
      <c r="LQT1201" s="22"/>
      <c r="LQU1201" s="22"/>
      <c r="LQV1201" s="22"/>
      <c r="LQW1201" s="22"/>
      <c r="LQX1201" s="22"/>
      <c r="LQY1201" s="22"/>
      <c r="LQZ1201" s="22"/>
      <c r="LRA1201" s="22"/>
      <c r="LRB1201" s="22"/>
      <c r="LRC1201" s="22"/>
      <c r="LRD1201" s="22"/>
      <c r="LRE1201" s="22"/>
      <c r="LRF1201" s="22"/>
      <c r="LRG1201" s="22"/>
      <c r="LRH1201" s="22"/>
      <c r="LRI1201" s="22"/>
      <c r="LRJ1201" s="22"/>
      <c r="LRK1201" s="22"/>
      <c r="LRL1201" s="22"/>
      <c r="LRM1201" s="22"/>
      <c r="LRN1201" s="22"/>
      <c r="LRO1201" s="22"/>
      <c r="LRP1201" s="22"/>
      <c r="LRQ1201" s="22"/>
      <c r="LRR1201" s="22"/>
      <c r="LRS1201" s="22"/>
      <c r="LRT1201" s="22"/>
      <c r="LRU1201" s="22"/>
      <c r="LRV1201" s="22"/>
      <c r="LRW1201" s="22"/>
      <c r="LRX1201" s="22"/>
      <c r="LRY1201" s="22"/>
      <c r="LRZ1201" s="22"/>
      <c r="LSA1201" s="22"/>
      <c r="LSB1201" s="22"/>
      <c r="LSC1201" s="22"/>
      <c r="LSD1201" s="22"/>
      <c r="LSE1201" s="22"/>
      <c r="LSF1201" s="22"/>
      <c r="LSG1201" s="22"/>
      <c r="LSH1201" s="22"/>
      <c r="LSI1201" s="22"/>
      <c r="LSJ1201" s="22"/>
      <c r="LSK1201" s="22"/>
      <c r="LSL1201" s="22"/>
      <c r="LSM1201" s="22"/>
      <c r="LSN1201" s="22"/>
      <c r="LSO1201" s="22"/>
      <c r="LSP1201" s="22"/>
      <c r="LSQ1201" s="22"/>
      <c r="LSR1201" s="22"/>
      <c r="LSS1201" s="22"/>
      <c r="LST1201" s="22"/>
      <c r="LSU1201" s="22"/>
      <c r="LSV1201" s="22"/>
      <c r="LSW1201" s="22"/>
      <c r="LSX1201" s="22"/>
      <c r="LSY1201" s="22"/>
      <c r="LSZ1201" s="22"/>
      <c r="LTA1201" s="22"/>
      <c r="LTB1201" s="22"/>
      <c r="LTC1201" s="22"/>
      <c r="LTD1201" s="22"/>
      <c r="LTE1201" s="22"/>
      <c r="LTF1201" s="22"/>
      <c r="LTG1201" s="22"/>
      <c r="LTH1201" s="22"/>
      <c r="LTI1201" s="22"/>
      <c r="LTJ1201" s="22"/>
      <c r="LTK1201" s="22"/>
      <c r="LTL1201" s="22"/>
      <c r="LTM1201" s="22"/>
      <c r="LTN1201" s="22"/>
      <c r="LTO1201" s="22"/>
      <c r="LTP1201" s="22"/>
      <c r="LTQ1201" s="22"/>
      <c r="LTR1201" s="22"/>
      <c r="LTS1201" s="22"/>
      <c r="LTT1201" s="22"/>
      <c r="LTU1201" s="22"/>
      <c r="LTV1201" s="22"/>
      <c r="LTW1201" s="22"/>
      <c r="LTX1201" s="22"/>
      <c r="LTY1201" s="22"/>
      <c r="LTZ1201" s="22"/>
      <c r="LUA1201" s="22"/>
      <c r="LUB1201" s="22"/>
      <c r="LUC1201" s="22"/>
      <c r="LUD1201" s="22"/>
      <c r="LUE1201" s="22"/>
      <c r="LUF1201" s="22"/>
      <c r="LUG1201" s="22"/>
      <c r="LUH1201" s="22"/>
      <c r="LUI1201" s="22"/>
      <c r="LUJ1201" s="22"/>
      <c r="LUK1201" s="22"/>
      <c r="LUL1201" s="22"/>
      <c r="LUM1201" s="22"/>
      <c r="LUN1201" s="22"/>
      <c r="LUO1201" s="22"/>
      <c r="LUP1201" s="22"/>
      <c r="LUQ1201" s="22"/>
      <c r="LUR1201" s="22"/>
      <c r="LUS1201" s="22"/>
      <c r="LUT1201" s="22"/>
      <c r="LUU1201" s="22"/>
      <c r="LUV1201" s="22"/>
      <c r="LUW1201" s="22"/>
      <c r="LUX1201" s="22"/>
      <c r="LUY1201" s="22"/>
      <c r="LUZ1201" s="22"/>
      <c r="LVA1201" s="22"/>
      <c r="LVB1201" s="22"/>
      <c r="LVC1201" s="22"/>
      <c r="LVD1201" s="22"/>
      <c r="LVE1201" s="22"/>
      <c r="LVF1201" s="22"/>
      <c r="LVG1201" s="22"/>
      <c r="LVH1201" s="22"/>
      <c r="LVI1201" s="22"/>
      <c r="LVJ1201" s="22"/>
      <c r="LVK1201" s="22"/>
      <c r="LVL1201" s="22"/>
      <c r="LVM1201" s="22"/>
      <c r="LVN1201" s="22"/>
      <c r="LVO1201" s="22"/>
      <c r="LVP1201" s="22"/>
      <c r="LVQ1201" s="22"/>
      <c r="LVR1201" s="22"/>
      <c r="LVS1201" s="22"/>
      <c r="LVT1201" s="22"/>
      <c r="LVU1201" s="22"/>
      <c r="LVV1201" s="22"/>
      <c r="LVW1201" s="22"/>
      <c r="LVX1201" s="22"/>
      <c r="LVY1201" s="22"/>
      <c r="LVZ1201" s="22"/>
      <c r="LWA1201" s="22"/>
      <c r="LWB1201" s="22"/>
      <c r="LWC1201" s="22"/>
      <c r="LWD1201" s="22"/>
      <c r="LWE1201" s="22"/>
      <c r="LWF1201" s="22"/>
      <c r="LWG1201" s="22"/>
      <c r="LWH1201" s="22"/>
      <c r="LWI1201" s="22"/>
      <c r="LWJ1201" s="22"/>
      <c r="LWK1201" s="22"/>
      <c r="LWL1201" s="22"/>
      <c r="LWM1201" s="22"/>
      <c r="LWN1201" s="22"/>
      <c r="LWO1201" s="22"/>
      <c r="LWP1201" s="22"/>
      <c r="LWQ1201" s="22"/>
      <c r="LWR1201" s="22"/>
      <c r="LWS1201" s="22"/>
      <c r="LWT1201" s="22"/>
      <c r="LWU1201" s="22"/>
      <c r="LWV1201" s="22"/>
      <c r="LWW1201" s="22"/>
      <c r="LWX1201" s="22"/>
      <c r="LWY1201" s="22"/>
      <c r="LWZ1201" s="22"/>
      <c r="LXA1201" s="22"/>
      <c r="LXB1201" s="22"/>
      <c r="LXC1201" s="22"/>
      <c r="LXD1201" s="22"/>
      <c r="LXE1201" s="22"/>
      <c r="LXF1201" s="22"/>
      <c r="LXG1201" s="22"/>
      <c r="LXH1201" s="22"/>
      <c r="LXI1201" s="22"/>
      <c r="LXJ1201" s="22"/>
      <c r="LXK1201" s="22"/>
      <c r="LXL1201" s="22"/>
      <c r="LXM1201" s="22"/>
      <c r="LXN1201" s="22"/>
      <c r="LXO1201" s="22"/>
      <c r="LXP1201" s="22"/>
      <c r="LXQ1201" s="22"/>
      <c r="LXR1201" s="22"/>
      <c r="LXS1201" s="22"/>
      <c r="LXT1201" s="22"/>
      <c r="LXU1201" s="22"/>
      <c r="LXV1201" s="22"/>
      <c r="LXW1201" s="22"/>
      <c r="LXX1201" s="22"/>
      <c r="LXY1201" s="22"/>
      <c r="LXZ1201" s="22"/>
      <c r="LYA1201" s="22"/>
      <c r="LYB1201" s="22"/>
      <c r="LYC1201" s="22"/>
      <c r="LYD1201" s="22"/>
      <c r="LYE1201" s="22"/>
      <c r="LYF1201" s="22"/>
      <c r="LYG1201" s="22"/>
      <c r="LYH1201" s="22"/>
      <c r="LYI1201" s="22"/>
      <c r="LYJ1201" s="22"/>
      <c r="LYK1201" s="22"/>
      <c r="LYL1201" s="22"/>
      <c r="LYM1201" s="22"/>
      <c r="LYN1201" s="22"/>
      <c r="LYO1201" s="22"/>
      <c r="LYP1201" s="22"/>
      <c r="LYQ1201" s="22"/>
      <c r="LYR1201" s="22"/>
      <c r="LYS1201" s="22"/>
      <c r="LYT1201" s="22"/>
      <c r="LYU1201" s="22"/>
      <c r="LYV1201" s="22"/>
      <c r="LYW1201" s="22"/>
      <c r="LYX1201" s="22"/>
      <c r="LYY1201" s="22"/>
      <c r="LYZ1201" s="22"/>
      <c r="LZA1201" s="22"/>
      <c r="LZB1201" s="22"/>
      <c r="LZC1201" s="22"/>
      <c r="LZD1201" s="22"/>
      <c r="LZE1201" s="22"/>
      <c r="LZF1201" s="22"/>
      <c r="LZG1201" s="22"/>
      <c r="LZH1201" s="22"/>
      <c r="LZI1201" s="22"/>
      <c r="LZJ1201" s="22"/>
      <c r="LZK1201" s="22"/>
      <c r="LZL1201" s="22"/>
      <c r="LZM1201" s="22"/>
      <c r="LZN1201" s="22"/>
      <c r="LZO1201" s="22"/>
      <c r="LZP1201" s="22"/>
      <c r="LZQ1201" s="22"/>
      <c r="LZR1201" s="22"/>
      <c r="LZS1201" s="22"/>
      <c r="LZT1201" s="22"/>
      <c r="LZU1201" s="22"/>
      <c r="LZV1201" s="22"/>
      <c r="LZW1201" s="22"/>
      <c r="LZX1201" s="22"/>
      <c r="LZY1201" s="22"/>
      <c r="LZZ1201" s="22"/>
      <c r="MAA1201" s="22"/>
      <c r="MAB1201" s="22"/>
      <c r="MAC1201" s="22"/>
      <c r="MAD1201" s="22"/>
      <c r="MAE1201" s="22"/>
      <c r="MAF1201" s="22"/>
      <c r="MAG1201" s="22"/>
      <c r="MAH1201" s="22"/>
      <c r="MAI1201" s="22"/>
      <c r="MAJ1201" s="22"/>
      <c r="MAK1201" s="22"/>
      <c r="MAL1201" s="22"/>
      <c r="MAM1201" s="22"/>
      <c r="MAN1201" s="22"/>
      <c r="MAO1201" s="22"/>
      <c r="MAP1201" s="22"/>
      <c r="MAQ1201" s="22"/>
      <c r="MAR1201" s="22"/>
      <c r="MAS1201" s="22"/>
      <c r="MAT1201" s="22"/>
      <c r="MAU1201" s="22"/>
      <c r="MAV1201" s="22"/>
      <c r="MAW1201" s="22"/>
      <c r="MAX1201" s="22"/>
      <c r="MAY1201" s="22"/>
      <c r="MAZ1201" s="22"/>
      <c r="MBA1201" s="22"/>
      <c r="MBB1201" s="22"/>
      <c r="MBC1201" s="22"/>
      <c r="MBD1201" s="22"/>
      <c r="MBE1201" s="22"/>
      <c r="MBF1201" s="22"/>
      <c r="MBG1201" s="22"/>
      <c r="MBH1201" s="22"/>
      <c r="MBI1201" s="22"/>
      <c r="MBJ1201" s="22"/>
      <c r="MBK1201" s="22"/>
      <c r="MBL1201" s="22"/>
      <c r="MBM1201" s="22"/>
      <c r="MBN1201" s="22"/>
      <c r="MBO1201" s="22"/>
      <c r="MBP1201" s="22"/>
      <c r="MBQ1201" s="22"/>
      <c r="MBR1201" s="22"/>
      <c r="MBS1201" s="22"/>
      <c r="MBT1201" s="22"/>
      <c r="MBU1201" s="22"/>
      <c r="MBV1201" s="22"/>
      <c r="MBW1201" s="22"/>
      <c r="MBX1201" s="22"/>
      <c r="MBY1201" s="22"/>
      <c r="MBZ1201" s="22"/>
      <c r="MCA1201" s="22"/>
      <c r="MCB1201" s="22"/>
      <c r="MCC1201" s="22"/>
      <c r="MCD1201" s="22"/>
      <c r="MCE1201" s="22"/>
      <c r="MCF1201" s="22"/>
      <c r="MCG1201" s="22"/>
      <c r="MCH1201" s="22"/>
      <c r="MCI1201" s="22"/>
      <c r="MCJ1201" s="22"/>
      <c r="MCK1201" s="22"/>
      <c r="MCL1201" s="22"/>
      <c r="MCM1201" s="22"/>
      <c r="MCN1201" s="22"/>
      <c r="MCO1201" s="22"/>
      <c r="MCP1201" s="22"/>
      <c r="MCQ1201" s="22"/>
      <c r="MCR1201" s="22"/>
      <c r="MCS1201" s="22"/>
      <c r="MCT1201" s="22"/>
      <c r="MCU1201" s="22"/>
      <c r="MCV1201" s="22"/>
      <c r="MCW1201" s="22"/>
      <c r="MCX1201" s="22"/>
      <c r="MCY1201" s="22"/>
      <c r="MCZ1201" s="22"/>
      <c r="MDA1201" s="22"/>
      <c r="MDB1201" s="22"/>
      <c r="MDC1201" s="22"/>
      <c r="MDD1201" s="22"/>
      <c r="MDE1201" s="22"/>
      <c r="MDF1201" s="22"/>
      <c r="MDG1201" s="22"/>
      <c r="MDH1201" s="22"/>
      <c r="MDI1201" s="22"/>
      <c r="MDJ1201" s="22"/>
      <c r="MDK1201" s="22"/>
      <c r="MDL1201" s="22"/>
      <c r="MDM1201" s="22"/>
      <c r="MDN1201" s="22"/>
      <c r="MDO1201" s="22"/>
      <c r="MDP1201" s="22"/>
      <c r="MDQ1201" s="22"/>
      <c r="MDR1201" s="22"/>
      <c r="MDS1201" s="22"/>
      <c r="MDT1201" s="22"/>
      <c r="MDU1201" s="22"/>
      <c r="MDV1201" s="22"/>
      <c r="MDW1201" s="22"/>
      <c r="MDX1201" s="22"/>
      <c r="MDY1201" s="22"/>
      <c r="MDZ1201" s="22"/>
      <c r="MEA1201" s="22"/>
      <c r="MEB1201" s="22"/>
      <c r="MEC1201" s="22"/>
      <c r="MED1201" s="22"/>
      <c r="MEE1201" s="22"/>
      <c r="MEF1201" s="22"/>
      <c r="MEG1201" s="22"/>
      <c r="MEH1201" s="22"/>
      <c r="MEI1201" s="22"/>
      <c r="MEJ1201" s="22"/>
      <c r="MEK1201" s="22"/>
      <c r="MEL1201" s="22"/>
      <c r="MEM1201" s="22"/>
      <c r="MEN1201" s="22"/>
      <c r="MEO1201" s="22"/>
      <c r="MEP1201" s="22"/>
      <c r="MEQ1201" s="22"/>
      <c r="MER1201" s="22"/>
      <c r="MES1201" s="22"/>
      <c r="MET1201" s="22"/>
      <c r="MEU1201" s="22"/>
      <c r="MEV1201" s="22"/>
      <c r="MEW1201" s="22"/>
      <c r="MEX1201" s="22"/>
      <c r="MEY1201" s="22"/>
      <c r="MEZ1201" s="22"/>
      <c r="MFA1201" s="22"/>
      <c r="MFB1201" s="22"/>
      <c r="MFC1201" s="22"/>
      <c r="MFD1201" s="22"/>
      <c r="MFE1201" s="22"/>
      <c r="MFF1201" s="22"/>
      <c r="MFG1201" s="22"/>
      <c r="MFH1201" s="22"/>
      <c r="MFI1201" s="22"/>
      <c r="MFJ1201" s="22"/>
      <c r="MFK1201" s="22"/>
      <c r="MFL1201" s="22"/>
      <c r="MFM1201" s="22"/>
      <c r="MFN1201" s="22"/>
      <c r="MFO1201" s="22"/>
      <c r="MFP1201" s="22"/>
      <c r="MFQ1201" s="22"/>
      <c r="MFR1201" s="22"/>
      <c r="MFS1201" s="22"/>
      <c r="MFT1201" s="22"/>
      <c r="MFU1201" s="22"/>
      <c r="MFV1201" s="22"/>
      <c r="MFW1201" s="22"/>
      <c r="MFX1201" s="22"/>
      <c r="MFY1201" s="22"/>
      <c r="MFZ1201" s="22"/>
      <c r="MGA1201" s="22"/>
      <c r="MGB1201" s="22"/>
      <c r="MGC1201" s="22"/>
      <c r="MGD1201" s="22"/>
      <c r="MGE1201" s="22"/>
      <c r="MGF1201" s="22"/>
      <c r="MGG1201" s="22"/>
      <c r="MGH1201" s="22"/>
      <c r="MGI1201" s="22"/>
      <c r="MGJ1201" s="22"/>
      <c r="MGK1201" s="22"/>
      <c r="MGL1201" s="22"/>
      <c r="MGM1201" s="22"/>
      <c r="MGN1201" s="22"/>
      <c r="MGO1201" s="22"/>
      <c r="MGP1201" s="22"/>
      <c r="MGQ1201" s="22"/>
      <c r="MGR1201" s="22"/>
      <c r="MGS1201" s="22"/>
      <c r="MGT1201" s="22"/>
      <c r="MGU1201" s="22"/>
      <c r="MGV1201" s="22"/>
      <c r="MGW1201" s="22"/>
      <c r="MGX1201" s="22"/>
      <c r="MGY1201" s="22"/>
      <c r="MGZ1201" s="22"/>
      <c r="MHA1201" s="22"/>
      <c r="MHB1201" s="22"/>
      <c r="MHC1201" s="22"/>
      <c r="MHD1201" s="22"/>
      <c r="MHE1201" s="22"/>
      <c r="MHF1201" s="22"/>
      <c r="MHG1201" s="22"/>
      <c r="MHH1201" s="22"/>
      <c r="MHI1201" s="22"/>
      <c r="MHJ1201" s="22"/>
      <c r="MHK1201" s="22"/>
      <c r="MHL1201" s="22"/>
      <c r="MHM1201" s="22"/>
      <c r="MHN1201" s="22"/>
      <c r="MHO1201" s="22"/>
      <c r="MHP1201" s="22"/>
      <c r="MHQ1201" s="22"/>
      <c r="MHR1201" s="22"/>
      <c r="MHS1201" s="22"/>
      <c r="MHT1201" s="22"/>
      <c r="MHU1201" s="22"/>
      <c r="MHV1201" s="22"/>
      <c r="MHW1201" s="22"/>
      <c r="MHX1201" s="22"/>
      <c r="MHY1201" s="22"/>
      <c r="MHZ1201" s="22"/>
      <c r="MIA1201" s="22"/>
      <c r="MIB1201" s="22"/>
      <c r="MIC1201" s="22"/>
      <c r="MID1201" s="22"/>
      <c r="MIE1201" s="22"/>
      <c r="MIF1201" s="22"/>
      <c r="MIG1201" s="22"/>
      <c r="MIH1201" s="22"/>
      <c r="MII1201" s="22"/>
      <c r="MIJ1201" s="22"/>
      <c r="MIK1201" s="22"/>
      <c r="MIL1201" s="22"/>
      <c r="MIM1201" s="22"/>
      <c r="MIN1201" s="22"/>
      <c r="MIO1201" s="22"/>
      <c r="MIP1201" s="22"/>
      <c r="MIQ1201" s="22"/>
      <c r="MIR1201" s="22"/>
      <c r="MIS1201" s="22"/>
      <c r="MIT1201" s="22"/>
      <c r="MIU1201" s="22"/>
      <c r="MIV1201" s="22"/>
      <c r="MIW1201" s="22"/>
      <c r="MIX1201" s="22"/>
      <c r="MIY1201" s="22"/>
      <c r="MIZ1201" s="22"/>
      <c r="MJA1201" s="22"/>
      <c r="MJB1201" s="22"/>
      <c r="MJC1201" s="22"/>
      <c r="MJD1201" s="22"/>
      <c r="MJE1201" s="22"/>
      <c r="MJF1201" s="22"/>
      <c r="MJG1201" s="22"/>
      <c r="MJH1201" s="22"/>
      <c r="MJI1201" s="22"/>
      <c r="MJJ1201" s="22"/>
      <c r="MJK1201" s="22"/>
      <c r="MJL1201" s="22"/>
      <c r="MJM1201" s="22"/>
      <c r="MJN1201" s="22"/>
      <c r="MJO1201" s="22"/>
      <c r="MJP1201" s="22"/>
      <c r="MJQ1201" s="22"/>
      <c r="MJR1201" s="22"/>
      <c r="MJS1201" s="22"/>
      <c r="MJT1201" s="22"/>
      <c r="MJU1201" s="22"/>
      <c r="MJV1201" s="22"/>
      <c r="MJW1201" s="22"/>
      <c r="MJX1201" s="22"/>
      <c r="MJY1201" s="22"/>
      <c r="MJZ1201" s="22"/>
      <c r="MKA1201" s="22"/>
      <c r="MKB1201" s="22"/>
      <c r="MKC1201" s="22"/>
      <c r="MKD1201" s="22"/>
      <c r="MKE1201" s="22"/>
      <c r="MKF1201" s="22"/>
      <c r="MKG1201" s="22"/>
      <c r="MKH1201" s="22"/>
      <c r="MKI1201" s="22"/>
      <c r="MKJ1201" s="22"/>
      <c r="MKK1201" s="22"/>
      <c r="MKL1201" s="22"/>
      <c r="MKM1201" s="22"/>
      <c r="MKN1201" s="22"/>
      <c r="MKO1201" s="22"/>
      <c r="MKP1201" s="22"/>
      <c r="MKQ1201" s="22"/>
      <c r="MKR1201" s="22"/>
      <c r="MKS1201" s="22"/>
      <c r="MKT1201" s="22"/>
      <c r="MKU1201" s="22"/>
      <c r="MKV1201" s="22"/>
      <c r="MKW1201" s="22"/>
      <c r="MKX1201" s="22"/>
      <c r="MKY1201" s="22"/>
      <c r="MKZ1201" s="22"/>
      <c r="MLA1201" s="22"/>
      <c r="MLB1201" s="22"/>
      <c r="MLC1201" s="22"/>
      <c r="MLD1201" s="22"/>
      <c r="MLE1201" s="22"/>
      <c r="MLF1201" s="22"/>
      <c r="MLG1201" s="22"/>
      <c r="MLH1201" s="22"/>
      <c r="MLI1201" s="22"/>
      <c r="MLJ1201" s="22"/>
      <c r="MLK1201" s="22"/>
      <c r="MLL1201" s="22"/>
      <c r="MLM1201" s="22"/>
      <c r="MLN1201" s="22"/>
      <c r="MLO1201" s="22"/>
      <c r="MLP1201" s="22"/>
      <c r="MLQ1201" s="22"/>
      <c r="MLR1201" s="22"/>
      <c r="MLS1201" s="22"/>
      <c r="MLT1201" s="22"/>
      <c r="MLU1201" s="22"/>
      <c r="MLV1201" s="22"/>
      <c r="MLW1201" s="22"/>
      <c r="MLX1201" s="22"/>
      <c r="MLY1201" s="22"/>
      <c r="MLZ1201" s="22"/>
      <c r="MMA1201" s="22"/>
      <c r="MMB1201" s="22"/>
      <c r="MMC1201" s="22"/>
      <c r="MMD1201" s="22"/>
      <c r="MME1201" s="22"/>
      <c r="MMF1201" s="22"/>
      <c r="MMG1201" s="22"/>
      <c r="MMH1201" s="22"/>
      <c r="MMI1201" s="22"/>
      <c r="MMJ1201" s="22"/>
      <c r="MMK1201" s="22"/>
      <c r="MML1201" s="22"/>
      <c r="MMM1201" s="22"/>
      <c r="MMN1201" s="22"/>
      <c r="MMO1201" s="22"/>
      <c r="MMP1201" s="22"/>
      <c r="MMQ1201" s="22"/>
      <c r="MMR1201" s="22"/>
      <c r="MMS1201" s="22"/>
      <c r="MMT1201" s="22"/>
      <c r="MMU1201" s="22"/>
      <c r="MMV1201" s="22"/>
      <c r="MMW1201" s="22"/>
      <c r="MMX1201" s="22"/>
      <c r="MMY1201" s="22"/>
      <c r="MMZ1201" s="22"/>
      <c r="MNA1201" s="22"/>
      <c r="MNB1201" s="22"/>
      <c r="MNC1201" s="22"/>
      <c r="MND1201" s="22"/>
      <c r="MNE1201" s="22"/>
      <c r="MNF1201" s="22"/>
      <c r="MNG1201" s="22"/>
      <c r="MNH1201" s="22"/>
      <c r="MNI1201" s="22"/>
      <c r="MNJ1201" s="22"/>
      <c r="MNK1201" s="22"/>
      <c r="MNL1201" s="22"/>
      <c r="MNM1201" s="22"/>
      <c r="MNN1201" s="22"/>
      <c r="MNO1201" s="22"/>
      <c r="MNP1201" s="22"/>
      <c r="MNQ1201" s="22"/>
      <c r="MNR1201" s="22"/>
      <c r="MNS1201" s="22"/>
      <c r="MNT1201" s="22"/>
      <c r="MNU1201" s="22"/>
      <c r="MNV1201" s="22"/>
      <c r="MNW1201" s="22"/>
      <c r="MNX1201" s="22"/>
      <c r="MNY1201" s="22"/>
      <c r="MNZ1201" s="22"/>
      <c r="MOA1201" s="22"/>
      <c r="MOB1201" s="22"/>
      <c r="MOC1201" s="22"/>
      <c r="MOD1201" s="22"/>
      <c r="MOE1201" s="22"/>
      <c r="MOF1201" s="22"/>
      <c r="MOG1201" s="22"/>
      <c r="MOH1201" s="22"/>
      <c r="MOI1201" s="22"/>
      <c r="MOJ1201" s="22"/>
      <c r="MOK1201" s="22"/>
      <c r="MOL1201" s="22"/>
      <c r="MOM1201" s="22"/>
      <c r="MON1201" s="22"/>
      <c r="MOO1201" s="22"/>
      <c r="MOP1201" s="22"/>
      <c r="MOQ1201" s="22"/>
      <c r="MOR1201" s="22"/>
      <c r="MOS1201" s="22"/>
      <c r="MOT1201" s="22"/>
      <c r="MOU1201" s="22"/>
      <c r="MOV1201" s="22"/>
      <c r="MOW1201" s="22"/>
      <c r="MOX1201" s="22"/>
      <c r="MOY1201" s="22"/>
      <c r="MOZ1201" s="22"/>
      <c r="MPA1201" s="22"/>
      <c r="MPB1201" s="22"/>
      <c r="MPC1201" s="22"/>
      <c r="MPD1201" s="22"/>
      <c r="MPE1201" s="22"/>
      <c r="MPF1201" s="22"/>
      <c r="MPG1201" s="22"/>
      <c r="MPH1201" s="22"/>
      <c r="MPI1201" s="22"/>
      <c r="MPJ1201" s="22"/>
      <c r="MPK1201" s="22"/>
      <c r="MPL1201" s="22"/>
      <c r="MPM1201" s="22"/>
      <c r="MPN1201" s="22"/>
      <c r="MPO1201" s="22"/>
      <c r="MPP1201" s="22"/>
      <c r="MPQ1201" s="22"/>
      <c r="MPR1201" s="22"/>
      <c r="MPS1201" s="22"/>
      <c r="MPT1201" s="22"/>
      <c r="MPU1201" s="22"/>
      <c r="MPV1201" s="22"/>
      <c r="MPW1201" s="22"/>
      <c r="MPX1201" s="22"/>
      <c r="MPY1201" s="22"/>
      <c r="MPZ1201" s="22"/>
      <c r="MQA1201" s="22"/>
      <c r="MQB1201" s="22"/>
      <c r="MQC1201" s="22"/>
      <c r="MQD1201" s="22"/>
      <c r="MQE1201" s="22"/>
      <c r="MQF1201" s="22"/>
      <c r="MQG1201" s="22"/>
      <c r="MQH1201" s="22"/>
      <c r="MQI1201" s="22"/>
      <c r="MQJ1201" s="22"/>
      <c r="MQK1201" s="22"/>
      <c r="MQL1201" s="22"/>
      <c r="MQM1201" s="22"/>
      <c r="MQN1201" s="22"/>
      <c r="MQO1201" s="22"/>
      <c r="MQP1201" s="22"/>
      <c r="MQQ1201" s="22"/>
      <c r="MQR1201" s="22"/>
      <c r="MQS1201" s="22"/>
      <c r="MQT1201" s="22"/>
      <c r="MQU1201" s="22"/>
      <c r="MQV1201" s="22"/>
      <c r="MQW1201" s="22"/>
      <c r="MQX1201" s="22"/>
      <c r="MQY1201" s="22"/>
      <c r="MQZ1201" s="22"/>
      <c r="MRA1201" s="22"/>
      <c r="MRB1201" s="22"/>
      <c r="MRC1201" s="22"/>
      <c r="MRD1201" s="22"/>
      <c r="MRE1201" s="22"/>
      <c r="MRF1201" s="22"/>
      <c r="MRG1201" s="22"/>
      <c r="MRH1201" s="22"/>
      <c r="MRI1201" s="22"/>
      <c r="MRJ1201" s="22"/>
      <c r="MRK1201" s="22"/>
      <c r="MRL1201" s="22"/>
      <c r="MRM1201" s="22"/>
      <c r="MRN1201" s="22"/>
      <c r="MRO1201" s="22"/>
      <c r="MRP1201" s="22"/>
      <c r="MRQ1201" s="22"/>
      <c r="MRR1201" s="22"/>
      <c r="MRS1201" s="22"/>
      <c r="MRT1201" s="22"/>
      <c r="MRU1201" s="22"/>
      <c r="MRV1201" s="22"/>
      <c r="MRW1201" s="22"/>
      <c r="MRX1201" s="22"/>
      <c r="MRY1201" s="22"/>
      <c r="MRZ1201" s="22"/>
      <c r="MSA1201" s="22"/>
      <c r="MSB1201" s="22"/>
      <c r="MSC1201" s="22"/>
      <c r="MSD1201" s="22"/>
      <c r="MSE1201" s="22"/>
      <c r="MSF1201" s="22"/>
      <c r="MSG1201" s="22"/>
      <c r="MSH1201" s="22"/>
      <c r="MSI1201" s="22"/>
      <c r="MSJ1201" s="22"/>
      <c r="MSK1201" s="22"/>
      <c r="MSL1201" s="22"/>
      <c r="MSM1201" s="22"/>
      <c r="MSN1201" s="22"/>
      <c r="MSO1201" s="22"/>
      <c r="MSP1201" s="22"/>
      <c r="MSQ1201" s="22"/>
      <c r="MSR1201" s="22"/>
      <c r="MSS1201" s="22"/>
      <c r="MST1201" s="22"/>
      <c r="MSU1201" s="22"/>
      <c r="MSV1201" s="22"/>
      <c r="MSW1201" s="22"/>
      <c r="MSX1201" s="22"/>
      <c r="MSY1201" s="22"/>
      <c r="MSZ1201" s="22"/>
      <c r="MTA1201" s="22"/>
      <c r="MTB1201" s="22"/>
      <c r="MTC1201" s="22"/>
      <c r="MTD1201" s="22"/>
      <c r="MTE1201" s="22"/>
      <c r="MTF1201" s="22"/>
      <c r="MTG1201" s="22"/>
      <c r="MTH1201" s="22"/>
      <c r="MTI1201" s="22"/>
      <c r="MTJ1201" s="22"/>
      <c r="MTK1201" s="22"/>
      <c r="MTL1201" s="22"/>
      <c r="MTM1201" s="22"/>
      <c r="MTN1201" s="22"/>
      <c r="MTO1201" s="22"/>
      <c r="MTP1201" s="22"/>
      <c r="MTQ1201" s="22"/>
      <c r="MTR1201" s="22"/>
      <c r="MTS1201" s="22"/>
      <c r="MTT1201" s="22"/>
      <c r="MTU1201" s="22"/>
      <c r="MTV1201" s="22"/>
      <c r="MTW1201" s="22"/>
      <c r="MTX1201" s="22"/>
      <c r="MTY1201" s="22"/>
      <c r="MTZ1201" s="22"/>
      <c r="MUA1201" s="22"/>
      <c r="MUB1201" s="22"/>
      <c r="MUC1201" s="22"/>
      <c r="MUD1201" s="22"/>
      <c r="MUE1201" s="22"/>
      <c r="MUF1201" s="22"/>
      <c r="MUG1201" s="22"/>
      <c r="MUH1201" s="22"/>
      <c r="MUI1201" s="22"/>
      <c r="MUJ1201" s="22"/>
      <c r="MUK1201" s="22"/>
      <c r="MUL1201" s="22"/>
      <c r="MUM1201" s="22"/>
      <c r="MUN1201" s="22"/>
      <c r="MUO1201" s="22"/>
      <c r="MUP1201" s="22"/>
      <c r="MUQ1201" s="22"/>
      <c r="MUR1201" s="22"/>
      <c r="MUS1201" s="22"/>
      <c r="MUT1201" s="22"/>
      <c r="MUU1201" s="22"/>
      <c r="MUV1201" s="22"/>
      <c r="MUW1201" s="22"/>
      <c r="MUX1201" s="22"/>
      <c r="MUY1201" s="22"/>
      <c r="MUZ1201" s="22"/>
      <c r="MVA1201" s="22"/>
      <c r="MVB1201" s="22"/>
      <c r="MVC1201" s="22"/>
      <c r="MVD1201" s="22"/>
      <c r="MVE1201" s="22"/>
      <c r="MVF1201" s="22"/>
      <c r="MVG1201" s="22"/>
      <c r="MVH1201" s="22"/>
      <c r="MVI1201" s="22"/>
      <c r="MVJ1201" s="22"/>
      <c r="MVK1201" s="22"/>
      <c r="MVL1201" s="22"/>
      <c r="MVM1201" s="22"/>
      <c r="MVN1201" s="22"/>
      <c r="MVO1201" s="22"/>
      <c r="MVP1201" s="22"/>
      <c r="MVQ1201" s="22"/>
      <c r="MVR1201" s="22"/>
      <c r="MVS1201" s="22"/>
      <c r="MVT1201" s="22"/>
      <c r="MVU1201" s="22"/>
      <c r="MVV1201" s="22"/>
      <c r="MVW1201" s="22"/>
      <c r="MVX1201" s="22"/>
      <c r="MVY1201" s="22"/>
      <c r="MVZ1201" s="22"/>
      <c r="MWA1201" s="22"/>
      <c r="MWB1201" s="22"/>
      <c r="MWC1201" s="22"/>
      <c r="MWD1201" s="22"/>
      <c r="MWE1201" s="22"/>
      <c r="MWF1201" s="22"/>
      <c r="MWG1201" s="22"/>
      <c r="MWH1201" s="22"/>
      <c r="MWI1201" s="22"/>
      <c r="MWJ1201" s="22"/>
      <c r="MWK1201" s="22"/>
      <c r="MWL1201" s="22"/>
      <c r="MWM1201" s="22"/>
      <c r="MWN1201" s="22"/>
      <c r="MWO1201" s="22"/>
      <c r="MWP1201" s="22"/>
      <c r="MWQ1201" s="22"/>
      <c r="MWR1201" s="22"/>
      <c r="MWS1201" s="22"/>
      <c r="MWT1201" s="22"/>
      <c r="MWU1201" s="22"/>
      <c r="MWV1201" s="22"/>
      <c r="MWW1201" s="22"/>
      <c r="MWX1201" s="22"/>
      <c r="MWY1201" s="22"/>
      <c r="MWZ1201" s="22"/>
      <c r="MXA1201" s="22"/>
      <c r="MXB1201" s="22"/>
      <c r="MXC1201" s="22"/>
      <c r="MXD1201" s="22"/>
      <c r="MXE1201" s="22"/>
      <c r="MXF1201" s="22"/>
      <c r="MXG1201" s="22"/>
      <c r="MXH1201" s="22"/>
      <c r="MXI1201" s="22"/>
      <c r="MXJ1201" s="22"/>
      <c r="MXK1201" s="22"/>
      <c r="MXL1201" s="22"/>
      <c r="MXM1201" s="22"/>
      <c r="MXN1201" s="22"/>
      <c r="MXO1201" s="22"/>
      <c r="MXP1201" s="22"/>
      <c r="MXQ1201" s="22"/>
      <c r="MXR1201" s="22"/>
      <c r="MXS1201" s="22"/>
      <c r="MXT1201" s="22"/>
      <c r="MXU1201" s="22"/>
      <c r="MXV1201" s="22"/>
      <c r="MXW1201" s="22"/>
      <c r="MXX1201" s="22"/>
      <c r="MXY1201" s="22"/>
      <c r="MXZ1201" s="22"/>
      <c r="MYA1201" s="22"/>
      <c r="MYB1201" s="22"/>
      <c r="MYC1201" s="22"/>
      <c r="MYD1201" s="22"/>
      <c r="MYE1201" s="22"/>
      <c r="MYF1201" s="22"/>
      <c r="MYG1201" s="22"/>
      <c r="MYH1201" s="22"/>
      <c r="MYI1201" s="22"/>
      <c r="MYJ1201" s="22"/>
      <c r="MYK1201" s="22"/>
      <c r="MYL1201" s="22"/>
      <c r="MYM1201" s="22"/>
      <c r="MYN1201" s="22"/>
      <c r="MYO1201" s="22"/>
      <c r="MYP1201" s="22"/>
      <c r="MYQ1201" s="22"/>
      <c r="MYR1201" s="22"/>
      <c r="MYS1201" s="22"/>
      <c r="MYT1201" s="22"/>
      <c r="MYU1201" s="22"/>
      <c r="MYV1201" s="22"/>
      <c r="MYW1201" s="22"/>
      <c r="MYX1201" s="22"/>
      <c r="MYY1201" s="22"/>
      <c r="MYZ1201" s="22"/>
      <c r="MZA1201" s="22"/>
      <c r="MZB1201" s="22"/>
      <c r="MZC1201" s="22"/>
      <c r="MZD1201" s="22"/>
      <c r="MZE1201" s="22"/>
      <c r="MZF1201" s="22"/>
      <c r="MZG1201" s="22"/>
      <c r="MZH1201" s="22"/>
      <c r="MZI1201" s="22"/>
      <c r="MZJ1201" s="22"/>
      <c r="MZK1201" s="22"/>
      <c r="MZL1201" s="22"/>
      <c r="MZM1201" s="22"/>
      <c r="MZN1201" s="22"/>
      <c r="MZO1201" s="22"/>
      <c r="MZP1201" s="22"/>
      <c r="MZQ1201" s="22"/>
      <c r="MZR1201" s="22"/>
      <c r="MZS1201" s="22"/>
      <c r="MZT1201" s="22"/>
      <c r="MZU1201" s="22"/>
      <c r="MZV1201" s="22"/>
      <c r="MZW1201" s="22"/>
      <c r="MZX1201" s="22"/>
      <c r="MZY1201" s="22"/>
      <c r="MZZ1201" s="22"/>
      <c r="NAA1201" s="22"/>
      <c r="NAB1201" s="22"/>
      <c r="NAC1201" s="22"/>
      <c r="NAD1201" s="22"/>
      <c r="NAE1201" s="22"/>
      <c r="NAF1201" s="22"/>
      <c r="NAG1201" s="22"/>
      <c r="NAH1201" s="22"/>
      <c r="NAI1201" s="22"/>
      <c r="NAJ1201" s="22"/>
      <c r="NAK1201" s="22"/>
      <c r="NAL1201" s="22"/>
      <c r="NAM1201" s="22"/>
      <c r="NAN1201" s="22"/>
      <c r="NAO1201" s="22"/>
      <c r="NAP1201" s="22"/>
      <c r="NAQ1201" s="22"/>
      <c r="NAR1201" s="22"/>
      <c r="NAS1201" s="22"/>
      <c r="NAT1201" s="22"/>
      <c r="NAU1201" s="22"/>
      <c r="NAV1201" s="22"/>
      <c r="NAW1201" s="22"/>
      <c r="NAX1201" s="22"/>
      <c r="NAY1201" s="22"/>
      <c r="NAZ1201" s="22"/>
      <c r="NBA1201" s="22"/>
      <c r="NBB1201" s="22"/>
      <c r="NBC1201" s="22"/>
      <c r="NBD1201" s="22"/>
      <c r="NBE1201" s="22"/>
      <c r="NBF1201" s="22"/>
      <c r="NBG1201" s="22"/>
      <c r="NBH1201" s="22"/>
      <c r="NBI1201" s="22"/>
      <c r="NBJ1201" s="22"/>
      <c r="NBK1201" s="22"/>
      <c r="NBL1201" s="22"/>
      <c r="NBM1201" s="22"/>
      <c r="NBN1201" s="22"/>
      <c r="NBO1201" s="22"/>
      <c r="NBP1201" s="22"/>
      <c r="NBQ1201" s="22"/>
      <c r="NBR1201" s="22"/>
      <c r="NBS1201" s="22"/>
      <c r="NBT1201" s="22"/>
      <c r="NBU1201" s="22"/>
      <c r="NBV1201" s="22"/>
      <c r="NBW1201" s="22"/>
      <c r="NBX1201" s="22"/>
      <c r="NBY1201" s="22"/>
      <c r="NBZ1201" s="22"/>
      <c r="NCA1201" s="22"/>
      <c r="NCB1201" s="22"/>
      <c r="NCC1201" s="22"/>
      <c r="NCD1201" s="22"/>
      <c r="NCE1201" s="22"/>
      <c r="NCF1201" s="22"/>
      <c r="NCG1201" s="22"/>
      <c r="NCH1201" s="22"/>
      <c r="NCI1201" s="22"/>
      <c r="NCJ1201" s="22"/>
      <c r="NCK1201" s="22"/>
      <c r="NCL1201" s="22"/>
      <c r="NCM1201" s="22"/>
      <c r="NCN1201" s="22"/>
      <c r="NCO1201" s="22"/>
      <c r="NCP1201" s="22"/>
      <c r="NCQ1201" s="22"/>
      <c r="NCR1201" s="22"/>
      <c r="NCS1201" s="22"/>
      <c r="NCT1201" s="22"/>
      <c r="NCU1201" s="22"/>
      <c r="NCV1201" s="22"/>
      <c r="NCW1201" s="22"/>
      <c r="NCX1201" s="22"/>
      <c r="NCY1201" s="22"/>
      <c r="NCZ1201" s="22"/>
      <c r="NDA1201" s="22"/>
      <c r="NDB1201" s="22"/>
      <c r="NDC1201" s="22"/>
      <c r="NDD1201" s="22"/>
      <c r="NDE1201" s="22"/>
      <c r="NDF1201" s="22"/>
      <c r="NDG1201" s="22"/>
      <c r="NDH1201" s="22"/>
      <c r="NDI1201" s="22"/>
      <c r="NDJ1201" s="22"/>
      <c r="NDK1201" s="22"/>
      <c r="NDL1201" s="22"/>
      <c r="NDM1201" s="22"/>
      <c r="NDN1201" s="22"/>
      <c r="NDO1201" s="22"/>
      <c r="NDP1201" s="22"/>
      <c r="NDQ1201" s="22"/>
      <c r="NDR1201" s="22"/>
      <c r="NDS1201" s="22"/>
      <c r="NDT1201" s="22"/>
      <c r="NDU1201" s="22"/>
      <c r="NDV1201" s="22"/>
      <c r="NDW1201" s="22"/>
      <c r="NDX1201" s="22"/>
      <c r="NDY1201" s="22"/>
      <c r="NDZ1201" s="22"/>
      <c r="NEA1201" s="22"/>
      <c r="NEB1201" s="22"/>
      <c r="NEC1201" s="22"/>
      <c r="NED1201" s="22"/>
      <c r="NEE1201" s="22"/>
      <c r="NEF1201" s="22"/>
      <c r="NEG1201" s="22"/>
      <c r="NEH1201" s="22"/>
      <c r="NEI1201" s="22"/>
      <c r="NEJ1201" s="22"/>
      <c r="NEK1201" s="22"/>
      <c r="NEL1201" s="22"/>
      <c r="NEM1201" s="22"/>
      <c r="NEN1201" s="22"/>
      <c r="NEO1201" s="22"/>
      <c r="NEP1201" s="22"/>
      <c r="NEQ1201" s="22"/>
      <c r="NER1201" s="22"/>
      <c r="NES1201" s="22"/>
      <c r="NET1201" s="22"/>
      <c r="NEU1201" s="22"/>
      <c r="NEV1201" s="22"/>
      <c r="NEW1201" s="22"/>
      <c r="NEX1201" s="22"/>
      <c r="NEY1201" s="22"/>
      <c r="NEZ1201" s="22"/>
      <c r="NFA1201" s="22"/>
      <c r="NFB1201" s="22"/>
      <c r="NFC1201" s="22"/>
      <c r="NFD1201" s="22"/>
      <c r="NFE1201" s="22"/>
      <c r="NFF1201" s="22"/>
      <c r="NFG1201" s="22"/>
      <c r="NFH1201" s="22"/>
      <c r="NFI1201" s="22"/>
      <c r="NFJ1201" s="22"/>
      <c r="NFK1201" s="22"/>
      <c r="NFL1201" s="22"/>
      <c r="NFM1201" s="22"/>
      <c r="NFN1201" s="22"/>
      <c r="NFO1201" s="22"/>
      <c r="NFP1201" s="22"/>
      <c r="NFQ1201" s="22"/>
      <c r="NFR1201" s="22"/>
      <c r="NFS1201" s="22"/>
      <c r="NFT1201" s="22"/>
      <c r="NFU1201" s="22"/>
      <c r="NFV1201" s="22"/>
      <c r="NFW1201" s="22"/>
      <c r="NFX1201" s="22"/>
      <c r="NFY1201" s="22"/>
      <c r="NFZ1201" s="22"/>
      <c r="NGA1201" s="22"/>
      <c r="NGB1201" s="22"/>
      <c r="NGC1201" s="22"/>
      <c r="NGD1201" s="22"/>
      <c r="NGE1201" s="22"/>
      <c r="NGF1201" s="22"/>
      <c r="NGG1201" s="22"/>
      <c r="NGH1201" s="22"/>
      <c r="NGI1201" s="22"/>
      <c r="NGJ1201" s="22"/>
      <c r="NGK1201" s="22"/>
      <c r="NGL1201" s="22"/>
      <c r="NGM1201" s="22"/>
      <c r="NGN1201" s="22"/>
      <c r="NGO1201" s="22"/>
      <c r="NGP1201" s="22"/>
      <c r="NGQ1201" s="22"/>
      <c r="NGR1201" s="22"/>
      <c r="NGS1201" s="22"/>
      <c r="NGT1201" s="22"/>
      <c r="NGU1201" s="22"/>
      <c r="NGV1201" s="22"/>
      <c r="NGW1201" s="22"/>
      <c r="NGX1201" s="22"/>
      <c r="NGY1201" s="22"/>
      <c r="NGZ1201" s="22"/>
      <c r="NHA1201" s="22"/>
      <c r="NHB1201" s="22"/>
      <c r="NHC1201" s="22"/>
      <c r="NHD1201" s="22"/>
      <c r="NHE1201" s="22"/>
      <c r="NHF1201" s="22"/>
      <c r="NHG1201" s="22"/>
      <c r="NHH1201" s="22"/>
      <c r="NHI1201" s="22"/>
      <c r="NHJ1201" s="22"/>
      <c r="NHK1201" s="22"/>
      <c r="NHL1201" s="22"/>
      <c r="NHM1201" s="22"/>
      <c r="NHN1201" s="22"/>
      <c r="NHO1201" s="22"/>
      <c r="NHP1201" s="22"/>
      <c r="NHQ1201" s="22"/>
      <c r="NHR1201" s="22"/>
      <c r="NHS1201" s="22"/>
      <c r="NHT1201" s="22"/>
      <c r="NHU1201" s="22"/>
      <c r="NHV1201" s="22"/>
      <c r="NHW1201" s="22"/>
      <c r="NHX1201" s="22"/>
      <c r="NHY1201" s="22"/>
      <c r="NHZ1201" s="22"/>
      <c r="NIA1201" s="22"/>
      <c r="NIB1201" s="22"/>
      <c r="NIC1201" s="22"/>
      <c r="NID1201" s="22"/>
      <c r="NIE1201" s="22"/>
      <c r="NIF1201" s="22"/>
      <c r="NIG1201" s="22"/>
      <c r="NIH1201" s="22"/>
      <c r="NII1201" s="22"/>
      <c r="NIJ1201" s="22"/>
      <c r="NIK1201" s="22"/>
      <c r="NIL1201" s="22"/>
      <c r="NIM1201" s="22"/>
      <c r="NIN1201" s="22"/>
      <c r="NIO1201" s="22"/>
      <c r="NIP1201" s="22"/>
      <c r="NIQ1201" s="22"/>
      <c r="NIR1201" s="22"/>
      <c r="NIS1201" s="22"/>
      <c r="NIT1201" s="22"/>
      <c r="NIU1201" s="22"/>
      <c r="NIV1201" s="22"/>
      <c r="NIW1201" s="22"/>
      <c r="NIX1201" s="22"/>
      <c r="NIY1201" s="22"/>
      <c r="NIZ1201" s="22"/>
      <c r="NJA1201" s="22"/>
      <c r="NJB1201" s="22"/>
      <c r="NJC1201" s="22"/>
      <c r="NJD1201" s="22"/>
      <c r="NJE1201" s="22"/>
      <c r="NJF1201" s="22"/>
      <c r="NJG1201" s="22"/>
      <c r="NJH1201" s="22"/>
      <c r="NJI1201" s="22"/>
      <c r="NJJ1201" s="22"/>
      <c r="NJK1201" s="22"/>
      <c r="NJL1201" s="22"/>
      <c r="NJM1201" s="22"/>
      <c r="NJN1201" s="22"/>
      <c r="NJO1201" s="22"/>
      <c r="NJP1201" s="22"/>
      <c r="NJQ1201" s="22"/>
      <c r="NJR1201" s="22"/>
      <c r="NJS1201" s="22"/>
      <c r="NJT1201" s="22"/>
      <c r="NJU1201" s="22"/>
      <c r="NJV1201" s="22"/>
      <c r="NJW1201" s="22"/>
      <c r="NJX1201" s="22"/>
      <c r="NJY1201" s="22"/>
      <c r="NJZ1201" s="22"/>
      <c r="NKA1201" s="22"/>
      <c r="NKB1201" s="22"/>
      <c r="NKC1201" s="22"/>
      <c r="NKD1201" s="22"/>
      <c r="NKE1201" s="22"/>
      <c r="NKF1201" s="22"/>
      <c r="NKG1201" s="22"/>
      <c r="NKH1201" s="22"/>
      <c r="NKI1201" s="22"/>
      <c r="NKJ1201" s="22"/>
      <c r="NKK1201" s="22"/>
      <c r="NKL1201" s="22"/>
      <c r="NKM1201" s="22"/>
      <c r="NKN1201" s="22"/>
      <c r="NKO1201" s="22"/>
      <c r="NKP1201" s="22"/>
      <c r="NKQ1201" s="22"/>
      <c r="NKR1201" s="22"/>
      <c r="NKS1201" s="22"/>
      <c r="NKT1201" s="22"/>
      <c r="NKU1201" s="22"/>
      <c r="NKV1201" s="22"/>
      <c r="NKW1201" s="22"/>
      <c r="NKX1201" s="22"/>
      <c r="NKY1201" s="22"/>
      <c r="NKZ1201" s="22"/>
      <c r="NLA1201" s="22"/>
      <c r="NLB1201" s="22"/>
      <c r="NLC1201" s="22"/>
      <c r="NLD1201" s="22"/>
      <c r="NLE1201" s="22"/>
      <c r="NLF1201" s="22"/>
      <c r="NLG1201" s="22"/>
      <c r="NLH1201" s="22"/>
      <c r="NLI1201" s="22"/>
      <c r="NLJ1201" s="22"/>
      <c r="NLK1201" s="22"/>
      <c r="NLL1201" s="22"/>
      <c r="NLM1201" s="22"/>
      <c r="NLN1201" s="22"/>
      <c r="NLO1201" s="22"/>
      <c r="NLP1201" s="22"/>
      <c r="NLQ1201" s="22"/>
      <c r="NLR1201" s="22"/>
      <c r="NLS1201" s="22"/>
      <c r="NLT1201" s="22"/>
      <c r="NLU1201" s="22"/>
      <c r="NLV1201" s="22"/>
      <c r="NLW1201" s="22"/>
      <c r="NLX1201" s="22"/>
      <c r="NLY1201" s="22"/>
      <c r="NLZ1201" s="22"/>
      <c r="NMA1201" s="22"/>
      <c r="NMB1201" s="22"/>
      <c r="NMC1201" s="22"/>
      <c r="NMD1201" s="22"/>
      <c r="NME1201" s="22"/>
      <c r="NMF1201" s="22"/>
      <c r="NMG1201" s="22"/>
      <c r="NMH1201" s="22"/>
      <c r="NMI1201" s="22"/>
      <c r="NMJ1201" s="22"/>
      <c r="NMK1201" s="22"/>
      <c r="NML1201" s="22"/>
      <c r="NMM1201" s="22"/>
      <c r="NMN1201" s="22"/>
      <c r="NMO1201" s="22"/>
      <c r="NMP1201" s="22"/>
      <c r="NMQ1201" s="22"/>
      <c r="NMR1201" s="22"/>
      <c r="NMS1201" s="22"/>
      <c r="NMT1201" s="22"/>
      <c r="NMU1201" s="22"/>
      <c r="NMV1201" s="22"/>
      <c r="NMW1201" s="22"/>
      <c r="NMX1201" s="22"/>
      <c r="NMY1201" s="22"/>
      <c r="NMZ1201" s="22"/>
      <c r="NNA1201" s="22"/>
      <c r="NNB1201" s="22"/>
      <c r="NNC1201" s="22"/>
      <c r="NND1201" s="22"/>
      <c r="NNE1201" s="22"/>
      <c r="NNF1201" s="22"/>
      <c r="NNG1201" s="22"/>
      <c r="NNH1201" s="22"/>
      <c r="NNI1201" s="22"/>
      <c r="NNJ1201" s="22"/>
      <c r="NNK1201" s="22"/>
      <c r="NNL1201" s="22"/>
      <c r="NNM1201" s="22"/>
      <c r="NNN1201" s="22"/>
      <c r="NNO1201" s="22"/>
      <c r="NNP1201" s="22"/>
      <c r="NNQ1201" s="22"/>
      <c r="NNR1201" s="22"/>
      <c r="NNS1201" s="22"/>
      <c r="NNT1201" s="22"/>
      <c r="NNU1201" s="22"/>
      <c r="NNV1201" s="22"/>
      <c r="NNW1201" s="22"/>
      <c r="NNX1201" s="22"/>
      <c r="NNY1201" s="22"/>
      <c r="NNZ1201" s="22"/>
      <c r="NOA1201" s="22"/>
      <c r="NOB1201" s="22"/>
      <c r="NOC1201" s="22"/>
      <c r="NOD1201" s="22"/>
      <c r="NOE1201" s="22"/>
      <c r="NOF1201" s="22"/>
      <c r="NOG1201" s="22"/>
      <c r="NOH1201" s="22"/>
      <c r="NOI1201" s="22"/>
      <c r="NOJ1201" s="22"/>
      <c r="NOK1201" s="22"/>
      <c r="NOL1201" s="22"/>
      <c r="NOM1201" s="22"/>
      <c r="NON1201" s="22"/>
      <c r="NOO1201" s="22"/>
      <c r="NOP1201" s="22"/>
      <c r="NOQ1201" s="22"/>
      <c r="NOR1201" s="22"/>
      <c r="NOS1201" s="22"/>
      <c r="NOT1201" s="22"/>
      <c r="NOU1201" s="22"/>
      <c r="NOV1201" s="22"/>
      <c r="NOW1201" s="22"/>
      <c r="NOX1201" s="22"/>
      <c r="NOY1201" s="22"/>
      <c r="NOZ1201" s="22"/>
      <c r="NPA1201" s="22"/>
      <c r="NPB1201" s="22"/>
      <c r="NPC1201" s="22"/>
      <c r="NPD1201" s="22"/>
      <c r="NPE1201" s="22"/>
      <c r="NPF1201" s="22"/>
      <c r="NPG1201" s="22"/>
      <c r="NPH1201" s="22"/>
      <c r="NPI1201" s="22"/>
      <c r="NPJ1201" s="22"/>
      <c r="NPK1201" s="22"/>
      <c r="NPL1201" s="22"/>
      <c r="NPM1201" s="22"/>
      <c r="NPN1201" s="22"/>
      <c r="NPO1201" s="22"/>
      <c r="NPP1201" s="22"/>
      <c r="NPQ1201" s="22"/>
      <c r="NPR1201" s="22"/>
      <c r="NPS1201" s="22"/>
      <c r="NPT1201" s="22"/>
      <c r="NPU1201" s="22"/>
      <c r="NPV1201" s="22"/>
      <c r="NPW1201" s="22"/>
      <c r="NPX1201" s="22"/>
      <c r="NPY1201" s="22"/>
      <c r="NPZ1201" s="22"/>
      <c r="NQA1201" s="22"/>
      <c r="NQB1201" s="22"/>
      <c r="NQC1201" s="22"/>
      <c r="NQD1201" s="22"/>
      <c r="NQE1201" s="22"/>
      <c r="NQF1201" s="22"/>
      <c r="NQG1201" s="22"/>
      <c r="NQH1201" s="22"/>
      <c r="NQI1201" s="22"/>
      <c r="NQJ1201" s="22"/>
      <c r="NQK1201" s="22"/>
      <c r="NQL1201" s="22"/>
      <c r="NQM1201" s="22"/>
      <c r="NQN1201" s="22"/>
      <c r="NQO1201" s="22"/>
      <c r="NQP1201" s="22"/>
      <c r="NQQ1201" s="22"/>
      <c r="NQR1201" s="22"/>
      <c r="NQS1201" s="22"/>
      <c r="NQT1201" s="22"/>
      <c r="NQU1201" s="22"/>
      <c r="NQV1201" s="22"/>
      <c r="NQW1201" s="22"/>
      <c r="NQX1201" s="22"/>
      <c r="NQY1201" s="22"/>
      <c r="NQZ1201" s="22"/>
      <c r="NRA1201" s="22"/>
      <c r="NRB1201" s="22"/>
      <c r="NRC1201" s="22"/>
      <c r="NRD1201" s="22"/>
      <c r="NRE1201" s="22"/>
      <c r="NRF1201" s="22"/>
      <c r="NRG1201" s="22"/>
      <c r="NRH1201" s="22"/>
      <c r="NRI1201" s="22"/>
      <c r="NRJ1201" s="22"/>
      <c r="NRK1201" s="22"/>
      <c r="NRL1201" s="22"/>
      <c r="NRM1201" s="22"/>
      <c r="NRN1201" s="22"/>
      <c r="NRO1201" s="22"/>
      <c r="NRP1201" s="22"/>
      <c r="NRQ1201" s="22"/>
      <c r="NRR1201" s="22"/>
      <c r="NRS1201" s="22"/>
      <c r="NRT1201" s="22"/>
      <c r="NRU1201" s="22"/>
      <c r="NRV1201" s="22"/>
      <c r="NRW1201" s="22"/>
      <c r="NRX1201" s="22"/>
      <c r="NRY1201" s="22"/>
      <c r="NRZ1201" s="22"/>
      <c r="NSA1201" s="22"/>
      <c r="NSB1201" s="22"/>
      <c r="NSC1201" s="22"/>
      <c r="NSD1201" s="22"/>
      <c r="NSE1201" s="22"/>
      <c r="NSF1201" s="22"/>
      <c r="NSG1201" s="22"/>
      <c r="NSH1201" s="22"/>
      <c r="NSI1201" s="22"/>
      <c r="NSJ1201" s="22"/>
      <c r="NSK1201" s="22"/>
      <c r="NSL1201" s="22"/>
      <c r="NSM1201" s="22"/>
      <c r="NSN1201" s="22"/>
      <c r="NSO1201" s="22"/>
      <c r="NSP1201" s="22"/>
      <c r="NSQ1201" s="22"/>
      <c r="NSR1201" s="22"/>
      <c r="NSS1201" s="22"/>
      <c r="NST1201" s="22"/>
      <c r="NSU1201" s="22"/>
      <c r="NSV1201" s="22"/>
      <c r="NSW1201" s="22"/>
      <c r="NSX1201" s="22"/>
      <c r="NSY1201" s="22"/>
      <c r="NSZ1201" s="22"/>
      <c r="NTA1201" s="22"/>
      <c r="NTB1201" s="22"/>
      <c r="NTC1201" s="22"/>
      <c r="NTD1201" s="22"/>
      <c r="NTE1201" s="22"/>
      <c r="NTF1201" s="22"/>
      <c r="NTG1201" s="22"/>
      <c r="NTH1201" s="22"/>
      <c r="NTI1201" s="22"/>
      <c r="NTJ1201" s="22"/>
      <c r="NTK1201" s="22"/>
      <c r="NTL1201" s="22"/>
      <c r="NTM1201" s="22"/>
      <c r="NTN1201" s="22"/>
      <c r="NTO1201" s="22"/>
      <c r="NTP1201" s="22"/>
      <c r="NTQ1201" s="22"/>
      <c r="NTR1201" s="22"/>
      <c r="NTS1201" s="22"/>
      <c r="NTT1201" s="22"/>
      <c r="NTU1201" s="22"/>
      <c r="NTV1201" s="22"/>
      <c r="NTW1201" s="22"/>
      <c r="NTX1201" s="22"/>
      <c r="NTY1201" s="22"/>
      <c r="NTZ1201" s="22"/>
      <c r="NUA1201" s="22"/>
      <c r="NUB1201" s="22"/>
      <c r="NUC1201" s="22"/>
      <c r="NUD1201" s="22"/>
      <c r="NUE1201" s="22"/>
      <c r="NUF1201" s="22"/>
      <c r="NUG1201" s="22"/>
      <c r="NUH1201" s="22"/>
      <c r="NUI1201" s="22"/>
      <c r="NUJ1201" s="22"/>
      <c r="NUK1201" s="22"/>
      <c r="NUL1201" s="22"/>
      <c r="NUM1201" s="22"/>
      <c r="NUN1201" s="22"/>
      <c r="NUO1201" s="22"/>
      <c r="NUP1201" s="22"/>
      <c r="NUQ1201" s="22"/>
      <c r="NUR1201" s="22"/>
      <c r="NUS1201" s="22"/>
      <c r="NUT1201" s="22"/>
      <c r="NUU1201" s="22"/>
      <c r="NUV1201" s="22"/>
      <c r="NUW1201" s="22"/>
      <c r="NUX1201" s="22"/>
      <c r="NUY1201" s="22"/>
      <c r="NUZ1201" s="22"/>
      <c r="NVA1201" s="22"/>
      <c r="NVB1201" s="22"/>
      <c r="NVC1201" s="22"/>
      <c r="NVD1201" s="22"/>
      <c r="NVE1201" s="22"/>
      <c r="NVF1201" s="22"/>
      <c r="NVG1201" s="22"/>
      <c r="NVH1201" s="22"/>
      <c r="NVI1201" s="22"/>
      <c r="NVJ1201" s="22"/>
      <c r="NVK1201" s="22"/>
      <c r="NVL1201" s="22"/>
      <c r="NVM1201" s="22"/>
      <c r="NVN1201" s="22"/>
      <c r="NVO1201" s="22"/>
      <c r="NVP1201" s="22"/>
      <c r="NVQ1201" s="22"/>
      <c r="NVR1201" s="22"/>
      <c r="NVS1201" s="22"/>
      <c r="NVT1201" s="22"/>
      <c r="NVU1201" s="22"/>
      <c r="NVV1201" s="22"/>
      <c r="NVW1201" s="22"/>
      <c r="NVX1201" s="22"/>
      <c r="NVY1201" s="22"/>
      <c r="NVZ1201" s="22"/>
      <c r="NWA1201" s="22"/>
      <c r="NWB1201" s="22"/>
      <c r="NWC1201" s="22"/>
      <c r="NWD1201" s="22"/>
      <c r="NWE1201" s="22"/>
      <c r="NWF1201" s="22"/>
      <c r="NWG1201" s="22"/>
      <c r="NWH1201" s="22"/>
      <c r="NWI1201" s="22"/>
      <c r="NWJ1201" s="22"/>
      <c r="NWK1201" s="22"/>
      <c r="NWL1201" s="22"/>
      <c r="NWM1201" s="22"/>
      <c r="NWN1201" s="22"/>
      <c r="NWO1201" s="22"/>
      <c r="NWP1201" s="22"/>
      <c r="NWQ1201" s="22"/>
      <c r="NWR1201" s="22"/>
      <c r="NWS1201" s="22"/>
      <c r="NWT1201" s="22"/>
      <c r="NWU1201" s="22"/>
      <c r="NWV1201" s="22"/>
      <c r="NWW1201" s="22"/>
      <c r="NWX1201" s="22"/>
      <c r="NWY1201" s="22"/>
      <c r="NWZ1201" s="22"/>
      <c r="NXA1201" s="22"/>
      <c r="NXB1201" s="22"/>
      <c r="NXC1201" s="22"/>
      <c r="NXD1201" s="22"/>
      <c r="NXE1201" s="22"/>
      <c r="NXF1201" s="22"/>
      <c r="NXG1201" s="22"/>
      <c r="NXH1201" s="22"/>
      <c r="NXI1201" s="22"/>
      <c r="NXJ1201" s="22"/>
      <c r="NXK1201" s="22"/>
      <c r="NXL1201" s="22"/>
      <c r="NXM1201" s="22"/>
      <c r="NXN1201" s="22"/>
      <c r="NXO1201" s="22"/>
      <c r="NXP1201" s="22"/>
      <c r="NXQ1201" s="22"/>
      <c r="NXR1201" s="22"/>
      <c r="NXS1201" s="22"/>
      <c r="NXT1201" s="22"/>
      <c r="NXU1201" s="22"/>
      <c r="NXV1201" s="22"/>
      <c r="NXW1201" s="22"/>
      <c r="NXX1201" s="22"/>
      <c r="NXY1201" s="22"/>
      <c r="NXZ1201" s="22"/>
      <c r="NYA1201" s="22"/>
      <c r="NYB1201" s="22"/>
      <c r="NYC1201" s="22"/>
      <c r="NYD1201" s="22"/>
      <c r="NYE1201" s="22"/>
      <c r="NYF1201" s="22"/>
      <c r="NYG1201" s="22"/>
      <c r="NYH1201" s="22"/>
      <c r="NYI1201" s="22"/>
      <c r="NYJ1201" s="22"/>
      <c r="NYK1201" s="22"/>
      <c r="NYL1201" s="22"/>
      <c r="NYM1201" s="22"/>
      <c r="NYN1201" s="22"/>
      <c r="NYO1201" s="22"/>
      <c r="NYP1201" s="22"/>
      <c r="NYQ1201" s="22"/>
      <c r="NYR1201" s="22"/>
      <c r="NYS1201" s="22"/>
      <c r="NYT1201" s="22"/>
      <c r="NYU1201" s="22"/>
      <c r="NYV1201" s="22"/>
      <c r="NYW1201" s="22"/>
      <c r="NYX1201" s="22"/>
      <c r="NYY1201" s="22"/>
      <c r="NYZ1201" s="22"/>
      <c r="NZA1201" s="22"/>
      <c r="NZB1201" s="22"/>
      <c r="NZC1201" s="22"/>
      <c r="NZD1201" s="22"/>
      <c r="NZE1201" s="22"/>
      <c r="NZF1201" s="22"/>
      <c r="NZG1201" s="22"/>
      <c r="NZH1201" s="22"/>
      <c r="NZI1201" s="22"/>
      <c r="NZJ1201" s="22"/>
      <c r="NZK1201" s="22"/>
      <c r="NZL1201" s="22"/>
      <c r="NZM1201" s="22"/>
      <c r="NZN1201" s="22"/>
      <c r="NZO1201" s="22"/>
      <c r="NZP1201" s="22"/>
      <c r="NZQ1201" s="22"/>
      <c r="NZR1201" s="22"/>
      <c r="NZS1201" s="22"/>
      <c r="NZT1201" s="22"/>
      <c r="NZU1201" s="22"/>
      <c r="NZV1201" s="22"/>
      <c r="NZW1201" s="22"/>
      <c r="NZX1201" s="22"/>
      <c r="NZY1201" s="22"/>
      <c r="NZZ1201" s="22"/>
      <c r="OAA1201" s="22"/>
      <c r="OAB1201" s="22"/>
      <c r="OAC1201" s="22"/>
      <c r="OAD1201" s="22"/>
      <c r="OAE1201" s="22"/>
      <c r="OAF1201" s="22"/>
      <c r="OAG1201" s="22"/>
      <c r="OAH1201" s="22"/>
      <c r="OAI1201" s="22"/>
      <c r="OAJ1201" s="22"/>
      <c r="OAK1201" s="22"/>
      <c r="OAL1201" s="22"/>
      <c r="OAM1201" s="22"/>
      <c r="OAN1201" s="22"/>
      <c r="OAO1201" s="22"/>
      <c r="OAP1201" s="22"/>
      <c r="OAQ1201" s="22"/>
      <c r="OAR1201" s="22"/>
      <c r="OAS1201" s="22"/>
      <c r="OAT1201" s="22"/>
      <c r="OAU1201" s="22"/>
      <c r="OAV1201" s="22"/>
      <c r="OAW1201" s="22"/>
      <c r="OAX1201" s="22"/>
      <c r="OAY1201" s="22"/>
      <c r="OAZ1201" s="22"/>
      <c r="OBA1201" s="22"/>
      <c r="OBB1201" s="22"/>
      <c r="OBC1201" s="22"/>
      <c r="OBD1201" s="22"/>
      <c r="OBE1201" s="22"/>
      <c r="OBF1201" s="22"/>
      <c r="OBG1201" s="22"/>
      <c r="OBH1201" s="22"/>
      <c r="OBI1201" s="22"/>
      <c r="OBJ1201" s="22"/>
      <c r="OBK1201" s="22"/>
      <c r="OBL1201" s="22"/>
      <c r="OBM1201" s="22"/>
      <c r="OBN1201" s="22"/>
      <c r="OBO1201" s="22"/>
      <c r="OBP1201" s="22"/>
      <c r="OBQ1201" s="22"/>
      <c r="OBR1201" s="22"/>
      <c r="OBS1201" s="22"/>
      <c r="OBT1201" s="22"/>
      <c r="OBU1201" s="22"/>
      <c r="OBV1201" s="22"/>
      <c r="OBW1201" s="22"/>
      <c r="OBX1201" s="22"/>
      <c r="OBY1201" s="22"/>
      <c r="OBZ1201" s="22"/>
      <c r="OCA1201" s="22"/>
      <c r="OCB1201" s="22"/>
      <c r="OCC1201" s="22"/>
      <c r="OCD1201" s="22"/>
      <c r="OCE1201" s="22"/>
      <c r="OCF1201" s="22"/>
      <c r="OCG1201" s="22"/>
      <c r="OCH1201" s="22"/>
      <c r="OCI1201" s="22"/>
      <c r="OCJ1201" s="22"/>
      <c r="OCK1201" s="22"/>
      <c r="OCL1201" s="22"/>
      <c r="OCM1201" s="22"/>
      <c r="OCN1201" s="22"/>
      <c r="OCO1201" s="22"/>
      <c r="OCP1201" s="22"/>
      <c r="OCQ1201" s="22"/>
      <c r="OCR1201" s="22"/>
      <c r="OCS1201" s="22"/>
      <c r="OCT1201" s="22"/>
      <c r="OCU1201" s="22"/>
      <c r="OCV1201" s="22"/>
      <c r="OCW1201" s="22"/>
      <c r="OCX1201" s="22"/>
      <c r="OCY1201" s="22"/>
      <c r="OCZ1201" s="22"/>
      <c r="ODA1201" s="22"/>
      <c r="ODB1201" s="22"/>
      <c r="ODC1201" s="22"/>
      <c r="ODD1201" s="22"/>
      <c r="ODE1201" s="22"/>
      <c r="ODF1201" s="22"/>
      <c r="ODG1201" s="22"/>
      <c r="ODH1201" s="22"/>
      <c r="ODI1201" s="22"/>
      <c r="ODJ1201" s="22"/>
      <c r="ODK1201" s="22"/>
      <c r="ODL1201" s="22"/>
      <c r="ODM1201" s="22"/>
      <c r="ODN1201" s="22"/>
      <c r="ODO1201" s="22"/>
      <c r="ODP1201" s="22"/>
      <c r="ODQ1201" s="22"/>
      <c r="ODR1201" s="22"/>
      <c r="ODS1201" s="22"/>
      <c r="ODT1201" s="22"/>
      <c r="ODU1201" s="22"/>
      <c r="ODV1201" s="22"/>
      <c r="ODW1201" s="22"/>
      <c r="ODX1201" s="22"/>
      <c r="ODY1201" s="22"/>
      <c r="ODZ1201" s="22"/>
      <c r="OEA1201" s="22"/>
      <c r="OEB1201" s="22"/>
      <c r="OEC1201" s="22"/>
      <c r="OED1201" s="22"/>
      <c r="OEE1201" s="22"/>
      <c r="OEF1201" s="22"/>
      <c r="OEG1201" s="22"/>
      <c r="OEH1201" s="22"/>
      <c r="OEI1201" s="22"/>
      <c r="OEJ1201" s="22"/>
      <c r="OEK1201" s="22"/>
      <c r="OEL1201" s="22"/>
      <c r="OEM1201" s="22"/>
      <c r="OEN1201" s="22"/>
      <c r="OEO1201" s="22"/>
      <c r="OEP1201" s="22"/>
      <c r="OEQ1201" s="22"/>
      <c r="OER1201" s="22"/>
      <c r="OES1201" s="22"/>
      <c r="OET1201" s="22"/>
      <c r="OEU1201" s="22"/>
      <c r="OEV1201" s="22"/>
      <c r="OEW1201" s="22"/>
      <c r="OEX1201" s="22"/>
      <c r="OEY1201" s="22"/>
      <c r="OEZ1201" s="22"/>
      <c r="OFA1201" s="22"/>
      <c r="OFB1201" s="22"/>
      <c r="OFC1201" s="22"/>
      <c r="OFD1201" s="22"/>
      <c r="OFE1201" s="22"/>
      <c r="OFF1201" s="22"/>
      <c r="OFG1201" s="22"/>
      <c r="OFH1201" s="22"/>
      <c r="OFI1201" s="22"/>
      <c r="OFJ1201" s="22"/>
      <c r="OFK1201" s="22"/>
      <c r="OFL1201" s="22"/>
      <c r="OFM1201" s="22"/>
      <c r="OFN1201" s="22"/>
      <c r="OFO1201" s="22"/>
      <c r="OFP1201" s="22"/>
      <c r="OFQ1201" s="22"/>
      <c r="OFR1201" s="22"/>
      <c r="OFS1201" s="22"/>
      <c r="OFT1201" s="22"/>
      <c r="OFU1201" s="22"/>
      <c r="OFV1201" s="22"/>
      <c r="OFW1201" s="22"/>
      <c r="OFX1201" s="22"/>
      <c r="OFY1201" s="22"/>
      <c r="OFZ1201" s="22"/>
      <c r="OGA1201" s="22"/>
      <c r="OGB1201" s="22"/>
      <c r="OGC1201" s="22"/>
      <c r="OGD1201" s="22"/>
      <c r="OGE1201" s="22"/>
      <c r="OGF1201" s="22"/>
      <c r="OGG1201" s="22"/>
      <c r="OGH1201" s="22"/>
      <c r="OGI1201" s="22"/>
      <c r="OGJ1201" s="22"/>
      <c r="OGK1201" s="22"/>
      <c r="OGL1201" s="22"/>
      <c r="OGM1201" s="22"/>
      <c r="OGN1201" s="22"/>
      <c r="OGO1201" s="22"/>
      <c r="OGP1201" s="22"/>
      <c r="OGQ1201" s="22"/>
      <c r="OGR1201" s="22"/>
      <c r="OGS1201" s="22"/>
      <c r="OGT1201" s="22"/>
      <c r="OGU1201" s="22"/>
      <c r="OGV1201" s="22"/>
      <c r="OGW1201" s="22"/>
      <c r="OGX1201" s="22"/>
      <c r="OGY1201" s="22"/>
      <c r="OGZ1201" s="22"/>
      <c r="OHA1201" s="22"/>
      <c r="OHB1201" s="22"/>
      <c r="OHC1201" s="22"/>
      <c r="OHD1201" s="22"/>
      <c r="OHE1201" s="22"/>
      <c r="OHF1201" s="22"/>
      <c r="OHG1201" s="22"/>
      <c r="OHH1201" s="22"/>
      <c r="OHI1201" s="22"/>
      <c r="OHJ1201" s="22"/>
      <c r="OHK1201" s="22"/>
      <c r="OHL1201" s="22"/>
      <c r="OHM1201" s="22"/>
      <c r="OHN1201" s="22"/>
      <c r="OHO1201" s="22"/>
      <c r="OHP1201" s="22"/>
      <c r="OHQ1201" s="22"/>
      <c r="OHR1201" s="22"/>
      <c r="OHS1201" s="22"/>
      <c r="OHT1201" s="22"/>
      <c r="OHU1201" s="22"/>
      <c r="OHV1201" s="22"/>
      <c r="OHW1201" s="22"/>
      <c r="OHX1201" s="22"/>
      <c r="OHY1201" s="22"/>
      <c r="OHZ1201" s="22"/>
      <c r="OIA1201" s="22"/>
      <c r="OIB1201" s="22"/>
      <c r="OIC1201" s="22"/>
      <c r="OID1201" s="22"/>
      <c r="OIE1201" s="22"/>
      <c r="OIF1201" s="22"/>
      <c r="OIG1201" s="22"/>
      <c r="OIH1201" s="22"/>
      <c r="OII1201" s="22"/>
      <c r="OIJ1201" s="22"/>
      <c r="OIK1201" s="22"/>
      <c r="OIL1201" s="22"/>
      <c r="OIM1201" s="22"/>
      <c r="OIN1201" s="22"/>
      <c r="OIO1201" s="22"/>
      <c r="OIP1201" s="22"/>
      <c r="OIQ1201" s="22"/>
      <c r="OIR1201" s="22"/>
      <c r="OIS1201" s="22"/>
      <c r="OIT1201" s="22"/>
      <c r="OIU1201" s="22"/>
      <c r="OIV1201" s="22"/>
      <c r="OIW1201" s="22"/>
      <c r="OIX1201" s="22"/>
      <c r="OIY1201" s="22"/>
      <c r="OIZ1201" s="22"/>
      <c r="OJA1201" s="22"/>
      <c r="OJB1201" s="22"/>
      <c r="OJC1201" s="22"/>
      <c r="OJD1201" s="22"/>
      <c r="OJE1201" s="22"/>
      <c r="OJF1201" s="22"/>
      <c r="OJG1201" s="22"/>
      <c r="OJH1201" s="22"/>
      <c r="OJI1201" s="22"/>
      <c r="OJJ1201" s="22"/>
      <c r="OJK1201" s="22"/>
      <c r="OJL1201" s="22"/>
      <c r="OJM1201" s="22"/>
      <c r="OJN1201" s="22"/>
      <c r="OJO1201" s="22"/>
      <c r="OJP1201" s="22"/>
      <c r="OJQ1201" s="22"/>
      <c r="OJR1201" s="22"/>
      <c r="OJS1201" s="22"/>
      <c r="OJT1201" s="22"/>
      <c r="OJU1201" s="22"/>
      <c r="OJV1201" s="22"/>
      <c r="OJW1201" s="22"/>
      <c r="OJX1201" s="22"/>
      <c r="OJY1201" s="22"/>
      <c r="OJZ1201" s="22"/>
      <c r="OKA1201" s="22"/>
      <c r="OKB1201" s="22"/>
      <c r="OKC1201" s="22"/>
      <c r="OKD1201" s="22"/>
      <c r="OKE1201" s="22"/>
      <c r="OKF1201" s="22"/>
      <c r="OKG1201" s="22"/>
      <c r="OKH1201" s="22"/>
      <c r="OKI1201" s="22"/>
      <c r="OKJ1201" s="22"/>
      <c r="OKK1201" s="22"/>
      <c r="OKL1201" s="22"/>
      <c r="OKM1201" s="22"/>
      <c r="OKN1201" s="22"/>
      <c r="OKO1201" s="22"/>
      <c r="OKP1201" s="22"/>
      <c r="OKQ1201" s="22"/>
      <c r="OKR1201" s="22"/>
      <c r="OKS1201" s="22"/>
      <c r="OKT1201" s="22"/>
      <c r="OKU1201" s="22"/>
      <c r="OKV1201" s="22"/>
      <c r="OKW1201" s="22"/>
      <c r="OKX1201" s="22"/>
      <c r="OKY1201" s="22"/>
      <c r="OKZ1201" s="22"/>
      <c r="OLA1201" s="22"/>
      <c r="OLB1201" s="22"/>
      <c r="OLC1201" s="22"/>
      <c r="OLD1201" s="22"/>
      <c r="OLE1201" s="22"/>
      <c r="OLF1201" s="22"/>
      <c r="OLG1201" s="22"/>
      <c r="OLH1201" s="22"/>
      <c r="OLI1201" s="22"/>
      <c r="OLJ1201" s="22"/>
      <c r="OLK1201" s="22"/>
      <c r="OLL1201" s="22"/>
      <c r="OLM1201" s="22"/>
      <c r="OLN1201" s="22"/>
      <c r="OLO1201" s="22"/>
      <c r="OLP1201" s="22"/>
      <c r="OLQ1201" s="22"/>
      <c r="OLR1201" s="22"/>
      <c r="OLS1201" s="22"/>
      <c r="OLT1201" s="22"/>
      <c r="OLU1201" s="22"/>
      <c r="OLV1201" s="22"/>
      <c r="OLW1201" s="22"/>
      <c r="OLX1201" s="22"/>
      <c r="OLY1201" s="22"/>
      <c r="OLZ1201" s="22"/>
      <c r="OMA1201" s="22"/>
      <c r="OMB1201" s="22"/>
      <c r="OMC1201" s="22"/>
      <c r="OMD1201" s="22"/>
      <c r="OME1201" s="22"/>
      <c r="OMF1201" s="22"/>
      <c r="OMG1201" s="22"/>
      <c r="OMH1201" s="22"/>
      <c r="OMI1201" s="22"/>
      <c r="OMJ1201" s="22"/>
      <c r="OMK1201" s="22"/>
      <c r="OML1201" s="22"/>
      <c r="OMM1201" s="22"/>
      <c r="OMN1201" s="22"/>
      <c r="OMO1201" s="22"/>
      <c r="OMP1201" s="22"/>
      <c r="OMQ1201" s="22"/>
      <c r="OMR1201" s="22"/>
      <c r="OMS1201" s="22"/>
      <c r="OMT1201" s="22"/>
      <c r="OMU1201" s="22"/>
      <c r="OMV1201" s="22"/>
      <c r="OMW1201" s="22"/>
      <c r="OMX1201" s="22"/>
      <c r="OMY1201" s="22"/>
      <c r="OMZ1201" s="22"/>
      <c r="ONA1201" s="22"/>
      <c r="ONB1201" s="22"/>
      <c r="ONC1201" s="22"/>
      <c r="OND1201" s="22"/>
      <c r="ONE1201" s="22"/>
      <c r="ONF1201" s="22"/>
      <c r="ONG1201" s="22"/>
      <c r="ONH1201" s="22"/>
      <c r="ONI1201" s="22"/>
      <c r="ONJ1201" s="22"/>
      <c r="ONK1201" s="22"/>
      <c r="ONL1201" s="22"/>
      <c r="ONM1201" s="22"/>
      <c r="ONN1201" s="22"/>
      <c r="ONO1201" s="22"/>
      <c r="ONP1201" s="22"/>
      <c r="ONQ1201" s="22"/>
      <c r="ONR1201" s="22"/>
      <c r="ONS1201" s="22"/>
      <c r="ONT1201" s="22"/>
      <c r="ONU1201" s="22"/>
      <c r="ONV1201" s="22"/>
      <c r="ONW1201" s="22"/>
      <c r="ONX1201" s="22"/>
      <c r="ONY1201" s="22"/>
      <c r="ONZ1201" s="22"/>
      <c r="OOA1201" s="22"/>
      <c r="OOB1201" s="22"/>
      <c r="OOC1201" s="22"/>
      <c r="OOD1201" s="22"/>
      <c r="OOE1201" s="22"/>
      <c r="OOF1201" s="22"/>
      <c r="OOG1201" s="22"/>
      <c r="OOH1201" s="22"/>
      <c r="OOI1201" s="22"/>
      <c r="OOJ1201" s="22"/>
      <c r="OOK1201" s="22"/>
      <c r="OOL1201" s="22"/>
      <c r="OOM1201" s="22"/>
      <c r="OON1201" s="22"/>
      <c r="OOO1201" s="22"/>
      <c r="OOP1201" s="22"/>
      <c r="OOQ1201" s="22"/>
      <c r="OOR1201" s="22"/>
      <c r="OOS1201" s="22"/>
      <c r="OOT1201" s="22"/>
      <c r="OOU1201" s="22"/>
      <c r="OOV1201" s="22"/>
      <c r="OOW1201" s="22"/>
      <c r="OOX1201" s="22"/>
      <c r="OOY1201" s="22"/>
      <c r="OOZ1201" s="22"/>
      <c r="OPA1201" s="22"/>
      <c r="OPB1201" s="22"/>
      <c r="OPC1201" s="22"/>
      <c r="OPD1201" s="22"/>
      <c r="OPE1201" s="22"/>
      <c r="OPF1201" s="22"/>
      <c r="OPG1201" s="22"/>
      <c r="OPH1201" s="22"/>
      <c r="OPI1201" s="22"/>
      <c r="OPJ1201" s="22"/>
      <c r="OPK1201" s="22"/>
      <c r="OPL1201" s="22"/>
      <c r="OPM1201" s="22"/>
      <c r="OPN1201" s="22"/>
      <c r="OPO1201" s="22"/>
      <c r="OPP1201" s="22"/>
      <c r="OPQ1201" s="22"/>
      <c r="OPR1201" s="22"/>
      <c r="OPS1201" s="22"/>
      <c r="OPT1201" s="22"/>
      <c r="OPU1201" s="22"/>
      <c r="OPV1201" s="22"/>
      <c r="OPW1201" s="22"/>
      <c r="OPX1201" s="22"/>
      <c r="OPY1201" s="22"/>
      <c r="OPZ1201" s="22"/>
      <c r="OQA1201" s="22"/>
      <c r="OQB1201" s="22"/>
      <c r="OQC1201" s="22"/>
      <c r="OQD1201" s="22"/>
      <c r="OQE1201" s="22"/>
      <c r="OQF1201" s="22"/>
      <c r="OQG1201" s="22"/>
      <c r="OQH1201" s="22"/>
      <c r="OQI1201" s="22"/>
      <c r="OQJ1201" s="22"/>
      <c r="OQK1201" s="22"/>
      <c r="OQL1201" s="22"/>
      <c r="OQM1201" s="22"/>
      <c r="OQN1201" s="22"/>
      <c r="OQO1201" s="22"/>
      <c r="OQP1201" s="22"/>
      <c r="OQQ1201" s="22"/>
      <c r="OQR1201" s="22"/>
      <c r="OQS1201" s="22"/>
      <c r="OQT1201" s="22"/>
      <c r="OQU1201" s="22"/>
      <c r="OQV1201" s="22"/>
      <c r="OQW1201" s="22"/>
      <c r="OQX1201" s="22"/>
      <c r="OQY1201" s="22"/>
      <c r="OQZ1201" s="22"/>
      <c r="ORA1201" s="22"/>
      <c r="ORB1201" s="22"/>
      <c r="ORC1201" s="22"/>
      <c r="ORD1201" s="22"/>
      <c r="ORE1201" s="22"/>
      <c r="ORF1201" s="22"/>
      <c r="ORG1201" s="22"/>
      <c r="ORH1201" s="22"/>
      <c r="ORI1201" s="22"/>
      <c r="ORJ1201" s="22"/>
      <c r="ORK1201" s="22"/>
      <c r="ORL1201" s="22"/>
      <c r="ORM1201" s="22"/>
      <c r="ORN1201" s="22"/>
      <c r="ORO1201" s="22"/>
      <c r="ORP1201" s="22"/>
      <c r="ORQ1201" s="22"/>
      <c r="ORR1201" s="22"/>
      <c r="ORS1201" s="22"/>
      <c r="ORT1201" s="22"/>
      <c r="ORU1201" s="22"/>
      <c r="ORV1201" s="22"/>
      <c r="ORW1201" s="22"/>
      <c r="ORX1201" s="22"/>
      <c r="ORY1201" s="22"/>
      <c r="ORZ1201" s="22"/>
      <c r="OSA1201" s="22"/>
      <c r="OSB1201" s="22"/>
      <c r="OSC1201" s="22"/>
      <c r="OSD1201" s="22"/>
      <c r="OSE1201" s="22"/>
      <c r="OSF1201" s="22"/>
      <c r="OSG1201" s="22"/>
      <c r="OSH1201" s="22"/>
      <c r="OSI1201" s="22"/>
      <c r="OSJ1201" s="22"/>
      <c r="OSK1201" s="22"/>
      <c r="OSL1201" s="22"/>
      <c r="OSM1201" s="22"/>
      <c r="OSN1201" s="22"/>
      <c r="OSO1201" s="22"/>
      <c r="OSP1201" s="22"/>
      <c r="OSQ1201" s="22"/>
      <c r="OSR1201" s="22"/>
      <c r="OSS1201" s="22"/>
      <c r="OST1201" s="22"/>
      <c r="OSU1201" s="22"/>
      <c r="OSV1201" s="22"/>
      <c r="OSW1201" s="22"/>
      <c r="OSX1201" s="22"/>
      <c r="OSY1201" s="22"/>
      <c r="OSZ1201" s="22"/>
      <c r="OTA1201" s="22"/>
      <c r="OTB1201" s="22"/>
      <c r="OTC1201" s="22"/>
      <c r="OTD1201" s="22"/>
      <c r="OTE1201" s="22"/>
      <c r="OTF1201" s="22"/>
      <c r="OTG1201" s="22"/>
      <c r="OTH1201" s="22"/>
      <c r="OTI1201" s="22"/>
      <c r="OTJ1201" s="22"/>
      <c r="OTK1201" s="22"/>
      <c r="OTL1201" s="22"/>
      <c r="OTM1201" s="22"/>
      <c r="OTN1201" s="22"/>
      <c r="OTO1201" s="22"/>
      <c r="OTP1201" s="22"/>
      <c r="OTQ1201" s="22"/>
      <c r="OTR1201" s="22"/>
      <c r="OTS1201" s="22"/>
      <c r="OTT1201" s="22"/>
      <c r="OTU1201" s="22"/>
      <c r="OTV1201" s="22"/>
      <c r="OTW1201" s="22"/>
      <c r="OTX1201" s="22"/>
      <c r="OTY1201" s="22"/>
      <c r="OTZ1201" s="22"/>
      <c r="OUA1201" s="22"/>
      <c r="OUB1201" s="22"/>
      <c r="OUC1201" s="22"/>
      <c r="OUD1201" s="22"/>
      <c r="OUE1201" s="22"/>
      <c r="OUF1201" s="22"/>
      <c r="OUG1201" s="22"/>
      <c r="OUH1201" s="22"/>
      <c r="OUI1201" s="22"/>
      <c r="OUJ1201" s="22"/>
      <c r="OUK1201" s="22"/>
      <c r="OUL1201" s="22"/>
      <c r="OUM1201" s="22"/>
      <c r="OUN1201" s="22"/>
      <c r="OUO1201" s="22"/>
      <c r="OUP1201" s="22"/>
      <c r="OUQ1201" s="22"/>
      <c r="OUR1201" s="22"/>
      <c r="OUS1201" s="22"/>
      <c r="OUT1201" s="22"/>
      <c r="OUU1201" s="22"/>
      <c r="OUV1201" s="22"/>
      <c r="OUW1201" s="22"/>
      <c r="OUX1201" s="22"/>
      <c r="OUY1201" s="22"/>
      <c r="OUZ1201" s="22"/>
      <c r="OVA1201" s="22"/>
      <c r="OVB1201" s="22"/>
      <c r="OVC1201" s="22"/>
      <c r="OVD1201" s="22"/>
      <c r="OVE1201" s="22"/>
      <c r="OVF1201" s="22"/>
      <c r="OVG1201" s="22"/>
      <c r="OVH1201" s="22"/>
      <c r="OVI1201" s="22"/>
      <c r="OVJ1201" s="22"/>
      <c r="OVK1201" s="22"/>
      <c r="OVL1201" s="22"/>
      <c r="OVM1201" s="22"/>
      <c r="OVN1201" s="22"/>
      <c r="OVO1201" s="22"/>
      <c r="OVP1201" s="22"/>
      <c r="OVQ1201" s="22"/>
      <c r="OVR1201" s="22"/>
      <c r="OVS1201" s="22"/>
      <c r="OVT1201" s="22"/>
      <c r="OVU1201" s="22"/>
      <c r="OVV1201" s="22"/>
      <c r="OVW1201" s="22"/>
      <c r="OVX1201" s="22"/>
      <c r="OVY1201" s="22"/>
      <c r="OVZ1201" s="22"/>
      <c r="OWA1201" s="22"/>
      <c r="OWB1201" s="22"/>
      <c r="OWC1201" s="22"/>
      <c r="OWD1201" s="22"/>
      <c r="OWE1201" s="22"/>
      <c r="OWF1201" s="22"/>
      <c r="OWG1201" s="22"/>
      <c r="OWH1201" s="22"/>
      <c r="OWI1201" s="22"/>
      <c r="OWJ1201" s="22"/>
      <c r="OWK1201" s="22"/>
      <c r="OWL1201" s="22"/>
      <c r="OWM1201" s="22"/>
      <c r="OWN1201" s="22"/>
      <c r="OWO1201" s="22"/>
      <c r="OWP1201" s="22"/>
      <c r="OWQ1201" s="22"/>
      <c r="OWR1201" s="22"/>
      <c r="OWS1201" s="22"/>
      <c r="OWT1201" s="22"/>
      <c r="OWU1201" s="22"/>
      <c r="OWV1201" s="22"/>
      <c r="OWW1201" s="22"/>
      <c r="OWX1201" s="22"/>
      <c r="OWY1201" s="22"/>
      <c r="OWZ1201" s="22"/>
      <c r="OXA1201" s="22"/>
      <c r="OXB1201" s="22"/>
      <c r="OXC1201" s="22"/>
      <c r="OXD1201" s="22"/>
      <c r="OXE1201" s="22"/>
      <c r="OXF1201" s="22"/>
      <c r="OXG1201" s="22"/>
      <c r="OXH1201" s="22"/>
      <c r="OXI1201" s="22"/>
      <c r="OXJ1201" s="22"/>
      <c r="OXK1201" s="22"/>
      <c r="OXL1201" s="22"/>
      <c r="OXM1201" s="22"/>
      <c r="OXN1201" s="22"/>
      <c r="OXO1201" s="22"/>
      <c r="OXP1201" s="22"/>
      <c r="OXQ1201" s="22"/>
      <c r="OXR1201" s="22"/>
      <c r="OXS1201" s="22"/>
      <c r="OXT1201" s="22"/>
      <c r="OXU1201" s="22"/>
      <c r="OXV1201" s="22"/>
      <c r="OXW1201" s="22"/>
      <c r="OXX1201" s="22"/>
      <c r="OXY1201" s="22"/>
      <c r="OXZ1201" s="22"/>
      <c r="OYA1201" s="22"/>
      <c r="OYB1201" s="22"/>
      <c r="OYC1201" s="22"/>
      <c r="OYD1201" s="22"/>
      <c r="OYE1201" s="22"/>
      <c r="OYF1201" s="22"/>
      <c r="OYG1201" s="22"/>
      <c r="OYH1201" s="22"/>
      <c r="OYI1201" s="22"/>
      <c r="OYJ1201" s="22"/>
      <c r="OYK1201" s="22"/>
      <c r="OYL1201" s="22"/>
      <c r="OYM1201" s="22"/>
      <c r="OYN1201" s="22"/>
      <c r="OYO1201" s="22"/>
      <c r="OYP1201" s="22"/>
      <c r="OYQ1201" s="22"/>
      <c r="OYR1201" s="22"/>
      <c r="OYS1201" s="22"/>
      <c r="OYT1201" s="22"/>
      <c r="OYU1201" s="22"/>
      <c r="OYV1201" s="22"/>
      <c r="OYW1201" s="22"/>
      <c r="OYX1201" s="22"/>
      <c r="OYY1201" s="22"/>
      <c r="OYZ1201" s="22"/>
      <c r="OZA1201" s="22"/>
      <c r="OZB1201" s="22"/>
      <c r="OZC1201" s="22"/>
      <c r="OZD1201" s="22"/>
      <c r="OZE1201" s="22"/>
      <c r="OZF1201" s="22"/>
      <c r="OZG1201" s="22"/>
      <c r="OZH1201" s="22"/>
      <c r="OZI1201" s="22"/>
      <c r="OZJ1201" s="22"/>
      <c r="OZK1201" s="22"/>
      <c r="OZL1201" s="22"/>
      <c r="OZM1201" s="22"/>
      <c r="OZN1201" s="22"/>
      <c r="OZO1201" s="22"/>
      <c r="OZP1201" s="22"/>
      <c r="OZQ1201" s="22"/>
      <c r="OZR1201" s="22"/>
      <c r="OZS1201" s="22"/>
      <c r="OZT1201" s="22"/>
      <c r="OZU1201" s="22"/>
      <c r="OZV1201" s="22"/>
      <c r="OZW1201" s="22"/>
      <c r="OZX1201" s="22"/>
      <c r="OZY1201" s="22"/>
      <c r="OZZ1201" s="22"/>
      <c r="PAA1201" s="22"/>
      <c r="PAB1201" s="22"/>
      <c r="PAC1201" s="22"/>
      <c r="PAD1201" s="22"/>
      <c r="PAE1201" s="22"/>
      <c r="PAF1201" s="22"/>
      <c r="PAG1201" s="22"/>
      <c r="PAH1201" s="22"/>
      <c r="PAI1201" s="22"/>
      <c r="PAJ1201" s="22"/>
      <c r="PAK1201" s="22"/>
      <c r="PAL1201" s="22"/>
      <c r="PAM1201" s="22"/>
      <c r="PAN1201" s="22"/>
      <c r="PAO1201" s="22"/>
      <c r="PAP1201" s="22"/>
      <c r="PAQ1201" s="22"/>
      <c r="PAR1201" s="22"/>
      <c r="PAS1201" s="22"/>
      <c r="PAT1201" s="22"/>
      <c r="PAU1201" s="22"/>
      <c r="PAV1201" s="22"/>
      <c r="PAW1201" s="22"/>
      <c r="PAX1201" s="22"/>
      <c r="PAY1201" s="22"/>
      <c r="PAZ1201" s="22"/>
      <c r="PBA1201" s="22"/>
      <c r="PBB1201" s="22"/>
      <c r="PBC1201" s="22"/>
      <c r="PBD1201" s="22"/>
      <c r="PBE1201" s="22"/>
      <c r="PBF1201" s="22"/>
      <c r="PBG1201" s="22"/>
      <c r="PBH1201" s="22"/>
      <c r="PBI1201" s="22"/>
      <c r="PBJ1201" s="22"/>
      <c r="PBK1201" s="22"/>
      <c r="PBL1201" s="22"/>
      <c r="PBM1201" s="22"/>
      <c r="PBN1201" s="22"/>
      <c r="PBO1201" s="22"/>
      <c r="PBP1201" s="22"/>
      <c r="PBQ1201" s="22"/>
      <c r="PBR1201" s="22"/>
      <c r="PBS1201" s="22"/>
      <c r="PBT1201" s="22"/>
      <c r="PBU1201" s="22"/>
      <c r="PBV1201" s="22"/>
      <c r="PBW1201" s="22"/>
      <c r="PBX1201" s="22"/>
      <c r="PBY1201" s="22"/>
      <c r="PBZ1201" s="22"/>
      <c r="PCA1201" s="22"/>
      <c r="PCB1201" s="22"/>
      <c r="PCC1201" s="22"/>
      <c r="PCD1201" s="22"/>
      <c r="PCE1201" s="22"/>
      <c r="PCF1201" s="22"/>
      <c r="PCG1201" s="22"/>
      <c r="PCH1201" s="22"/>
      <c r="PCI1201" s="22"/>
      <c r="PCJ1201" s="22"/>
      <c r="PCK1201" s="22"/>
      <c r="PCL1201" s="22"/>
      <c r="PCM1201" s="22"/>
      <c r="PCN1201" s="22"/>
      <c r="PCO1201" s="22"/>
      <c r="PCP1201" s="22"/>
      <c r="PCQ1201" s="22"/>
      <c r="PCR1201" s="22"/>
      <c r="PCS1201" s="22"/>
      <c r="PCT1201" s="22"/>
      <c r="PCU1201" s="22"/>
      <c r="PCV1201" s="22"/>
      <c r="PCW1201" s="22"/>
      <c r="PCX1201" s="22"/>
      <c r="PCY1201" s="22"/>
      <c r="PCZ1201" s="22"/>
      <c r="PDA1201" s="22"/>
      <c r="PDB1201" s="22"/>
      <c r="PDC1201" s="22"/>
      <c r="PDD1201" s="22"/>
      <c r="PDE1201" s="22"/>
      <c r="PDF1201" s="22"/>
      <c r="PDG1201" s="22"/>
      <c r="PDH1201" s="22"/>
      <c r="PDI1201" s="22"/>
      <c r="PDJ1201" s="22"/>
      <c r="PDK1201" s="22"/>
      <c r="PDL1201" s="22"/>
      <c r="PDM1201" s="22"/>
      <c r="PDN1201" s="22"/>
      <c r="PDO1201" s="22"/>
      <c r="PDP1201" s="22"/>
      <c r="PDQ1201" s="22"/>
      <c r="PDR1201" s="22"/>
      <c r="PDS1201" s="22"/>
      <c r="PDT1201" s="22"/>
      <c r="PDU1201" s="22"/>
      <c r="PDV1201" s="22"/>
      <c r="PDW1201" s="22"/>
      <c r="PDX1201" s="22"/>
      <c r="PDY1201" s="22"/>
      <c r="PDZ1201" s="22"/>
      <c r="PEA1201" s="22"/>
      <c r="PEB1201" s="22"/>
      <c r="PEC1201" s="22"/>
      <c r="PED1201" s="22"/>
      <c r="PEE1201" s="22"/>
      <c r="PEF1201" s="22"/>
      <c r="PEG1201" s="22"/>
      <c r="PEH1201" s="22"/>
      <c r="PEI1201" s="22"/>
      <c r="PEJ1201" s="22"/>
      <c r="PEK1201" s="22"/>
      <c r="PEL1201" s="22"/>
      <c r="PEM1201" s="22"/>
      <c r="PEN1201" s="22"/>
      <c r="PEO1201" s="22"/>
      <c r="PEP1201" s="22"/>
      <c r="PEQ1201" s="22"/>
      <c r="PER1201" s="22"/>
      <c r="PES1201" s="22"/>
      <c r="PET1201" s="22"/>
      <c r="PEU1201" s="22"/>
      <c r="PEV1201" s="22"/>
      <c r="PEW1201" s="22"/>
      <c r="PEX1201" s="22"/>
      <c r="PEY1201" s="22"/>
      <c r="PEZ1201" s="22"/>
      <c r="PFA1201" s="22"/>
      <c r="PFB1201" s="22"/>
      <c r="PFC1201" s="22"/>
      <c r="PFD1201" s="22"/>
      <c r="PFE1201" s="22"/>
      <c r="PFF1201" s="22"/>
      <c r="PFG1201" s="22"/>
      <c r="PFH1201" s="22"/>
      <c r="PFI1201" s="22"/>
      <c r="PFJ1201" s="22"/>
      <c r="PFK1201" s="22"/>
      <c r="PFL1201" s="22"/>
      <c r="PFM1201" s="22"/>
      <c r="PFN1201" s="22"/>
      <c r="PFO1201" s="22"/>
      <c r="PFP1201" s="22"/>
      <c r="PFQ1201" s="22"/>
      <c r="PFR1201" s="22"/>
      <c r="PFS1201" s="22"/>
      <c r="PFT1201" s="22"/>
      <c r="PFU1201" s="22"/>
      <c r="PFV1201" s="22"/>
      <c r="PFW1201" s="22"/>
      <c r="PFX1201" s="22"/>
      <c r="PFY1201" s="22"/>
      <c r="PFZ1201" s="22"/>
      <c r="PGA1201" s="22"/>
      <c r="PGB1201" s="22"/>
      <c r="PGC1201" s="22"/>
      <c r="PGD1201" s="22"/>
      <c r="PGE1201" s="22"/>
      <c r="PGF1201" s="22"/>
      <c r="PGG1201" s="22"/>
      <c r="PGH1201" s="22"/>
      <c r="PGI1201" s="22"/>
      <c r="PGJ1201" s="22"/>
      <c r="PGK1201" s="22"/>
      <c r="PGL1201" s="22"/>
      <c r="PGM1201" s="22"/>
      <c r="PGN1201" s="22"/>
      <c r="PGO1201" s="22"/>
      <c r="PGP1201" s="22"/>
      <c r="PGQ1201" s="22"/>
      <c r="PGR1201" s="22"/>
      <c r="PGS1201" s="22"/>
      <c r="PGT1201" s="22"/>
      <c r="PGU1201" s="22"/>
      <c r="PGV1201" s="22"/>
      <c r="PGW1201" s="22"/>
      <c r="PGX1201" s="22"/>
      <c r="PGY1201" s="22"/>
      <c r="PGZ1201" s="22"/>
      <c r="PHA1201" s="22"/>
      <c r="PHB1201" s="22"/>
      <c r="PHC1201" s="22"/>
      <c r="PHD1201" s="22"/>
      <c r="PHE1201" s="22"/>
      <c r="PHF1201" s="22"/>
      <c r="PHG1201" s="22"/>
      <c r="PHH1201" s="22"/>
      <c r="PHI1201" s="22"/>
      <c r="PHJ1201" s="22"/>
      <c r="PHK1201" s="22"/>
      <c r="PHL1201" s="22"/>
      <c r="PHM1201" s="22"/>
      <c r="PHN1201" s="22"/>
      <c r="PHO1201" s="22"/>
      <c r="PHP1201" s="22"/>
      <c r="PHQ1201" s="22"/>
      <c r="PHR1201" s="22"/>
      <c r="PHS1201" s="22"/>
      <c r="PHT1201" s="22"/>
      <c r="PHU1201" s="22"/>
      <c r="PHV1201" s="22"/>
      <c r="PHW1201" s="22"/>
      <c r="PHX1201" s="22"/>
      <c r="PHY1201" s="22"/>
      <c r="PHZ1201" s="22"/>
      <c r="PIA1201" s="22"/>
      <c r="PIB1201" s="22"/>
      <c r="PIC1201" s="22"/>
      <c r="PID1201" s="22"/>
      <c r="PIE1201" s="22"/>
      <c r="PIF1201" s="22"/>
      <c r="PIG1201" s="22"/>
      <c r="PIH1201" s="22"/>
      <c r="PII1201" s="22"/>
      <c r="PIJ1201" s="22"/>
      <c r="PIK1201" s="22"/>
      <c r="PIL1201" s="22"/>
      <c r="PIM1201" s="22"/>
      <c r="PIN1201" s="22"/>
      <c r="PIO1201" s="22"/>
      <c r="PIP1201" s="22"/>
      <c r="PIQ1201" s="22"/>
      <c r="PIR1201" s="22"/>
      <c r="PIS1201" s="22"/>
      <c r="PIT1201" s="22"/>
      <c r="PIU1201" s="22"/>
      <c r="PIV1201" s="22"/>
      <c r="PIW1201" s="22"/>
      <c r="PIX1201" s="22"/>
      <c r="PIY1201" s="22"/>
      <c r="PIZ1201" s="22"/>
      <c r="PJA1201" s="22"/>
      <c r="PJB1201" s="22"/>
      <c r="PJC1201" s="22"/>
      <c r="PJD1201" s="22"/>
      <c r="PJE1201" s="22"/>
      <c r="PJF1201" s="22"/>
      <c r="PJG1201" s="22"/>
      <c r="PJH1201" s="22"/>
      <c r="PJI1201" s="22"/>
      <c r="PJJ1201" s="22"/>
      <c r="PJK1201" s="22"/>
      <c r="PJL1201" s="22"/>
      <c r="PJM1201" s="22"/>
      <c r="PJN1201" s="22"/>
      <c r="PJO1201" s="22"/>
      <c r="PJP1201" s="22"/>
      <c r="PJQ1201" s="22"/>
      <c r="PJR1201" s="22"/>
      <c r="PJS1201" s="22"/>
      <c r="PJT1201" s="22"/>
      <c r="PJU1201" s="22"/>
      <c r="PJV1201" s="22"/>
      <c r="PJW1201" s="22"/>
      <c r="PJX1201" s="22"/>
      <c r="PJY1201" s="22"/>
      <c r="PJZ1201" s="22"/>
      <c r="PKA1201" s="22"/>
      <c r="PKB1201" s="22"/>
      <c r="PKC1201" s="22"/>
      <c r="PKD1201" s="22"/>
      <c r="PKE1201" s="22"/>
      <c r="PKF1201" s="22"/>
      <c r="PKG1201" s="22"/>
      <c r="PKH1201" s="22"/>
      <c r="PKI1201" s="22"/>
      <c r="PKJ1201" s="22"/>
      <c r="PKK1201" s="22"/>
      <c r="PKL1201" s="22"/>
      <c r="PKM1201" s="22"/>
      <c r="PKN1201" s="22"/>
      <c r="PKO1201" s="22"/>
      <c r="PKP1201" s="22"/>
      <c r="PKQ1201" s="22"/>
      <c r="PKR1201" s="22"/>
      <c r="PKS1201" s="22"/>
      <c r="PKT1201" s="22"/>
      <c r="PKU1201" s="22"/>
      <c r="PKV1201" s="22"/>
      <c r="PKW1201" s="22"/>
      <c r="PKX1201" s="22"/>
      <c r="PKY1201" s="22"/>
      <c r="PKZ1201" s="22"/>
      <c r="PLA1201" s="22"/>
      <c r="PLB1201" s="22"/>
      <c r="PLC1201" s="22"/>
      <c r="PLD1201" s="22"/>
      <c r="PLE1201" s="22"/>
      <c r="PLF1201" s="22"/>
      <c r="PLG1201" s="22"/>
      <c r="PLH1201" s="22"/>
      <c r="PLI1201" s="22"/>
      <c r="PLJ1201" s="22"/>
      <c r="PLK1201" s="22"/>
      <c r="PLL1201" s="22"/>
      <c r="PLM1201" s="22"/>
      <c r="PLN1201" s="22"/>
      <c r="PLO1201" s="22"/>
      <c r="PLP1201" s="22"/>
      <c r="PLQ1201" s="22"/>
      <c r="PLR1201" s="22"/>
      <c r="PLS1201" s="22"/>
      <c r="PLT1201" s="22"/>
      <c r="PLU1201" s="22"/>
      <c r="PLV1201" s="22"/>
      <c r="PLW1201" s="22"/>
      <c r="PLX1201" s="22"/>
      <c r="PLY1201" s="22"/>
      <c r="PLZ1201" s="22"/>
      <c r="PMA1201" s="22"/>
      <c r="PMB1201" s="22"/>
      <c r="PMC1201" s="22"/>
      <c r="PMD1201" s="22"/>
      <c r="PME1201" s="22"/>
      <c r="PMF1201" s="22"/>
      <c r="PMG1201" s="22"/>
      <c r="PMH1201" s="22"/>
      <c r="PMI1201" s="22"/>
      <c r="PMJ1201" s="22"/>
      <c r="PMK1201" s="22"/>
      <c r="PML1201" s="22"/>
      <c r="PMM1201" s="22"/>
      <c r="PMN1201" s="22"/>
      <c r="PMO1201" s="22"/>
      <c r="PMP1201" s="22"/>
      <c r="PMQ1201" s="22"/>
      <c r="PMR1201" s="22"/>
      <c r="PMS1201" s="22"/>
      <c r="PMT1201" s="22"/>
      <c r="PMU1201" s="22"/>
      <c r="PMV1201" s="22"/>
      <c r="PMW1201" s="22"/>
      <c r="PMX1201" s="22"/>
      <c r="PMY1201" s="22"/>
      <c r="PMZ1201" s="22"/>
      <c r="PNA1201" s="22"/>
      <c r="PNB1201" s="22"/>
      <c r="PNC1201" s="22"/>
      <c r="PND1201" s="22"/>
      <c r="PNE1201" s="22"/>
      <c r="PNF1201" s="22"/>
      <c r="PNG1201" s="22"/>
      <c r="PNH1201" s="22"/>
      <c r="PNI1201" s="22"/>
      <c r="PNJ1201" s="22"/>
      <c r="PNK1201" s="22"/>
      <c r="PNL1201" s="22"/>
      <c r="PNM1201" s="22"/>
      <c r="PNN1201" s="22"/>
      <c r="PNO1201" s="22"/>
      <c r="PNP1201" s="22"/>
      <c r="PNQ1201" s="22"/>
      <c r="PNR1201" s="22"/>
      <c r="PNS1201" s="22"/>
      <c r="PNT1201" s="22"/>
      <c r="PNU1201" s="22"/>
      <c r="PNV1201" s="22"/>
      <c r="PNW1201" s="22"/>
      <c r="PNX1201" s="22"/>
      <c r="PNY1201" s="22"/>
      <c r="PNZ1201" s="22"/>
      <c r="POA1201" s="22"/>
      <c r="POB1201" s="22"/>
      <c r="POC1201" s="22"/>
      <c r="POD1201" s="22"/>
      <c r="POE1201" s="22"/>
      <c r="POF1201" s="22"/>
      <c r="POG1201" s="22"/>
      <c r="POH1201" s="22"/>
      <c r="POI1201" s="22"/>
      <c r="POJ1201" s="22"/>
      <c r="POK1201" s="22"/>
      <c r="POL1201" s="22"/>
      <c r="POM1201" s="22"/>
      <c r="PON1201" s="22"/>
      <c r="POO1201" s="22"/>
      <c r="POP1201" s="22"/>
      <c r="POQ1201" s="22"/>
      <c r="POR1201" s="22"/>
      <c r="POS1201" s="22"/>
      <c r="POT1201" s="22"/>
      <c r="POU1201" s="22"/>
      <c r="POV1201" s="22"/>
      <c r="POW1201" s="22"/>
      <c r="POX1201" s="22"/>
      <c r="POY1201" s="22"/>
      <c r="POZ1201" s="22"/>
      <c r="PPA1201" s="22"/>
      <c r="PPB1201" s="22"/>
      <c r="PPC1201" s="22"/>
      <c r="PPD1201" s="22"/>
      <c r="PPE1201" s="22"/>
      <c r="PPF1201" s="22"/>
      <c r="PPG1201" s="22"/>
      <c r="PPH1201" s="22"/>
      <c r="PPI1201" s="22"/>
      <c r="PPJ1201" s="22"/>
      <c r="PPK1201" s="22"/>
      <c r="PPL1201" s="22"/>
      <c r="PPM1201" s="22"/>
      <c r="PPN1201" s="22"/>
      <c r="PPO1201" s="22"/>
      <c r="PPP1201" s="22"/>
      <c r="PPQ1201" s="22"/>
      <c r="PPR1201" s="22"/>
      <c r="PPS1201" s="22"/>
      <c r="PPT1201" s="22"/>
      <c r="PPU1201" s="22"/>
      <c r="PPV1201" s="22"/>
      <c r="PPW1201" s="22"/>
      <c r="PPX1201" s="22"/>
      <c r="PPY1201" s="22"/>
      <c r="PPZ1201" s="22"/>
      <c r="PQA1201" s="22"/>
      <c r="PQB1201" s="22"/>
      <c r="PQC1201" s="22"/>
      <c r="PQD1201" s="22"/>
      <c r="PQE1201" s="22"/>
      <c r="PQF1201" s="22"/>
      <c r="PQG1201" s="22"/>
      <c r="PQH1201" s="22"/>
      <c r="PQI1201" s="22"/>
      <c r="PQJ1201" s="22"/>
      <c r="PQK1201" s="22"/>
      <c r="PQL1201" s="22"/>
      <c r="PQM1201" s="22"/>
      <c r="PQN1201" s="22"/>
      <c r="PQO1201" s="22"/>
      <c r="PQP1201" s="22"/>
      <c r="PQQ1201" s="22"/>
      <c r="PQR1201" s="22"/>
      <c r="PQS1201" s="22"/>
      <c r="PQT1201" s="22"/>
      <c r="PQU1201" s="22"/>
      <c r="PQV1201" s="22"/>
      <c r="PQW1201" s="22"/>
      <c r="PQX1201" s="22"/>
      <c r="PQY1201" s="22"/>
      <c r="PQZ1201" s="22"/>
      <c r="PRA1201" s="22"/>
      <c r="PRB1201" s="22"/>
      <c r="PRC1201" s="22"/>
      <c r="PRD1201" s="22"/>
      <c r="PRE1201" s="22"/>
      <c r="PRF1201" s="22"/>
      <c r="PRG1201" s="22"/>
      <c r="PRH1201" s="22"/>
      <c r="PRI1201" s="22"/>
      <c r="PRJ1201" s="22"/>
      <c r="PRK1201" s="22"/>
      <c r="PRL1201" s="22"/>
      <c r="PRM1201" s="22"/>
      <c r="PRN1201" s="22"/>
      <c r="PRO1201" s="22"/>
      <c r="PRP1201" s="22"/>
      <c r="PRQ1201" s="22"/>
      <c r="PRR1201" s="22"/>
      <c r="PRS1201" s="22"/>
      <c r="PRT1201" s="22"/>
      <c r="PRU1201" s="22"/>
      <c r="PRV1201" s="22"/>
      <c r="PRW1201" s="22"/>
      <c r="PRX1201" s="22"/>
      <c r="PRY1201" s="22"/>
      <c r="PRZ1201" s="22"/>
      <c r="PSA1201" s="22"/>
      <c r="PSB1201" s="22"/>
      <c r="PSC1201" s="22"/>
      <c r="PSD1201" s="22"/>
      <c r="PSE1201" s="22"/>
      <c r="PSF1201" s="22"/>
      <c r="PSG1201" s="22"/>
      <c r="PSH1201" s="22"/>
      <c r="PSI1201" s="22"/>
      <c r="PSJ1201" s="22"/>
      <c r="PSK1201" s="22"/>
      <c r="PSL1201" s="22"/>
      <c r="PSM1201" s="22"/>
      <c r="PSN1201" s="22"/>
      <c r="PSO1201" s="22"/>
      <c r="PSP1201" s="22"/>
      <c r="PSQ1201" s="22"/>
      <c r="PSR1201" s="22"/>
      <c r="PSS1201" s="22"/>
      <c r="PST1201" s="22"/>
      <c r="PSU1201" s="22"/>
      <c r="PSV1201" s="22"/>
      <c r="PSW1201" s="22"/>
      <c r="PSX1201" s="22"/>
      <c r="PSY1201" s="22"/>
      <c r="PSZ1201" s="22"/>
      <c r="PTA1201" s="22"/>
      <c r="PTB1201" s="22"/>
      <c r="PTC1201" s="22"/>
      <c r="PTD1201" s="22"/>
      <c r="PTE1201" s="22"/>
      <c r="PTF1201" s="22"/>
      <c r="PTG1201" s="22"/>
      <c r="PTH1201" s="22"/>
      <c r="PTI1201" s="22"/>
      <c r="PTJ1201" s="22"/>
      <c r="PTK1201" s="22"/>
      <c r="PTL1201" s="22"/>
      <c r="PTM1201" s="22"/>
      <c r="PTN1201" s="22"/>
      <c r="PTO1201" s="22"/>
      <c r="PTP1201" s="22"/>
      <c r="PTQ1201" s="22"/>
      <c r="PTR1201" s="22"/>
      <c r="PTS1201" s="22"/>
      <c r="PTT1201" s="22"/>
      <c r="PTU1201" s="22"/>
      <c r="PTV1201" s="22"/>
      <c r="PTW1201" s="22"/>
      <c r="PTX1201" s="22"/>
      <c r="PTY1201" s="22"/>
      <c r="PTZ1201" s="22"/>
      <c r="PUA1201" s="22"/>
      <c r="PUB1201" s="22"/>
      <c r="PUC1201" s="22"/>
      <c r="PUD1201" s="22"/>
      <c r="PUE1201" s="22"/>
      <c r="PUF1201" s="22"/>
      <c r="PUG1201" s="22"/>
      <c r="PUH1201" s="22"/>
      <c r="PUI1201" s="22"/>
      <c r="PUJ1201" s="22"/>
      <c r="PUK1201" s="22"/>
      <c r="PUL1201" s="22"/>
      <c r="PUM1201" s="22"/>
      <c r="PUN1201" s="22"/>
      <c r="PUO1201" s="22"/>
      <c r="PUP1201" s="22"/>
      <c r="PUQ1201" s="22"/>
      <c r="PUR1201" s="22"/>
      <c r="PUS1201" s="22"/>
      <c r="PUT1201" s="22"/>
      <c r="PUU1201" s="22"/>
      <c r="PUV1201" s="22"/>
      <c r="PUW1201" s="22"/>
      <c r="PUX1201" s="22"/>
      <c r="PUY1201" s="22"/>
      <c r="PUZ1201" s="22"/>
      <c r="PVA1201" s="22"/>
      <c r="PVB1201" s="22"/>
      <c r="PVC1201" s="22"/>
      <c r="PVD1201" s="22"/>
      <c r="PVE1201" s="22"/>
      <c r="PVF1201" s="22"/>
      <c r="PVG1201" s="22"/>
      <c r="PVH1201" s="22"/>
      <c r="PVI1201" s="22"/>
      <c r="PVJ1201" s="22"/>
      <c r="PVK1201" s="22"/>
      <c r="PVL1201" s="22"/>
      <c r="PVM1201" s="22"/>
      <c r="PVN1201" s="22"/>
      <c r="PVO1201" s="22"/>
      <c r="PVP1201" s="22"/>
      <c r="PVQ1201" s="22"/>
      <c r="PVR1201" s="22"/>
      <c r="PVS1201" s="22"/>
      <c r="PVT1201" s="22"/>
      <c r="PVU1201" s="22"/>
      <c r="PVV1201" s="22"/>
      <c r="PVW1201" s="22"/>
      <c r="PVX1201" s="22"/>
      <c r="PVY1201" s="22"/>
      <c r="PVZ1201" s="22"/>
      <c r="PWA1201" s="22"/>
      <c r="PWB1201" s="22"/>
      <c r="PWC1201" s="22"/>
      <c r="PWD1201" s="22"/>
      <c r="PWE1201" s="22"/>
      <c r="PWF1201" s="22"/>
      <c r="PWG1201" s="22"/>
      <c r="PWH1201" s="22"/>
      <c r="PWI1201" s="22"/>
      <c r="PWJ1201" s="22"/>
      <c r="PWK1201" s="22"/>
      <c r="PWL1201" s="22"/>
      <c r="PWM1201" s="22"/>
      <c r="PWN1201" s="22"/>
      <c r="PWO1201" s="22"/>
      <c r="PWP1201" s="22"/>
      <c r="PWQ1201" s="22"/>
      <c r="PWR1201" s="22"/>
      <c r="PWS1201" s="22"/>
      <c r="PWT1201" s="22"/>
      <c r="PWU1201" s="22"/>
      <c r="PWV1201" s="22"/>
      <c r="PWW1201" s="22"/>
      <c r="PWX1201" s="22"/>
      <c r="PWY1201" s="22"/>
      <c r="PWZ1201" s="22"/>
      <c r="PXA1201" s="22"/>
      <c r="PXB1201" s="22"/>
      <c r="PXC1201" s="22"/>
      <c r="PXD1201" s="22"/>
      <c r="PXE1201" s="22"/>
      <c r="PXF1201" s="22"/>
      <c r="PXG1201" s="22"/>
      <c r="PXH1201" s="22"/>
      <c r="PXI1201" s="22"/>
      <c r="PXJ1201" s="22"/>
      <c r="PXK1201" s="22"/>
      <c r="PXL1201" s="22"/>
      <c r="PXM1201" s="22"/>
      <c r="PXN1201" s="22"/>
      <c r="PXO1201" s="22"/>
      <c r="PXP1201" s="22"/>
      <c r="PXQ1201" s="22"/>
      <c r="PXR1201" s="22"/>
      <c r="PXS1201" s="22"/>
      <c r="PXT1201" s="22"/>
      <c r="PXU1201" s="22"/>
      <c r="PXV1201" s="22"/>
      <c r="PXW1201" s="22"/>
      <c r="PXX1201" s="22"/>
      <c r="PXY1201" s="22"/>
      <c r="PXZ1201" s="22"/>
      <c r="PYA1201" s="22"/>
      <c r="PYB1201" s="22"/>
      <c r="PYC1201" s="22"/>
      <c r="PYD1201" s="22"/>
      <c r="PYE1201" s="22"/>
      <c r="PYF1201" s="22"/>
      <c r="PYG1201" s="22"/>
      <c r="PYH1201" s="22"/>
      <c r="PYI1201" s="22"/>
      <c r="PYJ1201" s="22"/>
      <c r="PYK1201" s="22"/>
      <c r="PYL1201" s="22"/>
      <c r="PYM1201" s="22"/>
      <c r="PYN1201" s="22"/>
      <c r="PYO1201" s="22"/>
      <c r="PYP1201" s="22"/>
      <c r="PYQ1201" s="22"/>
      <c r="PYR1201" s="22"/>
      <c r="PYS1201" s="22"/>
      <c r="PYT1201" s="22"/>
      <c r="PYU1201" s="22"/>
      <c r="PYV1201" s="22"/>
      <c r="PYW1201" s="22"/>
      <c r="PYX1201" s="22"/>
      <c r="PYY1201" s="22"/>
      <c r="PYZ1201" s="22"/>
      <c r="PZA1201" s="22"/>
      <c r="PZB1201" s="22"/>
      <c r="PZC1201" s="22"/>
      <c r="PZD1201" s="22"/>
      <c r="PZE1201" s="22"/>
      <c r="PZF1201" s="22"/>
      <c r="PZG1201" s="22"/>
      <c r="PZH1201" s="22"/>
      <c r="PZI1201" s="22"/>
      <c r="PZJ1201" s="22"/>
      <c r="PZK1201" s="22"/>
      <c r="PZL1201" s="22"/>
      <c r="PZM1201" s="22"/>
      <c r="PZN1201" s="22"/>
      <c r="PZO1201" s="22"/>
      <c r="PZP1201" s="22"/>
      <c r="PZQ1201" s="22"/>
      <c r="PZR1201" s="22"/>
      <c r="PZS1201" s="22"/>
      <c r="PZT1201" s="22"/>
      <c r="PZU1201" s="22"/>
      <c r="PZV1201" s="22"/>
      <c r="PZW1201" s="22"/>
      <c r="PZX1201" s="22"/>
      <c r="PZY1201" s="22"/>
      <c r="PZZ1201" s="22"/>
      <c r="QAA1201" s="22"/>
      <c r="QAB1201" s="22"/>
      <c r="QAC1201" s="22"/>
      <c r="QAD1201" s="22"/>
      <c r="QAE1201" s="22"/>
      <c r="QAF1201" s="22"/>
      <c r="QAG1201" s="22"/>
      <c r="QAH1201" s="22"/>
      <c r="QAI1201" s="22"/>
      <c r="QAJ1201" s="22"/>
      <c r="QAK1201" s="22"/>
      <c r="QAL1201" s="22"/>
      <c r="QAM1201" s="22"/>
      <c r="QAN1201" s="22"/>
      <c r="QAO1201" s="22"/>
      <c r="QAP1201" s="22"/>
      <c r="QAQ1201" s="22"/>
      <c r="QAR1201" s="22"/>
      <c r="QAS1201" s="22"/>
      <c r="QAT1201" s="22"/>
      <c r="QAU1201" s="22"/>
      <c r="QAV1201" s="22"/>
      <c r="QAW1201" s="22"/>
      <c r="QAX1201" s="22"/>
      <c r="QAY1201" s="22"/>
      <c r="QAZ1201" s="22"/>
      <c r="QBA1201" s="22"/>
      <c r="QBB1201" s="22"/>
      <c r="QBC1201" s="22"/>
      <c r="QBD1201" s="22"/>
      <c r="QBE1201" s="22"/>
      <c r="QBF1201" s="22"/>
      <c r="QBG1201" s="22"/>
      <c r="QBH1201" s="22"/>
      <c r="QBI1201" s="22"/>
      <c r="QBJ1201" s="22"/>
      <c r="QBK1201" s="22"/>
      <c r="QBL1201" s="22"/>
      <c r="QBM1201" s="22"/>
      <c r="QBN1201" s="22"/>
      <c r="QBO1201" s="22"/>
      <c r="QBP1201" s="22"/>
      <c r="QBQ1201" s="22"/>
      <c r="QBR1201" s="22"/>
      <c r="QBS1201" s="22"/>
      <c r="QBT1201" s="22"/>
      <c r="QBU1201" s="22"/>
      <c r="QBV1201" s="22"/>
      <c r="QBW1201" s="22"/>
      <c r="QBX1201" s="22"/>
      <c r="QBY1201" s="22"/>
      <c r="QBZ1201" s="22"/>
      <c r="QCA1201" s="22"/>
      <c r="QCB1201" s="22"/>
      <c r="QCC1201" s="22"/>
      <c r="QCD1201" s="22"/>
      <c r="QCE1201" s="22"/>
      <c r="QCF1201" s="22"/>
      <c r="QCG1201" s="22"/>
      <c r="QCH1201" s="22"/>
      <c r="QCI1201" s="22"/>
      <c r="QCJ1201" s="22"/>
      <c r="QCK1201" s="22"/>
      <c r="QCL1201" s="22"/>
      <c r="QCM1201" s="22"/>
      <c r="QCN1201" s="22"/>
      <c r="QCO1201" s="22"/>
      <c r="QCP1201" s="22"/>
      <c r="QCQ1201" s="22"/>
      <c r="QCR1201" s="22"/>
      <c r="QCS1201" s="22"/>
      <c r="QCT1201" s="22"/>
      <c r="QCU1201" s="22"/>
      <c r="QCV1201" s="22"/>
      <c r="QCW1201" s="22"/>
      <c r="QCX1201" s="22"/>
      <c r="QCY1201" s="22"/>
      <c r="QCZ1201" s="22"/>
      <c r="QDA1201" s="22"/>
      <c r="QDB1201" s="22"/>
      <c r="QDC1201" s="22"/>
      <c r="QDD1201" s="22"/>
      <c r="QDE1201" s="22"/>
      <c r="QDF1201" s="22"/>
      <c r="QDG1201" s="22"/>
      <c r="QDH1201" s="22"/>
      <c r="QDI1201" s="22"/>
      <c r="QDJ1201" s="22"/>
      <c r="QDK1201" s="22"/>
      <c r="QDL1201" s="22"/>
      <c r="QDM1201" s="22"/>
      <c r="QDN1201" s="22"/>
      <c r="QDO1201" s="22"/>
      <c r="QDP1201" s="22"/>
      <c r="QDQ1201" s="22"/>
      <c r="QDR1201" s="22"/>
      <c r="QDS1201" s="22"/>
      <c r="QDT1201" s="22"/>
      <c r="QDU1201" s="22"/>
      <c r="QDV1201" s="22"/>
      <c r="QDW1201" s="22"/>
      <c r="QDX1201" s="22"/>
      <c r="QDY1201" s="22"/>
      <c r="QDZ1201" s="22"/>
      <c r="QEA1201" s="22"/>
      <c r="QEB1201" s="22"/>
      <c r="QEC1201" s="22"/>
      <c r="QED1201" s="22"/>
      <c r="QEE1201" s="22"/>
      <c r="QEF1201" s="22"/>
      <c r="QEG1201" s="22"/>
      <c r="QEH1201" s="22"/>
      <c r="QEI1201" s="22"/>
      <c r="QEJ1201" s="22"/>
      <c r="QEK1201" s="22"/>
      <c r="QEL1201" s="22"/>
      <c r="QEM1201" s="22"/>
      <c r="QEN1201" s="22"/>
      <c r="QEO1201" s="22"/>
      <c r="QEP1201" s="22"/>
      <c r="QEQ1201" s="22"/>
      <c r="QER1201" s="22"/>
      <c r="QES1201" s="22"/>
      <c r="QET1201" s="22"/>
      <c r="QEU1201" s="22"/>
      <c r="QEV1201" s="22"/>
      <c r="QEW1201" s="22"/>
      <c r="QEX1201" s="22"/>
      <c r="QEY1201" s="22"/>
      <c r="QEZ1201" s="22"/>
      <c r="QFA1201" s="22"/>
      <c r="QFB1201" s="22"/>
      <c r="QFC1201" s="22"/>
      <c r="QFD1201" s="22"/>
      <c r="QFE1201" s="22"/>
      <c r="QFF1201" s="22"/>
      <c r="QFG1201" s="22"/>
      <c r="QFH1201" s="22"/>
      <c r="QFI1201" s="22"/>
      <c r="QFJ1201" s="22"/>
      <c r="QFK1201" s="22"/>
      <c r="QFL1201" s="22"/>
      <c r="QFM1201" s="22"/>
      <c r="QFN1201" s="22"/>
      <c r="QFO1201" s="22"/>
      <c r="QFP1201" s="22"/>
      <c r="QFQ1201" s="22"/>
      <c r="QFR1201" s="22"/>
      <c r="QFS1201" s="22"/>
      <c r="QFT1201" s="22"/>
      <c r="QFU1201" s="22"/>
      <c r="QFV1201" s="22"/>
      <c r="QFW1201" s="22"/>
      <c r="QFX1201" s="22"/>
      <c r="QFY1201" s="22"/>
      <c r="QFZ1201" s="22"/>
      <c r="QGA1201" s="22"/>
      <c r="QGB1201" s="22"/>
      <c r="QGC1201" s="22"/>
      <c r="QGD1201" s="22"/>
      <c r="QGE1201" s="22"/>
      <c r="QGF1201" s="22"/>
      <c r="QGG1201" s="22"/>
      <c r="QGH1201" s="22"/>
      <c r="QGI1201" s="22"/>
      <c r="QGJ1201" s="22"/>
      <c r="QGK1201" s="22"/>
      <c r="QGL1201" s="22"/>
      <c r="QGM1201" s="22"/>
      <c r="QGN1201" s="22"/>
      <c r="QGO1201" s="22"/>
      <c r="QGP1201" s="22"/>
      <c r="QGQ1201" s="22"/>
      <c r="QGR1201" s="22"/>
      <c r="QGS1201" s="22"/>
      <c r="QGT1201" s="22"/>
      <c r="QGU1201" s="22"/>
      <c r="QGV1201" s="22"/>
      <c r="QGW1201" s="22"/>
      <c r="QGX1201" s="22"/>
      <c r="QGY1201" s="22"/>
      <c r="QGZ1201" s="22"/>
      <c r="QHA1201" s="22"/>
      <c r="QHB1201" s="22"/>
      <c r="QHC1201" s="22"/>
      <c r="QHD1201" s="22"/>
      <c r="QHE1201" s="22"/>
      <c r="QHF1201" s="22"/>
      <c r="QHG1201" s="22"/>
      <c r="QHH1201" s="22"/>
      <c r="QHI1201" s="22"/>
      <c r="QHJ1201" s="22"/>
      <c r="QHK1201" s="22"/>
      <c r="QHL1201" s="22"/>
      <c r="QHM1201" s="22"/>
      <c r="QHN1201" s="22"/>
      <c r="QHO1201" s="22"/>
      <c r="QHP1201" s="22"/>
      <c r="QHQ1201" s="22"/>
      <c r="QHR1201" s="22"/>
      <c r="QHS1201" s="22"/>
      <c r="QHT1201" s="22"/>
      <c r="QHU1201" s="22"/>
      <c r="QHV1201" s="22"/>
      <c r="QHW1201" s="22"/>
      <c r="QHX1201" s="22"/>
      <c r="QHY1201" s="22"/>
      <c r="QHZ1201" s="22"/>
      <c r="QIA1201" s="22"/>
      <c r="QIB1201" s="22"/>
      <c r="QIC1201" s="22"/>
      <c r="QID1201" s="22"/>
      <c r="QIE1201" s="22"/>
      <c r="QIF1201" s="22"/>
      <c r="QIG1201" s="22"/>
      <c r="QIH1201" s="22"/>
      <c r="QII1201" s="22"/>
      <c r="QIJ1201" s="22"/>
      <c r="QIK1201" s="22"/>
      <c r="QIL1201" s="22"/>
      <c r="QIM1201" s="22"/>
      <c r="QIN1201" s="22"/>
      <c r="QIO1201" s="22"/>
      <c r="QIP1201" s="22"/>
      <c r="QIQ1201" s="22"/>
      <c r="QIR1201" s="22"/>
      <c r="QIS1201" s="22"/>
      <c r="QIT1201" s="22"/>
      <c r="QIU1201" s="22"/>
      <c r="QIV1201" s="22"/>
      <c r="QIW1201" s="22"/>
      <c r="QIX1201" s="22"/>
      <c r="QIY1201" s="22"/>
      <c r="QIZ1201" s="22"/>
      <c r="QJA1201" s="22"/>
      <c r="QJB1201" s="22"/>
      <c r="QJC1201" s="22"/>
      <c r="QJD1201" s="22"/>
      <c r="QJE1201" s="22"/>
      <c r="QJF1201" s="22"/>
      <c r="QJG1201" s="22"/>
      <c r="QJH1201" s="22"/>
      <c r="QJI1201" s="22"/>
      <c r="QJJ1201" s="22"/>
      <c r="QJK1201" s="22"/>
      <c r="QJL1201" s="22"/>
      <c r="QJM1201" s="22"/>
      <c r="QJN1201" s="22"/>
      <c r="QJO1201" s="22"/>
      <c r="QJP1201" s="22"/>
      <c r="QJQ1201" s="22"/>
      <c r="QJR1201" s="22"/>
      <c r="QJS1201" s="22"/>
      <c r="QJT1201" s="22"/>
      <c r="QJU1201" s="22"/>
      <c r="QJV1201" s="22"/>
      <c r="QJW1201" s="22"/>
      <c r="QJX1201" s="22"/>
      <c r="QJY1201" s="22"/>
      <c r="QJZ1201" s="22"/>
      <c r="QKA1201" s="22"/>
      <c r="QKB1201" s="22"/>
      <c r="QKC1201" s="22"/>
      <c r="QKD1201" s="22"/>
      <c r="QKE1201" s="22"/>
      <c r="QKF1201" s="22"/>
      <c r="QKG1201" s="22"/>
      <c r="QKH1201" s="22"/>
      <c r="QKI1201" s="22"/>
      <c r="QKJ1201" s="22"/>
      <c r="QKK1201" s="22"/>
      <c r="QKL1201" s="22"/>
      <c r="QKM1201" s="22"/>
      <c r="QKN1201" s="22"/>
      <c r="QKO1201" s="22"/>
      <c r="QKP1201" s="22"/>
      <c r="QKQ1201" s="22"/>
      <c r="QKR1201" s="22"/>
      <c r="QKS1201" s="22"/>
      <c r="QKT1201" s="22"/>
      <c r="QKU1201" s="22"/>
      <c r="QKV1201" s="22"/>
      <c r="QKW1201" s="22"/>
      <c r="QKX1201" s="22"/>
      <c r="QKY1201" s="22"/>
      <c r="QKZ1201" s="22"/>
      <c r="QLA1201" s="22"/>
      <c r="QLB1201" s="22"/>
      <c r="QLC1201" s="22"/>
      <c r="QLD1201" s="22"/>
      <c r="QLE1201" s="22"/>
      <c r="QLF1201" s="22"/>
      <c r="QLG1201" s="22"/>
      <c r="QLH1201" s="22"/>
      <c r="QLI1201" s="22"/>
      <c r="QLJ1201" s="22"/>
      <c r="QLK1201" s="22"/>
      <c r="QLL1201" s="22"/>
      <c r="QLM1201" s="22"/>
      <c r="QLN1201" s="22"/>
      <c r="QLO1201" s="22"/>
      <c r="QLP1201" s="22"/>
      <c r="QLQ1201" s="22"/>
      <c r="QLR1201" s="22"/>
      <c r="QLS1201" s="22"/>
      <c r="QLT1201" s="22"/>
      <c r="QLU1201" s="22"/>
      <c r="QLV1201" s="22"/>
      <c r="QLW1201" s="22"/>
      <c r="QLX1201" s="22"/>
      <c r="QLY1201" s="22"/>
      <c r="QLZ1201" s="22"/>
      <c r="QMA1201" s="22"/>
      <c r="QMB1201" s="22"/>
      <c r="QMC1201" s="22"/>
      <c r="QMD1201" s="22"/>
      <c r="QME1201" s="22"/>
      <c r="QMF1201" s="22"/>
      <c r="QMG1201" s="22"/>
      <c r="QMH1201" s="22"/>
      <c r="QMI1201" s="22"/>
      <c r="QMJ1201" s="22"/>
      <c r="QMK1201" s="22"/>
      <c r="QML1201" s="22"/>
      <c r="QMM1201" s="22"/>
      <c r="QMN1201" s="22"/>
      <c r="QMO1201" s="22"/>
      <c r="QMP1201" s="22"/>
      <c r="QMQ1201" s="22"/>
      <c r="QMR1201" s="22"/>
      <c r="QMS1201" s="22"/>
      <c r="QMT1201" s="22"/>
      <c r="QMU1201" s="22"/>
      <c r="QMV1201" s="22"/>
      <c r="QMW1201" s="22"/>
      <c r="QMX1201" s="22"/>
      <c r="QMY1201" s="22"/>
      <c r="QMZ1201" s="22"/>
      <c r="QNA1201" s="22"/>
      <c r="QNB1201" s="22"/>
      <c r="QNC1201" s="22"/>
      <c r="QND1201" s="22"/>
      <c r="QNE1201" s="22"/>
      <c r="QNF1201" s="22"/>
      <c r="QNG1201" s="22"/>
      <c r="QNH1201" s="22"/>
      <c r="QNI1201" s="22"/>
      <c r="QNJ1201" s="22"/>
      <c r="QNK1201" s="22"/>
      <c r="QNL1201" s="22"/>
      <c r="QNM1201" s="22"/>
      <c r="QNN1201" s="22"/>
      <c r="QNO1201" s="22"/>
      <c r="QNP1201" s="22"/>
      <c r="QNQ1201" s="22"/>
      <c r="QNR1201" s="22"/>
      <c r="QNS1201" s="22"/>
      <c r="QNT1201" s="22"/>
      <c r="QNU1201" s="22"/>
      <c r="QNV1201" s="22"/>
      <c r="QNW1201" s="22"/>
      <c r="QNX1201" s="22"/>
      <c r="QNY1201" s="22"/>
      <c r="QNZ1201" s="22"/>
      <c r="QOA1201" s="22"/>
      <c r="QOB1201" s="22"/>
      <c r="QOC1201" s="22"/>
      <c r="QOD1201" s="22"/>
      <c r="QOE1201" s="22"/>
      <c r="QOF1201" s="22"/>
      <c r="QOG1201" s="22"/>
      <c r="QOH1201" s="22"/>
      <c r="QOI1201" s="22"/>
      <c r="QOJ1201" s="22"/>
      <c r="QOK1201" s="22"/>
      <c r="QOL1201" s="22"/>
      <c r="QOM1201" s="22"/>
      <c r="QON1201" s="22"/>
      <c r="QOO1201" s="22"/>
      <c r="QOP1201" s="22"/>
      <c r="QOQ1201" s="22"/>
      <c r="QOR1201" s="22"/>
      <c r="QOS1201" s="22"/>
      <c r="QOT1201" s="22"/>
      <c r="QOU1201" s="22"/>
      <c r="QOV1201" s="22"/>
      <c r="QOW1201" s="22"/>
      <c r="QOX1201" s="22"/>
      <c r="QOY1201" s="22"/>
      <c r="QOZ1201" s="22"/>
      <c r="QPA1201" s="22"/>
      <c r="QPB1201" s="22"/>
      <c r="QPC1201" s="22"/>
      <c r="QPD1201" s="22"/>
      <c r="QPE1201" s="22"/>
      <c r="QPF1201" s="22"/>
      <c r="QPG1201" s="22"/>
      <c r="QPH1201" s="22"/>
      <c r="QPI1201" s="22"/>
      <c r="QPJ1201" s="22"/>
      <c r="QPK1201" s="22"/>
      <c r="QPL1201" s="22"/>
      <c r="QPM1201" s="22"/>
      <c r="QPN1201" s="22"/>
      <c r="QPO1201" s="22"/>
      <c r="QPP1201" s="22"/>
      <c r="QPQ1201" s="22"/>
      <c r="QPR1201" s="22"/>
      <c r="QPS1201" s="22"/>
      <c r="QPT1201" s="22"/>
      <c r="QPU1201" s="22"/>
      <c r="QPV1201" s="22"/>
      <c r="QPW1201" s="22"/>
      <c r="QPX1201" s="22"/>
      <c r="QPY1201" s="22"/>
      <c r="QPZ1201" s="22"/>
      <c r="QQA1201" s="22"/>
      <c r="QQB1201" s="22"/>
      <c r="QQC1201" s="22"/>
      <c r="QQD1201" s="22"/>
      <c r="QQE1201" s="22"/>
      <c r="QQF1201" s="22"/>
      <c r="QQG1201" s="22"/>
      <c r="QQH1201" s="22"/>
      <c r="QQI1201" s="22"/>
      <c r="QQJ1201" s="22"/>
      <c r="QQK1201" s="22"/>
      <c r="QQL1201" s="22"/>
      <c r="QQM1201" s="22"/>
      <c r="QQN1201" s="22"/>
      <c r="QQO1201" s="22"/>
      <c r="QQP1201" s="22"/>
      <c r="QQQ1201" s="22"/>
      <c r="QQR1201" s="22"/>
      <c r="QQS1201" s="22"/>
      <c r="QQT1201" s="22"/>
      <c r="QQU1201" s="22"/>
      <c r="QQV1201" s="22"/>
      <c r="QQW1201" s="22"/>
      <c r="QQX1201" s="22"/>
      <c r="QQY1201" s="22"/>
      <c r="QQZ1201" s="22"/>
      <c r="QRA1201" s="22"/>
      <c r="QRB1201" s="22"/>
      <c r="QRC1201" s="22"/>
      <c r="QRD1201" s="22"/>
      <c r="QRE1201" s="22"/>
      <c r="QRF1201" s="22"/>
      <c r="QRG1201" s="22"/>
      <c r="QRH1201" s="22"/>
      <c r="QRI1201" s="22"/>
      <c r="QRJ1201" s="22"/>
      <c r="QRK1201" s="22"/>
      <c r="QRL1201" s="22"/>
      <c r="QRM1201" s="22"/>
      <c r="QRN1201" s="22"/>
      <c r="QRO1201" s="22"/>
      <c r="QRP1201" s="22"/>
      <c r="QRQ1201" s="22"/>
      <c r="QRR1201" s="22"/>
      <c r="QRS1201" s="22"/>
      <c r="QRT1201" s="22"/>
      <c r="QRU1201" s="22"/>
      <c r="QRV1201" s="22"/>
      <c r="QRW1201" s="22"/>
      <c r="QRX1201" s="22"/>
      <c r="QRY1201" s="22"/>
      <c r="QRZ1201" s="22"/>
      <c r="QSA1201" s="22"/>
      <c r="QSB1201" s="22"/>
      <c r="QSC1201" s="22"/>
      <c r="QSD1201" s="22"/>
      <c r="QSE1201" s="22"/>
      <c r="QSF1201" s="22"/>
      <c r="QSG1201" s="22"/>
      <c r="QSH1201" s="22"/>
      <c r="QSI1201" s="22"/>
      <c r="QSJ1201" s="22"/>
      <c r="QSK1201" s="22"/>
      <c r="QSL1201" s="22"/>
      <c r="QSM1201" s="22"/>
      <c r="QSN1201" s="22"/>
      <c r="QSO1201" s="22"/>
      <c r="QSP1201" s="22"/>
      <c r="QSQ1201" s="22"/>
      <c r="QSR1201" s="22"/>
      <c r="QSS1201" s="22"/>
      <c r="QST1201" s="22"/>
      <c r="QSU1201" s="22"/>
      <c r="QSV1201" s="22"/>
      <c r="QSW1201" s="22"/>
      <c r="QSX1201" s="22"/>
      <c r="QSY1201" s="22"/>
      <c r="QSZ1201" s="22"/>
      <c r="QTA1201" s="22"/>
      <c r="QTB1201" s="22"/>
      <c r="QTC1201" s="22"/>
      <c r="QTD1201" s="22"/>
      <c r="QTE1201" s="22"/>
      <c r="QTF1201" s="22"/>
      <c r="QTG1201" s="22"/>
      <c r="QTH1201" s="22"/>
      <c r="QTI1201" s="22"/>
      <c r="QTJ1201" s="22"/>
      <c r="QTK1201" s="22"/>
      <c r="QTL1201" s="22"/>
      <c r="QTM1201" s="22"/>
      <c r="QTN1201" s="22"/>
      <c r="QTO1201" s="22"/>
      <c r="QTP1201" s="22"/>
      <c r="QTQ1201" s="22"/>
      <c r="QTR1201" s="22"/>
      <c r="QTS1201" s="22"/>
      <c r="QTT1201" s="22"/>
      <c r="QTU1201" s="22"/>
      <c r="QTV1201" s="22"/>
      <c r="QTW1201" s="22"/>
      <c r="QTX1201" s="22"/>
      <c r="QTY1201" s="22"/>
      <c r="QTZ1201" s="22"/>
      <c r="QUA1201" s="22"/>
      <c r="QUB1201" s="22"/>
      <c r="QUC1201" s="22"/>
      <c r="QUD1201" s="22"/>
      <c r="QUE1201" s="22"/>
      <c r="QUF1201" s="22"/>
      <c r="QUG1201" s="22"/>
      <c r="QUH1201" s="22"/>
      <c r="QUI1201" s="22"/>
      <c r="QUJ1201" s="22"/>
      <c r="QUK1201" s="22"/>
      <c r="QUL1201" s="22"/>
      <c r="QUM1201" s="22"/>
      <c r="QUN1201" s="22"/>
      <c r="QUO1201" s="22"/>
      <c r="QUP1201" s="22"/>
      <c r="QUQ1201" s="22"/>
      <c r="QUR1201" s="22"/>
      <c r="QUS1201" s="22"/>
      <c r="QUT1201" s="22"/>
      <c r="QUU1201" s="22"/>
      <c r="QUV1201" s="22"/>
      <c r="QUW1201" s="22"/>
      <c r="QUX1201" s="22"/>
      <c r="QUY1201" s="22"/>
      <c r="QUZ1201" s="22"/>
      <c r="QVA1201" s="22"/>
      <c r="QVB1201" s="22"/>
      <c r="QVC1201" s="22"/>
      <c r="QVD1201" s="22"/>
      <c r="QVE1201" s="22"/>
      <c r="QVF1201" s="22"/>
      <c r="QVG1201" s="22"/>
      <c r="QVH1201" s="22"/>
      <c r="QVI1201" s="22"/>
      <c r="QVJ1201" s="22"/>
      <c r="QVK1201" s="22"/>
      <c r="QVL1201" s="22"/>
      <c r="QVM1201" s="22"/>
      <c r="QVN1201" s="22"/>
      <c r="QVO1201" s="22"/>
      <c r="QVP1201" s="22"/>
      <c r="QVQ1201" s="22"/>
      <c r="QVR1201" s="22"/>
      <c r="QVS1201" s="22"/>
      <c r="QVT1201" s="22"/>
      <c r="QVU1201" s="22"/>
      <c r="QVV1201" s="22"/>
      <c r="QVW1201" s="22"/>
      <c r="QVX1201" s="22"/>
      <c r="QVY1201" s="22"/>
      <c r="QVZ1201" s="22"/>
      <c r="QWA1201" s="22"/>
      <c r="QWB1201" s="22"/>
      <c r="QWC1201" s="22"/>
      <c r="QWD1201" s="22"/>
      <c r="QWE1201" s="22"/>
      <c r="QWF1201" s="22"/>
      <c r="QWG1201" s="22"/>
      <c r="QWH1201" s="22"/>
      <c r="QWI1201" s="22"/>
      <c r="QWJ1201" s="22"/>
      <c r="QWK1201" s="22"/>
      <c r="QWL1201" s="22"/>
      <c r="QWM1201" s="22"/>
      <c r="QWN1201" s="22"/>
      <c r="QWO1201" s="22"/>
      <c r="QWP1201" s="22"/>
      <c r="QWQ1201" s="22"/>
      <c r="QWR1201" s="22"/>
      <c r="QWS1201" s="22"/>
      <c r="QWT1201" s="22"/>
      <c r="QWU1201" s="22"/>
      <c r="QWV1201" s="22"/>
      <c r="QWW1201" s="22"/>
      <c r="QWX1201" s="22"/>
      <c r="QWY1201" s="22"/>
      <c r="QWZ1201" s="22"/>
      <c r="QXA1201" s="22"/>
      <c r="QXB1201" s="22"/>
      <c r="QXC1201" s="22"/>
      <c r="QXD1201" s="22"/>
      <c r="QXE1201" s="22"/>
      <c r="QXF1201" s="22"/>
      <c r="QXG1201" s="22"/>
      <c r="QXH1201" s="22"/>
      <c r="QXI1201" s="22"/>
      <c r="QXJ1201" s="22"/>
      <c r="QXK1201" s="22"/>
      <c r="QXL1201" s="22"/>
      <c r="QXM1201" s="22"/>
      <c r="QXN1201" s="22"/>
      <c r="QXO1201" s="22"/>
      <c r="QXP1201" s="22"/>
      <c r="QXQ1201" s="22"/>
      <c r="QXR1201" s="22"/>
      <c r="QXS1201" s="22"/>
      <c r="QXT1201" s="22"/>
      <c r="QXU1201" s="22"/>
      <c r="QXV1201" s="22"/>
      <c r="QXW1201" s="22"/>
      <c r="QXX1201" s="22"/>
      <c r="QXY1201" s="22"/>
      <c r="QXZ1201" s="22"/>
      <c r="QYA1201" s="22"/>
      <c r="QYB1201" s="22"/>
      <c r="QYC1201" s="22"/>
      <c r="QYD1201" s="22"/>
      <c r="QYE1201" s="22"/>
      <c r="QYF1201" s="22"/>
      <c r="QYG1201" s="22"/>
      <c r="QYH1201" s="22"/>
      <c r="QYI1201" s="22"/>
      <c r="QYJ1201" s="22"/>
      <c r="QYK1201" s="22"/>
      <c r="QYL1201" s="22"/>
      <c r="QYM1201" s="22"/>
      <c r="QYN1201" s="22"/>
      <c r="QYO1201" s="22"/>
      <c r="QYP1201" s="22"/>
      <c r="QYQ1201" s="22"/>
      <c r="QYR1201" s="22"/>
      <c r="QYS1201" s="22"/>
      <c r="QYT1201" s="22"/>
      <c r="QYU1201" s="22"/>
      <c r="QYV1201" s="22"/>
      <c r="QYW1201" s="22"/>
      <c r="QYX1201" s="22"/>
      <c r="QYY1201" s="22"/>
      <c r="QYZ1201" s="22"/>
      <c r="QZA1201" s="22"/>
      <c r="QZB1201" s="22"/>
      <c r="QZC1201" s="22"/>
      <c r="QZD1201" s="22"/>
      <c r="QZE1201" s="22"/>
      <c r="QZF1201" s="22"/>
      <c r="QZG1201" s="22"/>
      <c r="QZH1201" s="22"/>
      <c r="QZI1201" s="22"/>
      <c r="QZJ1201" s="22"/>
      <c r="QZK1201" s="22"/>
      <c r="QZL1201" s="22"/>
      <c r="QZM1201" s="22"/>
      <c r="QZN1201" s="22"/>
      <c r="QZO1201" s="22"/>
      <c r="QZP1201" s="22"/>
      <c r="QZQ1201" s="22"/>
      <c r="QZR1201" s="22"/>
      <c r="QZS1201" s="22"/>
      <c r="QZT1201" s="22"/>
      <c r="QZU1201" s="22"/>
      <c r="QZV1201" s="22"/>
      <c r="QZW1201" s="22"/>
      <c r="QZX1201" s="22"/>
      <c r="QZY1201" s="22"/>
      <c r="QZZ1201" s="22"/>
      <c r="RAA1201" s="22"/>
      <c r="RAB1201" s="22"/>
      <c r="RAC1201" s="22"/>
      <c r="RAD1201" s="22"/>
      <c r="RAE1201" s="22"/>
      <c r="RAF1201" s="22"/>
      <c r="RAG1201" s="22"/>
      <c r="RAH1201" s="22"/>
      <c r="RAI1201" s="22"/>
      <c r="RAJ1201" s="22"/>
      <c r="RAK1201" s="22"/>
      <c r="RAL1201" s="22"/>
      <c r="RAM1201" s="22"/>
      <c r="RAN1201" s="22"/>
      <c r="RAO1201" s="22"/>
      <c r="RAP1201" s="22"/>
      <c r="RAQ1201" s="22"/>
      <c r="RAR1201" s="22"/>
      <c r="RAS1201" s="22"/>
      <c r="RAT1201" s="22"/>
      <c r="RAU1201" s="22"/>
      <c r="RAV1201" s="22"/>
      <c r="RAW1201" s="22"/>
      <c r="RAX1201" s="22"/>
      <c r="RAY1201" s="22"/>
      <c r="RAZ1201" s="22"/>
      <c r="RBA1201" s="22"/>
      <c r="RBB1201" s="22"/>
      <c r="RBC1201" s="22"/>
      <c r="RBD1201" s="22"/>
      <c r="RBE1201" s="22"/>
      <c r="RBF1201" s="22"/>
      <c r="RBG1201" s="22"/>
      <c r="RBH1201" s="22"/>
      <c r="RBI1201" s="22"/>
      <c r="RBJ1201" s="22"/>
      <c r="RBK1201" s="22"/>
      <c r="RBL1201" s="22"/>
      <c r="RBM1201" s="22"/>
      <c r="RBN1201" s="22"/>
      <c r="RBO1201" s="22"/>
      <c r="RBP1201" s="22"/>
      <c r="RBQ1201" s="22"/>
      <c r="RBR1201" s="22"/>
      <c r="RBS1201" s="22"/>
      <c r="RBT1201" s="22"/>
      <c r="RBU1201" s="22"/>
      <c r="RBV1201" s="22"/>
      <c r="RBW1201" s="22"/>
      <c r="RBX1201" s="22"/>
      <c r="RBY1201" s="22"/>
      <c r="RBZ1201" s="22"/>
      <c r="RCA1201" s="22"/>
      <c r="RCB1201" s="22"/>
      <c r="RCC1201" s="22"/>
      <c r="RCD1201" s="22"/>
      <c r="RCE1201" s="22"/>
      <c r="RCF1201" s="22"/>
      <c r="RCG1201" s="22"/>
      <c r="RCH1201" s="22"/>
      <c r="RCI1201" s="22"/>
      <c r="RCJ1201" s="22"/>
      <c r="RCK1201" s="22"/>
      <c r="RCL1201" s="22"/>
      <c r="RCM1201" s="22"/>
      <c r="RCN1201" s="22"/>
      <c r="RCO1201" s="22"/>
      <c r="RCP1201" s="22"/>
      <c r="RCQ1201" s="22"/>
      <c r="RCR1201" s="22"/>
      <c r="RCS1201" s="22"/>
      <c r="RCT1201" s="22"/>
      <c r="RCU1201" s="22"/>
      <c r="RCV1201" s="22"/>
      <c r="RCW1201" s="22"/>
      <c r="RCX1201" s="22"/>
      <c r="RCY1201" s="22"/>
      <c r="RCZ1201" s="22"/>
      <c r="RDA1201" s="22"/>
      <c r="RDB1201" s="22"/>
      <c r="RDC1201" s="22"/>
      <c r="RDD1201" s="22"/>
      <c r="RDE1201" s="22"/>
      <c r="RDF1201" s="22"/>
      <c r="RDG1201" s="22"/>
      <c r="RDH1201" s="22"/>
      <c r="RDI1201" s="22"/>
      <c r="RDJ1201" s="22"/>
      <c r="RDK1201" s="22"/>
      <c r="RDL1201" s="22"/>
      <c r="RDM1201" s="22"/>
      <c r="RDN1201" s="22"/>
      <c r="RDO1201" s="22"/>
      <c r="RDP1201" s="22"/>
      <c r="RDQ1201" s="22"/>
      <c r="RDR1201" s="22"/>
      <c r="RDS1201" s="22"/>
      <c r="RDT1201" s="22"/>
      <c r="RDU1201" s="22"/>
      <c r="RDV1201" s="22"/>
      <c r="RDW1201" s="22"/>
      <c r="RDX1201" s="22"/>
      <c r="RDY1201" s="22"/>
      <c r="RDZ1201" s="22"/>
      <c r="REA1201" s="22"/>
      <c r="REB1201" s="22"/>
      <c r="REC1201" s="22"/>
      <c r="RED1201" s="22"/>
      <c r="REE1201" s="22"/>
      <c r="REF1201" s="22"/>
      <c r="REG1201" s="22"/>
      <c r="REH1201" s="22"/>
      <c r="REI1201" s="22"/>
      <c r="REJ1201" s="22"/>
      <c r="REK1201" s="22"/>
      <c r="REL1201" s="22"/>
      <c r="REM1201" s="22"/>
      <c r="REN1201" s="22"/>
      <c r="REO1201" s="22"/>
      <c r="REP1201" s="22"/>
      <c r="REQ1201" s="22"/>
      <c r="RER1201" s="22"/>
      <c r="RES1201" s="22"/>
      <c r="RET1201" s="22"/>
      <c r="REU1201" s="22"/>
      <c r="REV1201" s="22"/>
      <c r="REW1201" s="22"/>
      <c r="REX1201" s="22"/>
      <c r="REY1201" s="22"/>
      <c r="REZ1201" s="22"/>
      <c r="RFA1201" s="22"/>
      <c r="RFB1201" s="22"/>
      <c r="RFC1201" s="22"/>
      <c r="RFD1201" s="22"/>
      <c r="RFE1201" s="22"/>
      <c r="RFF1201" s="22"/>
      <c r="RFG1201" s="22"/>
      <c r="RFH1201" s="22"/>
      <c r="RFI1201" s="22"/>
      <c r="RFJ1201" s="22"/>
      <c r="RFK1201" s="22"/>
      <c r="RFL1201" s="22"/>
      <c r="RFM1201" s="22"/>
      <c r="RFN1201" s="22"/>
      <c r="RFO1201" s="22"/>
      <c r="RFP1201" s="22"/>
      <c r="RFQ1201" s="22"/>
      <c r="RFR1201" s="22"/>
      <c r="RFS1201" s="22"/>
      <c r="RFT1201" s="22"/>
      <c r="RFU1201" s="22"/>
      <c r="RFV1201" s="22"/>
      <c r="RFW1201" s="22"/>
      <c r="RFX1201" s="22"/>
      <c r="RFY1201" s="22"/>
      <c r="RFZ1201" s="22"/>
      <c r="RGA1201" s="22"/>
      <c r="RGB1201" s="22"/>
      <c r="RGC1201" s="22"/>
      <c r="RGD1201" s="22"/>
      <c r="RGE1201" s="22"/>
      <c r="RGF1201" s="22"/>
      <c r="RGG1201" s="22"/>
      <c r="RGH1201" s="22"/>
      <c r="RGI1201" s="22"/>
      <c r="RGJ1201" s="22"/>
      <c r="RGK1201" s="22"/>
      <c r="RGL1201" s="22"/>
      <c r="RGM1201" s="22"/>
      <c r="RGN1201" s="22"/>
      <c r="RGO1201" s="22"/>
      <c r="RGP1201" s="22"/>
      <c r="RGQ1201" s="22"/>
      <c r="RGR1201" s="22"/>
      <c r="RGS1201" s="22"/>
      <c r="RGT1201" s="22"/>
      <c r="RGU1201" s="22"/>
      <c r="RGV1201" s="22"/>
      <c r="RGW1201" s="22"/>
      <c r="RGX1201" s="22"/>
      <c r="RGY1201" s="22"/>
      <c r="RGZ1201" s="22"/>
      <c r="RHA1201" s="22"/>
      <c r="RHB1201" s="22"/>
      <c r="RHC1201" s="22"/>
      <c r="RHD1201" s="22"/>
      <c r="RHE1201" s="22"/>
      <c r="RHF1201" s="22"/>
      <c r="RHG1201" s="22"/>
      <c r="RHH1201" s="22"/>
      <c r="RHI1201" s="22"/>
      <c r="RHJ1201" s="22"/>
      <c r="RHK1201" s="22"/>
      <c r="RHL1201" s="22"/>
      <c r="RHM1201" s="22"/>
      <c r="RHN1201" s="22"/>
      <c r="RHO1201" s="22"/>
      <c r="RHP1201" s="22"/>
      <c r="RHQ1201" s="22"/>
      <c r="RHR1201" s="22"/>
      <c r="RHS1201" s="22"/>
      <c r="RHT1201" s="22"/>
      <c r="RHU1201" s="22"/>
      <c r="RHV1201" s="22"/>
      <c r="RHW1201" s="22"/>
      <c r="RHX1201" s="22"/>
      <c r="RHY1201" s="22"/>
      <c r="RHZ1201" s="22"/>
      <c r="RIA1201" s="22"/>
      <c r="RIB1201" s="22"/>
      <c r="RIC1201" s="22"/>
      <c r="RID1201" s="22"/>
      <c r="RIE1201" s="22"/>
      <c r="RIF1201" s="22"/>
      <c r="RIG1201" s="22"/>
      <c r="RIH1201" s="22"/>
      <c r="RII1201" s="22"/>
      <c r="RIJ1201" s="22"/>
      <c r="RIK1201" s="22"/>
      <c r="RIL1201" s="22"/>
      <c r="RIM1201" s="22"/>
      <c r="RIN1201" s="22"/>
      <c r="RIO1201" s="22"/>
      <c r="RIP1201" s="22"/>
      <c r="RIQ1201" s="22"/>
      <c r="RIR1201" s="22"/>
      <c r="RIS1201" s="22"/>
      <c r="RIT1201" s="22"/>
      <c r="RIU1201" s="22"/>
      <c r="RIV1201" s="22"/>
      <c r="RIW1201" s="22"/>
      <c r="RIX1201" s="22"/>
      <c r="RIY1201" s="22"/>
      <c r="RIZ1201" s="22"/>
      <c r="RJA1201" s="22"/>
      <c r="RJB1201" s="22"/>
      <c r="RJC1201" s="22"/>
      <c r="RJD1201" s="22"/>
      <c r="RJE1201" s="22"/>
      <c r="RJF1201" s="22"/>
      <c r="RJG1201" s="22"/>
      <c r="RJH1201" s="22"/>
      <c r="RJI1201" s="22"/>
      <c r="RJJ1201" s="22"/>
      <c r="RJK1201" s="22"/>
      <c r="RJL1201" s="22"/>
      <c r="RJM1201" s="22"/>
      <c r="RJN1201" s="22"/>
      <c r="RJO1201" s="22"/>
      <c r="RJP1201" s="22"/>
      <c r="RJQ1201" s="22"/>
      <c r="RJR1201" s="22"/>
      <c r="RJS1201" s="22"/>
      <c r="RJT1201" s="22"/>
      <c r="RJU1201" s="22"/>
      <c r="RJV1201" s="22"/>
      <c r="RJW1201" s="22"/>
      <c r="RJX1201" s="22"/>
      <c r="RJY1201" s="22"/>
      <c r="RJZ1201" s="22"/>
      <c r="RKA1201" s="22"/>
      <c r="RKB1201" s="22"/>
      <c r="RKC1201" s="22"/>
      <c r="RKD1201" s="22"/>
      <c r="RKE1201" s="22"/>
      <c r="RKF1201" s="22"/>
      <c r="RKG1201" s="22"/>
      <c r="RKH1201" s="22"/>
      <c r="RKI1201" s="22"/>
      <c r="RKJ1201" s="22"/>
      <c r="RKK1201" s="22"/>
      <c r="RKL1201" s="22"/>
      <c r="RKM1201" s="22"/>
      <c r="RKN1201" s="22"/>
      <c r="RKO1201" s="22"/>
      <c r="RKP1201" s="22"/>
      <c r="RKQ1201" s="22"/>
      <c r="RKR1201" s="22"/>
      <c r="RKS1201" s="22"/>
      <c r="RKT1201" s="22"/>
      <c r="RKU1201" s="22"/>
      <c r="RKV1201" s="22"/>
      <c r="RKW1201" s="22"/>
      <c r="RKX1201" s="22"/>
      <c r="RKY1201" s="22"/>
      <c r="RKZ1201" s="22"/>
      <c r="RLA1201" s="22"/>
      <c r="RLB1201" s="22"/>
      <c r="RLC1201" s="22"/>
      <c r="RLD1201" s="22"/>
      <c r="RLE1201" s="22"/>
      <c r="RLF1201" s="22"/>
      <c r="RLG1201" s="22"/>
      <c r="RLH1201" s="22"/>
      <c r="RLI1201" s="22"/>
      <c r="RLJ1201" s="22"/>
      <c r="RLK1201" s="22"/>
      <c r="RLL1201" s="22"/>
      <c r="RLM1201" s="22"/>
      <c r="RLN1201" s="22"/>
      <c r="RLO1201" s="22"/>
      <c r="RLP1201" s="22"/>
      <c r="RLQ1201" s="22"/>
      <c r="RLR1201" s="22"/>
      <c r="RLS1201" s="22"/>
      <c r="RLT1201" s="22"/>
      <c r="RLU1201" s="22"/>
      <c r="RLV1201" s="22"/>
      <c r="RLW1201" s="22"/>
      <c r="RLX1201" s="22"/>
      <c r="RLY1201" s="22"/>
      <c r="RLZ1201" s="22"/>
      <c r="RMA1201" s="22"/>
      <c r="RMB1201" s="22"/>
      <c r="RMC1201" s="22"/>
      <c r="RMD1201" s="22"/>
      <c r="RME1201" s="22"/>
      <c r="RMF1201" s="22"/>
      <c r="RMG1201" s="22"/>
      <c r="RMH1201" s="22"/>
      <c r="RMI1201" s="22"/>
      <c r="RMJ1201" s="22"/>
      <c r="RMK1201" s="22"/>
      <c r="RML1201" s="22"/>
      <c r="RMM1201" s="22"/>
      <c r="RMN1201" s="22"/>
      <c r="RMO1201" s="22"/>
      <c r="RMP1201" s="22"/>
      <c r="RMQ1201" s="22"/>
      <c r="RMR1201" s="22"/>
      <c r="RMS1201" s="22"/>
      <c r="RMT1201" s="22"/>
      <c r="RMU1201" s="22"/>
      <c r="RMV1201" s="22"/>
      <c r="RMW1201" s="22"/>
      <c r="RMX1201" s="22"/>
      <c r="RMY1201" s="22"/>
      <c r="RMZ1201" s="22"/>
      <c r="RNA1201" s="22"/>
      <c r="RNB1201" s="22"/>
      <c r="RNC1201" s="22"/>
      <c r="RND1201" s="22"/>
      <c r="RNE1201" s="22"/>
      <c r="RNF1201" s="22"/>
      <c r="RNG1201" s="22"/>
      <c r="RNH1201" s="22"/>
      <c r="RNI1201" s="22"/>
      <c r="RNJ1201" s="22"/>
      <c r="RNK1201" s="22"/>
      <c r="RNL1201" s="22"/>
      <c r="RNM1201" s="22"/>
      <c r="RNN1201" s="22"/>
      <c r="RNO1201" s="22"/>
      <c r="RNP1201" s="22"/>
      <c r="RNQ1201" s="22"/>
      <c r="RNR1201" s="22"/>
      <c r="RNS1201" s="22"/>
      <c r="RNT1201" s="22"/>
      <c r="RNU1201" s="22"/>
      <c r="RNV1201" s="22"/>
      <c r="RNW1201" s="22"/>
      <c r="RNX1201" s="22"/>
      <c r="RNY1201" s="22"/>
      <c r="RNZ1201" s="22"/>
      <c r="ROA1201" s="22"/>
      <c r="ROB1201" s="22"/>
      <c r="ROC1201" s="22"/>
      <c r="ROD1201" s="22"/>
      <c r="ROE1201" s="22"/>
      <c r="ROF1201" s="22"/>
      <c r="ROG1201" s="22"/>
      <c r="ROH1201" s="22"/>
      <c r="ROI1201" s="22"/>
      <c r="ROJ1201" s="22"/>
      <c r="ROK1201" s="22"/>
      <c r="ROL1201" s="22"/>
      <c r="ROM1201" s="22"/>
      <c r="RON1201" s="22"/>
      <c r="ROO1201" s="22"/>
      <c r="ROP1201" s="22"/>
      <c r="ROQ1201" s="22"/>
      <c r="ROR1201" s="22"/>
      <c r="ROS1201" s="22"/>
      <c r="ROT1201" s="22"/>
      <c r="ROU1201" s="22"/>
      <c r="ROV1201" s="22"/>
      <c r="ROW1201" s="22"/>
      <c r="ROX1201" s="22"/>
      <c r="ROY1201" s="22"/>
      <c r="ROZ1201" s="22"/>
      <c r="RPA1201" s="22"/>
      <c r="RPB1201" s="22"/>
      <c r="RPC1201" s="22"/>
      <c r="RPD1201" s="22"/>
      <c r="RPE1201" s="22"/>
      <c r="RPF1201" s="22"/>
      <c r="RPG1201" s="22"/>
      <c r="RPH1201" s="22"/>
      <c r="RPI1201" s="22"/>
      <c r="RPJ1201" s="22"/>
      <c r="RPK1201" s="22"/>
      <c r="RPL1201" s="22"/>
      <c r="RPM1201" s="22"/>
      <c r="RPN1201" s="22"/>
      <c r="RPO1201" s="22"/>
      <c r="RPP1201" s="22"/>
      <c r="RPQ1201" s="22"/>
      <c r="RPR1201" s="22"/>
      <c r="RPS1201" s="22"/>
      <c r="RPT1201" s="22"/>
      <c r="RPU1201" s="22"/>
      <c r="RPV1201" s="22"/>
      <c r="RPW1201" s="22"/>
      <c r="RPX1201" s="22"/>
      <c r="RPY1201" s="22"/>
      <c r="RPZ1201" s="22"/>
      <c r="RQA1201" s="22"/>
      <c r="RQB1201" s="22"/>
      <c r="RQC1201" s="22"/>
      <c r="RQD1201" s="22"/>
      <c r="RQE1201" s="22"/>
      <c r="RQF1201" s="22"/>
      <c r="RQG1201" s="22"/>
      <c r="RQH1201" s="22"/>
      <c r="RQI1201" s="22"/>
      <c r="RQJ1201" s="22"/>
      <c r="RQK1201" s="22"/>
      <c r="RQL1201" s="22"/>
      <c r="RQM1201" s="22"/>
      <c r="RQN1201" s="22"/>
      <c r="RQO1201" s="22"/>
      <c r="RQP1201" s="22"/>
      <c r="RQQ1201" s="22"/>
      <c r="RQR1201" s="22"/>
      <c r="RQS1201" s="22"/>
      <c r="RQT1201" s="22"/>
      <c r="RQU1201" s="22"/>
      <c r="RQV1201" s="22"/>
      <c r="RQW1201" s="22"/>
      <c r="RQX1201" s="22"/>
      <c r="RQY1201" s="22"/>
      <c r="RQZ1201" s="22"/>
      <c r="RRA1201" s="22"/>
      <c r="RRB1201" s="22"/>
      <c r="RRC1201" s="22"/>
      <c r="RRD1201" s="22"/>
      <c r="RRE1201" s="22"/>
      <c r="RRF1201" s="22"/>
      <c r="RRG1201" s="22"/>
      <c r="RRH1201" s="22"/>
      <c r="RRI1201" s="22"/>
      <c r="RRJ1201" s="22"/>
      <c r="RRK1201" s="22"/>
      <c r="RRL1201" s="22"/>
      <c r="RRM1201" s="22"/>
      <c r="RRN1201" s="22"/>
      <c r="RRO1201" s="22"/>
      <c r="RRP1201" s="22"/>
      <c r="RRQ1201" s="22"/>
      <c r="RRR1201" s="22"/>
      <c r="RRS1201" s="22"/>
      <c r="RRT1201" s="22"/>
      <c r="RRU1201" s="22"/>
      <c r="RRV1201" s="22"/>
      <c r="RRW1201" s="22"/>
      <c r="RRX1201" s="22"/>
      <c r="RRY1201" s="22"/>
      <c r="RRZ1201" s="22"/>
      <c r="RSA1201" s="22"/>
      <c r="RSB1201" s="22"/>
      <c r="RSC1201" s="22"/>
      <c r="RSD1201" s="22"/>
      <c r="RSE1201" s="22"/>
      <c r="RSF1201" s="22"/>
      <c r="RSG1201" s="22"/>
      <c r="RSH1201" s="22"/>
      <c r="RSI1201" s="22"/>
      <c r="RSJ1201" s="22"/>
      <c r="RSK1201" s="22"/>
      <c r="RSL1201" s="22"/>
      <c r="RSM1201" s="22"/>
      <c r="RSN1201" s="22"/>
      <c r="RSO1201" s="22"/>
      <c r="RSP1201" s="22"/>
      <c r="RSQ1201" s="22"/>
      <c r="RSR1201" s="22"/>
      <c r="RSS1201" s="22"/>
      <c r="RST1201" s="22"/>
      <c r="RSU1201" s="22"/>
      <c r="RSV1201" s="22"/>
      <c r="RSW1201" s="22"/>
      <c r="RSX1201" s="22"/>
      <c r="RSY1201" s="22"/>
      <c r="RSZ1201" s="22"/>
      <c r="RTA1201" s="22"/>
      <c r="RTB1201" s="22"/>
      <c r="RTC1201" s="22"/>
      <c r="RTD1201" s="22"/>
      <c r="RTE1201" s="22"/>
      <c r="RTF1201" s="22"/>
      <c r="RTG1201" s="22"/>
      <c r="RTH1201" s="22"/>
      <c r="RTI1201" s="22"/>
      <c r="RTJ1201" s="22"/>
      <c r="RTK1201" s="22"/>
      <c r="RTL1201" s="22"/>
      <c r="RTM1201" s="22"/>
      <c r="RTN1201" s="22"/>
      <c r="RTO1201" s="22"/>
      <c r="RTP1201" s="22"/>
      <c r="RTQ1201" s="22"/>
      <c r="RTR1201" s="22"/>
      <c r="RTS1201" s="22"/>
      <c r="RTT1201" s="22"/>
      <c r="RTU1201" s="22"/>
      <c r="RTV1201" s="22"/>
      <c r="RTW1201" s="22"/>
      <c r="RTX1201" s="22"/>
      <c r="RTY1201" s="22"/>
      <c r="RTZ1201" s="22"/>
      <c r="RUA1201" s="22"/>
      <c r="RUB1201" s="22"/>
      <c r="RUC1201" s="22"/>
      <c r="RUD1201" s="22"/>
      <c r="RUE1201" s="22"/>
      <c r="RUF1201" s="22"/>
      <c r="RUG1201" s="22"/>
      <c r="RUH1201" s="22"/>
      <c r="RUI1201" s="22"/>
      <c r="RUJ1201" s="22"/>
      <c r="RUK1201" s="22"/>
      <c r="RUL1201" s="22"/>
      <c r="RUM1201" s="22"/>
      <c r="RUN1201" s="22"/>
      <c r="RUO1201" s="22"/>
      <c r="RUP1201" s="22"/>
      <c r="RUQ1201" s="22"/>
      <c r="RUR1201" s="22"/>
      <c r="RUS1201" s="22"/>
      <c r="RUT1201" s="22"/>
      <c r="RUU1201" s="22"/>
      <c r="RUV1201" s="22"/>
      <c r="RUW1201" s="22"/>
      <c r="RUX1201" s="22"/>
      <c r="RUY1201" s="22"/>
      <c r="RUZ1201" s="22"/>
      <c r="RVA1201" s="22"/>
      <c r="RVB1201" s="22"/>
      <c r="RVC1201" s="22"/>
      <c r="RVD1201" s="22"/>
      <c r="RVE1201" s="22"/>
      <c r="RVF1201" s="22"/>
      <c r="RVG1201" s="22"/>
      <c r="RVH1201" s="22"/>
      <c r="RVI1201" s="22"/>
      <c r="RVJ1201" s="22"/>
      <c r="RVK1201" s="22"/>
      <c r="RVL1201" s="22"/>
      <c r="RVM1201" s="22"/>
      <c r="RVN1201" s="22"/>
      <c r="RVO1201" s="22"/>
      <c r="RVP1201" s="22"/>
      <c r="RVQ1201" s="22"/>
      <c r="RVR1201" s="22"/>
      <c r="RVS1201" s="22"/>
      <c r="RVT1201" s="22"/>
      <c r="RVU1201" s="22"/>
      <c r="RVV1201" s="22"/>
      <c r="RVW1201" s="22"/>
      <c r="RVX1201" s="22"/>
      <c r="RVY1201" s="22"/>
      <c r="RVZ1201" s="22"/>
      <c r="RWA1201" s="22"/>
      <c r="RWB1201" s="22"/>
      <c r="RWC1201" s="22"/>
      <c r="RWD1201" s="22"/>
      <c r="RWE1201" s="22"/>
      <c r="RWF1201" s="22"/>
      <c r="RWG1201" s="22"/>
      <c r="RWH1201" s="22"/>
      <c r="RWI1201" s="22"/>
      <c r="RWJ1201" s="22"/>
      <c r="RWK1201" s="22"/>
      <c r="RWL1201" s="22"/>
      <c r="RWM1201" s="22"/>
      <c r="RWN1201" s="22"/>
      <c r="RWO1201" s="22"/>
      <c r="RWP1201" s="22"/>
      <c r="RWQ1201" s="22"/>
      <c r="RWR1201" s="22"/>
      <c r="RWS1201" s="22"/>
      <c r="RWT1201" s="22"/>
      <c r="RWU1201" s="22"/>
      <c r="RWV1201" s="22"/>
      <c r="RWW1201" s="22"/>
      <c r="RWX1201" s="22"/>
      <c r="RWY1201" s="22"/>
      <c r="RWZ1201" s="22"/>
      <c r="RXA1201" s="22"/>
      <c r="RXB1201" s="22"/>
      <c r="RXC1201" s="22"/>
      <c r="RXD1201" s="22"/>
      <c r="RXE1201" s="22"/>
      <c r="RXF1201" s="22"/>
      <c r="RXG1201" s="22"/>
      <c r="RXH1201" s="22"/>
      <c r="RXI1201" s="22"/>
      <c r="RXJ1201" s="22"/>
      <c r="RXK1201" s="22"/>
      <c r="RXL1201" s="22"/>
      <c r="RXM1201" s="22"/>
      <c r="RXN1201" s="22"/>
      <c r="RXO1201" s="22"/>
      <c r="RXP1201" s="22"/>
      <c r="RXQ1201" s="22"/>
      <c r="RXR1201" s="22"/>
      <c r="RXS1201" s="22"/>
      <c r="RXT1201" s="22"/>
      <c r="RXU1201" s="22"/>
      <c r="RXV1201" s="22"/>
      <c r="RXW1201" s="22"/>
      <c r="RXX1201" s="22"/>
      <c r="RXY1201" s="22"/>
      <c r="RXZ1201" s="22"/>
      <c r="RYA1201" s="22"/>
      <c r="RYB1201" s="22"/>
      <c r="RYC1201" s="22"/>
      <c r="RYD1201" s="22"/>
      <c r="RYE1201" s="22"/>
      <c r="RYF1201" s="22"/>
      <c r="RYG1201" s="22"/>
      <c r="RYH1201" s="22"/>
      <c r="RYI1201" s="22"/>
      <c r="RYJ1201" s="22"/>
      <c r="RYK1201" s="22"/>
      <c r="RYL1201" s="22"/>
      <c r="RYM1201" s="22"/>
      <c r="RYN1201" s="22"/>
      <c r="RYO1201" s="22"/>
      <c r="RYP1201" s="22"/>
      <c r="RYQ1201" s="22"/>
      <c r="RYR1201" s="22"/>
      <c r="RYS1201" s="22"/>
      <c r="RYT1201" s="22"/>
      <c r="RYU1201" s="22"/>
      <c r="RYV1201" s="22"/>
      <c r="RYW1201" s="22"/>
      <c r="RYX1201" s="22"/>
      <c r="RYY1201" s="22"/>
      <c r="RYZ1201" s="22"/>
      <c r="RZA1201" s="22"/>
      <c r="RZB1201" s="22"/>
      <c r="RZC1201" s="22"/>
      <c r="RZD1201" s="22"/>
      <c r="RZE1201" s="22"/>
      <c r="RZF1201" s="22"/>
      <c r="RZG1201" s="22"/>
      <c r="RZH1201" s="22"/>
      <c r="RZI1201" s="22"/>
      <c r="RZJ1201" s="22"/>
      <c r="RZK1201" s="22"/>
      <c r="RZL1201" s="22"/>
      <c r="RZM1201" s="22"/>
      <c r="RZN1201" s="22"/>
      <c r="RZO1201" s="22"/>
      <c r="RZP1201" s="22"/>
      <c r="RZQ1201" s="22"/>
      <c r="RZR1201" s="22"/>
      <c r="RZS1201" s="22"/>
      <c r="RZT1201" s="22"/>
      <c r="RZU1201" s="22"/>
      <c r="RZV1201" s="22"/>
      <c r="RZW1201" s="22"/>
      <c r="RZX1201" s="22"/>
      <c r="RZY1201" s="22"/>
      <c r="RZZ1201" s="22"/>
      <c r="SAA1201" s="22"/>
      <c r="SAB1201" s="22"/>
      <c r="SAC1201" s="22"/>
      <c r="SAD1201" s="22"/>
      <c r="SAE1201" s="22"/>
      <c r="SAF1201" s="22"/>
      <c r="SAG1201" s="22"/>
      <c r="SAH1201" s="22"/>
      <c r="SAI1201" s="22"/>
      <c r="SAJ1201" s="22"/>
      <c r="SAK1201" s="22"/>
      <c r="SAL1201" s="22"/>
      <c r="SAM1201" s="22"/>
      <c r="SAN1201" s="22"/>
      <c r="SAO1201" s="22"/>
      <c r="SAP1201" s="22"/>
      <c r="SAQ1201" s="22"/>
      <c r="SAR1201" s="22"/>
      <c r="SAS1201" s="22"/>
      <c r="SAT1201" s="22"/>
      <c r="SAU1201" s="22"/>
      <c r="SAV1201" s="22"/>
      <c r="SAW1201" s="22"/>
      <c r="SAX1201" s="22"/>
      <c r="SAY1201" s="22"/>
      <c r="SAZ1201" s="22"/>
      <c r="SBA1201" s="22"/>
      <c r="SBB1201" s="22"/>
      <c r="SBC1201" s="22"/>
      <c r="SBD1201" s="22"/>
      <c r="SBE1201" s="22"/>
      <c r="SBF1201" s="22"/>
      <c r="SBG1201" s="22"/>
      <c r="SBH1201" s="22"/>
      <c r="SBI1201" s="22"/>
      <c r="SBJ1201" s="22"/>
      <c r="SBK1201" s="22"/>
      <c r="SBL1201" s="22"/>
      <c r="SBM1201" s="22"/>
      <c r="SBN1201" s="22"/>
      <c r="SBO1201" s="22"/>
      <c r="SBP1201" s="22"/>
      <c r="SBQ1201" s="22"/>
      <c r="SBR1201" s="22"/>
      <c r="SBS1201" s="22"/>
      <c r="SBT1201" s="22"/>
      <c r="SBU1201" s="22"/>
      <c r="SBV1201" s="22"/>
      <c r="SBW1201" s="22"/>
      <c r="SBX1201" s="22"/>
      <c r="SBY1201" s="22"/>
      <c r="SBZ1201" s="22"/>
      <c r="SCA1201" s="22"/>
      <c r="SCB1201" s="22"/>
      <c r="SCC1201" s="22"/>
      <c r="SCD1201" s="22"/>
      <c r="SCE1201" s="22"/>
      <c r="SCF1201" s="22"/>
      <c r="SCG1201" s="22"/>
      <c r="SCH1201" s="22"/>
      <c r="SCI1201" s="22"/>
      <c r="SCJ1201" s="22"/>
      <c r="SCK1201" s="22"/>
      <c r="SCL1201" s="22"/>
      <c r="SCM1201" s="22"/>
      <c r="SCN1201" s="22"/>
      <c r="SCO1201" s="22"/>
      <c r="SCP1201" s="22"/>
      <c r="SCQ1201" s="22"/>
      <c r="SCR1201" s="22"/>
      <c r="SCS1201" s="22"/>
      <c r="SCT1201" s="22"/>
      <c r="SCU1201" s="22"/>
      <c r="SCV1201" s="22"/>
      <c r="SCW1201" s="22"/>
      <c r="SCX1201" s="22"/>
      <c r="SCY1201" s="22"/>
      <c r="SCZ1201" s="22"/>
      <c r="SDA1201" s="22"/>
      <c r="SDB1201" s="22"/>
      <c r="SDC1201" s="22"/>
      <c r="SDD1201" s="22"/>
      <c r="SDE1201" s="22"/>
      <c r="SDF1201" s="22"/>
      <c r="SDG1201" s="22"/>
      <c r="SDH1201" s="22"/>
      <c r="SDI1201" s="22"/>
      <c r="SDJ1201" s="22"/>
      <c r="SDK1201" s="22"/>
      <c r="SDL1201" s="22"/>
      <c r="SDM1201" s="22"/>
      <c r="SDN1201" s="22"/>
      <c r="SDO1201" s="22"/>
      <c r="SDP1201" s="22"/>
      <c r="SDQ1201" s="22"/>
      <c r="SDR1201" s="22"/>
      <c r="SDS1201" s="22"/>
      <c r="SDT1201" s="22"/>
      <c r="SDU1201" s="22"/>
      <c r="SDV1201" s="22"/>
      <c r="SDW1201" s="22"/>
      <c r="SDX1201" s="22"/>
      <c r="SDY1201" s="22"/>
      <c r="SDZ1201" s="22"/>
      <c r="SEA1201" s="22"/>
      <c r="SEB1201" s="22"/>
      <c r="SEC1201" s="22"/>
      <c r="SED1201" s="22"/>
      <c r="SEE1201" s="22"/>
      <c r="SEF1201" s="22"/>
      <c r="SEG1201" s="22"/>
      <c r="SEH1201" s="22"/>
      <c r="SEI1201" s="22"/>
      <c r="SEJ1201" s="22"/>
      <c r="SEK1201" s="22"/>
      <c r="SEL1201" s="22"/>
      <c r="SEM1201" s="22"/>
      <c r="SEN1201" s="22"/>
      <c r="SEO1201" s="22"/>
      <c r="SEP1201" s="22"/>
      <c r="SEQ1201" s="22"/>
      <c r="SER1201" s="22"/>
      <c r="SES1201" s="22"/>
      <c r="SET1201" s="22"/>
      <c r="SEU1201" s="22"/>
      <c r="SEV1201" s="22"/>
      <c r="SEW1201" s="22"/>
      <c r="SEX1201" s="22"/>
      <c r="SEY1201" s="22"/>
      <c r="SEZ1201" s="22"/>
      <c r="SFA1201" s="22"/>
      <c r="SFB1201" s="22"/>
      <c r="SFC1201" s="22"/>
      <c r="SFD1201" s="22"/>
      <c r="SFE1201" s="22"/>
      <c r="SFF1201" s="22"/>
      <c r="SFG1201" s="22"/>
      <c r="SFH1201" s="22"/>
      <c r="SFI1201" s="22"/>
      <c r="SFJ1201" s="22"/>
      <c r="SFK1201" s="22"/>
      <c r="SFL1201" s="22"/>
      <c r="SFM1201" s="22"/>
      <c r="SFN1201" s="22"/>
      <c r="SFO1201" s="22"/>
      <c r="SFP1201" s="22"/>
      <c r="SFQ1201" s="22"/>
      <c r="SFR1201" s="22"/>
      <c r="SFS1201" s="22"/>
      <c r="SFT1201" s="22"/>
      <c r="SFU1201" s="22"/>
      <c r="SFV1201" s="22"/>
      <c r="SFW1201" s="22"/>
      <c r="SFX1201" s="22"/>
      <c r="SFY1201" s="22"/>
      <c r="SFZ1201" s="22"/>
      <c r="SGA1201" s="22"/>
      <c r="SGB1201" s="22"/>
      <c r="SGC1201" s="22"/>
      <c r="SGD1201" s="22"/>
      <c r="SGE1201" s="22"/>
      <c r="SGF1201" s="22"/>
      <c r="SGG1201" s="22"/>
      <c r="SGH1201" s="22"/>
      <c r="SGI1201" s="22"/>
      <c r="SGJ1201" s="22"/>
      <c r="SGK1201" s="22"/>
      <c r="SGL1201" s="22"/>
      <c r="SGM1201" s="22"/>
      <c r="SGN1201" s="22"/>
      <c r="SGO1201" s="22"/>
      <c r="SGP1201" s="22"/>
      <c r="SGQ1201" s="22"/>
      <c r="SGR1201" s="22"/>
      <c r="SGS1201" s="22"/>
      <c r="SGT1201" s="22"/>
      <c r="SGU1201" s="22"/>
      <c r="SGV1201" s="22"/>
      <c r="SGW1201" s="22"/>
      <c r="SGX1201" s="22"/>
      <c r="SGY1201" s="22"/>
      <c r="SGZ1201" s="22"/>
      <c r="SHA1201" s="22"/>
      <c r="SHB1201" s="22"/>
      <c r="SHC1201" s="22"/>
      <c r="SHD1201" s="22"/>
      <c r="SHE1201" s="22"/>
      <c r="SHF1201" s="22"/>
      <c r="SHG1201" s="22"/>
      <c r="SHH1201" s="22"/>
      <c r="SHI1201" s="22"/>
      <c r="SHJ1201" s="22"/>
      <c r="SHK1201" s="22"/>
      <c r="SHL1201" s="22"/>
      <c r="SHM1201" s="22"/>
      <c r="SHN1201" s="22"/>
      <c r="SHO1201" s="22"/>
      <c r="SHP1201" s="22"/>
      <c r="SHQ1201" s="22"/>
      <c r="SHR1201" s="22"/>
      <c r="SHS1201" s="22"/>
      <c r="SHT1201" s="22"/>
      <c r="SHU1201" s="22"/>
      <c r="SHV1201" s="22"/>
      <c r="SHW1201" s="22"/>
      <c r="SHX1201" s="22"/>
      <c r="SHY1201" s="22"/>
      <c r="SHZ1201" s="22"/>
      <c r="SIA1201" s="22"/>
      <c r="SIB1201" s="22"/>
      <c r="SIC1201" s="22"/>
      <c r="SID1201" s="22"/>
      <c r="SIE1201" s="22"/>
      <c r="SIF1201" s="22"/>
      <c r="SIG1201" s="22"/>
      <c r="SIH1201" s="22"/>
      <c r="SII1201" s="22"/>
      <c r="SIJ1201" s="22"/>
      <c r="SIK1201" s="22"/>
      <c r="SIL1201" s="22"/>
      <c r="SIM1201" s="22"/>
      <c r="SIN1201" s="22"/>
      <c r="SIO1201" s="22"/>
      <c r="SIP1201" s="22"/>
      <c r="SIQ1201" s="22"/>
      <c r="SIR1201" s="22"/>
      <c r="SIS1201" s="22"/>
      <c r="SIT1201" s="22"/>
      <c r="SIU1201" s="22"/>
      <c r="SIV1201" s="22"/>
      <c r="SIW1201" s="22"/>
      <c r="SIX1201" s="22"/>
      <c r="SIY1201" s="22"/>
      <c r="SIZ1201" s="22"/>
      <c r="SJA1201" s="22"/>
      <c r="SJB1201" s="22"/>
      <c r="SJC1201" s="22"/>
      <c r="SJD1201" s="22"/>
      <c r="SJE1201" s="22"/>
      <c r="SJF1201" s="22"/>
      <c r="SJG1201" s="22"/>
      <c r="SJH1201" s="22"/>
      <c r="SJI1201" s="22"/>
      <c r="SJJ1201" s="22"/>
      <c r="SJK1201" s="22"/>
      <c r="SJL1201" s="22"/>
      <c r="SJM1201" s="22"/>
      <c r="SJN1201" s="22"/>
      <c r="SJO1201" s="22"/>
      <c r="SJP1201" s="22"/>
      <c r="SJQ1201" s="22"/>
      <c r="SJR1201" s="22"/>
      <c r="SJS1201" s="22"/>
      <c r="SJT1201" s="22"/>
      <c r="SJU1201" s="22"/>
      <c r="SJV1201" s="22"/>
      <c r="SJW1201" s="22"/>
      <c r="SJX1201" s="22"/>
      <c r="SJY1201" s="22"/>
      <c r="SJZ1201" s="22"/>
      <c r="SKA1201" s="22"/>
      <c r="SKB1201" s="22"/>
      <c r="SKC1201" s="22"/>
      <c r="SKD1201" s="22"/>
      <c r="SKE1201" s="22"/>
      <c r="SKF1201" s="22"/>
      <c r="SKG1201" s="22"/>
      <c r="SKH1201" s="22"/>
      <c r="SKI1201" s="22"/>
      <c r="SKJ1201" s="22"/>
      <c r="SKK1201" s="22"/>
      <c r="SKL1201" s="22"/>
      <c r="SKM1201" s="22"/>
      <c r="SKN1201" s="22"/>
      <c r="SKO1201" s="22"/>
      <c r="SKP1201" s="22"/>
      <c r="SKQ1201" s="22"/>
      <c r="SKR1201" s="22"/>
      <c r="SKS1201" s="22"/>
      <c r="SKT1201" s="22"/>
      <c r="SKU1201" s="22"/>
      <c r="SKV1201" s="22"/>
      <c r="SKW1201" s="22"/>
      <c r="SKX1201" s="22"/>
      <c r="SKY1201" s="22"/>
      <c r="SKZ1201" s="22"/>
      <c r="SLA1201" s="22"/>
      <c r="SLB1201" s="22"/>
      <c r="SLC1201" s="22"/>
      <c r="SLD1201" s="22"/>
      <c r="SLE1201" s="22"/>
      <c r="SLF1201" s="22"/>
      <c r="SLG1201" s="22"/>
      <c r="SLH1201" s="22"/>
      <c r="SLI1201" s="22"/>
      <c r="SLJ1201" s="22"/>
      <c r="SLK1201" s="22"/>
      <c r="SLL1201" s="22"/>
      <c r="SLM1201" s="22"/>
      <c r="SLN1201" s="22"/>
      <c r="SLO1201" s="22"/>
      <c r="SLP1201" s="22"/>
      <c r="SLQ1201" s="22"/>
      <c r="SLR1201" s="22"/>
      <c r="SLS1201" s="22"/>
      <c r="SLT1201" s="22"/>
      <c r="SLU1201" s="22"/>
      <c r="SLV1201" s="22"/>
      <c r="SLW1201" s="22"/>
      <c r="SLX1201" s="22"/>
      <c r="SLY1201" s="22"/>
      <c r="SLZ1201" s="22"/>
      <c r="SMA1201" s="22"/>
      <c r="SMB1201" s="22"/>
      <c r="SMC1201" s="22"/>
      <c r="SMD1201" s="22"/>
      <c r="SME1201" s="22"/>
      <c r="SMF1201" s="22"/>
      <c r="SMG1201" s="22"/>
      <c r="SMH1201" s="22"/>
      <c r="SMI1201" s="22"/>
      <c r="SMJ1201" s="22"/>
      <c r="SMK1201" s="22"/>
      <c r="SML1201" s="22"/>
      <c r="SMM1201" s="22"/>
      <c r="SMN1201" s="22"/>
      <c r="SMO1201" s="22"/>
      <c r="SMP1201" s="22"/>
      <c r="SMQ1201" s="22"/>
      <c r="SMR1201" s="22"/>
      <c r="SMS1201" s="22"/>
      <c r="SMT1201" s="22"/>
      <c r="SMU1201" s="22"/>
      <c r="SMV1201" s="22"/>
      <c r="SMW1201" s="22"/>
      <c r="SMX1201" s="22"/>
      <c r="SMY1201" s="22"/>
      <c r="SMZ1201" s="22"/>
      <c r="SNA1201" s="22"/>
      <c r="SNB1201" s="22"/>
      <c r="SNC1201" s="22"/>
      <c r="SND1201" s="22"/>
      <c r="SNE1201" s="22"/>
      <c r="SNF1201" s="22"/>
      <c r="SNG1201" s="22"/>
      <c r="SNH1201" s="22"/>
      <c r="SNI1201" s="22"/>
      <c r="SNJ1201" s="22"/>
      <c r="SNK1201" s="22"/>
      <c r="SNL1201" s="22"/>
      <c r="SNM1201" s="22"/>
      <c r="SNN1201" s="22"/>
      <c r="SNO1201" s="22"/>
      <c r="SNP1201" s="22"/>
      <c r="SNQ1201" s="22"/>
      <c r="SNR1201" s="22"/>
      <c r="SNS1201" s="22"/>
      <c r="SNT1201" s="22"/>
      <c r="SNU1201" s="22"/>
      <c r="SNV1201" s="22"/>
      <c r="SNW1201" s="22"/>
      <c r="SNX1201" s="22"/>
      <c r="SNY1201" s="22"/>
      <c r="SNZ1201" s="22"/>
      <c r="SOA1201" s="22"/>
      <c r="SOB1201" s="22"/>
      <c r="SOC1201" s="22"/>
      <c r="SOD1201" s="22"/>
      <c r="SOE1201" s="22"/>
      <c r="SOF1201" s="22"/>
      <c r="SOG1201" s="22"/>
      <c r="SOH1201" s="22"/>
      <c r="SOI1201" s="22"/>
      <c r="SOJ1201" s="22"/>
      <c r="SOK1201" s="22"/>
      <c r="SOL1201" s="22"/>
      <c r="SOM1201" s="22"/>
      <c r="SON1201" s="22"/>
      <c r="SOO1201" s="22"/>
      <c r="SOP1201" s="22"/>
      <c r="SOQ1201" s="22"/>
      <c r="SOR1201" s="22"/>
      <c r="SOS1201" s="22"/>
      <c r="SOT1201" s="22"/>
      <c r="SOU1201" s="22"/>
      <c r="SOV1201" s="22"/>
      <c r="SOW1201" s="22"/>
      <c r="SOX1201" s="22"/>
      <c r="SOY1201" s="22"/>
      <c r="SOZ1201" s="22"/>
      <c r="SPA1201" s="22"/>
      <c r="SPB1201" s="22"/>
      <c r="SPC1201" s="22"/>
      <c r="SPD1201" s="22"/>
      <c r="SPE1201" s="22"/>
      <c r="SPF1201" s="22"/>
      <c r="SPG1201" s="22"/>
      <c r="SPH1201" s="22"/>
      <c r="SPI1201" s="22"/>
      <c r="SPJ1201" s="22"/>
      <c r="SPK1201" s="22"/>
      <c r="SPL1201" s="22"/>
      <c r="SPM1201" s="22"/>
      <c r="SPN1201" s="22"/>
      <c r="SPO1201" s="22"/>
      <c r="SPP1201" s="22"/>
      <c r="SPQ1201" s="22"/>
      <c r="SPR1201" s="22"/>
      <c r="SPS1201" s="22"/>
      <c r="SPT1201" s="22"/>
      <c r="SPU1201" s="22"/>
      <c r="SPV1201" s="22"/>
      <c r="SPW1201" s="22"/>
      <c r="SPX1201" s="22"/>
      <c r="SPY1201" s="22"/>
      <c r="SPZ1201" s="22"/>
      <c r="SQA1201" s="22"/>
      <c r="SQB1201" s="22"/>
      <c r="SQC1201" s="22"/>
      <c r="SQD1201" s="22"/>
      <c r="SQE1201" s="22"/>
      <c r="SQF1201" s="22"/>
      <c r="SQG1201" s="22"/>
      <c r="SQH1201" s="22"/>
      <c r="SQI1201" s="22"/>
      <c r="SQJ1201" s="22"/>
      <c r="SQK1201" s="22"/>
      <c r="SQL1201" s="22"/>
      <c r="SQM1201" s="22"/>
      <c r="SQN1201" s="22"/>
      <c r="SQO1201" s="22"/>
      <c r="SQP1201" s="22"/>
      <c r="SQQ1201" s="22"/>
      <c r="SQR1201" s="22"/>
      <c r="SQS1201" s="22"/>
      <c r="SQT1201" s="22"/>
      <c r="SQU1201" s="22"/>
      <c r="SQV1201" s="22"/>
      <c r="SQW1201" s="22"/>
      <c r="SQX1201" s="22"/>
      <c r="SQY1201" s="22"/>
      <c r="SQZ1201" s="22"/>
      <c r="SRA1201" s="22"/>
      <c r="SRB1201" s="22"/>
      <c r="SRC1201" s="22"/>
      <c r="SRD1201" s="22"/>
      <c r="SRE1201" s="22"/>
      <c r="SRF1201" s="22"/>
      <c r="SRG1201" s="22"/>
      <c r="SRH1201" s="22"/>
      <c r="SRI1201" s="22"/>
      <c r="SRJ1201" s="22"/>
      <c r="SRK1201" s="22"/>
      <c r="SRL1201" s="22"/>
      <c r="SRM1201" s="22"/>
      <c r="SRN1201" s="22"/>
      <c r="SRO1201" s="22"/>
      <c r="SRP1201" s="22"/>
      <c r="SRQ1201" s="22"/>
      <c r="SRR1201" s="22"/>
      <c r="SRS1201" s="22"/>
      <c r="SRT1201" s="22"/>
      <c r="SRU1201" s="22"/>
      <c r="SRV1201" s="22"/>
      <c r="SRW1201" s="22"/>
      <c r="SRX1201" s="22"/>
      <c r="SRY1201" s="22"/>
      <c r="SRZ1201" s="22"/>
      <c r="SSA1201" s="22"/>
      <c r="SSB1201" s="22"/>
      <c r="SSC1201" s="22"/>
      <c r="SSD1201" s="22"/>
      <c r="SSE1201" s="22"/>
      <c r="SSF1201" s="22"/>
      <c r="SSG1201" s="22"/>
      <c r="SSH1201" s="22"/>
      <c r="SSI1201" s="22"/>
      <c r="SSJ1201" s="22"/>
      <c r="SSK1201" s="22"/>
      <c r="SSL1201" s="22"/>
      <c r="SSM1201" s="22"/>
      <c r="SSN1201" s="22"/>
      <c r="SSO1201" s="22"/>
      <c r="SSP1201" s="22"/>
      <c r="SSQ1201" s="22"/>
      <c r="SSR1201" s="22"/>
      <c r="SSS1201" s="22"/>
      <c r="SST1201" s="22"/>
      <c r="SSU1201" s="22"/>
      <c r="SSV1201" s="22"/>
      <c r="SSW1201" s="22"/>
      <c r="SSX1201" s="22"/>
      <c r="SSY1201" s="22"/>
      <c r="SSZ1201" s="22"/>
      <c r="STA1201" s="22"/>
      <c r="STB1201" s="22"/>
      <c r="STC1201" s="22"/>
      <c r="STD1201" s="22"/>
      <c r="STE1201" s="22"/>
      <c r="STF1201" s="22"/>
      <c r="STG1201" s="22"/>
      <c r="STH1201" s="22"/>
      <c r="STI1201" s="22"/>
      <c r="STJ1201" s="22"/>
      <c r="STK1201" s="22"/>
      <c r="STL1201" s="22"/>
      <c r="STM1201" s="22"/>
      <c r="STN1201" s="22"/>
      <c r="STO1201" s="22"/>
      <c r="STP1201" s="22"/>
      <c r="STQ1201" s="22"/>
      <c r="STR1201" s="22"/>
      <c r="STS1201" s="22"/>
      <c r="STT1201" s="22"/>
      <c r="STU1201" s="22"/>
      <c r="STV1201" s="22"/>
      <c r="STW1201" s="22"/>
      <c r="STX1201" s="22"/>
      <c r="STY1201" s="22"/>
      <c r="STZ1201" s="22"/>
      <c r="SUA1201" s="22"/>
      <c r="SUB1201" s="22"/>
      <c r="SUC1201" s="22"/>
      <c r="SUD1201" s="22"/>
      <c r="SUE1201" s="22"/>
      <c r="SUF1201" s="22"/>
      <c r="SUG1201" s="22"/>
      <c r="SUH1201" s="22"/>
      <c r="SUI1201" s="22"/>
      <c r="SUJ1201" s="22"/>
      <c r="SUK1201" s="22"/>
      <c r="SUL1201" s="22"/>
      <c r="SUM1201" s="22"/>
      <c r="SUN1201" s="22"/>
      <c r="SUO1201" s="22"/>
      <c r="SUP1201" s="22"/>
      <c r="SUQ1201" s="22"/>
      <c r="SUR1201" s="22"/>
      <c r="SUS1201" s="22"/>
      <c r="SUT1201" s="22"/>
      <c r="SUU1201" s="22"/>
      <c r="SUV1201" s="22"/>
      <c r="SUW1201" s="22"/>
      <c r="SUX1201" s="22"/>
      <c r="SUY1201" s="22"/>
      <c r="SUZ1201" s="22"/>
      <c r="SVA1201" s="22"/>
      <c r="SVB1201" s="22"/>
      <c r="SVC1201" s="22"/>
      <c r="SVD1201" s="22"/>
      <c r="SVE1201" s="22"/>
      <c r="SVF1201" s="22"/>
      <c r="SVG1201" s="22"/>
      <c r="SVH1201" s="22"/>
      <c r="SVI1201" s="22"/>
      <c r="SVJ1201" s="22"/>
      <c r="SVK1201" s="22"/>
      <c r="SVL1201" s="22"/>
      <c r="SVM1201" s="22"/>
      <c r="SVN1201" s="22"/>
      <c r="SVO1201" s="22"/>
      <c r="SVP1201" s="22"/>
      <c r="SVQ1201" s="22"/>
      <c r="SVR1201" s="22"/>
      <c r="SVS1201" s="22"/>
      <c r="SVT1201" s="22"/>
      <c r="SVU1201" s="22"/>
      <c r="SVV1201" s="22"/>
      <c r="SVW1201" s="22"/>
      <c r="SVX1201" s="22"/>
      <c r="SVY1201" s="22"/>
      <c r="SVZ1201" s="22"/>
      <c r="SWA1201" s="22"/>
      <c r="SWB1201" s="22"/>
      <c r="SWC1201" s="22"/>
      <c r="SWD1201" s="22"/>
      <c r="SWE1201" s="22"/>
      <c r="SWF1201" s="22"/>
      <c r="SWG1201" s="22"/>
      <c r="SWH1201" s="22"/>
      <c r="SWI1201" s="22"/>
      <c r="SWJ1201" s="22"/>
      <c r="SWK1201" s="22"/>
      <c r="SWL1201" s="22"/>
      <c r="SWM1201" s="22"/>
      <c r="SWN1201" s="22"/>
      <c r="SWO1201" s="22"/>
      <c r="SWP1201" s="22"/>
      <c r="SWQ1201" s="22"/>
      <c r="SWR1201" s="22"/>
      <c r="SWS1201" s="22"/>
      <c r="SWT1201" s="22"/>
      <c r="SWU1201" s="22"/>
      <c r="SWV1201" s="22"/>
      <c r="SWW1201" s="22"/>
      <c r="SWX1201" s="22"/>
      <c r="SWY1201" s="22"/>
      <c r="SWZ1201" s="22"/>
      <c r="SXA1201" s="22"/>
      <c r="SXB1201" s="22"/>
      <c r="SXC1201" s="22"/>
      <c r="SXD1201" s="22"/>
      <c r="SXE1201" s="22"/>
      <c r="SXF1201" s="22"/>
      <c r="SXG1201" s="22"/>
      <c r="SXH1201" s="22"/>
      <c r="SXI1201" s="22"/>
      <c r="SXJ1201" s="22"/>
      <c r="SXK1201" s="22"/>
      <c r="SXL1201" s="22"/>
      <c r="SXM1201" s="22"/>
      <c r="SXN1201" s="22"/>
      <c r="SXO1201" s="22"/>
      <c r="SXP1201" s="22"/>
      <c r="SXQ1201" s="22"/>
      <c r="SXR1201" s="22"/>
      <c r="SXS1201" s="22"/>
      <c r="SXT1201" s="22"/>
      <c r="SXU1201" s="22"/>
      <c r="SXV1201" s="22"/>
      <c r="SXW1201" s="22"/>
      <c r="SXX1201" s="22"/>
      <c r="SXY1201" s="22"/>
      <c r="SXZ1201" s="22"/>
      <c r="SYA1201" s="22"/>
      <c r="SYB1201" s="22"/>
      <c r="SYC1201" s="22"/>
      <c r="SYD1201" s="22"/>
      <c r="SYE1201" s="22"/>
      <c r="SYF1201" s="22"/>
      <c r="SYG1201" s="22"/>
      <c r="SYH1201" s="22"/>
      <c r="SYI1201" s="22"/>
      <c r="SYJ1201" s="22"/>
      <c r="SYK1201" s="22"/>
      <c r="SYL1201" s="22"/>
      <c r="SYM1201" s="22"/>
      <c r="SYN1201" s="22"/>
      <c r="SYO1201" s="22"/>
      <c r="SYP1201" s="22"/>
      <c r="SYQ1201" s="22"/>
      <c r="SYR1201" s="22"/>
      <c r="SYS1201" s="22"/>
      <c r="SYT1201" s="22"/>
      <c r="SYU1201" s="22"/>
      <c r="SYV1201" s="22"/>
      <c r="SYW1201" s="22"/>
      <c r="SYX1201" s="22"/>
      <c r="SYY1201" s="22"/>
      <c r="SYZ1201" s="22"/>
      <c r="SZA1201" s="22"/>
      <c r="SZB1201" s="22"/>
      <c r="SZC1201" s="22"/>
      <c r="SZD1201" s="22"/>
      <c r="SZE1201" s="22"/>
      <c r="SZF1201" s="22"/>
      <c r="SZG1201" s="22"/>
      <c r="SZH1201" s="22"/>
      <c r="SZI1201" s="22"/>
      <c r="SZJ1201" s="22"/>
      <c r="SZK1201" s="22"/>
      <c r="SZL1201" s="22"/>
      <c r="SZM1201" s="22"/>
      <c r="SZN1201" s="22"/>
      <c r="SZO1201" s="22"/>
      <c r="SZP1201" s="22"/>
      <c r="SZQ1201" s="22"/>
      <c r="SZR1201" s="22"/>
      <c r="SZS1201" s="22"/>
      <c r="SZT1201" s="22"/>
      <c r="SZU1201" s="22"/>
      <c r="SZV1201" s="22"/>
      <c r="SZW1201" s="22"/>
      <c r="SZX1201" s="22"/>
      <c r="SZY1201" s="22"/>
      <c r="SZZ1201" s="22"/>
      <c r="TAA1201" s="22"/>
      <c r="TAB1201" s="22"/>
      <c r="TAC1201" s="22"/>
      <c r="TAD1201" s="22"/>
      <c r="TAE1201" s="22"/>
      <c r="TAF1201" s="22"/>
      <c r="TAG1201" s="22"/>
      <c r="TAH1201" s="22"/>
      <c r="TAI1201" s="22"/>
      <c r="TAJ1201" s="22"/>
      <c r="TAK1201" s="22"/>
      <c r="TAL1201" s="22"/>
      <c r="TAM1201" s="22"/>
      <c r="TAN1201" s="22"/>
      <c r="TAO1201" s="22"/>
      <c r="TAP1201" s="22"/>
      <c r="TAQ1201" s="22"/>
      <c r="TAR1201" s="22"/>
      <c r="TAS1201" s="22"/>
      <c r="TAT1201" s="22"/>
      <c r="TAU1201" s="22"/>
      <c r="TAV1201" s="22"/>
      <c r="TAW1201" s="22"/>
      <c r="TAX1201" s="22"/>
      <c r="TAY1201" s="22"/>
      <c r="TAZ1201" s="22"/>
      <c r="TBA1201" s="22"/>
      <c r="TBB1201" s="22"/>
      <c r="TBC1201" s="22"/>
      <c r="TBD1201" s="22"/>
      <c r="TBE1201" s="22"/>
      <c r="TBF1201" s="22"/>
      <c r="TBG1201" s="22"/>
      <c r="TBH1201" s="22"/>
      <c r="TBI1201" s="22"/>
      <c r="TBJ1201" s="22"/>
      <c r="TBK1201" s="22"/>
      <c r="TBL1201" s="22"/>
      <c r="TBM1201" s="22"/>
      <c r="TBN1201" s="22"/>
      <c r="TBO1201" s="22"/>
      <c r="TBP1201" s="22"/>
      <c r="TBQ1201" s="22"/>
      <c r="TBR1201" s="22"/>
      <c r="TBS1201" s="22"/>
      <c r="TBT1201" s="22"/>
      <c r="TBU1201" s="22"/>
      <c r="TBV1201" s="22"/>
      <c r="TBW1201" s="22"/>
      <c r="TBX1201" s="22"/>
      <c r="TBY1201" s="22"/>
      <c r="TBZ1201" s="22"/>
      <c r="TCA1201" s="22"/>
      <c r="TCB1201" s="22"/>
      <c r="TCC1201" s="22"/>
      <c r="TCD1201" s="22"/>
      <c r="TCE1201" s="22"/>
      <c r="TCF1201" s="22"/>
      <c r="TCG1201" s="22"/>
      <c r="TCH1201" s="22"/>
      <c r="TCI1201" s="22"/>
      <c r="TCJ1201" s="22"/>
      <c r="TCK1201" s="22"/>
      <c r="TCL1201" s="22"/>
      <c r="TCM1201" s="22"/>
      <c r="TCN1201" s="22"/>
      <c r="TCO1201" s="22"/>
      <c r="TCP1201" s="22"/>
      <c r="TCQ1201" s="22"/>
      <c r="TCR1201" s="22"/>
      <c r="TCS1201" s="22"/>
      <c r="TCT1201" s="22"/>
      <c r="TCU1201" s="22"/>
      <c r="TCV1201" s="22"/>
      <c r="TCW1201" s="22"/>
      <c r="TCX1201" s="22"/>
      <c r="TCY1201" s="22"/>
      <c r="TCZ1201" s="22"/>
      <c r="TDA1201" s="22"/>
      <c r="TDB1201" s="22"/>
      <c r="TDC1201" s="22"/>
      <c r="TDD1201" s="22"/>
      <c r="TDE1201" s="22"/>
      <c r="TDF1201" s="22"/>
      <c r="TDG1201" s="22"/>
      <c r="TDH1201" s="22"/>
      <c r="TDI1201" s="22"/>
      <c r="TDJ1201" s="22"/>
      <c r="TDK1201" s="22"/>
      <c r="TDL1201" s="22"/>
      <c r="TDM1201" s="22"/>
      <c r="TDN1201" s="22"/>
      <c r="TDO1201" s="22"/>
      <c r="TDP1201" s="22"/>
      <c r="TDQ1201" s="22"/>
      <c r="TDR1201" s="22"/>
      <c r="TDS1201" s="22"/>
      <c r="TDT1201" s="22"/>
      <c r="TDU1201" s="22"/>
      <c r="TDV1201" s="22"/>
      <c r="TDW1201" s="22"/>
      <c r="TDX1201" s="22"/>
      <c r="TDY1201" s="22"/>
      <c r="TDZ1201" s="22"/>
      <c r="TEA1201" s="22"/>
      <c r="TEB1201" s="22"/>
      <c r="TEC1201" s="22"/>
      <c r="TED1201" s="22"/>
      <c r="TEE1201" s="22"/>
      <c r="TEF1201" s="22"/>
      <c r="TEG1201" s="22"/>
      <c r="TEH1201" s="22"/>
      <c r="TEI1201" s="22"/>
      <c r="TEJ1201" s="22"/>
      <c r="TEK1201" s="22"/>
      <c r="TEL1201" s="22"/>
      <c r="TEM1201" s="22"/>
      <c r="TEN1201" s="22"/>
      <c r="TEO1201" s="22"/>
      <c r="TEP1201" s="22"/>
      <c r="TEQ1201" s="22"/>
      <c r="TER1201" s="22"/>
      <c r="TES1201" s="22"/>
      <c r="TET1201" s="22"/>
      <c r="TEU1201" s="22"/>
      <c r="TEV1201" s="22"/>
      <c r="TEW1201" s="22"/>
      <c r="TEX1201" s="22"/>
      <c r="TEY1201" s="22"/>
      <c r="TEZ1201" s="22"/>
      <c r="TFA1201" s="22"/>
      <c r="TFB1201" s="22"/>
      <c r="TFC1201" s="22"/>
      <c r="TFD1201" s="22"/>
      <c r="TFE1201" s="22"/>
      <c r="TFF1201" s="22"/>
      <c r="TFG1201" s="22"/>
      <c r="TFH1201" s="22"/>
      <c r="TFI1201" s="22"/>
      <c r="TFJ1201" s="22"/>
      <c r="TFK1201" s="22"/>
      <c r="TFL1201" s="22"/>
      <c r="TFM1201" s="22"/>
      <c r="TFN1201" s="22"/>
      <c r="TFO1201" s="22"/>
      <c r="TFP1201" s="22"/>
      <c r="TFQ1201" s="22"/>
      <c r="TFR1201" s="22"/>
      <c r="TFS1201" s="22"/>
      <c r="TFT1201" s="22"/>
      <c r="TFU1201" s="22"/>
      <c r="TFV1201" s="22"/>
      <c r="TFW1201" s="22"/>
      <c r="TFX1201" s="22"/>
      <c r="TFY1201" s="22"/>
      <c r="TFZ1201" s="22"/>
      <c r="TGA1201" s="22"/>
      <c r="TGB1201" s="22"/>
      <c r="TGC1201" s="22"/>
      <c r="TGD1201" s="22"/>
      <c r="TGE1201" s="22"/>
      <c r="TGF1201" s="22"/>
      <c r="TGG1201" s="22"/>
      <c r="TGH1201" s="22"/>
      <c r="TGI1201" s="22"/>
      <c r="TGJ1201" s="22"/>
      <c r="TGK1201" s="22"/>
      <c r="TGL1201" s="22"/>
      <c r="TGM1201" s="22"/>
      <c r="TGN1201" s="22"/>
      <c r="TGO1201" s="22"/>
      <c r="TGP1201" s="22"/>
      <c r="TGQ1201" s="22"/>
      <c r="TGR1201" s="22"/>
      <c r="TGS1201" s="22"/>
      <c r="TGT1201" s="22"/>
      <c r="TGU1201" s="22"/>
      <c r="TGV1201" s="22"/>
      <c r="TGW1201" s="22"/>
      <c r="TGX1201" s="22"/>
      <c r="TGY1201" s="22"/>
      <c r="TGZ1201" s="22"/>
      <c r="THA1201" s="22"/>
      <c r="THB1201" s="22"/>
      <c r="THC1201" s="22"/>
      <c r="THD1201" s="22"/>
      <c r="THE1201" s="22"/>
      <c r="THF1201" s="22"/>
      <c r="THG1201" s="22"/>
      <c r="THH1201" s="22"/>
      <c r="THI1201" s="22"/>
      <c r="THJ1201" s="22"/>
      <c r="THK1201" s="22"/>
      <c r="THL1201" s="22"/>
      <c r="THM1201" s="22"/>
      <c r="THN1201" s="22"/>
      <c r="THO1201" s="22"/>
      <c r="THP1201" s="22"/>
      <c r="THQ1201" s="22"/>
      <c r="THR1201" s="22"/>
      <c r="THS1201" s="22"/>
      <c r="THT1201" s="22"/>
      <c r="THU1201" s="22"/>
      <c r="THV1201" s="22"/>
      <c r="THW1201" s="22"/>
      <c r="THX1201" s="22"/>
      <c r="THY1201" s="22"/>
      <c r="THZ1201" s="22"/>
      <c r="TIA1201" s="22"/>
      <c r="TIB1201" s="22"/>
      <c r="TIC1201" s="22"/>
      <c r="TID1201" s="22"/>
      <c r="TIE1201" s="22"/>
      <c r="TIF1201" s="22"/>
      <c r="TIG1201" s="22"/>
      <c r="TIH1201" s="22"/>
      <c r="TII1201" s="22"/>
      <c r="TIJ1201" s="22"/>
      <c r="TIK1201" s="22"/>
      <c r="TIL1201" s="22"/>
      <c r="TIM1201" s="22"/>
      <c r="TIN1201" s="22"/>
      <c r="TIO1201" s="22"/>
      <c r="TIP1201" s="22"/>
      <c r="TIQ1201" s="22"/>
      <c r="TIR1201" s="22"/>
      <c r="TIS1201" s="22"/>
      <c r="TIT1201" s="22"/>
      <c r="TIU1201" s="22"/>
      <c r="TIV1201" s="22"/>
      <c r="TIW1201" s="22"/>
      <c r="TIX1201" s="22"/>
      <c r="TIY1201" s="22"/>
      <c r="TIZ1201" s="22"/>
      <c r="TJA1201" s="22"/>
      <c r="TJB1201" s="22"/>
      <c r="TJC1201" s="22"/>
      <c r="TJD1201" s="22"/>
      <c r="TJE1201" s="22"/>
      <c r="TJF1201" s="22"/>
      <c r="TJG1201" s="22"/>
      <c r="TJH1201" s="22"/>
      <c r="TJI1201" s="22"/>
      <c r="TJJ1201" s="22"/>
      <c r="TJK1201" s="22"/>
      <c r="TJL1201" s="22"/>
      <c r="TJM1201" s="22"/>
      <c r="TJN1201" s="22"/>
      <c r="TJO1201" s="22"/>
      <c r="TJP1201" s="22"/>
      <c r="TJQ1201" s="22"/>
      <c r="TJR1201" s="22"/>
      <c r="TJS1201" s="22"/>
      <c r="TJT1201" s="22"/>
      <c r="TJU1201" s="22"/>
      <c r="TJV1201" s="22"/>
      <c r="TJW1201" s="22"/>
      <c r="TJX1201" s="22"/>
      <c r="TJY1201" s="22"/>
      <c r="TJZ1201" s="22"/>
      <c r="TKA1201" s="22"/>
      <c r="TKB1201" s="22"/>
      <c r="TKC1201" s="22"/>
      <c r="TKD1201" s="22"/>
      <c r="TKE1201" s="22"/>
      <c r="TKF1201" s="22"/>
      <c r="TKG1201" s="22"/>
      <c r="TKH1201" s="22"/>
      <c r="TKI1201" s="22"/>
      <c r="TKJ1201" s="22"/>
      <c r="TKK1201" s="22"/>
      <c r="TKL1201" s="22"/>
      <c r="TKM1201" s="22"/>
      <c r="TKN1201" s="22"/>
      <c r="TKO1201" s="22"/>
      <c r="TKP1201" s="22"/>
      <c r="TKQ1201" s="22"/>
      <c r="TKR1201" s="22"/>
      <c r="TKS1201" s="22"/>
      <c r="TKT1201" s="22"/>
      <c r="TKU1201" s="22"/>
      <c r="TKV1201" s="22"/>
      <c r="TKW1201" s="22"/>
      <c r="TKX1201" s="22"/>
      <c r="TKY1201" s="22"/>
      <c r="TKZ1201" s="22"/>
      <c r="TLA1201" s="22"/>
      <c r="TLB1201" s="22"/>
      <c r="TLC1201" s="22"/>
      <c r="TLD1201" s="22"/>
      <c r="TLE1201" s="22"/>
      <c r="TLF1201" s="22"/>
      <c r="TLG1201" s="22"/>
      <c r="TLH1201" s="22"/>
      <c r="TLI1201" s="22"/>
      <c r="TLJ1201" s="22"/>
      <c r="TLK1201" s="22"/>
      <c r="TLL1201" s="22"/>
      <c r="TLM1201" s="22"/>
      <c r="TLN1201" s="22"/>
      <c r="TLO1201" s="22"/>
      <c r="TLP1201" s="22"/>
      <c r="TLQ1201" s="22"/>
      <c r="TLR1201" s="22"/>
      <c r="TLS1201" s="22"/>
      <c r="TLT1201" s="22"/>
      <c r="TLU1201" s="22"/>
      <c r="TLV1201" s="22"/>
      <c r="TLW1201" s="22"/>
      <c r="TLX1201" s="22"/>
      <c r="TLY1201" s="22"/>
      <c r="TLZ1201" s="22"/>
      <c r="TMA1201" s="22"/>
      <c r="TMB1201" s="22"/>
      <c r="TMC1201" s="22"/>
      <c r="TMD1201" s="22"/>
      <c r="TME1201" s="22"/>
      <c r="TMF1201" s="22"/>
      <c r="TMG1201" s="22"/>
      <c r="TMH1201" s="22"/>
      <c r="TMI1201" s="22"/>
      <c r="TMJ1201" s="22"/>
      <c r="TMK1201" s="22"/>
      <c r="TML1201" s="22"/>
      <c r="TMM1201" s="22"/>
      <c r="TMN1201" s="22"/>
      <c r="TMO1201" s="22"/>
      <c r="TMP1201" s="22"/>
      <c r="TMQ1201" s="22"/>
      <c r="TMR1201" s="22"/>
      <c r="TMS1201" s="22"/>
      <c r="TMT1201" s="22"/>
      <c r="TMU1201" s="22"/>
      <c r="TMV1201" s="22"/>
      <c r="TMW1201" s="22"/>
      <c r="TMX1201" s="22"/>
      <c r="TMY1201" s="22"/>
      <c r="TMZ1201" s="22"/>
      <c r="TNA1201" s="22"/>
      <c r="TNB1201" s="22"/>
      <c r="TNC1201" s="22"/>
      <c r="TND1201" s="22"/>
      <c r="TNE1201" s="22"/>
      <c r="TNF1201" s="22"/>
      <c r="TNG1201" s="22"/>
      <c r="TNH1201" s="22"/>
      <c r="TNI1201" s="22"/>
      <c r="TNJ1201" s="22"/>
      <c r="TNK1201" s="22"/>
      <c r="TNL1201" s="22"/>
      <c r="TNM1201" s="22"/>
      <c r="TNN1201" s="22"/>
      <c r="TNO1201" s="22"/>
      <c r="TNP1201" s="22"/>
      <c r="TNQ1201" s="22"/>
      <c r="TNR1201" s="22"/>
      <c r="TNS1201" s="22"/>
      <c r="TNT1201" s="22"/>
      <c r="TNU1201" s="22"/>
      <c r="TNV1201" s="22"/>
      <c r="TNW1201" s="22"/>
      <c r="TNX1201" s="22"/>
      <c r="TNY1201" s="22"/>
      <c r="TNZ1201" s="22"/>
      <c r="TOA1201" s="22"/>
      <c r="TOB1201" s="22"/>
      <c r="TOC1201" s="22"/>
      <c r="TOD1201" s="22"/>
      <c r="TOE1201" s="22"/>
      <c r="TOF1201" s="22"/>
      <c r="TOG1201" s="22"/>
      <c r="TOH1201" s="22"/>
      <c r="TOI1201" s="22"/>
      <c r="TOJ1201" s="22"/>
      <c r="TOK1201" s="22"/>
      <c r="TOL1201" s="22"/>
      <c r="TOM1201" s="22"/>
      <c r="TON1201" s="22"/>
      <c r="TOO1201" s="22"/>
      <c r="TOP1201" s="22"/>
      <c r="TOQ1201" s="22"/>
      <c r="TOR1201" s="22"/>
      <c r="TOS1201" s="22"/>
      <c r="TOT1201" s="22"/>
      <c r="TOU1201" s="22"/>
      <c r="TOV1201" s="22"/>
      <c r="TOW1201" s="22"/>
      <c r="TOX1201" s="22"/>
      <c r="TOY1201" s="22"/>
      <c r="TOZ1201" s="22"/>
      <c r="TPA1201" s="22"/>
      <c r="TPB1201" s="22"/>
      <c r="TPC1201" s="22"/>
      <c r="TPD1201" s="22"/>
      <c r="TPE1201" s="22"/>
      <c r="TPF1201" s="22"/>
      <c r="TPG1201" s="22"/>
      <c r="TPH1201" s="22"/>
      <c r="TPI1201" s="22"/>
      <c r="TPJ1201" s="22"/>
      <c r="TPK1201" s="22"/>
      <c r="TPL1201" s="22"/>
      <c r="TPM1201" s="22"/>
      <c r="TPN1201" s="22"/>
      <c r="TPO1201" s="22"/>
      <c r="TPP1201" s="22"/>
      <c r="TPQ1201" s="22"/>
      <c r="TPR1201" s="22"/>
      <c r="TPS1201" s="22"/>
      <c r="TPT1201" s="22"/>
      <c r="TPU1201" s="22"/>
      <c r="TPV1201" s="22"/>
      <c r="TPW1201" s="22"/>
      <c r="TPX1201" s="22"/>
      <c r="TPY1201" s="22"/>
      <c r="TPZ1201" s="22"/>
      <c r="TQA1201" s="22"/>
      <c r="TQB1201" s="22"/>
      <c r="TQC1201" s="22"/>
      <c r="TQD1201" s="22"/>
      <c r="TQE1201" s="22"/>
      <c r="TQF1201" s="22"/>
      <c r="TQG1201" s="22"/>
      <c r="TQH1201" s="22"/>
      <c r="TQI1201" s="22"/>
      <c r="TQJ1201" s="22"/>
      <c r="TQK1201" s="22"/>
      <c r="TQL1201" s="22"/>
      <c r="TQM1201" s="22"/>
      <c r="TQN1201" s="22"/>
      <c r="TQO1201" s="22"/>
      <c r="TQP1201" s="22"/>
      <c r="TQQ1201" s="22"/>
      <c r="TQR1201" s="22"/>
      <c r="TQS1201" s="22"/>
      <c r="TQT1201" s="22"/>
      <c r="TQU1201" s="22"/>
      <c r="TQV1201" s="22"/>
      <c r="TQW1201" s="22"/>
      <c r="TQX1201" s="22"/>
      <c r="TQY1201" s="22"/>
      <c r="TQZ1201" s="22"/>
      <c r="TRA1201" s="22"/>
      <c r="TRB1201" s="22"/>
      <c r="TRC1201" s="22"/>
      <c r="TRD1201" s="22"/>
      <c r="TRE1201" s="22"/>
      <c r="TRF1201" s="22"/>
      <c r="TRG1201" s="22"/>
      <c r="TRH1201" s="22"/>
      <c r="TRI1201" s="22"/>
      <c r="TRJ1201" s="22"/>
      <c r="TRK1201" s="22"/>
      <c r="TRL1201" s="22"/>
      <c r="TRM1201" s="22"/>
      <c r="TRN1201" s="22"/>
      <c r="TRO1201" s="22"/>
      <c r="TRP1201" s="22"/>
      <c r="TRQ1201" s="22"/>
      <c r="TRR1201" s="22"/>
      <c r="TRS1201" s="22"/>
      <c r="TRT1201" s="22"/>
      <c r="TRU1201" s="22"/>
      <c r="TRV1201" s="22"/>
      <c r="TRW1201" s="22"/>
      <c r="TRX1201" s="22"/>
      <c r="TRY1201" s="22"/>
      <c r="TRZ1201" s="22"/>
      <c r="TSA1201" s="22"/>
      <c r="TSB1201" s="22"/>
      <c r="TSC1201" s="22"/>
      <c r="TSD1201" s="22"/>
      <c r="TSE1201" s="22"/>
      <c r="TSF1201" s="22"/>
      <c r="TSG1201" s="22"/>
      <c r="TSH1201" s="22"/>
      <c r="TSI1201" s="22"/>
      <c r="TSJ1201" s="22"/>
      <c r="TSK1201" s="22"/>
      <c r="TSL1201" s="22"/>
      <c r="TSM1201" s="22"/>
      <c r="TSN1201" s="22"/>
      <c r="TSO1201" s="22"/>
      <c r="TSP1201" s="22"/>
      <c r="TSQ1201" s="22"/>
      <c r="TSR1201" s="22"/>
      <c r="TSS1201" s="22"/>
      <c r="TST1201" s="22"/>
      <c r="TSU1201" s="22"/>
      <c r="TSV1201" s="22"/>
      <c r="TSW1201" s="22"/>
      <c r="TSX1201" s="22"/>
      <c r="TSY1201" s="22"/>
      <c r="TSZ1201" s="22"/>
      <c r="TTA1201" s="22"/>
      <c r="TTB1201" s="22"/>
      <c r="TTC1201" s="22"/>
      <c r="TTD1201" s="22"/>
      <c r="TTE1201" s="22"/>
      <c r="TTF1201" s="22"/>
      <c r="TTG1201" s="22"/>
      <c r="TTH1201" s="22"/>
      <c r="TTI1201" s="22"/>
      <c r="TTJ1201" s="22"/>
      <c r="TTK1201" s="22"/>
      <c r="TTL1201" s="22"/>
      <c r="TTM1201" s="22"/>
      <c r="TTN1201" s="22"/>
      <c r="TTO1201" s="22"/>
      <c r="TTP1201" s="22"/>
      <c r="TTQ1201" s="22"/>
      <c r="TTR1201" s="22"/>
      <c r="TTS1201" s="22"/>
      <c r="TTT1201" s="22"/>
      <c r="TTU1201" s="22"/>
      <c r="TTV1201" s="22"/>
      <c r="TTW1201" s="22"/>
      <c r="TTX1201" s="22"/>
      <c r="TTY1201" s="22"/>
      <c r="TTZ1201" s="22"/>
      <c r="TUA1201" s="22"/>
      <c r="TUB1201" s="22"/>
      <c r="TUC1201" s="22"/>
      <c r="TUD1201" s="22"/>
      <c r="TUE1201" s="22"/>
      <c r="TUF1201" s="22"/>
      <c r="TUG1201" s="22"/>
      <c r="TUH1201" s="22"/>
      <c r="TUI1201" s="22"/>
      <c r="TUJ1201" s="22"/>
      <c r="TUK1201" s="22"/>
      <c r="TUL1201" s="22"/>
      <c r="TUM1201" s="22"/>
      <c r="TUN1201" s="22"/>
      <c r="TUO1201" s="22"/>
      <c r="TUP1201" s="22"/>
      <c r="TUQ1201" s="22"/>
      <c r="TUR1201" s="22"/>
      <c r="TUS1201" s="22"/>
      <c r="TUT1201" s="22"/>
      <c r="TUU1201" s="22"/>
      <c r="TUV1201" s="22"/>
      <c r="TUW1201" s="22"/>
      <c r="TUX1201" s="22"/>
      <c r="TUY1201" s="22"/>
      <c r="TUZ1201" s="22"/>
      <c r="TVA1201" s="22"/>
      <c r="TVB1201" s="22"/>
      <c r="TVC1201" s="22"/>
      <c r="TVD1201" s="22"/>
      <c r="TVE1201" s="22"/>
      <c r="TVF1201" s="22"/>
      <c r="TVG1201" s="22"/>
      <c r="TVH1201" s="22"/>
      <c r="TVI1201" s="22"/>
      <c r="TVJ1201" s="22"/>
      <c r="TVK1201" s="22"/>
      <c r="TVL1201" s="22"/>
      <c r="TVM1201" s="22"/>
      <c r="TVN1201" s="22"/>
      <c r="TVO1201" s="22"/>
      <c r="TVP1201" s="22"/>
      <c r="TVQ1201" s="22"/>
      <c r="TVR1201" s="22"/>
      <c r="TVS1201" s="22"/>
      <c r="TVT1201" s="22"/>
      <c r="TVU1201" s="22"/>
      <c r="TVV1201" s="22"/>
      <c r="TVW1201" s="22"/>
      <c r="TVX1201" s="22"/>
      <c r="TVY1201" s="22"/>
      <c r="TVZ1201" s="22"/>
      <c r="TWA1201" s="22"/>
      <c r="TWB1201" s="22"/>
      <c r="TWC1201" s="22"/>
      <c r="TWD1201" s="22"/>
      <c r="TWE1201" s="22"/>
      <c r="TWF1201" s="22"/>
      <c r="TWG1201" s="22"/>
      <c r="TWH1201" s="22"/>
      <c r="TWI1201" s="22"/>
      <c r="TWJ1201" s="22"/>
      <c r="TWK1201" s="22"/>
      <c r="TWL1201" s="22"/>
      <c r="TWM1201" s="22"/>
      <c r="TWN1201" s="22"/>
      <c r="TWO1201" s="22"/>
      <c r="TWP1201" s="22"/>
      <c r="TWQ1201" s="22"/>
      <c r="TWR1201" s="22"/>
      <c r="TWS1201" s="22"/>
      <c r="TWT1201" s="22"/>
      <c r="TWU1201" s="22"/>
      <c r="TWV1201" s="22"/>
      <c r="TWW1201" s="22"/>
      <c r="TWX1201" s="22"/>
      <c r="TWY1201" s="22"/>
      <c r="TWZ1201" s="22"/>
      <c r="TXA1201" s="22"/>
      <c r="TXB1201" s="22"/>
      <c r="TXC1201" s="22"/>
      <c r="TXD1201" s="22"/>
      <c r="TXE1201" s="22"/>
      <c r="TXF1201" s="22"/>
      <c r="TXG1201" s="22"/>
      <c r="TXH1201" s="22"/>
      <c r="TXI1201" s="22"/>
      <c r="TXJ1201" s="22"/>
      <c r="TXK1201" s="22"/>
      <c r="TXL1201" s="22"/>
      <c r="TXM1201" s="22"/>
      <c r="TXN1201" s="22"/>
      <c r="TXO1201" s="22"/>
      <c r="TXP1201" s="22"/>
      <c r="TXQ1201" s="22"/>
      <c r="TXR1201" s="22"/>
      <c r="TXS1201" s="22"/>
      <c r="TXT1201" s="22"/>
      <c r="TXU1201" s="22"/>
      <c r="TXV1201" s="22"/>
      <c r="TXW1201" s="22"/>
      <c r="TXX1201" s="22"/>
      <c r="TXY1201" s="22"/>
      <c r="TXZ1201" s="22"/>
      <c r="TYA1201" s="22"/>
      <c r="TYB1201" s="22"/>
      <c r="TYC1201" s="22"/>
      <c r="TYD1201" s="22"/>
      <c r="TYE1201" s="22"/>
      <c r="TYF1201" s="22"/>
      <c r="TYG1201" s="22"/>
      <c r="TYH1201" s="22"/>
      <c r="TYI1201" s="22"/>
      <c r="TYJ1201" s="22"/>
      <c r="TYK1201" s="22"/>
      <c r="TYL1201" s="22"/>
      <c r="TYM1201" s="22"/>
      <c r="TYN1201" s="22"/>
      <c r="TYO1201" s="22"/>
      <c r="TYP1201" s="22"/>
      <c r="TYQ1201" s="22"/>
      <c r="TYR1201" s="22"/>
      <c r="TYS1201" s="22"/>
      <c r="TYT1201" s="22"/>
      <c r="TYU1201" s="22"/>
      <c r="TYV1201" s="22"/>
      <c r="TYW1201" s="22"/>
      <c r="TYX1201" s="22"/>
      <c r="TYY1201" s="22"/>
      <c r="TYZ1201" s="22"/>
      <c r="TZA1201" s="22"/>
      <c r="TZB1201" s="22"/>
      <c r="TZC1201" s="22"/>
      <c r="TZD1201" s="22"/>
      <c r="TZE1201" s="22"/>
      <c r="TZF1201" s="22"/>
      <c r="TZG1201" s="22"/>
      <c r="TZH1201" s="22"/>
      <c r="TZI1201" s="22"/>
      <c r="TZJ1201" s="22"/>
      <c r="TZK1201" s="22"/>
      <c r="TZL1201" s="22"/>
      <c r="TZM1201" s="22"/>
      <c r="TZN1201" s="22"/>
      <c r="TZO1201" s="22"/>
      <c r="TZP1201" s="22"/>
      <c r="TZQ1201" s="22"/>
      <c r="TZR1201" s="22"/>
      <c r="TZS1201" s="22"/>
      <c r="TZT1201" s="22"/>
      <c r="TZU1201" s="22"/>
      <c r="TZV1201" s="22"/>
      <c r="TZW1201" s="22"/>
      <c r="TZX1201" s="22"/>
      <c r="TZY1201" s="22"/>
      <c r="TZZ1201" s="22"/>
      <c r="UAA1201" s="22"/>
      <c r="UAB1201" s="22"/>
      <c r="UAC1201" s="22"/>
      <c r="UAD1201" s="22"/>
      <c r="UAE1201" s="22"/>
      <c r="UAF1201" s="22"/>
      <c r="UAG1201" s="22"/>
      <c r="UAH1201" s="22"/>
      <c r="UAI1201" s="22"/>
      <c r="UAJ1201" s="22"/>
      <c r="UAK1201" s="22"/>
      <c r="UAL1201" s="22"/>
      <c r="UAM1201" s="22"/>
      <c r="UAN1201" s="22"/>
      <c r="UAO1201" s="22"/>
      <c r="UAP1201" s="22"/>
      <c r="UAQ1201" s="22"/>
      <c r="UAR1201" s="22"/>
      <c r="UAS1201" s="22"/>
      <c r="UAT1201" s="22"/>
      <c r="UAU1201" s="22"/>
      <c r="UAV1201" s="22"/>
      <c r="UAW1201" s="22"/>
      <c r="UAX1201" s="22"/>
      <c r="UAY1201" s="22"/>
      <c r="UAZ1201" s="22"/>
      <c r="UBA1201" s="22"/>
      <c r="UBB1201" s="22"/>
      <c r="UBC1201" s="22"/>
      <c r="UBD1201" s="22"/>
      <c r="UBE1201" s="22"/>
      <c r="UBF1201" s="22"/>
      <c r="UBG1201" s="22"/>
      <c r="UBH1201" s="22"/>
      <c r="UBI1201" s="22"/>
      <c r="UBJ1201" s="22"/>
      <c r="UBK1201" s="22"/>
      <c r="UBL1201" s="22"/>
      <c r="UBM1201" s="22"/>
      <c r="UBN1201" s="22"/>
      <c r="UBO1201" s="22"/>
      <c r="UBP1201" s="22"/>
      <c r="UBQ1201" s="22"/>
      <c r="UBR1201" s="22"/>
      <c r="UBS1201" s="22"/>
      <c r="UBT1201" s="22"/>
      <c r="UBU1201" s="22"/>
      <c r="UBV1201" s="22"/>
      <c r="UBW1201" s="22"/>
      <c r="UBX1201" s="22"/>
      <c r="UBY1201" s="22"/>
      <c r="UBZ1201" s="22"/>
      <c r="UCA1201" s="22"/>
      <c r="UCB1201" s="22"/>
      <c r="UCC1201" s="22"/>
      <c r="UCD1201" s="22"/>
      <c r="UCE1201" s="22"/>
      <c r="UCF1201" s="22"/>
      <c r="UCG1201" s="22"/>
      <c r="UCH1201" s="22"/>
      <c r="UCI1201" s="22"/>
      <c r="UCJ1201" s="22"/>
      <c r="UCK1201" s="22"/>
      <c r="UCL1201" s="22"/>
      <c r="UCM1201" s="22"/>
      <c r="UCN1201" s="22"/>
      <c r="UCO1201" s="22"/>
      <c r="UCP1201" s="22"/>
      <c r="UCQ1201" s="22"/>
      <c r="UCR1201" s="22"/>
      <c r="UCS1201" s="22"/>
      <c r="UCT1201" s="22"/>
      <c r="UCU1201" s="22"/>
      <c r="UCV1201" s="22"/>
      <c r="UCW1201" s="22"/>
      <c r="UCX1201" s="22"/>
      <c r="UCY1201" s="22"/>
      <c r="UCZ1201" s="22"/>
      <c r="UDA1201" s="22"/>
      <c r="UDB1201" s="22"/>
      <c r="UDC1201" s="22"/>
      <c r="UDD1201" s="22"/>
      <c r="UDE1201" s="22"/>
      <c r="UDF1201" s="22"/>
      <c r="UDG1201" s="22"/>
      <c r="UDH1201" s="22"/>
      <c r="UDI1201" s="22"/>
      <c r="UDJ1201" s="22"/>
      <c r="UDK1201" s="22"/>
      <c r="UDL1201" s="22"/>
      <c r="UDM1201" s="22"/>
      <c r="UDN1201" s="22"/>
      <c r="UDO1201" s="22"/>
      <c r="UDP1201" s="22"/>
      <c r="UDQ1201" s="22"/>
      <c r="UDR1201" s="22"/>
      <c r="UDS1201" s="22"/>
      <c r="UDT1201" s="22"/>
      <c r="UDU1201" s="22"/>
      <c r="UDV1201" s="22"/>
      <c r="UDW1201" s="22"/>
      <c r="UDX1201" s="22"/>
      <c r="UDY1201" s="22"/>
      <c r="UDZ1201" s="22"/>
      <c r="UEA1201" s="22"/>
      <c r="UEB1201" s="22"/>
      <c r="UEC1201" s="22"/>
      <c r="UED1201" s="22"/>
      <c r="UEE1201" s="22"/>
      <c r="UEF1201" s="22"/>
      <c r="UEG1201" s="22"/>
      <c r="UEH1201" s="22"/>
      <c r="UEI1201" s="22"/>
      <c r="UEJ1201" s="22"/>
      <c r="UEK1201" s="22"/>
      <c r="UEL1201" s="22"/>
      <c r="UEM1201" s="22"/>
      <c r="UEN1201" s="22"/>
      <c r="UEO1201" s="22"/>
      <c r="UEP1201" s="22"/>
      <c r="UEQ1201" s="22"/>
      <c r="UER1201" s="22"/>
      <c r="UES1201" s="22"/>
      <c r="UET1201" s="22"/>
      <c r="UEU1201" s="22"/>
      <c r="UEV1201" s="22"/>
      <c r="UEW1201" s="22"/>
      <c r="UEX1201" s="22"/>
      <c r="UEY1201" s="22"/>
      <c r="UEZ1201" s="22"/>
      <c r="UFA1201" s="22"/>
      <c r="UFB1201" s="22"/>
      <c r="UFC1201" s="22"/>
      <c r="UFD1201" s="22"/>
      <c r="UFE1201" s="22"/>
      <c r="UFF1201" s="22"/>
      <c r="UFG1201" s="22"/>
      <c r="UFH1201" s="22"/>
      <c r="UFI1201" s="22"/>
      <c r="UFJ1201" s="22"/>
      <c r="UFK1201" s="22"/>
      <c r="UFL1201" s="22"/>
      <c r="UFM1201" s="22"/>
      <c r="UFN1201" s="22"/>
      <c r="UFO1201" s="22"/>
      <c r="UFP1201" s="22"/>
      <c r="UFQ1201" s="22"/>
      <c r="UFR1201" s="22"/>
      <c r="UFS1201" s="22"/>
      <c r="UFT1201" s="22"/>
      <c r="UFU1201" s="22"/>
      <c r="UFV1201" s="22"/>
      <c r="UFW1201" s="22"/>
      <c r="UFX1201" s="22"/>
      <c r="UFY1201" s="22"/>
      <c r="UFZ1201" s="22"/>
      <c r="UGA1201" s="22"/>
      <c r="UGB1201" s="22"/>
      <c r="UGC1201" s="22"/>
      <c r="UGD1201" s="22"/>
      <c r="UGE1201" s="22"/>
      <c r="UGF1201" s="22"/>
      <c r="UGG1201" s="22"/>
      <c r="UGH1201" s="22"/>
      <c r="UGI1201" s="22"/>
      <c r="UGJ1201" s="22"/>
      <c r="UGK1201" s="22"/>
      <c r="UGL1201" s="22"/>
      <c r="UGM1201" s="22"/>
      <c r="UGN1201" s="22"/>
      <c r="UGO1201" s="22"/>
      <c r="UGP1201" s="22"/>
      <c r="UGQ1201" s="22"/>
      <c r="UGR1201" s="22"/>
      <c r="UGS1201" s="22"/>
      <c r="UGT1201" s="22"/>
      <c r="UGU1201" s="22"/>
      <c r="UGV1201" s="22"/>
      <c r="UGW1201" s="22"/>
      <c r="UGX1201" s="22"/>
      <c r="UGY1201" s="22"/>
      <c r="UGZ1201" s="22"/>
      <c r="UHA1201" s="22"/>
      <c r="UHB1201" s="22"/>
      <c r="UHC1201" s="22"/>
      <c r="UHD1201" s="22"/>
      <c r="UHE1201" s="22"/>
      <c r="UHF1201" s="22"/>
      <c r="UHG1201" s="22"/>
      <c r="UHH1201" s="22"/>
      <c r="UHI1201" s="22"/>
      <c r="UHJ1201" s="22"/>
      <c r="UHK1201" s="22"/>
      <c r="UHL1201" s="22"/>
      <c r="UHM1201" s="22"/>
      <c r="UHN1201" s="22"/>
      <c r="UHO1201" s="22"/>
      <c r="UHP1201" s="22"/>
      <c r="UHQ1201" s="22"/>
      <c r="UHR1201" s="22"/>
      <c r="UHS1201" s="22"/>
      <c r="UHT1201" s="22"/>
      <c r="UHU1201" s="22"/>
      <c r="UHV1201" s="22"/>
      <c r="UHW1201" s="22"/>
      <c r="UHX1201" s="22"/>
      <c r="UHY1201" s="22"/>
      <c r="UHZ1201" s="22"/>
      <c r="UIA1201" s="22"/>
      <c r="UIB1201" s="22"/>
      <c r="UIC1201" s="22"/>
      <c r="UID1201" s="22"/>
      <c r="UIE1201" s="22"/>
      <c r="UIF1201" s="22"/>
      <c r="UIG1201" s="22"/>
      <c r="UIH1201" s="22"/>
      <c r="UII1201" s="22"/>
      <c r="UIJ1201" s="22"/>
      <c r="UIK1201" s="22"/>
      <c r="UIL1201" s="22"/>
      <c r="UIM1201" s="22"/>
      <c r="UIN1201" s="22"/>
      <c r="UIO1201" s="22"/>
      <c r="UIP1201" s="22"/>
      <c r="UIQ1201" s="22"/>
      <c r="UIR1201" s="22"/>
      <c r="UIS1201" s="22"/>
      <c r="UIT1201" s="22"/>
      <c r="UIU1201" s="22"/>
      <c r="UIV1201" s="22"/>
      <c r="UIW1201" s="22"/>
      <c r="UIX1201" s="22"/>
      <c r="UIY1201" s="22"/>
      <c r="UIZ1201" s="22"/>
      <c r="UJA1201" s="22"/>
      <c r="UJB1201" s="22"/>
      <c r="UJC1201" s="22"/>
      <c r="UJD1201" s="22"/>
      <c r="UJE1201" s="22"/>
      <c r="UJF1201" s="22"/>
      <c r="UJG1201" s="22"/>
      <c r="UJH1201" s="22"/>
      <c r="UJI1201" s="22"/>
      <c r="UJJ1201" s="22"/>
      <c r="UJK1201" s="22"/>
      <c r="UJL1201" s="22"/>
      <c r="UJM1201" s="22"/>
      <c r="UJN1201" s="22"/>
      <c r="UJO1201" s="22"/>
      <c r="UJP1201" s="22"/>
      <c r="UJQ1201" s="22"/>
      <c r="UJR1201" s="22"/>
      <c r="UJS1201" s="22"/>
      <c r="UJT1201" s="22"/>
      <c r="UJU1201" s="22"/>
      <c r="UJV1201" s="22"/>
      <c r="UJW1201" s="22"/>
      <c r="UJX1201" s="22"/>
      <c r="UJY1201" s="22"/>
      <c r="UJZ1201" s="22"/>
      <c r="UKA1201" s="22"/>
      <c r="UKB1201" s="22"/>
      <c r="UKC1201" s="22"/>
      <c r="UKD1201" s="22"/>
      <c r="UKE1201" s="22"/>
      <c r="UKF1201" s="22"/>
      <c r="UKG1201" s="22"/>
      <c r="UKH1201" s="22"/>
      <c r="UKI1201" s="22"/>
      <c r="UKJ1201" s="22"/>
      <c r="UKK1201" s="22"/>
      <c r="UKL1201" s="22"/>
      <c r="UKM1201" s="22"/>
      <c r="UKN1201" s="22"/>
      <c r="UKO1201" s="22"/>
      <c r="UKP1201" s="22"/>
      <c r="UKQ1201" s="22"/>
      <c r="UKR1201" s="22"/>
      <c r="UKS1201" s="22"/>
      <c r="UKT1201" s="22"/>
      <c r="UKU1201" s="22"/>
      <c r="UKV1201" s="22"/>
      <c r="UKW1201" s="22"/>
      <c r="UKX1201" s="22"/>
      <c r="UKY1201" s="22"/>
      <c r="UKZ1201" s="22"/>
      <c r="ULA1201" s="22"/>
      <c r="ULB1201" s="22"/>
      <c r="ULC1201" s="22"/>
      <c r="ULD1201" s="22"/>
      <c r="ULE1201" s="22"/>
      <c r="ULF1201" s="22"/>
      <c r="ULG1201" s="22"/>
      <c r="ULH1201" s="22"/>
      <c r="ULI1201" s="22"/>
      <c r="ULJ1201" s="22"/>
      <c r="ULK1201" s="22"/>
      <c r="ULL1201" s="22"/>
      <c r="ULM1201" s="22"/>
      <c r="ULN1201" s="22"/>
      <c r="ULO1201" s="22"/>
      <c r="ULP1201" s="22"/>
      <c r="ULQ1201" s="22"/>
      <c r="ULR1201" s="22"/>
      <c r="ULS1201" s="22"/>
      <c r="ULT1201" s="22"/>
      <c r="ULU1201" s="22"/>
      <c r="ULV1201" s="22"/>
      <c r="ULW1201" s="22"/>
      <c r="ULX1201" s="22"/>
      <c r="ULY1201" s="22"/>
      <c r="ULZ1201" s="22"/>
      <c r="UMA1201" s="22"/>
      <c r="UMB1201" s="22"/>
      <c r="UMC1201" s="22"/>
      <c r="UMD1201" s="22"/>
      <c r="UME1201" s="22"/>
      <c r="UMF1201" s="22"/>
      <c r="UMG1201" s="22"/>
      <c r="UMH1201" s="22"/>
      <c r="UMI1201" s="22"/>
      <c r="UMJ1201" s="22"/>
      <c r="UMK1201" s="22"/>
      <c r="UML1201" s="22"/>
      <c r="UMM1201" s="22"/>
      <c r="UMN1201" s="22"/>
      <c r="UMO1201" s="22"/>
      <c r="UMP1201" s="22"/>
      <c r="UMQ1201" s="22"/>
      <c r="UMR1201" s="22"/>
      <c r="UMS1201" s="22"/>
      <c r="UMT1201" s="22"/>
      <c r="UMU1201" s="22"/>
      <c r="UMV1201" s="22"/>
      <c r="UMW1201" s="22"/>
      <c r="UMX1201" s="22"/>
      <c r="UMY1201" s="22"/>
      <c r="UMZ1201" s="22"/>
      <c r="UNA1201" s="22"/>
      <c r="UNB1201" s="22"/>
      <c r="UNC1201" s="22"/>
      <c r="UND1201" s="22"/>
      <c r="UNE1201" s="22"/>
      <c r="UNF1201" s="22"/>
      <c r="UNG1201" s="22"/>
      <c r="UNH1201" s="22"/>
      <c r="UNI1201" s="22"/>
      <c r="UNJ1201" s="22"/>
      <c r="UNK1201" s="22"/>
      <c r="UNL1201" s="22"/>
      <c r="UNM1201" s="22"/>
      <c r="UNN1201" s="22"/>
      <c r="UNO1201" s="22"/>
      <c r="UNP1201" s="22"/>
      <c r="UNQ1201" s="22"/>
      <c r="UNR1201" s="22"/>
      <c r="UNS1201" s="22"/>
      <c r="UNT1201" s="22"/>
      <c r="UNU1201" s="22"/>
      <c r="UNV1201" s="22"/>
      <c r="UNW1201" s="22"/>
      <c r="UNX1201" s="22"/>
      <c r="UNY1201" s="22"/>
      <c r="UNZ1201" s="22"/>
      <c r="UOA1201" s="22"/>
      <c r="UOB1201" s="22"/>
      <c r="UOC1201" s="22"/>
      <c r="UOD1201" s="22"/>
      <c r="UOE1201" s="22"/>
      <c r="UOF1201" s="22"/>
      <c r="UOG1201" s="22"/>
      <c r="UOH1201" s="22"/>
      <c r="UOI1201" s="22"/>
      <c r="UOJ1201" s="22"/>
      <c r="UOK1201" s="22"/>
      <c r="UOL1201" s="22"/>
      <c r="UOM1201" s="22"/>
      <c r="UON1201" s="22"/>
      <c r="UOO1201" s="22"/>
      <c r="UOP1201" s="22"/>
      <c r="UOQ1201" s="22"/>
      <c r="UOR1201" s="22"/>
      <c r="UOS1201" s="22"/>
      <c r="UOT1201" s="22"/>
      <c r="UOU1201" s="22"/>
      <c r="UOV1201" s="22"/>
      <c r="UOW1201" s="22"/>
      <c r="UOX1201" s="22"/>
      <c r="UOY1201" s="22"/>
      <c r="UOZ1201" s="22"/>
      <c r="UPA1201" s="22"/>
      <c r="UPB1201" s="22"/>
      <c r="UPC1201" s="22"/>
      <c r="UPD1201" s="22"/>
      <c r="UPE1201" s="22"/>
      <c r="UPF1201" s="22"/>
      <c r="UPG1201" s="22"/>
      <c r="UPH1201" s="22"/>
      <c r="UPI1201" s="22"/>
      <c r="UPJ1201" s="22"/>
      <c r="UPK1201" s="22"/>
      <c r="UPL1201" s="22"/>
      <c r="UPM1201" s="22"/>
      <c r="UPN1201" s="22"/>
      <c r="UPO1201" s="22"/>
      <c r="UPP1201" s="22"/>
      <c r="UPQ1201" s="22"/>
      <c r="UPR1201" s="22"/>
      <c r="UPS1201" s="22"/>
      <c r="UPT1201" s="22"/>
      <c r="UPU1201" s="22"/>
      <c r="UPV1201" s="22"/>
      <c r="UPW1201" s="22"/>
      <c r="UPX1201" s="22"/>
      <c r="UPY1201" s="22"/>
      <c r="UPZ1201" s="22"/>
      <c r="UQA1201" s="22"/>
      <c r="UQB1201" s="22"/>
      <c r="UQC1201" s="22"/>
      <c r="UQD1201" s="22"/>
      <c r="UQE1201" s="22"/>
      <c r="UQF1201" s="22"/>
      <c r="UQG1201" s="22"/>
      <c r="UQH1201" s="22"/>
      <c r="UQI1201" s="22"/>
      <c r="UQJ1201" s="22"/>
      <c r="UQK1201" s="22"/>
      <c r="UQL1201" s="22"/>
      <c r="UQM1201" s="22"/>
      <c r="UQN1201" s="22"/>
      <c r="UQO1201" s="22"/>
      <c r="UQP1201" s="22"/>
      <c r="UQQ1201" s="22"/>
      <c r="UQR1201" s="22"/>
      <c r="UQS1201" s="22"/>
      <c r="UQT1201" s="22"/>
      <c r="UQU1201" s="22"/>
      <c r="UQV1201" s="22"/>
      <c r="UQW1201" s="22"/>
      <c r="UQX1201" s="22"/>
      <c r="UQY1201" s="22"/>
      <c r="UQZ1201" s="22"/>
      <c r="URA1201" s="22"/>
      <c r="URB1201" s="22"/>
      <c r="URC1201" s="22"/>
      <c r="URD1201" s="22"/>
      <c r="URE1201" s="22"/>
      <c r="URF1201" s="22"/>
      <c r="URG1201" s="22"/>
      <c r="URH1201" s="22"/>
      <c r="URI1201" s="22"/>
      <c r="URJ1201" s="22"/>
      <c r="URK1201" s="22"/>
      <c r="URL1201" s="22"/>
      <c r="URM1201" s="22"/>
      <c r="URN1201" s="22"/>
      <c r="URO1201" s="22"/>
      <c r="URP1201" s="22"/>
      <c r="URQ1201" s="22"/>
      <c r="URR1201" s="22"/>
      <c r="URS1201" s="22"/>
      <c r="URT1201" s="22"/>
      <c r="URU1201" s="22"/>
      <c r="URV1201" s="22"/>
      <c r="URW1201" s="22"/>
      <c r="URX1201" s="22"/>
      <c r="URY1201" s="22"/>
      <c r="URZ1201" s="22"/>
      <c r="USA1201" s="22"/>
      <c r="USB1201" s="22"/>
      <c r="USC1201" s="22"/>
      <c r="USD1201" s="22"/>
      <c r="USE1201" s="22"/>
      <c r="USF1201" s="22"/>
      <c r="USG1201" s="22"/>
      <c r="USH1201" s="22"/>
      <c r="USI1201" s="22"/>
      <c r="USJ1201" s="22"/>
      <c r="USK1201" s="22"/>
      <c r="USL1201" s="22"/>
      <c r="USM1201" s="22"/>
      <c r="USN1201" s="22"/>
      <c r="USO1201" s="22"/>
      <c r="USP1201" s="22"/>
      <c r="USQ1201" s="22"/>
      <c r="USR1201" s="22"/>
      <c r="USS1201" s="22"/>
      <c r="UST1201" s="22"/>
      <c r="USU1201" s="22"/>
      <c r="USV1201" s="22"/>
      <c r="USW1201" s="22"/>
      <c r="USX1201" s="22"/>
      <c r="USY1201" s="22"/>
      <c r="USZ1201" s="22"/>
      <c r="UTA1201" s="22"/>
      <c r="UTB1201" s="22"/>
      <c r="UTC1201" s="22"/>
      <c r="UTD1201" s="22"/>
      <c r="UTE1201" s="22"/>
      <c r="UTF1201" s="22"/>
      <c r="UTG1201" s="22"/>
      <c r="UTH1201" s="22"/>
      <c r="UTI1201" s="22"/>
      <c r="UTJ1201" s="22"/>
      <c r="UTK1201" s="22"/>
      <c r="UTL1201" s="22"/>
      <c r="UTM1201" s="22"/>
      <c r="UTN1201" s="22"/>
      <c r="UTO1201" s="22"/>
      <c r="UTP1201" s="22"/>
      <c r="UTQ1201" s="22"/>
      <c r="UTR1201" s="22"/>
      <c r="UTS1201" s="22"/>
      <c r="UTT1201" s="22"/>
      <c r="UTU1201" s="22"/>
      <c r="UTV1201" s="22"/>
      <c r="UTW1201" s="22"/>
      <c r="UTX1201" s="22"/>
      <c r="UTY1201" s="22"/>
      <c r="UTZ1201" s="22"/>
      <c r="UUA1201" s="22"/>
      <c r="UUB1201" s="22"/>
      <c r="UUC1201" s="22"/>
      <c r="UUD1201" s="22"/>
      <c r="UUE1201" s="22"/>
      <c r="UUF1201" s="22"/>
      <c r="UUG1201" s="22"/>
      <c r="UUH1201" s="22"/>
      <c r="UUI1201" s="22"/>
      <c r="UUJ1201" s="22"/>
      <c r="UUK1201" s="22"/>
      <c r="UUL1201" s="22"/>
      <c r="UUM1201" s="22"/>
      <c r="UUN1201" s="22"/>
      <c r="UUO1201" s="22"/>
      <c r="UUP1201" s="22"/>
      <c r="UUQ1201" s="22"/>
      <c r="UUR1201" s="22"/>
      <c r="UUS1201" s="22"/>
      <c r="UUT1201" s="22"/>
      <c r="UUU1201" s="22"/>
      <c r="UUV1201" s="22"/>
      <c r="UUW1201" s="22"/>
      <c r="UUX1201" s="22"/>
      <c r="UUY1201" s="22"/>
      <c r="UUZ1201" s="22"/>
      <c r="UVA1201" s="22"/>
      <c r="UVB1201" s="22"/>
      <c r="UVC1201" s="22"/>
      <c r="UVD1201" s="22"/>
      <c r="UVE1201" s="22"/>
      <c r="UVF1201" s="22"/>
      <c r="UVG1201" s="22"/>
      <c r="UVH1201" s="22"/>
      <c r="UVI1201" s="22"/>
      <c r="UVJ1201" s="22"/>
      <c r="UVK1201" s="22"/>
      <c r="UVL1201" s="22"/>
      <c r="UVM1201" s="22"/>
      <c r="UVN1201" s="22"/>
      <c r="UVO1201" s="22"/>
      <c r="UVP1201" s="22"/>
      <c r="UVQ1201" s="22"/>
      <c r="UVR1201" s="22"/>
      <c r="UVS1201" s="22"/>
      <c r="UVT1201" s="22"/>
      <c r="UVU1201" s="22"/>
      <c r="UVV1201" s="22"/>
      <c r="UVW1201" s="22"/>
      <c r="UVX1201" s="22"/>
      <c r="UVY1201" s="22"/>
      <c r="UVZ1201" s="22"/>
      <c r="UWA1201" s="22"/>
      <c r="UWB1201" s="22"/>
      <c r="UWC1201" s="22"/>
      <c r="UWD1201" s="22"/>
      <c r="UWE1201" s="22"/>
      <c r="UWF1201" s="22"/>
      <c r="UWG1201" s="22"/>
      <c r="UWH1201" s="22"/>
      <c r="UWI1201" s="22"/>
      <c r="UWJ1201" s="22"/>
      <c r="UWK1201" s="22"/>
      <c r="UWL1201" s="22"/>
      <c r="UWM1201" s="22"/>
      <c r="UWN1201" s="22"/>
      <c r="UWO1201" s="22"/>
      <c r="UWP1201" s="22"/>
      <c r="UWQ1201" s="22"/>
      <c r="UWR1201" s="22"/>
      <c r="UWS1201" s="22"/>
      <c r="UWT1201" s="22"/>
      <c r="UWU1201" s="22"/>
      <c r="UWV1201" s="22"/>
      <c r="UWW1201" s="22"/>
      <c r="UWX1201" s="22"/>
      <c r="UWY1201" s="22"/>
      <c r="UWZ1201" s="22"/>
      <c r="UXA1201" s="22"/>
      <c r="UXB1201" s="22"/>
      <c r="UXC1201" s="22"/>
      <c r="UXD1201" s="22"/>
      <c r="UXE1201" s="22"/>
      <c r="UXF1201" s="22"/>
      <c r="UXG1201" s="22"/>
      <c r="UXH1201" s="22"/>
      <c r="UXI1201" s="22"/>
      <c r="UXJ1201" s="22"/>
      <c r="UXK1201" s="22"/>
      <c r="UXL1201" s="22"/>
      <c r="UXM1201" s="22"/>
      <c r="UXN1201" s="22"/>
      <c r="UXO1201" s="22"/>
      <c r="UXP1201" s="22"/>
      <c r="UXQ1201" s="22"/>
      <c r="UXR1201" s="22"/>
      <c r="UXS1201" s="22"/>
      <c r="UXT1201" s="22"/>
      <c r="UXU1201" s="22"/>
      <c r="UXV1201" s="22"/>
      <c r="UXW1201" s="22"/>
      <c r="UXX1201" s="22"/>
      <c r="UXY1201" s="22"/>
      <c r="UXZ1201" s="22"/>
      <c r="UYA1201" s="22"/>
      <c r="UYB1201" s="22"/>
      <c r="UYC1201" s="22"/>
      <c r="UYD1201" s="22"/>
      <c r="UYE1201" s="22"/>
      <c r="UYF1201" s="22"/>
      <c r="UYG1201" s="22"/>
      <c r="UYH1201" s="22"/>
      <c r="UYI1201" s="22"/>
      <c r="UYJ1201" s="22"/>
      <c r="UYK1201" s="22"/>
      <c r="UYL1201" s="22"/>
      <c r="UYM1201" s="22"/>
      <c r="UYN1201" s="22"/>
      <c r="UYO1201" s="22"/>
      <c r="UYP1201" s="22"/>
      <c r="UYQ1201" s="22"/>
      <c r="UYR1201" s="22"/>
      <c r="UYS1201" s="22"/>
      <c r="UYT1201" s="22"/>
      <c r="UYU1201" s="22"/>
      <c r="UYV1201" s="22"/>
      <c r="UYW1201" s="22"/>
      <c r="UYX1201" s="22"/>
      <c r="UYY1201" s="22"/>
      <c r="UYZ1201" s="22"/>
      <c r="UZA1201" s="22"/>
      <c r="UZB1201" s="22"/>
      <c r="UZC1201" s="22"/>
      <c r="UZD1201" s="22"/>
      <c r="UZE1201" s="22"/>
      <c r="UZF1201" s="22"/>
      <c r="UZG1201" s="22"/>
      <c r="UZH1201" s="22"/>
      <c r="UZI1201" s="22"/>
      <c r="UZJ1201" s="22"/>
      <c r="UZK1201" s="22"/>
      <c r="UZL1201" s="22"/>
      <c r="UZM1201" s="22"/>
      <c r="UZN1201" s="22"/>
      <c r="UZO1201" s="22"/>
      <c r="UZP1201" s="22"/>
      <c r="UZQ1201" s="22"/>
      <c r="UZR1201" s="22"/>
      <c r="UZS1201" s="22"/>
      <c r="UZT1201" s="22"/>
      <c r="UZU1201" s="22"/>
      <c r="UZV1201" s="22"/>
      <c r="UZW1201" s="22"/>
      <c r="UZX1201" s="22"/>
      <c r="UZY1201" s="22"/>
      <c r="UZZ1201" s="22"/>
      <c r="VAA1201" s="22"/>
      <c r="VAB1201" s="22"/>
      <c r="VAC1201" s="22"/>
      <c r="VAD1201" s="22"/>
      <c r="VAE1201" s="22"/>
      <c r="VAF1201" s="22"/>
      <c r="VAG1201" s="22"/>
      <c r="VAH1201" s="22"/>
      <c r="VAI1201" s="22"/>
      <c r="VAJ1201" s="22"/>
      <c r="VAK1201" s="22"/>
      <c r="VAL1201" s="22"/>
      <c r="VAM1201" s="22"/>
      <c r="VAN1201" s="22"/>
      <c r="VAO1201" s="22"/>
      <c r="VAP1201" s="22"/>
      <c r="VAQ1201" s="22"/>
      <c r="VAR1201" s="22"/>
      <c r="VAS1201" s="22"/>
      <c r="VAT1201" s="22"/>
      <c r="VAU1201" s="22"/>
      <c r="VAV1201" s="22"/>
      <c r="VAW1201" s="22"/>
      <c r="VAX1201" s="22"/>
      <c r="VAY1201" s="22"/>
      <c r="VAZ1201" s="22"/>
      <c r="VBA1201" s="22"/>
      <c r="VBB1201" s="22"/>
      <c r="VBC1201" s="22"/>
      <c r="VBD1201" s="22"/>
      <c r="VBE1201" s="22"/>
      <c r="VBF1201" s="22"/>
      <c r="VBG1201" s="22"/>
      <c r="VBH1201" s="22"/>
      <c r="VBI1201" s="22"/>
      <c r="VBJ1201" s="22"/>
      <c r="VBK1201" s="22"/>
      <c r="VBL1201" s="22"/>
      <c r="VBM1201" s="22"/>
      <c r="VBN1201" s="22"/>
      <c r="VBO1201" s="22"/>
      <c r="VBP1201" s="22"/>
      <c r="VBQ1201" s="22"/>
      <c r="VBR1201" s="22"/>
      <c r="VBS1201" s="22"/>
      <c r="VBT1201" s="22"/>
      <c r="VBU1201" s="22"/>
      <c r="VBV1201" s="22"/>
      <c r="VBW1201" s="22"/>
      <c r="VBX1201" s="22"/>
      <c r="VBY1201" s="22"/>
      <c r="VBZ1201" s="22"/>
      <c r="VCA1201" s="22"/>
      <c r="VCB1201" s="22"/>
      <c r="VCC1201" s="22"/>
      <c r="VCD1201" s="22"/>
      <c r="VCE1201" s="22"/>
      <c r="VCF1201" s="22"/>
      <c r="VCG1201" s="22"/>
      <c r="VCH1201" s="22"/>
      <c r="VCI1201" s="22"/>
      <c r="VCJ1201" s="22"/>
      <c r="VCK1201" s="22"/>
      <c r="VCL1201" s="22"/>
      <c r="VCM1201" s="22"/>
      <c r="VCN1201" s="22"/>
      <c r="VCO1201" s="22"/>
      <c r="VCP1201" s="22"/>
      <c r="VCQ1201" s="22"/>
      <c r="VCR1201" s="22"/>
      <c r="VCS1201" s="22"/>
      <c r="VCT1201" s="22"/>
      <c r="VCU1201" s="22"/>
      <c r="VCV1201" s="22"/>
      <c r="VCW1201" s="22"/>
      <c r="VCX1201" s="22"/>
      <c r="VCY1201" s="22"/>
      <c r="VCZ1201" s="22"/>
      <c r="VDA1201" s="22"/>
      <c r="VDB1201" s="22"/>
      <c r="VDC1201" s="22"/>
      <c r="VDD1201" s="22"/>
      <c r="VDE1201" s="22"/>
      <c r="VDF1201" s="22"/>
      <c r="VDG1201" s="22"/>
      <c r="VDH1201" s="22"/>
      <c r="VDI1201" s="22"/>
      <c r="VDJ1201" s="22"/>
      <c r="VDK1201" s="22"/>
      <c r="VDL1201" s="22"/>
      <c r="VDM1201" s="22"/>
      <c r="VDN1201" s="22"/>
      <c r="VDO1201" s="22"/>
      <c r="VDP1201" s="22"/>
      <c r="VDQ1201" s="22"/>
      <c r="VDR1201" s="22"/>
      <c r="VDS1201" s="22"/>
      <c r="VDT1201" s="22"/>
      <c r="VDU1201" s="22"/>
      <c r="VDV1201" s="22"/>
      <c r="VDW1201" s="22"/>
      <c r="VDX1201" s="22"/>
      <c r="VDY1201" s="22"/>
      <c r="VDZ1201" s="22"/>
      <c r="VEA1201" s="22"/>
      <c r="VEB1201" s="22"/>
      <c r="VEC1201" s="22"/>
      <c r="VED1201" s="22"/>
      <c r="VEE1201" s="22"/>
      <c r="VEF1201" s="22"/>
      <c r="VEG1201" s="22"/>
      <c r="VEH1201" s="22"/>
      <c r="VEI1201" s="22"/>
      <c r="VEJ1201" s="22"/>
      <c r="VEK1201" s="22"/>
      <c r="VEL1201" s="22"/>
      <c r="VEM1201" s="22"/>
      <c r="VEN1201" s="22"/>
      <c r="VEO1201" s="22"/>
      <c r="VEP1201" s="22"/>
      <c r="VEQ1201" s="22"/>
      <c r="VER1201" s="22"/>
      <c r="VES1201" s="22"/>
      <c r="VET1201" s="22"/>
      <c r="VEU1201" s="22"/>
      <c r="VEV1201" s="22"/>
      <c r="VEW1201" s="22"/>
      <c r="VEX1201" s="22"/>
      <c r="VEY1201" s="22"/>
      <c r="VEZ1201" s="22"/>
      <c r="VFA1201" s="22"/>
      <c r="VFB1201" s="22"/>
      <c r="VFC1201" s="22"/>
      <c r="VFD1201" s="22"/>
      <c r="VFE1201" s="22"/>
      <c r="VFF1201" s="22"/>
      <c r="VFG1201" s="22"/>
      <c r="VFH1201" s="22"/>
      <c r="VFI1201" s="22"/>
      <c r="VFJ1201" s="22"/>
      <c r="VFK1201" s="22"/>
      <c r="VFL1201" s="22"/>
      <c r="VFM1201" s="22"/>
      <c r="VFN1201" s="22"/>
      <c r="VFO1201" s="22"/>
      <c r="VFP1201" s="22"/>
      <c r="VFQ1201" s="22"/>
      <c r="VFR1201" s="22"/>
      <c r="VFS1201" s="22"/>
      <c r="VFT1201" s="22"/>
      <c r="VFU1201" s="22"/>
      <c r="VFV1201" s="22"/>
      <c r="VFW1201" s="22"/>
      <c r="VFX1201" s="22"/>
      <c r="VFY1201" s="22"/>
      <c r="VFZ1201" s="22"/>
      <c r="VGA1201" s="22"/>
      <c r="VGB1201" s="22"/>
      <c r="VGC1201" s="22"/>
      <c r="VGD1201" s="22"/>
      <c r="VGE1201" s="22"/>
      <c r="VGF1201" s="22"/>
      <c r="VGG1201" s="22"/>
      <c r="VGH1201" s="22"/>
      <c r="VGI1201" s="22"/>
      <c r="VGJ1201" s="22"/>
      <c r="VGK1201" s="22"/>
      <c r="VGL1201" s="22"/>
      <c r="VGM1201" s="22"/>
      <c r="VGN1201" s="22"/>
      <c r="VGO1201" s="22"/>
      <c r="VGP1201" s="22"/>
      <c r="VGQ1201" s="22"/>
      <c r="VGR1201" s="22"/>
      <c r="VGS1201" s="22"/>
      <c r="VGT1201" s="22"/>
      <c r="VGU1201" s="22"/>
      <c r="VGV1201" s="22"/>
      <c r="VGW1201" s="22"/>
      <c r="VGX1201" s="22"/>
      <c r="VGY1201" s="22"/>
      <c r="VGZ1201" s="22"/>
      <c r="VHA1201" s="22"/>
      <c r="VHB1201" s="22"/>
      <c r="VHC1201" s="22"/>
      <c r="VHD1201" s="22"/>
      <c r="VHE1201" s="22"/>
      <c r="VHF1201" s="22"/>
      <c r="VHG1201" s="22"/>
      <c r="VHH1201" s="22"/>
      <c r="VHI1201" s="22"/>
      <c r="VHJ1201" s="22"/>
      <c r="VHK1201" s="22"/>
      <c r="VHL1201" s="22"/>
      <c r="VHM1201" s="22"/>
      <c r="VHN1201" s="22"/>
      <c r="VHO1201" s="22"/>
      <c r="VHP1201" s="22"/>
      <c r="VHQ1201" s="22"/>
      <c r="VHR1201" s="22"/>
      <c r="VHS1201" s="22"/>
      <c r="VHT1201" s="22"/>
      <c r="VHU1201" s="22"/>
      <c r="VHV1201" s="22"/>
      <c r="VHW1201" s="22"/>
      <c r="VHX1201" s="22"/>
      <c r="VHY1201" s="22"/>
      <c r="VHZ1201" s="22"/>
      <c r="VIA1201" s="22"/>
      <c r="VIB1201" s="22"/>
      <c r="VIC1201" s="22"/>
      <c r="VID1201" s="22"/>
      <c r="VIE1201" s="22"/>
      <c r="VIF1201" s="22"/>
      <c r="VIG1201" s="22"/>
      <c r="VIH1201" s="22"/>
      <c r="VII1201" s="22"/>
      <c r="VIJ1201" s="22"/>
      <c r="VIK1201" s="22"/>
      <c r="VIL1201" s="22"/>
      <c r="VIM1201" s="22"/>
      <c r="VIN1201" s="22"/>
      <c r="VIO1201" s="22"/>
      <c r="VIP1201" s="22"/>
      <c r="VIQ1201" s="22"/>
      <c r="VIR1201" s="22"/>
      <c r="VIS1201" s="22"/>
      <c r="VIT1201" s="22"/>
      <c r="VIU1201" s="22"/>
      <c r="VIV1201" s="22"/>
      <c r="VIW1201" s="22"/>
      <c r="VIX1201" s="22"/>
      <c r="VIY1201" s="22"/>
      <c r="VIZ1201" s="22"/>
      <c r="VJA1201" s="22"/>
      <c r="VJB1201" s="22"/>
      <c r="VJC1201" s="22"/>
      <c r="VJD1201" s="22"/>
      <c r="VJE1201" s="22"/>
      <c r="VJF1201" s="22"/>
      <c r="VJG1201" s="22"/>
      <c r="VJH1201" s="22"/>
      <c r="VJI1201" s="22"/>
      <c r="VJJ1201" s="22"/>
      <c r="VJK1201" s="22"/>
      <c r="VJL1201" s="22"/>
      <c r="VJM1201" s="22"/>
      <c r="VJN1201" s="22"/>
      <c r="VJO1201" s="22"/>
      <c r="VJP1201" s="22"/>
      <c r="VJQ1201" s="22"/>
      <c r="VJR1201" s="22"/>
      <c r="VJS1201" s="22"/>
      <c r="VJT1201" s="22"/>
      <c r="VJU1201" s="22"/>
      <c r="VJV1201" s="22"/>
      <c r="VJW1201" s="22"/>
      <c r="VJX1201" s="22"/>
      <c r="VJY1201" s="22"/>
      <c r="VJZ1201" s="22"/>
      <c r="VKA1201" s="22"/>
      <c r="VKB1201" s="22"/>
      <c r="VKC1201" s="22"/>
      <c r="VKD1201" s="22"/>
      <c r="VKE1201" s="22"/>
      <c r="VKF1201" s="22"/>
      <c r="VKG1201" s="22"/>
      <c r="VKH1201" s="22"/>
      <c r="VKI1201" s="22"/>
      <c r="VKJ1201" s="22"/>
      <c r="VKK1201" s="22"/>
      <c r="VKL1201" s="22"/>
      <c r="VKM1201" s="22"/>
      <c r="VKN1201" s="22"/>
      <c r="VKO1201" s="22"/>
      <c r="VKP1201" s="22"/>
      <c r="VKQ1201" s="22"/>
      <c r="VKR1201" s="22"/>
      <c r="VKS1201" s="22"/>
      <c r="VKT1201" s="22"/>
      <c r="VKU1201" s="22"/>
      <c r="VKV1201" s="22"/>
      <c r="VKW1201" s="22"/>
      <c r="VKX1201" s="22"/>
      <c r="VKY1201" s="22"/>
      <c r="VKZ1201" s="22"/>
      <c r="VLA1201" s="22"/>
      <c r="VLB1201" s="22"/>
      <c r="VLC1201" s="22"/>
      <c r="VLD1201" s="22"/>
      <c r="VLE1201" s="22"/>
      <c r="VLF1201" s="22"/>
      <c r="VLG1201" s="22"/>
      <c r="VLH1201" s="22"/>
      <c r="VLI1201" s="22"/>
      <c r="VLJ1201" s="22"/>
      <c r="VLK1201" s="22"/>
      <c r="VLL1201" s="22"/>
      <c r="VLM1201" s="22"/>
      <c r="VLN1201" s="22"/>
      <c r="VLO1201" s="22"/>
      <c r="VLP1201" s="22"/>
      <c r="VLQ1201" s="22"/>
      <c r="VLR1201" s="22"/>
      <c r="VLS1201" s="22"/>
      <c r="VLT1201" s="22"/>
      <c r="VLU1201" s="22"/>
      <c r="VLV1201" s="22"/>
      <c r="VLW1201" s="22"/>
      <c r="VLX1201" s="22"/>
      <c r="VLY1201" s="22"/>
      <c r="VLZ1201" s="22"/>
      <c r="VMA1201" s="22"/>
      <c r="VMB1201" s="22"/>
      <c r="VMC1201" s="22"/>
      <c r="VMD1201" s="22"/>
      <c r="VME1201" s="22"/>
      <c r="VMF1201" s="22"/>
      <c r="VMG1201" s="22"/>
      <c r="VMH1201" s="22"/>
      <c r="VMI1201" s="22"/>
      <c r="VMJ1201" s="22"/>
      <c r="VMK1201" s="22"/>
      <c r="VML1201" s="22"/>
      <c r="VMM1201" s="22"/>
      <c r="VMN1201" s="22"/>
      <c r="VMO1201" s="22"/>
      <c r="VMP1201" s="22"/>
      <c r="VMQ1201" s="22"/>
      <c r="VMR1201" s="22"/>
      <c r="VMS1201" s="22"/>
      <c r="VMT1201" s="22"/>
      <c r="VMU1201" s="22"/>
      <c r="VMV1201" s="22"/>
      <c r="VMW1201" s="22"/>
      <c r="VMX1201" s="22"/>
      <c r="VMY1201" s="22"/>
      <c r="VMZ1201" s="22"/>
      <c r="VNA1201" s="22"/>
      <c r="VNB1201" s="22"/>
      <c r="VNC1201" s="22"/>
      <c r="VND1201" s="22"/>
      <c r="VNE1201" s="22"/>
      <c r="VNF1201" s="22"/>
      <c r="VNG1201" s="22"/>
      <c r="VNH1201" s="22"/>
      <c r="VNI1201" s="22"/>
      <c r="VNJ1201" s="22"/>
      <c r="VNK1201" s="22"/>
      <c r="VNL1201" s="22"/>
      <c r="VNM1201" s="22"/>
      <c r="VNN1201" s="22"/>
      <c r="VNO1201" s="22"/>
      <c r="VNP1201" s="22"/>
      <c r="VNQ1201" s="22"/>
      <c r="VNR1201" s="22"/>
      <c r="VNS1201" s="22"/>
      <c r="VNT1201" s="22"/>
      <c r="VNU1201" s="22"/>
      <c r="VNV1201" s="22"/>
      <c r="VNW1201" s="22"/>
      <c r="VNX1201" s="22"/>
      <c r="VNY1201" s="22"/>
      <c r="VNZ1201" s="22"/>
      <c r="VOA1201" s="22"/>
      <c r="VOB1201" s="22"/>
      <c r="VOC1201" s="22"/>
      <c r="VOD1201" s="22"/>
      <c r="VOE1201" s="22"/>
      <c r="VOF1201" s="22"/>
      <c r="VOG1201" s="22"/>
      <c r="VOH1201" s="22"/>
      <c r="VOI1201" s="22"/>
      <c r="VOJ1201" s="22"/>
      <c r="VOK1201" s="22"/>
      <c r="VOL1201" s="22"/>
      <c r="VOM1201" s="22"/>
      <c r="VON1201" s="22"/>
      <c r="VOO1201" s="22"/>
      <c r="VOP1201" s="22"/>
      <c r="VOQ1201" s="22"/>
      <c r="VOR1201" s="22"/>
      <c r="VOS1201" s="22"/>
      <c r="VOT1201" s="22"/>
      <c r="VOU1201" s="22"/>
      <c r="VOV1201" s="22"/>
      <c r="VOW1201" s="22"/>
      <c r="VOX1201" s="22"/>
      <c r="VOY1201" s="22"/>
      <c r="VOZ1201" s="22"/>
      <c r="VPA1201" s="22"/>
      <c r="VPB1201" s="22"/>
      <c r="VPC1201" s="22"/>
      <c r="VPD1201" s="22"/>
      <c r="VPE1201" s="22"/>
      <c r="VPF1201" s="22"/>
      <c r="VPG1201" s="22"/>
      <c r="VPH1201" s="22"/>
      <c r="VPI1201" s="22"/>
      <c r="VPJ1201" s="22"/>
      <c r="VPK1201" s="22"/>
      <c r="VPL1201" s="22"/>
      <c r="VPM1201" s="22"/>
      <c r="VPN1201" s="22"/>
      <c r="VPO1201" s="22"/>
      <c r="VPP1201" s="22"/>
      <c r="VPQ1201" s="22"/>
      <c r="VPR1201" s="22"/>
      <c r="VPS1201" s="22"/>
      <c r="VPT1201" s="22"/>
      <c r="VPU1201" s="22"/>
      <c r="VPV1201" s="22"/>
      <c r="VPW1201" s="22"/>
      <c r="VPX1201" s="22"/>
      <c r="VPY1201" s="22"/>
      <c r="VPZ1201" s="22"/>
      <c r="VQA1201" s="22"/>
      <c r="VQB1201" s="22"/>
      <c r="VQC1201" s="22"/>
      <c r="VQD1201" s="22"/>
      <c r="VQE1201" s="22"/>
      <c r="VQF1201" s="22"/>
      <c r="VQG1201" s="22"/>
      <c r="VQH1201" s="22"/>
      <c r="VQI1201" s="22"/>
      <c r="VQJ1201" s="22"/>
      <c r="VQK1201" s="22"/>
      <c r="VQL1201" s="22"/>
      <c r="VQM1201" s="22"/>
      <c r="VQN1201" s="22"/>
      <c r="VQO1201" s="22"/>
      <c r="VQP1201" s="22"/>
      <c r="VQQ1201" s="22"/>
      <c r="VQR1201" s="22"/>
      <c r="VQS1201" s="22"/>
      <c r="VQT1201" s="22"/>
      <c r="VQU1201" s="22"/>
      <c r="VQV1201" s="22"/>
      <c r="VQW1201" s="22"/>
      <c r="VQX1201" s="22"/>
      <c r="VQY1201" s="22"/>
      <c r="VQZ1201" s="22"/>
      <c r="VRA1201" s="22"/>
      <c r="VRB1201" s="22"/>
      <c r="VRC1201" s="22"/>
      <c r="VRD1201" s="22"/>
      <c r="VRE1201" s="22"/>
      <c r="VRF1201" s="22"/>
      <c r="VRG1201" s="22"/>
      <c r="VRH1201" s="22"/>
      <c r="VRI1201" s="22"/>
      <c r="VRJ1201" s="22"/>
      <c r="VRK1201" s="22"/>
      <c r="VRL1201" s="22"/>
      <c r="VRM1201" s="22"/>
      <c r="VRN1201" s="22"/>
      <c r="VRO1201" s="22"/>
      <c r="VRP1201" s="22"/>
      <c r="VRQ1201" s="22"/>
      <c r="VRR1201" s="22"/>
      <c r="VRS1201" s="22"/>
      <c r="VRT1201" s="22"/>
      <c r="VRU1201" s="22"/>
      <c r="VRV1201" s="22"/>
      <c r="VRW1201" s="22"/>
      <c r="VRX1201" s="22"/>
      <c r="VRY1201" s="22"/>
      <c r="VRZ1201" s="22"/>
      <c r="VSA1201" s="22"/>
      <c r="VSB1201" s="22"/>
      <c r="VSC1201" s="22"/>
      <c r="VSD1201" s="22"/>
      <c r="VSE1201" s="22"/>
      <c r="VSF1201" s="22"/>
      <c r="VSG1201" s="22"/>
      <c r="VSH1201" s="22"/>
      <c r="VSI1201" s="22"/>
      <c r="VSJ1201" s="22"/>
      <c r="VSK1201" s="22"/>
      <c r="VSL1201" s="22"/>
      <c r="VSM1201" s="22"/>
      <c r="VSN1201" s="22"/>
      <c r="VSO1201" s="22"/>
      <c r="VSP1201" s="22"/>
      <c r="VSQ1201" s="22"/>
      <c r="VSR1201" s="22"/>
      <c r="VSS1201" s="22"/>
      <c r="VST1201" s="22"/>
      <c r="VSU1201" s="22"/>
      <c r="VSV1201" s="22"/>
      <c r="VSW1201" s="22"/>
      <c r="VSX1201" s="22"/>
      <c r="VSY1201" s="22"/>
      <c r="VSZ1201" s="22"/>
      <c r="VTA1201" s="22"/>
      <c r="VTB1201" s="22"/>
      <c r="VTC1201" s="22"/>
      <c r="VTD1201" s="22"/>
      <c r="VTE1201" s="22"/>
      <c r="VTF1201" s="22"/>
      <c r="VTG1201" s="22"/>
      <c r="VTH1201" s="22"/>
      <c r="VTI1201" s="22"/>
      <c r="VTJ1201" s="22"/>
      <c r="VTK1201" s="22"/>
      <c r="VTL1201" s="22"/>
      <c r="VTM1201" s="22"/>
      <c r="VTN1201" s="22"/>
      <c r="VTO1201" s="22"/>
      <c r="VTP1201" s="22"/>
      <c r="VTQ1201" s="22"/>
      <c r="VTR1201" s="22"/>
      <c r="VTS1201" s="22"/>
      <c r="VTT1201" s="22"/>
      <c r="VTU1201" s="22"/>
      <c r="VTV1201" s="22"/>
      <c r="VTW1201" s="22"/>
      <c r="VTX1201" s="22"/>
      <c r="VTY1201" s="22"/>
      <c r="VTZ1201" s="22"/>
      <c r="VUA1201" s="22"/>
      <c r="VUB1201" s="22"/>
      <c r="VUC1201" s="22"/>
      <c r="VUD1201" s="22"/>
      <c r="VUE1201" s="22"/>
      <c r="VUF1201" s="22"/>
      <c r="VUG1201" s="22"/>
      <c r="VUH1201" s="22"/>
      <c r="VUI1201" s="22"/>
      <c r="VUJ1201" s="22"/>
      <c r="VUK1201" s="22"/>
      <c r="VUL1201" s="22"/>
      <c r="VUM1201" s="22"/>
      <c r="VUN1201" s="22"/>
      <c r="VUO1201" s="22"/>
      <c r="VUP1201" s="22"/>
      <c r="VUQ1201" s="22"/>
      <c r="VUR1201" s="22"/>
      <c r="VUS1201" s="22"/>
      <c r="VUT1201" s="22"/>
      <c r="VUU1201" s="22"/>
      <c r="VUV1201" s="22"/>
      <c r="VUW1201" s="22"/>
      <c r="VUX1201" s="22"/>
      <c r="VUY1201" s="22"/>
      <c r="VUZ1201" s="22"/>
      <c r="VVA1201" s="22"/>
      <c r="VVB1201" s="22"/>
      <c r="VVC1201" s="22"/>
      <c r="VVD1201" s="22"/>
      <c r="VVE1201" s="22"/>
      <c r="VVF1201" s="22"/>
      <c r="VVG1201" s="22"/>
      <c r="VVH1201" s="22"/>
      <c r="VVI1201" s="22"/>
      <c r="VVJ1201" s="22"/>
      <c r="VVK1201" s="22"/>
      <c r="VVL1201" s="22"/>
      <c r="VVM1201" s="22"/>
      <c r="VVN1201" s="22"/>
      <c r="VVO1201" s="22"/>
      <c r="VVP1201" s="22"/>
      <c r="VVQ1201" s="22"/>
      <c r="VVR1201" s="22"/>
      <c r="VVS1201" s="22"/>
      <c r="VVT1201" s="22"/>
      <c r="VVU1201" s="22"/>
      <c r="VVV1201" s="22"/>
      <c r="VVW1201" s="22"/>
      <c r="VVX1201" s="22"/>
      <c r="VVY1201" s="22"/>
      <c r="VVZ1201" s="22"/>
      <c r="VWA1201" s="22"/>
      <c r="VWB1201" s="22"/>
      <c r="VWC1201" s="22"/>
      <c r="VWD1201" s="22"/>
      <c r="VWE1201" s="22"/>
      <c r="VWF1201" s="22"/>
      <c r="VWG1201" s="22"/>
      <c r="VWH1201" s="22"/>
      <c r="VWI1201" s="22"/>
      <c r="VWJ1201" s="22"/>
      <c r="VWK1201" s="22"/>
      <c r="VWL1201" s="22"/>
      <c r="VWM1201" s="22"/>
      <c r="VWN1201" s="22"/>
      <c r="VWO1201" s="22"/>
      <c r="VWP1201" s="22"/>
      <c r="VWQ1201" s="22"/>
      <c r="VWR1201" s="22"/>
      <c r="VWS1201" s="22"/>
      <c r="VWT1201" s="22"/>
      <c r="VWU1201" s="22"/>
      <c r="VWV1201" s="22"/>
      <c r="VWW1201" s="22"/>
      <c r="VWX1201" s="22"/>
      <c r="VWY1201" s="22"/>
      <c r="VWZ1201" s="22"/>
      <c r="VXA1201" s="22"/>
      <c r="VXB1201" s="22"/>
      <c r="VXC1201" s="22"/>
      <c r="VXD1201" s="22"/>
      <c r="VXE1201" s="22"/>
      <c r="VXF1201" s="22"/>
      <c r="VXG1201" s="22"/>
      <c r="VXH1201" s="22"/>
      <c r="VXI1201" s="22"/>
      <c r="VXJ1201" s="22"/>
      <c r="VXK1201" s="22"/>
      <c r="VXL1201" s="22"/>
      <c r="VXM1201" s="22"/>
      <c r="VXN1201" s="22"/>
      <c r="VXO1201" s="22"/>
      <c r="VXP1201" s="22"/>
      <c r="VXQ1201" s="22"/>
      <c r="VXR1201" s="22"/>
      <c r="VXS1201" s="22"/>
      <c r="VXT1201" s="22"/>
      <c r="VXU1201" s="22"/>
      <c r="VXV1201" s="22"/>
      <c r="VXW1201" s="22"/>
      <c r="VXX1201" s="22"/>
      <c r="VXY1201" s="22"/>
      <c r="VXZ1201" s="22"/>
      <c r="VYA1201" s="22"/>
      <c r="VYB1201" s="22"/>
      <c r="VYC1201" s="22"/>
      <c r="VYD1201" s="22"/>
      <c r="VYE1201" s="22"/>
      <c r="VYF1201" s="22"/>
      <c r="VYG1201" s="22"/>
      <c r="VYH1201" s="22"/>
      <c r="VYI1201" s="22"/>
      <c r="VYJ1201" s="22"/>
      <c r="VYK1201" s="22"/>
      <c r="VYL1201" s="22"/>
      <c r="VYM1201" s="22"/>
      <c r="VYN1201" s="22"/>
      <c r="VYO1201" s="22"/>
      <c r="VYP1201" s="22"/>
      <c r="VYQ1201" s="22"/>
      <c r="VYR1201" s="22"/>
      <c r="VYS1201" s="22"/>
      <c r="VYT1201" s="22"/>
      <c r="VYU1201" s="22"/>
      <c r="VYV1201" s="22"/>
      <c r="VYW1201" s="22"/>
      <c r="VYX1201" s="22"/>
      <c r="VYY1201" s="22"/>
      <c r="VYZ1201" s="22"/>
      <c r="VZA1201" s="22"/>
      <c r="VZB1201" s="22"/>
      <c r="VZC1201" s="22"/>
      <c r="VZD1201" s="22"/>
      <c r="VZE1201" s="22"/>
      <c r="VZF1201" s="22"/>
      <c r="VZG1201" s="22"/>
      <c r="VZH1201" s="22"/>
      <c r="VZI1201" s="22"/>
      <c r="VZJ1201" s="22"/>
      <c r="VZK1201" s="22"/>
      <c r="VZL1201" s="22"/>
      <c r="VZM1201" s="22"/>
      <c r="VZN1201" s="22"/>
      <c r="VZO1201" s="22"/>
      <c r="VZP1201" s="22"/>
      <c r="VZQ1201" s="22"/>
      <c r="VZR1201" s="22"/>
      <c r="VZS1201" s="22"/>
      <c r="VZT1201" s="22"/>
      <c r="VZU1201" s="22"/>
      <c r="VZV1201" s="22"/>
      <c r="VZW1201" s="22"/>
      <c r="VZX1201" s="22"/>
      <c r="VZY1201" s="22"/>
      <c r="VZZ1201" s="22"/>
      <c r="WAA1201" s="22"/>
      <c r="WAB1201" s="22"/>
      <c r="WAC1201" s="22"/>
      <c r="WAD1201" s="22"/>
      <c r="WAE1201" s="22"/>
      <c r="WAF1201" s="22"/>
      <c r="WAG1201" s="22"/>
      <c r="WAH1201" s="22"/>
      <c r="WAI1201" s="22"/>
      <c r="WAJ1201" s="22"/>
      <c r="WAK1201" s="22"/>
      <c r="WAL1201" s="22"/>
      <c r="WAM1201" s="22"/>
      <c r="WAN1201" s="22"/>
      <c r="WAO1201" s="22"/>
      <c r="WAP1201" s="22"/>
      <c r="WAQ1201" s="22"/>
      <c r="WAR1201" s="22"/>
      <c r="WAS1201" s="22"/>
      <c r="WAT1201" s="22"/>
      <c r="WAU1201" s="22"/>
      <c r="WAV1201" s="22"/>
      <c r="WAW1201" s="22"/>
      <c r="WAX1201" s="22"/>
      <c r="WAY1201" s="22"/>
      <c r="WAZ1201" s="22"/>
      <c r="WBA1201" s="22"/>
      <c r="WBB1201" s="22"/>
      <c r="WBC1201" s="22"/>
      <c r="WBD1201" s="22"/>
      <c r="WBE1201" s="22"/>
      <c r="WBF1201" s="22"/>
      <c r="WBG1201" s="22"/>
      <c r="WBH1201" s="22"/>
      <c r="WBI1201" s="22"/>
      <c r="WBJ1201" s="22"/>
      <c r="WBK1201" s="22"/>
      <c r="WBL1201" s="22"/>
      <c r="WBM1201" s="22"/>
      <c r="WBN1201" s="22"/>
      <c r="WBO1201" s="22"/>
      <c r="WBP1201" s="22"/>
      <c r="WBQ1201" s="22"/>
      <c r="WBR1201" s="22"/>
      <c r="WBS1201" s="22"/>
      <c r="WBT1201" s="22"/>
      <c r="WBU1201" s="22"/>
      <c r="WBV1201" s="22"/>
      <c r="WBW1201" s="22"/>
      <c r="WBX1201" s="22"/>
      <c r="WBY1201" s="22"/>
      <c r="WBZ1201" s="22"/>
      <c r="WCA1201" s="22"/>
      <c r="WCB1201" s="22"/>
      <c r="WCC1201" s="22"/>
      <c r="WCD1201" s="22"/>
      <c r="WCE1201" s="22"/>
      <c r="WCF1201" s="22"/>
      <c r="WCG1201" s="22"/>
      <c r="WCH1201" s="22"/>
      <c r="WCI1201" s="22"/>
      <c r="WCJ1201" s="22"/>
      <c r="WCK1201" s="22"/>
      <c r="WCL1201" s="22"/>
      <c r="WCM1201" s="22"/>
      <c r="WCN1201" s="22"/>
      <c r="WCO1201" s="22"/>
      <c r="WCP1201" s="22"/>
      <c r="WCQ1201" s="22"/>
      <c r="WCR1201" s="22"/>
      <c r="WCS1201" s="22"/>
      <c r="WCT1201" s="22"/>
      <c r="WCU1201" s="22"/>
      <c r="WCV1201" s="22"/>
      <c r="WCW1201" s="22"/>
      <c r="WCX1201" s="22"/>
      <c r="WCY1201" s="22"/>
      <c r="WCZ1201" s="22"/>
      <c r="WDA1201" s="22"/>
      <c r="WDB1201" s="22"/>
      <c r="WDC1201" s="22"/>
      <c r="WDD1201" s="22"/>
      <c r="WDE1201" s="22"/>
      <c r="WDF1201" s="22"/>
      <c r="WDG1201" s="22"/>
      <c r="WDH1201" s="22"/>
      <c r="WDI1201" s="22"/>
      <c r="WDJ1201" s="22"/>
      <c r="WDK1201" s="22"/>
      <c r="WDL1201" s="22"/>
      <c r="WDM1201" s="22"/>
      <c r="WDN1201" s="22"/>
      <c r="WDO1201" s="22"/>
      <c r="WDP1201" s="22"/>
      <c r="WDQ1201" s="22"/>
      <c r="WDR1201" s="22"/>
      <c r="WDS1201" s="22"/>
      <c r="WDT1201" s="22"/>
      <c r="WDU1201" s="22"/>
      <c r="WDV1201" s="22"/>
      <c r="WDW1201" s="22"/>
      <c r="WDX1201" s="22"/>
      <c r="WDY1201" s="22"/>
      <c r="WDZ1201" s="22"/>
      <c r="WEA1201" s="22"/>
      <c r="WEB1201" s="22"/>
      <c r="WEC1201" s="22"/>
      <c r="WED1201" s="22"/>
      <c r="WEE1201" s="22"/>
      <c r="WEF1201" s="22"/>
      <c r="WEG1201" s="22"/>
      <c r="WEH1201" s="22"/>
      <c r="WEI1201" s="22"/>
      <c r="WEJ1201" s="22"/>
      <c r="WEK1201" s="22"/>
      <c r="WEL1201" s="22"/>
      <c r="WEM1201" s="22"/>
      <c r="WEN1201" s="22"/>
      <c r="WEO1201" s="22"/>
      <c r="WEP1201" s="22"/>
      <c r="WEQ1201" s="22"/>
      <c r="WER1201" s="22"/>
      <c r="WES1201" s="22"/>
      <c r="WET1201" s="22"/>
      <c r="WEU1201" s="22"/>
      <c r="WEV1201" s="22"/>
      <c r="WEW1201" s="22"/>
      <c r="WEX1201" s="22"/>
      <c r="WEY1201" s="22"/>
      <c r="WEZ1201" s="22"/>
      <c r="WFA1201" s="22"/>
      <c r="WFB1201" s="22"/>
      <c r="WFC1201" s="22"/>
      <c r="WFD1201" s="22"/>
      <c r="WFE1201" s="22"/>
      <c r="WFF1201" s="22"/>
      <c r="WFG1201" s="22"/>
      <c r="WFH1201" s="22"/>
      <c r="WFI1201" s="22"/>
      <c r="WFJ1201" s="22"/>
      <c r="WFK1201" s="22"/>
      <c r="WFL1201" s="22"/>
      <c r="WFM1201" s="22"/>
      <c r="WFN1201" s="22"/>
      <c r="WFO1201" s="22"/>
      <c r="WFP1201" s="22"/>
      <c r="WFQ1201" s="22"/>
      <c r="WFR1201" s="22"/>
      <c r="WFS1201" s="22"/>
      <c r="WFT1201" s="22"/>
      <c r="WFU1201" s="22"/>
      <c r="WFV1201" s="22"/>
      <c r="WFW1201" s="22"/>
      <c r="WFX1201" s="22"/>
      <c r="WFY1201" s="22"/>
      <c r="WFZ1201" s="22"/>
      <c r="WGA1201" s="22"/>
      <c r="WGB1201" s="22"/>
      <c r="WGC1201" s="22"/>
      <c r="WGD1201" s="22"/>
      <c r="WGE1201" s="22"/>
      <c r="WGF1201" s="22"/>
      <c r="WGG1201" s="22"/>
      <c r="WGH1201" s="22"/>
      <c r="WGI1201" s="22"/>
      <c r="WGJ1201" s="22"/>
      <c r="WGK1201" s="22"/>
      <c r="WGL1201" s="22"/>
      <c r="WGM1201" s="22"/>
      <c r="WGN1201" s="22"/>
      <c r="WGO1201" s="22"/>
      <c r="WGP1201" s="22"/>
      <c r="WGQ1201" s="22"/>
      <c r="WGR1201" s="22"/>
      <c r="WGS1201" s="22"/>
      <c r="WGT1201" s="22"/>
      <c r="WGU1201" s="22"/>
      <c r="WGV1201" s="22"/>
      <c r="WGW1201" s="22"/>
      <c r="WGX1201" s="22"/>
      <c r="WGY1201" s="22"/>
      <c r="WGZ1201" s="22"/>
      <c r="WHA1201" s="22"/>
      <c r="WHB1201" s="22"/>
      <c r="WHC1201" s="22"/>
      <c r="WHD1201" s="22"/>
      <c r="WHE1201" s="22"/>
      <c r="WHF1201" s="22"/>
      <c r="WHG1201" s="22"/>
      <c r="WHH1201" s="22"/>
      <c r="WHI1201" s="22"/>
      <c r="WHJ1201" s="22"/>
      <c r="WHK1201" s="22"/>
      <c r="WHL1201" s="22"/>
      <c r="WHM1201" s="22"/>
      <c r="WHN1201" s="22"/>
      <c r="WHO1201" s="22"/>
      <c r="WHP1201" s="22"/>
      <c r="WHQ1201" s="22"/>
      <c r="WHR1201" s="22"/>
      <c r="WHS1201" s="22"/>
      <c r="WHT1201" s="22"/>
      <c r="WHU1201" s="22"/>
      <c r="WHV1201" s="22"/>
      <c r="WHW1201" s="22"/>
      <c r="WHX1201" s="22"/>
      <c r="WHY1201" s="22"/>
      <c r="WHZ1201" s="22"/>
      <c r="WIA1201" s="22"/>
      <c r="WIB1201" s="22"/>
      <c r="WIC1201" s="22"/>
      <c r="WID1201" s="22"/>
      <c r="WIE1201" s="22"/>
      <c r="WIF1201" s="22"/>
      <c r="WIG1201" s="22"/>
      <c r="WIH1201" s="22"/>
      <c r="WII1201" s="22"/>
      <c r="WIJ1201" s="22"/>
      <c r="WIK1201" s="22"/>
      <c r="WIL1201" s="22"/>
      <c r="WIM1201" s="22"/>
      <c r="WIN1201" s="22"/>
      <c r="WIO1201" s="22"/>
      <c r="WIP1201" s="22"/>
      <c r="WIQ1201" s="22"/>
      <c r="WIR1201" s="22"/>
      <c r="WIS1201" s="22"/>
      <c r="WIT1201" s="22"/>
      <c r="WIU1201" s="22"/>
      <c r="WIV1201" s="22"/>
      <c r="WIW1201" s="22"/>
      <c r="WIX1201" s="22"/>
      <c r="WIY1201" s="22"/>
      <c r="WIZ1201" s="22"/>
      <c r="WJA1201" s="22"/>
      <c r="WJB1201" s="22"/>
      <c r="WJC1201" s="22"/>
      <c r="WJD1201" s="22"/>
      <c r="WJE1201" s="22"/>
      <c r="WJF1201" s="22"/>
      <c r="WJG1201" s="22"/>
      <c r="WJH1201" s="22"/>
      <c r="WJI1201" s="22"/>
      <c r="WJJ1201" s="22"/>
      <c r="WJK1201" s="22"/>
      <c r="WJL1201" s="22"/>
      <c r="WJM1201" s="22"/>
      <c r="WJN1201" s="22"/>
      <c r="WJO1201" s="22"/>
      <c r="WJP1201" s="22"/>
      <c r="WJQ1201" s="22"/>
      <c r="WJR1201" s="22"/>
      <c r="WJS1201" s="22"/>
      <c r="WJT1201" s="22"/>
      <c r="WJU1201" s="22"/>
      <c r="WJV1201" s="22"/>
      <c r="WJW1201" s="22"/>
      <c r="WJX1201" s="22"/>
      <c r="WJY1201" s="22"/>
      <c r="WJZ1201" s="22"/>
      <c r="WKA1201" s="22"/>
      <c r="WKB1201" s="22"/>
      <c r="WKC1201" s="22"/>
      <c r="WKD1201" s="22"/>
      <c r="WKE1201" s="22"/>
      <c r="WKF1201" s="22"/>
      <c r="WKG1201" s="22"/>
      <c r="WKH1201" s="22"/>
      <c r="WKI1201" s="22"/>
      <c r="WKJ1201" s="22"/>
      <c r="WKK1201" s="22"/>
      <c r="WKL1201" s="22"/>
      <c r="WKM1201" s="22"/>
      <c r="WKN1201" s="22"/>
      <c r="WKO1201" s="22"/>
      <c r="WKP1201" s="22"/>
      <c r="WKQ1201" s="22"/>
      <c r="WKR1201" s="22"/>
      <c r="WKS1201" s="22"/>
      <c r="WKT1201" s="22"/>
      <c r="WKU1201" s="22"/>
      <c r="WKV1201" s="22"/>
      <c r="WKW1201" s="22"/>
      <c r="WKX1201" s="22"/>
      <c r="WKY1201" s="22"/>
      <c r="WKZ1201" s="22"/>
      <c r="WLA1201" s="22"/>
      <c r="WLB1201" s="22"/>
      <c r="WLC1201" s="22"/>
      <c r="WLD1201" s="22"/>
      <c r="WLE1201" s="22"/>
      <c r="WLF1201" s="22"/>
      <c r="WLG1201" s="22"/>
      <c r="WLH1201" s="22"/>
      <c r="WLI1201" s="22"/>
      <c r="WLJ1201" s="22"/>
      <c r="WLK1201" s="22"/>
      <c r="WLL1201" s="22"/>
      <c r="WLM1201" s="22"/>
      <c r="WLN1201" s="22"/>
      <c r="WLO1201" s="22"/>
      <c r="WLP1201" s="22"/>
      <c r="WLQ1201" s="22"/>
      <c r="WLR1201" s="22"/>
      <c r="WLS1201" s="22"/>
      <c r="WLT1201" s="22"/>
      <c r="WLU1201" s="22"/>
      <c r="WLV1201" s="22"/>
      <c r="WLW1201" s="22"/>
      <c r="WLX1201" s="22"/>
      <c r="WLY1201" s="22"/>
      <c r="WLZ1201" s="22"/>
      <c r="WMA1201" s="22"/>
      <c r="WMB1201" s="22"/>
      <c r="WMC1201" s="22"/>
      <c r="WMD1201" s="22"/>
      <c r="WME1201" s="22"/>
      <c r="WMF1201" s="22"/>
      <c r="WMG1201" s="22"/>
      <c r="WMH1201" s="22"/>
      <c r="WMI1201" s="22"/>
      <c r="WMJ1201" s="22"/>
      <c r="WMK1201" s="22"/>
      <c r="WML1201" s="22"/>
      <c r="WMM1201" s="22"/>
      <c r="WMN1201" s="22"/>
      <c r="WMO1201" s="22"/>
      <c r="WMP1201" s="22"/>
      <c r="WMQ1201" s="22"/>
      <c r="WMR1201" s="22"/>
      <c r="WMS1201" s="22"/>
      <c r="WMT1201" s="22"/>
      <c r="WMU1201" s="22"/>
      <c r="WMV1201" s="22"/>
      <c r="WMW1201" s="22"/>
      <c r="WMX1201" s="22"/>
      <c r="WMY1201" s="22"/>
      <c r="WMZ1201" s="22"/>
      <c r="WNA1201" s="22"/>
      <c r="WNB1201" s="22"/>
      <c r="WNC1201" s="22"/>
      <c r="WND1201" s="22"/>
      <c r="WNE1201" s="22"/>
      <c r="WNF1201" s="22"/>
      <c r="WNG1201" s="22"/>
      <c r="WNH1201" s="22"/>
      <c r="WNI1201" s="22"/>
      <c r="WNJ1201" s="22"/>
      <c r="WNK1201" s="22"/>
      <c r="WNL1201" s="22"/>
      <c r="WNM1201" s="22"/>
      <c r="WNN1201" s="22"/>
      <c r="WNO1201" s="22"/>
      <c r="WNP1201" s="22"/>
      <c r="WNQ1201" s="22"/>
      <c r="WNR1201" s="22"/>
      <c r="WNS1201" s="22"/>
      <c r="WNT1201" s="22"/>
      <c r="WNU1201" s="22"/>
      <c r="WNV1201" s="22"/>
      <c r="WNW1201" s="22"/>
      <c r="WNX1201" s="22"/>
      <c r="WNY1201" s="22"/>
      <c r="WNZ1201" s="22"/>
      <c r="WOA1201" s="22"/>
      <c r="WOB1201" s="22"/>
      <c r="WOC1201" s="22"/>
      <c r="WOD1201" s="22"/>
      <c r="WOE1201" s="22"/>
      <c r="WOF1201" s="22"/>
      <c r="WOG1201" s="22"/>
      <c r="WOH1201" s="22"/>
      <c r="WOI1201" s="22"/>
      <c r="WOJ1201" s="22"/>
      <c r="WOK1201" s="22"/>
      <c r="WOL1201" s="22"/>
      <c r="WOM1201" s="22"/>
      <c r="WON1201" s="22"/>
      <c r="WOO1201" s="22"/>
      <c r="WOP1201" s="22"/>
      <c r="WOQ1201" s="22"/>
      <c r="WOR1201" s="22"/>
      <c r="WOS1201" s="22"/>
      <c r="WOT1201" s="22"/>
      <c r="WOU1201" s="22"/>
      <c r="WOV1201" s="22"/>
      <c r="WOW1201" s="22"/>
      <c r="WOX1201" s="22"/>
      <c r="WOY1201" s="22"/>
      <c r="WOZ1201" s="22"/>
      <c r="WPA1201" s="22"/>
      <c r="WPB1201" s="22"/>
      <c r="WPC1201" s="22"/>
      <c r="WPD1201" s="22"/>
      <c r="WPE1201" s="22"/>
      <c r="WPF1201" s="22"/>
      <c r="WPG1201" s="22"/>
      <c r="WPH1201" s="22"/>
      <c r="WPI1201" s="22"/>
      <c r="WPJ1201" s="22"/>
      <c r="WPK1201" s="22"/>
      <c r="WPL1201" s="22"/>
      <c r="WPM1201" s="22"/>
      <c r="WPN1201" s="22"/>
      <c r="WPO1201" s="22"/>
      <c r="WPP1201" s="22"/>
      <c r="WPQ1201" s="22"/>
      <c r="WPR1201" s="22"/>
      <c r="WPS1201" s="22"/>
      <c r="WPT1201" s="22"/>
      <c r="WPU1201" s="22"/>
      <c r="WPV1201" s="22"/>
      <c r="WPW1201" s="22"/>
      <c r="WPX1201" s="22"/>
      <c r="WPY1201" s="22"/>
      <c r="WPZ1201" s="22"/>
      <c r="WQA1201" s="22"/>
      <c r="WQB1201" s="22"/>
      <c r="WQC1201" s="22"/>
      <c r="WQD1201" s="22"/>
      <c r="WQE1201" s="22"/>
      <c r="WQF1201" s="22"/>
      <c r="WQG1201" s="22"/>
      <c r="WQH1201" s="22"/>
      <c r="WQI1201" s="22"/>
      <c r="WQJ1201" s="22"/>
      <c r="WQK1201" s="22"/>
      <c r="WQL1201" s="22"/>
      <c r="WQM1201" s="22"/>
      <c r="WQN1201" s="22"/>
      <c r="WQO1201" s="22"/>
      <c r="WQP1201" s="22"/>
      <c r="WQQ1201" s="22"/>
      <c r="WQR1201" s="22"/>
      <c r="WQS1201" s="22"/>
      <c r="WQT1201" s="22"/>
      <c r="WQU1201" s="22"/>
      <c r="WQV1201" s="22"/>
      <c r="WQW1201" s="22"/>
      <c r="WQX1201" s="22"/>
      <c r="WQY1201" s="22"/>
      <c r="WQZ1201" s="22"/>
      <c r="WRA1201" s="22"/>
      <c r="WRB1201" s="22"/>
      <c r="WRC1201" s="22"/>
      <c r="WRD1201" s="22"/>
      <c r="WRE1201" s="22"/>
      <c r="WRF1201" s="22"/>
      <c r="WRG1201" s="22"/>
      <c r="WRH1201" s="22"/>
      <c r="WRI1201" s="22"/>
      <c r="WRJ1201" s="22"/>
      <c r="WRK1201" s="22"/>
      <c r="WRL1201" s="22"/>
      <c r="WRM1201" s="22"/>
      <c r="WRN1201" s="22"/>
      <c r="WRO1201" s="22"/>
      <c r="WRP1201" s="22"/>
      <c r="WRQ1201" s="22"/>
      <c r="WRR1201" s="22"/>
      <c r="WRS1201" s="22"/>
      <c r="WRT1201" s="22"/>
      <c r="WRU1201" s="22"/>
      <c r="WRV1201" s="22"/>
      <c r="WRW1201" s="22"/>
      <c r="WRX1201" s="22"/>
      <c r="WRY1201" s="22"/>
      <c r="WRZ1201" s="22"/>
      <c r="WSA1201" s="22"/>
      <c r="WSB1201" s="22"/>
      <c r="WSC1201" s="22"/>
      <c r="WSD1201" s="22"/>
      <c r="WSE1201" s="22"/>
      <c r="WSF1201" s="22"/>
      <c r="WSG1201" s="22"/>
      <c r="WSH1201" s="22"/>
      <c r="WSI1201" s="22"/>
      <c r="WSJ1201" s="22"/>
      <c r="WSK1201" s="22"/>
      <c r="WSL1201" s="22"/>
      <c r="WSM1201" s="22"/>
      <c r="WSN1201" s="22"/>
      <c r="WSO1201" s="22"/>
      <c r="WSP1201" s="22"/>
      <c r="WSQ1201" s="22"/>
      <c r="WSR1201" s="22"/>
      <c r="WSS1201" s="22"/>
      <c r="WST1201" s="22"/>
      <c r="WSU1201" s="22"/>
      <c r="WSV1201" s="22"/>
      <c r="WSW1201" s="22"/>
      <c r="WSX1201" s="22"/>
      <c r="WSY1201" s="22"/>
      <c r="WSZ1201" s="22"/>
      <c r="WTA1201" s="22"/>
      <c r="WTB1201" s="22"/>
      <c r="WTC1201" s="22"/>
      <c r="WTD1201" s="22"/>
      <c r="WTE1201" s="22"/>
      <c r="WTF1201" s="22"/>
      <c r="WTG1201" s="22"/>
      <c r="WTH1201" s="22"/>
      <c r="WTI1201" s="22"/>
      <c r="WTJ1201" s="22"/>
      <c r="WTK1201" s="22"/>
      <c r="WTL1201" s="22"/>
      <c r="WTM1201" s="22"/>
      <c r="WTN1201" s="22"/>
      <c r="WTO1201" s="22"/>
      <c r="WTP1201" s="22"/>
      <c r="WTQ1201" s="22"/>
      <c r="WTR1201" s="22"/>
      <c r="WTS1201" s="22"/>
      <c r="WTT1201" s="22"/>
      <c r="WTU1201" s="22"/>
      <c r="WTV1201" s="22"/>
      <c r="WTW1201" s="22"/>
      <c r="WTX1201" s="22"/>
      <c r="WTY1201" s="22"/>
      <c r="WTZ1201" s="22"/>
      <c r="WUA1201" s="22"/>
      <c r="WUB1201" s="22"/>
      <c r="WUC1201" s="22"/>
      <c r="WUD1201" s="22"/>
      <c r="WUE1201" s="22"/>
      <c r="WUF1201" s="22"/>
      <c r="WUG1201" s="22"/>
      <c r="WUH1201" s="22"/>
      <c r="WUI1201" s="22"/>
      <c r="WUJ1201" s="22"/>
      <c r="WUK1201" s="22"/>
      <c r="WUL1201" s="22"/>
      <c r="WUM1201" s="22"/>
      <c r="WUN1201" s="22"/>
      <c r="WUO1201" s="22"/>
      <c r="WUP1201" s="22"/>
      <c r="WUQ1201" s="22"/>
      <c r="WUR1201" s="22"/>
      <c r="WUS1201" s="22"/>
      <c r="WUT1201" s="22"/>
      <c r="WUU1201" s="22"/>
      <c r="WUV1201" s="22"/>
      <c r="WUW1201" s="22"/>
      <c r="WUX1201" s="22"/>
      <c r="WUY1201" s="22"/>
      <c r="WUZ1201" s="22"/>
      <c r="WVA1201" s="22"/>
      <c r="WVB1201" s="22"/>
      <c r="WVC1201" s="22"/>
      <c r="WVD1201" s="22"/>
      <c r="WVE1201" s="22"/>
      <c r="WVF1201" s="22"/>
      <c r="WVG1201" s="22"/>
      <c r="WVH1201" s="22"/>
      <c r="WVI1201" s="22"/>
      <c r="WVJ1201" s="22"/>
      <c r="WVK1201" s="22"/>
      <c r="WVL1201" s="22"/>
      <c r="WVM1201" s="22"/>
      <c r="WVN1201" s="22"/>
      <c r="WVO1201" s="22"/>
      <c r="WVP1201" s="22"/>
      <c r="WVQ1201" s="22"/>
      <c r="WVR1201" s="22"/>
      <c r="WVS1201" s="22"/>
      <c r="WVT1201" s="22"/>
      <c r="WVU1201" s="22"/>
      <c r="WVV1201" s="22"/>
      <c r="WVW1201" s="22"/>
      <c r="WVX1201" s="22"/>
      <c r="WVY1201" s="22"/>
      <c r="WVZ1201" s="22"/>
      <c r="WWA1201" s="22"/>
      <c r="WWB1201" s="22"/>
      <c r="WWC1201" s="22"/>
      <c r="WWD1201" s="22"/>
      <c r="WWE1201" s="22"/>
      <c r="WWF1201" s="22"/>
      <c r="WWG1201" s="22"/>
      <c r="WWH1201" s="22"/>
      <c r="WWI1201" s="22"/>
      <c r="WWJ1201" s="22"/>
      <c r="WWK1201" s="22"/>
      <c r="WWL1201" s="22"/>
      <c r="WWM1201" s="22"/>
      <c r="WWN1201" s="22"/>
      <c r="WWO1201" s="22"/>
      <c r="WWP1201" s="22"/>
      <c r="WWQ1201" s="22"/>
      <c r="WWR1201" s="22"/>
      <c r="WWS1201" s="22"/>
      <c r="WWT1201" s="22"/>
      <c r="WWU1201" s="22"/>
      <c r="WWV1201" s="22"/>
      <c r="WWW1201" s="22"/>
      <c r="WWX1201" s="22"/>
      <c r="WWY1201" s="22"/>
      <c r="WWZ1201" s="22"/>
      <c r="WXA1201" s="22"/>
      <c r="WXB1201" s="22"/>
      <c r="WXC1201" s="22"/>
      <c r="WXD1201" s="22"/>
      <c r="WXE1201" s="22"/>
      <c r="WXF1201" s="22"/>
      <c r="WXG1201" s="22"/>
      <c r="WXH1201" s="22"/>
      <c r="WXI1201" s="22"/>
      <c r="WXJ1201" s="22"/>
      <c r="WXK1201" s="22"/>
      <c r="WXL1201" s="22"/>
      <c r="WXM1201" s="22"/>
      <c r="WXN1201" s="22"/>
      <c r="WXO1201" s="22"/>
      <c r="WXP1201" s="22"/>
      <c r="WXQ1201" s="22"/>
      <c r="WXR1201" s="22"/>
      <c r="WXS1201" s="22"/>
      <c r="WXT1201" s="22"/>
      <c r="WXU1201" s="22"/>
      <c r="WXV1201" s="22"/>
      <c r="WXW1201" s="22"/>
      <c r="WXX1201" s="22"/>
      <c r="WXY1201" s="22"/>
      <c r="WXZ1201" s="22"/>
      <c r="WYA1201" s="22"/>
      <c r="WYB1201" s="22"/>
      <c r="WYC1201" s="22"/>
      <c r="WYD1201" s="22"/>
      <c r="WYE1201" s="22"/>
      <c r="WYF1201" s="22"/>
      <c r="WYG1201" s="22"/>
      <c r="WYH1201" s="22"/>
      <c r="WYI1201" s="22"/>
      <c r="WYJ1201" s="22"/>
      <c r="WYK1201" s="22"/>
      <c r="WYL1201" s="22"/>
      <c r="WYM1201" s="22"/>
      <c r="WYN1201" s="22"/>
      <c r="WYO1201" s="22"/>
      <c r="WYP1201" s="22"/>
      <c r="WYQ1201" s="22"/>
      <c r="WYR1201" s="22"/>
      <c r="WYS1201" s="22"/>
      <c r="WYT1201" s="22"/>
      <c r="WYU1201" s="22"/>
      <c r="WYV1201" s="22"/>
      <c r="WYW1201" s="22"/>
      <c r="WYX1201" s="22"/>
      <c r="WYY1201" s="22"/>
      <c r="WYZ1201" s="22"/>
      <c r="WZA1201" s="22"/>
      <c r="WZB1201" s="22"/>
      <c r="WZC1201" s="22"/>
      <c r="WZD1201" s="22"/>
      <c r="WZE1201" s="22"/>
      <c r="WZF1201" s="22"/>
      <c r="WZG1201" s="22"/>
      <c r="WZH1201" s="22"/>
      <c r="WZI1201" s="22"/>
      <c r="WZJ1201" s="22"/>
      <c r="WZK1201" s="22"/>
      <c r="WZL1201" s="22"/>
      <c r="WZM1201" s="22"/>
      <c r="WZN1201" s="22"/>
      <c r="WZO1201" s="22"/>
      <c r="WZP1201" s="22"/>
      <c r="WZQ1201" s="22"/>
      <c r="WZR1201" s="22"/>
      <c r="WZS1201" s="22"/>
      <c r="WZT1201" s="22"/>
      <c r="WZU1201" s="22"/>
      <c r="WZV1201" s="22"/>
      <c r="WZW1201" s="22"/>
      <c r="WZX1201" s="22"/>
      <c r="WZY1201" s="22"/>
      <c r="WZZ1201" s="22"/>
      <c r="XAA1201" s="22"/>
      <c r="XAB1201" s="22"/>
      <c r="XAC1201" s="22"/>
      <c r="XAD1201" s="22"/>
      <c r="XAE1201" s="22"/>
      <c r="XAF1201" s="22"/>
      <c r="XAG1201" s="22"/>
      <c r="XAH1201" s="22"/>
      <c r="XAI1201" s="22"/>
      <c r="XAJ1201" s="22"/>
      <c r="XAK1201" s="22"/>
      <c r="XAL1201" s="22"/>
      <c r="XAM1201" s="22"/>
      <c r="XAN1201" s="22"/>
      <c r="XAO1201" s="22"/>
      <c r="XAP1201" s="22"/>
      <c r="XAQ1201" s="22"/>
      <c r="XAR1201" s="22"/>
      <c r="XAS1201" s="22"/>
      <c r="XAT1201" s="22"/>
      <c r="XAU1201" s="22"/>
      <c r="XAV1201" s="22"/>
      <c r="XAW1201" s="22"/>
      <c r="XAX1201" s="22"/>
      <c r="XAY1201" s="22"/>
      <c r="XAZ1201" s="22"/>
      <c r="XBA1201" s="22"/>
      <c r="XBB1201" s="22"/>
      <c r="XBC1201" s="22"/>
      <c r="XBD1201" s="22"/>
      <c r="XBE1201" s="22"/>
      <c r="XBF1201" s="22"/>
      <c r="XBG1201" s="22"/>
      <c r="XBH1201" s="22"/>
      <c r="XBI1201" s="22"/>
      <c r="XBJ1201" s="22"/>
      <c r="XBK1201" s="22"/>
      <c r="XBL1201" s="22"/>
      <c r="XBM1201" s="22"/>
      <c r="XBN1201" s="22"/>
      <c r="XBO1201" s="22"/>
      <c r="XBP1201" s="22"/>
      <c r="XBQ1201" s="22"/>
      <c r="XBR1201" s="22"/>
      <c r="XBS1201" s="22"/>
      <c r="XBT1201" s="22"/>
      <c r="XBU1201" s="22"/>
      <c r="XBV1201" s="22"/>
      <c r="XBW1201" s="22"/>
      <c r="XBX1201" s="22"/>
      <c r="XBY1201" s="22"/>
      <c r="XBZ1201" s="22"/>
      <c r="XCA1201" s="22"/>
      <c r="XCB1201" s="22"/>
      <c r="XCC1201" s="22"/>
      <c r="XCD1201" s="22"/>
      <c r="XCE1201" s="22"/>
      <c r="XCF1201" s="22"/>
      <c r="XCG1201" s="22"/>
      <c r="XCH1201" s="22"/>
      <c r="XCI1201" s="22"/>
      <c r="XCJ1201" s="22"/>
      <c r="XCK1201" s="22"/>
      <c r="XCL1201" s="22"/>
      <c r="XCM1201" s="22"/>
      <c r="XCN1201" s="22"/>
      <c r="XCO1201" s="22"/>
    </row>
    <row r="1202" spans="1:16317" ht="52.15" customHeight="1">
      <c r="A1202" s="480"/>
      <c r="B1202" s="314" t="s">
        <v>75</v>
      </c>
      <c r="C1202" s="215" t="s">
        <v>6167</v>
      </c>
      <c r="D1202" s="315" t="s">
        <v>6168</v>
      </c>
      <c r="E1202" s="185" t="s">
        <v>901</v>
      </c>
      <c r="F1202" s="175" t="s">
        <v>6169</v>
      </c>
      <c r="G1202" s="186" t="s">
        <v>6140</v>
      </c>
      <c r="H1202" s="210" t="s">
        <v>235</v>
      </c>
      <c r="I1202" s="313"/>
      <c r="J1202" s="313"/>
      <c r="K1202" s="201" t="s">
        <v>1558</v>
      </c>
      <c r="L1202" s="90" t="s">
        <v>1040</v>
      </c>
      <c r="M1202" s="202" t="s">
        <v>439</v>
      </c>
      <c r="N1202" s="106" t="s">
        <v>6120</v>
      </c>
      <c r="O1202" s="107"/>
      <c r="P1202" s="201" t="s">
        <v>907</v>
      </c>
      <c r="Q1202" s="90" t="s">
        <v>356</v>
      </c>
      <c r="R1202" s="202" t="s">
        <v>3600</v>
      </c>
      <c r="S1202" s="106"/>
      <c r="T1202" s="107"/>
      <c r="U1202" s="201" t="s">
        <v>908</v>
      </c>
      <c r="V1202" s="90" t="s">
        <v>357</v>
      </c>
      <c r="W1202" s="383" t="s">
        <v>905</v>
      </c>
      <c r="X1202" s="343" t="s">
        <v>6060</v>
      </c>
      <c r="Y1202" s="350"/>
      <c r="Z1202" s="201"/>
      <c r="AA1202" s="90"/>
      <c r="AB1202" s="383"/>
      <c r="AC1202" s="343"/>
      <c r="AD1202" s="350"/>
      <c r="AE1202" s="22"/>
      <c r="AF1202" s="22"/>
      <c r="AG1202" s="22"/>
      <c r="AH1202" s="22"/>
      <c r="AI1202" s="22"/>
      <c r="AJ1202" s="22"/>
      <c r="AK1202" s="22"/>
      <c r="AL1202" s="22"/>
      <c r="AM1202" s="22"/>
      <c r="AN1202" s="22"/>
      <c r="AO1202" s="22"/>
      <c r="AP1202" s="22"/>
      <c r="AQ1202" s="22"/>
      <c r="AR1202" s="22"/>
      <c r="AS1202" s="22"/>
      <c r="AT1202" s="22"/>
      <c r="AU1202" s="22"/>
      <c r="AV1202" s="22"/>
      <c r="AW1202" s="22"/>
      <c r="AX1202" s="22"/>
      <c r="AY1202" s="22"/>
      <c r="AZ1202" s="22"/>
      <c r="BA1202" s="22"/>
      <c r="BB1202" s="22"/>
      <c r="BC1202" s="22"/>
      <c r="BD1202" s="22"/>
      <c r="BE1202" s="22"/>
      <c r="BF1202" s="22"/>
      <c r="BG1202" s="22"/>
      <c r="BH1202" s="22"/>
      <c r="BI1202" s="22"/>
      <c r="BJ1202" s="22"/>
      <c r="BK1202" s="22"/>
      <c r="BL1202" s="22"/>
      <c r="BM1202" s="22"/>
      <c r="BN1202" s="22"/>
      <c r="BO1202" s="22"/>
      <c r="BP1202" s="22"/>
      <c r="BQ1202" s="22"/>
      <c r="BR1202" s="22"/>
      <c r="BS1202" s="22"/>
      <c r="BT1202" s="22"/>
      <c r="BU1202" s="22"/>
      <c r="BV1202" s="22"/>
      <c r="BW1202" s="22"/>
      <c r="BX1202" s="22"/>
      <c r="BY1202" s="22"/>
      <c r="BZ1202" s="22"/>
      <c r="CA1202" s="22"/>
      <c r="CB1202" s="22"/>
      <c r="CC1202" s="22"/>
      <c r="CD1202" s="22"/>
      <c r="CE1202" s="22"/>
      <c r="CF1202" s="22"/>
      <c r="CG1202" s="22"/>
      <c r="CH1202" s="22"/>
      <c r="CI1202" s="22"/>
      <c r="CJ1202" s="22"/>
      <c r="CK1202" s="22"/>
      <c r="CL1202" s="22"/>
      <c r="CM1202" s="22"/>
      <c r="CN1202" s="22"/>
      <c r="CO1202" s="22"/>
      <c r="CP1202" s="22"/>
      <c r="CQ1202" s="22"/>
      <c r="CR1202" s="22"/>
      <c r="CS1202" s="22"/>
      <c r="CT1202" s="22"/>
      <c r="CU1202" s="22"/>
      <c r="CV1202" s="22"/>
      <c r="CW1202" s="22"/>
      <c r="CX1202" s="22"/>
      <c r="CY1202" s="22"/>
      <c r="CZ1202" s="22"/>
      <c r="DA1202" s="22"/>
      <c r="DB1202" s="22"/>
      <c r="DC1202" s="22"/>
      <c r="DD1202" s="22"/>
      <c r="DE1202" s="22"/>
      <c r="DF1202" s="22"/>
      <c r="DG1202" s="22"/>
      <c r="DH1202" s="22"/>
      <c r="DI1202" s="22"/>
      <c r="DJ1202" s="22"/>
      <c r="DK1202" s="22"/>
      <c r="DL1202" s="22"/>
      <c r="DM1202" s="22"/>
      <c r="DN1202" s="22"/>
      <c r="DO1202" s="22"/>
      <c r="DP1202" s="22"/>
      <c r="DQ1202" s="22"/>
      <c r="DR1202" s="22"/>
      <c r="DS1202" s="22"/>
      <c r="DT1202" s="22"/>
      <c r="DU1202" s="22"/>
      <c r="DV1202" s="22"/>
      <c r="DW1202" s="22"/>
      <c r="DX1202" s="22"/>
      <c r="DY1202" s="22"/>
      <c r="DZ1202" s="22"/>
      <c r="EA1202" s="22"/>
      <c r="EB1202" s="22"/>
      <c r="EC1202" s="22"/>
      <c r="ED1202" s="22"/>
      <c r="EE1202" s="22"/>
      <c r="EF1202" s="22"/>
      <c r="EG1202" s="22"/>
      <c r="EH1202" s="22"/>
      <c r="EI1202" s="22"/>
      <c r="EJ1202" s="22"/>
      <c r="EK1202" s="22"/>
      <c r="EL1202" s="22"/>
      <c r="EM1202" s="22"/>
      <c r="EN1202" s="22"/>
      <c r="EO1202" s="22"/>
      <c r="EP1202" s="22"/>
      <c r="EQ1202" s="22"/>
      <c r="ER1202" s="22"/>
      <c r="ES1202" s="22"/>
      <c r="ET1202" s="22"/>
      <c r="EU1202" s="22"/>
      <c r="EV1202" s="22"/>
      <c r="EW1202" s="22"/>
      <c r="EX1202" s="22"/>
      <c r="EY1202" s="22"/>
      <c r="EZ1202" s="22"/>
      <c r="FA1202" s="22"/>
      <c r="FB1202" s="22"/>
      <c r="FC1202" s="22"/>
      <c r="FD1202" s="22"/>
      <c r="FE1202" s="22"/>
      <c r="FF1202" s="22"/>
      <c r="FG1202" s="22"/>
      <c r="FH1202" s="22"/>
      <c r="FI1202" s="22"/>
      <c r="FJ1202" s="22"/>
      <c r="FK1202" s="22"/>
      <c r="FL1202" s="22"/>
      <c r="FM1202" s="22"/>
      <c r="FN1202" s="22"/>
      <c r="FO1202" s="22"/>
      <c r="FP1202" s="22"/>
      <c r="FQ1202" s="22"/>
      <c r="FR1202" s="22"/>
      <c r="FS1202" s="22"/>
      <c r="FT1202" s="22"/>
      <c r="FU1202" s="22"/>
      <c r="FV1202" s="22"/>
      <c r="FW1202" s="22"/>
      <c r="FX1202" s="22"/>
      <c r="FY1202" s="22"/>
      <c r="FZ1202" s="22"/>
      <c r="GA1202" s="22"/>
      <c r="GB1202" s="22"/>
      <c r="GC1202" s="22"/>
      <c r="GD1202" s="22"/>
      <c r="GE1202" s="22"/>
      <c r="GF1202" s="22"/>
      <c r="GG1202" s="22"/>
      <c r="GH1202" s="22"/>
      <c r="GI1202" s="22"/>
      <c r="GJ1202" s="22"/>
      <c r="GK1202" s="22"/>
      <c r="GL1202" s="22"/>
      <c r="GM1202" s="22"/>
      <c r="GN1202" s="22"/>
      <c r="GO1202" s="22"/>
      <c r="GP1202" s="22"/>
      <c r="GQ1202" s="22"/>
      <c r="GR1202" s="22"/>
      <c r="GS1202" s="22"/>
      <c r="GT1202" s="22"/>
      <c r="GU1202" s="22"/>
      <c r="GV1202" s="22"/>
      <c r="GW1202" s="22"/>
      <c r="GX1202" s="22"/>
      <c r="GY1202" s="22"/>
      <c r="GZ1202" s="22"/>
      <c r="HA1202" s="22"/>
      <c r="HB1202" s="22"/>
      <c r="HC1202" s="22"/>
      <c r="HD1202" s="22"/>
      <c r="HE1202" s="22"/>
      <c r="HF1202" s="22"/>
      <c r="HG1202" s="22"/>
      <c r="HH1202" s="22"/>
      <c r="HI1202" s="22"/>
      <c r="HJ1202" s="22"/>
      <c r="HK1202" s="22"/>
      <c r="HL1202" s="22"/>
      <c r="HM1202" s="22"/>
      <c r="HN1202" s="22"/>
      <c r="HO1202" s="22"/>
      <c r="HP1202" s="22"/>
      <c r="HQ1202" s="22"/>
      <c r="HR1202" s="22"/>
      <c r="HS1202" s="22"/>
      <c r="HT1202" s="22"/>
      <c r="HU1202" s="22"/>
      <c r="HV1202" s="22"/>
      <c r="HW1202" s="22"/>
      <c r="HX1202" s="22"/>
      <c r="HY1202" s="22"/>
      <c r="HZ1202" s="22"/>
      <c r="IA1202" s="22"/>
      <c r="IB1202" s="22"/>
      <c r="IC1202" s="22"/>
      <c r="ID1202" s="22"/>
      <c r="IE1202" s="22"/>
      <c r="IF1202" s="22"/>
      <c r="IG1202" s="22"/>
      <c r="IH1202" s="22"/>
      <c r="II1202" s="22"/>
      <c r="IJ1202" s="22"/>
      <c r="IK1202" s="22"/>
      <c r="IL1202" s="22"/>
      <c r="IM1202" s="22"/>
      <c r="IN1202" s="22"/>
      <c r="IO1202" s="22"/>
      <c r="IP1202" s="22"/>
      <c r="IQ1202" s="22"/>
      <c r="IR1202" s="22"/>
      <c r="IS1202" s="22"/>
      <c r="IT1202" s="22"/>
      <c r="IU1202" s="22"/>
      <c r="IV1202" s="22"/>
      <c r="IW1202" s="22"/>
      <c r="IX1202" s="22"/>
      <c r="IY1202" s="22"/>
      <c r="IZ1202" s="22"/>
      <c r="JA1202" s="22"/>
      <c r="JB1202" s="22"/>
      <c r="JC1202" s="22"/>
      <c r="JD1202" s="22"/>
      <c r="JE1202" s="22"/>
      <c r="JF1202" s="22"/>
      <c r="JG1202" s="22"/>
      <c r="JH1202" s="22"/>
      <c r="JI1202" s="22"/>
      <c r="JJ1202" s="22"/>
      <c r="JK1202" s="22"/>
      <c r="JL1202" s="22"/>
      <c r="JM1202" s="22"/>
      <c r="JN1202" s="22"/>
      <c r="JO1202" s="22"/>
      <c r="JP1202" s="22"/>
      <c r="JQ1202" s="22"/>
      <c r="JR1202" s="22"/>
      <c r="JS1202" s="22"/>
      <c r="JT1202" s="22"/>
      <c r="JU1202" s="22"/>
      <c r="JV1202" s="22"/>
      <c r="JW1202" s="22"/>
      <c r="JX1202" s="22"/>
      <c r="JY1202" s="22"/>
      <c r="JZ1202" s="22"/>
      <c r="KA1202" s="22"/>
      <c r="KB1202" s="22"/>
      <c r="KC1202" s="22"/>
      <c r="KD1202" s="22"/>
      <c r="KE1202" s="22"/>
      <c r="KF1202" s="22"/>
      <c r="KG1202" s="22"/>
      <c r="KH1202" s="22"/>
      <c r="KI1202" s="22"/>
      <c r="KJ1202" s="22"/>
      <c r="KK1202" s="22"/>
      <c r="KL1202" s="22"/>
      <c r="KM1202" s="22"/>
      <c r="KN1202" s="22"/>
      <c r="KO1202" s="22"/>
      <c r="KP1202" s="22"/>
      <c r="KQ1202" s="22"/>
      <c r="KR1202" s="22"/>
      <c r="KS1202" s="22"/>
      <c r="KT1202" s="22"/>
      <c r="KU1202" s="22"/>
      <c r="KV1202" s="22"/>
      <c r="KW1202" s="22"/>
      <c r="KX1202" s="22"/>
      <c r="KY1202" s="22"/>
      <c r="KZ1202" s="22"/>
      <c r="LA1202" s="22"/>
      <c r="LB1202" s="22"/>
      <c r="LC1202" s="22"/>
      <c r="LD1202" s="22"/>
      <c r="LE1202" s="22"/>
      <c r="LF1202" s="22"/>
      <c r="LG1202" s="22"/>
      <c r="LH1202" s="22"/>
      <c r="LI1202" s="22"/>
      <c r="LJ1202" s="22"/>
      <c r="LK1202" s="22"/>
      <c r="LL1202" s="22"/>
      <c r="LM1202" s="22"/>
      <c r="LN1202" s="22"/>
      <c r="LO1202" s="22"/>
      <c r="LP1202" s="22"/>
      <c r="LQ1202" s="22"/>
      <c r="LR1202" s="22"/>
      <c r="LS1202" s="22"/>
      <c r="LT1202" s="22"/>
      <c r="LU1202" s="22"/>
      <c r="LV1202" s="22"/>
      <c r="LW1202" s="22"/>
      <c r="LX1202" s="22"/>
      <c r="LY1202" s="22"/>
      <c r="LZ1202" s="22"/>
      <c r="MA1202" s="22"/>
      <c r="MB1202" s="22"/>
      <c r="MC1202" s="22"/>
      <c r="MD1202" s="22"/>
      <c r="ME1202" s="22"/>
      <c r="MF1202" s="22"/>
      <c r="MG1202" s="22"/>
      <c r="MH1202" s="22"/>
      <c r="MI1202" s="22"/>
      <c r="MJ1202" s="22"/>
      <c r="MK1202" s="22"/>
      <c r="ML1202" s="22"/>
      <c r="MM1202" s="22"/>
      <c r="MN1202" s="22"/>
      <c r="MO1202" s="22"/>
      <c r="MP1202" s="22"/>
      <c r="MQ1202" s="22"/>
      <c r="MR1202" s="22"/>
      <c r="MS1202" s="22"/>
      <c r="MT1202" s="22"/>
      <c r="MU1202" s="22"/>
      <c r="MV1202" s="22"/>
      <c r="MW1202" s="22"/>
      <c r="MX1202" s="22"/>
      <c r="MY1202" s="22"/>
      <c r="MZ1202" s="22"/>
      <c r="NA1202" s="22"/>
      <c r="NB1202" s="22"/>
      <c r="NC1202" s="22"/>
      <c r="ND1202" s="22"/>
      <c r="NE1202" s="22"/>
      <c r="NF1202" s="22"/>
      <c r="NG1202" s="22"/>
      <c r="NH1202" s="22"/>
      <c r="NI1202" s="22"/>
      <c r="NJ1202" s="22"/>
      <c r="NK1202" s="22"/>
      <c r="NL1202" s="22"/>
      <c r="NM1202" s="22"/>
      <c r="NN1202" s="22"/>
      <c r="NO1202" s="22"/>
      <c r="NP1202" s="22"/>
      <c r="NQ1202" s="22"/>
      <c r="NR1202" s="22"/>
      <c r="NS1202" s="22"/>
      <c r="NT1202" s="22"/>
      <c r="NU1202" s="22"/>
      <c r="NV1202" s="22"/>
      <c r="NW1202" s="22"/>
      <c r="NX1202" s="22"/>
      <c r="NY1202" s="22"/>
      <c r="NZ1202" s="22"/>
      <c r="OA1202" s="22"/>
      <c r="OB1202" s="22"/>
      <c r="OC1202" s="22"/>
      <c r="OD1202" s="22"/>
      <c r="OE1202" s="22"/>
      <c r="OF1202" s="22"/>
      <c r="OG1202" s="22"/>
      <c r="OH1202" s="22"/>
      <c r="OI1202" s="22"/>
      <c r="OJ1202" s="22"/>
      <c r="OK1202" s="22"/>
      <c r="OL1202" s="22"/>
      <c r="OM1202" s="22"/>
      <c r="ON1202" s="22"/>
      <c r="OO1202" s="22"/>
      <c r="OP1202" s="22"/>
      <c r="OQ1202" s="22"/>
      <c r="OR1202" s="22"/>
      <c r="OS1202" s="22"/>
      <c r="OT1202" s="22"/>
      <c r="OU1202" s="22"/>
      <c r="OV1202" s="22"/>
      <c r="OW1202" s="22"/>
      <c r="OX1202" s="22"/>
      <c r="OY1202" s="22"/>
      <c r="OZ1202" s="22"/>
      <c r="PA1202" s="22"/>
      <c r="PB1202" s="22"/>
      <c r="PC1202" s="22"/>
      <c r="PD1202" s="22"/>
      <c r="PE1202" s="22"/>
      <c r="PF1202" s="22"/>
      <c r="PG1202" s="22"/>
      <c r="PH1202" s="22"/>
      <c r="PI1202" s="22"/>
      <c r="PJ1202" s="22"/>
      <c r="PK1202" s="22"/>
      <c r="PL1202" s="22"/>
      <c r="PM1202" s="22"/>
      <c r="PN1202" s="22"/>
      <c r="PO1202" s="22"/>
      <c r="PP1202" s="22"/>
      <c r="PQ1202" s="22"/>
      <c r="PR1202" s="22"/>
      <c r="PS1202" s="22"/>
      <c r="PT1202" s="22"/>
      <c r="PU1202" s="22"/>
      <c r="PV1202" s="22"/>
      <c r="PW1202" s="22"/>
      <c r="PX1202" s="22"/>
      <c r="PY1202" s="22"/>
      <c r="PZ1202" s="22"/>
      <c r="QA1202" s="22"/>
      <c r="QB1202" s="22"/>
      <c r="QC1202" s="22"/>
      <c r="QD1202" s="22"/>
      <c r="QE1202" s="22"/>
      <c r="QF1202" s="22"/>
      <c r="QG1202" s="22"/>
      <c r="QH1202" s="22"/>
      <c r="QI1202" s="22"/>
      <c r="QJ1202" s="22"/>
      <c r="QK1202" s="22"/>
      <c r="QL1202" s="22"/>
      <c r="QM1202" s="22"/>
      <c r="QN1202" s="22"/>
      <c r="QO1202" s="22"/>
      <c r="QP1202" s="22"/>
      <c r="QQ1202" s="22"/>
      <c r="QR1202" s="22"/>
      <c r="QS1202" s="22"/>
      <c r="QT1202" s="22"/>
      <c r="QU1202" s="22"/>
      <c r="QV1202" s="22"/>
      <c r="QW1202" s="22"/>
      <c r="QX1202" s="22"/>
      <c r="QY1202" s="22"/>
      <c r="QZ1202" s="22"/>
      <c r="RA1202" s="22"/>
      <c r="RB1202" s="22"/>
      <c r="RC1202" s="22"/>
      <c r="RD1202" s="22"/>
      <c r="RE1202" s="22"/>
      <c r="RF1202" s="22"/>
      <c r="RG1202" s="22"/>
      <c r="RH1202" s="22"/>
      <c r="RI1202" s="22"/>
      <c r="RJ1202" s="22"/>
      <c r="RK1202" s="22"/>
      <c r="RL1202" s="22"/>
      <c r="RM1202" s="22"/>
      <c r="RN1202" s="22"/>
      <c r="RO1202" s="22"/>
      <c r="RP1202" s="22"/>
      <c r="RQ1202" s="22"/>
      <c r="RR1202" s="22"/>
      <c r="RS1202" s="22"/>
      <c r="RT1202" s="22"/>
      <c r="RU1202" s="22"/>
      <c r="RV1202" s="22"/>
      <c r="RW1202" s="22"/>
      <c r="RX1202" s="22"/>
      <c r="RY1202" s="22"/>
      <c r="RZ1202" s="22"/>
      <c r="SA1202" s="22"/>
      <c r="SB1202" s="22"/>
      <c r="SC1202" s="22"/>
      <c r="SD1202" s="22"/>
      <c r="SE1202" s="22"/>
      <c r="SF1202" s="22"/>
      <c r="SG1202" s="22"/>
      <c r="SH1202" s="22"/>
      <c r="SI1202" s="22"/>
      <c r="SJ1202" s="22"/>
      <c r="SK1202" s="22"/>
      <c r="SL1202" s="22"/>
      <c r="SM1202" s="22"/>
      <c r="SN1202" s="22"/>
      <c r="SO1202" s="22"/>
      <c r="SP1202" s="22"/>
      <c r="SQ1202" s="22"/>
      <c r="SR1202" s="22"/>
      <c r="SS1202" s="22"/>
      <c r="ST1202" s="22"/>
      <c r="SU1202" s="22"/>
      <c r="SV1202" s="22"/>
      <c r="SW1202" s="22"/>
      <c r="SX1202" s="22"/>
      <c r="SY1202" s="22"/>
      <c r="SZ1202" s="22"/>
      <c r="TA1202" s="22"/>
      <c r="TB1202" s="22"/>
      <c r="TC1202" s="22"/>
      <c r="TD1202" s="22"/>
      <c r="TE1202" s="22"/>
      <c r="TF1202" s="22"/>
      <c r="TG1202" s="22"/>
      <c r="TH1202" s="22"/>
      <c r="TI1202" s="22"/>
      <c r="TJ1202" s="22"/>
      <c r="TK1202" s="22"/>
      <c r="TL1202" s="22"/>
      <c r="TM1202" s="22"/>
      <c r="TN1202" s="22"/>
      <c r="TO1202" s="22"/>
      <c r="TP1202" s="22"/>
      <c r="TQ1202" s="22"/>
      <c r="TR1202" s="22"/>
      <c r="TS1202" s="22"/>
      <c r="TT1202" s="22"/>
      <c r="TU1202" s="22"/>
      <c r="TV1202" s="22"/>
      <c r="TW1202" s="22"/>
      <c r="TX1202" s="22"/>
      <c r="TY1202" s="22"/>
      <c r="TZ1202" s="22"/>
      <c r="UA1202" s="22"/>
      <c r="UB1202" s="22"/>
      <c r="UC1202" s="22"/>
      <c r="UD1202" s="22"/>
      <c r="UE1202" s="22"/>
      <c r="UF1202" s="22"/>
      <c r="UG1202" s="22"/>
      <c r="UH1202" s="22"/>
      <c r="UI1202" s="22"/>
      <c r="UJ1202" s="22"/>
      <c r="UK1202" s="22"/>
      <c r="UL1202" s="22"/>
      <c r="UM1202" s="22"/>
      <c r="UN1202" s="22"/>
      <c r="UO1202" s="22"/>
      <c r="UP1202" s="22"/>
      <c r="UQ1202" s="22"/>
      <c r="UR1202" s="22"/>
      <c r="US1202" s="22"/>
      <c r="UT1202" s="22"/>
      <c r="UU1202" s="22"/>
      <c r="UV1202" s="22"/>
      <c r="UW1202" s="22"/>
      <c r="UX1202" s="22"/>
      <c r="UY1202" s="22"/>
      <c r="UZ1202" s="22"/>
      <c r="VA1202" s="22"/>
      <c r="VB1202" s="22"/>
      <c r="VC1202" s="22"/>
      <c r="VD1202" s="22"/>
      <c r="VE1202" s="22"/>
      <c r="VF1202" s="22"/>
      <c r="VG1202" s="22"/>
      <c r="VH1202" s="22"/>
      <c r="VI1202" s="22"/>
      <c r="VJ1202" s="22"/>
      <c r="VK1202" s="22"/>
      <c r="VL1202" s="22"/>
      <c r="VM1202" s="22"/>
      <c r="VN1202" s="22"/>
      <c r="VO1202" s="22"/>
      <c r="VP1202" s="22"/>
      <c r="VQ1202" s="22"/>
      <c r="VR1202" s="22"/>
      <c r="VS1202" s="22"/>
      <c r="VT1202" s="22"/>
      <c r="VU1202" s="22"/>
      <c r="VV1202" s="22"/>
      <c r="VW1202" s="22"/>
      <c r="VX1202" s="22"/>
      <c r="VY1202" s="22"/>
      <c r="VZ1202" s="22"/>
      <c r="WA1202" s="22"/>
      <c r="WB1202" s="22"/>
      <c r="WC1202" s="22"/>
      <c r="WD1202" s="22"/>
      <c r="WE1202" s="22"/>
      <c r="WF1202" s="22"/>
      <c r="WG1202" s="22"/>
      <c r="WH1202" s="22"/>
      <c r="WI1202" s="22"/>
      <c r="WJ1202" s="22"/>
      <c r="WK1202" s="22"/>
      <c r="WL1202" s="22"/>
      <c r="WM1202" s="22"/>
      <c r="WN1202" s="22"/>
      <c r="WO1202" s="22"/>
      <c r="WP1202" s="22"/>
      <c r="WQ1202" s="22"/>
      <c r="WR1202" s="22"/>
      <c r="WS1202" s="22"/>
      <c r="WT1202" s="22"/>
      <c r="WU1202" s="22"/>
      <c r="WV1202" s="22"/>
      <c r="WW1202" s="22"/>
      <c r="WX1202" s="22"/>
      <c r="WY1202" s="22"/>
      <c r="WZ1202" s="22"/>
      <c r="XA1202" s="22"/>
      <c r="XB1202" s="22"/>
      <c r="XC1202" s="22"/>
      <c r="XD1202" s="22"/>
      <c r="XE1202" s="22"/>
      <c r="XF1202" s="22"/>
      <c r="XG1202" s="22"/>
      <c r="XH1202" s="22"/>
      <c r="XI1202" s="22"/>
      <c r="XJ1202" s="22"/>
      <c r="XK1202" s="22"/>
      <c r="XL1202" s="22"/>
      <c r="XM1202" s="22"/>
      <c r="XN1202" s="22"/>
      <c r="XO1202" s="22"/>
      <c r="XP1202" s="22"/>
      <c r="XQ1202" s="22"/>
      <c r="XR1202" s="22"/>
      <c r="XS1202" s="22"/>
      <c r="XT1202" s="22"/>
      <c r="XU1202" s="22"/>
      <c r="XV1202" s="22"/>
      <c r="XW1202" s="22"/>
      <c r="XX1202" s="22"/>
      <c r="XY1202" s="22"/>
      <c r="XZ1202" s="22"/>
      <c r="YA1202" s="22"/>
      <c r="YB1202" s="22"/>
      <c r="YC1202" s="22"/>
      <c r="YD1202" s="22"/>
      <c r="YE1202" s="22"/>
      <c r="YF1202" s="22"/>
      <c r="YG1202" s="22"/>
      <c r="YH1202" s="22"/>
      <c r="YI1202" s="22"/>
      <c r="YJ1202" s="22"/>
      <c r="YK1202" s="22"/>
      <c r="YL1202" s="22"/>
      <c r="YM1202" s="22"/>
      <c r="YN1202" s="22"/>
      <c r="YO1202" s="22"/>
      <c r="YP1202" s="22"/>
      <c r="YQ1202" s="22"/>
      <c r="YR1202" s="22"/>
      <c r="YS1202" s="22"/>
      <c r="YT1202" s="22"/>
      <c r="YU1202" s="22"/>
      <c r="YV1202" s="22"/>
      <c r="YW1202" s="22"/>
      <c r="YX1202" s="22"/>
      <c r="YY1202" s="22"/>
      <c r="YZ1202" s="22"/>
      <c r="ZA1202" s="22"/>
      <c r="ZB1202" s="22"/>
      <c r="ZC1202" s="22"/>
      <c r="ZD1202" s="22"/>
      <c r="ZE1202" s="22"/>
      <c r="ZF1202" s="22"/>
      <c r="ZG1202" s="22"/>
      <c r="ZH1202" s="22"/>
      <c r="ZI1202" s="22"/>
      <c r="ZJ1202" s="22"/>
      <c r="ZK1202" s="22"/>
      <c r="ZL1202" s="22"/>
      <c r="ZM1202" s="22"/>
      <c r="ZN1202" s="22"/>
      <c r="ZO1202" s="22"/>
      <c r="ZP1202" s="22"/>
      <c r="ZQ1202" s="22"/>
      <c r="ZR1202" s="22"/>
      <c r="ZS1202" s="22"/>
      <c r="ZT1202" s="22"/>
      <c r="ZU1202" s="22"/>
      <c r="ZV1202" s="22"/>
      <c r="ZW1202" s="22"/>
      <c r="ZX1202" s="22"/>
      <c r="ZY1202" s="22"/>
      <c r="ZZ1202" s="22"/>
      <c r="AAA1202" s="22"/>
      <c r="AAB1202" s="22"/>
      <c r="AAC1202" s="22"/>
      <c r="AAD1202" s="22"/>
      <c r="AAE1202" s="22"/>
      <c r="AAF1202" s="22"/>
      <c r="AAG1202" s="22"/>
      <c r="AAH1202" s="22"/>
      <c r="AAI1202" s="22"/>
      <c r="AAJ1202" s="22"/>
      <c r="AAK1202" s="22"/>
      <c r="AAL1202" s="22"/>
      <c r="AAM1202" s="22"/>
      <c r="AAN1202" s="22"/>
      <c r="AAO1202" s="22"/>
      <c r="AAP1202" s="22"/>
      <c r="AAQ1202" s="22"/>
      <c r="AAR1202" s="22"/>
      <c r="AAS1202" s="22"/>
      <c r="AAT1202" s="22"/>
      <c r="AAU1202" s="22"/>
      <c r="AAV1202" s="22"/>
      <c r="AAW1202" s="22"/>
      <c r="AAX1202" s="22"/>
      <c r="AAY1202" s="22"/>
      <c r="AAZ1202" s="22"/>
      <c r="ABA1202" s="22"/>
      <c r="ABB1202" s="22"/>
      <c r="ABC1202" s="22"/>
      <c r="ABD1202" s="22"/>
      <c r="ABE1202" s="22"/>
      <c r="ABF1202" s="22"/>
      <c r="ABG1202" s="22"/>
      <c r="ABH1202" s="22"/>
      <c r="ABI1202" s="22"/>
      <c r="ABJ1202" s="22"/>
      <c r="ABK1202" s="22"/>
      <c r="ABL1202" s="22"/>
      <c r="ABM1202" s="22"/>
      <c r="ABN1202" s="22"/>
      <c r="ABO1202" s="22"/>
      <c r="ABP1202" s="22"/>
      <c r="ABQ1202" s="22"/>
      <c r="ABR1202" s="22"/>
      <c r="ABS1202" s="22"/>
      <c r="ABT1202" s="22"/>
      <c r="ABU1202" s="22"/>
      <c r="ABV1202" s="22"/>
      <c r="ABW1202" s="22"/>
      <c r="ABX1202" s="22"/>
      <c r="ABY1202" s="22"/>
      <c r="ABZ1202" s="22"/>
      <c r="ACA1202" s="22"/>
      <c r="ACB1202" s="22"/>
      <c r="ACC1202" s="22"/>
      <c r="ACD1202" s="22"/>
      <c r="ACE1202" s="22"/>
      <c r="ACF1202" s="22"/>
      <c r="ACG1202" s="22"/>
      <c r="ACH1202" s="22"/>
      <c r="ACI1202" s="22"/>
      <c r="ACJ1202" s="22"/>
      <c r="ACK1202" s="22"/>
      <c r="ACL1202" s="22"/>
      <c r="ACM1202" s="22"/>
      <c r="ACN1202" s="22"/>
      <c r="ACO1202" s="22"/>
      <c r="ACP1202" s="22"/>
      <c r="ACQ1202" s="22"/>
      <c r="ACR1202" s="22"/>
      <c r="ACS1202" s="22"/>
      <c r="ACT1202" s="22"/>
      <c r="ACU1202" s="22"/>
      <c r="ACV1202" s="22"/>
      <c r="ACW1202" s="22"/>
      <c r="ACX1202" s="22"/>
      <c r="ACY1202" s="22"/>
      <c r="ACZ1202" s="22"/>
      <c r="ADA1202" s="22"/>
      <c r="ADB1202" s="22"/>
      <c r="ADC1202" s="22"/>
      <c r="ADD1202" s="22"/>
      <c r="ADE1202" s="22"/>
      <c r="ADF1202" s="22"/>
      <c r="ADG1202" s="22"/>
      <c r="ADH1202" s="22"/>
      <c r="ADI1202" s="22"/>
      <c r="ADJ1202" s="22"/>
      <c r="ADK1202" s="22"/>
      <c r="ADL1202" s="22"/>
      <c r="ADM1202" s="22"/>
      <c r="ADN1202" s="22"/>
      <c r="ADO1202" s="22"/>
      <c r="ADP1202" s="22"/>
      <c r="ADQ1202" s="22"/>
      <c r="ADR1202" s="22"/>
      <c r="ADS1202" s="22"/>
      <c r="ADT1202" s="22"/>
      <c r="ADU1202" s="22"/>
      <c r="ADV1202" s="22"/>
      <c r="ADW1202" s="22"/>
      <c r="ADX1202" s="22"/>
      <c r="ADY1202" s="22"/>
      <c r="ADZ1202" s="22"/>
      <c r="AEA1202" s="22"/>
      <c r="AEB1202" s="22"/>
      <c r="AEC1202" s="22"/>
      <c r="AED1202" s="22"/>
      <c r="AEE1202" s="22"/>
      <c r="AEF1202" s="22"/>
      <c r="AEG1202" s="22"/>
      <c r="AEH1202" s="22"/>
      <c r="AEI1202" s="22"/>
      <c r="AEJ1202" s="22"/>
      <c r="AEK1202" s="22"/>
      <c r="AEL1202" s="22"/>
      <c r="AEM1202" s="22"/>
      <c r="AEN1202" s="22"/>
      <c r="AEO1202" s="22"/>
      <c r="AEP1202" s="22"/>
      <c r="AEQ1202" s="22"/>
      <c r="AER1202" s="22"/>
      <c r="AES1202" s="22"/>
      <c r="AET1202" s="22"/>
      <c r="AEU1202" s="22"/>
      <c r="AEV1202" s="22"/>
      <c r="AEW1202" s="22"/>
      <c r="AEX1202" s="22"/>
      <c r="AEY1202" s="22"/>
      <c r="AEZ1202" s="22"/>
      <c r="AFA1202" s="22"/>
      <c r="AFB1202" s="22"/>
      <c r="AFC1202" s="22"/>
      <c r="AFD1202" s="22"/>
      <c r="AFE1202" s="22"/>
      <c r="AFF1202" s="22"/>
      <c r="AFG1202" s="22"/>
      <c r="AFH1202" s="22"/>
      <c r="AFI1202" s="22"/>
      <c r="AFJ1202" s="22"/>
      <c r="AFK1202" s="22"/>
      <c r="AFL1202" s="22"/>
      <c r="AFM1202" s="22"/>
      <c r="AFN1202" s="22"/>
      <c r="AFO1202" s="22"/>
      <c r="AFP1202" s="22"/>
      <c r="AFQ1202" s="22"/>
      <c r="AFR1202" s="22"/>
      <c r="AFS1202" s="22"/>
      <c r="AFT1202" s="22"/>
      <c r="AFU1202" s="22"/>
      <c r="AFV1202" s="22"/>
      <c r="AFW1202" s="22"/>
      <c r="AFX1202" s="22"/>
      <c r="AFY1202" s="22"/>
      <c r="AFZ1202" s="22"/>
      <c r="AGA1202" s="22"/>
      <c r="AGB1202" s="22"/>
      <c r="AGC1202" s="22"/>
      <c r="AGD1202" s="22"/>
      <c r="AGE1202" s="22"/>
      <c r="AGF1202" s="22"/>
      <c r="AGG1202" s="22"/>
      <c r="AGH1202" s="22"/>
      <c r="AGI1202" s="22"/>
      <c r="AGJ1202" s="22"/>
      <c r="AGK1202" s="22"/>
      <c r="AGL1202" s="22"/>
      <c r="AGM1202" s="22"/>
      <c r="AGN1202" s="22"/>
      <c r="AGO1202" s="22"/>
      <c r="AGP1202" s="22"/>
      <c r="AGQ1202" s="22"/>
      <c r="AGR1202" s="22"/>
      <c r="AGS1202" s="22"/>
      <c r="AGT1202" s="22"/>
      <c r="AGU1202" s="22"/>
      <c r="AGV1202" s="22"/>
      <c r="AGW1202" s="22"/>
      <c r="AGX1202" s="22"/>
      <c r="AGY1202" s="22"/>
      <c r="AGZ1202" s="22"/>
      <c r="AHA1202" s="22"/>
      <c r="AHB1202" s="22"/>
      <c r="AHC1202" s="22"/>
      <c r="AHD1202" s="22"/>
      <c r="AHE1202" s="22"/>
      <c r="AHF1202" s="22"/>
      <c r="AHG1202" s="22"/>
      <c r="AHH1202" s="22"/>
      <c r="AHI1202" s="22"/>
      <c r="AHJ1202" s="22"/>
      <c r="AHK1202" s="22"/>
      <c r="AHL1202" s="22"/>
      <c r="AHM1202" s="22"/>
      <c r="AHN1202" s="22"/>
      <c r="AHO1202" s="22"/>
      <c r="AHP1202" s="22"/>
      <c r="AHQ1202" s="22"/>
      <c r="AHR1202" s="22"/>
      <c r="AHS1202" s="22"/>
      <c r="AHT1202" s="22"/>
      <c r="AHU1202" s="22"/>
      <c r="AHV1202" s="22"/>
      <c r="AHW1202" s="22"/>
      <c r="AHX1202" s="22"/>
      <c r="AHY1202" s="22"/>
      <c r="AHZ1202" s="22"/>
      <c r="AIA1202" s="22"/>
      <c r="AIB1202" s="22"/>
      <c r="AIC1202" s="22"/>
      <c r="AID1202" s="22"/>
      <c r="AIE1202" s="22"/>
      <c r="AIF1202" s="22"/>
      <c r="AIG1202" s="22"/>
      <c r="AIH1202" s="22"/>
      <c r="AII1202" s="22"/>
      <c r="AIJ1202" s="22"/>
      <c r="AIK1202" s="22"/>
      <c r="AIL1202" s="22"/>
      <c r="AIM1202" s="22"/>
      <c r="AIN1202" s="22"/>
      <c r="AIO1202" s="22"/>
      <c r="AIP1202" s="22"/>
      <c r="AIQ1202" s="22"/>
      <c r="AIR1202" s="22"/>
      <c r="AIS1202" s="22"/>
      <c r="AIT1202" s="22"/>
      <c r="AIU1202" s="22"/>
      <c r="AIV1202" s="22"/>
      <c r="AIW1202" s="22"/>
      <c r="AIX1202" s="22"/>
      <c r="AIY1202" s="22"/>
      <c r="AIZ1202" s="22"/>
      <c r="AJA1202" s="22"/>
      <c r="AJB1202" s="22"/>
      <c r="AJC1202" s="22"/>
      <c r="AJD1202" s="22"/>
      <c r="AJE1202" s="22"/>
      <c r="AJF1202" s="22"/>
      <c r="AJG1202" s="22"/>
      <c r="AJH1202" s="22"/>
      <c r="AJI1202" s="22"/>
      <c r="AJJ1202" s="22"/>
      <c r="AJK1202" s="22"/>
      <c r="AJL1202" s="22"/>
      <c r="AJM1202" s="22"/>
      <c r="AJN1202" s="22"/>
      <c r="AJO1202" s="22"/>
      <c r="AJP1202" s="22"/>
      <c r="AJQ1202" s="22"/>
      <c r="AJR1202" s="22"/>
      <c r="AJS1202" s="22"/>
      <c r="AJT1202" s="22"/>
      <c r="AJU1202" s="22"/>
      <c r="AJV1202" s="22"/>
      <c r="AJW1202" s="22"/>
      <c r="AJX1202" s="22"/>
      <c r="AJY1202" s="22"/>
      <c r="AJZ1202" s="22"/>
      <c r="AKA1202" s="22"/>
      <c r="AKB1202" s="22"/>
      <c r="AKC1202" s="22"/>
      <c r="AKD1202" s="22"/>
      <c r="AKE1202" s="22"/>
      <c r="AKF1202" s="22"/>
      <c r="AKG1202" s="22"/>
      <c r="AKH1202" s="22"/>
      <c r="AKI1202" s="22"/>
      <c r="AKJ1202" s="22"/>
      <c r="AKK1202" s="22"/>
      <c r="AKL1202" s="22"/>
      <c r="AKM1202" s="22"/>
      <c r="AKN1202" s="22"/>
      <c r="AKO1202" s="22"/>
      <c r="AKP1202" s="22"/>
      <c r="AKQ1202" s="22"/>
      <c r="AKR1202" s="22"/>
      <c r="AKS1202" s="22"/>
      <c r="AKT1202" s="22"/>
      <c r="AKU1202" s="22"/>
      <c r="AKV1202" s="22"/>
      <c r="AKW1202" s="22"/>
      <c r="AKX1202" s="22"/>
      <c r="AKY1202" s="22"/>
      <c r="AKZ1202" s="22"/>
      <c r="ALA1202" s="22"/>
      <c r="ALB1202" s="22"/>
      <c r="ALC1202" s="22"/>
      <c r="ALD1202" s="22"/>
      <c r="ALE1202" s="22"/>
      <c r="ALF1202" s="22"/>
      <c r="ALG1202" s="22"/>
      <c r="ALH1202" s="22"/>
      <c r="ALI1202" s="22"/>
      <c r="ALJ1202" s="22"/>
      <c r="ALK1202" s="22"/>
      <c r="ALL1202" s="22"/>
      <c r="ALM1202" s="22"/>
      <c r="ALN1202" s="22"/>
      <c r="ALO1202" s="22"/>
      <c r="ALP1202" s="22"/>
      <c r="ALQ1202" s="22"/>
      <c r="ALR1202" s="22"/>
      <c r="ALS1202" s="22"/>
      <c r="ALT1202" s="22"/>
      <c r="ALU1202" s="22"/>
      <c r="ALV1202" s="22"/>
      <c r="ALW1202" s="22"/>
      <c r="ALX1202" s="22"/>
      <c r="ALY1202" s="22"/>
      <c r="ALZ1202" s="22"/>
      <c r="AMA1202" s="22"/>
      <c r="AMB1202" s="22"/>
      <c r="AMC1202" s="22"/>
      <c r="AMD1202" s="22"/>
      <c r="AME1202" s="22"/>
      <c r="AMF1202" s="22"/>
      <c r="AMG1202" s="22"/>
      <c r="AMH1202" s="22"/>
      <c r="AMI1202" s="22"/>
      <c r="AMJ1202" s="22"/>
      <c r="AMK1202" s="22"/>
      <c r="AML1202" s="22"/>
      <c r="AMM1202" s="22"/>
      <c r="AMN1202" s="22"/>
      <c r="AMO1202" s="22"/>
      <c r="AMP1202" s="22"/>
      <c r="AMQ1202" s="22"/>
      <c r="AMR1202" s="22"/>
      <c r="AMS1202" s="22"/>
      <c r="AMT1202" s="22"/>
      <c r="AMU1202" s="22"/>
      <c r="AMV1202" s="22"/>
      <c r="AMW1202" s="22"/>
      <c r="AMX1202" s="22"/>
      <c r="AMY1202" s="22"/>
      <c r="AMZ1202" s="22"/>
      <c r="ANA1202" s="22"/>
      <c r="ANB1202" s="22"/>
      <c r="ANC1202" s="22"/>
      <c r="AND1202" s="22"/>
      <c r="ANE1202" s="22"/>
      <c r="ANF1202" s="22"/>
      <c r="ANG1202" s="22"/>
      <c r="ANH1202" s="22"/>
      <c r="ANI1202" s="22"/>
      <c r="ANJ1202" s="22"/>
      <c r="ANK1202" s="22"/>
      <c r="ANL1202" s="22"/>
      <c r="ANM1202" s="22"/>
      <c r="ANN1202" s="22"/>
      <c r="ANO1202" s="22"/>
      <c r="ANP1202" s="22"/>
      <c r="ANQ1202" s="22"/>
      <c r="ANR1202" s="22"/>
      <c r="ANS1202" s="22"/>
      <c r="ANT1202" s="22"/>
      <c r="ANU1202" s="22"/>
      <c r="ANV1202" s="22"/>
      <c r="ANW1202" s="22"/>
      <c r="ANX1202" s="22"/>
      <c r="ANY1202" s="22"/>
      <c r="ANZ1202" s="22"/>
      <c r="AOA1202" s="22"/>
      <c r="AOB1202" s="22"/>
      <c r="AOC1202" s="22"/>
      <c r="AOD1202" s="22"/>
      <c r="AOE1202" s="22"/>
      <c r="AOF1202" s="22"/>
      <c r="AOG1202" s="22"/>
      <c r="AOH1202" s="22"/>
      <c r="AOI1202" s="22"/>
      <c r="AOJ1202" s="22"/>
      <c r="AOK1202" s="22"/>
      <c r="AOL1202" s="22"/>
      <c r="AOM1202" s="22"/>
      <c r="AON1202" s="22"/>
      <c r="AOO1202" s="22"/>
      <c r="AOP1202" s="22"/>
      <c r="AOQ1202" s="22"/>
      <c r="AOR1202" s="22"/>
      <c r="AOS1202" s="22"/>
      <c r="AOT1202" s="22"/>
      <c r="AOU1202" s="22"/>
      <c r="AOV1202" s="22"/>
      <c r="AOW1202" s="22"/>
      <c r="AOX1202" s="22"/>
      <c r="AOY1202" s="22"/>
      <c r="AOZ1202" s="22"/>
      <c r="APA1202" s="22"/>
      <c r="APB1202" s="22"/>
      <c r="APC1202" s="22"/>
      <c r="APD1202" s="22"/>
      <c r="APE1202" s="22"/>
      <c r="APF1202" s="22"/>
      <c r="APG1202" s="22"/>
      <c r="APH1202" s="22"/>
      <c r="API1202" s="22"/>
      <c r="APJ1202" s="22"/>
      <c r="APK1202" s="22"/>
      <c r="APL1202" s="22"/>
      <c r="APM1202" s="22"/>
      <c r="APN1202" s="22"/>
      <c r="APO1202" s="22"/>
      <c r="APP1202" s="22"/>
      <c r="APQ1202" s="22"/>
      <c r="APR1202" s="22"/>
      <c r="APS1202" s="22"/>
      <c r="APT1202" s="22"/>
      <c r="APU1202" s="22"/>
      <c r="APV1202" s="22"/>
      <c r="APW1202" s="22"/>
      <c r="APX1202" s="22"/>
      <c r="APY1202" s="22"/>
      <c r="APZ1202" s="22"/>
      <c r="AQA1202" s="22"/>
      <c r="AQB1202" s="22"/>
      <c r="AQC1202" s="22"/>
      <c r="AQD1202" s="22"/>
      <c r="AQE1202" s="22"/>
      <c r="AQF1202" s="22"/>
      <c r="AQG1202" s="22"/>
      <c r="AQH1202" s="22"/>
      <c r="AQI1202" s="22"/>
      <c r="AQJ1202" s="22"/>
      <c r="AQK1202" s="22"/>
      <c r="AQL1202" s="22"/>
      <c r="AQM1202" s="22"/>
      <c r="AQN1202" s="22"/>
      <c r="AQO1202" s="22"/>
      <c r="AQP1202" s="22"/>
      <c r="AQQ1202" s="22"/>
      <c r="AQR1202" s="22"/>
      <c r="AQS1202" s="22"/>
      <c r="AQT1202" s="22"/>
      <c r="AQU1202" s="22"/>
      <c r="AQV1202" s="22"/>
      <c r="AQW1202" s="22"/>
      <c r="AQX1202" s="22"/>
      <c r="AQY1202" s="22"/>
      <c r="AQZ1202" s="22"/>
      <c r="ARA1202" s="22"/>
      <c r="ARB1202" s="22"/>
      <c r="ARC1202" s="22"/>
      <c r="ARD1202" s="22"/>
      <c r="ARE1202" s="22"/>
      <c r="ARF1202" s="22"/>
      <c r="ARG1202" s="22"/>
      <c r="ARH1202" s="22"/>
      <c r="ARI1202" s="22"/>
      <c r="ARJ1202" s="22"/>
      <c r="ARK1202" s="22"/>
      <c r="ARL1202" s="22"/>
      <c r="ARM1202" s="22"/>
      <c r="ARN1202" s="22"/>
      <c r="ARO1202" s="22"/>
      <c r="ARP1202" s="22"/>
      <c r="ARQ1202" s="22"/>
      <c r="ARR1202" s="22"/>
      <c r="ARS1202" s="22"/>
      <c r="ART1202" s="22"/>
      <c r="ARU1202" s="22"/>
      <c r="ARV1202" s="22"/>
      <c r="ARW1202" s="22"/>
      <c r="ARX1202" s="22"/>
      <c r="ARY1202" s="22"/>
      <c r="ARZ1202" s="22"/>
      <c r="ASA1202" s="22"/>
      <c r="ASB1202" s="22"/>
      <c r="ASC1202" s="22"/>
      <c r="ASD1202" s="22"/>
      <c r="ASE1202" s="22"/>
      <c r="ASF1202" s="22"/>
      <c r="ASG1202" s="22"/>
      <c r="ASH1202" s="22"/>
      <c r="ASI1202" s="22"/>
      <c r="ASJ1202" s="22"/>
      <c r="ASK1202" s="22"/>
      <c r="ASL1202" s="22"/>
      <c r="ASM1202" s="22"/>
      <c r="ASN1202" s="22"/>
      <c r="ASO1202" s="22"/>
      <c r="ASP1202" s="22"/>
      <c r="ASQ1202" s="22"/>
      <c r="ASR1202" s="22"/>
      <c r="ASS1202" s="22"/>
      <c r="AST1202" s="22"/>
      <c r="ASU1202" s="22"/>
      <c r="ASV1202" s="22"/>
      <c r="ASW1202" s="22"/>
      <c r="ASX1202" s="22"/>
      <c r="ASY1202" s="22"/>
      <c r="ASZ1202" s="22"/>
      <c r="ATA1202" s="22"/>
      <c r="ATB1202" s="22"/>
      <c r="ATC1202" s="22"/>
      <c r="ATD1202" s="22"/>
      <c r="ATE1202" s="22"/>
      <c r="ATF1202" s="22"/>
      <c r="ATG1202" s="22"/>
      <c r="ATH1202" s="22"/>
      <c r="ATI1202" s="22"/>
      <c r="ATJ1202" s="22"/>
      <c r="ATK1202" s="22"/>
      <c r="ATL1202" s="22"/>
      <c r="ATM1202" s="22"/>
      <c r="ATN1202" s="22"/>
      <c r="ATO1202" s="22"/>
      <c r="ATP1202" s="22"/>
      <c r="ATQ1202" s="22"/>
      <c r="ATR1202" s="22"/>
      <c r="ATS1202" s="22"/>
      <c r="ATT1202" s="22"/>
      <c r="ATU1202" s="22"/>
      <c r="ATV1202" s="22"/>
      <c r="ATW1202" s="22"/>
      <c r="ATX1202" s="22"/>
      <c r="ATY1202" s="22"/>
      <c r="ATZ1202" s="22"/>
      <c r="AUA1202" s="22"/>
      <c r="AUB1202" s="22"/>
      <c r="AUC1202" s="22"/>
      <c r="AUD1202" s="22"/>
      <c r="AUE1202" s="22"/>
      <c r="AUF1202" s="22"/>
      <c r="AUG1202" s="22"/>
      <c r="AUH1202" s="22"/>
      <c r="AUI1202" s="22"/>
      <c r="AUJ1202" s="22"/>
      <c r="AUK1202" s="22"/>
      <c r="AUL1202" s="22"/>
      <c r="AUM1202" s="22"/>
      <c r="AUN1202" s="22"/>
      <c r="AUO1202" s="22"/>
      <c r="AUP1202" s="22"/>
      <c r="AUQ1202" s="22"/>
      <c r="AUR1202" s="22"/>
      <c r="AUS1202" s="22"/>
      <c r="AUT1202" s="22"/>
      <c r="AUU1202" s="22"/>
      <c r="AUV1202" s="22"/>
      <c r="AUW1202" s="22"/>
      <c r="AUX1202" s="22"/>
      <c r="AUY1202" s="22"/>
      <c r="AUZ1202" s="22"/>
      <c r="AVA1202" s="22"/>
      <c r="AVB1202" s="22"/>
      <c r="AVC1202" s="22"/>
      <c r="AVD1202" s="22"/>
      <c r="AVE1202" s="22"/>
      <c r="AVF1202" s="22"/>
      <c r="AVG1202" s="22"/>
      <c r="AVH1202" s="22"/>
      <c r="AVI1202" s="22"/>
      <c r="AVJ1202" s="22"/>
      <c r="AVK1202" s="22"/>
      <c r="AVL1202" s="22"/>
      <c r="AVM1202" s="22"/>
      <c r="AVN1202" s="22"/>
      <c r="AVO1202" s="22"/>
      <c r="AVP1202" s="22"/>
      <c r="AVQ1202" s="22"/>
      <c r="AVR1202" s="22"/>
      <c r="AVS1202" s="22"/>
      <c r="AVT1202" s="22"/>
      <c r="AVU1202" s="22"/>
      <c r="AVV1202" s="22"/>
      <c r="AVW1202" s="22"/>
      <c r="AVX1202" s="22"/>
      <c r="AVY1202" s="22"/>
      <c r="AVZ1202" s="22"/>
      <c r="AWA1202" s="22"/>
      <c r="AWB1202" s="22"/>
      <c r="AWC1202" s="22"/>
      <c r="AWD1202" s="22"/>
      <c r="AWE1202" s="22"/>
      <c r="AWF1202" s="22"/>
      <c r="AWG1202" s="22"/>
      <c r="AWH1202" s="22"/>
      <c r="AWI1202" s="22"/>
      <c r="AWJ1202" s="22"/>
      <c r="AWK1202" s="22"/>
      <c r="AWL1202" s="22"/>
      <c r="AWM1202" s="22"/>
      <c r="AWN1202" s="22"/>
      <c r="AWO1202" s="22"/>
      <c r="AWP1202" s="22"/>
      <c r="AWQ1202" s="22"/>
      <c r="AWR1202" s="22"/>
      <c r="AWS1202" s="22"/>
      <c r="AWT1202" s="22"/>
      <c r="AWU1202" s="22"/>
      <c r="AWV1202" s="22"/>
      <c r="AWW1202" s="22"/>
      <c r="AWX1202" s="22"/>
      <c r="AWY1202" s="22"/>
      <c r="AWZ1202" s="22"/>
      <c r="AXA1202" s="22"/>
      <c r="AXB1202" s="22"/>
      <c r="AXC1202" s="22"/>
      <c r="AXD1202" s="22"/>
      <c r="AXE1202" s="22"/>
      <c r="AXF1202" s="22"/>
      <c r="AXG1202" s="22"/>
      <c r="AXH1202" s="22"/>
      <c r="AXI1202" s="22"/>
      <c r="AXJ1202" s="22"/>
      <c r="AXK1202" s="22"/>
      <c r="AXL1202" s="22"/>
      <c r="AXM1202" s="22"/>
      <c r="AXN1202" s="22"/>
      <c r="AXO1202" s="22"/>
      <c r="AXP1202" s="22"/>
      <c r="AXQ1202" s="22"/>
      <c r="AXR1202" s="22"/>
      <c r="AXS1202" s="22"/>
      <c r="AXT1202" s="22"/>
      <c r="AXU1202" s="22"/>
      <c r="AXV1202" s="22"/>
      <c r="AXW1202" s="22"/>
      <c r="AXX1202" s="22"/>
      <c r="AXY1202" s="22"/>
      <c r="AXZ1202" s="22"/>
      <c r="AYA1202" s="22"/>
      <c r="AYB1202" s="22"/>
      <c r="AYC1202" s="22"/>
      <c r="AYD1202" s="22"/>
      <c r="AYE1202" s="22"/>
      <c r="AYF1202" s="22"/>
      <c r="AYG1202" s="22"/>
      <c r="AYH1202" s="22"/>
      <c r="AYI1202" s="22"/>
      <c r="AYJ1202" s="22"/>
      <c r="AYK1202" s="22"/>
      <c r="AYL1202" s="22"/>
      <c r="AYM1202" s="22"/>
      <c r="AYN1202" s="22"/>
      <c r="AYO1202" s="22"/>
      <c r="AYP1202" s="22"/>
      <c r="AYQ1202" s="22"/>
      <c r="AYR1202" s="22"/>
      <c r="AYS1202" s="22"/>
      <c r="AYT1202" s="22"/>
      <c r="AYU1202" s="22"/>
      <c r="AYV1202" s="22"/>
      <c r="AYW1202" s="22"/>
      <c r="AYX1202" s="22"/>
      <c r="AYY1202" s="22"/>
      <c r="AYZ1202" s="22"/>
      <c r="AZA1202" s="22"/>
      <c r="AZB1202" s="22"/>
      <c r="AZC1202" s="22"/>
      <c r="AZD1202" s="22"/>
      <c r="AZE1202" s="22"/>
      <c r="AZF1202" s="22"/>
      <c r="AZG1202" s="22"/>
      <c r="AZH1202" s="22"/>
      <c r="AZI1202" s="22"/>
      <c r="AZJ1202" s="22"/>
      <c r="AZK1202" s="22"/>
      <c r="AZL1202" s="22"/>
      <c r="AZM1202" s="22"/>
      <c r="AZN1202" s="22"/>
      <c r="AZO1202" s="22"/>
      <c r="AZP1202" s="22"/>
      <c r="AZQ1202" s="22"/>
      <c r="AZR1202" s="22"/>
      <c r="AZS1202" s="22"/>
      <c r="AZT1202" s="22"/>
      <c r="AZU1202" s="22"/>
      <c r="AZV1202" s="22"/>
      <c r="AZW1202" s="22"/>
      <c r="AZX1202" s="22"/>
      <c r="AZY1202" s="22"/>
      <c r="AZZ1202" s="22"/>
      <c r="BAA1202" s="22"/>
      <c r="BAB1202" s="22"/>
      <c r="BAC1202" s="22"/>
      <c r="BAD1202" s="22"/>
      <c r="BAE1202" s="22"/>
      <c r="BAF1202" s="22"/>
      <c r="BAG1202" s="22"/>
      <c r="BAH1202" s="22"/>
      <c r="BAI1202" s="22"/>
      <c r="BAJ1202" s="22"/>
      <c r="BAK1202" s="22"/>
      <c r="BAL1202" s="22"/>
      <c r="BAM1202" s="22"/>
      <c r="BAN1202" s="22"/>
      <c r="BAO1202" s="22"/>
      <c r="BAP1202" s="22"/>
      <c r="BAQ1202" s="22"/>
      <c r="BAR1202" s="22"/>
      <c r="BAS1202" s="22"/>
      <c r="BAT1202" s="22"/>
      <c r="BAU1202" s="22"/>
      <c r="BAV1202" s="22"/>
      <c r="BAW1202" s="22"/>
      <c r="BAX1202" s="22"/>
      <c r="BAY1202" s="22"/>
      <c r="BAZ1202" s="22"/>
      <c r="BBA1202" s="22"/>
      <c r="BBB1202" s="22"/>
      <c r="BBC1202" s="22"/>
      <c r="BBD1202" s="22"/>
      <c r="BBE1202" s="22"/>
      <c r="BBF1202" s="22"/>
      <c r="BBG1202" s="22"/>
      <c r="BBH1202" s="22"/>
      <c r="BBI1202" s="22"/>
      <c r="BBJ1202" s="22"/>
      <c r="BBK1202" s="22"/>
      <c r="BBL1202" s="22"/>
      <c r="BBM1202" s="22"/>
      <c r="BBN1202" s="22"/>
      <c r="BBO1202" s="22"/>
      <c r="BBP1202" s="22"/>
      <c r="BBQ1202" s="22"/>
      <c r="BBR1202" s="22"/>
      <c r="BBS1202" s="22"/>
      <c r="BBT1202" s="22"/>
      <c r="BBU1202" s="22"/>
      <c r="BBV1202" s="22"/>
      <c r="BBW1202" s="22"/>
      <c r="BBX1202" s="22"/>
      <c r="BBY1202" s="22"/>
      <c r="BBZ1202" s="22"/>
      <c r="BCA1202" s="22"/>
      <c r="BCB1202" s="22"/>
      <c r="BCC1202" s="22"/>
      <c r="BCD1202" s="22"/>
      <c r="BCE1202" s="22"/>
      <c r="BCF1202" s="22"/>
      <c r="BCG1202" s="22"/>
      <c r="BCH1202" s="22"/>
      <c r="BCI1202" s="22"/>
      <c r="BCJ1202" s="22"/>
      <c r="BCK1202" s="22"/>
      <c r="BCL1202" s="22"/>
      <c r="BCM1202" s="22"/>
      <c r="BCN1202" s="22"/>
      <c r="BCO1202" s="22"/>
      <c r="BCP1202" s="22"/>
      <c r="BCQ1202" s="22"/>
      <c r="BCR1202" s="22"/>
      <c r="BCS1202" s="22"/>
      <c r="BCT1202" s="22"/>
      <c r="BCU1202" s="22"/>
      <c r="BCV1202" s="22"/>
      <c r="BCW1202" s="22"/>
      <c r="BCX1202" s="22"/>
      <c r="BCY1202" s="22"/>
      <c r="BCZ1202" s="22"/>
      <c r="BDA1202" s="22"/>
      <c r="BDB1202" s="22"/>
      <c r="BDC1202" s="22"/>
      <c r="BDD1202" s="22"/>
      <c r="BDE1202" s="22"/>
      <c r="BDF1202" s="22"/>
      <c r="BDG1202" s="22"/>
      <c r="BDH1202" s="22"/>
      <c r="BDI1202" s="22"/>
      <c r="BDJ1202" s="22"/>
      <c r="BDK1202" s="22"/>
      <c r="BDL1202" s="22"/>
      <c r="BDM1202" s="22"/>
      <c r="BDN1202" s="22"/>
      <c r="BDO1202" s="22"/>
      <c r="BDP1202" s="22"/>
      <c r="BDQ1202" s="22"/>
      <c r="BDR1202" s="22"/>
      <c r="BDS1202" s="22"/>
      <c r="BDT1202" s="22"/>
      <c r="BDU1202" s="22"/>
      <c r="BDV1202" s="22"/>
      <c r="BDW1202" s="22"/>
      <c r="BDX1202" s="22"/>
      <c r="BDY1202" s="22"/>
      <c r="BDZ1202" s="22"/>
      <c r="BEA1202" s="22"/>
      <c r="BEB1202" s="22"/>
      <c r="BEC1202" s="22"/>
      <c r="BED1202" s="22"/>
      <c r="BEE1202" s="22"/>
      <c r="BEF1202" s="22"/>
      <c r="BEG1202" s="22"/>
      <c r="BEH1202" s="22"/>
      <c r="BEI1202" s="22"/>
      <c r="BEJ1202" s="22"/>
      <c r="BEK1202" s="22"/>
      <c r="BEL1202" s="22"/>
      <c r="BEM1202" s="22"/>
      <c r="BEN1202" s="22"/>
      <c r="BEO1202" s="22"/>
      <c r="BEP1202" s="22"/>
      <c r="BEQ1202" s="22"/>
      <c r="BER1202" s="22"/>
      <c r="BES1202" s="22"/>
      <c r="BET1202" s="22"/>
      <c r="BEU1202" s="22"/>
      <c r="BEV1202" s="22"/>
      <c r="BEW1202" s="22"/>
      <c r="BEX1202" s="22"/>
      <c r="BEY1202" s="22"/>
      <c r="BEZ1202" s="22"/>
      <c r="BFA1202" s="22"/>
      <c r="BFB1202" s="22"/>
      <c r="BFC1202" s="22"/>
      <c r="BFD1202" s="22"/>
      <c r="BFE1202" s="22"/>
      <c r="BFF1202" s="22"/>
      <c r="BFG1202" s="22"/>
      <c r="BFH1202" s="22"/>
      <c r="BFI1202" s="22"/>
      <c r="BFJ1202" s="22"/>
      <c r="BFK1202" s="22"/>
      <c r="BFL1202" s="22"/>
      <c r="BFM1202" s="22"/>
      <c r="BFN1202" s="22"/>
      <c r="BFO1202" s="22"/>
      <c r="BFP1202" s="22"/>
      <c r="BFQ1202" s="22"/>
      <c r="BFR1202" s="22"/>
      <c r="BFS1202" s="22"/>
      <c r="BFT1202" s="22"/>
      <c r="BFU1202" s="22"/>
      <c r="BFV1202" s="22"/>
      <c r="BFW1202" s="22"/>
      <c r="BFX1202" s="22"/>
      <c r="BFY1202" s="22"/>
      <c r="BFZ1202" s="22"/>
      <c r="BGA1202" s="22"/>
      <c r="BGB1202" s="22"/>
      <c r="BGC1202" s="22"/>
      <c r="BGD1202" s="22"/>
      <c r="BGE1202" s="22"/>
      <c r="BGF1202" s="22"/>
      <c r="BGG1202" s="22"/>
      <c r="BGH1202" s="22"/>
      <c r="BGI1202" s="22"/>
      <c r="BGJ1202" s="22"/>
      <c r="BGK1202" s="22"/>
      <c r="BGL1202" s="22"/>
      <c r="BGM1202" s="22"/>
      <c r="BGN1202" s="22"/>
      <c r="BGO1202" s="22"/>
      <c r="BGP1202" s="22"/>
      <c r="BGQ1202" s="22"/>
      <c r="BGR1202" s="22"/>
      <c r="BGS1202" s="22"/>
      <c r="BGT1202" s="22"/>
      <c r="BGU1202" s="22"/>
      <c r="BGV1202" s="22"/>
      <c r="BGW1202" s="22"/>
      <c r="BGX1202" s="22"/>
      <c r="BGY1202" s="22"/>
      <c r="BGZ1202" s="22"/>
      <c r="BHA1202" s="22"/>
      <c r="BHB1202" s="22"/>
      <c r="BHC1202" s="22"/>
      <c r="BHD1202" s="22"/>
      <c r="BHE1202" s="22"/>
      <c r="BHF1202" s="22"/>
      <c r="BHG1202" s="22"/>
      <c r="BHH1202" s="22"/>
      <c r="BHI1202" s="22"/>
      <c r="BHJ1202" s="22"/>
      <c r="BHK1202" s="22"/>
      <c r="BHL1202" s="22"/>
      <c r="BHM1202" s="22"/>
      <c r="BHN1202" s="22"/>
      <c r="BHO1202" s="22"/>
      <c r="BHP1202" s="22"/>
      <c r="BHQ1202" s="22"/>
      <c r="BHR1202" s="22"/>
      <c r="BHS1202" s="22"/>
      <c r="BHT1202" s="22"/>
      <c r="BHU1202" s="22"/>
      <c r="BHV1202" s="22"/>
      <c r="BHW1202" s="22"/>
      <c r="BHX1202" s="22"/>
      <c r="BHY1202" s="22"/>
      <c r="BHZ1202" s="22"/>
      <c r="BIA1202" s="22"/>
      <c r="BIB1202" s="22"/>
      <c r="BIC1202" s="22"/>
      <c r="BID1202" s="22"/>
      <c r="BIE1202" s="22"/>
      <c r="BIF1202" s="22"/>
      <c r="BIG1202" s="22"/>
      <c r="BIH1202" s="22"/>
      <c r="BII1202" s="22"/>
      <c r="BIJ1202" s="22"/>
      <c r="BIK1202" s="22"/>
      <c r="BIL1202" s="22"/>
      <c r="BIM1202" s="22"/>
      <c r="BIN1202" s="22"/>
      <c r="BIO1202" s="22"/>
      <c r="BIP1202" s="22"/>
      <c r="BIQ1202" s="22"/>
      <c r="BIR1202" s="22"/>
      <c r="BIS1202" s="22"/>
      <c r="BIT1202" s="22"/>
      <c r="BIU1202" s="22"/>
      <c r="BIV1202" s="22"/>
      <c r="BIW1202" s="22"/>
      <c r="BIX1202" s="22"/>
      <c r="BIY1202" s="22"/>
      <c r="BIZ1202" s="22"/>
      <c r="BJA1202" s="22"/>
      <c r="BJB1202" s="22"/>
      <c r="BJC1202" s="22"/>
      <c r="BJD1202" s="22"/>
      <c r="BJE1202" s="22"/>
      <c r="BJF1202" s="22"/>
      <c r="BJG1202" s="22"/>
      <c r="BJH1202" s="22"/>
      <c r="BJI1202" s="22"/>
      <c r="BJJ1202" s="22"/>
      <c r="BJK1202" s="22"/>
      <c r="BJL1202" s="22"/>
      <c r="BJM1202" s="22"/>
      <c r="BJN1202" s="22"/>
      <c r="BJO1202" s="22"/>
      <c r="BJP1202" s="22"/>
      <c r="BJQ1202" s="22"/>
      <c r="BJR1202" s="22"/>
      <c r="BJS1202" s="22"/>
      <c r="BJT1202" s="22"/>
      <c r="BJU1202" s="22"/>
      <c r="BJV1202" s="22"/>
      <c r="BJW1202" s="22"/>
      <c r="BJX1202" s="22"/>
      <c r="BJY1202" s="22"/>
      <c r="BJZ1202" s="22"/>
      <c r="BKA1202" s="22"/>
      <c r="BKB1202" s="22"/>
      <c r="BKC1202" s="22"/>
      <c r="BKD1202" s="22"/>
      <c r="BKE1202" s="22"/>
      <c r="BKF1202" s="22"/>
      <c r="BKG1202" s="22"/>
      <c r="BKH1202" s="22"/>
      <c r="BKI1202" s="22"/>
      <c r="BKJ1202" s="22"/>
      <c r="BKK1202" s="22"/>
      <c r="BKL1202" s="22"/>
      <c r="BKM1202" s="22"/>
      <c r="BKN1202" s="22"/>
      <c r="BKO1202" s="22"/>
      <c r="BKP1202" s="22"/>
      <c r="BKQ1202" s="22"/>
      <c r="BKR1202" s="22"/>
      <c r="BKS1202" s="22"/>
      <c r="BKT1202" s="22"/>
      <c r="BKU1202" s="22"/>
      <c r="BKV1202" s="22"/>
      <c r="BKW1202" s="22"/>
      <c r="BKX1202" s="22"/>
      <c r="BKY1202" s="22"/>
      <c r="BKZ1202" s="22"/>
      <c r="BLA1202" s="22"/>
      <c r="BLB1202" s="22"/>
      <c r="BLC1202" s="22"/>
      <c r="BLD1202" s="22"/>
      <c r="BLE1202" s="22"/>
      <c r="BLF1202" s="22"/>
      <c r="BLG1202" s="22"/>
      <c r="BLH1202" s="22"/>
      <c r="BLI1202" s="22"/>
      <c r="BLJ1202" s="22"/>
      <c r="BLK1202" s="22"/>
      <c r="BLL1202" s="22"/>
      <c r="BLM1202" s="22"/>
      <c r="BLN1202" s="22"/>
      <c r="BLO1202" s="22"/>
      <c r="BLP1202" s="22"/>
      <c r="BLQ1202" s="22"/>
      <c r="BLR1202" s="22"/>
      <c r="BLS1202" s="22"/>
      <c r="BLT1202" s="22"/>
      <c r="BLU1202" s="22"/>
      <c r="BLV1202" s="22"/>
      <c r="BLW1202" s="22"/>
      <c r="BLX1202" s="22"/>
      <c r="BLY1202" s="22"/>
      <c r="BLZ1202" s="22"/>
      <c r="BMA1202" s="22"/>
      <c r="BMB1202" s="22"/>
      <c r="BMC1202" s="22"/>
      <c r="BMD1202" s="22"/>
      <c r="BME1202" s="22"/>
      <c r="BMF1202" s="22"/>
      <c r="BMG1202" s="22"/>
      <c r="BMH1202" s="22"/>
      <c r="BMI1202" s="22"/>
      <c r="BMJ1202" s="22"/>
      <c r="BMK1202" s="22"/>
      <c r="BML1202" s="22"/>
      <c r="BMM1202" s="22"/>
      <c r="BMN1202" s="22"/>
      <c r="BMO1202" s="22"/>
      <c r="BMP1202" s="22"/>
      <c r="BMQ1202" s="22"/>
      <c r="BMR1202" s="22"/>
      <c r="BMS1202" s="22"/>
      <c r="BMT1202" s="22"/>
      <c r="BMU1202" s="22"/>
      <c r="BMV1202" s="22"/>
      <c r="BMW1202" s="22"/>
      <c r="BMX1202" s="22"/>
      <c r="BMY1202" s="22"/>
      <c r="BMZ1202" s="22"/>
      <c r="BNA1202" s="22"/>
      <c r="BNB1202" s="22"/>
      <c r="BNC1202" s="22"/>
      <c r="BND1202" s="22"/>
      <c r="BNE1202" s="22"/>
      <c r="BNF1202" s="22"/>
      <c r="BNG1202" s="22"/>
      <c r="BNH1202" s="22"/>
      <c r="BNI1202" s="22"/>
      <c r="BNJ1202" s="22"/>
      <c r="BNK1202" s="22"/>
      <c r="BNL1202" s="22"/>
      <c r="BNM1202" s="22"/>
      <c r="BNN1202" s="22"/>
      <c r="BNO1202" s="22"/>
      <c r="BNP1202" s="22"/>
      <c r="BNQ1202" s="22"/>
      <c r="BNR1202" s="22"/>
      <c r="BNS1202" s="22"/>
      <c r="BNT1202" s="22"/>
      <c r="BNU1202" s="22"/>
      <c r="BNV1202" s="22"/>
      <c r="BNW1202" s="22"/>
      <c r="BNX1202" s="22"/>
      <c r="BNY1202" s="22"/>
      <c r="BNZ1202" s="22"/>
      <c r="BOA1202" s="22"/>
      <c r="BOB1202" s="22"/>
      <c r="BOC1202" s="22"/>
      <c r="BOD1202" s="22"/>
      <c r="BOE1202" s="22"/>
      <c r="BOF1202" s="22"/>
      <c r="BOG1202" s="22"/>
      <c r="BOH1202" s="22"/>
      <c r="BOI1202" s="22"/>
      <c r="BOJ1202" s="22"/>
      <c r="BOK1202" s="22"/>
      <c r="BOL1202" s="22"/>
      <c r="BOM1202" s="22"/>
      <c r="BON1202" s="22"/>
      <c r="BOO1202" s="22"/>
      <c r="BOP1202" s="22"/>
      <c r="BOQ1202" s="22"/>
      <c r="BOR1202" s="22"/>
      <c r="BOS1202" s="22"/>
      <c r="BOT1202" s="22"/>
      <c r="BOU1202" s="22"/>
      <c r="BOV1202" s="22"/>
      <c r="BOW1202" s="22"/>
      <c r="BOX1202" s="22"/>
      <c r="BOY1202" s="22"/>
      <c r="BOZ1202" s="22"/>
      <c r="BPA1202" s="22"/>
      <c r="BPB1202" s="22"/>
      <c r="BPC1202" s="22"/>
      <c r="BPD1202" s="22"/>
      <c r="BPE1202" s="22"/>
      <c r="BPF1202" s="22"/>
      <c r="BPG1202" s="22"/>
      <c r="BPH1202" s="22"/>
      <c r="BPI1202" s="22"/>
      <c r="BPJ1202" s="22"/>
      <c r="BPK1202" s="22"/>
      <c r="BPL1202" s="22"/>
      <c r="BPM1202" s="22"/>
      <c r="BPN1202" s="22"/>
      <c r="BPO1202" s="22"/>
      <c r="BPP1202" s="22"/>
      <c r="BPQ1202" s="22"/>
      <c r="BPR1202" s="22"/>
      <c r="BPS1202" s="22"/>
      <c r="BPT1202" s="22"/>
      <c r="BPU1202" s="22"/>
      <c r="BPV1202" s="22"/>
      <c r="BPW1202" s="22"/>
      <c r="BPX1202" s="22"/>
      <c r="BPY1202" s="22"/>
      <c r="BPZ1202" s="22"/>
      <c r="BQA1202" s="22"/>
      <c r="BQB1202" s="22"/>
      <c r="BQC1202" s="22"/>
      <c r="BQD1202" s="22"/>
      <c r="BQE1202" s="22"/>
      <c r="BQF1202" s="22"/>
      <c r="BQG1202" s="22"/>
      <c r="BQH1202" s="22"/>
      <c r="BQI1202" s="22"/>
      <c r="BQJ1202" s="22"/>
      <c r="BQK1202" s="22"/>
      <c r="BQL1202" s="22"/>
      <c r="BQM1202" s="22"/>
      <c r="BQN1202" s="22"/>
      <c r="BQO1202" s="22"/>
      <c r="BQP1202" s="22"/>
      <c r="BQQ1202" s="22"/>
      <c r="BQR1202" s="22"/>
      <c r="BQS1202" s="22"/>
      <c r="BQT1202" s="22"/>
      <c r="BQU1202" s="22"/>
      <c r="BQV1202" s="22"/>
      <c r="BQW1202" s="22"/>
      <c r="BQX1202" s="22"/>
      <c r="BQY1202" s="22"/>
      <c r="BQZ1202" s="22"/>
      <c r="BRA1202" s="22"/>
      <c r="BRB1202" s="22"/>
      <c r="BRC1202" s="22"/>
      <c r="BRD1202" s="22"/>
      <c r="BRE1202" s="22"/>
      <c r="BRF1202" s="22"/>
      <c r="BRG1202" s="22"/>
      <c r="BRH1202" s="22"/>
      <c r="BRI1202" s="22"/>
      <c r="BRJ1202" s="22"/>
      <c r="BRK1202" s="22"/>
      <c r="BRL1202" s="22"/>
      <c r="BRM1202" s="22"/>
      <c r="BRN1202" s="22"/>
      <c r="BRO1202" s="22"/>
      <c r="BRP1202" s="22"/>
      <c r="BRQ1202" s="22"/>
      <c r="BRR1202" s="22"/>
      <c r="BRS1202" s="22"/>
      <c r="BRT1202" s="22"/>
      <c r="BRU1202" s="22"/>
      <c r="BRV1202" s="22"/>
      <c r="BRW1202" s="22"/>
      <c r="BRX1202" s="22"/>
      <c r="BRY1202" s="22"/>
      <c r="BRZ1202" s="22"/>
      <c r="BSA1202" s="22"/>
      <c r="BSB1202" s="22"/>
      <c r="BSC1202" s="22"/>
      <c r="BSD1202" s="22"/>
      <c r="BSE1202" s="22"/>
      <c r="BSF1202" s="22"/>
      <c r="BSG1202" s="22"/>
      <c r="BSH1202" s="22"/>
      <c r="BSI1202" s="22"/>
      <c r="BSJ1202" s="22"/>
      <c r="BSK1202" s="22"/>
      <c r="BSL1202" s="22"/>
      <c r="BSM1202" s="22"/>
      <c r="BSN1202" s="22"/>
      <c r="BSO1202" s="22"/>
      <c r="BSP1202" s="22"/>
      <c r="BSQ1202" s="22"/>
      <c r="BSR1202" s="22"/>
      <c r="BSS1202" s="22"/>
      <c r="BST1202" s="22"/>
      <c r="BSU1202" s="22"/>
      <c r="BSV1202" s="22"/>
      <c r="BSW1202" s="22"/>
      <c r="BSX1202" s="22"/>
      <c r="BSY1202" s="22"/>
      <c r="BSZ1202" s="22"/>
      <c r="BTA1202" s="22"/>
      <c r="BTB1202" s="22"/>
      <c r="BTC1202" s="22"/>
      <c r="BTD1202" s="22"/>
      <c r="BTE1202" s="22"/>
      <c r="BTF1202" s="22"/>
      <c r="BTG1202" s="22"/>
      <c r="BTH1202" s="22"/>
      <c r="BTI1202" s="22"/>
      <c r="BTJ1202" s="22"/>
      <c r="BTK1202" s="22"/>
      <c r="BTL1202" s="22"/>
      <c r="BTM1202" s="22"/>
      <c r="BTN1202" s="22"/>
      <c r="BTO1202" s="22"/>
      <c r="BTP1202" s="22"/>
      <c r="BTQ1202" s="22"/>
      <c r="BTR1202" s="22"/>
      <c r="BTS1202" s="22"/>
      <c r="BTT1202" s="22"/>
      <c r="BTU1202" s="22"/>
      <c r="BTV1202" s="22"/>
      <c r="BTW1202" s="22"/>
      <c r="BTX1202" s="22"/>
      <c r="BTY1202" s="22"/>
      <c r="BTZ1202" s="22"/>
      <c r="BUA1202" s="22"/>
      <c r="BUB1202" s="22"/>
      <c r="BUC1202" s="22"/>
      <c r="BUD1202" s="22"/>
      <c r="BUE1202" s="22"/>
      <c r="BUF1202" s="22"/>
      <c r="BUG1202" s="22"/>
      <c r="BUH1202" s="22"/>
      <c r="BUI1202" s="22"/>
      <c r="BUJ1202" s="22"/>
      <c r="BUK1202" s="22"/>
      <c r="BUL1202" s="22"/>
      <c r="BUM1202" s="22"/>
      <c r="BUN1202" s="22"/>
      <c r="BUO1202" s="22"/>
      <c r="BUP1202" s="22"/>
      <c r="BUQ1202" s="22"/>
      <c r="BUR1202" s="22"/>
      <c r="BUS1202" s="22"/>
      <c r="BUT1202" s="22"/>
      <c r="BUU1202" s="22"/>
      <c r="BUV1202" s="22"/>
      <c r="BUW1202" s="22"/>
      <c r="BUX1202" s="22"/>
      <c r="BUY1202" s="22"/>
      <c r="BUZ1202" s="22"/>
      <c r="BVA1202" s="22"/>
      <c r="BVB1202" s="22"/>
      <c r="BVC1202" s="22"/>
      <c r="BVD1202" s="22"/>
      <c r="BVE1202" s="22"/>
      <c r="BVF1202" s="22"/>
      <c r="BVG1202" s="22"/>
      <c r="BVH1202" s="22"/>
      <c r="BVI1202" s="22"/>
      <c r="BVJ1202" s="22"/>
      <c r="BVK1202" s="22"/>
      <c r="BVL1202" s="22"/>
      <c r="BVM1202" s="22"/>
      <c r="BVN1202" s="22"/>
      <c r="BVO1202" s="22"/>
      <c r="BVP1202" s="22"/>
      <c r="BVQ1202" s="22"/>
      <c r="BVR1202" s="22"/>
      <c r="BVS1202" s="22"/>
      <c r="BVT1202" s="22"/>
      <c r="BVU1202" s="22"/>
      <c r="BVV1202" s="22"/>
      <c r="BVW1202" s="22"/>
      <c r="BVX1202" s="22"/>
      <c r="BVY1202" s="22"/>
      <c r="BVZ1202" s="22"/>
      <c r="BWA1202" s="22"/>
      <c r="BWB1202" s="22"/>
      <c r="BWC1202" s="22"/>
      <c r="BWD1202" s="22"/>
      <c r="BWE1202" s="22"/>
      <c r="BWF1202" s="22"/>
      <c r="BWG1202" s="22"/>
      <c r="BWH1202" s="22"/>
      <c r="BWI1202" s="22"/>
      <c r="BWJ1202" s="22"/>
      <c r="BWK1202" s="22"/>
      <c r="BWL1202" s="22"/>
      <c r="BWM1202" s="22"/>
      <c r="BWN1202" s="22"/>
      <c r="BWO1202" s="22"/>
      <c r="BWP1202" s="22"/>
      <c r="BWQ1202" s="22"/>
      <c r="BWR1202" s="22"/>
      <c r="BWS1202" s="22"/>
      <c r="BWT1202" s="22"/>
      <c r="BWU1202" s="22"/>
      <c r="BWV1202" s="22"/>
      <c r="BWW1202" s="22"/>
      <c r="BWX1202" s="22"/>
      <c r="BWY1202" s="22"/>
      <c r="BWZ1202" s="22"/>
      <c r="BXA1202" s="22"/>
      <c r="BXB1202" s="22"/>
      <c r="BXC1202" s="22"/>
      <c r="BXD1202" s="22"/>
      <c r="BXE1202" s="22"/>
      <c r="BXF1202" s="22"/>
      <c r="BXG1202" s="22"/>
      <c r="BXH1202" s="22"/>
      <c r="BXI1202" s="22"/>
      <c r="BXJ1202" s="22"/>
      <c r="BXK1202" s="22"/>
      <c r="BXL1202" s="22"/>
      <c r="BXM1202" s="22"/>
      <c r="BXN1202" s="22"/>
      <c r="BXO1202" s="22"/>
      <c r="BXP1202" s="22"/>
      <c r="BXQ1202" s="22"/>
      <c r="BXR1202" s="22"/>
      <c r="BXS1202" s="22"/>
      <c r="BXT1202" s="22"/>
      <c r="BXU1202" s="22"/>
      <c r="BXV1202" s="22"/>
      <c r="BXW1202" s="22"/>
      <c r="BXX1202" s="22"/>
      <c r="BXY1202" s="22"/>
      <c r="BXZ1202" s="22"/>
      <c r="BYA1202" s="22"/>
      <c r="BYB1202" s="22"/>
      <c r="BYC1202" s="22"/>
      <c r="BYD1202" s="22"/>
      <c r="BYE1202" s="22"/>
      <c r="BYF1202" s="22"/>
      <c r="BYG1202" s="22"/>
      <c r="BYH1202" s="22"/>
      <c r="BYI1202" s="22"/>
      <c r="BYJ1202" s="22"/>
      <c r="BYK1202" s="22"/>
      <c r="BYL1202" s="22"/>
      <c r="BYM1202" s="22"/>
      <c r="BYN1202" s="22"/>
      <c r="BYO1202" s="22"/>
      <c r="BYP1202" s="22"/>
      <c r="BYQ1202" s="22"/>
      <c r="BYR1202" s="22"/>
      <c r="BYS1202" s="22"/>
      <c r="BYT1202" s="22"/>
      <c r="BYU1202" s="22"/>
      <c r="BYV1202" s="22"/>
      <c r="BYW1202" s="22"/>
      <c r="BYX1202" s="22"/>
      <c r="BYY1202" s="22"/>
      <c r="BYZ1202" s="22"/>
      <c r="BZA1202" s="22"/>
      <c r="BZB1202" s="22"/>
      <c r="BZC1202" s="22"/>
      <c r="BZD1202" s="22"/>
      <c r="BZE1202" s="22"/>
      <c r="BZF1202" s="22"/>
      <c r="BZG1202" s="22"/>
      <c r="BZH1202" s="22"/>
      <c r="BZI1202" s="22"/>
      <c r="BZJ1202" s="22"/>
      <c r="BZK1202" s="22"/>
      <c r="BZL1202" s="22"/>
      <c r="BZM1202" s="22"/>
      <c r="BZN1202" s="22"/>
      <c r="BZO1202" s="22"/>
      <c r="BZP1202" s="22"/>
      <c r="BZQ1202" s="22"/>
      <c r="BZR1202" s="22"/>
      <c r="BZS1202" s="22"/>
      <c r="BZT1202" s="22"/>
      <c r="BZU1202" s="22"/>
      <c r="BZV1202" s="22"/>
      <c r="BZW1202" s="22"/>
      <c r="BZX1202" s="22"/>
      <c r="BZY1202" s="22"/>
      <c r="BZZ1202" s="22"/>
      <c r="CAA1202" s="22"/>
      <c r="CAB1202" s="22"/>
      <c r="CAC1202" s="22"/>
      <c r="CAD1202" s="22"/>
      <c r="CAE1202" s="22"/>
      <c r="CAF1202" s="22"/>
      <c r="CAG1202" s="22"/>
      <c r="CAH1202" s="22"/>
      <c r="CAI1202" s="22"/>
      <c r="CAJ1202" s="22"/>
      <c r="CAK1202" s="22"/>
      <c r="CAL1202" s="22"/>
      <c r="CAM1202" s="22"/>
      <c r="CAN1202" s="22"/>
      <c r="CAO1202" s="22"/>
      <c r="CAP1202" s="22"/>
      <c r="CAQ1202" s="22"/>
      <c r="CAR1202" s="22"/>
      <c r="CAS1202" s="22"/>
      <c r="CAT1202" s="22"/>
      <c r="CAU1202" s="22"/>
      <c r="CAV1202" s="22"/>
      <c r="CAW1202" s="22"/>
      <c r="CAX1202" s="22"/>
      <c r="CAY1202" s="22"/>
      <c r="CAZ1202" s="22"/>
      <c r="CBA1202" s="22"/>
      <c r="CBB1202" s="22"/>
      <c r="CBC1202" s="22"/>
      <c r="CBD1202" s="22"/>
      <c r="CBE1202" s="22"/>
      <c r="CBF1202" s="22"/>
      <c r="CBG1202" s="22"/>
      <c r="CBH1202" s="22"/>
      <c r="CBI1202" s="22"/>
      <c r="CBJ1202" s="22"/>
      <c r="CBK1202" s="22"/>
      <c r="CBL1202" s="22"/>
      <c r="CBM1202" s="22"/>
      <c r="CBN1202" s="22"/>
      <c r="CBO1202" s="22"/>
      <c r="CBP1202" s="22"/>
      <c r="CBQ1202" s="22"/>
      <c r="CBR1202" s="22"/>
      <c r="CBS1202" s="22"/>
      <c r="CBT1202" s="22"/>
      <c r="CBU1202" s="22"/>
      <c r="CBV1202" s="22"/>
      <c r="CBW1202" s="22"/>
      <c r="CBX1202" s="22"/>
      <c r="CBY1202" s="22"/>
      <c r="CBZ1202" s="22"/>
      <c r="CCA1202" s="22"/>
      <c r="CCB1202" s="22"/>
      <c r="CCC1202" s="22"/>
      <c r="CCD1202" s="22"/>
      <c r="CCE1202" s="22"/>
      <c r="CCF1202" s="22"/>
      <c r="CCG1202" s="22"/>
      <c r="CCH1202" s="22"/>
      <c r="CCI1202" s="22"/>
      <c r="CCJ1202" s="22"/>
      <c r="CCK1202" s="22"/>
      <c r="CCL1202" s="22"/>
      <c r="CCM1202" s="22"/>
      <c r="CCN1202" s="22"/>
      <c r="CCO1202" s="22"/>
      <c r="CCP1202" s="22"/>
      <c r="CCQ1202" s="22"/>
      <c r="CCR1202" s="22"/>
      <c r="CCS1202" s="22"/>
      <c r="CCT1202" s="22"/>
      <c r="CCU1202" s="22"/>
      <c r="CCV1202" s="22"/>
      <c r="CCW1202" s="22"/>
      <c r="CCX1202" s="22"/>
      <c r="CCY1202" s="22"/>
      <c r="CCZ1202" s="22"/>
      <c r="CDA1202" s="22"/>
      <c r="CDB1202" s="22"/>
      <c r="CDC1202" s="22"/>
      <c r="CDD1202" s="22"/>
      <c r="CDE1202" s="22"/>
      <c r="CDF1202" s="22"/>
      <c r="CDG1202" s="22"/>
      <c r="CDH1202" s="22"/>
      <c r="CDI1202" s="22"/>
      <c r="CDJ1202" s="22"/>
      <c r="CDK1202" s="22"/>
      <c r="CDL1202" s="22"/>
      <c r="CDM1202" s="22"/>
      <c r="CDN1202" s="22"/>
      <c r="CDO1202" s="22"/>
      <c r="CDP1202" s="22"/>
      <c r="CDQ1202" s="22"/>
      <c r="CDR1202" s="22"/>
      <c r="CDS1202" s="22"/>
      <c r="CDT1202" s="22"/>
      <c r="CDU1202" s="22"/>
      <c r="CDV1202" s="22"/>
      <c r="CDW1202" s="22"/>
      <c r="CDX1202" s="22"/>
      <c r="CDY1202" s="22"/>
      <c r="CDZ1202" s="22"/>
      <c r="CEA1202" s="22"/>
      <c r="CEB1202" s="22"/>
      <c r="CEC1202" s="22"/>
      <c r="CED1202" s="22"/>
      <c r="CEE1202" s="22"/>
      <c r="CEF1202" s="22"/>
      <c r="CEG1202" s="22"/>
      <c r="CEH1202" s="22"/>
      <c r="CEI1202" s="22"/>
      <c r="CEJ1202" s="22"/>
      <c r="CEK1202" s="22"/>
      <c r="CEL1202" s="22"/>
      <c r="CEM1202" s="22"/>
      <c r="CEN1202" s="22"/>
      <c r="CEO1202" s="22"/>
      <c r="CEP1202" s="22"/>
      <c r="CEQ1202" s="22"/>
      <c r="CER1202" s="22"/>
      <c r="CES1202" s="22"/>
      <c r="CET1202" s="22"/>
      <c r="CEU1202" s="22"/>
      <c r="CEV1202" s="22"/>
      <c r="CEW1202" s="22"/>
      <c r="CEX1202" s="22"/>
      <c r="CEY1202" s="22"/>
      <c r="CEZ1202" s="22"/>
      <c r="CFA1202" s="22"/>
      <c r="CFB1202" s="22"/>
      <c r="CFC1202" s="22"/>
      <c r="CFD1202" s="22"/>
      <c r="CFE1202" s="22"/>
      <c r="CFF1202" s="22"/>
      <c r="CFG1202" s="22"/>
      <c r="CFH1202" s="22"/>
      <c r="CFI1202" s="22"/>
      <c r="CFJ1202" s="22"/>
      <c r="CFK1202" s="22"/>
      <c r="CFL1202" s="22"/>
      <c r="CFM1202" s="22"/>
      <c r="CFN1202" s="22"/>
      <c r="CFO1202" s="22"/>
      <c r="CFP1202" s="22"/>
      <c r="CFQ1202" s="22"/>
      <c r="CFR1202" s="22"/>
      <c r="CFS1202" s="22"/>
      <c r="CFT1202" s="22"/>
      <c r="CFU1202" s="22"/>
      <c r="CFV1202" s="22"/>
      <c r="CFW1202" s="22"/>
      <c r="CFX1202" s="22"/>
      <c r="CFY1202" s="22"/>
      <c r="CFZ1202" s="22"/>
      <c r="CGA1202" s="22"/>
      <c r="CGB1202" s="22"/>
      <c r="CGC1202" s="22"/>
      <c r="CGD1202" s="22"/>
      <c r="CGE1202" s="22"/>
      <c r="CGF1202" s="22"/>
      <c r="CGG1202" s="22"/>
      <c r="CGH1202" s="22"/>
      <c r="CGI1202" s="22"/>
      <c r="CGJ1202" s="22"/>
      <c r="CGK1202" s="22"/>
      <c r="CGL1202" s="22"/>
      <c r="CGM1202" s="22"/>
      <c r="CGN1202" s="22"/>
      <c r="CGO1202" s="22"/>
      <c r="CGP1202" s="22"/>
      <c r="CGQ1202" s="22"/>
      <c r="CGR1202" s="22"/>
      <c r="CGS1202" s="22"/>
      <c r="CGT1202" s="22"/>
      <c r="CGU1202" s="22"/>
      <c r="CGV1202" s="22"/>
      <c r="CGW1202" s="22"/>
      <c r="CGX1202" s="22"/>
      <c r="CGY1202" s="22"/>
      <c r="CGZ1202" s="22"/>
      <c r="CHA1202" s="22"/>
      <c r="CHB1202" s="22"/>
      <c r="CHC1202" s="22"/>
      <c r="CHD1202" s="22"/>
      <c r="CHE1202" s="22"/>
      <c r="CHF1202" s="22"/>
      <c r="CHG1202" s="22"/>
      <c r="CHH1202" s="22"/>
      <c r="CHI1202" s="22"/>
      <c r="CHJ1202" s="22"/>
      <c r="CHK1202" s="22"/>
      <c r="CHL1202" s="22"/>
      <c r="CHM1202" s="22"/>
      <c r="CHN1202" s="22"/>
      <c r="CHO1202" s="22"/>
      <c r="CHP1202" s="22"/>
      <c r="CHQ1202" s="22"/>
      <c r="CHR1202" s="22"/>
      <c r="CHS1202" s="22"/>
      <c r="CHT1202" s="22"/>
      <c r="CHU1202" s="22"/>
      <c r="CHV1202" s="22"/>
      <c r="CHW1202" s="22"/>
      <c r="CHX1202" s="22"/>
      <c r="CHY1202" s="22"/>
      <c r="CHZ1202" s="22"/>
      <c r="CIA1202" s="22"/>
      <c r="CIB1202" s="22"/>
      <c r="CIC1202" s="22"/>
      <c r="CID1202" s="22"/>
      <c r="CIE1202" s="22"/>
      <c r="CIF1202" s="22"/>
      <c r="CIG1202" s="22"/>
      <c r="CIH1202" s="22"/>
      <c r="CII1202" s="22"/>
      <c r="CIJ1202" s="22"/>
      <c r="CIK1202" s="22"/>
      <c r="CIL1202" s="22"/>
      <c r="CIM1202" s="22"/>
      <c r="CIN1202" s="22"/>
      <c r="CIO1202" s="22"/>
      <c r="CIP1202" s="22"/>
      <c r="CIQ1202" s="22"/>
      <c r="CIR1202" s="22"/>
      <c r="CIS1202" s="22"/>
      <c r="CIT1202" s="22"/>
      <c r="CIU1202" s="22"/>
      <c r="CIV1202" s="22"/>
      <c r="CIW1202" s="22"/>
      <c r="CIX1202" s="22"/>
      <c r="CIY1202" s="22"/>
      <c r="CIZ1202" s="22"/>
      <c r="CJA1202" s="22"/>
      <c r="CJB1202" s="22"/>
      <c r="CJC1202" s="22"/>
      <c r="CJD1202" s="22"/>
      <c r="CJE1202" s="22"/>
      <c r="CJF1202" s="22"/>
      <c r="CJG1202" s="22"/>
      <c r="CJH1202" s="22"/>
      <c r="CJI1202" s="22"/>
      <c r="CJJ1202" s="22"/>
      <c r="CJK1202" s="22"/>
      <c r="CJL1202" s="22"/>
      <c r="CJM1202" s="22"/>
      <c r="CJN1202" s="22"/>
      <c r="CJO1202" s="22"/>
      <c r="CJP1202" s="22"/>
      <c r="CJQ1202" s="22"/>
      <c r="CJR1202" s="22"/>
      <c r="CJS1202" s="22"/>
      <c r="CJT1202" s="22"/>
      <c r="CJU1202" s="22"/>
      <c r="CJV1202" s="22"/>
      <c r="CJW1202" s="22"/>
      <c r="CJX1202" s="22"/>
      <c r="CJY1202" s="22"/>
      <c r="CJZ1202" s="22"/>
      <c r="CKA1202" s="22"/>
      <c r="CKB1202" s="22"/>
      <c r="CKC1202" s="22"/>
      <c r="CKD1202" s="22"/>
      <c r="CKE1202" s="22"/>
      <c r="CKF1202" s="22"/>
      <c r="CKG1202" s="22"/>
      <c r="CKH1202" s="22"/>
      <c r="CKI1202" s="22"/>
      <c r="CKJ1202" s="22"/>
      <c r="CKK1202" s="22"/>
      <c r="CKL1202" s="22"/>
      <c r="CKM1202" s="22"/>
      <c r="CKN1202" s="22"/>
      <c r="CKO1202" s="22"/>
      <c r="CKP1202" s="22"/>
      <c r="CKQ1202" s="22"/>
      <c r="CKR1202" s="22"/>
      <c r="CKS1202" s="22"/>
      <c r="CKT1202" s="22"/>
      <c r="CKU1202" s="22"/>
      <c r="CKV1202" s="22"/>
      <c r="CKW1202" s="22"/>
      <c r="CKX1202" s="22"/>
      <c r="CKY1202" s="22"/>
      <c r="CKZ1202" s="22"/>
      <c r="CLA1202" s="22"/>
      <c r="CLB1202" s="22"/>
      <c r="CLC1202" s="22"/>
      <c r="CLD1202" s="22"/>
      <c r="CLE1202" s="22"/>
      <c r="CLF1202" s="22"/>
      <c r="CLG1202" s="22"/>
      <c r="CLH1202" s="22"/>
      <c r="CLI1202" s="22"/>
      <c r="CLJ1202" s="22"/>
      <c r="CLK1202" s="22"/>
      <c r="CLL1202" s="22"/>
      <c r="CLM1202" s="22"/>
      <c r="CLN1202" s="22"/>
      <c r="CLO1202" s="22"/>
      <c r="CLP1202" s="22"/>
      <c r="CLQ1202" s="22"/>
      <c r="CLR1202" s="22"/>
      <c r="CLS1202" s="22"/>
      <c r="CLT1202" s="22"/>
      <c r="CLU1202" s="22"/>
      <c r="CLV1202" s="22"/>
      <c r="CLW1202" s="22"/>
      <c r="CLX1202" s="22"/>
      <c r="CLY1202" s="22"/>
      <c r="CLZ1202" s="22"/>
      <c r="CMA1202" s="22"/>
      <c r="CMB1202" s="22"/>
      <c r="CMC1202" s="22"/>
      <c r="CMD1202" s="22"/>
      <c r="CME1202" s="22"/>
      <c r="CMF1202" s="22"/>
      <c r="CMG1202" s="22"/>
      <c r="CMH1202" s="22"/>
      <c r="CMI1202" s="22"/>
      <c r="CMJ1202" s="22"/>
      <c r="CMK1202" s="22"/>
      <c r="CML1202" s="22"/>
      <c r="CMM1202" s="22"/>
      <c r="CMN1202" s="22"/>
      <c r="CMO1202" s="22"/>
      <c r="CMP1202" s="22"/>
      <c r="CMQ1202" s="22"/>
      <c r="CMR1202" s="22"/>
      <c r="CMS1202" s="22"/>
      <c r="CMT1202" s="22"/>
      <c r="CMU1202" s="22"/>
      <c r="CMV1202" s="22"/>
      <c r="CMW1202" s="22"/>
      <c r="CMX1202" s="22"/>
      <c r="CMY1202" s="22"/>
      <c r="CMZ1202" s="22"/>
      <c r="CNA1202" s="22"/>
      <c r="CNB1202" s="22"/>
      <c r="CNC1202" s="22"/>
      <c r="CND1202" s="22"/>
      <c r="CNE1202" s="22"/>
      <c r="CNF1202" s="22"/>
      <c r="CNG1202" s="22"/>
      <c r="CNH1202" s="22"/>
      <c r="CNI1202" s="22"/>
      <c r="CNJ1202" s="22"/>
      <c r="CNK1202" s="22"/>
      <c r="CNL1202" s="22"/>
      <c r="CNM1202" s="22"/>
      <c r="CNN1202" s="22"/>
      <c r="CNO1202" s="22"/>
      <c r="CNP1202" s="22"/>
      <c r="CNQ1202" s="22"/>
      <c r="CNR1202" s="22"/>
      <c r="CNS1202" s="22"/>
      <c r="CNT1202" s="22"/>
      <c r="CNU1202" s="22"/>
      <c r="CNV1202" s="22"/>
      <c r="CNW1202" s="22"/>
      <c r="CNX1202" s="22"/>
      <c r="CNY1202" s="22"/>
      <c r="CNZ1202" s="22"/>
      <c r="COA1202" s="22"/>
      <c r="COB1202" s="22"/>
      <c r="COC1202" s="22"/>
      <c r="COD1202" s="22"/>
      <c r="COE1202" s="22"/>
      <c r="COF1202" s="22"/>
      <c r="COG1202" s="22"/>
      <c r="COH1202" s="22"/>
      <c r="COI1202" s="22"/>
      <c r="COJ1202" s="22"/>
      <c r="COK1202" s="22"/>
      <c r="COL1202" s="22"/>
      <c r="COM1202" s="22"/>
      <c r="CON1202" s="22"/>
      <c r="COO1202" s="22"/>
      <c r="COP1202" s="22"/>
      <c r="COQ1202" s="22"/>
      <c r="COR1202" s="22"/>
      <c r="COS1202" s="22"/>
      <c r="COT1202" s="22"/>
      <c r="COU1202" s="22"/>
      <c r="COV1202" s="22"/>
      <c r="COW1202" s="22"/>
      <c r="COX1202" s="22"/>
      <c r="COY1202" s="22"/>
      <c r="COZ1202" s="22"/>
      <c r="CPA1202" s="22"/>
      <c r="CPB1202" s="22"/>
      <c r="CPC1202" s="22"/>
      <c r="CPD1202" s="22"/>
      <c r="CPE1202" s="22"/>
      <c r="CPF1202" s="22"/>
      <c r="CPG1202" s="22"/>
      <c r="CPH1202" s="22"/>
      <c r="CPI1202" s="22"/>
      <c r="CPJ1202" s="22"/>
      <c r="CPK1202" s="22"/>
      <c r="CPL1202" s="22"/>
      <c r="CPM1202" s="22"/>
      <c r="CPN1202" s="22"/>
      <c r="CPO1202" s="22"/>
      <c r="CPP1202" s="22"/>
      <c r="CPQ1202" s="22"/>
      <c r="CPR1202" s="22"/>
      <c r="CPS1202" s="22"/>
      <c r="CPT1202" s="22"/>
      <c r="CPU1202" s="22"/>
      <c r="CPV1202" s="22"/>
      <c r="CPW1202" s="22"/>
      <c r="CPX1202" s="22"/>
      <c r="CPY1202" s="22"/>
      <c r="CPZ1202" s="22"/>
      <c r="CQA1202" s="22"/>
      <c r="CQB1202" s="22"/>
      <c r="CQC1202" s="22"/>
      <c r="CQD1202" s="22"/>
      <c r="CQE1202" s="22"/>
      <c r="CQF1202" s="22"/>
      <c r="CQG1202" s="22"/>
      <c r="CQH1202" s="22"/>
      <c r="CQI1202" s="22"/>
      <c r="CQJ1202" s="22"/>
      <c r="CQK1202" s="22"/>
      <c r="CQL1202" s="22"/>
      <c r="CQM1202" s="22"/>
      <c r="CQN1202" s="22"/>
      <c r="CQO1202" s="22"/>
      <c r="CQP1202" s="22"/>
      <c r="CQQ1202" s="22"/>
      <c r="CQR1202" s="22"/>
      <c r="CQS1202" s="22"/>
      <c r="CQT1202" s="22"/>
      <c r="CQU1202" s="22"/>
      <c r="CQV1202" s="22"/>
      <c r="CQW1202" s="22"/>
      <c r="CQX1202" s="22"/>
      <c r="CQY1202" s="22"/>
      <c r="CQZ1202" s="22"/>
      <c r="CRA1202" s="22"/>
      <c r="CRB1202" s="22"/>
      <c r="CRC1202" s="22"/>
      <c r="CRD1202" s="22"/>
      <c r="CRE1202" s="22"/>
      <c r="CRF1202" s="22"/>
      <c r="CRG1202" s="22"/>
      <c r="CRH1202" s="22"/>
      <c r="CRI1202" s="22"/>
      <c r="CRJ1202" s="22"/>
      <c r="CRK1202" s="22"/>
      <c r="CRL1202" s="22"/>
      <c r="CRM1202" s="22"/>
      <c r="CRN1202" s="22"/>
      <c r="CRO1202" s="22"/>
      <c r="CRP1202" s="22"/>
      <c r="CRQ1202" s="22"/>
      <c r="CRR1202" s="22"/>
      <c r="CRS1202" s="22"/>
      <c r="CRT1202" s="22"/>
      <c r="CRU1202" s="22"/>
      <c r="CRV1202" s="22"/>
      <c r="CRW1202" s="22"/>
      <c r="CRX1202" s="22"/>
      <c r="CRY1202" s="22"/>
      <c r="CRZ1202" s="22"/>
      <c r="CSA1202" s="22"/>
      <c r="CSB1202" s="22"/>
      <c r="CSC1202" s="22"/>
      <c r="CSD1202" s="22"/>
      <c r="CSE1202" s="22"/>
      <c r="CSF1202" s="22"/>
      <c r="CSG1202" s="22"/>
      <c r="CSH1202" s="22"/>
      <c r="CSI1202" s="22"/>
      <c r="CSJ1202" s="22"/>
      <c r="CSK1202" s="22"/>
      <c r="CSL1202" s="22"/>
      <c r="CSM1202" s="22"/>
      <c r="CSN1202" s="22"/>
      <c r="CSO1202" s="22"/>
      <c r="CSP1202" s="22"/>
      <c r="CSQ1202" s="22"/>
      <c r="CSR1202" s="22"/>
      <c r="CSS1202" s="22"/>
      <c r="CST1202" s="22"/>
      <c r="CSU1202" s="22"/>
      <c r="CSV1202" s="22"/>
      <c r="CSW1202" s="22"/>
      <c r="CSX1202" s="22"/>
      <c r="CSY1202" s="22"/>
      <c r="CSZ1202" s="22"/>
      <c r="CTA1202" s="22"/>
      <c r="CTB1202" s="22"/>
      <c r="CTC1202" s="22"/>
      <c r="CTD1202" s="22"/>
      <c r="CTE1202" s="22"/>
      <c r="CTF1202" s="22"/>
      <c r="CTG1202" s="22"/>
      <c r="CTH1202" s="22"/>
      <c r="CTI1202" s="22"/>
      <c r="CTJ1202" s="22"/>
      <c r="CTK1202" s="22"/>
      <c r="CTL1202" s="22"/>
      <c r="CTM1202" s="22"/>
      <c r="CTN1202" s="22"/>
      <c r="CTO1202" s="22"/>
      <c r="CTP1202" s="22"/>
      <c r="CTQ1202" s="22"/>
      <c r="CTR1202" s="22"/>
      <c r="CTS1202" s="22"/>
      <c r="CTT1202" s="22"/>
      <c r="CTU1202" s="22"/>
      <c r="CTV1202" s="22"/>
      <c r="CTW1202" s="22"/>
      <c r="CTX1202" s="22"/>
      <c r="CTY1202" s="22"/>
      <c r="CTZ1202" s="22"/>
      <c r="CUA1202" s="22"/>
      <c r="CUB1202" s="22"/>
      <c r="CUC1202" s="22"/>
      <c r="CUD1202" s="22"/>
      <c r="CUE1202" s="22"/>
      <c r="CUF1202" s="22"/>
      <c r="CUG1202" s="22"/>
      <c r="CUH1202" s="22"/>
      <c r="CUI1202" s="22"/>
      <c r="CUJ1202" s="22"/>
      <c r="CUK1202" s="22"/>
      <c r="CUL1202" s="22"/>
      <c r="CUM1202" s="22"/>
      <c r="CUN1202" s="22"/>
      <c r="CUO1202" s="22"/>
      <c r="CUP1202" s="22"/>
      <c r="CUQ1202" s="22"/>
      <c r="CUR1202" s="22"/>
      <c r="CUS1202" s="22"/>
      <c r="CUT1202" s="22"/>
      <c r="CUU1202" s="22"/>
      <c r="CUV1202" s="22"/>
      <c r="CUW1202" s="22"/>
      <c r="CUX1202" s="22"/>
      <c r="CUY1202" s="22"/>
      <c r="CUZ1202" s="22"/>
      <c r="CVA1202" s="22"/>
      <c r="CVB1202" s="22"/>
      <c r="CVC1202" s="22"/>
      <c r="CVD1202" s="22"/>
      <c r="CVE1202" s="22"/>
      <c r="CVF1202" s="22"/>
      <c r="CVG1202" s="22"/>
      <c r="CVH1202" s="22"/>
      <c r="CVI1202" s="22"/>
      <c r="CVJ1202" s="22"/>
      <c r="CVK1202" s="22"/>
      <c r="CVL1202" s="22"/>
      <c r="CVM1202" s="22"/>
      <c r="CVN1202" s="22"/>
      <c r="CVO1202" s="22"/>
      <c r="CVP1202" s="22"/>
      <c r="CVQ1202" s="22"/>
      <c r="CVR1202" s="22"/>
      <c r="CVS1202" s="22"/>
      <c r="CVT1202" s="22"/>
      <c r="CVU1202" s="22"/>
      <c r="CVV1202" s="22"/>
      <c r="CVW1202" s="22"/>
      <c r="CVX1202" s="22"/>
      <c r="CVY1202" s="22"/>
      <c r="CVZ1202" s="22"/>
      <c r="CWA1202" s="22"/>
      <c r="CWB1202" s="22"/>
      <c r="CWC1202" s="22"/>
      <c r="CWD1202" s="22"/>
      <c r="CWE1202" s="22"/>
      <c r="CWF1202" s="22"/>
      <c r="CWG1202" s="22"/>
      <c r="CWH1202" s="22"/>
      <c r="CWI1202" s="22"/>
      <c r="CWJ1202" s="22"/>
      <c r="CWK1202" s="22"/>
      <c r="CWL1202" s="22"/>
      <c r="CWM1202" s="22"/>
      <c r="CWN1202" s="22"/>
      <c r="CWO1202" s="22"/>
      <c r="CWP1202" s="22"/>
      <c r="CWQ1202" s="22"/>
      <c r="CWR1202" s="22"/>
      <c r="CWS1202" s="22"/>
      <c r="CWT1202" s="22"/>
      <c r="CWU1202" s="22"/>
      <c r="CWV1202" s="22"/>
      <c r="CWW1202" s="22"/>
      <c r="CWX1202" s="22"/>
      <c r="CWY1202" s="22"/>
      <c r="CWZ1202" s="22"/>
      <c r="CXA1202" s="22"/>
      <c r="CXB1202" s="22"/>
      <c r="CXC1202" s="22"/>
      <c r="CXD1202" s="22"/>
      <c r="CXE1202" s="22"/>
      <c r="CXF1202" s="22"/>
      <c r="CXG1202" s="22"/>
      <c r="CXH1202" s="22"/>
      <c r="CXI1202" s="22"/>
      <c r="CXJ1202" s="22"/>
      <c r="CXK1202" s="22"/>
      <c r="CXL1202" s="22"/>
      <c r="CXM1202" s="22"/>
      <c r="CXN1202" s="22"/>
      <c r="CXO1202" s="22"/>
      <c r="CXP1202" s="22"/>
      <c r="CXQ1202" s="22"/>
      <c r="CXR1202" s="22"/>
      <c r="CXS1202" s="22"/>
      <c r="CXT1202" s="22"/>
      <c r="CXU1202" s="22"/>
      <c r="CXV1202" s="22"/>
      <c r="CXW1202" s="22"/>
      <c r="CXX1202" s="22"/>
      <c r="CXY1202" s="22"/>
      <c r="CXZ1202" s="22"/>
      <c r="CYA1202" s="22"/>
      <c r="CYB1202" s="22"/>
      <c r="CYC1202" s="22"/>
      <c r="CYD1202" s="22"/>
      <c r="CYE1202" s="22"/>
      <c r="CYF1202" s="22"/>
      <c r="CYG1202" s="22"/>
      <c r="CYH1202" s="22"/>
      <c r="CYI1202" s="22"/>
      <c r="CYJ1202" s="22"/>
      <c r="CYK1202" s="22"/>
      <c r="CYL1202" s="22"/>
      <c r="CYM1202" s="22"/>
      <c r="CYN1202" s="22"/>
      <c r="CYO1202" s="22"/>
      <c r="CYP1202" s="22"/>
      <c r="CYQ1202" s="22"/>
      <c r="CYR1202" s="22"/>
      <c r="CYS1202" s="22"/>
      <c r="CYT1202" s="22"/>
      <c r="CYU1202" s="22"/>
      <c r="CYV1202" s="22"/>
      <c r="CYW1202" s="22"/>
      <c r="CYX1202" s="22"/>
      <c r="CYY1202" s="22"/>
      <c r="CYZ1202" s="22"/>
      <c r="CZA1202" s="22"/>
      <c r="CZB1202" s="22"/>
      <c r="CZC1202" s="22"/>
      <c r="CZD1202" s="22"/>
      <c r="CZE1202" s="22"/>
      <c r="CZF1202" s="22"/>
      <c r="CZG1202" s="22"/>
      <c r="CZH1202" s="22"/>
      <c r="CZI1202" s="22"/>
      <c r="CZJ1202" s="22"/>
      <c r="CZK1202" s="22"/>
      <c r="CZL1202" s="22"/>
      <c r="CZM1202" s="22"/>
      <c r="CZN1202" s="22"/>
      <c r="CZO1202" s="22"/>
      <c r="CZP1202" s="22"/>
      <c r="CZQ1202" s="22"/>
      <c r="CZR1202" s="22"/>
      <c r="CZS1202" s="22"/>
      <c r="CZT1202" s="22"/>
      <c r="CZU1202" s="22"/>
      <c r="CZV1202" s="22"/>
      <c r="CZW1202" s="22"/>
      <c r="CZX1202" s="22"/>
      <c r="CZY1202" s="22"/>
      <c r="CZZ1202" s="22"/>
      <c r="DAA1202" s="22"/>
      <c r="DAB1202" s="22"/>
      <c r="DAC1202" s="22"/>
      <c r="DAD1202" s="22"/>
      <c r="DAE1202" s="22"/>
      <c r="DAF1202" s="22"/>
      <c r="DAG1202" s="22"/>
      <c r="DAH1202" s="22"/>
      <c r="DAI1202" s="22"/>
      <c r="DAJ1202" s="22"/>
      <c r="DAK1202" s="22"/>
      <c r="DAL1202" s="22"/>
      <c r="DAM1202" s="22"/>
      <c r="DAN1202" s="22"/>
      <c r="DAO1202" s="22"/>
      <c r="DAP1202" s="22"/>
      <c r="DAQ1202" s="22"/>
      <c r="DAR1202" s="22"/>
      <c r="DAS1202" s="22"/>
      <c r="DAT1202" s="22"/>
      <c r="DAU1202" s="22"/>
      <c r="DAV1202" s="22"/>
      <c r="DAW1202" s="22"/>
      <c r="DAX1202" s="22"/>
      <c r="DAY1202" s="22"/>
      <c r="DAZ1202" s="22"/>
      <c r="DBA1202" s="22"/>
      <c r="DBB1202" s="22"/>
      <c r="DBC1202" s="22"/>
      <c r="DBD1202" s="22"/>
      <c r="DBE1202" s="22"/>
      <c r="DBF1202" s="22"/>
      <c r="DBG1202" s="22"/>
      <c r="DBH1202" s="22"/>
      <c r="DBI1202" s="22"/>
      <c r="DBJ1202" s="22"/>
      <c r="DBK1202" s="22"/>
      <c r="DBL1202" s="22"/>
      <c r="DBM1202" s="22"/>
      <c r="DBN1202" s="22"/>
      <c r="DBO1202" s="22"/>
      <c r="DBP1202" s="22"/>
      <c r="DBQ1202" s="22"/>
      <c r="DBR1202" s="22"/>
      <c r="DBS1202" s="22"/>
      <c r="DBT1202" s="22"/>
      <c r="DBU1202" s="22"/>
      <c r="DBV1202" s="22"/>
      <c r="DBW1202" s="22"/>
      <c r="DBX1202" s="22"/>
      <c r="DBY1202" s="22"/>
      <c r="DBZ1202" s="22"/>
      <c r="DCA1202" s="22"/>
      <c r="DCB1202" s="22"/>
      <c r="DCC1202" s="22"/>
      <c r="DCD1202" s="22"/>
      <c r="DCE1202" s="22"/>
      <c r="DCF1202" s="22"/>
      <c r="DCG1202" s="22"/>
      <c r="DCH1202" s="22"/>
      <c r="DCI1202" s="22"/>
      <c r="DCJ1202" s="22"/>
      <c r="DCK1202" s="22"/>
      <c r="DCL1202" s="22"/>
      <c r="DCM1202" s="22"/>
      <c r="DCN1202" s="22"/>
      <c r="DCO1202" s="22"/>
      <c r="DCP1202" s="22"/>
      <c r="DCQ1202" s="22"/>
      <c r="DCR1202" s="22"/>
      <c r="DCS1202" s="22"/>
      <c r="DCT1202" s="22"/>
      <c r="DCU1202" s="22"/>
      <c r="DCV1202" s="22"/>
      <c r="DCW1202" s="22"/>
      <c r="DCX1202" s="22"/>
      <c r="DCY1202" s="22"/>
      <c r="DCZ1202" s="22"/>
      <c r="DDA1202" s="22"/>
      <c r="DDB1202" s="22"/>
      <c r="DDC1202" s="22"/>
      <c r="DDD1202" s="22"/>
      <c r="DDE1202" s="22"/>
      <c r="DDF1202" s="22"/>
      <c r="DDG1202" s="22"/>
      <c r="DDH1202" s="22"/>
      <c r="DDI1202" s="22"/>
      <c r="DDJ1202" s="22"/>
      <c r="DDK1202" s="22"/>
      <c r="DDL1202" s="22"/>
      <c r="DDM1202" s="22"/>
      <c r="DDN1202" s="22"/>
      <c r="DDO1202" s="22"/>
      <c r="DDP1202" s="22"/>
      <c r="DDQ1202" s="22"/>
      <c r="DDR1202" s="22"/>
      <c r="DDS1202" s="22"/>
      <c r="DDT1202" s="22"/>
      <c r="DDU1202" s="22"/>
      <c r="DDV1202" s="22"/>
      <c r="DDW1202" s="22"/>
      <c r="DDX1202" s="22"/>
      <c r="DDY1202" s="22"/>
      <c r="DDZ1202" s="22"/>
      <c r="DEA1202" s="22"/>
      <c r="DEB1202" s="22"/>
      <c r="DEC1202" s="22"/>
      <c r="DED1202" s="22"/>
      <c r="DEE1202" s="22"/>
      <c r="DEF1202" s="22"/>
      <c r="DEG1202" s="22"/>
      <c r="DEH1202" s="22"/>
      <c r="DEI1202" s="22"/>
      <c r="DEJ1202" s="22"/>
      <c r="DEK1202" s="22"/>
      <c r="DEL1202" s="22"/>
      <c r="DEM1202" s="22"/>
      <c r="DEN1202" s="22"/>
      <c r="DEO1202" s="22"/>
      <c r="DEP1202" s="22"/>
      <c r="DEQ1202" s="22"/>
      <c r="DER1202" s="22"/>
      <c r="DES1202" s="22"/>
      <c r="DET1202" s="22"/>
      <c r="DEU1202" s="22"/>
      <c r="DEV1202" s="22"/>
      <c r="DEW1202" s="22"/>
      <c r="DEX1202" s="22"/>
      <c r="DEY1202" s="22"/>
      <c r="DEZ1202" s="22"/>
      <c r="DFA1202" s="22"/>
      <c r="DFB1202" s="22"/>
      <c r="DFC1202" s="22"/>
      <c r="DFD1202" s="22"/>
      <c r="DFE1202" s="22"/>
      <c r="DFF1202" s="22"/>
      <c r="DFG1202" s="22"/>
      <c r="DFH1202" s="22"/>
      <c r="DFI1202" s="22"/>
      <c r="DFJ1202" s="22"/>
      <c r="DFK1202" s="22"/>
      <c r="DFL1202" s="22"/>
      <c r="DFM1202" s="22"/>
      <c r="DFN1202" s="22"/>
      <c r="DFO1202" s="22"/>
      <c r="DFP1202" s="22"/>
      <c r="DFQ1202" s="22"/>
      <c r="DFR1202" s="22"/>
      <c r="DFS1202" s="22"/>
      <c r="DFT1202" s="22"/>
      <c r="DFU1202" s="22"/>
      <c r="DFV1202" s="22"/>
      <c r="DFW1202" s="22"/>
      <c r="DFX1202" s="22"/>
      <c r="DFY1202" s="22"/>
      <c r="DFZ1202" s="22"/>
      <c r="DGA1202" s="22"/>
      <c r="DGB1202" s="22"/>
      <c r="DGC1202" s="22"/>
      <c r="DGD1202" s="22"/>
      <c r="DGE1202" s="22"/>
      <c r="DGF1202" s="22"/>
      <c r="DGG1202" s="22"/>
      <c r="DGH1202" s="22"/>
      <c r="DGI1202" s="22"/>
      <c r="DGJ1202" s="22"/>
      <c r="DGK1202" s="22"/>
      <c r="DGL1202" s="22"/>
      <c r="DGM1202" s="22"/>
      <c r="DGN1202" s="22"/>
      <c r="DGO1202" s="22"/>
      <c r="DGP1202" s="22"/>
      <c r="DGQ1202" s="22"/>
      <c r="DGR1202" s="22"/>
      <c r="DGS1202" s="22"/>
      <c r="DGT1202" s="22"/>
      <c r="DGU1202" s="22"/>
      <c r="DGV1202" s="22"/>
      <c r="DGW1202" s="22"/>
      <c r="DGX1202" s="22"/>
      <c r="DGY1202" s="22"/>
      <c r="DGZ1202" s="22"/>
      <c r="DHA1202" s="22"/>
      <c r="DHB1202" s="22"/>
      <c r="DHC1202" s="22"/>
      <c r="DHD1202" s="22"/>
      <c r="DHE1202" s="22"/>
      <c r="DHF1202" s="22"/>
      <c r="DHG1202" s="22"/>
      <c r="DHH1202" s="22"/>
      <c r="DHI1202" s="22"/>
      <c r="DHJ1202" s="22"/>
      <c r="DHK1202" s="22"/>
      <c r="DHL1202" s="22"/>
      <c r="DHM1202" s="22"/>
      <c r="DHN1202" s="22"/>
      <c r="DHO1202" s="22"/>
      <c r="DHP1202" s="22"/>
      <c r="DHQ1202" s="22"/>
      <c r="DHR1202" s="22"/>
      <c r="DHS1202" s="22"/>
      <c r="DHT1202" s="22"/>
      <c r="DHU1202" s="22"/>
      <c r="DHV1202" s="22"/>
      <c r="DHW1202" s="22"/>
      <c r="DHX1202" s="22"/>
      <c r="DHY1202" s="22"/>
      <c r="DHZ1202" s="22"/>
      <c r="DIA1202" s="22"/>
      <c r="DIB1202" s="22"/>
      <c r="DIC1202" s="22"/>
      <c r="DID1202" s="22"/>
      <c r="DIE1202" s="22"/>
      <c r="DIF1202" s="22"/>
      <c r="DIG1202" s="22"/>
      <c r="DIH1202" s="22"/>
      <c r="DII1202" s="22"/>
      <c r="DIJ1202" s="22"/>
      <c r="DIK1202" s="22"/>
      <c r="DIL1202" s="22"/>
      <c r="DIM1202" s="22"/>
      <c r="DIN1202" s="22"/>
      <c r="DIO1202" s="22"/>
      <c r="DIP1202" s="22"/>
      <c r="DIQ1202" s="22"/>
      <c r="DIR1202" s="22"/>
      <c r="DIS1202" s="22"/>
      <c r="DIT1202" s="22"/>
      <c r="DIU1202" s="22"/>
      <c r="DIV1202" s="22"/>
      <c r="DIW1202" s="22"/>
      <c r="DIX1202" s="22"/>
      <c r="DIY1202" s="22"/>
      <c r="DIZ1202" s="22"/>
      <c r="DJA1202" s="22"/>
      <c r="DJB1202" s="22"/>
      <c r="DJC1202" s="22"/>
      <c r="DJD1202" s="22"/>
      <c r="DJE1202" s="22"/>
      <c r="DJF1202" s="22"/>
      <c r="DJG1202" s="22"/>
      <c r="DJH1202" s="22"/>
      <c r="DJI1202" s="22"/>
      <c r="DJJ1202" s="22"/>
      <c r="DJK1202" s="22"/>
      <c r="DJL1202" s="22"/>
      <c r="DJM1202" s="22"/>
      <c r="DJN1202" s="22"/>
      <c r="DJO1202" s="22"/>
      <c r="DJP1202" s="22"/>
      <c r="DJQ1202" s="22"/>
      <c r="DJR1202" s="22"/>
      <c r="DJS1202" s="22"/>
      <c r="DJT1202" s="22"/>
      <c r="DJU1202" s="22"/>
      <c r="DJV1202" s="22"/>
      <c r="DJW1202" s="22"/>
      <c r="DJX1202" s="22"/>
      <c r="DJY1202" s="22"/>
      <c r="DJZ1202" s="22"/>
      <c r="DKA1202" s="22"/>
      <c r="DKB1202" s="22"/>
      <c r="DKC1202" s="22"/>
      <c r="DKD1202" s="22"/>
      <c r="DKE1202" s="22"/>
      <c r="DKF1202" s="22"/>
      <c r="DKG1202" s="22"/>
      <c r="DKH1202" s="22"/>
      <c r="DKI1202" s="22"/>
      <c r="DKJ1202" s="22"/>
      <c r="DKK1202" s="22"/>
      <c r="DKL1202" s="22"/>
      <c r="DKM1202" s="22"/>
      <c r="DKN1202" s="22"/>
      <c r="DKO1202" s="22"/>
      <c r="DKP1202" s="22"/>
      <c r="DKQ1202" s="22"/>
      <c r="DKR1202" s="22"/>
      <c r="DKS1202" s="22"/>
      <c r="DKT1202" s="22"/>
      <c r="DKU1202" s="22"/>
      <c r="DKV1202" s="22"/>
      <c r="DKW1202" s="22"/>
      <c r="DKX1202" s="22"/>
      <c r="DKY1202" s="22"/>
      <c r="DKZ1202" s="22"/>
      <c r="DLA1202" s="22"/>
      <c r="DLB1202" s="22"/>
      <c r="DLC1202" s="22"/>
      <c r="DLD1202" s="22"/>
      <c r="DLE1202" s="22"/>
      <c r="DLF1202" s="22"/>
      <c r="DLG1202" s="22"/>
      <c r="DLH1202" s="22"/>
      <c r="DLI1202" s="22"/>
      <c r="DLJ1202" s="22"/>
      <c r="DLK1202" s="22"/>
      <c r="DLL1202" s="22"/>
      <c r="DLM1202" s="22"/>
      <c r="DLN1202" s="22"/>
      <c r="DLO1202" s="22"/>
      <c r="DLP1202" s="22"/>
      <c r="DLQ1202" s="22"/>
      <c r="DLR1202" s="22"/>
      <c r="DLS1202" s="22"/>
      <c r="DLT1202" s="22"/>
      <c r="DLU1202" s="22"/>
      <c r="DLV1202" s="22"/>
      <c r="DLW1202" s="22"/>
      <c r="DLX1202" s="22"/>
      <c r="DLY1202" s="22"/>
      <c r="DLZ1202" s="22"/>
      <c r="DMA1202" s="22"/>
      <c r="DMB1202" s="22"/>
      <c r="DMC1202" s="22"/>
      <c r="DMD1202" s="22"/>
      <c r="DME1202" s="22"/>
      <c r="DMF1202" s="22"/>
      <c r="DMG1202" s="22"/>
      <c r="DMH1202" s="22"/>
      <c r="DMI1202" s="22"/>
      <c r="DMJ1202" s="22"/>
      <c r="DMK1202" s="22"/>
      <c r="DML1202" s="22"/>
      <c r="DMM1202" s="22"/>
      <c r="DMN1202" s="22"/>
      <c r="DMO1202" s="22"/>
      <c r="DMP1202" s="22"/>
      <c r="DMQ1202" s="22"/>
      <c r="DMR1202" s="22"/>
      <c r="DMS1202" s="22"/>
      <c r="DMT1202" s="22"/>
      <c r="DMU1202" s="22"/>
      <c r="DMV1202" s="22"/>
      <c r="DMW1202" s="22"/>
      <c r="DMX1202" s="22"/>
      <c r="DMY1202" s="22"/>
      <c r="DMZ1202" s="22"/>
      <c r="DNA1202" s="22"/>
      <c r="DNB1202" s="22"/>
      <c r="DNC1202" s="22"/>
      <c r="DND1202" s="22"/>
      <c r="DNE1202" s="22"/>
      <c r="DNF1202" s="22"/>
      <c r="DNG1202" s="22"/>
      <c r="DNH1202" s="22"/>
      <c r="DNI1202" s="22"/>
      <c r="DNJ1202" s="22"/>
      <c r="DNK1202" s="22"/>
      <c r="DNL1202" s="22"/>
      <c r="DNM1202" s="22"/>
      <c r="DNN1202" s="22"/>
      <c r="DNO1202" s="22"/>
      <c r="DNP1202" s="22"/>
      <c r="DNQ1202" s="22"/>
      <c r="DNR1202" s="22"/>
      <c r="DNS1202" s="22"/>
      <c r="DNT1202" s="22"/>
      <c r="DNU1202" s="22"/>
      <c r="DNV1202" s="22"/>
      <c r="DNW1202" s="22"/>
      <c r="DNX1202" s="22"/>
      <c r="DNY1202" s="22"/>
      <c r="DNZ1202" s="22"/>
      <c r="DOA1202" s="22"/>
      <c r="DOB1202" s="22"/>
      <c r="DOC1202" s="22"/>
      <c r="DOD1202" s="22"/>
      <c r="DOE1202" s="22"/>
      <c r="DOF1202" s="22"/>
      <c r="DOG1202" s="22"/>
      <c r="DOH1202" s="22"/>
      <c r="DOI1202" s="22"/>
      <c r="DOJ1202" s="22"/>
      <c r="DOK1202" s="22"/>
      <c r="DOL1202" s="22"/>
      <c r="DOM1202" s="22"/>
      <c r="DON1202" s="22"/>
      <c r="DOO1202" s="22"/>
      <c r="DOP1202" s="22"/>
      <c r="DOQ1202" s="22"/>
      <c r="DOR1202" s="22"/>
      <c r="DOS1202" s="22"/>
      <c r="DOT1202" s="22"/>
      <c r="DOU1202" s="22"/>
      <c r="DOV1202" s="22"/>
      <c r="DOW1202" s="22"/>
      <c r="DOX1202" s="22"/>
      <c r="DOY1202" s="22"/>
      <c r="DOZ1202" s="22"/>
      <c r="DPA1202" s="22"/>
      <c r="DPB1202" s="22"/>
      <c r="DPC1202" s="22"/>
      <c r="DPD1202" s="22"/>
      <c r="DPE1202" s="22"/>
      <c r="DPF1202" s="22"/>
      <c r="DPG1202" s="22"/>
      <c r="DPH1202" s="22"/>
      <c r="DPI1202" s="22"/>
      <c r="DPJ1202" s="22"/>
      <c r="DPK1202" s="22"/>
      <c r="DPL1202" s="22"/>
      <c r="DPM1202" s="22"/>
      <c r="DPN1202" s="22"/>
      <c r="DPO1202" s="22"/>
      <c r="DPP1202" s="22"/>
      <c r="DPQ1202" s="22"/>
      <c r="DPR1202" s="22"/>
      <c r="DPS1202" s="22"/>
      <c r="DPT1202" s="22"/>
      <c r="DPU1202" s="22"/>
      <c r="DPV1202" s="22"/>
      <c r="DPW1202" s="22"/>
      <c r="DPX1202" s="22"/>
      <c r="DPY1202" s="22"/>
      <c r="DPZ1202" s="22"/>
      <c r="DQA1202" s="22"/>
      <c r="DQB1202" s="22"/>
      <c r="DQC1202" s="22"/>
      <c r="DQD1202" s="22"/>
      <c r="DQE1202" s="22"/>
      <c r="DQF1202" s="22"/>
      <c r="DQG1202" s="22"/>
      <c r="DQH1202" s="22"/>
      <c r="DQI1202" s="22"/>
      <c r="DQJ1202" s="22"/>
      <c r="DQK1202" s="22"/>
      <c r="DQL1202" s="22"/>
      <c r="DQM1202" s="22"/>
      <c r="DQN1202" s="22"/>
      <c r="DQO1202" s="22"/>
      <c r="DQP1202" s="22"/>
      <c r="DQQ1202" s="22"/>
      <c r="DQR1202" s="22"/>
      <c r="DQS1202" s="22"/>
      <c r="DQT1202" s="22"/>
      <c r="DQU1202" s="22"/>
      <c r="DQV1202" s="22"/>
      <c r="DQW1202" s="22"/>
      <c r="DQX1202" s="22"/>
      <c r="DQY1202" s="22"/>
      <c r="DQZ1202" s="22"/>
      <c r="DRA1202" s="22"/>
      <c r="DRB1202" s="22"/>
      <c r="DRC1202" s="22"/>
      <c r="DRD1202" s="22"/>
      <c r="DRE1202" s="22"/>
      <c r="DRF1202" s="22"/>
      <c r="DRG1202" s="22"/>
      <c r="DRH1202" s="22"/>
      <c r="DRI1202" s="22"/>
      <c r="DRJ1202" s="22"/>
      <c r="DRK1202" s="22"/>
      <c r="DRL1202" s="22"/>
      <c r="DRM1202" s="22"/>
      <c r="DRN1202" s="22"/>
      <c r="DRO1202" s="22"/>
      <c r="DRP1202" s="22"/>
      <c r="DRQ1202" s="22"/>
      <c r="DRR1202" s="22"/>
      <c r="DRS1202" s="22"/>
      <c r="DRT1202" s="22"/>
      <c r="DRU1202" s="22"/>
      <c r="DRV1202" s="22"/>
      <c r="DRW1202" s="22"/>
      <c r="DRX1202" s="22"/>
      <c r="DRY1202" s="22"/>
      <c r="DRZ1202" s="22"/>
      <c r="DSA1202" s="22"/>
      <c r="DSB1202" s="22"/>
      <c r="DSC1202" s="22"/>
      <c r="DSD1202" s="22"/>
      <c r="DSE1202" s="22"/>
      <c r="DSF1202" s="22"/>
      <c r="DSG1202" s="22"/>
      <c r="DSH1202" s="22"/>
      <c r="DSI1202" s="22"/>
      <c r="DSJ1202" s="22"/>
      <c r="DSK1202" s="22"/>
      <c r="DSL1202" s="22"/>
      <c r="DSM1202" s="22"/>
      <c r="DSN1202" s="22"/>
      <c r="DSO1202" s="22"/>
      <c r="DSP1202" s="22"/>
      <c r="DSQ1202" s="22"/>
      <c r="DSR1202" s="22"/>
      <c r="DSS1202" s="22"/>
      <c r="DST1202" s="22"/>
      <c r="DSU1202" s="22"/>
      <c r="DSV1202" s="22"/>
      <c r="DSW1202" s="22"/>
      <c r="DSX1202" s="22"/>
      <c r="DSY1202" s="22"/>
      <c r="DSZ1202" s="22"/>
      <c r="DTA1202" s="22"/>
      <c r="DTB1202" s="22"/>
      <c r="DTC1202" s="22"/>
      <c r="DTD1202" s="22"/>
      <c r="DTE1202" s="22"/>
      <c r="DTF1202" s="22"/>
      <c r="DTG1202" s="22"/>
      <c r="DTH1202" s="22"/>
      <c r="DTI1202" s="22"/>
      <c r="DTJ1202" s="22"/>
      <c r="DTK1202" s="22"/>
      <c r="DTL1202" s="22"/>
      <c r="DTM1202" s="22"/>
      <c r="DTN1202" s="22"/>
      <c r="DTO1202" s="22"/>
      <c r="DTP1202" s="22"/>
      <c r="DTQ1202" s="22"/>
      <c r="DTR1202" s="22"/>
      <c r="DTS1202" s="22"/>
      <c r="DTT1202" s="22"/>
      <c r="DTU1202" s="22"/>
      <c r="DTV1202" s="22"/>
      <c r="DTW1202" s="22"/>
      <c r="DTX1202" s="22"/>
      <c r="DTY1202" s="22"/>
      <c r="DTZ1202" s="22"/>
      <c r="DUA1202" s="22"/>
      <c r="DUB1202" s="22"/>
      <c r="DUC1202" s="22"/>
      <c r="DUD1202" s="22"/>
      <c r="DUE1202" s="22"/>
      <c r="DUF1202" s="22"/>
      <c r="DUG1202" s="22"/>
      <c r="DUH1202" s="22"/>
      <c r="DUI1202" s="22"/>
      <c r="DUJ1202" s="22"/>
      <c r="DUK1202" s="22"/>
      <c r="DUL1202" s="22"/>
      <c r="DUM1202" s="22"/>
      <c r="DUN1202" s="22"/>
      <c r="DUO1202" s="22"/>
      <c r="DUP1202" s="22"/>
      <c r="DUQ1202" s="22"/>
      <c r="DUR1202" s="22"/>
      <c r="DUS1202" s="22"/>
      <c r="DUT1202" s="22"/>
      <c r="DUU1202" s="22"/>
      <c r="DUV1202" s="22"/>
      <c r="DUW1202" s="22"/>
      <c r="DUX1202" s="22"/>
      <c r="DUY1202" s="22"/>
      <c r="DUZ1202" s="22"/>
      <c r="DVA1202" s="22"/>
      <c r="DVB1202" s="22"/>
      <c r="DVC1202" s="22"/>
      <c r="DVD1202" s="22"/>
      <c r="DVE1202" s="22"/>
      <c r="DVF1202" s="22"/>
      <c r="DVG1202" s="22"/>
      <c r="DVH1202" s="22"/>
      <c r="DVI1202" s="22"/>
      <c r="DVJ1202" s="22"/>
      <c r="DVK1202" s="22"/>
      <c r="DVL1202" s="22"/>
      <c r="DVM1202" s="22"/>
      <c r="DVN1202" s="22"/>
      <c r="DVO1202" s="22"/>
      <c r="DVP1202" s="22"/>
      <c r="DVQ1202" s="22"/>
      <c r="DVR1202" s="22"/>
      <c r="DVS1202" s="22"/>
      <c r="DVT1202" s="22"/>
      <c r="DVU1202" s="22"/>
      <c r="DVV1202" s="22"/>
      <c r="DVW1202" s="22"/>
      <c r="DVX1202" s="22"/>
      <c r="DVY1202" s="22"/>
      <c r="DVZ1202" s="22"/>
      <c r="DWA1202" s="22"/>
      <c r="DWB1202" s="22"/>
      <c r="DWC1202" s="22"/>
      <c r="DWD1202" s="22"/>
      <c r="DWE1202" s="22"/>
      <c r="DWF1202" s="22"/>
      <c r="DWG1202" s="22"/>
      <c r="DWH1202" s="22"/>
      <c r="DWI1202" s="22"/>
      <c r="DWJ1202" s="22"/>
      <c r="DWK1202" s="22"/>
      <c r="DWL1202" s="22"/>
      <c r="DWM1202" s="22"/>
      <c r="DWN1202" s="22"/>
      <c r="DWO1202" s="22"/>
      <c r="DWP1202" s="22"/>
      <c r="DWQ1202" s="22"/>
      <c r="DWR1202" s="22"/>
      <c r="DWS1202" s="22"/>
      <c r="DWT1202" s="22"/>
      <c r="DWU1202" s="22"/>
      <c r="DWV1202" s="22"/>
      <c r="DWW1202" s="22"/>
      <c r="DWX1202" s="22"/>
      <c r="DWY1202" s="22"/>
      <c r="DWZ1202" s="22"/>
      <c r="DXA1202" s="22"/>
      <c r="DXB1202" s="22"/>
      <c r="DXC1202" s="22"/>
      <c r="DXD1202" s="22"/>
      <c r="DXE1202" s="22"/>
      <c r="DXF1202" s="22"/>
      <c r="DXG1202" s="22"/>
      <c r="DXH1202" s="22"/>
      <c r="DXI1202" s="22"/>
      <c r="DXJ1202" s="22"/>
      <c r="DXK1202" s="22"/>
      <c r="DXL1202" s="22"/>
      <c r="DXM1202" s="22"/>
      <c r="DXN1202" s="22"/>
      <c r="DXO1202" s="22"/>
      <c r="DXP1202" s="22"/>
      <c r="DXQ1202" s="22"/>
      <c r="DXR1202" s="22"/>
      <c r="DXS1202" s="22"/>
      <c r="DXT1202" s="22"/>
      <c r="DXU1202" s="22"/>
      <c r="DXV1202" s="22"/>
      <c r="DXW1202" s="22"/>
      <c r="DXX1202" s="22"/>
      <c r="DXY1202" s="22"/>
      <c r="DXZ1202" s="22"/>
      <c r="DYA1202" s="22"/>
      <c r="DYB1202" s="22"/>
      <c r="DYC1202" s="22"/>
      <c r="DYD1202" s="22"/>
      <c r="DYE1202" s="22"/>
      <c r="DYF1202" s="22"/>
      <c r="DYG1202" s="22"/>
      <c r="DYH1202" s="22"/>
      <c r="DYI1202" s="22"/>
      <c r="DYJ1202" s="22"/>
      <c r="DYK1202" s="22"/>
      <c r="DYL1202" s="22"/>
      <c r="DYM1202" s="22"/>
      <c r="DYN1202" s="22"/>
      <c r="DYO1202" s="22"/>
      <c r="DYP1202" s="22"/>
      <c r="DYQ1202" s="22"/>
      <c r="DYR1202" s="22"/>
      <c r="DYS1202" s="22"/>
      <c r="DYT1202" s="22"/>
      <c r="DYU1202" s="22"/>
      <c r="DYV1202" s="22"/>
      <c r="DYW1202" s="22"/>
      <c r="DYX1202" s="22"/>
      <c r="DYY1202" s="22"/>
      <c r="DYZ1202" s="22"/>
      <c r="DZA1202" s="22"/>
      <c r="DZB1202" s="22"/>
      <c r="DZC1202" s="22"/>
      <c r="DZD1202" s="22"/>
      <c r="DZE1202" s="22"/>
      <c r="DZF1202" s="22"/>
      <c r="DZG1202" s="22"/>
      <c r="DZH1202" s="22"/>
      <c r="DZI1202" s="22"/>
      <c r="DZJ1202" s="22"/>
      <c r="DZK1202" s="22"/>
      <c r="DZL1202" s="22"/>
      <c r="DZM1202" s="22"/>
      <c r="DZN1202" s="22"/>
      <c r="DZO1202" s="22"/>
      <c r="DZP1202" s="22"/>
      <c r="DZQ1202" s="22"/>
      <c r="DZR1202" s="22"/>
      <c r="DZS1202" s="22"/>
      <c r="DZT1202" s="22"/>
      <c r="DZU1202" s="22"/>
      <c r="DZV1202" s="22"/>
      <c r="DZW1202" s="22"/>
      <c r="DZX1202" s="22"/>
      <c r="DZY1202" s="22"/>
      <c r="DZZ1202" s="22"/>
      <c r="EAA1202" s="22"/>
      <c r="EAB1202" s="22"/>
      <c r="EAC1202" s="22"/>
      <c r="EAD1202" s="22"/>
      <c r="EAE1202" s="22"/>
      <c r="EAF1202" s="22"/>
      <c r="EAG1202" s="22"/>
      <c r="EAH1202" s="22"/>
      <c r="EAI1202" s="22"/>
      <c r="EAJ1202" s="22"/>
      <c r="EAK1202" s="22"/>
      <c r="EAL1202" s="22"/>
      <c r="EAM1202" s="22"/>
      <c r="EAN1202" s="22"/>
      <c r="EAO1202" s="22"/>
      <c r="EAP1202" s="22"/>
      <c r="EAQ1202" s="22"/>
      <c r="EAR1202" s="22"/>
      <c r="EAS1202" s="22"/>
      <c r="EAT1202" s="22"/>
      <c r="EAU1202" s="22"/>
      <c r="EAV1202" s="22"/>
      <c r="EAW1202" s="22"/>
      <c r="EAX1202" s="22"/>
      <c r="EAY1202" s="22"/>
      <c r="EAZ1202" s="22"/>
      <c r="EBA1202" s="22"/>
      <c r="EBB1202" s="22"/>
      <c r="EBC1202" s="22"/>
      <c r="EBD1202" s="22"/>
      <c r="EBE1202" s="22"/>
      <c r="EBF1202" s="22"/>
      <c r="EBG1202" s="22"/>
      <c r="EBH1202" s="22"/>
      <c r="EBI1202" s="22"/>
      <c r="EBJ1202" s="22"/>
      <c r="EBK1202" s="22"/>
      <c r="EBL1202" s="22"/>
      <c r="EBM1202" s="22"/>
      <c r="EBN1202" s="22"/>
      <c r="EBO1202" s="22"/>
      <c r="EBP1202" s="22"/>
      <c r="EBQ1202" s="22"/>
      <c r="EBR1202" s="22"/>
      <c r="EBS1202" s="22"/>
      <c r="EBT1202" s="22"/>
      <c r="EBU1202" s="22"/>
      <c r="EBV1202" s="22"/>
      <c r="EBW1202" s="22"/>
      <c r="EBX1202" s="22"/>
      <c r="EBY1202" s="22"/>
      <c r="EBZ1202" s="22"/>
      <c r="ECA1202" s="22"/>
      <c r="ECB1202" s="22"/>
      <c r="ECC1202" s="22"/>
      <c r="ECD1202" s="22"/>
      <c r="ECE1202" s="22"/>
      <c r="ECF1202" s="22"/>
      <c r="ECG1202" s="22"/>
      <c r="ECH1202" s="22"/>
      <c r="ECI1202" s="22"/>
      <c r="ECJ1202" s="22"/>
      <c r="ECK1202" s="22"/>
      <c r="ECL1202" s="22"/>
      <c r="ECM1202" s="22"/>
      <c r="ECN1202" s="22"/>
      <c r="ECO1202" s="22"/>
      <c r="ECP1202" s="22"/>
      <c r="ECQ1202" s="22"/>
      <c r="ECR1202" s="22"/>
      <c r="ECS1202" s="22"/>
      <c r="ECT1202" s="22"/>
      <c r="ECU1202" s="22"/>
      <c r="ECV1202" s="22"/>
      <c r="ECW1202" s="22"/>
      <c r="ECX1202" s="22"/>
      <c r="ECY1202" s="22"/>
      <c r="ECZ1202" s="22"/>
      <c r="EDA1202" s="22"/>
      <c r="EDB1202" s="22"/>
      <c r="EDC1202" s="22"/>
      <c r="EDD1202" s="22"/>
      <c r="EDE1202" s="22"/>
      <c r="EDF1202" s="22"/>
      <c r="EDG1202" s="22"/>
      <c r="EDH1202" s="22"/>
      <c r="EDI1202" s="22"/>
      <c r="EDJ1202" s="22"/>
      <c r="EDK1202" s="22"/>
      <c r="EDL1202" s="22"/>
      <c r="EDM1202" s="22"/>
      <c r="EDN1202" s="22"/>
      <c r="EDO1202" s="22"/>
      <c r="EDP1202" s="22"/>
      <c r="EDQ1202" s="22"/>
      <c r="EDR1202" s="22"/>
      <c r="EDS1202" s="22"/>
      <c r="EDT1202" s="22"/>
      <c r="EDU1202" s="22"/>
      <c r="EDV1202" s="22"/>
      <c r="EDW1202" s="22"/>
      <c r="EDX1202" s="22"/>
      <c r="EDY1202" s="22"/>
      <c r="EDZ1202" s="22"/>
      <c r="EEA1202" s="22"/>
      <c r="EEB1202" s="22"/>
      <c r="EEC1202" s="22"/>
      <c r="EED1202" s="22"/>
      <c r="EEE1202" s="22"/>
      <c r="EEF1202" s="22"/>
      <c r="EEG1202" s="22"/>
      <c r="EEH1202" s="22"/>
      <c r="EEI1202" s="22"/>
      <c r="EEJ1202" s="22"/>
      <c r="EEK1202" s="22"/>
      <c r="EEL1202" s="22"/>
      <c r="EEM1202" s="22"/>
      <c r="EEN1202" s="22"/>
      <c r="EEO1202" s="22"/>
      <c r="EEP1202" s="22"/>
      <c r="EEQ1202" s="22"/>
      <c r="EER1202" s="22"/>
      <c r="EES1202" s="22"/>
      <c r="EET1202" s="22"/>
      <c r="EEU1202" s="22"/>
      <c r="EEV1202" s="22"/>
      <c r="EEW1202" s="22"/>
      <c r="EEX1202" s="22"/>
      <c r="EEY1202" s="22"/>
      <c r="EEZ1202" s="22"/>
      <c r="EFA1202" s="22"/>
      <c r="EFB1202" s="22"/>
      <c r="EFC1202" s="22"/>
      <c r="EFD1202" s="22"/>
      <c r="EFE1202" s="22"/>
      <c r="EFF1202" s="22"/>
      <c r="EFG1202" s="22"/>
      <c r="EFH1202" s="22"/>
      <c r="EFI1202" s="22"/>
      <c r="EFJ1202" s="22"/>
      <c r="EFK1202" s="22"/>
      <c r="EFL1202" s="22"/>
      <c r="EFM1202" s="22"/>
      <c r="EFN1202" s="22"/>
      <c r="EFO1202" s="22"/>
      <c r="EFP1202" s="22"/>
      <c r="EFQ1202" s="22"/>
      <c r="EFR1202" s="22"/>
      <c r="EFS1202" s="22"/>
      <c r="EFT1202" s="22"/>
      <c r="EFU1202" s="22"/>
      <c r="EFV1202" s="22"/>
      <c r="EFW1202" s="22"/>
      <c r="EFX1202" s="22"/>
      <c r="EFY1202" s="22"/>
      <c r="EFZ1202" s="22"/>
      <c r="EGA1202" s="22"/>
      <c r="EGB1202" s="22"/>
      <c r="EGC1202" s="22"/>
      <c r="EGD1202" s="22"/>
      <c r="EGE1202" s="22"/>
      <c r="EGF1202" s="22"/>
      <c r="EGG1202" s="22"/>
      <c r="EGH1202" s="22"/>
      <c r="EGI1202" s="22"/>
      <c r="EGJ1202" s="22"/>
      <c r="EGK1202" s="22"/>
      <c r="EGL1202" s="22"/>
      <c r="EGM1202" s="22"/>
      <c r="EGN1202" s="22"/>
      <c r="EGO1202" s="22"/>
      <c r="EGP1202" s="22"/>
      <c r="EGQ1202" s="22"/>
      <c r="EGR1202" s="22"/>
      <c r="EGS1202" s="22"/>
      <c r="EGT1202" s="22"/>
      <c r="EGU1202" s="22"/>
      <c r="EGV1202" s="22"/>
      <c r="EGW1202" s="22"/>
      <c r="EGX1202" s="22"/>
      <c r="EGY1202" s="22"/>
      <c r="EGZ1202" s="22"/>
      <c r="EHA1202" s="22"/>
      <c r="EHB1202" s="22"/>
      <c r="EHC1202" s="22"/>
      <c r="EHD1202" s="22"/>
      <c r="EHE1202" s="22"/>
      <c r="EHF1202" s="22"/>
      <c r="EHG1202" s="22"/>
      <c r="EHH1202" s="22"/>
      <c r="EHI1202" s="22"/>
      <c r="EHJ1202" s="22"/>
      <c r="EHK1202" s="22"/>
      <c r="EHL1202" s="22"/>
      <c r="EHM1202" s="22"/>
      <c r="EHN1202" s="22"/>
      <c r="EHO1202" s="22"/>
      <c r="EHP1202" s="22"/>
      <c r="EHQ1202" s="22"/>
      <c r="EHR1202" s="22"/>
      <c r="EHS1202" s="22"/>
      <c r="EHT1202" s="22"/>
      <c r="EHU1202" s="22"/>
      <c r="EHV1202" s="22"/>
      <c r="EHW1202" s="22"/>
      <c r="EHX1202" s="22"/>
      <c r="EHY1202" s="22"/>
      <c r="EHZ1202" s="22"/>
      <c r="EIA1202" s="22"/>
      <c r="EIB1202" s="22"/>
      <c r="EIC1202" s="22"/>
      <c r="EID1202" s="22"/>
      <c r="EIE1202" s="22"/>
      <c r="EIF1202" s="22"/>
      <c r="EIG1202" s="22"/>
      <c r="EIH1202" s="22"/>
      <c r="EII1202" s="22"/>
      <c r="EIJ1202" s="22"/>
      <c r="EIK1202" s="22"/>
      <c r="EIL1202" s="22"/>
      <c r="EIM1202" s="22"/>
      <c r="EIN1202" s="22"/>
      <c r="EIO1202" s="22"/>
      <c r="EIP1202" s="22"/>
      <c r="EIQ1202" s="22"/>
      <c r="EIR1202" s="22"/>
      <c r="EIS1202" s="22"/>
      <c r="EIT1202" s="22"/>
      <c r="EIU1202" s="22"/>
      <c r="EIV1202" s="22"/>
      <c r="EIW1202" s="22"/>
      <c r="EIX1202" s="22"/>
      <c r="EIY1202" s="22"/>
      <c r="EIZ1202" s="22"/>
      <c r="EJA1202" s="22"/>
      <c r="EJB1202" s="22"/>
      <c r="EJC1202" s="22"/>
      <c r="EJD1202" s="22"/>
      <c r="EJE1202" s="22"/>
      <c r="EJF1202" s="22"/>
      <c r="EJG1202" s="22"/>
      <c r="EJH1202" s="22"/>
      <c r="EJI1202" s="22"/>
      <c r="EJJ1202" s="22"/>
      <c r="EJK1202" s="22"/>
      <c r="EJL1202" s="22"/>
      <c r="EJM1202" s="22"/>
      <c r="EJN1202" s="22"/>
      <c r="EJO1202" s="22"/>
      <c r="EJP1202" s="22"/>
      <c r="EJQ1202" s="22"/>
      <c r="EJR1202" s="22"/>
      <c r="EJS1202" s="22"/>
      <c r="EJT1202" s="22"/>
      <c r="EJU1202" s="22"/>
      <c r="EJV1202" s="22"/>
      <c r="EJW1202" s="22"/>
      <c r="EJX1202" s="22"/>
      <c r="EJY1202" s="22"/>
      <c r="EJZ1202" s="22"/>
      <c r="EKA1202" s="22"/>
      <c r="EKB1202" s="22"/>
      <c r="EKC1202" s="22"/>
      <c r="EKD1202" s="22"/>
      <c r="EKE1202" s="22"/>
      <c r="EKF1202" s="22"/>
      <c r="EKG1202" s="22"/>
      <c r="EKH1202" s="22"/>
      <c r="EKI1202" s="22"/>
      <c r="EKJ1202" s="22"/>
      <c r="EKK1202" s="22"/>
      <c r="EKL1202" s="22"/>
      <c r="EKM1202" s="22"/>
      <c r="EKN1202" s="22"/>
      <c r="EKO1202" s="22"/>
      <c r="EKP1202" s="22"/>
      <c r="EKQ1202" s="22"/>
      <c r="EKR1202" s="22"/>
      <c r="EKS1202" s="22"/>
      <c r="EKT1202" s="22"/>
      <c r="EKU1202" s="22"/>
      <c r="EKV1202" s="22"/>
      <c r="EKW1202" s="22"/>
      <c r="EKX1202" s="22"/>
      <c r="EKY1202" s="22"/>
      <c r="EKZ1202" s="22"/>
      <c r="ELA1202" s="22"/>
      <c r="ELB1202" s="22"/>
      <c r="ELC1202" s="22"/>
      <c r="ELD1202" s="22"/>
      <c r="ELE1202" s="22"/>
      <c r="ELF1202" s="22"/>
      <c r="ELG1202" s="22"/>
      <c r="ELH1202" s="22"/>
      <c r="ELI1202" s="22"/>
      <c r="ELJ1202" s="22"/>
      <c r="ELK1202" s="22"/>
      <c r="ELL1202" s="22"/>
      <c r="ELM1202" s="22"/>
      <c r="ELN1202" s="22"/>
      <c r="ELO1202" s="22"/>
      <c r="ELP1202" s="22"/>
      <c r="ELQ1202" s="22"/>
      <c r="ELR1202" s="22"/>
      <c r="ELS1202" s="22"/>
      <c r="ELT1202" s="22"/>
      <c r="ELU1202" s="22"/>
      <c r="ELV1202" s="22"/>
      <c r="ELW1202" s="22"/>
      <c r="ELX1202" s="22"/>
      <c r="ELY1202" s="22"/>
      <c r="ELZ1202" s="22"/>
      <c r="EMA1202" s="22"/>
      <c r="EMB1202" s="22"/>
      <c r="EMC1202" s="22"/>
      <c r="EMD1202" s="22"/>
      <c r="EME1202" s="22"/>
      <c r="EMF1202" s="22"/>
      <c r="EMG1202" s="22"/>
      <c r="EMH1202" s="22"/>
      <c r="EMI1202" s="22"/>
      <c r="EMJ1202" s="22"/>
      <c r="EMK1202" s="22"/>
      <c r="EML1202" s="22"/>
      <c r="EMM1202" s="22"/>
      <c r="EMN1202" s="22"/>
      <c r="EMO1202" s="22"/>
      <c r="EMP1202" s="22"/>
      <c r="EMQ1202" s="22"/>
      <c r="EMR1202" s="22"/>
      <c r="EMS1202" s="22"/>
      <c r="EMT1202" s="22"/>
      <c r="EMU1202" s="22"/>
      <c r="EMV1202" s="22"/>
      <c r="EMW1202" s="22"/>
      <c r="EMX1202" s="22"/>
      <c r="EMY1202" s="22"/>
      <c r="EMZ1202" s="22"/>
      <c r="ENA1202" s="22"/>
      <c r="ENB1202" s="22"/>
      <c r="ENC1202" s="22"/>
      <c r="END1202" s="22"/>
      <c r="ENE1202" s="22"/>
      <c r="ENF1202" s="22"/>
      <c r="ENG1202" s="22"/>
      <c r="ENH1202" s="22"/>
      <c r="ENI1202" s="22"/>
      <c r="ENJ1202" s="22"/>
      <c r="ENK1202" s="22"/>
      <c r="ENL1202" s="22"/>
      <c r="ENM1202" s="22"/>
      <c r="ENN1202" s="22"/>
      <c r="ENO1202" s="22"/>
      <c r="ENP1202" s="22"/>
      <c r="ENQ1202" s="22"/>
      <c r="ENR1202" s="22"/>
      <c r="ENS1202" s="22"/>
      <c r="ENT1202" s="22"/>
      <c r="ENU1202" s="22"/>
      <c r="ENV1202" s="22"/>
      <c r="ENW1202" s="22"/>
      <c r="ENX1202" s="22"/>
      <c r="ENY1202" s="22"/>
      <c r="ENZ1202" s="22"/>
      <c r="EOA1202" s="22"/>
      <c r="EOB1202" s="22"/>
      <c r="EOC1202" s="22"/>
      <c r="EOD1202" s="22"/>
      <c r="EOE1202" s="22"/>
      <c r="EOF1202" s="22"/>
      <c r="EOG1202" s="22"/>
      <c r="EOH1202" s="22"/>
      <c r="EOI1202" s="22"/>
      <c r="EOJ1202" s="22"/>
      <c r="EOK1202" s="22"/>
      <c r="EOL1202" s="22"/>
      <c r="EOM1202" s="22"/>
      <c r="EON1202" s="22"/>
      <c r="EOO1202" s="22"/>
      <c r="EOP1202" s="22"/>
      <c r="EOQ1202" s="22"/>
      <c r="EOR1202" s="22"/>
      <c r="EOS1202" s="22"/>
      <c r="EOT1202" s="22"/>
      <c r="EOU1202" s="22"/>
      <c r="EOV1202" s="22"/>
      <c r="EOW1202" s="22"/>
      <c r="EOX1202" s="22"/>
      <c r="EOY1202" s="22"/>
      <c r="EOZ1202" s="22"/>
      <c r="EPA1202" s="22"/>
      <c r="EPB1202" s="22"/>
      <c r="EPC1202" s="22"/>
      <c r="EPD1202" s="22"/>
      <c r="EPE1202" s="22"/>
      <c r="EPF1202" s="22"/>
      <c r="EPG1202" s="22"/>
      <c r="EPH1202" s="22"/>
      <c r="EPI1202" s="22"/>
      <c r="EPJ1202" s="22"/>
      <c r="EPK1202" s="22"/>
      <c r="EPL1202" s="22"/>
      <c r="EPM1202" s="22"/>
      <c r="EPN1202" s="22"/>
      <c r="EPO1202" s="22"/>
      <c r="EPP1202" s="22"/>
      <c r="EPQ1202" s="22"/>
      <c r="EPR1202" s="22"/>
      <c r="EPS1202" s="22"/>
      <c r="EPT1202" s="22"/>
      <c r="EPU1202" s="22"/>
      <c r="EPV1202" s="22"/>
      <c r="EPW1202" s="22"/>
      <c r="EPX1202" s="22"/>
      <c r="EPY1202" s="22"/>
      <c r="EPZ1202" s="22"/>
      <c r="EQA1202" s="22"/>
      <c r="EQB1202" s="22"/>
      <c r="EQC1202" s="22"/>
      <c r="EQD1202" s="22"/>
      <c r="EQE1202" s="22"/>
      <c r="EQF1202" s="22"/>
      <c r="EQG1202" s="22"/>
      <c r="EQH1202" s="22"/>
      <c r="EQI1202" s="22"/>
      <c r="EQJ1202" s="22"/>
      <c r="EQK1202" s="22"/>
      <c r="EQL1202" s="22"/>
      <c r="EQM1202" s="22"/>
      <c r="EQN1202" s="22"/>
      <c r="EQO1202" s="22"/>
      <c r="EQP1202" s="22"/>
      <c r="EQQ1202" s="22"/>
      <c r="EQR1202" s="22"/>
      <c r="EQS1202" s="22"/>
      <c r="EQT1202" s="22"/>
      <c r="EQU1202" s="22"/>
      <c r="EQV1202" s="22"/>
      <c r="EQW1202" s="22"/>
      <c r="EQX1202" s="22"/>
      <c r="EQY1202" s="22"/>
      <c r="EQZ1202" s="22"/>
      <c r="ERA1202" s="22"/>
      <c r="ERB1202" s="22"/>
      <c r="ERC1202" s="22"/>
      <c r="ERD1202" s="22"/>
      <c r="ERE1202" s="22"/>
      <c r="ERF1202" s="22"/>
      <c r="ERG1202" s="22"/>
      <c r="ERH1202" s="22"/>
      <c r="ERI1202" s="22"/>
      <c r="ERJ1202" s="22"/>
      <c r="ERK1202" s="22"/>
      <c r="ERL1202" s="22"/>
      <c r="ERM1202" s="22"/>
      <c r="ERN1202" s="22"/>
      <c r="ERO1202" s="22"/>
      <c r="ERP1202" s="22"/>
      <c r="ERQ1202" s="22"/>
      <c r="ERR1202" s="22"/>
      <c r="ERS1202" s="22"/>
      <c r="ERT1202" s="22"/>
      <c r="ERU1202" s="22"/>
      <c r="ERV1202" s="22"/>
      <c r="ERW1202" s="22"/>
      <c r="ERX1202" s="22"/>
      <c r="ERY1202" s="22"/>
      <c r="ERZ1202" s="22"/>
      <c r="ESA1202" s="22"/>
      <c r="ESB1202" s="22"/>
      <c r="ESC1202" s="22"/>
      <c r="ESD1202" s="22"/>
      <c r="ESE1202" s="22"/>
      <c r="ESF1202" s="22"/>
      <c r="ESG1202" s="22"/>
      <c r="ESH1202" s="22"/>
      <c r="ESI1202" s="22"/>
      <c r="ESJ1202" s="22"/>
      <c r="ESK1202" s="22"/>
      <c r="ESL1202" s="22"/>
      <c r="ESM1202" s="22"/>
      <c r="ESN1202" s="22"/>
      <c r="ESO1202" s="22"/>
      <c r="ESP1202" s="22"/>
      <c r="ESQ1202" s="22"/>
      <c r="ESR1202" s="22"/>
      <c r="ESS1202" s="22"/>
      <c r="EST1202" s="22"/>
      <c r="ESU1202" s="22"/>
      <c r="ESV1202" s="22"/>
      <c r="ESW1202" s="22"/>
      <c r="ESX1202" s="22"/>
      <c r="ESY1202" s="22"/>
      <c r="ESZ1202" s="22"/>
      <c r="ETA1202" s="22"/>
      <c r="ETB1202" s="22"/>
      <c r="ETC1202" s="22"/>
      <c r="ETD1202" s="22"/>
      <c r="ETE1202" s="22"/>
      <c r="ETF1202" s="22"/>
      <c r="ETG1202" s="22"/>
      <c r="ETH1202" s="22"/>
      <c r="ETI1202" s="22"/>
      <c r="ETJ1202" s="22"/>
      <c r="ETK1202" s="22"/>
      <c r="ETL1202" s="22"/>
      <c r="ETM1202" s="22"/>
      <c r="ETN1202" s="22"/>
      <c r="ETO1202" s="22"/>
      <c r="ETP1202" s="22"/>
      <c r="ETQ1202" s="22"/>
      <c r="ETR1202" s="22"/>
      <c r="ETS1202" s="22"/>
      <c r="ETT1202" s="22"/>
      <c r="ETU1202" s="22"/>
      <c r="ETV1202" s="22"/>
      <c r="ETW1202" s="22"/>
      <c r="ETX1202" s="22"/>
      <c r="ETY1202" s="22"/>
      <c r="ETZ1202" s="22"/>
      <c r="EUA1202" s="22"/>
      <c r="EUB1202" s="22"/>
      <c r="EUC1202" s="22"/>
      <c r="EUD1202" s="22"/>
      <c r="EUE1202" s="22"/>
      <c r="EUF1202" s="22"/>
      <c r="EUG1202" s="22"/>
      <c r="EUH1202" s="22"/>
      <c r="EUI1202" s="22"/>
      <c r="EUJ1202" s="22"/>
      <c r="EUK1202" s="22"/>
      <c r="EUL1202" s="22"/>
      <c r="EUM1202" s="22"/>
      <c r="EUN1202" s="22"/>
      <c r="EUO1202" s="22"/>
      <c r="EUP1202" s="22"/>
      <c r="EUQ1202" s="22"/>
      <c r="EUR1202" s="22"/>
      <c r="EUS1202" s="22"/>
      <c r="EUT1202" s="22"/>
      <c r="EUU1202" s="22"/>
      <c r="EUV1202" s="22"/>
      <c r="EUW1202" s="22"/>
      <c r="EUX1202" s="22"/>
      <c r="EUY1202" s="22"/>
      <c r="EUZ1202" s="22"/>
      <c r="EVA1202" s="22"/>
      <c r="EVB1202" s="22"/>
      <c r="EVC1202" s="22"/>
      <c r="EVD1202" s="22"/>
      <c r="EVE1202" s="22"/>
      <c r="EVF1202" s="22"/>
      <c r="EVG1202" s="22"/>
      <c r="EVH1202" s="22"/>
      <c r="EVI1202" s="22"/>
      <c r="EVJ1202" s="22"/>
      <c r="EVK1202" s="22"/>
      <c r="EVL1202" s="22"/>
      <c r="EVM1202" s="22"/>
      <c r="EVN1202" s="22"/>
      <c r="EVO1202" s="22"/>
      <c r="EVP1202" s="22"/>
      <c r="EVQ1202" s="22"/>
      <c r="EVR1202" s="22"/>
      <c r="EVS1202" s="22"/>
      <c r="EVT1202" s="22"/>
      <c r="EVU1202" s="22"/>
      <c r="EVV1202" s="22"/>
      <c r="EVW1202" s="22"/>
      <c r="EVX1202" s="22"/>
      <c r="EVY1202" s="22"/>
      <c r="EVZ1202" s="22"/>
      <c r="EWA1202" s="22"/>
      <c r="EWB1202" s="22"/>
      <c r="EWC1202" s="22"/>
      <c r="EWD1202" s="22"/>
      <c r="EWE1202" s="22"/>
      <c r="EWF1202" s="22"/>
      <c r="EWG1202" s="22"/>
      <c r="EWH1202" s="22"/>
      <c r="EWI1202" s="22"/>
      <c r="EWJ1202" s="22"/>
      <c r="EWK1202" s="22"/>
      <c r="EWL1202" s="22"/>
      <c r="EWM1202" s="22"/>
      <c r="EWN1202" s="22"/>
      <c r="EWO1202" s="22"/>
      <c r="EWP1202" s="22"/>
      <c r="EWQ1202" s="22"/>
      <c r="EWR1202" s="22"/>
      <c r="EWS1202" s="22"/>
      <c r="EWT1202" s="22"/>
      <c r="EWU1202" s="22"/>
      <c r="EWV1202" s="22"/>
      <c r="EWW1202" s="22"/>
      <c r="EWX1202" s="22"/>
      <c r="EWY1202" s="22"/>
      <c r="EWZ1202" s="22"/>
      <c r="EXA1202" s="22"/>
      <c r="EXB1202" s="22"/>
      <c r="EXC1202" s="22"/>
      <c r="EXD1202" s="22"/>
      <c r="EXE1202" s="22"/>
      <c r="EXF1202" s="22"/>
      <c r="EXG1202" s="22"/>
      <c r="EXH1202" s="22"/>
      <c r="EXI1202" s="22"/>
      <c r="EXJ1202" s="22"/>
      <c r="EXK1202" s="22"/>
      <c r="EXL1202" s="22"/>
      <c r="EXM1202" s="22"/>
      <c r="EXN1202" s="22"/>
      <c r="EXO1202" s="22"/>
      <c r="EXP1202" s="22"/>
      <c r="EXQ1202" s="22"/>
      <c r="EXR1202" s="22"/>
      <c r="EXS1202" s="22"/>
      <c r="EXT1202" s="22"/>
      <c r="EXU1202" s="22"/>
      <c r="EXV1202" s="22"/>
      <c r="EXW1202" s="22"/>
      <c r="EXX1202" s="22"/>
      <c r="EXY1202" s="22"/>
      <c r="EXZ1202" s="22"/>
      <c r="EYA1202" s="22"/>
      <c r="EYB1202" s="22"/>
      <c r="EYC1202" s="22"/>
      <c r="EYD1202" s="22"/>
      <c r="EYE1202" s="22"/>
      <c r="EYF1202" s="22"/>
      <c r="EYG1202" s="22"/>
      <c r="EYH1202" s="22"/>
      <c r="EYI1202" s="22"/>
      <c r="EYJ1202" s="22"/>
      <c r="EYK1202" s="22"/>
      <c r="EYL1202" s="22"/>
      <c r="EYM1202" s="22"/>
      <c r="EYN1202" s="22"/>
      <c r="EYO1202" s="22"/>
      <c r="EYP1202" s="22"/>
      <c r="EYQ1202" s="22"/>
      <c r="EYR1202" s="22"/>
      <c r="EYS1202" s="22"/>
      <c r="EYT1202" s="22"/>
      <c r="EYU1202" s="22"/>
      <c r="EYV1202" s="22"/>
      <c r="EYW1202" s="22"/>
      <c r="EYX1202" s="22"/>
      <c r="EYY1202" s="22"/>
      <c r="EYZ1202" s="22"/>
      <c r="EZA1202" s="22"/>
      <c r="EZB1202" s="22"/>
      <c r="EZC1202" s="22"/>
      <c r="EZD1202" s="22"/>
      <c r="EZE1202" s="22"/>
      <c r="EZF1202" s="22"/>
      <c r="EZG1202" s="22"/>
      <c r="EZH1202" s="22"/>
      <c r="EZI1202" s="22"/>
      <c r="EZJ1202" s="22"/>
      <c r="EZK1202" s="22"/>
      <c r="EZL1202" s="22"/>
      <c r="EZM1202" s="22"/>
      <c r="EZN1202" s="22"/>
      <c r="EZO1202" s="22"/>
      <c r="EZP1202" s="22"/>
      <c r="EZQ1202" s="22"/>
      <c r="EZR1202" s="22"/>
      <c r="EZS1202" s="22"/>
      <c r="EZT1202" s="22"/>
      <c r="EZU1202" s="22"/>
      <c r="EZV1202" s="22"/>
      <c r="EZW1202" s="22"/>
      <c r="EZX1202" s="22"/>
      <c r="EZY1202" s="22"/>
      <c r="EZZ1202" s="22"/>
      <c r="FAA1202" s="22"/>
      <c r="FAB1202" s="22"/>
      <c r="FAC1202" s="22"/>
      <c r="FAD1202" s="22"/>
      <c r="FAE1202" s="22"/>
      <c r="FAF1202" s="22"/>
      <c r="FAG1202" s="22"/>
      <c r="FAH1202" s="22"/>
      <c r="FAI1202" s="22"/>
      <c r="FAJ1202" s="22"/>
      <c r="FAK1202" s="22"/>
      <c r="FAL1202" s="22"/>
      <c r="FAM1202" s="22"/>
      <c r="FAN1202" s="22"/>
      <c r="FAO1202" s="22"/>
      <c r="FAP1202" s="22"/>
      <c r="FAQ1202" s="22"/>
      <c r="FAR1202" s="22"/>
      <c r="FAS1202" s="22"/>
      <c r="FAT1202" s="22"/>
      <c r="FAU1202" s="22"/>
      <c r="FAV1202" s="22"/>
      <c r="FAW1202" s="22"/>
      <c r="FAX1202" s="22"/>
      <c r="FAY1202" s="22"/>
      <c r="FAZ1202" s="22"/>
      <c r="FBA1202" s="22"/>
      <c r="FBB1202" s="22"/>
      <c r="FBC1202" s="22"/>
      <c r="FBD1202" s="22"/>
      <c r="FBE1202" s="22"/>
      <c r="FBF1202" s="22"/>
      <c r="FBG1202" s="22"/>
      <c r="FBH1202" s="22"/>
      <c r="FBI1202" s="22"/>
      <c r="FBJ1202" s="22"/>
      <c r="FBK1202" s="22"/>
      <c r="FBL1202" s="22"/>
      <c r="FBM1202" s="22"/>
      <c r="FBN1202" s="22"/>
      <c r="FBO1202" s="22"/>
      <c r="FBP1202" s="22"/>
      <c r="FBQ1202" s="22"/>
      <c r="FBR1202" s="22"/>
      <c r="FBS1202" s="22"/>
      <c r="FBT1202" s="22"/>
      <c r="FBU1202" s="22"/>
      <c r="FBV1202" s="22"/>
      <c r="FBW1202" s="22"/>
      <c r="FBX1202" s="22"/>
      <c r="FBY1202" s="22"/>
      <c r="FBZ1202" s="22"/>
      <c r="FCA1202" s="22"/>
      <c r="FCB1202" s="22"/>
      <c r="FCC1202" s="22"/>
      <c r="FCD1202" s="22"/>
      <c r="FCE1202" s="22"/>
      <c r="FCF1202" s="22"/>
      <c r="FCG1202" s="22"/>
      <c r="FCH1202" s="22"/>
      <c r="FCI1202" s="22"/>
      <c r="FCJ1202" s="22"/>
      <c r="FCK1202" s="22"/>
      <c r="FCL1202" s="22"/>
      <c r="FCM1202" s="22"/>
      <c r="FCN1202" s="22"/>
      <c r="FCO1202" s="22"/>
      <c r="FCP1202" s="22"/>
      <c r="FCQ1202" s="22"/>
      <c r="FCR1202" s="22"/>
      <c r="FCS1202" s="22"/>
      <c r="FCT1202" s="22"/>
      <c r="FCU1202" s="22"/>
      <c r="FCV1202" s="22"/>
      <c r="FCW1202" s="22"/>
      <c r="FCX1202" s="22"/>
      <c r="FCY1202" s="22"/>
      <c r="FCZ1202" s="22"/>
      <c r="FDA1202" s="22"/>
      <c r="FDB1202" s="22"/>
      <c r="FDC1202" s="22"/>
      <c r="FDD1202" s="22"/>
      <c r="FDE1202" s="22"/>
      <c r="FDF1202" s="22"/>
      <c r="FDG1202" s="22"/>
      <c r="FDH1202" s="22"/>
      <c r="FDI1202" s="22"/>
      <c r="FDJ1202" s="22"/>
      <c r="FDK1202" s="22"/>
      <c r="FDL1202" s="22"/>
      <c r="FDM1202" s="22"/>
      <c r="FDN1202" s="22"/>
      <c r="FDO1202" s="22"/>
      <c r="FDP1202" s="22"/>
      <c r="FDQ1202" s="22"/>
      <c r="FDR1202" s="22"/>
      <c r="FDS1202" s="22"/>
      <c r="FDT1202" s="22"/>
      <c r="FDU1202" s="22"/>
      <c r="FDV1202" s="22"/>
      <c r="FDW1202" s="22"/>
      <c r="FDX1202" s="22"/>
      <c r="FDY1202" s="22"/>
      <c r="FDZ1202" s="22"/>
      <c r="FEA1202" s="22"/>
      <c r="FEB1202" s="22"/>
      <c r="FEC1202" s="22"/>
      <c r="FED1202" s="22"/>
      <c r="FEE1202" s="22"/>
      <c r="FEF1202" s="22"/>
      <c r="FEG1202" s="22"/>
      <c r="FEH1202" s="22"/>
      <c r="FEI1202" s="22"/>
      <c r="FEJ1202" s="22"/>
      <c r="FEK1202" s="22"/>
      <c r="FEL1202" s="22"/>
      <c r="FEM1202" s="22"/>
      <c r="FEN1202" s="22"/>
      <c r="FEO1202" s="22"/>
      <c r="FEP1202" s="22"/>
      <c r="FEQ1202" s="22"/>
      <c r="FER1202" s="22"/>
      <c r="FES1202" s="22"/>
      <c r="FET1202" s="22"/>
      <c r="FEU1202" s="22"/>
      <c r="FEV1202" s="22"/>
      <c r="FEW1202" s="22"/>
      <c r="FEX1202" s="22"/>
      <c r="FEY1202" s="22"/>
      <c r="FEZ1202" s="22"/>
      <c r="FFA1202" s="22"/>
      <c r="FFB1202" s="22"/>
      <c r="FFC1202" s="22"/>
      <c r="FFD1202" s="22"/>
      <c r="FFE1202" s="22"/>
      <c r="FFF1202" s="22"/>
      <c r="FFG1202" s="22"/>
      <c r="FFH1202" s="22"/>
      <c r="FFI1202" s="22"/>
      <c r="FFJ1202" s="22"/>
      <c r="FFK1202" s="22"/>
      <c r="FFL1202" s="22"/>
      <c r="FFM1202" s="22"/>
      <c r="FFN1202" s="22"/>
      <c r="FFO1202" s="22"/>
      <c r="FFP1202" s="22"/>
      <c r="FFQ1202" s="22"/>
      <c r="FFR1202" s="22"/>
      <c r="FFS1202" s="22"/>
      <c r="FFT1202" s="22"/>
      <c r="FFU1202" s="22"/>
      <c r="FFV1202" s="22"/>
      <c r="FFW1202" s="22"/>
      <c r="FFX1202" s="22"/>
      <c r="FFY1202" s="22"/>
      <c r="FFZ1202" s="22"/>
      <c r="FGA1202" s="22"/>
      <c r="FGB1202" s="22"/>
      <c r="FGC1202" s="22"/>
      <c r="FGD1202" s="22"/>
      <c r="FGE1202" s="22"/>
      <c r="FGF1202" s="22"/>
      <c r="FGG1202" s="22"/>
      <c r="FGH1202" s="22"/>
      <c r="FGI1202" s="22"/>
      <c r="FGJ1202" s="22"/>
      <c r="FGK1202" s="22"/>
      <c r="FGL1202" s="22"/>
      <c r="FGM1202" s="22"/>
      <c r="FGN1202" s="22"/>
      <c r="FGO1202" s="22"/>
      <c r="FGP1202" s="22"/>
      <c r="FGQ1202" s="22"/>
      <c r="FGR1202" s="22"/>
      <c r="FGS1202" s="22"/>
      <c r="FGT1202" s="22"/>
      <c r="FGU1202" s="22"/>
      <c r="FGV1202" s="22"/>
      <c r="FGW1202" s="22"/>
      <c r="FGX1202" s="22"/>
      <c r="FGY1202" s="22"/>
      <c r="FGZ1202" s="22"/>
      <c r="FHA1202" s="22"/>
      <c r="FHB1202" s="22"/>
      <c r="FHC1202" s="22"/>
      <c r="FHD1202" s="22"/>
      <c r="FHE1202" s="22"/>
      <c r="FHF1202" s="22"/>
      <c r="FHG1202" s="22"/>
      <c r="FHH1202" s="22"/>
      <c r="FHI1202" s="22"/>
      <c r="FHJ1202" s="22"/>
      <c r="FHK1202" s="22"/>
      <c r="FHL1202" s="22"/>
      <c r="FHM1202" s="22"/>
      <c r="FHN1202" s="22"/>
      <c r="FHO1202" s="22"/>
      <c r="FHP1202" s="22"/>
      <c r="FHQ1202" s="22"/>
      <c r="FHR1202" s="22"/>
      <c r="FHS1202" s="22"/>
      <c r="FHT1202" s="22"/>
      <c r="FHU1202" s="22"/>
      <c r="FHV1202" s="22"/>
      <c r="FHW1202" s="22"/>
      <c r="FHX1202" s="22"/>
      <c r="FHY1202" s="22"/>
      <c r="FHZ1202" s="22"/>
      <c r="FIA1202" s="22"/>
      <c r="FIB1202" s="22"/>
      <c r="FIC1202" s="22"/>
      <c r="FID1202" s="22"/>
      <c r="FIE1202" s="22"/>
      <c r="FIF1202" s="22"/>
      <c r="FIG1202" s="22"/>
      <c r="FIH1202" s="22"/>
      <c r="FII1202" s="22"/>
      <c r="FIJ1202" s="22"/>
      <c r="FIK1202" s="22"/>
      <c r="FIL1202" s="22"/>
      <c r="FIM1202" s="22"/>
      <c r="FIN1202" s="22"/>
      <c r="FIO1202" s="22"/>
      <c r="FIP1202" s="22"/>
      <c r="FIQ1202" s="22"/>
      <c r="FIR1202" s="22"/>
      <c r="FIS1202" s="22"/>
      <c r="FIT1202" s="22"/>
      <c r="FIU1202" s="22"/>
      <c r="FIV1202" s="22"/>
      <c r="FIW1202" s="22"/>
      <c r="FIX1202" s="22"/>
      <c r="FIY1202" s="22"/>
      <c r="FIZ1202" s="22"/>
      <c r="FJA1202" s="22"/>
      <c r="FJB1202" s="22"/>
      <c r="FJC1202" s="22"/>
      <c r="FJD1202" s="22"/>
      <c r="FJE1202" s="22"/>
      <c r="FJF1202" s="22"/>
      <c r="FJG1202" s="22"/>
      <c r="FJH1202" s="22"/>
      <c r="FJI1202" s="22"/>
      <c r="FJJ1202" s="22"/>
      <c r="FJK1202" s="22"/>
      <c r="FJL1202" s="22"/>
      <c r="FJM1202" s="22"/>
      <c r="FJN1202" s="22"/>
      <c r="FJO1202" s="22"/>
      <c r="FJP1202" s="22"/>
      <c r="FJQ1202" s="22"/>
      <c r="FJR1202" s="22"/>
      <c r="FJS1202" s="22"/>
      <c r="FJT1202" s="22"/>
      <c r="FJU1202" s="22"/>
      <c r="FJV1202" s="22"/>
      <c r="FJW1202" s="22"/>
      <c r="FJX1202" s="22"/>
      <c r="FJY1202" s="22"/>
      <c r="FJZ1202" s="22"/>
      <c r="FKA1202" s="22"/>
      <c r="FKB1202" s="22"/>
      <c r="FKC1202" s="22"/>
      <c r="FKD1202" s="22"/>
      <c r="FKE1202" s="22"/>
      <c r="FKF1202" s="22"/>
      <c r="FKG1202" s="22"/>
      <c r="FKH1202" s="22"/>
      <c r="FKI1202" s="22"/>
      <c r="FKJ1202" s="22"/>
      <c r="FKK1202" s="22"/>
      <c r="FKL1202" s="22"/>
      <c r="FKM1202" s="22"/>
      <c r="FKN1202" s="22"/>
      <c r="FKO1202" s="22"/>
      <c r="FKP1202" s="22"/>
      <c r="FKQ1202" s="22"/>
      <c r="FKR1202" s="22"/>
      <c r="FKS1202" s="22"/>
      <c r="FKT1202" s="22"/>
      <c r="FKU1202" s="22"/>
      <c r="FKV1202" s="22"/>
      <c r="FKW1202" s="22"/>
      <c r="FKX1202" s="22"/>
      <c r="FKY1202" s="22"/>
      <c r="FKZ1202" s="22"/>
      <c r="FLA1202" s="22"/>
      <c r="FLB1202" s="22"/>
      <c r="FLC1202" s="22"/>
      <c r="FLD1202" s="22"/>
      <c r="FLE1202" s="22"/>
      <c r="FLF1202" s="22"/>
      <c r="FLG1202" s="22"/>
      <c r="FLH1202" s="22"/>
      <c r="FLI1202" s="22"/>
      <c r="FLJ1202" s="22"/>
      <c r="FLK1202" s="22"/>
      <c r="FLL1202" s="22"/>
      <c r="FLM1202" s="22"/>
      <c r="FLN1202" s="22"/>
      <c r="FLO1202" s="22"/>
      <c r="FLP1202" s="22"/>
      <c r="FLQ1202" s="22"/>
      <c r="FLR1202" s="22"/>
      <c r="FLS1202" s="22"/>
      <c r="FLT1202" s="22"/>
      <c r="FLU1202" s="22"/>
      <c r="FLV1202" s="22"/>
      <c r="FLW1202" s="22"/>
      <c r="FLX1202" s="22"/>
      <c r="FLY1202" s="22"/>
      <c r="FLZ1202" s="22"/>
      <c r="FMA1202" s="22"/>
      <c r="FMB1202" s="22"/>
      <c r="FMC1202" s="22"/>
      <c r="FMD1202" s="22"/>
      <c r="FME1202" s="22"/>
      <c r="FMF1202" s="22"/>
      <c r="FMG1202" s="22"/>
      <c r="FMH1202" s="22"/>
      <c r="FMI1202" s="22"/>
      <c r="FMJ1202" s="22"/>
      <c r="FMK1202" s="22"/>
      <c r="FML1202" s="22"/>
      <c r="FMM1202" s="22"/>
      <c r="FMN1202" s="22"/>
      <c r="FMO1202" s="22"/>
      <c r="FMP1202" s="22"/>
      <c r="FMQ1202" s="22"/>
      <c r="FMR1202" s="22"/>
      <c r="FMS1202" s="22"/>
      <c r="FMT1202" s="22"/>
      <c r="FMU1202" s="22"/>
      <c r="FMV1202" s="22"/>
      <c r="FMW1202" s="22"/>
      <c r="FMX1202" s="22"/>
      <c r="FMY1202" s="22"/>
      <c r="FMZ1202" s="22"/>
      <c r="FNA1202" s="22"/>
      <c r="FNB1202" s="22"/>
      <c r="FNC1202" s="22"/>
      <c r="FND1202" s="22"/>
      <c r="FNE1202" s="22"/>
      <c r="FNF1202" s="22"/>
      <c r="FNG1202" s="22"/>
      <c r="FNH1202" s="22"/>
      <c r="FNI1202" s="22"/>
      <c r="FNJ1202" s="22"/>
      <c r="FNK1202" s="22"/>
      <c r="FNL1202" s="22"/>
      <c r="FNM1202" s="22"/>
      <c r="FNN1202" s="22"/>
      <c r="FNO1202" s="22"/>
      <c r="FNP1202" s="22"/>
      <c r="FNQ1202" s="22"/>
      <c r="FNR1202" s="22"/>
      <c r="FNS1202" s="22"/>
      <c r="FNT1202" s="22"/>
      <c r="FNU1202" s="22"/>
      <c r="FNV1202" s="22"/>
      <c r="FNW1202" s="22"/>
      <c r="FNX1202" s="22"/>
      <c r="FNY1202" s="22"/>
      <c r="FNZ1202" s="22"/>
      <c r="FOA1202" s="22"/>
      <c r="FOB1202" s="22"/>
      <c r="FOC1202" s="22"/>
      <c r="FOD1202" s="22"/>
      <c r="FOE1202" s="22"/>
      <c r="FOF1202" s="22"/>
      <c r="FOG1202" s="22"/>
      <c r="FOH1202" s="22"/>
      <c r="FOI1202" s="22"/>
      <c r="FOJ1202" s="22"/>
      <c r="FOK1202" s="22"/>
      <c r="FOL1202" s="22"/>
      <c r="FOM1202" s="22"/>
      <c r="FON1202" s="22"/>
      <c r="FOO1202" s="22"/>
      <c r="FOP1202" s="22"/>
      <c r="FOQ1202" s="22"/>
      <c r="FOR1202" s="22"/>
      <c r="FOS1202" s="22"/>
      <c r="FOT1202" s="22"/>
      <c r="FOU1202" s="22"/>
      <c r="FOV1202" s="22"/>
      <c r="FOW1202" s="22"/>
      <c r="FOX1202" s="22"/>
      <c r="FOY1202" s="22"/>
      <c r="FOZ1202" s="22"/>
      <c r="FPA1202" s="22"/>
      <c r="FPB1202" s="22"/>
      <c r="FPC1202" s="22"/>
      <c r="FPD1202" s="22"/>
      <c r="FPE1202" s="22"/>
      <c r="FPF1202" s="22"/>
      <c r="FPG1202" s="22"/>
      <c r="FPH1202" s="22"/>
      <c r="FPI1202" s="22"/>
      <c r="FPJ1202" s="22"/>
      <c r="FPK1202" s="22"/>
      <c r="FPL1202" s="22"/>
      <c r="FPM1202" s="22"/>
      <c r="FPN1202" s="22"/>
      <c r="FPO1202" s="22"/>
      <c r="FPP1202" s="22"/>
      <c r="FPQ1202" s="22"/>
      <c r="FPR1202" s="22"/>
      <c r="FPS1202" s="22"/>
      <c r="FPT1202" s="22"/>
      <c r="FPU1202" s="22"/>
      <c r="FPV1202" s="22"/>
      <c r="FPW1202" s="22"/>
      <c r="FPX1202" s="22"/>
      <c r="FPY1202" s="22"/>
      <c r="FPZ1202" s="22"/>
      <c r="FQA1202" s="22"/>
      <c r="FQB1202" s="22"/>
      <c r="FQC1202" s="22"/>
      <c r="FQD1202" s="22"/>
      <c r="FQE1202" s="22"/>
      <c r="FQF1202" s="22"/>
      <c r="FQG1202" s="22"/>
      <c r="FQH1202" s="22"/>
      <c r="FQI1202" s="22"/>
      <c r="FQJ1202" s="22"/>
      <c r="FQK1202" s="22"/>
      <c r="FQL1202" s="22"/>
      <c r="FQM1202" s="22"/>
      <c r="FQN1202" s="22"/>
      <c r="FQO1202" s="22"/>
      <c r="FQP1202" s="22"/>
      <c r="FQQ1202" s="22"/>
      <c r="FQR1202" s="22"/>
      <c r="FQS1202" s="22"/>
      <c r="FQT1202" s="22"/>
      <c r="FQU1202" s="22"/>
      <c r="FQV1202" s="22"/>
      <c r="FQW1202" s="22"/>
      <c r="FQX1202" s="22"/>
      <c r="FQY1202" s="22"/>
      <c r="FQZ1202" s="22"/>
      <c r="FRA1202" s="22"/>
      <c r="FRB1202" s="22"/>
      <c r="FRC1202" s="22"/>
      <c r="FRD1202" s="22"/>
      <c r="FRE1202" s="22"/>
      <c r="FRF1202" s="22"/>
      <c r="FRG1202" s="22"/>
      <c r="FRH1202" s="22"/>
      <c r="FRI1202" s="22"/>
      <c r="FRJ1202" s="22"/>
      <c r="FRK1202" s="22"/>
      <c r="FRL1202" s="22"/>
      <c r="FRM1202" s="22"/>
      <c r="FRN1202" s="22"/>
      <c r="FRO1202" s="22"/>
      <c r="FRP1202" s="22"/>
      <c r="FRQ1202" s="22"/>
      <c r="FRR1202" s="22"/>
      <c r="FRS1202" s="22"/>
      <c r="FRT1202" s="22"/>
      <c r="FRU1202" s="22"/>
      <c r="FRV1202" s="22"/>
      <c r="FRW1202" s="22"/>
      <c r="FRX1202" s="22"/>
      <c r="FRY1202" s="22"/>
      <c r="FRZ1202" s="22"/>
      <c r="FSA1202" s="22"/>
      <c r="FSB1202" s="22"/>
      <c r="FSC1202" s="22"/>
      <c r="FSD1202" s="22"/>
      <c r="FSE1202" s="22"/>
      <c r="FSF1202" s="22"/>
      <c r="FSG1202" s="22"/>
      <c r="FSH1202" s="22"/>
      <c r="FSI1202" s="22"/>
      <c r="FSJ1202" s="22"/>
      <c r="FSK1202" s="22"/>
      <c r="FSL1202" s="22"/>
      <c r="FSM1202" s="22"/>
      <c r="FSN1202" s="22"/>
      <c r="FSO1202" s="22"/>
      <c r="FSP1202" s="22"/>
      <c r="FSQ1202" s="22"/>
      <c r="FSR1202" s="22"/>
      <c r="FSS1202" s="22"/>
      <c r="FST1202" s="22"/>
      <c r="FSU1202" s="22"/>
      <c r="FSV1202" s="22"/>
      <c r="FSW1202" s="22"/>
      <c r="FSX1202" s="22"/>
      <c r="FSY1202" s="22"/>
      <c r="FSZ1202" s="22"/>
      <c r="FTA1202" s="22"/>
      <c r="FTB1202" s="22"/>
      <c r="FTC1202" s="22"/>
      <c r="FTD1202" s="22"/>
      <c r="FTE1202" s="22"/>
      <c r="FTF1202" s="22"/>
      <c r="FTG1202" s="22"/>
      <c r="FTH1202" s="22"/>
      <c r="FTI1202" s="22"/>
      <c r="FTJ1202" s="22"/>
      <c r="FTK1202" s="22"/>
      <c r="FTL1202" s="22"/>
      <c r="FTM1202" s="22"/>
      <c r="FTN1202" s="22"/>
      <c r="FTO1202" s="22"/>
      <c r="FTP1202" s="22"/>
      <c r="FTQ1202" s="22"/>
      <c r="FTR1202" s="22"/>
      <c r="FTS1202" s="22"/>
      <c r="FTT1202" s="22"/>
      <c r="FTU1202" s="22"/>
      <c r="FTV1202" s="22"/>
      <c r="FTW1202" s="22"/>
      <c r="FTX1202" s="22"/>
      <c r="FTY1202" s="22"/>
      <c r="FTZ1202" s="22"/>
      <c r="FUA1202" s="22"/>
      <c r="FUB1202" s="22"/>
      <c r="FUC1202" s="22"/>
      <c r="FUD1202" s="22"/>
      <c r="FUE1202" s="22"/>
      <c r="FUF1202" s="22"/>
      <c r="FUG1202" s="22"/>
      <c r="FUH1202" s="22"/>
      <c r="FUI1202" s="22"/>
      <c r="FUJ1202" s="22"/>
      <c r="FUK1202" s="22"/>
      <c r="FUL1202" s="22"/>
      <c r="FUM1202" s="22"/>
      <c r="FUN1202" s="22"/>
      <c r="FUO1202" s="22"/>
      <c r="FUP1202" s="22"/>
      <c r="FUQ1202" s="22"/>
      <c r="FUR1202" s="22"/>
      <c r="FUS1202" s="22"/>
      <c r="FUT1202" s="22"/>
      <c r="FUU1202" s="22"/>
      <c r="FUV1202" s="22"/>
      <c r="FUW1202" s="22"/>
      <c r="FUX1202" s="22"/>
      <c r="FUY1202" s="22"/>
      <c r="FUZ1202" s="22"/>
      <c r="FVA1202" s="22"/>
      <c r="FVB1202" s="22"/>
      <c r="FVC1202" s="22"/>
      <c r="FVD1202" s="22"/>
      <c r="FVE1202" s="22"/>
      <c r="FVF1202" s="22"/>
      <c r="FVG1202" s="22"/>
      <c r="FVH1202" s="22"/>
      <c r="FVI1202" s="22"/>
      <c r="FVJ1202" s="22"/>
      <c r="FVK1202" s="22"/>
      <c r="FVL1202" s="22"/>
      <c r="FVM1202" s="22"/>
      <c r="FVN1202" s="22"/>
      <c r="FVO1202" s="22"/>
      <c r="FVP1202" s="22"/>
      <c r="FVQ1202" s="22"/>
      <c r="FVR1202" s="22"/>
      <c r="FVS1202" s="22"/>
      <c r="FVT1202" s="22"/>
      <c r="FVU1202" s="22"/>
      <c r="FVV1202" s="22"/>
      <c r="FVW1202" s="22"/>
      <c r="FVX1202" s="22"/>
      <c r="FVY1202" s="22"/>
      <c r="FVZ1202" s="22"/>
      <c r="FWA1202" s="22"/>
      <c r="FWB1202" s="22"/>
      <c r="FWC1202" s="22"/>
      <c r="FWD1202" s="22"/>
      <c r="FWE1202" s="22"/>
      <c r="FWF1202" s="22"/>
      <c r="FWG1202" s="22"/>
      <c r="FWH1202" s="22"/>
      <c r="FWI1202" s="22"/>
      <c r="FWJ1202" s="22"/>
      <c r="FWK1202" s="22"/>
      <c r="FWL1202" s="22"/>
      <c r="FWM1202" s="22"/>
      <c r="FWN1202" s="22"/>
      <c r="FWO1202" s="22"/>
      <c r="FWP1202" s="22"/>
      <c r="FWQ1202" s="22"/>
      <c r="FWR1202" s="22"/>
      <c r="FWS1202" s="22"/>
      <c r="FWT1202" s="22"/>
      <c r="FWU1202" s="22"/>
      <c r="FWV1202" s="22"/>
      <c r="FWW1202" s="22"/>
      <c r="FWX1202" s="22"/>
      <c r="FWY1202" s="22"/>
      <c r="FWZ1202" s="22"/>
      <c r="FXA1202" s="22"/>
      <c r="FXB1202" s="22"/>
      <c r="FXC1202" s="22"/>
      <c r="FXD1202" s="22"/>
      <c r="FXE1202" s="22"/>
      <c r="FXF1202" s="22"/>
      <c r="FXG1202" s="22"/>
      <c r="FXH1202" s="22"/>
      <c r="FXI1202" s="22"/>
      <c r="FXJ1202" s="22"/>
      <c r="FXK1202" s="22"/>
      <c r="FXL1202" s="22"/>
      <c r="FXM1202" s="22"/>
      <c r="FXN1202" s="22"/>
      <c r="FXO1202" s="22"/>
      <c r="FXP1202" s="22"/>
      <c r="FXQ1202" s="22"/>
      <c r="FXR1202" s="22"/>
      <c r="FXS1202" s="22"/>
      <c r="FXT1202" s="22"/>
      <c r="FXU1202" s="22"/>
      <c r="FXV1202" s="22"/>
      <c r="FXW1202" s="22"/>
      <c r="FXX1202" s="22"/>
      <c r="FXY1202" s="22"/>
      <c r="FXZ1202" s="22"/>
      <c r="FYA1202" s="22"/>
      <c r="FYB1202" s="22"/>
      <c r="FYC1202" s="22"/>
      <c r="FYD1202" s="22"/>
      <c r="FYE1202" s="22"/>
      <c r="FYF1202" s="22"/>
      <c r="FYG1202" s="22"/>
      <c r="FYH1202" s="22"/>
      <c r="FYI1202" s="22"/>
      <c r="FYJ1202" s="22"/>
      <c r="FYK1202" s="22"/>
      <c r="FYL1202" s="22"/>
      <c r="FYM1202" s="22"/>
      <c r="FYN1202" s="22"/>
      <c r="FYO1202" s="22"/>
      <c r="FYP1202" s="22"/>
      <c r="FYQ1202" s="22"/>
      <c r="FYR1202" s="22"/>
      <c r="FYS1202" s="22"/>
      <c r="FYT1202" s="22"/>
      <c r="FYU1202" s="22"/>
      <c r="FYV1202" s="22"/>
      <c r="FYW1202" s="22"/>
      <c r="FYX1202" s="22"/>
      <c r="FYY1202" s="22"/>
      <c r="FYZ1202" s="22"/>
      <c r="FZA1202" s="22"/>
      <c r="FZB1202" s="22"/>
      <c r="FZC1202" s="22"/>
      <c r="FZD1202" s="22"/>
      <c r="FZE1202" s="22"/>
      <c r="FZF1202" s="22"/>
      <c r="FZG1202" s="22"/>
      <c r="FZH1202" s="22"/>
      <c r="FZI1202" s="22"/>
      <c r="FZJ1202" s="22"/>
      <c r="FZK1202" s="22"/>
      <c r="FZL1202" s="22"/>
      <c r="FZM1202" s="22"/>
      <c r="FZN1202" s="22"/>
      <c r="FZO1202" s="22"/>
      <c r="FZP1202" s="22"/>
      <c r="FZQ1202" s="22"/>
      <c r="FZR1202" s="22"/>
      <c r="FZS1202" s="22"/>
      <c r="FZT1202" s="22"/>
      <c r="FZU1202" s="22"/>
      <c r="FZV1202" s="22"/>
      <c r="FZW1202" s="22"/>
      <c r="FZX1202" s="22"/>
      <c r="FZY1202" s="22"/>
      <c r="FZZ1202" s="22"/>
      <c r="GAA1202" s="22"/>
      <c r="GAB1202" s="22"/>
      <c r="GAC1202" s="22"/>
      <c r="GAD1202" s="22"/>
      <c r="GAE1202" s="22"/>
      <c r="GAF1202" s="22"/>
      <c r="GAG1202" s="22"/>
      <c r="GAH1202" s="22"/>
      <c r="GAI1202" s="22"/>
      <c r="GAJ1202" s="22"/>
      <c r="GAK1202" s="22"/>
      <c r="GAL1202" s="22"/>
      <c r="GAM1202" s="22"/>
      <c r="GAN1202" s="22"/>
      <c r="GAO1202" s="22"/>
      <c r="GAP1202" s="22"/>
      <c r="GAQ1202" s="22"/>
      <c r="GAR1202" s="22"/>
      <c r="GAS1202" s="22"/>
      <c r="GAT1202" s="22"/>
      <c r="GAU1202" s="22"/>
      <c r="GAV1202" s="22"/>
      <c r="GAW1202" s="22"/>
      <c r="GAX1202" s="22"/>
      <c r="GAY1202" s="22"/>
      <c r="GAZ1202" s="22"/>
      <c r="GBA1202" s="22"/>
      <c r="GBB1202" s="22"/>
      <c r="GBC1202" s="22"/>
      <c r="GBD1202" s="22"/>
      <c r="GBE1202" s="22"/>
      <c r="GBF1202" s="22"/>
      <c r="GBG1202" s="22"/>
      <c r="GBH1202" s="22"/>
      <c r="GBI1202" s="22"/>
      <c r="GBJ1202" s="22"/>
      <c r="GBK1202" s="22"/>
      <c r="GBL1202" s="22"/>
      <c r="GBM1202" s="22"/>
      <c r="GBN1202" s="22"/>
      <c r="GBO1202" s="22"/>
      <c r="GBP1202" s="22"/>
      <c r="GBQ1202" s="22"/>
      <c r="GBR1202" s="22"/>
      <c r="GBS1202" s="22"/>
      <c r="GBT1202" s="22"/>
      <c r="GBU1202" s="22"/>
      <c r="GBV1202" s="22"/>
      <c r="GBW1202" s="22"/>
      <c r="GBX1202" s="22"/>
      <c r="GBY1202" s="22"/>
      <c r="GBZ1202" s="22"/>
      <c r="GCA1202" s="22"/>
      <c r="GCB1202" s="22"/>
      <c r="GCC1202" s="22"/>
      <c r="GCD1202" s="22"/>
      <c r="GCE1202" s="22"/>
      <c r="GCF1202" s="22"/>
      <c r="GCG1202" s="22"/>
      <c r="GCH1202" s="22"/>
      <c r="GCI1202" s="22"/>
      <c r="GCJ1202" s="22"/>
      <c r="GCK1202" s="22"/>
      <c r="GCL1202" s="22"/>
      <c r="GCM1202" s="22"/>
      <c r="GCN1202" s="22"/>
      <c r="GCO1202" s="22"/>
      <c r="GCP1202" s="22"/>
      <c r="GCQ1202" s="22"/>
      <c r="GCR1202" s="22"/>
      <c r="GCS1202" s="22"/>
      <c r="GCT1202" s="22"/>
      <c r="GCU1202" s="22"/>
      <c r="GCV1202" s="22"/>
      <c r="GCW1202" s="22"/>
      <c r="GCX1202" s="22"/>
      <c r="GCY1202" s="22"/>
      <c r="GCZ1202" s="22"/>
      <c r="GDA1202" s="22"/>
      <c r="GDB1202" s="22"/>
      <c r="GDC1202" s="22"/>
      <c r="GDD1202" s="22"/>
      <c r="GDE1202" s="22"/>
      <c r="GDF1202" s="22"/>
      <c r="GDG1202" s="22"/>
      <c r="GDH1202" s="22"/>
      <c r="GDI1202" s="22"/>
      <c r="GDJ1202" s="22"/>
      <c r="GDK1202" s="22"/>
      <c r="GDL1202" s="22"/>
      <c r="GDM1202" s="22"/>
      <c r="GDN1202" s="22"/>
      <c r="GDO1202" s="22"/>
      <c r="GDP1202" s="22"/>
      <c r="GDQ1202" s="22"/>
      <c r="GDR1202" s="22"/>
      <c r="GDS1202" s="22"/>
      <c r="GDT1202" s="22"/>
      <c r="GDU1202" s="22"/>
      <c r="GDV1202" s="22"/>
      <c r="GDW1202" s="22"/>
      <c r="GDX1202" s="22"/>
      <c r="GDY1202" s="22"/>
      <c r="GDZ1202" s="22"/>
      <c r="GEA1202" s="22"/>
      <c r="GEB1202" s="22"/>
      <c r="GEC1202" s="22"/>
      <c r="GED1202" s="22"/>
      <c r="GEE1202" s="22"/>
      <c r="GEF1202" s="22"/>
      <c r="GEG1202" s="22"/>
      <c r="GEH1202" s="22"/>
      <c r="GEI1202" s="22"/>
      <c r="GEJ1202" s="22"/>
      <c r="GEK1202" s="22"/>
      <c r="GEL1202" s="22"/>
      <c r="GEM1202" s="22"/>
      <c r="GEN1202" s="22"/>
      <c r="GEO1202" s="22"/>
      <c r="GEP1202" s="22"/>
      <c r="GEQ1202" s="22"/>
      <c r="GER1202" s="22"/>
      <c r="GES1202" s="22"/>
      <c r="GET1202" s="22"/>
      <c r="GEU1202" s="22"/>
      <c r="GEV1202" s="22"/>
      <c r="GEW1202" s="22"/>
      <c r="GEX1202" s="22"/>
      <c r="GEY1202" s="22"/>
      <c r="GEZ1202" s="22"/>
      <c r="GFA1202" s="22"/>
      <c r="GFB1202" s="22"/>
      <c r="GFC1202" s="22"/>
      <c r="GFD1202" s="22"/>
      <c r="GFE1202" s="22"/>
      <c r="GFF1202" s="22"/>
      <c r="GFG1202" s="22"/>
      <c r="GFH1202" s="22"/>
      <c r="GFI1202" s="22"/>
      <c r="GFJ1202" s="22"/>
      <c r="GFK1202" s="22"/>
      <c r="GFL1202" s="22"/>
      <c r="GFM1202" s="22"/>
      <c r="GFN1202" s="22"/>
      <c r="GFO1202" s="22"/>
      <c r="GFP1202" s="22"/>
      <c r="GFQ1202" s="22"/>
      <c r="GFR1202" s="22"/>
      <c r="GFS1202" s="22"/>
      <c r="GFT1202" s="22"/>
      <c r="GFU1202" s="22"/>
      <c r="GFV1202" s="22"/>
      <c r="GFW1202" s="22"/>
      <c r="GFX1202" s="22"/>
      <c r="GFY1202" s="22"/>
      <c r="GFZ1202" s="22"/>
      <c r="GGA1202" s="22"/>
      <c r="GGB1202" s="22"/>
      <c r="GGC1202" s="22"/>
      <c r="GGD1202" s="22"/>
      <c r="GGE1202" s="22"/>
      <c r="GGF1202" s="22"/>
      <c r="GGG1202" s="22"/>
      <c r="GGH1202" s="22"/>
      <c r="GGI1202" s="22"/>
      <c r="GGJ1202" s="22"/>
      <c r="GGK1202" s="22"/>
      <c r="GGL1202" s="22"/>
      <c r="GGM1202" s="22"/>
      <c r="GGN1202" s="22"/>
      <c r="GGO1202" s="22"/>
      <c r="GGP1202" s="22"/>
      <c r="GGQ1202" s="22"/>
      <c r="GGR1202" s="22"/>
      <c r="GGS1202" s="22"/>
      <c r="GGT1202" s="22"/>
      <c r="GGU1202" s="22"/>
      <c r="GGV1202" s="22"/>
      <c r="GGW1202" s="22"/>
      <c r="GGX1202" s="22"/>
      <c r="GGY1202" s="22"/>
      <c r="GGZ1202" s="22"/>
      <c r="GHA1202" s="22"/>
      <c r="GHB1202" s="22"/>
      <c r="GHC1202" s="22"/>
      <c r="GHD1202" s="22"/>
      <c r="GHE1202" s="22"/>
      <c r="GHF1202" s="22"/>
      <c r="GHG1202" s="22"/>
      <c r="GHH1202" s="22"/>
      <c r="GHI1202" s="22"/>
      <c r="GHJ1202" s="22"/>
      <c r="GHK1202" s="22"/>
      <c r="GHL1202" s="22"/>
      <c r="GHM1202" s="22"/>
      <c r="GHN1202" s="22"/>
      <c r="GHO1202" s="22"/>
      <c r="GHP1202" s="22"/>
      <c r="GHQ1202" s="22"/>
      <c r="GHR1202" s="22"/>
      <c r="GHS1202" s="22"/>
      <c r="GHT1202" s="22"/>
      <c r="GHU1202" s="22"/>
      <c r="GHV1202" s="22"/>
      <c r="GHW1202" s="22"/>
      <c r="GHX1202" s="22"/>
      <c r="GHY1202" s="22"/>
      <c r="GHZ1202" s="22"/>
      <c r="GIA1202" s="22"/>
      <c r="GIB1202" s="22"/>
      <c r="GIC1202" s="22"/>
      <c r="GID1202" s="22"/>
      <c r="GIE1202" s="22"/>
      <c r="GIF1202" s="22"/>
      <c r="GIG1202" s="22"/>
      <c r="GIH1202" s="22"/>
      <c r="GII1202" s="22"/>
      <c r="GIJ1202" s="22"/>
      <c r="GIK1202" s="22"/>
      <c r="GIL1202" s="22"/>
      <c r="GIM1202" s="22"/>
      <c r="GIN1202" s="22"/>
      <c r="GIO1202" s="22"/>
      <c r="GIP1202" s="22"/>
      <c r="GIQ1202" s="22"/>
      <c r="GIR1202" s="22"/>
      <c r="GIS1202" s="22"/>
      <c r="GIT1202" s="22"/>
      <c r="GIU1202" s="22"/>
      <c r="GIV1202" s="22"/>
      <c r="GIW1202" s="22"/>
      <c r="GIX1202" s="22"/>
      <c r="GIY1202" s="22"/>
      <c r="GIZ1202" s="22"/>
      <c r="GJA1202" s="22"/>
      <c r="GJB1202" s="22"/>
      <c r="GJC1202" s="22"/>
      <c r="GJD1202" s="22"/>
      <c r="GJE1202" s="22"/>
      <c r="GJF1202" s="22"/>
      <c r="GJG1202" s="22"/>
      <c r="GJH1202" s="22"/>
      <c r="GJI1202" s="22"/>
      <c r="GJJ1202" s="22"/>
      <c r="GJK1202" s="22"/>
      <c r="GJL1202" s="22"/>
      <c r="GJM1202" s="22"/>
      <c r="GJN1202" s="22"/>
      <c r="GJO1202" s="22"/>
      <c r="GJP1202" s="22"/>
      <c r="GJQ1202" s="22"/>
      <c r="GJR1202" s="22"/>
      <c r="GJS1202" s="22"/>
      <c r="GJT1202" s="22"/>
      <c r="GJU1202" s="22"/>
      <c r="GJV1202" s="22"/>
      <c r="GJW1202" s="22"/>
      <c r="GJX1202" s="22"/>
      <c r="GJY1202" s="22"/>
      <c r="GJZ1202" s="22"/>
      <c r="GKA1202" s="22"/>
      <c r="GKB1202" s="22"/>
      <c r="GKC1202" s="22"/>
      <c r="GKD1202" s="22"/>
      <c r="GKE1202" s="22"/>
      <c r="GKF1202" s="22"/>
      <c r="GKG1202" s="22"/>
      <c r="GKH1202" s="22"/>
      <c r="GKI1202" s="22"/>
      <c r="GKJ1202" s="22"/>
      <c r="GKK1202" s="22"/>
      <c r="GKL1202" s="22"/>
      <c r="GKM1202" s="22"/>
      <c r="GKN1202" s="22"/>
      <c r="GKO1202" s="22"/>
      <c r="GKP1202" s="22"/>
      <c r="GKQ1202" s="22"/>
      <c r="GKR1202" s="22"/>
      <c r="GKS1202" s="22"/>
      <c r="GKT1202" s="22"/>
      <c r="GKU1202" s="22"/>
      <c r="GKV1202" s="22"/>
      <c r="GKW1202" s="22"/>
      <c r="GKX1202" s="22"/>
      <c r="GKY1202" s="22"/>
      <c r="GKZ1202" s="22"/>
      <c r="GLA1202" s="22"/>
      <c r="GLB1202" s="22"/>
      <c r="GLC1202" s="22"/>
      <c r="GLD1202" s="22"/>
      <c r="GLE1202" s="22"/>
      <c r="GLF1202" s="22"/>
      <c r="GLG1202" s="22"/>
      <c r="GLH1202" s="22"/>
      <c r="GLI1202" s="22"/>
      <c r="GLJ1202" s="22"/>
      <c r="GLK1202" s="22"/>
      <c r="GLL1202" s="22"/>
      <c r="GLM1202" s="22"/>
      <c r="GLN1202" s="22"/>
      <c r="GLO1202" s="22"/>
      <c r="GLP1202" s="22"/>
      <c r="GLQ1202" s="22"/>
      <c r="GLR1202" s="22"/>
      <c r="GLS1202" s="22"/>
      <c r="GLT1202" s="22"/>
      <c r="GLU1202" s="22"/>
      <c r="GLV1202" s="22"/>
      <c r="GLW1202" s="22"/>
      <c r="GLX1202" s="22"/>
      <c r="GLY1202" s="22"/>
      <c r="GLZ1202" s="22"/>
      <c r="GMA1202" s="22"/>
      <c r="GMB1202" s="22"/>
      <c r="GMC1202" s="22"/>
      <c r="GMD1202" s="22"/>
      <c r="GME1202" s="22"/>
      <c r="GMF1202" s="22"/>
      <c r="GMG1202" s="22"/>
      <c r="GMH1202" s="22"/>
      <c r="GMI1202" s="22"/>
      <c r="GMJ1202" s="22"/>
      <c r="GMK1202" s="22"/>
      <c r="GML1202" s="22"/>
      <c r="GMM1202" s="22"/>
      <c r="GMN1202" s="22"/>
      <c r="GMO1202" s="22"/>
      <c r="GMP1202" s="22"/>
      <c r="GMQ1202" s="22"/>
      <c r="GMR1202" s="22"/>
      <c r="GMS1202" s="22"/>
      <c r="GMT1202" s="22"/>
      <c r="GMU1202" s="22"/>
      <c r="GMV1202" s="22"/>
      <c r="GMW1202" s="22"/>
      <c r="GMX1202" s="22"/>
      <c r="GMY1202" s="22"/>
      <c r="GMZ1202" s="22"/>
      <c r="GNA1202" s="22"/>
      <c r="GNB1202" s="22"/>
      <c r="GNC1202" s="22"/>
      <c r="GND1202" s="22"/>
      <c r="GNE1202" s="22"/>
      <c r="GNF1202" s="22"/>
      <c r="GNG1202" s="22"/>
      <c r="GNH1202" s="22"/>
      <c r="GNI1202" s="22"/>
      <c r="GNJ1202" s="22"/>
      <c r="GNK1202" s="22"/>
      <c r="GNL1202" s="22"/>
      <c r="GNM1202" s="22"/>
      <c r="GNN1202" s="22"/>
      <c r="GNO1202" s="22"/>
      <c r="GNP1202" s="22"/>
      <c r="GNQ1202" s="22"/>
      <c r="GNR1202" s="22"/>
      <c r="GNS1202" s="22"/>
      <c r="GNT1202" s="22"/>
      <c r="GNU1202" s="22"/>
      <c r="GNV1202" s="22"/>
      <c r="GNW1202" s="22"/>
      <c r="GNX1202" s="22"/>
      <c r="GNY1202" s="22"/>
      <c r="GNZ1202" s="22"/>
      <c r="GOA1202" s="22"/>
      <c r="GOB1202" s="22"/>
      <c r="GOC1202" s="22"/>
      <c r="GOD1202" s="22"/>
      <c r="GOE1202" s="22"/>
      <c r="GOF1202" s="22"/>
      <c r="GOG1202" s="22"/>
      <c r="GOH1202" s="22"/>
      <c r="GOI1202" s="22"/>
      <c r="GOJ1202" s="22"/>
      <c r="GOK1202" s="22"/>
      <c r="GOL1202" s="22"/>
      <c r="GOM1202" s="22"/>
      <c r="GON1202" s="22"/>
      <c r="GOO1202" s="22"/>
      <c r="GOP1202" s="22"/>
      <c r="GOQ1202" s="22"/>
      <c r="GOR1202" s="22"/>
      <c r="GOS1202" s="22"/>
      <c r="GOT1202" s="22"/>
      <c r="GOU1202" s="22"/>
      <c r="GOV1202" s="22"/>
      <c r="GOW1202" s="22"/>
      <c r="GOX1202" s="22"/>
      <c r="GOY1202" s="22"/>
      <c r="GOZ1202" s="22"/>
      <c r="GPA1202" s="22"/>
      <c r="GPB1202" s="22"/>
      <c r="GPC1202" s="22"/>
      <c r="GPD1202" s="22"/>
      <c r="GPE1202" s="22"/>
      <c r="GPF1202" s="22"/>
      <c r="GPG1202" s="22"/>
      <c r="GPH1202" s="22"/>
      <c r="GPI1202" s="22"/>
      <c r="GPJ1202" s="22"/>
      <c r="GPK1202" s="22"/>
      <c r="GPL1202" s="22"/>
      <c r="GPM1202" s="22"/>
      <c r="GPN1202" s="22"/>
      <c r="GPO1202" s="22"/>
      <c r="GPP1202" s="22"/>
      <c r="GPQ1202" s="22"/>
      <c r="GPR1202" s="22"/>
      <c r="GPS1202" s="22"/>
      <c r="GPT1202" s="22"/>
      <c r="GPU1202" s="22"/>
      <c r="GPV1202" s="22"/>
      <c r="GPW1202" s="22"/>
      <c r="GPX1202" s="22"/>
      <c r="GPY1202" s="22"/>
      <c r="GPZ1202" s="22"/>
      <c r="GQA1202" s="22"/>
      <c r="GQB1202" s="22"/>
      <c r="GQC1202" s="22"/>
      <c r="GQD1202" s="22"/>
      <c r="GQE1202" s="22"/>
      <c r="GQF1202" s="22"/>
      <c r="GQG1202" s="22"/>
      <c r="GQH1202" s="22"/>
      <c r="GQI1202" s="22"/>
      <c r="GQJ1202" s="22"/>
      <c r="GQK1202" s="22"/>
      <c r="GQL1202" s="22"/>
      <c r="GQM1202" s="22"/>
      <c r="GQN1202" s="22"/>
      <c r="GQO1202" s="22"/>
      <c r="GQP1202" s="22"/>
      <c r="GQQ1202" s="22"/>
      <c r="GQR1202" s="22"/>
      <c r="GQS1202" s="22"/>
      <c r="GQT1202" s="22"/>
      <c r="GQU1202" s="22"/>
      <c r="GQV1202" s="22"/>
      <c r="GQW1202" s="22"/>
      <c r="GQX1202" s="22"/>
      <c r="GQY1202" s="22"/>
      <c r="GQZ1202" s="22"/>
      <c r="GRA1202" s="22"/>
      <c r="GRB1202" s="22"/>
      <c r="GRC1202" s="22"/>
      <c r="GRD1202" s="22"/>
      <c r="GRE1202" s="22"/>
      <c r="GRF1202" s="22"/>
      <c r="GRG1202" s="22"/>
      <c r="GRH1202" s="22"/>
      <c r="GRI1202" s="22"/>
      <c r="GRJ1202" s="22"/>
      <c r="GRK1202" s="22"/>
      <c r="GRL1202" s="22"/>
      <c r="GRM1202" s="22"/>
      <c r="GRN1202" s="22"/>
      <c r="GRO1202" s="22"/>
      <c r="GRP1202" s="22"/>
      <c r="GRQ1202" s="22"/>
      <c r="GRR1202" s="22"/>
      <c r="GRS1202" s="22"/>
      <c r="GRT1202" s="22"/>
      <c r="GRU1202" s="22"/>
      <c r="GRV1202" s="22"/>
      <c r="GRW1202" s="22"/>
      <c r="GRX1202" s="22"/>
      <c r="GRY1202" s="22"/>
      <c r="GRZ1202" s="22"/>
      <c r="GSA1202" s="22"/>
      <c r="GSB1202" s="22"/>
      <c r="GSC1202" s="22"/>
      <c r="GSD1202" s="22"/>
      <c r="GSE1202" s="22"/>
      <c r="GSF1202" s="22"/>
      <c r="GSG1202" s="22"/>
      <c r="GSH1202" s="22"/>
      <c r="GSI1202" s="22"/>
      <c r="GSJ1202" s="22"/>
      <c r="GSK1202" s="22"/>
      <c r="GSL1202" s="22"/>
      <c r="GSM1202" s="22"/>
      <c r="GSN1202" s="22"/>
      <c r="GSO1202" s="22"/>
      <c r="GSP1202" s="22"/>
      <c r="GSQ1202" s="22"/>
      <c r="GSR1202" s="22"/>
      <c r="GSS1202" s="22"/>
      <c r="GST1202" s="22"/>
      <c r="GSU1202" s="22"/>
      <c r="GSV1202" s="22"/>
      <c r="GSW1202" s="22"/>
      <c r="GSX1202" s="22"/>
      <c r="GSY1202" s="22"/>
      <c r="GSZ1202" s="22"/>
      <c r="GTA1202" s="22"/>
      <c r="GTB1202" s="22"/>
      <c r="GTC1202" s="22"/>
      <c r="GTD1202" s="22"/>
      <c r="GTE1202" s="22"/>
      <c r="GTF1202" s="22"/>
      <c r="GTG1202" s="22"/>
      <c r="GTH1202" s="22"/>
      <c r="GTI1202" s="22"/>
      <c r="GTJ1202" s="22"/>
      <c r="GTK1202" s="22"/>
      <c r="GTL1202" s="22"/>
      <c r="GTM1202" s="22"/>
      <c r="GTN1202" s="22"/>
      <c r="GTO1202" s="22"/>
      <c r="GTP1202" s="22"/>
      <c r="GTQ1202" s="22"/>
      <c r="GTR1202" s="22"/>
      <c r="GTS1202" s="22"/>
      <c r="GTT1202" s="22"/>
      <c r="GTU1202" s="22"/>
      <c r="GTV1202" s="22"/>
      <c r="GTW1202" s="22"/>
      <c r="GTX1202" s="22"/>
      <c r="GTY1202" s="22"/>
      <c r="GTZ1202" s="22"/>
      <c r="GUA1202" s="22"/>
      <c r="GUB1202" s="22"/>
      <c r="GUC1202" s="22"/>
      <c r="GUD1202" s="22"/>
      <c r="GUE1202" s="22"/>
      <c r="GUF1202" s="22"/>
      <c r="GUG1202" s="22"/>
      <c r="GUH1202" s="22"/>
      <c r="GUI1202" s="22"/>
      <c r="GUJ1202" s="22"/>
      <c r="GUK1202" s="22"/>
      <c r="GUL1202" s="22"/>
      <c r="GUM1202" s="22"/>
      <c r="GUN1202" s="22"/>
      <c r="GUO1202" s="22"/>
      <c r="GUP1202" s="22"/>
      <c r="GUQ1202" s="22"/>
      <c r="GUR1202" s="22"/>
      <c r="GUS1202" s="22"/>
      <c r="GUT1202" s="22"/>
      <c r="GUU1202" s="22"/>
      <c r="GUV1202" s="22"/>
      <c r="GUW1202" s="22"/>
      <c r="GUX1202" s="22"/>
      <c r="GUY1202" s="22"/>
      <c r="GUZ1202" s="22"/>
      <c r="GVA1202" s="22"/>
      <c r="GVB1202" s="22"/>
      <c r="GVC1202" s="22"/>
      <c r="GVD1202" s="22"/>
      <c r="GVE1202" s="22"/>
      <c r="GVF1202" s="22"/>
      <c r="GVG1202" s="22"/>
      <c r="GVH1202" s="22"/>
      <c r="GVI1202" s="22"/>
      <c r="GVJ1202" s="22"/>
      <c r="GVK1202" s="22"/>
      <c r="GVL1202" s="22"/>
      <c r="GVM1202" s="22"/>
      <c r="GVN1202" s="22"/>
      <c r="GVO1202" s="22"/>
      <c r="GVP1202" s="22"/>
      <c r="GVQ1202" s="22"/>
      <c r="GVR1202" s="22"/>
      <c r="GVS1202" s="22"/>
      <c r="GVT1202" s="22"/>
      <c r="GVU1202" s="22"/>
      <c r="GVV1202" s="22"/>
      <c r="GVW1202" s="22"/>
      <c r="GVX1202" s="22"/>
      <c r="GVY1202" s="22"/>
      <c r="GVZ1202" s="22"/>
      <c r="GWA1202" s="22"/>
      <c r="GWB1202" s="22"/>
      <c r="GWC1202" s="22"/>
      <c r="GWD1202" s="22"/>
      <c r="GWE1202" s="22"/>
      <c r="GWF1202" s="22"/>
      <c r="GWG1202" s="22"/>
      <c r="GWH1202" s="22"/>
      <c r="GWI1202" s="22"/>
      <c r="GWJ1202" s="22"/>
      <c r="GWK1202" s="22"/>
      <c r="GWL1202" s="22"/>
      <c r="GWM1202" s="22"/>
      <c r="GWN1202" s="22"/>
      <c r="GWO1202" s="22"/>
      <c r="GWP1202" s="22"/>
      <c r="GWQ1202" s="22"/>
      <c r="GWR1202" s="22"/>
      <c r="GWS1202" s="22"/>
      <c r="GWT1202" s="22"/>
      <c r="GWU1202" s="22"/>
      <c r="GWV1202" s="22"/>
      <c r="GWW1202" s="22"/>
      <c r="GWX1202" s="22"/>
      <c r="GWY1202" s="22"/>
      <c r="GWZ1202" s="22"/>
      <c r="GXA1202" s="22"/>
      <c r="GXB1202" s="22"/>
      <c r="GXC1202" s="22"/>
      <c r="GXD1202" s="22"/>
      <c r="GXE1202" s="22"/>
      <c r="GXF1202" s="22"/>
      <c r="GXG1202" s="22"/>
      <c r="GXH1202" s="22"/>
      <c r="GXI1202" s="22"/>
      <c r="GXJ1202" s="22"/>
      <c r="GXK1202" s="22"/>
      <c r="GXL1202" s="22"/>
      <c r="GXM1202" s="22"/>
      <c r="GXN1202" s="22"/>
      <c r="GXO1202" s="22"/>
      <c r="GXP1202" s="22"/>
      <c r="GXQ1202" s="22"/>
      <c r="GXR1202" s="22"/>
      <c r="GXS1202" s="22"/>
      <c r="GXT1202" s="22"/>
      <c r="GXU1202" s="22"/>
      <c r="GXV1202" s="22"/>
      <c r="GXW1202" s="22"/>
      <c r="GXX1202" s="22"/>
      <c r="GXY1202" s="22"/>
      <c r="GXZ1202" s="22"/>
      <c r="GYA1202" s="22"/>
      <c r="GYB1202" s="22"/>
      <c r="GYC1202" s="22"/>
      <c r="GYD1202" s="22"/>
      <c r="GYE1202" s="22"/>
      <c r="GYF1202" s="22"/>
      <c r="GYG1202" s="22"/>
      <c r="GYH1202" s="22"/>
      <c r="GYI1202" s="22"/>
      <c r="GYJ1202" s="22"/>
      <c r="GYK1202" s="22"/>
      <c r="GYL1202" s="22"/>
      <c r="GYM1202" s="22"/>
      <c r="GYN1202" s="22"/>
      <c r="GYO1202" s="22"/>
      <c r="GYP1202" s="22"/>
      <c r="GYQ1202" s="22"/>
      <c r="GYR1202" s="22"/>
      <c r="GYS1202" s="22"/>
      <c r="GYT1202" s="22"/>
      <c r="GYU1202" s="22"/>
      <c r="GYV1202" s="22"/>
      <c r="GYW1202" s="22"/>
      <c r="GYX1202" s="22"/>
      <c r="GYY1202" s="22"/>
      <c r="GYZ1202" s="22"/>
      <c r="GZA1202" s="22"/>
      <c r="GZB1202" s="22"/>
      <c r="GZC1202" s="22"/>
      <c r="GZD1202" s="22"/>
      <c r="GZE1202" s="22"/>
      <c r="GZF1202" s="22"/>
      <c r="GZG1202" s="22"/>
      <c r="GZH1202" s="22"/>
      <c r="GZI1202" s="22"/>
      <c r="GZJ1202" s="22"/>
      <c r="GZK1202" s="22"/>
      <c r="GZL1202" s="22"/>
      <c r="GZM1202" s="22"/>
      <c r="GZN1202" s="22"/>
      <c r="GZO1202" s="22"/>
      <c r="GZP1202" s="22"/>
      <c r="GZQ1202" s="22"/>
      <c r="GZR1202" s="22"/>
      <c r="GZS1202" s="22"/>
      <c r="GZT1202" s="22"/>
      <c r="GZU1202" s="22"/>
      <c r="GZV1202" s="22"/>
      <c r="GZW1202" s="22"/>
      <c r="GZX1202" s="22"/>
      <c r="GZY1202" s="22"/>
      <c r="GZZ1202" s="22"/>
      <c r="HAA1202" s="22"/>
      <c r="HAB1202" s="22"/>
      <c r="HAC1202" s="22"/>
      <c r="HAD1202" s="22"/>
      <c r="HAE1202" s="22"/>
      <c r="HAF1202" s="22"/>
      <c r="HAG1202" s="22"/>
      <c r="HAH1202" s="22"/>
      <c r="HAI1202" s="22"/>
      <c r="HAJ1202" s="22"/>
      <c r="HAK1202" s="22"/>
      <c r="HAL1202" s="22"/>
      <c r="HAM1202" s="22"/>
      <c r="HAN1202" s="22"/>
      <c r="HAO1202" s="22"/>
      <c r="HAP1202" s="22"/>
      <c r="HAQ1202" s="22"/>
      <c r="HAR1202" s="22"/>
      <c r="HAS1202" s="22"/>
      <c r="HAT1202" s="22"/>
      <c r="HAU1202" s="22"/>
      <c r="HAV1202" s="22"/>
      <c r="HAW1202" s="22"/>
      <c r="HAX1202" s="22"/>
      <c r="HAY1202" s="22"/>
      <c r="HAZ1202" s="22"/>
      <c r="HBA1202" s="22"/>
      <c r="HBB1202" s="22"/>
      <c r="HBC1202" s="22"/>
      <c r="HBD1202" s="22"/>
      <c r="HBE1202" s="22"/>
      <c r="HBF1202" s="22"/>
      <c r="HBG1202" s="22"/>
      <c r="HBH1202" s="22"/>
      <c r="HBI1202" s="22"/>
      <c r="HBJ1202" s="22"/>
      <c r="HBK1202" s="22"/>
      <c r="HBL1202" s="22"/>
      <c r="HBM1202" s="22"/>
      <c r="HBN1202" s="22"/>
      <c r="HBO1202" s="22"/>
      <c r="HBP1202" s="22"/>
      <c r="HBQ1202" s="22"/>
      <c r="HBR1202" s="22"/>
      <c r="HBS1202" s="22"/>
      <c r="HBT1202" s="22"/>
      <c r="HBU1202" s="22"/>
      <c r="HBV1202" s="22"/>
      <c r="HBW1202" s="22"/>
      <c r="HBX1202" s="22"/>
      <c r="HBY1202" s="22"/>
      <c r="HBZ1202" s="22"/>
      <c r="HCA1202" s="22"/>
      <c r="HCB1202" s="22"/>
      <c r="HCC1202" s="22"/>
      <c r="HCD1202" s="22"/>
      <c r="HCE1202" s="22"/>
      <c r="HCF1202" s="22"/>
      <c r="HCG1202" s="22"/>
      <c r="HCH1202" s="22"/>
      <c r="HCI1202" s="22"/>
      <c r="HCJ1202" s="22"/>
      <c r="HCK1202" s="22"/>
      <c r="HCL1202" s="22"/>
      <c r="HCM1202" s="22"/>
      <c r="HCN1202" s="22"/>
      <c r="HCO1202" s="22"/>
      <c r="HCP1202" s="22"/>
      <c r="HCQ1202" s="22"/>
      <c r="HCR1202" s="22"/>
      <c r="HCS1202" s="22"/>
      <c r="HCT1202" s="22"/>
      <c r="HCU1202" s="22"/>
      <c r="HCV1202" s="22"/>
      <c r="HCW1202" s="22"/>
      <c r="HCX1202" s="22"/>
      <c r="HCY1202" s="22"/>
      <c r="HCZ1202" s="22"/>
      <c r="HDA1202" s="22"/>
      <c r="HDB1202" s="22"/>
      <c r="HDC1202" s="22"/>
      <c r="HDD1202" s="22"/>
      <c r="HDE1202" s="22"/>
      <c r="HDF1202" s="22"/>
      <c r="HDG1202" s="22"/>
      <c r="HDH1202" s="22"/>
      <c r="HDI1202" s="22"/>
      <c r="HDJ1202" s="22"/>
      <c r="HDK1202" s="22"/>
      <c r="HDL1202" s="22"/>
      <c r="HDM1202" s="22"/>
      <c r="HDN1202" s="22"/>
      <c r="HDO1202" s="22"/>
      <c r="HDP1202" s="22"/>
      <c r="HDQ1202" s="22"/>
      <c r="HDR1202" s="22"/>
      <c r="HDS1202" s="22"/>
      <c r="HDT1202" s="22"/>
      <c r="HDU1202" s="22"/>
      <c r="HDV1202" s="22"/>
      <c r="HDW1202" s="22"/>
      <c r="HDX1202" s="22"/>
      <c r="HDY1202" s="22"/>
      <c r="HDZ1202" s="22"/>
      <c r="HEA1202" s="22"/>
      <c r="HEB1202" s="22"/>
      <c r="HEC1202" s="22"/>
      <c r="HED1202" s="22"/>
      <c r="HEE1202" s="22"/>
      <c r="HEF1202" s="22"/>
      <c r="HEG1202" s="22"/>
      <c r="HEH1202" s="22"/>
      <c r="HEI1202" s="22"/>
      <c r="HEJ1202" s="22"/>
      <c r="HEK1202" s="22"/>
      <c r="HEL1202" s="22"/>
      <c r="HEM1202" s="22"/>
      <c r="HEN1202" s="22"/>
      <c r="HEO1202" s="22"/>
      <c r="HEP1202" s="22"/>
      <c r="HEQ1202" s="22"/>
      <c r="HER1202" s="22"/>
      <c r="HES1202" s="22"/>
      <c r="HET1202" s="22"/>
      <c r="HEU1202" s="22"/>
      <c r="HEV1202" s="22"/>
      <c r="HEW1202" s="22"/>
      <c r="HEX1202" s="22"/>
      <c r="HEY1202" s="22"/>
      <c r="HEZ1202" s="22"/>
      <c r="HFA1202" s="22"/>
      <c r="HFB1202" s="22"/>
      <c r="HFC1202" s="22"/>
      <c r="HFD1202" s="22"/>
      <c r="HFE1202" s="22"/>
      <c r="HFF1202" s="22"/>
      <c r="HFG1202" s="22"/>
      <c r="HFH1202" s="22"/>
      <c r="HFI1202" s="22"/>
      <c r="HFJ1202" s="22"/>
      <c r="HFK1202" s="22"/>
      <c r="HFL1202" s="22"/>
      <c r="HFM1202" s="22"/>
      <c r="HFN1202" s="22"/>
      <c r="HFO1202" s="22"/>
      <c r="HFP1202" s="22"/>
      <c r="HFQ1202" s="22"/>
      <c r="HFR1202" s="22"/>
      <c r="HFS1202" s="22"/>
      <c r="HFT1202" s="22"/>
      <c r="HFU1202" s="22"/>
      <c r="HFV1202" s="22"/>
      <c r="HFW1202" s="22"/>
      <c r="HFX1202" s="22"/>
      <c r="HFY1202" s="22"/>
      <c r="HFZ1202" s="22"/>
      <c r="HGA1202" s="22"/>
      <c r="HGB1202" s="22"/>
      <c r="HGC1202" s="22"/>
      <c r="HGD1202" s="22"/>
      <c r="HGE1202" s="22"/>
      <c r="HGF1202" s="22"/>
      <c r="HGG1202" s="22"/>
      <c r="HGH1202" s="22"/>
      <c r="HGI1202" s="22"/>
      <c r="HGJ1202" s="22"/>
      <c r="HGK1202" s="22"/>
      <c r="HGL1202" s="22"/>
      <c r="HGM1202" s="22"/>
      <c r="HGN1202" s="22"/>
      <c r="HGO1202" s="22"/>
      <c r="HGP1202" s="22"/>
      <c r="HGQ1202" s="22"/>
      <c r="HGR1202" s="22"/>
      <c r="HGS1202" s="22"/>
      <c r="HGT1202" s="22"/>
      <c r="HGU1202" s="22"/>
      <c r="HGV1202" s="22"/>
      <c r="HGW1202" s="22"/>
      <c r="HGX1202" s="22"/>
      <c r="HGY1202" s="22"/>
      <c r="HGZ1202" s="22"/>
      <c r="HHA1202" s="22"/>
      <c r="HHB1202" s="22"/>
      <c r="HHC1202" s="22"/>
      <c r="HHD1202" s="22"/>
      <c r="HHE1202" s="22"/>
      <c r="HHF1202" s="22"/>
      <c r="HHG1202" s="22"/>
      <c r="HHH1202" s="22"/>
      <c r="HHI1202" s="22"/>
      <c r="HHJ1202" s="22"/>
      <c r="HHK1202" s="22"/>
      <c r="HHL1202" s="22"/>
      <c r="HHM1202" s="22"/>
      <c r="HHN1202" s="22"/>
      <c r="HHO1202" s="22"/>
      <c r="HHP1202" s="22"/>
      <c r="HHQ1202" s="22"/>
      <c r="HHR1202" s="22"/>
      <c r="HHS1202" s="22"/>
      <c r="HHT1202" s="22"/>
      <c r="HHU1202" s="22"/>
      <c r="HHV1202" s="22"/>
      <c r="HHW1202" s="22"/>
      <c r="HHX1202" s="22"/>
      <c r="HHY1202" s="22"/>
      <c r="HHZ1202" s="22"/>
      <c r="HIA1202" s="22"/>
      <c r="HIB1202" s="22"/>
      <c r="HIC1202" s="22"/>
      <c r="HID1202" s="22"/>
      <c r="HIE1202" s="22"/>
      <c r="HIF1202" s="22"/>
      <c r="HIG1202" s="22"/>
      <c r="HIH1202" s="22"/>
      <c r="HII1202" s="22"/>
      <c r="HIJ1202" s="22"/>
      <c r="HIK1202" s="22"/>
      <c r="HIL1202" s="22"/>
      <c r="HIM1202" s="22"/>
      <c r="HIN1202" s="22"/>
      <c r="HIO1202" s="22"/>
      <c r="HIP1202" s="22"/>
      <c r="HIQ1202" s="22"/>
      <c r="HIR1202" s="22"/>
      <c r="HIS1202" s="22"/>
      <c r="HIT1202" s="22"/>
      <c r="HIU1202" s="22"/>
      <c r="HIV1202" s="22"/>
      <c r="HIW1202" s="22"/>
      <c r="HIX1202" s="22"/>
      <c r="HIY1202" s="22"/>
      <c r="HIZ1202" s="22"/>
      <c r="HJA1202" s="22"/>
      <c r="HJB1202" s="22"/>
      <c r="HJC1202" s="22"/>
      <c r="HJD1202" s="22"/>
      <c r="HJE1202" s="22"/>
      <c r="HJF1202" s="22"/>
      <c r="HJG1202" s="22"/>
      <c r="HJH1202" s="22"/>
      <c r="HJI1202" s="22"/>
      <c r="HJJ1202" s="22"/>
      <c r="HJK1202" s="22"/>
      <c r="HJL1202" s="22"/>
      <c r="HJM1202" s="22"/>
      <c r="HJN1202" s="22"/>
      <c r="HJO1202" s="22"/>
      <c r="HJP1202" s="22"/>
      <c r="HJQ1202" s="22"/>
      <c r="HJR1202" s="22"/>
      <c r="HJS1202" s="22"/>
      <c r="HJT1202" s="22"/>
      <c r="HJU1202" s="22"/>
      <c r="HJV1202" s="22"/>
      <c r="HJW1202" s="22"/>
      <c r="HJX1202" s="22"/>
      <c r="HJY1202" s="22"/>
      <c r="HJZ1202" s="22"/>
      <c r="HKA1202" s="22"/>
      <c r="HKB1202" s="22"/>
      <c r="HKC1202" s="22"/>
      <c r="HKD1202" s="22"/>
      <c r="HKE1202" s="22"/>
      <c r="HKF1202" s="22"/>
      <c r="HKG1202" s="22"/>
      <c r="HKH1202" s="22"/>
      <c r="HKI1202" s="22"/>
      <c r="HKJ1202" s="22"/>
      <c r="HKK1202" s="22"/>
      <c r="HKL1202" s="22"/>
      <c r="HKM1202" s="22"/>
      <c r="HKN1202" s="22"/>
      <c r="HKO1202" s="22"/>
      <c r="HKP1202" s="22"/>
      <c r="HKQ1202" s="22"/>
      <c r="HKR1202" s="22"/>
      <c r="HKS1202" s="22"/>
      <c r="HKT1202" s="22"/>
      <c r="HKU1202" s="22"/>
      <c r="HKV1202" s="22"/>
      <c r="HKW1202" s="22"/>
      <c r="HKX1202" s="22"/>
      <c r="HKY1202" s="22"/>
      <c r="HKZ1202" s="22"/>
      <c r="HLA1202" s="22"/>
      <c r="HLB1202" s="22"/>
      <c r="HLC1202" s="22"/>
      <c r="HLD1202" s="22"/>
      <c r="HLE1202" s="22"/>
      <c r="HLF1202" s="22"/>
      <c r="HLG1202" s="22"/>
      <c r="HLH1202" s="22"/>
      <c r="HLI1202" s="22"/>
      <c r="HLJ1202" s="22"/>
      <c r="HLK1202" s="22"/>
      <c r="HLL1202" s="22"/>
      <c r="HLM1202" s="22"/>
      <c r="HLN1202" s="22"/>
      <c r="HLO1202" s="22"/>
      <c r="HLP1202" s="22"/>
      <c r="HLQ1202" s="22"/>
      <c r="HLR1202" s="22"/>
      <c r="HLS1202" s="22"/>
      <c r="HLT1202" s="22"/>
      <c r="HLU1202" s="22"/>
      <c r="HLV1202" s="22"/>
      <c r="HLW1202" s="22"/>
      <c r="HLX1202" s="22"/>
      <c r="HLY1202" s="22"/>
      <c r="HLZ1202" s="22"/>
      <c r="HMA1202" s="22"/>
      <c r="HMB1202" s="22"/>
      <c r="HMC1202" s="22"/>
      <c r="HMD1202" s="22"/>
      <c r="HME1202" s="22"/>
      <c r="HMF1202" s="22"/>
      <c r="HMG1202" s="22"/>
      <c r="HMH1202" s="22"/>
      <c r="HMI1202" s="22"/>
      <c r="HMJ1202" s="22"/>
      <c r="HMK1202" s="22"/>
      <c r="HML1202" s="22"/>
      <c r="HMM1202" s="22"/>
      <c r="HMN1202" s="22"/>
      <c r="HMO1202" s="22"/>
      <c r="HMP1202" s="22"/>
      <c r="HMQ1202" s="22"/>
      <c r="HMR1202" s="22"/>
      <c r="HMS1202" s="22"/>
      <c r="HMT1202" s="22"/>
      <c r="HMU1202" s="22"/>
      <c r="HMV1202" s="22"/>
      <c r="HMW1202" s="22"/>
      <c r="HMX1202" s="22"/>
      <c r="HMY1202" s="22"/>
      <c r="HMZ1202" s="22"/>
      <c r="HNA1202" s="22"/>
      <c r="HNB1202" s="22"/>
      <c r="HNC1202" s="22"/>
      <c r="HND1202" s="22"/>
      <c r="HNE1202" s="22"/>
      <c r="HNF1202" s="22"/>
      <c r="HNG1202" s="22"/>
      <c r="HNH1202" s="22"/>
      <c r="HNI1202" s="22"/>
      <c r="HNJ1202" s="22"/>
      <c r="HNK1202" s="22"/>
      <c r="HNL1202" s="22"/>
      <c r="HNM1202" s="22"/>
      <c r="HNN1202" s="22"/>
      <c r="HNO1202" s="22"/>
      <c r="HNP1202" s="22"/>
      <c r="HNQ1202" s="22"/>
      <c r="HNR1202" s="22"/>
      <c r="HNS1202" s="22"/>
      <c r="HNT1202" s="22"/>
      <c r="HNU1202" s="22"/>
      <c r="HNV1202" s="22"/>
      <c r="HNW1202" s="22"/>
      <c r="HNX1202" s="22"/>
      <c r="HNY1202" s="22"/>
      <c r="HNZ1202" s="22"/>
      <c r="HOA1202" s="22"/>
      <c r="HOB1202" s="22"/>
      <c r="HOC1202" s="22"/>
      <c r="HOD1202" s="22"/>
      <c r="HOE1202" s="22"/>
      <c r="HOF1202" s="22"/>
      <c r="HOG1202" s="22"/>
      <c r="HOH1202" s="22"/>
      <c r="HOI1202" s="22"/>
      <c r="HOJ1202" s="22"/>
      <c r="HOK1202" s="22"/>
      <c r="HOL1202" s="22"/>
      <c r="HOM1202" s="22"/>
      <c r="HON1202" s="22"/>
      <c r="HOO1202" s="22"/>
      <c r="HOP1202" s="22"/>
      <c r="HOQ1202" s="22"/>
      <c r="HOR1202" s="22"/>
      <c r="HOS1202" s="22"/>
      <c r="HOT1202" s="22"/>
      <c r="HOU1202" s="22"/>
      <c r="HOV1202" s="22"/>
      <c r="HOW1202" s="22"/>
      <c r="HOX1202" s="22"/>
      <c r="HOY1202" s="22"/>
      <c r="HOZ1202" s="22"/>
      <c r="HPA1202" s="22"/>
      <c r="HPB1202" s="22"/>
      <c r="HPC1202" s="22"/>
      <c r="HPD1202" s="22"/>
      <c r="HPE1202" s="22"/>
      <c r="HPF1202" s="22"/>
      <c r="HPG1202" s="22"/>
      <c r="HPH1202" s="22"/>
      <c r="HPI1202" s="22"/>
      <c r="HPJ1202" s="22"/>
      <c r="HPK1202" s="22"/>
      <c r="HPL1202" s="22"/>
      <c r="HPM1202" s="22"/>
      <c r="HPN1202" s="22"/>
      <c r="HPO1202" s="22"/>
      <c r="HPP1202" s="22"/>
      <c r="HPQ1202" s="22"/>
      <c r="HPR1202" s="22"/>
      <c r="HPS1202" s="22"/>
      <c r="HPT1202" s="22"/>
      <c r="HPU1202" s="22"/>
      <c r="HPV1202" s="22"/>
      <c r="HPW1202" s="22"/>
      <c r="HPX1202" s="22"/>
      <c r="HPY1202" s="22"/>
      <c r="HPZ1202" s="22"/>
      <c r="HQA1202" s="22"/>
      <c r="HQB1202" s="22"/>
      <c r="HQC1202" s="22"/>
      <c r="HQD1202" s="22"/>
      <c r="HQE1202" s="22"/>
      <c r="HQF1202" s="22"/>
      <c r="HQG1202" s="22"/>
      <c r="HQH1202" s="22"/>
      <c r="HQI1202" s="22"/>
      <c r="HQJ1202" s="22"/>
      <c r="HQK1202" s="22"/>
      <c r="HQL1202" s="22"/>
      <c r="HQM1202" s="22"/>
      <c r="HQN1202" s="22"/>
      <c r="HQO1202" s="22"/>
      <c r="HQP1202" s="22"/>
      <c r="HQQ1202" s="22"/>
      <c r="HQR1202" s="22"/>
      <c r="HQS1202" s="22"/>
      <c r="HQT1202" s="22"/>
      <c r="HQU1202" s="22"/>
      <c r="HQV1202" s="22"/>
      <c r="HQW1202" s="22"/>
      <c r="HQX1202" s="22"/>
      <c r="HQY1202" s="22"/>
      <c r="HQZ1202" s="22"/>
      <c r="HRA1202" s="22"/>
      <c r="HRB1202" s="22"/>
      <c r="HRC1202" s="22"/>
      <c r="HRD1202" s="22"/>
      <c r="HRE1202" s="22"/>
      <c r="HRF1202" s="22"/>
      <c r="HRG1202" s="22"/>
      <c r="HRH1202" s="22"/>
      <c r="HRI1202" s="22"/>
      <c r="HRJ1202" s="22"/>
      <c r="HRK1202" s="22"/>
      <c r="HRL1202" s="22"/>
      <c r="HRM1202" s="22"/>
      <c r="HRN1202" s="22"/>
      <c r="HRO1202" s="22"/>
      <c r="HRP1202" s="22"/>
      <c r="HRQ1202" s="22"/>
      <c r="HRR1202" s="22"/>
      <c r="HRS1202" s="22"/>
      <c r="HRT1202" s="22"/>
      <c r="HRU1202" s="22"/>
      <c r="HRV1202" s="22"/>
      <c r="HRW1202" s="22"/>
      <c r="HRX1202" s="22"/>
      <c r="HRY1202" s="22"/>
      <c r="HRZ1202" s="22"/>
      <c r="HSA1202" s="22"/>
      <c r="HSB1202" s="22"/>
      <c r="HSC1202" s="22"/>
      <c r="HSD1202" s="22"/>
      <c r="HSE1202" s="22"/>
      <c r="HSF1202" s="22"/>
      <c r="HSG1202" s="22"/>
      <c r="HSH1202" s="22"/>
      <c r="HSI1202" s="22"/>
      <c r="HSJ1202" s="22"/>
      <c r="HSK1202" s="22"/>
      <c r="HSL1202" s="22"/>
      <c r="HSM1202" s="22"/>
      <c r="HSN1202" s="22"/>
      <c r="HSO1202" s="22"/>
      <c r="HSP1202" s="22"/>
      <c r="HSQ1202" s="22"/>
      <c r="HSR1202" s="22"/>
      <c r="HSS1202" s="22"/>
      <c r="HST1202" s="22"/>
      <c r="HSU1202" s="22"/>
      <c r="HSV1202" s="22"/>
      <c r="HSW1202" s="22"/>
      <c r="HSX1202" s="22"/>
      <c r="HSY1202" s="22"/>
      <c r="HSZ1202" s="22"/>
      <c r="HTA1202" s="22"/>
      <c r="HTB1202" s="22"/>
      <c r="HTC1202" s="22"/>
      <c r="HTD1202" s="22"/>
      <c r="HTE1202" s="22"/>
      <c r="HTF1202" s="22"/>
      <c r="HTG1202" s="22"/>
      <c r="HTH1202" s="22"/>
      <c r="HTI1202" s="22"/>
      <c r="HTJ1202" s="22"/>
      <c r="HTK1202" s="22"/>
      <c r="HTL1202" s="22"/>
      <c r="HTM1202" s="22"/>
      <c r="HTN1202" s="22"/>
      <c r="HTO1202" s="22"/>
      <c r="HTP1202" s="22"/>
      <c r="HTQ1202" s="22"/>
      <c r="HTR1202" s="22"/>
      <c r="HTS1202" s="22"/>
      <c r="HTT1202" s="22"/>
      <c r="HTU1202" s="22"/>
      <c r="HTV1202" s="22"/>
      <c r="HTW1202" s="22"/>
      <c r="HTX1202" s="22"/>
      <c r="HTY1202" s="22"/>
      <c r="HTZ1202" s="22"/>
      <c r="HUA1202" s="22"/>
      <c r="HUB1202" s="22"/>
      <c r="HUC1202" s="22"/>
      <c r="HUD1202" s="22"/>
      <c r="HUE1202" s="22"/>
      <c r="HUF1202" s="22"/>
      <c r="HUG1202" s="22"/>
      <c r="HUH1202" s="22"/>
      <c r="HUI1202" s="22"/>
      <c r="HUJ1202" s="22"/>
      <c r="HUK1202" s="22"/>
      <c r="HUL1202" s="22"/>
      <c r="HUM1202" s="22"/>
      <c r="HUN1202" s="22"/>
      <c r="HUO1202" s="22"/>
      <c r="HUP1202" s="22"/>
      <c r="HUQ1202" s="22"/>
      <c r="HUR1202" s="22"/>
      <c r="HUS1202" s="22"/>
      <c r="HUT1202" s="22"/>
      <c r="HUU1202" s="22"/>
      <c r="HUV1202" s="22"/>
      <c r="HUW1202" s="22"/>
      <c r="HUX1202" s="22"/>
      <c r="HUY1202" s="22"/>
      <c r="HUZ1202" s="22"/>
      <c r="HVA1202" s="22"/>
      <c r="HVB1202" s="22"/>
      <c r="HVC1202" s="22"/>
      <c r="HVD1202" s="22"/>
      <c r="HVE1202" s="22"/>
      <c r="HVF1202" s="22"/>
      <c r="HVG1202" s="22"/>
      <c r="HVH1202" s="22"/>
      <c r="HVI1202" s="22"/>
      <c r="HVJ1202" s="22"/>
      <c r="HVK1202" s="22"/>
      <c r="HVL1202" s="22"/>
      <c r="HVM1202" s="22"/>
      <c r="HVN1202" s="22"/>
      <c r="HVO1202" s="22"/>
      <c r="HVP1202" s="22"/>
      <c r="HVQ1202" s="22"/>
      <c r="HVR1202" s="22"/>
      <c r="HVS1202" s="22"/>
      <c r="HVT1202" s="22"/>
      <c r="HVU1202" s="22"/>
      <c r="HVV1202" s="22"/>
      <c r="HVW1202" s="22"/>
      <c r="HVX1202" s="22"/>
      <c r="HVY1202" s="22"/>
      <c r="HVZ1202" s="22"/>
      <c r="HWA1202" s="22"/>
      <c r="HWB1202" s="22"/>
      <c r="HWC1202" s="22"/>
      <c r="HWD1202" s="22"/>
      <c r="HWE1202" s="22"/>
      <c r="HWF1202" s="22"/>
      <c r="HWG1202" s="22"/>
      <c r="HWH1202" s="22"/>
      <c r="HWI1202" s="22"/>
      <c r="HWJ1202" s="22"/>
      <c r="HWK1202" s="22"/>
      <c r="HWL1202" s="22"/>
      <c r="HWM1202" s="22"/>
      <c r="HWN1202" s="22"/>
      <c r="HWO1202" s="22"/>
      <c r="HWP1202" s="22"/>
      <c r="HWQ1202" s="22"/>
      <c r="HWR1202" s="22"/>
      <c r="HWS1202" s="22"/>
      <c r="HWT1202" s="22"/>
      <c r="HWU1202" s="22"/>
      <c r="HWV1202" s="22"/>
      <c r="HWW1202" s="22"/>
      <c r="HWX1202" s="22"/>
      <c r="HWY1202" s="22"/>
      <c r="HWZ1202" s="22"/>
      <c r="HXA1202" s="22"/>
      <c r="HXB1202" s="22"/>
      <c r="HXC1202" s="22"/>
      <c r="HXD1202" s="22"/>
      <c r="HXE1202" s="22"/>
      <c r="HXF1202" s="22"/>
      <c r="HXG1202" s="22"/>
      <c r="HXH1202" s="22"/>
      <c r="HXI1202" s="22"/>
      <c r="HXJ1202" s="22"/>
      <c r="HXK1202" s="22"/>
      <c r="HXL1202" s="22"/>
      <c r="HXM1202" s="22"/>
      <c r="HXN1202" s="22"/>
      <c r="HXO1202" s="22"/>
      <c r="HXP1202" s="22"/>
      <c r="HXQ1202" s="22"/>
      <c r="HXR1202" s="22"/>
      <c r="HXS1202" s="22"/>
      <c r="HXT1202" s="22"/>
      <c r="HXU1202" s="22"/>
      <c r="HXV1202" s="22"/>
      <c r="HXW1202" s="22"/>
      <c r="HXX1202" s="22"/>
      <c r="HXY1202" s="22"/>
      <c r="HXZ1202" s="22"/>
      <c r="HYA1202" s="22"/>
      <c r="HYB1202" s="22"/>
      <c r="HYC1202" s="22"/>
      <c r="HYD1202" s="22"/>
      <c r="HYE1202" s="22"/>
      <c r="HYF1202" s="22"/>
      <c r="HYG1202" s="22"/>
      <c r="HYH1202" s="22"/>
      <c r="HYI1202" s="22"/>
      <c r="HYJ1202" s="22"/>
      <c r="HYK1202" s="22"/>
      <c r="HYL1202" s="22"/>
      <c r="HYM1202" s="22"/>
      <c r="HYN1202" s="22"/>
      <c r="HYO1202" s="22"/>
      <c r="HYP1202" s="22"/>
      <c r="HYQ1202" s="22"/>
      <c r="HYR1202" s="22"/>
      <c r="HYS1202" s="22"/>
      <c r="HYT1202" s="22"/>
      <c r="HYU1202" s="22"/>
      <c r="HYV1202" s="22"/>
      <c r="HYW1202" s="22"/>
      <c r="HYX1202" s="22"/>
      <c r="HYY1202" s="22"/>
      <c r="HYZ1202" s="22"/>
      <c r="HZA1202" s="22"/>
      <c r="HZB1202" s="22"/>
      <c r="HZC1202" s="22"/>
      <c r="HZD1202" s="22"/>
      <c r="HZE1202" s="22"/>
      <c r="HZF1202" s="22"/>
      <c r="HZG1202" s="22"/>
      <c r="HZH1202" s="22"/>
      <c r="HZI1202" s="22"/>
      <c r="HZJ1202" s="22"/>
      <c r="HZK1202" s="22"/>
      <c r="HZL1202" s="22"/>
      <c r="HZM1202" s="22"/>
      <c r="HZN1202" s="22"/>
      <c r="HZO1202" s="22"/>
      <c r="HZP1202" s="22"/>
      <c r="HZQ1202" s="22"/>
      <c r="HZR1202" s="22"/>
      <c r="HZS1202" s="22"/>
      <c r="HZT1202" s="22"/>
      <c r="HZU1202" s="22"/>
      <c r="HZV1202" s="22"/>
      <c r="HZW1202" s="22"/>
      <c r="HZX1202" s="22"/>
      <c r="HZY1202" s="22"/>
      <c r="HZZ1202" s="22"/>
      <c r="IAA1202" s="22"/>
      <c r="IAB1202" s="22"/>
      <c r="IAC1202" s="22"/>
      <c r="IAD1202" s="22"/>
      <c r="IAE1202" s="22"/>
      <c r="IAF1202" s="22"/>
      <c r="IAG1202" s="22"/>
      <c r="IAH1202" s="22"/>
      <c r="IAI1202" s="22"/>
      <c r="IAJ1202" s="22"/>
      <c r="IAK1202" s="22"/>
      <c r="IAL1202" s="22"/>
      <c r="IAM1202" s="22"/>
      <c r="IAN1202" s="22"/>
      <c r="IAO1202" s="22"/>
      <c r="IAP1202" s="22"/>
      <c r="IAQ1202" s="22"/>
      <c r="IAR1202" s="22"/>
      <c r="IAS1202" s="22"/>
      <c r="IAT1202" s="22"/>
      <c r="IAU1202" s="22"/>
      <c r="IAV1202" s="22"/>
      <c r="IAW1202" s="22"/>
      <c r="IAX1202" s="22"/>
      <c r="IAY1202" s="22"/>
      <c r="IAZ1202" s="22"/>
      <c r="IBA1202" s="22"/>
      <c r="IBB1202" s="22"/>
      <c r="IBC1202" s="22"/>
      <c r="IBD1202" s="22"/>
      <c r="IBE1202" s="22"/>
      <c r="IBF1202" s="22"/>
      <c r="IBG1202" s="22"/>
      <c r="IBH1202" s="22"/>
      <c r="IBI1202" s="22"/>
      <c r="IBJ1202" s="22"/>
      <c r="IBK1202" s="22"/>
      <c r="IBL1202" s="22"/>
      <c r="IBM1202" s="22"/>
      <c r="IBN1202" s="22"/>
      <c r="IBO1202" s="22"/>
      <c r="IBP1202" s="22"/>
      <c r="IBQ1202" s="22"/>
      <c r="IBR1202" s="22"/>
      <c r="IBS1202" s="22"/>
      <c r="IBT1202" s="22"/>
      <c r="IBU1202" s="22"/>
      <c r="IBV1202" s="22"/>
      <c r="IBW1202" s="22"/>
      <c r="IBX1202" s="22"/>
      <c r="IBY1202" s="22"/>
      <c r="IBZ1202" s="22"/>
      <c r="ICA1202" s="22"/>
      <c r="ICB1202" s="22"/>
      <c r="ICC1202" s="22"/>
      <c r="ICD1202" s="22"/>
      <c r="ICE1202" s="22"/>
      <c r="ICF1202" s="22"/>
      <c r="ICG1202" s="22"/>
      <c r="ICH1202" s="22"/>
      <c r="ICI1202" s="22"/>
      <c r="ICJ1202" s="22"/>
      <c r="ICK1202" s="22"/>
      <c r="ICL1202" s="22"/>
      <c r="ICM1202" s="22"/>
      <c r="ICN1202" s="22"/>
      <c r="ICO1202" s="22"/>
      <c r="ICP1202" s="22"/>
      <c r="ICQ1202" s="22"/>
      <c r="ICR1202" s="22"/>
      <c r="ICS1202" s="22"/>
      <c r="ICT1202" s="22"/>
      <c r="ICU1202" s="22"/>
      <c r="ICV1202" s="22"/>
      <c r="ICW1202" s="22"/>
      <c r="ICX1202" s="22"/>
      <c r="ICY1202" s="22"/>
      <c r="ICZ1202" s="22"/>
      <c r="IDA1202" s="22"/>
      <c r="IDB1202" s="22"/>
      <c r="IDC1202" s="22"/>
      <c r="IDD1202" s="22"/>
      <c r="IDE1202" s="22"/>
      <c r="IDF1202" s="22"/>
      <c r="IDG1202" s="22"/>
      <c r="IDH1202" s="22"/>
      <c r="IDI1202" s="22"/>
      <c r="IDJ1202" s="22"/>
      <c r="IDK1202" s="22"/>
      <c r="IDL1202" s="22"/>
      <c r="IDM1202" s="22"/>
      <c r="IDN1202" s="22"/>
      <c r="IDO1202" s="22"/>
      <c r="IDP1202" s="22"/>
      <c r="IDQ1202" s="22"/>
      <c r="IDR1202" s="22"/>
      <c r="IDS1202" s="22"/>
      <c r="IDT1202" s="22"/>
      <c r="IDU1202" s="22"/>
      <c r="IDV1202" s="22"/>
      <c r="IDW1202" s="22"/>
      <c r="IDX1202" s="22"/>
      <c r="IDY1202" s="22"/>
      <c r="IDZ1202" s="22"/>
      <c r="IEA1202" s="22"/>
      <c r="IEB1202" s="22"/>
      <c r="IEC1202" s="22"/>
      <c r="IED1202" s="22"/>
      <c r="IEE1202" s="22"/>
      <c r="IEF1202" s="22"/>
      <c r="IEG1202" s="22"/>
      <c r="IEH1202" s="22"/>
      <c r="IEI1202" s="22"/>
      <c r="IEJ1202" s="22"/>
      <c r="IEK1202" s="22"/>
      <c r="IEL1202" s="22"/>
      <c r="IEM1202" s="22"/>
      <c r="IEN1202" s="22"/>
      <c r="IEO1202" s="22"/>
      <c r="IEP1202" s="22"/>
      <c r="IEQ1202" s="22"/>
      <c r="IER1202" s="22"/>
      <c r="IES1202" s="22"/>
      <c r="IET1202" s="22"/>
      <c r="IEU1202" s="22"/>
      <c r="IEV1202" s="22"/>
      <c r="IEW1202" s="22"/>
      <c r="IEX1202" s="22"/>
      <c r="IEY1202" s="22"/>
      <c r="IEZ1202" s="22"/>
      <c r="IFA1202" s="22"/>
      <c r="IFB1202" s="22"/>
      <c r="IFC1202" s="22"/>
      <c r="IFD1202" s="22"/>
      <c r="IFE1202" s="22"/>
      <c r="IFF1202" s="22"/>
      <c r="IFG1202" s="22"/>
      <c r="IFH1202" s="22"/>
      <c r="IFI1202" s="22"/>
      <c r="IFJ1202" s="22"/>
      <c r="IFK1202" s="22"/>
      <c r="IFL1202" s="22"/>
      <c r="IFM1202" s="22"/>
      <c r="IFN1202" s="22"/>
      <c r="IFO1202" s="22"/>
      <c r="IFP1202" s="22"/>
      <c r="IFQ1202" s="22"/>
      <c r="IFR1202" s="22"/>
      <c r="IFS1202" s="22"/>
      <c r="IFT1202" s="22"/>
      <c r="IFU1202" s="22"/>
      <c r="IFV1202" s="22"/>
      <c r="IFW1202" s="22"/>
      <c r="IFX1202" s="22"/>
      <c r="IFY1202" s="22"/>
      <c r="IFZ1202" s="22"/>
      <c r="IGA1202" s="22"/>
      <c r="IGB1202" s="22"/>
      <c r="IGC1202" s="22"/>
      <c r="IGD1202" s="22"/>
      <c r="IGE1202" s="22"/>
      <c r="IGF1202" s="22"/>
      <c r="IGG1202" s="22"/>
      <c r="IGH1202" s="22"/>
      <c r="IGI1202" s="22"/>
      <c r="IGJ1202" s="22"/>
      <c r="IGK1202" s="22"/>
      <c r="IGL1202" s="22"/>
      <c r="IGM1202" s="22"/>
      <c r="IGN1202" s="22"/>
      <c r="IGO1202" s="22"/>
      <c r="IGP1202" s="22"/>
      <c r="IGQ1202" s="22"/>
      <c r="IGR1202" s="22"/>
      <c r="IGS1202" s="22"/>
      <c r="IGT1202" s="22"/>
      <c r="IGU1202" s="22"/>
      <c r="IGV1202" s="22"/>
      <c r="IGW1202" s="22"/>
      <c r="IGX1202" s="22"/>
      <c r="IGY1202" s="22"/>
      <c r="IGZ1202" s="22"/>
      <c r="IHA1202" s="22"/>
      <c r="IHB1202" s="22"/>
      <c r="IHC1202" s="22"/>
      <c r="IHD1202" s="22"/>
      <c r="IHE1202" s="22"/>
      <c r="IHF1202" s="22"/>
      <c r="IHG1202" s="22"/>
      <c r="IHH1202" s="22"/>
      <c r="IHI1202" s="22"/>
      <c r="IHJ1202" s="22"/>
      <c r="IHK1202" s="22"/>
      <c r="IHL1202" s="22"/>
      <c r="IHM1202" s="22"/>
      <c r="IHN1202" s="22"/>
      <c r="IHO1202" s="22"/>
      <c r="IHP1202" s="22"/>
      <c r="IHQ1202" s="22"/>
      <c r="IHR1202" s="22"/>
      <c r="IHS1202" s="22"/>
      <c r="IHT1202" s="22"/>
      <c r="IHU1202" s="22"/>
      <c r="IHV1202" s="22"/>
      <c r="IHW1202" s="22"/>
      <c r="IHX1202" s="22"/>
      <c r="IHY1202" s="22"/>
      <c r="IHZ1202" s="22"/>
      <c r="IIA1202" s="22"/>
      <c r="IIB1202" s="22"/>
      <c r="IIC1202" s="22"/>
      <c r="IID1202" s="22"/>
      <c r="IIE1202" s="22"/>
      <c r="IIF1202" s="22"/>
      <c r="IIG1202" s="22"/>
      <c r="IIH1202" s="22"/>
      <c r="III1202" s="22"/>
      <c r="IIJ1202" s="22"/>
      <c r="IIK1202" s="22"/>
      <c r="IIL1202" s="22"/>
      <c r="IIM1202" s="22"/>
      <c r="IIN1202" s="22"/>
      <c r="IIO1202" s="22"/>
      <c r="IIP1202" s="22"/>
      <c r="IIQ1202" s="22"/>
      <c r="IIR1202" s="22"/>
      <c r="IIS1202" s="22"/>
      <c r="IIT1202" s="22"/>
      <c r="IIU1202" s="22"/>
      <c r="IIV1202" s="22"/>
      <c r="IIW1202" s="22"/>
      <c r="IIX1202" s="22"/>
      <c r="IIY1202" s="22"/>
      <c r="IIZ1202" s="22"/>
      <c r="IJA1202" s="22"/>
      <c r="IJB1202" s="22"/>
      <c r="IJC1202" s="22"/>
      <c r="IJD1202" s="22"/>
      <c r="IJE1202" s="22"/>
      <c r="IJF1202" s="22"/>
      <c r="IJG1202" s="22"/>
      <c r="IJH1202" s="22"/>
      <c r="IJI1202" s="22"/>
      <c r="IJJ1202" s="22"/>
      <c r="IJK1202" s="22"/>
      <c r="IJL1202" s="22"/>
      <c r="IJM1202" s="22"/>
      <c r="IJN1202" s="22"/>
      <c r="IJO1202" s="22"/>
      <c r="IJP1202" s="22"/>
      <c r="IJQ1202" s="22"/>
      <c r="IJR1202" s="22"/>
      <c r="IJS1202" s="22"/>
      <c r="IJT1202" s="22"/>
      <c r="IJU1202" s="22"/>
      <c r="IJV1202" s="22"/>
      <c r="IJW1202" s="22"/>
      <c r="IJX1202" s="22"/>
      <c r="IJY1202" s="22"/>
      <c r="IJZ1202" s="22"/>
      <c r="IKA1202" s="22"/>
      <c r="IKB1202" s="22"/>
      <c r="IKC1202" s="22"/>
      <c r="IKD1202" s="22"/>
      <c r="IKE1202" s="22"/>
      <c r="IKF1202" s="22"/>
      <c r="IKG1202" s="22"/>
      <c r="IKH1202" s="22"/>
      <c r="IKI1202" s="22"/>
      <c r="IKJ1202" s="22"/>
      <c r="IKK1202" s="22"/>
      <c r="IKL1202" s="22"/>
      <c r="IKM1202" s="22"/>
      <c r="IKN1202" s="22"/>
      <c r="IKO1202" s="22"/>
      <c r="IKP1202" s="22"/>
      <c r="IKQ1202" s="22"/>
      <c r="IKR1202" s="22"/>
      <c r="IKS1202" s="22"/>
      <c r="IKT1202" s="22"/>
      <c r="IKU1202" s="22"/>
      <c r="IKV1202" s="22"/>
      <c r="IKW1202" s="22"/>
      <c r="IKX1202" s="22"/>
      <c r="IKY1202" s="22"/>
      <c r="IKZ1202" s="22"/>
      <c r="ILA1202" s="22"/>
      <c r="ILB1202" s="22"/>
      <c r="ILC1202" s="22"/>
      <c r="ILD1202" s="22"/>
      <c r="ILE1202" s="22"/>
      <c r="ILF1202" s="22"/>
      <c r="ILG1202" s="22"/>
      <c r="ILH1202" s="22"/>
      <c r="ILI1202" s="22"/>
      <c r="ILJ1202" s="22"/>
      <c r="ILK1202" s="22"/>
      <c r="ILL1202" s="22"/>
      <c r="ILM1202" s="22"/>
      <c r="ILN1202" s="22"/>
      <c r="ILO1202" s="22"/>
      <c r="ILP1202" s="22"/>
      <c r="ILQ1202" s="22"/>
      <c r="ILR1202" s="22"/>
      <c r="ILS1202" s="22"/>
      <c r="ILT1202" s="22"/>
      <c r="ILU1202" s="22"/>
      <c r="ILV1202" s="22"/>
      <c r="ILW1202" s="22"/>
      <c r="ILX1202" s="22"/>
      <c r="ILY1202" s="22"/>
      <c r="ILZ1202" s="22"/>
      <c r="IMA1202" s="22"/>
      <c r="IMB1202" s="22"/>
      <c r="IMC1202" s="22"/>
      <c r="IMD1202" s="22"/>
      <c r="IME1202" s="22"/>
      <c r="IMF1202" s="22"/>
      <c r="IMG1202" s="22"/>
      <c r="IMH1202" s="22"/>
      <c r="IMI1202" s="22"/>
      <c r="IMJ1202" s="22"/>
      <c r="IMK1202" s="22"/>
      <c r="IML1202" s="22"/>
      <c r="IMM1202" s="22"/>
      <c r="IMN1202" s="22"/>
      <c r="IMO1202" s="22"/>
      <c r="IMP1202" s="22"/>
      <c r="IMQ1202" s="22"/>
      <c r="IMR1202" s="22"/>
      <c r="IMS1202" s="22"/>
      <c r="IMT1202" s="22"/>
      <c r="IMU1202" s="22"/>
      <c r="IMV1202" s="22"/>
      <c r="IMW1202" s="22"/>
      <c r="IMX1202" s="22"/>
      <c r="IMY1202" s="22"/>
      <c r="IMZ1202" s="22"/>
      <c r="INA1202" s="22"/>
      <c r="INB1202" s="22"/>
      <c r="INC1202" s="22"/>
      <c r="IND1202" s="22"/>
      <c r="INE1202" s="22"/>
      <c r="INF1202" s="22"/>
      <c r="ING1202" s="22"/>
      <c r="INH1202" s="22"/>
      <c r="INI1202" s="22"/>
      <c r="INJ1202" s="22"/>
      <c r="INK1202" s="22"/>
      <c r="INL1202" s="22"/>
      <c r="INM1202" s="22"/>
      <c r="INN1202" s="22"/>
      <c r="INO1202" s="22"/>
      <c r="INP1202" s="22"/>
      <c r="INQ1202" s="22"/>
      <c r="INR1202" s="22"/>
      <c r="INS1202" s="22"/>
      <c r="INT1202" s="22"/>
      <c r="INU1202" s="22"/>
      <c r="INV1202" s="22"/>
      <c r="INW1202" s="22"/>
      <c r="INX1202" s="22"/>
      <c r="INY1202" s="22"/>
      <c r="INZ1202" s="22"/>
      <c r="IOA1202" s="22"/>
      <c r="IOB1202" s="22"/>
      <c r="IOC1202" s="22"/>
      <c r="IOD1202" s="22"/>
      <c r="IOE1202" s="22"/>
      <c r="IOF1202" s="22"/>
      <c r="IOG1202" s="22"/>
      <c r="IOH1202" s="22"/>
      <c r="IOI1202" s="22"/>
      <c r="IOJ1202" s="22"/>
      <c r="IOK1202" s="22"/>
      <c r="IOL1202" s="22"/>
      <c r="IOM1202" s="22"/>
      <c r="ION1202" s="22"/>
      <c r="IOO1202" s="22"/>
      <c r="IOP1202" s="22"/>
      <c r="IOQ1202" s="22"/>
      <c r="IOR1202" s="22"/>
      <c r="IOS1202" s="22"/>
      <c r="IOT1202" s="22"/>
      <c r="IOU1202" s="22"/>
      <c r="IOV1202" s="22"/>
      <c r="IOW1202" s="22"/>
      <c r="IOX1202" s="22"/>
      <c r="IOY1202" s="22"/>
      <c r="IOZ1202" s="22"/>
      <c r="IPA1202" s="22"/>
      <c r="IPB1202" s="22"/>
      <c r="IPC1202" s="22"/>
      <c r="IPD1202" s="22"/>
      <c r="IPE1202" s="22"/>
      <c r="IPF1202" s="22"/>
      <c r="IPG1202" s="22"/>
      <c r="IPH1202" s="22"/>
      <c r="IPI1202" s="22"/>
      <c r="IPJ1202" s="22"/>
      <c r="IPK1202" s="22"/>
      <c r="IPL1202" s="22"/>
      <c r="IPM1202" s="22"/>
      <c r="IPN1202" s="22"/>
      <c r="IPO1202" s="22"/>
      <c r="IPP1202" s="22"/>
      <c r="IPQ1202" s="22"/>
      <c r="IPR1202" s="22"/>
      <c r="IPS1202" s="22"/>
      <c r="IPT1202" s="22"/>
      <c r="IPU1202" s="22"/>
      <c r="IPV1202" s="22"/>
      <c r="IPW1202" s="22"/>
      <c r="IPX1202" s="22"/>
      <c r="IPY1202" s="22"/>
      <c r="IPZ1202" s="22"/>
      <c r="IQA1202" s="22"/>
      <c r="IQB1202" s="22"/>
      <c r="IQC1202" s="22"/>
      <c r="IQD1202" s="22"/>
      <c r="IQE1202" s="22"/>
      <c r="IQF1202" s="22"/>
      <c r="IQG1202" s="22"/>
      <c r="IQH1202" s="22"/>
      <c r="IQI1202" s="22"/>
      <c r="IQJ1202" s="22"/>
      <c r="IQK1202" s="22"/>
      <c r="IQL1202" s="22"/>
      <c r="IQM1202" s="22"/>
      <c r="IQN1202" s="22"/>
      <c r="IQO1202" s="22"/>
      <c r="IQP1202" s="22"/>
      <c r="IQQ1202" s="22"/>
      <c r="IQR1202" s="22"/>
      <c r="IQS1202" s="22"/>
      <c r="IQT1202" s="22"/>
      <c r="IQU1202" s="22"/>
      <c r="IQV1202" s="22"/>
      <c r="IQW1202" s="22"/>
      <c r="IQX1202" s="22"/>
      <c r="IQY1202" s="22"/>
      <c r="IQZ1202" s="22"/>
      <c r="IRA1202" s="22"/>
      <c r="IRB1202" s="22"/>
      <c r="IRC1202" s="22"/>
      <c r="IRD1202" s="22"/>
      <c r="IRE1202" s="22"/>
      <c r="IRF1202" s="22"/>
      <c r="IRG1202" s="22"/>
      <c r="IRH1202" s="22"/>
      <c r="IRI1202" s="22"/>
      <c r="IRJ1202" s="22"/>
      <c r="IRK1202" s="22"/>
      <c r="IRL1202" s="22"/>
      <c r="IRM1202" s="22"/>
      <c r="IRN1202" s="22"/>
      <c r="IRO1202" s="22"/>
      <c r="IRP1202" s="22"/>
      <c r="IRQ1202" s="22"/>
      <c r="IRR1202" s="22"/>
      <c r="IRS1202" s="22"/>
      <c r="IRT1202" s="22"/>
      <c r="IRU1202" s="22"/>
      <c r="IRV1202" s="22"/>
      <c r="IRW1202" s="22"/>
      <c r="IRX1202" s="22"/>
      <c r="IRY1202" s="22"/>
      <c r="IRZ1202" s="22"/>
      <c r="ISA1202" s="22"/>
      <c r="ISB1202" s="22"/>
      <c r="ISC1202" s="22"/>
      <c r="ISD1202" s="22"/>
      <c r="ISE1202" s="22"/>
      <c r="ISF1202" s="22"/>
      <c r="ISG1202" s="22"/>
      <c r="ISH1202" s="22"/>
      <c r="ISI1202" s="22"/>
      <c r="ISJ1202" s="22"/>
      <c r="ISK1202" s="22"/>
      <c r="ISL1202" s="22"/>
      <c r="ISM1202" s="22"/>
      <c r="ISN1202" s="22"/>
      <c r="ISO1202" s="22"/>
      <c r="ISP1202" s="22"/>
      <c r="ISQ1202" s="22"/>
      <c r="ISR1202" s="22"/>
      <c r="ISS1202" s="22"/>
      <c r="IST1202" s="22"/>
      <c r="ISU1202" s="22"/>
      <c r="ISV1202" s="22"/>
      <c r="ISW1202" s="22"/>
      <c r="ISX1202" s="22"/>
      <c r="ISY1202" s="22"/>
      <c r="ISZ1202" s="22"/>
      <c r="ITA1202" s="22"/>
      <c r="ITB1202" s="22"/>
      <c r="ITC1202" s="22"/>
      <c r="ITD1202" s="22"/>
      <c r="ITE1202" s="22"/>
      <c r="ITF1202" s="22"/>
      <c r="ITG1202" s="22"/>
      <c r="ITH1202" s="22"/>
      <c r="ITI1202" s="22"/>
      <c r="ITJ1202" s="22"/>
      <c r="ITK1202" s="22"/>
      <c r="ITL1202" s="22"/>
      <c r="ITM1202" s="22"/>
      <c r="ITN1202" s="22"/>
      <c r="ITO1202" s="22"/>
      <c r="ITP1202" s="22"/>
      <c r="ITQ1202" s="22"/>
      <c r="ITR1202" s="22"/>
      <c r="ITS1202" s="22"/>
      <c r="ITT1202" s="22"/>
      <c r="ITU1202" s="22"/>
      <c r="ITV1202" s="22"/>
      <c r="ITW1202" s="22"/>
      <c r="ITX1202" s="22"/>
      <c r="ITY1202" s="22"/>
      <c r="ITZ1202" s="22"/>
      <c r="IUA1202" s="22"/>
      <c r="IUB1202" s="22"/>
      <c r="IUC1202" s="22"/>
      <c r="IUD1202" s="22"/>
      <c r="IUE1202" s="22"/>
      <c r="IUF1202" s="22"/>
      <c r="IUG1202" s="22"/>
      <c r="IUH1202" s="22"/>
      <c r="IUI1202" s="22"/>
      <c r="IUJ1202" s="22"/>
      <c r="IUK1202" s="22"/>
      <c r="IUL1202" s="22"/>
      <c r="IUM1202" s="22"/>
      <c r="IUN1202" s="22"/>
      <c r="IUO1202" s="22"/>
      <c r="IUP1202" s="22"/>
      <c r="IUQ1202" s="22"/>
      <c r="IUR1202" s="22"/>
      <c r="IUS1202" s="22"/>
      <c r="IUT1202" s="22"/>
      <c r="IUU1202" s="22"/>
      <c r="IUV1202" s="22"/>
      <c r="IUW1202" s="22"/>
      <c r="IUX1202" s="22"/>
      <c r="IUY1202" s="22"/>
      <c r="IUZ1202" s="22"/>
      <c r="IVA1202" s="22"/>
      <c r="IVB1202" s="22"/>
      <c r="IVC1202" s="22"/>
      <c r="IVD1202" s="22"/>
      <c r="IVE1202" s="22"/>
      <c r="IVF1202" s="22"/>
      <c r="IVG1202" s="22"/>
      <c r="IVH1202" s="22"/>
      <c r="IVI1202" s="22"/>
      <c r="IVJ1202" s="22"/>
      <c r="IVK1202" s="22"/>
      <c r="IVL1202" s="22"/>
      <c r="IVM1202" s="22"/>
      <c r="IVN1202" s="22"/>
      <c r="IVO1202" s="22"/>
      <c r="IVP1202" s="22"/>
      <c r="IVQ1202" s="22"/>
      <c r="IVR1202" s="22"/>
      <c r="IVS1202" s="22"/>
      <c r="IVT1202" s="22"/>
      <c r="IVU1202" s="22"/>
      <c r="IVV1202" s="22"/>
      <c r="IVW1202" s="22"/>
      <c r="IVX1202" s="22"/>
      <c r="IVY1202" s="22"/>
      <c r="IVZ1202" s="22"/>
      <c r="IWA1202" s="22"/>
      <c r="IWB1202" s="22"/>
      <c r="IWC1202" s="22"/>
      <c r="IWD1202" s="22"/>
      <c r="IWE1202" s="22"/>
      <c r="IWF1202" s="22"/>
      <c r="IWG1202" s="22"/>
      <c r="IWH1202" s="22"/>
      <c r="IWI1202" s="22"/>
      <c r="IWJ1202" s="22"/>
      <c r="IWK1202" s="22"/>
      <c r="IWL1202" s="22"/>
      <c r="IWM1202" s="22"/>
      <c r="IWN1202" s="22"/>
      <c r="IWO1202" s="22"/>
      <c r="IWP1202" s="22"/>
      <c r="IWQ1202" s="22"/>
      <c r="IWR1202" s="22"/>
      <c r="IWS1202" s="22"/>
      <c r="IWT1202" s="22"/>
      <c r="IWU1202" s="22"/>
      <c r="IWV1202" s="22"/>
      <c r="IWW1202" s="22"/>
      <c r="IWX1202" s="22"/>
      <c r="IWY1202" s="22"/>
      <c r="IWZ1202" s="22"/>
      <c r="IXA1202" s="22"/>
      <c r="IXB1202" s="22"/>
      <c r="IXC1202" s="22"/>
      <c r="IXD1202" s="22"/>
      <c r="IXE1202" s="22"/>
      <c r="IXF1202" s="22"/>
      <c r="IXG1202" s="22"/>
      <c r="IXH1202" s="22"/>
      <c r="IXI1202" s="22"/>
      <c r="IXJ1202" s="22"/>
      <c r="IXK1202" s="22"/>
      <c r="IXL1202" s="22"/>
      <c r="IXM1202" s="22"/>
      <c r="IXN1202" s="22"/>
      <c r="IXO1202" s="22"/>
      <c r="IXP1202" s="22"/>
      <c r="IXQ1202" s="22"/>
      <c r="IXR1202" s="22"/>
      <c r="IXS1202" s="22"/>
      <c r="IXT1202" s="22"/>
      <c r="IXU1202" s="22"/>
      <c r="IXV1202" s="22"/>
      <c r="IXW1202" s="22"/>
      <c r="IXX1202" s="22"/>
      <c r="IXY1202" s="22"/>
      <c r="IXZ1202" s="22"/>
      <c r="IYA1202" s="22"/>
      <c r="IYB1202" s="22"/>
      <c r="IYC1202" s="22"/>
      <c r="IYD1202" s="22"/>
      <c r="IYE1202" s="22"/>
      <c r="IYF1202" s="22"/>
      <c r="IYG1202" s="22"/>
      <c r="IYH1202" s="22"/>
      <c r="IYI1202" s="22"/>
      <c r="IYJ1202" s="22"/>
      <c r="IYK1202" s="22"/>
      <c r="IYL1202" s="22"/>
      <c r="IYM1202" s="22"/>
      <c r="IYN1202" s="22"/>
      <c r="IYO1202" s="22"/>
      <c r="IYP1202" s="22"/>
      <c r="IYQ1202" s="22"/>
      <c r="IYR1202" s="22"/>
      <c r="IYS1202" s="22"/>
      <c r="IYT1202" s="22"/>
      <c r="IYU1202" s="22"/>
      <c r="IYV1202" s="22"/>
      <c r="IYW1202" s="22"/>
      <c r="IYX1202" s="22"/>
      <c r="IYY1202" s="22"/>
      <c r="IYZ1202" s="22"/>
      <c r="IZA1202" s="22"/>
      <c r="IZB1202" s="22"/>
      <c r="IZC1202" s="22"/>
      <c r="IZD1202" s="22"/>
      <c r="IZE1202" s="22"/>
      <c r="IZF1202" s="22"/>
      <c r="IZG1202" s="22"/>
      <c r="IZH1202" s="22"/>
      <c r="IZI1202" s="22"/>
      <c r="IZJ1202" s="22"/>
      <c r="IZK1202" s="22"/>
      <c r="IZL1202" s="22"/>
      <c r="IZM1202" s="22"/>
      <c r="IZN1202" s="22"/>
      <c r="IZO1202" s="22"/>
      <c r="IZP1202" s="22"/>
      <c r="IZQ1202" s="22"/>
      <c r="IZR1202" s="22"/>
      <c r="IZS1202" s="22"/>
      <c r="IZT1202" s="22"/>
      <c r="IZU1202" s="22"/>
      <c r="IZV1202" s="22"/>
      <c r="IZW1202" s="22"/>
      <c r="IZX1202" s="22"/>
      <c r="IZY1202" s="22"/>
      <c r="IZZ1202" s="22"/>
      <c r="JAA1202" s="22"/>
      <c r="JAB1202" s="22"/>
      <c r="JAC1202" s="22"/>
      <c r="JAD1202" s="22"/>
      <c r="JAE1202" s="22"/>
      <c r="JAF1202" s="22"/>
      <c r="JAG1202" s="22"/>
      <c r="JAH1202" s="22"/>
      <c r="JAI1202" s="22"/>
      <c r="JAJ1202" s="22"/>
      <c r="JAK1202" s="22"/>
      <c r="JAL1202" s="22"/>
      <c r="JAM1202" s="22"/>
      <c r="JAN1202" s="22"/>
      <c r="JAO1202" s="22"/>
      <c r="JAP1202" s="22"/>
      <c r="JAQ1202" s="22"/>
      <c r="JAR1202" s="22"/>
      <c r="JAS1202" s="22"/>
      <c r="JAT1202" s="22"/>
      <c r="JAU1202" s="22"/>
      <c r="JAV1202" s="22"/>
      <c r="JAW1202" s="22"/>
      <c r="JAX1202" s="22"/>
      <c r="JAY1202" s="22"/>
      <c r="JAZ1202" s="22"/>
      <c r="JBA1202" s="22"/>
      <c r="JBB1202" s="22"/>
      <c r="JBC1202" s="22"/>
      <c r="JBD1202" s="22"/>
      <c r="JBE1202" s="22"/>
      <c r="JBF1202" s="22"/>
      <c r="JBG1202" s="22"/>
      <c r="JBH1202" s="22"/>
      <c r="JBI1202" s="22"/>
      <c r="JBJ1202" s="22"/>
      <c r="JBK1202" s="22"/>
      <c r="JBL1202" s="22"/>
      <c r="JBM1202" s="22"/>
      <c r="JBN1202" s="22"/>
      <c r="JBO1202" s="22"/>
      <c r="JBP1202" s="22"/>
      <c r="JBQ1202" s="22"/>
      <c r="JBR1202" s="22"/>
      <c r="JBS1202" s="22"/>
      <c r="JBT1202" s="22"/>
      <c r="JBU1202" s="22"/>
      <c r="JBV1202" s="22"/>
      <c r="JBW1202" s="22"/>
      <c r="JBX1202" s="22"/>
      <c r="JBY1202" s="22"/>
      <c r="JBZ1202" s="22"/>
      <c r="JCA1202" s="22"/>
      <c r="JCB1202" s="22"/>
      <c r="JCC1202" s="22"/>
      <c r="JCD1202" s="22"/>
      <c r="JCE1202" s="22"/>
      <c r="JCF1202" s="22"/>
      <c r="JCG1202" s="22"/>
      <c r="JCH1202" s="22"/>
      <c r="JCI1202" s="22"/>
      <c r="JCJ1202" s="22"/>
      <c r="JCK1202" s="22"/>
      <c r="JCL1202" s="22"/>
      <c r="JCM1202" s="22"/>
      <c r="JCN1202" s="22"/>
      <c r="JCO1202" s="22"/>
      <c r="JCP1202" s="22"/>
      <c r="JCQ1202" s="22"/>
      <c r="JCR1202" s="22"/>
      <c r="JCS1202" s="22"/>
      <c r="JCT1202" s="22"/>
      <c r="JCU1202" s="22"/>
      <c r="JCV1202" s="22"/>
      <c r="JCW1202" s="22"/>
      <c r="JCX1202" s="22"/>
      <c r="JCY1202" s="22"/>
      <c r="JCZ1202" s="22"/>
      <c r="JDA1202" s="22"/>
      <c r="JDB1202" s="22"/>
      <c r="JDC1202" s="22"/>
      <c r="JDD1202" s="22"/>
      <c r="JDE1202" s="22"/>
      <c r="JDF1202" s="22"/>
      <c r="JDG1202" s="22"/>
      <c r="JDH1202" s="22"/>
      <c r="JDI1202" s="22"/>
      <c r="JDJ1202" s="22"/>
      <c r="JDK1202" s="22"/>
      <c r="JDL1202" s="22"/>
      <c r="JDM1202" s="22"/>
      <c r="JDN1202" s="22"/>
      <c r="JDO1202" s="22"/>
      <c r="JDP1202" s="22"/>
      <c r="JDQ1202" s="22"/>
      <c r="JDR1202" s="22"/>
      <c r="JDS1202" s="22"/>
      <c r="JDT1202" s="22"/>
      <c r="JDU1202" s="22"/>
      <c r="JDV1202" s="22"/>
      <c r="JDW1202" s="22"/>
      <c r="JDX1202" s="22"/>
      <c r="JDY1202" s="22"/>
      <c r="JDZ1202" s="22"/>
      <c r="JEA1202" s="22"/>
      <c r="JEB1202" s="22"/>
      <c r="JEC1202" s="22"/>
      <c r="JED1202" s="22"/>
      <c r="JEE1202" s="22"/>
      <c r="JEF1202" s="22"/>
      <c r="JEG1202" s="22"/>
      <c r="JEH1202" s="22"/>
      <c r="JEI1202" s="22"/>
      <c r="JEJ1202" s="22"/>
      <c r="JEK1202" s="22"/>
      <c r="JEL1202" s="22"/>
      <c r="JEM1202" s="22"/>
      <c r="JEN1202" s="22"/>
      <c r="JEO1202" s="22"/>
      <c r="JEP1202" s="22"/>
      <c r="JEQ1202" s="22"/>
      <c r="JER1202" s="22"/>
      <c r="JES1202" s="22"/>
      <c r="JET1202" s="22"/>
      <c r="JEU1202" s="22"/>
      <c r="JEV1202" s="22"/>
      <c r="JEW1202" s="22"/>
      <c r="JEX1202" s="22"/>
      <c r="JEY1202" s="22"/>
      <c r="JEZ1202" s="22"/>
      <c r="JFA1202" s="22"/>
      <c r="JFB1202" s="22"/>
      <c r="JFC1202" s="22"/>
      <c r="JFD1202" s="22"/>
      <c r="JFE1202" s="22"/>
      <c r="JFF1202" s="22"/>
      <c r="JFG1202" s="22"/>
      <c r="JFH1202" s="22"/>
      <c r="JFI1202" s="22"/>
      <c r="JFJ1202" s="22"/>
      <c r="JFK1202" s="22"/>
      <c r="JFL1202" s="22"/>
      <c r="JFM1202" s="22"/>
      <c r="JFN1202" s="22"/>
      <c r="JFO1202" s="22"/>
      <c r="JFP1202" s="22"/>
      <c r="JFQ1202" s="22"/>
      <c r="JFR1202" s="22"/>
      <c r="JFS1202" s="22"/>
      <c r="JFT1202" s="22"/>
      <c r="JFU1202" s="22"/>
      <c r="JFV1202" s="22"/>
      <c r="JFW1202" s="22"/>
      <c r="JFX1202" s="22"/>
      <c r="JFY1202" s="22"/>
      <c r="JFZ1202" s="22"/>
      <c r="JGA1202" s="22"/>
      <c r="JGB1202" s="22"/>
      <c r="JGC1202" s="22"/>
      <c r="JGD1202" s="22"/>
      <c r="JGE1202" s="22"/>
      <c r="JGF1202" s="22"/>
      <c r="JGG1202" s="22"/>
      <c r="JGH1202" s="22"/>
      <c r="JGI1202" s="22"/>
      <c r="JGJ1202" s="22"/>
      <c r="JGK1202" s="22"/>
      <c r="JGL1202" s="22"/>
      <c r="JGM1202" s="22"/>
      <c r="JGN1202" s="22"/>
      <c r="JGO1202" s="22"/>
      <c r="JGP1202" s="22"/>
      <c r="JGQ1202" s="22"/>
      <c r="JGR1202" s="22"/>
      <c r="JGS1202" s="22"/>
      <c r="JGT1202" s="22"/>
      <c r="JGU1202" s="22"/>
      <c r="JGV1202" s="22"/>
      <c r="JGW1202" s="22"/>
      <c r="JGX1202" s="22"/>
      <c r="JGY1202" s="22"/>
      <c r="JGZ1202" s="22"/>
      <c r="JHA1202" s="22"/>
      <c r="JHB1202" s="22"/>
      <c r="JHC1202" s="22"/>
      <c r="JHD1202" s="22"/>
      <c r="JHE1202" s="22"/>
      <c r="JHF1202" s="22"/>
      <c r="JHG1202" s="22"/>
      <c r="JHH1202" s="22"/>
      <c r="JHI1202" s="22"/>
      <c r="JHJ1202" s="22"/>
      <c r="JHK1202" s="22"/>
      <c r="JHL1202" s="22"/>
      <c r="JHM1202" s="22"/>
      <c r="JHN1202" s="22"/>
      <c r="JHO1202" s="22"/>
      <c r="JHP1202" s="22"/>
      <c r="JHQ1202" s="22"/>
      <c r="JHR1202" s="22"/>
      <c r="JHS1202" s="22"/>
      <c r="JHT1202" s="22"/>
      <c r="JHU1202" s="22"/>
      <c r="JHV1202" s="22"/>
      <c r="JHW1202" s="22"/>
      <c r="JHX1202" s="22"/>
      <c r="JHY1202" s="22"/>
      <c r="JHZ1202" s="22"/>
      <c r="JIA1202" s="22"/>
      <c r="JIB1202" s="22"/>
      <c r="JIC1202" s="22"/>
      <c r="JID1202" s="22"/>
      <c r="JIE1202" s="22"/>
      <c r="JIF1202" s="22"/>
      <c r="JIG1202" s="22"/>
      <c r="JIH1202" s="22"/>
      <c r="JII1202" s="22"/>
      <c r="JIJ1202" s="22"/>
      <c r="JIK1202" s="22"/>
      <c r="JIL1202" s="22"/>
      <c r="JIM1202" s="22"/>
      <c r="JIN1202" s="22"/>
      <c r="JIO1202" s="22"/>
      <c r="JIP1202" s="22"/>
      <c r="JIQ1202" s="22"/>
      <c r="JIR1202" s="22"/>
      <c r="JIS1202" s="22"/>
      <c r="JIT1202" s="22"/>
      <c r="JIU1202" s="22"/>
      <c r="JIV1202" s="22"/>
      <c r="JIW1202" s="22"/>
      <c r="JIX1202" s="22"/>
      <c r="JIY1202" s="22"/>
      <c r="JIZ1202" s="22"/>
      <c r="JJA1202" s="22"/>
      <c r="JJB1202" s="22"/>
      <c r="JJC1202" s="22"/>
      <c r="JJD1202" s="22"/>
      <c r="JJE1202" s="22"/>
      <c r="JJF1202" s="22"/>
      <c r="JJG1202" s="22"/>
      <c r="JJH1202" s="22"/>
      <c r="JJI1202" s="22"/>
      <c r="JJJ1202" s="22"/>
      <c r="JJK1202" s="22"/>
      <c r="JJL1202" s="22"/>
      <c r="JJM1202" s="22"/>
      <c r="JJN1202" s="22"/>
      <c r="JJO1202" s="22"/>
      <c r="JJP1202" s="22"/>
      <c r="JJQ1202" s="22"/>
      <c r="JJR1202" s="22"/>
      <c r="JJS1202" s="22"/>
      <c r="JJT1202" s="22"/>
      <c r="JJU1202" s="22"/>
      <c r="JJV1202" s="22"/>
      <c r="JJW1202" s="22"/>
      <c r="JJX1202" s="22"/>
      <c r="JJY1202" s="22"/>
      <c r="JJZ1202" s="22"/>
      <c r="JKA1202" s="22"/>
      <c r="JKB1202" s="22"/>
      <c r="JKC1202" s="22"/>
      <c r="JKD1202" s="22"/>
      <c r="JKE1202" s="22"/>
      <c r="JKF1202" s="22"/>
      <c r="JKG1202" s="22"/>
      <c r="JKH1202" s="22"/>
      <c r="JKI1202" s="22"/>
      <c r="JKJ1202" s="22"/>
      <c r="JKK1202" s="22"/>
      <c r="JKL1202" s="22"/>
      <c r="JKM1202" s="22"/>
      <c r="JKN1202" s="22"/>
      <c r="JKO1202" s="22"/>
      <c r="JKP1202" s="22"/>
      <c r="JKQ1202" s="22"/>
      <c r="JKR1202" s="22"/>
      <c r="JKS1202" s="22"/>
      <c r="JKT1202" s="22"/>
      <c r="JKU1202" s="22"/>
      <c r="JKV1202" s="22"/>
      <c r="JKW1202" s="22"/>
      <c r="JKX1202" s="22"/>
      <c r="JKY1202" s="22"/>
      <c r="JKZ1202" s="22"/>
      <c r="JLA1202" s="22"/>
      <c r="JLB1202" s="22"/>
      <c r="JLC1202" s="22"/>
      <c r="JLD1202" s="22"/>
      <c r="JLE1202" s="22"/>
      <c r="JLF1202" s="22"/>
      <c r="JLG1202" s="22"/>
      <c r="JLH1202" s="22"/>
      <c r="JLI1202" s="22"/>
      <c r="JLJ1202" s="22"/>
      <c r="JLK1202" s="22"/>
      <c r="JLL1202" s="22"/>
      <c r="JLM1202" s="22"/>
      <c r="JLN1202" s="22"/>
      <c r="JLO1202" s="22"/>
      <c r="JLP1202" s="22"/>
      <c r="JLQ1202" s="22"/>
      <c r="JLR1202" s="22"/>
      <c r="JLS1202" s="22"/>
      <c r="JLT1202" s="22"/>
      <c r="JLU1202" s="22"/>
      <c r="JLV1202" s="22"/>
      <c r="JLW1202" s="22"/>
      <c r="JLX1202" s="22"/>
      <c r="JLY1202" s="22"/>
      <c r="JLZ1202" s="22"/>
      <c r="JMA1202" s="22"/>
      <c r="JMB1202" s="22"/>
      <c r="JMC1202" s="22"/>
      <c r="JMD1202" s="22"/>
      <c r="JME1202" s="22"/>
      <c r="JMF1202" s="22"/>
      <c r="JMG1202" s="22"/>
      <c r="JMH1202" s="22"/>
      <c r="JMI1202" s="22"/>
      <c r="JMJ1202" s="22"/>
      <c r="JMK1202" s="22"/>
      <c r="JML1202" s="22"/>
      <c r="JMM1202" s="22"/>
      <c r="JMN1202" s="22"/>
      <c r="JMO1202" s="22"/>
      <c r="JMP1202" s="22"/>
      <c r="JMQ1202" s="22"/>
      <c r="JMR1202" s="22"/>
      <c r="JMS1202" s="22"/>
      <c r="JMT1202" s="22"/>
      <c r="JMU1202" s="22"/>
      <c r="JMV1202" s="22"/>
      <c r="JMW1202" s="22"/>
      <c r="JMX1202" s="22"/>
      <c r="JMY1202" s="22"/>
      <c r="JMZ1202" s="22"/>
      <c r="JNA1202" s="22"/>
      <c r="JNB1202" s="22"/>
      <c r="JNC1202" s="22"/>
      <c r="JND1202" s="22"/>
      <c r="JNE1202" s="22"/>
      <c r="JNF1202" s="22"/>
      <c r="JNG1202" s="22"/>
      <c r="JNH1202" s="22"/>
      <c r="JNI1202" s="22"/>
      <c r="JNJ1202" s="22"/>
      <c r="JNK1202" s="22"/>
      <c r="JNL1202" s="22"/>
      <c r="JNM1202" s="22"/>
      <c r="JNN1202" s="22"/>
      <c r="JNO1202" s="22"/>
      <c r="JNP1202" s="22"/>
      <c r="JNQ1202" s="22"/>
      <c r="JNR1202" s="22"/>
      <c r="JNS1202" s="22"/>
      <c r="JNT1202" s="22"/>
      <c r="JNU1202" s="22"/>
      <c r="JNV1202" s="22"/>
      <c r="JNW1202" s="22"/>
      <c r="JNX1202" s="22"/>
      <c r="JNY1202" s="22"/>
      <c r="JNZ1202" s="22"/>
      <c r="JOA1202" s="22"/>
      <c r="JOB1202" s="22"/>
      <c r="JOC1202" s="22"/>
      <c r="JOD1202" s="22"/>
      <c r="JOE1202" s="22"/>
      <c r="JOF1202" s="22"/>
      <c r="JOG1202" s="22"/>
      <c r="JOH1202" s="22"/>
      <c r="JOI1202" s="22"/>
      <c r="JOJ1202" s="22"/>
      <c r="JOK1202" s="22"/>
      <c r="JOL1202" s="22"/>
      <c r="JOM1202" s="22"/>
      <c r="JON1202" s="22"/>
      <c r="JOO1202" s="22"/>
      <c r="JOP1202" s="22"/>
      <c r="JOQ1202" s="22"/>
      <c r="JOR1202" s="22"/>
      <c r="JOS1202" s="22"/>
      <c r="JOT1202" s="22"/>
      <c r="JOU1202" s="22"/>
      <c r="JOV1202" s="22"/>
      <c r="JOW1202" s="22"/>
      <c r="JOX1202" s="22"/>
      <c r="JOY1202" s="22"/>
      <c r="JOZ1202" s="22"/>
      <c r="JPA1202" s="22"/>
      <c r="JPB1202" s="22"/>
      <c r="JPC1202" s="22"/>
      <c r="JPD1202" s="22"/>
      <c r="JPE1202" s="22"/>
      <c r="JPF1202" s="22"/>
      <c r="JPG1202" s="22"/>
      <c r="JPH1202" s="22"/>
      <c r="JPI1202" s="22"/>
      <c r="JPJ1202" s="22"/>
      <c r="JPK1202" s="22"/>
      <c r="JPL1202" s="22"/>
      <c r="JPM1202" s="22"/>
      <c r="JPN1202" s="22"/>
      <c r="JPO1202" s="22"/>
      <c r="JPP1202" s="22"/>
      <c r="JPQ1202" s="22"/>
      <c r="JPR1202" s="22"/>
      <c r="JPS1202" s="22"/>
      <c r="JPT1202" s="22"/>
      <c r="JPU1202" s="22"/>
      <c r="JPV1202" s="22"/>
      <c r="JPW1202" s="22"/>
      <c r="JPX1202" s="22"/>
      <c r="JPY1202" s="22"/>
      <c r="JPZ1202" s="22"/>
      <c r="JQA1202" s="22"/>
      <c r="JQB1202" s="22"/>
      <c r="JQC1202" s="22"/>
      <c r="JQD1202" s="22"/>
      <c r="JQE1202" s="22"/>
      <c r="JQF1202" s="22"/>
      <c r="JQG1202" s="22"/>
      <c r="JQH1202" s="22"/>
      <c r="JQI1202" s="22"/>
      <c r="JQJ1202" s="22"/>
      <c r="JQK1202" s="22"/>
      <c r="JQL1202" s="22"/>
      <c r="JQM1202" s="22"/>
      <c r="JQN1202" s="22"/>
      <c r="JQO1202" s="22"/>
      <c r="JQP1202" s="22"/>
      <c r="JQQ1202" s="22"/>
      <c r="JQR1202" s="22"/>
      <c r="JQS1202" s="22"/>
      <c r="JQT1202" s="22"/>
      <c r="JQU1202" s="22"/>
      <c r="JQV1202" s="22"/>
      <c r="JQW1202" s="22"/>
      <c r="JQX1202" s="22"/>
      <c r="JQY1202" s="22"/>
      <c r="JQZ1202" s="22"/>
      <c r="JRA1202" s="22"/>
      <c r="JRB1202" s="22"/>
      <c r="JRC1202" s="22"/>
      <c r="JRD1202" s="22"/>
      <c r="JRE1202" s="22"/>
      <c r="JRF1202" s="22"/>
      <c r="JRG1202" s="22"/>
      <c r="JRH1202" s="22"/>
      <c r="JRI1202" s="22"/>
      <c r="JRJ1202" s="22"/>
      <c r="JRK1202" s="22"/>
      <c r="JRL1202" s="22"/>
      <c r="JRM1202" s="22"/>
      <c r="JRN1202" s="22"/>
      <c r="JRO1202" s="22"/>
      <c r="JRP1202" s="22"/>
      <c r="JRQ1202" s="22"/>
      <c r="JRR1202" s="22"/>
      <c r="JRS1202" s="22"/>
      <c r="JRT1202" s="22"/>
      <c r="JRU1202" s="22"/>
      <c r="JRV1202" s="22"/>
      <c r="JRW1202" s="22"/>
      <c r="JRX1202" s="22"/>
      <c r="JRY1202" s="22"/>
      <c r="JRZ1202" s="22"/>
      <c r="JSA1202" s="22"/>
      <c r="JSB1202" s="22"/>
      <c r="JSC1202" s="22"/>
      <c r="JSD1202" s="22"/>
      <c r="JSE1202" s="22"/>
      <c r="JSF1202" s="22"/>
      <c r="JSG1202" s="22"/>
      <c r="JSH1202" s="22"/>
      <c r="JSI1202" s="22"/>
      <c r="JSJ1202" s="22"/>
      <c r="JSK1202" s="22"/>
      <c r="JSL1202" s="22"/>
      <c r="JSM1202" s="22"/>
      <c r="JSN1202" s="22"/>
      <c r="JSO1202" s="22"/>
      <c r="JSP1202" s="22"/>
      <c r="JSQ1202" s="22"/>
      <c r="JSR1202" s="22"/>
      <c r="JSS1202" s="22"/>
      <c r="JST1202" s="22"/>
      <c r="JSU1202" s="22"/>
      <c r="JSV1202" s="22"/>
      <c r="JSW1202" s="22"/>
      <c r="JSX1202" s="22"/>
      <c r="JSY1202" s="22"/>
      <c r="JSZ1202" s="22"/>
      <c r="JTA1202" s="22"/>
      <c r="JTB1202" s="22"/>
      <c r="JTC1202" s="22"/>
      <c r="JTD1202" s="22"/>
      <c r="JTE1202" s="22"/>
      <c r="JTF1202" s="22"/>
      <c r="JTG1202" s="22"/>
      <c r="JTH1202" s="22"/>
      <c r="JTI1202" s="22"/>
      <c r="JTJ1202" s="22"/>
      <c r="JTK1202" s="22"/>
      <c r="JTL1202" s="22"/>
      <c r="JTM1202" s="22"/>
      <c r="JTN1202" s="22"/>
      <c r="JTO1202" s="22"/>
      <c r="JTP1202" s="22"/>
      <c r="JTQ1202" s="22"/>
      <c r="JTR1202" s="22"/>
      <c r="JTS1202" s="22"/>
      <c r="JTT1202" s="22"/>
      <c r="JTU1202" s="22"/>
      <c r="JTV1202" s="22"/>
      <c r="JTW1202" s="22"/>
      <c r="JTX1202" s="22"/>
      <c r="JTY1202" s="22"/>
      <c r="JTZ1202" s="22"/>
      <c r="JUA1202" s="22"/>
      <c r="JUB1202" s="22"/>
      <c r="JUC1202" s="22"/>
      <c r="JUD1202" s="22"/>
      <c r="JUE1202" s="22"/>
      <c r="JUF1202" s="22"/>
      <c r="JUG1202" s="22"/>
      <c r="JUH1202" s="22"/>
      <c r="JUI1202" s="22"/>
      <c r="JUJ1202" s="22"/>
      <c r="JUK1202" s="22"/>
      <c r="JUL1202" s="22"/>
      <c r="JUM1202" s="22"/>
      <c r="JUN1202" s="22"/>
      <c r="JUO1202" s="22"/>
      <c r="JUP1202" s="22"/>
      <c r="JUQ1202" s="22"/>
      <c r="JUR1202" s="22"/>
      <c r="JUS1202" s="22"/>
      <c r="JUT1202" s="22"/>
      <c r="JUU1202" s="22"/>
      <c r="JUV1202" s="22"/>
      <c r="JUW1202" s="22"/>
      <c r="JUX1202" s="22"/>
      <c r="JUY1202" s="22"/>
      <c r="JUZ1202" s="22"/>
      <c r="JVA1202" s="22"/>
      <c r="JVB1202" s="22"/>
      <c r="JVC1202" s="22"/>
      <c r="JVD1202" s="22"/>
      <c r="JVE1202" s="22"/>
      <c r="JVF1202" s="22"/>
      <c r="JVG1202" s="22"/>
      <c r="JVH1202" s="22"/>
      <c r="JVI1202" s="22"/>
      <c r="JVJ1202" s="22"/>
      <c r="JVK1202" s="22"/>
      <c r="JVL1202" s="22"/>
      <c r="JVM1202" s="22"/>
      <c r="JVN1202" s="22"/>
      <c r="JVO1202" s="22"/>
      <c r="JVP1202" s="22"/>
      <c r="JVQ1202" s="22"/>
      <c r="JVR1202" s="22"/>
      <c r="JVS1202" s="22"/>
      <c r="JVT1202" s="22"/>
      <c r="JVU1202" s="22"/>
      <c r="JVV1202" s="22"/>
      <c r="JVW1202" s="22"/>
      <c r="JVX1202" s="22"/>
      <c r="JVY1202" s="22"/>
      <c r="JVZ1202" s="22"/>
      <c r="JWA1202" s="22"/>
      <c r="JWB1202" s="22"/>
      <c r="JWC1202" s="22"/>
      <c r="JWD1202" s="22"/>
      <c r="JWE1202" s="22"/>
      <c r="JWF1202" s="22"/>
      <c r="JWG1202" s="22"/>
      <c r="JWH1202" s="22"/>
      <c r="JWI1202" s="22"/>
      <c r="JWJ1202" s="22"/>
      <c r="JWK1202" s="22"/>
      <c r="JWL1202" s="22"/>
      <c r="JWM1202" s="22"/>
      <c r="JWN1202" s="22"/>
      <c r="JWO1202" s="22"/>
      <c r="JWP1202" s="22"/>
      <c r="JWQ1202" s="22"/>
      <c r="JWR1202" s="22"/>
      <c r="JWS1202" s="22"/>
      <c r="JWT1202" s="22"/>
      <c r="JWU1202" s="22"/>
      <c r="JWV1202" s="22"/>
      <c r="JWW1202" s="22"/>
      <c r="JWX1202" s="22"/>
      <c r="JWY1202" s="22"/>
      <c r="JWZ1202" s="22"/>
      <c r="JXA1202" s="22"/>
      <c r="JXB1202" s="22"/>
      <c r="JXC1202" s="22"/>
      <c r="JXD1202" s="22"/>
      <c r="JXE1202" s="22"/>
      <c r="JXF1202" s="22"/>
      <c r="JXG1202" s="22"/>
      <c r="JXH1202" s="22"/>
      <c r="JXI1202" s="22"/>
      <c r="JXJ1202" s="22"/>
      <c r="JXK1202" s="22"/>
      <c r="JXL1202" s="22"/>
      <c r="JXM1202" s="22"/>
      <c r="JXN1202" s="22"/>
      <c r="JXO1202" s="22"/>
      <c r="JXP1202" s="22"/>
      <c r="JXQ1202" s="22"/>
      <c r="JXR1202" s="22"/>
      <c r="JXS1202" s="22"/>
      <c r="JXT1202" s="22"/>
      <c r="JXU1202" s="22"/>
      <c r="JXV1202" s="22"/>
      <c r="JXW1202" s="22"/>
      <c r="JXX1202" s="22"/>
      <c r="JXY1202" s="22"/>
      <c r="JXZ1202" s="22"/>
      <c r="JYA1202" s="22"/>
      <c r="JYB1202" s="22"/>
      <c r="JYC1202" s="22"/>
      <c r="JYD1202" s="22"/>
      <c r="JYE1202" s="22"/>
      <c r="JYF1202" s="22"/>
      <c r="JYG1202" s="22"/>
      <c r="JYH1202" s="22"/>
      <c r="JYI1202" s="22"/>
      <c r="JYJ1202" s="22"/>
      <c r="JYK1202" s="22"/>
      <c r="JYL1202" s="22"/>
      <c r="JYM1202" s="22"/>
      <c r="JYN1202" s="22"/>
      <c r="JYO1202" s="22"/>
      <c r="JYP1202" s="22"/>
      <c r="JYQ1202" s="22"/>
      <c r="JYR1202" s="22"/>
      <c r="JYS1202" s="22"/>
      <c r="JYT1202" s="22"/>
      <c r="JYU1202" s="22"/>
      <c r="JYV1202" s="22"/>
      <c r="JYW1202" s="22"/>
      <c r="JYX1202" s="22"/>
      <c r="JYY1202" s="22"/>
      <c r="JYZ1202" s="22"/>
      <c r="JZA1202" s="22"/>
      <c r="JZB1202" s="22"/>
      <c r="JZC1202" s="22"/>
      <c r="JZD1202" s="22"/>
      <c r="JZE1202" s="22"/>
      <c r="JZF1202" s="22"/>
      <c r="JZG1202" s="22"/>
      <c r="JZH1202" s="22"/>
      <c r="JZI1202" s="22"/>
      <c r="JZJ1202" s="22"/>
      <c r="JZK1202" s="22"/>
      <c r="JZL1202" s="22"/>
      <c r="JZM1202" s="22"/>
      <c r="JZN1202" s="22"/>
      <c r="JZO1202" s="22"/>
      <c r="JZP1202" s="22"/>
      <c r="JZQ1202" s="22"/>
      <c r="JZR1202" s="22"/>
      <c r="JZS1202" s="22"/>
      <c r="JZT1202" s="22"/>
      <c r="JZU1202" s="22"/>
      <c r="JZV1202" s="22"/>
      <c r="JZW1202" s="22"/>
      <c r="JZX1202" s="22"/>
      <c r="JZY1202" s="22"/>
      <c r="JZZ1202" s="22"/>
      <c r="KAA1202" s="22"/>
      <c r="KAB1202" s="22"/>
      <c r="KAC1202" s="22"/>
      <c r="KAD1202" s="22"/>
      <c r="KAE1202" s="22"/>
      <c r="KAF1202" s="22"/>
      <c r="KAG1202" s="22"/>
      <c r="KAH1202" s="22"/>
      <c r="KAI1202" s="22"/>
      <c r="KAJ1202" s="22"/>
      <c r="KAK1202" s="22"/>
      <c r="KAL1202" s="22"/>
      <c r="KAM1202" s="22"/>
      <c r="KAN1202" s="22"/>
      <c r="KAO1202" s="22"/>
      <c r="KAP1202" s="22"/>
      <c r="KAQ1202" s="22"/>
      <c r="KAR1202" s="22"/>
      <c r="KAS1202" s="22"/>
      <c r="KAT1202" s="22"/>
      <c r="KAU1202" s="22"/>
      <c r="KAV1202" s="22"/>
      <c r="KAW1202" s="22"/>
      <c r="KAX1202" s="22"/>
      <c r="KAY1202" s="22"/>
      <c r="KAZ1202" s="22"/>
      <c r="KBA1202" s="22"/>
      <c r="KBB1202" s="22"/>
      <c r="KBC1202" s="22"/>
      <c r="KBD1202" s="22"/>
      <c r="KBE1202" s="22"/>
      <c r="KBF1202" s="22"/>
      <c r="KBG1202" s="22"/>
      <c r="KBH1202" s="22"/>
      <c r="KBI1202" s="22"/>
      <c r="KBJ1202" s="22"/>
      <c r="KBK1202" s="22"/>
      <c r="KBL1202" s="22"/>
      <c r="KBM1202" s="22"/>
      <c r="KBN1202" s="22"/>
      <c r="KBO1202" s="22"/>
      <c r="KBP1202" s="22"/>
      <c r="KBQ1202" s="22"/>
      <c r="KBR1202" s="22"/>
      <c r="KBS1202" s="22"/>
      <c r="KBT1202" s="22"/>
      <c r="KBU1202" s="22"/>
      <c r="KBV1202" s="22"/>
      <c r="KBW1202" s="22"/>
      <c r="KBX1202" s="22"/>
      <c r="KBY1202" s="22"/>
      <c r="KBZ1202" s="22"/>
      <c r="KCA1202" s="22"/>
      <c r="KCB1202" s="22"/>
      <c r="KCC1202" s="22"/>
      <c r="KCD1202" s="22"/>
      <c r="KCE1202" s="22"/>
      <c r="KCF1202" s="22"/>
      <c r="KCG1202" s="22"/>
      <c r="KCH1202" s="22"/>
      <c r="KCI1202" s="22"/>
      <c r="KCJ1202" s="22"/>
      <c r="KCK1202" s="22"/>
      <c r="KCL1202" s="22"/>
      <c r="KCM1202" s="22"/>
      <c r="KCN1202" s="22"/>
      <c r="KCO1202" s="22"/>
      <c r="KCP1202" s="22"/>
      <c r="KCQ1202" s="22"/>
      <c r="KCR1202" s="22"/>
      <c r="KCS1202" s="22"/>
      <c r="KCT1202" s="22"/>
      <c r="KCU1202" s="22"/>
      <c r="KCV1202" s="22"/>
      <c r="KCW1202" s="22"/>
      <c r="KCX1202" s="22"/>
      <c r="KCY1202" s="22"/>
      <c r="KCZ1202" s="22"/>
      <c r="KDA1202" s="22"/>
      <c r="KDB1202" s="22"/>
      <c r="KDC1202" s="22"/>
      <c r="KDD1202" s="22"/>
      <c r="KDE1202" s="22"/>
      <c r="KDF1202" s="22"/>
      <c r="KDG1202" s="22"/>
      <c r="KDH1202" s="22"/>
      <c r="KDI1202" s="22"/>
      <c r="KDJ1202" s="22"/>
      <c r="KDK1202" s="22"/>
      <c r="KDL1202" s="22"/>
      <c r="KDM1202" s="22"/>
      <c r="KDN1202" s="22"/>
      <c r="KDO1202" s="22"/>
      <c r="KDP1202" s="22"/>
      <c r="KDQ1202" s="22"/>
      <c r="KDR1202" s="22"/>
      <c r="KDS1202" s="22"/>
      <c r="KDT1202" s="22"/>
      <c r="KDU1202" s="22"/>
      <c r="KDV1202" s="22"/>
      <c r="KDW1202" s="22"/>
      <c r="KDX1202" s="22"/>
      <c r="KDY1202" s="22"/>
      <c r="KDZ1202" s="22"/>
      <c r="KEA1202" s="22"/>
      <c r="KEB1202" s="22"/>
      <c r="KEC1202" s="22"/>
      <c r="KED1202" s="22"/>
      <c r="KEE1202" s="22"/>
      <c r="KEF1202" s="22"/>
      <c r="KEG1202" s="22"/>
      <c r="KEH1202" s="22"/>
      <c r="KEI1202" s="22"/>
      <c r="KEJ1202" s="22"/>
      <c r="KEK1202" s="22"/>
      <c r="KEL1202" s="22"/>
      <c r="KEM1202" s="22"/>
      <c r="KEN1202" s="22"/>
      <c r="KEO1202" s="22"/>
      <c r="KEP1202" s="22"/>
      <c r="KEQ1202" s="22"/>
      <c r="KER1202" s="22"/>
      <c r="KES1202" s="22"/>
      <c r="KET1202" s="22"/>
      <c r="KEU1202" s="22"/>
      <c r="KEV1202" s="22"/>
      <c r="KEW1202" s="22"/>
      <c r="KEX1202" s="22"/>
      <c r="KEY1202" s="22"/>
      <c r="KEZ1202" s="22"/>
      <c r="KFA1202" s="22"/>
      <c r="KFB1202" s="22"/>
      <c r="KFC1202" s="22"/>
      <c r="KFD1202" s="22"/>
      <c r="KFE1202" s="22"/>
      <c r="KFF1202" s="22"/>
      <c r="KFG1202" s="22"/>
      <c r="KFH1202" s="22"/>
      <c r="KFI1202" s="22"/>
      <c r="KFJ1202" s="22"/>
      <c r="KFK1202" s="22"/>
      <c r="KFL1202" s="22"/>
      <c r="KFM1202" s="22"/>
      <c r="KFN1202" s="22"/>
      <c r="KFO1202" s="22"/>
      <c r="KFP1202" s="22"/>
      <c r="KFQ1202" s="22"/>
      <c r="KFR1202" s="22"/>
      <c r="KFS1202" s="22"/>
      <c r="KFT1202" s="22"/>
      <c r="KFU1202" s="22"/>
      <c r="KFV1202" s="22"/>
      <c r="KFW1202" s="22"/>
      <c r="KFX1202" s="22"/>
      <c r="KFY1202" s="22"/>
      <c r="KFZ1202" s="22"/>
      <c r="KGA1202" s="22"/>
      <c r="KGB1202" s="22"/>
      <c r="KGC1202" s="22"/>
      <c r="KGD1202" s="22"/>
      <c r="KGE1202" s="22"/>
      <c r="KGF1202" s="22"/>
      <c r="KGG1202" s="22"/>
      <c r="KGH1202" s="22"/>
      <c r="KGI1202" s="22"/>
      <c r="KGJ1202" s="22"/>
      <c r="KGK1202" s="22"/>
      <c r="KGL1202" s="22"/>
      <c r="KGM1202" s="22"/>
      <c r="KGN1202" s="22"/>
      <c r="KGO1202" s="22"/>
      <c r="KGP1202" s="22"/>
      <c r="KGQ1202" s="22"/>
      <c r="KGR1202" s="22"/>
      <c r="KGS1202" s="22"/>
      <c r="KGT1202" s="22"/>
      <c r="KGU1202" s="22"/>
      <c r="KGV1202" s="22"/>
      <c r="KGW1202" s="22"/>
      <c r="KGX1202" s="22"/>
      <c r="KGY1202" s="22"/>
      <c r="KGZ1202" s="22"/>
      <c r="KHA1202" s="22"/>
      <c r="KHB1202" s="22"/>
      <c r="KHC1202" s="22"/>
      <c r="KHD1202" s="22"/>
      <c r="KHE1202" s="22"/>
      <c r="KHF1202" s="22"/>
      <c r="KHG1202" s="22"/>
      <c r="KHH1202" s="22"/>
      <c r="KHI1202" s="22"/>
      <c r="KHJ1202" s="22"/>
      <c r="KHK1202" s="22"/>
      <c r="KHL1202" s="22"/>
      <c r="KHM1202" s="22"/>
      <c r="KHN1202" s="22"/>
      <c r="KHO1202" s="22"/>
      <c r="KHP1202" s="22"/>
      <c r="KHQ1202" s="22"/>
      <c r="KHR1202" s="22"/>
      <c r="KHS1202" s="22"/>
      <c r="KHT1202" s="22"/>
      <c r="KHU1202" s="22"/>
      <c r="KHV1202" s="22"/>
      <c r="KHW1202" s="22"/>
      <c r="KHX1202" s="22"/>
      <c r="KHY1202" s="22"/>
      <c r="KHZ1202" s="22"/>
      <c r="KIA1202" s="22"/>
      <c r="KIB1202" s="22"/>
      <c r="KIC1202" s="22"/>
      <c r="KID1202" s="22"/>
      <c r="KIE1202" s="22"/>
      <c r="KIF1202" s="22"/>
      <c r="KIG1202" s="22"/>
      <c r="KIH1202" s="22"/>
      <c r="KII1202" s="22"/>
      <c r="KIJ1202" s="22"/>
      <c r="KIK1202" s="22"/>
      <c r="KIL1202" s="22"/>
      <c r="KIM1202" s="22"/>
      <c r="KIN1202" s="22"/>
      <c r="KIO1202" s="22"/>
      <c r="KIP1202" s="22"/>
      <c r="KIQ1202" s="22"/>
      <c r="KIR1202" s="22"/>
      <c r="KIS1202" s="22"/>
      <c r="KIT1202" s="22"/>
      <c r="KIU1202" s="22"/>
      <c r="KIV1202" s="22"/>
      <c r="KIW1202" s="22"/>
      <c r="KIX1202" s="22"/>
      <c r="KIY1202" s="22"/>
      <c r="KIZ1202" s="22"/>
      <c r="KJA1202" s="22"/>
      <c r="KJB1202" s="22"/>
      <c r="KJC1202" s="22"/>
      <c r="KJD1202" s="22"/>
      <c r="KJE1202" s="22"/>
      <c r="KJF1202" s="22"/>
      <c r="KJG1202" s="22"/>
      <c r="KJH1202" s="22"/>
      <c r="KJI1202" s="22"/>
      <c r="KJJ1202" s="22"/>
      <c r="KJK1202" s="22"/>
      <c r="KJL1202" s="22"/>
      <c r="KJM1202" s="22"/>
      <c r="KJN1202" s="22"/>
      <c r="KJO1202" s="22"/>
      <c r="KJP1202" s="22"/>
      <c r="KJQ1202" s="22"/>
      <c r="KJR1202" s="22"/>
      <c r="KJS1202" s="22"/>
      <c r="KJT1202" s="22"/>
      <c r="KJU1202" s="22"/>
      <c r="KJV1202" s="22"/>
      <c r="KJW1202" s="22"/>
      <c r="KJX1202" s="22"/>
      <c r="KJY1202" s="22"/>
      <c r="KJZ1202" s="22"/>
      <c r="KKA1202" s="22"/>
      <c r="KKB1202" s="22"/>
      <c r="KKC1202" s="22"/>
      <c r="KKD1202" s="22"/>
      <c r="KKE1202" s="22"/>
      <c r="KKF1202" s="22"/>
      <c r="KKG1202" s="22"/>
      <c r="KKH1202" s="22"/>
      <c r="KKI1202" s="22"/>
      <c r="KKJ1202" s="22"/>
      <c r="KKK1202" s="22"/>
      <c r="KKL1202" s="22"/>
      <c r="KKM1202" s="22"/>
      <c r="KKN1202" s="22"/>
      <c r="KKO1202" s="22"/>
      <c r="KKP1202" s="22"/>
      <c r="KKQ1202" s="22"/>
      <c r="KKR1202" s="22"/>
      <c r="KKS1202" s="22"/>
      <c r="KKT1202" s="22"/>
      <c r="KKU1202" s="22"/>
      <c r="KKV1202" s="22"/>
      <c r="KKW1202" s="22"/>
      <c r="KKX1202" s="22"/>
      <c r="KKY1202" s="22"/>
      <c r="KKZ1202" s="22"/>
      <c r="KLA1202" s="22"/>
      <c r="KLB1202" s="22"/>
      <c r="KLC1202" s="22"/>
      <c r="KLD1202" s="22"/>
      <c r="KLE1202" s="22"/>
      <c r="KLF1202" s="22"/>
      <c r="KLG1202" s="22"/>
      <c r="KLH1202" s="22"/>
      <c r="KLI1202" s="22"/>
      <c r="KLJ1202" s="22"/>
      <c r="KLK1202" s="22"/>
      <c r="KLL1202" s="22"/>
      <c r="KLM1202" s="22"/>
      <c r="KLN1202" s="22"/>
      <c r="KLO1202" s="22"/>
      <c r="KLP1202" s="22"/>
      <c r="KLQ1202" s="22"/>
      <c r="KLR1202" s="22"/>
      <c r="KLS1202" s="22"/>
      <c r="KLT1202" s="22"/>
      <c r="KLU1202" s="22"/>
      <c r="KLV1202" s="22"/>
      <c r="KLW1202" s="22"/>
      <c r="KLX1202" s="22"/>
      <c r="KLY1202" s="22"/>
      <c r="KLZ1202" s="22"/>
      <c r="KMA1202" s="22"/>
      <c r="KMB1202" s="22"/>
      <c r="KMC1202" s="22"/>
      <c r="KMD1202" s="22"/>
      <c r="KME1202" s="22"/>
      <c r="KMF1202" s="22"/>
      <c r="KMG1202" s="22"/>
      <c r="KMH1202" s="22"/>
      <c r="KMI1202" s="22"/>
      <c r="KMJ1202" s="22"/>
      <c r="KMK1202" s="22"/>
      <c r="KML1202" s="22"/>
      <c r="KMM1202" s="22"/>
      <c r="KMN1202" s="22"/>
      <c r="KMO1202" s="22"/>
      <c r="KMP1202" s="22"/>
      <c r="KMQ1202" s="22"/>
      <c r="KMR1202" s="22"/>
      <c r="KMS1202" s="22"/>
      <c r="KMT1202" s="22"/>
      <c r="KMU1202" s="22"/>
      <c r="KMV1202" s="22"/>
      <c r="KMW1202" s="22"/>
      <c r="KMX1202" s="22"/>
      <c r="KMY1202" s="22"/>
      <c r="KMZ1202" s="22"/>
      <c r="KNA1202" s="22"/>
      <c r="KNB1202" s="22"/>
      <c r="KNC1202" s="22"/>
      <c r="KND1202" s="22"/>
      <c r="KNE1202" s="22"/>
      <c r="KNF1202" s="22"/>
      <c r="KNG1202" s="22"/>
      <c r="KNH1202" s="22"/>
      <c r="KNI1202" s="22"/>
      <c r="KNJ1202" s="22"/>
      <c r="KNK1202" s="22"/>
      <c r="KNL1202" s="22"/>
      <c r="KNM1202" s="22"/>
      <c r="KNN1202" s="22"/>
      <c r="KNO1202" s="22"/>
      <c r="KNP1202" s="22"/>
      <c r="KNQ1202" s="22"/>
      <c r="KNR1202" s="22"/>
      <c r="KNS1202" s="22"/>
      <c r="KNT1202" s="22"/>
      <c r="KNU1202" s="22"/>
      <c r="KNV1202" s="22"/>
      <c r="KNW1202" s="22"/>
      <c r="KNX1202" s="22"/>
      <c r="KNY1202" s="22"/>
      <c r="KNZ1202" s="22"/>
      <c r="KOA1202" s="22"/>
      <c r="KOB1202" s="22"/>
      <c r="KOC1202" s="22"/>
      <c r="KOD1202" s="22"/>
      <c r="KOE1202" s="22"/>
      <c r="KOF1202" s="22"/>
      <c r="KOG1202" s="22"/>
      <c r="KOH1202" s="22"/>
      <c r="KOI1202" s="22"/>
      <c r="KOJ1202" s="22"/>
      <c r="KOK1202" s="22"/>
      <c r="KOL1202" s="22"/>
      <c r="KOM1202" s="22"/>
      <c r="KON1202" s="22"/>
      <c r="KOO1202" s="22"/>
      <c r="KOP1202" s="22"/>
      <c r="KOQ1202" s="22"/>
      <c r="KOR1202" s="22"/>
      <c r="KOS1202" s="22"/>
      <c r="KOT1202" s="22"/>
      <c r="KOU1202" s="22"/>
      <c r="KOV1202" s="22"/>
      <c r="KOW1202" s="22"/>
      <c r="KOX1202" s="22"/>
      <c r="KOY1202" s="22"/>
      <c r="KOZ1202" s="22"/>
      <c r="KPA1202" s="22"/>
      <c r="KPB1202" s="22"/>
      <c r="KPC1202" s="22"/>
      <c r="KPD1202" s="22"/>
      <c r="KPE1202" s="22"/>
      <c r="KPF1202" s="22"/>
      <c r="KPG1202" s="22"/>
      <c r="KPH1202" s="22"/>
      <c r="KPI1202" s="22"/>
      <c r="KPJ1202" s="22"/>
      <c r="KPK1202" s="22"/>
      <c r="KPL1202" s="22"/>
      <c r="KPM1202" s="22"/>
      <c r="KPN1202" s="22"/>
      <c r="KPO1202" s="22"/>
      <c r="KPP1202" s="22"/>
      <c r="KPQ1202" s="22"/>
      <c r="KPR1202" s="22"/>
      <c r="KPS1202" s="22"/>
      <c r="KPT1202" s="22"/>
      <c r="KPU1202" s="22"/>
      <c r="KPV1202" s="22"/>
      <c r="KPW1202" s="22"/>
      <c r="KPX1202" s="22"/>
      <c r="KPY1202" s="22"/>
      <c r="KPZ1202" s="22"/>
      <c r="KQA1202" s="22"/>
      <c r="KQB1202" s="22"/>
      <c r="KQC1202" s="22"/>
      <c r="KQD1202" s="22"/>
      <c r="KQE1202" s="22"/>
      <c r="KQF1202" s="22"/>
      <c r="KQG1202" s="22"/>
      <c r="KQH1202" s="22"/>
      <c r="KQI1202" s="22"/>
      <c r="KQJ1202" s="22"/>
      <c r="KQK1202" s="22"/>
      <c r="KQL1202" s="22"/>
      <c r="KQM1202" s="22"/>
      <c r="KQN1202" s="22"/>
      <c r="KQO1202" s="22"/>
      <c r="KQP1202" s="22"/>
      <c r="KQQ1202" s="22"/>
      <c r="KQR1202" s="22"/>
      <c r="KQS1202" s="22"/>
      <c r="KQT1202" s="22"/>
      <c r="KQU1202" s="22"/>
      <c r="KQV1202" s="22"/>
      <c r="KQW1202" s="22"/>
      <c r="KQX1202" s="22"/>
      <c r="KQY1202" s="22"/>
      <c r="KQZ1202" s="22"/>
      <c r="KRA1202" s="22"/>
      <c r="KRB1202" s="22"/>
      <c r="KRC1202" s="22"/>
      <c r="KRD1202" s="22"/>
      <c r="KRE1202" s="22"/>
      <c r="KRF1202" s="22"/>
      <c r="KRG1202" s="22"/>
      <c r="KRH1202" s="22"/>
      <c r="KRI1202" s="22"/>
      <c r="KRJ1202" s="22"/>
      <c r="KRK1202" s="22"/>
      <c r="KRL1202" s="22"/>
      <c r="KRM1202" s="22"/>
      <c r="KRN1202" s="22"/>
      <c r="KRO1202" s="22"/>
      <c r="KRP1202" s="22"/>
      <c r="KRQ1202" s="22"/>
      <c r="KRR1202" s="22"/>
      <c r="KRS1202" s="22"/>
      <c r="KRT1202" s="22"/>
      <c r="KRU1202" s="22"/>
      <c r="KRV1202" s="22"/>
      <c r="KRW1202" s="22"/>
      <c r="KRX1202" s="22"/>
      <c r="KRY1202" s="22"/>
      <c r="KRZ1202" s="22"/>
      <c r="KSA1202" s="22"/>
      <c r="KSB1202" s="22"/>
      <c r="KSC1202" s="22"/>
      <c r="KSD1202" s="22"/>
      <c r="KSE1202" s="22"/>
      <c r="KSF1202" s="22"/>
      <c r="KSG1202" s="22"/>
      <c r="KSH1202" s="22"/>
      <c r="KSI1202" s="22"/>
      <c r="KSJ1202" s="22"/>
      <c r="KSK1202" s="22"/>
      <c r="KSL1202" s="22"/>
      <c r="KSM1202" s="22"/>
      <c r="KSN1202" s="22"/>
      <c r="KSO1202" s="22"/>
      <c r="KSP1202" s="22"/>
      <c r="KSQ1202" s="22"/>
      <c r="KSR1202" s="22"/>
      <c r="KSS1202" s="22"/>
      <c r="KST1202" s="22"/>
      <c r="KSU1202" s="22"/>
      <c r="KSV1202" s="22"/>
      <c r="KSW1202" s="22"/>
      <c r="KSX1202" s="22"/>
      <c r="KSY1202" s="22"/>
      <c r="KSZ1202" s="22"/>
      <c r="KTA1202" s="22"/>
      <c r="KTB1202" s="22"/>
      <c r="KTC1202" s="22"/>
      <c r="KTD1202" s="22"/>
      <c r="KTE1202" s="22"/>
      <c r="KTF1202" s="22"/>
      <c r="KTG1202" s="22"/>
      <c r="KTH1202" s="22"/>
      <c r="KTI1202" s="22"/>
      <c r="KTJ1202" s="22"/>
      <c r="KTK1202" s="22"/>
      <c r="KTL1202" s="22"/>
      <c r="KTM1202" s="22"/>
      <c r="KTN1202" s="22"/>
      <c r="KTO1202" s="22"/>
      <c r="KTP1202" s="22"/>
      <c r="KTQ1202" s="22"/>
      <c r="KTR1202" s="22"/>
      <c r="KTS1202" s="22"/>
      <c r="KTT1202" s="22"/>
      <c r="KTU1202" s="22"/>
      <c r="KTV1202" s="22"/>
      <c r="KTW1202" s="22"/>
      <c r="KTX1202" s="22"/>
      <c r="KTY1202" s="22"/>
      <c r="KTZ1202" s="22"/>
      <c r="KUA1202" s="22"/>
      <c r="KUB1202" s="22"/>
      <c r="KUC1202" s="22"/>
      <c r="KUD1202" s="22"/>
      <c r="KUE1202" s="22"/>
      <c r="KUF1202" s="22"/>
      <c r="KUG1202" s="22"/>
      <c r="KUH1202" s="22"/>
      <c r="KUI1202" s="22"/>
      <c r="KUJ1202" s="22"/>
      <c r="KUK1202" s="22"/>
      <c r="KUL1202" s="22"/>
      <c r="KUM1202" s="22"/>
      <c r="KUN1202" s="22"/>
      <c r="KUO1202" s="22"/>
      <c r="KUP1202" s="22"/>
      <c r="KUQ1202" s="22"/>
      <c r="KUR1202" s="22"/>
      <c r="KUS1202" s="22"/>
      <c r="KUT1202" s="22"/>
      <c r="KUU1202" s="22"/>
      <c r="KUV1202" s="22"/>
      <c r="KUW1202" s="22"/>
      <c r="KUX1202" s="22"/>
      <c r="KUY1202" s="22"/>
      <c r="KUZ1202" s="22"/>
      <c r="KVA1202" s="22"/>
      <c r="KVB1202" s="22"/>
      <c r="KVC1202" s="22"/>
      <c r="KVD1202" s="22"/>
      <c r="KVE1202" s="22"/>
      <c r="KVF1202" s="22"/>
      <c r="KVG1202" s="22"/>
      <c r="KVH1202" s="22"/>
      <c r="KVI1202" s="22"/>
      <c r="KVJ1202" s="22"/>
      <c r="KVK1202" s="22"/>
      <c r="KVL1202" s="22"/>
      <c r="KVM1202" s="22"/>
      <c r="KVN1202" s="22"/>
      <c r="KVO1202" s="22"/>
      <c r="KVP1202" s="22"/>
      <c r="KVQ1202" s="22"/>
      <c r="KVR1202" s="22"/>
      <c r="KVS1202" s="22"/>
      <c r="KVT1202" s="22"/>
      <c r="KVU1202" s="22"/>
      <c r="KVV1202" s="22"/>
      <c r="KVW1202" s="22"/>
      <c r="KVX1202" s="22"/>
      <c r="KVY1202" s="22"/>
      <c r="KVZ1202" s="22"/>
      <c r="KWA1202" s="22"/>
      <c r="KWB1202" s="22"/>
      <c r="KWC1202" s="22"/>
      <c r="KWD1202" s="22"/>
      <c r="KWE1202" s="22"/>
      <c r="KWF1202" s="22"/>
      <c r="KWG1202" s="22"/>
      <c r="KWH1202" s="22"/>
      <c r="KWI1202" s="22"/>
      <c r="KWJ1202" s="22"/>
      <c r="KWK1202" s="22"/>
      <c r="KWL1202" s="22"/>
      <c r="KWM1202" s="22"/>
      <c r="KWN1202" s="22"/>
      <c r="KWO1202" s="22"/>
      <c r="KWP1202" s="22"/>
      <c r="KWQ1202" s="22"/>
      <c r="KWR1202" s="22"/>
      <c r="KWS1202" s="22"/>
      <c r="KWT1202" s="22"/>
      <c r="KWU1202" s="22"/>
      <c r="KWV1202" s="22"/>
      <c r="KWW1202" s="22"/>
      <c r="KWX1202" s="22"/>
      <c r="KWY1202" s="22"/>
      <c r="KWZ1202" s="22"/>
      <c r="KXA1202" s="22"/>
      <c r="KXB1202" s="22"/>
      <c r="KXC1202" s="22"/>
      <c r="KXD1202" s="22"/>
      <c r="KXE1202" s="22"/>
      <c r="KXF1202" s="22"/>
      <c r="KXG1202" s="22"/>
      <c r="KXH1202" s="22"/>
      <c r="KXI1202" s="22"/>
      <c r="KXJ1202" s="22"/>
      <c r="KXK1202" s="22"/>
      <c r="KXL1202" s="22"/>
      <c r="KXM1202" s="22"/>
      <c r="KXN1202" s="22"/>
      <c r="KXO1202" s="22"/>
      <c r="KXP1202" s="22"/>
      <c r="KXQ1202" s="22"/>
      <c r="KXR1202" s="22"/>
      <c r="KXS1202" s="22"/>
      <c r="KXT1202" s="22"/>
      <c r="KXU1202" s="22"/>
      <c r="KXV1202" s="22"/>
      <c r="KXW1202" s="22"/>
      <c r="KXX1202" s="22"/>
      <c r="KXY1202" s="22"/>
      <c r="KXZ1202" s="22"/>
      <c r="KYA1202" s="22"/>
      <c r="KYB1202" s="22"/>
      <c r="KYC1202" s="22"/>
      <c r="KYD1202" s="22"/>
      <c r="KYE1202" s="22"/>
      <c r="KYF1202" s="22"/>
      <c r="KYG1202" s="22"/>
      <c r="KYH1202" s="22"/>
      <c r="KYI1202" s="22"/>
      <c r="KYJ1202" s="22"/>
      <c r="KYK1202" s="22"/>
      <c r="KYL1202" s="22"/>
      <c r="KYM1202" s="22"/>
      <c r="KYN1202" s="22"/>
      <c r="KYO1202" s="22"/>
      <c r="KYP1202" s="22"/>
      <c r="KYQ1202" s="22"/>
      <c r="KYR1202" s="22"/>
      <c r="KYS1202" s="22"/>
      <c r="KYT1202" s="22"/>
      <c r="KYU1202" s="22"/>
      <c r="KYV1202" s="22"/>
      <c r="KYW1202" s="22"/>
      <c r="KYX1202" s="22"/>
      <c r="KYY1202" s="22"/>
      <c r="KYZ1202" s="22"/>
      <c r="KZA1202" s="22"/>
      <c r="KZB1202" s="22"/>
      <c r="KZC1202" s="22"/>
      <c r="KZD1202" s="22"/>
      <c r="KZE1202" s="22"/>
      <c r="KZF1202" s="22"/>
      <c r="KZG1202" s="22"/>
      <c r="KZH1202" s="22"/>
      <c r="KZI1202" s="22"/>
      <c r="KZJ1202" s="22"/>
      <c r="KZK1202" s="22"/>
      <c r="KZL1202" s="22"/>
      <c r="KZM1202" s="22"/>
      <c r="KZN1202" s="22"/>
      <c r="KZO1202" s="22"/>
      <c r="KZP1202" s="22"/>
      <c r="KZQ1202" s="22"/>
      <c r="KZR1202" s="22"/>
      <c r="KZS1202" s="22"/>
      <c r="KZT1202" s="22"/>
      <c r="KZU1202" s="22"/>
      <c r="KZV1202" s="22"/>
      <c r="KZW1202" s="22"/>
      <c r="KZX1202" s="22"/>
      <c r="KZY1202" s="22"/>
      <c r="KZZ1202" s="22"/>
      <c r="LAA1202" s="22"/>
      <c r="LAB1202" s="22"/>
      <c r="LAC1202" s="22"/>
      <c r="LAD1202" s="22"/>
      <c r="LAE1202" s="22"/>
      <c r="LAF1202" s="22"/>
      <c r="LAG1202" s="22"/>
      <c r="LAH1202" s="22"/>
      <c r="LAI1202" s="22"/>
      <c r="LAJ1202" s="22"/>
      <c r="LAK1202" s="22"/>
      <c r="LAL1202" s="22"/>
      <c r="LAM1202" s="22"/>
      <c r="LAN1202" s="22"/>
      <c r="LAO1202" s="22"/>
      <c r="LAP1202" s="22"/>
      <c r="LAQ1202" s="22"/>
      <c r="LAR1202" s="22"/>
      <c r="LAS1202" s="22"/>
      <c r="LAT1202" s="22"/>
      <c r="LAU1202" s="22"/>
      <c r="LAV1202" s="22"/>
      <c r="LAW1202" s="22"/>
      <c r="LAX1202" s="22"/>
      <c r="LAY1202" s="22"/>
      <c r="LAZ1202" s="22"/>
      <c r="LBA1202" s="22"/>
      <c r="LBB1202" s="22"/>
      <c r="LBC1202" s="22"/>
      <c r="LBD1202" s="22"/>
      <c r="LBE1202" s="22"/>
      <c r="LBF1202" s="22"/>
      <c r="LBG1202" s="22"/>
      <c r="LBH1202" s="22"/>
      <c r="LBI1202" s="22"/>
      <c r="LBJ1202" s="22"/>
      <c r="LBK1202" s="22"/>
      <c r="LBL1202" s="22"/>
      <c r="LBM1202" s="22"/>
      <c r="LBN1202" s="22"/>
      <c r="LBO1202" s="22"/>
      <c r="LBP1202" s="22"/>
      <c r="LBQ1202" s="22"/>
      <c r="LBR1202" s="22"/>
      <c r="LBS1202" s="22"/>
      <c r="LBT1202" s="22"/>
      <c r="LBU1202" s="22"/>
      <c r="LBV1202" s="22"/>
      <c r="LBW1202" s="22"/>
      <c r="LBX1202" s="22"/>
      <c r="LBY1202" s="22"/>
      <c r="LBZ1202" s="22"/>
      <c r="LCA1202" s="22"/>
      <c r="LCB1202" s="22"/>
      <c r="LCC1202" s="22"/>
      <c r="LCD1202" s="22"/>
      <c r="LCE1202" s="22"/>
      <c r="LCF1202" s="22"/>
      <c r="LCG1202" s="22"/>
      <c r="LCH1202" s="22"/>
      <c r="LCI1202" s="22"/>
      <c r="LCJ1202" s="22"/>
      <c r="LCK1202" s="22"/>
      <c r="LCL1202" s="22"/>
      <c r="LCM1202" s="22"/>
      <c r="LCN1202" s="22"/>
      <c r="LCO1202" s="22"/>
      <c r="LCP1202" s="22"/>
      <c r="LCQ1202" s="22"/>
      <c r="LCR1202" s="22"/>
      <c r="LCS1202" s="22"/>
      <c r="LCT1202" s="22"/>
      <c r="LCU1202" s="22"/>
      <c r="LCV1202" s="22"/>
      <c r="LCW1202" s="22"/>
      <c r="LCX1202" s="22"/>
      <c r="LCY1202" s="22"/>
      <c r="LCZ1202" s="22"/>
      <c r="LDA1202" s="22"/>
      <c r="LDB1202" s="22"/>
      <c r="LDC1202" s="22"/>
      <c r="LDD1202" s="22"/>
      <c r="LDE1202" s="22"/>
      <c r="LDF1202" s="22"/>
      <c r="LDG1202" s="22"/>
      <c r="LDH1202" s="22"/>
      <c r="LDI1202" s="22"/>
      <c r="LDJ1202" s="22"/>
      <c r="LDK1202" s="22"/>
      <c r="LDL1202" s="22"/>
      <c r="LDM1202" s="22"/>
      <c r="LDN1202" s="22"/>
      <c r="LDO1202" s="22"/>
      <c r="LDP1202" s="22"/>
      <c r="LDQ1202" s="22"/>
      <c r="LDR1202" s="22"/>
      <c r="LDS1202" s="22"/>
      <c r="LDT1202" s="22"/>
      <c r="LDU1202" s="22"/>
      <c r="LDV1202" s="22"/>
      <c r="LDW1202" s="22"/>
      <c r="LDX1202" s="22"/>
      <c r="LDY1202" s="22"/>
      <c r="LDZ1202" s="22"/>
      <c r="LEA1202" s="22"/>
      <c r="LEB1202" s="22"/>
      <c r="LEC1202" s="22"/>
      <c r="LED1202" s="22"/>
      <c r="LEE1202" s="22"/>
      <c r="LEF1202" s="22"/>
      <c r="LEG1202" s="22"/>
      <c r="LEH1202" s="22"/>
      <c r="LEI1202" s="22"/>
      <c r="LEJ1202" s="22"/>
      <c r="LEK1202" s="22"/>
      <c r="LEL1202" s="22"/>
      <c r="LEM1202" s="22"/>
      <c r="LEN1202" s="22"/>
      <c r="LEO1202" s="22"/>
      <c r="LEP1202" s="22"/>
      <c r="LEQ1202" s="22"/>
      <c r="LER1202" s="22"/>
      <c r="LES1202" s="22"/>
      <c r="LET1202" s="22"/>
      <c r="LEU1202" s="22"/>
      <c r="LEV1202" s="22"/>
      <c r="LEW1202" s="22"/>
      <c r="LEX1202" s="22"/>
      <c r="LEY1202" s="22"/>
      <c r="LEZ1202" s="22"/>
      <c r="LFA1202" s="22"/>
      <c r="LFB1202" s="22"/>
      <c r="LFC1202" s="22"/>
      <c r="LFD1202" s="22"/>
      <c r="LFE1202" s="22"/>
      <c r="LFF1202" s="22"/>
      <c r="LFG1202" s="22"/>
      <c r="LFH1202" s="22"/>
      <c r="LFI1202" s="22"/>
      <c r="LFJ1202" s="22"/>
      <c r="LFK1202" s="22"/>
      <c r="LFL1202" s="22"/>
      <c r="LFM1202" s="22"/>
      <c r="LFN1202" s="22"/>
      <c r="LFO1202" s="22"/>
      <c r="LFP1202" s="22"/>
      <c r="LFQ1202" s="22"/>
      <c r="LFR1202" s="22"/>
      <c r="LFS1202" s="22"/>
      <c r="LFT1202" s="22"/>
      <c r="LFU1202" s="22"/>
      <c r="LFV1202" s="22"/>
      <c r="LFW1202" s="22"/>
      <c r="LFX1202" s="22"/>
      <c r="LFY1202" s="22"/>
      <c r="LFZ1202" s="22"/>
      <c r="LGA1202" s="22"/>
      <c r="LGB1202" s="22"/>
      <c r="LGC1202" s="22"/>
      <c r="LGD1202" s="22"/>
      <c r="LGE1202" s="22"/>
      <c r="LGF1202" s="22"/>
      <c r="LGG1202" s="22"/>
      <c r="LGH1202" s="22"/>
      <c r="LGI1202" s="22"/>
      <c r="LGJ1202" s="22"/>
      <c r="LGK1202" s="22"/>
      <c r="LGL1202" s="22"/>
      <c r="LGM1202" s="22"/>
      <c r="LGN1202" s="22"/>
      <c r="LGO1202" s="22"/>
      <c r="LGP1202" s="22"/>
      <c r="LGQ1202" s="22"/>
      <c r="LGR1202" s="22"/>
      <c r="LGS1202" s="22"/>
      <c r="LGT1202" s="22"/>
      <c r="LGU1202" s="22"/>
      <c r="LGV1202" s="22"/>
      <c r="LGW1202" s="22"/>
      <c r="LGX1202" s="22"/>
      <c r="LGY1202" s="22"/>
      <c r="LGZ1202" s="22"/>
      <c r="LHA1202" s="22"/>
      <c r="LHB1202" s="22"/>
      <c r="LHC1202" s="22"/>
      <c r="LHD1202" s="22"/>
      <c r="LHE1202" s="22"/>
      <c r="LHF1202" s="22"/>
      <c r="LHG1202" s="22"/>
      <c r="LHH1202" s="22"/>
      <c r="LHI1202" s="22"/>
      <c r="LHJ1202" s="22"/>
      <c r="LHK1202" s="22"/>
      <c r="LHL1202" s="22"/>
      <c r="LHM1202" s="22"/>
      <c r="LHN1202" s="22"/>
      <c r="LHO1202" s="22"/>
      <c r="LHP1202" s="22"/>
      <c r="LHQ1202" s="22"/>
      <c r="LHR1202" s="22"/>
      <c r="LHS1202" s="22"/>
      <c r="LHT1202" s="22"/>
      <c r="LHU1202" s="22"/>
      <c r="LHV1202" s="22"/>
      <c r="LHW1202" s="22"/>
      <c r="LHX1202" s="22"/>
      <c r="LHY1202" s="22"/>
      <c r="LHZ1202" s="22"/>
      <c r="LIA1202" s="22"/>
      <c r="LIB1202" s="22"/>
      <c r="LIC1202" s="22"/>
      <c r="LID1202" s="22"/>
      <c r="LIE1202" s="22"/>
      <c r="LIF1202" s="22"/>
      <c r="LIG1202" s="22"/>
      <c r="LIH1202" s="22"/>
      <c r="LII1202" s="22"/>
      <c r="LIJ1202" s="22"/>
      <c r="LIK1202" s="22"/>
      <c r="LIL1202" s="22"/>
      <c r="LIM1202" s="22"/>
      <c r="LIN1202" s="22"/>
      <c r="LIO1202" s="22"/>
      <c r="LIP1202" s="22"/>
      <c r="LIQ1202" s="22"/>
      <c r="LIR1202" s="22"/>
      <c r="LIS1202" s="22"/>
      <c r="LIT1202" s="22"/>
      <c r="LIU1202" s="22"/>
      <c r="LIV1202" s="22"/>
      <c r="LIW1202" s="22"/>
      <c r="LIX1202" s="22"/>
      <c r="LIY1202" s="22"/>
      <c r="LIZ1202" s="22"/>
      <c r="LJA1202" s="22"/>
      <c r="LJB1202" s="22"/>
      <c r="LJC1202" s="22"/>
      <c r="LJD1202" s="22"/>
      <c r="LJE1202" s="22"/>
      <c r="LJF1202" s="22"/>
      <c r="LJG1202" s="22"/>
      <c r="LJH1202" s="22"/>
      <c r="LJI1202" s="22"/>
      <c r="LJJ1202" s="22"/>
      <c r="LJK1202" s="22"/>
      <c r="LJL1202" s="22"/>
      <c r="LJM1202" s="22"/>
      <c r="LJN1202" s="22"/>
      <c r="LJO1202" s="22"/>
      <c r="LJP1202" s="22"/>
      <c r="LJQ1202" s="22"/>
      <c r="LJR1202" s="22"/>
      <c r="LJS1202" s="22"/>
      <c r="LJT1202" s="22"/>
      <c r="LJU1202" s="22"/>
      <c r="LJV1202" s="22"/>
      <c r="LJW1202" s="22"/>
      <c r="LJX1202" s="22"/>
      <c r="LJY1202" s="22"/>
      <c r="LJZ1202" s="22"/>
      <c r="LKA1202" s="22"/>
      <c r="LKB1202" s="22"/>
      <c r="LKC1202" s="22"/>
      <c r="LKD1202" s="22"/>
      <c r="LKE1202" s="22"/>
      <c r="LKF1202" s="22"/>
      <c r="LKG1202" s="22"/>
      <c r="LKH1202" s="22"/>
      <c r="LKI1202" s="22"/>
      <c r="LKJ1202" s="22"/>
      <c r="LKK1202" s="22"/>
      <c r="LKL1202" s="22"/>
      <c r="LKM1202" s="22"/>
      <c r="LKN1202" s="22"/>
      <c r="LKO1202" s="22"/>
      <c r="LKP1202" s="22"/>
      <c r="LKQ1202" s="22"/>
      <c r="LKR1202" s="22"/>
      <c r="LKS1202" s="22"/>
      <c r="LKT1202" s="22"/>
      <c r="LKU1202" s="22"/>
      <c r="LKV1202" s="22"/>
      <c r="LKW1202" s="22"/>
      <c r="LKX1202" s="22"/>
      <c r="LKY1202" s="22"/>
      <c r="LKZ1202" s="22"/>
      <c r="LLA1202" s="22"/>
      <c r="LLB1202" s="22"/>
      <c r="LLC1202" s="22"/>
      <c r="LLD1202" s="22"/>
      <c r="LLE1202" s="22"/>
      <c r="LLF1202" s="22"/>
      <c r="LLG1202" s="22"/>
      <c r="LLH1202" s="22"/>
      <c r="LLI1202" s="22"/>
      <c r="LLJ1202" s="22"/>
      <c r="LLK1202" s="22"/>
      <c r="LLL1202" s="22"/>
      <c r="LLM1202" s="22"/>
      <c r="LLN1202" s="22"/>
      <c r="LLO1202" s="22"/>
      <c r="LLP1202" s="22"/>
      <c r="LLQ1202" s="22"/>
      <c r="LLR1202" s="22"/>
      <c r="LLS1202" s="22"/>
      <c r="LLT1202" s="22"/>
      <c r="LLU1202" s="22"/>
      <c r="LLV1202" s="22"/>
      <c r="LLW1202" s="22"/>
      <c r="LLX1202" s="22"/>
      <c r="LLY1202" s="22"/>
      <c r="LLZ1202" s="22"/>
      <c r="LMA1202" s="22"/>
      <c r="LMB1202" s="22"/>
      <c r="LMC1202" s="22"/>
      <c r="LMD1202" s="22"/>
      <c r="LME1202" s="22"/>
      <c r="LMF1202" s="22"/>
      <c r="LMG1202" s="22"/>
      <c r="LMH1202" s="22"/>
      <c r="LMI1202" s="22"/>
      <c r="LMJ1202" s="22"/>
      <c r="LMK1202" s="22"/>
      <c r="LML1202" s="22"/>
      <c r="LMM1202" s="22"/>
      <c r="LMN1202" s="22"/>
      <c r="LMO1202" s="22"/>
      <c r="LMP1202" s="22"/>
      <c r="LMQ1202" s="22"/>
      <c r="LMR1202" s="22"/>
      <c r="LMS1202" s="22"/>
      <c r="LMT1202" s="22"/>
      <c r="LMU1202" s="22"/>
      <c r="LMV1202" s="22"/>
      <c r="LMW1202" s="22"/>
      <c r="LMX1202" s="22"/>
      <c r="LMY1202" s="22"/>
      <c r="LMZ1202" s="22"/>
      <c r="LNA1202" s="22"/>
      <c r="LNB1202" s="22"/>
      <c r="LNC1202" s="22"/>
      <c r="LND1202" s="22"/>
      <c r="LNE1202" s="22"/>
      <c r="LNF1202" s="22"/>
      <c r="LNG1202" s="22"/>
      <c r="LNH1202" s="22"/>
      <c r="LNI1202" s="22"/>
      <c r="LNJ1202" s="22"/>
      <c r="LNK1202" s="22"/>
      <c r="LNL1202" s="22"/>
      <c r="LNM1202" s="22"/>
      <c r="LNN1202" s="22"/>
      <c r="LNO1202" s="22"/>
      <c r="LNP1202" s="22"/>
      <c r="LNQ1202" s="22"/>
      <c r="LNR1202" s="22"/>
      <c r="LNS1202" s="22"/>
      <c r="LNT1202" s="22"/>
      <c r="LNU1202" s="22"/>
      <c r="LNV1202" s="22"/>
      <c r="LNW1202" s="22"/>
      <c r="LNX1202" s="22"/>
      <c r="LNY1202" s="22"/>
      <c r="LNZ1202" s="22"/>
      <c r="LOA1202" s="22"/>
      <c r="LOB1202" s="22"/>
      <c r="LOC1202" s="22"/>
      <c r="LOD1202" s="22"/>
      <c r="LOE1202" s="22"/>
      <c r="LOF1202" s="22"/>
      <c r="LOG1202" s="22"/>
      <c r="LOH1202" s="22"/>
      <c r="LOI1202" s="22"/>
      <c r="LOJ1202" s="22"/>
      <c r="LOK1202" s="22"/>
      <c r="LOL1202" s="22"/>
      <c r="LOM1202" s="22"/>
      <c r="LON1202" s="22"/>
      <c r="LOO1202" s="22"/>
      <c r="LOP1202" s="22"/>
      <c r="LOQ1202" s="22"/>
      <c r="LOR1202" s="22"/>
      <c r="LOS1202" s="22"/>
      <c r="LOT1202" s="22"/>
      <c r="LOU1202" s="22"/>
      <c r="LOV1202" s="22"/>
      <c r="LOW1202" s="22"/>
      <c r="LOX1202" s="22"/>
      <c r="LOY1202" s="22"/>
      <c r="LOZ1202" s="22"/>
      <c r="LPA1202" s="22"/>
      <c r="LPB1202" s="22"/>
      <c r="LPC1202" s="22"/>
      <c r="LPD1202" s="22"/>
      <c r="LPE1202" s="22"/>
      <c r="LPF1202" s="22"/>
      <c r="LPG1202" s="22"/>
      <c r="LPH1202" s="22"/>
      <c r="LPI1202" s="22"/>
      <c r="LPJ1202" s="22"/>
      <c r="LPK1202" s="22"/>
      <c r="LPL1202" s="22"/>
      <c r="LPM1202" s="22"/>
      <c r="LPN1202" s="22"/>
      <c r="LPO1202" s="22"/>
      <c r="LPP1202" s="22"/>
      <c r="LPQ1202" s="22"/>
      <c r="LPR1202" s="22"/>
      <c r="LPS1202" s="22"/>
      <c r="LPT1202" s="22"/>
      <c r="LPU1202" s="22"/>
      <c r="LPV1202" s="22"/>
      <c r="LPW1202" s="22"/>
      <c r="LPX1202" s="22"/>
      <c r="LPY1202" s="22"/>
      <c r="LPZ1202" s="22"/>
      <c r="LQA1202" s="22"/>
      <c r="LQB1202" s="22"/>
      <c r="LQC1202" s="22"/>
      <c r="LQD1202" s="22"/>
      <c r="LQE1202" s="22"/>
      <c r="LQF1202" s="22"/>
      <c r="LQG1202" s="22"/>
      <c r="LQH1202" s="22"/>
      <c r="LQI1202" s="22"/>
      <c r="LQJ1202" s="22"/>
      <c r="LQK1202" s="22"/>
      <c r="LQL1202" s="22"/>
      <c r="LQM1202" s="22"/>
      <c r="LQN1202" s="22"/>
      <c r="LQO1202" s="22"/>
      <c r="LQP1202" s="22"/>
      <c r="LQQ1202" s="22"/>
      <c r="LQR1202" s="22"/>
      <c r="LQS1202" s="22"/>
      <c r="LQT1202" s="22"/>
      <c r="LQU1202" s="22"/>
      <c r="LQV1202" s="22"/>
      <c r="LQW1202" s="22"/>
      <c r="LQX1202" s="22"/>
      <c r="LQY1202" s="22"/>
      <c r="LQZ1202" s="22"/>
      <c r="LRA1202" s="22"/>
      <c r="LRB1202" s="22"/>
      <c r="LRC1202" s="22"/>
      <c r="LRD1202" s="22"/>
      <c r="LRE1202" s="22"/>
      <c r="LRF1202" s="22"/>
      <c r="LRG1202" s="22"/>
      <c r="LRH1202" s="22"/>
      <c r="LRI1202" s="22"/>
      <c r="LRJ1202" s="22"/>
      <c r="LRK1202" s="22"/>
      <c r="LRL1202" s="22"/>
      <c r="LRM1202" s="22"/>
      <c r="LRN1202" s="22"/>
      <c r="LRO1202" s="22"/>
      <c r="LRP1202" s="22"/>
      <c r="LRQ1202" s="22"/>
      <c r="LRR1202" s="22"/>
      <c r="LRS1202" s="22"/>
      <c r="LRT1202" s="22"/>
      <c r="LRU1202" s="22"/>
      <c r="LRV1202" s="22"/>
      <c r="LRW1202" s="22"/>
      <c r="LRX1202" s="22"/>
      <c r="LRY1202" s="22"/>
      <c r="LRZ1202" s="22"/>
      <c r="LSA1202" s="22"/>
      <c r="LSB1202" s="22"/>
      <c r="LSC1202" s="22"/>
      <c r="LSD1202" s="22"/>
      <c r="LSE1202" s="22"/>
      <c r="LSF1202" s="22"/>
      <c r="LSG1202" s="22"/>
      <c r="LSH1202" s="22"/>
      <c r="LSI1202" s="22"/>
      <c r="LSJ1202" s="22"/>
      <c r="LSK1202" s="22"/>
      <c r="LSL1202" s="22"/>
      <c r="LSM1202" s="22"/>
      <c r="LSN1202" s="22"/>
      <c r="LSO1202" s="22"/>
      <c r="LSP1202" s="22"/>
      <c r="LSQ1202" s="22"/>
      <c r="LSR1202" s="22"/>
      <c r="LSS1202" s="22"/>
      <c r="LST1202" s="22"/>
      <c r="LSU1202" s="22"/>
      <c r="LSV1202" s="22"/>
      <c r="LSW1202" s="22"/>
      <c r="LSX1202" s="22"/>
      <c r="LSY1202" s="22"/>
      <c r="LSZ1202" s="22"/>
      <c r="LTA1202" s="22"/>
      <c r="LTB1202" s="22"/>
      <c r="LTC1202" s="22"/>
      <c r="LTD1202" s="22"/>
      <c r="LTE1202" s="22"/>
      <c r="LTF1202" s="22"/>
      <c r="LTG1202" s="22"/>
      <c r="LTH1202" s="22"/>
      <c r="LTI1202" s="22"/>
      <c r="LTJ1202" s="22"/>
      <c r="LTK1202" s="22"/>
      <c r="LTL1202" s="22"/>
      <c r="LTM1202" s="22"/>
      <c r="LTN1202" s="22"/>
      <c r="LTO1202" s="22"/>
      <c r="LTP1202" s="22"/>
      <c r="LTQ1202" s="22"/>
      <c r="LTR1202" s="22"/>
      <c r="LTS1202" s="22"/>
      <c r="LTT1202" s="22"/>
      <c r="LTU1202" s="22"/>
      <c r="LTV1202" s="22"/>
      <c r="LTW1202" s="22"/>
      <c r="LTX1202" s="22"/>
      <c r="LTY1202" s="22"/>
      <c r="LTZ1202" s="22"/>
      <c r="LUA1202" s="22"/>
      <c r="LUB1202" s="22"/>
      <c r="LUC1202" s="22"/>
      <c r="LUD1202" s="22"/>
      <c r="LUE1202" s="22"/>
      <c r="LUF1202" s="22"/>
      <c r="LUG1202" s="22"/>
      <c r="LUH1202" s="22"/>
      <c r="LUI1202" s="22"/>
      <c r="LUJ1202" s="22"/>
      <c r="LUK1202" s="22"/>
      <c r="LUL1202" s="22"/>
      <c r="LUM1202" s="22"/>
      <c r="LUN1202" s="22"/>
      <c r="LUO1202" s="22"/>
      <c r="LUP1202" s="22"/>
      <c r="LUQ1202" s="22"/>
      <c r="LUR1202" s="22"/>
      <c r="LUS1202" s="22"/>
      <c r="LUT1202" s="22"/>
      <c r="LUU1202" s="22"/>
      <c r="LUV1202" s="22"/>
      <c r="LUW1202" s="22"/>
      <c r="LUX1202" s="22"/>
      <c r="LUY1202" s="22"/>
      <c r="LUZ1202" s="22"/>
      <c r="LVA1202" s="22"/>
      <c r="LVB1202" s="22"/>
      <c r="LVC1202" s="22"/>
      <c r="LVD1202" s="22"/>
      <c r="LVE1202" s="22"/>
      <c r="LVF1202" s="22"/>
      <c r="LVG1202" s="22"/>
      <c r="LVH1202" s="22"/>
      <c r="LVI1202" s="22"/>
      <c r="LVJ1202" s="22"/>
      <c r="LVK1202" s="22"/>
      <c r="LVL1202" s="22"/>
      <c r="LVM1202" s="22"/>
      <c r="LVN1202" s="22"/>
      <c r="LVO1202" s="22"/>
      <c r="LVP1202" s="22"/>
      <c r="LVQ1202" s="22"/>
      <c r="LVR1202" s="22"/>
      <c r="LVS1202" s="22"/>
      <c r="LVT1202" s="22"/>
      <c r="LVU1202" s="22"/>
      <c r="LVV1202" s="22"/>
      <c r="LVW1202" s="22"/>
      <c r="LVX1202" s="22"/>
      <c r="LVY1202" s="22"/>
      <c r="LVZ1202" s="22"/>
      <c r="LWA1202" s="22"/>
      <c r="LWB1202" s="22"/>
      <c r="LWC1202" s="22"/>
      <c r="LWD1202" s="22"/>
      <c r="LWE1202" s="22"/>
      <c r="LWF1202" s="22"/>
      <c r="LWG1202" s="22"/>
      <c r="LWH1202" s="22"/>
      <c r="LWI1202" s="22"/>
      <c r="LWJ1202" s="22"/>
      <c r="LWK1202" s="22"/>
      <c r="LWL1202" s="22"/>
      <c r="LWM1202" s="22"/>
      <c r="LWN1202" s="22"/>
      <c r="LWO1202" s="22"/>
      <c r="LWP1202" s="22"/>
      <c r="LWQ1202" s="22"/>
      <c r="LWR1202" s="22"/>
      <c r="LWS1202" s="22"/>
      <c r="LWT1202" s="22"/>
      <c r="LWU1202" s="22"/>
      <c r="LWV1202" s="22"/>
      <c r="LWW1202" s="22"/>
      <c r="LWX1202" s="22"/>
      <c r="LWY1202" s="22"/>
      <c r="LWZ1202" s="22"/>
      <c r="LXA1202" s="22"/>
      <c r="LXB1202" s="22"/>
      <c r="LXC1202" s="22"/>
      <c r="LXD1202" s="22"/>
      <c r="LXE1202" s="22"/>
      <c r="LXF1202" s="22"/>
      <c r="LXG1202" s="22"/>
      <c r="LXH1202" s="22"/>
      <c r="LXI1202" s="22"/>
      <c r="LXJ1202" s="22"/>
      <c r="LXK1202" s="22"/>
      <c r="LXL1202" s="22"/>
      <c r="LXM1202" s="22"/>
      <c r="LXN1202" s="22"/>
      <c r="LXO1202" s="22"/>
      <c r="LXP1202" s="22"/>
      <c r="LXQ1202" s="22"/>
      <c r="LXR1202" s="22"/>
      <c r="LXS1202" s="22"/>
      <c r="LXT1202" s="22"/>
      <c r="LXU1202" s="22"/>
      <c r="LXV1202" s="22"/>
      <c r="LXW1202" s="22"/>
      <c r="LXX1202" s="22"/>
      <c r="LXY1202" s="22"/>
      <c r="LXZ1202" s="22"/>
      <c r="LYA1202" s="22"/>
      <c r="LYB1202" s="22"/>
      <c r="LYC1202" s="22"/>
      <c r="LYD1202" s="22"/>
      <c r="LYE1202" s="22"/>
      <c r="LYF1202" s="22"/>
      <c r="LYG1202" s="22"/>
      <c r="LYH1202" s="22"/>
      <c r="LYI1202" s="22"/>
      <c r="LYJ1202" s="22"/>
      <c r="LYK1202" s="22"/>
      <c r="LYL1202" s="22"/>
      <c r="LYM1202" s="22"/>
      <c r="LYN1202" s="22"/>
      <c r="LYO1202" s="22"/>
      <c r="LYP1202" s="22"/>
      <c r="LYQ1202" s="22"/>
      <c r="LYR1202" s="22"/>
      <c r="LYS1202" s="22"/>
      <c r="LYT1202" s="22"/>
      <c r="LYU1202" s="22"/>
      <c r="LYV1202" s="22"/>
      <c r="LYW1202" s="22"/>
      <c r="LYX1202" s="22"/>
      <c r="LYY1202" s="22"/>
      <c r="LYZ1202" s="22"/>
      <c r="LZA1202" s="22"/>
      <c r="LZB1202" s="22"/>
      <c r="LZC1202" s="22"/>
      <c r="LZD1202" s="22"/>
      <c r="LZE1202" s="22"/>
      <c r="LZF1202" s="22"/>
      <c r="LZG1202" s="22"/>
      <c r="LZH1202" s="22"/>
      <c r="LZI1202" s="22"/>
      <c r="LZJ1202" s="22"/>
      <c r="LZK1202" s="22"/>
      <c r="LZL1202" s="22"/>
      <c r="LZM1202" s="22"/>
      <c r="LZN1202" s="22"/>
      <c r="LZO1202" s="22"/>
      <c r="LZP1202" s="22"/>
      <c r="LZQ1202" s="22"/>
      <c r="LZR1202" s="22"/>
      <c r="LZS1202" s="22"/>
      <c r="LZT1202" s="22"/>
      <c r="LZU1202" s="22"/>
      <c r="LZV1202" s="22"/>
      <c r="LZW1202" s="22"/>
      <c r="LZX1202" s="22"/>
      <c r="LZY1202" s="22"/>
      <c r="LZZ1202" s="22"/>
      <c r="MAA1202" s="22"/>
      <c r="MAB1202" s="22"/>
      <c r="MAC1202" s="22"/>
      <c r="MAD1202" s="22"/>
      <c r="MAE1202" s="22"/>
      <c r="MAF1202" s="22"/>
      <c r="MAG1202" s="22"/>
      <c r="MAH1202" s="22"/>
      <c r="MAI1202" s="22"/>
      <c r="MAJ1202" s="22"/>
      <c r="MAK1202" s="22"/>
      <c r="MAL1202" s="22"/>
      <c r="MAM1202" s="22"/>
      <c r="MAN1202" s="22"/>
      <c r="MAO1202" s="22"/>
      <c r="MAP1202" s="22"/>
      <c r="MAQ1202" s="22"/>
      <c r="MAR1202" s="22"/>
      <c r="MAS1202" s="22"/>
      <c r="MAT1202" s="22"/>
      <c r="MAU1202" s="22"/>
      <c r="MAV1202" s="22"/>
      <c r="MAW1202" s="22"/>
      <c r="MAX1202" s="22"/>
      <c r="MAY1202" s="22"/>
      <c r="MAZ1202" s="22"/>
      <c r="MBA1202" s="22"/>
      <c r="MBB1202" s="22"/>
      <c r="MBC1202" s="22"/>
      <c r="MBD1202" s="22"/>
      <c r="MBE1202" s="22"/>
      <c r="MBF1202" s="22"/>
      <c r="MBG1202" s="22"/>
      <c r="MBH1202" s="22"/>
      <c r="MBI1202" s="22"/>
      <c r="MBJ1202" s="22"/>
      <c r="MBK1202" s="22"/>
      <c r="MBL1202" s="22"/>
      <c r="MBM1202" s="22"/>
      <c r="MBN1202" s="22"/>
      <c r="MBO1202" s="22"/>
      <c r="MBP1202" s="22"/>
      <c r="MBQ1202" s="22"/>
      <c r="MBR1202" s="22"/>
      <c r="MBS1202" s="22"/>
      <c r="MBT1202" s="22"/>
      <c r="MBU1202" s="22"/>
      <c r="MBV1202" s="22"/>
      <c r="MBW1202" s="22"/>
      <c r="MBX1202" s="22"/>
      <c r="MBY1202" s="22"/>
      <c r="MBZ1202" s="22"/>
      <c r="MCA1202" s="22"/>
      <c r="MCB1202" s="22"/>
      <c r="MCC1202" s="22"/>
      <c r="MCD1202" s="22"/>
      <c r="MCE1202" s="22"/>
      <c r="MCF1202" s="22"/>
      <c r="MCG1202" s="22"/>
      <c r="MCH1202" s="22"/>
      <c r="MCI1202" s="22"/>
      <c r="MCJ1202" s="22"/>
      <c r="MCK1202" s="22"/>
      <c r="MCL1202" s="22"/>
      <c r="MCM1202" s="22"/>
      <c r="MCN1202" s="22"/>
      <c r="MCO1202" s="22"/>
      <c r="MCP1202" s="22"/>
      <c r="MCQ1202" s="22"/>
      <c r="MCR1202" s="22"/>
      <c r="MCS1202" s="22"/>
      <c r="MCT1202" s="22"/>
      <c r="MCU1202" s="22"/>
      <c r="MCV1202" s="22"/>
      <c r="MCW1202" s="22"/>
      <c r="MCX1202" s="22"/>
      <c r="MCY1202" s="22"/>
      <c r="MCZ1202" s="22"/>
      <c r="MDA1202" s="22"/>
      <c r="MDB1202" s="22"/>
      <c r="MDC1202" s="22"/>
      <c r="MDD1202" s="22"/>
      <c r="MDE1202" s="22"/>
      <c r="MDF1202" s="22"/>
      <c r="MDG1202" s="22"/>
      <c r="MDH1202" s="22"/>
      <c r="MDI1202" s="22"/>
      <c r="MDJ1202" s="22"/>
      <c r="MDK1202" s="22"/>
      <c r="MDL1202" s="22"/>
      <c r="MDM1202" s="22"/>
      <c r="MDN1202" s="22"/>
      <c r="MDO1202" s="22"/>
      <c r="MDP1202" s="22"/>
      <c r="MDQ1202" s="22"/>
      <c r="MDR1202" s="22"/>
      <c r="MDS1202" s="22"/>
      <c r="MDT1202" s="22"/>
      <c r="MDU1202" s="22"/>
      <c r="MDV1202" s="22"/>
      <c r="MDW1202" s="22"/>
      <c r="MDX1202" s="22"/>
      <c r="MDY1202" s="22"/>
      <c r="MDZ1202" s="22"/>
      <c r="MEA1202" s="22"/>
      <c r="MEB1202" s="22"/>
      <c r="MEC1202" s="22"/>
      <c r="MED1202" s="22"/>
      <c r="MEE1202" s="22"/>
      <c r="MEF1202" s="22"/>
      <c r="MEG1202" s="22"/>
      <c r="MEH1202" s="22"/>
      <c r="MEI1202" s="22"/>
      <c r="MEJ1202" s="22"/>
      <c r="MEK1202" s="22"/>
      <c r="MEL1202" s="22"/>
      <c r="MEM1202" s="22"/>
      <c r="MEN1202" s="22"/>
      <c r="MEO1202" s="22"/>
      <c r="MEP1202" s="22"/>
      <c r="MEQ1202" s="22"/>
      <c r="MER1202" s="22"/>
      <c r="MES1202" s="22"/>
      <c r="MET1202" s="22"/>
      <c r="MEU1202" s="22"/>
      <c r="MEV1202" s="22"/>
      <c r="MEW1202" s="22"/>
      <c r="MEX1202" s="22"/>
      <c r="MEY1202" s="22"/>
      <c r="MEZ1202" s="22"/>
      <c r="MFA1202" s="22"/>
      <c r="MFB1202" s="22"/>
      <c r="MFC1202" s="22"/>
      <c r="MFD1202" s="22"/>
      <c r="MFE1202" s="22"/>
      <c r="MFF1202" s="22"/>
      <c r="MFG1202" s="22"/>
      <c r="MFH1202" s="22"/>
      <c r="MFI1202" s="22"/>
      <c r="MFJ1202" s="22"/>
      <c r="MFK1202" s="22"/>
      <c r="MFL1202" s="22"/>
      <c r="MFM1202" s="22"/>
      <c r="MFN1202" s="22"/>
      <c r="MFO1202" s="22"/>
      <c r="MFP1202" s="22"/>
      <c r="MFQ1202" s="22"/>
      <c r="MFR1202" s="22"/>
      <c r="MFS1202" s="22"/>
      <c r="MFT1202" s="22"/>
      <c r="MFU1202" s="22"/>
      <c r="MFV1202" s="22"/>
      <c r="MFW1202" s="22"/>
      <c r="MFX1202" s="22"/>
      <c r="MFY1202" s="22"/>
      <c r="MFZ1202" s="22"/>
      <c r="MGA1202" s="22"/>
      <c r="MGB1202" s="22"/>
      <c r="MGC1202" s="22"/>
      <c r="MGD1202" s="22"/>
      <c r="MGE1202" s="22"/>
      <c r="MGF1202" s="22"/>
      <c r="MGG1202" s="22"/>
      <c r="MGH1202" s="22"/>
      <c r="MGI1202" s="22"/>
      <c r="MGJ1202" s="22"/>
      <c r="MGK1202" s="22"/>
      <c r="MGL1202" s="22"/>
      <c r="MGM1202" s="22"/>
      <c r="MGN1202" s="22"/>
      <c r="MGO1202" s="22"/>
      <c r="MGP1202" s="22"/>
      <c r="MGQ1202" s="22"/>
      <c r="MGR1202" s="22"/>
      <c r="MGS1202" s="22"/>
      <c r="MGT1202" s="22"/>
      <c r="MGU1202" s="22"/>
      <c r="MGV1202" s="22"/>
      <c r="MGW1202" s="22"/>
      <c r="MGX1202" s="22"/>
      <c r="MGY1202" s="22"/>
      <c r="MGZ1202" s="22"/>
      <c r="MHA1202" s="22"/>
      <c r="MHB1202" s="22"/>
      <c r="MHC1202" s="22"/>
      <c r="MHD1202" s="22"/>
      <c r="MHE1202" s="22"/>
      <c r="MHF1202" s="22"/>
      <c r="MHG1202" s="22"/>
      <c r="MHH1202" s="22"/>
      <c r="MHI1202" s="22"/>
      <c r="MHJ1202" s="22"/>
      <c r="MHK1202" s="22"/>
      <c r="MHL1202" s="22"/>
      <c r="MHM1202" s="22"/>
      <c r="MHN1202" s="22"/>
      <c r="MHO1202" s="22"/>
      <c r="MHP1202" s="22"/>
      <c r="MHQ1202" s="22"/>
      <c r="MHR1202" s="22"/>
      <c r="MHS1202" s="22"/>
      <c r="MHT1202" s="22"/>
      <c r="MHU1202" s="22"/>
      <c r="MHV1202" s="22"/>
      <c r="MHW1202" s="22"/>
      <c r="MHX1202" s="22"/>
      <c r="MHY1202" s="22"/>
      <c r="MHZ1202" s="22"/>
      <c r="MIA1202" s="22"/>
      <c r="MIB1202" s="22"/>
      <c r="MIC1202" s="22"/>
      <c r="MID1202" s="22"/>
      <c r="MIE1202" s="22"/>
      <c r="MIF1202" s="22"/>
      <c r="MIG1202" s="22"/>
      <c r="MIH1202" s="22"/>
      <c r="MII1202" s="22"/>
      <c r="MIJ1202" s="22"/>
      <c r="MIK1202" s="22"/>
      <c r="MIL1202" s="22"/>
      <c r="MIM1202" s="22"/>
      <c r="MIN1202" s="22"/>
      <c r="MIO1202" s="22"/>
      <c r="MIP1202" s="22"/>
      <c r="MIQ1202" s="22"/>
      <c r="MIR1202" s="22"/>
      <c r="MIS1202" s="22"/>
      <c r="MIT1202" s="22"/>
      <c r="MIU1202" s="22"/>
      <c r="MIV1202" s="22"/>
      <c r="MIW1202" s="22"/>
      <c r="MIX1202" s="22"/>
      <c r="MIY1202" s="22"/>
      <c r="MIZ1202" s="22"/>
      <c r="MJA1202" s="22"/>
      <c r="MJB1202" s="22"/>
      <c r="MJC1202" s="22"/>
      <c r="MJD1202" s="22"/>
      <c r="MJE1202" s="22"/>
      <c r="MJF1202" s="22"/>
      <c r="MJG1202" s="22"/>
      <c r="MJH1202" s="22"/>
      <c r="MJI1202" s="22"/>
      <c r="MJJ1202" s="22"/>
      <c r="MJK1202" s="22"/>
      <c r="MJL1202" s="22"/>
      <c r="MJM1202" s="22"/>
      <c r="MJN1202" s="22"/>
      <c r="MJO1202" s="22"/>
      <c r="MJP1202" s="22"/>
      <c r="MJQ1202" s="22"/>
      <c r="MJR1202" s="22"/>
      <c r="MJS1202" s="22"/>
      <c r="MJT1202" s="22"/>
      <c r="MJU1202" s="22"/>
      <c r="MJV1202" s="22"/>
      <c r="MJW1202" s="22"/>
      <c r="MJX1202" s="22"/>
      <c r="MJY1202" s="22"/>
      <c r="MJZ1202" s="22"/>
      <c r="MKA1202" s="22"/>
      <c r="MKB1202" s="22"/>
      <c r="MKC1202" s="22"/>
      <c r="MKD1202" s="22"/>
      <c r="MKE1202" s="22"/>
      <c r="MKF1202" s="22"/>
      <c r="MKG1202" s="22"/>
      <c r="MKH1202" s="22"/>
      <c r="MKI1202" s="22"/>
      <c r="MKJ1202" s="22"/>
      <c r="MKK1202" s="22"/>
      <c r="MKL1202" s="22"/>
      <c r="MKM1202" s="22"/>
      <c r="MKN1202" s="22"/>
      <c r="MKO1202" s="22"/>
      <c r="MKP1202" s="22"/>
      <c r="MKQ1202" s="22"/>
      <c r="MKR1202" s="22"/>
      <c r="MKS1202" s="22"/>
      <c r="MKT1202" s="22"/>
      <c r="MKU1202" s="22"/>
      <c r="MKV1202" s="22"/>
      <c r="MKW1202" s="22"/>
      <c r="MKX1202" s="22"/>
      <c r="MKY1202" s="22"/>
      <c r="MKZ1202" s="22"/>
      <c r="MLA1202" s="22"/>
      <c r="MLB1202" s="22"/>
      <c r="MLC1202" s="22"/>
      <c r="MLD1202" s="22"/>
      <c r="MLE1202" s="22"/>
      <c r="MLF1202" s="22"/>
      <c r="MLG1202" s="22"/>
      <c r="MLH1202" s="22"/>
      <c r="MLI1202" s="22"/>
      <c r="MLJ1202" s="22"/>
      <c r="MLK1202" s="22"/>
      <c r="MLL1202" s="22"/>
      <c r="MLM1202" s="22"/>
      <c r="MLN1202" s="22"/>
      <c r="MLO1202" s="22"/>
      <c r="MLP1202" s="22"/>
      <c r="MLQ1202" s="22"/>
      <c r="MLR1202" s="22"/>
      <c r="MLS1202" s="22"/>
      <c r="MLT1202" s="22"/>
      <c r="MLU1202" s="22"/>
      <c r="MLV1202" s="22"/>
      <c r="MLW1202" s="22"/>
      <c r="MLX1202" s="22"/>
      <c r="MLY1202" s="22"/>
      <c r="MLZ1202" s="22"/>
      <c r="MMA1202" s="22"/>
      <c r="MMB1202" s="22"/>
      <c r="MMC1202" s="22"/>
      <c r="MMD1202" s="22"/>
      <c r="MME1202" s="22"/>
      <c r="MMF1202" s="22"/>
      <c r="MMG1202" s="22"/>
      <c r="MMH1202" s="22"/>
      <c r="MMI1202" s="22"/>
      <c r="MMJ1202" s="22"/>
      <c r="MMK1202" s="22"/>
      <c r="MML1202" s="22"/>
      <c r="MMM1202" s="22"/>
      <c r="MMN1202" s="22"/>
      <c r="MMO1202" s="22"/>
      <c r="MMP1202" s="22"/>
      <c r="MMQ1202" s="22"/>
      <c r="MMR1202" s="22"/>
      <c r="MMS1202" s="22"/>
      <c r="MMT1202" s="22"/>
      <c r="MMU1202" s="22"/>
      <c r="MMV1202" s="22"/>
      <c r="MMW1202" s="22"/>
      <c r="MMX1202" s="22"/>
      <c r="MMY1202" s="22"/>
      <c r="MMZ1202" s="22"/>
      <c r="MNA1202" s="22"/>
      <c r="MNB1202" s="22"/>
      <c r="MNC1202" s="22"/>
      <c r="MND1202" s="22"/>
      <c r="MNE1202" s="22"/>
      <c r="MNF1202" s="22"/>
      <c r="MNG1202" s="22"/>
      <c r="MNH1202" s="22"/>
      <c r="MNI1202" s="22"/>
      <c r="MNJ1202" s="22"/>
      <c r="MNK1202" s="22"/>
      <c r="MNL1202" s="22"/>
      <c r="MNM1202" s="22"/>
      <c r="MNN1202" s="22"/>
      <c r="MNO1202" s="22"/>
      <c r="MNP1202" s="22"/>
      <c r="MNQ1202" s="22"/>
      <c r="MNR1202" s="22"/>
      <c r="MNS1202" s="22"/>
      <c r="MNT1202" s="22"/>
      <c r="MNU1202" s="22"/>
      <c r="MNV1202" s="22"/>
      <c r="MNW1202" s="22"/>
      <c r="MNX1202" s="22"/>
      <c r="MNY1202" s="22"/>
      <c r="MNZ1202" s="22"/>
      <c r="MOA1202" s="22"/>
      <c r="MOB1202" s="22"/>
      <c r="MOC1202" s="22"/>
      <c r="MOD1202" s="22"/>
      <c r="MOE1202" s="22"/>
      <c r="MOF1202" s="22"/>
      <c r="MOG1202" s="22"/>
      <c r="MOH1202" s="22"/>
      <c r="MOI1202" s="22"/>
      <c r="MOJ1202" s="22"/>
      <c r="MOK1202" s="22"/>
      <c r="MOL1202" s="22"/>
      <c r="MOM1202" s="22"/>
      <c r="MON1202" s="22"/>
      <c r="MOO1202" s="22"/>
      <c r="MOP1202" s="22"/>
      <c r="MOQ1202" s="22"/>
      <c r="MOR1202" s="22"/>
      <c r="MOS1202" s="22"/>
      <c r="MOT1202" s="22"/>
      <c r="MOU1202" s="22"/>
      <c r="MOV1202" s="22"/>
      <c r="MOW1202" s="22"/>
      <c r="MOX1202" s="22"/>
      <c r="MOY1202" s="22"/>
      <c r="MOZ1202" s="22"/>
      <c r="MPA1202" s="22"/>
      <c r="MPB1202" s="22"/>
      <c r="MPC1202" s="22"/>
      <c r="MPD1202" s="22"/>
      <c r="MPE1202" s="22"/>
      <c r="MPF1202" s="22"/>
      <c r="MPG1202" s="22"/>
      <c r="MPH1202" s="22"/>
      <c r="MPI1202" s="22"/>
      <c r="MPJ1202" s="22"/>
      <c r="MPK1202" s="22"/>
      <c r="MPL1202" s="22"/>
      <c r="MPM1202" s="22"/>
      <c r="MPN1202" s="22"/>
      <c r="MPO1202" s="22"/>
      <c r="MPP1202" s="22"/>
      <c r="MPQ1202" s="22"/>
      <c r="MPR1202" s="22"/>
      <c r="MPS1202" s="22"/>
      <c r="MPT1202" s="22"/>
      <c r="MPU1202" s="22"/>
      <c r="MPV1202" s="22"/>
      <c r="MPW1202" s="22"/>
      <c r="MPX1202" s="22"/>
      <c r="MPY1202" s="22"/>
      <c r="MPZ1202" s="22"/>
      <c r="MQA1202" s="22"/>
      <c r="MQB1202" s="22"/>
      <c r="MQC1202" s="22"/>
      <c r="MQD1202" s="22"/>
      <c r="MQE1202" s="22"/>
      <c r="MQF1202" s="22"/>
      <c r="MQG1202" s="22"/>
      <c r="MQH1202" s="22"/>
      <c r="MQI1202" s="22"/>
      <c r="MQJ1202" s="22"/>
      <c r="MQK1202" s="22"/>
      <c r="MQL1202" s="22"/>
      <c r="MQM1202" s="22"/>
      <c r="MQN1202" s="22"/>
      <c r="MQO1202" s="22"/>
      <c r="MQP1202" s="22"/>
      <c r="MQQ1202" s="22"/>
      <c r="MQR1202" s="22"/>
      <c r="MQS1202" s="22"/>
      <c r="MQT1202" s="22"/>
      <c r="MQU1202" s="22"/>
      <c r="MQV1202" s="22"/>
      <c r="MQW1202" s="22"/>
      <c r="MQX1202" s="22"/>
      <c r="MQY1202" s="22"/>
      <c r="MQZ1202" s="22"/>
      <c r="MRA1202" s="22"/>
      <c r="MRB1202" s="22"/>
      <c r="MRC1202" s="22"/>
      <c r="MRD1202" s="22"/>
      <c r="MRE1202" s="22"/>
      <c r="MRF1202" s="22"/>
      <c r="MRG1202" s="22"/>
      <c r="MRH1202" s="22"/>
      <c r="MRI1202" s="22"/>
      <c r="MRJ1202" s="22"/>
      <c r="MRK1202" s="22"/>
      <c r="MRL1202" s="22"/>
      <c r="MRM1202" s="22"/>
      <c r="MRN1202" s="22"/>
      <c r="MRO1202" s="22"/>
      <c r="MRP1202" s="22"/>
      <c r="MRQ1202" s="22"/>
      <c r="MRR1202" s="22"/>
      <c r="MRS1202" s="22"/>
      <c r="MRT1202" s="22"/>
      <c r="MRU1202" s="22"/>
      <c r="MRV1202" s="22"/>
      <c r="MRW1202" s="22"/>
      <c r="MRX1202" s="22"/>
      <c r="MRY1202" s="22"/>
      <c r="MRZ1202" s="22"/>
      <c r="MSA1202" s="22"/>
      <c r="MSB1202" s="22"/>
      <c r="MSC1202" s="22"/>
      <c r="MSD1202" s="22"/>
      <c r="MSE1202" s="22"/>
      <c r="MSF1202" s="22"/>
      <c r="MSG1202" s="22"/>
      <c r="MSH1202" s="22"/>
      <c r="MSI1202" s="22"/>
      <c r="MSJ1202" s="22"/>
      <c r="MSK1202" s="22"/>
      <c r="MSL1202" s="22"/>
      <c r="MSM1202" s="22"/>
      <c r="MSN1202" s="22"/>
      <c r="MSO1202" s="22"/>
      <c r="MSP1202" s="22"/>
      <c r="MSQ1202" s="22"/>
      <c r="MSR1202" s="22"/>
      <c r="MSS1202" s="22"/>
      <c r="MST1202" s="22"/>
      <c r="MSU1202" s="22"/>
      <c r="MSV1202" s="22"/>
      <c r="MSW1202" s="22"/>
      <c r="MSX1202" s="22"/>
      <c r="MSY1202" s="22"/>
      <c r="MSZ1202" s="22"/>
      <c r="MTA1202" s="22"/>
      <c r="MTB1202" s="22"/>
      <c r="MTC1202" s="22"/>
      <c r="MTD1202" s="22"/>
      <c r="MTE1202" s="22"/>
      <c r="MTF1202" s="22"/>
      <c r="MTG1202" s="22"/>
      <c r="MTH1202" s="22"/>
      <c r="MTI1202" s="22"/>
      <c r="MTJ1202" s="22"/>
      <c r="MTK1202" s="22"/>
      <c r="MTL1202" s="22"/>
      <c r="MTM1202" s="22"/>
      <c r="MTN1202" s="22"/>
      <c r="MTO1202" s="22"/>
      <c r="MTP1202" s="22"/>
      <c r="MTQ1202" s="22"/>
      <c r="MTR1202" s="22"/>
      <c r="MTS1202" s="22"/>
      <c r="MTT1202" s="22"/>
      <c r="MTU1202" s="22"/>
      <c r="MTV1202" s="22"/>
      <c r="MTW1202" s="22"/>
      <c r="MTX1202" s="22"/>
      <c r="MTY1202" s="22"/>
      <c r="MTZ1202" s="22"/>
      <c r="MUA1202" s="22"/>
      <c r="MUB1202" s="22"/>
      <c r="MUC1202" s="22"/>
      <c r="MUD1202" s="22"/>
      <c r="MUE1202" s="22"/>
      <c r="MUF1202" s="22"/>
      <c r="MUG1202" s="22"/>
      <c r="MUH1202" s="22"/>
      <c r="MUI1202" s="22"/>
      <c r="MUJ1202" s="22"/>
      <c r="MUK1202" s="22"/>
      <c r="MUL1202" s="22"/>
      <c r="MUM1202" s="22"/>
      <c r="MUN1202" s="22"/>
      <c r="MUO1202" s="22"/>
      <c r="MUP1202" s="22"/>
      <c r="MUQ1202" s="22"/>
      <c r="MUR1202" s="22"/>
      <c r="MUS1202" s="22"/>
      <c r="MUT1202" s="22"/>
      <c r="MUU1202" s="22"/>
      <c r="MUV1202" s="22"/>
      <c r="MUW1202" s="22"/>
      <c r="MUX1202" s="22"/>
      <c r="MUY1202" s="22"/>
      <c r="MUZ1202" s="22"/>
      <c r="MVA1202" s="22"/>
      <c r="MVB1202" s="22"/>
      <c r="MVC1202" s="22"/>
      <c r="MVD1202" s="22"/>
      <c r="MVE1202" s="22"/>
      <c r="MVF1202" s="22"/>
      <c r="MVG1202" s="22"/>
      <c r="MVH1202" s="22"/>
      <c r="MVI1202" s="22"/>
      <c r="MVJ1202" s="22"/>
      <c r="MVK1202" s="22"/>
      <c r="MVL1202" s="22"/>
      <c r="MVM1202" s="22"/>
      <c r="MVN1202" s="22"/>
      <c r="MVO1202" s="22"/>
      <c r="MVP1202" s="22"/>
      <c r="MVQ1202" s="22"/>
      <c r="MVR1202" s="22"/>
      <c r="MVS1202" s="22"/>
      <c r="MVT1202" s="22"/>
      <c r="MVU1202" s="22"/>
      <c r="MVV1202" s="22"/>
      <c r="MVW1202" s="22"/>
      <c r="MVX1202" s="22"/>
      <c r="MVY1202" s="22"/>
      <c r="MVZ1202" s="22"/>
      <c r="MWA1202" s="22"/>
      <c r="MWB1202" s="22"/>
      <c r="MWC1202" s="22"/>
      <c r="MWD1202" s="22"/>
      <c r="MWE1202" s="22"/>
      <c r="MWF1202" s="22"/>
      <c r="MWG1202" s="22"/>
      <c r="MWH1202" s="22"/>
      <c r="MWI1202" s="22"/>
      <c r="MWJ1202" s="22"/>
      <c r="MWK1202" s="22"/>
      <c r="MWL1202" s="22"/>
      <c r="MWM1202" s="22"/>
      <c r="MWN1202" s="22"/>
      <c r="MWO1202" s="22"/>
      <c r="MWP1202" s="22"/>
      <c r="MWQ1202" s="22"/>
      <c r="MWR1202" s="22"/>
      <c r="MWS1202" s="22"/>
      <c r="MWT1202" s="22"/>
      <c r="MWU1202" s="22"/>
      <c r="MWV1202" s="22"/>
      <c r="MWW1202" s="22"/>
      <c r="MWX1202" s="22"/>
      <c r="MWY1202" s="22"/>
      <c r="MWZ1202" s="22"/>
      <c r="MXA1202" s="22"/>
      <c r="MXB1202" s="22"/>
      <c r="MXC1202" s="22"/>
      <c r="MXD1202" s="22"/>
      <c r="MXE1202" s="22"/>
      <c r="MXF1202" s="22"/>
      <c r="MXG1202" s="22"/>
      <c r="MXH1202" s="22"/>
      <c r="MXI1202" s="22"/>
      <c r="MXJ1202" s="22"/>
      <c r="MXK1202" s="22"/>
      <c r="MXL1202" s="22"/>
      <c r="MXM1202" s="22"/>
      <c r="MXN1202" s="22"/>
      <c r="MXO1202" s="22"/>
      <c r="MXP1202" s="22"/>
      <c r="MXQ1202" s="22"/>
      <c r="MXR1202" s="22"/>
      <c r="MXS1202" s="22"/>
      <c r="MXT1202" s="22"/>
      <c r="MXU1202" s="22"/>
      <c r="MXV1202" s="22"/>
      <c r="MXW1202" s="22"/>
      <c r="MXX1202" s="22"/>
      <c r="MXY1202" s="22"/>
      <c r="MXZ1202" s="22"/>
      <c r="MYA1202" s="22"/>
      <c r="MYB1202" s="22"/>
      <c r="MYC1202" s="22"/>
      <c r="MYD1202" s="22"/>
      <c r="MYE1202" s="22"/>
      <c r="MYF1202" s="22"/>
      <c r="MYG1202" s="22"/>
      <c r="MYH1202" s="22"/>
      <c r="MYI1202" s="22"/>
      <c r="MYJ1202" s="22"/>
      <c r="MYK1202" s="22"/>
      <c r="MYL1202" s="22"/>
      <c r="MYM1202" s="22"/>
      <c r="MYN1202" s="22"/>
      <c r="MYO1202" s="22"/>
      <c r="MYP1202" s="22"/>
      <c r="MYQ1202" s="22"/>
      <c r="MYR1202" s="22"/>
      <c r="MYS1202" s="22"/>
      <c r="MYT1202" s="22"/>
      <c r="MYU1202" s="22"/>
      <c r="MYV1202" s="22"/>
      <c r="MYW1202" s="22"/>
      <c r="MYX1202" s="22"/>
      <c r="MYY1202" s="22"/>
      <c r="MYZ1202" s="22"/>
      <c r="MZA1202" s="22"/>
      <c r="MZB1202" s="22"/>
      <c r="MZC1202" s="22"/>
      <c r="MZD1202" s="22"/>
      <c r="MZE1202" s="22"/>
      <c r="MZF1202" s="22"/>
      <c r="MZG1202" s="22"/>
      <c r="MZH1202" s="22"/>
      <c r="MZI1202" s="22"/>
      <c r="MZJ1202" s="22"/>
      <c r="MZK1202" s="22"/>
      <c r="MZL1202" s="22"/>
      <c r="MZM1202" s="22"/>
      <c r="MZN1202" s="22"/>
      <c r="MZO1202" s="22"/>
      <c r="MZP1202" s="22"/>
      <c r="MZQ1202" s="22"/>
      <c r="MZR1202" s="22"/>
      <c r="MZS1202" s="22"/>
      <c r="MZT1202" s="22"/>
      <c r="MZU1202" s="22"/>
      <c r="MZV1202" s="22"/>
      <c r="MZW1202" s="22"/>
      <c r="MZX1202" s="22"/>
      <c r="MZY1202" s="22"/>
      <c r="MZZ1202" s="22"/>
      <c r="NAA1202" s="22"/>
      <c r="NAB1202" s="22"/>
      <c r="NAC1202" s="22"/>
      <c r="NAD1202" s="22"/>
      <c r="NAE1202" s="22"/>
      <c r="NAF1202" s="22"/>
      <c r="NAG1202" s="22"/>
      <c r="NAH1202" s="22"/>
      <c r="NAI1202" s="22"/>
      <c r="NAJ1202" s="22"/>
      <c r="NAK1202" s="22"/>
      <c r="NAL1202" s="22"/>
      <c r="NAM1202" s="22"/>
      <c r="NAN1202" s="22"/>
      <c r="NAO1202" s="22"/>
      <c r="NAP1202" s="22"/>
      <c r="NAQ1202" s="22"/>
      <c r="NAR1202" s="22"/>
      <c r="NAS1202" s="22"/>
      <c r="NAT1202" s="22"/>
      <c r="NAU1202" s="22"/>
      <c r="NAV1202" s="22"/>
      <c r="NAW1202" s="22"/>
      <c r="NAX1202" s="22"/>
      <c r="NAY1202" s="22"/>
      <c r="NAZ1202" s="22"/>
      <c r="NBA1202" s="22"/>
      <c r="NBB1202" s="22"/>
      <c r="NBC1202" s="22"/>
      <c r="NBD1202" s="22"/>
      <c r="NBE1202" s="22"/>
      <c r="NBF1202" s="22"/>
      <c r="NBG1202" s="22"/>
      <c r="NBH1202" s="22"/>
      <c r="NBI1202" s="22"/>
      <c r="NBJ1202" s="22"/>
      <c r="NBK1202" s="22"/>
      <c r="NBL1202" s="22"/>
      <c r="NBM1202" s="22"/>
      <c r="NBN1202" s="22"/>
      <c r="NBO1202" s="22"/>
      <c r="NBP1202" s="22"/>
      <c r="NBQ1202" s="22"/>
      <c r="NBR1202" s="22"/>
      <c r="NBS1202" s="22"/>
      <c r="NBT1202" s="22"/>
      <c r="NBU1202" s="22"/>
      <c r="NBV1202" s="22"/>
      <c r="NBW1202" s="22"/>
      <c r="NBX1202" s="22"/>
      <c r="NBY1202" s="22"/>
      <c r="NBZ1202" s="22"/>
      <c r="NCA1202" s="22"/>
      <c r="NCB1202" s="22"/>
      <c r="NCC1202" s="22"/>
      <c r="NCD1202" s="22"/>
      <c r="NCE1202" s="22"/>
      <c r="NCF1202" s="22"/>
      <c r="NCG1202" s="22"/>
      <c r="NCH1202" s="22"/>
      <c r="NCI1202" s="22"/>
      <c r="NCJ1202" s="22"/>
      <c r="NCK1202" s="22"/>
      <c r="NCL1202" s="22"/>
      <c r="NCM1202" s="22"/>
      <c r="NCN1202" s="22"/>
      <c r="NCO1202" s="22"/>
      <c r="NCP1202" s="22"/>
      <c r="NCQ1202" s="22"/>
      <c r="NCR1202" s="22"/>
      <c r="NCS1202" s="22"/>
      <c r="NCT1202" s="22"/>
      <c r="NCU1202" s="22"/>
      <c r="NCV1202" s="22"/>
      <c r="NCW1202" s="22"/>
      <c r="NCX1202" s="22"/>
      <c r="NCY1202" s="22"/>
      <c r="NCZ1202" s="22"/>
      <c r="NDA1202" s="22"/>
      <c r="NDB1202" s="22"/>
      <c r="NDC1202" s="22"/>
      <c r="NDD1202" s="22"/>
      <c r="NDE1202" s="22"/>
      <c r="NDF1202" s="22"/>
      <c r="NDG1202" s="22"/>
      <c r="NDH1202" s="22"/>
      <c r="NDI1202" s="22"/>
      <c r="NDJ1202" s="22"/>
      <c r="NDK1202" s="22"/>
      <c r="NDL1202" s="22"/>
      <c r="NDM1202" s="22"/>
      <c r="NDN1202" s="22"/>
      <c r="NDO1202" s="22"/>
      <c r="NDP1202" s="22"/>
      <c r="NDQ1202" s="22"/>
      <c r="NDR1202" s="22"/>
      <c r="NDS1202" s="22"/>
      <c r="NDT1202" s="22"/>
      <c r="NDU1202" s="22"/>
      <c r="NDV1202" s="22"/>
      <c r="NDW1202" s="22"/>
      <c r="NDX1202" s="22"/>
      <c r="NDY1202" s="22"/>
      <c r="NDZ1202" s="22"/>
      <c r="NEA1202" s="22"/>
      <c r="NEB1202" s="22"/>
      <c r="NEC1202" s="22"/>
      <c r="NED1202" s="22"/>
      <c r="NEE1202" s="22"/>
      <c r="NEF1202" s="22"/>
      <c r="NEG1202" s="22"/>
      <c r="NEH1202" s="22"/>
      <c r="NEI1202" s="22"/>
      <c r="NEJ1202" s="22"/>
      <c r="NEK1202" s="22"/>
      <c r="NEL1202" s="22"/>
      <c r="NEM1202" s="22"/>
      <c r="NEN1202" s="22"/>
      <c r="NEO1202" s="22"/>
      <c r="NEP1202" s="22"/>
      <c r="NEQ1202" s="22"/>
      <c r="NER1202" s="22"/>
      <c r="NES1202" s="22"/>
      <c r="NET1202" s="22"/>
      <c r="NEU1202" s="22"/>
      <c r="NEV1202" s="22"/>
      <c r="NEW1202" s="22"/>
      <c r="NEX1202" s="22"/>
      <c r="NEY1202" s="22"/>
      <c r="NEZ1202" s="22"/>
      <c r="NFA1202" s="22"/>
      <c r="NFB1202" s="22"/>
      <c r="NFC1202" s="22"/>
      <c r="NFD1202" s="22"/>
      <c r="NFE1202" s="22"/>
      <c r="NFF1202" s="22"/>
      <c r="NFG1202" s="22"/>
      <c r="NFH1202" s="22"/>
      <c r="NFI1202" s="22"/>
      <c r="NFJ1202" s="22"/>
      <c r="NFK1202" s="22"/>
      <c r="NFL1202" s="22"/>
      <c r="NFM1202" s="22"/>
      <c r="NFN1202" s="22"/>
      <c r="NFO1202" s="22"/>
      <c r="NFP1202" s="22"/>
      <c r="NFQ1202" s="22"/>
      <c r="NFR1202" s="22"/>
      <c r="NFS1202" s="22"/>
      <c r="NFT1202" s="22"/>
      <c r="NFU1202" s="22"/>
      <c r="NFV1202" s="22"/>
      <c r="NFW1202" s="22"/>
      <c r="NFX1202" s="22"/>
      <c r="NFY1202" s="22"/>
      <c r="NFZ1202" s="22"/>
      <c r="NGA1202" s="22"/>
      <c r="NGB1202" s="22"/>
      <c r="NGC1202" s="22"/>
      <c r="NGD1202" s="22"/>
      <c r="NGE1202" s="22"/>
      <c r="NGF1202" s="22"/>
      <c r="NGG1202" s="22"/>
      <c r="NGH1202" s="22"/>
      <c r="NGI1202" s="22"/>
      <c r="NGJ1202" s="22"/>
      <c r="NGK1202" s="22"/>
      <c r="NGL1202" s="22"/>
      <c r="NGM1202" s="22"/>
      <c r="NGN1202" s="22"/>
      <c r="NGO1202" s="22"/>
      <c r="NGP1202" s="22"/>
      <c r="NGQ1202" s="22"/>
      <c r="NGR1202" s="22"/>
      <c r="NGS1202" s="22"/>
      <c r="NGT1202" s="22"/>
      <c r="NGU1202" s="22"/>
      <c r="NGV1202" s="22"/>
      <c r="NGW1202" s="22"/>
      <c r="NGX1202" s="22"/>
      <c r="NGY1202" s="22"/>
      <c r="NGZ1202" s="22"/>
      <c r="NHA1202" s="22"/>
      <c r="NHB1202" s="22"/>
      <c r="NHC1202" s="22"/>
      <c r="NHD1202" s="22"/>
      <c r="NHE1202" s="22"/>
      <c r="NHF1202" s="22"/>
      <c r="NHG1202" s="22"/>
      <c r="NHH1202" s="22"/>
      <c r="NHI1202" s="22"/>
      <c r="NHJ1202" s="22"/>
      <c r="NHK1202" s="22"/>
      <c r="NHL1202" s="22"/>
      <c r="NHM1202" s="22"/>
      <c r="NHN1202" s="22"/>
      <c r="NHO1202" s="22"/>
      <c r="NHP1202" s="22"/>
      <c r="NHQ1202" s="22"/>
      <c r="NHR1202" s="22"/>
      <c r="NHS1202" s="22"/>
      <c r="NHT1202" s="22"/>
      <c r="NHU1202" s="22"/>
      <c r="NHV1202" s="22"/>
      <c r="NHW1202" s="22"/>
      <c r="NHX1202" s="22"/>
      <c r="NHY1202" s="22"/>
      <c r="NHZ1202" s="22"/>
      <c r="NIA1202" s="22"/>
      <c r="NIB1202" s="22"/>
      <c r="NIC1202" s="22"/>
      <c r="NID1202" s="22"/>
      <c r="NIE1202" s="22"/>
      <c r="NIF1202" s="22"/>
      <c r="NIG1202" s="22"/>
      <c r="NIH1202" s="22"/>
      <c r="NII1202" s="22"/>
      <c r="NIJ1202" s="22"/>
      <c r="NIK1202" s="22"/>
      <c r="NIL1202" s="22"/>
      <c r="NIM1202" s="22"/>
      <c r="NIN1202" s="22"/>
      <c r="NIO1202" s="22"/>
      <c r="NIP1202" s="22"/>
      <c r="NIQ1202" s="22"/>
      <c r="NIR1202" s="22"/>
      <c r="NIS1202" s="22"/>
      <c r="NIT1202" s="22"/>
      <c r="NIU1202" s="22"/>
      <c r="NIV1202" s="22"/>
      <c r="NIW1202" s="22"/>
      <c r="NIX1202" s="22"/>
      <c r="NIY1202" s="22"/>
      <c r="NIZ1202" s="22"/>
      <c r="NJA1202" s="22"/>
      <c r="NJB1202" s="22"/>
      <c r="NJC1202" s="22"/>
      <c r="NJD1202" s="22"/>
      <c r="NJE1202" s="22"/>
      <c r="NJF1202" s="22"/>
      <c r="NJG1202" s="22"/>
      <c r="NJH1202" s="22"/>
      <c r="NJI1202" s="22"/>
      <c r="NJJ1202" s="22"/>
      <c r="NJK1202" s="22"/>
      <c r="NJL1202" s="22"/>
      <c r="NJM1202" s="22"/>
      <c r="NJN1202" s="22"/>
      <c r="NJO1202" s="22"/>
      <c r="NJP1202" s="22"/>
      <c r="NJQ1202" s="22"/>
      <c r="NJR1202" s="22"/>
      <c r="NJS1202" s="22"/>
      <c r="NJT1202" s="22"/>
      <c r="NJU1202" s="22"/>
      <c r="NJV1202" s="22"/>
      <c r="NJW1202" s="22"/>
      <c r="NJX1202" s="22"/>
      <c r="NJY1202" s="22"/>
      <c r="NJZ1202" s="22"/>
      <c r="NKA1202" s="22"/>
      <c r="NKB1202" s="22"/>
      <c r="NKC1202" s="22"/>
      <c r="NKD1202" s="22"/>
      <c r="NKE1202" s="22"/>
      <c r="NKF1202" s="22"/>
      <c r="NKG1202" s="22"/>
      <c r="NKH1202" s="22"/>
      <c r="NKI1202" s="22"/>
      <c r="NKJ1202" s="22"/>
      <c r="NKK1202" s="22"/>
      <c r="NKL1202" s="22"/>
      <c r="NKM1202" s="22"/>
      <c r="NKN1202" s="22"/>
      <c r="NKO1202" s="22"/>
      <c r="NKP1202" s="22"/>
      <c r="NKQ1202" s="22"/>
      <c r="NKR1202" s="22"/>
      <c r="NKS1202" s="22"/>
      <c r="NKT1202" s="22"/>
      <c r="NKU1202" s="22"/>
      <c r="NKV1202" s="22"/>
      <c r="NKW1202" s="22"/>
      <c r="NKX1202" s="22"/>
      <c r="NKY1202" s="22"/>
      <c r="NKZ1202" s="22"/>
      <c r="NLA1202" s="22"/>
      <c r="NLB1202" s="22"/>
      <c r="NLC1202" s="22"/>
      <c r="NLD1202" s="22"/>
      <c r="NLE1202" s="22"/>
      <c r="NLF1202" s="22"/>
      <c r="NLG1202" s="22"/>
      <c r="NLH1202" s="22"/>
      <c r="NLI1202" s="22"/>
      <c r="NLJ1202" s="22"/>
      <c r="NLK1202" s="22"/>
      <c r="NLL1202" s="22"/>
      <c r="NLM1202" s="22"/>
      <c r="NLN1202" s="22"/>
      <c r="NLO1202" s="22"/>
      <c r="NLP1202" s="22"/>
      <c r="NLQ1202" s="22"/>
      <c r="NLR1202" s="22"/>
      <c r="NLS1202" s="22"/>
      <c r="NLT1202" s="22"/>
      <c r="NLU1202" s="22"/>
      <c r="NLV1202" s="22"/>
      <c r="NLW1202" s="22"/>
      <c r="NLX1202" s="22"/>
      <c r="NLY1202" s="22"/>
      <c r="NLZ1202" s="22"/>
      <c r="NMA1202" s="22"/>
      <c r="NMB1202" s="22"/>
      <c r="NMC1202" s="22"/>
      <c r="NMD1202" s="22"/>
      <c r="NME1202" s="22"/>
      <c r="NMF1202" s="22"/>
      <c r="NMG1202" s="22"/>
      <c r="NMH1202" s="22"/>
      <c r="NMI1202" s="22"/>
      <c r="NMJ1202" s="22"/>
      <c r="NMK1202" s="22"/>
      <c r="NML1202" s="22"/>
      <c r="NMM1202" s="22"/>
      <c r="NMN1202" s="22"/>
      <c r="NMO1202" s="22"/>
      <c r="NMP1202" s="22"/>
      <c r="NMQ1202" s="22"/>
      <c r="NMR1202" s="22"/>
      <c r="NMS1202" s="22"/>
      <c r="NMT1202" s="22"/>
      <c r="NMU1202" s="22"/>
      <c r="NMV1202" s="22"/>
      <c r="NMW1202" s="22"/>
      <c r="NMX1202" s="22"/>
      <c r="NMY1202" s="22"/>
      <c r="NMZ1202" s="22"/>
      <c r="NNA1202" s="22"/>
      <c r="NNB1202" s="22"/>
      <c r="NNC1202" s="22"/>
      <c r="NND1202" s="22"/>
      <c r="NNE1202" s="22"/>
      <c r="NNF1202" s="22"/>
      <c r="NNG1202" s="22"/>
      <c r="NNH1202" s="22"/>
      <c r="NNI1202" s="22"/>
      <c r="NNJ1202" s="22"/>
      <c r="NNK1202" s="22"/>
      <c r="NNL1202" s="22"/>
      <c r="NNM1202" s="22"/>
      <c r="NNN1202" s="22"/>
      <c r="NNO1202" s="22"/>
      <c r="NNP1202" s="22"/>
      <c r="NNQ1202" s="22"/>
      <c r="NNR1202" s="22"/>
      <c r="NNS1202" s="22"/>
      <c r="NNT1202" s="22"/>
      <c r="NNU1202" s="22"/>
      <c r="NNV1202" s="22"/>
      <c r="NNW1202" s="22"/>
      <c r="NNX1202" s="22"/>
      <c r="NNY1202" s="22"/>
      <c r="NNZ1202" s="22"/>
      <c r="NOA1202" s="22"/>
      <c r="NOB1202" s="22"/>
      <c r="NOC1202" s="22"/>
      <c r="NOD1202" s="22"/>
      <c r="NOE1202" s="22"/>
      <c r="NOF1202" s="22"/>
      <c r="NOG1202" s="22"/>
      <c r="NOH1202" s="22"/>
      <c r="NOI1202" s="22"/>
      <c r="NOJ1202" s="22"/>
      <c r="NOK1202" s="22"/>
      <c r="NOL1202" s="22"/>
      <c r="NOM1202" s="22"/>
      <c r="NON1202" s="22"/>
      <c r="NOO1202" s="22"/>
      <c r="NOP1202" s="22"/>
      <c r="NOQ1202" s="22"/>
      <c r="NOR1202" s="22"/>
      <c r="NOS1202" s="22"/>
      <c r="NOT1202" s="22"/>
      <c r="NOU1202" s="22"/>
      <c r="NOV1202" s="22"/>
      <c r="NOW1202" s="22"/>
      <c r="NOX1202" s="22"/>
      <c r="NOY1202" s="22"/>
      <c r="NOZ1202" s="22"/>
      <c r="NPA1202" s="22"/>
      <c r="NPB1202" s="22"/>
      <c r="NPC1202" s="22"/>
      <c r="NPD1202" s="22"/>
      <c r="NPE1202" s="22"/>
      <c r="NPF1202" s="22"/>
      <c r="NPG1202" s="22"/>
      <c r="NPH1202" s="22"/>
      <c r="NPI1202" s="22"/>
      <c r="NPJ1202" s="22"/>
      <c r="NPK1202" s="22"/>
      <c r="NPL1202" s="22"/>
      <c r="NPM1202" s="22"/>
      <c r="NPN1202" s="22"/>
      <c r="NPO1202" s="22"/>
      <c r="NPP1202" s="22"/>
      <c r="NPQ1202" s="22"/>
      <c r="NPR1202" s="22"/>
      <c r="NPS1202" s="22"/>
      <c r="NPT1202" s="22"/>
      <c r="NPU1202" s="22"/>
      <c r="NPV1202" s="22"/>
      <c r="NPW1202" s="22"/>
      <c r="NPX1202" s="22"/>
      <c r="NPY1202" s="22"/>
      <c r="NPZ1202" s="22"/>
      <c r="NQA1202" s="22"/>
      <c r="NQB1202" s="22"/>
      <c r="NQC1202" s="22"/>
      <c r="NQD1202" s="22"/>
      <c r="NQE1202" s="22"/>
      <c r="NQF1202" s="22"/>
      <c r="NQG1202" s="22"/>
      <c r="NQH1202" s="22"/>
      <c r="NQI1202" s="22"/>
      <c r="NQJ1202" s="22"/>
      <c r="NQK1202" s="22"/>
      <c r="NQL1202" s="22"/>
      <c r="NQM1202" s="22"/>
      <c r="NQN1202" s="22"/>
      <c r="NQO1202" s="22"/>
      <c r="NQP1202" s="22"/>
      <c r="NQQ1202" s="22"/>
      <c r="NQR1202" s="22"/>
      <c r="NQS1202" s="22"/>
      <c r="NQT1202" s="22"/>
      <c r="NQU1202" s="22"/>
      <c r="NQV1202" s="22"/>
      <c r="NQW1202" s="22"/>
      <c r="NQX1202" s="22"/>
      <c r="NQY1202" s="22"/>
      <c r="NQZ1202" s="22"/>
      <c r="NRA1202" s="22"/>
      <c r="NRB1202" s="22"/>
      <c r="NRC1202" s="22"/>
      <c r="NRD1202" s="22"/>
      <c r="NRE1202" s="22"/>
      <c r="NRF1202" s="22"/>
      <c r="NRG1202" s="22"/>
      <c r="NRH1202" s="22"/>
      <c r="NRI1202" s="22"/>
      <c r="NRJ1202" s="22"/>
      <c r="NRK1202" s="22"/>
      <c r="NRL1202" s="22"/>
      <c r="NRM1202" s="22"/>
      <c r="NRN1202" s="22"/>
      <c r="NRO1202" s="22"/>
      <c r="NRP1202" s="22"/>
      <c r="NRQ1202" s="22"/>
      <c r="NRR1202" s="22"/>
      <c r="NRS1202" s="22"/>
      <c r="NRT1202" s="22"/>
      <c r="NRU1202" s="22"/>
      <c r="NRV1202" s="22"/>
      <c r="NRW1202" s="22"/>
      <c r="NRX1202" s="22"/>
      <c r="NRY1202" s="22"/>
      <c r="NRZ1202" s="22"/>
      <c r="NSA1202" s="22"/>
      <c r="NSB1202" s="22"/>
      <c r="NSC1202" s="22"/>
      <c r="NSD1202" s="22"/>
      <c r="NSE1202" s="22"/>
      <c r="NSF1202" s="22"/>
      <c r="NSG1202" s="22"/>
      <c r="NSH1202" s="22"/>
      <c r="NSI1202" s="22"/>
      <c r="NSJ1202" s="22"/>
      <c r="NSK1202" s="22"/>
      <c r="NSL1202" s="22"/>
      <c r="NSM1202" s="22"/>
      <c r="NSN1202" s="22"/>
      <c r="NSO1202" s="22"/>
      <c r="NSP1202" s="22"/>
      <c r="NSQ1202" s="22"/>
      <c r="NSR1202" s="22"/>
      <c r="NSS1202" s="22"/>
      <c r="NST1202" s="22"/>
      <c r="NSU1202" s="22"/>
      <c r="NSV1202" s="22"/>
      <c r="NSW1202" s="22"/>
      <c r="NSX1202" s="22"/>
      <c r="NSY1202" s="22"/>
      <c r="NSZ1202" s="22"/>
      <c r="NTA1202" s="22"/>
      <c r="NTB1202" s="22"/>
      <c r="NTC1202" s="22"/>
      <c r="NTD1202" s="22"/>
      <c r="NTE1202" s="22"/>
      <c r="NTF1202" s="22"/>
      <c r="NTG1202" s="22"/>
      <c r="NTH1202" s="22"/>
      <c r="NTI1202" s="22"/>
      <c r="NTJ1202" s="22"/>
      <c r="NTK1202" s="22"/>
      <c r="NTL1202" s="22"/>
      <c r="NTM1202" s="22"/>
      <c r="NTN1202" s="22"/>
      <c r="NTO1202" s="22"/>
      <c r="NTP1202" s="22"/>
      <c r="NTQ1202" s="22"/>
      <c r="NTR1202" s="22"/>
      <c r="NTS1202" s="22"/>
      <c r="NTT1202" s="22"/>
      <c r="NTU1202" s="22"/>
      <c r="NTV1202" s="22"/>
      <c r="NTW1202" s="22"/>
      <c r="NTX1202" s="22"/>
      <c r="NTY1202" s="22"/>
      <c r="NTZ1202" s="22"/>
      <c r="NUA1202" s="22"/>
      <c r="NUB1202" s="22"/>
      <c r="NUC1202" s="22"/>
      <c r="NUD1202" s="22"/>
      <c r="NUE1202" s="22"/>
      <c r="NUF1202" s="22"/>
      <c r="NUG1202" s="22"/>
      <c r="NUH1202" s="22"/>
      <c r="NUI1202" s="22"/>
      <c r="NUJ1202" s="22"/>
      <c r="NUK1202" s="22"/>
      <c r="NUL1202" s="22"/>
      <c r="NUM1202" s="22"/>
      <c r="NUN1202" s="22"/>
      <c r="NUO1202" s="22"/>
      <c r="NUP1202" s="22"/>
      <c r="NUQ1202" s="22"/>
      <c r="NUR1202" s="22"/>
      <c r="NUS1202" s="22"/>
      <c r="NUT1202" s="22"/>
      <c r="NUU1202" s="22"/>
      <c r="NUV1202" s="22"/>
      <c r="NUW1202" s="22"/>
      <c r="NUX1202" s="22"/>
      <c r="NUY1202" s="22"/>
      <c r="NUZ1202" s="22"/>
      <c r="NVA1202" s="22"/>
      <c r="NVB1202" s="22"/>
      <c r="NVC1202" s="22"/>
      <c r="NVD1202" s="22"/>
      <c r="NVE1202" s="22"/>
      <c r="NVF1202" s="22"/>
      <c r="NVG1202" s="22"/>
      <c r="NVH1202" s="22"/>
      <c r="NVI1202" s="22"/>
      <c r="NVJ1202" s="22"/>
      <c r="NVK1202" s="22"/>
      <c r="NVL1202" s="22"/>
      <c r="NVM1202" s="22"/>
      <c r="NVN1202" s="22"/>
      <c r="NVO1202" s="22"/>
      <c r="NVP1202" s="22"/>
      <c r="NVQ1202" s="22"/>
      <c r="NVR1202" s="22"/>
      <c r="NVS1202" s="22"/>
      <c r="NVT1202" s="22"/>
      <c r="NVU1202" s="22"/>
      <c r="NVV1202" s="22"/>
      <c r="NVW1202" s="22"/>
      <c r="NVX1202" s="22"/>
      <c r="NVY1202" s="22"/>
      <c r="NVZ1202" s="22"/>
      <c r="NWA1202" s="22"/>
      <c r="NWB1202" s="22"/>
      <c r="NWC1202" s="22"/>
      <c r="NWD1202" s="22"/>
      <c r="NWE1202" s="22"/>
      <c r="NWF1202" s="22"/>
      <c r="NWG1202" s="22"/>
      <c r="NWH1202" s="22"/>
      <c r="NWI1202" s="22"/>
      <c r="NWJ1202" s="22"/>
      <c r="NWK1202" s="22"/>
      <c r="NWL1202" s="22"/>
      <c r="NWM1202" s="22"/>
      <c r="NWN1202" s="22"/>
      <c r="NWO1202" s="22"/>
      <c r="NWP1202" s="22"/>
      <c r="NWQ1202" s="22"/>
      <c r="NWR1202" s="22"/>
      <c r="NWS1202" s="22"/>
      <c r="NWT1202" s="22"/>
      <c r="NWU1202" s="22"/>
      <c r="NWV1202" s="22"/>
      <c r="NWW1202" s="22"/>
      <c r="NWX1202" s="22"/>
      <c r="NWY1202" s="22"/>
      <c r="NWZ1202" s="22"/>
      <c r="NXA1202" s="22"/>
      <c r="NXB1202" s="22"/>
      <c r="NXC1202" s="22"/>
      <c r="NXD1202" s="22"/>
      <c r="NXE1202" s="22"/>
      <c r="NXF1202" s="22"/>
      <c r="NXG1202" s="22"/>
      <c r="NXH1202" s="22"/>
      <c r="NXI1202" s="22"/>
      <c r="NXJ1202" s="22"/>
      <c r="NXK1202" s="22"/>
      <c r="NXL1202" s="22"/>
      <c r="NXM1202" s="22"/>
      <c r="NXN1202" s="22"/>
      <c r="NXO1202" s="22"/>
      <c r="NXP1202" s="22"/>
      <c r="NXQ1202" s="22"/>
      <c r="NXR1202" s="22"/>
      <c r="NXS1202" s="22"/>
      <c r="NXT1202" s="22"/>
      <c r="NXU1202" s="22"/>
      <c r="NXV1202" s="22"/>
      <c r="NXW1202" s="22"/>
      <c r="NXX1202" s="22"/>
      <c r="NXY1202" s="22"/>
      <c r="NXZ1202" s="22"/>
      <c r="NYA1202" s="22"/>
      <c r="NYB1202" s="22"/>
      <c r="NYC1202" s="22"/>
      <c r="NYD1202" s="22"/>
      <c r="NYE1202" s="22"/>
      <c r="NYF1202" s="22"/>
      <c r="NYG1202" s="22"/>
      <c r="NYH1202" s="22"/>
      <c r="NYI1202" s="22"/>
      <c r="NYJ1202" s="22"/>
      <c r="NYK1202" s="22"/>
      <c r="NYL1202" s="22"/>
      <c r="NYM1202" s="22"/>
      <c r="NYN1202" s="22"/>
      <c r="NYO1202" s="22"/>
      <c r="NYP1202" s="22"/>
      <c r="NYQ1202" s="22"/>
      <c r="NYR1202" s="22"/>
      <c r="NYS1202" s="22"/>
      <c r="NYT1202" s="22"/>
      <c r="NYU1202" s="22"/>
      <c r="NYV1202" s="22"/>
      <c r="NYW1202" s="22"/>
      <c r="NYX1202" s="22"/>
      <c r="NYY1202" s="22"/>
      <c r="NYZ1202" s="22"/>
      <c r="NZA1202" s="22"/>
      <c r="NZB1202" s="22"/>
      <c r="NZC1202" s="22"/>
      <c r="NZD1202" s="22"/>
      <c r="NZE1202" s="22"/>
      <c r="NZF1202" s="22"/>
      <c r="NZG1202" s="22"/>
      <c r="NZH1202" s="22"/>
      <c r="NZI1202" s="22"/>
      <c r="NZJ1202" s="22"/>
      <c r="NZK1202" s="22"/>
      <c r="NZL1202" s="22"/>
      <c r="NZM1202" s="22"/>
      <c r="NZN1202" s="22"/>
      <c r="NZO1202" s="22"/>
      <c r="NZP1202" s="22"/>
      <c r="NZQ1202" s="22"/>
      <c r="NZR1202" s="22"/>
      <c r="NZS1202" s="22"/>
      <c r="NZT1202" s="22"/>
      <c r="NZU1202" s="22"/>
      <c r="NZV1202" s="22"/>
      <c r="NZW1202" s="22"/>
      <c r="NZX1202" s="22"/>
      <c r="NZY1202" s="22"/>
      <c r="NZZ1202" s="22"/>
      <c r="OAA1202" s="22"/>
      <c r="OAB1202" s="22"/>
      <c r="OAC1202" s="22"/>
      <c r="OAD1202" s="22"/>
      <c r="OAE1202" s="22"/>
      <c r="OAF1202" s="22"/>
      <c r="OAG1202" s="22"/>
      <c r="OAH1202" s="22"/>
      <c r="OAI1202" s="22"/>
      <c r="OAJ1202" s="22"/>
      <c r="OAK1202" s="22"/>
      <c r="OAL1202" s="22"/>
      <c r="OAM1202" s="22"/>
      <c r="OAN1202" s="22"/>
      <c r="OAO1202" s="22"/>
      <c r="OAP1202" s="22"/>
      <c r="OAQ1202" s="22"/>
      <c r="OAR1202" s="22"/>
      <c r="OAS1202" s="22"/>
      <c r="OAT1202" s="22"/>
      <c r="OAU1202" s="22"/>
      <c r="OAV1202" s="22"/>
      <c r="OAW1202" s="22"/>
      <c r="OAX1202" s="22"/>
      <c r="OAY1202" s="22"/>
      <c r="OAZ1202" s="22"/>
      <c r="OBA1202" s="22"/>
      <c r="OBB1202" s="22"/>
      <c r="OBC1202" s="22"/>
      <c r="OBD1202" s="22"/>
      <c r="OBE1202" s="22"/>
      <c r="OBF1202" s="22"/>
      <c r="OBG1202" s="22"/>
      <c r="OBH1202" s="22"/>
      <c r="OBI1202" s="22"/>
      <c r="OBJ1202" s="22"/>
      <c r="OBK1202" s="22"/>
      <c r="OBL1202" s="22"/>
      <c r="OBM1202" s="22"/>
      <c r="OBN1202" s="22"/>
      <c r="OBO1202" s="22"/>
      <c r="OBP1202" s="22"/>
      <c r="OBQ1202" s="22"/>
      <c r="OBR1202" s="22"/>
      <c r="OBS1202" s="22"/>
      <c r="OBT1202" s="22"/>
      <c r="OBU1202" s="22"/>
      <c r="OBV1202" s="22"/>
      <c r="OBW1202" s="22"/>
      <c r="OBX1202" s="22"/>
      <c r="OBY1202" s="22"/>
      <c r="OBZ1202" s="22"/>
      <c r="OCA1202" s="22"/>
      <c r="OCB1202" s="22"/>
      <c r="OCC1202" s="22"/>
      <c r="OCD1202" s="22"/>
      <c r="OCE1202" s="22"/>
      <c r="OCF1202" s="22"/>
      <c r="OCG1202" s="22"/>
      <c r="OCH1202" s="22"/>
      <c r="OCI1202" s="22"/>
      <c r="OCJ1202" s="22"/>
      <c r="OCK1202" s="22"/>
      <c r="OCL1202" s="22"/>
      <c r="OCM1202" s="22"/>
      <c r="OCN1202" s="22"/>
      <c r="OCO1202" s="22"/>
      <c r="OCP1202" s="22"/>
      <c r="OCQ1202" s="22"/>
      <c r="OCR1202" s="22"/>
      <c r="OCS1202" s="22"/>
      <c r="OCT1202" s="22"/>
      <c r="OCU1202" s="22"/>
      <c r="OCV1202" s="22"/>
      <c r="OCW1202" s="22"/>
      <c r="OCX1202" s="22"/>
      <c r="OCY1202" s="22"/>
      <c r="OCZ1202" s="22"/>
      <c r="ODA1202" s="22"/>
      <c r="ODB1202" s="22"/>
      <c r="ODC1202" s="22"/>
      <c r="ODD1202" s="22"/>
      <c r="ODE1202" s="22"/>
      <c r="ODF1202" s="22"/>
      <c r="ODG1202" s="22"/>
      <c r="ODH1202" s="22"/>
      <c r="ODI1202" s="22"/>
      <c r="ODJ1202" s="22"/>
      <c r="ODK1202" s="22"/>
      <c r="ODL1202" s="22"/>
      <c r="ODM1202" s="22"/>
      <c r="ODN1202" s="22"/>
      <c r="ODO1202" s="22"/>
      <c r="ODP1202" s="22"/>
      <c r="ODQ1202" s="22"/>
      <c r="ODR1202" s="22"/>
      <c r="ODS1202" s="22"/>
      <c r="ODT1202" s="22"/>
      <c r="ODU1202" s="22"/>
      <c r="ODV1202" s="22"/>
      <c r="ODW1202" s="22"/>
      <c r="ODX1202" s="22"/>
      <c r="ODY1202" s="22"/>
      <c r="ODZ1202" s="22"/>
      <c r="OEA1202" s="22"/>
      <c r="OEB1202" s="22"/>
      <c r="OEC1202" s="22"/>
      <c r="OED1202" s="22"/>
      <c r="OEE1202" s="22"/>
      <c r="OEF1202" s="22"/>
      <c r="OEG1202" s="22"/>
      <c r="OEH1202" s="22"/>
      <c r="OEI1202" s="22"/>
      <c r="OEJ1202" s="22"/>
      <c r="OEK1202" s="22"/>
      <c r="OEL1202" s="22"/>
      <c r="OEM1202" s="22"/>
      <c r="OEN1202" s="22"/>
      <c r="OEO1202" s="22"/>
      <c r="OEP1202" s="22"/>
      <c r="OEQ1202" s="22"/>
      <c r="OER1202" s="22"/>
      <c r="OES1202" s="22"/>
      <c r="OET1202" s="22"/>
      <c r="OEU1202" s="22"/>
      <c r="OEV1202" s="22"/>
      <c r="OEW1202" s="22"/>
      <c r="OEX1202" s="22"/>
      <c r="OEY1202" s="22"/>
      <c r="OEZ1202" s="22"/>
      <c r="OFA1202" s="22"/>
      <c r="OFB1202" s="22"/>
      <c r="OFC1202" s="22"/>
      <c r="OFD1202" s="22"/>
      <c r="OFE1202" s="22"/>
      <c r="OFF1202" s="22"/>
      <c r="OFG1202" s="22"/>
      <c r="OFH1202" s="22"/>
      <c r="OFI1202" s="22"/>
      <c r="OFJ1202" s="22"/>
      <c r="OFK1202" s="22"/>
      <c r="OFL1202" s="22"/>
      <c r="OFM1202" s="22"/>
      <c r="OFN1202" s="22"/>
      <c r="OFO1202" s="22"/>
      <c r="OFP1202" s="22"/>
      <c r="OFQ1202" s="22"/>
      <c r="OFR1202" s="22"/>
      <c r="OFS1202" s="22"/>
      <c r="OFT1202" s="22"/>
      <c r="OFU1202" s="22"/>
      <c r="OFV1202" s="22"/>
      <c r="OFW1202" s="22"/>
      <c r="OFX1202" s="22"/>
      <c r="OFY1202" s="22"/>
      <c r="OFZ1202" s="22"/>
      <c r="OGA1202" s="22"/>
      <c r="OGB1202" s="22"/>
      <c r="OGC1202" s="22"/>
      <c r="OGD1202" s="22"/>
      <c r="OGE1202" s="22"/>
      <c r="OGF1202" s="22"/>
      <c r="OGG1202" s="22"/>
      <c r="OGH1202" s="22"/>
      <c r="OGI1202" s="22"/>
      <c r="OGJ1202" s="22"/>
      <c r="OGK1202" s="22"/>
      <c r="OGL1202" s="22"/>
      <c r="OGM1202" s="22"/>
      <c r="OGN1202" s="22"/>
      <c r="OGO1202" s="22"/>
      <c r="OGP1202" s="22"/>
      <c r="OGQ1202" s="22"/>
      <c r="OGR1202" s="22"/>
      <c r="OGS1202" s="22"/>
      <c r="OGT1202" s="22"/>
      <c r="OGU1202" s="22"/>
      <c r="OGV1202" s="22"/>
      <c r="OGW1202" s="22"/>
      <c r="OGX1202" s="22"/>
      <c r="OGY1202" s="22"/>
      <c r="OGZ1202" s="22"/>
      <c r="OHA1202" s="22"/>
      <c r="OHB1202" s="22"/>
      <c r="OHC1202" s="22"/>
      <c r="OHD1202" s="22"/>
      <c r="OHE1202" s="22"/>
      <c r="OHF1202" s="22"/>
      <c r="OHG1202" s="22"/>
      <c r="OHH1202" s="22"/>
      <c r="OHI1202" s="22"/>
      <c r="OHJ1202" s="22"/>
      <c r="OHK1202" s="22"/>
      <c r="OHL1202" s="22"/>
      <c r="OHM1202" s="22"/>
      <c r="OHN1202" s="22"/>
      <c r="OHO1202" s="22"/>
      <c r="OHP1202" s="22"/>
      <c r="OHQ1202" s="22"/>
      <c r="OHR1202" s="22"/>
      <c r="OHS1202" s="22"/>
      <c r="OHT1202" s="22"/>
      <c r="OHU1202" s="22"/>
      <c r="OHV1202" s="22"/>
      <c r="OHW1202" s="22"/>
      <c r="OHX1202" s="22"/>
      <c r="OHY1202" s="22"/>
      <c r="OHZ1202" s="22"/>
      <c r="OIA1202" s="22"/>
      <c r="OIB1202" s="22"/>
      <c r="OIC1202" s="22"/>
      <c r="OID1202" s="22"/>
      <c r="OIE1202" s="22"/>
      <c r="OIF1202" s="22"/>
      <c r="OIG1202" s="22"/>
      <c r="OIH1202" s="22"/>
      <c r="OII1202" s="22"/>
      <c r="OIJ1202" s="22"/>
      <c r="OIK1202" s="22"/>
      <c r="OIL1202" s="22"/>
      <c r="OIM1202" s="22"/>
      <c r="OIN1202" s="22"/>
      <c r="OIO1202" s="22"/>
      <c r="OIP1202" s="22"/>
      <c r="OIQ1202" s="22"/>
      <c r="OIR1202" s="22"/>
      <c r="OIS1202" s="22"/>
      <c r="OIT1202" s="22"/>
      <c r="OIU1202" s="22"/>
      <c r="OIV1202" s="22"/>
      <c r="OIW1202" s="22"/>
      <c r="OIX1202" s="22"/>
      <c r="OIY1202" s="22"/>
      <c r="OIZ1202" s="22"/>
      <c r="OJA1202" s="22"/>
      <c r="OJB1202" s="22"/>
      <c r="OJC1202" s="22"/>
      <c r="OJD1202" s="22"/>
      <c r="OJE1202" s="22"/>
      <c r="OJF1202" s="22"/>
      <c r="OJG1202" s="22"/>
      <c r="OJH1202" s="22"/>
      <c r="OJI1202" s="22"/>
      <c r="OJJ1202" s="22"/>
      <c r="OJK1202" s="22"/>
      <c r="OJL1202" s="22"/>
      <c r="OJM1202" s="22"/>
      <c r="OJN1202" s="22"/>
      <c r="OJO1202" s="22"/>
      <c r="OJP1202" s="22"/>
      <c r="OJQ1202" s="22"/>
      <c r="OJR1202" s="22"/>
      <c r="OJS1202" s="22"/>
      <c r="OJT1202" s="22"/>
      <c r="OJU1202" s="22"/>
      <c r="OJV1202" s="22"/>
      <c r="OJW1202" s="22"/>
      <c r="OJX1202" s="22"/>
      <c r="OJY1202" s="22"/>
      <c r="OJZ1202" s="22"/>
      <c r="OKA1202" s="22"/>
      <c r="OKB1202" s="22"/>
      <c r="OKC1202" s="22"/>
      <c r="OKD1202" s="22"/>
      <c r="OKE1202" s="22"/>
      <c r="OKF1202" s="22"/>
      <c r="OKG1202" s="22"/>
      <c r="OKH1202" s="22"/>
      <c r="OKI1202" s="22"/>
      <c r="OKJ1202" s="22"/>
      <c r="OKK1202" s="22"/>
      <c r="OKL1202" s="22"/>
      <c r="OKM1202" s="22"/>
      <c r="OKN1202" s="22"/>
      <c r="OKO1202" s="22"/>
      <c r="OKP1202" s="22"/>
      <c r="OKQ1202" s="22"/>
      <c r="OKR1202" s="22"/>
      <c r="OKS1202" s="22"/>
      <c r="OKT1202" s="22"/>
      <c r="OKU1202" s="22"/>
      <c r="OKV1202" s="22"/>
      <c r="OKW1202" s="22"/>
      <c r="OKX1202" s="22"/>
      <c r="OKY1202" s="22"/>
      <c r="OKZ1202" s="22"/>
      <c r="OLA1202" s="22"/>
      <c r="OLB1202" s="22"/>
      <c r="OLC1202" s="22"/>
      <c r="OLD1202" s="22"/>
      <c r="OLE1202" s="22"/>
      <c r="OLF1202" s="22"/>
      <c r="OLG1202" s="22"/>
      <c r="OLH1202" s="22"/>
      <c r="OLI1202" s="22"/>
      <c r="OLJ1202" s="22"/>
      <c r="OLK1202" s="22"/>
      <c r="OLL1202" s="22"/>
      <c r="OLM1202" s="22"/>
      <c r="OLN1202" s="22"/>
      <c r="OLO1202" s="22"/>
      <c r="OLP1202" s="22"/>
      <c r="OLQ1202" s="22"/>
      <c r="OLR1202" s="22"/>
      <c r="OLS1202" s="22"/>
      <c r="OLT1202" s="22"/>
      <c r="OLU1202" s="22"/>
      <c r="OLV1202" s="22"/>
      <c r="OLW1202" s="22"/>
      <c r="OLX1202" s="22"/>
      <c r="OLY1202" s="22"/>
      <c r="OLZ1202" s="22"/>
      <c r="OMA1202" s="22"/>
      <c r="OMB1202" s="22"/>
      <c r="OMC1202" s="22"/>
      <c r="OMD1202" s="22"/>
      <c r="OME1202" s="22"/>
      <c r="OMF1202" s="22"/>
      <c r="OMG1202" s="22"/>
      <c r="OMH1202" s="22"/>
      <c r="OMI1202" s="22"/>
      <c r="OMJ1202" s="22"/>
      <c r="OMK1202" s="22"/>
      <c r="OML1202" s="22"/>
      <c r="OMM1202" s="22"/>
      <c r="OMN1202" s="22"/>
      <c r="OMO1202" s="22"/>
      <c r="OMP1202" s="22"/>
      <c r="OMQ1202" s="22"/>
      <c r="OMR1202" s="22"/>
      <c r="OMS1202" s="22"/>
      <c r="OMT1202" s="22"/>
      <c r="OMU1202" s="22"/>
      <c r="OMV1202" s="22"/>
      <c r="OMW1202" s="22"/>
      <c r="OMX1202" s="22"/>
      <c r="OMY1202" s="22"/>
      <c r="OMZ1202" s="22"/>
      <c r="ONA1202" s="22"/>
      <c r="ONB1202" s="22"/>
      <c r="ONC1202" s="22"/>
      <c r="OND1202" s="22"/>
      <c r="ONE1202" s="22"/>
      <c r="ONF1202" s="22"/>
      <c r="ONG1202" s="22"/>
      <c r="ONH1202" s="22"/>
      <c r="ONI1202" s="22"/>
      <c r="ONJ1202" s="22"/>
      <c r="ONK1202" s="22"/>
      <c r="ONL1202" s="22"/>
      <c r="ONM1202" s="22"/>
      <c r="ONN1202" s="22"/>
      <c r="ONO1202" s="22"/>
      <c r="ONP1202" s="22"/>
      <c r="ONQ1202" s="22"/>
      <c r="ONR1202" s="22"/>
      <c r="ONS1202" s="22"/>
      <c r="ONT1202" s="22"/>
      <c r="ONU1202" s="22"/>
      <c r="ONV1202" s="22"/>
      <c r="ONW1202" s="22"/>
      <c r="ONX1202" s="22"/>
      <c r="ONY1202" s="22"/>
      <c r="ONZ1202" s="22"/>
      <c r="OOA1202" s="22"/>
      <c r="OOB1202" s="22"/>
      <c r="OOC1202" s="22"/>
      <c r="OOD1202" s="22"/>
      <c r="OOE1202" s="22"/>
      <c r="OOF1202" s="22"/>
      <c r="OOG1202" s="22"/>
      <c r="OOH1202" s="22"/>
      <c r="OOI1202" s="22"/>
      <c r="OOJ1202" s="22"/>
      <c r="OOK1202" s="22"/>
      <c r="OOL1202" s="22"/>
      <c r="OOM1202" s="22"/>
      <c r="OON1202" s="22"/>
      <c r="OOO1202" s="22"/>
      <c r="OOP1202" s="22"/>
      <c r="OOQ1202" s="22"/>
      <c r="OOR1202" s="22"/>
      <c r="OOS1202" s="22"/>
      <c r="OOT1202" s="22"/>
      <c r="OOU1202" s="22"/>
      <c r="OOV1202" s="22"/>
      <c r="OOW1202" s="22"/>
      <c r="OOX1202" s="22"/>
      <c r="OOY1202" s="22"/>
      <c r="OOZ1202" s="22"/>
      <c r="OPA1202" s="22"/>
      <c r="OPB1202" s="22"/>
      <c r="OPC1202" s="22"/>
      <c r="OPD1202" s="22"/>
      <c r="OPE1202" s="22"/>
      <c r="OPF1202" s="22"/>
      <c r="OPG1202" s="22"/>
      <c r="OPH1202" s="22"/>
      <c r="OPI1202" s="22"/>
      <c r="OPJ1202" s="22"/>
      <c r="OPK1202" s="22"/>
      <c r="OPL1202" s="22"/>
      <c r="OPM1202" s="22"/>
      <c r="OPN1202" s="22"/>
      <c r="OPO1202" s="22"/>
      <c r="OPP1202" s="22"/>
      <c r="OPQ1202" s="22"/>
      <c r="OPR1202" s="22"/>
      <c r="OPS1202" s="22"/>
      <c r="OPT1202" s="22"/>
      <c r="OPU1202" s="22"/>
      <c r="OPV1202" s="22"/>
      <c r="OPW1202" s="22"/>
      <c r="OPX1202" s="22"/>
      <c r="OPY1202" s="22"/>
      <c r="OPZ1202" s="22"/>
      <c r="OQA1202" s="22"/>
      <c r="OQB1202" s="22"/>
      <c r="OQC1202" s="22"/>
      <c r="OQD1202" s="22"/>
      <c r="OQE1202" s="22"/>
      <c r="OQF1202" s="22"/>
      <c r="OQG1202" s="22"/>
      <c r="OQH1202" s="22"/>
      <c r="OQI1202" s="22"/>
      <c r="OQJ1202" s="22"/>
      <c r="OQK1202" s="22"/>
      <c r="OQL1202" s="22"/>
      <c r="OQM1202" s="22"/>
      <c r="OQN1202" s="22"/>
      <c r="OQO1202" s="22"/>
      <c r="OQP1202" s="22"/>
      <c r="OQQ1202" s="22"/>
      <c r="OQR1202" s="22"/>
      <c r="OQS1202" s="22"/>
      <c r="OQT1202" s="22"/>
      <c r="OQU1202" s="22"/>
      <c r="OQV1202" s="22"/>
      <c r="OQW1202" s="22"/>
      <c r="OQX1202" s="22"/>
      <c r="OQY1202" s="22"/>
      <c r="OQZ1202" s="22"/>
      <c r="ORA1202" s="22"/>
      <c r="ORB1202" s="22"/>
      <c r="ORC1202" s="22"/>
      <c r="ORD1202" s="22"/>
      <c r="ORE1202" s="22"/>
      <c r="ORF1202" s="22"/>
      <c r="ORG1202" s="22"/>
      <c r="ORH1202" s="22"/>
      <c r="ORI1202" s="22"/>
      <c r="ORJ1202" s="22"/>
      <c r="ORK1202" s="22"/>
      <c r="ORL1202" s="22"/>
      <c r="ORM1202" s="22"/>
      <c r="ORN1202" s="22"/>
      <c r="ORO1202" s="22"/>
      <c r="ORP1202" s="22"/>
      <c r="ORQ1202" s="22"/>
      <c r="ORR1202" s="22"/>
      <c r="ORS1202" s="22"/>
      <c r="ORT1202" s="22"/>
      <c r="ORU1202" s="22"/>
      <c r="ORV1202" s="22"/>
      <c r="ORW1202" s="22"/>
      <c r="ORX1202" s="22"/>
      <c r="ORY1202" s="22"/>
      <c r="ORZ1202" s="22"/>
      <c r="OSA1202" s="22"/>
      <c r="OSB1202" s="22"/>
      <c r="OSC1202" s="22"/>
      <c r="OSD1202" s="22"/>
      <c r="OSE1202" s="22"/>
      <c r="OSF1202" s="22"/>
      <c r="OSG1202" s="22"/>
      <c r="OSH1202" s="22"/>
      <c r="OSI1202" s="22"/>
      <c r="OSJ1202" s="22"/>
      <c r="OSK1202" s="22"/>
      <c r="OSL1202" s="22"/>
      <c r="OSM1202" s="22"/>
      <c r="OSN1202" s="22"/>
      <c r="OSO1202" s="22"/>
      <c r="OSP1202" s="22"/>
      <c r="OSQ1202" s="22"/>
      <c r="OSR1202" s="22"/>
      <c r="OSS1202" s="22"/>
      <c r="OST1202" s="22"/>
      <c r="OSU1202" s="22"/>
      <c r="OSV1202" s="22"/>
      <c r="OSW1202" s="22"/>
      <c r="OSX1202" s="22"/>
      <c r="OSY1202" s="22"/>
      <c r="OSZ1202" s="22"/>
      <c r="OTA1202" s="22"/>
      <c r="OTB1202" s="22"/>
      <c r="OTC1202" s="22"/>
      <c r="OTD1202" s="22"/>
      <c r="OTE1202" s="22"/>
      <c r="OTF1202" s="22"/>
      <c r="OTG1202" s="22"/>
      <c r="OTH1202" s="22"/>
      <c r="OTI1202" s="22"/>
      <c r="OTJ1202" s="22"/>
      <c r="OTK1202" s="22"/>
      <c r="OTL1202" s="22"/>
      <c r="OTM1202" s="22"/>
      <c r="OTN1202" s="22"/>
      <c r="OTO1202" s="22"/>
      <c r="OTP1202" s="22"/>
      <c r="OTQ1202" s="22"/>
      <c r="OTR1202" s="22"/>
      <c r="OTS1202" s="22"/>
      <c r="OTT1202" s="22"/>
      <c r="OTU1202" s="22"/>
      <c r="OTV1202" s="22"/>
      <c r="OTW1202" s="22"/>
      <c r="OTX1202" s="22"/>
      <c r="OTY1202" s="22"/>
      <c r="OTZ1202" s="22"/>
      <c r="OUA1202" s="22"/>
      <c r="OUB1202" s="22"/>
      <c r="OUC1202" s="22"/>
      <c r="OUD1202" s="22"/>
      <c r="OUE1202" s="22"/>
      <c r="OUF1202" s="22"/>
      <c r="OUG1202" s="22"/>
      <c r="OUH1202" s="22"/>
      <c r="OUI1202" s="22"/>
      <c r="OUJ1202" s="22"/>
      <c r="OUK1202" s="22"/>
      <c r="OUL1202" s="22"/>
      <c r="OUM1202" s="22"/>
      <c r="OUN1202" s="22"/>
      <c r="OUO1202" s="22"/>
      <c r="OUP1202" s="22"/>
      <c r="OUQ1202" s="22"/>
      <c r="OUR1202" s="22"/>
      <c r="OUS1202" s="22"/>
      <c r="OUT1202" s="22"/>
      <c r="OUU1202" s="22"/>
      <c r="OUV1202" s="22"/>
      <c r="OUW1202" s="22"/>
      <c r="OUX1202" s="22"/>
      <c r="OUY1202" s="22"/>
      <c r="OUZ1202" s="22"/>
      <c r="OVA1202" s="22"/>
      <c r="OVB1202" s="22"/>
      <c r="OVC1202" s="22"/>
      <c r="OVD1202" s="22"/>
      <c r="OVE1202" s="22"/>
      <c r="OVF1202" s="22"/>
      <c r="OVG1202" s="22"/>
      <c r="OVH1202" s="22"/>
      <c r="OVI1202" s="22"/>
      <c r="OVJ1202" s="22"/>
      <c r="OVK1202" s="22"/>
      <c r="OVL1202" s="22"/>
      <c r="OVM1202" s="22"/>
      <c r="OVN1202" s="22"/>
      <c r="OVO1202" s="22"/>
      <c r="OVP1202" s="22"/>
      <c r="OVQ1202" s="22"/>
      <c r="OVR1202" s="22"/>
      <c r="OVS1202" s="22"/>
      <c r="OVT1202" s="22"/>
      <c r="OVU1202" s="22"/>
      <c r="OVV1202" s="22"/>
      <c r="OVW1202" s="22"/>
      <c r="OVX1202" s="22"/>
      <c r="OVY1202" s="22"/>
      <c r="OVZ1202" s="22"/>
      <c r="OWA1202" s="22"/>
      <c r="OWB1202" s="22"/>
      <c r="OWC1202" s="22"/>
      <c r="OWD1202" s="22"/>
      <c r="OWE1202" s="22"/>
      <c r="OWF1202" s="22"/>
      <c r="OWG1202" s="22"/>
      <c r="OWH1202" s="22"/>
      <c r="OWI1202" s="22"/>
      <c r="OWJ1202" s="22"/>
      <c r="OWK1202" s="22"/>
      <c r="OWL1202" s="22"/>
      <c r="OWM1202" s="22"/>
      <c r="OWN1202" s="22"/>
      <c r="OWO1202" s="22"/>
      <c r="OWP1202" s="22"/>
      <c r="OWQ1202" s="22"/>
      <c r="OWR1202" s="22"/>
      <c r="OWS1202" s="22"/>
      <c r="OWT1202" s="22"/>
      <c r="OWU1202" s="22"/>
      <c r="OWV1202" s="22"/>
      <c r="OWW1202" s="22"/>
      <c r="OWX1202" s="22"/>
      <c r="OWY1202" s="22"/>
      <c r="OWZ1202" s="22"/>
      <c r="OXA1202" s="22"/>
      <c r="OXB1202" s="22"/>
      <c r="OXC1202" s="22"/>
      <c r="OXD1202" s="22"/>
      <c r="OXE1202" s="22"/>
      <c r="OXF1202" s="22"/>
      <c r="OXG1202" s="22"/>
      <c r="OXH1202" s="22"/>
      <c r="OXI1202" s="22"/>
      <c r="OXJ1202" s="22"/>
      <c r="OXK1202" s="22"/>
      <c r="OXL1202" s="22"/>
      <c r="OXM1202" s="22"/>
      <c r="OXN1202" s="22"/>
      <c r="OXO1202" s="22"/>
      <c r="OXP1202" s="22"/>
      <c r="OXQ1202" s="22"/>
      <c r="OXR1202" s="22"/>
      <c r="OXS1202" s="22"/>
      <c r="OXT1202" s="22"/>
      <c r="OXU1202" s="22"/>
      <c r="OXV1202" s="22"/>
      <c r="OXW1202" s="22"/>
      <c r="OXX1202" s="22"/>
      <c r="OXY1202" s="22"/>
      <c r="OXZ1202" s="22"/>
      <c r="OYA1202" s="22"/>
      <c r="OYB1202" s="22"/>
      <c r="OYC1202" s="22"/>
      <c r="OYD1202" s="22"/>
      <c r="OYE1202" s="22"/>
      <c r="OYF1202" s="22"/>
      <c r="OYG1202" s="22"/>
      <c r="OYH1202" s="22"/>
      <c r="OYI1202" s="22"/>
      <c r="OYJ1202" s="22"/>
      <c r="OYK1202" s="22"/>
      <c r="OYL1202" s="22"/>
      <c r="OYM1202" s="22"/>
      <c r="OYN1202" s="22"/>
      <c r="OYO1202" s="22"/>
      <c r="OYP1202" s="22"/>
      <c r="OYQ1202" s="22"/>
      <c r="OYR1202" s="22"/>
      <c r="OYS1202" s="22"/>
      <c r="OYT1202" s="22"/>
      <c r="OYU1202" s="22"/>
      <c r="OYV1202" s="22"/>
      <c r="OYW1202" s="22"/>
      <c r="OYX1202" s="22"/>
      <c r="OYY1202" s="22"/>
      <c r="OYZ1202" s="22"/>
      <c r="OZA1202" s="22"/>
      <c r="OZB1202" s="22"/>
      <c r="OZC1202" s="22"/>
      <c r="OZD1202" s="22"/>
      <c r="OZE1202" s="22"/>
      <c r="OZF1202" s="22"/>
      <c r="OZG1202" s="22"/>
      <c r="OZH1202" s="22"/>
      <c r="OZI1202" s="22"/>
      <c r="OZJ1202" s="22"/>
      <c r="OZK1202" s="22"/>
      <c r="OZL1202" s="22"/>
      <c r="OZM1202" s="22"/>
      <c r="OZN1202" s="22"/>
      <c r="OZO1202" s="22"/>
      <c r="OZP1202" s="22"/>
      <c r="OZQ1202" s="22"/>
      <c r="OZR1202" s="22"/>
      <c r="OZS1202" s="22"/>
      <c r="OZT1202" s="22"/>
      <c r="OZU1202" s="22"/>
      <c r="OZV1202" s="22"/>
      <c r="OZW1202" s="22"/>
      <c r="OZX1202" s="22"/>
      <c r="OZY1202" s="22"/>
      <c r="OZZ1202" s="22"/>
      <c r="PAA1202" s="22"/>
      <c r="PAB1202" s="22"/>
      <c r="PAC1202" s="22"/>
      <c r="PAD1202" s="22"/>
      <c r="PAE1202" s="22"/>
      <c r="PAF1202" s="22"/>
      <c r="PAG1202" s="22"/>
      <c r="PAH1202" s="22"/>
      <c r="PAI1202" s="22"/>
      <c r="PAJ1202" s="22"/>
      <c r="PAK1202" s="22"/>
      <c r="PAL1202" s="22"/>
      <c r="PAM1202" s="22"/>
      <c r="PAN1202" s="22"/>
      <c r="PAO1202" s="22"/>
      <c r="PAP1202" s="22"/>
      <c r="PAQ1202" s="22"/>
      <c r="PAR1202" s="22"/>
      <c r="PAS1202" s="22"/>
      <c r="PAT1202" s="22"/>
      <c r="PAU1202" s="22"/>
      <c r="PAV1202" s="22"/>
      <c r="PAW1202" s="22"/>
      <c r="PAX1202" s="22"/>
      <c r="PAY1202" s="22"/>
      <c r="PAZ1202" s="22"/>
      <c r="PBA1202" s="22"/>
      <c r="PBB1202" s="22"/>
      <c r="PBC1202" s="22"/>
      <c r="PBD1202" s="22"/>
      <c r="PBE1202" s="22"/>
      <c r="PBF1202" s="22"/>
      <c r="PBG1202" s="22"/>
      <c r="PBH1202" s="22"/>
      <c r="PBI1202" s="22"/>
      <c r="PBJ1202" s="22"/>
      <c r="PBK1202" s="22"/>
      <c r="PBL1202" s="22"/>
      <c r="PBM1202" s="22"/>
      <c r="PBN1202" s="22"/>
      <c r="PBO1202" s="22"/>
      <c r="PBP1202" s="22"/>
      <c r="PBQ1202" s="22"/>
      <c r="PBR1202" s="22"/>
      <c r="PBS1202" s="22"/>
      <c r="PBT1202" s="22"/>
      <c r="PBU1202" s="22"/>
      <c r="PBV1202" s="22"/>
      <c r="PBW1202" s="22"/>
      <c r="PBX1202" s="22"/>
      <c r="PBY1202" s="22"/>
      <c r="PBZ1202" s="22"/>
      <c r="PCA1202" s="22"/>
      <c r="PCB1202" s="22"/>
      <c r="PCC1202" s="22"/>
      <c r="PCD1202" s="22"/>
      <c r="PCE1202" s="22"/>
      <c r="PCF1202" s="22"/>
      <c r="PCG1202" s="22"/>
      <c r="PCH1202" s="22"/>
      <c r="PCI1202" s="22"/>
      <c r="PCJ1202" s="22"/>
      <c r="PCK1202" s="22"/>
      <c r="PCL1202" s="22"/>
      <c r="PCM1202" s="22"/>
      <c r="PCN1202" s="22"/>
      <c r="PCO1202" s="22"/>
      <c r="PCP1202" s="22"/>
      <c r="PCQ1202" s="22"/>
      <c r="PCR1202" s="22"/>
      <c r="PCS1202" s="22"/>
      <c r="PCT1202" s="22"/>
      <c r="PCU1202" s="22"/>
      <c r="PCV1202" s="22"/>
      <c r="PCW1202" s="22"/>
      <c r="PCX1202" s="22"/>
      <c r="PCY1202" s="22"/>
      <c r="PCZ1202" s="22"/>
      <c r="PDA1202" s="22"/>
      <c r="PDB1202" s="22"/>
      <c r="PDC1202" s="22"/>
      <c r="PDD1202" s="22"/>
      <c r="PDE1202" s="22"/>
      <c r="PDF1202" s="22"/>
      <c r="PDG1202" s="22"/>
      <c r="PDH1202" s="22"/>
      <c r="PDI1202" s="22"/>
      <c r="PDJ1202" s="22"/>
      <c r="PDK1202" s="22"/>
      <c r="PDL1202" s="22"/>
      <c r="PDM1202" s="22"/>
      <c r="PDN1202" s="22"/>
      <c r="PDO1202" s="22"/>
      <c r="PDP1202" s="22"/>
      <c r="PDQ1202" s="22"/>
      <c r="PDR1202" s="22"/>
      <c r="PDS1202" s="22"/>
      <c r="PDT1202" s="22"/>
      <c r="PDU1202" s="22"/>
      <c r="PDV1202" s="22"/>
      <c r="PDW1202" s="22"/>
      <c r="PDX1202" s="22"/>
      <c r="PDY1202" s="22"/>
      <c r="PDZ1202" s="22"/>
      <c r="PEA1202" s="22"/>
      <c r="PEB1202" s="22"/>
      <c r="PEC1202" s="22"/>
      <c r="PED1202" s="22"/>
      <c r="PEE1202" s="22"/>
      <c r="PEF1202" s="22"/>
      <c r="PEG1202" s="22"/>
      <c r="PEH1202" s="22"/>
      <c r="PEI1202" s="22"/>
      <c r="PEJ1202" s="22"/>
      <c r="PEK1202" s="22"/>
      <c r="PEL1202" s="22"/>
      <c r="PEM1202" s="22"/>
      <c r="PEN1202" s="22"/>
      <c r="PEO1202" s="22"/>
      <c r="PEP1202" s="22"/>
      <c r="PEQ1202" s="22"/>
      <c r="PER1202" s="22"/>
      <c r="PES1202" s="22"/>
      <c r="PET1202" s="22"/>
      <c r="PEU1202" s="22"/>
      <c r="PEV1202" s="22"/>
      <c r="PEW1202" s="22"/>
      <c r="PEX1202" s="22"/>
      <c r="PEY1202" s="22"/>
      <c r="PEZ1202" s="22"/>
      <c r="PFA1202" s="22"/>
      <c r="PFB1202" s="22"/>
      <c r="PFC1202" s="22"/>
      <c r="PFD1202" s="22"/>
      <c r="PFE1202" s="22"/>
      <c r="PFF1202" s="22"/>
      <c r="PFG1202" s="22"/>
      <c r="PFH1202" s="22"/>
      <c r="PFI1202" s="22"/>
      <c r="PFJ1202" s="22"/>
      <c r="PFK1202" s="22"/>
      <c r="PFL1202" s="22"/>
      <c r="PFM1202" s="22"/>
      <c r="PFN1202" s="22"/>
      <c r="PFO1202" s="22"/>
      <c r="PFP1202" s="22"/>
      <c r="PFQ1202" s="22"/>
      <c r="PFR1202" s="22"/>
      <c r="PFS1202" s="22"/>
      <c r="PFT1202" s="22"/>
      <c r="PFU1202" s="22"/>
      <c r="PFV1202" s="22"/>
      <c r="PFW1202" s="22"/>
      <c r="PFX1202" s="22"/>
      <c r="PFY1202" s="22"/>
      <c r="PFZ1202" s="22"/>
      <c r="PGA1202" s="22"/>
      <c r="PGB1202" s="22"/>
      <c r="PGC1202" s="22"/>
      <c r="PGD1202" s="22"/>
      <c r="PGE1202" s="22"/>
      <c r="PGF1202" s="22"/>
      <c r="PGG1202" s="22"/>
      <c r="PGH1202" s="22"/>
      <c r="PGI1202" s="22"/>
      <c r="PGJ1202" s="22"/>
      <c r="PGK1202" s="22"/>
      <c r="PGL1202" s="22"/>
      <c r="PGM1202" s="22"/>
      <c r="PGN1202" s="22"/>
      <c r="PGO1202" s="22"/>
      <c r="PGP1202" s="22"/>
      <c r="PGQ1202" s="22"/>
      <c r="PGR1202" s="22"/>
      <c r="PGS1202" s="22"/>
      <c r="PGT1202" s="22"/>
      <c r="PGU1202" s="22"/>
      <c r="PGV1202" s="22"/>
      <c r="PGW1202" s="22"/>
      <c r="PGX1202" s="22"/>
      <c r="PGY1202" s="22"/>
      <c r="PGZ1202" s="22"/>
      <c r="PHA1202" s="22"/>
      <c r="PHB1202" s="22"/>
      <c r="PHC1202" s="22"/>
      <c r="PHD1202" s="22"/>
      <c r="PHE1202" s="22"/>
      <c r="PHF1202" s="22"/>
      <c r="PHG1202" s="22"/>
      <c r="PHH1202" s="22"/>
      <c r="PHI1202" s="22"/>
      <c r="PHJ1202" s="22"/>
      <c r="PHK1202" s="22"/>
      <c r="PHL1202" s="22"/>
      <c r="PHM1202" s="22"/>
      <c r="PHN1202" s="22"/>
      <c r="PHO1202" s="22"/>
      <c r="PHP1202" s="22"/>
      <c r="PHQ1202" s="22"/>
      <c r="PHR1202" s="22"/>
      <c r="PHS1202" s="22"/>
      <c r="PHT1202" s="22"/>
      <c r="PHU1202" s="22"/>
      <c r="PHV1202" s="22"/>
      <c r="PHW1202" s="22"/>
      <c r="PHX1202" s="22"/>
      <c r="PHY1202" s="22"/>
      <c r="PHZ1202" s="22"/>
      <c r="PIA1202" s="22"/>
      <c r="PIB1202" s="22"/>
      <c r="PIC1202" s="22"/>
      <c r="PID1202" s="22"/>
      <c r="PIE1202" s="22"/>
      <c r="PIF1202" s="22"/>
      <c r="PIG1202" s="22"/>
      <c r="PIH1202" s="22"/>
      <c r="PII1202" s="22"/>
      <c r="PIJ1202" s="22"/>
      <c r="PIK1202" s="22"/>
      <c r="PIL1202" s="22"/>
      <c r="PIM1202" s="22"/>
      <c r="PIN1202" s="22"/>
      <c r="PIO1202" s="22"/>
      <c r="PIP1202" s="22"/>
      <c r="PIQ1202" s="22"/>
      <c r="PIR1202" s="22"/>
      <c r="PIS1202" s="22"/>
      <c r="PIT1202" s="22"/>
      <c r="PIU1202" s="22"/>
      <c r="PIV1202" s="22"/>
      <c r="PIW1202" s="22"/>
      <c r="PIX1202" s="22"/>
      <c r="PIY1202" s="22"/>
      <c r="PIZ1202" s="22"/>
      <c r="PJA1202" s="22"/>
      <c r="PJB1202" s="22"/>
      <c r="PJC1202" s="22"/>
      <c r="PJD1202" s="22"/>
      <c r="PJE1202" s="22"/>
      <c r="PJF1202" s="22"/>
      <c r="PJG1202" s="22"/>
      <c r="PJH1202" s="22"/>
      <c r="PJI1202" s="22"/>
      <c r="PJJ1202" s="22"/>
      <c r="PJK1202" s="22"/>
      <c r="PJL1202" s="22"/>
      <c r="PJM1202" s="22"/>
      <c r="PJN1202" s="22"/>
      <c r="PJO1202" s="22"/>
      <c r="PJP1202" s="22"/>
      <c r="PJQ1202" s="22"/>
      <c r="PJR1202" s="22"/>
      <c r="PJS1202" s="22"/>
      <c r="PJT1202" s="22"/>
      <c r="PJU1202" s="22"/>
      <c r="PJV1202" s="22"/>
      <c r="PJW1202" s="22"/>
      <c r="PJX1202" s="22"/>
      <c r="PJY1202" s="22"/>
      <c r="PJZ1202" s="22"/>
      <c r="PKA1202" s="22"/>
      <c r="PKB1202" s="22"/>
      <c r="PKC1202" s="22"/>
      <c r="PKD1202" s="22"/>
      <c r="PKE1202" s="22"/>
      <c r="PKF1202" s="22"/>
      <c r="PKG1202" s="22"/>
      <c r="PKH1202" s="22"/>
      <c r="PKI1202" s="22"/>
      <c r="PKJ1202" s="22"/>
      <c r="PKK1202" s="22"/>
      <c r="PKL1202" s="22"/>
      <c r="PKM1202" s="22"/>
      <c r="PKN1202" s="22"/>
      <c r="PKO1202" s="22"/>
      <c r="PKP1202" s="22"/>
      <c r="PKQ1202" s="22"/>
      <c r="PKR1202" s="22"/>
      <c r="PKS1202" s="22"/>
      <c r="PKT1202" s="22"/>
      <c r="PKU1202" s="22"/>
      <c r="PKV1202" s="22"/>
      <c r="PKW1202" s="22"/>
      <c r="PKX1202" s="22"/>
      <c r="PKY1202" s="22"/>
      <c r="PKZ1202" s="22"/>
      <c r="PLA1202" s="22"/>
      <c r="PLB1202" s="22"/>
      <c r="PLC1202" s="22"/>
      <c r="PLD1202" s="22"/>
      <c r="PLE1202" s="22"/>
      <c r="PLF1202" s="22"/>
      <c r="PLG1202" s="22"/>
      <c r="PLH1202" s="22"/>
      <c r="PLI1202" s="22"/>
      <c r="PLJ1202" s="22"/>
      <c r="PLK1202" s="22"/>
      <c r="PLL1202" s="22"/>
      <c r="PLM1202" s="22"/>
      <c r="PLN1202" s="22"/>
      <c r="PLO1202" s="22"/>
      <c r="PLP1202" s="22"/>
      <c r="PLQ1202" s="22"/>
      <c r="PLR1202" s="22"/>
      <c r="PLS1202" s="22"/>
      <c r="PLT1202" s="22"/>
      <c r="PLU1202" s="22"/>
      <c r="PLV1202" s="22"/>
      <c r="PLW1202" s="22"/>
      <c r="PLX1202" s="22"/>
      <c r="PLY1202" s="22"/>
      <c r="PLZ1202" s="22"/>
      <c r="PMA1202" s="22"/>
      <c r="PMB1202" s="22"/>
      <c r="PMC1202" s="22"/>
      <c r="PMD1202" s="22"/>
      <c r="PME1202" s="22"/>
      <c r="PMF1202" s="22"/>
      <c r="PMG1202" s="22"/>
      <c r="PMH1202" s="22"/>
      <c r="PMI1202" s="22"/>
      <c r="PMJ1202" s="22"/>
      <c r="PMK1202" s="22"/>
      <c r="PML1202" s="22"/>
      <c r="PMM1202" s="22"/>
      <c r="PMN1202" s="22"/>
      <c r="PMO1202" s="22"/>
      <c r="PMP1202" s="22"/>
      <c r="PMQ1202" s="22"/>
      <c r="PMR1202" s="22"/>
      <c r="PMS1202" s="22"/>
      <c r="PMT1202" s="22"/>
      <c r="PMU1202" s="22"/>
      <c r="PMV1202" s="22"/>
      <c r="PMW1202" s="22"/>
      <c r="PMX1202" s="22"/>
      <c r="PMY1202" s="22"/>
      <c r="PMZ1202" s="22"/>
      <c r="PNA1202" s="22"/>
      <c r="PNB1202" s="22"/>
      <c r="PNC1202" s="22"/>
      <c r="PND1202" s="22"/>
      <c r="PNE1202" s="22"/>
      <c r="PNF1202" s="22"/>
      <c r="PNG1202" s="22"/>
      <c r="PNH1202" s="22"/>
      <c r="PNI1202" s="22"/>
      <c r="PNJ1202" s="22"/>
      <c r="PNK1202" s="22"/>
      <c r="PNL1202" s="22"/>
      <c r="PNM1202" s="22"/>
      <c r="PNN1202" s="22"/>
      <c r="PNO1202" s="22"/>
      <c r="PNP1202" s="22"/>
      <c r="PNQ1202" s="22"/>
      <c r="PNR1202" s="22"/>
      <c r="PNS1202" s="22"/>
      <c r="PNT1202" s="22"/>
      <c r="PNU1202" s="22"/>
      <c r="PNV1202" s="22"/>
      <c r="PNW1202" s="22"/>
      <c r="PNX1202" s="22"/>
      <c r="PNY1202" s="22"/>
      <c r="PNZ1202" s="22"/>
      <c r="POA1202" s="22"/>
      <c r="POB1202" s="22"/>
      <c r="POC1202" s="22"/>
      <c r="POD1202" s="22"/>
      <c r="POE1202" s="22"/>
      <c r="POF1202" s="22"/>
      <c r="POG1202" s="22"/>
      <c r="POH1202" s="22"/>
      <c r="POI1202" s="22"/>
      <c r="POJ1202" s="22"/>
      <c r="POK1202" s="22"/>
      <c r="POL1202" s="22"/>
      <c r="POM1202" s="22"/>
      <c r="PON1202" s="22"/>
      <c r="POO1202" s="22"/>
      <c r="POP1202" s="22"/>
      <c r="POQ1202" s="22"/>
      <c r="POR1202" s="22"/>
      <c r="POS1202" s="22"/>
      <c r="POT1202" s="22"/>
      <c r="POU1202" s="22"/>
      <c r="POV1202" s="22"/>
      <c r="POW1202" s="22"/>
      <c r="POX1202" s="22"/>
      <c r="POY1202" s="22"/>
      <c r="POZ1202" s="22"/>
      <c r="PPA1202" s="22"/>
      <c r="PPB1202" s="22"/>
      <c r="PPC1202" s="22"/>
      <c r="PPD1202" s="22"/>
      <c r="PPE1202" s="22"/>
      <c r="PPF1202" s="22"/>
      <c r="PPG1202" s="22"/>
      <c r="PPH1202" s="22"/>
      <c r="PPI1202" s="22"/>
      <c r="PPJ1202" s="22"/>
      <c r="PPK1202" s="22"/>
      <c r="PPL1202" s="22"/>
      <c r="PPM1202" s="22"/>
      <c r="PPN1202" s="22"/>
      <c r="PPO1202" s="22"/>
      <c r="PPP1202" s="22"/>
      <c r="PPQ1202" s="22"/>
      <c r="PPR1202" s="22"/>
      <c r="PPS1202" s="22"/>
      <c r="PPT1202" s="22"/>
      <c r="PPU1202" s="22"/>
      <c r="PPV1202" s="22"/>
      <c r="PPW1202" s="22"/>
      <c r="PPX1202" s="22"/>
      <c r="PPY1202" s="22"/>
      <c r="PPZ1202" s="22"/>
      <c r="PQA1202" s="22"/>
      <c r="PQB1202" s="22"/>
      <c r="PQC1202" s="22"/>
      <c r="PQD1202" s="22"/>
      <c r="PQE1202" s="22"/>
      <c r="PQF1202" s="22"/>
      <c r="PQG1202" s="22"/>
      <c r="PQH1202" s="22"/>
      <c r="PQI1202" s="22"/>
      <c r="PQJ1202" s="22"/>
      <c r="PQK1202" s="22"/>
      <c r="PQL1202" s="22"/>
      <c r="PQM1202" s="22"/>
      <c r="PQN1202" s="22"/>
      <c r="PQO1202" s="22"/>
      <c r="PQP1202" s="22"/>
      <c r="PQQ1202" s="22"/>
      <c r="PQR1202" s="22"/>
      <c r="PQS1202" s="22"/>
      <c r="PQT1202" s="22"/>
      <c r="PQU1202" s="22"/>
      <c r="PQV1202" s="22"/>
      <c r="PQW1202" s="22"/>
      <c r="PQX1202" s="22"/>
      <c r="PQY1202" s="22"/>
      <c r="PQZ1202" s="22"/>
      <c r="PRA1202" s="22"/>
      <c r="PRB1202" s="22"/>
      <c r="PRC1202" s="22"/>
      <c r="PRD1202" s="22"/>
      <c r="PRE1202" s="22"/>
      <c r="PRF1202" s="22"/>
      <c r="PRG1202" s="22"/>
      <c r="PRH1202" s="22"/>
      <c r="PRI1202" s="22"/>
      <c r="PRJ1202" s="22"/>
      <c r="PRK1202" s="22"/>
      <c r="PRL1202" s="22"/>
      <c r="PRM1202" s="22"/>
      <c r="PRN1202" s="22"/>
      <c r="PRO1202" s="22"/>
      <c r="PRP1202" s="22"/>
      <c r="PRQ1202" s="22"/>
      <c r="PRR1202" s="22"/>
      <c r="PRS1202" s="22"/>
      <c r="PRT1202" s="22"/>
      <c r="PRU1202" s="22"/>
      <c r="PRV1202" s="22"/>
      <c r="PRW1202" s="22"/>
      <c r="PRX1202" s="22"/>
      <c r="PRY1202" s="22"/>
      <c r="PRZ1202" s="22"/>
      <c r="PSA1202" s="22"/>
      <c r="PSB1202" s="22"/>
      <c r="PSC1202" s="22"/>
      <c r="PSD1202" s="22"/>
      <c r="PSE1202" s="22"/>
      <c r="PSF1202" s="22"/>
      <c r="PSG1202" s="22"/>
      <c r="PSH1202" s="22"/>
      <c r="PSI1202" s="22"/>
      <c r="PSJ1202" s="22"/>
      <c r="PSK1202" s="22"/>
      <c r="PSL1202" s="22"/>
      <c r="PSM1202" s="22"/>
      <c r="PSN1202" s="22"/>
      <c r="PSO1202" s="22"/>
      <c r="PSP1202" s="22"/>
      <c r="PSQ1202" s="22"/>
      <c r="PSR1202" s="22"/>
      <c r="PSS1202" s="22"/>
      <c r="PST1202" s="22"/>
      <c r="PSU1202" s="22"/>
      <c r="PSV1202" s="22"/>
      <c r="PSW1202" s="22"/>
      <c r="PSX1202" s="22"/>
      <c r="PSY1202" s="22"/>
      <c r="PSZ1202" s="22"/>
      <c r="PTA1202" s="22"/>
      <c r="PTB1202" s="22"/>
      <c r="PTC1202" s="22"/>
      <c r="PTD1202" s="22"/>
      <c r="PTE1202" s="22"/>
      <c r="PTF1202" s="22"/>
      <c r="PTG1202" s="22"/>
      <c r="PTH1202" s="22"/>
      <c r="PTI1202" s="22"/>
      <c r="PTJ1202" s="22"/>
      <c r="PTK1202" s="22"/>
      <c r="PTL1202" s="22"/>
      <c r="PTM1202" s="22"/>
      <c r="PTN1202" s="22"/>
      <c r="PTO1202" s="22"/>
      <c r="PTP1202" s="22"/>
      <c r="PTQ1202" s="22"/>
      <c r="PTR1202" s="22"/>
      <c r="PTS1202" s="22"/>
      <c r="PTT1202" s="22"/>
      <c r="PTU1202" s="22"/>
      <c r="PTV1202" s="22"/>
      <c r="PTW1202" s="22"/>
      <c r="PTX1202" s="22"/>
      <c r="PTY1202" s="22"/>
      <c r="PTZ1202" s="22"/>
      <c r="PUA1202" s="22"/>
      <c r="PUB1202" s="22"/>
      <c r="PUC1202" s="22"/>
      <c r="PUD1202" s="22"/>
      <c r="PUE1202" s="22"/>
      <c r="PUF1202" s="22"/>
      <c r="PUG1202" s="22"/>
      <c r="PUH1202" s="22"/>
      <c r="PUI1202" s="22"/>
      <c r="PUJ1202" s="22"/>
      <c r="PUK1202" s="22"/>
      <c r="PUL1202" s="22"/>
      <c r="PUM1202" s="22"/>
      <c r="PUN1202" s="22"/>
      <c r="PUO1202" s="22"/>
      <c r="PUP1202" s="22"/>
      <c r="PUQ1202" s="22"/>
      <c r="PUR1202" s="22"/>
      <c r="PUS1202" s="22"/>
      <c r="PUT1202" s="22"/>
      <c r="PUU1202" s="22"/>
      <c r="PUV1202" s="22"/>
      <c r="PUW1202" s="22"/>
      <c r="PUX1202" s="22"/>
      <c r="PUY1202" s="22"/>
      <c r="PUZ1202" s="22"/>
      <c r="PVA1202" s="22"/>
      <c r="PVB1202" s="22"/>
      <c r="PVC1202" s="22"/>
      <c r="PVD1202" s="22"/>
      <c r="PVE1202" s="22"/>
      <c r="PVF1202" s="22"/>
      <c r="PVG1202" s="22"/>
      <c r="PVH1202" s="22"/>
      <c r="PVI1202" s="22"/>
      <c r="PVJ1202" s="22"/>
      <c r="PVK1202" s="22"/>
      <c r="PVL1202" s="22"/>
      <c r="PVM1202" s="22"/>
      <c r="PVN1202" s="22"/>
      <c r="PVO1202" s="22"/>
      <c r="PVP1202" s="22"/>
      <c r="PVQ1202" s="22"/>
      <c r="PVR1202" s="22"/>
      <c r="PVS1202" s="22"/>
      <c r="PVT1202" s="22"/>
      <c r="PVU1202" s="22"/>
      <c r="PVV1202" s="22"/>
      <c r="PVW1202" s="22"/>
      <c r="PVX1202" s="22"/>
      <c r="PVY1202" s="22"/>
      <c r="PVZ1202" s="22"/>
      <c r="PWA1202" s="22"/>
      <c r="PWB1202" s="22"/>
      <c r="PWC1202" s="22"/>
      <c r="PWD1202" s="22"/>
      <c r="PWE1202" s="22"/>
      <c r="PWF1202" s="22"/>
      <c r="PWG1202" s="22"/>
      <c r="PWH1202" s="22"/>
      <c r="PWI1202" s="22"/>
      <c r="PWJ1202" s="22"/>
      <c r="PWK1202" s="22"/>
      <c r="PWL1202" s="22"/>
      <c r="PWM1202" s="22"/>
      <c r="PWN1202" s="22"/>
      <c r="PWO1202" s="22"/>
      <c r="PWP1202" s="22"/>
      <c r="PWQ1202" s="22"/>
      <c r="PWR1202" s="22"/>
      <c r="PWS1202" s="22"/>
      <c r="PWT1202" s="22"/>
      <c r="PWU1202" s="22"/>
      <c r="PWV1202" s="22"/>
      <c r="PWW1202" s="22"/>
      <c r="PWX1202" s="22"/>
      <c r="PWY1202" s="22"/>
      <c r="PWZ1202" s="22"/>
      <c r="PXA1202" s="22"/>
      <c r="PXB1202" s="22"/>
      <c r="PXC1202" s="22"/>
      <c r="PXD1202" s="22"/>
      <c r="PXE1202" s="22"/>
      <c r="PXF1202" s="22"/>
      <c r="PXG1202" s="22"/>
      <c r="PXH1202" s="22"/>
      <c r="PXI1202" s="22"/>
      <c r="PXJ1202" s="22"/>
      <c r="PXK1202" s="22"/>
      <c r="PXL1202" s="22"/>
      <c r="PXM1202" s="22"/>
      <c r="PXN1202" s="22"/>
      <c r="PXO1202" s="22"/>
      <c r="PXP1202" s="22"/>
      <c r="PXQ1202" s="22"/>
      <c r="PXR1202" s="22"/>
      <c r="PXS1202" s="22"/>
      <c r="PXT1202" s="22"/>
      <c r="PXU1202" s="22"/>
      <c r="PXV1202" s="22"/>
      <c r="PXW1202" s="22"/>
      <c r="PXX1202" s="22"/>
      <c r="PXY1202" s="22"/>
      <c r="PXZ1202" s="22"/>
      <c r="PYA1202" s="22"/>
      <c r="PYB1202" s="22"/>
      <c r="PYC1202" s="22"/>
      <c r="PYD1202" s="22"/>
      <c r="PYE1202" s="22"/>
      <c r="PYF1202" s="22"/>
      <c r="PYG1202" s="22"/>
      <c r="PYH1202" s="22"/>
      <c r="PYI1202" s="22"/>
      <c r="PYJ1202" s="22"/>
      <c r="PYK1202" s="22"/>
      <c r="PYL1202" s="22"/>
      <c r="PYM1202" s="22"/>
      <c r="PYN1202" s="22"/>
      <c r="PYO1202" s="22"/>
      <c r="PYP1202" s="22"/>
      <c r="PYQ1202" s="22"/>
      <c r="PYR1202" s="22"/>
      <c r="PYS1202" s="22"/>
      <c r="PYT1202" s="22"/>
      <c r="PYU1202" s="22"/>
      <c r="PYV1202" s="22"/>
      <c r="PYW1202" s="22"/>
      <c r="PYX1202" s="22"/>
      <c r="PYY1202" s="22"/>
      <c r="PYZ1202" s="22"/>
      <c r="PZA1202" s="22"/>
      <c r="PZB1202" s="22"/>
      <c r="PZC1202" s="22"/>
      <c r="PZD1202" s="22"/>
      <c r="PZE1202" s="22"/>
      <c r="PZF1202" s="22"/>
      <c r="PZG1202" s="22"/>
      <c r="PZH1202" s="22"/>
      <c r="PZI1202" s="22"/>
      <c r="PZJ1202" s="22"/>
      <c r="PZK1202" s="22"/>
      <c r="PZL1202" s="22"/>
      <c r="PZM1202" s="22"/>
      <c r="PZN1202" s="22"/>
      <c r="PZO1202" s="22"/>
      <c r="PZP1202" s="22"/>
      <c r="PZQ1202" s="22"/>
      <c r="PZR1202" s="22"/>
      <c r="PZS1202" s="22"/>
      <c r="PZT1202" s="22"/>
      <c r="PZU1202" s="22"/>
      <c r="PZV1202" s="22"/>
      <c r="PZW1202" s="22"/>
      <c r="PZX1202" s="22"/>
      <c r="PZY1202" s="22"/>
      <c r="PZZ1202" s="22"/>
      <c r="QAA1202" s="22"/>
      <c r="QAB1202" s="22"/>
      <c r="QAC1202" s="22"/>
      <c r="QAD1202" s="22"/>
      <c r="QAE1202" s="22"/>
      <c r="QAF1202" s="22"/>
      <c r="QAG1202" s="22"/>
      <c r="QAH1202" s="22"/>
      <c r="QAI1202" s="22"/>
      <c r="QAJ1202" s="22"/>
      <c r="QAK1202" s="22"/>
      <c r="QAL1202" s="22"/>
      <c r="QAM1202" s="22"/>
      <c r="QAN1202" s="22"/>
      <c r="QAO1202" s="22"/>
      <c r="QAP1202" s="22"/>
      <c r="QAQ1202" s="22"/>
      <c r="QAR1202" s="22"/>
      <c r="QAS1202" s="22"/>
      <c r="QAT1202" s="22"/>
      <c r="QAU1202" s="22"/>
      <c r="QAV1202" s="22"/>
      <c r="QAW1202" s="22"/>
      <c r="QAX1202" s="22"/>
      <c r="QAY1202" s="22"/>
      <c r="QAZ1202" s="22"/>
      <c r="QBA1202" s="22"/>
      <c r="QBB1202" s="22"/>
      <c r="QBC1202" s="22"/>
      <c r="QBD1202" s="22"/>
      <c r="QBE1202" s="22"/>
      <c r="QBF1202" s="22"/>
      <c r="QBG1202" s="22"/>
      <c r="QBH1202" s="22"/>
      <c r="QBI1202" s="22"/>
      <c r="QBJ1202" s="22"/>
      <c r="QBK1202" s="22"/>
      <c r="QBL1202" s="22"/>
      <c r="QBM1202" s="22"/>
      <c r="QBN1202" s="22"/>
      <c r="QBO1202" s="22"/>
      <c r="QBP1202" s="22"/>
      <c r="QBQ1202" s="22"/>
      <c r="QBR1202" s="22"/>
      <c r="QBS1202" s="22"/>
      <c r="QBT1202" s="22"/>
      <c r="QBU1202" s="22"/>
      <c r="QBV1202" s="22"/>
      <c r="QBW1202" s="22"/>
      <c r="QBX1202" s="22"/>
      <c r="QBY1202" s="22"/>
      <c r="QBZ1202" s="22"/>
      <c r="QCA1202" s="22"/>
      <c r="QCB1202" s="22"/>
      <c r="QCC1202" s="22"/>
      <c r="QCD1202" s="22"/>
      <c r="QCE1202" s="22"/>
      <c r="QCF1202" s="22"/>
      <c r="QCG1202" s="22"/>
      <c r="QCH1202" s="22"/>
      <c r="QCI1202" s="22"/>
      <c r="QCJ1202" s="22"/>
      <c r="QCK1202" s="22"/>
      <c r="QCL1202" s="22"/>
      <c r="QCM1202" s="22"/>
      <c r="QCN1202" s="22"/>
      <c r="QCO1202" s="22"/>
      <c r="QCP1202" s="22"/>
      <c r="QCQ1202" s="22"/>
      <c r="QCR1202" s="22"/>
      <c r="QCS1202" s="22"/>
      <c r="QCT1202" s="22"/>
      <c r="QCU1202" s="22"/>
      <c r="QCV1202" s="22"/>
      <c r="QCW1202" s="22"/>
      <c r="QCX1202" s="22"/>
      <c r="QCY1202" s="22"/>
      <c r="QCZ1202" s="22"/>
      <c r="QDA1202" s="22"/>
      <c r="QDB1202" s="22"/>
      <c r="QDC1202" s="22"/>
      <c r="QDD1202" s="22"/>
      <c r="QDE1202" s="22"/>
      <c r="QDF1202" s="22"/>
      <c r="QDG1202" s="22"/>
      <c r="QDH1202" s="22"/>
      <c r="QDI1202" s="22"/>
      <c r="QDJ1202" s="22"/>
      <c r="QDK1202" s="22"/>
      <c r="QDL1202" s="22"/>
      <c r="QDM1202" s="22"/>
      <c r="QDN1202" s="22"/>
      <c r="QDO1202" s="22"/>
      <c r="QDP1202" s="22"/>
      <c r="QDQ1202" s="22"/>
      <c r="QDR1202" s="22"/>
      <c r="QDS1202" s="22"/>
      <c r="QDT1202" s="22"/>
      <c r="QDU1202" s="22"/>
      <c r="QDV1202" s="22"/>
      <c r="QDW1202" s="22"/>
      <c r="QDX1202" s="22"/>
      <c r="QDY1202" s="22"/>
      <c r="QDZ1202" s="22"/>
      <c r="QEA1202" s="22"/>
      <c r="QEB1202" s="22"/>
      <c r="QEC1202" s="22"/>
      <c r="QED1202" s="22"/>
      <c r="QEE1202" s="22"/>
      <c r="QEF1202" s="22"/>
      <c r="QEG1202" s="22"/>
      <c r="QEH1202" s="22"/>
      <c r="QEI1202" s="22"/>
      <c r="QEJ1202" s="22"/>
      <c r="QEK1202" s="22"/>
      <c r="QEL1202" s="22"/>
      <c r="QEM1202" s="22"/>
      <c r="QEN1202" s="22"/>
      <c r="QEO1202" s="22"/>
      <c r="QEP1202" s="22"/>
      <c r="QEQ1202" s="22"/>
      <c r="QER1202" s="22"/>
      <c r="QES1202" s="22"/>
      <c r="QET1202" s="22"/>
      <c r="QEU1202" s="22"/>
      <c r="QEV1202" s="22"/>
      <c r="QEW1202" s="22"/>
      <c r="QEX1202" s="22"/>
      <c r="QEY1202" s="22"/>
      <c r="QEZ1202" s="22"/>
      <c r="QFA1202" s="22"/>
      <c r="QFB1202" s="22"/>
      <c r="QFC1202" s="22"/>
      <c r="QFD1202" s="22"/>
      <c r="QFE1202" s="22"/>
      <c r="QFF1202" s="22"/>
      <c r="QFG1202" s="22"/>
      <c r="QFH1202" s="22"/>
      <c r="QFI1202" s="22"/>
      <c r="QFJ1202" s="22"/>
      <c r="QFK1202" s="22"/>
      <c r="QFL1202" s="22"/>
      <c r="QFM1202" s="22"/>
      <c r="QFN1202" s="22"/>
      <c r="QFO1202" s="22"/>
      <c r="QFP1202" s="22"/>
      <c r="QFQ1202" s="22"/>
      <c r="QFR1202" s="22"/>
      <c r="QFS1202" s="22"/>
      <c r="QFT1202" s="22"/>
      <c r="QFU1202" s="22"/>
      <c r="QFV1202" s="22"/>
      <c r="QFW1202" s="22"/>
      <c r="QFX1202" s="22"/>
      <c r="QFY1202" s="22"/>
      <c r="QFZ1202" s="22"/>
      <c r="QGA1202" s="22"/>
      <c r="QGB1202" s="22"/>
      <c r="QGC1202" s="22"/>
      <c r="QGD1202" s="22"/>
      <c r="QGE1202" s="22"/>
      <c r="QGF1202" s="22"/>
      <c r="QGG1202" s="22"/>
      <c r="QGH1202" s="22"/>
      <c r="QGI1202" s="22"/>
      <c r="QGJ1202" s="22"/>
      <c r="QGK1202" s="22"/>
      <c r="QGL1202" s="22"/>
      <c r="QGM1202" s="22"/>
      <c r="QGN1202" s="22"/>
      <c r="QGO1202" s="22"/>
      <c r="QGP1202" s="22"/>
      <c r="QGQ1202" s="22"/>
      <c r="QGR1202" s="22"/>
      <c r="QGS1202" s="22"/>
      <c r="QGT1202" s="22"/>
      <c r="QGU1202" s="22"/>
      <c r="QGV1202" s="22"/>
      <c r="QGW1202" s="22"/>
      <c r="QGX1202" s="22"/>
      <c r="QGY1202" s="22"/>
      <c r="QGZ1202" s="22"/>
      <c r="QHA1202" s="22"/>
      <c r="QHB1202" s="22"/>
      <c r="QHC1202" s="22"/>
      <c r="QHD1202" s="22"/>
      <c r="QHE1202" s="22"/>
      <c r="QHF1202" s="22"/>
      <c r="QHG1202" s="22"/>
      <c r="QHH1202" s="22"/>
      <c r="QHI1202" s="22"/>
      <c r="QHJ1202" s="22"/>
      <c r="QHK1202" s="22"/>
      <c r="QHL1202" s="22"/>
      <c r="QHM1202" s="22"/>
      <c r="QHN1202" s="22"/>
      <c r="QHO1202" s="22"/>
      <c r="QHP1202" s="22"/>
      <c r="QHQ1202" s="22"/>
      <c r="QHR1202" s="22"/>
      <c r="QHS1202" s="22"/>
      <c r="QHT1202" s="22"/>
      <c r="QHU1202" s="22"/>
      <c r="QHV1202" s="22"/>
      <c r="QHW1202" s="22"/>
      <c r="QHX1202" s="22"/>
      <c r="QHY1202" s="22"/>
      <c r="QHZ1202" s="22"/>
      <c r="QIA1202" s="22"/>
      <c r="QIB1202" s="22"/>
      <c r="QIC1202" s="22"/>
      <c r="QID1202" s="22"/>
      <c r="QIE1202" s="22"/>
      <c r="QIF1202" s="22"/>
      <c r="QIG1202" s="22"/>
      <c r="QIH1202" s="22"/>
      <c r="QII1202" s="22"/>
      <c r="QIJ1202" s="22"/>
      <c r="QIK1202" s="22"/>
      <c r="QIL1202" s="22"/>
      <c r="QIM1202" s="22"/>
      <c r="QIN1202" s="22"/>
      <c r="QIO1202" s="22"/>
      <c r="QIP1202" s="22"/>
      <c r="QIQ1202" s="22"/>
      <c r="QIR1202" s="22"/>
      <c r="QIS1202" s="22"/>
      <c r="QIT1202" s="22"/>
      <c r="QIU1202" s="22"/>
      <c r="QIV1202" s="22"/>
      <c r="QIW1202" s="22"/>
      <c r="QIX1202" s="22"/>
      <c r="QIY1202" s="22"/>
      <c r="QIZ1202" s="22"/>
      <c r="QJA1202" s="22"/>
      <c r="QJB1202" s="22"/>
      <c r="QJC1202" s="22"/>
      <c r="QJD1202" s="22"/>
      <c r="QJE1202" s="22"/>
      <c r="QJF1202" s="22"/>
      <c r="QJG1202" s="22"/>
      <c r="QJH1202" s="22"/>
      <c r="QJI1202" s="22"/>
      <c r="QJJ1202" s="22"/>
      <c r="QJK1202" s="22"/>
      <c r="QJL1202" s="22"/>
      <c r="QJM1202" s="22"/>
      <c r="QJN1202" s="22"/>
      <c r="QJO1202" s="22"/>
      <c r="QJP1202" s="22"/>
      <c r="QJQ1202" s="22"/>
      <c r="QJR1202" s="22"/>
      <c r="QJS1202" s="22"/>
      <c r="QJT1202" s="22"/>
      <c r="QJU1202" s="22"/>
      <c r="QJV1202" s="22"/>
      <c r="QJW1202" s="22"/>
      <c r="QJX1202" s="22"/>
      <c r="QJY1202" s="22"/>
      <c r="QJZ1202" s="22"/>
      <c r="QKA1202" s="22"/>
      <c r="QKB1202" s="22"/>
      <c r="QKC1202" s="22"/>
      <c r="QKD1202" s="22"/>
      <c r="QKE1202" s="22"/>
      <c r="QKF1202" s="22"/>
      <c r="QKG1202" s="22"/>
      <c r="QKH1202" s="22"/>
      <c r="QKI1202" s="22"/>
      <c r="QKJ1202" s="22"/>
      <c r="QKK1202" s="22"/>
      <c r="QKL1202" s="22"/>
      <c r="QKM1202" s="22"/>
      <c r="QKN1202" s="22"/>
      <c r="QKO1202" s="22"/>
      <c r="QKP1202" s="22"/>
      <c r="QKQ1202" s="22"/>
      <c r="QKR1202" s="22"/>
      <c r="QKS1202" s="22"/>
      <c r="QKT1202" s="22"/>
      <c r="QKU1202" s="22"/>
      <c r="QKV1202" s="22"/>
      <c r="QKW1202" s="22"/>
      <c r="QKX1202" s="22"/>
      <c r="QKY1202" s="22"/>
      <c r="QKZ1202" s="22"/>
      <c r="QLA1202" s="22"/>
      <c r="QLB1202" s="22"/>
      <c r="QLC1202" s="22"/>
      <c r="QLD1202" s="22"/>
      <c r="QLE1202" s="22"/>
      <c r="QLF1202" s="22"/>
      <c r="QLG1202" s="22"/>
      <c r="QLH1202" s="22"/>
      <c r="QLI1202" s="22"/>
      <c r="QLJ1202" s="22"/>
      <c r="QLK1202" s="22"/>
      <c r="QLL1202" s="22"/>
      <c r="QLM1202" s="22"/>
      <c r="QLN1202" s="22"/>
      <c r="QLO1202" s="22"/>
      <c r="QLP1202" s="22"/>
      <c r="QLQ1202" s="22"/>
      <c r="QLR1202" s="22"/>
      <c r="QLS1202" s="22"/>
      <c r="QLT1202" s="22"/>
      <c r="QLU1202" s="22"/>
      <c r="QLV1202" s="22"/>
      <c r="QLW1202" s="22"/>
      <c r="QLX1202" s="22"/>
      <c r="QLY1202" s="22"/>
      <c r="QLZ1202" s="22"/>
      <c r="QMA1202" s="22"/>
      <c r="QMB1202" s="22"/>
      <c r="QMC1202" s="22"/>
      <c r="QMD1202" s="22"/>
      <c r="QME1202" s="22"/>
      <c r="QMF1202" s="22"/>
      <c r="QMG1202" s="22"/>
      <c r="QMH1202" s="22"/>
      <c r="QMI1202" s="22"/>
      <c r="QMJ1202" s="22"/>
      <c r="QMK1202" s="22"/>
      <c r="QML1202" s="22"/>
      <c r="QMM1202" s="22"/>
      <c r="QMN1202" s="22"/>
      <c r="QMO1202" s="22"/>
      <c r="QMP1202" s="22"/>
      <c r="QMQ1202" s="22"/>
      <c r="QMR1202" s="22"/>
      <c r="QMS1202" s="22"/>
      <c r="QMT1202" s="22"/>
      <c r="QMU1202" s="22"/>
      <c r="QMV1202" s="22"/>
      <c r="QMW1202" s="22"/>
      <c r="QMX1202" s="22"/>
      <c r="QMY1202" s="22"/>
      <c r="QMZ1202" s="22"/>
      <c r="QNA1202" s="22"/>
      <c r="QNB1202" s="22"/>
      <c r="QNC1202" s="22"/>
      <c r="QND1202" s="22"/>
      <c r="QNE1202" s="22"/>
      <c r="QNF1202" s="22"/>
      <c r="QNG1202" s="22"/>
      <c r="QNH1202" s="22"/>
      <c r="QNI1202" s="22"/>
      <c r="QNJ1202" s="22"/>
      <c r="QNK1202" s="22"/>
      <c r="QNL1202" s="22"/>
      <c r="QNM1202" s="22"/>
      <c r="QNN1202" s="22"/>
      <c r="QNO1202" s="22"/>
      <c r="QNP1202" s="22"/>
      <c r="QNQ1202" s="22"/>
      <c r="QNR1202" s="22"/>
      <c r="QNS1202" s="22"/>
      <c r="QNT1202" s="22"/>
      <c r="QNU1202" s="22"/>
      <c r="QNV1202" s="22"/>
      <c r="QNW1202" s="22"/>
      <c r="QNX1202" s="22"/>
      <c r="QNY1202" s="22"/>
      <c r="QNZ1202" s="22"/>
      <c r="QOA1202" s="22"/>
      <c r="QOB1202" s="22"/>
      <c r="QOC1202" s="22"/>
      <c r="QOD1202" s="22"/>
      <c r="QOE1202" s="22"/>
      <c r="QOF1202" s="22"/>
      <c r="QOG1202" s="22"/>
      <c r="QOH1202" s="22"/>
      <c r="QOI1202" s="22"/>
      <c r="QOJ1202" s="22"/>
      <c r="QOK1202" s="22"/>
      <c r="QOL1202" s="22"/>
      <c r="QOM1202" s="22"/>
      <c r="QON1202" s="22"/>
      <c r="QOO1202" s="22"/>
      <c r="QOP1202" s="22"/>
      <c r="QOQ1202" s="22"/>
      <c r="QOR1202" s="22"/>
      <c r="QOS1202" s="22"/>
      <c r="QOT1202" s="22"/>
      <c r="QOU1202" s="22"/>
      <c r="QOV1202" s="22"/>
      <c r="QOW1202" s="22"/>
      <c r="QOX1202" s="22"/>
      <c r="QOY1202" s="22"/>
      <c r="QOZ1202" s="22"/>
      <c r="QPA1202" s="22"/>
      <c r="QPB1202" s="22"/>
      <c r="QPC1202" s="22"/>
      <c r="QPD1202" s="22"/>
      <c r="QPE1202" s="22"/>
      <c r="QPF1202" s="22"/>
      <c r="QPG1202" s="22"/>
      <c r="QPH1202" s="22"/>
      <c r="QPI1202" s="22"/>
      <c r="QPJ1202" s="22"/>
      <c r="QPK1202" s="22"/>
      <c r="QPL1202" s="22"/>
      <c r="QPM1202" s="22"/>
      <c r="QPN1202" s="22"/>
      <c r="QPO1202" s="22"/>
      <c r="QPP1202" s="22"/>
      <c r="QPQ1202" s="22"/>
      <c r="QPR1202" s="22"/>
      <c r="QPS1202" s="22"/>
      <c r="QPT1202" s="22"/>
      <c r="QPU1202" s="22"/>
      <c r="QPV1202" s="22"/>
      <c r="QPW1202" s="22"/>
      <c r="QPX1202" s="22"/>
      <c r="QPY1202" s="22"/>
      <c r="QPZ1202" s="22"/>
      <c r="QQA1202" s="22"/>
      <c r="QQB1202" s="22"/>
      <c r="QQC1202" s="22"/>
      <c r="QQD1202" s="22"/>
      <c r="QQE1202" s="22"/>
      <c r="QQF1202" s="22"/>
      <c r="QQG1202" s="22"/>
      <c r="QQH1202" s="22"/>
      <c r="QQI1202" s="22"/>
      <c r="QQJ1202" s="22"/>
      <c r="QQK1202" s="22"/>
      <c r="QQL1202" s="22"/>
      <c r="QQM1202" s="22"/>
      <c r="QQN1202" s="22"/>
      <c r="QQO1202" s="22"/>
      <c r="QQP1202" s="22"/>
      <c r="QQQ1202" s="22"/>
      <c r="QQR1202" s="22"/>
      <c r="QQS1202" s="22"/>
      <c r="QQT1202" s="22"/>
      <c r="QQU1202" s="22"/>
      <c r="QQV1202" s="22"/>
      <c r="QQW1202" s="22"/>
      <c r="QQX1202" s="22"/>
      <c r="QQY1202" s="22"/>
      <c r="QQZ1202" s="22"/>
      <c r="QRA1202" s="22"/>
      <c r="QRB1202" s="22"/>
      <c r="QRC1202" s="22"/>
      <c r="QRD1202" s="22"/>
      <c r="QRE1202" s="22"/>
      <c r="QRF1202" s="22"/>
      <c r="QRG1202" s="22"/>
      <c r="QRH1202" s="22"/>
      <c r="QRI1202" s="22"/>
      <c r="QRJ1202" s="22"/>
      <c r="QRK1202" s="22"/>
      <c r="QRL1202" s="22"/>
      <c r="QRM1202" s="22"/>
      <c r="QRN1202" s="22"/>
      <c r="QRO1202" s="22"/>
      <c r="QRP1202" s="22"/>
      <c r="QRQ1202" s="22"/>
      <c r="QRR1202" s="22"/>
      <c r="QRS1202" s="22"/>
      <c r="QRT1202" s="22"/>
      <c r="QRU1202" s="22"/>
      <c r="QRV1202" s="22"/>
      <c r="QRW1202" s="22"/>
      <c r="QRX1202" s="22"/>
      <c r="QRY1202" s="22"/>
      <c r="QRZ1202" s="22"/>
      <c r="QSA1202" s="22"/>
      <c r="QSB1202" s="22"/>
      <c r="QSC1202" s="22"/>
      <c r="QSD1202" s="22"/>
      <c r="QSE1202" s="22"/>
      <c r="QSF1202" s="22"/>
      <c r="QSG1202" s="22"/>
      <c r="QSH1202" s="22"/>
      <c r="QSI1202" s="22"/>
      <c r="QSJ1202" s="22"/>
      <c r="QSK1202" s="22"/>
      <c r="QSL1202" s="22"/>
      <c r="QSM1202" s="22"/>
      <c r="QSN1202" s="22"/>
      <c r="QSO1202" s="22"/>
      <c r="QSP1202" s="22"/>
      <c r="QSQ1202" s="22"/>
      <c r="QSR1202" s="22"/>
      <c r="QSS1202" s="22"/>
      <c r="QST1202" s="22"/>
      <c r="QSU1202" s="22"/>
      <c r="QSV1202" s="22"/>
      <c r="QSW1202" s="22"/>
      <c r="QSX1202" s="22"/>
      <c r="QSY1202" s="22"/>
      <c r="QSZ1202" s="22"/>
      <c r="QTA1202" s="22"/>
      <c r="QTB1202" s="22"/>
      <c r="QTC1202" s="22"/>
      <c r="QTD1202" s="22"/>
      <c r="QTE1202" s="22"/>
      <c r="QTF1202" s="22"/>
      <c r="QTG1202" s="22"/>
      <c r="QTH1202" s="22"/>
      <c r="QTI1202" s="22"/>
      <c r="QTJ1202" s="22"/>
      <c r="QTK1202" s="22"/>
      <c r="QTL1202" s="22"/>
      <c r="QTM1202" s="22"/>
      <c r="QTN1202" s="22"/>
      <c r="QTO1202" s="22"/>
      <c r="QTP1202" s="22"/>
      <c r="QTQ1202" s="22"/>
      <c r="QTR1202" s="22"/>
      <c r="QTS1202" s="22"/>
      <c r="QTT1202" s="22"/>
      <c r="QTU1202" s="22"/>
      <c r="QTV1202" s="22"/>
      <c r="QTW1202" s="22"/>
      <c r="QTX1202" s="22"/>
      <c r="QTY1202" s="22"/>
      <c r="QTZ1202" s="22"/>
      <c r="QUA1202" s="22"/>
      <c r="QUB1202" s="22"/>
      <c r="QUC1202" s="22"/>
      <c r="QUD1202" s="22"/>
      <c r="QUE1202" s="22"/>
      <c r="QUF1202" s="22"/>
      <c r="QUG1202" s="22"/>
      <c r="QUH1202" s="22"/>
      <c r="QUI1202" s="22"/>
      <c r="QUJ1202" s="22"/>
      <c r="QUK1202" s="22"/>
      <c r="QUL1202" s="22"/>
      <c r="QUM1202" s="22"/>
      <c r="QUN1202" s="22"/>
      <c r="QUO1202" s="22"/>
      <c r="QUP1202" s="22"/>
      <c r="QUQ1202" s="22"/>
      <c r="QUR1202" s="22"/>
      <c r="QUS1202" s="22"/>
      <c r="QUT1202" s="22"/>
      <c r="QUU1202" s="22"/>
      <c r="QUV1202" s="22"/>
      <c r="QUW1202" s="22"/>
      <c r="QUX1202" s="22"/>
      <c r="QUY1202" s="22"/>
      <c r="QUZ1202" s="22"/>
      <c r="QVA1202" s="22"/>
      <c r="QVB1202" s="22"/>
      <c r="QVC1202" s="22"/>
      <c r="QVD1202" s="22"/>
      <c r="QVE1202" s="22"/>
      <c r="QVF1202" s="22"/>
      <c r="QVG1202" s="22"/>
      <c r="QVH1202" s="22"/>
      <c r="QVI1202" s="22"/>
      <c r="QVJ1202" s="22"/>
      <c r="QVK1202" s="22"/>
      <c r="QVL1202" s="22"/>
      <c r="QVM1202" s="22"/>
      <c r="QVN1202" s="22"/>
      <c r="QVO1202" s="22"/>
      <c r="QVP1202" s="22"/>
      <c r="QVQ1202" s="22"/>
      <c r="QVR1202" s="22"/>
      <c r="QVS1202" s="22"/>
      <c r="QVT1202" s="22"/>
      <c r="QVU1202" s="22"/>
      <c r="QVV1202" s="22"/>
      <c r="QVW1202" s="22"/>
      <c r="QVX1202" s="22"/>
      <c r="QVY1202" s="22"/>
      <c r="QVZ1202" s="22"/>
      <c r="QWA1202" s="22"/>
      <c r="QWB1202" s="22"/>
      <c r="QWC1202" s="22"/>
      <c r="QWD1202" s="22"/>
      <c r="QWE1202" s="22"/>
      <c r="QWF1202" s="22"/>
      <c r="QWG1202" s="22"/>
      <c r="QWH1202" s="22"/>
      <c r="QWI1202" s="22"/>
      <c r="QWJ1202" s="22"/>
      <c r="QWK1202" s="22"/>
      <c r="QWL1202" s="22"/>
      <c r="QWM1202" s="22"/>
      <c r="QWN1202" s="22"/>
      <c r="QWO1202" s="22"/>
      <c r="QWP1202" s="22"/>
      <c r="QWQ1202" s="22"/>
      <c r="QWR1202" s="22"/>
      <c r="QWS1202" s="22"/>
      <c r="QWT1202" s="22"/>
      <c r="QWU1202" s="22"/>
      <c r="QWV1202" s="22"/>
      <c r="QWW1202" s="22"/>
      <c r="QWX1202" s="22"/>
      <c r="QWY1202" s="22"/>
      <c r="QWZ1202" s="22"/>
      <c r="QXA1202" s="22"/>
      <c r="QXB1202" s="22"/>
      <c r="QXC1202" s="22"/>
      <c r="QXD1202" s="22"/>
      <c r="QXE1202" s="22"/>
      <c r="QXF1202" s="22"/>
      <c r="QXG1202" s="22"/>
      <c r="QXH1202" s="22"/>
      <c r="QXI1202" s="22"/>
      <c r="QXJ1202" s="22"/>
      <c r="QXK1202" s="22"/>
      <c r="QXL1202" s="22"/>
      <c r="QXM1202" s="22"/>
      <c r="QXN1202" s="22"/>
      <c r="QXO1202" s="22"/>
      <c r="QXP1202" s="22"/>
      <c r="QXQ1202" s="22"/>
      <c r="QXR1202" s="22"/>
      <c r="QXS1202" s="22"/>
      <c r="QXT1202" s="22"/>
      <c r="QXU1202" s="22"/>
      <c r="QXV1202" s="22"/>
      <c r="QXW1202" s="22"/>
      <c r="QXX1202" s="22"/>
      <c r="QXY1202" s="22"/>
      <c r="QXZ1202" s="22"/>
      <c r="QYA1202" s="22"/>
      <c r="QYB1202" s="22"/>
      <c r="QYC1202" s="22"/>
      <c r="QYD1202" s="22"/>
      <c r="QYE1202" s="22"/>
      <c r="QYF1202" s="22"/>
      <c r="QYG1202" s="22"/>
      <c r="QYH1202" s="22"/>
      <c r="QYI1202" s="22"/>
      <c r="QYJ1202" s="22"/>
      <c r="QYK1202" s="22"/>
      <c r="QYL1202" s="22"/>
      <c r="QYM1202" s="22"/>
      <c r="QYN1202" s="22"/>
      <c r="QYO1202" s="22"/>
      <c r="QYP1202" s="22"/>
      <c r="QYQ1202" s="22"/>
      <c r="QYR1202" s="22"/>
      <c r="QYS1202" s="22"/>
      <c r="QYT1202" s="22"/>
      <c r="QYU1202" s="22"/>
      <c r="QYV1202" s="22"/>
      <c r="QYW1202" s="22"/>
      <c r="QYX1202" s="22"/>
      <c r="QYY1202" s="22"/>
      <c r="QYZ1202" s="22"/>
      <c r="QZA1202" s="22"/>
      <c r="QZB1202" s="22"/>
      <c r="QZC1202" s="22"/>
      <c r="QZD1202" s="22"/>
      <c r="QZE1202" s="22"/>
      <c r="QZF1202" s="22"/>
      <c r="QZG1202" s="22"/>
      <c r="QZH1202" s="22"/>
      <c r="QZI1202" s="22"/>
      <c r="QZJ1202" s="22"/>
      <c r="QZK1202" s="22"/>
      <c r="QZL1202" s="22"/>
      <c r="QZM1202" s="22"/>
      <c r="QZN1202" s="22"/>
      <c r="QZO1202" s="22"/>
      <c r="QZP1202" s="22"/>
      <c r="QZQ1202" s="22"/>
      <c r="QZR1202" s="22"/>
      <c r="QZS1202" s="22"/>
      <c r="QZT1202" s="22"/>
      <c r="QZU1202" s="22"/>
      <c r="QZV1202" s="22"/>
      <c r="QZW1202" s="22"/>
      <c r="QZX1202" s="22"/>
      <c r="QZY1202" s="22"/>
      <c r="QZZ1202" s="22"/>
      <c r="RAA1202" s="22"/>
      <c r="RAB1202" s="22"/>
      <c r="RAC1202" s="22"/>
      <c r="RAD1202" s="22"/>
      <c r="RAE1202" s="22"/>
      <c r="RAF1202" s="22"/>
      <c r="RAG1202" s="22"/>
      <c r="RAH1202" s="22"/>
      <c r="RAI1202" s="22"/>
      <c r="RAJ1202" s="22"/>
      <c r="RAK1202" s="22"/>
      <c r="RAL1202" s="22"/>
      <c r="RAM1202" s="22"/>
      <c r="RAN1202" s="22"/>
      <c r="RAO1202" s="22"/>
      <c r="RAP1202" s="22"/>
      <c r="RAQ1202" s="22"/>
      <c r="RAR1202" s="22"/>
      <c r="RAS1202" s="22"/>
      <c r="RAT1202" s="22"/>
      <c r="RAU1202" s="22"/>
      <c r="RAV1202" s="22"/>
      <c r="RAW1202" s="22"/>
      <c r="RAX1202" s="22"/>
      <c r="RAY1202" s="22"/>
      <c r="RAZ1202" s="22"/>
      <c r="RBA1202" s="22"/>
      <c r="RBB1202" s="22"/>
      <c r="RBC1202" s="22"/>
      <c r="RBD1202" s="22"/>
      <c r="RBE1202" s="22"/>
      <c r="RBF1202" s="22"/>
      <c r="RBG1202" s="22"/>
      <c r="RBH1202" s="22"/>
      <c r="RBI1202" s="22"/>
      <c r="RBJ1202" s="22"/>
      <c r="RBK1202" s="22"/>
      <c r="RBL1202" s="22"/>
      <c r="RBM1202" s="22"/>
      <c r="RBN1202" s="22"/>
      <c r="RBO1202" s="22"/>
      <c r="RBP1202" s="22"/>
      <c r="RBQ1202" s="22"/>
      <c r="RBR1202" s="22"/>
      <c r="RBS1202" s="22"/>
      <c r="RBT1202" s="22"/>
      <c r="RBU1202" s="22"/>
      <c r="RBV1202" s="22"/>
      <c r="RBW1202" s="22"/>
      <c r="RBX1202" s="22"/>
      <c r="RBY1202" s="22"/>
      <c r="RBZ1202" s="22"/>
      <c r="RCA1202" s="22"/>
      <c r="RCB1202" s="22"/>
      <c r="RCC1202" s="22"/>
      <c r="RCD1202" s="22"/>
      <c r="RCE1202" s="22"/>
      <c r="RCF1202" s="22"/>
      <c r="RCG1202" s="22"/>
      <c r="RCH1202" s="22"/>
      <c r="RCI1202" s="22"/>
      <c r="RCJ1202" s="22"/>
      <c r="RCK1202" s="22"/>
      <c r="RCL1202" s="22"/>
      <c r="RCM1202" s="22"/>
      <c r="RCN1202" s="22"/>
      <c r="RCO1202" s="22"/>
      <c r="RCP1202" s="22"/>
      <c r="RCQ1202" s="22"/>
      <c r="RCR1202" s="22"/>
      <c r="RCS1202" s="22"/>
      <c r="RCT1202" s="22"/>
      <c r="RCU1202" s="22"/>
      <c r="RCV1202" s="22"/>
      <c r="RCW1202" s="22"/>
      <c r="RCX1202" s="22"/>
      <c r="RCY1202" s="22"/>
      <c r="RCZ1202" s="22"/>
      <c r="RDA1202" s="22"/>
      <c r="RDB1202" s="22"/>
      <c r="RDC1202" s="22"/>
      <c r="RDD1202" s="22"/>
      <c r="RDE1202" s="22"/>
      <c r="RDF1202" s="22"/>
      <c r="RDG1202" s="22"/>
      <c r="RDH1202" s="22"/>
      <c r="RDI1202" s="22"/>
      <c r="RDJ1202" s="22"/>
      <c r="RDK1202" s="22"/>
      <c r="RDL1202" s="22"/>
      <c r="RDM1202" s="22"/>
      <c r="RDN1202" s="22"/>
      <c r="RDO1202" s="22"/>
      <c r="RDP1202" s="22"/>
      <c r="RDQ1202" s="22"/>
      <c r="RDR1202" s="22"/>
      <c r="RDS1202" s="22"/>
      <c r="RDT1202" s="22"/>
      <c r="RDU1202" s="22"/>
      <c r="RDV1202" s="22"/>
      <c r="RDW1202" s="22"/>
      <c r="RDX1202" s="22"/>
      <c r="RDY1202" s="22"/>
      <c r="RDZ1202" s="22"/>
      <c r="REA1202" s="22"/>
      <c r="REB1202" s="22"/>
      <c r="REC1202" s="22"/>
      <c r="RED1202" s="22"/>
      <c r="REE1202" s="22"/>
      <c r="REF1202" s="22"/>
      <c r="REG1202" s="22"/>
      <c r="REH1202" s="22"/>
      <c r="REI1202" s="22"/>
      <c r="REJ1202" s="22"/>
      <c r="REK1202" s="22"/>
      <c r="REL1202" s="22"/>
      <c r="REM1202" s="22"/>
      <c r="REN1202" s="22"/>
      <c r="REO1202" s="22"/>
      <c r="REP1202" s="22"/>
      <c r="REQ1202" s="22"/>
      <c r="RER1202" s="22"/>
      <c r="RES1202" s="22"/>
      <c r="RET1202" s="22"/>
      <c r="REU1202" s="22"/>
      <c r="REV1202" s="22"/>
      <c r="REW1202" s="22"/>
      <c r="REX1202" s="22"/>
      <c r="REY1202" s="22"/>
      <c r="REZ1202" s="22"/>
      <c r="RFA1202" s="22"/>
      <c r="RFB1202" s="22"/>
      <c r="RFC1202" s="22"/>
      <c r="RFD1202" s="22"/>
      <c r="RFE1202" s="22"/>
      <c r="RFF1202" s="22"/>
      <c r="RFG1202" s="22"/>
      <c r="RFH1202" s="22"/>
      <c r="RFI1202" s="22"/>
      <c r="RFJ1202" s="22"/>
      <c r="RFK1202" s="22"/>
      <c r="RFL1202" s="22"/>
      <c r="RFM1202" s="22"/>
      <c r="RFN1202" s="22"/>
      <c r="RFO1202" s="22"/>
      <c r="RFP1202" s="22"/>
      <c r="RFQ1202" s="22"/>
      <c r="RFR1202" s="22"/>
      <c r="RFS1202" s="22"/>
      <c r="RFT1202" s="22"/>
      <c r="RFU1202" s="22"/>
      <c r="RFV1202" s="22"/>
      <c r="RFW1202" s="22"/>
      <c r="RFX1202" s="22"/>
      <c r="RFY1202" s="22"/>
      <c r="RFZ1202" s="22"/>
      <c r="RGA1202" s="22"/>
      <c r="RGB1202" s="22"/>
      <c r="RGC1202" s="22"/>
      <c r="RGD1202" s="22"/>
      <c r="RGE1202" s="22"/>
      <c r="RGF1202" s="22"/>
      <c r="RGG1202" s="22"/>
      <c r="RGH1202" s="22"/>
      <c r="RGI1202" s="22"/>
      <c r="RGJ1202" s="22"/>
      <c r="RGK1202" s="22"/>
      <c r="RGL1202" s="22"/>
      <c r="RGM1202" s="22"/>
      <c r="RGN1202" s="22"/>
      <c r="RGO1202" s="22"/>
      <c r="RGP1202" s="22"/>
      <c r="RGQ1202" s="22"/>
      <c r="RGR1202" s="22"/>
      <c r="RGS1202" s="22"/>
      <c r="RGT1202" s="22"/>
      <c r="RGU1202" s="22"/>
      <c r="RGV1202" s="22"/>
      <c r="RGW1202" s="22"/>
      <c r="RGX1202" s="22"/>
      <c r="RGY1202" s="22"/>
      <c r="RGZ1202" s="22"/>
      <c r="RHA1202" s="22"/>
      <c r="RHB1202" s="22"/>
      <c r="RHC1202" s="22"/>
      <c r="RHD1202" s="22"/>
      <c r="RHE1202" s="22"/>
      <c r="RHF1202" s="22"/>
      <c r="RHG1202" s="22"/>
      <c r="RHH1202" s="22"/>
      <c r="RHI1202" s="22"/>
      <c r="RHJ1202" s="22"/>
      <c r="RHK1202" s="22"/>
      <c r="RHL1202" s="22"/>
      <c r="RHM1202" s="22"/>
      <c r="RHN1202" s="22"/>
      <c r="RHO1202" s="22"/>
      <c r="RHP1202" s="22"/>
      <c r="RHQ1202" s="22"/>
      <c r="RHR1202" s="22"/>
      <c r="RHS1202" s="22"/>
      <c r="RHT1202" s="22"/>
      <c r="RHU1202" s="22"/>
      <c r="RHV1202" s="22"/>
      <c r="RHW1202" s="22"/>
      <c r="RHX1202" s="22"/>
      <c r="RHY1202" s="22"/>
      <c r="RHZ1202" s="22"/>
      <c r="RIA1202" s="22"/>
      <c r="RIB1202" s="22"/>
      <c r="RIC1202" s="22"/>
      <c r="RID1202" s="22"/>
      <c r="RIE1202" s="22"/>
      <c r="RIF1202" s="22"/>
      <c r="RIG1202" s="22"/>
      <c r="RIH1202" s="22"/>
      <c r="RII1202" s="22"/>
      <c r="RIJ1202" s="22"/>
      <c r="RIK1202" s="22"/>
      <c r="RIL1202" s="22"/>
      <c r="RIM1202" s="22"/>
      <c r="RIN1202" s="22"/>
      <c r="RIO1202" s="22"/>
      <c r="RIP1202" s="22"/>
      <c r="RIQ1202" s="22"/>
      <c r="RIR1202" s="22"/>
      <c r="RIS1202" s="22"/>
      <c r="RIT1202" s="22"/>
      <c r="RIU1202" s="22"/>
      <c r="RIV1202" s="22"/>
      <c r="RIW1202" s="22"/>
      <c r="RIX1202" s="22"/>
      <c r="RIY1202" s="22"/>
      <c r="RIZ1202" s="22"/>
      <c r="RJA1202" s="22"/>
      <c r="RJB1202" s="22"/>
      <c r="RJC1202" s="22"/>
      <c r="RJD1202" s="22"/>
      <c r="RJE1202" s="22"/>
      <c r="RJF1202" s="22"/>
      <c r="RJG1202" s="22"/>
      <c r="RJH1202" s="22"/>
      <c r="RJI1202" s="22"/>
      <c r="RJJ1202" s="22"/>
      <c r="RJK1202" s="22"/>
      <c r="RJL1202" s="22"/>
      <c r="RJM1202" s="22"/>
      <c r="RJN1202" s="22"/>
      <c r="RJO1202" s="22"/>
      <c r="RJP1202" s="22"/>
      <c r="RJQ1202" s="22"/>
      <c r="RJR1202" s="22"/>
      <c r="RJS1202" s="22"/>
      <c r="RJT1202" s="22"/>
      <c r="RJU1202" s="22"/>
      <c r="RJV1202" s="22"/>
      <c r="RJW1202" s="22"/>
      <c r="RJX1202" s="22"/>
      <c r="RJY1202" s="22"/>
      <c r="RJZ1202" s="22"/>
      <c r="RKA1202" s="22"/>
      <c r="RKB1202" s="22"/>
      <c r="RKC1202" s="22"/>
      <c r="RKD1202" s="22"/>
      <c r="RKE1202" s="22"/>
      <c r="RKF1202" s="22"/>
      <c r="RKG1202" s="22"/>
      <c r="RKH1202" s="22"/>
      <c r="RKI1202" s="22"/>
      <c r="RKJ1202" s="22"/>
      <c r="RKK1202" s="22"/>
      <c r="RKL1202" s="22"/>
      <c r="RKM1202" s="22"/>
      <c r="RKN1202" s="22"/>
      <c r="RKO1202" s="22"/>
      <c r="RKP1202" s="22"/>
      <c r="RKQ1202" s="22"/>
      <c r="RKR1202" s="22"/>
      <c r="RKS1202" s="22"/>
      <c r="RKT1202" s="22"/>
      <c r="RKU1202" s="22"/>
      <c r="RKV1202" s="22"/>
      <c r="RKW1202" s="22"/>
      <c r="RKX1202" s="22"/>
      <c r="RKY1202" s="22"/>
      <c r="RKZ1202" s="22"/>
      <c r="RLA1202" s="22"/>
      <c r="RLB1202" s="22"/>
      <c r="RLC1202" s="22"/>
      <c r="RLD1202" s="22"/>
      <c r="RLE1202" s="22"/>
      <c r="RLF1202" s="22"/>
      <c r="RLG1202" s="22"/>
      <c r="RLH1202" s="22"/>
      <c r="RLI1202" s="22"/>
      <c r="RLJ1202" s="22"/>
      <c r="RLK1202" s="22"/>
      <c r="RLL1202" s="22"/>
      <c r="RLM1202" s="22"/>
      <c r="RLN1202" s="22"/>
      <c r="RLO1202" s="22"/>
      <c r="RLP1202" s="22"/>
      <c r="RLQ1202" s="22"/>
      <c r="RLR1202" s="22"/>
      <c r="RLS1202" s="22"/>
      <c r="RLT1202" s="22"/>
      <c r="RLU1202" s="22"/>
      <c r="RLV1202" s="22"/>
      <c r="RLW1202" s="22"/>
      <c r="RLX1202" s="22"/>
      <c r="RLY1202" s="22"/>
      <c r="RLZ1202" s="22"/>
      <c r="RMA1202" s="22"/>
      <c r="RMB1202" s="22"/>
      <c r="RMC1202" s="22"/>
      <c r="RMD1202" s="22"/>
      <c r="RME1202" s="22"/>
      <c r="RMF1202" s="22"/>
      <c r="RMG1202" s="22"/>
      <c r="RMH1202" s="22"/>
      <c r="RMI1202" s="22"/>
      <c r="RMJ1202" s="22"/>
      <c r="RMK1202" s="22"/>
      <c r="RML1202" s="22"/>
      <c r="RMM1202" s="22"/>
      <c r="RMN1202" s="22"/>
      <c r="RMO1202" s="22"/>
      <c r="RMP1202" s="22"/>
      <c r="RMQ1202" s="22"/>
      <c r="RMR1202" s="22"/>
      <c r="RMS1202" s="22"/>
      <c r="RMT1202" s="22"/>
      <c r="RMU1202" s="22"/>
      <c r="RMV1202" s="22"/>
      <c r="RMW1202" s="22"/>
      <c r="RMX1202" s="22"/>
      <c r="RMY1202" s="22"/>
      <c r="RMZ1202" s="22"/>
      <c r="RNA1202" s="22"/>
      <c r="RNB1202" s="22"/>
      <c r="RNC1202" s="22"/>
      <c r="RND1202" s="22"/>
      <c r="RNE1202" s="22"/>
      <c r="RNF1202" s="22"/>
      <c r="RNG1202" s="22"/>
      <c r="RNH1202" s="22"/>
      <c r="RNI1202" s="22"/>
      <c r="RNJ1202" s="22"/>
      <c r="RNK1202" s="22"/>
      <c r="RNL1202" s="22"/>
      <c r="RNM1202" s="22"/>
      <c r="RNN1202" s="22"/>
      <c r="RNO1202" s="22"/>
      <c r="RNP1202" s="22"/>
      <c r="RNQ1202" s="22"/>
      <c r="RNR1202" s="22"/>
      <c r="RNS1202" s="22"/>
      <c r="RNT1202" s="22"/>
      <c r="RNU1202" s="22"/>
      <c r="RNV1202" s="22"/>
      <c r="RNW1202" s="22"/>
      <c r="RNX1202" s="22"/>
      <c r="RNY1202" s="22"/>
      <c r="RNZ1202" s="22"/>
      <c r="ROA1202" s="22"/>
      <c r="ROB1202" s="22"/>
      <c r="ROC1202" s="22"/>
      <c r="ROD1202" s="22"/>
      <c r="ROE1202" s="22"/>
      <c r="ROF1202" s="22"/>
      <c r="ROG1202" s="22"/>
      <c r="ROH1202" s="22"/>
      <c r="ROI1202" s="22"/>
      <c r="ROJ1202" s="22"/>
      <c r="ROK1202" s="22"/>
      <c r="ROL1202" s="22"/>
      <c r="ROM1202" s="22"/>
      <c r="RON1202" s="22"/>
      <c r="ROO1202" s="22"/>
      <c r="ROP1202" s="22"/>
      <c r="ROQ1202" s="22"/>
      <c r="ROR1202" s="22"/>
      <c r="ROS1202" s="22"/>
      <c r="ROT1202" s="22"/>
      <c r="ROU1202" s="22"/>
      <c r="ROV1202" s="22"/>
      <c r="ROW1202" s="22"/>
      <c r="ROX1202" s="22"/>
      <c r="ROY1202" s="22"/>
      <c r="ROZ1202" s="22"/>
      <c r="RPA1202" s="22"/>
      <c r="RPB1202" s="22"/>
      <c r="RPC1202" s="22"/>
      <c r="RPD1202" s="22"/>
      <c r="RPE1202" s="22"/>
      <c r="RPF1202" s="22"/>
      <c r="RPG1202" s="22"/>
      <c r="RPH1202" s="22"/>
      <c r="RPI1202" s="22"/>
      <c r="RPJ1202" s="22"/>
      <c r="RPK1202" s="22"/>
      <c r="RPL1202" s="22"/>
      <c r="RPM1202" s="22"/>
      <c r="RPN1202" s="22"/>
      <c r="RPO1202" s="22"/>
      <c r="RPP1202" s="22"/>
      <c r="RPQ1202" s="22"/>
      <c r="RPR1202" s="22"/>
      <c r="RPS1202" s="22"/>
      <c r="RPT1202" s="22"/>
      <c r="RPU1202" s="22"/>
      <c r="RPV1202" s="22"/>
      <c r="RPW1202" s="22"/>
      <c r="RPX1202" s="22"/>
      <c r="RPY1202" s="22"/>
      <c r="RPZ1202" s="22"/>
      <c r="RQA1202" s="22"/>
      <c r="RQB1202" s="22"/>
      <c r="RQC1202" s="22"/>
      <c r="RQD1202" s="22"/>
      <c r="RQE1202" s="22"/>
      <c r="RQF1202" s="22"/>
      <c r="RQG1202" s="22"/>
      <c r="RQH1202" s="22"/>
      <c r="RQI1202" s="22"/>
      <c r="RQJ1202" s="22"/>
      <c r="RQK1202" s="22"/>
      <c r="RQL1202" s="22"/>
      <c r="RQM1202" s="22"/>
      <c r="RQN1202" s="22"/>
      <c r="RQO1202" s="22"/>
      <c r="RQP1202" s="22"/>
      <c r="RQQ1202" s="22"/>
      <c r="RQR1202" s="22"/>
      <c r="RQS1202" s="22"/>
      <c r="RQT1202" s="22"/>
      <c r="RQU1202" s="22"/>
      <c r="RQV1202" s="22"/>
      <c r="RQW1202" s="22"/>
      <c r="RQX1202" s="22"/>
      <c r="RQY1202" s="22"/>
      <c r="RQZ1202" s="22"/>
      <c r="RRA1202" s="22"/>
      <c r="RRB1202" s="22"/>
      <c r="RRC1202" s="22"/>
      <c r="RRD1202" s="22"/>
      <c r="RRE1202" s="22"/>
      <c r="RRF1202" s="22"/>
      <c r="RRG1202" s="22"/>
      <c r="RRH1202" s="22"/>
      <c r="RRI1202" s="22"/>
      <c r="RRJ1202" s="22"/>
      <c r="RRK1202" s="22"/>
      <c r="RRL1202" s="22"/>
      <c r="RRM1202" s="22"/>
      <c r="RRN1202" s="22"/>
      <c r="RRO1202" s="22"/>
      <c r="RRP1202" s="22"/>
      <c r="RRQ1202" s="22"/>
      <c r="RRR1202" s="22"/>
      <c r="RRS1202" s="22"/>
      <c r="RRT1202" s="22"/>
      <c r="RRU1202" s="22"/>
      <c r="RRV1202" s="22"/>
      <c r="RRW1202" s="22"/>
      <c r="RRX1202" s="22"/>
      <c r="RRY1202" s="22"/>
      <c r="RRZ1202" s="22"/>
      <c r="RSA1202" s="22"/>
      <c r="RSB1202" s="22"/>
      <c r="RSC1202" s="22"/>
      <c r="RSD1202" s="22"/>
      <c r="RSE1202" s="22"/>
      <c r="RSF1202" s="22"/>
      <c r="RSG1202" s="22"/>
      <c r="RSH1202" s="22"/>
      <c r="RSI1202" s="22"/>
      <c r="RSJ1202" s="22"/>
      <c r="RSK1202" s="22"/>
      <c r="RSL1202" s="22"/>
      <c r="RSM1202" s="22"/>
      <c r="RSN1202" s="22"/>
      <c r="RSO1202" s="22"/>
      <c r="RSP1202" s="22"/>
      <c r="RSQ1202" s="22"/>
      <c r="RSR1202" s="22"/>
      <c r="RSS1202" s="22"/>
      <c r="RST1202" s="22"/>
      <c r="RSU1202" s="22"/>
      <c r="RSV1202" s="22"/>
      <c r="RSW1202" s="22"/>
      <c r="RSX1202" s="22"/>
      <c r="RSY1202" s="22"/>
      <c r="RSZ1202" s="22"/>
      <c r="RTA1202" s="22"/>
      <c r="RTB1202" s="22"/>
      <c r="RTC1202" s="22"/>
      <c r="RTD1202" s="22"/>
      <c r="RTE1202" s="22"/>
      <c r="RTF1202" s="22"/>
      <c r="RTG1202" s="22"/>
      <c r="RTH1202" s="22"/>
      <c r="RTI1202" s="22"/>
      <c r="RTJ1202" s="22"/>
      <c r="RTK1202" s="22"/>
      <c r="RTL1202" s="22"/>
      <c r="RTM1202" s="22"/>
      <c r="RTN1202" s="22"/>
      <c r="RTO1202" s="22"/>
      <c r="RTP1202" s="22"/>
      <c r="RTQ1202" s="22"/>
      <c r="RTR1202" s="22"/>
      <c r="RTS1202" s="22"/>
      <c r="RTT1202" s="22"/>
      <c r="RTU1202" s="22"/>
      <c r="RTV1202" s="22"/>
      <c r="RTW1202" s="22"/>
      <c r="RTX1202" s="22"/>
      <c r="RTY1202" s="22"/>
      <c r="RTZ1202" s="22"/>
      <c r="RUA1202" s="22"/>
      <c r="RUB1202" s="22"/>
      <c r="RUC1202" s="22"/>
      <c r="RUD1202" s="22"/>
      <c r="RUE1202" s="22"/>
      <c r="RUF1202" s="22"/>
      <c r="RUG1202" s="22"/>
      <c r="RUH1202" s="22"/>
      <c r="RUI1202" s="22"/>
      <c r="RUJ1202" s="22"/>
      <c r="RUK1202" s="22"/>
      <c r="RUL1202" s="22"/>
      <c r="RUM1202" s="22"/>
      <c r="RUN1202" s="22"/>
      <c r="RUO1202" s="22"/>
      <c r="RUP1202" s="22"/>
      <c r="RUQ1202" s="22"/>
      <c r="RUR1202" s="22"/>
      <c r="RUS1202" s="22"/>
      <c r="RUT1202" s="22"/>
      <c r="RUU1202" s="22"/>
      <c r="RUV1202" s="22"/>
      <c r="RUW1202" s="22"/>
      <c r="RUX1202" s="22"/>
      <c r="RUY1202" s="22"/>
      <c r="RUZ1202" s="22"/>
      <c r="RVA1202" s="22"/>
      <c r="RVB1202" s="22"/>
      <c r="RVC1202" s="22"/>
      <c r="RVD1202" s="22"/>
      <c r="RVE1202" s="22"/>
      <c r="RVF1202" s="22"/>
      <c r="RVG1202" s="22"/>
      <c r="RVH1202" s="22"/>
      <c r="RVI1202" s="22"/>
      <c r="RVJ1202" s="22"/>
      <c r="RVK1202" s="22"/>
      <c r="RVL1202" s="22"/>
      <c r="RVM1202" s="22"/>
      <c r="RVN1202" s="22"/>
      <c r="RVO1202" s="22"/>
      <c r="RVP1202" s="22"/>
      <c r="RVQ1202" s="22"/>
      <c r="RVR1202" s="22"/>
      <c r="RVS1202" s="22"/>
      <c r="RVT1202" s="22"/>
      <c r="RVU1202" s="22"/>
      <c r="RVV1202" s="22"/>
      <c r="RVW1202" s="22"/>
      <c r="RVX1202" s="22"/>
      <c r="RVY1202" s="22"/>
      <c r="RVZ1202" s="22"/>
      <c r="RWA1202" s="22"/>
      <c r="RWB1202" s="22"/>
      <c r="RWC1202" s="22"/>
      <c r="RWD1202" s="22"/>
      <c r="RWE1202" s="22"/>
      <c r="RWF1202" s="22"/>
      <c r="RWG1202" s="22"/>
      <c r="RWH1202" s="22"/>
      <c r="RWI1202" s="22"/>
      <c r="RWJ1202" s="22"/>
      <c r="RWK1202" s="22"/>
      <c r="RWL1202" s="22"/>
      <c r="RWM1202" s="22"/>
      <c r="RWN1202" s="22"/>
      <c r="RWO1202" s="22"/>
      <c r="RWP1202" s="22"/>
      <c r="RWQ1202" s="22"/>
      <c r="RWR1202" s="22"/>
      <c r="RWS1202" s="22"/>
      <c r="RWT1202" s="22"/>
      <c r="RWU1202" s="22"/>
      <c r="RWV1202" s="22"/>
      <c r="RWW1202" s="22"/>
      <c r="RWX1202" s="22"/>
      <c r="RWY1202" s="22"/>
      <c r="RWZ1202" s="22"/>
      <c r="RXA1202" s="22"/>
      <c r="RXB1202" s="22"/>
      <c r="RXC1202" s="22"/>
      <c r="RXD1202" s="22"/>
      <c r="RXE1202" s="22"/>
      <c r="RXF1202" s="22"/>
      <c r="RXG1202" s="22"/>
      <c r="RXH1202" s="22"/>
      <c r="RXI1202" s="22"/>
      <c r="RXJ1202" s="22"/>
      <c r="RXK1202" s="22"/>
      <c r="RXL1202" s="22"/>
      <c r="RXM1202" s="22"/>
      <c r="RXN1202" s="22"/>
      <c r="RXO1202" s="22"/>
      <c r="RXP1202" s="22"/>
      <c r="RXQ1202" s="22"/>
      <c r="RXR1202" s="22"/>
      <c r="RXS1202" s="22"/>
      <c r="RXT1202" s="22"/>
      <c r="RXU1202" s="22"/>
      <c r="RXV1202" s="22"/>
      <c r="RXW1202" s="22"/>
      <c r="RXX1202" s="22"/>
      <c r="RXY1202" s="22"/>
      <c r="RXZ1202" s="22"/>
      <c r="RYA1202" s="22"/>
      <c r="RYB1202" s="22"/>
      <c r="RYC1202" s="22"/>
      <c r="RYD1202" s="22"/>
      <c r="RYE1202" s="22"/>
      <c r="RYF1202" s="22"/>
      <c r="RYG1202" s="22"/>
      <c r="RYH1202" s="22"/>
      <c r="RYI1202" s="22"/>
      <c r="RYJ1202" s="22"/>
      <c r="RYK1202" s="22"/>
      <c r="RYL1202" s="22"/>
      <c r="RYM1202" s="22"/>
      <c r="RYN1202" s="22"/>
      <c r="RYO1202" s="22"/>
      <c r="RYP1202" s="22"/>
      <c r="RYQ1202" s="22"/>
      <c r="RYR1202" s="22"/>
      <c r="RYS1202" s="22"/>
      <c r="RYT1202" s="22"/>
      <c r="RYU1202" s="22"/>
      <c r="RYV1202" s="22"/>
      <c r="RYW1202" s="22"/>
      <c r="RYX1202" s="22"/>
      <c r="RYY1202" s="22"/>
      <c r="RYZ1202" s="22"/>
      <c r="RZA1202" s="22"/>
      <c r="RZB1202" s="22"/>
      <c r="RZC1202" s="22"/>
      <c r="RZD1202" s="22"/>
      <c r="RZE1202" s="22"/>
      <c r="RZF1202" s="22"/>
      <c r="RZG1202" s="22"/>
      <c r="RZH1202" s="22"/>
      <c r="RZI1202" s="22"/>
      <c r="RZJ1202" s="22"/>
      <c r="RZK1202" s="22"/>
      <c r="RZL1202" s="22"/>
      <c r="RZM1202" s="22"/>
      <c r="RZN1202" s="22"/>
      <c r="RZO1202" s="22"/>
      <c r="RZP1202" s="22"/>
      <c r="RZQ1202" s="22"/>
      <c r="RZR1202" s="22"/>
      <c r="RZS1202" s="22"/>
      <c r="RZT1202" s="22"/>
      <c r="RZU1202" s="22"/>
      <c r="RZV1202" s="22"/>
      <c r="RZW1202" s="22"/>
      <c r="RZX1202" s="22"/>
      <c r="RZY1202" s="22"/>
      <c r="RZZ1202" s="22"/>
      <c r="SAA1202" s="22"/>
      <c r="SAB1202" s="22"/>
      <c r="SAC1202" s="22"/>
      <c r="SAD1202" s="22"/>
      <c r="SAE1202" s="22"/>
      <c r="SAF1202" s="22"/>
      <c r="SAG1202" s="22"/>
      <c r="SAH1202" s="22"/>
      <c r="SAI1202" s="22"/>
      <c r="SAJ1202" s="22"/>
      <c r="SAK1202" s="22"/>
      <c r="SAL1202" s="22"/>
      <c r="SAM1202" s="22"/>
      <c r="SAN1202" s="22"/>
      <c r="SAO1202" s="22"/>
      <c r="SAP1202" s="22"/>
      <c r="SAQ1202" s="22"/>
      <c r="SAR1202" s="22"/>
      <c r="SAS1202" s="22"/>
      <c r="SAT1202" s="22"/>
      <c r="SAU1202" s="22"/>
      <c r="SAV1202" s="22"/>
      <c r="SAW1202" s="22"/>
      <c r="SAX1202" s="22"/>
      <c r="SAY1202" s="22"/>
      <c r="SAZ1202" s="22"/>
      <c r="SBA1202" s="22"/>
      <c r="SBB1202" s="22"/>
      <c r="SBC1202" s="22"/>
      <c r="SBD1202" s="22"/>
      <c r="SBE1202" s="22"/>
      <c r="SBF1202" s="22"/>
      <c r="SBG1202" s="22"/>
      <c r="SBH1202" s="22"/>
      <c r="SBI1202" s="22"/>
      <c r="SBJ1202" s="22"/>
      <c r="SBK1202" s="22"/>
      <c r="SBL1202" s="22"/>
      <c r="SBM1202" s="22"/>
      <c r="SBN1202" s="22"/>
      <c r="SBO1202" s="22"/>
      <c r="SBP1202" s="22"/>
      <c r="SBQ1202" s="22"/>
      <c r="SBR1202" s="22"/>
      <c r="SBS1202" s="22"/>
      <c r="SBT1202" s="22"/>
      <c r="SBU1202" s="22"/>
      <c r="SBV1202" s="22"/>
      <c r="SBW1202" s="22"/>
      <c r="SBX1202" s="22"/>
      <c r="SBY1202" s="22"/>
      <c r="SBZ1202" s="22"/>
      <c r="SCA1202" s="22"/>
      <c r="SCB1202" s="22"/>
      <c r="SCC1202" s="22"/>
      <c r="SCD1202" s="22"/>
      <c r="SCE1202" s="22"/>
      <c r="SCF1202" s="22"/>
      <c r="SCG1202" s="22"/>
      <c r="SCH1202" s="22"/>
      <c r="SCI1202" s="22"/>
      <c r="SCJ1202" s="22"/>
      <c r="SCK1202" s="22"/>
      <c r="SCL1202" s="22"/>
      <c r="SCM1202" s="22"/>
      <c r="SCN1202" s="22"/>
      <c r="SCO1202" s="22"/>
      <c r="SCP1202" s="22"/>
      <c r="SCQ1202" s="22"/>
      <c r="SCR1202" s="22"/>
      <c r="SCS1202" s="22"/>
      <c r="SCT1202" s="22"/>
      <c r="SCU1202" s="22"/>
      <c r="SCV1202" s="22"/>
      <c r="SCW1202" s="22"/>
      <c r="SCX1202" s="22"/>
      <c r="SCY1202" s="22"/>
      <c r="SCZ1202" s="22"/>
      <c r="SDA1202" s="22"/>
      <c r="SDB1202" s="22"/>
      <c r="SDC1202" s="22"/>
      <c r="SDD1202" s="22"/>
      <c r="SDE1202" s="22"/>
      <c r="SDF1202" s="22"/>
      <c r="SDG1202" s="22"/>
      <c r="SDH1202" s="22"/>
      <c r="SDI1202" s="22"/>
      <c r="SDJ1202" s="22"/>
      <c r="SDK1202" s="22"/>
      <c r="SDL1202" s="22"/>
      <c r="SDM1202" s="22"/>
      <c r="SDN1202" s="22"/>
      <c r="SDO1202" s="22"/>
      <c r="SDP1202" s="22"/>
      <c r="SDQ1202" s="22"/>
      <c r="SDR1202" s="22"/>
      <c r="SDS1202" s="22"/>
      <c r="SDT1202" s="22"/>
      <c r="SDU1202" s="22"/>
      <c r="SDV1202" s="22"/>
      <c r="SDW1202" s="22"/>
      <c r="SDX1202" s="22"/>
      <c r="SDY1202" s="22"/>
      <c r="SDZ1202" s="22"/>
      <c r="SEA1202" s="22"/>
      <c r="SEB1202" s="22"/>
      <c r="SEC1202" s="22"/>
      <c r="SED1202" s="22"/>
      <c r="SEE1202" s="22"/>
      <c r="SEF1202" s="22"/>
      <c r="SEG1202" s="22"/>
      <c r="SEH1202" s="22"/>
      <c r="SEI1202" s="22"/>
      <c r="SEJ1202" s="22"/>
      <c r="SEK1202" s="22"/>
      <c r="SEL1202" s="22"/>
      <c r="SEM1202" s="22"/>
      <c r="SEN1202" s="22"/>
      <c r="SEO1202" s="22"/>
      <c r="SEP1202" s="22"/>
      <c r="SEQ1202" s="22"/>
      <c r="SER1202" s="22"/>
      <c r="SES1202" s="22"/>
      <c r="SET1202" s="22"/>
      <c r="SEU1202" s="22"/>
      <c r="SEV1202" s="22"/>
      <c r="SEW1202" s="22"/>
      <c r="SEX1202" s="22"/>
      <c r="SEY1202" s="22"/>
      <c r="SEZ1202" s="22"/>
      <c r="SFA1202" s="22"/>
      <c r="SFB1202" s="22"/>
      <c r="SFC1202" s="22"/>
      <c r="SFD1202" s="22"/>
      <c r="SFE1202" s="22"/>
      <c r="SFF1202" s="22"/>
      <c r="SFG1202" s="22"/>
      <c r="SFH1202" s="22"/>
      <c r="SFI1202" s="22"/>
      <c r="SFJ1202" s="22"/>
      <c r="SFK1202" s="22"/>
      <c r="SFL1202" s="22"/>
      <c r="SFM1202" s="22"/>
      <c r="SFN1202" s="22"/>
      <c r="SFO1202" s="22"/>
      <c r="SFP1202" s="22"/>
      <c r="SFQ1202" s="22"/>
      <c r="SFR1202" s="22"/>
      <c r="SFS1202" s="22"/>
      <c r="SFT1202" s="22"/>
      <c r="SFU1202" s="22"/>
      <c r="SFV1202" s="22"/>
      <c r="SFW1202" s="22"/>
      <c r="SFX1202" s="22"/>
      <c r="SFY1202" s="22"/>
      <c r="SFZ1202" s="22"/>
      <c r="SGA1202" s="22"/>
      <c r="SGB1202" s="22"/>
      <c r="SGC1202" s="22"/>
      <c r="SGD1202" s="22"/>
      <c r="SGE1202" s="22"/>
      <c r="SGF1202" s="22"/>
      <c r="SGG1202" s="22"/>
      <c r="SGH1202" s="22"/>
      <c r="SGI1202" s="22"/>
      <c r="SGJ1202" s="22"/>
      <c r="SGK1202" s="22"/>
      <c r="SGL1202" s="22"/>
      <c r="SGM1202" s="22"/>
      <c r="SGN1202" s="22"/>
      <c r="SGO1202" s="22"/>
      <c r="SGP1202" s="22"/>
      <c r="SGQ1202" s="22"/>
      <c r="SGR1202" s="22"/>
      <c r="SGS1202" s="22"/>
      <c r="SGT1202" s="22"/>
      <c r="SGU1202" s="22"/>
      <c r="SGV1202" s="22"/>
      <c r="SGW1202" s="22"/>
      <c r="SGX1202" s="22"/>
      <c r="SGY1202" s="22"/>
      <c r="SGZ1202" s="22"/>
      <c r="SHA1202" s="22"/>
      <c r="SHB1202" s="22"/>
      <c r="SHC1202" s="22"/>
      <c r="SHD1202" s="22"/>
      <c r="SHE1202" s="22"/>
      <c r="SHF1202" s="22"/>
      <c r="SHG1202" s="22"/>
      <c r="SHH1202" s="22"/>
      <c r="SHI1202" s="22"/>
      <c r="SHJ1202" s="22"/>
      <c r="SHK1202" s="22"/>
      <c r="SHL1202" s="22"/>
      <c r="SHM1202" s="22"/>
      <c r="SHN1202" s="22"/>
      <c r="SHO1202" s="22"/>
      <c r="SHP1202" s="22"/>
      <c r="SHQ1202" s="22"/>
      <c r="SHR1202" s="22"/>
      <c r="SHS1202" s="22"/>
      <c r="SHT1202" s="22"/>
      <c r="SHU1202" s="22"/>
      <c r="SHV1202" s="22"/>
      <c r="SHW1202" s="22"/>
      <c r="SHX1202" s="22"/>
      <c r="SHY1202" s="22"/>
      <c r="SHZ1202" s="22"/>
      <c r="SIA1202" s="22"/>
      <c r="SIB1202" s="22"/>
      <c r="SIC1202" s="22"/>
      <c r="SID1202" s="22"/>
      <c r="SIE1202" s="22"/>
      <c r="SIF1202" s="22"/>
      <c r="SIG1202" s="22"/>
      <c r="SIH1202" s="22"/>
      <c r="SII1202" s="22"/>
      <c r="SIJ1202" s="22"/>
      <c r="SIK1202" s="22"/>
      <c r="SIL1202" s="22"/>
      <c r="SIM1202" s="22"/>
      <c r="SIN1202" s="22"/>
      <c r="SIO1202" s="22"/>
      <c r="SIP1202" s="22"/>
      <c r="SIQ1202" s="22"/>
      <c r="SIR1202" s="22"/>
      <c r="SIS1202" s="22"/>
      <c r="SIT1202" s="22"/>
      <c r="SIU1202" s="22"/>
      <c r="SIV1202" s="22"/>
      <c r="SIW1202" s="22"/>
      <c r="SIX1202" s="22"/>
      <c r="SIY1202" s="22"/>
      <c r="SIZ1202" s="22"/>
      <c r="SJA1202" s="22"/>
      <c r="SJB1202" s="22"/>
      <c r="SJC1202" s="22"/>
      <c r="SJD1202" s="22"/>
      <c r="SJE1202" s="22"/>
      <c r="SJF1202" s="22"/>
      <c r="SJG1202" s="22"/>
      <c r="SJH1202" s="22"/>
      <c r="SJI1202" s="22"/>
      <c r="SJJ1202" s="22"/>
      <c r="SJK1202" s="22"/>
      <c r="SJL1202" s="22"/>
      <c r="SJM1202" s="22"/>
      <c r="SJN1202" s="22"/>
      <c r="SJO1202" s="22"/>
      <c r="SJP1202" s="22"/>
      <c r="SJQ1202" s="22"/>
      <c r="SJR1202" s="22"/>
      <c r="SJS1202" s="22"/>
      <c r="SJT1202" s="22"/>
      <c r="SJU1202" s="22"/>
      <c r="SJV1202" s="22"/>
      <c r="SJW1202" s="22"/>
      <c r="SJX1202" s="22"/>
      <c r="SJY1202" s="22"/>
      <c r="SJZ1202" s="22"/>
      <c r="SKA1202" s="22"/>
      <c r="SKB1202" s="22"/>
      <c r="SKC1202" s="22"/>
      <c r="SKD1202" s="22"/>
      <c r="SKE1202" s="22"/>
      <c r="SKF1202" s="22"/>
      <c r="SKG1202" s="22"/>
      <c r="SKH1202" s="22"/>
      <c r="SKI1202" s="22"/>
      <c r="SKJ1202" s="22"/>
      <c r="SKK1202" s="22"/>
      <c r="SKL1202" s="22"/>
      <c r="SKM1202" s="22"/>
      <c r="SKN1202" s="22"/>
      <c r="SKO1202" s="22"/>
      <c r="SKP1202" s="22"/>
      <c r="SKQ1202" s="22"/>
      <c r="SKR1202" s="22"/>
      <c r="SKS1202" s="22"/>
      <c r="SKT1202" s="22"/>
      <c r="SKU1202" s="22"/>
      <c r="SKV1202" s="22"/>
      <c r="SKW1202" s="22"/>
      <c r="SKX1202" s="22"/>
      <c r="SKY1202" s="22"/>
      <c r="SKZ1202" s="22"/>
      <c r="SLA1202" s="22"/>
      <c r="SLB1202" s="22"/>
      <c r="SLC1202" s="22"/>
      <c r="SLD1202" s="22"/>
      <c r="SLE1202" s="22"/>
      <c r="SLF1202" s="22"/>
      <c r="SLG1202" s="22"/>
      <c r="SLH1202" s="22"/>
      <c r="SLI1202" s="22"/>
      <c r="SLJ1202" s="22"/>
      <c r="SLK1202" s="22"/>
      <c r="SLL1202" s="22"/>
      <c r="SLM1202" s="22"/>
      <c r="SLN1202" s="22"/>
      <c r="SLO1202" s="22"/>
      <c r="SLP1202" s="22"/>
      <c r="SLQ1202" s="22"/>
      <c r="SLR1202" s="22"/>
      <c r="SLS1202" s="22"/>
      <c r="SLT1202" s="22"/>
      <c r="SLU1202" s="22"/>
      <c r="SLV1202" s="22"/>
      <c r="SLW1202" s="22"/>
      <c r="SLX1202" s="22"/>
      <c r="SLY1202" s="22"/>
      <c r="SLZ1202" s="22"/>
      <c r="SMA1202" s="22"/>
      <c r="SMB1202" s="22"/>
      <c r="SMC1202" s="22"/>
      <c r="SMD1202" s="22"/>
      <c r="SME1202" s="22"/>
      <c r="SMF1202" s="22"/>
      <c r="SMG1202" s="22"/>
      <c r="SMH1202" s="22"/>
      <c r="SMI1202" s="22"/>
      <c r="SMJ1202" s="22"/>
      <c r="SMK1202" s="22"/>
      <c r="SML1202" s="22"/>
      <c r="SMM1202" s="22"/>
      <c r="SMN1202" s="22"/>
      <c r="SMO1202" s="22"/>
      <c r="SMP1202" s="22"/>
      <c r="SMQ1202" s="22"/>
      <c r="SMR1202" s="22"/>
      <c r="SMS1202" s="22"/>
      <c r="SMT1202" s="22"/>
      <c r="SMU1202" s="22"/>
      <c r="SMV1202" s="22"/>
      <c r="SMW1202" s="22"/>
      <c r="SMX1202" s="22"/>
      <c r="SMY1202" s="22"/>
      <c r="SMZ1202" s="22"/>
      <c r="SNA1202" s="22"/>
      <c r="SNB1202" s="22"/>
      <c r="SNC1202" s="22"/>
      <c r="SND1202" s="22"/>
      <c r="SNE1202" s="22"/>
      <c r="SNF1202" s="22"/>
      <c r="SNG1202" s="22"/>
      <c r="SNH1202" s="22"/>
      <c r="SNI1202" s="22"/>
      <c r="SNJ1202" s="22"/>
      <c r="SNK1202" s="22"/>
      <c r="SNL1202" s="22"/>
      <c r="SNM1202" s="22"/>
      <c r="SNN1202" s="22"/>
      <c r="SNO1202" s="22"/>
      <c r="SNP1202" s="22"/>
      <c r="SNQ1202" s="22"/>
      <c r="SNR1202" s="22"/>
      <c r="SNS1202" s="22"/>
      <c r="SNT1202" s="22"/>
      <c r="SNU1202" s="22"/>
      <c r="SNV1202" s="22"/>
      <c r="SNW1202" s="22"/>
      <c r="SNX1202" s="22"/>
      <c r="SNY1202" s="22"/>
      <c r="SNZ1202" s="22"/>
      <c r="SOA1202" s="22"/>
      <c r="SOB1202" s="22"/>
      <c r="SOC1202" s="22"/>
      <c r="SOD1202" s="22"/>
      <c r="SOE1202" s="22"/>
      <c r="SOF1202" s="22"/>
      <c r="SOG1202" s="22"/>
      <c r="SOH1202" s="22"/>
      <c r="SOI1202" s="22"/>
      <c r="SOJ1202" s="22"/>
      <c r="SOK1202" s="22"/>
      <c r="SOL1202" s="22"/>
      <c r="SOM1202" s="22"/>
      <c r="SON1202" s="22"/>
      <c r="SOO1202" s="22"/>
      <c r="SOP1202" s="22"/>
      <c r="SOQ1202" s="22"/>
      <c r="SOR1202" s="22"/>
      <c r="SOS1202" s="22"/>
      <c r="SOT1202" s="22"/>
      <c r="SOU1202" s="22"/>
      <c r="SOV1202" s="22"/>
      <c r="SOW1202" s="22"/>
      <c r="SOX1202" s="22"/>
      <c r="SOY1202" s="22"/>
      <c r="SOZ1202" s="22"/>
      <c r="SPA1202" s="22"/>
      <c r="SPB1202" s="22"/>
      <c r="SPC1202" s="22"/>
      <c r="SPD1202" s="22"/>
      <c r="SPE1202" s="22"/>
      <c r="SPF1202" s="22"/>
      <c r="SPG1202" s="22"/>
      <c r="SPH1202" s="22"/>
      <c r="SPI1202" s="22"/>
      <c r="SPJ1202" s="22"/>
      <c r="SPK1202" s="22"/>
      <c r="SPL1202" s="22"/>
      <c r="SPM1202" s="22"/>
      <c r="SPN1202" s="22"/>
      <c r="SPO1202" s="22"/>
      <c r="SPP1202" s="22"/>
      <c r="SPQ1202" s="22"/>
      <c r="SPR1202" s="22"/>
      <c r="SPS1202" s="22"/>
      <c r="SPT1202" s="22"/>
      <c r="SPU1202" s="22"/>
      <c r="SPV1202" s="22"/>
      <c r="SPW1202" s="22"/>
      <c r="SPX1202" s="22"/>
      <c r="SPY1202" s="22"/>
      <c r="SPZ1202" s="22"/>
      <c r="SQA1202" s="22"/>
      <c r="SQB1202" s="22"/>
      <c r="SQC1202" s="22"/>
      <c r="SQD1202" s="22"/>
      <c r="SQE1202" s="22"/>
      <c r="SQF1202" s="22"/>
      <c r="SQG1202" s="22"/>
      <c r="SQH1202" s="22"/>
      <c r="SQI1202" s="22"/>
      <c r="SQJ1202" s="22"/>
      <c r="SQK1202" s="22"/>
      <c r="SQL1202" s="22"/>
      <c r="SQM1202" s="22"/>
      <c r="SQN1202" s="22"/>
      <c r="SQO1202" s="22"/>
      <c r="SQP1202" s="22"/>
      <c r="SQQ1202" s="22"/>
      <c r="SQR1202" s="22"/>
      <c r="SQS1202" s="22"/>
      <c r="SQT1202" s="22"/>
      <c r="SQU1202" s="22"/>
      <c r="SQV1202" s="22"/>
      <c r="SQW1202" s="22"/>
      <c r="SQX1202" s="22"/>
      <c r="SQY1202" s="22"/>
      <c r="SQZ1202" s="22"/>
      <c r="SRA1202" s="22"/>
      <c r="SRB1202" s="22"/>
      <c r="SRC1202" s="22"/>
      <c r="SRD1202" s="22"/>
      <c r="SRE1202" s="22"/>
      <c r="SRF1202" s="22"/>
      <c r="SRG1202" s="22"/>
      <c r="SRH1202" s="22"/>
      <c r="SRI1202" s="22"/>
      <c r="SRJ1202" s="22"/>
      <c r="SRK1202" s="22"/>
      <c r="SRL1202" s="22"/>
      <c r="SRM1202" s="22"/>
      <c r="SRN1202" s="22"/>
      <c r="SRO1202" s="22"/>
      <c r="SRP1202" s="22"/>
      <c r="SRQ1202" s="22"/>
      <c r="SRR1202" s="22"/>
      <c r="SRS1202" s="22"/>
      <c r="SRT1202" s="22"/>
      <c r="SRU1202" s="22"/>
      <c r="SRV1202" s="22"/>
      <c r="SRW1202" s="22"/>
      <c r="SRX1202" s="22"/>
      <c r="SRY1202" s="22"/>
      <c r="SRZ1202" s="22"/>
      <c r="SSA1202" s="22"/>
      <c r="SSB1202" s="22"/>
      <c r="SSC1202" s="22"/>
      <c r="SSD1202" s="22"/>
      <c r="SSE1202" s="22"/>
      <c r="SSF1202" s="22"/>
      <c r="SSG1202" s="22"/>
      <c r="SSH1202" s="22"/>
      <c r="SSI1202" s="22"/>
      <c r="SSJ1202" s="22"/>
      <c r="SSK1202" s="22"/>
      <c r="SSL1202" s="22"/>
      <c r="SSM1202" s="22"/>
      <c r="SSN1202" s="22"/>
      <c r="SSO1202" s="22"/>
      <c r="SSP1202" s="22"/>
      <c r="SSQ1202" s="22"/>
      <c r="SSR1202" s="22"/>
      <c r="SSS1202" s="22"/>
      <c r="SST1202" s="22"/>
      <c r="SSU1202" s="22"/>
      <c r="SSV1202" s="22"/>
      <c r="SSW1202" s="22"/>
      <c r="SSX1202" s="22"/>
      <c r="SSY1202" s="22"/>
      <c r="SSZ1202" s="22"/>
      <c r="STA1202" s="22"/>
      <c r="STB1202" s="22"/>
      <c r="STC1202" s="22"/>
      <c r="STD1202" s="22"/>
      <c r="STE1202" s="22"/>
      <c r="STF1202" s="22"/>
      <c r="STG1202" s="22"/>
      <c r="STH1202" s="22"/>
      <c r="STI1202" s="22"/>
      <c r="STJ1202" s="22"/>
      <c r="STK1202" s="22"/>
      <c r="STL1202" s="22"/>
      <c r="STM1202" s="22"/>
      <c r="STN1202" s="22"/>
      <c r="STO1202" s="22"/>
      <c r="STP1202" s="22"/>
      <c r="STQ1202" s="22"/>
      <c r="STR1202" s="22"/>
      <c r="STS1202" s="22"/>
      <c r="STT1202" s="22"/>
      <c r="STU1202" s="22"/>
      <c r="STV1202" s="22"/>
      <c r="STW1202" s="22"/>
      <c r="STX1202" s="22"/>
      <c r="STY1202" s="22"/>
      <c r="STZ1202" s="22"/>
      <c r="SUA1202" s="22"/>
      <c r="SUB1202" s="22"/>
      <c r="SUC1202" s="22"/>
      <c r="SUD1202" s="22"/>
      <c r="SUE1202" s="22"/>
      <c r="SUF1202" s="22"/>
      <c r="SUG1202" s="22"/>
      <c r="SUH1202" s="22"/>
      <c r="SUI1202" s="22"/>
      <c r="SUJ1202" s="22"/>
      <c r="SUK1202" s="22"/>
      <c r="SUL1202" s="22"/>
      <c r="SUM1202" s="22"/>
      <c r="SUN1202" s="22"/>
      <c r="SUO1202" s="22"/>
      <c r="SUP1202" s="22"/>
      <c r="SUQ1202" s="22"/>
      <c r="SUR1202" s="22"/>
      <c r="SUS1202" s="22"/>
      <c r="SUT1202" s="22"/>
      <c r="SUU1202" s="22"/>
      <c r="SUV1202" s="22"/>
      <c r="SUW1202" s="22"/>
      <c r="SUX1202" s="22"/>
      <c r="SUY1202" s="22"/>
      <c r="SUZ1202" s="22"/>
      <c r="SVA1202" s="22"/>
      <c r="SVB1202" s="22"/>
      <c r="SVC1202" s="22"/>
      <c r="SVD1202" s="22"/>
      <c r="SVE1202" s="22"/>
      <c r="SVF1202" s="22"/>
      <c r="SVG1202" s="22"/>
      <c r="SVH1202" s="22"/>
      <c r="SVI1202" s="22"/>
      <c r="SVJ1202" s="22"/>
      <c r="SVK1202" s="22"/>
      <c r="SVL1202" s="22"/>
      <c r="SVM1202" s="22"/>
      <c r="SVN1202" s="22"/>
      <c r="SVO1202" s="22"/>
      <c r="SVP1202" s="22"/>
      <c r="SVQ1202" s="22"/>
      <c r="SVR1202" s="22"/>
      <c r="SVS1202" s="22"/>
      <c r="SVT1202" s="22"/>
      <c r="SVU1202" s="22"/>
      <c r="SVV1202" s="22"/>
      <c r="SVW1202" s="22"/>
      <c r="SVX1202" s="22"/>
      <c r="SVY1202" s="22"/>
      <c r="SVZ1202" s="22"/>
      <c r="SWA1202" s="22"/>
      <c r="SWB1202" s="22"/>
      <c r="SWC1202" s="22"/>
      <c r="SWD1202" s="22"/>
      <c r="SWE1202" s="22"/>
      <c r="SWF1202" s="22"/>
      <c r="SWG1202" s="22"/>
      <c r="SWH1202" s="22"/>
      <c r="SWI1202" s="22"/>
      <c r="SWJ1202" s="22"/>
      <c r="SWK1202" s="22"/>
      <c r="SWL1202" s="22"/>
      <c r="SWM1202" s="22"/>
      <c r="SWN1202" s="22"/>
      <c r="SWO1202" s="22"/>
      <c r="SWP1202" s="22"/>
      <c r="SWQ1202" s="22"/>
      <c r="SWR1202" s="22"/>
      <c r="SWS1202" s="22"/>
      <c r="SWT1202" s="22"/>
      <c r="SWU1202" s="22"/>
      <c r="SWV1202" s="22"/>
      <c r="SWW1202" s="22"/>
      <c r="SWX1202" s="22"/>
      <c r="SWY1202" s="22"/>
      <c r="SWZ1202" s="22"/>
      <c r="SXA1202" s="22"/>
      <c r="SXB1202" s="22"/>
      <c r="SXC1202" s="22"/>
      <c r="SXD1202" s="22"/>
      <c r="SXE1202" s="22"/>
      <c r="SXF1202" s="22"/>
      <c r="SXG1202" s="22"/>
      <c r="SXH1202" s="22"/>
      <c r="SXI1202" s="22"/>
      <c r="SXJ1202" s="22"/>
      <c r="SXK1202" s="22"/>
      <c r="SXL1202" s="22"/>
      <c r="SXM1202" s="22"/>
      <c r="SXN1202" s="22"/>
      <c r="SXO1202" s="22"/>
      <c r="SXP1202" s="22"/>
      <c r="SXQ1202" s="22"/>
      <c r="SXR1202" s="22"/>
      <c r="SXS1202" s="22"/>
      <c r="SXT1202" s="22"/>
      <c r="SXU1202" s="22"/>
      <c r="SXV1202" s="22"/>
      <c r="SXW1202" s="22"/>
      <c r="SXX1202" s="22"/>
      <c r="SXY1202" s="22"/>
      <c r="SXZ1202" s="22"/>
      <c r="SYA1202" s="22"/>
      <c r="SYB1202" s="22"/>
      <c r="SYC1202" s="22"/>
      <c r="SYD1202" s="22"/>
      <c r="SYE1202" s="22"/>
      <c r="SYF1202" s="22"/>
      <c r="SYG1202" s="22"/>
      <c r="SYH1202" s="22"/>
      <c r="SYI1202" s="22"/>
      <c r="SYJ1202" s="22"/>
      <c r="SYK1202" s="22"/>
      <c r="SYL1202" s="22"/>
      <c r="SYM1202" s="22"/>
      <c r="SYN1202" s="22"/>
      <c r="SYO1202" s="22"/>
      <c r="SYP1202" s="22"/>
      <c r="SYQ1202" s="22"/>
      <c r="SYR1202" s="22"/>
      <c r="SYS1202" s="22"/>
      <c r="SYT1202" s="22"/>
      <c r="SYU1202" s="22"/>
      <c r="SYV1202" s="22"/>
      <c r="SYW1202" s="22"/>
      <c r="SYX1202" s="22"/>
      <c r="SYY1202" s="22"/>
      <c r="SYZ1202" s="22"/>
      <c r="SZA1202" s="22"/>
      <c r="SZB1202" s="22"/>
      <c r="SZC1202" s="22"/>
      <c r="SZD1202" s="22"/>
      <c r="SZE1202" s="22"/>
      <c r="SZF1202" s="22"/>
      <c r="SZG1202" s="22"/>
      <c r="SZH1202" s="22"/>
      <c r="SZI1202" s="22"/>
      <c r="SZJ1202" s="22"/>
      <c r="SZK1202" s="22"/>
      <c r="SZL1202" s="22"/>
      <c r="SZM1202" s="22"/>
      <c r="SZN1202" s="22"/>
      <c r="SZO1202" s="22"/>
      <c r="SZP1202" s="22"/>
      <c r="SZQ1202" s="22"/>
      <c r="SZR1202" s="22"/>
      <c r="SZS1202" s="22"/>
      <c r="SZT1202" s="22"/>
      <c r="SZU1202" s="22"/>
      <c r="SZV1202" s="22"/>
      <c r="SZW1202" s="22"/>
      <c r="SZX1202" s="22"/>
      <c r="SZY1202" s="22"/>
      <c r="SZZ1202" s="22"/>
      <c r="TAA1202" s="22"/>
      <c r="TAB1202" s="22"/>
      <c r="TAC1202" s="22"/>
      <c r="TAD1202" s="22"/>
      <c r="TAE1202" s="22"/>
      <c r="TAF1202" s="22"/>
      <c r="TAG1202" s="22"/>
      <c r="TAH1202" s="22"/>
      <c r="TAI1202" s="22"/>
      <c r="TAJ1202" s="22"/>
      <c r="TAK1202" s="22"/>
      <c r="TAL1202" s="22"/>
      <c r="TAM1202" s="22"/>
      <c r="TAN1202" s="22"/>
      <c r="TAO1202" s="22"/>
      <c r="TAP1202" s="22"/>
      <c r="TAQ1202" s="22"/>
      <c r="TAR1202" s="22"/>
      <c r="TAS1202" s="22"/>
      <c r="TAT1202" s="22"/>
      <c r="TAU1202" s="22"/>
      <c r="TAV1202" s="22"/>
      <c r="TAW1202" s="22"/>
      <c r="TAX1202" s="22"/>
      <c r="TAY1202" s="22"/>
      <c r="TAZ1202" s="22"/>
      <c r="TBA1202" s="22"/>
      <c r="TBB1202" s="22"/>
      <c r="TBC1202" s="22"/>
      <c r="TBD1202" s="22"/>
      <c r="TBE1202" s="22"/>
      <c r="TBF1202" s="22"/>
      <c r="TBG1202" s="22"/>
      <c r="TBH1202" s="22"/>
      <c r="TBI1202" s="22"/>
      <c r="TBJ1202" s="22"/>
      <c r="TBK1202" s="22"/>
      <c r="TBL1202" s="22"/>
      <c r="TBM1202" s="22"/>
      <c r="TBN1202" s="22"/>
      <c r="TBO1202" s="22"/>
      <c r="TBP1202" s="22"/>
      <c r="TBQ1202" s="22"/>
      <c r="TBR1202" s="22"/>
      <c r="TBS1202" s="22"/>
      <c r="TBT1202" s="22"/>
      <c r="TBU1202" s="22"/>
      <c r="TBV1202" s="22"/>
      <c r="TBW1202" s="22"/>
      <c r="TBX1202" s="22"/>
      <c r="TBY1202" s="22"/>
      <c r="TBZ1202" s="22"/>
      <c r="TCA1202" s="22"/>
      <c r="TCB1202" s="22"/>
      <c r="TCC1202" s="22"/>
      <c r="TCD1202" s="22"/>
      <c r="TCE1202" s="22"/>
      <c r="TCF1202" s="22"/>
      <c r="TCG1202" s="22"/>
      <c r="TCH1202" s="22"/>
      <c r="TCI1202" s="22"/>
      <c r="TCJ1202" s="22"/>
      <c r="TCK1202" s="22"/>
      <c r="TCL1202" s="22"/>
      <c r="TCM1202" s="22"/>
      <c r="TCN1202" s="22"/>
      <c r="TCO1202" s="22"/>
      <c r="TCP1202" s="22"/>
      <c r="TCQ1202" s="22"/>
      <c r="TCR1202" s="22"/>
      <c r="TCS1202" s="22"/>
      <c r="TCT1202" s="22"/>
      <c r="TCU1202" s="22"/>
      <c r="TCV1202" s="22"/>
      <c r="TCW1202" s="22"/>
      <c r="TCX1202" s="22"/>
      <c r="TCY1202" s="22"/>
      <c r="TCZ1202" s="22"/>
      <c r="TDA1202" s="22"/>
      <c r="TDB1202" s="22"/>
      <c r="TDC1202" s="22"/>
      <c r="TDD1202" s="22"/>
      <c r="TDE1202" s="22"/>
      <c r="TDF1202" s="22"/>
      <c r="TDG1202" s="22"/>
      <c r="TDH1202" s="22"/>
      <c r="TDI1202" s="22"/>
      <c r="TDJ1202" s="22"/>
      <c r="TDK1202" s="22"/>
      <c r="TDL1202" s="22"/>
      <c r="TDM1202" s="22"/>
      <c r="TDN1202" s="22"/>
      <c r="TDO1202" s="22"/>
      <c r="TDP1202" s="22"/>
      <c r="TDQ1202" s="22"/>
      <c r="TDR1202" s="22"/>
      <c r="TDS1202" s="22"/>
      <c r="TDT1202" s="22"/>
      <c r="TDU1202" s="22"/>
      <c r="TDV1202" s="22"/>
      <c r="TDW1202" s="22"/>
      <c r="TDX1202" s="22"/>
      <c r="TDY1202" s="22"/>
      <c r="TDZ1202" s="22"/>
      <c r="TEA1202" s="22"/>
      <c r="TEB1202" s="22"/>
      <c r="TEC1202" s="22"/>
      <c r="TED1202" s="22"/>
      <c r="TEE1202" s="22"/>
      <c r="TEF1202" s="22"/>
      <c r="TEG1202" s="22"/>
      <c r="TEH1202" s="22"/>
      <c r="TEI1202" s="22"/>
      <c r="TEJ1202" s="22"/>
      <c r="TEK1202" s="22"/>
      <c r="TEL1202" s="22"/>
      <c r="TEM1202" s="22"/>
      <c r="TEN1202" s="22"/>
      <c r="TEO1202" s="22"/>
      <c r="TEP1202" s="22"/>
      <c r="TEQ1202" s="22"/>
      <c r="TER1202" s="22"/>
      <c r="TES1202" s="22"/>
      <c r="TET1202" s="22"/>
      <c r="TEU1202" s="22"/>
      <c r="TEV1202" s="22"/>
      <c r="TEW1202" s="22"/>
      <c r="TEX1202" s="22"/>
      <c r="TEY1202" s="22"/>
      <c r="TEZ1202" s="22"/>
      <c r="TFA1202" s="22"/>
      <c r="TFB1202" s="22"/>
      <c r="TFC1202" s="22"/>
      <c r="TFD1202" s="22"/>
      <c r="TFE1202" s="22"/>
      <c r="TFF1202" s="22"/>
      <c r="TFG1202" s="22"/>
      <c r="TFH1202" s="22"/>
      <c r="TFI1202" s="22"/>
      <c r="TFJ1202" s="22"/>
      <c r="TFK1202" s="22"/>
      <c r="TFL1202" s="22"/>
      <c r="TFM1202" s="22"/>
      <c r="TFN1202" s="22"/>
      <c r="TFO1202" s="22"/>
      <c r="TFP1202" s="22"/>
      <c r="TFQ1202" s="22"/>
      <c r="TFR1202" s="22"/>
      <c r="TFS1202" s="22"/>
      <c r="TFT1202" s="22"/>
      <c r="TFU1202" s="22"/>
      <c r="TFV1202" s="22"/>
      <c r="TFW1202" s="22"/>
      <c r="TFX1202" s="22"/>
      <c r="TFY1202" s="22"/>
      <c r="TFZ1202" s="22"/>
      <c r="TGA1202" s="22"/>
      <c r="TGB1202" s="22"/>
      <c r="TGC1202" s="22"/>
      <c r="TGD1202" s="22"/>
      <c r="TGE1202" s="22"/>
      <c r="TGF1202" s="22"/>
      <c r="TGG1202" s="22"/>
      <c r="TGH1202" s="22"/>
      <c r="TGI1202" s="22"/>
      <c r="TGJ1202" s="22"/>
      <c r="TGK1202" s="22"/>
      <c r="TGL1202" s="22"/>
      <c r="TGM1202" s="22"/>
      <c r="TGN1202" s="22"/>
      <c r="TGO1202" s="22"/>
      <c r="TGP1202" s="22"/>
      <c r="TGQ1202" s="22"/>
      <c r="TGR1202" s="22"/>
      <c r="TGS1202" s="22"/>
      <c r="TGT1202" s="22"/>
      <c r="TGU1202" s="22"/>
      <c r="TGV1202" s="22"/>
      <c r="TGW1202" s="22"/>
      <c r="TGX1202" s="22"/>
      <c r="TGY1202" s="22"/>
      <c r="TGZ1202" s="22"/>
      <c r="THA1202" s="22"/>
      <c r="THB1202" s="22"/>
      <c r="THC1202" s="22"/>
      <c r="THD1202" s="22"/>
      <c r="THE1202" s="22"/>
      <c r="THF1202" s="22"/>
      <c r="THG1202" s="22"/>
      <c r="THH1202" s="22"/>
      <c r="THI1202" s="22"/>
      <c r="THJ1202" s="22"/>
      <c r="THK1202" s="22"/>
      <c r="THL1202" s="22"/>
      <c r="THM1202" s="22"/>
      <c r="THN1202" s="22"/>
      <c r="THO1202" s="22"/>
      <c r="THP1202" s="22"/>
      <c r="THQ1202" s="22"/>
      <c r="THR1202" s="22"/>
      <c r="THS1202" s="22"/>
      <c r="THT1202" s="22"/>
      <c r="THU1202" s="22"/>
      <c r="THV1202" s="22"/>
      <c r="THW1202" s="22"/>
      <c r="THX1202" s="22"/>
      <c r="THY1202" s="22"/>
      <c r="THZ1202" s="22"/>
      <c r="TIA1202" s="22"/>
      <c r="TIB1202" s="22"/>
      <c r="TIC1202" s="22"/>
      <c r="TID1202" s="22"/>
      <c r="TIE1202" s="22"/>
      <c r="TIF1202" s="22"/>
      <c r="TIG1202" s="22"/>
      <c r="TIH1202" s="22"/>
      <c r="TII1202" s="22"/>
      <c r="TIJ1202" s="22"/>
      <c r="TIK1202" s="22"/>
      <c r="TIL1202" s="22"/>
      <c r="TIM1202" s="22"/>
      <c r="TIN1202" s="22"/>
      <c r="TIO1202" s="22"/>
      <c r="TIP1202" s="22"/>
      <c r="TIQ1202" s="22"/>
      <c r="TIR1202" s="22"/>
      <c r="TIS1202" s="22"/>
      <c r="TIT1202" s="22"/>
      <c r="TIU1202" s="22"/>
      <c r="TIV1202" s="22"/>
      <c r="TIW1202" s="22"/>
      <c r="TIX1202" s="22"/>
      <c r="TIY1202" s="22"/>
      <c r="TIZ1202" s="22"/>
      <c r="TJA1202" s="22"/>
      <c r="TJB1202" s="22"/>
      <c r="TJC1202" s="22"/>
      <c r="TJD1202" s="22"/>
      <c r="TJE1202" s="22"/>
      <c r="TJF1202" s="22"/>
      <c r="TJG1202" s="22"/>
      <c r="TJH1202" s="22"/>
      <c r="TJI1202" s="22"/>
      <c r="TJJ1202" s="22"/>
      <c r="TJK1202" s="22"/>
      <c r="TJL1202" s="22"/>
      <c r="TJM1202" s="22"/>
      <c r="TJN1202" s="22"/>
      <c r="TJO1202" s="22"/>
      <c r="TJP1202" s="22"/>
      <c r="TJQ1202" s="22"/>
      <c r="TJR1202" s="22"/>
      <c r="TJS1202" s="22"/>
      <c r="TJT1202" s="22"/>
      <c r="TJU1202" s="22"/>
      <c r="TJV1202" s="22"/>
      <c r="TJW1202" s="22"/>
      <c r="TJX1202" s="22"/>
      <c r="TJY1202" s="22"/>
      <c r="TJZ1202" s="22"/>
      <c r="TKA1202" s="22"/>
      <c r="TKB1202" s="22"/>
      <c r="TKC1202" s="22"/>
      <c r="TKD1202" s="22"/>
      <c r="TKE1202" s="22"/>
      <c r="TKF1202" s="22"/>
      <c r="TKG1202" s="22"/>
      <c r="TKH1202" s="22"/>
      <c r="TKI1202" s="22"/>
      <c r="TKJ1202" s="22"/>
      <c r="TKK1202" s="22"/>
      <c r="TKL1202" s="22"/>
      <c r="TKM1202" s="22"/>
      <c r="TKN1202" s="22"/>
      <c r="TKO1202" s="22"/>
      <c r="TKP1202" s="22"/>
      <c r="TKQ1202" s="22"/>
      <c r="TKR1202" s="22"/>
      <c r="TKS1202" s="22"/>
      <c r="TKT1202" s="22"/>
      <c r="TKU1202" s="22"/>
      <c r="TKV1202" s="22"/>
      <c r="TKW1202" s="22"/>
      <c r="TKX1202" s="22"/>
      <c r="TKY1202" s="22"/>
      <c r="TKZ1202" s="22"/>
      <c r="TLA1202" s="22"/>
      <c r="TLB1202" s="22"/>
      <c r="TLC1202" s="22"/>
      <c r="TLD1202" s="22"/>
      <c r="TLE1202" s="22"/>
      <c r="TLF1202" s="22"/>
      <c r="TLG1202" s="22"/>
      <c r="TLH1202" s="22"/>
      <c r="TLI1202" s="22"/>
      <c r="TLJ1202" s="22"/>
      <c r="TLK1202" s="22"/>
      <c r="TLL1202" s="22"/>
      <c r="TLM1202" s="22"/>
      <c r="TLN1202" s="22"/>
      <c r="TLO1202" s="22"/>
      <c r="TLP1202" s="22"/>
      <c r="TLQ1202" s="22"/>
      <c r="TLR1202" s="22"/>
      <c r="TLS1202" s="22"/>
      <c r="TLT1202" s="22"/>
      <c r="TLU1202" s="22"/>
      <c r="TLV1202" s="22"/>
      <c r="TLW1202" s="22"/>
      <c r="TLX1202" s="22"/>
      <c r="TLY1202" s="22"/>
      <c r="TLZ1202" s="22"/>
      <c r="TMA1202" s="22"/>
      <c r="TMB1202" s="22"/>
      <c r="TMC1202" s="22"/>
      <c r="TMD1202" s="22"/>
      <c r="TME1202" s="22"/>
      <c r="TMF1202" s="22"/>
      <c r="TMG1202" s="22"/>
      <c r="TMH1202" s="22"/>
      <c r="TMI1202" s="22"/>
      <c r="TMJ1202" s="22"/>
      <c r="TMK1202" s="22"/>
      <c r="TML1202" s="22"/>
      <c r="TMM1202" s="22"/>
      <c r="TMN1202" s="22"/>
      <c r="TMO1202" s="22"/>
      <c r="TMP1202" s="22"/>
      <c r="TMQ1202" s="22"/>
      <c r="TMR1202" s="22"/>
      <c r="TMS1202" s="22"/>
      <c r="TMT1202" s="22"/>
      <c r="TMU1202" s="22"/>
      <c r="TMV1202" s="22"/>
      <c r="TMW1202" s="22"/>
      <c r="TMX1202" s="22"/>
      <c r="TMY1202" s="22"/>
      <c r="TMZ1202" s="22"/>
      <c r="TNA1202" s="22"/>
      <c r="TNB1202" s="22"/>
      <c r="TNC1202" s="22"/>
      <c r="TND1202" s="22"/>
      <c r="TNE1202" s="22"/>
      <c r="TNF1202" s="22"/>
      <c r="TNG1202" s="22"/>
      <c r="TNH1202" s="22"/>
      <c r="TNI1202" s="22"/>
      <c r="TNJ1202" s="22"/>
      <c r="TNK1202" s="22"/>
      <c r="TNL1202" s="22"/>
      <c r="TNM1202" s="22"/>
      <c r="TNN1202" s="22"/>
      <c r="TNO1202" s="22"/>
      <c r="TNP1202" s="22"/>
      <c r="TNQ1202" s="22"/>
      <c r="TNR1202" s="22"/>
      <c r="TNS1202" s="22"/>
      <c r="TNT1202" s="22"/>
      <c r="TNU1202" s="22"/>
      <c r="TNV1202" s="22"/>
      <c r="TNW1202" s="22"/>
      <c r="TNX1202" s="22"/>
      <c r="TNY1202" s="22"/>
      <c r="TNZ1202" s="22"/>
      <c r="TOA1202" s="22"/>
      <c r="TOB1202" s="22"/>
      <c r="TOC1202" s="22"/>
      <c r="TOD1202" s="22"/>
      <c r="TOE1202" s="22"/>
      <c r="TOF1202" s="22"/>
      <c r="TOG1202" s="22"/>
      <c r="TOH1202" s="22"/>
      <c r="TOI1202" s="22"/>
      <c r="TOJ1202" s="22"/>
      <c r="TOK1202" s="22"/>
      <c r="TOL1202" s="22"/>
      <c r="TOM1202" s="22"/>
      <c r="TON1202" s="22"/>
      <c r="TOO1202" s="22"/>
      <c r="TOP1202" s="22"/>
      <c r="TOQ1202" s="22"/>
      <c r="TOR1202" s="22"/>
      <c r="TOS1202" s="22"/>
      <c r="TOT1202" s="22"/>
      <c r="TOU1202" s="22"/>
      <c r="TOV1202" s="22"/>
      <c r="TOW1202" s="22"/>
      <c r="TOX1202" s="22"/>
      <c r="TOY1202" s="22"/>
      <c r="TOZ1202" s="22"/>
      <c r="TPA1202" s="22"/>
      <c r="TPB1202" s="22"/>
      <c r="TPC1202" s="22"/>
      <c r="TPD1202" s="22"/>
      <c r="TPE1202" s="22"/>
      <c r="TPF1202" s="22"/>
      <c r="TPG1202" s="22"/>
      <c r="TPH1202" s="22"/>
      <c r="TPI1202" s="22"/>
      <c r="TPJ1202" s="22"/>
      <c r="TPK1202" s="22"/>
      <c r="TPL1202" s="22"/>
      <c r="TPM1202" s="22"/>
      <c r="TPN1202" s="22"/>
      <c r="TPO1202" s="22"/>
      <c r="TPP1202" s="22"/>
      <c r="TPQ1202" s="22"/>
      <c r="TPR1202" s="22"/>
      <c r="TPS1202" s="22"/>
      <c r="TPT1202" s="22"/>
      <c r="TPU1202" s="22"/>
      <c r="TPV1202" s="22"/>
      <c r="TPW1202" s="22"/>
      <c r="TPX1202" s="22"/>
      <c r="TPY1202" s="22"/>
      <c r="TPZ1202" s="22"/>
      <c r="TQA1202" s="22"/>
      <c r="TQB1202" s="22"/>
      <c r="TQC1202" s="22"/>
      <c r="TQD1202" s="22"/>
      <c r="TQE1202" s="22"/>
      <c r="TQF1202" s="22"/>
      <c r="TQG1202" s="22"/>
      <c r="TQH1202" s="22"/>
      <c r="TQI1202" s="22"/>
      <c r="TQJ1202" s="22"/>
      <c r="TQK1202" s="22"/>
      <c r="TQL1202" s="22"/>
      <c r="TQM1202" s="22"/>
      <c r="TQN1202" s="22"/>
      <c r="TQO1202" s="22"/>
      <c r="TQP1202" s="22"/>
      <c r="TQQ1202" s="22"/>
      <c r="TQR1202" s="22"/>
      <c r="TQS1202" s="22"/>
      <c r="TQT1202" s="22"/>
      <c r="TQU1202" s="22"/>
      <c r="TQV1202" s="22"/>
      <c r="TQW1202" s="22"/>
      <c r="TQX1202" s="22"/>
      <c r="TQY1202" s="22"/>
      <c r="TQZ1202" s="22"/>
      <c r="TRA1202" s="22"/>
      <c r="TRB1202" s="22"/>
      <c r="TRC1202" s="22"/>
      <c r="TRD1202" s="22"/>
      <c r="TRE1202" s="22"/>
      <c r="TRF1202" s="22"/>
      <c r="TRG1202" s="22"/>
      <c r="TRH1202" s="22"/>
      <c r="TRI1202" s="22"/>
      <c r="TRJ1202" s="22"/>
      <c r="TRK1202" s="22"/>
      <c r="TRL1202" s="22"/>
      <c r="TRM1202" s="22"/>
      <c r="TRN1202" s="22"/>
      <c r="TRO1202" s="22"/>
      <c r="TRP1202" s="22"/>
      <c r="TRQ1202" s="22"/>
      <c r="TRR1202" s="22"/>
      <c r="TRS1202" s="22"/>
      <c r="TRT1202" s="22"/>
      <c r="TRU1202" s="22"/>
      <c r="TRV1202" s="22"/>
      <c r="TRW1202" s="22"/>
      <c r="TRX1202" s="22"/>
      <c r="TRY1202" s="22"/>
      <c r="TRZ1202" s="22"/>
      <c r="TSA1202" s="22"/>
      <c r="TSB1202" s="22"/>
      <c r="TSC1202" s="22"/>
      <c r="TSD1202" s="22"/>
      <c r="TSE1202" s="22"/>
      <c r="TSF1202" s="22"/>
      <c r="TSG1202" s="22"/>
      <c r="TSH1202" s="22"/>
      <c r="TSI1202" s="22"/>
      <c r="TSJ1202" s="22"/>
      <c r="TSK1202" s="22"/>
      <c r="TSL1202" s="22"/>
      <c r="TSM1202" s="22"/>
      <c r="TSN1202" s="22"/>
      <c r="TSO1202" s="22"/>
      <c r="TSP1202" s="22"/>
      <c r="TSQ1202" s="22"/>
      <c r="TSR1202" s="22"/>
      <c r="TSS1202" s="22"/>
      <c r="TST1202" s="22"/>
      <c r="TSU1202" s="22"/>
      <c r="TSV1202" s="22"/>
      <c r="TSW1202" s="22"/>
      <c r="TSX1202" s="22"/>
      <c r="TSY1202" s="22"/>
      <c r="TSZ1202" s="22"/>
      <c r="TTA1202" s="22"/>
      <c r="TTB1202" s="22"/>
      <c r="TTC1202" s="22"/>
      <c r="TTD1202" s="22"/>
      <c r="TTE1202" s="22"/>
      <c r="TTF1202" s="22"/>
      <c r="TTG1202" s="22"/>
      <c r="TTH1202" s="22"/>
      <c r="TTI1202" s="22"/>
      <c r="TTJ1202" s="22"/>
      <c r="TTK1202" s="22"/>
      <c r="TTL1202" s="22"/>
      <c r="TTM1202" s="22"/>
      <c r="TTN1202" s="22"/>
      <c r="TTO1202" s="22"/>
      <c r="TTP1202" s="22"/>
      <c r="TTQ1202" s="22"/>
      <c r="TTR1202" s="22"/>
      <c r="TTS1202" s="22"/>
      <c r="TTT1202" s="22"/>
      <c r="TTU1202" s="22"/>
      <c r="TTV1202" s="22"/>
      <c r="TTW1202" s="22"/>
      <c r="TTX1202" s="22"/>
      <c r="TTY1202" s="22"/>
      <c r="TTZ1202" s="22"/>
      <c r="TUA1202" s="22"/>
      <c r="TUB1202" s="22"/>
      <c r="TUC1202" s="22"/>
      <c r="TUD1202" s="22"/>
      <c r="TUE1202" s="22"/>
      <c r="TUF1202" s="22"/>
      <c r="TUG1202" s="22"/>
      <c r="TUH1202" s="22"/>
      <c r="TUI1202" s="22"/>
      <c r="TUJ1202" s="22"/>
      <c r="TUK1202" s="22"/>
      <c r="TUL1202" s="22"/>
      <c r="TUM1202" s="22"/>
      <c r="TUN1202" s="22"/>
      <c r="TUO1202" s="22"/>
      <c r="TUP1202" s="22"/>
      <c r="TUQ1202" s="22"/>
      <c r="TUR1202" s="22"/>
      <c r="TUS1202" s="22"/>
      <c r="TUT1202" s="22"/>
      <c r="TUU1202" s="22"/>
      <c r="TUV1202" s="22"/>
      <c r="TUW1202" s="22"/>
      <c r="TUX1202" s="22"/>
      <c r="TUY1202" s="22"/>
      <c r="TUZ1202" s="22"/>
      <c r="TVA1202" s="22"/>
      <c r="TVB1202" s="22"/>
      <c r="TVC1202" s="22"/>
      <c r="TVD1202" s="22"/>
      <c r="TVE1202" s="22"/>
      <c r="TVF1202" s="22"/>
      <c r="TVG1202" s="22"/>
      <c r="TVH1202" s="22"/>
      <c r="TVI1202" s="22"/>
      <c r="TVJ1202" s="22"/>
      <c r="TVK1202" s="22"/>
      <c r="TVL1202" s="22"/>
      <c r="TVM1202" s="22"/>
      <c r="TVN1202" s="22"/>
      <c r="TVO1202" s="22"/>
      <c r="TVP1202" s="22"/>
      <c r="TVQ1202" s="22"/>
      <c r="TVR1202" s="22"/>
      <c r="TVS1202" s="22"/>
      <c r="TVT1202" s="22"/>
      <c r="TVU1202" s="22"/>
      <c r="TVV1202" s="22"/>
      <c r="TVW1202" s="22"/>
      <c r="TVX1202" s="22"/>
      <c r="TVY1202" s="22"/>
      <c r="TVZ1202" s="22"/>
      <c r="TWA1202" s="22"/>
      <c r="TWB1202" s="22"/>
      <c r="TWC1202" s="22"/>
      <c r="TWD1202" s="22"/>
      <c r="TWE1202" s="22"/>
      <c r="TWF1202" s="22"/>
      <c r="TWG1202" s="22"/>
      <c r="TWH1202" s="22"/>
      <c r="TWI1202" s="22"/>
      <c r="TWJ1202" s="22"/>
      <c r="TWK1202" s="22"/>
      <c r="TWL1202" s="22"/>
      <c r="TWM1202" s="22"/>
      <c r="TWN1202" s="22"/>
      <c r="TWO1202" s="22"/>
      <c r="TWP1202" s="22"/>
      <c r="TWQ1202" s="22"/>
      <c r="TWR1202" s="22"/>
      <c r="TWS1202" s="22"/>
      <c r="TWT1202" s="22"/>
      <c r="TWU1202" s="22"/>
      <c r="TWV1202" s="22"/>
      <c r="TWW1202" s="22"/>
      <c r="TWX1202" s="22"/>
      <c r="TWY1202" s="22"/>
      <c r="TWZ1202" s="22"/>
      <c r="TXA1202" s="22"/>
      <c r="TXB1202" s="22"/>
      <c r="TXC1202" s="22"/>
      <c r="TXD1202" s="22"/>
      <c r="TXE1202" s="22"/>
      <c r="TXF1202" s="22"/>
      <c r="TXG1202" s="22"/>
      <c r="TXH1202" s="22"/>
      <c r="TXI1202" s="22"/>
      <c r="TXJ1202" s="22"/>
      <c r="TXK1202" s="22"/>
      <c r="TXL1202" s="22"/>
      <c r="TXM1202" s="22"/>
      <c r="TXN1202" s="22"/>
      <c r="TXO1202" s="22"/>
      <c r="TXP1202" s="22"/>
      <c r="TXQ1202" s="22"/>
      <c r="TXR1202" s="22"/>
      <c r="TXS1202" s="22"/>
      <c r="TXT1202" s="22"/>
      <c r="TXU1202" s="22"/>
      <c r="TXV1202" s="22"/>
      <c r="TXW1202" s="22"/>
      <c r="TXX1202" s="22"/>
      <c r="TXY1202" s="22"/>
      <c r="TXZ1202" s="22"/>
      <c r="TYA1202" s="22"/>
      <c r="TYB1202" s="22"/>
      <c r="TYC1202" s="22"/>
      <c r="TYD1202" s="22"/>
      <c r="TYE1202" s="22"/>
      <c r="TYF1202" s="22"/>
      <c r="TYG1202" s="22"/>
      <c r="TYH1202" s="22"/>
      <c r="TYI1202" s="22"/>
      <c r="TYJ1202" s="22"/>
      <c r="TYK1202" s="22"/>
      <c r="TYL1202" s="22"/>
      <c r="TYM1202" s="22"/>
      <c r="TYN1202" s="22"/>
      <c r="TYO1202" s="22"/>
      <c r="TYP1202" s="22"/>
      <c r="TYQ1202" s="22"/>
      <c r="TYR1202" s="22"/>
      <c r="TYS1202" s="22"/>
      <c r="TYT1202" s="22"/>
      <c r="TYU1202" s="22"/>
      <c r="TYV1202" s="22"/>
      <c r="TYW1202" s="22"/>
      <c r="TYX1202" s="22"/>
      <c r="TYY1202" s="22"/>
      <c r="TYZ1202" s="22"/>
      <c r="TZA1202" s="22"/>
      <c r="TZB1202" s="22"/>
      <c r="TZC1202" s="22"/>
      <c r="TZD1202" s="22"/>
      <c r="TZE1202" s="22"/>
      <c r="TZF1202" s="22"/>
      <c r="TZG1202" s="22"/>
      <c r="TZH1202" s="22"/>
      <c r="TZI1202" s="22"/>
      <c r="TZJ1202" s="22"/>
      <c r="TZK1202" s="22"/>
      <c r="TZL1202" s="22"/>
      <c r="TZM1202" s="22"/>
      <c r="TZN1202" s="22"/>
      <c r="TZO1202" s="22"/>
      <c r="TZP1202" s="22"/>
      <c r="TZQ1202" s="22"/>
      <c r="TZR1202" s="22"/>
      <c r="TZS1202" s="22"/>
      <c r="TZT1202" s="22"/>
      <c r="TZU1202" s="22"/>
      <c r="TZV1202" s="22"/>
      <c r="TZW1202" s="22"/>
      <c r="TZX1202" s="22"/>
      <c r="TZY1202" s="22"/>
      <c r="TZZ1202" s="22"/>
      <c r="UAA1202" s="22"/>
      <c r="UAB1202" s="22"/>
      <c r="UAC1202" s="22"/>
      <c r="UAD1202" s="22"/>
      <c r="UAE1202" s="22"/>
      <c r="UAF1202" s="22"/>
      <c r="UAG1202" s="22"/>
      <c r="UAH1202" s="22"/>
      <c r="UAI1202" s="22"/>
      <c r="UAJ1202" s="22"/>
      <c r="UAK1202" s="22"/>
      <c r="UAL1202" s="22"/>
      <c r="UAM1202" s="22"/>
      <c r="UAN1202" s="22"/>
      <c r="UAO1202" s="22"/>
      <c r="UAP1202" s="22"/>
      <c r="UAQ1202" s="22"/>
      <c r="UAR1202" s="22"/>
      <c r="UAS1202" s="22"/>
      <c r="UAT1202" s="22"/>
      <c r="UAU1202" s="22"/>
      <c r="UAV1202" s="22"/>
      <c r="UAW1202" s="22"/>
      <c r="UAX1202" s="22"/>
      <c r="UAY1202" s="22"/>
      <c r="UAZ1202" s="22"/>
      <c r="UBA1202" s="22"/>
      <c r="UBB1202" s="22"/>
      <c r="UBC1202" s="22"/>
      <c r="UBD1202" s="22"/>
      <c r="UBE1202" s="22"/>
      <c r="UBF1202" s="22"/>
      <c r="UBG1202" s="22"/>
      <c r="UBH1202" s="22"/>
      <c r="UBI1202" s="22"/>
      <c r="UBJ1202" s="22"/>
      <c r="UBK1202" s="22"/>
      <c r="UBL1202" s="22"/>
      <c r="UBM1202" s="22"/>
      <c r="UBN1202" s="22"/>
      <c r="UBO1202" s="22"/>
      <c r="UBP1202" s="22"/>
      <c r="UBQ1202" s="22"/>
      <c r="UBR1202" s="22"/>
      <c r="UBS1202" s="22"/>
      <c r="UBT1202" s="22"/>
      <c r="UBU1202" s="22"/>
      <c r="UBV1202" s="22"/>
      <c r="UBW1202" s="22"/>
      <c r="UBX1202" s="22"/>
      <c r="UBY1202" s="22"/>
      <c r="UBZ1202" s="22"/>
      <c r="UCA1202" s="22"/>
      <c r="UCB1202" s="22"/>
      <c r="UCC1202" s="22"/>
      <c r="UCD1202" s="22"/>
      <c r="UCE1202" s="22"/>
      <c r="UCF1202" s="22"/>
      <c r="UCG1202" s="22"/>
      <c r="UCH1202" s="22"/>
      <c r="UCI1202" s="22"/>
      <c r="UCJ1202" s="22"/>
      <c r="UCK1202" s="22"/>
      <c r="UCL1202" s="22"/>
      <c r="UCM1202" s="22"/>
      <c r="UCN1202" s="22"/>
      <c r="UCO1202" s="22"/>
      <c r="UCP1202" s="22"/>
      <c r="UCQ1202" s="22"/>
      <c r="UCR1202" s="22"/>
      <c r="UCS1202" s="22"/>
      <c r="UCT1202" s="22"/>
      <c r="UCU1202" s="22"/>
      <c r="UCV1202" s="22"/>
      <c r="UCW1202" s="22"/>
      <c r="UCX1202" s="22"/>
      <c r="UCY1202" s="22"/>
      <c r="UCZ1202" s="22"/>
      <c r="UDA1202" s="22"/>
      <c r="UDB1202" s="22"/>
      <c r="UDC1202" s="22"/>
      <c r="UDD1202" s="22"/>
      <c r="UDE1202" s="22"/>
      <c r="UDF1202" s="22"/>
      <c r="UDG1202" s="22"/>
      <c r="UDH1202" s="22"/>
      <c r="UDI1202" s="22"/>
      <c r="UDJ1202" s="22"/>
      <c r="UDK1202" s="22"/>
      <c r="UDL1202" s="22"/>
      <c r="UDM1202" s="22"/>
      <c r="UDN1202" s="22"/>
      <c r="UDO1202" s="22"/>
      <c r="UDP1202" s="22"/>
      <c r="UDQ1202" s="22"/>
      <c r="UDR1202" s="22"/>
      <c r="UDS1202" s="22"/>
      <c r="UDT1202" s="22"/>
      <c r="UDU1202" s="22"/>
      <c r="UDV1202" s="22"/>
      <c r="UDW1202" s="22"/>
      <c r="UDX1202" s="22"/>
      <c r="UDY1202" s="22"/>
      <c r="UDZ1202" s="22"/>
      <c r="UEA1202" s="22"/>
      <c r="UEB1202" s="22"/>
      <c r="UEC1202" s="22"/>
      <c r="UED1202" s="22"/>
      <c r="UEE1202" s="22"/>
      <c r="UEF1202" s="22"/>
      <c r="UEG1202" s="22"/>
      <c r="UEH1202" s="22"/>
      <c r="UEI1202" s="22"/>
      <c r="UEJ1202" s="22"/>
      <c r="UEK1202" s="22"/>
      <c r="UEL1202" s="22"/>
      <c r="UEM1202" s="22"/>
      <c r="UEN1202" s="22"/>
      <c r="UEO1202" s="22"/>
      <c r="UEP1202" s="22"/>
      <c r="UEQ1202" s="22"/>
      <c r="UER1202" s="22"/>
      <c r="UES1202" s="22"/>
      <c r="UET1202" s="22"/>
      <c r="UEU1202" s="22"/>
      <c r="UEV1202" s="22"/>
      <c r="UEW1202" s="22"/>
      <c r="UEX1202" s="22"/>
      <c r="UEY1202" s="22"/>
      <c r="UEZ1202" s="22"/>
      <c r="UFA1202" s="22"/>
      <c r="UFB1202" s="22"/>
      <c r="UFC1202" s="22"/>
      <c r="UFD1202" s="22"/>
      <c r="UFE1202" s="22"/>
      <c r="UFF1202" s="22"/>
      <c r="UFG1202" s="22"/>
      <c r="UFH1202" s="22"/>
      <c r="UFI1202" s="22"/>
      <c r="UFJ1202" s="22"/>
      <c r="UFK1202" s="22"/>
      <c r="UFL1202" s="22"/>
      <c r="UFM1202" s="22"/>
      <c r="UFN1202" s="22"/>
      <c r="UFO1202" s="22"/>
      <c r="UFP1202" s="22"/>
      <c r="UFQ1202" s="22"/>
      <c r="UFR1202" s="22"/>
      <c r="UFS1202" s="22"/>
      <c r="UFT1202" s="22"/>
      <c r="UFU1202" s="22"/>
      <c r="UFV1202" s="22"/>
      <c r="UFW1202" s="22"/>
      <c r="UFX1202" s="22"/>
      <c r="UFY1202" s="22"/>
      <c r="UFZ1202" s="22"/>
      <c r="UGA1202" s="22"/>
      <c r="UGB1202" s="22"/>
      <c r="UGC1202" s="22"/>
      <c r="UGD1202" s="22"/>
      <c r="UGE1202" s="22"/>
      <c r="UGF1202" s="22"/>
      <c r="UGG1202" s="22"/>
      <c r="UGH1202" s="22"/>
      <c r="UGI1202" s="22"/>
      <c r="UGJ1202" s="22"/>
      <c r="UGK1202" s="22"/>
      <c r="UGL1202" s="22"/>
      <c r="UGM1202" s="22"/>
      <c r="UGN1202" s="22"/>
      <c r="UGO1202" s="22"/>
      <c r="UGP1202" s="22"/>
      <c r="UGQ1202" s="22"/>
      <c r="UGR1202" s="22"/>
      <c r="UGS1202" s="22"/>
      <c r="UGT1202" s="22"/>
      <c r="UGU1202" s="22"/>
      <c r="UGV1202" s="22"/>
      <c r="UGW1202" s="22"/>
      <c r="UGX1202" s="22"/>
      <c r="UGY1202" s="22"/>
      <c r="UGZ1202" s="22"/>
      <c r="UHA1202" s="22"/>
      <c r="UHB1202" s="22"/>
      <c r="UHC1202" s="22"/>
      <c r="UHD1202" s="22"/>
      <c r="UHE1202" s="22"/>
      <c r="UHF1202" s="22"/>
      <c r="UHG1202" s="22"/>
      <c r="UHH1202" s="22"/>
      <c r="UHI1202" s="22"/>
      <c r="UHJ1202" s="22"/>
      <c r="UHK1202" s="22"/>
      <c r="UHL1202" s="22"/>
      <c r="UHM1202" s="22"/>
      <c r="UHN1202" s="22"/>
      <c r="UHO1202" s="22"/>
      <c r="UHP1202" s="22"/>
      <c r="UHQ1202" s="22"/>
      <c r="UHR1202" s="22"/>
      <c r="UHS1202" s="22"/>
      <c r="UHT1202" s="22"/>
      <c r="UHU1202" s="22"/>
      <c r="UHV1202" s="22"/>
      <c r="UHW1202" s="22"/>
      <c r="UHX1202" s="22"/>
      <c r="UHY1202" s="22"/>
      <c r="UHZ1202" s="22"/>
      <c r="UIA1202" s="22"/>
      <c r="UIB1202" s="22"/>
      <c r="UIC1202" s="22"/>
      <c r="UID1202" s="22"/>
      <c r="UIE1202" s="22"/>
      <c r="UIF1202" s="22"/>
      <c r="UIG1202" s="22"/>
      <c r="UIH1202" s="22"/>
      <c r="UII1202" s="22"/>
      <c r="UIJ1202" s="22"/>
      <c r="UIK1202" s="22"/>
      <c r="UIL1202" s="22"/>
      <c r="UIM1202" s="22"/>
      <c r="UIN1202" s="22"/>
      <c r="UIO1202" s="22"/>
      <c r="UIP1202" s="22"/>
      <c r="UIQ1202" s="22"/>
      <c r="UIR1202" s="22"/>
      <c r="UIS1202" s="22"/>
      <c r="UIT1202" s="22"/>
      <c r="UIU1202" s="22"/>
      <c r="UIV1202" s="22"/>
      <c r="UIW1202" s="22"/>
      <c r="UIX1202" s="22"/>
      <c r="UIY1202" s="22"/>
      <c r="UIZ1202" s="22"/>
      <c r="UJA1202" s="22"/>
      <c r="UJB1202" s="22"/>
      <c r="UJC1202" s="22"/>
      <c r="UJD1202" s="22"/>
      <c r="UJE1202" s="22"/>
      <c r="UJF1202" s="22"/>
      <c r="UJG1202" s="22"/>
      <c r="UJH1202" s="22"/>
      <c r="UJI1202" s="22"/>
      <c r="UJJ1202" s="22"/>
      <c r="UJK1202" s="22"/>
      <c r="UJL1202" s="22"/>
      <c r="UJM1202" s="22"/>
      <c r="UJN1202" s="22"/>
      <c r="UJO1202" s="22"/>
      <c r="UJP1202" s="22"/>
      <c r="UJQ1202" s="22"/>
      <c r="UJR1202" s="22"/>
      <c r="UJS1202" s="22"/>
      <c r="UJT1202" s="22"/>
      <c r="UJU1202" s="22"/>
      <c r="UJV1202" s="22"/>
      <c r="UJW1202" s="22"/>
      <c r="UJX1202" s="22"/>
      <c r="UJY1202" s="22"/>
      <c r="UJZ1202" s="22"/>
      <c r="UKA1202" s="22"/>
      <c r="UKB1202" s="22"/>
      <c r="UKC1202" s="22"/>
      <c r="UKD1202" s="22"/>
      <c r="UKE1202" s="22"/>
      <c r="UKF1202" s="22"/>
      <c r="UKG1202" s="22"/>
      <c r="UKH1202" s="22"/>
      <c r="UKI1202" s="22"/>
      <c r="UKJ1202" s="22"/>
      <c r="UKK1202" s="22"/>
      <c r="UKL1202" s="22"/>
      <c r="UKM1202" s="22"/>
      <c r="UKN1202" s="22"/>
      <c r="UKO1202" s="22"/>
      <c r="UKP1202" s="22"/>
      <c r="UKQ1202" s="22"/>
      <c r="UKR1202" s="22"/>
      <c r="UKS1202" s="22"/>
      <c r="UKT1202" s="22"/>
      <c r="UKU1202" s="22"/>
      <c r="UKV1202" s="22"/>
      <c r="UKW1202" s="22"/>
      <c r="UKX1202" s="22"/>
      <c r="UKY1202" s="22"/>
      <c r="UKZ1202" s="22"/>
      <c r="ULA1202" s="22"/>
      <c r="ULB1202" s="22"/>
      <c r="ULC1202" s="22"/>
      <c r="ULD1202" s="22"/>
      <c r="ULE1202" s="22"/>
      <c r="ULF1202" s="22"/>
      <c r="ULG1202" s="22"/>
      <c r="ULH1202" s="22"/>
      <c r="ULI1202" s="22"/>
      <c r="ULJ1202" s="22"/>
      <c r="ULK1202" s="22"/>
      <c r="ULL1202" s="22"/>
      <c r="ULM1202" s="22"/>
      <c r="ULN1202" s="22"/>
      <c r="ULO1202" s="22"/>
      <c r="ULP1202" s="22"/>
      <c r="ULQ1202" s="22"/>
      <c r="ULR1202" s="22"/>
      <c r="ULS1202" s="22"/>
      <c r="ULT1202" s="22"/>
      <c r="ULU1202" s="22"/>
      <c r="ULV1202" s="22"/>
      <c r="ULW1202" s="22"/>
      <c r="ULX1202" s="22"/>
      <c r="ULY1202" s="22"/>
      <c r="ULZ1202" s="22"/>
      <c r="UMA1202" s="22"/>
      <c r="UMB1202" s="22"/>
      <c r="UMC1202" s="22"/>
      <c r="UMD1202" s="22"/>
      <c r="UME1202" s="22"/>
      <c r="UMF1202" s="22"/>
      <c r="UMG1202" s="22"/>
      <c r="UMH1202" s="22"/>
      <c r="UMI1202" s="22"/>
      <c r="UMJ1202" s="22"/>
      <c r="UMK1202" s="22"/>
      <c r="UML1202" s="22"/>
      <c r="UMM1202" s="22"/>
      <c r="UMN1202" s="22"/>
      <c r="UMO1202" s="22"/>
      <c r="UMP1202" s="22"/>
      <c r="UMQ1202" s="22"/>
      <c r="UMR1202" s="22"/>
      <c r="UMS1202" s="22"/>
      <c r="UMT1202" s="22"/>
      <c r="UMU1202" s="22"/>
      <c r="UMV1202" s="22"/>
      <c r="UMW1202" s="22"/>
      <c r="UMX1202" s="22"/>
      <c r="UMY1202" s="22"/>
      <c r="UMZ1202" s="22"/>
      <c r="UNA1202" s="22"/>
      <c r="UNB1202" s="22"/>
      <c r="UNC1202" s="22"/>
      <c r="UND1202" s="22"/>
      <c r="UNE1202" s="22"/>
      <c r="UNF1202" s="22"/>
      <c r="UNG1202" s="22"/>
      <c r="UNH1202" s="22"/>
      <c r="UNI1202" s="22"/>
      <c r="UNJ1202" s="22"/>
      <c r="UNK1202" s="22"/>
      <c r="UNL1202" s="22"/>
      <c r="UNM1202" s="22"/>
      <c r="UNN1202" s="22"/>
      <c r="UNO1202" s="22"/>
      <c r="UNP1202" s="22"/>
      <c r="UNQ1202" s="22"/>
      <c r="UNR1202" s="22"/>
      <c r="UNS1202" s="22"/>
      <c r="UNT1202" s="22"/>
      <c r="UNU1202" s="22"/>
      <c r="UNV1202" s="22"/>
      <c r="UNW1202" s="22"/>
      <c r="UNX1202" s="22"/>
      <c r="UNY1202" s="22"/>
      <c r="UNZ1202" s="22"/>
      <c r="UOA1202" s="22"/>
      <c r="UOB1202" s="22"/>
      <c r="UOC1202" s="22"/>
      <c r="UOD1202" s="22"/>
      <c r="UOE1202" s="22"/>
      <c r="UOF1202" s="22"/>
      <c r="UOG1202" s="22"/>
      <c r="UOH1202" s="22"/>
      <c r="UOI1202" s="22"/>
      <c r="UOJ1202" s="22"/>
      <c r="UOK1202" s="22"/>
      <c r="UOL1202" s="22"/>
      <c r="UOM1202" s="22"/>
      <c r="UON1202" s="22"/>
      <c r="UOO1202" s="22"/>
      <c r="UOP1202" s="22"/>
      <c r="UOQ1202" s="22"/>
      <c r="UOR1202" s="22"/>
      <c r="UOS1202" s="22"/>
      <c r="UOT1202" s="22"/>
      <c r="UOU1202" s="22"/>
      <c r="UOV1202" s="22"/>
      <c r="UOW1202" s="22"/>
      <c r="UOX1202" s="22"/>
      <c r="UOY1202" s="22"/>
      <c r="UOZ1202" s="22"/>
      <c r="UPA1202" s="22"/>
      <c r="UPB1202" s="22"/>
      <c r="UPC1202" s="22"/>
      <c r="UPD1202" s="22"/>
      <c r="UPE1202" s="22"/>
      <c r="UPF1202" s="22"/>
      <c r="UPG1202" s="22"/>
      <c r="UPH1202" s="22"/>
      <c r="UPI1202" s="22"/>
      <c r="UPJ1202" s="22"/>
      <c r="UPK1202" s="22"/>
      <c r="UPL1202" s="22"/>
      <c r="UPM1202" s="22"/>
      <c r="UPN1202" s="22"/>
      <c r="UPO1202" s="22"/>
      <c r="UPP1202" s="22"/>
      <c r="UPQ1202" s="22"/>
      <c r="UPR1202" s="22"/>
      <c r="UPS1202" s="22"/>
      <c r="UPT1202" s="22"/>
      <c r="UPU1202" s="22"/>
      <c r="UPV1202" s="22"/>
      <c r="UPW1202" s="22"/>
      <c r="UPX1202" s="22"/>
      <c r="UPY1202" s="22"/>
      <c r="UPZ1202" s="22"/>
      <c r="UQA1202" s="22"/>
      <c r="UQB1202" s="22"/>
      <c r="UQC1202" s="22"/>
      <c r="UQD1202" s="22"/>
      <c r="UQE1202" s="22"/>
      <c r="UQF1202" s="22"/>
      <c r="UQG1202" s="22"/>
      <c r="UQH1202" s="22"/>
      <c r="UQI1202" s="22"/>
      <c r="UQJ1202" s="22"/>
      <c r="UQK1202" s="22"/>
      <c r="UQL1202" s="22"/>
      <c r="UQM1202" s="22"/>
      <c r="UQN1202" s="22"/>
      <c r="UQO1202" s="22"/>
      <c r="UQP1202" s="22"/>
      <c r="UQQ1202" s="22"/>
      <c r="UQR1202" s="22"/>
      <c r="UQS1202" s="22"/>
      <c r="UQT1202" s="22"/>
      <c r="UQU1202" s="22"/>
      <c r="UQV1202" s="22"/>
      <c r="UQW1202" s="22"/>
      <c r="UQX1202" s="22"/>
      <c r="UQY1202" s="22"/>
      <c r="UQZ1202" s="22"/>
      <c r="URA1202" s="22"/>
      <c r="URB1202" s="22"/>
      <c r="URC1202" s="22"/>
      <c r="URD1202" s="22"/>
      <c r="URE1202" s="22"/>
      <c r="URF1202" s="22"/>
      <c r="URG1202" s="22"/>
      <c r="URH1202" s="22"/>
      <c r="URI1202" s="22"/>
      <c r="URJ1202" s="22"/>
      <c r="URK1202" s="22"/>
      <c r="URL1202" s="22"/>
      <c r="URM1202" s="22"/>
      <c r="URN1202" s="22"/>
      <c r="URO1202" s="22"/>
      <c r="URP1202" s="22"/>
      <c r="URQ1202" s="22"/>
      <c r="URR1202" s="22"/>
      <c r="URS1202" s="22"/>
      <c r="URT1202" s="22"/>
      <c r="URU1202" s="22"/>
      <c r="URV1202" s="22"/>
      <c r="URW1202" s="22"/>
      <c r="URX1202" s="22"/>
      <c r="URY1202" s="22"/>
      <c r="URZ1202" s="22"/>
      <c r="USA1202" s="22"/>
      <c r="USB1202" s="22"/>
      <c r="USC1202" s="22"/>
      <c r="USD1202" s="22"/>
      <c r="USE1202" s="22"/>
      <c r="USF1202" s="22"/>
      <c r="USG1202" s="22"/>
      <c r="USH1202" s="22"/>
      <c r="USI1202" s="22"/>
      <c r="USJ1202" s="22"/>
      <c r="USK1202" s="22"/>
      <c r="USL1202" s="22"/>
      <c r="USM1202" s="22"/>
      <c r="USN1202" s="22"/>
      <c r="USO1202" s="22"/>
      <c r="USP1202" s="22"/>
      <c r="USQ1202" s="22"/>
      <c r="USR1202" s="22"/>
      <c r="USS1202" s="22"/>
      <c r="UST1202" s="22"/>
      <c r="USU1202" s="22"/>
      <c r="USV1202" s="22"/>
      <c r="USW1202" s="22"/>
      <c r="USX1202" s="22"/>
      <c r="USY1202" s="22"/>
      <c r="USZ1202" s="22"/>
      <c r="UTA1202" s="22"/>
      <c r="UTB1202" s="22"/>
      <c r="UTC1202" s="22"/>
      <c r="UTD1202" s="22"/>
      <c r="UTE1202" s="22"/>
      <c r="UTF1202" s="22"/>
      <c r="UTG1202" s="22"/>
      <c r="UTH1202" s="22"/>
      <c r="UTI1202" s="22"/>
      <c r="UTJ1202" s="22"/>
      <c r="UTK1202" s="22"/>
      <c r="UTL1202" s="22"/>
      <c r="UTM1202" s="22"/>
      <c r="UTN1202" s="22"/>
      <c r="UTO1202" s="22"/>
      <c r="UTP1202" s="22"/>
      <c r="UTQ1202" s="22"/>
      <c r="UTR1202" s="22"/>
      <c r="UTS1202" s="22"/>
      <c r="UTT1202" s="22"/>
      <c r="UTU1202" s="22"/>
      <c r="UTV1202" s="22"/>
      <c r="UTW1202" s="22"/>
      <c r="UTX1202" s="22"/>
      <c r="UTY1202" s="22"/>
      <c r="UTZ1202" s="22"/>
      <c r="UUA1202" s="22"/>
      <c r="UUB1202" s="22"/>
      <c r="UUC1202" s="22"/>
      <c r="UUD1202" s="22"/>
      <c r="UUE1202" s="22"/>
      <c r="UUF1202" s="22"/>
      <c r="UUG1202" s="22"/>
      <c r="UUH1202" s="22"/>
      <c r="UUI1202" s="22"/>
      <c r="UUJ1202" s="22"/>
      <c r="UUK1202" s="22"/>
      <c r="UUL1202" s="22"/>
      <c r="UUM1202" s="22"/>
      <c r="UUN1202" s="22"/>
      <c r="UUO1202" s="22"/>
      <c r="UUP1202" s="22"/>
      <c r="UUQ1202" s="22"/>
      <c r="UUR1202" s="22"/>
      <c r="UUS1202" s="22"/>
      <c r="UUT1202" s="22"/>
      <c r="UUU1202" s="22"/>
      <c r="UUV1202" s="22"/>
      <c r="UUW1202" s="22"/>
      <c r="UUX1202" s="22"/>
      <c r="UUY1202" s="22"/>
      <c r="UUZ1202" s="22"/>
      <c r="UVA1202" s="22"/>
      <c r="UVB1202" s="22"/>
      <c r="UVC1202" s="22"/>
      <c r="UVD1202" s="22"/>
      <c r="UVE1202" s="22"/>
      <c r="UVF1202" s="22"/>
      <c r="UVG1202" s="22"/>
      <c r="UVH1202" s="22"/>
      <c r="UVI1202" s="22"/>
      <c r="UVJ1202" s="22"/>
      <c r="UVK1202" s="22"/>
      <c r="UVL1202" s="22"/>
      <c r="UVM1202" s="22"/>
      <c r="UVN1202" s="22"/>
      <c r="UVO1202" s="22"/>
      <c r="UVP1202" s="22"/>
      <c r="UVQ1202" s="22"/>
      <c r="UVR1202" s="22"/>
      <c r="UVS1202" s="22"/>
      <c r="UVT1202" s="22"/>
      <c r="UVU1202" s="22"/>
      <c r="UVV1202" s="22"/>
      <c r="UVW1202" s="22"/>
      <c r="UVX1202" s="22"/>
      <c r="UVY1202" s="22"/>
      <c r="UVZ1202" s="22"/>
      <c r="UWA1202" s="22"/>
      <c r="UWB1202" s="22"/>
      <c r="UWC1202" s="22"/>
      <c r="UWD1202" s="22"/>
      <c r="UWE1202" s="22"/>
      <c r="UWF1202" s="22"/>
      <c r="UWG1202" s="22"/>
      <c r="UWH1202" s="22"/>
      <c r="UWI1202" s="22"/>
      <c r="UWJ1202" s="22"/>
      <c r="UWK1202" s="22"/>
      <c r="UWL1202" s="22"/>
      <c r="UWM1202" s="22"/>
      <c r="UWN1202" s="22"/>
      <c r="UWO1202" s="22"/>
      <c r="UWP1202" s="22"/>
      <c r="UWQ1202" s="22"/>
      <c r="UWR1202" s="22"/>
      <c r="UWS1202" s="22"/>
      <c r="UWT1202" s="22"/>
      <c r="UWU1202" s="22"/>
      <c r="UWV1202" s="22"/>
      <c r="UWW1202" s="22"/>
      <c r="UWX1202" s="22"/>
      <c r="UWY1202" s="22"/>
      <c r="UWZ1202" s="22"/>
      <c r="UXA1202" s="22"/>
      <c r="UXB1202" s="22"/>
      <c r="UXC1202" s="22"/>
      <c r="UXD1202" s="22"/>
      <c r="UXE1202" s="22"/>
      <c r="UXF1202" s="22"/>
      <c r="UXG1202" s="22"/>
      <c r="UXH1202" s="22"/>
      <c r="UXI1202" s="22"/>
      <c r="UXJ1202" s="22"/>
      <c r="UXK1202" s="22"/>
      <c r="UXL1202" s="22"/>
      <c r="UXM1202" s="22"/>
      <c r="UXN1202" s="22"/>
      <c r="UXO1202" s="22"/>
      <c r="UXP1202" s="22"/>
      <c r="UXQ1202" s="22"/>
      <c r="UXR1202" s="22"/>
      <c r="UXS1202" s="22"/>
      <c r="UXT1202" s="22"/>
      <c r="UXU1202" s="22"/>
      <c r="UXV1202" s="22"/>
      <c r="UXW1202" s="22"/>
      <c r="UXX1202" s="22"/>
      <c r="UXY1202" s="22"/>
      <c r="UXZ1202" s="22"/>
      <c r="UYA1202" s="22"/>
      <c r="UYB1202" s="22"/>
      <c r="UYC1202" s="22"/>
      <c r="UYD1202" s="22"/>
      <c r="UYE1202" s="22"/>
      <c r="UYF1202" s="22"/>
      <c r="UYG1202" s="22"/>
      <c r="UYH1202" s="22"/>
      <c r="UYI1202" s="22"/>
      <c r="UYJ1202" s="22"/>
      <c r="UYK1202" s="22"/>
      <c r="UYL1202" s="22"/>
      <c r="UYM1202" s="22"/>
      <c r="UYN1202" s="22"/>
      <c r="UYO1202" s="22"/>
      <c r="UYP1202" s="22"/>
      <c r="UYQ1202" s="22"/>
      <c r="UYR1202" s="22"/>
      <c r="UYS1202" s="22"/>
      <c r="UYT1202" s="22"/>
      <c r="UYU1202" s="22"/>
      <c r="UYV1202" s="22"/>
      <c r="UYW1202" s="22"/>
      <c r="UYX1202" s="22"/>
      <c r="UYY1202" s="22"/>
      <c r="UYZ1202" s="22"/>
      <c r="UZA1202" s="22"/>
      <c r="UZB1202" s="22"/>
      <c r="UZC1202" s="22"/>
      <c r="UZD1202" s="22"/>
      <c r="UZE1202" s="22"/>
      <c r="UZF1202" s="22"/>
      <c r="UZG1202" s="22"/>
      <c r="UZH1202" s="22"/>
      <c r="UZI1202" s="22"/>
      <c r="UZJ1202" s="22"/>
      <c r="UZK1202" s="22"/>
      <c r="UZL1202" s="22"/>
      <c r="UZM1202" s="22"/>
      <c r="UZN1202" s="22"/>
      <c r="UZO1202" s="22"/>
      <c r="UZP1202" s="22"/>
      <c r="UZQ1202" s="22"/>
      <c r="UZR1202" s="22"/>
      <c r="UZS1202" s="22"/>
      <c r="UZT1202" s="22"/>
      <c r="UZU1202" s="22"/>
      <c r="UZV1202" s="22"/>
      <c r="UZW1202" s="22"/>
      <c r="UZX1202" s="22"/>
      <c r="UZY1202" s="22"/>
      <c r="UZZ1202" s="22"/>
      <c r="VAA1202" s="22"/>
      <c r="VAB1202" s="22"/>
      <c r="VAC1202" s="22"/>
      <c r="VAD1202" s="22"/>
      <c r="VAE1202" s="22"/>
      <c r="VAF1202" s="22"/>
      <c r="VAG1202" s="22"/>
      <c r="VAH1202" s="22"/>
      <c r="VAI1202" s="22"/>
      <c r="VAJ1202" s="22"/>
      <c r="VAK1202" s="22"/>
      <c r="VAL1202" s="22"/>
      <c r="VAM1202" s="22"/>
      <c r="VAN1202" s="22"/>
      <c r="VAO1202" s="22"/>
      <c r="VAP1202" s="22"/>
      <c r="VAQ1202" s="22"/>
      <c r="VAR1202" s="22"/>
      <c r="VAS1202" s="22"/>
      <c r="VAT1202" s="22"/>
      <c r="VAU1202" s="22"/>
      <c r="VAV1202" s="22"/>
      <c r="VAW1202" s="22"/>
      <c r="VAX1202" s="22"/>
      <c r="VAY1202" s="22"/>
      <c r="VAZ1202" s="22"/>
      <c r="VBA1202" s="22"/>
      <c r="VBB1202" s="22"/>
      <c r="VBC1202" s="22"/>
      <c r="VBD1202" s="22"/>
      <c r="VBE1202" s="22"/>
      <c r="VBF1202" s="22"/>
      <c r="VBG1202" s="22"/>
      <c r="VBH1202" s="22"/>
      <c r="VBI1202" s="22"/>
      <c r="VBJ1202" s="22"/>
      <c r="VBK1202" s="22"/>
      <c r="VBL1202" s="22"/>
      <c r="VBM1202" s="22"/>
      <c r="VBN1202" s="22"/>
      <c r="VBO1202" s="22"/>
      <c r="VBP1202" s="22"/>
      <c r="VBQ1202" s="22"/>
      <c r="VBR1202" s="22"/>
      <c r="VBS1202" s="22"/>
      <c r="VBT1202" s="22"/>
      <c r="VBU1202" s="22"/>
      <c r="VBV1202" s="22"/>
      <c r="VBW1202" s="22"/>
      <c r="VBX1202" s="22"/>
      <c r="VBY1202" s="22"/>
      <c r="VBZ1202" s="22"/>
      <c r="VCA1202" s="22"/>
      <c r="VCB1202" s="22"/>
      <c r="VCC1202" s="22"/>
      <c r="VCD1202" s="22"/>
      <c r="VCE1202" s="22"/>
      <c r="VCF1202" s="22"/>
      <c r="VCG1202" s="22"/>
      <c r="VCH1202" s="22"/>
      <c r="VCI1202" s="22"/>
      <c r="VCJ1202" s="22"/>
      <c r="VCK1202" s="22"/>
      <c r="VCL1202" s="22"/>
      <c r="VCM1202" s="22"/>
      <c r="VCN1202" s="22"/>
      <c r="VCO1202" s="22"/>
      <c r="VCP1202" s="22"/>
      <c r="VCQ1202" s="22"/>
      <c r="VCR1202" s="22"/>
      <c r="VCS1202" s="22"/>
      <c r="VCT1202" s="22"/>
      <c r="VCU1202" s="22"/>
      <c r="VCV1202" s="22"/>
      <c r="VCW1202" s="22"/>
      <c r="VCX1202" s="22"/>
      <c r="VCY1202" s="22"/>
      <c r="VCZ1202" s="22"/>
      <c r="VDA1202" s="22"/>
      <c r="VDB1202" s="22"/>
      <c r="VDC1202" s="22"/>
      <c r="VDD1202" s="22"/>
      <c r="VDE1202" s="22"/>
      <c r="VDF1202" s="22"/>
      <c r="VDG1202" s="22"/>
      <c r="VDH1202" s="22"/>
      <c r="VDI1202" s="22"/>
      <c r="VDJ1202" s="22"/>
      <c r="VDK1202" s="22"/>
      <c r="VDL1202" s="22"/>
      <c r="VDM1202" s="22"/>
      <c r="VDN1202" s="22"/>
      <c r="VDO1202" s="22"/>
      <c r="VDP1202" s="22"/>
      <c r="VDQ1202" s="22"/>
      <c r="VDR1202" s="22"/>
      <c r="VDS1202" s="22"/>
      <c r="VDT1202" s="22"/>
      <c r="VDU1202" s="22"/>
      <c r="VDV1202" s="22"/>
      <c r="VDW1202" s="22"/>
      <c r="VDX1202" s="22"/>
      <c r="VDY1202" s="22"/>
      <c r="VDZ1202" s="22"/>
      <c r="VEA1202" s="22"/>
      <c r="VEB1202" s="22"/>
      <c r="VEC1202" s="22"/>
      <c r="VED1202" s="22"/>
      <c r="VEE1202" s="22"/>
      <c r="VEF1202" s="22"/>
      <c r="VEG1202" s="22"/>
      <c r="VEH1202" s="22"/>
      <c r="VEI1202" s="22"/>
      <c r="VEJ1202" s="22"/>
      <c r="VEK1202" s="22"/>
      <c r="VEL1202" s="22"/>
      <c r="VEM1202" s="22"/>
      <c r="VEN1202" s="22"/>
      <c r="VEO1202" s="22"/>
      <c r="VEP1202" s="22"/>
      <c r="VEQ1202" s="22"/>
      <c r="VER1202" s="22"/>
      <c r="VES1202" s="22"/>
      <c r="VET1202" s="22"/>
      <c r="VEU1202" s="22"/>
      <c r="VEV1202" s="22"/>
      <c r="VEW1202" s="22"/>
      <c r="VEX1202" s="22"/>
      <c r="VEY1202" s="22"/>
      <c r="VEZ1202" s="22"/>
      <c r="VFA1202" s="22"/>
      <c r="VFB1202" s="22"/>
      <c r="VFC1202" s="22"/>
      <c r="VFD1202" s="22"/>
      <c r="VFE1202" s="22"/>
      <c r="VFF1202" s="22"/>
      <c r="VFG1202" s="22"/>
      <c r="VFH1202" s="22"/>
      <c r="VFI1202" s="22"/>
      <c r="VFJ1202" s="22"/>
      <c r="VFK1202" s="22"/>
      <c r="VFL1202" s="22"/>
      <c r="VFM1202" s="22"/>
      <c r="VFN1202" s="22"/>
      <c r="VFO1202" s="22"/>
      <c r="VFP1202" s="22"/>
      <c r="VFQ1202" s="22"/>
      <c r="VFR1202" s="22"/>
      <c r="VFS1202" s="22"/>
      <c r="VFT1202" s="22"/>
      <c r="VFU1202" s="22"/>
      <c r="VFV1202" s="22"/>
      <c r="VFW1202" s="22"/>
      <c r="VFX1202" s="22"/>
      <c r="VFY1202" s="22"/>
      <c r="VFZ1202" s="22"/>
      <c r="VGA1202" s="22"/>
      <c r="VGB1202" s="22"/>
      <c r="VGC1202" s="22"/>
      <c r="VGD1202" s="22"/>
      <c r="VGE1202" s="22"/>
      <c r="VGF1202" s="22"/>
      <c r="VGG1202" s="22"/>
      <c r="VGH1202" s="22"/>
      <c r="VGI1202" s="22"/>
      <c r="VGJ1202" s="22"/>
      <c r="VGK1202" s="22"/>
      <c r="VGL1202" s="22"/>
      <c r="VGM1202" s="22"/>
      <c r="VGN1202" s="22"/>
      <c r="VGO1202" s="22"/>
      <c r="VGP1202" s="22"/>
      <c r="VGQ1202" s="22"/>
      <c r="VGR1202" s="22"/>
      <c r="VGS1202" s="22"/>
      <c r="VGT1202" s="22"/>
      <c r="VGU1202" s="22"/>
      <c r="VGV1202" s="22"/>
      <c r="VGW1202" s="22"/>
      <c r="VGX1202" s="22"/>
      <c r="VGY1202" s="22"/>
      <c r="VGZ1202" s="22"/>
      <c r="VHA1202" s="22"/>
      <c r="VHB1202" s="22"/>
      <c r="VHC1202" s="22"/>
      <c r="VHD1202" s="22"/>
      <c r="VHE1202" s="22"/>
      <c r="VHF1202" s="22"/>
      <c r="VHG1202" s="22"/>
      <c r="VHH1202" s="22"/>
      <c r="VHI1202" s="22"/>
      <c r="VHJ1202" s="22"/>
      <c r="VHK1202" s="22"/>
      <c r="VHL1202" s="22"/>
      <c r="VHM1202" s="22"/>
      <c r="VHN1202" s="22"/>
      <c r="VHO1202" s="22"/>
      <c r="VHP1202" s="22"/>
      <c r="VHQ1202" s="22"/>
      <c r="VHR1202" s="22"/>
      <c r="VHS1202" s="22"/>
      <c r="VHT1202" s="22"/>
      <c r="VHU1202" s="22"/>
      <c r="VHV1202" s="22"/>
      <c r="VHW1202" s="22"/>
      <c r="VHX1202" s="22"/>
      <c r="VHY1202" s="22"/>
      <c r="VHZ1202" s="22"/>
      <c r="VIA1202" s="22"/>
      <c r="VIB1202" s="22"/>
      <c r="VIC1202" s="22"/>
      <c r="VID1202" s="22"/>
      <c r="VIE1202" s="22"/>
      <c r="VIF1202" s="22"/>
      <c r="VIG1202" s="22"/>
      <c r="VIH1202" s="22"/>
      <c r="VII1202" s="22"/>
      <c r="VIJ1202" s="22"/>
      <c r="VIK1202" s="22"/>
      <c r="VIL1202" s="22"/>
      <c r="VIM1202" s="22"/>
      <c r="VIN1202" s="22"/>
      <c r="VIO1202" s="22"/>
      <c r="VIP1202" s="22"/>
      <c r="VIQ1202" s="22"/>
      <c r="VIR1202" s="22"/>
      <c r="VIS1202" s="22"/>
      <c r="VIT1202" s="22"/>
      <c r="VIU1202" s="22"/>
      <c r="VIV1202" s="22"/>
      <c r="VIW1202" s="22"/>
      <c r="VIX1202" s="22"/>
      <c r="VIY1202" s="22"/>
      <c r="VIZ1202" s="22"/>
      <c r="VJA1202" s="22"/>
      <c r="VJB1202" s="22"/>
      <c r="VJC1202" s="22"/>
      <c r="VJD1202" s="22"/>
      <c r="VJE1202" s="22"/>
      <c r="VJF1202" s="22"/>
      <c r="VJG1202" s="22"/>
      <c r="VJH1202" s="22"/>
      <c r="VJI1202" s="22"/>
      <c r="VJJ1202" s="22"/>
      <c r="VJK1202" s="22"/>
      <c r="VJL1202" s="22"/>
      <c r="VJM1202" s="22"/>
      <c r="VJN1202" s="22"/>
      <c r="VJO1202" s="22"/>
      <c r="VJP1202" s="22"/>
      <c r="VJQ1202" s="22"/>
      <c r="VJR1202" s="22"/>
      <c r="VJS1202" s="22"/>
      <c r="VJT1202" s="22"/>
      <c r="VJU1202" s="22"/>
      <c r="VJV1202" s="22"/>
      <c r="VJW1202" s="22"/>
      <c r="VJX1202" s="22"/>
      <c r="VJY1202" s="22"/>
      <c r="VJZ1202" s="22"/>
      <c r="VKA1202" s="22"/>
      <c r="VKB1202" s="22"/>
      <c r="VKC1202" s="22"/>
      <c r="VKD1202" s="22"/>
      <c r="VKE1202" s="22"/>
      <c r="VKF1202" s="22"/>
      <c r="VKG1202" s="22"/>
      <c r="VKH1202" s="22"/>
      <c r="VKI1202" s="22"/>
      <c r="VKJ1202" s="22"/>
      <c r="VKK1202" s="22"/>
      <c r="VKL1202" s="22"/>
      <c r="VKM1202" s="22"/>
      <c r="VKN1202" s="22"/>
      <c r="VKO1202" s="22"/>
      <c r="VKP1202" s="22"/>
      <c r="VKQ1202" s="22"/>
      <c r="VKR1202" s="22"/>
      <c r="VKS1202" s="22"/>
      <c r="VKT1202" s="22"/>
      <c r="VKU1202" s="22"/>
      <c r="VKV1202" s="22"/>
      <c r="VKW1202" s="22"/>
      <c r="VKX1202" s="22"/>
      <c r="VKY1202" s="22"/>
      <c r="VKZ1202" s="22"/>
      <c r="VLA1202" s="22"/>
      <c r="VLB1202" s="22"/>
      <c r="VLC1202" s="22"/>
      <c r="VLD1202" s="22"/>
      <c r="VLE1202" s="22"/>
      <c r="VLF1202" s="22"/>
      <c r="VLG1202" s="22"/>
      <c r="VLH1202" s="22"/>
      <c r="VLI1202" s="22"/>
      <c r="VLJ1202" s="22"/>
      <c r="VLK1202" s="22"/>
      <c r="VLL1202" s="22"/>
      <c r="VLM1202" s="22"/>
      <c r="VLN1202" s="22"/>
      <c r="VLO1202" s="22"/>
      <c r="VLP1202" s="22"/>
      <c r="VLQ1202" s="22"/>
      <c r="VLR1202" s="22"/>
      <c r="VLS1202" s="22"/>
      <c r="VLT1202" s="22"/>
      <c r="VLU1202" s="22"/>
      <c r="VLV1202" s="22"/>
      <c r="VLW1202" s="22"/>
      <c r="VLX1202" s="22"/>
      <c r="VLY1202" s="22"/>
      <c r="VLZ1202" s="22"/>
      <c r="VMA1202" s="22"/>
      <c r="VMB1202" s="22"/>
      <c r="VMC1202" s="22"/>
      <c r="VMD1202" s="22"/>
      <c r="VME1202" s="22"/>
      <c r="VMF1202" s="22"/>
      <c r="VMG1202" s="22"/>
      <c r="VMH1202" s="22"/>
      <c r="VMI1202" s="22"/>
      <c r="VMJ1202" s="22"/>
      <c r="VMK1202" s="22"/>
      <c r="VML1202" s="22"/>
      <c r="VMM1202" s="22"/>
      <c r="VMN1202" s="22"/>
      <c r="VMO1202" s="22"/>
      <c r="VMP1202" s="22"/>
      <c r="VMQ1202" s="22"/>
      <c r="VMR1202" s="22"/>
      <c r="VMS1202" s="22"/>
      <c r="VMT1202" s="22"/>
      <c r="VMU1202" s="22"/>
      <c r="VMV1202" s="22"/>
      <c r="VMW1202" s="22"/>
      <c r="VMX1202" s="22"/>
      <c r="VMY1202" s="22"/>
      <c r="VMZ1202" s="22"/>
      <c r="VNA1202" s="22"/>
      <c r="VNB1202" s="22"/>
      <c r="VNC1202" s="22"/>
      <c r="VND1202" s="22"/>
      <c r="VNE1202" s="22"/>
      <c r="VNF1202" s="22"/>
      <c r="VNG1202" s="22"/>
      <c r="VNH1202" s="22"/>
      <c r="VNI1202" s="22"/>
      <c r="VNJ1202" s="22"/>
      <c r="VNK1202" s="22"/>
      <c r="VNL1202" s="22"/>
      <c r="VNM1202" s="22"/>
      <c r="VNN1202" s="22"/>
      <c r="VNO1202" s="22"/>
      <c r="VNP1202" s="22"/>
      <c r="VNQ1202" s="22"/>
      <c r="VNR1202" s="22"/>
      <c r="VNS1202" s="22"/>
      <c r="VNT1202" s="22"/>
      <c r="VNU1202" s="22"/>
      <c r="VNV1202" s="22"/>
      <c r="VNW1202" s="22"/>
      <c r="VNX1202" s="22"/>
      <c r="VNY1202" s="22"/>
      <c r="VNZ1202" s="22"/>
      <c r="VOA1202" s="22"/>
      <c r="VOB1202" s="22"/>
      <c r="VOC1202" s="22"/>
      <c r="VOD1202" s="22"/>
      <c r="VOE1202" s="22"/>
      <c r="VOF1202" s="22"/>
      <c r="VOG1202" s="22"/>
      <c r="VOH1202" s="22"/>
      <c r="VOI1202" s="22"/>
      <c r="VOJ1202" s="22"/>
      <c r="VOK1202" s="22"/>
      <c r="VOL1202" s="22"/>
      <c r="VOM1202" s="22"/>
      <c r="VON1202" s="22"/>
      <c r="VOO1202" s="22"/>
      <c r="VOP1202" s="22"/>
      <c r="VOQ1202" s="22"/>
      <c r="VOR1202" s="22"/>
      <c r="VOS1202" s="22"/>
      <c r="VOT1202" s="22"/>
      <c r="VOU1202" s="22"/>
      <c r="VOV1202" s="22"/>
      <c r="VOW1202" s="22"/>
      <c r="VOX1202" s="22"/>
      <c r="VOY1202" s="22"/>
      <c r="VOZ1202" s="22"/>
      <c r="VPA1202" s="22"/>
      <c r="VPB1202" s="22"/>
      <c r="VPC1202" s="22"/>
      <c r="VPD1202" s="22"/>
      <c r="VPE1202" s="22"/>
      <c r="VPF1202" s="22"/>
      <c r="VPG1202" s="22"/>
      <c r="VPH1202" s="22"/>
      <c r="VPI1202" s="22"/>
      <c r="VPJ1202" s="22"/>
      <c r="VPK1202" s="22"/>
      <c r="VPL1202" s="22"/>
      <c r="VPM1202" s="22"/>
      <c r="VPN1202" s="22"/>
      <c r="VPO1202" s="22"/>
      <c r="VPP1202" s="22"/>
      <c r="VPQ1202" s="22"/>
      <c r="VPR1202" s="22"/>
      <c r="VPS1202" s="22"/>
      <c r="VPT1202" s="22"/>
      <c r="VPU1202" s="22"/>
      <c r="VPV1202" s="22"/>
      <c r="VPW1202" s="22"/>
      <c r="VPX1202" s="22"/>
      <c r="VPY1202" s="22"/>
      <c r="VPZ1202" s="22"/>
      <c r="VQA1202" s="22"/>
      <c r="VQB1202" s="22"/>
      <c r="VQC1202" s="22"/>
      <c r="VQD1202" s="22"/>
      <c r="VQE1202" s="22"/>
      <c r="VQF1202" s="22"/>
      <c r="VQG1202" s="22"/>
      <c r="VQH1202" s="22"/>
      <c r="VQI1202" s="22"/>
      <c r="VQJ1202" s="22"/>
      <c r="VQK1202" s="22"/>
      <c r="VQL1202" s="22"/>
      <c r="VQM1202" s="22"/>
      <c r="VQN1202" s="22"/>
      <c r="VQO1202" s="22"/>
      <c r="VQP1202" s="22"/>
      <c r="VQQ1202" s="22"/>
      <c r="VQR1202" s="22"/>
      <c r="VQS1202" s="22"/>
      <c r="VQT1202" s="22"/>
      <c r="VQU1202" s="22"/>
      <c r="VQV1202" s="22"/>
      <c r="VQW1202" s="22"/>
      <c r="VQX1202" s="22"/>
      <c r="VQY1202" s="22"/>
      <c r="VQZ1202" s="22"/>
      <c r="VRA1202" s="22"/>
      <c r="VRB1202" s="22"/>
      <c r="VRC1202" s="22"/>
      <c r="VRD1202" s="22"/>
      <c r="VRE1202" s="22"/>
      <c r="VRF1202" s="22"/>
      <c r="VRG1202" s="22"/>
      <c r="VRH1202" s="22"/>
      <c r="VRI1202" s="22"/>
      <c r="VRJ1202" s="22"/>
      <c r="VRK1202" s="22"/>
      <c r="VRL1202" s="22"/>
      <c r="VRM1202" s="22"/>
      <c r="VRN1202" s="22"/>
      <c r="VRO1202" s="22"/>
      <c r="VRP1202" s="22"/>
      <c r="VRQ1202" s="22"/>
      <c r="VRR1202" s="22"/>
      <c r="VRS1202" s="22"/>
      <c r="VRT1202" s="22"/>
      <c r="VRU1202" s="22"/>
      <c r="VRV1202" s="22"/>
      <c r="VRW1202" s="22"/>
      <c r="VRX1202" s="22"/>
      <c r="VRY1202" s="22"/>
      <c r="VRZ1202" s="22"/>
      <c r="VSA1202" s="22"/>
      <c r="VSB1202" s="22"/>
      <c r="VSC1202" s="22"/>
      <c r="VSD1202" s="22"/>
      <c r="VSE1202" s="22"/>
      <c r="VSF1202" s="22"/>
      <c r="VSG1202" s="22"/>
      <c r="VSH1202" s="22"/>
      <c r="VSI1202" s="22"/>
      <c r="VSJ1202" s="22"/>
      <c r="VSK1202" s="22"/>
      <c r="VSL1202" s="22"/>
      <c r="VSM1202" s="22"/>
      <c r="VSN1202" s="22"/>
      <c r="VSO1202" s="22"/>
      <c r="VSP1202" s="22"/>
      <c r="VSQ1202" s="22"/>
      <c r="VSR1202" s="22"/>
      <c r="VSS1202" s="22"/>
      <c r="VST1202" s="22"/>
      <c r="VSU1202" s="22"/>
      <c r="VSV1202" s="22"/>
      <c r="VSW1202" s="22"/>
      <c r="VSX1202" s="22"/>
      <c r="VSY1202" s="22"/>
      <c r="VSZ1202" s="22"/>
      <c r="VTA1202" s="22"/>
      <c r="VTB1202" s="22"/>
      <c r="VTC1202" s="22"/>
      <c r="VTD1202" s="22"/>
      <c r="VTE1202" s="22"/>
      <c r="VTF1202" s="22"/>
      <c r="VTG1202" s="22"/>
      <c r="VTH1202" s="22"/>
      <c r="VTI1202" s="22"/>
      <c r="VTJ1202" s="22"/>
      <c r="VTK1202" s="22"/>
      <c r="VTL1202" s="22"/>
      <c r="VTM1202" s="22"/>
      <c r="VTN1202" s="22"/>
      <c r="VTO1202" s="22"/>
      <c r="VTP1202" s="22"/>
      <c r="VTQ1202" s="22"/>
      <c r="VTR1202" s="22"/>
      <c r="VTS1202" s="22"/>
      <c r="VTT1202" s="22"/>
      <c r="VTU1202" s="22"/>
      <c r="VTV1202" s="22"/>
      <c r="VTW1202" s="22"/>
      <c r="VTX1202" s="22"/>
      <c r="VTY1202" s="22"/>
      <c r="VTZ1202" s="22"/>
      <c r="VUA1202" s="22"/>
      <c r="VUB1202" s="22"/>
      <c r="VUC1202" s="22"/>
      <c r="VUD1202" s="22"/>
      <c r="VUE1202" s="22"/>
      <c r="VUF1202" s="22"/>
      <c r="VUG1202" s="22"/>
      <c r="VUH1202" s="22"/>
      <c r="VUI1202" s="22"/>
      <c r="VUJ1202" s="22"/>
      <c r="VUK1202" s="22"/>
      <c r="VUL1202" s="22"/>
      <c r="VUM1202" s="22"/>
      <c r="VUN1202" s="22"/>
      <c r="VUO1202" s="22"/>
      <c r="VUP1202" s="22"/>
      <c r="VUQ1202" s="22"/>
      <c r="VUR1202" s="22"/>
      <c r="VUS1202" s="22"/>
      <c r="VUT1202" s="22"/>
      <c r="VUU1202" s="22"/>
      <c r="VUV1202" s="22"/>
      <c r="VUW1202" s="22"/>
      <c r="VUX1202" s="22"/>
      <c r="VUY1202" s="22"/>
      <c r="VUZ1202" s="22"/>
      <c r="VVA1202" s="22"/>
      <c r="VVB1202" s="22"/>
      <c r="VVC1202" s="22"/>
      <c r="VVD1202" s="22"/>
      <c r="VVE1202" s="22"/>
      <c r="VVF1202" s="22"/>
      <c r="VVG1202" s="22"/>
      <c r="VVH1202" s="22"/>
      <c r="VVI1202" s="22"/>
      <c r="VVJ1202" s="22"/>
      <c r="VVK1202" s="22"/>
      <c r="VVL1202" s="22"/>
      <c r="VVM1202" s="22"/>
      <c r="VVN1202" s="22"/>
      <c r="VVO1202" s="22"/>
      <c r="VVP1202" s="22"/>
      <c r="VVQ1202" s="22"/>
      <c r="VVR1202" s="22"/>
      <c r="VVS1202" s="22"/>
      <c r="VVT1202" s="22"/>
      <c r="VVU1202" s="22"/>
      <c r="VVV1202" s="22"/>
      <c r="VVW1202" s="22"/>
      <c r="VVX1202" s="22"/>
      <c r="VVY1202" s="22"/>
      <c r="VVZ1202" s="22"/>
      <c r="VWA1202" s="22"/>
      <c r="VWB1202" s="22"/>
      <c r="VWC1202" s="22"/>
      <c r="VWD1202" s="22"/>
      <c r="VWE1202" s="22"/>
      <c r="VWF1202" s="22"/>
      <c r="VWG1202" s="22"/>
      <c r="VWH1202" s="22"/>
      <c r="VWI1202" s="22"/>
      <c r="VWJ1202" s="22"/>
      <c r="VWK1202" s="22"/>
      <c r="VWL1202" s="22"/>
      <c r="VWM1202" s="22"/>
      <c r="VWN1202" s="22"/>
      <c r="VWO1202" s="22"/>
      <c r="VWP1202" s="22"/>
      <c r="VWQ1202" s="22"/>
      <c r="VWR1202" s="22"/>
      <c r="VWS1202" s="22"/>
      <c r="VWT1202" s="22"/>
      <c r="VWU1202" s="22"/>
      <c r="VWV1202" s="22"/>
      <c r="VWW1202" s="22"/>
      <c r="VWX1202" s="22"/>
      <c r="VWY1202" s="22"/>
      <c r="VWZ1202" s="22"/>
      <c r="VXA1202" s="22"/>
      <c r="VXB1202" s="22"/>
      <c r="VXC1202" s="22"/>
      <c r="VXD1202" s="22"/>
      <c r="VXE1202" s="22"/>
      <c r="VXF1202" s="22"/>
      <c r="VXG1202" s="22"/>
      <c r="VXH1202" s="22"/>
      <c r="VXI1202" s="22"/>
      <c r="VXJ1202" s="22"/>
      <c r="VXK1202" s="22"/>
      <c r="VXL1202" s="22"/>
      <c r="VXM1202" s="22"/>
      <c r="VXN1202" s="22"/>
      <c r="VXO1202" s="22"/>
      <c r="VXP1202" s="22"/>
      <c r="VXQ1202" s="22"/>
      <c r="VXR1202" s="22"/>
      <c r="VXS1202" s="22"/>
      <c r="VXT1202" s="22"/>
      <c r="VXU1202" s="22"/>
      <c r="VXV1202" s="22"/>
      <c r="VXW1202" s="22"/>
      <c r="VXX1202" s="22"/>
      <c r="VXY1202" s="22"/>
      <c r="VXZ1202" s="22"/>
      <c r="VYA1202" s="22"/>
      <c r="VYB1202" s="22"/>
      <c r="VYC1202" s="22"/>
      <c r="VYD1202" s="22"/>
      <c r="VYE1202" s="22"/>
      <c r="VYF1202" s="22"/>
      <c r="VYG1202" s="22"/>
      <c r="VYH1202" s="22"/>
      <c r="VYI1202" s="22"/>
      <c r="VYJ1202" s="22"/>
      <c r="VYK1202" s="22"/>
      <c r="VYL1202" s="22"/>
      <c r="VYM1202" s="22"/>
      <c r="VYN1202" s="22"/>
      <c r="VYO1202" s="22"/>
      <c r="VYP1202" s="22"/>
      <c r="VYQ1202" s="22"/>
      <c r="VYR1202" s="22"/>
      <c r="VYS1202" s="22"/>
      <c r="VYT1202" s="22"/>
      <c r="VYU1202" s="22"/>
      <c r="VYV1202" s="22"/>
      <c r="VYW1202" s="22"/>
      <c r="VYX1202" s="22"/>
      <c r="VYY1202" s="22"/>
      <c r="VYZ1202" s="22"/>
      <c r="VZA1202" s="22"/>
      <c r="VZB1202" s="22"/>
      <c r="VZC1202" s="22"/>
      <c r="VZD1202" s="22"/>
      <c r="VZE1202" s="22"/>
      <c r="VZF1202" s="22"/>
      <c r="VZG1202" s="22"/>
      <c r="VZH1202" s="22"/>
      <c r="VZI1202" s="22"/>
      <c r="VZJ1202" s="22"/>
      <c r="VZK1202" s="22"/>
      <c r="VZL1202" s="22"/>
      <c r="VZM1202" s="22"/>
      <c r="VZN1202" s="22"/>
      <c r="VZO1202" s="22"/>
      <c r="VZP1202" s="22"/>
      <c r="VZQ1202" s="22"/>
      <c r="VZR1202" s="22"/>
      <c r="VZS1202" s="22"/>
      <c r="VZT1202" s="22"/>
      <c r="VZU1202" s="22"/>
      <c r="VZV1202" s="22"/>
      <c r="VZW1202" s="22"/>
      <c r="VZX1202" s="22"/>
      <c r="VZY1202" s="22"/>
      <c r="VZZ1202" s="22"/>
      <c r="WAA1202" s="22"/>
      <c r="WAB1202" s="22"/>
      <c r="WAC1202" s="22"/>
      <c r="WAD1202" s="22"/>
      <c r="WAE1202" s="22"/>
      <c r="WAF1202" s="22"/>
      <c r="WAG1202" s="22"/>
      <c r="WAH1202" s="22"/>
      <c r="WAI1202" s="22"/>
      <c r="WAJ1202" s="22"/>
      <c r="WAK1202" s="22"/>
      <c r="WAL1202" s="22"/>
      <c r="WAM1202" s="22"/>
      <c r="WAN1202" s="22"/>
      <c r="WAO1202" s="22"/>
      <c r="WAP1202" s="22"/>
      <c r="WAQ1202" s="22"/>
      <c r="WAR1202" s="22"/>
      <c r="WAS1202" s="22"/>
      <c r="WAT1202" s="22"/>
      <c r="WAU1202" s="22"/>
      <c r="WAV1202" s="22"/>
      <c r="WAW1202" s="22"/>
      <c r="WAX1202" s="22"/>
      <c r="WAY1202" s="22"/>
      <c r="WAZ1202" s="22"/>
      <c r="WBA1202" s="22"/>
      <c r="WBB1202" s="22"/>
      <c r="WBC1202" s="22"/>
      <c r="WBD1202" s="22"/>
      <c r="WBE1202" s="22"/>
      <c r="WBF1202" s="22"/>
      <c r="WBG1202" s="22"/>
      <c r="WBH1202" s="22"/>
      <c r="WBI1202" s="22"/>
      <c r="WBJ1202" s="22"/>
      <c r="WBK1202" s="22"/>
      <c r="WBL1202" s="22"/>
      <c r="WBM1202" s="22"/>
      <c r="WBN1202" s="22"/>
      <c r="WBO1202" s="22"/>
      <c r="WBP1202" s="22"/>
      <c r="WBQ1202" s="22"/>
      <c r="WBR1202" s="22"/>
      <c r="WBS1202" s="22"/>
      <c r="WBT1202" s="22"/>
      <c r="WBU1202" s="22"/>
      <c r="WBV1202" s="22"/>
      <c r="WBW1202" s="22"/>
      <c r="WBX1202" s="22"/>
      <c r="WBY1202" s="22"/>
      <c r="WBZ1202" s="22"/>
      <c r="WCA1202" s="22"/>
      <c r="WCB1202" s="22"/>
      <c r="WCC1202" s="22"/>
      <c r="WCD1202" s="22"/>
      <c r="WCE1202" s="22"/>
      <c r="WCF1202" s="22"/>
      <c r="WCG1202" s="22"/>
      <c r="WCH1202" s="22"/>
      <c r="WCI1202" s="22"/>
      <c r="WCJ1202" s="22"/>
      <c r="WCK1202" s="22"/>
      <c r="WCL1202" s="22"/>
      <c r="WCM1202" s="22"/>
      <c r="WCN1202" s="22"/>
      <c r="WCO1202" s="22"/>
      <c r="WCP1202" s="22"/>
      <c r="WCQ1202" s="22"/>
      <c r="WCR1202" s="22"/>
      <c r="WCS1202" s="22"/>
      <c r="WCT1202" s="22"/>
      <c r="WCU1202" s="22"/>
      <c r="WCV1202" s="22"/>
      <c r="WCW1202" s="22"/>
      <c r="WCX1202" s="22"/>
      <c r="WCY1202" s="22"/>
      <c r="WCZ1202" s="22"/>
      <c r="WDA1202" s="22"/>
      <c r="WDB1202" s="22"/>
      <c r="WDC1202" s="22"/>
      <c r="WDD1202" s="22"/>
      <c r="WDE1202" s="22"/>
      <c r="WDF1202" s="22"/>
      <c r="WDG1202" s="22"/>
      <c r="WDH1202" s="22"/>
      <c r="WDI1202" s="22"/>
      <c r="WDJ1202" s="22"/>
      <c r="WDK1202" s="22"/>
      <c r="WDL1202" s="22"/>
      <c r="WDM1202" s="22"/>
      <c r="WDN1202" s="22"/>
      <c r="WDO1202" s="22"/>
      <c r="WDP1202" s="22"/>
      <c r="WDQ1202" s="22"/>
      <c r="WDR1202" s="22"/>
      <c r="WDS1202" s="22"/>
      <c r="WDT1202" s="22"/>
      <c r="WDU1202" s="22"/>
      <c r="WDV1202" s="22"/>
      <c r="WDW1202" s="22"/>
      <c r="WDX1202" s="22"/>
      <c r="WDY1202" s="22"/>
      <c r="WDZ1202" s="22"/>
      <c r="WEA1202" s="22"/>
      <c r="WEB1202" s="22"/>
      <c r="WEC1202" s="22"/>
      <c r="WED1202" s="22"/>
      <c r="WEE1202" s="22"/>
      <c r="WEF1202" s="22"/>
      <c r="WEG1202" s="22"/>
      <c r="WEH1202" s="22"/>
      <c r="WEI1202" s="22"/>
      <c r="WEJ1202" s="22"/>
      <c r="WEK1202" s="22"/>
      <c r="WEL1202" s="22"/>
      <c r="WEM1202" s="22"/>
      <c r="WEN1202" s="22"/>
      <c r="WEO1202" s="22"/>
      <c r="WEP1202" s="22"/>
      <c r="WEQ1202" s="22"/>
      <c r="WER1202" s="22"/>
      <c r="WES1202" s="22"/>
      <c r="WET1202" s="22"/>
      <c r="WEU1202" s="22"/>
      <c r="WEV1202" s="22"/>
      <c r="WEW1202" s="22"/>
      <c r="WEX1202" s="22"/>
      <c r="WEY1202" s="22"/>
      <c r="WEZ1202" s="22"/>
      <c r="WFA1202" s="22"/>
      <c r="WFB1202" s="22"/>
      <c r="WFC1202" s="22"/>
      <c r="WFD1202" s="22"/>
      <c r="WFE1202" s="22"/>
      <c r="WFF1202" s="22"/>
      <c r="WFG1202" s="22"/>
      <c r="WFH1202" s="22"/>
      <c r="WFI1202" s="22"/>
      <c r="WFJ1202" s="22"/>
      <c r="WFK1202" s="22"/>
      <c r="WFL1202" s="22"/>
      <c r="WFM1202" s="22"/>
      <c r="WFN1202" s="22"/>
      <c r="WFO1202" s="22"/>
      <c r="WFP1202" s="22"/>
      <c r="WFQ1202" s="22"/>
      <c r="WFR1202" s="22"/>
      <c r="WFS1202" s="22"/>
      <c r="WFT1202" s="22"/>
      <c r="WFU1202" s="22"/>
      <c r="WFV1202" s="22"/>
      <c r="WFW1202" s="22"/>
      <c r="WFX1202" s="22"/>
      <c r="WFY1202" s="22"/>
      <c r="WFZ1202" s="22"/>
      <c r="WGA1202" s="22"/>
      <c r="WGB1202" s="22"/>
      <c r="WGC1202" s="22"/>
      <c r="WGD1202" s="22"/>
      <c r="WGE1202" s="22"/>
      <c r="WGF1202" s="22"/>
      <c r="WGG1202" s="22"/>
      <c r="WGH1202" s="22"/>
      <c r="WGI1202" s="22"/>
      <c r="WGJ1202" s="22"/>
      <c r="WGK1202" s="22"/>
      <c r="WGL1202" s="22"/>
      <c r="WGM1202" s="22"/>
      <c r="WGN1202" s="22"/>
      <c r="WGO1202" s="22"/>
      <c r="WGP1202" s="22"/>
      <c r="WGQ1202" s="22"/>
      <c r="WGR1202" s="22"/>
      <c r="WGS1202" s="22"/>
      <c r="WGT1202" s="22"/>
      <c r="WGU1202" s="22"/>
      <c r="WGV1202" s="22"/>
      <c r="WGW1202" s="22"/>
      <c r="WGX1202" s="22"/>
      <c r="WGY1202" s="22"/>
      <c r="WGZ1202" s="22"/>
      <c r="WHA1202" s="22"/>
      <c r="WHB1202" s="22"/>
      <c r="WHC1202" s="22"/>
      <c r="WHD1202" s="22"/>
      <c r="WHE1202" s="22"/>
      <c r="WHF1202" s="22"/>
      <c r="WHG1202" s="22"/>
      <c r="WHH1202" s="22"/>
      <c r="WHI1202" s="22"/>
      <c r="WHJ1202" s="22"/>
      <c r="WHK1202" s="22"/>
      <c r="WHL1202" s="22"/>
      <c r="WHM1202" s="22"/>
      <c r="WHN1202" s="22"/>
      <c r="WHO1202" s="22"/>
      <c r="WHP1202" s="22"/>
      <c r="WHQ1202" s="22"/>
      <c r="WHR1202" s="22"/>
      <c r="WHS1202" s="22"/>
      <c r="WHT1202" s="22"/>
      <c r="WHU1202" s="22"/>
      <c r="WHV1202" s="22"/>
      <c r="WHW1202" s="22"/>
      <c r="WHX1202" s="22"/>
      <c r="WHY1202" s="22"/>
      <c r="WHZ1202" s="22"/>
      <c r="WIA1202" s="22"/>
      <c r="WIB1202" s="22"/>
      <c r="WIC1202" s="22"/>
      <c r="WID1202" s="22"/>
      <c r="WIE1202" s="22"/>
      <c r="WIF1202" s="22"/>
      <c r="WIG1202" s="22"/>
      <c r="WIH1202" s="22"/>
      <c r="WII1202" s="22"/>
      <c r="WIJ1202" s="22"/>
      <c r="WIK1202" s="22"/>
      <c r="WIL1202" s="22"/>
      <c r="WIM1202" s="22"/>
      <c r="WIN1202" s="22"/>
      <c r="WIO1202" s="22"/>
      <c r="WIP1202" s="22"/>
      <c r="WIQ1202" s="22"/>
      <c r="WIR1202" s="22"/>
      <c r="WIS1202" s="22"/>
      <c r="WIT1202" s="22"/>
      <c r="WIU1202" s="22"/>
      <c r="WIV1202" s="22"/>
      <c r="WIW1202" s="22"/>
      <c r="WIX1202" s="22"/>
      <c r="WIY1202" s="22"/>
      <c r="WIZ1202" s="22"/>
      <c r="WJA1202" s="22"/>
      <c r="WJB1202" s="22"/>
      <c r="WJC1202" s="22"/>
      <c r="WJD1202" s="22"/>
      <c r="WJE1202" s="22"/>
      <c r="WJF1202" s="22"/>
      <c r="WJG1202" s="22"/>
      <c r="WJH1202" s="22"/>
      <c r="WJI1202" s="22"/>
      <c r="WJJ1202" s="22"/>
      <c r="WJK1202" s="22"/>
      <c r="WJL1202" s="22"/>
      <c r="WJM1202" s="22"/>
      <c r="WJN1202" s="22"/>
      <c r="WJO1202" s="22"/>
      <c r="WJP1202" s="22"/>
      <c r="WJQ1202" s="22"/>
      <c r="WJR1202" s="22"/>
      <c r="WJS1202" s="22"/>
      <c r="WJT1202" s="22"/>
      <c r="WJU1202" s="22"/>
      <c r="WJV1202" s="22"/>
      <c r="WJW1202" s="22"/>
      <c r="WJX1202" s="22"/>
      <c r="WJY1202" s="22"/>
      <c r="WJZ1202" s="22"/>
      <c r="WKA1202" s="22"/>
      <c r="WKB1202" s="22"/>
      <c r="WKC1202" s="22"/>
      <c r="WKD1202" s="22"/>
      <c r="WKE1202" s="22"/>
      <c r="WKF1202" s="22"/>
      <c r="WKG1202" s="22"/>
      <c r="WKH1202" s="22"/>
      <c r="WKI1202" s="22"/>
      <c r="WKJ1202" s="22"/>
      <c r="WKK1202" s="22"/>
      <c r="WKL1202" s="22"/>
      <c r="WKM1202" s="22"/>
      <c r="WKN1202" s="22"/>
      <c r="WKO1202" s="22"/>
      <c r="WKP1202" s="22"/>
      <c r="WKQ1202" s="22"/>
      <c r="WKR1202" s="22"/>
      <c r="WKS1202" s="22"/>
      <c r="WKT1202" s="22"/>
      <c r="WKU1202" s="22"/>
      <c r="WKV1202" s="22"/>
      <c r="WKW1202" s="22"/>
      <c r="WKX1202" s="22"/>
      <c r="WKY1202" s="22"/>
      <c r="WKZ1202" s="22"/>
      <c r="WLA1202" s="22"/>
      <c r="WLB1202" s="22"/>
      <c r="WLC1202" s="22"/>
      <c r="WLD1202" s="22"/>
      <c r="WLE1202" s="22"/>
      <c r="WLF1202" s="22"/>
      <c r="WLG1202" s="22"/>
      <c r="WLH1202" s="22"/>
      <c r="WLI1202" s="22"/>
      <c r="WLJ1202" s="22"/>
      <c r="WLK1202" s="22"/>
      <c r="WLL1202" s="22"/>
      <c r="WLM1202" s="22"/>
      <c r="WLN1202" s="22"/>
      <c r="WLO1202" s="22"/>
      <c r="WLP1202" s="22"/>
      <c r="WLQ1202" s="22"/>
      <c r="WLR1202" s="22"/>
      <c r="WLS1202" s="22"/>
      <c r="WLT1202" s="22"/>
      <c r="WLU1202" s="22"/>
      <c r="WLV1202" s="22"/>
      <c r="WLW1202" s="22"/>
      <c r="WLX1202" s="22"/>
      <c r="WLY1202" s="22"/>
      <c r="WLZ1202" s="22"/>
      <c r="WMA1202" s="22"/>
      <c r="WMB1202" s="22"/>
      <c r="WMC1202" s="22"/>
      <c r="WMD1202" s="22"/>
      <c r="WME1202" s="22"/>
      <c r="WMF1202" s="22"/>
      <c r="WMG1202" s="22"/>
      <c r="WMH1202" s="22"/>
      <c r="WMI1202" s="22"/>
      <c r="WMJ1202" s="22"/>
      <c r="WMK1202" s="22"/>
      <c r="WML1202" s="22"/>
      <c r="WMM1202" s="22"/>
      <c r="WMN1202" s="22"/>
      <c r="WMO1202" s="22"/>
      <c r="WMP1202" s="22"/>
      <c r="WMQ1202" s="22"/>
      <c r="WMR1202" s="22"/>
      <c r="WMS1202" s="22"/>
      <c r="WMT1202" s="22"/>
      <c r="WMU1202" s="22"/>
      <c r="WMV1202" s="22"/>
      <c r="WMW1202" s="22"/>
      <c r="WMX1202" s="22"/>
      <c r="WMY1202" s="22"/>
      <c r="WMZ1202" s="22"/>
      <c r="WNA1202" s="22"/>
      <c r="WNB1202" s="22"/>
      <c r="WNC1202" s="22"/>
      <c r="WND1202" s="22"/>
      <c r="WNE1202" s="22"/>
      <c r="WNF1202" s="22"/>
      <c r="WNG1202" s="22"/>
      <c r="WNH1202" s="22"/>
      <c r="WNI1202" s="22"/>
      <c r="WNJ1202" s="22"/>
      <c r="WNK1202" s="22"/>
      <c r="WNL1202" s="22"/>
      <c r="WNM1202" s="22"/>
      <c r="WNN1202" s="22"/>
      <c r="WNO1202" s="22"/>
      <c r="WNP1202" s="22"/>
      <c r="WNQ1202" s="22"/>
      <c r="WNR1202" s="22"/>
      <c r="WNS1202" s="22"/>
      <c r="WNT1202" s="22"/>
      <c r="WNU1202" s="22"/>
      <c r="WNV1202" s="22"/>
      <c r="WNW1202" s="22"/>
      <c r="WNX1202" s="22"/>
      <c r="WNY1202" s="22"/>
      <c r="WNZ1202" s="22"/>
      <c r="WOA1202" s="22"/>
      <c r="WOB1202" s="22"/>
      <c r="WOC1202" s="22"/>
      <c r="WOD1202" s="22"/>
      <c r="WOE1202" s="22"/>
      <c r="WOF1202" s="22"/>
      <c r="WOG1202" s="22"/>
      <c r="WOH1202" s="22"/>
      <c r="WOI1202" s="22"/>
      <c r="WOJ1202" s="22"/>
      <c r="WOK1202" s="22"/>
      <c r="WOL1202" s="22"/>
      <c r="WOM1202" s="22"/>
      <c r="WON1202" s="22"/>
      <c r="WOO1202" s="22"/>
      <c r="WOP1202" s="22"/>
      <c r="WOQ1202" s="22"/>
      <c r="WOR1202" s="22"/>
      <c r="WOS1202" s="22"/>
      <c r="WOT1202" s="22"/>
      <c r="WOU1202" s="22"/>
      <c r="WOV1202" s="22"/>
      <c r="WOW1202" s="22"/>
      <c r="WOX1202" s="22"/>
      <c r="WOY1202" s="22"/>
      <c r="WOZ1202" s="22"/>
      <c r="WPA1202" s="22"/>
      <c r="WPB1202" s="22"/>
      <c r="WPC1202" s="22"/>
      <c r="WPD1202" s="22"/>
      <c r="WPE1202" s="22"/>
      <c r="WPF1202" s="22"/>
      <c r="WPG1202" s="22"/>
      <c r="WPH1202" s="22"/>
      <c r="WPI1202" s="22"/>
      <c r="WPJ1202" s="22"/>
      <c r="WPK1202" s="22"/>
      <c r="WPL1202" s="22"/>
      <c r="WPM1202" s="22"/>
      <c r="WPN1202" s="22"/>
      <c r="WPO1202" s="22"/>
      <c r="WPP1202" s="22"/>
      <c r="WPQ1202" s="22"/>
      <c r="WPR1202" s="22"/>
      <c r="WPS1202" s="22"/>
      <c r="WPT1202" s="22"/>
      <c r="WPU1202" s="22"/>
      <c r="WPV1202" s="22"/>
      <c r="WPW1202" s="22"/>
      <c r="WPX1202" s="22"/>
      <c r="WPY1202" s="22"/>
      <c r="WPZ1202" s="22"/>
      <c r="WQA1202" s="22"/>
      <c r="WQB1202" s="22"/>
      <c r="WQC1202" s="22"/>
      <c r="WQD1202" s="22"/>
      <c r="WQE1202" s="22"/>
      <c r="WQF1202" s="22"/>
      <c r="WQG1202" s="22"/>
      <c r="WQH1202" s="22"/>
      <c r="WQI1202" s="22"/>
      <c r="WQJ1202" s="22"/>
      <c r="WQK1202" s="22"/>
      <c r="WQL1202" s="22"/>
      <c r="WQM1202" s="22"/>
      <c r="WQN1202" s="22"/>
      <c r="WQO1202" s="22"/>
      <c r="WQP1202" s="22"/>
      <c r="WQQ1202" s="22"/>
      <c r="WQR1202" s="22"/>
      <c r="WQS1202" s="22"/>
      <c r="WQT1202" s="22"/>
      <c r="WQU1202" s="22"/>
      <c r="WQV1202" s="22"/>
      <c r="WQW1202" s="22"/>
      <c r="WQX1202" s="22"/>
      <c r="WQY1202" s="22"/>
      <c r="WQZ1202" s="22"/>
      <c r="WRA1202" s="22"/>
      <c r="WRB1202" s="22"/>
      <c r="WRC1202" s="22"/>
      <c r="WRD1202" s="22"/>
      <c r="WRE1202" s="22"/>
      <c r="WRF1202" s="22"/>
      <c r="WRG1202" s="22"/>
      <c r="WRH1202" s="22"/>
      <c r="WRI1202" s="22"/>
      <c r="WRJ1202" s="22"/>
      <c r="WRK1202" s="22"/>
      <c r="WRL1202" s="22"/>
      <c r="WRM1202" s="22"/>
      <c r="WRN1202" s="22"/>
      <c r="WRO1202" s="22"/>
      <c r="WRP1202" s="22"/>
      <c r="WRQ1202" s="22"/>
      <c r="WRR1202" s="22"/>
      <c r="WRS1202" s="22"/>
      <c r="WRT1202" s="22"/>
      <c r="WRU1202" s="22"/>
      <c r="WRV1202" s="22"/>
      <c r="WRW1202" s="22"/>
      <c r="WRX1202" s="22"/>
      <c r="WRY1202" s="22"/>
      <c r="WRZ1202" s="22"/>
      <c r="WSA1202" s="22"/>
      <c r="WSB1202" s="22"/>
      <c r="WSC1202" s="22"/>
      <c r="WSD1202" s="22"/>
      <c r="WSE1202" s="22"/>
      <c r="WSF1202" s="22"/>
      <c r="WSG1202" s="22"/>
      <c r="WSH1202" s="22"/>
      <c r="WSI1202" s="22"/>
      <c r="WSJ1202" s="22"/>
      <c r="WSK1202" s="22"/>
      <c r="WSL1202" s="22"/>
      <c r="WSM1202" s="22"/>
      <c r="WSN1202" s="22"/>
      <c r="WSO1202" s="22"/>
      <c r="WSP1202" s="22"/>
      <c r="WSQ1202" s="22"/>
      <c r="WSR1202" s="22"/>
      <c r="WSS1202" s="22"/>
      <c r="WST1202" s="22"/>
      <c r="WSU1202" s="22"/>
      <c r="WSV1202" s="22"/>
      <c r="WSW1202" s="22"/>
      <c r="WSX1202" s="22"/>
      <c r="WSY1202" s="22"/>
      <c r="WSZ1202" s="22"/>
      <c r="WTA1202" s="22"/>
      <c r="WTB1202" s="22"/>
      <c r="WTC1202" s="22"/>
      <c r="WTD1202" s="22"/>
      <c r="WTE1202" s="22"/>
      <c r="WTF1202" s="22"/>
      <c r="WTG1202" s="22"/>
      <c r="WTH1202" s="22"/>
      <c r="WTI1202" s="22"/>
      <c r="WTJ1202" s="22"/>
      <c r="WTK1202" s="22"/>
      <c r="WTL1202" s="22"/>
      <c r="WTM1202" s="22"/>
      <c r="WTN1202" s="22"/>
      <c r="WTO1202" s="22"/>
      <c r="WTP1202" s="22"/>
      <c r="WTQ1202" s="22"/>
      <c r="WTR1202" s="22"/>
      <c r="WTS1202" s="22"/>
      <c r="WTT1202" s="22"/>
      <c r="WTU1202" s="22"/>
      <c r="WTV1202" s="22"/>
      <c r="WTW1202" s="22"/>
      <c r="WTX1202" s="22"/>
      <c r="WTY1202" s="22"/>
      <c r="WTZ1202" s="22"/>
      <c r="WUA1202" s="22"/>
      <c r="WUB1202" s="22"/>
      <c r="WUC1202" s="22"/>
      <c r="WUD1202" s="22"/>
      <c r="WUE1202" s="22"/>
      <c r="WUF1202" s="22"/>
      <c r="WUG1202" s="22"/>
      <c r="WUH1202" s="22"/>
      <c r="WUI1202" s="22"/>
      <c r="WUJ1202" s="22"/>
      <c r="WUK1202" s="22"/>
      <c r="WUL1202" s="22"/>
      <c r="WUM1202" s="22"/>
      <c r="WUN1202" s="22"/>
      <c r="WUO1202" s="22"/>
      <c r="WUP1202" s="22"/>
      <c r="WUQ1202" s="22"/>
      <c r="WUR1202" s="22"/>
      <c r="WUS1202" s="22"/>
      <c r="WUT1202" s="22"/>
      <c r="WUU1202" s="22"/>
      <c r="WUV1202" s="22"/>
      <c r="WUW1202" s="22"/>
      <c r="WUX1202" s="22"/>
      <c r="WUY1202" s="22"/>
      <c r="WUZ1202" s="22"/>
      <c r="WVA1202" s="22"/>
      <c r="WVB1202" s="22"/>
      <c r="WVC1202" s="22"/>
      <c r="WVD1202" s="22"/>
      <c r="WVE1202" s="22"/>
      <c r="WVF1202" s="22"/>
      <c r="WVG1202" s="22"/>
      <c r="WVH1202" s="22"/>
      <c r="WVI1202" s="22"/>
      <c r="WVJ1202" s="22"/>
      <c r="WVK1202" s="22"/>
      <c r="WVL1202" s="22"/>
      <c r="WVM1202" s="22"/>
      <c r="WVN1202" s="22"/>
      <c r="WVO1202" s="22"/>
      <c r="WVP1202" s="22"/>
      <c r="WVQ1202" s="22"/>
      <c r="WVR1202" s="22"/>
      <c r="WVS1202" s="22"/>
      <c r="WVT1202" s="22"/>
      <c r="WVU1202" s="22"/>
      <c r="WVV1202" s="22"/>
      <c r="WVW1202" s="22"/>
      <c r="WVX1202" s="22"/>
      <c r="WVY1202" s="22"/>
      <c r="WVZ1202" s="22"/>
      <c r="WWA1202" s="22"/>
      <c r="WWB1202" s="22"/>
      <c r="WWC1202" s="22"/>
      <c r="WWD1202" s="22"/>
      <c r="WWE1202" s="22"/>
      <c r="WWF1202" s="22"/>
      <c r="WWG1202" s="22"/>
      <c r="WWH1202" s="22"/>
      <c r="WWI1202" s="22"/>
      <c r="WWJ1202" s="22"/>
      <c r="WWK1202" s="22"/>
      <c r="WWL1202" s="22"/>
      <c r="WWM1202" s="22"/>
      <c r="WWN1202" s="22"/>
      <c r="WWO1202" s="22"/>
      <c r="WWP1202" s="22"/>
      <c r="WWQ1202" s="22"/>
      <c r="WWR1202" s="22"/>
      <c r="WWS1202" s="22"/>
      <c r="WWT1202" s="22"/>
      <c r="WWU1202" s="22"/>
      <c r="WWV1202" s="22"/>
      <c r="WWW1202" s="22"/>
      <c r="WWX1202" s="22"/>
      <c r="WWY1202" s="22"/>
      <c r="WWZ1202" s="22"/>
      <c r="WXA1202" s="22"/>
      <c r="WXB1202" s="22"/>
      <c r="WXC1202" s="22"/>
      <c r="WXD1202" s="22"/>
      <c r="WXE1202" s="22"/>
      <c r="WXF1202" s="22"/>
      <c r="WXG1202" s="22"/>
      <c r="WXH1202" s="22"/>
      <c r="WXI1202" s="22"/>
      <c r="WXJ1202" s="22"/>
      <c r="WXK1202" s="22"/>
      <c r="WXL1202" s="22"/>
      <c r="WXM1202" s="22"/>
      <c r="WXN1202" s="22"/>
      <c r="WXO1202" s="22"/>
      <c r="WXP1202" s="22"/>
      <c r="WXQ1202" s="22"/>
      <c r="WXR1202" s="22"/>
      <c r="WXS1202" s="22"/>
      <c r="WXT1202" s="22"/>
      <c r="WXU1202" s="22"/>
      <c r="WXV1202" s="22"/>
      <c r="WXW1202" s="22"/>
      <c r="WXX1202" s="22"/>
      <c r="WXY1202" s="22"/>
      <c r="WXZ1202" s="22"/>
      <c r="WYA1202" s="22"/>
      <c r="WYB1202" s="22"/>
      <c r="WYC1202" s="22"/>
      <c r="WYD1202" s="22"/>
      <c r="WYE1202" s="22"/>
      <c r="WYF1202" s="22"/>
      <c r="WYG1202" s="22"/>
      <c r="WYH1202" s="22"/>
      <c r="WYI1202" s="22"/>
      <c r="WYJ1202" s="22"/>
      <c r="WYK1202" s="22"/>
      <c r="WYL1202" s="22"/>
      <c r="WYM1202" s="22"/>
      <c r="WYN1202" s="22"/>
      <c r="WYO1202" s="22"/>
      <c r="WYP1202" s="22"/>
      <c r="WYQ1202" s="22"/>
      <c r="WYR1202" s="22"/>
      <c r="WYS1202" s="22"/>
      <c r="WYT1202" s="22"/>
      <c r="WYU1202" s="22"/>
      <c r="WYV1202" s="22"/>
      <c r="WYW1202" s="22"/>
      <c r="WYX1202" s="22"/>
      <c r="WYY1202" s="22"/>
      <c r="WYZ1202" s="22"/>
      <c r="WZA1202" s="22"/>
      <c r="WZB1202" s="22"/>
      <c r="WZC1202" s="22"/>
      <c r="WZD1202" s="22"/>
      <c r="WZE1202" s="22"/>
      <c r="WZF1202" s="22"/>
      <c r="WZG1202" s="22"/>
      <c r="WZH1202" s="22"/>
      <c r="WZI1202" s="22"/>
      <c r="WZJ1202" s="22"/>
      <c r="WZK1202" s="22"/>
      <c r="WZL1202" s="22"/>
      <c r="WZM1202" s="22"/>
      <c r="WZN1202" s="22"/>
      <c r="WZO1202" s="22"/>
      <c r="WZP1202" s="22"/>
      <c r="WZQ1202" s="22"/>
      <c r="WZR1202" s="22"/>
      <c r="WZS1202" s="22"/>
      <c r="WZT1202" s="22"/>
      <c r="WZU1202" s="22"/>
      <c r="WZV1202" s="22"/>
      <c r="WZW1202" s="22"/>
      <c r="WZX1202" s="22"/>
      <c r="WZY1202" s="22"/>
      <c r="WZZ1202" s="22"/>
      <c r="XAA1202" s="22"/>
      <c r="XAB1202" s="22"/>
      <c r="XAC1202" s="22"/>
      <c r="XAD1202" s="22"/>
      <c r="XAE1202" s="22"/>
      <c r="XAF1202" s="22"/>
      <c r="XAG1202" s="22"/>
      <c r="XAH1202" s="22"/>
      <c r="XAI1202" s="22"/>
      <c r="XAJ1202" s="22"/>
      <c r="XAK1202" s="22"/>
      <c r="XAL1202" s="22"/>
      <c r="XAM1202" s="22"/>
      <c r="XAN1202" s="22"/>
      <c r="XAO1202" s="22"/>
      <c r="XAP1202" s="22"/>
      <c r="XAQ1202" s="22"/>
      <c r="XAR1202" s="22"/>
      <c r="XAS1202" s="22"/>
      <c r="XAT1202" s="22"/>
      <c r="XAU1202" s="22"/>
      <c r="XAV1202" s="22"/>
      <c r="XAW1202" s="22"/>
      <c r="XAX1202" s="22"/>
      <c r="XAY1202" s="22"/>
      <c r="XAZ1202" s="22"/>
      <c r="XBA1202" s="22"/>
      <c r="XBB1202" s="22"/>
      <c r="XBC1202" s="22"/>
      <c r="XBD1202" s="22"/>
      <c r="XBE1202" s="22"/>
      <c r="XBF1202" s="22"/>
      <c r="XBG1202" s="22"/>
      <c r="XBH1202" s="22"/>
      <c r="XBI1202" s="22"/>
      <c r="XBJ1202" s="22"/>
      <c r="XBK1202" s="22"/>
      <c r="XBL1202" s="22"/>
      <c r="XBM1202" s="22"/>
      <c r="XBN1202" s="22"/>
      <c r="XBO1202" s="22"/>
      <c r="XBP1202" s="22"/>
      <c r="XBQ1202" s="22"/>
      <c r="XBR1202" s="22"/>
      <c r="XBS1202" s="22"/>
      <c r="XBT1202" s="22"/>
      <c r="XBU1202" s="22"/>
      <c r="XBV1202" s="22"/>
      <c r="XBW1202" s="22"/>
      <c r="XBX1202" s="22"/>
      <c r="XBY1202" s="22"/>
      <c r="XBZ1202" s="22"/>
      <c r="XCA1202" s="22"/>
      <c r="XCB1202" s="22"/>
      <c r="XCC1202" s="22"/>
      <c r="XCD1202" s="22"/>
      <c r="XCE1202" s="22"/>
      <c r="XCF1202" s="22"/>
      <c r="XCG1202" s="22"/>
      <c r="XCH1202" s="22"/>
      <c r="XCI1202" s="22"/>
      <c r="XCJ1202" s="22"/>
      <c r="XCK1202" s="22"/>
      <c r="XCL1202" s="22"/>
      <c r="XCM1202" s="22"/>
      <c r="XCN1202" s="22"/>
      <c r="XCO1202" s="22"/>
    </row>
    <row r="1203" spans="1:16317" ht="52.15" customHeight="1">
      <c r="A1203" s="480"/>
      <c r="B1203" s="314" t="s">
        <v>75</v>
      </c>
      <c r="C1203" s="215" t="s">
        <v>6170</v>
      </c>
      <c r="D1203" s="315" t="s">
        <v>6171</v>
      </c>
      <c r="E1203" s="185" t="s">
        <v>901</v>
      </c>
      <c r="F1203" s="175" t="s">
        <v>6172</v>
      </c>
      <c r="G1203" s="186" t="s">
        <v>6144</v>
      </c>
      <c r="H1203" s="210" t="s">
        <v>235</v>
      </c>
      <c r="I1203" s="313"/>
      <c r="J1203" s="313"/>
      <c r="K1203" s="201" t="s">
        <v>1558</v>
      </c>
      <c r="L1203" s="90" t="s">
        <v>1040</v>
      </c>
      <c r="M1203" s="202" t="s">
        <v>439</v>
      </c>
      <c r="N1203" s="106" t="s">
        <v>6120</v>
      </c>
      <c r="O1203" s="107"/>
      <c r="P1203" s="201" t="s">
        <v>907</v>
      </c>
      <c r="Q1203" s="90" t="s">
        <v>356</v>
      </c>
      <c r="R1203" s="202" t="s">
        <v>3600</v>
      </c>
      <c r="S1203" s="106"/>
      <c r="T1203" s="107"/>
      <c r="U1203" s="201" t="s">
        <v>908</v>
      </c>
      <c r="V1203" s="90" t="s">
        <v>357</v>
      </c>
      <c r="W1203" s="383" t="s">
        <v>905</v>
      </c>
      <c r="X1203" s="343" t="s">
        <v>6060</v>
      </c>
      <c r="Y1203" s="350"/>
      <c r="Z1203" s="201"/>
      <c r="AA1203" s="90"/>
      <c r="AB1203" s="383"/>
      <c r="AC1203" s="343"/>
      <c r="AD1203" s="350"/>
      <c r="AE1203" s="22"/>
      <c r="AF1203" s="22"/>
      <c r="AG1203" s="22"/>
      <c r="AH1203" s="22"/>
      <c r="AI1203" s="22"/>
      <c r="AJ1203" s="22"/>
      <c r="AK1203" s="22"/>
      <c r="AL1203" s="22"/>
      <c r="AM1203" s="22"/>
      <c r="AN1203" s="22"/>
      <c r="AO1203" s="22"/>
      <c r="AP1203" s="22"/>
      <c r="AQ1203" s="22"/>
      <c r="AR1203" s="22"/>
      <c r="AS1203" s="22"/>
      <c r="AT1203" s="22"/>
      <c r="AU1203" s="22"/>
      <c r="AV1203" s="22"/>
      <c r="AW1203" s="22"/>
      <c r="AX1203" s="22"/>
      <c r="AY1203" s="22"/>
      <c r="AZ1203" s="22"/>
      <c r="BA1203" s="22"/>
      <c r="BB1203" s="22"/>
      <c r="BC1203" s="22"/>
      <c r="BD1203" s="22"/>
      <c r="BE1203" s="22"/>
      <c r="BF1203" s="22"/>
      <c r="BG1203" s="22"/>
      <c r="BH1203" s="22"/>
      <c r="BI1203" s="22"/>
      <c r="BJ1203" s="22"/>
      <c r="BK1203" s="22"/>
      <c r="BL1203" s="22"/>
      <c r="BM1203" s="22"/>
      <c r="BN1203" s="22"/>
      <c r="BO1203" s="22"/>
      <c r="BP1203" s="22"/>
      <c r="BQ1203" s="22"/>
      <c r="BR1203" s="22"/>
      <c r="BS1203" s="22"/>
      <c r="BT1203" s="22"/>
      <c r="BU1203" s="22"/>
      <c r="BV1203" s="22"/>
      <c r="BW1203" s="22"/>
      <c r="BX1203" s="22"/>
      <c r="BY1203" s="22"/>
      <c r="BZ1203" s="22"/>
      <c r="CA1203" s="22"/>
      <c r="CB1203" s="22"/>
      <c r="CC1203" s="22"/>
      <c r="CD1203" s="22"/>
      <c r="CE1203" s="22"/>
      <c r="CF1203" s="22"/>
      <c r="CG1203" s="22"/>
      <c r="CH1203" s="22"/>
      <c r="CI1203" s="22"/>
      <c r="CJ1203" s="22"/>
      <c r="CK1203" s="22"/>
      <c r="CL1203" s="22"/>
      <c r="CM1203" s="22"/>
      <c r="CN1203" s="22"/>
      <c r="CO1203" s="22"/>
      <c r="CP1203" s="22"/>
      <c r="CQ1203" s="22"/>
      <c r="CR1203" s="22"/>
      <c r="CS1203" s="22"/>
      <c r="CT1203" s="22"/>
      <c r="CU1203" s="22"/>
      <c r="CV1203" s="22"/>
      <c r="CW1203" s="22"/>
      <c r="CX1203" s="22"/>
      <c r="CY1203" s="22"/>
      <c r="CZ1203" s="22"/>
      <c r="DA1203" s="22"/>
      <c r="DB1203" s="22"/>
      <c r="DC1203" s="22"/>
      <c r="DD1203" s="22"/>
      <c r="DE1203" s="22"/>
      <c r="DF1203" s="22"/>
      <c r="DG1203" s="22"/>
      <c r="DH1203" s="22"/>
      <c r="DI1203" s="22"/>
      <c r="DJ1203" s="22"/>
      <c r="DK1203" s="22"/>
      <c r="DL1203" s="22"/>
      <c r="DM1203" s="22"/>
      <c r="DN1203" s="22"/>
      <c r="DO1203" s="22"/>
      <c r="DP1203" s="22"/>
      <c r="DQ1203" s="22"/>
      <c r="DR1203" s="22"/>
      <c r="DS1203" s="22"/>
      <c r="DT1203" s="22"/>
      <c r="DU1203" s="22"/>
      <c r="DV1203" s="22"/>
      <c r="DW1203" s="22"/>
      <c r="DX1203" s="22"/>
      <c r="DY1203" s="22"/>
      <c r="DZ1203" s="22"/>
      <c r="EA1203" s="22"/>
      <c r="EB1203" s="22"/>
      <c r="EC1203" s="22"/>
      <c r="ED1203" s="22"/>
      <c r="EE1203" s="22"/>
      <c r="EF1203" s="22"/>
      <c r="EG1203" s="22"/>
      <c r="EH1203" s="22"/>
      <c r="EI1203" s="22"/>
      <c r="EJ1203" s="22"/>
      <c r="EK1203" s="22"/>
      <c r="EL1203" s="22"/>
      <c r="EM1203" s="22"/>
      <c r="EN1203" s="22"/>
      <c r="EO1203" s="22"/>
      <c r="EP1203" s="22"/>
      <c r="EQ1203" s="22"/>
      <c r="ER1203" s="22"/>
      <c r="ES1203" s="22"/>
      <c r="ET1203" s="22"/>
      <c r="EU1203" s="22"/>
      <c r="EV1203" s="22"/>
      <c r="EW1203" s="22"/>
      <c r="EX1203" s="22"/>
      <c r="EY1203" s="22"/>
      <c r="EZ1203" s="22"/>
      <c r="FA1203" s="22"/>
      <c r="FB1203" s="22"/>
      <c r="FC1203" s="22"/>
      <c r="FD1203" s="22"/>
      <c r="FE1203" s="22"/>
      <c r="FF1203" s="22"/>
      <c r="FG1203" s="22"/>
      <c r="FH1203" s="22"/>
      <c r="FI1203" s="22"/>
      <c r="FJ1203" s="22"/>
      <c r="FK1203" s="22"/>
      <c r="FL1203" s="22"/>
      <c r="FM1203" s="22"/>
      <c r="FN1203" s="22"/>
      <c r="FO1203" s="22"/>
      <c r="FP1203" s="22"/>
      <c r="FQ1203" s="22"/>
      <c r="FR1203" s="22"/>
      <c r="FS1203" s="22"/>
      <c r="FT1203" s="22"/>
      <c r="FU1203" s="22"/>
      <c r="FV1203" s="22"/>
      <c r="FW1203" s="22"/>
      <c r="FX1203" s="22"/>
      <c r="FY1203" s="22"/>
      <c r="FZ1203" s="22"/>
      <c r="GA1203" s="22"/>
      <c r="GB1203" s="22"/>
      <c r="GC1203" s="22"/>
      <c r="GD1203" s="22"/>
      <c r="GE1203" s="22"/>
      <c r="GF1203" s="22"/>
      <c r="GG1203" s="22"/>
      <c r="GH1203" s="22"/>
      <c r="GI1203" s="22"/>
      <c r="GJ1203" s="22"/>
      <c r="GK1203" s="22"/>
      <c r="GL1203" s="22"/>
      <c r="GM1203" s="22"/>
      <c r="GN1203" s="22"/>
      <c r="GO1203" s="22"/>
      <c r="GP1203" s="22"/>
      <c r="GQ1203" s="22"/>
      <c r="GR1203" s="22"/>
      <c r="GS1203" s="22"/>
      <c r="GT1203" s="22"/>
      <c r="GU1203" s="22"/>
      <c r="GV1203" s="22"/>
      <c r="GW1203" s="22"/>
      <c r="GX1203" s="22"/>
      <c r="GY1203" s="22"/>
      <c r="GZ1203" s="22"/>
      <c r="HA1203" s="22"/>
      <c r="HB1203" s="22"/>
      <c r="HC1203" s="22"/>
      <c r="HD1203" s="22"/>
      <c r="HE1203" s="22"/>
      <c r="HF1203" s="22"/>
      <c r="HG1203" s="22"/>
      <c r="HH1203" s="22"/>
      <c r="HI1203" s="22"/>
      <c r="HJ1203" s="22"/>
      <c r="HK1203" s="22"/>
      <c r="HL1203" s="22"/>
      <c r="HM1203" s="22"/>
      <c r="HN1203" s="22"/>
      <c r="HO1203" s="22"/>
      <c r="HP1203" s="22"/>
      <c r="HQ1203" s="22"/>
      <c r="HR1203" s="22"/>
      <c r="HS1203" s="22"/>
      <c r="HT1203" s="22"/>
      <c r="HU1203" s="22"/>
      <c r="HV1203" s="22"/>
      <c r="HW1203" s="22"/>
      <c r="HX1203" s="22"/>
      <c r="HY1203" s="22"/>
      <c r="HZ1203" s="22"/>
      <c r="IA1203" s="22"/>
      <c r="IB1203" s="22"/>
      <c r="IC1203" s="22"/>
      <c r="ID1203" s="22"/>
      <c r="IE1203" s="22"/>
      <c r="IF1203" s="22"/>
      <c r="IG1203" s="22"/>
      <c r="IH1203" s="22"/>
      <c r="II1203" s="22"/>
      <c r="IJ1203" s="22"/>
      <c r="IK1203" s="22"/>
      <c r="IL1203" s="22"/>
      <c r="IM1203" s="22"/>
      <c r="IN1203" s="22"/>
      <c r="IO1203" s="22"/>
      <c r="IP1203" s="22"/>
      <c r="IQ1203" s="22"/>
      <c r="IR1203" s="22"/>
      <c r="IS1203" s="22"/>
      <c r="IT1203" s="22"/>
      <c r="IU1203" s="22"/>
      <c r="IV1203" s="22"/>
      <c r="IW1203" s="22"/>
      <c r="IX1203" s="22"/>
      <c r="IY1203" s="22"/>
      <c r="IZ1203" s="22"/>
      <c r="JA1203" s="22"/>
      <c r="JB1203" s="22"/>
      <c r="JC1203" s="22"/>
      <c r="JD1203" s="22"/>
      <c r="JE1203" s="22"/>
      <c r="JF1203" s="22"/>
      <c r="JG1203" s="22"/>
      <c r="JH1203" s="22"/>
      <c r="JI1203" s="22"/>
      <c r="JJ1203" s="22"/>
      <c r="JK1203" s="22"/>
      <c r="JL1203" s="22"/>
      <c r="JM1203" s="22"/>
      <c r="JN1203" s="22"/>
      <c r="JO1203" s="22"/>
      <c r="JP1203" s="22"/>
      <c r="JQ1203" s="22"/>
      <c r="JR1203" s="22"/>
      <c r="JS1203" s="22"/>
      <c r="JT1203" s="22"/>
      <c r="JU1203" s="22"/>
      <c r="JV1203" s="22"/>
      <c r="JW1203" s="22"/>
      <c r="JX1203" s="22"/>
      <c r="JY1203" s="22"/>
      <c r="JZ1203" s="22"/>
      <c r="KA1203" s="22"/>
      <c r="KB1203" s="22"/>
      <c r="KC1203" s="22"/>
      <c r="KD1203" s="22"/>
      <c r="KE1203" s="22"/>
      <c r="KF1203" s="22"/>
      <c r="KG1203" s="22"/>
      <c r="KH1203" s="22"/>
      <c r="KI1203" s="22"/>
      <c r="KJ1203" s="22"/>
      <c r="KK1203" s="22"/>
      <c r="KL1203" s="22"/>
      <c r="KM1203" s="22"/>
      <c r="KN1203" s="22"/>
      <c r="KO1203" s="22"/>
      <c r="KP1203" s="22"/>
      <c r="KQ1203" s="22"/>
      <c r="KR1203" s="22"/>
      <c r="KS1203" s="22"/>
      <c r="KT1203" s="22"/>
      <c r="KU1203" s="22"/>
      <c r="KV1203" s="22"/>
      <c r="KW1203" s="22"/>
      <c r="KX1203" s="22"/>
      <c r="KY1203" s="22"/>
      <c r="KZ1203" s="22"/>
      <c r="LA1203" s="22"/>
      <c r="LB1203" s="22"/>
      <c r="LC1203" s="22"/>
      <c r="LD1203" s="22"/>
      <c r="LE1203" s="22"/>
      <c r="LF1203" s="22"/>
      <c r="LG1203" s="22"/>
      <c r="LH1203" s="22"/>
      <c r="LI1203" s="22"/>
      <c r="LJ1203" s="22"/>
      <c r="LK1203" s="22"/>
      <c r="LL1203" s="22"/>
      <c r="LM1203" s="22"/>
      <c r="LN1203" s="22"/>
      <c r="LO1203" s="22"/>
      <c r="LP1203" s="22"/>
      <c r="LQ1203" s="22"/>
      <c r="LR1203" s="22"/>
      <c r="LS1203" s="22"/>
      <c r="LT1203" s="22"/>
      <c r="LU1203" s="22"/>
      <c r="LV1203" s="22"/>
      <c r="LW1203" s="22"/>
      <c r="LX1203" s="22"/>
      <c r="LY1203" s="22"/>
      <c r="LZ1203" s="22"/>
      <c r="MA1203" s="22"/>
      <c r="MB1203" s="22"/>
      <c r="MC1203" s="22"/>
      <c r="MD1203" s="22"/>
      <c r="ME1203" s="22"/>
      <c r="MF1203" s="22"/>
      <c r="MG1203" s="22"/>
      <c r="MH1203" s="22"/>
      <c r="MI1203" s="22"/>
      <c r="MJ1203" s="22"/>
      <c r="MK1203" s="22"/>
      <c r="ML1203" s="22"/>
      <c r="MM1203" s="22"/>
      <c r="MN1203" s="22"/>
      <c r="MO1203" s="22"/>
      <c r="MP1203" s="22"/>
      <c r="MQ1203" s="22"/>
      <c r="MR1203" s="22"/>
      <c r="MS1203" s="22"/>
      <c r="MT1203" s="22"/>
      <c r="MU1203" s="22"/>
      <c r="MV1203" s="22"/>
      <c r="MW1203" s="22"/>
      <c r="MX1203" s="22"/>
      <c r="MY1203" s="22"/>
      <c r="MZ1203" s="22"/>
      <c r="NA1203" s="22"/>
      <c r="NB1203" s="22"/>
      <c r="NC1203" s="22"/>
      <c r="ND1203" s="22"/>
      <c r="NE1203" s="22"/>
      <c r="NF1203" s="22"/>
      <c r="NG1203" s="22"/>
      <c r="NH1203" s="22"/>
      <c r="NI1203" s="22"/>
      <c r="NJ1203" s="22"/>
      <c r="NK1203" s="22"/>
      <c r="NL1203" s="22"/>
      <c r="NM1203" s="22"/>
      <c r="NN1203" s="22"/>
      <c r="NO1203" s="22"/>
      <c r="NP1203" s="22"/>
      <c r="NQ1203" s="22"/>
      <c r="NR1203" s="22"/>
      <c r="NS1203" s="22"/>
      <c r="NT1203" s="22"/>
      <c r="NU1203" s="22"/>
      <c r="NV1203" s="22"/>
      <c r="NW1203" s="22"/>
      <c r="NX1203" s="22"/>
      <c r="NY1203" s="22"/>
      <c r="NZ1203" s="22"/>
      <c r="OA1203" s="22"/>
      <c r="OB1203" s="22"/>
      <c r="OC1203" s="22"/>
      <c r="OD1203" s="22"/>
      <c r="OE1203" s="22"/>
      <c r="OF1203" s="22"/>
      <c r="OG1203" s="22"/>
      <c r="OH1203" s="22"/>
      <c r="OI1203" s="22"/>
      <c r="OJ1203" s="22"/>
      <c r="OK1203" s="22"/>
      <c r="OL1203" s="22"/>
      <c r="OM1203" s="22"/>
      <c r="ON1203" s="22"/>
      <c r="OO1203" s="22"/>
      <c r="OP1203" s="22"/>
      <c r="OQ1203" s="22"/>
      <c r="OR1203" s="22"/>
      <c r="OS1203" s="22"/>
      <c r="OT1203" s="22"/>
      <c r="OU1203" s="22"/>
      <c r="OV1203" s="22"/>
      <c r="OW1203" s="22"/>
      <c r="OX1203" s="22"/>
      <c r="OY1203" s="22"/>
      <c r="OZ1203" s="22"/>
      <c r="PA1203" s="22"/>
      <c r="PB1203" s="22"/>
      <c r="PC1203" s="22"/>
      <c r="PD1203" s="22"/>
      <c r="PE1203" s="22"/>
      <c r="PF1203" s="22"/>
      <c r="PG1203" s="22"/>
      <c r="PH1203" s="22"/>
      <c r="PI1203" s="22"/>
      <c r="PJ1203" s="22"/>
      <c r="PK1203" s="22"/>
      <c r="PL1203" s="22"/>
      <c r="PM1203" s="22"/>
      <c r="PN1203" s="22"/>
      <c r="PO1203" s="22"/>
      <c r="PP1203" s="22"/>
      <c r="PQ1203" s="22"/>
      <c r="PR1203" s="22"/>
      <c r="PS1203" s="22"/>
      <c r="PT1203" s="22"/>
      <c r="PU1203" s="22"/>
      <c r="PV1203" s="22"/>
      <c r="PW1203" s="22"/>
      <c r="PX1203" s="22"/>
      <c r="PY1203" s="22"/>
      <c r="PZ1203" s="22"/>
      <c r="QA1203" s="22"/>
      <c r="QB1203" s="22"/>
      <c r="QC1203" s="22"/>
      <c r="QD1203" s="22"/>
      <c r="QE1203" s="22"/>
      <c r="QF1203" s="22"/>
      <c r="QG1203" s="22"/>
      <c r="QH1203" s="22"/>
      <c r="QI1203" s="22"/>
      <c r="QJ1203" s="22"/>
      <c r="QK1203" s="22"/>
      <c r="QL1203" s="22"/>
      <c r="QM1203" s="22"/>
      <c r="QN1203" s="22"/>
      <c r="QO1203" s="22"/>
      <c r="QP1203" s="22"/>
      <c r="QQ1203" s="22"/>
      <c r="QR1203" s="22"/>
      <c r="QS1203" s="22"/>
      <c r="QT1203" s="22"/>
      <c r="QU1203" s="22"/>
      <c r="QV1203" s="22"/>
      <c r="QW1203" s="22"/>
      <c r="QX1203" s="22"/>
      <c r="QY1203" s="22"/>
      <c r="QZ1203" s="22"/>
      <c r="RA1203" s="22"/>
      <c r="RB1203" s="22"/>
      <c r="RC1203" s="22"/>
      <c r="RD1203" s="22"/>
      <c r="RE1203" s="22"/>
      <c r="RF1203" s="22"/>
      <c r="RG1203" s="22"/>
      <c r="RH1203" s="22"/>
      <c r="RI1203" s="22"/>
      <c r="RJ1203" s="22"/>
      <c r="RK1203" s="22"/>
      <c r="RL1203" s="22"/>
      <c r="RM1203" s="22"/>
      <c r="RN1203" s="22"/>
      <c r="RO1203" s="22"/>
      <c r="RP1203" s="22"/>
      <c r="RQ1203" s="22"/>
      <c r="RR1203" s="22"/>
      <c r="RS1203" s="22"/>
      <c r="RT1203" s="22"/>
      <c r="RU1203" s="22"/>
      <c r="RV1203" s="22"/>
      <c r="RW1203" s="22"/>
      <c r="RX1203" s="22"/>
      <c r="RY1203" s="22"/>
      <c r="RZ1203" s="22"/>
      <c r="SA1203" s="22"/>
      <c r="SB1203" s="22"/>
      <c r="SC1203" s="22"/>
      <c r="SD1203" s="22"/>
      <c r="SE1203" s="22"/>
      <c r="SF1203" s="22"/>
      <c r="SG1203" s="22"/>
      <c r="SH1203" s="22"/>
      <c r="SI1203" s="22"/>
      <c r="SJ1203" s="22"/>
      <c r="SK1203" s="22"/>
      <c r="SL1203" s="22"/>
      <c r="SM1203" s="22"/>
      <c r="SN1203" s="22"/>
      <c r="SO1203" s="22"/>
      <c r="SP1203" s="22"/>
      <c r="SQ1203" s="22"/>
      <c r="SR1203" s="22"/>
      <c r="SS1203" s="22"/>
      <c r="ST1203" s="22"/>
      <c r="SU1203" s="22"/>
      <c r="SV1203" s="22"/>
      <c r="SW1203" s="22"/>
      <c r="SX1203" s="22"/>
      <c r="SY1203" s="22"/>
      <c r="SZ1203" s="22"/>
      <c r="TA1203" s="22"/>
      <c r="TB1203" s="22"/>
      <c r="TC1203" s="22"/>
      <c r="TD1203" s="22"/>
      <c r="TE1203" s="22"/>
      <c r="TF1203" s="22"/>
      <c r="TG1203" s="22"/>
      <c r="TH1203" s="22"/>
      <c r="TI1203" s="22"/>
      <c r="TJ1203" s="22"/>
      <c r="TK1203" s="22"/>
      <c r="TL1203" s="22"/>
      <c r="TM1203" s="22"/>
      <c r="TN1203" s="22"/>
      <c r="TO1203" s="22"/>
      <c r="TP1203" s="22"/>
      <c r="TQ1203" s="22"/>
      <c r="TR1203" s="22"/>
      <c r="TS1203" s="22"/>
      <c r="TT1203" s="22"/>
      <c r="TU1203" s="22"/>
      <c r="TV1203" s="22"/>
      <c r="TW1203" s="22"/>
      <c r="TX1203" s="22"/>
      <c r="TY1203" s="22"/>
      <c r="TZ1203" s="22"/>
      <c r="UA1203" s="22"/>
      <c r="UB1203" s="22"/>
      <c r="UC1203" s="22"/>
      <c r="UD1203" s="22"/>
      <c r="UE1203" s="22"/>
      <c r="UF1203" s="22"/>
      <c r="UG1203" s="22"/>
      <c r="UH1203" s="22"/>
      <c r="UI1203" s="22"/>
      <c r="UJ1203" s="22"/>
      <c r="UK1203" s="22"/>
      <c r="UL1203" s="22"/>
      <c r="UM1203" s="22"/>
      <c r="UN1203" s="22"/>
      <c r="UO1203" s="22"/>
      <c r="UP1203" s="22"/>
      <c r="UQ1203" s="22"/>
      <c r="UR1203" s="22"/>
      <c r="US1203" s="22"/>
      <c r="UT1203" s="22"/>
      <c r="UU1203" s="22"/>
      <c r="UV1203" s="22"/>
      <c r="UW1203" s="22"/>
      <c r="UX1203" s="22"/>
      <c r="UY1203" s="22"/>
      <c r="UZ1203" s="22"/>
      <c r="VA1203" s="22"/>
      <c r="VB1203" s="22"/>
      <c r="VC1203" s="22"/>
      <c r="VD1203" s="22"/>
      <c r="VE1203" s="22"/>
      <c r="VF1203" s="22"/>
      <c r="VG1203" s="22"/>
      <c r="VH1203" s="22"/>
      <c r="VI1203" s="22"/>
      <c r="VJ1203" s="22"/>
      <c r="VK1203" s="22"/>
      <c r="VL1203" s="22"/>
      <c r="VM1203" s="22"/>
      <c r="VN1203" s="22"/>
      <c r="VO1203" s="22"/>
      <c r="VP1203" s="22"/>
      <c r="VQ1203" s="22"/>
      <c r="VR1203" s="22"/>
      <c r="VS1203" s="22"/>
      <c r="VT1203" s="22"/>
      <c r="VU1203" s="22"/>
      <c r="VV1203" s="22"/>
      <c r="VW1203" s="22"/>
      <c r="VX1203" s="22"/>
      <c r="VY1203" s="22"/>
      <c r="VZ1203" s="22"/>
      <c r="WA1203" s="22"/>
      <c r="WB1203" s="22"/>
      <c r="WC1203" s="22"/>
      <c r="WD1203" s="22"/>
      <c r="WE1203" s="22"/>
      <c r="WF1203" s="22"/>
      <c r="WG1203" s="22"/>
      <c r="WH1203" s="22"/>
      <c r="WI1203" s="22"/>
      <c r="WJ1203" s="22"/>
      <c r="WK1203" s="22"/>
      <c r="WL1203" s="22"/>
      <c r="WM1203" s="22"/>
      <c r="WN1203" s="22"/>
      <c r="WO1203" s="22"/>
      <c r="WP1203" s="22"/>
      <c r="WQ1203" s="22"/>
      <c r="WR1203" s="22"/>
      <c r="WS1203" s="22"/>
      <c r="WT1203" s="22"/>
      <c r="WU1203" s="22"/>
      <c r="WV1203" s="22"/>
      <c r="WW1203" s="22"/>
      <c r="WX1203" s="22"/>
      <c r="WY1203" s="22"/>
      <c r="WZ1203" s="22"/>
      <c r="XA1203" s="22"/>
      <c r="XB1203" s="22"/>
      <c r="XC1203" s="22"/>
      <c r="XD1203" s="22"/>
      <c r="XE1203" s="22"/>
      <c r="XF1203" s="22"/>
      <c r="XG1203" s="22"/>
      <c r="XH1203" s="22"/>
      <c r="XI1203" s="22"/>
      <c r="XJ1203" s="22"/>
      <c r="XK1203" s="22"/>
      <c r="XL1203" s="22"/>
      <c r="XM1203" s="22"/>
      <c r="XN1203" s="22"/>
      <c r="XO1203" s="22"/>
      <c r="XP1203" s="22"/>
      <c r="XQ1203" s="22"/>
      <c r="XR1203" s="22"/>
      <c r="XS1203" s="22"/>
      <c r="XT1203" s="22"/>
      <c r="XU1203" s="22"/>
      <c r="XV1203" s="22"/>
      <c r="XW1203" s="22"/>
      <c r="XX1203" s="22"/>
      <c r="XY1203" s="22"/>
      <c r="XZ1203" s="22"/>
      <c r="YA1203" s="22"/>
      <c r="YB1203" s="22"/>
      <c r="YC1203" s="22"/>
      <c r="YD1203" s="22"/>
      <c r="YE1203" s="22"/>
      <c r="YF1203" s="22"/>
      <c r="YG1203" s="22"/>
      <c r="YH1203" s="22"/>
      <c r="YI1203" s="22"/>
      <c r="YJ1203" s="22"/>
      <c r="YK1203" s="22"/>
      <c r="YL1203" s="22"/>
      <c r="YM1203" s="22"/>
      <c r="YN1203" s="22"/>
      <c r="YO1203" s="22"/>
      <c r="YP1203" s="22"/>
      <c r="YQ1203" s="22"/>
      <c r="YR1203" s="22"/>
      <c r="YS1203" s="22"/>
      <c r="YT1203" s="22"/>
      <c r="YU1203" s="22"/>
      <c r="YV1203" s="22"/>
      <c r="YW1203" s="22"/>
      <c r="YX1203" s="22"/>
      <c r="YY1203" s="22"/>
      <c r="YZ1203" s="22"/>
      <c r="ZA1203" s="22"/>
      <c r="ZB1203" s="22"/>
      <c r="ZC1203" s="22"/>
      <c r="ZD1203" s="22"/>
      <c r="ZE1203" s="22"/>
      <c r="ZF1203" s="22"/>
      <c r="ZG1203" s="22"/>
      <c r="ZH1203" s="22"/>
      <c r="ZI1203" s="22"/>
      <c r="ZJ1203" s="22"/>
      <c r="ZK1203" s="22"/>
      <c r="ZL1203" s="22"/>
      <c r="ZM1203" s="22"/>
      <c r="ZN1203" s="22"/>
      <c r="ZO1203" s="22"/>
      <c r="ZP1203" s="22"/>
      <c r="ZQ1203" s="22"/>
      <c r="ZR1203" s="22"/>
      <c r="ZS1203" s="22"/>
      <c r="ZT1203" s="22"/>
      <c r="ZU1203" s="22"/>
      <c r="ZV1203" s="22"/>
      <c r="ZW1203" s="22"/>
      <c r="ZX1203" s="22"/>
      <c r="ZY1203" s="22"/>
      <c r="ZZ1203" s="22"/>
      <c r="AAA1203" s="22"/>
      <c r="AAB1203" s="22"/>
      <c r="AAC1203" s="22"/>
      <c r="AAD1203" s="22"/>
      <c r="AAE1203" s="22"/>
      <c r="AAF1203" s="22"/>
      <c r="AAG1203" s="22"/>
      <c r="AAH1203" s="22"/>
      <c r="AAI1203" s="22"/>
      <c r="AAJ1203" s="22"/>
      <c r="AAK1203" s="22"/>
      <c r="AAL1203" s="22"/>
      <c r="AAM1203" s="22"/>
      <c r="AAN1203" s="22"/>
      <c r="AAO1203" s="22"/>
      <c r="AAP1203" s="22"/>
      <c r="AAQ1203" s="22"/>
      <c r="AAR1203" s="22"/>
      <c r="AAS1203" s="22"/>
      <c r="AAT1203" s="22"/>
      <c r="AAU1203" s="22"/>
      <c r="AAV1203" s="22"/>
      <c r="AAW1203" s="22"/>
      <c r="AAX1203" s="22"/>
      <c r="AAY1203" s="22"/>
      <c r="AAZ1203" s="22"/>
      <c r="ABA1203" s="22"/>
      <c r="ABB1203" s="22"/>
      <c r="ABC1203" s="22"/>
      <c r="ABD1203" s="22"/>
      <c r="ABE1203" s="22"/>
      <c r="ABF1203" s="22"/>
      <c r="ABG1203" s="22"/>
      <c r="ABH1203" s="22"/>
      <c r="ABI1203" s="22"/>
      <c r="ABJ1203" s="22"/>
      <c r="ABK1203" s="22"/>
      <c r="ABL1203" s="22"/>
      <c r="ABM1203" s="22"/>
      <c r="ABN1203" s="22"/>
      <c r="ABO1203" s="22"/>
      <c r="ABP1203" s="22"/>
      <c r="ABQ1203" s="22"/>
      <c r="ABR1203" s="22"/>
      <c r="ABS1203" s="22"/>
      <c r="ABT1203" s="22"/>
      <c r="ABU1203" s="22"/>
      <c r="ABV1203" s="22"/>
      <c r="ABW1203" s="22"/>
      <c r="ABX1203" s="22"/>
      <c r="ABY1203" s="22"/>
      <c r="ABZ1203" s="22"/>
      <c r="ACA1203" s="22"/>
      <c r="ACB1203" s="22"/>
      <c r="ACC1203" s="22"/>
      <c r="ACD1203" s="22"/>
      <c r="ACE1203" s="22"/>
      <c r="ACF1203" s="22"/>
      <c r="ACG1203" s="22"/>
      <c r="ACH1203" s="22"/>
      <c r="ACI1203" s="22"/>
      <c r="ACJ1203" s="22"/>
      <c r="ACK1203" s="22"/>
      <c r="ACL1203" s="22"/>
      <c r="ACM1203" s="22"/>
      <c r="ACN1203" s="22"/>
      <c r="ACO1203" s="22"/>
      <c r="ACP1203" s="22"/>
      <c r="ACQ1203" s="22"/>
      <c r="ACR1203" s="22"/>
      <c r="ACS1203" s="22"/>
      <c r="ACT1203" s="22"/>
      <c r="ACU1203" s="22"/>
      <c r="ACV1203" s="22"/>
      <c r="ACW1203" s="22"/>
      <c r="ACX1203" s="22"/>
      <c r="ACY1203" s="22"/>
      <c r="ACZ1203" s="22"/>
      <c r="ADA1203" s="22"/>
      <c r="ADB1203" s="22"/>
      <c r="ADC1203" s="22"/>
      <c r="ADD1203" s="22"/>
      <c r="ADE1203" s="22"/>
      <c r="ADF1203" s="22"/>
      <c r="ADG1203" s="22"/>
      <c r="ADH1203" s="22"/>
      <c r="ADI1203" s="22"/>
      <c r="ADJ1203" s="22"/>
      <c r="ADK1203" s="22"/>
      <c r="ADL1203" s="22"/>
      <c r="ADM1203" s="22"/>
      <c r="ADN1203" s="22"/>
      <c r="ADO1203" s="22"/>
      <c r="ADP1203" s="22"/>
      <c r="ADQ1203" s="22"/>
      <c r="ADR1203" s="22"/>
      <c r="ADS1203" s="22"/>
      <c r="ADT1203" s="22"/>
      <c r="ADU1203" s="22"/>
      <c r="ADV1203" s="22"/>
      <c r="ADW1203" s="22"/>
      <c r="ADX1203" s="22"/>
      <c r="ADY1203" s="22"/>
      <c r="ADZ1203" s="22"/>
      <c r="AEA1203" s="22"/>
      <c r="AEB1203" s="22"/>
      <c r="AEC1203" s="22"/>
      <c r="AED1203" s="22"/>
      <c r="AEE1203" s="22"/>
      <c r="AEF1203" s="22"/>
      <c r="AEG1203" s="22"/>
      <c r="AEH1203" s="22"/>
      <c r="AEI1203" s="22"/>
      <c r="AEJ1203" s="22"/>
      <c r="AEK1203" s="22"/>
      <c r="AEL1203" s="22"/>
      <c r="AEM1203" s="22"/>
      <c r="AEN1203" s="22"/>
      <c r="AEO1203" s="22"/>
      <c r="AEP1203" s="22"/>
      <c r="AEQ1203" s="22"/>
      <c r="AER1203" s="22"/>
      <c r="AES1203" s="22"/>
      <c r="AET1203" s="22"/>
      <c r="AEU1203" s="22"/>
      <c r="AEV1203" s="22"/>
      <c r="AEW1203" s="22"/>
      <c r="AEX1203" s="22"/>
      <c r="AEY1203" s="22"/>
      <c r="AEZ1203" s="22"/>
      <c r="AFA1203" s="22"/>
      <c r="AFB1203" s="22"/>
      <c r="AFC1203" s="22"/>
      <c r="AFD1203" s="22"/>
      <c r="AFE1203" s="22"/>
      <c r="AFF1203" s="22"/>
      <c r="AFG1203" s="22"/>
      <c r="AFH1203" s="22"/>
      <c r="AFI1203" s="22"/>
      <c r="AFJ1203" s="22"/>
      <c r="AFK1203" s="22"/>
      <c r="AFL1203" s="22"/>
      <c r="AFM1203" s="22"/>
      <c r="AFN1203" s="22"/>
      <c r="AFO1203" s="22"/>
      <c r="AFP1203" s="22"/>
      <c r="AFQ1203" s="22"/>
      <c r="AFR1203" s="22"/>
      <c r="AFS1203" s="22"/>
      <c r="AFT1203" s="22"/>
      <c r="AFU1203" s="22"/>
      <c r="AFV1203" s="22"/>
      <c r="AFW1203" s="22"/>
      <c r="AFX1203" s="22"/>
      <c r="AFY1203" s="22"/>
      <c r="AFZ1203" s="22"/>
      <c r="AGA1203" s="22"/>
      <c r="AGB1203" s="22"/>
      <c r="AGC1203" s="22"/>
      <c r="AGD1203" s="22"/>
      <c r="AGE1203" s="22"/>
      <c r="AGF1203" s="22"/>
      <c r="AGG1203" s="22"/>
      <c r="AGH1203" s="22"/>
      <c r="AGI1203" s="22"/>
      <c r="AGJ1203" s="22"/>
      <c r="AGK1203" s="22"/>
      <c r="AGL1203" s="22"/>
      <c r="AGM1203" s="22"/>
      <c r="AGN1203" s="22"/>
      <c r="AGO1203" s="22"/>
      <c r="AGP1203" s="22"/>
      <c r="AGQ1203" s="22"/>
      <c r="AGR1203" s="22"/>
      <c r="AGS1203" s="22"/>
      <c r="AGT1203" s="22"/>
      <c r="AGU1203" s="22"/>
      <c r="AGV1203" s="22"/>
      <c r="AGW1203" s="22"/>
      <c r="AGX1203" s="22"/>
      <c r="AGY1203" s="22"/>
      <c r="AGZ1203" s="22"/>
      <c r="AHA1203" s="22"/>
      <c r="AHB1203" s="22"/>
      <c r="AHC1203" s="22"/>
      <c r="AHD1203" s="22"/>
      <c r="AHE1203" s="22"/>
      <c r="AHF1203" s="22"/>
      <c r="AHG1203" s="22"/>
      <c r="AHH1203" s="22"/>
      <c r="AHI1203" s="22"/>
      <c r="AHJ1203" s="22"/>
      <c r="AHK1203" s="22"/>
      <c r="AHL1203" s="22"/>
      <c r="AHM1203" s="22"/>
      <c r="AHN1203" s="22"/>
      <c r="AHO1203" s="22"/>
      <c r="AHP1203" s="22"/>
      <c r="AHQ1203" s="22"/>
      <c r="AHR1203" s="22"/>
      <c r="AHS1203" s="22"/>
      <c r="AHT1203" s="22"/>
      <c r="AHU1203" s="22"/>
      <c r="AHV1203" s="22"/>
      <c r="AHW1203" s="22"/>
      <c r="AHX1203" s="22"/>
      <c r="AHY1203" s="22"/>
      <c r="AHZ1203" s="22"/>
      <c r="AIA1203" s="22"/>
      <c r="AIB1203" s="22"/>
      <c r="AIC1203" s="22"/>
      <c r="AID1203" s="22"/>
      <c r="AIE1203" s="22"/>
      <c r="AIF1203" s="22"/>
      <c r="AIG1203" s="22"/>
      <c r="AIH1203" s="22"/>
      <c r="AII1203" s="22"/>
      <c r="AIJ1203" s="22"/>
      <c r="AIK1203" s="22"/>
      <c r="AIL1203" s="22"/>
      <c r="AIM1203" s="22"/>
      <c r="AIN1203" s="22"/>
      <c r="AIO1203" s="22"/>
      <c r="AIP1203" s="22"/>
      <c r="AIQ1203" s="22"/>
      <c r="AIR1203" s="22"/>
      <c r="AIS1203" s="22"/>
      <c r="AIT1203" s="22"/>
      <c r="AIU1203" s="22"/>
      <c r="AIV1203" s="22"/>
      <c r="AIW1203" s="22"/>
      <c r="AIX1203" s="22"/>
      <c r="AIY1203" s="22"/>
      <c r="AIZ1203" s="22"/>
      <c r="AJA1203" s="22"/>
      <c r="AJB1203" s="22"/>
      <c r="AJC1203" s="22"/>
      <c r="AJD1203" s="22"/>
      <c r="AJE1203" s="22"/>
      <c r="AJF1203" s="22"/>
      <c r="AJG1203" s="22"/>
      <c r="AJH1203" s="22"/>
      <c r="AJI1203" s="22"/>
      <c r="AJJ1203" s="22"/>
      <c r="AJK1203" s="22"/>
      <c r="AJL1203" s="22"/>
      <c r="AJM1203" s="22"/>
      <c r="AJN1203" s="22"/>
      <c r="AJO1203" s="22"/>
      <c r="AJP1203" s="22"/>
      <c r="AJQ1203" s="22"/>
      <c r="AJR1203" s="22"/>
      <c r="AJS1203" s="22"/>
      <c r="AJT1203" s="22"/>
      <c r="AJU1203" s="22"/>
      <c r="AJV1203" s="22"/>
      <c r="AJW1203" s="22"/>
      <c r="AJX1203" s="22"/>
      <c r="AJY1203" s="22"/>
      <c r="AJZ1203" s="22"/>
      <c r="AKA1203" s="22"/>
      <c r="AKB1203" s="22"/>
      <c r="AKC1203" s="22"/>
      <c r="AKD1203" s="22"/>
      <c r="AKE1203" s="22"/>
      <c r="AKF1203" s="22"/>
      <c r="AKG1203" s="22"/>
      <c r="AKH1203" s="22"/>
      <c r="AKI1203" s="22"/>
      <c r="AKJ1203" s="22"/>
      <c r="AKK1203" s="22"/>
      <c r="AKL1203" s="22"/>
      <c r="AKM1203" s="22"/>
      <c r="AKN1203" s="22"/>
      <c r="AKO1203" s="22"/>
      <c r="AKP1203" s="22"/>
      <c r="AKQ1203" s="22"/>
      <c r="AKR1203" s="22"/>
      <c r="AKS1203" s="22"/>
      <c r="AKT1203" s="22"/>
      <c r="AKU1203" s="22"/>
      <c r="AKV1203" s="22"/>
      <c r="AKW1203" s="22"/>
      <c r="AKX1203" s="22"/>
      <c r="AKY1203" s="22"/>
      <c r="AKZ1203" s="22"/>
      <c r="ALA1203" s="22"/>
      <c r="ALB1203" s="22"/>
      <c r="ALC1203" s="22"/>
      <c r="ALD1203" s="22"/>
      <c r="ALE1203" s="22"/>
      <c r="ALF1203" s="22"/>
      <c r="ALG1203" s="22"/>
      <c r="ALH1203" s="22"/>
      <c r="ALI1203" s="22"/>
      <c r="ALJ1203" s="22"/>
      <c r="ALK1203" s="22"/>
      <c r="ALL1203" s="22"/>
      <c r="ALM1203" s="22"/>
      <c r="ALN1203" s="22"/>
      <c r="ALO1203" s="22"/>
      <c r="ALP1203" s="22"/>
      <c r="ALQ1203" s="22"/>
      <c r="ALR1203" s="22"/>
      <c r="ALS1203" s="22"/>
      <c r="ALT1203" s="22"/>
      <c r="ALU1203" s="22"/>
      <c r="ALV1203" s="22"/>
      <c r="ALW1203" s="22"/>
      <c r="ALX1203" s="22"/>
      <c r="ALY1203" s="22"/>
      <c r="ALZ1203" s="22"/>
      <c r="AMA1203" s="22"/>
      <c r="AMB1203" s="22"/>
      <c r="AMC1203" s="22"/>
      <c r="AMD1203" s="22"/>
      <c r="AME1203" s="22"/>
      <c r="AMF1203" s="22"/>
      <c r="AMG1203" s="22"/>
      <c r="AMH1203" s="22"/>
      <c r="AMI1203" s="22"/>
      <c r="AMJ1203" s="22"/>
      <c r="AMK1203" s="22"/>
      <c r="AML1203" s="22"/>
      <c r="AMM1203" s="22"/>
      <c r="AMN1203" s="22"/>
      <c r="AMO1203" s="22"/>
      <c r="AMP1203" s="22"/>
      <c r="AMQ1203" s="22"/>
      <c r="AMR1203" s="22"/>
      <c r="AMS1203" s="22"/>
      <c r="AMT1203" s="22"/>
      <c r="AMU1203" s="22"/>
      <c r="AMV1203" s="22"/>
      <c r="AMW1203" s="22"/>
      <c r="AMX1203" s="22"/>
      <c r="AMY1203" s="22"/>
      <c r="AMZ1203" s="22"/>
      <c r="ANA1203" s="22"/>
      <c r="ANB1203" s="22"/>
      <c r="ANC1203" s="22"/>
      <c r="AND1203" s="22"/>
      <c r="ANE1203" s="22"/>
      <c r="ANF1203" s="22"/>
      <c r="ANG1203" s="22"/>
      <c r="ANH1203" s="22"/>
      <c r="ANI1203" s="22"/>
      <c r="ANJ1203" s="22"/>
      <c r="ANK1203" s="22"/>
      <c r="ANL1203" s="22"/>
      <c r="ANM1203" s="22"/>
      <c r="ANN1203" s="22"/>
      <c r="ANO1203" s="22"/>
      <c r="ANP1203" s="22"/>
      <c r="ANQ1203" s="22"/>
      <c r="ANR1203" s="22"/>
      <c r="ANS1203" s="22"/>
      <c r="ANT1203" s="22"/>
      <c r="ANU1203" s="22"/>
      <c r="ANV1203" s="22"/>
      <c r="ANW1203" s="22"/>
      <c r="ANX1203" s="22"/>
      <c r="ANY1203" s="22"/>
      <c r="ANZ1203" s="22"/>
      <c r="AOA1203" s="22"/>
      <c r="AOB1203" s="22"/>
      <c r="AOC1203" s="22"/>
      <c r="AOD1203" s="22"/>
      <c r="AOE1203" s="22"/>
      <c r="AOF1203" s="22"/>
      <c r="AOG1203" s="22"/>
      <c r="AOH1203" s="22"/>
      <c r="AOI1203" s="22"/>
      <c r="AOJ1203" s="22"/>
      <c r="AOK1203" s="22"/>
      <c r="AOL1203" s="22"/>
      <c r="AOM1203" s="22"/>
      <c r="AON1203" s="22"/>
      <c r="AOO1203" s="22"/>
      <c r="AOP1203" s="22"/>
      <c r="AOQ1203" s="22"/>
      <c r="AOR1203" s="22"/>
      <c r="AOS1203" s="22"/>
      <c r="AOT1203" s="22"/>
      <c r="AOU1203" s="22"/>
      <c r="AOV1203" s="22"/>
      <c r="AOW1203" s="22"/>
      <c r="AOX1203" s="22"/>
      <c r="AOY1203" s="22"/>
      <c r="AOZ1203" s="22"/>
      <c r="APA1203" s="22"/>
      <c r="APB1203" s="22"/>
      <c r="APC1203" s="22"/>
      <c r="APD1203" s="22"/>
      <c r="APE1203" s="22"/>
      <c r="APF1203" s="22"/>
      <c r="APG1203" s="22"/>
      <c r="APH1203" s="22"/>
      <c r="API1203" s="22"/>
      <c r="APJ1203" s="22"/>
      <c r="APK1203" s="22"/>
      <c r="APL1203" s="22"/>
      <c r="APM1203" s="22"/>
      <c r="APN1203" s="22"/>
      <c r="APO1203" s="22"/>
      <c r="APP1203" s="22"/>
      <c r="APQ1203" s="22"/>
      <c r="APR1203" s="22"/>
      <c r="APS1203" s="22"/>
      <c r="APT1203" s="22"/>
      <c r="APU1203" s="22"/>
      <c r="APV1203" s="22"/>
      <c r="APW1203" s="22"/>
      <c r="APX1203" s="22"/>
      <c r="APY1203" s="22"/>
      <c r="APZ1203" s="22"/>
      <c r="AQA1203" s="22"/>
      <c r="AQB1203" s="22"/>
      <c r="AQC1203" s="22"/>
      <c r="AQD1203" s="22"/>
      <c r="AQE1203" s="22"/>
      <c r="AQF1203" s="22"/>
      <c r="AQG1203" s="22"/>
      <c r="AQH1203" s="22"/>
      <c r="AQI1203" s="22"/>
      <c r="AQJ1203" s="22"/>
      <c r="AQK1203" s="22"/>
      <c r="AQL1203" s="22"/>
      <c r="AQM1203" s="22"/>
      <c r="AQN1203" s="22"/>
      <c r="AQO1203" s="22"/>
      <c r="AQP1203" s="22"/>
      <c r="AQQ1203" s="22"/>
      <c r="AQR1203" s="22"/>
      <c r="AQS1203" s="22"/>
      <c r="AQT1203" s="22"/>
      <c r="AQU1203" s="22"/>
      <c r="AQV1203" s="22"/>
      <c r="AQW1203" s="22"/>
      <c r="AQX1203" s="22"/>
      <c r="AQY1203" s="22"/>
      <c r="AQZ1203" s="22"/>
      <c r="ARA1203" s="22"/>
      <c r="ARB1203" s="22"/>
      <c r="ARC1203" s="22"/>
      <c r="ARD1203" s="22"/>
      <c r="ARE1203" s="22"/>
      <c r="ARF1203" s="22"/>
      <c r="ARG1203" s="22"/>
      <c r="ARH1203" s="22"/>
      <c r="ARI1203" s="22"/>
      <c r="ARJ1203" s="22"/>
      <c r="ARK1203" s="22"/>
      <c r="ARL1203" s="22"/>
      <c r="ARM1203" s="22"/>
      <c r="ARN1203" s="22"/>
      <c r="ARO1203" s="22"/>
      <c r="ARP1203" s="22"/>
      <c r="ARQ1203" s="22"/>
      <c r="ARR1203" s="22"/>
      <c r="ARS1203" s="22"/>
      <c r="ART1203" s="22"/>
      <c r="ARU1203" s="22"/>
      <c r="ARV1203" s="22"/>
      <c r="ARW1203" s="22"/>
      <c r="ARX1203" s="22"/>
      <c r="ARY1203" s="22"/>
      <c r="ARZ1203" s="22"/>
      <c r="ASA1203" s="22"/>
      <c r="ASB1203" s="22"/>
      <c r="ASC1203" s="22"/>
      <c r="ASD1203" s="22"/>
      <c r="ASE1203" s="22"/>
      <c r="ASF1203" s="22"/>
      <c r="ASG1203" s="22"/>
      <c r="ASH1203" s="22"/>
      <c r="ASI1203" s="22"/>
      <c r="ASJ1203" s="22"/>
      <c r="ASK1203" s="22"/>
      <c r="ASL1203" s="22"/>
      <c r="ASM1203" s="22"/>
      <c r="ASN1203" s="22"/>
      <c r="ASO1203" s="22"/>
      <c r="ASP1203" s="22"/>
      <c r="ASQ1203" s="22"/>
      <c r="ASR1203" s="22"/>
      <c r="ASS1203" s="22"/>
      <c r="AST1203" s="22"/>
      <c r="ASU1203" s="22"/>
      <c r="ASV1203" s="22"/>
      <c r="ASW1203" s="22"/>
      <c r="ASX1203" s="22"/>
      <c r="ASY1203" s="22"/>
      <c r="ASZ1203" s="22"/>
      <c r="ATA1203" s="22"/>
      <c r="ATB1203" s="22"/>
      <c r="ATC1203" s="22"/>
      <c r="ATD1203" s="22"/>
      <c r="ATE1203" s="22"/>
      <c r="ATF1203" s="22"/>
      <c r="ATG1203" s="22"/>
      <c r="ATH1203" s="22"/>
      <c r="ATI1203" s="22"/>
      <c r="ATJ1203" s="22"/>
      <c r="ATK1203" s="22"/>
      <c r="ATL1203" s="22"/>
      <c r="ATM1203" s="22"/>
      <c r="ATN1203" s="22"/>
      <c r="ATO1203" s="22"/>
      <c r="ATP1203" s="22"/>
      <c r="ATQ1203" s="22"/>
      <c r="ATR1203" s="22"/>
      <c r="ATS1203" s="22"/>
      <c r="ATT1203" s="22"/>
      <c r="ATU1203" s="22"/>
      <c r="ATV1203" s="22"/>
      <c r="ATW1203" s="22"/>
      <c r="ATX1203" s="22"/>
      <c r="ATY1203" s="22"/>
      <c r="ATZ1203" s="22"/>
      <c r="AUA1203" s="22"/>
      <c r="AUB1203" s="22"/>
      <c r="AUC1203" s="22"/>
      <c r="AUD1203" s="22"/>
      <c r="AUE1203" s="22"/>
      <c r="AUF1203" s="22"/>
      <c r="AUG1203" s="22"/>
      <c r="AUH1203" s="22"/>
      <c r="AUI1203" s="22"/>
      <c r="AUJ1203" s="22"/>
      <c r="AUK1203" s="22"/>
      <c r="AUL1203" s="22"/>
      <c r="AUM1203" s="22"/>
      <c r="AUN1203" s="22"/>
      <c r="AUO1203" s="22"/>
      <c r="AUP1203" s="22"/>
      <c r="AUQ1203" s="22"/>
      <c r="AUR1203" s="22"/>
      <c r="AUS1203" s="22"/>
      <c r="AUT1203" s="22"/>
      <c r="AUU1203" s="22"/>
      <c r="AUV1203" s="22"/>
      <c r="AUW1203" s="22"/>
      <c r="AUX1203" s="22"/>
      <c r="AUY1203" s="22"/>
      <c r="AUZ1203" s="22"/>
      <c r="AVA1203" s="22"/>
      <c r="AVB1203" s="22"/>
      <c r="AVC1203" s="22"/>
      <c r="AVD1203" s="22"/>
      <c r="AVE1203" s="22"/>
      <c r="AVF1203" s="22"/>
      <c r="AVG1203" s="22"/>
      <c r="AVH1203" s="22"/>
      <c r="AVI1203" s="22"/>
      <c r="AVJ1203" s="22"/>
      <c r="AVK1203" s="22"/>
      <c r="AVL1203" s="22"/>
      <c r="AVM1203" s="22"/>
      <c r="AVN1203" s="22"/>
      <c r="AVO1203" s="22"/>
      <c r="AVP1203" s="22"/>
      <c r="AVQ1203" s="22"/>
      <c r="AVR1203" s="22"/>
      <c r="AVS1203" s="22"/>
      <c r="AVT1203" s="22"/>
      <c r="AVU1203" s="22"/>
      <c r="AVV1203" s="22"/>
      <c r="AVW1203" s="22"/>
      <c r="AVX1203" s="22"/>
      <c r="AVY1203" s="22"/>
      <c r="AVZ1203" s="22"/>
      <c r="AWA1203" s="22"/>
      <c r="AWB1203" s="22"/>
      <c r="AWC1203" s="22"/>
      <c r="AWD1203" s="22"/>
      <c r="AWE1203" s="22"/>
      <c r="AWF1203" s="22"/>
      <c r="AWG1203" s="22"/>
      <c r="AWH1203" s="22"/>
      <c r="AWI1203" s="22"/>
      <c r="AWJ1203" s="22"/>
      <c r="AWK1203" s="22"/>
      <c r="AWL1203" s="22"/>
      <c r="AWM1203" s="22"/>
      <c r="AWN1203" s="22"/>
      <c r="AWO1203" s="22"/>
      <c r="AWP1203" s="22"/>
      <c r="AWQ1203" s="22"/>
      <c r="AWR1203" s="22"/>
      <c r="AWS1203" s="22"/>
      <c r="AWT1203" s="22"/>
      <c r="AWU1203" s="22"/>
      <c r="AWV1203" s="22"/>
      <c r="AWW1203" s="22"/>
      <c r="AWX1203" s="22"/>
      <c r="AWY1203" s="22"/>
      <c r="AWZ1203" s="22"/>
      <c r="AXA1203" s="22"/>
      <c r="AXB1203" s="22"/>
      <c r="AXC1203" s="22"/>
      <c r="AXD1203" s="22"/>
      <c r="AXE1203" s="22"/>
      <c r="AXF1203" s="22"/>
      <c r="AXG1203" s="22"/>
      <c r="AXH1203" s="22"/>
      <c r="AXI1203" s="22"/>
      <c r="AXJ1203" s="22"/>
      <c r="AXK1203" s="22"/>
      <c r="AXL1203" s="22"/>
      <c r="AXM1203" s="22"/>
      <c r="AXN1203" s="22"/>
      <c r="AXO1203" s="22"/>
      <c r="AXP1203" s="22"/>
      <c r="AXQ1203" s="22"/>
      <c r="AXR1203" s="22"/>
      <c r="AXS1203" s="22"/>
      <c r="AXT1203" s="22"/>
      <c r="AXU1203" s="22"/>
      <c r="AXV1203" s="22"/>
      <c r="AXW1203" s="22"/>
      <c r="AXX1203" s="22"/>
      <c r="AXY1203" s="22"/>
      <c r="AXZ1203" s="22"/>
      <c r="AYA1203" s="22"/>
      <c r="AYB1203" s="22"/>
      <c r="AYC1203" s="22"/>
      <c r="AYD1203" s="22"/>
      <c r="AYE1203" s="22"/>
      <c r="AYF1203" s="22"/>
      <c r="AYG1203" s="22"/>
      <c r="AYH1203" s="22"/>
      <c r="AYI1203" s="22"/>
      <c r="AYJ1203" s="22"/>
      <c r="AYK1203" s="22"/>
      <c r="AYL1203" s="22"/>
      <c r="AYM1203" s="22"/>
      <c r="AYN1203" s="22"/>
      <c r="AYO1203" s="22"/>
      <c r="AYP1203" s="22"/>
      <c r="AYQ1203" s="22"/>
      <c r="AYR1203" s="22"/>
      <c r="AYS1203" s="22"/>
      <c r="AYT1203" s="22"/>
      <c r="AYU1203" s="22"/>
      <c r="AYV1203" s="22"/>
      <c r="AYW1203" s="22"/>
      <c r="AYX1203" s="22"/>
      <c r="AYY1203" s="22"/>
      <c r="AYZ1203" s="22"/>
      <c r="AZA1203" s="22"/>
      <c r="AZB1203" s="22"/>
      <c r="AZC1203" s="22"/>
      <c r="AZD1203" s="22"/>
      <c r="AZE1203" s="22"/>
      <c r="AZF1203" s="22"/>
      <c r="AZG1203" s="22"/>
      <c r="AZH1203" s="22"/>
      <c r="AZI1203" s="22"/>
      <c r="AZJ1203" s="22"/>
      <c r="AZK1203" s="22"/>
      <c r="AZL1203" s="22"/>
      <c r="AZM1203" s="22"/>
      <c r="AZN1203" s="22"/>
      <c r="AZO1203" s="22"/>
      <c r="AZP1203" s="22"/>
      <c r="AZQ1203" s="22"/>
      <c r="AZR1203" s="22"/>
      <c r="AZS1203" s="22"/>
      <c r="AZT1203" s="22"/>
      <c r="AZU1203" s="22"/>
      <c r="AZV1203" s="22"/>
      <c r="AZW1203" s="22"/>
      <c r="AZX1203" s="22"/>
      <c r="AZY1203" s="22"/>
      <c r="AZZ1203" s="22"/>
      <c r="BAA1203" s="22"/>
      <c r="BAB1203" s="22"/>
      <c r="BAC1203" s="22"/>
      <c r="BAD1203" s="22"/>
      <c r="BAE1203" s="22"/>
      <c r="BAF1203" s="22"/>
      <c r="BAG1203" s="22"/>
      <c r="BAH1203" s="22"/>
      <c r="BAI1203" s="22"/>
      <c r="BAJ1203" s="22"/>
      <c r="BAK1203" s="22"/>
      <c r="BAL1203" s="22"/>
      <c r="BAM1203" s="22"/>
      <c r="BAN1203" s="22"/>
      <c r="BAO1203" s="22"/>
      <c r="BAP1203" s="22"/>
      <c r="BAQ1203" s="22"/>
      <c r="BAR1203" s="22"/>
      <c r="BAS1203" s="22"/>
      <c r="BAT1203" s="22"/>
      <c r="BAU1203" s="22"/>
      <c r="BAV1203" s="22"/>
      <c r="BAW1203" s="22"/>
      <c r="BAX1203" s="22"/>
      <c r="BAY1203" s="22"/>
      <c r="BAZ1203" s="22"/>
      <c r="BBA1203" s="22"/>
      <c r="BBB1203" s="22"/>
      <c r="BBC1203" s="22"/>
      <c r="BBD1203" s="22"/>
      <c r="BBE1203" s="22"/>
      <c r="BBF1203" s="22"/>
      <c r="BBG1203" s="22"/>
      <c r="BBH1203" s="22"/>
      <c r="BBI1203" s="22"/>
      <c r="BBJ1203" s="22"/>
      <c r="BBK1203" s="22"/>
      <c r="BBL1203" s="22"/>
      <c r="BBM1203" s="22"/>
      <c r="BBN1203" s="22"/>
      <c r="BBO1203" s="22"/>
      <c r="BBP1203" s="22"/>
      <c r="BBQ1203" s="22"/>
      <c r="BBR1203" s="22"/>
      <c r="BBS1203" s="22"/>
      <c r="BBT1203" s="22"/>
      <c r="BBU1203" s="22"/>
      <c r="BBV1203" s="22"/>
      <c r="BBW1203" s="22"/>
      <c r="BBX1203" s="22"/>
      <c r="BBY1203" s="22"/>
      <c r="BBZ1203" s="22"/>
      <c r="BCA1203" s="22"/>
      <c r="BCB1203" s="22"/>
      <c r="BCC1203" s="22"/>
      <c r="BCD1203" s="22"/>
      <c r="BCE1203" s="22"/>
      <c r="BCF1203" s="22"/>
      <c r="BCG1203" s="22"/>
      <c r="BCH1203" s="22"/>
      <c r="BCI1203" s="22"/>
      <c r="BCJ1203" s="22"/>
      <c r="BCK1203" s="22"/>
      <c r="BCL1203" s="22"/>
      <c r="BCM1203" s="22"/>
      <c r="BCN1203" s="22"/>
      <c r="BCO1203" s="22"/>
      <c r="BCP1203" s="22"/>
      <c r="BCQ1203" s="22"/>
      <c r="BCR1203" s="22"/>
      <c r="BCS1203" s="22"/>
      <c r="BCT1203" s="22"/>
      <c r="BCU1203" s="22"/>
      <c r="BCV1203" s="22"/>
      <c r="BCW1203" s="22"/>
      <c r="BCX1203" s="22"/>
      <c r="BCY1203" s="22"/>
      <c r="BCZ1203" s="22"/>
      <c r="BDA1203" s="22"/>
      <c r="BDB1203" s="22"/>
      <c r="BDC1203" s="22"/>
      <c r="BDD1203" s="22"/>
      <c r="BDE1203" s="22"/>
      <c r="BDF1203" s="22"/>
      <c r="BDG1203" s="22"/>
      <c r="BDH1203" s="22"/>
      <c r="BDI1203" s="22"/>
      <c r="BDJ1203" s="22"/>
      <c r="BDK1203" s="22"/>
      <c r="BDL1203" s="22"/>
      <c r="BDM1203" s="22"/>
      <c r="BDN1203" s="22"/>
      <c r="BDO1203" s="22"/>
      <c r="BDP1203" s="22"/>
      <c r="BDQ1203" s="22"/>
      <c r="BDR1203" s="22"/>
      <c r="BDS1203" s="22"/>
      <c r="BDT1203" s="22"/>
      <c r="BDU1203" s="22"/>
      <c r="BDV1203" s="22"/>
      <c r="BDW1203" s="22"/>
      <c r="BDX1203" s="22"/>
      <c r="BDY1203" s="22"/>
      <c r="BDZ1203" s="22"/>
      <c r="BEA1203" s="22"/>
      <c r="BEB1203" s="22"/>
      <c r="BEC1203" s="22"/>
      <c r="BED1203" s="22"/>
      <c r="BEE1203" s="22"/>
      <c r="BEF1203" s="22"/>
      <c r="BEG1203" s="22"/>
      <c r="BEH1203" s="22"/>
      <c r="BEI1203" s="22"/>
      <c r="BEJ1203" s="22"/>
      <c r="BEK1203" s="22"/>
      <c r="BEL1203" s="22"/>
      <c r="BEM1203" s="22"/>
      <c r="BEN1203" s="22"/>
      <c r="BEO1203" s="22"/>
      <c r="BEP1203" s="22"/>
      <c r="BEQ1203" s="22"/>
      <c r="BER1203" s="22"/>
      <c r="BES1203" s="22"/>
      <c r="BET1203" s="22"/>
      <c r="BEU1203" s="22"/>
      <c r="BEV1203" s="22"/>
      <c r="BEW1203" s="22"/>
      <c r="BEX1203" s="22"/>
      <c r="BEY1203" s="22"/>
      <c r="BEZ1203" s="22"/>
      <c r="BFA1203" s="22"/>
      <c r="BFB1203" s="22"/>
      <c r="BFC1203" s="22"/>
      <c r="BFD1203" s="22"/>
      <c r="BFE1203" s="22"/>
      <c r="BFF1203" s="22"/>
      <c r="BFG1203" s="22"/>
      <c r="BFH1203" s="22"/>
      <c r="BFI1203" s="22"/>
      <c r="BFJ1203" s="22"/>
      <c r="BFK1203" s="22"/>
      <c r="BFL1203" s="22"/>
      <c r="BFM1203" s="22"/>
      <c r="BFN1203" s="22"/>
      <c r="BFO1203" s="22"/>
      <c r="BFP1203" s="22"/>
      <c r="BFQ1203" s="22"/>
      <c r="BFR1203" s="22"/>
      <c r="BFS1203" s="22"/>
      <c r="BFT1203" s="22"/>
      <c r="BFU1203" s="22"/>
      <c r="BFV1203" s="22"/>
      <c r="BFW1203" s="22"/>
      <c r="BFX1203" s="22"/>
      <c r="BFY1203" s="22"/>
      <c r="BFZ1203" s="22"/>
      <c r="BGA1203" s="22"/>
      <c r="BGB1203" s="22"/>
      <c r="BGC1203" s="22"/>
      <c r="BGD1203" s="22"/>
      <c r="BGE1203" s="22"/>
      <c r="BGF1203" s="22"/>
      <c r="BGG1203" s="22"/>
      <c r="BGH1203" s="22"/>
      <c r="BGI1203" s="22"/>
      <c r="BGJ1203" s="22"/>
      <c r="BGK1203" s="22"/>
      <c r="BGL1203" s="22"/>
      <c r="BGM1203" s="22"/>
      <c r="BGN1203" s="22"/>
      <c r="BGO1203" s="22"/>
      <c r="BGP1203" s="22"/>
      <c r="BGQ1203" s="22"/>
      <c r="BGR1203" s="22"/>
      <c r="BGS1203" s="22"/>
      <c r="BGT1203" s="22"/>
      <c r="BGU1203" s="22"/>
      <c r="BGV1203" s="22"/>
      <c r="BGW1203" s="22"/>
      <c r="BGX1203" s="22"/>
      <c r="BGY1203" s="22"/>
      <c r="BGZ1203" s="22"/>
      <c r="BHA1203" s="22"/>
      <c r="BHB1203" s="22"/>
      <c r="BHC1203" s="22"/>
      <c r="BHD1203" s="22"/>
      <c r="BHE1203" s="22"/>
      <c r="BHF1203" s="22"/>
      <c r="BHG1203" s="22"/>
      <c r="BHH1203" s="22"/>
      <c r="BHI1203" s="22"/>
      <c r="BHJ1203" s="22"/>
      <c r="BHK1203" s="22"/>
      <c r="BHL1203" s="22"/>
      <c r="BHM1203" s="22"/>
      <c r="BHN1203" s="22"/>
      <c r="BHO1203" s="22"/>
      <c r="BHP1203" s="22"/>
      <c r="BHQ1203" s="22"/>
      <c r="BHR1203" s="22"/>
      <c r="BHS1203" s="22"/>
      <c r="BHT1203" s="22"/>
      <c r="BHU1203" s="22"/>
      <c r="BHV1203" s="22"/>
      <c r="BHW1203" s="22"/>
      <c r="BHX1203" s="22"/>
      <c r="BHY1203" s="22"/>
      <c r="BHZ1203" s="22"/>
      <c r="BIA1203" s="22"/>
      <c r="BIB1203" s="22"/>
      <c r="BIC1203" s="22"/>
      <c r="BID1203" s="22"/>
      <c r="BIE1203" s="22"/>
      <c r="BIF1203" s="22"/>
      <c r="BIG1203" s="22"/>
      <c r="BIH1203" s="22"/>
      <c r="BII1203" s="22"/>
      <c r="BIJ1203" s="22"/>
      <c r="BIK1203" s="22"/>
      <c r="BIL1203" s="22"/>
      <c r="BIM1203" s="22"/>
      <c r="BIN1203" s="22"/>
      <c r="BIO1203" s="22"/>
      <c r="BIP1203" s="22"/>
      <c r="BIQ1203" s="22"/>
      <c r="BIR1203" s="22"/>
      <c r="BIS1203" s="22"/>
      <c r="BIT1203" s="22"/>
      <c r="BIU1203" s="22"/>
      <c r="BIV1203" s="22"/>
      <c r="BIW1203" s="22"/>
      <c r="BIX1203" s="22"/>
      <c r="BIY1203" s="22"/>
      <c r="BIZ1203" s="22"/>
      <c r="BJA1203" s="22"/>
      <c r="BJB1203" s="22"/>
      <c r="BJC1203" s="22"/>
      <c r="BJD1203" s="22"/>
      <c r="BJE1203" s="22"/>
      <c r="BJF1203" s="22"/>
      <c r="BJG1203" s="22"/>
      <c r="BJH1203" s="22"/>
      <c r="BJI1203" s="22"/>
      <c r="BJJ1203" s="22"/>
      <c r="BJK1203" s="22"/>
      <c r="BJL1203" s="22"/>
      <c r="BJM1203" s="22"/>
      <c r="BJN1203" s="22"/>
      <c r="BJO1203" s="22"/>
      <c r="BJP1203" s="22"/>
      <c r="BJQ1203" s="22"/>
      <c r="BJR1203" s="22"/>
      <c r="BJS1203" s="22"/>
      <c r="BJT1203" s="22"/>
      <c r="BJU1203" s="22"/>
      <c r="BJV1203" s="22"/>
      <c r="BJW1203" s="22"/>
      <c r="BJX1203" s="22"/>
      <c r="BJY1203" s="22"/>
      <c r="BJZ1203" s="22"/>
      <c r="BKA1203" s="22"/>
      <c r="BKB1203" s="22"/>
      <c r="BKC1203" s="22"/>
      <c r="BKD1203" s="22"/>
      <c r="BKE1203" s="22"/>
      <c r="BKF1203" s="22"/>
      <c r="BKG1203" s="22"/>
      <c r="BKH1203" s="22"/>
      <c r="BKI1203" s="22"/>
      <c r="BKJ1203" s="22"/>
      <c r="BKK1203" s="22"/>
      <c r="BKL1203" s="22"/>
      <c r="BKM1203" s="22"/>
      <c r="BKN1203" s="22"/>
      <c r="BKO1203" s="22"/>
      <c r="BKP1203" s="22"/>
      <c r="BKQ1203" s="22"/>
      <c r="BKR1203" s="22"/>
      <c r="BKS1203" s="22"/>
      <c r="BKT1203" s="22"/>
      <c r="BKU1203" s="22"/>
      <c r="BKV1203" s="22"/>
      <c r="BKW1203" s="22"/>
      <c r="BKX1203" s="22"/>
      <c r="BKY1203" s="22"/>
      <c r="BKZ1203" s="22"/>
      <c r="BLA1203" s="22"/>
      <c r="BLB1203" s="22"/>
      <c r="BLC1203" s="22"/>
      <c r="BLD1203" s="22"/>
      <c r="BLE1203" s="22"/>
      <c r="BLF1203" s="22"/>
      <c r="BLG1203" s="22"/>
      <c r="BLH1203" s="22"/>
      <c r="BLI1203" s="22"/>
      <c r="BLJ1203" s="22"/>
      <c r="BLK1203" s="22"/>
      <c r="BLL1203" s="22"/>
      <c r="BLM1203" s="22"/>
      <c r="BLN1203" s="22"/>
      <c r="BLO1203" s="22"/>
      <c r="BLP1203" s="22"/>
      <c r="BLQ1203" s="22"/>
      <c r="BLR1203" s="22"/>
      <c r="BLS1203" s="22"/>
      <c r="BLT1203" s="22"/>
      <c r="BLU1203" s="22"/>
      <c r="BLV1203" s="22"/>
      <c r="BLW1203" s="22"/>
      <c r="BLX1203" s="22"/>
      <c r="BLY1203" s="22"/>
      <c r="BLZ1203" s="22"/>
      <c r="BMA1203" s="22"/>
      <c r="BMB1203" s="22"/>
      <c r="BMC1203" s="22"/>
      <c r="BMD1203" s="22"/>
      <c r="BME1203" s="22"/>
      <c r="BMF1203" s="22"/>
      <c r="BMG1203" s="22"/>
      <c r="BMH1203" s="22"/>
      <c r="BMI1203" s="22"/>
      <c r="BMJ1203" s="22"/>
      <c r="BMK1203" s="22"/>
      <c r="BML1203" s="22"/>
      <c r="BMM1203" s="22"/>
      <c r="BMN1203" s="22"/>
      <c r="BMO1203" s="22"/>
      <c r="BMP1203" s="22"/>
      <c r="BMQ1203" s="22"/>
      <c r="BMR1203" s="22"/>
      <c r="BMS1203" s="22"/>
      <c r="BMT1203" s="22"/>
      <c r="BMU1203" s="22"/>
      <c r="BMV1203" s="22"/>
      <c r="BMW1203" s="22"/>
      <c r="BMX1203" s="22"/>
      <c r="BMY1203" s="22"/>
      <c r="BMZ1203" s="22"/>
      <c r="BNA1203" s="22"/>
      <c r="BNB1203" s="22"/>
      <c r="BNC1203" s="22"/>
      <c r="BND1203" s="22"/>
      <c r="BNE1203" s="22"/>
      <c r="BNF1203" s="22"/>
      <c r="BNG1203" s="22"/>
      <c r="BNH1203" s="22"/>
      <c r="BNI1203" s="22"/>
      <c r="BNJ1203" s="22"/>
      <c r="BNK1203" s="22"/>
      <c r="BNL1203" s="22"/>
      <c r="BNM1203" s="22"/>
      <c r="BNN1203" s="22"/>
      <c r="BNO1203" s="22"/>
      <c r="BNP1203" s="22"/>
      <c r="BNQ1203" s="22"/>
      <c r="BNR1203" s="22"/>
      <c r="BNS1203" s="22"/>
      <c r="BNT1203" s="22"/>
      <c r="BNU1203" s="22"/>
      <c r="BNV1203" s="22"/>
      <c r="BNW1203" s="22"/>
      <c r="BNX1203" s="22"/>
      <c r="BNY1203" s="22"/>
      <c r="BNZ1203" s="22"/>
      <c r="BOA1203" s="22"/>
      <c r="BOB1203" s="22"/>
      <c r="BOC1203" s="22"/>
      <c r="BOD1203" s="22"/>
      <c r="BOE1203" s="22"/>
      <c r="BOF1203" s="22"/>
      <c r="BOG1203" s="22"/>
      <c r="BOH1203" s="22"/>
      <c r="BOI1203" s="22"/>
      <c r="BOJ1203" s="22"/>
      <c r="BOK1203" s="22"/>
      <c r="BOL1203" s="22"/>
      <c r="BOM1203" s="22"/>
      <c r="BON1203" s="22"/>
      <c r="BOO1203" s="22"/>
      <c r="BOP1203" s="22"/>
      <c r="BOQ1203" s="22"/>
      <c r="BOR1203" s="22"/>
      <c r="BOS1203" s="22"/>
      <c r="BOT1203" s="22"/>
      <c r="BOU1203" s="22"/>
      <c r="BOV1203" s="22"/>
      <c r="BOW1203" s="22"/>
      <c r="BOX1203" s="22"/>
      <c r="BOY1203" s="22"/>
      <c r="BOZ1203" s="22"/>
      <c r="BPA1203" s="22"/>
      <c r="BPB1203" s="22"/>
      <c r="BPC1203" s="22"/>
      <c r="BPD1203" s="22"/>
      <c r="BPE1203" s="22"/>
      <c r="BPF1203" s="22"/>
      <c r="BPG1203" s="22"/>
      <c r="BPH1203" s="22"/>
      <c r="BPI1203" s="22"/>
      <c r="BPJ1203" s="22"/>
      <c r="BPK1203" s="22"/>
      <c r="BPL1203" s="22"/>
      <c r="BPM1203" s="22"/>
      <c r="BPN1203" s="22"/>
      <c r="BPO1203" s="22"/>
      <c r="BPP1203" s="22"/>
      <c r="BPQ1203" s="22"/>
      <c r="BPR1203" s="22"/>
      <c r="BPS1203" s="22"/>
      <c r="BPT1203" s="22"/>
      <c r="BPU1203" s="22"/>
      <c r="BPV1203" s="22"/>
      <c r="BPW1203" s="22"/>
      <c r="BPX1203" s="22"/>
      <c r="BPY1203" s="22"/>
      <c r="BPZ1203" s="22"/>
      <c r="BQA1203" s="22"/>
      <c r="BQB1203" s="22"/>
      <c r="BQC1203" s="22"/>
      <c r="BQD1203" s="22"/>
      <c r="BQE1203" s="22"/>
      <c r="BQF1203" s="22"/>
      <c r="BQG1203" s="22"/>
      <c r="BQH1203" s="22"/>
      <c r="BQI1203" s="22"/>
      <c r="BQJ1203" s="22"/>
      <c r="BQK1203" s="22"/>
      <c r="BQL1203" s="22"/>
      <c r="BQM1203" s="22"/>
      <c r="BQN1203" s="22"/>
      <c r="BQO1203" s="22"/>
      <c r="BQP1203" s="22"/>
      <c r="BQQ1203" s="22"/>
      <c r="BQR1203" s="22"/>
      <c r="BQS1203" s="22"/>
      <c r="BQT1203" s="22"/>
      <c r="BQU1203" s="22"/>
      <c r="BQV1203" s="22"/>
      <c r="BQW1203" s="22"/>
      <c r="BQX1203" s="22"/>
      <c r="BQY1203" s="22"/>
      <c r="BQZ1203" s="22"/>
      <c r="BRA1203" s="22"/>
      <c r="BRB1203" s="22"/>
      <c r="BRC1203" s="22"/>
      <c r="BRD1203" s="22"/>
      <c r="BRE1203" s="22"/>
      <c r="BRF1203" s="22"/>
      <c r="BRG1203" s="22"/>
      <c r="BRH1203" s="22"/>
      <c r="BRI1203" s="22"/>
      <c r="BRJ1203" s="22"/>
      <c r="BRK1203" s="22"/>
      <c r="BRL1203" s="22"/>
      <c r="BRM1203" s="22"/>
      <c r="BRN1203" s="22"/>
      <c r="BRO1203" s="22"/>
      <c r="BRP1203" s="22"/>
      <c r="BRQ1203" s="22"/>
      <c r="BRR1203" s="22"/>
      <c r="BRS1203" s="22"/>
      <c r="BRT1203" s="22"/>
      <c r="BRU1203" s="22"/>
      <c r="BRV1203" s="22"/>
      <c r="BRW1203" s="22"/>
      <c r="BRX1203" s="22"/>
      <c r="BRY1203" s="22"/>
      <c r="BRZ1203" s="22"/>
      <c r="BSA1203" s="22"/>
      <c r="BSB1203" s="22"/>
      <c r="BSC1203" s="22"/>
      <c r="BSD1203" s="22"/>
      <c r="BSE1203" s="22"/>
      <c r="BSF1203" s="22"/>
      <c r="BSG1203" s="22"/>
      <c r="BSH1203" s="22"/>
      <c r="BSI1203" s="22"/>
      <c r="BSJ1203" s="22"/>
      <c r="BSK1203" s="22"/>
      <c r="BSL1203" s="22"/>
      <c r="BSM1203" s="22"/>
      <c r="BSN1203" s="22"/>
      <c r="BSO1203" s="22"/>
      <c r="BSP1203" s="22"/>
      <c r="BSQ1203" s="22"/>
      <c r="BSR1203" s="22"/>
      <c r="BSS1203" s="22"/>
      <c r="BST1203" s="22"/>
      <c r="BSU1203" s="22"/>
      <c r="BSV1203" s="22"/>
      <c r="BSW1203" s="22"/>
      <c r="BSX1203" s="22"/>
      <c r="BSY1203" s="22"/>
      <c r="BSZ1203" s="22"/>
      <c r="BTA1203" s="22"/>
      <c r="BTB1203" s="22"/>
      <c r="BTC1203" s="22"/>
      <c r="BTD1203" s="22"/>
      <c r="BTE1203" s="22"/>
      <c r="BTF1203" s="22"/>
      <c r="BTG1203" s="22"/>
      <c r="BTH1203" s="22"/>
      <c r="BTI1203" s="22"/>
      <c r="BTJ1203" s="22"/>
      <c r="BTK1203" s="22"/>
      <c r="BTL1203" s="22"/>
      <c r="BTM1203" s="22"/>
      <c r="BTN1203" s="22"/>
      <c r="BTO1203" s="22"/>
      <c r="BTP1203" s="22"/>
      <c r="BTQ1203" s="22"/>
      <c r="BTR1203" s="22"/>
      <c r="BTS1203" s="22"/>
      <c r="BTT1203" s="22"/>
      <c r="BTU1203" s="22"/>
      <c r="BTV1203" s="22"/>
      <c r="BTW1203" s="22"/>
      <c r="BTX1203" s="22"/>
      <c r="BTY1203" s="22"/>
      <c r="BTZ1203" s="22"/>
      <c r="BUA1203" s="22"/>
      <c r="BUB1203" s="22"/>
      <c r="BUC1203" s="22"/>
      <c r="BUD1203" s="22"/>
      <c r="BUE1203" s="22"/>
      <c r="BUF1203" s="22"/>
      <c r="BUG1203" s="22"/>
      <c r="BUH1203" s="22"/>
      <c r="BUI1203" s="22"/>
      <c r="BUJ1203" s="22"/>
      <c r="BUK1203" s="22"/>
      <c r="BUL1203" s="22"/>
      <c r="BUM1203" s="22"/>
      <c r="BUN1203" s="22"/>
      <c r="BUO1203" s="22"/>
      <c r="BUP1203" s="22"/>
      <c r="BUQ1203" s="22"/>
      <c r="BUR1203" s="22"/>
      <c r="BUS1203" s="22"/>
      <c r="BUT1203" s="22"/>
      <c r="BUU1203" s="22"/>
      <c r="BUV1203" s="22"/>
      <c r="BUW1203" s="22"/>
      <c r="BUX1203" s="22"/>
      <c r="BUY1203" s="22"/>
      <c r="BUZ1203" s="22"/>
      <c r="BVA1203" s="22"/>
      <c r="BVB1203" s="22"/>
      <c r="BVC1203" s="22"/>
      <c r="BVD1203" s="22"/>
      <c r="BVE1203" s="22"/>
      <c r="BVF1203" s="22"/>
      <c r="BVG1203" s="22"/>
      <c r="BVH1203" s="22"/>
      <c r="BVI1203" s="22"/>
      <c r="BVJ1203" s="22"/>
      <c r="BVK1203" s="22"/>
      <c r="BVL1203" s="22"/>
      <c r="BVM1203" s="22"/>
      <c r="BVN1203" s="22"/>
      <c r="BVO1203" s="22"/>
      <c r="BVP1203" s="22"/>
      <c r="BVQ1203" s="22"/>
      <c r="BVR1203" s="22"/>
      <c r="BVS1203" s="22"/>
      <c r="BVT1203" s="22"/>
      <c r="BVU1203" s="22"/>
      <c r="BVV1203" s="22"/>
      <c r="BVW1203" s="22"/>
      <c r="BVX1203" s="22"/>
      <c r="BVY1203" s="22"/>
      <c r="BVZ1203" s="22"/>
      <c r="BWA1203" s="22"/>
      <c r="BWB1203" s="22"/>
      <c r="BWC1203" s="22"/>
      <c r="BWD1203" s="22"/>
      <c r="BWE1203" s="22"/>
      <c r="BWF1203" s="22"/>
      <c r="BWG1203" s="22"/>
      <c r="BWH1203" s="22"/>
      <c r="BWI1203" s="22"/>
      <c r="BWJ1203" s="22"/>
      <c r="BWK1203" s="22"/>
      <c r="BWL1203" s="22"/>
      <c r="BWM1203" s="22"/>
      <c r="BWN1203" s="22"/>
      <c r="BWO1203" s="22"/>
      <c r="BWP1203" s="22"/>
      <c r="BWQ1203" s="22"/>
      <c r="BWR1203" s="22"/>
      <c r="BWS1203" s="22"/>
      <c r="BWT1203" s="22"/>
      <c r="BWU1203" s="22"/>
      <c r="BWV1203" s="22"/>
      <c r="BWW1203" s="22"/>
      <c r="BWX1203" s="22"/>
      <c r="BWY1203" s="22"/>
      <c r="BWZ1203" s="22"/>
      <c r="BXA1203" s="22"/>
      <c r="BXB1203" s="22"/>
      <c r="BXC1203" s="22"/>
      <c r="BXD1203" s="22"/>
      <c r="BXE1203" s="22"/>
      <c r="BXF1203" s="22"/>
      <c r="BXG1203" s="22"/>
      <c r="BXH1203" s="22"/>
      <c r="BXI1203" s="22"/>
      <c r="BXJ1203" s="22"/>
      <c r="BXK1203" s="22"/>
      <c r="BXL1203" s="22"/>
      <c r="BXM1203" s="22"/>
      <c r="BXN1203" s="22"/>
      <c r="BXO1203" s="22"/>
      <c r="BXP1203" s="22"/>
      <c r="BXQ1203" s="22"/>
      <c r="BXR1203" s="22"/>
      <c r="BXS1203" s="22"/>
      <c r="BXT1203" s="22"/>
      <c r="BXU1203" s="22"/>
      <c r="BXV1203" s="22"/>
      <c r="BXW1203" s="22"/>
      <c r="BXX1203" s="22"/>
      <c r="BXY1203" s="22"/>
      <c r="BXZ1203" s="22"/>
      <c r="BYA1203" s="22"/>
      <c r="BYB1203" s="22"/>
      <c r="BYC1203" s="22"/>
      <c r="BYD1203" s="22"/>
      <c r="BYE1203" s="22"/>
      <c r="BYF1203" s="22"/>
      <c r="BYG1203" s="22"/>
      <c r="BYH1203" s="22"/>
      <c r="BYI1203" s="22"/>
      <c r="BYJ1203" s="22"/>
      <c r="BYK1203" s="22"/>
      <c r="BYL1203" s="22"/>
      <c r="BYM1203" s="22"/>
      <c r="BYN1203" s="22"/>
      <c r="BYO1203" s="22"/>
      <c r="BYP1203" s="22"/>
      <c r="BYQ1203" s="22"/>
      <c r="BYR1203" s="22"/>
      <c r="BYS1203" s="22"/>
      <c r="BYT1203" s="22"/>
      <c r="BYU1203" s="22"/>
      <c r="BYV1203" s="22"/>
      <c r="BYW1203" s="22"/>
      <c r="BYX1203" s="22"/>
      <c r="BYY1203" s="22"/>
      <c r="BYZ1203" s="22"/>
      <c r="BZA1203" s="22"/>
      <c r="BZB1203" s="22"/>
      <c r="BZC1203" s="22"/>
      <c r="BZD1203" s="22"/>
      <c r="BZE1203" s="22"/>
      <c r="BZF1203" s="22"/>
      <c r="BZG1203" s="22"/>
      <c r="BZH1203" s="22"/>
      <c r="BZI1203" s="22"/>
      <c r="BZJ1203" s="22"/>
      <c r="BZK1203" s="22"/>
      <c r="BZL1203" s="22"/>
      <c r="BZM1203" s="22"/>
      <c r="BZN1203" s="22"/>
      <c r="BZO1203" s="22"/>
      <c r="BZP1203" s="22"/>
      <c r="BZQ1203" s="22"/>
      <c r="BZR1203" s="22"/>
      <c r="BZS1203" s="22"/>
      <c r="BZT1203" s="22"/>
      <c r="BZU1203" s="22"/>
      <c r="BZV1203" s="22"/>
      <c r="BZW1203" s="22"/>
      <c r="BZX1203" s="22"/>
      <c r="BZY1203" s="22"/>
      <c r="BZZ1203" s="22"/>
      <c r="CAA1203" s="22"/>
      <c r="CAB1203" s="22"/>
      <c r="CAC1203" s="22"/>
      <c r="CAD1203" s="22"/>
      <c r="CAE1203" s="22"/>
      <c r="CAF1203" s="22"/>
      <c r="CAG1203" s="22"/>
      <c r="CAH1203" s="22"/>
      <c r="CAI1203" s="22"/>
      <c r="CAJ1203" s="22"/>
      <c r="CAK1203" s="22"/>
      <c r="CAL1203" s="22"/>
      <c r="CAM1203" s="22"/>
      <c r="CAN1203" s="22"/>
      <c r="CAO1203" s="22"/>
      <c r="CAP1203" s="22"/>
      <c r="CAQ1203" s="22"/>
      <c r="CAR1203" s="22"/>
      <c r="CAS1203" s="22"/>
      <c r="CAT1203" s="22"/>
      <c r="CAU1203" s="22"/>
      <c r="CAV1203" s="22"/>
      <c r="CAW1203" s="22"/>
      <c r="CAX1203" s="22"/>
      <c r="CAY1203" s="22"/>
      <c r="CAZ1203" s="22"/>
      <c r="CBA1203" s="22"/>
      <c r="CBB1203" s="22"/>
      <c r="CBC1203" s="22"/>
      <c r="CBD1203" s="22"/>
      <c r="CBE1203" s="22"/>
      <c r="CBF1203" s="22"/>
      <c r="CBG1203" s="22"/>
      <c r="CBH1203" s="22"/>
      <c r="CBI1203" s="22"/>
      <c r="CBJ1203" s="22"/>
      <c r="CBK1203" s="22"/>
      <c r="CBL1203" s="22"/>
      <c r="CBM1203" s="22"/>
      <c r="CBN1203" s="22"/>
      <c r="CBO1203" s="22"/>
      <c r="CBP1203" s="22"/>
      <c r="CBQ1203" s="22"/>
      <c r="CBR1203" s="22"/>
      <c r="CBS1203" s="22"/>
      <c r="CBT1203" s="22"/>
      <c r="CBU1203" s="22"/>
      <c r="CBV1203" s="22"/>
      <c r="CBW1203" s="22"/>
      <c r="CBX1203" s="22"/>
      <c r="CBY1203" s="22"/>
      <c r="CBZ1203" s="22"/>
      <c r="CCA1203" s="22"/>
      <c r="CCB1203" s="22"/>
      <c r="CCC1203" s="22"/>
      <c r="CCD1203" s="22"/>
      <c r="CCE1203" s="22"/>
      <c r="CCF1203" s="22"/>
      <c r="CCG1203" s="22"/>
      <c r="CCH1203" s="22"/>
      <c r="CCI1203" s="22"/>
      <c r="CCJ1203" s="22"/>
      <c r="CCK1203" s="22"/>
      <c r="CCL1203" s="22"/>
      <c r="CCM1203" s="22"/>
      <c r="CCN1203" s="22"/>
      <c r="CCO1203" s="22"/>
      <c r="CCP1203" s="22"/>
      <c r="CCQ1203" s="22"/>
      <c r="CCR1203" s="22"/>
      <c r="CCS1203" s="22"/>
      <c r="CCT1203" s="22"/>
      <c r="CCU1203" s="22"/>
      <c r="CCV1203" s="22"/>
      <c r="CCW1203" s="22"/>
      <c r="CCX1203" s="22"/>
      <c r="CCY1203" s="22"/>
      <c r="CCZ1203" s="22"/>
      <c r="CDA1203" s="22"/>
      <c r="CDB1203" s="22"/>
      <c r="CDC1203" s="22"/>
      <c r="CDD1203" s="22"/>
      <c r="CDE1203" s="22"/>
      <c r="CDF1203" s="22"/>
      <c r="CDG1203" s="22"/>
      <c r="CDH1203" s="22"/>
      <c r="CDI1203" s="22"/>
      <c r="CDJ1203" s="22"/>
      <c r="CDK1203" s="22"/>
      <c r="CDL1203" s="22"/>
      <c r="CDM1203" s="22"/>
      <c r="CDN1203" s="22"/>
      <c r="CDO1203" s="22"/>
      <c r="CDP1203" s="22"/>
      <c r="CDQ1203" s="22"/>
      <c r="CDR1203" s="22"/>
      <c r="CDS1203" s="22"/>
      <c r="CDT1203" s="22"/>
      <c r="CDU1203" s="22"/>
      <c r="CDV1203" s="22"/>
      <c r="CDW1203" s="22"/>
      <c r="CDX1203" s="22"/>
      <c r="CDY1203" s="22"/>
      <c r="CDZ1203" s="22"/>
      <c r="CEA1203" s="22"/>
      <c r="CEB1203" s="22"/>
      <c r="CEC1203" s="22"/>
      <c r="CED1203" s="22"/>
      <c r="CEE1203" s="22"/>
      <c r="CEF1203" s="22"/>
      <c r="CEG1203" s="22"/>
      <c r="CEH1203" s="22"/>
      <c r="CEI1203" s="22"/>
      <c r="CEJ1203" s="22"/>
      <c r="CEK1203" s="22"/>
      <c r="CEL1203" s="22"/>
      <c r="CEM1203" s="22"/>
      <c r="CEN1203" s="22"/>
      <c r="CEO1203" s="22"/>
      <c r="CEP1203" s="22"/>
      <c r="CEQ1203" s="22"/>
      <c r="CER1203" s="22"/>
      <c r="CES1203" s="22"/>
      <c r="CET1203" s="22"/>
      <c r="CEU1203" s="22"/>
      <c r="CEV1203" s="22"/>
      <c r="CEW1203" s="22"/>
      <c r="CEX1203" s="22"/>
      <c r="CEY1203" s="22"/>
      <c r="CEZ1203" s="22"/>
      <c r="CFA1203" s="22"/>
      <c r="CFB1203" s="22"/>
      <c r="CFC1203" s="22"/>
      <c r="CFD1203" s="22"/>
      <c r="CFE1203" s="22"/>
      <c r="CFF1203" s="22"/>
      <c r="CFG1203" s="22"/>
      <c r="CFH1203" s="22"/>
      <c r="CFI1203" s="22"/>
      <c r="CFJ1203" s="22"/>
      <c r="CFK1203" s="22"/>
      <c r="CFL1203" s="22"/>
      <c r="CFM1203" s="22"/>
      <c r="CFN1203" s="22"/>
      <c r="CFO1203" s="22"/>
      <c r="CFP1203" s="22"/>
      <c r="CFQ1203" s="22"/>
      <c r="CFR1203" s="22"/>
      <c r="CFS1203" s="22"/>
      <c r="CFT1203" s="22"/>
      <c r="CFU1203" s="22"/>
      <c r="CFV1203" s="22"/>
      <c r="CFW1203" s="22"/>
      <c r="CFX1203" s="22"/>
      <c r="CFY1203" s="22"/>
      <c r="CFZ1203" s="22"/>
      <c r="CGA1203" s="22"/>
      <c r="CGB1203" s="22"/>
      <c r="CGC1203" s="22"/>
      <c r="CGD1203" s="22"/>
      <c r="CGE1203" s="22"/>
      <c r="CGF1203" s="22"/>
      <c r="CGG1203" s="22"/>
      <c r="CGH1203" s="22"/>
      <c r="CGI1203" s="22"/>
      <c r="CGJ1203" s="22"/>
      <c r="CGK1203" s="22"/>
      <c r="CGL1203" s="22"/>
      <c r="CGM1203" s="22"/>
      <c r="CGN1203" s="22"/>
      <c r="CGO1203" s="22"/>
      <c r="CGP1203" s="22"/>
      <c r="CGQ1203" s="22"/>
      <c r="CGR1203" s="22"/>
      <c r="CGS1203" s="22"/>
      <c r="CGT1203" s="22"/>
      <c r="CGU1203" s="22"/>
      <c r="CGV1203" s="22"/>
      <c r="CGW1203" s="22"/>
      <c r="CGX1203" s="22"/>
      <c r="CGY1203" s="22"/>
      <c r="CGZ1203" s="22"/>
      <c r="CHA1203" s="22"/>
      <c r="CHB1203" s="22"/>
      <c r="CHC1203" s="22"/>
      <c r="CHD1203" s="22"/>
      <c r="CHE1203" s="22"/>
      <c r="CHF1203" s="22"/>
      <c r="CHG1203" s="22"/>
      <c r="CHH1203" s="22"/>
      <c r="CHI1203" s="22"/>
      <c r="CHJ1203" s="22"/>
      <c r="CHK1203" s="22"/>
      <c r="CHL1203" s="22"/>
      <c r="CHM1203" s="22"/>
      <c r="CHN1203" s="22"/>
      <c r="CHO1203" s="22"/>
      <c r="CHP1203" s="22"/>
      <c r="CHQ1203" s="22"/>
      <c r="CHR1203" s="22"/>
      <c r="CHS1203" s="22"/>
      <c r="CHT1203" s="22"/>
      <c r="CHU1203" s="22"/>
      <c r="CHV1203" s="22"/>
      <c r="CHW1203" s="22"/>
      <c r="CHX1203" s="22"/>
      <c r="CHY1203" s="22"/>
      <c r="CHZ1203" s="22"/>
      <c r="CIA1203" s="22"/>
      <c r="CIB1203" s="22"/>
      <c r="CIC1203" s="22"/>
      <c r="CID1203" s="22"/>
      <c r="CIE1203" s="22"/>
      <c r="CIF1203" s="22"/>
      <c r="CIG1203" s="22"/>
      <c r="CIH1203" s="22"/>
      <c r="CII1203" s="22"/>
      <c r="CIJ1203" s="22"/>
      <c r="CIK1203" s="22"/>
      <c r="CIL1203" s="22"/>
      <c r="CIM1203" s="22"/>
      <c r="CIN1203" s="22"/>
      <c r="CIO1203" s="22"/>
      <c r="CIP1203" s="22"/>
      <c r="CIQ1203" s="22"/>
      <c r="CIR1203" s="22"/>
      <c r="CIS1203" s="22"/>
      <c r="CIT1203" s="22"/>
      <c r="CIU1203" s="22"/>
      <c r="CIV1203" s="22"/>
      <c r="CIW1203" s="22"/>
      <c r="CIX1203" s="22"/>
      <c r="CIY1203" s="22"/>
      <c r="CIZ1203" s="22"/>
      <c r="CJA1203" s="22"/>
      <c r="CJB1203" s="22"/>
      <c r="CJC1203" s="22"/>
      <c r="CJD1203" s="22"/>
      <c r="CJE1203" s="22"/>
      <c r="CJF1203" s="22"/>
      <c r="CJG1203" s="22"/>
      <c r="CJH1203" s="22"/>
      <c r="CJI1203" s="22"/>
      <c r="CJJ1203" s="22"/>
      <c r="CJK1203" s="22"/>
      <c r="CJL1203" s="22"/>
      <c r="CJM1203" s="22"/>
      <c r="CJN1203" s="22"/>
      <c r="CJO1203" s="22"/>
      <c r="CJP1203" s="22"/>
      <c r="CJQ1203" s="22"/>
      <c r="CJR1203" s="22"/>
      <c r="CJS1203" s="22"/>
      <c r="CJT1203" s="22"/>
      <c r="CJU1203" s="22"/>
      <c r="CJV1203" s="22"/>
      <c r="CJW1203" s="22"/>
      <c r="CJX1203" s="22"/>
      <c r="CJY1203" s="22"/>
      <c r="CJZ1203" s="22"/>
      <c r="CKA1203" s="22"/>
      <c r="CKB1203" s="22"/>
      <c r="CKC1203" s="22"/>
      <c r="CKD1203" s="22"/>
      <c r="CKE1203" s="22"/>
      <c r="CKF1203" s="22"/>
      <c r="CKG1203" s="22"/>
      <c r="CKH1203" s="22"/>
      <c r="CKI1203" s="22"/>
      <c r="CKJ1203" s="22"/>
      <c r="CKK1203" s="22"/>
      <c r="CKL1203" s="22"/>
      <c r="CKM1203" s="22"/>
      <c r="CKN1203" s="22"/>
      <c r="CKO1203" s="22"/>
      <c r="CKP1203" s="22"/>
      <c r="CKQ1203" s="22"/>
      <c r="CKR1203" s="22"/>
      <c r="CKS1203" s="22"/>
      <c r="CKT1203" s="22"/>
      <c r="CKU1203" s="22"/>
      <c r="CKV1203" s="22"/>
      <c r="CKW1203" s="22"/>
      <c r="CKX1203" s="22"/>
      <c r="CKY1203" s="22"/>
      <c r="CKZ1203" s="22"/>
      <c r="CLA1203" s="22"/>
      <c r="CLB1203" s="22"/>
      <c r="CLC1203" s="22"/>
      <c r="CLD1203" s="22"/>
      <c r="CLE1203" s="22"/>
      <c r="CLF1203" s="22"/>
      <c r="CLG1203" s="22"/>
      <c r="CLH1203" s="22"/>
      <c r="CLI1203" s="22"/>
      <c r="CLJ1203" s="22"/>
      <c r="CLK1203" s="22"/>
      <c r="CLL1203" s="22"/>
      <c r="CLM1203" s="22"/>
      <c r="CLN1203" s="22"/>
      <c r="CLO1203" s="22"/>
      <c r="CLP1203" s="22"/>
      <c r="CLQ1203" s="22"/>
      <c r="CLR1203" s="22"/>
      <c r="CLS1203" s="22"/>
      <c r="CLT1203" s="22"/>
      <c r="CLU1203" s="22"/>
      <c r="CLV1203" s="22"/>
      <c r="CLW1203" s="22"/>
      <c r="CLX1203" s="22"/>
      <c r="CLY1203" s="22"/>
      <c r="CLZ1203" s="22"/>
      <c r="CMA1203" s="22"/>
      <c r="CMB1203" s="22"/>
      <c r="CMC1203" s="22"/>
      <c r="CMD1203" s="22"/>
      <c r="CME1203" s="22"/>
      <c r="CMF1203" s="22"/>
      <c r="CMG1203" s="22"/>
      <c r="CMH1203" s="22"/>
      <c r="CMI1203" s="22"/>
      <c r="CMJ1203" s="22"/>
      <c r="CMK1203" s="22"/>
      <c r="CML1203" s="22"/>
      <c r="CMM1203" s="22"/>
      <c r="CMN1203" s="22"/>
      <c r="CMO1203" s="22"/>
      <c r="CMP1203" s="22"/>
      <c r="CMQ1203" s="22"/>
      <c r="CMR1203" s="22"/>
      <c r="CMS1203" s="22"/>
      <c r="CMT1203" s="22"/>
      <c r="CMU1203" s="22"/>
      <c r="CMV1203" s="22"/>
      <c r="CMW1203" s="22"/>
      <c r="CMX1203" s="22"/>
      <c r="CMY1203" s="22"/>
      <c r="CMZ1203" s="22"/>
      <c r="CNA1203" s="22"/>
      <c r="CNB1203" s="22"/>
      <c r="CNC1203" s="22"/>
      <c r="CND1203" s="22"/>
      <c r="CNE1203" s="22"/>
      <c r="CNF1203" s="22"/>
      <c r="CNG1203" s="22"/>
      <c r="CNH1203" s="22"/>
      <c r="CNI1203" s="22"/>
      <c r="CNJ1203" s="22"/>
      <c r="CNK1203" s="22"/>
      <c r="CNL1203" s="22"/>
      <c r="CNM1203" s="22"/>
      <c r="CNN1203" s="22"/>
      <c r="CNO1203" s="22"/>
      <c r="CNP1203" s="22"/>
      <c r="CNQ1203" s="22"/>
      <c r="CNR1203" s="22"/>
      <c r="CNS1203" s="22"/>
      <c r="CNT1203" s="22"/>
      <c r="CNU1203" s="22"/>
      <c r="CNV1203" s="22"/>
      <c r="CNW1203" s="22"/>
      <c r="CNX1203" s="22"/>
      <c r="CNY1203" s="22"/>
      <c r="CNZ1203" s="22"/>
      <c r="COA1203" s="22"/>
      <c r="COB1203" s="22"/>
      <c r="COC1203" s="22"/>
      <c r="COD1203" s="22"/>
      <c r="COE1203" s="22"/>
      <c r="COF1203" s="22"/>
      <c r="COG1203" s="22"/>
      <c r="COH1203" s="22"/>
      <c r="COI1203" s="22"/>
      <c r="COJ1203" s="22"/>
      <c r="COK1203" s="22"/>
      <c r="COL1203" s="22"/>
      <c r="COM1203" s="22"/>
      <c r="CON1203" s="22"/>
      <c r="COO1203" s="22"/>
      <c r="COP1203" s="22"/>
      <c r="COQ1203" s="22"/>
      <c r="COR1203" s="22"/>
      <c r="COS1203" s="22"/>
      <c r="COT1203" s="22"/>
      <c r="COU1203" s="22"/>
      <c r="COV1203" s="22"/>
      <c r="COW1203" s="22"/>
      <c r="COX1203" s="22"/>
      <c r="COY1203" s="22"/>
      <c r="COZ1203" s="22"/>
      <c r="CPA1203" s="22"/>
      <c r="CPB1203" s="22"/>
      <c r="CPC1203" s="22"/>
      <c r="CPD1203" s="22"/>
      <c r="CPE1203" s="22"/>
      <c r="CPF1203" s="22"/>
      <c r="CPG1203" s="22"/>
      <c r="CPH1203" s="22"/>
      <c r="CPI1203" s="22"/>
      <c r="CPJ1203" s="22"/>
      <c r="CPK1203" s="22"/>
      <c r="CPL1203" s="22"/>
      <c r="CPM1203" s="22"/>
      <c r="CPN1203" s="22"/>
      <c r="CPO1203" s="22"/>
      <c r="CPP1203" s="22"/>
      <c r="CPQ1203" s="22"/>
      <c r="CPR1203" s="22"/>
      <c r="CPS1203" s="22"/>
      <c r="CPT1203" s="22"/>
      <c r="CPU1203" s="22"/>
      <c r="CPV1203" s="22"/>
      <c r="CPW1203" s="22"/>
      <c r="CPX1203" s="22"/>
      <c r="CPY1203" s="22"/>
      <c r="CPZ1203" s="22"/>
      <c r="CQA1203" s="22"/>
      <c r="CQB1203" s="22"/>
      <c r="CQC1203" s="22"/>
      <c r="CQD1203" s="22"/>
      <c r="CQE1203" s="22"/>
      <c r="CQF1203" s="22"/>
      <c r="CQG1203" s="22"/>
      <c r="CQH1203" s="22"/>
      <c r="CQI1203" s="22"/>
      <c r="CQJ1203" s="22"/>
      <c r="CQK1203" s="22"/>
      <c r="CQL1203" s="22"/>
      <c r="CQM1203" s="22"/>
      <c r="CQN1203" s="22"/>
      <c r="CQO1203" s="22"/>
      <c r="CQP1203" s="22"/>
      <c r="CQQ1203" s="22"/>
      <c r="CQR1203" s="22"/>
      <c r="CQS1203" s="22"/>
      <c r="CQT1203" s="22"/>
      <c r="CQU1203" s="22"/>
      <c r="CQV1203" s="22"/>
      <c r="CQW1203" s="22"/>
      <c r="CQX1203" s="22"/>
      <c r="CQY1203" s="22"/>
      <c r="CQZ1203" s="22"/>
      <c r="CRA1203" s="22"/>
      <c r="CRB1203" s="22"/>
      <c r="CRC1203" s="22"/>
      <c r="CRD1203" s="22"/>
      <c r="CRE1203" s="22"/>
      <c r="CRF1203" s="22"/>
      <c r="CRG1203" s="22"/>
      <c r="CRH1203" s="22"/>
      <c r="CRI1203" s="22"/>
      <c r="CRJ1203" s="22"/>
      <c r="CRK1203" s="22"/>
      <c r="CRL1203" s="22"/>
      <c r="CRM1203" s="22"/>
      <c r="CRN1203" s="22"/>
      <c r="CRO1203" s="22"/>
      <c r="CRP1203" s="22"/>
      <c r="CRQ1203" s="22"/>
      <c r="CRR1203" s="22"/>
      <c r="CRS1203" s="22"/>
      <c r="CRT1203" s="22"/>
      <c r="CRU1203" s="22"/>
      <c r="CRV1203" s="22"/>
      <c r="CRW1203" s="22"/>
      <c r="CRX1203" s="22"/>
      <c r="CRY1203" s="22"/>
      <c r="CRZ1203" s="22"/>
      <c r="CSA1203" s="22"/>
      <c r="CSB1203" s="22"/>
      <c r="CSC1203" s="22"/>
      <c r="CSD1203" s="22"/>
      <c r="CSE1203" s="22"/>
      <c r="CSF1203" s="22"/>
      <c r="CSG1203" s="22"/>
      <c r="CSH1203" s="22"/>
      <c r="CSI1203" s="22"/>
      <c r="CSJ1203" s="22"/>
      <c r="CSK1203" s="22"/>
      <c r="CSL1203" s="22"/>
      <c r="CSM1203" s="22"/>
      <c r="CSN1203" s="22"/>
      <c r="CSO1203" s="22"/>
      <c r="CSP1203" s="22"/>
      <c r="CSQ1203" s="22"/>
      <c r="CSR1203" s="22"/>
      <c r="CSS1203" s="22"/>
      <c r="CST1203" s="22"/>
      <c r="CSU1203" s="22"/>
      <c r="CSV1203" s="22"/>
      <c r="CSW1203" s="22"/>
      <c r="CSX1203" s="22"/>
      <c r="CSY1203" s="22"/>
      <c r="CSZ1203" s="22"/>
      <c r="CTA1203" s="22"/>
      <c r="CTB1203" s="22"/>
      <c r="CTC1203" s="22"/>
      <c r="CTD1203" s="22"/>
      <c r="CTE1203" s="22"/>
      <c r="CTF1203" s="22"/>
      <c r="CTG1203" s="22"/>
      <c r="CTH1203" s="22"/>
      <c r="CTI1203" s="22"/>
      <c r="CTJ1203" s="22"/>
      <c r="CTK1203" s="22"/>
      <c r="CTL1203" s="22"/>
      <c r="CTM1203" s="22"/>
      <c r="CTN1203" s="22"/>
      <c r="CTO1203" s="22"/>
      <c r="CTP1203" s="22"/>
      <c r="CTQ1203" s="22"/>
      <c r="CTR1203" s="22"/>
      <c r="CTS1203" s="22"/>
      <c r="CTT1203" s="22"/>
      <c r="CTU1203" s="22"/>
      <c r="CTV1203" s="22"/>
      <c r="CTW1203" s="22"/>
      <c r="CTX1203" s="22"/>
      <c r="CTY1203" s="22"/>
      <c r="CTZ1203" s="22"/>
      <c r="CUA1203" s="22"/>
      <c r="CUB1203" s="22"/>
      <c r="CUC1203" s="22"/>
      <c r="CUD1203" s="22"/>
      <c r="CUE1203" s="22"/>
      <c r="CUF1203" s="22"/>
      <c r="CUG1203" s="22"/>
      <c r="CUH1203" s="22"/>
      <c r="CUI1203" s="22"/>
      <c r="CUJ1203" s="22"/>
      <c r="CUK1203" s="22"/>
      <c r="CUL1203" s="22"/>
      <c r="CUM1203" s="22"/>
      <c r="CUN1203" s="22"/>
      <c r="CUO1203" s="22"/>
      <c r="CUP1203" s="22"/>
      <c r="CUQ1203" s="22"/>
      <c r="CUR1203" s="22"/>
      <c r="CUS1203" s="22"/>
      <c r="CUT1203" s="22"/>
      <c r="CUU1203" s="22"/>
      <c r="CUV1203" s="22"/>
      <c r="CUW1203" s="22"/>
      <c r="CUX1203" s="22"/>
      <c r="CUY1203" s="22"/>
      <c r="CUZ1203" s="22"/>
      <c r="CVA1203" s="22"/>
      <c r="CVB1203" s="22"/>
      <c r="CVC1203" s="22"/>
      <c r="CVD1203" s="22"/>
      <c r="CVE1203" s="22"/>
      <c r="CVF1203" s="22"/>
      <c r="CVG1203" s="22"/>
      <c r="CVH1203" s="22"/>
      <c r="CVI1203" s="22"/>
      <c r="CVJ1203" s="22"/>
      <c r="CVK1203" s="22"/>
      <c r="CVL1203" s="22"/>
      <c r="CVM1203" s="22"/>
      <c r="CVN1203" s="22"/>
      <c r="CVO1203" s="22"/>
      <c r="CVP1203" s="22"/>
      <c r="CVQ1203" s="22"/>
      <c r="CVR1203" s="22"/>
      <c r="CVS1203" s="22"/>
      <c r="CVT1203" s="22"/>
      <c r="CVU1203" s="22"/>
      <c r="CVV1203" s="22"/>
      <c r="CVW1203" s="22"/>
      <c r="CVX1203" s="22"/>
      <c r="CVY1203" s="22"/>
      <c r="CVZ1203" s="22"/>
      <c r="CWA1203" s="22"/>
      <c r="CWB1203" s="22"/>
      <c r="CWC1203" s="22"/>
      <c r="CWD1203" s="22"/>
      <c r="CWE1203" s="22"/>
      <c r="CWF1203" s="22"/>
      <c r="CWG1203" s="22"/>
      <c r="CWH1203" s="22"/>
      <c r="CWI1203" s="22"/>
      <c r="CWJ1203" s="22"/>
      <c r="CWK1203" s="22"/>
      <c r="CWL1203" s="22"/>
      <c r="CWM1203" s="22"/>
      <c r="CWN1203" s="22"/>
      <c r="CWO1203" s="22"/>
      <c r="CWP1203" s="22"/>
      <c r="CWQ1203" s="22"/>
      <c r="CWR1203" s="22"/>
      <c r="CWS1203" s="22"/>
      <c r="CWT1203" s="22"/>
      <c r="CWU1203" s="22"/>
      <c r="CWV1203" s="22"/>
      <c r="CWW1203" s="22"/>
      <c r="CWX1203" s="22"/>
      <c r="CWY1203" s="22"/>
      <c r="CWZ1203" s="22"/>
      <c r="CXA1203" s="22"/>
      <c r="CXB1203" s="22"/>
      <c r="CXC1203" s="22"/>
      <c r="CXD1203" s="22"/>
      <c r="CXE1203" s="22"/>
      <c r="CXF1203" s="22"/>
      <c r="CXG1203" s="22"/>
      <c r="CXH1203" s="22"/>
      <c r="CXI1203" s="22"/>
      <c r="CXJ1203" s="22"/>
      <c r="CXK1203" s="22"/>
      <c r="CXL1203" s="22"/>
      <c r="CXM1203" s="22"/>
      <c r="CXN1203" s="22"/>
      <c r="CXO1203" s="22"/>
      <c r="CXP1203" s="22"/>
      <c r="CXQ1203" s="22"/>
      <c r="CXR1203" s="22"/>
      <c r="CXS1203" s="22"/>
      <c r="CXT1203" s="22"/>
      <c r="CXU1203" s="22"/>
      <c r="CXV1203" s="22"/>
      <c r="CXW1203" s="22"/>
      <c r="CXX1203" s="22"/>
      <c r="CXY1203" s="22"/>
      <c r="CXZ1203" s="22"/>
      <c r="CYA1203" s="22"/>
      <c r="CYB1203" s="22"/>
      <c r="CYC1203" s="22"/>
      <c r="CYD1203" s="22"/>
      <c r="CYE1203" s="22"/>
      <c r="CYF1203" s="22"/>
      <c r="CYG1203" s="22"/>
      <c r="CYH1203" s="22"/>
      <c r="CYI1203" s="22"/>
      <c r="CYJ1203" s="22"/>
      <c r="CYK1203" s="22"/>
      <c r="CYL1203" s="22"/>
      <c r="CYM1203" s="22"/>
      <c r="CYN1203" s="22"/>
      <c r="CYO1203" s="22"/>
      <c r="CYP1203" s="22"/>
      <c r="CYQ1203" s="22"/>
      <c r="CYR1203" s="22"/>
      <c r="CYS1203" s="22"/>
      <c r="CYT1203" s="22"/>
      <c r="CYU1203" s="22"/>
      <c r="CYV1203" s="22"/>
      <c r="CYW1203" s="22"/>
      <c r="CYX1203" s="22"/>
      <c r="CYY1203" s="22"/>
      <c r="CYZ1203" s="22"/>
      <c r="CZA1203" s="22"/>
      <c r="CZB1203" s="22"/>
      <c r="CZC1203" s="22"/>
      <c r="CZD1203" s="22"/>
      <c r="CZE1203" s="22"/>
      <c r="CZF1203" s="22"/>
      <c r="CZG1203" s="22"/>
      <c r="CZH1203" s="22"/>
      <c r="CZI1203" s="22"/>
      <c r="CZJ1203" s="22"/>
      <c r="CZK1203" s="22"/>
      <c r="CZL1203" s="22"/>
      <c r="CZM1203" s="22"/>
      <c r="CZN1203" s="22"/>
      <c r="CZO1203" s="22"/>
      <c r="CZP1203" s="22"/>
      <c r="CZQ1203" s="22"/>
      <c r="CZR1203" s="22"/>
      <c r="CZS1203" s="22"/>
      <c r="CZT1203" s="22"/>
      <c r="CZU1203" s="22"/>
      <c r="CZV1203" s="22"/>
      <c r="CZW1203" s="22"/>
      <c r="CZX1203" s="22"/>
      <c r="CZY1203" s="22"/>
      <c r="CZZ1203" s="22"/>
      <c r="DAA1203" s="22"/>
      <c r="DAB1203" s="22"/>
      <c r="DAC1203" s="22"/>
      <c r="DAD1203" s="22"/>
      <c r="DAE1203" s="22"/>
      <c r="DAF1203" s="22"/>
      <c r="DAG1203" s="22"/>
      <c r="DAH1203" s="22"/>
      <c r="DAI1203" s="22"/>
      <c r="DAJ1203" s="22"/>
      <c r="DAK1203" s="22"/>
      <c r="DAL1203" s="22"/>
      <c r="DAM1203" s="22"/>
      <c r="DAN1203" s="22"/>
      <c r="DAO1203" s="22"/>
      <c r="DAP1203" s="22"/>
      <c r="DAQ1203" s="22"/>
      <c r="DAR1203" s="22"/>
      <c r="DAS1203" s="22"/>
      <c r="DAT1203" s="22"/>
      <c r="DAU1203" s="22"/>
      <c r="DAV1203" s="22"/>
      <c r="DAW1203" s="22"/>
      <c r="DAX1203" s="22"/>
      <c r="DAY1203" s="22"/>
      <c r="DAZ1203" s="22"/>
      <c r="DBA1203" s="22"/>
      <c r="DBB1203" s="22"/>
      <c r="DBC1203" s="22"/>
      <c r="DBD1203" s="22"/>
      <c r="DBE1203" s="22"/>
      <c r="DBF1203" s="22"/>
      <c r="DBG1203" s="22"/>
      <c r="DBH1203" s="22"/>
      <c r="DBI1203" s="22"/>
      <c r="DBJ1203" s="22"/>
      <c r="DBK1203" s="22"/>
      <c r="DBL1203" s="22"/>
      <c r="DBM1203" s="22"/>
      <c r="DBN1203" s="22"/>
      <c r="DBO1203" s="22"/>
      <c r="DBP1203" s="22"/>
      <c r="DBQ1203" s="22"/>
      <c r="DBR1203" s="22"/>
      <c r="DBS1203" s="22"/>
      <c r="DBT1203" s="22"/>
      <c r="DBU1203" s="22"/>
      <c r="DBV1203" s="22"/>
      <c r="DBW1203" s="22"/>
      <c r="DBX1203" s="22"/>
      <c r="DBY1203" s="22"/>
      <c r="DBZ1203" s="22"/>
      <c r="DCA1203" s="22"/>
      <c r="DCB1203" s="22"/>
      <c r="DCC1203" s="22"/>
      <c r="DCD1203" s="22"/>
      <c r="DCE1203" s="22"/>
      <c r="DCF1203" s="22"/>
      <c r="DCG1203" s="22"/>
      <c r="DCH1203" s="22"/>
      <c r="DCI1203" s="22"/>
      <c r="DCJ1203" s="22"/>
      <c r="DCK1203" s="22"/>
      <c r="DCL1203" s="22"/>
      <c r="DCM1203" s="22"/>
      <c r="DCN1203" s="22"/>
      <c r="DCO1203" s="22"/>
      <c r="DCP1203" s="22"/>
      <c r="DCQ1203" s="22"/>
      <c r="DCR1203" s="22"/>
      <c r="DCS1203" s="22"/>
      <c r="DCT1203" s="22"/>
      <c r="DCU1203" s="22"/>
      <c r="DCV1203" s="22"/>
      <c r="DCW1203" s="22"/>
      <c r="DCX1203" s="22"/>
      <c r="DCY1203" s="22"/>
      <c r="DCZ1203" s="22"/>
      <c r="DDA1203" s="22"/>
      <c r="DDB1203" s="22"/>
      <c r="DDC1203" s="22"/>
      <c r="DDD1203" s="22"/>
      <c r="DDE1203" s="22"/>
      <c r="DDF1203" s="22"/>
      <c r="DDG1203" s="22"/>
      <c r="DDH1203" s="22"/>
      <c r="DDI1203" s="22"/>
      <c r="DDJ1203" s="22"/>
      <c r="DDK1203" s="22"/>
      <c r="DDL1203" s="22"/>
      <c r="DDM1203" s="22"/>
      <c r="DDN1203" s="22"/>
      <c r="DDO1203" s="22"/>
      <c r="DDP1203" s="22"/>
      <c r="DDQ1203" s="22"/>
      <c r="DDR1203" s="22"/>
      <c r="DDS1203" s="22"/>
      <c r="DDT1203" s="22"/>
      <c r="DDU1203" s="22"/>
      <c r="DDV1203" s="22"/>
      <c r="DDW1203" s="22"/>
      <c r="DDX1203" s="22"/>
      <c r="DDY1203" s="22"/>
      <c r="DDZ1203" s="22"/>
      <c r="DEA1203" s="22"/>
      <c r="DEB1203" s="22"/>
      <c r="DEC1203" s="22"/>
      <c r="DED1203" s="22"/>
      <c r="DEE1203" s="22"/>
      <c r="DEF1203" s="22"/>
      <c r="DEG1203" s="22"/>
      <c r="DEH1203" s="22"/>
      <c r="DEI1203" s="22"/>
      <c r="DEJ1203" s="22"/>
      <c r="DEK1203" s="22"/>
      <c r="DEL1203" s="22"/>
      <c r="DEM1203" s="22"/>
      <c r="DEN1203" s="22"/>
      <c r="DEO1203" s="22"/>
      <c r="DEP1203" s="22"/>
      <c r="DEQ1203" s="22"/>
      <c r="DER1203" s="22"/>
      <c r="DES1203" s="22"/>
      <c r="DET1203" s="22"/>
      <c r="DEU1203" s="22"/>
      <c r="DEV1203" s="22"/>
      <c r="DEW1203" s="22"/>
      <c r="DEX1203" s="22"/>
      <c r="DEY1203" s="22"/>
      <c r="DEZ1203" s="22"/>
      <c r="DFA1203" s="22"/>
      <c r="DFB1203" s="22"/>
      <c r="DFC1203" s="22"/>
      <c r="DFD1203" s="22"/>
      <c r="DFE1203" s="22"/>
      <c r="DFF1203" s="22"/>
      <c r="DFG1203" s="22"/>
      <c r="DFH1203" s="22"/>
      <c r="DFI1203" s="22"/>
      <c r="DFJ1203" s="22"/>
      <c r="DFK1203" s="22"/>
      <c r="DFL1203" s="22"/>
      <c r="DFM1203" s="22"/>
      <c r="DFN1203" s="22"/>
      <c r="DFO1203" s="22"/>
      <c r="DFP1203" s="22"/>
      <c r="DFQ1203" s="22"/>
      <c r="DFR1203" s="22"/>
      <c r="DFS1203" s="22"/>
      <c r="DFT1203" s="22"/>
      <c r="DFU1203" s="22"/>
      <c r="DFV1203" s="22"/>
      <c r="DFW1203" s="22"/>
      <c r="DFX1203" s="22"/>
      <c r="DFY1203" s="22"/>
      <c r="DFZ1203" s="22"/>
      <c r="DGA1203" s="22"/>
      <c r="DGB1203" s="22"/>
      <c r="DGC1203" s="22"/>
      <c r="DGD1203" s="22"/>
      <c r="DGE1203" s="22"/>
      <c r="DGF1203" s="22"/>
      <c r="DGG1203" s="22"/>
      <c r="DGH1203" s="22"/>
      <c r="DGI1203" s="22"/>
      <c r="DGJ1203" s="22"/>
      <c r="DGK1203" s="22"/>
      <c r="DGL1203" s="22"/>
      <c r="DGM1203" s="22"/>
      <c r="DGN1203" s="22"/>
      <c r="DGO1203" s="22"/>
      <c r="DGP1203" s="22"/>
      <c r="DGQ1203" s="22"/>
      <c r="DGR1203" s="22"/>
      <c r="DGS1203" s="22"/>
      <c r="DGT1203" s="22"/>
      <c r="DGU1203" s="22"/>
      <c r="DGV1203" s="22"/>
      <c r="DGW1203" s="22"/>
      <c r="DGX1203" s="22"/>
      <c r="DGY1203" s="22"/>
      <c r="DGZ1203" s="22"/>
      <c r="DHA1203" s="22"/>
      <c r="DHB1203" s="22"/>
      <c r="DHC1203" s="22"/>
      <c r="DHD1203" s="22"/>
      <c r="DHE1203" s="22"/>
      <c r="DHF1203" s="22"/>
      <c r="DHG1203" s="22"/>
      <c r="DHH1203" s="22"/>
      <c r="DHI1203" s="22"/>
      <c r="DHJ1203" s="22"/>
      <c r="DHK1203" s="22"/>
      <c r="DHL1203" s="22"/>
      <c r="DHM1203" s="22"/>
      <c r="DHN1203" s="22"/>
      <c r="DHO1203" s="22"/>
      <c r="DHP1203" s="22"/>
      <c r="DHQ1203" s="22"/>
      <c r="DHR1203" s="22"/>
      <c r="DHS1203" s="22"/>
      <c r="DHT1203" s="22"/>
      <c r="DHU1203" s="22"/>
      <c r="DHV1203" s="22"/>
      <c r="DHW1203" s="22"/>
      <c r="DHX1203" s="22"/>
      <c r="DHY1203" s="22"/>
      <c r="DHZ1203" s="22"/>
      <c r="DIA1203" s="22"/>
      <c r="DIB1203" s="22"/>
      <c r="DIC1203" s="22"/>
      <c r="DID1203" s="22"/>
      <c r="DIE1203" s="22"/>
      <c r="DIF1203" s="22"/>
      <c r="DIG1203" s="22"/>
      <c r="DIH1203" s="22"/>
      <c r="DII1203" s="22"/>
      <c r="DIJ1203" s="22"/>
      <c r="DIK1203" s="22"/>
      <c r="DIL1203" s="22"/>
      <c r="DIM1203" s="22"/>
      <c r="DIN1203" s="22"/>
      <c r="DIO1203" s="22"/>
      <c r="DIP1203" s="22"/>
      <c r="DIQ1203" s="22"/>
      <c r="DIR1203" s="22"/>
      <c r="DIS1203" s="22"/>
      <c r="DIT1203" s="22"/>
      <c r="DIU1203" s="22"/>
      <c r="DIV1203" s="22"/>
      <c r="DIW1203" s="22"/>
      <c r="DIX1203" s="22"/>
      <c r="DIY1203" s="22"/>
      <c r="DIZ1203" s="22"/>
      <c r="DJA1203" s="22"/>
      <c r="DJB1203" s="22"/>
      <c r="DJC1203" s="22"/>
      <c r="DJD1203" s="22"/>
      <c r="DJE1203" s="22"/>
      <c r="DJF1203" s="22"/>
      <c r="DJG1203" s="22"/>
      <c r="DJH1203" s="22"/>
      <c r="DJI1203" s="22"/>
      <c r="DJJ1203" s="22"/>
      <c r="DJK1203" s="22"/>
      <c r="DJL1203" s="22"/>
      <c r="DJM1203" s="22"/>
      <c r="DJN1203" s="22"/>
      <c r="DJO1203" s="22"/>
      <c r="DJP1203" s="22"/>
      <c r="DJQ1203" s="22"/>
      <c r="DJR1203" s="22"/>
      <c r="DJS1203" s="22"/>
      <c r="DJT1203" s="22"/>
      <c r="DJU1203" s="22"/>
      <c r="DJV1203" s="22"/>
      <c r="DJW1203" s="22"/>
      <c r="DJX1203" s="22"/>
      <c r="DJY1203" s="22"/>
      <c r="DJZ1203" s="22"/>
      <c r="DKA1203" s="22"/>
      <c r="DKB1203" s="22"/>
      <c r="DKC1203" s="22"/>
      <c r="DKD1203" s="22"/>
      <c r="DKE1203" s="22"/>
      <c r="DKF1203" s="22"/>
      <c r="DKG1203" s="22"/>
      <c r="DKH1203" s="22"/>
      <c r="DKI1203" s="22"/>
      <c r="DKJ1203" s="22"/>
      <c r="DKK1203" s="22"/>
      <c r="DKL1203" s="22"/>
      <c r="DKM1203" s="22"/>
      <c r="DKN1203" s="22"/>
      <c r="DKO1203" s="22"/>
      <c r="DKP1203" s="22"/>
      <c r="DKQ1203" s="22"/>
      <c r="DKR1203" s="22"/>
      <c r="DKS1203" s="22"/>
      <c r="DKT1203" s="22"/>
      <c r="DKU1203" s="22"/>
      <c r="DKV1203" s="22"/>
      <c r="DKW1203" s="22"/>
      <c r="DKX1203" s="22"/>
      <c r="DKY1203" s="22"/>
      <c r="DKZ1203" s="22"/>
      <c r="DLA1203" s="22"/>
      <c r="DLB1203" s="22"/>
      <c r="DLC1203" s="22"/>
      <c r="DLD1203" s="22"/>
      <c r="DLE1203" s="22"/>
      <c r="DLF1203" s="22"/>
      <c r="DLG1203" s="22"/>
      <c r="DLH1203" s="22"/>
      <c r="DLI1203" s="22"/>
      <c r="DLJ1203" s="22"/>
      <c r="DLK1203" s="22"/>
      <c r="DLL1203" s="22"/>
      <c r="DLM1203" s="22"/>
      <c r="DLN1203" s="22"/>
      <c r="DLO1203" s="22"/>
      <c r="DLP1203" s="22"/>
      <c r="DLQ1203" s="22"/>
      <c r="DLR1203" s="22"/>
      <c r="DLS1203" s="22"/>
      <c r="DLT1203" s="22"/>
      <c r="DLU1203" s="22"/>
      <c r="DLV1203" s="22"/>
      <c r="DLW1203" s="22"/>
      <c r="DLX1203" s="22"/>
      <c r="DLY1203" s="22"/>
      <c r="DLZ1203" s="22"/>
      <c r="DMA1203" s="22"/>
      <c r="DMB1203" s="22"/>
      <c r="DMC1203" s="22"/>
      <c r="DMD1203" s="22"/>
      <c r="DME1203" s="22"/>
      <c r="DMF1203" s="22"/>
      <c r="DMG1203" s="22"/>
      <c r="DMH1203" s="22"/>
      <c r="DMI1203" s="22"/>
      <c r="DMJ1203" s="22"/>
      <c r="DMK1203" s="22"/>
      <c r="DML1203" s="22"/>
      <c r="DMM1203" s="22"/>
      <c r="DMN1203" s="22"/>
      <c r="DMO1203" s="22"/>
      <c r="DMP1203" s="22"/>
      <c r="DMQ1203" s="22"/>
      <c r="DMR1203" s="22"/>
      <c r="DMS1203" s="22"/>
      <c r="DMT1203" s="22"/>
      <c r="DMU1203" s="22"/>
      <c r="DMV1203" s="22"/>
      <c r="DMW1203" s="22"/>
      <c r="DMX1203" s="22"/>
      <c r="DMY1203" s="22"/>
      <c r="DMZ1203" s="22"/>
      <c r="DNA1203" s="22"/>
      <c r="DNB1203" s="22"/>
      <c r="DNC1203" s="22"/>
      <c r="DND1203" s="22"/>
      <c r="DNE1203" s="22"/>
      <c r="DNF1203" s="22"/>
      <c r="DNG1203" s="22"/>
      <c r="DNH1203" s="22"/>
      <c r="DNI1203" s="22"/>
      <c r="DNJ1203" s="22"/>
      <c r="DNK1203" s="22"/>
      <c r="DNL1203" s="22"/>
      <c r="DNM1203" s="22"/>
      <c r="DNN1203" s="22"/>
      <c r="DNO1203" s="22"/>
      <c r="DNP1203" s="22"/>
      <c r="DNQ1203" s="22"/>
      <c r="DNR1203" s="22"/>
      <c r="DNS1203" s="22"/>
      <c r="DNT1203" s="22"/>
      <c r="DNU1203" s="22"/>
      <c r="DNV1203" s="22"/>
      <c r="DNW1203" s="22"/>
      <c r="DNX1203" s="22"/>
      <c r="DNY1203" s="22"/>
      <c r="DNZ1203" s="22"/>
      <c r="DOA1203" s="22"/>
      <c r="DOB1203" s="22"/>
      <c r="DOC1203" s="22"/>
      <c r="DOD1203" s="22"/>
      <c r="DOE1203" s="22"/>
      <c r="DOF1203" s="22"/>
      <c r="DOG1203" s="22"/>
      <c r="DOH1203" s="22"/>
      <c r="DOI1203" s="22"/>
      <c r="DOJ1203" s="22"/>
      <c r="DOK1203" s="22"/>
      <c r="DOL1203" s="22"/>
      <c r="DOM1203" s="22"/>
      <c r="DON1203" s="22"/>
      <c r="DOO1203" s="22"/>
      <c r="DOP1203" s="22"/>
      <c r="DOQ1203" s="22"/>
      <c r="DOR1203" s="22"/>
      <c r="DOS1203" s="22"/>
      <c r="DOT1203" s="22"/>
      <c r="DOU1203" s="22"/>
      <c r="DOV1203" s="22"/>
      <c r="DOW1203" s="22"/>
      <c r="DOX1203" s="22"/>
      <c r="DOY1203" s="22"/>
      <c r="DOZ1203" s="22"/>
      <c r="DPA1203" s="22"/>
      <c r="DPB1203" s="22"/>
      <c r="DPC1203" s="22"/>
      <c r="DPD1203" s="22"/>
      <c r="DPE1203" s="22"/>
      <c r="DPF1203" s="22"/>
      <c r="DPG1203" s="22"/>
      <c r="DPH1203" s="22"/>
      <c r="DPI1203" s="22"/>
      <c r="DPJ1203" s="22"/>
      <c r="DPK1203" s="22"/>
      <c r="DPL1203" s="22"/>
      <c r="DPM1203" s="22"/>
      <c r="DPN1203" s="22"/>
      <c r="DPO1203" s="22"/>
      <c r="DPP1203" s="22"/>
      <c r="DPQ1203" s="22"/>
      <c r="DPR1203" s="22"/>
      <c r="DPS1203" s="22"/>
      <c r="DPT1203" s="22"/>
      <c r="DPU1203" s="22"/>
      <c r="DPV1203" s="22"/>
      <c r="DPW1203" s="22"/>
      <c r="DPX1203" s="22"/>
      <c r="DPY1203" s="22"/>
      <c r="DPZ1203" s="22"/>
      <c r="DQA1203" s="22"/>
      <c r="DQB1203" s="22"/>
      <c r="DQC1203" s="22"/>
      <c r="DQD1203" s="22"/>
      <c r="DQE1203" s="22"/>
      <c r="DQF1203" s="22"/>
      <c r="DQG1203" s="22"/>
      <c r="DQH1203" s="22"/>
      <c r="DQI1203" s="22"/>
      <c r="DQJ1203" s="22"/>
      <c r="DQK1203" s="22"/>
      <c r="DQL1203" s="22"/>
      <c r="DQM1203" s="22"/>
      <c r="DQN1203" s="22"/>
      <c r="DQO1203" s="22"/>
      <c r="DQP1203" s="22"/>
      <c r="DQQ1203" s="22"/>
      <c r="DQR1203" s="22"/>
      <c r="DQS1203" s="22"/>
      <c r="DQT1203" s="22"/>
      <c r="DQU1203" s="22"/>
      <c r="DQV1203" s="22"/>
      <c r="DQW1203" s="22"/>
      <c r="DQX1203" s="22"/>
      <c r="DQY1203" s="22"/>
      <c r="DQZ1203" s="22"/>
      <c r="DRA1203" s="22"/>
      <c r="DRB1203" s="22"/>
      <c r="DRC1203" s="22"/>
      <c r="DRD1203" s="22"/>
      <c r="DRE1203" s="22"/>
      <c r="DRF1203" s="22"/>
      <c r="DRG1203" s="22"/>
      <c r="DRH1203" s="22"/>
      <c r="DRI1203" s="22"/>
      <c r="DRJ1203" s="22"/>
      <c r="DRK1203" s="22"/>
      <c r="DRL1203" s="22"/>
      <c r="DRM1203" s="22"/>
      <c r="DRN1203" s="22"/>
      <c r="DRO1203" s="22"/>
      <c r="DRP1203" s="22"/>
      <c r="DRQ1203" s="22"/>
      <c r="DRR1203" s="22"/>
      <c r="DRS1203" s="22"/>
      <c r="DRT1203" s="22"/>
      <c r="DRU1203" s="22"/>
      <c r="DRV1203" s="22"/>
      <c r="DRW1203" s="22"/>
      <c r="DRX1203" s="22"/>
      <c r="DRY1203" s="22"/>
      <c r="DRZ1203" s="22"/>
      <c r="DSA1203" s="22"/>
      <c r="DSB1203" s="22"/>
      <c r="DSC1203" s="22"/>
      <c r="DSD1203" s="22"/>
      <c r="DSE1203" s="22"/>
      <c r="DSF1203" s="22"/>
      <c r="DSG1203" s="22"/>
      <c r="DSH1203" s="22"/>
      <c r="DSI1203" s="22"/>
      <c r="DSJ1203" s="22"/>
      <c r="DSK1203" s="22"/>
      <c r="DSL1203" s="22"/>
      <c r="DSM1203" s="22"/>
      <c r="DSN1203" s="22"/>
      <c r="DSO1203" s="22"/>
      <c r="DSP1203" s="22"/>
      <c r="DSQ1203" s="22"/>
      <c r="DSR1203" s="22"/>
      <c r="DSS1203" s="22"/>
      <c r="DST1203" s="22"/>
      <c r="DSU1203" s="22"/>
      <c r="DSV1203" s="22"/>
      <c r="DSW1203" s="22"/>
      <c r="DSX1203" s="22"/>
      <c r="DSY1203" s="22"/>
      <c r="DSZ1203" s="22"/>
      <c r="DTA1203" s="22"/>
      <c r="DTB1203" s="22"/>
      <c r="DTC1203" s="22"/>
      <c r="DTD1203" s="22"/>
      <c r="DTE1203" s="22"/>
      <c r="DTF1203" s="22"/>
      <c r="DTG1203" s="22"/>
      <c r="DTH1203" s="22"/>
      <c r="DTI1203" s="22"/>
      <c r="DTJ1203" s="22"/>
      <c r="DTK1203" s="22"/>
      <c r="DTL1203" s="22"/>
      <c r="DTM1203" s="22"/>
      <c r="DTN1203" s="22"/>
      <c r="DTO1203" s="22"/>
      <c r="DTP1203" s="22"/>
      <c r="DTQ1203" s="22"/>
      <c r="DTR1203" s="22"/>
      <c r="DTS1203" s="22"/>
      <c r="DTT1203" s="22"/>
      <c r="DTU1203" s="22"/>
      <c r="DTV1203" s="22"/>
      <c r="DTW1203" s="22"/>
      <c r="DTX1203" s="22"/>
      <c r="DTY1203" s="22"/>
      <c r="DTZ1203" s="22"/>
      <c r="DUA1203" s="22"/>
      <c r="DUB1203" s="22"/>
      <c r="DUC1203" s="22"/>
      <c r="DUD1203" s="22"/>
      <c r="DUE1203" s="22"/>
      <c r="DUF1203" s="22"/>
      <c r="DUG1203" s="22"/>
      <c r="DUH1203" s="22"/>
      <c r="DUI1203" s="22"/>
      <c r="DUJ1203" s="22"/>
      <c r="DUK1203" s="22"/>
      <c r="DUL1203" s="22"/>
      <c r="DUM1203" s="22"/>
      <c r="DUN1203" s="22"/>
      <c r="DUO1203" s="22"/>
      <c r="DUP1203" s="22"/>
      <c r="DUQ1203" s="22"/>
      <c r="DUR1203" s="22"/>
      <c r="DUS1203" s="22"/>
      <c r="DUT1203" s="22"/>
      <c r="DUU1203" s="22"/>
      <c r="DUV1203" s="22"/>
      <c r="DUW1203" s="22"/>
      <c r="DUX1203" s="22"/>
      <c r="DUY1203" s="22"/>
      <c r="DUZ1203" s="22"/>
      <c r="DVA1203" s="22"/>
      <c r="DVB1203" s="22"/>
      <c r="DVC1203" s="22"/>
      <c r="DVD1203" s="22"/>
      <c r="DVE1203" s="22"/>
      <c r="DVF1203" s="22"/>
      <c r="DVG1203" s="22"/>
      <c r="DVH1203" s="22"/>
      <c r="DVI1203" s="22"/>
      <c r="DVJ1203" s="22"/>
      <c r="DVK1203" s="22"/>
      <c r="DVL1203" s="22"/>
      <c r="DVM1203" s="22"/>
      <c r="DVN1203" s="22"/>
      <c r="DVO1203" s="22"/>
      <c r="DVP1203" s="22"/>
      <c r="DVQ1203" s="22"/>
      <c r="DVR1203" s="22"/>
      <c r="DVS1203" s="22"/>
      <c r="DVT1203" s="22"/>
      <c r="DVU1203" s="22"/>
      <c r="DVV1203" s="22"/>
      <c r="DVW1203" s="22"/>
      <c r="DVX1203" s="22"/>
      <c r="DVY1203" s="22"/>
      <c r="DVZ1203" s="22"/>
      <c r="DWA1203" s="22"/>
      <c r="DWB1203" s="22"/>
      <c r="DWC1203" s="22"/>
      <c r="DWD1203" s="22"/>
      <c r="DWE1203" s="22"/>
      <c r="DWF1203" s="22"/>
      <c r="DWG1203" s="22"/>
      <c r="DWH1203" s="22"/>
      <c r="DWI1203" s="22"/>
      <c r="DWJ1203" s="22"/>
      <c r="DWK1203" s="22"/>
      <c r="DWL1203" s="22"/>
      <c r="DWM1203" s="22"/>
      <c r="DWN1203" s="22"/>
      <c r="DWO1203" s="22"/>
      <c r="DWP1203" s="22"/>
      <c r="DWQ1203" s="22"/>
      <c r="DWR1203" s="22"/>
      <c r="DWS1203" s="22"/>
      <c r="DWT1203" s="22"/>
      <c r="DWU1203" s="22"/>
      <c r="DWV1203" s="22"/>
      <c r="DWW1203" s="22"/>
      <c r="DWX1203" s="22"/>
      <c r="DWY1203" s="22"/>
      <c r="DWZ1203" s="22"/>
      <c r="DXA1203" s="22"/>
      <c r="DXB1203" s="22"/>
      <c r="DXC1203" s="22"/>
      <c r="DXD1203" s="22"/>
      <c r="DXE1203" s="22"/>
      <c r="DXF1203" s="22"/>
      <c r="DXG1203" s="22"/>
      <c r="DXH1203" s="22"/>
      <c r="DXI1203" s="22"/>
      <c r="DXJ1203" s="22"/>
      <c r="DXK1203" s="22"/>
      <c r="DXL1203" s="22"/>
      <c r="DXM1203" s="22"/>
      <c r="DXN1203" s="22"/>
      <c r="DXO1203" s="22"/>
      <c r="DXP1203" s="22"/>
      <c r="DXQ1203" s="22"/>
      <c r="DXR1203" s="22"/>
      <c r="DXS1203" s="22"/>
      <c r="DXT1203" s="22"/>
      <c r="DXU1203" s="22"/>
      <c r="DXV1203" s="22"/>
      <c r="DXW1203" s="22"/>
      <c r="DXX1203" s="22"/>
      <c r="DXY1203" s="22"/>
      <c r="DXZ1203" s="22"/>
      <c r="DYA1203" s="22"/>
      <c r="DYB1203" s="22"/>
      <c r="DYC1203" s="22"/>
      <c r="DYD1203" s="22"/>
      <c r="DYE1203" s="22"/>
      <c r="DYF1203" s="22"/>
      <c r="DYG1203" s="22"/>
      <c r="DYH1203" s="22"/>
      <c r="DYI1203" s="22"/>
      <c r="DYJ1203" s="22"/>
      <c r="DYK1203" s="22"/>
      <c r="DYL1203" s="22"/>
      <c r="DYM1203" s="22"/>
      <c r="DYN1203" s="22"/>
      <c r="DYO1203" s="22"/>
      <c r="DYP1203" s="22"/>
      <c r="DYQ1203" s="22"/>
      <c r="DYR1203" s="22"/>
      <c r="DYS1203" s="22"/>
      <c r="DYT1203" s="22"/>
      <c r="DYU1203" s="22"/>
      <c r="DYV1203" s="22"/>
      <c r="DYW1203" s="22"/>
      <c r="DYX1203" s="22"/>
      <c r="DYY1203" s="22"/>
      <c r="DYZ1203" s="22"/>
      <c r="DZA1203" s="22"/>
      <c r="DZB1203" s="22"/>
      <c r="DZC1203" s="22"/>
      <c r="DZD1203" s="22"/>
      <c r="DZE1203" s="22"/>
      <c r="DZF1203" s="22"/>
      <c r="DZG1203" s="22"/>
      <c r="DZH1203" s="22"/>
      <c r="DZI1203" s="22"/>
      <c r="DZJ1203" s="22"/>
      <c r="DZK1203" s="22"/>
      <c r="DZL1203" s="22"/>
      <c r="DZM1203" s="22"/>
      <c r="DZN1203" s="22"/>
      <c r="DZO1203" s="22"/>
      <c r="DZP1203" s="22"/>
      <c r="DZQ1203" s="22"/>
      <c r="DZR1203" s="22"/>
      <c r="DZS1203" s="22"/>
      <c r="DZT1203" s="22"/>
      <c r="DZU1203" s="22"/>
      <c r="DZV1203" s="22"/>
      <c r="DZW1203" s="22"/>
      <c r="DZX1203" s="22"/>
      <c r="DZY1203" s="22"/>
      <c r="DZZ1203" s="22"/>
      <c r="EAA1203" s="22"/>
      <c r="EAB1203" s="22"/>
      <c r="EAC1203" s="22"/>
      <c r="EAD1203" s="22"/>
      <c r="EAE1203" s="22"/>
      <c r="EAF1203" s="22"/>
      <c r="EAG1203" s="22"/>
      <c r="EAH1203" s="22"/>
      <c r="EAI1203" s="22"/>
      <c r="EAJ1203" s="22"/>
      <c r="EAK1203" s="22"/>
      <c r="EAL1203" s="22"/>
      <c r="EAM1203" s="22"/>
      <c r="EAN1203" s="22"/>
      <c r="EAO1203" s="22"/>
      <c r="EAP1203" s="22"/>
      <c r="EAQ1203" s="22"/>
      <c r="EAR1203" s="22"/>
      <c r="EAS1203" s="22"/>
      <c r="EAT1203" s="22"/>
      <c r="EAU1203" s="22"/>
      <c r="EAV1203" s="22"/>
      <c r="EAW1203" s="22"/>
      <c r="EAX1203" s="22"/>
      <c r="EAY1203" s="22"/>
      <c r="EAZ1203" s="22"/>
      <c r="EBA1203" s="22"/>
      <c r="EBB1203" s="22"/>
      <c r="EBC1203" s="22"/>
      <c r="EBD1203" s="22"/>
      <c r="EBE1203" s="22"/>
      <c r="EBF1203" s="22"/>
      <c r="EBG1203" s="22"/>
      <c r="EBH1203" s="22"/>
      <c r="EBI1203" s="22"/>
      <c r="EBJ1203" s="22"/>
      <c r="EBK1203" s="22"/>
      <c r="EBL1203" s="22"/>
      <c r="EBM1203" s="22"/>
      <c r="EBN1203" s="22"/>
      <c r="EBO1203" s="22"/>
      <c r="EBP1203" s="22"/>
      <c r="EBQ1203" s="22"/>
      <c r="EBR1203" s="22"/>
      <c r="EBS1203" s="22"/>
      <c r="EBT1203" s="22"/>
      <c r="EBU1203" s="22"/>
      <c r="EBV1203" s="22"/>
      <c r="EBW1203" s="22"/>
      <c r="EBX1203" s="22"/>
      <c r="EBY1203" s="22"/>
      <c r="EBZ1203" s="22"/>
      <c r="ECA1203" s="22"/>
      <c r="ECB1203" s="22"/>
      <c r="ECC1203" s="22"/>
      <c r="ECD1203" s="22"/>
      <c r="ECE1203" s="22"/>
      <c r="ECF1203" s="22"/>
      <c r="ECG1203" s="22"/>
      <c r="ECH1203" s="22"/>
      <c r="ECI1203" s="22"/>
      <c r="ECJ1203" s="22"/>
      <c r="ECK1203" s="22"/>
      <c r="ECL1203" s="22"/>
      <c r="ECM1203" s="22"/>
      <c r="ECN1203" s="22"/>
      <c r="ECO1203" s="22"/>
      <c r="ECP1203" s="22"/>
      <c r="ECQ1203" s="22"/>
      <c r="ECR1203" s="22"/>
      <c r="ECS1203" s="22"/>
      <c r="ECT1203" s="22"/>
      <c r="ECU1203" s="22"/>
      <c r="ECV1203" s="22"/>
      <c r="ECW1203" s="22"/>
      <c r="ECX1203" s="22"/>
      <c r="ECY1203" s="22"/>
      <c r="ECZ1203" s="22"/>
      <c r="EDA1203" s="22"/>
      <c r="EDB1203" s="22"/>
      <c r="EDC1203" s="22"/>
      <c r="EDD1203" s="22"/>
      <c r="EDE1203" s="22"/>
      <c r="EDF1203" s="22"/>
      <c r="EDG1203" s="22"/>
      <c r="EDH1203" s="22"/>
      <c r="EDI1203" s="22"/>
      <c r="EDJ1203" s="22"/>
      <c r="EDK1203" s="22"/>
      <c r="EDL1203" s="22"/>
      <c r="EDM1203" s="22"/>
      <c r="EDN1203" s="22"/>
      <c r="EDO1203" s="22"/>
      <c r="EDP1203" s="22"/>
      <c r="EDQ1203" s="22"/>
      <c r="EDR1203" s="22"/>
      <c r="EDS1203" s="22"/>
      <c r="EDT1203" s="22"/>
      <c r="EDU1203" s="22"/>
      <c r="EDV1203" s="22"/>
      <c r="EDW1203" s="22"/>
      <c r="EDX1203" s="22"/>
      <c r="EDY1203" s="22"/>
      <c r="EDZ1203" s="22"/>
      <c r="EEA1203" s="22"/>
      <c r="EEB1203" s="22"/>
      <c r="EEC1203" s="22"/>
      <c r="EED1203" s="22"/>
      <c r="EEE1203" s="22"/>
      <c r="EEF1203" s="22"/>
      <c r="EEG1203" s="22"/>
      <c r="EEH1203" s="22"/>
      <c r="EEI1203" s="22"/>
      <c r="EEJ1203" s="22"/>
      <c r="EEK1203" s="22"/>
      <c r="EEL1203" s="22"/>
      <c r="EEM1203" s="22"/>
      <c r="EEN1203" s="22"/>
      <c r="EEO1203" s="22"/>
      <c r="EEP1203" s="22"/>
      <c r="EEQ1203" s="22"/>
      <c r="EER1203" s="22"/>
      <c r="EES1203" s="22"/>
      <c r="EET1203" s="22"/>
      <c r="EEU1203" s="22"/>
      <c r="EEV1203" s="22"/>
      <c r="EEW1203" s="22"/>
      <c r="EEX1203" s="22"/>
      <c r="EEY1203" s="22"/>
      <c r="EEZ1203" s="22"/>
      <c r="EFA1203" s="22"/>
      <c r="EFB1203" s="22"/>
      <c r="EFC1203" s="22"/>
      <c r="EFD1203" s="22"/>
      <c r="EFE1203" s="22"/>
      <c r="EFF1203" s="22"/>
      <c r="EFG1203" s="22"/>
      <c r="EFH1203" s="22"/>
      <c r="EFI1203" s="22"/>
      <c r="EFJ1203" s="22"/>
      <c r="EFK1203" s="22"/>
      <c r="EFL1203" s="22"/>
      <c r="EFM1203" s="22"/>
      <c r="EFN1203" s="22"/>
      <c r="EFO1203" s="22"/>
      <c r="EFP1203" s="22"/>
      <c r="EFQ1203" s="22"/>
      <c r="EFR1203" s="22"/>
      <c r="EFS1203" s="22"/>
      <c r="EFT1203" s="22"/>
      <c r="EFU1203" s="22"/>
      <c r="EFV1203" s="22"/>
      <c r="EFW1203" s="22"/>
      <c r="EFX1203" s="22"/>
      <c r="EFY1203" s="22"/>
      <c r="EFZ1203" s="22"/>
      <c r="EGA1203" s="22"/>
      <c r="EGB1203" s="22"/>
      <c r="EGC1203" s="22"/>
      <c r="EGD1203" s="22"/>
      <c r="EGE1203" s="22"/>
      <c r="EGF1203" s="22"/>
      <c r="EGG1203" s="22"/>
      <c r="EGH1203" s="22"/>
      <c r="EGI1203" s="22"/>
      <c r="EGJ1203" s="22"/>
      <c r="EGK1203" s="22"/>
      <c r="EGL1203" s="22"/>
      <c r="EGM1203" s="22"/>
      <c r="EGN1203" s="22"/>
      <c r="EGO1203" s="22"/>
      <c r="EGP1203" s="22"/>
      <c r="EGQ1203" s="22"/>
      <c r="EGR1203" s="22"/>
      <c r="EGS1203" s="22"/>
      <c r="EGT1203" s="22"/>
      <c r="EGU1203" s="22"/>
      <c r="EGV1203" s="22"/>
      <c r="EGW1203" s="22"/>
      <c r="EGX1203" s="22"/>
      <c r="EGY1203" s="22"/>
      <c r="EGZ1203" s="22"/>
      <c r="EHA1203" s="22"/>
      <c r="EHB1203" s="22"/>
      <c r="EHC1203" s="22"/>
      <c r="EHD1203" s="22"/>
      <c r="EHE1203" s="22"/>
      <c r="EHF1203" s="22"/>
      <c r="EHG1203" s="22"/>
      <c r="EHH1203" s="22"/>
      <c r="EHI1203" s="22"/>
      <c r="EHJ1203" s="22"/>
      <c r="EHK1203" s="22"/>
      <c r="EHL1203" s="22"/>
      <c r="EHM1203" s="22"/>
      <c r="EHN1203" s="22"/>
      <c r="EHO1203" s="22"/>
      <c r="EHP1203" s="22"/>
      <c r="EHQ1203" s="22"/>
      <c r="EHR1203" s="22"/>
      <c r="EHS1203" s="22"/>
      <c r="EHT1203" s="22"/>
      <c r="EHU1203" s="22"/>
      <c r="EHV1203" s="22"/>
      <c r="EHW1203" s="22"/>
      <c r="EHX1203" s="22"/>
      <c r="EHY1203" s="22"/>
      <c r="EHZ1203" s="22"/>
      <c r="EIA1203" s="22"/>
      <c r="EIB1203" s="22"/>
      <c r="EIC1203" s="22"/>
      <c r="EID1203" s="22"/>
      <c r="EIE1203" s="22"/>
      <c r="EIF1203" s="22"/>
      <c r="EIG1203" s="22"/>
      <c r="EIH1203" s="22"/>
      <c r="EII1203" s="22"/>
      <c r="EIJ1203" s="22"/>
      <c r="EIK1203" s="22"/>
      <c r="EIL1203" s="22"/>
      <c r="EIM1203" s="22"/>
      <c r="EIN1203" s="22"/>
      <c r="EIO1203" s="22"/>
      <c r="EIP1203" s="22"/>
      <c r="EIQ1203" s="22"/>
      <c r="EIR1203" s="22"/>
      <c r="EIS1203" s="22"/>
      <c r="EIT1203" s="22"/>
      <c r="EIU1203" s="22"/>
      <c r="EIV1203" s="22"/>
      <c r="EIW1203" s="22"/>
      <c r="EIX1203" s="22"/>
      <c r="EIY1203" s="22"/>
      <c r="EIZ1203" s="22"/>
      <c r="EJA1203" s="22"/>
      <c r="EJB1203" s="22"/>
      <c r="EJC1203" s="22"/>
      <c r="EJD1203" s="22"/>
      <c r="EJE1203" s="22"/>
      <c r="EJF1203" s="22"/>
      <c r="EJG1203" s="22"/>
      <c r="EJH1203" s="22"/>
      <c r="EJI1203" s="22"/>
      <c r="EJJ1203" s="22"/>
      <c r="EJK1203" s="22"/>
      <c r="EJL1203" s="22"/>
      <c r="EJM1203" s="22"/>
      <c r="EJN1203" s="22"/>
      <c r="EJO1203" s="22"/>
      <c r="EJP1203" s="22"/>
      <c r="EJQ1203" s="22"/>
      <c r="EJR1203" s="22"/>
      <c r="EJS1203" s="22"/>
      <c r="EJT1203" s="22"/>
      <c r="EJU1203" s="22"/>
      <c r="EJV1203" s="22"/>
      <c r="EJW1203" s="22"/>
      <c r="EJX1203" s="22"/>
      <c r="EJY1203" s="22"/>
      <c r="EJZ1203" s="22"/>
      <c r="EKA1203" s="22"/>
      <c r="EKB1203" s="22"/>
      <c r="EKC1203" s="22"/>
      <c r="EKD1203" s="22"/>
      <c r="EKE1203" s="22"/>
      <c r="EKF1203" s="22"/>
      <c r="EKG1203" s="22"/>
      <c r="EKH1203" s="22"/>
      <c r="EKI1203" s="22"/>
      <c r="EKJ1203" s="22"/>
      <c r="EKK1203" s="22"/>
      <c r="EKL1203" s="22"/>
      <c r="EKM1203" s="22"/>
      <c r="EKN1203" s="22"/>
      <c r="EKO1203" s="22"/>
      <c r="EKP1203" s="22"/>
      <c r="EKQ1203" s="22"/>
      <c r="EKR1203" s="22"/>
      <c r="EKS1203" s="22"/>
      <c r="EKT1203" s="22"/>
      <c r="EKU1203" s="22"/>
      <c r="EKV1203" s="22"/>
      <c r="EKW1203" s="22"/>
      <c r="EKX1203" s="22"/>
      <c r="EKY1203" s="22"/>
      <c r="EKZ1203" s="22"/>
      <c r="ELA1203" s="22"/>
      <c r="ELB1203" s="22"/>
      <c r="ELC1203" s="22"/>
      <c r="ELD1203" s="22"/>
      <c r="ELE1203" s="22"/>
      <c r="ELF1203" s="22"/>
      <c r="ELG1203" s="22"/>
      <c r="ELH1203" s="22"/>
      <c r="ELI1203" s="22"/>
      <c r="ELJ1203" s="22"/>
      <c r="ELK1203" s="22"/>
      <c r="ELL1203" s="22"/>
      <c r="ELM1203" s="22"/>
      <c r="ELN1203" s="22"/>
      <c r="ELO1203" s="22"/>
      <c r="ELP1203" s="22"/>
      <c r="ELQ1203" s="22"/>
      <c r="ELR1203" s="22"/>
      <c r="ELS1203" s="22"/>
      <c r="ELT1203" s="22"/>
      <c r="ELU1203" s="22"/>
      <c r="ELV1203" s="22"/>
      <c r="ELW1203" s="22"/>
      <c r="ELX1203" s="22"/>
      <c r="ELY1203" s="22"/>
      <c r="ELZ1203" s="22"/>
      <c r="EMA1203" s="22"/>
      <c r="EMB1203" s="22"/>
      <c r="EMC1203" s="22"/>
      <c r="EMD1203" s="22"/>
      <c r="EME1203" s="22"/>
      <c r="EMF1203" s="22"/>
      <c r="EMG1203" s="22"/>
      <c r="EMH1203" s="22"/>
      <c r="EMI1203" s="22"/>
      <c r="EMJ1203" s="22"/>
      <c r="EMK1203" s="22"/>
      <c r="EML1203" s="22"/>
      <c r="EMM1203" s="22"/>
      <c r="EMN1203" s="22"/>
      <c r="EMO1203" s="22"/>
      <c r="EMP1203" s="22"/>
      <c r="EMQ1203" s="22"/>
      <c r="EMR1203" s="22"/>
      <c r="EMS1203" s="22"/>
      <c r="EMT1203" s="22"/>
      <c r="EMU1203" s="22"/>
      <c r="EMV1203" s="22"/>
      <c r="EMW1203" s="22"/>
      <c r="EMX1203" s="22"/>
      <c r="EMY1203" s="22"/>
      <c r="EMZ1203" s="22"/>
      <c r="ENA1203" s="22"/>
      <c r="ENB1203" s="22"/>
      <c r="ENC1203" s="22"/>
      <c r="END1203" s="22"/>
      <c r="ENE1203" s="22"/>
      <c r="ENF1203" s="22"/>
      <c r="ENG1203" s="22"/>
      <c r="ENH1203" s="22"/>
      <c r="ENI1203" s="22"/>
      <c r="ENJ1203" s="22"/>
      <c r="ENK1203" s="22"/>
      <c r="ENL1203" s="22"/>
      <c r="ENM1203" s="22"/>
      <c r="ENN1203" s="22"/>
      <c r="ENO1203" s="22"/>
      <c r="ENP1203" s="22"/>
      <c r="ENQ1203" s="22"/>
      <c r="ENR1203" s="22"/>
      <c r="ENS1203" s="22"/>
      <c r="ENT1203" s="22"/>
      <c r="ENU1203" s="22"/>
      <c r="ENV1203" s="22"/>
      <c r="ENW1203" s="22"/>
      <c r="ENX1203" s="22"/>
      <c r="ENY1203" s="22"/>
      <c r="ENZ1203" s="22"/>
      <c r="EOA1203" s="22"/>
      <c r="EOB1203" s="22"/>
      <c r="EOC1203" s="22"/>
      <c r="EOD1203" s="22"/>
      <c r="EOE1203" s="22"/>
      <c r="EOF1203" s="22"/>
      <c r="EOG1203" s="22"/>
      <c r="EOH1203" s="22"/>
      <c r="EOI1203" s="22"/>
      <c r="EOJ1203" s="22"/>
      <c r="EOK1203" s="22"/>
      <c r="EOL1203" s="22"/>
      <c r="EOM1203" s="22"/>
      <c r="EON1203" s="22"/>
      <c r="EOO1203" s="22"/>
      <c r="EOP1203" s="22"/>
      <c r="EOQ1203" s="22"/>
      <c r="EOR1203" s="22"/>
      <c r="EOS1203" s="22"/>
      <c r="EOT1203" s="22"/>
      <c r="EOU1203" s="22"/>
      <c r="EOV1203" s="22"/>
      <c r="EOW1203" s="22"/>
      <c r="EOX1203" s="22"/>
      <c r="EOY1203" s="22"/>
      <c r="EOZ1203" s="22"/>
      <c r="EPA1203" s="22"/>
      <c r="EPB1203" s="22"/>
      <c r="EPC1203" s="22"/>
      <c r="EPD1203" s="22"/>
      <c r="EPE1203" s="22"/>
      <c r="EPF1203" s="22"/>
      <c r="EPG1203" s="22"/>
      <c r="EPH1203" s="22"/>
      <c r="EPI1203" s="22"/>
      <c r="EPJ1203" s="22"/>
      <c r="EPK1203" s="22"/>
      <c r="EPL1203" s="22"/>
      <c r="EPM1203" s="22"/>
      <c r="EPN1203" s="22"/>
      <c r="EPO1203" s="22"/>
      <c r="EPP1203" s="22"/>
      <c r="EPQ1203" s="22"/>
      <c r="EPR1203" s="22"/>
      <c r="EPS1203" s="22"/>
      <c r="EPT1203" s="22"/>
      <c r="EPU1203" s="22"/>
      <c r="EPV1203" s="22"/>
      <c r="EPW1203" s="22"/>
      <c r="EPX1203" s="22"/>
      <c r="EPY1203" s="22"/>
      <c r="EPZ1203" s="22"/>
      <c r="EQA1203" s="22"/>
      <c r="EQB1203" s="22"/>
      <c r="EQC1203" s="22"/>
      <c r="EQD1203" s="22"/>
      <c r="EQE1203" s="22"/>
      <c r="EQF1203" s="22"/>
      <c r="EQG1203" s="22"/>
      <c r="EQH1203" s="22"/>
      <c r="EQI1203" s="22"/>
      <c r="EQJ1203" s="22"/>
      <c r="EQK1203" s="22"/>
      <c r="EQL1203" s="22"/>
      <c r="EQM1203" s="22"/>
      <c r="EQN1203" s="22"/>
      <c r="EQO1203" s="22"/>
      <c r="EQP1203" s="22"/>
      <c r="EQQ1203" s="22"/>
      <c r="EQR1203" s="22"/>
      <c r="EQS1203" s="22"/>
      <c r="EQT1203" s="22"/>
      <c r="EQU1203" s="22"/>
      <c r="EQV1203" s="22"/>
      <c r="EQW1203" s="22"/>
      <c r="EQX1203" s="22"/>
      <c r="EQY1203" s="22"/>
      <c r="EQZ1203" s="22"/>
      <c r="ERA1203" s="22"/>
      <c r="ERB1203" s="22"/>
      <c r="ERC1203" s="22"/>
      <c r="ERD1203" s="22"/>
      <c r="ERE1203" s="22"/>
      <c r="ERF1203" s="22"/>
      <c r="ERG1203" s="22"/>
      <c r="ERH1203" s="22"/>
      <c r="ERI1203" s="22"/>
      <c r="ERJ1203" s="22"/>
      <c r="ERK1203" s="22"/>
      <c r="ERL1203" s="22"/>
      <c r="ERM1203" s="22"/>
      <c r="ERN1203" s="22"/>
      <c r="ERO1203" s="22"/>
      <c r="ERP1203" s="22"/>
      <c r="ERQ1203" s="22"/>
      <c r="ERR1203" s="22"/>
      <c r="ERS1203" s="22"/>
      <c r="ERT1203" s="22"/>
      <c r="ERU1203" s="22"/>
      <c r="ERV1203" s="22"/>
      <c r="ERW1203" s="22"/>
      <c r="ERX1203" s="22"/>
      <c r="ERY1203" s="22"/>
      <c r="ERZ1203" s="22"/>
      <c r="ESA1203" s="22"/>
      <c r="ESB1203" s="22"/>
      <c r="ESC1203" s="22"/>
      <c r="ESD1203" s="22"/>
      <c r="ESE1203" s="22"/>
      <c r="ESF1203" s="22"/>
      <c r="ESG1203" s="22"/>
      <c r="ESH1203" s="22"/>
      <c r="ESI1203" s="22"/>
      <c r="ESJ1203" s="22"/>
      <c r="ESK1203" s="22"/>
      <c r="ESL1203" s="22"/>
      <c r="ESM1203" s="22"/>
      <c r="ESN1203" s="22"/>
      <c r="ESO1203" s="22"/>
      <c r="ESP1203" s="22"/>
      <c r="ESQ1203" s="22"/>
      <c r="ESR1203" s="22"/>
      <c r="ESS1203" s="22"/>
      <c r="EST1203" s="22"/>
      <c r="ESU1203" s="22"/>
      <c r="ESV1203" s="22"/>
      <c r="ESW1203" s="22"/>
      <c r="ESX1203" s="22"/>
      <c r="ESY1203" s="22"/>
      <c r="ESZ1203" s="22"/>
      <c r="ETA1203" s="22"/>
      <c r="ETB1203" s="22"/>
      <c r="ETC1203" s="22"/>
      <c r="ETD1203" s="22"/>
      <c r="ETE1203" s="22"/>
      <c r="ETF1203" s="22"/>
      <c r="ETG1203" s="22"/>
      <c r="ETH1203" s="22"/>
      <c r="ETI1203" s="22"/>
      <c r="ETJ1203" s="22"/>
      <c r="ETK1203" s="22"/>
      <c r="ETL1203" s="22"/>
      <c r="ETM1203" s="22"/>
      <c r="ETN1203" s="22"/>
      <c r="ETO1203" s="22"/>
      <c r="ETP1203" s="22"/>
      <c r="ETQ1203" s="22"/>
      <c r="ETR1203" s="22"/>
      <c r="ETS1203" s="22"/>
      <c r="ETT1203" s="22"/>
      <c r="ETU1203" s="22"/>
      <c r="ETV1203" s="22"/>
      <c r="ETW1203" s="22"/>
      <c r="ETX1203" s="22"/>
      <c r="ETY1203" s="22"/>
      <c r="ETZ1203" s="22"/>
      <c r="EUA1203" s="22"/>
      <c r="EUB1203" s="22"/>
      <c r="EUC1203" s="22"/>
      <c r="EUD1203" s="22"/>
      <c r="EUE1203" s="22"/>
      <c r="EUF1203" s="22"/>
      <c r="EUG1203" s="22"/>
      <c r="EUH1203" s="22"/>
      <c r="EUI1203" s="22"/>
      <c r="EUJ1203" s="22"/>
      <c r="EUK1203" s="22"/>
      <c r="EUL1203" s="22"/>
      <c r="EUM1203" s="22"/>
      <c r="EUN1203" s="22"/>
      <c r="EUO1203" s="22"/>
      <c r="EUP1203" s="22"/>
      <c r="EUQ1203" s="22"/>
      <c r="EUR1203" s="22"/>
      <c r="EUS1203" s="22"/>
      <c r="EUT1203" s="22"/>
      <c r="EUU1203" s="22"/>
      <c r="EUV1203" s="22"/>
      <c r="EUW1203" s="22"/>
      <c r="EUX1203" s="22"/>
      <c r="EUY1203" s="22"/>
      <c r="EUZ1203" s="22"/>
      <c r="EVA1203" s="22"/>
      <c r="EVB1203" s="22"/>
      <c r="EVC1203" s="22"/>
      <c r="EVD1203" s="22"/>
      <c r="EVE1203" s="22"/>
      <c r="EVF1203" s="22"/>
      <c r="EVG1203" s="22"/>
      <c r="EVH1203" s="22"/>
      <c r="EVI1203" s="22"/>
      <c r="EVJ1203" s="22"/>
      <c r="EVK1203" s="22"/>
      <c r="EVL1203" s="22"/>
      <c r="EVM1203" s="22"/>
      <c r="EVN1203" s="22"/>
      <c r="EVO1203" s="22"/>
      <c r="EVP1203" s="22"/>
      <c r="EVQ1203" s="22"/>
      <c r="EVR1203" s="22"/>
      <c r="EVS1203" s="22"/>
      <c r="EVT1203" s="22"/>
      <c r="EVU1203" s="22"/>
      <c r="EVV1203" s="22"/>
      <c r="EVW1203" s="22"/>
      <c r="EVX1203" s="22"/>
      <c r="EVY1203" s="22"/>
      <c r="EVZ1203" s="22"/>
      <c r="EWA1203" s="22"/>
      <c r="EWB1203" s="22"/>
      <c r="EWC1203" s="22"/>
      <c r="EWD1203" s="22"/>
      <c r="EWE1203" s="22"/>
      <c r="EWF1203" s="22"/>
      <c r="EWG1203" s="22"/>
      <c r="EWH1203" s="22"/>
      <c r="EWI1203" s="22"/>
      <c r="EWJ1203" s="22"/>
      <c r="EWK1203" s="22"/>
      <c r="EWL1203" s="22"/>
      <c r="EWM1203" s="22"/>
      <c r="EWN1203" s="22"/>
      <c r="EWO1203" s="22"/>
      <c r="EWP1203" s="22"/>
      <c r="EWQ1203" s="22"/>
      <c r="EWR1203" s="22"/>
      <c r="EWS1203" s="22"/>
      <c r="EWT1203" s="22"/>
      <c r="EWU1203" s="22"/>
      <c r="EWV1203" s="22"/>
      <c r="EWW1203" s="22"/>
      <c r="EWX1203" s="22"/>
      <c r="EWY1203" s="22"/>
      <c r="EWZ1203" s="22"/>
      <c r="EXA1203" s="22"/>
      <c r="EXB1203" s="22"/>
      <c r="EXC1203" s="22"/>
      <c r="EXD1203" s="22"/>
      <c r="EXE1203" s="22"/>
      <c r="EXF1203" s="22"/>
      <c r="EXG1203" s="22"/>
      <c r="EXH1203" s="22"/>
      <c r="EXI1203" s="22"/>
      <c r="EXJ1203" s="22"/>
      <c r="EXK1203" s="22"/>
      <c r="EXL1203" s="22"/>
      <c r="EXM1203" s="22"/>
      <c r="EXN1203" s="22"/>
      <c r="EXO1203" s="22"/>
      <c r="EXP1203" s="22"/>
      <c r="EXQ1203" s="22"/>
      <c r="EXR1203" s="22"/>
      <c r="EXS1203" s="22"/>
      <c r="EXT1203" s="22"/>
      <c r="EXU1203" s="22"/>
      <c r="EXV1203" s="22"/>
      <c r="EXW1203" s="22"/>
      <c r="EXX1203" s="22"/>
      <c r="EXY1203" s="22"/>
      <c r="EXZ1203" s="22"/>
      <c r="EYA1203" s="22"/>
      <c r="EYB1203" s="22"/>
      <c r="EYC1203" s="22"/>
      <c r="EYD1203" s="22"/>
      <c r="EYE1203" s="22"/>
      <c r="EYF1203" s="22"/>
      <c r="EYG1203" s="22"/>
      <c r="EYH1203" s="22"/>
      <c r="EYI1203" s="22"/>
      <c r="EYJ1203" s="22"/>
      <c r="EYK1203" s="22"/>
      <c r="EYL1203" s="22"/>
      <c r="EYM1203" s="22"/>
      <c r="EYN1203" s="22"/>
      <c r="EYO1203" s="22"/>
      <c r="EYP1203" s="22"/>
      <c r="EYQ1203" s="22"/>
      <c r="EYR1203" s="22"/>
      <c r="EYS1203" s="22"/>
      <c r="EYT1203" s="22"/>
      <c r="EYU1203" s="22"/>
      <c r="EYV1203" s="22"/>
      <c r="EYW1203" s="22"/>
      <c r="EYX1203" s="22"/>
      <c r="EYY1203" s="22"/>
      <c r="EYZ1203" s="22"/>
      <c r="EZA1203" s="22"/>
      <c r="EZB1203" s="22"/>
      <c r="EZC1203" s="22"/>
      <c r="EZD1203" s="22"/>
      <c r="EZE1203" s="22"/>
      <c r="EZF1203" s="22"/>
      <c r="EZG1203" s="22"/>
      <c r="EZH1203" s="22"/>
      <c r="EZI1203" s="22"/>
      <c r="EZJ1203" s="22"/>
      <c r="EZK1203" s="22"/>
      <c r="EZL1203" s="22"/>
      <c r="EZM1203" s="22"/>
      <c r="EZN1203" s="22"/>
      <c r="EZO1203" s="22"/>
      <c r="EZP1203" s="22"/>
      <c r="EZQ1203" s="22"/>
      <c r="EZR1203" s="22"/>
      <c r="EZS1203" s="22"/>
      <c r="EZT1203" s="22"/>
      <c r="EZU1203" s="22"/>
      <c r="EZV1203" s="22"/>
      <c r="EZW1203" s="22"/>
      <c r="EZX1203" s="22"/>
      <c r="EZY1203" s="22"/>
      <c r="EZZ1203" s="22"/>
      <c r="FAA1203" s="22"/>
      <c r="FAB1203" s="22"/>
      <c r="FAC1203" s="22"/>
      <c r="FAD1203" s="22"/>
      <c r="FAE1203" s="22"/>
      <c r="FAF1203" s="22"/>
      <c r="FAG1203" s="22"/>
      <c r="FAH1203" s="22"/>
      <c r="FAI1203" s="22"/>
      <c r="FAJ1203" s="22"/>
      <c r="FAK1203" s="22"/>
      <c r="FAL1203" s="22"/>
      <c r="FAM1203" s="22"/>
      <c r="FAN1203" s="22"/>
      <c r="FAO1203" s="22"/>
      <c r="FAP1203" s="22"/>
      <c r="FAQ1203" s="22"/>
      <c r="FAR1203" s="22"/>
      <c r="FAS1203" s="22"/>
      <c r="FAT1203" s="22"/>
      <c r="FAU1203" s="22"/>
      <c r="FAV1203" s="22"/>
      <c r="FAW1203" s="22"/>
      <c r="FAX1203" s="22"/>
      <c r="FAY1203" s="22"/>
      <c r="FAZ1203" s="22"/>
      <c r="FBA1203" s="22"/>
      <c r="FBB1203" s="22"/>
      <c r="FBC1203" s="22"/>
      <c r="FBD1203" s="22"/>
      <c r="FBE1203" s="22"/>
      <c r="FBF1203" s="22"/>
      <c r="FBG1203" s="22"/>
      <c r="FBH1203" s="22"/>
      <c r="FBI1203" s="22"/>
      <c r="FBJ1203" s="22"/>
      <c r="FBK1203" s="22"/>
      <c r="FBL1203" s="22"/>
      <c r="FBM1203" s="22"/>
      <c r="FBN1203" s="22"/>
      <c r="FBO1203" s="22"/>
      <c r="FBP1203" s="22"/>
      <c r="FBQ1203" s="22"/>
      <c r="FBR1203" s="22"/>
      <c r="FBS1203" s="22"/>
      <c r="FBT1203" s="22"/>
      <c r="FBU1203" s="22"/>
      <c r="FBV1203" s="22"/>
      <c r="FBW1203" s="22"/>
      <c r="FBX1203" s="22"/>
      <c r="FBY1203" s="22"/>
      <c r="FBZ1203" s="22"/>
      <c r="FCA1203" s="22"/>
      <c r="FCB1203" s="22"/>
      <c r="FCC1203" s="22"/>
      <c r="FCD1203" s="22"/>
      <c r="FCE1203" s="22"/>
      <c r="FCF1203" s="22"/>
      <c r="FCG1203" s="22"/>
      <c r="FCH1203" s="22"/>
      <c r="FCI1203" s="22"/>
      <c r="FCJ1203" s="22"/>
      <c r="FCK1203" s="22"/>
      <c r="FCL1203" s="22"/>
      <c r="FCM1203" s="22"/>
      <c r="FCN1203" s="22"/>
      <c r="FCO1203" s="22"/>
      <c r="FCP1203" s="22"/>
      <c r="FCQ1203" s="22"/>
      <c r="FCR1203" s="22"/>
      <c r="FCS1203" s="22"/>
      <c r="FCT1203" s="22"/>
      <c r="FCU1203" s="22"/>
      <c r="FCV1203" s="22"/>
      <c r="FCW1203" s="22"/>
      <c r="FCX1203" s="22"/>
      <c r="FCY1203" s="22"/>
      <c r="FCZ1203" s="22"/>
      <c r="FDA1203" s="22"/>
      <c r="FDB1203" s="22"/>
      <c r="FDC1203" s="22"/>
      <c r="FDD1203" s="22"/>
      <c r="FDE1203" s="22"/>
      <c r="FDF1203" s="22"/>
      <c r="FDG1203" s="22"/>
      <c r="FDH1203" s="22"/>
      <c r="FDI1203" s="22"/>
      <c r="FDJ1203" s="22"/>
      <c r="FDK1203" s="22"/>
      <c r="FDL1203" s="22"/>
      <c r="FDM1203" s="22"/>
      <c r="FDN1203" s="22"/>
      <c r="FDO1203" s="22"/>
      <c r="FDP1203" s="22"/>
      <c r="FDQ1203" s="22"/>
      <c r="FDR1203" s="22"/>
      <c r="FDS1203" s="22"/>
      <c r="FDT1203" s="22"/>
      <c r="FDU1203" s="22"/>
      <c r="FDV1203" s="22"/>
      <c r="FDW1203" s="22"/>
      <c r="FDX1203" s="22"/>
      <c r="FDY1203" s="22"/>
      <c r="FDZ1203" s="22"/>
      <c r="FEA1203" s="22"/>
      <c r="FEB1203" s="22"/>
      <c r="FEC1203" s="22"/>
      <c r="FED1203" s="22"/>
      <c r="FEE1203" s="22"/>
      <c r="FEF1203" s="22"/>
      <c r="FEG1203" s="22"/>
      <c r="FEH1203" s="22"/>
      <c r="FEI1203" s="22"/>
      <c r="FEJ1203" s="22"/>
      <c r="FEK1203" s="22"/>
      <c r="FEL1203" s="22"/>
      <c r="FEM1203" s="22"/>
      <c r="FEN1203" s="22"/>
      <c r="FEO1203" s="22"/>
      <c r="FEP1203" s="22"/>
      <c r="FEQ1203" s="22"/>
      <c r="FER1203" s="22"/>
      <c r="FES1203" s="22"/>
      <c r="FET1203" s="22"/>
      <c r="FEU1203" s="22"/>
      <c r="FEV1203" s="22"/>
      <c r="FEW1203" s="22"/>
      <c r="FEX1203" s="22"/>
      <c r="FEY1203" s="22"/>
      <c r="FEZ1203" s="22"/>
      <c r="FFA1203" s="22"/>
      <c r="FFB1203" s="22"/>
      <c r="FFC1203" s="22"/>
      <c r="FFD1203" s="22"/>
      <c r="FFE1203" s="22"/>
      <c r="FFF1203" s="22"/>
      <c r="FFG1203" s="22"/>
      <c r="FFH1203" s="22"/>
      <c r="FFI1203" s="22"/>
      <c r="FFJ1203" s="22"/>
      <c r="FFK1203" s="22"/>
      <c r="FFL1203" s="22"/>
      <c r="FFM1203" s="22"/>
      <c r="FFN1203" s="22"/>
      <c r="FFO1203" s="22"/>
      <c r="FFP1203" s="22"/>
      <c r="FFQ1203" s="22"/>
      <c r="FFR1203" s="22"/>
      <c r="FFS1203" s="22"/>
      <c r="FFT1203" s="22"/>
      <c r="FFU1203" s="22"/>
      <c r="FFV1203" s="22"/>
      <c r="FFW1203" s="22"/>
      <c r="FFX1203" s="22"/>
      <c r="FFY1203" s="22"/>
      <c r="FFZ1203" s="22"/>
      <c r="FGA1203" s="22"/>
      <c r="FGB1203" s="22"/>
      <c r="FGC1203" s="22"/>
      <c r="FGD1203" s="22"/>
      <c r="FGE1203" s="22"/>
      <c r="FGF1203" s="22"/>
      <c r="FGG1203" s="22"/>
      <c r="FGH1203" s="22"/>
      <c r="FGI1203" s="22"/>
      <c r="FGJ1203" s="22"/>
      <c r="FGK1203" s="22"/>
      <c r="FGL1203" s="22"/>
      <c r="FGM1203" s="22"/>
      <c r="FGN1203" s="22"/>
      <c r="FGO1203" s="22"/>
      <c r="FGP1203" s="22"/>
      <c r="FGQ1203" s="22"/>
      <c r="FGR1203" s="22"/>
      <c r="FGS1203" s="22"/>
      <c r="FGT1203" s="22"/>
      <c r="FGU1203" s="22"/>
      <c r="FGV1203" s="22"/>
      <c r="FGW1203" s="22"/>
      <c r="FGX1203" s="22"/>
      <c r="FGY1203" s="22"/>
      <c r="FGZ1203" s="22"/>
      <c r="FHA1203" s="22"/>
      <c r="FHB1203" s="22"/>
      <c r="FHC1203" s="22"/>
      <c r="FHD1203" s="22"/>
      <c r="FHE1203" s="22"/>
      <c r="FHF1203" s="22"/>
      <c r="FHG1203" s="22"/>
      <c r="FHH1203" s="22"/>
      <c r="FHI1203" s="22"/>
      <c r="FHJ1203" s="22"/>
      <c r="FHK1203" s="22"/>
      <c r="FHL1203" s="22"/>
      <c r="FHM1203" s="22"/>
      <c r="FHN1203" s="22"/>
      <c r="FHO1203" s="22"/>
      <c r="FHP1203" s="22"/>
      <c r="FHQ1203" s="22"/>
      <c r="FHR1203" s="22"/>
      <c r="FHS1203" s="22"/>
      <c r="FHT1203" s="22"/>
      <c r="FHU1203" s="22"/>
      <c r="FHV1203" s="22"/>
      <c r="FHW1203" s="22"/>
      <c r="FHX1203" s="22"/>
      <c r="FHY1203" s="22"/>
      <c r="FHZ1203" s="22"/>
      <c r="FIA1203" s="22"/>
      <c r="FIB1203" s="22"/>
      <c r="FIC1203" s="22"/>
      <c r="FID1203" s="22"/>
      <c r="FIE1203" s="22"/>
      <c r="FIF1203" s="22"/>
      <c r="FIG1203" s="22"/>
      <c r="FIH1203" s="22"/>
      <c r="FII1203" s="22"/>
      <c r="FIJ1203" s="22"/>
      <c r="FIK1203" s="22"/>
      <c r="FIL1203" s="22"/>
      <c r="FIM1203" s="22"/>
      <c r="FIN1203" s="22"/>
      <c r="FIO1203" s="22"/>
      <c r="FIP1203" s="22"/>
      <c r="FIQ1203" s="22"/>
      <c r="FIR1203" s="22"/>
      <c r="FIS1203" s="22"/>
      <c r="FIT1203" s="22"/>
      <c r="FIU1203" s="22"/>
      <c r="FIV1203" s="22"/>
      <c r="FIW1203" s="22"/>
      <c r="FIX1203" s="22"/>
      <c r="FIY1203" s="22"/>
      <c r="FIZ1203" s="22"/>
      <c r="FJA1203" s="22"/>
      <c r="FJB1203" s="22"/>
      <c r="FJC1203" s="22"/>
      <c r="FJD1203" s="22"/>
      <c r="FJE1203" s="22"/>
      <c r="FJF1203" s="22"/>
      <c r="FJG1203" s="22"/>
      <c r="FJH1203" s="22"/>
      <c r="FJI1203" s="22"/>
      <c r="FJJ1203" s="22"/>
      <c r="FJK1203" s="22"/>
      <c r="FJL1203" s="22"/>
      <c r="FJM1203" s="22"/>
      <c r="FJN1203" s="22"/>
      <c r="FJO1203" s="22"/>
      <c r="FJP1203" s="22"/>
      <c r="FJQ1203" s="22"/>
      <c r="FJR1203" s="22"/>
      <c r="FJS1203" s="22"/>
      <c r="FJT1203" s="22"/>
      <c r="FJU1203" s="22"/>
      <c r="FJV1203" s="22"/>
      <c r="FJW1203" s="22"/>
      <c r="FJX1203" s="22"/>
      <c r="FJY1203" s="22"/>
      <c r="FJZ1203" s="22"/>
      <c r="FKA1203" s="22"/>
      <c r="FKB1203" s="22"/>
      <c r="FKC1203" s="22"/>
      <c r="FKD1203" s="22"/>
      <c r="FKE1203" s="22"/>
      <c r="FKF1203" s="22"/>
      <c r="FKG1203" s="22"/>
      <c r="FKH1203" s="22"/>
      <c r="FKI1203" s="22"/>
      <c r="FKJ1203" s="22"/>
      <c r="FKK1203" s="22"/>
      <c r="FKL1203" s="22"/>
      <c r="FKM1203" s="22"/>
      <c r="FKN1203" s="22"/>
      <c r="FKO1203" s="22"/>
      <c r="FKP1203" s="22"/>
      <c r="FKQ1203" s="22"/>
      <c r="FKR1203" s="22"/>
      <c r="FKS1203" s="22"/>
      <c r="FKT1203" s="22"/>
      <c r="FKU1203" s="22"/>
      <c r="FKV1203" s="22"/>
      <c r="FKW1203" s="22"/>
      <c r="FKX1203" s="22"/>
      <c r="FKY1203" s="22"/>
      <c r="FKZ1203" s="22"/>
      <c r="FLA1203" s="22"/>
      <c r="FLB1203" s="22"/>
      <c r="FLC1203" s="22"/>
      <c r="FLD1203" s="22"/>
      <c r="FLE1203" s="22"/>
      <c r="FLF1203" s="22"/>
      <c r="FLG1203" s="22"/>
      <c r="FLH1203" s="22"/>
      <c r="FLI1203" s="22"/>
      <c r="FLJ1203" s="22"/>
      <c r="FLK1203" s="22"/>
      <c r="FLL1203" s="22"/>
      <c r="FLM1203" s="22"/>
      <c r="FLN1203" s="22"/>
      <c r="FLO1203" s="22"/>
      <c r="FLP1203" s="22"/>
      <c r="FLQ1203" s="22"/>
      <c r="FLR1203" s="22"/>
      <c r="FLS1203" s="22"/>
      <c r="FLT1203" s="22"/>
      <c r="FLU1203" s="22"/>
      <c r="FLV1203" s="22"/>
      <c r="FLW1203" s="22"/>
      <c r="FLX1203" s="22"/>
      <c r="FLY1203" s="22"/>
      <c r="FLZ1203" s="22"/>
      <c r="FMA1203" s="22"/>
      <c r="FMB1203" s="22"/>
      <c r="FMC1203" s="22"/>
      <c r="FMD1203" s="22"/>
      <c r="FME1203" s="22"/>
      <c r="FMF1203" s="22"/>
      <c r="FMG1203" s="22"/>
      <c r="FMH1203" s="22"/>
      <c r="FMI1203" s="22"/>
      <c r="FMJ1203" s="22"/>
      <c r="FMK1203" s="22"/>
      <c r="FML1203" s="22"/>
      <c r="FMM1203" s="22"/>
      <c r="FMN1203" s="22"/>
      <c r="FMO1203" s="22"/>
      <c r="FMP1203" s="22"/>
      <c r="FMQ1203" s="22"/>
      <c r="FMR1203" s="22"/>
      <c r="FMS1203" s="22"/>
      <c r="FMT1203" s="22"/>
      <c r="FMU1203" s="22"/>
      <c r="FMV1203" s="22"/>
      <c r="FMW1203" s="22"/>
      <c r="FMX1203" s="22"/>
      <c r="FMY1203" s="22"/>
      <c r="FMZ1203" s="22"/>
      <c r="FNA1203" s="22"/>
      <c r="FNB1203" s="22"/>
      <c r="FNC1203" s="22"/>
      <c r="FND1203" s="22"/>
      <c r="FNE1203" s="22"/>
      <c r="FNF1203" s="22"/>
      <c r="FNG1203" s="22"/>
      <c r="FNH1203" s="22"/>
      <c r="FNI1203" s="22"/>
      <c r="FNJ1203" s="22"/>
      <c r="FNK1203" s="22"/>
      <c r="FNL1203" s="22"/>
      <c r="FNM1203" s="22"/>
      <c r="FNN1203" s="22"/>
      <c r="FNO1203" s="22"/>
      <c r="FNP1203" s="22"/>
      <c r="FNQ1203" s="22"/>
      <c r="FNR1203" s="22"/>
      <c r="FNS1203" s="22"/>
      <c r="FNT1203" s="22"/>
      <c r="FNU1203" s="22"/>
      <c r="FNV1203" s="22"/>
      <c r="FNW1203" s="22"/>
      <c r="FNX1203" s="22"/>
      <c r="FNY1203" s="22"/>
      <c r="FNZ1203" s="22"/>
      <c r="FOA1203" s="22"/>
      <c r="FOB1203" s="22"/>
      <c r="FOC1203" s="22"/>
      <c r="FOD1203" s="22"/>
      <c r="FOE1203" s="22"/>
      <c r="FOF1203" s="22"/>
      <c r="FOG1203" s="22"/>
      <c r="FOH1203" s="22"/>
      <c r="FOI1203" s="22"/>
      <c r="FOJ1203" s="22"/>
      <c r="FOK1203" s="22"/>
      <c r="FOL1203" s="22"/>
      <c r="FOM1203" s="22"/>
      <c r="FON1203" s="22"/>
      <c r="FOO1203" s="22"/>
      <c r="FOP1203" s="22"/>
      <c r="FOQ1203" s="22"/>
      <c r="FOR1203" s="22"/>
      <c r="FOS1203" s="22"/>
      <c r="FOT1203" s="22"/>
      <c r="FOU1203" s="22"/>
      <c r="FOV1203" s="22"/>
      <c r="FOW1203" s="22"/>
      <c r="FOX1203" s="22"/>
      <c r="FOY1203" s="22"/>
      <c r="FOZ1203" s="22"/>
      <c r="FPA1203" s="22"/>
      <c r="FPB1203" s="22"/>
      <c r="FPC1203" s="22"/>
      <c r="FPD1203" s="22"/>
      <c r="FPE1203" s="22"/>
      <c r="FPF1203" s="22"/>
      <c r="FPG1203" s="22"/>
      <c r="FPH1203" s="22"/>
      <c r="FPI1203" s="22"/>
      <c r="FPJ1203" s="22"/>
      <c r="FPK1203" s="22"/>
      <c r="FPL1203" s="22"/>
      <c r="FPM1203" s="22"/>
      <c r="FPN1203" s="22"/>
      <c r="FPO1203" s="22"/>
      <c r="FPP1203" s="22"/>
      <c r="FPQ1203" s="22"/>
      <c r="FPR1203" s="22"/>
      <c r="FPS1203" s="22"/>
      <c r="FPT1203" s="22"/>
      <c r="FPU1203" s="22"/>
      <c r="FPV1203" s="22"/>
      <c r="FPW1203" s="22"/>
      <c r="FPX1203" s="22"/>
      <c r="FPY1203" s="22"/>
      <c r="FPZ1203" s="22"/>
      <c r="FQA1203" s="22"/>
      <c r="FQB1203" s="22"/>
      <c r="FQC1203" s="22"/>
      <c r="FQD1203" s="22"/>
      <c r="FQE1203" s="22"/>
      <c r="FQF1203" s="22"/>
      <c r="FQG1203" s="22"/>
      <c r="FQH1203" s="22"/>
      <c r="FQI1203" s="22"/>
      <c r="FQJ1203" s="22"/>
      <c r="FQK1203" s="22"/>
      <c r="FQL1203" s="22"/>
      <c r="FQM1203" s="22"/>
      <c r="FQN1203" s="22"/>
      <c r="FQO1203" s="22"/>
      <c r="FQP1203" s="22"/>
      <c r="FQQ1203" s="22"/>
      <c r="FQR1203" s="22"/>
      <c r="FQS1203" s="22"/>
      <c r="FQT1203" s="22"/>
      <c r="FQU1203" s="22"/>
      <c r="FQV1203" s="22"/>
      <c r="FQW1203" s="22"/>
      <c r="FQX1203" s="22"/>
      <c r="FQY1203" s="22"/>
      <c r="FQZ1203" s="22"/>
      <c r="FRA1203" s="22"/>
      <c r="FRB1203" s="22"/>
      <c r="FRC1203" s="22"/>
      <c r="FRD1203" s="22"/>
      <c r="FRE1203" s="22"/>
      <c r="FRF1203" s="22"/>
      <c r="FRG1203" s="22"/>
      <c r="FRH1203" s="22"/>
      <c r="FRI1203" s="22"/>
      <c r="FRJ1203" s="22"/>
      <c r="FRK1203" s="22"/>
      <c r="FRL1203" s="22"/>
      <c r="FRM1203" s="22"/>
      <c r="FRN1203" s="22"/>
      <c r="FRO1203" s="22"/>
      <c r="FRP1203" s="22"/>
      <c r="FRQ1203" s="22"/>
      <c r="FRR1203" s="22"/>
      <c r="FRS1203" s="22"/>
      <c r="FRT1203" s="22"/>
      <c r="FRU1203" s="22"/>
      <c r="FRV1203" s="22"/>
      <c r="FRW1203" s="22"/>
      <c r="FRX1203" s="22"/>
      <c r="FRY1203" s="22"/>
      <c r="FRZ1203" s="22"/>
      <c r="FSA1203" s="22"/>
      <c r="FSB1203" s="22"/>
      <c r="FSC1203" s="22"/>
      <c r="FSD1203" s="22"/>
      <c r="FSE1203" s="22"/>
      <c r="FSF1203" s="22"/>
      <c r="FSG1203" s="22"/>
      <c r="FSH1203" s="22"/>
      <c r="FSI1203" s="22"/>
      <c r="FSJ1203" s="22"/>
      <c r="FSK1203" s="22"/>
      <c r="FSL1203" s="22"/>
      <c r="FSM1203" s="22"/>
      <c r="FSN1203" s="22"/>
      <c r="FSO1203" s="22"/>
      <c r="FSP1203" s="22"/>
      <c r="FSQ1203" s="22"/>
      <c r="FSR1203" s="22"/>
      <c r="FSS1203" s="22"/>
      <c r="FST1203" s="22"/>
      <c r="FSU1203" s="22"/>
      <c r="FSV1203" s="22"/>
      <c r="FSW1203" s="22"/>
      <c r="FSX1203" s="22"/>
      <c r="FSY1203" s="22"/>
      <c r="FSZ1203" s="22"/>
      <c r="FTA1203" s="22"/>
      <c r="FTB1203" s="22"/>
      <c r="FTC1203" s="22"/>
      <c r="FTD1203" s="22"/>
      <c r="FTE1203" s="22"/>
      <c r="FTF1203" s="22"/>
      <c r="FTG1203" s="22"/>
      <c r="FTH1203" s="22"/>
      <c r="FTI1203" s="22"/>
      <c r="FTJ1203" s="22"/>
      <c r="FTK1203" s="22"/>
      <c r="FTL1203" s="22"/>
      <c r="FTM1203" s="22"/>
      <c r="FTN1203" s="22"/>
      <c r="FTO1203" s="22"/>
      <c r="FTP1203" s="22"/>
      <c r="FTQ1203" s="22"/>
      <c r="FTR1203" s="22"/>
      <c r="FTS1203" s="22"/>
      <c r="FTT1203" s="22"/>
      <c r="FTU1203" s="22"/>
      <c r="FTV1203" s="22"/>
      <c r="FTW1203" s="22"/>
      <c r="FTX1203" s="22"/>
      <c r="FTY1203" s="22"/>
      <c r="FTZ1203" s="22"/>
      <c r="FUA1203" s="22"/>
      <c r="FUB1203" s="22"/>
      <c r="FUC1203" s="22"/>
      <c r="FUD1203" s="22"/>
      <c r="FUE1203" s="22"/>
      <c r="FUF1203" s="22"/>
      <c r="FUG1203" s="22"/>
      <c r="FUH1203" s="22"/>
      <c r="FUI1203" s="22"/>
      <c r="FUJ1203" s="22"/>
      <c r="FUK1203" s="22"/>
      <c r="FUL1203" s="22"/>
      <c r="FUM1203" s="22"/>
      <c r="FUN1203" s="22"/>
      <c r="FUO1203" s="22"/>
      <c r="FUP1203" s="22"/>
      <c r="FUQ1203" s="22"/>
      <c r="FUR1203" s="22"/>
      <c r="FUS1203" s="22"/>
      <c r="FUT1203" s="22"/>
      <c r="FUU1203" s="22"/>
      <c r="FUV1203" s="22"/>
      <c r="FUW1203" s="22"/>
      <c r="FUX1203" s="22"/>
      <c r="FUY1203" s="22"/>
      <c r="FUZ1203" s="22"/>
      <c r="FVA1203" s="22"/>
      <c r="FVB1203" s="22"/>
      <c r="FVC1203" s="22"/>
      <c r="FVD1203" s="22"/>
      <c r="FVE1203" s="22"/>
      <c r="FVF1203" s="22"/>
      <c r="FVG1203" s="22"/>
      <c r="FVH1203" s="22"/>
      <c r="FVI1203" s="22"/>
      <c r="FVJ1203" s="22"/>
      <c r="FVK1203" s="22"/>
      <c r="FVL1203" s="22"/>
      <c r="FVM1203" s="22"/>
      <c r="FVN1203" s="22"/>
      <c r="FVO1203" s="22"/>
      <c r="FVP1203" s="22"/>
      <c r="FVQ1203" s="22"/>
      <c r="FVR1203" s="22"/>
      <c r="FVS1203" s="22"/>
      <c r="FVT1203" s="22"/>
      <c r="FVU1203" s="22"/>
      <c r="FVV1203" s="22"/>
      <c r="FVW1203" s="22"/>
      <c r="FVX1203" s="22"/>
      <c r="FVY1203" s="22"/>
      <c r="FVZ1203" s="22"/>
      <c r="FWA1203" s="22"/>
      <c r="FWB1203" s="22"/>
      <c r="FWC1203" s="22"/>
      <c r="FWD1203" s="22"/>
      <c r="FWE1203" s="22"/>
      <c r="FWF1203" s="22"/>
      <c r="FWG1203" s="22"/>
      <c r="FWH1203" s="22"/>
      <c r="FWI1203" s="22"/>
      <c r="FWJ1203" s="22"/>
      <c r="FWK1203" s="22"/>
      <c r="FWL1203" s="22"/>
      <c r="FWM1203" s="22"/>
      <c r="FWN1203" s="22"/>
      <c r="FWO1203" s="22"/>
      <c r="FWP1203" s="22"/>
      <c r="FWQ1203" s="22"/>
      <c r="FWR1203" s="22"/>
      <c r="FWS1203" s="22"/>
      <c r="FWT1203" s="22"/>
      <c r="FWU1203" s="22"/>
      <c r="FWV1203" s="22"/>
      <c r="FWW1203" s="22"/>
      <c r="FWX1203" s="22"/>
      <c r="FWY1203" s="22"/>
      <c r="FWZ1203" s="22"/>
      <c r="FXA1203" s="22"/>
      <c r="FXB1203" s="22"/>
      <c r="FXC1203" s="22"/>
      <c r="FXD1203" s="22"/>
      <c r="FXE1203" s="22"/>
      <c r="FXF1203" s="22"/>
      <c r="FXG1203" s="22"/>
      <c r="FXH1203" s="22"/>
      <c r="FXI1203" s="22"/>
      <c r="FXJ1203" s="22"/>
      <c r="FXK1203" s="22"/>
      <c r="FXL1203" s="22"/>
      <c r="FXM1203" s="22"/>
      <c r="FXN1203" s="22"/>
      <c r="FXO1203" s="22"/>
      <c r="FXP1203" s="22"/>
      <c r="FXQ1203" s="22"/>
      <c r="FXR1203" s="22"/>
      <c r="FXS1203" s="22"/>
      <c r="FXT1203" s="22"/>
      <c r="FXU1203" s="22"/>
      <c r="FXV1203" s="22"/>
      <c r="FXW1203" s="22"/>
      <c r="FXX1203" s="22"/>
      <c r="FXY1203" s="22"/>
      <c r="FXZ1203" s="22"/>
      <c r="FYA1203" s="22"/>
      <c r="FYB1203" s="22"/>
      <c r="FYC1203" s="22"/>
      <c r="FYD1203" s="22"/>
      <c r="FYE1203" s="22"/>
      <c r="FYF1203" s="22"/>
      <c r="FYG1203" s="22"/>
      <c r="FYH1203" s="22"/>
      <c r="FYI1203" s="22"/>
      <c r="FYJ1203" s="22"/>
      <c r="FYK1203" s="22"/>
      <c r="FYL1203" s="22"/>
      <c r="FYM1203" s="22"/>
      <c r="FYN1203" s="22"/>
      <c r="FYO1203" s="22"/>
      <c r="FYP1203" s="22"/>
      <c r="FYQ1203" s="22"/>
      <c r="FYR1203" s="22"/>
      <c r="FYS1203" s="22"/>
      <c r="FYT1203" s="22"/>
      <c r="FYU1203" s="22"/>
      <c r="FYV1203" s="22"/>
      <c r="FYW1203" s="22"/>
      <c r="FYX1203" s="22"/>
      <c r="FYY1203" s="22"/>
      <c r="FYZ1203" s="22"/>
      <c r="FZA1203" s="22"/>
      <c r="FZB1203" s="22"/>
      <c r="FZC1203" s="22"/>
      <c r="FZD1203" s="22"/>
      <c r="FZE1203" s="22"/>
      <c r="FZF1203" s="22"/>
      <c r="FZG1203" s="22"/>
      <c r="FZH1203" s="22"/>
      <c r="FZI1203" s="22"/>
      <c r="FZJ1203" s="22"/>
      <c r="FZK1203" s="22"/>
      <c r="FZL1203" s="22"/>
      <c r="FZM1203" s="22"/>
      <c r="FZN1203" s="22"/>
      <c r="FZO1203" s="22"/>
      <c r="FZP1203" s="22"/>
      <c r="FZQ1203" s="22"/>
      <c r="FZR1203" s="22"/>
      <c r="FZS1203" s="22"/>
      <c r="FZT1203" s="22"/>
      <c r="FZU1203" s="22"/>
      <c r="FZV1203" s="22"/>
      <c r="FZW1203" s="22"/>
      <c r="FZX1203" s="22"/>
      <c r="FZY1203" s="22"/>
      <c r="FZZ1203" s="22"/>
      <c r="GAA1203" s="22"/>
      <c r="GAB1203" s="22"/>
      <c r="GAC1203" s="22"/>
      <c r="GAD1203" s="22"/>
      <c r="GAE1203" s="22"/>
      <c r="GAF1203" s="22"/>
      <c r="GAG1203" s="22"/>
      <c r="GAH1203" s="22"/>
      <c r="GAI1203" s="22"/>
      <c r="GAJ1203" s="22"/>
      <c r="GAK1203" s="22"/>
      <c r="GAL1203" s="22"/>
      <c r="GAM1203" s="22"/>
      <c r="GAN1203" s="22"/>
      <c r="GAO1203" s="22"/>
      <c r="GAP1203" s="22"/>
      <c r="GAQ1203" s="22"/>
      <c r="GAR1203" s="22"/>
      <c r="GAS1203" s="22"/>
      <c r="GAT1203" s="22"/>
      <c r="GAU1203" s="22"/>
      <c r="GAV1203" s="22"/>
      <c r="GAW1203" s="22"/>
      <c r="GAX1203" s="22"/>
      <c r="GAY1203" s="22"/>
      <c r="GAZ1203" s="22"/>
      <c r="GBA1203" s="22"/>
      <c r="GBB1203" s="22"/>
      <c r="GBC1203" s="22"/>
      <c r="GBD1203" s="22"/>
      <c r="GBE1203" s="22"/>
      <c r="GBF1203" s="22"/>
      <c r="GBG1203" s="22"/>
      <c r="GBH1203" s="22"/>
      <c r="GBI1203" s="22"/>
      <c r="GBJ1203" s="22"/>
      <c r="GBK1203" s="22"/>
      <c r="GBL1203" s="22"/>
      <c r="GBM1203" s="22"/>
      <c r="GBN1203" s="22"/>
      <c r="GBO1203" s="22"/>
      <c r="GBP1203" s="22"/>
      <c r="GBQ1203" s="22"/>
      <c r="GBR1203" s="22"/>
      <c r="GBS1203" s="22"/>
      <c r="GBT1203" s="22"/>
      <c r="GBU1203" s="22"/>
      <c r="GBV1203" s="22"/>
      <c r="GBW1203" s="22"/>
      <c r="GBX1203" s="22"/>
      <c r="GBY1203" s="22"/>
      <c r="GBZ1203" s="22"/>
      <c r="GCA1203" s="22"/>
      <c r="GCB1203" s="22"/>
      <c r="GCC1203" s="22"/>
      <c r="GCD1203" s="22"/>
      <c r="GCE1203" s="22"/>
      <c r="GCF1203" s="22"/>
      <c r="GCG1203" s="22"/>
      <c r="GCH1203" s="22"/>
      <c r="GCI1203" s="22"/>
      <c r="GCJ1203" s="22"/>
      <c r="GCK1203" s="22"/>
      <c r="GCL1203" s="22"/>
      <c r="GCM1203" s="22"/>
      <c r="GCN1203" s="22"/>
      <c r="GCO1203" s="22"/>
      <c r="GCP1203" s="22"/>
      <c r="GCQ1203" s="22"/>
      <c r="GCR1203" s="22"/>
      <c r="GCS1203" s="22"/>
      <c r="GCT1203" s="22"/>
      <c r="GCU1203" s="22"/>
      <c r="GCV1203" s="22"/>
      <c r="GCW1203" s="22"/>
      <c r="GCX1203" s="22"/>
      <c r="GCY1203" s="22"/>
      <c r="GCZ1203" s="22"/>
      <c r="GDA1203" s="22"/>
      <c r="GDB1203" s="22"/>
      <c r="GDC1203" s="22"/>
      <c r="GDD1203" s="22"/>
      <c r="GDE1203" s="22"/>
      <c r="GDF1203" s="22"/>
      <c r="GDG1203" s="22"/>
      <c r="GDH1203" s="22"/>
      <c r="GDI1203" s="22"/>
      <c r="GDJ1203" s="22"/>
      <c r="GDK1203" s="22"/>
      <c r="GDL1203" s="22"/>
      <c r="GDM1203" s="22"/>
      <c r="GDN1203" s="22"/>
      <c r="GDO1203" s="22"/>
      <c r="GDP1203" s="22"/>
      <c r="GDQ1203" s="22"/>
      <c r="GDR1203" s="22"/>
      <c r="GDS1203" s="22"/>
      <c r="GDT1203" s="22"/>
      <c r="GDU1203" s="22"/>
      <c r="GDV1203" s="22"/>
      <c r="GDW1203" s="22"/>
      <c r="GDX1203" s="22"/>
      <c r="GDY1203" s="22"/>
      <c r="GDZ1203" s="22"/>
      <c r="GEA1203" s="22"/>
      <c r="GEB1203" s="22"/>
      <c r="GEC1203" s="22"/>
      <c r="GED1203" s="22"/>
      <c r="GEE1203" s="22"/>
      <c r="GEF1203" s="22"/>
      <c r="GEG1203" s="22"/>
      <c r="GEH1203" s="22"/>
      <c r="GEI1203" s="22"/>
      <c r="GEJ1203" s="22"/>
      <c r="GEK1203" s="22"/>
      <c r="GEL1203" s="22"/>
      <c r="GEM1203" s="22"/>
      <c r="GEN1203" s="22"/>
      <c r="GEO1203" s="22"/>
      <c r="GEP1203" s="22"/>
      <c r="GEQ1203" s="22"/>
      <c r="GER1203" s="22"/>
      <c r="GES1203" s="22"/>
      <c r="GET1203" s="22"/>
      <c r="GEU1203" s="22"/>
      <c r="GEV1203" s="22"/>
      <c r="GEW1203" s="22"/>
      <c r="GEX1203" s="22"/>
      <c r="GEY1203" s="22"/>
      <c r="GEZ1203" s="22"/>
      <c r="GFA1203" s="22"/>
      <c r="GFB1203" s="22"/>
      <c r="GFC1203" s="22"/>
      <c r="GFD1203" s="22"/>
      <c r="GFE1203" s="22"/>
      <c r="GFF1203" s="22"/>
      <c r="GFG1203" s="22"/>
      <c r="GFH1203" s="22"/>
      <c r="GFI1203" s="22"/>
      <c r="GFJ1203" s="22"/>
      <c r="GFK1203" s="22"/>
      <c r="GFL1203" s="22"/>
      <c r="GFM1203" s="22"/>
      <c r="GFN1203" s="22"/>
      <c r="GFO1203" s="22"/>
      <c r="GFP1203" s="22"/>
      <c r="GFQ1203" s="22"/>
      <c r="GFR1203" s="22"/>
      <c r="GFS1203" s="22"/>
      <c r="GFT1203" s="22"/>
      <c r="GFU1203" s="22"/>
      <c r="GFV1203" s="22"/>
      <c r="GFW1203" s="22"/>
      <c r="GFX1203" s="22"/>
      <c r="GFY1203" s="22"/>
      <c r="GFZ1203" s="22"/>
      <c r="GGA1203" s="22"/>
      <c r="GGB1203" s="22"/>
      <c r="GGC1203" s="22"/>
      <c r="GGD1203" s="22"/>
      <c r="GGE1203" s="22"/>
      <c r="GGF1203" s="22"/>
      <c r="GGG1203" s="22"/>
      <c r="GGH1203" s="22"/>
      <c r="GGI1203" s="22"/>
      <c r="GGJ1203" s="22"/>
      <c r="GGK1203" s="22"/>
      <c r="GGL1203" s="22"/>
      <c r="GGM1203" s="22"/>
      <c r="GGN1203" s="22"/>
      <c r="GGO1203" s="22"/>
      <c r="GGP1203" s="22"/>
      <c r="GGQ1203" s="22"/>
      <c r="GGR1203" s="22"/>
      <c r="GGS1203" s="22"/>
      <c r="GGT1203" s="22"/>
      <c r="GGU1203" s="22"/>
      <c r="GGV1203" s="22"/>
      <c r="GGW1203" s="22"/>
      <c r="GGX1203" s="22"/>
      <c r="GGY1203" s="22"/>
      <c r="GGZ1203" s="22"/>
      <c r="GHA1203" s="22"/>
      <c r="GHB1203" s="22"/>
      <c r="GHC1203" s="22"/>
      <c r="GHD1203" s="22"/>
      <c r="GHE1203" s="22"/>
      <c r="GHF1203" s="22"/>
      <c r="GHG1203" s="22"/>
      <c r="GHH1203" s="22"/>
      <c r="GHI1203" s="22"/>
      <c r="GHJ1203" s="22"/>
      <c r="GHK1203" s="22"/>
      <c r="GHL1203" s="22"/>
      <c r="GHM1203" s="22"/>
      <c r="GHN1203" s="22"/>
      <c r="GHO1203" s="22"/>
      <c r="GHP1203" s="22"/>
      <c r="GHQ1203" s="22"/>
      <c r="GHR1203" s="22"/>
      <c r="GHS1203" s="22"/>
      <c r="GHT1203" s="22"/>
      <c r="GHU1203" s="22"/>
      <c r="GHV1203" s="22"/>
      <c r="GHW1203" s="22"/>
      <c r="GHX1203" s="22"/>
      <c r="GHY1203" s="22"/>
      <c r="GHZ1203" s="22"/>
      <c r="GIA1203" s="22"/>
      <c r="GIB1203" s="22"/>
      <c r="GIC1203" s="22"/>
      <c r="GID1203" s="22"/>
      <c r="GIE1203" s="22"/>
      <c r="GIF1203" s="22"/>
      <c r="GIG1203" s="22"/>
      <c r="GIH1203" s="22"/>
      <c r="GII1203" s="22"/>
      <c r="GIJ1203" s="22"/>
      <c r="GIK1203" s="22"/>
      <c r="GIL1203" s="22"/>
      <c r="GIM1203" s="22"/>
      <c r="GIN1203" s="22"/>
      <c r="GIO1203" s="22"/>
      <c r="GIP1203" s="22"/>
      <c r="GIQ1203" s="22"/>
      <c r="GIR1203" s="22"/>
      <c r="GIS1203" s="22"/>
      <c r="GIT1203" s="22"/>
      <c r="GIU1203" s="22"/>
      <c r="GIV1203" s="22"/>
      <c r="GIW1203" s="22"/>
      <c r="GIX1203" s="22"/>
      <c r="GIY1203" s="22"/>
      <c r="GIZ1203" s="22"/>
      <c r="GJA1203" s="22"/>
      <c r="GJB1203" s="22"/>
      <c r="GJC1203" s="22"/>
      <c r="GJD1203" s="22"/>
      <c r="GJE1203" s="22"/>
      <c r="GJF1203" s="22"/>
      <c r="GJG1203" s="22"/>
      <c r="GJH1203" s="22"/>
      <c r="GJI1203" s="22"/>
      <c r="GJJ1203" s="22"/>
      <c r="GJK1203" s="22"/>
      <c r="GJL1203" s="22"/>
      <c r="GJM1203" s="22"/>
      <c r="GJN1203" s="22"/>
      <c r="GJO1203" s="22"/>
      <c r="GJP1203" s="22"/>
      <c r="GJQ1203" s="22"/>
      <c r="GJR1203" s="22"/>
      <c r="GJS1203" s="22"/>
      <c r="GJT1203" s="22"/>
      <c r="GJU1203" s="22"/>
      <c r="GJV1203" s="22"/>
      <c r="GJW1203" s="22"/>
      <c r="GJX1203" s="22"/>
      <c r="GJY1203" s="22"/>
      <c r="GJZ1203" s="22"/>
      <c r="GKA1203" s="22"/>
      <c r="GKB1203" s="22"/>
      <c r="GKC1203" s="22"/>
      <c r="GKD1203" s="22"/>
      <c r="GKE1203" s="22"/>
      <c r="GKF1203" s="22"/>
      <c r="GKG1203" s="22"/>
      <c r="GKH1203" s="22"/>
      <c r="GKI1203" s="22"/>
      <c r="GKJ1203" s="22"/>
      <c r="GKK1203" s="22"/>
      <c r="GKL1203" s="22"/>
      <c r="GKM1203" s="22"/>
      <c r="GKN1203" s="22"/>
      <c r="GKO1203" s="22"/>
      <c r="GKP1203" s="22"/>
      <c r="GKQ1203" s="22"/>
      <c r="GKR1203" s="22"/>
      <c r="GKS1203" s="22"/>
      <c r="GKT1203" s="22"/>
      <c r="GKU1203" s="22"/>
      <c r="GKV1203" s="22"/>
      <c r="GKW1203" s="22"/>
      <c r="GKX1203" s="22"/>
      <c r="GKY1203" s="22"/>
      <c r="GKZ1203" s="22"/>
      <c r="GLA1203" s="22"/>
      <c r="GLB1203" s="22"/>
      <c r="GLC1203" s="22"/>
      <c r="GLD1203" s="22"/>
      <c r="GLE1203" s="22"/>
      <c r="GLF1203" s="22"/>
      <c r="GLG1203" s="22"/>
      <c r="GLH1203" s="22"/>
      <c r="GLI1203" s="22"/>
      <c r="GLJ1203" s="22"/>
      <c r="GLK1203" s="22"/>
      <c r="GLL1203" s="22"/>
      <c r="GLM1203" s="22"/>
      <c r="GLN1203" s="22"/>
      <c r="GLO1203" s="22"/>
      <c r="GLP1203" s="22"/>
      <c r="GLQ1203" s="22"/>
      <c r="GLR1203" s="22"/>
      <c r="GLS1203" s="22"/>
      <c r="GLT1203" s="22"/>
      <c r="GLU1203" s="22"/>
      <c r="GLV1203" s="22"/>
      <c r="GLW1203" s="22"/>
      <c r="GLX1203" s="22"/>
      <c r="GLY1203" s="22"/>
      <c r="GLZ1203" s="22"/>
      <c r="GMA1203" s="22"/>
      <c r="GMB1203" s="22"/>
      <c r="GMC1203" s="22"/>
      <c r="GMD1203" s="22"/>
      <c r="GME1203" s="22"/>
      <c r="GMF1203" s="22"/>
      <c r="GMG1203" s="22"/>
      <c r="GMH1203" s="22"/>
      <c r="GMI1203" s="22"/>
      <c r="GMJ1203" s="22"/>
      <c r="GMK1203" s="22"/>
      <c r="GML1203" s="22"/>
      <c r="GMM1203" s="22"/>
      <c r="GMN1203" s="22"/>
      <c r="GMO1203" s="22"/>
      <c r="GMP1203" s="22"/>
      <c r="GMQ1203" s="22"/>
      <c r="GMR1203" s="22"/>
      <c r="GMS1203" s="22"/>
      <c r="GMT1203" s="22"/>
      <c r="GMU1203" s="22"/>
      <c r="GMV1203" s="22"/>
      <c r="GMW1203" s="22"/>
      <c r="GMX1203" s="22"/>
      <c r="GMY1203" s="22"/>
      <c r="GMZ1203" s="22"/>
      <c r="GNA1203" s="22"/>
      <c r="GNB1203" s="22"/>
      <c r="GNC1203" s="22"/>
      <c r="GND1203" s="22"/>
      <c r="GNE1203" s="22"/>
      <c r="GNF1203" s="22"/>
      <c r="GNG1203" s="22"/>
      <c r="GNH1203" s="22"/>
      <c r="GNI1203" s="22"/>
      <c r="GNJ1203" s="22"/>
      <c r="GNK1203" s="22"/>
      <c r="GNL1203" s="22"/>
      <c r="GNM1203" s="22"/>
      <c r="GNN1203" s="22"/>
      <c r="GNO1203" s="22"/>
      <c r="GNP1203" s="22"/>
      <c r="GNQ1203" s="22"/>
      <c r="GNR1203" s="22"/>
      <c r="GNS1203" s="22"/>
      <c r="GNT1203" s="22"/>
      <c r="GNU1203" s="22"/>
      <c r="GNV1203" s="22"/>
      <c r="GNW1203" s="22"/>
      <c r="GNX1203" s="22"/>
      <c r="GNY1203" s="22"/>
      <c r="GNZ1203" s="22"/>
      <c r="GOA1203" s="22"/>
      <c r="GOB1203" s="22"/>
      <c r="GOC1203" s="22"/>
      <c r="GOD1203" s="22"/>
      <c r="GOE1203" s="22"/>
      <c r="GOF1203" s="22"/>
      <c r="GOG1203" s="22"/>
      <c r="GOH1203" s="22"/>
      <c r="GOI1203" s="22"/>
      <c r="GOJ1203" s="22"/>
      <c r="GOK1203" s="22"/>
      <c r="GOL1203" s="22"/>
      <c r="GOM1203" s="22"/>
      <c r="GON1203" s="22"/>
      <c r="GOO1203" s="22"/>
      <c r="GOP1203" s="22"/>
      <c r="GOQ1203" s="22"/>
      <c r="GOR1203" s="22"/>
      <c r="GOS1203" s="22"/>
      <c r="GOT1203" s="22"/>
      <c r="GOU1203" s="22"/>
      <c r="GOV1203" s="22"/>
      <c r="GOW1203" s="22"/>
      <c r="GOX1203" s="22"/>
      <c r="GOY1203" s="22"/>
      <c r="GOZ1203" s="22"/>
      <c r="GPA1203" s="22"/>
      <c r="GPB1203" s="22"/>
      <c r="GPC1203" s="22"/>
      <c r="GPD1203" s="22"/>
      <c r="GPE1203" s="22"/>
      <c r="GPF1203" s="22"/>
      <c r="GPG1203" s="22"/>
      <c r="GPH1203" s="22"/>
      <c r="GPI1203" s="22"/>
      <c r="GPJ1203" s="22"/>
      <c r="GPK1203" s="22"/>
      <c r="GPL1203" s="22"/>
      <c r="GPM1203" s="22"/>
      <c r="GPN1203" s="22"/>
      <c r="GPO1203" s="22"/>
      <c r="GPP1203" s="22"/>
      <c r="GPQ1203" s="22"/>
      <c r="GPR1203" s="22"/>
      <c r="GPS1203" s="22"/>
      <c r="GPT1203" s="22"/>
      <c r="GPU1203" s="22"/>
      <c r="GPV1203" s="22"/>
      <c r="GPW1203" s="22"/>
      <c r="GPX1203" s="22"/>
      <c r="GPY1203" s="22"/>
      <c r="GPZ1203" s="22"/>
      <c r="GQA1203" s="22"/>
      <c r="GQB1203" s="22"/>
      <c r="GQC1203" s="22"/>
      <c r="GQD1203" s="22"/>
      <c r="GQE1203" s="22"/>
      <c r="GQF1203" s="22"/>
      <c r="GQG1203" s="22"/>
      <c r="GQH1203" s="22"/>
      <c r="GQI1203" s="22"/>
      <c r="GQJ1203" s="22"/>
      <c r="GQK1203" s="22"/>
      <c r="GQL1203" s="22"/>
      <c r="GQM1203" s="22"/>
      <c r="GQN1203" s="22"/>
      <c r="GQO1203" s="22"/>
      <c r="GQP1203" s="22"/>
      <c r="GQQ1203" s="22"/>
      <c r="GQR1203" s="22"/>
      <c r="GQS1203" s="22"/>
      <c r="GQT1203" s="22"/>
      <c r="GQU1203" s="22"/>
      <c r="GQV1203" s="22"/>
      <c r="GQW1203" s="22"/>
      <c r="GQX1203" s="22"/>
      <c r="GQY1203" s="22"/>
      <c r="GQZ1203" s="22"/>
      <c r="GRA1203" s="22"/>
      <c r="GRB1203" s="22"/>
      <c r="GRC1203" s="22"/>
      <c r="GRD1203" s="22"/>
      <c r="GRE1203" s="22"/>
      <c r="GRF1203" s="22"/>
      <c r="GRG1203" s="22"/>
      <c r="GRH1203" s="22"/>
      <c r="GRI1203" s="22"/>
      <c r="GRJ1203" s="22"/>
      <c r="GRK1203" s="22"/>
      <c r="GRL1203" s="22"/>
      <c r="GRM1203" s="22"/>
      <c r="GRN1203" s="22"/>
      <c r="GRO1203" s="22"/>
      <c r="GRP1203" s="22"/>
      <c r="GRQ1203" s="22"/>
      <c r="GRR1203" s="22"/>
      <c r="GRS1203" s="22"/>
      <c r="GRT1203" s="22"/>
      <c r="GRU1203" s="22"/>
      <c r="GRV1203" s="22"/>
      <c r="GRW1203" s="22"/>
      <c r="GRX1203" s="22"/>
      <c r="GRY1203" s="22"/>
      <c r="GRZ1203" s="22"/>
      <c r="GSA1203" s="22"/>
      <c r="GSB1203" s="22"/>
      <c r="GSC1203" s="22"/>
      <c r="GSD1203" s="22"/>
      <c r="GSE1203" s="22"/>
      <c r="GSF1203" s="22"/>
      <c r="GSG1203" s="22"/>
      <c r="GSH1203" s="22"/>
      <c r="GSI1203" s="22"/>
      <c r="GSJ1203" s="22"/>
      <c r="GSK1203" s="22"/>
      <c r="GSL1203" s="22"/>
      <c r="GSM1203" s="22"/>
      <c r="GSN1203" s="22"/>
      <c r="GSO1203" s="22"/>
      <c r="GSP1203" s="22"/>
      <c r="GSQ1203" s="22"/>
      <c r="GSR1203" s="22"/>
      <c r="GSS1203" s="22"/>
      <c r="GST1203" s="22"/>
      <c r="GSU1203" s="22"/>
      <c r="GSV1203" s="22"/>
      <c r="GSW1203" s="22"/>
      <c r="GSX1203" s="22"/>
      <c r="GSY1203" s="22"/>
      <c r="GSZ1203" s="22"/>
      <c r="GTA1203" s="22"/>
      <c r="GTB1203" s="22"/>
      <c r="GTC1203" s="22"/>
      <c r="GTD1203" s="22"/>
      <c r="GTE1203" s="22"/>
      <c r="GTF1203" s="22"/>
      <c r="GTG1203" s="22"/>
      <c r="GTH1203" s="22"/>
      <c r="GTI1203" s="22"/>
      <c r="GTJ1203" s="22"/>
      <c r="GTK1203" s="22"/>
      <c r="GTL1203" s="22"/>
      <c r="GTM1203" s="22"/>
      <c r="GTN1203" s="22"/>
      <c r="GTO1203" s="22"/>
      <c r="GTP1203" s="22"/>
      <c r="GTQ1203" s="22"/>
      <c r="GTR1203" s="22"/>
      <c r="GTS1203" s="22"/>
      <c r="GTT1203" s="22"/>
      <c r="GTU1203" s="22"/>
      <c r="GTV1203" s="22"/>
      <c r="GTW1203" s="22"/>
      <c r="GTX1203" s="22"/>
      <c r="GTY1203" s="22"/>
      <c r="GTZ1203" s="22"/>
      <c r="GUA1203" s="22"/>
      <c r="GUB1203" s="22"/>
      <c r="GUC1203" s="22"/>
      <c r="GUD1203" s="22"/>
      <c r="GUE1203" s="22"/>
      <c r="GUF1203" s="22"/>
      <c r="GUG1203" s="22"/>
      <c r="GUH1203" s="22"/>
      <c r="GUI1203" s="22"/>
      <c r="GUJ1203" s="22"/>
      <c r="GUK1203" s="22"/>
      <c r="GUL1203" s="22"/>
      <c r="GUM1203" s="22"/>
      <c r="GUN1203" s="22"/>
      <c r="GUO1203" s="22"/>
      <c r="GUP1203" s="22"/>
      <c r="GUQ1203" s="22"/>
      <c r="GUR1203" s="22"/>
      <c r="GUS1203" s="22"/>
      <c r="GUT1203" s="22"/>
      <c r="GUU1203" s="22"/>
      <c r="GUV1203" s="22"/>
      <c r="GUW1203" s="22"/>
      <c r="GUX1203" s="22"/>
      <c r="GUY1203" s="22"/>
      <c r="GUZ1203" s="22"/>
      <c r="GVA1203" s="22"/>
      <c r="GVB1203" s="22"/>
      <c r="GVC1203" s="22"/>
      <c r="GVD1203" s="22"/>
      <c r="GVE1203" s="22"/>
      <c r="GVF1203" s="22"/>
      <c r="GVG1203" s="22"/>
      <c r="GVH1203" s="22"/>
      <c r="GVI1203" s="22"/>
      <c r="GVJ1203" s="22"/>
      <c r="GVK1203" s="22"/>
      <c r="GVL1203" s="22"/>
      <c r="GVM1203" s="22"/>
      <c r="GVN1203" s="22"/>
      <c r="GVO1203" s="22"/>
      <c r="GVP1203" s="22"/>
      <c r="GVQ1203" s="22"/>
      <c r="GVR1203" s="22"/>
      <c r="GVS1203" s="22"/>
      <c r="GVT1203" s="22"/>
      <c r="GVU1203" s="22"/>
      <c r="GVV1203" s="22"/>
      <c r="GVW1203" s="22"/>
      <c r="GVX1203" s="22"/>
      <c r="GVY1203" s="22"/>
      <c r="GVZ1203" s="22"/>
      <c r="GWA1203" s="22"/>
      <c r="GWB1203" s="22"/>
      <c r="GWC1203" s="22"/>
      <c r="GWD1203" s="22"/>
      <c r="GWE1203" s="22"/>
      <c r="GWF1203" s="22"/>
      <c r="GWG1203" s="22"/>
      <c r="GWH1203" s="22"/>
      <c r="GWI1203" s="22"/>
      <c r="GWJ1203" s="22"/>
      <c r="GWK1203" s="22"/>
      <c r="GWL1203" s="22"/>
      <c r="GWM1203" s="22"/>
      <c r="GWN1203" s="22"/>
      <c r="GWO1203" s="22"/>
      <c r="GWP1203" s="22"/>
      <c r="GWQ1203" s="22"/>
      <c r="GWR1203" s="22"/>
      <c r="GWS1203" s="22"/>
      <c r="GWT1203" s="22"/>
      <c r="GWU1203" s="22"/>
      <c r="GWV1203" s="22"/>
      <c r="GWW1203" s="22"/>
      <c r="GWX1203" s="22"/>
      <c r="GWY1203" s="22"/>
      <c r="GWZ1203" s="22"/>
      <c r="GXA1203" s="22"/>
      <c r="GXB1203" s="22"/>
      <c r="GXC1203" s="22"/>
      <c r="GXD1203" s="22"/>
      <c r="GXE1203" s="22"/>
      <c r="GXF1203" s="22"/>
      <c r="GXG1203" s="22"/>
      <c r="GXH1203" s="22"/>
      <c r="GXI1203" s="22"/>
      <c r="GXJ1203" s="22"/>
      <c r="GXK1203" s="22"/>
      <c r="GXL1203" s="22"/>
      <c r="GXM1203" s="22"/>
      <c r="GXN1203" s="22"/>
      <c r="GXO1203" s="22"/>
      <c r="GXP1203" s="22"/>
      <c r="GXQ1203" s="22"/>
      <c r="GXR1203" s="22"/>
      <c r="GXS1203" s="22"/>
      <c r="GXT1203" s="22"/>
      <c r="GXU1203" s="22"/>
      <c r="GXV1203" s="22"/>
      <c r="GXW1203" s="22"/>
      <c r="GXX1203" s="22"/>
      <c r="GXY1203" s="22"/>
      <c r="GXZ1203" s="22"/>
      <c r="GYA1203" s="22"/>
      <c r="GYB1203" s="22"/>
      <c r="GYC1203" s="22"/>
      <c r="GYD1203" s="22"/>
      <c r="GYE1203" s="22"/>
      <c r="GYF1203" s="22"/>
      <c r="GYG1203" s="22"/>
      <c r="GYH1203" s="22"/>
      <c r="GYI1203" s="22"/>
      <c r="GYJ1203" s="22"/>
      <c r="GYK1203" s="22"/>
      <c r="GYL1203" s="22"/>
      <c r="GYM1203" s="22"/>
      <c r="GYN1203" s="22"/>
      <c r="GYO1203" s="22"/>
      <c r="GYP1203" s="22"/>
      <c r="GYQ1203" s="22"/>
      <c r="GYR1203" s="22"/>
      <c r="GYS1203" s="22"/>
      <c r="GYT1203" s="22"/>
      <c r="GYU1203" s="22"/>
      <c r="GYV1203" s="22"/>
      <c r="GYW1203" s="22"/>
      <c r="GYX1203" s="22"/>
      <c r="GYY1203" s="22"/>
      <c r="GYZ1203" s="22"/>
      <c r="GZA1203" s="22"/>
      <c r="GZB1203" s="22"/>
      <c r="GZC1203" s="22"/>
      <c r="GZD1203" s="22"/>
      <c r="GZE1203" s="22"/>
      <c r="GZF1203" s="22"/>
      <c r="GZG1203" s="22"/>
      <c r="GZH1203" s="22"/>
      <c r="GZI1203" s="22"/>
      <c r="GZJ1203" s="22"/>
      <c r="GZK1203" s="22"/>
      <c r="GZL1203" s="22"/>
      <c r="GZM1203" s="22"/>
      <c r="GZN1203" s="22"/>
      <c r="GZO1203" s="22"/>
      <c r="GZP1203" s="22"/>
      <c r="GZQ1203" s="22"/>
      <c r="GZR1203" s="22"/>
      <c r="GZS1203" s="22"/>
      <c r="GZT1203" s="22"/>
      <c r="GZU1203" s="22"/>
      <c r="GZV1203" s="22"/>
      <c r="GZW1203" s="22"/>
      <c r="GZX1203" s="22"/>
      <c r="GZY1203" s="22"/>
      <c r="GZZ1203" s="22"/>
      <c r="HAA1203" s="22"/>
      <c r="HAB1203" s="22"/>
      <c r="HAC1203" s="22"/>
      <c r="HAD1203" s="22"/>
      <c r="HAE1203" s="22"/>
      <c r="HAF1203" s="22"/>
      <c r="HAG1203" s="22"/>
      <c r="HAH1203" s="22"/>
      <c r="HAI1203" s="22"/>
      <c r="HAJ1203" s="22"/>
      <c r="HAK1203" s="22"/>
      <c r="HAL1203" s="22"/>
      <c r="HAM1203" s="22"/>
      <c r="HAN1203" s="22"/>
      <c r="HAO1203" s="22"/>
      <c r="HAP1203" s="22"/>
      <c r="HAQ1203" s="22"/>
      <c r="HAR1203" s="22"/>
      <c r="HAS1203" s="22"/>
      <c r="HAT1203" s="22"/>
      <c r="HAU1203" s="22"/>
      <c r="HAV1203" s="22"/>
      <c r="HAW1203" s="22"/>
      <c r="HAX1203" s="22"/>
      <c r="HAY1203" s="22"/>
      <c r="HAZ1203" s="22"/>
      <c r="HBA1203" s="22"/>
      <c r="HBB1203" s="22"/>
      <c r="HBC1203" s="22"/>
      <c r="HBD1203" s="22"/>
      <c r="HBE1203" s="22"/>
      <c r="HBF1203" s="22"/>
      <c r="HBG1203" s="22"/>
      <c r="HBH1203" s="22"/>
      <c r="HBI1203" s="22"/>
      <c r="HBJ1203" s="22"/>
      <c r="HBK1203" s="22"/>
      <c r="HBL1203" s="22"/>
      <c r="HBM1203" s="22"/>
      <c r="HBN1203" s="22"/>
      <c r="HBO1203" s="22"/>
      <c r="HBP1203" s="22"/>
      <c r="HBQ1203" s="22"/>
      <c r="HBR1203" s="22"/>
      <c r="HBS1203" s="22"/>
      <c r="HBT1203" s="22"/>
      <c r="HBU1203" s="22"/>
      <c r="HBV1203" s="22"/>
      <c r="HBW1203" s="22"/>
      <c r="HBX1203" s="22"/>
      <c r="HBY1203" s="22"/>
      <c r="HBZ1203" s="22"/>
      <c r="HCA1203" s="22"/>
      <c r="HCB1203" s="22"/>
      <c r="HCC1203" s="22"/>
      <c r="HCD1203" s="22"/>
      <c r="HCE1203" s="22"/>
      <c r="HCF1203" s="22"/>
      <c r="HCG1203" s="22"/>
      <c r="HCH1203" s="22"/>
      <c r="HCI1203" s="22"/>
      <c r="HCJ1203" s="22"/>
      <c r="HCK1203" s="22"/>
      <c r="HCL1203" s="22"/>
      <c r="HCM1203" s="22"/>
      <c r="HCN1203" s="22"/>
      <c r="HCO1203" s="22"/>
      <c r="HCP1203" s="22"/>
      <c r="HCQ1203" s="22"/>
      <c r="HCR1203" s="22"/>
      <c r="HCS1203" s="22"/>
      <c r="HCT1203" s="22"/>
      <c r="HCU1203" s="22"/>
      <c r="HCV1203" s="22"/>
      <c r="HCW1203" s="22"/>
      <c r="HCX1203" s="22"/>
      <c r="HCY1203" s="22"/>
      <c r="HCZ1203" s="22"/>
      <c r="HDA1203" s="22"/>
      <c r="HDB1203" s="22"/>
      <c r="HDC1203" s="22"/>
      <c r="HDD1203" s="22"/>
      <c r="HDE1203" s="22"/>
      <c r="HDF1203" s="22"/>
      <c r="HDG1203" s="22"/>
      <c r="HDH1203" s="22"/>
      <c r="HDI1203" s="22"/>
      <c r="HDJ1203" s="22"/>
      <c r="HDK1203" s="22"/>
      <c r="HDL1203" s="22"/>
      <c r="HDM1203" s="22"/>
      <c r="HDN1203" s="22"/>
      <c r="HDO1203" s="22"/>
      <c r="HDP1203" s="22"/>
      <c r="HDQ1203" s="22"/>
      <c r="HDR1203" s="22"/>
      <c r="HDS1203" s="22"/>
      <c r="HDT1203" s="22"/>
      <c r="HDU1203" s="22"/>
      <c r="HDV1203" s="22"/>
      <c r="HDW1203" s="22"/>
      <c r="HDX1203" s="22"/>
      <c r="HDY1203" s="22"/>
      <c r="HDZ1203" s="22"/>
      <c r="HEA1203" s="22"/>
      <c r="HEB1203" s="22"/>
      <c r="HEC1203" s="22"/>
      <c r="HED1203" s="22"/>
      <c r="HEE1203" s="22"/>
      <c r="HEF1203" s="22"/>
      <c r="HEG1203" s="22"/>
      <c r="HEH1203" s="22"/>
      <c r="HEI1203" s="22"/>
      <c r="HEJ1203" s="22"/>
      <c r="HEK1203" s="22"/>
      <c r="HEL1203" s="22"/>
      <c r="HEM1203" s="22"/>
      <c r="HEN1203" s="22"/>
      <c r="HEO1203" s="22"/>
      <c r="HEP1203" s="22"/>
      <c r="HEQ1203" s="22"/>
      <c r="HER1203" s="22"/>
      <c r="HES1203" s="22"/>
      <c r="HET1203" s="22"/>
      <c r="HEU1203" s="22"/>
      <c r="HEV1203" s="22"/>
      <c r="HEW1203" s="22"/>
      <c r="HEX1203" s="22"/>
      <c r="HEY1203" s="22"/>
      <c r="HEZ1203" s="22"/>
      <c r="HFA1203" s="22"/>
      <c r="HFB1203" s="22"/>
      <c r="HFC1203" s="22"/>
      <c r="HFD1203" s="22"/>
      <c r="HFE1203" s="22"/>
      <c r="HFF1203" s="22"/>
      <c r="HFG1203" s="22"/>
      <c r="HFH1203" s="22"/>
      <c r="HFI1203" s="22"/>
      <c r="HFJ1203" s="22"/>
      <c r="HFK1203" s="22"/>
      <c r="HFL1203" s="22"/>
      <c r="HFM1203" s="22"/>
      <c r="HFN1203" s="22"/>
      <c r="HFO1203" s="22"/>
      <c r="HFP1203" s="22"/>
      <c r="HFQ1203" s="22"/>
      <c r="HFR1203" s="22"/>
      <c r="HFS1203" s="22"/>
      <c r="HFT1203" s="22"/>
      <c r="HFU1203" s="22"/>
      <c r="HFV1203" s="22"/>
      <c r="HFW1203" s="22"/>
      <c r="HFX1203" s="22"/>
      <c r="HFY1203" s="22"/>
      <c r="HFZ1203" s="22"/>
      <c r="HGA1203" s="22"/>
      <c r="HGB1203" s="22"/>
      <c r="HGC1203" s="22"/>
      <c r="HGD1203" s="22"/>
      <c r="HGE1203" s="22"/>
      <c r="HGF1203" s="22"/>
      <c r="HGG1203" s="22"/>
      <c r="HGH1203" s="22"/>
      <c r="HGI1203" s="22"/>
      <c r="HGJ1203" s="22"/>
      <c r="HGK1203" s="22"/>
      <c r="HGL1203" s="22"/>
      <c r="HGM1203" s="22"/>
      <c r="HGN1203" s="22"/>
      <c r="HGO1203" s="22"/>
      <c r="HGP1203" s="22"/>
      <c r="HGQ1203" s="22"/>
      <c r="HGR1203" s="22"/>
      <c r="HGS1203" s="22"/>
      <c r="HGT1203" s="22"/>
      <c r="HGU1203" s="22"/>
      <c r="HGV1203" s="22"/>
      <c r="HGW1203" s="22"/>
      <c r="HGX1203" s="22"/>
      <c r="HGY1203" s="22"/>
      <c r="HGZ1203" s="22"/>
      <c r="HHA1203" s="22"/>
      <c r="HHB1203" s="22"/>
      <c r="HHC1203" s="22"/>
      <c r="HHD1203" s="22"/>
      <c r="HHE1203" s="22"/>
      <c r="HHF1203" s="22"/>
      <c r="HHG1203" s="22"/>
      <c r="HHH1203" s="22"/>
      <c r="HHI1203" s="22"/>
      <c r="HHJ1203" s="22"/>
      <c r="HHK1203" s="22"/>
      <c r="HHL1203" s="22"/>
      <c r="HHM1203" s="22"/>
      <c r="HHN1203" s="22"/>
      <c r="HHO1203" s="22"/>
      <c r="HHP1203" s="22"/>
      <c r="HHQ1203" s="22"/>
      <c r="HHR1203" s="22"/>
      <c r="HHS1203" s="22"/>
      <c r="HHT1203" s="22"/>
      <c r="HHU1203" s="22"/>
      <c r="HHV1203" s="22"/>
      <c r="HHW1203" s="22"/>
      <c r="HHX1203" s="22"/>
      <c r="HHY1203" s="22"/>
      <c r="HHZ1203" s="22"/>
      <c r="HIA1203" s="22"/>
      <c r="HIB1203" s="22"/>
      <c r="HIC1203" s="22"/>
      <c r="HID1203" s="22"/>
      <c r="HIE1203" s="22"/>
      <c r="HIF1203" s="22"/>
      <c r="HIG1203" s="22"/>
      <c r="HIH1203" s="22"/>
      <c r="HII1203" s="22"/>
      <c r="HIJ1203" s="22"/>
      <c r="HIK1203" s="22"/>
      <c r="HIL1203" s="22"/>
      <c r="HIM1203" s="22"/>
      <c r="HIN1203" s="22"/>
      <c r="HIO1203" s="22"/>
      <c r="HIP1203" s="22"/>
      <c r="HIQ1203" s="22"/>
      <c r="HIR1203" s="22"/>
      <c r="HIS1203" s="22"/>
      <c r="HIT1203" s="22"/>
      <c r="HIU1203" s="22"/>
      <c r="HIV1203" s="22"/>
      <c r="HIW1203" s="22"/>
      <c r="HIX1203" s="22"/>
      <c r="HIY1203" s="22"/>
      <c r="HIZ1203" s="22"/>
      <c r="HJA1203" s="22"/>
      <c r="HJB1203" s="22"/>
      <c r="HJC1203" s="22"/>
      <c r="HJD1203" s="22"/>
      <c r="HJE1203" s="22"/>
      <c r="HJF1203" s="22"/>
      <c r="HJG1203" s="22"/>
      <c r="HJH1203" s="22"/>
      <c r="HJI1203" s="22"/>
      <c r="HJJ1203" s="22"/>
      <c r="HJK1203" s="22"/>
      <c r="HJL1203" s="22"/>
      <c r="HJM1203" s="22"/>
      <c r="HJN1203" s="22"/>
      <c r="HJO1203" s="22"/>
      <c r="HJP1203" s="22"/>
      <c r="HJQ1203" s="22"/>
      <c r="HJR1203" s="22"/>
      <c r="HJS1203" s="22"/>
      <c r="HJT1203" s="22"/>
      <c r="HJU1203" s="22"/>
      <c r="HJV1203" s="22"/>
      <c r="HJW1203" s="22"/>
      <c r="HJX1203" s="22"/>
      <c r="HJY1203" s="22"/>
      <c r="HJZ1203" s="22"/>
      <c r="HKA1203" s="22"/>
      <c r="HKB1203" s="22"/>
      <c r="HKC1203" s="22"/>
      <c r="HKD1203" s="22"/>
      <c r="HKE1203" s="22"/>
      <c r="HKF1203" s="22"/>
      <c r="HKG1203" s="22"/>
      <c r="HKH1203" s="22"/>
      <c r="HKI1203" s="22"/>
      <c r="HKJ1203" s="22"/>
      <c r="HKK1203" s="22"/>
      <c r="HKL1203" s="22"/>
      <c r="HKM1203" s="22"/>
      <c r="HKN1203" s="22"/>
      <c r="HKO1203" s="22"/>
      <c r="HKP1203" s="22"/>
      <c r="HKQ1203" s="22"/>
      <c r="HKR1203" s="22"/>
      <c r="HKS1203" s="22"/>
      <c r="HKT1203" s="22"/>
      <c r="HKU1203" s="22"/>
      <c r="HKV1203" s="22"/>
      <c r="HKW1203" s="22"/>
      <c r="HKX1203" s="22"/>
      <c r="HKY1203" s="22"/>
      <c r="HKZ1203" s="22"/>
      <c r="HLA1203" s="22"/>
      <c r="HLB1203" s="22"/>
      <c r="HLC1203" s="22"/>
      <c r="HLD1203" s="22"/>
      <c r="HLE1203" s="22"/>
      <c r="HLF1203" s="22"/>
      <c r="HLG1203" s="22"/>
      <c r="HLH1203" s="22"/>
      <c r="HLI1203" s="22"/>
      <c r="HLJ1203" s="22"/>
      <c r="HLK1203" s="22"/>
      <c r="HLL1203" s="22"/>
      <c r="HLM1203" s="22"/>
      <c r="HLN1203" s="22"/>
      <c r="HLO1203" s="22"/>
      <c r="HLP1203" s="22"/>
      <c r="HLQ1203" s="22"/>
      <c r="HLR1203" s="22"/>
      <c r="HLS1203" s="22"/>
      <c r="HLT1203" s="22"/>
      <c r="HLU1203" s="22"/>
      <c r="HLV1203" s="22"/>
      <c r="HLW1203" s="22"/>
      <c r="HLX1203" s="22"/>
      <c r="HLY1203" s="22"/>
      <c r="HLZ1203" s="22"/>
      <c r="HMA1203" s="22"/>
      <c r="HMB1203" s="22"/>
      <c r="HMC1203" s="22"/>
      <c r="HMD1203" s="22"/>
      <c r="HME1203" s="22"/>
      <c r="HMF1203" s="22"/>
      <c r="HMG1203" s="22"/>
      <c r="HMH1203" s="22"/>
      <c r="HMI1203" s="22"/>
      <c r="HMJ1203" s="22"/>
      <c r="HMK1203" s="22"/>
      <c r="HML1203" s="22"/>
      <c r="HMM1203" s="22"/>
      <c r="HMN1203" s="22"/>
      <c r="HMO1203" s="22"/>
      <c r="HMP1203" s="22"/>
      <c r="HMQ1203" s="22"/>
      <c r="HMR1203" s="22"/>
      <c r="HMS1203" s="22"/>
      <c r="HMT1203" s="22"/>
      <c r="HMU1203" s="22"/>
      <c r="HMV1203" s="22"/>
      <c r="HMW1203" s="22"/>
      <c r="HMX1203" s="22"/>
      <c r="HMY1203" s="22"/>
      <c r="HMZ1203" s="22"/>
      <c r="HNA1203" s="22"/>
      <c r="HNB1203" s="22"/>
      <c r="HNC1203" s="22"/>
      <c r="HND1203" s="22"/>
      <c r="HNE1203" s="22"/>
      <c r="HNF1203" s="22"/>
      <c r="HNG1203" s="22"/>
      <c r="HNH1203" s="22"/>
      <c r="HNI1203" s="22"/>
      <c r="HNJ1203" s="22"/>
      <c r="HNK1203" s="22"/>
      <c r="HNL1203" s="22"/>
      <c r="HNM1203" s="22"/>
      <c r="HNN1203" s="22"/>
      <c r="HNO1203" s="22"/>
      <c r="HNP1203" s="22"/>
      <c r="HNQ1203" s="22"/>
      <c r="HNR1203" s="22"/>
      <c r="HNS1203" s="22"/>
      <c r="HNT1203" s="22"/>
      <c r="HNU1203" s="22"/>
      <c r="HNV1203" s="22"/>
      <c r="HNW1203" s="22"/>
      <c r="HNX1203" s="22"/>
      <c r="HNY1203" s="22"/>
      <c r="HNZ1203" s="22"/>
      <c r="HOA1203" s="22"/>
      <c r="HOB1203" s="22"/>
      <c r="HOC1203" s="22"/>
      <c r="HOD1203" s="22"/>
      <c r="HOE1203" s="22"/>
      <c r="HOF1203" s="22"/>
      <c r="HOG1203" s="22"/>
      <c r="HOH1203" s="22"/>
      <c r="HOI1203" s="22"/>
      <c r="HOJ1203" s="22"/>
      <c r="HOK1203" s="22"/>
      <c r="HOL1203" s="22"/>
      <c r="HOM1203" s="22"/>
      <c r="HON1203" s="22"/>
      <c r="HOO1203" s="22"/>
      <c r="HOP1203" s="22"/>
      <c r="HOQ1203" s="22"/>
      <c r="HOR1203" s="22"/>
      <c r="HOS1203" s="22"/>
      <c r="HOT1203" s="22"/>
      <c r="HOU1203" s="22"/>
      <c r="HOV1203" s="22"/>
      <c r="HOW1203" s="22"/>
      <c r="HOX1203" s="22"/>
      <c r="HOY1203" s="22"/>
      <c r="HOZ1203" s="22"/>
      <c r="HPA1203" s="22"/>
      <c r="HPB1203" s="22"/>
      <c r="HPC1203" s="22"/>
      <c r="HPD1203" s="22"/>
      <c r="HPE1203" s="22"/>
      <c r="HPF1203" s="22"/>
      <c r="HPG1203" s="22"/>
      <c r="HPH1203" s="22"/>
      <c r="HPI1203" s="22"/>
      <c r="HPJ1203" s="22"/>
      <c r="HPK1203" s="22"/>
      <c r="HPL1203" s="22"/>
      <c r="HPM1203" s="22"/>
      <c r="HPN1203" s="22"/>
      <c r="HPO1203" s="22"/>
      <c r="HPP1203" s="22"/>
      <c r="HPQ1203" s="22"/>
      <c r="HPR1203" s="22"/>
      <c r="HPS1203" s="22"/>
      <c r="HPT1203" s="22"/>
      <c r="HPU1203" s="22"/>
      <c r="HPV1203" s="22"/>
      <c r="HPW1203" s="22"/>
      <c r="HPX1203" s="22"/>
      <c r="HPY1203" s="22"/>
      <c r="HPZ1203" s="22"/>
      <c r="HQA1203" s="22"/>
      <c r="HQB1203" s="22"/>
      <c r="HQC1203" s="22"/>
      <c r="HQD1203" s="22"/>
      <c r="HQE1203" s="22"/>
      <c r="HQF1203" s="22"/>
      <c r="HQG1203" s="22"/>
      <c r="HQH1203" s="22"/>
      <c r="HQI1203" s="22"/>
      <c r="HQJ1203" s="22"/>
      <c r="HQK1203" s="22"/>
      <c r="HQL1203" s="22"/>
      <c r="HQM1203" s="22"/>
      <c r="HQN1203" s="22"/>
      <c r="HQO1203" s="22"/>
      <c r="HQP1203" s="22"/>
      <c r="HQQ1203" s="22"/>
      <c r="HQR1203" s="22"/>
      <c r="HQS1203" s="22"/>
      <c r="HQT1203" s="22"/>
      <c r="HQU1203" s="22"/>
      <c r="HQV1203" s="22"/>
      <c r="HQW1203" s="22"/>
      <c r="HQX1203" s="22"/>
      <c r="HQY1203" s="22"/>
      <c r="HQZ1203" s="22"/>
      <c r="HRA1203" s="22"/>
      <c r="HRB1203" s="22"/>
      <c r="HRC1203" s="22"/>
      <c r="HRD1203" s="22"/>
      <c r="HRE1203" s="22"/>
      <c r="HRF1203" s="22"/>
      <c r="HRG1203" s="22"/>
      <c r="HRH1203" s="22"/>
      <c r="HRI1203" s="22"/>
      <c r="HRJ1203" s="22"/>
      <c r="HRK1203" s="22"/>
      <c r="HRL1203" s="22"/>
      <c r="HRM1203" s="22"/>
      <c r="HRN1203" s="22"/>
      <c r="HRO1203" s="22"/>
      <c r="HRP1203" s="22"/>
      <c r="HRQ1203" s="22"/>
      <c r="HRR1203" s="22"/>
      <c r="HRS1203" s="22"/>
      <c r="HRT1203" s="22"/>
      <c r="HRU1203" s="22"/>
      <c r="HRV1203" s="22"/>
      <c r="HRW1203" s="22"/>
      <c r="HRX1203" s="22"/>
      <c r="HRY1203" s="22"/>
      <c r="HRZ1203" s="22"/>
      <c r="HSA1203" s="22"/>
      <c r="HSB1203" s="22"/>
      <c r="HSC1203" s="22"/>
      <c r="HSD1203" s="22"/>
      <c r="HSE1203" s="22"/>
      <c r="HSF1203" s="22"/>
      <c r="HSG1203" s="22"/>
      <c r="HSH1203" s="22"/>
      <c r="HSI1203" s="22"/>
      <c r="HSJ1203" s="22"/>
      <c r="HSK1203" s="22"/>
      <c r="HSL1203" s="22"/>
      <c r="HSM1203" s="22"/>
      <c r="HSN1203" s="22"/>
      <c r="HSO1203" s="22"/>
      <c r="HSP1203" s="22"/>
      <c r="HSQ1203" s="22"/>
      <c r="HSR1203" s="22"/>
      <c r="HSS1203" s="22"/>
      <c r="HST1203" s="22"/>
      <c r="HSU1203" s="22"/>
      <c r="HSV1203" s="22"/>
      <c r="HSW1203" s="22"/>
      <c r="HSX1203" s="22"/>
      <c r="HSY1203" s="22"/>
      <c r="HSZ1203" s="22"/>
      <c r="HTA1203" s="22"/>
      <c r="HTB1203" s="22"/>
      <c r="HTC1203" s="22"/>
      <c r="HTD1203" s="22"/>
      <c r="HTE1203" s="22"/>
      <c r="HTF1203" s="22"/>
      <c r="HTG1203" s="22"/>
      <c r="HTH1203" s="22"/>
      <c r="HTI1203" s="22"/>
      <c r="HTJ1203" s="22"/>
      <c r="HTK1203" s="22"/>
      <c r="HTL1203" s="22"/>
      <c r="HTM1203" s="22"/>
      <c r="HTN1203" s="22"/>
      <c r="HTO1203" s="22"/>
      <c r="HTP1203" s="22"/>
      <c r="HTQ1203" s="22"/>
      <c r="HTR1203" s="22"/>
      <c r="HTS1203" s="22"/>
      <c r="HTT1203" s="22"/>
      <c r="HTU1203" s="22"/>
      <c r="HTV1203" s="22"/>
      <c r="HTW1203" s="22"/>
      <c r="HTX1203" s="22"/>
      <c r="HTY1203" s="22"/>
      <c r="HTZ1203" s="22"/>
      <c r="HUA1203" s="22"/>
      <c r="HUB1203" s="22"/>
      <c r="HUC1203" s="22"/>
      <c r="HUD1203" s="22"/>
      <c r="HUE1203" s="22"/>
      <c r="HUF1203" s="22"/>
      <c r="HUG1203" s="22"/>
      <c r="HUH1203" s="22"/>
      <c r="HUI1203" s="22"/>
      <c r="HUJ1203" s="22"/>
      <c r="HUK1203" s="22"/>
      <c r="HUL1203" s="22"/>
      <c r="HUM1203" s="22"/>
      <c r="HUN1203" s="22"/>
      <c r="HUO1203" s="22"/>
      <c r="HUP1203" s="22"/>
      <c r="HUQ1203" s="22"/>
      <c r="HUR1203" s="22"/>
      <c r="HUS1203" s="22"/>
      <c r="HUT1203" s="22"/>
      <c r="HUU1203" s="22"/>
      <c r="HUV1203" s="22"/>
      <c r="HUW1203" s="22"/>
      <c r="HUX1203" s="22"/>
      <c r="HUY1203" s="22"/>
      <c r="HUZ1203" s="22"/>
      <c r="HVA1203" s="22"/>
      <c r="HVB1203" s="22"/>
      <c r="HVC1203" s="22"/>
      <c r="HVD1203" s="22"/>
      <c r="HVE1203" s="22"/>
      <c r="HVF1203" s="22"/>
      <c r="HVG1203" s="22"/>
      <c r="HVH1203" s="22"/>
      <c r="HVI1203" s="22"/>
      <c r="HVJ1203" s="22"/>
      <c r="HVK1203" s="22"/>
      <c r="HVL1203" s="22"/>
      <c r="HVM1203" s="22"/>
      <c r="HVN1203" s="22"/>
      <c r="HVO1203" s="22"/>
      <c r="HVP1203" s="22"/>
      <c r="HVQ1203" s="22"/>
      <c r="HVR1203" s="22"/>
      <c r="HVS1203" s="22"/>
      <c r="HVT1203" s="22"/>
      <c r="HVU1203" s="22"/>
      <c r="HVV1203" s="22"/>
      <c r="HVW1203" s="22"/>
      <c r="HVX1203" s="22"/>
      <c r="HVY1203" s="22"/>
      <c r="HVZ1203" s="22"/>
      <c r="HWA1203" s="22"/>
      <c r="HWB1203" s="22"/>
      <c r="HWC1203" s="22"/>
      <c r="HWD1203" s="22"/>
      <c r="HWE1203" s="22"/>
      <c r="HWF1203" s="22"/>
      <c r="HWG1203" s="22"/>
      <c r="HWH1203" s="22"/>
      <c r="HWI1203" s="22"/>
      <c r="HWJ1203" s="22"/>
      <c r="HWK1203" s="22"/>
      <c r="HWL1203" s="22"/>
      <c r="HWM1203" s="22"/>
      <c r="HWN1203" s="22"/>
      <c r="HWO1203" s="22"/>
      <c r="HWP1203" s="22"/>
      <c r="HWQ1203" s="22"/>
      <c r="HWR1203" s="22"/>
      <c r="HWS1203" s="22"/>
      <c r="HWT1203" s="22"/>
      <c r="HWU1203" s="22"/>
      <c r="HWV1203" s="22"/>
      <c r="HWW1203" s="22"/>
      <c r="HWX1203" s="22"/>
      <c r="HWY1203" s="22"/>
      <c r="HWZ1203" s="22"/>
      <c r="HXA1203" s="22"/>
      <c r="HXB1203" s="22"/>
      <c r="HXC1203" s="22"/>
      <c r="HXD1203" s="22"/>
      <c r="HXE1203" s="22"/>
      <c r="HXF1203" s="22"/>
      <c r="HXG1203" s="22"/>
      <c r="HXH1203" s="22"/>
      <c r="HXI1203" s="22"/>
      <c r="HXJ1203" s="22"/>
      <c r="HXK1203" s="22"/>
      <c r="HXL1203" s="22"/>
      <c r="HXM1203" s="22"/>
      <c r="HXN1203" s="22"/>
      <c r="HXO1203" s="22"/>
      <c r="HXP1203" s="22"/>
      <c r="HXQ1203" s="22"/>
      <c r="HXR1203" s="22"/>
      <c r="HXS1203" s="22"/>
      <c r="HXT1203" s="22"/>
      <c r="HXU1203" s="22"/>
      <c r="HXV1203" s="22"/>
      <c r="HXW1203" s="22"/>
      <c r="HXX1203" s="22"/>
      <c r="HXY1203" s="22"/>
      <c r="HXZ1203" s="22"/>
      <c r="HYA1203" s="22"/>
      <c r="HYB1203" s="22"/>
      <c r="HYC1203" s="22"/>
      <c r="HYD1203" s="22"/>
      <c r="HYE1203" s="22"/>
      <c r="HYF1203" s="22"/>
      <c r="HYG1203" s="22"/>
      <c r="HYH1203" s="22"/>
      <c r="HYI1203" s="22"/>
      <c r="HYJ1203" s="22"/>
      <c r="HYK1203" s="22"/>
      <c r="HYL1203" s="22"/>
      <c r="HYM1203" s="22"/>
      <c r="HYN1203" s="22"/>
      <c r="HYO1203" s="22"/>
      <c r="HYP1203" s="22"/>
      <c r="HYQ1203" s="22"/>
      <c r="HYR1203" s="22"/>
      <c r="HYS1203" s="22"/>
      <c r="HYT1203" s="22"/>
      <c r="HYU1203" s="22"/>
      <c r="HYV1203" s="22"/>
      <c r="HYW1203" s="22"/>
      <c r="HYX1203" s="22"/>
      <c r="HYY1203" s="22"/>
      <c r="HYZ1203" s="22"/>
      <c r="HZA1203" s="22"/>
      <c r="HZB1203" s="22"/>
      <c r="HZC1203" s="22"/>
      <c r="HZD1203" s="22"/>
      <c r="HZE1203" s="22"/>
      <c r="HZF1203" s="22"/>
      <c r="HZG1203" s="22"/>
      <c r="HZH1203" s="22"/>
      <c r="HZI1203" s="22"/>
      <c r="HZJ1203" s="22"/>
      <c r="HZK1203" s="22"/>
      <c r="HZL1203" s="22"/>
      <c r="HZM1203" s="22"/>
      <c r="HZN1203" s="22"/>
      <c r="HZO1203" s="22"/>
      <c r="HZP1203" s="22"/>
      <c r="HZQ1203" s="22"/>
      <c r="HZR1203" s="22"/>
      <c r="HZS1203" s="22"/>
      <c r="HZT1203" s="22"/>
      <c r="HZU1203" s="22"/>
      <c r="HZV1203" s="22"/>
      <c r="HZW1203" s="22"/>
      <c r="HZX1203" s="22"/>
      <c r="HZY1203" s="22"/>
      <c r="HZZ1203" s="22"/>
      <c r="IAA1203" s="22"/>
      <c r="IAB1203" s="22"/>
      <c r="IAC1203" s="22"/>
      <c r="IAD1203" s="22"/>
      <c r="IAE1203" s="22"/>
      <c r="IAF1203" s="22"/>
      <c r="IAG1203" s="22"/>
      <c r="IAH1203" s="22"/>
      <c r="IAI1203" s="22"/>
      <c r="IAJ1203" s="22"/>
      <c r="IAK1203" s="22"/>
      <c r="IAL1203" s="22"/>
      <c r="IAM1203" s="22"/>
      <c r="IAN1203" s="22"/>
      <c r="IAO1203" s="22"/>
      <c r="IAP1203" s="22"/>
      <c r="IAQ1203" s="22"/>
      <c r="IAR1203" s="22"/>
      <c r="IAS1203" s="22"/>
      <c r="IAT1203" s="22"/>
      <c r="IAU1203" s="22"/>
      <c r="IAV1203" s="22"/>
      <c r="IAW1203" s="22"/>
      <c r="IAX1203" s="22"/>
      <c r="IAY1203" s="22"/>
      <c r="IAZ1203" s="22"/>
      <c r="IBA1203" s="22"/>
      <c r="IBB1203" s="22"/>
      <c r="IBC1203" s="22"/>
      <c r="IBD1203" s="22"/>
      <c r="IBE1203" s="22"/>
      <c r="IBF1203" s="22"/>
      <c r="IBG1203" s="22"/>
      <c r="IBH1203" s="22"/>
      <c r="IBI1203" s="22"/>
      <c r="IBJ1203" s="22"/>
      <c r="IBK1203" s="22"/>
      <c r="IBL1203" s="22"/>
      <c r="IBM1203" s="22"/>
      <c r="IBN1203" s="22"/>
      <c r="IBO1203" s="22"/>
      <c r="IBP1203" s="22"/>
      <c r="IBQ1203" s="22"/>
      <c r="IBR1203" s="22"/>
      <c r="IBS1203" s="22"/>
      <c r="IBT1203" s="22"/>
      <c r="IBU1203" s="22"/>
      <c r="IBV1203" s="22"/>
      <c r="IBW1203" s="22"/>
      <c r="IBX1203" s="22"/>
      <c r="IBY1203" s="22"/>
      <c r="IBZ1203" s="22"/>
      <c r="ICA1203" s="22"/>
      <c r="ICB1203" s="22"/>
      <c r="ICC1203" s="22"/>
      <c r="ICD1203" s="22"/>
      <c r="ICE1203" s="22"/>
      <c r="ICF1203" s="22"/>
      <c r="ICG1203" s="22"/>
      <c r="ICH1203" s="22"/>
      <c r="ICI1203" s="22"/>
      <c r="ICJ1203" s="22"/>
      <c r="ICK1203" s="22"/>
      <c r="ICL1203" s="22"/>
      <c r="ICM1203" s="22"/>
      <c r="ICN1203" s="22"/>
      <c r="ICO1203" s="22"/>
      <c r="ICP1203" s="22"/>
      <c r="ICQ1203" s="22"/>
      <c r="ICR1203" s="22"/>
      <c r="ICS1203" s="22"/>
      <c r="ICT1203" s="22"/>
      <c r="ICU1203" s="22"/>
      <c r="ICV1203" s="22"/>
      <c r="ICW1203" s="22"/>
      <c r="ICX1203" s="22"/>
      <c r="ICY1203" s="22"/>
      <c r="ICZ1203" s="22"/>
      <c r="IDA1203" s="22"/>
      <c r="IDB1203" s="22"/>
      <c r="IDC1203" s="22"/>
      <c r="IDD1203" s="22"/>
      <c r="IDE1203" s="22"/>
      <c r="IDF1203" s="22"/>
      <c r="IDG1203" s="22"/>
      <c r="IDH1203" s="22"/>
      <c r="IDI1203" s="22"/>
      <c r="IDJ1203" s="22"/>
      <c r="IDK1203" s="22"/>
      <c r="IDL1203" s="22"/>
      <c r="IDM1203" s="22"/>
      <c r="IDN1203" s="22"/>
      <c r="IDO1203" s="22"/>
      <c r="IDP1203" s="22"/>
      <c r="IDQ1203" s="22"/>
      <c r="IDR1203" s="22"/>
      <c r="IDS1203" s="22"/>
      <c r="IDT1203" s="22"/>
      <c r="IDU1203" s="22"/>
      <c r="IDV1203" s="22"/>
      <c r="IDW1203" s="22"/>
      <c r="IDX1203" s="22"/>
      <c r="IDY1203" s="22"/>
      <c r="IDZ1203" s="22"/>
      <c r="IEA1203" s="22"/>
      <c r="IEB1203" s="22"/>
      <c r="IEC1203" s="22"/>
      <c r="IED1203" s="22"/>
      <c r="IEE1203" s="22"/>
      <c r="IEF1203" s="22"/>
      <c r="IEG1203" s="22"/>
      <c r="IEH1203" s="22"/>
      <c r="IEI1203" s="22"/>
      <c r="IEJ1203" s="22"/>
      <c r="IEK1203" s="22"/>
      <c r="IEL1203" s="22"/>
      <c r="IEM1203" s="22"/>
      <c r="IEN1203" s="22"/>
      <c r="IEO1203" s="22"/>
      <c r="IEP1203" s="22"/>
      <c r="IEQ1203" s="22"/>
      <c r="IER1203" s="22"/>
      <c r="IES1203" s="22"/>
      <c r="IET1203" s="22"/>
      <c r="IEU1203" s="22"/>
      <c r="IEV1203" s="22"/>
      <c r="IEW1203" s="22"/>
      <c r="IEX1203" s="22"/>
      <c r="IEY1203" s="22"/>
      <c r="IEZ1203" s="22"/>
      <c r="IFA1203" s="22"/>
      <c r="IFB1203" s="22"/>
      <c r="IFC1203" s="22"/>
      <c r="IFD1203" s="22"/>
      <c r="IFE1203" s="22"/>
      <c r="IFF1203" s="22"/>
      <c r="IFG1203" s="22"/>
      <c r="IFH1203" s="22"/>
      <c r="IFI1203" s="22"/>
      <c r="IFJ1203" s="22"/>
      <c r="IFK1203" s="22"/>
      <c r="IFL1203" s="22"/>
      <c r="IFM1203" s="22"/>
      <c r="IFN1203" s="22"/>
      <c r="IFO1203" s="22"/>
      <c r="IFP1203" s="22"/>
      <c r="IFQ1203" s="22"/>
      <c r="IFR1203" s="22"/>
      <c r="IFS1203" s="22"/>
      <c r="IFT1203" s="22"/>
      <c r="IFU1203" s="22"/>
      <c r="IFV1203" s="22"/>
      <c r="IFW1203" s="22"/>
      <c r="IFX1203" s="22"/>
      <c r="IFY1203" s="22"/>
      <c r="IFZ1203" s="22"/>
      <c r="IGA1203" s="22"/>
      <c r="IGB1203" s="22"/>
      <c r="IGC1203" s="22"/>
      <c r="IGD1203" s="22"/>
      <c r="IGE1203" s="22"/>
      <c r="IGF1203" s="22"/>
      <c r="IGG1203" s="22"/>
      <c r="IGH1203" s="22"/>
      <c r="IGI1203" s="22"/>
      <c r="IGJ1203" s="22"/>
      <c r="IGK1203" s="22"/>
      <c r="IGL1203" s="22"/>
      <c r="IGM1203" s="22"/>
      <c r="IGN1203" s="22"/>
      <c r="IGO1203" s="22"/>
      <c r="IGP1203" s="22"/>
      <c r="IGQ1203" s="22"/>
      <c r="IGR1203" s="22"/>
      <c r="IGS1203" s="22"/>
      <c r="IGT1203" s="22"/>
      <c r="IGU1203" s="22"/>
      <c r="IGV1203" s="22"/>
      <c r="IGW1203" s="22"/>
      <c r="IGX1203" s="22"/>
      <c r="IGY1203" s="22"/>
      <c r="IGZ1203" s="22"/>
      <c r="IHA1203" s="22"/>
      <c r="IHB1203" s="22"/>
      <c r="IHC1203" s="22"/>
      <c r="IHD1203" s="22"/>
      <c r="IHE1203" s="22"/>
      <c r="IHF1203" s="22"/>
      <c r="IHG1203" s="22"/>
      <c r="IHH1203" s="22"/>
      <c r="IHI1203" s="22"/>
      <c r="IHJ1203" s="22"/>
      <c r="IHK1203" s="22"/>
      <c r="IHL1203" s="22"/>
      <c r="IHM1203" s="22"/>
      <c r="IHN1203" s="22"/>
      <c r="IHO1203" s="22"/>
      <c r="IHP1203" s="22"/>
      <c r="IHQ1203" s="22"/>
      <c r="IHR1203" s="22"/>
      <c r="IHS1203" s="22"/>
      <c r="IHT1203" s="22"/>
      <c r="IHU1203" s="22"/>
      <c r="IHV1203" s="22"/>
      <c r="IHW1203" s="22"/>
      <c r="IHX1203" s="22"/>
      <c r="IHY1203" s="22"/>
      <c r="IHZ1203" s="22"/>
      <c r="IIA1203" s="22"/>
      <c r="IIB1203" s="22"/>
      <c r="IIC1203" s="22"/>
      <c r="IID1203" s="22"/>
      <c r="IIE1203" s="22"/>
      <c r="IIF1203" s="22"/>
      <c r="IIG1203" s="22"/>
      <c r="IIH1203" s="22"/>
      <c r="III1203" s="22"/>
      <c r="IIJ1203" s="22"/>
      <c r="IIK1203" s="22"/>
      <c r="IIL1203" s="22"/>
      <c r="IIM1203" s="22"/>
      <c r="IIN1203" s="22"/>
      <c r="IIO1203" s="22"/>
      <c r="IIP1203" s="22"/>
      <c r="IIQ1203" s="22"/>
      <c r="IIR1203" s="22"/>
      <c r="IIS1203" s="22"/>
      <c r="IIT1203" s="22"/>
      <c r="IIU1203" s="22"/>
      <c r="IIV1203" s="22"/>
      <c r="IIW1203" s="22"/>
      <c r="IIX1203" s="22"/>
      <c r="IIY1203" s="22"/>
      <c r="IIZ1203" s="22"/>
      <c r="IJA1203" s="22"/>
      <c r="IJB1203" s="22"/>
      <c r="IJC1203" s="22"/>
      <c r="IJD1203" s="22"/>
      <c r="IJE1203" s="22"/>
      <c r="IJF1203" s="22"/>
      <c r="IJG1203" s="22"/>
      <c r="IJH1203" s="22"/>
      <c r="IJI1203" s="22"/>
      <c r="IJJ1203" s="22"/>
      <c r="IJK1203" s="22"/>
      <c r="IJL1203" s="22"/>
      <c r="IJM1203" s="22"/>
      <c r="IJN1203" s="22"/>
      <c r="IJO1203" s="22"/>
      <c r="IJP1203" s="22"/>
      <c r="IJQ1203" s="22"/>
      <c r="IJR1203" s="22"/>
      <c r="IJS1203" s="22"/>
      <c r="IJT1203" s="22"/>
      <c r="IJU1203" s="22"/>
      <c r="IJV1203" s="22"/>
      <c r="IJW1203" s="22"/>
      <c r="IJX1203" s="22"/>
      <c r="IJY1203" s="22"/>
      <c r="IJZ1203" s="22"/>
      <c r="IKA1203" s="22"/>
      <c r="IKB1203" s="22"/>
      <c r="IKC1203" s="22"/>
      <c r="IKD1203" s="22"/>
      <c r="IKE1203" s="22"/>
      <c r="IKF1203" s="22"/>
      <c r="IKG1203" s="22"/>
      <c r="IKH1203" s="22"/>
      <c r="IKI1203" s="22"/>
      <c r="IKJ1203" s="22"/>
      <c r="IKK1203" s="22"/>
      <c r="IKL1203" s="22"/>
      <c r="IKM1203" s="22"/>
      <c r="IKN1203" s="22"/>
      <c r="IKO1203" s="22"/>
      <c r="IKP1203" s="22"/>
      <c r="IKQ1203" s="22"/>
      <c r="IKR1203" s="22"/>
      <c r="IKS1203" s="22"/>
      <c r="IKT1203" s="22"/>
      <c r="IKU1203" s="22"/>
      <c r="IKV1203" s="22"/>
      <c r="IKW1203" s="22"/>
      <c r="IKX1203" s="22"/>
      <c r="IKY1203" s="22"/>
      <c r="IKZ1203" s="22"/>
      <c r="ILA1203" s="22"/>
      <c r="ILB1203" s="22"/>
      <c r="ILC1203" s="22"/>
      <c r="ILD1203" s="22"/>
      <c r="ILE1203" s="22"/>
      <c r="ILF1203" s="22"/>
      <c r="ILG1203" s="22"/>
      <c r="ILH1203" s="22"/>
      <c r="ILI1203" s="22"/>
      <c r="ILJ1203" s="22"/>
      <c r="ILK1203" s="22"/>
      <c r="ILL1203" s="22"/>
      <c r="ILM1203" s="22"/>
      <c r="ILN1203" s="22"/>
      <c r="ILO1203" s="22"/>
      <c r="ILP1203" s="22"/>
      <c r="ILQ1203" s="22"/>
      <c r="ILR1203" s="22"/>
      <c r="ILS1203" s="22"/>
      <c r="ILT1203" s="22"/>
      <c r="ILU1203" s="22"/>
      <c r="ILV1203" s="22"/>
      <c r="ILW1203" s="22"/>
      <c r="ILX1203" s="22"/>
      <c r="ILY1203" s="22"/>
      <c r="ILZ1203" s="22"/>
      <c r="IMA1203" s="22"/>
      <c r="IMB1203" s="22"/>
      <c r="IMC1203" s="22"/>
      <c r="IMD1203" s="22"/>
      <c r="IME1203" s="22"/>
      <c r="IMF1203" s="22"/>
      <c r="IMG1203" s="22"/>
      <c r="IMH1203" s="22"/>
      <c r="IMI1203" s="22"/>
      <c r="IMJ1203" s="22"/>
      <c r="IMK1203" s="22"/>
      <c r="IML1203" s="22"/>
      <c r="IMM1203" s="22"/>
      <c r="IMN1203" s="22"/>
      <c r="IMO1203" s="22"/>
      <c r="IMP1203" s="22"/>
      <c r="IMQ1203" s="22"/>
      <c r="IMR1203" s="22"/>
      <c r="IMS1203" s="22"/>
      <c r="IMT1203" s="22"/>
      <c r="IMU1203" s="22"/>
      <c r="IMV1203" s="22"/>
      <c r="IMW1203" s="22"/>
      <c r="IMX1203" s="22"/>
      <c r="IMY1203" s="22"/>
      <c r="IMZ1203" s="22"/>
      <c r="INA1203" s="22"/>
      <c r="INB1203" s="22"/>
      <c r="INC1203" s="22"/>
      <c r="IND1203" s="22"/>
      <c r="INE1203" s="22"/>
      <c r="INF1203" s="22"/>
      <c r="ING1203" s="22"/>
      <c r="INH1203" s="22"/>
      <c r="INI1203" s="22"/>
      <c r="INJ1203" s="22"/>
      <c r="INK1203" s="22"/>
      <c r="INL1203" s="22"/>
      <c r="INM1203" s="22"/>
      <c r="INN1203" s="22"/>
      <c r="INO1203" s="22"/>
      <c r="INP1203" s="22"/>
      <c r="INQ1203" s="22"/>
      <c r="INR1203" s="22"/>
      <c r="INS1203" s="22"/>
      <c r="INT1203" s="22"/>
      <c r="INU1203" s="22"/>
      <c r="INV1203" s="22"/>
      <c r="INW1203" s="22"/>
      <c r="INX1203" s="22"/>
      <c r="INY1203" s="22"/>
      <c r="INZ1203" s="22"/>
      <c r="IOA1203" s="22"/>
      <c r="IOB1203" s="22"/>
      <c r="IOC1203" s="22"/>
      <c r="IOD1203" s="22"/>
      <c r="IOE1203" s="22"/>
      <c r="IOF1203" s="22"/>
      <c r="IOG1203" s="22"/>
      <c r="IOH1203" s="22"/>
      <c r="IOI1203" s="22"/>
      <c r="IOJ1203" s="22"/>
      <c r="IOK1203" s="22"/>
      <c r="IOL1203" s="22"/>
      <c r="IOM1203" s="22"/>
      <c r="ION1203" s="22"/>
      <c r="IOO1203" s="22"/>
      <c r="IOP1203" s="22"/>
      <c r="IOQ1203" s="22"/>
      <c r="IOR1203" s="22"/>
      <c r="IOS1203" s="22"/>
      <c r="IOT1203" s="22"/>
      <c r="IOU1203" s="22"/>
      <c r="IOV1203" s="22"/>
      <c r="IOW1203" s="22"/>
      <c r="IOX1203" s="22"/>
      <c r="IOY1203" s="22"/>
      <c r="IOZ1203" s="22"/>
      <c r="IPA1203" s="22"/>
      <c r="IPB1203" s="22"/>
      <c r="IPC1203" s="22"/>
      <c r="IPD1203" s="22"/>
      <c r="IPE1203" s="22"/>
      <c r="IPF1203" s="22"/>
      <c r="IPG1203" s="22"/>
      <c r="IPH1203" s="22"/>
      <c r="IPI1203" s="22"/>
      <c r="IPJ1203" s="22"/>
      <c r="IPK1203" s="22"/>
      <c r="IPL1203" s="22"/>
      <c r="IPM1203" s="22"/>
      <c r="IPN1203" s="22"/>
      <c r="IPO1203" s="22"/>
      <c r="IPP1203" s="22"/>
      <c r="IPQ1203" s="22"/>
      <c r="IPR1203" s="22"/>
      <c r="IPS1203" s="22"/>
      <c r="IPT1203" s="22"/>
      <c r="IPU1203" s="22"/>
      <c r="IPV1203" s="22"/>
      <c r="IPW1203" s="22"/>
      <c r="IPX1203" s="22"/>
      <c r="IPY1203" s="22"/>
      <c r="IPZ1203" s="22"/>
      <c r="IQA1203" s="22"/>
      <c r="IQB1203" s="22"/>
      <c r="IQC1203" s="22"/>
      <c r="IQD1203" s="22"/>
      <c r="IQE1203" s="22"/>
      <c r="IQF1203" s="22"/>
      <c r="IQG1203" s="22"/>
      <c r="IQH1203" s="22"/>
      <c r="IQI1203" s="22"/>
      <c r="IQJ1203" s="22"/>
      <c r="IQK1203" s="22"/>
      <c r="IQL1203" s="22"/>
      <c r="IQM1203" s="22"/>
      <c r="IQN1203" s="22"/>
      <c r="IQO1203" s="22"/>
      <c r="IQP1203" s="22"/>
      <c r="IQQ1203" s="22"/>
      <c r="IQR1203" s="22"/>
      <c r="IQS1203" s="22"/>
      <c r="IQT1203" s="22"/>
      <c r="IQU1203" s="22"/>
      <c r="IQV1203" s="22"/>
      <c r="IQW1203" s="22"/>
      <c r="IQX1203" s="22"/>
      <c r="IQY1203" s="22"/>
      <c r="IQZ1203" s="22"/>
      <c r="IRA1203" s="22"/>
      <c r="IRB1203" s="22"/>
      <c r="IRC1203" s="22"/>
      <c r="IRD1203" s="22"/>
      <c r="IRE1203" s="22"/>
      <c r="IRF1203" s="22"/>
      <c r="IRG1203" s="22"/>
      <c r="IRH1203" s="22"/>
      <c r="IRI1203" s="22"/>
      <c r="IRJ1203" s="22"/>
      <c r="IRK1203" s="22"/>
      <c r="IRL1203" s="22"/>
      <c r="IRM1203" s="22"/>
      <c r="IRN1203" s="22"/>
      <c r="IRO1203" s="22"/>
      <c r="IRP1203" s="22"/>
      <c r="IRQ1203" s="22"/>
      <c r="IRR1203" s="22"/>
      <c r="IRS1203" s="22"/>
      <c r="IRT1203" s="22"/>
      <c r="IRU1203" s="22"/>
      <c r="IRV1203" s="22"/>
      <c r="IRW1203" s="22"/>
      <c r="IRX1203" s="22"/>
      <c r="IRY1203" s="22"/>
      <c r="IRZ1203" s="22"/>
      <c r="ISA1203" s="22"/>
      <c r="ISB1203" s="22"/>
      <c r="ISC1203" s="22"/>
      <c r="ISD1203" s="22"/>
      <c r="ISE1203" s="22"/>
      <c r="ISF1203" s="22"/>
      <c r="ISG1203" s="22"/>
      <c r="ISH1203" s="22"/>
      <c r="ISI1203" s="22"/>
      <c r="ISJ1203" s="22"/>
      <c r="ISK1203" s="22"/>
      <c r="ISL1203" s="22"/>
      <c r="ISM1203" s="22"/>
      <c r="ISN1203" s="22"/>
      <c r="ISO1203" s="22"/>
      <c r="ISP1203" s="22"/>
      <c r="ISQ1203" s="22"/>
      <c r="ISR1203" s="22"/>
      <c r="ISS1203" s="22"/>
      <c r="IST1203" s="22"/>
      <c r="ISU1203" s="22"/>
      <c r="ISV1203" s="22"/>
      <c r="ISW1203" s="22"/>
      <c r="ISX1203" s="22"/>
      <c r="ISY1203" s="22"/>
      <c r="ISZ1203" s="22"/>
      <c r="ITA1203" s="22"/>
      <c r="ITB1203" s="22"/>
      <c r="ITC1203" s="22"/>
      <c r="ITD1203" s="22"/>
      <c r="ITE1203" s="22"/>
      <c r="ITF1203" s="22"/>
      <c r="ITG1203" s="22"/>
      <c r="ITH1203" s="22"/>
      <c r="ITI1203" s="22"/>
      <c r="ITJ1203" s="22"/>
      <c r="ITK1203" s="22"/>
      <c r="ITL1203" s="22"/>
      <c r="ITM1203" s="22"/>
      <c r="ITN1203" s="22"/>
      <c r="ITO1203" s="22"/>
      <c r="ITP1203" s="22"/>
      <c r="ITQ1203" s="22"/>
      <c r="ITR1203" s="22"/>
      <c r="ITS1203" s="22"/>
      <c r="ITT1203" s="22"/>
      <c r="ITU1203" s="22"/>
      <c r="ITV1203" s="22"/>
      <c r="ITW1203" s="22"/>
      <c r="ITX1203" s="22"/>
      <c r="ITY1203" s="22"/>
      <c r="ITZ1203" s="22"/>
      <c r="IUA1203" s="22"/>
      <c r="IUB1203" s="22"/>
      <c r="IUC1203" s="22"/>
      <c r="IUD1203" s="22"/>
      <c r="IUE1203" s="22"/>
      <c r="IUF1203" s="22"/>
      <c r="IUG1203" s="22"/>
      <c r="IUH1203" s="22"/>
      <c r="IUI1203" s="22"/>
      <c r="IUJ1203" s="22"/>
      <c r="IUK1203" s="22"/>
      <c r="IUL1203" s="22"/>
      <c r="IUM1203" s="22"/>
      <c r="IUN1203" s="22"/>
      <c r="IUO1203" s="22"/>
      <c r="IUP1203" s="22"/>
      <c r="IUQ1203" s="22"/>
      <c r="IUR1203" s="22"/>
      <c r="IUS1203" s="22"/>
      <c r="IUT1203" s="22"/>
      <c r="IUU1203" s="22"/>
      <c r="IUV1203" s="22"/>
      <c r="IUW1203" s="22"/>
      <c r="IUX1203" s="22"/>
      <c r="IUY1203" s="22"/>
      <c r="IUZ1203" s="22"/>
      <c r="IVA1203" s="22"/>
      <c r="IVB1203" s="22"/>
      <c r="IVC1203" s="22"/>
      <c r="IVD1203" s="22"/>
      <c r="IVE1203" s="22"/>
      <c r="IVF1203" s="22"/>
      <c r="IVG1203" s="22"/>
      <c r="IVH1203" s="22"/>
      <c r="IVI1203" s="22"/>
      <c r="IVJ1203" s="22"/>
      <c r="IVK1203" s="22"/>
      <c r="IVL1203" s="22"/>
      <c r="IVM1203" s="22"/>
      <c r="IVN1203" s="22"/>
      <c r="IVO1203" s="22"/>
      <c r="IVP1203" s="22"/>
      <c r="IVQ1203" s="22"/>
      <c r="IVR1203" s="22"/>
      <c r="IVS1203" s="22"/>
      <c r="IVT1203" s="22"/>
      <c r="IVU1203" s="22"/>
      <c r="IVV1203" s="22"/>
      <c r="IVW1203" s="22"/>
      <c r="IVX1203" s="22"/>
      <c r="IVY1203" s="22"/>
      <c r="IVZ1203" s="22"/>
      <c r="IWA1203" s="22"/>
      <c r="IWB1203" s="22"/>
      <c r="IWC1203" s="22"/>
      <c r="IWD1203" s="22"/>
      <c r="IWE1203" s="22"/>
      <c r="IWF1203" s="22"/>
      <c r="IWG1203" s="22"/>
      <c r="IWH1203" s="22"/>
      <c r="IWI1203" s="22"/>
      <c r="IWJ1203" s="22"/>
      <c r="IWK1203" s="22"/>
      <c r="IWL1203" s="22"/>
      <c r="IWM1203" s="22"/>
      <c r="IWN1203" s="22"/>
      <c r="IWO1203" s="22"/>
      <c r="IWP1203" s="22"/>
      <c r="IWQ1203" s="22"/>
      <c r="IWR1203" s="22"/>
      <c r="IWS1203" s="22"/>
      <c r="IWT1203" s="22"/>
      <c r="IWU1203" s="22"/>
      <c r="IWV1203" s="22"/>
      <c r="IWW1203" s="22"/>
      <c r="IWX1203" s="22"/>
      <c r="IWY1203" s="22"/>
      <c r="IWZ1203" s="22"/>
      <c r="IXA1203" s="22"/>
      <c r="IXB1203" s="22"/>
      <c r="IXC1203" s="22"/>
      <c r="IXD1203" s="22"/>
      <c r="IXE1203" s="22"/>
      <c r="IXF1203" s="22"/>
      <c r="IXG1203" s="22"/>
      <c r="IXH1203" s="22"/>
      <c r="IXI1203" s="22"/>
      <c r="IXJ1203" s="22"/>
      <c r="IXK1203" s="22"/>
      <c r="IXL1203" s="22"/>
      <c r="IXM1203" s="22"/>
      <c r="IXN1203" s="22"/>
      <c r="IXO1203" s="22"/>
      <c r="IXP1203" s="22"/>
      <c r="IXQ1203" s="22"/>
      <c r="IXR1203" s="22"/>
      <c r="IXS1203" s="22"/>
      <c r="IXT1203" s="22"/>
      <c r="IXU1203" s="22"/>
      <c r="IXV1203" s="22"/>
      <c r="IXW1203" s="22"/>
      <c r="IXX1203" s="22"/>
      <c r="IXY1203" s="22"/>
      <c r="IXZ1203" s="22"/>
      <c r="IYA1203" s="22"/>
      <c r="IYB1203" s="22"/>
      <c r="IYC1203" s="22"/>
      <c r="IYD1203" s="22"/>
      <c r="IYE1203" s="22"/>
      <c r="IYF1203" s="22"/>
      <c r="IYG1203" s="22"/>
      <c r="IYH1203" s="22"/>
      <c r="IYI1203" s="22"/>
      <c r="IYJ1203" s="22"/>
      <c r="IYK1203" s="22"/>
      <c r="IYL1203" s="22"/>
      <c r="IYM1203" s="22"/>
      <c r="IYN1203" s="22"/>
      <c r="IYO1203" s="22"/>
      <c r="IYP1203" s="22"/>
      <c r="IYQ1203" s="22"/>
      <c r="IYR1203" s="22"/>
      <c r="IYS1203" s="22"/>
      <c r="IYT1203" s="22"/>
      <c r="IYU1203" s="22"/>
      <c r="IYV1203" s="22"/>
      <c r="IYW1203" s="22"/>
      <c r="IYX1203" s="22"/>
      <c r="IYY1203" s="22"/>
      <c r="IYZ1203" s="22"/>
      <c r="IZA1203" s="22"/>
      <c r="IZB1203" s="22"/>
      <c r="IZC1203" s="22"/>
      <c r="IZD1203" s="22"/>
      <c r="IZE1203" s="22"/>
      <c r="IZF1203" s="22"/>
      <c r="IZG1203" s="22"/>
      <c r="IZH1203" s="22"/>
      <c r="IZI1203" s="22"/>
      <c r="IZJ1203" s="22"/>
      <c r="IZK1203" s="22"/>
      <c r="IZL1203" s="22"/>
      <c r="IZM1203" s="22"/>
      <c r="IZN1203" s="22"/>
      <c r="IZO1203" s="22"/>
      <c r="IZP1203" s="22"/>
      <c r="IZQ1203" s="22"/>
      <c r="IZR1203" s="22"/>
      <c r="IZS1203" s="22"/>
      <c r="IZT1203" s="22"/>
      <c r="IZU1203" s="22"/>
      <c r="IZV1203" s="22"/>
      <c r="IZW1203" s="22"/>
      <c r="IZX1203" s="22"/>
      <c r="IZY1203" s="22"/>
      <c r="IZZ1203" s="22"/>
      <c r="JAA1203" s="22"/>
      <c r="JAB1203" s="22"/>
      <c r="JAC1203" s="22"/>
      <c r="JAD1203" s="22"/>
      <c r="JAE1203" s="22"/>
      <c r="JAF1203" s="22"/>
      <c r="JAG1203" s="22"/>
      <c r="JAH1203" s="22"/>
      <c r="JAI1203" s="22"/>
      <c r="JAJ1203" s="22"/>
      <c r="JAK1203" s="22"/>
      <c r="JAL1203" s="22"/>
      <c r="JAM1203" s="22"/>
      <c r="JAN1203" s="22"/>
      <c r="JAO1203" s="22"/>
      <c r="JAP1203" s="22"/>
      <c r="JAQ1203" s="22"/>
      <c r="JAR1203" s="22"/>
      <c r="JAS1203" s="22"/>
      <c r="JAT1203" s="22"/>
      <c r="JAU1203" s="22"/>
      <c r="JAV1203" s="22"/>
      <c r="JAW1203" s="22"/>
      <c r="JAX1203" s="22"/>
      <c r="JAY1203" s="22"/>
      <c r="JAZ1203" s="22"/>
      <c r="JBA1203" s="22"/>
      <c r="JBB1203" s="22"/>
      <c r="JBC1203" s="22"/>
      <c r="JBD1203" s="22"/>
      <c r="JBE1203" s="22"/>
      <c r="JBF1203" s="22"/>
      <c r="JBG1203" s="22"/>
      <c r="JBH1203" s="22"/>
      <c r="JBI1203" s="22"/>
      <c r="JBJ1203" s="22"/>
      <c r="JBK1203" s="22"/>
      <c r="JBL1203" s="22"/>
      <c r="JBM1203" s="22"/>
      <c r="JBN1203" s="22"/>
      <c r="JBO1203" s="22"/>
      <c r="JBP1203" s="22"/>
      <c r="JBQ1203" s="22"/>
      <c r="JBR1203" s="22"/>
      <c r="JBS1203" s="22"/>
      <c r="JBT1203" s="22"/>
      <c r="JBU1203" s="22"/>
      <c r="JBV1203" s="22"/>
      <c r="JBW1203" s="22"/>
      <c r="JBX1203" s="22"/>
      <c r="JBY1203" s="22"/>
      <c r="JBZ1203" s="22"/>
      <c r="JCA1203" s="22"/>
      <c r="JCB1203" s="22"/>
      <c r="JCC1203" s="22"/>
      <c r="JCD1203" s="22"/>
      <c r="JCE1203" s="22"/>
      <c r="JCF1203" s="22"/>
      <c r="JCG1203" s="22"/>
      <c r="JCH1203" s="22"/>
      <c r="JCI1203" s="22"/>
      <c r="JCJ1203" s="22"/>
      <c r="JCK1203" s="22"/>
      <c r="JCL1203" s="22"/>
      <c r="JCM1203" s="22"/>
      <c r="JCN1203" s="22"/>
      <c r="JCO1203" s="22"/>
      <c r="JCP1203" s="22"/>
      <c r="JCQ1203" s="22"/>
      <c r="JCR1203" s="22"/>
      <c r="JCS1203" s="22"/>
      <c r="JCT1203" s="22"/>
      <c r="JCU1203" s="22"/>
      <c r="JCV1203" s="22"/>
      <c r="JCW1203" s="22"/>
      <c r="JCX1203" s="22"/>
      <c r="JCY1203" s="22"/>
      <c r="JCZ1203" s="22"/>
      <c r="JDA1203" s="22"/>
      <c r="JDB1203" s="22"/>
      <c r="JDC1203" s="22"/>
      <c r="JDD1203" s="22"/>
      <c r="JDE1203" s="22"/>
      <c r="JDF1203" s="22"/>
      <c r="JDG1203" s="22"/>
      <c r="JDH1203" s="22"/>
      <c r="JDI1203" s="22"/>
      <c r="JDJ1203" s="22"/>
      <c r="JDK1203" s="22"/>
      <c r="JDL1203" s="22"/>
      <c r="JDM1203" s="22"/>
      <c r="JDN1203" s="22"/>
      <c r="JDO1203" s="22"/>
      <c r="JDP1203" s="22"/>
      <c r="JDQ1203" s="22"/>
      <c r="JDR1203" s="22"/>
      <c r="JDS1203" s="22"/>
      <c r="JDT1203" s="22"/>
      <c r="JDU1203" s="22"/>
      <c r="JDV1203" s="22"/>
      <c r="JDW1203" s="22"/>
      <c r="JDX1203" s="22"/>
      <c r="JDY1203" s="22"/>
      <c r="JDZ1203" s="22"/>
      <c r="JEA1203" s="22"/>
      <c r="JEB1203" s="22"/>
      <c r="JEC1203" s="22"/>
      <c r="JED1203" s="22"/>
      <c r="JEE1203" s="22"/>
      <c r="JEF1203" s="22"/>
      <c r="JEG1203" s="22"/>
      <c r="JEH1203" s="22"/>
      <c r="JEI1203" s="22"/>
      <c r="JEJ1203" s="22"/>
      <c r="JEK1203" s="22"/>
      <c r="JEL1203" s="22"/>
      <c r="JEM1203" s="22"/>
      <c r="JEN1203" s="22"/>
      <c r="JEO1203" s="22"/>
      <c r="JEP1203" s="22"/>
      <c r="JEQ1203" s="22"/>
      <c r="JER1203" s="22"/>
      <c r="JES1203" s="22"/>
      <c r="JET1203" s="22"/>
      <c r="JEU1203" s="22"/>
      <c r="JEV1203" s="22"/>
      <c r="JEW1203" s="22"/>
      <c r="JEX1203" s="22"/>
      <c r="JEY1203" s="22"/>
      <c r="JEZ1203" s="22"/>
      <c r="JFA1203" s="22"/>
      <c r="JFB1203" s="22"/>
      <c r="JFC1203" s="22"/>
      <c r="JFD1203" s="22"/>
      <c r="JFE1203" s="22"/>
      <c r="JFF1203" s="22"/>
      <c r="JFG1203" s="22"/>
      <c r="JFH1203" s="22"/>
      <c r="JFI1203" s="22"/>
      <c r="JFJ1203" s="22"/>
      <c r="JFK1203" s="22"/>
      <c r="JFL1203" s="22"/>
      <c r="JFM1203" s="22"/>
      <c r="JFN1203" s="22"/>
      <c r="JFO1203" s="22"/>
      <c r="JFP1203" s="22"/>
      <c r="JFQ1203" s="22"/>
      <c r="JFR1203" s="22"/>
      <c r="JFS1203" s="22"/>
      <c r="JFT1203" s="22"/>
      <c r="JFU1203" s="22"/>
      <c r="JFV1203" s="22"/>
      <c r="JFW1203" s="22"/>
      <c r="JFX1203" s="22"/>
      <c r="JFY1203" s="22"/>
      <c r="JFZ1203" s="22"/>
      <c r="JGA1203" s="22"/>
      <c r="JGB1203" s="22"/>
      <c r="JGC1203" s="22"/>
      <c r="JGD1203" s="22"/>
      <c r="JGE1203" s="22"/>
      <c r="JGF1203" s="22"/>
      <c r="JGG1203" s="22"/>
      <c r="JGH1203" s="22"/>
      <c r="JGI1203" s="22"/>
      <c r="JGJ1203" s="22"/>
      <c r="JGK1203" s="22"/>
      <c r="JGL1203" s="22"/>
      <c r="JGM1203" s="22"/>
      <c r="JGN1203" s="22"/>
      <c r="JGO1203" s="22"/>
      <c r="JGP1203" s="22"/>
      <c r="JGQ1203" s="22"/>
      <c r="JGR1203" s="22"/>
      <c r="JGS1203" s="22"/>
      <c r="JGT1203" s="22"/>
      <c r="JGU1203" s="22"/>
      <c r="JGV1203" s="22"/>
      <c r="JGW1203" s="22"/>
      <c r="JGX1203" s="22"/>
      <c r="JGY1203" s="22"/>
      <c r="JGZ1203" s="22"/>
      <c r="JHA1203" s="22"/>
      <c r="JHB1203" s="22"/>
      <c r="JHC1203" s="22"/>
      <c r="JHD1203" s="22"/>
      <c r="JHE1203" s="22"/>
      <c r="JHF1203" s="22"/>
      <c r="JHG1203" s="22"/>
      <c r="JHH1203" s="22"/>
      <c r="JHI1203" s="22"/>
      <c r="JHJ1203" s="22"/>
      <c r="JHK1203" s="22"/>
      <c r="JHL1203" s="22"/>
      <c r="JHM1203" s="22"/>
      <c r="JHN1203" s="22"/>
      <c r="JHO1203" s="22"/>
      <c r="JHP1203" s="22"/>
      <c r="JHQ1203" s="22"/>
      <c r="JHR1203" s="22"/>
      <c r="JHS1203" s="22"/>
      <c r="JHT1203" s="22"/>
      <c r="JHU1203" s="22"/>
      <c r="JHV1203" s="22"/>
      <c r="JHW1203" s="22"/>
      <c r="JHX1203" s="22"/>
      <c r="JHY1203" s="22"/>
      <c r="JHZ1203" s="22"/>
      <c r="JIA1203" s="22"/>
      <c r="JIB1203" s="22"/>
      <c r="JIC1203" s="22"/>
      <c r="JID1203" s="22"/>
      <c r="JIE1203" s="22"/>
      <c r="JIF1203" s="22"/>
      <c r="JIG1203" s="22"/>
      <c r="JIH1203" s="22"/>
      <c r="JII1203" s="22"/>
      <c r="JIJ1203" s="22"/>
      <c r="JIK1203" s="22"/>
      <c r="JIL1203" s="22"/>
      <c r="JIM1203" s="22"/>
      <c r="JIN1203" s="22"/>
      <c r="JIO1203" s="22"/>
      <c r="JIP1203" s="22"/>
      <c r="JIQ1203" s="22"/>
      <c r="JIR1203" s="22"/>
      <c r="JIS1203" s="22"/>
      <c r="JIT1203" s="22"/>
      <c r="JIU1203" s="22"/>
      <c r="JIV1203" s="22"/>
      <c r="JIW1203" s="22"/>
      <c r="JIX1203" s="22"/>
      <c r="JIY1203" s="22"/>
      <c r="JIZ1203" s="22"/>
      <c r="JJA1203" s="22"/>
      <c r="JJB1203" s="22"/>
      <c r="JJC1203" s="22"/>
      <c r="JJD1203" s="22"/>
      <c r="JJE1203" s="22"/>
      <c r="JJF1203" s="22"/>
      <c r="JJG1203" s="22"/>
      <c r="JJH1203" s="22"/>
      <c r="JJI1203" s="22"/>
      <c r="JJJ1203" s="22"/>
      <c r="JJK1203" s="22"/>
      <c r="JJL1203" s="22"/>
      <c r="JJM1203" s="22"/>
      <c r="JJN1203" s="22"/>
      <c r="JJO1203" s="22"/>
      <c r="JJP1203" s="22"/>
      <c r="JJQ1203" s="22"/>
      <c r="JJR1203" s="22"/>
      <c r="JJS1203" s="22"/>
      <c r="JJT1203" s="22"/>
      <c r="JJU1203" s="22"/>
      <c r="JJV1203" s="22"/>
      <c r="JJW1203" s="22"/>
      <c r="JJX1203" s="22"/>
      <c r="JJY1203" s="22"/>
      <c r="JJZ1203" s="22"/>
      <c r="JKA1203" s="22"/>
      <c r="JKB1203" s="22"/>
      <c r="JKC1203" s="22"/>
      <c r="JKD1203" s="22"/>
      <c r="JKE1203" s="22"/>
      <c r="JKF1203" s="22"/>
      <c r="JKG1203" s="22"/>
      <c r="JKH1203" s="22"/>
      <c r="JKI1203" s="22"/>
      <c r="JKJ1203" s="22"/>
      <c r="JKK1203" s="22"/>
      <c r="JKL1203" s="22"/>
      <c r="JKM1203" s="22"/>
      <c r="JKN1203" s="22"/>
      <c r="JKO1203" s="22"/>
      <c r="JKP1203" s="22"/>
      <c r="JKQ1203" s="22"/>
      <c r="JKR1203" s="22"/>
      <c r="JKS1203" s="22"/>
      <c r="JKT1203" s="22"/>
      <c r="JKU1203" s="22"/>
      <c r="JKV1203" s="22"/>
      <c r="JKW1203" s="22"/>
      <c r="JKX1203" s="22"/>
      <c r="JKY1203" s="22"/>
      <c r="JKZ1203" s="22"/>
      <c r="JLA1203" s="22"/>
      <c r="JLB1203" s="22"/>
      <c r="JLC1203" s="22"/>
      <c r="JLD1203" s="22"/>
      <c r="JLE1203" s="22"/>
      <c r="JLF1203" s="22"/>
      <c r="JLG1203" s="22"/>
      <c r="JLH1203" s="22"/>
      <c r="JLI1203" s="22"/>
      <c r="JLJ1203" s="22"/>
      <c r="JLK1203" s="22"/>
      <c r="JLL1203" s="22"/>
      <c r="JLM1203" s="22"/>
      <c r="JLN1203" s="22"/>
      <c r="JLO1203" s="22"/>
      <c r="JLP1203" s="22"/>
      <c r="JLQ1203" s="22"/>
      <c r="JLR1203" s="22"/>
      <c r="JLS1203" s="22"/>
      <c r="JLT1203" s="22"/>
      <c r="JLU1203" s="22"/>
      <c r="JLV1203" s="22"/>
      <c r="JLW1203" s="22"/>
      <c r="JLX1203" s="22"/>
      <c r="JLY1203" s="22"/>
      <c r="JLZ1203" s="22"/>
      <c r="JMA1203" s="22"/>
      <c r="JMB1203" s="22"/>
      <c r="JMC1203" s="22"/>
      <c r="JMD1203" s="22"/>
      <c r="JME1203" s="22"/>
      <c r="JMF1203" s="22"/>
      <c r="JMG1203" s="22"/>
      <c r="JMH1203" s="22"/>
      <c r="JMI1203" s="22"/>
      <c r="JMJ1203" s="22"/>
      <c r="JMK1203" s="22"/>
      <c r="JML1203" s="22"/>
      <c r="JMM1203" s="22"/>
      <c r="JMN1203" s="22"/>
      <c r="JMO1203" s="22"/>
      <c r="JMP1203" s="22"/>
      <c r="JMQ1203" s="22"/>
      <c r="JMR1203" s="22"/>
      <c r="JMS1203" s="22"/>
      <c r="JMT1203" s="22"/>
      <c r="JMU1203" s="22"/>
      <c r="JMV1203" s="22"/>
      <c r="JMW1203" s="22"/>
      <c r="JMX1203" s="22"/>
      <c r="JMY1203" s="22"/>
      <c r="JMZ1203" s="22"/>
      <c r="JNA1203" s="22"/>
      <c r="JNB1203" s="22"/>
      <c r="JNC1203" s="22"/>
      <c r="JND1203" s="22"/>
      <c r="JNE1203" s="22"/>
      <c r="JNF1203" s="22"/>
      <c r="JNG1203" s="22"/>
      <c r="JNH1203" s="22"/>
      <c r="JNI1203" s="22"/>
      <c r="JNJ1203" s="22"/>
      <c r="JNK1203" s="22"/>
      <c r="JNL1203" s="22"/>
      <c r="JNM1203" s="22"/>
      <c r="JNN1203" s="22"/>
      <c r="JNO1203" s="22"/>
      <c r="JNP1203" s="22"/>
      <c r="JNQ1203" s="22"/>
      <c r="JNR1203" s="22"/>
      <c r="JNS1203" s="22"/>
      <c r="JNT1203" s="22"/>
      <c r="JNU1203" s="22"/>
      <c r="JNV1203" s="22"/>
      <c r="JNW1203" s="22"/>
      <c r="JNX1203" s="22"/>
      <c r="JNY1203" s="22"/>
      <c r="JNZ1203" s="22"/>
      <c r="JOA1203" s="22"/>
      <c r="JOB1203" s="22"/>
      <c r="JOC1203" s="22"/>
      <c r="JOD1203" s="22"/>
      <c r="JOE1203" s="22"/>
      <c r="JOF1203" s="22"/>
      <c r="JOG1203" s="22"/>
      <c r="JOH1203" s="22"/>
      <c r="JOI1203" s="22"/>
      <c r="JOJ1203" s="22"/>
      <c r="JOK1203" s="22"/>
      <c r="JOL1203" s="22"/>
      <c r="JOM1203" s="22"/>
      <c r="JON1203" s="22"/>
      <c r="JOO1203" s="22"/>
      <c r="JOP1203" s="22"/>
      <c r="JOQ1203" s="22"/>
      <c r="JOR1203" s="22"/>
      <c r="JOS1203" s="22"/>
      <c r="JOT1203" s="22"/>
      <c r="JOU1203" s="22"/>
      <c r="JOV1203" s="22"/>
      <c r="JOW1203" s="22"/>
      <c r="JOX1203" s="22"/>
      <c r="JOY1203" s="22"/>
      <c r="JOZ1203" s="22"/>
      <c r="JPA1203" s="22"/>
      <c r="JPB1203" s="22"/>
      <c r="JPC1203" s="22"/>
      <c r="JPD1203" s="22"/>
      <c r="JPE1203" s="22"/>
      <c r="JPF1203" s="22"/>
      <c r="JPG1203" s="22"/>
      <c r="JPH1203" s="22"/>
      <c r="JPI1203" s="22"/>
      <c r="JPJ1203" s="22"/>
      <c r="JPK1203" s="22"/>
      <c r="JPL1203" s="22"/>
      <c r="JPM1203" s="22"/>
      <c r="JPN1203" s="22"/>
      <c r="JPO1203" s="22"/>
      <c r="JPP1203" s="22"/>
      <c r="JPQ1203" s="22"/>
      <c r="JPR1203" s="22"/>
      <c r="JPS1203" s="22"/>
      <c r="JPT1203" s="22"/>
      <c r="JPU1203" s="22"/>
      <c r="JPV1203" s="22"/>
      <c r="JPW1203" s="22"/>
      <c r="JPX1203" s="22"/>
      <c r="JPY1203" s="22"/>
      <c r="JPZ1203" s="22"/>
      <c r="JQA1203" s="22"/>
      <c r="JQB1203" s="22"/>
      <c r="JQC1203" s="22"/>
      <c r="JQD1203" s="22"/>
      <c r="JQE1203" s="22"/>
      <c r="JQF1203" s="22"/>
      <c r="JQG1203" s="22"/>
      <c r="JQH1203" s="22"/>
      <c r="JQI1203" s="22"/>
      <c r="JQJ1203" s="22"/>
      <c r="JQK1203" s="22"/>
      <c r="JQL1203" s="22"/>
      <c r="JQM1203" s="22"/>
      <c r="JQN1203" s="22"/>
      <c r="JQO1203" s="22"/>
      <c r="JQP1203" s="22"/>
      <c r="JQQ1203" s="22"/>
      <c r="JQR1203" s="22"/>
      <c r="JQS1203" s="22"/>
      <c r="JQT1203" s="22"/>
      <c r="JQU1203" s="22"/>
      <c r="JQV1203" s="22"/>
      <c r="JQW1203" s="22"/>
      <c r="JQX1203" s="22"/>
      <c r="JQY1203" s="22"/>
      <c r="JQZ1203" s="22"/>
      <c r="JRA1203" s="22"/>
      <c r="JRB1203" s="22"/>
      <c r="JRC1203" s="22"/>
      <c r="JRD1203" s="22"/>
      <c r="JRE1203" s="22"/>
      <c r="JRF1203" s="22"/>
      <c r="JRG1203" s="22"/>
      <c r="JRH1203" s="22"/>
      <c r="JRI1203" s="22"/>
      <c r="JRJ1203" s="22"/>
      <c r="JRK1203" s="22"/>
      <c r="JRL1203" s="22"/>
      <c r="JRM1203" s="22"/>
      <c r="JRN1203" s="22"/>
      <c r="JRO1203" s="22"/>
      <c r="JRP1203" s="22"/>
      <c r="JRQ1203" s="22"/>
      <c r="JRR1203" s="22"/>
      <c r="JRS1203" s="22"/>
      <c r="JRT1203" s="22"/>
      <c r="JRU1203" s="22"/>
      <c r="JRV1203" s="22"/>
      <c r="JRW1203" s="22"/>
      <c r="JRX1203" s="22"/>
      <c r="JRY1203" s="22"/>
      <c r="JRZ1203" s="22"/>
      <c r="JSA1203" s="22"/>
      <c r="JSB1203" s="22"/>
      <c r="JSC1203" s="22"/>
      <c r="JSD1203" s="22"/>
      <c r="JSE1203" s="22"/>
      <c r="JSF1203" s="22"/>
      <c r="JSG1203" s="22"/>
      <c r="JSH1203" s="22"/>
      <c r="JSI1203" s="22"/>
      <c r="JSJ1203" s="22"/>
      <c r="JSK1203" s="22"/>
      <c r="JSL1203" s="22"/>
      <c r="JSM1203" s="22"/>
      <c r="JSN1203" s="22"/>
      <c r="JSO1203" s="22"/>
      <c r="JSP1203" s="22"/>
      <c r="JSQ1203" s="22"/>
      <c r="JSR1203" s="22"/>
      <c r="JSS1203" s="22"/>
      <c r="JST1203" s="22"/>
      <c r="JSU1203" s="22"/>
      <c r="JSV1203" s="22"/>
      <c r="JSW1203" s="22"/>
      <c r="JSX1203" s="22"/>
      <c r="JSY1203" s="22"/>
      <c r="JSZ1203" s="22"/>
      <c r="JTA1203" s="22"/>
      <c r="JTB1203" s="22"/>
      <c r="JTC1203" s="22"/>
      <c r="JTD1203" s="22"/>
      <c r="JTE1203" s="22"/>
      <c r="JTF1203" s="22"/>
      <c r="JTG1203" s="22"/>
      <c r="JTH1203" s="22"/>
      <c r="JTI1203" s="22"/>
      <c r="JTJ1203" s="22"/>
      <c r="JTK1203" s="22"/>
      <c r="JTL1203" s="22"/>
      <c r="JTM1203" s="22"/>
      <c r="JTN1203" s="22"/>
      <c r="JTO1203" s="22"/>
      <c r="JTP1203" s="22"/>
      <c r="JTQ1203" s="22"/>
      <c r="JTR1203" s="22"/>
      <c r="JTS1203" s="22"/>
      <c r="JTT1203" s="22"/>
      <c r="JTU1203" s="22"/>
      <c r="JTV1203" s="22"/>
      <c r="JTW1203" s="22"/>
      <c r="JTX1203" s="22"/>
      <c r="JTY1203" s="22"/>
      <c r="JTZ1203" s="22"/>
      <c r="JUA1203" s="22"/>
      <c r="JUB1203" s="22"/>
      <c r="JUC1203" s="22"/>
      <c r="JUD1203" s="22"/>
      <c r="JUE1203" s="22"/>
      <c r="JUF1203" s="22"/>
      <c r="JUG1203" s="22"/>
      <c r="JUH1203" s="22"/>
      <c r="JUI1203" s="22"/>
      <c r="JUJ1203" s="22"/>
      <c r="JUK1203" s="22"/>
      <c r="JUL1203" s="22"/>
      <c r="JUM1203" s="22"/>
      <c r="JUN1203" s="22"/>
      <c r="JUO1203" s="22"/>
      <c r="JUP1203" s="22"/>
      <c r="JUQ1203" s="22"/>
      <c r="JUR1203" s="22"/>
      <c r="JUS1203" s="22"/>
      <c r="JUT1203" s="22"/>
      <c r="JUU1203" s="22"/>
      <c r="JUV1203" s="22"/>
      <c r="JUW1203" s="22"/>
      <c r="JUX1203" s="22"/>
      <c r="JUY1203" s="22"/>
      <c r="JUZ1203" s="22"/>
      <c r="JVA1203" s="22"/>
      <c r="JVB1203" s="22"/>
      <c r="JVC1203" s="22"/>
      <c r="JVD1203" s="22"/>
      <c r="JVE1203" s="22"/>
      <c r="JVF1203" s="22"/>
      <c r="JVG1203" s="22"/>
      <c r="JVH1203" s="22"/>
      <c r="JVI1203" s="22"/>
      <c r="JVJ1203" s="22"/>
      <c r="JVK1203" s="22"/>
      <c r="JVL1203" s="22"/>
      <c r="JVM1203" s="22"/>
      <c r="JVN1203" s="22"/>
      <c r="JVO1203" s="22"/>
      <c r="JVP1203" s="22"/>
      <c r="JVQ1203" s="22"/>
      <c r="JVR1203" s="22"/>
      <c r="JVS1203" s="22"/>
      <c r="JVT1203" s="22"/>
      <c r="JVU1203" s="22"/>
      <c r="JVV1203" s="22"/>
      <c r="JVW1203" s="22"/>
      <c r="JVX1203" s="22"/>
      <c r="JVY1203" s="22"/>
      <c r="JVZ1203" s="22"/>
      <c r="JWA1203" s="22"/>
      <c r="JWB1203" s="22"/>
      <c r="JWC1203" s="22"/>
      <c r="JWD1203" s="22"/>
      <c r="JWE1203" s="22"/>
      <c r="JWF1203" s="22"/>
      <c r="JWG1203" s="22"/>
      <c r="JWH1203" s="22"/>
      <c r="JWI1203" s="22"/>
      <c r="JWJ1203" s="22"/>
      <c r="JWK1203" s="22"/>
      <c r="JWL1203" s="22"/>
      <c r="JWM1203" s="22"/>
      <c r="JWN1203" s="22"/>
      <c r="JWO1203" s="22"/>
      <c r="JWP1203" s="22"/>
      <c r="JWQ1203" s="22"/>
      <c r="JWR1203" s="22"/>
      <c r="JWS1203" s="22"/>
      <c r="JWT1203" s="22"/>
      <c r="JWU1203" s="22"/>
      <c r="JWV1203" s="22"/>
      <c r="JWW1203" s="22"/>
      <c r="JWX1203" s="22"/>
      <c r="JWY1203" s="22"/>
      <c r="JWZ1203" s="22"/>
      <c r="JXA1203" s="22"/>
      <c r="JXB1203" s="22"/>
      <c r="JXC1203" s="22"/>
      <c r="JXD1203" s="22"/>
      <c r="JXE1203" s="22"/>
      <c r="JXF1203" s="22"/>
      <c r="JXG1203" s="22"/>
      <c r="JXH1203" s="22"/>
      <c r="JXI1203" s="22"/>
      <c r="JXJ1203" s="22"/>
      <c r="JXK1203" s="22"/>
      <c r="JXL1203" s="22"/>
      <c r="JXM1203" s="22"/>
      <c r="JXN1203" s="22"/>
      <c r="JXO1203" s="22"/>
      <c r="JXP1203" s="22"/>
      <c r="JXQ1203" s="22"/>
      <c r="JXR1203" s="22"/>
      <c r="JXS1203" s="22"/>
      <c r="JXT1203" s="22"/>
      <c r="JXU1203" s="22"/>
      <c r="JXV1203" s="22"/>
      <c r="JXW1203" s="22"/>
      <c r="JXX1203" s="22"/>
      <c r="JXY1203" s="22"/>
      <c r="JXZ1203" s="22"/>
      <c r="JYA1203" s="22"/>
      <c r="JYB1203" s="22"/>
      <c r="JYC1203" s="22"/>
      <c r="JYD1203" s="22"/>
      <c r="JYE1203" s="22"/>
      <c r="JYF1203" s="22"/>
      <c r="JYG1203" s="22"/>
      <c r="JYH1203" s="22"/>
      <c r="JYI1203" s="22"/>
      <c r="JYJ1203" s="22"/>
      <c r="JYK1203" s="22"/>
      <c r="JYL1203" s="22"/>
      <c r="JYM1203" s="22"/>
      <c r="JYN1203" s="22"/>
      <c r="JYO1203" s="22"/>
      <c r="JYP1203" s="22"/>
      <c r="JYQ1203" s="22"/>
      <c r="JYR1203" s="22"/>
      <c r="JYS1203" s="22"/>
      <c r="JYT1203" s="22"/>
      <c r="JYU1203" s="22"/>
      <c r="JYV1203" s="22"/>
      <c r="JYW1203" s="22"/>
      <c r="JYX1203" s="22"/>
      <c r="JYY1203" s="22"/>
      <c r="JYZ1203" s="22"/>
      <c r="JZA1203" s="22"/>
      <c r="JZB1203" s="22"/>
      <c r="JZC1203" s="22"/>
      <c r="JZD1203" s="22"/>
      <c r="JZE1203" s="22"/>
      <c r="JZF1203" s="22"/>
      <c r="JZG1203" s="22"/>
      <c r="JZH1203" s="22"/>
      <c r="JZI1203" s="22"/>
      <c r="JZJ1203" s="22"/>
      <c r="JZK1203" s="22"/>
      <c r="JZL1203" s="22"/>
      <c r="JZM1203" s="22"/>
      <c r="JZN1203" s="22"/>
      <c r="JZO1203" s="22"/>
      <c r="JZP1203" s="22"/>
      <c r="JZQ1203" s="22"/>
      <c r="JZR1203" s="22"/>
      <c r="JZS1203" s="22"/>
      <c r="JZT1203" s="22"/>
      <c r="JZU1203" s="22"/>
      <c r="JZV1203" s="22"/>
      <c r="JZW1203" s="22"/>
      <c r="JZX1203" s="22"/>
      <c r="JZY1203" s="22"/>
      <c r="JZZ1203" s="22"/>
      <c r="KAA1203" s="22"/>
      <c r="KAB1203" s="22"/>
      <c r="KAC1203" s="22"/>
      <c r="KAD1203" s="22"/>
      <c r="KAE1203" s="22"/>
      <c r="KAF1203" s="22"/>
      <c r="KAG1203" s="22"/>
      <c r="KAH1203" s="22"/>
      <c r="KAI1203" s="22"/>
      <c r="KAJ1203" s="22"/>
      <c r="KAK1203" s="22"/>
      <c r="KAL1203" s="22"/>
      <c r="KAM1203" s="22"/>
      <c r="KAN1203" s="22"/>
      <c r="KAO1203" s="22"/>
      <c r="KAP1203" s="22"/>
      <c r="KAQ1203" s="22"/>
      <c r="KAR1203" s="22"/>
      <c r="KAS1203" s="22"/>
      <c r="KAT1203" s="22"/>
      <c r="KAU1203" s="22"/>
      <c r="KAV1203" s="22"/>
      <c r="KAW1203" s="22"/>
      <c r="KAX1203" s="22"/>
      <c r="KAY1203" s="22"/>
      <c r="KAZ1203" s="22"/>
      <c r="KBA1203" s="22"/>
      <c r="KBB1203" s="22"/>
      <c r="KBC1203" s="22"/>
      <c r="KBD1203" s="22"/>
      <c r="KBE1203" s="22"/>
      <c r="KBF1203" s="22"/>
      <c r="KBG1203" s="22"/>
      <c r="KBH1203" s="22"/>
      <c r="KBI1203" s="22"/>
      <c r="KBJ1203" s="22"/>
      <c r="KBK1203" s="22"/>
      <c r="KBL1203" s="22"/>
      <c r="KBM1203" s="22"/>
      <c r="KBN1203" s="22"/>
      <c r="KBO1203" s="22"/>
      <c r="KBP1203" s="22"/>
      <c r="KBQ1203" s="22"/>
      <c r="KBR1203" s="22"/>
      <c r="KBS1203" s="22"/>
      <c r="KBT1203" s="22"/>
      <c r="KBU1203" s="22"/>
      <c r="KBV1203" s="22"/>
      <c r="KBW1203" s="22"/>
      <c r="KBX1203" s="22"/>
      <c r="KBY1203" s="22"/>
      <c r="KBZ1203" s="22"/>
      <c r="KCA1203" s="22"/>
      <c r="KCB1203" s="22"/>
      <c r="KCC1203" s="22"/>
      <c r="KCD1203" s="22"/>
      <c r="KCE1203" s="22"/>
      <c r="KCF1203" s="22"/>
      <c r="KCG1203" s="22"/>
      <c r="KCH1203" s="22"/>
      <c r="KCI1203" s="22"/>
      <c r="KCJ1203" s="22"/>
      <c r="KCK1203" s="22"/>
      <c r="KCL1203" s="22"/>
      <c r="KCM1203" s="22"/>
      <c r="KCN1203" s="22"/>
      <c r="KCO1203" s="22"/>
      <c r="KCP1203" s="22"/>
      <c r="KCQ1203" s="22"/>
      <c r="KCR1203" s="22"/>
      <c r="KCS1203" s="22"/>
      <c r="KCT1203" s="22"/>
      <c r="KCU1203" s="22"/>
      <c r="KCV1203" s="22"/>
      <c r="KCW1203" s="22"/>
      <c r="KCX1203" s="22"/>
      <c r="KCY1203" s="22"/>
      <c r="KCZ1203" s="22"/>
      <c r="KDA1203" s="22"/>
      <c r="KDB1203" s="22"/>
      <c r="KDC1203" s="22"/>
      <c r="KDD1203" s="22"/>
      <c r="KDE1203" s="22"/>
      <c r="KDF1203" s="22"/>
      <c r="KDG1203" s="22"/>
      <c r="KDH1203" s="22"/>
      <c r="KDI1203" s="22"/>
      <c r="KDJ1203" s="22"/>
      <c r="KDK1203" s="22"/>
      <c r="KDL1203" s="22"/>
      <c r="KDM1203" s="22"/>
      <c r="KDN1203" s="22"/>
      <c r="KDO1203" s="22"/>
      <c r="KDP1203" s="22"/>
      <c r="KDQ1203" s="22"/>
      <c r="KDR1203" s="22"/>
      <c r="KDS1203" s="22"/>
      <c r="KDT1203" s="22"/>
      <c r="KDU1203" s="22"/>
      <c r="KDV1203" s="22"/>
      <c r="KDW1203" s="22"/>
      <c r="KDX1203" s="22"/>
      <c r="KDY1203" s="22"/>
      <c r="KDZ1203" s="22"/>
      <c r="KEA1203" s="22"/>
      <c r="KEB1203" s="22"/>
      <c r="KEC1203" s="22"/>
      <c r="KED1203" s="22"/>
      <c r="KEE1203" s="22"/>
      <c r="KEF1203" s="22"/>
      <c r="KEG1203" s="22"/>
      <c r="KEH1203" s="22"/>
      <c r="KEI1203" s="22"/>
      <c r="KEJ1203" s="22"/>
      <c r="KEK1203" s="22"/>
      <c r="KEL1203" s="22"/>
      <c r="KEM1203" s="22"/>
      <c r="KEN1203" s="22"/>
      <c r="KEO1203" s="22"/>
      <c r="KEP1203" s="22"/>
      <c r="KEQ1203" s="22"/>
      <c r="KER1203" s="22"/>
      <c r="KES1203" s="22"/>
      <c r="KET1203" s="22"/>
      <c r="KEU1203" s="22"/>
      <c r="KEV1203" s="22"/>
      <c r="KEW1203" s="22"/>
      <c r="KEX1203" s="22"/>
      <c r="KEY1203" s="22"/>
      <c r="KEZ1203" s="22"/>
      <c r="KFA1203" s="22"/>
      <c r="KFB1203" s="22"/>
      <c r="KFC1203" s="22"/>
      <c r="KFD1203" s="22"/>
      <c r="KFE1203" s="22"/>
      <c r="KFF1203" s="22"/>
      <c r="KFG1203" s="22"/>
      <c r="KFH1203" s="22"/>
      <c r="KFI1203" s="22"/>
      <c r="KFJ1203" s="22"/>
      <c r="KFK1203" s="22"/>
      <c r="KFL1203" s="22"/>
      <c r="KFM1203" s="22"/>
      <c r="KFN1203" s="22"/>
      <c r="KFO1203" s="22"/>
      <c r="KFP1203" s="22"/>
      <c r="KFQ1203" s="22"/>
      <c r="KFR1203" s="22"/>
      <c r="KFS1203" s="22"/>
      <c r="KFT1203" s="22"/>
      <c r="KFU1203" s="22"/>
      <c r="KFV1203" s="22"/>
      <c r="KFW1203" s="22"/>
      <c r="KFX1203" s="22"/>
      <c r="KFY1203" s="22"/>
      <c r="KFZ1203" s="22"/>
      <c r="KGA1203" s="22"/>
      <c r="KGB1203" s="22"/>
      <c r="KGC1203" s="22"/>
      <c r="KGD1203" s="22"/>
      <c r="KGE1203" s="22"/>
      <c r="KGF1203" s="22"/>
      <c r="KGG1203" s="22"/>
      <c r="KGH1203" s="22"/>
      <c r="KGI1203" s="22"/>
      <c r="KGJ1203" s="22"/>
      <c r="KGK1203" s="22"/>
      <c r="KGL1203" s="22"/>
      <c r="KGM1203" s="22"/>
      <c r="KGN1203" s="22"/>
      <c r="KGO1203" s="22"/>
      <c r="KGP1203" s="22"/>
      <c r="KGQ1203" s="22"/>
      <c r="KGR1203" s="22"/>
      <c r="KGS1203" s="22"/>
      <c r="KGT1203" s="22"/>
      <c r="KGU1203" s="22"/>
      <c r="KGV1203" s="22"/>
      <c r="KGW1203" s="22"/>
      <c r="KGX1203" s="22"/>
      <c r="KGY1203" s="22"/>
      <c r="KGZ1203" s="22"/>
      <c r="KHA1203" s="22"/>
      <c r="KHB1203" s="22"/>
      <c r="KHC1203" s="22"/>
      <c r="KHD1203" s="22"/>
      <c r="KHE1203" s="22"/>
      <c r="KHF1203" s="22"/>
      <c r="KHG1203" s="22"/>
      <c r="KHH1203" s="22"/>
      <c r="KHI1203" s="22"/>
      <c r="KHJ1203" s="22"/>
      <c r="KHK1203" s="22"/>
      <c r="KHL1203" s="22"/>
      <c r="KHM1203" s="22"/>
      <c r="KHN1203" s="22"/>
      <c r="KHO1203" s="22"/>
      <c r="KHP1203" s="22"/>
      <c r="KHQ1203" s="22"/>
      <c r="KHR1203" s="22"/>
      <c r="KHS1203" s="22"/>
      <c r="KHT1203" s="22"/>
      <c r="KHU1203" s="22"/>
      <c r="KHV1203" s="22"/>
      <c r="KHW1203" s="22"/>
      <c r="KHX1203" s="22"/>
      <c r="KHY1203" s="22"/>
      <c r="KHZ1203" s="22"/>
      <c r="KIA1203" s="22"/>
      <c r="KIB1203" s="22"/>
      <c r="KIC1203" s="22"/>
      <c r="KID1203" s="22"/>
      <c r="KIE1203" s="22"/>
      <c r="KIF1203" s="22"/>
      <c r="KIG1203" s="22"/>
      <c r="KIH1203" s="22"/>
      <c r="KII1203" s="22"/>
      <c r="KIJ1203" s="22"/>
      <c r="KIK1203" s="22"/>
      <c r="KIL1203" s="22"/>
      <c r="KIM1203" s="22"/>
      <c r="KIN1203" s="22"/>
      <c r="KIO1203" s="22"/>
      <c r="KIP1203" s="22"/>
      <c r="KIQ1203" s="22"/>
      <c r="KIR1203" s="22"/>
      <c r="KIS1203" s="22"/>
      <c r="KIT1203" s="22"/>
      <c r="KIU1203" s="22"/>
      <c r="KIV1203" s="22"/>
      <c r="KIW1203" s="22"/>
      <c r="KIX1203" s="22"/>
      <c r="KIY1203" s="22"/>
      <c r="KIZ1203" s="22"/>
      <c r="KJA1203" s="22"/>
      <c r="KJB1203" s="22"/>
      <c r="KJC1203" s="22"/>
      <c r="KJD1203" s="22"/>
      <c r="KJE1203" s="22"/>
      <c r="KJF1203" s="22"/>
      <c r="KJG1203" s="22"/>
      <c r="KJH1203" s="22"/>
      <c r="KJI1203" s="22"/>
      <c r="KJJ1203" s="22"/>
      <c r="KJK1203" s="22"/>
      <c r="KJL1203" s="22"/>
      <c r="KJM1203" s="22"/>
      <c r="KJN1203" s="22"/>
      <c r="KJO1203" s="22"/>
      <c r="KJP1203" s="22"/>
      <c r="KJQ1203" s="22"/>
      <c r="KJR1203" s="22"/>
      <c r="KJS1203" s="22"/>
      <c r="KJT1203" s="22"/>
      <c r="KJU1203" s="22"/>
      <c r="KJV1203" s="22"/>
      <c r="KJW1203" s="22"/>
      <c r="KJX1203" s="22"/>
      <c r="KJY1203" s="22"/>
      <c r="KJZ1203" s="22"/>
      <c r="KKA1203" s="22"/>
      <c r="KKB1203" s="22"/>
      <c r="KKC1203" s="22"/>
      <c r="KKD1203" s="22"/>
      <c r="KKE1203" s="22"/>
      <c r="KKF1203" s="22"/>
      <c r="KKG1203" s="22"/>
      <c r="KKH1203" s="22"/>
      <c r="KKI1203" s="22"/>
      <c r="KKJ1203" s="22"/>
      <c r="KKK1203" s="22"/>
      <c r="KKL1203" s="22"/>
      <c r="KKM1203" s="22"/>
      <c r="KKN1203" s="22"/>
      <c r="KKO1203" s="22"/>
      <c r="KKP1203" s="22"/>
      <c r="KKQ1203" s="22"/>
      <c r="KKR1203" s="22"/>
      <c r="KKS1203" s="22"/>
      <c r="KKT1203" s="22"/>
      <c r="KKU1203" s="22"/>
      <c r="KKV1203" s="22"/>
      <c r="KKW1203" s="22"/>
      <c r="KKX1203" s="22"/>
      <c r="KKY1203" s="22"/>
      <c r="KKZ1203" s="22"/>
      <c r="KLA1203" s="22"/>
      <c r="KLB1203" s="22"/>
      <c r="KLC1203" s="22"/>
      <c r="KLD1203" s="22"/>
      <c r="KLE1203" s="22"/>
      <c r="KLF1203" s="22"/>
      <c r="KLG1203" s="22"/>
      <c r="KLH1203" s="22"/>
      <c r="KLI1203" s="22"/>
      <c r="KLJ1203" s="22"/>
      <c r="KLK1203" s="22"/>
      <c r="KLL1203" s="22"/>
      <c r="KLM1203" s="22"/>
      <c r="KLN1203" s="22"/>
      <c r="KLO1203" s="22"/>
      <c r="KLP1203" s="22"/>
      <c r="KLQ1203" s="22"/>
      <c r="KLR1203" s="22"/>
      <c r="KLS1203" s="22"/>
      <c r="KLT1203" s="22"/>
      <c r="KLU1203" s="22"/>
      <c r="KLV1203" s="22"/>
      <c r="KLW1203" s="22"/>
      <c r="KLX1203" s="22"/>
      <c r="KLY1203" s="22"/>
      <c r="KLZ1203" s="22"/>
      <c r="KMA1203" s="22"/>
      <c r="KMB1203" s="22"/>
      <c r="KMC1203" s="22"/>
      <c r="KMD1203" s="22"/>
      <c r="KME1203" s="22"/>
      <c r="KMF1203" s="22"/>
      <c r="KMG1203" s="22"/>
      <c r="KMH1203" s="22"/>
      <c r="KMI1203" s="22"/>
      <c r="KMJ1203" s="22"/>
      <c r="KMK1203" s="22"/>
      <c r="KML1203" s="22"/>
      <c r="KMM1203" s="22"/>
      <c r="KMN1203" s="22"/>
      <c r="KMO1203" s="22"/>
      <c r="KMP1203" s="22"/>
      <c r="KMQ1203" s="22"/>
      <c r="KMR1203" s="22"/>
      <c r="KMS1203" s="22"/>
      <c r="KMT1203" s="22"/>
      <c r="KMU1203" s="22"/>
      <c r="KMV1203" s="22"/>
      <c r="KMW1203" s="22"/>
      <c r="KMX1203" s="22"/>
      <c r="KMY1203" s="22"/>
      <c r="KMZ1203" s="22"/>
      <c r="KNA1203" s="22"/>
      <c r="KNB1203" s="22"/>
      <c r="KNC1203" s="22"/>
      <c r="KND1203" s="22"/>
      <c r="KNE1203" s="22"/>
      <c r="KNF1203" s="22"/>
      <c r="KNG1203" s="22"/>
      <c r="KNH1203" s="22"/>
      <c r="KNI1203" s="22"/>
      <c r="KNJ1203" s="22"/>
      <c r="KNK1203" s="22"/>
      <c r="KNL1203" s="22"/>
      <c r="KNM1203" s="22"/>
      <c r="KNN1203" s="22"/>
      <c r="KNO1203" s="22"/>
      <c r="KNP1203" s="22"/>
      <c r="KNQ1203" s="22"/>
      <c r="KNR1203" s="22"/>
      <c r="KNS1203" s="22"/>
      <c r="KNT1203" s="22"/>
      <c r="KNU1203" s="22"/>
      <c r="KNV1203" s="22"/>
      <c r="KNW1203" s="22"/>
      <c r="KNX1203" s="22"/>
      <c r="KNY1203" s="22"/>
      <c r="KNZ1203" s="22"/>
      <c r="KOA1203" s="22"/>
      <c r="KOB1203" s="22"/>
      <c r="KOC1203" s="22"/>
      <c r="KOD1203" s="22"/>
      <c r="KOE1203" s="22"/>
      <c r="KOF1203" s="22"/>
      <c r="KOG1203" s="22"/>
      <c r="KOH1203" s="22"/>
      <c r="KOI1203" s="22"/>
      <c r="KOJ1203" s="22"/>
      <c r="KOK1203" s="22"/>
      <c r="KOL1203" s="22"/>
      <c r="KOM1203" s="22"/>
      <c r="KON1203" s="22"/>
      <c r="KOO1203" s="22"/>
      <c r="KOP1203" s="22"/>
      <c r="KOQ1203" s="22"/>
      <c r="KOR1203" s="22"/>
      <c r="KOS1203" s="22"/>
      <c r="KOT1203" s="22"/>
      <c r="KOU1203" s="22"/>
      <c r="KOV1203" s="22"/>
      <c r="KOW1203" s="22"/>
      <c r="KOX1203" s="22"/>
      <c r="KOY1203" s="22"/>
      <c r="KOZ1203" s="22"/>
      <c r="KPA1203" s="22"/>
      <c r="KPB1203" s="22"/>
      <c r="KPC1203" s="22"/>
      <c r="KPD1203" s="22"/>
      <c r="KPE1203" s="22"/>
      <c r="KPF1203" s="22"/>
      <c r="KPG1203" s="22"/>
      <c r="KPH1203" s="22"/>
      <c r="KPI1203" s="22"/>
      <c r="KPJ1203" s="22"/>
      <c r="KPK1203" s="22"/>
      <c r="KPL1203" s="22"/>
      <c r="KPM1203" s="22"/>
      <c r="KPN1203" s="22"/>
      <c r="KPO1203" s="22"/>
      <c r="KPP1203" s="22"/>
      <c r="KPQ1203" s="22"/>
      <c r="KPR1203" s="22"/>
      <c r="KPS1203" s="22"/>
      <c r="KPT1203" s="22"/>
      <c r="KPU1203" s="22"/>
      <c r="KPV1203" s="22"/>
      <c r="KPW1203" s="22"/>
      <c r="KPX1203" s="22"/>
      <c r="KPY1203" s="22"/>
      <c r="KPZ1203" s="22"/>
      <c r="KQA1203" s="22"/>
      <c r="KQB1203" s="22"/>
      <c r="KQC1203" s="22"/>
      <c r="KQD1203" s="22"/>
      <c r="KQE1203" s="22"/>
      <c r="KQF1203" s="22"/>
      <c r="KQG1203" s="22"/>
      <c r="KQH1203" s="22"/>
      <c r="KQI1203" s="22"/>
      <c r="KQJ1203" s="22"/>
      <c r="KQK1203" s="22"/>
      <c r="KQL1203" s="22"/>
      <c r="KQM1203" s="22"/>
      <c r="KQN1203" s="22"/>
      <c r="KQO1203" s="22"/>
      <c r="KQP1203" s="22"/>
      <c r="KQQ1203" s="22"/>
      <c r="KQR1203" s="22"/>
      <c r="KQS1203" s="22"/>
      <c r="KQT1203" s="22"/>
      <c r="KQU1203" s="22"/>
      <c r="KQV1203" s="22"/>
      <c r="KQW1203" s="22"/>
      <c r="KQX1203" s="22"/>
      <c r="KQY1203" s="22"/>
      <c r="KQZ1203" s="22"/>
      <c r="KRA1203" s="22"/>
      <c r="KRB1203" s="22"/>
      <c r="KRC1203" s="22"/>
      <c r="KRD1203" s="22"/>
      <c r="KRE1203" s="22"/>
      <c r="KRF1203" s="22"/>
      <c r="KRG1203" s="22"/>
      <c r="KRH1203" s="22"/>
      <c r="KRI1203" s="22"/>
      <c r="KRJ1203" s="22"/>
      <c r="KRK1203" s="22"/>
      <c r="KRL1203" s="22"/>
      <c r="KRM1203" s="22"/>
      <c r="KRN1203" s="22"/>
      <c r="KRO1203" s="22"/>
      <c r="KRP1203" s="22"/>
      <c r="KRQ1203" s="22"/>
      <c r="KRR1203" s="22"/>
      <c r="KRS1203" s="22"/>
      <c r="KRT1203" s="22"/>
      <c r="KRU1203" s="22"/>
      <c r="KRV1203" s="22"/>
      <c r="KRW1203" s="22"/>
      <c r="KRX1203" s="22"/>
      <c r="KRY1203" s="22"/>
      <c r="KRZ1203" s="22"/>
      <c r="KSA1203" s="22"/>
      <c r="KSB1203" s="22"/>
      <c r="KSC1203" s="22"/>
      <c r="KSD1203" s="22"/>
      <c r="KSE1203" s="22"/>
      <c r="KSF1203" s="22"/>
      <c r="KSG1203" s="22"/>
      <c r="KSH1203" s="22"/>
      <c r="KSI1203" s="22"/>
      <c r="KSJ1203" s="22"/>
      <c r="KSK1203" s="22"/>
      <c r="KSL1203" s="22"/>
      <c r="KSM1203" s="22"/>
      <c r="KSN1203" s="22"/>
      <c r="KSO1203" s="22"/>
      <c r="KSP1203" s="22"/>
      <c r="KSQ1203" s="22"/>
      <c r="KSR1203" s="22"/>
      <c r="KSS1203" s="22"/>
      <c r="KST1203" s="22"/>
      <c r="KSU1203" s="22"/>
      <c r="KSV1203" s="22"/>
      <c r="KSW1203" s="22"/>
      <c r="KSX1203" s="22"/>
      <c r="KSY1203" s="22"/>
      <c r="KSZ1203" s="22"/>
      <c r="KTA1203" s="22"/>
      <c r="KTB1203" s="22"/>
      <c r="KTC1203" s="22"/>
      <c r="KTD1203" s="22"/>
      <c r="KTE1203" s="22"/>
      <c r="KTF1203" s="22"/>
      <c r="KTG1203" s="22"/>
      <c r="KTH1203" s="22"/>
      <c r="KTI1203" s="22"/>
      <c r="KTJ1203" s="22"/>
      <c r="KTK1203" s="22"/>
      <c r="KTL1203" s="22"/>
      <c r="KTM1203" s="22"/>
      <c r="KTN1203" s="22"/>
      <c r="KTO1203" s="22"/>
      <c r="KTP1203" s="22"/>
      <c r="KTQ1203" s="22"/>
      <c r="KTR1203" s="22"/>
      <c r="KTS1203" s="22"/>
      <c r="KTT1203" s="22"/>
      <c r="KTU1203" s="22"/>
      <c r="KTV1203" s="22"/>
      <c r="KTW1203" s="22"/>
      <c r="KTX1203" s="22"/>
      <c r="KTY1203" s="22"/>
      <c r="KTZ1203" s="22"/>
      <c r="KUA1203" s="22"/>
      <c r="KUB1203" s="22"/>
      <c r="KUC1203" s="22"/>
      <c r="KUD1203" s="22"/>
      <c r="KUE1203" s="22"/>
      <c r="KUF1203" s="22"/>
      <c r="KUG1203" s="22"/>
      <c r="KUH1203" s="22"/>
      <c r="KUI1203" s="22"/>
      <c r="KUJ1203" s="22"/>
      <c r="KUK1203" s="22"/>
      <c r="KUL1203" s="22"/>
      <c r="KUM1203" s="22"/>
      <c r="KUN1203" s="22"/>
      <c r="KUO1203" s="22"/>
      <c r="KUP1203" s="22"/>
      <c r="KUQ1203" s="22"/>
      <c r="KUR1203" s="22"/>
      <c r="KUS1203" s="22"/>
      <c r="KUT1203" s="22"/>
      <c r="KUU1203" s="22"/>
      <c r="KUV1203" s="22"/>
      <c r="KUW1203" s="22"/>
      <c r="KUX1203" s="22"/>
      <c r="KUY1203" s="22"/>
      <c r="KUZ1203" s="22"/>
      <c r="KVA1203" s="22"/>
      <c r="KVB1203" s="22"/>
      <c r="KVC1203" s="22"/>
      <c r="KVD1203" s="22"/>
      <c r="KVE1203" s="22"/>
      <c r="KVF1203" s="22"/>
      <c r="KVG1203" s="22"/>
      <c r="KVH1203" s="22"/>
      <c r="KVI1203" s="22"/>
      <c r="KVJ1203" s="22"/>
      <c r="KVK1203" s="22"/>
      <c r="KVL1203" s="22"/>
      <c r="KVM1203" s="22"/>
      <c r="KVN1203" s="22"/>
      <c r="KVO1203" s="22"/>
      <c r="KVP1203" s="22"/>
      <c r="KVQ1203" s="22"/>
      <c r="KVR1203" s="22"/>
      <c r="KVS1203" s="22"/>
      <c r="KVT1203" s="22"/>
      <c r="KVU1203" s="22"/>
      <c r="KVV1203" s="22"/>
      <c r="KVW1203" s="22"/>
      <c r="KVX1203" s="22"/>
      <c r="KVY1203" s="22"/>
      <c r="KVZ1203" s="22"/>
      <c r="KWA1203" s="22"/>
      <c r="KWB1203" s="22"/>
      <c r="KWC1203" s="22"/>
      <c r="KWD1203" s="22"/>
      <c r="KWE1203" s="22"/>
      <c r="KWF1203" s="22"/>
      <c r="KWG1203" s="22"/>
      <c r="KWH1203" s="22"/>
      <c r="KWI1203" s="22"/>
      <c r="KWJ1203" s="22"/>
      <c r="KWK1203" s="22"/>
      <c r="KWL1203" s="22"/>
      <c r="KWM1203" s="22"/>
      <c r="KWN1203" s="22"/>
      <c r="KWO1203" s="22"/>
      <c r="KWP1203" s="22"/>
      <c r="KWQ1203" s="22"/>
      <c r="KWR1203" s="22"/>
      <c r="KWS1203" s="22"/>
      <c r="KWT1203" s="22"/>
      <c r="KWU1203" s="22"/>
      <c r="KWV1203" s="22"/>
      <c r="KWW1203" s="22"/>
      <c r="KWX1203" s="22"/>
      <c r="KWY1203" s="22"/>
      <c r="KWZ1203" s="22"/>
      <c r="KXA1203" s="22"/>
      <c r="KXB1203" s="22"/>
      <c r="KXC1203" s="22"/>
      <c r="KXD1203" s="22"/>
      <c r="KXE1203" s="22"/>
      <c r="KXF1203" s="22"/>
      <c r="KXG1203" s="22"/>
      <c r="KXH1203" s="22"/>
      <c r="KXI1203" s="22"/>
      <c r="KXJ1203" s="22"/>
      <c r="KXK1203" s="22"/>
      <c r="KXL1203" s="22"/>
      <c r="KXM1203" s="22"/>
      <c r="KXN1203" s="22"/>
      <c r="KXO1203" s="22"/>
      <c r="KXP1203" s="22"/>
      <c r="KXQ1203" s="22"/>
      <c r="KXR1203" s="22"/>
      <c r="KXS1203" s="22"/>
      <c r="KXT1203" s="22"/>
      <c r="KXU1203" s="22"/>
      <c r="KXV1203" s="22"/>
      <c r="KXW1203" s="22"/>
      <c r="KXX1203" s="22"/>
      <c r="KXY1203" s="22"/>
      <c r="KXZ1203" s="22"/>
      <c r="KYA1203" s="22"/>
      <c r="KYB1203" s="22"/>
      <c r="KYC1203" s="22"/>
      <c r="KYD1203" s="22"/>
      <c r="KYE1203" s="22"/>
      <c r="KYF1203" s="22"/>
      <c r="KYG1203" s="22"/>
      <c r="KYH1203" s="22"/>
      <c r="KYI1203" s="22"/>
      <c r="KYJ1203" s="22"/>
      <c r="KYK1203" s="22"/>
      <c r="KYL1203" s="22"/>
      <c r="KYM1203" s="22"/>
      <c r="KYN1203" s="22"/>
      <c r="KYO1203" s="22"/>
      <c r="KYP1203" s="22"/>
      <c r="KYQ1203" s="22"/>
      <c r="KYR1203" s="22"/>
      <c r="KYS1203" s="22"/>
      <c r="KYT1203" s="22"/>
      <c r="KYU1203" s="22"/>
      <c r="KYV1203" s="22"/>
      <c r="KYW1203" s="22"/>
      <c r="KYX1203" s="22"/>
      <c r="KYY1203" s="22"/>
      <c r="KYZ1203" s="22"/>
      <c r="KZA1203" s="22"/>
      <c r="KZB1203" s="22"/>
      <c r="KZC1203" s="22"/>
      <c r="KZD1203" s="22"/>
      <c r="KZE1203" s="22"/>
      <c r="KZF1203" s="22"/>
      <c r="KZG1203" s="22"/>
      <c r="KZH1203" s="22"/>
      <c r="KZI1203" s="22"/>
      <c r="KZJ1203" s="22"/>
      <c r="KZK1203" s="22"/>
      <c r="KZL1203" s="22"/>
      <c r="KZM1203" s="22"/>
      <c r="KZN1203" s="22"/>
      <c r="KZO1203" s="22"/>
      <c r="KZP1203" s="22"/>
      <c r="KZQ1203" s="22"/>
      <c r="KZR1203" s="22"/>
      <c r="KZS1203" s="22"/>
      <c r="KZT1203" s="22"/>
      <c r="KZU1203" s="22"/>
      <c r="KZV1203" s="22"/>
      <c r="KZW1203" s="22"/>
      <c r="KZX1203" s="22"/>
      <c r="KZY1203" s="22"/>
      <c r="KZZ1203" s="22"/>
      <c r="LAA1203" s="22"/>
      <c r="LAB1203" s="22"/>
      <c r="LAC1203" s="22"/>
      <c r="LAD1203" s="22"/>
      <c r="LAE1203" s="22"/>
      <c r="LAF1203" s="22"/>
      <c r="LAG1203" s="22"/>
      <c r="LAH1203" s="22"/>
      <c r="LAI1203" s="22"/>
      <c r="LAJ1203" s="22"/>
      <c r="LAK1203" s="22"/>
      <c r="LAL1203" s="22"/>
      <c r="LAM1203" s="22"/>
      <c r="LAN1203" s="22"/>
      <c r="LAO1203" s="22"/>
      <c r="LAP1203" s="22"/>
      <c r="LAQ1203" s="22"/>
      <c r="LAR1203" s="22"/>
      <c r="LAS1203" s="22"/>
      <c r="LAT1203" s="22"/>
      <c r="LAU1203" s="22"/>
      <c r="LAV1203" s="22"/>
      <c r="LAW1203" s="22"/>
      <c r="LAX1203" s="22"/>
      <c r="LAY1203" s="22"/>
      <c r="LAZ1203" s="22"/>
      <c r="LBA1203" s="22"/>
      <c r="LBB1203" s="22"/>
      <c r="LBC1203" s="22"/>
      <c r="LBD1203" s="22"/>
      <c r="LBE1203" s="22"/>
      <c r="LBF1203" s="22"/>
      <c r="LBG1203" s="22"/>
      <c r="LBH1203" s="22"/>
      <c r="LBI1203" s="22"/>
      <c r="LBJ1203" s="22"/>
      <c r="LBK1203" s="22"/>
      <c r="LBL1203" s="22"/>
      <c r="LBM1203" s="22"/>
      <c r="LBN1203" s="22"/>
      <c r="LBO1203" s="22"/>
      <c r="LBP1203" s="22"/>
      <c r="LBQ1203" s="22"/>
      <c r="LBR1203" s="22"/>
      <c r="LBS1203" s="22"/>
      <c r="LBT1203" s="22"/>
      <c r="LBU1203" s="22"/>
      <c r="LBV1203" s="22"/>
      <c r="LBW1203" s="22"/>
      <c r="LBX1203" s="22"/>
      <c r="LBY1203" s="22"/>
      <c r="LBZ1203" s="22"/>
      <c r="LCA1203" s="22"/>
      <c r="LCB1203" s="22"/>
      <c r="LCC1203" s="22"/>
      <c r="LCD1203" s="22"/>
      <c r="LCE1203" s="22"/>
      <c r="LCF1203" s="22"/>
      <c r="LCG1203" s="22"/>
      <c r="LCH1203" s="22"/>
      <c r="LCI1203" s="22"/>
      <c r="LCJ1203" s="22"/>
      <c r="LCK1203" s="22"/>
      <c r="LCL1203" s="22"/>
      <c r="LCM1203" s="22"/>
      <c r="LCN1203" s="22"/>
      <c r="LCO1203" s="22"/>
      <c r="LCP1203" s="22"/>
      <c r="LCQ1203" s="22"/>
      <c r="LCR1203" s="22"/>
      <c r="LCS1203" s="22"/>
      <c r="LCT1203" s="22"/>
      <c r="LCU1203" s="22"/>
      <c r="LCV1203" s="22"/>
      <c r="LCW1203" s="22"/>
      <c r="LCX1203" s="22"/>
      <c r="LCY1203" s="22"/>
      <c r="LCZ1203" s="22"/>
      <c r="LDA1203" s="22"/>
      <c r="LDB1203" s="22"/>
      <c r="LDC1203" s="22"/>
      <c r="LDD1203" s="22"/>
      <c r="LDE1203" s="22"/>
      <c r="LDF1203" s="22"/>
      <c r="LDG1203" s="22"/>
      <c r="LDH1203" s="22"/>
      <c r="LDI1203" s="22"/>
      <c r="LDJ1203" s="22"/>
      <c r="LDK1203" s="22"/>
      <c r="LDL1203" s="22"/>
      <c r="LDM1203" s="22"/>
      <c r="LDN1203" s="22"/>
      <c r="LDO1203" s="22"/>
      <c r="LDP1203" s="22"/>
      <c r="LDQ1203" s="22"/>
      <c r="LDR1203" s="22"/>
      <c r="LDS1203" s="22"/>
      <c r="LDT1203" s="22"/>
      <c r="LDU1203" s="22"/>
      <c r="LDV1203" s="22"/>
      <c r="LDW1203" s="22"/>
      <c r="LDX1203" s="22"/>
      <c r="LDY1203" s="22"/>
      <c r="LDZ1203" s="22"/>
      <c r="LEA1203" s="22"/>
      <c r="LEB1203" s="22"/>
      <c r="LEC1203" s="22"/>
      <c r="LED1203" s="22"/>
      <c r="LEE1203" s="22"/>
      <c r="LEF1203" s="22"/>
      <c r="LEG1203" s="22"/>
      <c r="LEH1203" s="22"/>
      <c r="LEI1203" s="22"/>
      <c r="LEJ1203" s="22"/>
      <c r="LEK1203" s="22"/>
      <c r="LEL1203" s="22"/>
      <c r="LEM1203" s="22"/>
      <c r="LEN1203" s="22"/>
      <c r="LEO1203" s="22"/>
      <c r="LEP1203" s="22"/>
      <c r="LEQ1203" s="22"/>
      <c r="LER1203" s="22"/>
      <c r="LES1203" s="22"/>
      <c r="LET1203" s="22"/>
      <c r="LEU1203" s="22"/>
      <c r="LEV1203" s="22"/>
      <c r="LEW1203" s="22"/>
      <c r="LEX1203" s="22"/>
      <c r="LEY1203" s="22"/>
      <c r="LEZ1203" s="22"/>
      <c r="LFA1203" s="22"/>
      <c r="LFB1203" s="22"/>
      <c r="LFC1203" s="22"/>
      <c r="LFD1203" s="22"/>
      <c r="LFE1203" s="22"/>
      <c r="LFF1203" s="22"/>
      <c r="LFG1203" s="22"/>
      <c r="LFH1203" s="22"/>
      <c r="LFI1203" s="22"/>
      <c r="LFJ1203" s="22"/>
      <c r="LFK1203" s="22"/>
      <c r="LFL1203" s="22"/>
      <c r="LFM1203" s="22"/>
      <c r="LFN1203" s="22"/>
      <c r="LFO1203" s="22"/>
      <c r="LFP1203" s="22"/>
      <c r="LFQ1203" s="22"/>
      <c r="LFR1203" s="22"/>
      <c r="LFS1203" s="22"/>
      <c r="LFT1203" s="22"/>
      <c r="LFU1203" s="22"/>
      <c r="LFV1203" s="22"/>
      <c r="LFW1203" s="22"/>
      <c r="LFX1203" s="22"/>
      <c r="LFY1203" s="22"/>
      <c r="LFZ1203" s="22"/>
      <c r="LGA1203" s="22"/>
      <c r="LGB1203" s="22"/>
      <c r="LGC1203" s="22"/>
      <c r="LGD1203" s="22"/>
      <c r="LGE1203" s="22"/>
      <c r="LGF1203" s="22"/>
      <c r="LGG1203" s="22"/>
      <c r="LGH1203" s="22"/>
      <c r="LGI1203" s="22"/>
      <c r="LGJ1203" s="22"/>
      <c r="LGK1203" s="22"/>
      <c r="LGL1203" s="22"/>
      <c r="LGM1203" s="22"/>
      <c r="LGN1203" s="22"/>
      <c r="LGO1203" s="22"/>
      <c r="LGP1203" s="22"/>
      <c r="LGQ1203" s="22"/>
      <c r="LGR1203" s="22"/>
      <c r="LGS1203" s="22"/>
      <c r="LGT1203" s="22"/>
      <c r="LGU1203" s="22"/>
      <c r="LGV1203" s="22"/>
      <c r="LGW1203" s="22"/>
      <c r="LGX1203" s="22"/>
      <c r="LGY1203" s="22"/>
      <c r="LGZ1203" s="22"/>
      <c r="LHA1203" s="22"/>
      <c r="LHB1203" s="22"/>
      <c r="LHC1203" s="22"/>
      <c r="LHD1203" s="22"/>
      <c r="LHE1203" s="22"/>
      <c r="LHF1203" s="22"/>
      <c r="LHG1203" s="22"/>
      <c r="LHH1203" s="22"/>
      <c r="LHI1203" s="22"/>
      <c r="LHJ1203" s="22"/>
      <c r="LHK1203" s="22"/>
      <c r="LHL1203" s="22"/>
      <c r="LHM1203" s="22"/>
      <c r="LHN1203" s="22"/>
      <c r="LHO1203" s="22"/>
      <c r="LHP1203" s="22"/>
      <c r="LHQ1203" s="22"/>
      <c r="LHR1203" s="22"/>
      <c r="LHS1203" s="22"/>
      <c r="LHT1203" s="22"/>
      <c r="LHU1203" s="22"/>
      <c r="LHV1203" s="22"/>
      <c r="LHW1203" s="22"/>
      <c r="LHX1203" s="22"/>
      <c r="LHY1203" s="22"/>
      <c r="LHZ1203" s="22"/>
      <c r="LIA1203" s="22"/>
      <c r="LIB1203" s="22"/>
      <c r="LIC1203" s="22"/>
      <c r="LID1203" s="22"/>
      <c r="LIE1203" s="22"/>
      <c r="LIF1203" s="22"/>
      <c r="LIG1203" s="22"/>
      <c r="LIH1203" s="22"/>
      <c r="LII1203" s="22"/>
      <c r="LIJ1203" s="22"/>
      <c r="LIK1203" s="22"/>
      <c r="LIL1203" s="22"/>
      <c r="LIM1203" s="22"/>
      <c r="LIN1203" s="22"/>
      <c r="LIO1203" s="22"/>
      <c r="LIP1203" s="22"/>
      <c r="LIQ1203" s="22"/>
      <c r="LIR1203" s="22"/>
      <c r="LIS1203" s="22"/>
      <c r="LIT1203" s="22"/>
      <c r="LIU1203" s="22"/>
      <c r="LIV1203" s="22"/>
      <c r="LIW1203" s="22"/>
      <c r="LIX1203" s="22"/>
      <c r="LIY1203" s="22"/>
      <c r="LIZ1203" s="22"/>
      <c r="LJA1203" s="22"/>
      <c r="LJB1203" s="22"/>
      <c r="LJC1203" s="22"/>
      <c r="LJD1203" s="22"/>
      <c r="LJE1203" s="22"/>
      <c r="LJF1203" s="22"/>
      <c r="LJG1203" s="22"/>
      <c r="LJH1203" s="22"/>
      <c r="LJI1203" s="22"/>
      <c r="LJJ1203" s="22"/>
      <c r="LJK1203" s="22"/>
      <c r="LJL1203" s="22"/>
      <c r="LJM1203" s="22"/>
      <c r="LJN1203" s="22"/>
      <c r="LJO1203" s="22"/>
      <c r="LJP1203" s="22"/>
      <c r="LJQ1203" s="22"/>
      <c r="LJR1203" s="22"/>
      <c r="LJS1203" s="22"/>
      <c r="LJT1203" s="22"/>
      <c r="LJU1203" s="22"/>
      <c r="LJV1203" s="22"/>
      <c r="LJW1203" s="22"/>
      <c r="LJX1203" s="22"/>
      <c r="LJY1203" s="22"/>
      <c r="LJZ1203" s="22"/>
      <c r="LKA1203" s="22"/>
      <c r="LKB1203" s="22"/>
      <c r="LKC1203" s="22"/>
      <c r="LKD1203" s="22"/>
      <c r="LKE1203" s="22"/>
      <c r="LKF1203" s="22"/>
      <c r="LKG1203" s="22"/>
      <c r="LKH1203" s="22"/>
      <c r="LKI1203" s="22"/>
      <c r="LKJ1203" s="22"/>
      <c r="LKK1203" s="22"/>
      <c r="LKL1203" s="22"/>
      <c r="LKM1203" s="22"/>
      <c r="LKN1203" s="22"/>
      <c r="LKO1203" s="22"/>
      <c r="LKP1203" s="22"/>
      <c r="LKQ1203" s="22"/>
      <c r="LKR1203" s="22"/>
      <c r="LKS1203" s="22"/>
      <c r="LKT1203" s="22"/>
      <c r="LKU1203" s="22"/>
      <c r="LKV1203" s="22"/>
      <c r="LKW1203" s="22"/>
      <c r="LKX1203" s="22"/>
      <c r="LKY1203" s="22"/>
      <c r="LKZ1203" s="22"/>
      <c r="LLA1203" s="22"/>
      <c r="LLB1203" s="22"/>
      <c r="LLC1203" s="22"/>
      <c r="LLD1203" s="22"/>
      <c r="LLE1203" s="22"/>
      <c r="LLF1203" s="22"/>
      <c r="LLG1203" s="22"/>
      <c r="LLH1203" s="22"/>
      <c r="LLI1203" s="22"/>
      <c r="LLJ1203" s="22"/>
      <c r="LLK1203" s="22"/>
      <c r="LLL1203" s="22"/>
      <c r="LLM1203" s="22"/>
      <c r="LLN1203" s="22"/>
      <c r="LLO1203" s="22"/>
      <c r="LLP1203" s="22"/>
      <c r="LLQ1203" s="22"/>
      <c r="LLR1203" s="22"/>
      <c r="LLS1203" s="22"/>
      <c r="LLT1203" s="22"/>
      <c r="LLU1203" s="22"/>
      <c r="LLV1203" s="22"/>
      <c r="LLW1203" s="22"/>
      <c r="LLX1203" s="22"/>
      <c r="LLY1203" s="22"/>
      <c r="LLZ1203" s="22"/>
      <c r="LMA1203" s="22"/>
      <c r="LMB1203" s="22"/>
      <c r="LMC1203" s="22"/>
      <c r="LMD1203" s="22"/>
      <c r="LME1203" s="22"/>
      <c r="LMF1203" s="22"/>
      <c r="LMG1203" s="22"/>
      <c r="LMH1203" s="22"/>
      <c r="LMI1203" s="22"/>
      <c r="LMJ1203" s="22"/>
      <c r="LMK1203" s="22"/>
      <c r="LML1203" s="22"/>
      <c r="LMM1203" s="22"/>
      <c r="LMN1203" s="22"/>
      <c r="LMO1203" s="22"/>
      <c r="LMP1203" s="22"/>
      <c r="LMQ1203" s="22"/>
      <c r="LMR1203" s="22"/>
      <c r="LMS1203" s="22"/>
      <c r="LMT1203" s="22"/>
      <c r="LMU1203" s="22"/>
      <c r="LMV1203" s="22"/>
      <c r="LMW1203" s="22"/>
      <c r="LMX1203" s="22"/>
      <c r="LMY1203" s="22"/>
      <c r="LMZ1203" s="22"/>
      <c r="LNA1203" s="22"/>
      <c r="LNB1203" s="22"/>
      <c r="LNC1203" s="22"/>
      <c r="LND1203" s="22"/>
      <c r="LNE1203" s="22"/>
      <c r="LNF1203" s="22"/>
      <c r="LNG1203" s="22"/>
      <c r="LNH1203" s="22"/>
      <c r="LNI1203" s="22"/>
      <c r="LNJ1203" s="22"/>
      <c r="LNK1203" s="22"/>
      <c r="LNL1203" s="22"/>
      <c r="LNM1203" s="22"/>
      <c r="LNN1203" s="22"/>
      <c r="LNO1203" s="22"/>
      <c r="LNP1203" s="22"/>
      <c r="LNQ1203" s="22"/>
      <c r="LNR1203" s="22"/>
      <c r="LNS1203" s="22"/>
      <c r="LNT1203" s="22"/>
      <c r="LNU1203" s="22"/>
      <c r="LNV1203" s="22"/>
      <c r="LNW1203" s="22"/>
      <c r="LNX1203" s="22"/>
      <c r="LNY1203" s="22"/>
      <c r="LNZ1203" s="22"/>
      <c r="LOA1203" s="22"/>
      <c r="LOB1203" s="22"/>
      <c r="LOC1203" s="22"/>
      <c r="LOD1203" s="22"/>
      <c r="LOE1203" s="22"/>
      <c r="LOF1203" s="22"/>
      <c r="LOG1203" s="22"/>
      <c r="LOH1203" s="22"/>
      <c r="LOI1203" s="22"/>
      <c r="LOJ1203" s="22"/>
      <c r="LOK1203" s="22"/>
      <c r="LOL1203" s="22"/>
      <c r="LOM1203" s="22"/>
      <c r="LON1203" s="22"/>
      <c r="LOO1203" s="22"/>
      <c r="LOP1203" s="22"/>
      <c r="LOQ1203" s="22"/>
      <c r="LOR1203" s="22"/>
      <c r="LOS1203" s="22"/>
      <c r="LOT1203" s="22"/>
      <c r="LOU1203" s="22"/>
      <c r="LOV1203" s="22"/>
      <c r="LOW1203" s="22"/>
      <c r="LOX1203" s="22"/>
      <c r="LOY1203" s="22"/>
      <c r="LOZ1203" s="22"/>
      <c r="LPA1203" s="22"/>
      <c r="LPB1203" s="22"/>
      <c r="LPC1203" s="22"/>
      <c r="LPD1203" s="22"/>
      <c r="LPE1203" s="22"/>
      <c r="LPF1203" s="22"/>
      <c r="LPG1203" s="22"/>
      <c r="LPH1203" s="22"/>
      <c r="LPI1203" s="22"/>
      <c r="LPJ1203" s="22"/>
      <c r="LPK1203" s="22"/>
      <c r="LPL1203" s="22"/>
      <c r="LPM1203" s="22"/>
      <c r="LPN1203" s="22"/>
      <c r="LPO1203" s="22"/>
      <c r="LPP1203" s="22"/>
      <c r="LPQ1203" s="22"/>
      <c r="LPR1203" s="22"/>
      <c r="LPS1203" s="22"/>
      <c r="LPT1203" s="22"/>
      <c r="LPU1203" s="22"/>
      <c r="LPV1203" s="22"/>
      <c r="LPW1203" s="22"/>
      <c r="LPX1203" s="22"/>
      <c r="LPY1203" s="22"/>
      <c r="LPZ1203" s="22"/>
      <c r="LQA1203" s="22"/>
      <c r="LQB1203" s="22"/>
      <c r="LQC1203" s="22"/>
      <c r="LQD1203" s="22"/>
      <c r="LQE1203" s="22"/>
      <c r="LQF1203" s="22"/>
      <c r="LQG1203" s="22"/>
      <c r="LQH1203" s="22"/>
      <c r="LQI1203" s="22"/>
      <c r="LQJ1203" s="22"/>
      <c r="LQK1203" s="22"/>
      <c r="LQL1203" s="22"/>
      <c r="LQM1203" s="22"/>
      <c r="LQN1203" s="22"/>
      <c r="LQO1203" s="22"/>
      <c r="LQP1203" s="22"/>
      <c r="LQQ1203" s="22"/>
      <c r="LQR1203" s="22"/>
      <c r="LQS1203" s="22"/>
      <c r="LQT1203" s="22"/>
      <c r="LQU1203" s="22"/>
      <c r="LQV1203" s="22"/>
      <c r="LQW1203" s="22"/>
      <c r="LQX1203" s="22"/>
      <c r="LQY1203" s="22"/>
      <c r="LQZ1203" s="22"/>
      <c r="LRA1203" s="22"/>
      <c r="LRB1203" s="22"/>
      <c r="LRC1203" s="22"/>
      <c r="LRD1203" s="22"/>
      <c r="LRE1203" s="22"/>
      <c r="LRF1203" s="22"/>
      <c r="LRG1203" s="22"/>
      <c r="LRH1203" s="22"/>
      <c r="LRI1203" s="22"/>
      <c r="LRJ1203" s="22"/>
      <c r="LRK1203" s="22"/>
      <c r="LRL1203" s="22"/>
      <c r="LRM1203" s="22"/>
      <c r="LRN1203" s="22"/>
      <c r="LRO1203" s="22"/>
      <c r="LRP1203" s="22"/>
      <c r="LRQ1203" s="22"/>
      <c r="LRR1203" s="22"/>
      <c r="LRS1203" s="22"/>
      <c r="LRT1203" s="22"/>
      <c r="LRU1203" s="22"/>
      <c r="LRV1203" s="22"/>
      <c r="LRW1203" s="22"/>
      <c r="LRX1203" s="22"/>
      <c r="LRY1203" s="22"/>
      <c r="LRZ1203" s="22"/>
      <c r="LSA1203" s="22"/>
      <c r="LSB1203" s="22"/>
      <c r="LSC1203" s="22"/>
      <c r="LSD1203" s="22"/>
      <c r="LSE1203" s="22"/>
      <c r="LSF1203" s="22"/>
      <c r="LSG1203" s="22"/>
      <c r="LSH1203" s="22"/>
      <c r="LSI1203" s="22"/>
      <c r="LSJ1203" s="22"/>
      <c r="LSK1203" s="22"/>
      <c r="LSL1203" s="22"/>
      <c r="LSM1203" s="22"/>
      <c r="LSN1203" s="22"/>
      <c r="LSO1203" s="22"/>
      <c r="LSP1203" s="22"/>
      <c r="LSQ1203" s="22"/>
      <c r="LSR1203" s="22"/>
      <c r="LSS1203" s="22"/>
      <c r="LST1203" s="22"/>
      <c r="LSU1203" s="22"/>
      <c r="LSV1203" s="22"/>
      <c r="LSW1203" s="22"/>
      <c r="LSX1203" s="22"/>
      <c r="LSY1203" s="22"/>
      <c r="LSZ1203" s="22"/>
      <c r="LTA1203" s="22"/>
      <c r="LTB1203" s="22"/>
      <c r="LTC1203" s="22"/>
      <c r="LTD1203" s="22"/>
      <c r="LTE1203" s="22"/>
      <c r="LTF1203" s="22"/>
      <c r="LTG1203" s="22"/>
      <c r="LTH1203" s="22"/>
      <c r="LTI1203" s="22"/>
      <c r="LTJ1203" s="22"/>
      <c r="LTK1203" s="22"/>
      <c r="LTL1203" s="22"/>
      <c r="LTM1203" s="22"/>
      <c r="LTN1203" s="22"/>
      <c r="LTO1203" s="22"/>
      <c r="LTP1203" s="22"/>
      <c r="LTQ1203" s="22"/>
      <c r="LTR1203" s="22"/>
      <c r="LTS1203" s="22"/>
      <c r="LTT1203" s="22"/>
      <c r="LTU1203" s="22"/>
      <c r="LTV1203" s="22"/>
      <c r="LTW1203" s="22"/>
      <c r="LTX1203" s="22"/>
      <c r="LTY1203" s="22"/>
      <c r="LTZ1203" s="22"/>
      <c r="LUA1203" s="22"/>
      <c r="LUB1203" s="22"/>
      <c r="LUC1203" s="22"/>
      <c r="LUD1203" s="22"/>
      <c r="LUE1203" s="22"/>
      <c r="LUF1203" s="22"/>
      <c r="LUG1203" s="22"/>
      <c r="LUH1203" s="22"/>
      <c r="LUI1203" s="22"/>
      <c r="LUJ1203" s="22"/>
      <c r="LUK1203" s="22"/>
      <c r="LUL1203" s="22"/>
      <c r="LUM1203" s="22"/>
      <c r="LUN1203" s="22"/>
      <c r="LUO1203" s="22"/>
      <c r="LUP1203" s="22"/>
      <c r="LUQ1203" s="22"/>
      <c r="LUR1203" s="22"/>
      <c r="LUS1203" s="22"/>
      <c r="LUT1203" s="22"/>
      <c r="LUU1203" s="22"/>
      <c r="LUV1203" s="22"/>
      <c r="LUW1203" s="22"/>
      <c r="LUX1203" s="22"/>
      <c r="LUY1203" s="22"/>
      <c r="LUZ1203" s="22"/>
      <c r="LVA1203" s="22"/>
      <c r="LVB1203" s="22"/>
      <c r="LVC1203" s="22"/>
      <c r="LVD1203" s="22"/>
      <c r="LVE1203" s="22"/>
      <c r="LVF1203" s="22"/>
      <c r="LVG1203" s="22"/>
      <c r="LVH1203" s="22"/>
      <c r="LVI1203" s="22"/>
      <c r="LVJ1203" s="22"/>
      <c r="LVK1203" s="22"/>
      <c r="LVL1203" s="22"/>
      <c r="LVM1203" s="22"/>
      <c r="LVN1203" s="22"/>
      <c r="LVO1203" s="22"/>
      <c r="LVP1203" s="22"/>
      <c r="LVQ1203" s="22"/>
      <c r="LVR1203" s="22"/>
      <c r="LVS1203" s="22"/>
      <c r="LVT1203" s="22"/>
      <c r="LVU1203" s="22"/>
      <c r="LVV1203" s="22"/>
      <c r="LVW1203" s="22"/>
      <c r="LVX1203" s="22"/>
      <c r="LVY1203" s="22"/>
      <c r="LVZ1203" s="22"/>
      <c r="LWA1203" s="22"/>
      <c r="LWB1203" s="22"/>
      <c r="LWC1203" s="22"/>
      <c r="LWD1203" s="22"/>
      <c r="LWE1203" s="22"/>
      <c r="LWF1203" s="22"/>
      <c r="LWG1203" s="22"/>
      <c r="LWH1203" s="22"/>
      <c r="LWI1203" s="22"/>
      <c r="LWJ1203" s="22"/>
      <c r="LWK1203" s="22"/>
      <c r="LWL1203" s="22"/>
      <c r="LWM1203" s="22"/>
      <c r="LWN1203" s="22"/>
      <c r="LWO1203" s="22"/>
      <c r="LWP1203" s="22"/>
      <c r="LWQ1203" s="22"/>
      <c r="LWR1203" s="22"/>
      <c r="LWS1203" s="22"/>
      <c r="LWT1203" s="22"/>
      <c r="LWU1203" s="22"/>
      <c r="LWV1203" s="22"/>
      <c r="LWW1203" s="22"/>
      <c r="LWX1203" s="22"/>
      <c r="LWY1203" s="22"/>
      <c r="LWZ1203" s="22"/>
      <c r="LXA1203" s="22"/>
      <c r="LXB1203" s="22"/>
      <c r="LXC1203" s="22"/>
      <c r="LXD1203" s="22"/>
      <c r="LXE1203" s="22"/>
      <c r="LXF1203" s="22"/>
      <c r="LXG1203" s="22"/>
      <c r="LXH1203" s="22"/>
      <c r="LXI1203" s="22"/>
      <c r="LXJ1203" s="22"/>
      <c r="LXK1203" s="22"/>
      <c r="LXL1203" s="22"/>
      <c r="LXM1203" s="22"/>
      <c r="LXN1203" s="22"/>
      <c r="LXO1203" s="22"/>
      <c r="LXP1203" s="22"/>
      <c r="LXQ1203" s="22"/>
      <c r="LXR1203" s="22"/>
      <c r="LXS1203" s="22"/>
      <c r="LXT1203" s="22"/>
      <c r="LXU1203" s="22"/>
      <c r="LXV1203" s="22"/>
      <c r="LXW1203" s="22"/>
      <c r="LXX1203" s="22"/>
      <c r="LXY1203" s="22"/>
      <c r="LXZ1203" s="22"/>
      <c r="LYA1203" s="22"/>
      <c r="LYB1203" s="22"/>
      <c r="LYC1203" s="22"/>
      <c r="LYD1203" s="22"/>
      <c r="LYE1203" s="22"/>
      <c r="LYF1203" s="22"/>
      <c r="LYG1203" s="22"/>
      <c r="LYH1203" s="22"/>
      <c r="LYI1203" s="22"/>
      <c r="LYJ1203" s="22"/>
      <c r="LYK1203" s="22"/>
      <c r="LYL1203" s="22"/>
      <c r="LYM1203" s="22"/>
      <c r="LYN1203" s="22"/>
      <c r="LYO1203" s="22"/>
      <c r="LYP1203" s="22"/>
      <c r="LYQ1203" s="22"/>
      <c r="LYR1203" s="22"/>
      <c r="LYS1203" s="22"/>
      <c r="LYT1203" s="22"/>
      <c r="LYU1203" s="22"/>
      <c r="LYV1203" s="22"/>
      <c r="LYW1203" s="22"/>
      <c r="LYX1203" s="22"/>
      <c r="LYY1203" s="22"/>
      <c r="LYZ1203" s="22"/>
      <c r="LZA1203" s="22"/>
      <c r="LZB1203" s="22"/>
      <c r="LZC1203" s="22"/>
      <c r="LZD1203" s="22"/>
      <c r="LZE1203" s="22"/>
      <c r="LZF1203" s="22"/>
      <c r="LZG1203" s="22"/>
      <c r="LZH1203" s="22"/>
      <c r="LZI1203" s="22"/>
      <c r="LZJ1203" s="22"/>
      <c r="LZK1203" s="22"/>
      <c r="LZL1203" s="22"/>
      <c r="LZM1203" s="22"/>
      <c r="LZN1203" s="22"/>
      <c r="LZO1203" s="22"/>
      <c r="LZP1203" s="22"/>
      <c r="LZQ1203" s="22"/>
      <c r="LZR1203" s="22"/>
      <c r="LZS1203" s="22"/>
      <c r="LZT1203" s="22"/>
      <c r="LZU1203" s="22"/>
      <c r="LZV1203" s="22"/>
      <c r="LZW1203" s="22"/>
      <c r="LZX1203" s="22"/>
      <c r="LZY1203" s="22"/>
      <c r="LZZ1203" s="22"/>
      <c r="MAA1203" s="22"/>
      <c r="MAB1203" s="22"/>
      <c r="MAC1203" s="22"/>
      <c r="MAD1203" s="22"/>
      <c r="MAE1203" s="22"/>
      <c r="MAF1203" s="22"/>
      <c r="MAG1203" s="22"/>
      <c r="MAH1203" s="22"/>
      <c r="MAI1203" s="22"/>
      <c r="MAJ1203" s="22"/>
      <c r="MAK1203" s="22"/>
      <c r="MAL1203" s="22"/>
      <c r="MAM1203" s="22"/>
      <c r="MAN1203" s="22"/>
      <c r="MAO1203" s="22"/>
      <c r="MAP1203" s="22"/>
      <c r="MAQ1203" s="22"/>
      <c r="MAR1203" s="22"/>
      <c r="MAS1203" s="22"/>
      <c r="MAT1203" s="22"/>
      <c r="MAU1203" s="22"/>
      <c r="MAV1203" s="22"/>
      <c r="MAW1203" s="22"/>
      <c r="MAX1203" s="22"/>
      <c r="MAY1203" s="22"/>
      <c r="MAZ1203" s="22"/>
      <c r="MBA1203" s="22"/>
      <c r="MBB1203" s="22"/>
      <c r="MBC1203" s="22"/>
      <c r="MBD1203" s="22"/>
      <c r="MBE1203" s="22"/>
      <c r="MBF1203" s="22"/>
      <c r="MBG1203" s="22"/>
      <c r="MBH1203" s="22"/>
      <c r="MBI1203" s="22"/>
      <c r="MBJ1203" s="22"/>
      <c r="MBK1203" s="22"/>
      <c r="MBL1203" s="22"/>
      <c r="MBM1203" s="22"/>
      <c r="MBN1203" s="22"/>
      <c r="MBO1203" s="22"/>
      <c r="MBP1203" s="22"/>
      <c r="MBQ1203" s="22"/>
      <c r="MBR1203" s="22"/>
      <c r="MBS1203" s="22"/>
      <c r="MBT1203" s="22"/>
      <c r="MBU1203" s="22"/>
      <c r="MBV1203" s="22"/>
      <c r="MBW1203" s="22"/>
      <c r="MBX1203" s="22"/>
      <c r="MBY1203" s="22"/>
      <c r="MBZ1203" s="22"/>
      <c r="MCA1203" s="22"/>
      <c r="MCB1203" s="22"/>
      <c r="MCC1203" s="22"/>
      <c r="MCD1203" s="22"/>
      <c r="MCE1203" s="22"/>
      <c r="MCF1203" s="22"/>
      <c r="MCG1203" s="22"/>
      <c r="MCH1203" s="22"/>
      <c r="MCI1203" s="22"/>
      <c r="MCJ1203" s="22"/>
      <c r="MCK1203" s="22"/>
      <c r="MCL1203" s="22"/>
      <c r="MCM1203" s="22"/>
      <c r="MCN1203" s="22"/>
      <c r="MCO1203" s="22"/>
      <c r="MCP1203" s="22"/>
      <c r="MCQ1203" s="22"/>
      <c r="MCR1203" s="22"/>
      <c r="MCS1203" s="22"/>
      <c r="MCT1203" s="22"/>
      <c r="MCU1203" s="22"/>
      <c r="MCV1203" s="22"/>
      <c r="MCW1203" s="22"/>
      <c r="MCX1203" s="22"/>
      <c r="MCY1203" s="22"/>
      <c r="MCZ1203" s="22"/>
      <c r="MDA1203" s="22"/>
      <c r="MDB1203" s="22"/>
      <c r="MDC1203" s="22"/>
      <c r="MDD1203" s="22"/>
      <c r="MDE1203" s="22"/>
      <c r="MDF1203" s="22"/>
      <c r="MDG1203" s="22"/>
      <c r="MDH1203" s="22"/>
      <c r="MDI1203" s="22"/>
      <c r="MDJ1203" s="22"/>
      <c r="MDK1203" s="22"/>
      <c r="MDL1203" s="22"/>
      <c r="MDM1203" s="22"/>
      <c r="MDN1203" s="22"/>
      <c r="MDO1203" s="22"/>
      <c r="MDP1203" s="22"/>
      <c r="MDQ1203" s="22"/>
      <c r="MDR1203" s="22"/>
      <c r="MDS1203" s="22"/>
      <c r="MDT1203" s="22"/>
      <c r="MDU1203" s="22"/>
      <c r="MDV1203" s="22"/>
      <c r="MDW1203" s="22"/>
      <c r="MDX1203" s="22"/>
      <c r="MDY1203" s="22"/>
      <c r="MDZ1203" s="22"/>
      <c r="MEA1203" s="22"/>
      <c r="MEB1203" s="22"/>
      <c r="MEC1203" s="22"/>
      <c r="MED1203" s="22"/>
      <c r="MEE1203" s="22"/>
      <c r="MEF1203" s="22"/>
      <c r="MEG1203" s="22"/>
      <c r="MEH1203" s="22"/>
      <c r="MEI1203" s="22"/>
      <c r="MEJ1203" s="22"/>
      <c r="MEK1203" s="22"/>
      <c r="MEL1203" s="22"/>
      <c r="MEM1203" s="22"/>
      <c r="MEN1203" s="22"/>
      <c r="MEO1203" s="22"/>
      <c r="MEP1203" s="22"/>
      <c r="MEQ1203" s="22"/>
      <c r="MER1203" s="22"/>
      <c r="MES1203" s="22"/>
      <c r="MET1203" s="22"/>
      <c r="MEU1203" s="22"/>
      <c r="MEV1203" s="22"/>
      <c r="MEW1203" s="22"/>
      <c r="MEX1203" s="22"/>
      <c r="MEY1203" s="22"/>
      <c r="MEZ1203" s="22"/>
      <c r="MFA1203" s="22"/>
      <c r="MFB1203" s="22"/>
      <c r="MFC1203" s="22"/>
      <c r="MFD1203" s="22"/>
      <c r="MFE1203" s="22"/>
      <c r="MFF1203" s="22"/>
      <c r="MFG1203" s="22"/>
      <c r="MFH1203" s="22"/>
      <c r="MFI1203" s="22"/>
      <c r="MFJ1203" s="22"/>
      <c r="MFK1203" s="22"/>
      <c r="MFL1203" s="22"/>
      <c r="MFM1203" s="22"/>
      <c r="MFN1203" s="22"/>
      <c r="MFO1203" s="22"/>
      <c r="MFP1203" s="22"/>
      <c r="MFQ1203" s="22"/>
      <c r="MFR1203" s="22"/>
      <c r="MFS1203" s="22"/>
      <c r="MFT1203" s="22"/>
      <c r="MFU1203" s="22"/>
      <c r="MFV1203" s="22"/>
      <c r="MFW1203" s="22"/>
      <c r="MFX1203" s="22"/>
      <c r="MFY1203" s="22"/>
      <c r="MFZ1203" s="22"/>
      <c r="MGA1203" s="22"/>
      <c r="MGB1203" s="22"/>
      <c r="MGC1203" s="22"/>
      <c r="MGD1203" s="22"/>
      <c r="MGE1203" s="22"/>
      <c r="MGF1203" s="22"/>
      <c r="MGG1203" s="22"/>
      <c r="MGH1203" s="22"/>
      <c r="MGI1203" s="22"/>
      <c r="MGJ1203" s="22"/>
      <c r="MGK1203" s="22"/>
      <c r="MGL1203" s="22"/>
      <c r="MGM1203" s="22"/>
      <c r="MGN1203" s="22"/>
      <c r="MGO1203" s="22"/>
      <c r="MGP1203" s="22"/>
      <c r="MGQ1203" s="22"/>
      <c r="MGR1203" s="22"/>
      <c r="MGS1203" s="22"/>
      <c r="MGT1203" s="22"/>
      <c r="MGU1203" s="22"/>
      <c r="MGV1203" s="22"/>
      <c r="MGW1203" s="22"/>
      <c r="MGX1203" s="22"/>
      <c r="MGY1203" s="22"/>
      <c r="MGZ1203" s="22"/>
      <c r="MHA1203" s="22"/>
      <c r="MHB1203" s="22"/>
      <c r="MHC1203" s="22"/>
      <c r="MHD1203" s="22"/>
      <c r="MHE1203" s="22"/>
      <c r="MHF1203" s="22"/>
      <c r="MHG1203" s="22"/>
      <c r="MHH1203" s="22"/>
      <c r="MHI1203" s="22"/>
      <c r="MHJ1203" s="22"/>
      <c r="MHK1203" s="22"/>
      <c r="MHL1203" s="22"/>
      <c r="MHM1203" s="22"/>
      <c r="MHN1203" s="22"/>
      <c r="MHO1203" s="22"/>
      <c r="MHP1203" s="22"/>
      <c r="MHQ1203" s="22"/>
      <c r="MHR1203" s="22"/>
      <c r="MHS1203" s="22"/>
      <c r="MHT1203" s="22"/>
      <c r="MHU1203" s="22"/>
      <c r="MHV1203" s="22"/>
      <c r="MHW1203" s="22"/>
      <c r="MHX1203" s="22"/>
      <c r="MHY1203" s="22"/>
      <c r="MHZ1203" s="22"/>
      <c r="MIA1203" s="22"/>
      <c r="MIB1203" s="22"/>
      <c r="MIC1203" s="22"/>
      <c r="MID1203" s="22"/>
      <c r="MIE1203" s="22"/>
      <c r="MIF1203" s="22"/>
      <c r="MIG1203" s="22"/>
      <c r="MIH1203" s="22"/>
      <c r="MII1203" s="22"/>
      <c r="MIJ1203" s="22"/>
      <c r="MIK1203" s="22"/>
      <c r="MIL1203" s="22"/>
      <c r="MIM1203" s="22"/>
      <c r="MIN1203" s="22"/>
      <c r="MIO1203" s="22"/>
      <c r="MIP1203" s="22"/>
      <c r="MIQ1203" s="22"/>
      <c r="MIR1203" s="22"/>
      <c r="MIS1203" s="22"/>
      <c r="MIT1203" s="22"/>
      <c r="MIU1203" s="22"/>
      <c r="MIV1203" s="22"/>
      <c r="MIW1203" s="22"/>
      <c r="MIX1203" s="22"/>
      <c r="MIY1203" s="22"/>
      <c r="MIZ1203" s="22"/>
      <c r="MJA1203" s="22"/>
      <c r="MJB1203" s="22"/>
      <c r="MJC1203" s="22"/>
      <c r="MJD1203" s="22"/>
      <c r="MJE1203" s="22"/>
      <c r="MJF1203" s="22"/>
      <c r="MJG1203" s="22"/>
      <c r="MJH1203" s="22"/>
      <c r="MJI1203" s="22"/>
      <c r="MJJ1203" s="22"/>
      <c r="MJK1203" s="22"/>
      <c r="MJL1203" s="22"/>
      <c r="MJM1203" s="22"/>
      <c r="MJN1203" s="22"/>
      <c r="MJO1203" s="22"/>
      <c r="MJP1203" s="22"/>
      <c r="MJQ1203" s="22"/>
      <c r="MJR1203" s="22"/>
      <c r="MJS1203" s="22"/>
      <c r="MJT1203" s="22"/>
      <c r="MJU1203" s="22"/>
      <c r="MJV1203" s="22"/>
      <c r="MJW1203" s="22"/>
      <c r="MJX1203" s="22"/>
      <c r="MJY1203" s="22"/>
      <c r="MJZ1203" s="22"/>
      <c r="MKA1203" s="22"/>
      <c r="MKB1203" s="22"/>
      <c r="MKC1203" s="22"/>
      <c r="MKD1203" s="22"/>
      <c r="MKE1203" s="22"/>
      <c r="MKF1203" s="22"/>
      <c r="MKG1203" s="22"/>
      <c r="MKH1203" s="22"/>
      <c r="MKI1203" s="22"/>
      <c r="MKJ1203" s="22"/>
      <c r="MKK1203" s="22"/>
      <c r="MKL1203" s="22"/>
      <c r="MKM1203" s="22"/>
      <c r="MKN1203" s="22"/>
      <c r="MKO1203" s="22"/>
      <c r="MKP1203" s="22"/>
      <c r="MKQ1203" s="22"/>
      <c r="MKR1203" s="22"/>
      <c r="MKS1203" s="22"/>
      <c r="MKT1203" s="22"/>
      <c r="MKU1203" s="22"/>
      <c r="MKV1203" s="22"/>
      <c r="MKW1203" s="22"/>
      <c r="MKX1203" s="22"/>
      <c r="MKY1203" s="22"/>
      <c r="MKZ1203" s="22"/>
      <c r="MLA1203" s="22"/>
      <c r="MLB1203" s="22"/>
      <c r="MLC1203" s="22"/>
      <c r="MLD1203" s="22"/>
      <c r="MLE1203" s="22"/>
      <c r="MLF1203" s="22"/>
      <c r="MLG1203" s="22"/>
      <c r="MLH1203" s="22"/>
      <c r="MLI1203" s="22"/>
      <c r="MLJ1203" s="22"/>
      <c r="MLK1203" s="22"/>
      <c r="MLL1203" s="22"/>
      <c r="MLM1203" s="22"/>
      <c r="MLN1203" s="22"/>
      <c r="MLO1203" s="22"/>
      <c r="MLP1203" s="22"/>
      <c r="MLQ1203" s="22"/>
      <c r="MLR1203" s="22"/>
      <c r="MLS1203" s="22"/>
      <c r="MLT1203" s="22"/>
      <c r="MLU1203" s="22"/>
      <c r="MLV1203" s="22"/>
      <c r="MLW1203" s="22"/>
      <c r="MLX1203" s="22"/>
      <c r="MLY1203" s="22"/>
      <c r="MLZ1203" s="22"/>
      <c r="MMA1203" s="22"/>
      <c r="MMB1203" s="22"/>
      <c r="MMC1203" s="22"/>
      <c r="MMD1203" s="22"/>
      <c r="MME1203" s="22"/>
      <c r="MMF1203" s="22"/>
      <c r="MMG1203" s="22"/>
      <c r="MMH1203" s="22"/>
      <c r="MMI1203" s="22"/>
      <c r="MMJ1203" s="22"/>
      <c r="MMK1203" s="22"/>
      <c r="MML1203" s="22"/>
      <c r="MMM1203" s="22"/>
      <c r="MMN1203" s="22"/>
      <c r="MMO1203" s="22"/>
      <c r="MMP1203" s="22"/>
      <c r="MMQ1203" s="22"/>
      <c r="MMR1203" s="22"/>
      <c r="MMS1203" s="22"/>
      <c r="MMT1203" s="22"/>
      <c r="MMU1203" s="22"/>
      <c r="MMV1203" s="22"/>
      <c r="MMW1203" s="22"/>
      <c r="MMX1203" s="22"/>
      <c r="MMY1203" s="22"/>
      <c r="MMZ1203" s="22"/>
      <c r="MNA1203" s="22"/>
      <c r="MNB1203" s="22"/>
      <c r="MNC1203" s="22"/>
      <c r="MND1203" s="22"/>
      <c r="MNE1203" s="22"/>
      <c r="MNF1203" s="22"/>
      <c r="MNG1203" s="22"/>
      <c r="MNH1203" s="22"/>
      <c r="MNI1203" s="22"/>
      <c r="MNJ1203" s="22"/>
      <c r="MNK1203" s="22"/>
      <c r="MNL1203" s="22"/>
      <c r="MNM1203" s="22"/>
      <c r="MNN1203" s="22"/>
      <c r="MNO1203" s="22"/>
      <c r="MNP1203" s="22"/>
      <c r="MNQ1203" s="22"/>
      <c r="MNR1203" s="22"/>
      <c r="MNS1203" s="22"/>
      <c r="MNT1203" s="22"/>
      <c r="MNU1203" s="22"/>
      <c r="MNV1203" s="22"/>
      <c r="MNW1203" s="22"/>
      <c r="MNX1203" s="22"/>
      <c r="MNY1203" s="22"/>
      <c r="MNZ1203" s="22"/>
      <c r="MOA1203" s="22"/>
      <c r="MOB1203" s="22"/>
      <c r="MOC1203" s="22"/>
      <c r="MOD1203" s="22"/>
      <c r="MOE1203" s="22"/>
      <c r="MOF1203" s="22"/>
      <c r="MOG1203" s="22"/>
      <c r="MOH1203" s="22"/>
      <c r="MOI1203" s="22"/>
      <c r="MOJ1203" s="22"/>
      <c r="MOK1203" s="22"/>
      <c r="MOL1203" s="22"/>
      <c r="MOM1203" s="22"/>
      <c r="MON1203" s="22"/>
      <c r="MOO1203" s="22"/>
      <c r="MOP1203" s="22"/>
      <c r="MOQ1203" s="22"/>
      <c r="MOR1203" s="22"/>
      <c r="MOS1203" s="22"/>
      <c r="MOT1203" s="22"/>
      <c r="MOU1203" s="22"/>
      <c r="MOV1203" s="22"/>
      <c r="MOW1203" s="22"/>
      <c r="MOX1203" s="22"/>
      <c r="MOY1203" s="22"/>
      <c r="MOZ1203" s="22"/>
      <c r="MPA1203" s="22"/>
      <c r="MPB1203" s="22"/>
      <c r="MPC1203" s="22"/>
      <c r="MPD1203" s="22"/>
      <c r="MPE1203" s="22"/>
      <c r="MPF1203" s="22"/>
      <c r="MPG1203" s="22"/>
      <c r="MPH1203" s="22"/>
      <c r="MPI1203" s="22"/>
      <c r="MPJ1203" s="22"/>
      <c r="MPK1203" s="22"/>
      <c r="MPL1203" s="22"/>
      <c r="MPM1203" s="22"/>
      <c r="MPN1203" s="22"/>
      <c r="MPO1203" s="22"/>
      <c r="MPP1203" s="22"/>
      <c r="MPQ1203" s="22"/>
      <c r="MPR1203" s="22"/>
      <c r="MPS1203" s="22"/>
      <c r="MPT1203" s="22"/>
      <c r="MPU1203" s="22"/>
      <c r="MPV1203" s="22"/>
      <c r="MPW1203" s="22"/>
      <c r="MPX1203" s="22"/>
      <c r="MPY1203" s="22"/>
      <c r="MPZ1203" s="22"/>
      <c r="MQA1203" s="22"/>
      <c r="MQB1203" s="22"/>
      <c r="MQC1203" s="22"/>
      <c r="MQD1203" s="22"/>
      <c r="MQE1203" s="22"/>
      <c r="MQF1203" s="22"/>
      <c r="MQG1203" s="22"/>
      <c r="MQH1203" s="22"/>
      <c r="MQI1203" s="22"/>
      <c r="MQJ1203" s="22"/>
      <c r="MQK1203" s="22"/>
      <c r="MQL1203" s="22"/>
      <c r="MQM1203" s="22"/>
      <c r="MQN1203" s="22"/>
      <c r="MQO1203" s="22"/>
      <c r="MQP1203" s="22"/>
      <c r="MQQ1203" s="22"/>
      <c r="MQR1203" s="22"/>
      <c r="MQS1203" s="22"/>
      <c r="MQT1203" s="22"/>
      <c r="MQU1203" s="22"/>
      <c r="MQV1203" s="22"/>
      <c r="MQW1203" s="22"/>
      <c r="MQX1203" s="22"/>
      <c r="MQY1203" s="22"/>
      <c r="MQZ1203" s="22"/>
      <c r="MRA1203" s="22"/>
      <c r="MRB1203" s="22"/>
      <c r="MRC1203" s="22"/>
      <c r="MRD1203" s="22"/>
      <c r="MRE1203" s="22"/>
      <c r="MRF1203" s="22"/>
      <c r="MRG1203" s="22"/>
      <c r="MRH1203" s="22"/>
      <c r="MRI1203" s="22"/>
      <c r="MRJ1203" s="22"/>
      <c r="MRK1203" s="22"/>
      <c r="MRL1203" s="22"/>
      <c r="MRM1203" s="22"/>
      <c r="MRN1203" s="22"/>
      <c r="MRO1203" s="22"/>
      <c r="MRP1203" s="22"/>
      <c r="MRQ1203" s="22"/>
      <c r="MRR1203" s="22"/>
      <c r="MRS1203" s="22"/>
      <c r="MRT1203" s="22"/>
      <c r="MRU1203" s="22"/>
      <c r="MRV1203" s="22"/>
      <c r="MRW1203" s="22"/>
      <c r="MRX1203" s="22"/>
      <c r="MRY1203" s="22"/>
      <c r="MRZ1203" s="22"/>
      <c r="MSA1203" s="22"/>
      <c r="MSB1203" s="22"/>
      <c r="MSC1203" s="22"/>
      <c r="MSD1203" s="22"/>
      <c r="MSE1203" s="22"/>
      <c r="MSF1203" s="22"/>
      <c r="MSG1203" s="22"/>
      <c r="MSH1203" s="22"/>
      <c r="MSI1203" s="22"/>
      <c r="MSJ1203" s="22"/>
      <c r="MSK1203" s="22"/>
      <c r="MSL1203" s="22"/>
      <c r="MSM1203" s="22"/>
      <c r="MSN1203" s="22"/>
      <c r="MSO1203" s="22"/>
      <c r="MSP1203" s="22"/>
      <c r="MSQ1203" s="22"/>
      <c r="MSR1203" s="22"/>
      <c r="MSS1203" s="22"/>
      <c r="MST1203" s="22"/>
      <c r="MSU1203" s="22"/>
      <c r="MSV1203" s="22"/>
      <c r="MSW1203" s="22"/>
      <c r="MSX1203" s="22"/>
      <c r="MSY1203" s="22"/>
      <c r="MSZ1203" s="22"/>
      <c r="MTA1203" s="22"/>
      <c r="MTB1203" s="22"/>
      <c r="MTC1203" s="22"/>
      <c r="MTD1203" s="22"/>
      <c r="MTE1203" s="22"/>
      <c r="MTF1203" s="22"/>
      <c r="MTG1203" s="22"/>
      <c r="MTH1203" s="22"/>
      <c r="MTI1203" s="22"/>
      <c r="MTJ1203" s="22"/>
      <c r="MTK1203" s="22"/>
      <c r="MTL1203" s="22"/>
      <c r="MTM1203" s="22"/>
      <c r="MTN1203" s="22"/>
      <c r="MTO1203" s="22"/>
      <c r="MTP1203" s="22"/>
      <c r="MTQ1203" s="22"/>
      <c r="MTR1203" s="22"/>
      <c r="MTS1203" s="22"/>
      <c r="MTT1203" s="22"/>
      <c r="MTU1203" s="22"/>
      <c r="MTV1203" s="22"/>
      <c r="MTW1203" s="22"/>
      <c r="MTX1203" s="22"/>
      <c r="MTY1203" s="22"/>
      <c r="MTZ1203" s="22"/>
      <c r="MUA1203" s="22"/>
      <c r="MUB1203" s="22"/>
      <c r="MUC1203" s="22"/>
      <c r="MUD1203" s="22"/>
      <c r="MUE1203" s="22"/>
      <c r="MUF1203" s="22"/>
      <c r="MUG1203" s="22"/>
      <c r="MUH1203" s="22"/>
      <c r="MUI1203" s="22"/>
      <c r="MUJ1203" s="22"/>
      <c r="MUK1203" s="22"/>
      <c r="MUL1203" s="22"/>
      <c r="MUM1203" s="22"/>
      <c r="MUN1203" s="22"/>
      <c r="MUO1203" s="22"/>
      <c r="MUP1203" s="22"/>
      <c r="MUQ1203" s="22"/>
      <c r="MUR1203" s="22"/>
      <c r="MUS1203" s="22"/>
      <c r="MUT1203" s="22"/>
      <c r="MUU1203" s="22"/>
      <c r="MUV1203" s="22"/>
      <c r="MUW1203" s="22"/>
      <c r="MUX1203" s="22"/>
      <c r="MUY1203" s="22"/>
      <c r="MUZ1203" s="22"/>
      <c r="MVA1203" s="22"/>
      <c r="MVB1203" s="22"/>
      <c r="MVC1203" s="22"/>
      <c r="MVD1203" s="22"/>
      <c r="MVE1203" s="22"/>
      <c r="MVF1203" s="22"/>
      <c r="MVG1203" s="22"/>
      <c r="MVH1203" s="22"/>
      <c r="MVI1203" s="22"/>
      <c r="MVJ1203" s="22"/>
      <c r="MVK1203" s="22"/>
      <c r="MVL1203" s="22"/>
      <c r="MVM1203" s="22"/>
      <c r="MVN1203" s="22"/>
      <c r="MVO1203" s="22"/>
      <c r="MVP1203" s="22"/>
      <c r="MVQ1203" s="22"/>
      <c r="MVR1203" s="22"/>
      <c r="MVS1203" s="22"/>
      <c r="MVT1203" s="22"/>
      <c r="MVU1203" s="22"/>
      <c r="MVV1203" s="22"/>
      <c r="MVW1203" s="22"/>
      <c r="MVX1203" s="22"/>
      <c r="MVY1203" s="22"/>
      <c r="MVZ1203" s="22"/>
      <c r="MWA1203" s="22"/>
      <c r="MWB1203" s="22"/>
      <c r="MWC1203" s="22"/>
      <c r="MWD1203" s="22"/>
      <c r="MWE1203" s="22"/>
      <c r="MWF1203" s="22"/>
      <c r="MWG1203" s="22"/>
      <c r="MWH1203" s="22"/>
      <c r="MWI1203" s="22"/>
      <c r="MWJ1203" s="22"/>
      <c r="MWK1203" s="22"/>
      <c r="MWL1203" s="22"/>
      <c r="MWM1203" s="22"/>
      <c r="MWN1203" s="22"/>
      <c r="MWO1203" s="22"/>
      <c r="MWP1203" s="22"/>
      <c r="MWQ1203" s="22"/>
      <c r="MWR1203" s="22"/>
      <c r="MWS1203" s="22"/>
      <c r="MWT1203" s="22"/>
      <c r="MWU1203" s="22"/>
      <c r="MWV1203" s="22"/>
      <c r="MWW1203" s="22"/>
      <c r="MWX1203" s="22"/>
      <c r="MWY1203" s="22"/>
      <c r="MWZ1203" s="22"/>
      <c r="MXA1203" s="22"/>
      <c r="MXB1203" s="22"/>
      <c r="MXC1203" s="22"/>
      <c r="MXD1203" s="22"/>
      <c r="MXE1203" s="22"/>
      <c r="MXF1203" s="22"/>
      <c r="MXG1203" s="22"/>
      <c r="MXH1203" s="22"/>
      <c r="MXI1203" s="22"/>
      <c r="MXJ1203" s="22"/>
      <c r="MXK1203" s="22"/>
      <c r="MXL1203" s="22"/>
      <c r="MXM1203" s="22"/>
      <c r="MXN1203" s="22"/>
      <c r="MXO1203" s="22"/>
      <c r="MXP1203" s="22"/>
      <c r="MXQ1203" s="22"/>
      <c r="MXR1203" s="22"/>
      <c r="MXS1203" s="22"/>
      <c r="MXT1203" s="22"/>
      <c r="MXU1203" s="22"/>
      <c r="MXV1203" s="22"/>
      <c r="MXW1203" s="22"/>
      <c r="MXX1203" s="22"/>
      <c r="MXY1203" s="22"/>
      <c r="MXZ1203" s="22"/>
      <c r="MYA1203" s="22"/>
      <c r="MYB1203" s="22"/>
      <c r="MYC1203" s="22"/>
      <c r="MYD1203" s="22"/>
      <c r="MYE1203" s="22"/>
      <c r="MYF1203" s="22"/>
      <c r="MYG1203" s="22"/>
      <c r="MYH1203" s="22"/>
      <c r="MYI1203" s="22"/>
      <c r="MYJ1203" s="22"/>
      <c r="MYK1203" s="22"/>
      <c r="MYL1203" s="22"/>
      <c r="MYM1203" s="22"/>
      <c r="MYN1203" s="22"/>
      <c r="MYO1203" s="22"/>
      <c r="MYP1203" s="22"/>
      <c r="MYQ1203" s="22"/>
      <c r="MYR1203" s="22"/>
      <c r="MYS1203" s="22"/>
      <c r="MYT1203" s="22"/>
      <c r="MYU1203" s="22"/>
      <c r="MYV1203" s="22"/>
      <c r="MYW1203" s="22"/>
      <c r="MYX1203" s="22"/>
      <c r="MYY1203" s="22"/>
      <c r="MYZ1203" s="22"/>
      <c r="MZA1203" s="22"/>
      <c r="MZB1203" s="22"/>
      <c r="MZC1203" s="22"/>
      <c r="MZD1203" s="22"/>
      <c r="MZE1203" s="22"/>
      <c r="MZF1203" s="22"/>
      <c r="MZG1203" s="22"/>
      <c r="MZH1203" s="22"/>
      <c r="MZI1203" s="22"/>
      <c r="MZJ1203" s="22"/>
      <c r="MZK1203" s="22"/>
      <c r="MZL1203" s="22"/>
      <c r="MZM1203" s="22"/>
      <c r="MZN1203" s="22"/>
      <c r="MZO1203" s="22"/>
      <c r="MZP1203" s="22"/>
      <c r="MZQ1203" s="22"/>
      <c r="MZR1203" s="22"/>
      <c r="MZS1203" s="22"/>
      <c r="MZT1203" s="22"/>
      <c r="MZU1203" s="22"/>
      <c r="MZV1203" s="22"/>
      <c r="MZW1203" s="22"/>
      <c r="MZX1203" s="22"/>
      <c r="MZY1203" s="22"/>
      <c r="MZZ1203" s="22"/>
      <c r="NAA1203" s="22"/>
      <c r="NAB1203" s="22"/>
      <c r="NAC1203" s="22"/>
      <c r="NAD1203" s="22"/>
      <c r="NAE1203" s="22"/>
      <c r="NAF1203" s="22"/>
      <c r="NAG1203" s="22"/>
      <c r="NAH1203" s="22"/>
      <c r="NAI1203" s="22"/>
      <c r="NAJ1203" s="22"/>
      <c r="NAK1203" s="22"/>
      <c r="NAL1203" s="22"/>
      <c r="NAM1203" s="22"/>
      <c r="NAN1203" s="22"/>
      <c r="NAO1203" s="22"/>
      <c r="NAP1203" s="22"/>
      <c r="NAQ1203" s="22"/>
      <c r="NAR1203" s="22"/>
      <c r="NAS1203" s="22"/>
      <c r="NAT1203" s="22"/>
      <c r="NAU1203" s="22"/>
      <c r="NAV1203" s="22"/>
      <c r="NAW1203" s="22"/>
      <c r="NAX1203" s="22"/>
      <c r="NAY1203" s="22"/>
      <c r="NAZ1203" s="22"/>
      <c r="NBA1203" s="22"/>
      <c r="NBB1203" s="22"/>
      <c r="NBC1203" s="22"/>
      <c r="NBD1203" s="22"/>
      <c r="NBE1203" s="22"/>
      <c r="NBF1203" s="22"/>
      <c r="NBG1203" s="22"/>
      <c r="NBH1203" s="22"/>
      <c r="NBI1203" s="22"/>
      <c r="NBJ1203" s="22"/>
      <c r="NBK1203" s="22"/>
      <c r="NBL1203" s="22"/>
      <c r="NBM1203" s="22"/>
      <c r="NBN1203" s="22"/>
      <c r="NBO1203" s="22"/>
      <c r="NBP1203" s="22"/>
      <c r="NBQ1203" s="22"/>
      <c r="NBR1203" s="22"/>
      <c r="NBS1203" s="22"/>
      <c r="NBT1203" s="22"/>
      <c r="NBU1203" s="22"/>
      <c r="NBV1203" s="22"/>
      <c r="NBW1203" s="22"/>
      <c r="NBX1203" s="22"/>
      <c r="NBY1203" s="22"/>
      <c r="NBZ1203" s="22"/>
      <c r="NCA1203" s="22"/>
      <c r="NCB1203" s="22"/>
      <c r="NCC1203" s="22"/>
      <c r="NCD1203" s="22"/>
      <c r="NCE1203" s="22"/>
      <c r="NCF1203" s="22"/>
      <c r="NCG1203" s="22"/>
      <c r="NCH1203" s="22"/>
      <c r="NCI1203" s="22"/>
      <c r="NCJ1203" s="22"/>
      <c r="NCK1203" s="22"/>
      <c r="NCL1203" s="22"/>
      <c r="NCM1203" s="22"/>
      <c r="NCN1203" s="22"/>
      <c r="NCO1203" s="22"/>
      <c r="NCP1203" s="22"/>
      <c r="NCQ1203" s="22"/>
      <c r="NCR1203" s="22"/>
      <c r="NCS1203" s="22"/>
      <c r="NCT1203" s="22"/>
      <c r="NCU1203" s="22"/>
      <c r="NCV1203" s="22"/>
      <c r="NCW1203" s="22"/>
      <c r="NCX1203" s="22"/>
      <c r="NCY1203" s="22"/>
      <c r="NCZ1203" s="22"/>
      <c r="NDA1203" s="22"/>
      <c r="NDB1203" s="22"/>
      <c r="NDC1203" s="22"/>
      <c r="NDD1203" s="22"/>
      <c r="NDE1203" s="22"/>
      <c r="NDF1203" s="22"/>
      <c r="NDG1203" s="22"/>
      <c r="NDH1203" s="22"/>
      <c r="NDI1203" s="22"/>
      <c r="NDJ1203" s="22"/>
      <c r="NDK1203" s="22"/>
      <c r="NDL1203" s="22"/>
      <c r="NDM1203" s="22"/>
      <c r="NDN1203" s="22"/>
      <c r="NDO1203" s="22"/>
      <c r="NDP1203" s="22"/>
      <c r="NDQ1203" s="22"/>
      <c r="NDR1203" s="22"/>
      <c r="NDS1203" s="22"/>
      <c r="NDT1203" s="22"/>
      <c r="NDU1203" s="22"/>
      <c r="NDV1203" s="22"/>
      <c r="NDW1203" s="22"/>
      <c r="NDX1203" s="22"/>
      <c r="NDY1203" s="22"/>
      <c r="NDZ1203" s="22"/>
      <c r="NEA1203" s="22"/>
      <c r="NEB1203" s="22"/>
      <c r="NEC1203" s="22"/>
      <c r="NED1203" s="22"/>
      <c r="NEE1203" s="22"/>
      <c r="NEF1203" s="22"/>
      <c r="NEG1203" s="22"/>
      <c r="NEH1203" s="22"/>
      <c r="NEI1203" s="22"/>
      <c r="NEJ1203" s="22"/>
      <c r="NEK1203" s="22"/>
      <c r="NEL1203" s="22"/>
      <c r="NEM1203" s="22"/>
      <c r="NEN1203" s="22"/>
      <c r="NEO1203" s="22"/>
      <c r="NEP1203" s="22"/>
      <c r="NEQ1203" s="22"/>
      <c r="NER1203" s="22"/>
      <c r="NES1203" s="22"/>
      <c r="NET1203" s="22"/>
      <c r="NEU1203" s="22"/>
      <c r="NEV1203" s="22"/>
      <c r="NEW1203" s="22"/>
      <c r="NEX1203" s="22"/>
      <c r="NEY1203" s="22"/>
      <c r="NEZ1203" s="22"/>
      <c r="NFA1203" s="22"/>
      <c r="NFB1203" s="22"/>
      <c r="NFC1203" s="22"/>
      <c r="NFD1203" s="22"/>
      <c r="NFE1203" s="22"/>
      <c r="NFF1203" s="22"/>
      <c r="NFG1203" s="22"/>
      <c r="NFH1203" s="22"/>
      <c r="NFI1203" s="22"/>
      <c r="NFJ1203" s="22"/>
      <c r="NFK1203" s="22"/>
      <c r="NFL1203" s="22"/>
      <c r="NFM1203" s="22"/>
      <c r="NFN1203" s="22"/>
      <c r="NFO1203" s="22"/>
      <c r="NFP1203" s="22"/>
      <c r="NFQ1203" s="22"/>
      <c r="NFR1203" s="22"/>
      <c r="NFS1203" s="22"/>
      <c r="NFT1203" s="22"/>
      <c r="NFU1203" s="22"/>
      <c r="NFV1203" s="22"/>
      <c r="NFW1203" s="22"/>
      <c r="NFX1203" s="22"/>
      <c r="NFY1203" s="22"/>
      <c r="NFZ1203" s="22"/>
      <c r="NGA1203" s="22"/>
      <c r="NGB1203" s="22"/>
      <c r="NGC1203" s="22"/>
      <c r="NGD1203" s="22"/>
      <c r="NGE1203" s="22"/>
      <c r="NGF1203" s="22"/>
      <c r="NGG1203" s="22"/>
      <c r="NGH1203" s="22"/>
      <c r="NGI1203" s="22"/>
      <c r="NGJ1203" s="22"/>
      <c r="NGK1203" s="22"/>
      <c r="NGL1203" s="22"/>
      <c r="NGM1203" s="22"/>
      <c r="NGN1203" s="22"/>
      <c r="NGO1203" s="22"/>
      <c r="NGP1203" s="22"/>
      <c r="NGQ1203" s="22"/>
      <c r="NGR1203" s="22"/>
      <c r="NGS1203" s="22"/>
      <c r="NGT1203" s="22"/>
      <c r="NGU1203" s="22"/>
      <c r="NGV1203" s="22"/>
      <c r="NGW1203" s="22"/>
      <c r="NGX1203" s="22"/>
      <c r="NGY1203" s="22"/>
      <c r="NGZ1203" s="22"/>
      <c r="NHA1203" s="22"/>
      <c r="NHB1203" s="22"/>
      <c r="NHC1203" s="22"/>
      <c r="NHD1203" s="22"/>
      <c r="NHE1203" s="22"/>
      <c r="NHF1203" s="22"/>
      <c r="NHG1203" s="22"/>
      <c r="NHH1203" s="22"/>
      <c r="NHI1203" s="22"/>
      <c r="NHJ1203" s="22"/>
      <c r="NHK1203" s="22"/>
      <c r="NHL1203" s="22"/>
      <c r="NHM1203" s="22"/>
      <c r="NHN1203" s="22"/>
      <c r="NHO1203" s="22"/>
      <c r="NHP1203" s="22"/>
      <c r="NHQ1203" s="22"/>
      <c r="NHR1203" s="22"/>
      <c r="NHS1203" s="22"/>
      <c r="NHT1203" s="22"/>
      <c r="NHU1203" s="22"/>
      <c r="NHV1203" s="22"/>
      <c r="NHW1203" s="22"/>
      <c r="NHX1203" s="22"/>
      <c r="NHY1203" s="22"/>
      <c r="NHZ1203" s="22"/>
      <c r="NIA1203" s="22"/>
      <c r="NIB1203" s="22"/>
      <c r="NIC1203" s="22"/>
      <c r="NID1203" s="22"/>
      <c r="NIE1203" s="22"/>
      <c r="NIF1203" s="22"/>
      <c r="NIG1203" s="22"/>
      <c r="NIH1203" s="22"/>
      <c r="NII1203" s="22"/>
      <c r="NIJ1203" s="22"/>
      <c r="NIK1203" s="22"/>
      <c r="NIL1203" s="22"/>
      <c r="NIM1203" s="22"/>
      <c r="NIN1203" s="22"/>
      <c r="NIO1203" s="22"/>
      <c r="NIP1203" s="22"/>
      <c r="NIQ1203" s="22"/>
      <c r="NIR1203" s="22"/>
      <c r="NIS1203" s="22"/>
      <c r="NIT1203" s="22"/>
      <c r="NIU1203" s="22"/>
      <c r="NIV1203" s="22"/>
      <c r="NIW1203" s="22"/>
      <c r="NIX1203" s="22"/>
      <c r="NIY1203" s="22"/>
      <c r="NIZ1203" s="22"/>
      <c r="NJA1203" s="22"/>
      <c r="NJB1203" s="22"/>
      <c r="NJC1203" s="22"/>
      <c r="NJD1203" s="22"/>
      <c r="NJE1203" s="22"/>
      <c r="NJF1203" s="22"/>
      <c r="NJG1203" s="22"/>
      <c r="NJH1203" s="22"/>
      <c r="NJI1203" s="22"/>
      <c r="NJJ1203" s="22"/>
      <c r="NJK1203" s="22"/>
      <c r="NJL1203" s="22"/>
      <c r="NJM1203" s="22"/>
      <c r="NJN1203" s="22"/>
      <c r="NJO1203" s="22"/>
      <c r="NJP1203" s="22"/>
      <c r="NJQ1203" s="22"/>
      <c r="NJR1203" s="22"/>
      <c r="NJS1203" s="22"/>
      <c r="NJT1203" s="22"/>
      <c r="NJU1203" s="22"/>
      <c r="NJV1203" s="22"/>
      <c r="NJW1203" s="22"/>
      <c r="NJX1203" s="22"/>
      <c r="NJY1203" s="22"/>
      <c r="NJZ1203" s="22"/>
      <c r="NKA1203" s="22"/>
      <c r="NKB1203" s="22"/>
      <c r="NKC1203" s="22"/>
      <c r="NKD1203" s="22"/>
      <c r="NKE1203" s="22"/>
      <c r="NKF1203" s="22"/>
      <c r="NKG1203" s="22"/>
      <c r="NKH1203" s="22"/>
      <c r="NKI1203" s="22"/>
      <c r="NKJ1203" s="22"/>
      <c r="NKK1203" s="22"/>
      <c r="NKL1203" s="22"/>
      <c r="NKM1203" s="22"/>
      <c r="NKN1203" s="22"/>
      <c r="NKO1203" s="22"/>
      <c r="NKP1203" s="22"/>
      <c r="NKQ1203" s="22"/>
      <c r="NKR1203" s="22"/>
      <c r="NKS1203" s="22"/>
      <c r="NKT1203" s="22"/>
      <c r="NKU1203" s="22"/>
      <c r="NKV1203" s="22"/>
      <c r="NKW1203" s="22"/>
      <c r="NKX1203" s="22"/>
      <c r="NKY1203" s="22"/>
      <c r="NKZ1203" s="22"/>
      <c r="NLA1203" s="22"/>
      <c r="NLB1203" s="22"/>
      <c r="NLC1203" s="22"/>
      <c r="NLD1203" s="22"/>
      <c r="NLE1203" s="22"/>
      <c r="NLF1203" s="22"/>
      <c r="NLG1203" s="22"/>
      <c r="NLH1203" s="22"/>
      <c r="NLI1203" s="22"/>
      <c r="NLJ1203" s="22"/>
      <c r="NLK1203" s="22"/>
      <c r="NLL1203" s="22"/>
      <c r="NLM1203" s="22"/>
      <c r="NLN1203" s="22"/>
      <c r="NLO1203" s="22"/>
      <c r="NLP1203" s="22"/>
      <c r="NLQ1203" s="22"/>
      <c r="NLR1203" s="22"/>
      <c r="NLS1203" s="22"/>
      <c r="NLT1203" s="22"/>
      <c r="NLU1203" s="22"/>
      <c r="NLV1203" s="22"/>
      <c r="NLW1203" s="22"/>
      <c r="NLX1203" s="22"/>
      <c r="NLY1203" s="22"/>
      <c r="NLZ1203" s="22"/>
      <c r="NMA1203" s="22"/>
      <c r="NMB1203" s="22"/>
      <c r="NMC1203" s="22"/>
      <c r="NMD1203" s="22"/>
      <c r="NME1203" s="22"/>
      <c r="NMF1203" s="22"/>
      <c r="NMG1203" s="22"/>
      <c r="NMH1203" s="22"/>
      <c r="NMI1203" s="22"/>
      <c r="NMJ1203" s="22"/>
      <c r="NMK1203" s="22"/>
      <c r="NML1203" s="22"/>
      <c r="NMM1203" s="22"/>
      <c r="NMN1203" s="22"/>
      <c r="NMO1203" s="22"/>
      <c r="NMP1203" s="22"/>
      <c r="NMQ1203" s="22"/>
      <c r="NMR1203" s="22"/>
      <c r="NMS1203" s="22"/>
      <c r="NMT1203" s="22"/>
      <c r="NMU1203" s="22"/>
      <c r="NMV1203" s="22"/>
      <c r="NMW1203" s="22"/>
      <c r="NMX1203" s="22"/>
      <c r="NMY1203" s="22"/>
      <c r="NMZ1203" s="22"/>
      <c r="NNA1203" s="22"/>
      <c r="NNB1203" s="22"/>
      <c r="NNC1203" s="22"/>
      <c r="NND1203" s="22"/>
      <c r="NNE1203" s="22"/>
      <c r="NNF1203" s="22"/>
      <c r="NNG1203" s="22"/>
      <c r="NNH1203" s="22"/>
      <c r="NNI1203" s="22"/>
      <c r="NNJ1203" s="22"/>
      <c r="NNK1203" s="22"/>
      <c r="NNL1203" s="22"/>
      <c r="NNM1203" s="22"/>
      <c r="NNN1203" s="22"/>
      <c r="NNO1203" s="22"/>
      <c r="NNP1203" s="22"/>
      <c r="NNQ1203" s="22"/>
      <c r="NNR1203" s="22"/>
      <c r="NNS1203" s="22"/>
      <c r="NNT1203" s="22"/>
      <c r="NNU1203" s="22"/>
      <c r="NNV1203" s="22"/>
      <c r="NNW1203" s="22"/>
      <c r="NNX1203" s="22"/>
      <c r="NNY1203" s="22"/>
      <c r="NNZ1203" s="22"/>
      <c r="NOA1203" s="22"/>
      <c r="NOB1203" s="22"/>
      <c r="NOC1203" s="22"/>
      <c r="NOD1203" s="22"/>
      <c r="NOE1203" s="22"/>
      <c r="NOF1203" s="22"/>
      <c r="NOG1203" s="22"/>
      <c r="NOH1203" s="22"/>
      <c r="NOI1203" s="22"/>
      <c r="NOJ1203" s="22"/>
      <c r="NOK1203" s="22"/>
      <c r="NOL1203" s="22"/>
      <c r="NOM1203" s="22"/>
      <c r="NON1203" s="22"/>
      <c r="NOO1203" s="22"/>
      <c r="NOP1203" s="22"/>
      <c r="NOQ1203" s="22"/>
      <c r="NOR1203" s="22"/>
      <c r="NOS1203" s="22"/>
      <c r="NOT1203" s="22"/>
      <c r="NOU1203" s="22"/>
      <c r="NOV1203" s="22"/>
      <c r="NOW1203" s="22"/>
      <c r="NOX1203" s="22"/>
      <c r="NOY1203" s="22"/>
      <c r="NOZ1203" s="22"/>
      <c r="NPA1203" s="22"/>
      <c r="NPB1203" s="22"/>
      <c r="NPC1203" s="22"/>
      <c r="NPD1203" s="22"/>
      <c r="NPE1203" s="22"/>
      <c r="NPF1203" s="22"/>
      <c r="NPG1203" s="22"/>
      <c r="NPH1203" s="22"/>
      <c r="NPI1203" s="22"/>
      <c r="NPJ1203" s="22"/>
      <c r="NPK1203" s="22"/>
      <c r="NPL1203" s="22"/>
      <c r="NPM1203" s="22"/>
      <c r="NPN1203" s="22"/>
      <c r="NPO1203" s="22"/>
      <c r="NPP1203" s="22"/>
      <c r="NPQ1203" s="22"/>
      <c r="NPR1203" s="22"/>
      <c r="NPS1203" s="22"/>
      <c r="NPT1203" s="22"/>
      <c r="NPU1203" s="22"/>
      <c r="NPV1203" s="22"/>
      <c r="NPW1203" s="22"/>
      <c r="NPX1203" s="22"/>
      <c r="NPY1203" s="22"/>
      <c r="NPZ1203" s="22"/>
      <c r="NQA1203" s="22"/>
      <c r="NQB1203" s="22"/>
      <c r="NQC1203" s="22"/>
      <c r="NQD1203" s="22"/>
      <c r="NQE1203" s="22"/>
      <c r="NQF1203" s="22"/>
      <c r="NQG1203" s="22"/>
      <c r="NQH1203" s="22"/>
      <c r="NQI1203" s="22"/>
      <c r="NQJ1203" s="22"/>
      <c r="NQK1203" s="22"/>
      <c r="NQL1203" s="22"/>
      <c r="NQM1203" s="22"/>
      <c r="NQN1203" s="22"/>
      <c r="NQO1203" s="22"/>
      <c r="NQP1203" s="22"/>
      <c r="NQQ1203" s="22"/>
      <c r="NQR1203" s="22"/>
      <c r="NQS1203" s="22"/>
      <c r="NQT1203" s="22"/>
      <c r="NQU1203" s="22"/>
      <c r="NQV1203" s="22"/>
      <c r="NQW1203" s="22"/>
      <c r="NQX1203" s="22"/>
      <c r="NQY1203" s="22"/>
      <c r="NQZ1203" s="22"/>
      <c r="NRA1203" s="22"/>
      <c r="NRB1203" s="22"/>
      <c r="NRC1203" s="22"/>
      <c r="NRD1203" s="22"/>
      <c r="NRE1203" s="22"/>
      <c r="NRF1203" s="22"/>
      <c r="NRG1203" s="22"/>
      <c r="NRH1203" s="22"/>
      <c r="NRI1203" s="22"/>
      <c r="NRJ1203" s="22"/>
      <c r="NRK1203" s="22"/>
      <c r="NRL1203" s="22"/>
      <c r="NRM1203" s="22"/>
      <c r="NRN1203" s="22"/>
      <c r="NRO1203" s="22"/>
      <c r="NRP1203" s="22"/>
      <c r="NRQ1203" s="22"/>
      <c r="NRR1203" s="22"/>
      <c r="NRS1203" s="22"/>
      <c r="NRT1203" s="22"/>
      <c r="NRU1203" s="22"/>
      <c r="NRV1203" s="22"/>
      <c r="NRW1203" s="22"/>
      <c r="NRX1203" s="22"/>
      <c r="NRY1203" s="22"/>
      <c r="NRZ1203" s="22"/>
      <c r="NSA1203" s="22"/>
      <c r="NSB1203" s="22"/>
      <c r="NSC1203" s="22"/>
      <c r="NSD1203" s="22"/>
      <c r="NSE1203" s="22"/>
      <c r="NSF1203" s="22"/>
      <c r="NSG1203" s="22"/>
      <c r="NSH1203" s="22"/>
      <c r="NSI1203" s="22"/>
      <c r="NSJ1203" s="22"/>
      <c r="NSK1203" s="22"/>
      <c r="NSL1203" s="22"/>
      <c r="NSM1203" s="22"/>
      <c r="NSN1203" s="22"/>
      <c r="NSO1203" s="22"/>
      <c r="NSP1203" s="22"/>
      <c r="NSQ1203" s="22"/>
      <c r="NSR1203" s="22"/>
      <c r="NSS1203" s="22"/>
      <c r="NST1203" s="22"/>
      <c r="NSU1203" s="22"/>
      <c r="NSV1203" s="22"/>
      <c r="NSW1203" s="22"/>
      <c r="NSX1203" s="22"/>
      <c r="NSY1203" s="22"/>
      <c r="NSZ1203" s="22"/>
      <c r="NTA1203" s="22"/>
      <c r="NTB1203" s="22"/>
      <c r="NTC1203" s="22"/>
      <c r="NTD1203" s="22"/>
      <c r="NTE1203" s="22"/>
      <c r="NTF1203" s="22"/>
      <c r="NTG1203" s="22"/>
      <c r="NTH1203" s="22"/>
      <c r="NTI1203" s="22"/>
      <c r="NTJ1203" s="22"/>
      <c r="NTK1203" s="22"/>
      <c r="NTL1203" s="22"/>
      <c r="NTM1203" s="22"/>
      <c r="NTN1203" s="22"/>
      <c r="NTO1203" s="22"/>
      <c r="NTP1203" s="22"/>
      <c r="NTQ1203" s="22"/>
      <c r="NTR1203" s="22"/>
      <c r="NTS1203" s="22"/>
      <c r="NTT1203" s="22"/>
      <c r="NTU1203" s="22"/>
      <c r="NTV1203" s="22"/>
      <c r="NTW1203" s="22"/>
      <c r="NTX1203" s="22"/>
      <c r="NTY1203" s="22"/>
      <c r="NTZ1203" s="22"/>
      <c r="NUA1203" s="22"/>
      <c r="NUB1203" s="22"/>
      <c r="NUC1203" s="22"/>
      <c r="NUD1203" s="22"/>
      <c r="NUE1203" s="22"/>
      <c r="NUF1203" s="22"/>
      <c r="NUG1203" s="22"/>
      <c r="NUH1203" s="22"/>
      <c r="NUI1203" s="22"/>
      <c r="NUJ1203" s="22"/>
      <c r="NUK1203" s="22"/>
      <c r="NUL1203" s="22"/>
      <c r="NUM1203" s="22"/>
      <c r="NUN1203" s="22"/>
      <c r="NUO1203" s="22"/>
      <c r="NUP1203" s="22"/>
      <c r="NUQ1203" s="22"/>
      <c r="NUR1203" s="22"/>
      <c r="NUS1203" s="22"/>
      <c r="NUT1203" s="22"/>
      <c r="NUU1203" s="22"/>
      <c r="NUV1203" s="22"/>
      <c r="NUW1203" s="22"/>
      <c r="NUX1203" s="22"/>
      <c r="NUY1203" s="22"/>
      <c r="NUZ1203" s="22"/>
      <c r="NVA1203" s="22"/>
      <c r="NVB1203" s="22"/>
      <c r="NVC1203" s="22"/>
      <c r="NVD1203" s="22"/>
      <c r="NVE1203" s="22"/>
      <c r="NVF1203" s="22"/>
      <c r="NVG1203" s="22"/>
      <c r="NVH1203" s="22"/>
      <c r="NVI1203" s="22"/>
      <c r="NVJ1203" s="22"/>
      <c r="NVK1203" s="22"/>
      <c r="NVL1203" s="22"/>
      <c r="NVM1203" s="22"/>
      <c r="NVN1203" s="22"/>
      <c r="NVO1203" s="22"/>
      <c r="NVP1203" s="22"/>
      <c r="NVQ1203" s="22"/>
      <c r="NVR1203" s="22"/>
      <c r="NVS1203" s="22"/>
      <c r="NVT1203" s="22"/>
      <c r="NVU1203" s="22"/>
      <c r="NVV1203" s="22"/>
      <c r="NVW1203" s="22"/>
      <c r="NVX1203" s="22"/>
      <c r="NVY1203" s="22"/>
      <c r="NVZ1203" s="22"/>
      <c r="NWA1203" s="22"/>
      <c r="NWB1203" s="22"/>
      <c r="NWC1203" s="22"/>
      <c r="NWD1203" s="22"/>
      <c r="NWE1203" s="22"/>
      <c r="NWF1203" s="22"/>
      <c r="NWG1203" s="22"/>
      <c r="NWH1203" s="22"/>
      <c r="NWI1203" s="22"/>
      <c r="NWJ1203" s="22"/>
      <c r="NWK1203" s="22"/>
      <c r="NWL1203" s="22"/>
      <c r="NWM1203" s="22"/>
      <c r="NWN1203" s="22"/>
      <c r="NWO1203" s="22"/>
      <c r="NWP1203" s="22"/>
      <c r="NWQ1203" s="22"/>
      <c r="NWR1203" s="22"/>
      <c r="NWS1203" s="22"/>
      <c r="NWT1203" s="22"/>
      <c r="NWU1203" s="22"/>
      <c r="NWV1203" s="22"/>
      <c r="NWW1203" s="22"/>
      <c r="NWX1203" s="22"/>
      <c r="NWY1203" s="22"/>
      <c r="NWZ1203" s="22"/>
      <c r="NXA1203" s="22"/>
      <c r="NXB1203" s="22"/>
      <c r="NXC1203" s="22"/>
      <c r="NXD1203" s="22"/>
      <c r="NXE1203" s="22"/>
      <c r="NXF1203" s="22"/>
      <c r="NXG1203" s="22"/>
      <c r="NXH1203" s="22"/>
      <c r="NXI1203" s="22"/>
      <c r="NXJ1203" s="22"/>
      <c r="NXK1203" s="22"/>
      <c r="NXL1203" s="22"/>
      <c r="NXM1203" s="22"/>
      <c r="NXN1203" s="22"/>
      <c r="NXO1203" s="22"/>
      <c r="NXP1203" s="22"/>
      <c r="NXQ1203" s="22"/>
      <c r="NXR1203" s="22"/>
      <c r="NXS1203" s="22"/>
      <c r="NXT1203" s="22"/>
      <c r="NXU1203" s="22"/>
      <c r="NXV1203" s="22"/>
      <c r="NXW1203" s="22"/>
      <c r="NXX1203" s="22"/>
      <c r="NXY1203" s="22"/>
      <c r="NXZ1203" s="22"/>
      <c r="NYA1203" s="22"/>
      <c r="NYB1203" s="22"/>
      <c r="NYC1203" s="22"/>
      <c r="NYD1203" s="22"/>
      <c r="NYE1203" s="22"/>
      <c r="NYF1203" s="22"/>
      <c r="NYG1203" s="22"/>
      <c r="NYH1203" s="22"/>
      <c r="NYI1203" s="22"/>
      <c r="NYJ1203" s="22"/>
      <c r="NYK1203" s="22"/>
      <c r="NYL1203" s="22"/>
      <c r="NYM1203" s="22"/>
      <c r="NYN1203" s="22"/>
      <c r="NYO1203" s="22"/>
      <c r="NYP1203" s="22"/>
      <c r="NYQ1203" s="22"/>
      <c r="NYR1203" s="22"/>
      <c r="NYS1203" s="22"/>
      <c r="NYT1203" s="22"/>
      <c r="NYU1203" s="22"/>
      <c r="NYV1203" s="22"/>
      <c r="NYW1203" s="22"/>
      <c r="NYX1203" s="22"/>
      <c r="NYY1203" s="22"/>
      <c r="NYZ1203" s="22"/>
      <c r="NZA1203" s="22"/>
      <c r="NZB1203" s="22"/>
      <c r="NZC1203" s="22"/>
      <c r="NZD1203" s="22"/>
      <c r="NZE1203" s="22"/>
      <c r="NZF1203" s="22"/>
      <c r="NZG1203" s="22"/>
      <c r="NZH1203" s="22"/>
      <c r="NZI1203" s="22"/>
      <c r="NZJ1203" s="22"/>
      <c r="NZK1203" s="22"/>
      <c r="NZL1203" s="22"/>
      <c r="NZM1203" s="22"/>
      <c r="NZN1203" s="22"/>
      <c r="NZO1203" s="22"/>
      <c r="NZP1203" s="22"/>
      <c r="NZQ1203" s="22"/>
      <c r="NZR1203" s="22"/>
      <c r="NZS1203" s="22"/>
      <c r="NZT1203" s="22"/>
      <c r="NZU1203" s="22"/>
      <c r="NZV1203" s="22"/>
      <c r="NZW1203" s="22"/>
      <c r="NZX1203" s="22"/>
      <c r="NZY1203" s="22"/>
      <c r="NZZ1203" s="22"/>
      <c r="OAA1203" s="22"/>
      <c r="OAB1203" s="22"/>
      <c r="OAC1203" s="22"/>
      <c r="OAD1203" s="22"/>
      <c r="OAE1203" s="22"/>
      <c r="OAF1203" s="22"/>
      <c r="OAG1203" s="22"/>
      <c r="OAH1203" s="22"/>
      <c r="OAI1203" s="22"/>
      <c r="OAJ1203" s="22"/>
      <c r="OAK1203" s="22"/>
      <c r="OAL1203" s="22"/>
      <c r="OAM1203" s="22"/>
      <c r="OAN1203" s="22"/>
      <c r="OAO1203" s="22"/>
      <c r="OAP1203" s="22"/>
      <c r="OAQ1203" s="22"/>
      <c r="OAR1203" s="22"/>
      <c r="OAS1203" s="22"/>
      <c r="OAT1203" s="22"/>
      <c r="OAU1203" s="22"/>
      <c r="OAV1203" s="22"/>
      <c r="OAW1203" s="22"/>
      <c r="OAX1203" s="22"/>
      <c r="OAY1203" s="22"/>
      <c r="OAZ1203" s="22"/>
      <c r="OBA1203" s="22"/>
      <c r="OBB1203" s="22"/>
      <c r="OBC1203" s="22"/>
      <c r="OBD1203" s="22"/>
      <c r="OBE1203" s="22"/>
      <c r="OBF1203" s="22"/>
      <c r="OBG1203" s="22"/>
      <c r="OBH1203" s="22"/>
      <c r="OBI1203" s="22"/>
      <c r="OBJ1203" s="22"/>
      <c r="OBK1203" s="22"/>
      <c r="OBL1203" s="22"/>
      <c r="OBM1203" s="22"/>
      <c r="OBN1203" s="22"/>
      <c r="OBO1203" s="22"/>
      <c r="OBP1203" s="22"/>
      <c r="OBQ1203" s="22"/>
      <c r="OBR1203" s="22"/>
      <c r="OBS1203" s="22"/>
      <c r="OBT1203" s="22"/>
      <c r="OBU1203" s="22"/>
      <c r="OBV1203" s="22"/>
      <c r="OBW1203" s="22"/>
      <c r="OBX1203" s="22"/>
      <c r="OBY1203" s="22"/>
      <c r="OBZ1203" s="22"/>
      <c r="OCA1203" s="22"/>
      <c r="OCB1203" s="22"/>
      <c r="OCC1203" s="22"/>
      <c r="OCD1203" s="22"/>
      <c r="OCE1203" s="22"/>
      <c r="OCF1203" s="22"/>
      <c r="OCG1203" s="22"/>
      <c r="OCH1203" s="22"/>
      <c r="OCI1203" s="22"/>
      <c r="OCJ1203" s="22"/>
      <c r="OCK1203" s="22"/>
      <c r="OCL1203" s="22"/>
      <c r="OCM1203" s="22"/>
      <c r="OCN1203" s="22"/>
      <c r="OCO1203" s="22"/>
      <c r="OCP1203" s="22"/>
      <c r="OCQ1203" s="22"/>
      <c r="OCR1203" s="22"/>
      <c r="OCS1203" s="22"/>
      <c r="OCT1203" s="22"/>
      <c r="OCU1203" s="22"/>
      <c r="OCV1203" s="22"/>
      <c r="OCW1203" s="22"/>
      <c r="OCX1203" s="22"/>
      <c r="OCY1203" s="22"/>
      <c r="OCZ1203" s="22"/>
      <c r="ODA1203" s="22"/>
      <c r="ODB1203" s="22"/>
      <c r="ODC1203" s="22"/>
      <c r="ODD1203" s="22"/>
      <c r="ODE1203" s="22"/>
      <c r="ODF1203" s="22"/>
      <c r="ODG1203" s="22"/>
      <c r="ODH1203" s="22"/>
      <c r="ODI1203" s="22"/>
      <c r="ODJ1203" s="22"/>
      <c r="ODK1203" s="22"/>
      <c r="ODL1203" s="22"/>
      <c r="ODM1203" s="22"/>
      <c r="ODN1203" s="22"/>
      <c r="ODO1203" s="22"/>
      <c r="ODP1203" s="22"/>
      <c r="ODQ1203" s="22"/>
      <c r="ODR1203" s="22"/>
      <c r="ODS1203" s="22"/>
      <c r="ODT1203" s="22"/>
      <c r="ODU1203" s="22"/>
      <c r="ODV1203" s="22"/>
      <c r="ODW1203" s="22"/>
      <c r="ODX1203" s="22"/>
      <c r="ODY1203" s="22"/>
      <c r="ODZ1203" s="22"/>
      <c r="OEA1203" s="22"/>
      <c r="OEB1203" s="22"/>
      <c r="OEC1203" s="22"/>
      <c r="OED1203" s="22"/>
      <c r="OEE1203" s="22"/>
      <c r="OEF1203" s="22"/>
      <c r="OEG1203" s="22"/>
      <c r="OEH1203" s="22"/>
      <c r="OEI1203" s="22"/>
      <c r="OEJ1203" s="22"/>
      <c r="OEK1203" s="22"/>
      <c r="OEL1203" s="22"/>
      <c r="OEM1203" s="22"/>
      <c r="OEN1203" s="22"/>
      <c r="OEO1203" s="22"/>
      <c r="OEP1203" s="22"/>
      <c r="OEQ1203" s="22"/>
      <c r="OER1203" s="22"/>
      <c r="OES1203" s="22"/>
      <c r="OET1203" s="22"/>
      <c r="OEU1203" s="22"/>
      <c r="OEV1203" s="22"/>
      <c r="OEW1203" s="22"/>
      <c r="OEX1203" s="22"/>
      <c r="OEY1203" s="22"/>
      <c r="OEZ1203" s="22"/>
      <c r="OFA1203" s="22"/>
      <c r="OFB1203" s="22"/>
      <c r="OFC1203" s="22"/>
      <c r="OFD1203" s="22"/>
      <c r="OFE1203" s="22"/>
      <c r="OFF1203" s="22"/>
      <c r="OFG1203" s="22"/>
      <c r="OFH1203" s="22"/>
      <c r="OFI1203" s="22"/>
      <c r="OFJ1203" s="22"/>
      <c r="OFK1203" s="22"/>
      <c r="OFL1203" s="22"/>
      <c r="OFM1203" s="22"/>
      <c r="OFN1203" s="22"/>
      <c r="OFO1203" s="22"/>
      <c r="OFP1203" s="22"/>
      <c r="OFQ1203" s="22"/>
      <c r="OFR1203" s="22"/>
      <c r="OFS1203" s="22"/>
      <c r="OFT1203" s="22"/>
      <c r="OFU1203" s="22"/>
      <c r="OFV1203" s="22"/>
      <c r="OFW1203" s="22"/>
      <c r="OFX1203" s="22"/>
      <c r="OFY1203" s="22"/>
      <c r="OFZ1203" s="22"/>
      <c r="OGA1203" s="22"/>
      <c r="OGB1203" s="22"/>
      <c r="OGC1203" s="22"/>
      <c r="OGD1203" s="22"/>
      <c r="OGE1203" s="22"/>
      <c r="OGF1203" s="22"/>
      <c r="OGG1203" s="22"/>
      <c r="OGH1203" s="22"/>
      <c r="OGI1203" s="22"/>
      <c r="OGJ1203" s="22"/>
      <c r="OGK1203" s="22"/>
      <c r="OGL1203" s="22"/>
      <c r="OGM1203" s="22"/>
      <c r="OGN1203" s="22"/>
      <c r="OGO1203" s="22"/>
      <c r="OGP1203" s="22"/>
      <c r="OGQ1203" s="22"/>
      <c r="OGR1203" s="22"/>
      <c r="OGS1203" s="22"/>
      <c r="OGT1203" s="22"/>
      <c r="OGU1203" s="22"/>
      <c r="OGV1203" s="22"/>
      <c r="OGW1203" s="22"/>
      <c r="OGX1203" s="22"/>
      <c r="OGY1203" s="22"/>
      <c r="OGZ1203" s="22"/>
      <c r="OHA1203" s="22"/>
      <c r="OHB1203" s="22"/>
      <c r="OHC1203" s="22"/>
      <c r="OHD1203" s="22"/>
      <c r="OHE1203" s="22"/>
      <c r="OHF1203" s="22"/>
      <c r="OHG1203" s="22"/>
      <c r="OHH1203" s="22"/>
      <c r="OHI1203" s="22"/>
      <c r="OHJ1203" s="22"/>
      <c r="OHK1203" s="22"/>
      <c r="OHL1203" s="22"/>
      <c r="OHM1203" s="22"/>
      <c r="OHN1203" s="22"/>
      <c r="OHO1203" s="22"/>
      <c r="OHP1203" s="22"/>
      <c r="OHQ1203" s="22"/>
      <c r="OHR1203" s="22"/>
      <c r="OHS1203" s="22"/>
      <c r="OHT1203" s="22"/>
      <c r="OHU1203" s="22"/>
      <c r="OHV1203" s="22"/>
      <c r="OHW1203" s="22"/>
      <c r="OHX1203" s="22"/>
      <c r="OHY1203" s="22"/>
      <c r="OHZ1203" s="22"/>
      <c r="OIA1203" s="22"/>
      <c r="OIB1203" s="22"/>
      <c r="OIC1203" s="22"/>
      <c r="OID1203" s="22"/>
      <c r="OIE1203" s="22"/>
      <c r="OIF1203" s="22"/>
      <c r="OIG1203" s="22"/>
      <c r="OIH1203" s="22"/>
      <c r="OII1203" s="22"/>
      <c r="OIJ1203" s="22"/>
      <c r="OIK1203" s="22"/>
      <c r="OIL1203" s="22"/>
      <c r="OIM1203" s="22"/>
      <c r="OIN1203" s="22"/>
      <c r="OIO1203" s="22"/>
      <c r="OIP1203" s="22"/>
      <c r="OIQ1203" s="22"/>
      <c r="OIR1203" s="22"/>
      <c r="OIS1203" s="22"/>
      <c r="OIT1203" s="22"/>
      <c r="OIU1203" s="22"/>
      <c r="OIV1203" s="22"/>
      <c r="OIW1203" s="22"/>
      <c r="OIX1203" s="22"/>
      <c r="OIY1203" s="22"/>
      <c r="OIZ1203" s="22"/>
      <c r="OJA1203" s="22"/>
      <c r="OJB1203" s="22"/>
      <c r="OJC1203" s="22"/>
      <c r="OJD1203" s="22"/>
      <c r="OJE1203" s="22"/>
      <c r="OJF1203" s="22"/>
      <c r="OJG1203" s="22"/>
      <c r="OJH1203" s="22"/>
      <c r="OJI1203" s="22"/>
      <c r="OJJ1203" s="22"/>
      <c r="OJK1203" s="22"/>
      <c r="OJL1203" s="22"/>
      <c r="OJM1203" s="22"/>
      <c r="OJN1203" s="22"/>
      <c r="OJO1203" s="22"/>
      <c r="OJP1203" s="22"/>
      <c r="OJQ1203" s="22"/>
      <c r="OJR1203" s="22"/>
      <c r="OJS1203" s="22"/>
      <c r="OJT1203" s="22"/>
      <c r="OJU1203" s="22"/>
      <c r="OJV1203" s="22"/>
      <c r="OJW1203" s="22"/>
      <c r="OJX1203" s="22"/>
      <c r="OJY1203" s="22"/>
      <c r="OJZ1203" s="22"/>
      <c r="OKA1203" s="22"/>
      <c r="OKB1203" s="22"/>
      <c r="OKC1203" s="22"/>
      <c r="OKD1203" s="22"/>
      <c r="OKE1203" s="22"/>
      <c r="OKF1203" s="22"/>
      <c r="OKG1203" s="22"/>
      <c r="OKH1203" s="22"/>
      <c r="OKI1203" s="22"/>
      <c r="OKJ1203" s="22"/>
      <c r="OKK1203" s="22"/>
      <c r="OKL1203" s="22"/>
      <c r="OKM1203" s="22"/>
      <c r="OKN1203" s="22"/>
      <c r="OKO1203" s="22"/>
      <c r="OKP1203" s="22"/>
      <c r="OKQ1203" s="22"/>
      <c r="OKR1203" s="22"/>
      <c r="OKS1203" s="22"/>
      <c r="OKT1203" s="22"/>
      <c r="OKU1203" s="22"/>
      <c r="OKV1203" s="22"/>
      <c r="OKW1203" s="22"/>
      <c r="OKX1203" s="22"/>
      <c r="OKY1203" s="22"/>
      <c r="OKZ1203" s="22"/>
      <c r="OLA1203" s="22"/>
      <c r="OLB1203" s="22"/>
      <c r="OLC1203" s="22"/>
      <c r="OLD1203" s="22"/>
      <c r="OLE1203" s="22"/>
      <c r="OLF1203" s="22"/>
      <c r="OLG1203" s="22"/>
      <c r="OLH1203" s="22"/>
      <c r="OLI1203" s="22"/>
      <c r="OLJ1203" s="22"/>
      <c r="OLK1203" s="22"/>
      <c r="OLL1203" s="22"/>
      <c r="OLM1203" s="22"/>
      <c r="OLN1203" s="22"/>
      <c r="OLO1203" s="22"/>
      <c r="OLP1203" s="22"/>
      <c r="OLQ1203" s="22"/>
      <c r="OLR1203" s="22"/>
      <c r="OLS1203" s="22"/>
      <c r="OLT1203" s="22"/>
      <c r="OLU1203" s="22"/>
      <c r="OLV1203" s="22"/>
      <c r="OLW1203" s="22"/>
      <c r="OLX1203" s="22"/>
      <c r="OLY1203" s="22"/>
      <c r="OLZ1203" s="22"/>
      <c r="OMA1203" s="22"/>
      <c r="OMB1203" s="22"/>
      <c r="OMC1203" s="22"/>
      <c r="OMD1203" s="22"/>
      <c r="OME1203" s="22"/>
      <c r="OMF1203" s="22"/>
      <c r="OMG1203" s="22"/>
      <c r="OMH1203" s="22"/>
      <c r="OMI1203" s="22"/>
      <c r="OMJ1203" s="22"/>
      <c r="OMK1203" s="22"/>
      <c r="OML1203" s="22"/>
      <c r="OMM1203" s="22"/>
      <c r="OMN1203" s="22"/>
      <c r="OMO1203" s="22"/>
      <c r="OMP1203" s="22"/>
      <c r="OMQ1203" s="22"/>
      <c r="OMR1203" s="22"/>
      <c r="OMS1203" s="22"/>
      <c r="OMT1203" s="22"/>
      <c r="OMU1203" s="22"/>
      <c r="OMV1203" s="22"/>
      <c r="OMW1203" s="22"/>
      <c r="OMX1203" s="22"/>
      <c r="OMY1203" s="22"/>
      <c r="OMZ1203" s="22"/>
      <c r="ONA1203" s="22"/>
      <c r="ONB1203" s="22"/>
      <c r="ONC1203" s="22"/>
      <c r="OND1203" s="22"/>
      <c r="ONE1203" s="22"/>
      <c r="ONF1203" s="22"/>
      <c r="ONG1203" s="22"/>
      <c r="ONH1203" s="22"/>
      <c r="ONI1203" s="22"/>
      <c r="ONJ1203" s="22"/>
      <c r="ONK1203" s="22"/>
      <c r="ONL1203" s="22"/>
      <c r="ONM1203" s="22"/>
      <c r="ONN1203" s="22"/>
      <c r="ONO1203" s="22"/>
      <c r="ONP1203" s="22"/>
      <c r="ONQ1203" s="22"/>
      <c r="ONR1203" s="22"/>
      <c r="ONS1203" s="22"/>
      <c r="ONT1203" s="22"/>
      <c r="ONU1203" s="22"/>
      <c r="ONV1203" s="22"/>
      <c r="ONW1203" s="22"/>
      <c r="ONX1203" s="22"/>
      <c r="ONY1203" s="22"/>
      <c r="ONZ1203" s="22"/>
      <c r="OOA1203" s="22"/>
      <c r="OOB1203" s="22"/>
      <c r="OOC1203" s="22"/>
      <c r="OOD1203" s="22"/>
      <c r="OOE1203" s="22"/>
      <c r="OOF1203" s="22"/>
      <c r="OOG1203" s="22"/>
      <c r="OOH1203" s="22"/>
      <c r="OOI1203" s="22"/>
      <c r="OOJ1203" s="22"/>
      <c r="OOK1203" s="22"/>
      <c r="OOL1203" s="22"/>
      <c r="OOM1203" s="22"/>
      <c r="OON1203" s="22"/>
      <c r="OOO1203" s="22"/>
      <c r="OOP1203" s="22"/>
      <c r="OOQ1203" s="22"/>
      <c r="OOR1203" s="22"/>
      <c r="OOS1203" s="22"/>
      <c r="OOT1203" s="22"/>
      <c r="OOU1203" s="22"/>
      <c r="OOV1203" s="22"/>
      <c r="OOW1203" s="22"/>
      <c r="OOX1203" s="22"/>
      <c r="OOY1203" s="22"/>
      <c r="OOZ1203" s="22"/>
      <c r="OPA1203" s="22"/>
      <c r="OPB1203" s="22"/>
      <c r="OPC1203" s="22"/>
      <c r="OPD1203" s="22"/>
      <c r="OPE1203" s="22"/>
      <c r="OPF1203" s="22"/>
      <c r="OPG1203" s="22"/>
      <c r="OPH1203" s="22"/>
      <c r="OPI1203" s="22"/>
      <c r="OPJ1203" s="22"/>
      <c r="OPK1203" s="22"/>
      <c r="OPL1203" s="22"/>
      <c r="OPM1203" s="22"/>
      <c r="OPN1203" s="22"/>
      <c r="OPO1203" s="22"/>
      <c r="OPP1203" s="22"/>
      <c r="OPQ1203" s="22"/>
      <c r="OPR1203" s="22"/>
      <c r="OPS1203" s="22"/>
      <c r="OPT1203" s="22"/>
      <c r="OPU1203" s="22"/>
      <c r="OPV1203" s="22"/>
      <c r="OPW1203" s="22"/>
      <c r="OPX1203" s="22"/>
      <c r="OPY1203" s="22"/>
      <c r="OPZ1203" s="22"/>
      <c r="OQA1203" s="22"/>
      <c r="OQB1203" s="22"/>
      <c r="OQC1203" s="22"/>
      <c r="OQD1203" s="22"/>
      <c r="OQE1203" s="22"/>
      <c r="OQF1203" s="22"/>
      <c r="OQG1203" s="22"/>
      <c r="OQH1203" s="22"/>
      <c r="OQI1203" s="22"/>
      <c r="OQJ1203" s="22"/>
      <c r="OQK1203" s="22"/>
      <c r="OQL1203" s="22"/>
      <c r="OQM1203" s="22"/>
      <c r="OQN1203" s="22"/>
      <c r="OQO1203" s="22"/>
      <c r="OQP1203" s="22"/>
      <c r="OQQ1203" s="22"/>
      <c r="OQR1203" s="22"/>
      <c r="OQS1203" s="22"/>
      <c r="OQT1203" s="22"/>
      <c r="OQU1203" s="22"/>
      <c r="OQV1203" s="22"/>
      <c r="OQW1203" s="22"/>
      <c r="OQX1203" s="22"/>
      <c r="OQY1203" s="22"/>
      <c r="OQZ1203" s="22"/>
      <c r="ORA1203" s="22"/>
      <c r="ORB1203" s="22"/>
      <c r="ORC1203" s="22"/>
      <c r="ORD1203" s="22"/>
      <c r="ORE1203" s="22"/>
      <c r="ORF1203" s="22"/>
      <c r="ORG1203" s="22"/>
      <c r="ORH1203" s="22"/>
      <c r="ORI1203" s="22"/>
      <c r="ORJ1203" s="22"/>
      <c r="ORK1203" s="22"/>
      <c r="ORL1203" s="22"/>
      <c r="ORM1203" s="22"/>
      <c r="ORN1203" s="22"/>
      <c r="ORO1203" s="22"/>
      <c r="ORP1203" s="22"/>
      <c r="ORQ1203" s="22"/>
      <c r="ORR1203" s="22"/>
      <c r="ORS1203" s="22"/>
      <c r="ORT1203" s="22"/>
      <c r="ORU1203" s="22"/>
      <c r="ORV1203" s="22"/>
      <c r="ORW1203" s="22"/>
      <c r="ORX1203" s="22"/>
      <c r="ORY1203" s="22"/>
      <c r="ORZ1203" s="22"/>
      <c r="OSA1203" s="22"/>
      <c r="OSB1203" s="22"/>
      <c r="OSC1203" s="22"/>
      <c r="OSD1203" s="22"/>
      <c r="OSE1203" s="22"/>
      <c r="OSF1203" s="22"/>
      <c r="OSG1203" s="22"/>
      <c r="OSH1203" s="22"/>
      <c r="OSI1203" s="22"/>
      <c r="OSJ1203" s="22"/>
      <c r="OSK1203" s="22"/>
      <c r="OSL1203" s="22"/>
      <c r="OSM1203" s="22"/>
      <c r="OSN1203" s="22"/>
      <c r="OSO1203" s="22"/>
      <c r="OSP1203" s="22"/>
      <c r="OSQ1203" s="22"/>
      <c r="OSR1203" s="22"/>
      <c r="OSS1203" s="22"/>
      <c r="OST1203" s="22"/>
      <c r="OSU1203" s="22"/>
      <c r="OSV1203" s="22"/>
      <c r="OSW1203" s="22"/>
      <c r="OSX1203" s="22"/>
      <c r="OSY1203" s="22"/>
      <c r="OSZ1203" s="22"/>
      <c r="OTA1203" s="22"/>
      <c r="OTB1203" s="22"/>
      <c r="OTC1203" s="22"/>
      <c r="OTD1203" s="22"/>
      <c r="OTE1203" s="22"/>
      <c r="OTF1203" s="22"/>
      <c r="OTG1203" s="22"/>
      <c r="OTH1203" s="22"/>
      <c r="OTI1203" s="22"/>
      <c r="OTJ1203" s="22"/>
      <c r="OTK1203" s="22"/>
      <c r="OTL1203" s="22"/>
      <c r="OTM1203" s="22"/>
      <c r="OTN1203" s="22"/>
      <c r="OTO1203" s="22"/>
      <c r="OTP1203" s="22"/>
      <c r="OTQ1203" s="22"/>
      <c r="OTR1203" s="22"/>
      <c r="OTS1203" s="22"/>
      <c r="OTT1203" s="22"/>
      <c r="OTU1203" s="22"/>
      <c r="OTV1203" s="22"/>
      <c r="OTW1203" s="22"/>
      <c r="OTX1203" s="22"/>
      <c r="OTY1203" s="22"/>
      <c r="OTZ1203" s="22"/>
      <c r="OUA1203" s="22"/>
      <c r="OUB1203" s="22"/>
      <c r="OUC1203" s="22"/>
      <c r="OUD1203" s="22"/>
      <c r="OUE1203" s="22"/>
      <c r="OUF1203" s="22"/>
      <c r="OUG1203" s="22"/>
      <c r="OUH1203" s="22"/>
      <c r="OUI1203" s="22"/>
      <c r="OUJ1203" s="22"/>
      <c r="OUK1203" s="22"/>
      <c r="OUL1203" s="22"/>
      <c r="OUM1203" s="22"/>
      <c r="OUN1203" s="22"/>
      <c r="OUO1203" s="22"/>
      <c r="OUP1203" s="22"/>
      <c r="OUQ1203" s="22"/>
      <c r="OUR1203" s="22"/>
      <c r="OUS1203" s="22"/>
      <c r="OUT1203" s="22"/>
      <c r="OUU1203" s="22"/>
      <c r="OUV1203" s="22"/>
      <c r="OUW1203" s="22"/>
      <c r="OUX1203" s="22"/>
      <c r="OUY1203" s="22"/>
      <c r="OUZ1203" s="22"/>
      <c r="OVA1203" s="22"/>
      <c r="OVB1203" s="22"/>
      <c r="OVC1203" s="22"/>
      <c r="OVD1203" s="22"/>
      <c r="OVE1203" s="22"/>
      <c r="OVF1203" s="22"/>
      <c r="OVG1203" s="22"/>
      <c r="OVH1203" s="22"/>
      <c r="OVI1203" s="22"/>
      <c r="OVJ1203" s="22"/>
      <c r="OVK1203" s="22"/>
      <c r="OVL1203" s="22"/>
      <c r="OVM1203" s="22"/>
      <c r="OVN1203" s="22"/>
      <c r="OVO1203" s="22"/>
      <c r="OVP1203" s="22"/>
      <c r="OVQ1203" s="22"/>
      <c r="OVR1203" s="22"/>
      <c r="OVS1203" s="22"/>
      <c r="OVT1203" s="22"/>
      <c r="OVU1203" s="22"/>
      <c r="OVV1203" s="22"/>
      <c r="OVW1203" s="22"/>
      <c r="OVX1203" s="22"/>
      <c r="OVY1203" s="22"/>
      <c r="OVZ1203" s="22"/>
      <c r="OWA1203" s="22"/>
      <c r="OWB1203" s="22"/>
      <c r="OWC1203" s="22"/>
      <c r="OWD1203" s="22"/>
      <c r="OWE1203" s="22"/>
      <c r="OWF1203" s="22"/>
      <c r="OWG1203" s="22"/>
      <c r="OWH1203" s="22"/>
      <c r="OWI1203" s="22"/>
      <c r="OWJ1203" s="22"/>
      <c r="OWK1203" s="22"/>
      <c r="OWL1203" s="22"/>
      <c r="OWM1203" s="22"/>
      <c r="OWN1203" s="22"/>
      <c r="OWO1203" s="22"/>
      <c r="OWP1203" s="22"/>
      <c r="OWQ1203" s="22"/>
      <c r="OWR1203" s="22"/>
      <c r="OWS1203" s="22"/>
      <c r="OWT1203" s="22"/>
      <c r="OWU1203" s="22"/>
      <c r="OWV1203" s="22"/>
      <c r="OWW1203" s="22"/>
      <c r="OWX1203" s="22"/>
      <c r="OWY1203" s="22"/>
      <c r="OWZ1203" s="22"/>
      <c r="OXA1203" s="22"/>
      <c r="OXB1203" s="22"/>
      <c r="OXC1203" s="22"/>
      <c r="OXD1203" s="22"/>
      <c r="OXE1203" s="22"/>
      <c r="OXF1203" s="22"/>
      <c r="OXG1203" s="22"/>
      <c r="OXH1203" s="22"/>
      <c r="OXI1203" s="22"/>
      <c r="OXJ1203" s="22"/>
      <c r="OXK1203" s="22"/>
      <c r="OXL1203" s="22"/>
      <c r="OXM1203" s="22"/>
      <c r="OXN1203" s="22"/>
      <c r="OXO1203" s="22"/>
      <c r="OXP1203" s="22"/>
      <c r="OXQ1203" s="22"/>
      <c r="OXR1203" s="22"/>
      <c r="OXS1203" s="22"/>
      <c r="OXT1203" s="22"/>
      <c r="OXU1203" s="22"/>
      <c r="OXV1203" s="22"/>
      <c r="OXW1203" s="22"/>
      <c r="OXX1203" s="22"/>
      <c r="OXY1203" s="22"/>
      <c r="OXZ1203" s="22"/>
      <c r="OYA1203" s="22"/>
      <c r="OYB1203" s="22"/>
      <c r="OYC1203" s="22"/>
      <c r="OYD1203" s="22"/>
      <c r="OYE1203" s="22"/>
      <c r="OYF1203" s="22"/>
      <c r="OYG1203" s="22"/>
      <c r="OYH1203" s="22"/>
      <c r="OYI1203" s="22"/>
      <c r="OYJ1203" s="22"/>
      <c r="OYK1203" s="22"/>
      <c r="OYL1203" s="22"/>
      <c r="OYM1203" s="22"/>
      <c r="OYN1203" s="22"/>
      <c r="OYO1203" s="22"/>
      <c r="OYP1203" s="22"/>
      <c r="OYQ1203" s="22"/>
      <c r="OYR1203" s="22"/>
      <c r="OYS1203" s="22"/>
      <c r="OYT1203" s="22"/>
      <c r="OYU1203" s="22"/>
      <c r="OYV1203" s="22"/>
      <c r="OYW1203" s="22"/>
      <c r="OYX1203" s="22"/>
      <c r="OYY1203" s="22"/>
      <c r="OYZ1203" s="22"/>
      <c r="OZA1203" s="22"/>
      <c r="OZB1203" s="22"/>
      <c r="OZC1203" s="22"/>
      <c r="OZD1203" s="22"/>
      <c r="OZE1203" s="22"/>
      <c r="OZF1203" s="22"/>
      <c r="OZG1203" s="22"/>
      <c r="OZH1203" s="22"/>
      <c r="OZI1203" s="22"/>
      <c r="OZJ1203" s="22"/>
      <c r="OZK1203" s="22"/>
      <c r="OZL1203" s="22"/>
      <c r="OZM1203" s="22"/>
      <c r="OZN1203" s="22"/>
      <c r="OZO1203" s="22"/>
      <c r="OZP1203" s="22"/>
      <c r="OZQ1203" s="22"/>
      <c r="OZR1203" s="22"/>
      <c r="OZS1203" s="22"/>
      <c r="OZT1203" s="22"/>
      <c r="OZU1203" s="22"/>
      <c r="OZV1203" s="22"/>
      <c r="OZW1203" s="22"/>
      <c r="OZX1203" s="22"/>
      <c r="OZY1203" s="22"/>
      <c r="OZZ1203" s="22"/>
      <c r="PAA1203" s="22"/>
      <c r="PAB1203" s="22"/>
      <c r="PAC1203" s="22"/>
      <c r="PAD1203" s="22"/>
      <c r="PAE1203" s="22"/>
      <c r="PAF1203" s="22"/>
      <c r="PAG1203" s="22"/>
      <c r="PAH1203" s="22"/>
      <c r="PAI1203" s="22"/>
      <c r="PAJ1203" s="22"/>
      <c r="PAK1203" s="22"/>
      <c r="PAL1203" s="22"/>
      <c r="PAM1203" s="22"/>
      <c r="PAN1203" s="22"/>
      <c r="PAO1203" s="22"/>
      <c r="PAP1203" s="22"/>
      <c r="PAQ1203" s="22"/>
      <c r="PAR1203" s="22"/>
      <c r="PAS1203" s="22"/>
      <c r="PAT1203" s="22"/>
      <c r="PAU1203" s="22"/>
      <c r="PAV1203" s="22"/>
      <c r="PAW1203" s="22"/>
      <c r="PAX1203" s="22"/>
      <c r="PAY1203" s="22"/>
      <c r="PAZ1203" s="22"/>
      <c r="PBA1203" s="22"/>
      <c r="PBB1203" s="22"/>
      <c r="PBC1203" s="22"/>
      <c r="PBD1203" s="22"/>
      <c r="PBE1203" s="22"/>
      <c r="PBF1203" s="22"/>
      <c r="PBG1203" s="22"/>
      <c r="PBH1203" s="22"/>
      <c r="PBI1203" s="22"/>
      <c r="PBJ1203" s="22"/>
      <c r="PBK1203" s="22"/>
      <c r="PBL1203" s="22"/>
      <c r="PBM1203" s="22"/>
      <c r="PBN1203" s="22"/>
      <c r="PBO1203" s="22"/>
      <c r="PBP1203" s="22"/>
      <c r="PBQ1203" s="22"/>
      <c r="PBR1203" s="22"/>
      <c r="PBS1203" s="22"/>
      <c r="PBT1203" s="22"/>
      <c r="PBU1203" s="22"/>
      <c r="PBV1203" s="22"/>
      <c r="PBW1203" s="22"/>
      <c r="PBX1203" s="22"/>
      <c r="PBY1203" s="22"/>
      <c r="PBZ1203" s="22"/>
      <c r="PCA1203" s="22"/>
      <c r="PCB1203" s="22"/>
      <c r="PCC1203" s="22"/>
      <c r="PCD1203" s="22"/>
      <c r="PCE1203" s="22"/>
      <c r="PCF1203" s="22"/>
      <c r="PCG1203" s="22"/>
      <c r="PCH1203" s="22"/>
      <c r="PCI1203" s="22"/>
      <c r="PCJ1203" s="22"/>
      <c r="PCK1203" s="22"/>
      <c r="PCL1203" s="22"/>
      <c r="PCM1203" s="22"/>
      <c r="PCN1203" s="22"/>
      <c r="PCO1203" s="22"/>
      <c r="PCP1203" s="22"/>
      <c r="PCQ1203" s="22"/>
      <c r="PCR1203" s="22"/>
      <c r="PCS1203" s="22"/>
      <c r="PCT1203" s="22"/>
      <c r="PCU1203" s="22"/>
      <c r="PCV1203" s="22"/>
      <c r="PCW1203" s="22"/>
      <c r="PCX1203" s="22"/>
      <c r="PCY1203" s="22"/>
      <c r="PCZ1203" s="22"/>
      <c r="PDA1203" s="22"/>
      <c r="PDB1203" s="22"/>
      <c r="PDC1203" s="22"/>
      <c r="PDD1203" s="22"/>
      <c r="PDE1203" s="22"/>
      <c r="PDF1203" s="22"/>
      <c r="PDG1203" s="22"/>
      <c r="PDH1203" s="22"/>
      <c r="PDI1203" s="22"/>
      <c r="PDJ1203" s="22"/>
      <c r="PDK1203" s="22"/>
      <c r="PDL1203" s="22"/>
      <c r="PDM1203" s="22"/>
      <c r="PDN1203" s="22"/>
      <c r="PDO1203" s="22"/>
      <c r="PDP1203" s="22"/>
      <c r="PDQ1203" s="22"/>
      <c r="PDR1203" s="22"/>
      <c r="PDS1203" s="22"/>
      <c r="PDT1203" s="22"/>
      <c r="PDU1203" s="22"/>
      <c r="PDV1203" s="22"/>
      <c r="PDW1203" s="22"/>
      <c r="PDX1203" s="22"/>
      <c r="PDY1203" s="22"/>
      <c r="PDZ1203" s="22"/>
      <c r="PEA1203" s="22"/>
      <c r="PEB1203" s="22"/>
      <c r="PEC1203" s="22"/>
      <c r="PED1203" s="22"/>
      <c r="PEE1203" s="22"/>
      <c r="PEF1203" s="22"/>
      <c r="PEG1203" s="22"/>
      <c r="PEH1203" s="22"/>
      <c r="PEI1203" s="22"/>
      <c r="PEJ1203" s="22"/>
      <c r="PEK1203" s="22"/>
      <c r="PEL1203" s="22"/>
      <c r="PEM1203" s="22"/>
      <c r="PEN1203" s="22"/>
      <c r="PEO1203" s="22"/>
      <c r="PEP1203" s="22"/>
      <c r="PEQ1203" s="22"/>
      <c r="PER1203" s="22"/>
      <c r="PES1203" s="22"/>
      <c r="PET1203" s="22"/>
      <c r="PEU1203" s="22"/>
      <c r="PEV1203" s="22"/>
      <c r="PEW1203" s="22"/>
      <c r="PEX1203" s="22"/>
      <c r="PEY1203" s="22"/>
      <c r="PEZ1203" s="22"/>
      <c r="PFA1203" s="22"/>
      <c r="PFB1203" s="22"/>
      <c r="PFC1203" s="22"/>
      <c r="PFD1203" s="22"/>
      <c r="PFE1203" s="22"/>
      <c r="PFF1203" s="22"/>
      <c r="PFG1203" s="22"/>
      <c r="PFH1203" s="22"/>
      <c r="PFI1203" s="22"/>
      <c r="PFJ1203" s="22"/>
      <c r="PFK1203" s="22"/>
      <c r="PFL1203" s="22"/>
      <c r="PFM1203" s="22"/>
      <c r="PFN1203" s="22"/>
      <c r="PFO1203" s="22"/>
      <c r="PFP1203" s="22"/>
      <c r="PFQ1203" s="22"/>
      <c r="PFR1203" s="22"/>
      <c r="PFS1203" s="22"/>
      <c r="PFT1203" s="22"/>
      <c r="PFU1203" s="22"/>
      <c r="PFV1203" s="22"/>
      <c r="PFW1203" s="22"/>
      <c r="PFX1203" s="22"/>
      <c r="PFY1203" s="22"/>
      <c r="PFZ1203" s="22"/>
      <c r="PGA1203" s="22"/>
      <c r="PGB1203" s="22"/>
      <c r="PGC1203" s="22"/>
      <c r="PGD1203" s="22"/>
      <c r="PGE1203" s="22"/>
      <c r="PGF1203" s="22"/>
      <c r="PGG1203" s="22"/>
      <c r="PGH1203" s="22"/>
      <c r="PGI1203" s="22"/>
      <c r="PGJ1203" s="22"/>
      <c r="PGK1203" s="22"/>
      <c r="PGL1203" s="22"/>
      <c r="PGM1203" s="22"/>
      <c r="PGN1203" s="22"/>
      <c r="PGO1203" s="22"/>
      <c r="PGP1203" s="22"/>
      <c r="PGQ1203" s="22"/>
      <c r="PGR1203" s="22"/>
      <c r="PGS1203" s="22"/>
      <c r="PGT1203" s="22"/>
      <c r="PGU1203" s="22"/>
      <c r="PGV1203" s="22"/>
      <c r="PGW1203" s="22"/>
      <c r="PGX1203" s="22"/>
      <c r="PGY1203" s="22"/>
      <c r="PGZ1203" s="22"/>
      <c r="PHA1203" s="22"/>
      <c r="PHB1203" s="22"/>
      <c r="PHC1203" s="22"/>
      <c r="PHD1203" s="22"/>
      <c r="PHE1203" s="22"/>
      <c r="PHF1203" s="22"/>
      <c r="PHG1203" s="22"/>
      <c r="PHH1203" s="22"/>
      <c r="PHI1203" s="22"/>
      <c r="PHJ1203" s="22"/>
      <c r="PHK1203" s="22"/>
      <c r="PHL1203" s="22"/>
      <c r="PHM1203" s="22"/>
      <c r="PHN1203" s="22"/>
      <c r="PHO1203" s="22"/>
      <c r="PHP1203" s="22"/>
      <c r="PHQ1203" s="22"/>
      <c r="PHR1203" s="22"/>
      <c r="PHS1203" s="22"/>
      <c r="PHT1203" s="22"/>
      <c r="PHU1203" s="22"/>
      <c r="PHV1203" s="22"/>
      <c r="PHW1203" s="22"/>
      <c r="PHX1203" s="22"/>
      <c r="PHY1203" s="22"/>
      <c r="PHZ1203" s="22"/>
      <c r="PIA1203" s="22"/>
      <c r="PIB1203" s="22"/>
      <c r="PIC1203" s="22"/>
      <c r="PID1203" s="22"/>
      <c r="PIE1203" s="22"/>
      <c r="PIF1203" s="22"/>
      <c r="PIG1203" s="22"/>
      <c r="PIH1203" s="22"/>
      <c r="PII1203" s="22"/>
      <c r="PIJ1203" s="22"/>
      <c r="PIK1203" s="22"/>
      <c r="PIL1203" s="22"/>
      <c r="PIM1203" s="22"/>
      <c r="PIN1203" s="22"/>
      <c r="PIO1203" s="22"/>
      <c r="PIP1203" s="22"/>
      <c r="PIQ1203" s="22"/>
      <c r="PIR1203" s="22"/>
      <c r="PIS1203" s="22"/>
      <c r="PIT1203" s="22"/>
      <c r="PIU1203" s="22"/>
      <c r="PIV1203" s="22"/>
      <c r="PIW1203" s="22"/>
      <c r="PIX1203" s="22"/>
      <c r="PIY1203" s="22"/>
      <c r="PIZ1203" s="22"/>
      <c r="PJA1203" s="22"/>
      <c r="PJB1203" s="22"/>
      <c r="PJC1203" s="22"/>
      <c r="PJD1203" s="22"/>
      <c r="PJE1203" s="22"/>
      <c r="PJF1203" s="22"/>
      <c r="PJG1203" s="22"/>
      <c r="PJH1203" s="22"/>
      <c r="PJI1203" s="22"/>
      <c r="PJJ1203" s="22"/>
      <c r="PJK1203" s="22"/>
      <c r="PJL1203" s="22"/>
      <c r="PJM1203" s="22"/>
      <c r="PJN1203" s="22"/>
      <c r="PJO1203" s="22"/>
      <c r="PJP1203" s="22"/>
      <c r="PJQ1203" s="22"/>
      <c r="PJR1203" s="22"/>
      <c r="PJS1203" s="22"/>
      <c r="PJT1203" s="22"/>
      <c r="PJU1203" s="22"/>
      <c r="PJV1203" s="22"/>
      <c r="PJW1203" s="22"/>
      <c r="PJX1203" s="22"/>
      <c r="PJY1203" s="22"/>
      <c r="PJZ1203" s="22"/>
      <c r="PKA1203" s="22"/>
      <c r="PKB1203" s="22"/>
      <c r="PKC1203" s="22"/>
      <c r="PKD1203" s="22"/>
      <c r="PKE1203" s="22"/>
      <c r="PKF1203" s="22"/>
      <c r="PKG1203" s="22"/>
      <c r="PKH1203" s="22"/>
      <c r="PKI1203" s="22"/>
      <c r="PKJ1203" s="22"/>
      <c r="PKK1203" s="22"/>
      <c r="PKL1203" s="22"/>
      <c r="PKM1203" s="22"/>
      <c r="PKN1203" s="22"/>
      <c r="PKO1203" s="22"/>
      <c r="PKP1203" s="22"/>
      <c r="PKQ1203" s="22"/>
      <c r="PKR1203" s="22"/>
      <c r="PKS1203" s="22"/>
      <c r="PKT1203" s="22"/>
      <c r="PKU1203" s="22"/>
      <c r="PKV1203" s="22"/>
      <c r="PKW1203" s="22"/>
      <c r="PKX1203" s="22"/>
      <c r="PKY1203" s="22"/>
      <c r="PKZ1203" s="22"/>
      <c r="PLA1203" s="22"/>
      <c r="PLB1203" s="22"/>
      <c r="PLC1203" s="22"/>
      <c r="PLD1203" s="22"/>
      <c r="PLE1203" s="22"/>
      <c r="PLF1203" s="22"/>
      <c r="PLG1203" s="22"/>
      <c r="PLH1203" s="22"/>
      <c r="PLI1203" s="22"/>
      <c r="PLJ1203" s="22"/>
      <c r="PLK1203" s="22"/>
      <c r="PLL1203" s="22"/>
      <c r="PLM1203" s="22"/>
      <c r="PLN1203" s="22"/>
      <c r="PLO1203" s="22"/>
      <c r="PLP1203" s="22"/>
      <c r="PLQ1203" s="22"/>
      <c r="PLR1203" s="22"/>
      <c r="PLS1203" s="22"/>
      <c r="PLT1203" s="22"/>
      <c r="PLU1203" s="22"/>
      <c r="PLV1203" s="22"/>
      <c r="PLW1203" s="22"/>
      <c r="PLX1203" s="22"/>
      <c r="PLY1203" s="22"/>
      <c r="PLZ1203" s="22"/>
      <c r="PMA1203" s="22"/>
      <c r="PMB1203" s="22"/>
      <c r="PMC1203" s="22"/>
      <c r="PMD1203" s="22"/>
      <c r="PME1203" s="22"/>
      <c r="PMF1203" s="22"/>
      <c r="PMG1203" s="22"/>
      <c r="PMH1203" s="22"/>
      <c r="PMI1203" s="22"/>
      <c r="PMJ1203" s="22"/>
      <c r="PMK1203" s="22"/>
      <c r="PML1203" s="22"/>
      <c r="PMM1203" s="22"/>
      <c r="PMN1203" s="22"/>
      <c r="PMO1203" s="22"/>
      <c r="PMP1203" s="22"/>
      <c r="PMQ1203" s="22"/>
      <c r="PMR1203" s="22"/>
      <c r="PMS1203" s="22"/>
      <c r="PMT1203" s="22"/>
      <c r="PMU1203" s="22"/>
      <c r="PMV1203" s="22"/>
      <c r="PMW1203" s="22"/>
      <c r="PMX1203" s="22"/>
      <c r="PMY1203" s="22"/>
      <c r="PMZ1203" s="22"/>
      <c r="PNA1203" s="22"/>
      <c r="PNB1203" s="22"/>
      <c r="PNC1203" s="22"/>
      <c r="PND1203" s="22"/>
      <c r="PNE1203" s="22"/>
      <c r="PNF1203" s="22"/>
      <c r="PNG1203" s="22"/>
      <c r="PNH1203" s="22"/>
      <c r="PNI1203" s="22"/>
      <c r="PNJ1203" s="22"/>
      <c r="PNK1203" s="22"/>
      <c r="PNL1203" s="22"/>
      <c r="PNM1203" s="22"/>
      <c r="PNN1203" s="22"/>
      <c r="PNO1203" s="22"/>
      <c r="PNP1203" s="22"/>
      <c r="PNQ1203" s="22"/>
      <c r="PNR1203" s="22"/>
      <c r="PNS1203" s="22"/>
      <c r="PNT1203" s="22"/>
      <c r="PNU1203" s="22"/>
      <c r="PNV1203" s="22"/>
      <c r="PNW1203" s="22"/>
      <c r="PNX1203" s="22"/>
      <c r="PNY1203" s="22"/>
      <c r="PNZ1203" s="22"/>
      <c r="POA1203" s="22"/>
      <c r="POB1203" s="22"/>
      <c r="POC1203" s="22"/>
      <c r="POD1203" s="22"/>
      <c r="POE1203" s="22"/>
      <c r="POF1203" s="22"/>
      <c r="POG1203" s="22"/>
      <c r="POH1203" s="22"/>
      <c r="POI1203" s="22"/>
      <c r="POJ1203" s="22"/>
      <c r="POK1203" s="22"/>
      <c r="POL1203" s="22"/>
      <c r="POM1203" s="22"/>
      <c r="PON1203" s="22"/>
      <c r="POO1203" s="22"/>
      <c r="POP1203" s="22"/>
      <c r="POQ1203" s="22"/>
      <c r="POR1203" s="22"/>
      <c r="POS1203" s="22"/>
      <c r="POT1203" s="22"/>
      <c r="POU1203" s="22"/>
      <c r="POV1203" s="22"/>
      <c r="POW1203" s="22"/>
      <c r="POX1203" s="22"/>
      <c r="POY1203" s="22"/>
      <c r="POZ1203" s="22"/>
      <c r="PPA1203" s="22"/>
      <c r="PPB1203" s="22"/>
      <c r="PPC1203" s="22"/>
      <c r="PPD1203" s="22"/>
      <c r="PPE1203" s="22"/>
      <c r="PPF1203" s="22"/>
      <c r="PPG1203" s="22"/>
      <c r="PPH1203" s="22"/>
      <c r="PPI1203" s="22"/>
      <c r="PPJ1203" s="22"/>
      <c r="PPK1203" s="22"/>
      <c r="PPL1203" s="22"/>
      <c r="PPM1203" s="22"/>
      <c r="PPN1203" s="22"/>
      <c r="PPO1203" s="22"/>
      <c r="PPP1203" s="22"/>
      <c r="PPQ1203" s="22"/>
      <c r="PPR1203" s="22"/>
      <c r="PPS1203" s="22"/>
      <c r="PPT1203" s="22"/>
      <c r="PPU1203" s="22"/>
      <c r="PPV1203" s="22"/>
      <c r="PPW1203" s="22"/>
      <c r="PPX1203" s="22"/>
      <c r="PPY1203" s="22"/>
      <c r="PPZ1203" s="22"/>
      <c r="PQA1203" s="22"/>
      <c r="PQB1203" s="22"/>
      <c r="PQC1203" s="22"/>
      <c r="PQD1203" s="22"/>
      <c r="PQE1203" s="22"/>
      <c r="PQF1203" s="22"/>
      <c r="PQG1203" s="22"/>
      <c r="PQH1203" s="22"/>
      <c r="PQI1203" s="22"/>
      <c r="PQJ1203" s="22"/>
      <c r="PQK1203" s="22"/>
      <c r="PQL1203" s="22"/>
      <c r="PQM1203" s="22"/>
      <c r="PQN1203" s="22"/>
      <c r="PQO1203" s="22"/>
      <c r="PQP1203" s="22"/>
      <c r="PQQ1203" s="22"/>
      <c r="PQR1203" s="22"/>
      <c r="PQS1203" s="22"/>
      <c r="PQT1203" s="22"/>
      <c r="PQU1203" s="22"/>
      <c r="PQV1203" s="22"/>
      <c r="PQW1203" s="22"/>
      <c r="PQX1203" s="22"/>
      <c r="PQY1203" s="22"/>
      <c r="PQZ1203" s="22"/>
      <c r="PRA1203" s="22"/>
      <c r="PRB1203" s="22"/>
      <c r="PRC1203" s="22"/>
      <c r="PRD1203" s="22"/>
      <c r="PRE1203" s="22"/>
      <c r="PRF1203" s="22"/>
      <c r="PRG1203" s="22"/>
      <c r="PRH1203" s="22"/>
      <c r="PRI1203" s="22"/>
      <c r="PRJ1203" s="22"/>
      <c r="PRK1203" s="22"/>
      <c r="PRL1203" s="22"/>
      <c r="PRM1203" s="22"/>
      <c r="PRN1203" s="22"/>
      <c r="PRO1203" s="22"/>
      <c r="PRP1203" s="22"/>
      <c r="PRQ1203" s="22"/>
      <c r="PRR1203" s="22"/>
      <c r="PRS1203" s="22"/>
      <c r="PRT1203" s="22"/>
      <c r="PRU1203" s="22"/>
      <c r="PRV1203" s="22"/>
      <c r="PRW1203" s="22"/>
      <c r="PRX1203" s="22"/>
      <c r="PRY1203" s="22"/>
      <c r="PRZ1203" s="22"/>
      <c r="PSA1203" s="22"/>
      <c r="PSB1203" s="22"/>
      <c r="PSC1203" s="22"/>
      <c r="PSD1203" s="22"/>
      <c r="PSE1203" s="22"/>
      <c r="PSF1203" s="22"/>
      <c r="PSG1203" s="22"/>
      <c r="PSH1203" s="22"/>
      <c r="PSI1203" s="22"/>
      <c r="PSJ1203" s="22"/>
      <c r="PSK1203" s="22"/>
      <c r="PSL1203" s="22"/>
      <c r="PSM1203" s="22"/>
      <c r="PSN1203" s="22"/>
      <c r="PSO1203" s="22"/>
      <c r="PSP1203" s="22"/>
      <c r="PSQ1203" s="22"/>
      <c r="PSR1203" s="22"/>
      <c r="PSS1203" s="22"/>
      <c r="PST1203" s="22"/>
      <c r="PSU1203" s="22"/>
      <c r="PSV1203" s="22"/>
      <c r="PSW1203" s="22"/>
      <c r="PSX1203" s="22"/>
      <c r="PSY1203" s="22"/>
      <c r="PSZ1203" s="22"/>
      <c r="PTA1203" s="22"/>
      <c r="PTB1203" s="22"/>
      <c r="PTC1203" s="22"/>
      <c r="PTD1203" s="22"/>
      <c r="PTE1203" s="22"/>
      <c r="PTF1203" s="22"/>
      <c r="PTG1203" s="22"/>
      <c r="PTH1203" s="22"/>
      <c r="PTI1203" s="22"/>
      <c r="PTJ1203" s="22"/>
      <c r="PTK1203" s="22"/>
      <c r="PTL1203" s="22"/>
      <c r="PTM1203" s="22"/>
      <c r="PTN1203" s="22"/>
      <c r="PTO1203" s="22"/>
      <c r="PTP1203" s="22"/>
      <c r="PTQ1203" s="22"/>
      <c r="PTR1203" s="22"/>
      <c r="PTS1203" s="22"/>
      <c r="PTT1203" s="22"/>
      <c r="PTU1203" s="22"/>
      <c r="PTV1203" s="22"/>
      <c r="PTW1203" s="22"/>
      <c r="PTX1203" s="22"/>
      <c r="PTY1203" s="22"/>
      <c r="PTZ1203" s="22"/>
      <c r="PUA1203" s="22"/>
      <c r="PUB1203" s="22"/>
      <c r="PUC1203" s="22"/>
      <c r="PUD1203" s="22"/>
      <c r="PUE1203" s="22"/>
      <c r="PUF1203" s="22"/>
      <c r="PUG1203" s="22"/>
      <c r="PUH1203" s="22"/>
      <c r="PUI1203" s="22"/>
      <c r="PUJ1203" s="22"/>
      <c r="PUK1203" s="22"/>
      <c r="PUL1203" s="22"/>
      <c r="PUM1203" s="22"/>
      <c r="PUN1203" s="22"/>
      <c r="PUO1203" s="22"/>
      <c r="PUP1203" s="22"/>
      <c r="PUQ1203" s="22"/>
      <c r="PUR1203" s="22"/>
      <c r="PUS1203" s="22"/>
      <c r="PUT1203" s="22"/>
      <c r="PUU1203" s="22"/>
      <c r="PUV1203" s="22"/>
      <c r="PUW1203" s="22"/>
      <c r="PUX1203" s="22"/>
      <c r="PUY1203" s="22"/>
      <c r="PUZ1203" s="22"/>
      <c r="PVA1203" s="22"/>
      <c r="PVB1203" s="22"/>
      <c r="PVC1203" s="22"/>
      <c r="PVD1203" s="22"/>
      <c r="PVE1203" s="22"/>
      <c r="PVF1203" s="22"/>
      <c r="PVG1203" s="22"/>
      <c r="PVH1203" s="22"/>
      <c r="PVI1203" s="22"/>
      <c r="PVJ1203" s="22"/>
      <c r="PVK1203" s="22"/>
      <c r="PVL1203" s="22"/>
      <c r="PVM1203" s="22"/>
      <c r="PVN1203" s="22"/>
      <c r="PVO1203" s="22"/>
      <c r="PVP1203" s="22"/>
      <c r="PVQ1203" s="22"/>
      <c r="PVR1203" s="22"/>
      <c r="PVS1203" s="22"/>
      <c r="PVT1203" s="22"/>
      <c r="PVU1203" s="22"/>
      <c r="PVV1203" s="22"/>
      <c r="PVW1203" s="22"/>
      <c r="PVX1203" s="22"/>
      <c r="PVY1203" s="22"/>
      <c r="PVZ1203" s="22"/>
      <c r="PWA1203" s="22"/>
      <c r="PWB1203" s="22"/>
      <c r="PWC1203" s="22"/>
      <c r="PWD1203" s="22"/>
      <c r="PWE1203" s="22"/>
      <c r="PWF1203" s="22"/>
      <c r="PWG1203" s="22"/>
      <c r="PWH1203" s="22"/>
      <c r="PWI1203" s="22"/>
      <c r="PWJ1203" s="22"/>
      <c r="PWK1203" s="22"/>
      <c r="PWL1203" s="22"/>
      <c r="PWM1203" s="22"/>
      <c r="PWN1203" s="22"/>
      <c r="PWO1203" s="22"/>
      <c r="PWP1203" s="22"/>
      <c r="PWQ1203" s="22"/>
      <c r="PWR1203" s="22"/>
      <c r="PWS1203" s="22"/>
      <c r="PWT1203" s="22"/>
      <c r="PWU1203" s="22"/>
      <c r="PWV1203" s="22"/>
      <c r="PWW1203" s="22"/>
      <c r="PWX1203" s="22"/>
      <c r="PWY1203" s="22"/>
      <c r="PWZ1203" s="22"/>
      <c r="PXA1203" s="22"/>
      <c r="PXB1203" s="22"/>
      <c r="PXC1203" s="22"/>
      <c r="PXD1203" s="22"/>
      <c r="PXE1203" s="22"/>
      <c r="PXF1203" s="22"/>
      <c r="PXG1203" s="22"/>
      <c r="PXH1203" s="22"/>
      <c r="PXI1203" s="22"/>
      <c r="PXJ1203" s="22"/>
      <c r="PXK1203" s="22"/>
      <c r="PXL1203" s="22"/>
      <c r="PXM1203" s="22"/>
      <c r="PXN1203" s="22"/>
      <c r="PXO1203" s="22"/>
      <c r="PXP1203" s="22"/>
      <c r="PXQ1203" s="22"/>
      <c r="PXR1203" s="22"/>
      <c r="PXS1203" s="22"/>
      <c r="PXT1203" s="22"/>
      <c r="PXU1203" s="22"/>
      <c r="PXV1203" s="22"/>
      <c r="PXW1203" s="22"/>
      <c r="PXX1203" s="22"/>
      <c r="PXY1203" s="22"/>
      <c r="PXZ1203" s="22"/>
      <c r="PYA1203" s="22"/>
      <c r="PYB1203" s="22"/>
      <c r="PYC1203" s="22"/>
      <c r="PYD1203" s="22"/>
      <c r="PYE1203" s="22"/>
      <c r="PYF1203" s="22"/>
      <c r="PYG1203" s="22"/>
      <c r="PYH1203" s="22"/>
      <c r="PYI1203" s="22"/>
      <c r="PYJ1203" s="22"/>
      <c r="PYK1203" s="22"/>
      <c r="PYL1203" s="22"/>
      <c r="PYM1203" s="22"/>
      <c r="PYN1203" s="22"/>
      <c r="PYO1203" s="22"/>
      <c r="PYP1203" s="22"/>
      <c r="PYQ1203" s="22"/>
      <c r="PYR1203" s="22"/>
      <c r="PYS1203" s="22"/>
      <c r="PYT1203" s="22"/>
      <c r="PYU1203" s="22"/>
      <c r="PYV1203" s="22"/>
      <c r="PYW1203" s="22"/>
      <c r="PYX1203" s="22"/>
      <c r="PYY1203" s="22"/>
      <c r="PYZ1203" s="22"/>
      <c r="PZA1203" s="22"/>
      <c r="PZB1203" s="22"/>
      <c r="PZC1203" s="22"/>
      <c r="PZD1203" s="22"/>
      <c r="PZE1203" s="22"/>
      <c r="PZF1203" s="22"/>
      <c r="PZG1203" s="22"/>
      <c r="PZH1203" s="22"/>
      <c r="PZI1203" s="22"/>
      <c r="PZJ1203" s="22"/>
      <c r="PZK1203" s="22"/>
      <c r="PZL1203" s="22"/>
      <c r="PZM1203" s="22"/>
      <c r="PZN1203" s="22"/>
      <c r="PZO1203" s="22"/>
      <c r="PZP1203" s="22"/>
      <c r="PZQ1203" s="22"/>
      <c r="PZR1203" s="22"/>
      <c r="PZS1203" s="22"/>
      <c r="PZT1203" s="22"/>
      <c r="PZU1203" s="22"/>
      <c r="PZV1203" s="22"/>
      <c r="PZW1203" s="22"/>
      <c r="PZX1203" s="22"/>
      <c r="PZY1203" s="22"/>
      <c r="PZZ1203" s="22"/>
      <c r="QAA1203" s="22"/>
      <c r="QAB1203" s="22"/>
      <c r="QAC1203" s="22"/>
      <c r="QAD1203" s="22"/>
      <c r="QAE1203" s="22"/>
      <c r="QAF1203" s="22"/>
      <c r="QAG1203" s="22"/>
      <c r="QAH1203" s="22"/>
      <c r="QAI1203" s="22"/>
      <c r="QAJ1203" s="22"/>
      <c r="QAK1203" s="22"/>
      <c r="QAL1203" s="22"/>
      <c r="QAM1203" s="22"/>
      <c r="QAN1203" s="22"/>
      <c r="QAO1203" s="22"/>
      <c r="QAP1203" s="22"/>
      <c r="QAQ1203" s="22"/>
      <c r="QAR1203" s="22"/>
      <c r="QAS1203" s="22"/>
      <c r="QAT1203" s="22"/>
      <c r="QAU1203" s="22"/>
      <c r="QAV1203" s="22"/>
      <c r="QAW1203" s="22"/>
      <c r="QAX1203" s="22"/>
      <c r="QAY1203" s="22"/>
      <c r="QAZ1203" s="22"/>
      <c r="QBA1203" s="22"/>
      <c r="QBB1203" s="22"/>
      <c r="QBC1203" s="22"/>
      <c r="QBD1203" s="22"/>
      <c r="QBE1203" s="22"/>
      <c r="QBF1203" s="22"/>
      <c r="QBG1203" s="22"/>
      <c r="QBH1203" s="22"/>
      <c r="QBI1203" s="22"/>
      <c r="QBJ1203" s="22"/>
      <c r="QBK1203" s="22"/>
      <c r="QBL1203" s="22"/>
      <c r="QBM1203" s="22"/>
      <c r="QBN1203" s="22"/>
      <c r="QBO1203" s="22"/>
      <c r="QBP1203" s="22"/>
      <c r="QBQ1203" s="22"/>
      <c r="QBR1203" s="22"/>
      <c r="QBS1203" s="22"/>
      <c r="QBT1203" s="22"/>
      <c r="QBU1203" s="22"/>
      <c r="QBV1203" s="22"/>
      <c r="QBW1203" s="22"/>
      <c r="QBX1203" s="22"/>
      <c r="QBY1203" s="22"/>
      <c r="QBZ1203" s="22"/>
      <c r="QCA1203" s="22"/>
      <c r="QCB1203" s="22"/>
      <c r="QCC1203" s="22"/>
      <c r="QCD1203" s="22"/>
      <c r="QCE1203" s="22"/>
      <c r="QCF1203" s="22"/>
      <c r="QCG1203" s="22"/>
      <c r="QCH1203" s="22"/>
      <c r="QCI1203" s="22"/>
      <c r="QCJ1203" s="22"/>
      <c r="QCK1203" s="22"/>
      <c r="QCL1203" s="22"/>
      <c r="QCM1203" s="22"/>
      <c r="QCN1203" s="22"/>
      <c r="QCO1203" s="22"/>
      <c r="QCP1203" s="22"/>
      <c r="QCQ1203" s="22"/>
      <c r="QCR1203" s="22"/>
      <c r="QCS1203" s="22"/>
      <c r="QCT1203" s="22"/>
      <c r="QCU1203" s="22"/>
      <c r="QCV1203" s="22"/>
      <c r="QCW1203" s="22"/>
      <c r="QCX1203" s="22"/>
      <c r="QCY1203" s="22"/>
      <c r="QCZ1203" s="22"/>
      <c r="QDA1203" s="22"/>
      <c r="QDB1203" s="22"/>
      <c r="QDC1203" s="22"/>
      <c r="QDD1203" s="22"/>
      <c r="QDE1203" s="22"/>
      <c r="QDF1203" s="22"/>
      <c r="QDG1203" s="22"/>
      <c r="QDH1203" s="22"/>
      <c r="QDI1203" s="22"/>
      <c r="QDJ1203" s="22"/>
      <c r="QDK1203" s="22"/>
      <c r="QDL1203" s="22"/>
      <c r="QDM1203" s="22"/>
      <c r="QDN1203" s="22"/>
      <c r="QDO1203" s="22"/>
      <c r="QDP1203" s="22"/>
      <c r="QDQ1203" s="22"/>
      <c r="QDR1203" s="22"/>
      <c r="QDS1203" s="22"/>
      <c r="QDT1203" s="22"/>
      <c r="QDU1203" s="22"/>
      <c r="QDV1203" s="22"/>
      <c r="QDW1203" s="22"/>
      <c r="QDX1203" s="22"/>
      <c r="QDY1203" s="22"/>
      <c r="QDZ1203" s="22"/>
      <c r="QEA1203" s="22"/>
      <c r="QEB1203" s="22"/>
      <c r="QEC1203" s="22"/>
      <c r="QED1203" s="22"/>
      <c r="QEE1203" s="22"/>
      <c r="QEF1203" s="22"/>
      <c r="QEG1203" s="22"/>
      <c r="QEH1203" s="22"/>
      <c r="QEI1203" s="22"/>
      <c r="QEJ1203" s="22"/>
      <c r="QEK1203" s="22"/>
      <c r="QEL1203" s="22"/>
      <c r="QEM1203" s="22"/>
      <c r="QEN1203" s="22"/>
      <c r="QEO1203" s="22"/>
      <c r="QEP1203" s="22"/>
      <c r="QEQ1203" s="22"/>
      <c r="QER1203" s="22"/>
      <c r="QES1203" s="22"/>
      <c r="QET1203" s="22"/>
      <c r="QEU1203" s="22"/>
      <c r="QEV1203" s="22"/>
      <c r="QEW1203" s="22"/>
      <c r="QEX1203" s="22"/>
      <c r="QEY1203" s="22"/>
      <c r="QEZ1203" s="22"/>
      <c r="QFA1203" s="22"/>
      <c r="QFB1203" s="22"/>
      <c r="QFC1203" s="22"/>
      <c r="QFD1203" s="22"/>
      <c r="QFE1203" s="22"/>
      <c r="QFF1203" s="22"/>
      <c r="QFG1203" s="22"/>
      <c r="QFH1203" s="22"/>
      <c r="QFI1203" s="22"/>
      <c r="QFJ1203" s="22"/>
      <c r="QFK1203" s="22"/>
      <c r="QFL1203" s="22"/>
      <c r="QFM1203" s="22"/>
      <c r="QFN1203" s="22"/>
      <c r="QFO1203" s="22"/>
      <c r="QFP1203" s="22"/>
      <c r="QFQ1203" s="22"/>
      <c r="QFR1203" s="22"/>
      <c r="QFS1203" s="22"/>
      <c r="QFT1203" s="22"/>
      <c r="QFU1203" s="22"/>
      <c r="QFV1203" s="22"/>
      <c r="QFW1203" s="22"/>
      <c r="QFX1203" s="22"/>
      <c r="QFY1203" s="22"/>
      <c r="QFZ1203" s="22"/>
      <c r="QGA1203" s="22"/>
      <c r="QGB1203" s="22"/>
      <c r="QGC1203" s="22"/>
      <c r="QGD1203" s="22"/>
      <c r="QGE1203" s="22"/>
      <c r="QGF1203" s="22"/>
      <c r="QGG1203" s="22"/>
      <c r="QGH1203" s="22"/>
      <c r="QGI1203" s="22"/>
      <c r="QGJ1203" s="22"/>
      <c r="QGK1203" s="22"/>
      <c r="QGL1203" s="22"/>
      <c r="QGM1203" s="22"/>
      <c r="QGN1203" s="22"/>
      <c r="QGO1203" s="22"/>
      <c r="QGP1203" s="22"/>
      <c r="QGQ1203" s="22"/>
      <c r="QGR1203" s="22"/>
      <c r="QGS1203" s="22"/>
      <c r="QGT1203" s="22"/>
      <c r="QGU1203" s="22"/>
      <c r="QGV1203" s="22"/>
      <c r="QGW1203" s="22"/>
      <c r="QGX1203" s="22"/>
      <c r="QGY1203" s="22"/>
      <c r="QGZ1203" s="22"/>
      <c r="QHA1203" s="22"/>
      <c r="QHB1203" s="22"/>
      <c r="QHC1203" s="22"/>
      <c r="QHD1203" s="22"/>
      <c r="QHE1203" s="22"/>
      <c r="QHF1203" s="22"/>
      <c r="QHG1203" s="22"/>
      <c r="QHH1203" s="22"/>
      <c r="QHI1203" s="22"/>
      <c r="QHJ1203" s="22"/>
      <c r="QHK1203" s="22"/>
      <c r="QHL1203" s="22"/>
      <c r="QHM1203" s="22"/>
      <c r="QHN1203" s="22"/>
      <c r="QHO1203" s="22"/>
      <c r="QHP1203" s="22"/>
      <c r="QHQ1203" s="22"/>
      <c r="QHR1203" s="22"/>
      <c r="QHS1203" s="22"/>
      <c r="QHT1203" s="22"/>
      <c r="QHU1203" s="22"/>
      <c r="QHV1203" s="22"/>
      <c r="QHW1203" s="22"/>
      <c r="QHX1203" s="22"/>
      <c r="QHY1203" s="22"/>
      <c r="QHZ1203" s="22"/>
      <c r="QIA1203" s="22"/>
      <c r="QIB1203" s="22"/>
      <c r="QIC1203" s="22"/>
      <c r="QID1203" s="22"/>
      <c r="QIE1203" s="22"/>
      <c r="QIF1203" s="22"/>
      <c r="QIG1203" s="22"/>
      <c r="QIH1203" s="22"/>
      <c r="QII1203" s="22"/>
      <c r="QIJ1203" s="22"/>
      <c r="QIK1203" s="22"/>
      <c r="QIL1203" s="22"/>
      <c r="QIM1203" s="22"/>
      <c r="QIN1203" s="22"/>
      <c r="QIO1203" s="22"/>
      <c r="QIP1203" s="22"/>
      <c r="QIQ1203" s="22"/>
      <c r="QIR1203" s="22"/>
      <c r="QIS1203" s="22"/>
      <c r="QIT1203" s="22"/>
      <c r="QIU1203" s="22"/>
      <c r="QIV1203" s="22"/>
      <c r="QIW1203" s="22"/>
      <c r="QIX1203" s="22"/>
      <c r="QIY1203" s="22"/>
      <c r="QIZ1203" s="22"/>
      <c r="QJA1203" s="22"/>
      <c r="QJB1203" s="22"/>
      <c r="QJC1203" s="22"/>
      <c r="QJD1203" s="22"/>
      <c r="QJE1203" s="22"/>
      <c r="QJF1203" s="22"/>
      <c r="QJG1203" s="22"/>
      <c r="QJH1203" s="22"/>
      <c r="QJI1203" s="22"/>
      <c r="QJJ1203" s="22"/>
      <c r="QJK1203" s="22"/>
      <c r="QJL1203" s="22"/>
      <c r="QJM1203" s="22"/>
      <c r="QJN1203" s="22"/>
      <c r="QJO1203" s="22"/>
      <c r="QJP1203" s="22"/>
      <c r="QJQ1203" s="22"/>
      <c r="QJR1203" s="22"/>
      <c r="QJS1203" s="22"/>
      <c r="QJT1203" s="22"/>
      <c r="QJU1203" s="22"/>
      <c r="QJV1203" s="22"/>
      <c r="QJW1203" s="22"/>
      <c r="QJX1203" s="22"/>
      <c r="QJY1203" s="22"/>
      <c r="QJZ1203" s="22"/>
      <c r="QKA1203" s="22"/>
      <c r="QKB1203" s="22"/>
      <c r="QKC1203" s="22"/>
      <c r="QKD1203" s="22"/>
      <c r="QKE1203" s="22"/>
      <c r="QKF1203" s="22"/>
      <c r="QKG1203" s="22"/>
      <c r="QKH1203" s="22"/>
      <c r="QKI1203" s="22"/>
      <c r="QKJ1203" s="22"/>
      <c r="QKK1203" s="22"/>
      <c r="QKL1203" s="22"/>
      <c r="QKM1203" s="22"/>
      <c r="QKN1203" s="22"/>
      <c r="QKO1203" s="22"/>
      <c r="QKP1203" s="22"/>
      <c r="QKQ1203" s="22"/>
      <c r="QKR1203" s="22"/>
      <c r="QKS1203" s="22"/>
      <c r="QKT1203" s="22"/>
      <c r="QKU1203" s="22"/>
      <c r="QKV1203" s="22"/>
      <c r="QKW1203" s="22"/>
      <c r="QKX1203" s="22"/>
      <c r="QKY1203" s="22"/>
      <c r="QKZ1203" s="22"/>
      <c r="QLA1203" s="22"/>
      <c r="QLB1203" s="22"/>
      <c r="QLC1203" s="22"/>
      <c r="QLD1203" s="22"/>
      <c r="QLE1203" s="22"/>
      <c r="QLF1203" s="22"/>
      <c r="QLG1203" s="22"/>
      <c r="QLH1203" s="22"/>
      <c r="QLI1203" s="22"/>
      <c r="QLJ1203" s="22"/>
      <c r="QLK1203" s="22"/>
      <c r="QLL1203" s="22"/>
      <c r="QLM1203" s="22"/>
      <c r="QLN1203" s="22"/>
      <c r="QLO1203" s="22"/>
      <c r="QLP1203" s="22"/>
      <c r="QLQ1203" s="22"/>
      <c r="QLR1203" s="22"/>
      <c r="QLS1203" s="22"/>
      <c r="QLT1203" s="22"/>
      <c r="QLU1203" s="22"/>
      <c r="QLV1203" s="22"/>
      <c r="QLW1203" s="22"/>
      <c r="QLX1203" s="22"/>
      <c r="QLY1203" s="22"/>
      <c r="QLZ1203" s="22"/>
      <c r="QMA1203" s="22"/>
      <c r="QMB1203" s="22"/>
      <c r="QMC1203" s="22"/>
      <c r="QMD1203" s="22"/>
      <c r="QME1203" s="22"/>
      <c r="QMF1203" s="22"/>
      <c r="QMG1203" s="22"/>
      <c r="QMH1203" s="22"/>
      <c r="QMI1203" s="22"/>
      <c r="QMJ1203" s="22"/>
      <c r="QMK1203" s="22"/>
      <c r="QML1203" s="22"/>
      <c r="QMM1203" s="22"/>
      <c r="QMN1203" s="22"/>
      <c r="QMO1203" s="22"/>
      <c r="QMP1203" s="22"/>
      <c r="QMQ1203" s="22"/>
      <c r="QMR1203" s="22"/>
      <c r="QMS1203" s="22"/>
      <c r="QMT1203" s="22"/>
      <c r="QMU1203" s="22"/>
      <c r="QMV1203" s="22"/>
      <c r="QMW1203" s="22"/>
      <c r="QMX1203" s="22"/>
      <c r="QMY1203" s="22"/>
      <c r="QMZ1203" s="22"/>
      <c r="QNA1203" s="22"/>
      <c r="QNB1203" s="22"/>
      <c r="QNC1203" s="22"/>
      <c r="QND1203" s="22"/>
      <c r="QNE1203" s="22"/>
      <c r="QNF1203" s="22"/>
      <c r="QNG1203" s="22"/>
      <c r="QNH1203" s="22"/>
      <c r="QNI1203" s="22"/>
      <c r="QNJ1203" s="22"/>
      <c r="QNK1203" s="22"/>
      <c r="QNL1203" s="22"/>
      <c r="QNM1203" s="22"/>
      <c r="QNN1203" s="22"/>
      <c r="QNO1203" s="22"/>
      <c r="QNP1203" s="22"/>
      <c r="QNQ1203" s="22"/>
      <c r="QNR1203" s="22"/>
      <c r="QNS1203" s="22"/>
      <c r="QNT1203" s="22"/>
      <c r="QNU1203" s="22"/>
      <c r="QNV1203" s="22"/>
      <c r="QNW1203" s="22"/>
      <c r="QNX1203" s="22"/>
      <c r="QNY1203" s="22"/>
      <c r="QNZ1203" s="22"/>
      <c r="QOA1203" s="22"/>
      <c r="QOB1203" s="22"/>
      <c r="QOC1203" s="22"/>
      <c r="QOD1203" s="22"/>
      <c r="QOE1203" s="22"/>
      <c r="QOF1203" s="22"/>
      <c r="QOG1203" s="22"/>
      <c r="QOH1203" s="22"/>
      <c r="QOI1203" s="22"/>
      <c r="QOJ1203" s="22"/>
      <c r="QOK1203" s="22"/>
      <c r="QOL1203" s="22"/>
      <c r="QOM1203" s="22"/>
      <c r="QON1203" s="22"/>
      <c r="QOO1203" s="22"/>
      <c r="QOP1203" s="22"/>
      <c r="QOQ1203" s="22"/>
      <c r="QOR1203" s="22"/>
      <c r="QOS1203" s="22"/>
      <c r="QOT1203" s="22"/>
      <c r="QOU1203" s="22"/>
      <c r="QOV1203" s="22"/>
      <c r="QOW1203" s="22"/>
      <c r="QOX1203" s="22"/>
      <c r="QOY1203" s="22"/>
      <c r="QOZ1203" s="22"/>
      <c r="QPA1203" s="22"/>
      <c r="QPB1203" s="22"/>
      <c r="QPC1203" s="22"/>
      <c r="QPD1203" s="22"/>
      <c r="QPE1203" s="22"/>
      <c r="QPF1203" s="22"/>
      <c r="QPG1203" s="22"/>
      <c r="QPH1203" s="22"/>
      <c r="QPI1203" s="22"/>
      <c r="QPJ1203" s="22"/>
      <c r="QPK1203" s="22"/>
      <c r="QPL1203" s="22"/>
      <c r="QPM1203" s="22"/>
      <c r="QPN1203" s="22"/>
      <c r="QPO1203" s="22"/>
      <c r="QPP1203" s="22"/>
      <c r="QPQ1203" s="22"/>
      <c r="QPR1203" s="22"/>
      <c r="QPS1203" s="22"/>
      <c r="QPT1203" s="22"/>
      <c r="QPU1203" s="22"/>
      <c r="QPV1203" s="22"/>
      <c r="QPW1203" s="22"/>
      <c r="QPX1203" s="22"/>
      <c r="QPY1203" s="22"/>
      <c r="QPZ1203" s="22"/>
      <c r="QQA1203" s="22"/>
      <c r="QQB1203" s="22"/>
      <c r="QQC1203" s="22"/>
      <c r="QQD1203" s="22"/>
      <c r="QQE1203" s="22"/>
      <c r="QQF1203" s="22"/>
      <c r="QQG1203" s="22"/>
      <c r="QQH1203" s="22"/>
      <c r="QQI1203" s="22"/>
      <c r="QQJ1203" s="22"/>
      <c r="QQK1203" s="22"/>
      <c r="QQL1203" s="22"/>
      <c r="QQM1203" s="22"/>
      <c r="QQN1203" s="22"/>
      <c r="QQO1203" s="22"/>
      <c r="QQP1203" s="22"/>
      <c r="QQQ1203" s="22"/>
      <c r="QQR1203" s="22"/>
      <c r="QQS1203" s="22"/>
      <c r="QQT1203" s="22"/>
      <c r="QQU1203" s="22"/>
      <c r="QQV1203" s="22"/>
      <c r="QQW1203" s="22"/>
      <c r="QQX1203" s="22"/>
      <c r="QQY1203" s="22"/>
      <c r="QQZ1203" s="22"/>
      <c r="QRA1203" s="22"/>
      <c r="QRB1203" s="22"/>
      <c r="QRC1203" s="22"/>
      <c r="QRD1203" s="22"/>
      <c r="QRE1203" s="22"/>
      <c r="QRF1203" s="22"/>
      <c r="QRG1203" s="22"/>
      <c r="QRH1203" s="22"/>
      <c r="QRI1203" s="22"/>
      <c r="QRJ1203" s="22"/>
      <c r="QRK1203" s="22"/>
      <c r="QRL1203" s="22"/>
      <c r="QRM1203" s="22"/>
      <c r="QRN1203" s="22"/>
      <c r="QRO1203" s="22"/>
      <c r="QRP1203" s="22"/>
      <c r="QRQ1203" s="22"/>
      <c r="QRR1203" s="22"/>
      <c r="QRS1203" s="22"/>
      <c r="QRT1203" s="22"/>
      <c r="QRU1203" s="22"/>
      <c r="QRV1203" s="22"/>
      <c r="QRW1203" s="22"/>
      <c r="QRX1203" s="22"/>
      <c r="QRY1203" s="22"/>
      <c r="QRZ1203" s="22"/>
      <c r="QSA1203" s="22"/>
      <c r="QSB1203" s="22"/>
      <c r="QSC1203" s="22"/>
      <c r="QSD1203" s="22"/>
      <c r="QSE1203" s="22"/>
      <c r="QSF1203" s="22"/>
      <c r="QSG1203" s="22"/>
      <c r="QSH1203" s="22"/>
      <c r="QSI1203" s="22"/>
      <c r="QSJ1203" s="22"/>
      <c r="QSK1203" s="22"/>
      <c r="QSL1203" s="22"/>
      <c r="QSM1203" s="22"/>
      <c r="QSN1203" s="22"/>
      <c r="QSO1203" s="22"/>
      <c r="QSP1203" s="22"/>
      <c r="QSQ1203" s="22"/>
      <c r="QSR1203" s="22"/>
      <c r="QSS1203" s="22"/>
      <c r="QST1203" s="22"/>
      <c r="QSU1203" s="22"/>
      <c r="QSV1203" s="22"/>
      <c r="QSW1203" s="22"/>
      <c r="QSX1203" s="22"/>
      <c r="QSY1203" s="22"/>
      <c r="QSZ1203" s="22"/>
      <c r="QTA1203" s="22"/>
      <c r="QTB1203" s="22"/>
      <c r="QTC1203" s="22"/>
      <c r="QTD1203" s="22"/>
      <c r="QTE1203" s="22"/>
      <c r="QTF1203" s="22"/>
      <c r="QTG1203" s="22"/>
      <c r="QTH1203" s="22"/>
      <c r="QTI1203" s="22"/>
      <c r="QTJ1203" s="22"/>
      <c r="QTK1203" s="22"/>
      <c r="QTL1203" s="22"/>
      <c r="QTM1203" s="22"/>
      <c r="QTN1203" s="22"/>
      <c r="QTO1203" s="22"/>
      <c r="QTP1203" s="22"/>
      <c r="QTQ1203" s="22"/>
      <c r="QTR1203" s="22"/>
      <c r="QTS1203" s="22"/>
      <c r="QTT1203" s="22"/>
      <c r="QTU1203" s="22"/>
      <c r="QTV1203" s="22"/>
      <c r="QTW1203" s="22"/>
      <c r="QTX1203" s="22"/>
      <c r="QTY1203" s="22"/>
      <c r="QTZ1203" s="22"/>
      <c r="QUA1203" s="22"/>
      <c r="QUB1203" s="22"/>
      <c r="QUC1203" s="22"/>
      <c r="QUD1203" s="22"/>
      <c r="QUE1203" s="22"/>
      <c r="QUF1203" s="22"/>
      <c r="QUG1203" s="22"/>
      <c r="QUH1203" s="22"/>
      <c r="QUI1203" s="22"/>
      <c r="QUJ1203" s="22"/>
      <c r="QUK1203" s="22"/>
      <c r="QUL1203" s="22"/>
      <c r="QUM1203" s="22"/>
      <c r="QUN1203" s="22"/>
      <c r="QUO1203" s="22"/>
      <c r="QUP1203" s="22"/>
      <c r="QUQ1203" s="22"/>
      <c r="QUR1203" s="22"/>
      <c r="QUS1203" s="22"/>
      <c r="QUT1203" s="22"/>
      <c r="QUU1203" s="22"/>
      <c r="QUV1203" s="22"/>
      <c r="QUW1203" s="22"/>
      <c r="QUX1203" s="22"/>
      <c r="QUY1203" s="22"/>
      <c r="QUZ1203" s="22"/>
      <c r="QVA1203" s="22"/>
      <c r="QVB1203" s="22"/>
      <c r="QVC1203" s="22"/>
      <c r="QVD1203" s="22"/>
      <c r="QVE1203" s="22"/>
      <c r="QVF1203" s="22"/>
      <c r="QVG1203" s="22"/>
      <c r="QVH1203" s="22"/>
      <c r="QVI1203" s="22"/>
      <c r="QVJ1203" s="22"/>
      <c r="QVK1203" s="22"/>
      <c r="QVL1203" s="22"/>
      <c r="QVM1203" s="22"/>
      <c r="QVN1203" s="22"/>
      <c r="QVO1203" s="22"/>
      <c r="QVP1203" s="22"/>
      <c r="QVQ1203" s="22"/>
      <c r="QVR1203" s="22"/>
      <c r="QVS1203" s="22"/>
      <c r="QVT1203" s="22"/>
      <c r="QVU1203" s="22"/>
      <c r="QVV1203" s="22"/>
      <c r="QVW1203" s="22"/>
      <c r="QVX1203" s="22"/>
      <c r="QVY1203" s="22"/>
      <c r="QVZ1203" s="22"/>
      <c r="QWA1203" s="22"/>
      <c r="QWB1203" s="22"/>
      <c r="QWC1203" s="22"/>
      <c r="QWD1203" s="22"/>
      <c r="QWE1203" s="22"/>
      <c r="QWF1203" s="22"/>
      <c r="QWG1203" s="22"/>
      <c r="QWH1203" s="22"/>
      <c r="QWI1203" s="22"/>
      <c r="QWJ1203" s="22"/>
      <c r="QWK1203" s="22"/>
      <c r="QWL1203" s="22"/>
      <c r="QWM1203" s="22"/>
      <c r="QWN1203" s="22"/>
      <c r="QWO1203" s="22"/>
      <c r="QWP1203" s="22"/>
      <c r="QWQ1203" s="22"/>
      <c r="QWR1203" s="22"/>
      <c r="QWS1203" s="22"/>
      <c r="QWT1203" s="22"/>
      <c r="QWU1203" s="22"/>
      <c r="QWV1203" s="22"/>
      <c r="QWW1203" s="22"/>
      <c r="QWX1203" s="22"/>
      <c r="QWY1203" s="22"/>
      <c r="QWZ1203" s="22"/>
      <c r="QXA1203" s="22"/>
      <c r="QXB1203" s="22"/>
      <c r="QXC1203" s="22"/>
      <c r="QXD1203" s="22"/>
      <c r="QXE1203" s="22"/>
      <c r="QXF1203" s="22"/>
      <c r="QXG1203" s="22"/>
      <c r="QXH1203" s="22"/>
      <c r="QXI1203" s="22"/>
      <c r="QXJ1203" s="22"/>
      <c r="QXK1203" s="22"/>
      <c r="QXL1203" s="22"/>
      <c r="QXM1203" s="22"/>
      <c r="QXN1203" s="22"/>
      <c r="QXO1203" s="22"/>
      <c r="QXP1203" s="22"/>
      <c r="QXQ1203" s="22"/>
      <c r="QXR1203" s="22"/>
      <c r="QXS1203" s="22"/>
      <c r="QXT1203" s="22"/>
      <c r="QXU1203" s="22"/>
      <c r="QXV1203" s="22"/>
      <c r="QXW1203" s="22"/>
      <c r="QXX1203" s="22"/>
      <c r="QXY1203" s="22"/>
      <c r="QXZ1203" s="22"/>
      <c r="QYA1203" s="22"/>
      <c r="QYB1203" s="22"/>
      <c r="QYC1203" s="22"/>
      <c r="QYD1203" s="22"/>
      <c r="QYE1203" s="22"/>
      <c r="QYF1203" s="22"/>
      <c r="QYG1203" s="22"/>
      <c r="QYH1203" s="22"/>
      <c r="QYI1203" s="22"/>
      <c r="QYJ1203" s="22"/>
      <c r="QYK1203" s="22"/>
      <c r="QYL1203" s="22"/>
      <c r="QYM1203" s="22"/>
      <c r="QYN1203" s="22"/>
      <c r="QYO1203" s="22"/>
      <c r="QYP1203" s="22"/>
      <c r="QYQ1203" s="22"/>
      <c r="QYR1203" s="22"/>
      <c r="QYS1203" s="22"/>
      <c r="QYT1203" s="22"/>
      <c r="QYU1203" s="22"/>
      <c r="QYV1203" s="22"/>
      <c r="QYW1203" s="22"/>
      <c r="QYX1203" s="22"/>
      <c r="QYY1203" s="22"/>
      <c r="QYZ1203" s="22"/>
      <c r="QZA1203" s="22"/>
      <c r="QZB1203" s="22"/>
      <c r="QZC1203" s="22"/>
      <c r="QZD1203" s="22"/>
      <c r="QZE1203" s="22"/>
      <c r="QZF1203" s="22"/>
      <c r="QZG1203" s="22"/>
      <c r="QZH1203" s="22"/>
      <c r="QZI1203" s="22"/>
      <c r="QZJ1203" s="22"/>
      <c r="QZK1203" s="22"/>
      <c r="QZL1203" s="22"/>
      <c r="QZM1203" s="22"/>
      <c r="QZN1203" s="22"/>
      <c r="QZO1203" s="22"/>
      <c r="QZP1203" s="22"/>
      <c r="QZQ1203" s="22"/>
      <c r="QZR1203" s="22"/>
      <c r="QZS1203" s="22"/>
      <c r="QZT1203" s="22"/>
      <c r="QZU1203" s="22"/>
      <c r="QZV1203" s="22"/>
      <c r="QZW1203" s="22"/>
      <c r="QZX1203" s="22"/>
      <c r="QZY1203" s="22"/>
      <c r="QZZ1203" s="22"/>
      <c r="RAA1203" s="22"/>
      <c r="RAB1203" s="22"/>
      <c r="RAC1203" s="22"/>
      <c r="RAD1203" s="22"/>
      <c r="RAE1203" s="22"/>
      <c r="RAF1203" s="22"/>
      <c r="RAG1203" s="22"/>
      <c r="RAH1203" s="22"/>
      <c r="RAI1203" s="22"/>
      <c r="RAJ1203" s="22"/>
      <c r="RAK1203" s="22"/>
      <c r="RAL1203" s="22"/>
      <c r="RAM1203" s="22"/>
      <c r="RAN1203" s="22"/>
      <c r="RAO1203" s="22"/>
      <c r="RAP1203" s="22"/>
      <c r="RAQ1203" s="22"/>
      <c r="RAR1203" s="22"/>
      <c r="RAS1203" s="22"/>
      <c r="RAT1203" s="22"/>
      <c r="RAU1203" s="22"/>
      <c r="RAV1203" s="22"/>
      <c r="RAW1203" s="22"/>
      <c r="RAX1203" s="22"/>
      <c r="RAY1203" s="22"/>
      <c r="RAZ1203" s="22"/>
      <c r="RBA1203" s="22"/>
      <c r="RBB1203" s="22"/>
      <c r="RBC1203" s="22"/>
      <c r="RBD1203" s="22"/>
      <c r="RBE1203" s="22"/>
      <c r="RBF1203" s="22"/>
      <c r="RBG1203" s="22"/>
      <c r="RBH1203" s="22"/>
      <c r="RBI1203" s="22"/>
      <c r="RBJ1203" s="22"/>
      <c r="RBK1203" s="22"/>
      <c r="RBL1203" s="22"/>
      <c r="RBM1203" s="22"/>
      <c r="RBN1203" s="22"/>
      <c r="RBO1203" s="22"/>
      <c r="RBP1203" s="22"/>
      <c r="RBQ1203" s="22"/>
      <c r="RBR1203" s="22"/>
      <c r="RBS1203" s="22"/>
      <c r="RBT1203" s="22"/>
      <c r="RBU1203" s="22"/>
      <c r="RBV1203" s="22"/>
      <c r="RBW1203" s="22"/>
      <c r="RBX1203" s="22"/>
      <c r="RBY1203" s="22"/>
      <c r="RBZ1203" s="22"/>
      <c r="RCA1203" s="22"/>
      <c r="RCB1203" s="22"/>
      <c r="RCC1203" s="22"/>
      <c r="RCD1203" s="22"/>
      <c r="RCE1203" s="22"/>
      <c r="RCF1203" s="22"/>
      <c r="RCG1203" s="22"/>
      <c r="RCH1203" s="22"/>
      <c r="RCI1203" s="22"/>
      <c r="RCJ1203" s="22"/>
      <c r="RCK1203" s="22"/>
      <c r="RCL1203" s="22"/>
      <c r="RCM1203" s="22"/>
      <c r="RCN1203" s="22"/>
      <c r="RCO1203" s="22"/>
      <c r="RCP1203" s="22"/>
      <c r="RCQ1203" s="22"/>
      <c r="RCR1203" s="22"/>
      <c r="RCS1203" s="22"/>
      <c r="RCT1203" s="22"/>
      <c r="RCU1203" s="22"/>
      <c r="RCV1203" s="22"/>
      <c r="RCW1203" s="22"/>
      <c r="RCX1203" s="22"/>
      <c r="RCY1203" s="22"/>
      <c r="RCZ1203" s="22"/>
      <c r="RDA1203" s="22"/>
      <c r="RDB1203" s="22"/>
      <c r="RDC1203" s="22"/>
      <c r="RDD1203" s="22"/>
      <c r="RDE1203" s="22"/>
      <c r="RDF1203" s="22"/>
      <c r="RDG1203" s="22"/>
      <c r="RDH1203" s="22"/>
      <c r="RDI1203" s="22"/>
      <c r="RDJ1203" s="22"/>
      <c r="RDK1203" s="22"/>
      <c r="RDL1203" s="22"/>
      <c r="RDM1203" s="22"/>
      <c r="RDN1203" s="22"/>
      <c r="RDO1203" s="22"/>
      <c r="RDP1203" s="22"/>
      <c r="RDQ1203" s="22"/>
      <c r="RDR1203" s="22"/>
      <c r="RDS1203" s="22"/>
      <c r="RDT1203" s="22"/>
      <c r="RDU1203" s="22"/>
      <c r="RDV1203" s="22"/>
      <c r="RDW1203" s="22"/>
      <c r="RDX1203" s="22"/>
      <c r="RDY1203" s="22"/>
      <c r="RDZ1203" s="22"/>
      <c r="REA1203" s="22"/>
      <c r="REB1203" s="22"/>
      <c r="REC1203" s="22"/>
      <c r="RED1203" s="22"/>
      <c r="REE1203" s="22"/>
      <c r="REF1203" s="22"/>
      <c r="REG1203" s="22"/>
      <c r="REH1203" s="22"/>
      <c r="REI1203" s="22"/>
      <c r="REJ1203" s="22"/>
      <c r="REK1203" s="22"/>
      <c r="REL1203" s="22"/>
      <c r="REM1203" s="22"/>
      <c r="REN1203" s="22"/>
      <c r="REO1203" s="22"/>
      <c r="REP1203" s="22"/>
      <c r="REQ1203" s="22"/>
      <c r="RER1203" s="22"/>
      <c r="RES1203" s="22"/>
      <c r="RET1203" s="22"/>
      <c r="REU1203" s="22"/>
      <c r="REV1203" s="22"/>
      <c r="REW1203" s="22"/>
      <c r="REX1203" s="22"/>
      <c r="REY1203" s="22"/>
      <c r="REZ1203" s="22"/>
      <c r="RFA1203" s="22"/>
      <c r="RFB1203" s="22"/>
      <c r="RFC1203" s="22"/>
      <c r="RFD1203" s="22"/>
      <c r="RFE1203" s="22"/>
      <c r="RFF1203" s="22"/>
      <c r="RFG1203" s="22"/>
      <c r="RFH1203" s="22"/>
      <c r="RFI1203" s="22"/>
      <c r="RFJ1203" s="22"/>
      <c r="RFK1203" s="22"/>
      <c r="RFL1203" s="22"/>
      <c r="RFM1203" s="22"/>
      <c r="RFN1203" s="22"/>
      <c r="RFO1203" s="22"/>
      <c r="RFP1203" s="22"/>
      <c r="RFQ1203" s="22"/>
      <c r="RFR1203" s="22"/>
      <c r="RFS1203" s="22"/>
      <c r="RFT1203" s="22"/>
      <c r="RFU1203" s="22"/>
      <c r="RFV1203" s="22"/>
      <c r="RFW1203" s="22"/>
      <c r="RFX1203" s="22"/>
      <c r="RFY1203" s="22"/>
      <c r="RFZ1203" s="22"/>
      <c r="RGA1203" s="22"/>
      <c r="RGB1203" s="22"/>
      <c r="RGC1203" s="22"/>
      <c r="RGD1203" s="22"/>
      <c r="RGE1203" s="22"/>
      <c r="RGF1203" s="22"/>
      <c r="RGG1203" s="22"/>
      <c r="RGH1203" s="22"/>
      <c r="RGI1203" s="22"/>
      <c r="RGJ1203" s="22"/>
      <c r="RGK1203" s="22"/>
      <c r="RGL1203" s="22"/>
      <c r="RGM1203" s="22"/>
      <c r="RGN1203" s="22"/>
      <c r="RGO1203" s="22"/>
      <c r="RGP1203" s="22"/>
      <c r="RGQ1203" s="22"/>
      <c r="RGR1203" s="22"/>
      <c r="RGS1203" s="22"/>
      <c r="RGT1203" s="22"/>
      <c r="RGU1203" s="22"/>
      <c r="RGV1203" s="22"/>
      <c r="RGW1203" s="22"/>
      <c r="RGX1203" s="22"/>
      <c r="RGY1203" s="22"/>
      <c r="RGZ1203" s="22"/>
      <c r="RHA1203" s="22"/>
      <c r="RHB1203" s="22"/>
      <c r="RHC1203" s="22"/>
      <c r="RHD1203" s="22"/>
      <c r="RHE1203" s="22"/>
      <c r="RHF1203" s="22"/>
      <c r="RHG1203" s="22"/>
      <c r="RHH1203" s="22"/>
      <c r="RHI1203" s="22"/>
      <c r="RHJ1203" s="22"/>
      <c r="RHK1203" s="22"/>
      <c r="RHL1203" s="22"/>
      <c r="RHM1203" s="22"/>
      <c r="RHN1203" s="22"/>
      <c r="RHO1203" s="22"/>
      <c r="RHP1203" s="22"/>
      <c r="RHQ1203" s="22"/>
      <c r="RHR1203" s="22"/>
      <c r="RHS1203" s="22"/>
      <c r="RHT1203" s="22"/>
      <c r="RHU1203" s="22"/>
      <c r="RHV1203" s="22"/>
      <c r="RHW1203" s="22"/>
      <c r="RHX1203" s="22"/>
      <c r="RHY1203" s="22"/>
      <c r="RHZ1203" s="22"/>
      <c r="RIA1203" s="22"/>
      <c r="RIB1203" s="22"/>
      <c r="RIC1203" s="22"/>
      <c r="RID1203" s="22"/>
      <c r="RIE1203" s="22"/>
      <c r="RIF1203" s="22"/>
      <c r="RIG1203" s="22"/>
      <c r="RIH1203" s="22"/>
      <c r="RII1203" s="22"/>
      <c r="RIJ1203" s="22"/>
      <c r="RIK1203" s="22"/>
      <c r="RIL1203" s="22"/>
      <c r="RIM1203" s="22"/>
      <c r="RIN1203" s="22"/>
      <c r="RIO1203" s="22"/>
      <c r="RIP1203" s="22"/>
      <c r="RIQ1203" s="22"/>
      <c r="RIR1203" s="22"/>
      <c r="RIS1203" s="22"/>
      <c r="RIT1203" s="22"/>
      <c r="RIU1203" s="22"/>
      <c r="RIV1203" s="22"/>
      <c r="RIW1203" s="22"/>
      <c r="RIX1203" s="22"/>
      <c r="RIY1203" s="22"/>
      <c r="RIZ1203" s="22"/>
      <c r="RJA1203" s="22"/>
      <c r="RJB1203" s="22"/>
      <c r="RJC1203" s="22"/>
      <c r="RJD1203" s="22"/>
      <c r="RJE1203" s="22"/>
      <c r="RJF1203" s="22"/>
      <c r="RJG1203" s="22"/>
      <c r="RJH1203" s="22"/>
      <c r="RJI1203" s="22"/>
      <c r="RJJ1203" s="22"/>
      <c r="RJK1203" s="22"/>
      <c r="RJL1203" s="22"/>
      <c r="RJM1203" s="22"/>
      <c r="RJN1203" s="22"/>
      <c r="RJO1203" s="22"/>
      <c r="RJP1203" s="22"/>
      <c r="RJQ1203" s="22"/>
      <c r="RJR1203" s="22"/>
      <c r="RJS1203" s="22"/>
      <c r="RJT1203" s="22"/>
      <c r="RJU1203" s="22"/>
      <c r="RJV1203" s="22"/>
      <c r="RJW1203" s="22"/>
      <c r="RJX1203" s="22"/>
      <c r="RJY1203" s="22"/>
      <c r="RJZ1203" s="22"/>
      <c r="RKA1203" s="22"/>
      <c r="RKB1203" s="22"/>
      <c r="RKC1203" s="22"/>
      <c r="RKD1203" s="22"/>
      <c r="RKE1203" s="22"/>
      <c r="RKF1203" s="22"/>
      <c r="RKG1203" s="22"/>
      <c r="RKH1203" s="22"/>
      <c r="RKI1203" s="22"/>
      <c r="RKJ1203" s="22"/>
      <c r="RKK1203" s="22"/>
      <c r="RKL1203" s="22"/>
      <c r="RKM1203" s="22"/>
      <c r="RKN1203" s="22"/>
      <c r="RKO1203" s="22"/>
      <c r="RKP1203" s="22"/>
      <c r="RKQ1203" s="22"/>
      <c r="RKR1203" s="22"/>
      <c r="RKS1203" s="22"/>
      <c r="RKT1203" s="22"/>
      <c r="RKU1203" s="22"/>
      <c r="RKV1203" s="22"/>
      <c r="RKW1203" s="22"/>
      <c r="RKX1203" s="22"/>
      <c r="RKY1203" s="22"/>
      <c r="RKZ1203" s="22"/>
      <c r="RLA1203" s="22"/>
      <c r="RLB1203" s="22"/>
      <c r="RLC1203" s="22"/>
      <c r="RLD1203" s="22"/>
      <c r="RLE1203" s="22"/>
      <c r="RLF1203" s="22"/>
      <c r="RLG1203" s="22"/>
      <c r="RLH1203" s="22"/>
      <c r="RLI1203" s="22"/>
      <c r="RLJ1203" s="22"/>
      <c r="RLK1203" s="22"/>
      <c r="RLL1203" s="22"/>
      <c r="RLM1203" s="22"/>
      <c r="RLN1203" s="22"/>
      <c r="RLO1203" s="22"/>
      <c r="RLP1203" s="22"/>
      <c r="RLQ1203" s="22"/>
      <c r="RLR1203" s="22"/>
      <c r="RLS1203" s="22"/>
      <c r="RLT1203" s="22"/>
      <c r="RLU1203" s="22"/>
      <c r="RLV1203" s="22"/>
      <c r="RLW1203" s="22"/>
      <c r="RLX1203" s="22"/>
      <c r="RLY1203" s="22"/>
      <c r="RLZ1203" s="22"/>
      <c r="RMA1203" s="22"/>
      <c r="RMB1203" s="22"/>
      <c r="RMC1203" s="22"/>
      <c r="RMD1203" s="22"/>
      <c r="RME1203" s="22"/>
      <c r="RMF1203" s="22"/>
      <c r="RMG1203" s="22"/>
      <c r="RMH1203" s="22"/>
      <c r="RMI1203" s="22"/>
      <c r="RMJ1203" s="22"/>
      <c r="RMK1203" s="22"/>
      <c r="RML1203" s="22"/>
      <c r="RMM1203" s="22"/>
      <c r="RMN1203" s="22"/>
      <c r="RMO1203" s="22"/>
      <c r="RMP1203" s="22"/>
      <c r="RMQ1203" s="22"/>
      <c r="RMR1203" s="22"/>
      <c r="RMS1203" s="22"/>
      <c r="RMT1203" s="22"/>
      <c r="RMU1203" s="22"/>
      <c r="RMV1203" s="22"/>
      <c r="RMW1203" s="22"/>
      <c r="RMX1203" s="22"/>
      <c r="RMY1203" s="22"/>
      <c r="RMZ1203" s="22"/>
      <c r="RNA1203" s="22"/>
      <c r="RNB1203" s="22"/>
      <c r="RNC1203" s="22"/>
      <c r="RND1203" s="22"/>
      <c r="RNE1203" s="22"/>
      <c r="RNF1203" s="22"/>
      <c r="RNG1203" s="22"/>
      <c r="RNH1203" s="22"/>
      <c r="RNI1203" s="22"/>
      <c r="RNJ1203" s="22"/>
      <c r="RNK1203" s="22"/>
      <c r="RNL1203" s="22"/>
      <c r="RNM1203" s="22"/>
      <c r="RNN1203" s="22"/>
      <c r="RNO1203" s="22"/>
      <c r="RNP1203" s="22"/>
      <c r="RNQ1203" s="22"/>
      <c r="RNR1203" s="22"/>
      <c r="RNS1203" s="22"/>
      <c r="RNT1203" s="22"/>
      <c r="RNU1203" s="22"/>
      <c r="RNV1203" s="22"/>
      <c r="RNW1203" s="22"/>
      <c r="RNX1203" s="22"/>
      <c r="RNY1203" s="22"/>
      <c r="RNZ1203" s="22"/>
      <c r="ROA1203" s="22"/>
      <c r="ROB1203" s="22"/>
      <c r="ROC1203" s="22"/>
      <c r="ROD1203" s="22"/>
      <c r="ROE1203" s="22"/>
      <c r="ROF1203" s="22"/>
      <c r="ROG1203" s="22"/>
      <c r="ROH1203" s="22"/>
      <c r="ROI1203" s="22"/>
      <c r="ROJ1203" s="22"/>
      <c r="ROK1203" s="22"/>
      <c r="ROL1203" s="22"/>
      <c r="ROM1203" s="22"/>
      <c r="RON1203" s="22"/>
      <c r="ROO1203" s="22"/>
      <c r="ROP1203" s="22"/>
      <c r="ROQ1203" s="22"/>
      <c r="ROR1203" s="22"/>
      <c r="ROS1203" s="22"/>
      <c r="ROT1203" s="22"/>
      <c r="ROU1203" s="22"/>
      <c r="ROV1203" s="22"/>
      <c r="ROW1203" s="22"/>
      <c r="ROX1203" s="22"/>
      <c r="ROY1203" s="22"/>
      <c r="ROZ1203" s="22"/>
      <c r="RPA1203" s="22"/>
      <c r="RPB1203" s="22"/>
      <c r="RPC1203" s="22"/>
      <c r="RPD1203" s="22"/>
      <c r="RPE1203" s="22"/>
      <c r="RPF1203" s="22"/>
      <c r="RPG1203" s="22"/>
      <c r="RPH1203" s="22"/>
      <c r="RPI1203" s="22"/>
      <c r="RPJ1203" s="22"/>
      <c r="RPK1203" s="22"/>
      <c r="RPL1203" s="22"/>
      <c r="RPM1203" s="22"/>
      <c r="RPN1203" s="22"/>
      <c r="RPO1203" s="22"/>
      <c r="RPP1203" s="22"/>
      <c r="RPQ1203" s="22"/>
      <c r="RPR1203" s="22"/>
      <c r="RPS1203" s="22"/>
      <c r="RPT1203" s="22"/>
      <c r="RPU1203" s="22"/>
      <c r="RPV1203" s="22"/>
      <c r="RPW1203" s="22"/>
      <c r="RPX1203" s="22"/>
      <c r="RPY1203" s="22"/>
      <c r="RPZ1203" s="22"/>
      <c r="RQA1203" s="22"/>
      <c r="RQB1203" s="22"/>
      <c r="RQC1203" s="22"/>
      <c r="RQD1203" s="22"/>
      <c r="RQE1203" s="22"/>
      <c r="RQF1203" s="22"/>
      <c r="RQG1203" s="22"/>
      <c r="RQH1203" s="22"/>
      <c r="RQI1203" s="22"/>
      <c r="RQJ1203" s="22"/>
      <c r="RQK1203" s="22"/>
      <c r="RQL1203" s="22"/>
      <c r="RQM1203" s="22"/>
      <c r="RQN1203" s="22"/>
      <c r="RQO1203" s="22"/>
      <c r="RQP1203" s="22"/>
      <c r="RQQ1203" s="22"/>
      <c r="RQR1203" s="22"/>
      <c r="RQS1203" s="22"/>
      <c r="RQT1203" s="22"/>
      <c r="RQU1203" s="22"/>
      <c r="RQV1203" s="22"/>
      <c r="RQW1203" s="22"/>
      <c r="RQX1203" s="22"/>
      <c r="RQY1203" s="22"/>
      <c r="RQZ1203" s="22"/>
      <c r="RRA1203" s="22"/>
      <c r="RRB1203" s="22"/>
      <c r="RRC1203" s="22"/>
      <c r="RRD1203" s="22"/>
      <c r="RRE1203" s="22"/>
      <c r="RRF1203" s="22"/>
      <c r="RRG1203" s="22"/>
      <c r="RRH1203" s="22"/>
      <c r="RRI1203" s="22"/>
      <c r="RRJ1203" s="22"/>
      <c r="RRK1203" s="22"/>
      <c r="RRL1203" s="22"/>
      <c r="RRM1203" s="22"/>
      <c r="RRN1203" s="22"/>
      <c r="RRO1203" s="22"/>
      <c r="RRP1203" s="22"/>
      <c r="RRQ1203" s="22"/>
      <c r="RRR1203" s="22"/>
      <c r="RRS1203" s="22"/>
      <c r="RRT1203" s="22"/>
      <c r="RRU1203" s="22"/>
      <c r="RRV1203" s="22"/>
      <c r="RRW1203" s="22"/>
      <c r="RRX1203" s="22"/>
      <c r="RRY1203" s="22"/>
      <c r="RRZ1203" s="22"/>
      <c r="RSA1203" s="22"/>
      <c r="RSB1203" s="22"/>
      <c r="RSC1203" s="22"/>
      <c r="RSD1203" s="22"/>
      <c r="RSE1203" s="22"/>
      <c r="RSF1203" s="22"/>
      <c r="RSG1203" s="22"/>
      <c r="RSH1203" s="22"/>
      <c r="RSI1203" s="22"/>
      <c r="RSJ1203" s="22"/>
      <c r="RSK1203" s="22"/>
      <c r="RSL1203" s="22"/>
      <c r="RSM1203" s="22"/>
      <c r="RSN1203" s="22"/>
      <c r="RSO1203" s="22"/>
      <c r="RSP1203" s="22"/>
      <c r="RSQ1203" s="22"/>
      <c r="RSR1203" s="22"/>
      <c r="RSS1203" s="22"/>
      <c r="RST1203" s="22"/>
      <c r="RSU1203" s="22"/>
      <c r="RSV1203" s="22"/>
      <c r="RSW1203" s="22"/>
      <c r="RSX1203" s="22"/>
      <c r="RSY1203" s="22"/>
      <c r="RSZ1203" s="22"/>
      <c r="RTA1203" s="22"/>
      <c r="RTB1203" s="22"/>
      <c r="RTC1203" s="22"/>
      <c r="RTD1203" s="22"/>
      <c r="RTE1203" s="22"/>
      <c r="RTF1203" s="22"/>
      <c r="RTG1203" s="22"/>
      <c r="RTH1203" s="22"/>
      <c r="RTI1203" s="22"/>
      <c r="RTJ1203" s="22"/>
      <c r="RTK1203" s="22"/>
      <c r="RTL1203" s="22"/>
      <c r="RTM1203" s="22"/>
      <c r="RTN1203" s="22"/>
      <c r="RTO1203" s="22"/>
      <c r="RTP1203" s="22"/>
      <c r="RTQ1203" s="22"/>
      <c r="RTR1203" s="22"/>
      <c r="RTS1203" s="22"/>
      <c r="RTT1203" s="22"/>
      <c r="RTU1203" s="22"/>
      <c r="RTV1203" s="22"/>
      <c r="RTW1203" s="22"/>
      <c r="RTX1203" s="22"/>
      <c r="RTY1203" s="22"/>
      <c r="RTZ1203" s="22"/>
      <c r="RUA1203" s="22"/>
      <c r="RUB1203" s="22"/>
      <c r="RUC1203" s="22"/>
      <c r="RUD1203" s="22"/>
      <c r="RUE1203" s="22"/>
      <c r="RUF1203" s="22"/>
      <c r="RUG1203" s="22"/>
      <c r="RUH1203" s="22"/>
      <c r="RUI1203" s="22"/>
      <c r="RUJ1203" s="22"/>
      <c r="RUK1203" s="22"/>
      <c r="RUL1203" s="22"/>
      <c r="RUM1203" s="22"/>
      <c r="RUN1203" s="22"/>
      <c r="RUO1203" s="22"/>
      <c r="RUP1203" s="22"/>
      <c r="RUQ1203" s="22"/>
      <c r="RUR1203" s="22"/>
      <c r="RUS1203" s="22"/>
      <c r="RUT1203" s="22"/>
      <c r="RUU1203" s="22"/>
      <c r="RUV1203" s="22"/>
      <c r="RUW1203" s="22"/>
      <c r="RUX1203" s="22"/>
      <c r="RUY1203" s="22"/>
      <c r="RUZ1203" s="22"/>
      <c r="RVA1203" s="22"/>
      <c r="RVB1203" s="22"/>
      <c r="RVC1203" s="22"/>
      <c r="RVD1203" s="22"/>
      <c r="RVE1203" s="22"/>
      <c r="RVF1203" s="22"/>
      <c r="RVG1203" s="22"/>
      <c r="RVH1203" s="22"/>
      <c r="RVI1203" s="22"/>
      <c r="RVJ1203" s="22"/>
      <c r="RVK1203" s="22"/>
      <c r="RVL1203" s="22"/>
      <c r="RVM1203" s="22"/>
      <c r="RVN1203" s="22"/>
      <c r="RVO1203" s="22"/>
      <c r="RVP1203" s="22"/>
      <c r="RVQ1203" s="22"/>
      <c r="RVR1203" s="22"/>
      <c r="RVS1203" s="22"/>
      <c r="RVT1203" s="22"/>
      <c r="RVU1203" s="22"/>
      <c r="RVV1203" s="22"/>
      <c r="RVW1203" s="22"/>
      <c r="RVX1203" s="22"/>
      <c r="RVY1203" s="22"/>
      <c r="RVZ1203" s="22"/>
      <c r="RWA1203" s="22"/>
      <c r="RWB1203" s="22"/>
      <c r="RWC1203" s="22"/>
      <c r="RWD1203" s="22"/>
      <c r="RWE1203" s="22"/>
      <c r="RWF1203" s="22"/>
      <c r="RWG1203" s="22"/>
      <c r="RWH1203" s="22"/>
      <c r="RWI1203" s="22"/>
      <c r="RWJ1203" s="22"/>
      <c r="RWK1203" s="22"/>
      <c r="RWL1203" s="22"/>
      <c r="RWM1203" s="22"/>
      <c r="RWN1203" s="22"/>
      <c r="RWO1203" s="22"/>
      <c r="RWP1203" s="22"/>
      <c r="RWQ1203" s="22"/>
      <c r="RWR1203" s="22"/>
      <c r="RWS1203" s="22"/>
      <c r="RWT1203" s="22"/>
      <c r="RWU1203" s="22"/>
      <c r="RWV1203" s="22"/>
      <c r="RWW1203" s="22"/>
      <c r="RWX1203" s="22"/>
      <c r="RWY1203" s="22"/>
      <c r="RWZ1203" s="22"/>
      <c r="RXA1203" s="22"/>
      <c r="RXB1203" s="22"/>
      <c r="RXC1203" s="22"/>
      <c r="RXD1203" s="22"/>
      <c r="RXE1203" s="22"/>
      <c r="RXF1203" s="22"/>
      <c r="RXG1203" s="22"/>
      <c r="RXH1203" s="22"/>
      <c r="RXI1203" s="22"/>
      <c r="RXJ1203" s="22"/>
      <c r="RXK1203" s="22"/>
      <c r="RXL1203" s="22"/>
      <c r="RXM1203" s="22"/>
      <c r="RXN1203" s="22"/>
      <c r="RXO1203" s="22"/>
      <c r="RXP1203" s="22"/>
      <c r="RXQ1203" s="22"/>
      <c r="RXR1203" s="22"/>
      <c r="RXS1203" s="22"/>
      <c r="RXT1203" s="22"/>
      <c r="RXU1203" s="22"/>
      <c r="RXV1203" s="22"/>
      <c r="RXW1203" s="22"/>
      <c r="RXX1203" s="22"/>
      <c r="RXY1203" s="22"/>
      <c r="RXZ1203" s="22"/>
      <c r="RYA1203" s="22"/>
      <c r="RYB1203" s="22"/>
      <c r="RYC1203" s="22"/>
      <c r="RYD1203" s="22"/>
      <c r="RYE1203" s="22"/>
      <c r="RYF1203" s="22"/>
      <c r="RYG1203" s="22"/>
      <c r="RYH1203" s="22"/>
      <c r="RYI1203" s="22"/>
      <c r="RYJ1203" s="22"/>
      <c r="RYK1203" s="22"/>
      <c r="RYL1203" s="22"/>
      <c r="RYM1203" s="22"/>
      <c r="RYN1203" s="22"/>
      <c r="RYO1203" s="22"/>
      <c r="RYP1203" s="22"/>
      <c r="RYQ1203" s="22"/>
      <c r="RYR1203" s="22"/>
      <c r="RYS1203" s="22"/>
      <c r="RYT1203" s="22"/>
      <c r="RYU1203" s="22"/>
      <c r="RYV1203" s="22"/>
      <c r="RYW1203" s="22"/>
      <c r="RYX1203" s="22"/>
      <c r="RYY1203" s="22"/>
      <c r="RYZ1203" s="22"/>
      <c r="RZA1203" s="22"/>
      <c r="RZB1203" s="22"/>
      <c r="RZC1203" s="22"/>
      <c r="RZD1203" s="22"/>
      <c r="RZE1203" s="22"/>
      <c r="RZF1203" s="22"/>
      <c r="RZG1203" s="22"/>
      <c r="RZH1203" s="22"/>
      <c r="RZI1203" s="22"/>
      <c r="RZJ1203" s="22"/>
      <c r="RZK1203" s="22"/>
      <c r="RZL1203" s="22"/>
      <c r="RZM1203" s="22"/>
      <c r="RZN1203" s="22"/>
      <c r="RZO1203" s="22"/>
      <c r="RZP1203" s="22"/>
      <c r="RZQ1203" s="22"/>
      <c r="RZR1203" s="22"/>
      <c r="RZS1203" s="22"/>
      <c r="RZT1203" s="22"/>
      <c r="RZU1203" s="22"/>
      <c r="RZV1203" s="22"/>
      <c r="RZW1203" s="22"/>
      <c r="RZX1203" s="22"/>
      <c r="RZY1203" s="22"/>
      <c r="RZZ1203" s="22"/>
      <c r="SAA1203" s="22"/>
      <c r="SAB1203" s="22"/>
      <c r="SAC1203" s="22"/>
      <c r="SAD1203" s="22"/>
      <c r="SAE1203" s="22"/>
      <c r="SAF1203" s="22"/>
      <c r="SAG1203" s="22"/>
      <c r="SAH1203" s="22"/>
      <c r="SAI1203" s="22"/>
      <c r="SAJ1203" s="22"/>
      <c r="SAK1203" s="22"/>
      <c r="SAL1203" s="22"/>
      <c r="SAM1203" s="22"/>
      <c r="SAN1203" s="22"/>
      <c r="SAO1203" s="22"/>
      <c r="SAP1203" s="22"/>
      <c r="SAQ1203" s="22"/>
      <c r="SAR1203" s="22"/>
      <c r="SAS1203" s="22"/>
      <c r="SAT1203" s="22"/>
      <c r="SAU1203" s="22"/>
      <c r="SAV1203" s="22"/>
      <c r="SAW1203" s="22"/>
      <c r="SAX1203" s="22"/>
      <c r="SAY1203" s="22"/>
      <c r="SAZ1203" s="22"/>
      <c r="SBA1203" s="22"/>
      <c r="SBB1203" s="22"/>
      <c r="SBC1203" s="22"/>
      <c r="SBD1203" s="22"/>
      <c r="SBE1203" s="22"/>
      <c r="SBF1203" s="22"/>
      <c r="SBG1203" s="22"/>
      <c r="SBH1203" s="22"/>
      <c r="SBI1203" s="22"/>
      <c r="SBJ1203" s="22"/>
      <c r="SBK1203" s="22"/>
      <c r="SBL1203" s="22"/>
      <c r="SBM1203" s="22"/>
      <c r="SBN1203" s="22"/>
      <c r="SBO1203" s="22"/>
      <c r="SBP1203" s="22"/>
      <c r="SBQ1203" s="22"/>
      <c r="SBR1203" s="22"/>
      <c r="SBS1203" s="22"/>
      <c r="SBT1203" s="22"/>
      <c r="SBU1203" s="22"/>
      <c r="SBV1203" s="22"/>
      <c r="SBW1203" s="22"/>
      <c r="SBX1203" s="22"/>
      <c r="SBY1203" s="22"/>
      <c r="SBZ1203" s="22"/>
      <c r="SCA1203" s="22"/>
      <c r="SCB1203" s="22"/>
      <c r="SCC1203" s="22"/>
      <c r="SCD1203" s="22"/>
      <c r="SCE1203" s="22"/>
      <c r="SCF1203" s="22"/>
      <c r="SCG1203" s="22"/>
      <c r="SCH1203" s="22"/>
      <c r="SCI1203" s="22"/>
      <c r="SCJ1203" s="22"/>
      <c r="SCK1203" s="22"/>
      <c r="SCL1203" s="22"/>
      <c r="SCM1203" s="22"/>
      <c r="SCN1203" s="22"/>
      <c r="SCO1203" s="22"/>
      <c r="SCP1203" s="22"/>
      <c r="SCQ1203" s="22"/>
      <c r="SCR1203" s="22"/>
      <c r="SCS1203" s="22"/>
      <c r="SCT1203" s="22"/>
      <c r="SCU1203" s="22"/>
      <c r="SCV1203" s="22"/>
      <c r="SCW1203" s="22"/>
      <c r="SCX1203" s="22"/>
      <c r="SCY1203" s="22"/>
      <c r="SCZ1203" s="22"/>
      <c r="SDA1203" s="22"/>
      <c r="SDB1203" s="22"/>
      <c r="SDC1203" s="22"/>
      <c r="SDD1203" s="22"/>
      <c r="SDE1203" s="22"/>
      <c r="SDF1203" s="22"/>
      <c r="SDG1203" s="22"/>
      <c r="SDH1203" s="22"/>
      <c r="SDI1203" s="22"/>
      <c r="SDJ1203" s="22"/>
      <c r="SDK1203" s="22"/>
      <c r="SDL1203" s="22"/>
      <c r="SDM1203" s="22"/>
      <c r="SDN1203" s="22"/>
      <c r="SDO1203" s="22"/>
      <c r="SDP1203" s="22"/>
      <c r="SDQ1203" s="22"/>
      <c r="SDR1203" s="22"/>
      <c r="SDS1203" s="22"/>
      <c r="SDT1203" s="22"/>
      <c r="SDU1203" s="22"/>
      <c r="SDV1203" s="22"/>
      <c r="SDW1203" s="22"/>
      <c r="SDX1203" s="22"/>
      <c r="SDY1203" s="22"/>
      <c r="SDZ1203" s="22"/>
      <c r="SEA1203" s="22"/>
      <c r="SEB1203" s="22"/>
      <c r="SEC1203" s="22"/>
      <c r="SED1203" s="22"/>
      <c r="SEE1203" s="22"/>
      <c r="SEF1203" s="22"/>
      <c r="SEG1203" s="22"/>
      <c r="SEH1203" s="22"/>
      <c r="SEI1203" s="22"/>
      <c r="SEJ1203" s="22"/>
      <c r="SEK1203" s="22"/>
      <c r="SEL1203" s="22"/>
      <c r="SEM1203" s="22"/>
      <c r="SEN1203" s="22"/>
      <c r="SEO1203" s="22"/>
      <c r="SEP1203" s="22"/>
      <c r="SEQ1203" s="22"/>
      <c r="SER1203" s="22"/>
      <c r="SES1203" s="22"/>
      <c r="SET1203" s="22"/>
      <c r="SEU1203" s="22"/>
      <c r="SEV1203" s="22"/>
      <c r="SEW1203" s="22"/>
      <c r="SEX1203" s="22"/>
      <c r="SEY1203" s="22"/>
      <c r="SEZ1203" s="22"/>
      <c r="SFA1203" s="22"/>
      <c r="SFB1203" s="22"/>
      <c r="SFC1203" s="22"/>
      <c r="SFD1203" s="22"/>
      <c r="SFE1203" s="22"/>
      <c r="SFF1203" s="22"/>
      <c r="SFG1203" s="22"/>
      <c r="SFH1203" s="22"/>
      <c r="SFI1203" s="22"/>
      <c r="SFJ1203" s="22"/>
      <c r="SFK1203" s="22"/>
      <c r="SFL1203" s="22"/>
      <c r="SFM1203" s="22"/>
      <c r="SFN1203" s="22"/>
      <c r="SFO1203" s="22"/>
      <c r="SFP1203" s="22"/>
      <c r="SFQ1203" s="22"/>
      <c r="SFR1203" s="22"/>
      <c r="SFS1203" s="22"/>
      <c r="SFT1203" s="22"/>
      <c r="SFU1203" s="22"/>
      <c r="SFV1203" s="22"/>
      <c r="SFW1203" s="22"/>
      <c r="SFX1203" s="22"/>
      <c r="SFY1203" s="22"/>
      <c r="SFZ1203" s="22"/>
      <c r="SGA1203" s="22"/>
      <c r="SGB1203" s="22"/>
      <c r="SGC1203" s="22"/>
      <c r="SGD1203" s="22"/>
      <c r="SGE1203" s="22"/>
      <c r="SGF1203" s="22"/>
      <c r="SGG1203" s="22"/>
      <c r="SGH1203" s="22"/>
      <c r="SGI1203" s="22"/>
      <c r="SGJ1203" s="22"/>
      <c r="SGK1203" s="22"/>
      <c r="SGL1203" s="22"/>
      <c r="SGM1203" s="22"/>
      <c r="SGN1203" s="22"/>
      <c r="SGO1203" s="22"/>
      <c r="SGP1203" s="22"/>
      <c r="SGQ1203" s="22"/>
      <c r="SGR1203" s="22"/>
      <c r="SGS1203" s="22"/>
      <c r="SGT1203" s="22"/>
      <c r="SGU1203" s="22"/>
      <c r="SGV1203" s="22"/>
      <c r="SGW1203" s="22"/>
      <c r="SGX1203" s="22"/>
      <c r="SGY1203" s="22"/>
      <c r="SGZ1203" s="22"/>
      <c r="SHA1203" s="22"/>
      <c r="SHB1203" s="22"/>
      <c r="SHC1203" s="22"/>
      <c r="SHD1203" s="22"/>
      <c r="SHE1203" s="22"/>
      <c r="SHF1203" s="22"/>
      <c r="SHG1203" s="22"/>
      <c r="SHH1203" s="22"/>
      <c r="SHI1203" s="22"/>
      <c r="SHJ1203" s="22"/>
      <c r="SHK1203" s="22"/>
      <c r="SHL1203" s="22"/>
      <c r="SHM1203" s="22"/>
      <c r="SHN1203" s="22"/>
      <c r="SHO1203" s="22"/>
      <c r="SHP1203" s="22"/>
      <c r="SHQ1203" s="22"/>
      <c r="SHR1203" s="22"/>
      <c r="SHS1203" s="22"/>
      <c r="SHT1203" s="22"/>
      <c r="SHU1203" s="22"/>
      <c r="SHV1203" s="22"/>
      <c r="SHW1203" s="22"/>
      <c r="SHX1203" s="22"/>
      <c r="SHY1203" s="22"/>
      <c r="SHZ1203" s="22"/>
      <c r="SIA1203" s="22"/>
      <c r="SIB1203" s="22"/>
      <c r="SIC1203" s="22"/>
      <c r="SID1203" s="22"/>
      <c r="SIE1203" s="22"/>
      <c r="SIF1203" s="22"/>
      <c r="SIG1203" s="22"/>
      <c r="SIH1203" s="22"/>
      <c r="SII1203" s="22"/>
      <c r="SIJ1203" s="22"/>
      <c r="SIK1203" s="22"/>
      <c r="SIL1203" s="22"/>
      <c r="SIM1203" s="22"/>
      <c r="SIN1203" s="22"/>
      <c r="SIO1203" s="22"/>
      <c r="SIP1203" s="22"/>
      <c r="SIQ1203" s="22"/>
      <c r="SIR1203" s="22"/>
      <c r="SIS1203" s="22"/>
      <c r="SIT1203" s="22"/>
      <c r="SIU1203" s="22"/>
      <c r="SIV1203" s="22"/>
      <c r="SIW1203" s="22"/>
      <c r="SIX1203" s="22"/>
      <c r="SIY1203" s="22"/>
      <c r="SIZ1203" s="22"/>
      <c r="SJA1203" s="22"/>
      <c r="SJB1203" s="22"/>
      <c r="SJC1203" s="22"/>
      <c r="SJD1203" s="22"/>
      <c r="SJE1203" s="22"/>
      <c r="SJF1203" s="22"/>
      <c r="SJG1203" s="22"/>
      <c r="SJH1203" s="22"/>
      <c r="SJI1203" s="22"/>
      <c r="SJJ1203" s="22"/>
      <c r="SJK1203" s="22"/>
      <c r="SJL1203" s="22"/>
      <c r="SJM1203" s="22"/>
      <c r="SJN1203" s="22"/>
      <c r="SJO1203" s="22"/>
      <c r="SJP1203" s="22"/>
      <c r="SJQ1203" s="22"/>
      <c r="SJR1203" s="22"/>
      <c r="SJS1203" s="22"/>
      <c r="SJT1203" s="22"/>
      <c r="SJU1203" s="22"/>
      <c r="SJV1203" s="22"/>
      <c r="SJW1203" s="22"/>
      <c r="SJX1203" s="22"/>
      <c r="SJY1203" s="22"/>
      <c r="SJZ1203" s="22"/>
      <c r="SKA1203" s="22"/>
      <c r="SKB1203" s="22"/>
      <c r="SKC1203" s="22"/>
      <c r="SKD1203" s="22"/>
      <c r="SKE1203" s="22"/>
      <c r="SKF1203" s="22"/>
      <c r="SKG1203" s="22"/>
      <c r="SKH1203" s="22"/>
      <c r="SKI1203" s="22"/>
      <c r="SKJ1203" s="22"/>
      <c r="SKK1203" s="22"/>
      <c r="SKL1203" s="22"/>
      <c r="SKM1203" s="22"/>
      <c r="SKN1203" s="22"/>
      <c r="SKO1203" s="22"/>
      <c r="SKP1203" s="22"/>
      <c r="SKQ1203" s="22"/>
      <c r="SKR1203" s="22"/>
      <c r="SKS1203" s="22"/>
      <c r="SKT1203" s="22"/>
      <c r="SKU1203" s="22"/>
      <c r="SKV1203" s="22"/>
      <c r="SKW1203" s="22"/>
      <c r="SKX1203" s="22"/>
      <c r="SKY1203" s="22"/>
      <c r="SKZ1203" s="22"/>
      <c r="SLA1203" s="22"/>
      <c r="SLB1203" s="22"/>
      <c r="SLC1203" s="22"/>
      <c r="SLD1203" s="22"/>
      <c r="SLE1203" s="22"/>
      <c r="SLF1203" s="22"/>
      <c r="SLG1203" s="22"/>
      <c r="SLH1203" s="22"/>
      <c r="SLI1203" s="22"/>
      <c r="SLJ1203" s="22"/>
      <c r="SLK1203" s="22"/>
      <c r="SLL1203" s="22"/>
      <c r="SLM1203" s="22"/>
      <c r="SLN1203" s="22"/>
      <c r="SLO1203" s="22"/>
      <c r="SLP1203" s="22"/>
      <c r="SLQ1203" s="22"/>
      <c r="SLR1203" s="22"/>
      <c r="SLS1203" s="22"/>
      <c r="SLT1203" s="22"/>
      <c r="SLU1203" s="22"/>
      <c r="SLV1203" s="22"/>
      <c r="SLW1203" s="22"/>
      <c r="SLX1203" s="22"/>
      <c r="SLY1203" s="22"/>
      <c r="SLZ1203" s="22"/>
      <c r="SMA1203" s="22"/>
      <c r="SMB1203" s="22"/>
      <c r="SMC1203" s="22"/>
      <c r="SMD1203" s="22"/>
      <c r="SME1203" s="22"/>
      <c r="SMF1203" s="22"/>
      <c r="SMG1203" s="22"/>
      <c r="SMH1203" s="22"/>
      <c r="SMI1203" s="22"/>
      <c r="SMJ1203" s="22"/>
      <c r="SMK1203" s="22"/>
      <c r="SML1203" s="22"/>
      <c r="SMM1203" s="22"/>
      <c r="SMN1203" s="22"/>
      <c r="SMO1203" s="22"/>
      <c r="SMP1203" s="22"/>
      <c r="SMQ1203" s="22"/>
      <c r="SMR1203" s="22"/>
      <c r="SMS1203" s="22"/>
      <c r="SMT1203" s="22"/>
      <c r="SMU1203" s="22"/>
      <c r="SMV1203" s="22"/>
      <c r="SMW1203" s="22"/>
      <c r="SMX1203" s="22"/>
      <c r="SMY1203" s="22"/>
      <c r="SMZ1203" s="22"/>
      <c r="SNA1203" s="22"/>
      <c r="SNB1203" s="22"/>
      <c r="SNC1203" s="22"/>
      <c r="SND1203" s="22"/>
      <c r="SNE1203" s="22"/>
      <c r="SNF1203" s="22"/>
      <c r="SNG1203" s="22"/>
      <c r="SNH1203" s="22"/>
      <c r="SNI1203" s="22"/>
      <c r="SNJ1203" s="22"/>
      <c r="SNK1203" s="22"/>
      <c r="SNL1203" s="22"/>
      <c r="SNM1203" s="22"/>
      <c r="SNN1203" s="22"/>
      <c r="SNO1203" s="22"/>
      <c r="SNP1203" s="22"/>
      <c r="SNQ1203" s="22"/>
      <c r="SNR1203" s="22"/>
      <c r="SNS1203" s="22"/>
      <c r="SNT1203" s="22"/>
      <c r="SNU1203" s="22"/>
      <c r="SNV1203" s="22"/>
      <c r="SNW1203" s="22"/>
      <c r="SNX1203" s="22"/>
      <c r="SNY1203" s="22"/>
      <c r="SNZ1203" s="22"/>
      <c r="SOA1203" s="22"/>
      <c r="SOB1203" s="22"/>
      <c r="SOC1203" s="22"/>
      <c r="SOD1203" s="22"/>
      <c r="SOE1203" s="22"/>
      <c r="SOF1203" s="22"/>
      <c r="SOG1203" s="22"/>
      <c r="SOH1203" s="22"/>
      <c r="SOI1203" s="22"/>
      <c r="SOJ1203" s="22"/>
      <c r="SOK1203" s="22"/>
      <c r="SOL1203" s="22"/>
      <c r="SOM1203" s="22"/>
      <c r="SON1203" s="22"/>
      <c r="SOO1203" s="22"/>
      <c r="SOP1203" s="22"/>
      <c r="SOQ1203" s="22"/>
      <c r="SOR1203" s="22"/>
      <c r="SOS1203" s="22"/>
      <c r="SOT1203" s="22"/>
      <c r="SOU1203" s="22"/>
      <c r="SOV1203" s="22"/>
      <c r="SOW1203" s="22"/>
      <c r="SOX1203" s="22"/>
      <c r="SOY1203" s="22"/>
      <c r="SOZ1203" s="22"/>
      <c r="SPA1203" s="22"/>
      <c r="SPB1203" s="22"/>
      <c r="SPC1203" s="22"/>
      <c r="SPD1203" s="22"/>
      <c r="SPE1203" s="22"/>
      <c r="SPF1203" s="22"/>
      <c r="SPG1203" s="22"/>
      <c r="SPH1203" s="22"/>
      <c r="SPI1203" s="22"/>
      <c r="SPJ1203" s="22"/>
      <c r="SPK1203" s="22"/>
      <c r="SPL1203" s="22"/>
      <c r="SPM1203" s="22"/>
      <c r="SPN1203" s="22"/>
      <c r="SPO1203" s="22"/>
      <c r="SPP1203" s="22"/>
      <c r="SPQ1203" s="22"/>
      <c r="SPR1203" s="22"/>
      <c r="SPS1203" s="22"/>
      <c r="SPT1203" s="22"/>
      <c r="SPU1203" s="22"/>
      <c r="SPV1203" s="22"/>
      <c r="SPW1203" s="22"/>
      <c r="SPX1203" s="22"/>
      <c r="SPY1203" s="22"/>
      <c r="SPZ1203" s="22"/>
      <c r="SQA1203" s="22"/>
      <c r="SQB1203" s="22"/>
      <c r="SQC1203" s="22"/>
      <c r="SQD1203" s="22"/>
      <c r="SQE1203" s="22"/>
      <c r="SQF1203" s="22"/>
      <c r="SQG1203" s="22"/>
      <c r="SQH1203" s="22"/>
      <c r="SQI1203" s="22"/>
      <c r="SQJ1203" s="22"/>
      <c r="SQK1203" s="22"/>
      <c r="SQL1203" s="22"/>
      <c r="SQM1203" s="22"/>
      <c r="SQN1203" s="22"/>
      <c r="SQO1203" s="22"/>
      <c r="SQP1203" s="22"/>
      <c r="SQQ1203" s="22"/>
      <c r="SQR1203" s="22"/>
      <c r="SQS1203" s="22"/>
      <c r="SQT1203" s="22"/>
      <c r="SQU1203" s="22"/>
      <c r="SQV1203" s="22"/>
      <c r="SQW1203" s="22"/>
      <c r="SQX1203" s="22"/>
      <c r="SQY1203" s="22"/>
      <c r="SQZ1203" s="22"/>
      <c r="SRA1203" s="22"/>
      <c r="SRB1203" s="22"/>
      <c r="SRC1203" s="22"/>
      <c r="SRD1203" s="22"/>
      <c r="SRE1203" s="22"/>
      <c r="SRF1203" s="22"/>
      <c r="SRG1203" s="22"/>
      <c r="SRH1203" s="22"/>
      <c r="SRI1203" s="22"/>
      <c r="SRJ1203" s="22"/>
      <c r="SRK1203" s="22"/>
      <c r="SRL1203" s="22"/>
      <c r="SRM1203" s="22"/>
      <c r="SRN1203" s="22"/>
      <c r="SRO1203" s="22"/>
      <c r="SRP1203" s="22"/>
      <c r="SRQ1203" s="22"/>
      <c r="SRR1203" s="22"/>
      <c r="SRS1203" s="22"/>
      <c r="SRT1203" s="22"/>
      <c r="SRU1203" s="22"/>
      <c r="SRV1203" s="22"/>
      <c r="SRW1203" s="22"/>
      <c r="SRX1203" s="22"/>
      <c r="SRY1203" s="22"/>
      <c r="SRZ1203" s="22"/>
      <c r="SSA1203" s="22"/>
      <c r="SSB1203" s="22"/>
      <c r="SSC1203" s="22"/>
      <c r="SSD1203" s="22"/>
      <c r="SSE1203" s="22"/>
      <c r="SSF1203" s="22"/>
      <c r="SSG1203" s="22"/>
      <c r="SSH1203" s="22"/>
      <c r="SSI1203" s="22"/>
      <c r="SSJ1203" s="22"/>
      <c r="SSK1203" s="22"/>
      <c r="SSL1203" s="22"/>
      <c r="SSM1203" s="22"/>
      <c r="SSN1203" s="22"/>
      <c r="SSO1203" s="22"/>
      <c r="SSP1203" s="22"/>
      <c r="SSQ1203" s="22"/>
      <c r="SSR1203" s="22"/>
      <c r="SSS1203" s="22"/>
      <c r="SST1203" s="22"/>
      <c r="SSU1203" s="22"/>
      <c r="SSV1203" s="22"/>
      <c r="SSW1203" s="22"/>
      <c r="SSX1203" s="22"/>
      <c r="SSY1203" s="22"/>
      <c r="SSZ1203" s="22"/>
      <c r="STA1203" s="22"/>
      <c r="STB1203" s="22"/>
      <c r="STC1203" s="22"/>
      <c r="STD1203" s="22"/>
      <c r="STE1203" s="22"/>
      <c r="STF1203" s="22"/>
      <c r="STG1203" s="22"/>
      <c r="STH1203" s="22"/>
      <c r="STI1203" s="22"/>
      <c r="STJ1203" s="22"/>
      <c r="STK1203" s="22"/>
      <c r="STL1203" s="22"/>
      <c r="STM1203" s="22"/>
      <c r="STN1203" s="22"/>
      <c r="STO1203" s="22"/>
      <c r="STP1203" s="22"/>
      <c r="STQ1203" s="22"/>
      <c r="STR1203" s="22"/>
      <c r="STS1203" s="22"/>
      <c r="STT1203" s="22"/>
      <c r="STU1203" s="22"/>
      <c r="STV1203" s="22"/>
      <c r="STW1203" s="22"/>
      <c r="STX1203" s="22"/>
      <c r="STY1203" s="22"/>
      <c r="STZ1203" s="22"/>
      <c r="SUA1203" s="22"/>
      <c r="SUB1203" s="22"/>
      <c r="SUC1203" s="22"/>
      <c r="SUD1203" s="22"/>
      <c r="SUE1203" s="22"/>
      <c r="SUF1203" s="22"/>
      <c r="SUG1203" s="22"/>
      <c r="SUH1203" s="22"/>
      <c r="SUI1203" s="22"/>
      <c r="SUJ1203" s="22"/>
      <c r="SUK1203" s="22"/>
      <c r="SUL1203" s="22"/>
      <c r="SUM1203" s="22"/>
      <c r="SUN1203" s="22"/>
      <c r="SUO1203" s="22"/>
      <c r="SUP1203" s="22"/>
      <c r="SUQ1203" s="22"/>
      <c r="SUR1203" s="22"/>
      <c r="SUS1203" s="22"/>
      <c r="SUT1203" s="22"/>
      <c r="SUU1203" s="22"/>
      <c r="SUV1203" s="22"/>
      <c r="SUW1203" s="22"/>
      <c r="SUX1203" s="22"/>
      <c r="SUY1203" s="22"/>
      <c r="SUZ1203" s="22"/>
      <c r="SVA1203" s="22"/>
      <c r="SVB1203" s="22"/>
      <c r="SVC1203" s="22"/>
      <c r="SVD1203" s="22"/>
      <c r="SVE1203" s="22"/>
      <c r="SVF1203" s="22"/>
      <c r="SVG1203" s="22"/>
      <c r="SVH1203" s="22"/>
      <c r="SVI1203" s="22"/>
      <c r="SVJ1203" s="22"/>
      <c r="SVK1203" s="22"/>
      <c r="SVL1203" s="22"/>
      <c r="SVM1203" s="22"/>
      <c r="SVN1203" s="22"/>
      <c r="SVO1203" s="22"/>
      <c r="SVP1203" s="22"/>
      <c r="SVQ1203" s="22"/>
      <c r="SVR1203" s="22"/>
      <c r="SVS1203" s="22"/>
      <c r="SVT1203" s="22"/>
      <c r="SVU1203" s="22"/>
      <c r="SVV1203" s="22"/>
      <c r="SVW1203" s="22"/>
      <c r="SVX1203" s="22"/>
      <c r="SVY1203" s="22"/>
      <c r="SVZ1203" s="22"/>
      <c r="SWA1203" s="22"/>
      <c r="SWB1203" s="22"/>
      <c r="SWC1203" s="22"/>
      <c r="SWD1203" s="22"/>
      <c r="SWE1203" s="22"/>
      <c r="SWF1203" s="22"/>
      <c r="SWG1203" s="22"/>
      <c r="SWH1203" s="22"/>
      <c r="SWI1203" s="22"/>
      <c r="SWJ1203" s="22"/>
      <c r="SWK1203" s="22"/>
      <c r="SWL1203" s="22"/>
      <c r="SWM1203" s="22"/>
      <c r="SWN1203" s="22"/>
      <c r="SWO1203" s="22"/>
      <c r="SWP1203" s="22"/>
      <c r="SWQ1203" s="22"/>
      <c r="SWR1203" s="22"/>
      <c r="SWS1203" s="22"/>
      <c r="SWT1203" s="22"/>
      <c r="SWU1203" s="22"/>
      <c r="SWV1203" s="22"/>
      <c r="SWW1203" s="22"/>
      <c r="SWX1203" s="22"/>
      <c r="SWY1203" s="22"/>
      <c r="SWZ1203" s="22"/>
      <c r="SXA1203" s="22"/>
      <c r="SXB1203" s="22"/>
      <c r="SXC1203" s="22"/>
      <c r="SXD1203" s="22"/>
      <c r="SXE1203" s="22"/>
      <c r="SXF1203" s="22"/>
      <c r="SXG1203" s="22"/>
      <c r="SXH1203" s="22"/>
      <c r="SXI1203" s="22"/>
      <c r="SXJ1203" s="22"/>
      <c r="SXK1203" s="22"/>
      <c r="SXL1203" s="22"/>
      <c r="SXM1203" s="22"/>
      <c r="SXN1203" s="22"/>
      <c r="SXO1203" s="22"/>
      <c r="SXP1203" s="22"/>
      <c r="SXQ1203" s="22"/>
      <c r="SXR1203" s="22"/>
      <c r="SXS1203" s="22"/>
      <c r="SXT1203" s="22"/>
      <c r="SXU1203" s="22"/>
      <c r="SXV1203" s="22"/>
      <c r="SXW1203" s="22"/>
      <c r="SXX1203" s="22"/>
      <c r="SXY1203" s="22"/>
      <c r="SXZ1203" s="22"/>
      <c r="SYA1203" s="22"/>
      <c r="SYB1203" s="22"/>
      <c r="SYC1203" s="22"/>
      <c r="SYD1203" s="22"/>
      <c r="SYE1203" s="22"/>
      <c r="SYF1203" s="22"/>
      <c r="SYG1203" s="22"/>
      <c r="SYH1203" s="22"/>
      <c r="SYI1203" s="22"/>
      <c r="SYJ1203" s="22"/>
      <c r="SYK1203" s="22"/>
      <c r="SYL1203" s="22"/>
      <c r="SYM1203" s="22"/>
      <c r="SYN1203" s="22"/>
      <c r="SYO1203" s="22"/>
      <c r="SYP1203" s="22"/>
      <c r="SYQ1203" s="22"/>
      <c r="SYR1203" s="22"/>
      <c r="SYS1203" s="22"/>
      <c r="SYT1203" s="22"/>
      <c r="SYU1203" s="22"/>
      <c r="SYV1203" s="22"/>
      <c r="SYW1203" s="22"/>
      <c r="SYX1203" s="22"/>
      <c r="SYY1203" s="22"/>
      <c r="SYZ1203" s="22"/>
      <c r="SZA1203" s="22"/>
      <c r="SZB1203" s="22"/>
      <c r="SZC1203" s="22"/>
      <c r="SZD1203" s="22"/>
      <c r="SZE1203" s="22"/>
      <c r="SZF1203" s="22"/>
      <c r="SZG1203" s="22"/>
      <c r="SZH1203" s="22"/>
      <c r="SZI1203" s="22"/>
      <c r="SZJ1203" s="22"/>
      <c r="SZK1203" s="22"/>
      <c r="SZL1203" s="22"/>
      <c r="SZM1203" s="22"/>
      <c r="SZN1203" s="22"/>
      <c r="SZO1203" s="22"/>
      <c r="SZP1203" s="22"/>
      <c r="SZQ1203" s="22"/>
      <c r="SZR1203" s="22"/>
      <c r="SZS1203" s="22"/>
      <c r="SZT1203" s="22"/>
      <c r="SZU1203" s="22"/>
      <c r="SZV1203" s="22"/>
      <c r="SZW1203" s="22"/>
      <c r="SZX1203" s="22"/>
      <c r="SZY1203" s="22"/>
      <c r="SZZ1203" s="22"/>
      <c r="TAA1203" s="22"/>
      <c r="TAB1203" s="22"/>
      <c r="TAC1203" s="22"/>
      <c r="TAD1203" s="22"/>
      <c r="TAE1203" s="22"/>
      <c r="TAF1203" s="22"/>
      <c r="TAG1203" s="22"/>
      <c r="TAH1203" s="22"/>
      <c r="TAI1203" s="22"/>
      <c r="TAJ1203" s="22"/>
      <c r="TAK1203" s="22"/>
      <c r="TAL1203" s="22"/>
      <c r="TAM1203" s="22"/>
      <c r="TAN1203" s="22"/>
      <c r="TAO1203" s="22"/>
      <c r="TAP1203" s="22"/>
      <c r="TAQ1203" s="22"/>
      <c r="TAR1203" s="22"/>
      <c r="TAS1203" s="22"/>
      <c r="TAT1203" s="22"/>
      <c r="TAU1203" s="22"/>
      <c r="TAV1203" s="22"/>
      <c r="TAW1203" s="22"/>
      <c r="TAX1203" s="22"/>
      <c r="TAY1203" s="22"/>
      <c r="TAZ1203" s="22"/>
      <c r="TBA1203" s="22"/>
      <c r="TBB1203" s="22"/>
      <c r="TBC1203" s="22"/>
      <c r="TBD1203" s="22"/>
      <c r="TBE1203" s="22"/>
      <c r="TBF1203" s="22"/>
      <c r="TBG1203" s="22"/>
      <c r="TBH1203" s="22"/>
      <c r="TBI1203" s="22"/>
      <c r="TBJ1203" s="22"/>
      <c r="TBK1203" s="22"/>
      <c r="TBL1203" s="22"/>
      <c r="TBM1203" s="22"/>
      <c r="TBN1203" s="22"/>
      <c r="TBO1203" s="22"/>
      <c r="TBP1203" s="22"/>
      <c r="TBQ1203" s="22"/>
      <c r="TBR1203" s="22"/>
      <c r="TBS1203" s="22"/>
      <c r="TBT1203" s="22"/>
      <c r="TBU1203" s="22"/>
      <c r="TBV1203" s="22"/>
      <c r="TBW1203" s="22"/>
      <c r="TBX1203" s="22"/>
      <c r="TBY1203" s="22"/>
      <c r="TBZ1203" s="22"/>
      <c r="TCA1203" s="22"/>
      <c r="TCB1203" s="22"/>
      <c r="TCC1203" s="22"/>
      <c r="TCD1203" s="22"/>
      <c r="TCE1203" s="22"/>
      <c r="TCF1203" s="22"/>
      <c r="TCG1203" s="22"/>
      <c r="TCH1203" s="22"/>
      <c r="TCI1203" s="22"/>
      <c r="TCJ1203" s="22"/>
      <c r="TCK1203" s="22"/>
      <c r="TCL1203" s="22"/>
      <c r="TCM1203" s="22"/>
      <c r="TCN1203" s="22"/>
      <c r="TCO1203" s="22"/>
      <c r="TCP1203" s="22"/>
      <c r="TCQ1203" s="22"/>
      <c r="TCR1203" s="22"/>
      <c r="TCS1203" s="22"/>
      <c r="TCT1203" s="22"/>
      <c r="TCU1203" s="22"/>
      <c r="TCV1203" s="22"/>
      <c r="TCW1203" s="22"/>
      <c r="TCX1203" s="22"/>
      <c r="TCY1203" s="22"/>
      <c r="TCZ1203" s="22"/>
      <c r="TDA1203" s="22"/>
      <c r="TDB1203" s="22"/>
      <c r="TDC1203" s="22"/>
      <c r="TDD1203" s="22"/>
      <c r="TDE1203" s="22"/>
      <c r="TDF1203" s="22"/>
      <c r="TDG1203" s="22"/>
      <c r="TDH1203" s="22"/>
      <c r="TDI1203" s="22"/>
      <c r="TDJ1203" s="22"/>
      <c r="TDK1203" s="22"/>
      <c r="TDL1203" s="22"/>
      <c r="TDM1203" s="22"/>
      <c r="TDN1203" s="22"/>
      <c r="TDO1203" s="22"/>
      <c r="TDP1203" s="22"/>
      <c r="TDQ1203" s="22"/>
      <c r="TDR1203" s="22"/>
      <c r="TDS1203" s="22"/>
      <c r="TDT1203" s="22"/>
      <c r="TDU1203" s="22"/>
      <c r="TDV1203" s="22"/>
      <c r="TDW1203" s="22"/>
      <c r="TDX1203" s="22"/>
      <c r="TDY1203" s="22"/>
      <c r="TDZ1203" s="22"/>
      <c r="TEA1203" s="22"/>
      <c r="TEB1203" s="22"/>
      <c r="TEC1203" s="22"/>
      <c r="TED1203" s="22"/>
      <c r="TEE1203" s="22"/>
      <c r="TEF1203" s="22"/>
      <c r="TEG1203" s="22"/>
      <c r="TEH1203" s="22"/>
      <c r="TEI1203" s="22"/>
      <c r="TEJ1203" s="22"/>
      <c r="TEK1203" s="22"/>
      <c r="TEL1203" s="22"/>
      <c r="TEM1203" s="22"/>
      <c r="TEN1203" s="22"/>
      <c r="TEO1203" s="22"/>
      <c r="TEP1203" s="22"/>
      <c r="TEQ1203" s="22"/>
      <c r="TER1203" s="22"/>
      <c r="TES1203" s="22"/>
      <c r="TET1203" s="22"/>
      <c r="TEU1203" s="22"/>
      <c r="TEV1203" s="22"/>
      <c r="TEW1203" s="22"/>
      <c r="TEX1203" s="22"/>
      <c r="TEY1203" s="22"/>
      <c r="TEZ1203" s="22"/>
      <c r="TFA1203" s="22"/>
      <c r="TFB1203" s="22"/>
      <c r="TFC1203" s="22"/>
      <c r="TFD1203" s="22"/>
      <c r="TFE1203" s="22"/>
      <c r="TFF1203" s="22"/>
      <c r="TFG1203" s="22"/>
      <c r="TFH1203" s="22"/>
      <c r="TFI1203" s="22"/>
      <c r="TFJ1203" s="22"/>
      <c r="TFK1203" s="22"/>
      <c r="TFL1203" s="22"/>
      <c r="TFM1203" s="22"/>
      <c r="TFN1203" s="22"/>
      <c r="TFO1203" s="22"/>
      <c r="TFP1203" s="22"/>
      <c r="TFQ1203" s="22"/>
      <c r="TFR1203" s="22"/>
      <c r="TFS1203" s="22"/>
      <c r="TFT1203" s="22"/>
      <c r="TFU1203" s="22"/>
      <c r="TFV1203" s="22"/>
      <c r="TFW1203" s="22"/>
      <c r="TFX1203" s="22"/>
      <c r="TFY1203" s="22"/>
      <c r="TFZ1203" s="22"/>
      <c r="TGA1203" s="22"/>
      <c r="TGB1203" s="22"/>
      <c r="TGC1203" s="22"/>
      <c r="TGD1203" s="22"/>
      <c r="TGE1203" s="22"/>
      <c r="TGF1203" s="22"/>
      <c r="TGG1203" s="22"/>
      <c r="TGH1203" s="22"/>
      <c r="TGI1203" s="22"/>
      <c r="TGJ1203" s="22"/>
      <c r="TGK1203" s="22"/>
      <c r="TGL1203" s="22"/>
      <c r="TGM1203" s="22"/>
      <c r="TGN1203" s="22"/>
      <c r="TGO1203" s="22"/>
      <c r="TGP1203" s="22"/>
      <c r="TGQ1203" s="22"/>
      <c r="TGR1203" s="22"/>
      <c r="TGS1203" s="22"/>
      <c r="TGT1203" s="22"/>
      <c r="TGU1203" s="22"/>
      <c r="TGV1203" s="22"/>
      <c r="TGW1203" s="22"/>
      <c r="TGX1203" s="22"/>
      <c r="TGY1203" s="22"/>
      <c r="TGZ1203" s="22"/>
      <c r="THA1203" s="22"/>
      <c r="THB1203" s="22"/>
      <c r="THC1203" s="22"/>
      <c r="THD1203" s="22"/>
      <c r="THE1203" s="22"/>
      <c r="THF1203" s="22"/>
      <c r="THG1203" s="22"/>
      <c r="THH1203" s="22"/>
      <c r="THI1203" s="22"/>
      <c r="THJ1203" s="22"/>
      <c r="THK1203" s="22"/>
      <c r="THL1203" s="22"/>
      <c r="THM1203" s="22"/>
      <c r="THN1203" s="22"/>
      <c r="THO1203" s="22"/>
      <c r="THP1203" s="22"/>
      <c r="THQ1203" s="22"/>
      <c r="THR1203" s="22"/>
      <c r="THS1203" s="22"/>
      <c r="THT1203" s="22"/>
      <c r="THU1203" s="22"/>
      <c r="THV1203" s="22"/>
      <c r="THW1203" s="22"/>
      <c r="THX1203" s="22"/>
      <c r="THY1203" s="22"/>
      <c r="THZ1203" s="22"/>
      <c r="TIA1203" s="22"/>
      <c r="TIB1203" s="22"/>
      <c r="TIC1203" s="22"/>
      <c r="TID1203" s="22"/>
      <c r="TIE1203" s="22"/>
      <c r="TIF1203" s="22"/>
      <c r="TIG1203" s="22"/>
      <c r="TIH1203" s="22"/>
      <c r="TII1203" s="22"/>
      <c r="TIJ1203" s="22"/>
      <c r="TIK1203" s="22"/>
      <c r="TIL1203" s="22"/>
      <c r="TIM1203" s="22"/>
      <c r="TIN1203" s="22"/>
      <c r="TIO1203" s="22"/>
      <c r="TIP1203" s="22"/>
      <c r="TIQ1203" s="22"/>
      <c r="TIR1203" s="22"/>
      <c r="TIS1203" s="22"/>
      <c r="TIT1203" s="22"/>
      <c r="TIU1203" s="22"/>
      <c r="TIV1203" s="22"/>
      <c r="TIW1203" s="22"/>
      <c r="TIX1203" s="22"/>
      <c r="TIY1203" s="22"/>
      <c r="TIZ1203" s="22"/>
      <c r="TJA1203" s="22"/>
      <c r="TJB1203" s="22"/>
      <c r="TJC1203" s="22"/>
      <c r="TJD1203" s="22"/>
      <c r="TJE1203" s="22"/>
      <c r="TJF1203" s="22"/>
      <c r="TJG1203" s="22"/>
      <c r="TJH1203" s="22"/>
      <c r="TJI1203" s="22"/>
      <c r="TJJ1203" s="22"/>
      <c r="TJK1203" s="22"/>
      <c r="TJL1203" s="22"/>
      <c r="TJM1203" s="22"/>
      <c r="TJN1203" s="22"/>
      <c r="TJO1203" s="22"/>
      <c r="TJP1203" s="22"/>
      <c r="TJQ1203" s="22"/>
      <c r="TJR1203" s="22"/>
      <c r="TJS1203" s="22"/>
      <c r="TJT1203" s="22"/>
      <c r="TJU1203" s="22"/>
      <c r="TJV1203" s="22"/>
      <c r="TJW1203" s="22"/>
      <c r="TJX1203" s="22"/>
      <c r="TJY1203" s="22"/>
      <c r="TJZ1203" s="22"/>
      <c r="TKA1203" s="22"/>
      <c r="TKB1203" s="22"/>
      <c r="TKC1203" s="22"/>
      <c r="TKD1203" s="22"/>
      <c r="TKE1203" s="22"/>
      <c r="TKF1203" s="22"/>
      <c r="TKG1203" s="22"/>
      <c r="TKH1203" s="22"/>
      <c r="TKI1203" s="22"/>
      <c r="TKJ1203" s="22"/>
      <c r="TKK1203" s="22"/>
      <c r="TKL1203" s="22"/>
      <c r="TKM1203" s="22"/>
      <c r="TKN1203" s="22"/>
      <c r="TKO1203" s="22"/>
      <c r="TKP1203" s="22"/>
      <c r="TKQ1203" s="22"/>
      <c r="TKR1203" s="22"/>
      <c r="TKS1203" s="22"/>
      <c r="TKT1203" s="22"/>
      <c r="TKU1203" s="22"/>
      <c r="TKV1203" s="22"/>
      <c r="TKW1203" s="22"/>
      <c r="TKX1203" s="22"/>
      <c r="TKY1203" s="22"/>
      <c r="TKZ1203" s="22"/>
      <c r="TLA1203" s="22"/>
      <c r="TLB1203" s="22"/>
      <c r="TLC1203" s="22"/>
      <c r="TLD1203" s="22"/>
      <c r="TLE1203" s="22"/>
      <c r="TLF1203" s="22"/>
      <c r="TLG1203" s="22"/>
      <c r="TLH1203" s="22"/>
      <c r="TLI1203" s="22"/>
      <c r="TLJ1203" s="22"/>
      <c r="TLK1203" s="22"/>
      <c r="TLL1203" s="22"/>
      <c r="TLM1203" s="22"/>
      <c r="TLN1203" s="22"/>
      <c r="TLO1203" s="22"/>
      <c r="TLP1203" s="22"/>
      <c r="TLQ1203" s="22"/>
      <c r="TLR1203" s="22"/>
      <c r="TLS1203" s="22"/>
      <c r="TLT1203" s="22"/>
      <c r="TLU1203" s="22"/>
      <c r="TLV1203" s="22"/>
      <c r="TLW1203" s="22"/>
      <c r="TLX1203" s="22"/>
      <c r="TLY1203" s="22"/>
      <c r="TLZ1203" s="22"/>
      <c r="TMA1203" s="22"/>
      <c r="TMB1203" s="22"/>
      <c r="TMC1203" s="22"/>
      <c r="TMD1203" s="22"/>
      <c r="TME1203" s="22"/>
      <c r="TMF1203" s="22"/>
      <c r="TMG1203" s="22"/>
      <c r="TMH1203" s="22"/>
      <c r="TMI1203" s="22"/>
      <c r="TMJ1203" s="22"/>
      <c r="TMK1203" s="22"/>
      <c r="TML1203" s="22"/>
      <c r="TMM1203" s="22"/>
      <c r="TMN1203" s="22"/>
      <c r="TMO1203" s="22"/>
      <c r="TMP1203" s="22"/>
      <c r="TMQ1203" s="22"/>
      <c r="TMR1203" s="22"/>
      <c r="TMS1203" s="22"/>
      <c r="TMT1203" s="22"/>
      <c r="TMU1203" s="22"/>
      <c r="TMV1203" s="22"/>
      <c r="TMW1203" s="22"/>
      <c r="TMX1203" s="22"/>
      <c r="TMY1203" s="22"/>
      <c r="TMZ1203" s="22"/>
      <c r="TNA1203" s="22"/>
      <c r="TNB1203" s="22"/>
      <c r="TNC1203" s="22"/>
      <c r="TND1203" s="22"/>
      <c r="TNE1203" s="22"/>
      <c r="TNF1203" s="22"/>
      <c r="TNG1203" s="22"/>
      <c r="TNH1203" s="22"/>
      <c r="TNI1203" s="22"/>
      <c r="TNJ1203" s="22"/>
      <c r="TNK1203" s="22"/>
      <c r="TNL1203" s="22"/>
      <c r="TNM1203" s="22"/>
      <c r="TNN1203" s="22"/>
      <c r="TNO1203" s="22"/>
      <c r="TNP1203" s="22"/>
      <c r="TNQ1203" s="22"/>
      <c r="TNR1203" s="22"/>
      <c r="TNS1203" s="22"/>
      <c r="TNT1203" s="22"/>
      <c r="TNU1203" s="22"/>
      <c r="TNV1203" s="22"/>
      <c r="TNW1203" s="22"/>
      <c r="TNX1203" s="22"/>
      <c r="TNY1203" s="22"/>
      <c r="TNZ1203" s="22"/>
      <c r="TOA1203" s="22"/>
      <c r="TOB1203" s="22"/>
      <c r="TOC1203" s="22"/>
      <c r="TOD1203" s="22"/>
      <c r="TOE1203" s="22"/>
      <c r="TOF1203" s="22"/>
      <c r="TOG1203" s="22"/>
      <c r="TOH1203" s="22"/>
      <c r="TOI1203" s="22"/>
      <c r="TOJ1203" s="22"/>
      <c r="TOK1203" s="22"/>
      <c r="TOL1203" s="22"/>
      <c r="TOM1203" s="22"/>
      <c r="TON1203" s="22"/>
      <c r="TOO1203" s="22"/>
      <c r="TOP1203" s="22"/>
      <c r="TOQ1203" s="22"/>
      <c r="TOR1203" s="22"/>
      <c r="TOS1203" s="22"/>
      <c r="TOT1203" s="22"/>
      <c r="TOU1203" s="22"/>
      <c r="TOV1203" s="22"/>
      <c r="TOW1203" s="22"/>
      <c r="TOX1203" s="22"/>
      <c r="TOY1203" s="22"/>
      <c r="TOZ1203" s="22"/>
      <c r="TPA1203" s="22"/>
      <c r="TPB1203" s="22"/>
      <c r="TPC1203" s="22"/>
      <c r="TPD1203" s="22"/>
      <c r="TPE1203" s="22"/>
      <c r="TPF1203" s="22"/>
      <c r="TPG1203" s="22"/>
      <c r="TPH1203" s="22"/>
      <c r="TPI1203" s="22"/>
      <c r="TPJ1203" s="22"/>
      <c r="TPK1203" s="22"/>
      <c r="TPL1203" s="22"/>
      <c r="TPM1203" s="22"/>
      <c r="TPN1203" s="22"/>
      <c r="TPO1203" s="22"/>
      <c r="TPP1203" s="22"/>
      <c r="TPQ1203" s="22"/>
      <c r="TPR1203" s="22"/>
      <c r="TPS1203" s="22"/>
      <c r="TPT1203" s="22"/>
      <c r="TPU1203" s="22"/>
      <c r="TPV1203" s="22"/>
      <c r="TPW1203" s="22"/>
      <c r="TPX1203" s="22"/>
      <c r="TPY1203" s="22"/>
      <c r="TPZ1203" s="22"/>
      <c r="TQA1203" s="22"/>
      <c r="TQB1203" s="22"/>
      <c r="TQC1203" s="22"/>
      <c r="TQD1203" s="22"/>
      <c r="TQE1203" s="22"/>
      <c r="TQF1203" s="22"/>
      <c r="TQG1203" s="22"/>
      <c r="TQH1203" s="22"/>
      <c r="TQI1203" s="22"/>
      <c r="TQJ1203" s="22"/>
      <c r="TQK1203" s="22"/>
      <c r="TQL1203" s="22"/>
      <c r="TQM1203" s="22"/>
      <c r="TQN1203" s="22"/>
      <c r="TQO1203" s="22"/>
      <c r="TQP1203" s="22"/>
      <c r="TQQ1203" s="22"/>
      <c r="TQR1203" s="22"/>
      <c r="TQS1203" s="22"/>
      <c r="TQT1203" s="22"/>
      <c r="TQU1203" s="22"/>
      <c r="TQV1203" s="22"/>
      <c r="TQW1203" s="22"/>
      <c r="TQX1203" s="22"/>
      <c r="TQY1203" s="22"/>
      <c r="TQZ1203" s="22"/>
      <c r="TRA1203" s="22"/>
      <c r="TRB1203" s="22"/>
      <c r="TRC1203" s="22"/>
      <c r="TRD1203" s="22"/>
      <c r="TRE1203" s="22"/>
      <c r="TRF1203" s="22"/>
      <c r="TRG1203" s="22"/>
      <c r="TRH1203" s="22"/>
      <c r="TRI1203" s="22"/>
      <c r="TRJ1203" s="22"/>
      <c r="TRK1203" s="22"/>
      <c r="TRL1203" s="22"/>
      <c r="TRM1203" s="22"/>
      <c r="TRN1203" s="22"/>
      <c r="TRO1203" s="22"/>
      <c r="TRP1203" s="22"/>
      <c r="TRQ1203" s="22"/>
      <c r="TRR1203" s="22"/>
      <c r="TRS1203" s="22"/>
      <c r="TRT1203" s="22"/>
      <c r="TRU1203" s="22"/>
      <c r="TRV1203" s="22"/>
      <c r="TRW1203" s="22"/>
      <c r="TRX1203" s="22"/>
      <c r="TRY1203" s="22"/>
      <c r="TRZ1203" s="22"/>
      <c r="TSA1203" s="22"/>
      <c r="TSB1203" s="22"/>
      <c r="TSC1203" s="22"/>
      <c r="TSD1203" s="22"/>
      <c r="TSE1203" s="22"/>
      <c r="TSF1203" s="22"/>
      <c r="TSG1203" s="22"/>
      <c r="TSH1203" s="22"/>
      <c r="TSI1203" s="22"/>
      <c r="TSJ1203" s="22"/>
      <c r="TSK1203" s="22"/>
      <c r="TSL1203" s="22"/>
      <c r="TSM1203" s="22"/>
      <c r="TSN1203" s="22"/>
      <c r="TSO1203" s="22"/>
      <c r="TSP1203" s="22"/>
      <c r="TSQ1203" s="22"/>
      <c r="TSR1203" s="22"/>
      <c r="TSS1203" s="22"/>
      <c r="TST1203" s="22"/>
      <c r="TSU1203" s="22"/>
      <c r="TSV1203" s="22"/>
      <c r="TSW1203" s="22"/>
      <c r="TSX1203" s="22"/>
      <c r="TSY1203" s="22"/>
      <c r="TSZ1203" s="22"/>
      <c r="TTA1203" s="22"/>
      <c r="TTB1203" s="22"/>
      <c r="TTC1203" s="22"/>
      <c r="TTD1203" s="22"/>
      <c r="TTE1203" s="22"/>
      <c r="TTF1203" s="22"/>
      <c r="TTG1203" s="22"/>
      <c r="TTH1203" s="22"/>
      <c r="TTI1203" s="22"/>
      <c r="TTJ1203" s="22"/>
      <c r="TTK1203" s="22"/>
      <c r="TTL1203" s="22"/>
      <c r="TTM1203" s="22"/>
      <c r="TTN1203" s="22"/>
      <c r="TTO1203" s="22"/>
      <c r="TTP1203" s="22"/>
      <c r="TTQ1203" s="22"/>
      <c r="TTR1203" s="22"/>
      <c r="TTS1203" s="22"/>
      <c r="TTT1203" s="22"/>
      <c r="TTU1203" s="22"/>
      <c r="TTV1203" s="22"/>
      <c r="TTW1203" s="22"/>
      <c r="TTX1203" s="22"/>
      <c r="TTY1203" s="22"/>
      <c r="TTZ1203" s="22"/>
      <c r="TUA1203" s="22"/>
      <c r="TUB1203" s="22"/>
      <c r="TUC1203" s="22"/>
      <c r="TUD1203" s="22"/>
      <c r="TUE1203" s="22"/>
      <c r="TUF1203" s="22"/>
      <c r="TUG1203" s="22"/>
      <c r="TUH1203" s="22"/>
      <c r="TUI1203" s="22"/>
      <c r="TUJ1203" s="22"/>
      <c r="TUK1203" s="22"/>
      <c r="TUL1203" s="22"/>
      <c r="TUM1203" s="22"/>
      <c r="TUN1203" s="22"/>
      <c r="TUO1203" s="22"/>
      <c r="TUP1203" s="22"/>
      <c r="TUQ1203" s="22"/>
      <c r="TUR1203" s="22"/>
      <c r="TUS1203" s="22"/>
      <c r="TUT1203" s="22"/>
      <c r="TUU1203" s="22"/>
      <c r="TUV1203" s="22"/>
      <c r="TUW1203" s="22"/>
      <c r="TUX1203" s="22"/>
      <c r="TUY1203" s="22"/>
      <c r="TUZ1203" s="22"/>
      <c r="TVA1203" s="22"/>
      <c r="TVB1203" s="22"/>
      <c r="TVC1203" s="22"/>
      <c r="TVD1203" s="22"/>
      <c r="TVE1203" s="22"/>
      <c r="TVF1203" s="22"/>
      <c r="TVG1203" s="22"/>
      <c r="TVH1203" s="22"/>
      <c r="TVI1203" s="22"/>
      <c r="TVJ1203" s="22"/>
      <c r="TVK1203" s="22"/>
      <c r="TVL1203" s="22"/>
      <c r="TVM1203" s="22"/>
      <c r="TVN1203" s="22"/>
      <c r="TVO1203" s="22"/>
      <c r="TVP1203" s="22"/>
      <c r="TVQ1203" s="22"/>
      <c r="TVR1203" s="22"/>
      <c r="TVS1203" s="22"/>
      <c r="TVT1203" s="22"/>
      <c r="TVU1203" s="22"/>
      <c r="TVV1203" s="22"/>
      <c r="TVW1203" s="22"/>
      <c r="TVX1203" s="22"/>
      <c r="TVY1203" s="22"/>
      <c r="TVZ1203" s="22"/>
      <c r="TWA1203" s="22"/>
      <c r="TWB1203" s="22"/>
      <c r="TWC1203" s="22"/>
      <c r="TWD1203" s="22"/>
      <c r="TWE1203" s="22"/>
      <c r="TWF1203" s="22"/>
      <c r="TWG1203" s="22"/>
      <c r="TWH1203" s="22"/>
      <c r="TWI1203" s="22"/>
      <c r="TWJ1203" s="22"/>
      <c r="TWK1203" s="22"/>
      <c r="TWL1203" s="22"/>
      <c r="TWM1203" s="22"/>
      <c r="TWN1203" s="22"/>
      <c r="TWO1203" s="22"/>
      <c r="TWP1203" s="22"/>
      <c r="TWQ1203" s="22"/>
      <c r="TWR1203" s="22"/>
      <c r="TWS1203" s="22"/>
      <c r="TWT1203" s="22"/>
      <c r="TWU1203" s="22"/>
      <c r="TWV1203" s="22"/>
      <c r="TWW1203" s="22"/>
      <c r="TWX1203" s="22"/>
      <c r="TWY1203" s="22"/>
      <c r="TWZ1203" s="22"/>
      <c r="TXA1203" s="22"/>
      <c r="TXB1203" s="22"/>
      <c r="TXC1203" s="22"/>
      <c r="TXD1203" s="22"/>
      <c r="TXE1203" s="22"/>
      <c r="TXF1203" s="22"/>
      <c r="TXG1203" s="22"/>
      <c r="TXH1203" s="22"/>
      <c r="TXI1203" s="22"/>
      <c r="TXJ1203" s="22"/>
      <c r="TXK1203" s="22"/>
      <c r="TXL1203" s="22"/>
      <c r="TXM1203" s="22"/>
      <c r="TXN1203" s="22"/>
      <c r="TXO1203" s="22"/>
      <c r="TXP1203" s="22"/>
      <c r="TXQ1203" s="22"/>
      <c r="TXR1203" s="22"/>
      <c r="TXS1203" s="22"/>
      <c r="TXT1203" s="22"/>
      <c r="TXU1203" s="22"/>
      <c r="TXV1203" s="22"/>
      <c r="TXW1203" s="22"/>
      <c r="TXX1203" s="22"/>
      <c r="TXY1203" s="22"/>
      <c r="TXZ1203" s="22"/>
      <c r="TYA1203" s="22"/>
      <c r="TYB1203" s="22"/>
      <c r="TYC1203" s="22"/>
      <c r="TYD1203" s="22"/>
      <c r="TYE1203" s="22"/>
      <c r="TYF1203" s="22"/>
      <c r="TYG1203" s="22"/>
      <c r="TYH1203" s="22"/>
      <c r="TYI1203" s="22"/>
      <c r="TYJ1203" s="22"/>
      <c r="TYK1203" s="22"/>
      <c r="TYL1203" s="22"/>
      <c r="TYM1203" s="22"/>
      <c r="TYN1203" s="22"/>
      <c r="TYO1203" s="22"/>
      <c r="TYP1203" s="22"/>
      <c r="TYQ1203" s="22"/>
      <c r="TYR1203" s="22"/>
      <c r="TYS1203" s="22"/>
      <c r="TYT1203" s="22"/>
      <c r="TYU1203" s="22"/>
      <c r="TYV1203" s="22"/>
      <c r="TYW1203" s="22"/>
      <c r="TYX1203" s="22"/>
      <c r="TYY1203" s="22"/>
      <c r="TYZ1203" s="22"/>
      <c r="TZA1203" s="22"/>
      <c r="TZB1203" s="22"/>
      <c r="TZC1203" s="22"/>
      <c r="TZD1203" s="22"/>
      <c r="TZE1203" s="22"/>
      <c r="TZF1203" s="22"/>
      <c r="TZG1203" s="22"/>
      <c r="TZH1203" s="22"/>
      <c r="TZI1203" s="22"/>
      <c r="TZJ1203" s="22"/>
      <c r="TZK1203" s="22"/>
      <c r="TZL1203" s="22"/>
      <c r="TZM1203" s="22"/>
      <c r="TZN1203" s="22"/>
      <c r="TZO1203" s="22"/>
      <c r="TZP1203" s="22"/>
      <c r="TZQ1203" s="22"/>
      <c r="TZR1203" s="22"/>
      <c r="TZS1203" s="22"/>
      <c r="TZT1203" s="22"/>
      <c r="TZU1203" s="22"/>
      <c r="TZV1203" s="22"/>
      <c r="TZW1203" s="22"/>
      <c r="TZX1203" s="22"/>
      <c r="TZY1203" s="22"/>
      <c r="TZZ1203" s="22"/>
      <c r="UAA1203" s="22"/>
      <c r="UAB1203" s="22"/>
      <c r="UAC1203" s="22"/>
      <c r="UAD1203" s="22"/>
      <c r="UAE1203" s="22"/>
      <c r="UAF1203" s="22"/>
      <c r="UAG1203" s="22"/>
      <c r="UAH1203" s="22"/>
      <c r="UAI1203" s="22"/>
      <c r="UAJ1203" s="22"/>
      <c r="UAK1203" s="22"/>
      <c r="UAL1203" s="22"/>
      <c r="UAM1203" s="22"/>
      <c r="UAN1203" s="22"/>
      <c r="UAO1203" s="22"/>
      <c r="UAP1203" s="22"/>
      <c r="UAQ1203" s="22"/>
      <c r="UAR1203" s="22"/>
      <c r="UAS1203" s="22"/>
      <c r="UAT1203" s="22"/>
      <c r="UAU1203" s="22"/>
      <c r="UAV1203" s="22"/>
      <c r="UAW1203" s="22"/>
      <c r="UAX1203" s="22"/>
      <c r="UAY1203" s="22"/>
      <c r="UAZ1203" s="22"/>
      <c r="UBA1203" s="22"/>
      <c r="UBB1203" s="22"/>
      <c r="UBC1203" s="22"/>
      <c r="UBD1203" s="22"/>
      <c r="UBE1203" s="22"/>
      <c r="UBF1203" s="22"/>
      <c r="UBG1203" s="22"/>
      <c r="UBH1203" s="22"/>
      <c r="UBI1203" s="22"/>
      <c r="UBJ1203" s="22"/>
      <c r="UBK1203" s="22"/>
      <c r="UBL1203" s="22"/>
      <c r="UBM1203" s="22"/>
      <c r="UBN1203" s="22"/>
      <c r="UBO1203" s="22"/>
      <c r="UBP1203" s="22"/>
      <c r="UBQ1203" s="22"/>
      <c r="UBR1203" s="22"/>
      <c r="UBS1203" s="22"/>
      <c r="UBT1203" s="22"/>
      <c r="UBU1203" s="22"/>
      <c r="UBV1203" s="22"/>
      <c r="UBW1203" s="22"/>
      <c r="UBX1203" s="22"/>
      <c r="UBY1203" s="22"/>
      <c r="UBZ1203" s="22"/>
      <c r="UCA1203" s="22"/>
      <c r="UCB1203" s="22"/>
      <c r="UCC1203" s="22"/>
      <c r="UCD1203" s="22"/>
      <c r="UCE1203" s="22"/>
      <c r="UCF1203" s="22"/>
      <c r="UCG1203" s="22"/>
      <c r="UCH1203" s="22"/>
      <c r="UCI1203" s="22"/>
      <c r="UCJ1203" s="22"/>
      <c r="UCK1203" s="22"/>
      <c r="UCL1203" s="22"/>
      <c r="UCM1203" s="22"/>
      <c r="UCN1203" s="22"/>
      <c r="UCO1203" s="22"/>
      <c r="UCP1203" s="22"/>
      <c r="UCQ1203" s="22"/>
      <c r="UCR1203" s="22"/>
      <c r="UCS1203" s="22"/>
      <c r="UCT1203" s="22"/>
      <c r="UCU1203" s="22"/>
      <c r="UCV1203" s="22"/>
      <c r="UCW1203" s="22"/>
      <c r="UCX1203" s="22"/>
      <c r="UCY1203" s="22"/>
      <c r="UCZ1203" s="22"/>
      <c r="UDA1203" s="22"/>
      <c r="UDB1203" s="22"/>
      <c r="UDC1203" s="22"/>
      <c r="UDD1203" s="22"/>
      <c r="UDE1203" s="22"/>
      <c r="UDF1203" s="22"/>
      <c r="UDG1203" s="22"/>
      <c r="UDH1203" s="22"/>
      <c r="UDI1203" s="22"/>
      <c r="UDJ1203" s="22"/>
      <c r="UDK1203" s="22"/>
      <c r="UDL1203" s="22"/>
      <c r="UDM1203" s="22"/>
      <c r="UDN1203" s="22"/>
      <c r="UDO1203" s="22"/>
      <c r="UDP1203" s="22"/>
      <c r="UDQ1203" s="22"/>
      <c r="UDR1203" s="22"/>
      <c r="UDS1203" s="22"/>
      <c r="UDT1203" s="22"/>
      <c r="UDU1203" s="22"/>
      <c r="UDV1203" s="22"/>
      <c r="UDW1203" s="22"/>
      <c r="UDX1203" s="22"/>
      <c r="UDY1203" s="22"/>
      <c r="UDZ1203" s="22"/>
      <c r="UEA1203" s="22"/>
      <c r="UEB1203" s="22"/>
      <c r="UEC1203" s="22"/>
      <c r="UED1203" s="22"/>
      <c r="UEE1203" s="22"/>
      <c r="UEF1203" s="22"/>
      <c r="UEG1203" s="22"/>
      <c r="UEH1203" s="22"/>
      <c r="UEI1203" s="22"/>
      <c r="UEJ1203" s="22"/>
      <c r="UEK1203" s="22"/>
      <c r="UEL1203" s="22"/>
      <c r="UEM1203" s="22"/>
      <c r="UEN1203" s="22"/>
      <c r="UEO1203" s="22"/>
      <c r="UEP1203" s="22"/>
      <c r="UEQ1203" s="22"/>
      <c r="UER1203" s="22"/>
      <c r="UES1203" s="22"/>
      <c r="UET1203" s="22"/>
      <c r="UEU1203" s="22"/>
      <c r="UEV1203" s="22"/>
      <c r="UEW1203" s="22"/>
      <c r="UEX1203" s="22"/>
      <c r="UEY1203" s="22"/>
      <c r="UEZ1203" s="22"/>
      <c r="UFA1203" s="22"/>
      <c r="UFB1203" s="22"/>
      <c r="UFC1203" s="22"/>
      <c r="UFD1203" s="22"/>
      <c r="UFE1203" s="22"/>
      <c r="UFF1203" s="22"/>
      <c r="UFG1203" s="22"/>
      <c r="UFH1203" s="22"/>
      <c r="UFI1203" s="22"/>
      <c r="UFJ1203" s="22"/>
      <c r="UFK1203" s="22"/>
      <c r="UFL1203" s="22"/>
      <c r="UFM1203" s="22"/>
      <c r="UFN1203" s="22"/>
      <c r="UFO1203" s="22"/>
      <c r="UFP1203" s="22"/>
      <c r="UFQ1203" s="22"/>
      <c r="UFR1203" s="22"/>
      <c r="UFS1203" s="22"/>
      <c r="UFT1203" s="22"/>
      <c r="UFU1203" s="22"/>
      <c r="UFV1203" s="22"/>
      <c r="UFW1203" s="22"/>
      <c r="UFX1203" s="22"/>
      <c r="UFY1203" s="22"/>
      <c r="UFZ1203" s="22"/>
      <c r="UGA1203" s="22"/>
      <c r="UGB1203" s="22"/>
      <c r="UGC1203" s="22"/>
      <c r="UGD1203" s="22"/>
      <c r="UGE1203" s="22"/>
      <c r="UGF1203" s="22"/>
      <c r="UGG1203" s="22"/>
      <c r="UGH1203" s="22"/>
      <c r="UGI1203" s="22"/>
      <c r="UGJ1203" s="22"/>
      <c r="UGK1203" s="22"/>
      <c r="UGL1203" s="22"/>
      <c r="UGM1203" s="22"/>
      <c r="UGN1203" s="22"/>
      <c r="UGO1203" s="22"/>
      <c r="UGP1203" s="22"/>
      <c r="UGQ1203" s="22"/>
      <c r="UGR1203" s="22"/>
      <c r="UGS1203" s="22"/>
      <c r="UGT1203" s="22"/>
      <c r="UGU1203" s="22"/>
      <c r="UGV1203" s="22"/>
      <c r="UGW1203" s="22"/>
      <c r="UGX1203" s="22"/>
      <c r="UGY1203" s="22"/>
      <c r="UGZ1203" s="22"/>
      <c r="UHA1203" s="22"/>
      <c r="UHB1203" s="22"/>
      <c r="UHC1203" s="22"/>
      <c r="UHD1203" s="22"/>
      <c r="UHE1203" s="22"/>
      <c r="UHF1203" s="22"/>
      <c r="UHG1203" s="22"/>
      <c r="UHH1203" s="22"/>
      <c r="UHI1203" s="22"/>
      <c r="UHJ1203" s="22"/>
      <c r="UHK1203" s="22"/>
      <c r="UHL1203" s="22"/>
      <c r="UHM1203" s="22"/>
      <c r="UHN1203" s="22"/>
      <c r="UHO1203" s="22"/>
      <c r="UHP1203" s="22"/>
      <c r="UHQ1203" s="22"/>
      <c r="UHR1203" s="22"/>
      <c r="UHS1203" s="22"/>
      <c r="UHT1203" s="22"/>
      <c r="UHU1203" s="22"/>
      <c r="UHV1203" s="22"/>
      <c r="UHW1203" s="22"/>
      <c r="UHX1203" s="22"/>
      <c r="UHY1203" s="22"/>
      <c r="UHZ1203" s="22"/>
      <c r="UIA1203" s="22"/>
      <c r="UIB1203" s="22"/>
      <c r="UIC1203" s="22"/>
      <c r="UID1203" s="22"/>
      <c r="UIE1203" s="22"/>
      <c r="UIF1203" s="22"/>
      <c r="UIG1203" s="22"/>
      <c r="UIH1203" s="22"/>
      <c r="UII1203" s="22"/>
      <c r="UIJ1203" s="22"/>
      <c r="UIK1203" s="22"/>
      <c r="UIL1203" s="22"/>
      <c r="UIM1203" s="22"/>
      <c r="UIN1203" s="22"/>
      <c r="UIO1203" s="22"/>
      <c r="UIP1203" s="22"/>
      <c r="UIQ1203" s="22"/>
      <c r="UIR1203" s="22"/>
      <c r="UIS1203" s="22"/>
      <c r="UIT1203" s="22"/>
      <c r="UIU1203" s="22"/>
      <c r="UIV1203" s="22"/>
      <c r="UIW1203" s="22"/>
      <c r="UIX1203" s="22"/>
      <c r="UIY1203" s="22"/>
      <c r="UIZ1203" s="22"/>
      <c r="UJA1203" s="22"/>
      <c r="UJB1203" s="22"/>
      <c r="UJC1203" s="22"/>
      <c r="UJD1203" s="22"/>
      <c r="UJE1203" s="22"/>
      <c r="UJF1203" s="22"/>
      <c r="UJG1203" s="22"/>
      <c r="UJH1203" s="22"/>
      <c r="UJI1203" s="22"/>
      <c r="UJJ1203" s="22"/>
      <c r="UJK1203" s="22"/>
      <c r="UJL1203" s="22"/>
      <c r="UJM1203" s="22"/>
      <c r="UJN1203" s="22"/>
      <c r="UJO1203" s="22"/>
      <c r="UJP1203" s="22"/>
      <c r="UJQ1203" s="22"/>
      <c r="UJR1203" s="22"/>
      <c r="UJS1203" s="22"/>
      <c r="UJT1203" s="22"/>
      <c r="UJU1203" s="22"/>
      <c r="UJV1203" s="22"/>
      <c r="UJW1203" s="22"/>
      <c r="UJX1203" s="22"/>
      <c r="UJY1203" s="22"/>
      <c r="UJZ1203" s="22"/>
      <c r="UKA1203" s="22"/>
      <c r="UKB1203" s="22"/>
      <c r="UKC1203" s="22"/>
      <c r="UKD1203" s="22"/>
      <c r="UKE1203" s="22"/>
      <c r="UKF1203" s="22"/>
      <c r="UKG1203" s="22"/>
      <c r="UKH1203" s="22"/>
      <c r="UKI1203" s="22"/>
      <c r="UKJ1203" s="22"/>
      <c r="UKK1203" s="22"/>
      <c r="UKL1203" s="22"/>
      <c r="UKM1203" s="22"/>
      <c r="UKN1203" s="22"/>
      <c r="UKO1203" s="22"/>
      <c r="UKP1203" s="22"/>
      <c r="UKQ1203" s="22"/>
      <c r="UKR1203" s="22"/>
      <c r="UKS1203" s="22"/>
      <c r="UKT1203" s="22"/>
      <c r="UKU1203" s="22"/>
      <c r="UKV1203" s="22"/>
      <c r="UKW1203" s="22"/>
      <c r="UKX1203" s="22"/>
      <c r="UKY1203" s="22"/>
      <c r="UKZ1203" s="22"/>
      <c r="ULA1203" s="22"/>
      <c r="ULB1203" s="22"/>
      <c r="ULC1203" s="22"/>
      <c r="ULD1203" s="22"/>
      <c r="ULE1203" s="22"/>
      <c r="ULF1203" s="22"/>
      <c r="ULG1203" s="22"/>
      <c r="ULH1203" s="22"/>
      <c r="ULI1203" s="22"/>
      <c r="ULJ1203" s="22"/>
      <c r="ULK1203" s="22"/>
      <c r="ULL1203" s="22"/>
      <c r="ULM1203" s="22"/>
      <c r="ULN1203" s="22"/>
      <c r="ULO1203" s="22"/>
      <c r="ULP1203" s="22"/>
      <c r="ULQ1203" s="22"/>
      <c r="ULR1203" s="22"/>
      <c r="ULS1203" s="22"/>
      <c r="ULT1203" s="22"/>
      <c r="ULU1203" s="22"/>
      <c r="ULV1203" s="22"/>
      <c r="ULW1203" s="22"/>
      <c r="ULX1203" s="22"/>
      <c r="ULY1203" s="22"/>
      <c r="ULZ1203" s="22"/>
      <c r="UMA1203" s="22"/>
      <c r="UMB1203" s="22"/>
      <c r="UMC1203" s="22"/>
      <c r="UMD1203" s="22"/>
      <c r="UME1203" s="22"/>
      <c r="UMF1203" s="22"/>
      <c r="UMG1203" s="22"/>
      <c r="UMH1203" s="22"/>
      <c r="UMI1203" s="22"/>
      <c r="UMJ1203" s="22"/>
      <c r="UMK1203" s="22"/>
      <c r="UML1203" s="22"/>
      <c r="UMM1203" s="22"/>
      <c r="UMN1203" s="22"/>
      <c r="UMO1203" s="22"/>
      <c r="UMP1203" s="22"/>
      <c r="UMQ1203" s="22"/>
      <c r="UMR1203" s="22"/>
      <c r="UMS1203" s="22"/>
      <c r="UMT1203" s="22"/>
      <c r="UMU1203" s="22"/>
      <c r="UMV1203" s="22"/>
      <c r="UMW1203" s="22"/>
      <c r="UMX1203" s="22"/>
      <c r="UMY1203" s="22"/>
      <c r="UMZ1203" s="22"/>
      <c r="UNA1203" s="22"/>
      <c r="UNB1203" s="22"/>
      <c r="UNC1203" s="22"/>
      <c r="UND1203" s="22"/>
      <c r="UNE1203" s="22"/>
      <c r="UNF1203" s="22"/>
      <c r="UNG1203" s="22"/>
      <c r="UNH1203" s="22"/>
      <c r="UNI1203" s="22"/>
      <c r="UNJ1203" s="22"/>
      <c r="UNK1203" s="22"/>
      <c r="UNL1203" s="22"/>
      <c r="UNM1203" s="22"/>
      <c r="UNN1203" s="22"/>
      <c r="UNO1203" s="22"/>
      <c r="UNP1203" s="22"/>
      <c r="UNQ1203" s="22"/>
      <c r="UNR1203" s="22"/>
      <c r="UNS1203" s="22"/>
      <c r="UNT1203" s="22"/>
      <c r="UNU1203" s="22"/>
      <c r="UNV1203" s="22"/>
      <c r="UNW1203" s="22"/>
      <c r="UNX1203" s="22"/>
      <c r="UNY1203" s="22"/>
      <c r="UNZ1203" s="22"/>
      <c r="UOA1203" s="22"/>
      <c r="UOB1203" s="22"/>
      <c r="UOC1203" s="22"/>
      <c r="UOD1203" s="22"/>
      <c r="UOE1203" s="22"/>
      <c r="UOF1203" s="22"/>
      <c r="UOG1203" s="22"/>
      <c r="UOH1203" s="22"/>
      <c r="UOI1203" s="22"/>
      <c r="UOJ1203" s="22"/>
      <c r="UOK1203" s="22"/>
      <c r="UOL1203" s="22"/>
      <c r="UOM1203" s="22"/>
      <c r="UON1203" s="22"/>
      <c r="UOO1203" s="22"/>
      <c r="UOP1203" s="22"/>
      <c r="UOQ1203" s="22"/>
      <c r="UOR1203" s="22"/>
      <c r="UOS1203" s="22"/>
      <c r="UOT1203" s="22"/>
      <c r="UOU1203" s="22"/>
      <c r="UOV1203" s="22"/>
      <c r="UOW1203" s="22"/>
      <c r="UOX1203" s="22"/>
      <c r="UOY1203" s="22"/>
      <c r="UOZ1203" s="22"/>
      <c r="UPA1203" s="22"/>
      <c r="UPB1203" s="22"/>
      <c r="UPC1203" s="22"/>
      <c r="UPD1203" s="22"/>
      <c r="UPE1203" s="22"/>
      <c r="UPF1203" s="22"/>
      <c r="UPG1203" s="22"/>
      <c r="UPH1203" s="22"/>
      <c r="UPI1203" s="22"/>
      <c r="UPJ1203" s="22"/>
      <c r="UPK1203" s="22"/>
      <c r="UPL1203" s="22"/>
      <c r="UPM1203" s="22"/>
      <c r="UPN1203" s="22"/>
      <c r="UPO1203" s="22"/>
      <c r="UPP1203" s="22"/>
      <c r="UPQ1203" s="22"/>
      <c r="UPR1203" s="22"/>
      <c r="UPS1203" s="22"/>
      <c r="UPT1203" s="22"/>
      <c r="UPU1203" s="22"/>
      <c r="UPV1203" s="22"/>
      <c r="UPW1203" s="22"/>
      <c r="UPX1203" s="22"/>
      <c r="UPY1203" s="22"/>
      <c r="UPZ1203" s="22"/>
      <c r="UQA1203" s="22"/>
      <c r="UQB1203" s="22"/>
      <c r="UQC1203" s="22"/>
      <c r="UQD1203" s="22"/>
      <c r="UQE1203" s="22"/>
      <c r="UQF1203" s="22"/>
      <c r="UQG1203" s="22"/>
      <c r="UQH1203" s="22"/>
      <c r="UQI1203" s="22"/>
      <c r="UQJ1203" s="22"/>
      <c r="UQK1203" s="22"/>
      <c r="UQL1203" s="22"/>
      <c r="UQM1203" s="22"/>
      <c r="UQN1203" s="22"/>
      <c r="UQO1203" s="22"/>
      <c r="UQP1203" s="22"/>
      <c r="UQQ1203" s="22"/>
      <c r="UQR1203" s="22"/>
      <c r="UQS1203" s="22"/>
      <c r="UQT1203" s="22"/>
      <c r="UQU1203" s="22"/>
      <c r="UQV1203" s="22"/>
      <c r="UQW1203" s="22"/>
      <c r="UQX1203" s="22"/>
      <c r="UQY1203" s="22"/>
      <c r="UQZ1203" s="22"/>
      <c r="URA1203" s="22"/>
      <c r="URB1203" s="22"/>
      <c r="URC1203" s="22"/>
      <c r="URD1203" s="22"/>
      <c r="URE1203" s="22"/>
      <c r="URF1203" s="22"/>
      <c r="URG1203" s="22"/>
      <c r="URH1203" s="22"/>
      <c r="URI1203" s="22"/>
      <c r="URJ1203" s="22"/>
      <c r="URK1203" s="22"/>
      <c r="URL1203" s="22"/>
      <c r="URM1203" s="22"/>
      <c r="URN1203" s="22"/>
      <c r="URO1203" s="22"/>
      <c r="URP1203" s="22"/>
      <c r="URQ1203" s="22"/>
      <c r="URR1203" s="22"/>
      <c r="URS1203" s="22"/>
      <c r="URT1203" s="22"/>
      <c r="URU1203" s="22"/>
      <c r="URV1203" s="22"/>
      <c r="URW1203" s="22"/>
      <c r="URX1203" s="22"/>
      <c r="URY1203" s="22"/>
      <c r="URZ1203" s="22"/>
      <c r="USA1203" s="22"/>
      <c r="USB1203" s="22"/>
      <c r="USC1203" s="22"/>
      <c r="USD1203" s="22"/>
      <c r="USE1203" s="22"/>
      <c r="USF1203" s="22"/>
      <c r="USG1203" s="22"/>
      <c r="USH1203" s="22"/>
      <c r="USI1203" s="22"/>
      <c r="USJ1203" s="22"/>
      <c r="USK1203" s="22"/>
      <c r="USL1203" s="22"/>
      <c r="USM1203" s="22"/>
      <c r="USN1203" s="22"/>
      <c r="USO1203" s="22"/>
      <c r="USP1203" s="22"/>
      <c r="USQ1203" s="22"/>
      <c r="USR1203" s="22"/>
      <c r="USS1203" s="22"/>
      <c r="UST1203" s="22"/>
      <c r="USU1203" s="22"/>
      <c r="USV1203" s="22"/>
      <c r="USW1203" s="22"/>
      <c r="USX1203" s="22"/>
      <c r="USY1203" s="22"/>
      <c r="USZ1203" s="22"/>
      <c r="UTA1203" s="22"/>
      <c r="UTB1203" s="22"/>
      <c r="UTC1203" s="22"/>
      <c r="UTD1203" s="22"/>
      <c r="UTE1203" s="22"/>
      <c r="UTF1203" s="22"/>
      <c r="UTG1203" s="22"/>
      <c r="UTH1203" s="22"/>
      <c r="UTI1203" s="22"/>
      <c r="UTJ1203" s="22"/>
      <c r="UTK1203" s="22"/>
      <c r="UTL1203" s="22"/>
      <c r="UTM1203" s="22"/>
      <c r="UTN1203" s="22"/>
      <c r="UTO1203" s="22"/>
      <c r="UTP1203" s="22"/>
      <c r="UTQ1203" s="22"/>
      <c r="UTR1203" s="22"/>
      <c r="UTS1203" s="22"/>
      <c r="UTT1203" s="22"/>
      <c r="UTU1203" s="22"/>
      <c r="UTV1203" s="22"/>
      <c r="UTW1203" s="22"/>
      <c r="UTX1203" s="22"/>
      <c r="UTY1203" s="22"/>
      <c r="UTZ1203" s="22"/>
      <c r="UUA1203" s="22"/>
      <c r="UUB1203" s="22"/>
      <c r="UUC1203" s="22"/>
      <c r="UUD1203" s="22"/>
      <c r="UUE1203" s="22"/>
      <c r="UUF1203" s="22"/>
      <c r="UUG1203" s="22"/>
      <c r="UUH1203" s="22"/>
      <c r="UUI1203" s="22"/>
      <c r="UUJ1203" s="22"/>
      <c r="UUK1203" s="22"/>
      <c r="UUL1203" s="22"/>
      <c r="UUM1203" s="22"/>
      <c r="UUN1203" s="22"/>
      <c r="UUO1203" s="22"/>
      <c r="UUP1203" s="22"/>
      <c r="UUQ1203" s="22"/>
      <c r="UUR1203" s="22"/>
      <c r="UUS1203" s="22"/>
      <c r="UUT1203" s="22"/>
      <c r="UUU1203" s="22"/>
      <c r="UUV1203" s="22"/>
      <c r="UUW1203" s="22"/>
      <c r="UUX1203" s="22"/>
      <c r="UUY1203" s="22"/>
      <c r="UUZ1203" s="22"/>
      <c r="UVA1203" s="22"/>
      <c r="UVB1203" s="22"/>
      <c r="UVC1203" s="22"/>
      <c r="UVD1203" s="22"/>
      <c r="UVE1203" s="22"/>
      <c r="UVF1203" s="22"/>
      <c r="UVG1203" s="22"/>
      <c r="UVH1203" s="22"/>
      <c r="UVI1203" s="22"/>
      <c r="UVJ1203" s="22"/>
      <c r="UVK1203" s="22"/>
      <c r="UVL1203" s="22"/>
      <c r="UVM1203" s="22"/>
      <c r="UVN1203" s="22"/>
      <c r="UVO1203" s="22"/>
      <c r="UVP1203" s="22"/>
      <c r="UVQ1203" s="22"/>
      <c r="UVR1203" s="22"/>
      <c r="UVS1203" s="22"/>
      <c r="UVT1203" s="22"/>
      <c r="UVU1203" s="22"/>
      <c r="UVV1203" s="22"/>
      <c r="UVW1203" s="22"/>
      <c r="UVX1203" s="22"/>
      <c r="UVY1203" s="22"/>
      <c r="UVZ1203" s="22"/>
      <c r="UWA1203" s="22"/>
      <c r="UWB1203" s="22"/>
      <c r="UWC1203" s="22"/>
      <c r="UWD1203" s="22"/>
      <c r="UWE1203" s="22"/>
      <c r="UWF1203" s="22"/>
      <c r="UWG1203" s="22"/>
      <c r="UWH1203" s="22"/>
      <c r="UWI1203" s="22"/>
      <c r="UWJ1203" s="22"/>
      <c r="UWK1203" s="22"/>
      <c r="UWL1203" s="22"/>
      <c r="UWM1203" s="22"/>
      <c r="UWN1203" s="22"/>
      <c r="UWO1203" s="22"/>
      <c r="UWP1203" s="22"/>
      <c r="UWQ1203" s="22"/>
      <c r="UWR1203" s="22"/>
      <c r="UWS1203" s="22"/>
      <c r="UWT1203" s="22"/>
      <c r="UWU1203" s="22"/>
      <c r="UWV1203" s="22"/>
      <c r="UWW1203" s="22"/>
      <c r="UWX1203" s="22"/>
      <c r="UWY1203" s="22"/>
      <c r="UWZ1203" s="22"/>
      <c r="UXA1203" s="22"/>
      <c r="UXB1203" s="22"/>
      <c r="UXC1203" s="22"/>
      <c r="UXD1203" s="22"/>
      <c r="UXE1203" s="22"/>
      <c r="UXF1203" s="22"/>
      <c r="UXG1203" s="22"/>
      <c r="UXH1203" s="22"/>
      <c r="UXI1203" s="22"/>
      <c r="UXJ1203" s="22"/>
      <c r="UXK1203" s="22"/>
      <c r="UXL1203" s="22"/>
      <c r="UXM1203" s="22"/>
      <c r="UXN1203" s="22"/>
      <c r="UXO1203" s="22"/>
      <c r="UXP1203" s="22"/>
      <c r="UXQ1203" s="22"/>
      <c r="UXR1203" s="22"/>
      <c r="UXS1203" s="22"/>
      <c r="UXT1203" s="22"/>
      <c r="UXU1203" s="22"/>
      <c r="UXV1203" s="22"/>
      <c r="UXW1203" s="22"/>
      <c r="UXX1203" s="22"/>
      <c r="UXY1203" s="22"/>
      <c r="UXZ1203" s="22"/>
      <c r="UYA1203" s="22"/>
      <c r="UYB1203" s="22"/>
      <c r="UYC1203" s="22"/>
      <c r="UYD1203" s="22"/>
      <c r="UYE1203" s="22"/>
      <c r="UYF1203" s="22"/>
      <c r="UYG1203" s="22"/>
      <c r="UYH1203" s="22"/>
      <c r="UYI1203" s="22"/>
      <c r="UYJ1203" s="22"/>
      <c r="UYK1203" s="22"/>
      <c r="UYL1203" s="22"/>
      <c r="UYM1203" s="22"/>
      <c r="UYN1203" s="22"/>
      <c r="UYO1203" s="22"/>
      <c r="UYP1203" s="22"/>
      <c r="UYQ1203" s="22"/>
      <c r="UYR1203" s="22"/>
      <c r="UYS1203" s="22"/>
      <c r="UYT1203" s="22"/>
      <c r="UYU1203" s="22"/>
      <c r="UYV1203" s="22"/>
      <c r="UYW1203" s="22"/>
      <c r="UYX1203" s="22"/>
      <c r="UYY1203" s="22"/>
      <c r="UYZ1203" s="22"/>
      <c r="UZA1203" s="22"/>
      <c r="UZB1203" s="22"/>
      <c r="UZC1203" s="22"/>
      <c r="UZD1203" s="22"/>
      <c r="UZE1203" s="22"/>
      <c r="UZF1203" s="22"/>
      <c r="UZG1203" s="22"/>
      <c r="UZH1203" s="22"/>
      <c r="UZI1203" s="22"/>
      <c r="UZJ1203" s="22"/>
      <c r="UZK1203" s="22"/>
      <c r="UZL1203" s="22"/>
      <c r="UZM1203" s="22"/>
      <c r="UZN1203" s="22"/>
      <c r="UZO1203" s="22"/>
      <c r="UZP1203" s="22"/>
      <c r="UZQ1203" s="22"/>
      <c r="UZR1203" s="22"/>
      <c r="UZS1203" s="22"/>
      <c r="UZT1203" s="22"/>
      <c r="UZU1203" s="22"/>
      <c r="UZV1203" s="22"/>
      <c r="UZW1203" s="22"/>
      <c r="UZX1203" s="22"/>
      <c r="UZY1203" s="22"/>
      <c r="UZZ1203" s="22"/>
      <c r="VAA1203" s="22"/>
      <c r="VAB1203" s="22"/>
      <c r="VAC1203" s="22"/>
      <c r="VAD1203" s="22"/>
      <c r="VAE1203" s="22"/>
      <c r="VAF1203" s="22"/>
      <c r="VAG1203" s="22"/>
      <c r="VAH1203" s="22"/>
      <c r="VAI1203" s="22"/>
      <c r="VAJ1203" s="22"/>
      <c r="VAK1203" s="22"/>
      <c r="VAL1203" s="22"/>
      <c r="VAM1203" s="22"/>
      <c r="VAN1203" s="22"/>
      <c r="VAO1203" s="22"/>
      <c r="VAP1203" s="22"/>
      <c r="VAQ1203" s="22"/>
      <c r="VAR1203" s="22"/>
      <c r="VAS1203" s="22"/>
      <c r="VAT1203" s="22"/>
      <c r="VAU1203" s="22"/>
      <c r="VAV1203" s="22"/>
      <c r="VAW1203" s="22"/>
      <c r="VAX1203" s="22"/>
      <c r="VAY1203" s="22"/>
      <c r="VAZ1203" s="22"/>
      <c r="VBA1203" s="22"/>
      <c r="VBB1203" s="22"/>
      <c r="VBC1203" s="22"/>
      <c r="VBD1203" s="22"/>
      <c r="VBE1203" s="22"/>
      <c r="VBF1203" s="22"/>
      <c r="VBG1203" s="22"/>
      <c r="VBH1203" s="22"/>
      <c r="VBI1203" s="22"/>
      <c r="VBJ1203" s="22"/>
      <c r="VBK1203" s="22"/>
      <c r="VBL1203" s="22"/>
      <c r="VBM1203" s="22"/>
      <c r="VBN1203" s="22"/>
      <c r="VBO1203" s="22"/>
      <c r="VBP1203" s="22"/>
      <c r="VBQ1203" s="22"/>
      <c r="VBR1203" s="22"/>
      <c r="VBS1203" s="22"/>
      <c r="VBT1203" s="22"/>
      <c r="VBU1203" s="22"/>
      <c r="VBV1203" s="22"/>
      <c r="VBW1203" s="22"/>
      <c r="VBX1203" s="22"/>
      <c r="VBY1203" s="22"/>
      <c r="VBZ1203" s="22"/>
      <c r="VCA1203" s="22"/>
      <c r="VCB1203" s="22"/>
      <c r="VCC1203" s="22"/>
      <c r="VCD1203" s="22"/>
      <c r="VCE1203" s="22"/>
      <c r="VCF1203" s="22"/>
      <c r="VCG1203" s="22"/>
      <c r="VCH1203" s="22"/>
      <c r="VCI1203" s="22"/>
      <c r="VCJ1203" s="22"/>
      <c r="VCK1203" s="22"/>
      <c r="VCL1203" s="22"/>
      <c r="VCM1203" s="22"/>
      <c r="VCN1203" s="22"/>
      <c r="VCO1203" s="22"/>
      <c r="VCP1203" s="22"/>
      <c r="VCQ1203" s="22"/>
      <c r="VCR1203" s="22"/>
      <c r="VCS1203" s="22"/>
      <c r="VCT1203" s="22"/>
      <c r="VCU1203" s="22"/>
      <c r="VCV1203" s="22"/>
      <c r="VCW1203" s="22"/>
      <c r="VCX1203" s="22"/>
      <c r="VCY1203" s="22"/>
      <c r="VCZ1203" s="22"/>
      <c r="VDA1203" s="22"/>
      <c r="VDB1203" s="22"/>
      <c r="VDC1203" s="22"/>
      <c r="VDD1203" s="22"/>
      <c r="VDE1203" s="22"/>
      <c r="VDF1203" s="22"/>
      <c r="VDG1203" s="22"/>
      <c r="VDH1203" s="22"/>
      <c r="VDI1203" s="22"/>
      <c r="VDJ1203" s="22"/>
      <c r="VDK1203" s="22"/>
      <c r="VDL1203" s="22"/>
      <c r="VDM1203" s="22"/>
      <c r="VDN1203" s="22"/>
      <c r="VDO1203" s="22"/>
      <c r="VDP1203" s="22"/>
      <c r="VDQ1203" s="22"/>
      <c r="VDR1203" s="22"/>
      <c r="VDS1203" s="22"/>
      <c r="VDT1203" s="22"/>
      <c r="VDU1203" s="22"/>
      <c r="VDV1203" s="22"/>
      <c r="VDW1203" s="22"/>
      <c r="VDX1203" s="22"/>
      <c r="VDY1203" s="22"/>
      <c r="VDZ1203" s="22"/>
      <c r="VEA1203" s="22"/>
      <c r="VEB1203" s="22"/>
      <c r="VEC1203" s="22"/>
      <c r="VED1203" s="22"/>
      <c r="VEE1203" s="22"/>
      <c r="VEF1203" s="22"/>
      <c r="VEG1203" s="22"/>
      <c r="VEH1203" s="22"/>
      <c r="VEI1203" s="22"/>
      <c r="VEJ1203" s="22"/>
      <c r="VEK1203" s="22"/>
      <c r="VEL1203" s="22"/>
      <c r="VEM1203" s="22"/>
      <c r="VEN1203" s="22"/>
      <c r="VEO1203" s="22"/>
      <c r="VEP1203" s="22"/>
      <c r="VEQ1203" s="22"/>
      <c r="VER1203" s="22"/>
      <c r="VES1203" s="22"/>
      <c r="VET1203" s="22"/>
      <c r="VEU1203" s="22"/>
      <c r="VEV1203" s="22"/>
      <c r="VEW1203" s="22"/>
      <c r="VEX1203" s="22"/>
      <c r="VEY1203" s="22"/>
      <c r="VEZ1203" s="22"/>
      <c r="VFA1203" s="22"/>
      <c r="VFB1203" s="22"/>
      <c r="VFC1203" s="22"/>
      <c r="VFD1203" s="22"/>
      <c r="VFE1203" s="22"/>
      <c r="VFF1203" s="22"/>
      <c r="VFG1203" s="22"/>
      <c r="VFH1203" s="22"/>
      <c r="VFI1203" s="22"/>
      <c r="VFJ1203" s="22"/>
      <c r="VFK1203" s="22"/>
      <c r="VFL1203" s="22"/>
      <c r="VFM1203" s="22"/>
      <c r="VFN1203" s="22"/>
      <c r="VFO1203" s="22"/>
      <c r="VFP1203" s="22"/>
      <c r="VFQ1203" s="22"/>
      <c r="VFR1203" s="22"/>
      <c r="VFS1203" s="22"/>
      <c r="VFT1203" s="22"/>
      <c r="VFU1203" s="22"/>
      <c r="VFV1203" s="22"/>
      <c r="VFW1203" s="22"/>
      <c r="VFX1203" s="22"/>
      <c r="VFY1203" s="22"/>
      <c r="VFZ1203" s="22"/>
      <c r="VGA1203" s="22"/>
      <c r="VGB1203" s="22"/>
      <c r="VGC1203" s="22"/>
      <c r="VGD1203" s="22"/>
      <c r="VGE1203" s="22"/>
      <c r="VGF1203" s="22"/>
      <c r="VGG1203" s="22"/>
      <c r="VGH1203" s="22"/>
      <c r="VGI1203" s="22"/>
      <c r="VGJ1203" s="22"/>
      <c r="VGK1203" s="22"/>
      <c r="VGL1203" s="22"/>
      <c r="VGM1203" s="22"/>
      <c r="VGN1203" s="22"/>
      <c r="VGO1203" s="22"/>
      <c r="VGP1203" s="22"/>
      <c r="VGQ1203" s="22"/>
      <c r="VGR1203" s="22"/>
      <c r="VGS1203" s="22"/>
      <c r="VGT1203" s="22"/>
      <c r="VGU1203" s="22"/>
      <c r="VGV1203" s="22"/>
      <c r="VGW1203" s="22"/>
      <c r="VGX1203" s="22"/>
      <c r="VGY1203" s="22"/>
      <c r="VGZ1203" s="22"/>
      <c r="VHA1203" s="22"/>
      <c r="VHB1203" s="22"/>
      <c r="VHC1203" s="22"/>
      <c r="VHD1203" s="22"/>
      <c r="VHE1203" s="22"/>
      <c r="VHF1203" s="22"/>
      <c r="VHG1203" s="22"/>
      <c r="VHH1203" s="22"/>
      <c r="VHI1203" s="22"/>
      <c r="VHJ1203" s="22"/>
      <c r="VHK1203" s="22"/>
      <c r="VHL1203" s="22"/>
      <c r="VHM1203" s="22"/>
      <c r="VHN1203" s="22"/>
      <c r="VHO1203" s="22"/>
      <c r="VHP1203" s="22"/>
      <c r="VHQ1203" s="22"/>
      <c r="VHR1203" s="22"/>
      <c r="VHS1203" s="22"/>
      <c r="VHT1203" s="22"/>
      <c r="VHU1203" s="22"/>
      <c r="VHV1203" s="22"/>
      <c r="VHW1203" s="22"/>
      <c r="VHX1203" s="22"/>
      <c r="VHY1203" s="22"/>
      <c r="VHZ1203" s="22"/>
      <c r="VIA1203" s="22"/>
      <c r="VIB1203" s="22"/>
      <c r="VIC1203" s="22"/>
      <c r="VID1203" s="22"/>
      <c r="VIE1203" s="22"/>
      <c r="VIF1203" s="22"/>
      <c r="VIG1203" s="22"/>
      <c r="VIH1203" s="22"/>
      <c r="VII1203" s="22"/>
      <c r="VIJ1203" s="22"/>
      <c r="VIK1203" s="22"/>
      <c r="VIL1203" s="22"/>
      <c r="VIM1203" s="22"/>
      <c r="VIN1203" s="22"/>
      <c r="VIO1203" s="22"/>
      <c r="VIP1203" s="22"/>
      <c r="VIQ1203" s="22"/>
      <c r="VIR1203" s="22"/>
      <c r="VIS1203" s="22"/>
      <c r="VIT1203" s="22"/>
      <c r="VIU1203" s="22"/>
      <c r="VIV1203" s="22"/>
      <c r="VIW1203" s="22"/>
      <c r="VIX1203" s="22"/>
      <c r="VIY1203" s="22"/>
      <c r="VIZ1203" s="22"/>
      <c r="VJA1203" s="22"/>
      <c r="VJB1203" s="22"/>
      <c r="VJC1203" s="22"/>
      <c r="VJD1203" s="22"/>
      <c r="VJE1203" s="22"/>
      <c r="VJF1203" s="22"/>
      <c r="VJG1203" s="22"/>
      <c r="VJH1203" s="22"/>
      <c r="VJI1203" s="22"/>
      <c r="VJJ1203" s="22"/>
      <c r="VJK1203" s="22"/>
      <c r="VJL1203" s="22"/>
      <c r="VJM1203" s="22"/>
      <c r="VJN1203" s="22"/>
      <c r="VJO1203" s="22"/>
      <c r="VJP1203" s="22"/>
      <c r="VJQ1203" s="22"/>
      <c r="VJR1203" s="22"/>
      <c r="VJS1203" s="22"/>
      <c r="VJT1203" s="22"/>
      <c r="VJU1203" s="22"/>
      <c r="VJV1203" s="22"/>
      <c r="VJW1203" s="22"/>
      <c r="VJX1203" s="22"/>
      <c r="VJY1203" s="22"/>
      <c r="VJZ1203" s="22"/>
      <c r="VKA1203" s="22"/>
      <c r="VKB1203" s="22"/>
      <c r="VKC1203" s="22"/>
      <c r="VKD1203" s="22"/>
      <c r="VKE1203" s="22"/>
      <c r="VKF1203" s="22"/>
      <c r="VKG1203" s="22"/>
      <c r="VKH1203" s="22"/>
      <c r="VKI1203" s="22"/>
      <c r="VKJ1203" s="22"/>
      <c r="VKK1203" s="22"/>
      <c r="VKL1203" s="22"/>
      <c r="VKM1203" s="22"/>
      <c r="VKN1203" s="22"/>
      <c r="VKO1203" s="22"/>
      <c r="VKP1203" s="22"/>
      <c r="VKQ1203" s="22"/>
      <c r="VKR1203" s="22"/>
      <c r="VKS1203" s="22"/>
      <c r="VKT1203" s="22"/>
      <c r="VKU1203" s="22"/>
      <c r="VKV1203" s="22"/>
      <c r="VKW1203" s="22"/>
      <c r="VKX1203" s="22"/>
      <c r="VKY1203" s="22"/>
      <c r="VKZ1203" s="22"/>
      <c r="VLA1203" s="22"/>
      <c r="VLB1203" s="22"/>
      <c r="VLC1203" s="22"/>
      <c r="VLD1203" s="22"/>
      <c r="VLE1203" s="22"/>
      <c r="VLF1203" s="22"/>
      <c r="VLG1203" s="22"/>
      <c r="VLH1203" s="22"/>
      <c r="VLI1203" s="22"/>
      <c r="VLJ1203" s="22"/>
      <c r="VLK1203" s="22"/>
      <c r="VLL1203" s="22"/>
      <c r="VLM1203" s="22"/>
      <c r="VLN1203" s="22"/>
      <c r="VLO1203" s="22"/>
      <c r="VLP1203" s="22"/>
      <c r="VLQ1203" s="22"/>
      <c r="VLR1203" s="22"/>
      <c r="VLS1203" s="22"/>
      <c r="VLT1203" s="22"/>
      <c r="VLU1203" s="22"/>
      <c r="VLV1203" s="22"/>
      <c r="VLW1203" s="22"/>
      <c r="VLX1203" s="22"/>
      <c r="VLY1203" s="22"/>
      <c r="VLZ1203" s="22"/>
      <c r="VMA1203" s="22"/>
      <c r="VMB1203" s="22"/>
      <c r="VMC1203" s="22"/>
      <c r="VMD1203" s="22"/>
      <c r="VME1203" s="22"/>
      <c r="VMF1203" s="22"/>
      <c r="VMG1203" s="22"/>
      <c r="VMH1203" s="22"/>
      <c r="VMI1203" s="22"/>
      <c r="VMJ1203" s="22"/>
      <c r="VMK1203" s="22"/>
      <c r="VML1203" s="22"/>
      <c r="VMM1203" s="22"/>
      <c r="VMN1203" s="22"/>
      <c r="VMO1203" s="22"/>
      <c r="VMP1203" s="22"/>
      <c r="VMQ1203" s="22"/>
      <c r="VMR1203" s="22"/>
      <c r="VMS1203" s="22"/>
      <c r="VMT1203" s="22"/>
      <c r="VMU1203" s="22"/>
      <c r="VMV1203" s="22"/>
      <c r="VMW1203" s="22"/>
      <c r="VMX1203" s="22"/>
      <c r="VMY1203" s="22"/>
      <c r="VMZ1203" s="22"/>
      <c r="VNA1203" s="22"/>
      <c r="VNB1203" s="22"/>
      <c r="VNC1203" s="22"/>
      <c r="VND1203" s="22"/>
      <c r="VNE1203" s="22"/>
      <c r="VNF1203" s="22"/>
      <c r="VNG1203" s="22"/>
      <c r="VNH1203" s="22"/>
      <c r="VNI1203" s="22"/>
      <c r="VNJ1203" s="22"/>
      <c r="VNK1203" s="22"/>
      <c r="VNL1203" s="22"/>
      <c r="VNM1203" s="22"/>
      <c r="VNN1203" s="22"/>
      <c r="VNO1203" s="22"/>
      <c r="VNP1203" s="22"/>
      <c r="VNQ1203" s="22"/>
      <c r="VNR1203" s="22"/>
      <c r="VNS1203" s="22"/>
      <c r="VNT1203" s="22"/>
      <c r="VNU1203" s="22"/>
      <c r="VNV1203" s="22"/>
      <c r="VNW1203" s="22"/>
      <c r="VNX1203" s="22"/>
      <c r="VNY1203" s="22"/>
      <c r="VNZ1203" s="22"/>
      <c r="VOA1203" s="22"/>
      <c r="VOB1203" s="22"/>
      <c r="VOC1203" s="22"/>
      <c r="VOD1203" s="22"/>
      <c r="VOE1203" s="22"/>
      <c r="VOF1203" s="22"/>
      <c r="VOG1203" s="22"/>
      <c r="VOH1203" s="22"/>
      <c r="VOI1203" s="22"/>
      <c r="VOJ1203" s="22"/>
      <c r="VOK1203" s="22"/>
      <c r="VOL1203" s="22"/>
      <c r="VOM1203" s="22"/>
      <c r="VON1203" s="22"/>
      <c r="VOO1203" s="22"/>
      <c r="VOP1203" s="22"/>
      <c r="VOQ1203" s="22"/>
      <c r="VOR1203" s="22"/>
      <c r="VOS1203" s="22"/>
      <c r="VOT1203" s="22"/>
      <c r="VOU1203" s="22"/>
      <c r="VOV1203" s="22"/>
      <c r="VOW1203" s="22"/>
      <c r="VOX1203" s="22"/>
      <c r="VOY1203" s="22"/>
      <c r="VOZ1203" s="22"/>
      <c r="VPA1203" s="22"/>
      <c r="VPB1203" s="22"/>
      <c r="VPC1203" s="22"/>
      <c r="VPD1203" s="22"/>
      <c r="VPE1203" s="22"/>
      <c r="VPF1203" s="22"/>
      <c r="VPG1203" s="22"/>
      <c r="VPH1203" s="22"/>
      <c r="VPI1203" s="22"/>
      <c r="VPJ1203" s="22"/>
      <c r="VPK1203" s="22"/>
      <c r="VPL1203" s="22"/>
      <c r="VPM1203" s="22"/>
      <c r="VPN1203" s="22"/>
      <c r="VPO1203" s="22"/>
      <c r="VPP1203" s="22"/>
      <c r="VPQ1203" s="22"/>
      <c r="VPR1203" s="22"/>
      <c r="VPS1203" s="22"/>
      <c r="VPT1203" s="22"/>
      <c r="VPU1203" s="22"/>
      <c r="VPV1203" s="22"/>
      <c r="VPW1203" s="22"/>
      <c r="VPX1203" s="22"/>
      <c r="VPY1203" s="22"/>
      <c r="VPZ1203" s="22"/>
      <c r="VQA1203" s="22"/>
      <c r="VQB1203" s="22"/>
      <c r="VQC1203" s="22"/>
      <c r="VQD1203" s="22"/>
      <c r="VQE1203" s="22"/>
      <c r="VQF1203" s="22"/>
      <c r="VQG1203" s="22"/>
      <c r="VQH1203" s="22"/>
      <c r="VQI1203" s="22"/>
      <c r="VQJ1203" s="22"/>
      <c r="VQK1203" s="22"/>
      <c r="VQL1203" s="22"/>
      <c r="VQM1203" s="22"/>
      <c r="VQN1203" s="22"/>
      <c r="VQO1203" s="22"/>
      <c r="VQP1203" s="22"/>
      <c r="VQQ1203" s="22"/>
      <c r="VQR1203" s="22"/>
      <c r="VQS1203" s="22"/>
      <c r="VQT1203" s="22"/>
      <c r="VQU1203" s="22"/>
      <c r="VQV1203" s="22"/>
      <c r="VQW1203" s="22"/>
      <c r="VQX1203" s="22"/>
      <c r="VQY1203" s="22"/>
      <c r="VQZ1203" s="22"/>
      <c r="VRA1203" s="22"/>
      <c r="VRB1203" s="22"/>
      <c r="VRC1203" s="22"/>
      <c r="VRD1203" s="22"/>
      <c r="VRE1203" s="22"/>
      <c r="VRF1203" s="22"/>
      <c r="VRG1203" s="22"/>
      <c r="VRH1203" s="22"/>
      <c r="VRI1203" s="22"/>
      <c r="VRJ1203" s="22"/>
      <c r="VRK1203" s="22"/>
      <c r="VRL1203" s="22"/>
      <c r="VRM1203" s="22"/>
      <c r="VRN1203" s="22"/>
      <c r="VRO1203" s="22"/>
      <c r="VRP1203" s="22"/>
      <c r="VRQ1203" s="22"/>
      <c r="VRR1203" s="22"/>
      <c r="VRS1203" s="22"/>
      <c r="VRT1203" s="22"/>
      <c r="VRU1203" s="22"/>
      <c r="VRV1203" s="22"/>
      <c r="VRW1203" s="22"/>
      <c r="VRX1203" s="22"/>
      <c r="VRY1203" s="22"/>
      <c r="VRZ1203" s="22"/>
      <c r="VSA1203" s="22"/>
      <c r="VSB1203" s="22"/>
      <c r="VSC1203" s="22"/>
      <c r="VSD1203" s="22"/>
      <c r="VSE1203" s="22"/>
      <c r="VSF1203" s="22"/>
      <c r="VSG1203" s="22"/>
      <c r="VSH1203" s="22"/>
      <c r="VSI1203" s="22"/>
      <c r="VSJ1203" s="22"/>
      <c r="VSK1203" s="22"/>
      <c r="VSL1203" s="22"/>
      <c r="VSM1203" s="22"/>
      <c r="VSN1203" s="22"/>
      <c r="VSO1203" s="22"/>
      <c r="VSP1203" s="22"/>
      <c r="VSQ1203" s="22"/>
      <c r="VSR1203" s="22"/>
      <c r="VSS1203" s="22"/>
      <c r="VST1203" s="22"/>
      <c r="VSU1203" s="22"/>
      <c r="VSV1203" s="22"/>
      <c r="VSW1203" s="22"/>
      <c r="VSX1203" s="22"/>
      <c r="VSY1203" s="22"/>
      <c r="VSZ1203" s="22"/>
      <c r="VTA1203" s="22"/>
      <c r="VTB1203" s="22"/>
      <c r="VTC1203" s="22"/>
      <c r="VTD1203" s="22"/>
      <c r="VTE1203" s="22"/>
      <c r="VTF1203" s="22"/>
      <c r="VTG1203" s="22"/>
      <c r="VTH1203" s="22"/>
      <c r="VTI1203" s="22"/>
      <c r="VTJ1203" s="22"/>
      <c r="VTK1203" s="22"/>
      <c r="VTL1203" s="22"/>
      <c r="VTM1203" s="22"/>
      <c r="VTN1203" s="22"/>
      <c r="VTO1203" s="22"/>
      <c r="VTP1203" s="22"/>
      <c r="VTQ1203" s="22"/>
      <c r="VTR1203" s="22"/>
      <c r="VTS1203" s="22"/>
      <c r="VTT1203" s="22"/>
      <c r="VTU1203" s="22"/>
      <c r="VTV1203" s="22"/>
      <c r="VTW1203" s="22"/>
      <c r="VTX1203" s="22"/>
      <c r="VTY1203" s="22"/>
      <c r="VTZ1203" s="22"/>
      <c r="VUA1203" s="22"/>
      <c r="VUB1203" s="22"/>
      <c r="VUC1203" s="22"/>
      <c r="VUD1203" s="22"/>
      <c r="VUE1203" s="22"/>
      <c r="VUF1203" s="22"/>
      <c r="VUG1203" s="22"/>
      <c r="VUH1203" s="22"/>
      <c r="VUI1203" s="22"/>
      <c r="VUJ1203" s="22"/>
      <c r="VUK1203" s="22"/>
      <c r="VUL1203" s="22"/>
      <c r="VUM1203" s="22"/>
      <c r="VUN1203" s="22"/>
      <c r="VUO1203" s="22"/>
      <c r="VUP1203" s="22"/>
      <c r="VUQ1203" s="22"/>
      <c r="VUR1203" s="22"/>
      <c r="VUS1203" s="22"/>
      <c r="VUT1203" s="22"/>
      <c r="VUU1203" s="22"/>
      <c r="VUV1203" s="22"/>
      <c r="VUW1203" s="22"/>
      <c r="VUX1203" s="22"/>
      <c r="VUY1203" s="22"/>
      <c r="VUZ1203" s="22"/>
      <c r="VVA1203" s="22"/>
      <c r="VVB1203" s="22"/>
      <c r="VVC1203" s="22"/>
      <c r="VVD1203" s="22"/>
      <c r="VVE1203" s="22"/>
      <c r="VVF1203" s="22"/>
      <c r="VVG1203" s="22"/>
      <c r="VVH1203" s="22"/>
      <c r="VVI1203" s="22"/>
      <c r="VVJ1203" s="22"/>
      <c r="VVK1203" s="22"/>
      <c r="VVL1203" s="22"/>
      <c r="VVM1203" s="22"/>
      <c r="VVN1203" s="22"/>
      <c r="VVO1203" s="22"/>
      <c r="VVP1203" s="22"/>
      <c r="VVQ1203" s="22"/>
      <c r="VVR1203" s="22"/>
      <c r="VVS1203" s="22"/>
      <c r="VVT1203" s="22"/>
      <c r="VVU1203" s="22"/>
      <c r="VVV1203" s="22"/>
      <c r="VVW1203" s="22"/>
      <c r="VVX1203" s="22"/>
      <c r="VVY1203" s="22"/>
      <c r="VVZ1203" s="22"/>
      <c r="VWA1203" s="22"/>
      <c r="VWB1203" s="22"/>
      <c r="VWC1203" s="22"/>
      <c r="VWD1203" s="22"/>
      <c r="VWE1203" s="22"/>
      <c r="VWF1203" s="22"/>
      <c r="VWG1203" s="22"/>
      <c r="VWH1203" s="22"/>
      <c r="VWI1203" s="22"/>
      <c r="VWJ1203" s="22"/>
      <c r="VWK1203" s="22"/>
      <c r="VWL1203" s="22"/>
      <c r="VWM1203" s="22"/>
      <c r="VWN1203" s="22"/>
      <c r="VWO1203" s="22"/>
      <c r="VWP1203" s="22"/>
      <c r="VWQ1203" s="22"/>
      <c r="VWR1203" s="22"/>
      <c r="VWS1203" s="22"/>
      <c r="VWT1203" s="22"/>
      <c r="VWU1203" s="22"/>
      <c r="VWV1203" s="22"/>
      <c r="VWW1203" s="22"/>
      <c r="VWX1203" s="22"/>
      <c r="VWY1203" s="22"/>
      <c r="VWZ1203" s="22"/>
      <c r="VXA1203" s="22"/>
      <c r="VXB1203" s="22"/>
      <c r="VXC1203" s="22"/>
      <c r="VXD1203" s="22"/>
      <c r="VXE1203" s="22"/>
      <c r="VXF1203" s="22"/>
      <c r="VXG1203" s="22"/>
      <c r="VXH1203" s="22"/>
      <c r="VXI1203" s="22"/>
      <c r="VXJ1203" s="22"/>
      <c r="VXK1203" s="22"/>
      <c r="VXL1203" s="22"/>
      <c r="VXM1203" s="22"/>
      <c r="VXN1203" s="22"/>
      <c r="VXO1203" s="22"/>
      <c r="VXP1203" s="22"/>
      <c r="VXQ1203" s="22"/>
      <c r="VXR1203" s="22"/>
      <c r="VXS1203" s="22"/>
      <c r="VXT1203" s="22"/>
      <c r="VXU1203" s="22"/>
      <c r="VXV1203" s="22"/>
      <c r="VXW1203" s="22"/>
      <c r="VXX1203" s="22"/>
      <c r="VXY1203" s="22"/>
      <c r="VXZ1203" s="22"/>
      <c r="VYA1203" s="22"/>
      <c r="VYB1203" s="22"/>
      <c r="VYC1203" s="22"/>
      <c r="VYD1203" s="22"/>
      <c r="VYE1203" s="22"/>
      <c r="VYF1203" s="22"/>
      <c r="VYG1203" s="22"/>
      <c r="VYH1203" s="22"/>
      <c r="VYI1203" s="22"/>
      <c r="VYJ1203" s="22"/>
      <c r="VYK1203" s="22"/>
      <c r="VYL1203" s="22"/>
      <c r="VYM1203" s="22"/>
      <c r="VYN1203" s="22"/>
      <c r="VYO1203" s="22"/>
      <c r="VYP1203" s="22"/>
      <c r="VYQ1203" s="22"/>
      <c r="VYR1203" s="22"/>
      <c r="VYS1203" s="22"/>
      <c r="VYT1203" s="22"/>
      <c r="VYU1203" s="22"/>
      <c r="VYV1203" s="22"/>
      <c r="VYW1203" s="22"/>
      <c r="VYX1203" s="22"/>
      <c r="VYY1203" s="22"/>
      <c r="VYZ1203" s="22"/>
      <c r="VZA1203" s="22"/>
      <c r="VZB1203" s="22"/>
      <c r="VZC1203" s="22"/>
      <c r="VZD1203" s="22"/>
      <c r="VZE1203" s="22"/>
      <c r="VZF1203" s="22"/>
      <c r="VZG1203" s="22"/>
      <c r="VZH1203" s="22"/>
      <c r="VZI1203" s="22"/>
      <c r="VZJ1203" s="22"/>
      <c r="VZK1203" s="22"/>
      <c r="VZL1203" s="22"/>
      <c r="VZM1203" s="22"/>
      <c r="VZN1203" s="22"/>
      <c r="VZO1203" s="22"/>
      <c r="VZP1203" s="22"/>
      <c r="VZQ1203" s="22"/>
      <c r="VZR1203" s="22"/>
      <c r="VZS1203" s="22"/>
      <c r="VZT1203" s="22"/>
      <c r="VZU1203" s="22"/>
      <c r="VZV1203" s="22"/>
      <c r="VZW1203" s="22"/>
      <c r="VZX1203" s="22"/>
      <c r="VZY1203" s="22"/>
      <c r="VZZ1203" s="22"/>
      <c r="WAA1203" s="22"/>
      <c r="WAB1203" s="22"/>
      <c r="WAC1203" s="22"/>
      <c r="WAD1203" s="22"/>
      <c r="WAE1203" s="22"/>
      <c r="WAF1203" s="22"/>
      <c r="WAG1203" s="22"/>
      <c r="WAH1203" s="22"/>
      <c r="WAI1203" s="22"/>
      <c r="WAJ1203" s="22"/>
      <c r="WAK1203" s="22"/>
      <c r="WAL1203" s="22"/>
      <c r="WAM1203" s="22"/>
      <c r="WAN1203" s="22"/>
      <c r="WAO1203" s="22"/>
      <c r="WAP1203" s="22"/>
      <c r="WAQ1203" s="22"/>
      <c r="WAR1203" s="22"/>
      <c r="WAS1203" s="22"/>
      <c r="WAT1203" s="22"/>
      <c r="WAU1203" s="22"/>
      <c r="WAV1203" s="22"/>
      <c r="WAW1203" s="22"/>
      <c r="WAX1203" s="22"/>
      <c r="WAY1203" s="22"/>
      <c r="WAZ1203" s="22"/>
      <c r="WBA1203" s="22"/>
      <c r="WBB1203" s="22"/>
      <c r="WBC1203" s="22"/>
      <c r="WBD1203" s="22"/>
      <c r="WBE1203" s="22"/>
      <c r="WBF1203" s="22"/>
      <c r="WBG1203" s="22"/>
      <c r="WBH1203" s="22"/>
      <c r="WBI1203" s="22"/>
      <c r="WBJ1203" s="22"/>
      <c r="WBK1203" s="22"/>
      <c r="WBL1203" s="22"/>
      <c r="WBM1203" s="22"/>
      <c r="WBN1203" s="22"/>
      <c r="WBO1203" s="22"/>
      <c r="WBP1203" s="22"/>
      <c r="WBQ1203" s="22"/>
      <c r="WBR1203" s="22"/>
      <c r="WBS1203" s="22"/>
      <c r="WBT1203" s="22"/>
      <c r="WBU1203" s="22"/>
      <c r="WBV1203" s="22"/>
      <c r="WBW1203" s="22"/>
      <c r="WBX1203" s="22"/>
      <c r="WBY1203" s="22"/>
      <c r="WBZ1203" s="22"/>
      <c r="WCA1203" s="22"/>
      <c r="WCB1203" s="22"/>
      <c r="WCC1203" s="22"/>
      <c r="WCD1203" s="22"/>
      <c r="WCE1203" s="22"/>
      <c r="WCF1203" s="22"/>
      <c r="WCG1203" s="22"/>
      <c r="WCH1203" s="22"/>
      <c r="WCI1203" s="22"/>
      <c r="WCJ1203" s="22"/>
      <c r="WCK1203" s="22"/>
      <c r="WCL1203" s="22"/>
      <c r="WCM1203" s="22"/>
      <c r="WCN1203" s="22"/>
      <c r="WCO1203" s="22"/>
      <c r="WCP1203" s="22"/>
      <c r="WCQ1203" s="22"/>
      <c r="WCR1203" s="22"/>
      <c r="WCS1203" s="22"/>
      <c r="WCT1203" s="22"/>
      <c r="WCU1203" s="22"/>
      <c r="WCV1203" s="22"/>
      <c r="WCW1203" s="22"/>
      <c r="WCX1203" s="22"/>
      <c r="WCY1203" s="22"/>
      <c r="WCZ1203" s="22"/>
      <c r="WDA1203" s="22"/>
      <c r="WDB1203" s="22"/>
      <c r="WDC1203" s="22"/>
      <c r="WDD1203" s="22"/>
      <c r="WDE1203" s="22"/>
      <c r="WDF1203" s="22"/>
      <c r="WDG1203" s="22"/>
      <c r="WDH1203" s="22"/>
      <c r="WDI1203" s="22"/>
      <c r="WDJ1203" s="22"/>
      <c r="WDK1203" s="22"/>
      <c r="WDL1203" s="22"/>
      <c r="WDM1203" s="22"/>
      <c r="WDN1203" s="22"/>
      <c r="WDO1203" s="22"/>
      <c r="WDP1203" s="22"/>
      <c r="WDQ1203" s="22"/>
      <c r="WDR1203" s="22"/>
      <c r="WDS1203" s="22"/>
      <c r="WDT1203" s="22"/>
      <c r="WDU1203" s="22"/>
      <c r="WDV1203" s="22"/>
      <c r="WDW1203" s="22"/>
      <c r="WDX1203" s="22"/>
      <c r="WDY1203" s="22"/>
      <c r="WDZ1203" s="22"/>
      <c r="WEA1203" s="22"/>
      <c r="WEB1203" s="22"/>
      <c r="WEC1203" s="22"/>
      <c r="WED1203" s="22"/>
      <c r="WEE1203" s="22"/>
      <c r="WEF1203" s="22"/>
      <c r="WEG1203" s="22"/>
      <c r="WEH1203" s="22"/>
      <c r="WEI1203" s="22"/>
      <c r="WEJ1203" s="22"/>
      <c r="WEK1203" s="22"/>
      <c r="WEL1203" s="22"/>
      <c r="WEM1203" s="22"/>
      <c r="WEN1203" s="22"/>
      <c r="WEO1203" s="22"/>
      <c r="WEP1203" s="22"/>
      <c r="WEQ1203" s="22"/>
      <c r="WER1203" s="22"/>
      <c r="WES1203" s="22"/>
      <c r="WET1203" s="22"/>
      <c r="WEU1203" s="22"/>
      <c r="WEV1203" s="22"/>
      <c r="WEW1203" s="22"/>
      <c r="WEX1203" s="22"/>
      <c r="WEY1203" s="22"/>
      <c r="WEZ1203" s="22"/>
      <c r="WFA1203" s="22"/>
      <c r="WFB1203" s="22"/>
      <c r="WFC1203" s="22"/>
      <c r="WFD1203" s="22"/>
      <c r="WFE1203" s="22"/>
      <c r="WFF1203" s="22"/>
      <c r="WFG1203" s="22"/>
      <c r="WFH1203" s="22"/>
      <c r="WFI1203" s="22"/>
      <c r="WFJ1203" s="22"/>
      <c r="WFK1203" s="22"/>
      <c r="WFL1203" s="22"/>
      <c r="WFM1203" s="22"/>
      <c r="WFN1203" s="22"/>
      <c r="WFO1203" s="22"/>
      <c r="WFP1203" s="22"/>
      <c r="WFQ1203" s="22"/>
      <c r="WFR1203" s="22"/>
      <c r="WFS1203" s="22"/>
      <c r="WFT1203" s="22"/>
      <c r="WFU1203" s="22"/>
      <c r="WFV1203" s="22"/>
      <c r="WFW1203" s="22"/>
      <c r="WFX1203" s="22"/>
      <c r="WFY1203" s="22"/>
      <c r="WFZ1203" s="22"/>
      <c r="WGA1203" s="22"/>
      <c r="WGB1203" s="22"/>
      <c r="WGC1203" s="22"/>
      <c r="WGD1203" s="22"/>
      <c r="WGE1203" s="22"/>
      <c r="WGF1203" s="22"/>
      <c r="WGG1203" s="22"/>
      <c r="WGH1203" s="22"/>
      <c r="WGI1203" s="22"/>
      <c r="WGJ1203" s="22"/>
      <c r="WGK1203" s="22"/>
      <c r="WGL1203" s="22"/>
      <c r="WGM1203" s="22"/>
      <c r="WGN1203" s="22"/>
      <c r="WGO1203" s="22"/>
      <c r="WGP1203" s="22"/>
      <c r="WGQ1203" s="22"/>
      <c r="WGR1203" s="22"/>
      <c r="WGS1203" s="22"/>
      <c r="WGT1203" s="22"/>
      <c r="WGU1203" s="22"/>
      <c r="WGV1203" s="22"/>
      <c r="WGW1203" s="22"/>
      <c r="WGX1203" s="22"/>
      <c r="WGY1203" s="22"/>
      <c r="WGZ1203" s="22"/>
      <c r="WHA1203" s="22"/>
      <c r="WHB1203" s="22"/>
      <c r="WHC1203" s="22"/>
      <c r="WHD1203" s="22"/>
      <c r="WHE1203" s="22"/>
      <c r="WHF1203" s="22"/>
      <c r="WHG1203" s="22"/>
      <c r="WHH1203" s="22"/>
      <c r="WHI1203" s="22"/>
      <c r="WHJ1203" s="22"/>
      <c r="WHK1203" s="22"/>
      <c r="WHL1203" s="22"/>
      <c r="WHM1203" s="22"/>
      <c r="WHN1203" s="22"/>
      <c r="WHO1203" s="22"/>
      <c r="WHP1203" s="22"/>
      <c r="WHQ1203" s="22"/>
      <c r="WHR1203" s="22"/>
      <c r="WHS1203" s="22"/>
      <c r="WHT1203" s="22"/>
      <c r="WHU1203" s="22"/>
      <c r="WHV1203" s="22"/>
      <c r="WHW1203" s="22"/>
      <c r="WHX1203" s="22"/>
      <c r="WHY1203" s="22"/>
      <c r="WHZ1203" s="22"/>
      <c r="WIA1203" s="22"/>
      <c r="WIB1203" s="22"/>
      <c r="WIC1203" s="22"/>
      <c r="WID1203" s="22"/>
      <c r="WIE1203" s="22"/>
      <c r="WIF1203" s="22"/>
      <c r="WIG1203" s="22"/>
      <c r="WIH1203" s="22"/>
      <c r="WII1203" s="22"/>
      <c r="WIJ1203" s="22"/>
      <c r="WIK1203" s="22"/>
      <c r="WIL1203" s="22"/>
      <c r="WIM1203" s="22"/>
      <c r="WIN1203" s="22"/>
      <c r="WIO1203" s="22"/>
      <c r="WIP1203" s="22"/>
      <c r="WIQ1203" s="22"/>
      <c r="WIR1203" s="22"/>
      <c r="WIS1203" s="22"/>
      <c r="WIT1203" s="22"/>
      <c r="WIU1203" s="22"/>
      <c r="WIV1203" s="22"/>
      <c r="WIW1203" s="22"/>
      <c r="WIX1203" s="22"/>
      <c r="WIY1203" s="22"/>
      <c r="WIZ1203" s="22"/>
      <c r="WJA1203" s="22"/>
      <c r="WJB1203" s="22"/>
      <c r="WJC1203" s="22"/>
      <c r="WJD1203" s="22"/>
      <c r="WJE1203" s="22"/>
      <c r="WJF1203" s="22"/>
      <c r="WJG1203" s="22"/>
      <c r="WJH1203" s="22"/>
      <c r="WJI1203" s="22"/>
      <c r="WJJ1203" s="22"/>
      <c r="WJK1203" s="22"/>
      <c r="WJL1203" s="22"/>
      <c r="WJM1203" s="22"/>
      <c r="WJN1203" s="22"/>
      <c r="WJO1203" s="22"/>
      <c r="WJP1203" s="22"/>
      <c r="WJQ1203" s="22"/>
      <c r="WJR1203" s="22"/>
      <c r="WJS1203" s="22"/>
      <c r="WJT1203" s="22"/>
      <c r="WJU1203" s="22"/>
      <c r="WJV1203" s="22"/>
      <c r="WJW1203" s="22"/>
      <c r="WJX1203" s="22"/>
      <c r="WJY1203" s="22"/>
      <c r="WJZ1203" s="22"/>
      <c r="WKA1203" s="22"/>
      <c r="WKB1203" s="22"/>
      <c r="WKC1203" s="22"/>
      <c r="WKD1203" s="22"/>
      <c r="WKE1203" s="22"/>
      <c r="WKF1203" s="22"/>
      <c r="WKG1203" s="22"/>
      <c r="WKH1203" s="22"/>
      <c r="WKI1203" s="22"/>
      <c r="WKJ1203" s="22"/>
      <c r="WKK1203" s="22"/>
      <c r="WKL1203" s="22"/>
      <c r="WKM1203" s="22"/>
      <c r="WKN1203" s="22"/>
      <c r="WKO1203" s="22"/>
      <c r="WKP1203" s="22"/>
      <c r="WKQ1203" s="22"/>
      <c r="WKR1203" s="22"/>
      <c r="WKS1203" s="22"/>
      <c r="WKT1203" s="22"/>
      <c r="WKU1203" s="22"/>
      <c r="WKV1203" s="22"/>
      <c r="WKW1203" s="22"/>
      <c r="WKX1203" s="22"/>
      <c r="WKY1203" s="22"/>
      <c r="WKZ1203" s="22"/>
      <c r="WLA1203" s="22"/>
      <c r="WLB1203" s="22"/>
      <c r="WLC1203" s="22"/>
      <c r="WLD1203" s="22"/>
      <c r="WLE1203" s="22"/>
      <c r="WLF1203" s="22"/>
      <c r="WLG1203" s="22"/>
      <c r="WLH1203" s="22"/>
      <c r="WLI1203" s="22"/>
      <c r="WLJ1203" s="22"/>
      <c r="WLK1203" s="22"/>
      <c r="WLL1203" s="22"/>
      <c r="WLM1203" s="22"/>
      <c r="WLN1203" s="22"/>
      <c r="WLO1203" s="22"/>
      <c r="WLP1203" s="22"/>
      <c r="WLQ1203" s="22"/>
      <c r="WLR1203" s="22"/>
      <c r="WLS1203" s="22"/>
      <c r="WLT1203" s="22"/>
      <c r="WLU1203" s="22"/>
      <c r="WLV1203" s="22"/>
      <c r="WLW1203" s="22"/>
      <c r="WLX1203" s="22"/>
      <c r="WLY1203" s="22"/>
      <c r="WLZ1203" s="22"/>
      <c r="WMA1203" s="22"/>
      <c r="WMB1203" s="22"/>
      <c r="WMC1203" s="22"/>
      <c r="WMD1203" s="22"/>
      <c r="WME1203" s="22"/>
      <c r="WMF1203" s="22"/>
      <c r="WMG1203" s="22"/>
      <c r="WMH1203" s="22"/>
      <c r="WMI1203" s="22"/>
      <c r="WMJ1203" s="22"/>
      <c r="WMK1203" s="22"/>
      <c r="WML1203" s="22"/>
      <c r="WMM1203" s="22"/>
      <c r="WMN1203" s="22"/>
      <c r="WMO1203" s="22"/>
      <c r="WMP1203" s="22"/>
      <c r="WMQ1203" s="22"/>
      <c r="WMR1203" s="22"/>
      <c r="WMS1203" s="22"/>
      <c r="WMT1203" s="22"/>
      <c r="WMU1203" s="22"/>
      <c r="WMV1203" s="22"/>
      <c r="WMW1203" s="22"/>
      <c r="WMX1203" s="22"/>
      <c r="WMY1203" s="22"/>
      <c r="WMZ1203" s="22"/>
      <c r="WNA1203" s="22"/>
      <c r="WNB1203" s="22"/>
      <c r="WNC1203" s="22"/>
      <c r="WND1203" s="22"/>
      <c r="WNE1203" s="22"/>
      <c r="WNF1203" s="22"/>
      <c r="WNG1203" s="22"/>
      <c r="WNH1203" s="22"/>
      <c r="WNI1203" s="22"/>
      <c r="WNJ1203" s="22"/>
      <c r="WNK1203" s="22"/>
      <c r="WNL1203" s="22"/>
      <c r="WNM1203" s="22"/>
      <c r="WNN1203" s="22"/>
      <c r="WNO1203" s="22"/>
      <c r="WNP1203" s="22"/>
      <c r="WNQ1203" s="22"/>
      <c r="WNR1203" s="22"/>
      <c r="WNS1203" s="22"/>
      <c r="WNT1203" s="22"/>
      <c r="WNU1203" s="22"/>
      <c r="WNV1203" s="22"/>
      <c r="WNW1203" s="22"/>
      <c r="WNX1203" s="22"/>
      <c r="WNY1203" s="22"/>
      <c r="WNZ1203" s="22"/>
      <c r="WOA1203" s="22"/>
      <c r="WOB1203" s="22"/>
      <c r="WOC1203" s="22"/>
      <c r="WOD1203" s="22"/>
      <c r="WOE1203" s="22"/>
      <c r="WOF1203" s="22"/>
      <c r="WOG1203" s="22"/>
      <c r="WOH1203" s="22"/>
      <c r="WOI1203" s="22"/>
      <c r="WOJ1203" s="22"/>
      <c r="WOK1203" s="22"/>
      <c r="WOL1203" s="22"/>
      <c r="WOM1203" s="22"/>
      <c r="WON1203" s="22"/>
      <c r="WOO1203" s="22"/>
      <c r="WOP1203" s="22"/>
      <c r="WOQ1203" s="22"/>
      <c r="WOR1203" s="22"/>
      <c r="WOS1203" s="22"/>
      <c r="WOT1203" s="22"/>
      <c r="WOU1203" s="22"/>
      <c r="WOV1203" s="22"/>
      <c r="WOW1203" s="22"/>
      <c r="WOX1203" s="22"/>
      <c r="WOY1203" s="22"/>
      <c r="WOZ1203" s="22"/>
      <c r="WPA1203" s="22"/>
      <c r="WPB1203" s="22"/>
      <c r="WPC1203" s="22"/>
      <c r="WPD1203" s="22"/>
      <c r="WPE1203" s="22"/>
      <c r="WPF1203" s="22"/>
      <c r="WPG1203" s="22"/>
      <c r="WPH1203" s="22"/>
      <c r="WPI1203" s="22"/>
      <c r="WPJ1203" s="22"/>
      <c r="WPK1203" s="22"/>
      <c r="WPL1203" s="22"/>
      <c r="WPM1203" s="22"/>
      <c r="WPN1203" s="22"/>
      <c r="WPO1203" s="22"/>
      <c r="WPP1203" s="22"/>
      <c r="WPQ1203" s="22"/>
      <c r="WPR1203" s="22"/>
      <c r="WPS1203" s="22"/>
      <c r="WPT1203" s="22"/>
      <c r="WPU1203" s="22"/>
      <c r="WPV1203" s="22"/>
      <c r="WPW1203" s="22"/>
      <c r="WPX1203" s="22"/>
      <c r="WPY1203" s="22"/>
      <c r="WPZ1203" s="22"/>
      <c r="WQA1203" s="22"/>
      <c r="WQB1203" s="22"/>
      <c r="WQC1203" s="22"/>
      <c r="WQD1203" s="22"/>
      <c r="WQE1203" s="22"/>
      <c r="WQF1203" s="22"/>
      <c r="WQG1203" s="22"/>
      <c r="WQH1203" s="22"/>
      <c r="WQI1203" s="22"/>
      <c r="WQJ1203" s="22"/>
      <c r="WQK1203" s="22"/>
      <c r="WQL1203" s="22"/>
      <c r="WQM1203" s="22"/>
      <c r="WQN1203" s="22"/>
      <c r="WQO1203" s="22"/>
      <c r="WQP1203" s="22"/>
      <c r="WQQ1203" s="22"/>
      <c r="WQR1203" s="22"/>
      <c r="WQS1203" s="22"/>
      <c r="WQT1203" s="22"/>
      <c r="WQU1203" s="22"/>
      <c r="WQV1203" s="22"/>
      <c r="WQW1203" s="22"/>
      <c r="WQX1203" s="22"/>
      <c r="WQY1203" s="22"/>
      <c r="WQZ1203" s="22"/>
      <c r="WRA1203" s="22"/>
      <c r="WRB1203" s="22"/>
      <c r="WRC1203" s="22"/>
      <c r="WRD1203" s="22"/>
      <c r="WRE1203" s="22"/>
      <c r="WRF1203" s="22"/>
      <c r="WRG1203" s="22"/>
      <c r="WRH1203" s="22"/>
      <c r="WRI1203" s="22"/>
      <c r="WRJ1203" s="22"/>
      <c r="WRK1203" s="22"/>
      <c r="WRL1203" s="22"/>
      <c r="WRM1203" s="22"/>
      <c r="WRN1203" s="22"/>
      <c r="WRO1203" s="22"/>
      <c r="WRP1203" s="22"/>
      <c r="WRQ1203" s="22"/>
      <c r="WRR1203" s="22"/>
      <c r="WRS1203" s="22"/>
      <c r="WRT1203" s="22"/>
      <c r="WRU1203" s="22"/>
      <c r="WRV1203" s="22"/>
      <c r="WRW1203" s="22"/>
      <c r="WRX1203" s="22"/>
      <c r="WRY1203" s="22"/>
      <c r="WRZ1203" s="22"/>
      <c r="WSA1203" s="22"/>
      <c r="WSB1203" s="22"/>
      <c r="WSC1203" s="22"/>
      <c r="WSD1203" s="22"/>
      <c r="WSE1203" s="22"/>
      <c r="WSF1203" s="22"/>
      <c r="WSG1203" s="22"/>
      <c r="WSH1203" s="22"/>
      <c r="WSI1203" s="22"/>
      <c r="WSJ1203" s="22"/>
      <c r="WSK1203" s="22"/>
      <c r="WSL1203" s="22"/>
      <c r="WSM1203" s="22"/>
      <c r="WSN1203" s="22"/>
      <c r="WSO1203" s="22"/>
      <c r="WSP1203" s="22"/>
      <c r="WSQ1203" s="22"/>
      <c r="WSR1203" s="22"/>
      <c r="WSS1203" s="22"/>
      <c r="WST1203" s="22"/>
      <c r="WSU1203" s="22"/>
      <c r="WSV1203" s="22"/>
      <c r="WSW1203" s="22"/>
      <c r="WSX1203" s="22"/>
      <c r="WSY1203" s="22"/>
      <c r="WSZ1203" s="22"/>
      <c r="WTA1203" s="22"/>
      <c r="WTB1203" s="22"/>
      <c r="WTC1203" s="22"/>
      <c r="WTD1203" s="22"/>
      <c r="WTE1203" s="22"/>
      <c r="WTF1203" s="22"/>
      <c r="WTG1203" s="22"/>
      <c r="WTH1203" s="22"/>
      <c r="WTI1203" s="22"/>
      <c r="WTJ1203" s="22"/>
      <c r="WTK1203" s="22"/>
      <c r="WTL1203" s="22"/>
      <c r="WTM1203" s="22"/>
      <c r="WTN1203" s="22"/>
      <c r="WTO1203" s="22"/>
      <c r="WTP1203" s="22"/>
      <c r="WTQ1203" s="22"/>
      <c r="WTR1203" s="22"/>
      <c r="WTS1203" s="22"/>
      <c r="WTT1203" s="22"/>
      <c r="WTU1203" s="22"/>
      <c r="WTV1203" s="22"/>
      <c r="WTW1203" s="22"/>
      <c r="WTX1203" s="22"/>
      <c r="WTY1203" s="22"/>
      <c r="WTZ1203" s="22"/>
      <c r="WUA1203" s="22"/>
      <c r="WUB1203" s="22"/>
      <c r="WUC1203" s="22"/>
      <c r="WUD1203" s="22"/>
      <c r="WUE1203" s="22"/>
      <c r="WUF1203" s="22"/>
      <c r="WUG1203" s="22"/>
      <c r="WUH1203" s="22"/>
      <c r="WUI1203" s="22"/>
      <c r="WUJ1203" s="22"/>
      <c r="WUK1203" s="22"/>
      <c r="WUL1203" s="22"/>
      <c r="WUM1203" s="22"/>
      <c r="WUN1203" s="22"/>
      <c r="WUO1203" s="22"/>
      <c r="WUP1203" s="22"/>
      <c r="WUQ1203" s="22"/>
      <c r="WUR1203" s="22"/>
      <c r="WUS1203" s="22"/>
      <c r="WUT1203" s="22"/>
      <c r="WUU1203" s="22"/>
      <c r="WUV1203" s="22"/>
      <c r="WUW1203" s="22"/>
      <c r="WUX1203" s="22"/>
      <c r="WUY1203" s="22"/>
      <c r="WUZ1203" s="22"/>
      <c r="WVA1203" s="22"/>
      <c r="WVB1203" s="22"/>
      <c r="WVC1203" s="22"/>
      <c r="WVD1203" s="22"/>
      <c r="WVE1203" s="22"/>
      <c r="WVF1203" s="22"/>
      <c r="WVG1203" s="22"/>
      <c r="WVH1203" s="22"/>
      <c r="WVI1203" s="22"/>
      <c r="WVJ1203" s="22"/>
      <c r="WVK1203" s="22"/>
      <c r="WVL1203" s="22"/>
      <c r="WVM1203" s="22"/>
      <c r="WVN1203" s="22"/>
      <c r="WVO1203" s="22"/>
      <c r="WVP1203" s="22"/>
      <c r="WVQ1203" s="22"/>
      <c r="WVR1203" s="22"/>
      <c r="WVS1203" s="22"/>
      <c r="WVT1203" s="22"/>
      <c r="WVU1203" s="22"/>
      <c r="WVV1203" s="22"/>
      <c r="WVW1203" s="22"/>
      <c r="WVX1203" s="22"/>
      <c r="WVY1203" s="22"/>
      <c r="WVZ1203" s="22"/>
      <c r="WWA1203" s="22"/>
      <c r="WWB1203" s="22"/>
      <c r="WWC1203" s="22"/>
      <c r="WWD1203" s="22"/>
      <c r="WWE1203" s="22"/>
      <c r="WWF1203" s="22"/>
      <c r="WWG1203" s="22"/>
      <c r="WWH1203" s="22"/>
      <c r="WWI1203" s="22"/>
      <c r="WWJ1203" s="22"/>
      <c r="WWK1203" s="22"/>
      <c r="WWL1203" s="22"/>
      <c r="WWM1203" s="22"/>
      <c r="WWN1203" s="22"/>
      <c r="WWO1203" s="22"/>
      <c r="WWP1203" s="22"/>
      <c r="WWQ1203" s="22"/>
      <c r="WWR1203" s="22"/>
      <c r="WWS1203" s="22"/>
      <c r="WWT1203" s="22"/>
      <c r="WWU1203" s="22"/>
      <c r="WWV1203" s="22"/>
      <c r="WWW1203" s="22"/>
      <c r="WWX1203" s="22"/>
      <c r="WWY1203" s="22"/>
      <c r="WWZ1203" s="22"/>
      <c r="WXA1203" s="22"/>
      <c r="WXB1203" s="22"/>
      <c r="WXC1203" s="22"/>
      <c r="WXD1203" s="22"/>
      <c r="WXE1203" s="22"/>
      <c r="WXF1203" s="22"/>
      <c r="WXG1203" s="22"/>
      <c r="WXH1203" s="22"/>
      <c r="WXI1203" s="22"/>
      <c r="WXJ1203" s="22"/>
      <c r="WXK1203" s="22"/>
      <c r="WXL1203" s="22"/>
      <c r="WXM1203" s="22"/>
      <c r="WXN1203" s="22"/>
      <c r="WXO1203" s="22"/>
      <c r="WXP1203" s="22"/>
      <c r="WXQ1203" s="22"/>
      <c r="WXR1203" s="22"/>
      <c r="WXS1203" s="22"/>
      <c r="WXT1203" s="22"/>
      <c r="WXU1203" s="22"/>
      <c r="WXV1203" s="22"/>
      <c r="WXW1203" s="22"/>
      <c r="WXX1203" s="22"/>
      <c r="WXY1203" s="22"/>
      <c r="WXZ1203" s="22"/>
      <c r="WYA1203" s="22"/>
      <c r="WYB1203" s="22"/>
      <c r="WYC1203" s="22"/>
      <c r="WYD1203" s="22"/>
      <c r="WYE1203" s="22"/>
      <c r="WYF1203" s="22"/>
      <c r="WYG1203" s="22"/>
      <c r="WYH1203" s="22"/>
      <c r="WYI1203" s="22"/>
      <c r="WYJ1203" s="22"/>
      <c r="WYK1203" s="22"/>
      <c r="WYL1203" s="22"/>
      <c r="WYM1203" s="22"/>
      <c r="WYN1203" s="22"/>
      <c r="WYO1203" s="22"/>
      <c r="WYP1203" s="22"/>
      <c r="WYQ1203" s="22"/>
      <c r="WYR1203" s="22"/>
      <c r="WYS1203" s="22"/>
      <c r="WYT1203" s="22"/>
      <c r="WYU1203" s="22"/>
      <c r="WYV1203" s="22"/>
      <c r="WYW1203" s="22"/>
      <c r="WYX1203" s="22"/>
      <c r="WYY1203" s="22"/>
      <c r="WYZ1203" s="22"/>
      <c r="WZA1203" s="22"/>
      <c r="WZB1203" s="22"/>
      <c r="WZC1203" s="22"/>
      <c r="WZD1203" s="22"/>
      <c r="WZE1203" s="22"/>
      <c r="WZF1203" s="22"/>
      <c r="WZG1203" s="22"/>
      <c r="WZH1203" s="22"/>
      <c r="WZI1203" s="22"/>
      <c r="WZJ1203" s="22"/>
      <c r="WZK1203" s="22"/>
      <c r="WZL1203" s="22"/>
      <c r="WZM1203" s="22"/>
      <c r="WZN1203" s="22"/>
      <c r="WZO1203" s="22"/>
      <c r="WZP1203" s="22"/>
      <c r="WZQ1203" s="22"/>
      <c r="WZR1203" s="22"/>
      <c r="WZS1203" s="22"/>
      <c r="WZT1203" s="22"/>
      <c r="WZU1203" s="22"/>
      <c r="WZV1203" s="22"/>
      <c r="WZW1203" s="22"/>
      <c r="WZX1203" s="22"/>
      <c r="WZY1203" s="22"/>
      <c r="WZZ1203" s="22"/>
      <c r="XAA1203" s="22"/>
      <c r="XAB1203" s="22"/>
      <c r="XAC1203" s="22"/>
      <c r="XAD1203" s="22"/>
      <c r="XAE1203" s="22"/>
      <c r="XAF1203" s="22"/>
      <c r="XAG1203" s="22"/>
      <c r="XAH1203" s="22"/>
      <c r="XAI1203" s="22"/>
      <c r="XAJ1203" s="22"/>
      <c r="XAK1203" s="22"/>
      <c r="XAL1203" s="22"/>
      <c r="XAM1203" s="22"/>
      <c r="XAN1203" s="22"/>
      <c r="XAO1203" s="22"/>
      <c r="XAP1203" s="22"/>
      <c r="XAQ1203" s="22"/>
      <c r="XAR1203" s="22"/>
      <c r="XAS1203" s="22"/>
      <c r="XAT1203" s="22"/>
      <c r="XAU1203" s="22"/>
      <c r="XAV1203" s="22"/>
      <c r="XAW1203" s="22"/>
      <c r="XAX1203" s="22"/>
      <c r="XAY1203" s="22"/>
      <c r="XAZ1203" s="22"/>
      <c r="XBA1203" s="22"/>
      <c r="XBB1203" s="22"/>
      <c r="XBC1203" s="22"/>
      <c r="XBD1203" s="22"/>
      <c r="XBE1203" s="22"/>
      <c r="XBF1203" s="22"/>
      <c r="XBG1203" s="22"/>
      <c r="XBH1203" s="22"/>
      <c r="XBI1203" s="22"/>
      <c r="XBJ1203" s="22"/>
      <c r="XBK1203" s="22"/>
      <c r="XBL1203" s="22"/>
      <c r="XBM1203" s="22"/>
      <c r="XBN1203" s="22"/>
      <c r="XBO1203" s="22"/>
      <c r="XBP1203" s="22"/>
      <c r="XBQ1203" s="22"/>
      <c r="XBR1203" s="22"/>
      <c r="XBS1203" s="22"/>
      <c r="XBT1203" s="22"/>
      <c r="XBU1203" s="22"/>
      <c r="XBV1203" s="22"/>
      <c r="XBW1203" s="22"/>
      <c r="XBX1203" s="22"/>
      <c r="XBY1203" s="22"/>
      <c r="XBZ1203" s="22"/>
      <c r="XCA1203" s="22"/>
      <c r="XCB1203" s="22"/>
      <c r="XCC1203" s="22"/>
      <c r="XCD1203" s="22"/>
      <c r="XCE1203" s="22"/>
      <c r="XCF1203" s="22"/>
      <c r="XCG1203" s="22"/>
      <c r="XCH1203" s="22"/>
      <c r="XCI1203" s="22"/>
      <c r="XCJ1203" s="22"/>
      <c r="XCK1203" s="22"/>
      <c r="XCL1203" s="22"/>
      <c r="XCM1203" s="22"/>
      <c r="XCN1203" s="22"/>
      <c r="XCO1203" s="22"/>
    </row>
    <row r="1204" spans="1:16317" ht="52.15" customHeight="1">
      <c r="A1204" s="480"/>
      <c r="B1204" s="314" t="s">
        <v>75</v>
      </c>
      <c r="C1204" s="215" t="s">
        <v>6173</v>
      </c>
      <c r="D1204" s="315" t="s">
        <v>6174</v>
      </c>
      <c r="E1204" s="185" t="s">
        <v>901</v>
      </c>
      <c r="F1204" s="175" t="s">
        <v>6175</v>
      </c>
      <c r="G1204" s="186" t="s">
        <v>6150</v>
      </c>
      <c r="H1204" s="210" t="s">
        <v>235</v>
      </c>
      <c r="I1204" s="313"/>
      <c r="J1204" s="313"/>
      <c r="K1204" s="201" t="s">
        <v>1558</v>
      </c>
      <c r="L1204" s="90" t="s">
        <v>1040</v>
      </c>
      <c r="M1204" s="202" t="s">
        <v>439</v>
      </c>
      <c r="N1204" s="106" t="s">
        <v>6120</v>
      </c>
      <c r="O1204" s="107"/>
      <c r="P1204" s="201" t="s">
        <v>907</v>
      </c>
      <c r="Q1204" s="90" t="s">
        <v>1040</v>
      </c>
      <c r="R1204" s="202" t="s">
        <v>3600</v>
      </c>
      <c r="S1204" s="106" t="s">
        <v>6176</v>
      </c>
      <c r="T1204" s="107"/>
      <c r="U1204" s="201" t="s">
        <v>908</v>
      </c>
      <c r="V1204" s="90" t="s">
        <v>1040</v>
      </c>
      <c r="W1204" s="383" t="s">
        <v>905</v>
      </c>
      <c r="X1204" s="186" t="s">
        <v>6152</v>
      </c>
      <c r="Y1204" s="350"/>
      <c r="Z1204" s="201"/>
      <c r="AA1204" s="90"/>
      <c r="AB1204" s="383"/>
      <c r="AC1204" s="186"/>
      <c r="AD1204" s="350"/>
      <c r="AE1204" s="22"/>
      <c r="AF1204" s="22"/>
      <c r="AG1204" s="22"/>
      <c r="AH1204" s="22"/>
      <c r="AI1204" s="22"/>
      <c r="AJ1204" s="22"/>
      <c r="AK1204" s="22"/>
      <c r="AL1204" s="22"/>
      <c r="AM1204" s="22"/>
      <c r="AN1204" s="22"/>
      <c r="AO1204" s="22"/>
      <c r="AP1204" s="22"/>
      <c r="AQ1204" s="22"/>
      <c r="AR1204" s="22"/>
      <c r="AS1204" s="22"/>
      <c r="AT1204" s="22"/>
      <c r="AU1204" s="22"/>
      <c r="AV1204" s="22"/>
      <c r="AW1204" s="22"/>
      <c r="AX1204" s="22"/>
      <c r="AY1204" s="22"/>
      <c r="AZ1204" s="22"/>
      <c r="BA1204" s="22"/>
      <c r="BB1204" s="22"/>
      <c r="BC1204" s="22"/>
      <c r="BD1204" s="22"/>
      <c r="BE1204" s="22"/>
      <c r="BF1204" s="22"/>
      <c r="BG1204" s="22"/>
      <c r="BH1204" s="22"/>
      <c r="BI1204" s="22"/>
      <c r="BJ1204" s="22"/>
      <c r="BK1204" s="22"/>
      <c r="BL1204" s="22"/>
      <c r="BM1204" s="22"/>
      <c r="BN1204" s="22"/>
      <c r="BO1204" s="22"/>
      <c r="BP1204" s="22"/>
      <c r="BQ1204" s="22"/>
      <c r="BR1204" s="22"/>
      <c r="BS1204" s="22"/>
      <c r="BT1204" s="22"/>
      <c r="BU1204" s="22"/>
      <c r="BV1204" s="22"/>
      <c r="BW1204" s="22"/>
      <c r="BX1204" s="22"/>
      <c r="BY1204" s="22"/>
      <c r="BZ1204" s="22"/>
      <c r="CA1204" s="22"/>
      <c r="CB1204" s="22"/>
      <c r="CC1204" s="22"/>
      <c r="CD1204" s="22"/>
      <c r="CE1204" s="22"/>
      <c r="CF1204" s="22"/>
      <c r="CG1204" s="22"/>
      <c r="CH1204" s="22"/>
      <c r="CI1204" s="22"/>
      <c r="CJ1204" s="22"/>
      <c r="CK1204" s="22"/>
      <c r="CL1204" s="22"/>
      <c r="CM1204" s="22"/>
      <c r="CN1204" s="22"/>
      <c r="CO1204" s="22"/>
      <c r="CP1204" s="22"/>
      <c r="CQ1204" s="22"/>
      <c r="CR1204" s="22"/>
      <c r="CS1204" s="22"/>
      <c r="CT1204" s="22"/>
      <c r="CU1204" s="22"/>
      <c r="CV1204" s="22"/>
      <c r="CW1204" s="22"/>
      <c r="CX1204" s="22"/>
      <c r="CY1204" s="22"/>
      <c r="CZ1204" s="22"/>
      <c r="DA1204" s="22"/>
      <c r="DB1204" s="22"/>
      <c r="DC1204" s="22"/>
      <c r="DD1204" s="22"/>
      <c r="DE1204" s="22"/>
      <c r="DF1204" s="22"/>
      <c r="DG1204" s="22"/>
      <c r="DH1204" s="22"/>
      <c r="DI1204" s="22"/>
      <c r="DJ1204" s="22"/>
      <c r="DK1204" s="22"/>
      <c r="DL1204" s="22"/>
      <c r="DM1204" s="22"/>
      <c r="DN1204" s="22"/>
      <c r="DO1204" s="22"/>
      <c r="DP1204" s="22"/>
      <c r="DQ1204" s="22"/>
      <c r="DR1204" s="22"/>
      <c r="DS1204" s="22"/>
      <c r="DT1204" s="22"/>
      <c r="DU1204" s="22"/>
      <c r="DV1204" s="22"/>
      <c r="DW1204" s="22"/>
      <c r="DX1204" s="22"/>
      <c r="DY1204" s="22"/>
      <c r="DZ1204" s="22"/>
      <c r="EA1204" s="22"/>
      <c r="EB1204" s="22"/>
      <c r="EC1204" s="22"/>
      <c r="ED1204" s="22"/>
      <c r="EE1204" s="22"/>
      <c r="EF1204" s="22"/>
      <c r="EG1204" s="22"/>
      <c r="EH1204" s="22"/>
      <c r="EI1204" s="22"/>
      <c r="EJ1204" s="22"/>
      <c r="EK1204" s="22"/>
      <c r="EL1204" s="22"/>
      <c r="EM1204" s="22"/>
      <c r="EN1204" s="22"/>
      <c r="EO1204" s="22"/>
      <c r="EP1204" s="22"/>
      <c r="EQ1204" s="22"/>
      <c r="ER1204" s="22"/>
      <c r="ES1204" s="22"/>
      <c r="ET1204" s="22"/>
      <c r="EU1204" s="22"/>
      <c r="EV1204" s="22"/>
      <c r="EW1204" s="22"/>
      <c r="EX1204" s="22"/>
      <c r="EY1204" s="22"/>
      <c r="EZ1204" s="22"/>
      <c r="FA1204" s="22"/>
      <c r="FB1204" s="22"/>
      <c r="FC1204" s="22"/>
      <c r="FD1204" s="22"/>
      <c r="FE1204" s="22"/>
      <c r="FF1204" s="22"/>
      <c r="FG1204" s="22"/>
      <c r="FH1204" s="22"/>
      <c r="FI1204" s="22"/>
      <c r="FJ1204" s="22"/>
      <c r="FK1204" s="22"/>
      <c r="FL1204" s="22"/>
      <c r="FM1204" s="22"/>
      <c r="FN1204" s="22"/>
      <c r="FO1204" s="22"/>
      <c r="FP1204" s="22"/>
      <c r="FQ1204" s="22"/>
      <c r="FR1204" s="22"/>
      <c r="FS1204" s="22"/>
      <c r="FT1204" s="22"/>
      <c r="FU1204" s="22"/>
      <c r="FV1204" s="22"/>
      <c r="FW1204" s="22"/>
      <c r="FX1204" s="22"/>
      <c r="FY1204" s="22"/>
      <c r="FZ1204" s="22"/>
      <c r="GA1204" s="22"/>
      <c r="GB1204" s="22"/>
      <c r="GC1204" s="22"/>
      <c r="GD1204" s="22"/>
      <c r="GE1204" s="22"/>
      <c r="GF1204" s="22"/>
      <c r="GG1204" s="22"/>
      <c r="GH1204" s="22"/>
      <c r="GI1204" s="22"/>
      <c r="GJ1204" s="22"/>
      <c r="GK1204" s="22"/>
      <c r="GL1204" s="22"/>
      <c r="GM1204" s="22"/>
      <c r="GN1204" s="22"/>
      <c r="GO1204" s="22"/>
      <c r="GP1204" s="22"/>
      <c r="GQ1204" s="22"/>
      <c r="GR1204" s="22"/>
      <c r="GS1204" s="22"/>
      <c r="GT1204" s="22"/>
      <c r="GU1204" s="22"/>
      <c r="GV1204" s="22"/>
      <c r="GW1204" s="22"/>
      <c r="GX1204" s="22"/>
      <c r="GY1204" s="22"/>
      <c r="GZ1204" s="22"/>
      <c r="HA1204" s="22"/>
      <c r="HB1204" s="22"/>
      <c r="HC1204" s="22"/>
      <c r="HD1204" s="22"/>
      <c r="HE1204" s="22"/>
      <c r="HF1204" s="22"/>
      <c r="HG1204" s="22"/>
      <c r="HH1204" s="22"/>
      <c r="HI1204" s="22"/>
      <c r="HJ1204" s="22"/>
      <c r="HK1204" s="22"/>
      <c r="HL1204" s="22"/>
      <c r="HM1204" s="22"/>
      <c r="HN1204" s="22"/>
      <c r="HO1204" s="22"/>
      <c r="HP1204" s="22"/>
      <c r="HQ1204" s="22"/>
      <c r="HR1204" s="22"/>
      <c r="HS1204" s="22"/>
      <c r="HT1204" s="22"/>
      <c r="HU1204" s="22"/>
      <c r="HV1204" s="22"/>
      <c r="HW1204" s="22"/>
      <c r="HX1204" s="22"/>
      <c r="HY1204" s="22"/>
      <c r="HZ1204" s="22"/>
      <c r="IA1204" s="22"/>
      <c r="IB1204" s="22"/>
      <c r="IC1204" s="22"/>
      <c r="ID1204" s="22"/>
      <c r="IE1204" s="22"/>
      <c r="IF1204" s="22"/>
      <c r="IG1204" s="22"/>
      <c r="IH1204" s="22"/>
      <c r="II1204" s="22"/>
      <c r="IJ1204" s="22"/>
      <c r="IK1204" s="22"/>
      <c r="IL1204" s="22"/>
      <c r="IM1204" s="22"/>
      <c r="IN1204" s="22"/>
      <c r="IO1204" s="22"/>
      <c r="IP1204" s="22"/>
      <c r="IQ1204" s="22"/>
      <c r="IR1204" s="22"/>
      <c r="IS1204" s="22"/>
      <c r="IT1204" s="22"/>
      <c r="IU1204" s="22"/>
      <c r="IV1204" s="22"/>
      <c r="IW1204" s="22"/>
      <c r="IX1204" s="22"/>
      <c r="IY1204" s="22"/>
      <c r="IZ1204" s="22"/>
      <c r="JA1204" s="22"/>
      <c r="JB1204" s="22"/>
      <c r="JC1204" s="22"/>
      <c r="JD1204" s="22"/>
      <c r="JE1204" s="22"/>
      <c r="JF1204" s="22"/>
      <c r="JG1204" s="22"/>
      <c r="JH1204" s="22"/>
      <c r="JI1204" s="22"/>
      <c r="JJ1204" s="22"/>
      <c r="JK1204" s="22"/>
      <c r="JL1204" s="22"/>
      <c r="JM1204" s="22"/>
      <c r="JN1204" s="22"/>
      <c r="JO1204" s="22"/>
      <c r="JP1204" s="22"/>
      <c r="JQ1204" s="22"/>
      <c r="JR1204" s="22"/>
      <c r="JS1204" s="22"/>
      <c r="JT1204" s="22"/>
      <c r="JU1204" s="22"/>
      <c r="JV1204" s="22"/>
      <c r="JW1204" s="22"/>
      <c r="JX1204" s="22"/>
      <c r="JY1204" s="22"/>
      <c r="JZ1204" s="22"/>
      <c r="KA1204" s="22"/>
      <c r="KB1204" s="22"/>
      <c r="KC1204" s="22"/>
      <c r="KD1204" s="22"/>
      <c r="KE1204" s="22"/>
      <c r="KF1204" s="22"/>
      <c r="KG1204" s="22"/>
      <c r="KH1204" s="22"/>
      <c r="KI1204" s="22"/>
      <c r="KJ1204" s="22"/>
      <c r="KK1204" s="22"/>
      <c r="KL1204" s="22"/>
      <c r="KM1204" s="22"/>
      <c r="KN1204" s="22"/>
      <c r="KO1204" s="22"/>
      <c r="KP1204" s="22"/>
      <c r="KQ1204" s="22"/>
      <c r="KR1204" s="22"/>
      <c r="KS1204" s="22"/>
      <c r="KT1204" s="22"/>
      <c r="KU1204" s="22"/>
      <c r="KV1204" s="22"/>
      <c r="KW1204" s="22"/>
      <c r="KX1204" s="22"/>
      <c r="KY1204" s="22"/>
      <c r="KZ1204" s="22"/>
      <c r="LA1204" s="22"/>
      <c r="LB1204" s="22"/>
      <c r="LC1204" s="22"/>
      <c r="LD1204" s="22"/>
      <c r="LE1204" s="22"/>
      <c r="LF1204" s="22"/>
      <c r="LG1204" s="22"/>
      <c r="LH1204" s="22"/>
      <c r="LI1204" s="22"/>
      <c r="LJ1204" s="22"/>
      <c r="LK1204" s="22"/>
      <c r="LL1204" s="22"/>
      <c r="LM1204" s="22"/>
      <c r="LN1204" s="22"/>
      <c r="LO1204" s="22"/>
      <c r="LP1204" s="22"/>
      <c r="LQ1204" s="22"/>
      <c r="LR1204" s="22"/>
      <c r="LS1204" s="22"/>
      <c r="LT1204" s="22"/>
      <c r="LU1204" s="22"/>
      <c r="LV1204" s="22"/>
      <c r="LW1204" s="22"/>
      <c r="LX1204" s="22"/>
      <c r="LY1204" s="22"/>
      <c r="LZ1204" s="22"/>
      <c r="MA1204" s="22"/>
      <c r="MB1204" s="22"/>
      <c r="MC1204" s="22"/>
      <c r="MD1204" s="22"/>
      <c r="ME1204" s="22"/>
      <c r="MF1204" s="22"/>
      <c r="MG1204" s="22"/>
      <c r="MH1204" s="22"/>
      <c r="MI1204" s="22"/>
      <c r="MJ1204" s="22"/>
      <c r="MK1204" s="22"/>
      <c r="ML1204" s="22"/>
      <c r="MM1204" s="22"/>
      <c r="MN1204" s="22"/>
      <c r="MO1204" s="22"/>
      <c r="MP1204" s="22"/>
      <c r="MQ1204" s="22"/>
      <c r="MR1204" s="22"/>
      <c r="MS1204" s="22"/>
      <c r="MT1204" s="22"/>
      <c r="MU1204" s="22"/>
      <c r="MV1204" s="22"/>
      <c r="MW1204" s="22"/>
      <c r="MX1204" s="22"/>
      <c r="MY1204" s="22"/>
      <c r="MZ1204" s="22"/>
      <c r="NA1204" s="22"/>
      <c r="NB1204" s="22"/>
      <c r="NC1204" s="22"/>
      <c r="ND1204" s="22"/>
      <c r="NE1204" s="22"/>
      <c r="NF1204" s="22"/>
      <c r="NG1204" s="22"/>
      <c r="NH1204" s="22"/>
      <c r="NI1204" s="22"/>
      <c r="NJ1204" s="22"/>
      <c r="NK1204" s="22"/>
      <c r="NL1204" s="22"/>
      <c r="NM1204" s="22"/>
      <c r="NN1204" s="22"/>
      <c r="NO1204" s="22"/>
      <c r="NP1204" s="22"/>
      <c r="NQ1204" s="22"/>
      <c r="NR1204" s="22"/>
      <c r="NS1204" s="22"/>
      <c r="NT1204" s="22"/>
      <c r="NU1204" s="22"/>
      <c r="NV1204" s="22"/>
      <c r="NW1204" s="22"/>
      <c r="NX1204" s="22"/>
      <c r="NY1204" s="22"/>
      <c r="NZ1204" s="22"/>
      <c r="OA1204" s="22"/>
      <c r="OB1204" s="22"/>
      <c r="OC1204" s="22"/>
      <c r="OD1204" s="22"/>
      <c r="OE1204" s="22"/>
      <c r="OF1204" s="22"/>
      <c r="OG1204" s="22"/>
      <c r="OH1204" s="22"/>
      <c r="OI1204" s="22"/>
      <c r="OJ1204" s="22"/>
      <c r="OK1204" s="22"/>
      <c r="OL1204" s="22"/>
      <c r="OM1204" s="22"/>
      <c r="ON1204" s="22"/>
      <c r="OO1204" s="22"/>
      <c r="OP1204" s="22"/>
      <c r="OQ1204" s="22"/>
      <c r="OR1204" s="22"/>
      <c r="OS1204" s="22"/>
      <c r="OT1204" s="22"/>
      <c r="OU1204" s="22"/>
      <c r="OV1204" s="22"/>
      <c r="OW1204" s="22"/>
      <c r="OX1204" s="22"/>
      <c r="OY1204" s="22"/>
      <c r="OZ1204" s="22"/>
      <c r="PA1204" s="22"/>
      <c r="PB1204" s="22"/>
      <c r="PC1204" s="22"/>
      <c r="PD1204" s="22"/>
      <c r="PE1204" s="22"/>
      <c r="PF1204" s="22"/>
      <c r="PG1204" s="22"/>
      <c r="PH1204" s="22"/>
      <c r="PI1204" s="22"/>
      <c r="PJ1204" s="22"/>
      <c r="PK1204" s="22"/>
      <c r="PL1204" s="22"/>
      <c r="PM1204" s="22"/>
      <c r="PN1204" s="22"/>
      <c r="PO1204" s="22"/>
      <c r="PP1204" s="22"/>
      <c r="PQ1204" s="22"/>
      <c r="PR1204" s="22"/>
      <c r="PS1204" s="22"/>
      <c r="PT1204" s="22"/>
      <c r="PU1204" s="22"/>
      <c r="PV1204" s="22"/>
      <c r="PW1204" s="22"/>
      <c r="PX1204" s="22"/>
      <c r="PY1204" s="22"/>
      <c r="PZ1204" s="22"/>
      <c r="QA1204" s="22"/>
      <c r="QB1204" s="22"/>
      <c r="QC1204" s="22"/>
      <c r="QD1204" s="22"/>
      <c r="QE1204" s="22"/>
      <c r="QF1204" s="22"/>
      <c r="QG1204" s="22"/>
      <c r="QH1204" s="22"/>
      <c r="QI1204" s="22"/>
      <c r="QJ1204" s="22"/>
      <c r="QK1204" s="22"/>
      <c r="QL1204" s="22"/>
      <c r="QM1204" s="22"/>
      <c r="QN1204" s="22"/>
      <c r="QO1204" s="22"/>
      <c r="QP1204" s="22"/>
      <c r="QQ1204" s="22"/>
      <c r="QR1204" s="22"/>
      <c r="QS1204" s="22"/>
      <c r="QT1204" s="22"/>
      <c r="QU1204" s="22"/>
      <c r="QV1204" s="22"/>
      <c r="QW1204" s="22"/>
      <c r="QX1204" s="22"/>
      <c r="QY1204" s="22"/>
      <c r="QZ1204" s="22"/>
      <c r="RA1204" s="22"/>
      <c r="RB1204" s="22"/>
      <c r="RC1204" s="22"/>
      <c r="RD1204" s="22"/>
      <c r="RE1204" s="22"/>
      <c r="RF1204" s="22"/>
      <c r="RG1204" s="22"/>
      <c r="RH1204" s="22"/>
      <c r="RI1204" s="22"/>
      <c r="RJ1204" s="22"/>
      <c r="RK1204" s="22"/>
      <c r="RL1204" s="22"/>
      <c r="RM1204" s="22"/>
      <c r="RN1204" s="22"/>
      <c r="RO1204" s="22"/>
      <c r="RP1204" s="22"/>
      <c r="RQ1204" s="22"/>
      <c r="RR1204" s="22"/>
      <c r="RS1204" s="22"/>
      <c r="RT1204" s="22"/>
      <c r="RU1204" s="22"/>
      <c r="RV1204" s="22"/>
      <c r="RW1204" s="22"/>
      <c r="RX1204" s="22"/>
      <c r="RY1204" s="22"/>
      <c r="RZ1204" s="22"/>
      <c r="SA1204" s="22"/>
      <c r="SB1204" s="22"/>
      <c r="SC1204" s="22"/>
      <c r="SD1204" s="22"/>
      <c r="SE1204" s="22"/>
      <c r="SF1204" s="22"/>
      <c r="SG1204" s="22"/>
      <c r="SH1204" s="22"/>
      <c r="SI1204" s="22"/>
      <c r="SJ1204" s="22"/>
      <c r="SK1204" s="22"/>
      <c r="SL1204" s="22"/>
      <c r="SM1204" s="22"/>
      <c r="SN1204" s="22"/>
      <c r="SO1204" s="22"/>
      <c r="SP1204" s="22"/>
      <c r="SQ1204" s="22"/>
      <c r="SR1204" s="22"/>
      <c r="SS1204" s="22"/>
      <c r="ST1204" s="22"/>
      <c r="SU1204" s="22"/>
      <c r="SV1204" s="22"/>
      <c r="SW1204" s="22"/>
      <c r="SX1204" s="22"/>
      <c r="SY1204" s="22"/>
      <c r="SZ1204" s="22"/>
      <c r="TA1204" s="22"/>
      <c r="TB1204" s="22"/>
      <c r="TC1204" s="22"/>
      <c r="TD1204" s="22"/>
      <c r="TE1204" s="22"/>
      <c r="TF1204" s="22"/>
      <c r="TG1204" s="22"/>
      <c r="TH1204" s="22"/>
      <c r="TI1204" s="22"/>
      <c r="TJ1204" s="22"/>
      <c r="TK1204" s="22"/>
      <c r="TL1204" s="22"/>
      <c r="TM1204" s="22"/>
      <c r="TN1204" s="22"/>
      <c r="TO1204" s="22"/>
      <c r="TP1204" s="22"/>
      <c r="TQ1204" s="22"/>
      <c r="TR1204" s="22"/>
      <c r="TS1204" s="22"/>
      <c r="TT1204" s="22"/>
      <c r="TU1204" s="22"/>
      <c r="TV1204" s="22"/>
      <c r="TW1204" s="22"/>
      <c r="TX1204" s="22"/>
      <c r="TY1204" s="22"/>
      <c r="TZ1204" s="22"/>
      <c r="UA1204" s="22"/>
      <c r="UB1204" s="22"/>
      <c r="UC1204" s="22"/>
      <c r="UD1204" s="22"/>
      <c r="UE1204" s="22"/>
      <c r="UF1204" s="22"/>
      <c r="UG1204" s="22"/>
      <c r="UH1204" s="22"/>
      <c r="UI1204" s="22"/>
      <c r="UJ1204" s="22"/>
      <c r="UK1204" s="22"/>
      <c r="UL1204" s="22"/>
      <c r="UM1204" s="22"/>
      <c r="UN1204" s="22"/>
      <c r="UO1204" s="22"/>
      <c r="UP1204" s="22"/>
      <c r="UQ1204" s="22"/>
      <c r="UR1204" s="22"/>
      <c r="US1204" s="22"/>
      <c r="UT1204" s="22"/>
      <c r="UU1204" s="22"/>
      <c r="UV1204" s="22"/>
      <c r="UW1204" s="22"/>
      <c r="UX1204" s="22"/>
      <c r="UY1204" s="22"/>
      <c r="UZ1204" s="22"/>
      <c r="VA1204" s="22"/>
      <c r="VB1204" s="22"/>
      <c r="VC1204" s="22"/>
      <c r="VD1204" s="22"/>
      <c r="VE1204" s="22"/>
      <c r="VF1204" s="22"/>
      <c r="VG1204" s="22"/>
      <c r="VH1204" s="22"/>
      <c r="VI1204" s="22"/>
      <c r="VJ1204" s="22"/>
      <c r="VK1204" s="22"/>
      <c r="VL1204" s="22"/>
      <c r="VM1204" s="22"/>
      <c r="VN1204" s="22"/>
      <c r="VO1204" s="22"/>
      <c r="VP1204" s="22"/>
      <c r="VQ1204" s="22"/>
      <c r="VR1204" s="22"/>
      <c r="VS1204" s="22"/>
      <c r="VT1204" s="22"/>
      <c r="VU1204" s="22"/>
      <c r="VV1204" s="22"/>
      <c r="VW1204" s="22"/>
      <c r="VX1204" s="22"/>
      <c r="VY1204" s="22"/>
      <c r="VZ1204" s="22"/>
      <c r="WA1204" s="22"/>
      <c r="WB1204" s="22"/>
      <c r="WC1204" s="22"/>
      <c r="WD1204" s="22"/>
      <c r="WE1204" s="22"/>
      <c r="WF1204" s="22"/>
      <c r="WG1204" s="22"/>
      <c r="WH1204" s="22"/>
      <c r="WI1204" s="22"/>
      <c r="WJ1204" s="22"/>
      <c r="WK1204" s="22"/>
      <c r="WL1204" s="22"/>
      <c r="WM1204" s="22"/>
      <c r="WN1204" s="22"/>
      <c r="WO1204" s="22"/>
      <c r="WP1204" s="22"/>
      <c r="WQ1204" s="22"/>
      <c r="WR1204" s="22"/>
      <c r="WS1204" s="22"/>
      <c r="WT1204" s="22"/>
      <c r="WU1204" s="22"/>
      <c r="WV1204" s="22"/>
      <c r="WW1204" s="22"/>
      <c r="WX1204" s="22"/>
      <c r="WY1204" s="22"/>
      <c r="WZ1204" s="22"/>
      <c r="XA1204" s="22"/>
      <c r="XB1204" s="22"/>
      <c r="XC1204" s="22"/>
      <c r="XD1204" s="22"/>
      <c r="XE1204" s="22"/>
      <c r="XF1204" s="22"/>
      <c r="XG1204" s="22"/>
      <c r="XH1204" s="22"/>
      <c r="XI1204" s="22"/>
      <c r="XJ1204" s="22"/>
      <c r="XK1204" s="22"/>
      <c r="XL1204" s="22"/>
      <c r="XM1204" s="22"/>
      <c r="XN1204" s="22"/>
      <c r="XO1204" s="22"/>
      <c r="XP1204" s="22"/>
      <c r="XQ1204" s="22"/>
      <c r="XR1204" s="22"/>
      <c r="XS1204" s="22"/>
      <c r="XT1204" s="22"/>
      <c r="XU1204" s="22"/>
      <c r="XV1204" s="22"/>
      <c r="XW1204" s="22"/>
      <c r="XX1204" s="22"/>
      <c r="XY1204" s="22"/>
      <c r="XZ1204" s="22"/>
      <c r="YA1204" s="22"/>
      <c r="YB1204" s="22"/>
      <c r="YC1204" s="22"/>
      <c r="YD1204" s="22"/>
      <c r="YE1204" s="22"/>
      <c r="YF1204" s="22"/>
      <c r="YG1204" s="22"/>
      <c r="YH1204" s="22"/>
      <c r="YI1204" s="22"/>
      <c r="YJ1204" s="22"/>
      <c r="YK1204" s="22"/>
      <c r="YL1204" s="22"/>
      <c r="YM1204" s="22"/>
      <c r="YN1204" s="22"/>
      <c r="YO1204" s="22"/>
      <c r="YP1204" s="22"/>
      <c r="YQ1204" s="22"/>
      <c r="YR1204" s="22"/>
      <c r="YS1204" s="22"/>
      <c r="YT1204" s="22"/>
      <c r="YU1204" s="22"/>
      <c r="YV1204" s="22"/>
      <c r="YW1204" s="22"/>
      <c r="YX1204" s="22"/>
      <c r="YY1204" s="22"/>
      <c r="YZ1204" s="22"/>
      <c r="ZA1204" s="22"/>
      <c r="ZB1204" s="22"/>
      <c r="ZC1204" s="22"/>
      <c r="ZD1204" s="22"/>
      <c r="ZE1204" s="22"/>
      <c r="ZF1204" s="22"/>
      <c r="ZG1204" s="22"/>
      <c r="ZH1204" s="22"/>
      <c r="ZI1204" s="22"/>
      <c r="ZJ1204" s="22"/>
      <c r="ZK1204" s="22"/>
      <c r="ZL1204" s="22"/>
      <c r="ZM1204" s="22"/>
      <c r="ZN1204" s="22"/>
      <c r="ZO1204" s="22"/>
      <c r="ZP1204" s="22"/>
      <c r="ZQ1204" s="22"/>
      <c r="ZR1204" s="22"/>
      <c r="ZS1204" s="22"/>
      <c r="ZT1204" s="22"/>
      <c r="ZU1204" s="22"/>
      <c r="ZV1204" s="22"/>
      <c r="ZW1204" s="22"/>
      <c r="ZX1204" s="22"/>
      <c r="ZY1204" s="22"/>
      <c r="ZZ1204" s="22"/>
      <c r="AAA1204" s="22"/>
      <c r="AAB1204" s="22"/>
      <c r="AAC1204" s="22"/>
      <c r="AAD1204" s="22"/>
      <c r="AAE1204" s="22"/>
      <c r="AAF1204" s="22"/>
      <c r="AAG1204" s="22"/>
      <c r="AAH1204" s="22"/>
      <c r="AAI1204" s="22"/>
      <c r="AAJ1204" s="22"/>
      <c r="AAK1204" s="22"/>
      <c r="AAL1204" s="22"/>
      <c r="AAM1204" s="22"/>
      <c r="AAN1204" s="22"/>
      <c r="AAO1204" s="22"/>
      <c r="AAP1204" s="22"/>
      <c r="AAQ1204" s="22"/>
      <c r="AAR1204" s="22"/>
      <c r="AAS1204" s="22"/>
      <c r="AAT1204" s="22"/>
      <c r="AAU1204" s="22"/>
      <c r="AAV1204" s="22"/>
      <c r="AAW1204" s="22"/>
      <c r="AAX1204" s="22"/>
      <c r="AAY1204" s="22"/>
      <c r="AAZ1204" s="22"/>
      <c r="ABA1204" s="22"/>
      <c r="ABB1204" s="22"/>
      <c r="ABC1204" s="22"/>
      <c r="ABD1204" s="22"/>
      <c r="ABE1204" s="22"/>
      <c r="ABF1204" s="22"/>
      <c r="ABG1204" s="22"/>
      <c r="ABH1204" s="22"/>
      <c r="ABI1204" s="22"/>
      <c r="ABJ1204" s="22"/>
      <c r="ABK1204" s="22"/>
      <c r="ABL1204" s="22"/>
      <c r="ABM1204" s="22"/>
      <c r="ABN1204" s="22"/>
      <c r="ABO1204" s="22"/>
      <c r="ABP1204" s="22"/>
      <c r="ABQ1204" s="22"/>
      <c r="ABR1204" s="22"/>
      <c r="ABS1204" s="22"/>
      <c r="ABT1204" s="22"/>
      <c r="ABU1204" s="22"/>
      <c r="ABV1204" s="22"/>
      <c r="ABW1204" s="22"/>
      <c r="ABX1204" s="22"/>
      <c r="ABY1204" s="22"/>
      <c r="ABZ1204" s="22"/>
      <c r="ACA1204" s="22"/>
      <c r="ACB1204" s="22"/>
      <c r="ACC1204" s="22"/>
      <c r="ACD1204" s="22"/>
      <c r="ACE1204" s="22"/>
      <c r="ACF1204" s="22"/>
      <c r="ACG1204" s="22"/>
      <c r="ACH1204" s="22"/>
      <c r="ACI1204" s="22"/>
      <c r="ACJ1204" s="22"/>
      <c r="ACK1204" s="22"/>
      <c r="ACL1204" s="22"/>
      <c r="ACM1204" s="22"/>
      <c r="ACN1204" s="22"/>
      <c r="ACO1204" s="22"/>
      <c r="ACP1204" s="22"/>
      <c r="ACQ1204" s="22"/>
      <c r="ACR1204" s="22"/>
      <c r="ACS1204" s="22"/>
      <c r="ACT1204" s="22"/>
      <c r="ACU1204" s="22"/>
      <c r="ACV1204" s="22"/>
      <c r="ACW1204" s="22"/>
      <c r="ACX1204" s="22"/>
      <c r="ACY1204" s="22"/>
      <c r="ACZ1204" s="22"/>
      <c r="ADA1204" s="22"/>
      <c r="ADB1204" s="22"/>
      <c r="ADC1204" s="22"/>
      <c r="ADD1204" s="22"/>
      <c r="ADE1204" s="22"/>
      <c r="ADF1204" s="22"/>
      <c r="ADG1204" s="22"/>
      <c r="ADH1204" s="22"/>
      <c r="ADI1204" s="22"/>
      <c r="ADJ1204" s="22"/>
      <c r="ADK1204" s="22"/>
      <c r="ADL1204" s="22"/>
      <c r="ADM1204" s="22"/>
      <c r="ADN1204" s="22"/>
      <c r="ADO1204" s="22"/>
      <c r="ADP1204" s="22"/>
      <c r="ADQ1204" s="22"/>
      <c r="ADR1204" s="22"/>
      <c r="ADS1204" s="22"/>
      <c r="ADT1204" s="22"/>
      <c r="ADU1204" s="22"/>
      <c r="ADV1204" s="22"/>
      <c r="ADW1204" s="22"/>
      <c r="ADX1204" s="22"/>
      <c r="ADY1204" s="22"/>
      <c r="ADZ1204" s="22"/>
      <c r="AEA1204" s="22"/>
      <c r="AEB1204" s="22"/>
      <c r="AEC1204" s="22"/>
      <c r="AED1204" s="22"/>
      <c r="AEE1204" s="22"/>
      <c r="AEF1204" s="22"/>
      <c r="AEG1204" s="22"/>
      <c r="AEH1204" s="22"/>
      <c r="AEI1204" s="22"/>
      <c r="AEJ1204" s="22"/>
      <c r="AEK1204" s="22"/>
      <c r="AEL1204" s="22"/>
      <c r="AEM1204" s="22"/>
      <c r="AEN1204" s="22"/>
      <c r="AEO1204" s="22"/>
      <c r="AEP1204" s="22"/>
      <c r="AEQ1204" s="22"/>
      <c r="AER1204" s="22"/>
      <c r="AES1204" s="22"/>
      <c r="AET1204" s="22"/>
      <c r="AEU1204" s="22"/>
      <c r="AEV1204" s="22"/>
      <c r="AEW1204" s="22"/>
      <c r="AEX1204" s="22"/>
      <c r="AEY1204" s="22"/>
      <c r="AEZ1204" s="22"/>
      <c r="AFA1204" s="22"/>
      <c r="AFB1204" s="22"/>
      <c r="AFC1204" s="22"/>
      <c r="AFD1204" s="22"/>
      <c r="AFE1204" s="22"/>
      <c r="AFF1204" s="22"/>
      <c r="AFG1204" s="22"/>
      <c r="AFH1204" s="22"/>
      <c r="AFI1204" s="22"/>
      <c r="AFJ1204" s="22"/>
      <c r="AFK1204" s="22"/>
      <c r="AFL1204" s="22"/>
      <c r="AFM1204" s="22"/>
      <c r="AFN1204" s="22"/>
      <c r="AFO1204" s="22"/>
      <c r="AFP1204" s="22"/>
      <c r="AFQ1204" s="22"/>
      <c r="AFR1204" s="22"/>
      <c r="AFS1204" s="22"/>
      <c r="AFT1204" s="22"/>
      <c r="AFU1204" s="22"/>
      <c r="AFV1204" s="22"/>
      <c r="AFW1204" s="22"/>
      <c r="AFX1204" s="22"/>
      <c r="AFY1204" s="22"/>
      <c r="AFZ1204" s="22"/>
      <c r="AGA1204" s="22"/>
      <c r="AGB1204" s="22"/>
      <c r="AGC1204" s="22"/>
      <c r="AGD1204" s="22"/>
      <c r="AGE1204" s="22"/>
      <c r="AGF1204" s="22"/>
      <c r="AGG1204" s="22"/>
      <c r="AGH1204" s="22"/>
      <c r="AGI1204" s="22"/>
      <c r="AGJ1204" s="22"/>
      <c r="AGK1204" s="22"/>
      <c r="AGL1204" s="22"/>
      <c r="AGM1204" s="22"/>
      <c r="AGN1204" s="22"/>
      <c r="AGO1204" s="22"/>
      <c r="AGP1204" s="22"/>
      <c r="AGQ1204" s="22"/>
      <c r="AGR1204" s="22"/>
      <c r="AGS1204" s="22"/>
      <c r="AGT1204" s="22"/>
      <c r="AGU1204" s="22"/>
      <c r="AGV1204" s="22"/>
      <c r="AGW1204" s="22"/>
      <c r="AGX1204" s="22"/>
      <c r="AGY1204" s="22"/>
      <c r="AGZ1204" s="22"/>
      <c r="AHA1204" s="22"/>
      <c r="AHB1204" s="22"/>
      <c r="AHC1204" s="22"/>
      <c r="AHD1204" s="22"/>
      <c r="AHE1204" s="22"/>
      <c r="AHF1204" s="22"/>
      <c r="AHG1204" s="22"/>
      <c r="AHH1204" s="22"/>
      <c r="AHI1204" s="22"/>
      <c r="AHJ1204" s="22"/>
      <c r="AHK1204" s="22"/>
      <c r="AHL1204" s="22"/>
      <c r="AHM1204" s="22"/>
      <c r="AHN1204" s="22"/>
      <c r="AHO1204" s="22"/>
      <c r="AHP1204" s="22"/>
      <c r="AHQ1204" s="22"/>
      <c r="AHR1204" s="22"/>
      <c r="AHS1204" s="22"/>
      <c r="AHT1204" s="22"/>
      <c r="AHU1204" s="22"/>
      <c r="AHV1204" s="22"/>
      <c r="AHW1204" s="22"/>
      <c r="AHX1204" s="22"/>
      <c r="AHY1204" s="22"/>
      <c r="AHZ1204" s="22"/>
      <c r="AIA1204" s="22"/>
      <c r="AIB1204" s="22"/>
      <c r="AIC1204" s="22"/>
      <c r="AID1204" s="22"/>
      <c r="AIE1204" s="22"/>
      <c r="AIF1204" s="22"/>
      <c r="AIG1204" s="22"/>
      <c r="AIH1204" s="22"/>
      <c r="AII1204" s="22"/>
      <c r="AIJ1204" s="22"/>
      <c r="AIK1204" s="22"/>
      <c r="AIL1204" s="22"/>
      <c r="AIM1204" s="22"/>
      <c r="AIN1204" s="22"/>
      <c r="AIO1204" s="22"/>
      <c r="AIP1204" s="22"/>
      <c r="AIQ1204" s="22"/>
      <c r="AIR1204" s="22"/>
      <c r="AIS1204" s="22"/>
      <c r="AIT1204" s="22"/>
      <c r="AIU1204" s="22"/>
      <c r="AIV1204" s="22"/>
      <c r="AIW1204" s="22"/>
      <c r="AIX1204" s="22"/>
      <c r="AIY1204" s="22"/>
      <c r="AIZ1204" s="22"/>
      <c r="AJA1204" s="22"/>
      <c r="AJB1204" s="22"/>
      <c r="AJC1204" s="22"/>
      <c r="AJD1204" s="22"/>
      <c r="AJE1204" s="22"/>
      <c r="AJF1204" s="22"/>
      <c r="AJG1204" s="22"/>
      <c r="AJH1204" s="22"/>
      <c r="AJI1204" s="22"/>
      <c r="AJJ1204" s="22"/>
      <c r="AJK1204" s="22"/>
      <c r="AJL1204" s="22"/>
      <c r="AJM1204" s="22"/>
      <c r="AJN1204" s="22"/>
      <c r="AJO1204" s="22"/>
      <c r="AJP1204" s="22"/>
      <c r="AJQ1204" s="22"/>
      <c r="AJR1204" s="22"/>
      <c r="AJS1204" s="22"/>
      <c r="AJT1204" s="22"/>
      <c r="AJU1204" s="22"/>
      <c r="AJV1204" s="22"/>
      <c r="AJW1204" s="22"/>
      <c r="AJX1204" s="22"/>
      <c r="AJY1204" s="22"/>
      <c r="AJZ1204" s="22"/>
      <c r="AKA1204" s="22"/>
      <c r="AKB1204" s="22"/>
      <c r="AKC1204" s="22"/>
      <c r="AKD1204" s="22"/>
      <c r="AKE1204" s="22"/>
      <c r="AKF1204" s="22"/>
      <c r="AKG1204" s="22"/>
      <c r="AKH1204" s="22"/>
      <c r="AKI1204" s="22"/>
      <c r="AKJ1204" s="22"/>
      <c r="AKK1204" s="22"/>
      <c r="AKL1204" s="22"/>
      <c r="AKM1204" s="22"/>
      <c r="AKN1204" s="22"/>
      <c r="AKO1204" s="22"/>
      <c r="AKP1204" s="22"/>
      <c r="AKQ1204" s="22"/>
      <c r="AKR1204" s="22"/>
      <c r="AKS1204" s="22"/>
      <c r="AKT1204" s="22"/>
      <c r="AKU1204" s="22"/>
      <c r="AKV1204" s="22"/>
      <c r="AKW1204" s="22"/>
      <c r="AKX1204" s="22"/>
      <c r="AKY1204" s="22"/>
      <c r="AKZ1204" s="22"/>
      <c r="ALA1204" s="22"/>
      <c r="ALB1204" s="22"/>
      <c r="ALC1204" s="22"/>
      <c r="ALD1204" s="22"/>
      <c r="ALE1204" s="22"/>
      <c r="ALF1204" s="22"/>
      <c r="ALG1204" s="22"/>
      <c r="ALH1204" s="22"/>
      <c r="ALI1204" s="22"/>
      <c r="ALJ1204" s="22"/>
      <c r="ALK1204" s="22"/>
      <c r="ALL1204" s="22"/>
      <c r="ALM1204" s="22"/>
      <c r="ALN1204" s="22"/>
      <c r="ALO1204" s="22"/>
      <c r="ALP1204" s="22"/>
      <c r="ALQ1204" s="22"/>
      <c r="ALR1204" s="22"/>
      <c r="ALS1204" s="22"/>
      <c r="ALT1204" s="22"/>
      <c r="ALU1204" s="22"/>
      <c r="ALV1204" s="22"/>
      <c r="ALW1204" s="22"/>
      <c r="ALX1204" s="22"/>
      <c r="ALY1204" s="22"/>
      <c r="ALZ1204" s="22"/>
      <c r="AMA1204" s="22"/>
      <c r="AMB1204" s="22"/>
      <c r="AMC1204" s="22"/>
      <c r="AMD1204" s="22"/>
      <c r="AME1204" s="22"/>
      <c r="AMF1204" s="22"/>
      <c r="AMG1204" s="22"/>
      <c r="AMH1204" s="22"/>
      <c r="AMI1204" s="22"/>
      <c r="AMJ1204" s="22"/>
      <c r="AMK1204" s="22"/>
      <c r="AML1204" s="22"/>
      <c r="AMM1204" s="22"/>
      <c r="AMN1204" s="22"/>
      <c r="AMO1204" s="22"/>
      <c r="AMP1204" s="22"/>
      <c r="AMQ1204" s="22"/>
      <c r="AMR1204" s="22"/>
      <c r="AMS1204" s="22"/>
      <c r="AMT1204" s="22"/>
      <c r="AMU1204" s="22"/>
      <c r="AMV1204" s="22"/>
      <c r="AMW1204" s="22"/>
      <c r="AMX1204" s="22"/>
      <c r="AMY1204" s="22"/>
      <c r="AMZ1204" s="22"/>
      <c r="ANA1204" s="22"/>
      <c r="ANB1204" s="22"/>
      <c r="ANC1204" s="22"/>
      <c r="AND1204" s="22"/>
      <c r="ANE1204" s="22"/>
      <c r="ANF1204" s="22"/>
      <c r="ANG1204" s="22"/>
      <c r="ANH1204" s="22"/>
      <c r="ANI1204" s="22"/>
      <c r="ANJ1204" s="22"/>
      <c r="ANK1204" s="22"/>
      <c r="ANL1204" s="22"/>
      <c r="ANM1204" s="22"/>
      <c r="ANN1204" s="22"/>
      <c r="ANO1204" s="22"/>
      <c r="ANP1204" s="22"/>
      <c r="ANQ1204" s="22"/>
      <c r="ANR1204" s="22"/>
      <c r="ANS1204" s="22"/>
      <c r="ANT1204" s="22"/>
      <c r="ANU1204" s="22"/>
      <c r="ANV1204" s="22"/>
      <c r="ANW1204" s="22"/>
      <c r="ANX1204" s="22"/>
      <c r="ANY1204" s="22"/>
      <c r="ANZ1204" s="22"/>
      <c r="AOA1204" s="22"/>
      <c r="AOB1204" s="22"/>
      <c r="AOC1204" s="22"/>
      <c r="AOD1204" s="22"/>
      <c r="AOE1204" s="22"/>
      <c r="AOF1204" s="22"/>
      <c r="AOG1204" s="22"/>
      <c r="AOH1204" s="22"/>
      <c r="AOI1204" s="22"/>
      <c r="AOJ1204" s="22"/>
      <c r="AOK1204" s="22"/>
      <c r="AOL1204" s="22"/>
      <c r="AOM1204" s="22"/>
      <c r="AON1204" s="22"/>
      <c r="AOO1204" s="22"/>
      <c r="AOP1204" s="22"/>
      <c r="AOQ1204" s="22"/>
      <c r="AOR1204" s="22"/>
      <c r="AOS1204" s="22"/>
      <c r="AOT1204" s="22"/>
      <c r="AOU1204" s="22"/>
      <c r="AOV1204" s="22"/>
      <c r="AOW1204" s="22"/>
      <c r="AOX1204" s="22"/>
      <c r="AOY1204" s="22"/>
      <c r="AOZ1204" s="22"/>
      <c r="APA1204" s="22"/>
      <c r="APB1204" s="22"/>
      <c r="APC1204" s="22"/>
      <c r="APD1204" s="22"/>
      <c r="APE1204" s="22"/>
      <c r="APF1204" s="22"/>
      <c r="APG1204" s="22"/>
      <c r="APH1204" s="22"/>
      <c r="API1204" s="22"/>
      <c r="APJ1204" s="22"/>
      <c r="APK1204" s="22"/>
      <c r="APL1204" s="22"/>
      <c r="APM1204" s="22"/>
      <c r="APN1204" s="22"/>
      <c r="APO1204" s="22"/>
      <c r="APP1204" s="22"/>
      <c r="APQ1204" s="22"/>
      <c r="APR1204" s="22"/>
      <c r="APS1204" s="22"/>
      <c r="APT1204" s="22"/>
      <c r="APU1204" s="22"/>
      <c r="APV1204" s="22"/>
      <c r="APW1204" s="22"/>
      <c r="APX1204" s="22"/>
      <c r="APY1204" s="22"/>
      <c r="APZ1204" s="22"/>
      <c r="AQA1204" s="22"/>
      <c r="AQB1204" s="22"/>
      <c r="AQC1204" s="22"/>
      <c r="AQD1204" s="22"/>
      <c r="AQE1204" s="22"/>
      <c r="AQF1204" s="22"/>
      <c r="AQG1204" s="22"/>
      <c r="AQH1204" s="22"/>
      <c r="AQI1204" s="22"/>
      <c r="AQJ1204" s="22"/>
      <c r="AQK1204" s="22"/>
      <c r="AQL1204" s="22"/>
      <c r="AQM1204" s="22"/>
      <c r="AQN1204" s="22"/>
      <c r="AQO1204" s="22"/>
      <c r="AQP1204" s="22"/>
      <c r="AQQ1204" s="22"/>
      <c r="AQR1204" s="22"/>
      <c r="AQS1204" s="22"/>
      <c r="AQT1204" s="22"/>
      <c r="AQU1204" s="22"/>
      <c r="AQV1204" s="22"/>
      <c r="AQW1204" s="22"/>
      <c r="AQX1204" s="22"/>
      <c r="AQY1204" s="22"/>
      <c r="AQZ1204" s="22"/>
      <c r="ARA1204" s="22"/>
      <c r="ARB1204" s="22"/>
      <c r="ARC1204" s="22"/>
      <c r="ARD1204" s="22"/>
      <c r="ARE1204" s="22"/>
      <c r="ARF1204" s="22"/>
      <c r="ARG1204" s="22"/>
      <c r="ARH1204" s="22"/>
      <c r="ARI1204" s="22"/>
      <c r="ARJ1204" s="22"/>
      <c r="ARK1204" s="22"/>
      <c r="ARL1204" s="22"/>
      <c r="ARM1204" s="22"/>
      <c r="ARN1204" s="22"/>
      <c r="ARO1204" s="22"/>
      <c r="ARP1204" s="22"/>
      <c r="ARQ1204" s="22"/>
      <c r="ARR1204" s="22"/>
      <c r="ARS1204" s="22"/>
      <c r="ART1204" s="22"/>
      <c r="ARU1204" s="22"/>
      <c r="ARV1204" s="22"/>
      <c r="ARW1204" s="22"/>
      <c r="ARX1204" s="22"/>
      <c r="ARY1204" s="22"/>
      <c r="ARZ1204" s="22"/>
      <c r="ASA1204" s="22"/>
      <c r="ASB1204" s="22"/>
      <c r="ASC1204" s="22"/>
      <c r="ASD1204" s="22"/>
      <c r="ASE1204" s="22"/>
      <c r="ASF1204" s="22"/>
      <c r="ASG1204" s="22"/>
      <c r="ASH1204" s="22"/>
      <c r="ASI1204" s="22"/>
      <c r="ASJ1204" s="22"/>
      <c r="ASK1204" s="22"/>
      <c r="ASL1204" s="22"/>
      <c r="ASM1204" s="22"/>
      <c r="ASN1204" s="22"/>
      <c r="ASO1204" s="22"/>
      <c r="ASP1204" s="22"/>
      <c r="ASQ1204" s="22"/>
      <c r="ASR1204" s="22"/>
      <c r="ASS1204" s="22"/>
      <c r="AST1204" s="22"/>
      <c r="ASU1204" s="22"/>
      <c r="ASV1204" s="22"/>
      <c r="ASW1204" s="22"/>
      <c r="ASX1204" s="22"/>
      <c r="ASY1204" s="22"/>
      <c r="ASZ1204" s="22"/>
      <c r="ATA1204" s="22"/>
      <c r="ATB1204" s="22"/>
      <c r="ATC1204" s="22"/>
      <c r="ATD1204" s="22"/>
      <c r="ATE1204" s="22"/>
      <c r="ATF1204" s="22"/>
      <c r="ATG1204" s="22"/>
      <c r="ATH1204" s="22"/>
      <c r="ATI1204" s="22"/>
      <c r="ATJ1204" s="22"/>
      <c r="ATK1204" s="22"/>
      <c r="ATL1204" s="22"/>
      <c r="ATM1204" s="22"/>
      <c r="ATN1204" s="22"/>
      <c r="ATO1204" s="22"/>
      <c r="ATP1204" s="22"/>
      <c r="ATQ1204" s="22"/>
      <c r="ATR1204" s="22"/>
      <c r="ATS1204" s="22"/>
      <c r="ATT1204" s="22"/>
      <c r="ATU1204" s="22"/>
      <c r="ATV1204" s="22"/>
      <c r="ATW1204" s="22"/>
      <c r="ATX1204" s="22"/>
      <c r="ATY1204" s="22"/>
      <c r="ATZ1204" s="22"/>
      <c r="AUA1204" s="22"/>
      <c r="AUB1204" s="22"/>
      <c r="AUC1204" s="22"/>
      <c r="AUD1204" s="22"/>
      <c r="AUE1204" s="22"/>
      <c r="AUF1204" s="22"/>
      <c r="AUG1204" s="22"/>
      <c r="AUH1204" s="22"/>
      <c r="AUI1204" s="22"/>
      <c r="AUJ1204" s="22"/>
      <c r="AUK1204" s="22"/>
      <c r="AUL1204" s="22"/>
      <c r="AUM1204" s="22"/>
      <c r="AUN1204" s="22"/>
      <c r="AUO1204" s="22"/>
      <c r="AUP1204" s="22"/>
      <c r="AUQ1204" s="22"/>
      <c r="AUR1204" s="22"/>
      <c r="AUS1204" s="22"/>
      <c r="AUT1204" s="22"/>
      <c r="AUU1204" s="22"/>
      <c r="AUV1204" s="22"/>
      <c r="AUW1204" s="22"/>
      <c r="AUX1204" s="22"/>
      <c r="AUY1204" s="22"/>
      <c r="AUZ1204" s="22"/>
      <c r="AVA1204" s="22"/>
      <c r="AVB1204" s="22"/>
      <c r="AVC1204" s="22"/>
      <c r="AVD1204" s="22"/>
      <c r="AVE1204" s="22"/>
      <c r="AVF1204" s="22"/>
      <c r="AVG1204" s="22"/>
      <c r="AVH1204" s="22"/>
      <c r="AVI1204" s="22"/>
      <c r="AVJ1204" s="22"/>
      <c r="AVK1204" s="22"/>
      <c r="AVL1204" s="22"/>
      <c r="AVM1204" s="22"/>
      <c r="AVN1204" s="22"/>
      <c r="AVO1204" s="22"/>
      <c r="AVP1204" s="22"/>
      <c r="AVQ1204" s="22"/>
      <c r="AVR1204" s="22"/>
      <c r="AVS1204" s="22"/>
      <c r="AVT1204" s="22"/>
      <c r="AVU1204" s="22"/>
      <c r="AVV1204" s="22"/>
      <c r="AVW1204" s="22"/>
      <c r="AVX1204" s="22"/>
      <c r="AVY1204" s="22"/>
      <c r="AVZ1204" s="22"/>
      <c r="AWA1204" s="22"/>
      <c r="AWB1204" s="22"/>
      <c r="AWC1204" s="22"/>
      <c r="AWD1204" s="22"/>
      <c r="AWE1204" s="22"/>
      <c r="AWF1204" s="22"/>
      <c r="AWG1204" s="22"/>
      <c r="AWH1204" s="22"/>
      <c r="AWI1204" s="22"/>
      <c r="AWJ1204" s="22"/>
      <c r="AWK1204" s="22"/>
      <c r="AWL1204" s="22"/>
      <c r="AWM1204" s="22"/>
      <c r="AWN1204" s="22"/>
      <c r="AWO1204" s="22"/>
      <c r="AWP1204" s="22"/>
      <c r="AWQ1204" s="22"/>
      <c r="AWR1204" s="22"/>
      <c r="AWS1204" s="22"/>
      <c r="AWT1204" s="22"/>
      <c r="AWU1204" s="22"/>
      <c r="AWV1204" s="22"/>
      <c r="AWW1204" s="22"/>
      <c r="AWX1204" s="22"/>
      <c r="AWY1204" s="22"/>
      <c r="AWZ1204" s="22"/>
      <c r="AXA1204" s="22"/>
      <c r="AXB1204" s="22"/>
      <c r="AXC1204" s="22"/>
      <c r="AXD1204" s="22"/>
      <c r="AXE1204" s="22"/>
      <c r="AXF1204" s="22"/>
      <c r="AXG1204" s="22"/>
      <c r="AXH1204" s="22"/>
      <c r="AXI1204" s="22"/>
      <c r="AXJ1204" s="22"/>
      <c r="AXK1204" s="22"/>
      <c r="AXL1204" s="22"/>
      <c r="AXM1204" s="22"/>
      <c r="AXN1204" s="22"/>
      <c r="AXO1204" s="22"/>
      <c r="AXP1204" s="22"/>
      <c r="AXQ1204" s="22"/>
      <c r="AXR1204" s="22"/>
      <c r="AXS1204" s="22"/>
      <c r="AXT1204" s="22"/>
      <c r="AXU1204" s="22"/>
      <c r="AXV1204" s="22"/>
      <c r="AXW1204" s="22"/>
      <c r="AXX1204" s="22"/>
      <c r="AXY1204" s="22"/>
      <c r="AXZ1204" s="22"/>
      <c r="AYA1204" s="22"/>
      <c r="AYB1204" s="22"/>
      <c r="AYC1204" s="22"/>
      <c r="AYD1204" s="22"/>
      <c r="AYE1204" s="22"/>
      <c r="AYF1204" s="22"/>
      <c r="AYG1204" s="22"/>
      <c r="AYH1204" s="22"/>
      <c r="AYI1204" s="22"/>
      <c r="AYJ1204" s="22"/>
      <c r="AYK1204" s="22"/>
      <c r="AYL1204" s="22"/>
      <c r="AYM1204" s="22"/>
      <c r="AYN1204" s="22"/>
      <c r="AYO1204" s="22"/>
      <c r="AYP1204" s="22"/>
      <c r="AYQ1204" s="22"/>
      <c r="AYR1204" s="22"/>
      <c r="AYS1204" s="22"/>
      <c r="AYT1204" s="22"/>
      <c r="AYU1204" s="22"/>
      <c r="AYV1204" s="22"/>
      <c r="AYW1204" s="22"/>
      <c r="AYX1204" s="22"/>
      <c r="AYY1204" s="22"/>
      <c r="AYZ1204" s="22"/>
      <c r="AZA1204" s="22"/>
      <c r="AZB1204" s="22"/>
      <c r="AZC1204" s="22"/>
      <c r="AZD1204" s="22"/>
      <c r="AZE1204" s="22"/>
      <c r="AZF1204" s="22"/>
      <c r="AZG1204" s="22"/>
      <c r="AZH1204" s="22"/>
      <c r="AZI1204" s="22"/>
      <c r="AZJ1204" s="22"/>
      <c r="AZK1204" s="22"/>
      <c r="AZL1204" s="22"/>
      <c r="AZM1204" s="22"/>
      <c r="AZN1204" s="22"/>
      <c r="AZO1204" s="22"/>
      <c r="AZP1204" s="22"/>
      <c r="AZQ1204" s="22"/>
      <c r="AZR1204" s="22"/>
      <c r="AZS1204" s="22"/>
      <c r="AZT1204" s="22"/>
      <c r="AZU1204" s="22"/>
      <c r="AZV1204" s="22"/>
      <c r="AZW1204" s="22"/>
      <c r="AZX1204" s="22"/>
      <c r="AZY1204" s="22"/>
      <c r="AZZ1204" s="22"/>
      <c r="BAA1204" s="22"/>
      <c r="BAB1204" s="22"/>
      <c r="BAC1204" s="22"/>
      <c r="BAD1204" s="22"/>
      <c r="BAE1204" s="22"/>
      <c r="BAF1204" s="22"/>
      <c r="BAG1204" s="22"/>
      <c r="BAH1204" s="22"/>
      <c r="BAI1204" s="22"/>
      <c r="BAJ1204" s="22"/>
      <c r="BAK1204" s="22"/>
      <c r="BAL1204" s="22"/>
      <c r="BAM1204" s="22"/>
      <c r="BAN1204" s="22"/>
      <c r="BAO1204" s="22"/>
      <c r="BAP1204" s="22"/>
      <c r="BAQ1204" s="22"/>
      <c r="BAR1204" s="22"/>
      <c r="BAS1204" s="22"/>
      <c r="BAT1204" s="22"/>
      <c r="BAU1204" s="22"/>
      <c r="BAV1204" s="22"/>
      <c r="BAW1204" s="22"/>
      <c r="BAX1204" s="22"/>
      <c r="BAY1204" s="22"/>
      <c r="BAZ1204" s="22"/>
      <c r="BBA1204" s="22"/>
      <c r="BBB1204" s="22"/>
      <c r="BBC1204" s="22"/>
      <c r="BBD1204" s="22"/>
      <c r="BBE1204" s="22"/>
      <c r="BBF1204" s="22"/>
      <c r="BBG1204" s="22"/>
      <c r="BBH1204" s="22"/>
      <c r="BBI1204" s="22"/>
      <c r="BBJ1204" s="22"/>
      <c r="BBK1204" s="22"/>
      <c r="BBL1204" s="22"/>
      <c r="BBM1204" s="22"/>
      <c r="BBN1204" s="22"/>
      <c r="BBO1204" s="22"/>
      <c r="BBP1204" s="22"/>
      <c r="BBQ1204" s="22"/>
      <c r="BBR1204" s="22"/>
      <c r="BBS1204" s="22"/>
      <c r="BBT1204" s="22"/>
      <c r="BBU1204" s="22"/>
      <c r="BBV1204" s="22"/>
      <c r="BBW1204" s="22"/>
      <c r="BBX1204" s="22"/>
      <c r="BBY1204" s="22"/>
      <c r="BBZ1204" s="22"/>
      <c r="BCA1204" s="22"/>
      <c r="BCB1204" s="22"/>
      <c r="BCC1204" s="22"/>
      <c r="BCD1204" s="22"/>
      <c r="BCE1204" s="22"/>
      <c r="BCF1204" s="22"/>
      <c r="BCG1204" s="22"/>
      <c r="BCH1204" s="22"/>
      <c r="BCI1204" s="22"/>
      <c r="BCJ1204" s="22"/>
      <c r="BCK1204" s="22"/>
      <c r="BCL1204" s="22"/>
      <c r="BCM1204" s="22"/>
      <c r="BCN1204" s="22"/>
      <c r="BCO1204" s="22"/>
      <c r="BCP1204" s="22"/>
      <c r="BCQ1204" s="22"/>
      <c r="BCR1204" s="22"/>
      <c r="BCS1204" s="22"/>
      <c r="BCT1204" s="22"/>
      <c r="BCU1204" s="22"/>
      <c r="BCV1204" s="22"/>
      <c r="BCW1204" s="22"/>
      <c r="BCX1204" s="22"/>
      <c r="BCY1204" s="22"/>
      <c r="BCZ1204" s="22"/>
      <c r="BDA1204" s="22"/>
      <c r="BDB1204" s="22"/>
      <c r="BDC1204" s="22"/>
      <c r="BDD1204" s="22"/>
      <c r="BDE1204" s="22"/>
      <c r="BDF1204" s="22"/>
      <c r="BDG1204" s="22"/>
      <c r="BDH1204" s="22"/>
      <c r="BDI1204" s="22"/>
      <c r="BDJ1204" s="22"/>
      <c r="BDK1204" s="22"/>
      <c r="BDL1204" s="22"/>
      <c r="BDM1204" s="22"/>
      <c r="BDN1204" s="22"/>
      <c r="BDO1204" s="22"/>
      <c r="BDP1204" s="22"/>
      <c r="BDQ1204" s="22"/>
      <c r="BDR1204" s="22"/>
      <c r="BDS1204" s="22"/>
      <c r="BDT1204" s="22"/>
      <c r="BDU1204" s="22"/>
      <c r="BDV1204" s="22"/>
      <c r="BDW1204" s="22"/>
      <c r="BDX1204" s="22"/>
      <c r="BDY1204" s="22"/>
      <c r="BDZ1204" s="22"/>
      <c r="BEA1204" s="22"/>
      <c r="BEB1204" s="22"/>
      <c r="BEC1204" s="22"/>
      <c r="BED1204" s="22"/>
      <c r="BEE1204" s="22"/>
      <c r="BEF1204" s="22"/>
      <c r="BEG1204" s="22"/>
      <c r="BEH1204" s="22"/>
      <c r="BEI1204" s="22"/>
      <c r="BEJ1204" s="22"/>
      <c r="BEK1204" s="22"/>
      <c r="BEL1204" s="22"/>
      <c r="BEM1204" s="22"/>
      <c r="BEN1204" s="22"/>
      <c r="BEO1204" s="22"/>
      <c r="BEP1204" s="22"/>
      <c r="BEQ1204" s="22"/>
      <c r="BER1204" s="22"/>
      <c r="BES1204" s="22"/>
      <c r="BET1204" s="22"/>
      <c r="BEU1204" s="22"/>
      <c r="BEV1204" s="22"/>
      <c r="BEW1204" s="22"/>
      <c r="BEX1204" s="22"/>
      <c r="BEY1204" s="22"/>
      <c r="BEZ1204" s="22"/>
      <c r="BFA1204" s="22"/>
      <c r="BFB1204" s="22"/>
      <c r="BFC1204" s="22"/>
      <c r="BFD1204" s="22"/>
      <c r="BFE1204" s="22"/>
      <c r="BFF1204" s="22"/>
      <c r="BFG1204" s="22"/>
      <c r="BFH1204" s="22"/>
      <c r="BFI1204" s="22"/>
      <c r="BFJ1204" s="22"/>
      <c r="BFK1204" s="22"/>
      <c r="BFL1204" s="22"/>
      <c r="BFM1204" s="22"/>
      <c r="BFN1204" s="22"/>
      <c r="BFO1204" s="22"/>
      <c r="BFP1204" s="22"/>
      <c r="BFQ1204" s="22"/>
      <c r="BFR1204" s="22"/>
      <c r="BFS1204" s="22"/>
      <c r="BFT1204" s="22"/>
      <c r="BFU1204" s="22"/>
      <c r="BFV1204" s="22"/>
      <c r="BFW1204" s="22"/>
      <c r="BFX1204" s="22"/>
      <c r="BFY1204" s="22"/>
      <c r="BFZ1204" s="22"/>
      <c r="BGA1204" s="22"/>
      <c r="BGB1204" s="22"/>
      <c r="BGC1204" s="22"/>
      <c r="BGD1204" s="22"/>
      <c r="BGE1204" s="22"/>
      <c r="BGF1204" s="22"/>
      <c r="BGG1204" s="22"/>
      <c r="BGH1204" s="22"/>
      <c r="BGI1204" s="22"/>
      <c r="BGJ1204" s="22"/>
      <c r="BGK1204" s="22"/>
      <c r="BGL1204" s="22"/>
      <c r="BGM1204" s="22"/>
      <c r="BGN1204" s="22"/>
      <c r="BGO1204" s="22"/>
      <c r="BGP1204" s="22"/>
      <c r="BGQ1204" s="22"/>
      <c r="BGR1204" s="22"/>
      <c r="BGS1204" s="22"/>
      <c r="BGT1204" s="22"/>
      <c r="BGU1204" s="22"/>
      <c r="BGV1204" s="22"/>
      <c r="BGW1204" s="22"/>
      <c r="BGX1204" s="22"/>
      <c r="BGY1204" s="22"/>
      <c r="BGZ1204" s="22"/>
      <c r="BHA1204" s="22"/>
      <c r="BHB1204" s="22"/>
      <c r="BHC1204" s="22"/>
      <c r="BHD1204" s="22"/>
      <c r="BHE1204" s="22"/>
      <c r="BHF1204" s="22"/>
      <c r="BHG1204" s="22"/>
      <c r="BHH1204" s="22"/>
      <c r="BHI1204" s="22"/>
      <c r="BHJ1204" s="22"/>
      <c r="BHK1204" s="22"/>
      <c r="BHL1204" s="22"/>
      <c r="BHM1204" s="22"/>
      <c r="BHN1204" s="22"/>
      <c r="BHO1204" s="22"/>
      <c r="BHP1204" s="22"/>
      <c r="BHQ1204" s="22"/>
      <c r="BHR1204" s="22"/>
      <c r="BHS1204" s="22"/>
      <c r="BHT1204" s="22"/>
      <c r="BHU1204" s="22"/>
      <c r="BHV1204" s="22"/>
      <c r="BHW1204" s="22"/>
      <c r="BHX1204" s="22"/>
      <c r="BHY1204" s="22"/>
      <c r="BHZ1204" s="22"/>
      <c r="BIA1204" s="22"/>
      <c r="BIB1204" s="22"/>
      <c r="BIC1204" s="22"/>
      <c r="BID1204" s="22"/>
      <c r="BIE1204" s="22"/>
      <c r="BIF1204" s="22"/>
      <c r="BIG1204" s="22"/>
      <c r="BIH1204" s="22"/>
      <c r="BII1204" s="22"/>
      <c r="BIJ1204" s="22"/>
      <c r="BIK1204" s="22"/>
      <c r="BIL1204" s="22"/>
      <c r="BIM1204" s="22"/>
      <c r="BIN1204" s="22"/>
      <c r="BIO1204" s="22"/>
      <c r="BIP1204" s="22"/>
      <c r="BIQ1204" s="22"/>
      <c r="BIR1204" s="22"/>
      <c r="BIS1204" s="22"/>
      <c r="BIT1204" s="22"/>
      <c r="BIU1204" s="22"/>
      <c r="BIV1204" s="22"/>
      <c r="BIW1204" s="22"/>
      <c r="BIX1204" s="22"/>
      <c r="BIY1204" s="22"/>
      <c r="BIZ1204" s="22"/>
      <c r="BJA1204" s="22"/>
      <c r="BJB1204" s="22"/>
      <c r="BJC1204" s="22"/>
      <c r="BJD1204" s="22"/>
      <c r="BJE1204" s="22"/>
      <c r="BJF1204" s="22"/>
      <c r="BJG1204" s="22"/>
      <c r="BJH1204" s="22"/>
      <c r="BJI1204" s="22"/>
      <c r="BJJ1204" s="22"/>
      <c r="BJK1204" s="22"/>
      <c r="BJL1204" s="22"/>
      <c r="BJM1204" s="22"/>
      <c r="BJN1204" s="22"/>
      <c r="BJO1204" s="22"/>
      <c r="BJP1204" s="22"/>
      <c r="BJQ1204" s="22"/>
      <c r="BJR1204" s="22"/>
      <c r="BJS1204" s="22"/>
      <c r="BJT1204" s="22"/>
      <c r="BJU1204" s="22"/>
      <c r="BJV1204" s="22"/>
      <c r="BJW1204" s="22"/>
      <c r="BJX1204" s="22"/>
      <c r="BJY1204" s="22"/>
      <c r="BJZ1204" s="22"/>
      <c r="BKA1204" s="22"/>
      <c r="BKB1204" s="22"/>
      <c r="BKC1204" s="22"/>
      <c r="BKD1204" s="22"/>
      <c r="BKE1204" s="22"/>
      <c r="BKF1204" s="22"/>
      <c r="BKG1204" s="22"/>
      <c r="BKH1204" s="22"/>
      <c r="BKI1204" s="22"/>
      <c r="BKJ1204" s="22"/>
      <c r="BKK1204" s="22"/>
      <c r="BKL1204" s="22"/>
      <c r="BKM1204" s="22"/>
      <c r="BKN1204" s="22"/>
      <c r="BKO1204" s="22"/>
      <c r="BKP1204" s="22"/>
      <c r="BKQ1204" s="22"/>
      <c r="BKR1204" s="22"/>
      <c r="BKS1204" s="22"/>
      <c r="BKT1204" s="22"/>
      <c r="BKU1204" s="22"/>
      <c r="BKV1204" s="22"/>
      <c r="BKW1204" s="22"/>
      <c r="BKX1204" s="22"/>
      <c r="BKY1204" s="22"/>
      <c r="BKZ1204" s="22"/>
      <c r="BLA1204" s="22"/>
      <c r="BLB1204" s="22"/>
      <c r="BLC1204" s="22"/>
      <c r="BLD1204" s="22"/>
      <c r="BLE1204" s="22"/>
      <c r="BLF1204" s="22"/>
      <c r="BLG1204" s="22"/>
      <c r="BLH1204" s="22"/>
      <c r="BLI1204" s="22"/>
      <c r="BLJ1204" s="22"/>
      <c r="BLK1204" s="22"/>
      <c r="BLL1204" s="22"/>
      <c r="BLM1204" s="22"/>
      <c r="BLN1204" s="22"/>
      <c r="BLO1204" s="22"/>
      <c r="BLP1204" s="22"/>
      <c r="BLQ1204" s="22"/>
      <c r="BLR1204" s="22"/>
      <c r="BLS1204" s="22"/>
      <c r="BLT1204" s="22"/>
      <c r="BLU1204" s="22"/>
      <c r="BLV1204" s="22"/>
      <c r="BLW1204" s="22"/>
      <c r="BLX1204" s="22"/>
      <c r="BLY1204" s="22"/>
      <c r="BLZ1204" s="22"/>
      <c r="BMA1204" s="22"/>
      <c r="BMB1204" s="22"/>
      <c r="BMC1204" s="22"/>
      <c r="BMD1204" s="22"/>
      <c r="BME1204" s="22"/>
      <c r="BMF1204" s="22"/>
      <c r="BMG1204" s="22"/>
      <c r="BMH1204" s="22"/>
      <c r="BMI1204" s="22"/>
      <c r="BMJ1204" s="22"/>
      <c r="BMK1204" s="22"/>
      <c r="BML1204" s="22"/>
      <c r="BMM1204" s="22"/>
      <c r="BMN1204" s="22"/>
      <c r="BMO1204" s="22"/>
      <c r="BMP1204" s="22"/>
      <c r="BMQ1204" s="22"/>
      <c r="BMR1204" s="22"/>
      <c r="BMS1204" s="22"/>
      <c r="BMT1204" s="22"/>
      <c r="BMU1204" s="22"/>
      <c r="BMV1204" s="22"/>
      <c r="BMW1204" s="22"/>
      <c r="BMX1204" s="22"/>
      <c r="BMY1204" s="22"/>
      <c r="BMZ1204" s="22"/>
      <c r="BNA1204" s="22"/>
      <c r="BNB1204" s="22"/>
      <c r="BNC1204" s="22"/>
      <c r="BND1204" s="22"/>
      <c r="BNE1204" s="22"/>
      <c r="BNF1204" s="22"/>
      <c r="BNG1204" s="22"/>
      <c r="BNH1204" s="22"/>
      <c r="BNI1204" s="22"/>
      <c r="BNJ1204" s="22"/>
      <c r="BNK1204" s="22"/>
      <c r="BNL1204" s="22"/>
      <c r="BNM1204" s="22"/>
      <c r="BNN1204" s="22"/>
      <c r="BNO1204" s="22"/>
      <c r="BNP1204" s="22"/>
      <c r="BNQ1204" s="22"/>
      <c r="BNR1204" s="22"/>
      <c r="BNS1204" s="22"/>
      <c r="BNT1204" s="22"/>
      <c r="BNU1204" s="22"/>
      <c r="BNV1204" s="22"/>
      <c r="BNW1204" s="22"/>
      <c r="BNX1204" s="22"/>
      <c r="BNY1204" s="22"/>
      <c r="BNZ1204" s="22"/>
      <c r="BOA1204" s="22"/>
      <c r="BOB1204" s="22"/>
      <c r="BOC1204" s="22"/>
      <c r="BOD1204" s="22"/>
      <c r="BOE1204" s="22"/>
      <c r="BOF1204" s="22"/>
      <c r="BOG1204" s="22"/>
      <c r="BOH1204" s="22"/>
      <c r="BOI1204" s="22"/>
      <c r="BOJ1204" s="22"/>
      <c r="BOK1204" s="22"/>
      <c r="BOL1204" s="22"/>
      <c r="BOM1204" s="22"/>
      <c r="BON1204" s="22"/>
      <c r="BOO1204" s="22"/>
      <c r="BOP1204" s="22"/>
      <c r="BOQ1204" s="22"/>
      <c r="BOR1204" s="22"/>
      <c r="BOS1204" s="22"/>
      <c r="BOT1204" s="22"/>
      <c r="BOU1204" s="22"/>
      <c r="BOV1204" s="22"/>
      <c r="BOW1204" s="22"/>
      <c r="BOX1204" s="22"/>
      <c r="BOY1204" s="22"/>
      <c r="BOZ1204" s="22"/>
      <c r="BPA1204" s="22"/>
      <c r="BPB1204" s="22"/>
      <c r="BPC1204" s="22"/>
      <c r="BPD1204" s="22"/>
      <c r="BPE1204" s="22"/>
      <c r="BPF1204" s="22"/>
      <c r="BPG1204" s="22"/>
      <c r="BPH1204" s="22"/>
      <c r="BPI1204" s="22"/>
      <c r="BPJ1204" s="22"/>
      <c r="BPK1204" s="22"/>
      <c r="BPL1204" s="22"/>
      <c r="BPM1204" s="22"/>
      <c r="BPN1204" s="22"/>
      <c r="BPO1204" s="22"/>
      <c r="BPP1204" s="22"/>
      <c r="BPQ1204" s="22"/>
      <c r="BPR1204" s="22"/>
      <c r="BPS1204" s="22"/>
      <c r="BPT1204" s="22"/>
      <c r="BPU1204" s="22"/>
      <c r="BPV1204" s="22"/>
      <c r="BPW1204" s="22"/>
      <c r="BPX1204" s="22"/>
      <c r="BPY1204" s="22"/>
      <c r="BPZ1204" s="22"/>
      <c r="BQA1204" s="22"/>
      <c r="BQB1204" s="22"/>
      <c r="BQC1204" s="22"/>
      <c r="BQD1204" s="22"/>
      <c r="BQE1204" s="22"/>
      <c r="BQF1204" s="22"/>
      <c r="BQG1204" s="22"/>
      <c r="BQH1204" s="22"/>
      <c r="BQI1204" s="22"/>
      <c r="BQJ1204" s="22"/>
      <c r="BQK1204" s="22"/>
      <c r="BQL1204" s="22"/>
      <c r="BQM1204" s="22"/>
      <c r="BQN1204" s="22"/>
      <c r="BQO1204" s="22"/>
      <c r="BQP1204" s="22"/>
      <c r="BQQ1204" s="22"/>
      <c r="BQR1204" s="22"/>
      <c r="BQS1204" s="22"/>
      <c r="BQT1204" s="22"/>
      <c r="BQU1204" s="22"/>
      <c r="BQV1204" s="22"/>
      <c r="BQW1204" s="22"/>
      <c r="BQX1204" s="22"/>
      <c r="BQY1204" s="22"/>
      <c r="BQZ1204" s="22"/>
      <c r="BRA1204" s="22"/>
      <c r="BRB1204" s="22"/>
      <c r="BRC1204" s="22"/>
      <c r="BRD1204" s="22"/>
      <c r="BRE1204" s="22"/>
      <c r="BRF1204" s="22"/>
      <c r="BRG1204" s="22"/>
      <c r="BRH1204" s="22"/>
      <c r="BRI1204" s="22"/>
      <c r="BRJ1204" s="22"/>
      <c r="BRK1204" s="22"/>
      <c r="BRL1204" s="22"/>
      <c r="BRM1204" s="22"/>
      <c r="BRN1204" s="22"/>
      <c r="BRO1204" s="22"/>
      <c r="BRP1204" s="22"/>
      <c r="BRQ1204" s="22"/>
      <c r="BRR1204" s="22"/>
      <c r="BRS1204" s="22"/>
      <c r="BRT1204" s="22"/>
      <c r="BRU1204" s="22"/>
      <c r="BRV1204" s="22"/>
      <c r="BRW1204" s="22"/>
      <c r="BRX1204" s="22"/>
      <c r="BRY1204" s="22"/>
      <c r="BRZ1204" s="22"/>
      <c r="BSA1204" s="22"/>
      <c r="BSB1204" s="22"/>
      <c r="BSC1204" s="22"/>
      <c r="BSD1204" s="22"/>
      <c r="BSE1204" s="22"/>
      <c r="BSF1204" s="22"/>
      <c r="BSG1204" s="22"/>
      <c r="BSH1204" s="22"/>
      <c r="BSI1204" s="22"/>
      <c r="BSJ1204" s="22"/>
      <c r="BSK1204" s="22"/>
      <c r="BSL1204" s="22"/>
      <c r="BSM1204" s="22"/>
      <c r="BSN1204" s="22"/>
      <c r="BSO1204" s="22"/>
      <c r="BSP1204" s="22"/>
      <c r="BSQ1204" s="22"/>
      <c r="BSR1204" s="22"/>
      <c r="BSS1204" s="22"/>
      <c r="BST1204" s="22"/>
      <c r="BSU1204" s="22"/>
      <c r="BSV1204" s="22"/>
      <c r="BSW1204" s="22"/>
      <c r="BSX1204" s="22"/>
      <c r="BSY1204" s="22"/>
      <c r="BSZ1204" s="22"/>
      <c r="BTA1204" s="22"/>
      <c r="BTB1204" s="22"/>
      <c r="BTC1204" s="22"/>
      <c r="BTD1204" s="22"/>
      <c r="BTE1204" s="22"/>
      <c r="BTF1204" s="22"/>
      <c r="BTG1204" s="22"/>
      <c r="BTH1204" s="22"/>
      <c r="BTI1204" s="22"/>
      <c r="BTJ1204" s="22"/>
      <c r="BTK1204" s="22"/>
      <c r="BTL1204" s="22"/>
      <c r="BTM1204" s="22"/>
      <c r="BTN1204" s="22"/>
      <c r="BTO1204" s="22"/>
      <c r="BTP1204" s="22"/>
      <c r="BTQ1204" s="22"/>
      <c r="BTR1204" s="22"/>
      <c r="BTS1204" s="22"/>
      <c r="BTT1204" s="22"/>
      <c r="BTU1204" s="22"/>
      <c r="BTV1204" s="22"/>
      <c r="BTW1204" s="22"/>
      <c r="BTX1204" s="22"/>
      <c r="BTY1204" s="22"/>
      <c r="BTZ1204" s="22"/>
      <c r="BUA1204" s="22"/>
      <c r="BUB1204" s="22"/>
      <c r="BUC1204" s="22"/>
      <c r="BUD1204" s="22"/>
      <c r="BUE1204" s="22"/>
      <c r="BUF1204" s="22"/>
      <c r="BUG1204" s="22"/>
      <c r="BUH1204" s="22"/>
      <c r="BUI1204" s="22"/>
      <c r="BUJ1204" s="22"/>
      <c r="BUK1204" s="22"/>
      <c r="BUL1204" s="22"/>
      <c r="BUM1204" s="22"/>
      <c r="BUN1204" s="22"/>
      <c r="BUO1204" s="22"/>
      <c r="BUP1204" s="22"/>
      <c r="BUQ1204" s="22"/>
      <c r="BUR1204" s="22"/>
      <c r="BUS1204" s="22"/>
      <c r="BUT1204" s="22"/>
      <c r="BUU1204" s="22"/>
      <c r="BUV1204" s="22"/>
      <c r="BUW1204" s="22"/>
      <c r="BUX1204" s="22"/>
      <c r="BUY1204" s="22"/>
      <c r="BUZ1204" s="22"/>
      <c r="BVA1204" s="22"/>
      <c r="BVB1204" s="22"/>
      <c r="BVC1204" s="22"/>
      <c r="BVD1204" s="22"/>
      <c r="BVE1204" s="22"/>
      <c r="BVF1204" s="22"/>
      <c r="BVG1204" s="22"/>
      <c r="BVH1204" s="22"/>
      <c r="BVI1204" s="22"/>
      <c r="BVJ1204" s="22"/>
      <c r="BVK1204" s="22"/>
      <c r="BVL1204" s="22"/>
      <c r="BVM1204" s="22"/>
      <c r="BVN1204" s="22"/>
      <c r="BVO1204" s="22"/>
      <c r="BVP1204" s="22"/>
      <c r="BVQ1204" s="22"/>
      <c r="BVR1204" s="22"/>
      <c r="BVS1204" s="22"/>
      <c r="BVT1204" s="22"/>
      <c r="BVU1204" s="22"/>
      <c r="BVV1204" s="22"/>
      <c r="BVW1204" s="22"/>
      <c r="BVX1204" s="22"/>
      <c r="BVY1204" s="22"/>
      <c r="BVZ1204" s="22"/>
      <c r="BWA1204" s="22"/>
      <c r="BWB1204" s="22"/>
      <c r="BWC1204" s="22"/>
      <c r="BWD1204" s="22"/>
      <c r="BWE1204" s="22"/>
      <c r="BWF1204" s="22"/>
      <c r="BWG1204" s="22"/>
      <c r="BWH1204" s="22"/>
      <c r="BWI1204" s="22"/>
      <c r="BWJ1204" s="22"/>
      <c r="BWK1204" s="22"/>
      <c r="BWL1204" s="22"/>
      <c r="BWM1204" s="22"/>
      <c r="BWN1204" s="22"/>
      <c r="BWO1204" s="22"/>
      <c r="BWP1204" s="22"/>
      <c r="BWQ1204" s="22"/>
      <c r="BWR1204" s="22"/>
      <c r="BWS1204" s="22"/>
      <c r="BWT1204" s="22"/>
      <c r="BWU1204" s="22"/>
      <c r="BWV1204" s="22"/>
      <c r="BWW1204" s="22"/>
      <c r="BWX1204" s="22"/>
      <c r="BWY1204" s="22"/>
      <c r="BWZ1204" s="22"/>
      <c r="BXA1204" s="22"/>
      <c r="BXB1204" s="22"/>
      <c r="BXC1204" s="22"/>
      <c r="BXD1204" s="22"/>
      <c r="BXE1204" s="22"/>
      <c r="BXF1204" s="22"/>
      <c r="BXG1204" s="22"/>
      <c r="BXH1204" s="22"/>
      <c r="BXI1204" s="22"/>
      <c r="BXJ1204" s="22"/>
      <c r="BXK1204" s="22"/>
      <c r="BXL1204" s="22"/>
      <c r="BXM1204" s="22"/>
      <c r="BXN1204" s="22"/>
      <c r="BXO1204" s="22"/>
      <c r="BXP1204" s="22"/>
      <c r="BXQ1204" s="22"/>
      <c r="BXR1204" s="22"/>
      <c r="BXS1204" s="22"/>
      <c r="BXT1204" s="22"/>
      <c r="BXU1204" s="22"/>
      <c r="BXV1204" s="22"/>
      <c r="BXW1204" s="22"/>
      <c r="BXX1204" s="22"/>
      <c r="BXY1204" s="22"/>
      <c r="BXZ1204" s="22"/>
      <c r="BYA1204" s="22"/>
      <c r="BYB1204" s="22"/>
      <c r="BYC1204" s="22"/>
      <c r="BYD1204" s="22"/>
      <c r="BYE1204" s="22"/>
      <c r="BYF1204" s="22"/>
      <c r="BYG1204" s="22"/>
      <c r="BYH1204" s="22"/>
      <c r="BYI1204" s="22"/>
      <c r="BYJ1204" s="22"/>
      <c r="BYK1204" s="22"/>
      <c r="BYL1204" s="22"/>
      <c r="BYM1204" s="22"/>
      <c r="BYN1204" s="22"/>
      <c r="BYO1204" s="22"/>
      <c r="BYP1204" s="22"/>
      <c r="BYQ1204" s="22"/>
      <c r="BYR1204" s="22"/>
      <c r="BYS1204" s="22"/>
      <c r="BYT1204" s="22"/>
      <c r="BYU1204" s="22"/>
      <c r="BYV1204" s="22"/>
      <c r="BYW1204" s="22"/>
      <c r="BYX1204" s="22"/>
      <c r="BYY1204" s="22"/>
      <c r="BYZ1204" s="22"/>
      <c r="BZA1204" s="22"/>
      <c r="BZB1204" s="22"/>
      <c r="BZC1204" s="22"/>
      <c r="BZD1204" s="22"/>
      <c r="BZE1204" s="22"/>
      <c r="BZF1204" s="22"/>
      <c r="BZG1204" s="22"/>
      <c r="BZH1204" s="22"/>
      <c r="BZI1204" s="22"/>
      <c r="BZJ1204" s="22"/>
      <c r="BZK1204" s="22"/>
      <c r="BZL1204" s="22"/>
      <c r="BZM1204" s="22"/>
      <c r="BZN1204" s="22"/>
      <c r="BZO1204" s="22"/>
      <c r="BZP1204" s="22"/>
      <c r="BZQ1204" s="22"/>
      <c r="BZR1204" s="22"/>
      <c r="BZS1204" s="22"/>
      <c r="BZT1204" s="22"/>
      <c r="BZU1204" s="22"/>
      <c r="BZV1204" s="22"/>
      <c r="BZW1204" s="22"/>
      <c r="BZX1204" s="22"/>
      <c r="BZY1204" s="22"/>
      <c r="BZZ1204" s="22"/>
      <c r="CAA1204" s="22"/>
      <c r="CAB1204" s="22"/>
      <c r="CAC1204" s="22"/>
      <c r="CAD1204" s="22"/>
      <c r="CAE1204" s="22"/>
      <c r="CAF1204" s="22"/>
      <c r="CAG1204" s="22"/>
      <c r="CAH1204" s="22"/>
      <c r="CAI1204" s="22"/>
      <c r="CAJ1204" s="22"/>
      <c r="CAK1204" s="22"/>
      <c r="CAL1204" s="22"/>
      <c r="CAM1204" s="22"/>
      <c r="CAN1204" s="22"/>
      <c r="CAO1204" s="22"/>
      <c r="CAP1204" s="22"/>
      <c r="CAQ1204" s="22"/>
      <c r="CAR1204" s="22"/>
      <c r="CAS1204" s="22"/>
      <c r="CAT1204" s="22"/>
      <c r="CAU1204" s="22"/>
      <c r="CAV1204" s="22"/>
      <c r="CAW1204" s="22"/>
      <c r="CAX1204" s="22"/>
      <c r="CAY1204" s="22"/>
      <c r="CAZ1204" s="22"/>
      <c r="CBA1204" s="22"/>
      <c r="CBB1204" s="22"/>
      <c r="CBC1204" s="22"/>
      <c r="CBD1204" s="22"/>
      <c r="CBE1204" s="22"/>
      <c r="CBF1204" s="22"/>
      <c r="CBG1204" s="22"/>
      <c r="CBH1204" s="22"/>
      <c r="CBI1204" s="22"/>
      <c r="CBJ1204" s="22"/>
      <c r="CBK1204" s="22"/>
      <c r="CBL1204" s="22"/>
      <c r="CBM1204" s="22"/>
      <c r="CBN1204" s="22"/>
      <c r="CBO1204" s="22"/>
      <c r="CBP1204" s="22"/>
      <c r="CBQ1204" s="22"/>
      <c r="CBR1204" s="22"/>
      <c r="CBS1204" s="22"/>
      <c r="CBT1204" s="22"/>
      <c r="CBU1204" s="22"/>
      <c r="CBV1204" s="22"/>
      <c r="CBW1204" s="22"/>
      <c r="CBX1204" s="22"/>
      <c r="CBY1204" s="22"/>
      <c r="CBZ1204" s="22"/>
      <c r="CCA1204" s="22"/>
      <c r="CCB1204" s="22"/>
      <c r="CCC1204" s="22"/>
      <c r="CCD1204" s="22"/>
      <c r="CCE1204" s="22"/>
      <c r="CCF1204" s="22"/>
      <c r="CCG1204" s="22"/>
      <c r="CCH1204" s="22"/>
      <c r="CCI1204" s="22"/>
      <c r="CCJ1204" s="22"/>
      <c r="CCK1204" s="22"/>
      <c r="CCL1204" s="22"/>
      <c r="CCM1204" s="22"/>
      <c r="CCN1204" s="22"/>
      <c r="CCO1204" s="22"/>
      <c r="CCP1204" s="22"/>
      <c r="CCQ1204" s="22"/>
      <c r="CCR1204" s="22"/>
      <c r="CCS1204" s="22"/>
      <c r="CCT1204" s="22"/>
      <c r="CCU1204" s="22"/>
      <c r="CCV1204" s="22"/>
      <c r="CCW1204" s="22"/>
      <c r="CCX1204" s="22"/>
      <c r="CCY1204" s="22"/>
      <c r="CCZ1204" s="22"/>
      <c r="CDA1204" s="22"/>
      <c r="CDB1204" s="22"/>
      <c r="CDC1204" s="22"/>
      <c r="CDD1204" s="22"/>
      <c r="CDE1204" s="22"/>
      <c r="CDF1204" s="22"/>
      <c r="CDG1204" s="22"/>
      <c r="CDH1204" s="22"/>
      <c r="CDI1204" s="22"/>
      <c r="CDJ1204" s="22"/>
      <c r="CDK1204" s="22"/>
      <c r="CDL1204" s="22"/>
      <c r="CDM1204" s="22"/>
      <c r="CDN1204" s="22"/>
      <c r="CDO1204" s="22"/>
      <c r="CDP1204" s="22"/>
      <c r="CDQ1204" s="22"/>
      <c r="CDR1204" s="22"/>
      <c r="CDS1204" s="22"/>
      <c r="CDT1204" s="22"/>
      <c r="CDU1204" s="22"/>
      <c r="CDV1204" s="22"/>
      <c r="CDW1204" s="22"/>
      <c r="CDX1204" s="22"/>
      <c r="CDY1204" s="22"/>
      <c r="CDZ1204" s="22"/>
      <c r="CEA1204" s="22"/>
      <c r="CEB1204" s="22"/>
      <c r="CEC1204" s="22"/>
      <c r="CED1204" s="22"/>
      <c r="CEE1204" s="22"/>
      <c r="CEF1204" s="22"/>
      <c r="CEG1204" s="22"/>
      <c r="CEH1204" s="22"/>
      <c r="CEI1204" s="22"/>
      <c r="CEJ1204" s="22"/>
      <c r="CEK1204" s="22"/>
      <c r="CEL1204" s="22"/>
      <c r="CEM1204" s="22"/>
      <c r="CEN1204" s="22"/>
      <c r="CEO1204" s="22"/>
      <c r="CEP1204" s="22"/>
      <c r="CEQ1204" s="22"/>
      <c r="CER1204" s="22"/>
      <c r="CES1204" s="22"/>
      <c r="CET1204" s="22"/>
      <c r="CEU1204" s="22"/>
      <c r="CEV1204" s="22"/>
      <c r="CEW1204" s="22"/>
      <c r="CEX1204" s="22"/>
      <c r="CEY1204" s="22"/>
      <c r="CEZ1204" s="22"/>
      <c r="CFA1204" s="22"/>
      <c r="CFB1204" s="22"/>
      <c r="CFC1204" s="22"/>
      <c r="CFD1204" s="22"/>
      <c r="CFE1204" s="22"/>
      <c r="CFF1204" s="22"/>
      <c r="CFG1204" s="22"/>
      <c r="CFH1204" s="22"/>
      <c r="CFI1204" s="22"/>
      <c r="CFJ1204" s="22"/>
      <c r="CFK1204" s="22"/>
      <c r="CFL1204" s="22"/>
      <c r="CFM1204" s="22"/>
      <c r="CFN1204" s="22"/>
      <c r="CFO1204" s="22"/>
      <c r="CFP1204" s="22"/>
      <c r="CFQ1204" s="22"/>
      <c r="CFR1204" s="22"/>
      <c r="CFS1204" s="22"/>
      <c r="CFT1204" s="22"/>
      <c r="CFU1204" s="22"/>
      <c r="CFV1204" s="22"/>
      <c r="CFW1204" s="22"/>
      <c r="CFX1204" s="22"/>
      <c r="CFY1204" s="22"/>
      <c r="CFZ1204" s="22"/>
      <c r="CGA1204" s="22"/>
      <c r="CGB1204" s="22"/>
      <c r="CGC1204" s="22"/>
      <c r="CGD1204" s="22"/>
      <c r="CGE1204" s="22"/>
      <c r="CGF1204" s="22"/>
      <c r="CGG1204" s="22"/>
      <c r="CGH1204" s="22"/>
      <c r="CGI1204" s="22"/>
      <c r="CGJ1204" s="22"/>
      <c r="CGK1204" s="22"/>
      <c r="CGL1204" s="22"/>
      <c r="CGM1204" s="22"/>
      <c r="CGN1204" s="22"/>
      <c r="CGO1204" s="22"/>
      <c r="CGP1204" s="22"/>
      <c r="CGQ1204" s="22"/>
      <c r="CGR1204" s="22"/>
      <c r="CGS1204" s="22"/>
      <c r="CGT1204" s="22"/>
      <c r="CGU1204" s="22"/>
      <c r="CGV1204" s="22"/>
      <c r="CGW1204" s="22"/>
      <c r="CGX1204" s="22"/>
      <c r="CGY1204" s="22"/>
      <c r="CGZ1204" s="22"/>
      <c r="CHA1204" s="22"/>
      <c r="CHB1204" s="22"/>
      <c r="CHC1204" s="22"/>
      <c r="CHD1204" s="22"/>
      <c r="CHE1204" s="22"/>
      <c r="CHF1204" s="22"/>
      <c r="CHG1204" s="22"/>
      <c r="CHH1204" s="22"/>
      <c r="CHI1204" s="22"/>
      <c r="CHJ1204" s="22"/>
      <c r="CHK1204" s="22"/>
      <c r="CHL1204" s="22"/>
      <c r="CHM1204" s="22"/>
      <c r="CHN1204" s="22"/>
      <c r="CHO1204" s="22"/>
      <c r="CHP1204" s="22"/>
      <c r="CHQ1204" s="22"/>
      <c r="CHR1204" s="22"/>
      <c r="CHS1204" s="22"/>
      <c r="CHT1204" s="22"/>
      <c r="CHU1204" s="22"/>
      <c r="CHV1204" s="22"/>
      <c r="CHW1204" s="22"/>
      <c r="CHX1204" s="22"/>
      <c r="CHY1204" s="22"/>
      <c r="CHZ1204" s="22"/>
      <c r="CIA1204" s="22"/>
      <c r="CIB1204" s="22"/>
      <c r="CIC1204" s="22"/>
      <c r="CID1204" s="22"/>
      <c r="CIE1204" s="22"/>
      <c r="CIF1204" s="22"/>
      <c r="CIG1204" s="22"/>
      <c r="CIH1204" s="22"/>
      <c r="CII1204" s="22"/>
      <c r="CIJ1204" s="22"/>
      <c r="CIK1204" s="22"/>
      <c r="CIL1204" s="22"/>
      <c r="CIM1204" s="22"/>
      <c r="CIN1204" s="22"/>
      <c r="CIO1204" s="22"/>
      <c r="CIP1204" s="22"/>
      <c r="CIQ1204" s="22"/>
      <c r="CIR1204" s="22"/>
      <c r="CIS1204" s="22"/>
      <c r="CIT1204" s="22"/>
      <c r="CIU1204" s="22"/>
      <c r="CIV1204" s="22"/>
      <c r="CIW1204" s="22"/>
      <c r="CIX1204" s="22"/>
      <c r="CIY1204" s="22"/>
      <c r="CIZ1204" s="22"/>
      <c r="CJA1204" s="22"/>
      <c r="CJB1204" s="22"/>
      <c r="CJC1204" s="22"/>
      <c r="CJD1204" s="22"/>
      <c r="CJE1204" s="22"/>
      <c r="CJF1204" s="22"/>
      <c r="CJG1204" s="22"/>
      <c r="CJH1204" s="22"/>
      <c r="CJI1204" s="22"/>
      <c r="CJJ1204" s="22"/>
      <c r="CJK1204" s="22"/>
      <c r="CJL1204" s="22"/>
      <c r="CJM1204" s="22"/>
      <c r="CJN1204" s="22"/>
      <c r="CJO1204" s="22"/>
      <c r="CJP1204" s="22"/>
      <c r="CJQ1204" s="22"/>
      <c r="CJR1204" s="22"/>
      <c r="CJS1204" s="22"/>
      <c r="CJT1204" s="22"/>
      <c r="CJU1204" s="22"/>
      <c r="CJV1204" s="22"/>
      <c r="CJW1204" s="22"/>
      <c r="CJX1204" s="22"/>
      <c r="CJY1204" s="22"/>
      <c r="CJZ1204" s="22"/>
      <c r="CKA1204" s="22"/>
      <c r="CKB1204" s="22"/>
      <c r="CKC1204" s="22"/>
      <c r="CKD1204" s="22"/>
      <c r="CKE1204" s="22"/>
      <c r="CKF1204" s="22"/>
      <c r="CKG1204" s="22"/>
      <c r="CKH1204" s="22"/>
      <c r="CKI1204" s="22"/>
      <c r="CKJ1204" s="22"/>
      <c r="CKK1204" s="22"/>
      <c r="CKL1204" s="22"/>
      <c r="CKM1204" s="22"/>
      <c r="CKN1204" s="22"/>
      <c r="CKO1204" s="22"/>
      <c r="CKP1204" s="22"/>
      <c r="CKQ1204" s="22"/>
      <c r="CKR1204" s="22"/>
      <c r="CKS1204" s="22"/>
      <c r="CKT1204" s="22"/>
      <c r="CKU1204" s="22"/>
      <c r="CKV1204" s="22"/>
      <c r="CKW1204" s="22"/>
      <c r="CKX1204" s="22"/>
      <c r="CKY1204" s="22"/>
      <c r="CKZ1204" s="22"/>
      <c r="CLA1204" s="22"/>
      <c r="CLB1204" s="22"/>
      <c r="CLC1204" s="22"/>
      <c r="CLD1204" s="22"/>
      <c r="CLE1204" s="22"/>
      <c r="CLF1204" s="22"/>
      <c r="CLG1204" s="22"/>
      <c r="CLH1204" s="22"/>
      <c r="CLI1204" s="22"/>
      <c r="CLJ1204" s="22"/>
      <c r="CLK1204" s="22"/>
      <c r="CLL1204" s="22"/>
      <c r="CLM1204" s="22"/>
      <c r="CLN1204" s="22"/>
      <c r="CLO1204" s="22"/>
      <c r="CLP1204" s="22"/>
      <c r="CLQ1204" s="22"/>
      <c r="CLR1204" s="22"/>
      <c r="CLS1204" s="22"/>
      <c r="CLT1204" s="22"/>
      <c r="CLU1204" s="22"/>
      <c r="CLV1204" s="22"/>
      <c r="CLW1204" s="22"/>
      <c r="CLX1204" s="22"/>
      <c r="CLY1204" s="22"/>
      <c r="CLZ1204" s="22"/>
      <c r="CMA1204" s="22"/>
      <c r="CMB1204" s="22"/>
      <c r="CMC1204" s="22"/>
      <c r="CMD1204" s="22"/>
      <c r="CME1204" s="22"/>
      <c r="CMF1204" s="22"/>
      <c r="CMG1204" s="22"/>
      <c r="CMH1204" s="22"/>
      <c r="CMI1204" s="22"/>
      <c r="CMJ1204" s="22"/>
      <c r="CMK1204" s="22"/>
      <c r="CML1204" s="22"/>
      <c r="CMM1204" s="22"/>
      <c r="CMN1204" s="22"/>
      <c r="CMO1204" s="22"/>
      <c r="CMP1204" s="22"/>
      <c r="CMQ1204" s="22"/>
      <c r="CMR1204" s="22"/>
      <c r="CMS1204" s="22"/>
      <c r="CMT1204" s="22"/>
      <c r="CMU1204" s="22"/>
      <c r="CMV1204" s="22"/>
      <c r="CMW1204" s="22"/>
      <c r="CMX1204" s="22"/>
      <c r="CMY1204" s="22"/>
      <c r="CMZ1204" s="22"/>
      <c r="CNA1204" s="22"/>
      <c r="CNB1204" s="22"/>
      <c r="CNC1204" s="22"/>
      <c r="CND1204" s="22"/>
      <c r="CNE1204" s="22"/>
      <c r="CNF1204" s="22"/>
      <c r="CNG1204" s="22"/>
      <c r="CNH1204" s="22"/>
      <c r="CNI1204" s="22"/>
      <c r="CNJ1204" s="22"/>
      <c r="CNK1204" s="22"/>
      <c r="CNL1204" s="22"/>
      <c r="CNM1204" s="22"/>
      <c r="CNN1204" s="22"/>
      <c r="CNO1204" s="22"/>
      <c r="CNP1204" s="22"/>
      <c r="CNQ1204" s="22"/>
      <c r="CNR1204" s="22"/>
      <c r="CNS1204" s="22"/>
      <c r="CNT1204" s="22"/>
      <c r="CNU1204" s="22"/>
      <c r="CNV1204" s="22"/>
      <c r="CNW1204" s="22"/>
      <c r="CNX1204" s="22"/>
      <c r="CNY1204" s="22"/>
      <c r="CNZ1204" s="22"/>
      <c r="COA1204" s="22"/>
      <c r="COB1204" s="22"/>
      <c r="COC1204" s="22"/>
      <c r="COD1204" s="22"/>
      <c r="COE1204" s="22"/>
      <c r="COF1204" s="22"/>
      <c r="COG1204" s="22"/>
      <c r="COH1204" s="22"/>
      <c r="COI1204" s="22"/>
      <c r="COJ1204" s="22"/>
      <c r="COK1204" s="22"/>
      <c r="COL1204" s="22"/>
      <c r="COM1204" s="22"/>
      <c r="CON1204" s="22"/>
      <c r="COO1204" s="22"/>
      <c r="COP1204" s="22"/>
      <c r="COQ1204" s="22"/>
      <c r="COR1204" s="22"/>
      <c r="COS1204" s="22"/>
      <c r="COT1204" s="22"/>
      <c r="COU1204" s="22"/>
      <c r="COV1204" s="22"/>
      <c r="COW1204" s="22"/>
      <c r="COX1204" s="22"/>
      <c r="COY1204" s="22"/>
      <c r="COZ1204" s="22"/>
      <c r="CPA1204" s="22"/>
      <c r="CPB1204" s="22"/>
      <c r="CPC1204" s="22"/>
      <c r="CPD1204" s="22"/>
      <c r="CPE1204" s="22"/>
      <c r="CPF1204" s="22"/>
      <c r="CPG1204" s="22"/>
      <c r="CPH1204" s="22"/>
      <c r="CPI1204" s="22"/>
      <c r="CPJ1204" s="22"/>
      <c r="CPK1204" s="22"/>
      <c r="CPL1204" s="22"/>
      <c r="CPM1204" s="22"/>
      <c r="CPN1204" s="22"/>
      <c r="CPO1204" s="22"/>
      <c r="CPP1204" s="22"/>
      <c r="CPQ1204" s="22"/>
      <c r="CPR1204" s="22"/>
      <c r="CPS1204" s="22"/>
      <c r="CPT1204" s="22"/>
      <c r="CPU1204" s="22"/>
      <c r="CPV1204" s="22"/>
      <c r="CPW1204" s="22"/>
      <c r="CPX1204" s="22"/>
      <c r="CPY1204" s="22"/>
      <c r="CPZ1204" s="22"/>
      <c r="CQA1204" s="22"/>
      <c r="CQB1204" s="22"/>
      <c r="CQC1204" s="22"/>
      <c r="CQD1204" s="22"/>
      <c r="CQE1204" s="22"/>
      <c r="CQF1204" s="22"/>
      <c r="CQG1204" s="22"/>
      <c r="CQH1204" s="22"/>
      <c r="CQI1204" s="22"/>
      <c r="CQJ1204" s="22"/>
      <c r="CQK1204" s="22"/>
      <c r="CQL1204" s="22"/>
      <c r="CQM1204" s="22"/>
      <c r="CQN1204" s="22"/>
      <c r="CQO1204" s="22"/>
      <c r="CQP1204" s="22"/>
      <c r="CQQ1204" s="22"/>
      <c r="CQR1204" s="22"/>
      <c r="CQS1204" s="22"/>
      <c r="CQT1204" s="22"/>
      <c r="CQU1204" s="22"/>
      <c r="CQV1204" s="22"/>
      <c r="CQW1204" s="22"/>
      <c r="CQX1204" s="22"/>
      <c r="CQY1204" s="22"/>
      <c r="CQZ1204" s="22"/>
      <c r="CRA1204" s="22"/>
      <c r="CRB1204" s="22"/>
      <c r="CRC1204" s="22"/>
      <c r="CRD1204" s="22"/>
      <c r="CRE1204" s="22"/>
      <c r="CRF1204" s="22"/>
      <c r="CRG1204" s="22"/>
      <c r="CRH1204" s="22"/>
      <c r="CRI1204" s="22"/>
      <c r="CRJ1204" s="22"/>
      <c r="CRK1204" s="22"/>
      <c r="CRL1204" s="22"/>
      <c r="CRM1204" s="22"/>
      <c r="CRN1204" s="22"/>
      <c r="CRO1204" s="22"/>
      <c r="CRP1204" s="22"/>
      <c r="CRQ1204" s="22"/>
      <c r="CRR1204" s="22"/>
      <c r="CRS1204" s="22"/>
      <c r="CRT1204" s="22"/>
      <c r="CRU1204" s="22"/>
      <c r="CRV1204" s="22"/>
      <c r="CRW1204" s="22"/>
      <c r="CRX1204" s="22"/>
      <c r="CRY1204" s="22"/>
      <c r="CRZ1204" s="22"/>
      <c r="CSA1204" s="22"/>
      <c r="CSB1204" s="22"/>
      <c r="CSC1204" s="22"/>
      <c r="CSD1204" s="22"/>
      <c r="CSE1204" s="22"/>
      <c r="CSF1204" s="22"/>
      <c r="CSG1204" s="22"/>
      <c r="CSH1204" s="22"/>
      <c r="CSI1204" s="22"/>
      <c r="CSJ1204" s="22"/>
      <c r="CSK1204" s="22"/>
      <c r="CSL1204" s="22"/>
      <c r="CSM1204" s="22"/>
      <c r="CSN1204" s="22"/>
      <c r="CSO1204" s="22"/>
      <c r="CSP1204" s="22"/>
      <c r="CSQ1204" s="22"/>
      <c r="CSR1204" s="22"/>
      <c r="CSS1204" s="22"/>
      <c r="CST1204" s="22"/>
      <c r="CSU1204" s="22"/>
      <c r="CSV1204" s="22"/>
      <c r="CSW1204" s="22"/>
      <c r="CSX1204" s="22"/>
      <c r="CSY1204" s="22"/>
      <c r="CSZ1204" s="22"/>
      <c r="CTA1204" s="22"/>
      <c r="CTB1204" s="22"/>
      <c r="CTC1204" s="22"/>
      <c r="CTD1204" s="22"/>
      <c r="CTE1204" s="22"/>
      <c r="CTF1204" s="22"/>
      <c r="CTG1204" s="22"/>
      <c r="CTH1204" s="22"/>
      <c r="CTI1204" s="22"/>
      <c r="CTJ1204" s="22"/>
      <c r="CTK1204" s="22"/>
      <c r="CTL1204" s="22"/>
      <c r="CTM1204" s="22"/>
      <c r="CTN1204" s="22"/>
      <c r="CTO1204" s="22"/>
      <c r="CTP1204" s="22"/>
      <c r="CTQ1204" s="22"/>
      <c r="CTR1204" s="22"/>
      <c r="CTS1204" s="22"/>
      <c r="CTT1204" s="22"/>
      <c r="CTU1204" s="22"/>
      <c r="CTV1204" s="22"/>
      <c r="CTW1204" s="22"/>
      <c r="CTX1204" s="22"/>
      <c r="CTY1204" s="22"/>
      <c r="CTZ1204" s="22"/>
      <c r="CUA1204" s="22"/>
      <c r="CUB1204" s="22"/>
      <c r="CUC1204" s="22"/>
      <c r="CUD1204" s="22"/>
      <c r="CUE1204" s="22"/>
      <c r="CUF1204" s="22"/>
      <c r="CUG1204" s="22"/>
      <c r="CUH1204" s="22"/>
      <c r="CUI1204" s="22"/>
      <c r="CUJ1204" s="22"/>
      <c r="CUK1204" s="22"/>
      <c r="CUL1204" s="22"/>
      <c r="CUM1204" s="22"/>
      <c r="CUN1204" s="22"/>
      <c r="CUO1204" s="22"/>
      <c r="CUP1204" s="22"/>
      <c r="CUQ1204" s="22"/>
      <c r="CUR1204" s="22"/>
      <c r="CUS1204" s="22"/>
      <c r="CUT1204" s="22"/>
      <c r="CUU1204" s="22"/>
      <c r="CUV1204" s="22"/>
      <c r="CUW1204" s="22"/>
      <c r="CUX1204" s="22"/>
      <c r="CUY1204" s="22"/>
      <c r="CUZ1204" s="22"/>
      <c r="CVA1204" s="22"/>
      <c r="CVB1204" s="22"/>
      <c r="CVC1204" s="22"/>
      <c r="CVD1204" s="22"/>
      <c r="CVE1204" s="22"/>
      <c r="CVF1204" s="22"/>
      <c r="CVG1204" s="22"/>
      <c r="CVH1204" s="22"/>
      <c r="CVI1204" s="22"/>
      <c r="CVJ1204" s="22"/>
      <c r="CVK1204" s="22"/>
      <c r="CVL1204" s="22"/>
      <c r="CVM1204" s="22"/>
      <c r="CVN1204" s="22"/>
      <c r="CVO1204" s="22"/>
      <c r="CVP1204" s="22"/>
      <c r="CVQ1204" s="22"/>
      <c r="CVR1204" s="22"/>
      <c r="CVS1204" s="22"/>
      <c r="CVT1204" s="22"/>
      <c r="CVU1204" s="22"/>
      <c r="CVV1204" s="22"/>
      <c r="CVW1204" s="22"/>
      <c r="CVX1204" s="22"/>
      <c r="CVY1204" s="22"/>
      <c r="CVZ1204" s="22"/>
      <c r="CWA1204" s="22"/>
      <c r="CWB1204" s="22"/>
      <c r="CWC1204" s="22"/>
      <c r="CWD1204" s="22"/>
      <c r="CWE1204" s="22"/>
      <c r="CWF1204" s="22"/>
      <c r="CWG1204" s="22"/>
      <c r="CWH1204" s="22"/>
      <c r="CWI1204" s="22"/>
      <c r="CWJ1204" s="22"/>
      <c r="CWK1204" s="22"/>
      <c r="CWL1204" s="22"/>
      <c r="CWM1204" s="22"/>
      <c r="CWN1204" s="22"/>
      <c r="CWO1204" s="22"/>
      <c r="CWP1204" s="22"/>
      <c r="CWQ1204" s="22"/>
      <c r="CWR1204" s="22"/>
      <c r="CWS1204" s="22"/>
      <c r="CWT1204" s="22"/>
      <c r="CWU1204" s="22"/>
      <c r="CWV1204" s="22"/>
      <c r="CWW1204" s="22"/>
      <c r="CWX1204" s="22"/>
      <c r="CWY1204" s="22"/>
      <c r="CWZ1204" s="22"/>
      <c r="CXA1204" s="22"/>
      <c r="CXB1204" s="22"/>
      <c r="CXC1204" s="22"/>
      <c r="CXD1204" s="22"/>
      <c r="CXE1204" s="22"/>
      <c r="CXF1204" s="22"/>
      <c r="CXG1204" s="22"/>
      <c r="CXH1204" s="22"/>
      <c r="CXI1204" s="22"/>
      <c r="CXJ1204" s="22"/>
      <c r="CXK1204" s="22"/>
      <c r="CXL1204" s="22"/>
      <c r="CXM1204" s="22"/>
      <c r="CXN1204" s="22"/>
      <c r="CXO1204" s="22"/>
      <c r="CXP1204" s="22"/>
      <c r="CXQ1204" s="22"/>
      <c r="CXR1204" s="22"/>
      <c r="CXS1204" s="22"/>
      <c r="CXT1204" s="22"/>
      <c r="CXU1204" s="22"/>
      <c r="CXV1204" s="22"/>
      <c r="CXW1204" s="22"/>
      <c r="CXX1204" s="22"/>
      <c r="CXY1204" s="22"/>
      <c r="CXZ1204" s="22"/>
      <c r="CYA1204" s="22"/>
      <c r="CYB1204" s="22"/>
      <c r="CYC1204" s="22"/>
      <c r="CYD1204" s="22"/>
      <c r="CYE1204" s="22"/>
      <c r="CYF1204" s="22"/>
      <c r="CYG1204" s="22"/>
      <c r="CYH1204" s="22"/>
      <c r="CYI1204" s="22"/>
      <c r="CYJ1204" s="22"/>
      <c r="CYK1204" s="22"/>
      <c r="CYL1204" s="22"/>
      <c r="CYM1204" s="22"/>
      <c r="CYN1204" s="22"/>
      <c r="CYO1204" s="22"/>
      <c r="CYP1204" s="22"/>
      <c r="CYQ1204" s="22"/>
      <c r="CYR1204" s="22"/>
      <c r="CYS1204" s="22"/>
      <c r="CYT1204" s="22"/>
      <c r="CYU1204" s="22"/>
      <c r="CYV1204" s="22"/>
      <c r="CYW1204" s="22"/>
      <c r="CYX1204" s="22"/>
      <c r="CYY1204" s="22"/>
      <c r="CYZ1204" s="22"/>
      <c r="CZA1204" s="22"/>
      <c r="CZB1204" s="22"/>
      <c r="CZC1204" s="22"/>
      <c r="CZD1204" s="22"/>
      <c r="CZE1204" s="22"/>
      <c r="CZF1204" s="22"/>
      <c r="CZG1204" s="22"/>
      <c r="CZH1204" s="22"/>
      <c r="CZI1204" s="22"/>
      <c r="CZJ1204" s="22"/>
      <c r="CZK1204" s="22"/>
      <c r="CZL1204" s="22"/>
      <c r="CZM1204" s="22"/>
      <c r="CZN1204" s="22"/>
      <c r="CZO1204" s="22"/>
      <c r="CZP1204" s="22"/>
      <c r="CZQ1204" s="22"/>
      <c r="CZR1204" s="22"/>
      <c r="CZS1204" s="22"/>
      <c r="CZT1204" s="22"/>
      <c r="CZU1204" s="22"/>
      <c r="CZV1204" s="22"/>
      <c r="CZW1204" s="22"/>
      <c r="CZX1204" s="22"/>
      <c r="CZY1204" s="22"/>
      <c r="CZZ1204" s="22"/>
      <c r="DAA1204" s="22"/>
      <c r="DAB1204" s="22"/>
      <c r="DAC1204" s="22"/>
      <c r="DAD1204" s="22"/>
      <c r="DAE1204" s="22"/>
      <c r="DAF1204" s="22"/>
      <c r="DAG1204" s="22"/>
      <c r="DAH1204" s="22"/>
      <c r="DAI1204" s="22"/>
      <c r="DAJ1204" s="22"/>
      <c r="DAK1204" s="22"/>
      <c r="DAL1204" s="22"/>
      <c r="DAM1204" s="22"/>
      <c r="DAN1204" s="22"/>
      <c r="DAO1204" s="22"/>
      <c r="DAP1204" s="22"/>
      <c r="DAQ1204" s="22"/>
      <c r="DAR1204" s="22"/>
      <c r="DAS1204" s="22"/>
      <c r="DAT1204" s="22"/>
      <c r="DAU1204" s="22"/>
      <c r="DAV1204" s="22"/>
      <c r="DAW1204" s="22"/>
      <c r="DAX1204" s="22"/>
      <c r="DAY1204" s="22"/>
      <c r="DAZ1204" s="22"/>
      <c r="DBA1204" s="22"/>
      <c r="DBB1204" s="22"/>
      <c r="DBC1204" s="22"/>
      <c r="DBD1204" s="22"/>
      <c r="DBE1204" s="22"/>
      <c r="DBF1204" s="22"/>
      <c r="DBG1204" s="22"/>
      <c r="DBH1204" s="22"/>
      <c r="DBI1204" s="22"/>
      <c r="DBJ1204" s="22"/>
      <c r="DBK1204" s="22"/>
      <c r="DBL1204" s="22"/>
      <c r="DBM1204" s="22"/>
      <c r="DBN1204" s="22"/>
      <c r="DBO1204" s="22"/>
      <c r="DBP1204" s="22"/>
      <c r="DBQ1204" s="22"/>
      <c r="DBR1204" s="22"/>
      <c r="DBS1204" s="22"/>
      <c r="DBT1204" s="22"/>
      <c r="DBU1204" s="22"/>
      <c r="DBV1204" s="22"/>
      <c r="DBW1204" s="22"/>
      <c r="DBX1204" s="22"/>
      <c r="DBY1204" s="22"/>
      <c r="DBZ1204" s="22"/>
      <c r="DCA1204" s="22"/>
      <c r="DCB1204" s="22"/>
      <c r="DCC1204" s="22"/>
      <c r="DCD1204" s="22"/>
      <c r="DCE1204" s="22"/>
      <c r="DCF1204" s="22"/>
      <c r="DCG1204" s="22"/>
      <c r="DCH1204" s="22"/>
      <c r="DCI1204" s="22"/>
      <c r="DCJ1204" s="22"/>
      <c r="DCK1204" s="22"/>
      <c r="DCL1204" s="22"/>
      <c r="DCM1204" s="22"/>
      <c r="DCN1204" s="22"/>
      <c r="DCO1204" s="22"/>
      <c r="DCP1204" s="22"/>
      <c r="DCQ1204" s="22"/>
      <c r="DCR1204" s="22"/>
      <c r="DCS1204" s="22"/>
      <c r="DCT1204" s="22"/>
      <c r="DCU1204" s="22"/>
      <c r="DCV1204" s="22"/>
      <c r="DCW1204" s="22"/>
      <c r="DCX1204" s="22"/>
      <c r="DCY1204" s="22"/>
      <c r="DCZ1204" s="22"/>
      <c r="DDA1204" s="22"/>
      <c r="DDB1204" s="22"/>
      <c r="DDC1204" s="22"/>
      <c r="DDD1204" s="22"/>
      <c r="DDE1204" s="22"/>
      <c r="DDF1204" s="22"/>
      <c r="DDG1204" s="22"/>
      <c r="DDH1204" s="22"/>
      <c r="DDI1204" s="22"/>
      <c r="DDJ1204" s="22"/>
      <c r="DDK1204" s="22"/>
      <c r="DDL1204" s="22"/>
      <c r="DDM1204" s="22"/>
      <c r="DDN1204" s="22"/>
      <c r="DDO1204" s="22"/>
      <c r="DDP1204" s="22"/>
      <c r="DDQ1204" s="22"/>
      <c r="DDR1204" s="22"/>
      <c r="DDS1204" s="22"/>
      <c r="DDT1204" s="22"/>
      <c r="DDU1204" s="22"/>
      <c r="DDV1204" s="22"/>
      <c r="DDW1204" s="22"/>
      <c r="DDX1204" s="22"/>
      <c r="DDY1204" s="22"/>
      <c r="DDZ1204" s="22"/>
      <c r="DEA1204" s="22"/>
      <c r="DEB1204" s="22"/>
      <c r="DEC1204" s="22"/>
      <c r="DED1204" s="22"/>
      <c r="DEE1204" s="22"/>
      <c r="DEF1204" s="22"/>
      <c r="DEG1204" s="22"/>
      <c r="DEH1204" s="22"/>
      <c r="DEI1204" s="22"/>
      <c r="DEJ1204" s="22"/>
      <c r="DEK1204" s="22"/>
      <c r="DEL1204" s="22"/>
      <c r="DEM1204" s="22"/>
      <c r="DEN1204" s="22"/>
      <c r="DEO1204" s="22"/>
      <c r="DEP1204" s="22"/>
      <c r="DEQ1204" s="22"/>
      <c r="DER1204" s="22"/>
      <c r="DES1204" s="22"/>
      <c r="DET1204" s="22"/>
      <c r="DEU1204" s="22"/>
      <c r="DEV1204" s="22"/>
      <c r="DEW1204" s="22"/>
      <c r="DEX1204" s="22"/>
      <c r="DEY1204" s="22"/>
      <c r="DEZ1204" s="22"/>
      <c r="DFA1204" s="22"/>
      <c r="DFB1204" s="22"/>
      <c r="DFC1204" s="22"/>
      <c r="DFD1204" s="22"/>
      <c r="DFE1204" s="22"/>
      <c r="DFF1204" s="22"/>
      <c r="DFG1204" s="22"/>
      <c r="DFH1204" s="22"/>
      <c r="DFI1204" s="22"/>
      <c r="DFJ1204" s="22"/>
      <c r="DFK1204" s="22"/>
      <c r="DFL1204" s="22"/>
      <c r="DFM1204" s="22"/>
      <c r="DFN1204" s="22"/>
      <c r="DFO1204" s="22"/>
      <c r="DFP1204" s="22"/>
      <c r="DFQ1204" s="22"/>
      <c r="DFR1204" s="22"/>
      <c r="DFS1204" s="22"/>
      <c r="DFT1204" s="22"/>
      <c r="DFU1204" s="22"/>
      <c r="DFV1204" s="22"/>
      <c r="DFW1204" s="22"/>
      <c r="DFX1204" s="22"/>
      <c r="DFY1204" s="22"/>
      <c r="DFZ1204" s="22"/>
      <c r="DGA1204" s="22"/>
      <c r="DGB1204" s="22"/>
      <c r="DGC1204" s="22"/>
      <c r="DGD1204" s="22"/>
      <c r="DGE1204" s="22"/>
      <c r="DGF1204" s="22"/>
      <c r="DGG1204" s="22"/>
      <c r="DGH1204" s="22"/>
      <c r="DGI1204" s="22"/>
      <c r="DGJ1204" s="22"/>
      <c r="DGK1204" s="22"/>
      <c r="DGL1204" s="22"/>
      <c r="DGM1204" s="22"/>
      <c r="DGN1204" s="22"/>
      <c r="DGO1204" s="22"/>
      <c r="DGP1204" s="22"/>
      <c r="DGQ1204" s="22"/>
      <c r="DGR1204" s="22"/>
      <c r="DGS1204" s="22"/>
      <c r="DGT1204" s="22"/>
      <c r="DGU1204" s="22"/>
      <c r="DGV1204" s="22"/>
      <c r="DGW1204" s="22"/>
      <c r="DGX1204" s="22"/>
      <c r="DGY1204" s="22"/>
      <c r="DGZ1204" s="22"/>
      <c r="DHA1204" s="22"/>
      <c r="DHB1204" s="22"/>
      <c r="DHC1204" s="22"/>
      <c r="DHD1204" s="22"/>
      <c r="DHE1204" s="22"/>
      <c r="DHF1204" s="22"/>
      <c r="DHG1204" s="22"/>
      <c r="DHH1204" s="22"/>
      <c r="DHI1204" s="22"/>
      <c r="DHJ1204" s="22"/>
      <c r="DHK1204" s="22"/>
      <c r="DHL1204" s="22"/>
      <c r="DHM1204" s="22"/>
      <c r="DHN1204" s="22"/>
      <c r="DHO1204" s="22"/>
      <c r="DHP1204" s="22"/>
      <c r="DHQ1204" s="22"/>
      <c r="DHR1204" s="22"/>
      <c r="DHS1204" s="22"/>
      <c r="DHT1204" s="22"/>
      <c r="DHU1204" s="22"/>
      <c r="DHV1204" s="22"/>
      <c r="DHW1204" s="22"/>
      <c r="DHX1204" s="22"/>
      <c r="DHY1204" s="22"/>
      <c r="DHZ1204" s="22"/>
      <c r="DIA1204" s="22"/>
      <c r="DIB1204" s="22"/>
      <c r="DIC1204" s="22"/>
      <c r="DID1204" s="22"/>
      <c r="DIE1204" s="22"/>
      <c r="DIF1204" s="22"/>
      <c r="DIG1204" s="22"/>
      <c r="DIH1204" s="22"/>
      <c r="DII1204" s="22"/>
      <c r="DIJ1204" s="22"/>
      <c r="DIK1204" s="22"/>
      <c r="DIL1204" s="22"/>
      <c r="DIM1204" s="22"/>
      <c r="DIN1204" s="22"/>
      <c r="DIO1204" s="22"/>
      <c r="DIP1204" s="22"/>
      <c r="DIQ1204" s="22"/>
      <c r="DIR1204" s="22"/>
      <c r="DIS1204" s="22"/>
      <c r="DIT1204" s="22"/>
      <c r="DIU1204" s="22"/>
      <c r="DIV1204" s="22"/>
      <c r="DIW1204" s="22"/>
      <c r="DIX1204" s="22"/>
      <c r="DIY1204" s="22"/>
      <c r="DIZ1204" s="22"/>
      <c r="DJA1204" s="22"/>
      <c r="DJB1204" s="22"/>
      <c r="DJC1204" s="22"/>
      <c r="DJD1204" s="22"/>
      <c r="DJE1204" s="22"/>
      <c r="DJF1204" s="22"/>
      <c r="DJG1204" s="22"/>
      <c r="DJH1204" s="22"/>
      <c r="DJI1204" s="22"/>
      <c r="DJJ1204" s="22"/>
      <c r="DJK1204" s="22"/>
      <c r="DJL1204" s="22"/>
      <c r="DJM1204" s="22"/>
      <c r="DJN1204" s="22"/>
      <c r="DJO1204" s="22"/>
      <c r="DJP1204" s="22"/>
      <c r="DJQ1204" s="22"/>
      <c r="DJR1204" s="22"/>
      <c r="DJS1204" s="22"/>
      <c r="DJT1204" s="22"/>
      <c r="DJU1204" s="22"/>
      <c r="DJV1204" s="22"/>
      <c r="DJW1204" s="22"/>
      <c r="DJX1204" s="22"/>
      <c r="DJY1204" s="22"/>
      <c r="DJZ1204" s="22"/>
      <c r="DKA1204" s="22"/>
      <c r="DKB1204" s="22"/>
      <c r="DKC1204" s="22"/>
      <c r="DKD1204" s="22"/>
      <c r="DKE1204" s="22"/>
      <c r="DKF1204" s="22"/>
      <c r="DKG1204" s="22"/>
      <c r="DKH1204" s="22"/>
      <c r="DKI1204" s="22"/>
      <c r="DKJ1204" s="22"/>
      <c r="DKK1204" s="22"/>
      <c r="DKL1204" s="22"/>
      <c r="DKM1204" s="22"/>
      <c r="DKN1204" s="22"/>
      <c r="DKO1204" s="22"/>
      <c r="DKP1204" s="22"/>
      <c r="DKQ1204" s="22"/>
      <c r="DKR1204" s="22"/>
      <c r="DKS1204" s="22"/>
      <c r="DKT1204" s="22"/>
      <c r="DKU1204" s="22"/>
      <c r="DKV1204" s="22"/>
      <c r="DKW1204" s="22"/>
      <c r="DKX1204" s="22"/>
      <c r="DKY1204" s="22"/>
      <c r="DKZ1204" s="22"/>
      <c r="DLA1204" s="22"/>
      <c r="DLB1204" s="22"/>
      <c r="DLC1204" s="22"/>
      <c r="DLD1204" s="22"/>
      <c r="DLE1204" s="22"/>
      <c r="DLF1204" s="22"/>
      <c r="DLG1204" s="22"/>
      <c r="DLH1204" s="22"/>
      <c r="DLI1204" s="22"/>
      <c r="DLJ1204" s="22"/>
      <c r="DLK1204" s="22"/>
      <c r="DLL1204" s="22"/>
      <c r="DLM1204" s="22"/>
      <c r="DLN1204" s="22"/>
      <c r="DLO1204" s="22"/>
      <c r="DLP1204" s="22"/>
      <c r="DLQ1204" s="22"/>
      <c r="DLR1204" s="22"/>
      <c r="DLS1204" s="22"/>
      <c r="DLT1204" s="22"/>
      <c r="DLU1204" s="22"/>
      <c r="DLV1204" s="22"/>
      <c r="DLW1204" s="22"/>
      <c r="DLX1204" s="22"/>
      <c r="DLY1204" s="22"/>
      <c r="DLZ1204" s="22"/>
      <c r="DMA1204" s="22"/>
      <c r="DMB1204" s="22"/>
      <c r="DMC1204" s="22"/>
      <c r="DMD1204" s="22"/>
      <c r="DME1204" s="22"/>
      <c r="DMF1204" s="22"/>
      <c r="DMG1204" s="22"/>
      <c r="DMH1204" s="22"/>
      <c r="DMI1204" s="22"/>
      <c r="DMJ1204" s="22"/>
      <c r="DMK1204" s="22"/>
      <c r="DML1204" s="22"/>
      <c r="DMM1204" s="22"/>
      <c r="DMN1204" s="22"/>
      <c r="DMO1204" s="22"/>
      <c r="DMP1204" s="22"/>
      <c r="DMQ1204" s="22"/>
      <c r="DMR1204" s="22"/>
      <c r="DMS1204" s="22"/>
      <c r="DMT1204" s="22"/>
      <c r="DMU1204" s="22"/>
      <c r="DMV1204" s="22"/>
      <c r="DMW1204" s="22"/>
      <c r="DMX1204" s="22"/>
      <c r="DMY1204" s="22"/>
      <c r="DMZ1204" s="22"/>
      <c r="DNA1204" s="22"/>
      <c r="DNB1204" s="22"/>
      <c r="DNC1204" s="22"/>
      <c r="DND1204" s="22"/>
      <c r="DNE1204" s="22"/>
      <c r="DNF1204" s="22"/>
      <c r="DNG1204" s="22"/>
      <c r="DNH1204" s="22"/>
      <c r="DNI1204" s="22"/>
      <c r="DNJ1204" s="22"/>
      <c r="DNK1204" s="22"/>
      <c r="DNL1204" s="22"/>
      <c r="DNM1204" s="22"/>
      <c r="DNN1204" s="22"/>
      <c r="DNO1204" s="22"/>
      <c r="DNP1204" s="22"/>
      <c r="DNQ1204" s="22"/>
      <c r="DNR1204" s="22"/>
      <c r="DNS1204" s="22"/>
      <c r="DNT1204" s="22"/>
      <c r="DNU1204" s="22"/>
      <c r="DNV1204" s="22"/>
      <c r="DNW1204" s="22"/>
      <c r="DNX1204" s="22"/>
      <c r="DNY1204" s="22"/>
      <c r="DNZ1204" s="22"/>
      <c r="DOA1204" s="22"/>
      <c r="DOB1204" s="22"/>
      <c r="DOC1204" s="22"/>
      <c r="DOD1204" s="22"/>
      <c r="DOE1204" s="22"/>
      <c r="DOF1204" s="22"/>
      <c r="DOG1204" s="22"/>
      <c r="DOH1204" s="22"/>
      <c r="DOI1204" s="22"/>
      <c r="DOJ1204" s="22"/>
      <c r="DOK1204" s="22"/>
      <c r="DOL1204" s="22"/>
      <c r="DOM1204" s="22"/>
      <c r="DON1204" s="22"/>
      <c r="DOO1204" s="22"/>
      <c r="DOP1204" s="22"/>
      <c r="DOQ1204" s="22"/>
      <c r="DOR1204" s="22"/>
      <c r="DOS1204" s="22"/>
      <c r="DOT1204" s="22"/>
      <c r="DOU1204" s="22"/>
      <c r="DOV1204" s="22"/>
      <c r="DOW1204" s="22"/>
      <c r="DOX1204" s="22"/>
      <c r="DOY1204" s="22"/>
      <c r="DOZ1204" s="22"/>
      <c r="DPA1204" s="22"/>
      <c r="DPB1204" s="22"/>
      <c r="DPC1204" s="22"/>
      <c r="DPD1204" s="22"/>
      <c r="DPE1204" s="22"/>
      <c r="DPF1204" s="22"/>
      <c r="DPG1204" s="22"/>
      <c r="DPH1204" s="22"/>
      <c r="DPI1204" s="22"/>
      <c r="DPJ1204" s="22"/>
      <c r="DPK1204" s="22"/>
      <c r="DPL1204" s="22"/>
      <c r="DPM1204" s="22"/>
      <c r="DPN1204" s="22"/>
      <c r="DPO1204" s="22"/>
      <c r="DPP1204" s="22"/>
      <c r="DPQ1204" s="22"/>
      <c r="DPR1204" s="22"/>
      <c r="DPS1204" s="22"/>
      <c r="DPT1204" s="22"/>
      <c r="DPU1204" s="22"/>
      <c r="DPV1204" s="22"/>
      <c r="DPW1204" s="22"/>
      <c r="DPX1204" s="22"/>
      <c r="DPY1204" s="22"/>
      <c r="DPZ1204" s="22"/>
      <c r="DQA1204" s="22"/>
      <c r="DQB1204" s="22"/>
      <c r="DQC1204" s="22"/>
      <c r="DQD1204" s="22"/>
      <c r="DQE1204" s="22"/>
      <c r="DQF1204" s="22"/>
      <c r="DQG1204" s="22"/>
      <c r="DQH1204" s="22"/>
      <c r="DQI1204" s="22"/>
      <c r="DQJ1204" s="22"/>
      <c r="DQK1204" s="22"/>
      <c r="DQL1204" s="22"/>
      <c r="DQM1204" s="22"/>
      <c r="DQN1204" s="22"/>
      <c r="DQO1204" s="22"/>
      <c r="DQP1204" s="22"/>
      <c r="DQQ1204" s="22"/>
      <c r="DQR1204" s="22"/>
      <c r="DQS1204" s="22"/>
      <c r="DQT1204" s="22"/>
      <c r="DQU1204" s="22"/>
      <c r="DQV1204" s="22"/>
      <c r="DQW1204" s="22"/>
      <c r="DQX1204" s="22"/>
      <c r="DQY1204" s="22"/>
      <c r="DQZ1204" s="22"/>
      <c r="DRA1204" s="22"/>
      <c r="DRB1204" s="22"/>
      <c r="DRC1204" s="22"/>
      <c r="DRD1204" s="22"/>
      <c r="DRE1204" s="22"/>
      <c r="DRF1204" s="22"/>
      <c r="DRG1204" s="22"/>
      <c r="DRH1204" s="22"/>
      <c r="DRI1204" s="22"/>
      <c r="DRJ1204" s="22"/>
      <c r="DRK1204" s="22"/>
      <c r="DRL1204" s="22"/>
      <c r="DRM1204" s="22"/>
      <c r="DRN1204" s="22"/>
      <c r="DRO1204" s="22"/>
      <c r="DRP1204" s="22"/>
      <c r="DRQ1204" s="22"/>
      <c r="DRR1204" s="22"/>
      <c r="DRS1204" s="22"/>
      <c r="DRT1204" s="22"/>
      <c r="DRU1204" s="22"/>
      <c r="DRV1204" s="22"/>
      <c r="DRW1204" s="22"/>
      <c r="DRX1204" s="22"/>
      <c r="DRY1204" s="22"/>
      <c r="DRZ1204" s="22"/>
      <c r="DSA1204" s="22"/>
      <c r="DSB1204" s="22"/>
      <c r="DSC1204" s="22"/>
      <c r="DSD1204" s="22"/>
      <c r="DSE1204" s="22"/>
      <c r="DSF1204" s="22"/>
      <c r="DSG1204" s="22"/>
      <c r="DSH1204" s="22"/>
      <c r="DSI1204" s="22"/>
      <c r="DSJ1204" s="22"/>
      <c r="DSK1204" s="22"/>
      <c r="DSL1204" s="22"/>
      <c r="DSM1204" s="22"/>
      <c r="DSN1204" s="22"/>
      <c r="DSO1204" s="22"/>
      <c r="DSP1204" s="22"/>
      <c r="DSQ1204" s="22"/>
      <c r="DSR1204" s="22"/>
      <c r="DSS1204" s="22"/>
      <c r="DST1204" s="22"/>
      <c r="DSU1204" s="22"/>
      <c r="DSV1204" s="22"/>
      <c r="DSW1204" s="22"/>
      <c r="DSX1204" s="22"/>
      <c r="DSY1204" s="22"/>
      <c r="DSZ1204" s="22"/>
      <c r="DTA1204" s="22"/>
      <c r="DTB1204" s="22"/>
      <c r="DTC1204" s="22"/>
      <c r="DTD1204" s="22"/>
      <c r="DTE1204" s="22"/>
      <c r="DTF1204" s="22"/>
      <c r="DTG1204" s="22"/>
      <c r="DTH1204" s="22"/>
      <c r="DTI1204" s="22"/>
      <c r="DTJ1204" s="22"/>
      <c r="DTK1204" s="22"/>
      <c r="DTL1204" s="22"/>
      <c r="DTM1204" s="22"/>
      <c r="DTN1204" s="22"/>
      <c r="DTO1204" s="22"/>
      <c r="DTP1204" s="22"/>
      <c r="DTQ1204" s="22"/>
      <c r="DTR1204" s="22"/>
      <c r="DTS1204" s="22"/>
      <c r="DTT1204" s="22"/>
      <c r="DTU1204" s="22"/>
      <c r="DTV1204" s="22"/>
      <c r="DTW1204" s="22"/>
      <c r="DTX1204" s="22"/>
      <c r="DTY1204" s="22"/>
      <c r="DTZ1204" s="22"/>
      <c r="DUA1204" s="22"/>
      <c r="DUB1204" s="22"/>
      <c r="DUC1204" s="22"/>
      <c r="DUD1204" s="22"/>
      <c r="DUE1204" s="22"/>
      <c r="DUF1204" s="22"/>
      <c r="DUG1204" s="22"/>
      <c r="DUH1204" s="22"/>
      <c r="DUI1204" s="22"/>
      <c r="DUJ1204" s="22"/>
      <c r="DUK1204" s="22"/>
      <c r="DUL1204" s="22"/>
      <c r="DUM1204" s="22"/>
      <c r="DUN1204" s="22"/>
      <c r="DUO1204" s="22"/>
      <c r="DUP1204" s="22"/>
      <c r="DUQ1204" s="22"/>
      <c r="DUR1204" s="22"/>
      <c r="DUS1204" s="22"/>
      <c r="DUT1204" s="22"/>
      <c r="DUU1204" s="22"/>
      <c r="DUV1204" s="22"/>
      <c r="DUW1204" s="22"/>
      <c r="DUX1204" s="22"/>
      <c r="DUY1204" s="22"/>
      <c r="DUZ1204" s="22"/>
      <c r="DVA1204" s="22"/>
      <c r="DVB1204" s="22"/>
      <c r="DVC1204" s="22"/>
      <c r="DVD1204" s="22"/>
      <c r="DVE1204" s="22"/>
      <c r="DVF1204" s="22"/>
      <c r="DVG1204" s="22"/>
      <c r="DVH1204" s="22"/>
      <c r="DVI1204" s="22"/>
      <c r="DVJ1204" s="22"/>
      <c r="DVK1204" s="22"/>
      <c r="DVL1204" s="22"/>
      <c r="DVM1204" s="22"/>
      <c r="DVN1204" s="22"/>
      <c r="DVO1204" s="22"/>
      <c r="DVP1204" s="22"/>
      <c r="DVQ1204" s="22"/>
      <c r="DVR1204" s="22"/>
      <c r="DVS1204" s="22"/>
      <c r="DVT1204" s="22"/>
      <c r="DVU1204" s="22"/>
      <c r="DVV1204" s="22"/>
      <c r="DVW1204" s="22"/>
      <c r="DVX1204" s="22"/>
      <c r="DVY1204" s="22"/>
      <c r="DVZ1204" s="22"/>
      <c r="DWA1204" s="22"/>
      <c r="DWB1204" s="22"/>
      <c r="DWC1204" s="22"/>
      <c r="DWD1204" s="22"/>
      <c r="DWE1204" s="22"/>
      <c r="DWF1204" s="22"/>
      <c r="DWG1204" s="22"/>
      <c r="DWH1204" s="22"/>
      <c r="DWI1204" s="22"/>
      <c r="DWJ1204" s="22"/>
      <c r="DWK1204" s="22"/>
      <c r="DWL1204" s="22"/>
      <c r="DWM1204" s="22"/>
      <c r="DWN1204" s="22"/>
      <c r="DWO1204" s="22"/>
      <c r="DWP1204" s="22"/>
      <c r="DWQ1204" s="22"/>
      <c r="DWR1204" s="22"/>
      <c r="DWS1204" s="22"/>
      <c r="DWT1204" s="22"/>
      <c r="DWU1204" s="22"/>
      <c r="DWV1204" s="22"/>
      <c r="DWW1204" s="22"/>
      <c r="DWX1204" s="22"/>
      <c r="DWY1204" s="22"/>
      <c r="DWZ1204" s="22"/>
      <c r="DXA1204" s="22"/>
      <c r="DXB1204" s="22"/>
      <c r="DXC1204" s="22"/>
      <c r="DXD1204" s="22"/>
      <c r="DXE1204" s="22"/>
      <c r="DXF1204" s="22"/>
      <c r="DXG1204" s="22"/>
      <c r="DXH1204" s="22"/>
      <c r="DXI1204" s="22"/>
      <c r="DXJ1204" s="22"/>
      <c r="DXK1204" s="22"/>
      <c r="DXL1204" s="22"/>
      <c r="DXM1204" s="22"/>
      <c r="DXN1204" s="22"/>
      <c r="DXO1204" s="22"/>
      <c r="DXP1204" s="22"/>
      <c r="DXQ1204" s="22"/>
      <c r="DXR1204" s="22"/>
      <c r="DXS1204" s="22"/>
      <c r="DXT1204" s="22"/>
      <c r="DXU1204" s="22"/>
      <c r="DXV1204" s="22"/>
      <c r="DXW1204" s="22"/>
      <c r="DXX1204" s="22"/>
      <c r="DXY1204" s="22"/>
      <c r="DXZ1204" s="22"/>
      <c r="DYA1204" s="22"/>
      <c r="DYB1204" s="22"/>
      <c r="DYC1204" s="22"/>
      <c r="DYD1204" s="22"/>
      <c r="DYE1204" s="22"/>
      <c r="DYF1204" s="22"/>
      <c r="DYG1204" s="22"/>
      <c r="DYH1204" s="22"/>
      <c r="DYI1204" s="22"/>
      <c r="DYJ1204" s="22"/>
      <c r="DYK1204" s="22"/>
      <c r="DYL1204" s="22"/>
      <c r="DYM1204" s="22"/>
      <c r="DYN1204" s="22"/>
      <c r="DYO1204" s="22"/>
      <c r="DYP1204" s="22"/>
      <c r="DYQ1204" s="22"/>
      <c r="DYR1204" s="22"/>
      <c r="DYS1204" s="22"/>
      <c r="DYT1204" s="22"/>
      <c r="DYU1204" s="22"/>
      <c r="DYV1204" s="22"/>
      <c r="DYW1204" s="22"/>
      <c r="DYX1204" s="22"/>
      <c r="DYY1204" s="22"/>
      <c r="DYZ1204" s="22"/>
      <c r="DZA1204" s="22"/>
      <c r="DZB1204" s="22"/>
      <c r="DZC1204" s="22"/>
      <c r="DZD1204" s="22"/>
      <c r="DZE1204" s="22"/>
      <c r="DZF1204" s="22"/>
      <c r="DZG1204" s="22"/>
      <c r="DZH1204" s="22"/>
      <c r="DZI1204" s="22"/>
      <c r="DZJ1204" s="22"/>
      <c r="DZK1204" s="22"/>
      <c r="DZL1204" s="22"/>
      <c r="DZM1204" s="22"/>
      <c r="DZN1204" s="22"/>
      <c r="DZO1204" s="22"/>
      <c r="DZP1204" s="22"/>
      <c r="DZQ1204" s="22"/>
      <c r="DZR1204" s="22"/>
      <c r="DZS1204" s="22"/>
      <c r="DZT1204" s="22"/>
      <c r="DZU1204" s="22"/>
      <c r="DZV1204" s="22"/>
      <c r="DZW1204" s="22"/>
      <c r="DZX1204" s="22"/>
      <c r="DZY1204" s="22"/>
      <c r="DZZ1204" s="22"/>
      <c r="EAA1204" s="22"/>
      <c r="EAB1204" s="22"/>
      <c r="EAC1204" s="22"/>
      <c r="EAD1204" s="22"/>
      <c r="EAE1204" s="22"/>
      <c r="EAF1204" s="22"/>
      <c r="EAG1204" s="22"/>
      <c r="EAH1204" s="22"/>
      <c r="EAI1204" s="22"/>
      <c r="EAJ1204" s="22"/>
      <c r="EAK1204" s="22"/>
      <c r="EAL1204" s="22"/>
      <c r="EAM1204" s="22"/>
      <c r="EAN1204" s="22"/>
      <c r="EAO1204" s="22"/>
      <c r="EAP1204" s="22"/>
      <c r="EAQ1204" s="22"/>
      <c r="EAR1204" s="22"/>
      <c r="EAS1204" s="22"/>
      <c r="EAT1204" s="22"/>
      <c r="EAU1204" s="22"/>
      <c r="EAV1204" s="22"/>
      <c r="EAW1204" s="22"/>
      <c r="EAX1204" s="22"/>
      <c r="EAY1204" s="22"/>
      <c r="EAZ1204" s="22"/>
      <c r="EBA1204" s="22"/>
      <c r="EBB1204" s="22"/>
      <c r="EBC1204" s="22"/>
      <c r="EBD1204" s="22"/>
      <c r="EBE1204" s="22"/>
      <c r="EBF1204" s="22"/>
      <c r="EBG1204" s="22"/>
      <c r="EBH1204" s="22"/>
      <c r="EBI1204" s="22"/>
      <c r="EBJ1204" s="22"/>
      <c r="EBK1204" s="22"/>
      <c r="EBL1204" s="22"/>
      <c r="EBM1204" s="22"/>
      <c r="EBN1204" s="22"/>
      <c r="EBO1204" s="22"/>
      <c r="EBP1204" s="22"/>
      <c r="EBQ1204" s="22"/>
      <c r="EBR1204" s="22"/>
      <c r="EBS1204" s="22"/>
      <c r="EBT1204" s="22"/>
      <c r="EBU1204" s="22"/>
      <c r="EBV1204" s="22"/>
      <c r="EBW1204" s="22"/>
      <c r="EBX1204" s="22"/>
      <c r="EBY1204" s="22"/>
      <c r="EBZ1204" s="22"/>
      <c r="ECA1204" s="22"/>
      <c r="ECB1204" s="22"/>
      <c r="ECC1204" s="22"/>
      <c r="ECD1204" s="22"/>
      <c r="ECE1204" s="22"/>
      <c r="ECF1204" s="22"/>
      <c r="ECG1204" s="22"/>
      <c r="ECH1204" s="22"/>
      <c r="ECI1204" s="22"/>
      <c r="ECJ1204" s="22"/>
      <c r="ECK1204" s="22"/>
      <c r="ECL1204" s="22"/>
      <c r="ECM1204" s="22"/>
      <c r="ECN1204" s="22"/>
      <c r="ECO1204" s="22"/>
      <c r="ECP1204" s="22"/>
      <c r="ECQ1204" s="22"/>
      <c r="ECR1204" s="22"/>
      <c r="ECS1204" s="22"/>
      <c r="ECT1204" s="22"/>
      <c r="ECU1204" s="22"/>
      <c r="ECV1204" s="22"/>
      <c r="ECW1204" s="22"/>
      <c r="ECX1204" s="22"/>
      <c r="ECY1204" s="22"/>
      <c r="ECZ1204" s="22"/>
      <c r="EDA1204" s="22"/>
      <c r="EDB1204" s="22"/>
      <c r="EDC1204" s="22"/>
      <c r="EDD1204" s="22"/>
      <c r="EDE1204" s="22"/>
      <c r="EDF1204" s="22"/>
      <c r="EDG1204" s="22"/>
      <c r="EDH1204" s="22"/>
      <c r="EDI1204" s="22"/>
      <c r="EDJ1204" s="22"/>
      <c r="EDK1204" s="22"/>
      <c r="EDL1204" s="22"/>
      <c r="EDM1204" s="22"/>
      <c r="EDN1204" s="22"/>
      <c r="EDO1204" s="22"/>
      <c r="EDP1204" s="22"/>
      <c r="EDQ1204" s="22"/>
      <c r="EDR1204" s="22"/>
      <c r="EDS1204" s="22"/>
      <c r="EDT1204" s="22"/>
      <c r="EDU1204" s="22"/>
      <c r="EDV1204" s="22"/>
      <c r="EDW1204" s="22"/>
      <c r="EDX1204" s="22"/>
      <c r="EDY1204" s="22"/>
      <c r="EDZ1204" s="22"/>
      <c r="EEA1204" s="22"/>
      <c r="EEB1204" s="22"/>
      <c r="EEC1204" s="22"/>
      <c r="EED1204" s="22"/>
      <c r="EEE1204" s="22"/>
      <c r="EEF1204" s="22"/>
      <c r="EEG1204" s="22"/>
      <c r="EEH1204" s="22"/>
      <c r="EEI1204" s="22"/>
      <c r="EEJ1204" s="22"/>
      <c r="EEK1204" s="22"/>
      <c r="EEL1204" s="22"/>
      <c r="EEM1204" s="22"/>
      <c r="EEN1204" s="22"/>
      <c r="EEO1204" s="22"/>
      <c r="EEP1204" s="22"/>
      <c r="EEQ1204" s="22"/>
      <c r="EER1204" s="22"/>
      <c r="EES1204" s="22"/>
      <c r="EET1204" s="22"/>
      <c r="EEU1204" s="22"/>
      <c r="EEV1204" s="22"/>
      <c r="EEW1204" s="22"/>
      <c r="EEX1204" s="22"/>
      <c r="EEY1204" s="22"/>
      <c r="EEZ1204" s="22"/>
      <c r="EFA1204" s="22"/>
      <c r="EFB1204" s="22"/>
      <c r="EFC1204" s="22"/>
      <c r="EFD1204" s="22"/>
      <c r="EFE1204" s="22"/>
      <c r="EFF1204" s="22"/>
      <c r="EFG1204" s="22"/>
      <c r="EFH1204" s="22"/>
      <c r="EFI1204" s="22"/>
      <c r="EFJ1204" s="22"/>
      <c r="EFK1204" s="22"/>
      <c r="EFL1204" s="22"/>
      <c r="EFM1204" s="22"/>
      <c r="EFN1204" s="22"/>
      <c r="EFO1204" s="22"/>
      <c r="EFP1204" s="22"/>
      <c r="EFQ1204" s="22"/>
      <c r="EFR1204" s="22"/>
      <c r="EFS1204" s="22"/>
      <c r="EFT1204" s="22"/>
      <c r="EFU1204" s="22"/>
      <c r="EFV1204" s="22"/>
      <c r="EFW1204" s="22"/>
      <c r="EFX1204" s="22"/>
      <c r="EFY1204" s="22"/>
      <c r="EFZ1204" s="22"/>
      <c r="EGA1204" s="22"/>
      <c r="EGB1204" s="22"/>
      <c r="EGC1204" s="22"/>
      <c r="EGD1204" s="22"/>
      <c r="EGE1204" s="22"/>
      <c r="EGF1204" s="22"/>
      <c r="EGG1204" s="22"/>
      <c r="EGH1204" s="22"/>
      <c r="EGI1204" s="22"/>
      <c r="EGJ1204" s="22"/>
      <c r="EGK1204" s="22"/>
      <c r="EGL1204" s="22"/>
      <c r="EGM1204" s="22"/>
      <c r="EGN1204" s="22"/>
      <c r="EGO1204" s="22"/>
      <c r="EGP1204" s="22"/>
      <c r="EGQ1204" s="22"/>
      <c r="EGR1204" s="22"/>
      <c r="EGS1204" s="22"/>
      <c r="EGT1204" s="22"/>
      <c r="EGU1204" s="22"/>
      <c r="EGV1204" s="22"/>
      <c r="EGW1204" s="22"/>
      <c r="EGX1204" s="22"/>
      <c r="EGY1204" s="22"/>
      <c r="EGZ1204" s="22"/>
      <c r="EHA1204" s="22"/>
      <c r="EHB1204" s="22"/>
      <c r="EHC1204" s="22"/>
      <c r="EHD1204" s="22"/>
      <c r="EHE1204" s="22"/>
      <c r="EHF1204" s="22"/>
      <c r="EHG1204" s="22"/>
      <c r="EHH1204" s="22"/>
      <c r="EHI1204" s="22"/>
      <c r="EHJ1204" s="22"/>
      <c r="EHK1204" s="22"/>
      <c r="EHL1204" s="22"/>
      <c r="EHM1204" s="22"/>
      <c r="EHN1204" s="22"/>
      <c r="EHO1204" s="22"/>
      <c r="EHP1204" s="22"/>
      <c r="EHQ1204" s="22"/>
      <c r="EHR1204" s="22"/>
      <c r="EHS1204" s="22"/>
      <c r="EHT1204" s="22"/>
      <c r="EHU1204" s="22"/>
      <c r="EHV1204" s="22"/>
      <c r="EHW1204" s="22"/>
      <c r="EHX1204" s="22"/>
      <c r="EHY1204" s="22"/>
      <c r="EHZ1204" s="22"/>
      <c r="EIA1204" s="22"/>
      <c r="EIB1204" s="22"/>
      <c r="EIC1204" s="22"/>
      <c r="EID1204" s="22"/>
      <c r="EIE1204" s="22"/>
      <c r="EIF1204" s="22"/>
      <c r="EIG1204" s="22"/>
      <c r="EIH1204" s="22"/>
      <c r="EII1204" s="22"/>
      <c r="EIJ1204" s="22"/>
      <c r="EIK1204" s="22"/>
      <c r="EIL1204" s="22"/>
      <c r="EIM1204" s="22"/>
      <c r="EIN1204" s="22"/>
      <c r="EIO1204" s="22"/>
      <c r="EIP1204" s="22"/>
      <c r="EIQ1204" s="22"/>
      <c r="EIR1204" s="22"/>
      <c r="EIS1204" s="22"/>
      <c r="EIT1204" s="22"/>
      <c r="EIU1204" s="22"/>
      <c r="EIV1204" s="22"/>
      <c r="EIW1204" s="22"/>
      <c r="EIX1204" s="22"/>
      <c r="EIY1204" s="22"/>
      <c r="EIZ1204" s="22"/>
      <c r="EJA1204" s="22"/>
      <c r="EJB1204" s="22"/>
      <c r="EJC1204" s="22"/>
      <c r="EJD1204" s="22"/>
      <c r="EJE1204" s="22"/>
      <c r="EJF1204" s="22"/>
      <c r="EJG1204" s="22"/>
      <c r="EJH1204" s="22"/>
      <c r="EJI1204" s="22"/>
      <c r="EJJ1204" s="22"/>
      <c r="EJK1204" s="22"/>
      <c r="EJL1204" s="22"/>
      <c r="EJM1204" s="22"/>
      <c r="EJN1204" s="22"/>
      <c r="EJO1204" s="22"/>
      <c r="EJP1204" s="22"/>
      <c r="EJQ1204" s="22"/>
      <c r="EJR1204" s="22"/>
      <c r="EJS1204" s="22"/>
      <c r="EJT1204" s="22"/>
      <c r="EJU1204" s="22"/>
      <c r="EJV1204" s="22"/>
      <c r="EJW1204" s="22"/>
      <c r="EJX1204" s="22"/>
      <c r="EJY1204" s="22"/>
      <c r="EJZ1204" s="22"/>
      <c r="EKA1204" s="22"/>
      <c r="EKB1204" s="22"/>
      <c r="EKC1204" s="22"/>
      <c r="EKD1204" s="22"/>
      <c r="EKE1204" s="22"/>
      <c r="EKF1204" s="22"/>
      <c r="EKG1204" s="22"/>
      <c r="EKH1204" s="22"/>
      <c r="EKI1204" s="22"/>
      <c r="EKJ1204" s="22"/>
      <c r="EKK1204" s="22"/>
      <c r="EKL1204" s="22"/>
      <c r="EKM1204" s="22"/>
      <c r="EKN1204" s="22"/>
      <c r="EKO1204" s="22"/>
      <c r="EKP1204" s="22"/>
      <c r="EKQ1204" s="22"/>
      <c r="EKR1204" s="22"/>
      <c r="EKS1204" s="22"/>
      <c r="EKT1204" s="22"/>
      <c r="EKU1204" s="22"/>
      <c r="EKV1204" s="22"/>
      <c r="EKW1204" s="22"/>
      <c r="EKX1204" s="22"/>
      <c r="EKY1204" s="22"/>
      <c r="EKZ1204" s="22"/>
      <c r="ELA1204" s="22"/>
      <c r="ELB1204" s="22"/>
      <c r="ELC1204" s="22"/>
      <c r="ELD1204" s="22"/>
      <c r="ELE1204" s="22"/>
      <c r="ELF1204" s="22"/>
      <c r="ELG1204" s="22"/>
      <c r="ELH1204" s="22"/>
      <c r="ELI1204" s="22"/>
      <c r="ELJ1204" s="22"/>
      <c r="ELK1204" s="22"/>
      <c r="ELL1204" s="22"/>
      <c r="ELM1204" s="22"/>
      <c r="ELN1204" s="22"/>
      <c r="ELO1204" s="22"/>
      <c r="ELP1204" s="22"/>
      <c r="ELQ1204" s="22"/>
      <c r="ELR1204" s="22"/>
      <c r="ELS1204" s="22"/>
      <c r="ELT1204" s="22"/>
      <c r="ELU1204" s="22"/>
      <c r="ELV1204" s="22"/>
      <c r="ELW1204" s="22"/>
      <c r="ELX1204" s="22"/>
      <c r="ELY1204" s="22"/>
      <c r="ELZ1204" s="22"/>
      <c r="EMA1204" s="22"/>
      <c r="EMB1204" s="22"/>
      <c r="EMC1204" s="22"/>
      <c r="EMD1204" s="22"/>
      <c r="EME1204" s="22"/>
      <c r="EMF1204" s="22"/>
      <c r="EMG1204" s="22"/>
      <c r="EMH1204" s="22"/>
      <c r="EMI1204" s="22"/>
      <c r="EMJ1204" s="22"/>
      <c r="EMK1204" s="22"/>
      <c r="EML1204" s="22"/>
      <c r="EMM1204" s="22"/>
      <c r="EMN1204" s="22"/>
      <c r="EMO1204" s="22"/>
      <c r="EMP1204" s="22"/>
      <c r="EMQ1204" s="22"/>
      <c r="EMR1204" s="22"/>
      <c r="EMS1204" s="22"/>
      <c r="EMT1204" s="22"/>
      <c r="EMU1204" s="22"/>
      <c r="EMV1204" s="22"/>
      <c r="EMW1204" s="22"/>
      <c r="EMX1204" s="22"/>
      <c r="EMY1204" s="22"/>
      <c r="EMZ1204" s="22"/>
      <c r="ENA1204" s="22"/>
      <c r="ENB1204" s="22"/>
      <c r="ENC1204" s="22"/>
      <c r="END1204" s="22"/>
      <c r="ENE1204" s="22"/>
      <c r="ENF1204" s="22"/>
      <c r="ENG1204" s="22"/>
      <c r="ENH1204" s="22"/>
      <c r="ENI1204" s="22"/>
      <c r="ENJ1204" s="22"/>
      <c r="ENK1204" s="22"/>
      <c r="ENL1204" s="22"/>
      <c r="ENM1204" s="22"/>
      <c r="ENN1204" s="22"/>
      <c r="ENO1204" s="22"/>
      <c r="ENP1204" s="22"/>
      <c r="ENQ1204" s="22"/>
      <c r="ENR1204" s="22"/>
      <c r="ENS1204" s="22"/>
      <c r="ENT1204" s="22"/>
      <c r="ENU1204" s="22"/>
      <c r="ENV1204" s="22"/>
      <c r="ENW1204" s="22"/>
      <c r="ENX1204" s="22"/>
      <c r="ENY1204" s="22"/>
      <c r="ENZ1204" s="22"/>
      <c r="EOA1204" s="22"/>
      <c r="EOB1204" s="22"/>
      <c r="EOC1204" s="22"/>
      <c r="EOD1204" s="22"/>
      <c r="EOE1204" s="22"/>
      <c r="EOF1204" s="22"/>
      <c r="EOG1204" s="22"/>
      <c r="EOH1204" s="22"/>
      <c r="EOI1204" s="22"/>
      <c r="EOJ1204" s="22"/>
      <c r="EOK1204" s="22"/>
      <c r="EOL1204" s="22"/>
      <c r="EOM1204" s="22"/>
      <c r="EON1204" s="22"/>
      <c r="EOO1204" s="22"/>
      <c r="EOP1204" s="22"/>
      <c r="EOQ1204" s="22"/>
      <c r="EOR1204" s="22"/>
      <c r="EOS1204" s="22"/>
      <c r="EOT1204" s="22"/>
      <c r="EOU1204" s="22"/>
      <c r="EOV1204" s="22"/>
      <c r="EOW1204" s="22"/>
      <c r="EOX1204" s="22"/>
      <c r="EOY1204" s="22"/>
      <c r="EOZ1204" s="22"/>
      <c r="EPA1204" s="22"/>
      <c r="EPB1204" s="22"/>
      <c r="EPC1204" s="22"/>
      <c r="EPD1204" s="22"/>
      <c r="EPE1204" s="22"/>
      <c r="EPF1204" s="22"/>
      <c r="EPG1204" s="22"/>
      <c r="EPH1204" s="22"/>
      <c r="EPI1204" s="22"/>
      <c r="EPJ1204" s="22"/>
      <c r="EPK1204" s="22"/>
      <c r="EPL1204" s="22"/>
      <c r="EPM1204" s="22"/>
      <c r="EPN1204" s="22"/>
      <c r="EPO1204" s="22"/>
      <c r="EPP1204" s="22"/>
      <c r="EPQ1204" s="22"/>
      <c r="EPR1204" s="22"/>
      <c r="EPS1204" s="22"/>
      <c r="EPT1204" s="22"/>
      <c r="EPU1204" s="22"/>
      <c r="EPV1204" s="22"/>
      <c r="EPW1204" s="22"/>
      <c r="EPX1204" s="22"/>
      <c r="EPY1204" s="22"/>
      <c r="EPZ1204" s="22"/>
      <c r="EQA1204" s="22"/>
      <c r="EQB1204" s="22"/>
      <c r="EQC1204" s="22"/>
      <c r="EQD1204" s="22"/>
      <c r="EQE1204" s="22"/>
      <c r="EQF1204" s="22"/>
      <c r="EQG1204" s="22"/>
      <c r="EQH1204" s="22"/>
      <c r="EQI1204" s="22"/>
      <c r="EQJ1204" s="22"/>
      <c r="EQK1204" s="22"/>
      <c r="EQL1204" s="22"/>
      <c r="EQM1204" s="22"/>
      <c r="EQN1204" s="22"/>
      <c r="EQO1204" s="22"/>
      <c r="EQP1204" s="22"/>
      <c r="EQQ1204" s="22"/>
      <c r="EQR1204" s="22"/>
      <c r="EQS1204" s="22"/>
      <c r="EQT1204" s="22"/>
      <c r="EQU1204" s="22"/>
      <c r="EQV1204" s="22"/>
      <c r="EQW1204" s="22"/>
      <c r="EQX1204" s="22"/>
      <c r="EQY1204" s="22"/>
      <c r="EQZ1204" s="22"/>
      <c r="ERA1204" s="22"/>
      <c r="ERB1204" s="22"/>
      <c r="ERC1204" s="22"/>
      <c r="ERD1204" s="22"/>
      <c r="ERE1204" s="22"/>
      <c r="ERF1204" s="22"/>
      <c r="ERG1204" s="22"/>
      <c r="ERH1204" s="22"/>
      <c r="ERI1204" s="22"/>
      <c r="ERJ1204" s="22"/>
      <c r="ERK1204" s="22"/>
      <c r="ERL1204" s="22"/>
      <c r="ERM1204" s="22"/>
      <c r="ERN1204" s="22"/>
      <c r="ERO1204" s="22"/>
      <c r="ERP1204" s="22"/>
      <c r="ERQ1204" s="22"/>
      <c r="ERR1204" s="22"/>
      <c r="ERS1204" s="22"/>
      <c r="ERT1204" s="22"/>
      <c r="ERU1204" s="22"/>
      <c r="ERV1204" s="22"/>
      <c r="ERW1204" s="22"/>
      <c r="ERX1204" s="22"/>
      <c r="ERY1204" s="22"/>
      <c r="ERZ1204" s="22"/>
      <c r="ESA1204" s="22"/>
      <c r="ESB1204" s="22"/>
      <c r="ESC1204" s="22"/>
      <c r="ESD1204" s="22"/>
      <c r="ESE1204" s="22"/>
      <c r="ESF1204" s="22"/>
      <c r="ESG1204" s="22"/>
      <c r="ESH1204" s="22"/>
      <c r="ESI1204" s="22"/>
      <c r="ESJ1204" s="22"/>
      <c r="ESK1204" s="22"/>
      <c r="ESL1204" s="22"/>
      <c r="ESM1204" s="22"/>
      <c r="ESN1204" s="22"/>
      <c r="ESO1204" s="22"/>
      <c r="ESP1204" s="22"/>
      <c r="ESQ1204" s="22"/>
      <c r="ESR1204" s="22"/>
      <c r="ESS1204" s="22"/>
      <c r="EST1204" s="22"/>
      <c r="ESU1204" s="22"/>
      <c r="ESV1204" s="22"/>
      <c r="ESW1204" s="22"/>
      <c r="ESX1204" s="22"/>
      <c r="ESY1204" s="22"/>
      <c r="ESZ1204" s="22"/>
      <c r="ETA1204" s="22"/>
      <c r="ETB1204" s="22"/>
      <c r="ETC1204" s="22"/>
      <c r="ETD1204" s="22"/>
      <c r="ETE1204" s="22"/>
      <c r="ETF1204" s="22"/>
      <c r="ETG1204" s="22"/>
      <c r="ETH1204" s="22"/>
      <c r="ETI1204" s="22"/>
      <c r="ETJ1204" s="22"/>
      <c r="ETK1204" s="22"/>
      <c r="ETL1204" s="22"/>
      <c r="ETM1204" s="22"/>
      <c r="ETN1204" s="22"/>
      <c r="ETO1204" s="22"/>
      <c r="ETP1204" s="22"/>
      <c r="ETQ1204" s="22"/>
      <c r="ETR1204" s="22"/>
      <c r="ETS1204" s="22"/>
      <c r="ETT1204" s="22"/>
      <c r="ETU1204" s="22"/>
      <c r="ETV1204" s="22"/>
      <c r="ETW1204" s="22"/>
      <c r="ETX1204" s="22"/>
      <c r="ETY1204" s="22"/>
      <c r="ETZ1204" s="22"/>
      <c r="EUA1204" s="22"/>
      <c r="EUB1204" s="22"/>
      <c r="EUC1204" s="22"/>
      <c r="EUD1204" s="22"/>
      <c r="EUE1204" s="22"/>
      <c r="EUF1204" s="22"/>
      <c r="EUG1204" s="22"/>
      <c r="EUH1204" s="22"/>
      <c r="EUI1204" s="22"/>
      <c r="EUJ1204" s="22"/>
      <c r="EUK1204" s="22"/>
      <c r="EUL1204" s="22"/>
      <c r="EUM1204" s="22"/>
      <c r="EUN1204" s="22"/>
      <c r="EUO1204" s="22"/>
      <c r="EUP1204" s="22"/>
      <c r="EUQ1204" s="22"/>
      <c r="EUR1204" s="22"/>
      <c r="EUS1204" s="22"/>
      <c r="EUT1204" s="22"/>
      <c r="EUU1204" s="22"/>
      <c r="EUV1204" s="22"/>
      <c r="EUW1204" s="22"/>
      <c r="EUX1204" s="22"/>
      <c r="EUY1204" s="22"/>
      <c r="EUZ1204" s="22"/>
      <c r="EVA1204" s="22"/>
      <c r="EVB1204" s="22"/>
      <c r="EVC1204" s="22"/>
      <c r="EVD1204" s="22"/>
      <c r="EVE1204" s="22"/>
      <c r="EVF1204" s="22"/>
      <c r="EVG1204" s="22"/>
      <c r="EVH1204" s="22"/>
      <c r="EVI1204" s="22"/>
      <c r="EVJ1204" s="22"/>
      <c r="EVK1204" s="22"/>
      <c r="EVL1204" s="22"/>
      <c r="EVM1204" s="22"/>
      <c r="EVN1204" s="22"/>
      <c r="EVO1204" s="22"/>
      <c r="EVP1204" s="22"/>
      <c r="EVQ1204" s="22"/>
      <c r="EVR1204" s="22"/>
      <c r="EVS1204" s="22"/>
      <c r="EVT1204" s="22"/>
      <c r="EVU1204" s="22"/>
      <c r="EVV1204" s="22"/>
      <c r="EVW1204" s="22"/>
      <c r="EVX1204" s="22"/>
      <c r="EVY1204" s="22"/>
      <c r="EVZ1204" s="22"/>
      <c r="EWA1204" s="22"/>
      <c r="EWB1204" s="22"/>
      <c r="EWC1204" s="22"/>
      <c r="EWD1204" s="22"/>
      <c r="EWE1204" s="22"/>
      <c r="EWF1204" s="22"/>
      <c r="EWG1204" s="22"/>
      <c r="EWH1204" s="22"/>
      <c r="EWI1204" s="22"/>
      <c r="EWJ1204" s="22"/>
      <c r="EWK1204" s="22"/>
      <c r="EWL1204" s="22"/>
      <c r="EWM1204" s="22"/>
      <c r="EWN1204" s="22"/>
      <c r="EWO1204" s="22"/>
      <c r="EWP1204" s="22"/>
      <c r="EWQ1204" s="22"/>
      <c r="EWR1204" s="22"/>
      <c r="EWS1204" s="22"/>
      <c r="EWT1204" s="22"/>
      <c r="EWU1204" s="22"/>
      <c r="EWV1204" s="22"/>
      <c r="EWW1204" s="22"/>
      <c r="EWX1204" s="22"/>
      <c r="EWY1204" s="22"/>
      <c r="EWZ1204" s="22"/>
      <c r="EXA1204" s="22"/>
      <c r="EXB1204" s="22"/>
      <c r="EXC1204" s="22"/>
      <c r="EXD1204" s="22"/>
      <c r="EXE1204" s="22"/>
      <c r="EXF1204" s="22"/>
      <c r="EXG1204" s="22"/>
      <c r="EXH1204" s="22"/>
      <c r="EXI1204" s="22"/>
      <c r="EXJ1204" s="22"/>
      <c r="EXK1204" s="22"/>
      <c r="EXL1204" s="22"/>
      <c r="EXM1204" s="22"/>
      <c r="EXN1204" s="22"/>
      <c r="EXO1204" s="22"/>
      <c r="EXP1204" s="22"/>
      <c r="EXQ1204" s="22"/>
      <c r="EXR1204" s="22"/>
      <c r="EXS1204" s="22"/>
      <c r="EXT1204" s="22"/>
      <c r="EXU1204" s="22"/>
      <c r="EXV1204" s="22"/>
      <c r="EXW1204" s="22"/>
      <c r="EXX1204" s="22"/>
      <c r="EXY1204" s="22"/>
      <c r="EXZ1204" s="22"/>
      <c r="EYA1204" s="22"/>
      <c r="EYB1204" s="22"/>
      <c r="EYC1204" s="22"/>
      <c r="EYD1204" s="22"/>
      <c r="EYE1204" s="22"/>
      <c r="EYF1204" s="22"/>
      <c r="EYG1204" s="22"/>
      <c r="EYH1204" s="22"/>
      <c r="EYI1204" s="22"/>
      <c r="EYJ1204" s="22"/>
      <c r="EYK1204" s="22"/>
      <c r="EYL1204" s="22"/>
      <c r="EYM1204" s="22"/>
      <c r="EYN1204" s="22"/>
      <c r="EYO1204" s="22"/>
      <c r="EYP1204" s="22"/>
      <c r="EYQ1204" s="22"/>
      <c r="EYR1204" s="22"/>
      <c r="EYS1204" s="22"/>
      <c r="EYT1204" s="22"/>
      <c r="EYU1204" s="22"/>
      <c r="EYV1204" s="22"/>
      <c r="EYW1204" s="22"/>
      <c r="EYX1204" s="22"/>
      <c r="EYY1204" s="22"/>
      <c r="EYZ1204" s="22"/>
      <c r="EZA1204" s="22"/>
      <c r="EZB1204" s="22"/>
      <c r="EZC1204" s="22"/>
      <c r="EZD1204" s="22"/>
      <c r="EZE1204" s="22"/>
      <c r="EZF1204" s="22"/>
      <c r="EZG1204" s="22"/>
      <c r="EZH1204" s="22"/>
      <c r="EZI1204" s="22"/>
      <c r="EZJ1204" s="22"/>
      <c r="EZK1204" s="22"/>
      <c r="EZL1204" s="22"/>
      <c r="EZM1204" s="22"/>
      <c r="EZN1204" s="22"/>
      <c r="EZO1204" s="22"/>
      <c r="EZP1204" s="22"/>
      <c r="EZQ1204" s="22"/>
      <c r="EZR1204" s="22"/>
      <c r="EZS1204" s="22"/>
      <c r="EZT1204" s="22"/>
      <c r="EZU1204" s="22"/>
      <c r="EZV1204" s="22"/>
      <c r="EZW1204" s="22"/>
      <c r="EZX1204" s="22"/>
      <c r="EZY1204" s="22"/>
      <c r="EZZ1204" s="22"/>
      <c r="FAA1204" s="22"/>
      <c r="FAB1204" s="22"/>
      <c r="FAC1204" s="22"/>
      <c r="FAD1204" s="22"/>
      <c r="FAE1204" s="22"/>
      <c r="FAF1204" s="22"/>
      <c r="FAG1204" s="22"/>
      <c r="FAH1204" s="22"/>
      <c r="FAI1204" s="22"/>
      <c r="FAJ1204" s="22"/>
      <c r="FAK1204" s="22"/>
      <c r="FAL1204" s="22"/>
      <c r="FAM1204" s="22"/>
      <c r="FAN1204" s="22"/>
      <c r="FAO1204" s="22"/>
      <c r="FAP1204" s="22"/>
      <c r="FAQ1204" s="22"/>
      <c r="FAR1204" s="22"/>
      <c r="FAS1204" s="22"/>
      <c r="FAT1204" s="22"/>
      <c r="FAU1204" s="22"/>
      <c r="FAV1204" s="22"/>
      <c r="FAW1204" s="22"/>
      <c r="FAX1204" s="22"/>
      <c r="FAY1204" s="22"/>
      <c r="FAZ1204" s="22"/>
      <c r="FBA1204" s="22"/>
      <c r="FBB1204" s="22"/>
      <c r="FBC1204" s="22"/>
      <c r="FBD1204" s="22"/>
      <c r="FBE1204" s="22"/>
      <c r="FBF1204" s="22"/>
      <c r="FBG1204" s="22"/>
      <c r="FBH1204" s="22"/>
      <c r="FBI1204" s="22"/>
      <c r="FBJ1204" s="22"/>
      <c r="FBK1204" s="22"/>
      <c r="FBL1204" s="22"/>
      <c r="FBM1204" s="22"/>
      <c r="FBN1204" s="22"/>
      <c r="FBO1204" s="22"/>
      <c r="FBP1204" s="22"/>
      <c r="FBQ1204" s="22"/>
      <c r="FBR1204" s="22"/>
      <c r="FBS1204" s="22"/>
      <c r="FBT1204" s="22"/>
      <c r="FBU1204" s="22"/>
      <c r="FBV1204" s="22"/>
      <c r="FBW1204" s="22"/>
      <c r="FBX1204" s="22"/>
      <c r="FBY1204" s="22"/>
      <c r="FBZ1204" s="22"/>
      <c r="FCA1204" s="22"/>
      <c r="FCB1204" s="22"/>
      <c r="FCC1204" s="22"/>
      <c r="FCD1204" s="22"/>
      <c r="FCE1204" s="22"/>
      <c r="FCF1204" s="22"/>
      <c r="FCG1204" s="22"/>
      <c r="FCH1204" s="22"/>
      <c r="FCI1204" s="22"/>
      <c r="FCJ1204" s="22"/>
      <c r="FCK1204" s="22"/>
      <c r="FCL1204" s="22"/>
      <c r="FCM1204" s="22"/>
      <c r="FCN1204" s="22"/>
      <c r="FCO1204" s="22"/>
      <c r="FCP1204" s="22"/>
      <c r="FCQ1204" s="22"/>
      <c r="FCR1204" s="22"/>
      <c r="FCS1204" s="22"/>
      <c r="FCT1204" s="22"/>
      <c r="FCU1204" s="22"/>
      <c r="FCV1204" s="22"/>
      <c r="FCW1204" s="22"/>
      <c r="FCX1204" s="22"/>
      <c r="FCY1204" s="22"/>
      <c r="FCZ1204" s="22"/>
      <c r="FDA1204" s="22"/>
      <c r="FDB1204" s="22"/>
      <c r="FDC1204" s="22"/>
      <c r="FDD1204" s="22"/>
      <c r="FDE1204" s="22"/>
      <c r="FDF1204" s="22"/>
      <c r="FDG1204" s="22"/>
      <c r="FDH1204" s="22"/>
      <c r="FDI1204" s="22"/>
      <c r="FDJ1204" s="22"/>
      <c r="FDK1204" s="22"/>
      <c r="FDL1204" s="22"/>
      <c r="FDM1204" s="22"/>
      <c r="FDN1204" s="22"/>
      <c r="FDO1204" s="22"/>
      <c r="FDP1204" s="22"/>
      <c r="FDQ1204" s="22"/>
      <c r="FDR1204" s="22"/>
      <c r="FDS1204" s="22"/>
      <c r="FDT1204" s="22"/>
      <c r="FDU1204" s="22"/>
      <c r="FDV1204" s="22"/>
      <c r="FDW1204" s="22"/>
      <c r="FDX1204" s="22"/>
      <c r="FDY1204" s="22"/>
      <c r="FDZ1204" s="22"/>
      <c r="FEA1204" s="22"/>
      <c r="FEB1204" s="22"/>
      <c r="FEC1204" s="22"/>
      <c r="FED1204" s="22"/>
      <c r="FEE1204" s="22"/>
      <c r="FEF1204" s="22"/>
      <c r="FEG1204" s="22"/>
      <c r="FEH1204" s="22"/>
      <c r="FEI1204" s="22"/>
      <c r="FEJ1204" s="22"/>
      <c r="FEK1204" s="22"/>
      <c r="FEL1204" s="22"/>
      <c r="FEM1204" s="22"/>
      <c r="FEN1204" s="22"/>
      <c r="FEO1204" s="22"/>
      <c r="FEP1204" s="22"/>
      <c r="FEQ1204" s="22"/>
      <c r="FER1204" s="22"/>
      <c r="FES1204" s="22"/>
      <c r="FET1204" s="22"/>
      <c r="FEU1204" s="22"/>
      <c r="FEV1204" s="22"/>
      <c r="FEW1204" s="22"/>
      <c r="FEX1204" s="22"/>
      <c r="FEY1204" s="22"/>
      <c r="FEZ1204" s="22"/>
      <c r="FFA1204" s="22"/>
      <c r="FFB1204" s="22"/>
      <c r="FFC1204" s="22"/>
      <c r="FFD1204" s="22"/>
      <c r="FFE1204" s="22"/>
      <c r="FFF1204" s="22"/>
      <c r="FFG1204" s="22"/>
      <c r="FFH1204" s="22"/>
      <c r="FFI1204" s="22"/>
      <c r="FFJ1204" s="22"/>
      <c r="FFK1204" s="22"/>
      <c r="FFL1204" s="22"/>
      <c r="FFM1204" s="22"/>
      <c r="FFN1204" s="22"/>
      <c r="FFO1204" s="22"/>
      <c r="FFP1204" s="22"/>
      <c r="FFQ1204" s="22"/>
      <c r="FFR1204" s="22"/>
      <c r="FFS1204" s="22"/>
      <c r="FFT1204" s="22"/>
      <c r="FFU1204" s="22"/>
      <c r="FFV1204" s="22"/>
      <c r="FFW1204" s="22"/>
      <c r="FFX1204" s="22"/>
      <c r="FFY1204" s="22"/>
      <c r="FFZ1204" s="22"/>
      <c r="FGA1204" s="22"/>
      <c r="FGB1204" s="22"/>
      <c r="FGC1204" s="22"/>
      <c r="FGD1204" s="22"/>
      <c r="FGE1204" s="22"/>
      <c r="FGF1204" s="22"/>
      <c r="FGG1204" s="22"/>
      <c r="FGH1204" s="22"/>
      <c r="FGI1204" s="22"/>
      <c r="FGJ1204" s="22"/>
      <c r="FGK1204" s="22"/>
      <c r="FGL1204" s="22"/>
      <c r="FGM1204" s="22"/>
      <c r="FGN1204" s="22"/>
      <c r="FGO1204" s="22"/>
      <c r="FGP1204" s="22"/>
      <c r="FGQ1204" s="22"/>
      <c r="FGR1204" s="22"/>
      <c r="FGS1204" s="22"/>
      <c r="FGT1204" s="22"/>
      <c r="FGU1204" s="22"/>
      <c r="FGV1204" s="22"/>
      <c r="FGW1204" s="22"/>
      <c r="FGX1204" s="22"/>
      <c r="FGY1204" s="22"/>
      <c r="FGZ1204" s="22"/>
      <c r="FHA1204" s="22"/>
      <c r="FHB1204" s="22"/>
      <c r="FHC1204" s="22"/>
      <c r="FHD1204" s="22"/>
      <c r="FHE1204" s="22"/>
      <c r="FHF1204" s="22"/>
      <c r="FHG1204" s="22"/>
      <c r="FHH1204" s="22"/>
      <c r="FHI1204" s="22"/>
      <c r="FHJ1204" s="22"/>
      <c r="FHK1204" s="22"/>
      <c r="FHL1204" s="22"/>
      <c r="FHM1204" s="22"/>
      <c r="FHN1204" s="22"/>
      <c r="FHO1204" s="22"/>
      <c r="FHP1204" s="22"/>
      <c r="FHQ1204" s="22"/>
      <c r="FHR1204" s="22"/>
      <c r="FHS1204" s="22"/>
      <c r="FHT1204" s="22"/>
      <c r="FHU1204" s="22"/>
      <c r="FHV1204" s="22"/>
      <c r="FHW1204" s="22"/>
      <c r="FHX1204" s="22"/>
      <c r="FHY1204" s="22"/>
      <c r="FHZ1204" s="22"/>
      <c r="FIA1204" s="22"/>
      <c r="FIB1204" s="22"/>
      <c r="FIC1204" s="22"/>
      <c r="FID1204" s="22"/>
      <c r="FIE1204" s="22"/>
      <c r="FIF1204" s="22"/>
      <c r="FIG1204" s="22"/>
      <c r="FIH1204" s="22"/>
      <c r="FII1204" s="22"/>
      <c r="FIJ1204" s="22"/>
      <c r="FIK1204" s="22"/>
      <c r="FIL1204" s="22"/>
      <c r="FIM1204" s="22"/>
      <c r="FIN1204" s="22"/>
      <c r="FIO1204" s="22"/>
      <c r="FIP1204" s="22"/>
      <c r="FIQ1204" s="22"/>
      <c r="FIR1204" s="22"/>
      <c r="FIS1204" s="22"/>
      <c r="FIT1204" s="22"/>
      <c r="FIU1204" s="22"/>
      <c r="FIV1204" s="22"/>
      <c r="FIW1204" s="22"/>
      <c r="FIX1204" s="22"/>
      <c r="FIY1204" s="22"/>
      <c r="FIZ1204" s="22"/>
      <c r="FJA1204" s="22"/>
      <c r="FJB1204" s="22"/>
      <c r="FJC1204" s="22"/>
      <c r="FJD1204" s="22"/>
      <c r="FJE1204" s="22"/>
      <c r="FJF1204" s="22"/>
      <c r="FJG1204" s="22"/>
      <c r="FJH1204" s="22"/>
      <c r="FJI1204" s="22"/>
      <c r="FJJ1204" s="22"/>
      <c r="FJK1204" s="22"/>
      <c r="FJL1204" s="22"/>
      <c r="FJM1204" s="22"/>
      <c r="FJN1204" s="22"/>
      <c r="FJO1204" s="22"/>
      <c r="FJP1204" s="22"/>
      <c r="FJQ1204" s="22"/>
      <c r="FJR1204" s="22"/>
      <c r="FJS1204" s="22"/>
      <c r="FJT1204" s="22"/>
      <c r="FJU1204" s="22"/>
      <c r="FJV1204" s="22"/>
      <c r="FJW1204" s="22"/>
      <c r="FJX1204" s="22"/>
      <c r="FJY1204" s="22"/>
      <c r="FJZ1204" s="22"/>
      <c r="FKA1204" s="22"/>
      <c r="FKB1204" s="22"/>
      <c r="FKC1204" s="22"/>
      <c r="FKD1204" s="22"/>
      <c r="FKE1204" s="22"/>
      <c r="FKF1204" s="22"/>
      <c r="FKG1204" s="22"/>
      <c r="FKH1204" s="22"/>
      <c r="FKI1204" s="22"/>
      <c r="FKJ1204" s="22"/>
      <c r="FKK1204" s="22"/>
      <c r="FKL1204" s="22"/>
      <c r="FKM1204" s="22"/>
      <c r="FKN1204" s="22"/>
      <c r="FKO1204" s="22"/>
      <c r="FKP1204" s="22"/>
      <c r="FKQ1204" s="22"/>
      <c r="FKR1204" s="22"/>
      <c r="FKS1204" s="22"/>
      <c r="FKT1204" s="22"/>
      <c r="FKU1204" s="22"/>
      <c r="FKV1204" s="22"/>
      <c r="FKW1204" s="22"/>
      <c r="FKX1204" s="22"/>
      <c r="FKY1204" s="22"/>
      <c r="FKZ1204" s="22"/>
      <c r="FLA1204" s="22"/>
      <c r="FLB1204" s="22"/>
      <c r="FLC1204" s="22"/>
      <c r="FLD1204" s="22"/>
      <c r="FLE1204" s="22"/>
      <c r="FLF1204" s="22"/>
      <c r="FLG1204" s="22"/>
      <c r="FLH1204" s="22"/>
      <c r="FLI1204" s="22"/>
      <c r="FLJ1204" s="22"/>
      <c r="FLK1204" s="22"/>
      <c r="FLL1204" s="22"/>
      <c r="FLM1204" s="22"/>
      <c r="FLN1204" s="22"/>
      <c r="FLO1204" s="22"/>
      <c r="FLP1204" s="22"/>
      <c r="FLQ1204" s="22"/>
      <c r="FLR1204" s="22"/>
      <c r="FLS1204" s="22"/>
      <c r="FLT1204" s="22"/>
      <c r="FLU1204" s="22"/>
      <c r="FLV1204" s="22"/>
      <c r="FLW1204" s="22"/>
      <c r="FLX1204" s="22"/>
      <c r="FLY1204" s="22"/>
      <c r="FLZ1204" s="22"/>
      <c r="FMA1204" s="22"/>
      <c r="FMB1204" s="22"/>
      <c r="FMC1204" s="22"/>
      <c r="FMD1204" s="22"/>
      <c r="FME1204" s="22"/>
      <c r="FMF1204" s="22"/>
      <c r="FMG1204" s="22"/>
      <c r="FMH1204" s="22"/>
      <c r="FMI1204" s="22"/>
      <c r="FMJ1204" s="22"/>
      <c r="FMK1204" s="22"/>
      <c r="FML1204" s="22"/>
      <c r="FMM1204" s="22"/>
      <c r="FMN1204" s="22"/>
      <c r="FMO1204" s="22"/>
      <c r="FMP1204" s="22"/>
      <c r="FMQ1204" s="22"/>
      <c r="FMR1204" s="22"/>
      <c r="FMS1204" s="22"/>
      <c r="FMT1204" s="22"/>
      <c r="FMU1204" s="22"/>
      <c r="FMV1204" s="22"/>
      <c r="FMW1204" s="22"/>
      <c r="FMX1204" s="22"/>
      <c r="FMY1204" s="22"/>
      <c r="FMZ1204" s="22"/>
      <c r="FNA1204" s="22"/>
      <c r="FNB1204" s="22"/>
      <c r="FNC1204" s="22"/>
      <c r="FND1204" s="22"/>
      <c r="FNE1204" s="22"/>
      <c r="FNF1204" s="22"/>
      <c r="FNG1204" s="22"/>
      <c r="FNH1204" s="22"/>
      <c r="FNI1204" s="22"/>
      <c r="FNJ1204" s="22"/>
      <c r="FNK1204" s="22"/>
      <c r="FNL1204" s="22"/>
      <c r="FNM1204" s="22"/>
      <c r="FNN1204" s="22"/>
      <c r="FNO1204" s="22"/>
      <c r="FNP1204" s="22"/>
      <c r="FNQ1204" s="22"/>
      <c r="FNR1204" s="22"/>
      <c r="FNS1204" s="22"/>
      <c r="FNT1204" s="22"/>
      <c r="FNU1204" s="22"/>
      <c r="FNV1204" s="22"/>
      <c r="FNW1204" s="22"/>
      <c r="FNX1204" s="22"/>
      <c r="FNY1204" s="22"/>
      <c r="FNZ1204" s="22"/>
      <c r="FOA1204" s="22"/>
      <c r="FOB1204" s="22"/>
      <c r="FOC1204" s="22"/>
      <c r="FOD1204" s="22"/>
      <c r="FOE1204" s="22"/>
      <c r="FOF1204" s="22"/>
      <c r="FOG1204" s="22"/>
      <c r="FOH1204" s="22"/>
      <c r="FOI1204" s="22"/>
      <c r="FOJ1204" s="22"/>
      <c r="FOK1204" s="22"/>
      <c r="FOL1204" s="22"/>
      <c r="FOM1204" s="22"/>
      <c r="FON1204" s="22"/>
      <c r="FOO1204" s="22"/>
      <c r="FOP1204" s="22"/>
      <c r="FOQ1204" s="22"/>
      <c r="FOR1204" s="22"/>
      <c r="FOS1204" s="22"/>
      <c r="FOT1204" s="22"/>
      <c r="FOU1204" s="22"/>
      <c r="FOV1204" s="22"/>
      <c r="FOW1204" s="22"/>
      <c r="FOX1204" s="22"/>
      <c r="FOY1204" s="22"/>
      <c r="FOZ1204" s="22"/>
      <c r="FPA1204" s="22"/>
      <c r="FPB1204" s="22"/>
      <c r="FPC1204" s="22"/>
      <c r="FPD1204" s="22"/>
      <c r="FPE1204" s="22"/>
      <c r="FPF1204" s="22"/>
      <c r="FPG1204" s="22"/>
      <c r="FPH1204" s="22"/>
      <c r="FPI1204" s="22"/>
      <c r="FPJ1204" s="22"/>
      <c r="FPK1204" s="22"/>
      <c r="FPL1204" s="22"/>
      <c r="FPM1204" s="22"/>
      <c r="FPN1204" s="22"/>
      <c r="FPO1204" s="22"/>
      <c r="FPP1204" s="22"/>
      <c r="FPQ1204" s="22"/>
      <c r="FPR1204" s="22"/>
      <c r="FPS1204" s="22"/>
      <c r="FPT1204" s="22"/>
      <c r="FPU1204" s="22"/>
      <c r="FPV1204" s="22"/>
      <c r="FPW1204" s="22"/>
      <c r="FPX1204" s="22"/>
      <c r="FPY1204" s="22"/>
      <c r="FPZ1204" s="22"/>
      <c r="FQA1204" s="22"/>
      <c r="FQB1204" s="22"/>
      <c r="FQC1204" s="22"/>
      <c r="FQD1204" s="22"/>
      <c r="FQE1204" s="22"/>
      <c r="FQF1204" s="22"/>
      <c r="FQG1204" s="22"/>
      <c r="FQH1204" s="22"/>
      <c r="FQI1204" s="22"/>
      <c r="FQJ1204" s="22"/>
      <c r="FQK1204" s="22"/>
      <c r="FQL1204" s="22"/>
      <c r="FQM1204" s="22"/>
      <c r="FQN1204" s="22"/>
      <c r="FQO1204" s="22"/>
      <c r="FQP1204" s="22"/>
      <c r="FQQ1204" s="22"/>
      <c r="FQR1204" s="22"/>
      <c r="FQS1204" s="22"/>
      <c r="FQT1204" s="22"/>
      <c r="FQU1204" s="22"/>
      <c r="FQV1204" s="22"/>
      <c r="FQW1204" s="22"/>
      <c r="FQX1204" s="22"/>
      <c r="FQY1204" s="22"/>
      <c r="FQZ1204" s="22"/>
      <c r="FRA1204" s="22"/>
      <c r="FRB1204" s="22"/>
      <c r="FRC1204" s="22"/>
      <c r="FRD1204" s="22"/>
      <c r="FRE1204" s="22"/>
      <c r="FRF1204" s="22"/>
      <c r="FRG1204" s="22"/>
      <c r="FRH1204" s="22"/>
      <c r="FRI1204" s="22"/>
      <c r="FRJ1204" s="22"/>
      <c r="FRK1204" s="22"/>
      <c r="FRL1204" s="22"/>
      <c r="FRM1204" s="22"/>
      <c r="FRN1204" s="22"/>
      <c r="FRO1204" s="22"/>
      <c r="FRP1204" s="22"/>
      <c r="FRQ1204" s="22"/>
      <c r="FRR1204" s="22"/>
      <c r="FRS1204" s="22"/>
      <c r="FRT1204" s="22"/>
      <c r="FRU1204" s="22"/>
      <c r="FRV1204" s="22"/>
      <c r="FRW1204" s="22"/>
      <c r="FRX1204" s="22"/>
      <c r="FRY1204" s="22"/>
      <c r="FRZ1204" s="22"/>
      <c r="FSA1204" s="22"/>
      <c r="FSB1204" s="22"/>
      <c r="FSC1204" s="22"/>
      <c r="FSD1204" s="22"/>
      <c r="FSE1204" s="22"/>
      <c r="FSF1204" s="22"/>
      <c r="FSG1204" s="22"/>
      <c r="FSH1204" s="22"/>
      <c r="FSI1204" s="22"/>
      <c r="FSJ1204" s="22"/>
      <c r="FSK1204" s="22"/>
      <c r="FSL1204" s="22"/>
      <c r="FSM1204" s="22"/>
      <c r="FSN1204" s="22"/>
      <c r="FSO1204" s="22"/>
      <c r="FSP1204" s="22"/>
      <c r="FSQ1204" s="22"/>
      <c r="FSR1204" s="22"/>
      <c r="FSS1204" s="22"/>
      <c r="FST1204" s="22"/>
      <c r="FSU1204" s="22"/>
      <c r="FSV1204" s="22"/>
      <c r="FSW1204" s="22"/>
      <c r="FSX1204" s="22"/>
      <c r="FSY1204" s="22"/>
      <c r="FSZ1204" s="22"/>
      <c r="FTA1204" s="22"/>
      <c r="FTB1204" s="22"/>
      <c r="FTC1204" s="22"/>
      <c r="FTD1204" s="22"/>
      <c r="FTE1204" s="22"/>
      <c r="FTF1204" s="22"/>
      <c r="FTG1204" s="22"/>
      <c r="FTH1204" s="22"/>
      <c r="FTI1204" s="22"/>
      <c r="FTJ1204" s="22"/>
      <c r="FTK1204" s="22"/>
      <c r="FTL1204" s="22"/>
      <c r="FTM1204" s="22"/>
      <c r="FTN1204" s="22"/>
      <c r="FTO1204" s="22"/>
      <c r="FTP1204" s="22"/>
      <c r="FTQ1204" s="22"/>
      <c r="FTR1204" s="22"/>
      <c r="FTS1204" s="22"/>
      <c r="FTT1204" s="22"/>
      <c r="FTU1204" s="22"/>
      <c r="FTV1204" s="22"/>
      <c r="FTW1204" s="22"/>
      <c r="FTX1204" s="22"/>
      <c r="FTY1204" s="22"/>
      <c r="FTZ1204" s="22"/>
      <c r="FUA1204" s="22"/>
      <c r="FUB1204" s="22"/>
      <c r="FUC1204" s="22"/>
      <c r="FUD1204" s="22"/>
      <c r="FUE1204" s="22"/>
      <c r="FUF1204" s="22"/>
      <c r="FUG1204" s="22"/>
      <c r="FUH1204" s="22"/>
      <c r="FUI1204" s="22"/>
      <c r="FUJ1204" s="22"/>
      <c r="FUK1204" s="22"/>
      <c r="FUL1204" s="22"/>
      <c r="FUM1204" s="22"/>
      <c r="FUN1204" s="22"/>
      <c r="FUO1204" s="22"/>
      <c r="FUP1204" s="22"/>
      <c r="FUQ1204" s="22"/>
      <c r="FUR1204" s="22"/>
      <c r="FUS1204" s="22"/>
      <c r="FUT1204" s="22"/>
      <c r="FUU1204" s="22"/>
      <c r="FUV1204" s="22"/>
      <c r="FUW1204" s="22"/>
      <c r="FUX1204" s="22"/>
      <c r="FUY1204" s="22"/>
      <c r="FUZ1204" s="22"/>
      <c r="FVA1204" s="22"/>
      <c r="FVB1204" s="22"/>
      <c r="FVC1204" s="22"/>
      <c r="FVD1204" s="22"/>
      <c r="FVE1204" s="22"/>
      <c r="FVF1204" s="22"/>
      <c r="FVG1204" s="22"/>
      <c r="FVH1204" s="22"/>
      <c r="FVI1204" s="22"/>
      <c r="FVJ1204" s="22"/>
      <c r="FVK1204" s="22"/>
      <c r="FVL1204" s="22"/>
      <c r="FVM1204" s="22"/>
      <c r="FVN1204" s="22"/>
      <c r="FVO1204" s="22"/>
      <c r="FVP1204" s="22"/>
      <c r="FVQ1204" s="22"/>
      <c r="FVR1204" s="22"/>
      <c r="FVS1204" s="22"/>
      <c r="FVT1204" s="22"/>
      <c r="FVU1204" s="22"/>
      <c r="FVV1204" s="22"/>
      <c r="FVW1204" s="22"/>
      <c r="FVX1204" s="22"/>
      <c r="FVY1204" s="22"/>
      <c r="FVZ1204" s="22"/>
      <c r="FWA1204" s="22"/>
      <c r="FWB1204" s="22"/>
      <c r="FWC1204" s="22"/>
      <c r="FWD1204" s="22"/>
      <c r="FWE1204" s="22"/>
      <c r="FWF1204" s="22"/>
      <c r="FWG1204" s="22"/>
      <c r="FWH1204" s="22"/>
      <c r="FWI1204" s="22"/>
      <c r="FWJ1204" s="22"/>
      <c r="FWK1204" s="22"/>
      <c r="FWL1204" s="22"/>
      <c r="FWM1204" s="22"/>
      <c r="FWN1204" s="22"/>
      <c r="FWO1204" s="22"/>
      <c r="FWP1204" s="22"/>
      <c r="FWQ1204" s="22"/>
      <c r="FWR1204" s="22"/>
      <c r="FWS1204" s="22"/>
      <c r="FWT1204" s="22"/>
      <c r="FWU1204" s="22"/>
      <c r="FWV1204" s="22"/>
      <c r="FWW1204" s="22"/>
      <c r="FWX1204" s="22"/>
      <c r="FWY1204" s="22"/>
      <c r="FWZ1204" s="22"/>
      <c r="FXA1204" s="22"/>
      <c r="FXB1204" s="22"/>
      <c r="FXC1204" s="22"/>
      <c r="FXD1204" s="22"/>
      <c r="FXE1204" s="22"/>
      <c r="FXF1204" s="22"/>
      <c r="FXG1204" s="22"/>
      <c r="FXH1204" s="22"/>
      <c r="FXI1204" s="22"/>
      <c r="FXJ1204" s="22"/>
      <c r="FXK1204" s="22"/>
      <c r="FXL1204" s="22"/>
      <c r="FXM1204" s="22"/>
      <c r="FXN1204" s="22"/>
      <c r="FXO1204" s="22"/>
      <c r="FXP1204" s="22"/>
      <c r="FXQ1204" s="22"/>
      <c r="FXR1204" s="22"/>
      <c r="FXS1204" s="22"/>
      <c r="FXT1204" s="22"/>
      <c r="FXU1204" s="22"/>
      <c r="FXV1204" s="22"/>
      <c r="FXW1204" s="22"/>
      <c r="FXX1204" s="22"/>
      <c r="FXY1204" s="22"/>
      <c r="FXZ1204" s="22"/>
      <c r="FYA1204" s="22"/>
      <c r="FYB1204" s="22"/>
      <c r="FYC1204" s="22"/>
      <c r="FYD1204" s="22"/>
      <c r="FYE1204" s="22"/>
      <c r="FYF1204" s="22"/>
      <c r="FYG1204" s="22"/>
      <c r="FYH1204" s="22"/>
      <c r="FYI1204" s="22"/>
      <c r="FYJ1204" s="22"/>
      <c r="FYK1204" s="22"/>
      <c r="FYL1204" s="22"/>
      <c r="FYM1204" s="22"/>
      <c r="FYN1204" s="22"/>
      <c r="FYO1204" s="22"/>
      <c r="FYP1204" s="22"/>
      <c r="FYQ1204" s="22"/>
      <c r="FYR1204" s="22"/>
      <c r="FYS1204" s="22"/>
      <c r="FYT1204" s="22"/>
      <c r="FYU1204" s="22"/>
      <c r="FYV1204" s="22"/>
      <c r="FYW1204" s="22"/>
      <c r="FYX1204" s="22"/>
      <c r="FYY1204" s="22"/>
      <c r="FYZ1204" s="22"/>
      <c r="FZA1204" s="22"/>
      <c r="FZB1204" s="22"/>
      <c r="FZC1204" s="22"/>
      <c r="FZD1204" s="22"/>
      <c r="FZE1204" s="22"/>
      <c r="FZF1204" s="22"/>
      <c r="FZG1204" s="22"/>
      <c r="FZH1204" s="22"/>
      <c r="FZI1204" s="22"/>
      <c r="FZJ1204" s="22"/>
      <c r="FZK1204" s="22"/>
      <c r="FZL1204" s="22"/>
      <c r="FZM1204" s="22"/>
      <c r="FZN1204" s="22"/>
      <c r="FZO1204" s="22"/>
      <c r="FZP1204" s="22"/>
      <c r="FZQ1204" s="22"/>
      <c r="FZR1204" s="22"/>
      <c r="FZS1204" s="22"/>
      <c r="FZT1204" s="22"/>
      <c r="FZU1204" s="22"/>
      <c r="FZV1204" s="22"/>
      <c r="FZW1204" s="22"/>
      <c r="FZX1204" s="22"/>
      <c r="FZY1204" s="22"/>
      <c r="FZZ1204" s="22"/>
      <c r="GAA1204" s="22"/>
      <c r="GAB1204" s="22"/>
      <c r="GAC1204" s="22"/>
      <c r="GAD1204" s="22"/>
      <c r="GAE1204" s="22"/>
      <c r="GAF1204" s="22"/>
      <c r="GAG1204" s="22"/>
      <c r="GAH1204" s="22"/>
      <c r="GAI1204" s="22"/>
      <c r="GAJ1204" s="22"/>
      <c r="GAK1204" s="22"/>
      <c r="GAL1204" s="22"/>
      <c r="GAM1204" s="22"/>
      <c r="GAN1204" s="22"/>
      <c r="GAO1204" s="22"/>
      <c r="GAP1204" s="22"/>
      <c r="GAQ1204" s="22"/>
      <c r="GAR1204" s="22"/>
      <c r="GAS1204" s="22"/>
      <c r="GAT1204" s="22"/>
      <c r="GAU1204" s="22"/>
      <c r="GAV1204" s="22"/>
      <c r="GAW1204" s="22"/>
      <c r="GAX1204" s="22"/>
      <c r="GAY1204" s="22"/>
      <c r="GAZ1204" s="22"/>
      <c r="GBA1204" s="22"/>
      <c r="GBB1204" s="22"/>
      <c r="GBC1204" s="22"/>
      <c r="GBD1204" s="22"/>
      <c r="GBE1204" s="22"/>
      <c r="GBF1204" s="22"/>
      <c r="GBG1204" s="22"/>
      <c r="GBH1204" s="22"/>
      <c r="GBI1204" s="22"/>
      <c r="GBJ1204" s="22"/>
      <c r="GBK1204" s="22"/>
      <c r="GBL1204" s="22"/>
      <c r="GBM1204" s="22"/>
      <c r="GBN1204" s="22"/>
      <c r="GBO1204" s="22"/>
      <c r="GBP1204" s="22"/>
      <c r="GBQ1204" s="22"/>
      <c r="GBR1204" s="22"/>
      <c r="GBS1204" s="22"/>
      <c r="GBT1204" s="22"/>
      <c r="GBU1204" s="22"/>
      <c r="GBV1204" s="22"/>
      <c r="GBW1204" s="22"/>
      <c r="GBX1204" s="22"/>
      <c r="GBY1204" s="22"/>
      <c r="GBZ1204" s="22"/>
      <c r="GCA1204" s="22"/>
      <c r="GCB1204" s="22"/>
      <c r="GCC1204" s="22"/>
      <c r="GCD1204" s="22"/>
      <c r="GCE1204" s="22"/>
      <c r="GCF1204" s="22"/>
      <c r="GCG1204" s="22"/>
      <c r="GCH1204" s="22"/>
      <c r="GCI1204" s="22"/>
      <c r="GCJ1204" s="22"/>
      <c r="GCK1204" s="22"/>
      <c r="GCL1204" s="22"/>
      <c r="GCM1204" s="22"/>
      <c r="GCN1204" s="22"/>
      <c r="GCO1204" s="22"/>
      <c r="GCP1204" s="22"/>
      <c r="GCQ1204" s="22"/>
      <c r="GCR1204" s="22"/>
      <c r="GCS1204" s="22"/>
      <c r="GCT1204" s="22"/>
      <c r="GCU1204" s="22"/>
      <c r="GCV1204" s="22"/>
      <c r="GCW1204" s="22"/>
      <c r="GCX1204" s="22"/>
      <c r="GCY1204" s="22"/>
      <c r="GCZ1204" s="22"/>
      <c r="GDA1204" s="22"/>
      <c r="GDB1204" s="22"/>
      <c r="GDC1204" s="22"/>
      <c r="GDD1204" s="22"/>
      <c r="GDE1204" s="22"/>
      <c r="GDF1204" s="22"/>
      <c r="GDG1204" s="22"/>
      <c r="GDH1204" s="22"/>
      <c r="GDI1204" s="22"/>
      <c r="GDJ1204" s="22"/>
      <c r="GDK1204" s="22"/>
      <c r="GDL1204" s="22"/>
      <c r="GDM1204" s="22"/>
      <c r="GDN1204" s="22"/>
      <c r="GDO1204" s="22"/>
      <c r="GDP1204" s="22"/>
      <c r="GDQ1204" s="22"/>
      <c r="GDR1204" s="22"/>
      <c r="GDS1204" s="22"/>
      <c r="GDT1204" s="22"/>
      <c r="GDU1204" s="22"/>
      <c r="GDV1204" s="22"/>
      <c r="GDW1204" s="22"/>
      <c r="GDX1204" s="22"/>
      <c r="GDY1204" s="22"/>
      <c r="GDZ1204" s="22"/>
      <c r="GEA1204" s="22"/>
      <c r="GEB1204" s="22"/>
      <c r="GEC1204" s="22"/>
      <c r="GED1204" s="22"/>
      <c r="GEE1204" s="22"/>
      <c r="GEF1204" s="22"/>
      <c r="GEG1204" s="22"/>
      <c r="GEH1204" s="22"/>
      <c r="GEI1204" s="22"/>
      <c r="GEJ1204" s="22"/>
      <c r="GEK1204" s="22"/>
      <c r="GEL1204" s="22"/>
      <c r="GEM1204" s="22"/>
      <c r="GEN1204" s="22"/>
      <c r="GEO1204" s="22"/>
      <c r="GEP1204" s="22"/>
      <c r="GEQ1204" s="22"/>
      <c r="GER1204" s="22"/>
      <c r="GES1204" s="22"/>
      <c r="GET1204" s="22"/>
      <c r="GEU1204" s="22"/>
      <c r="GEV1204" s="22"/>
      <c r="GEW1204" s="22"/>
      <c r="GEX1204" s="22"/>
      <c r="GEY1204" s="22"/>
      <c r="GEZ1204" s="22"/>
      <c r="GFA1204" s="22"/>
      <c r="GFB1204" s="22"/>
      <c r="GFC1204" s="22"/>
      <c r="GFD1204" s="22"/>
      <c r="GFE1204" s="22"/>
      <c r="GFF1204" s="22"/>
      <c r="GFG1204" s="22"/>
      <c r="GFH1204" s="22"/>
      <c r="GFI1204" s="22"/>
      <c r="GFJ1204" s="22"/>
      <c r="GFK1204" s="22"/>
      <c r="GFL1204" s="22"/>
      <c r="GFM1204" s="22"/>
      <c r="GFN1204" s="22"/>
      <c r="GFO1204" s="22"/>
      <c r="GFP1204" s="22"/>
      <c r="GFQ1204" s="22"/>
      <c r="GFR1204" s="22"/>
      <c r="GFS1204" s="22"/>
      <c r="GFT1204" s="22"/>
      <c r="GFU1204" s="22"/>
      <c r="GFV1204" s="22"/>
      <c r="GFW1204" s="22"/>
      <c r="GFX1204" s="22"/>
      <c r="GFY1204" s="22"/>
      <c r="GFZ1204" s="22"/>
      <c r="GGA1204" s="22"/>
      <c r="GGB1204" s="22"/>
      <c r="GGC1204" s="22"/>
      <c r="GGD1204" s="22"/>
      <c r="GGE1204" s="22"/>
      <c r="GGF1204" s="22"/>
      <c r="GGG1204" s="22"/>
      <c r="GGH1204" s="22"/>
      <c r="GGI1204" s="22"/>
      <c r="GGJ1204" s="22"/>
      <c r="GGK1204" s="22"/>
      <c r="GGL1204" s="22"/>
      <c r="GGM1204" s="22"/>
      <c r="GGN1204" s="22"/>
      <c r="GGO1204" s="22"/>
      <c r="GGP1204" s="22"/>
      <c r="GGQ1204" s="22"/>
      <c r="GGR1204" s="22"/>
      <c r="GGS1204" s="22"/>
      <c r="GGT1204" s="22"/>
      <c r="GGU1204" s="22"/>
      <c r="GGV1204" s="22"/>
      <c r="GGW1204" s="22"/>
      <c r="GGX1204" s="22"/>
      <c r="GGY1204" s="22"/>
      <c r="GGZ1204" s="22"/>
      <c r="GHA1204" s="22"/>
      <c r="GHB1204" s="22"/>
      <c r="GHC1204" s="22"/>
      <c r="GHD1204" s="22"/>
      <c r="GHE1204" s="22"/>
      <c r="GHF1204" s="22"/>
      <c r="GHG1204" s="22"/>
      <c r="GHH1204" s="22"/>
      <c r="GHI1204" s="22"/>
      <c r="GHJ1204" s="22"/>
      <c r="GHK1204" s="22"/>
      <c r="GHL1204" s="22"/>
      <c r="GHM1204" s="22"/>
      <c r="GHN1204" s="22"/>
      <c r="GHO1204" s="22"/>
      <c r="GHP1204" s="22"/>
      <c r="GHQ1204" s="22"/>
      <c r="GHR1204" s="22"/>
      <c r="GHS1204" s="22"/>
      <c r="GHT1204" s="22"/>
      <c r="GHU1204" s="22"/>
      <c r="GHV1204" s="22"/>
      <c r="GHW1204" s="22"/>
      <c r="GHX1204" s="22"/>
      <c r="GHY1204" s="22"/>
      <c r="GHZ1204" s="22"/>
      <c r="GIA1204" s="22"/>
      <c r="GIB1204" s="22"/>
      <c r="GIC1204" s="22"/>
      <c r="GID1204" s="22"/>
      <c r="GIE1204" s="22"/>
      <c r="GIF1204" s="22"/>
      <c r="GIG1204" s="22"/>
      <c r="GIH1204" s="22"/>
      <c r="GII1204" s="22"/>
      <c r="GIJ1204" s="22"/>
      <c r="GIK1204" s="22"/>
      <c r="GIL1204" s="22"/>
      <c r="GIM1204" s="22"/>
      <c r="GIN1204" s="22"/>
      <c r="GIO1204" s="22"/>
      <c r="GIP1204" s="22"/>
      <c r="GIQ1204" s="22"/>
      <c r="GIR1204" s="22"/>
      <c r="GIS1204" s="22"/>
      <c r="GIT1204" s="22"/>
      <c r="GIU1204" s="22"/>
      <c r="GIV1204" s="22"/>
      <c r="GIW1204" s="22"/>
      <c r="GIX1204" s="22"/>
      <c r="GIY1204" s="22"/>
      <c r="GIZ1204" s="22"/>
      <c r="GJA1204" s="22"/>
      <c r="GJB1204" s="22"/>
      <c r="GJC1204" s="22"/>
      <c r="GJD1204" s="22"/>
      <c r="GJE1204" s="22"/>
      <c r="GJF1204" s="22"/>
      <c r="GJG1204" s="22"/>
      <c r="GJH1204" s="22"/>
      <c r="GJI1204" s="22"/>
      <c r="GJJ1204" s="22"/>
      <c r="GJK1204" s="22"/>
      <c r="GJL1204" s="22"/>
      <c r="GJM1204" s="22"/>
      <c r="GJN1204" s="22"/>
      <c r="GJO1204" s="22"/>
      <c r="GJP1204" s="22"/>
      <c r="GJQ1204" s="22"/>
      <c r="GJR1204" s="22"/>
      <c r="GJS1204" s="22"/>
      <c r="GJT1204" s="22"/>
      <c r="GJU1204" s="22"/>
      <c r="GJV1204" s="22"/>
      <c r="GJW1204" s="22"/>
      <c r="GJX1204" s="22"/>
      <c r="GJY1204" s="22"/>
      <c r="GJZ1204" s="22"/>
      <c r="GKA1204" s="22"/>
      <c r="GKB1204" s="22"/>
      <c r="GKC1204" s="22"/>
      <c r="GKD1204" s="22"/>
      <c r="GKE1204" s="22"/>
      <c r="GKF1204" s="22"/>
      <c r="GKG1204" s="22"/>
      <c r="GKH1204" s="22"/>
      <c r="GKI1204" s="22"/>
      <c r="GKJ1204" s="22"/>
      <c r="GKK1204" s="22"/>
      <c r="GKL1204" s="22"/>
      <c r="GKM1204" s="22"/>
      <c r="GKN1204" s="22"/>
      <c r="GKO1204" s="22"/>
      <c r="GKP1204" s="22"/>
      <c r="GKQ1204" s="22"/>
      <c r="GKR1204" s="22"/>
      <c r="GKS1204" s="22"/>
      <c r="GKT1204" s="22"/>
      <c r="GKU1204" s="22"/>
      <c r="GKV1204" s="22"/>
      <c r="GKW1204" s="22"/>
      <c r="GKX1204" s="22"/>
      <c r="GKY1204" s="22"/>
      <c r="GKZ1204" s="22"/>
      <c r="GLA1204" s="22"/>
      <c r="GLB1204" s="22"/>
      <c r="GLC1204" s="22"/>
      <c r="GLD1204" s="22"/>
      <c r="GLE1204" s="22"/>
      <c r="GLF1204" s="22"/>
      <c r="GLG1204" s="22"/>
      <c r="GLH1204" s="22"/>
      <c r="GLI1204" s="22"/>
      <c r="GLJ1204" s="22"/>
      <c r="GLK1204" s="22"/>
      <c r="GLL1204" s="22"/>
      <c r="GLM1204" s="22"/>
      <c r="GLN1204" s="22"/>
      <c r="GLO1204" s="22"/>
      <c r="GLP1204" s="22"/>
      <c r="GLQ1204" s="22"/>
      <c r="GLR1204" s="22"/>
      <c r="GLS1204" s="22"/>
      <c r="GLT1204" s="22"/>
      <c r="GLU1204" s="22"/>
      <c r="GLV1204" s="22"/>
      <c r="GLW1204" s="22"/>
      <c r="GLX1204" s="22"/>
      <c r="GLY1204" s="22"/>
      <c r="GLZ1204" s="22"/>
      <c r="GMA1204" s="22"/>
      <c r="GMB1204" s="22"/>
      <c r="GMC1204" s="22"/>
      <c r="GMD1204" s="22"/>
      <c r="GME1204" s="22"/>
      <c r="GMF1204" s="22"/>
      <c r="GMG1204" s="22"/>
      <c r="GMH1204" s="22"/>
      <c r="GMI1204" s="22"/>
      <c r="GMJ1204" s="22"/>
      <c r="GMK1204" s="22"/>
      <c r="GML1204" s="22"/>
      <c r="GMM1204" s="22"/>
      <c r="GMN1204" s="22"/>
      <c r="GMO1204" s="22"/>
      <c r="GMP1204" s="22"/>
      <c r="GMQ1204" s="22"/>
      <c r="GMR1204" s="22"/>
      <c r="GMS1204" s="22"/>
      <c r="GMT1204" s="22"/>
      <c r="GMU1204" s="22"/>
      <c r="GMV1204" s="22"/>
      <c r="GMW1204" s="22"/>
      <c r="GMX1204" s="22"/>
      <c r="GMY1204" s="22"/>
      <c r="GMZ1204" s="22"/>
      <c r="GNA1204" s="22"/>
      <c r="GNB1204" s="22"/>
      <c r="GNC1204" s="22"/>
      <c r="GND1204" s="22"/>
      <c r="GNE1204" s="22"/>
      <c r="GNF1204" s="22"/>
      <c r="GNG1204" s="22"/>
      <c r="GNH1204" s="22"/>
      <c r="GNI1204" s="22"/>
      <c r="GNJ1204" s="22"/>
      <c r="GNK1204" s="22"/>
      <c r="GNL1204" s="22"/>
      <c r="GNM1204" s="22"/>
      <c r="GNN1204" s="22"/>
      <c r="GNO1204" s="22"/>
      <c r="GNP1204" s="22"/>
      <c r="GNQ1204" s="22"/>
      <c r="GNR1204" s="22"/>
      <c r="GNS1204" s="22"/>
      <c r="GNT1204" s="22"/>
      <c r="GNU1204" s="22"/>
      <c r="GNV1204" s="22"/>
      <c r="GNW1204" s="22"/>
      <c r="GNX1204" s="22"/>
      <c r="GNY1204" s="22"/>
      <c r="GNZ1204" s="22"/>
      <c r="GOA1204" s="22"/>
      <c r="GOB1204" s="22"/>
      <c r="GOC1204" s="22"/>
      <c r="GOD1204" s="22"/>
      <c r="GOE1204" s="22"/>
      <c r="GOF1204" s="22"/>
      <c r="GOG1204" s="22"/>
      <c r="GOH1204" s="22"/>
      <c r="GOI1204" s="22"/>
      <c r="GOJ1204" s="22"/>
      <c r="GOK1204" s="22"/>
      <c r="GOL1204" s="22"/>
      <c r="GOM1204" s="22"/>
      <c r="GON1204" s="22"/>
      <c r="GOO1204" s="22"/>
      <c r="GOP1204" s="22"/>
      <c r="GOQ1204" s="22"/>
      <c r="GOR1204" s="22"/>
      <c r="GOS1204" s="22"/>
      <c r="GOT1204" s="22"/>
      <c r="GOU1204" s="22"/>
      <c r="GOV1204" s="22"/>
      <c r="GOW1204" s="22"/>
      <c r="GOX1204" s="22"/>
      <c r="GOY1204" s="22"/>
      <c r="GOZ1204" s="22"/>
      <c r="GPA1204" s="22"/>
      <c r="GPB1204" s="22"/>
      <c r="GPC1204" s="22"/>
      <c r="GPD1204" s="22"/>
      <c r="GPE1204" s="22"/>
      <c r="GPF1204" s="22"/>
      <c r="GPG1204" s="22"/>
      <c r="GPH1204" s="22"/>
      <c r="GPI1204" s="22"/>
      <c r="GPJ1204" s="22"/>
      <c r="GPK1204" s="22"/>
      <c r="GPL1204" s="22"/>
      <c r="GPM1204" s="22"/>
      <c r="GPN1204" s="22"/>
      <c r="GPO1204" s="22"/>
      <c r="GPP1204" s="22"/>
      <c r="GPQ1204" s="22"/>
      <c r="GPR1204" s="22"/>
      <c r="GPS1204" s="22"/>
      <c r="GPT1204" s="22"/>
      <c r="GPU1204" s="22"/>
      <c r="GPV1204" s="22"/>
      <c r="GPW1204" s="22"/>
      <c r="GPX1204" s="22"/>
      <c r="GPY1204" s="22"/>
      <c r="GPZ1204" s="22"/>
      <c r="GQA1204" s="22"/>
      <c r="GQB1204" s="22"/>
      <c r="GQC1204" s="22"/>
      <c r="GQD1204" s="22"/>
      <c r="GQE1204" s="22"/>
      <c r="GQF1204" s="22"/>
      <c r="GQG1204" s="22"/>
      <c r="GQH1204" s="22"/>
      <c r="GQI1204" s="22"/>
      <c r="GQJ1204" s="22"/>
      <c r="GQK1204" s="22"/>
      <c r="GQL1204" s="22"/>
      <c r="GQM1204" s="22"/>
      <c r="GQN1204" s="22"/>
      <c r="GQO1204" s="22"/>
      <c r="GQP1204" s="22"/>
      <c r="GQQ1204" s="22"/>
      <c r="GQR1204" s="22"/>
      <c r="GQS1204" s="22"/>
      <c r="GQT1204" s="22"/>
      <c r="GQU1204" s="22"/>
      <c r="GQV1204" s="22"/>
      <c r="GQW1204" s="22"/>
      <c r="GQX1204" s="22"/>
      <c r="GQY1204" s="22"/>
      <c r="GQZ1204" s="22"/>
      <c r="GRA1204" s="22"/>
      <c r="GRB1204" s="22"/>
      <c r="GRC1204" s="22"/>
      <c r="GRD1204" s="22"/>
      <c r="GRE1204" s="22"/>
      <c r="GRF1204" s="22"/>
      <c r="GRG1204" s="22"/>
      <c r="GRH1204" s="22"/>
      <c r="GRI1204" s="22"/>
      <c r="GRJ1204" s="22"/>
      <c r="GRK1204" s="22"/>
      <c r="GRL1204" s="22"/>
      <c r="GRM1204" s="22"/>
      <c r="GRN1204" s="22"/>
      <c r="GRO1204" s="22"/>
      <c r="GRP1204" s="22"/>
      <c r="GRQ1204" s="22"/>
      <c r="GRR1204" s="22"/>
      <c r="GRS1204" s="22"/>
      <c r="GRT1204" s="22"/>
      <c r="GRU1204" s="22"/>
      <c r="GRV1204" s="22"/>
      <c r="GRW1204" s="22"/>
      <c r="GRX1204" s="22"/>
      <c r="GRY1204" s="22"/>
      <c r="GRZ1204" s="22"/>
      <c r="GSA1204" s="22"/>
      <c r="GSB1204" s="22"/>
      <c r="GSC1204" s="22"/>
      <c r="GSD1204" s="22"/>
      <c r="GSE1204" s="22"/>
      <c r="GSF1204" s="22"/>
      <c r="GSG1204" s="22"/>
      <c r="GSH1204" s="22"/>
      <c r="GSI1204" s="22"/>
      <c r="GSJ1204" s="22"/>
      <c r="GSK1204" s="22"/>
      <c r="GSL1204" s="22"/>
      <c r="GSM1204" s="22"/>
      <c r="GSN1204" s="22"/>
      <c r="GSO1204" s="22"/>
      <c r="GSP1204" s="22"/>
      <c r="GSQ1204" s="22"/>
      <c r="GSR1204" s="22"/>
      <c r="GSS1204" s="22"/>
      <c r="GST1204" s="22"/>
      <c r="GSU1204" s="22"/>
      <c r="GSV1204" s="22"/>
      <c r="GSW1204" s="22"/>
      <c r="GSX1204" s="22"/>
      <c r="GSY1204" s="22"/>
      <c r="GSZ1204" s="22"/>
      <c r="GTA1204" s="22"/>
      <c r="GTB1204" s="22"/>
      <c r="GTC1204" s="22"/>
      <c r="GTD1204" s="22"/>
      <c r="GTE1204" s="22"/>
      <c r="GTF1204" s="22"/>
      <c r="GTG1204" s="22"/>
      <c r="GTH1204" s="22"/>
      <c r="GTI1204" s="22"/>
      <c r="GTJ1204" s="22"/>
      <c r="GTK1204" s="22"/>
      <c r="GTL1204" s="22"/>
      <c r="GTM1204" s="22"/>
      <c r="GTN1204" s="22"/>
      <c r="GTO1204" s="22"/>
      <c r="GTP1204" s="22"/>
      <c r="GTQ1204" s="22"/>
      <c r="GTR1204" s="22"/>
      <c r="GTS1204" s="22"/>
      <c r="GTT1204" s="22"/>
      <c r="GTU1204" s="22"/>
      <c r="GTV1204" s="22"/>
      <c r="GTW1204" s="22"/>
      <c r="GTX1204" s="22"/>
      <c r="GTY1204" s="22"/>
      <c r="GTZ1204" s="22"/>
      <c r="GUA1204" s="22"/>
      <c r="GUB1204" s="22"/>
      <c r="GUC1204" s="22"/>
      <c r="GUD1204" s="22"/>
      <c r="GUE1204" s="22"/>
      <c r="GUF1204" s="22"/>
      <c r="GUG1204" s="22"/>
      <c r="GUH1204" s="22"/>
      <c r="GUI1204" s="22"/>
      <c r="GUJ1204" s="22"/>
      <c r="GUK1204" s="22"/>
      <c r="GUL1204" s="22"/>
      <c r="GUM1204" s="22"/>
      <c r="GUN1204" s="22"/>
      <c r="GUO1204" s="22"/>
      <c r="GUP1204" s="22"/>
      <c r="GUQ1204" s="22"/>
      <c r="GUR1204" s="22"/>
      <c r="GUS1204" s="22"/>
      <c r="GUT1204" s="22"/>
      <c r="GUU1204" s="22"/>
      <c r="GUV1204" s="22"/>
      <c r="GUW1204" s="22"/>
      <c r="GUX1204" s="22"/>
      <c r="GUY1204" s="22"/>
      <c r="GUZ1204" s="22"/>
      <c r="GVA1204" s="22"/>
      <c r="GVB1204" s="22"/>
      <c r="GVC1204" s="22"/>
      <c r="GVD1204" s="22"/>
      <c r="GVE1204" s="22"/>
      <c r="GVF1204" s="22"/>
      <c r="GVG1204" s="22"/>
      <c r="GVH1204" s="22"/>
      <c r="GVI1204" s="22"/>
      <c r="GVJ1204" s="22"/>
      <c r="GVK1204" s="22"/>
      <c r="GVL1204" s="22"/>
      <c r="GVM1204" s="22"/>
      <c r="GVN1204" s="22"/>
      <c r="GVO1204" s="22"/>
      <c r="GVP1204" s="22"/>
      <c r="GVQ1204" s="22"/>
      <c r="GVR1204" s="22"/>
      <c r="GVS1204" s="22"/>
      <c r="GVT1204" s="22"/>
      <c r="GVU1204" s="22"/>
      <c r="GVV1204" s="22"/>
      <c r="GVW1204" s="22"/>
      <c r="GVX1204" s="22"/>
      <c r="GVY1204" s="22"/>
      <c r="GVZ1204" s="22"/>
      <c r="GWA1204" s="22"/>
      <c r="GWB1204" s="22"/>
      <c r="GWC1204" s="22"/>
      <c r="GWD1204" s="22"/>
      <c r="GWE1204" s="22"/>
      <c r="GWF1204" s="22"/>
      <c r="GWG1204" s="22"/>
      <c r="GWH1204" s="22"/>
      <c r="GWI1204" s="22"/>
      <c r="GWJ1204" s="22"/>
      <c r="GWK1204" s="22"/>
      <c r="GWL1204" s="22"/>
      <c r="GWM1204" s="22"/>
      <c r="GWN1204" s="22"/>
      <c r="GWO1204" s="22"/>
      <c r="GWP1204" s="22"/>
      <c r="GWQ1204" s="22"/>
      <c r="GWR1204" s="22"/>
      <c r="GWS1204" s="22"/>
      <c r="GWT1204" s="22"/>
      <c r="GWU1204" s="22"/>
      <c r="GWV1204" s="22"/>
      <c r="GWW1204" s="22"/>
      <c r="GWX1204" s="22"/>
      <c r="GWY1204" s="22"/>
      <c r="GWZ1204" s="22"/>
      <c r="GXA1204" s="22"/>
      <c r="GXB1204" s="22"/>
      <c r="GXC1204" s="22"/>
      <c r="GXD1204" s="22"/>
      <c r="GXE1204" s="22"/>
      <c r="GXF1204" s="22"/>
      <c r="GXG1204" s="22"/>
      <c r="GXH1204" s="22"/>
      <c r="GXI1204" s="22"/>
      <c r="GXJ1204" s="22"/>
      <c r="GXK1204" s="22"/>
      <c r="GXL1204" s="22"/>
      <c r="GXM1204" s="22"/>
      <c r="GXN1204" s="22"/>
      <c r="GXO1204" s="22"/>
      <c r="GXP1204" s="22"/>
      <c r="GXQ1204" s="22"/>
      <c r="GXR1204" s="22"/>
      <c r="GXS1204" s="22"/>
      <c r="GXT1204" s="22"/>
      <c r="GXU1204" s="22"/>
      <c r="GXV1204" s="22"/>
      <c r="GXW1204" s="22"/>
      <c r="GXX1204" s="22"/>
      <c r="GXY1204" s="22"/>
      <c r="GXZ1204" s="22"/>
      <c r="GYA1204" s="22"/>
      <c r="GYB1204" s="22"/>
      <c r="GYC1204" s="22"/>
      <c r="GYD1204" s="22"/>
      <c r="GYE1204" s="22"/>
      <c r="GYF1204" s="22"/>
      <c r="GYG1204" s="22"/>
      <c r="GYH1204" s="22"/>
      <c r="GYI1204" s="22"/>
      <c r="GYJ1204" s="22"/>
      <c r="GYK1204" s="22"/>
      <c r="GYL1204" s="22"/>
      <c r="GYM1204" s="22"/>
      <c r="GYN1204" s="22"/>
      <c r="GYO1204" s="22"/>
      <c r="GYP1204" s="22"/>
      <c r="GYQ1204" s="22"/>
      <c r="GYR1204" s="22"/>
      <c r="GYS1204" s="22"/>
      <c r="GYT1204" s="22"/>
      <c r="GYU1204" s="22"/>
      <c r="GYV1204" s="22"/>
      <c r="GYW1204" s="22"/>
      <c r="GYX1204" s="22"/>
      <c r="GYY1204" s="22"/>
      <c r="GYZ1204" s="22"/>
      <c r="GZA1204" s="22"/>
      <c r="GZB1204" s="22"/>
      <c r="GZC1204" s="22"/>
      <c r="GZD1204" s="22"/>
      <c r="GZE1204" s="22"/>
      <c r="GZF1204" s="22"/>
      <c r="GZG1204" s="22"/>
      <c r="GZH1204" s="22"/>
      <c r="GZI1204" s="22"/>
      <c r="GZJ1204" s="22"/>
      <c r="GZK1204" s="22"/>
      <c r="GZL1204" s="22"/>
      <c r="GZM1204" s="22"/>
      <c r="GZN1204" s="22"/>
      <c r="GZO1204" s="22"/>
      <c r="GZP1204" s="22"/>
      <c r="GZQ1204" s="22"/>
      <c r="GZR1204" s="22"/>
      <c r="GZS1204" s="22"/>
      <c r="GZT1204" s="22"/>
      <c r="GZU1204" s="22"/>
      <c r="GZV1204" s="22"/>
      <c r="GZW1204" s="22"/>
      <c r="GZX1204" s="22"/>
      <c r="GZY1204" s="22"/>
      <c r="GZZ1204" s="22"/>
      <c r="HAA1204" s="22"/>
      <c r="HAB1204" s="22"/>
      <c r="HAC1204" s="22"/>
      <c r="HAD1204" s="22"/>
      <c r="HAE1204" s="22"/>
      <c r="HAF1204" s="22"/>
      <c r="HAG1204" s="22"/>
      <c r="HAH1204" s="22"/>
      <c r="HAI1204" s="22"/>
      <c r="HAJ1204" s="22"/>
      <c r="HAK1204" s="22"/>
      <c r="HAL1204" s="22"/>
      <c r="HAM1204" s="22"/>
      <c r="HAN1204" s="22"/>
      <c r="HAO1204" s="22"/>
      <c r="HAP1204" s="22"/>
      <c r="HAQ1204" s="22"/>
      <c r="HAR1204" s="22"/>
      <c r="HAS1204" s="22"/>
      <c r="HAT1204" s="22"/>
      <c r="HAU1204" s="22"/>
      <c r="HAV1204" s="22"/>
      <c r="HAW1204" s="22"/>
      <c r="HAX1204" s="22"/>
      <c r="HAY1204" s="22"/>
      <c r="HAZ1204" s="22"/>
      <c r="HBA1204" s="22"/>
      <c r="HBB1204" s="22"/>
      <c r="HBC1204" s="22"/>
      <c r="HBD1204" s="22"/>
      <c r="HBE1204" s="22"/>
      <c r="HBF1204" s="22"/>
      <c r="HBG1204" s="22"/>
      <c r="HBH1204" s="22"/>
      <c r="HBI1204" s="22"/>
      <c r="HBJ1204" s="22"/>
      <c r="HBK1204" s="22"/>
      <c r="HBL1204" s="22"/>
      <c r="HBM1204" s="22"/>
      <c r="HBN1204" s="22"/>
      <c r="HBO1204" s="22"/>
      <c r="HBP1204" s="22"/>
      <c r="HBQ1204" s="22"/>
      <c r="HBR1204" s="22"/>
      <c r="HBS1204" s="22"/>
      <c r="HBT1204" s="22"/>
      <c r="HBU1204" s="22"/>
      <c r="HBV1204" s="22"/>
      <c r="HBW1204" s="22"/>
      <c r="HBX1204" s="22"/>
      <c r="HBY1204" s="22"/>
      <c r="HBZ1204" s="22"/>
      <c r="HCA1204" s="22"/>
      <c r="HCB1204" s="22"/>
      <c r="HCC1204" s="22"/>
      <c r="HCD1204" s="22"/>
      <c r="HCE1204" s="22"/>
      <c r="HCF1204" s="22"/>
      <c r="HCG1204" s="22"/>
      <c r="HCH1204" s="22"/>
      <c r="HCI1204" s="22"/>
      <c r="HCJ1204" s="22"/>
      <c r="HCK1204" s="22"/>
      <c r="HCL1204" s="22"/>
      <c r="HCM1204" s="22"/>
      <c r="HCN1204" s="22"/>
      <c r="HCO1204" s="22"/>
      <c r="HCP1204" s="22"/>
      <c r="HCQ1204" s="22"/>
      <c r="HCR1204" s="22"/>
      <c r="HCS1204" s="22"/>
      <c r="HCT1204" s="22"/>
      <c r="HCU1204" s="22"/>
      <c r="HCV1204" s="22"/>
      <c r="HCW1204" s="22"/>
      <c r="HCX1204" s="22"/>
      <c r="HCY1204" s="22"/>
      <c r="HCZ1204" s="22"/>
      <c r="HDA1204" s="22"/>
      <c r="HDB1204" s="22"/>
      <c r="HDC1204" s="22"/>
      <c r="HDD1204" s="22"/>
      <c r="HDE1204" s="22"/>
      <c r="HDF1204" s="22"/>
      <c r="HDG1204" s="22"/>
      <c r="HDH1204" s="22"/>
      <c r="HDI1204" s="22"/>
      <c r="HDJ1204" s="22"/>
      <c r="HDK1204" s="22"/>
      <c r="HDL1204" s="22"/>
      <c r="HDM1204" s="22"/>
      <c r="HDN1204" s="22"/>
      <c r="HDO1204" s="22"/>
      <c r="HDP1204" s="22"/>
      <c r="HDQ1204" s="22"/>
      <c r="HDR1204" s="22"/>
      <c r="HDS1204" s="22"/>
      <c r="HDT1204" s="22"/>
      <c r="HDU1204" s="22"/>
      <c r="HDV1204" s="22"/>
      <c r="HDW1204" s="22"/>
      <c r="HDX1204" s="22"/>
      <c r="HDY1204" s="22"/>
      <c r="HDZ1204" s="22"/>
      <c r="HEA1204" s="22"/>
      <c r="HEB1204" s="22"/>
      <c r="HEC1204" s="22"/>
      <c r="HED1204" s="22"/>
      <c r="HEE1204" s="22"/>
      <c r="HEF1204" s="22"/>
      <c r="HEG1204" s="22"/>
      <c r="HEH1204" s="22"/>
      <c r="HEI1204" s="22"/>
      <c r="HEJ1204" s="22"/>
      <c r="HEK1204" s="22"/>
      <c r="HEL1204" s="22"/>
      <c r="HEM1204" s="22"/>
      <c r="HEN1204" s="22"/>
      <c r="HEO1204" s="22"/>
      <c r="HEP1204" s="22"/>
      <c r="HEQ1204" s="22"/>
      <c r="HER1204" s="22"/>
      <c r="HES1204" s="22"/>
      <c r="HET1204" s="22"/>
      <c r="HEU1204" s="22"/>
      <c r="HEV1204" s="22"/>
      <c r="HEW1204" s="22"/>
      <c r="HEX1204" s="22"/>
      <c r="HEY1204" s="22"/>
      <c r="HEZ1204" s="22"/>
      <c r="HFA1204" s="22"/>
      <c r="HFB1204" s="22"/>
      <c r="HFC1204" s="22"/>
      <c r="HFD1204" s="22"/>
      <c r="HFE1204" s="22"/>
      <c r="HFF1204" s="22"/>
      <c r="HFG1204" s="22"/>
      <c r="HFH1204" s="22"/>
      <c r="HFI1204" s="22"/>
      <c r="HFJ1204" s="22"/>
      <c r="HFK1204" s="22"/>
      <c r="HFL1204" s="22"/>
      <c r="HFM1204" s="22"/>
      <c r="HFN1204" s="22"/>
      <c r="HFO1204" s="22"/>
      <c r="HFP1204" s="22"/>
      <c r="HFQ1204" s="22"/>
      <c r="HFR1204" s="22"/>
      <c r="HFS1204" s="22"/>
      <c r="HFT1204" s="22"/>
      <c r="HFU1204" s="22"/>
      <c r="HFV1204" s="22"/>
      <c r="HFW1204" s="22"/>
      <c r="HFX1204" s="22"/>
      <c r="HFY1204" s="22"/>
      <c r="HFZ1204" s="22"/>
      <c r="HGA1204" s="22"/>
      <c r="HGB1204" s="22"/>
      <c r="HGC1204" s="22"/>
      <c r="HGD1204" s="22"/>
      <c r="HGE1204" s="22"/>
      <c r="HGF1204" s="22"/>
      <c r="HGG1204" s="22"/>
      <c r="HGH1204" s="22"/>
      <c r="HGI1204" s="22"/>
      <c r="HGJ1204" s="22"/>
      <c r="HGK1204" s="22"/>
      <c r="HGL1204" s="22"/>
      <c r="HGM1204" s="22"/>
      <c r="HGN1204" s="22"/>
      <c r="HGO1204" s="22"/>
      <c r="HGP1204" s="22"/>
      <c r="HGQ1204" s="22"/>
      <c r="HGR1204" s="22"/>
      <c r="HGS1204" s="22"/>
      <c r="HGT1204" s="22"/>
      <c r="HGU1204" s="22"/>
      <c r="HGV1204" s="22"/>
      <c r="HGW1204" s="22"/>
      <c r="HGX1204" s="22"/>
      <c r="HGY1204" s="22"/>
      <c r="HGZ1204" s="22"/>
      <c r="HHA1204" s="22"/>
      <c r="HHB1204" s="22"/>
      <c r="HHC1204" s="22"/>
      <c r="HHD1204" s="22"/>
      <c r="HHE1204" s="22"/>
      <c r="HHF1204" s="22"/>
      <c r="HHG1204" s="22"/>
      <c r="HHH1204" s="22"/>
      <c r="HHI1204" s="22"/>
      <c r="HHJ1204" s="22"/>
      <c r="HHK1204" s="22"/>
      <c r="HHL1204" s="22"/>
      <c r="HHM1204" s="22"/>
      <c r="HHN1204" s="22"/>
      <c r="HHO1204" s="22"/>
      <c r="HHP1204" s="22"/>
      <c r="HHQ1204" s="22"/>
      <c r="HHR1204" s="22"/>
      <c r="HHS1204" s="22"/>
      <c r="HHT1204" s="22"/>
      <c r="HHU1204" s="22"/>
      <c r="HHV1204" s="22"/>
      <c r="HHW1204" s="22"/>
      <c r="HHX1204" s="22"/>
      <c r="HHY1204" s="22"/>
      <c r="HHZ1204" s="22"/>
      <c r="HIA1204" s="22"/>
      <c r="HIB1204" s="22"/>
      <c r="HIC1204" s="22"/>
      <c r="HID1204" s="22"/>
      <c r="HIE1204" s="22"/>
      <c r="HIF1204" s="22"/>
      <c r="HIG1204" s="22"/>
      <c r="HIH1204" s="22"/>
      <c r="HII1204" s="22"/>
      <c r="HIJ1204" s="22"/>
      <c r="HIK1204" s="22"/>
      <c r="HIL1204" s="22"/>
      <c r="HIM1204" s="22"/>
      <c r="HIN1204" s="22"/>
      <c r="HIO1204" s="22"/>
      <c r="HIP1204" s="22"/>
      <c r="HIQ1204" s="22"/>
      <c r="HIR1204" s="22"/>
      <c r="HIS1204" s="22"/>
      <c r="HIT1204" s="22"/>
      <c r="HIU1204" s="22"/>
      <c r="HIV1204" s="22"/>
      <c r="HIW1204" s="22"/>
      <c r="HIX1204" s="22"/>
      <c r="HIY1204" s="22"/>
      <c r="HIZ1204" s="22"/>
      <c r="HJA1204" s="22"/>
      <c r="HJB1204" s="22"/>
      <c r="HJC1204" s="22"/>
      <c r="HJD1204" s="22"/>
      <c r="HJE1204" s="22"/>
      <c r="HJF1204" s="22"/>
      <c r="HJG1204" s="22"/>
      <c r="HJH1204" s="22"/>
      <c r="HJI1204" s="22"/>
      <c r="HJJ1204" s="22"/>
      <c r="HJK1204" s="22"/>
      <c r="HJL1204" s="22"/>
      <c r="HJM1204" s="22"/>
      <c r="HJN1204" s="22"/>
      <c r="HJO1204" s="22"/>
      <c r="HJP1204" s="22"/>
      <c r="HJQ1204" s="22"/>
      <c r="HJR1204" s="22"/>
      <c r="HJS1204" s="22"/>
      <c r="HJT1204" s="22"/>
      <c r="HJU1204" s="22"/>
      <c r="HJV1204" s="22"/>
      <c r="HJW1204" s="22"/>
      <c r="HJX1204" s="22"/>
      <c r="HJY1204" s="22"/>
      <c r="HJZ1204" s="22"/>
      <c r="HKA1204" s="22"/>
      <c r="HKB1204" s="22"/>
      <c r="HKC1204" s="22"/>
      <c r="HKD1204" s="22"/>
      <c r="HKE1204" s="22"/>
      <c r="HKF1204" s="22"/>
      <c r="HKG1204" s="22"/>
      <c r="HKH1204" s="22"/>
      <c r="HKI1204" s="22"/>
      <c r="HKJ1204" s="22"/>
      <c r="HKK1204" s="22"/>
      <c r="HKL1204" s="22"/>
      <c r="HKM1204" s="22"/>
      <c r="HKN1204" s="22"/>
      <c r="HKO1204" s="22"/>
      <c r="HKP1204" s="22"/>
      <c r="HKQ1204" s="22"/>
      <c r="HKR1204" s="22"/>
      <c r="HKS1204" s="22"/>
      <c r="HKT1204" s="22"/>
      <c r="HKU1204" s="22"/>
      <c r="HKV1204" s="22"/>
      <c r="HKW1204" s="22"/>
      <c r="HKX1204" s="22"/>
      <c r="HKY1204" s="22"/>
      <c r="HKZ1204" s="22"/>
      <c r="HLA1204" s="22"/>
      <c r="HLB1204" s="22"/>
      <c r="HLC1204" s="22"/>
      <c r="HLD1204" s="22"/>
      <c r="HLE1204" s="22"/>
      <c r="HLF1204" s="22"/>
      <c r="HLG1204" s="22"/>
      <c r="HLH1204" s="22"/>
      <c r="HLI1204" s="22"/>
      <c r="HLJ1204" s="22"/>
      <c r="HLK1204" s="22"/>
      <c r="HLL1204" s="22"/>
      <c r="HLM1204" s="22"/>
      <c r="HLN1204" s="22"/>
      <c r="HLO1204" s="22"/>
      <c r="HLP1204" s="22"/>
      <c r="HLQ1204" s="22"/>
      <c r="HLR1204" s="22"/>
      <c r="HLS1204" s="22"/>
      <c r="HLT1204" s="22"/>
      <c r="HLU1204" s="22"/>
      <c r="HLV1204" s="22"/>
      <c r="HLW1204" s="22"/>
      <c r="HLX1204" s="22"/>
      <c r="HLY1204" s="22"/>
      <c r="HLZ1204" s="22"/>
      <c r="HMA1204" s="22"/>
      <c r="HMB1204" s="22"/>
      <c r="HMC1204" s="22"/>
      <c r="HMD1204" s="22"/>
      <c r="HME1204" s="22"/>
      <c r="HMF1204" s="22"/>
      <c r="HMG1204" s="22"/>
      <c r="HMH1204" s="22"/>
      <c r="HMI1204" s="22"/>
      <c r="HMJ1204" s="22"/>
      <c r="HMK1204" s="22"/>
      <c r="HML1204" s="22"/>
      <c r="HMM1204" s="22"/>
      <c r="HMN1204" s="22"/>
      <c r="HMO1204" s="22"/>
      <c r="HMP1204" s="22"/>
      <c r="HMQ1204" s="22"/>
      <c r="HMR1204" s="22"/>
      <c r="HMS1204" s="22"/>
      <c r="HMT1204" s="22"/>
      <c r="HMU1204" s="22"/>
      <c r="HMV1204" s="22"/>
      <c r="HMW1204" s="22"/>
      <c r="HMX1204" s="22"/>
      <c r="HMY1204" s="22"/>
      <c r="HMZ1204" s="22"/>
      <c r="HNA1204" s="22"/>
      <c r="HNB1204" s="22"/>
      <c r="HNC1204" s="22"/>
      <c r="HND1204" s="22"/>
      <c r="HNE1204" s="22"/>
      <c r="HNF1204" s="22"/>
      <c r="HNG1204" s="22"/>
      <c r="HNH1204" s="22"/>
      <c r="HNI1204" s="22"/>
      <c r="HNJ1204" s="22"/>
      <c r="HNK1204" s="22"/>
      <c r="HNL1204" s="22"/>
      <c r="HNM1204" s="22"/>
      <c r="HNN1204" s="22"/>
      <c r="HNO1204" s="22"/>
      <c r="HNP1204" s="22"/>
      <c r="HNQ1204" s="22"/>
      <c r="HNR1204" s="22"/>
      <c r="HNS1204" s="22"/>
      <c r="HNT1204" s="22"/>
      <c r="HNU1204" s="22"/>
      <c r="HNV1204" s="22"/>
      <c r="HNW1204" s="22"/>
      <c r="HNX1204" s="22"/>
      <c r="HNY1204" s="22"/>
      <c r="HNZ1204" s="22"/>
      <c r="HOA1204" s="22"/>
      <c r="HOB1204" s="22"/>
      <c r="HOC1204" s="22"/>
      <c r="HOD1204" s="22"/>
      <c r="HOE1204" s="22"/>
      <c r="HOF1204" s="22"/>
      <c r="HOG1204" s="22"/>
      <c r="HOH1204" s="22"/>
      <c r="HOI1204" s="22"/>
      <c r="HOJ1204" s="22"/>
      <c r="HOK1204" s="22"/>
      <c r="HOL1204" s="22"/>
      <c r="HOM1204" s="22"/>
      <c r="HON1204" s="22"/>
      <c r="HOO1204" s="22"/>
      <c r="HOP1204" s="22"/>
      <c r="HOQ1204" s="22"/>
      <c r="HOR1204" s="22"/>
      <c r="HOS1204" s="22"/>
      <c r="HOT1204" s="22"/>
      <c r="HOU1204" s="22"/>
      <c r="HOV1204" s="22"/>
      <c r="HOW1204" s="22"/>
      <c r="HOX1204" s="22"/>
      <c r="HOY1204" s="22"/>
      <c r="HOZ1204" s="22"/>
      <c r="HPA1204" s="22"/>
      <c r="HPB1204" s="22"/>
      <c r="HPC1204" s="22"/>
      <c r="HPD1204" s="22"/>
      <c r="HPE1204" s="22"/>
      <c r="HPF1204" s="22"/>
      <c r="HPG1204" s="22"/>
      <c r="HPH1204" s="22"/>
      <c r="HPI1204" s="22"/>
      <c r="HPJ1204" s="22"/>
      <c r="HPK1204" s="22"/>
      <c r="HPL1204" s="22"/>
      <c r="HPM1204" s="22"/>
      <c r="HPN1204" s="22"/>
      <c r="HPO1204" s="22"/>
      <c r="HPP1204" s="22"/>
      <c r="HPQ1204" s="22"/>
      <c r="HPR1204" s="22"/>
      <c r="HPS1204" s="22"/>
      <c r="HPT1204" s="22"/>
      <c r="HPU1204" s="22"/>
      <c r="HPV1204" s="22"/>
      <c r="HPW1204" s="22"/>
      <c r="HPX1204" s="22"/>
      <c r="HPY1204" s="22"/>
      <c r="HPZ1204" s="22"/>
      <c r="HQA1204" s="22"/>
      <c r="HQB1204" s="22"/>
      <c r="HQC1204" s="22"/>
      <c r="HQD1204" s="22"/>
      <c r="HQE1204" s="22"/>
      <c r="HQF1204" s="22"/>
      <c r="HQG1204" s="22"/>
      <c r="HQH1204" s="22"/>
      <c r="HQI1204" s="22"/>
      <c r="HQJ1204" s="22"/>
      <c r="HQK1204" s="22"/>
      <c r="HQL1204" s="22"/>
      <c r="HQM1204" s="22"/>
      <c r="HQN1204" s="22"/>
      <c r="HQO1204" s="22"/>
      <c r="HQP1204" s="22"/>
      <c r="HQQ1204" s="22"/>
      <c r="HQR1204" s="22"/>
      <c r="HQS1204" s="22"/>
      <c r="HQT1204" s="22"/>
      <c r="HQU1204" s="22"/>
      <c r="HQV1204" s="22"/>
      <c r="HQW1204" s="22"/>
      <c r="HQX1204" s="22"/>
      <c r="HQY1204" s="22"/>
      <c r="HQZ1204" s="22"/>
      <c r="HRA1204" s="22"/>
      <c r="HRB1204" s="22"/>
      <c r="HRC1204" s="22"/>
      <c r="HRD1204" s="22"/>
      <c r="HRE1204" s="22"/>
      <c r="HRF1204" s="22"/>
      <c r="HRG1204" s="22"/>
      <c r="HRH1204" s="22"/>
      <c r="HRI1204" s="22"/>
      <c r="HRJ1204" s="22"/>
      <c r="HRK1204" s="22"/>
      <c r="HRL1204" s="22"/>
      <c r="HRM1204" s="22"/>
      <c r="HRN1204" s="22"/>
      <c r="HRO1204" s="22"/>
      <c r="HRP1204" s="22"/>
      <c r="HRQ1204" s="22"/>
      <c r="HRR1204" s="22"/>
      <c r="HRS1204" s="22"/>
      <c r="HRT1204" s="22"/>
      <c r="HRU1204" s="22"/>
      <c r="HRV1204" s="22"/>
      <c r="HRW1204" s="22"/>
      <c r="HRX1204" s="22"/>
      <c r="HRY1204" s="22"/>
      <c r="HRZ1204" s="22"/>
      <c r="HSA1204" s="22"/>
      <c r="HSB1204" s="22"/>
      <c r="HSC1204" s="22"/>
      <c r="HSD1204" s="22"/>
      <c r="HSE1204" s="22"/>
      <c r="HSF1204" s="22"/>
      <c r="HSG1204" s="22"/>
      <c r="HSH1204" s="22"/>
      <c r="HSI1204" s="22"/>
      <c r="HSJ1204" s="22"/>
      <c r="HSK1204" s="22"/>
      <c r="HSL1204" s="22"/>
      <c r="HSM1204" s="22"/>
      <c r="HSN1204" s="22"/>
      <c r="HSO1204" s="22"/>
      <c r="HSP1204" s="22"/>
      <c r="HSQ1204" s="22"/>
      <c r="HSR1204" s="22"/>
      <c r="HSS1204" s="22"/>
      <c r="HST1204" s="22"/>
      <c r="HSU1204" s="22"/>
      <c r="HSV1204" s="22"/>
      <c r="HSW1204" s="22"/>
      <c r="HSX1204" s="22"/>
      <c r="HSY1204" s="22"/>
      <c r="HSZ1204" s="22"/>
      <c r="HTA1204" s="22"/>
      <c r="HTB1204" s="22"/>
      <c r="HTC1204" s="22"/>
      <c r="HTD1204" s="22"/>
      <c r="HTE1204" s="22"/>
      <c r="HTF1204" s="22"/>
      <c r="HTG1204" s="22"/>
      <c r="HTH1204" s="22"/>
      <c r="HTI1204" s="22"/>
      <c r="HTJ1204" s="22"/>
      <c r="HTK1204" s="22"/>
      <c r="HTL1204" s="22"/>
      <c r="HTM1204" s="22"/>
      <c r="HTN1204" s="22"/>
      <c r="HTO1204" s="22"/>
      <c r="HTP1204" s="22"/>
      <c r="HTQ1204" s="22"/>
      <c r="HTR1204" s="22"/>
      <c r="HTS1204" s="22"/>
      <c r="HTT1204" s="22"/>
      <c r="HTU1204" s="22"/>
      <c r="HTV1204" s="22"/>
      <c r="HTW1204" s="22"/>
      <c r="HTX1204" s="22"/>
      <c r="HTY1204" s="22"/>
      <c r="HTZ1204" s="22"/>
      <c r="HUA1204" s="22"/>
      <c r="HUB1204" s="22"/>
      <c r="HUC1204" s="22"/>
      <c r="HUD1204" s="22"/>
      <c r="HUE1204" s="22"/>
      <c r="HUF1204" s="22"/>
      <c r="HUG1204" s="22"/>
      <c r="HUH1204" s="22"/>
      <c r="HUI1204" s="22"/>
      <c r="HUJ1204" s="22"/>
      <c r="HUK1204" s="22"/>
      <c r="HUL1204" s="22"/>
      <c r="HUM1204" s="22"/>
      <c r="HUN1204" s="22"/>
      <c r="HUO1204" s="22"/>
      <c r="HUP1204" s="22"/>
      <c r="HUQ1204" s="22"/>
      <c r="HUR1204" s="22"/>
      <c r="HUS1204" s="22"/>
      <c r="HUT1204" s="22"/>
      <c r="HUU1204" s="22"/>
      <c r="HUV1204" s="22"/>
      <c r="HUW1204" s="22"/>
      <c r="HUX1204" s="22"/>
      <c r="HUY1204" s="22"/>
      <c r="HUZ1204" s="22"/>
      <c r="HVA1204" s="22"/>
      <c r="HVB1204" s="22"/>
      <c r="HVC1204" s="22"/>
      <c r="HVD1204" s="22"/>
      <c r="HVE1204" s="22"/>
      <c r="HVF1204" s="22"/>
      <c r="HVG1204" s="22"/>
      <c r="HVH1204" s="22"/>
      <c r="HVI1204" s="22"/>
      <c r="HVJ1204" s="22"/>
      <c r="HVK1204" s="22"/>
      <c r="HVL1204" s="22"/>
      <c r="HVM1204" s="22"/>
      <c r="HVN1204" s="22"/>
      <c r="HVO1204" s="22"/>
      <c r="HVP1204" s="22"/>
      <c r="HVQ1204" s="22"/>
      <c r="HVR1204" s="22"/>
      <c r="HVS1204" s="22"/>
      <c r="HVT1204" s="22"/>
      <c r="HVU1204" s="22"/>
      <c r="HVV1204" s="22"/>
      <c r="HVW1204" s="22"/>
      <c r="HVX1204" s="22"/>
      <c r="HVY1204" s="22"/>
      <c r="HVZ1204" s="22"/>
      <c r="HWA1204" s="22"/>
      <c r="HWB1204" s="22"/>
      <c r="HWC1204" s="22"/>
      <c r="HWD1204" s="22"/>
      <c r="HWE1204" s="22"/>
      <c r="HWF1204" s="22"/>
      <c r="HWG1204" s="22"/>
      <c r="HWH1204" s="22"/>
      <c r="HWI1204" s="22"/>
      <c r="HWJ1204" s="22"/>
      <c r="HWK1204" s="22"/>
      <c r="HWL1204" s="22"/>
      <c r="HWM1204" s="22"/>
      <c r="HWN1204" s="22"/>
      <c r="HWO1204" s="22"/>
      <c r="HWP1204" s="22"/>
      <c r="HWQ1204" s="22"/>
      <c r="HWR1204" s="22"/>
      <c r="HWS1204" s="22"/>
      <c r="HWT1204" s="22"/>
      <c r="HWU1204" s="22"/>
      <c r="HWV1204" s="22"/>
      <c r="HWW1204" s="22"/>
      <c r="HWX1204" s="22"/>
      <c r="HWY1204" s="22"/>
      <c r="HWZ1204" s="22"/>
      <c r="HXA1204" s="22"/>
      <c r="HXB1204" s="22"/>
      <c r="HXC1204" s="22"/>
      <c r="HXD1204" s="22"/>
      <c r="HXE1204" s="22"/>
      <c r="HXF1204" s="22"/>
      <c r="HXG1204" s="22"/>
      <c r="HXH1204" s="22"/>
      <c r="HXI1204" s="22"/>
      <c r="HXJ1204" s="22"/>
      <c r="HXK1204" s="22"/>
      <c r="HXL1204" s="22"/>
      <c r="HXM1204" s="22"/>
      <c r="HXN1204" s="22"/>
      <c r="HXO1204" s="22"/>
      <c r="HXP1204" s="22"/>
      <c r="HXQ1204" s="22"/>
      <c r="HXR1204" s="22"/>
      <c r="HXS1204" s="22"/>
      <c r="HXT1204" s="22"/>
      <c r="HXU1204" s="22"/>
      <c r="HXV1204" s="22"/>
      <c r="HXW1204" s="22"/>
      <c r="HXX1204" s="22"/>
      <c r="HXY1204" s="22"/>
      <c r="HXZ1204" s="22"/>
      <c r="HYA1204" s="22"/>
      <c r="HYB1204" s="22"/>
      <c r="HYC1204" s="22"/>
      <c r="HYD1204" s="22"/>
      <c r="HYE1204" s="22"/>
      <c r="HYF1204" s="22"/>
      <c r="HYG1204" s="22"/>
      <c r="HYH1204" s="22"/>
      <c r="HYI1204" s="22"/>
      <c r="HYJ1204" s="22"/>
      <c r="HYK1204" s="22"/>
      <c r="HYL1204" s="22"/>
      <c r="HYM1204" s="22"/>
      <c r="HYN1204" s="22"/>
      <c r="HYO1204" s="22"/>
      <c r="HYP1204" s="22"/>
      <c r="HYQ1204" s="22"/>
      <c r="HYR1204" s="22"/>
      <c r="HYS1204" s="22"/>
      <c r="HYT1204" s="22"/>
      <c r="HYU1204" s="22"/>
      <c r="HYV1204" s="22"/>
      <c r="HYW1204" s="22"/>
      <c r="HYX1204" s="22"/>
      <c r="HYY1204" s="22"/>
      <c r="HYZ1204" s="22"/>
      <c r="HZA1204" s="22"/>
      <c r="HZB1204" s="22"/>
      <c r="HZC1204" s="22"/>
      <c r="HZD1204" s="22"/>
      <c r="HZE1204" s="22"/>
      <c r="HZF1204" s="22"/>
      <c r="HZG1204" s="22"/>
      <c r="HZH1204" s="22"/>
      <c r="HZI1204" s="22"/>
      <c r="HZJ1204" s="22"/>
      <c r="HZK1204" s="22"/>
      <c r="HZL1204" s="22"/>
      <c r="HZM1204" s="22"/>
      <c r="HZN1204" s="22"/>
      <c r="HZO1204" s="22"/>
      <c r="HZP1204" s="22"/>
      <c r="HZQ1204" s="22"/>
      <c r="HZR1204" s="22"/>
      <c r="HZS1204" s="22"/>
      <c r="HZT1204" s="22"/>
      <c r="HZU1204" s="22"/>
      <c r="HZV1204" s="22"/>
      <c r="HZW1204" s="22"/>
      <c r="HZX1204" s="22"/>
      <c r="HZY1204" s="22"/>
      <c r="HZZ1204" s="22"/>
      <c r="IAA1204" s="22"/>
      <c r="IAB1204" s="22"/>
      <c r="IAC1204" s="22"/>
      <c r="IAD1204" s="22"/>
      <c r="IAE1204" s="22"/>
      <c r="IAF1204" s="22"/>
      <c r="IAG1204" s="22"/>
      <c r="IAH1204" s="22"/>
      <c r="IAI1204" s="22"/>
      <c r="IAJ1204" s="22"/>
      <c r="IAK1204" s="22"/>
      <c r="IAL1204" s="22"/>
      <c r="IAM1204" s="22"/>
      <c r="IAN1204" s="22"/>
      <c r="IAO1204" s="22"/>
      <c r="IAP1204" s="22"/>
      <c r="IAQ1204" s="22"/>
      <c r="IAR1204" s="22"/>
      <c r="IAS1204" s="22"/>
      <c r="IAT1204" s="22"/>
      <c r="IAU1204" s="22"/>
      <c r="IAV1204" s="22"/>
      <c r="IAW1204" s="22"/>
      <c r="IAX1204" s="22"/>
      <c r="IAY1204" s="22"/>
      <c r="IAZ1204" s="22"/>
      <c r="IBA1204" s="22"/>
      <c r="IBB1204" s="22"/>
      <c r="IBC1204" s="22"/>
      <c r="IBD1204" s="22"/>
      <c r="IBE1204" s="22"/>
      <c r="IBF1204" s="22"/>
      <c r="IBG1204" s="22"/>
      <c r="IBH1204" s="22"/>
      <c r="IBI1204" s="22"/>
      <c r="IBJ1204" s="22"/>
      <c r="IBK1204" s="22"/>
      <c r="IBL1204" s="22"/>
      <c r="IBM1204" s="22"/>
      <c r="IBN1204" s="22"/>
      <c r="IBO1204" s="22"/>
      <c r="IBP1204" s="22"/>
      <c r="IBQ1204" s="22"/>
      <c r="IBR1204" s="22"/>
      <c r="IBS1204" s="22"/>
      <c r="IBT1204" s="22"/>
      <c r="IBU1204" s="22"/>
      <c r="IBV1204" s="22"/>
      <c r="IBW1204" s="22"/>
      <c r="IBX1204" s="22"/>
      <c r="IBY1204" s="22"/>
      <c r="IBZ1204" s="22"/>
      <c r="ICA1204" s="22"/>
      <c r="ICB1204" s="22"/>
      <c r="ICC1204" s="22"/>
      <c r="ICD1204" s="22"/>
      <c r="ICE1204" s="22"/>
      <c r="ICF1204" s="22"/>
      <c r="ICG1204" s="22"/>
      <c r="ICH1204" s="22"/>
      <c r="ICI1204" s="22"/>
      <c r="ICJ1204" s="22"/>
      <c r="ICK1204" s="22"/>
      <c r="ICL1204" s="22"/>
      <c r="ICM1204" s="22"/>
      <c r="ICN1204" s="22"/>
      <c r="ICO1204" s="22"/>
      <c r="ICP1204" s="22"/>
      <c r="ICQ1204" s="22"/>
      <c r="ICR1204" s="22"/>
      <c r="ICS1204" s="22"/>
      <c r="ICT1204" s="22"/>
      <c r="ICU1204" s="22"/>
      <c r="ICV1204" s="22"/>
      <c r="ICW1204" s="22"/>
      <c r="ICX1204" s="22"/>
      <c r="ICY1204" s="22"/>
      <c r="ICZ1204" s="22"/>
      <c r="IDA1204" s="22"/>
      <c r="IDB1204" s="22"/>
      <c r="IDC1204" s="22"/>
      <c r="IDD1204" s="22"/>
      <c r="IDE1204" s="22"/>
      <c r="IDF1204" s="22"/>
      <c r="IDG1204" s="22"/>
      <c r="IDH1204" s="22"/>
      <c r="IDI1204" s="22"/>
      <c r="IDJ1204" s="22"/>
      <c r="IDK1204" s="22"/>
      <c r="IDL1204" s="22"/>
      <c r="IDM1204" s="22"/>
      <c r="IDN1204" s="22"/>
      <c r="IDO1204" s="22"/>
      <c r="IDP1204" s="22"/>
      <c r="IDQ1204" s="22"/>
      <c r="IDR1204" s="22"/>
      <c r="IDS1204" s="22"/>
      <c r="IDT1204" s="22"/>
      <c r="IDU1204" s="22"/>
      <c r="IDV1204" s="22"/>
      <c r="IDW1204" s="22"/>
      <c r="IDX1204" s="22"/>
      <c r="IDY1204" s="22"/>
      <c r="IDZ1204" s="22"/>
      <c r="IEA1204" s="22"/>
      <c r="IEB1204" s="22"/>
      <c r="IEC1204" s="22"/>
      <c r="IED1204" s="22"/>
      <c r="IEE1204" s="22"/>
      <c r="IEF1204" s="22"/>
      <c r="IEG1204" s="22"/>
      <c r="IEH1204" s="22"/>
      <c r="IEI1204" s="22"/>
      <c r="IEJ1204" s="22"/>
      <c r="IEK1204" s="22"/>
      <c r="IEL1204" s="22"/>
      <c r="IEM1204" s="22"/>
      <c r="IEN1204" s="22"/>
      <c r="IEO1204" s="22"/>
      <c r="IEP1204" s="22"/>
      <c r="IEQ1204" s="22"/>
      <c r="IER1204" s="22"/>
      <c r="IES1204" s="22"/>
      <c r="IET1204" s="22"/>
      <c r="IEU1204" s="22"/>
      <c r="IEV1204" s="22"/>
      <c r="IEW1204" s="22"/>
      <c r="IEX1204" s="22"/>
      <c r="IEY1204" s="22"/>
      <c r="IEZ1204" s="22"/>
      <c r="IFA1204" s="22"/>
      <c r="IFB1204" s="22"/>
      <c r="IFC1204" s="22"/>
      <c r="IFD1204" s="22"/>
      <c r="IFE1204" s="22"/>
      <c r="IFF1204" s="22"/>
      <c r="IFG1204" s="22"/>
      <c r="IFH1204" s="22"/>
      <c r="IFI1204" s="22"/>
      <c r="IFJ1204" s="22"/>
      <c r="IFK1204" s="22"/>
      <c r="IFL1204" s="22"/>
      <c r="IFM1204" s="22"/>
      <c r="IFN1204" s="22"/>
      <c r="IFO1204" s="22"/>
      <c r="IFP1204" s="22"/>
      <c r="IFQ1204" s="22"/>
      <c r="IFR1204" s="22"/>
      <c r="IFS1204" s="22"/>
      <c r="IFT1204" s="22"/>
      <c r="IFU1204" s="22"/>
      <c r="IFV1204" s="22"/>
      <c r="IFW1204" s="22"/>
      <c r="IFX1204" s="22"/>
      <c r="IFY1204" s="22"/>
      <c r="IFZ1204" s="22"/>
      <c r="IGA1204" s="22"/>
      <c r="IGB1204" s="22"/>
      <c r="IGC1204" s="22"/>
      <c r="IGD1204" s="22"/>
      <c r="IGE1204" s="22"/>
      <c r="IGF1204" s="22"/>
      <c r="IGG1204" s="22"/>
      <c r="IGH1204" s="22"/>
      <c r="IGI1204" s="22"/>
      <c r="IGJ1204" s="22"/>
      <c r="IGK1204" s="22"/>
      <c r="IGL1204" s="22"/>
      <c r="IGM1204" s="22"/>
      <c r="IGN1204" s="22"/>
      <c r="IGO1204" s="22"/>
      <c r="IGP1204" s="22"/>
      <c r="IGQ1204" s="22"/>
      <c r="IGR1204" s="22"/>
      <c r="IGS1204" s="22"/>
      <c r="IGT1204" s="22"/>
      <c r="IGU1204" s="22"/>
      <c r="IGV1204" s="22"/>
      <c r="IGW1204" s="22"/>
      <c r="IGX1204" s="22"/>
      <c r="IGY1204" s="22"/>
      <c r="IGZ1204" s="22"/>
      <c r="IHA1204" s="22"/>
      <c r="IHB1204" s="22"/>
      <c r="IHC1204" s="22"/>
      <c r="IHD1204" s="22"/>
      <c r="IHE1204" s="22"/>
      <c r="IHF1204" s="22"/>
      <c r="IHG1204" s="22"/>
      <c r="IHH1204" s="22"/>
      <c r="IHI1204" s="22"/>
      <c r="IHJ1204" s="22"/>
      <c r="IHK1204" s="22"/>
      <c r="IHL1204" s="22"/>
      <c r="IHM1204" s="22"/>
      <c r="IHN1204" s="22"/>
      <c r="IHO1204" s="22"/>
      <c r="IHP1204" s="22"/>
      <c r="IHQ1204" s="22"/>
      <c r="IHR1204" s="22"/>
      <c r="IHS1204" s="22"/>
      <c r="IHT1204" s="22"/>
      <c r="IHU1204" s="22"/>
      <c r="IHV1204" s="22"/>
      <c r="IHW1204" s="22"/>
      <c r="IHX1204" s="22"/>
      <c r="IHY1204" s="22"/>
      <c r="IHZ1204" s="22"/>
      <c r="IIA1204" s="22"/>
      <c r="IIB1204" s="22"/>
      <c r="IIC1204" s="22"/>
      <c r="IID1204" s="22"/>
      <c r="IIE1204" s="22"/>
      <c r="IIF1204" s="22"/>
      <c r="IIG1204" s="22"/>
      <c r="IIH1204" s="22"/>
      <c r="III1204" s="22"/>
      <c r="IIJ1204" s="22"/>
      <c r="IIK1204" s="22"/>
      <c r="IIL1204" s="22"/>
      <c r="IIM1204" s="22"/>
      <c r="IIN1204" s="22"/>
      <c r="IIO1204" s="22"/>
      <c r="IIP1204" s="22"/>
      <c r="IIQ1204" s="22"/>
      <c r="IIR1204" s="22"/>
      <c r="IIS1204" s="22"/>
      <c r="IIT1204" s="22"/>
      <c r="IIU1204" s="22"/>
      <c r="IIV1204" s="22"/>
      <c r="IIW1204" s="22"/>
      <c r="IIX1204" s="22"/>
      <c r="IIY1204" s="22"/>
      <c r="IIZ1204" s="22"/>
      <c r="IJA1204" s="22"/>
      <c r="IJB1204" s="22"/>
      <c r="IJC1204" s="22"/>
      <c r="IJD1204" s="22"/>
      <c r="IJE1204" s="22"/>
      <c r="IJF1204" s="22"/>
      <c r="IJG1204" s="22"/>
      <c r="IJH1204" s="22"/>
      <c r="IJI1204" s="22"/>
      <c r="IJJ1204" s="22"/>
      <c r="IJK1204" s="22"/>
      <c r="IJL1204" s="22"/>
      <c r="IJM1204" s="22"/>
      <c r="IJN1204" s="22"/>
      <c r="IJO1204" s="22"/>
      <c r="IJP1204" s="22"/>
      <c r="IJQ1204" s="22"/>
      <c r="IJR1204" s="22"/>
      <c r="IJS1204" s="22"/>
      <c r="IJT1204" s="22"/>
      <c r="IJU1204" s="22"/>
      <c r="IJV1204" s="22"/>
      <c r="IJW1204" s="22"/>
      <c r="IJX1204" s="22"/>
      <c r="IJY1204" s="22"/>
      <c r="IJZ1204" s="22"/>
      <c r="IKA1204" s="22"/>
      <c r="IKB1204" s="22"/>
      <c r="IKC1204" s="22"/>
      <c r="IKD1204" s="22"/>
      <c r="IKE1204" s="22"/>
      <c r="IKF1204" s="22"/>
      <c r="IKG1204" s="22"/>
      <c r="IKH1204" s="22"/>
      <c r="IKI1204" s="22"/>
      <c r="IKJ1204" s="22"/>
      <c r="IKK1204" s="22"/>
      <c r="IKL1204" s="22"/>
      <c r="IKM1204" s="22"/>
      <c r="IKN1204" s="22"/>
      <c r="IKO1204" s="22"/>
      <c r="IKP1204" s="22"/>
      <c r="IKQ1204" s="22"/>
      <c r="IKR1204" s="22"/>
      <c r="IKS1204" s="22"/>
      <c r="IKT1204" s="22"/>
      <c r="IKU1204" s="22"/>
      <c r="IKV1204" s="22"/>
      <c r="IKW1204" s="22"/>
      <c r="IKX1204" s="22"/>
      <c r="IKY1204" s="22"/>
      <c r="IKZ1204" s="22"/>
      <c r="ILA1204" s="22"/>
      <c r="ILB1204" s="22"/>
      <c r="ILC1204" s="22"/>
      <c r="ILD1204" s="22"/>
      <c r="ILE1204" s="22"/>
      <c r="ILF1204" s="22"/>
      <c r="ILG1204" s="22"/>
      <c r="ILH1204" s="22"/>
      <c r="ILI1204" s="22"/>
      <c r="ILJ1204" s="22"/>
      <c r="ILK1204" s="22"/>
      <c r="ILL1204" s="22"/>
      <c r="ILM1204" s="22"/>
      <c r="ILN1204" s="22"/>
      <c r="ILO1204" s="22"/>
      <c r="ILP1204" s="22"/>
      <c r="ILQ1204" s="22"/>
      <c r="ILR1204" s="22"/>
      <c r="ILS1204" s="22"/>
      <c r="ILT1204" s="22"/>
      <c r="ILU1204" s="22"/>
      <c r="ILV1204" s="22"/>
      <c r="ILW1204" s="22"/>
      <c r="ILX1204" s="22"/>
      <c r="ILY1204" s="22"/>
      <c r="ILZ1204" s="22"/>
      <c r="IMA1204" s="22"/>
      <c r="IMB1204" s="22"/>
      <c r="IMC1204" s="22"/>
      <c r="IMD1204" s="22"/>
      <c r="IME1204" s="22"/>
      <c r="IMF1204" s="22"/>
      <c r="IMG1204" s="22"/>
      <c r="IMH1204" s="22"/>
      <c r="IMI1204" s="22"/>
      <c r="IMJ1204" s="22"/>
      <c r="IMK1204" s="22"/>
      <c r="IML1204" s="22"/>
      <c r="IMM1204" s="22"/>
      <c r="IMN1204" s="22"/>
      <c r="IMO1204" s="22"/>
      <c r="IMP1204" s="22"/>
      <c r="IMQ1204" s="22"/>
      <c r="IMR1204" s="22"/>
      <c r="IMS1204" s="22"/>
      <c r="IMT1204" s="22"/>
      <c r="IMU1204" s="22"/>
      <c r="IMV1204" s="22"/>
      <c r="IMW1204" s="22"/>
      <c r="IMX1204" s="22"/>
      <c r="IMY1204" s="22"/>
      <c r="IMZ1204" s="22"/>
      <c r="INA1204" s="22"/>
      <c r="INB1204" s="22"/>
      <c r="INC1204" s="22"/>
      <c r="IND1204" s="22"/>
      <c r="INE1204" s="22"/>
      <c r="INF1204" s="22"/>
      <c r="ING1204" s="22"/>
      <c r="INH1204" s="22"/>
      <c r="INI1204" s="22"/>
      <c r="INJ1204" s="22"/>
      <c r="INK1204" s="22"/>
      <c r="INL1204" s="22"/>
      <c r="INM1204" s="22"/>
      <c r="INN1204" s="22"/>
      <c r="INO1204" s="22"/>
      <c r="INP1204" s="22"/>
      <c r="INQ1204" s="22"/>
      <c r="INR1204" s="22"/>
      <c r="INS1204" s="22"/>
      <c r="INT1204" s="22"/>
      <c r="INU1204" s="22"/>
      <c r="INV1204" s="22"/>
      <c r="INW1204" s="22"/>
      <c r="INX1204" s="22"/>
      <c r="INY1204" s="22"/>
      <c r="INZ1204" s="22"/>
      <c r="IOA1204" s="22"/>
      <c r="IOB1204" s="22"/>
      <c r="IOC1204" s="22"/>
      <c r="IOD1204" s="22"/>
      <c r="IOE1204" s="22"/>
      <c r="IOF1204" s="22"/>
      <c r="IOG1204" s="22"/>
      <c r="IOH1204" s="22"/>
      <c r="IOI1204" s="22"/>
      <c r="IOJ1204" s="22"/>
      <c r="IOK1204" s="22"/>
      <c r="IOL1204" s="22"/>
      <c r="IOM1204" s="22"/>
      <c r="ION1204" s="22"/>
      <c r="IOO1204" s="22"/>
      <c r="IOP1204" s="22"/>
      <c r="IOQ1204" s="22"/>
      <c r="IOR1204" s="22"/>
      <c r="IOS1204" s="22"/>
      <c r="IOT1204" s="22"/>
      <c r="IOU1204" s="22"/>
      <c r="IOV1204" s="22"/>
      <c r="IOW1204" s="22"/>
      <c r="IOX1204" s="22"/>
      <c r="IOY1204" s="22"/>
      <c r="IOZ1204" s="22"/>
      <c r="IPA1204" s="22"/>
      <c r="IPB1204" s="22"/>
      <c r="IPC1204" s="22"/>
      <c r="IPD1204" s="22"/>
      <c r="IPE1204" s="22"/>
      <c r="IPF1204" s="22"/>
      <c r="IPG1204" s="22"/>
      <c r="IPH1204" s="22"/>
      <c r="IPI1204" s="22"/>
      <c r="IPJ1204" s="22"/>
      <c r="IPK1204" s="22"/>
      <c r="IPL1204" s="22"/>
      <c r="IPM1204" s="22"/>
      <c r="IPN1204" s="22"/>
      <c r="IPO1204" s="22"/>
      <c r="IPP1204" s="22"/>
      <c r="IPQ1204" s="22"/>
      <c r="IPR1204" s="22"/>
      <c r="IPS1204" s="22"/>
      <c r="IPT1204" s="22"/>
      <c r="IPU1204" s="22"/>
      <c r="IPV1204" s="22"/>
      <c r="IPW1204" s="22"/>
      <c r="IPX1204" s="22"/>
      <c r="IPY1204" s="22"/>
      <c r="IPZ1204" s="22"/>
      <c r="IQA1204" s="22"/>
      <c r="IQB1204" s="22"/>
      <c r="IQC1204" s="22"/>
      <c r="IQD1204" s="22"/>
      <c r="IQE1204" s="22"/>
      <c r="IQF1204" s="22"/>
      <c r="IQG1204" s="22"/>
      <c r="IQH1204" s="22"/>
      <c r="IQI1204" s="22"/>
      <c r="IQJ1204" s="22"/>
      <c r="IQK1204" s="22"/>
      <c r="IQL1204" s="22"/>
      <c r="IQM1204" s="22"/>
      <c r="IQN1204" s="22"/>
      <c r="IQO1204" s="22"/>
      <c r="IQP1204" s="22"/>
      <c r="IQQ1204" s="22"/>
      <c r="IQR1204" s="22"/>
      <c r="IQS1204" s="22"/>
      <c r="IQT1204" s="22"/>
      <c r="IQU1204" s="22"/>
      <c r="IQV1204" s="22"/>
      <c r="IQW1204" s="22"/>
      <c r="IQX1204" s="22"/>
      <c r="IQY1204" s="22"/>
      <c r="IQZ1204" s="22"/>
      <c r="IRA1204" s="22"/>
      <c r="IRB1204" s="22"/>
      <c r="IRC1204" s="22"/>
      <c r="IRD1204" s="22"/>
      <c r="IRE1204" s="22"/>
      <c r="IRF1204" s="22"/>
      <c r="IRG1204" s="22"/>
      <c r="IRH1204" s="22"/>
      <c r="IRI1204" s="22"/>
      <c r="IRJ1204" s="22"/>
      <c r="IRK1204" s="22"/>
      <c r="IRL1204" s="22"/>
      <c r="IRM1204" s="22"/>
      <c r="IRN1204" s="22"/>
      <c r="IRO1204" s="22"/>
      <c r="IRP1204" s="22"/>
      <c r="IRQ1204" s="22"/>
      <c r="IRR1204" s="22"/>
      <c r="IRS1204" s="22"/>
      <c r="IRT1204" s="22"/>
      <c r="IRU1204" s="22"/>
      <c r="IRV1204" s="22"/>
      <c r="IRW1204" s="22"/>
      <c r="IRX1204" s="22"/>
      <c r="IRY1204" s="22"/>
      <c r="IRZ1204" s="22"/>
      <c r="ISA1204" s="22"/>
      <c r="ISB1204" s="22"/>
      <c r="ISC1204" s="22"/>
      <c r="ISD1204" s="22"/>
      <c r="ISE1204" s="22"/>
      <c r="ISF1204" s="22"/>
      <c r="ISG1204" s="22"/>
      <c r="ISH1204" s="22"/>
      <c r="ISI1204" s="22"/>
      <c r="ISJ1204" s="22"/>
      <c r="ISK1204" s="22"/>
      <c r="ISL1204" s="22"/>
      <c r="ISM1204" s="22"/>
      <c r="ISN1204" s="22"/>
      <c r="ISO1204" s="22"/>
      <c r="ISP1204" s="22"/>
      <c r="ISQ1204" s="22"/>
      <c r="ISR1204" s="22"/>
      <c r="ISS1204" s="22"/>
      <c r="IST1204" s="22"/>
      <c r="ISU1204" s="22"/>
      <c r="ISV1204" s="22"/>
      <c r="ISW1204" s="22"/>
      <c r="ISX1204" s="22"/>
      <c r="ISY1204" s="22"/>
      <c r="ISZ1204" s="22"/>
      <c r="ITA1204" s="22"/>
      <c r="ITB1204" s="22"/>
      <c r="ITC1204" s="22"/>
      <c r="ITD1204" s="22"/>
      <c r="ITE1204" s="22"/>
      <c r="ITF1204" s="22"/>
      <c r="ITG1204" s="22"/>
      <c r="ITH1204" s="22"/>
      <c r="ITI1204" s="22"/>
      <c r="ITJ1204" s="22"/>
      <c r="ITK1204" s="22"/>
      <c r="ITL1204" s="22"/>
      <c r="ITM1204" s="22"/>
      <c r="ITN1204" s="22"/>
      <c r="ITO1204" s="22"/>
      <c r="ITP1204" s="22"/>
      <c r="ITQ1204" s="22"/>
      <c r="ITR1204" s="22"/>
      <c r="ITS1204" s="22"/>
      <c r="ITT1204" s="22"/>
      <c r="ITU1204" s="22"/>
      <c r="ITV1204" s="22"/>
      <c r="ITW1204" s="22"/>
      <c r="ITX1204" s="22"/>
      <c r="ITY1204" s="22"/>
      <c r="ITZ1204" s="22"/>
      <c r="IUA1204" s="22"/>
      <c r="IUB1204" s="22"/>
      <c r="IUC1204" s="22"/>
      <c r="IUD1204" s="22"/>
      <c r="IUE1204" s="22"/>
      <c r="IUF1204" s="22"/>
      <c r="IUG1204" s="22"/>
      <c r="IUH1204" s="22"/>
      <c r="IUI1204" s="22"/>
      <c r="IUJ1204" s="22"/>
      <c r="IUK1204" s="22"/>
      <c r="IUL1204" s="22"/>
      <c r="IUM1204" s="22"/>
      <c r="IUN1204" s="22"/>
      <c r="IUO1204" s="22"/>
      <c r="IUP1204" s="22"/>
      <c r="IUQ1204" s="22"/>
      <c r="IUR1204" s="22"/>
      <c r="IUS1204" s="22"/>
      <c r="IUT1204" s="22"/>
      <c r="IUU1204" s="22"/>
      <c r="IUV1204" s="22"/>
      <c r="IUW1204" s="22"/>
      <c r="IUX1204" s="22"/>
      <c r="IUY1204" s="22"/>
      <c r="IUZ1204" s="22"/>
      <c r="IVA1204" s="22"/>
      <c r="IVB1204" s="22"/>
      <c r="IVC1204" s="22"/>
      <c r="IVD1204" s="22"/>
      <c r="IVE1204" s="22"/>
      <c r="IVF1204" s="22"/>
      <c r="IVG1204" s="22"/>
      <c r="IVH1204" s="22"/>
      <c r="IVI1204" s="22"/>
      <c r="IVJ1204" s="22"/>
      <c r="IVK1204" s="22"/>
      <c r="IVL1204" s="22"/>
      <c r="IVM1204" s="22"/>
      <c r="IVN1204" s="22"/>
      <c r="IVO1204" s="22"/>
      <c r="IVP1204" s="22"/>
      <c r="IVQ1204" s="22"/>
      <c r="IVR1204" s="22"/>
      <c r="IVS1204" s="22"/>
      <c r="IVT1204" s="22"/>
      <c r="IVU1204" s="22"/>
      <c r="IVV1204" s="22"/>
      <c r="IVW1204" s="22"/>
      <c r="IVX1204" s="22"/>
      <c r="IVY1204" s="22"/>
      <c r="IVZ1204" s="22"/>
      <c r="IWA1204" s="22"/>
      <c r="IWB1204" s="22"/>
      <c r="IWC1204" s="22"/>
      <c r="IWD1204" s="22"/>
      <c r="IWE1204" s="22"/>
      <c r="IWF1204" s="22"/>
      <c r="IWG1204" s="22"/>
      <c r="IWH1204" s="22"/>
      <c r="IWI1204" s="22"/>
      <c r="IWJ1204" s="22"/>
      <c r="IWK1204" s="22"/>
      <c r="IWL1204" s="22"/>
      <c r="IWM1204" s="22"/>
      <c r="IWN1204" s="22"/>
      <c r="IWO1204" s="22"/>
      <c r="IWP1204" s="22"/>
      <c r="IWQ1204" s="22"/>
      <c r="IWR1204" s="22"/>
      <c r="IWS1204" s="22"/>
      <c r="IWT1204" s="22"/>
      <c r="IWU1204" s="22"/>
      <c r="IWV1204" s="22"/>
      <c r="IWW1204" s="22"/>
      <c r="IWX1204" s="22"/>
      <c r="IWY1204" s="22"/>
      <c r="IWZ1204" s="22"/>
      <c r="IXA1204" s="22"/>
      <c r="IXB1204" s="22"/>
      <c r="IXC1204" s="22"/>
      <c r="IXD1204" s="22"/>
      <c r="IXE1204" s="22"/>
      <c r="IXF1204" s="22"/>
      <c r="IXG1204" s="22"/>
      <c r="IXH1204" s="22"/>
      <c r="IXI1204" s="22"/>
      <c r="IXJ1204" s="22"/>
      <c r="IXK1204" s="22"/>
      <c r="IXL1204" s="22"/>
      <c r="IXM1204" s="22"/>
      <c r="IXN1204" s="22"/>
      <c r="IXO1204" s="22"/>
      <c r="IXP1204" s="22"/>
      <c r="IXQ1204" s="22"/>
      <c r="IXR1204" s="22"/>
      <c r="IXS1204" s="22"/>
      <c r="IXT1204" s="22"/>
      <c r="IXU1204" s="22"/>
      <c r="IXV1204" s="22"/>
      <c r="IXW1204" s="22"/>
      <c r="IXX1204" s="22"/>
      <c r="IXY1204" s="22"/>
      <c r="IXZ1204" s="22"/>
      <c r="IYA1204" s="22"/>
      <c r="IYB1204" s="22"/>
      <c r="IYC1204" s="22"/>
      <c r="IYD1204" s="22"/>
      <c r="IYE1204" s="22"/>
      <c r="IYF1204" s="22"/>
      <c r="IYG1204" s="22"/>
      <c r="IYH1204" s="22"/>
      <c r="IYI1204" s="22"/>
      <c r="IYJ1204" s="22"/>
      <c r="IYK1204" s="22"/>
      <c r="IYL1204" s="22"/>
      <c r="IYM1204" s="22"/>
      <c r="IYN1204" s="22"/>
      <c r="IYO1204" s="22"/>
      <c r="IYP1204" s="22"/>
      <c r="IYQ1204" s="22"/>
      <c r="IYR1204" s="22"/>
      <c r="IYS1204" s="22"/>
      <c r="IYT1204" s="22"/>
      <c r="IYU1204" s="22"/>
      <c r="IYV1204" s="22"/>
      <c r="IYW1204" s="22"/>
      <c r="IYX1204" s="22"/>
      <c r="IYY1204" s="22"/>
      <c r="IYZ1204" s="22"/>
      <c r="IZA1204" s="22"/>
      <c r="IZB1204" s="22"/>
      <c r="IZC1204" s="22"/>
      <c r="IZD1204" s="22"/>
      <c r="IZE1204" s="22"/>
      <c r="IZF1204" s="22"/>
      <c r="IZG1204" s="22"/>
      <c r="IZH1204" s="22"/>
      <c r="IZI1204" s="22"/>
      <c r="IZJ1204" s="22"/>
      <c r="IZK1204" s="22"/>
      <c r="IZL1204" s="22"/>
      <c r="IZM1204" s="22"/>
      <c r="IZN1204" s="22"/>
      <c r="IZO1204" s="22"/>
      <c r="IZP1204" s="22"/>
      <c r="IZQ1204" s="22"/>
      <c r="IZR1204" s="22"/>
      <c r="IZS1204" s="22"/>
      <c r="IZT1204" s="22"/>
      <c r="IZU1204" s="22"/>
      <c r="IZV1204" s="22"/>
      <c r="IZW1204" s="22"/>
      <c r="IZX1204" s="22"/>
      <c r="IZY1204" s="22"/>
      <c r="IZZ1204" s="22"/>
      <c r="JAA1204" s="22"/>
      <c r="JAB1204" s="22"/>
      <c r="JAC1204" s="22"/>
      <c r="JAD1204" s="22"/>
      <c r="JAE1204" s="22"/>
      <c r="JAF1204" s="22"/>
      <c r="JAG1204" s="22"/>
      <c r="JAH1204" s="22"/>
      <c r="JAI1204" s="22"/>
      <c r="JAJ1204" s="22"/>
      <c r="JAK1204" s="22"/>
      <c r="JAL1204" s="22"/>
      <c r="JAM1204" s="22"/>
      <c r="JAN1204" s="22"/>
      <c r="JAO1204" s="22"/>
      <c r="JAP1204" s="22"/>
      <c r="JAQ1204" s="22"/>
      <c r="JAR1204" s="22"/>
      <c r="JAS1204" s="22"/>
      <c r="JAT1204" s="22"/>
      <c r="JAU1204" s="22"/>
      <c r="JAV1204" s="22"/>
      <c r="JAW1204" s="22"/>
      <c r="JAX1204" s="22"/>
      <c r="JAY1204" s="22"/>
      <c r="JAZ1204" s="22"/>
      <c r="JBA1204" s="22"/>
      <c r="JBB1204" s="22"/>
      <c r="JBC1204" s="22"/>
      <c r="JBD1204" s="22"/>
      <c r="JBE1204" s="22"/>
      <c r="JBF1204" s="22"/>
      <c r="JBG1204" s="22"/>
      <c r="JBH1204" s="22"/>
      <c r="JBI1204" s="22"/>
      <c r="JBJ1204" s="22"/>
      <c r="JBK1204" s="22"/>
      <c r="JBL1204" s="22"/>
      <c r="JBM1204" s="22"/>
      <c r="JBN1204" s="22"/>
      <c r="JBO1204" s="22"/>
      <c r="JBP1204" s="22"/>
      <c r="JBQ1204" s="22"/>
      <c r="JBR1204" s="22"/>
      <c r="JBS1204" s="22"/>
      <c r="JBT1204" s="22"/>
      <c r="JBU1204" s="22"/>
      <c r="JBV1204" s="22"/>
      <c r="JBW1204" s="22"/>
      <c r="JBX1204" s="22"/>
      <c r="JBY1204" s="22"/>
      <c r="JBZ1204" s="22"/>
      <c r="JCA1204" s="22"/>
      <c r="JCB1204" s="22"/>
      <c r="JCC1204" s="22"/>
      <c r="JCD1204" s="22"/>
      <c r="JCE1204" s="22"/>
      <c r="JCF1204" s="22"/>
      <c r="JCG1204" s="22"/>
      <c r="JCH1204" s="22"/>
      <c r="JCI1204" s="22"/>
      <c r="JCJ1204" s="22"/>
      <c r="JCK1204" s="22"/>
      <c r="JCL1204" s="22"/>
      <c r="JCM1204" s="22"/>
      <c r="JCN1204" s="22"/>
      <c r="JCO1204" s="22"/>
      <c r="JCP1204" s="22"/>
      <c r="JCQ1204" s="22"/>
      <c r="JCR1204" s="22"/>
      <c r="JCS1204" s="22"/>
      <c r="JCT1204" s="22"/>
      <c r="JCU1204" s="22"/>
      <c r="JCV1204" s="22"/>
      <c r="JCW1204" s="22"/>
      <c r="JCX1204" s="22"/>
      <c r="JCY1204" s="22"/>
      <c r="JCZ1204" s="22"/>
      <c r="JDA1204" s="22"/>
      <c r="JDB1204" s="22"/>
      <c r="JDC1204" s="22"/>
      <c r="JDD1204" s="22"/>
      <c r="JDE1204" s="22"/>
      <c r="JDF1204" s="22"/>
      <c r="JDG1204" s="22"/>
      <c r="JDH1204" s="22"/>
      <c r="JDI1204" s="22"/>
      <c r="JDJ1204" s="22"/>
      <c r="JDK1204" s="22"/>
      <c r="JDL1204" s="22"/>
      <c r="JDM1204" s="22"/>
      <c r="JDN1204" s="22"/>
      <c r="JDO1204" s="22"/>
      <c r="JDP1204" s="22"/>
      <c r="JDQ1204" s="22"/>
      <c r="JDR1204" s="22"/>
      <c r="JDS1204" s="22"/>
      <c r="JDT1204" s="22"/>
      <c r="JDU1204" s="22"/>
      <c r="JDV1204" s="22"/>
      <c r="JDW1204" s="22"/>
      <c r="JDX1204" s="22"/>
      <c r="JDY1204" s="22"/>
      <c r="JDZ1204" s="22"/>
      <c r="JEA1204" s="22"/>
      <c r="JEB1204" s="22"/>
      <c r="JEC1204" s="22"/>
      <c r="JED1204" s="22"/>
      <c r="JEE1204" s="22"/>
      <c r="JEF1204" s="22"/>
      <c r="JEG1204" s="22"/>
      <c r="JEH1204" s="22"/>
      <c r="JEI1204" s="22"/>
      <c r="JEJ1204" s="22"/>
      <c r="JEK1204" s="22"/>
      <c r="JEL1204" s="22"/>
      <c r="JEM1204" s="22"/>
      <c r="JEN1204" s="22"/>
      <c r="JEO1204" s="22"/>
      <c r="JEP1204" s="22"/>
      <c r="JEQ1204" s="22"/>
      <c r="JER1204" s="22"/>
      <c r="JES1204" s="22"/>
      <c r="JET1204" s="22"/>
      <c r="JEU1204" s="22"/>
      <c r="JEV1204" s="22"/>
      <c r="JEW1204" s="22"/>
      <c r="JEX1204" s="22"/>
      <c r="JEY1204" s="22"/>
      <c r="JEZ1204" s="22"/>
      <c r="JFA1204" s="22"/>
      <c r="JFB1204" s="22"/>
      <c r="JFC1204" s="22"/>
      <c r="JFD1204" s="22"/>
      <c r="JFE1204" s="22"/>
      <c r="JFF1204" s="22"/>
      <c r="JFG1204" s="22"/>
      <c r="JFH1204" s="22"/>
      <c r="JFI1204" s="22"/>
      <c r="JFJ1204" s="22"/>
      <c r="JFK1204" s="22"/>
      <c r="JFL1204" s="22"/>
      <c r="JFM1204" s="22"/>
      <c r="JFN1204" s="22"/>
      <c r="JFO1204" s="22"/>
      <c r="JFP1204" s="22"/>
      <c r="JFQ1204" s="22"/>
      <c r="JFR1204" s="22"/>
      <c r="JFS1204" s="22"/>
      <c r="JFT1204" s="22"/>
      <c r="JFU1204" s="22"/>
      <c r="JFV1204" s="22"/>
      <c r="JFW1204" s="22"/>
      <c r="JFX1204" s="22"/>
      <c r="JFY1204" s="22"/>
      <c r="JFZ1204" s="22"/>
      <c r="JGA1204" s="22"/>
      <c r="JGB1204" s="22"/>
      <c r="JGC1204" s="22"/>
      <c r="JGD1204" s="22"/>
      <c r="JGE1204" s="22"/>
      <c r="JGF1204" s="22"/>
      <c r="JGG1204" s="22"/>
      <c r="JGH1204" s="22"/>
      <c r="JGI1204" s="22"/>
      <c r="JGJ1204" s="22"/>
      <c r="JGK1204" s="22"/>
      <c r="JGL1204" s="22"/>
      <c r="JGM1204" s="22"/>
      <c r="JGN1204" s="22"/>
      <c r="JGO1204" s="22"/>
      <c r="JGP1204" s="22"/>
      <c r="JGQ1204" s="22"/>
      <c r="JGR1204" s="22"/>
      <c r="JGS1204" s="22"/>
      <c r="JGT1204" s="22"/>
      <c r="JGU1204" s="22"/>
      <c r="JGV1204" s="22"/>
      <c r="JGW1204" s="22"/>
      <c r="JGX1204" s="22"/>
      <c r="JGY1204" s="22"/>
      <c r="JGZ1204" s="22"/>
      <c r="JHA1204" s="22"/>
      <c r="JHB1204" s="22"/>
      <c r="JHC1204" s="22"/>
      <c r="JHD1204" s="22"/>
      <c r="JHE1204" s="22"/>
      <c r="JHF1204" s="22"/>
      <c r="JHG1204" s="22"/>
      <c r="JHH1204" s="22"/>
      <c r="JHI1204" s="22"/>
      <c r="JHJ1204" s="22"/>
      <c r="JHK1204" s="22"/>
      <c r="JHL1204" s="22"/>
      <c r="JHM1204" s="22"/>
      <c r="JHN1204" s="22"/>
      <c r="JHO1204" s="22"/>
      <c r="JHP1204" s="22"/>
      <c r="JHQ1204" s="22"/>
      <c r="JHR1204" s="22"/>
      <c r="JHS1204" s="22"/>
      <c r="JHT1204" s="22"/>
      <c r="JHU1204" s="22"/>
      <c r="JHV1204" s="22"/>
      <c r="JHW1204" s="22"/>
      <c r="JHX1204" s="22"/>
      <c r="JHY1204" s="22"/>
      <c r="JHZ1204" s="22"/>
      <c r="JIA1204" s="22"/>
      <c r="JIB1204" s="22"/>
      <c r="JIC1204" s="22"/>
      <c r="JID1204" s="22"/>
      <c r="JIE1204" s="22"/>
      <c r="JIF1204" s="22"/>
      <c r="JIG1204" s="22"/>
      <c r="JIH1204" s="22"/>
      <c r="JII1204" s="22"/>
      <c r="JIJ1204" s="22"/>
      <c r="JIK1204" s="22"/>
      <c r="JIL1204" s="22"/>
      <c r="JIM1204" s="22"/>
      <c r="JIN1204" s="22"/>
      <c r="JIO1204" s="22"/>
      <c r="JIP1204" s="22"/>
      <c r="JIQ1204" s="22"/>
      <c r="JIR1204" s="22"/>
      <c r="JIS1204" s="22"/>
      <c r="JIT1204" s="22"/>
      <c r="JIU1204" s="22"/>
      <c r="JIV1204" s="22"/>
      <c r="JIW1204" s="22"/>
      <c r="JIX1204" s="22"/>
      <c r="JIY1204" s="22"/>
      <c r="JIZ1204" s="22"/>
      <c r="JJA1204" s="22"/>
      <c r="JJB1204" s="22"/>
      <c r="JJC1204" s="22"/>
      <c r="JJD1204" s="22"/>
      <c r="JJE1204" s="22"/>
      <c r="JJF1204" s="22"/>
      <c r="JJG1204" s="22"/>
      <c r="JJH1204" s="22"/>
      <c r="JJI1204" s="22"/>
      <c r="JJJ1204" s="22"/>
      <c r="JJK1204" s="22"/>
      <c r="JJL1204" s="22"/>
      <c r="JJM1204" s="22"/>
      <c r="JJN1204" s="22"/>
      <c r="JJO1204" s="22"/>
      <c r="JJP1204" s="22"/>
      <c r="JJQ1204" s="22"/>
      <c r="JJR1204" s="22"/>
      <c r="JJS1204" s="22"/>
      <c r="JJT1204" s="22"/>
      <c r="JJU1204" s="22"/>
      <c r="JJV1204" s="22"/>
      <c r="JJW1204" s="22"/>
      <c r="JJX1204" s="22"/>
      <c r="JJY1204" s="22"/>
      <c r="JJZ1204" s="22"/>
      <c r="JKA1204" s="22"/>
      <c r="JKB1204" s="22"/>
      <c r="JKC1204" s="22"/>
      <c r="JKD1204" s="22"/>
      <c r="JKE1204" s="22"/>
      <c r="JKF1204" s="22"/>
      <c r="JKG1204" s="22"/>
      <c r="JKH1204" s="22"/>
      <c r="JKI1204" s="22"/>
      <c r="JKJ1204" s="22"/>
      <c r="JKK1204" s="22"/>
      <c r="JKL1204" s="22"/>
      <c r="JKM1204" s="22"/>
      <c r="JKN1204" s="22"/>
      <c r="JKO1204" s="22"/>
      <c r="JKP1204" s="22"/>
      <c r="JKQ1204" s="22"/>
      <c r="JKR1204" s="22"/>
      <c r="JKS1204" s="22"/>
      <c r="JKT1204" s="22"/>
      <c r="JKU1204" s="22"/>
      <c r="JKV1204" s="22"/>
      <c r="JKW1204" s="22"/>
      <c r="JKX1204" s="22"/>
      <c r="JKY1204" s="22"/>
      <c r="JKZ1204" s="22"/>
      <c r="JLA1204" s="22"/>
      <c r="JLB1204" s="22"/>
      <c r="JLC1204" s="22"/>
      <c r="JLD1204" s="22"/>
      <c r="JLE1204" s="22"/>
      <c r="JLF1204" s="22"/>
      <c r="JLG1204" s="22"/>
      <c r="JLH1204" s="22"/>
      <c r="JLI1204" s="22"/>
      <c r="JLJ1204" s="22"/>
      <c r="JLK1204" s="22"/>
      <c r="JLL1204" s="22"/>
      <c r="JLM1204" s="22"/>
      <c r="JLN1204" s="22"/>
      <c r="JLO1204" s="22"/>
      <c r="JLP1204" s="22"/>
      <c r="JLQ1204" s="22"/>
      <c r="JLR1204" s="22"/>
      <c r="JLS1204" s="22"/>
      <c r="JLT1204" s="22"/>
      <c r="JLU1204" s="22"/>
      <c r="JLV1204" s="22"/>
      <c r="JLW1204" s="22"/>
      <c r="JLX1204" s="22"/>
      <c r="JLY1204" s="22"/>
      <c r="JLZ1204" s="22"/>
      <c r="JMA1204" s="22"/>
      <c r="JMB1204" s="22"/>
      <c r="JMC1204" s="22"/>
      <c r="JMD1204" s="22"/>
      <c r="JME1204" s="22"/>
      <c r="JMF1204" s="22"/>
      <c r="JMG1204" s="22"/>
      <c r="JMH1204" s="22"/>
      <c r="JMI1204" s="22"/>
      <c r="JMJ1204" s="22"/>
      <c r="JMK1204" s="22"/>
      <c r="JML1204" s="22"/>
      <c r="JMM1204" s="22"/>
      <c r="JMN1204" s="22"/>
      <c r="JMO1204" s="22"/>
      <c r="JMP1204" s="22"/>
      <c r="JMQ1204" s="22"/>
      <c r="JMR1204" s="22"/>
      <c r="JMS1204" s="22"/>
      <c r="JMT1204" s="22"/>
      <c r="JMU1204" s="22"/>
      <c r="JMV1204" s="22"/>
      <c r="JMW1204" s="22"/>
      <c r="JMX1204" s="22"/>
      <c r="JMY1204" s="22"/>
      <c r="JMZ1204" s="22"/>
      <c r="JNA1204" s="22"/>
      <c r="JNB1204" s="22"/>
      <c r="JNC1204" s="22"/>
      <c r="JND1204" s="22"/>
      <c r="JNE1204" s="22"/>
      <c r="JNF1204" s="22"/>
      <c r="JNG1204" s="22"/>
      <c r="JNH1204" s="22"/>
      <c r="JNI1204" s="22"/>
      <c r="JNJ1204" s="22"/>
      <c r="JNK1204" s="22"/>
      <c r="JNL1204" s="22"/>
      <c r="JNM1204" s="22"/>
      <c r="JNN1204" s="22"/>
      <c r="JNO1204" s="22"/>
      <c r="JNP1204" s="22"/>
      <c r="JNQ1204" s="22"/>
      <c r="JNR1204" s="22"/>
      <c r="JNS1204" s="22"/>
      <c r="JNT1204" s="22"/>
      <c r="JNU1204" s="22"/>
      <c r="JNV1204" s="22"/>
      <c r="JNW1204" s="22"/>
      <c r="JNX1204" s="22"/>
      <c r="JNY1204" s="22"/>
      <c r="JNZ1204" s="22"/>
      <c r="JOA1204" s="22"/>
      <c r="JOB1204" s="22"/>
      <c r="JOC1204" s="22"/>
      <c r="JOD1204" s="22"/>
      <c r="JOE1204" s="22"/>
      <c r="JOF1204" s="22"/>
      <c r="JOG1204" s="22"/>
      <c r="JOH1204" s="22"/>
      <c r="JOI1204" s="22"/>
      <c r="JOJ1204" s="22"/>
      <c r="JOK1204" s="22"/>
      <c r="JOL1204" s="22"/>
      <c r="JOM1204" s="22"/>
      <c r="JON1204" s="22"/>
      <c r="JOO1204" s="22"/>
      <c r="JOP1204" s="22"/>
      <c r="JOQ1204" s="22"/>
      <c r="JOR1204" s="22"/>
      <c r="JOS1204" s="22"/>
      <c r="JOT1204" s="22"/>
      <c r="JOU1204" s="22"/>
      <c r="JOV1204" s="22"/>
      <c r="JOW1204" s="22"/>
      <c r="JOX1204" s="22"/>
      <c r="JOY1204" s="22"/>
      <c r="JOZ1204" s="22"/>
      <c r="JPA1204" s="22"/>
      <c r="JPB1204" s="22"/>
      <c r="JPC1204" s="22"/>
      <c r="JPD1204" s="22"/>
      <c r="JPE1204" s="22"/>
      <c r="JPF1204" s="22"/>
      <c r="JPG1204" s="22"/>
      <c r="JPH1204" s="22"/>
      <c r="JPI1204" s="22"/>
      <c r="JPJ1204" s="22"/>
      <c r="JPK1204" s="22"/>
      <c r="JPL1204" s="22"/>
      <c r="JPM1204" s="22"/>
      <c r="JPN1204" s="22"/>
      <c r="JPO1204" s="22"/>
      <c r="JPP1204" s="22"/>
      <c r="JPQ1204" s="22"/>
      <c r="JPR1204" s="22"/>
      <c r="JPS1204" s="22"/>
      <c r="JPT1204" s="22"/>
      <c r="JPU1204" s="22"/>
      <c r="JPV1204" s="22"/>
      <c r="JPW1204" s="22"/>
      <c r="JPX1204" s="22"/>
      <c r="JPY1204" s="22"/>
      <c r="JPZ1204" s="22"/>
      <c r="JQA1204" s="22"/>
      <c r="JQB1204" s="22"/>
      <c r="JQC1204" s="22"/>
      <c r="JQD1204" s="22"/>
      <c r="JQE1204" s="22"/>
      <c r="JQF1204" s="22"/>
      <c r="JQG1204" s="22"/>
      <c r="JQH1204" s="22"/>
      <c r="JQI1204" s="22"/>
      <c r="JQJ1204" s="22"/>
      <c r="JQK1204" s="22"/>
      <c r="JQL1204" s="22"/>
      <c r="JQM1204" s="22"/>
      <c r="JQN1204" s="22"/>
      <c r="JQO1204" s="22"/>
      <c r="JQP1204" s="22"/>
      <c r="JQQ1204" s="22"/>
      <c r="JQR1204" s="22"/>
      <c r="JQS1204" s="22"/>
      <c r="JQT1204" s="22"/>
      <c r="JQU1204" s="22"/>
      <c r="JQV1204" s="22"/>
      <c r="JQW1204" s="22"/>
      <c r="JQX1204" s="22"/>
      <c r="JQY1204" s="22"/>
      <c r="JQZ1204" s="22"/>
      <c r="JRA1204" s="22"/>
      <c r="JRB1204" s="22"/>
      <c r="JRC1204" s="22"/>
      <c r="JRD1204" s="22"/>
      <c r="JRE1204" s="22"/>
      <c r="JRF1204" s="22"/>
      <c r="JRG1204" s="22"/>
      <c r="JRH1204" s="22"/>
      <c r="JRI1204" s="22"/>
      <c r="JRJ1204" s="22"/>
      <c r="JRK1204" s="22"/>
      <c r="JRL1204" s="22"/>
      <c r="JRM1204" s="22"/>
      <c r="JRN1204" s="22"/>
      <c r="JRO1204" s="22"/>
      <c r="JRP1204" s="22"/>
      <c r="JRQ1204" s="22"/>
      <c r="JRR1204" s="22"/>
      <c r="JRS1204" s="22"/>
      <c r="JRT1204" s="22"/>
      <c r="JRU1204" s="22"/>
      <c r="JRV1204" s="22"/>
      <c r="JRW1204" s="22"/>
      <c r="JRX1204" s="22"/>
      <c r="JRY1204" s="22"/>
      <c r="JRZ1204" s="22"/>
      <c r="JSA1204" s="22"/>
      <c r="JSB1204" s="22"/>
      <c r="JSC1204" s="22"/>
      <c r="JSD1204" s="22"/>
      <c r="JSE1204" s="22"/>
      <c r="JSF1204" s="22"/>
      <c r="JSG1204" s="22"/>
      <c r="JSH1204" s="22"/>
      <c r="JSI1204" s="22"/>
      <c r="JSJ1204" s="22"/>
      <c r="JSK1204" s="22"/>
      <c r="JSL1204" s="22"/>
      <c r="JSM1204" s="22"/>
      <c r="JSN1204" s="22"/>
      <c r="JSO1204" s="22"/>
      <c r="JSP1204" s="22"/>
      <c r="JSQ1204" s="22"/>
      <c r="JSR1204" s="22"/>
      <c r="JSS1204" s="22"/>
      <c r="JST1204" s="22"/>
      <c r="JSU1204" s="22"/>
      <c r="JSV1204" s="22"/>
      <c r="JSW1204" s="22"/>
      <c r="JSX1204" s="22"/>
      <c r="JSY1204" s="22"/>
      <c r="JSZ1204" s="22"/>
      <c r="JTA1204" s="22"/>
      <c r="JTB1204" s="22"/>
      <c r="JTC1204" s="22"/>
      <c r="JTD1204" s="22"/>
      <c r="JTE1204" s="22"/>
      <c r="JTF1204" s="22"/>
      <c r="JTG1204" s="22"/>
      <c r="JTH1204" s="22"/>
      <c r="JTI1204" s="22"/>
      <c r="JTJ1204" s="22"/>
      <c r="JTK1204" s="22"/>
      <c r="JTL1204" s="22"/>
      <c r="JTM1204" s="22"/>
      <c r="JTN1204" s="22"/>
      <c r="JTO1204" s="22"/>
      <c r="JTP1204" s="22"/>
      <c r="JTQ1204" s="22"/>
      <c r="JTR1204" s="22"/>
      <c r="JTS1204" s="22"/>
      <c r="JTT1204" s="22"/>
      <c r="JTU1204" s="22"/>
      <c r="JTV1204" s="22"/>
      <c r="JTW1204" s="22"/>
      <c r="JTX1204" s="22"/>
      <c r="JTY1204" s="22"/>
      <c r="JTZ1204" s="22"/>
      <c r="JUA1204" s="22"/>
      <c r="JUB1204" s="22"/>
      <c r="JUC1204" s="22"/>
      <c r="JUD1204" s="22"/>
      <c r="JUE1204" s="22"/>
      <c r="JUF1204" s="22"/>
      <c r="JUG1204" s="22"/>
      <c r="JUH1204" s="22"/>
      <c r="JUI1204" s="22"/>
      <c r="JUJ1204" s="22"/>
      <c r="JUK1204" s="22"/>
      <c r="JUL1204" s="22"/>
      <c r="JUM1204" s="22"/>
      <c r="JUN1204" s="22"/>
      <c r="JUO1204" s="22"/>
      <c r="JUP1204" s="22"/>
      <c r="JUQ1204" s="22"/>
      <c r="JUR1204" s="22"/>
      <c r="JUS1204" s="22"/>
      <c r="JUT1204" s="22"/>
      <c r="JUU1204" s="22"/>
      <c r="JUV1204" s="22"/>
      <c r="JUW1204" s="22"/>
      <c r="JUX1204" s="22"/>
      <c r="JUY1204" s="22"/>
      <c r="JUZ1204" s="22"/>
      <c r="JVA1204" s="22"/>
      <c r="JVB1204" s="22"/>
      <c r="JVC1204" s="22"/>
      <c r="JVD1204" s="22"/>
      <c r="JVE1204" s="22"/>
      <c r="JVF1204" s="22"/>
      <c r="JVG1204" s="22"/>
      <c r="JVH1204" s="22"/>
      <c r="JVI1204" s="22"/>
      <c r="JVJ1204" s="22"/>
      <c r="JVK1204" s="22"/>
      <c r="JVL1204" s="22"/>
      <c r="JVM1204" s="22"/>
      <c r="JVN1204" s="22"/>
      <c r="JVO1204" s="22"/>
      <c r="JVP1204" s="22"/>
      <c r="JVQ1204" s="22"/>
      <c r="JVR1204" s="22"/>
      <c r="JVS1204" s="22"/>
      <c r="JVT1204" s="22"/>
      <c r="JVU1204" s="22"/>
      <c r="JVV1204" s="22"/>
      <c r="JVW1204" s="22"/>
      <c r="JVX1204" s="22"/>
      <c r="JVY1204" s="22"/>
      <c r="JVZ1204" s="22"/>
      <c r="JWA1204" s="22"/>
      <c r="JWB1204" s="22"/>
      <c r="JWC1204" s="22"/>
      <c r="JWD1204" s="22"/>
      <c r="JWE1204" s="22"/>
      <c r="JWF1204" s="22"/>
      <c r="JWG1204" s="22"/>
      <c r="JWH1204" s="22"/>
      <c r="JWI1204" s="22"/>
      <c r="JWJ1204" s="22"/>
      <c r="JWK1204" s="22"/>
      <c r="JWL1204" s="22"/>
      <c r="JWM1204" s="22"/>
      <c r="JWN1204" s="22"/>
      <c r="JWO1204" s="22"/>
      <c r="JWP1204" s="22"/>
      <c r="JWQ1204" s="22"/>
      <c r="JWR1204" s="22"/>
      <c r="JWS1204" s="22"/>
      <c r="JWT1204" s="22"/>
      <c r="JWU1204" s="22"/>
      <c r="JWV1204" s="22"/>
      <c r="JWW1204" s="22"/>
      <c r="JWX1204" s="22"/>
      <c r="JWY1204" s="22"/>
      <c r="JWZ1204" s="22"/>
      <c r="JXA1204" s="22"/>
      <c r="JXB1204" s="22"/>
      <c r="JXC1204" s="22"/>
      <c r="JXD1204" s="22"/>
      <c r="JXE1204" s="22"/>
      <c r="JXF1204" s="22"/>
      <c r="JXG1204" s="22"/>
      <c r="JXH1204" s="22"/>
      <c r="JXI1204" s="22"/>
      <c r="JXJ1204" s="22"/>
      <c r="JXK1204" s="22"/>
      <c r="JXL1204" s="22"/>
      <c r="JXM1204" s="22"/>
      <c r="JXN1204" s="22"/>
      <c r="JXO1204" s="22"/>
      <c r="JXP1204" s="22"/>
      <c r="JXQ1204" s="22"/>
      <c r="JXR1204" s="22"/>
      <c r="JXS1204" s="22"/>
      <c r="JXT1204" s="22"/>
      <c r="JXU1204" s="22"/>
      <c r="JXV1204" s="22"/>
      <c r="JXW1204" s="22"/>
      <c r="JXX1204" s="22"/>
      <c r="JXY1204" s="22"/>
      <c r="JXZ1204" s="22"/>
      <c r="JYA1204" s="22"/>
      <c r="JYB1204" s="22"/>
      <c r="JYC1204" s="22"/>
      <c r="JYD1204" s="22"/>
      <c r="JYE1204" s="22"/>
      <c r="JYF1204" s="22"/>
      <c r="JYG1204" s="22"/>
      <c r="JYH1204" s="22"/>
      <c r="JYI1204" s="22"/>
      <c r="JYJ1204" s="22"/>
      <c r="JYK1204" s="22"/>
      <c r="JYL1204" s="22"/>
      <c r="JYM1204" s="22"/>
      <c r="JYN1204" s="22"/>
      <c r="JYO1204" s="22"/>
      <c r="JYP1204" s="22"/>
      <c r="JYQ1204" s="22"/>
      <c r="JYR1204" s="22"/>
      <c r="JYS1204" s="22"/>
      <c r="JYT1204" s="22"/>
      <c r="JYU1204" s="22"/>
      <c r="JYV1204" s="22"/>
      <c r="JYW1204" s="22"/>
      <c r="JYX1204" s="22"/>
      <c r="JYY1204" s="22"/>
      <c r="JYZ1204" s="22"/>
      <c r="JZA1204" s="22"/>
      <c r="JZB1204" s="22"/>
      <c r="JZC1204" s="22"/>
      <c r="JZD1204" s="22"/>
      <c r="JZE1204" s="22"/>
      <c r="JZF1204" s="22"/>
      <c r="JZG1204" s="22"/>
      <c r="JZH1204" s="22"/>
      <c r="JZI1204" s="22"/>
      <c r="JZJ1204" s="22"/>
      <c r="JZK1204" s="22"/>
      <c r="JZL1204" s="22"/>
      <c r="JZM1204" s="22"/>
      <c r="JZN1204" s="22"/>
      <c r="JZO1204" s="22"/>
      <c r="JZP1204" s="22"/>
      <c r="JZQ1204" s="22"/>
      <c r="JZR1204" s="22"/>
      <c r="JZS1204" s="22"/>
      <c r="JZT1204" s="22"/>
      <c r="JZU1204" s="22"/>
      <c r="JZV1204" s="22"/>
      <c r="JZW1204" s="22"/>
      <c r="JZX1204" s="22"/>
      <c r="JZY1204" s="22"/>
      <c r="JZZ1204" s="22"/>
      <c r="KAA1204" s="22"/>
      <c r="KAB1204" s="22"/>
      <c r="KAC1204" s="22"/>
      <c r="KAD1204" s="22"/>
      <c r="KAE1204" s="22"/>
      <c r="KAF1204" s="22"/>
      <c r="KAG1204" s="22"/>
      <c r="KAH1204" s="22"/>
      <c r="KAI1204" s="22"/>
      <c r="KAJ1204" s="22"/>
      <c r="KAK1204" s="22"/>
      <c r="KAL1204" s="22"/>
      <c r="KAM1204" s="22"/>
      <c r="KAN1204" s="22"/>
      <c r="KAO1204" s="22"/>
      <c r="KAP1204" s="22"/>
      <c r="KAQ1204" s="22"/>
      <c r="KAR1204" s="22"/>
      <c r="KAS1204" s="22"/>
      <c r="KAT1204" s="22"/>
      <c r="KAU1204" s="22"/>
      <c r="KAV1204" s="22"/>
      <c r="KAW1204" s="22"/>
      <c r="KAX1204" s="22"/>
      <c r="KAY1204" s="22"/>
      <c r="KAZ1204" s="22"/>
      <c r="KBA1204" s="22"/>
      <c r="KBB1204" s="22"/>
      <c r="KBC1204" s="22"/>
      <c r="KBD1204" s="22"/>
      <c r="KBE1204" s="22"/>
      <c r="KBF1204" s="22"/>
      <c r="KBG1204" s="22"/>
      <c r="KBH1204" s="22"/>
      <c r="KBI1204" s="22"/>
      <c r="KBJ1204" s="22"/>
      <c r="KBK1204" s="22"/>
      <c r="KBL1204" s="22"/>
      <c r="KBM1204" s="22"/>
      <c r="KBN1204" s="22"/>
      <c r="KBO1204" s="22"/>
      <c r="KBP1204" s="22"/>
      <c r="KBQ1204" s="22"/>
      <c r="KBR1204" s="22"/>
      <c r="KBS1204" s="22"/>
      <c r="KBT1204" s="22"/>
      <c r="KBU1204" s="22"/>
      <c r="KBV1204" s="22"/>
      <c r="KBW1204" s="22"/>
      <c r="KBX1204" s="22"/>
      <c r="KBY1204" s="22"/>
      <c r="KBZ1204" s="22"/>
      <c r="KCA1204" s="22"/>
      <c r="KCB1204" s="22"/>
      <c r="KCC1204" s="22"/>
      <c r="KCD1204" s="22"/>
      <c r="KCE1204" s="22"/>
      <c r="KCF1204" s="22"/>
      <c r="KCG1204" s="22"/>
      <c r="KCH1204" s="22"/>
      <c r="KCI1204" s="22"/>
      <c r="KCJ1204" s="22"/>
      <c r="KCK1204" s="22"/>
      <c r="KCL1204" s="22"/>
      <c r="KCM1204" s="22"/>
      <c r="KCN1204" s="22"/>
      <c r="KCO1204" s="22"/>
      <c r="KCP1204" s="22"/>
      <c r="KCQ1204" s="22"/>
      <c r="KCR1204" s="22"/>
      <c r="KCS1204" s="22"/>
      <c r="KCT1204" s="22"/>
      <c r="KCU1204" s="22"/>
      <c r="KCV1204" s="22"/>
      <c r="KCW1204" s="22"/>
      <c r="KCX1204" s="22"/>
      <c r="KCY1204" s="22"/>
      <c r="KCZ1204" s="22"/>
      <c r="KDA1204" s="22"/>
      <c r="KDB1204" s="22"/>
      <c r="KDC1204" s="22"/>
      <c r="KDD1204" s="22"/>
      <c r="KDE1204" s="22"/>
      <c r="KDF1204" s="22"/>
      <c r="KDG1204" s="22"/>
      <c r="KDH1204" s="22"/>
      <c r="KDI1204" s="22"/>
      <c r="KDJ1204" s="22"/>
      <c r="KDK1204" s="22"/>
      <c r="KDL1204" s="22"/>
      <c r="KDM1204" s="22"/>
      <c r="KDN1204" s="22"/>
      <c r="KDO1204" s="22"/>
      <c r="KDP1204" s="22"/>
      <c r="KDQ1204" s="22"/>
      <c r="KDR1204" s="22"/>
      <c r="KDS1204" s="22"/>
      <c r="KDT1204" s="22"/>
      <c r="KDU1204" s="22"/>
      <c r="KDV1204" s="22"/>
      <c r="KDW1204" s="22"/>
      <c r="KDX1204" s="22"/>
      <c r="KDY1204" s="22"/>
      <c r="KDZ1204" s="22"/>
      <c r="KEA1204" s="22"/>
      <c r="KEB1204" s="22"/>
      <c r="KEC1204" s="22"/>
      <c r="KED1204" s="22"/>
      <c r="KEE1204" s="22"/>
      <c r="KEF1204" s="22"/>
      <c r="KEG1204" s="22"/>
      <c r="KEH1204" s="22"/>
      <c r="KEI1204" s="22"/>
      <c r="KEJ1204" s="22"/>
      <c r="KEK1204" s="22"/>
      <c r="KEL1204" s="22"/>
      <c r="KEM1204" s="22"/>
      <c r="KEN1204" s="22"/>
      <c r="KEO1204" s="22"/>
      <c r="KEP1204" s="22"/>
      <c r="KEQ1204" s="22"/>
      <c r="KER1204" s="22"/>
      <c r="KES1204" s="22"/>
      <c r="KET1204" s="22"/>
      <c r="KEU1204" s="22"/>
      <c r="KEV1204" s="22"/>
      <c r="KEW1204" s="22"/>
      <c r="KEX1204" s="22"/>
      <c r="KEY1204" s="22"/>
      <c r="KEZ1204" s="22"/>
      <c r="KFA1204" s="22"/>
      <c r="KFB1204" s="22"/>
      <c r="KFC1204" s="22"/>
      <c r="KFD1204" s="22"/>
      <c r="KFE1204" s="22"/>
      <c r="KFF1204" s="22"/>
      <c r="KFG1204" s="22"/>
      <c r="KFH1204" s="22"/>
      <c r="KFI1204" s="22"/>
      <c r="KFJ1204" s="22"/>
      <c r="KFK1204" s="22"/>
      <c r="KFL1204" s="22"/>
      <c r="KFM1204" s="22"/>
      <c r="KFN1204" s="22"/>
      <c r="KFO1204" s="22"/>
      <c r="KFP1204" s="22"/>
      <c r="KFQ1204" s="22"/>
      <c r="KFR1204" s="22"/>
      <c r="KFS1204" s="22"/>
      <c r="KFT1204" s="22"/>
      <c r="KFU1204" s="22"/>
      <c r="KFV1204" s="22"/>
      <c r="KFW1204" s="22"/>
      <c r="KFX1204" s="22"/>
      <c r="KFY1204" s="22"/>
      <c r="KFZ1204" s="22"/>
      <c r="KGA1204" s="22"/>
      <c r="KGB1204" s="22"/>
      <c r="KGC1204" s="22"/>
      <c r="KGD1204" s="22"/>
      <c r="KGE1204" s="22"/>
      <c r="KGF1204" s="22"/>
      <c r="KGG1204" s="22"/>
      <c r="KGH1204" s="22"/>
      <c r="KGI1204" s="22"/>
      <c r="KGJ1204" s="22"/>
      <c r="KGK1204" s="22"/>
      <c r="KGL1204" s="22"/>
      <c r="KGM1204" s="22"/>
      <c r="KGN1204" s="22"/>
      <c r="KGO1204" s="22"/>
      <c r="KGP1204" s="22"/>
      <c r="KGQ1204" s="22"/>
      <c r="KGR1204" s="22"/>
      <c r="KGS1204" s="22"/>
      <c r="KGT1204" s="22"/>
      <c r="KGU1204" s="22"/>
      <c r="KGV1204" s="22"/>
      <c r="KGW1204" s="22"/>
      <c r="KGX1204" s="22"/>
      <c r="KGY1204" s="22"/>
      <c r="KGZ1204" s="22"/>
      <c r="KHA1204" s="22"/>
      <c r="KHB1204" s="22"/>
      <c r="KHC1204" s="22"/>
      <c r="KHD1204" s="22"/>
      <c r="KHE1204" s="22"/>
      <c r="KHF1204" s="22"/>
      <c r="KHG1204" s="22"/>
      <c r="KHH1204" s="22"/>
      <c r="KHI1204" s="22"/>
      <c r="KHJ1204" s="22"/>
      <c r="KHK1204" s="22"/>
      <c r="KHL1204" s="22"/>
      <c r="KHM1204" s="22"/>
      <c r="KHN1204" s="22"/>
      <c r="KHO1204" s="22"/>
      <c r="KHP1204" s="22"/>
      <c r="KHQ1204" s="22"/>
      <c r="KHR1204" s="22"/>
      <c r="KHS1204" s="22"/>
      <c r="KHT1204" s="22"/>
      <c r="KHU1204" s="22"/>
      <c r="KHV1204" s="22"/>
      <c r="KHW1204" s="22"/>
      <c r="KHX1204" s="22"/>
      <c r="KHY1204" s="22"/>
      <c r="KHZ1204" s="22"/>
      <c r="KIA1204" s="22"/>
      <c r="KIB1204" s="22"/>
      <c r="KIC1204" s="22"/>
      <c r="KID1204" s="22"/>
      <c r="KIE1204" s="22"/>
      <c r="KIF1204" s="22"/>
      <c r="KIG1204" s="22"/>
      <c r="KIH1204" s="22"/>
      <c r="KII1204" s="22"/>
      <c r="KIJ1204" s="22"/>
      <c r="KIK1204" s="22"/>
      <c r="KIL1204" s="22"/>
      <c r="KIM1204" s="22"/>
      <c r="KIN1204" s="22"/>
      <c r="KIO1204" s="22"/>
      <c r="KIP1204" s="22"/>
      <c r="KIQ1204" s="22"/>
      <c r="KIR1204" s="22"/>
      <c r="KIS1204" s="22"/>
      <c r="KIT1204" s="22"/>
      <c r="KIU1204" s="22"/>
      <c r="KIV1204" s="22"/>
      <c r="KIW1204" s="22"/>
      <c r="KIX1204" s="22"/>
      <c r="KIY1204" s="22"/>
      <c r="KIZ1204" s="22"/>
      <c r="KJA1204" s="22"/>
      <c r="KJB1204" s="22"/>
      <c r="KJC1204" s="22"/>
      <c r="KJD1204" s="22"/>
      <c r="KJE1204" s="22"/>
      <c r="KJF1204" s="22"/>
      <c r="KJG1204" s="22"/>
      <c r="KJH1204" s="22"/>
      <c r="KJI1204" s="22"/>
      <c r="KJJ1204" s="22"/>
      <c r="KJK1204" s="22"/>
      <c r="KJL1204" s="22"/>
      <c r="KJM1204" s="22"/>
      <c r="KJN1204" s="22"/>
      <c r="KJO1204" s="22"/>
      <c r="KJP1204" s="22"/>
      <c r="KJQ1204" s="22"/>
      <c r="KJR1204" s="22"/>
      <c r="KJS1204" s="22"/>
      <c r="KJT1204" s="22"/>
      <c r="KJU1204" s="22"/>
      <c r="KJV1204" s="22"/>
      <c r="KJW1204" s="22"/>
      <c r="KJX1204" s="22"/>
      <c r="KJY1204" s="22"/>
      <c r="KJZ1204" s="22"/>
      <c r="KKA1204" s="22"/>
      <c r="KKB1204" s="22"/>
      <c r="KKC1204" s="22"/>
      <c r="KKD1204" s="22"/>
      <c r="KKE1204" s="22"/>
      <c r="KKF1204" s="22"/>
      <c r="KKG1204" s="22"/>
      <c r="KKH1204" s="22"/>
      <c r="KKI1204" s="22"/>
      <c r="KKJ1204" s="22"/>
      <c r="KKK1204" s="22"/>
      <c r="KKL1204" s="22"/>
      <c r="KKM1204" s="22"/>
      <c r="KKN1204" s="22"/>
      <c r="KKO1204" s="22"/>
      <c r="KKP1204" s="22"/>
      <c r="KKQ1204" s="22"/>
      <c r="KKR1204" s="22"/>
      <c r="KKS1204" s="22"/>
      <c r="KKT1204" s="22"/>
      <c r="KKU1204" s="22"/>
      <c r="KKV1204" s="22"/>
      <c r="KKW1204" s="22"/>
      <c r="KKX1204" s="22"/>
      <c r="KKY1204" s="22"/>
      <c r="KKZ1204" s="22"/>
      <c r="KLA1204" s="22"/>
      <c r="KLB1204" s="22"/>
      <c r="KLC1204" s="22"/>
      <c r="KLD1204" s="22"/>
      <c r="KLE1204" s="22"/>
      <c r="KLF1204" s="22"/>
      <c r="KLG1204" s="22"/>
      <c r="KLH1204" s="22"/>
      <c r="KLI1204" s="22"/>
      <c r="KLJ1204" s="22"/>
      <c r="KLK1204" s="22"/>
      <c r="KLL1204" s="22"/>
      <c r="KLM1204" s="22"/>
      <c r="KLN1204" s="22"/>
      <c r="KLO1204" s="22"/>
      <c r="KLP1204" s="22"/>
      <c r="KLQ1204" s="22"/>
      <c r="KLR1204" s="22"/>
      <c r="KLS1204" s="22"/>
      <c r="KLT1204" s="22"/>
      <c r="KLU1204" s="22"/>
      <c r="KLV1204" s="22"/>
      <c r="KLW1204" s="22"/>
      <c r="KLX1204" s="22"/>
      <c r="KLY1204" s="22"/>
      <c r="KLZ1204" s="22"/>
      <c r="KMA1204" s="22"/>
      <c r="KMB1204" s="22"/>
      <c r="KMC1204" s="22"/>
      <c r="KMD1204" s="22"/>
      <c r="KME1204" s="22"/>
      <c r="KMF1204" s="22"/>
      <c r="KMG1204" s="22"/>
      <c r="KMH1204" s="22"/>
      <c r="KMI1204" s="22"/>
      <c r="KMJ1204" s="22"/>
      <c r="KMK1204" s="22"/>
      <c r="KML1204" s="22"/>
      <c r="KMM1204" s="22"/>
      <c r="KMN1204" s="22"/>
      <c r="KMO1204" s="22"/>
      <c r="KMP1204" s="22"/>
      <c r="KMQ1204" s="22"/>
      <c r="KMR1204" s="22"/>
      <c r="KMS1204" s="22"/>
      <c r="KMT1204" s="22"/>
      <c r="KMU1204" s="22"/>
      <c r="KMV1204" s="22"/>
      <c r="KMW1204" s="22"/>
      <c r="KMX1204" s="22"/>
      <c r="KMY1204" s="22"/>
      <c r="KMZ1204" s="22"/>
      <c r="KNA1204" s="22"/>
      <c r="KNB1204" s="22"/>
      <c r="KNC1204" s="22"/>
      <c r="KND1204" s="22"/>
      <c r="KNE1204" s="22"/>
      <c r="KNF1204" s="22"/>
      <c r="KNG1204" s="22"/>
      <c r="KNH1204" s="22"/>
      <c r="KNI1204" s="22"/>
      <c r="KNJ1204" s="22"/>
      <c r="KNK1204" s="22"/>
      <c r="KNL1204" s="22"/>
      <c r="KNM1204" s="22"/>
      <c r="KNN1204" s="22"/>
      <c r="KNO1204" s="22"/>
      <c r="KNP1204" s="22"/>
      <c r="KNQ1204" s="22"/>
      <c r="KNR1204" s="22"/>
      <c r="KNS1204" s="22"/>
      <c r="KNT1204" s="22"/>
      <c r="KNU1204" s="22"/>
      <c r="KNV1204" s="22"/>
      <c r="KNW1204" s="22"/>
      <c r="KNX1204" s="22"/>
      <c r="KNY1204" s="22"/>
      <c r="KNZ1204" s="22"/>
      <c r="KOA1204" s="22"/>
      <c r="KOB1204" s="22"/>
      <c r="KOC1204" s="22"/>
      <c r="KOD1204" s="22"/>
      <c r="KOE1204" s="22"/>
      <c r="KOF1204" s="22"/>
      <c r="KOG1204" s="22"/>
      <c r="KOH1204" s="22"/>
      <c r="KOI1204" s="22"/>
      <c r="KOJ1204" s="22"/>
      <c r="KOK1204" s="22"/>
      <c r="KOL1204" s="22"/>
      <c r="KOM1204" s="22"/>
      <c r="KON1204" s="22"/>
      <c r="KOO1204" s="22"/>
      <c r="KOP1204" s="22"/>
      <c r="KOQ1204" s="22"/>
      <c r="KOR1204" s="22"/>
      <c r="KOS1204" s="22"/>
      <c r="KOT1204" s="22"/>
      <c r="KOU1204" s="22"/>
      <c r="KOV1204" s="22"/>
      <c r="KOW1204" s="22"/>
      <c r="KOX1204" s="22"/>
      <c r="KOY1204" s="22"/>
      <c r="KOZ1204" s="22"/>
      <c r="KPA1204" s="22"/>
      <c r="KPB1204" s="22"/>
      <c r="KPC1204" s="22"/>
      <c r="KPD1204" s="22"/>
      <c r="KPE1204" s="22"/>
      <c r="KPF1204" s="22"/>
      <c r="KPG1204" s="22"/>
      <c r="KPH1204" s="22"/>
      <c r="KPI1204" s="22"/>
      <c r="KPJ1204" s="22"/>
      <c r="KPK1204" s="22"/>
      <c r="KPL1204" s="22"/>
      <c r="KPM1204" s="22"/>
      <c r="KPN1204" s="22"/>
      <c r="KPO1204" s="22"/>
      <c r="KPP1204" s="22"/>
      <c r="KPQ1204" s="22"/>
      <c r="KPR1204" s="22"/>
      <c r="KPS1204" s="22"/>
      <c r="KPT1204" s="22"/>
      <c r="KPU1204" s="22"/>
      <c r="KPV1204" s="22"/>
      <c r="KPW1204" s="22"/>
      <c r="KPX1204" s="22"/>
      <c r="KPY1204" s="22"/>
      <c r="KPZ1204" s="22"/>
      <c r="KQA1204" s="22"/>
      <c r="KQB1204" s="22"/>
      <c r="KQC1204" s="22"/>
      <c r="KQD1204" s="22"/>
      <c r="KQE1204" s="22"/>
      <c r="KQF1204" s="22"/>
      <c r="KQG1204" s="22"/>
      <c r="KQH1204" s="22"/>
      <c r="KQI1204" s="22"/>
      <c r="KQJ1204" s="22"/>
      <c r="KQK1204" s="22"/>
      <c r="KQL1204" s="22"/>
      <c r="KQM1204" s="22"/>
      <c r="KQN1204" s="22"/>
      <c r="KQO1204" s="22"/>
      <c r="KQP1204" s="22"/>
      <c r="KQQ1204" s="22"/>
      <c r="KQR1204" s="22"/>
      <c r="KQS1204" s="22"/>
      <c r="KQT1204" s="22"/>
      <c r="KQU1204" s="22"/>
      <c r="KQV1204" s="22"/>
      <c r="KQW1204" s="22"/>
      <c r="KQX1204" s="22"/>
      <c r="KQY1204" s="22"/>
      <c r="KQZ1204" s="22"/>
      <c r="KRA1204" s="22"/>
      <c r="KRB1204" s="22"/>
      <c r="KRC1204" s="22"/>
      <c r="KRD1204" s="22"/>
      <c r="KRE1204" s="22"/>
      <c r="KRF1204" s="22"/>
      <c r="KRG1204" s="22"/>
      <c r="KRH1204" s="22"/>
      <c r="KRI1204" s="22"/>
      <c r="KRJ1204" s="22"/>
      <c r="KRK1204" s="22"/>
      <c r="KRL1204" s="22"/>
      <c r="KRM1204" s="22"/>
      <c r="KRN1204" s="22"/>
      <c r="KRO1204" s="22"/>
      <c r="KRP1204" s="22"/>
      <c r="KRQ1204" s="22"/>
      <c r="KRR1204" s="22"/>
      <c r="KRS1204" s="22"/>
      <c r="KRT1204" s="22"/>
      <c r="KRU1204" s="22"/>
      <c r="KRV1204" s="22"/>
      <c r="KRW1204" s="22"/>
      <c r="KRX1204" s="22"/>
      <c r="KRY1204" s="22"/>
      <c r="KRZ1204" s="22"/>
      <c r="KSA1204" s="22"/>
      <c r="KSB1204" s="22"/>
      <c r="KSC1204" s="22"/>
      <c r="KSD1204" s="22"/>
      <c r="KSE1204" s="22"/>
      <c r="KSF1204" s="22"/>
      <c r="KSG1204" s="22"/>
      <c r="KSH1204" s="22"/>
      <c r="KSI1204" s="22"/>
      <c r="KSJ1204" s="22"/>
      <c r="KSK1204" s="22"/>
      <c r="KSL1204" s="22"/>
      <c r="KSM1204" s="22"/>
      <c r="KSN1204" s="22"/>
      <c r="KSO1204" s="22"/>
      <c r="KSP1204" s="22"/>
      <c r="KSQ1204" s="22"/>
      <c r="KSR1204" s="22"/>
      <c r="KSS1204" s="22"/>
      <c r="KST1204" s="22"/>
      <c r="KSU1204" s="22"/>
      <c r="KSV1204" s="22"/>
      <c r="KSW1204" s="22"/>
      <c r="KSX1204" s="22"/>
      <c r="KSY1204" s="22"/>
      <c r="KSZ1204" s="22"/>
      <c r="KTA1204" s="22"/>
      <c r="KTB1204" s="22"/>
      <c r="KTC1204" s="22"/>
      <c r="KTD1204" s="22"/>
      <c r="KTE1204" s="22"/>
      <c r="KTF1204" s="22"/>
      <c r="KTG1204" s="22"/>
      <c r="KTH1204" s="22"/>
      <c r="KTI1204" s="22"/>
      <c r="KTJ1204" s="22"/>
      <c r="KTK1204" s="22"/>
      <c r="KTL1204" s="22"/>
      <c r="KTM1204" s="22"/>
      <c r="KTN1204" s="22"/>
      <c r="KTO1204" s="22"/>
      <c r="KTP1204" s="22"/>
      <c r="KTQ1204" s="22"/>
      <c r="KTR1204" s="22"/>
      <c r="KTS1204" s="22"/>
      <c r="KTT1204" s="22"/>
      <c r="KTU1204" s="22"/>
      <c r="KTV1204" s="22"/>
      <c r="KTW1204" s="22"/>
      <c r="KTX1204" s="22"/>
      <c r="KTY1204" s="22"/>
      <c r="KTZ1204" s="22"/>
      <c r="KUA1204" s="22"/>
      <c r="KUB1204" s="22"/>
      <c r="KUC1204" s="22"/>
      <c r="KUD1204" s="22"/>
      <c r="KUE1204" s="22"/>
      <c r="KUF1204" s="22"/>
      <c r="KUG1204" s="22"/>
      <c r="KUH1204" s="22"/>
      <c r="KUI1204" s="22"/>
      <c r="KUJ1204" s="22"/>
      <c r="KUK1204" s="22"/>
      <c r="KUL1204" s="22"/>
      <c r="KUM1204" s="22"/>
      <c r="KUN1204" s="22"/>
      <c r="KUO1204" s="22"/>
      <c r="KUP1204" s="22"/>
      <c r="KUQ1204" s="22"/>
      <c r="KUR1204" s="22"/>
      <c r="KUS1204" s="22"/>
      <c r="KUT1204" s="22"/>
      <c r="KUU1204" s="22"/>
      <c r="KUV1204" s="22"/>
      <c r="KUW1204" s="22"/>
      <c r="KUX1204" s="22"/>
      <c r="KUY1204" s="22"/>
      <c r="KUZ1204" s="22"/>
      <c r="KVA1204" s="22"/>
      <c r="KVB1204" s="22"/>
      <c r="KVC1204" s="22"/>
      <c r="KVD1204" s="22"/>
      <c r="KVE1204" s="22"/>
      <c r="KVF1204" s="22"/>
      <c r="KVG1204" s="22"/>
      <c r="KVH1204" s="22"/>
      <c r="KVI1204" s="22"/>
      <c r="KVJ1204" s="22"/>
      <c r="KVK1204" s="22"/>
      <c r="KVL1204" s="22"/>
      <c r="KVM1204" s="22"/>
      <c r="KVN1204" s="22"/>
      <c r="KVO1204" s="22"/>
      <c r="KVP1204" s="22"/>
      <c r="KVQ1204" s="22"/>
      <c r="KVR1204" s="22"/>
      <c r="KVS1204" s="22"/>
      <c r="KVT1204" s="22"/>
      <c r="KVU1204" s="22"/>
      <c r="KVV1204" s="22"/>
      <c r="KVW1204" s="22"/>
      <c r="KVX1204" s="22"/>
      <c r="KVY1204" s="22"/>
      <c r="KVZ1204" s="22"/>
      <c r="KWA1204" s="22"/>
      <c r="KWB1204" s="22"/>
      <c r="KWC1204" s="22"/>
      <c r="KWD1204" s="22"/>
      <c r="KWE1204" s="22"/>
      <c r="KWF1204" s="22"/>
      <c r="KWG1204" s="22"/>
      <c r="KWH1204" s="22"/>
      <c r="KWI1204" s="22"/>
      <c r="KWJ1204" s="22"/>
      <c r="KWK1204" s="22"/>
      <c r="KWL1204" s="22"/>
      <c r="KWM1204" s="22"/>
      <c r="KWN1204" s="22"/>
      <c r="KWO1204" s="22"/>
      <c r="KWP1204" s="22"/>
      <c r="KWQ1204" s="22"/>
      <c r="KWR1204" s="22"/>
      <c r="KWS1204" s="22"/>
      <c r="KWT1204" s="22"/>
      <c r="KWU1204" s="22"/>
      <c r="KWV1204" s="22"/>
      <c r="KWW1204" s="22"/>
      <c r="KWX1204" s="22"/>
      <c r="KWY1204" s="22"/>
      <c r="KWZ1204" s="22"/>
      <c r="KXA1204" s="22"/>
      <c r="KXB1204" s="22"/>
      <c r="KXC1204" s="22"/>
      <c r="KXD1204" s="22"/>
      <c r="KXE1204" s="22"/>
      <c r="KXF1204" s="22"/>
      <c r="KXG1204" s="22"/>
      <c r="KXH1204" s="22"/>
      <c r="KXI1204" s="22"/>
      <c r="KXJ1204" s="22"/>
      <c r="KXK1204" s="22"/>
      <c r="KXL1204" s="22"/>
      <c r="KXM1204" s="22"/>
      <c r="KXN1204" s="22"/>
      <c r="KXO1204" s="22"/>
      <c r="KXP1204" s="22"/>
      <c r="KXQ1204" s="22"/>
      <c r="KXR1204" s="22"/>
      <c r="KXS1204" s="22"/>
      <c r="KXT1204" s="22"/>
      <c r="KXU1204" s="22"/>
      <c r="KXV1204" s="22"/>
      <c r="KXW1204" s="22"/>
      <c r="KXX1204" s="22"/>
      <c r="KXY1204" s="22"/>
      <c r="KXZ1204" s="22"/>
      <c r="KYA1204" s="22"/>
      <c r="KYB1204" s="22"/>
      <c r="KYC1204" s="22"/>
      <c r="KYD1204" s="22"/>
      <c r="KYE1204" s="22"/>
      <c r="KYF1204" s="22"/>
      <c r="KYG1204" s="22"/>
      <c r="KYH1204" s="22"/>
      <c r="KYI1204" s="22"/>
      <c r="KYJ1204" s="22"/>
      <c r="KYK1204" s="22"/>
      <c r="KYL1204" s="22"/>
      <c r="KYM1204" s="22"/>
      <c r="KYN1204" s="22"/>
      <c r="KYO1204" s="22"/>
      <c r="KYP1204" s="22"/>
      <c r="KYQ1204" s="22"/>
      <c r="KYR1204" s="22"/>
      <c r="KYS1204" s="22"/>
      <c r="KYT1204" s="22"/>
      <c r="KYU1204" s="22"/>
      <c r="KYV1204" s="22"/>
      <c r="KYW1204" s="22"/>
      <c r="KYX1204" s="22"/>
      <c r="KYY1204" s="22"/>
      <c r="KYZ1204" s="22"/>
      <c r="KZA1204" s="22"/>
      <c r="KZB1204" s="22"/>
      <c r="KZC1204" s="22"/>
      <c r="KZD1204" s="22"/>
      <c r="KZE1204" s="22"/>
      <c r="KZF1204" s="22"/>
      <c r="KZG1204" s="22"/>
      <c r="KZH1204" s="22"/>
      <c r="KZI1204" s="22"/>
      <c r="KZJ1204" s="22"/>
      <c r="KZK1204" s="22"/>
      <c r="KZL1204" s="22"/>
      <c r="KZM1204" s="22"/>
      <c r="KZN1204" s="22"/>
      <c r="KZO1204" s="22"/>
      <c r="KZP1204" s="22"/>
      <c r="KZQ1204" s="22"/>
      <c r="KZR1204" s="22"/>
      <c r="KZS1204" s="22"/>
      <c r="KZT1204" s="22"/>
      <c r="KZU1204" s="22"/>
      <c r="KZV1204" s="22"/>
      <c r="KZW1204" s="22"/>
      <c r="KZX1204" s="22"/>
      <c r="KZY1204" s="22"/>
      <c r="KZZ1204" s="22"/>
      <c r="LAA1204" s="22"/>
      <c r="LAB1204" s="22"/>
      <c r="LAC1204" s="22"/>
      <c r="LAD1204" s="22"/>
      <c r="LAE1204" s="22"/>
      <c r="LAF1204" s="22"/>
      <c r="LAG1204" s="22"/>
      <c r="LAH1204" s="22"/>
      <c r="LAI1204" s="22"/>
      <c r="LAJ1204" s="22"/>
      <c r="LAK1204" s="22"/>
      <c r="LAL1204" s="22"/>
      <c r="LAM1204" s="22"/>
      <c r="LAN1204" s="22"/>
      <c r="LAO1204" s="22"/>
      <c r="LAP1204" s="22"/>
      <c r="LAQ1204" s="22"/>
      <c r="LAR1204" s="22"/>
      <c r="LAS1204" s="22"/>
      <c r="LAT1204" s="22"/>
      <c r="LAU1204" s="22"/>
      <c r="LAV1204" s="22"/>
      <c r="LAW1204" s="22"/>
      <c r="LAX1204" s="22"/>
      <c r="LAY1204" s="22"/>
      <c r="LAZ1204" s="22"/>
      <c r="LBA1204" s="22"/>
      <c r="LBB1204" s="22"/>
      <c r="LBC1204" s="22"/>
      <c r="LBD1204" s="22"/>
      <c r="LBE1204" s="22"/>
      <c r="LBF1204" s="22"/>
      <c r="LBG1204" s="22"/>
      <c r="LBH1204" s="22"/>
      <c r="LBI1204" s="22"/>
      <c r="LBJ1204" s="22"/>
      <c r="LBK1204" s="22"/>
      <c r="LBL1204" s="22"/>
      <c r="LBM1204" s="22"/>
      <c r="LBN1204" s="22"/>
      <c r="LBO1204" s="22"/>
      <c r="LBP1204" s="22"/>
      <c r="LBQ1204" s="22"/>
      <c r="LBR1204" s="22"/>
      <c r="LBS1204" s="22"/>
      <c r="LBT1204" s="22"/>
      <c r="LBU1204" s="22"/>
      <c r="LBV1204" s="22"/>
      <c r="LBW1204" s="22"/>
      <c r="LBX1204" s="22"/>
      <c r="LBY1204" s="22"/>
      <c r="LBZ1204" s="22"/>
      <c r="LCA1204" s="22"/>
      <c r="LCB1204" s="22"/>
      <c r="LCC1204" s="22"/>
      <c r="LCD1204" s="22"/>
      <c r="LCE1204" s="22"/>
      <c r="LCF1204" s="22"/>
      <c r="LCG1204" s="22"/>
      <c r="LCH1204" s="22"/>
      <c r="LCI1204" s="22"/>
      <c r="LCJ1204" s="22"/>
      <c r="LCK1204" s="22"/>
      <c r="LCL1204" s="22"/>
      <c r="LCM1204" s="22"/>
      <c r="LCN1204" s="22"/>
      <c r="LCO1204" s="22"/>
      <c r="LCP1204" s="22"/>
      <c r="LCQ1204" s="22"/>
      <c r="LCR1204" s="22"/>
      <c r="LCS1204" s="22"/>
      <c r="LCT1204" s="22"/>
      <c r="LCU1204" s="22"/>
      <c r="LCV1204" s="22"/>
      <c r="LCW1204" s="22"/>
      <c r="LCX1204" s="22"/>
      <c r="LCY1204" s="22"/>
      <c r="LCZ1204" s="22"/>
      <c r="LDA1204" s="22"/>
      <c r="LDB1204" s="22"/>
      <c r="LDC1204" s="22"/>
      <c r="LDD1204" s="22"/>
      <c r="LDE1204" s="22"/>
      <c r="LDF1204" s="22"/>
      <c r="LDG1204" s="22"/>
      <c r="LDH1204" s="22"/>
      <c r="LDI1204" s="22"/>
      <c r="LDJ1204" s="22"/>
      <c r="LDK1204" s="22"/>
      <c r="LDL1204" s="22"/>
      <c r="LDM1204" s="22"/>
      <c r="LDN1204" s="22"/>
      <c r="LDO1204" s="22"/>
      <c r="LDP1204" s="22"/>
      <c r="LDQ1204" s="22"/>
      <c r="LDR1204" s="22"/>
      <c r="LDS1204" s="22"/>
      <c r="LDT1204" s="22"/>
      <c r="LDU1204" s="22"/>
      <c r="LDV1204" s="22"/>
      <c r="LDW1204" s="22"/>
      <c r="LDX1204" s="22"/>
      <c r="LDY1204" s="22"/>
      <c r="LDZ1204" s="22"/>
      <c r="LEA1204" s="22"/>
      <c r="LEB1204" s="22"/>
      <c r="LEC1204" s="22"/>
      <c r="LED1204" s="22"/>
      <c r="LEE1204" s="22"/>
      <c r="LEF1204" s="22"/>
      <c r="LEG1204" s="22"/>
      <c r="LEH1204" s="22"/>
      <c r="LEI1204" s="22"/>
      <c r="LEJ1204" s="22"/>
      <c r="LEK1204" s="22"/>
      <c r="LEL1204" s="22"/>
      <c r="LEM1204" s="22"/>
      <c r="LEN1204" s="22"/>
      <c r="LEO1204" s="22"/>
      <c r="LEP1204" s="22"/>
      <c r="LEQ1204" s="22"/>
      <c r="LER1204" s="22"/>
      <c r="LES1204" s="22"/>
      <c r="LET1204" s="22"/>
      <c r="LEU1204" s="22"/>
      <c r="LEV1204" s="22"/>
      <c r="LEW1204" s="22"/>
      <c r="LEX1204" s="22"/>
      <c r="LEY1204" s="22"/>
      <c r="LEZ1204" s="22"/>
      <c r="LFA1204" s="22"/>
      <c r="LFB1204" s="22"/>
      <c r="LFC1204" s="22"/>
      <c r="LFD1204" s="22"/>
      <c r="LFE1204" s="22"/>
      <c r="LFF1204" s="22"/>
      <c r="LFG1204" s="22"/>
      <c r="LFH1204" s="22"/>
      <c r="LFI1204" s="22"/>
      <c r="LFJ1204" s="22"/>
      <c r="LFK1204" s="22"/>
      <c r="LFL1204" s="22"/>
      <c r="LFM1204" s="22"/>
      <c r="LFN1204" s="22"/>
      <c r="LFO1204" s="22"/>
      <c r="LFP1204" s="22"/>
      <c r="LFQ1204" s="22"/>
      <c r="LFR1204" s="22"/>
      <c r="LFS1204" s="22"/>
      <c r="LFT1204" s="22"/>
      <c r="LFU1204" s="22"/>
      <c r="LFV1204" s="22"/>
      <c r="LFW1204" s="22"/>
      <c r="LFX1204" s="22"/>
      <c r="LFY1204" s="22"/>
      <c r="LFZ1204" s="22"/>
      <c r="LGA1204" s="22"/>
      <c r="LGB1204" s="22"/>
      <c r="LGC1204" s="22"/>
      <c r="LGD1204" s="22"/>
      <c r="LGE1204" s="22"/>
      <c r="LGF1204" s="22"/>
      <c r="LGG1204" s="22"/>
      <c r="LGH1204" s="22"/>
      <c r="LGI1204" s="22"/>
      <c r="LGJ1204" s="22"/>
      <c r="LGK1204" s="22"/>
      <c r="LGL1204" s="22"/>
      <c r="LGM1204" s="22"/>
      <c r="LGN1204" s="22"/>
      <c r="LGO1204" s="22"/>
      <c r="LGP1204" s="22"/>
      <c r="LGQ1204" s="22"/>
      <c r="LGR1204" s="22"/>
      <c r="LGS1204" s="22"/>
      <c r="LGT1204" s="22"/>
      <c r="LGU1204" s="22"/>
      <c r="LGV1204" s="22"/>
      <c r="LGW1204" s="22"/>
      <c r="LGX1204" s="22"/>
      <c r="LGY1204" s="22"/>
      <c r="LGZ1204" s="22"/>
      <c r="LHA1204" s="22"/>
      <c r="LHB1204" s="22"/>
      <c r="LHC1204" s="22"/>
      <c r="LHD1204" s="22"/>
      <c r="LHE1204" s="22"/>
      <c r="LHF1204" s="22"/>
      <c r="LHG1204" s="22"/>
      <c r="LHH1204" s="22"/>
      <c r="LHI1204" s="22"/>
      <c r="LHJ1204" s="22"/>
      <c r="LHK1204" s="22"/>
      <c r="LHL1204" s="22"/>
      <c r="LHM1204" s="22"/>
      <c r="LHN1204" s="22"/>
      <c r="LHO1204" s="22"/>
      <c r="LHP1204" s="22"/>
      <c r="LHQ1204" s="22"/>
      <c r="LHR1204" s="22"/>
      <c r="LHS1204" s="22"/>
      <c r="LHT1204" s="22"/>
      <c r="LHU1204" s="22"/>
      <c r="LHV1204" s="22"/>
      <c r="LHW1204" s="22"/>
      <c r="LHX1204" s="22"/>
      <c r="LHY1204" s="22"/>
      <c r="LHZ1204" s="22"/>
      <c r="LIA1204" s="22"/>
      <c r="LIB1204" s="22"/>
      <c r="LIC1204" s="22"/>
      <c r="LID1204" s="22"/>
      <c r="LIE1204" s="22"/>
      <c r="LIF1204" s="22"/>
      <c r="LIG1204" s="22"/>
      <c r="LIH1204" s="22"/>
      <c r="LII1204" s="22"/>
      <c r="LIJ1204" s="22"/>
      <c r="LIK1204" s="22"/>
      <c r="LIL1204" s="22"/>
      <c r="LIM1204" s="22"/>
      <c r="LIN1204" s="22"/>
      <c r="LIO1204" s="22"/>
      <c r="LIP1204" s="22"/>
      <c r="LIQ1204" s="22"/>
      <c r="LIR1204" s="22"/>
      <c r="LIS1204" s="22"/>
      <c r="LIT1204" s="22"/>
      <c r="LIU1204" s="22"/>
      <c r="LIV1204" s="22"/>
      <c r="LIW1204" s="22"/>
      <c r="LIX1204" s="22"/>
      <c r="LIY1204" s="22"/>
      <c r="LIZ1204" s="22"/>
      <c r="LJA1204" s="22"/>
      <c r="LJB1204" s="22"/>
      <c r="LJC1204" s="22"/>
      <c r="LJD1204" s="22"/>
      <c r="LJE1204" s="22"/>
      <c r="LJF1204" s="22"/>
      <c r="LJG1204" s="22"/>
      <c r="LJH1204" s="22"/>
      <c r="LJI1204" s="22"/>
      <c r="LJJ1204" s="22"/>
      <c r="LJK1204" s="22"/>
      <c r="LJL1204" s="22"/>
      <c r="LJM1204" s="22"/>
      <c r="LJN1204" s="22"/>
      <c r="LJO1204" s="22"/>
      <c r="LJP1204" s="22"/>
      <c r="LJQ1204" s="22"/>
      <c r="LJR1204" s="22"/>
      <c r="LJS1204" s="22"/>
      <c r="LJT1204" s="22"/>
      <c r="LJU1204" s="22"/>
      <c r="LJV1204" s="22"/>
      <c r="LJW1204" s="22"/>
      <c r="LJX1204" s="22"/>
      <c r="LJY1204" s="22"/>
      <c r="LJZ1204" s="22"/>
      <c r="LKA1204" s="22"/>
      <c r="LKB1204" s="22"/>
      <c r="LKC1204" s="22"/>
      <c r="LKD1204" s="22"/>
      <c r="LKE1204" s="22"/>
      <c r="LKF1204" s="22"/>
      <c r="LKG1204" s="22"/>
      <c r="LKH1204" s="22"/>
      <c r="LKI1204" s="22"/>
      <c r="LKJ1204" s="22"/>
      <c r="LKK1204" s="22"/>
      <c r="LKL1204" s="22"/>
      <c r="LKM1204" s="22"/>
      <c r="LKN1204" s="22"/>
      <c r="LKO1204" s="22"/>
      <c r="LKP1204" s="22"/>
      <c r="LKQ1204" s="22"/>
      <c r="LKR1204" s="22"/>
      <c r="LKS1204" s="22"/>
      <c r="LKT1204" s="22"/>
      <c r="LKU1204" s="22"/>
      <c r="LKV1204" s="22"/>
      <c r="LKW1204" s="22"/>
      <c r="LKX1204" s="22"/>
      <c r="LKY1204" s="22"/>
      <c r="LKZ1204" s="22"/>
      <c r="LLA1204" s="22"/>
      <c r="LLB1204" s="22"/>
      <c r="LLC1204" s="22"/>
      <c r="LLD1204" s="22"/>
      <c r="LLE1204" s="22"/>
      <c r="LLF1204" s="22"/>
      <c r="LLG1204" s="22"/>
      <c r="LLH1204" s="22"/>
      <c r="LLI1204" s="22"/>
      <c r="LLJ1204" s="22"/>
      <c r="LLK1204" s="22"/>
      <c r="LLL1204" s="22"/>
      <c r="LLM1204" s="22"/>
      <c r="LLN1204" s="22"/>
      <c r="LLO1204" s="22"/>
      <c r="LLP1204" s="22"/>
      <c r="LLQ1204" s="22"/>
      <c r="LLR1204" s="22"/>
      <c r="LLS1204" s="22"/>
      <c r="LLT1204" s="22"/>
      <c r="LLU1204" s="22"/>
      <c r="LLV1204" s="22"/>
      <c r="LLW1204" s="22"/>
      <c r="LLX1204" s="22"/>
      <c r="LLY1204" s="22"/>
      <c r="LLZ1204" s="22"/>
      <c r="LMA1204" s="22"/>
      <c r="LMB1204" s="22"/>
      <c r="LMC1204" s="22"/>
      <c r="LMD1204" s="22"/>
      <c r="LME1204" s="22"/>
      <c r="LMF1204" s="22"/>
      <c r="LMG1204" s="22"/>
      <c r="LMH1204" s="22"/>
      <c r="LMI1204" s="22"/>
      <c r="LMJ1204" s="22"/>
      <c r="LMK1204" s="22"/>
      <c r="LML1204" s="22"/>
      <c r="LMM1204" s="22"/>
      <c r="LMN1204" s="22"/>
      <c r="LMO1204" s="22"/>
      <c r="LMP1204" s="22"/>
      <c r="LMQ1204" s="22"/>
      <c r="LMR1204" s="22"/>
      <c r="LMS1204" s="22"/>
      <c r="LMT1204" s="22"/>
      <c r="LMU1204" s="22"/>
      <c r="LMV1204" s="22"/>
      <c r="LMW1204" s="22"/>
      <c r="LMX1204" s="22"/>
      <c r="LMY1204" s="22"/>
      <c r="LMZ1204" s="22"/>
      <c r="LNA1204" s="22"/>
      <c r="LNB1204" s="22"/>
      <c r="LNC1204" s="22"/>
      <c r="LND1204" s="22"/>
      <c r="LNE1204" s="22"/>
      <c r="LNF1204" s="22"/>
      <c r="LNG1204" s="22"/>
      <c r="LNH1204" s="22"/>
      <c r="LNI1204" s="22"/>
      <c r="LNJ1204" s="22"/>
      <c r="LNK1204" s="22"/>
      <c r="LNL1204" s="22"/>
      <c r="LNM1204" s="22"/>
      <c r="LNN1204" s="22"/>
      <c r="LNO1204" s="22"/>
      <c r="LNP1204" s="22"/>
      <c r="LNQ1204" s="22"/>
      <c r="LNR1204" s="22"/>
      <c r="LNS1204" s="22"/>
      <c r="LNT1204" s="22"/>
      <c r="LNU1204" s="22"/>
      <c r="LNV1204" s="22"/>
      <c r="LNW1204" s="22"/>
      <c r="LNX1204" s="22"/>
      <c r="LNY1204" s="22"/>
      <c r="LNZ1204" s="22"/>
      <c r="LOA1204" s="22"/>
      <c r="LOB1204" s="22"/>
      <c r="LOC1204" s="22"/>
      <c r="LOD1204" s="22"/>
      <c r="LOE1204" s="22"/>
      <c r="LOF1204" s="22"/>
      <c r="LOG1204" s="22"/>
      <c r="LOH1204" s="22"/>
      <c r="LOI1204" s="22"/>
      <c r="LOJ1204" s="22"/>
      <c r="LOK1204" s="22"/>
      <c r="LOL1204" s="22"/>
      <c r="LOM1204" s="22"/>
      <c r="LON1204" s="22"/>
      <c r="LOO1204" s="22"/>
      <c r="LOP1204" s="22"/>
      <c r="LOQ1204" s="22"/>
      <c r="LOR1204" s="22"/>
      <c r="LOS1204" s="22"/>
      <c r="LOT1204" s="22"/>
      <c r="LOU1204" s="22"/>
      <c r="LOV1204" s="22"/>
      <c r="LOW1204" s="22"/>
      <c r="LOX1204" s="22"/>
      <c r="LOY1204" s="22"/>
      <c r="LOZ1204" s="22"/>
      <c r="LPA1204" s="22"/>
      <c r="LPB1204" s="22"/>
      <c r="LPC1204" s="22"/>
      <c r="LPD1204" s="22"/>
      <c r="LPE1204" s="22"/>
      <c r="LPF1204" s="22"/>
      <c r="LPG1204" s="22"/>
      <c r="LPH1204" s="22"/>
      <c r="LPI1204" s="22"/>
      <c r="LPJ1204" s="22"/>
      <c r="LPK1204" s="22"/>
      <c r="LPL1204" s="22"/>
      <c r="LPM1204" s="22"/>
      <c r="LPN1204" s="22"/>
      <c r="LPO1204" s="22"/>
      <c r="LPP1204" s="22"/>
      <c r="LPQ1204" s="22"/>
      <c r="LPR1204" s="22"/>
      <c r="LPS1204" s="22"/>
      <c r="LPT1204" s="22"/>
      <c r="LPU1204" s="22"/>
      <c r="LPV1204" s="22"/>
      <c r="LPW1204" s="22"/>
      <c r="LPX1204" s="22"/>
      <c r="LPY1204" s="22"/>
      <c r="LPZ1204" s="22"/>
      <c r="LQA1204" s="22"/>
      <c r="LQB1204" s="22"/>
      <c r="LQC1204" s="22"/>
      <c r="LQD1204" s="22"/>
      <c r="LQE1204" s="22"/>
      <c r="LQF1204" s="22"/>
      <c r="LQG1204" s="22"/>
      <c r="LQH1204" s="22"/>
      <c r="LQI1204" s="22"/>
      <c r="LQJ1204" s="22"/>
      <c r="LQK1204" s="22"/>
      <c r="LQL1204" s="22"/>
      <c r="LQM1204" s="22"/>
      <c r="LQN1204" s="22"/>
      <c r="LQO1204" s="22"/>
      <c r="LQP1204" s="22"/>
      <c r="LQQ1204" s="22"/>
      <c r="LQR1204" s="22"/>
      <c r="LQS1204" s="22"/>
      <c r="LQT1204" s="22"/>
      <c r="LQU1204" s="22"/>
      <c r="LQV1204" s="22"/>
      <c r="LQW1204" s="22"/>
      <c r="LQX1204" s="22"/>
      <c r="LQY1204" s="22"/>
      <c r="LQZ1204" s="22"/>
      <c r="LRA1204" s="22"/>
      <c r="LRB1204" s="22"/>
      <c r="LRC1204" s="22"/>
      <c r="LRD1204" s="22"/>
      <c r="LRE1204" s="22"/>
      <c r="LRF1204" s="22"/>
      <c r="LRG1204" s="22"/>
      <c r="LRH1204" s="22"/>
      <c r="LRI1204" s="22"/>
      <c r="LRJ1204" s="22"/>
      <c r="LRK1204" s="22"/>
      <c r="LRL1204" s="22"/>
      <c r="LRM1204" s="22"/>
      <c r="LRN1204" s="22"/>
      <c r="LRO1204" s="22"/>
      <c r="LRP1204" s="22"/>
      <c r="LRQ1204" s="22"/>
      <c r="LRR1204" s="22"/>
      <c r="LRS1204" s="22"/>
      <c r="LRT1204" s="22"/>
      <c r="LRU1204" s="22"/>
      <c r="LRV1204" s="22"/>
      <c r="LRW1204" s="22"/>
      <c r="LRX1204" s="22"/>
      <c r="LRY1204" s="22"/>
      <c r="LRZ1204" s="22"/>
      <c r="LSA1204" s="22"/>
      <c r="LSB1204" s="22"/>
      <c r="LSC1204" s="22"/>
      <c r="LSD1204" s="22"/>
      <c r="LSE1204" s="22"/>
      <c r="LSF1204" s="22"/>
      <c r="LSG1204" s="22"/>
      <c r="LSH1204" s="22"/>
      <c r="LSI1204" s="22"/>
      <c r="LSJ1204" s="22"/>
      <c r="LSK1204" s="22"/>
      <c r="LSL1204" s="22"/>
      <c r="LSM1204" s="22"/>
      <c r="LSN1204" s="22"/>
      <c r="LSO1204" s="22"/>
      <c r="LSP1204" s="22"/>
      <c r="LSQ1204" s="22"/>
      <c r="LSR1204" s="22"/>
      <c r="LSS1204" s="22"/>
      <c r="LST1204" s="22"/>
      <c r="LSU1204" s="22"/>
      <c r="LSV1204" s="22"/>
      <c r="LSW1204" s="22"/>
      <c r="LSX1204" s="22"/>
      <c r="LSY1204" s="22"/>
      <c r="LSZ1204" s="22"/>
      <c r="LTA1204" s="22"/>
      <c r="LTB1204" s="22"/>
      <c r="LTC1204" s="22"/>
      <c r="LTD1204" s="22"/>
      <c r="LTE1204" s="22"/>
      <c r="LTF1204" s="22"/>
      <c r="LTG1204" s="22"/>
      <c r="LTH1204" s="22"/>
      <c r="LTI1204" s="22"/>
      <c r="LTJ1204" s="22"/>
      <c r="LTK1204" s="22"/>
      <c r="LTL1204" s="22"/>
      <c r="LTM1204" s="22"/>
      <c r="LTN1204" s="22"/>
      <c r="LTO1204" s="22"/>
      <c r="LTP1204" s="22"/>
      <c r="LTQ1204" s="22"/>
      <c r="LTR1204" s="22"/>
      <c r="LTS1204" s="22"/>
      <c r="LTT1204" s="22"/>
      <c r="LTU1204" s="22"/>
      <c r="LTV1204" s="22"/>
      <c r="LTW1204" s="22"/>
      <c r="LTX1204" s="22"/>
      <c r="LTY1204" s="22"/>
      <c r="LTZ1204" s="22"/>
      <c r="LUA1204" s="22"/>
      <c r="LUB1204" s="22"/>
      <c r="LUC1204" s="22"/>
      <c r="LUD1204" s="22"/>
      <c r="LUE1204" s="22"/>
      <c r="LUF1204" s="22"/>
      <c r="LUG1204" s="22"/>
      <c r="LUH1204" s="22"/>
      <c r="LUI1204" s="22"/>
      <c r="LUJ1204" s="22"/>
      <c r="LUK1204" s="22"/>
      <c r="LUL1204" s="22"/>
      <c r="LUM1204" s="22"/>
      <c r="LUN1204" s="22"/>
      <c r="LUO1204" s="22"/>
      <c r="LUP1204" s="22"/>
      <c r="LUQ1204" s="22"/>
      <c r="LUR1204" s="22"/>
      <c r="LUS1204" s="22"/>
      <c r="LUT1204" s="22"/>
      <c r="LUU1204" s="22"/>
      <c r="LUV1204" s="22"/>
      <c r="LUW1204" s="22"/>
      <c r="LUX1204" s="22"/>
      <c r="LUY1204" s="22"/>
      <c r="LUZ1204" s="22"/>
      <c r="LVA1204" s="22"/>
      <c r="LVB1204" s="22"/>
      <c r="LVC1204" s="22"/>
      <c r="LVD1204" s="22"/>
      <c r="LVE1204" s="22"/>
      <c r="LVF1204" s="22"/>
      <c r="LVG1204" s="22"/>
      <c r="LVH1204" s="22"/>
      <c r="LVI1204" s="22"/>
      <c r="LVJ1204" s="22"/>
      <c r="LVK1204" s="22"/>
      <c r="LVL1204" s="22"/>
      <c r="LVM1204" s="22"/>
      <c r="LVN1204" s="22"/>
      <c r="LVO1204" s="22"/>
      <c r="LVP1204" s="22"/>
      <c r="LVQ1204" s="22"/>
      <c r="LVR1204" s="22"/>
      <c r="LVS1204" s="22"/>
      <c r="LVT1204" s="22"/>
      <c r="LVU1204" s="22"/>
      <c r="LVV1204" s="22"/>
      <c r="LVW1204" s="22"/>
      <c r="LVX1204" s="22"/>
      <c r="LVY1204" s="22"/>
      <c r="LVZ1204" s="22"/>
      <c r="LWA1204" s="22"/>
      <c r="LWB1204" s="22"/>
      <c r="LWC1204" s="22"/>
      <c r="LWD1204" s="22"/>
      <c r="LWE1204" s="22"/>
      <c r="LWF1204" s="22"/>
      <c r="LWG1204" s="22"/>
      <c r="LWH1204" s="22"/>
      <c r="LWI1204" s="22"/>
      <c r="LWJ1204" s="22"/>
      <c r="LWK1204" s="22"/>
      <c r="LWL1204" s="22"/>
      <c r="LWM1204" s="22"/>
      <c r="LWN1204" s="22"/>
      <c r="LWO1204" s="22"/>
      <c r="LWP1204" s="22"/>
      <c r="LWQ1204" s="22"/>
      <c r="LWR1204" s="22"/>
      <c r="LWS1204" s="22"/>
      <c r="LWT1204" s="22"/>
      <c r="LWU1204" s="22"/>
      <c r="LWV1204" s="22"/>
      <c r="LWW1204" s="22"/>
      <c r="LWX1204" s="22"/>
      <c r="LWY1204" s="22"/>
      <c r="LWZ1204" s="22"/>
      <c r="LXA1204" s="22"/>
      <c r="LXB1204" s="22"/>
      <c r="LXC1204" s="22"/>
      <c r="LXD1204" s="22"/>
      <c r="LXE1204" s="22"/>
      <c r="LXF1204" s="22"/>
      <c r="LXG1204" s="22"/>
      <c r="LXH1204" s="22"/>
      <c r="LXI1204" s="22"/>
      <c r="LXJ1204" s="22"/>
      <c r="LXK1204" s="22"/>
      <c r="LXL1204" s="22"/>
      <c r="LXM1204" s="22"/>
      <c r="LXN1204" s="22"/>
      <c r="LXO1204" s="22"/>
      <c r="LXP1204" s="22"/>
      <c r="LXQ1204" s="22"/>
      <c r="LXR1204" s="22"/>
      <c r="LXS1204" s="22"/>
      <c r="LXT1204" s="22"/>
      <c r="LXU1204" s="22"/>
      <c r="LXV1204" s="22"/>
      <c r="LXW1204" s="22"/>
      <c r="LXX1204" s="22"/>
      <c r="LXY1204" s="22"/>
      <c r="LXZ1204" s="22"/>
      <c r="LYA1204" s="22"/>
      <c r="LYB1204" s="22"/>
      <c r="LYC1204" s="22"/>
      <c r="LYD1204" s="22"/>
      <c r="LYE1204" s="22"/>
      <c r="LYF1204" s="22"/>
      <c r="LYG1204" s="22"/>
      <c r="LYH1204" s="22"/>
      <c r="LYI1204" s="22"/>
      <c r="LYJ1204" s="22"/>
      <c r="LYK1204" s="22"/>
      <c r="LYL1204" s="22"/>
      <c r="LYM1204" s="22"/>
      <c r="LYN1204" s="22"/>
      <c r="LYO1204" s="22"/>
      <c r="LYP1204" s="22"/>
      <c r="LYQ1204" s="22"/>
      <c r="LYR1204" s="22"/>
      <c r="LYS1204" s="22"/>
      <c r="LYT1204" s="22"/>
      <c r="LYU1204" s="22"/>
      <c r="LYV1204" s="22"/>
      <c r="LYW1204" s="22"/>
      <c r="LYX1204" s="22"/>
      <c r="LYY1204" s="22"/>
      <c r="LYZ1204" s="22"/>
      <c r="LZA1204" s="22"/>
      <c r="LZB1204" s="22"/>
      <c r="LZC1204" s="22"/>
      <c r="LZD1204" s="22"/>
      <c r="LZE1204" s="22"/>
      <c r="LZF1204" s="22"/>
      <c r="LZG1204" s="22"/>
      <c r="LZH1204" s="22"/>
      <c r="LZI1204" s="22"/>
      <c r="LZJ1204" s="22"/>
      <c r="LZK1204" s="22"/>
      <c r="LZL1204" s="22"/>
      <c r="LZM1204" s="22"/>
      <c r="LZN1204" s="22"/>
      <c r="LZO1204" s="22"/>
      <c r="LZP1204" s="22"/>
      <c r="LZQ1204" s="22"/>
      <c r="LZR1204" s="22"/>
      <c r="LZS1204" s="22"/>
      <c r="LZT1204" s="22"/>
      <c r="LZU1204" s="22"/>
      <c r="LZV1204" s="22"/>
      <c r="LZW1204" s="22"/>
      <c r="LZX1204" s="22"/>
      <c r="LZY1204" s="22"/>
      <c r="LZZ1204" s="22"/>
      <c r="MAA1204" s="22"/>
      <c r="MAB1204" s="22"/>
      <c r="MAC1204" s="22"/>
      <c r="MAD1204" s="22"/>
      <c r="MAE1204" s="22"/>
      <c r="MAF1204" s="22"/>
      <c r="MAG1204" s="22"/>
      <c r="MAH1204" s="22"/>
      <c r="MAI1204" s="22"/>
      <c r="MAJ1204" s="22"/>
      <c r="MAK1204" s="22"/>
      <c r="MAL1204" s="22"/>
      <c r="MAM1204" s="22"/>
      <c r="MAN1204" s="22"/>
      <c r="MAO1204" s="22"/>
      <c r="MAP1204" s="22"/>
      <c r="MAQ1204" s="22"/>
      <c r="MAR1204" s="22"/>
      <c r="MAS1204" s="22"/>
      <c r="MAT1204" s="22"/>
      <c r="MAU1204" s="22"/>
      <c r="MAV1204" s="22"/>
      <c r="MAW1204" s="22"/>
      <c r="MAX1204" s="22"/>
      <c r="MAY1204" s="22"/>
      <c r="MAZ1204" s="22"/>
      <c r="MBA1204" s="22"/>
      <c r="MBB1204" s="22"/>
      <c r="MBC1204" s="22"/>
      <c r="MBD1204" s="22"/>
      <c r="MBE1204" s="22"/>
      <c r="MBF1204" s="22"/>
      <c r="MBG1204" s="22"/>
      <c r="MBH1204" s="22"/>
      <c r="MBI1204" s="22"/>
      <c r="MBJ1204" s="22"/>
      <c r="MBK1204" s="22"/>
      <c r="MBL1204" s="22"/>
      <c r="MBM1204" s="22"/>
      <c r="MBN1204" s="22"/>
      <c r="MBO1204" s="22"/>
      <c r="MBP1204" s="22"/>
      <c r="MBQ1204" s="22"/>
      <c r="MBR1204" s="22"/>
      <c r="MBS1204" s="22"/>
      <c r="MBT1204" s="22"/>
      <c r="MBU1204" s="22"/>
      <c r="MBV1204" s="22"/>
      <c r="MBW1204" s="22"/>
      <c r="MBX1204" s="22"/>
      <c r="MBY1204" s="22"/>
      <c r="MBZ1204" s="22"/>
      <c r="MCA1204" s="22"/>
      <c r="MCB1204" s="22"/>
      <c r="MCC1204" s="22"/>
      <c r="MCD1204" s="22"/>
      <c r="MCE1204" s="22"/>
      <c r="MCF1204" s="22"/>
      <c r="MCG1204" s="22"/>
      <c r="MCH1204" s="22"/>
      <c r="MCI1204" s="22"/>
      <c r="MCJ1204" s="22"/>
      <c r="MCK1204" s="22"/>
      <c r="MCL1204" s="22"/>
      <c r="MCM1204" s="22"/>
      <c r="MCN1204" s="22"/>
      <c r="MCO1204" s="22"/>
      <c r="MCP1204" s="22"/>
      <c r="MCQ1204" s="22"/>
      <c r="MCR1204" s="22"/>
      <c r="MCS1204" s="22"/>
      <c r="MCT1204" s="22"/>
      <c r="MCU1204" s="22"/>
      <c r="MCV1204" s="22"/>
      <c r="MCW1204" s="22"/>
      <c r="MCX1204" s="22"/>
      <c r="MCY1204" s="22"/>
      <c r="MCZ1204" s="22"/>
      <c r="MDA1204" s="22"/>
      <c r="MDB1204" s="22"/>
      <c r="MDC1204" s="22"/>
      <c r="MDD1204" s="22"/>
      <c r="MDE1204" s="22"/>
      <c r="MDF1204" s="22"/>
      <c r="MDG1204" s="22"/>
      <c r="MDH1204" s="22"/>
      <c r="MDI1204" s="22"/>
      <c r="MDJ1204" s="22"/>
      <c r="MDK1204" s="22"/>
      <c r="MDL1204" s="22"/>
      <c r="MDM1204" s="22"/>
      <c r="MDN1204" s="22"/>
      <c r="MDO1204" s="22"/>
      <c r="MDP1204" s="22"/>
      <c r="MDQ1204" s="22"/>
      <c r="MDR1204" s="22"/>
      <c r="MDS1204" s="22"/>
      <c r="MDT1204" s="22"/>
      <c r="MDU1204" s="22"/>
      <c r="MDV1204" s="22"/>
      <c r="MDW1204" s="22"/>
      <c r="MDX1204" s="22"/>
      <c r="MDY1204" s="22"/>
      <c r="MDZ1204" s="22"/>
      <c r="MEA1204" s="22"/>
      <c r="MEB1204" s="22"/>
      <c r="MEC1204" s="22"/>
      <c r="MED1204" s="22"/>
      <c r="MEE1204" s="22"/>
      <c r="MEF1204" s="22"/>
      <c r="MEG1204" s="22"/>
      <c r="MEH1204" s="22"/>
      <c r="MEI1204" s="22"/>
      <c r="MEJ1204" s="22"/>
      <c r="MEK1204" s="22"/>
      <c r="MEL1204" s="22"/>
      <c r="MEM1204" s="22"/>
      <c r="MEN1204" s="22"/>
      <c r="MEO1204" s="22"/>
      <c r="MEP1204" s="22"/>
      <c r="MEQ1204" s="22"/>
      <c r="MER1204" s="22"/>
      <c r="MES1204" s="22"/>
      <c r="MET1204" s="22"/>
      <c r="MEU1204" s="22"/>
      <c r="MEV1204" s="22"/>
      <c r="MEW1204" s="22"/>
      <c r="MEX1204" s="22"/>
      <c r="MEY1204" s="22"/>
      <c r="MEZ1204" s="22"/>
      <c r="MFA1204" s="22"/>
      <c r="MFB1204" s="22"/>
      <c r="MFC1204" s="22"/>
      <c r="MFD1204" s="22"/>
      <c r="MFE1204" s="22"/>
      <c r="MFF1204" s="22"/>
      <c r="MFG1204" s="22"/>
      <c r="MFH1204" s="22"/>
      <c r="MFI1204" s="22"/>
      <c r="MFJ1204" s="22"/>
      <c r="MFK1204" s="22"/>
      <c r="MFL1204" s="22"/>
      <c r="MFM1204" s="22"/>
      <c r="MFN1204" s="22"/>
      <c r="MFO1204" s="22"/>
      <c r="MFP1204" s="22"/>
      <c r="MFQ1204" s="22"/>
      <c r="MFR1204" s="22"/>
      <c r="MFS1204" s="22"/>
      <c r="MFT1204" s="22"/>
      <c r="MFU1204" s="22"/>
      <c r="MFV1204" s="22"/>
      <c r="MFW1204" s="22"/>
      <c r="MFX1204" s="22"/>
      <c r="MFY1204" s="22"/>
      <c r="MFZ1204" s="22"/>
      <c r="MGA1204" s="22"/>
      <c r="MGB1204" s="22"/>
      <c r="MGC1204" s="22"/>
      <c r="MGD1204" s="22"/>
      <c r="MGE1204" s="22"/>
      <c r="MGF1204" s="22"/>
      <c r="MGG1204" s="22"/>
      <c r="MGH1204" s="22"/>
      <c r="MGI1204" s="22"/>
      <c r="MGJ1204" s="22"/>
      <c r="MGK1204" s="22"/>
      <c r="MGL1204" s="22"/>
      <c r="MGM1204" s="22"/>
      <c r="MGN1204" s="22"/>
      <c r="MGO1204" s="22"/>
      <c r="MGP1204" s="22"/>
      <c r="MGQ1204" s="22"/>
      <c r="MGR1204" s="22"/>
      <c r="MGS1204" s="22"/>
      <c r="MGT1204" s="22"/>
      <c r="MGU1204" s="22"/>
      <c r="MGV1204" s="22"/>
      <c r="MGW1204" s="22"/>
      <c r="MGX1204" s="22"/>
      <c r="MGY1204" s="22"/>
      <c r="MGZ1204" s="22"/>
      <c r="MHA1204" s="22"/>
      <c r="MHB1204" s="22"/>
      <c r="MHC1204" s="22"/>
      <c r="MHD1204" s="22"/>
      <c r="MHE1204" s="22"/>
      <c r="MHF1204" s="22"/>
      <c r="MHG1204" s="22"/>
      <c r="MHH1204" s="22"/>
      <c r="MHI1204" s="22"/>
      <c r="MHJ1204" s="22"/>
      <c r="MHK1204" s="22"/>
      <c r="MHL1204" s="22"/>
      <c r="MHM1204" s="22"/>
      <c r="MHN1204" s="22"/>
      <c r="MHO1204" s="22"/>
      <c r="MHP1204" s="22"/>
      <c r="MHQ1204" s="22"/>
      <c r="MHR1204" s="22"/>
      <c r="MHS1204" s="22"/>
      <c r="MHT1204" s="22"/>
      <c r="MHU1204" s="22"/>
      <c r="MHV1204" s="22"/>
      <c r="MHW1204" s="22"/>
      <c r="MHX1204" s="22"/>
      <c r="MHY1204" s="22"/>
      <c r="MHZ1204" s="22"/>
      <c r="MIA1204" s="22"/>
      <c r="MIB1204" s="22"/>
      <c r="MIC1204" s="22"/>
      <c r="MID1204" s="22"/>
      <c r="MIE1204" s="22"/>
      <c r="MIF1204" s="22"/>
      <c r="MIG1204" s="22"/>
      <c r="MIH1204" s="22"/>
      <c r="MII1204" s="22"/>
      <c r="MIJ1204" s="22"/>
      <c r="MIK1204" s="22"/>
      <c r="MIL1204" s="22"/>
      <c r="MIM1204" s="22"/>
      <c r="MIN1204" s="22"/>
      <c r="MIO1204" s="22"/>
      <c r="MIP1204" s="22"/>
      <c r="MIQ1204" s="22"/>
      <c r="MIR1204" s="22"/>
      <c r="MIS1204" s="22"/>
      <c r="MIT1204" s="22"/>
      <c r="MIU1204" s="22"/>
      <c r="MIV1204" s="22"/>
      <c r="MIW1204" s="22"/>
      <c r="MIX1204" s="22"/>
      <c r="MIY1204" s="22"/>
      <c r="MIZ1204" s="22"/>
      <c r="MJA1204" s="22"/>
      <c r="MJB1204" s="22"/>
      <c r="MJC1204" s="22"/>
      <c r="MJD1204" s="22"/>
      <c r="MJE1204" s="22"/>
      <c r="MJF1204" s="22"/>
      <c r="MJG1204" s="22"/>
      <c r="MJH1204" s="22"/>
      <c r="MJI1204" s="22"/>
      <c r="MJJ1204" s="22"/>
      <c r="MJK1204" s="22"/>
      <c r="MJL1204" s="22"/>
      <c r="MJM1204" s="22"/>
      <c r="MJN1204" s="22"/>
      <c r="MJO1204" s="22"/>
      <c r="MJP1204" s="22"/>
      <c r="MJQ1204" s="22"/>
      <c r="MJR1204" s="22"/>
      <c r="MJS1204" s="22"/>
      <c r="MJT1204" s="22"/>
      <c r="MJU1204" s="22"/>
      <c r="MJV1204" s="22"/>
      <c r="MJW1204" s="22"/>
      <c r="MJX1204" s="22"/>
      <c r="MJY1204" s="22"/>
      <c r="MJZ1204" s="22"/>
      <c r="MKA1204" s="22"/>
      <c r="MKB1204" s="22"/>
      <c r="MKC1204" s="22"/>
      <c r="MKD1204" s="22"/>
      <c r="MKE1204" s="22"/>
      <c r="MKF1204" s="22"/>
      <c r="MKG1204" s="22"/>
      <c r="MKH1204" s="22"/>
      <c r="MKI1204" s="22"/>
      <c r="MKJ1204" s="22"/>
      <c r="MKK1204" s="22"/>
      <c r="MKL1204" s="22"/>
      <c r="MKM1204" s="22"/>
      <c r="MKN1204" s="22"/>
      <c r="MKO1204" s="22"/>
      <c r="MKP1204" s="22"/>
      <c r="MKQ1204" s="22"/>
      <c r="MKR1204" s="22"/>
      <c r="MKS1204" s="22"/>
      <c r="MKT1204" s="22"/>
      <c r="MKU1204" s="22"/>
      <c r="MKV1204" s="22"/>
      <c r="MKW1204" s="22"/>
      <c r="MKX1204" s="22"/>
      <c r="MKY1204" s="22"/>
      <c r="MKZ1204" s="22"/>
      <c r="MLA1204" s="22"/>
      <c r="MLB1204" s="22"/>
      <c r="MLC1204" s="22"/>
      <c r="MLD1204" s="22"/>
      <c r="MLE1204" s="22"/>
      <c r="MLF1204" s="22"/>
      <c r="MLG1204" s="22"/>
      <c r="MLH1204" s="22"/>
      <c r="MLI1204" s="22"/>
      <c r="MLJ1204" s="22"/>
      <c r="MLK1204" s="22"/>
      <c r="MLL1204" s="22"/>
      <c r="MLM1204" s="22"/>
      <c r="MLN1204" s="22"/>
      <c r="MLO1204" s="22"/>
      <c r="MLP1204" s="22"/>
      <c r="MLQ1204" s="22"/>
      <c r="MLR1204" s="22"/>
      <c r="MLS1204" s="22"/>
      <c r="MLT1204" s="22"/>
      <c r="MLU1204" s="22"/>
      <c r="MLV1204" s="22"/>
      <c r="MLW1204" s="22"/>
      <c r="MLX1204" s="22"/>
      <c r="MLY1204" s="22"/>
      <c r="MLZ1204" s="22"/>
      <c r="MMA1204" s="22"/>
      <c r="MMB1204" s="22"/>
      <c r="MMC1204" s="22"/>
      <c r="MMD1204" s="22"/>
      <c r="MME1204" s="22"/>
      <c r="MMF1204" s="22"/>
      <c r="MMG1204" s="22"/>
      <c r="MMH1204" s="22"/>
      <c r="MMI1204" s="22"/>
      <c r="MMJ1204" s="22"/>
      <c r="MMK1204" s="22"/>
      <c r="MML1204" s="22"/>
      <c r="MMM1204" s="22"/>
      <c r="MMN1204" s="22"/>
      <c r="MMO1204" s="22"/>
      <c r="MMP1204" s="22"/>
      <c r="MMQ1204" s="22"/>
      <c r="MMR1204" s="22"/>
      <c r="MMS1204" s="22"/>
      <c r="MMT1204" s="22"/>
      <c r="MMU1204" s="22"/>
      <c r="MMV1204" s="22"/>
      <c r="MMW1204" s="22"/>
      <c r="MMX1204" s="22"/>
      <c r="MMY1204" s="22"/>
      <c r="MMZ1204" s="22"/>
      <c r="MNA1204" s="22"/>
      <c r="MNB1204" s="22"/>
      <c r="MNC1204" s="22"/>
      <c r="MND1204" s="22"/>
      <c r="MNE1204" s="22"/>
      <c r="MNF1204" s="22"/>
      <c r="MNG1204" s="22"/>
      <c r="MNH1204" s="22"/>
      <c r="MNI1204" s="22"/>
      <c r="MNJ1204" s="22"/>
      <c r="MNK1204" s="22"/>
      <c r="MNL1204" s="22"/>
      <c r="MNM1204" s="22"/>
      <c r="MNN1204" s="22"/>
      <c r="MNO1204" s="22"/>
      <c r="MNP1204" s="22"/>
      <c r="MNQ1204" s="22"/>
      <c r="MNR1204" s="22"/>
      <c r="MNS1204" s="22"/>
      <c r="MNT1204" s="22"/>
      <c r="MNU1204" s="22"/>
      <c r="MNV1204" s="22"/>
      <c r="MNW1204" s="22"/>
      <c r="MNX1204" s="22"/>
      <c r="MNY1204" s="22"/>
      <c r="MNZ1204" s="22"/>
      <c r="MOA1204" s="22"/>
      <c r="MOB1204" s="22"/>
      <c r="MOC1204" s="22"/>
      <c r="MOD1204" s="22"/>
      <c r="MOE1204" s="22"/>
      <c r="MOF1204" s="22"/>
      <c r="MOG1204" s="22"/>
      <c r="MOH1204" s="22"/>
      <c r="MOI1204" s="22"/>
      <c r="MOJ1204" s="22"/>
      <c r="MOK1204" s="22"/>
      <c r="MOL1204" s="22"/>
      <c r="MOM1204" s="22"/>
      <c r="MON1204" s="22"/>
      <c r="MOO1204" s="22"/>
      <c r="MOP1204" s="22"/>
      <c r="MOQ1204" s="22"/>
      <c r="MOR1204" s="22"/>
      <c r="MOS1204" s="22"/>
      <c r="MOT1204" s="22"/>
      <c r="MOU1204" s="22"/>
      <c r="MOV1204" s="22"/>
      <c r="MOW1204" s="22"/>
      <c r="MOX1204" s="22"/>
      <c r="MOY1204" s="22"/>
      <c r="MOZ1204" s="22"/>
      <c r="MPA1204" s="22"/>
      <c r="MPB1204" s="22"/>
      <c r="MPC1204" s="22"/>
      <c r="MPD1204" s="22"/>
      <c r="MPE1204" s="22"/>
      <c r="MPF1204" s="22"/>
      <c r="MPG1204" s="22"/>
      <c r="MPH1204" s="22"/>
      <c r="MPI1204" s="22"/>
      <c r="MPJ1204" s="22"/>
      <c r="MPK1204" s="22"/>
      <c r="MPL1204" s="22"/>
      <c r="MPM1204" s="22"/>
      <c r="MPN1204" s="22"/>
      <c r="MPO1204" s="22"/>
      <c r="MPP1204" s="22"/>
      <c r="MPQ1204" s="22"/>
      <c r="MPR1204" s="22"/>
      <c r="MPS1204" s="22"/>
      <c r="MPT1204" s="22"/>
      <c r="MPU1204" s="22"/>
      <c r="MPV1204" s="22"/>
      <c r="MPW1204" s="22"/>
      <c r="MPX1204" s="22"/>
      <c r="MPY1204" s="22"/>
      <c r="MPZ1204" s="22"/>
      <c r="MQA1204" s="22"/>
      <c r="MQB1204" s="22"/>
      <c r="MQC1204" s="22"/>
      <c r="MQD1204" s="22"/>
      <c r="MQE1204" s="22"/>
      <c r="MQF1204" s="22"/>
      <c r="MQG1204" s="22"/>
      <c r="MQH1204" s="22"/>
      <c r="MQI1204" s="22"/>
      <c r="MQJ1204" s="22"/>
      <c r="MQK1204" s="22"/>
      <c r="MQL1204" s="22"/>
      <c r="MQM1204" s="22"/>
      <c r="MQN1204" s="22"/>
      <c r="MQO1204" s="22"/>
      <c r="MQP1204" s="22"/>
      <c r="MQQ1204" s="22"/>
      <c r="MQR1204" s="22"/>
      <c r="MQS1204" s="22"/>
      <c r="MQT1204" s="22"/>
      <c r="MQU1204" s="22"/>
      <c r="MQV1204" s="22"/>
      <c r="MQW1204" s="22"/>
      <c r="MQX1204" s="22"/>
      <c r="MQY1204" s="22"/>
      <c r="MQZ1204" s="22"/>
      <c r="MRA1204" s="22"/>
      <c r="MRB1204" s="22"/>
      <c r="MRC1204" s="22"/>
      <c r="MRD1204" s="22"/>
      <c r="MRE1204" s="22"/>
      <c r="MRF1204" s="22"/>
      <c r="MRG1204" s="22"/>
      <c r="MRH1204" s="22"/>
      <c r="MRI1204" s="22"/>
      <c r="MRJ1204" s="22"/>
      <c r="MRK1204" s="22"/>
      <c r="MRL1204" s="22"/>
      <c r="MRM1204" s="22"/>
      <c r="MRN1204" s="22"/>
      <c r="MRO1204" s="22"/>
      <c r="MRP1204" s="22"/>
      <c r="MRQ1204" s="22"/>
      <c r="MRR1204" s="22"/>
      <c r="MRS1204" s="22"/>
      <c r="MRT1204" s="22"/>
      <c r="MRU1204" s="22"/>
      <c r="MRV1204" s="22"/>
      <c r="MRW1204" s="22"/>
      <c r="MRX1204" s="22"/>
      <c r="MRY1204" s="22"/>
      <c r="MRZ1204" s="22"/>
      <c r="MSA1204" s="22"/>
      <c r="MSB1204" s="22"/>
      <c r="MSC1204" s="22"/>
      <c r="MSD1204" s="22"/>
      <c r="MSE1204" s="22"/>
      <c r="MSF1204" s="22"/>
      <c r="MSG1204" s="22"/>
      <c r="MSH1204" s="22"/>
      <c r="MSI1204" s="22"/>
      <c r="MSJ1204" s="22"/>
      <c r="MSK1204" s="22"/>
      <c r="MSL1204" s="22"/>
      <c r="MSM1204" s="22"/>
      <c r="MSN1204" s="22"/>
      <c r="MSO1204" s="22"/>
      <c r="MSP1204" s="22"/>
      <c r="MSQ1204" s="22"/>
      <c r="MSR1204" s="22"/>
      <c r="MSS1204" s="22"/>
      <c r="MST1204" s="22"/>
      <c r="MSU1204" s="22"/>
      <c r="MSV1204" s="22"/>
      <c r="MSW1204" s="22"/>
      <c r="MSX1204" s="22"/>
      <c r="MSY1204" s="22"/>
      <c r="MSZ1204" s="22"/>
      <c r="MTA1204" s="22"/>
      <c r="MTB1204" s="22"/>
      <c r="MTC1204" s="22"/>
      <c r="MTD1204" s="22"/>
      <c r="MTE1204" s="22"/>
      <c r="MTF1204" s="22"/>
      <c r="MTG1204" s="22"/>
      <c r="MTH1204" s="22"/>
      <c r="MTI1204" s="22"/>
      <c r="MTJ1204" s="22"/>
      <c r="MTK1204" s="22"/>
      <c r="MTL1204" s="22"/>
      <c r="MTM1204" s="22"/>
      <c r="MTN1204" s="22"/>
      <c r="MTO1204" s="22"/>
      <c r="MTP1204" s="22"/>
      <c r="MTQ1204" s="22"/>
      <c r="MTR1204" s="22"/>
      <c r="MTS1204" s="22"/>
      <c r="MTT1204" s="22"/>
      <c r="MTU1204" s="22"/>
      <c r="MTV1204" s="22"/>
      <c r="MTW1204" s="22"/>
      <c r="MTX1204" s="22"/>
      <c r="MTY1204" s="22"/>
      <c r="MTZ1204" s="22"/>
      <c r="MUA1204" s="22"/>
      <c r="MUB1204" s="22"/>
      <c r="MUC1204" s="22"/>
      <c r="MUD1204" s="22"/>
      <c r="MUE1204" s="22"/>
      <c r="MUF1204" s="22"/>
      <c r="MUG1204" s="22"/>
      <c r="MUH1204" s="22"/>
      <c r="MUI1204" s="22"/>
      <c r="MUJ1204" s="22"/>
      <c r="MUK1204" s="22"/>
      <c r="MUL1204" s="22"/>
      <c r="MUM1204" s="22"/>
      <c r="MUN1204" s="22"/>
      <c r="MUO1204" s="22"/>
      <c r="MUP1204" s="22"/>
      <c r="MUQ1204" s="22"/>
      <c r="MUR1204" s="22"/>
      <c r="MUS1204" s="22"/>
      <c r="MUT1204" s="22"/>
      <c r="MUU1204" s="22"/>
      <c r="MUV1204" s="22"/>
      <c r="MUW1204" s="22"/>
      <c r="MUX1204" s="22"/>
      <c r="MUY1204" s="22"/>
      <c r="MUZ1204" s="22"/>
      <c r="MVA1204" s="22"/>
      <c r="MVB1204" s="22"/>
      <c r="MVC1204" s="22"/>
      <c r="MVD1204" s="22"/>
      <c r="MVE1204" s="22"/>
      <c r="MVF1204" s="22"/>
      <c r="MVG1204" s="22"/>
      <c r="MVH1204" s="22"/>
      <c r="MVI1204" s="22"/>
      <c r="MVJ1204" s="22"/>
      <c r="MVK1204" s="22"/>
      <c r="MVL1204" s="22"/>
      <c r="MVM1204" s="22"/>
      <c r="MVN1204" s="22"/>
      <c r="MVO1204" s="22"/>
      <c r="MVP1204" s="22"/>
      <c r="MVQ1204" s="22"/>
      <c r="MVR1204" s="22"/>
      <c r="MVS1204" s="22"/>
      <c r="MVT1204" s="22"/>
      <c r="MVU1204" s="22"/>
      <c r="MVV1204" s="22"/>
      <c r="MVW1204" s="22"/>
      <c r="MVX1204" s="22"/>
      <c r="MVY1204" s="22"/>
      <c r="MVZ1204" s="22"/>
      <c r="MWA1204" s="22"/>
      <c r="MWB1204" s="22"/>
      <c r="MWC1204" s="22"/>
      <c r="MWD1204" s="22"/>
      <c r="MWE1204" s="22"/>
      <c r="MWF1204" s="22"/>
      <c r="MWG1204" s="22"/>
      <c r="MWH1204" s="22"/>
      <c r="MWI1204" s="22"/>
      <c r="MWJ1204" s="22"/>
      <c r="MWK1204" s="22"/>
      <c r="MWL1204" s="22"/>
      <c r="MWM1204" s="22"/>
      <c r="MWN1204" s="22"/>
      <c r="MWO1204" s="22"/>
      <c r="MWP1204" s="22"/>
      <c r="MWQ1204" s="22"/>
      <c r="MWR1204" s="22"/>
      <c r="MWS1204" s="22"/>
      <c r="MWT1204" s="22"/>
      <c r="MWU1204" s="22"/>
      <c r="MWV1204" s="22"/>
      <c r="MWW1204" s="22"/>
      <c r="MWX1204" s="22"/>
      <c r="MWY1204" s="22"/>
      <c r="MWZ1204" s="22"/>
      <c r="MXA1204" s="22"/>
      <c r="MXB1204" s="22"/>
      <c r="MXC1204" s="22"/>
      <c r="MXD1204" s="22"/>
      <c r="MXE1204" s="22"/>
      <c r="MXF1204" s="22"/>
      <c r="MXG1204" s="22"/>
      <c r="MXH1204" s="22"/>
      <c r="MXI1204" s="22"/>
      <c r="MXJ1204" s="22"/>
      <c r="MXK1204" s="22"/>
      <c r="MXL1204" s="22"/>
      <c r="MXM1204" s="22"/>
      <c r="MXN1204" s="22"/>
      <c r="MXO1204" s="22"/>
      <c r="MXP1204" s="22"/>
      <c r="MXQ1204" s="22"/>
      <c r="MXR1204" s="22"/>
      <c r="MXS1204" s="22"/>
      <c r="MXT1204" s="22"/>
      <c r="MXU1204" s="22"/>
      <c r="MXV1204" s="22"/>
      <c r="MXW1204" s="22"/>
      <c r="MXX1204" s="22"/>
      <c r="MXY1204" s="22"/>
      <c r="MXZ1204" s="22"/>
      <c r="MYA1204" s="22"/>
      <c r="MYB1204" s="22"/>
      <c r="MYC1204" s="22"/>
      <c r="MYD1204" s="22"/>
      <c r="MYE1204" s="22"/>
      <c r="MYF1204" s="22"/>
      <c r="MYG1204" s="22"/>
      <c r="MYH1204" s="22"/>
      <c r="MYI1204" s="22"/>
      <c r="MYJ1204" s="22"/>
      <c r="MYK1204" s="22"/>
      <c r="MYL1204" s="22"/>
      <c r="MYM1204" s="22"/>
      <c r="MYN1204" s="22"/>
      <c r="MYO1204" s="22"/>
      <c r="MYP1204" s="22"/>
      <c r="MYQ1204" s="22"/>
      <c r="MYR1204" s="22"/>
      <c r="MYS1204" s="22"/>
      <c r="MYT1204" s="22"/>
      <c r="MYU1204" s="22"/>
      <c r="MYV1204" s="22"/>
      <c r="MYW1204" s="22"/>
      <c r="MYX1204" s="22"/>
      <c r="MYY1204" s="22"/>
      <c r="MYZ1204" s="22"/>
      <c r="MZA1204" s="22"/>
      <c r="MZB1204" s="22"/>
      <c r="MZC1204" s="22"/>
      <c r="MZD1204" s="22"/>
      <c r="MZE1204" s="22"/>
      <c r="MZF1204" s="22"/>
      <c r="MZG1204" s="22"/>
      <c r="MZH1204" s="22"/>
      <c r="MZI1204" s="22"/>
      <c r="MZJ1204" s="22"/>
      <c r="MZK1204" s="22"/>
      <c r="MZL1204" s="22"/>
      <c r="MZM1204" s="22"/>
      <c r="MZN1204" s="22"/>
      <c r="MZO1204" s="22"/>
      <c r="MZP1204" s="22"/>
      <c r="MZQ1204" s="22"/>
      <c r="MZR1204" s="22"/>
      <c r="MZS1204" s="22"/>
      <c r="MZT1204" s="22"/>
      <c r="MZU1204" s="22"/>
      <c r="MZV1204" s="22"/>
      <c r="MZW1204" s="22"/>
      <c r="MZX1204" s="22"/>
      <c r="MZY1204" s="22"/>
      <c r="MZZ1204" s="22"/>
      <c r="NAA1204" s="22"/>
      <c r="NAB1204" s="22"/>
      <c r="NAC1204" s="22"/>
      <c r="NAD1204" s="22"/>
      <c r="NAE1204" s="22"/>
      <c r="NAF1204" s="22"/>
      <c r="NAG1204" s="22"/>
      <c r="NAH1204" s="22"/>
      <c r="NAI1204" s="22"/>
      <c r="NAJ1204" s="22"/>
      <c r="NAK1204" s="22"/>
      <c r="NAL1204" s="22"/>
      <c r="NAM1204" s="22"/>
      <c r="NAN1204" s="22"/>
      <c r="NAO1204" s="22"/>
      <c r="NAP1204" s="22"/>
      <c r="NAQ1204" s="22"/>
      <c r="NAR1204" s="22"/>
      <c r="NAS1204" s="22"/>
      <c r="NAT1204" s="22"/>
      <c r="NAU1204" s="22"/>
      <c r="NAV1204" s="22"/>
      <c r="NAW1204" s="22"/>
      <c r="NAX1204" s="22"/>
      <c r="NAY1204" s="22"/>
      <c r="NAZ1204" s="22"/>
      <c r="NBA1204" s="22"/>
      <c r="NBB1204" s="22"/>
      <c r="NBC1204" s="22"/>
      <c r="NBD1204" s="22"/>
      <c r="NBE1204" s="22"/>
      <c r="NBF1204" s="22"/>
      <c r="NBG1204" s="22"/>
      <c r="NBH1204" s="22"/>
      <c r="NBI1204" s="22"/>
      <c r="NBJ1204" s="22"/>
      <c r="NBK1204" s="22"/>
      <c r="NBL1204" s="22"/>
      <c r="NBM1204" s="22"/>
      <c r="NBN1204" s="22"/>
      <c r="NBO1204" s="22"/>
      <c r="NBP1204" s="22"/>
      <c r="NBQ1204" s="22"/>
      <c r="NBR1204" s="22"/>
      <c r="NBS1204" s="22"/>
      <c r="NBT1204" s="22"/>
      <c r="NBU1204" s="22"/>
      <c r="NBV1204" s="22"/>
      <c r="NBW1204" s="22"/>
      <c r="NBX1204" s="22"/>
      <c r="NBY1204" s="22"/>
      <c r="NBZ1204" s="22"/>
      <c r="NCA1204" s="22"/>
      <c r="NCB1204" s="22"/>
      <c r="NCC1204" s="22"/>
      <c r="NCD1204" s="22"/>
      <c r="NCE1204" s="22"/>
      <c r="NCF1204" s="22"/>
      <c r="NCG1204" s="22"/>
      <c r="NCH1204" s="22"/>
      <c r="NCI1204" s="22"/>
      <c r="NCJ1204" s="22"/>
      <c r="NCK1204" s="22"/>
      <c r="NCL1204" s="22"/>
      <c r="NCM1204" s="22"/>
      <c r="NCN1204" s="22"/>
      <c r="NCO1204" s="22"/>
      <c r="NCP1204" s="22"/>
      <c r="NCQ1204" s="22"/>
      <c r="NCR1204" s="22"/>
      <c r="NCS1204" s="22"/>
      <c r="NCT1204" s="22"/>
      <c r="NCU1204" s="22"/>
      <c r="NCV1204" s="22"/>
      <c r="NCW1204" s="22"/>
      <c r="NCX1204" s="22"/>
      <c r="NCY1204" s="22"/>
      <c r="NCZ1204" s="22"/>
      <c r="NDA1204" s="22"/>
      <c r="NDB1204" s="22"/>
      <c r="NDC1204" s="22"/>
      <c r="NDD1204" s="22"/>
      <c r="NDE1204" s="22"/>
      <c r="NDF1204" s="22"/>
      <c r="NDG1204" s="22"/>
      <c r="NDH1204" s="22"/>
      <c r="NDI1204" s="22"/>
      <c r="NDJ1204" s="22"/>
      <c r="NDK1204" s="22"/>
      <c r="NDL1204" s="22"/>
      <c r="NDM1204" s="22"/>
      <c r="NDN1204" s="22"/>
      <c r="NDO1204" s="22"/>
      <c r="NDP1204" s="22"/>
      <c r="NDQ1204" s="22"/>
      <c r="NDR1204" s="22"/>
      <c r="NDS1204" s="22"/>
      <c r="NDT1204" s="22"/>
      <c r="NDU1204" s="22"/>
      <c r="NDV1204" s="22"/>
      <c r="NDW1204" s="22"/>
      <c r="NDX1204" s="22"/>
      <c r="NDY1204" s="22"/>
      <c r="NDZ1204" s="22"/>
      <c r="NEA1204" s="22"/>
      <c r="NEB1204" s="22"/>
      <c r="NEC1204" s="22"/>
      <c r="NED1204" s="22"/>
      <c r="NEE1204" s="22"/>
      <c r="NEF1204" s="22"/>
      <c r="NEG1204" s="22"/>
      <c r="NEH1204" s="22"/>
      <c r="NEI1204" s="22"/>
      <c r="NEJ1204" s="22"/>
      <c r="NEK1204" s="22"/>
      <c r="NEL1204" s="22"/>
      <c r="NEM1204" s="22"/>
      <c r="NEN1204" s="22"/>
      <c r="NEO1204" s="22"/>
      <c r="NEP1204" s="22"/>
      <c r="NEQ1204" s="22"/>
      <c r="NER1204" s="22"/>
      <c r="NES1204" s="22"/>
      <c r="NET1204" s="22"/>
      <c r="NEU1204" s="22"/>
      <c r="NEV1204" s="22"/>
      <c r="NEW1204" s="22"/>
      <c r="NEX1204" s="22"/>
      <c r="NEY1204" s="22"/>
      <c r="NEZ1204" s="22"/>
      <c r="NFA1204" s="22"/>
      <c r="NFB1204" s="22"/>
      <c r="NFC1204" s="22"/>
      <c r="NFD1204" s="22"/>
      <c r="NFE1204" s="22"/>
      <c r="NFF1204" s="22"/>
      <c r="NFG1204" s="22"/>
      <c r="NFH1204" s="22"/>
      <c r="NFI1204" s="22"/>
      <c r="NFJ1204" s="22"/>
      <c r="NFK1204" s="22"/>
      <c r="NFL1204" s="22"/>
      <c r="NFM1204" s="22"/>
      <c r="NFN1204" s="22"/>
      <c r="NFO1204" s="22"/>
      <c r="NFP1204" s="22"/>
      <c r="NFQ1204" s="22"/>
      <c r="NFR1204" s="22"/>
      <c r="NFS1204" s="22"/>
      <c r="NFT1204" s="22"/>
      <c r="NFU1204" s="22"/>
      <c r="NFV1204" s="22"/>
      <c r="NFW1204" s="22"/>
      <c r="NFX1204" s="22"/>
      <c r="NFY1204" s="22"/>
      <c r="NFZ1204" s="22"/>
      <c r="NGA1204" s="22"/>
      <c r="NGB1204" s="22"/>
      <c r="NGC1204" s="22"/>
      <c r="NGD1204" s="22"/>
      <c r="NGE1204" s="22"/>
      <c r="NGF1204" s="22"/>
      <c r="NGG1204" s="22"/>
      <c r="NGH1204" s="22"/>
      <c r="NGI1204" s="22"/>
      <c r="NGJ1204" s="22"/>
      <c r="NGK1204" s="22"/>
      <c r="NGL1204" s="22"/>
      <c r="NGM1204" s="22"/>
      <c r="NGN1204" s="22"/>
      <c r="NGO1204" s="22"/>
      <c r="NGP1204" s="22"/>
      <c r="NGQ1204" s="22"/>
      <c r="NGR1204" s="22"/>
      <c r="NGS1204" s="22"/>
      <c r="NGT1204" s="22"/>
      <c r="NGU1204" s="22"/>
      <c r="NGV1204" s="22"/>
      <c r="NGW1204" s="22"/>
      <c r="NGX1204" s="22"/>
      <c r="NGY1204" s="22"/>
      <c r="NGZ1204" s="22"/>
      <c r="NHA1204" s="22"/>
      <c r="NHB1204" s="22"/>
      <c r="NHC1204" s="22"/>
      <c r="NHD1204" s="22"/>
      <c r="NHE1204" s="22"/>
      <c r="NHF1204" s="22"/>
      <c r="NHG1204" s="22"/>
      <c r="NHH1204" s="22"/>
      <c r="NHI1204" s="22"/>
      <c r="NHJ1204" s="22"/>
      <c r="NHK1204" s="22"/>
      <c r="NHL1204" s="22"/>
      <c r="NHM1204" s="22"/>
      <c r="NHN1204" s="22"/>
      <c r="NHO1204" s="22"/>
      <c r="NHP1204" s="22"/>
      <c r="NHQ1204" s="22"/>
      <c r="NHR1204" s="22"/>
      <c r="NHS1204" s="22"/>
      <c r="NHT1204" s="22"/>
      <c r="NHU1204" s="22"/>
      <c r="NHV1204" s="22"/>
      <c r="NHW1204" s="22"/>
      <c r="NHX1204" s="22"/>
      <c r="NHY1204" s="22"/>
      <c r="NHZ1204" s="22"/>
      <c r="NIA1204" s="22"/>
      <c r="NIB1204" s="22"/>
      <c r="NIC1204" s="22"/>
      <c r="NID1204" s="22"/>
      <c r="NIE1204" s="22"/>
      <c r="NIF1204" s="22"/>
      <c r="NIG1204" s="22"/>
      <c r="NIH1204" s="22"/>
      <c r="NII1204" s="22"/>
      <c r="NIJ1204" s="22"/>
      <c r="NIK1204" s="22"/>
      <c r="NIL1204" s="22"/>
      <c r="NIM1204" s="22"/>
      <c r="NIN1204" s="22"/>
      <c r="NIO1204" s="22"/>
      <c r="NIP1204" s="22"/>
      <c r="NIQ1204" s="22"/>
      <c r="NIR1204" s="22"/>
      <c r="NIS1204" s="22"/>
      <c r="NIT1204" s="22"/>
      <c r="NIU1204" s="22"/>
      <c r="NIV1204" s="22"/>
      <c r="NIW1204" s="22"/>
      <c r="NIX1204" s="22"/>
      <c r="NIY1204" s="22"/>
      <c r="NIZ1204" s="22"/>
      <c r="NJA1204" s="22"/>
      <c r="NJB1204" s="22"/>
      <c r="NJC1204" s="22"/>
      <c r="NJD1204" s="22"/>
      <c r="NJE1204" s="22"/>
      <c r="NJF1204" s="22"/>
      <c r="NJG1204" s="22"/>
      <c r="NJH1204" s="22"/>
      <c r="NJI1204" s="22"/>
      <c r="NJJ1204" s="22"/>
      <c r="NJK1204" s="22"/>
      <c r="NJL1204" s="22"/>
      <c r="NJM1204" s="22"/>
      <c r="NJN1204" s="22"/>
      <c r="NJO1204" s="22"/>
      <c r="NJP1204" s="22"/>
      <c r="NJQ1204" s="22"/>
      <c r="NJR1204" s="22"/>
      <c r="NJS1204" s="22"/>
      <c r="NJT1204" s="22"/>
      <c r="NJU1204" s="22"/>
      <c r="NJV1204" s="22"/>
      <c r="NJW1204" s="22"/>
      <c r="NJX1204" s="22"/>
      <c r="NJY1204" s="22"/>
      <c r="NJZ1204" s="22"/>
      <c r="NKA1204" s="22"/>
      <c r="NKB1204" s="22"/>
      <c r="NKC1204" s="22"/>
      <c r="NKD1204" s="22"/>
      <c r="NKE1204" s="22"/>
      <c r="NKF1204" s="22"/>
      <c r="NKG1204" s="22"/>
      <c r="NKH1204" s="22"/>
      <c r="NKI1204" s="22"/>
      <c r="NKJ1204" s="22"/>
      <c r="NKK1204" s="22"/>
      <c r="NKL1204" s="22"/>
      <c r="NKM1204" s="22"/>
      <c r="NKN1204" s="22"/>
      <c r="NKO1204" s="22"/>
      <c r="NKP1204" s="22"/>
      <c r="NKQ1204" s="22"/>
      <c r="NKR1204" s="22"/>
      <c r="NKS1204" s="22"/>
      <c r="NKT1204" s="22"/>
      <c r="NKU1204" s="22"/>
      <c r="NKV1204" s="22"/>
      <c r="NKW1204" s="22"/>
      <c r="NKX1204" s="22"/>
      <c r="NKY1204" s="22"/>
      <c r="NKZ1204" s="22"/>
      <c r="NLA1204" s="22"/>
      <c r="NLB1204" s="22"/>
      <c r="NLC1204" s="22"/>
      <c r="NLD1204" s="22"/>
      <c r="NLE1204" s="22"/>
      <c r="NLF1204" s="22"/>
      <c r="NLG1204" s="22"/>
      <c r="NLH1204" s="22"/>
      <c r="NLI1204" s="22"/>
      <c r="NLJ1204" s="22"/>
      <c r="NLK1204" s="22"/>
      <c r="NLL1204" s="22"/>
      <c r="NLM1204" s="22"/>
      <c r="NLN1204" s="22"/>
      <c r="NLO1204" s="22"/>
      <c r="NLP1204" s="22"/>
      <c r="NLQ1204" s="22"/>
      <c r="NLR1204" s="22"/>
      <c r="NLS1204" s="22"/>
      <c r="NLT1204" s="22"/>
      <c r="NLU1204" s="22"/>
      <c r="NLV1204" s="22"/>
      <c r="NLW1204" s="22"/>
      <c r="NLX1204" s="22"/>
      <c r="NLY1204" s="22"/>
      <c r="NLZ1204" s="22"/>
      <c r="NMA1204" s="22"/>
      <c r="NMB1204" s="22"/>
      <c r="NMC1204" s="22"/>
      <c r="NMD1204" s="22"/>
      <c r="NME1204" s="22"/>
      <c r="NMF1204" s="22"/>
      <c r="NMG1204" s="22"/>
      <c r="NMH1204" s="22"/>
      <c r="NMI1204" s="22"/>
      <c r="NMJ1204" s="22"/>
      <c r="NMK1204" s="22"/>
      <c r="NML1204" s="22"/>
      <c r="NMM1204" s="22"/>
      <c r="NMN1204" s="22"/>
      <c r="NMO1204" s="22"/>
      <c r="NMP1204" s="22"/>
      <c r="NMQ1204" s="22"/>
      <c r="NMR1204" s="22"/>
      <c r="NMS1204" s="22"/>
      <c r="NMT1204" s="22"/>
      <c r="NMU1204" s="22"/>
      <c r="NMV1204" s="22"/>
      <c r="NMW1204" s="22"/>
      <c r="NMX1204" s="22"/>
      <c r="NMY1204" s="22"/>
      <c r="NMZ1204" s="22"/>
      <c r="NNA1204" s="22"/>
      <c r="NNB1204" s="22"/>
      <c r="NNC1204" s="22"/>
      <c r="NND1204" s="22"/>
      <c r="NNE1204" s="22"/>
      <c r="NNF1204" s="22"/>
      <c r="NNG1204" s="22"/>
      <c r="NNH1204" s="22"/>
      <c r="NNI1204" s="22"/>
      <c r="NNJ1204" s="22"/>
      <c r="NNK1204" s="22"/>
      <c r="NNL1204" s="22"/>
      <c r="NNM1204" s="22"/>
      <c r="NNN1204" s="22"/>
      <c r="NNO1204" s="22"/>
      <c r="NNP1204" s="22"/>
      <c r="NNQ1204" s="22"/>
      <c r="NNR1204" s="22"/>
      <c r="NNS1204" s="22"/>
      <c r="NNT1204" s="22"/>
      <c r="NNU1204" s="22"/>
      <c r="NNV1204" s="22"/>
      <c r="NNW1204" s="22"/>
      <c r="NNX1204" s="22"/>
      <c r="NNY1204" s="22"/>
      <c r="NNZ1204" s="22"/>
      <c r="NOA1204" s="22"/>
      <c r="NOB1204" s="22"/>
      <c r="NOC1204" s="22"/>
      <c r="NOD1204" s="22"/>
      <c r="NOE1204" s="22"/>
      <c r="NOF1204" s="22"/>
      <c r="NOG1204" s="22"/>
      <c r="NOH1204" s="22"/>
      <c r="NOI1204" s="22"/>
      <c r="NOJ1204" s="22"/>
      <c r="NOK1204" s="22"/>
      <c r="NOL1204" s="22"/>
      <c r="NOM1204" s="22"/>
      <c r="NON1204" s="22"/>
      <c r="NOO1204" s="22"/>
      <c r="NOP1204" s="22"/>
      <c r="NOQ1204" s="22"/>
      <c r="NOR1204" s="22"/>
      <c r="NOS1204" s="22"/>
      <c r="NOT1204" s="22"/>
      <c r="NOU1204" s="22"/>
      <c r="NOV1204" s="22"/>
      <c r="NOW1204" s="22"/>
      <c r="NOX1204" s="22"/>
      <c r="NOY1204" s="22"/>
      <c r="NOZ1204" s="22"/>
      <c r="NPA1204" s="22"/>
      <c r="NPB1204" s="22"/>
      <c r="NPC1204" s="22"/>
      <c r="NPD1204" s="22"/>
      <c r="NPE1204" s="22"/>
      <c r="NPF1204" s="22"/>
      <c r="NPG1204" s="22"/>
      <c r="NPH1204" s="22"/>
      <c r="NPI1204" s="22"/>
      <c r="NPJ1204" s="22"/>
      <c r="NPK1204" s="22"/>
      <c r="NPL1204" s="22"/>
      <c r="NPM1204" s="22"/>
      <c r="NPN1204" s="22"/>
      <c r="NPO1204" s="22"/>
      <c r="NPP1204" s="22"/>
      <c r="NPQ1204" s="22"/>
      <c r="NPR1204" s="22"/>
      <c r="NPS1204" s="22"/>
      <c r="NPT1204" s="22"/>
      <c r="NPU1204" s="22"/>
      <c r="NPV1204" s="22"/>
      <c r="NPW1204" s="22"/>
      <c r="NPX1204" s="22"/>
      <c r="NPY1204" s="22"/>
      <c r="NPZ1204" s="22"/>
      <c r="NQA1204" s="22"/>
      <c r="NQB1204" s="22"/>
      <c r="NQC1204" s="22"/>
      <c r="NQD1204" s="22"/>
      <c r="NQE1204" s="22"/>
      <c r="NQF1204" s="22"/>
      <c r="NQG1204" s="22"/>
      <c r="NQH1204" s="22"/>
      <c r="NQI1204" s="22"/>
      <c r="NQJ1204" s="22"/>
      <c r="NQK1204" s="22"/>
      <c r="NQL1204" s="22"/>
      <c r="NQM1204" s="22"/>
      <c r="NQN1204" s="22"/>
      <c r="NQO1204" s="22"/>
      <c r="NQP1204" s="22"/>
      <c r="NQQ1204" s="22"/>
      <c r="NQR1204" s="22"/>
      <c r="NQS1204" s="22"/>
      <c r="NQT1204" s="22"/>
      <c r="NQU1204" s="22"/>
      <c r="NQV1204" s="22"/>
      <c r="NQW1204" s="22"/>
      <c r="NQX1204" s="22"/>
      <c r="NQY1204" s="22"/>
      <c r="NQZ1204" s="22"/>
      <c r="NRA1204" s="22"/>
      <c r="NRB1204" s="22"/>
      <c r="NRC1204" s="22"/>
      <c r="NRD1204" s="22"/>
      <c r="NRE1204" s="22"/>
      <c r="NRF1204" s="22"/>
      <c r="NRG1204" s="22"/>
      <c r="NRH1204" s="22"/>
      <c r="NRI1204" s="22"/>
      <c r="NRJ1204" s="22"/>
      <c r="NRK1204" s="22"/>
      <c r="NRL1204" s="22"/>
      <c r="NRM1204" s="22"/>
      <c r="NRN1204" s="22"/>
      <c r="NRO1204" s="22"/>
      <c r="NRP1204" s="22"/>
      <c r="NRQ1204" s="22"/>
      <c r="NRR1204" s="22"/>
      <c r="NRS1204" s="22"/>
      <c r="NRT1204" s="22"/>
      <c r="NRU1204" s="22"/>
      <c r="NRV1204" s="22"/>
      <c r="NRW1204" s="22"/>
      <c r="NRX1204" s="22"/>
      <c r="NRY1204" s="22"/>
      <c r="NRZ1204" s="22"/>
      <c r="NSA1204" s="22"/>
      <c r="NSB1204" s="22"/>
      <c r="NSC1204" s="22"/>
      <c r="NSD1204" s="22"/>
      <c r="NSE1204" s="22"/>
      <c r="NSF1204" s="22"/>
      <c r="NSG1204" s="22"/>
      <c r="NSH1204" s="22"/>
      <c r="NSI1204" s="22"/>
      <c r="NSJ1204" s="22"/>
      <c r="NSK1204" s="22"/>
      <c r="NSL1204" s="22"/>
      <c r="NSM1204" s="22"/>
      <c r="NSN1204" s="22"/>
      <c r="NSO1204" s="22"/>
      <c r="NSP1204" s="22"/>
      <c r="NSQ1204" s="22"/>
      <c r="NSR1204" s="22"/>
      <c r="NSS1204" s="22"/>
      <c r="NST1204" s="22"/>
      <c r="NSU1204" s="22"/>
      <c r="NSV1204" s="22"/>
      <c r="NSW1204" s="22"/>
      <c r="NSX1204" s="22"/>
      <c r="NSY1204" s="22"/>
      <c r="NSZ1204" s="22"/>
      <c r="NTA1204" s="22"/>
      <c r="NTB1204" s="22"/>
      <c r="NTC1204" s="22"/>
      <c r="NTD1204" s="22"/>
      <c r="NTE1204" s="22"/>
      <c r="NTF1204" s="22"/>
      <c r="NTG1204" s="22"/>
      <c r="NTH1204" s="22"/>
      <c r="NTI1204" s="22"/>
      <c r="NTJ1204" s="22"/>
      <c r="NTK1204" s="22"/>
      <c r="NTL1204" s="22"/>
      <c r="NTM1204" s="22"/>
      <c r="NTN1204" s="22"/>
      <c r="NTO1204" s="22"/>
      <c r="NTP1204" s="22"/>
      <c r="NTQ1204" s="22"/>
      <c r="NTR1204" s="22"/>
      <c r="NTS1204" s="22"/>
      <c r="NTT1204" s="22"/>
      <c r="NTU1204" s="22"/>
      <c r="NTV1204" s="22"/>
      <c r="NTW1204" s="22"/>
      <c r="NTX1204" s="22"/>
      <c r="NTY1204" s="22"/>
      <c r="NTZ1204" s="22"/>
      <c r="NUA1204" s="22"/>
      <c r="NUB1204" s="22"/>
      <c r="NUC1204" s="22"/>
      <c r="NUD1204" s="22"/>
      <c r="NUE1204" s="22"/>
      <c r="NUF1204" s="22"/>
      <c r="NUG1204" s="22"/>
      <c r="NUH1204" s="22"/>
      <c r="NUI1204" s="22"/>
      <c r="NUJ1204" s="22"/>
      <c r="NUK1204" s="22"/>
      <c r="NUL1204" s="22"/>
      <c r="NUM1204" s="22"/>
      <c r="NUN1204" s="22"/>
      <c r="NUO1204" s="22"/>
      <c r="NUP1204" s="22"/>
      <c r="NUQ1204" s="22"/>
      <c r="NUR1204" s="22"/>
      <c r="NUS1204" s="22"/>
      <c r="NUT1204" s="22"/>
      <c r="NUU1204" s="22"/>
      <c r="NUV1204" s="22"/>
      <c r="NUW1204" s="22"/>
      <c r="NUX1204" s="22"/>
      <c r="NUY1204" s="22"/>
      <c r="NUZ1204" s="22"/>
      <c r="NVA1204" s="22"/>
      <c r="NVB1204" s="22"/>
      <c r="NVC1204" s="22"/>
      <c r="NVD1204" s="22"/>
      <c r="NVE1204" s="22"/>
      <c r="NVF1204" s="22"/>
      <c r="NVG1204" s="22"/>
      <c r="NVH1204" s="22"/>
      <c r="NVI1204" s="22"/>
      <c r="NVJ1204" s="22"/>
      <c r="NVK1204" s="22"/>
      <c r="NVL1204" s="22"/>
      <c r="NVM1204" s="22"/>
      <c r="NVN1204" s="22"/>
      <c r="NVO1204" s="22"/>
      <c r="NVP1204" s="22"/>
      <c r="NVQ1204" s="22"/>
      <c r="NVR1204" s="22"/>
      <c r="NVS1204" s="22"/>
      <c r="NVT1204" s="22"/>
      <c r="NVU1204" s="22"/>
      <c r="NVV1204" s="22"/>
      <c r="NVW1204" s="22"/>
      <c r="NVX1204" s="22"/>
      <c r="NVY1204" s="22"/>
      <c r="NVZ1204" s="22"/>
      <c r="NWA1204" s="22"/>
      <c r="NWB1204" s="22"/>
      <c r="NWC1204" s="22"/>
      <c r="NWD1204" s="22"/>
      <c r="NWE1204" s="22"/>
      <c r="NWF1204" s="22"/>
      <c r="NWG1204" s="22"/>
      <c r="NWH1204" s="22"/>
      <c r="NWI1204" s="22"/>
      <c r="NWJ1204" s="22"/>
      <c r="NWK1204" s="22"/>
      <c r="NWL1204" s="22"/>
      <c r="NWM1204" s="22"/>
      <c r="NWN1204" s="22"/>
      <c r="NWO1204" s="22"/>
      <c r="NWP1204" s="22"/>
      <c r="NWQ1204" s="22"/>
      <c r="NWR1204" s="22"/>
      <c r="NWS1204" s="22"/>
      <c r="NWT1204" s="22"/>
      <c r="NWU1204" s="22"/>
      <c r="NWV1204" s="22"/>
      <c r="NWW1204" s="22"/>
      <c r="NWX1204" s="22"/>
      <c r="NWY1204" s="22"/>
      <c r="NWZ1204" s="22"/>
      <c r="NXA1204" s="22"/>
      <c r="NXB1204" s="22"/>
      <c r="NXC1204" s="22"/>
      <c r="NXD1204" s="22"/>
      <c r="NXE1204" s="22"/>
      <c r="NXF1204" s="22"/>
      <c r="NXG1204" s="22"/>
      <c r="NXH1204" s="22"/>
      <c r="NXI1204" s="22"/>
      <c r="NXJ1204" s="22"/>
      <c r="NXK1204" s="22"/>
      <c r="NXL1204" s="22"/>
      <c r="NXM1204" s="22"/>
      <c r="NXN1204" s="22"/>
      <c r="NXO1204" s="22"/>
      <c r="NXP1204" s="22"/>
      <c r="NXQ1204" s="22"/>
      <c r="NXR1204" s="22"/>
      <c r="NXS1204" s="22"/>
      <c r="NXT1204" s="22"/>
      <c r="NXU1204" s="22"/>
      <c r="NXV1204" s="22"/>
      <c r="NXW1204" s="22"/>
      <c r="NXX1204" s="22"/>
      <c r="NXY1204" s="22"/>
      <c r="NXZ1204" s="22"/>
      <c r="NYA1204" s="22"/>
      <c r="NYB1204" s="22"/>
      <c r="NYC1204" s="22"/>
      <c r="NYD1204" s="22"/>
      <c r="NYE1204" s="22"/>
      <c r="NYF1204" s="22"/>
      <c r="NYG1204" s="22"/>
      <c r="NYH1204" s="22"/>
      <c r="NYI1204" s="22"/>
      <c r="NYJ1204" s="22"/>
      <c r="NYK1204" s="22"/>
      <c r="NYL1204" s="22"/>
      <c r="NYM1204" s="22"/>
      <c r="NYN1204" s="22"/>
      <c r="NYO1204" s="22"/>
      <c r="NYP1204" s="22"/>
      <c r="NYQ1204" s="22"/>
      <c r="NYR1204" s="22"/>
      <c r="NYS1204" s="22"/>
      <c r="NYT1204" s="22"/>
      <c r="NYU1204" s="22"/>
      <c r="NYV1204" s="22"/>
      <c r="NYW1204" s="22"/>
      <c r="NYX1204" s="22"/>
      <c r="NYY1204" s="22"/>
      <c r="NYZ1204" s="22"/>
      <c r="NZA1204" s="22"/>
      <c r="NZB1204" s="22"/>
      <c r="NZC1204" s="22"/>
      <c r="NZD1204" s="22"/>
      <c r="NZE1204" s="22"/>
      <c r="NZF1204" s="22"/>
      <c r="NZG1204" s="22"/>
      <c r="NZH1204" s="22"/>
      <c r="NZI1204" s="22"/>
      <c r="NZJ1204" s="22"/>
      <c r="NZK1204" s="22"/>
      <c r="NZL1204" s="22"/>
      <c r="NZM1204" s="22"/>
      <c r="NZN1204" s="22"/>
      <c r="NZO1204" s="22"/>
      <c r="NZP1204" s="22"/>
      <c r="NZQ1204" s="22"/>
      <c r="NZR1204" s="22"/>
      <c r="NZS1204" s="22"/>
      <c r="NZT1204" s="22"/>
      <c r="NZU1204" s="22"/>
      <c r="NZV1204" s="22"/>
      <c r="NZW1204" s="22"/>
      <c r="NZX1204" s="22"/>
      <c r="NZY1204" s="22"/>
      <c r="NZZ1204" s="22"/>
      <c r="OAA1204" s="22"/>
      <c r="OAB1204" s="22"/>
      <c r="OAC1204" s="22"/>
      <c r="OAD1204" s="22"/>
      <c r="OAE1204" s="22"/>
      <c r="OAF1204" s="22"/>
      <c r="OAG1204" s="22"/>
      <c r="OAH1204" s="22"/>
      <c r="OAI1204" s="22"/>
      <c r="OAJ1204" s="22"/>
      <c r="OAK1204" s="22"/>
      <c r="OAL1204" s="22"/>
      <c r="OAM1204" s="22"/>
      <c r="OAN1204" s="22"/>
      <c r="OAO1204" s="22"/>
      <c r="OAP1204" s="22"/>
      <c r="OAQ1204" s="22"/>
      <c r="OAR1204" s="22"/>
      <c r="OAS1204" s="22"/>
      <c r="OAT1204" s="22"/>
      <c r="OAU1204" s="22"/>
      <c r="OAV1204" s="22"/>
      <c r="OAW1204" s="22"/>
      <c r="OAX1204" s="22"/>
      <c r="OAY1204" s="22"/>
      <c r="OAZ1204" s="22"/>
      <c r="OBA1204" s="22"/>
      <c r="OBB1204" s="22"/>
      <c r="OBC1204" s="22"/>
      <c r="OBD1204" s="22"/>
      <c r="OBE1204" s="22"/>
      <c r="OBF1204" s="22"/>
      <c r="OBG1204" s="22"/>
      <c r="OBH1204" s="22"/>
      <c r="OBI1204" s="22"/>
      <c r="OBJ1204" s="22"/>
      <c r="OBK1204" s="22"/>
      <c r="OBL1204" s="22"/>
      <c r="OBM1204" s="22"/>
      <c r="OBN1204" s="22"/>
      <c r="OBO1204" s="22"/>
      <c r="OBP1204" s="22"/>
      <c r="OBQ1204" s="22"/>
      <c r="OBR1204" s="22"/>
      <c r="OBS1204" s="22"/>
      <c r="OBT1204" s="22"/>
      <c r="OBU1204" s="22"/>
      <c r="OBV1204" s="22"/>
      <c r="OBW1204" s="22"/>
      <c r="OBX1204" s="22"/>
      <c r="OBY1204" s="22"/>
      <c r="OBZ1204" s="22"/>
      <c r="OCA1204" s="22"/>
      <c r="OCB1204" s="22"/>
      <c r="OCC1204" s="22"/>
      <c r="OCD1204" s="22"/>
      <c r="OCE1204" s="22"/>
      <c r="OCF1204" s="22"/>
      <c r="OCG1204" s="22"/>
      <c r="OCH1204" s="22"/>
      <c r="OCI1204" s="22"/>
      <c r="OCJ1204" s="22"/>
      <c r="OCK1204" s="22"/>
      <c r="OCL1204" s="22"/>
      <c r="OCM1204" s="22"/>
      <c r="OCN1204" s="22"/>
      <c r="OCO1204" s="22"/>
      <c r="OCP1204" s="22"/>
      <c r="OCQ1204" s="22"/>
      <c r="OCR1204" s="22"/>
      <c r="OCS1204" s="22"/>
      <c r="OCT1204" s="22"/>
      <c r="OCU1204" s="22"/>
      <c r="OCV1204" s="22"/>
      <c r="OCW1204" s="22"/>
      <c r="OCX1204" s="22"/>
      <c r="OCY1204" s="22"/>
      <c r="OCZ1204" s="22"/>
      <c r="ODA1204" s="22"/>
      <c r="ODB1204" s="22"/>
      <c r="ODC1204" s="22"/>
      <c r="ODD1204" s="22"/>
      <c r="ODE1204" s="22"/>
      <c r="ODF1204" s="22"/>
      <c r="ODG1204" s="22"/>
      <c r="ODH1204" s="22"/>
      <c r="ODI1204" s="22"/>
      <c r="ODJ1204" s="22"/>
      <c r="ODK1204" s="22"/>
      <c r="ODL1204" s="22"/>
      <c r="ODM1204" s="22"/>
      <c r="ODN1204" s="22"/>
      <c r="ODO1204" s="22"/>
      <c r="ODP1204" s="22"/>
      <c r="ODQ1204" s="22"/>
      <c r="ODR1204" s="22"/>
      <c r="ODS1204" s="22"/>
      <c r="ODT1204" s="22"/>
      <c r="ODU1204" s="22"/>
      <c r="ODV1204" s="22"/>
      <c r="ODW1204" s="22"/>
      <c r="ODX1204" s="22"/>
      <c r="ODY1204" s="22"/>
      <c r="ODZ1204" s="22"/>
      <c r="OEA1204" s="22"/>
      <c r="OEB1204" s="22"/>
      <c r="OEC1204" s="22"/>
      <c r="OED1204" s="22"/>
      <c r="OEE1204" s="22"/>
      <c r="OEF1204" s="22"/>
      <c r="OEG1204" s="22"/>
      <c r="OEH1204" s="22"/>
      <c r="OEI1204" s="22"/>
      <c r="OEJ1204" s="22"/>
      <c r="OEK1204" s="22"/>
      <c r="OEL1204" s="22"/>
      <c r="OEM1204" s="22"/>
      <c r="OEN1204" s="22"/>
      <c r="OEO1204" s="22"/>
      <c r="OEP1204" s="22"/>
      <c r="OEQ1204" s="22"/>
      <c r="OER1204" s="22"/>
      <c r="OES1204" s="22"/>
      <c r="OET1204" s="22"/>
      <c r="OEU1204" s="22"/>
      <c r="OEV1204" s="22"/>
      <c r="OEW1204" s="22"/>
      <c r="OEX1204" s="22"/>
      <c r="OEY1204" s="22"/>
      <c r="OEZ1204" s="22"/>
      <c r="OFA1204" s="22"/>
      <c r="OFB1204" s="22"/>
      <c r="OFC1204" s="22"/>
      <c r="OFD1204" s="22"/>
      <c r="OFE1204" s="22"/>
      <c r="OFF1204" s="22"/>
      <c r="OFG1204" s="22"/>
      <c r="OFH1204" s="22"/>
      <c r="OFI1204" s="22"/>
      <c r="OFJ1204" s="22"/>
      <c r="OFK1204" s="22"/>
      <c r="OFL1204" s="22"/>
      <c r="OFM1204" s="22"/>
      <c r="OFN1204" s="22"/>
      <c r="OFO1204" s="22"/>
      <c r="OFP1204" s="22"/>
      <c r="OFQ1204" s="22"/>
      <c r="OFR1204" s="22"/>
      <c r="OFS1204" s="22"/>
      <c r="OFT1204" s="22"/>
      <c r="OFU1204" s="22"/>
      <c r="OFV1204" s="22"/>
      <c r="OFW1204" s="22"/>
      <c r="OFX1204" s="22"/>
      <c r="OFY1204" s="22"/>
      <c r="OFZ1204" s="22"/>
      <c r="OGA1204" s="22"/>
      <c r="OGB1204" s="22"/>
      <c r="OGC1204" s="22"/>
      <c r="OGD1204" s="22"/>
      <c r="OGE1204" s="22"/>
      <c r="OGF1204" s="22"/>
      <c r="OGG1204" s="22"/>
      <c r="OGH1204" s="22"/>
      <c r="OGI1204" s="22"/>
      <c r="OGJ1204" s="22"/>
      <c r="OGK1204" s="22"/>
      <c r="OGL1204" s="22"/>
      <c r="OGM1204" s="22"/>
      <c r="OGN1204" s="22"/>
      <c r="OGO1204" s="22"/>
      <c r="OGP1204" s="22"/>
      <c r="OGQ1204" s="22"/>
      <c r="OGR1204" s="22"/>
      <c r="OGS1204" s="22"/>
      <c r="OGT1204" s="22"/>
      <c r="OGU1204" s="22"/>
      <c r="OGV1204" s="22"/>
      <c r="OGW1204" s="22"/>
      <c r="OGX1204" s="22"/>
      <c r="OGY1204" s="22"/>
      <c r="OGZ1204" s="22"/>
      <c r="OHA1204" s="22"/>
      <c r="OHB1204" s="22"/>
      <c r="OHC1204" s="22"/>
      <c r="OHD1204" s="22"/>
      <c r="OHE1204" s="22"/>
      <c r="OHF1204" s="22"/>
      <c r="OHG1204" s="22"/>
      <c r="OHH1204" s="22"/>
      <c r="OHI1204" s="22"/>
      <c r="OHJ1204" s="22"/>
      <c r="OHK1204" s="22"/>
      <c r="OHL1204" s="22"/>
      <c r="OHM1204" s="22"/>
      <c r="OHN1204" s="22"/>
      <c r="OHO1204" s="22"/>
      <c r="OHP1204" s="22"/>
      <c r="OHQ1204" s="22"/>
      <c r="OHR1204" s="22"/>
      <c r="OHS1204" s="22"/>
      <c r="OHT1204" s="22"/>
      <c r="OHU1204" s="22"/>
      <c r="OHV1204" s="22"/>
      <c r="OHW1204" s="22"/>
      <c r="OHX1204" s="22"/>
      <c r="OHY1204" s="22"/>
      <c r="OHZ1204" s="22"/>
      <c r="OIA1204" s="22"/>
      <c r="OIB1204" s="22"/>
      <c r="OIC1204" s="22"/>
      <c r="OID1204" s="22"/>
      <c r="OIE1204" s="22"/>
      <c r="OIF1204" s="22"/>
      <c r="OIG1204" s="22"/>
      <c r="OIH1204" s="22"/>
      <c r="OII1204" s="22"/>
      <c r="OIJ1204" s="22"/>
      <c r="OIK1204" s="22"/>
      <c r="OIL1204" s="22"/>
      <c r="OIM1204" s="22"/>
      <c r="OIN1204" s="22"/>
      <c r="OIO1204" s="22"/>
      <c r="OIP1204" s="22"/>
      <c r="OIQ1204" s="22"/>
      <c r="OIR1204" s="22"/>
      <c r="OIS1204" s="22"/>
      <c r="OIT1204" s="22"/>
      <c r="OIU1204" s="22"/>
      <c r="OIV1204" s="22"/>
      <c r="OIW1204" s="22"/>
      <c r="OIX1204" s="22"/>
      <c r="OIY1204" s="22"/>
      <c r="OIZ1204" s="22"/>
      <c r="OJA1204" s="22"/>
      <c r="OJB1204" s="22"/>
      <c r="OJC1204" s="22"/>
      <c r="OJD1204" s="22"/>
      <c r="OJE1204" s="22"/>
      <c r="OJF1204" s="22"/>
      <c r="OJG1204" s="22"/>
      <c r="OJH1204" s="22"/>
      <c r="OJI1204" s="22"/>
      <c r="OJJ1204" s="22"/>
      <c r="OJK1204" s="22"/>
      <c r="OJL1204" s="22"/>
      <c r="OJM1204" s="22"/>
      <c r="OJN1204" s="22"/>
      <c r="OJO1204" s="22"/>
      <c r="OJP1204" s="22"/>
      <c r="OJQ1204" s="22"/>
      <c r="OJR1204" s="22"/>
      <c r="OJS1204" s="22"/>
      <c r="OJT1204" s="22"/>
      <c r="OJU1204" s="22"/>
      <c r="OJV1204" s="22"/>
      <c r="OJW1204" s="22"/>
      <c r="OJX1204" s="22"/>
      <c r="OJY1204" s="22"/>
      <c r="OJZ1204" s="22"/>
      <c r="OKA1204" s="22"/>
      <c r="OKB1204" s="22"/>
      <c r="OKC1204" s="22"/>
      <c r="OKD1204" s="22"/>
      <c r="OKE1204" s="22"/>
      <c r="OKF1204" s="22"/>
      <c r="OKG1204" s="22"/>
      <c r="OKH1204" s="22"/>
      <c r="OKI1204" s="22"/>
      <c r="OKJ1204" s="22"/>
      <c r="OKK1204" s="22"/>
      <c r="OKL1204" s="22"/>
      <c r="OKM1204" s="22"/>
      <c r="OKN1204" s="22"/>
      <c r="OKO1204" s="22"/>
      <c r="OKP1204" s="22"/>
      <c r="OKQ1204" s="22"/>
      <c r="OKR1204" s="22"/>
      <c r="OKS1204" s="22"/>
      <c r="OKT1204" s="22"/>
      <c r="OKU1204" s="22"/>
      <c r="OKV1204" s="22"/>
      <c r="OKW1204" s="22"/>
      <c r="OKX1204" s="22"/>
      <c r="OKY1204" s="22"/>
      <c r="OKZ1204" s="22"/>
      <c r="OLA1204" s="22"/>
      <c r="OLB1204" s="22"/>
      <c r="OLC1204" s="22"/>
      <c r="OLD1204" s="22"/>
      <c r="OLE1204" s="22"/>
      <c r="OLF1204" s="22"/>
      <c r="OLG1204" s="22"/>
      <c r="OLH1204" s="22"/>
      <c r="OLI1204" s="22"/>
      <c r="OLJ1204" s="22"/>
      <c r="OLK1204" s="22"/>
      <c r="OLL1204" s="22"/>
      <c r="OLM1204" s="22"/>
      <c r="OLN1204" s="22"/>
      <c r="OLO1204" s="22"/>
      <c r="OLP1204" s="22"/>
      <c r="OLQ1204" s="22"/>
      <c r="OLR1204" s="22"/>
      <c r="OLS1204" s="22"/>
      <c r="OLT1204" s="22"/>
      <c r="OLU1204" s="22"/>
      <c r="OLV1204" s="22"/>
      <c r="OLW1204" s="22"/>
      <c r="OLX1204" s="22"/>
      <c r="OLY1204" s="22"/>
      <c r="OLZ1204" s="22"/>
      <c r="OMA1204" s="22"/>
      <c r="OMB1204" s="22"/>
      <c r="OMC1204" s="22"/>
      <c r="OMD1204" s="22"/>
      <c r="OME1204" s="22"/>
      <c r="OMF1204" s="22"/>
      <c r="OMG1204" s="22"/>
      <c r="OMH1204" s="22"/>
      <c r="OMI1204" s="22"/>
      <c r="OMJ1204" s="22"/>
      <c r="OMK1204" s="22"/>
      <c r="OML1204" s="22"/>
      <c r="OMM1204" s="22"/>
      <c r="OMN1204" s="22"/>
      <c r="OMO1204" s="22"/>
      <c r="OMP1204" s="22"/>
      <c r="OMQ1204" s="22"/>
      <c r="OMR1204" s="22"/>
      <c r="OMS1204" s="22"/>
      <c r="OMT1204" s="22"/>
      <c r="OMU1204" s="22"/>
      <c r="OMV1204" s="22"/>
      <c r="OMW1204" s="22"/>
      <c r="OMX1204" s="22"/>
      <c r="OMY1204" s="22"/>
      <c r="OMZ1204" s="22"/>
      <c r="ONA1204" s="22"/>
      <c r="ONB1204" s="22"/>
      <c r="ONC1204" s="22"/>
      <c r="OND1204" s="22"/>
      <c r="ONE1204" s="22"/>
      <c r="ONF1204" s="22"/>
      <c r="ONG1204" s="22"/>
      <c r="ONH1204" s="22"/>
      <c r="ONI1204" s="22"/>
      <c r="ONJ1204" s="22"/>
      <c r="ONK1204" s="22"/>
      <c r="ONL1204" s="22"/>
      <c r="ONM1204" s="22"/>
      <c r="ONN1204" s="22"/>
      <c r="ONO1204" s="22"/>
      <c r="ONP1204" s="22"/>
      <c r="ONQ1204" s="22"/>
      <c r="ONR1204" s="22"/>
      <c r="ONS1204" s="22"/>
      <c r="ONT1204" s="22"/>
      <c r="ONU1204" s="22"/>
      <c r="ONV1204" s="22"/>
      <c r="ONW1204" s="22"/>
      <c r="ONX1204" s="22"/>
      <c r="ONY1204" s="22"/>
      <c r="ONZ1204" s="22"/>
      <c r="OOA1204" s="22"/>
      <c r="OOB1204" s="22"/>
      <c r="OOC1204" s="22"/>
      <c r="OOD1204" s="22"/>
      <c r="OOE1204" s="22"/>
      <c r="OOF1204" s="22"/>
      <c r="OOG1204" s="22"/>
      <c r="OOH1204" s="22"/>
      <c r="OOI1204" s="22"/>
      <c r="OOJ1204" s="22"/>
      <c r="OOK1204" s="22"/>
      <c r="OOL1204" s="22"/>
      <c r="OOM1204" s="22"/>
      <c r="OON1204" s="22"/>
      <c r="OOO1204" s="22"/>
      <c r="OOP1204" s="22"/>
      <c r="OOQ1204" s="22"/>
      <c r="OOR1204" s="22"/>
      <c r="OOS1204" s="22"/>
      <c r="OOT1204" s="22"/>
      <c r="OOU1204" s="22"/>
      <c r="OOV1204" s="22"/>
      <c r="OOW1204" s="22"/>
      <c r="OOX1204" s="22"/>
      <c r="OOY1204" s="22"/>
      <c r="OOZ1204" s="22"/>
      <c r="OPA1204" s="22"/>
      <c r="OPB1204" s="22"/>
      <c r="OPC1204" s="22"/>
      <c r="OPD1204" s="22"/>
      <c r="OPE1204" s="22"/>
      <c r="OPF1204" s="22"/>
      <c r="OPG1204" s="22"/>
      <c r="OPH1204" s="22"/>
      <c r="OPI1204" s="22"/>
      <c r="OPJ1204" s="22"/>
      <c r="OPK1204" s="22"/>
      <c r="OPL1204" s="22"/>
      <c r="OPM1204" s="22"/>
      <c r="OPN1204" s="22"/>
      <c r="OPO1204" s="22"/>
      <c r="OPP1204" s="22"/>
      <c r="OPQ1204" s="22"/>
      <c r="OPR1204" s="22"/>
      <c r="OPS1204" s="22"/>
      <c r="OPT1204" s="22"/>
      <c r="OPU1204" s="22"/>
      <c r="OPV1204" s="22"/>
      <c r="OPW1204" s="22"/>
      <c r="OPX1204" s="22"/>
      <c r="OPY1204" s="22"/>
      <c r="OPZ1204" s="22"/>
      <c r="OQA1204" s="22"/>
      <c r="OQB1204" s="22"/>
      <c r="OQC1204" s="22"/>
      <c r="OQD1204" s="22"/>
      <c r="OQE1204" s="22"/>
      <c r="OQF1204" s="22"/>
      <c r="OQG1204" s="22"/>
      <c r="OQH1204" s="22"/>
      <c r="OQI1204" s="22"/>
      <c r="OQJ1204" s="22"/>
      <c r="OQK1204" s="22"/>
      <c r="OQL1204" s="22"/>
      <c r="OQM1204" s="22"/>
      <c r="OQN1204" s="22"/>
      <c r="OQO1204" s="22"/>
      <c r="OQP1204" s="22"/>
      <c r="OQQ1204" s="22"/>
      <c r="OQR1204" s="22"/>
      <c r="OQS1204" s="22"/>
      <c r="OQT1204" s="22"/>
      <c r="OQU1204" s="22"/>
      <c r="OQV1204" s="22"/>
      <c r="OQW1204" s="22"/>
      <c r="OQX1204" s="22"/>
      <c r="OQY1204" s="22"/>
      <c r="OQZ1204" s="22"/>
      <c r="ORA1204" s="22"/>
      <c r="ORB1204" s="22"/>
      <c r="ORC1204" s="22"/>
      <c r="ORD1204" s="22"/>
      <c r="ORE1204" s="22"/>
      <c r="ORF1204" s="22"/>
      <c r="ORG1204" s="22"/>
      <c r="ORH1204" s="22"/>
      <c r="ORI1204" s="22"/>
      <c r="ORJ1204" s="22"/>
      <c r="ORK1204" s="22"/>
      <c r="ORL1204" s="22"/>
      <c r="ORM1204" s="22"/>
      <c r="ORN1204" s="22"/>
      <c r="ORO1204" s="22"/>
      <c r="ORP1204" s="22"/>
      <c r="ORQ1204" s="22"/>
      <c r="ORR1204" s="22"/>
      <c r="ORS1204" s="22"/>
      <c r="ORT1204" s="22"/>
      <c r="ORU1204" s="22"/>
      <c r="ORV1204" s="22"/>
      <c r="ORW1204" s="22"/>
      <c r="ORX1204" s="22"/>
      <c r="ORY1204" s="22"/>
      <c r="ORZ1204" s="22"/>
      <c r="OSA1204" s="22"/>
      <c r="OSB1204" s="22"/>
      <c r="OSC1204" s="22"/>
      <c r="OSD1204" s="22"/>
      <c r="OSE1204" s="22"/>
      <c r="OSF1204" s="22"/>
      <c r="OSG1204" s="22"/>
      <c r="OSH1204" s="22"/>
      <c r="OSI1204" s="22"/>
      <c r="OSJ1204" s="22"/>
      <c r="OSK1204" s="22"/>
      <c r="OSL1204" s="22"/>
      <c r="OSM1204" s="22"/>
      <c r="OSN1204" s="22"/>
      <c r="OSO1204" s="22"/>
      <c r="OSP1204" s="22"/>
      <c r="OSQ1204" s="22"/>
      <c r="OSR1204" s="22"/>
      <c r="OSS1204" s="22"/>
      <c r="OST1204" s="22"/>
      <c r="OSU1204" s="22"/>
      <c r="OSV1204" s="22"/>
      <c r="OSW1204" s="22"/>
      <c r="OSX1204" s="22"/>
      <c r="OSY1204" s="22"/>
      <c r="OSZ1204" s="22"/>
      <c r="OTA1204" s="22"/>
      <c r="OTB1204" s="22"/>
      <c r="OTC1204" s="22"/>
      <c r="OTD1204" s="22"/>
      <c r="OTE1204" s="22"/>
      <c r="OTF1204" s="22"/>
      <c r="OTG1204" s="22"/>
      <c r="OTH1204" s="22"/>
      <c r="OTI1204" s="22"/>
      <c r="OTJ1204" s="22"/>
      <c r="OTK1204" s="22"/>
      <c r="OTL1204" s="22"/>
      <c r="OTM1204" s="22"/>
      <c r="OTN1204" s="22"/>
      <c r="OTO1204" s="22"/>
      <c r="OTP1204" s="22"/>
      <c r="OTQ1204" s="22"/>
      <c r="OTR1204" s="22"/>
      <c r="OTS1204" s="22"/>
      <c r="OTT1204" s="22"/>
      <c r="OTU1204" s="22"/>
      <c r="OTV1204" s="22"/>
      <c r="OTW1204" s="22"/>
      <c r="OTX1204" s="22"/>
      <c r="OTY1204" s="22"/>
      <c r="OTZ1204" s="22"/>
      <c r="OUA1204" s="22"/>
      <c r="OUB1204" s="22"/>
      <c r="OUC1204" s="22"/>
      <c r="OUD1204" s="22"/>
      <c r="OUE1204" s="22"/>
      <c r="OUF1204" s="22"/>
      <c r="OUG1204" s="22"/>
      <c r="OUH1204" s="22"/>
      <c r="OUI1204" s="22"/>
      <c r="OUJ1204" s="22"/>
      <c r="OUK1204" s="22"/>
      <c r="OUL1204" s="22"/>
      <c r="OUM1204" s="22"/>
      <c r="OUN1204" s="22"/>
      <c r="OUO1204" s="22"/>
      <c r="OUP1204" s="22"/>
      <c r="OUQ1204" s="22"/>
      <c r="OUR1204" s="22"/>
      <c r="OUS1204" s="22"/>
      <c r="OUT1204" s="22"/>
      <c r="OUU1204" s="22"/>
      <c r="OUV1204" s="22"/>
      <c r="OUW1204" s="22"/>
      <c r="OUX1204" s="22"/>
      <c r="OUY1204" s="22"/>
      <c r="OUZ1204" s="22"/>
      <c r="OVA1204" s="22"/>
      <c r="OVB1204" s="22"/>
      <c r="OVC1204" s="22"/>
      <c r="OVD1204" s="22"/>
      <c r="OVE1204" s="22"/>
      <c r="OVF1204" s="22"/>
      <c r="OVG1204" s="22"/>
      <c r="OVH1204" s="22"/>
      <c r="OVI1204" s="22"/>
      <c r="OVJ1204" s="22"/>
      <c r="OVK1204" s="22"/>
      <c r="OVL1204" s="22"/>
      <c r="OVM1204" s="22"/>
      <c r="OVN1204" s="22"/>
      <c r="OVO1204" s="22"/>
      <c r="OVP1204" s="22"/>
      <c r="OVQ1204" s="22"/>
      <c r="OVR1204" s="22"/>
      <c r="OVS1204" s="22"/>
      <c r="OVT1204" s="22"/>
      <c r="OVU1204" s="22"/>
      <c r="OVV1204" s="22"/>
      <c r="OVW1204" s="22"/>
      <c r="OVX1204" s="22"/>
      <c r="OVY1204" s="22"/>
      <c r="OVZ1204" s="22"/>
      <c r="OWA1204" s="22"/>
      <c r="OWB1204" s="22"/>
      <c r="OWC1204" s="22"/>
      <c r="OWD1204" s="22"/>
      <c r="OWE1204" s="22"/>
      <c r="OWF1204" s="22"/>
      <c r="OWG1204" s="22"/>
      <c r="OWH1204" s="22"/>
      <c r="OWI1204" s="22"/>
      <c r="OWJ1204" s="22"/>
      <c r="OWK1204" s="22"/>
      <c r="OWL1204" s="22"/>
      <c r="OWM1204" s="22"/>
      <c r="OWN1204" s="22"/>
      <c r="OWO1204" s="22"/>
      <c r="OWP1204" s="22"/>
      <c r="OWQ1204" s="22"/>
      <c r="OWR1204" s="22"/>
      <c r="OWS1204" s="22"/>
      <c r="OWT1204" s="22"/>
      <c r="OWU1204" s="22"/>
      <c r="OWV1204" s="22"/>
      <c r="OWW1204" s="22"/>
      <c r="OWX1204" s="22"/>
      <c r="OWY1204" s="22"/>
      <c r="OWZ1204" s="22"/>
      <c r="OXA1204" s="22"/>
      <c r="OXB1204" s="22"/>
      <c r="OXC1204" s="22"/>
      <c r="OXD1204" s="22"/>
      <c r="OXE1204" s="22"/>
      <c r="OXF1204" s="22"/>
      <c r="OXG1204" s="22"/>
      <c r="OXH1204" s="22"/>
      <c r="OXI1204" s="22"/>
      <c r="OXJ1204" s="22"/>
      <c r="OXK1204" s="22"/>
      <c r="OXL1204" s="22"/>
      <c r="OXM1204" s="22"/>
      <c r="OXN1204" s="22"/>
      <c r="OXO1204" s="22"/>
      <c r="OXP1204" s="22"/>
      <c r="OXQ1204" s="22"/>
      <c r="OXR1204" s="22"/>
      <c r="OXS1204" s="22"/>
      <c r="OXT1204" s="22"/>
      <c r="OXU1204" s="22"/>
      <c r="OXV1204" s="22"/>
      <c r="OXW1204" s="22"/>
      <c r="OXX1204" s="22"/>
      <c r="OXY1204" s="22"/>
      <c r="OXZ1204" s="22"/>
      <c r="OYA1204" s="22"/>
      <c r="OYB1204" s="22"/>
      <c r="OYC1204" s="22"/>
      <c r="OYD1204" s="22"/>
      <c r="OYE1204" s="22"/>
      <c r="OYF1204" s="22"/>
      <c r="OYG1204" s="22"/>
      <c r="OYH1204" s="22"/>
      <c r="OYI1204" s="22"/>
      <c r="OYJ1204" s="22"/>
      <c r="OYK1204" s="22"/>
      <c r="OYL1204" s="22"/>
      <c r="OYM1204" s="22"/>
      <c r="OYN1204" s="22"/>
      <c r="OYO1204" s="22"/>
      <c r="OYP1204" s="22"/>
      <c r="OYQ1204" s="22"/>
      <c r="OYR1204" s="22"/>
      <c r="OYS1204" s="22"/>
      <c r="OYT1204" s="22"/>
      <c r="OYU1204" s="22"/>
      <c r="OYV1204" s="22"/>
      <c r="OYW1204" s="22"/>
      <c r="OYX1204" s="22"/>
      <c r="OYY1204" s="22"/>
      <c r="OYZ1204" s="22"/>
      <c r="OZA1204" s="22"/>
      <c r="OZB1204" s="22"/>
      <c r="OZC1204" s="22"/>
      <c r="OZD1204" s="22"/>
      <c r="OZE1204" s="22"/>
      <c r="OZF1204" s="22"/>
      <c r="OZG1204" s="22"/>
      <c r="OZH1204" s="22"/>
      <c r="OZI1204" s="22"/>
      <c r="OZJ1204" s="22"/>
      <c r="OZK1204" s="22"/>
      <c r="OZL1204" s="22"/>
      <c r="OZM1204" s="22"/>
      <c r="OZN1204" s="22"/>
      <c r="OZO1204" s="22"/>
      <c r="OZP1204" s="22"/>
      <c r="OZQ1204" s="22"/>
      <c r="OZR1204" s="22"/>
      <c r="OZS1204" s="22"/>
      <c r="OZT1204" s="22"/>
      <c r="OZU1204" s="22"/>
      <c r="OZV1204" s="22"/>
      <c r="OZW1204" s="22"/>
      <c r="OZX1204" s="22"/>
      <c r="OZY1204" s="22"/>
      <c r="OZZ1204" s="22"/>
      <c r="PAA1204" s="22"/>
      <c r="PAB1204" s="22"/>
      <c r="PAC1204" s="22"/>
      <c r="PAD1204" s="22"/>
      <c r="PAE1204" s="22"/>
      <c r="PAF1204" s="22"/>
      <c r="PAG1204" s="22"/>
      <c r="PAH1204" s="22"/>
      <c r="PAI1204" s="22"/>
      <c r="PAJ1204" s="22"/>
      <c r="PAK1204" s="22"/>
      <c r="PAL1204" s="22"/>
      <c r="PAM1204" s="22"/>
      <c r="PAN1204" s="22"/>
      <c r="PAO1204" s="22"/>
      <c r="PAP1204" s="22"/>
      <c r="PAQ1204" s="22"/>
      <c r="PAR1204" s="22"/>
      <c r="PAS1204" s="22"/>
      <c r="PAT1204" s="22"/>
      <c r="PAU1204" s="22"/>
      <c r="PAV1204" s="22"/>
      <c r="PAW1204" s="22"/>
      <c r="PAX1204" s="22"/>
      <c r="PAY1204" s="22"/>
      <c r="PAZ1204" s="22"/>
      <c r="PBA1204" s="22"/>
      <c r="PBB1204" s="22"/>
      <c r="PBC1204" s="22"/>
      <c r="PBD1204" s="22"/>
      <c r="PBE1204" s="22"/>
      <c r="PBF1204" s="22"/>
      <c r="PBG1204" s="22"/>
      <c r="PBH1204" s="22"/>
      <c r="PBI1204" s="22"/>
      <c r="PBJ1204" s="22"/>
      <c r="PBK1204" s="22"/>
      <c r="PBL1204" s="22"/>
      <c r="PBM1204" s="22"/>
      <c r="PBN1204" s="22"/>
      <c r="PBO1204" s="22"/>
      <c r="PBP1204" s="22"/>
      <c r="PBQ1204" s="22"/>
      <c r="PBR1204" s="22"/>
      <c r="PBS1204" s="22"/>
      <c r="PBT1204" s="22"/>
      <c r="PBU1204" s="22"/>
      <c r="PBV1204" s="22"/>
      <c r="PBW1204" s="22"/>
      <c r="PBX1204" s="22"/>
      <c r="PBY1204" s="22"/>
      <c r="PBZ1204" s="22"/>
      <c r="PCA1204" s="22"/>
      <c r="PCB1204" s="22"/>
      <c r="PCC1204" s="22"/>
      <c r="PCD1204" s="22"/>
      <c r="PCE1204" s="22"/>
      <c r="PCF1204" s="22"/>
      <c r="PCG1204" s="22"/>
      <c r="PCH1204" s="22"/>
      <c r="PCI1204" s="22"/>
      <c r="PCJ1204" s="22"/>
      <c r="PCK1204" s="22"/>
      <c r="PCL1204" s="22"/>
      <c r="PCM1204" s="22"/>
      <c r="PCN1204" s="22"/>
      <c r="PCO1204" s="22"/>
      <c r="PCP1204" s="22"/>
      <c r="PCQ1204" s="22"/>
      <c r="PCR1204" s="22"/>
      <c r="PCS1204" s="22"/>
      <c r="PCT1204" s="22"/>
      <c r="PCU1204" s="22"/>
      <c r="PCV1204" s="22"/>
      <c r="PCW1204" s="22"/>
      <c r="PCX1204" s="22"/>
      <c r="PCY1204" s="22"/>
      <c r="PCZ1204" s="22"/>
      <c r="PDA1204" s="22"/>
      <c r="PDB1204" s="22"/>
      <c r="PDC1204" s="22"/>
      <c r="PDD1204" s="22"/>
      <c r="PDE1204" s="22"/>
      <c r="PDF1204" s="22"/>
      <c r="PDG1204" s="22"/>
      <c r="PDH1204" s="22"/>
      <c r="PDI1204" s="22"/>
      <c r="PDJ1204" s="22"/>
      <c r="PDK1204" s="22"/>
      <c r="PDL1204" s="22"/>
      <c r="PDM1204" s="22"/>
      <c r="PDN1204" s="22"/>
      <c r="PDO1204" s="22"/>
      <c r="PDP1204" s="22"/>
      <c r="PDQ1204" s="22"/>
      <c r="PDR1204" s="22"/>
      <c r="PDS1204" s="22"/>
      <c r="PDT1204" s="22"/>
      <c r="PDU1204" s="22"/>
      <c r="PDV1204" s="22"/>
      <c r="PDW1204" s="22"/>
      <c r="PDX1204" s="22"/>
      <c r="PDY1204" s="22"/>
      <c r="PDZ1204" s="22"/>
      <c r="PEA1204" s="22"/>
      <c r="PEB1204" s="22"/>
      <c r="PEC1204" s="22"/>
      <c r="PED1204" s="22"/>
      <c r="PEE1204" s="22"/>
      <c r="PEF1204" s="22"/>
      <c r="PEG1204" s="22"/>
      <c r="PEH1204" s="22"/>
      <c r="PEI1204" s="22"/>
      <c r="PEJ1204" s="22"/>
      <c r="PEK1204" s="22"/>
      <c r="PEL1204" s="22"/>
      <c r="PEM1204" s="22"/>
      <c r="PEN1204" s="22"/>
      <c r="PEO1204" s="22"/>
      <c r="PEP1204" s="22"/>
      <c r="PEQ1204" s="22"/>
      <c r="PER1204" s="22"/>
      <c r="PES1204" s="22"/>
      <c r="PET1204" s="22"/>
      <c r="PEU1204" s="22"/>
      <c r="PEV1204" s="22"/>
      <c r="PEW1204" s="22"/>
      <c r="PEX1204" s="22"/>
      <c r="PEY1204" s="22"/>
      <c r="PEZ1204" s="22"/>
      <c r="PFA1204" s="22"/>
      <c r="PFB1204" s="22"/>
      <c r="PFC1204" s="22"/>
      <c r="PFD1204" s="22"/>
      <c r="PFE1204" s="22"/>
      <c r="PFF1204" s="22"/>
      <c r="PFG1204" s="22"/>
      <c r="PFH1204" s="22"/>
      <c r="PFI1204" s="22"/>
      <c r="PFJ1204" s="22"/>
      <c r="PFK1204" s="22"/>
      <c r="PFL1204" s="22"/>
      <c r="PFM1204" s="22"/>
      <c r="PFN1204" s="22"/>
      <c r="PFO1204" s="22"/>
      <c r="PFP1204" s="22"/>
      <c r="PFQ1204" s="22"/>
      <c r="PFR1204" s="22"/>
      <c r="PFS1204" s="22"/>
      <c r="PFT1204" s="22"/>
      <c r="PFU1204" s="22"/>
      <c r="PFV1204" s="22"/>
      <c r="PFW1204" s="22"/>
      <c r="PFX1204" s="22"/>
      <c r="PFY1204" s="22"/>
      <c r="PFZ1204" s="22"/>
      <c r="PGA1204" s="22"/>
      <c r="PGB1204" s="22"/>
      <c r="PGC1204" s="22"/>
      <c r="PGD1204" s="22"/>
      <c r="PGE1204" s="22"/>
      <c r="PGF1204" s="22"/>
      <c r="PGG1204" s="22"/>
      <c r="PGH1204" s="22"/>
      <c r="PGI1204" s="22"/>
      <c r="PGJ1204" s="22"/>
      <c r="PGK1204" s="22"/>
      <c r="PGL1204" s="22"/>
      <c r="PGM1204" s="22"/>
      <c r="PGN1204" s="22"/>
      <c r="PGO1204" s="22"/>
      <c r="PGP1204" s="22"/>
      <c r="PGQ1204" s="22"/>
      <c r="PGR1204" s="22"/>
      <c r="PGS1204" s="22"/>
      <c r="PGT1204" s="22"/>
      <c r="PGU1204" s="22"/>
      <c r="PGV1204" s="22"/>
      <c r="PGW1204" s="22"/>
      <c r="PGX1204" s="22"/>
      <c r="PGY1204" s="22"/>
      <c r="PGZ1204" s="22"/>
      <c r="PHA1204" s="22"/>
      <c r="PHB1204" s="22"/>
      <c r="PHC1204" s="22"/>
      <c r="PHD1204" s="22"/>
      <c r="PHE1204" s="22"/>
      <c r="PHF1204" s="22"/>
      <c r="PHG1204" s="22"/>
      <c r="PHH1204" s="22"/>
      <c r="PHI1204" s="22"/>
      <c r="PHJ1204" s="22"/>
      <c r="PHK1204" s="22"/>
      <c r="PHL1204" s="22"/>
      <c r="PHM1204" s="22"/>
      <c r="PHN1204" s="22"/>
      <c r="PHO1204" s="22"/>
      <c r="PHP1204" s="22"/>
      <c r="PHQ1204" s="22"/>
      <c r="PHR1204" s="22"/>
      <c r="PHS1204" s="22"/>
      <c r="PHT1204" s="22"/>
      <c r="PHU1204" s="22"/>
      <c r="PHV1204" s="22"/>
      <c r="PHW1204" s="22"/>
      <c r="PHX1204" s="22"/>
      <c r="PHY1204" s="22"/>
      <c r="PHZ1204" s="22"/>
      <c r="PIA1204" s="22"/>
      <c r="PIB1204" s="22"/>
      <c r="PIC1204" s="22"/>
      <c r="PID1204" s="22"/>
      <c r="PIE1204" s="22"/>
      <c r="PIF1204" s="22"/>
      <c r="PIG1204" s="22"/>
      <c r="PIH1204" s="22"/>
      <c r="PII1204" s="22"/>
      <c r="PIJ1204" s="22"/>
      <c r="PIK1204" s="22"/>
      <c r="PIL1204" s="22"/>
      <c r="PIM1204" s="22"/>
      <c r="PIN1204" s="22"/>
      <c r="PIO1204" s="22"/>
      <c r="PIP1204" s="22"/>
      <c r="PIQ1204" s="22"/>
      <c r="PIR1204" s="22"/>
      <c r="PIS1204" s="22"/>
      <c r="PIT1204" s="22"/>
      <c r="PIU1204" s="22"/>
      <c r="PIV1204" s="22"/>
      <c r="PIW1204" s="22"/>
      <c r="PIX1204" s="22"/>
      <c r="PIY1204" s="22"/>
      <c r="PIZ1204" s="22"/>
      <c r="PJA1204" s="22"/>
      <c r="PJB1204" s="22"/>
      <c r="PJC1204" s="22"/>
      <c r="PJD1204" s="22"/>
      <c r="PJE1204" s="22"/>
      <c r="PJF1204" s="22"/>
      <c r="PJG1204" s="22"/>
      <c r="PJH1204" s="22"/>
      <c r="PJI1204" s="22"/>
      <c r="PJJ1204" s="22"/>
      <c r="PJK1204" s="22"/>
      <c r="PJL1204" s="22"/>
      <c r="PJM1204" s="22"/>
      <c r="PJN1204" s="22"/>
      <c r="PJO1204" s="22"/>
      <c r="PJP1204" s="22"/>
      <c r="PJQ1204" s="22"/>
      <c r="PJR1204" s="22"/>
      <c r="PJS1204" s="22"/>
      <c r="PJT1204" s="22"/>
      <c r="PJU1204" s="22"/>
      <c r="PJV1204" s="22"/>
      <c r="PJW1204" s="22"/>
      <c r="PJX1204" s="22"/>
      <c r="PJY1204" s="22"/>
      <c r="PJZ1204" s="22"/>
      <c r="PKA1204" s="22"/>
      <c r="PKB1204" s="22"/>
      <c r="PKC1204" s="22"/>
      <c r="PKD1204" s="22"/>
      <c r="PKE1204" s="22"/>
      <c r="PKF1204" s="22"/>
      <c r="PKG1204" s="22"/>
      <c r="PKH1204" s="22"/>
      <c r="PKI1204" s="22"/>
      <c r="PKJ1204" s="22"/>
      <c r="PKK1204" s="22"/>
      <c r="PKL1204" s="22"/>
      <c r="PKM1204" s="22"/>
      <c r="PKN1204" s="22"/>
      <c r="PKO1204" s="22"/>
      <c r="PKP1204" s="22"/>
      <c r="PKQ1204" s="22"/>
      <c r="PKR1204" s="22"/>
      <c r="PKS1204" s="22"/>
      <c r="PKT1204" s="22"/>
      <c r="PKU1204" s="22"/>
      <c r="PKV1204" s="22"/>
      <c r="PKW1204" s="22"/>
      <c r="PKX1204" s="22"/>
      <c r="PKY1204" s="22"/>
      <c r="PKZ1204" s="22"/>
      <c r="PLA1204" s="22"/>
      <c r="PLB1204" s="22"/>
      <c r="PLC1204" s="22"/>
      <c r="PLD1204" s="22"/>
      <c r="PLE1204" s="22"/>
      <c r="PLF1204" s="22"/>
      <c r="PLG1204" s="22"/>
      <c r="PLH1204" s="22"/>
      <c r="PLI1204" s="22"/>
      <c r="PLJ1204" s="22"/>
      <c r="PLK1204" s="22"/>
      <c r="PLL1204" s="22"/>
      <c r="PLM1204" s="22"/>
      <c r="PLN1204" s="22"/>
      <c r="PLO1204" s="22"/>
      <c r="PLP1204" s="22"/>
      <c r="PLQ1204" s="22"/>
      <c r="PLR1204" s="22"/>
      <c r="PLS1204" s="22"/>
      <c r="PLT1204" s="22"/>
      <c r="PLU1204" s="22"/>
      <c r="PLV1204" s="22"/>
      <c r="PLW1204" s="22"/>
      <c r="PLX1204" s="22"/>
      <c r="PLY1204" s="22"/>
      <c r="PLZ1204" s="22"/>
      <c r="PMA1204" s="22"/>
      <c r="PMB1204" s="22"/>
      <c r="PMC1204" s="22"/>
      <c r="PMD1204" s="22"/>
      <c r="PME1204" s="22"/>
      <c r="PMF1204" s="22"/>
      <c r="PMG1204" s="22"/>
      <c r="PMH1204" s="22"/>
      <c r="PMI1204" s="22"/>
      <c r="PMJ1204" s="22"/>
      <c r="PMK1204" s="22"/>
      <c r="PML1204" s="22"/>
      <c r="PMM1204" s="22"/>
      <c r="PMN1204" s="22"/>
      <c r="PMO1204" s="22"/>
      <c r="PMP1204" s="22"/>
      <c r="PMQ1204" s="22"/>
      <c r="PMR1204" s="22"/>
      <c r="PMS1204" s="22"/>
      <c r="PMT1204" s="22"/>
      <c r="PMU1204" s="22"/>
      <c r="PMV1204" s="22"/>
      <c r="PMW1204" s="22"/>
      <c r="PMX1204" s="22"/>
      <c r="PMY1204" s="22"/>
      <c r="PMZ1204" s="22"/>
      <c r="PNA1204" s="22"/>
      <c r="PNB1204" s="22"/>
      <c r="PNC1204" s="22"/>
      <c r="PND1204" s="22"/>
      <c r="PNE1204" s="22"/>
      <c r="PNF1204" s="22"/>
      <c r="PNG1204" s="22"/>
      <c r="PNH1204" s="22"/>
      <c r="PNI1204" s="22"/>
      <c r="PNJ1204" s="22"/>
      <c r="PNK1204" s="22"/>
      <c r="PNL1204" s="22"/>
      <c r="PNM1204" s="22"/>
      <c r="PNN1204" s="22"/>
      <c r="PNO1204" s="22"/>
      <c r="PNP1204" s="22"/>
      <c r="PNQ1204" s="22"/>
      <c r="PNR1204" s="22"/>
      <c r="PNS1204" s="22"/>
      <c r="PNT1204" s="22"/>
      <c r="PNU1204" s="22"/>
      <c r="PNV1204" s="22"/>
      <c r="PNW1204" s="22"/>
      <c r="PNX1204" s="22"/>
      <c r="PNY1204" s="22"/>
      <c r="PNZ1204" s="22"/>
      <c r="POA1204" s="22"/>
      <c r="POB1204" s="22"/>
      <c r="POC1204" s="22"/>
      <c r="POD1204" s="22"/>
      <c r="POE1204" s="22"/>
      <c r="POF1204" s="22"/>
      <c r="POG1204" s="22"/>
      <c r="POH1204" s="22"/>
      <c r="POI1204" s="22"/>
      <c r="POJ1204" s="22"/>
      <c r="POK1204" s="22"/>
      <c r="POL1204" s="22"/>
      <c r="POM1204" s="22"/>
      <c r="PON1204" s="22"/>
      <c r="POO1204" s="22"/>
      <c r="POP1204" s="22"/>
      <c r="POQ1204" s="22"/>
      <c r="POR1204" s="22"/>
      <c r="POS1204" s="22"/>
      <c r="POT1204" s="22"/>
      <c r="POU1204" s="22"/>
      <c r="POV1204" s="22"/>
      <c r="POW1204" s="22"/>
      <c r="POX1204" s="22"/>
      <c r="POY1204" s="22"/>
      <c r="POZ1204" s="22"/>
      <c r="PPA1204" s="22"/>
      <c r="PPB1204" s="22"/>
      <c r="PPC1204" s="22"/>
      <c r="PPD1204" s="22"/>
      <c r="PPE1204" s="22"/>
      <c r="PPF1204" s="22"/>
      <c r="PPG1204" s="22"/>
      <c r="PPH1204" s="22"/>
      <c r="PPI1204" s="22"/>
      <c r="PPJ1204" s="22"/>
      <c r="PPK1204" s="22"/>
      <c r="PPL1204" s="22"/>
      <c r="PPM1204" s="22"/>
      <c r="PPN1204" s="22"/>
      <c r="PPO1204" s="22"/>
      <c r="PPP1204" s="22"/>
      <c r="PPQ1204" s="22"/>
      <c r="PPR1204" s="22"/>
      <c r="PPS1204" s="22"/>
      <c r="PPT1204" s="22"/>
      <c r="PPU1204" s="22"/>
      <c r="PPV1204" s="22"/>
      <c r="PPW1204" s="22"/>
      <c r="PPX1204" s="22"/>
      <c r="PPY1204" s="22"/>
      <c r="PPZ1204" s="22"/>
      <c r="PQA1204" s="22"/>
      <c r="PQB1204" s="22"/>
      <c r="PQC1204" s="22"/>
      <c r="PQD1204" s="22"/>
      <c r="PQE1204" s="22"/>
      <c r="PQF1204" s="22"/>
      <c r="PQG1204" s="22"/>
      <c r="PQH1204" s="22"/>
      <c r="PQI1204" s="22"/>
      <c r="PQJ1204" s="22"/>
      <c r="PQK1204" s="22"/>
      <c r="PQL1204" s="22"/>
      <c r="PQM1204" s="22"/>
      <c r="PQN1204" s="22"/>
      <c r="PQO1204" s="22"/>
      <c r="PQP1204" s="22"/>
      <c r="PQQ1204" s="22"/>
      <c r="PQR1204" s="22"/>
      <c r="PQS1204" s="22"/>
      <c r="PQT1204" s="22"/>
      <c r="PQU1204" s="22"/>
      <c r="PQV1204" s="22"/>
      <c r="PQW1204" s="22"/>
      <c r="PQX1204" s="22"/>
      <c r="PQY1204" s="22"/>
      <c r="PQZ1204" s="22"/>
      <c r="PRA1204" s="22"/>
      <c r="PRB1204" s="22"/>
      <c r="PRC1204" s="22"/>
      <c r="PRD1204" s="22"/>
      <c r="PRE1204" s="22"/>
      <c r="PRF1204" s="22"/>
      <c r="PRG1204" s="22"/>
      <c r="PRH1204" s="22"/>
      <c r="PRI1204" s="22"/>
      <c r="PRJ1204" s="22"/>
      <c r="PRK1204" s="22"/>
      <c r="PRL1204" s="22"/>
      <c r="PRM1204" s="22"/>
      <c r="PRN1204" s="22"/>
      <c r="PRO1204" s="22"/>
      <c r="PRP1204" s="22"/>
      <c r="PRQ1204" s="22"/>
      <c r="PRR1204" s="22"/>
      <c r="PRS1204" s="22"/>
      <c r="PRT1204" s="22"/>
      <c r="PRU1204" s="22"/>
      <c r="PRV1204" s="22"/>
      <c r="PRW1204" s="22"/>
      <c r="PRX1204" s="22"/>
      <c r="PRY1204" s="22"/>
      <c r="PRZ1204" s="22"/>
      <c r="PSA1204" s="22"/>
      <c r="PSB1204" s="22"/>
      <c r="PSC1204" s="22"/>
      <c r="PSD1204" s="22"/>
      <c r="PSE1204" s="22"/>
      <c r="PSF1204" s="22"/>
      <c r="PSG1204" s="22"/>
      <c r="PSH1204" s="22"/>
      <c r="PSI1204" s="22"/>
      <c r="PSJ1204" s="22"/>
      <c r="PSK1204" s="22"/>
      <c r="PSL1204" s="22"/>
      <c r="PSM1204" s="22"/>
      <c r="PSN1204" s="22"/>
      <c r="PSO1204" s="22"/>
      <c r="PSP1204" s="22"/>
      <c r="PSQ1204" s="22"/>
      <c r="PSR1204" s="22"/>
      <c r="PSS1204" s="22"/>
      <c r="PST1204" s="22"/>
      <c r="PSU1204" s="22"/>
      <c r="PSV1204" s="22"/>
      <c r="PSW1204" s="22"/>
      <c r="PSX1204" s="22"/>
      <c r="PSY1204" s="22"/>
      <c r="PSZ1204" s="22"/>
      <c r="PTA1204" s="22"/>
      <c r="PTB1204" s="22"/>
      <c r="PTC1204" s="22"/>
      <c r="PTD1204" s="22"/>
      <c r="PTE1204" s="22"/>
      <c r="PTF1204" s="22"/>
      <c r="PTG1204" s="22"/>
      <c r="PTH1204" s="22"/>
      <c r="PTI1204" s="22"/>
      <c r="PTJ1204" s="22"/>
      <c r="PTK1204" s="22"/>
      <c r="PTL1204" s="22"/>
      <c r="PTM1204" s="22"/>
      <c r="PTN1204" s="22"/>
      <c r="PTO1204" s="22"/>
      <c r="PTP1204" s="22"/>
      <c r="PTQ1204" s="22"/>
      <c r="PTR1204" s="22"/>
      <c r="PTS1204" s="22"/>
      <c r="PTT1204" s="22"/>
      <c r="PTU1204" s="22"/>
      <c r="PTV1204" s="22"/>
      <c r="PTW1204" s="22"/>
      <c r="PTX1204" s="22"/>
      <c r="PTY1204" s="22"/>
      <c r="PTZ1204" s="22"/>
      <c r="PUA1204" s="22"/>
      <c r="PUB1204" s="22"/>
      <c r="PUC1204" s="22"/>
      <c r="PUD1204" s="22"/>
      <c r="PUE1204" s="22"/>
      <c r="PUF1204" s="22"/>
      <c r="PUG1204" s="22"/>
      <c r="PUH1204" s="22"/>
      <c r="PUI1204" s="22"/>
      <c r="PUJ1204" s="22"/>
      <c r="PUK1204" s="22"/>
      <c r="PUL1204" s="22"/>
      <c r="PUM1204" s="22"/>
      <c r="PUN1204" s="22"/>
      <c r="PUO1204" s="22"/>
      <c r="PUP1204" s="22"/>
      <c r="PUQ1204" s="22"/>
      <c r="PUR1204" s="22"/>
      <c r="PUS1204" s="22"/>
      <c r="PUT1204" s="22"/>
      <c r="PUU1204" s="22"/>
      <c r="PUV1204" s="22"/>
      <c r="PUW1204" s="22"/>
      <c r="PUX1204" s="22"/>
      <c r="PUY1204" s="22"/>
      <c r="PUZ1204" s="22"/>
      <c r="PVA1204" s="22"/>
      <c r="PVB1204" s="22"/>
      <c r="PVC1204" s="22"/>
      <c r="PVD1204" s="22"/>
      <c r="PVE1204" s="22"/>
      <c r="PVF1204" s="22"/>
      <c r="PVG1204" s="22"/>
      <c r="PVH1204" s="22"/>
      <c r="PVI1204" s="22"/>
      <c r="PVJ1204" s="22"/>
      <c r="PVK1204" s="22"/>
      <c r="PVL1204" s="22"/>
      <c r="PVM1204" s="22"/>
      <c r="PVN1204" s="22"/>
      <c r="PVO1204" s="22"/>
      <c r="PVP1204" s="22"/>
      <c r="PVQ1204" s="22"/>
      <c r="PVR1204" s="22"/>
      <c r="PVS1204" s="22"/>
      <c r="PVT1204" s="22"/>
      <c r="PVU1204" s="22"/>
      <c r="PVV1204" s="22"/>
      <c r="PVW1204" s="22"/>
      <c r="PVX1204" s="22"/>
      <c r="PVY1204" s="22"/>
      <c r="PVZ1204" s="22"/>
      <c r="PWA1204" s="22"/>
      <c r="PWB1204" s="22"/>
      <c r="PWC1204" s="22"/>
      <c r="PWD1204" s="22"/>
      <c r="PWE1204" s="22"/>
      <c r="PWF1204" s="22"/>
      <c r="PWG1204" s="22"/>
      <c r="PWH1204" s="22"/>
      <c r="PWI1204" s="22"/>
      <c r="PWJ1204" s="22"/>
      <c r="PWK1204" s="22"/>
      <c r="PWL1204" s="22"/>
      <c r="PWM1204" s="22"/>
      <c r="PWN1204" s="22"/>
      <c r="PWO1204" s="22"/>
      <c r="PWP1204" s="22"/>
      <c r="PWQ1204" s="22"/>
      <c r="PWR1204" s="22"/>
      <c r="PWS1204" s="22"/>
      <c r="PWT1204" s="22"/>
      <c r="PWU1204" s="22"/>
      <c r="PWV1204" s="22"/>
      <c r="PWW1204" s="22"/>
      <c r="PWX1204" s="22"/>
      <c r="PWY1204" s="22"/>
      <c r="PWZ1204" s="22"/>
      <c r="PXA1204" s="22"/>
      <c r="PXB1204" s="22"/>
      <c r="PXC1204" s="22"/>
      <c r="PXD1204" s="22"/>
      <c r="PXE1204" s="22"/>
      <c r="PXF1204" s="22"/>
      <c r="PXG1204" s="22"/>
      <c r="PXH1204" s="22"/>
      <c r="PXI1204" s="22"/>
      <c r="PXJ1204" s="22"/>
      <c r="PXK1204" s="22"/>
      <c r="PXL1204" s="22"/>
      <c r="PXM1204" s="22"/>
      <c r="PXN1204" s="22"/>
      <c r="PXO1204" s="22"/>
      <c r="PXP1204" s="22"/>
      <c r="PXQ1204" s="22"/>
      <c r="PXR1204" s="22"/>
      <c r="PXS1204" s="22"/>
      <c r="PXT1204" s="22"/>
      <c r="PXU1204" s="22"/>
      <c r="PXV1204" s="22"/>
      <c r="PXW1204" s="22"/>
      <c r="PXX1204" s="22"/>
      <c r="PXY1204" s="22"/>
      <c r="PXZ1204" s="22"/>
      <c r="PYA1204" s="22"/>
      <c r="PYB1204" s="22"/>
      <c r="PYC1204" s="22"/>
      <c r="PYD1204" s="22"/>
      <c r="PYE1204" s="22"/>
      <c r="PYF1204" s="22"/>
      <c r="PYG1204" s="22"/>
      <c r="PYH1204" s="22"/>
      <c r="PYI1204" s="22"/>
      <c r="PYJ1204" s="22"/>
      <c r="PYK1204" s="22"/>
      <c r="PYL1204" s="22"/>
      <c r="PYM1204" s="22"/>
      <c r="PYN1204" s="22"/>
      <c r="PYO1204" s="22"/>
      <c r="PYP1204" s="22"/>
      <c r="PYQ1204" s="22"/>
      <c r="PYR1204" s="22"/>
      <c r="PYS1204" s="22"/>
      <c r="PYT1204" s="22"/>
      <c r="PYU1204" s="22"/>
      <c r="PYV1204" s="22"/>
      <c r="PYW1204" s="22"/>
      <c r="PYX1204" s="22"/>
      <c r="PYY1204" s="22"/>
      <c r="PYZ1204" s="22"/>
      <c r="PZA1204" s="22"/>
      <c r="PZB1204" s="22"/>
      <c r="PZC1204" s="22"/>
      <c r="PZD1204" s="22"/>
      <c r="PZE1204" s="22"/>
      <c r="PZF1204" s="22"/>
      <c r="PZG1204" s="22"/>
      <c r="PZH1204" s="22"/>
      <c r="PZI1204" s="22"/>
      <c r="PZJ1204" s="22"/>
      <c r="PZK1204" s="22"/>
      <c r="PZL1204" s="22"/>
      <c r="PZM1204" s="22"/>
      <c r="PZN1204" s="22"/>
      <c r="PZO1204" s="22"/>
      <c r="PZP1204" s="22"/>
      <c r="PZQ1204" s="22"/>
      <c r="PZR1204" s="22"/>
      <c r="PZS1204" s="22"/>
      <c r="PZT1204" s="22"/>
      <c r="PZU1204" s="22"/>
      <c r="PZV1204" s="22"/>
      <c r="PZW1204" s="22"/>
      <c r="PZX1204" s="22"/>
      <c r="PZY1204" s="22"/>
      <c r="PZZ1204" s="22"/>
      <c r="QAA1204" s="22"/>
      <c r="QAB1204" s="22"/>
      <c r="QAC1204" s="22"/>
      <c r="QAD1204" s="22"/>
      <c r="QAE1204" s="22"/>
      <c r="QAF1204" s="22"/>
      <c r="QAG1204" s="22"/>
      <c r="QAH1204" s="22"/>
      <c r="QAI1204" s="22"/>
      <c r="QAJ1204" s="22"/>
      <c r="QAK1204" s="22"/>
      <c r="QAL1204" s="22"/>
      <c r="QAM1204" s="22"/>
      <c r="QAN1204" s="22"/>
      <c r="QAO1204" s="22"/>
      <c r="QAP1204" s="22"/>
      <c r="QAQ1204" s="22"/>
      <c r="QAR1204" s="22"/>
      <c r="QAS1204" s="22"/>
      <c r="QAT1204" s="22"/>
      <c r="QAU1204" s="22"/>
      <c r="QAV1204" s="22"/>
      <c r="QAW1204" s="22"/>
      <c r="QAX1204" s="22"/>
      <c r="QAY1204" s="22"/>
      <c r="QAZ1204" s="22"/>
      <c r="QBA1204" s="22"/>
      <c r="QBB1204" s="22"/>
      <c r="QBC1204" s="22"/>
      <c r="QBD1204" s="22"/>
      <c r="QBE1204" s="22"/>
      <c r="QBF1204" s="22"/>
      <c r="QBG1204" s="22"/>
      <c r="QBH1204" s="22"/>
      <c r="QBI1204" s="22"/>
      <c r="QBJ1204" s="22"/>
      <c r="QBK1204" s="22"/>
      <c r="QBL1204" s="22"/>
      <c r="QBM1204" s="22"/>
      <c r="QBN1204" s="22"/>
      <c r="QBO1204" s="22"/>
      <c r="QBP1204" s="22"/>
      <c r="QBQ1204" s="22"/>
      <c r="QBR1204" s="22"/>
      <c r="QBS1204" s="22"/>
      <c r="QBT1204" s="22"/>
      <c r="QBU1204" s="22"/>
      <c r="QBV1204" s="22"/>
      <c r="QBW1204" s="22"/>
      <c r="QBX1204" s="22"/>
      <c r="QBY1204" s="22"/>
      <c r="QBZ1204" s="22"/>
      <c r="QCA1204" s="22"/>
      <c r="QCB1204" s="22"/>
      <c r="QCC1204" s="22"/>
      <c r="QCD1204" s="22"/>
      <c r="QCE1204" s="22"/>
      <c r="QCF1204" s="22"/>
      <c r="QCG1204" s="22"/>
      <c r="QCH1204" s="22"/>
      <c r="QCI1204" s="22"/>
      <c r="QCJ1204" s="22"/>
      <c r="QCK1204" s="22"/>
      <c r="QCL1204" s="22"/>
      <c r="QCM1204" s="22"/>
      <c r="QCN1204" s="22"/>
      <c r="QCO1204" s="22"/>
      <c r="QCP1204" s="22"/>
      <c r="QCQ1204" s="22"/>
      <c r="QCR1204" s="22"/>
      <c r="QCS1204" s="22"/>
      <c r="QCT1204" s="22"/>
      <c r="QCU1204" s="22"/>
      <c r="QCV1204" s="22"/>
      <c r="QCW1204" s="22"/>
      <c r="QCX1204" s="22"/>
      <c r="QCY1204" s="22"/>
      <c r="QCZ1204" s="22"/>
      <c r="QDA1204" s="22"/>
      <c r="QDB1204" s="22"/>
      <c r="QDC1204" s="22"/>
      <c r="QDD1204" s="22"/>
      <c r="QDE1204" s="22"/>
      <c r="QDF1204" s="22"/>
      <c r="QDG1204" s="22"/>
      <c r="QDH1204" s="22"/>
      <c r="QDI1204" s="22"/>
      <c r="QDJ1204" s="22"/>
      <c r="QDK1204" s="22"/>
      <c r="QDL1204" s="22"/>
      <c r="QDM1204" s="22"/>
      <c r="QDN1204" s="22"/>
      <c r="QDO1204" s="22"/>
      <c r="QDP1204" s="22"/>
      <c r="QDQ1204" s="22"/>
      <c r="QDR1204" s="22"/>
      <c r="QDS1204" s="22"/>
      <c r="QDT1204" s="22"/>
      <c r="QDU1204" s="22"/>
      <c r="QDV1204" s="22"/>
      <c r="QDW1204" s="22"/>
      <c r="QDX1204" s="22"/>
      <c r="QDY1204" s="22"/>
      <c r="QDZ1204" s="22"/>
      <c r="QEA1204" s="22"/>
      <c r="QEB1204" s="22"/>
      <c r="QEC1204" s="22"/>
      <c r="QED1204" s="22"/>
      <c r="QEE1204" s="22"/>
      <c r="QEF1204" s="22"/>
      <c r="QEG1204" s="22"/>
      <c r="QEH1204" s="22"/>
      <c r="QEI1204" s="22"/>
      <c r="QEJ1204" s="22"/>
      <c r="QEK1204" s="22"/>
      <c r="QEL1204" s="22"/>
      <c r="QEM1204" s="22"/>
      <c r="QEN1204" s="22"/>
      <c r="QEO1204" s="22"/>
      <c r="QEP1204" s="22"/>
      <c r="QEQ1204" s="22"/>
      <c r="QER1204" s="22"/>
      <c r="QES1204" s="22"/>
      <c r="QET1204" s="22"/>
      <c r="QEU1204" s="22"/>
      <c r="QEV1204" s="22"/>
      <c r="QEW1204" s="22"/>
      <c r="QEX1204" s="22"/>
      <c r="QEY1204" s="22"/>
      <c r="QEZ1204" s="22"/>
      <c r="QFA1204" s="22"/>
      <c r="QFB1204" s="22"/>
      <c r="QFC1204" s="22"/>
      <c r="QFD1204" s="22"/>
      <c r="QFE1204" s="22"/>
      <c r="QFF1204" s="22"/>
      <c r="QFG1204" s="22"/>
      <c r="QFH1204" s="22"/>
      <c r="QFI1204" s="22"/>
      <c r="QFJ1204" s="22"/>
      <c r="QFK1204" s="22"/>
      <c r="QFL1204" s="22"/>
      <c r="QFM1204" s="22"/>
      <c r="QFN1204" s="22"/>
      <c r="QFO1204" s="22"/>
      <c r="QFP1204" s="22"/>
      <c r="QFQ1204" s="22"/>
      <c r="QFR1204" s="22"/>
      <c r="QFS1204" s="22"/>
      <c r="QFT1204" s="22"/>
      <c r="QFU1204" s="22"/>
      <c r="QFV1204" s="22"/>
      <c r="QFW1204" s="22"/>
      <c r="QFX1204" s="22"/>
      <c r="QFY1204" s="22"/>
      <c r="QFZ1204" s="22"/>
      <c r="QGA1204" s="22"/>
      <c r="QGB1204" s="22"/>
      <c r="QGC1204" s="22"/>
      <c r="QGD1204" s="22"/>
      <c r="QGE1204" s="22"/>
      <c r="QGF1204" s="22"/>
      <c r="QGG1204" s="22"/>
      <c r="QGH1204" s="22"/>
      <c r="QGI1204" s="22"/>
      <c r="QGJ1204" s="22"/>
      <c r="QGK1204" s="22"/>
      <c r="QGL1204" s="22"/>
      <c r="QGM1204" s="22"/>
      <c r="QGN1204" s="22"/>
      <c r="QGO1204" s="22"/>
      <c r="QGP1204" s="22"/>
      <c r="QGQ1204" s="22"/>
      <c r="QGR1204" s="22"/>
      <c r="QGS1204" s="22"/>
      <c r="QGT1204" s="22"/>
      <c r="QGU1204" s="22"/>
      <c r="QGV1204" s="22"/>
      <c r="QGW1204" s="22"/>
      <c r="QGX1204" s="22"/>
      <c r="QGY1204" s="22"/>
      <c r="QGZ1204" s="22"/>
      <c r="QHA1204" s="22"/>
      <c r="QHB1204" s="22"/>
      <c r="QHC1204" s="22"/>
      <c r="QHD1204" s="22"/>
      <c r="QHE1204" s="22"/>
      <c r="QHF1204" s="22"/>
      <c r="QHG1204" s="22"/>
      <c r="QHH1204" s="22"/>
      <c r="QHI1204" s="22"/>
      <c r="QHJ1204" s="22"/>
      <c r="QHK1204" s="22"/>
      <c r="QHL1204" s="22"/>
      <c r="QHM1204" s="22"/>
      <c r="QHN1204" s="22"/>
      <c r="QHO1204" s="22"/>
      <c r="QHP1204" s="22"/>
      <c r="QHQ1204" s="22"/>
      <c r="QHR1204" s="22"/>
      <c r="QHS1204" s="22"/>
      <c r="QHT1204" s="22"/>
      <c r="QHU1204" s="22"/>
      <c r="QHV1204" s="22"/>
      <c r="QHW1204" s="22"/>
      <c r="QHX1204" s="22"/>
      <c r="QHY1204" s="22"/>
      <c r="QHZ1204" s="22"/>
      <c r="QIA1204" s="22"/>
      <c r="QIB1204" s="22"/>
      <c r="QIC1204" s="22"/>
      <c r="QID1204" s="22"/>
      <c r="QIE1204" s="22"/>
      <c r="QIF1204" s="22"/>
      <c r="QIG1204" s="22"/>
      <c r="QIH1204" s="22"/>
      <c r="QII1204" s="22"/>
      <c r="QIJ1204" s="22"/>
      <c r="QIK1204" s="22"/>
      <c r="QIL1204" s="22"/>
      <c r="QIM1204" s="22"/>
      <c r="QIN1204" s="22"/>
      <c r="QIO1204" s="22"/>
      <c r="QIP1204" s="22"/>
      <c r="QIQ1204" s="22"/>
      <c r="QIR1204" s="22"/>
      <c r="QIS1204" s="22"/>
      <c r="QIT1204" s="22"/>
      <c r="QIU1204" s="22"/>
      <c r="QIV1204" s="22"/>
      <c r="QIW1204" s="22"/>
      <c r="QIX1204" s="22"/>
      <c r="QIY1204" s="22"/>
      <c r="QIZ1204" s="22"/>
      <c r="QJA1204" s="22"/>
      <c r="QJB1204" s="22"/>
      <c r="QJC1204" s="22"/>
      <c r="QJD1204" s="22"/>
      <c r="QJE1204" s="22"/>
      <c r="QJF1204" s="22"/>
      <c r="QJG1204" s="22"/>
      <c r="QJH1204" s="22"/>
      <c r="QJI1204" s="22"/>
      <c r="QJJ1204" s="22"/>
      <c r="QJK1204" s="22"/>
      <c r="QJL1204" s="22"/>
      <c r="QJM1204" s="22"/>
      <c r="QJN1204" s="22"/>
      <c r="QJO1204" s="22"/>
      <c r="QJP1204" s="22"/>
      <c r="QJQ1204" s="22"/>
      <c r="QJR1204" s="22"/>
      <c r="QJS1204" s="22"/>
      <c r="QJT1204" s="22"/>
      <c r="QJU1204" s="22"/>
      <c r="QJV1204" s="22"/>
      <c r="QJW1204" s="22"/>
      <c r="QJX1204" s="22"/>
      <c r="QJY1204" s="22"/>
      <c r="QJZ1204" s="22"/>
      <c r="QKA1204" s="22"/>
      <c r="QKB1204" s="22"/>
      <c r="QKC1204" s="22"/>
      <c r="QKD1204" s="22"/>
      <c r="QKE1204" s="22"/>
      <c r="QKF1204" s="22"/>
      <c r="QKG1204" s="22"/>
      <c r="QKH1204" s="22"/>
      <c r="QKI1204" s="22"/>
      <c r="QKJ1204" s="22"/>
      <c r="QKK1204" s="22"/>
      <c r="QKL1204" s="22"/>
      <c r="QKM1204" s="22"/>
      <c r="QKN1204" s="22"/>
      <c r="QKO1204" s="22"/>
      <c r="QKP1204" s="22"/>
      <c r="QKQ1204" s="22"/>
      <c r="QKR1204" s="22"/>
      <c r="QKS1204" s="22"/>
      <c r="QKT1204" s="22"/>
      <c r="QKU1204" s="22"/>
      <c r="QKV1204" s="22"/>
      <c r="QKW1204" s="22"/>
      <c r="QKX1204" s="22"/>
      <c r="QKY1204" s="22"/>
      <c r="QKZ1204" s="22"/>
      <c r="QLA1204" s="22"/>
      <c r="QLB1204" s="22"/>
      <c r="QLC1204" s="22"/>
      <c r="QLD1204" s="22"/>
      <c r="QLE1204" s="22"/>
      <c r="QLF1204" s="22"/>
      <c r="QLG1204" s="22"/>
      <c r="QLH1204" s="22"/>
      <c r="QLI1204" s="22"/>
      <c r="QLJ1204" s="22"/>
      <c r="QLK1204" s="22"/>
      <c r="QLL1204" s="22"/>
      <c r="QLM1204" s="22"/>
      <c r="QLN1204" s="22"/>
      <c r="QLO1204" s="22"/>
      <c r="QLP1204" s="22"/>
      <c r="QLQ1204" s="22"/>
      <c r="QLR1204" s="22"/>
      <c r="QLS1204" s="22"/>
      <c r="QLT1204" s="22"/>
      <c r="QLU1204" s="22"/>
      <c r="QLV1204" s="22"/>
      <c r="QLW1204" s="22"/>
      <c r="QLX1204" s="22"/>
      <c r="QLY1204" s="22"/>
      <c r="QLZ1204" s="22"/>
      <c r="QMA1204" s="22"/>
      <c r="QMB1204" s="22"/>
      <c r="QMC1204" s="22"/>
      <c r="QMD1204" s="22"/>
      <c r="QME1204" s="22"/>
      <c r="QMF1204" s="22"/>
      <c r="QMG1204" s="22"/>
      <c r="QMH1204" s="22"/>
      <c r="QMI1204" s="22"/>
      <c r="QMJ1204" s="22"/>
      <c r="QMK1204" s="22"/>
      <c r="QML1204" s="22"/>
      <c r="QMM1204" s="22"/>
      <c r="QMN1204" s="22"/>
      <c r="QMO1204" s="22"/>
      <c r="QMP1204" s="22"/>
      <c r="QMQ1204" s="22"/>
      <c r="QMR1204" s="22"/>
      <c r="QMS1204" s="22"/>
      <c r="QMT1204" s="22"/>
      <c r="QMU1204" s="22"/>
      <c r="QMV1204" s="22"/>
      <c r="QMW1204" s="22"/>
      <c r="QMX1204" s="22"/>
      <c r="QMY1204" s="22"/>
      <c r="QMZ1204" s="22"/>
      <c r="QNA1204" s="22"/>
      <c r="QNB1204" s="22"/>
      <c r="QNC1204" s="22"/>
      <c r="QND1204" s="22"/>
      <c r="QNE1204" s="22"/>
      <c r="QNF1204" s="22"/>
      <c r="QNG1204" s="22"/>
      <c r="QNH1204" s="22"/>
      <c r="QNI1204" s="22"/>
      <c r="QNJ1204" s="22"/>
      <c r="QNK1204" s="22"/>
      <c r="QNL1204" s="22"/>
      <c r="QNM1204" s="22"/>
      <c r="QNN1204" s="22"/>
      <c r="QNO1204" s="22"/>
      <c r="QNP1204" s="22"/>
      <c r="QNQ1204" s="22"/>
      <c r="QNR1204" s="22"/>
      <c r="QNS1204" s="22"/>
      <c r="QNT1204" s="22"/>
      <c r="QNU1204" s="22"/>
      <c r="QNV1204" s="22"/>
      <c r="QNW1204" s="22"/>
      <c r="QNX1204" s="22"/>
      <c r="QNY1204" s="22"/>
      <c r="QNZ1204" s="22"/>
      <c r="QOA1204" s="22"/>
      <c r="QOB1204" s="22"/>
      <c r="QOC1204" s="22"/>
      <c r="QOD1204" s="22"/>
      <c r="QOE1204" s="22"/>
      <c r="QOF1204" s="22"/>
      <c r="QOG1204" s="22"/>
      <c r="QOH1204" s="22"/>
      <c r="QOI1204" s="22"/>
      <c r="QOJ1204" s="22"/>
      <c r="QOK1204" s="22"/>
      <c r="QOL1204" s="22"/>
      <c r="QOM1204" s="22"/>
      <c r="QON1204" s="22"/>
      <c r="QOO1204" s="22"/>
      <c r="QOP1204" s="22"/>
      <c r="QOQ1204" s="22"/>
      <c r="QOR1204" s="22"/>
      <c r="QOS1204" s="22"/>
      <c r="QOT1204" s="22"/>
      <c r="QOU1204" s="22"/>
      <c r="QOV1204" s="22"/>
      <c r="QOW1204" s="22"/>
      <c r="QOX1204" s="22"/>
      <c r="QOY1204" s="22"/>
      <c r="QOZ1204" s="22"/>
      <c r="QPA1204" s="22"/>
      <c r="QPB1204" s="22"/>
      <c r="QPC1204" s="22"/>
      <c r="QPD1204" s="22"/>
      <c r="QPE1204" s="22"/>
      <c r="QPF1204" s="22"/>
      <c r="QPG1204" s="22"/>
      <c r="QPH1204" s="22"/>
      <c r="QPI1204" s="22"/>
      <c r="QPJ1204" s="22"/>
      <c r="QPK1204" s="22"/>
      <c r="QPL1204" s="22"/>
      <c r="QPM1204" s="22"/>
      <c r="QPN1204" s="22"/>
      <c r="QPO1204" s="22"/>
      <c r="QPP1204" s="22"/>
      <c r="QPQ1204" s="22"/>
      <c r="QPR1204" s="22"/>
      <c r="QPS1204" s="22"/>
      <c r="QPT1204" s="22"/>
      <c r="QPU1204" s="22"/>
      <c r="QPV1204" s="22"/>
      <c r="QPW1204" s="22"/>
      <c r="QPX1204" s="22"/>
      <c r="QPY1204" s="22"/>
      <c r="QPZ1204" s="22"/>
      <c r="QQA1204" s="22"/>
      <c r="QQB1204" s="22"/>
      <c r="QQC1204" s="22"/>
      <c r="QQD1204" s="22"/>
      <c r="QQE1204" s="22"/>
      <c r="QQF1204" s="22"/>
      <c r="QQG1204" s="22"/>
      <c r="QQH1204" s="22"/>
      <c r="QQI1204" s="22"/>
      <c r="QQJ1204" s="22"/>
      <c r="QQK1204" s="22"/>
      <c r="QQL1204" s="22"/>
      <c r="QQM1204" s="22"/>
      <c r="QQN1204" s="22"/>
      <c r="QQO1204" s="22"/>
      <c r="QQP1204" s="22"/>
      <c r="QQQ1204" s="22"/>
      <c r="QQR1204" s="22"/>
      <c r="QQS1204" s="22"/>
      <c r="QQT1204" s="22"/>
      <c r="QQU1204" s="22"/>
      <c r="QQV1204" s="22"/>
      <c r="QQW1204" s="22"/>
      <c r="QQX1204" s="22"/>
      <c r="QQY1204" s="22"/>
      <c r="QQZ1204" s="22"/>
      <c r="QRA1204" s="22"/>
      <c r="QRB1204" s="22"/>
      <c r="QRC1204" s="22"/>
      <c r="QRD1204" s="22"/>
      <c r="QRE1204" s="22"/>
      <c r="QRF1204" s="22"/>
      <c r="QRG1204" s="22"/>
      <c r="QRH1204" s="22"/>
      <c r="QRI1204" s="22"/>
      <c r="QRJ1204" s="22"/>
      <c r="QRK1204" s="22"/>
      <c r="QRL1204" s="22"/>
      <c r="QRM1204" s="22"/>
      <c r="QRN1204" s="22"/>
      <c r="QRO1204" s="22"/>
      <c r="QRP1204" s="22"/>
      <c r="QRQ1204" s="22"/>
      <c r="QRR1204" s="22"/>
      <c r="QRS1204" s="22"/>
      <c r="QRT1204" s="22"/>
      <c r="QRU1204" s="22"/>
      <c r="QRV1204" s="22"/>
      <c r="QRW1204" s="22"/>
      <c r="QRX1204" s="22"/>
      <c r="QRY1204" s="22"/>
      <c r="QRZ1204" s="22"/>
      <c r="QSA1204" s="22"/>
      <c r="QSB1204" s="22"/>
      <c r="QSC1204" s="22"/>
      <c r="QSD1204" s="22"/>
      <c r="QSE1204" s="22"/>
      <c r="QSF1204" s="22"/>
      <c r="QSG1204" s="22"/>
      <c r="QSH1204" s="22"/>
      <c r="QSI1204" s="22"/>
      <c r="QSJ1204" s="22"/>
      <c r="QSK1204" s="22"/>
      <c r="QSL1204" s="22"/>
      <c r="QSM1204" s="22"/>
      <c r="QSN1204" s="22"/>
      <c r="QSO1204" s="22"/>
      <c r="QSP1204" s="22"/>
      <c r="QSQ1204" s="22"/>
      <c r="QSR1204" s="22"/>
      <c r="QSS1204" s="22"/>
      <c r="QST1204" s="22"/>
      <c r="QSU1204" s="22"/>
      <c r="QSV1204" s="22"/>
      <c r="QSW1204" s="22"/>
      <c r="QSX1204" s="22"/>
      <c r="QSY1204" s="22"/>
      <c r="QSZ1204" s="22"/>
      <c r="QTA1204" s="22"/>
      <c r="QTB1204" s="22"/>
      <c r="QTC1204" s="22"/>
      <c r="QTD1204" s="22"/>
      <c r="QTE1204" s="22"/>
      <c r="QTF1204" s="22"/>
      <c r="QTG1204" s="22"/>
      <c r="QTH1204" s="22"/>
      <c r="QTI1204" s="22"/>
      <c r="QTJ1204" s="22"/>
      <c r="QTK1204" s="22"/>
      <c r="QTL1204" s="22"/>
      <c r="QTM1204" s="22"/>
      <c r="QTN1204" s="22"/>
      <c r="QTO1204" s="22"/>
      <c r="QTP1204" s="22"/>
      <c r="QTQ1204" s="22"/>
      <c r="QTR1204" s="22"/>
      <c r="QTS1204" s="22"/>
      <c r="QTT1204" s="22"/>
      <c r="QTU1204" s="22"/>
      <c r="QTV1204" s="22"/>
      <c r="QTW1204" s="22"/>
      <c r="QTX1204" s="22"/>
      <c r="QTY1204" s="22"/>
      <c r="QTZ1204" s="22"/>
      <c r="QUA1204" s="22"/>
      <c r="QUB1204" s="22"/>
      <c r="QUC1204" s="22"/>
      <c r="QUD1204" s="22"/>
      <c r="QUE1204" s="22"/>
      <c r="QUF1204" s="22"/>
      <c r="QUG1204" s="22"/>
      <c r="QUH1204" s="22"/>
      <c r="QUI1204" s="22"/>
      <c r="QUJ1204" s="22"/>
      <c r="QUK1204" s="22"/>
      <c r="QUL1204" s="22"/>
      <c r="QUM1204" s="22"/>
      <c r="QUN1204" s="22"/>
      <c r="QUO1204" s="22"/>
      <c r="QUP1204" s="22"/>
      <c r="QUQ1204" s="22"/>
      <c r="QUR1204" s="22"/>
      <c r="QUS1204" s="22"/>
      <c r="QUT1204" s="22"/>
      <c r="QUU1204" s="22"/>
      <c r="QUV1204" s="22"/>
      <c r="QUW1204" s="22"/>
      <c r="QUX1204" s="22"/>
      <c r="QUY1204" s="22"/>
      <c r="QUZ1204" s="22"/>
      <c r="QVA1204" s="22"/>
      <c r="QVB1204" s="22"/>
      <c r="QVC1204" s="22"/>
      <c r="QVD1204" s="22"/>
      <c r="QVE1204" s="22"/>
      <c r="QVF1204" s="22"/>
      <c r="QVG1204" s="22"/>
      <c r="QVH1204" s="22"/>
      <c r="QVI1204" s="22"/>
      <c r="QVJ1204" s="22"/>
      <c r="QVK1204" s="22"/>
      <c r="QVL1204" s="22"/>
      <c r="QVM1204" s="22"/>
      <c r="QVN1204" s="22"/>
      <c r="QVO1204" s="22"/>
      <c r="QVP1204" s="22"/>
      <c r="QVQ1204" s="22"/>
      <c r="QVR1204" s="22"/>
      <c r="QVS1204" s="22"/>
      <c r="QVT1204" s="22"/>
      <c r="QVU1204" s="22"/>
      <c r="QVV1204" s="22"/>
      <c r="QVW1204" s="22"/>
      <c r="QVX1204" s="22"/>
      <c r="QVY1204" s="22"/>
      <c r="QVZ1204" s="22"/>
      <c r="QWA1204" s="22"/>
      <c r="QWB1204" s="22"/>
      <c r="QWC1204" s="22"/>
      <c r="QWD1204" s="22"/>
      <c r="QWE1204" s="22"/>
      <c r="QWF1204" s="22"/>
      <c r="QWG1204" s="22"/>
      <c r="QWH1204" s="22"/>
      <c r="QWI1204" s="22"/>
      <c r="QWJ1204" s="22"/>
      <c r="QWK1204" s="22"/>
      <c r="QWL1204" s="22"/>
      <c r="QWM1204" s="22"/>
      <c r="QWN1204" s="22"/>
      <c r="QWO1204" s="22"/>
      <c r="QWP1204" s="22"/>
      <c r="QWQ1204" s="22"/>
      <c r="QWR1204" s="22"/>
      <c r="QWS1204" s="22"/>
      <c r="QWT1204" s="22"/>
      <c r="QWU1204" s="22"/>
      <c r="QWV1204" s="22"/>
      <c r="QWW1204" s="22"/>
      <c r="QWX1204" s="22"/>
      <c r="QWY1204" s="22"/>
      <c r="QWZ1204" s="22"/>
      <c r="QXA1204" s="22"/>
      <c r="QXB1204" s="22"/>
      <c r="QXC1204" s="22"/>
      <c r="QXD1204" s="22"/>
      <c r="QXE1204" s="22"/>
      <c r="QXF1204" s="22"/>
      <c r="QXG1204" s="22"/>
      <c r="QXH1204" s="22"/>
      <c r="QXI1204" s="22"/>
      <c r="QXJ1204" s="22"/>
      <c r="QXK1204" s="22"/>
      <c r="QXL1204" s="22"/>
      <c r="QXM1204" s="22"/>
      <c r="QXN1204" s="22"/>
      <c r="QXO1204" s="22"/>
      <c r="QXP1204" s="22"/>
      <c r="QXQ1204" s="22"/>
      <c r="QXR1204" s="22"/>
      <c r="QXS1204" s="22"/>
      <c r="QXT1204" s="22"/>
      <c r="QXU1204" s="22"/>
      <c r="QXV1204" s="22"/>
      <c r="QXW1204" s="22"/>
      <c r="QXX1204" s="22"/>
      <c r="QXY1204" s="22"/>
      <c r="QXZ1204" s="22"/>
      <c r="QYA1204" s="22"/>
      <c r="QYB1204" s="22"/>
      <c r="QYC1204" s="22"/>
      <c r="QYD1204" s="22"/>
      <c r="QYE1204" s="22"/>
      <c r="QYF1204" s="22"/>
      <c r="QYG1204" s="22"/>
      <c r="QYH1204" s="22"/>
      <c r="QYI1204" s="22"/>
      <c r="QYJ1204" s="22"/>
      <c r="QYK1204" s="22"/>
      <c r="QYL1204" s="22"/>
      <c r="QYM1204" s="22"/>
      <c r="QYN1204" s="22"/>
      <c r="QYO1204" s="22"/>
      <c r="QYP1204" s="22"/>
      <c r="QYQ1204" s="22"/>
      <c r="QYR1204" s="22"/>
      <c r="QYS1204" s="22"/>
      <c r="QYT1204" s="22"/>
      <c r="QYU1204" s="22"/>
      <c r="QYV1204" s="22"/>
      <c r="QYW1204" s="22"/>
      <c r="QYX1204" s="22"/>
      <c r="QYY1204" s="22"/>
      <c r="QYZ1204" s="22"/>
      <c r="QZA1204" s="22"/>
      <c r="QZB1204" s="22"/>
      <c r="QZC1204" s="22"/>
      <c r="QZD1204" s="22"/>
      <c r="QZE1204" s="22"/>
      <c r="QZF1204" s="22"/>
      <c r="QZG1204" s="22"/>
      <c r="QZH1204" s="22"/>
      <c r="QZI1204" s="22"/>
      <c r="QZJ1204" s="22"/>
      <c r="QZK1204" s="22"/>
      <c r="QZL1204" s="22"/>
      <c r="QZM1204" s="22"/>
      <c r="QZN1204" s="22"/>
      <c r="QZO1204" s="22"/>
      <c r="QZP1204" s="22"/>
      <c r="QZQ1204" s="22"/>
      <c r="QZR1204" s="22"/>
      <c r="QZS1204" s="22"/>
      <c r="QZT1204" s="22"/>
      <c r="QZU1204" s="22"/>
      <c r="QZV1204" s="22"/>
      <c r="QZW1204" s="22"/>
      <c r="QZX1204" s="22"/>
      <c r="QZY1204" s="22"/>
      <c r="QZZ1204" s="22"/>
      <c r="RAA1204" s="22"/>
      <c r="RAB1204" s="22"/>
      <c r="RAC1204" s="22"/>
      <c r="RAD1204" s="22"/>
      <c r="RAE1204" s="22"/>
      <c r="RAF1204" s="22"/>
      <c r="RAG1204" s="22"/>
      <c r="RAH1204" s="22"/>
      <c r="RAI1204" s="22"/>
      <c r="RAJ1204" s="22"/>
      <c r="RAK1204" s="22"/>
      <c r="RAL1204" s="22"/>
      <c r="RAM1204" s="22"/>
      <c r="RAN1204" s="22"/>
      <c r="RAO1204" s="22"/>
      <c r="RAP1204" s="22"/>
      <c r="RAQ1204" s="22"/>
      <c r="RAR1204" s="22"/>
      <c r="RAS1204" s="22"/>
      <c r="RAT1204" s="22"/>
      <c r="RAU1204" s="22"/>
      <c r="RAV1204" s="22"/>
      <c r="RAW1204" s="22"/>
      <c r="RAX1204" s="22"/>
      <c r="RAY1204" s="22"/>
      <c r="RAZ1204" s="22"/>
      <c r="RBA1204" s="22"/>
      <c r="RBB1204" s="22"/>
      <c r="RBC1204" s="22"/>
      <c r="RBD1204" s="22"/>
      <c r="RBE1204" s="22"/>
      <c r="RBF1204" s="22"/>
      <c r="RBG1204" s="22"/>
      <c r="RBH1204" s="22"/>
      <c r="RBI1204" s="22"/>
      <c r="RBJ1204" s="22"/>
      <c r="RBK1204" s="22"/>
      <c r="RBL1204" s="22"/>
      <c r="RBM1204" s="22"/>
      <c r="RBN1204" s="22"/>
      <c r="RBO1204" s="22"/>
      <c r="RBP1204" s="22"/>
      <c r="RBQ1204" s="22"/>
      <c r="RBR1204" s="22"/>
      <c r="RBS1204" s="22"/>
      <c r="RBT1204" s="22"/>
      <c r="RBU1204" s="22"/>
      <c r="RBV1204" s="22"/>
      <c r="RBW1204" s="22"/>
      <c r="RBX1204" s="22"/>
      <c r="RBY1204" s="22"/>
      <c r="RBZ1204" s="22"/>
      <c r="RCA1204" s="22"/>
      <c r="RCB1204" s="22"/>
      <c r="RCC1204" s="22"/>
      <c r="RCD1204" s="22"/>
      <c r="RCE1204" s="22"/>
      <c r="RCF1204" s="22"/>
      <c r="RCG1204" s="22"/>
      <c r="RCH1204" s="22"/>
      <c r="RCI1204" s="22"/>
      <c r="RCJ1204" s="22"/>
      <c r="RCK1204" s="22"/>
      <c r="RCL1204" s="22"/>
      <c r="RCM1204" s="22"/>
      <c r="RCN1204" s="22"/>
      <c r="RCO1204" s="22"/>
      <c r="RCP1204" s="22"/>
      <c r="RCQ1204" s="22"/>
      <c r="RCR1204" s="22"/>
      <c r="RCS1204" s="22"/>
      <c r="RCT1204" s="22"/>
      <c r="RCU1204" s="22"/>
      <c r="RCV1204" s="22"/>
      <c r="RCW1204" s="22"/>
      <c r="RCX1204" s="22"/>
      <c r="RCY1204" s="22"/>
      <c r="RCZ1204" s="22"/>
      <c r="RDA1204" s="22"/>
      <c r="RDB1204" s="22"/>
      <c r="RDC1204" s="22"/>
      <c r="RDD1204" s="22"/>
      <c r="RDE1204" s="22"/>
      <c r="RDF1204" s="22"/>
      <c r="RDG1204" s="22"/>
      <c r="RDH1204" s="22"/>
      <c r="RDI1204" s="22"/>
      <c r="RDJ1204" s="22"/>
      <c r="RDK1204" s="22"/>
      <c r="RDL1204" s="22"/>
      <c r="RDM1204" s="22"/>
      <c r="RDN1204" s="22"/>
      <c r="RDO1204" s="22"/>
      <c r="RDP1204" s="22"/>
      <c r="RDQ1204" s="22"/>
      <c r="RDR1204" s="22"/>
      <c r="RDS1204" s="22"/>
      <c r="RDT1204" s="22"/>
      <c r="RDU1204" s="22"/>
      <c r="RDV1204" s="22"/>
      <c r="RDW1204" s="22"/>
      <c r="RDX1204" s="22"/>
      <c r="RDY1204" s="22"/>
      <c r="RDZ1204" s="22"/>
      <c r="REA1204" s="22"/>
      <c r="REB1204" s="22"/>
      <c r="REC1204" s="22"/>
      <c r="RED1204" s="22"/>
      <c r="REE1204" s="22"/>
      <c r="REF1204" s="22"/>
      <c r="REG1204" s="22"/>
      <c r="REH1204" s="22"/>
      <c r="REI1204" s="22"/>
      <c r="REJ1204" s="22"/>
      <c r="REK1204" s="22"/>
      <c r="REL1204" s="22"/>
      <c r="REM1204" s="22"/>
      <c r="REN1204" s="22"/>
      <c r="REO1204" s="22"/>
      <c r="REP1204" s="22"/>
      <c r="REQ1204" s="22"/>
      <c r="RER1204" s="22"/>
      <c r="RES1204" s="22"/>
      <c r="RET1204" s="22"/>
      <c r="REU1204" s="22"/>
      <c r="REV1204" s="22"/>
      <c r="REW1204" s="22"/>
      <c r="REX1204" s="22"/>
      <c r="REY1204" s="22"/>
      <c r="REZ1204" s="22"/>
      <c r="RFA1204" s="22"/>
      <c r="RFB1204" s="22"/>
      <c r="RFC1204" s="22"/>
      <c r="RFD1204" s="22"/>
      <c r="RFE1204" s="22"/>
      <c r="RFF1204" s="22"/>
      <c r="RFG1204" s="22"/>
      <c r="RFH1204" s="22"/>
      <c r="RFI1204" s="22"/>
      <c r="RFJ1204" s="22"/>
      <c r="RFK1204" s="22"/>
      <c r="RFL1204" s="22"/>
      <c r="RFM1204" s="22"/>
      <c r="RFN1204" s="22"/>
      <c r="RFO1204" s="22"/>
      <c r="RFP1204" s="22"/>
      <c r="RFQ1204" s="22"/>
      <c r="RFR1204" s="22"/>
      <c r="RFS1204" s="22"/>
      <c r="RFT1204" s="22"/>
      <c r="RFU1204" s="22"/>
      <c r="RFV1204" s="22"/>
      <c r="RFW1204" s="22"/>
      <c r="RFX1204" s="22"/>
      <c r="RFY1204" s="22"/>
      <c r="RFZ1204" s="22"/>
      <c r="RGA1204" s="22"/>
      <c r="RGB1204" s="22"/>
      <c r="RGC1204" s="22"/>
      <c r="RGD1204" s="22"/>
      <c r="RGE1204" s="22"/>
      <c r="RGF1204" s="22"/>
      <c r="RGG1204" s="22"/>
      <c r="RGH1204" s="22"/>
      <c r="RGI1204" s="22"/>
      <c r="RGJ1204" s="22"/>
      <c r="RGK1204" s="22"/>
      <c r="RGL1204" s="22"/>
      <c r="RGM1204" s="22"/>
      <c r="RGN1204" s="22"/>
      <c r="RGO1204" s="22"/>
      <c r="RGP1204" s="22"/>
      <c r="RGQ1204" s="22"/>
      <c r="RGR1204" s="22"/>
      <c r="RGS1204" s="22"/>
      <c r="RGT1204" s="22"/>
      <c r="RGU1204" s="22"/>
      <c r="RGV1204" s="22"/>
      <c r="RGW1204" s="22"/>
      <c r="RGX1204" s="22"/>
      <c r="RGY1204" s="22"/>
      <c r="RGZ1204" s="22"/>
      <c r="RHA1204" s="22"/>
      <c r="RHB1204" s="22"/>
      <c r="RHC1204" s="22"/>
      <c r="RHD1204" s="22"/>
      <c r="RHE1204" s="22"/>
      <c r="RHF1204" s="22"/>
      <c r="RHG1204" s="22"/>
      <c r="RHH1204" s="22"/>
      <c r="RHI1204" s="22"/>
      <c r="RHJ1204" s="22"/>
      <c r="RHK1204" s="22"/>
      <c r="RHL1204" s="22"/>
      <c r="RHM1204" s="22"/>
      <c r="RHN1204" s="22"/>
      <c r="RHO1204" s="22"/>
      <c r="RHP1204" s="22"/>
      <c r="RHQ1204" s="22"/>
      <c r="RHR1204" s="22"/>
      <c r="RHS1204" s="22"/>
      <c r="RHT1204" s="22"/>
      <c r="RHU1204" s="22"/>
      <c r="RHV1204" s="22"/>
      <c r="RHW1204" s="22"/>
      <c r="RHX1204" s="22"/>
      <c r="RHY1204" s="22"/>
      <c r="RHZ1204" s="22"/>
      <c r="RIA1204" s="22"/>
      <c r="RIB1204" s="22"/>
      <c r="RIC1204" s="22"/>
      <c r="RID1204" s="22"/>
      <c r="RIE1204" s="22"/>
      <c r="RIF1204" s="22"/>
      <c r="RIG1204" s="22"/>
      <c r="RIH1204" s="22"/>
      <c r="RII1204" s="22"/>
      <c r="RIJ1204" s="22"/>
      <c r="RIK1204" s="22"/>
      <c r="RIL1204" s="22"/>
      <c r="RIM1204" s="22"/>
      <c r="RIN1204" s="22"/>
      <c r="RIO1204" s="22"/>
      <c r="RIP1204" s="22"/>
      <c r="RIQ1204" s="22"/>
      <c r="RIR1204" s="22"/>
      <c r="RIS1204" s="22"/>
      <c r="RIT1204" s="22"/>
      <c r="RIU1204" s="22"/>
      <c r="RIV1204" s="22"/>
      <c r="RIW1204" s="22"/>
      <c r="RIX1204" s="22"/>
      <c r="RIY1204" s="22"/>
      <c r="RIZ1204" s="22"/>
      <c r="RJA1204" s="22"/>
      <c r="RJB1204" s="22"/>
      <c r="RJC1204" s="22"/>
      <c r="RJD1204" s="22"/>
      <c r="RJE1204" s="22"/>
      <c r="RJF1204" s="22"/>
      <c r="RJG1204" s="22"/>
      <c r="RJH1204" s="22"/>
      <c r="RJI1204" s="22"/>
      <c r="RJJ1204" s="22"/>
      <c r="RJK1204" s="22"/>
      <c r="RJL1204" s="22"/>
      <c r="RJM1204" s="22"/>
      <c r="RJN1204" s="22"/>
      <c r="RJO1204" s="22"/>
      <c r="RJP1204" s="22"/>
      <c r="RJQ1204" s="22"/>
      <c r="RJR1204" s="22"/>
      <c r="RJS1204" s="22"/>
      <c r="RJT1204" s="22"/>
      <c r="RJU1204" s="22"/>
      <c r="RJV1204" s="22"/>
      <c r="RJW1204" s="22"/>
      <c r="RJX1204" s="22"/>
      <c r="RJY1204" s="22"/>
      <c r="RJZ1204" s="22"/>
      <c r="RKA1204" s="22"/>
      <c r="RKB1204" s="22"/>
      <c r="RKC1204" s="22"/>
      <c r="RKD1204" s="22"/>
      <c r="RKE1204" s="22"/>
      <c r="RKF1204" s="22"/>
      <c r="RKG1204" s="22"/>
      <c r="RKH1204" s="22"/>
      <c r="RKI1204" s="22"/>
      <c r="RKJ1204" s="22"/>
      <c r="RKK1204" s="22"/>
      <c r="RKL1204" s="22"/>
      <c r="RKM1204" s="22"/>
      <c r="RKN1204" s="22"/>
      <c r="RKO1204" s="22"/>
      <c r="RKP1204" s="22"/>
      <c r="RKQ1204" s="22"/>
      <c r="RKR1204" s="22"/>
      <c r="RKS1204" s="22"/>
      <c r="RKT1204" s="22"/>
      <c r="RKU1204" s="22"/>
      <c r="RKV1204" s="22"/>
      <c r="RKW1204" s="22"/>
      <c r="RKX1204" s="22"/>
      <c r="RKY1204" s="22"/>
      <c r="RKZ1204" s="22"/>
      <c r="RLA1204" s="22"/>
      <c r="RLB1204" s="22"/>
      <c r="RLC1204" s="22"/>
      <c r="RLD1204" s="22"/>
      <c r="RLE1204" s="22"/>
      <c r="RLF1204" s="22"/>
      <c r="RLG1204" s="22"/>
      <c r="RLH1204" s="22"/>
      <c r="RLI1204" s="22"/>
      <c r="RLJ1204" s="22"/>
      <c r="RLK1204" s="22"/>
      <c r="RLL1204" s="22"/>
      <c r="RLM1204" s="22"/>
      <c r="RLN1204" s="22"/>
      <c r="RLO1204" s="22"/>
      <c r="RLP1204" s="22"/>
      <c r="RLQ1204" s="22"/>
      <c r="RLR1204" s="22"/>
      <c r="RLS1204" s="22"/>
      <c r="RLT1204" s="22"/>
      <c r="RLU1204" s="22"/>
      <c r="RLV1204" s="22"/>
      <c r="RLW1204" s="22"/>
      <c r="RLX1204" s="22"/>
      <c r="RLY1204" s="22"/>
      <c r="RLZ1204" s="22"/>
      <c r="RMA1204" s="22"/>
      <c r="RMB1204" s="22"/>
      <c r="RMC1204" s="22"/>
      <c r="RMD1204" s="22"/>
      <c r="RME1204" s="22"/>
      <c r="RMF1204" s="22"/>
      <c r="RMG1204" s="22"/>
      <c r="RMH1204" s="22"/>
      <c r="RMI1204" s="22"/>
      <c r="RMJ1204" s="22"/>
      <c r="RMK1204" s="22"/>
      <c r="RML1204" s="22"/>
      <c r="RMM1204" s="22"/>
      <c r="RMN1204" s="22"/>
      <c r="RMO1204" s="22"/>
      <c r="RMP1204" s="22"/>
      <c r="RMQ1204" s="22"/>
      <c r="RMR1204" s="22"/>
      <c r="RMS1204" s="22"/>
      <c r="RMT1204" s="22"/>
      <c r="RMU1204" s="22"/>
      <c r="RMV1204" s="22"/>
      <c r="RMW1204" s="22"/>
      <c r="RMX1204" s="22"/>
      <c r="RMY1204" s="22"/>
      <c r="RMZ1204" s="22"/>
      <c r="RNA1204" s="22"/>
      <c r="RNB1204" s="22"/>
      <c r="RNC1204" s="22"/>
      <c r="RND1204" s="22"/>
      <c r="RNE1204" s="22"/>
      <c r="RNF1204" s="22"/>
      <c r="RNG1204" s="22"/>
      <c r="RNH1204" s="22"/>
      <c r="RNI1204" s="22"/>
      <c r="RNJ1204" s="22"/>
      <c r="RNK1204" s="22"/>
      <c r="RNL1204" s="22"/>
      <c r="RNM1204" s="22"/>
      <c r="RNN1204" s="22"/>
      <c r="RNO1204" s="22"/>
      <c r="RNP1204" s="22"/>
      <c r="RNQ1204" s="22"/>
      <c r="RNR1204" s="22"/>
      <c r="RNS1204" s="22"/>
      <c r="RNT1204" s="22"/>
      <c r="RNU1204" s="22"/>
      <c r="RNV1204" s="22"/>
      <c r="RNW1204" s="22"/>
      <c r="RNX1204" s="22"/>
      <c r="RNY1204" s="22"/>
      <c r="RNZ1204" s="22"/>
      <c r="ROA1204" s="22"/>
      <c r="ROB1204" s="22"/>
      <c r="ROC1204" s="22"/>
      <c r="ROD1204" s="22"/>
      <c r="ROE1204" s="22"/>
      <c r="ROF1204" s="22"/>
      <c r="ROG1204" s="22"/>
      <c r="ROH1204" s="22"/>
      <c r="ROI1204" s="22"/>
      <c r="ROJ1204" s="22"/>
      <c r="ROK1204" s="22"/>
      <c r="ROL1204" s="22"/>
      <c r="ROM1204" s="22"/>
      <c r="RON1204" s="22"/>
      <c r="ROO1204" s="22"/>
      <c r="ROP1204" s="22"/>
      <c r="ROQ1204" s="22"/>
      <c r="ROR1204" s="22"/>
      <c r="ROS1204" s="22"/>
      <c r="ROT1204" s="22"/>
      <c r="ROU1204" s="22"/>
      <c r="ROV1204" s="22"/>
      <c r="ROW1204" s="22"/>
      <c r="ROX1204" s="22"/>
      <c r="ROY1204" s="22"/>
      <c r="ROZ1204" s="22"/>
      <c r="RPA1204" s="22"/>
      <c r="RPB1204" s="22"/>
      <c r="RPC1204" s="22"/>
      <c r="RPD1204" s="22"/>
      <c r="RPE1204" s="22"/>
      <c r="RPF1204" s="22"/>
      <c r="RPG1204" s="22"/>
      <c r="RPH1204" s="22"/>
      <c r="RPI1204" s="22"/>
      <c r="RPJ1204" s="22"/>
      <c r="RPK1204" s="22"/>
      <c r="RPL1204" s="22"/>
      <c r="RPM1204" s="22"/>
      <c r="RPN1204" s="22"/>
      <c r="RPO1204" s="22"/>
      <c r="RPP1204" s="22"/>
      <c r="RPQ1204" s="22"/>
      <c r="RPR1204" s="22"/>
      <c r="RPS1204" s="22"/>
      <c r="RPT1204" s="22"/>
      <c r="RPU1204" s="22"/>
      <c r="RPV1204" s="22"/>
      <c r="RPW1204" s="22"/>
      <c r="RPX1204" s="22"/>
      <c r="RPY1204" s="22"/>
      <c r="RPZ1204" s="22"/>
      <c r="RQA1204" s="22"/>
      <c r="RQB1204" s="22"/>
      <c r="RQC1204" s="22"/>
      <c r="RQD1204" s="22"/>
      <c r="RQE1204" s="22"/>
      <c r="RQF1204" s="22"/>
      <c r="RQG1204" s="22"/>
      <c r="RQH1204" s="22"/>
      <c r="RQI1204" s="22"/>
      <c r="RQJ1204" s="22"/>
      <c r="RQK1204" s="22"/>
      <c r="RQL1204" s="22"/>
      <c r="RQM1204" s="22"/>
      <c r="RQN1204" s="22"/>
      <c r="RQO1204" s="22"/>
      <c r="RQP1204" s="22"/>
      <c r="RQQ1204" s="22"/>
      <c r="RQR1204" s="22"/>
      <c r="RQS1204" s="22"/>
      <c r="RQT1204" s="22"/>
      <c r="RQU1204" s="22"/>
      <c r="RQV1204" s="22"/>
      <c r="RQW1204" s="22"/>
      <c r="RQX1204" s="22"/>
      <c r="RQY1204" s="22"/>
      <c r="RQZ1204" s="22"/>
      <c r="RRA1204" s="22"/>
      <c r="RRB1204" s="22"/>
      <c r="RRC1204" s="22"/>
      <c r="RRD1204" s="22"/>
      <c r="RRE1204" s="22"/>
      <c r="RRF1204" s="22"/>
      <c r="RRG1204" s="22"/>
      <c r="RRH1204" s="22"/>
      <c r="RRI1204" s="22"/>
      <c r="RRJ1204" s="22"/>
      <c r="RRK1204" s="22"/>
      <c r="RRL1204" s="22"/>
      <c r="RRM1204" s="22"/>
      <c r="RRN1204" s="22"/>
      <c r="RRO1204" s="22"/>
      <c r="RRP1204" s="22"/>
      <c r="RRQ1204" s="22"/>
      <c r="RRR1204" s="22"/>
      <c r="RRS1204" s="22"/>
      <c r="RRT1204" s="22"/>
      <c r="RRU1204" s="22"/>
      <c r="RRV1204" s="22"/>
      <c r="RRW1204" s="22"/>
      <c r="RRX1204" s="22"/>
      <c r="RRY1204" s="22"/>
      <c r="RRZ1204" s="22"/>
      <c r="RSA1204" s="22"/>
      <c r="RSB1204" s="22"/>
      <c r="RSC1204" s="22"/>
      <c r="RSD1204" s="22"/>
      <c r="RSE1204" s="22"/>
      <c r="RSF1204" s="22"/>
      <c r="RSG1204" s="22"/>
      <c r="RSH1204" s="22"/>
      <c r="RSI1204" s="22"/>
      <c r="RSJ1204" s="22"/>
      <c r="RSK1204" s="22"/>
      <c r="RSL1204" s="22"/>
      <c r="RSM1204" s="22"/>
      <c r="RSN1204" s="22"/>
      <c r="RSO1204" s="22"/>
      <c r="RSP1204" s="22"/>
      <c r="RSQ1204" s="22"/>
      <c r="RSR1204" s="22"/>
      <c r="RSS1204" s="22"/>
      <c r="RST1204" s="22"/>
      <c r="RSU1204" s="22"/>
      <c r="RSV1204" s="22"/>
      <c r="RSW1204" s="22"/>
      <c r="RSX1204" s="22"/>
      <c r="RSY1204" s="22"/>
      <c r="RSZ1204" s="22"/>
      <c r="RTA1204" s="22"/>
      <c r="RTB1204" s="22"/>
      <c r="RTC1204" s="22"/>
      <c r="RTD1204" s="22"/>
      <c r="RTE1204" s="22"/>
      <c r="RTF1204" s="22"/>
      <c r="RTG1204" s="22"/>
      <c r="RTH1204" s="22"/>
      <c r="RTI1204" s="22"/>
      <c r="RTJ1204" s="22"/>
      <c r="RTK1204" s="22"/>
      <c r="RTL1204" s="22"/>
      <c r="RTM1204" s="22"/>
      <c r="RTN1204" s="22"/>
      <c r="RTO1204" s="22"/>
      <c r="RTP1204" s="22"/>
      <c r="RTQ1204" s="22"/>
      <c r="RTR1204" s="22"/>
      <c r="RTS1204" s="22"/>
      <c r="RTT1204" s="22"/>
      <c r="RTU1204" s="22"/>
      <c r="RTV1204" s="22"/>
      <c r="RTW1204" s="22"/>
      <c r="RTX1204" s="22"/>
      <c r="RTY1204" s="22"/>
      <c r="RTZ1204" s="22"/>
      <c r="RUA1204" s="22"/>
      <c r="RUB1204" s="22"/>
      <c r="RUC1204" s="22"/>
      <c r="RUD1204" s="22"/>
      <c r="RUE1204" s="22"/>
      <c r="RUF1204" s="22"/>
      <c r="RUG1204" s="22"/>
      <c r="RUH1204" s="22"/>
      <c r="RUI1204" s="22"/>
      <c r="RUJ1204" s="22"/>
      <c r="RUK1204" s="22"/>
      <c r="RUL1204" s="22"/>
      <c r="RUM1204" s="22"/>
      <c r="RUN1204" s="22"/>
      <c r="RUO1204" s="22"/>
      <c r="RUP1204" s="22"/>
      <c r="RUQ1204" s="22"/>
      <c r="RUR1204" s="22"/>
      <c r="RUS1204" s="22"/>
      <c r="RUT1204" s="22"/>
      <c r="RUU1204" s="22"/>
      <c r="RUV1204" s="22"/>
      <c r="RUW1204" s="22"/>
      <c r="RUX1204" s="22"/>
      <c r="RUY1204" s="22"/>
      <c r="RUZ1204" s="22"/>
      <c r="RVA1204" s="22"/>
      <c r="RVB1204" s="22"/>
      <c r="RVC1204" s="22"/>
      <c r="RVD1204" s="22"/>
      <c r="RVE1204" s="22"/>
      <c r="RVF1204" s="22"/>
      <c r="RVG1204" s="22"/>
      <c r="RVH1204" s="22"/>
      <c r="RVI1204" s="22"/>
      <c r="RVJ1204" s="22"/>
      <c r="RVK1204" s="22"/>
      <c r="RVL1204" s="22"/>
      <c r="RVM1204" s="22"/>
      <c r="RVN1204" s="22"/>
      <c r="RVO1204" s="22"/>
      <c r="RVP1204" s="22"/>
      <c r="RVQ1204" s="22"/>
      <c r="RVR1204" s="22"/>
      <c r="RVS1204" s="22"/>
      <c r="RVT1204" s="22"/>
      <c r="RVU1204" s="22"/>
      <c r="RVV1204" s="22"/>
      <c r="RVW1204" s="22"/>
      <c r="RVX1204" s="22"/>
      <c r="RVY1204" s="22"/>
      <c r="RVZ1204" s="22"/>
      <c r="RWA1204" s="22"/>
      <c r="RWB1204" s="22"/>
      <c r="RWC1204" s="22"/>
      <c r="RWD1204" s="22"/>
      <c r="RWE1204" s="22"/>
      <c r="RWF1204" s="22"/>
      <c r="RWG1204" s="22"/>
      <c r="RWH1204" s="22"/>
      <c r="RWI1204" s="22"/>
      <c r="RWJ1204" s="22"/>
      <c r="RWK1204" s="22"/>
      <c r="RWL1204" s="22"/>
      <c r="RWM1204" s="22"/>
      <c r="RWN1204" s="22"/>
      <c r="RWO1204" s="22"/>
      <c r="RWP1204" s="22"/>
      <c r="RWQ1204" s="22"/>
      <c r="RWR1204" s="22"/>
      <c r="RWS1204" s="22"/>
      <c r="RWT1204" s="22"/>
      <c r="RWU1204" s="22"/>
      <c r="RWV1204" s="22"/>
      <c r="RWW1204" s="22"/>
      <c r="RWX1204" s="22"/>
      <c r="RWY1204" s="22"/>
      <c r="RWZ1204" s="22"/>
      <c r="RXA1204" s="22"/>
      <c r="RXB1204" s="22"/>
      <c r="RXC1204" s="22"/>
      <c r="RXD1204" s="22"/>
      <c r="RXE1204" s="22"/>
      <c r="RXF1204" s="22"/>
      <c r="RXG1204" s="22"/>
      <c r="RXH1204" s="22"/>
      <c r="RXI1204" s="22"/>
      <c r="RXJ1204" s="22"/>
      <c r="RXK1204" s="22"/>
      <c r="RXL1204" s="22"/>
      <c r="RXM1204" s="22"/>
      <c r="RXN1204" s="22"/>
      <c r="RXO1204" s="22"/>
      <c r="RXP1204" s="22"/>
      <c r="RXQ1204" s="22"/>
      <c r="RXR1204" s="22"/>
      <c r="RXS1204" s="22"/>
      <c r="RXT1204" s="22"/>
      <c r="RXU1204" s="22"/>
      <c r="RXV1204" s="22"/>
      <c r="RXW1204" s="22"/>
      <c r="RXX1204" s="22"/>
      <c r="RXY1204" s="22"/>
      <c r="RXZ1204" s="22"/>
      <c r="RYA1204" s="22"/>
      <c r="RYB1204" s="22"/>
      <c r="RYC1204" s="22"/>
      <c r="RYD1204" s="22"/>
      <c r="RYE1204" s="22"/>
      <c r="RYF1204" s="22"/>
      <c r="RYG1204" s="22"/>
      <c r="RYH1204" s="22"/>
      <c r="RYI1204" s="22"/>
      <c r="RYJ1204" s="22"/>
      <c r="RYK1204" s="22"/>
      <c r="RYL1204" s="22"/>
      <c r="RYM1204" s="22"/>
      <c r="RYN1204" s="22"/>
      <c r="RYO1204" s="22"/>
      <c r="RYP1204" s="22"/>
      <c r="RYQ1204" s="22"/>
      <c r="RYR1204" s="22"/>
      <c r="RYS1204" s="22"/>
      <c r="RYT1204" s="22"/>
      <c r="RYU1204" s="22"/>
      <c r="RYV1204" s="22"/>
      <c r="RYW1204" s="22"/>
      <c r="RYX1204" s="22"/>
      <c r="RYY1204" s="22"/>
      <c r="RYZ1204" s="22"/>
      <c r="RZA1204" s="22"/>
      <c r="RZB1204" s="22"/>
      <c r="RZC1204" s="22"/>
      <c r="RZD1204" s="22"/>
      <c r="RZE1204" s="22"/>
      <c r="RZF1204" s="22"/>
      <c r="RZG1204" s="22"/>
      <c r="RZH1204" s="22"/>
      <c r="RZI1204" s="22"/>
      <c r="RZJ1204" s="22"/>
      <c r="RZK1204" s="22"/>
      <c r="RZL1204" s="22"/>
      <c r="RZM1204" s="22"/>
      <c r="RZN1204" s="22"/>
      <c r="RZO1204" s="22"/>
      <c r="RZP1204" s="22"/>
      <c r="RZQ1204" s="22"/>
      <c r="RZR1204" s="22"/>
      <c r="RZS1204" s="22"/>
      <c r="RZT1204" s="22"/>
      <c r="RZU1204" s="22"/>
      <c r="RZV1204" s="22"/>
      <c r="RZW1204" s="22"/>
      <c r="RZX1204" s="22"/>
      <c r="RZY1204" s="22"/>
      <c r="RZZ1204" s="22"/>
      <c r="SAA1204" s="22"/>
      <c r="SAB1204" s="22"/>
      <c r="SAC1204" s="22"/>
      <c r="SAD1204" s="22"/>
      <c r="SAE1204" s="22"/>
      <c r="SAF1204" s="22"/>
      <c r="SAG1204" s="22"/>
      <c r="SAH1204" s="22"/>
      <c r="SAI1204" s="22"/>
      <c r="SAJ1204" s="22"/>
      <c r="SAK1204" s="22"/>
      <c r="SAL1204" s="22"/>
      <c r="SAM1204" s="22"/>
      <c r="SAN1204" s="22"/>
      <c r="SAO1204" s="22"/>
      <c r="SAP1204" s="22"/>
      <c r="SAQ1204" s="22"/>
      <c r="SAR1204" s="22"/>
      <c r="SAS1204" s="22"/>
      <c r="SAT1204" s="22"/>
      <c r="SAU1204" s="22"/>
      <c r="SAV1204" s="22"/>
      <c r="SAW1204" s="22"/>
      <c r="SAX1204" s="22"/>
      <c r="SAY1204" s="22"/>
      <c r="SAZ1204" s="22"/>
      <c r="SBA1204" s="22"/>
      <c r="SBB1204" s="22"/>
      <c r="SBC1204" s="22"/>
      <c r="SBD1204" s="22"/>
      <c r="SBE1204" s="22"/>
      <c r="SBF1204" s="22"/>
      <c r="SBG1204" s="22"/>
      <c r="SBH1204" s="22"/>
      <c r="SBI1204" s="22"/>
      <c r="SBJ1204" s="22"/>
      <c r="SBK1204" s="22"/>
      <c r="SBL1204" s="22"/>
      <c r="SBM1204" s="22"/>
      <c r="SBN1204" s="22"/>
      <c r="SBO1204" s="22"/>
      <c r="SBP1204" s="22"/>
      <c r="SBQ1204" s="22"/>
      <c r="SBR1204" s="22"/>
      <c r="SBS1204" s="22"/>
      <c r="SBT1204" s="22"/>
      <c r="SBU1204" s="22"/>
      <c r="SBV1204" s="22"/>
      <c r="SBW1204" s="22"/>
      <c r="SBX1204" s="22"/>
      <c r="SBY1204" s="22"/>
      <c r="SBZ1204" s="22"/>
      <c r="SCA1204" s="22"/>
      <c r="SCB1204" s="22"/>
      <c r="SCC1204" s="22"/>
      <c r="SCD1204" s="22"/>
      <c r="SCE1204" s="22"/>
      <c r="SCF1204" s="22"/>
      <c r="SCG1204" s="22"/>
      <c r="SCH1204" s="22"/>
      <c r="SCI1204" s="22"/>
      <c r="SCJ1204" s="22"/>
      <c r="SCK1204" s="22"/>
      <c r="SCL1204" s="22"/>
      <c r="SCM1204" s="22"/>
      <c r="SCN1204" s="22"/>
      <c r="SCO1204" s="22"/>
      <c r="SCP1204" s="22"/>
      <c r="SCQ1204" s="22"/>
      <c r="SCR1204" s="22"/>
      <c r="SCS1204" s="22"/>
      <c r="SCT1204" s="22"/>
      <c r="SCU1204" s="22"/>
      <c r="SCV1204" s="22"/>
      <c r="SCW1204" s="22"/>
      <c r="SCX1204" s="22"/>
      <c r="SCY1204" s="22"/>
      <c r="SCZ1204" s="22"/>
      <c r="SDA1204" s="22"/>
      <c r="SDB1204" s="22"/>
      <c r="SDC1204" s="22"/>
      <c r="SDD1204" s="22"/>
      <c r="SDE1204" s="22"/>
      <c r="SDF1204" s="22"/>
      <c r="SDG1204" s="22"/>
      <c r="SDH1204" s="22"/>
      <c r="SDI1204" s="22"/>
      <c r="SDJ1204" s="22"/>
      <c r="SDK1204" s="22"/>
      <c r="SDL1204" s="22"/>
      <c r="SDM1204" s="22"/>
      <c r="SDN1204" s="22"/>
      <c r="SDO1204" s="22"/>
      <c r="SDP1204" s="22"/>
      <c r="SDQ1204" s="22"/>
      <c r="SDR1204" s="22"/>
      <c r="SDS1204" s="22"/>
      <c r="SDT1204" s="22"/>
      <c r="SDU1204" s="22"/>
      <c r="SDV1204" s="22"/>
      <c r="SDW1204" s="22"/>
      <c r="SDX1204" s="22"/>
      <c r="SDY1204" s="22"/>
      <c r="SDZ1204" s="22"/>
      <c r="SEA1204" s="22"/>
      <c r="SEB1204" s="22"/>
      <c r="SEC1204" s="22"/>
      <c r="SED1204" s="22"/>
      <c r="SEE1204" s="22"/>
      <c r="SEF1204" s="22"/>
      <c r="SEG1204" s="22"/>
      <c r="SEH1204" s="22"/>
      <c r="SEI1204" s="22"/>
      <c r="SEJ1204" s="22"/>
      <c r="SEK1204" s="22"/>
      <c r="SEL1204" s="22"/>
      <c r="SEM1204" s="22"/>
      <c r="SEN1204" s="22"/>
      <c r="SEO1204" s="22"/>
      <c r="SEP1204" s="22"/>
      <c r="SEQ1204" s="22"/>
      <c r="SER1204" s="22"/>
      <c r="SES1204" s="22"/>
      <c r="SET1204" s="22"/>
      <c r="SEU1204" s="22"/>
      <c r="SEV1204" s="22"/>
      <c r="SEW1204" s="22"/>
      <c r="SEX1204" s="22"/>
      <c r="SEY1204" s="22"/>
      <c r="SEZ1204" s="22"/>
      <c r="SFA1204" s="22"/>
      <c r="SFB1204" s="22"/>
      <c r="SFC1204" s="22"/>
      <c r="SFD1204" s="22"/>
      <c r="SFE1204" s="22"/>
      <c r="SFF1204" s="22"/>
      <c r="SFG1204" s="22"/>
      <c r="SFH1204" s="22"/>
      <c r="SFI1204" s="22"/>
      <c r="SFJ1204" s="22"/>
      <c r="SFK1204" s="22"/>
      <c r="SFL1204" s="22"/>
      <c r="SFM1204" s="22"/>
      <c r="SFN1204" s="22"/>
      <c r="SFO1204" s="22"/>
      <c r="SFP1204" s="22"/>
      <c r="SFQ1204" s="22"/>
      <c r="SFR1204" s="22"/>
      <c r="SFS1204" s="22"/>
      <c r="SFT1204" s="22"/>
      <c r="SFU1204" s="22"/>
      <c r="SFV1204" s="22"/>
      <c r="SFW1204" s="22"/>
      <c r="SFX1204" s="22"/>
      <c r="SFY1204" s="22"/>
      <c r="SFZ1204" s="22"/>
      <c r="SGA1204" s="22"/>
      <c r="SGB1204" s="22"/>
      <c r="SGC1204" s="22"/>
      <c r="SGD1204" s="22"/>
      <c r="SGE1204" s="22"/>
      <c r="SGF1204" s="22"/>
      <c r="SGG1204" s="22"/>
      <c r="SGH1204" s="22"/>
      <c r="SGI1204" s="22"/>
      <c r="SGJ1204" s="22"/>
      <c r="SGK1204" s="22"/>
      <c r="SGL1204" s="22"/>
      <c r="SGM1204" s="22"/>
      <c r="SGN1204" s="22"/>
      <c r="SGO1204" s="22"/>
      <c r="SGP1204" s="22"/>
      <c r="SGQ1204" s="22"/>
      <c r="SGR1204" s="22"/>
      <c r="SGS1204" s="22"/>
      <c r="SGT1204" s="22"/>
      <c r="SGU1204" s="22"/>
      <c r="SGV1204" s="22"/>
      <c r="SGW1204" s="22"/>
      <c r="SGX1204" s="22"/>
      <c r="SGY1204" s="22"/>
      <c r="SGZ1204" s="22"/>
      <c r="SHA1204" s="22"/>
      <c r="SHB1204" s="22"/>
      <c r="SHC1204" s="22"/>
      <c r="SHD1204" s="22"/>
      <c r="SHE1204" s="22"/>
      <c r="SHF1204" s="22"/>
      <c r="SHG1204" s="22"/>
      <c r="SHH1204" s="22"/>
      <c r="SHI1204" s="22"/>
      <c r="SHJ1204" s="22"/>
      <c r="SHK1204" s="22"/>
      <c r="SHL1204" s="22"/>
      <c r="SHM1204" s="22"/>
      <c r="SHN1204" s="22"/>
      <c r="SHO1204" s="22"/>
      <c r="SHP1204" s="22"/>
      <c r="SHQ1204" s="22"/>
      <c r="SHR1204" s="22"/>
      <c r="SHS1204" s="22"/>
      <c r="SHT1204" s="22"/>
      <c r="SHU1204" s="22"/>
      <c r="SHV1204" s="22"/>
      <c r="SHW1204" s="22"/>
      <c r="SHX1204" s="22"/>
      <c r="SHY1204" s="22"/>
      <c r="SHZ1204" s="22"/>
      <c r="SIA1204" s="22"/>
      <c r="SIB1204" s="22"/>
      <c r="SIC1204" s="22"/>
      <c r="SID1204" s="22"/>
      <c r="SIE1204" s="22"/>
      <c r="SIF1204" s="22"/>
      <c r="SIG1204" s="22"/>
      <c r="SIH1204" s="22"/>
      <c r="SII1204" s="22"/>
      <c r="SIJ1204" s="22"/>
      <c r="SIK1204" s="22"/>
      <c r="SIL1204" s="22"/>
      <c r="SIM1204" s="22"/>
      <c r="SIN1204" s="22"/>
      <c r="SIO1204" s="22"/>
      <c r="SIP1204" s="22"/>
      <c r="SIQ1204" s="22"/>
      <c r="SIR1204" s="22"/>
      <c r="SIS1204" s="22"/>
      <c r="SIT1204" s="22"/>
      <c r="SIU1204" s="22"/>
      <c r="SIV1204" s="22"/>
      <c r="SIW1204" s="22"/>
      <c r="SIX1204" s="22"/>
      <c r="SIY1204" s="22"/>
      <c r="SIZ1204" s="22"/>
      <c r="SJA1204" s="22"/>
      <c r="SJB1204" s="22"/>
      <c r="SJC1204" s="22"/>
      <c r="SJD1204" s="22"/>
      <c r="SJE1204" s="22"/>
      <c r="SJF1204" s="22"/>
      <c r="SJG1204" s="22"/>
      <c r="SJH1204" s="22"/>
      <c r="SJI1204" s="22"/>
      <c r="SJJ1204" s="22"/>
      <c r="SJK1204" s="22"/>
      <c r="SJL1204" s="22"/>
      <c r="SJM1204" s="22"/>
      <c r="SJN1204" s="22"/>
      <c r="SJO1204" s="22"/>
      <c r="SJP1204" s="22"/>
      <c r="SJQ1204" s="22"/>
      <c r="SJR1204" s="22"/>
      <c r="SJS1204" s="22"/>
      <c r="SJT1204" s="22"/>
      <c r="SJU1204" s="22"/>
      <c r="SJV1204" s="22"/>
      <c r="SJW1204" s="22"/>
      <c r="SJX1204" s="22"/>
      <c r="SJY1204" s="22"/>
      <c r="SJZ1204" s="22"/>
      <c r="SKA1204" s="22"/>
      <c r="SKB1204" s="22"/>
      <c r="SKC1204" s="22"/>
      <c r="SKD1204" s="22"/>
      <c r="SKE1204" s="22"/>
      <c r="SKF1204" s="22"/>
      <c r="SKG1204" s="22"/>
      <c r="SKH1204" s="22"/>
      <c r="SKI1204" s="22"/>
      <c r="SKJ1204" s="22"/>
      <c r="SKK1204" s="22"/>
      <c r="SKL1204" s="22"/>
      <c r="SKM1204" s="22"/>
      <c r="SKN1204" s="22"/>
      <c r="SKO1204" s="22"/>
      <c r="SKP1204" s="22"/>
      <c r="SKQ1204" s="22"/>
      <c r="SKR1204" s="22"/>
      <c r="SKS1204" s="22"/>
      <c r="SKT1204" s="22"/>
      <c r="SKU1204" s="22"/>
      <c r="SKV1204" s="22"/>
      <c r="SKW1204" s="22"/>
      <c r="SKX1204" s="22"/>
      <c r="SKY1204" s="22"/>
      <c r="SKZ1204" s="22"/>
      <c r="SLA1204" s="22"/>
      <c r="SLB1204" s="22"/>
      <c r="SLC1204" s="22"/>
      <c r="SLD1204" s="22"/>
      <c r="SLE1204" s="22"/>
      <c r="SLF1204" s="22"/>
      <c r="SLG1204" s="22"/>
      <c r="SLH1204" s="22"/>
      <c r="SLI1204" s="22"/>
      <c r="SLJ1204" s="22"/>
      <c r="SLK1204" s="22"/>
      <c r="SLL1204" s="22"/>
      <c r="SLM1204" s="22"/>
      <c r="SLN1204" s="22"/>
      <c r="SLO1204" s="22"/>
      <c r="SLP1204" s="22"/>
      <c r="SLQ1204" s="22"/>
      <c r="SLR1204" s="22"/>
      <c r="SLS1204" s="22"/>
      <c r="SLT1204" s="22"/>
      <c r="SLU1204" s="22"/>
      <c r="SLV1204" s="22"/>
      <c r="SLW1204" s="22"/>
      <c r="SLX1204" s="22"/>
      <c r="SLY1204" s="22"/>
      <c r="SLZ1204" s="22"/>
      <c r="SMA1204" s="22"/>
      <c r="SMB1204" s="22"/>
      <c r="SMC1204" s="22"/>
      <c r="SMD1204" s="22"/>
      <c r="SME1204" s="22"/>
      <c r="SMF1204" s="22"/>
      <c r="SMG1204" s="22"/>
      <c r="SMH1204" s="22"/>
      <c r="SMI1204" s="22"/>
      <c r="SMJ1204" s="22"/>
      <c r="SMK1204" s="22"/>
      <c r="SML1204" s="22"/>
      <c r="SMM1204" s="22"/>
      <c r="SMN1204" s="22"/>
      <c r="SMO1204" s="22"/>
      <c r="SMP1204" s="22"/>
      <c r="SMQ1204" s="22"/>
      <c r="SMR1204" s="22"/>
      <c r="SMS1204" s="22"/>
      <c r="SMT1204" s="22"/>
      <c r="SMU1204" s="22"/>
      <c r="SMV1204" s="22"/>
      <c r="SMW1204" s="22"/>
      <c r="SMX1204" s="22"/>
      <c r="SMY1204" s="22"/>
      <c r="SMZ1204" s="22"/>
      <c r="SNA1204" s="22"/>
      <c r="SNB1204" s="22"/>
      <c r="SNC1204" s="22"/>
      <c r="SND1204" s="22"/>
      <c r="SNE1204" s="22"/>
      <c r="SNF1204" s="22"/>
      <c r="SNG1204" s="22"/>
      <c r="SNH1204" s="22"/>
      <c r="SNI1204" s="22"/>
      <c r="SNJ1204" s="22"/>
      <c r="SNK1204" s="22"/>
      <c r="SNL1204" s="22"/>
      <c r="SNM1204" s="22"/>
      <c r="SNN1204" s="22"/>
      <c r="SNO1204" s="22"/>
      <c r="SNP1204" s="22"/>
      <c r="SNQ1204" s="22"/>
      <c r="SNR1204" s="22"/>
      <c r="SNS1204" s="22"/>
      <c r="SNT1204" s="22"/>
      <c r="SNU1204" s="22"/>
      <c r="SNV1204" s="22"/>
      <c r="SNW1204" s="22"/>
      <c r="SNX1204" s="22"/>
      <c r="SNY1204" s="22"/>
      <c r="SNZ1204" s="22"/>
      <c r="SOA1204" s="22"/>
      <c r="SOB1204" s="22"/>
      <c r="SOC1204" s="22"/>
      <c r="SOD1204" s="22"/>
      <c r="SOE1204" s="22"/>
      <c r="SOF1204" s="22"/>
      <c r="SOG1204" s="22"/>
      <c r="SOH1204" s="22"/>
      <c r="SOI1204" s="22"/>
      <c r="SOJ1204" s="22"/>
      <c r="SOK1204" s="22"/>
      <c r="SOL1204" s="22"/>
      <c r="SOM1204" s="22"/>
      <c r="SON1204" s="22"/>
      <c r="SOO1204" s="22"/>
      <c r="SOP1204" s="22"/>
      <c r="SOQ1204" s="22"/>
      <c r="SOR1204" s="22"/>
      <c r="SOS1204" s="22"/>
      <c r="SOT1204" s="22"/>
      <c r="SOU1204" s="22"/>
      <c r="SOV1204" s="22"/>
      <c r="SOW1204" s="22"/>
      <c r="SOX1204" s="22"/>
      <c r="SOY1204" s="22"/>
      <c r="SOZ1204" s="22"/>
      <c r="SPA1204" s="22"/>
      <c r="SPB1204" s="22"/>
      <c r="SPC1204" s="22"/>
      <c r="SPD1204" s="22"/>
      <c r="SPE1204" s="22"/>
      <c r="SPF1204" s="22"/>
      <c r="SPG1204" s="22"/>
      <c r="SPH1204" s="22"/>
      <c r="SPI1204" s="22"/>
      <c r="SPJ1204" s="22"/>
      <c r="SPK1204" s="22"/>
      <c r="SPL1204" s="22"/>
      <c r="SPM1204" s="22"/>
      <c r="SPN1204" s="22"/>
      <c r="SPO1204" s="22"/>
      <c r="SPP1204" s="22"/>
      <c r="SPQ1204" s="22"/>
      <c r="SPR1204" s="22"/>
      <c r="SPS1204" s="22"/>
      <c r="SPT1204" s="22"/>
      <c r="SPU1204" s="22"/>
      <c r="SPV1204" s="22"/>
      <c r="SPW1204" s="22"/>
      <c r="SPX1204" s="22"/>
      <c r="SPY1204" s="22"/>
      <c r="SPZ1204" s="22"/>
      <c r="SQA1204" s="22"/>
      <c r="SQB1204" s="22"/>
      <c r="SQC1204" s="22"/>
      <c r="SQD1204" s="22"/>
      <c r="SQE1204" s="22"/>
      <c r="SQF1204" s="22"/>
      <c r="SQG1204" s="22"/>
      <c r="SQH1204" s="22"/>
      <c r="SQI1204" s="22"/>
      <c r="SQJ1204" s="22"/>
      <c r="SQK1204" s="22"/>
      <c r="SQL1204" s="22"/>
      <c r="SQM1204" s="22"/>
      <c r="SQN1204" s="22"/>
      <c r="SQO1204" s="22"/>
      <c r="SQP1204" s="22"/>
      <c r="SQQ1204" s="22"/>
      <c r="SQR1204" s="22"/>
      <c r="SQS1204" s="22"/>
      <c r="SQT1204" s="22"/>
      <c r="SQU1204" s="22"/>
      <c r="SQV1204" s="22"/>
      <c r="SQW1204" s="22"/>
      <c r="SQX1204" s="22"/>
      <c r="SQY1204" s="22"/>
      <c r="SQZ1204" s="22"/>
      <c r="SRA1204" s="22"/>
      <c r="SRB1204" s="22"/>
      <c r="SRC1204" s="22"/>
      <c r="SRD1204" s="22"/>
      <c r="SRE1204" s="22"/>
      <c r="SRF1204" s="22"/>
      <c r="SRG1204" s="22"/>
      <c r="SRH1204" s="22"/>
      <c r="SRI1204" s="22"/>
      <c r="SRJ1204" s="22"/>
      <c r="SRK1204" s="22"/>
      <c r="SRL1204" s="22"/>
      <c r="SRM1204" s="22"/>
      <c r="SRN1204" s="22"/>
      <c r="SRO1204" s="22"/>
      <c r="SRP1204" s="22"/>
      <c r="SRQ1204" s="22"/>
      <c r="SRR1204" s="22"/>
      <c r="SRS1204" s="22"/>
      <c r="SRT1204" s="22"/>
      <c r="SRU1204" s="22"/>
      <c r="SRV1204" s="22"/>
      <c r="SRW1204" s="22"/>
      <c r="SRX1204" s="22"/>
      <c r="SRY1204" s="22"/>
      <c r="SRZ1204" s="22"/>
      <c r="SSA1204" s="22"/>
      <c r="SSB1204" s="22"/>
      <c r="SSC1204" s="22"/>
      <c r="SSD1204" s="22"/>
      <c r="SSE1204" s="22"/>
      <c r="SSF1204" s="22"/>
      <c r="SSG1204" s="22"/>
      <c r="SSH1204" s="22"/>
      <c r="SSI1204" s="22"/>
      <c r="SSJ1204" s="22"/>
      <c r="SSK1204" s="22"/>
      <c r="SSL1204" s="22"/>
      <c r="SSM1204" s="22"/>
      <c r="SSN1204" s="22"/>
      <c r="SSO1204" s="22"/>
      <c r="SSP1204" s="22"/>
      <c r="SSQ1204" s="22"/>
      <c r="SSR1204" s="22"/>
      <c r="SSS1204" s="22"/>
      <c r="SST1204" s="22"/>
      <c r="SSU1204" s="22"/>
      <c r="SSV1204" s="22"/>
      <c r="SSW1204" s="22"/>
      <c r="SSX1204" s="22"/>
      <c r="SSY1204" s="22"/>
      <c r="SSZ1204" s="22"/>
      <c r="STA1204" s="22"/>
      <c r="STB1204" s="22"/>
      <c r="STC1204" s="22"/>
      <c r="STD1204" s="22"/>
      <c r="STE1204" s="22"/>
      <c r="STF1204" s="22"/>
      <c r="STG1204" s="22"/>
      <c r="STH1204" s="22"/>
      <c r="STI1204" s="22"/>
      <c r="STJ1204" s="22"/>
      <c r="STK1204" s="22"/>
      <c r="STL1204" s="22"/>
      <c r="STM1204" s="22"/>
      <c r="STN1204" s="22"/>
      <c r="STO1204" s="22"/>
      <c r="STP1204" s="22"/>
      <c r="STQ1204" s="22"/>
      <c r="STR1204" s="22"/>
      <c r="STS1204" s="22"/>
      <c r="STT1204" s="22"/>
      <c r="STU1204" s="22"/>
      <c r="STV1204" s="22"/>
      <c r="STW1204" s="22"/>
      <c r="STX1204" s="22"/>
      <c r="STY1204" s="22"/>
      <c r="STZ1204" s="22"/>
      <c r="SUA1204" s="22"/>
      <c r="SUB1204" s="22"/>
      <c r="SUC1204" s="22"/>
      <c r="SUD1204" s="22"/>
      <c r="SUE1204" s="22"/>
      <c r="SUF1204" s="22"/>
      <c r="SUG1204" s="22"/>
      <c r="SUH1204" s="22"/>
      <c r="SUI1204" s="22"/>
      <c r="SUJ1204" s="22"/>
      <c r="SUK1204" s="22"/>
      <c r="SUL1204" s="22"/>
      <c r="SUM1204" s="22"/>
      <c r="SUN1204" s="22"/>
      <c r="SUO1204" s="22"/>
      <c r="SUP1204" s="22"/>
      <c r="SUQ1204" s="22"/>
      <c r="SUR1204" s="22"/>
      <c r="SUS1204" s="22"/>
      <c r="SUT1204" s="22"/>
      <c r="SUU1204" s="22"/>
      <c r="SUV1204" s="22"/>
      <c r="SUW1204" s="22"/>
      <c r="SUX1204" s="22"/>
      <c r="SUY1204" s="22"/>
      <c r="SUZ1204" s="22"/>
      <c r="SVA1204" s="22"/>
      <c r="SVB1204" s="22"/>
      <c r="SVC1204" s="22"/>
      <c r="SVD1204" s="22"/>
      <c r="SVE1204" s="22"/>
      <c r="SVF1204" s="22"/>
      <c r="SVG1204" s="22"/>
      <c r="SVH1204" s="22"/>
      <c r="SVI1204" s="22"/>
      <c r="SVJ1204" s="22"/>
      <c r="SVK1204" s="22"/>
      <c r="SVL1204" s="22"/>
      <c r="SVM1204" s="22"/>
      <c r="SVN1204" s="22"/>
      <c r="SVO1204" s="22"/>
      <c r="SVP1204" s="22"/>
      <c r="SVQ1204" s="22"/>
      <c r="SVR1204" s="22"/>
      <c r="SVS1204" s="22"/>
      <c r="SVT1204" s="22"/>
      <c r="SVU1204" s="22"/>
      <c r="SVV1204" s="22"/>
      <c r="SVW1204" s="22"/>
      <c r="SVX1204" s="22"/>
      <c r="SVY1204" s="22"/>
      <c r="SVZ1204" s="22"/>
      <c r="SWA1204" s="22"/>
      <c r="SWB1204" s="22"/>
      <c r="SWC1204" s="22"/>
      <c r="SWD1204" s="22"/>
      <c r="SWE1204" s="22"/>
      <c r="SWF1204" s="22"/>
      <c r="SWG1204" s="22"/>
      <c r="SWH1204" s="22"/>
      <c r="SWI1204" s="22"/>
      <c r="SWJ1204" s="22"/>
      <c r="SWK1204" s="22"/>
      <c r="SWL1204" s="22"/>
      <c r="SWM1204" s="22"/>
      <c r="SWN1204" s="22"/>
      <c r="SWO1204" s="22"/>
      <c r="SWP1204" s="22"/>
      <c r="SWQ1204" s="22"/>
      <c r="SWR1204" s="22"/>
      <c r="SWS1204" s="22"/>
      <c r="SWT1204" s="22"/>
      <c r="SWU1204" s="22"/>
      <c r="SWV1204" s="22"/>
      <c r="SWW1204" s="22"/>
      <c r="SWX1204" s="22"/>
      <c r="SWY1204" s="22"/>
      <c r="SWZ1204" s="22"/>
      <c r="SXA1204" s="22"/>
      <c r="SXB1204" s="22"/>
      <c r="SXC1204" s="22"/>
      <c r="SXD1204" s="22"/>
      <c r="SXE1204" s="22"/>
      <c r="SXF1204" s="22"/>
      <c r="SXG1204" s="22"/>
      <c r="SXH1204" s="22"/>
      <c r="SXI1204" s="22"/>
      <c r="SXJ1204" s="22"/>
      <c r="SXK1204" s="22"/>
      <c r="SXL1204" s="22"/>
      <c r="SXM1204" s="22"/>
      <c r="SXN1204" s="22"/>
      <c r="SXO1204" s="22"/>
      <c r="SXP1204" s="22"/>
      <c r="SXQ1204" s="22"/>
      <c r="SXR1204" s="22"/>
      <c r="SXS1204" s="22"/>
      <c r="SXT1204" s="22"/>
      <c r="SXU1204" s="22"/>
      <c r="SXV1204" s="22"/>
      <c r="SXW1204" s="22"/>
      <c r="SXX1204" s="22"/>
      <c r="SXY1204" s="22"/>
      <c r="SXZ1204" s="22"/>
      <c r="SYA1204" s="22"/>
      <c r="SYB1204" s="22"/>
      <c r="SYC1204" s="22"/>
      <c r="SYD1204" s="22"/>
      <c r="SYE1204" s="22"/>
      <c r="SYF1204" s="22"/>
      <c r="SYG1204" s="22"/>
      <c r="SYH1204" s="22"/>
      <c r="SYI1204" s="22"/>
      <c r="SYJ1204" s="22"/>
      <c r="SYK1204" s="22"/>
      <c r="SYL1204" s="22"/>
      <c r="SYM1204" s="22"/>
      <c r="SYN1204" s="22"/>
      <c r="SYO1204" s="22"/>
      <c r="SYP1204" s="22"/>
      <c r="SYQ1204" s="22"/>
      <c r="SYR1204" s="22"/>
      <c r="SYS1204" s="22"/>
      <c r="SYT1204" s="22"/>
      <c r="SYU1204" s="22"/>
      <c r="SYV1204" s="22"/>
      <c r="SYW1204" s="22"/>
      <c r="SYX1204" s="22"/>
      <c r="SYY1204" s="22"/>
      <c r="SYZ1204" s="22"/>
      <c r="SZA1204" s="22"/>
      <c r="SZB1204" s="22"/>
      <c r="SZC1204" s="22"/>
      <c r="SZD1204" s="22"/>
      <c r="SZE1204" s="22"/>
      <c r="SZF1204" s="22"/>
      <c r="SZG1204" s="22"/>
      <c r="SZH1204" s="22"/>
      <c r="SZI1204" s="22"/>
      <c r="SZJ1204" s="22"/>
      <c r="SZK1204" s="22"/>
      <c r="SZL1204" s="22"/>
      <c r="SZM1204" s="22"/>
      <c r="SZN1204" s="22"/>
      <c r="SZO1204" s="22"/>
      <c r="SZP1204" s="22"/>
      <c r="SZQ1204" s="22"/>
      <c r="SZR1204" s="22"/>
      <c r="SZS1204" s="22"/>
      <c r="SZT1204" s="22"/>
      <c r="SZU1204" s="22"/>
      <c r="SZV1204" s="22"/>
      <c r="SZW1204" s="22"/>
      <c r="SZX1204" s="22"/>
      <c r="SZY1204" s="22"/>
      <c r="SZZ1204" s="22"/>
      <c r="TAA1204" s="22"/>
      <c r="TAB1204" s="22"/>
      <c r="TAC1204" s="22"/>
      <c r="TAD1204" s="22"/>
      <c r="TAE1204" s="22"/>
      <c r="TAF1204" s="22"/>
      <c r="TAG1204" s="22"/>
      <c r="TAH1204" s="22"/>
      <c r="TAI1204" s="22"/>
      <c r="TAJ1204" s="22"/>
      <c r="TAK1204" s="22"/>
      <c r="TAL1204" s="22"/>
      <c r="TAM1204" s="22"/>
      <c r="TAN1204" s="22"/>
      <c r="TAO1204" s="22"/>
      <c r="TAP1204" s="22"/>
      <c r="TAQ1204" s="22"/>
      <c r="TAR1204" s="22"/>
      <c r="TAS1204" s="22"/>
      <c r="TAT1204" s="22"/>
      <c r="TAU1204" s="22"/>
      <c r="TAV1204" s="22"/>
      <c r="TAW1204" s="22"/>
      <c r="TAX1204" s="22"/>
      <c r="TAY1204" s="22"/>
      <c r="TAZ1204" s="22"/>
      <c r="TBA1204" s="22"/>
      <c r="TBB1204" s="22"/>
      <c r="TBC1204" s="22"/>
      <c r="TBD1204" s="22"/>
      <c r="TBE1204" s="22"/>
      <c r="TBF1204" s="22"/>
      <c r="TBG1204" s="22"/>
      <c r="TBH1204" s="22"/>
      <c r="TBI1204" s="22"/>
      <c r="TBJ1204" s="22"/>
      <c r="TBK1204" s="22"/>
      <c r="TBL1204" s="22"/>
      <c r="TBM1204" s="22"/>
      <c r="TBN1204" s="22"/>
      <c r="TBO1204" s="22"/>
      <c r="TBP1204" s="22"/>
      <c r="TBQ1204" s="22"/>
      <c r="TBR1204" s="22"/>
      <c r="TBS1204" s="22"/>
      <c r="TBT1204" s="22"/>
      <c r="TBU1204" s="22"/>
      <c r="TBV1204" s="22"/>
      <c r="TBW1204" s="22"/>
      <c r="TBX1204" s="22"/>
      <c r="TBY1204" s="22"/>
      <c r="TBZ1204" s="22"/>
      <c r="TCA1204" s="22"/>
      <c r="TCB1204" s="22"/>
      <c r="TCC1204" s="22"/>
      <c r="TCD1204" s="22"/>
      <c r="TCE1204" s="22"/>
      <c r="TCF1204" s="22"/>
      <c r="TCG1204" s="22"/>
      <c r="TCH1204" s="22"/>
      <c r="TCI1204" s="22"/>
      <c r="TCJ1204" s="22"/>
      <c r="TCK1204" s="22"/>
      <c r="TCL1204" s="22"/>
      <c r="TCM1204" s="22"/>
      <c r="TCN1204" s="22"/>
      <c r="TCO1204" s="22"/>
      <c r="TCP1204" s="22"/>
      <c r="TCQ1204" s="22"/>
      <c r="TCR1204" s="22"/>
      <c r="TCS1204" s="22"/>
      <c r="TCT1204" s="22"/>
      <c r="TCU1204" s="22"/>
      <c r="TCV1204" s="22"/>
      <c r="TCW1204" s="22"/>
      <c r="TCX1204" s="22"/>
      <c r="TCY1204" s="22"/>
      <c r="TCZ1204" s="22"/>
      <c r="TDA1204" s="22"/>
      <c r="TDB1204" s="22"/>
      <c r="TDC1204" s="22"/>
      <c r="TDD1204" s="22"/>
      <c r="TDE1204" s="22"/>
      <c r="TDF1204" s="22"/>
      <c r="TDG1204" s="22"/>
      <c r="TDH1204" s="22"/>
      <c r="TDI1204" s="22"/>
      <c r="TDJ1204" s="22"/>
      <c r="TDK1204" s="22"/>
      <c r="TDL1204" s="22"/>
      <c r="TDM1204" s="22"/>
      <c r="TDN1204" s="22"/>
      <c r="TDO1204" s="22"/>
      <c r="TDP1204" s="22"/>
      <c r="TDQ1204" s="22"/>
      <c r="TDR1204" s="22"/>
      <c r="TDS1204" s="22"/>
      <c r="TDT1204" s="22"/>
      <c r="TDU1204" s="22"/>
      <c r="TDV1204" s="22"/>
      <c r="TDW1204" s="22"/>
      <c r="TDX1204" s="22"/>
      <c r="TDY1204" s="22"/>
      <c r="TDZ1204" s="22"/>
      <c r="TEA1204" s="22"/>
      <c r="TEB1204" s="22"/>
      <c r="TEC1204" s="22"/>
      <c r="TED1204" s="22"/>
      <c r="TEE1204" s="22"/>
      <c r="TEF1204" s="22"/>
      <c r="TEG1204" s="22"/>
      <c r="TEH1204" s="22"/>
      <c r="TEI1204" s="22"/>
      <c r="TEJ1204" s="22"/>
      <c r="TEK1204" s="22"/>
      <c r="TEL1204" s="22"/>
      <c r="TEM1204" s="22"/>
      <c r="TEN1204" s="22"/>
      <c r="TEO1204" s="22"/>
      <c r="TEP1204" s="22"/>
      <c r="TEQ1204" s="22"/>
      <c r="TER1204" s="22"/>
      <c r="TES1204" s="22"/>
      <c r="TET1204" s="22"/>
      <c r="TEU1204" s="22"/>
      <c r="TEV1204" s="22"/>
      <c r="TEW1204" s="22"/>
      <c r="TEX1204" s="22"/>
      <c r="TEY1204" s="22"/>
      <c r="TEZ1204" s="22"/>
      <c r="TFA1204" s="22"/>
      <c r="TFB1204" s="22"/>
      <c r="TFC1204" s="22"/>
      <c r="TFD1204" s="22"/>
      <c r="TFE1204" s="22"/>
      <c r="TFF1204" s="22"/>
      <c r="TFG1204" s="22"/>
      <c r="TFH1204" s="22"/>
      <c r="TFI1204" s="22"/>
      <c r="TFJ1204" s="22"/>
      <c r="TFK1204" s="22"/>
      <c r="TFL1204" s="22"/>
      <c r="TFM1204" s="22"/>
      <c r="TFN1204" s="22"/>
      <c r="TFO1204" s="22"/>
      <c r="TFP1204" s="22"/>
      <c r="TFQ1204" s="22"/>
      <c r="TFR1204" s="22"/>
      <c r="TFS1204" s="22"/>
      <c r="TFT1204" s="22"/>
      <c r="TFU1204" s="22"/>
      <c r="TFV1204" s="22"/>
      <c r="TFW1204" s="22"/>
      <c r="TFX1204" s="22"/>
      <c r="TFY1204" s="22"/>
      <c r="TFZ1204" s="22"/>
      <c r="TGA1204" s="22"/>
      <c r="TGB1204" s="22"/>
      <c r="TGC1204" s="22"/>
      <c r="TGD1204" s="22"/>
      <c r="TGE1204" s="22"/>
      <c r="TGF1204" s="22"/>
      <c r="TGG1204" s="22"/>
      <c r="TGH1204" s="22"/>
      <c r="TGI1204" s="22"/>
      <c r="TGJ1204" s="22"/>
      <c r="TGK1204" s="22"/>
      <c r="TGL1204" s="22"/>
      <c r="TGM1204" s="22"/>
      <c r="TGN1204" s="22"/>
      <c r="TGO1204" s="22"/>
      <c r="TGP1204" s="22"/>
      <c r="TGQ1204" s="22"/>
      <c r="TGR1204" s="22"/>
      <c r="TGS1204" s="22"/>
      <c r="TGT1204" s="22"/>
      <c r="TGU1204" s="22"/>
      <c r="TGV1204" s="22"/>
      <c r="TGW1204" s="22"/>
      <c r="TGX1204" s="22"/>
      <c r="TGY1204" s="22"/>
      <c r="TGZ1204" s="22"/>
      <c r="THA1204" s="22"/>
      <c r="THB1204" s="22"/>
      <c r="THC1204" s="22"/>
      <c r="THD1204" s="22"/>
      <c r="THE1204" s="22"/>
      <c r="THF1204" s="22"/>
      <c r="THG1204" s="22"/>
      <c r="THH1204" s="22"/>
      <c r="THI1204" s="22"/>
      <c r="THJ1204" s="22"/>
      <c r="THK1204" s="22"/>
      <c r="THL1204" s="22"/>
      <c r="THM1204" s="22"/>
      <c r="THN1204" s="22"/>
      <c r="THO1204" s="22"/>
      <c r="THP1204" s="22"/>
      <c r="THQ1204" s="22"/>
      <c r="THR1204" s="22"/>
      <c r="THS1204" s="22"/>
      <c r="THT1204" s="22"/>
      <c r="THU1204" s="22"/>
      <c r="THV1204" s="22"/>
      <c r="THW1204" s="22"/>
      <c r="THX1204" s="22"/>
      <c r="THY1204" s="22"/>
      <c r="THZ1204" s="22"/>
      <c r="TIA1204" s="22"/>
      <c r="TIB1204" s="22"/>
      <c r="TIC1204" s="22"/>
      <c r="TID1204" s="22"/>
      <c r="TIE1204" s="22"/>
      <c r="TIF1204" s="22"/>
      <c r="TIG1204" s="22"/>
      <c r="TIH1204" s="22"/>
      <c r="TII1204" s="22"/>
      <c r="TIJ1204" s="22"/>
      <c r="TIK1204" s="22"/>
      <c r="TIL1204" s="22"/>
      <c r="TIM1204" s="22"/>
      <c r="TIN1204" s="22"/>
      <c r="TIO1204" s="22"/>
      <c r="TIP1204" s="22"/>
      <c r="TIQ1204" s="22"/>
      <c r="TIR1204" s="22"/>
      <c r="TIS1204" s="22"/>
      <c r="TIT1204" s="22"/>
      <c r="TIU1204" s="22"/>
      <c r="TIV1204" s="22"/>
      <c r="TIW1204" s="22"/>
      <c r="TIX1204" s="22"/>
      <c r="TIY1204" s="22"/>
      <c r="TIZ1204" s="22"/>
      <c r="TJA1204" s="22"/>
      <c r="TJB1204" s="22"/>
      <c r="TJC1204" s="22"/>
      <c r="TJD1204" s="22"/>
      <c r="TJE1204" s="22"/>
      <c r="TJF1204" s="22"/>
      <c r="TJG1204" s="22"/>
      <c r="TJH1204" s="22"/>
      <c r="TJI1204" s="22"/>
      <c r="TJJ1204" s="22"/>
      <c r="TJK1204" s="22"/>
      <c r="TJL1204" s="22"/>
      <c r="TJM1204" s="22"/>
      <c r="TJN1204" s="22"/>
      <c r="TJO1204" s="22"/>
      <c r="TJP1204" s="22"/>
      <c r="TJQ1204" s="22"/>
      <c r="TJR1204" s="22"/>
      <c r="TJS1204" s="22"/>
      <c r="TJT1204" s="22"/>
      <c r="TJU1204" s="22"/>
      <c r="TJV1204" s="22"/>
      <c r="TJW1204" s="22"/>
      <c r="TJX1204" s="22"/>
      <c r="TJY1204" s="22"/>
      <c r="TJZ1204" s="22"/>
      <c r="TKA1204" s="22"/>
      <c r="TKB1204" s="22"/>
      <c r="TKC1204" s="22"/>
      <c r="TKD1204" s="22"/>
      <c r="TKE1204" s="22"/>
      <c r="TKF1204" s="22"/>
      <c r="TKG1204" s="22"/>
      <c r="TKH1204" s="22"/>
      <c r="TKI1204" s="22"/>
      <c r="TKJ1204" s="22"/>
      <c r="TKK1204" s="22"/>
      <c r="TKL1204" s="22"/>
      <c r="TKM1204" s="22"/>
      <c r="TKN1204" s="22"/>
      <c r="TKO1204" s="22"/>
      <c r="TKP1204" s="22"/>
      <c r="TKQ1204" s="22"/>
      <c r="TKR1204" s="22"/>
      <c r="TKS1204" s="22"/>
      <c r="TKT1204" s="22"/>
      <c r="TKU1204" s="22"/>
      <c r="TKV1204" s="22"/>
      <c r="TKW1204" s="22"/>
      <c r="TKX1204" s="22"/>
      <c r="TKY1204" s="22"/>
      <c r="TKZ1204" s="22"/>
      <c r="TLA1204" s="22"/>
      <c r="TLB1204" s="22"/>
      <c r="TLC1204" s="22"/>
      <c r="TLD1204" s="22"/>
      <c r="TLE1204" s="22"/>
      <c r="TLF1204" s="22"/>
      <c r="TLG1204" s="22"/>
      <c r="TLH1204" s="22"/>
      <c r="TLI1204" s="22"/>
      <c r="TLJ1204" s="22"/>
      <c r="TLK1204" s="22"/>
      <c r="TLL1204" s="22"/>
      <c r="TLM1204" s="22"/>
      <c r="TLN1204" s="22"/>
      <c r="TLO1204" s="22"/>
      <c r="TLP1204" s="22"/>
      <c r="TLQ1204" s="22"/>
      <c r="TLR1204" s="22"/>
      <c r="TLS1204" s="22"/>
      <c r="TLT1204" s="22"/>
      <c r="TLU1204" s="22"/>
      <c r="TLV1204" s="22"/>
      <c r="TLW1204" s="22"/>
      <c r="TLX1204" s="22"/>
      <c r="TLY1204" s="22"/>
      <c r="TLZ1204" s="22"/>
      <c r="TMA1204" s="22"/>
      <c r="TMB1204" s="22"/>
      <c r="TMC1204" s="22"/>
      <c r="TMD1204" s="22"/>
      <c r="TME1204" s="22"/>
      <c r="TMF1204" s="22"/>
      <c r="TMG1204" s="22"/>
      <c r="TMH1204" s="22"/>
      <c r="TMI1204" s="22"/>
      <c r="TMJ1204" s="22"/>
      <c r="TMK1204" s="22"/>
      <c r="TML1204" s="22"/>
      <c r="TMM1204" s="22"/>
      <c r="TMN1204" s="22"/>
      <c r="TMO1204" s="22"/>
      <c r="TMP1204" s="22"/>
      <c r="TMQ1204" s="22"/>
      <c r="TMR1204" s="22"/>
      <c r="TMS1204" s="22"/>
      <c r="TMT1204" s="22"/>
      <c r="TMU1204" s="22"/>
      <c r="TMV1204" s="22"/>
      <c r="TMW1204" s="22"/>
      <c r="TMX1204" s="22"/>
      <c r="TMY1204" s="22"/>
      <c r="TMZ1204" s="22"/>
      <c r="TNA1204" s="22"/>
      <c r="TNB1204" s="22"/>
      <c r="TNC1204" s="22"/>
      <c r="TND1204" s="22"/>
      <c r="TNE1204" s="22"/>
      <c r="TNF1204" s="22"/>
      <c r="TNG1204" s="22"/>
      <c r="TNH1204" s="22"/>
      <c r="TNI1204" s="22"/>
      <c r="TNJ1204" s="22"/>
      <c r="TNK1204" s="22"/>
      <c r="TNL1204" s="22"/>
      <c r="TNM1204" s="22"/>
      <c r="TNN1204" s="22"/>
      <c r="TNO1204" s="22"/>
      <c r="TNP1204" s="22"/>
      <c r="TNQ1204" s="22"/>
      <c r="TNR1204" s="22"/>
      <c r="TNS1204" s="22"/>
      <c r="TNT1204" s="22"/>
      <c r="TNU1204" s="22"/>
      <c r="TNV1204" s="22"/>
      <c r="TNW1204" s="22"/>
      <c r="TNX1204" s="22"/>
      <c r="TNY1204" s="22"/>
      <c r="TNZ1204" s="22"/>
      <c r="TOA1204" s="22"/>
      <c r="TOB1204" s="22"/>
      <c r="TOC1204" s="22"/>
      <c r="TOD1204" s="22"/>
      <c r="TOE1204" s="22"/>
      <c r="TOF1204" s="22"/>
      <c r="TOG1204" s="22"/>
      <c r="TOH1204" s="22"/>
      <c r="TOI1204" s="22"/>
      <c r="TOJ1204" s="22"/>
      <c r="TOK1204" s="22"/>
      <c r="TOL1204" s="22"/>
      <c r="TOM1204" s="22"/>
      <c r="TON1204" s="22"/>
      <c r="TOO1204" s="22"/>
      <c r="TOP1204" s="22"/>
      <c r="TOQ1204" s="22"/>
      <c r="TOR1204" s="22"/>
      <c r="TOS1204" s="22"/>
      <c r="TOT1204" s="22"/>
      <c r="TOU1204" s="22"/>
      <c r="TOV1204" s="22"/>
      <c r="TOW1204" s="22"/>
      <c r="TOX1204" s="22"/>
      <c r="TOY1204" s="22"/>
      <c r="TOZ1204" s="22"/>
      <c r="TPA1204" s="22"/>
      <c r="TPB1204" s="22"/>
      <c r="TPC1204" s="22"/>
      <c r="TPD1204" s="22"/>
      <c r="TPE1204" s="22"/>
      <c r="TPF1204" s="22"/>
      <c r="TPG1204" s="22"/>
      <c r="TPH1204" s="22"/>
      <c r="TPI1204" s="22"/>
      <c r="TPJ1204" s="22"/>
      <c r="TPK1204" s="22"/>
      <c r="TPL1204" s="22"/>
      <c r="TPM1204" s="22"/>
      <c r="TPN1204" s="22"/>
      <c r="TPO1204" s="22"/>
      <c r="TPP1204" s="22"/>
      <c r="TPQ1204" s="22"/>
      <c r="TPR1204" s="22"/>
      <c r="TPS1204" s="22"/>
      <c r="TPT1204" s="22"/>
      <c r="TPU1204" s="22"/>
      <c r="TPV1204" s="22"/>
      <c r="TPW1204" s="22"/>
      <c r="TPX1204" s="22"/>
      <c r="TPY1204" s="22"/>
      <c r="TPZ1204" s="22"/>
      <c r="TQA1204" s="22"/>
      <c r="TQB1204" s="22"/>
      <c r="TQC1204" s="22"/>
      <c r="TQD1204" s="22"/>
      <c r="TQE1204" s="22"/>
      <c r="TQF1204" s="22"/>
      <c r="TQG1204" s="22"/>
      <c r="TQH1204" s="22"/>
      <c r="TQI1204" s="22"/>
      <c r="TQJ1204" s="22"/>
      <c r="TQK1204" s="22"/>
      <c r="TQL1204" s="22"/>
      <c r="TQM1204" s="22"/>
      <c r="TQN1204" s="22"/>
      <c r="TQO1204" s="22"/>
      <c r="TQP1204" s="22"/>
      <c r="TQQ1204" s="22"/>
      <c r="TQR1204" s="22"/>
      <c r="TQS1204" s="22"/>
      <c r="TQT1204" s="22"/>
      <c r="TQU1204" s="22"/>
      <c r="TQV1204" s="22"/>
      <c r="TQW1204" s="22"/>
      <c r="TQX1204" s="22"/>
      <c r="TQY1204" s="22"/>
      <c r="TQZ1204" s="22"/>
      <c r="TRA1204" s="22"/>
      <c r="TRB1204" s="22"/>
      <c r="TRC1204" s="22"/>
      <c r="TRD1204" s="22"/>
      <c r="TRE1204" s="22"/>
      <c r="TRF1204" s="22"/>
      <c r="TRG1204" s="22"/>
      <c r="TRH1204" s="22"/>
      <c r="TRI1204" s="22"/>
      <c r="TRJ1204" s="22"/>
      <c r="TRK1204" s="22"/>
      <c r="TRL1204" s="22"/>
      <c r="TRM1204" s="22"/>
      <c r="TRN1204" s="22"/>
      <c r="TRO1204" s="22"/>
      <c r="TRP1204" s="22"/>
      <c r="TRQ1204" s="22"/>
      <c r="TRR1204" s="22"/>
      <c r="TRS1204" s="22"/>
      <c r="TRT1204" s="22"/>
      <c r="TRU1204" s="22"/>
      <c r="TRV1204" s="22"/>
      <c r="TRW1204" s="22"/>
      <c r="TRX1204" s="22"/>
      <c r="TRY1204" s="22"/>
      <c r="TRZ1204" s="22"/>
      <c r="TSA1204" s="22"/>
      <c r="TSB1204" s="22"/>
      <c r="TSC1204" s="22"/>
      <c r="TSD1204" s="22"/>
      <c r="TSE1204" s="22"/>
      <c r="TSF1204" s="22"/>
      <c r="TSG1204" s="22"/>
      <c r="TSH1204" s="22"/>
      <c r="TSI1204" s="22"/>
      <c r="TSJ1204" s="22"/>
      <c r="TSK1204" s="22"/>
      <c r="TSL1204" s="22"/>
      <c r="TSM1204" s="22"/>
      <c r="TSN1204" s="22"/>
      <c r="TSO1204" s="22"/>
      <c r="TSP1204" s="22"/>
      <c r="TSQ1204" s="22"/>
      <c r="TSR1204" s="22"/>
      <c r="TSS1204" s="22"/>
      <c r="TST1204" s="22"/>
      <c r="TSU1204" s="22"/>
      <c r="TSV1204" s="22"/>
      <c r="TSW1204" s="22"/>
      <c r="TSX1204" s="22"/>
      <c r="TSY1204" s="22"/>
      <c r="TSZ1204" s="22"/>
      <c r="TTA1204" s="22"/>
      <c r="TTB1204" s="22"/>
      <c r="TTC1204" s="22"/>
      <c r="TTD1204" s="22"/>
      <c r="TTE1204" s="22"/>
      <c r="TTF1204" s="22"/>
      <c r="TTG1204" s="22"/>
      <c r="TTH1204" s="22"/>
      <c r="TTI1204" s="22"/>
      <c r="TTJ1204" s="22"/>
      <c r="TTK1204" s="22"/>
      <c r="TTL1204" s="22"/>
      <c r="TTM1204" s="22"/>
      <c r="TTN1204" s="22"/>
      <c r="TTO1204" s="22"/>
      <c r="TTP1204" s="22"/>
      <c r="TTQ1204" s="22"/>
      <c r="TTR1204" s="22"/>
      <c r="TTS1204" s="22"/>
      <c r="TTT1204" s="22"/>
      <c r="TTU1204" s="22"/>
      <c r="TTV1204" s="22"/>
      <c r="TTW1204" s="22"/>
      <c r="TTX1204" s="22"/>
      <c r="TTY1204" s="22"/>
      <c r="TTZ1204" s="22"/>
      <c r="TUA1204" s="22"/>
      <c r="TUB1204" s="22"/>
      <c r="TUC1204" s="22"/>
      <c r="TUD1204" s="22"/>
      <c r="TUE1204" s="22"/>
      <c r="TUF1204" s="22"/>
      <c r="TUG1204" s="22"/>
      <c r="TUH1204" s="22"/>
      <c r="TUI1204" s="22"/>
      <c r="TUJ1204" s="22"/>
      <c r="TUK1204" s="22"/>
      <c r="TUL1204" s="22"/>
      <c r="TUM1204" s="22"/>
      <c r="TUN1204" s="22"/>
      <c r="TUO1204" s="22"/>
      <c r="TUP1204" s="22"/>
      <c r="TUQ1204" s="22"/>
      <c r="TUR1204" s="22"/>
      <c r="TUS1204" s="22"/>
      <c r="TUT1204" s="22"/>
      <c r="TUU1204" s="22"/>
      <c r="TUV1204" s="22"/>
      <c r="TUW1204" s="22"/>
      <c r="TUX1204" s="22"/>
      <c r="TUY1204" s="22"/>
      <c r="TUZ1204" s="22"/>
      <c r="TVA1204" s="22"/>
      <c r="TVB1204" s="22"/>
      <c r="TVC1204" s="22"/>
      <c r="TVD1204" s="22"/>
      <c r="TVE1204" s="22"/>
      <c r="TVF1204" s="22"/>
      <c r="TVG1204" s="22"/>
      <c r="TVH1204" s="22"/>
      <c r="TVI1204" s="22"/>
      <c r="TVJ1204" s="22"/>
      <c r="TVK1204" s="22"/>
      <c r="TVL1204" s="22"/>
      <c r="TVM1204" s="22"/>
      <c r="TVN1204" s="22"/>
      <c r="TVO1204" s="22"/>
      <c r="TVP1204" s="22"/>
      <c r="TVQ1204" s="22"/>
      <c r="TVR1204" s="22"/>
      <c r="TVS1204" s="22"/>
      <c r="TVT1204" s="22"/>
      <c r="TVU1204" s="22"/>
      <c r="TVV1204" s="22"/>
      <c r="TVW1204" s="22"/>
      <c r="TVX1204" s="22"/>
      <c r="TVY1204" s="22"/>
      <c r="TVZ1204" s="22"/>
      <c r="TWA1204" s="22"/>
      <c r="TWB1204" s="22"/>
      <c r="TWC1204" s="22"/>
      <c r="TWD1204" s="22"/>
      <c r="TWE1204" s="22"/>
      <c r="TWF1204" s="22"/>
      <c r="TWG1204" s="22"/>
      <c r="TWH1204" s="22"/>
      <c r="TWI1204" s="22"/>
      <c r="TWJ1204" s="22"/>
      <c r="TWK1204" s="22"/>
      <c r="TWL1204" s="22"/>
      <c r="TWM1204" s="22"/>
      <c r="TWN1204" s="22"/>
      <c r="TWO1204" s="22"/>
      <c r="TWP1204" s="22"/>
      <c r="TWQ1204" s="22"/>
      <c r="TWR1204" s="22"/>
      <c r="TWS1204" s="22"/>
      <c r="TWT1204" s="22"/>
      <c r="TWU1204" s="22"/>
      <c r="TWV1204" s="22"/>
      <c r="TWW1204" s="22"/>
      <c r="TWX1204" s="22"/>
      <c r="TWY1204" s="22"/>
      <c r="TWZ1204" s="22"/>
      <c r="TXA1204" s="22"/>
      <c r="TXB1204" s="22"/>
      <c r="TXC1204" s="22"/>
      <c r="TXD1204" s="22"/>
      <c r="TXE1204" s="22"/>
      <c r="TXF1204" s="22"/>
      <c r="TXG1204" s="22"/>
      <c r="TXH1204" s="22"/>
      <c r="TXI1204" s="22"/>
      <c r="TXJ1204" s="22"/>
      <c r="TXK1204" s="22"/>
      <c r="TXL1204" s="22"/>
      <c r="TXM1204" s="22"/>
      <c r="TXN1204" s="22"/>
      <c r="TXO1204" s="22"/>
      <c r="TXP1204" s="22"/>
      <c r="TXQ1204" s="22"/>
      <c r="TXR1204" s="22"/>
      <c r="TXS1204" s="22"/>
      <c r="TXT1204" s="22"/>
      <c r="TXU1204" s="22"/>
      <c r="TXV1204" s="22"/>
      <c r="TXW1204" s="22"/>
      <c r="TXX1204" s="22"/>
      <c r="TXY1204" s="22"/>
      <c r="TXZ1204" s="22"/>
      <c r="TYA1204" s="22"/>
      <c r="TYB1204" s="22"/>
      <c r="TYC1204" s="22"/>
      <c r="TYD1204" s="22"/>
      <c r="TYE1204" s="22"/>
      <c r="TYF1204" s="22"/>
      <c r="TYG1204" s="22"/>
      <c r="TYH1204" s="22"/>
      <c r="TYI1204" s="22"/>
      <c r="TYJ1204" s="22"/>
      <c r="TYK1204" s="22"/>
      <c r="TYL1204" s="22"/>
      <c r="TYM1204" s="22"/>
      <c r="TYN1204" s="22"/>
      <c r="TYO1204" s="22"/>
      <c r="TYP1204" s="22"/>
      <c r="TYQ1204" s="22"/>
      <c r="TYR1204" s="22"/>
      <c r="TYS1204" s="22"/>
      <c r="TYT1204" s="22"/>
      <c r="TYU1204" s="22"/>
      <c r="TYV1204" s="22"/>
      <c r="TYW1204" s="22"/>
      <c r="TYX1204" s="22"/>
      <c r="TYY1204" s="22"/>
      <c r="TYZ1204" s="22"/>
      <c r="TZA1204" s="22"/>
      <c r="TZB1204" s="22"/>
      <c r="TZC1204" s="22"/>
      <c r="TZD1204" s="22"/>
      <c r="TZE1204" s="22"/>
      <c r="TZF1204" s="22"/>
      <c r="TZG1204" s="22"/>
      <c r="TZH1204" s="22"/>
      <c r="TZI1204" s="22"/>
      <c r="TZJ1204" s="22"/>
      <c r="TZK1204" s="22"/>
      <c r="TZL1204" s="22"/>
      <c r="TZM1204" s="22"/>
      <c r="TZN1204" s="22"/>
      <c r="TZO1204" s="22"/>
      <c r="TZP1204" s="22"/>
      <c r="TZQ1204" s="22"/>
      <c r="TZR1204" s="22"/>
      <c r="TZS1204" s="22"/>
      <c r="TZT1204" s="22"/>
      <c r="TZU1204" s="22"/>
      <c r="TZV1204" s="22"/>
      <c r="TZW1204" s="22"/>
      <c r="TZX1204" s="22"/>
      <c r="TZY1204" s="22"/>
      <c r="TZZ1204" s="22"/>
      <c r="UAA1204" s="22"/>
      <c r="UAB1204" s="22"/>
      <c r="UAC1204" s="22"/>
      <c r="UAD1204" s="22"/>
      <c r="UAE1204" s="22"/>
      <c r="UAF1204" s="22"/>
      <c r="UAG1204" s="22"/>
      <c r="UAH1204" s="22"/>
      <c r="UAI1204" s="22"/>
      <c r="UAJ1204" s="22"/>
      <c r="UAK1204" s="22"/>
      <c r="UAL1204" s="22"/>
      <c r="UAM1204" s="22"/>
      <c r="UAN1204" s="22"/>
      <c r="UAO1204" s="22"/>
      <c r="UAP1204" s="22"/>
      <c r="UAQ1204" s="22"/>
      <c r="UAR1204" s="22"/>
      <c r="UAS1204" s="22"/>
      <c r="UAT1204" s="22"/>
      <c r="UAU1204" s="22"/>
      <c r="UAV1204" s="22"/>
      <c r="UAW1204" s="22"/>
      <c r="UAX1204" s="22"/>
      <c r="UAY1204" s="22"/>
      <c r="UAZ1204" s="22"/>
      <c r="UBA1204" s="22"/>
      <c r="UBB1204" s="22"/>
      <c r="UBC1204" s="22"/>
      <c r="UBD1204" s="22"/>
      <c r="UBE1204" s="22"/>
      <c r="UBF1204" s="22"/>
      <c r="UBG1204" s="22"/>
      <c r="UBH1204" s="22"/>
      <c r="UBI1204" s="22"/>
      <c r="UBJ1204" s="22"/>
      <c r="UBK1204" s="22"/>
      <c r="UBL1204" s="22"/>
      <c r="UBM1204" s="22"/>
      <c r="UBN1204" s="22"/>
      <c r="UBO1204" s="22"/>
      <c r="UBP1204" s="22"/>
      <c r="UBQ1204" s="22"/>
      <c r="UBR1204" s="22"/>
      <c r="UBS1204" s="22"/>
      <c r="UBT1204" s="22"/>
      <c r="UBU1204" s="22"/>
      <c r="UBV1204" s="22"/>
      <c r="UBW1204" s="22"/>
      <c r="UBX1204" s="22"/>
      <c r="UBY1204" s="22"/>
      <c r="UBZ1204" s="22"/>
      <c r="UCA1204" s="22"/>
      <c r="UCB1204" s="22"/>
      <c r="UCC1204" s="22"/>
      <c r="UCD1204" s="22"/>
      <c r="UCE1204" s="22"/>
      <c r="UCF1204" s="22"/>
      <c r="UCG1204" s="22"/>
      <c r="UCH1204" s="22"/>
      <c r="UCI1204" s="22"/>
      <c r="UCJ1204" s="22"/>
      <c r="UCK1204" s="22"/>
      <c r="UCL1204" s="22"/>
      <c r="UCM1204" s="22"/>
      <c r="UCN1204" s="22"/>
      <c r="UCO1204" s="22"/>
      <c r="UCP1204" s="22"/>
      <c r="UCQ1204" s="22"/>
      <c r="UCR1204" s="22"/>
      <c r="UCS1204" s="22"/>
      <c r="UCT1204" s="22"/>
      <c r="UCU1204" s="22"/>
      <c r="UCV1204" s="22"/>
      <c r="UCW1204" s="22"/>
      <c r="UCX1204" s="22"/>
      <c r="UCY1204" s="22"/>
      <c r="UCZ1204" s="22"/>
      <c r="UDA1204" s="22"/>
      <c r="UDB1204" s="22"/>
      <c r="UDC1204" s="22"/>
      <c r="UDD1204" s="22"/>
      <c r="UDE1204" s="22"/>
      <c r="UDF1204" s="22"/>
      <c r="UDG1204" s="22"/>
      <c r="UDH1204" s="22"/>
      <c r="UDI1204" s="22"/>
      <c r="UDJ1204" s="22"/>
      <c r="UDK1204" s="22"/>
      <c r="UDL1204" s="22"/>
      <c r="UDM1204" s="22"/>
      <c r="UDN1204" s="22"/>
      <c r="UDO1204" s="22"/>
      <c r="UDP1204" s="22"/>
      <c r="UDQ1204" s="22"/>
      <c r="UDR1204" s="22"/>
      <c r="UDS1204" s="22"/>
      <c r="UDT1204" s="22"/>
      <c r="UDU1204" s="22"/>
      <c r="UDV1204" s="22"/>
      <c r="UDW1204" s="22"/>
      <c r="UDX1204" s="22"/>
      <c r="UDY1204" s="22"/>
      <c r="UDZ1204" s="22"/>
      <c r="UEA1204" s="22"/>
      <c r="UEB1204" s="22"/>
      <c r="UEC1204" s="22"/>
      <c r="UED1204" s="22"/>
      <c r="UEE1204" s="22"/>
      <c r="UEF1204" s="22"/>
      <c r="UEG1204" s="22"/>
      <c r="UEH1204" s="22"/>
      <c r="UEI1204" s="22"/>
      <c r="UEJ1204" s="22"/>
      <c r="UEK1204" s="22"/>
      <c r="UEL1204" s="22"/>
      <c r="UEM1204" s="22"/>
      <c r="UEN1204" s="22"/>
      <c r="UEO1204" s="22"/>
      <c r="UEP1204" s="22"/>
      <c r="UEQ1204" s="22"/>
      <c r="UER1204" s="22"/>
      <c r="UES1204" s="22"/>
      <c r="UET1204" s="22"/>
      <c r="UEU1204" s="22"/>
      <c r="UEV1204" s="22"/>
      <c r="UEW1204" s="22"/>
      <c r="UEX1204" s="22"/>
      <c r="UEY1204" s="22"/>
      <c r="UEZ1204" s="22"/>
      <c r="UFA1204" s="22"/>
      <c r="UFB1204" s="22"/>
      <c r="UFC1204" s="22"/>
      <c r="UFD1204" s="22"/>
      <c r="UFE1204" s="22"/>
      <c r="UFF1204" s="22"/>
      <c r="UFG1204" s="22"/>
      <c r="UFH1204" s="22"/>
      <c r="UFI1204" s="22"/>
      <c r="UFJ1204" s="22"/>
      <c r="UFK1204" s="22"/>
      <c r="UFL1204" s="22"/>
      <c r="UFM1204" s="22"/>
      <c r="UFN1204" s="22"/>
      <c r="UFO1204" s="22"/>
      <c r="UFP1204" s="22"/>
      <c r="UFQ1204" s="22"/>
      <c r="UFR1204" s="22"/>
      <c r="UFS1204" s="22"/>
      <c r="UFT1204" s="22"/>
      <c r="UFU1204" s="22"/>
      <c r="UFV1204" s="22"/>
      <c r="UFW1204" s="22"/>
      <c r="UFX1204" s="22"/>
      <c r="UFY1204" s="22"/>
      <c r="UFZ1204" s="22"/>
      <c r="UGA1204" s="22"/>
      <c r="UGB1204" s="22"/>
      <c r="UGC1204" s="22"/>
      <c r="UGD1204" s="22"/>
      <c r="UGE1204" s="22"/>
      <c r="UGF1204" s="22"/>
      <c r="UGG1204" s="22"/>
      <c r="UGH1204" s="22"/>
      <c r="UGI1204" s="22"/>
      <c r="UGJ1204" s="22"/>
      <c r="UGK1204" s="22"/>
      <c r="UGL1204" s="22"/>
      <c r="UGM1204" s="22"/>
      <c r="UGN1204" s="22"/>
      <c r="UGO1204" s="22"/>
      <c r="UGP1204" s="22"/>
      <c r="UGQ1204" s="22"/>
      <c r="UGR1204" s="22"/>
      <c r="UGS1204" s="22"/>
      <c r="UGT1204" s="22"/>
      <c r="UGU1204" s="22"/>
      <c r="UGV1204" s="22"/>
      <c r="UGW1204" s="22"/>
      <c r="UGX1204" s="22"/>
      <c r="UGY1204" s="22"/>
      <c r="UGZ1204" s="22"/>
      <c r="UHA1204" s="22"/>
      <c r="UHB1204" s="22"/>
      <c r="UHC1204" s="22"/>
      <c r="UHD1204" s="22"/>
      <c r="UHE1204" s="22"/>
      <c r="UHF1204" s="22"/>
      <c r="UHG1204" s="22"/>
      <c r="UHH1204" s="22"/>
      <c r="UHI1204" s="22"/>
      <c r="UHJ1204" s="22"/>
      <c r="UHK1204" s="22"/>
      <c r="UHL1204" s="22"/>
      <c r="UHM1204" s="22"/>
      <c r="UHN1204" s="22"/>
      <c r="UHO1204" s="22"/>
      <c r="UHP1204" s="22"/>
      <c r="UHQ1204" s="22"/>
      <c r="UHR1204" s="22"/>
      <c r="UHS1204" s="22"/>
      <c r="UHT1204" s="22"/>
      <c r="UHU1204" s="22"/>
      <c r="UHV1204" s="22"/>
      <c r="UHW1204" s="22"/>
      <c r="UHX1204" s="22"/>
      <c r="UHY1204" s="22"/>
      <c r="UHZ1204" s="22"/>
      <c r="UIA1204" s="22"/>
      <c r="UIB1204" s="22"/>
      <c r="UIC1204" s="22"/>
      <c r="UID1204" s="22"/>
      <c r="UIE1204" s="22"/>
      <c r="UIF1204" s="22"/>
      <c r="UIG1204" s="22"/>
      <c r="UIH1204" s="22"/>
      <c r="UII1204" s="22"/>
      <c r="UIJ1204" s="22"/>
      <c r="UIK1204" s="22"/>
      <c r="UIL1204" s="22"/>
      <c r="UIM1204" s="22"/>
      <c r="UIN1204" s="22"/>
      <c r="UIO1204" s="22"/>
      <c r="UIP1204" s="22"/>
      <c r="UIQ1204" s="22"/>
      <c r="UIR1204" s="22"/>
      <c r="UIS1204" s="22"/>
      <c r="UIT1204" s="22"/>
      <c r="UIU1204" s="22"/>
      <c r="UIV1204" s="22"/>
      <c r="UIW1204" s="22"/>
      <c r="UIX1204" s="22"/>
      <c r="UIY1204" s="22"/>
      <c r="UIZ1204" s="22"/>
      <c r="UJA1204" s="22"/>
      <c r="UJB1204" s="22"/>
      <c r="UJC1204" s="22"/>
      <c r="UJD1204" s="22"/>
      <c r="UJE1204" s="22"/>
      <c r="UJF1204" s="22"/>
      <c r="UJG1204" s="22"/>
      <c r="UJH1204" s="22"/>
      <c r="UJI1204" s="22"/>
      <c r="UJJ1204" s="22"/>
      <c r="UJK1204" s="22"/>
      <c r="UJL1204" s="22"/>
      <c r="UJM1204" s="22"/>
      <c r="UJN1204" s="22"/>
      <c r="UJO1204" s="22"/>
      <c r="UJP1204" s="22"/>
      <c r="UJQ1204" s="22"/>
      <c r="UJR1204" s="22"/>
      <c r="UJS1204" s="22"/>
      <c r="UJT1204" s="22"/>
      <c r="UJU1204" s="22"/>
      <c r="UJV1204" s="22"/>
      <c r="UJW1204" s="22"/>
      <c r="UJX1204" s="22"/>
      <c r="UJY1204" s="22"/>
      <c r="UJZ1204" s="22"/>
      <c r="UKA1204" s="22"/>
      <c r="UKB1204" s="22"/>
      <c r="UKC1204" s="22"/>
      <c r="UKD1204" s="22"/>
      <c r="UKE1204" s="22"/>
      <c r="UKF1204" s="22"/>
      <c r="UKG1204" s="22"/>
      <c r="UKH1204" s="22"/>
      <c r="UKI1204" s="22"/>
      <c r="UKJ1204" s="22"/>
      <c r="UKK1204" s="22"/>
      <c r="UKL1204" s="22"/>
      <c r="UKM1204" s="22"/>
      <c r="UKN1204" s="22"/>
      <c r="UKO1204" s="22"/>
      <c r="UKP1204" s="22"/>
      <c r="UKQ1204" s="22"/>
      <c r="UKR1204" s="22"/>
      <c r="UKS1204" s="22"/>
      <c r="UKT1204" s="22"/>
      <c r="UKU1204" s="22"/>
      <c r="UKV1204" s="22"/>
      <c r="UKW1204" s="22"/>
      <c r="UKX1204" s="22"/>
      <c r="UKY1204" s="22"/>
      <c r="UKZ1204" s="22"/>
      <c r="ULA1204" s="22"/>
      <c r="ULB1204" s="22"/>
      <c r="ULC1204" s="22"/>
      <c r="ULD1204" s="22"/>
      <c r="ULE1204" s="22"/>
      <c r="ULF1204" s="22"/>
      <c r="ULG1204" s="22"/>
      <c r="ULH1204" s="22"/>
      <c r="ULI1204" s="22"/>
      <c r="ULJ1204" s="22"/>
      <c r="ULK1204" s="22"/>
      <c r="ULL1204" s="22"/>
      <c r="ULM1204" s="22"/>
      <c r="ULN1204" s="22"/>
      <c r="ULO1204" s="22"/>
      <c r="ULP1204" s="22"/>
      <c r="ULQ1204" s="22"/>
      <c r="ULR1204" s="22"/>
      <c r="ULS1204" s="22"/>
      <c r="ULT1204" s="22"/>
      <c r="ULU1204" s="22"/>
      <c r="ULV1204" s="22"/>
      <c r="ULW1204" s="22"/>
      <c r="ULX1204" s="22"/>
      <c r="ULY1204" s="22"/>
      <c r="ULZ1204" s="22"/>
      <c r="UMA1204" s="22"/>
      <c r="UMB1204" s="22"/>
      <c r="UMC1204" s="22"/>
      <c r="UMD1204" s="22"/>
      <c r="UME1204" s="22"/>
      <c r="UMF1204" s="22"/>
      <c r="UMG1204" s="22"/>
      <c r="UMH1204" s="22"/>
      <c r="UMI1204" s="22"/>
      <c r="UMJ1204" s="22"/>
      <c r="UMK1204" s="22"/>
      <c r="UML1204" s="22"/>
      <c r="UMM1204" s="22"/>
      <c r="UMN1204" s="22"/>
      <c r="UMO1204" s="22"/>
      <c r="UMP1204" s="22"/>
      <c r="UMQ1204" s="22"/>
      <c r="UMR1204" s="22"/>
      <c r="UMS1204" s="22"/>
      <c r="UMT1204" s="22"/>
      <c r="UMU1204" s="22"/>
      <c r="UMV1204" s="22"/>
      <c r="UMW1204" s="22"/>
      <c r="UMX1204" s="22"/>
      <c r="UMY1204" s="22"/>
      <c r="UMZ1204" s="22"/>
      <c r="UNA1204" s="22"/>
      <c r="UNB1204" s="22"/>
      <c r="UNC1204" s="22"/>
      <c r="UND1204" s="22"/>
      <c r="UNE1204" s="22"/>
      <c r="UNF1204" s="22"/>
      <c r="UNG1204" s="22"/>
      <c r="UNH1204" s="22"/>
      <c r="UNI1204" s="22"/>
      <c r="UNJ1204" s="22"/>
      <c r="UNK1204" s="22"/>
      <c r="UNL1204" s="22"/>
      <c r="UNM1204" s="22"/>
      <c r="UNN1204" s="22"/>
      <c r="UNO1204" s="22"/>
      <c r="UNP1204" s="22"/>
      <c r="UNQ1204" s="22"/>
      <c r="UNR1204" s="22"/>
      <c r="UNS1204" s="22"/>
      <c r="UNT1204" s="22"/>
      <c r="UNU1204" s="22"/>
      <c r="UNV1204" s="22"/>
      <c r="UNW1204" s="22"/>
      <c r="UNX1204" s="22"/>
      <c r="UNY1204" s="22"/>
      <c r="UNZ1204" s="22"/>
      <c r="UOA1204" s="22"/>
      <c r="UOB1204" s="22"/>
      <c r="UOC1204" s="22"/>
      <c r="UOD1204" s="22"/>
      <c r="UOE1204" s="22"/>
      <c r="UOF1204" s="22"/>
      <c r="UOG1204" s="22"/>
      <c r="UOH1204" s="22"/>
      <c r="UOI1204" s="22"/>
      <c r="UOJ1204" s="22"/>
      <c r="UOK1204" s="22"/>
      <c r="UOL1204" s="22"/>
      <c r="UOM1204" s="22"/>
      <c r="UON1204" s="22"/>
      <c r="UOO1204" s="22"/>
      <c r="UOP1204" s="22"/>
      <c r="UOQ1204" s="22"/>
      <c r="UOR1204" s="22"/>
      <c r="UOS1204" s="22"/>
      <c r="UOT1204" s="22"/>
      <c r="UOU1204" s="22"/>
      <c r="UOV1204" s="22"/>
      <c r="UOW1204" s="22"/>
      <c r="UOX1204" s="22"/>
      <c r="UOY1204" s="22"/>
      <c r="UOZ1204" s="22"/>
      <c r="UPA1204" s="22"/>
      <c r="UPB1204" s="22"/>
      <c r="UPC1204" s="22"/>
      <c r="UPD1204" s="22"/>
      <c r="UPE1204" s="22"/>
      <c r="UPF1204" s="22"/>
      <c r="UPG1204" s="22"/>
      <c r="UPH1204" s="22"/>
      <c r="UPI1204" s="22"/>
      <c r="UPJ1204" s="22"/>
      <c r="UPK1204" s="22"/>
      <c r="UPL1204" s="22"/>
      <c r="UPM1204" s="22"/>
      <c r="UPN1204" s="22"/>
      <c r="UPO1204" s="22"/>
      <c r="UPP1204" s="22"/>
      <c r="UPQ1204" s="22"/>
      <c r="UPR1204" s="22"/>
      <c r="UPS1204" s="22"/>
      <c r="UPT1204" s="22"/>
      <c r="UPU1204" s="22"/>
      <c r="UPV1204" s="22"/>
      <c r="UPW1204" s="22"/>
      <c r="UPX1204" s="22"/>
      <c r="UPY1204" s="22"/>
      <c r="UPZ1204" s="22"/>
      <c r="UQA1204" s="22"/>
      <c r="UQB1204" s="22"/>
      <c r="UQC1204" s="22"/>
      <c r="UQD1204" s="22"/>
      <c r="UQE1204" s="22"/>
      <c r="UQF1204" s="22"/>
      <c r="UQG1204" s="22"/>
      <c r="UQH1204" s="22"/>
      <c r="UQI1204" s="22"/>
      <c r="UQJ1204" s="22"/>
      <c r="UQK1204" s="22"/>
      <c r="UQL1204" s="22"/>
      <c r="UQM1204" s="22"/>
      <c r="UQN1204" s="22"/>
      <c r="UQO1204" s="22"/>
      <c r="UQP1204" s="22"/>
      <c r="UQQ1204" s="22"/>
      <c r="UQR1204" s="22"/>
      <c r="UQS1204" s="22"/>
      <c r="UQT1204" s="22"/>
      <c r="UQU1204" s="22"/>
      <c r="UQV1204" s="22"/>
      <c r="UQW1204" s="22"/>
      <c r="UQX1204" s="22"/>
      <c r="UQY1204" s="22"/>
      <c r="UQZ1204" s="22"/>
      <c r="URA1204" s="22"/>
      <c r="URB1204" s="22"/>
      <c r="URC1204" s="22"/>
      <c r="URD1204" s="22"/>
      <c r="URE1204" s="22"/>
      <c r="URF1204" s="22"/>
      <c r="URG1204" s="22"/>
      <c r="URH1204" s="22"/>
      <c r="URI1204" s="22"/>
      <c r="URJ1204" s="22"/>
      <c r="URK1204" s="22"/>
      <c r="URL1204" s="22"/>
      <c r="URM1204" s="22"/>
      <c r="URN1204" s="22"/>
      <c r="URO1204" s="22"/>
      <c r="URP1204" s="22"/>
      <c r="URQ1204" s="22"/>
      <c r="URR1204" s="22"/>
      <c r="URS1204" s="22"/>
      <c r="URT1204" s="22"/>
      <c r="URU1204" s="22"/>
      <c r="URV1204" s="22"/>
      <c r="URW1204" s="22"/>
      <c r="URX1204" s="22"/>
      <c r="URY1204" s="22"/>
      <c r="URZ1204" s="22"/>
      <c r="USA1204" s="22"/>
      <c r="USB1204" s="22"/>
      <c r="USC1204" s="22"/>
      <c r="USD1204" s="22"/>
      <c r="USE1204" s="22"/>
      <c r="USF1204" s="22"/>
      <c r="USG1204" s="22"/>
      <c r="USH1204" s="22"/>
      <c r="USI1204" s="22"/>
      <c r="USJ1204" s="22"/>
      <c r="USK1204" s="22"/>
      <c r="USL1204" s="22"/>
      <c r="USM1204" s="22"/>
      <c r="USN1204" s="22"/>
      <c r="USO1204" s="22"/>
      <c r="USP1204" s="22"/>
      <c r="USQ1204" s="22"/>
      <c r="USR1204" s="22"/>
      <c r="USS1204" s="22"/>
      <c r="UST1204" s="22"/>
      <c r="USU1204" s="22"/>
      <c r="USV1204" s="22"/>
      <c r="USW1204" s="22"/>
      <c r="USX1204" s="22"/>
      <c r="USY1204" s="22"/>
      <c r="USZ1204" s="22"/>
      <c r="UTA1204" s="22"/>
      <c r="UTB1204" s="22"/>
      <c r="UTC1204" s="22"/>
      <c r="UTD1204" s="22"/>
      <c r="UTE1204" s="22"/>
      <c r="UTF1204" s="22"/>
      <c r="UTG1204" s="22"/>
      <c r="UTH1204" s="22"/>
      <c r="UTI1204" s="22"/>
      <c r="UTJ1204" s="22"/>
      <c r="UTK1204" s="22"/>
      <c r="UTL1204" s="22"/>
      <c r="UTM1204" s="22"/>
      <c r="UTN1204" s="22"/>
      <c r="UTO1204" s="22"/>
      <c r="UTP1204" s="22"/>
      <c r="UTQ1204" s="22"/>
      <c r="UTR1204" s="22"/>
      <c r="UTS1204" s="22"/>
      <c r="UTT1204" s="22"/>
      <c r="UTU1204" s="22"/>
      <c r="UTV1204" s="22"/>
      <c r="UTW1204" s="22"/>
      <c r="UTX1204" s="22"/>
      <c r="UTY1204" s="22"/>
      <c r="UTZ1204" s="22"/>
      <c r="UUA1204" s="22"/>
      <c r="UUB1204" s="22"/>
      <c r="UUC1204" s="22"/>
      <c r="UUD1204" s="22"/>
      <c r="UUE1204" s="22"/>
      <c r="UUF1204" s="22"/>
      <c r="UUG1204" s="22"/>
      <c r="UUH1204" s="22"/>
      <c r="UUI1204" s="22"/>
      <c r="UUJ1204" s="22"/>
      <c r="UUK1204" s="22"/>
      <c r="UUL1204" s="22"/>
      <c r="UUM1204" s="22"/>
      <c r="UUN1204" s="22"/>
      <c r="UUO1204" s="22"/>
      <c r="UUP1204" s="22"/>
      <c r="UUQ1204" s="22"/>
      <c r="UUR1204" s="22"/>
      <c r="UUS1204" s="22"/>
      <c r="UUT1204" s="22"/>
      <c r="UUU1204" s="22"/>
      <c r="UUV1204" s="22"/>
      <c r="UUW1204" s="22"/>
      <c r="UUX1204" s="22"/>
      <c r="UUY1204" s="22"/>
      <c r="UUZ1204" s="22"/>
      <c r="UVA1204" s="22"/>
      <c r="UVB1204" s="22"/>
      <c r="UVC1204" s="22"/>
      <c r="UVD1204" s="22"/>
      <c r="UVE1204" s="22"/>
      <c r="UVF1204" s="22"/>
      <c r="UVG1204" s="22"/>
      <c r="UVH1204" s="22"/>
      <c r="UVI1204" s="22"/>
      <c r="UVJ1204" s="22"/>
      <c r="UVK1204" s="22"/>
      <c r="UVL1204" s="22"/>
      <c r="UVM1204" s="22"/>
      <c r="UVN1204" s="22"/>
      <c r="UVO1204" s="22"/>
      <c r="UVP1204" s="22"/>
      <c r="UVQ1204" s="22"/>
      <c r="UVR1204" s="22"/>
      <c r="UVS1204" s="22"/>
      <c r="UVT1204" s="22"/>
      <c r="UVU1204" s="22"/>
      <c r="UVV1204" s="22"/>
      <c r="UVW1204" s="22"/>
      <c r="UVX1204" s="22"/>
      <c r="UVY1204" s="22"/>
      <c r="UVZ1204" s="22"/>
      <c r="UWA1204" s="22"/>
      <c r="UWB1204" s="22"/>
      <c r="UWC1204" s="22"/>
      <c r="UWD1204" s="22"/>
      <c r="UWE1204" s="22"/>
      <c r="UWF1204" s="22"/>
      <c r="UWG1204" s="22"/>
      <c r="UWH1204" s="22"/>
      <c r="UWI1204" s="22"/>
      <c r="UWJ1204" s="22"/>
      <c r="UWK1204" s="22"/>
      <c r="UWL1204" s="22"/>
      <c r="UWM1204" s="22"/>
      <c r="UWN1204" s="22"/>
      <c r="UWO1204" s="22"/>
      <c r="UWP1204" s="22"/>
      <c r="UWQ1204" s="22"/>
      <c r="UWR1204" s="22"/>
      <c r="UWS1204" s="22"/>
      <c r="UWT1204" s="22"/>
      <c r="UWU1204" s="22"/>
      <c r="UWV1204" s="22"/>
      <c r="UWW1204" s="22"/>
      <c r="UWX1204" s="22"/>
      <c r="UWY1204" s="22"/>
      <c r="UWZ1204" s="22"/>
      <c r="UXA1204" s="22"/>
      <c r="UXB1204" s="22"/>
      <c r="UXC1204" s="22"/>
      <c r="UXD1204" s="22"/>
      <c r="UXE1204" s="22"/>
      <c r="UXF1204" s="22"/>
      <c r="UXG1204" s="22"/>
      <c r="UXH1204" s="22"/>
      <c r="UXI1204" s="22"/>
      <c r="UXJ1204" s="22"/>
      <c r="UXK1204" s="22"/>
      <c r="UXL1204" s="22"/>
      <c r="UXM1204" s="22"/>
      <c r="UXN1204" s="22"/>
      <c r="UXO1204" s="22"/>
      <c r="UXP1204" s="22"/>
      <c r="UXQ1204" s="22"/>
      <c r="UXR1204" s="22"/>
      <c r="UXS1204" s="22"/>
      <c r="UXT1204" s="22"/>
      <c r="UXU1204" s="22"/>
      <c r="UXV1204" s="22"/>
      <c r="UXW1204" s="22"/>
      <c r="UXX1204" s="22"/>
      <c r="UXY1204" s="22"/>
      <c r="UXZ1204" s="22"/>
      <c r="UYA1204" s="22"/>
      <c r="UYB1204" s="22"/>
      <c r="UYC1204" s="22"/>
      <c r="UYD1204" s="22"/>
      <c r="UYE1204" s="22"/>
      <c r="UYF1204" s="22"/>
      <c r="UYG1204" s="22"/>
      <c r="UYH1204" s="22"/>
      <c r="UYI1204" s="22"/>
      <c r="UYJ1204" s="22"/>
      <c r="UYK1204" s="22"/>
      <c r="UYL1204" s="22"/>
      <c r="UYM1204" s="22"/>
      <c r="UYN1204" s="22"/>
      <c r="UYO1204" s="22"/>
      <c r="UYP1204" s="22"/>
      <c r="UYQ1204" s="22"/>
      <c r="UYR1204" s="22"/>
      <c r="UYS1204" s="22"/>
      <c r="UYT1204" s="22"/>
      <c r="UYU1204" s="22"/>
      <c r="UYV1204" s="22"/>
      <c r="UYW1204" s="22"/>
      <c r="UYX1204" s="22"/>
      <c r="UYY1204" s="22"/>
      <c r="UYZ1204" s="22"/>
      <c r="UZA1204" s="22"/>
      <c r="UZB1204" s="22"/>
      <c r="UZC1204" s="22"/>
      <c r="UZD1204" s="22"/>
      <c r="UZE1204" s="22"/>
      <c r="UZF1204" s="22"/>
      <c r="UZG1204" s="22"/>
      <c r="UZH1204" s="22"/>
      <c r="UZI1204" s="22"/>
      <c r="UZJ1204" s="22"/>
      <c r="UZK1204" s="22"/>
      <c r="UZL1204" s="22"/>
      <c r="UZM1204" s="22"/>
      <c r="UZN1204" s="22"/>
      <c r="UZO1204" s="22"/>
      <c r="UZP1204" s="22"/>
      <c r="UZQ1204" s="22"/>
      <c r="UZR1204" s="22"/>
      <c r="UZS1204" s="22"/>
      <c r="UZT1204" s="22"/>
      <c r="UZU1204" s="22"/>
      <c r="UZV1204" s="22"/>
      <c r="UZW1204" s="22"/>
      <c r="UZX1204" s="22"/>
      <c r="UZY1204" s="22"/>
      <c r="UZZ1204" s="22"/>
      <c r="VAA1204" s="22"/>
      <c r="VAB1204" s="22"/>
      <c r="VAC1204" s="22"/>
      <c r="VAD1204" s="22"/>
      <c r="VAE1204" s="22"/>
      <c r="VAF1204" s="22"/>
      <c r="VAG1204" s="22"/>
      <c r="VAH1204" s="22"/>
      <c r="VAI1204" s="22"/>
      <c r="VAJ1204" s="22"/>
      <c r="VAK1204" s="22"/>
      <c r="VAL1204" s="22"/>
      <c r="VAM1204" s="22"/>
      <c r="VAN1204" s="22"/>
      <c r="VAO1204" s="22"/>
      <c r="VAP1204" s="22"/>
      <c r="VAQ1204" s="22"/>
      <c r="VAR1204" s="22"/>
      <c r="VAS1204" s="22"/>
      <c r="VAT1204" s="22"/>
      <c r="VAU1204" s="22"/>
      <c r="VAV1204" s="22"/>
      <c r="VAW1204" s="22"/>
      <c r="VAX1204" s="22"/>
      <c r="VAY1204" s="22"/>
      <c r="VAZ1204" s="22"/>
      <c r="VBA1204" s="22"/>
      <c r="VBB1204" s="22"/>
      <c r="VBC1204" s="22"/>
      <c r="VBD1204" s="22"/>
      <c r="VBE1204" s="22"/>
      <c r="VBF1204" s="22"/>
      <c r="VBG1204" s="22"/>
      <c r="VBH1204" s="22"/>
      <c r="VBI1204" s="22"/>
      <c r="VBJ1204" s="22"/>
      <c r="VBK1204" s="22"/>
      <c r="VBL1204" s="22"/>
      <c r="VBM1204" s="22"/>
      <c r="VBN1204" s="22"/>
      <c r="VBO1204" s="22"/>
      <c r="VBP1204" s="22"/>
      <c r="VBQ1204" s="22"/>
      <c r="VBR1204" s="22"/>
      <c r="VBS1204" s="22"/>
      <c r="VBT1204" s="22"/>
      <c r="VBU1204" s="22"/>
      <c r="VBV1204" s="22"/>
      <c r="VBW1204" s="22"/>
      <c r="VBX1204" s="22"/>
      <c r="VBY1204" s="22"/>
      <c r="VBZ1204" s="22"/>
      <c r="VCA1204" s="22"/>
      <c r="VCB1204" s="22"/>
      <c r="VCC1204" s="22"/>
      <c r="VCD1204" s="22"/>
      <c r="VCE1204" s="22"/>
      <c r="VCF1204" s="22"/>
      <c r="VCG1204" s="22"/>
      <c r="VCH1204" s="22"/>
      <c r="VCI1204" s="22"/>
      <c r="VCJ1204" s="22"/>
      <c r="VCK1204" s="22"/>
      <c r="VCL1204" s="22"/>
      <c r="VCM1204" s="22"/>
      <c r="VCN1204" s="22"/>
      <c r="VCO1204" s="22"/>
      <c r="VCP1204" s="22"/>
      <c r="VCQ1204" s="22"/>
      <c r="VCR1204" s="22"/>
      <c r="VCS1204" s="22"/>
      <c r="VCT1204" s="22"/>
      <c r="VCU1204" s="22"/>
      <c r="VCV1204" s="22"/>
      <c r="VCW1204" s="22"/>
      <c r="VCX1204" s="22"/>
      <c r="VCY1204" s="22"/>
      <c r="VCZ1204" s="22"/>
      <c r="VDA1204" s="22"/>
      <c r="VDB1204" s="22"/>
      <c r="VDC1204" s="22"/>
      <c r="VDD1204" s="22"/>
      <c r="VDE1204" s="22"/>
      <c r="VDF1204" s="22"/>
      <c r="VDG1204" s="22"/>
      <c r="VDH1204" s="22"/>
      <c r="VDI1204" s="22"/>
      <c r="VDJ1204" s="22"/>
      <c r="VDK1204" s="22"/>
      <c r="VDL1204" s="22"/>
      <c r="VDM1204" s="22"/>
      <c r="VDN1204" s="22"/>
      <c r="VDO1204" s="22"/>
      <c r="VDP1204" s="22"/>
      <c r="VDQ1204" s="22"/>
      <c r="VDR1204" s="22"/>
      <c r="VDS1204" s="22"/>
      <c r="VDT1204" s="22"/>
      <c r="VDU1204" s="22"/>
      <c r="VDV1204" s="22"/>
      <c r="VDW1204" s="22"/>
      <c r="VDX1204" s="22"/>
      <c r="VDY1204" s="22"/>
      <c r="VDZ1204" s="22"/>
      <c r="VEA1204" s="22"/>
      <c r="VEB1204" s="22"/>
      <c r="VEC1204" s="22"/>
      <c r="VED1204" s="22"/>
      <c r="VEE1204" s="22"/>
      <c r="VEF1204" s="22"/>
      <c r="VEG1204" s="22"/>
      <c r="VEH1204" s="22"/>
      <c r="VEI1204" s="22"/>
      <c r="VEJ1204" s="22"/>
      <c r="VEK1204" s="22"/>
      <c r="VEL1204" s="22"/>
      <c r="VEM1204" s="22"/>
      <c r="VEN1204" s="22"/>
      <c r="VEO1204" s="22"/>
      <c r="VEP1204" s="22"/>
      <c r="VEQ1204" s="22"/>
      <c r="VER1204" s="22"/>
      <c r="VES1204" s="22"/>
      <c r="VET1204" s="22"/>
      <c r="VEU1204" s="22"/>
      <c r="VEV1204" s="22"/>
      <c r="VEW1204" s="22"/>
      <c r="VEX1204" s="22"/>
      <c r="VEY1204" s="22"/>
      <c r="VEZ1204" s="22"/>
      <c r="VFA1204" s="22"/>
      <c r="VFB1204" s="22"/>
      <c r="VFC1204" s="22"/>
      <c r="VFD1204" s="22"/>
      <c r="VFE1204" s="22"/>
      <c r="VFF1204" s="22"/>
      <c r="VFG1204" s="22"/>
      <c r="VFH1204" s="22"/>
      <c r="VFI1204" s="22"/>
      <c r="VFJ1204" s="22"/>
      <c r="VFK1204" s="22"/>
      <c r="VFL1204" s="22"/>
      <c r="VFM1204" s="22"/>
      <c r="VFN1204" s="22"/>
      <c r="VFO1204" s="22"/>
      <c r="VFP1204" s="22"/>
      <c r="VFQ1204" s="22"/>
      <c r="VFR1204" s="22"/>
      <c r="VFS1204" s="22"/>
      <c r="VFT1204" s="22"/>
      <c r="VFU1204" s="22"/>
      <c r="VFV1204" s="22"/>
      <c r="VFW1204" s="22"/>
      <c r="VFX1204" s="22"/>
      <c r="VFY1204" s="22"/>
      <c r="VFZ1204" s="22"/>
      <c r="VGA1204" s="22"/>
      <c r="VGB1204" s="22"/>
      <c r="VGC1204" s="22"/>
      <c r="VGD1204" s="22"/>
      <c r="VGE1204" s="22"/>
      <c r="VGF1204" s="22"/>
      <c r="VGG1204" s="22"/>
      <c r="VGH1204" s="22"/>
      <c r="VGI1204" s="22"/>
      <c r="VGJ1204" s="22"/>
      <c r="VGK1204" s="22"/>
      <c r="VGL1204" s="22"/>
      <c r="VGM1204" s="22"/>
      <c r="VGN1204" s="22"/>
      <c r="VGO1204" s="22"/>
      <c r="VGP1204" s="22"/>
      <c r="VGQ1204" s="22"/>
      <c r="VGR1204" s="22"/>
      <c r="VGS1204" s="22"/>
      <c r="VGT1204" s="22"/>
      <c r="VGU1204" s="22"/>
      <c r="VGV1204" s="22"/>
      <c r="VGW1204" s="22"/>
      <c r="VGX1204" s="22"/>
      <c r="VGY1204" s="22"/>
      <c r="VGZ1204" s="22"/>
      <c r="VHA1204" s="22"/>
      <c r="VHB1204" s="22"/>
      <c r="VHC1204" s="22"/>
      <c r="VHD1204" s="22"/>
      <c r="VHE1204" s="22"/>
      <c r="VHF1204" s="22"/>
      <c r="VHG1204" s="22"/>
      <c r="VHH1204" s="22"/>
      <c r="VHI1204" s="22"/>
      <c r="VHJ1204" s="22"/>
      <c r="VHK1204" s="22"/>
      <c r="VHL1204" s="22"/>
      <c r="VHM1204" s="22"/>
      <c r="VHN1204" s="22"/>
      <c r="VHO1204" s="22"/>
      <c r="VHP1204" s="22"/>
      <c r="VHQ1204" s="22"/>
      <c r="VHR1204" s="22"/>
      <c r="VHS1204" s="22"/>
      <c r="VHT1204" s="22"/>
      <c r="VHU1204" s="22"/>
      <c r="VHV1204" s="22"/>
      <c r="VHW1204" s="22"/>
      <c r="VHX1204" s="22"/>
      <c r="VHY1204" s="22"/>
      <c r="VHZ1204" s="22"/>
      <c r="VIA1204" s="22"/>
      <c r="VIB1204" s="22"/>
      <c r="VIC1204" s="22"/>
      <c r="VID1204" s="22"/>
      <c r="VIE1204" s="22"/>
      <c r="VIF1204" s="22"/>
      <c r="VIG1204" s="22"/>
      <c r="VIH1204" s="22"/>
      <c r="VII1204" s="22"/>
      <c r="VIJ1204" s="22"/>
      <c r="VIK1204" s="22"/>
      <c r="VIL1204" s="22"/>
      <c r="VIM1204" s="22"/>
      <c r="VIN1204" s="22"/>
      <c r="VIO1204" s="22"/>
      <c r="VIP1204" s="22"/>
      <c r="VIQ1204" s="22"/>
      <c r="VIR1204" s="22"/>
      <c r="VIS1204" s="22"/>
      <c r="VIT1204" s="22"/>
      <c r="VIU1204" s="22"/>
      <c r="VIV1204" s="22"/>
      <c r="VIW1204" s="22"/>
      <c r="VIX1204" s="22"/>
      <c r="VIY1204" s="22"/>
      <c r="VIZ1204" s="22"/>
      <c r="VJA1204" s="22"/>
      <c r="VJB1204" s="22"/>
      <c r="VJC1204" s="22"/>
      <c r="VJD1204" s="22"/>
      <c r="VJE1204" s="22"/>
      <c r="VJF1204" s="22"/>
      <c r="VJG1204" s="22"/>
      <c r="VJH1204" s="22"/>
      <c r="VJI1204" s="22"/>
      <c r="VJJ1204" s="22"/>
      <c r="VJK1204" s="22"/>
      <c r="VJL1204" s="22"/>
      <c r="VJM1204" s="22"/>
      <c r="VJN1204" s="22"/>
      <c r="VJO1204" s="22"/>
      <c r="VJP1204" s="22"/>
      <c r="VJQ1204" s="22"/>
      <c r="VJR1204" s="22"/>
      <c r="VJS1204" s="22"/>
      <c r="VJT1204" s="22"/>
      <c r="VJU1204" s="22"/>
      <c r="VJV1204" s="22"/>
      <c r="VJW1204" s="22"/>
      <c r="VJX1204" s="22"/>
      <c r="VJY1204" s="22"/>
      <c r="VJZ1204" s="22"/>
      <c r="VKA1204" s="22"/>
      <c r="VKB1204" s="22"/>
      <c r="VKC1204" s="22"/>
      <c r="VKD1204" s="22"/>
      <c r="VKE1204" s="22"/>
      <c r="VKF1204" s="22"/>
      <c r="VKG1204" s="22"/>
      <c r="VKH1204" s="22"/>
      <c r="VKI1204" s="22"/>
      <c r="VKJ1204" s="22"/>
      <c r="VKK1204" s="22"/>
      <c r="VKL1204" s="22"/>
      <c r="VKM1204" s="22"/>
      <c r="VKN1204" s="22"/>
      <c r="VKO1204" s="22"/>
      <c r="VKP1204" s="22"/>
      <c r="VKQ1204" s="22"/>
      <c r="VKR1204" s="22"/>
      <c r="VKS1204" s="22"/>
      <c r="VKT1204" s="22"/>
      <c r="VKU1204" s="22"/>
      <c r="VKV1204" s="22"/>
      <c r="VKW1204" s="22"/>
      <c r="VKX1204" s="22"/>
      <c r="VKY1204" s="22"/>
      <c r="VKZ1204" s="22"/>
      <c r="VLA1204" s="22"/>
      <c r="VLB1204" s="22"/>
      <c r="VLC1204" s="22"/>
      <c r="VLD1204" s="22"/>
      <c r="VLE1204" s="22"/>
      <c r="VLF1204" s="22"/>
      <c r="VLG1204" s="22"/>
      <c r="VLH1204" s="22"/>
      <c r="VLI1204" s="22"/>
      <c r="VLJ1204" s="22"/>
      <c r="VLK1204" s="22"/>
      <c r="VLL1204" s="22"/>
      <c r="VLM1204" s="22"/>
      <c r="VLN1204" s="22"/>
      <c r="VLO1204" s="22"/>
      <c r="VLP1204" s="22"/>
      <c r="VLQ1204" s="22"/>
      <c r="VLR1204" s="22"/>
      <c r="VLS1204" s="22"/>
      <c r="VLT1204" s="22"/>
      <c r="VLU1204" s="22"/>
      <c r="VLV1204" s="22"/>
      <c r="VLW1204" s="22"/>
      <c r="VLX1204" s="22"/>
      <c r="VLY1204" s="22"/>
      <c r="VLZ1204" s="22"/>
      <c r="VMA1204" s="22"/>
      <c r="VMB1204" s="22"/>
      <c r="VMC1204" s="22"/>
      <c r="VMD1204" s="22"/>
      <c r="VME1204" s="22"/>
      <c r="VMF1204" s="22"/>
      <c r="VMG1204" s="22"/>
      <c r="VMH1204" s="22"/>
      <c r="VMI1204" s="22"/>
      <c r="VMJ1204" s="22"/>
      <c r="VMK1204" s="22"/>
      <c r="VML1204" s="22"/>
      <c r="VMM1204" s="22"/>
      <c r="VMN1204" s="22"/>
      <c r="VMO1204" s="22"/>
      <c r="VMP1204" s="22"/>
      <c r="VMQ1204" s="22"/>
      <c r="VMR1204" s="22"/>
      <c r="VMS1204" s="22"/>
      <c r="VMT1204" s="22"/>
      <c r="VMU1204" s="22"/>
      <c r="VMV1204" s="22"/>
      <c r="VMW1204" s="22"/>
      <c r="VMX1204" s="22"/>
      <c r="VMY1204" s="22"/>
      <c r="VMZ1204" s="22"/>
      <c r="VNA1204" s="22"/>
      <c r="VNB1204" s="22"/>
      <c r="VNC1204" s="22"/>
      <c r="VND1204" s="22"/>
      <c r="VNE1204" s="22"/>
      <c r="VNF1204" s="22"/>
      <c r="VNG1204" s="22"/>
      <c r="VNH1204" s="22"/>
      <c r="VNI1204" s="22"/>
      <c r="VNJ1204" s="22"/>
      <c r="VNK1204" s="22"/>
      <c r="VNL1204" s="22"/>
      <c r="VNM1204" s="22"/>
      <c r="VNN1204" s="22"/>
      <c r="VNO1204" s="22"/>
      <c r="VNP1204" s="22"/>
      <c r="VNQ1204" s="22"/>
      <c r="VNR1204" s="22"/>
      <c r="VNS1204" s="22"/>
      <c r="VNT1204" s="22"/>
      <c r="VNU1204" s="22"/>
      <c r="VNV1204" s="22"/>
      <c r="VNW1204" s="22"/>
      <c r="VNX1204" s="22"/>
      <c r="VNY1204" s="22"/>
      <c r="VNZ1204" s="22"/>
      <c r="VOA1204" s="22"/>
      <c r="VOB1204" s="22"/>
      <c r="VOC1204" s="22"/>
      <c r="VOD1204" s="22"/>
      <c r="VOE1204" s="22"/>
      <c r="VOF1204" s="22"/>
      <c r="VOG1204" s="22"/>
      <c r="VOH1204" s="22"/>
      <c r="VOI1204" s="22"/>
      <c r="VOJ1204" s="22"/>
      <c r="VOK1204" s="22"/>
      <c r="VOL1204" s="22"/>
      <c r="VOM1204" s="22"/>
      <c r="VON1204" s="22"/>
      <c r="VOO1204" s="22"/>
      <c r="VOP1204" s="22"/>
      <c r="VOQ1204" s="22"/>
      <c r="VOR1204" s="22"/>
      <c r="VOS1204" s="22"/>
      <c r="VOT1204" s="22"/>
      <c r="VOU1204" s="22"/>
      <c r="VOV1204" s="22"/>
      <c r="VOW1204" s="22"/>
      <c r="VOX1204" s="22"/>
      <c r="VOY1204" s="22"/>
      <c r="VOZ1204" s="22"/>
      <c r="VPA1204" s="22"/>
      <c r="VPB1204" s="22"/>
      <c r="VPC1204" s="22"/>
      <c r="VPD1204" s="22"/>
      <c r="VPE1204" s="22"/>
      <c r="VPF1204" s="22"/>
      <c r="VPG1204" s="22"/>
      <c r="VPH1204" s="22"/>
      <c r="VPI1204" s="22"/>
      <c r="VPJ1204" s="22"/>
      <c r="VPK1204" s="22"/>
      <c r="VPL1204" s="22"/>
      <c r="VPM1204" s="22"/>
      <c r="VPN1204" s="22"/>
      <c r="VPO1204" s="22"/>
      <c r="VPP1204" s="22"/>
      <c r="VPQ1204" s="22"/>
      <c r="VPR1204" s="22"/>
      <c r="VPS1204" s="22"/>
      <c r="VPT1204" s="22"/>
      <c r="VPU1204" s="22"/>
      <c r="VPV1204" s="22"/>
      <c r="VPW1204" s="22"/>
      <c r="VPX1204" s="22"/>
      <c r="VPY1204" s="22"/>
      <c r="VPZ1204" s="22"/>
      <c r="VQA1204" s="22"/>
      <c r="VQB1204" s="22"/>
      <c r="VQC1204" s="22"/>
      <c r="VQD1204" s="22"/>
      <c r="VQE1204" s="22"/>
      <c r="VQF1204" s="22"/>
      <c r="VQG1204" s="22"/>
      <c r="VQH1204" s="22"/>
      <c r="VQI1204" s="22"/>
      <c r="VQJ1204" s="22"/>
      <c r="VQK1204" s="22"/>
      <c r="VQL1204" s="22"/>
      <c r="VQM1204" s="22"/>
      <c r="VQN1204" s="22"/>
      <c r="VQO1204" s="22"/>
      <c r="VQP1204" s="22"/>
      <c r="VQQ1204" s="22"/>
      <c r="VQR1204" s="22"/>
      <c r="VQS1204" s="22"/>
      <c r="VQT1204" s="22"/>
      <c r="VQU1204" s="22"/>
      <c r="VQV1204" s="22"/>
      <c r="VQW1204" s="22"/>
      <c r="VQX1204" s="22"/>
      <c r="VQY1204" s="22"/>
      <c r="VQZ1204" s="22"/>
      <c r="VRA1204" s="22"/>
      <c r="VRB1204" s="22"/>
      <c r="VRC1204" s="22"/>
      <c r="VRD1204" s="22"/>
      <c r="VRE1204" s="22"/>
      <c r="VRF1204" s="22"/>
      <c r="VRG1204" s="22"/>
      <c r="VRH1204" s="22"/>
      <c r="VRI1204" s="22"/>
      <c r="VRJ1204" s="22"/>
      <c r="VRK1204" s="22"/>
      <c r="VRL1204" s="22"/>
      <c r="VRM1204" s="22"/>
      <c r="VRN1204" s="22"/>
      <c r="VRO1204" s="22"/>
      <c r="VRP1204" s="22"/>
      <c r="VRQ1204" s="22"/>
      <c r="VRR1204" s="22"/>
      <c r="VRS1204" s="22"/>
      <c r="VRT1204" s="22"/>
      <c r="VRU1204" s="22"/>
      <c r="VRV1204" s="22"/>
      <c r="VRW1204" s="22"/>
      <c r="VRX1204" s="22"/>
      <c r="VRY1204" s="22"/>
      <c r="VRZ1204" s="22"/>
      <c r="VSA1204" s="22"/>
      <c r="VSB1204" s="22"/>
      <c r="VSC1204" s="22"/>
      <c r="VSD1204" s="22"/>
      <c r="VSE1204" s="22"/>
      <c r="VSF1204" s="22"/>
      <c r="VSG1204" s="22"/>
      <c r="VSH1204" s="22"/>
      <c r="VSI1204" s="22"/>
      <c r="VSJ1204" s="22"/>
      <c r="VSK1204" s="22"/>
      <c r="VSL1204" s="22"/>
      <c r="VSM1204" s="22"/>
      <c r="VSN1204" s="22"/>
      <c r="VSO1204" s="22"/>
      <c r="VSP1204" s="22"/>
      <c r="VSQ1204" s="22"/>
      <c r="VSR1204" s="22"/>
      <c r="VSS1204" s="22"/>
      <c r="VST1204" s="22"/>
      <c r="VSU1204" s="22"/>
      <c r="VSV1204" s="22"/>
      <c r="VSW1204" s="22"/>
      <c r="VSX1204" s="22"/>
      <c r="VSY1204" s="22"/>
      <c r="VSZ1204" s="22"/>
      <c r="VTA1204" s="22"/>
      <c r="VTB1204" s="22"/>
      <c r="VTC1204" s="22"/>
      <c r="VTD1204" s="22"/>
      <c r="VTE1204" s="22"/>
      <c r="VTF1204" s="22"/>
      <c r="VTG1204" s="22"/>
      <c r="VTH1204" s="22"/>
      <c r="VTI1204" s="22"/>
      <c r="VTJ1204" s="22"/>
      <c r="VTK1204" s="22"/>
      <c r="VTL1204" s="22"/>
      <c r="VTM1204" s="22"/>
      <c r="VTN1204" s="22"/>
      <c r="VTO1204" s="22"/>
      <c r="VTP1204" s="22"/>
      <c r="VTQ1204" s="22"/>
      <c r="VTR1204" s="22"/>
      <c r="VTS1204" s="22"/>
      <c r="VTT1204" s="22"/>
      <c r="VTU1204" s="22"/>
      <c r="VTV1204" s="22"/>
      <c r="VTW1204" s="22"/>
      <c r="VTX1204" s="22"/>
      <c r="VTY1204" s="22"/>
      <c r="VTZ1204" s="22"/>
      <c r="VUA1204" s="22"/>
      <c r="VUB1204" s="22"/>
      <c r="VUC1204" s="22"/>
      <c r="VUD1204" s="22"/>
      <c r="VUE1204" s="22"/>
      <c r="VUF1204" s="22"/>
      <c r="VUG1204" s="22"/>
      <c r="VUH1204" s="22"/>
      <c r="VUI1204" s="22"/>
      <c r="VUJ1204" s="22"/>
      <c r="VUK1204" s="22"/>
      <c r="VUL1204" s="22"/>
      <c r="VUM1204" s="22"/>
      <c r="VUN1204" s="22"/>
      <c r="VUO1204" s="22"/>
      <c r="VUP1204" s="22"/>
      <c r="VUQ1204" s="22"/>
      <c r="VUR1204" s="22"/>
      <c r="VUS1204" s="22"/>
      <c r="VUT1204" s="22"/>
      <c r="VUU1204" s="22"/>
      <c r="VUV1204" s="22"/>
      <c r="VUW1204" s="22"/>
      <c r="VUX1204" s="22"/>
      <c r="VUY1204" s="22"/>
      <c r="VUZ1204" s="22"/>
      <c r="VVA1204" s="22"/>
      <c r="VVB1204" s="22"/>
      <c r="VVC1204" s="22"/>
      <c r="VVD1204" s="22"/>
      <c r="VVE1204" s="22"/>
      <c r="VVF1204" s="22"/>
      <c r="VVG1204" s="22"/>
      <c r="VVH1204" s="22"/>
      <c r="VVI1204" s="22"/>
      <c r="VVJ1204" s="22"/>
      <c r="VVK1204" s="22"/>
      <c r="VVL1204" s="22"/>
      <c r="VVM1204" s="22"/>
      <c r="VVN1204" s="22"/>
      <c r="VVO1204" s="22"/>
      <c r="VVP1204" s="22"/>
      <c r="VVQ1204" s="22"/>
      <c r="VVR1204" s="22"/>
      <c r="VVS1204" s="22"/>
      <c r="VVT1204" s="22"/>
      <c r="VVU1204" s="22"/>
      <c r="VVV1204" s="22"/>
      <c r="VVW1204" s="22"/>
      <c r="VVX1204" s="22"/>
      <c r="VVY1204" s="22"/>
      <c r="VVZ1204" s="22"/>
      <c r="VWA1204" s="22"/>
      <c r="VWB1204" s="22"/>
      <c r="VWC1204" s="22"/>
      <c r="VWD1204" s="22"/>
      <c r="VWE1204" s="22"/>
      <c r="VWF1204" s="22"/>
      <c r="VWG1204" s="22"/>
      <c r="VWH1204" s="22"/>
      <c r="VWI1204" s="22"/>
      <c r="VWJ1204" s="22"/>
      <c r="VWK1204" s="22"/>
      <c r="VWL1204" s="22"/>
      <c r="VWM1204" s="22"/>
      <c r="VWN1204" s="22"/>
      <c r="VWO1204" s="22"/>
      <c r="VWP1204" s="22"/>
      <c r="VWQ1204" s="22"/>
      <c r="VWR1204" s="22"/>
      <c r="VWS1204" s="22"/>
      <c r="VWT1204" s="22"/>
      <c r="VWU1204" s="22"/>
      <c r="VWV1204" s="22"/>
      <c r="VWW1204" s="22"/>
      <c r="VWX1204" s="22"/>
      <c r="VWY1204" s="22"/>
      <c r="VWZ1204" s="22"/>
      <c r="VXA1204" s="22"/>
      <c r="VXB1204" s="22"/>
      <c r="VXC1204" s="22"/>
      <c r="VXD1204" s="22"/>
      <c r="VXE1204" s="22"/>
      <c r="VXF1204" s="22"/>
      <c r="VXG1204" s="22"/>
      <c r="VXH1204" s="22"/>
      <c r="VXI1204" s="22"/>
      <c r="VXJ1204" s="22"/>
      <c r="VXK1204" s="22"/>
      <c r="VXL1204" s="22"/>
      <c r="VXM1204" s="22"/>
      <c r="VXN1204" s="22"/>
      <c r="VXO1204" s="22"/>
      <c r="VXP1204" s="22"/>
      <c r="VXQ1204" s="22"/>
      <c r="VXR1204" s="22"/>
      <c r="VXS1204" s="22"/>
      <c r="VXT1204" s="22"/>
      <c r="VXU1204" s="22"/>
      <c r="VXV1204" s="22"/>
      <c r="VXW1204" s="22"/>
      <c r="VXX1204" s="22"/>
      <c r="VXY1204" s="22"/>
      <c r="VXZ1204" s="22"/>
      <c r="VYA1204" s="22"/>
      <c r="VYB1204" s="22"/>
      <c r="VYC1204" s="22"/>
      <c r="VYD1204" s="22"/>
      <c r="VYE1204" s="22"/>
      <c r="VYF1204" s="22"/>
      <c r="VYG1204" s="22"/>
      <c r="VYH1204" s="22"/>
      <c r="VYI1204" s="22"/>
      <c r="VYJ1204" s="22"/>
      <c r="VYK1204" s="22"/>
      <c r="VYL1204" s="22"/>
      <c r="VYM1204" s="22"/>
      <c r="VYN1204" s="22"/>
      <c r="VYO1204" s="22"/>
      <c r="VYP1204" s="22"/>
      <c r="VYQ1204" s="22"/>
      <c r="VYR1204" s="22"/>
      <c r="VYS1204" s="22"/>
      <c r="VYT1204" s="22"/>
      <c r="VYU1204" s="22"/>
      <c r="VYV1204" s="22"/>
      <c r="VYW1204" s="22"/>
      <c r="VYX1204" s="22"/>
      <c r="VYY1204" s="22"/>
      <c r="VYZ1204" s="22"/>
      <c r="VZA1204" s="22"/>
      <c r="VZB1204" s="22"/>
      <c r="VZC1204" s="22"/>
      <c r="VZD1204" s="22"/>
      <c r="VZE1204" s="22"/>
      <c r="VZF1204" s="22"/>
      <c r="VZG1204" s="22"/>
      <c r="VZH1204" s="22"/>
      <c r="VZI1204" s="22"/>
      <c r="VZJ1204" s="22"/>
      <c r="VZK1204" s="22"/>
      <c r="VZL1204" s="22"/>
      <c r="VZM1204" s="22"/>
      <c r="VZN1204" s="22"/>
      <c r="VZO1204" s="22"/>
      <c r="VZP1204" s="22"/>
      <c r="VZQ1204" s="22"/>
      <c r="VZR1204" s="22"/>
      <c r="VZS1204" s="22"/>
      <c r="VZT1204" s="22"/>
      <c r="VZU1204" s="22"/>
      <c r="VZV1204" s="22"/>
      <c r="VZW1204" s="22"/>
      <c r="VZX1204" s="22"/>
      <c r="VZY1204" s="22"/>
      <c r="VZZ1204" s="22"/>
      <c r="WAA1204" s="22"/>
      <c r="WAB1204" s="22"/>
      <c r="WAC1204" s="22"/>
      <c r="WAD1204" s="22"/>
      <c r="WAE1204" s="22"/>
      <c r="WAF1204" s="22"/>
      <c r="WAG1204" s="22"/>
      <c r="WAH1204" s="22"/>
      <c r="WAI1204" s="22"/>
      <c r="WAJ1204" s="22"/>
      <c r="WAK1204" s="22"/>
      <c r="WAL1204" s="22"/>
      <c r="WAM1204" s="22"/>
      <c r="WAN1204" s="22"/>
      <c r="WAO1204" s="22"/>
      <c r="WAP1204" s="22"/>
      <c r="WAQ1204" s="22"/>
      <c r="WAR1204" s="22"/>
      <c r="WAS1204" s="22"/>
      <c r="WAT1204" s="22"/>
      <c r="WAU1204" s="22"/>
      <c r="WAV1204" s="22"/>
      <c r="WAW1204" s="22"/>
      <c r="WAX1204" s="22"/>
      <c r="WAY1204" s="22"/>
      <c r="WAZ1204" s="22"/>
      <c r="WBA1204" s="22"/>
      <c r="WBB1204" s="22"/>
      <c r="WBC1204" s="22"/>
      <c r="WBD1204" s="22"/>
      <c r="WBE1204" s="22"/>
      <c r="WBF1204" s="22"/>
      <c r="WBG1204" s="22"/>
      <c r="WBH1204" s="22"/>
      <c r="WBI1204" s="22"/>
      <c r="WBJ1204" s="22"/>
      <c r="WBK1204" s="22"/>
      <c r="WBL1204" s="22"/>
      <c r="WBM1204" s="22"/>
      <c r="WBN1204" s="22"/>
      <c r="WBO1204" s="22"/>
      <c r="WBP1204" s="22"/>
      <c r="WBQ1204" s="22"/>
      <c r="WBR1204" s="22"/>
      <c r="WBS1204" s="22"/>
      <c r="WBT1204" s="22"/>
      <c r="WBU1204" s="22"/>
      <c r="WBV1204" s="22"/>
      <c r="WBW1204" s="22"/>
      <c r="WBX1204" s="22"/>
      <c r="WBY1204" s="22"/>
      <c r="WBZ1204" s="22"/>
      <c r="WCA1204" s="22"/>
      <c r="WCB1204" s="22"/>
      <c r="WCC1204" s="22"/>
      <c r="WCD1204" s="22"/>
      <c r="WCE1204" s="22"/>
      <c r="WCF1204" s="22"/>
      <c r="WCG1204" s="22"/>
      <c r="WCH1204" s="22"/>
      <c r="WCI1204" s="22"/>
      <c r="WCJ1204" s="22"/>
      <c r="WCK1204" s="22"/>
      <c r="WCL1204" s="22"/>
      <c r="WCM1204" s="22"/>
      <c r="WCN1204" s="22"/>
      <c r="WCO1204" s="22"/>
      <c r="WCP1204" s="22"/>
      <c r="WCQ1204" s="22"/>
      <c r="WCR1204" s="22"/>
      <c r="WCS1204" s="22"/>
      <c r="WCT1204" s="22"/>
      <c r="WCU1204" s="22"/>
      <c r="WCV1204" s="22"/>
      <c r="WCW1204" s="22"/>
      <c r="WCX1204" s="22"/>
      <c r="WCY1204" s="22"/>
      <c r="WCZ1204" s="22"/>
      <c r="WDA1204" s="22"/>
      <c r="WDB1204" s="22"/>
      <c r="WDC1204" s="22"/>
      <c r="WDD1204" s="22"/>
      <c r="WDE1204" s="22"/>
      <c r="WDF1204" s="22"/>
      <c r="WDG1204" s="22"/>
      <c r="WDH1204" s="22"/>
      <c r="WDI1204" s="22"/>
      <c r="WDJ1204" s="22"/>
      <c r="WDK1204" s="22"/>
      <c r="WDL1204" s="22"/>
      <c r="WDM1204" s="22"/>
      <c r="WDN1204" s="22"/>
      <c r="WDO1204" s="22"/>
      <c r="WDP1204" s="22"/>
      <c r="WDQ1204" s="22"/>
      <c r="WDR1204" s="22"/>
      <c r="WDS1204" s="22"/>
      <c r="WDT1204" s="22"/>
      <c r="WDU1204" s="22"/>
      <c r="WDV1204" s="22"/>
      <c r="WDW1204" s="22"/>
      <c r="WDX1204" s="22"/>
      <c r="WDY1204" s="22"/>
      <c r="WDZ1204" s="22"/>
      <c r="WEA1204" s="22"/>
      <c r="WEB1204" s="22"/>
      <c r="WEC1204" s="22"/>
      <c r="WED1204" s="22"/>
      <c r="WEE1204" s="22"/>
      <c r="WEF1204" s="22"/>
      <c r="WEG1204" s="22"/>
      <c r="WEH1204" s="22"/>
      <c r="WEI1204" s="22"/>
      <c r="WEJ1204" s="22"/>
      <c r="WEK1204" s="22"/>
      <c r="WEL1204" s="22"/>
      <c r="WEM1204" s="22"/>
      <c r="WEN1204" s="22"/>
      <c r="WEO1204" s="22"/>
      <c r="WEP1204" s="22"/>
      <c r="WEQ1204" s="22"/>
      <c r="WER1204" s="22"/>
      <c r="WES1204" s="22"/>
      <c r="WET1204" s="22"/>
      <c r="WEU1204" s="22"/>
      <c r="WEV1204" s="22"/>
      <c r="WEW1204" s="22"/>
      <c r="WEX1204" s="22"/>
      <c r="WEY1204" s="22"/>
      <c r="WEZ1204" s="22"/>
      <c r="WFA1204" s="22"/>
      <c r="WFB1204" s="22"/>
      <c r="WFC1204" s="22"/>
      <c r="WFD1204" s="22"/>
      <c r="WFE1204" s="22"/>
      <c r="WFF1204" s="22"/>
      <c r="WFG1204" s="22"/>
      <c r="WFH1204" s="22"/>
      <c r="WFI1204" s="22"/>
      <c r="WFJ1204" s="22"/>
      <c r="WFK1204" s="22"/>
      <c r="WFL1204" s="22"/>
      <c r="WFM1204" s="22"/>
      <c r="WFN1204" s="22"/>
      <c r="WFO1204" s="22"/>
      <c r="WFP1204" s="22"/>
      <c r="WFQ1204" s="22"/>
      <c r="WFR1204" s="22"/>
      <c r="WFS1204" s="22"/>
      <c r="WFT1204" s="22"/>
      <c r="WFU1204" s="22"/>
      <c r="WFV1204" s="22"/>
      <c r="WFW1204" s="22"/>
      <c r="WFX1204" s="22"/>
      <c r="WFY1204" s="22"/>
      <c r="WFZ1204" s="22"/>
      <c r="WGA1204" s="22"/>
      <c r="WGB1204" s="22"/>
      <c r="WGC1204" s="22"/>
      <c r="WGD1204" s="22"/>
      <c r="WGE1204" s="22"/>
      <c r="WGF1204" s="22"/>
      <c r="WGG1204" s="22"/>
      <c r="WGH1204" s="22"/>
      <c r="WGI1204" s="22"/>
      <c r="WGJ1204" s="22"/>
      <c r="WGK1204" s="22"/>
      <c r="WGL1204" s="22"/>
      <c r="WGM1204" s="22"/>
      <c r="WGN1204" s="22"/>
      <c r="WGO1204" s="22"/>
      <c r="WGP1204" s="22"/>
      <c r="WGQ1204" s="22"/>
      <c r="WGR1204" s="22"/>
      <c r="WGS1204" s="22"/>
      <c r="WGT1204" s="22"/>
      <c r="WGU1204" s="22"/>
      <c r="WGV1204" s="22"/>
      <c r="WGW1204" s="22"/>
      <c r="WGX1204" s="22"/>
      <c r="WGY1204" s="22"/>
      <c r="WGZ1204" s="22"/>
      <c r="WHA1204" s="22"/>
      <c r="WHB1204" s="22"/>
      <c r="WHC1204" s="22"/>
      <c r="WHD1204" s="22"/>
      <c r="WHE1204" s="22"/>
      <c r="WHF1204" s="22"/>
      <c r="WHG1204" s="22"/>
      <c r="WHH1204" s="22"/>
      <c r="WHI1204" s="22"/>
      <c r="WHJ1204" s="22"/>
      <c r="WHK1204" s="22"/>
      <c r="WHL1204" s="22"/>
      <c r="WHM1204" s="22"/>
      <c r="WHN1204" s="22"/>
      <c r="WHO1204" s="22"/>
      <c r="WHP1204" s="22"/>
      <c r="WHQ1204" s="22"/>
      <c r="WHR1204" s="22"/>
      <c r="WHS1204" s="22"/>
      <c r="WHT1204" s="22"/>
      <c r="WHU1204" s="22"/>
      <c r="WHV1204" s="22"/>
      <c r="WHW1204" s="22"/>
      <c r="WHX1204" s="22"/>
      <c r="WHY1204" s="22"/>
      <c r="WHZ1204" s="22"/>
      <c r="WIA1204" s="22"/>
      <c r="WIB1204" s="22"/>
      <c r="WIC1204" s="22"/>
      <c r="WID1204" s="22"/>
      <c r="WIE1204" s="22"/>
      <c r="WIF1204" s="22"/>
      <c r="WIG1204" s="22"/>
      <c r="WIH1204" s="22"/>
      <c r="WII1204" s="22"/>
      <c r="WIJ1204" s="22"/>
      <c r="WIK1204" s="22"/>
      <c r="WIL1204" s="22"/>
      <c r="WIM1204" s="22"/>
      <c r="WIN1204" s="22"/>
      <c r="WIO1204" s="22"/>
      <c r="WIP1204" s="22"/>
      <c r="WIQ1204" s="22"/>
      <c r="WIR1204" s="22"/>
      <c r="WIS1204" s="22"/>
      <c r="WIT1204" s="22"/>
      <c r="WIU1204" s="22"/>
      <c r="WIV1204" s="22"/>
      <c r="WIW1204" s="22"/>
      <c r="WIX1204" s="22"/>
      <c r="WIY1204" s="22"/>
      <c r="WIZ1204" s="22"/>
      <c r="WJA1204" s="22"/>
      <c r="WJB1204" s="22"/>
      <c r="WJC1204" s="22"/>
      <c r="WJD1204" s="22"/>
      <c r="WJE1204" s="22"/>
      <c r="WJF1204" s="22"/>
      <c r="WJG1204" s="22"/>
      <c r="WJH1204" s="22"/>
      <c r="WJI1204" s="22"/>
      <c r="WJJ1204" s="22"/>
      <c r="WJK1204" s="22"/>
      <c r="WJL1204" s="22"/>
      <c r="WJM1204" s="22"/>
      <c r="WJN1204" s="22"/>
      <c r="WJO1204" s="22"/>
      <c r="WJP1204" s="22"/>
      <c r="WJQ1204" s="22"/>
      <c r="WJR1204" s="22"/>
      <c r="WJS1204" s="22"/>
      <c r="WJT1204" s="22"/>
      <c r="WJU1204" s="22"/>
      <c r="WJV1204" s="22"/>
      <c r="WJW1204" s="22"/>
      <c r="WJX1204" s="22"/>
      <c r="WJY1204" s="22"/>
      <c r="WJZ1204" s="22"/>
      <c r="WKA1204" s="22"/>
      <c r="WKB1204" s="22"/>
      <c r="WKC1204" s="22"/>
      <c r="WKD1204" s="22"/>
      <c r="WKE1204" s="22"/>
      <c r="WKF1204" s="22"/>
      <c r="WKG1204" s="22"/>
      <c r="WKH1204" s="22"/>
      <c r="WKI1204" s="22"/>
      <c r="WKJ1204" s="22"/>
      <c r="WKK1204" s="22"/>
      <c r="WKL1204" s="22"/>
      <c r="WKM1204" s="22"/>
      <c r="WKN1204" s="22"/>
      <c r="WKO1204" s="22"/>
      <c r="WKP1204" s="22"/>
      <c r="WKQ1204" s="22"/>
      <c r="WKR1204" s="22"/>
      <c r="WKS1204" s="22"/>
      <c r="WKT1204" s="22"/>
      <c r="WKU1204" s="22"/>
      <c r="WKV1204" s="22"/>
      <c r="WKW1204" s="22"/>
      <c r="WKX1204" s="22"/>
      <c r="WKY1204" s="22"/>
      <c r="WKZ1204" s="22"/>
      <c r="WLA1204" s="22"/>
      <c r="WLB1204" s="22"/>
      <c r="WLC1204" s="22"/>
      <c r="WLD1204" s="22"/>
      <c r="WLE1204" s="22"/>
      <c r="WLF1204" s="22"/>
      <c r="WLG1204" s="22"/>
      <c r="WLH1204" s="22"/>
      <c r="WLI1204" s="22"/>
      <c r="WLJ1204" s="22"/>
      <c r="WLK1204" s="22"/>
      <c r="WLL1204" s="22"/>
      <c r="WLM1204" s="22"/>
      <c r="WLN1204" s="22"/>
      <c r="WLO1204" s="22"/>
      <c r="WLP1204" s="22"/>
      <c r="WLQ1204" s="22"/>
      <c r="WLR1204" s="22"/>
      <c r="WLS1204" s="22"/>
      <c r="WLT1204" s="22"/>
      <c r="WLU1204" s="22"/>
      <c r="WLV1204" s="22"/>
      <c r="WLW1204" s="22"/>
      <c r="WLX1204" s="22"/>
      <c r="WLY1204" s="22"/>
      <c r="WLZ1204" s="22"/>
      <c r="WMA1204" s="22"/>
      <c r="WMB1204" s="22"/>
      <c r="WMC1204" s="22"/>
      <c r="WMD1204" s="22"/>
      <c r="WME1204" s="22"/>
      <c r="WMF1204" s="22"/>
      <c r="WMG1204" s="22"/>
      <c r="WMH1204" s="22"/>
      <c r="WMI1204" s="22"/>
      <c r="WMJ1204" s="22"/>
      <c r="WMK1204" s="22"/>
      <c r="WML1204" s="22"/>
      <c r="WMM1204" s="22"/>
      <c r="WMN1204" s="22"/>
      <c r="WMO1204" s="22"/>
      <c r="WMP1204" s="22"/>
      <c r="WMQ1204" s="22"/>
      <c r="WMR1204" s="22"/>
      <c r="WMS1204" s="22"/>
      <c r="WMT1204" s="22"/>
      <c r="WMU1204" s="22"/>
      <c r="WMV1204" s="22"/>
      <c r="WMW1204" s="22"/>
      <c r="WMX1204" s="22"/>
      <c r="WMY1204" s="22"/>
      <c r="WMZ1204" s="22"/>
      <c r="WNA1204" s="22"/>
      <c r="WNB1204" s="22"/>
      <c r="WNC1204" s="22"/>
      <c r="WND1204" s="22"/>
      <c r="WNE1204" s="22"/>
      <c r="WNF1204" s="22"/>
      <c r="WNG1204" s="22"/>
      <c r="WNH1204" s="22"/>
      <c r="WNI1204" s="22"/>
      <c r="WNJ1204" s="22"/>
      <c r="WNK1204" s="22"/>
      <c r="WNL1204" s="22"/>
      <c r="WNM1204" s="22"/>
      <c r="WNN1204" s="22"/>
      <c r="WNO1204" s="22"/>
      <c r="WNP1204" s="22"/>
      <c r="WNQ1204" s="22"/>
      <c r="WNR1204" s="22"/>
      <c r="WNS1204" s="22"/>
      <c r="WNT1204" s="22"/>
      <c r="WNU1204" s="22"/>
      <c r="WNV1204" s="22"/>
      <c r="WNW1204" s="22"/>
      <c r="WNX1204" s="22"/>
      <c r="WNY1204" s="22"/>
      <c r="WNZ1204" s="22"/>
      <c r="WOA1204" s="22"/>
      <c r="WOB1204" s="22"/>
      <c r="WOC1204" s="22"/>
      <c r="WOD1204" s="22"/>
      <c r="WOE1204" s="22"/>
      <c r="WOF1204" s="22"/>
      <c r="WOG1204" s="22"/>
      <c r="WOH1204" s="22"/>
      <c r="WOI1204" s="22"/>
      <c r="WOJ1204" s="22"/>
      <c r="WOK1204" s="22"/>
      <c r="WOL1204" s="22"/>
      <c r="WOM1204" s="22"/>
      <c r="WON1204" s="22"/>
      <c r="WOO1204" s="22"/>
      <c r="WOP1204" s="22"/>
      <c r="WOQ1204" s="22"/>
      <c r="WOR1204" s="22"/>
      <c r="WOS1204" s="22"/>
      <c r="WOT1204" s="22"/>
      <c r="WOU1204" s="22"/>
      <c r="WOV1204" s="22"/>
      <c r="WOW1204" s="22"/>
      <c r="WOX1204" s="22"/>
      <c r="WOY1204" s="22"/>
      <c r="WOZ1204" s="22"/>
      <c r="WPA1204" s="22"/>
      <c r="WPB1204" s="22"/>
      <c r="WPC1204" s="22"/>
      <c r="WPD1204" s="22"/>
      <c r="WPE1204" s="22"/>
      <c r="WPF1204" s="22"/>
      <c r="WPG1204" s="22"/>
      <c r="WPH1204" s="22"/>
      <c r="WPI1204" s="22"/>
      <c r="WPJ1204" s="22"/>
      <c r="WPK1204" s="22"/>
      <c r="WPL1204" s="22"/>
      <c r="WPM1204" s="22"/>
      <c r="WPN1204" s="22"/>
      <c r="WPO1204" s="22"/>
      <c r="WPP1204" s="22"/>
      <c r="WPQ1204" s="22"/>
      <c r="WPR1204" s="22"/>
      <c r="WPS1204" s="22"/>
      <c r="WPT1204" s="22"/>
      <c r="WPU1204" s="22"/>
      <c r="WPV1204" s="22"/>
      <c r="WPW1204" s="22"/>
      <c r="WPX1204" s="22"/>
      <c r="WPY1204" s="22"/>
      <c r="WPZ1204" s="22"/>
      <c r="WQA1204" s="22"/>
      <c r="WQB1204" s="22"/>
      <c r="WQC1204" s="22"/>
      <c r="WQD1204" s="22"/>
      <c r="WQE1204" s="22"/>
      <c r="WQF1204" s="22"/>
      <c r="WQG1204" s="22"/>
      <c r="WQH1204" s="22"/>
      <c r="WQI1204" s="22"/>
      <c r="WQJ1204" s="22"/>
      <c r="WQK1204" s="22"/>
      <c r="WQL1204" s="22"/>
      <c r="WQM1204" s="22"/>
      <c r="WQN1204" s="22"/>
      <c r="WQO1204" s="22"/>
      <c r="WQP1204" s="22"/>
      <c r="WQQ1204" s="22"/>
      <c r="WQR1204" s="22"/>
      <c r="WQS1204" s="22"/>
      <c r="WQT1204" s="22"/>
      <c r="WQU1204" s="22"/>
      <c r="WQV1204" s="22"/>
      <c r="WQW1204" s="22"/>
      <c r="WQX1204" s="22"/>
      <c r="WQY1204" s="22"/>
      <c r="WQZ1204" s="22"/>
      <c r="WRA1204" s="22"/>
      <c r="WRB1204" s="22"/>
      <c r="WRC1204" s="22"/>
      <c r="WRD1204" s="22"/>
      <c r="WRE1204" s="22"/>
      <c r="WRF1204" s="22"/>
      <c r="WRG1204" s="22"/>
      <c r="WRH1204" s="22"/>
      <c r="WRI1204" s="22"/>
      <c r="WRJ1204" s="22"/>
      <c r="WRK1204" s="22"/>
      <c r="WRL1204" s="22"/>
      <c r="WRM1204" s="22"/>
      <c r="WRN1204" s="22"/>
      <c r="WRO1204" s="22"/>
      <c r="WRP1204" s="22"/>
      <c r="WRQ1204" s="22"/>
      <c r="WRR1204" s="22"/>
      <c r="WRS1204" s="22"/>
      <c r="WRT1204" s="22"/>
      <c r="WRU1204" s="22"/>
      <c r="WRV1204" s="22"/>
      <c r="WRW1204" s="22"/>
      <c r="WRX1204" s="22"/>
      <c r="WRY1204" s="22"/>
      <c r="WRZ1204" s="22"/>
      <c r="WSA1204" s="22"/>
      <c r="WSB1204" s="22"/>
      <c r="WSC1204" s="22"/>
      <c r="WSD1204" s="22"/>
      <c r="WSE1204" s="22"/>
      <c r="WSF1204" s="22"/>
      <c r="WSG1204" s="22"/>
      <c r="WSH1204" s="22"/>
      <c r="WSI1204" s="22"/>
      <c r="WSJ1204" s="22"/>
      <c r="WSK1204" s="22"/>
      <c r="WSL1204" s="22"/>
      <c r="WSM1204" s="22"/>
      <c r="WSN1204" s="22"/>
      <c r="WSO1204" s="22"/>
      <c r="WSP1204" s="22"/>
      <c r="WSQ1204" s="22"/>
      <c r="WSR1204" s="22"/>
      <c r="WSS1204" s="22"/>
      <c r="WST1204" s="22"/>
      <c r="WSU1204" s="22"/>
      <c r="WSV1204" s="22"/>
      <c r="WSW1204" s="22"/>
      <c r="WSX1204" s="22"/>
      <c r="WSY1204" s="22"/>
      <c r="WSZ1204" s="22"/>
      <c r="WTA1204" s="22"/>
      <c r="WTB1204" s="22"/>
      <c r="WTC1204" s="22"/>
      <c r="WTD1204" s="22"/>
      <c r="WTE1204" s="22"/>
      <c r="WTF1204" s="22"/>
      <c r="WTG1204" s="22"/>
      <c r="WTH1204" s="22"/>
      <c r="WTI1204" s="22"/>
      <c r="WTJ1204" s="22"/>
      <c r="WTK1204" s="22"/>
      <c r="WTL1204" s="22"/>
      <c r="WTM1204" s="22"/>
      <c r="WTN1204" s="22"/>
      <c r="WTO1204" s="22"/>
      <c r="WTP1204" s="22"/>
      <c r="WTQ1204" s="22"/>
      <c r="WTR1204" s="22"/>
      <c r="WTS1204" s="22"/>
      <c r="WTT1204" s="22"/>
      <c r="WTU1204" s="22"/>
      <c r="WTV1204" s="22"/>
      <c r="WTW1204" s="22"/>
      <c r="WTX1204" s="22"/>
      <c r="WTY1204" s="22"/>
      <c r="WTZ1204" s="22"/>
      <c r="WUA1204" s="22"/>
      <c r="WUB1204" s="22"/>
      <c r="WUC1204" s="22"/>
      <c r="WUD1204" s="22"/>
      <c r="WUE1204" s="22"/>
      <c r="WUF1204" s="22"/>
      <c r="WUG1204" s="22"/>
      <c r="WUH1204" s="22"/>
      <c r="WUI1204" s="22"/>
      <c r="WUJ1204" s="22"/>
      <c r="WUK1204" s="22"/>
      <c r="WUL1204" s="22"/>
      <c r="WUM1204" s="22"/>
      <c r="WUN1204" s="22"/>
      <c r="WUO1204" s="22"/>
      <c r="WUP1204" s="22"/>
      <c r="WUQ1204" s="22"/>
      <c r="WUR1204" s="22"/>
      <c r="WUS1204" s="22"/>
      <c r="WUT1204" s="22"/>
      <c r="WUU1204" s="22"/>
      <c r="WUV1204" s="22"/>
      <c r="WUW1204" s="22"/>
      <c r="WUX1204" s="22"/>
      <c r="WUY1204" s="22"/>
      <c r="WUZ1204" s="22"/>
      <c r="WVA1204" s="22"/>
      <c r="WVB1204" s="22"/>
      <c r="WVC1204" s="22"/>
      <c r="WVD1204" s="22"/>
      <c r="WVE1204" s="22"/>
      <c r="WVF1204" s="22"/>
      <c r="WVG1204" s="22"/>
      <c r="WVH1204" s="22"/>
      <c r="WVI1204" s="22"/>
      <c r="WVJ1204" s="22"/>
      <c r="WVK1204" s="22"/>
      <c r="WVL1204" s="22"/>
      <c r="WVM1204" s="22"/>
      <c r="WVN1204" s="22"/>
      <c r="WVO1204" s="22"/>
      <c r="WVP1204" s="22"/>
      <c r="WVQ1204" s="22"/>
      <c r="WVR1204" s="22"/>
      <c r="WVS1204" s="22"/>
      <c r="WVT1204" s="22"/>
      <c r="WVU1204" s="22"/>
      <c r="WVV1204" s="22"/>
      <c r="WVW1204" s="22"/>
      <c r="WVX1204" s="22"/>
      <c r="WVY1204" s="22"/>
      <c r="WVZ1204" s="22"/>
      <c r="WWA1204" s="22"/>
      <c r="WWB1204" s="22"/>
      <c r="WWC1204" s="22"/>
      <c r="WWD1204" s="22"/>
      <c r="WWE1204" s="22"/>
      <c r="WWF1204" s="22"/>
      <c r="WWG1204" s="22"/>
      <c r="WWH1204" s="22"/>
      <c r="WWI1204" s="22"/>
      <c r="WWJ1204" s="22"/>
      <c r="WWK1204" s="22"/>
      <c r="WWL1204" s="22"/>
      <c r="WWM1204" s="22"/>
      <c r="WWN1204" s="22"/>
      <c r="WWO1204" s="22"/>
      <c r="WWP1204" s="22"/>
      <c r="WWQ1204" s="22"/>
      <c r="WWR1204" s="22"/>
      <c r="WWS1204" s="22"/>
      <c r="WWT1204" s="22"/>
      <c r="WWU1204" s="22"/>
      <c r="WWV1204" s="22"/>
      <c r="WWW1204" s="22"/>
      <c r="WWX1204" s="22"/>
      <c r="WWY1204" s="22"/>
      <c r="WWZ1204" s="22"/>
      <c r="WXA1204" s="22"/>
      <c r="WXB1204" s="22"/>
      <c r="WXC1204" s="22"/>
      <c r="WXD1204" s="22"/>
      <c r="WXE1204" s="22"/>
      <c r="WXF1204" s="22"/>
      <c r="WXG1204" s="22"/>
      <c r="WXH1204" s="22"/>
      <c r="WXI1204" s="22"/>
      <c r="WXJ1204" s="22"/>
      <c r="WXK1204" s="22"/>
      <c r="WXL1204" s="22"/>
      <c r="WXM1204" s="22"/>
      <c r="WXN1204" s="22"/>
      <c r="WXO1204" s="22"/>
      <c r="WXP1204" s="22"/>
      <c r="WXQ1204" s="22"/>
      <c r="WXR1204" s="22"/>
      <c r="WXS1204" s="22"/>
      <c r="WXT1204" s="22"/>
      <c r="WXU1204" s="22"/>
      <c r="WXV1204" s="22"/>
      <c r="WXW1204" s="22"/>
      <c r="WXX1204" s="22"/>
      <c r="WXY1204" s="22"/>
      <c r="WXZ1204" s="22"/>
      <c r="WYA1204" s="22"/>
      <c r="WYB1204" s="22"/>
      <c r="WYC1204" s="22"/>
      <c r="WYD1204" s="22"/>
      <c r="WYE1204" s="22"/>
      <c r="WYF1204" s="22"/>
      <c r="WYG1204" s="22"/>
      <c r="WYH1204" s="22"/>
      <c r="WYI1204" s="22"/>
      <c r="WYJ1204" s="22"/>
      <c r="WYK1204" s="22"/>
      <c r="WYL1204" s="22"/>
      <c r="WYM1204" s="22"/>
      <c r="WYN1204" s="22"/>
      <c r="WYO1204" s="22"/>
      <c r="WYP1204" s="22"/>
      <c r="WYQ1204" s="22"/>
      <c r="WYR1204" s="22"/>
      <c r="WYS1204" s="22"/>
      <c r="WYT1204" s="22"/>
      <c r="WYU1204" s="22"/>
      <c r="WYV1204" s="22"/>
      <c r="WYW1204" s="22"/>
      <c r="WYX1204" s="22"/>
      <c r="WYY1204" s="22"/>
      <c r="WYZ1204" s="22"/>
      <c r="WZA1204" s="22"/>
      <c r="WZB1204" s="22"/>
      <c r="WZC1204" s="22"/>
      <c r="WZD1204" s="22"/>
      <c r="WZE1204" s="22"/>
      <c r="WZF1204" s="22"/>
      <c r="WZG1204" s="22"/>
      <c r="WZH1204" s="22"/>
      <c r="WZI1204" s="22"/>
      <c r="WZJ1204" s="22"/>
      <c r="WZK1204" s="22"/>
      <c r="WZL1204" s="22"/>
      <c r="WZM1204" s="22"/>
      <c r="WZN1204" s="22"/>
      <c r="WZO1204" s="22"/>
      <c r="WZP1204" s="22"/>
      <c r="WZQ1204" s="22"/>
      <c r="WZR1204" s="22"/>
      <c r="WZS1204" s="22"/>
      <c r="WZT1204" s="22"/>
      <c r="WZU1204" s="22"/>
      <c r="WZV1204" s="22"/>
      <c r="WZW1204" s="22"/>
      <c r="WZX1204" s="22"/>
      <c r="WZY1204" s="22"/>
      <c r="WZZ1204" s="22"/>
      <c r="XAA1204" s="22"/>
      <c r="XAB1204" s="22"/>
      <c r="XAC1204" s="22"/>
      <c r="XAD1204" s="22"/>
      <c r="XAE1204" s="22"/>
      <c r="XAF1204" s="22"/>
      <c r="XAG1204" s="22"/>
      <c r="XAH1204" s="22"/>
      <c r="XAI1204" s="22"/>
      <c r="XAJ1204" s="22"/>
      <c r="XAK1204" s="22"/>
      <c r="XAL1204" s="22"/>
      <c r="XAM1204" s="22"/>
      <c r="XAN1204" s="22"/>
      <c r="XAO1204" s="22"/>
      <c r="XAP1204" s="22"/>
      <c r="XAQ1204" s="22"/>
      <c r="XAR1204" s="22"/>
      <c r="XAS1204" s="22"/>
      <c r="XAT1204" s="22"/>
      <c r="XAU1204" s="22"/>
      <c r="XAV1204" s="22"/>
      <c r="XAW1204" s="22"/>
      <c r="XAX1204" s="22"/>
      <c r="XAY1204" s="22"/>
      <c r="XAZ1204" s="22"/>
      <c r="XBA1204" s="22"/>
      <c r="XBB1204" s="22"/>
      <c r="XBC1204" s="22"/>
      <c r="XBD1204" s="22"/>
      <c r="XBE1204" s="22"/>
      <c r="XBF1204" s="22"/>
      <c r="XBG1204" s="22"/>
      <c r="XBH1204" s="22"/>
      <c r="XBI1204" s="22"/>
      <c r="XBJ1204" s="22"/>
      <c r="XBK1204" s="22"/>
      <c r="XBL1204" s="22"/>
      <c r="XBM1204" s="22"/>
      <c r="XBN1204" s="22"/>
      <c r="XBO1204" s="22"/>
      <c r="XBP1204" s="22"/>
      <c r="XBQ1204" s="22"/>
      <c r="XBR1204" s="22"/>
      <c r="XBS1204" s="22"/>
      <c r="XBT1204" s="22"/>
      <c r="XBU1204" s="22"/>
      <c r="XBV1204" s="22"/>
      <c r="XBW1204" s="22"/>
      <c r="XBX1204" s="22"/>
      <c r="XBY1204" s="22"/>
      <c r="XBZ1204" s="22"/>
      <c r="XCA1204" s="22"/>
      <c r="XCB1204" s="22"/>
      <c r="XCC1204" s="22"/>
      <c r="XCD1204" s="22"/>
      <c r="XCE1204" s="22"/>
      <c r="XCF1204" s="22"/>
      <c r="XCG1204" s="22"/>
      <c r="XCH1204" s="22"/>
      <c r="XCI1204" s="22"/>
      <c r="XCJ1204" s="22"/>
      <c r="XCK1204" s="22"/>
      <c r="XCL1204" s="22"/>
      <c r="XCM1204" s="22"/>
      <c r="XCN1204" s="22"/>
      <c r="XCO1204" s="22"/>
    </row>
    <row r="1205" spans="1:16317" ht="37.9" customHeight="1">
      <c r="A1205" s="480"/>
      <c r="B1205" s="314" t="s">
        <v>75</v>
      </c>
      <c r="C1205" s="215" t="s">
        <v>6177</v>
      </c>
      <c r="D1205" s="315" t="s">
        <v>6178</v>
      </c>
      <c r="E1205" s="185" t="s">
        <v>901</v>
      </c>
      <c r="F1205" s="175" t="s">
        <v>6179</v>
      </c>
      <c r="G1205" s="186" t="s">
        <v>6180</v>
      </c>
      <c r="H1205" s="210" t="s">
        <v>974</v>
      </c>
      <c r="I1205" s="313"/>
      <c r="J1205" s="313"/>
      <c r="K1205" s="201" t="s">
        <v>1558</v>
      </c>
      <c r="L1205" s="90" t="s">
        <v>1040</v>
      </c>
      <c r="M1205" s="202" t="s">
        <v>439</v>
      </c>
      <c r="N1205" s="106" t="s">
        <v>6181</v>
      </c>
      <c r="O1205" s="107"/>
      <c r="P1205" s="201" t="s">
        <v>907</v>
      </c>
      <c r="Q1205" s="90" t="s">
        <v>1040</v>
      </c>
      <c r="R1205" s="202" t="s">
        <v>3600</v>
      </c>
      <c r="S1205" s="106" t="s">
        <v>6182</v>
      </c>
      <c r="T1205" s="107"/>
      <c r="U1205" s="201" t="s">
        <v>908</v>
      </c>
      <c r="V1205" s="90" t="s">
        <v>1040</v>
      </c>
      <c r="W1205" s="383" t="s">
        <v>905</v>
      </c>
      <c r="X1205" s="106" t="s">
        <v>6182</v>
      </c>
      <c r="Y1205" s="350"/>
      <c r="Z1205" s="201" t="s">
        <v>3956</v>
      </c>
      <c r="AA1205" s="90" t="s">
        <v>1040</v>
      </c>
      <c r="AB1205" s="106" t="s">
        <v>6182</v>
      </c>
      <c r="AC1205" s="106"/>
      <c r="AD1205" s="350"/>
      <c r="AE1205" s="22"/>
      <c r="AF1205" s="22"/>
      <c r="AG1205" s="22"/>
      <c r="AH1205" s="22"/>
      <c r="AI1205" s="22"/>
      <c r="AJ1205" s="22"/>
      <c r="AK1205" s="22"/>
      <c r="AL1205" s="22"/>
      <c r="AM1205" s="22"/>
      <c r="AN1205" s="22"/>
      <c r="AO1205" s="22"/>
      <c r="AP1205" s="22"/>
      <c r="AQ1205" s="22"/>
      <c r="AR1205" s="22"/>
      <c r="AS1205" s="22"/>
      <c r="AT1205" s="22"/>
      <c r="AU1205" s="22"/>
      <c r="AV1205" s="22"/>
      <c r="AW1205" s="22"/>
      <c r="AX1205" s="22"/>
      <c r="AY1205" s="22"/>
      <c r="AZ1205" s="22"/>
      <c r="BA1205" s="22"/>
      <c r="BB1205" s="22"/>
      <c r="BC1205" s="22"/>
      <c r="BD1205" s="22"/>
      <c r="BE1205" s="22"/>
      <c r="BF1205" s="22"/>
      <c r="BG1205" s="22"/>
      <c r="BH1205" s="22"/>
      <c r="BI1205" s="22"/>
      <c r="BJ1205" s="22"/>
      <c r="BK1205" s="22"/>
      <c r="BL1205" s="22"/>
      <c r="BM1205" s="22"/>
      <c r="BN1205" s="22"/>
      <c r="BO1205" s="22"/>
      <c r="BP1205" s="22"/>
      <c r="BQ1205" s="22"/>
      <c r="BR1205" s="22"/>
      <c r="BS1205" s="22"/>
      <c r="BT1205" s="22"/>
      <c r="BU1205" s="22"/>
      <c r="BV1205" s="22"/>
      <c r="BW1205" s="22"/>
      <c r="BX1205" s="22"/>
      <c r="BY1205" s="22"/>
      <c r="BZ1205" s="22"/>
      <c r="CA1205" s="22"/>
      <c r="CB1205" s="22"/>
      <c r="CC1205" s="22"/>
      <c r="CD1205" s="22"/>
      <c r="CE1205" s="22"/>
      <c r="CF1205" s="22"/>
      <c r="CG1205" s="22"/>
      <c r="CH1205" s="22"/>
      <c r="CI1205" s="22"/>
      <c r="CJ1205" s="22"/>
      <c r="CK1205" s="22"/>
      <c r="CL1205" s="22"/>
      <c r="CM1205" s="22"/>
      <c r="CN1205" s="22"/>
      <c r="CO1205" s="22"/>
      <c r="CP1205" s="22"/>
      <c r="CQ1205" s="22"/>
      <c r="CR1205" s="22"/>
      <c r="CS1205" s="22"/>
      <c r="CT1205" s="22"/>
      <c r="CU1205" s="22"/>
      <c r="CV1205" s="22"/>
      <c r="CW1205" s="22"/>
      <c r="CX1205" s="22"/>
      <c r="CY1205" s="22"/>
      <c r="CZ1205" s="22"/>
      <c r="DA1205" s="22"/>
      <c r="DB1205" s="22"/>
      <c r="DC1205" s="22"/>
      <c r="DD1205" s="22"/>
      <c r="DE1205" s="22"/>
      <c r="DF1205" s="22"/>
      <c r="DG1205" s="22"/>
      <c r="DH1205" s="22"/>
      <c r="DI1205" s="22"/>
      <c r="DJ1205" s="22"/>
      <c r="DK1205" s="22"/>
      <c r="DL1205" s="22"/>
      <c r="DM1205" s="22"/>
      <c r="DN1205" s="22"/>
      <c r="DO1205" s="22"/>
      <c r="DP1205" s="22"/>
      <c r="DQ1205" s="22"/>
      <c r="DR1205" s="22"/>
      <c r="DS1205" s="22"/>
      <c r="DT1205" s="22"/>
      <c r="DU1205" s="22"/>
      <c r="DV1205" s="22"/>
      <c r="DW1205" s="22"/>
      <c r="DX1205" s="22"/>
      <c r="DY1205" s="22"/>
      <c r="DZ1205" s="22"/>
      <c r="EA1205" s="22"/>
      <c r="EB1205" s="22"/>
      <c r="EC1205" s="22"/>
      <c r="ED1205" s="22"/>
      <c r="EE1205" s="22"/>
      <c r="EF1205" s="22"/>
      <c r="EG1205" s="22"/>
      <c r="EH1205" s="22"/>
      <c r="EI1205" s="22"/>
      <c r="EJ1205" s="22"/>
      <c r="EK1205" s="22"/>
      <c r="EL1205" s="22"/>
      <c r="EM1205" s="22"/>
      <c r="EN1205" s="22"/>
      <c r="EO1205" s="22"/>
      <c r="EP1205" s="22"/>
      <c r="EQ1205" s="22"/>
      <c r="ER1205" s="22"/>
      <c r="ES1205" s="22"/>
      <c r="ET1205" s="22"/>
      <c r="EU1205" s="22"/>
      <c r="EV1205" s="22"/>
      <c r="EW1205" s="22"/>
      <c r="EX1205" s="22"/>
      <c r="EY1205" s="22"/>
      <c r="EZ1205" s="22"/>
      <c r="FA1205" s="22"/>
      <c r="FB1205" s="22"/>
      <c r="FC1205" s="22"/>
      <c r="FD1205" s="22"/>
      <c r="FE1205" s="22"/>
      <c r="FF1205" s="22"/>
      <c r="FG1205" s="22"/>
      <c r="FH1205" s="22"/>
      <c r="FI1205" s="22"/>
      <c r="FJ1205" s="22"/>
      <c r="FK1205" s="22"/>
      <c r="FL1205" s="22"/>
      <c r="FM1205" s="22"/>
      <c r="FN1205" s="22"/>
      <c r="FO1205" s="22"/>
      <c r="FP1205" s="22"/>
      <c r="FQ1205" s="22"/>
      <c r="FR1205" s="22"/>
      <c r="FS1205" s="22"/>
      <c r="FT1205" s="22"/>
      <c r="FU1205" s="22"/>
      <c r="FV1205" s="22"/>
      <c r="FW1205" s="22"/>
      <c r="FX1205" s="22"/>
      <c r="FY1205" s="22"/>
      <c r="FZ1205" s="22"/>
      <c r="GA1205" s="22"/>
      <c r="GB1205" s="22"/>
      <c r="GC1205" s="22"/>
      <c r="GD1205" s="22"/>
      <c r="GE1205" s="22"/>
      <c r="GF1205" s="22"/>
      <c r="GG1205" s="22"/>
      <c r="GH1205" s="22"/>
      <c r="GI1205" s="22"/>
      <c r="GJ1205" s="22"/>
      <c r="GK1205" s="22"/>
      <c r="GL1205" s="22"/>
      <c r="GM1205" s="22"/>
      <c r="GN1205" s="22"/>
      <c r="GO1205" s="22"/>
      <c r="GP1205" s="22"/>
      <c r="GQ1205" s="22"/>
      <c r="GR1205" s="22"/>
      <c r="GS1205" s="22"/>
      <c r="GT1205" s="22"/>
      <c r="GU1205" s="22"/>
      <c r="GV1205" s="22"/>
      <c r="GW1205" s="22"/>
      <c r="GX1205" s="22"/>
      <c r="GY1205" s="22"/>
      <c r="GZ1205" s="22"/>
      <c r="HA1205" s="22"/>
      <c r="HB1205" s="22"/>
      <c r="HC1205" s="22"/>
      <c r="HD1205" s="22"/>
      <c r="HE1205" s="22"/>
      <c r="HF1205" s="22"/>
      <c r="HG1205" s="22"/>
      <c r="HH1205" s="22"/>
      <c r="HI1205" s="22"/>
      <c r="HJ1205" s="22"/>
      <c r="HK1205" s="22"/>
      <c r="HL1205" s="22"/>
      <c r="HM1205" s="22"/>
      <c r="HN1205" s="22"/>
      <c r="HO1205" s="22"/>
      <c r="HP1205" s="22"/>
      <c r="HQ1205" s="22"/>
      <c r="HR1205" s="22"/>
      <c r="HS1205" s="22"/>
      <c r="HT1205" s="22"/>
      <c r="HU1205" s="22"/>
      <c r="HV1205" s="22"/>
      <c r="HW1205" s="22"/>
      <c r="HX1205" s="22"/>
      <c r="HY1205" s="22"/>
      <c r="HZ1205" s="22"/>
      <c r="IA1205" s="22"/>
      <c r="IB1205" s="22"/>
      <c r="IC1205" s="22"/>
      <c r="ID1205" s="22"/>
      <c r="IE1205" s="22"/>
      <c r="IF1205" s="22"/>
      <c r="IG1205" s="22"/>
      <c r="IH1205" s="22"/>
      <c r="II1205" s="22"/>
      <c r="IJ1205" s="22"/>
      <c r="IK1205" s="22"/>
      <c r="IL1205" s="22"/>
      <c r="IM1205" s="22"/>
      <c r="IN1205" s="22"/>
      <c r="IO1205" s="22"/>
      <c r="IP1205" s="22"/>
      <c r="IQ1205" s="22"/>
      <c r="IR1205" s="22"/>
      <c r="IS1205" s="22"/>
      <c r="IT1205" s="22"/>
      <c r="IU1205" s="22"/>
      <c r="IV1205" s="22"/>
      <c r="IW1205" s="22"/>
      <c r="IX1205" s="22"/>
      <c r="IY1205" s="22"/>
      <c r="IZ1205" s="22"/>
      <c r="JA1205" s="22"/>
      <c r="JB1205" s="22"/>
      <c r="JC1205" s="22"/>
      <c r="JD1205" s="22"/>
      <c r="JE1205" s="22"/>
      <c r="JF1205" s="22"/>
      <c r="JG1205" s="22"/>
      <c r="JH1205" s="22"/>
      <c r="JI1205" s="22"/>
      <c r="JJ1205" s="22"/>
      <c r="JK1205" s="22"/>
      <c r="JL1205" s="22"/>
      <c r="JM1205" s="22"/>
      <c r="JN1205" s="22"/>
      <c r="JO1205" s="22"/>
      <c r="JP1205" s="22"/>
      <c r="JQ1205" s="22"/>
      <c r="JR1205" s="22"/>
      <c r="JS1205" s="22"/>
      <c r="JT1205" s="22"/>
      <c r="JU1205" s="22"/>
      <c r="JV1205" s="22"/>
      <c r="JW1205" s="22"/>
      <c r="JX1205" s="22"/>
      <c r="JY1205" s="22"/>
      <c r="JZ1205" s="22"/>
      <c r="KA1205" s="22"/>
      <c r="KB1205" s="22"/>
      <c r="KC1205" s="22"/>
      <c r="KD1205" s="22"/>
      <c r="KE1205" s="22"/>
      <c r="KF1205" s="22"/>
      <c r="KG1205" s="22"/>
      <c r="KH1205" s="22"/>
      <c r="KI1205" s="22"/>
      <c r="KJ1205" s="22"/>
      <c r="KK1205" s="22"/>
      <c r="KL1205" s="22"/>
      <c r="KM1205" s="22"/>
      <c r="KN1205" s="22"/>
      <c r="KO1205" s="22"/>
      <c r="KP1205" s="22"/>
      <c r="KQ1205" s="22"/>
      <c r="KR1205" s="22"/>
      <c r="KS1205" s="22"/>
      <c r="KT1205" s="22"/>
      <c r="KU1205" s="22"/>
      <c r="KV1205" s="22"/>
      <c r="KW1205" s="22"/>
      <c r="KX1205" s="22"/>
      <c r="KY1205" s="22"/>
      <c r="KZ1205" s="22"/>
      <c r="LA1205" s="22"/>
      <c r="LB1205" s="22"/>
      <c r="LC1205" s="22"/>
      <c r="LD1205" s="22"/>
      <c r="LE1205" s="22"/>
      <c r="LF1205" s="22"/>
      <c r="LG1205" s="22"/>
      <c r="LH1205" s="22"/>
      <c r="LI1205" s="22"/>
      <c r="LJ1205" s="22"/>
      <c r="LK1205" s="22"/>
      <c r="LL1205" s="22"/>
      <c r="LM1205" s="22"/>
      <c r="LN1205" s="22"/>
      <c r="LO1205" s="22"/>
      <c r="LP1205" s="22"/>
      <c r="LQ1205" s="22"/>
      <c r="LR1205" s="22"/>
      <c r="LS1205" s="22"/>
      <c r="LT1205" s="22"/>
      <c r="LU1205" s="22"/>
      <c r="LV1205" s="22"/>
      <c r="LW1205" s="22"/>
      <c r="LX1205" s="22"/>
      <c r="LY1205" s="22"/>
      <c r="LZ1205" s="22"/>
      <c r="MA1205" s="22"/>
      <c r="MB1205" s="22"/>
      <c r="MC1205" s="22"/>
      <c r="MD1205" s="22"/>
      <c r="ME1205" s="22"/>
      <c r="MF1205" s="22"/>
      <c r="MG1205" s="22"/>
      <c r="MH1205" s="22"/>
      <c r="MI1205" s="22"/>
      <c r="MJ1205" s="22"/>
      <c r="MK1205" s="22"/>
      <c r="ML1205" s="22"/>
      <c r="MM1205" s="22"/>
      <c r="MN1205" s="22"/>
      <c r="MO1205" s="22"/>
      <c r="MP1205" s="22"/>
      <c r="MQ1205" s="22"/>
      <c r="MR1205" s="22"/>
      <c r="MS1205" s="22"/>
      <c r="MT1205" s="22"/>
      <c r="MU1205" s="22"/>
      <c r="MV1205" s="22"/>
      <c r="MW1205" s="22"/>
      <c r="MX1205" s="22"/>
      <c r="MY1205" s="22"/>
      <c r="MZ1205" s="22"/>
      <c r="NA1205" s="22"/>
      <c r="NB1205" s="22"/>
      <c r="NC1205" s="22"/>
      <c r="ND1205" s="22"/>
      <c r="NE1205" s="22"/>
      <c r="NF1205" s="22"/>
      <c r="NG1205" s="22"/>
      <c r="NH1205" s="22"/>
      <c r="NI1205" s="22"/>
      <c r="NJ1205" s="22"/>
      <c r="NK1205" s="22"/>
      <c r="NL1205" s="22"/>
      <c r="NM1205" s="22"/>
      <c r="NN1205" s="22"/>
      <c r="NO1205" s="22"/>
      <c r="NP1205" s="22"/>
      <c r="NQ1205" s="22"/>
      <c r="NR1205" s="22"/>
      <c r="NS1205" s="22"/>
      <c r="NT1205" s="22"/>
      <c r="NU1205" s="22"/>
      <c r="NV1205" s="22"/>
      <c r="NW1205" s="22"/>
      <c r="NX1205" s="22"/>
      <c r="NY1205" s="22"/>
      <c r="NZ1205" s="22"/>
      <c r="OA1205" s="22"/>
      <c r="OB1205" s="22"/>
      <c r="OC1205" s="22"/>
      <c r="OD1205" s="22"/>
      <c r="OE1205" s="22"/>
      <c r="OF1205" s="22"/>
      <c r="OG1205" s="22"/>
      <c r="OH1205" s="22"/>
      <c r="OI1205" s="22"/>
      <c r="OJ1205" s="22"/>
      <c r="OK1205" s="22"/>
      <c r="OL1205" s="22"/>
      <c r="OM1205" s="22"/>
      <c r="ON1205" s="22"/>
      <c r="OO1205" s="22"/>
      <c r="OP1205" s="22"/>
      <c r="OQ1205" s="22"/>
      <c r="OR1205" s="22"/>
      <c r="OS1205" s="22"/>
      <c r="OT1205" s="22"/>
      <c r="OU1205" s="22"/>
      <c r="OV1205" s="22"/>
      <c r="OW1205" s="22"/>
      <c r="OX1205" s="22"/>
      <c r="OY1205" s="22"/>
      <c r="OZ1205" s="22"/>
      <c r="PA1205" s="22"/>
      <c r="PB1205" s="22"/>
      <c r="PC1205" s="22"/>
      <c r="PD1205" s="22"/>
      <c r="PE1205" s="22"/>
      <c r="PF1205" s="22"/>
      <c r="PG1205" s="22"/>
      <c r="PH1205" s="22"/>
      <c r="PI1205" s="22"/>
      <c r="PJ1205" s="22"/>
      <c r="PK1205" s="22"/>
      <c r="PL1205" s="22"/>
      <c r="PM1205" s="22"/>
      <c r="PN1205" s="22"/>
      <c r="PO1205" s="22"/>
      <c r="PP1205" s="22"/>
      <c r="PQ1205" s="22"/>
      <c r="PR1205" s="22"/>
      <c r="PS1205" s="22"/>
      <c r="PT1205" s="22"/>
      <c r="PU1205" s="22"/>
      <c r="PV1205" s="22"/>
      <c r="PW1205" s="22"/>
      <c r="PX1205" s="22"/>
      <c r="PY1205" s="22"/>
      <c r="PZ1205" s="22"/>
      <c r="QA1205" s="22"/>
      <c r="QB1205" s="22"/>
      <c r="QC1205" s="22"/>
      <c r="QD1205" s="22"/>
      <c r="QE1205" s="22"/>
      <c r="QF1205" s="22"/>
      <c r="QG1205" s="22"/>
      <c r="QH1205" s="22"/>
      <c r="QI1205" s="22"/>
      <c r="QJ1205" s="22"/>
      <c r="QK1205" s="22"/>
      <c r="QL1205" s="22"/>
      <c r="QM1205" s="22"/>
      <c r="QN1205" s="22"/>
      <c r="QO1205" s="22"/>
      <c r="QP1205" s="22"/>
      <c r="QQ1205" s="22"/>
      <c r="QR1205" s="22"/>
      <c r="QS1205" s="22"/>
      <c r="QT1205" s="22"/>
      <c r="QU1205" s="22"/>
      <c r="QV1205" s="22"/>
      <c r="QW1205" s="22"/>
      <c r="QX1205" s="22"/>
      <c r="QY1205" s="22"/>
      <c r="QZ1205" s="22"/>
      <c r="RA1205" s="22"/>
      <c r="RB1205" s="22"/>
      <c r="RC1205" s="22"/>
      <c r="RD1205" s="22"/>
      <c r="RE1205" s="22"/>
      <c r="RF1205" s="22"/>
      <c r="RG1205" s="22"/>
      <c r="RH1205" s="22"/>
      <c r="RI1205" s="22"/>
      <c r="RJ1205" s="22"/>
      <c r="RK1205" s="22"/>
      <c r="RL1205" s="22"/>
      <c r="RM1205" s="22"/>
      <c r="RN1205" s="22"/>
      <c r="RO1205" s="22"/>
      <c r="RP1205" s="22"/>
      <c r="RQ1205" s="22"/>
      <c r="RR1205" s="22"/>
      <c r="RS1205" s="22"/>
      <c r="RT1205" s="22"/>
      <c r="RU1205" s="22"/>
      <c r="RV1205" s="22"/>
      <c r="RW1205" s="22"/>
      <c r="RX1205" s="22"/>
      <c r="RY1205" s="22"/>
      <c r="RZ1205" s="22"/>
      <c r="SA1205" s="22"/>
      <c r="SB1205" s="22"/>
      <c r="SC1205" s="22"/>
      <c r="SD1205" s="22"/>
      <c r="SE1205" s="22"/>
      <c r="SF1205" s="22"/>
      <c r="SG1205" s="22"/>
      <c r="SH1205" s="22"/>
      <c r="SI1205" s="22"/>
      <c r="SJ1205" s="22"/>
      <c r="SK1205" s="22"/>
      <c r="SL1205" s="22"/>
      <c r="SM1205" s="22"/>
      <c r="SN1205" s="22"/>
      <c r="SO1205" s="22"/>
      <c r="SP1205" s="22"/>
      <c r="SQ1205" s="22"/>
      <c r="SR1205" s="22"/>
      <c r="SS1205" s="22"/>
      <c r="ST1205" s="22"/>
      <c r="SU1205" s="22"/>
      <c r="SV1205" s="22"/>
      <c r="SW1205" s="22"/>
      <c r="SX1205" s="22"/>
      <c r="SY1205" s="22"/>
      <c r="SZ1205" s="22"/>
      <c r="TA1205" s="22"/>
      <c r="TB1205" s="22"/>
      <c r="TC1205" s="22"/>
      <c r="TD1205" s="22"/>
      <c r="TE1205" s="22"/>
      <c r="TF1205" s="22"/>
      <c r="TG1205" s="22"/>
      <c r="TH1205" s="22"/>
      <c r="TI1205" s="22"/>
      <c r="TJ1205" s="22"/>
      <c r="TK1205" s="22"/>
      <c r="TL1205" s="22"/>
      <c r="TM1205" s="22"/>
      <c r="TN1205" s="22"/>
      <c r="TO1205" s="22"/>
      <c r="TP1205" s="22"/>
      <c r="TQ1205" s="22"/>
      <c r="TR1205" s="22"/>
      <c r="TS1205" s="22"/>
      <c r="TT1205" s="22"/>
      <c r="TU1205" s="22"/>
      <c r="TV1205" s="22"/>
      <c r="TW1205" s="22"/>
      <c r="TX1205" s="22"/>
      <c r="TY1205" s="22"/>
      <c r="TZ1205" s="22"/>
      <c r="UA1205" s="22"/>
      <c r="UB1205" s="22"/>
      <c r="UC1205" s="22"/>
      <c r="UD1205" s="22"/>
      <c r="UE1205" s="22"/>
      <c r="UF1205" s="22"/>
      <c r="UG1205" s="22"/>
      <c r="UH1205" s="22"/>
      <c r="UI1205" s="22"/>
      <c r="UJ1205" s="22"/>
      <c r="UK1205" s="22"/>
      <c r="UL1205" s="22"/>
      <c r="UM1205" s="22"/>
      <c r="UN1205" s="22"/>
      <c r="UO1205" s="22"/>
      <c r="UP1205" s="22"/>
      <c r="UQ1205" s="22"/>
      <c r="UR1205" s="22"/>
      <c r="US1205" s="22"/>
      <c r="UT1205" s="22"/>
      <c r="UU1205" s="22"/>
      <c r="UV1205" s="22"/>
      <c r="UW1205" s="22"/>
      <c r="UX1205" s="22"/>
      <c r="UY1205" s="22"/>
      <c r="UZ1205" s="22"/>
      <c r="VA1205" s="22"/>
      <c r="VB1205" s="22"/>
      <c r="VC1205" s="22"/>
      <c r="VD1205" s="22"/>
      <c r="VE1205" s="22"/>
      <c r="VF1205" s="22"/>
      <c r="VG1205" s="22"/>
      <c r="VH1205" s="22"/>
      <c r="VI1205" s="22"/>
      <c r="VJ1205" s="22"/>
      <c r="VK1205" s="22"/>
      <c r="VL1205" s="22"/>
      <c r="VM1205" s="22"/>
      <c r="VN1205" s="22"/>
      <c r="VO1205" s="22"/>
      <c r="VP1205" s="22"/>
      <c r="VQ1205" s="22"/>
      <c r="VR1205" s="22"/>
      <c r="VS1205" s="22"/>
      <c r="VT1205" s="22"/>
      <c r="VU1205" s="22"/>
      <c r="VV1205" s="22"/>
      <c r="VW1205" s="22"/>
      <c r="VX1205" s="22"/>
      <c r="VY1205" s="22"/>
      <c r="VZ1205" s="22"/>
      <c r="WA1205" s="22"/>
      <c r="WB1205" s="22"/>
      <c r="WC1205" s="22"/>
      <c r="WD1205" s="22"/>
      <c r="WE1205" s="22"/>
      <c r="WF1205" s="22"/>
      <c r="WG1205" s="22"/>
      <c r="WH1205" s="22"/>
      <c r="WI1205" s="22"/>
      <c r="WJ1205" s="22"/>
      <c r="WK1205" s="22"/>
      <c r="WL1205" s="22"/>
      <c r="WM1205" s="22"/>
      <c r="WN1205" s="22"/>
      <c r="WO1205" s="22"/>
      <c r="WP1205" s="22"/>
      <c r="WQ1205" s="22"/>
      <c r="WR1205" s="22"/>
      <c r="WS1205" s="22"/>
      <c r="WT1205" s="22"/>
      <c r="WU1205" s="22"/>
      <c r="WV1205" s="22"/>
      <c r="WW1205" s="22"/>
      <c r="WX1205" s="22"/>
      <c r="WY1205" s="22"/>
      <c r="WZ1205" s="22"/>
      <c r="XA1205" s="22"/>
      <c r="XB1205" s="22"/>
      <c r="XC1205" s="22"/>
      <c r="XD1205" s="22"/>
      <c r="XE1205" s="22"/>
      <c r="XF1205" s="22"/>
      <c r="XG1205" s="22"/>
      <c r="XH1205" s="22"/>
      <c r="XI1205" s="22"/>
      <c r="XJ1205" s="22"/>
      <c r="XK1205" s="22"/>
      <c r="XL1205" s="22"/>
      <c r="XM1205" s="22"/>
      <c r="XN1205" s="22"/>
      <c r="XO1205" s="22"/>
      <c r="XP1205" s="22"/>
      <c r="XQ1205" s="22"/>
      <c r="XR1205" s="22"/>
      <c r="XS1205" s="22"/>
      <c r="XT1205" s="22"/>
      <c r="XU1205" s="22"/>
      <c r="XV1205" s="22"/>
      <c r="XW1205" s="22"/>
      <c r="XX1205" s="22"/>
      <c r="XY1205" s="22"/>
      <c r="XZ1205" s="22"/>
      <c r="YA1205" s="22"/>
      <c r="YB1205" s="22"/>
      <c r="YC1205" s="22"/>
      <c r="YD1205" s="22"/>
      <c r="YE1205" s="22"/>
      <c r="YF1205" s="22"/>
      <c r="YG1205" s="22"/>
      <c r="YH1205" s="22"/>
      <c r="YI1205" s="22"/>
      <c r="YJ1205" s="22"/>
      <c r="YK1205" s="22"/>
      <c r="YL1205" s="22"/>
      <c r="YM1205" s="22"/>
      <c r="YN1205" s="22"/>
      <c r="YO1205" s="22"/>
      <c r="YP1205" s="22"/>
      <c r="YQ1205" s="22"/>
      <c r="YR1205" s="22"/>
      <c r="YS1205" s="22"/>
      <c r="YT1205" s="22"/>
      <c r="YU1205" s="22"/>
      <c r="YV1205" s="22"/>
      <c r="YW1205" s="22"/>
      <c r="YX1205" s="22"/>
      <c r="YY1205" s="22"/>
      <c r="YZ1205" s="22"/>
      <c r="ZA1205" s="22"/>
      <c r="ZB1205" s="22"/>
      <c r="ZC1205" s="22"/>
      <c r="ZD1205" s="22"/>
      <c r="ZE1205" s="22"/>
      <c r="ZF1205" s="22"/>
      <c r="ZG1205" s="22"/>
      <c r="ZH1205" s="22"/>
      <c r="ZI1205" s="22"/>
      <c r="ZJ1205" s="22"/>
      <c r="ZK1205" s="22"/>
      <c r="ZL1205" s="22"/>
      <c r="ZM1205" s="22"/>
      <c r="ZN1205" s="22"/>
      <c r="ZO1205" s="22"/>
      <c r="ZP1205" s="22"/>
      <c r="ZQ1205" s="22"/>
      <c r="ZR1205" s="22"/>
      <c r="ZS1205" s="22"/>
      <c r="ZT1205" s="22"/>
      <c r="ZU1205" s="22"/>
      <c r="ZV1205" s="22"/>
      <c r="ZW1205" s="22"/>
      <c r="ZX1205" s="22"/>
      <c r="ZY1205" s="22"/>
      <c r="ZZ1205" s="22"/>
      <c r="AAA1205" s="22"/>
      <c r="AAB1205" s="22"/>
      <c r="AAC1205" s="22"/>
      <c r="AAD1205" s="22"/>
      <c r="AAE1205" s="22"/>
      <c r="AAF1205" s="22"/>
      <c r="AAG1205" s="22"/>
      <c r="AAH1205" s="22"/>
      <c r="AAI1205" s="22"/>
      <c r="AAJ1205" s="22"/>
      <c r="AAK1205" s="22"/>
      <c r="AAL1205" s="22"/>
      <c r="AAM1205" s="22"/>
      <c r="AAN1205" s="22"/>
      <c r="AAO1205" s="22"/>
      <c r="AAP1205" s="22"/>
      <c r="AAQ1205" s="22"/>
      <c r="AAR1205" s="22"/>
      <c r="AAS1205" s="22"/>
      <c r="AAT1205" s="22"/>
      <c r="AAU1205" s="22"/>
      <c r="AAV1205" s="22"/>
      <c r="AAW1205" s="22"/>
      <c r="AAX1205" s="22"/>
      <c r="AAY1205" s="22"/>
      <c r="AAZ1205" s="22"/>
      <c r="ABA1205" s="22"/>
      <c r="ABB1205" s="22"/>
      <c r="ABC1205" s="22"/>
      <c r="ABD1205" s="22"/>
      <c r="ABE1205" s="22"/>
      <c r="ABF1205" s="22"/>
      <c r="ABG1205" s="22"/>
      <c r="ABH1205" s="22"/>
      <c r="ABI1205" s="22"/>
      <c r="ABJ1205" s="22"/>
      <c r="ABK1205" s="22"/>
      <c r="ABL1205" s="22"/>
      <c r="ABM1205" s="22"/>
      <c r="ABN1205" s="22"/>
      <c r="ABO1205" s="22"/>
      <c r="ABP1205" s="22"/>
      <c r="ABQ1205" s="22"/>
      <c r="ABR1205" s="22"/>
      <c r="ABS1205" s="22"/>
      <c r="ABT1205" s="22"/>
      <c r="ABU1205" s="22"/>
      <c r="ABV1205" s="22"/>
      <c r="ABW1205" s="22"/>
      <c r="ABX1205" s="22"/>
      <c r="ABY1205" s="22"/>
      <c r="ABZ1205" s="22"/>
      <c r="ACA1205" s="22"/>
      <c r="ACB1205" s="22"/>
      <c r="ACC1205" s="22"/>
      <c r="ACD1205" s="22"/>
      <c r="ACE1205" s="22"/>
      <c r="ACF1205" s="22"/>
      <c r="ACG1205" s="22"/>
      <c r="ACH1205" s="22"/>
      <c r="ACI1205" s="22"/>
      <c r="ACJ1205" s="22"/>
      <c r="ACK1205" s="22"/>
      <c r="ACL1205" s="22"/>
      <c r="ACM1205" s="22"/>
      <c r="ACN1205" s="22"/>
      <c r="ACO1205" s="22"/>
      <c r="ACP1205" s="22"/>
      <c r="ACQ1205" s="22"/>
      <c r="ACR1205" s="22"/>
      <c r="ACS1205" s="22"/>
      <c r="ACT1205" s="22"/>
      <c r="ACU1205" s="22"/>
      <c r="ACV1205" s="22"/>
      <c r="ACW1205" s="22"/>
      <c r="ACX1205" s="22"/>
      <c r="ACY1205" s="22"/>
      <c r="ACZ1205" s="22"/>
      <c r="ADA1205" s="22"/>
      <c r="ADB1205" s="22"/>
      <c r="ADC1205" s="22"/>
      <c r="ADD1205" s="22"/>
      <c r="ADE1205" s="22"/>
      <c r="ADF1205" s="22"/>
      <c r="ADG1205" s="22"/>
      <c r="ADH1205" s="22"/>
      <c r="ADI1205" s="22"/>
      <c r="ADJ1205" s="22"/>
      <c r="ADK1205" s="22"/>
      <c r="ADL1205" s="22"/>
      <c r="ADM1205" s="22"/>
      <c r="ADN1205" s="22"/>
      <c r="ADO1205" s="22"/>
      <c r="ADP1205" s="22"/>
      <c r="ADQ1205" s="22"/>
      <c r="ADR1205" s="22"/>
      <c r="ADS1205" s="22"/>
      <c r="ADT1205" s="22"/>
      <c r="ADU1205" s="22"/>
      <c r="ADV1205" s="22"/>
      <c r="ADW1205" s="22"/>
      <c r="ADX1205" s="22"/>
      <c r="ADY1205" s="22"/>
      <c r="ADZ1205" s="22"/>
      <c r="AEA1205" s="22"/>
      <c r="AEB1205" s="22"/>
      <c r="AEC1205" s="22"/>
      <c r="AED1205" s="22"/>
      <c r="AEE1205" s="22"/>
      <c r="AEF1205" s="22"/>
      <c r="AEG1205" s="22"/>
      <c r="AEH1205" s="22"/>
      <c r="AEI1205" s="22"/>
      <c r="AEJ1205" s="22"/>
      <c r="AEK1205" s="22"/>
      <c r="AEL1205" s="22"/>
      <c r="AEM1205" s="22"/>
      <c r="AEN1205" s="22"/>
      <c r="AEO1205" s="22"/>
      <c r="AEP1205" s="22"/>
      <c r="AEQ1205" s="22"/>
      <c r="AER1205" s="22"/>
      <c r="AES1205" s="22"/>
      <c r="AET1205" s="22"/>
      <c r="AEU1205" s="22"/>
      <c r="AEV1205" s="22"/>
      <c r="AEW1205" s="22"/>
      <c r="AEX1205" s="22"/>
      <c r="AEY1205" s="22"/>
      <c r="AEZ1205" s="22"/>
      <c r="AFA1205" s="22"/>
      <c r="AFB1205" s="22"/>
      <c r="AFC1205" s="22"/>
      <c r="AFD1205" s="22"/>
      <c r="AFE1205" s="22"/>
      <c r="AFF1205" s="22"/>
      <c r="AFG1205" s="22"/>
      <c r="AFH1205" s="22"/>
      <c r="AFI1205" s="22"/>
      <c r="AFJ1205" s="22"/>
      <c r="AFK1205" s="22"/>
      <c r="AFL1205" s="22"/>
      <c r="AFM1205" s="22"/>
      <c r="AFN1205" s="22"/>
      <c r="AFO1205" s="22"/>
      <c r="AFP1205" s="22"/>
      <c r="AFQ1205" s="22"/>
      <c r="AFR1205" s="22"/>
      <c r="AFS1205" s="22"/>
      <c r="AFT1205" s="22"/>
      <c r="AFU1205" s="22"/>
      <c r="AFV1205" s="22"/>
      <c r="AFW1205" s="22"/>
      <c r="AFX1205" s="22"/>
      <c r="AFY1205" s="22"/>
      <c r="AFZ1205" s="22"/>
      <c r="AGA1205" s="22"/>
      <c r="AGB1205" s="22"/>
      <c r="AGC1205" s="22"/>
      <c r="AGD1205" s="22"/>
      <c r="AGE1205" s="22"/>
      <c r="AGF1205" s="22"/>
      <c r="AGG1205" s="22"/>
      <c r="AGH1205" s="22"/>
      <c r="AGI1205" s="22"/>
      <c r="AGJ1205" s="22"/>
      <c r="AGK1205" s="22"/>
      <c r="AGL1205" s="22"/>
      <c r="AGM1205" s="22"/>
      <c r="AGN1205" s="22"/>
      <c r="AGO1205" s="22"/>
      <c r="AGP1205" s="22"/>
      <c r="AGQ1205" s="22"/>
      <c r="AGR1205" s="22"/>
      <c r="AGS1205" s="22"/>
      <c r="AGT1205" s="22"/>
      <c r="AGU1205" s="22"/>
      <c r="AGV1205" s="22"/>
      <c r="AGW1205" s="22"/>
      <c r="AGX1205" s="22"/>
      <c r="AGY1205" s="22"/>
      <c r="AGZ1205" s="22"/>
      <c r="AHA1205" s="22"/>
      <c r="AHB1205" s="22"/>
      <c r="AHC1205" s="22"/>
      <c r="AHD1205" s="22"/>
      <c r="AHE1205" s="22"/>
      <c r="AHF1205" s="22"/>
      <c r="AHG1205" s="22"/>
      <c r="AHH1205" s="22"/>
      <c r="AHI1205" s="22"/>
      <c r="AHJ1205" s="22"/>
      <c r="AHK1205" s="22"/>
      <c r="AHL1205" s="22"/>
      <c r="AHM1205" s="22"/>
      <c r="AHN1205" s="22"/>
      <c r="AHO1205" s="22"/>
      <c r="AHP1205" s="22"/>
      <c r="AHQ1205" s="22"/>
      <c r="AHR1205" s="22"/>
      <c r="AHS1205" s="22"/>
      <c r="AHT1205" s="22"/>
      <c r="AHU1205" s="22"/>
      <c r="AHV1205" s="22"/>
      <c r="AHW1205" s="22"/>
      <c r="AHX1205" s="22"/>
      <c r="AHY1205" s="22"/>
      <c r="AHZ1205" s="22"/>
      <c r="AIA1205" s="22"/>
      <c r="AIB1205" s="22"/>
      <c r="AIC1205" s="22"/>
      <c r="AID1205" s="22"/>
      <c r="AIE1205" s="22"/>
      <c r="AIF1205" s="22"/>
      <c r="AIG1205" s="22"/>
      <c r="AIH1205" s="22"/>
      <c r="AII1205" s="22"/>
      <c r="AIJ1205" s="22"/>
      <c r="AIK1205" s="22"/>
      <c r="AIL1205" s="22"/>
      <c r="AIM1205" s="22"/>
      <c r="AIN1205" s="22"/>
      <c r="AIO1205" s="22"/>
      <c r="AIP1205" s="22"/>
      <c r="AIQ1205" s="22"/>
      <c r="AIR1205" s="22"/>
      <c r="AIS1205" s="22"/>
      <c r="AIT1205" s="22"/>
      <c r="AIU1205" s="22"/>
      <c r="AIV1205" s="22"/>
      <c r="AIW1205" s="22"/>
      <c r="AIX1205" s="22"/>
      <c r="AIY1205" s="22"/>
      <c r="AIZ1205" s="22"/>
      <c r="AJA1205" s="22"/>
      <c r="AJB1205" s="22"/>
      <c r="AJC1205" s="22"/>
      <c r="AJD1205" s="22"/>
      <c r="AJE1205" s="22"/>
      <c r="AJF1205" s="22"/>
      <c r="AJG1205" s="22"/>
      <c r="AJH1205" s="22"/>
      <c r="AJI1205" s="22"/>
      <c r="AJJ1205" s="22"/>
      <c r="AJK1205" s="22"/>
      <c r="AJL1205" s="22"/>
      <c r="AJM1205" s="22"/>
      <c r="AJN1205" s="22"/>
      <c r="AJO1205" s="22"/>
      <c r="AJP1205" s="22"/>
      <c r="AJQ1205" s="22"/>
      <c r="AJR1205" s="22"/>
      <c r="AJS1205" s="22"/>
      <c r="AJT1205" s="22"/>
      <c r="AJU1205" s="22"/>
      <c r="AJV1205" s="22"/>
      <c r="AJW1205" s="22"/>
      <c r="AJX1205" s="22"/>
      <c r="AJY1205" s="22"/>
      <c r="AJZ1205" s="22"/>
      <c r="AKA1205" s="22"/>
      <c r="AKB1205" s="22"/>
      <c r="AKC1205" s="22"/>
      <c r="AKD1205" s="22"/>
      <c r="AKE1205" s="22"/>
      <c r="AKF1205" s="22"/>
      <c r="AKG1205" s="22"/>
      <c r="AKH1205" s="22"/>
      <c r="AKI1205" s="22"/>
      <c r="AKJ1205" s="22"/>
      <c r="AKK1205" s="22"/>
      <c r="AKL1205" s="22"/>
      <c r="AKM1205" s="22"/>
      <c r="AKN1205" s="22"/>
      <c r="AKO1205" s="22"/>
      <c r="AKP1205" s="22"/>
      <c r="AKQ1205" s="22"/>
      <c r="AKR1205" s="22"/>
      <c r="AKS1205" s="22"/>
      <c r="AKT1205" s="22"/>
      <c r="AKU1205" s="22"/>
      <c r="AKV1205" s="22"/>
      <c r="AKW1205" s="22"/>
      <c r="AKX1205" s="22"/>
      <c r="AKY1205" s="22"/>
      <c r="AKZ1205" s="22"/>
      <c r="ALA1205" s="22"/>
      <c r="ALB1205" s="22"/>
      <c r="ALC1205" s="22"/>
      <c r="ALD1205" s="22"/>
      <c r="ALE1205" s="22"/>
      <c r="ALF1205" s="22"/>
      <c r="ALG1205" s="22"/>
      <c r="ALH1205" s="22"/>
      <c r="ALI1205" s="22"/>
      <c r="ALJ1205" s="22"/>
      <c r="ALK1205" s="22"/>
      <c r="ALL1205" s="22"/>
      <c r="ALM1205" s="22"/>
      <c r="ALN1205" s="22"/>
      <c r="ALO1205" s="22"/>
      <c r="ALP1205" s="22"/>
      <c r="ALQ1205" s="22"/>
      <c r="ALR1205" s="22"/>
      <c r="ALS1205" s="22"/>
      <c r="ALT1205" s="22"/>
      <c r="ALU1205" s="22"/>
      <c r="ALV1205" s="22"/>
      <c r="ALW1205" s="22"/>
      <c r="ALX1205" s="22"/>
      <c r="ALY1205" s="22"/>
      <c r="ALZ1205" s="22"/>
      <c r="AMA1205" s="22"/>
      <c r="AMB1205" s="22"/>
      <c r="AMC1205" s="22"/>
      <c r="AMD1205" s="22"/>
      <c r="AME1205" s="22"/>
      <c r="AMF1205" s="22"/>
      <c r="AMG1205" s="22"/>
      <c r="AMH1205" s="22"/>
      <c r="AMI1205" s="22"/>
      <c r="AMJ1205" s="22"/>
      <c r="AMK1205" s="22"/>
      <c r="AML1205" s="22"/>
      <c r="AMM1205" s="22"/>
      <c r="AMN1205" s="22"/>
      <c r="AMO1205" s="22"/>
      <c r="AMP1205" s="22"/>
      <c r="AMQ1205" s="22"/>
      <c r="AMR1205" s="22"/>
      <c r="AMS1205" s="22"/>
      <c r="AMT1205" s="22"/>
      <c r="AMU1205" s="22"/>
      <c r="AMV1205" s="22"/>
      <c r="AMW1205" s="22"/>
      <c r="AMX1205" s="22"/>
      <c r="AMY1205" s="22"/>
      <c r="AMZ1205" s="22"/>
      <c r="ANA1205" s="22"/>
      <c r="ANB1205" s="22"/>
      <c r="ANC1205" s="22"/>
      <c r="AND1205" s="22"/>
      <c r="ANE1205" s="22"/>
      <c r="ANF1205" s="22"/>
      <c r="ANG1205" s="22"/>
      <c r="ANH1205" s="22"/>
      <c r="ANI1205" s="22"/>
      <c r="ANJ1205" s="22"/>
      <c r="ANK1205" s="22"/>
      <c r="ANL1205" s="22"/>
      <c r="ANM1205" s="22"/>
      <c r="ANN1205" s="22"/>
      <c r="ANO1205" s="22"/>
      <c r="ANP1205" s="22"/>
      <c r="ANQ1205" s="22"/>
      <c r="ANR1205" s="22"/>
      <c r="ANS1205" s="22"/>
      <c r="ANT1205" s="22"/>
      <c r="ANU1205" s="22"/>
      <c r="ANV1205" s="22"/>
      <c r="ANW1205" s="22"/>
      <c r="ANX1205" s="22"/>
      <c r="ANY1205" s="22"/>
      <c r="ANZ1205" s="22"/>
      <c r="AOA1205" s="22"/>
      <c r="AOB1205" s="22"/>
      <c r="AOC1205" s="22"/>
      <c r="AOD1205" s="22"/>
      <c r="AOE1205" s="22"/>
      <c r="AOF1205" s="22"/>
      <c r="AOG1205" s="22"/>
      <c r="AOH1205" s="22"/>
      <c r="AOI1205" s="22"/>
      <c r="AOJ1205" s="22"/>
      <c r="AOK1205" s="22"/>
      <c r="AOL1205" s="22"/>
      <c r="AOM1205" s="22"/>
      <c r="AON1205" s="22"/>
      <c r="AOO1205" s="22"/>
      <c r="AOP1205" s="22"/>
      <c r="AOQ1205" s="22"/>
      <c r="AOR1205" s="22"/>
      <c r="AOS1205" s="22"/>
      <c r="AOT1205" s="22"/>
      <c r="AOU1205" s="22"/>
      <c r="AOV1205" s="22"/>
      <c r="AOW1205" s="22"/>
      <c r="AOX1205" s="22"/>
      <c r="AOY1205" s="22"/>
      <c r="AOZ1205" s="22"/>
      <c r="APA1205" s="22"/>
      <c r="APB1205" s="22"/>
      <c r="APC1205" s="22"/>
      <c r="APD1205" s="22"/>
      <c r="APE1205" s="22"/>
      <c r="APF1205" s="22"/>
      <c r="APG1205" s="22"/>
      <c r="APH1205" s="22"/>
      <c r="API1205" s="22"/>
      <c r="APJ1205" s="22"/>
      <c r="APK1205" s="22"/>
      <c r="APL1205" s="22"/>
      <c r="APM1205" s="22"/>
      <c r="APN1205" s="22"/>
      <c r="APO1205" s="22"/>
      <c r="APP1205" s="22"/>
      <c r="APQ1205" s="22"/>
      <c r="APR1205" s="22"/>
      <c r="APS1205" s="22"/>
      <c r="APT1205" s="22"/>
      <c r="APU1205" s="22"/>
      <c r="APV1205" s="22"/>
      <c r="APW1205" s="22"/>
      <c r="APX1205" s="22"/>
      <c r="APY1205" s="22"/>
      <c r="APZ1205" s="22"/>
      <c r="AQA1205" s="22"/>
      <c r="AQB1205" s="22"/>
      <c r="AQC1205" s="22"/>
      <c r="AQD1205" s="22"/>
      <c r="AQE1205" s="22"/>
      <c r="AQF1205" s="22"/>
      <c r="AQG1205" s="22"/>
      <c r="AQH1205" s="22"/>
      <c r="AQI1205" s="22"/>
      <c r="AQJ1205" s="22"/>
      <c r="AQK1205" s="22"/>
      <c r="AQL1205" s="22"/>
      <c r="AQM1205" s="22"/>
      <c r="AQN1205" s="22"/>
      <c r="AQO1205" s="22"/>
      <c r="AQP1205" s="22"/>
      <c r="AQQ1205" s="22"/>
      <c r="AQR1205" s="22"/>
      <c r="AQS1205" s="22"/>
      <c r="AQT1205" s="22"/>
      <c r="AQU1205" s="22"/>
      <c r="AQV1205" s="22"/>
      <c r="AQW1205" s="22"/>
      <c r="AQX1205" s="22"/>
      <c r="AQY1205" s="22"/>
      <c r="AQZ1205" s="22"/>
      <c r="ARA1205" s="22"/>
      <c r="ARB1205" s="22"/>
      <c r="ARC1205" s="22"/>
      <c r="ARD1205" s="22"/>
      <c r="ARE1205" s="22"/>
      <c r="ARF1205" s="22"/>
      <c r="ARG1205" s="22"/>
      <c r="ARH1205" s="22"/>
      <c r="ARI1205" s="22"/>
      <c r="ARJ1205" s="22"/>
      <c r="ARK1205" s="22"/>
      <c r="ARL1205" s="22"/>
      <c r="ARM1205" s="22"/>
      <c r="ARN1205" s="22"/>
      <c r="ARO1205" s="22"/>
      <c r="ARP1205" s="22"/>
      <c r="ARQ1205" s="22"/>
      <c r="ARR1205" s="22"/>
      <c r="ARS1205" s="22"/>
      <c r="ART1205" s="22"/>
      <c r="ARU1205" s="22"/>
      <c r="ARV1205" s="22"/>
      <c r="ARW1205" s="22"/>
      <c r="ARX1205" s="22"/>
      <c r="ARY1205" s="22"/>
      <c r="ARZ1205" s="22"/>
      <c r="ASA1205" s="22"/>
      <c r="ASB1205" s="22"/>
      <c r="ASC1205" s="22"/>
      <c r="ASD1205" s="22"/>
      <c r="ASE1205" s="22"/>
      <c r="ASF1205" s="22"/>
      <c r="ASG1205" s="22"/>
      <c r="ASH1205" s="22"/>
      <c r="ASI1205" s="22"/>
      <c r="ASJ1205" s="22"/>
      <c r="ASK1205" s="22"/>
      <c r="ASL1205" s="22"/>
      <c r="ASM1205" s="22"/>
      <c r="ASN1205" s="22"/>
      <c r="ASO1205" s="22"/>
      <c r="ASP1205" s="22"/>
      <c r="ASQ1205" s="22"/>
      <c r="ASR1205" s="22"/>
      <c r="ASS1205" s="22"/>
      <c r="AST1205" s="22"/>
      <c r="ASU1205" s="22"/>
      <c r="ASV1205" s="22"/>
      <c r="ASW1205" s="22"/>
      <c r="ASX1205" s="22"/>
      <c r="ASY1205" s="22"/>
      <c r="ASZ1205" s="22"/>
      <c r="ATA1205" s="22"/>
      <c r="ATB1205" s="22"/>
      <c r="ATC1205" s="22"/>
      <c r="ATD1205" s="22"/>
      <c r="ATE1205" s="22"/>
      <c r="ATF1205" s="22"/>
      <c r="ATG1205" s="22"/>
      <c r="ATH1205" s="22"/>
      <c r="ATI1205" s="22"/>
      <c r="ATJ1205" s="22"/>
      <c r="ATK1205" s="22"/>
      <c r="ATL1205" s="22"/>
      <c r="ATM1205" s="22"/>
      <c r="ATN1205" s="22"/>
      <c r="ATO1205" s="22"/>
      <c r="ATP1205" s="22"/>
      <c r="ATQ1205" s="22"/>
      <c r="ATR1205" s="22"/>
      <c r="ATS1205" s="22"/>
      <c r="ATT1205" s="22"/>
      <c r="ATU1205" s="22"/>
      <c r="ATV1205" s="22"/>
      <c r="ATW1205" s="22"/>
      <c r="ATX1205" s="22"/>
      <c r="ATY1205" s="22"/>
      <c r="ATZ1205" s="22"/>
      <c r="AUA1205" s="22"/>
      <c r="AUB1205" s="22"/>
      <c r="AUC1205" s="22"/>
      <c r="AUD1205" s="22"/>
      <c r="AUE1205" s="22"/>
      <c r="AUF1205" s="22"/>
      <c r="AUG1205" s="22"/>
      <c r="AUH1205" s="22"/>
      <c r="AUI1205" s="22"/>
      <c r="AUJ1205" s="22"/>
      <c r="AUK1205" s="22"/>
      <c r="AUL1205" s="22"/>
      <c r="AUM1205" s="22"/>
      <c r="AUN1205" s="22"/>
      <c r="AUO1205" s="22"/>
      <c r="AUP1205" s="22"/>
      <c r="AUQ1205" s="22"/>
      <c r="AUR1205" s="22"/>
      <c r="AUS1205" s="22"/>
      <c r="AUT1205" s="22"/>
      <c r="AUU1205" s="22"/>
      <c r="AUV1205" s="22"/>
      <c r="AUW1205" s="22"/>
      <c r="AUX1205" s="22"/>
      <c r="AUY1205" s="22"/>
      <c r="AUZ1205" s="22"/>
      <c r="AVA1205" s="22"/>
      <c r="AVB1205" s="22"/>
      <c r="AVC1205" s="22"/>
      <c r="AVD1205" s="22"/>
      <c r="AVE1205" s="22"/>
      <c r="AVF1205" s="22"/>
      <c r="AVG1205" s="22"/>
      <c r="AVH1205" s="22"/>
      <c r="AVI1205" s="22"/>
      <c r="AVJ1205" s="22"/>
      <c r="AVK1205" s="22"/>
      <c r="AVL1205" s="22"/>
      <c r="AVM1205" s="22"/>
      <c r="AVN1205" s="22"/>
      <c r="AVO1205" s="22"/>
      <c r="AVP1205" s="22"/>
      <c r="AVQ1205" s="22"/>
      <c r="AVR1205" s="22"/>
      <c r="AVS1205" s="22"/>
      <c r="AVT1205" s="22"/>
      <c r="AVU1205" s="22"/>
      <c r="AVV1205" s="22"/>
      <c r="AVW1205" s="22"/>
      <c r="AVX1205" s="22"/>
      <c r="AVY1205" s="22"/>
      <c r="AVZ1205" s="22"/>
      <c r="AWA1205" s="22"/>
      <c r="AWB1205" s="22"/>
      <c r="AWC1205" s="22"/>
      <c r="AWD1205" s="22"/>
      <c r="AWE1205" s="22"/>
      <c r="AWF1205" s="22"/>
      <c r="AWG1205" s="22"/>
      <c r="AWH1205" s="22"/>
      <c r="AWI1205" s="22"/>
      <c r="AWJ1205" s="22"/>
      <c r="AWK1205" s="22"/>
      <c r="AWL1205" s="22"/>
      <c r="AWM1205" s="22"/>
      <c r="AWN1205" s="22"/>
      <c r="AWO1205" s="22"/>
      <c r="AWP1205" s="22"/>
      <c r="AWQ1205" s="22"/>
      <c r="AWR1205" s="22"/>
      <c r="AWS1205" s="22"/>
      <c r="AWT1205" s="22"/>
      <c r="AWU1205" s="22"/>
      <c r="AWV1205" s="22"/>
      <c r="AWW1205" s="22"/>
      <c r="AWX1205" s="22"/>
      <c r="AWY1205" s="22"/>
      <c r="AWZ1205" s="22"/>
      <c r="AXA1205" s="22"/>
      <c r="AXB1205" s="22"/>
      <c r="AXC1205" s="22"/>
      <c r="AXD1205" s="22"/>
      <c r="AXE1205" s="22"/>
      <c r="AXF1205" s="22"/>
      <c r="AXG1205" s="22"/>
      <c r="AXH1205" s="22"/>
      <c r="AXI1205" s="22"/>
      <c r="AXJ1205" s="22"/>
      <c r="AXK1205" s="22"/>
      <c r="AXL1205" s="22"/>
      <c r="AXM1205" s="22"/>
      <c r="AXN1205" s="22"/>
      <c r="AXO1205" s="22"/>
      <c r="AXP1205" s="22"/>
      <c r="AXQ1205" s="22"/>
      <c r="AXR1205" s="22"/>
      <c r="AXS1205" s="22"/>
      <c r="AXT1205" s="22"/>
      <c r="AXU1205" s="22"/>
      <c r="AXV1205" s="22"/>
      <c r="AXW1205" s="22"/>
      <c r="AXX1205" s="22"/>
      <c r="AXY1205" s="22"/>
      <c r="AXZ1205" s="22"/>
      <c r="AYA1205" s="22"/>
      <c r="AYB1205" s="22"/>
      <c r="AYC1205" s="22"/>
      <c r="AYD1205" s="22"/>
      <c r="AYE1205" s="22"/>
      <c r="AYF1205" s="22"/>
      <c r="AYG1205" s="22"/>
      <c r="AYH1205" s="22"/>
      <c r="AYI1205" s="22"/>
      <c r="AYJ1205" s="22"/>
      <c r="AYK1205" s="22"/>
      <c r="AYL1205" s="22"/>
      <c r="AYM1205" s="22"/>
      <c r="AYN1205" s="22"/>
      <c r="AYO1205" s="22"/>
      <c r="AYP1205" s="22"/>
      <c r="AYQ1205" s="22"/>
      <c r="AYR1205" s="22"/>
      <c r="AYS1205" s="22"/>
      <c r="AYT1205" s="22"/>
      <c r="AYU1205" s="22"/>
      <c r="AYV1205" s="22"/>
      <c r="AYW1205" s="22"/>
      <c r="AYX1205" s="22"/>
      <c r="AYY1205" s="22"/>
      <c r="AYZ1205" s="22"/>
      <c r="AZA1205" s="22"/>
      <c r="AZB1205" s="22"/>
      <c r="AZC1205" s="22"/>
      <c r="AZD1205" s="22"/>
      <c r="AZE1205" s="22"/>
      <c r="AZF1205" s="22"/>
      <c r="AZG1205" s="22"/>
      <c r="AZH1205" s="22"/>
      <c r="AZI1205" s="22"/>
      <c r="AZJ1205" s="22"/>
      <c r="AZK1205" s="22"/>
      <c r="AZL1205" s="22"/>
      <c r="AZM1205" s="22"/>
      <c r="AZN1205" s="22"/>
      <c r="AZO1205" s="22"/>
      <c r="AZP1205" s="22"/>
      <c r="AZQ1205" s="22"/>
      <c r="AZR1205" s="22"/>
      <c r="AZS1205" s="22"/>
      <c r="AZT1205" s="22"/>
      <c r="AZU1205" s="22"/>
      <c r="AZV1205" s="22"/>
      <c r="AZW1205" s="22"/>
      <c r="AZX1205" s="22"/>
      <c r="AZY1205" s="22"/>
      <c r="AZZ1205" s="22"/>
      <c r="BAA1205" s="22"/>
      <c r="BAB1205" s="22"/>
      <c r="BAC1205" s="22"/>
      <c r="BAD1205" s="22"/>
      <c r="BAE1205" s="22"/>
      <c r="BAF1205" s="22"/>
      <c r="BAG1205" s="22"/>
      <c r="BAH1205" s="22"/>
      <c r="BAI1205" s="22"/>
      <c r="BAJ1205" s="22"/>
      <c r="BAK1205" s="22"/>
      <c r="BAL1205" s="22"/>
      <c r="BAM1205" s="22"/>
      <c r="BAN1205" s="22"/>
      <c r="BAO1205" s="22"/>
      <c r="BAP1205" s="22"/>
      <c r="BAQ1205" s="22"/>
      <c r="BAR1205" s="22"/>
      <c r="BAS1205" s="22"/>
      <c r="BAT1205" s="22"/>
      <c r="BAU1205" s="22"/>
      <c r="BAV1205" s="22"/>
      <c r="BAW1205" s="22"/>
      <c r="BAX1205" s="22"/>
      <c r="BAY1205" s="22"/>
      <c r="BAZ1205" s="22"/>
      <c r="BBA1205" s="22"/>
      <c r="BBB1205" s="22"/>
      <c r="BBC1205" s="22"/>
      <c r="BBD1205" s="22"/>
      <c r="BBE1205" s="22"/>
      <c r="BBF1205" s="22"/>
      <c r="BBG1205" s="22"/>
      <c r="BBH1205" s="22"/>
      <c r="BBI1205" s="22"/>
      <c r="BBJ1205" s="22"/>
      <c r="BBK1205" s="22"/>
      <c r="BBL1205" s="22"/>
      <c r="BBM1205" s="22"/>
      <c r="BBN1205" s="22"/>
      <c r="BBO1205" s="22"/>
      <c r="BBP1205" s="22"/>
      <c r="BBQ1205" s="22"/>
      <c r="BBR1205" s="22"/>
      <c r="BBS1205" s="22"/>
      <c r="BBT1205" s="22"/>
      <c r="BBU1205" s="22"/>
      <c r="BBV1205" s="22"/>
      <c r="BBW1205" s="22"/>
      <c r="BBX1205" s="22"/>
      <c r="BBY1205" s="22"/>
      <c r="BBZ1205" s="22"/>
      <c r="BCA1205" s="22"/>
      <c r="BCB1205" s="22"/>
      <c r="BCC1205" s="22"/>
      <c r="BCD1205" s="22"/>
      <c r="BCE1205" s="22"/>
      <c r="BCF1205" s="22"/>
      <c r="BCG1205" s="22"/>
      <c r="BCH1205" s="22"/>
      <c r="BCI1205" s="22"/>
      <c r="BCJ1205" s="22"/>
      <c r="BCK1205" s="22"/>
      <c r="BCL1205" s="22"/>
      <c r="BCM1205" s="22"/>
      <c r="BCN1205" s="22"/>
      <c r="BCO1205" s="22"/>
      <c r="BCP1205" s="22"/>
      <c r="BCQ1205" s="22"/>
      <c r="BCR1205" s="22"/>
      <c r="BCS1205" s="22"/>
      <c r="BCT1205" s="22"/>
      <c r="BCU1205" s="22"/>
      <c r="BCV1205" s="22"/>
      <c r="BCW1205" s="22"/>
      <c r="BCX1205" s="22"/>
      <c r="BCY1205" s="22"/>
      <c r="BCZ1205" s="22"/>
      <c r="BDA1205" s="22"/>
      <c r="BDB1205" s="22"/>
      <c r="BDC1205" s="22"/>
      <c r="BDD1205" s="22"/>
      <c r="BDE1205" s="22"/>
      <c r="BDF1205" s="22"/>
      <c r="BDG1205" s="22"/>
      <c r="BDH1205" s="22"/>
      <c r="BDI1205" s="22"/>
      <c r="BDJ1205" s="22"/>
      <c r="BDK1205" s="22"/>
      <c r="BDL1205" s="22"/>
      <c r="BDM1205" s="22"/>
      <c r="BDN1205" s="22"/>
      <c r="BDO1205" s="22"/>
      <c r="BDP1205" s="22"/>
      <c r="BDQ1205" s="22"/>
      <c r="BDR1205" s="22"/>
      <c r="BDS1205" s="22"/>
      <c r="BDT1205" s="22"/>
      <c r="BDU1205" s="22"/>
      <c r="BDV1205" s="22"/>
      <c r="BDW1205" s="22"/>
      <c r="BDX1205" s="22"/>
      <c r="BDY1205" s="22"/>
      <c r="BDZ1205" s="22"/>
      <c r="BEA1205" s="22"/>
      <c r="BEB1205" s="22"/>
      <c r="BEC1205" s="22"/>
      <c r="BED1205" s="22"/>
      <c r="BEE1205" s="22"/>
      <c r="BEF1205" s="22"/>
      <c r="BEG1205" s="22"/>
      <c r="BEH1205" s="22"/>
      <c r="BEI1205" s="22"/>
      <c r="BEJ1205" s="22"/>
      <c r="BEK1205" s="22"/>
      <c r="BEL1205" s="22"/>
      <c r="BEM1205" s="22"/>
      <c r="BEN1205" s="22"/>
      <c r="BEO1205" s="22"/>
      <c r="BEP1205" s="22"/>
      <c r="BEQ1205" s="22"/>
      <c r="BER1205" s="22"/>
      <c r="BES1205" s="22"/>
      <c r="BET1205" s="22"/>
      <c r="BEU1205" s="22"/>
      <c r="BEV1205" s="22"/>
      <c r="BEW1205" s="22"/>
      <c r="BEX1205" s="22"/>
      <c r="BEY1205" s="22"/>
      <c r="BEZ1205" s="22"/>
      <c r="BFA1205" s="22"/>
      <c r="BFB1205" s="22"/>
      <c r="BFC1205" s="22"/>
      <c r="BFD1205" s="22"/>
      <c r="BFE1205" s="22"/>
      <c r="BFF1205" s="22"/>
      <c r="BFG1205" s="22"/>
      <c r="BFH1205" s="22"/>
      <c r="BFI1205" s="22"/>
      <c r="BFJ1205" s="22"/>
      <c r="BFK1205" s="22"/>
      <c r="BFL1205" s="22"/>
      <c r="BFM1205" s="22"/>
      <c r="BFN1205" s="22"/>
      <c r="BFO1205" s="22"/>
      <c r="BFP1205" s="22"/>
      <c r="BFQ1205" s="22"/>
      <c r="BFR1205" s="22"/>
      <c r="BFS1205" s="22"/>
      <c r="BFT1205" s="22"/>
      <c r="BFU1205" s="22"/>
      <c r="BFV1205" s="22"/>
      <c r="BFW1205" s="22"/>
      <c r="BFX1205" s="22"/>
      <c r="BFY1205" s="22"/>
      <c r="BFZ1205" s="22"/>
      <c r="BGA1205" s="22"/>
      <c r="BGB1205" s="22"/>
      <c r="BGC1205" s="22"/>
      <c r="BGD1205" s="22"/>
      <c r="BGE1205" s="22"/>
      <c r="BGF1205" s="22"/>
      <c r="BGG1205" s="22"/>
      <c r="BGH1205" s="22"/>
      <c r="BGI1205" s="22"/>
      <c r="BGJ1205" s="22"/>
      <c r="BGK1205" s="22"/>
      <c r="BGL1205" s="22"/>
      <c r="BGM1205" s="22"/>
      <c r="BGN1205" s="22"/>
      <c r="BGO1205" s="22"/>
      <c r="BGP1205" s="22"/>
      <c r="BGQ1205" s="22"/>
      <c r="BGR1205" s="22"/>
      <c r="BGS1205" s="22"/>
      <c r="BGT1205" s="22"/>
      <c r="BGU1205" s="22"/>
      <c r="BGV1205" s="22"/>
      <c r="BGW1205" s="22"/>
      <c r="BGX1205" s="22"/>
      <c r="BGY1205" s="22"/>
      <c r="BGZ1205" s="22"/>
      <c r="BHA1205" s="22"/>
      <c r="BHB1205" s="22"/>
      <c r="BHC1205" s="22"/>
      <c r="BHD1205" s="22"/>
      <c r="BHE1205" s="22"/>
      <c r="BHF1205" s="22"/>
      <c r="BHG1205" s="22"/>
      <c r="BHH1205" s="22"/>
      <c r="BHI1205" s="22"/>
      <c r="BHJ1205" s="22"/>
      <c r="BHK1205" s="22"/>
      <c r="BHL1205" s="22"/>
      <c r="BHM1205" s="22"/>
      <c r="BHN1205" s="22"/>
      <c r="BHO1205" s="22"/>
      <c r="BHP1205" s="22"/>
      <c r="BHQ1205" s="22"/>
      <c r="BHR1205" s="22"/>
      <c r="BHS1205" s="22"/>
      <c r="BHT1205" s="22"/>
      <c r="BHU1205" s="22"/>
      <c r="BHV1205" s="22"/>
      <c r="BHW1205" s="22"/>
      <c r="BHX1205" s="22"/>
      <c r="BHY1205" s="22"/>
      <c r="BHZ1205" s="22"/>
      <c r="BIA1205" s="22"/>
      <c r="BIB1205" s="22"/>
      <c r="BIC1205" s="22"/>
      <c r="BID1205" s="22"/>
      <c r="BIE1205" s="22"/>
      <c r="BIF1205" s="22"/>
      <c r="BIG1205" s="22"/>
      <c r="BIH1205" s="22"/>
      <c r="BII1205" s="22"/>
      <c r="BIJ1205" s="22"/>
      <c r="BIK1205" s="22"/>
      <c r="BIL1205" s="22"/>
      <c r="BIM1205" s="22"/>
      <c r="BIN1205" s="22"/>
      <c r="BIO1205" s="22"/>
      <c r="BIP1205" s="22"/>
      <c r="BIQ1205" s="22"/>
      <c r="BIR1205" s="22"/>
      <c r="BIS1205" s="22"/>
      <c r="BIT1205" s="22"/>
      <c r="BIU1205" s="22"/>
      <c r="BIV1205" s="22"/>
      <c r="BIW1205" s="22"/>
      <c r="BIX1205" s="22"/>
      <c r="BIY1205" s="22"/>
      <c r="BIZ1205" s="22"/>
      <c r="BJA1205" s="22"/>
      <c r="BJB1205" s="22"/>
      <c r="BJC1205" s="22"/>
      <c r="BJD1205" s="22"/>
      <c r="BJE1205" s="22"/>
      <c r="BJF1205" s="22"/>
      <c r="BJG1205" s="22"/>
      <c r="BJH1205" s="22"/>
      <c r="BJI1205" s="22"/>
      <c r="BJJ1205" s="22"/>
      <c r="BJK1205" s="22"/>
      <c r="BJL1205" s="22"/>
      <c r="BJM1205" s="22"/>
      <c r="BJN1205" s="22"/>
      <c r="BJO1205" s="22"/>
      <c r="BJP1205" s="22"/>
      <c r="BJQ1205" s="22"/>
      <c r="BJR1205" s="22"/>
      <c r="BJS1205" s="22"/>
      <c r="BJT1205" s="22"/>
      <c r="BJU1205" s="22"/>
      <c r="BJV1205" s="22"/>
      <c r="BJW1205" s="22"/>
      <c r="BJX1205" s="22"/>
      <c r="BJY1205" s="22"/>
      <c r="BJZ1205" s="22"/>
      <c r="BKA1205" s="22"/>
      <c r="BKB1205" s="22"/>
      <c r="BKC1205" s="22"/>
      <c r="BKD1205" s="22"/>
      <c r="BKE1205" s="22"/>
      <c r="BKF1205" s="22"/>
      <c r="BKG1205" s="22"/>
      <c r="BKH1205" s="22"/>
      <c r="BKI1205" s="22"/>
      <c r="BKJ1205" s="22"/>
      <c r="BKK1205" s="22"/>
      <c r="BKL1205" s="22"/>
      <c r="BKM1205" s="22"/>
      <c r="BKN1205" s="22"/>
      <c r="BKO1205" s="22"/>
      <c r="BKP1205" s="22"/>
      <c r="BKQ1205" s="22"/>
      <c r="BKR1205" s="22"/>
      <c r="BKS1205" s="22"/>
      <c r="BKT1205" s="22"/>
      <c r="BKU1205" s="22"/>
      <c r="BKV1205" s="22"/>
      <c r="BKW1205" s="22"/>
      <c r="BKX1205" s="22"/>
      <c r="BKY1205" s="22"/>
      <c r="BKZ1205" s="22"/>
      <c r="BLA1205" s="22"/>
      <c r="BLB1205" s="22"/>
      <c r="BLC1205" s="22"/>
      <c r="BLD1205" s="22"/>
      <c r="BLE1205" s="22"/>
      <c r="BLF1205" s="22"/>
      <c r="BLG1205" s="22"/>
      <c r="BLH1205" s="22"/>
      <c r="BLI1205" s="22"/>
      <c r="BLJ1205" s="22"/>
      <c r="BLK1205" s="22"/>
      <c r="BLL1205" s="22"/>
      <c r="BLM1205" s="22"/>
      <c r="BLN1205" s="22"/>
      <c r="BLO1205" s="22"/>
      <c r="BLP1205" s="22"/>
      <c r="BLQ1205" s="22"/>
      <c r="BLR1205" s="22"/>
      <c r="BLS1205" s="22"/>
      <c r="BLT1205" s="22"/>
      <c r="BLU1205" s="22"/>
      <c r="BLV1205" s="22"/>
      <c r="BLW1205" s="22"/>
      <c r="BLX1205" s="22"/>
      <c r="BLY1205" s="22"/>
      <c r="BLZ1205" s="22"/>
      <c r="BMA1205" s="22"/>
      <c r="BMB1205" s="22"/>
      <c r="BMC1205" s="22"/>
      <c r="BMD1205" s="22"/>
      <c r="BME1205" s="22"/>
      <c r="BMF1205" s="22"/>
      <c r="BMG1205" s="22"/>
      <c r="BMH1205" s="22"/>
      <c r="BMI1205" s="22"/>
      <c r="BMJ1205" s="22"/>
      <c r="BMK1205" s="22"/>
      <c r="BML1205" s="22"/>
      <c r="BMM1205" s="22"/>
      <c r="BMN1205" s="22"/>
      <c r="BMO1205" s="22"/>
      <c r="BMP1205" s="22"/>
      <c r="BMQ1205" s="22"/>
      <c r="BMR1205" s="22"/>
      <c r="BMS1205" s="22"/>
      <c r="BMT1205" s="22"/>
      <c r="BMU1205" s="22"/>
      <c r="BMV1205" s="22"/>
      <c r="BMW1205" s="22"/>
      <c r="BMX1205" s="22"/>
      <c r="BMY1205" s="22"/>
      <c r="BMZ1205" s="22"/>
      <c r="BNA1205" s="22"/>
      <c r="BNB1205" s="22"/>
      <c r="BNC1205" s="22"/>
      <c r="BND1205" s="22"/>
      <c r="BNE1205" s="22"/>
      <c r="BNF1205" s="22"/>
      <c r="BNG1205" s="22"/>
      <c r="BNH1205" s="22"/>
      <c r="BNI1205" s="22"/>
      <c r="BNJ1205" s="22"/>
      <c r="BNK1205" s="22"/>
      <c r="BNL1205" s="22"/>
      <c r="BNM1205" s="22"/>
      <c r="BNN1205" s="22"/>
      <c r="BNO1205" s="22"/>
      <c r="BNP1205" s="22"/>
      <c r="BNQ1205" s="22"/>
      <c r="BNR1205" s="22"/>
      <c r="BNS1205" s="22"/>
      <c r="BNT1205" s="22"/>
      <c r="BNU1205" s="22"/>
      <c r="BNV1205" s="22"/>
      <c r="BNW1205" s="22"/>
      <c r="BNX1205" s="22"/>
      <c r="BNY1205" s="22"/>
      <c r="BNZ1205" s="22"/>
      <c r="BOA1205" s="22"/>
      <c r="BOB1205" s="22"/>
      <c r="BOC1205" s="22"/>
      <c r="BOD1205" s="22"/>
      <c r="BOE1205" s="22"/>
      <c r="BOF1205" s="22"/>
      <c r="BOG1205" s="22"/>
      <c r="BOH1205" s="22"/>
      <c r="BOI1205" s="22"/>
      <c r="BOJ1205" s="22"/>
      <c r="BOK1205" s="22"/>
      <c r="BOL1205" s="22"/>
      <c r="BOM1205" s="22"/>
      <c r="BON1205" s="22"/>
      <c r="BOO1205" s="22"/>
      <c r="BOP1205" s="22"/>
      <c r="BOQ1205" s="22"/>
      <c r="BOR1205" s="22"/>
      <c r="BOS1205" s="22"/>
      <c r="BOT1205" s="22"/>
      <c r="BOU1205" s="22"/>
      <c r="BOV1205" s="22"/>
      <c r="BOW1205" s="22"/>
      <c r="BOX1205" s="22"/>
      <c r="BOY1205" s="22"/>
      <c r="BOZ1205" s="22"/>
      <c r="BPA1205" s="22"/>
      <c r="BPB1205" s="22"/>
      <c r="BPC1205" s="22"/>
      <c r="BPD1205" s="22"/>
      <c r="BPE1205" s="22"/>
      <c r="BPF1205" s="22"/>
      <c r="BPG1205" s="22"/>
      <c r="BPH1205" s="22"/>
      <c r="BPI1205" s="22"/>
      <c r="BPJ1205" s="22"/>
      <c r="BPK1205" s="22"/>
      <c r="BPL1205" s="22"/>
      <c r="BPM1205" s="22"/>
      <c r="BPN1205" s="22"/>
      <c r="BPO1205" s="22"/>
      <c r="BPP1205" s="22"/>
      <c r="BPQ1205" s="22"/>
      <c r="BPR1205" s="22"/>
      <c r="BPS1205" s="22"/>
      <c r="BPT1205" s="22"/>
      <c r="BPU1205" s="22"/>
      <c r="BPV1205" s="22"/>
      <c r="BPW1205" s="22"/>
      <c r="BPX1205" s="22"/>
      <c r="BPY1205" s="22"/>
      <c r="BPZ1205" s="22"/>
      <c r="BQA1205" s="22"/>
      <c r="BQB1205" s="22"/>
      <c r="BQC1205" s="22"/>
      <c r="BQD1205" s="22"/>
      <c r="BQE1205" s="22"/>
      <c r="BQF1205" s="22"/>
      <c r="BQG1205" s="22"/>
      <c r="BQH1205" s="22"/>
      <c r="BQI1205" s="22"/>
      <c r="BQJ1205" s="22"/>
      <c r="BQK1205" s="22"/>
      <c r="BQL1205" s="22"/>
      <c r="BQM1205" s="22"/>
      <c r="BQN1205" s="22"/>
      <c r="BQO1205" s="22"/>
      <c r="BQP1205" s="22"/>
      <c r="BQQ1205" s="22"/>
      <c r="BQR1205" s="22"/>
      <c r="BQS1205" s="22"/>
      <c r="BQT1205" s="22"/>
      <c r="BQU1205" s="22"/>
      <c r="BQV1205" s="22"/>
      <c r="BQW1205" s="22"/>
      <c r="BQX1205" s="22"/>
      <c r="BQY1205" s="22"/>
      <c r="BQZ1205" s="22"/>
      <c r="BRA1205" s="22"/>
      <c r="BRB1205" s="22"/>
      <c r="BRC1205" s="22"/>
      <c r="BRD1205" s="22"/>
      <c r="BRE1205" s="22"/>
      <c r="BRF1205" s="22"/>
      <c r="BRG1205" s="22"/>
      <c r="BRH1205" s="22"/>
      <c r="BRI1205" s="22"/>
      <c r="BRJ1205" s="22"/>
      <c r="BRK1205" s="22"/>
      <c r="BRL1205" s="22"/>
      <c r="BRM1205" s="22"/>
      <c r="BRN1205" s="22"/>
      <c r="BRO1205" s="22"/>
      <c r="BRP1205" s="22"/>
      <c r="BRQ1205" s="22"/>
      <c r="BRR1205" s="22"/>
      <c r="BRS1205" s="22"/>
      <c r="BRT1205" s="22"/>
      <c r="BRU1205" s="22"/>
      <c r="BRV1205" s="22"/>
      <c r="BRW1205" s="22"/>
      <c r="BRX1205" s="22"/>
      <c r="BRY1205" s="22"/>
      <c r="BRZ1205" s="22"/>
      <c r="BSA1205" s="22"/>
      <c r="BSB1205" s="22"/>
      <c r="BSC1205" s="22"/>
      <c r="BSD1205" s="22"/>
      <c r="BSE1205" s="22"/>
      <c r="BSF1205" s="22"/>
      <c r="BSG1205" s="22"/>
      <c r="BSH1205" s="22"/>
      <c r="BSI1205" s="22"/>
      <c r="BSJ1205" s="22"/>
      <c r="BSK1205" s="22"/>
      <c r="BSL1205" s="22"/>
      <c r="BSM1205" s="22"/>
      <c r="BSN1205" s="22"/>
      <c r="BSO1205" s="22"/>
      <c r="BSP1205" s="22"/>
      <c r="BSQ1205" s="22"/>
      <c r="BSR1205" s="22"/>
      <c r="BSS1205" s="22"/>
      <c r="BST1205" s="22"/>
      <c r="BSU1205" s="22"/>
      <c r="BSV1205" s="22"/>
      <c r="BSW1205" s="22"/>
      <c r="BSX1205" s="22"/>
      <c r="BSY1205" s="22"/>
      <c r="BSZ1205" s="22"/>
      <c r="BTA1205" s="22"/>
      <c r="BTB1205" s="22"/>
      <c r="BTC1205" s="22"/>
      <c r="BTD1205" s="22"/>
      <c r="BTE1205" s="22"/>
      <c r="BTF1205" s="22"/>
      <c r="BTG1205" s="22"/>
      <c r="BTH1205" s="22"/>
      <c r="BTI1205" s="22"/>
      <c r="BTJ1205" s="22"/>
      <c r="BTK1205" s="22"/>
      <c r="BTL1205" s="22"/>
      <c r="BTM1205" s="22"/>
      <c r="BTN1205" s="22"/>
      <c r="BTO1205" s="22"/>
      <c r="BTP1205" s="22"/>
      <c r="BTQ1205" s="22"/>
      <c r="BTR1205" s="22"/>
      <c r="BTS1205" s="22"/>
      <c r="BTT1205" s="22"/>
      <c r="BTU1205" s="22"/>
      <c r="BTV1205" s="22"/>
      <c r="BTW1205" s="22"/>
      <c r="BTX1205" s="22"/>
      <c r="BTY1205" s="22"/>
      <c r="BTZ1205" s="22"/>
      <c r="BUA1205" s="22"/>
      <c r="BUB1205" s="22"/>
      <c r="BUC1205" s="22"/>
      <c r="BUD1205" s="22"/>
      <c r="BUE1205" s="22"/>
      <c r="BUF1205" s="22"/>
      <c r="BUG1205" s="22"/>
      <c r="BUH1205" s="22"/>
      <c r="BUI1205" s="22"/>
      <c r="BUJ1205" s="22"/>
      <c r="BUK1205" s="22"/>
      <c r="BUL1205" s="22"/>
      <c r="BUM1205" s="22"/>
      <c r="BUN1205" s="22"/>
      <c r="BUO1205" s="22"/>
      <c r="BUP1205" s="22"/>
      <c r="BUQ1205" s="22"/>
      <c r="BUR1205" s="22"/>
      <c r="BUS1205" s="22"/>
      <c r="BUT1205" s="22"/>
      <c r="BUU1205" s="22"/>
      <c r="BUV1205" s="22"/>
      <c r="BUW1205" s="22"/>
      <c r="BUX1205" s="22"/>
      <c r="BUY1205" s="22"/>
      <c r="BUZ1205" s="22"/>
      <c r="BVA1205" s="22"/>
      <c r="BVB1205" s="22"/>
      <c r="BVC1205" s="22"/>
      <c r="BVD1205" s="22"/>
      <c r="BVE1205" s="22"/>
      <c r="BVF1205" s="22"/>
      <c r="BVG1205" s="22"/>
      <c r="BVH1205" s="22"/>
      <c r="BVI1205" s="22"/>
      <c r="BVJ1205" s="22"/>
      <c r="BVK1205" s="22"/>
      <c r="BVL1205" s="22"/>
      <c r="BVM1205" s="22"/>
      <c r="BVN1205" s="22"/>
      <c r="BVO1205" s="22"/>
      <c r="BVP1205" s="22"/>
      <c r="BVQ1205" s="22"/>
      <c r="BVR1205" s="22"/>
      <c r="BVS1205" s="22"/>
      <c r="BVT1205" s="22"/>
      <c r="BVU1205" s="22"/>
      <c r="BVV1205" s="22"/>
      <c r="BVW1205" s="22"/>
      <c r="BVX1205" s="22"/>
      <c r="BVY1205" s="22"/>
      <c r="BVZ1205" s="22"/>
      <c r="BWA1205" s="22"/>
      <c r="BWB1205" s="22"/>
      <c r="BWC1205" s="22"/>
      <c r="BWD1205" s="22"/>
      <c r="BWE1205" s="22"/>
      <c r="BWF1205" s="22"/>
      <c r="BWG1205" s="22"/>
      <c r="BWH1205" s="22"/>
      <c r="BWI1205" s="22"/>
      <c r="BWJ1205" s="22"/>
      <c r="BWK1205" s="22"/>
      <c r="BWL1205" s="22"/>
      <c r="BWM1205" s="22"/>
      <c r="BWN1205" s="22"/>
      <c r="BWO1205" s="22"/>
      <c r="BWP1205" s="22"/>
      <c r="BWQ1205" s="22"/>
      <c r="BWR1205" s="22"/>
      <c r="BWS1205" s="22"/>
      <c r="BWT1205" s="22"/>
      <c r="BWU1205" s="22"/>
      <c r="BWV1205" s="22"/>
      <c r="BWW1205" s="22"/>
      <c r="BWX1205" s="22"/>
      <c r="BWY1205" s="22"/>
      <c r="BWZ1205" s="22"/>
      <c r="BXA1205" s="22"/>
      <c r="BXB1205" s="22"/>
      <c r="BXC1205" s="22"/>
      <c r="BXD1205" s="22"/>
      <c r="BXE1205" s="22"/>
      <c r="BXF1205" s="22"/>
      <c r="BXG1205" s="22"/>
      <c r="BXH1205" s="22"/>
      <c r="BXI1205" s="22"/>
      <c r="BXJ1205" s="22"/>
      <c r="BXK1205" s="22"/>
      <c r="BXL1205" s="22"/>
      <c r="BXM1205" s="22"/>
      <c r="BXN1205" s="22"/>
      <c r="BXO1205" s="22"/>
      <c r="BXP1205" s="22"/>
      <c r="BXQ1205" s="22"/>
      <c r="BXR1205" s="22"/>
      <c r="BXS1205" s="22"/>
      <c r="BXT1205" s="22"/>
      <c r="BXU1205" s="22"/>
      <c r="BXV1205" s="22"/>
      <c r="BXW1205" s="22"/>
      <c r="BXX1205" s="22"/>
      <c r="BXY1205" s="22"/>
      <c r="BXZ1205" s="22"/>
      <c r="BYA1205" s="22"/>
      <c r="BYB1205" s="22"/>
      <c r="BYC1205" s="22"/>
      <c r="BYD1205" s="22"/>
      <c r="BYE1205" s="22"/>
      <c r="BYF1205" s="22"/>
      <c r="BYG1205" s="22"/>
      <c r="BYH1205" s="22"/>
      <c r="BYI1205" s="22"/>
      <c r="BYJ1205" s="22"/>
      <c r="BYK1205" s="22"/>
      <c r="BYL1205" s="22"/>
      <c r="BYM1205" s="22"/>
      <c r="BYN1205" s="22"/>
      <c r="BYO1205" s="22"/>
      <c r="BYP1205" s="22"/>
      <c r="BYQ1205" s="22"/>
      <c r="BYR1205" s="22"/>
      <c r="BYS1205" s="22"/>
      <c r="BYT1205" s="22"/>
      <c r="BYU1205" s="22"/>
      <c r="BYV1205" s="22"/>
      <c r="BYW1205" s="22"/>
      <c r="BYX1205" s="22"/>
      <c r="BYY1205" s="22"/>
      <c r="BYZ1205" s="22"/>
      <c r="BZA1205" s="22"/>
      <c r="BZB1205" s="22"/>
      <c r="BZC1205" s="22"/>
      <c r="BZD1205" s="22"/>
      <c r="BZE1205" s="22"/>
      <c r="BZF1205" s="22"/>
      <c r="BZG1205" s="22"/>
      <c r="BZH1205" s="22"/>
      <c r="BZI1205" s="22"/>
      <c r="BZJ1205" s="22"/>
      <c r="BZK1205" s="22"/>
      <c r="BZL1205" s="22"/>
      <c r="BZM1205" s="22"/>
      <c r="BZN1205" s="22"/>
      <c r="BZO1205" s="22"/>
      <c r="BZP1205" s="22"/>
      <c r="BZQ1205" s="22"/>
      <c r="BZR1205" s="22"/>
      <c r="BZS1205" s="22"/>
      <c r="BZT1205" s="22"/>
      <c r="BZU1205" s="22"/>
      <c r="BZV1205" s="22"/>
      <c r="BZW1205" s="22"/>
      <c r="BZX1205" s="22"/>
      <c r="BZY1205" s="22"/>
      <c r="BZZ1205" s="22"/>
      <c r="CAA1205" s="22"/>
      <c r="CAB1205" s="22"/>
      <c r="CAC1205" s="22"/>
      <c r="CAD1205" s="22"/>
      <c r="CAE1205" s="22"/>
      <c r="CAF1205" s="22"/>
      <c r="CAG1205" s="22"/>
      <c r="CAH1205" s="22"/>
      <c r="CAI1205" s="22"/>
      <c r="CAJ1205" s="22"/>
      <c r="CAK1205" s="22"/>
      <c r="CAL1205" s="22"/>
      <c r="CAM1205" s="22"/>
      <c r="CAN1205" s="22"/>
      <c r="CAO1205" s="22"/>
      <c r="CAP1205" s="22"/>
      <c r="CAQ1205" s="22"/>
      <c r="CAR1205" s="22"/>
      <c r="CAS1205" s="22"/>
      <c r="CAT1205" s="22"/>
      <c r="CAU1205" s="22"/>
      <c r="CAV1205" s="22"/>
      <c r="CAW1205" s="22"/>
      <c r="CAX1205" s="22"/>
      <c r="CAY1205" s="22"/>
      <c r="CAZ1205" s="22"/>
      <c r="CBA1205" s="22"/>
      <c r="CBB1205" s="22"/>
      <c r="CBC1205" s="22"/>
      <c r="CBD1205" s="22"/>
      <c r="CBE1205" s="22"/>
      <c r="CBF1205" s="22"/>
      <c r="CBG1205" s="22"/>
      <c r="CBH1205" s="22"/>
      <c r="CBI1205" s="22"/>
      <c r="CBJ1205" s="22"/>
      <c r="CBK1205" s="22"/>
      <c r="CBL1205" s="22"/>
      <c r="CBM1205" s="22"/>
      <c r="CBN1205" s="22"/>
      <c r="CBO1205" s="22"/>
      <c r="CBP1205" s="22"/>
      <c r="CBQ1205" s="22"/>
      <c r="CBR1205" s="22"/>
      <c r="CBS1205" s="22"/>
      <c r="CBT1205" s="22"/>
      <c r="CBU1205" s="22"/>
      <c r="CBV1205" s="22"/>
      <c r="CBW1205" s="22"/>
      <c r="CBX1205" s="22"/>
      <c r="CBY1205" s="22"/>
      <c r="CBZ1205" s="22"/>
      <c r="CCA1205" s="22"/>
      <c r="CCB1205" s="22"/>
      <c r="CCC1205" s="22"/>
      <c r="CCD1205" s="22"/>
      <c r="CCE1205" s="22"/>
      <c r="CCF1205" s="22"/>
      <c r="CCG1205" s="22"/>
      <c r="CCH1205" s="22"/>
      <c r="CCI1205" s="22"/>
      <c r="CCJ1205" s="22"/>
      <c r="CCK1205" s="22"/>
      <c r="CCL1205" s="22"/>
      <c r="CCM1205" s="22"/>
      <c r="CCN1205" s="22"/>
      <c r="CCO1205" s="22"/>
      <c r="CCP1205" s="22"/>
      <c r="CCQ1205" s="22"/>
      <c r="CCR1205" s="22"/>
      <c r="CCS1205" s="22"/>
      <c r="CCT1205" s="22"/>
      <c r="CCU1205" s="22"/>
      <c r="CCV1205" s="22"/>
      <c r="CCW1205" s="22"/>
      <c r="CCX1205" s="22"/>
      <c r="CCY1205" s="22"/>
      <c r="CCZ1205" s="22"/>
      <c r="CDA1205" s="22"/>
      <c r="CDB1205" s="22"/>
      <c r="CDC1205" s="22"/>
      <c r="CDD1205" s="22"/>
      <c r="CDE1205" s="22"/>
      <c r="CDF1205" s="22"/>
      <c r="CDG1205" s="22"/>
      <c r="CDH1205" s="22"/>
      <c r="CDI1205" s="22"/>
      <c r="CDJ1205" s="22"/>
      <c r="CDK1205" s="22"/>
      <c r="CDL1205" s="22"/>
      <c r="CDM1205" s="22"/>
      <c r="CDN1205" s="22"/>
      <c r="CDO1205" s="22"/>
      <c r="CDP1205" s="22"/>
      <c r="CDQ1205" s="22"/>
      <c r="CDR1205" s="22"/>
      <c r="CDS1205" s="22"/>
      <c r="CDT1205" s="22"/>
      <c r="CDU1205" s="22"/>
      <c r="CDV1205" s="22"/>
      <c r="CDW1205" s="22"/>
      <c r="CDX1205" s="22"/>
      <c r="CDY1205" s="22"/>
      <c r="CDZ1205" s="22"/>
      <c r="CEA1205" s="22"/>
      <c r="CEB1205" s="22"/>
      <c r="CEC1205" s="22"/>
      <c r="CED1205" s="22"/>
      <c r="CEE1205" s="22"/>
      <c r="CEF1205" s="22"/>
      <c r="CEG1205" s="22"/>
      <c r="CEH1205" s="22"/>
      <c r="CEI1205" s="22"/>
      <c r="CEJ1205" s="22"/>
      <c r="CEK1205" s="22"/>
      <c r="CEL1205" s="22"/>
      <c r="CEM1205" s="22"/>
      <c r="CEN1205" s="22"/>
      <c r="CEO1205" s="22"/>
      <c r="CEP1205" s="22"/>
      <c r="CEQ1205" s="22"/>
      <c r="CER1205" s="22"/>
      <c r="CES1205" s="22"/>
      <c r="CET1205" s="22"/>
      <c r="CEU1205" s="22"/>
      <c r="CEV1205" s="22"/>
      <c r="CEW1205" s="22"/>
      <c r="CEX1205" s="22"/>
      <c r="CEY1205" s="22"/>
      <c r="CEZ1205" s="22"/>
      <c r="CFA1205" s="22"/>
      <c r="CFB1205" s="22"/>
      <c r="CFC1205" s="22"/>
      <c r="CFD1205" s="22"/>
      <c r="CFE1205" s="22"/>
      <c r="CFF1205" s="22"/>
      <c r="CFG1205" s="22"/>
      <c r="CFH1205" s="22"/>
      <c r="CFI1205" s="22"/>
      <c r="CFJ1205" s="22"/>
      <c r="CFK1205" s="22"/>
      <c r="CFL1205" s="22"/>
      <c r="CFM1205" s="22"/>
      <c r="CFN1205" s="22"/>
      <c r="CFO1205" s="22"/>
      <c r="CFP1205" s="22"/>
      <c r="CFQ1205" s="22"/>
      <c r="CFR1205" s="22"/>
      <c r="CFS1205" s="22"/>
      <c r="CFT1205" s="22"/>
      <c r="CFU1205" s="22"/>
      <c r="CFV1205" s="22"/>
      <c r="CFW1205" s="22"/>
      <c r="CFX1205" s="22"/>
      <c r="CFY1205" s="22"/>
      <c r="CFZ1205" s="22"/>
      <c r="CGA1205" s="22"/>
      <c r="CGB1205" s="22"/>
      <c r="CGC1205" s="22"/>
      <c r="CGD1205" s="22"/>
      <c r="CGE1205" s="22"/>
      <c r="CGF1205" s="22"/>
      <c r="CGG1205" s="22"/>
      <c r="CGH1205" s="22"/>
      <c r="CGI1205" s="22"/>
      <c r="CGJ1205" s="22"/>
      <c r="CGK1205" s="22"/>
      <c r="CGL1205" s="22"/>
      <c r="CGM1205" s="22"/>
      <c r="CGN1205" s="22"/>
      <c r="CGO1205" s="22"/>
      <c r="CGP1205" s="22"/>
      <c r="CGQ1205" s="22"/>
      <c r="CGR1205" s="22"/>
      <c r="CGS1205" s="22"/>
      <c r="CGT1205" s="22"/>
      <c r="CGU1205" s="22"/>
      <c r="CGV1205" s="22"/>
      <c r="CGW1205" s="22"/>
      <c r="CGX1205" s="22"/>
      <c r="CGY1205" s="22"/>
      <c r="CGZ1205" s="22"/>
      <c r="CHA1205" s="22"/>
      <c r="CHB1205" s="22"/>
      <c r="CHC1205" s="22"/>
      <c r="CHD1205" s="22"/>
      <c r="CHE1205" s="22"/>
      <c r="CHF1205" s="22"/>
      <c r="CHG1205" s="22"/>
      <c r="CHH1205" s="22"/>
      <c r="CHI1205" s="22"/>
      <c r="CHJ1205" s="22"/>
      <c r="CHK1205" s="22"/>
      <c r="CHL1205" s="22"/>
      <c r="CHM1205" s="22"/>
      <c r="CHN1205" s="22"/>
      <c r="CHO1205" s="22"/>
      <c r="CHP1205" s="22"/>
      <c r="CHQ1205" s="22"/>
      <c r="CHR1205" s="22"/>
      <c r="CHS1205" s="22"/>
      <c r="CHT1205" s="22"/>
      <c r="CHU1205" s="22"/>
      <c r="CHV1205" s="22"/>
      <c r="CHW1205" s="22"/>
      <c r="CHX1205" s="22"/>
      <c r="CHY1205" s="22"/>
      <c r="CHZ1205" s="22"/>
      <c r="CIA1205" s="22"/>
      <c r="CIB1205" s="22"/>
      <c r="CIC1205" s="22"/>
      <c r="CID1205" s="22"/>
      <c r="CIE1205" s="22"/>
      <c r="CIF1205" s="22"/>
      <c r="CIG1205" s="22"/>
      <c r="CIH1205" s="22"/>
      <c r="CII1205" s="22"/>
      <c r="CIJ1205" s="22"/>
      <c r="CIK1205" s="22"/>
      <c r="CIL1205" s="22"/>
      <c r="CIM1205" s="22"/>
      <c r="CIN1205" s="22"/>
      <c r="CIO1205" s="22"/>
      <c r="CIP1205" s="22"/>
      <c r="CIQ1205" s="22"/>
      <c r="CIR1205" s="22"/>
      <c r="CIS1205" s="22"/>
      <c r="CIT1205" s="22"/>
      <c r="CIU1205" s="22"/>
      <c r="CIV1205" s="22"/>
      <c r="CIW1205" s="22"/>
      <c r="CIX1205" s="22"/>
      <c r="CIY1205" s="22"/>
      <c r="CIZ1205" s="22"/>
      <c r="CJA1205" s="22"/>
      <c r="CJB1205" s="22"/>
      <c r="CJC1205" s="22"/>
      <c r="CJD1205" s="22"/>
      <c r="CJE1205" s="22"/>
      <c r="CJF1205" s="22"/>
      <c r="CJG1205" s="22"/>
      <c r="CJH1205" s="22"/>
      <c r="CJI1205" s="22"/>
      <c r="CJJ1205" s="22"/>
      <c r="CJK1205" s="22"/>
      <c r="CJL1205" s="22"/>
      <c r="CJM1205" s="22"/>
      <c r="CJN1205" s="22"/>
      <c r="CJO1205" s="22"/>
      <c r="CJP1205" s="22"/>
      <c r="CJQ1205" s="22"/>
      <c r="CJR1205" s="22"/>
      <c r="CJS1205" s="22"/>
      <c r="CJT1205" s="22"/>
      <c r="CJU1205" s="22"/>
      <c r="CJV1205" s="22"/>
      <c r="CJW1205" s="22"/>
      <c r="CJX1205" s="22"/>
      <c r="CJY1205" s="22"/>
      <c r="CJZ1205" s="22"/>
      <c r="CKA1205" s="22"/>
      <c r="CKB1205" s="22"/>
      <c r="CKC1205" s="22"/>
      <c r="CKD1205" s="22"/>
      <c r="CKE1205" s="22"/>
      <c r="CKF1205" s="22"/>
      <c r="CKG1205" s="22"/>
      <c r="CKH1205" s="22"/>
      <c r="CKI1205" s="22"/>
      <c r="CKJ1205" s="22"/>
      <c r="CKK1205" s="22"/>
      <c r="CKL1205" s="22"/>
      <c r="CKM1205" s="22"/>
      <c r="CKN1205" s="22"/>
      <c r="CKO1205" s="22"/>
      <c r="CKP1205" s="22"/>
      <c r="CKQ1205" s="22"/>
      <c r="CKR1205" s="22"/>
      <c r="CKS1205" s="22"/>
      <c r="CKT1205" s="22"/>
      <c r="CKU1205" s="22"/>
      <c r="CKV1205" s="22"/>
      <c r="CKW1205" s="22"/>
      <c r="CKX1205" s="22"/>
      <c r="CKY1205" s="22"/>
      <c r="CKZ1205" s="22"/>
      <c r="CLA1205" s="22"/>
      <c r="CLB1205" s="22"/>
      <c r="CLC1205" s="22"/>
      <c r="CLD1205" s="22"/>
      <c r="CLE1205" s="22"/>
      <c r="CLF1205" s="22"/>
      <c r="CLG1205" s="22"/>
      <c r="CLH1205" s="22"/>
      <c r="CLI1205" s="22"/>
      <c r="CLJ1205" s="22"/>
      <c r="CLK1205" s="22"/>
      <c r="CLL1205" s="22"/>
      <c r="CLM1205" s="22"/>
      <c r="CLN1205" s="22"/>
      <c r="CLO1205" s="22"/>
      <c r="CLP1205" s="22"/>
      <c r="CLQ1205" s="22"/>
      <c r="CLR1205" s="22"/>
      <c r="CLS1205" s="22"/>
      <c r="CLT1205" s="22"/>
      <c r="CLU1205" s="22"/>
      <c r="CLV1205" s="22"/>
      <c r="CLW1205" s="22"/>
      <c r="CLX1205" s="22"/>
      <c r="CLY1205" s="22"/>
      <c r="CLZ1205" s="22"/>
      <c r="CMA1205" s="22"/>
      <c r="CMB1205" s="22"/>
      <c r="CMC1205" s="22"/>
      <c r="CMD1205" s="22"/>
      <c r="CME1205" s="22"/>
      <c r="CMF1205" s="22"/>
      <c r="CMG1205" s="22"/>
      <c r="CMH1205" s="22"/>
      <c r="CMI1205" s="22"/>
      <c r="CMJ1205" s="22"/>
      <c r="CMK1205" s="22"/>
      <c r="CML1205" s="22"/>
      <c r="CMM1205" s="22"/>
      <c r="CMN1205" s="22"/>
      <c r="CMO1205" s="22"/>
      <c r="CMP1205" s="22"/>
      <c r="CMQ1205" s="22"/>
      <c r="CMR1205" s="22"/>
      <c r="CMS1205" s="22"/>
      <c r="CMT1205" s="22"/>
      <c r="CMU1205" s="22"/>
      <c r="CMV1205" s="22"/>
      <c r="CMW1205" s="22"/>
      <c r="CMX1205" s="22"/>
      <c r="CMY1205" s="22"/>
      <c r="CMZ1205" s="22"/>
      <c r="CNA1205" s="22"/>
      <c r="CNB1205" s="22"/>
      <c r="CNC1205" s="22"/>
      <c r="CND1205" s="22"/>
      <c r="CNE1205" s="22"/>
      <c r="CNF1205" s="22"/>
      <c r="CNG1205" s="22"/>
      <c r="CNH1205" s="22"/>
      <c r="CNI1205" s="22"/>
      <c r="CNJ1205" s="22"/>
      <c r="CNK1205" s="22"/>
      <c r="CNL1205" s="22"/>
      <c r="CNM1205" s="22"/>
      <c r="CNN1205" s="22"/>
      <c r="CNO1205" s="22"/>
      <c r="CNP1205" s="22"/>
      <c r="CNQ1205" s="22"/>
      <c r="CNR1205" s="22"/>
      <c r="CNS1205" s="22"/>
      <c r="CNT1205" s="22"/>
      <c r="CNU1205" s="22"/>
      <c r="CNV1205" s="22"/>
      <c r="CNW1205" s="22"/>
      <c r="CNX1205" s="22"/>
      <c r="CNY1205" s="22"/>
      <c r="CNZ1205" s="22"/>
      <c r="COA1205" s="22"/>
      <c r="COB1205" s="22"/>
      <c r="COC1205" s="22"/>
      <c r="COD1205" s="22"/>
      <c r="COE1205" s="22"/>
      <c r="COF1205" s="22"/>
      <c r="COG1205" s="22"/>
      <c r="COH1205" s="22"/>
      <c r="COI1205" s="22"/>
      <c r="COJ1205" s="22"/>
      <c r="COK1205" s="22"/>
      <c r="COL1205" s="22"/>
      <c r="COM1205" s="22"/>
      <c r="CON1205" s="22"/>
      <c r="COO1205" s="22"/>
      <c r="COP1205" s="22"/>
      <c r="COQ1205" s="22"/>
      <c r="COR1205" s="22"/>
      <c r="COS1205" s="22"/>
      <c r="COT1205" s="22"/>
      <c r="COU1205" s="22"/>
      <c r="COV1205" s="22"/>
      <c r="COW1205" s="22"/>
      <c r="COX1205" s="22"/>
      <c r="COY1205" s="22"/>
      <c r="COZ1205" s="22"/>
      <c r="CPA1205" s="22"/>
      <c r="CPB1205" s="22"/>
      <c r="CPC1205" s="22"/>
      <c r="CPD1205" s="22"/>
      <c r="CPE1205" s="22"/>
      <c r="CPF1205" s="22"/>
      <c r="CPG1205" s="22"/>
      <c r="CPH1205" s="22"/>
      <c r="CPI1205" s="22"/>
      <c r="CPJ1205" s="22"/>
      <c r="CPK1205" s="22"/>
      <c r="CPL1205" s="22"/>
      <c r="CPM1205" s="22"/>
      <c r="CPN1205" s="22"/>
      <c r="CPO1205" s="22"/>
      <c r="CPP1205" s="22"/>
      <c r="CPQ1205" s="22"/>
      <c r="CPR1205" s="22"/>
      <c r="CPS1205" s="22"/>
      <c r="CPT1205" s="22"/>
      <c r="CPU1205" s="22"/>
      <c r="CPV1205" s="22"/>
      <c r="CPW1205" s="22"/>
      <c r="CPX1205" s="22"/>
      <c r="CPY1205" s="22"/>
      <c r="CPZ1205" s="22"/>
      <c r="CQA1205" s="22"/>
      <c r="CQB1205" s="22"/>
      <c r="CQC1205" s="22"/>
      <c r="CQD1205" s="22"/>
      <c r="CQE1205" s="22"/>
      <c r="CQF1205" s="22"/>
      <c r="CQG1205" s="22"/>
      <c r="CQH1205" s="22"/>
      <c r="CQI1205" s="22"/>
      <c r="CQJ1205" s="22"/>
      <c r="CQK1205" s="22"/>
      <c r="CQL1205" s="22"/>
      <c r="CQM1205" s="22"/>
      <c r="CQN1205" s="22"/>
      <c r="CQO1205" s="22"/>
      <c r="CQP1205" s="22"/>
      <c r="CQQ1205" s="22"/>
      <c r="CQR1205" s="22"/>
      <c r="CQS1205" s="22"/>
      <c r="CQT1205" s="22"/>
      <c r="CQU1205" s="22"/>
      <c r="CQV1205" s="22"/>
      <c r="CQW1205" s="22"/>
      <c r="CQX1205" s="22"/>
      <c r="CQY1205" s="22"/>
      <c r="CQZ1205" s="22"/>
      <c r="CRA1205" s="22"/>
      <c r="CRB1205" s="22"/>
      <c r="CRC1205" s="22"/>
      <c r="CRD1205" s="22"/>
      <c r="CRE1205" s="22"/>
      <c r="CRF1205" s="22"/>
      <c r="CRG1205" s="22"/>
      <c r="CRH1205" s="22"/>
      <c r="CRI1205" s="22"/>
      <c r="CRJ1205" s="22"/>
      <c r="CRK1205" s="22"/>
      <c r="CRL1205" s="22"/>
      <c r="CRM1205" s="22"/>
      <c r="CRN1205" s="22"/>
      <c r="CRO1205" s="22"/>
      <c r="CRP1205" s="22"/>
      <c r="CRQ1205" s="22"/>
      <c r="CRR1205" s="22"/>
      <c r="CRS1205" s="22"/>
      <c r="CRT1205" s="22"/>
      <c r="CRU1205" s="22"/>
      <c r="CRV1205" s="22"/>
      <c r="CRW1205" s="22"/>
      <c r="CRX1205" s="22"/>
      <c r="CRY1205" s="22"/>
      <c r="CRZ1205" s="22"/>
      <c r="CSA1205" s="22"/>
      <c r="CSB1205" s="22"/>
      <c r="CSC1205" s="22"/>
      <c r="CSD1205" s="22"/>
      <c r="CSE1205" s="22"/>
      <c r="CSF1205" s="22"/>
      <c r="CSG1205" s="22"/>
      <c r="CSH1205" s="22"/>
      <c r="CSI1205" s="22"/>
      <c r="CSJ1205" s="22"/>
      <c r="CSK1205" s="22"/>
      <c r="CSL1205" s="22"/>
      <c r="CSM1205" s="22"/>
      <c r="CSN1205" s="22"/>
      <c r="CSO1205" s="22"/>
      <c r="CSP1205" s="22"/>
      <c r="CSQ1205" s="22"/>
      <c r="CSR1205" s="22"/>
      <c r="CSS1205" s="22"/>
      <c r="CST1205" s="22"/>
      <c r="CSU1205" s="22"/>
      <c r="CSV1205" s="22"/>
      <c r="CSW1205" s="22"/>
      <c r="CSX1205" s="22"/>
      <c r="CSY1205" s="22"/>
      <c r="CSZ1205" s="22"/>
      <c r="CTA1205" s="22"/>
      <c r="CTB1205" s="22"/>
      <c r="CTC1205" s="22"/>
      <c r="CTD1205" s="22"/>
      <c r="CTE1205" s="22"/>
      <c r="CTF1205" s="22"/>
      <c r="CTG1205" s="22"/>
      <c r="CTH1205" s="22"/>
      <c r="CTI1205" s="22"/>
      <c r="CTJ1205" s="22"/>
      <c r="CTK1205" s="22"/>
      <c r="CTL1205" s="22"/>
      <c r="CTM1205" s="22"/>
      <c r="CTN1205" s="22"/>
      <c r="CTO1205" s="22"/>
      <c r="CTP1205" s="22"/>
      <c r="CTQ1205" s="22"/>
      <c r="CTR1205" s="22"/>
      <c r="CTS1205" s="22"/>
      <c r="CTT1205" s="22"/>
      <c r="CTU1205" s="22"/>
      <c r="CTV1205" s="22"/>
      <c r="CTW1205" s="22"/>
      <c r="CTX1205" s="22"/>
      <c r="CTY1205" s="22"/>
      <c r="CTZ1205" s="22"/>
      <c r="CUA1205" s="22"/>
      <c r="CUB1205" s="22"/>
      <c r="CUC1205" s="22"/>
      <c r="CUD1205" s="22"/>
      <c r="CUE1205" s="22"/>
      <c r="CUF1205" s="22"/>
      <c r="CUG1205" s="22"/>
      <c r="CUH1205" s="22"/>
      <c r="CUI1205" s="22"/>
      <c r="CUJ1205" s="22"/>
      <c r="CUK1205" s="22"/>
      <c r="CUL1205" s="22"/>
      <c r="CUM1205" s="22"/>
      <c r="CUN1205" s="22"/>
      <c r="CUO1205" s="22"/>
      <c r="CUP1205" s="22"/>
      <c r="CUQ1205" s="22"/>
      <c r="CUR1205" s="22"/>
      <c r="CUS1205" s="22"/>
      <c r="CUT1205" s="22"/>
      <c r="CUU1205" s="22"/>
      <c r="CUV1205" s="22"/>
      <c r="CUW1205" s="22"/>
      <c r="CUX1205" s="22"/>
      <c r="CUY1205" s="22"/>
      <c r="CUZ1205" s="22"/>
      <c r="CVA1205" s="22"/>
      <c r="CVB1205" s="22"/>
      <c r="CVC1205" s="22"/>
      <c r="CVD1205" s="22"/>
      <c r="CVE1205" s="22"/>
      <c r="CVF1205" s="22"/>
      <c r="CVG1205" s="22"/>
      <c r="CVH1205" s="22"/>
      <c r="CVI1205" s="22"/>
      <c r="CVJ1205" s="22"/>
      <c r="CVK1205" s="22"/>
      <c r="CVL1205" s="22"/>
      <c r="CVM1205" s="22"/>
      <c r="CVN1205" s="22"/>
      <c r="CVO1205" s="22"/>
      <c r="CVP1205" s="22"/>
      <c r="CVQ1205" s="22"/>
      <c r="CVR1205" s="22"/>
      <c r="CVS1205" s="22"/>
      <c r="CVT1205" s="22"/>
      <c r="CVU1205" s="22"/>
      <c r="CVV1205" s="22"/>
      <c r="CVW1205" s="22"/>
      <c r="CVX1205" s="22"/>
      <c r="CVY1205" s="22"/>
      <c r="CVZ1205" s="22"/>
      <c r="CWA1205" s="22"/>
      <c r="CWB1205" s="22"/>
      <c r="CWC1205" s="22"/>
      <c r="CWD1205" s="22"/>
      <c r="CWE1205" s="22"/>
      <c r="CWF1205" s="22"/>
      <c r="CWG1205" s="22"/>
      <c r="CWH1205" s="22"/>
      <c r="CWI1205" s="22"/>
      <c r="CWJ1205" s="22"/>
      <c r="CWK1205" s="22"/>
      <c r="CWL1205" s="22"/>
      <c r="CWM1205" s="22"/>
      <c r="CWN1205" s="22"/>
      <c r="CWO1205" s="22"/>
      <c r="CWP1205" s="22"/>
      <c r="CWQ1205" s="22"/>
      <c r="CWR1205" s="22"/>
      <c r="CWS1205" s="22"/>
      <c r="CWT1205" s="22"/>
      <c r="CWU1205" s="22"/>
      <c r="CWV1205" s="22"/>
      <c r="CWW1205" s="22"/>
      <c r="CWX1205" s="22"/>
      <c r="CWY1205" s="22"/>
      <c r="CWZ1205" s="22"/>
      <c r="CXA1205" s="22"/>
      <c r="CXB1205" s="22"/>
      <c r="CXC1205" s="22"/>
      <c r="CXD1205" s="22"/>
      <c r="CXE1205" s="22"/>
      <c r="CXF1205" s="22"/>
      <c r="CXG1205" s="22"/>
      <c r="CXH1205" s="22"/>
      <c r="CXI1205" s="22"/>
      <c r="CXJ1205" s="22"/>
      <c r="CXK1205" s="22"/>
      <c r="CXL1205" s="22"/>
      <c r="CXM1205" s="22"/>
      <c r="CXN1205" s="22"/>
      <c r="CXO1205" s="22"/>
      <c r="CXP1205" s="22"/>
      <c r="CXQ1205" s="22"/>
      <c r="CXR1205" s="22"/>
      <c r="CXS1205" s="22"/>
      <c r="CXT1205" s="22"/>
      <c r="CXU1205" s="22"/>
      <c r="CXV1205" s="22"/>
      <c r="CXW1205" s="22"/>
      <c r="CXX1205" s="22"/>
      <c r="CXY1205" s="22"/>
      <c r="CXZ1205" s="22"/>
      <c r="CYA1205" s="22"/>
      <c r="CYB1205" s="22"/>
      <c r="CYC1205" s="22"/>
      <c r="CYD1205" s="22"/>
      <c r="CYE1205" s="22"/>
      <c r="CYF1205" s="22"/>
      <c r="CYG1205" s="22"/>
      <c r="CYH1205" s="22"/>
      <c r="CYI1205" s="22"/>
      <c r="CYJ1205" s="22"/>
      <c r="CYK1205" s="22"/>
      <c r="CYL1205" s="22"/>
      <c r="CYM1205" s="22"/>
      <c r="CYN1205" s="22"/>
      <c r="CYO1205" s="22"/>
      <c r="CYP1205" s="22"/>
      <c r="CYQ1205" s="22"/>
      <c r="CYR1205" s="22"/>
      <c r="CYS1205" s="22"/>
      <c r="CYT1205" s="22"/>
      <c r="CYU1205" s="22"/>
      <c r="CYV1205" s="22"/>
      <c r="CYW1205" s="22"/>
      <c r="CYX1205" s="22"/>
      <c r="CYY1205" s="22"/>
      <c r="CYZ1205" s="22"/>
      <c r="CZA1205" s="22"/>
      <c r="CZB1205" s="22"/>
      <c r="CZC1205" s="22"/>
      <c r="CZD1205" s="22"/>
      <c r="CZE1205" s="22"/>
      <c r="CZF1205" s="22"/>
      <c r="CZG1205" s="22"/>
      <c r="CZH1205" s="22"/>
      <c r="CZI1205" s="22"/>
      <c r="CZJ1205" s="22"/>
      <c r="CZK1205" s="22"/>
      <c r="CZL1205" s="22"/>
      <c r="CZM1205" s="22"/>
      <c r="CZN1205" s="22"/>
      <c r="CZO1205" s="22"/>
      <c r="CZP1205" s="22"/>
      <c r="CZQ1205" s="22"/>
      <c r="CZR1205" s="22"/>
      <c r="CZS1205" s="22"/>
      <c r="CZT1205" s="22"/>
      <c r="CZU1205" s="22"/>
      <c r="CZV1205" s="22"/>
      <c r="CZW1205" s="22"/>
      <c r="CZX1205" s="22"/>
      <c r="CZY1205" s="22"/>
      <c r="CZZ1205" s="22"/>
      <c r="DAA1205" s="22"/>
      <c r="DAB1205" s="22"/>
      <c r="DAC1205" s="22"/>
      <c r="DAD1205" s="22"/>
      <c r="DAE1205" s="22"/>
      <c r="DAF1205" s="22"/>
      <c r="DAG1205" s="22"/>
      <c r="DAH1205" s="22"/>
      <c r="DAI1205" s="22"/>
      <c r="DAJ1205" s="22"/>
      <c r="DAK1205" s="22"/>
      <c r="DAL1205" s="22"/>
      <c r="DAM1205" s="22"/>
      <c r="DAN1205" s="22"/>
      <c r="DAO1205" s="22"/>
      <c r="DAP1205" s="22"/>
      <c r="DAQ1205" s="22"/>
      <c r="DAR1205" s="22"/>
      <c r="DAS1205" s="22"/>
      <c r="DAT1205" s="22"/>
      <c r="DAU1205" s="22"/>
      <c r="DAV1205" s="22"/>
      <c r="DAW1205" s="22"/>
      <c r="DAX1205" s="22"/>
      <c r="DAY1205" s="22"/>
      <c r="DAZ1205" s="22"/>
      <c r="DBA1205" s="22"/>
      <c r="DBB1205" s="22"/>
      <c r="DBC1205" s="22"/>
      <c r="DBD1205" s="22"/>
      <c r="DBE1205" s="22"/>
      <c r="DBF1205" s="22"/>
      <c r="DBG1205" s="22"/>
      <c r="DBH1205" s="22"/>
      <c r="DBI1205" s="22"/>
      <c r="DBJ1205" s="22"/>
      <c r="DBK1205" s="22"/>
      <c r="DBL1205" s="22"/>
      <c r="DBM1205" s="22"/>
      <c r="DBN1205" s="22"/>
      <c r="DBO1205" s="22"/>
      <c r="DBP1205" s="22"/>
      <c r="DBQ1205" s="22"/>
      <c r="DBR1205" s="22"/>
      <c r="DBS1205" s="22"/>
      <c r="DBT1205" s="22"/>
      <c r="DBU1205" s="22"/>
      <c r="DBV1205" s="22"/>
      <c r="DBW1205" s="22"/>
      <c r="DBX1205" s="22"/>
      <c r="DBY1205" s="22"/>
      <c r="DBZ1205" s="22"/>
      <c r="DCA1205" s="22"/>
      <c r="DCB1205" s="22"/>
      <c r="DCC1205" s="22"/>
      <c r="DCD1205" s="22"/>
      <c r="DCE1205" s="22"/>
      <c r="DCF1205" s="22"/>
      <c r="DCG1205" s="22"/>
      <c r="DCH1205" s="22"/>
      <c r="DCI1205" s="22"/>
      <c r="DCJ1205" s="22"/>
      <c r="DCK1205" s="22"/>
      <c r="DCL1205" s="22"/>
      <c r="DCM1205" s="22"/>
      <c r="DCN1205" s="22"/>
      <c r="DCO1205" s="22"/>
      <c r="DCP1205" s="22"/>
      <c r="DCQ1205" s="22"/>
      <c r="DCR1205" s="22"/>
      <c r="DCS1205" s="22"/>
      <c r="DCT1205" s="22"/>
      <c r="DCU1205" s="22"/>
      <c r="DCV1205" s="22"/>
      <c r="DCW1205" s="22"/>
      <c r="DCX1205" s="22"/>
      <c r="DCY1205" s="22"/>
      <c r="DCZ1205" s="22"/>
      <c r="DDA1205" s="22"/>
      <c r="DDB1205" s="22"/>
      <c r="DDC1205" s="22"/>
      <c r="DDD1205" s="22"/>
      <c r="DDE1205" s="22"/>
      <c r="DDF1205" s="22"/>
      <c r="DDG1205" s="22"/>
      <c r="DDH1205" s="22"/>
      <c r="DDI1205" s="22"/>
      <c r="DDJ1205" s="22"/>
      <c r="DDK1205" s="22"/>
      <c r="DDL1205" s="22"/>
      <c r="DDM1205" s="22"/>
      <c r="DDN1205" s="22"/>
      <c r="DDO1205" s="22"/>
      <c r="DDP1205" s="22"/>
      <c r="DDQ1205" s="22"/>
      <c r="DDR1205" s="22"/>
      <c r="DDS1205" s="22"/>
      <c r="DDT1205" s="22"/>
      <c r="DDU1205" s="22"/>
      <c r="DDV1205" s="22"/>
      <c r="DDW1205" s="22"/>
      <c r="DDX1205" s="22"/>
      <c r="DDY1205" s="22"/>
      <c r="DDZ1205" s="22"/>
      <c r="DEA1205" s="22"/>
      <c r="DEB1205" s="22"/>
      <c r="DEC1205" s="22"/>
      <c r="DED1205" s="22"/>
      <c r="DEE1205" s="22"/>
      <c r="DEF1205" s="22"/>
      <c r="DEG1205" s="22"/>
      <c r="DEH1205" s="22"/>
      <c r="DEI1205" s="22"/>
      <c r="DEJ1205" s="22"/>
      <c r="DEK1205" s="22"/>
      <c r="DEL1205" s="22"/>
      <c r="DEM1205" s="22"/>
      <c r="DEN1205" s="22"/>
      <c r="DEO1205" s="22"/>
      <c r="DEP1205" s="22"/>
      <c r="DEQ1205" s="22"/>
      <c r="DER1205" s="22"/>
      <c r="DES1205" s="22"/>
      <c r="DET1205" s="22"/>
      <c r="DEU1205" s="22"/>
      <c r="DEV1205" s="22"/>
      <c r="DEW1205" s="22"/>
      <c r="DEX1205" s="22"/>
      <c r="DEY1205" s="22"/>
      <c r="DEZ1205" s="22"/>
      <c r="DFA1205" s="22"/>
      <c r="DFB1205" s="22"/>
      <c r="DFC1205" s="22"/>
      <c r="DFD1205" s="22"/>
      <c r="DFE1205" s="22"/>
      <c r="DFF1205" s="22"/>
      <c r="DFG1205" s="22"/>
      <c r="DFH1205" s="22"/>
      <c r="DFI1205" s="22"/>
      <c r="DFJ1205" s="22"/>
      <c r="DFK1205" s="22"/>
      <c r="DFL1205" s="22"/>
      <c r="DFM1205" s="22"/>
      <c r="DFN1205" s="22"/>
      <c r="DFO1205" s="22"/>
      <c r="DFP1205" s="22"/>
      <c r="DFQ1205" s="22"/>
      <c r="DFR1205" s="22"/>
      <c r="DFS1205" s="22"/>
      <c r="DFT1205" s="22"/>
      <c r="DFU1205" s="22"/>
      <c r="DFV1205" s="22"/>
      <c r="DFW1205" s="22"/>
      <c r="DFX1205" s="22"/>
      <c r="DFY1205" s="22"/>
      <c r="DFZ1205" s="22"/>
      <c r="DGA1205" s="22"/>
      <c r="DGB1205" s="22"/>
      <c r="DGC1205" s="22"/>
      <c r="DGD1205" s="22"/>
      <c r="DGE1205" s="22"/>
      <c r="DGF1205" s="22"/>
      <c r="DGG1205" s="22"/>
      <c r="DGH1205" s="22"/>
      <c r="DGI1205" s="22"/>
      <c r="DGJ1205" s="22"/>
      <c r="DGK1205" s="22"/>
      <c r="DGL1205" s="22"/>
      <c r="DGM1205" s="22"/>
      <c r="DGN1205" s="22"/>
      <c r="DGO1205" s="22"/>
      <c r="DGP1205" s="22"/>
      <c r="DGQ1205" s="22"/>
      <c r="DGR1205" s="22"/>
      <c r="DGS1205" s="22"/>
      <c r="DGT1205" s="22"/>
      <c r="DGU1205" s="22"/>
      <c r="DGV1205" s="22"/>
      <c r="DGW1205" s="22"/>
      <c r="DGX1205" s="22"/>
      <c r="DGY1205" s="22"/>
      <c r="DGZ1205" s="22"/>
      <c r="DHA1205" s="22"/>
      <c r="DHB1205" s="22"/>
      <c r="DHC1205" s="22"/>
      <c r="DHD1205" s="22"/>
      <c r="DHE1205" s="22"/>
      <c r="DHF1205" s="22"/>
      <c r="DHG1205" s="22"/>
      <c r="DHH1205" s="22"/>
      <c r="DHI1205" s="22"/>
      <c r="DHJ1205" s="22"/>
      <c r="DHK1205" s="22"/>
      <c r="DHL1205" s="22"/>
      <c r="DHM1205" s="22"/>
      <c r="DHN1205" s="22"/>
      <c r="DHO1205" s="22"/>
      <c r="DHP1205" s="22"/>
      <c r="DHQ1205" s="22"/>
      <c r="DHR1205" s="22"/>
      <c r="DHS1205" s="22"/>
      <c r="DHT1205" s="22"/>
      <c r="DHU1205" s="22"/>
      <c r="DHV1205" s="22"/>
      <c r="DHW1205" s="22"/>
      <c r="DHX1205" s="22"/>
      <c r="DHY1205" s="22"/>
      <c r="DHZ1205" s="22"/>
      <c r="DIA1205" s="22"/>
      <c r="DIB1205" s="22"/>
      <c r="DIC1205" s="22"/>
      <c r="DID1205" s="22"/>
      <c r="DIE1205" s="22"/>
      <c r="DIF1205" s="22"/>
      <c r="DIG1205" s="22"/>
      <c r="DIH1205" s="22"/>
      <c r="DII1205" s="22"/>
      <c r="DIJ1205" s="22"/>
      <c r="DIK1205" s="22"/>
      <c r="DIL1205" s="22"/>
      <c r="DIM1205" s="22"/>
      <c r="DIN1205" s="22"/>
      <c r="DIO1205" s="22"/>
      <c r="DIP1205" s="22"/>
      <c r="DIQ1205" s="22"/>
      <c r="DIR1205" s="22"/>
      <c r="DIS1205" s="22"/>
      <c r="DIT1205" s="22"/>
      <c r="DIU1205" s="22"/>
      <c r="DIV1205" s="22"/>
      <c r="DIW1205" s="22"/>
      <c r="DIX1205" s="22"/>
      <c r="DIY1205" s="22"/>
      <c r="DIZ1205" s="22"/>
      <c r="DJA1205" s="22"/>
      <c r="DJB1205" s="22"/>
      <c r="DJC1205" s="22"/>
      <c r="DJD1205" s="22"/>
      <c r="DJE1205" s="22"/>
      <c r="DJF1205" s="22"/>
      <c r="DJG1205" s="22"/>
      <c r="DJH1205" s="22"/>
      <c r="DJI1205" s="22"/>
      <c r="DJJ1205" s="22"/>
      <c r="DJK1205" s="22"/>
      <c r="DJL1205" s="22"/>
      <c r="DJM1205" s="22"/>
      <c r="DJN1205" s="22"/>
      <c r="DJO1205" s="22"/>
      <c r="DJP1205" s="22"/>
      <c r="DJQ1205" s="22"/>
      <c r="DJR1205" s="22"/>
      <c r="DJS1205" s="22"/>
      <c r="DJT1205" s="22"/>
      <c r="DJU1205" s="22"/>
      <c r="DJV1205" s="22"/>
      <c r="DJW1205" s="22"/>
      <c r="DJX1205" s="22"/>
      <c r="DJY1205" s="22"/>
      <c r="DJZ1205" s="22"/>
      <c r="DKA1205" s="22"/>
      <c r="DKB1205" s="22"/>
      <c r="DKC1205" s="22"/>
      <c r="DKD1205" s="22"/>
      <c r="DKE1205" s="22"/>
      <c r="DKF1205" s="22"/>
      <c r="DKG1205" s="22"/>
      <c r="DKH1205" s="22"/>
      <c r="DKI1205" s="22"/>
      <c r="DKJ1205" s="22"/>
      <c r="DKK1205" s="22"/>
      <c r="DKL1205" s="22"/>
      <c r="DKM1205" s="22"/>
      <c r="DKN1205" s="22"/>
      <c r="DKO1205" s="22"/>
      <c r="DKP1205" s="22"/>
      <c r="DKQ1205" s="22"/>
      <c r="DKR1205" s="22"/>
      <c r="DKS1205" s="22"/>
      <c r="DKT1205" s="22"/>
      <c r="DKU1205" s="22"/>
      <c r="DKV1205" s="22"/>
      <c r="DKW1205" s="22"/>
      <c r="DKX1205" s="22"/>
      <c r="DKY1205" s="22"/>
      <c r="DKZ1205" s="22"/>
      <c r="DLA1205" s="22"/>
      <c r="DLB1205" s="22"/>
      <c r="DLC1205" s="22"/>
      <c r="DLD1205" s="22"/>
      <c r="DLE1205" s="22"/>
      <c r="DLF1205" s="22"/>
      <c r="DLG1205" s="22"/>
      <c r="DLH1205" s="22"/>
      <c r="DLI1205" s="22"/>
      <c r="DLJ1205" s="22"/>
      <c r="DLK1205" s="22"/>
      <c r="DLL1205" s="22"/>
      <c r="DLM1205" s="22"/>
      <c r="DLN1205" s="22"/>
      <c r="DLO1205" s="22"/>
      <c r="DLP1205" s="22"/>
      <c r="DLQ1205" s="22"/>
      <c r="DLR1205" s="22"/>
      <c r="DLS1205" s="22"/>
      <c r="DLT1205" s="22"/>
      <c r="DLU1205" s="22"/>
      <c r="DLV1205" s="22"/>
      <c r="DLW1205" s="22"/>
      <c r="DLX1205" s="22"/>
      <c r="DLY1205" s="22"/>
      <c r="DLZ1205" s="22"/>
      <c r="DMA1205" s="22"/>
      <c r="DMB1205" s="22"/>
      <c r="DMC1205" s="22"/>
      <c r="DMD1205" s="22"/>
      <c r="DME1205" s="22"/>
      <c r="DMF1205" s="22"/>
      <c r="DMG1205" s="22"/>
      <c r="DMH1205" s="22"/>
      <c r="DMI1205" s="22"/>
      <c r="DMJ1205" s="22"/>
      <c r="DMK1205" s="22"/>
      <c r="DML1205" s="22"/>
      <c r="DMM1205" s="22"/>
      <c r="DMN1205" s="22"/>
      <c r="DMO1205" s="22"/>
      <c r="DMP1205" s="22"/>
      <c r="DMQ1205" s="22"/>
      <c r="DMR1205" s="22"/>
      <c r="DMS1205" s="22"/>
      <c r="DMT1205" s="22"/>
      <c r="DMU1205" s="22"/>
      <c r="DMV1205" s="22"/>
      <c r="DMW1205" s="22"/>
      <c r="DMX1205" s="22"/>
      <c r="DMY1205" s="22"/>
      <c r="DMZ1205" s="22"/>
      <c r="DNA1205" s="22"/>
      <c r="DNB1205" s="22"/>
      <c r="DNC1205" s="22"/>
      <c r="DND1205" s="22"/>
      <c r="DNE1205" s="22"/>
      <c r="DNF1205" s="22"/>
      <c r="DNG1205" s="22"/>
      <c r="DNH1205" s="22"/>
      <c r="DNI1205" s="22"/>
      <c r="DNJ1205" s="22"/>
      <c r="DNK1205" s="22"/>
      <c r="DNL1205" s="22"/>
      <c r="DNM1205" s="22"/>
      <c r="DNN1205" s="22"/>
      <c r="DNO1205" s="22"/>
      <c r="DNP1205" s="22"/>
      <c r="DNQ1205" s="22"/>
      <c r="DNR1205" s="22"/>
      <c r="DNS1205" s="22"/>
      <c r="DNT1205" s="22"/>
      <c r="DNU1205" s="22"/>
      <c r="DNV1205" s="22"/>
      <c r="DNW1205" s="22"/>
      <c r="DNX1205" s="22"/>
      <c r="DNY1205" s="22"/>
      <c r="DNZ1205" s="22"/>
      <c r="DOA1205" s="22"/>
      <c r="DOB1205" s="22"/>
      <c r="DOC1205" s="22"/>
      <c r="DOD1205" s="22"/>
      <c r="DOE1205" s="22"/>
      <c r="DOF1205" s="22"/>
      <c r="DOG1205" s="22"/>
      <c r="DOH1205" s="22"/>
      <c r="DOI1205" s="22"/>
      <c r="DOJ1205" s="22"/>
      <c r="DOK1205" s="22"/>
      <c r="DOL1205" s="22"/>
      <c r="DOM1205" s="22"/>
      <c r="DON1205" s="22"/>
      <c r="DOO1205" s="22"/>
      <c r="DOP1205" s="22"/>
      <c r="DOQ1205" s="22"/>
      <c r="DOR1205" s="22"/>
      <c r="DOS1205" s="22"/>
      <c r="DOT1205" s="22"/>
      <c r="DOU1205" s="22"/>
      <c r="DOV1205" s="22"/>
      <c r="DOW1205" s="22"/>
      <c r="DOX1205" s="22"/>
      <c r="DOY1205" s="22"/>
      <c r="DOZ1205" s="22"/>
      <c r="DPA1205" s="22"/>
      <c r="DPB1205" s="22"/>
      <c r="DPC1205" s="22"/>
      <c r="DPD1205" s="22"/>
      <c r="DPE1205" s="22"/>
      <c r="DPF1205" s="22"/>
      <c r="DPG1205" s="22"/>
      <c r="DPH1205" s="22"/>
      <c r="DPI1205" s="22"/>
      <c r="DPJ1205" s="22"/>
      <c r="DPK1205" s="22"/>
      <c r="DPL1205" s="22"/>
      <c r="DPM1205" s="22"/>
      <c r="DPN1205" s="22"/>
      <c r="DPO1205" s="22"/>
      <c r="DPP1205" s="22"/>
      <c r="DPQ1205" s="22"/>
      <c r="DPR1205" s="22"/>
      <c r="DPS1205" s="22"/>
      <c r="DPT1205" s="22"/>
      <c r="DPU1205" s="22"/>
      <c r="DPV1205" s="22"/>
      <c r="DPW1205" s="22"/>
      <c r="DPX1205" s="22"/>
      <c r="DPY1205" s="22"/>
      <c r="DPZ1205" s="22"/>
      <c r="DQA1205" s="22"/>
      <c r="DQB1205" s="22"/>
      <c r="DQC1205" s="22"/>
      <c r="DQD1205" s="22"/>
      <c r="DQE1205" s="22"/>
      <c r="DQF1205" s="22"/>
      <c r="DQG1205" s="22"/>
      <c r="DQH1205" s="22"/>
      <c r="DQI1205" s="22"/>
      <c r="DQJ1205" s="22"/>
      <c r="DQK1205" s="22"/>
      <c r="DQL1205" s="22"/>
      <c r="DQM1205" s="22"/>
      <c r="DQN1205" s="22"/>
      <c r="DQO1205" s="22"/>
      <c r="DQP1205" s="22"/>
      <c r="DQQ1205" s="22"/>
      <c r="DQR1205" s="22"/>
      <c r="DQS1205" s="22"/>
      <c r="DQT1205" s="22"/>
      <c r="DQU1205" s="22"/>
      <c r="DQV1205" s="22"/>
      <c r="DQW1205" s="22"/>
      <c r="DQX1205" s="22"/>
      <c r="DQY1205" s="22"/>
      <c r="DQZ1205" s="22"/>
      <c r="DRA1205" s="22"/>
      <c r="DRB1205" s="22"/>
      <c r="DRC1205" s="22"/>
      <c r="DRD1205" s="22"/>
      <c r="DRE1205" s="22"/>
      <c r="DRF1205" s="22"/>
      <c r="DRG1205" s="22"/>
      <c r="DRH1205" s="22"/>
      <c r="DRI1205" s="22"/>
      <c r="DRJ1205" s="22"/>
      <c r="DRK1205" s="22"/>
      <c r="DRL1205" s="22"/>
      <c r="DRM1205" s="22"/>
      <c r="DRN1205" s="22"/>
      <c r="DRO1205" s="22"/>
      <c r="DRP1205" s="22"/>
      <c r="DRQ1205" s="22"/>
      <c r="DRR1205" s="22"/>
      <c r="DRS1205" s="22"/>
      <c r="DRT1205" s="22"/>
      <c r="DRU1205" s="22"/>
      <c r="DRV1205" s="22"/>
      <c r="DRW1205" s="22"/>
      <c r="DRX1205" s="22"/>
      <c r="DRY1205" s="22"/>
      <c r="DRZ1205" s="22"/>
      <c r="DSA1205" s="22"/>
      <c r="DSB1205" s="22"/>
      <c r="DSC1205" s="22"/>
      <c r="DSD1205" s="22"/>
      <c r="DSE1205" s="22"/>
      <c r="DSF1205" s="22"/>
      <c r="DSG1205" s="22"/>
      <c r="DSH1205" s="22"/>
      <c r="DSI1205" s="22"/>
      <c r="DSJ1205" s="22"/>
      <c r="DSK1205" s="22"/>
      <c r="DSL1205" s="22"/>
      <c r="DSM1205" s="22"/>
      <c r="DSN1205" s="22"/>
      <c r="DSO1205" s="22"/>
      <c r="DSP1205" s="22"/>
      <c r="DSQ1205" s="22"/>
      <c r="DSR1205" s="22"/>
      <c r="DSS1205" s="22"/>
      <c r="DST1205" s="22"/>
      <c r="DSU1205" s="22"/>
      <c r="DSV1205" s="22"/>
      <c r="DSW1205" s="22"/>
      <c r="DSX1205" s="22"/>
      <c r="DSY1205" s="22"/>
      <c r="DSZ1205" s="22"/>
      <c r="DTA1205" s="22"/>
      <c r="DTB1205" s="22"/>
      <c r="DTC1205" s="22"/>
      <c r="DTD1205" s="22"/>
      <c r="DTE1205" s="22"/>
      <c r="DTF1205" s="22"/>
      <c r="DTG1205" s="22"/>
      <c r="DTH1205" s="22"/>
      <c r="DTI1205" s="22"/>
      <c r="DTJ1205" s="22"/>
      <c r="DTK1205" s="22"/>
      <c r="DTL1205" s="22"/>
      <c r="DTM1205" s="22"/>
      <c r="DTN1205" s="22"/>
      <c r="DTO1205" s="22"/>
      <c r="DTP1205" s="22"/>
      <c r="DTQ1205" s="22"/>
      <c r="DTR1205" s="22"/>
      <c r="DTS1205" s="22"/>
      <c r="DTT1205" s="22"/>
      <c r="DTU1205" s="22"/>
      <c r="DTV1205" s="22"/>
      <c r="DTW1205" s="22"/>
      <c r="DTX1205" s="22"/>
      <c r="DTY1205" s="22"/>
      <c r="DTZ1205" s="22"/>
      <c r="DUA1205" s="22"/>
      <c r="DUB1205" s="22"/>
      <c r="DUC1205" s="22"/>
      <c r="DUD1205" s="22"/>
      <c r="DUE1205" s="22"/>
      <c r="DUF1205" s="22"/>
      <c r="DUG1205" s="22"/>
      <c r="DUH1205" s="22"/>
      <c r="DUI1205" s="22"/>
      <c r="DUJ1205" s="22"/>
      <c r="DUK1205" s="22"/>
      <c r="DUL1205" s="22"/>
      <c r="DUM1205" s="22"/>
      <c r="DUN1205" s="22"/>
      <c r="DUO1205" s="22"/>
      <c r="DUP1205" s="22"/>
      <c r="DUQ1205" s="22"/>
      <c r="DUR1205" s="22"/>
      <c r="DUS1205" s="22"/>
      <c r="DUT1205" s="22"/>
      <c r="DUU1205" s="22"/>
      <c r="DUV1205" s="22"/>
      <c r="DUW1205" s="22"/>
      <c r="DUX1205" s="22"/>
      <c r="DUY1205" s="22"/>
      <c r="DUZ1205" s="22"/>
      <c r="DVA1205" s="22"/>
      <c r="DVB1205" s="22"/>
      <c r="DVC1205" s="22"/>
      <c r="DVD1205" s="22"/>
      <c r="DVE1205" s="22"/>
      <c r="DVF1205" s="22"/>
      <c r="DVG1205" s="22"/>
      <c r="DVH1205" s="22"/>
      <c r="DVI1205" s="22"/>
      <c r="DVJ1205" s="22"/>
      <c r="DVK1205" s="22"/>
      <c r="DVL1205" s="22"/>
      <c r="DVM1205" s="22"/>
      <c r="DVN1205" s="22"/>
      <c r="DVO1205" s="22"/>
      <c r="DVP1205" s="22"/>
      <c r="DVQ1205" s="22"/>
      <c r="DVR1205" s="22"/>
      <c r="DVS1205" s="22"/>
      <c r="DVT1205" s="22"/>
      <c r="DVU1205" s="22"/>
      <c r="DVV1205" s="22"/>
      <c r="DVW1205" s="22"/>
      <c r="DVX1205" s="22"/>
      <c r="DVY1205" s="22"/>
      <c r="DVZ1205" s="22"/>
      <c r="DWA1205" s="22"/>
      <c r="DWB1205" s="22"/>
      <c r="DWC1205" s="22"/>
      <c r="DWD1205" s="22"/>
      <c r="DWE1205" s="22"/>
      <c r="DWF1205" s="22"/>
      <c r="DWG1205" s="22"/>
      <c r="DWH1205" s="22"/>
      <c r="DWI1205" s="22"/>
      <c r="DWJ1205" s="22"/>
      <c r="DWK1205" s="22"/>
      <c r="DWL1205" s="22"/>
      <c r="DWM1205" s="22"/>
      <c r="DWN1205" s="22"/>
      <c r="DWO1205" s="22"/>
      <c r="DWP1205" s="22"/>
      <c r="DWQ1205" s="22"/>
      <c r="DWR1205" s="22"/>
      <c r="DWS1205" s="22"/>
      <c r="DWT1205" s="22"/>
      <c r="DWU1205" s="22"/>
      <c r="DWV1205" s="22"/>
      <c r="DWW1205" s="22"/>
      <c r="DWX1205" s="22"/>
      <c r="DWY1205" s="22"/>
      <c r="DWZ1205" s="22"/>
      <c r="DXA1205" s="22"/>
      <c r="DXB1205" s="22"/>
      <c r="DXC1205" s="22"/>
      <c r="DXD1205" s="22"/>
      <c r="DXE1205" s="22"/>
      <c r="DXF1205" s="22"/>
      <c r="DXG1205" s="22"/>
      <c r="DXH1205" s="22"/>
      <c r="DXI1205" s="22"/>
      <c r="DXJ1205" s="22"/>
      <c r="DXK1205" s="22"/>
      <c r="DXL1205" s="22"/>
      <c r="DXM1205" s="22"/>
      <c r="DXN1205" s="22"/>
      <c r="DXO1205" s="22"/>
      <c r="DXP1205" s="22"/>
      <c r="DXQ1205" s="22"/>
      <c r="DXR1205" s="22"/>
      <c r="DXS1205" s="22"/>
      <c r="DXT1205" s="22"/>
      <c r="DXU1205" s="22"/>
      <c r="DXV1205" s="22"/>
      <c r="DXW1205" s="22"/>
      <c r="DXX1205" s="22"/>
      <c r="DXY1205" s="22"/>
      <c r="DXZ1205" s="22"/>
      <c r="DYA1205" s="22"/>
      <c r="DYB1205" s="22"/>
      <c r="DYC1205" s="22"/>
      <c r="DYD1205" s="22"/>
      <c r="DYE1205" s="22"/>
      <c r="DYF1205" s="22"/>
      <c r="DYG1205" s="22"/>
      <c r="DYH1205" s="22"/>
      <c r="DYI1205" s="22"/>
      <c r="DYJ1205" s="22"/>
      <c r="DYK1205" s="22"/>
      <c r="DYL1205" s="22"/>
      <c r="DYM1205" s="22"/>
      <c r="DYN1205" s="22"/>
      <c r="DYO1205" s="22"/>
      <c r="DYP1205" s="22"/>
      <c r="DYQ1205" s="22"/>
      <c r="DYR1205" s="22"/>
      <c r="DYS1205" s="22"/>
      <c r="DYT1205" s="22"/>
      <c r="DYU1205" s="22"/>
      <c r="DYV1205" s="22"/>
      <c r="DYW1205" s="22"/>
      <c r="DYX1205" s="22"/>
      <c r="DYY1205" s="22"/>
      <c r="DYZ1205" s="22"/>
      <c r="DZA1205" s="22"/>
      <c r="DZB1205" s="22"/>
      <c r="DZC1205" s="22"/>
      <c r="DZD1205" s="22"/>
      <c r="DZE1205" s="22"/>
      <c r="DZF1205" s="22"/>
      <c r="DZG1205" s="22"/>
      <c r="DZH1205" s="22"/>
      <c r="DZI1205" s="22"/>
      <c r="DZJ1205" s="22"/>
      <c r="DZK1205" s="22"/>
      <c r="DZL1205" s="22"/>
      <c r="DZM1205" s="22"/>
      <c r="DZN1205" s="22"/>
      <c r="DZO1205" s="22"/>
      <c r="DZP1205" s="22"/>
      <c r="DZQ1205" s="22"/>
      <c r="DZR1205" s="22"/>
      <c r="DZS1205" s="22"/>
      <c r="DZT1205" s="22"/>
      <c r="DZU1205" s="22"/>
      <c r="DZV1205" s="22"/>
      <c r="DZW1205" s="22"/>
      <c r="DZX1205" s="22"/>
      <c r="DZY1205" s="22"/>
      <c r="DZZ1205" s="22"/>
      <c r="EAA1205" s="22"/>
      <c r="EAB1205" s="22"/>
      <c r="EAC1205" s="22"/>
      <c r="EAD1205" s="22"/>
      <c r="EAE1205" s="22"/>
      <c r="EAF1205" s="22"/>
      <c r="EAG1205" s="22"/>
      <c r="EAH1205" s="22"/>
      <c r="EAI1205" s="22"/>
      <c r="EAJ1205" s="22"/>
      <c r="EAK1205" s="22"/>
      <c r="EAL1205" s="22"/>
      <c r="EAM1205" s="22"/>
      <c r="EAN1205" s="22"/>
      <c r="EAO1205" s="22"/>
      <c r="EAP1205" s="22"/>
      <c r="EAQ1205" s="22"/>
      <c r="EAR1205" s="22"/>
      <c r="EAS1205" s="22"/>
      <c r="EAT1205" s="22"/>
      <c r="EAU1205" s="22"/>
      <c r="EAV1205" s="22"/>
      <c r="EAW1205" s="22"/>
      <c r="EAX1205" s="22"/>
      <c r="EAY1205" s="22"/>
      <c r="EAZ1205" s="22"/>
      <c r="EBA1205" s="22"/>
      <c r="EBB1205" s="22"/>
      <c r="EBC1205" s="22"/>
      <c r="EBD1205" s="22"/>
      <c r="EBE1205" s="22"/>
      <c r="EBF1205" s="22"/>
      <c r="EBG1205" s="22"/>
      <c r="EBH1205" s="22"/>
      <c r="EBI1205" s="22"/>
      <c r="EBJ1205" s="22"/>
      <c r="EBK1205" s="22"/>
      <c r="EBL1205" s="22"/>
      <c r="EBM1205" s="22"/>
      <c r="EBN1205" s="22"/>
      <c r="EBO1205" s="22"/>
      <c r="EBP1205" s="22"/>
      <c r="EBQ1205" s="22"/>
      <c r="EBR1205" s="22"/>
      <c r="EBS1205" s="22"/>
      <c r="EBT1205" s="22"/>
      <c r="EBU1205" s="22"/>
      <c r="EBV1205" s="22"/>
      <c r="EBW1205" s="22"/>
      <c r="EBX1205" s="22"/>
      <c r="EBY1205" s="22"/>
      <c r="EBZ1205" s="22"/>
      <c r="ECA1205" s="22"/>
      <c r="ECB1205" s="22"/>
      <c r="ECC1205" s="22"/>
      <c r="ECD1205" s="22"/>
      <c r="ECE1205" s="22"/>
      <c r="ECF1205" s="22"/>
      <c r="ECG1205" s="22"/>
      <c r="ECH1205" s="22"/>
      <c r="ECI1205" s="22"/>
      <c r="ECJ1205" s="22"/>
      <c r="ECK1205" s="22"/>
      <c r="ECL1205" s="22"/>
      <c r="ECM1205" s="22"/>
      <c r="ECN1205" s="22"/>
      <c r="ECO1205" s="22"/>
      <c r="ECP1205" s="22"/>
      <c r="ECQ1205" s="22"/>
      <c r="ECR1205" s="22"/>
      <c r="ECS1205" s="22"/>
      <c r="ECT1205" s="22"/>
      <c r="ECU1205" s="22"/>
      <c r="ECV1205" s="22"/>
      <c r="ECW1205" s="22"/>
      <c r="ECX1205" s="22"/>
      <c r="ECY1205" s="22"/>
      <c r="ECZ1205" s="22"/>
      <c r="EDA1205" s="22"/>
      <c r="EDB1205" s="22"/>
      <c r="EDC1205" s="22"/>
      <c r="EDD1205" s="22"/>
      <c r="EDE1205" s="22"/>
      <c r="EDF1205" s="22"/>
      <c r="EDG1205" s="22"/>
      <c r="EDH1205" s="22"/>
      <c r="EDI1205" s="22"/>
      <c r="EDJ1205" s="22"/>
      <c r="EDK1205" s="22"/>
      <c r="EDL1205" s="22"/>
      <c r="EDM1205" s="22"/>
      <c r="EDN1205" s="22"/>
      <c r="EDO1205" s="22"/>
      <c r="EDP1205" s="22"/>
      <c r="EDQ1205" s="22"/>
      <c r="EDR1205" s="22"/>
      <c r="EDS1205" s="22"/>
      <c r="EDT1205" s="22"/>
      <c r="EDU1205" s="22"/>
      <c r="EDV1205" s="22"/>
      <c r="EDW1205" s="22"/>
      <c r="EDX1205" s="22"/>
      <c r="EDY1205" s="22"/>
      <c r="EDZ1205" s="22"/>
      <c r="EEA1205" s="22"/>
      <c r="EEB1205" s="22"/>
      <c r="EEC1205" s="22"/>
      <c r="EED1205" s="22"/>
      <c r="EEE1205" s="22"/>
      <c r="EEF1205" s="22"/>
      <c r="EEG1205" s="22"/>
      <c r="EEH1205" s="22"/>
      <c r="EEI1205" s="22"/>
      <c r="EEJ1205" s="22"/>
      <c r="EEK1205" s="22"/>
      <c r="EEL1205" s="22"/>
      <c r="EEM1205" s="22"/>
      <c r="EEN1205" s="22"/>
      <c r="EEO1205" s="22"/>
      <c r="EEP1205" s="22"/>
      <c r="EEQ1205" s="22"/>
      <c r="EER1205" s="22"/>
      <c r="EES1205" s="22"/>
      <c r="EET1205" s="22"/>
      <c r="EEU1205" s="22"/>
      <c r="EEV1205" s="22"/>
      <c r="EEW1205" s="22"/>
      <c r="EEX1205" s="22"/>
      <c r="EEY1205" s="22"/>
      <c r="EEZ1205" s="22"/>
      <c r="EFA1205" s="22"/>
      <c r="EFB1205" s="22"/>
      <c r="EFC1205" s="22"/>
      <c r="EFD1205" s="22"/>
      <c r="EFE1205" s="22"/>
      <c r="EFF1205" s="22"/>
      <c r="EFG1205" s="22"/>
      <c r="EFH1205" s="22"/>
      <c r="EFI1205" s="22"/>
      <c r="EFJ1205" s="22"/>
      <c r="EFK1205" s="22"/>
      <c r="EFL1205" s="22"/>
      <c r="EFM1205" s="22"/>
      <c r="EFN1205" s="22"/>
      <c r="EFO1205" s="22"/>
      <c r="EFP1205" s="22"/>
      <c r="EFQ1205" s="22"/>
      <c r="EFR1205" s="22"/>
      <c r="EFS1205" s="22"/>
      <c r="EFT1205" s="22"/>
      <c r="EFU1205" s="22"/>
      <c r="EFV1205" s="22"/>
      <c r="EFW1205" s="22"/>
      <c r="EFX1205" s="22"/>
      <c r="EFY1205" s="22"/>
      <c r="EFZ1205" s="22"/>
      <c r="EGA1205" s="22"/>
      <c r="EGB1205" s="22"/>
      <c r="EGC1205" s="22"/>
      <c r="EGD1205" s="22"/>
      <c r="EGE1205" s="22"/>
      <c r="EGF1205" s="22"/>
      <c r="EGG1205" s="22"/>
      <c r="EGH1205" s="22"/>
      <c r="EGI1205" s="22"/>
      <c r="EGJ1205" s="22"/>
      <c r="EGK1205" s="22"/>
      <c r="EGL1205" s="22"/>
      <c r="EGM1205" s="22"/>
      <c r="EGN1205" s="22"/>
      <c r="EGO1205" s="22"/>
      <c r="EGP1205" s="22"/>
      <c r="EGQ1205" s="22"/>
      <c r="EGR1205" s="22"/>
      <c r="EGS1205" s="22"/>
      <c r="EGT1205" s="22"/>
      <c r="EGU1205" s="22"/>
      <c r="EGV1205" s="22"/>
      <c r="EGW1205" s="22"/>
      <c r="EGX1205" s="22"/>
      <c r="EGY1205" s="22"/>
      <c r="EGZ1205" s="22"/>
      <c r="EHA1205" s="22"/>
      <c r="EHB1205" s="22"/>
      <c r="EHC1205" s="22"/>
      <c r="EHD1205" s="22"/>
      <c r="EHE1205" s="22"/>
      <c r="EHF1205" s="22"/>
      <c r="EHG1205" s="22"/>
      <c r="EHH1205" s="22"/>
      <c r="EHI1205" s="22"/>
      <c r="EHJ1205" s="22"/>
      <c r="EHK1205" s="22"/>
      <c r="EHL1205" s="22"/>
      <c r="EHM1205" s="22"/>
      <c r="EHN1205" s="22"/>
      <c r="EHO1205" s="22"/>
      <c r="EHP1205" s="22"/>
      <c r="EHQ1205" s="22"/>
      <c r="EHR1205" s="22"/>
      <c r="EHS1205" s="22"/>
      <c r="EHT1205" s="22"/>
      <c r="EHU1205" s="22"/>
      <c r="EHV1205" s="22"/>
      <c r="EHW1205" s="22"/>
      <c r="EHX1205" s="22"/>
      <c r="EHY1205" s="22"/>
      <c r="EHZ1205" s="22"/>
      <c r="EIA1205" s="22"/>
      <c r="EIB1205" s="22"/>
      <c r="EIC1205" s="22"/>
      <c r="EID1205" s="22"/>
      <c r="EIE1205" s="22"/>
      <c r="EIF1205" s="22"/>
      <c r="EIG1205" s="22"/>
      <c r="EIH1205" s="22"/>
      <c r="EII1205" s="22"/>
      <c r="EIJ1205" s="22"/>
      <c r="EIK1205" s="22"/>
      <c r="EIL1205" s="22"/>
      <c r="EIM1205" s="22"/>
      <c r="EIN1205" s="22"/>
      <c r="EIO1205" s="22"/>
      <c r="EIP1205" s="22"/>
      <c r="EIQ1205" s="22"/>
      <c r="EIR1205" s="22"/>
      <c r="EIS1205" s="22"/>
      <c r="EIT1205" s="22"/>
      <c r="EIU1205" s="22"/>
      <c r="EIV1205" s="22"/>
      <c r="EIW1205" s="22"/>
      <c r="EIX1205" s="22"/>
      <c r="EIY1205" s="22"/>
      <c r="EIZ1205" s="22"/>
      <c r="EJA1205" s="22"/>
      <c r="EJB1205" s="22"/>
      <c r="EJC1205" s="22"/>
      <c r="EJD1205" s="22"/>
      <c r="EJE1205" s="22"/>
      <c r="EJF1205" s="22"/>
      <c r="EJG1205" s="22"/>
      <c r="EJH1205" s="22"/>
      <c r="EJI1205" s="22"/>
      <c r="EJJ1205" s="22"/>
      <c r="EJK1205" s="22"/>
      <c r="EJL1205" s="22"/>
      <c r="EJM1205" s="22"/>
      <c r="EJN1205" s="22"/>
      <c r="EJO1205" s="22"/>
      <c r="EJP1205" s="22"/>
      <c r="EJQ1205" s="22"/>
      <c r="EJR1205" s="22"/>
      <c r="EJS1205" s="22"/>
      <c r="EJT1205" s="22"/>
      <c r="EJU1205" s="22"/>
      <c r="EJV1205" s="22"/>
      <c r="EJW1205" s="22"/>
      <c r="EJX1205" s="22"/>
      <c r="EJY1205" s="22"/>
      <c r="EJZ1205" s="22"/>
      <c r="EKA1205" s="22"/>
      <c r="EKB1205" s="22"/>
      <c r="EKC1205" s="22"/>
      <c r="EKD1205" s="22"/>
      <c r="EKE1205" s="22"/>
      <c r="EKF1205" s="22"/>
      <c r="EKG1205" s="22"/>
      <c r="EKH1205" s="22"/>
      <c r="EKI1205" s="22"/>
      <c r="EKJ1205" s="22"/>
      <c r="EKK1205" s="22"/>
      <c r="EKL1205" s="22"/>
      <c r="EKM1205" s="22"/>
      <c r="EKN1205" s="22"/>
      <c r="EKO1205" s="22"/>
      <c r="EKP1205" s="22"/>
      <c r="EKQ1205" s="22"/>
      <c r="EKR1205" s="22"/>
      <c r="EKS1205" s="22"/>
      <c r="EKT1205" s="22"/>
      <c r="EKU1205" s="22"/>
      <c r="EKV1205" s="22"/>
      <c r="EKW1205" s="22"/>
      <c r="EKX1205" s="22"/>
      <c r="EKY1205" s="22"/>
      <c r="EKZ1205" s="22"/>
      <c r="ELA1205" s="22"/>
      <c r="ELB1205" s="22"/>
      <c r="ELC1205" s="22"/>
      <c r="ELD1205" s="22"/>
      <c r="ELE1205" s="22"/>
      <c r="ELF1205" s="22"/>
      <c r="ELG1205" s="22"/>
      <c r="ELH1205" s="22"/>
      <c r="ELI1205" s="22"/>
      <c r="ELJ1205" s="22"/>
      <c r="ELK1205" s="22"/>
      <c r="ELL1205" s="22"/>
      <c r="ELM1205" s="22"/>
      <c r="ELN1205" s="22"/>
      <c r="ELO1205" s="22"/>
      <c r="ELP1205" s="22"/>
      <c r="ELQ1205" s="22"/>
      <c r="ELR1205" s="22"/>
      <c r="ELS1205" s="22"/>
      <c r="ELT1205" s="22"/>
      <c r="ELU1205" s="22"/>
      <c r="ELV1205" s="22"/>
      <c r="ELW1205" s="22"/>
      <c r="ELX1205" s="22"/>
      <c r="ELY1205" s="22"/>
      <c r="ELZ1205" s="22"/>
      <c r="EMA1205" s="22"/>
      <c r="EMB1205" s="22"/>
      <c r="EMC1205" s="22"/>
      <c r="EMD1205" s="22"/>
      <c r="EME1205" s="22"/>
      <c r="EMF1205" s="22"/>
      <c r="EMG1205" s="22"/>
      <c r="EMH1205" s="22"/>
      <c r="EMI1205" s="22"/>
      <c r="EMJ1205" s="22"/>
      <c r="EMK1205" s="22"/>
      <c r="EML1205" s="22"/>
      <c r="EMM1205" s="22"/>
      <c r="EMN1205" s="22"/>
      <c r="EMO1205" s="22"/>
      <c r="EMP1205" s="22"/>
      <c r="EMQ1205" s="22"/>
      <c r="EMR1205" s="22"/>
      <c r="EMS1205" s="22"/>
      <c r="EMT1205" s="22"/>
      <c r="EMU1205" s="22"/>
      <c r="EMV1205" s="22"/>
      <c r="EMW1205" s="22"/>
      <c r="EMX1205" s="22"/>
      <c r="EMY1205" s="22"/>
      <c r="EMZ1205" s="22"/>
      <c r="ENA1205" s="22"/>
      <c r="ENB1205" s="22"/>
      <c r="ENC1205" s="22"/>
      <c r="END1205" s="22"/>
      <c r="ENE1205" s="22"/>
      <c r="ENF1205" s="22"/>
      <c r="ENG1205" s="22"/>
      <c r="ENH1205" s="22"/>
      <c r="ENI1205" s="22"/>
      <c r="ENJ1205" s="22"/>
      <c r="ENK1205" s="22"/>
      <c r="ENL1205" s="22"/>
      <c r="ENM1205" s="22"/>
      <c r="ENN1205" s="22"/>
      <c r="ENO1205" s="22"/>
      <c r="ENP1205" s="22"/>
      <c r="ENQ1205" s="22"/>
      <c r="ENR1205" s="22"/>
      <c r="ENS1205" s="22"/>
      <c r="ENT1205" s="22"/>
      <c r="ENU1205" s="22"/>
      <c r="ENV1205" s="22"/>
      <c r="ENW1205" s="22"/>
      <c r="ENX1205" s="22"/>
      <c r="ENY1205" s="22"/>
      <c r="ENZ1205" s="22"/>
      <c r="EOA1205" s="22"/>
      <c r="EOB1205" s="22"/>
      <c r="EOC1205" s="22"/>
      <c r="EOD1205" s="22"/>
      <c r="EOE1205" s="22"/>
      <c r="EOF1205" s="22"/>
      <c r="EOG1205" s="22"/>
      <c r="EOH1205" s="22"/>
      <c r="EOI1205" s="22"/>
      <c r="EOJ1205" s="22"/>
      <c r="EOK1205" s="22"/>
      <c r="EOL1205" s="22"/>
      <c r="EOM1205" s="22"/>
      <c r="EON1205" s="22"/>
      <c r="EOO1205" s="22"/>
      <c r="EOP1205" s="22"/>
      <c r="EOQ1205" s="22"/>
      <c r="EOR1205" s="22"/>
      <c r="EOS1205" s="22"/>
      <c r="EOT1205" s="22"/>
      <c r="EOU1205" s="22"/>
      <c r="EOV1205" s="22"/>
      <c r="EOW1205" s="22"/>
      <c r="EOX1205" s="22"/>
      <c r="EOY1205" s="22"/>
      <c r="EOZ1205" s="22"/>
      <c r="EPA1205" s="22"/>
      <c r="EPB1205" s="22"/>
      <c r="EPC1205" s="22"/>
      <c r="EPD1205" s="22"/>
      <c r="EPE1205" s="22"/>
      <c r="EPF1205" s="22"/>
      <c r="EPG1205" s="22"/>
      <c r="EPH1205" s="22"/>
      <c r="EPI1205" s="22"/>
      <c r="EPJ1205" s="22"/>
      <c r="EPK1205" s="22"/>
      <c r="EPL1205" s="22"/>
      <c r="EPM1205" s="22"/>
      <c r="EPN1205" s="22"/>
      <c r="EPO1205" s="22"/>
      <c r="EPP1205" s="22"/>
      <c r="EPQ1205" s="22"/>
      <c r="EPR1205" s="22"/>
      <c r="EPS1205" s="22"/>
      <c r="EPT1205" s="22"/>
      <c r="EPU1205" s="22"/>
      <c r="EPV1205" s="22"/>
      <c r="EPW1205" s="22"/>
      <c r="EPX1205" s="22"/>
      <c r="EPY1205" s="22"/>
      <c r="EPZ1205" s="22"/>
      <c r="EQA1205" s="22"/>
      <c r="EQB1205" s="22"/>
      <c r="EQC1205" s="22"/>
      <c r="EQD1205" s="22"/>
      <c r="EQE1205" s="22"/>
      <c r="EQF1205" s="22"/>
      <c r="EQG1205" s="22"/>
      <c r="EQH1205" s="22"/>
      <c r="EQI1205" s="22"/>
      <c r="EQJ1205" s="22"/>
      <c r="EQK1205" s="22"/>
      <c r="EQL1205" s="22"/>
      <c r="EQM1205" s="22"/>
      <c r="EQN1205" s="22"/>
      <c r="EQO1205" s="22"/>
      <c r="EQP1205" s="22"/>
      <c r="EQQ1205" s="22"/>
      <c r="EQR1205" s="22"/>
      <c r="EQS1205" s="22"/>
      <c r="EQT1205" s="22"/>
      <c r="EQU1205" s="22"/>
      <c r="EQV1205" s="22"/>
      <c r="EQW1205" s="22"/>
      <c r="EQX1205" s="22"/>
      <c r="EQY1205" s="22"/>
      <c r="EQZ1205" s="22"/>
      <c r="ERA1205" s="22"/>
      <c r="ERB1205" s="22"/>
      <c r="ERC1205" s="22"/>
      <c r="ERD1205" s="22"/>
      <c r="ERE1205" s="22"/>
      <c r="ERF1205" s="22"/>
      <c r="ERG1205" s="22"/>
      <c r="ERH1205" s="22"/>
      <c r="ERI1205" s="22"/>
      <c r="ERJ1205" s="22"/>
      <c r="ERK1205" s="22"/>
      <c r="ERL1205" s="22"/>
      <c r="ERM1205" s="22"/>
      <c r="ERN1205" s="22"/>
      <c r="ERO1205" s="22"/>
      <c r="ERP1205" s="22"/>
      <c r="ERQ1205" s="22"/>
      <c r="ERR1205" s="22"/>
      <c r="ERS1205" s="22"/>
      <c r="ERT1205" s="22"/>
      <c r="ERU1205" s="22"/>
      <c r="ERV1205" s="22"/>
      <c r="ERW1205" s="22"/>
      <c r="ERX1205" s="22"/>
      <c r="ERY1205" s="22"/>
      <c r="ERZ1205" s="22"/>
      <c r="ESA1205" s="22"/>
      <c r="ESB1205" s="22"/>
      <c r="ESC1205" s="22"/>
      <c r="ESD1205" s="22"/>
      <c r="ESE1205" s="22"/>
      <c r="ESF1205" s="22"/>
      <c r="ESG1205" s="22"/>
      <c r="ESH1205" s="22"/>
      <c r="ESI1205" s="22"/>
      <c r="ESJ1205" s="22"/>
      <c r="ESK1205" s="22"/>
      <c r="ESL1205" s="22"/>
      <c r="ESM1205" s="22"/>
      <c r="ESN1205" s="22"/>
      <c r="ESO1205" s="22"/>
      <c r="ESP1205" s="22"/>
      <c r="ESQ1205" s="22"/>
      <c r="ESR1205" s="22"/>
      <c r="ESS1205" s="22"/>
      <c r="EST1205" s="22"/>
      <c r="ESU1205" s="22"/>
      <c r="ESV1205" s="22"/>
      <c r="ESW1205" s="22"/>
      <c r="ESX1205" s="22"/>
      <c r="ESY1205" s="22"/>
      <c r="ESZ1205" s="22"/>
      <c r="ETA1205" s="22"/>
      <c r="ETB1205" s="22"/>
      <c r="ETC1205" s="22"/>
      <c r="ETD1205" s="22"/>
      <c r="ETE1205" s="22"/>
      <c r="ETF1205" s="22"/>
      <c r="ETG1205" s="22"/>
      <c r="ETH1205" s="22"/>
      <c r="ETI1205" s="22"/>
      <c r="ETJ1205" s="22"/>
      <c r="ETK1205" s="22"/>
      <c r="ETL1205" s="22"/>
      <c r="ETM1205" s="22"/>
      <c r="ETN1205" s="22"/>
      <c r="ETO1205" s="22"/>
      <c r="ETP1205" s="22"/>
      <c r="ETQ1205" s="22"/>
      <c r="ETR1205" s="22"/>
      <c r="ETS1205" s="22"/>
      <c r="ETT1205" s="22"/>
      <c r="ETU1205" s="22"/>
      <c r="ETV1205" s="22"/>
      <c r="ETW1205" s="22"/>
      <c r="ETX1205" s="22"/>
      <c r="ETY1205" s="22"/>
      <c r="ETZ1205" s="22"/>
      <c r="EUA1205" s="22"/>
      <c r="EUB1205" s="22"/>
      <c r="EUC1205" s="22"/>
      <c r="EUD1205" s="22"/>
      <c r="EUE1205" s="22"/>
      <c r="EUF1205" s="22"/>
      <c r="EUG1205" s="22"/>
      <c r="EUH1205" s="22"/>
      <c r="EUI1205" s="22"/>
      <c r="EUJ1205" s="22"/>
      <c r="EUK1205" s="22"/>
      <c r="EUL1205" s="22"/>
      <c r="EUM1205" s="22"/>
      <c r="EUN1205" s="22"/>
      <c r="EUO1205" s="22"/>
      <c r="EUP1205" s="22"/>
      <c r="EUQ1205" s="22"/>
      <c r="EUR1205" s="22"/>
      <c r="EUS1205" s="22"/>
      <c r="EUT1205" s="22"/>
      <c r="EUU1205" s="22"/>
      <c r="EUV1205" s="22"/>
      <c r="EUW1205" s="22"/>
      <c r="EUX1205" s="22"/>
      <c r="EUY1205" s="22"/>
      <c r="EUZ1205" s="22"/>
      <c r="EVA1205" s="22"/>
      <c r="EVB1205" s="22"/>
      <c r="EVC1205" s="22"/>
      <c r="EVD1205" s="22"/>
      <c r="EVE1205" s="22"/>
      <c r="EVF1205" s="22"/>
      <c r="EVG1205" s="22"/>
      <c r="EVH1205" s="22"/>
      <c r="EVI1205" s="22"/>
      <c r="EVJ1205" s="22"/>
      <c r="EVK1205" s="22"/>
      <c r="EVL1205" s="22"/>
      <c r="EVM1205" s="22"/>
      <c r="EVN1205" s="22"/>
      <c r="EVO1205" s="22"/>
      <c r="EVP1205" s="22"/>
      <c r="EVQ1205" s="22"/>
      <c r="EVR1205" s="22"/>
      <c r="EVS1205" s="22"/>
      <c r="EVT1205" s="22"/>
      <c r="EVU1205" s="22"/>
      <c r="EVV1205" s="22"/>
      <c r="EVW1205" s="22"/>
      <c r="EVX1205" s="22"/>
      <c r="EVY1205" s="22"/>
      <c r="EVZ1205" s="22"/>
      <c r="EWA1205" s="22"/>
      <c r="EWB1205" s="22"/>
      <c r="EWC1205" s="22"/>
      <c r="EWD1205" s="22"/>
      <c r="EWE1205" s="22"/>
      <c r="EWF1205" s="22"/>
      <c r="EWG1205" s="22"/>
      <c r="EWH1205" s="22"/>
      <c r="EWI1205" s="22"/>
      <c r="EWJ1205" s="22"/>
      <c r="EWK1205" s="22"/>
      <c r="EWL1205" s="22"/>
      <c r="EWM1205" s="22"/>
      <c r="EWN1205" s="22"/>
      <c r="EWO1205" s="22"/>
      <c r="EWP1205" s="22"/>
      <c r="EWQ1205" s="22"/>
      <c r="EWR1205" s="22"/>
      <c r="EWS1205" s="22"/>
      <c r="EWT1205" s="22"/>
      <c r="EWU1205" s="22"/>
      <c r="EWV1205" s="22"/>
      <c r="EWW1205" s="22"/>
      <c r="EWX1205" s="22"/>
      <c r="EWY1205" s="22"/>
      <c r="EWZ1205" s="22"/>
      <c r="EXA1205" s="22"/>
      <c r="EXB1205" s="22"/>
      <c r="EXC1205" s="22"/>
      <c r="EXD1205" s="22"/>
      <c r="EXE1205" s="22"/>
      <c r="EXF1205" s="22"/>
      <c r="EXG1205" s="22"/>
      <c r="EXH1205" s="22"/>
      <c r="EXI1205" s="22"/>
      <c r="EXJ1205" s="22"/>
      <c r="EXK1205" s="22"/>
      <c r="EXL1205" s="22"/>
      <c r="EXM1205" s="22"/>
      <c r="EXN1205" s="22"/>
      <c r="EXO1205" s="22"/>
      <c r="EXP1205" s="22"/>
      <c r="EXQ1205" s="22"/>
      <c r="EXR1205" s="22"/>
      <c r="EXS1205" s="22"/>
      <c r="EXT1205" s="22"/>
      <c r="EXU1205" s="22"/>
      <c r="EXV1205" s="22"/>
      <c r="EXW1205" s="22"/>
      <c r="EXX1205" s="22"/>
      <c r="EXY1205" s="22"/>
      <c r="EXZ1205" s="22"/>
      <c r="EYA1205" s="22"/>
      <c r="EYB1205" s="22"/>
      <c r="EYC1205" s="22"/>
      <c r="EYD1205" s="22"/>
      <c r="EYE1205" s="22"/>
      <c r="EYF1205" s="22"/>
      <c r="EYG1205" s="22"/>
      <c r="EYH1205" s="22"/>
      <c r="EYI1205" s="22"/>
      <c r="EYJ1205" s="22"/>
      <c r="EYK1205" s="22"/>
      <c r="EYL1205" s="22"/>
      <c r="EYM1205" s="22"/>
      <c r="EYN1205" s="22"/>
      <c r="EYO1205" s="22"/>
      <c r="EYP1205" s="22"/>
      <c r="EYQ1205" s="22"/>
      <c r="EYR1205" s="22"/>
      <c r="EYS1205" s="22"/>
      <c r="EYT1205" s="22"/>
      <c r="EYU1205" s="22"/>
      <c r="EYV1205" s="22"/>
      <c r="EYW1205" s="22"/>
      <c r="EYX1205" s="22"/>
      <c r="EYY1205" s="22"/>
      <c r="EYZ1205" s="22"/>
      <c r="EZA1205" s="22"/>
      <c r="EZB1205" s="22"/>
      <c r="EZC1205" s="22"/>
      <c r="EZD1205" s="22"/>
      <c r="EZE1205" s="22"/>
      <c r="EZF1205" s="22"/>
      <c r="EZG1205" s="22"/>
      <c r="EZH1205" s="22"/>
      <c r="EZI1205" s="22"/>
      <c r="EZJ1205" s="22"/>
      <c r="EZK1205" s="22"/>
      <c r="EZL1205" s="22"/>
      <c r="EZM1205" s="22"/>
      <c r="EZN1205" s="22"/>
      <c r="EZO1205" s="22"/>
      <c r="EZP1205" s="22"/>
      <c r="EZQ1205" s="22"/>
      <c r="EZR1205" s="22"/>
      <c r="EZS1205" s="22"/>
      <c r="EZT1205" s="22"/>
      <c r="EZU1205" s="22"/>
      <c r="EZV1205" s="22"/>
      <c r="EZW1205" s="22"/>
      <c r="EZX1205" s="22"/>
      <c r="EZY1205" s="22"/>
      <c r="EZZ1205" s="22"/>
      <c r="FAA1205" s="22"/>
      <c r="FAB1205" s="22"/>
      <c r="FAC1205" s="22"/>
      <c r="FAD1205" s="22"/>
      <c r="FAE1205" s="22"/>
      <c r="FAF1205" s="22"/>
      <c r="FAG1205" s="22"/>
      <c r="FAH1205" s="22"/>
      <c r="FAI1205" s="22"/>
      <c r="FAJ1205" s="22"/>
      <c r="FAK1205" s="22"/>
      <c r="FAL1205" s="22"/>
      <c r="FAM1205" s="22"/>
      <c r="FAN1205" s="22"/>
      <c r="FAO1205" s="22"/>
      <c r="FAP1205" s="22"/>
      <c r="FAQ1205" s="22"/>
      <c r="FAR1205" s="22"/>
      <c r="FAS1205" s="22"/>
      <c r="FAT1205" s="22"/>
      <c r="FAU1205" s="22"/>
      <c r="FAV1205" s="22"/>
      <c r="FAW1205" s="22"/>
      <c r="FAX1205" s="22"/>
      <c r="FAY1205" s="22"/>
      <c r="FAZ1205" s="22"/>
      <c r="FBA1205" s="22"/>
      <c r="FBB1205" s="22"/>
      <c r="FBC1205" s="22"/>
      <c r="FBD1205" s="22"/>
      <c r="FBE1205" s="22"/>
      <c r="FBF1205" s="22"/>
      <c r="FBG1205" s="22"/>
      <c r="FBH1205" s="22"/>
      <c r="FBI1205" s="22"/>
      <c r="FBJ1205" s="22"/>
      <c r="FBK1205" s="22"/>
      <c r="FBL1205" s="22"/>
      <c r="FBM1205" s="22"/>
      <c r="FBN1205" s="22"/>
      <c r="FBO1205" s="22"/>
      <c r="FBP1205" s="22"/>
      <c r="FBQ1205" s="22"/>
      <c r="FBR1205" s="22"/>
      <c r="FBS1205" s="22"/>
      <c r="FBT1205" s="22"/>
      <c r="FBU1205" s="22"/>
      <c r="FBV1205" s="22"/>
      <c r="FBW1205" s="22"/>
      <c r="FBX1205" s="22"/>
      <c r="FBY1205" s="22"/>
      <c r="FBZ1205" s="22"/>
      <c r="FCA1205" s="22"/>
      <c r="FCB1205" s="22"/>
      <c r="FCC1205" s="22"/>
      <c r="FCD1205" s="22"/>
      <c r="FCE1205" s="22"/>
      <c r="FCF1205" s="22"/>
      <c r="FCG1205" s="22"/>
      <c r="FCH1205" s="22"/>
      <c r="FCI1205" s="22"/>
      <c r="FCJ1205" s="22"/>
      <c r="FCK1205" s="22"/>
      <c r="FCL1205" s="22"/>
      <c r="FCM1205" s="22"/>
      <c r="FCN1205" s="22"/>
      <c r="FCO1205" s="22"/>
      <c r="FCP1205" s="22"/>
      <c r="FCQ1205" s="22"/>
      <c r="FCR1205" s="22"/>
      <c r="FCS1205" s="22"/>
      <c r="FCT1205" s="22"/>
      <c r="FCU1205" s="22"/>
      <c r="FCV1205" s="22"/>
      <c r="FCW1205" s="22"/>
      <c r="FCX1205" s="22"/>
      <c r="FCY1205" s="22"/>
      <c r="FCZ1205" s="22"/>
      <c r="FDA1205" s="22"/>
      <c r="FDB1205" s="22"/>
      <c r="FDC1205" s="22"/>
      <c r="FDD1205" s="22"/>
      <c r="FDE1205" s="22"/>
      <c r="FDF1205" s="22"/>
      <c r="FDG1205" s="22"/>
      <c r="FDH1205" s="22"/>
      <c r="FDI1205" s="22"/>
      <c r="FDJ1205" s="22"/>
      <c r="FDK1205" s="22"/>
      <c r="FDL1205" s="22"/>
      <c r="FDM1205" s="22"/>
      <c r="FDN1205" s="22"/>
      <c r="FDO1205" s="22"/>
      <c r="FDP1205" s="22"/>
      <c r="FDQ1205" s="22"/>
      <c r="FDR1205" s="22"/>
      <c r="FDS1205" s="22"/>
      <c r="FDT1205" s="22"/>
      <c r="FDU1205" s="22"/>
      <c r="FDV1205" s="22"/>
      <c r="FDW1205" s="22"/>
      <c r="FDX1205" s="22"/>
      <c r="FDY1205" s="22"/>
      <c r="FDZ1205" s="22"/>
      <c r="FEA1205" s="22"/>
      <c r="FEB1205" s="22"/>
      <c r="FEC1205" s="22"/>
      <c r="FED1205" s="22"/>
      <c r="FEE1205" s="22"/>
      <c r="FEF1205" s="22"/>
      <c r="FEG1205" s="22"/>
      <c r="FEH1205" s="22"/>
      <c r="FEI1205" s="22"/>
      <c r="FEJ1205" s="22"/>
      <c r="FEK1205" s="22"/>
      <c r="FEL1205" s="22"/>
      <c r="FEM1205" s="22"/>
      <c r="FEN1205" s="22"/>
      <c r="FEO1205" s="22"/>
      <c r="FEP1205" s="22"/>
      <c r="FEQ1205" s="22"/>
      <c r="FER1205" s="22"/>
      <c r="FES1205" s="22"/>
      <c r="FET1205" s="22"/>
      <c r="FEU1205" s="22"/>
      <c r="FEV1205" s="22"/>
      <c r="FEW1205" s="22"/>
      <c r="FEX1205" s="22"/>
      <c r="FEY1205" s="22"/>
      <c r="FEZ1205" s="22"/>
      <c r="FFA1205" s="22"/>
      <c r="FFB1205" s="22"/>
      <c r="FFC1205" s="22"/>
      <c r="FFD1205" s="22"/>
      <c r="FFE1205" s="22"/>
      <c r="FFF1205" s="22"/>
      <c r="FFG1205" s="22"/>
      <c r="FFH1205" s="22"/>
      <c r="FFI1205" s="22"/>
      <c r="FFJ1205" s="22"/>
      <c r="FFK1205" s="22"/>
      <c r="FFL1205" s="22"/>
      <c r="FFM1205" s="22"/>
      <c r="FFN1205" s="22"/>
      <c r="FFO1205" s="22"/>
      <c r="FFP1205" s="22"/>
      <c r="FFQ1205" s="22"/>
      <c r="FFR1205" s="22"/>
      <c r="FFS1205" s="22"/>
      <c r="FFT1205" s="22"/>
      <c r="FFU1205" s="22"/>
      <c r="FFV1205" s="22"/>
      <c r="FFW1205" s="22"/>
      <c r="FFX1205" s="22"/>
      <c r="FFY1205" s="22"/>
      <c r="FFZ1205" s="22"/>
      <c r="FGA1205" s="22"/>
      <c r="FGB1205" s="22"/>
      <c r="FGC1205" s="22"/>
      <c r="FGD1205" s="22"/>
      <c r="FGE1205" s="22"/>
      <c r="FGF1205" s="22"/>
      <c r="FGG1205" s="22"/>
      <c r="FGH1205" s="22"/>
      <c r="FGI1205" s="22"/>
      <c r="FGJ1205" s="22"/>
      <c r="FGK1205" s="22"/>
      <c r="FGL1205" s="22"/>
      <c r="FGM1205" s="22"/>
      <c r="FGN1205" s="22"/>
      <c r="FGO1205" s="22"/>
      <c r="FGP1205" s="22"/>
      <c r="FGQ1205" s="22"/>
      <c r="FGR1205" s="22"/>
      <c r="FGS1205" s="22"/>
      <c r="FGT1205" s="22"/>
      <c r="FGU1205" s="22"/>
      <c r="FGV1205" s="22"/>
      <c r="FGW1205" s="22"/>
      <c r="FGX1205" s="22"/>
      <c r="FGY1205" s="22"/>
      <c r="FGZ1205" s="22"/>
      <c r="FHA1205" s="22"/>
      <c r="FHB1205" s="22"/>
      <c r="FHC1205" s="22"/>
      <c r="FHD1205" s="22"/>
      <c r="FHE1205" s="22"/>
      <c r="FHF1205" s="22"/>
      <c r="FHG1205" s="22"/>
      <c r="FHH1205" s="22"/>
      <c r="FHI1205" s="22"/>
      <c r="FHJ1205" s="22"/>
      <c r="FHK1205" s="22"/>
      <c r="FHL1205" s="22"/>
      <c r="FHM1205" s="22"/>
      <c r="FHN1205" s="22"/>
      <c r="FHO1205" s="22"/>
      <c r="FHP1205" s="22"/>
      <c r="FHQ1205" s="22"/>
      <c r="FHR1205" s="22"/>
      <c r="FHS1205" s="22"/>
      <c r="FHT1205" s="22"/>
      <c r="FHU1205" s="22"/>
      <c r="FHV1205" s="22"/>
      <c r="FHW1205" s="22"/>
      <c r="FHX1205" s="22"/>
      <c r="FHY1205" s="22"/>
      <c r="FHZ1205" s="22"/>
      <c r="FIA1205" s="22"/>
      <c r="FIB1205" s="22"/>
      <c r="FIC1205" s="22"/>
      <c r="FID1205" s="22"/>
      <c r="FIE1205" s="22"/>
      <c r="FIF1205" s="22"/>
      <c r="FIG1205" s="22"/>
      <c r="FIH1205" s="22"/>
      <c r="FII1205" s="22"/>
      <c r="FIJ1205" s="22"/>
      <c r="FIK1205" s="22"/>
      <c r="FIL1205" s="22"/>
      <c r="FIM1205" s="22"/>
      <c r="FIN1205" s="22"/>
      <c r="FIO1205" s="22"/>
      <c r="FIP1205" s="22"/>
      <c r="FIQ1205" s="22"/>
      <c r="FIR1205" s="22"/>
      <c r="FIS1205" s="22"/>
      <c r="FIT1205" s="22"/>
      <c r="FIU1205" s="22"/>
      <c r="FIV1205" s="22"/>
      <c r="FIW1205" s="22"/>
      <c r="FIX1205" s="22"/>
      <c r="FIY1205" s="22"/>
      <c r="FIZ1205" s="22"/>
      <c r="FJA1205" s="22"/>
      <c r="FJB1205" s="22"/>
      <c r="FJC1205" s="22"/>
      <c r="FJD1205" s="22"/>
      <c r="FJE1205" s="22"/>
      <c r="FJF1205" s="22"/>
      <c r="FJG1205" s="22"/>
      <c r="FJH1205" s="22"/>
      <c r="FJI1205" s="22"/>
      <c r="FJJ1205" s="22"/>
      <c r="FJK1205" s="22"/>
      <c r="FJL1205" s="22"/>
      <c r="FJM1205" s="22"/>
      <c r="FJN1205" s="22"/>
      <c r="FJO1205" s="22"/>
      <c r="FJP1205" s="22"/>
      <c r="FJQ1205" s="22"/>
      <c r="FJR1205" s="22"/>
      <c r="FJS1205" s="22"/>
      <c r="FJT1205" s="22"/>
      <c r="FJU1205" s="22"/>
      <c r="FJV1205" s="22"/>
      <c r="FJW1205" s="22"/>
      <c r="FJX1205" s="22"/>
      <c r="FJY1205" s="22"/>
      <c r="FJZ1205" s="22"/>
      <c r="FKA1205" s="22"/>
      <c r="FKB1205" s="22"/>
      <c r="FKC1205" s="22"/>
      <c r="FKD1205" s="22"/>
      <c r="FKE1205" s="22"/>
      <c r="FKF1205" s="22"/>
      <c r="FKG1205" s="22"/>
      <c r="FKH1205" s="22"/>
      <c r="FKI1205" s="22"/>
      <c r="FKJ1205" s="22"/>
      <c r="FKK1205" s="22"/>
      <c r="FKL1205" s="22"/>
      <c r="FKM1205" s="22"/>
      <c r="FKN1205" s="22"/>
      <c r="FKO1205" s="22"/>
      <c r="FKP1205" s="22"/>
      <c r="FKQ1205" s="22"/>
      <c r="FKR1205" s="22"/>
      <c r="FKS1205" s="22"/>
      <c r="FKT1205" s="22"/>
      <c r="FKU1205" s="22"/>
      <c r="FKV1205" s="22"/>
      <c r="FKW1205" s="22"/>
      <c r="FKX1205" s="22"/>
      <c r="FKY1205" s="22"/>
      <c r="FKZ1205" s="22"/>
      <c r="FLA1205" s="22"/>
      <c r="FLB1205" s="22"/>
      <c r="FLC1205" s="22"/>
      <c r="FLD1205" s="22"/>
      <c r="FLE1205" s="22"/>
      <c r="FLF1205" s="22"/>
      <c r="FLG1205" s="22"/>
      <c r="FLH1205" s="22"/>
      <c r="FLI1205" s="22"/>
      <c r="FLJ1205" s="22"/>
      <c r="FLK1205" s="22"/>
      <c r="FLL1205" s="22"/>
      <c r="FLM1205" s="22"/>
      <c r="FLN1205" s="22"/>
      <c r="FLO1205" s="22"/>
      <c r="FLP1205" s="22"/>
      <c r="FLQ1205" s="22"/>
      <c r="FLR1205" s="22"/>
      <c r="FLS1205" s="22"/>
      <c r="FLT1205" s="22"/>
      <c r="FLU1205" s="22"/>
      <c r="FLV1205" s="22"/>
      <c r="FLW1205" s="22"/>
      <c r="FLX1205" s="22"/>
      <c r="FLY1205" s="22"/>
      <c r="FLZ1205" s="22"/>
      <c r="FMA1205" s="22"/>
      <c r="FMB1205" s="22"/>
      <c r="FMC1205" s="22"/>
      <c r="FMD1205" s="22"/>
      <c r="FME1205" s="22"/>
      <c r="FMF1205" s="22"/>
      <c r="FMG1205" s="22"/>
      <c r="FMH1205" s="22"/>
      <c r="FMI1205" s="22"/>
      <c r="FMJ1205" s="22"/>
      <c r="FMK1205" s="22"/>
      <c r="FML1205" s="22"/>
      <c r="FMM1205" s="22"/>
      <c r="FMN1205" s="22"/>
      <c r="FMO1205" s="22"/>
      <c r="FMP1205" s="22"/>
      <c r="FMQ1205" s="22"/>
      <c r="FMR1205" s="22"/>
      <c r="FMS1205" s="22"/>
      <c r="FMT1205" s="22"/>
      <c r="FMU1205" s="22"/>
      <c r="FMV1205" s="22"/>
      <c r="FMW1205" s="22"/>
      <c r="FMX1205" s="22"/>
      <c r="FMY1205" s="22"/>
      <c r="FMZ1205" s="22"/>
      <c r="FNA1205" s="22"/>
      <c r="FNB1205" s="22"/>
      <c r="FNC1205" s="22"/>
      <c r="FND1205" s="22"/>
      <c r="FNE1205" s="22"/>
      <c r="FNF1205" s="22"/>
      <c r="FNG1205" s="22"/>
      <c r="FNH1205" s="22"/>
      <c r="FNI1205" s="22"/>
      <c r="FNJ1205" s="22"/>
      <c r="FNK1205" s="22"/>
      <c r="FNL1205" s="22"/>
      <c r="FNM1205" s="22"/>
      <c r="FNN1205" s="22"/>
      <c r="FNO1205" s="22"/>
      <c r="FNP1205" s="22"/>
      <c r="FNQ1205" s="22"/>
      <c r="FNR1205" s="22"/>
      <c r="FNS1205" s="22"/>
      <c r="FNT1205" s="22"/>
      <c r="FNU1205" s="22"/>
      <c r="FNV1205" s="22"/>
      <c r="FNW1205" s="22"/>
      <c r="FNX1205" s="22"/>
      <c r="FNY1205" s="22"/>
      <c r="FNZ1205" s="22"/>
      <c r="FOA1205" s="22"/>
      <c r="FOB1205" s="22"/>
      <c r="FOC1205" s="22"/>
      <c r="FOD1205" s="22"/>
      <c r="FOE1205" s="22"/>
      <c r="FOF1205" s="22"/>
      <c r="FOG1205" s="22"/>
      <c r="FOH1205" s="22"/>
      <c r="FOI1205" s="22"/>
      <c r="FOJ1205" s="22"/>
      <c r="FOK1205" s="22"/>
      <c r="FOL1205" s="22"/>
      <c r="FOM1205" s="22"/>
      <c r="FON1205" s="22"/>
      <c r="FOO1205" s="22"/>
      <c r="FOP1205" s="22"/>
      <c r="FOQ1205" s="22"/>
      <c r="FOR1205" s="22"/>
      <c r="FOS1205" s="22"/>
      <c r="FOT1205" s="22"/>
      <c r="FOU1205" s="22"/>
      <c r="FOV1205" s="22"/>
      <c r="FOW1205" s="22"/>
      <c r="FOX1205" s="22"/>
      <c r="FOY1205" s="22"/>
      <c r="FOZ1205" s="22"/>
      <c r="FPA1205" s="22"/>
      <c r="FPB1205" s="22"/>
      <c r="FPC1205" s="22"/>
      <c r="FPD1205" s="22"/>
      <c r="FPE1205" s="22"/>
      <c r="FPF1205" s="22"/>
      <c r="FPG1205" s="22"/>
      <c r="FPH1205" s="22"/>
      <c r="FPI1205" s="22"/>
      <c r="FPJ1205" s="22"/>
      <c r="FPK1205" s="22"/>
      <c r="FPL1205" s="22"/>
      <c r="FPM1205" s="22"/>
      <c r="FPN1205" s="22"/>
      <c r="FPO1205" s="22"/>
      <c r="FPP1205" s="22"/>
      <c r="FPQ1205" s="22"/>
      <c r="FPR1205" s="22"/>
      <c r="FPS1205" s="22"/>
      <c r="FPT1205" s="22"/>
      <c r="FPU1205" s="22"/>
      <c r="FPV1205" s="22"/>
      <c r="FPW1205" s="22"/>
      <c r="FPX1205" s="22"/>
      <c r="FPY1205" s="22"/>
      <c r="FPZ1205" s="22"/>
      <c r="FQA1205" s="22"/>
      <c r="FQB1205" s="22"/>
      <c r="FQC1205" s="22"/>
      <c r="FQD1205" s="22"/>
      <c r="FQE1205" s="22"/>
      <c r="FQF1205" s="22"/>
      <c r="FQG1205" s="22"/>
      <c r="FQH1205" s="22"/>
      <c r="FQI1205" s="22"/>
      <c r="FQJ1205" s="22"/>
      <c r="FQK1205" s="22"/>
      <c r="FQL1205" s="22"/>
      <c r="FQM1205" s="22"/>
      <c r="FQN1205" s="22"/>
      <c r="FQO1205" s="22"/>
      <c r="FQP1205" s="22"/>
      <c r="FQQ1205" s="22"/>
      <c r="FQR1205" s="22"/>
      <c r="FQS1205" s="22"/>
      <c r="FQT1205" s="22"/>
      <c r="FQU1205" s="22"/>
      <c r="FQV1205" s="22"/>
      <c r="FQW1205" s="22"/>
      <c r="FQX1205" s="22"/>
      <c r="FQY1205" s="22"/>
      <c r="FQZ1205" s="22"/>
      <c r="FRA1205" s="22"/>
      <c r="FRB1205" s="22"/>
      <c r="FRC1205" s="22"/>
      <c r="FRD1205" s="22"/>
      <c r="FRE1205" s="22"/>
      <c r="FRF1205" s="22"/>
      <c r="FRG1205" s="22"/>
      <c r="FRH1205" s="22"/>
      <c r="FRI1205" s="22"/>
      <c r="FRJ1205" s="22"/>
      <c r="FRK1205" s="22"/>
      <c r="FRL1205" s="22"/>
      <c r="FRM1205" s="22"/>
      <c r="FRN1205" s="22"/>
      <c r="FRO1205" s="22"/>
      <c r="FRP1205" s="22"/>
      <c r="FRQ1205" s="22"/>
      <c r="FRR1205" s="22"/>
      <c r="FRS1205" s="22"/>
      <c r="FRT1205" s="22"/>
      <c r="FRU1205" s="22"/>
      <c r="FRV1205" s="22"/>
      <c r="FRW1205" s="22"/>
      <c r="FRX1205" s="22"/>
      <c r="FRY1205" s="22"/>
      <c r="FRZ1205" s="22"/>
      <c r="FSA1205" s="22"/>
      <c r="FSB1205" s="22"/>
      <c r="FSC1205" s="22"/>
      <c r="FSD1205" s="22"/>
      <c r="FSE1205" s="22"/>
      <c r="FSF1205" s="22"/>
      <c r="FSG1205" s="22"/>
      <c r="FSH1205" s="22"/>
      <c r="FSI1205" s="22"/>
      <c r="FSJ1205" s="22"/>
      <c r="FSK1205" s="22"/>
      <c r="FSL1205" s="22"/>
      <c r="FSM1205" s="22"/>
      <c r="FSN1205" s="22"/>
      <c r="FSO1205" s="22"/>
      <c r="FSP1205" s="22"/>
      <c r="FSQ1205" s="22"/>
      <c r="FSR1205" s="22"/>
      <c r="FSS1205" s="22"/>
      <c r="FST1205" s="22"/>
      <c r="FSU1205" s="22"/>
      <c r="FSV1205" s="22"/>
      <c r="FSW1205" s="22"/>
      <c r="FSX1205" s="22"/>
      <c r="FSY1205" s="22"/>
      <c r="FSZ1205" s="22"/>
      <c r="FTA1205" s="22"/>
      <c r="FTB1205" s="22"/>
      <c r="FTC1205" s="22"/>
      <c r="FTD1205" s="22"/>
      <c r="FTE1205" s="22"/>
      <c r="FTF1205" s="22"/>
      <c r="FTG1205" s="22"/>
      <c r="FTH1205" s="22"/>
      <c r="FTI1205" s="22"/>
      <c r="FTJ1205" s="22"/>
      <c r="FTK1205" s="22"/>
      <c r="FTL1205" s="22"/>
      <c r="FTM1205" s="22"/>
      <c r="FTN1205" s="22"/>
      <c r="FTO1205" s="22"/>
      <c r="FTP1205" s="22"/>
      <c r="FTQ1205" s="22"/>
      <c r="FTR1205" s="22"/>
      <c r="FTS1205" s="22"/>
      <c r="FTT1205" s="22"/>
      <c r="FTU1205" s="22"/>
      <c r="FTV1205" s="22"/>
      <c r="FTW1205" s="22"/>
      <c r="FTX1205" s="22"/>
      <c r="FTY1205" s="22"/>
      <c r="FTZ1205" s="22"/>
      <c r="FUA1205" s="22"/>
      <c r="FUB1205" s="22"/>
      <c r="FUC1205" s="22"/>
      <c r="FUD1205" s="22"/>
      <c r="FUE1205" s="22"/>
      <c r="FUF1205" s="22"/>
      <c r="FUG1205" s="22"/>
      <c r="FUH1205" s="22"/>
      <c r="FUI1205" s="22"/>
      <c r="FUJ1205" s="22"/>
      <c r="FUK1205" s="22"/>
      <c r="FUL1205" s="22"/>
      <c r="FUM1205" s="22"/>
      <c r="FUN1205" s="22"/>
      <c r="FUO1205" s="22"/>
      <c r="FUP1205" s="22"/>
      <c r="FUQ1205" s="22"/>
      <c r="FUR1205" s="22"/>
      <c r="FUS1205" s="22"/>
      <c r="FUT1205" s="22"/>
      <c r="FUU1205" s="22"/>
      <c r="FUV1205" s="22"/>
      <c r="FUW1205" s="22"/>
      <c r="FUX1205" s="22"/>
      <c r="FUY1205" s="22"/>
      <c r="FUZ1205" s="22"/>
      <c r="FVA1205" s="22"/>
      <c r="FVB1205" s="22"/>
      <c r="FVC1205" s="22"/>
      <c r="FVD1205" s="22"/>
      <c r="FVE1205" s="22"/>
      <c r="FVF1205" s="22"/>
      <c r="FVG1205" s="22"/>
      <c r="FVH1205" s="22"/>
      <c r="FVI1205" s="22"/>
      <c r="FVJ1205" s="22"/>
      <c r="FVK1205" s="22"/>
      <c r="FVL1205" s="22"/>
      <c r="FVM1205" s="22"/>
      <c r="FVN1205" s="22"/>
      <c r="FVO1205" s="22"/>
      <c r="FVP1205" s="22"/>
      <c r="FVQ1205" s="22"/>
      <c r="FVR1205" s="22"/>
      <c r="FVS1205" s="22"/>
      <c r="FVT1205" s="22"/>
      <c r="FVU1205" s="22"/>
      <c r="FVV1205" s="22"/>
      <c r="FVW1205" s="22"/>
      <c r="FVX1205" s="22"/>
      <c r="FVY1205" s="22"/>
      <c r="FVZ1205" s="22"/>
      <c r="FWA1205" s="22"/>
      <c r="FWB1205" s="22"/>
      <c r="FWC1205" s="22"/>
      <c r="FWD1205" s="22"/>
      <c r="FWE1205" s="22"/>
      <c r="FWF1205" s="22"/>
      <c r="FWG1205" s="22"/>
      <c r="FWH1205" s="22"/>
      <c r="FWI1205" s="22"/>
      <c r="FWJ1205" s="22"/>
      <c r="FWK1205" s="22"/>
      <c r="FWL1205" s="22"/>
      <c r="FWM1205" s="22"/>
      <c r="FWN1205" s="22"/>
      <c r="FWO1205" s="22"/>
      <c r="FWP1205" s="22"/>
      <c r="FWQ1205" s="22"/>
      <c r="FWR1205" s="22"/>
      <c r="FWS1205" s="22"/>
      <c r="FWT1205" s="22"/>
      <c r="FWU1205" s="22"/>
      <c r="FWV1205" s="22"/>
      <c r="FWW1205" s="22"/>
      <c r="FWX1205" s="22"/>
      <c r="FWY1205" s="22"/>
      <c r="FWZ1205" s="22"/>
      <c r="FXA1205" s="22"/>
      <c r="FXB1205" s="22"/>
      <c r="FXC1205" s="22"/>
      <c r="FXD1205" s="22"/>
      <c r="FXE1205" s="22"/>
      <c r="FXF1205" s="22"/>
      <c r="FXG1205" s="22"/>
      <c r="FXH1205" s="22"/>
      <c r="FXI1205" s="22"/>
      <c r="FXJ1205" s="22"/>
      <c r="FXK1205" s="22"/>
      <c r="FXL1205" s="22"/>
      <c r="FXM1205" s="22"/>
      <c r="FXN1205" s="22"/>
      <c r="FXO1205" s="22"/>
      <c r="FXP1205" s="22"/>
      <c r="FXQ1205" s="22"/>
      <c r="FXR1205" s="22"/>
      <c r="FXS1205" s="22"/>
      <c r="FXT1205" s="22"/>
      <c r="FXU1205" s="22"/>
      <c r="FXV1205" s="22"/>
      <c r="FXW1205" s="22"/>
      <c r="FXX1205" s="22"/>
      <c r="FXY1205" s="22"/>
      <c r="FXZ1205" s="22"/>
      <c r="FYA1205" s="22"/>
      <c r="FYB1205" s="22"/>
      <c r="FYC1205" s="22"/>
      <c r="FYD1205" s="22"/>
      <c r="FYE1205" s="22"/>
      <c r="FYF1205" s="22"/>
      <c r="FYG1205" s="22"/>
      <c r="FYH1205" s="22"/>
      <c r="FYI1205" s="22"/>
      <c r="FYJ1205" s="22"/>
      <c r="FYK1205" s="22"/>
      <c r="FYL1205" s="22"/>
      <c r="FYM1205" s="22"/>
      <c r="FYN1205" s="22"/>
      <c r="FYO1205" s="22"/>
      <c r="FYP1205" s="22"/>
      <c r="FYQ1205" s="22"/>
      <c r="FYR1205" s="22"/>
      <c r="FYS1205" s="22"/>
      <c r="FYT1205" s="22"/>
      <c r="FYU1205" s="22"/>
      <c r="FYV1205" s="22"/>
      <c r="FYW1205" s="22"/>
      <c r="FYX1205" s="22"/>
      <c r="FYY1205" s="22"/>
      <c r="FYZ1205" s="22"/>
      <c r="FZA1205" s="22"/>
      <c r="FZB1205" s="22"/>
      <c r="FZC1205" s="22"/>
      <c r="FZD1205" s="22"/>
      <c r="FZE1205" s="22"/>
      <c r="FZF1205" s="22"/>
      <c r="FZG1205" s="22"/>
      <c r="FZH1205" s="22"/>
      <c r="FZI1205" s="22"/>
      <c r="FZJ1205" s="22"/>
      <c r="FZK1205" s="22"/>
      <c r="FZL1205" s="22"/>
      <c r="FZM1205" s="22"/>
      <c r="FZN1205" s="22"/>
      <c r="FZO1205" s="22"/>
      <c r="FZP1205" s="22"/>
      <c r="FZQ1205" s="22"/>
      <c r="FZR1205" s="22"/>
      <c r="FZS1205" s="22"/>
      <c r="FZT1205" s="22"/>
      <c r="FZU1205" s="22"/>
      <c r="FZV1205" s="22"/>
      <c r="FZW1205" s="22"/>
      <c r="FZX1205" s="22"/>
      <c r="FZY1205" s="22"/>
      <c r="FZZ1205" s="22"/>
      <c r="GAA1205" s="22"/>
      <c r="GAB1205" s="22"/>
      <c r="GAC1205" s="22"/>
      <c r="GAD1205" s="22"/>
      <c r="GAE1205" s="22"/>
      <c r="GAF1205" s="22"/>
      <c r="GAG1205" s="22"/>
      <c r="GAH1205" s="22"/>
      <c r="GAI1205" s="22"/>
      <c r="GAJ1205" s="22"/>
      <c r="GAK1205" s="22"/>
      <c r="GAL1205" s="22"/>
      <c r="GAM1205" s="22"/>
      <c r="GAN1205" s="22"/>
      <c r="GAO1205" s="22"/>
      <c r="GAP1205" s="22"/>
      <c r="GAQ1205" s="22"/>
      <c r="GAR1205" s="22"/>
      <c r="GAS1205" s="22"/>
      <c r="GAT1205" s="22"/>
      <c r="GAU1205" s="22"/>
      <c r="GAV1205" s="22"/>
      <c r="GAW1205" s="22"/>
      <c r="GAX1205" s="22"/>
      <c r="GAY1205" s="22"/>
      <c r="GAZ1205" s="22"/>
      <c r="GBA1205" s="22"/>
      <c r="GBB1205" s="22"/>
      <c r="GBC1205" s="22"/>
      <c r="GBD1205" s="22"/>
      <c r="GBE1205" s="22"/>
      <c r="GBF1205" s="22"/>
      <c r="GBG1205" s="22"/>
      <c r="GBH1205" s="22"/>
      <c r="GBI1205" s="22"/>
      <c r="GBJ1205" s="22"/>
      <c r="GBK1205" s="22"/>
      <c r="GBL1205" s="22"/>
      <c r="GBM1205" s="22"/>
      <c r="GBN1205" s="22"/>
      <c r="GBO1205" s="22"/>
      <c r="GBP1205" s="22"/>
      <c r="GBQ1205" s="22"/>
      <c r="GBR1205" s="22"/>
      <c r="GBS1205" s="22"/>
      <c r="GBT1205" s="22"/>
      <c r="GBU1205" s="22"/>
      <c r="GBV1205" s="22"/>
      <c r="GBW1205" s="22"/>
      <c r="GBX1205" s="22"/>
      <c r="GBY1205" s="22"/>
      <c r="GBZ1205" s="22"/>
      <c r="GCA1205" s="22"/>
      <c r="GCB1205" s="22"/>
      <c r="GCC1205" s="22"/>
      <c r="GCD1205" s="22"/>
      <c r="GCE1205" s="22"/>
      <c r="GCF1205" s="22"/>
      <c r="GCG1205" s="22"/>
      <c r="GCH1205" s="22"/>
      <c r="GCI1205" s="22"/>
      <c r="GCJ1205" s="22"/>
      <c r="GCK1205" s="22"/>
      <c r="GCL1205" s="22"/>
      <c r="GCM1205" s="22"/>
      <c r="GCN1205" s="22"/>
      <c r="GCO1205" s="22"/>
      <c r="GCP1205" s="22"/>
      <c r="GCQ1205" s="22"/>
      <c r="GCR1205" s="22"/>
      <c r="GCS1205" s="22"/>
      <c r="GCT1205" s="22"/>
      <c r="GCU1205" s="22"/>
      <c r="GCV1205" s="22"/>
      <c r="GCW1205" s="22"/>
      <c r="GCX1205" s="22"/>
      <c r="GCY1205" s="22"/>
      <c r="GCZ1205" s="22"/>
      <c r="GDA1205" s="22"/>
      <c r="GDB1205" s="22"/>
      <c r="GDC1205" s="22"/>
      <c r="GDD1205" s="22"/>
      <c r="GDE1205" s="22"/>
      <c r="GDF1205" s="22"/>
      <c r="GDG1205" s="22"/>
      <c r="GDH1205" s="22"/>
      <c r="GDI1205" s="22"/>
      <c r="GDJ1205" s="22"/>
      <c r="GDK1205" s="22"/>
      <c r="GDL1205" s="22"/>
      <c r="GDM1205" s="22"/>
      <c r="GDN1205" s="22"/>
      <c r="GDO1205" s="22"/>
      <c r="GDP1205" s="22"/>
      <c r="GDQ1205" s="22"/>
      <c r="GDR1205" s="22"/>
      <c r="GDS1205" s="22"/>
      <c r="GDT1205" s="22"/>
      <c r="GDU1205" s="22"/>
      <c r="GDV1205" s="22"/>
      <c r="GDW1205" s="22"/>
      <c r="GDX1205" s="22"/>
      <c r="GDY1205" s="22"/>
      <c r="GDZ1205" s="22"/>
      <c r="GEA1205" s="22"/>
      <c r="GEB1205" s="22"/>
      <c r="GEC1205" s="22"/>
      <c r="GED1205" s="22"/>
      <c r="GEE1205" s="22"/>
      <c r="GEF1205" s="22"/>
      <c r="GEG1205" s="22"/>
      <c r="GEH1205" s="22"/>
      <c r="GEI1205" s="22"/>
      <c r="GEJ1205" s="22"/>
      <c r="GEK1205" s="22"/>
      <c r="GEL1205" s="22"/>
      <c r="GEM1205" s="22"/>
      <c r="GEN1205" s="22"/>
      <c r="GEO1205" s="22"/>
      <c r="GEP1205" s="22"/>
      <c r="GEQ1205" s="22"/>
      <c r="GER1205" s="22"/>
      <c r="GES1205" s="22"/>
      <c r="GET1205" s="22"/>
      <c r="GEU1205" s="22"/>
      <c r="GEV1205" s="22"/>
      <c r="GEW1205" s="22"/>
      <c r="GEX1205" s="22"/>
      <c r="GEY1205" s="22"/>
      <c r="GEZ1205" s="22"/>
      <c r="GFA1205" s="22"/>
      <c r="GFB1205" s="22"/>
      <c r="GFC1205" s="22"/>
      <c r="GFD1205" s="22"/>
      <c r="GFE1205" s="22"/>
      <c r="GFF1205" s="22"/>
      <c r="GFG1205" s="22"/>
      <c r="GFH1205" s="22"/>
      <c r="GFI1205" s="22"/>
      <c r="GFJ1205" s="22"/>
      <c r="GFK1205" s="22"/>
      <c r="GFL1205" s="22"/>
      <c r="GFM1205" s="22"/>
      <c r="GFN1205" s="22"/>
      <c r="GFO1205" s="22"/>
      <c r="GFP1205" s="22"/>
      <c r="GFQ1205" s="22"/>
      <c r="GFR1205" s="22"/>
      <c r="GFS1205" s="22"/>
      <c r="GFT1205" s="22"/>
      <c r="GFU1205" s="22"/>
      <c r="GFV1205" s="22"/>
      <c r="GFW1205" s="22"/>
      <c r="GFX1205" s="22"/>
      <c r="GFY1205" s="22"/>
      <c r="GFZ1205" s="22"/>
      <c r="GGA1205" s="22"/>
      <c r="GGB1205" s="22"/>
      <c r="GGC1205" s="22"/>
      <c r="GGD1205" s="22"/>
      <c r="GGE1205" s="22"/>
      <c r="GGF1205" s="22"/>
      <c r="GGG1205" s="22"/>
      <c r="GGH1205" s="22"/>
      <c r="GGI1205" s="22"/>
      <c r="GGJ1205" s="22"/>
      <c r="GGK1205" s="22"/>
      <c r="GGL1205" s="22"/>
      <c r="GGM1205" s="22"/>
      <c r="GGN1205" s="22"/>
      <c r="GGO1205" s="22"/>
      <c r="GGP1205" s="22"/>
      <c r="GGQ1205" s="22"/>
      <c r="GGR1205" s="22"/>
      <c r="GGS1205" s="22"/>
      <c r="GGT1205" s="22"/>
      <c r="GGU1205" s="22"/>
      <c r="GGV1205" s="22"/>
      <c r="GGW1205" s="22"/>
      <c r="GGX1205" s="22"/>
      <c r="GGY1205" s="22"/>
      <c r="GGZ1205" s="22"/>
      <c r="GHA1205" s="22"/>
      <c r="GHB1205" s="22"/>
      <c r="GHC1205" s="22"/>
      <c r="GHD1205" s="22"/>
      <c r="GHE1205" s="22"/>
      <c r="GHF1205" s="22"/>
      <c r="GHG1205" s="22"/>
      <c r="GHH1205" s="22"/>
      <c r="GHI1205" s="22"/>
      <c r="GHJ1205" s="22"/>
      <c r="GHK1205" s="22"/>
      <c r="GHL1205" s="22"/>
      <c r="GHM1205" s="22"/>
      <c r="GHN1205" s="22"/>
      <c r="GHO1205" s="22"/>
      <c r="GHP1205" s="22"/>
      <c r="GHQ1205" s="22"/>
      <c r="GHR1205" s="22"/>
      <c r="GHS1205" s="22"/>
      <c r="GHT1205" s="22"/>
      <c r="GHU1205" s="22"/>
      <c r="GHV1205" s="22"/>
      <c r="GHW1205" s="22"/>
      <c r="GHX1205" s="22"/>
      <c r="GHY1205" s="22"/>
      <c r="GHZ1205" s="22"/>
      <c r="GIA1205" s="22"/>
      <c r="GIB1205" s="22"/>
      <c r="GIC1205" s="22"/>
      <c r="GID1205" s="22"/>
      <c r="GIE1205" s="22"/>
      <c r="GIF1205" s="22"/>
      <c r="GIG1205" s="22"/>
      <c r="GIH1205" s="22"/>
      <c r="GII1205" s="22"/>
      <c r="GIJ1205" s="22"/>
      <c r="GIK1205" s="22"/>
      <c r="GIL1205" s="22"/>
      <c r="GIM1205" s="22"/>
      <c r="GIN1205" s="22"/>
      <c r="GIO1205" s="22"/>
      <c r="GIP1205" s="22"/>
      <c r="GIQ1205" s="22"/>
      <c r="GIR1205" s="22"/>
      <c r="GIS1205" s="22"/>
      <c r="GIT1205" s="22"/>
      <c r="GIU1205" s="22"/>
      <c r="GIV1205" s="22"/>
      <c r="GIW1205" s="22"/>
      <c r="GIX1205" s="22"/>
      <c r="GIY1205" s="22"/>
      <c r="GIZ1205" s="22"/>
      <c r="GJA1205" s="22"/>
      <c r="GJB1205" s="22"/>
      <c r="GJC1205" s="22"/>
      <c r="GJD1205" s="22"/>
      <c r="GJE1205" s="22"/>
      <c r="GJF1205" s="22"/>
      <c r="GJG1205" s="22"/>
      <c r="GJH1205" s="22"/>
      <c r="GJI1205" s="22"/>
      <c r="GJJ1205" s="22"/>
      <c r="GJK1205" s="22"/>
      <c r="GJL1205" s="22"/>
      <c r="GJM1205" s="22"/>
      <c r="GJN1205" s="22"/>
      <c r="GJO1205" s="22"/>
      <c r="GJP1205" s="22"/>
      <c r="GJQ1205" s="22"/>
      <c r="GJR1205" s="22"/>
      <c r="GJS1205" s="22"/>
      <c r="GJT1205" s="22"/>
      <c r="GJU1205" s="22"/>
      <c r="GJV1205" s="22"/>
      <c r="GJW1205" s="22"/>
      <c r="GJX1205" s="22"/>
      <c r="GJY1205" s="22"/>
      <c r="GJZ1205" s="22"/>
      <c r="GKA1205" s="22"/>
      <c r="GKB1205" s="22"/>
      <c r="GKC1205" s="22"/>
      <c r="GKD1205" s="22"/>
      <c r="GKE1205" s="22"/>
      <c r="GKF1205" s="22"/>
      <c r="GKG1205" s="22"/>
      <c r="GKH1205" s="22"/>
      <c r="GKI1205" s="22"/>
      <c r="GKJ1205" s="22"/>
      <c r="GKK1205" s="22"/>
      <c r="GKL1205" s="22"/>
      <c r="GKM1205" s="22"/>
      <c r="GKN1205" s="22"/>
      <c r="GKO1205" s="22"/>
      <c r="GKP1205" s="22"/>
      <c r="GKQ1205" s="22"/>
      <c r="GKR1205" s="22"/>
      <c r="GKS1205" s="22"/>
      <c r="GKT1205" s="22"/>
      <c r="GKU1205" s="22"/>
      <c r="GKV1205" s="22"/>
      <c r="GKW1205" s="22"/>
      <c r="GKX1205" s="22"/>
      <c r="GKY1205" s="22"/>
      <c r="GKZ1205" s="22"/>
      <c r="GLA1205" s="22"/>
      <c r="GLB1205" s="22"/>
      <c r="GLC1205" s="22"/>
      <c r="GLD1205" s="22"/>
      <c r="GLE1205" s="22"/>
      <c r="GLF1205" s="22"/>
      <c r="GLG1205" s="22"/>
      <c r="GLH1205" s="22"/>
      <c r="GLI1205" s="22"/>
      <c r="GLJ1205" s="22"/>
      <c r="GLK1205" s="22"/>
      <c r="GLL1205" s="22"/>
      <c r="GLM1205" s="22"/>
      <c r="GLN1205" s="22"/>
      <c r="GLO1205" s="22"/>
      <c r="GLP1205" s="22"/>
      <c r="GLQ1205" s="22"/>
      <c r="GLR1205" s="22"/>
      <c r="GLS1205" s="22"/>
      <c r="GLT1205" s="22"/>
      <c r="GLU1205" s="22"/>
      <c r="GLV1205" s="22"/>
      <c r="GLW1205" s="22"/>
      <c r="GLX1205" s="22"/>
      <c r="GLY1205" s="22"/>
      <c r="GLZ1205" s="22"/>
      <c r="GMA1205" s="22"/>
      <c r="GMB1205" s="22"/>
      <c r="GMC1205" s="22"/>
      <c r="GMD1205" s="22"/>
      <c r="GME1205" s="22"/>
      <c r="GMF1205" s="22"/>
      <c r="GMG1205" s="22"/>
      <c r="GMH1205" s="22"/>
      <c r="GMI1205" s="22"/>
      <c r="GMJ1205" s="22"/>
      <c r="GMK1205" s="22"/>
      <c r="GML1205" s="22"/>
      <c r="GMM1205" s="22"/>
      <c r="GMN1205" s="22"/>
      <c r="GMO1205" s="22"/>
      <c r="GMP1205" s="22"/>
      <c r="GMQ1205" s="22"/>
      <c r="GMR1205" s="22"/>
      <c r="GMS1205" s="22"/>
      <c r="GMT1205" s="22"/>
      <c r="GMU1205" s="22"/>
      <c r="GMV1205" s="22"/>
      <c r="GMW1205" s="22"/>
      <c r="GMX1205" s="22"/>
      <c r="GMY1205" s="22"/>
      <c r="GMZ1205" s="22"/>
      <c r="GNA1205" s="22"/>
      <c r="GNB1205" s="22"/>
      <c r="GNC1205" s="22"/>
      <c r="GND1205" s="22"/>
      <c r="GNE1205" s="22"/>
      <c r="GNF1205" s="22"/>
      <c r="GNG1205" s="22"/>
      <c r="GNH1205" s="22"/>
      <c r="GNI1205" s="22"/>
      <c r="GNJ1205" s="22"/>
      <c r="GNK1205" s="22"/>
      <c r="GNL1205" s="22"/>
      <c r="GNM1205" s="22"/>
      <c r="GNN1205" s="22"/>
      <c r="GNO1205" s="22"/>
      <c r="GNP1205" s="22"/>
      <c r="GNQ1205" s="22"/>
      <c r="GNR1205" s="22"/>
      <c r="GNS1205" s="22"/>
      <c r="GNT1205" s="22"/>
      <c r="GNU1205" s="22"/>
      <c r="GNV1205" s="22"/>
      <c r="GNW1205" s="22"/>
      <c r="GNX1205" s="22"/>
      <c r="GNY1205" s="22"/>
      <c r="GNZ1205" s="22"/>
      <c r="GOA1205" s="22"/>
      <c r="GOB1205" s="22"/>
      <c r="GOC1205" s="22"/>
      <c r="GOD1205" s="22"/>
      <c r="GOE1205" s="22"/>
      <c r="GOF1205" s="22"/>
      <c r="GOG1205" s="22"/>
      <c r="GOH1205" s="22"/>
      <c r="GOI1205" s="22"/>
      <c r="GOJ1205" s="22"/>
      <c r="GOK1205" s="22"/>
      <c r="GOL1205" s="22"/>
      <c r="GOM1205" s="22"/>
      <c r="GON1205" s="22"/>
      <c r="GOO1205" s="22"/>
      <c r="GOP1205" s="22"/>
      <c r="GOQ1205" s="22"/>
      <c r="GOR1205" s="22"/>
      <c r="GOS1205" s="22"/>
      <c r="GOT1205" s="22"/>
      <c r="GOU1205" s="22"/>
      <c r="GOV1205" s="22"/>
      <c r="GOW1205" s="22"/>
      <c r="GOX1205" s="22"/>
      <c r="GOY1205" s="22"/>
      <c r="GOZ1205" s="22"/>
      <c r="GPA1205" s="22"/>
      <c r="GPB1205" s="22"/>
      <c r="GPC1205" s="22"/>
      <c r="GPD1205" s="22"/>
      <c r="GPE1205" s="22"/>
      <c r="GPF1205" s="22"/>
      <c r="GPG1205" s="22"/>
      <c r="GPH1205" s="22"/>
      <c r="GPI1205" s="22"/>
      <c r="GPJ1205" s="22"/>
      <c r="GPK1205" s="22"/>
      <c r="GPL1205" s="22"/>
      <c r="GPM1205" s="22"/>
      <c r="GPN1205" s="22"/>
      <c r="GPO1205" s="22"/>
      <c r="GPP1205" s="22"/>
      <c r="GPQ1205" s="22"/>
      <c r="GPR1205" s="22"/>
      <c r="GPS1205" s="22"/>
      <c r="GPT1205" s="22"/>
      <c r="GPU1205" s="22"/>
      <c r="GPV1205" s="22"/>
      <c r="GPW1205" s="22"/>
      <c r="GPX1205" s="22"/>
      <c r="GPY1205" s="22"/>
      <c r="GPZ1205" s="22"/>
      <c r="GQA1205" s="22"/>
      <c r="GQB1205" s="22"/>
      <c r="GQC1205" s="22"/>
      <c r="GQD1205" s="22"/>
      <c r="GQE1205" s="22"/>
      <c r="GQF1205" s="22"/>
      <c r="GQG1205" s="22"/>
      <c r="GQH1205" s="22"/>
      <c r="GQI1205" s="22"/>
      <c r="GQJ1205" s="22"/>
      <c r="GQK1205" s="22"/>
      <c r="GQL1205" s="22"/>
      <c r="GQM1205" s="22"/>
      <c r="GQN1205" s="22"/>
      <c r="GQO1205" s="22"/>
      <c r="GQP1205" s="22"/>
      <c r="GQQ1205" s="22"/>
      <c r="GQR1205" s="22"/>
      <c r="GQS1205" s="22"/>
      <c r="GQT1205" s="22"/>
      <c r="GQU1205" s="22"/>
      <c r="GQV1205" s="22"/>
      <c r="GQW1205" s="22"/>
      <c r="GQX1205" s="22"/>
      <c r="GQY1205" s="22"/>
      <c r="GQZ1205" s="22"/>
      <c r="GRA1205" s="22"/>
      <c r="GRB1205" s="22"/>
      <c r="GRC1205" s="22"/>
      <c r="GRD1205" s="22"/>
      <c r="GRE1205" s="22"/>
      <c r="GRF1205" s="22"/>
      <c r="GRG1205" s="22"/>
      <c r="GRH1205" s="22"/>
      <c r="GRI1205" s="22"/>
      <c r="GRJ1205" s="22"/>
      <c r="GRK1205" s="22"/>
      <c r="GRL1205" s="22"/>
      <c r="GRM1205" s="22"/>
      <c r="GRN1205" s="22"/>
      <c r="GRO1205" s="22"/>
      <c r="GRP1205" s="22"/>
      <c r="GRQ1205" s="22"/>
      <c r="GRR1205" s="22"/>
      <c r="GRS1205" s="22"/>
      <c r="GRT1205" s="22"/>
      <c r="GRU1205" s="22"/>
      <c r="GRV1205" s="22"/>
      <c r="GRW1205" s="22"/>
      <c r="GRX1205" s="22"/>
      <c r="GRY1205" s="22"/>
      <c r="GRZ1205" s="22"/>
      <c r="GSA1205" s="22"/>
      <c r="GSB1205" s="22"/>
      <c r="GSC1205" s="22"/>
      <c r="GSD1205" s="22"/>
      <c r="GSE1205" s="22"/>
      <c r="GSF1205" s="22"/>
      <c r="GSG1205" s="22"/>
      <c r="GSH1205" s="22"/>
      <c r="GSI1205" s="22"/>
      <c r="GSJ1205" s="22"/>
      <c r="GSK1205" s="22"/>
      <c r="GSL1205" s="22"/>
      <c r="GSM1205" s="22"/>
      <c r="GSN1205" s="22"/>
      <c r="GSO1205" s="22"/>
      <c r="GSP1205" s="22"/>
      <c r="GSQ1205" s="22"/>
      <c r="GSR1205" s="22"/>
      <c r="GSS1205" s="22"/>
      <c r="GST1205" s="22"/>
      <c r="GSU1205" s="22"/>
      <c r="GSV1205" s="22"/>
      <c r="GSW1205" s="22"/>
      <c r="GSX1205" s="22"/>
      <c r="GSY1205" s="22"/>
      <c r="GSZ1205" s="22"/>
      <c r="GTA1205" s="22"/>
      <c r="GTB1205" s="22"/>
      <c r="GTC1205" s="22"/>
      <c r="GTD1205" s="22"/>
      <c r="GTE1205" s="22"/>
      <c r="GTF1205" s="22"/>
      <c r="GTG1205" s="22"/>
      <c r="GTH1205" s="22"/>
      <c r="GTI1205" s="22"/>
      <c r="GTJ1205" s="22"/>
      <c r="GTK1205" s="22"/>
      <c r="GTL1205" s="22"/>
      <c r="GTM1205" s="22"/>
      <c r="GTN1205" s="22"/>
      <c r="GTO1205" s="22"/>
      <c r="GTP1205" s="22"/>
      <c r="GTQ1205" s="22"/>
      <c r="GTR1205" s="22"/>
      <c r="GTS1205" s="22"/>
      <c r="GTT1205" s="22"/>
      <c r="GTU1205" s="22"/>
      <c r="GTV1205" s="22"/>
      <c r="GTW1205" s="22"/>
      <c r="GTX1205" s="22"/>
      <c r="GTY1205" s="22"/>
      <c r="GTZ1205" s="22"/>
      <c r="GUA1205" s="22"/>
      <c r="GUB1205" s="22"/>
      <c r="GUC1205" s="22"/>
      <c r="GUD1205" s="22"/>
      <c r="GUE1205" s="22"/>
      <c r="GUF1205" s="22"/>
      <c r="GUG1205" s="22"/>
      <c r="GUH1205" s="22"/>
      <c r="GUI1205" s="22"/>
      <c r="GUJ1205" s="22"/>
      <c r="GUK1205" s="22"/>
      <c r="GUL1205" s="22"/>
      <c r="GUM1205" s="22"/>
      <c r="GUN1205" s="22"/>
      <c r="GUO1205" s="22"/>
      <c r="GUP1205" s="22"/>
      <c r="GUQ1205" s="22"/>
      <c r="GUR1205" s="22"/>
      <c r="GUS1205" s="22"/>
      <c r="GUT1205" s="22"/>
      <c r="GUU1205" s="22"/>
      <c r="GUV1205" s="22"/>
      <c r="GUW1205" s="22"/>
      <c r="GUX1205" s="22"/>
      <c r="GUY1205" s="22"/>
      <c r="GUZ1205" s="22"/>
      <c r="GVA1205" s="22"/>
      <c r="GVB1205" s="22"/>
      <c r="GVC1205" s="22"/>
      <c r="GVD1205" s="22"/>
      <c r="GVE1205" s="22"/>
      <c r="GVF1205" s="22"/>
      <c r="GVG1205" s="22"/>
      <c r="GVH1205" s="22"/>
      <c r="GVI1205" s="22"/>
      <c r="GVJ1205" s="22"/>
      <c r="GVK1205" s="22"/>
      <c r="GVL1205" s="22"/>
      <c r="GVM1205" s="22"/>
      <c r="GVN1205" s="22"/>
      <c r="GVO1205" s="22"/>
      <c r="GVP1205" s="22"/>
      <c r="GVQ1205" s="22"/>
      <c r="GVR1205" s="22"/>
      <c r="GVS1205" s="22"/>
      <c r="GVT1205" s="22"/>
      <c r="GVU1205" s="22"/>
      <c r="GVV1205" s="22"/>
      <c r="GVW1205" s="22"/>
      <c r="GVX1205" s="22"/>
      <c r="GVY1205" s="22"/>
      <c r="GVZ1205" s="22"/>
      <c r="GWA1205" s="22"/>
      <c r="GWB1205" s="22"/>
      <c r="GWC1205" s="22"/>
      <c r="GWD1205" s="22"/>
      <c r="GWE1205" s="22"/>
      <c r="GWF1205" s="22"/>
      <c r="GWG1205" s="22"/>
      <c r="GWH1205" s="22"/>
      <c r="GWI1205" s="22"/>
      <c r="GWJ1205" s="22"/>
      <c r="GWK1205" s="22"/>
      <c r="GWL1205" s="22"/>
      <c r="GWM1205" s="22"/>
      <c r="GWN1205" s="22"/>
      <c r="GWO1205" s="22"/>
      <c r="GWP1205" s="22"/>
      <c r="GWQ1205" s="22"/>
      <c r="GWR1205" s="22"/>
      <c r="GWS1205" s="22"/>
      <c r="GWT1205" s="22"/>
      <c r="GWU1205" s="22"/>
      <c r="GWV1205" s="22"/>
      <c r="GWW1205" s="22"/>
      <c r="GWX1205" s="22"/>
      <c r="GWY1205" s="22"/>
      <c r="GWZ1205" s="22"/>
      <c r="GXA1205" s="22"/>
      <c r="GXB1205" s="22"/>
      <c r="GXC1205" s="22"/>
      <c r="GXD1205" s="22"/>
      <c r="GXE1205" s="22"/>
      <c r="GXF1205" s="22"/>
      <c r="GXG1205" s="22"/>
      <c r="GXH1205" s="22"/>
      <c r="GXI1205" s="22"/>
      <c r="GXJ1205" s="22"/>
      <c r="GXK1205" s="22"/>
      <c r="GXL1205" s="22"/>
      <c r="GXM1205" s="22"/>
      <c r="GXN1205" s="22"/>
      <c r="GXO1205" s="22"/>
      <c r="GXP1205" s="22"/>
      <c r="GXQ1205" s="22"/>
      <c r="GXR1205" s="22"/>
      <c r="GXS1205" s="22"/>
      <c r="GXT1205" s="22"/>
      <c r="GXU1205" s="22"/>
      <c r="GXV1205" s="22"/>
      <c r="GXW1205" s="22"/>
      <c r="GXX1205" s="22"/>
      <c r="GXY1205" s="22"/>
      <c r="GXZ1205" s="22"/>
      <c r="GYA1205" s="22"/>
      <c r="GYB1205" s="22"/>
      <c r="GYC1205" s="22"/>
      <c r="GYD1205" s="22"/>
      <c r="GYE1205" s="22"/>
      <c r="GYF1205" s="22"/>
      <c r="GYG1205" s="22"/>
      <c r="GYH1205" s="22"/>
      <c r="GYI1205" s="22"/>
      <c r="GYJ1205" s="22"/>
      <c r="GYK1205" s="22"/>
      <c r="GYL1205" s="22"/>
      <c r="GYM1205" s="22"/>
      <c r="GYN1205" s="22"/>
      <c r="GYO1205" s="22"/>
      <c r="GYP1205" s="22"/>
      <c r="GYQ1205" s="22"/>
      <c r="GYR1205" s="22"/>
      <c r="GYS1205" s="22"/>
      <c r="GYT1205" s="22"/>
      <c r="GYU1205" s="22"/>
      <c r="GYV1205" s="22"/>
      <c r="GYW1205" s="22"/>
      <c r="GYX1205" s="22"/>
      <c r="GYY1205" s="22"/>
      <c r="GYZ1205" s="22"/>
      <c r="GZA1205" s="22"/>
      <c r="GZB1205" s="22"/>
      <c r="GZC1205" s="22"/>
      <c r="GZD1205" s="22"/>
      <c r="GZE1205" s="22"/>
      <c r="GZF1205" s="22"/>
      <c r="GZG1205" s="22"/>
      <c r="GZH1205" s="22"/>
      <c r="GZI1205" s="22"/>
      <c r="GZJ1205" s="22"/>
      <c r="GZK1205" s="22"/>
      <c r="GZL1205" s="22"/>
      <c r="GZM1205" s="22"/>
      <c r="GZN1205" s="22"/>
      <c r="GZO1205" s="22"/>
      <c r="GZP1205" s="22"/>
      <c r="GZQ1205" s="22"/>
      <c r="GZR1205" s="22"/>
      <c r="GZS1205" s="22"/>
      <c r="GZT1205" s="22"/>
      <c r="GZU1205" s="22"/>
      <c r="GZV1205" s="22"/>
      <c r="GZW1205" s="22"/>
      <c r="GZX1205" s="22"/>
      <c r="GZY1205" s="22"/>
      <c r="GZZ1205" s="22"/>
      <c r="HAA1205" s="22"/>
      <c r="HAB1205" s="22"/>
      <c r="HAC1205" s="22"/>
      <c r="HAD1205" s="22"/>
      <c r="HAE1205" s="22"/>
      <c r="HAF1205" s="22"/>
      <c r="HAG1205" s="22"/>
      <c r="HAH1205" s="22"/>
      <c r="HAI1205" s="22"/>
      <c r="HAJ1205" s="22"/>
      <c r="HAK1205" s="22"/>
      <c r="HAL1205" s="22"/>
      <c r="HAM1205" s="22"/>
      <c r="HAN1205" s="22"/>
      <c r="HAO1205" s="22"/>
      <c r="HAP1205" s="22"/>
      <c r="HAQ1205" s="22"/>
      <c r="HAR1205" s="22"/>
      <c r="HAS1205" s="22"/>
      <c r="HAT1205" s="22"/>
      <c r="HAU1205" s="22"/>
      <c r="HAV1205" s="22"/>
      <c r="HAW1205" s="22"/>
      <c r="HAX1205" s="22"/>
      <c r="HAY1205" s="22"/>
      <c r="HAZ1205" s="22"/>
      <c r="HBA1205" s="22"/>
      <c r="HBB1205" s="22"/>
      <c r="HBC1205" s="22"/>
      <c r="HBD1205" s="22"/>
      <c r="HBE1205" s="22"/>
      <c r="HBF1205" s="22"/>
      <c r="HBG1205" s="22"/>
      <c r="HBH1205" s="22"/>
      <c r="HBI1205" s="22"/>
      <c r="HBJ1205" s="22"/>
      <c r="HBK1205" s="22"/>
      <c r="HBL1205" s="22"/>
      <c r="HBM1205" s="22"/>
      <c r="HBN1205" s="22"/>
      <c r="HBO1205" s="22"/>
      <c r="HBP1205" s="22"/>
      <c r="HBQ1205" s="22"/>
      <c r="HBR1205" s="22"/>
      <c r="HBS1205" s="22"/>
      <c r="HBT1205" s="22"/>
      <c r="HBU1205" s="22"/>
      <c r="HBV1205" s="22"/>
      <c r="HBW1205" s="22"/>
      <c r="HBX1205" s="22"/>
      <c r="HBY1205" s="22"/>
      <c r="HBZ1205" s="22"/>
      <c r="HCA1205" s="22"/>
      <c r="HCB1205" s="22"/>
      <c r="HCC1205" s="22"/>
      <c r="HCD1205" s="22"/>
      <c r="HCE1205" s="22"/>
      <c r="HCF1205" s="22"/>
      <c r="HCG1205" s="22"/>
      <c r="HCH1205" s="22"/>
      <c r="HCI1205" s="22"/>
      <c r="HCJ1205" s="22"/>
      <c r="HCK1205" s="22"/>
      <c r="HCL1205" s="22"/>
      <c r="HCM1205" s="22"/>
      <c r="HCN1205" s="22"/>
      <c r="HCO1205" s="22"/>
      <c r="HCP1205" s="22"/>
      <c r="HCQ1205" s="22"/>
      <c r="HCR1205" s="22"/>
      <c r="HCS1205" s="22"/>
      <c r="HCT1205" s="22"/>
      <c r="HCU1205" s="22"/>
      <c r="HCV1205" s="22"/>
      <c r="HCW1205" s="22"/>
      <c r="HCX1205" s="22"/>
      <c r="HCY1205" s="22"/>
      <c r="HCZ1205" s="22"/>
      <c r="HDA1205" s="22"/>
      <c r="HDB1205" s="22"/>
      <c r="HDC1205" s="22"/>
      <c r="HDD1205" s="22"/>
      <c r="HDE1205" s="22"/>
      <c r="HDF1205" s="22"/>
      <c r="HDG1205" s="22"/>
      <c r="HDH1205" s="22"/>
      <c r="HDI1205" s="22"/>
      <c r="HDJ1205" s="22"/>
      <c r="HDK1205" s="22"/>
      <c r="HDL1205" s="22"/>
      <c r="HDM1205" s="22"/>
      <c r="HDN1205" s="22"/>
      <c r="HDO1205" s="22"/>
      <c r="HDP1205" s="22"/>
      <c r="HDQ1205" s="22"/>
      <c r="HDR1205" s="22"/>
      <c r="HDS1205" s="22"/>
      <c r="HDT1205" s="22"/>
      <c r="HDU1205" s="22"/>
      <c r="HDV1205" s="22"/>
      <c r="HDW1205" s="22"/>
      <c r="HDX1205" s="22"/>
      <c r="HDY1205" s="22"/>
      <c r="HDZ1205" s="22"/>
      <c r="HEA1205" s="22"/>
      <c r="HEB1205" s="22"/>
      <c r="HEC1205" s="22"/>
      <c r="HED1205" s="22"/>
      <c r="HEE1205" s="22"/>
      <c r="HEF1205" s="22"/>
      <c r="HEG1205" s="22"/>
      <c r="HEH1205" s="22"/>
      <c r="HEI1205" s="22"/>
      <c r="HEJ1205" s="22"/>
      <c r="HEK1205" s="22"/>
      <c r="HEL1205" s="22"/>
      <c r="HEM1205" s="22"/>
      <c r="HEN1205" s="22"/>
      <c r="HEO1205" s="22"/>
      <c r="HEP1205" s="22"/>
      <c r="HEQ1205" s="22"/>
      <c r="HER1205" s="22"/>
      <c r="HES1205" s="22"/>
      <c r="HET1205" s="22"/>
      <c r="HEU1205" s="22"/>
      <c r="HEV1205" s="22"/>
      <c r="HEW1205" s="22"/>
      <c r="HEX1205" s="22"/>
      <c r="HEY1205" s="22"/>
      <c r="HEZ1205" s="22"/>
      <c r="HFA1205" s="22"/>
      <c r="HFB1205" s="22"/>
      <c r="HFC1205" s="22"/>
      <c r="HFD1205" s="22"/>
      <c r="HFE1205" s="22"/>
      <c r="HFF1205" s="22"/>
      <c r="HFG1205" s="22"/>
      <c r="HFH1205" s="22"/>
      <c r="HFI1205" s="22"/>
      <c r="HFJ1205" s="22"/>
      <c r="HFK1205" s="22"/>
      <c r="HFL1205" s="22"/>
      <c r="HFM1205" s="22"/>
      <c r="HFN1205" s="22"/>
      <c r="HFO1205" s="22"/>
      <c r="HFP1205" s="22"/>
      <c r="HFQ1205" s="22"/>
      <c r="HFR1205" s="22"/>
      <c r="HFS1205" s="22"/>
      <c r="HFT1205" s="22"/>
      <c r="HFU1205" s="22"/>
      <c r="HFV1205" s="22"/>
      <c r="HFW1205" s="22"/>
      <c r="HFX1205" s="22"/>
      <c r="HFY1205" s="22"/>
      <c r="HFZ1205" s="22"/>
      <c r="HGA1205" s="22"/>
      <c r="HGB1205" s="22"/>
      <c r="HGC1205" s="22"/>
      <c r="HGD1205" s="22"/>
      <c r="HGE1205" s="22"/>
      <c r="HGF1205" s="22"/>
      <c r="HGG1205" s="22"/>
      <c r="HGH1205" s="22"/>
      <c r="HGI1205" s="22"/>
      <c r="HGJ1205" s="22"/>
      <c r="HGK1205" s="22"/>
      <c r="HGL1205" s="22"/>
      <c r="HGM1205" s="22"/>
      <c r="HGN1205" s="22"/>
      <c r="HGO1205" s="22"/>
      <c r="HGP1205" s="22"/>
      <c r="HGQ1205" s="22"/>
      <c r="HGR1205" s="22"/>
      <c r="HGS1205" s="22"/>
      <c r="HGT1205" s="22"/>
      <c r="HGU1205" s="22"/>
      <c r="HGV1205" s="22"/>
      <c r="HGW1205" s="22"/>
      <c r="HGX1205" s="22"/>
      <c r="HGY1205" s="22"/>
      <c r="HGZ1205" s="22"/>
      <c r="HHA1205" s="22"/>
      <c r="HHB1205" s="22"/>
      <c r="HHC1205" s="22"/>
      <c r="HHD1205" s="22"/>
      <c r="HHE1205" s="22"/>
      <c r="HHF1205" s="22"/>
      <c r="HHG1205" s="22"/>
      <c r="HHH1205" s="22"/>
      <c r="HHI1205" s="22"/>
      <c r="HHJ1205" s="22"/>
      <c r="HHK1205" s="22"/>
      <c r="HHL1205" s="22"/>
      <c r="HHM1205" s="22"/>
      <c r="HHN1205" s="22"/>
      <c r="HHO1205" s="22"/>
      <c r="HHP1205" s="22"/>
      <c r="HHQ1205" s="22"/>
      <c r="HHR1205" s="22"/>
      <c r="HHS1205" s="22"/>
      <c r="HHT1205" s="22"/>
      <c r="HHU1205" s="22"/>
      <c r="HHV1205" s="22"/>
      <c r="HHW1205" s="22"/>
      <c r="HHX1205" s="22"/>
      <c r="HHY1205" s="22"/>
      <c r="HHZ1205" s="22"/>
      <c r="HIA1205" s="22"/>
      <c r="HIB1205" s="22"/>
      <c r="HIC1205" s="22"/>
      <c r="HID1205" s="22"/>
      <c r="HIE1205" s="22"/>
      <c r="HIF1205" s="22"/>
      <c r="HIG1205" s="22"/>
      <c r="HIH1205" s="22"/>
      <c r="HII1205" s="22"/>
      <c r="HIJ1205" s="22"/>
      <c r="HIK1205" s="22"/>
      <c r="HIL1205" s="22"/>
      <c r="HIM1205" s="22"/>
      <c r="HIN1205" s="22"/>
      <c r="HIO1205" s="22"/>
      <c r="HIP1205" s="22"/>
      <c r="HIQ1205" s="22"/>
      <c r="HIR1205" s="22"/>
      <c r="HIS1205" s="22"/>
      <c r="HIT1205" s="22"/>
      <c r="HIU1205" s="22"/>
      <c r="HIV1205" s="22"/>
      <c r="HIW1205" s="22"/>
      <c r="HIX1205" s="22"/>
      <c r="HIY1205" s="22"/>
      <c r="HIZ1205" s="22"/>
      <c r="HJA1205" s="22"/>
      <c r="HJB1205" s="22"/>
      <c r="HJC1205" s="22"/>
      <c r="HJD1205" s="22"/>
      <c r="HJE1205" s="22"/>
      <c r="HJF1205" s="22"/>
      <c r="HJG1205" s="22"/>
      <c r="HJH1205" s="22"/>
      <c r="HJI1205" s="22"/>
      <c r="HJJ1205" s="22"/>
      <c r="HJK1205" s="22"/>
      <c r="HJL1205" s="22"/>
      <c r="HJM1205" s="22"/>
      <c r="HJN1205" s="22"/>
      <c r="HJO1205" s="22"/>
      <c r="HJP1205" s="22"/>
      <c r="HJQ1205" s="22"/>
      <c r="HJR1205" s="22"/>
      <c r="HJS1205" s="22"/>
      <c r="HJT1205" s="22"/>
      <c r="HJU1205" s="22"/>
      <c r="HJV1205" s="22"/>
      <c r="HJW1205" s="22"/>
      <c r="HJX1205" s="22"/>
      <c r="HJY1205" s="22"/>
      <c r="HJZ1205" s="22"/>
      <c r="HKA1205" s="22"/>
      <c r="HKB1205" s="22"/>
      <c r="HKC1205" s="22"/>
      <c r="HKD1205" s="22"/>
      <c r="HKE1205" s="22"/>
      <c r="HKF1205" s="22"/>
      <c r="HKG1205" s="22"/>
      <c r="HKH1205" s="22"/>
      <c r="HKI1205" s="22"/>
      <c r="HKJ1205" s="22"/>
      <c r="HKK1205" s="22"/>
      <c r="HKL1205" s="22"/>
      <c r="HKM1205" s="22"/>
      <c r="HKN1205" s="22"/>
      <c r="HKO1205" s="22"/>
      <c r="HKP1205" s="22"/>
      <c r="HKQ1205" s="22"/>
      <c r="HKR1205" s="22"/>
      <c r="HKS1205" s="22"/>
      <c r="HKT1205" s="22"/>
      <c r="HKU1205" s="22"/>
      <c r="HKV1205" s="22"/>
      <c r="HKW1205" s="22"/>
      <c r="HKX1205" s="22"/>
      <c r="HKY1205" s="22"/>
      <c r="HKZ1205" s="22"/>
      <c r="HLA1205" s="22"/>
      <c r="HLB1205" s="22"/>
      <c r="HLC1205" s="22"/>
      <c r="HLD1205" s="22"/>
      <c r="HLE1205" s="22"/>
      <c r="HLF1205" s="22"/>
      <c r="HLG1205" s="22"/>
      <c r="HLH1205" s="22"/>
      <c r="HLI1205" s="22"/>
      <c r="HLJ1205" s="22"/>
      <c r="HLK1205" s="22"/>
      <c r="HLL1205" s="22"/>
      <c r="HLM1205" s="22"/>
      <c r="HLN1205" s="22"/>
      <c r="HLO1205" s="22"/>
      <c r="HLP1205" s="22"/>
      <c r="HLQ1205" s="22"/>
      <c r="HLR1205" s="22"/>
      <c r="HLS1205" s="22"/>
      <c r="HLT1205" s="22"/>
      <c r="HLU1205" s="22"/>
      <c r="HLV1205" s="22"/>
      <c r="HLW1205" s="22"/>
      <c r="HLX1205" s="22"/>
      <c r="HLY1205" s="22"/>
      <c r="HLZ1205" s="22"/>
      <c r="HMA1205" s="22"/>
      <c r="HMB1205" s="22"/>
      <c r="HMC1205" s="22"/>
      <c r="HMD1205" s="22"/>
      <c r="HME1205" s="22"/>
      <c r="HMF1205" s="22"/>
      <c r="HMG1205" s="22"/>
      <c r="HMH1205" s="22"/>
      <c r="HMI1205" s="22"/>
      <c r="HMJ1205" s="22"/>
      <c r="HMK1205" s="22"/>
      <c r="HML1205" s="22"/>
      <c r="HMM1205" s="22"/>
      <c r="HMN1205" s="22"/>
      <c r="HMO1205" s="22"/>
      <c r="HMP1205" s="22"/>
      <c r="HMQ1205" s="22"/>
      <c r="HMR1205" s="22"/>
      <c r="HMS1205" s="22"/>
      <c r="HMT1205" s="22"/>
      <c r="HMU1205" s="22"/>
      <c r="HMV1205" s="22"/>
      <c r="HMW1205" s="22"/>
      <c r="HMX1205" s="22"/>
      <c r="HMY1205" s="22"/>
      <c r="HMZ1205" s="22"/>
      <c r="HNA1205" s="22"/>
      <c r="HNB1205" s="22"/>
      <c r="HNC1205" s="22"/>
      <c r="HND1205" s="22"/>
      <c r="HNE1205" s="22"/>
      <c r="HNF1205" s="22"/>
      <c r="HNG1205" s="22"/>
      <c r="HNH1205" s="22"/>
      <c r="HNI1205" s="22"/>
      <c r="HNJ1205" s="22"/>
      <c r="HNK1205" s="22"/>
      <c r="HNL1205" s="22"/>
      <c r="HNM1205" s="22"/>
      <c r="HNN1205" s="22"/>
      <c r="HNO1205" s="22"/>
      <c r="HNP1205" s="22"/>
      <c r="HNQ1205" s="22"/>
      <c r="HNR1205" s="22"/>
      <c r="HNS1205" s="22"/>
      <c r="HNT1205" s="22"/>
      <c r="HNU1205" s="22"/>
      <c r="HNV1205" s="22"/>
      <c r="HNW1205" s="22"/>
      <c r="HNX1205" s="22"/>
      <c r="HNY1205" s="22"/>
      <c r="HNZ1205" s="22"/>
      <c r="HOA1205" s="22"/>
      <c r="HOB1205" s="22"/>
      <c r="HOC1205" s="22"/>
      <c r="HOD1205" s="22"/>
      <c r="HOE1205" s="22"/>
      <c r="HOF1205" s="22"/>
      <c r="HOG1205" s="22"/>
      <c r="HOH1205" s="22"/>
      <c r="HOI1205" s="22"/>
      <c r="HOJ1205" s="22"/>
      <c r="HOK1205" s="22"/>
      <c r="HOL1205" s="22"/>
      <c r="HOM1205" s="22"/>
      <c r="HON1205" s="22"/>
      <c r="HOO1205" s="22"/>
      <c r="HOP1205" s="22"/>
      <c r="HOQ1205" s="22"/>
      <c r="HOR1205" s="22"/>
      <c r="HOS1205" s="22"/>
      <c r="HOT1205" s="22"/>
      <c r="HOU1205" s="22"/>
      <c r="HOV1205" s="22"/>
      <c r="HOW1205" s="22"/>
      <c r="HOX1205" s="22"/>
      <c r="HOY1205" s="22"/>
      <c r="HOZ1205" s="22"/>
      <c r="HPA1205" s="22"/>
      <c r="HPB1205" s="22"/>
      <c r="HPC1205" s="22"/>
      <c r="HPD1205" s="22"/>
      <c r="HPE1205" s="22"/>
      <c r="HPF1205" s="22"/>
      <c r="HPG1205" s="22"/>
      <c r="HPH1205" s="22"/>
      <c r="HPI1205" s="22"/>
      <c r="HPJ1205" s="22"/>
      <c r="HPK1205" s="22"/>
      <c r="HPL1205" s="22"/>
      <c r="HPM1205" s="22"/>
      <c r="HPN1205" s="22"/>
      <c r="HPO1205" s="22"/>
      <c r="HPP1205" s="22"/>
      <c r="HPQ1205" s="22"/>
      <c r="HPR1205" s="22"/>
      <c r="HPS1205" s="22"/>
      <c r="HPT1205" s="22"/>
      <c r="HPU1205" s="22"/>
      <c r="HPV1205" s="22"/>
      <c r="HPW1205" s="22"/>
      <c r="HPX1205" s="22"/>
      <c r="HPY1205" s="22"/>
      <c r="HPZ1205" s="22"/>
      <c r="HQA1205" s="22"/>
      <c r="HQB1205" s="22"/>
      <c r="HQC1205" s="22"/>
      <c r="HQD1205" s="22"/>
      <c r="HQE1205" s="22"/>
      <c r="HQF1205" s="22"/>
      <c r="HQG1205" s="22"/>
      <c r="HQH1205" s="22"/>
      <c r="HQI1205" s="22"/>
      <c r="HQJ1205" s="22"/>
      <c r="HQK1205" s="22"/>
      <c r="HQL1205" s="22"/>
      <c r="HQM1205" s="22"/>
      <c r="HQN1205" s="22"/>
      <c r="HQO1205" s="22"/>
      <c r="HQP1205" s="22"/>
      <c r="HQQ1205" s="22"/>
      <c r="HQR1205" s="22"/>
      <c r="HQS1205" s="22"/>
      <c r="HQT1205" s="22"/>
      <c r="HQU1205" s="22"/>
      <c r="HQV1205" s="22"/>
      <c r="HQW1205" s="22"/>
      <c r="HQX1205" s="22"/>
      <c r="HQY1205" s="22"/>
      <c r="HQZ1205" s="22"/>
      <c r="HRA1205" s="22"/>
      <c r="HRB1205" s="22"/>
      <c r="HRC1205" s="22"/>
      <c r="HRD1205" s="22"/>
      <c r="HRE1205" s="22"/>
      <c r="HRF1205" s="22"/>
      <c r="HRG1205" s="22"/>
      <c r="HRH1205" s="22"/>
      <c r="HRI1205" s="22"/>
      <c r="HRJ1205" s="22"/>
      <c r="HRK1205" s="22"/>
      <c r="HRL1205" s="22"/>
      <c r="HRM1205" s="22"/>
      <c r="HRN1205" s="22"/>
      <c r="HRO1205" s="22"/>
      <c r="HRP1205" s="22"/>
      <c r="HRQ1205" s="22"/>
      <c r="HRR1205" s="22"/>
      <c r="HRS1205" s="22"/>
      <c r="HRT1205" s="22"/>
      <c r="HRU1205" s="22"/>
      <c r="HRV1205" s="22"/>
      <c r="HRW1205" s="22"/>
      <c r="HRX1205" s="22"/>
      <c r="HRY1205" s="22"/>
      <c r="HRZ1205" s="22"/>
      <c r="HSA1205" s="22"/>
      <c r="HSB1205" s="22"/>
      <c r="HSC1205" s="22"/>
      <c r="HSD1205" s="22"/>
      <c r="HSE1205" s="22"/>
      <c r="HSF1205" s="22"/>
      <c r="HSG1205" s="22"/>
      <c r="HSH1205" s="22"/>
      <c r="HSI1205" s="22"/>
      <c r="HSJ1205" s="22"/>
      <c r="HSK1205" s="22"/>
      <c r="HSL1205" s="22"/>
      <c r="HSM1205" s="22"/>
      <c r="HSN1205" s="22"/>
      <c r="HSO1205" s="22"/>
      <c r="HSP1205" s="22"/>
      <c r="HSQ1205" s="22"/>
      <c r="HSR1205" s="22"/>
      <c r="HSS1205" s="22"/>
      <c r="HST1205" s="22"/>
      <c r="HSU1205" s="22"/>
      <c r="HSV1205" s="22"/>
      <c r="HSW1205" s="22"/>
      <c r="HSX1205" s="22"/>
      <c r="HSY1205" s="22"/>
      <c r="HSZ1205" s="22"/>
      <c r="HTA1205" s="22"/>
      <c r="HTB1205" s="22"/>
      <c r="HTC1205" s="22"/>
      <c r="HTD1205" s="22"/>
      <c r="HTE1205" s="22"/>
      <c r="HTF1205" s="22"/>
      <c r="HTG1205" s="22"/>
      <c r="HTH1205" s="22"/>
      <c r="HTI1205" s="22"/>
      <c r="HTJ1205" s="22"/>
      <c r="HTK1205" s="22"/>
      <c r="HTL1205" s="22"/>
      <c r="HTM1205" s="22"/>
      <c r="HTN1205" s="22"/>
      <c r="HTO1205" s="22"/>
      <c r="HTP1205" s="22"/>
      <c r="HTQ1205" s="22"/>
      <c r="HTR1205" s="22"/>
      <c r="HTS1205" s="22"/>
      <c r="HTT1205" s="22"/>
      <c r="HTU1205" s="22"/>
      <c r="HTV1205" s="22"/>
      <c r="HTW1205" s="22"/>
      <c r="HTX1205" s="22"/>
      <c r="HTY1205" s="22"/>
      <c r="HTZ1205" s="22"/>
      <c r="HUA1205" s="22"/>
      <c r="HUB1205" s="22"/>
      <c r="HUC1205" s="22"/>
      <c r="HUD1205" s="22"/>
      <c r="HUE1205" s="22"/>
      <c r="HUF1205" s="22"/>
      <c r="HUG1205" s="22"/>
      <c r="HUH1205" s="22"/>
      <c r="HUI1205" s="22"/>
      <c r="HUJ1205" s="22"/>
      <c r="HUK1205" s="22"/>
      <c r="HUL1205" s="22"/>
      <c r="HUM1205" s="22"/>
      <c r="HUN1205" s="22"/>
      <c r="HUO1205" s="22"/>
      <c r="HUP1205" s="22"/>
      <c r="HUQ1205" s="22"/>
      <c r="HUR1205" s="22"/>
      <c r="HUS1205" s="22"/>
      <c r="HUT1205" s="22"/>
      <c r="HUU1205" s="22"/>
      <c r="HUV1205" s="22"/>
      <c r="HUW1205" s="22"/>
      <c r="HUX1205" s="22"/>
      <c r="HUY1205" s="22"/>
      <c r="HUZ1205" s="22"/>
      <c r="HVA1205" s="22"/>
      <c r="HVB1205" s="22"/>
      <c r="HVC1205" s="22"/>
      <c r="HVD1205" s="22"/>
      <c r="HVE1205" s="22"/>
      <c r="HVF1205" s="22"/>
      <c r="HVG1205" s="22"/>
      <c r="HVH1205" s="22"/>
      <c r="HVI1205" s="22"/>
      <c r="HVJ1205" s="22"/>
      <c r="HVK1205" s="22"/>
      <c r="HVL1205" s="22"/>
      <c r="HVM1205" s="22"/>
      <c r="HVN1205" s="22"/>
      <c r="HVO1205" s="22"/>
      <c r="HVP1205" s="22"/>
      <c r="HVQ1205" s="22"/>
      <c r="HVR1205" s="22"/>
      <c r="HVS1205" s="22"/>
      <c r="HVT1205" s="22"/>
      <c r="HVU1205" s="22"/>
      <c r="HVV1205" s="22"/>
      <c r="HVW1205" s="22"/>
      <c r="HVX1205" s="22"/>
      <c r="HVY1205" s="22"/>
      <c r="HVZ1205" s="22"/>
      <c r="HWA1205" s="22"/>
      <c r="HWB1205" s="22"/>
      <c r="HWC1205" s="22"/>
      <c r="HWD1205" s="22"/>
      <c r="HWE1205" s="22"/>
      <c r="HWF1205" s="22"/>
      <c r="HWG1205" s="22"/>
      <c r="HWH1205" s="22"/>
      <c r="HWI1205" s="22"/>
      <c r="HWJ1205" s="22"/>
      <c r="HWK1205" s="22"/>
      <c r="HWL1205" s="22"/>
      <c r="HWM1205" s="22"/>
      <c r="HWN1205" s="22"/>
      <c r="HWO1205" s="22"/>
      <c r="HWP1205" s="22"/>
      <c r="HWQ1205" s="22"/>
      <c r="HWR1205" s="22"/>
      <c r="HWS1205" s="22"/>
      <c r="HWT1205" s="22"/>
      <c r="HWU1205" s="22"/>
      <c r="HWV1205" s="22"/>
      <c r="HWW1205" s="22"/>
      <c r="HWX1205" s="22"/>
      <c r="HWY1205" s="22"/>
      <c r="HWZ1205" s="22"/>
      <c r="HXA1205" s="22"/>
      <c r="HXB1205" s="22"/>
      <c r="HXC1205" s="22"/>
      <c r="HXD1205" s="22"/>
      <c r="HXE1205" s="22"/>
      <c r="HXF1205" s="22"/>
      <c r="HXG1205" s="22"/>
      <c r="HXH1205" s="22"/>
      <c r="HXI1205" s="22"/>
      <c r="HXJ1205" s="22"/>
      <c r="HXK1205" s="22"/>
      <c r="HXL1205" s="22"/>
      <c r="HXM1205" s="22"/>
      <c r="HXN1205" s="22"/>
      <c r="HXO1205" s="22"/>
      <c r="HXP1205" s="22"/>
      <c r="HXQ1205" s="22"/>
      <c r="HXR1205" s="22"/>
      <c r="HXS1205" s="22"/>
      <c r="HXT1205" s="22"/>
      <c r="HXU1205" s="22"/>
      <c r="HXV1205" s="22"/>
      <c r="HXW1205" s="22"/>
      <c r="HXX1205" s="22"/>
      <c r="HXY1205" s="22"/>
      <c r="HXZ1205" s="22"/>
      <c r="HYA1205" s="22"/>
      <c r="HYB1205" s="22"/>
      <c r="HYC1205" s="22"/>
      <c r="HYD1205" s="22"/>
      <c r="HYE1205" s="22"/>
      <c r="HYF1205" s="22"/>
      <c r="HYG1205" s="22"/>
      <c r="HYH1205" s="22"/>
      <c r="HYI1205" s="22"/>
      <c r="HYJ1205" s="22"/>
      <c r="HYK1205" s="22"/>
      <c r="HYL1205" s="22"/>
      <c r="HYM1205" s="22"/>
      <c r="HYN1205" s="22"/>
      <c r="HYO1205" s="22"/>
      <c r="HYP1205" s="22"/>
      <c r="HYQ1205" s="22"/>
      <c r="HYR1205" s="22"/>
      <c r="HYS1205" s="22"/>
      <c r="HYT1205" s="22"/>
      <c r="HYU1205" s="22"/>
      <c r="HYV1205" s="22"/>
      <c r="HYW1205" s="22"/>
      <c r="HYX1205" s="22"/>
      <c r="HYY1205" s="22"/>
      <c r="HYZ1205" s="22"/>
      <c r="HZA1205" s="22"/>
      <c r="HZB1205" s="22"/>
      <c r="HZC1205" s="22"/>
      <c r="HZD1205" s="22"/>
      <c r="HZE1205" s="22"/>
      <c r="HZF1205" s="22"/>
      <c r="HZG1205" s="22"/>
      <c r="HZH1205" s="22"/>
      <c r="HZI1205" s="22"/>
      <c r="HZJ1205" s="22"/>
      <c r="HZK1205" s="22"/>
      <c r="HZL1205" s="22"/>
      <c r="HZM1205" s="22"/>
      <c r="HZN1205" s="22"/>
      <c r="HZO1205" s="22"/>
      <c r="HZP1205" s="22"/>
      <c r="HZQ1205" s="22"/>
      <c r="HZR1205" s="22"/>
      <c r="HZS1205" s="22"/>
      <c r="HZT1205" s="22"/>
      <c r="HZU1205" s="22"/>
      <c r="HZV1205" s="22"/>
      <c r="HZW1205" s="22"/>
      <c r="HZX1205" s="22"/>
      <c r="HZY1205" s="22"/>
      <c r="HZZ1205" s="22"/>
      <c r="IAA1205" s="22"/>
      <c r="IAB1205" s="22"/>
      <c r="IAC1205" s="22"/>
      <c r="IAD1205" s="22"/>
      <c r="IAE1205" s="22"/>
      <c r="IAF1205" s="22"/>
      <c r="IAG1205" s="22"/>
      <c r="IAH1205" s="22"/>
      <c r="IAI1205" s="22"/>
      <c r="IAJ1205" s="22"/>
      <c r="IAK1205" s="22"/>
      <c r="IAL1205" s="22"/>
      <c r="IAM1205" s="22"/>
      <c r="IAN1205" s="22"/>
      <c r="IAO1205" s="22"/>
      <c r="IAP1205" s="22"/>
      <c r="IAQ1205" s="22"/>
      <c r="IAR1205" s="22"/>
      <c r="IAS1205" s="22"/>
      <c r="IAT1205" s="22"/>
      <c r="IAU1205" s="22"/>
      <c r="IAV1205" s="22"/>
      <c r="IAW1205" s="22"/>
      <c r="IAX1205" s="22"/>
      <c r="IAY1205" s="22"/>
      <c r="IAZ1205" s="22"/>
      <c r="IBA1205" s="22"/>
      <c r="IBB1205" s="22"/>
      <c r="IBC1205" s="22"/>
      <c r="IBD1205" s="22"/>
      <c r="IBE1205" s="22"/>
      <c r="IBF1205" s="22"/>
      <c r="IBG1205" s="22"/>
      <c r="IBH1205" s="22"/>
      <c r="IBI1205" s="22"/>
      <c r="IBJ1205" s="22"/>
      <c r="IBK1205" s="22"/>
      <c r="IBL1205" s="22"/>
      <c r="IBM1205" s="22"/>
      <c r="IBN1205" s="22"/>
      <c r="IBO1205" s="22"/>
      <c r="IBP1205" s="22"/>
      <c r="IBQ1205" s="22"/>
      <c r="IBR1205" s="22"/>
      <c r="IBS1205" s="22"/>
      <c r="IBT1205" s="22"/>
      <c r="IBU1205" s="22"/>
      <c r="IBV1205" s="22"/>
      <c r="IBW1205" s="22"/>
      <c r="IBX1205" s="22"/>
      <c r="IBY1205" s="22"/>
      <c r="IBZ1205" s="22"/>
      <c r="ICA1205" s="22"/>
      <c r="ICB1205" s="22"/>
      <c r="ICC1205" s="22"/>
      <c r="ICD1205" s="22"/>
      <c r="ICE1205" s="22"/>
      <c r="ICF1205" s="22"/>
      <c r="ICG1205" s="22"/>
      <c r="ICH1205" s="22"/>
      <c r="ICI1205" s="22"/>
      <c r="ICJ1205" s="22"/>
      <c r="ICK1205" s="22"/>
      <c r="ICL1205" s="22"/>
      <c r="ICM1205" s="22"/>
      <c r="ICN1205" s="22"/>
      <c r="ICO1205" s="22"/>
      <c r="ICP1205" s="22"/>
      <c r="ICQ1205" s="22"/>
      <c r="ICR1205" s="22"/>
      <c r="ICS1205" s="22"/>
      <c r="ICT1205" s="22"/>
      <c r="ICU1205" s="22"/>
      <c r="ICV1205" s="22"/>
      <c r="ICW1205" s="22"/>
      <c r="ICX1205" s="22"/>
      <c r="ICY1205" s="22"/>
      <c r="ICZ1205" s="22"/>
      <c r="IDA1205" s="22"/>
      <c r="IDB1205" s="22"/>
      <c r="IDC1205" s="22"/>
      <c r="IDD1205" s="22"/>
      <c r="IDE1205" s="22"/>
      <c r="IDF1205" s="22"/>
      <c r="IDG1205" s="22"/>
      <c r="IDH1205" s="22"/>
      <c r="IDI1205" s="22"/>
      <c r="IDJ1205" s="22"/>
      <c r="IDK1205" s="22"/>
      <c r="IDL1205" s="22"/>
      <c r="IDM1205" s="22"/>
      <c r="IDN1205" s="22"/>
      <c r="IDO1205" s="22"/>
      <c r="IDP1205" s="22"/>
      <c r="IDQ1205" s="22"/>
      <c r="IDR1205" s="22"/>
      <c r="IDS1205" s="22"/>
      <c r="IDT1205" s="22"/>
      <c r="IDU1205" s="22"/>
      <c r="IDV1205" s="22"/>
      <c r="IDW1205" s="22"/>
      <c r="IDX1205" s="22"/>
      <c r="IDY1205" s="22"/>
      <c r="IDZ1205" s="22"/>
      <c r="IEA1205" s="22"/>
      <c r="IEB1205" s="22"/>
      <c r="IEC1205" s="22"/>
      <c r="IED1205" s="22"/>
      <c r="IEE1205" s="22"/>
      <c r="IEF1205" s="22"/>
      <c r="IEG1205" s="22"/>
      <c r="IEH1205" s="22"/>
      <c r="IEI1205" s="22"/>
      <c r="IEJ1205" s="22"/>
      <c r="IEK1205" s="22"/>
      <c r="IEL1205" s="22"/>
      <c r="IEM1205" s="22"/>
      <c r="IEN1205" s="22"/>
      <c r="IEO1205" s="22"/>
      <c r="IEP1205" s="22"/>
      <c r="IEQ1205" s="22"/>
      <c r="IER1205" s="22"/>
      <c r="IES1205" s="22"/>
      <c r="IET1205" s="22"/>
      <c r="IEU1205" s="22"/>
      <c r="IEV1205" s="22"/>
      <c r="IEW1205" s="22"/>
      <c r="IEX1205" s="22"/>
      <c r="IEY1205" s="22"/>
      <c r="IEZ1205" s="22"/>
      <c r="IFA1205" s="22"/>
      <c r="IFB1205" s="22"/>
      <c r="IFC1205" s="22"/>
      <c r="IFD1205" s="22"/>
      <c r="IFE1205" s="22"/>
      <c r="IFF1205" s="22"/>
      <c r="IFG1205" s="22"/>
      <c r="IFH1205" s="22"/>
      <c r="IFI1205" s="22"/>
      <c r="IFJ1205" s="22"/>
      <c r="IFK1205" s="22"/>
      <c r="IFL1205" s="22"/>
      <c r="IFM1205" s="22"/>
      <c r="IFN1205" s="22"/>
      <c r="IFO1205" s="22"/>
      <c r="IFP1205" s="22"/>
      <c r="IFQ1205" s="22"/>
      <c r="IFR1205" s="22"/>
      <c r="IFS1205" s="22"/>
      <c r="IFT1205" s="22"/>
      <c r="IFU1205" s="22"/>
      <c r="IFV1205" s="22"/>
      <c r="IFW1205" s="22"/>
      <c r="IFX1205" s="22"/>
      <c r="IFY1205" s="22"/>
      <c r="IFZ1205" s="22"/>
      <c r="IGA1205" s="22"/>
      <c r="IGB1205" s="22"/>
      <c r="IGC1205" s="22"/>
      <c r="IGD1205" s="22"/>
      <c r="IGE1205" s="22"/>
      <c r="IGF1205" s="22"/>
      <c r="IGG1205" s="22"/>
      <c r="IGH1205" s="22"/>
      <c r="IGI1205" s="22"/>
      <c r="IGJ1205" s="22"/>
      <c r="IGK1205" s="22"/>
      <c r="IGL1205" s="22"/>
      <c r="IGM1205" s="22"/>
      <c r="IGN1205" s="22"/>
      <c r="IGO1205" s="22"/>
      <c r="IGP1205" s="22"/>
      <c r="IGQ1205" s="22"/>
      <c r="IGR1205" s="22"/>
      <c r="IGS1205" s="22"/>
      <c r="IGT1205" s="22"/>
      <c r="IGU1205" s="22"/>
      <c r="IGV1205" s="22"/>
      <c r="IGW1205" s="22"/>
      <c r="IGX1205" s="22"/>
      <c r="IGY1205" s="22"/>
      <c r="IGZ1205" s="22"/>
      <c r="IHA1205" s="22"/>
      <c r="IHB1205" s="22"/>
      <c r="IHC1205" s="22"/>
      <c r="IHD1205" s="22"/>
      <c r="IHE1205" s="22"/>
      <c r="IHF1205" s="22"/>
      <c r="IHG1205" s="22"/>
      <c r="IHH1205" s="22"/>
      <c r="IHI1205" s="22"/>
      <c r="IHJ1205" s="22"/>
      <c r="IHK1205" s="22"/>
      <c r="IHL1205" s="22"/>
      <c r="IHM1205" s="22"/>
      <c r="IHN1205" s="22"/>
      <c r="IHO1205" s="22"/>
      <c r="IHP1205" s="22"/>
      <c r="IHQ1205" s="22"/>
      <c r="IHR1205" s="22"/>
      <c r="IHS1205" s="22"/>
      <c r="IHT1205" s="22"/>
      <c r="IHU1205" s="22"/>
      <c r="IHV1205" s="22"/>
      <c r="IHW1205" s="22"/>
      <c r="IHX1205" s="22"/>
      <c r="IHY1205" s="22"/>
      <c r="IHZ1205" s="22"/>
      <c r="IIA1205" s="22"/>
      <c r="IIB1205" s="22"/>
      <c r="IIC1205" s="22"/>
      <c r="IID1205" s="22"/>
      <c r="IIE1205" s="22"/>
      <c r="IIF1205" s="22"/>
      <c r="IIG1205" s="22"/>
      <c r="IIH1205" s="22"/>
      <c r="III1205" s="22"/>
      <c r="IIJ1205" s="22"/>
      <c r="IIK1205" s="22"/>
      <c r="IIL1205" s="22"/>
      <c r="IIM1205" s="22"/>
      <c r="IIN1205" s="22"/>
      <c r="IIO1205" s="22"/>
      <c r="IIP1205" s="22"/>
      <c r="IIQ1205" s="22"/>
      <c r="IIR1205" s="22"/>
      <c r="IIS1205" s="22"/>
      <c r="IIT1205" s="22"/>
      <c r="IIU1205" s="22"/>
      <c r="IIV1205" s="22"/>
      <c r="IIW1205" s="22"/>
      <c r="IIX1205" s="22"/>
      <c r="IIY1205" s="22"/>
      <c r="IIZ1205" s="22"/>
      <c r="IJA1205" s="22"/>
      <c r="IJB1205" s="22"/>
      <c r="IJC1205" s="22"/>
      <c r="IJD1205" s="22"/>
      <c r="IJE1205" s="22"/>
      <c r="IJF1205" s="22"/>
      <c r="IJG1205" s="22"/>
      <c r="IJH1205" s="22"/>
      <c r="IJI1205" s="22"/>
      <c r="IJJ1205" s="22"/>
      <c r="IJK1205" s="22"/>
      <c r="IJL1205" s="22"/>
      <c r="IJM1205" s="22"/>
      <c r="IJN1205" s="22"/>
      <c r="IJO1205" s="22"/>
      <c r="IJP1205" s="22"/>
      <c r="IJQ1205" s="22"/>
      <c r="IJR1205" s="22"/>
      <c r="IJS1205" s="22"/>
      <c r="IJT1205" s="22"/>
      <c r="IJU1205" s="22"/>
      <c r="IJV1205" s="22"/>
      <c r="IJW1205" s="22"/>
      <c r="IJX1205" s="22"/>
      <c r="IJY1205" s="22"/>
      <c r="IJZ1205" s="22"/>
      <c r="IKA1205" s="22"/>
      <c r="IKB1205" s="22"/>
      <c r="IKC1205" s="22"/>
      <c r="IKD1205" s="22"/>
      <c r="IKE1205" s="22"/>
      <c r="IKF1205" s="22"/>
      <c r="IKG1205" s="22"/>
      <c r="IKH1205" s="22"/>
      <c r="IKI1205" s="22"/>
      <c r="IKJ1205" s="22"/>
      <c r="IKK1205" s="22"/>
      <c r="IKL1205" s="22"/>
      <c r="IKM1205" s="22"/>
      <c r="IKN1205" s="22"/>
      <c r="IKO1205" s="22"/>
      <c r="IKP1205" s="22"/>
      <c r="IKQ1205" s="22"/>
      <c r="IKR1205" s="22"/>
      <c r="IKS1205" s="22"/>
      <c r="IKT1205" s="22"/>
      <c r="IKU1205" s="22"/>
      <c r="IKV1205" s="22"/>
      <c r="IKW1205" s="22"/>
      <c r="IKX1205" s="22"/>
      <c r="IKY1205" s="22"/>
      <c r="IKZ1205" s="22"/>
      <c r="ILA1205" s="22"/>
      <c r="ILB1205" s="22"/>
      <c r="ILC1205" s="22"/>
      <c r="ILD1205" s="22"/>
      <c r="ILE1205" s="22"/>
      <c r="ILF1205" s="22"/>
      <c r="ILG1205" s="22"/>
      <c r="ILH1205" s="22"/>
      <c r="ILI1205" s="22"/>
      <c r="ILJ1205" s="22"/>
      <c r="ILK1205" s="22"/>
      <c r="ILL1205" s="22"/>
      <c r="ILM1205" s="22"/>
      <c r="ILN1205" s="22"/>
      <c r="ILO1205" s="22"/>
      <c r="ILP1205" s="22"/>
      <c r="ILQ1205" s="22"/>
      <c r="ILR1205" s="22"/>
      <c r="ILS1205" s="22"/>
      <c r="ILT1205" s="22"/>
      <c r="ILU1205" s="22"/>
      <c r="ILV1205" s="22"/>
      <c r="ILW1205" s="22"/>
      <c r="ILX1205" s="22"/>
      <c r="ILY1205" s="22"/>
      <c r="ILZ1205" s="22"/>
      <c r="IMA1205" s="22"/>
      <c r="IMB1205" s="22"/>
      <c r="IMC1205" s="22"/>
      <c r="IMD1205" s="22"/>
      <c r="IME1205" s="22"/>
      <c r="IMF1205" s="22"/>
      <c r="IMG1205" s="22"/>
      <c r="IMH1205" s="22"/>
      <c r="IMI1205" s="22"/>
      <c r="IMJ1205" s="22"/>
      <c r="IMK1205" s="22"/>
      <c r="IML1205" s="22"/>
      <c r="IMM1205" s="22"/>
      <c r="IMN1205" s="22"/>
      <c r="IMO1205" s="22"/>
      <c r="IMP1205" s="22"/>
      <c r="IMQ1205" s="22"/>
      <c r="IMR1205" s="22"/>
      <c r="IMS1205" s="22"/>
      <c r="IMT1205" s="22"/>
      <c r="IMU1205" s="22"/>
      <c r="IMV1205" s="22"/>
      <c r="IMW1205" s="22"/>
      <c r="IMX1205" s="22"/>
      <c r="IMY1205" s="22"/>
      <c r="IMZ1205" s="22"/>
      <c r="INA1205" s="22"/>
      <c r="INB1205" s="22"/>
      <c r="INC1205" s="22"/>
      <c r="IND1205" s="22"/>
      <c r="INE1205" s="22"/>
      <c r="INF1205" s="22"/>
      <c r="ING1205" s="22"/>
      <c r="INH1205" s="22"/>
      <c r="INI1205" s="22"/>
      <c r="INJ1205" s="22"/>
      <c r="INK1205" s="22"/>
      <c r="INL1205" s="22"/>
      <c r="INM1205" s="22"/>
      <c r="INN1205" s="22"/>
      <c r="INO1205" s="22"/>
      <c r="INP1205" s="22"/>
      <c r="INQ1205" s="22"/>
      <c r="INR1205" s="22"/>
      <c r="INS1205" s="22"/>
      <c r="INT1205" s="22"/>
      <c r="INU1205" s="22"/>
      <c r="INV1205" s="22"/>
      <c r="INW1205" s="22"/>
      <c r="INX1205" s="22"/>
      <c r="INY1205" s="22"/>
      <c r="INZ1205" s="22"/>
      <c r="IOA1205" s="22"/>
      <c r="IOB1205" s="22"/>
      <c r="IOC1205" s="22"/>
      <c r="IOD1205" s="22"/>
      <c r="IOE1205" s="22"/>
      <c r="IOF1205" s="22"/>
      <c r="IOG1205" s="22"/>
      <c r="IOH1205" s="22"/>
      <c r="IOI1205" s="22"/>
      <c r="IOJ1205" s="22"/>
      <c r="IOK1205" s="22"/>
      <c r="IOL1205" s="22"/>
      <c r="IOM1205" s="22"/>
      <c r="ION1205" s="22"/>
      <c r="IOO1205" s="22"/>
      <c r="IOP1205" s="22"/>
      <c r="IOQ1205" s="22"/>
      <c r="IOR1205" s="22"/>
      <c r="IOS1205" s="22"/>
      <c r="IOT1205" s="22"/>
      <c r="IOU1205" s="22"/>
      <c r="IOV1205" s="22"/>
      <c r="IOW1205" s="22"/>
      <c r="IOX1205" s="22"/>
      <c r="IOY1205" s="22"/>
      <c r="IOZ1205" s="22"/>
      <c r="IPA1205" s="22"/>
      <c r="IPB1205" s="22"/>
      <c r="IPC1205" s="22"/>
      <c r="IPD1205" s="22"/>
      <c r="IPE1205" s="22"/>
      <c r="IPF1205" s="22"/>
      <c r="IPG1205" s="22"/>
      <c r="IPH1205" s="22"/>
      <c r="IPI1205" s="22"/>
      <c r="IPJ1205" s="22"/>
      <c r="IPK1205" s="22"/>
      <c r="IPL1205" s="22"/>
      <c r="IPM1205" s="22"/>
      <c r="IPN1205" s="22"/>
      <c r="IPO1205" s="22"/>
      <c r="IPP1205" s="22"/>
      <c r="IPQ1205" s="22"/>
      <c r="IPR1205" s="22"/>
      <c r="IPS1205" s="22"/>
      <c r="IPT1205" s="22"/>
      <c r="IPU1205" s="22"/>
      <c r="IPV1205" s="22"/>
      <c r="IPW1205" s="22"/>
      <c r="IPX1205" s="22"/>
      <c r="IPY1205" s="22"/>
      <c r="IPZ1205" s="22"/>
      <c r="IQA1205" s="22"/>
      <c r="IQB1205" s="22"/>
      <c r="IQC1205" s="22"/>
      <c r="IQD1205" s="22"/>
      <c r="IQE1205" s="22"/>
      <c r="IQF1205" s="22"/>
      <c r="IQG1205" s="22"/>
      <c r="IQH1205" s="22"/>
      <c r="IQI1205" s="22"/>
      <c r="IQJ1205" s="22"/>
      <c r="IQK1205" s="22"/>
      <c r="IQL1205" s="22"/>
      <c r="IQM1205" s="22"/>
      <c r="IQN1205" s="22"/>
      <c r="IQO1205" s="22"/>
      <c r="IQP1205" s="22"/>
      <c r="IQQ1205" s="22"/>
      <c r="IQR1205" s="22"/>
      <c r="IQS1205" s="22"/>
      <c r="IQT1205" s="22"/>
      <c r="IQU1205" s="22"/>
      <c r="IQV1205" s="22"/>
      <c r="IQW1205" s="22"/>
      <c r="IQX1205" s="22"/>
      <c r="IQY1205" s="22"/>
      <c r="IQZ1205" s="22"/>
      <c r="IRA1205" s="22"/>
      <c r="IRB1205" s="22"/>
      <c r="IRC1205" s="22"/>
      <c r="IRD1205" s="22"/>
      <c r="IRE1205" s="22"/>
      <c r="IRF1205" s="22"/>
      <c r="IRG1205" s="22"/>
      <c r="IRH1205" s="22"/>
      <c r="IRI1205" s="22"/>
      <c r="IRJ1205" s="22"/>
      <c r="IRK1205" s="22"/>
      <c r="IRL1205" s="22"/>
      <c r="IRM1205" s="22"/>
      <c r="IRN1205" s="22"/>
      <c r="IRO1205" s="22"/>
      <c r="IRP1205" s="22"/>
      <c r="IRQ1205" s="22"/>
      <c r="IRR1205" s="22"/>
      <c r="IRS1205" s="22"/>
      <c r="IRT1205" s="22"/>
      <c r="IRU1205" s="22"/>
      <c r="IRV1205" s="22"/>
      <c r="IRW1205" s="22"/>
      <c r="IRX1205" s="22"/>
      <c r="IRY1205" s="22"/>
      <c r="IRZ1205" s="22"/>
      <c r="ISA1205" s="22"/>
      <c r="ISB1205" s="22"/>
      <c r="ISC1205" s="22"/>
      <c r="ISD1205" s="22"/>
      <c r="ISE1205" s="22"/>
      <c r="ISF1205" s="22"/>
      <c r="ISG1205" s="22"/>
      <c r="ISH1205" s="22"/>
      <c r="ISI1205" s="22"/>
      <c r="ISJ1205" s="22"/>
      <c r="ISK1205" s="22"/>
      <c r="ISL1205" s="22"/>
      <c r="ISM1205" s="22"/>
      <c r="ISN1205" s="22"/>
      <c r="ISO1205" s="22"/>
      <c r="ISP1205" s="22"/>
      <c r="ISQ1205" s="22"/>
      <c r="ISR1205" s="22"/>
      <c r="ISS1205" s="22"/>
      <c r="IST1205" s="22"/>
      <c r="ISU1205" s="22"/>
      <c r="ISV1205" s="22"/>
      <c r="ISW1205" s="22"/>
      <c r="ISX1205" s="22"/>
      <c r="ISY1205" s="22"/>
      <c r="ISZ1205" s="22"/>
      <c r="ITA1205" s="22"/>
      <c r="ITB1205" s="22"/>
      <c r="ITC1205" s="22"/>
      <c r="ITD1205" s="22"/>
      <c r="ITE1205" s="22"/>
      <c r="ITF1205" s="22"/>
      <c r="ITG1205" s="22"/>
      <c r="ITH1205" s="22"/>
      <c r="ITI1205" s="22"/>
      <c r="ITJ1205" s="22"/>
      <c r="ITK1205" s="22"/>
      <c r="ITL1205" s="22"/>
      <c r="ITM1205" s="22"/>
      <c r="ITN1205" s="22"/>
      <c r="ITO1205" s="22"/>
      <c r="ITP1205" s="22"/>
      <c r="ITQ1205" s="22"/>
      <c r="ITR1205" s="22"/>
      <c r="ITS1205" s="22"/>
      <c r="ITT1205" s="22"/>
      <c r="ITU1205" s="22"/>
      <c r="ITV1205" s="22"/>
      <c r="ITW1205" s="22"/>
      <c r="ITX1205" s="22"/>
      <c r="ITY1205" s="22"/>
      <c r="ITZ1205" s="22"/>
      <c r="IUA1205" s="22"/>
      <c r="IUB1205" s="22"/>
      <c r="IUC1205" s="22"/>
      <c r="IUD1205" s="22"/>
      <c r="IUE1205" s="22"/>
      <c r="IUF1205" s="22"/>
      <c r="IUG1205" s="22"/>
      <c r="IUH1205" s="22"/>
      <c r="IUI1205" s="22"/>
      <c r="IUJ1205" s="22"/>
      <c r="IUK1205" s="22"/>
      <c r="IUL1205" s="22"/>
      <c r="IUM1205" s="22"/>
      <c r="IUN1205" s="22"/>
      <c r="IUO1205" s="22"/>
      <c r="IUP1205" s="22"/>
      <c r="IUQ1205" s="22"/>
      <c r="IUR1205" s="22"/>
      <c r="IUS1205" s="22"/>
      <c r="IUT1205" s="22"/>
      <c r="IUU1205" s="22"/>
      <c r="IUV1205" s="22"/>
      <c r="IUW1205" s="22"/>
      <c r="IUX1205" s="22"/>
      <c r="IUY1205" s="22"/>
      <c r="IUZ1205" s="22"/>
      <c r="IVA1205" s="22"/>
      <c r="IVB1205" s="22"/>
      <c r="IVC1205" s="22"/>
      <c r="IVD1205" s="22"/>
      <c r="IVE1205" s="22"/>
      <c r="IVF1205" s="22"/>
      <c r="IVG1205" s="22"/>
      <c r="IVH1205" s="22"/>
      <c r="IVI1205" s="22"/>
      <c r="IVJ1205" s="22"/>
      <c r="IVK1205" s="22"/>
      <c r="IVL1205" s="22"/>
      <c r="IVM1205" s="22"/>
      <c r="IVN1205" s="22"/>
      <c r="IVO1205" s="22"/>
      <c r="IVP1205" s="22"/>
      <c r="IVQ1205" s="22"/>
      <c r="IVR1205" s="22"/>
      <c r="IVS1205" s="22"/>
      <c r="IVT1205" s="22"/>
      <c r="IVU1205" s="22"/>
      <c r="IVV1205" s="22"/>
      <c r="IVW1205" s="22"/>
      <c r="IVX1205" s="22"/>
      <c r="IVY1205" s="22"/>
      <c r="IVZ1205" s="22"/>
      <c r="IWA1205" s="22"/>
      <c r="IWB1205" s="22"/>
      <c r="IWC1205" s="22"/>
      <c r="IWD1205" s="22"/>
      <c r="IWE1205" s="22"/>
      <c r="IWF1205" s="22"/>
      <c r="IWG1205" s="22"/>
      <c r="IWH1205" s="22"/>
      <c r="IWI1205" s="22"/>
      <c r="IWJ1205" s="22"/>
      <c r="IWK1205" s="22"/>
      <c r="IWL1205" s="22"/>
      <c r="IWM1205" s="22"/>
      <c r="IWN1205" s="22"/>
      <c r="IWO1205" s="22"/>
      <c r="IWP1205" s="22"/>
      <c r="IWQ1205" s="22"/>
      <c r="IWR1205" s="22"/>
      <c r="IWS1205" s="22"/>
      <c r="IWT1205" s="22"/>
      <c r="IWU1205" s="22"/>
      <c r="IWV1205" s="22"/>
      <c r="IWW1205" s="22"/>
      <c r="IWX1205" s="22"/>
      <c r="IWY1205" s="22"/>
      <c r="IWZ1205" s="22"/>
      <c r="IXA1205" s="22"/>
      <c r="IXB1205" s="22"/>
      <c r="IXC1205" s="22"/>
      <c r="IXD1205" s="22"/>
      <c r="IXE1205" s="22"/>
      <c r="IXF1205" s="22"/>
      <c r="IXG1205" s="22"/>
      <c r="IXH1205" s="22"/>
      <c r="IXI1205" s="22"/>
      <c r="IXJ1205" s="22"/>
      <c r="IXK1205" s="22"/>
      <c r="IXL1205" s="22"/>
      <c r="IXM1205" s="22"/>
      <c r="IXN1205" s="22"/>
      <c r="IXO1205" s="22"/>
      <c r="IXP1205" s="22"/>
      <c r="IXQ1205" s="22"/>
      <c r="IXR1205" s="22"/>
      <c r="IXS1205" s="22"/>
      <c r="IXT1205" s="22"/>
      <c r="IXU1205" s="22"/>
      <c r="IXV1205" s="22"/>
      <c r="IXW1205" s="22"/>
      <c r="IXX1205" s="22"/>
      <c r="IXY1205" s="22"/>
      <c r="IXZ1205" s="22"/>
      <c r="IYA1205" s="22"/>
      <c r="IYB1205" s="22"/>
      <c r="IYC1205" s="22"/>
      <c r="IYD1205" s="22"/>
      <c r="IYE1205" s="22"/>
      <c r="IYF1205" s="22"/>
      <c r="IYG1205" s="22"/>
      <c r="IYH1205" s="22"/>
      <c r="IYI1205" s="22"/>
      <c r="IYJ1205" s="22"/>
      <c r="IYK1205" s="22"/>
      <c r="IYL1205" s="22"/>
      <c r="IYM1205" s="22"/>
      <c r="IYN1205" s="22"/>
      <c r="IYO1205" s="22"/>
      <c r="IYP1205" s="22"/>
      <c r="IYQ1205" s="22"/>
      <c r="IYR1205" s="22"/>
      <c r="IYS1205" s="22"/>
      <c r="IYT1205" s="22"/>
      <c r="IYU1205" s="22"/>
      <c r="IYV1205" s="22"/>
      <c r="IYW1205" s="22"/>
      <c r="IYX1205" s="22"/>
      <c r="IYY1205" s="22"/>
      <c r="IYZ1205" s="22"/>
      <c r="IZA1205" s="22"/>
      <c r="IZB1205" s="22"/>
      <c r="IZC1205" s="22"/>
      <c r="IZD1205" s="22"/>
      <c r="IZE1205" s="22"/>
      <c r="IZF1205" s="22"/>
      <c r="IZG1205" s="22"/>
      <c r="IZH1205" s="22"/>
      <c r="IZI1205" s="22"/>
      <c r="IZJ1205" s="22"/>
      <c r="IZK1205" s="22"/>
      <c r="IZL1205" s="22"/>
      <c r="IZM1205" s="22"/>
      <c r="IZN1205" s="22"/>
      <c r="IZO1205" s="22"/>
      <c r="IZP1205" s="22"/>
      <c r="IZQ1205" s="22"/>
      <c r="IZR1205" s="22"/>
      <c r="IZS1205" s="22"/>
      <c r="IZT1205" s="22"/>
      <c r="IZU1205" s="22"/>
      <c r="IZV1205" s="22"/>
      <c r="IZW1205" s="22"/>
      <c r="IZX1205" s="22"/>
      <c r="IZY1205" s="22"/>
      <c r="IZZ1205" s="22"/>
      <c r="JAA1205" s="22"/>
      <c r="JAB1205" s="22"/>
      <c r="JAC1205" s="22"/>
      <c r="JAD1205" s="22"/>
      <c r="JAE1205" s="22"/>
      <c r="JAF1205" s="22"/>
      <c r="JAG1205" s="22"/>
      <c r="JAH1205" s="22"/>
      <c r="JAI1205" s="22"/>
      <c r="JAJ1205" s="22"/>
      <c r="JAK1205" s="22"/>
      <c r="JAL1205" s="22"/>
      <c r="JAM1205" s="22"/>
      <c r="JAN1205" s="22"/>
      <c r="JAO1205" s="22"/>
      <c r="JAP1205" s="22"/>
      <c r="JAQ1205" s="22"/>
      <c r="JAR1205" s="22"/>
      <c r="JAS1205" s="22"/>
      <c r="JAT1205" s="22"/>
      <c r="JAU1205" s="22"/>
      <c r="JAV1205" s="22"/>
      <c r="JAW1205" s="22"/>
      <c r="JAX1205" s="22"/>
      <c r="JAY1205" s="22"/>
      <c r="JAZ1205" s="22"/>
      <c r="JBA1205" s="22"/>
      <c r="JBB1205" s="22"/>
      <c r="JBC1205" s="22"/>
      <c r="JBD1205" s="22"/>
      <c r="JBE1205" s="22"/>
      <c r="JBF1205" s="22"/>
      <c r="JBG1205" s="22"/>
      <c r="JBH1205" s="22"/>
      <c r="JBI1205" s="22"/>
      <c r="JBJ1205" s="22"/>
      <c r="JBK1205" s="22"/>
      <c r="JBL1205" s="22"/>
      <c r="JBM1205" s="22"/>
      <c r="JBN1205" s="22"/>
      <c r="JBO1205" s="22"/>
      <c r="JBP1205" s="22"/>
      <c r="JBQ1205" s="22"/>
      <c r="JBR1205" s="22"/>
      <c r="JBS1205" s="22"/>
      <c r="JBT1205" s="22"/>
      <c r="JBU1205" s="22"/>
      <c r="JBV1205" s="22"/>
      <c r="JBW1205" s="22"/>
      <c r="JBX1205" s="22"/>
      <c r="JBY1205" s="22"/>
      <c r="JBZ1205" s="22"/>
      <c r="JCA1205" s="22"/>
      <c r="JCB1205" s="22"/>
      <c r="JCC1205" s="22"/>
      <c r="JCD1205" s="22"/>
      <c r="JCE1205" s="22"/>
      <c r="JCF1205" s="22"/>
      <c r="JCG1205" s="22"/>
      <c r="JCH1205" s="22"/>
      <c r="JCI1205" s="22"/>
      <c r="JCJ1205" s="22"/>
      <c r="JCK1205" s="22"/>
      <c r="JCL1205" s="22"/>
      <c r="JCM1205" s="22"/>
      <c r="JCN1205" s="22"/>
      <c r="JCO1205" s="22"/>
      <c r="JCP1205" s="22"/>
      <c r="JCQ1205" s="22"/>
      <c r="JCR1205" s="22"/>
      <c r="JCS1205" s="22"/>
      <c r="JCT1205" s="22"/>
      <c r="JCU1205" s="22"/>
      <c r="JCV1205" s="22"/>
      <c r="JCW1205" s="22"/>
      <c r="JCX1205" s="22"/>
      <c r="JCY1205" s="22"/>
      <c r="JCZ1205" s="22"/>
      <c r="JDA1205" s="22"/>
      <c r="JDB1205" s="22"/>
      <c r="JDC1205" s="22"/>
      <c r="JDD1205" s="22"/>
      <c r="JDE1205" s="22"/>
      <c r="JDF1205" s="22"/>
      <c r="JDG1205" s="22"/>
      <c r="JDH1205" s="22"/>
      <c r="JDI1205" s="22"/>
      <c r="JDJ1205" s="22"/>
      <c r="JDK1205" s="22"/>
      <c r="JDL1205" s="22"/>
      <c r="JDM1205" s="22"/>
      <c r="JDN1205" s="22"/>
      <c r="JDO1205" s="22"/>
      <c r="JDP1205" s="22"/>
      <c r="JDQ1205" s="22"/>
      <c r="JDR1205" s="22"/>
      <c r="JDS1205" s="22"/>
      <c r="JDT1205" s="22"/>
      <c r="JDU1205" s="22"/>
      <c r="JDV1205" s="22"/>
      <c r="JDW1205" s="22"/>
      <c r="JDX1205" s="22"/>
      <c r="JDY1205" s="22"/>
      <c r="JDZ1205" s="22"/>
      <c r="JEA1205" s="22"/>
      <c r="JEB1205" s="22"/>
      <c r="JEC1205" s="22"/>
      <c r="JED1205" s="22"/>
      <c r="JEE1205" s="22"/>
      <c r="JEF1205" s="22"/>
      <c r="JEG1205" s="22"/>
      <c r="JEH1205" s="22"/>
      <c r="JEI1205" s="22"/>
      <c r="JEJ1205" s="22"/>
      <c r="JEK1205" s="22"/>
      <c r="JEL1205" s="22"/>
      <c r="JEM1205" s="22"/>
      <c r="JEN1205" s="22"/>
      <c r="JEO1205" s="22"/>
      <c r="JEP1205" s="22"/>
      <c r="JEQ1205" s="22"/>
      <c r="JER1205" s="22"/>
      <c r="JES1205" s="22"/>
      <c r="JET1205" s="22"/>
      <c r="JEU1205" s="22"/>
      <c r="JEV1205" s="22"/>
      <c r="JEW1205" s="22"/>
      <c r="JEX1205" s="22"/>
      <c r="JEY1205" s="22"/>
      <c r="JEZ1205" s="22"/>
      <c r="JFA1205" s="22"/>
      <c r="JFB1205" s="22"/>
      <c r="JFC1205" s="22"/>
      <c r="JFD1205" s="22"/>
      <c r="JFE1205" s="22"/>
      <c r="JFF1205" s="22"/>
      <c r="JFG1205" s="22"/>
      <c r="JFH1205" s="22"/>
      <c r="JFI1205" s="22"/>
      <c r="JFJ1205" s="22"/>
      <c r="JFK1205" s="22"/>
      <c r="JFL1205" s="22"/>
      <c r="JFM1205" s="22"/>
      <c r="JFN1205" s="22"/>
      <c r="JFO1205" s="22"/>
      <c r="JFP1205" s="22"/>
      <c r="JFQ1205" s="22"/>
      <c r="JFR1205" s="22"/>
      <c r="JFS1205" s="22"/>
      <c r="JFT1205" s="22"/>
      <c r="JFU1205" s="22"/>
      <c r="JFV1205" s="22"/>
      <c r="JFW1205" s="22"/>
      <c r="JFX1205" s="22"/>
      <c r="JFY1205" s="22"/>
      <c r="JFZ1205" s="22"/>
      <c r="JGA1205" s="22"/>
      <c r="JGB1205" s="22"/>
      <c r="JGC1205" s="22"/>
      <c r="JGD1205" s="22"/>
      <c r="JGE1205" s="22"/>
      <c r="JGF1205" s="22"/>
      <c r="JGG1205" s="22"/>
      <c r="JGH1205" s="22"/>
      <c r="JGI1205" s="22"/>
      <c r="JGJ1205" s="22"/>
      <c r="JGK1205" s="22"/>
      <c r="JGL1205" s="22"/>
      <c r="JGM1205" s="22"/>
      <c r="JGN1205" s="22"/>
      <c r="JGO1205" s="22"/>
      <c r="JGP1205" s="22"/>
      <c r="JGQ1205" s="22"/>
      <c r="JGR1205" s="22"/>
      <c r="JGS1205" s="22"/>
      <c r="JGT1205" s="22"/>
      <c r="JGU1205" s="22"/>
      <c r="JGV1205" s="22"/>
      <c r="JGW1205" s="22"/>
      <c r="JGX1205" s="22"/>
      <c r="JGY1205" s="22"/>
      <c r="JGZ1205" s="22"/>
      <c r="JHA1205" s="22"/>
      <c r="JHB1205" s="22"/>
      <c r="JHC1205" s="22"/>
      <c r="JHD1205" s="22"/>
      <c r="JHE1205" s="22"/>
      <c r="JHF1205" s="22"/>
      <c r="JHG1205" s="22"/>
      <c r="JHH1205" s="22"/>
      <c r="JHI1205" s="22"/>
      <c r="JHJ1205" s="22"/>
      <c r="JHK1205" s="22"/>
      <c r="JHL1205" s="22"/>
      <c r="JHM1205" s="22"/>
      <c r="JHN1205" s="22"/>
      <c r="JHO1205" s="22"/>
      <c r="JHP1205" s="22"/>
      <c r="JHQ1205" s="22"/>
      <c r="JHR1205" s="22"/>
      <c r="JHS1205" s="22"/>
      <c r="JHT1205" s="22"/>
      <c r="JHU1205" s="22"/>
      <c r="JHV1205" s="22"/>
      <c r="JHW1205" s="22"/>
      <c r="JHX1205" s="22"/>
      <c r="JHY1205" s="22"/>
      <c r="JHZ1205" s="22"/>
      <c r="JIA1205" s="22"/>
      <c r="JIB1205" s="22"/>
      <c r="JIC1205" s="22"/>
      <c r="JID1205" s="22"/>
      <c r="JIE1205" s="22"/>
      <c r="JIF1205" s="22"/>
      <c r="JIG1205" s="22"/>
      <c r="JIH1205" s="22"/>
      <c r="JII1205" s="22"/>
      <c r="JIJ1205" s="22"/>
      <c r="JIK1205" s="22"/>
      <c r="JIL1205" s="22"/>
      <c r="JIM1205" s="22"/>
      <c r="JIN1205" s="22"/>
      <c r="JIO1205" s="22"/>
      <c r="JIP1205" s="22"/>
      <c r="JIQ1205" s="22"/>
      <c r="JIR1205" s="22"/>
      <c r="JIS1205" s="22"/>
      <c r="JIT1205" s="22"/>
      <c r="JIU1205" s="22"/>
      <c r="JIV1205" s="22"/>
      <c r="JIW1205" s="22"/>
      <c r="JIX1205" s="22"/>
      <c r="JIY1205" s="22"/>
      <c r="JIZ1205" s="22"/>
      <c r="JJA1205" s="22"/>
      <c r="JJB1205" s="22"/>
      <c r="JJC1205" s="22"/>
      <c r="JJD1205" s="22"/>
      <c r="JJE1205" s="22"/>
      <c r="JJF1205" s="22"/>
      <c r="JJG1205" s="22"/>
      <c r="JJH1205" s="22"/>
      <c r="JJI1205" s="22"/>
      <c r="JJJ1205" s="22"/>
      <c r="JJK1205" s="22"/>
      <c r="JJL1205" s="22"/>
      <c r="JJM1205" s="22"/>
      <c r="JJN1205" s="22"/>
      <c r="JJO1205" s="22"/>
      <c r="JJP1205" s="22"/>
      <c r="JJQ1205" s="22"/>
      <c r="JJR1205" s="22"/>
      <c r="JJS1205" s="22"/>
      <c r="JJT1205" s="22"/>
      <c r="JJU1205" s="22"/>
      <c r="JJV1205" s="22"/>
      <c r="JJW1205" s="22"/>
      <c r="JJX1205" s="22"/>
      <c r="JJY1205" s="22"/>
      <c r="JJZ1205" s="22"/>
      <c r="JKA1205" s="22"/>
      <c r="JKB1205" s="22"/>
      <c r="JKC1205" s="22"/>
      <c r="JKD1205" s="22"/>
      <c r="JKE1205" s="22"/>
      <c r="JKF1205" s="22"/>
      <c r="JKG1205" s="22"/>
      <c r="JKH1205" s="22"/>
      <c r="JKI1205" s="22"/>
      <c r="JKJ1205" s="22"/>
      <c r="JKK1205" s="22"/>
      <c r="JKL1205" s="22"/>
      <c r="JKM1205" s="22"/>
      <c r="JKN1205" s="22"/>
      <c r="JKO1205" s="22"/>
      <c r="JKP1205" s="22"/>
      <c r="JKQ1205" s="22"/>
      <c r="JKR1205" s="22"/>
      <c r="JKS1205" s="22"/>
      <c r="JKT1205" s="22"/>
      <c r="JKU1205" s="22"/>
      <c r="JKV1205" s="22"/>
      <c r="JKW1205" s="22"/>
      <c r="JKX1205" s="22"/>
      <c r="JKY1205" s="22"/>
      <c r="JKZ1205" s="22"/>
      <c r="JLA1205" s="22"/>
      <c r="JLB1205" s="22"/>
      <c r="JLC1205" s="22"/>
      <c r="JLD1205" s="22"/>
      <c r="JLE1205" s="22"/>
      <c r="JLF1205" s="22"/>
      <c r="JLG1205" s="22"/>
      <c r="JLH1205" s="22"/>
      <c r="JLI1205" s="22"/>
      <c r="JLJ1205" s="22"/>
      <c r="JLK1205" s="22"/>
      <c r="JLL1205" s="22"/>
      <c r="JLM1205" s="22"/>
      <c r="JLN1205" s="22"/>
      <c r="JLO1205" s="22"/>
      <c r="JLP1205" s="22"/>
      <c r="JLQ1205" s="22"/>
      <c r="JLR1205" s="22"/>
      <c r="JLS1205" s="22"/>
      <c r="JLT1205" s="22"/>
      <c r="JLU1205" s="22"/>
      <c r="JLV1205" s="22"/>
      <c r="JLW1205" s="22"/>
      <c r="JLX1205" s="22"/>
      <c r="JLY1205" s="22"/>
      <c r="JLZ1205" s="22"/>
      <c r="JMA1205" s="22"/>
      <c r="JMB1205" s="22"/>
      <c r="JMC1205" s="22"/>
      <c r="JMD1205" s="22"/>
      <c r="JME1205" s="22"/>
      <c r="JMF1205" s="22"/>
      <c r="JMG1205" s="22"/>
      <c r="JMH1205" s="22"/>
      <c r="JMI1205" s="22"/>
      <c r="JMJ1205" s="22"/>
      <c r="JMK1205" s="22"/>
      <c r="JML1205" s="22"/>
      <c r="JMM1205" s="22"/>
      <c r="JMN1205" s="22"/>
      <c r="JMO1205" s="22"/>
      <c r="JMP1205" s="22"/>
      <c r="JMQ1205" s="22"/>
      <c r="JMR1205" s="22"/>
      <c r="JMS1205" s="22"/>
      <c r="JMT1205" s="22"/>
      <c r="JMU1205" s="22"/>
      <c r="JMV1205" s="22"/>
      <c r="JMW1205" s="22"/>
      <c r="JMX1205" s="22"/>
      <c r="JMY1205" s="22"/>
      <c r="JMZ1205" s="22"/>
      <c r="JNA1205" s="22"/>
      <c r="JNB1205" s="22"/>
      <c r="JNC1205" s="22"/>
      <c r="JND1205" s="22"/>
      <c r="JNE1205" s="22"/>
      <c r="JNF1205" s="22"/>
      <c r="JNG1205" s="22"/>
      <c r="JNH1205" s="22"/>
      <c r="JNI1205" s="22"/>
      <c r="JNJ1205" s="22"/>
      <c r="JNK1205" s="22"/>
      <c r="JNL1205" s="22"/>
      <c r="JNM1205" s="22"/>
      <c r="JNN1205" s="22"/>
      <c r="JNO1205" s="22"/>
      <c r="JNP1205" s="22"/>
      <c r="JNQ1205" s="22"/>
      <c r="JNR1205" s="22"/>
      <c r="JNS1205" s="22"/>
      <c r="JNT1205" s="22"/>
      <c r="JNU1205" s="22"/>
      <c r="JNV1205" s="22"/>
      <c r="JNW1205" s="22"/>
      <c r="JNX1205" s="22"/>
      <c r="JNY1205" s="22"/>
      <c r="JNZ1205" s="22"/>
      <c r="JOA1205" s="22"/>
      <c r="JOB1205" s="22"/>
      <c r="JOC1205" s="22"/>
      <c r="JOD1205" s="22"/>
      <c r="JOE1205" s="22"/>
      <c r="JOF1205" s="22"/>
      <c r="JOG1205" s="22"/>
      <c r="JOH1205" s="22"/>
      <c r="JOI1205" s="22"/>
      <c r="JOJ1205" s="22"/>
      <c r="JOK1205" s="22"/>
      <c r="JOL1205" s="22"/>
      <c r="JOM1205" s="22"/>
      <c r="JON1205" s="22"/>
      <c r="JOO1205" s="22"/>
      <c r="JOP1205" s="22"/>
      <c r="JOQ1205" s="22"/>
      <c r="JOR1205" s="22"/>
      <c r="JOS1205" s="22"/>
      <c r="JOT1205" s="22"/>
      <c r="JOU1205" s="22"/>
      <c r="JOV1205" s="22"/>
      <c r="JOW1205" s="22"/>
      <c r="JOX1205" s="22"/>
      <c r="JOY1205" s="22"/>
      <c r="JOZ1205" s="22"/>
      <c r="JPA1205" s="22"/>
      <c r="JPB1205" s="22"/>
      <c r="JPC1205" s="22"/>
      <c r="JPD1205" s="22"/>
      <c r="JPE1205" s="22"/>
      <c r="JPF1205" s="22"/>
      <c r="JPG1205" s="22"/>
      <c r="JPH1205" s="22"/>
      <c r="JPI1205" s="22"/>
      <c r="JPJ1205" s="22"/>
      <c r="JPK1205" s="22"/>
      <c r="JPL1205" s="22"/>
      <c r="JPM1205" s="22"/>
      <c r="JPN1205" s="22"/>
      <c r="JPO1205" s="22"/>
      <c r="JPP1205" s="22"/>
      <c r="JPQ1205" s="22"/>
      <c r="JPR1205" s="22"/>
      <c r="JPS1205" s="22"/>
      <c r="JPT1205" s="22"/>
      <c r="JPU1205" s="22"/>
      <c r="JPV1205" s="22"/>
      <c r="JPW1205" s="22"/>
      <c r="JPX1205" s="22"/>
      <c r="JPY1205" s="22"/>
      <c r="JPZ1205" s="22"/>
      <c r="JQA1205" s="22"/>
      <c r="JQB1205" s="22"/>
      <c r="JQC1205" s="22"/>
      <c r="JQD1205" s="22"/>
      <c r="JQE1205" s="22"/>
      <c r="JQF1205" s="22"/>
      <c r="JQG1205" s="22"/>
      <c r="JQH1205" s="22"/>
      <c r="JQI1205" s="22"/>
      <c r="JQJ1205" s="22"/>
      <c r="JQK1205" s="22"/>
      <c r="JQL1205" s="22"/>
      <c r="JQM1205" s="22"/>
      <c r="JQN1205" s="22"/>
      <c r="JQO1205" s="22"/>
      <c r="JQP1205" s="22"/>
      <c r="JQQ1205" s="22"/>
      <c r="JQR1205" s="22"/>
      <c r="JQS1205" s="22"/>
      <c r="JQT1205" s="22"/>
      <c r="JQU1205" s="22"/>
      <c r="JQV1205" s="22"/>
      <c r="JQW1205" s="22"/>
      <c r="JQX1205" s="22"/>
      <c r="JQY1205" s="22"/>
      <c r="JQZ1205" s="22"/>
      <c r="JRA1205" s="22"/>
      <c r="JRB1205" s="22"/>
      <c r="JRC1205" s="22"/>
      <c r="JRD1205" s="22"/>
      <c r="JRE1205" s="22"/>
      <c r="JRF1205" s="22"/>
      <c r="JRG1205" s="22"/>
      <c r="JRH1205" s="22"/>
      <c r="JRI1205" s="22"/>
      <c r="JRJ1205" s="22"/>
      <c r="JRK1205" s="22"/>
      <c r="JRL1205" s="22"/>
      <c r="JRM1205" s="22"/>
      <c r="JRN1205" s="22"/>
      <c r="JRO1205" s="22"/>
      <c r="JRP1205" s="22"/>
      <c r="JRQ1205" s="22"/>
      <c r="JRR1205" s="22"/>
      <c r="JRS1205" s="22"/>
      <c r="JRT1205" s="22"/>
      <c r="JRU1205" s="22"/>
      <c r="JRV1205" s="22"/>
      <c r="JRW1205" s="22"/>
      <c r="JRX1205" s="22"/>
      <c r="JRY1205" s="22"/>
      <c r="JRZ1205" s="22"/>
      <c r="JSA1205" s="22"/>
      <c r="JSB1205" s="22"/>
      <c r="JSC1205" s="22"/>
      <c r="JSD1205" s="22"/>
      <c r="JSE1205" s="22"/>
      <c r="JSF1205" s="22"/>
      <c r="JSG1205" s="22"/>
      <c r="JSH1205" s="22"/>
      <c r="JSI1205" s="22"/>
      <c r="JSJ1205" s="22"/>
      <c r="JSK1205" s="22"/>
      <c r="JSL1205" s="22"/>
      <c r="JSM1205" s="22"/>
      <c r="JSN1205" s="22"/>
      <c r="JSO1205" s="22"/>
      <c r="JSP1205" s="22"/>
      <c r="JSQ1205" s="22"/>
      <c r="JSR1205" s="22"/>
      <c r="JSS1205" s="22"/>
      <c r="JST1205" s="22"/>
      <c r="JSU1205" s="22"/>
      <c r="JSV1205" s="22"/>
      <c r="JSW1205" s="22"/>
      <c r="JSX1205" s="22"/>
      <c r="JSY1205" s="22"/>
      <c r="JSZ1205" s="22"/>
      <c r="JTA1205" s="22"/>
      <c r="JTB1205" s="22"/>
      <c r="JTC1205" s="22"/>
      <c r="JTD1205" s="22"/>
      <c r="JTE1205" s="22"/>
      <c r="JTF1205" s="22"/>
      <c r="JTG1205" s="22"/>
      <c r="JTH1205" s="22"/>
      <c r="JTI1205" s="22"/>
      <c r="JTJ1205" s="22"/>
      <c r="JTK1205" s="22"/>
      <c r="JTL1205" s="22"/>
      <c r="JTM1205" s="22"/>
      <c r="JTN1205" s="22"/>
      <c r="JTO1205" s="22"/>
      <c r="JTP1205" s="22"/>
      <c r="JTQ1205" s="22"/>
      <c r="JTR1205" s="22"/>
      <c r="JTS1205" s="22"/>
      <c r="JTT1205" s="22"/>
      <c r="JTU1205" s="22"/>
      <c r="JTV1205" s="22"/>
      <c r="JTW1205" s="22"/>
      <c r="JTX1205" s="22"/>
      <c r="JTY1205" s="22"/>
      <c r="JTZ1205" s="22"/>
      <c r="JUA1205" s="22"/>
      <c r="JUB1205" s="22"/>
      <c r="JUC1205" s="22"/>
      <c r="JUD1205" s="22"/>
      <c r="JUE1205" s="22"/>
      <c r="JUF1205" s="22"/>
      <c r="JUG1205" s="22"/>
      <c r="JUH1205" s="22"/>
      <c r="JUI1205" s="22"/>
      <c r="JUJ1205" s="22"/>
      <c r="JUK1205" s="22"/>
      <c r="JUL1205" s="22"/>
      <c r="JUM1205" s="22"/>
      <c r="JUN1205" s="22"/>
      <c r="JUO1205" s="22"/>
      <c r="JUP1205" s="22"/>
      <c r="JUQ1205" s="22"/>
      <c r="JUR1205" s="22"/>
      <c r="JUS1205" s="22"/>
      <c r="JUT1205" s="22"/>
      <c r="JUU1205" s="22"/>
      <c r="JUV1205" s="22"/>
      <c r="JUW1205" s="22"/>
      <c r="JUX1205" s="22"/>
      <c r="JUY1205" s="22"/>
      <c r="JUZ1205" s="22"/>
      <c r="JVA1205" s="22"/>
      <c r="JVB1205" s="22"/>
      <c r="JVC1205" s="22"/>
      <c r="JVD1205" s="22"/>
      <c r="JVE1205" s="22"/>
      <c r="JVF1205" s="22"/>
      <c r="JVG1205" s="22"/>
      <c r="JVH1205" s="22"/>
      <c r="JVI1205" s="22"/>
      <c r="JVJ1205" s="22"/>
      <c r="JVK1205" s="22"/>
      <c r="JVL1205" s="22"/>
      <c r="JVM1205" s="22"/>
      <c r="JVN1205" s="22"/>
      <c r="JVO1205" s="22"/>
      <c r="JVP1205" s="22"/>
      <c r="JVQ1205" s="22"/>
      <c r="JVR1205" s="22"/>
      <c r="JVS1205" s="22"/>
      <c r="JVT1205" s="22"/>
      <c r="JVU1205" s="22"/>
      <c r="JVV1205" s="22"/>
      <c r="JVW1205" s="22"/>
      <c r="JVX1205" s="22"/>
      <c r="JVY1205" s="22"/>
      <c r="JVZ1205" s="22"/>
      <c r="JWA1205" s="22"/>
      <c r="JWB1205" s="22"/>
      <c r="JWC1205" s="22"/>
      <c r="JWD1205" s="22"/>
      <c r="JWE1205" s="22"/>
      <c r="JWF1205" s="22"/>
      <c r="JWG1205" s="22"/>
      <c r="JWH1205" s="22"/>
      <c r="JWI1205" s="22"/>
      <c r="JWJ1205" s="22"/>
      <c r="JWK1205" s="22"/>
      <c r="JWL1205" s="22"/>
      <c r="JWM1205" s="22"/>
      <c r="JWN1205" s="22"/>
      <c r="JWO1205" s="22"/>
      <c r="JWP1205" s="22"/>
      <c r="JWQ1205" s="22"/>
      <c r="JWR1205" s="22"/>
      <c r="JWS1205" s="22"/>
      <c r="JWT1205" s="22"/>
      <c r="JWU1205" s="22"/>
      <c r="JWV1205" s="22"/>
      <c r="JWW1205" s="22"/>
      <c r="JWX1205" s="22"/>
      <c r="JWY1205" s="22"/>
      <c r="JWZ1205" s="22"/>
      <c r="JXA1205" s="22"/>
      <c r="JXB1205" s="22"/>
      <c r="JXC1205" s="22"/>
      <c r="JXD1205" s="22"/>
      <c r="JXE1205" s="22"/>
      <c r="JXF1205" s="22"/>
      <c r="JXG1205" s="22"/>
      <c r="JXH1205" s="22"/>
      <c r="JXI1205" s="22"/>
      <c r="JXJ1205" s="22"/>
      <c r="JXK1205" s="22"/>
      <c r="JXL1205" s="22"/>
      <c r="JXM1205" s="22"/>
      <c r="JXN1205" s="22"/>
      <c r="JXO1205" s="22"/>
      <c r="JXP1205" s="22"/>
      <c r="JXQ1205" s="22"/>
      <c r="JXR1205" s="22"/>
      <c r="JXS1205" s="22"/>
      <c r="JXT1205" s="22"/>
      <c r="JXU1205" s="22"/>
      <c r="JXV1205" s="22"/>
      <c r="JXW1205" s="22"/>
      <c r="JXX1205" s="22"/>
      <c r="JXY1205" s="22"/>
      <c r="JXZ1205" s="22"/>
      <c r="JYA1205" s="22"/>
      <c r="JYB1205" s="22"/>
      <c r="JYC1205" s="22"/>
      <c r="JYD1205" s="22"/>
      <c r="JYE1205" s="22"/>
      <c r="JYF1205" s="22"/>
      <c r="JYG1205" s="22"/>
      <c r="JYH1205" s="22"/>
      <c r="JYI1205" s="22"/>
      <c r="JYJ1205" s="22"/>
      <c r="JYK1205" s="22"/>
      <c r="JYL1205" s="22"/>
      <c r="JYM1205" s="22"/>
      <c r="JYN1205" s="22"/>
      <c r="JYO1205" s="22"/>
      <c r="JYP1205" s="22"/>
      <c r="JYQ1205" s="22"/>
      <c r="JYR1205" s="22"/>
      <c r="JYS1205" s="22"/>
      <c r="JYT1205" s="22"/>
      <c r="JYU1205" s="22"/>
      <c r="JYV1205" s="22"/>
      <c r="JYW1205" s="22"/>
      <c r="JYX1205" s="22"/>
      <c r="JYY1205" s="22"/>
      <c r="JYZ1205" s="22"/>
      <c r="JZA1205" s="22"/>
      <c r="JZB1205" s="22"/>
      <c r="JZC1205" s="22"/>
      <c r="JZD1205" s="22"/>
      <c r="JZE1205" s="22"/>
      <c r="JZF1205" s="22"/>
      <c r="JZG1205" s="22"/>
      <c r="JZH1205" s="22"/>
      <c r="JZI1205" s="22"/>
      <c r="JZJ1205" s="22"/>
      <c r="JZK1205" s="22"/>
      <c r="JZL1205" s="22"/>
      <c r="JZM1205" s="22"/>
      <c r="JZN1205" s="22"/>
      <c r="JZO1205" s="22"/>
      <c r="JZP1205" s="22"/>
      <c r="JZQ1205" s="22"/>
      <c r="JZR1205" s="22"/>
      <c r="JZS1205" s="22"/>
      <c r="JZT1205" s="22"/>
      <c r="JZU1205" s="22"/>
      <c r="JZV1205" s="22"/>
      <c r="JZW1205" s="22"/>
      <c r="JZX1205" s="22"/>
      <c r="JZY1205" s="22"/>
      <c r="JZZ1205" s="22"/>
      <c r="KAA1205" s="22"/>
      <c r="KAB1205" s="22"/>
      <c r="KAC1205" s="22"/>
      <c r="KAD1205" s="22"/>
      <c r="KAE1205" s="22"/>
      <c r="KAF1205" s="22"/>
      <c r="KAG1205" s="22"/>
      <c r="KAH1205" s="22"/>
      <c r="KAI1205" s="22"/>
      <c r="KAJ1205" s="22"/>
      <c r="KAK1205" s="22"/>
      <c r="KAL1205" s="22"/>
      <c r="KAM1205" s="22"/>
      <c r="KAN1205" s="22"/>
      <c r="KAO1205" s="22"/>
      <c r="KAP1205" s="22"/>
      <c r="KAQ1205" s="22"/>
      <c r="KAR1205" s="22"/>
      <c r="KAS1205" s="22"/>
      <c r="KAT1205" s="22"/>
      <c r="KAU1205" s="22"/>
      <c r="KAV1205" s="22"/>
      <c r="KAW1205" s="22"/>
      <c r="KAX1205" s="22"/>
      <c r="KAY1205" s="22"/>
      <c r="KAZ1205" s="22"/>
      <c r="KBA1205" s="22"/>
      <c r="KBB1205" s="22"/>
      <c r="KBC1205" s="22"/>
      <c r="KBD1205" s="22"/>
      <c r="KBE1205" s="22"/>
      <c r="KBF1205" s="22"/>
      <c r="KBG1205" s="22"/>
      <c r="KBH1205" s="22"/>
      <c r="KBI1205" s="22"/>
      <c r="KBJ1205" s="22"/>
      <c r="KBK1205" s="22"/>
      <c r="KBL1205" s="22"/>
      <c r="KBM1205" s="22"/>
      <c r="KBN1205" s="22"/>
      <c r="KBO1205" s="22"/>
      <c r="KBP1205" s="22"/>
      <c r="KBQ1205" s="22"/>
      <c r="KBR1205" s="22"/>
      <c r="KBS1205" s="22"/>
      <c r="KBT1205" s="22"/>
      <c r="KBU1205" s="22"/>
      <c r="KBV1205" s="22"/>
      <c r="KBW1205" s="22"/>
      <c r="KBX1205" s="22"/>
      <c r="KBY1205" s="22"/>
      <c r="KBZ1205" s="22"/>
      <c r="KCA1205" s="22"/>
      <c r="KCB1205" s="22"/>
      <c r="KCC1205" s="22"/>
      <c r="KCD1205" s="22"/>
      <c r="KCE1205" s="22"/>
      <c r="KCF1205" s="22"/>
      <c r="KCG1205" s="22"/>
      <c r="KCH1205" s="22"/>
      <c r="KCI1205" s="22"/>
      <c r="KCJ1205" s="22"/>
      <c r="KCK1205" s="22"/>
      <c r="KCL1205" s="22"/>
      <c r="KCM1205" s="22"/>
      <c r="KCN1205" s="22"/>
      <c r="KCO1205" s="22"/>
      <c r="KCP1205" s="22"/>
      <c r="KCQ1205" s="22"/>
      <c r="KCR1205" s="22"/>
      <c r="KCS1205" s="22"/>
      <c r="KCT1205" s="22"/>
      <c r="KCU1205" s="22"/>
      <c r="KCV1205" s="22"/>
      <c r="KCW1205" s="22"/>
      <c r="KCX1205" s="22"/>
      <c r="KCY1205" s="22"/>
      <c r="KCZ1205" s="22"/>
      <c r="KDA1205" s="22"/>
      <c r="KDB1205" s="22"/>
      <c r="KDC1205" s="22"/>
      <c r="KDD1205" s="22"/>
      <c r="KDE1205" s="22"/>
      <c r="KDF1205" s="22"/>
      <c r="KDG1205" s="22"/>
      <c r="KDH1205" s="22"/>
      <c r="KDI1205" s="22"/>
      <c r="KDJ1205" s="22"/>
      <c r="KDK1205" s="22"/>
      <c r="KDL1205" s="22"/>
      <c r="KDM1205" s="22"/>
      <c r="KDN1205" s="22"/>
      <c r="KDO1205" s="22"/>
      <c r="KDP1205" s="22"/>
      <c r="KDQ1205" s="22"/>
      <c r="KDR1205" s="22"/>
      <c r="KDS1205" s="22"/>
      <c r="KDT1205" s="22"/>
      <c r="KDU1205" s="22"/>
      <c r="KDV1205" s="22"/>
      <c r="KDW1205" s="22"/>
      <c r="KDX1205" s="22"/>
      <c r="KDY1205" s="22"/>
      <c r="KDZ1205" s="22"/>
      <c r="KEA1205" s="22"/>
      <c r="KEB1205" s="22"/>
      <c r="KEC1205" s="22"/>
      <c r="KED1205" s="22"/>
      <c r="KEE1205" s="22"/>
      <c r="KEF1205" s="22"/>
      <c r="KEG1205" s="22"/>
      <c r="KEH1205" s="22"/>
      <c r="KEI1205" s="22"/>
      <c r="KEJ1205" s="22"/>
      <c r="KEK1205" s="22"/>
      <c r="KEL1205" s="22"/>
      <c r="KEM1205" s="22"/>
      <c r="KEN1205" s="22"/>
      <c r="KEO1205" s="22"/>
      <c r="KEP1205" s="22"/>
      <c r="KEQ1205" s="22"/>
      <c r="KER1205" s="22"/>
      <c r="KES1205" s="22"/>
      <c r="KET1205" s="22"/>
      <c r="KEU1205" s="22"/>
      <c r="KEV1205" s="22"/>
      <c r="KEW1205" s="22"/>
      <c r="KEX1205" s="22"/>
      <c r="KEY1205" s="22"/>
      <c r="KEZ1205" s="22"/>
      <c r="KFA1205" s="22"/>
      <c r="KFB1205" s="22"/>
      <c r="KFC1205" s="22"/>
      <c r="KFD1205" s="22"/>
      <c r="KFE1205" s="22"/>
      <c r="KFF1205" s="22"/>
      <c r="KFG1205" s="22"/>
      <c r="KFH1205" s="22"/>
      <c r="KFI1205" s="22"/>
      <c r="KFJ1205" s="22"/>
      <c r="KFK1205" s="22"/>
      <c r="KFL1205" s="22"/>
      <c r="KFM1205" s="22"/>
      <c r="KFN1205" s="22"/>
      <c r="KFO1205" s="22"/>
      <c r="KFP1205" s="22"/>
      <c r="KFQ1205" s="22"/>
      <c r="KFR1205" s="22"/>
      <c r="KFS1205" s="22"/>
      <c r="KFT1205" s="22"/>
      <c r="KFU1205" s="22"/>
      <c r="KFV1205" s="22"/>
      <c r="KFW1205" s="22"/>
      <c r="KFX1205" s="22"/>
      <c r="KFY1205" s="22"/>
      <c r="KFZ1205" s="22"/>
      <c r="KGA1205" s="22"/>
      <c r="KGB1205" s="22"/>
      <c r="KGC1205" s="22"/>
      <c r="KGD1205" s="22"/>
      <c r="KGE1205" s="22"/>
      <c r="KGF1205" s="22"/>
      <c r="KGG1205" s="22"/>
      <c r="KGH1205" s="22"/>
      <c r="KGI1205" s="22"/>
      <c r="KGJ1205" s="22"/>
      <c r="KGK1205" s="22"/>
      <c r="KGL1205" s="22"/>
      <c r="KGM1205" s="22"/>
      <c r="KGN1205" s="22"/>
      <c r="KGO1205" s="22"/>
      <c r="KGP1205" s="22"/>
      <c r="KGQ1205" s="22"/>
      <c r="KGR1205" s="22"/>
      <c r="KGS1205" s="22"/>
      <c r="KGT1205" s="22"/>
      <c r="KGU1205" s="22"/>
      <c r="KGV1205" s="22"/>
      <c r="KGW1205" s="22"/>
      <c r="KGX1205" s="22"/>
      <c r="KGY1205" s="22"/>
      <c r="KGZ1205" s="22"/>
      <c r="KHA1205" s="22"/>
      <c r="KHB1205" s="22"/>
      <c r="KHC1205" s="22"/>
      <c r="KHD1205" s="22"/>
      <c r="KHE1205" s="22"/>
      <c r="KHF1205" s="22"/>
      <c r="KHG1205" s="22"/>
      <c r="KHH1205" s="22"/>
      <c r="KHI1205" s="22"/>
      <c r="KHJ1205" s="22"/>
      <c r="KHK1205" s="22"/>
      <c r="KHL1205" s="22"/>
      <c r="KHM1205" s="22"/>
      <c r="KHN1205" s="22"/>
      <c r="KHO1205" s="22"/>
      <c r="KHP1205" s="22"/>
      <c r="KHQ1205" s="22"/>
      <c r="KHR1205" s="22"/>
      <c r="KHS1205" s="22"/>
      <c r="KHT1205" s="22"/>
      <c r="KHU1205" s="22"/>
      <c r="KHV1205" s="22"/>
      <c r="KHW1205" s="22"/>
      <c r="KHX1205" s="22"/>
      <c r="KHY1205" s="22"/>
      <c r="KHZ1205" s="22"/>
      <c r="KIA1205" s="22"/>
      <c r="KIB1205" s="22"/>
      <c r="KIC1205" s="22"/>
      <c r="KID1205" s="22"/>
      <c r="KIE1205" s="22"/>
      <c r="KIF1205" s="22"/>
      <c r="KIG1205" s="22"/>
      <c r="KIH1205" s="22"/>
      <c r="KII1205" s="22"/>
      <c r="KIJ1205" s="22"/>
      <c r="KIK1205" s="22"/>
      <c r="KIL1205" s="22"/>
      <c r="KIM1205" s="22"/>
      <c r="KIN1205" s="22"/>
      <c r="KIO1205" s="22"/>
      <c r="KIP1205" s="22"/>
      <c r="KIQ1205" s="22"/>
      <c r="KIR1205" s="22"/>
      <c r="KIS1205" s="22"/>
      <c r="KIT1205" s="22"/>
      <c r="KIU1205" s="22"/>
      <c r="KIV1205" s="22"/>
      <c r="KIW1205" s="22"/>
      <c r="KIX1205" s="22"/>
      <c r="KIY1205" s="22"/>
      <c r="KIZ1205" s="22"/>
      <c r="KJA1205" s="22"/>
      <c r="KJB1205" s="22"/>
      <c r="KJC1205" s="22"/>
      <c r="KJD1205" s="22"/>
      <c r="KJE1205" s="22"/>
      <c r="KJF1205" s="22"/>
      <c r="KJG1205" s="22"/>
      <c r="KJH1205" s="22"/>
      <c r="KJI1205" s="22"/>
      <c r="KJJ1205" s="22"/>
      <c r="KJK1205" s="22"/>
      <c r="KJL1205" s="22"/>
      <c r="KJM1205" s="22"/>
      <c r="KJN1205" s="22"/>
      <c r="KJO1205" s="22"/>
      <c r="KJP1205" s="22"/>
      <c r="KJQ1205" s="22"/>
      <c r="KJR1205" s="22"/>
      <c r="KJS1205" s="22"/>
      <c r="KJT1205" s="22"/>
      <c r="KJU1205" s="22"/>
      <c r="KJV1205" s="22"/>
      <c r="KJW1205" s="22"/>
      <c r="KJX1205" s="22"/>
      <c r="KJY1205" s="22"/>
      <c r="KJZ1205" s="22"/>
      <c r="KKA1205" s="22"/>
      <c r="KKB1205" s="22"/>
      <c r="KKC1205" s="22"/>
      <c r="KKD1205" s="22"/>
      <c r="KKE1205" s="22"/>
      <c r="KKF1205" s="22"/>
      <c r="KKG1205" s="22"/>
      <c r="KKH1205" s="22"/>
      <c r="KKI1205" s="22"/>
      <c r="KKJ1205" s="22"/>
      <c r="KKK1205" s="22"/>
      <c r="KKL1205" s="22"/>
      <c r="KKM1205" s="22"/>
      <c r="KKN1205" s="22"/>
      <c r="KKO1205" s="22"/>
      <c r="KKP1205" s="22"/>
      <c r="KKQ1205" s="22"/>
      <c r="KKR1205" s="22"/>
      <c r="KKS1205" s="22"/>
      <c r="KKT1205" s="22"/>
      <c r="KKU1205" s="22"/>
      <c r="KKV1205" s="22"/>
      <c r="KKW1205" s="22"/>
      <c r="KKX1205" s="22"/>
      <c r="KKY1205" s="22"/>
      <c r="KKZ1205" s="22"/>
      <c r="KLA1205" s="22"/>
      <c r="KLB1205" s="22"/>
      <c r="KLC1205" s="22"/>
      <c r="KLD1205" s="22"/>
      <c r="KLE1205" s="22"/>
      <c r="KLF1205" s="22"/>
      <c r="KLG1205" s="22"/>
      <c r="KLH1205" s="22"/>
      <c r="KLI1205" s="22"/>
      <c r="KLJ1205" s="22"/>
      <c r="KLK1205" s="22"/>
      <c r="KLL1205" s="22"/>
      <c r="KLM1205" s="22"/>
      <c r="KLN1205" s="22"/>
      <c r="KLO1205" s="22"/>
      <c r="KLP1205" s="22"/>
      <c r="KLQ1205" s="22"/>
      <c r="KLR1205" s="22"/>
      <c r="KLS1205" s="22"/>
      <c r="KLT1205" s="22"/>
      <c r="KLU1205" s="22"/>
      <c r="KLV1205" s="22"/>
      <c r="KLW1205" s="22"/>
      <c r="KLX1205" s="22"/>
      <c r="KLY1205" s="22"/>
      <c r="KLZ1205" s="22"/>
      <c r="KMA1205" s="22"/>
      <c r="KMB1205" s="22"/>
      <c r="KMC1205" s="22"/>
      <c r="KMD1205" s="22"/>
      <c r="KME1205" s="22"/>
      <c r="KMF1205" s="22"/>
      <c r="KMG1205" s="22"/>
      <c r="KMH1205" s="22"/>
      <c r="KMI1205" s="22"/>
      <c r="KMJ1205" s="22"/>
      <c r="KMK1205" s="22"/>
      <c r="KML1205" s="22"/>
      <c r="KMM1205" s="22"/>
      <c r="KMN1205" s="22"/>
      <c r="KMO1205" s="22"/>
      <c r="KMP1205" s="22"/>
      <c r="KMQ1205" s="22"/>
      <c r="KMR1205" s="22"/>
      <c r="KMS1205" s="22"/>
      <c r="KMT1205" s="22"/>
      <c r="KMU1205" s="22"/>
      <c r="KMV1205" s="22"/>
      <c r="KMW1205" s="22"/>
      <c r="KMX1205" s="22"/>
      <c r="KMY1205" s="22"/>
      <c r="KMZ1205" s="22"/>
      <c r="KNA1205" s="22"/>
      <c r="KNB1205" s="22"/>
      <c r="KNC1205" s="22"/>
      <c r="KND1205" s="22"/>
      <c r="KNE1205" s="22"/>
      <c r="KNF1205" s="22"/>
      <c r="KNG1205" s="22"/>
      <c r="KNH1205" s="22"/>
      <c r="KNI1205" s="22"/>
      <c r="KNJ1205" s="22"/>
      <c r="KNK1205" s="22"/>
      <c r="KNL1205" s="22"/>
      <c r="KNM1205" s="22"/>
      <c r="KNN1205" s="22"/>
      <c r="KNO1205" s="22"/>
      <c r="KNP1205" s="22"/>
      <c r="KNQ1205" s="22"/>
      <c r="KNR1205" s="22"/>
      <c r="KNS1205" s="22"/>
      <c r="KNT1205" s="22"/>
      <c r="KNU1205" s="22"/>
      <c r="KNV1205" s="22"/>
      <c r="KNW1205" s="22"/>
      <c r="KNX1205" s="22"/>
      <c r="KNY1205" s="22"/>
      <c r="KNZ1205" s="22"/>
      <c r="KOA1205" s="22"/>
      <c r="KOB1205" s="22"/>
      <c r="KOC1205" s="22"/>
      <c r="KOD1205" s="22"/>
      <c r="KOE1205" s="22"/>
      <c r="KOF1205" s="22"/>
      <c r="KOG1205" s="22"/>
      <c r="KOH1205" s="22"/>
      <c r="KOI1205" s="22"/>
      <c r="KOJ1205" s="22"/>
      <c r="KOK1205" s="22"/>
      <c r="KOL1205" s="22"/>
      <c r="KOM1205" s="22"/>
      <c r="KON1205" s="22"/>
      <c r="KOO1205" s="22"/>
      <c r="KOP1205" s="22"/>
      <c r="KOQ1205" s="22"/>
      <c r="KOR1205" s="22"/>
      <c r="KOS1205" s="22"/>
      <c r="KOT1205" s="22"/>
      <c r="KOU1205" s="22"/>
      <c r="KOV1205" s="22"/>
      <c r="KOW1205" s="22"/>
      <c r="KOX1205" s="22"/>
      <c r="KOY1205" s="22"/>
      <c r="KOZ1205" s="22"/>
      <c r="KPA1205" s="22"/>
      <c r="KPB1205" s="22"/>
      <c r="KPC1205" s="22"/>
      <c r="KPD1205" s="22"/>
      <c r="KPE1205" s="22"/>
      <c r="KPF1205" s="22"/>
      <c r="KPG1205" s="22"/>
      <c r="KPH1205" s="22"/>
      <c r="KPI1205" s="22"/>
      <c r="KPJ1205" s="22"/>
      <c r="KPK1205" s="22"/>
      <c r="KPL1205" s="22"/>
      <c r="KPM1205" s="22"/>
      <c r="KPN1205" s="22"/>
      <c r="KPO1205" s="22"/>
      <c r="KPP1205" s="22"/>
      <c r="KPQ1205" s="22"/>
      <c r="KPR1205" s="22"/>
      <c r="KPS1205" s="22"/>
      <c r="KPT1205" s="22"/>
      <c r="KPU1205" s="22"/>
      <c r="KPV1205" s="22"/>
      <c r="KPW1205" s="22"/>
      <c r="KPX1205" s="22"/>
      <c r="KPY1205" s="22"/>
      <c r="KPZ1205" s="22"/>
      <c r="KQA1205" s="22"/>
      <c r="KQB1205" s="22"/>
      <c r="KQC1205" s="22"/>
      <c r="KQD1205" s="22"/>
      <c r="KQE1205" s="22"/>
      <c r="KQF1205" s="22"/>
      <c r="KQG1205" s="22"/>
      <c r="KQH1205" s="22"/>
      <c r="KQI1205" s="22"/>
      <c r="KQJ1205" s="22"/>
      <c r="KQK1205" s="22"/>
      <c r="KQL1205" s="22"/>
      <c r="KQM1205" s="22"/>
      <c r="KQN1205" s="22"/>
      <c r="KQO1205" s="22"/>
      <c r="KQP1205" s="22"/>
      <c r="KQQ1205" s="22"/>
      <c r="KQR1205" s="22"/>
      <c r="KQS1205" s="22"/>
      <c r="KQT1205" s="22"/>
      <c r="KQU1205" s="22"/>
      <c r="KQV1205" s="22"/>
      <c r="KQW1205" s="22"/>
      <c r="KQX1205" s="22"/>
      <c r="KQY1205" s="22"/>
      <c r="KQZ1205" s="22"/>
      <c r="KRA1205" s="22"/>
      <c r="KRB1205" s="22"/>
      <c r="KRC1205" s="22"/>
      <c r="KRD1205" s="22"/>
      <c r="KRE1205" s="22"/>
      <c r="KRF1205" s="22"/>
      <c r="KRG1205" s="22"/>
      <c r="KRH1205" s="22"/>
      <c r="KRI1205" s="22"/>
      <c r="KRJ1205" s="22"/>
      <c r="KRK1205" s="22"/>
      <c r="KRL1205" s="22"/>
      <c r="KRM1205" s="22"/>
      <c r="KRN1205" s="22"/>
      <c r="KRO1205" s="22"/>
      <c r="KRP1205" s="22"/>
      <c r="KRQ1205" s="22"/>
      <c r="KRR1205" s="22"/>
      <c r="KRS1205" s="22"/>
      <c r="KRT1205" s="22"/>
      <c r="KRU1205" s="22"/>
      <c r="KRV1205" s="22"/>
      <c r="KRW1205" s="22"/>
      <c r="KRX1205" s="22"/>
      <c r="KRY1205" s="22"/>
      <c r="KRZ1205" s="22"/>
      <c r="KSA1205" s="22"/>
      <c r="KSB1205" s="22"/>
      <c r="KSC1205" s="22"/>
      <c r="KSD1205" s="22"/>
      <c r="KSE1205" s="22"/>
      <c r="KSF1205" s="22"/>
      <c r="KSG1205" s="22"/>
      <c r="KSH1205" s="22"/>
      <c r="KSI1205" s="22"/>
      <c r="KSJ1205" s="22"/>
      <c r="KSK1205" s="22"/>
      <c r="KSL1205" s="22"/>
      <c r="KSM1205" s="22"/>
      <c r="KSN1205" s="22"/>
      <c r="KSO1205" s="22"/>
      <c r="KSP1205" s="22"/>
      <c r="KSQ1205" s="22"/>
      <c r="KSR1205" s="22"/>
      <c r="KSS1205" s="22"/>
      <c r="KST1205" s="22"/>
      <c r="KSU1205" s="22"/>
      <c r="KSV1205" s="22"/>
      <c r="KSW1205" s="22"/>
      <c r="KSX1205" s="22"/>
      <c r="KSY1205" s="22"/>
      <c r="KSZ1205" s="22"/>
      <c r="KTA1205" s="22"/>
      <c r="KTB1205" s="22"/>
      <c r="KTC1205" s="22"/>
      <c r="KTD1205" s="22"/>
      <c r="KTE1205" s="22"/>
      <c r="KTF1205" s="22"/>
      <c r="KTG1205" s="22"/>
      <c r="KTH1205" s="22"/>
      <c r="KTI1205" s="22"/>
      <c r="KTJ1205" s="22"/>
      <c r="KTK1205" s="22"/>
      <c r="KTL1205" s="22"/>
      <c r="KTM1205" s="22"/>
      <c r="KTN1205" s="22"/>
      <c r="KTO1205" s="22"/>
      <c r="KTP1205" s="22"/>
      <c r="KTQ1205" s="22"/>
      <c r="KTR1205" s="22"/>
      <c r="KTS1205" s="22"/>
      <c r="KTT1205" s="22"/>
      <c r="KTU1205" s="22"/>
      <c r="KTV1205" s="22"/>
      <c r="KTW1205" s="22"/>
      <c r="KTX1205" s="22"/>
      <c r="KTY1205" s="22"/>
      <c r="KTZ1205" s="22"/>
      <c r="KUA1205" s="22"/>
      <c r="KUB1205" s="22"/>
      <c r="KUC1205" s="22"/>
      <c r="KUD1205" s="22"/>
      <c r="KUE1205" s="22"/>
      <c r="KUF1205" s="22"/>
      <c r="KUG1205" s="22"/>
      <c r="KUH1205" s="22"/>
      <c r="KUI1205" s="22"/>
      <c r="KUJ1205" s="22"/>
      <c r="KUK1205" s="22"/>
      <c r="KUL1205" s="22"/>
      <c r="KUM1205" s="22"/>
      <c r="KUN1205" s="22"/>
      <c r="KUO1205" s="22"/>
      <c r="KUP1205" s="22"/>
      <c r="KUQ1205" s="22"/>
      <c r="KUR1205" s="22"/>
      <c r="KUS1205" s="22"/>
      <c r="KUT1205" s="22"/>
      <c r="KUU1205" s="22"/>
      <c r="KUV1205" s="22"/>
      <c r="KUW1205" s="22"/>
      <c r="KUX1205" s="22"/>
      <c r="KUY1205" s="22"/>
      <c r="KUZ1205" s="22"/>
      <c r="KVA1205" s="22"/>
      <c r="KVB1205" s="22"/>
      <c r="KVC1205" s="22"/>
      <c r="KVD1205" s="22"/>
      <c r="KVE1205" s="22"/>
      <c r="KVF1205" s="22"/>
      <c r="KVG1205" s="22"/>
      <c r="KVH1205" s="22"/>
      <c r="KVI1205" s="22"/>
      <c r="KVJ1205" s="22"/>
      <c r="KVK1205" s="22"/>
      <c r="KVL1205" s="22"/>
      <c r="KVM1205" s="22"/>
      <c r="KVN1205" s="22"/>
      <c r="KVO1205" s="22"/>
      <c r="KVP1205" s="22"/>
      <c r="KVQ1205" s="22"/>
      <c r="KVR1205" s="22"/>
      <c r="KVS1205" s="22"/>
      <c r="KVT1205" s="22"/>
      <c r="KVU1205" s="22"/>
      <c r="KVV1205" s="22"/>
      <c r="KVW1205" s="22"/>
      <c r="KVX1205" s="22"/>
      <c r="KVY1205" s="22"/>
      <c r="KVZ1205" s="22"/>
      <c r="KWA1205" s="22"/>
      <c r="KWB1205" s="22"/>
      <c r="KWC1205" s="22"/>
      <c r="KWD1205" s="22"/>
      <c r="KWE1205" s="22"/>
      <c r="KWF1205" s="22"/>
      <c r="KWG1205" s="22"/>
      <c r="KWH1205" s="22"/>
      <c r="KWI1205" s="22"/>
      <c r="KWJ1205" s="22"/>
      <c r="KWK1205" s="22"/>
      <c r="KWL1205" s="22"/>
      <c r="KWM1205" s="22"/>
      <c r="KWN1205" s="22"/>
      <c r="KWO1205" s="22"/>
      <c r="KWP1205" s="22"/>
      <c r="KWQ1205" s="22"/>
      <c r="KWR1205" s="22"/>
      <c r="KWS1205" s="22"/>
      <c r="KWT1205" s="22"/>
      <c r="KWU1205" s="22"/>
      <c r="KWV1205" s="22"/>
      <c r="KWW1205" s="22"/>
      <c r="KWX1205" s="22"/>
      <c r="KWY1205" s="22"/>
      <c r="KWZ1205" s="22"/>
      <c r="KXA1205" s="22"/>
      <c r="KXB1205" s="22"/>
      <c r="KXC1205" s="22"/>
      <c r="KXD1205" s="22"/>
      <c r="KXE1205" s="22"/>
      <c r="KXF1205" s="22"/>
      <c r="KXG1205" s="22"/>
      <c r="KXH1205" s="22"/>
      <c r="KXI1205" s="22"/>
      <c r="KXJ1205" s="22"/>
      <c r="KXK1205" s="22"/>
      <c r="KXL1205" s="22"/>
      <c r="KXM1205" s="22"/>
      <c r="KXN1205" s="22"/>
      <c r="KXO1205" s="22"/>
      <c r="KXP1205" s="22"/>
      <c r="KXQ1205" s="22"/>
      <c r="KXR1205" s="22"/>
      <c r="KXS1205" s="22"/>
      <c r="KXT1205" s="22"/>
      <c r="KXU1205" s="22"/>
      <c r="KXV1205" s="22"/>
      <c r="KXW1205" s="22"/>
      <c r="KXX1205" s="22"/>
      <c r="KXY1205" s="22"/>
      <c r="KXZ1205" s="22"/>
      <c r="KYA1205" s="22"/>
      <c r="KYB1205" s="22"/>
      <c r="KYC1205" s="22"/>
      <c r="KYD1205" s="22"/>
      <c r="KYE1205" s="22"/>
      <c r="KYF1205" s="22"/>
      <c r="KYG1205" s="22"/>
      <c r="KYH1205" s="22"/>
      <c r="KYI1205" s="22"/>
      <c r="KYJ1205" s="22"/>
      <c r="KYK1205" s="22"/>
      <c r="KYL1205" s="22"/>
      <c r="KYM1205" s="22"/>
      <c r="KYN1205" s="22"/>
      <c r="KYO1205" s="22"/>
      <c r="KYP1205" s="22"/>
      <c r="KYQ1205" s="22"/>
      <c r="KYR1205" s="22"/>
      <c r="KYS1205" s="22"/>
      <c r="KYT1205" s="22"/>
      <c r="KYU1205" s="22"/>
      <c r="KYV1205" s="22"/>
      <c r="KYW1205" s="22"/>
      <c r="KYX1205" s="22"/>
      <c r="KYY1205" s="22"/>
      <c r="KYZ1205" s="22"/>
      <c r="KZA1205" s="22"/>
      <c r="KZB1205" s="22"/>
      <c r="KZC1205" s="22"/>
      <c r="KZD1205" s="22"/>
      <c r="KZE1205" s="22"/>
      <c r="KZF1205" s="22"/>
      <c r="KZG1205" s="22"/>
      <c r="KZH1205" s="22"/>
      <c r="KZI1205" s="22"/>
      <c r="KZJ1205" s="22"/>
      <c r="KZK1205" s="22"/>
      <c r="KZL1205" s="22"/>
      <c r="KZM1205" s="22"/>
      <c r="KZN1205" s="22"/>
      <c r="KZO1205" s="22"/>
      <c r="KZP1205" s="22"/>
      <c r="KZQ1205" s="22"/>
      <c r="KZR1205" s="22"/>
      <c r="KZS1205" s="22"/>
      <c r="KZT1205" s="22"/>
      <c r="KZU1205" s="22"/>
      <c r="KZV1205" s="22"/>
      <c r="KZW1205" s="22"/>
      <c r="KZX1205" s="22"/>
      <c r="KZY1205" s="22"/>
      <c r="KZZ1205" s="22"/>
      <c r="LAA1205" s="22"/>
      <c r="LAB1205" s="22"/>
      <c r="LAC1205" s="22"/>
      <c r="LAD1205" s="22"/>
      <c r="LAE1205" s="22"/>
      <c r="LAF1205" s="22"/>
      <c r="LAG1205" s="22"/>
      <c r="LAH1205" s="22"/>
      <c r="LAI1205" s="22"/>
      <c r="LAJ1205" s="22"/>
      <c r="LAK1205" s="22"/>
      <c r="LAL1205" s="22"/>
      <c r="LAM1205" s="22"/>
      <c r="LAN1205" s="22"/>
      <c r="LAO1205" s="22"/>
      <c r="LAP1205" s="22"/>
      <c r="LAQ1205" s="22"/>
      <c r="LAR1205" s="22"/>
      <c r="LAS1205" s="22"/>
      <c r="LAT1205" s="22"/>
      <c r="LAU1205" s="22"/>
      <c r="LAV1205" s="22"/>
      <c r="LAW1205" s="22"/>
      <c r="LAX1205" s="22"/>
      <c r="LAY1205" s="22"/>
      <c r="LAZ1205" s="22"/>
      <c r="LBA1205" s="22"/>
      <c r="LBB1205" s="22"/>
      <c r="LBC1205" s="22"/>
      <c r="LBD1205" s="22"/>
      <c r="LBE1205" s="22"/>
      <c r="LBF1205" s="22"/>
      <c r="LBG1205" s="22"/>
      <c r="LBH1205" s="22"/>
      <c r="LBI1205" s="22"/>
      <c r="LBJ1205" s="22"/>
      <c r="LBK1205" s="22"/>
      <c r="LBL1205" s="22"/>
      <c r="LBM1205" s="22"/>
      <c r="LBN1205" s="22"/>
      <c r="LBO1205" s="22"/>
      <c r="LBP1205" s="22"/>
      <c r="LBQ1205" s="22"/>
      <c r="LBR1205" s="22"/>
      <c r="LBS1205" s="22"/>
      <c r="LBT1205" s="22"/>
      <c r="LBU1205" s="22"/>
      <c r="LBV1205" s="22"/>
      <c r="LBW1205" s="22"/>
      <c r="LBX1205" s="22"/>
      <c r="LBY1205" s="22"/>
      <c r="LBZ1205" s="22"/>
      <c r="LCA1205" s="22"/>
      <c r="LCB1205" s="22"/>
      <c r="LCC1205" s="22"/>
      <c r="LCD1205" s="22"/>
      <c r="LCE1205" s="22"/>
      <c r="LCF1205" s="22"/>
      <c r="LCG1205" s="22"/>
      <c r="LCH1205" s="22"/>
      <c r="LCI1205" s="22"/>
      <c r="LCJ1205" s="22"/>
      <c r="LCK1205" s="22"/>
      <c r="LCL1205" s="22"/>
      <c r="LCM1205" s="22"/>
      <c r="LCN1205" s="22"/>
      <c r="LCO1205" s="22"/>
      <c r="LCP1205" s="22"/>
      <c r="LCQ1205" s="22"/>
      <c r="LCR1205" s="22"/>
      <c r="LCS1205" s="22"/>
      <c r="LCT1205" s="22"/>
      <c r="LCU1205" s="22"/>
      <c r="LCV1205" s="22"/>
      <c r="LCW1205" s="22"/>
      <c r="LCX1205" s="22"/>
      <c r="LCY1205" s="22"/>
      <c r="LCZ1205" s="22"/>
      <c r="LDA1205" s="22"/>
      <c r="LDB1205" s="22"/>
      <c r="LDC1205" s="22"/>
      <c r="LDD1205" s="22"/>
      <c r="LDE1205" s="22"/>
      <c r="LDF1205" s="22"/>
      <c r="LDG1205" s="22"/>
      <c r="LDH1205" s="22"/>
      <c r="LDI1205" s="22"/>
      <c r="LDJ1205" s="22"/>
      <c r="LDK1205" s="22"/>
      <c r="LDL1205" s="22"/>
      <c r="LDM1205" s="22"/>
      <c r="LDN1205" s="22"/>
      <c r="LDO1205" s="22"/>
      <c r="LDP1205" s="22"/>
      <c r="LDQ1205" s="22"/>
      <c r="LDR1205" s="22"/>
      <c r="LDS1205" s="22"/>
      <c r="LDT1205" s="22"/>
      <c r="LDU1205" s="22"/>
      <c r="LDV1205" s="22"/>
      <c r="LDW1205" s="22"/>
      <c r="LDX1205" s="22"/>
      <c r="LDY1205" s="22"/>
      <c r="LDZ1205" s="22"/>
      <c r="LEA1205" s="22"/>
      <c r="LEB1205" s="22"/>
      <c r="LEC1205" s="22"/>
      <c r="LED1205" s="22"/>
      <c r="LEE1205" s="22"/>
      <c r="LEF1205" s="22"/>
      <c r="LEG1205" s="22"/>
      <c r="LEH1205" s="22"/>
      <c r="LEI1205" s="22"/>
      <c r="LEJ1205" s="22"/>
      <c r="LEK1205" s="22"/>
      <c r="LEL1205" s="22"/>
      <c r="LEM1205" s="22"/>
      <c r="LEN1205" s="22"/>
      <c r="LEO1205" s="22"/>
      <c r="LEP1205" s="22"/>
      <c r="LEQ1205" s="22"/>
      <c r="LER1205" s="22"/>
      <c r="LES1205" s="22"/>
      <c r="LET1205" s="22"/>
      <c r="LEU1205" s="22"/>
      <c r="LEV1205" s="22"/>
      <c r="LEW1205" s="22"/>
      <c r="LEX1205" s="22"/>
      <c r="LEY1205" s="22"/>
      <c r="LEZ1205" s="22"/>
      <c r="LFA1205" s="22"/>
      <c r="LFB1205" s="22"/>
      <c r="LFC1205" s="22"/>
      <c r="LFD1205" s="22"/>
      <c r="LFE1205" s="22"/>
      <c r="LFF1205" s="22"/>
      <c r="LFG1205" s="22"/>
      <c r="LFH1205" s="22"/>
      <c r="LFI1205" s="22"/>
      <c r="LFJ1205" s="22"/>
      <c r="LFK1205" s="22"/>
      <c r="LFL1205" s="22"/>
      <c r="LFM1205" s="22"/>
      <c r="LFN1205" s="22"/>
      <c r="LFO1205" s="22"/>
      <c r="LFP1205" s="22"/>
      <c r="LFQ1205" s="22"/>
      <c r="LFR1205" s="22"/>
      <c r="LFS1205" s="22"/>
      <c r="LFT1205" s="22"/>
      <c r="LFU1205" s="22"/>
      <c r="LFV1205" s="22"/>
      <c r="LFW1205" s="22"/>
      <c r="LFX1205" s="22"/>
      <c r="LFY1205" s="22"/>
      <c r="LFZ1205" s="22"/>
      <c r="LGA1205" s="22"/>
      <c r="LGB1205" s="22"/>
      <c r="LGC1205" s="22"/>
      <c r="LGD1205" s="22"/>
      <c r="LGE1205" s="22"/>
      <c r="LGF1205" s="22"/>
      <c r="LGG1205" s="22"/>
      <c r="LGH1205" s="22"/>
      <c r="LGI1205" s="22"/>
      <c r="LGJ1205" s="22"/>
      <c r="LGK1205" s="22"/>
      <c r="LGL1205" s="22"/>
      <c r="LGM1205" s="22"/>
      <c r="LGN1205" s="22"/>
      <c r="LGO1205" s="22"/>
      <c r="LGP1205" s="22"/>
      <c r="LGQ1205" s="22"/>
      <c r="LGR1205" s="22"/>
      <c r="LGS1205" s="22"/>
      <c r="LGT1205" s="22"/>
      <c r="LGU1205" s="22"/>
      <c r="LGV1205" s="22"/>
      <c r="LGW1205" s="22"/>
      <c r="LGX1205" s="22"/>
      <c r="LGY1205" s="22"/>
      <c r="LGZ1205" s="22"/>
      <c r="LHA1205" s="22"/>
      <c r="LHB1205" s="22"/>
      <c r="LHC1205" s="22"/>
      <c r="LHD1205" s="22"/>
      <c r="LHE1205" s="22"/>
      <c r="LHF1205" s="22"/>
      <c r="LHG1205" s="22"/>
      <c r="LHH1205" s="22"/>
      <c r="LHI1205" s="22"/>
      <c r="LHJ1205" s="22"/>
      <c r="LHK1205" s="22"/>
      <c r="LHL1205" s="22"/>
      <c r="LHM1205" s="22"/>
      <c r="LHN1205" s="22"/>
      <c r="LHO1205" s="22"/>
      <c r="LHP1205" s="22"/>
      <c r="LHQ1205" s="22"/>
      <c r="LHR1205" s="22"/>
      <c r="LHS1205" s="22"/>
      <c r="LHT1205" s="22"/>
      <c r="LHU1205" s="22"/>
      <c r="LHV1205" s="22"/>
      <c r="LHW1205" s="22"/>
      <c r="LHX1205" s="22"/>
      <c r="LHY1205" s="22"/>
      <c r="LHZ1205" s="22"/>
      <c r="LIA1205" s="22"/>
      <c r="LIB1205" s="22"/>
      <c r="LIC1205" s="22"/>
      <c r="LID1205" s="22"/>
      <c r="LIE1205" s="22"/>
      <c r="LIF1205" s="22"/>
      <c r="LIG1205" s="22"/>
      <c r="LIH1205" s="22"/>
      <c r="LII1205" s="22"/>
      <c r="LIJ1205" s="22"/>
      <c r="LIK1205" s="22"/>
      <c r="LIL1205" s="22"/>
      <c r="LIM1205" s="22"/>
      <c r="LIN1205" s="22"/>
      <c r="LIO1205" s="22"/>
      <c r="LIP1205" s="22"/>
      <c r="LIQ1205" s="22"/>
      <c r="LIR1205" s="22"/>
      <c r="LIS1205" s="22"/>
      <c r="LIT1205" s="22"/>
      <c r="LIU1205" s="22"/>
      <c r="LIV1205" s="22"/>
      <c r="LIW1205" s="22"/>
      <c r="LIX1205" s="22"/>
      <c r="LIY1205" s="22"/>
      <c r="LIZ1205" s="22"/>
      <c r="LJA1205" s="22"/>
      <c r="LJB1205" s="22"/>
      <c r="LJC1205" s="22"/>
      <c r="LJD1205" s="22"/>
      <c r="LJE1205" s="22"/>
      <c r="LJF1205" s="22"/>
      <c r="LJG1205" s="22"/>
      <c r="LJH1205" s="22"/>
      <c r="LJI1205" s="22"/>
      <c r="LJJ1205" s="22"/>
      <c r="LJK1205" s="22"/>
      <c r="LJL1205" s="22"/>
      <c r="LJM1205" s="22"/>
      <c r="LJN1205" s="22"/>
      <c r="LJO1205" s="22"/>
      <c r="LJP1205" s="22"/>
      <c r="LJQ1205" s="22"/>
      <c r="LJR1205" s="22"/>
      <c r="LJS1205" s="22"/>
      <c r="LJT1205" s="22"/>
      <c r="LJU1205" s="22"/>
      <c r="LJV1205" s="22"/>
      <c r="LJW1205" s="22"/>
      <c r="LJX1205" s="22"/>
      <c r="LJY1205" s="22"/>
      <c r="LJZ1205" s="22"/>
      <c r="LKA1205" s="22"/>
      <c r="LKB1205" s="22"/>
      <c r="LKC1205" s="22"/>
      <c r="LKD1205" s="22"/>
      <c r="LKE1205" s="22"/>
      <c r="LKF1205" s="22"/>
      <c r="LKG1205" s="22"/>
      <c r="LKH1205" s="22"/>
      <c r="LKI1205" s="22"/>
      <c r="LKJ1205" s="22"/>
      <c r="LKK1205" s="22"/>
      <c r="LKL1205" s="22"/>
      <c r="LKM1205" s="22"/>
      <c r="LKN1205" s="22"/>
      <c r="LKO1205" s="22"/>
      <c r="LKP1205" s="22"/>
      <c r="LKQ1205" s="22"/>
      <c r="LKR1205" s="22"/>
      <c r="LKS1205" s="22"/>
      <c r="LKT1205" s="22"/>
      <c r="LKU1205" s="22"/>
      <c r="LKV1205" s="22"/>
      <c r="LKW1205" s="22"/>
      <c r="LKX1205" s="22"/>
      <c r="LKY1205" s="22"/>
      <c r="LKZ1205" s="22"/>
      <c r="LLA1205" s="22"/>
      <c r="LLB1205" s="22"/>
      <c r="LLC1205" s="22"/>
      <c r="LLD1205" s="22"/>
      <c r="LLE1205" s="22"/>
      <c r="LLF1205" s="22"/>
      <c r="LLG1205" s="22"/>
      <c r="LLH1205" s="22"/>
      <c r="LLI1205" s="22"/>
      <c r="LLJ1205" s="22"/>
      <c r="LLK1205" s="22"/>
      <c r="LLL1205" s="22"/>
      <c r="LLM1205" s="22"/>
      <c r="LLN1205" s="22"/>
      <c r="LLO1205" s="22"/>
      <c r="LLP1205" s="22"/>
      <c r="LLQ1205" s="22"/>
      <c r="LLR1205" s="22"/>
      <c r="LLS1205" s="22"/>
      <c r="LLT1205" s="22"/>
      <c r="LLU1205" s="22"/>
      <c r="LLV1205" s="22"/>
      <c r="LLW1205" s="22"/>
      <c r="LLX1205" s="22"/>
      <c r="LLY1205" s="22"/>
      <c r="LLZ1205" s="22"/>
      <c r="LMA1205" s="22"/>
      <c r="LMB1205" s="22"/>
      <c r="LMC1205" s="22"/>
      <c r="LMD1205" s="22"/>
      <c r="LME1205" s="22"/>
      <c r="LMF1205" s="22"/>
      <c r="LMG1205" s="22"/>
      <c r="LMH1205" s="22"/>
      <c r="LMI1205" s="22"/>
      <c r="LMJ1205" s="22"/>
      <c r="LMK1205" s="22"/>
      <c r="LML1205" s="22"/>
      <c r="LMM1205" s="22"/>
      <c r="LMN1205" s="22"/>
      <c r="LMO1205" s="22"/>
      <c r="LMP1205" s="22"/>
      <c r="LMQ1205" s="22"/>
      <c r="LMR1205" s="22"/>
      <c r="LMS1205" s="22"/>
      <c r="LMT1205" s="22"/>
      <c r="LMU1205" s="22"/>
      <c r="LMV1205" s="22"/>
      <c r="LMW1205" s="22"/>
      <c r="LMX1205" s="22"/>
      <c r="LMY1205" s="22"/>
      <c r="LMZ1205" s="22"/>
      <c r="LNA1205" s="22"/>
      <c r="LNB1205" s="22"/>
      <c r="LNC1205" s="22"/>
      <c r="LND1205" s="22"/>
      <c r="LNE1205" s="22"/>
      <c r="LNF1205" s="22"/>
      <c r="LNG1205" s="22"/>
      <c r="LNH1205" s="22"/>
      <c r="LNI1205" s="22"/>
      <c r="LNJ1205" s="22"/>
      <c r="LNK1205" s="22"/>
      <c r="LNL1205" s="22"/>
      <c r="LNM1205" s="22"/>
      <c r="LNN1205" s="22"/>
      <c r="LNO1205" s="22"/>
      <c r="LNP1205" s="22"/>
      <c r="LNQ1205" s="22"/>
      <c r="LNR1205" s="22"/>
      <c r="LNS1205" s="22"/>
      <c r="LNT1205" s="22"/>
      <c r="LNU1205" s="22"/>
      <c r="LNV1205" s="22"/>
      <c r="LNW1205" s="22"/>
      <c r="LNX1205" s="22"/>
      <c r="LNY1205" s="22"/>
      <c r="LNZ1205" s="22"/>
      <c r="LOA1205" s="22"/>
      <c r="LOB1205" s="22"/>
      <c r="LOC1205" s="22"/>
      <c r="LOD1205" s="22"/>
      <c r="LOE1205" s="22"/>
      <c r="LOF1205" s="22"/>
      <c r="LOG1205" s="22"/>
      <c r="LOH1205" s="22"/>
      <c r="LOI1205" s="22"/>
      <c r="LOJ1205" s="22"/>
      <c r="LOK1205" s="22"/>
      <c r="LOL1205" s="22"/>
      <c r="LOM1205" s="22"/>
      <c r="LON1205" s="22"/>
      <c r="LOO1205" s="22"/>
      <c r="LOP1205" s="22"/>
      <c r="LOQ1205" s="22"/>
      <c r="LOR1205" s="22"/>
      <c r="LOS1205" s="22"/>
      <c r="LOT1205" s="22"/>
      <c r="LOU1205" s="22"/>
      <c r="LOV1205" s="22"/>
      <c r="LOW1205" s="22"/>
      <c r="LOX1205" s="22"/>
      <c r="LOY1205" s="22"/>
      <c r="LOZ1205" s="22"/>
      <c r="LPA1205" s="22"/>
      <c r="LPB1205" s="22"/>
      <c r="LPC1205" s="22"/>
      <c r="LPD1205" s="22"/>
      <c r="LPE1205" s="22"/>
      <c r="LPF1205" s="22"/>
      <c r="LPG1205" s="22"/>
      <c r="LPH1205" s="22"/>
      <c r="LPI1205" s="22"/>
      <c r="LPJ1205" s="22"/>
      <c r="LPK1205" s="22"/>
      <c r="LPL1205" s="22"/>
      <c r="LPM1205" s="22"/>
      <c r="LPN1205" s="22"/>
      <c r="LPO1205" s="22"/>
      <c r="LPP1205" s="22"/>
      <c r="LPQ1205" s="22"/>
      <c r="LPR1205" s="22"/>
      <c r="LPS1205" s="22"/>
      <c r="LPT1205" s="22"/>
      <c r="LPU1205" s="22"/>
      <c r="LPV1205" s="22"/>
      <c r="LPW1205" s="22"/>
      <c r="LPX1205" s="22"/>
      <c r="LPY1205" s="22"/>
      <c r="LPZ1205" s="22"/>
      <c r="LQA1205" s="22"/>
      <c r="LQB1205" s="22"/>
      <c r="LQC1205" s="22"/>
      <c r="LQD1205" s="22"/>
      <c r="LQE1205" s="22"/>
      <c r="LQF1205" s="22"/>
      <c r="LQG1205" s="22"/>
      <c r="LQH1205" s="22"/>
      <c r="LQI1205" s="22"/>
      <c r="LQJ1205" s="22"/>
      <c r="LQK1205" s="22"/>
      <c r="LQL1205" s="22"/>
      <c r="LQM1205" s="22"/>
      <c r="LQN1205" s="22"/>
      <c r="LQO1205" s="22"/>
      <c r="LQP1205" s="22"/>
      <c r="LQQ1205" s="22"/>
      <c r="LQR1205" s="22"/>
      <c r="LQS1205" s="22"/>
      <c r="LQT1205" s="22"/>
      <c r="LQU1205" s="22"/>
      <c r="LQV1205" s="22"/>
      <c r="LQW1205" s="22"/>
      <c r="LQX1205" s="22"/>
      <c r="LQY1205" s="22"/>
      <c r="LQZ1205" s="22"/>
      <c r="LRA1205" s="22"/>
      <c r="LRB1205" s="22"/>
      <c r="LRC1205" s="22"/>
      <c r="LRD1205" s="22"/>
      <c r="LRE1205" s="22"/>
      <c r="LRF1205" s="22"/>
      <c r="LRG1205" s="22"/>
      <c r="LRH1205" s="22"/>
      <c r="LRI1205" s="22"/>
      <c r="LRJ1205" s="22"/>
      <c r="LRK1205" s="22"/>
      <c r="LRL1205" s="22"/>
      <c r="LRM1205" s="22"/>
      <c r="LRN1205" s="22"/>
      <c r="LRO1205" s="22"/>
      <c r="LRP1205" s="22"/>
      <c r="LRQ1205" s="22"/>
      <c r="LRR1205" s="22"/>
      <c r="LRS1205" s="22"/>
      <c r="LRT1205" s="22"/>
      <c r="LRU1205" s="22"/>
      <c r="LRV1205" s="22"/>
      <c r="LRW1205" s="22"/>
      <c r="LRX1205" s="22"/>
      <c r="LRY1205" s="22"/>
      <c r="LRZ1205" s="22"/>
      <c r="LSA1205" s="22"/>
      <c r="LSB1205" s="22"/>
      <c r="LSC1205" s="22"/>
      <c r="LSD1205" s="22"/>
      <c r="LSE1205" s="22"/>
      <c r="LSF1205" s="22"/>
      <c r="LSG1205" s="22"/>
      <c r="LSH1205" s="22"/>
      <c r="LSI1205" s="22"/>
      <c r="LSJ1205" s="22"/>
      <c r="LSK1205" s="22"/>
      <c r="LSL1205" s="22"/>
      <c r="LSM1205" s="22"/>
      <c r="LSN1205" s="22"/>
      <c r="LSO1205" s="22"/>
      <c r="LSP1205" s="22"/>
      <c r="LSQ1205" s="22"/>
      <c r="LSR1205" s="22"/>
      <c r="LSS1205" s="22"/>
      <c r="LST1205" s="22"/>
      <c r="LSU1205" s="22"/>
      <c r="LSV1205" s="22"/>
      <c r="LSW1205" s="22"/>
      <c r="LSX1205" s="22"/>
      <c r="LSY1205" s="22"/>
      <c r="LSZ1205" s="22"/>
      <c r="LTA1205" s="22"/>
      <c r="LTB1205" s="22"/>
      <c r="LTC1205" s="22"/>
      <c r="LTD1205" s="22"/>
      <c r="LTE1205" s="22"/>
      <c r="LTF1205" s="22"/>
      <c r="LTG1205" s="22"/>
      <c r="LTH1205" s="22"/>
      <c r="LTI1205" s="22"/>
      <c r="LTJ1205" s="22"/>
      <c r="LTK1205" s="22"/>
      <c r="LTL1205" s="22"/>
      <c r="LTM1205" s="22"/>
      <c r="LTN1205" s="22"/>
      <c r="LTO1205" s="22"/>
      <c r="LTP1205" s="22"/>
      <c r="LTQ1205" s="22"/>
      <c r="LTR1205" s="22"/>
      <c r="LTS1205" s="22"/>
      <c r="LTT1205" s="22"/>
      <c r="LTU1205" s="22"/>
      <c r="LTV1205" s="22"/>
      <c r="LTW1205" s="22"/>
      <c r="LTX1205" s="22"/>
      <c r="LTY1205" s="22"/>
      <c r="LTZ1205" s="22"/>
      <c r="LUA1205" s="22"/>
      <c r="LUB1205" s="22"/>
      <c r="LUC1205" s="22"/>
      <c r="LUD1205" s="22"/>
      <c r="LUE1205" s="22"/>
      <c r="LUF1205" s="22"/>
      <c r="LUG1205" s="22"/>
      <c r="LUH1205" s="22"/>
      <c r="LUI1205" s="22"/>
      <c r="LUJ1205" s="22"/>
      <c r="LUK1205" s="22"/>
      <c r="LUL1205" s="22"/>
      <c r="LUM1205" s="22"/>
      <c r="LUN1205" s="22"/>
      <c r="LUO1205" s="22"/>
      <c r="LUP1205" s="22"/>
      <c r="LUQ1205" s="22"/>
      <c r="LUR1205" s="22"/>
      <c r="LUS1205" s="22"/>
      <c r="LUT1205" s="22"/>
      <c r="LUU1205" s="22"/>
      <c r="LUV1205" s="22"/>
      <c r="LUW1205" s="22"/>
      <c r="LUX1205" s="22"/>
      <c r="LUY1205" s="22"/>
      <c r="LUZ1205" s="22"/>
      <c r="LVA1205" s="22"/>
      <c r="LVB1205" s="22"/>
      <c r="LVC1205" s="22"/>
      <c r="LVD1205" s="22"/>
      <c r="LVE1205" s="22"/>
      <c r="LVF1205" s="22"/>
      <c r="LVG1205" s="22"/>
      <c r="LVH1205" s="22"/>
      <c r="LVI1205" s="22"/>
      <c r="LVJ1205" s="22"/>
      <c r="LVK1205" s="22"/>
      <c r="LVL1205" s="22"/>
      <c r="LVM1205" s="22"/>
      <c r="LVN1205" s="22"/>
      <c r="LVO1205" s="22"/>
      <c r="LVP1205" s="22"/>
      <c r="LVQ1205" s="22"/>
      <c r="LVR1205" s="22"/>
      <c r="LVS1205" s="22"/>
      <c r="LVT1205" s="22"/>
      <c r="LVU1205" s="22"/>
      <c r="LVV1205" s="22"/>
      <c r="LVW1205" s="22"/>
      <c r="LVX1205" s="22"/>
      <c r="LVY1205" s="22"/>
      <c r="LVZ1205" s="22"/>
      <c r="LWA1205" s="22"/>
      <c r="LWB1205" s="22"/>
      <c r="LWC1205" s="22"/>
      <c r="LWD1205" s="22"/>
      <c r="LWE1205" s="22"/>
      <c r="LWF1205" s="22"/>
      <c r="LWG1205" s="22"/>
      <c r="LWH1205" s="22"/>
      <c r="LWI1205" s="22"/>
      <c r="LWJ1205" s="22"/>
      <c r="LWK1205" s="22"/>
      <c r="LWL1205" s="22"/>
      <c r="LWM1205" s="22"/>
      <c r="LWN1205" s="22"/>
      <c r="LWO1205" s="22"/>
      <c r="LWP1205" s="22"/>
      <c r="LWQ1205" s="22"/>
      <c r="LWR1205" s="22"/>
      <c r="LWS1205" s="22"/>
      <c r="LWT1205" s="22"/>
      <c r="LWU1205" s="22"/>
      <c r="LWV1205" s="22"/>
      <c r="LWW1205" s="22"/>
      <c r="LWX1205" s="22"/>
      <c r="LWY1205" s="22"/>
      <c r="LWZ1205" s="22"/>
      <c r="LXA1205" s="22"/>
      <c r="LXB1205" s="22"/>
      <c r="LXC1205" s="22"/>
      <c r="LXD1205" s="22"/>
      <c r="LXE1205" s="22"/>
      <c r="LXF1205" s="22"/>
      <c r="LXG1205" s="22"/>
      <c r="LXH1205" s="22"/>
      <c r="LXI1205" s="22"/>
      <c r="LXJ1205" s="22"/>
      <c r="LXK1205" s="22"/>
      <c r="LXL1205" s="22"/>
      <c r="LXM1205" s="22"/>
      <c r="LXN1205" s="22"/>
      <c r="LXO1205" s="22"/>
      <c r="LXP1205" s="22"/>
      <c r="LXQ1205" s="22"/>
      <c r="LXR1205" s="22"/>
      <c r="LXS1205" s="22"/>
      <c r="LXT1205" s="22"/>
      <c r="LXU1205" s="22"/>
      <c r="LXV1205" s="22"/>
      <c r="LXW1205" s="22"/>
      <c r="LXX1205" s="22"/>
      <c r="LXY1205" s="22"/>
      <c r="LXZ1205" s="22"/>
      <c r="LYA1205" s="22"/>
      <c r="LYB1205" s="22"/>
      <c r="LYC1205" s="22"/>
      <c r="LYD1205" s="22"/>
      <c r="LYE1205" s="22"/>
      <c r="LYF1205" s="22"/>
      <c r="LYG1205" s="22"/>
      <c r="LYH1205" s="22"/>
      <c r="LYI1205" s="22"/>
      <c r="LYJ1205" s="22"/>
      <c r="LYK1205" s="22"/>
      <c r="LYL1205" s="22"/>
      <c r="LYM1205" s="22"/>
      <c r="LYN1205" s="22"/>
      <c r="LYO1205" s="22"/>
      <c r="LYP1205" s="22"/>
      <c r="LYQ1205" s="22"/>
      <c r="LYR1205" s="22"/>
      <c r="LYS1205" s="22"/>
      <c r="LYT1205" s="22"/>
      <c r="LYU1205" s="22"/>
      <c r="LYV1205" s="22"/>
      <c r="LYW1205" s="22"/>
      <c r="LYX1205" s="22"/>
      <c r="LYY1205" s="22"/>
      <c r="LYZ1205" s="22"/>
      <c r="LZA1205" s="22"/>
      <c r="LZB1205" s="22"/>
      <c r="LZC1205" s="22"/>
      <c r="LZD1205" s="22"/>
      <c r="LZE1205" s="22"/>
      <c r="LZF1205" s="22"/>
      <c r="LZG1205" s="22"/>
      <c r="LZH1205" s="22"/>
      <c r="LZI1205" s="22"/>
      <c r="LZJ1205" s="22"/>
      <c r="LZK1205" s="22"/>
      <c r="LZL1205" s="22"/>
      <c r="LZM1205" s="22"/>
      <c r="LZN1205" s="22"/>
      <c r="LZO1205" s="22"/>
      <c r="LZP1205" s="22"/>
      <c r="LZQ1205" s="22"/>
      <c r="LZR1205" s="22"/>
      <c r="LZS1205" s="22"/>
      <c r="LZT1205" s="22"/>
      <c r="LZU1205" s="22"/>
      <c r="LZV1205" s="22"/>
      <c r="LZW1205" s="22"/>
      <c r="LZX1205" s="22"/>
      <c r="LZY1205" s="22"/>
      <c r="LZZ1205" s="22"/>
      <c r="MAA1205" s="22"/>
      <c r="MAB1205" s="22"/>
      <c r="MAC1205" s="22"/>
      <c r="MAD1205" s="22"/>
      <c r="MAE1205" s="22"/>
      <c r="MAF1205" s="22"/>
      <c r="MAG1205" s="22"/>
      <c r="MAH1205" s="22"/>
      <c r="MAI1205" s="22"/>
      <c r="MAJ1205" s="22"/>
      <c r="MAK1205" s="22"/>
      <c r="MAL1205" s="22"/>
      <c r="MAM1205" s="22"/>
      <c r="MAN1205" s="22"/>
      <c r="MAO1205" s="22"/>
      <c r="MAP1205" s="22"/>
      <c r="MAQ1205" s="22"/>
      <c r="MAR1205" s="22"/>
      <c r="MAS1205" s="22"/>
      <c r="MAT1205" s="22"/>
      <c r="MAU1205" s="22"/>
      <c r="MAV1205" s="22"/>
      <c r="MAW1205" s="22"/>
      <c r="MAX1205" s="22"/>
      <c r="MAY1205" s="22"/>
      <c r="MAZ1205" s="22"/>
      <c r="MBA1205" s="22"/>
      <c r="MBB1205" s="22"/>
      <c r="MBC1205" s="22"/>
      <c r="MBD1205" s="22"/>
      <c r="MBE1205" s="22"/>
      <c r="MBF1205" s="22"/>
      <c r="MBG1205" s="22"/>
      <c r="MBH1205" s="22"/>
      <c r="MBI1205" s="22"/>
      <c r="MBJ1205" s="22"/>
      <c r="MBK1205" s="22"/>
      <c r="MBL1205" s="22"/>
      <c r="MBM1205" s="22"/>
      <c r="MBN1205" s="22"/>
      <c r="MBO1205" s="22"/>
      <c r="MBP1205" s="22"/>
      <c r="MBQ1205" s="22"/>
      <c r="MBR1205" s="22"/>
      <c r="MBS1205" s="22"/>
      <c r="MBT1205" s="22"/>
      <c r="MBU1205" s="22"/>
      <c r="MBV1205" s="22"/>
      <c r="MBW1205" s="22"/>
      <c r="MBX1205" s="22"/>
      <c r="MBY1205" s="22"/>
      <c r="MBZ1205" s="22"/>
      <c r="MCA1205" s="22"/>
      <c r="MCB1205" s="22"/>
      <c r="MCC1205" s="22"/>
      <c r="MCD1205" s="22"/>
      <c r="MCE1205" s="22"/>
      <c r="MCF1205" s="22"/>
      <c r="MCG1205" s="22"/>
      <c r="MCH1205" s="22"/>
      <c r="MCI1205" s="22"/>
      <c r="MCJ1205" s="22"/>
      <c r="MCK1205" s="22"/>
      <c r="MCL1205" s="22"/>
      <c r="MCM1205" s="22"/>
      <c r="MCN1205" s="22"/>
      <c r="MCO1205" s="22"/>
      <c r="MCP1205" s="22"/>
      <c r="MCQ1205" s="22"/>
      <c r="MCR1205" s="22"/>
      <c r="MCS1205" s="22"/>
      <c r="MCT1205" s="22"/>
      <c r="MCU1205" s="22"/>
      <c r="MCV1205" s="22"/>
      <c r="MCW1205" s="22"/>
      <c r="MCX1205" s="22"/>
      <c r="MCY1205" s="22"/>
      <c r="MCZ1205" s="22"/>
      <c r="MDA1205" s="22"/>
      <c r="MDB1205" s="22"/>
      <c r="MDC1205" s="22"/>
      <c r="MDD1205" s="22"/>
      <c r="MDE1205" s="22"/>
      <c r="MDF1205" s="22"/>
      <c r="MDG1205" s="22"/>
      <c r="MDH1205" s="22"/>
      <c r="MDI1205" s="22"/>
      <c r="MDJ1205" s="22"/>
      <c r="MDK1205" s="22"/>
      <c r="MDL1205" s="22"/>
      <c r="MDM1205" s="22"/>
      <c r="MDN1205" s="22"/>
      <c r="MDO1205" s="22"/>
      <c r="MDP1205" s="22"/>
      <c r="MDQ1205" s="22"/>
      <c r="MDR1205" s="22"/>
      <c r="MDS1205" s="22"/>
      <c r="MDT1205" s="22"/>
      <c r="MDU1205" s="22"/>
      <c r="MDV1205" s="22"/>
      <c r="MDW1205" s="22"/>
      <c r="MDX1205" s="22"/>
      <c r="MDY1205" s="22"/>
      <c r="MDZ1205" s="22"/>
      <c r="MEA1205" s="22"/>
      <c r="MEB1205" s="22"/>
      <c r="MEC1205" s="22"/>
      <c r="MED1205" s="22"/>
      <c r="MEE1205" s="22"/>
      <c r="MEF1205" s="22"/>
      <c r="MEG1205" s="22"/>
      <c r="MEH1205" s="22"/>
      <c r="MEI1205" s="22"/>
      <c r="MEJ1205" s="22"/>
      <c r="MEK1205" s="22"/>
      <c r="MEL1205" s="22"/>
      <c r="MEM1205" s="22"/>
      <c r="MEN1205" s="22"/>
      <c r="MEO1205" s="22"/>
      <c r="MEP1205" s="22"/>
      <c r="MEQ1205" s="22"/>
      <c r="MER1205" s="22"/>
      <c r="MES1205" s="22"/>
      <c r="MET1205" s="22"/>
      <c r="MEU1205" s="22"/>
      <c r="MEV1205" s="22"/>
      <c r="MEW1205" s="22"/>
      <c r="MEX1205" s="22"/>
      <c r="MEY1205" s="22"/>
      <c r="MEZ1205" s="22"/>
      <c r="MFA1205" s="22"/>
      <c r="MFB1205" s="22"/>
      <c r="MFC1205" s="22"/>
      <c r="MFD1205" s="22"/>
      <c r="MFE1205" s="22"/>
      <c r="MFF1205" s="22"/>
      <c r="MFG1205" s="22"/>
      <c r="MFH1205" s="22"/>
      <c r="MFI1205" s="22"/>
      <c r="MFJ1205" s="22"/>
      <c r="MFK1205" s="22"/>
      <c r="MFL1205" s="22"/>
      <c r="MFM1205" s="22"/>
      <c r="MFN1205" s="22"/>
      <c r="MFO1205" s="22"/>
      <c r="MFP1205" s="22"/>
      <c r="MFQ1205" s="22"/>
      <c r="MFR1205" s="22"/>
      <c r="MFS1205" s="22"/>
      <c r="MFT1205" s="22"/>
      <c r="MFU1205" s="22"/>
      <c r="MFV1205" s="22"/>
      <c r="MFW1205" s="22"/>
      <c r="MFX1205" s="22"/>
      <c r="MFY1205" s="22"/>
      <c r="MFZ1205" s="22"/>
      <c r="MGA1205" s="22"/>
      <c r="MGB1205" s="22"/>
      <c r="MGC1205" s="22"/>
      <c r="MGD1205" s="22"/>
      <c r="MGE1205" s="22"/>
      <c r="MGF1205" s="22"/>
      <c r="MGG1205" s="22"/>
      <c r="MGH1205" s="22"/>
      <c r="MGI1205" s="22"/>
      <c r="MGJ1205" s="22"/>
      <c r="MGK1205" s="22"/>
      <c r="MGL1205" s="22"/>
      <c r="MGM1205" s="22"/>
      <c r="MGN1205" s="22"/>
      <c r="MGO1205" s="22"/>
      <c r="MGP1205" s="22"/>
      <c r="MGQ1205" s="22"/>
      <c r="MGR1205" s="22"/>
      <c r="MGS1205" s="22"/>
      <c r="MGT1205" s="22"/>
      <c r="MGU1205" s="22"/>
      <c r="MGV1205" s="22"/>
      <c r="MGW1205" s="22"/>
      <c r="MGX1205" s="22"/>
      <c r="MGY1205" s="22"/>
      <c r="MGZ1205" s="22"/>
      <c r="MHA1205" s="22"/>
      <c r="MHB1205" s="22"/>
      <c r="MHC1205" s="22"/>
      <c r="MHD1205" s="22"/>
      <c r="MHE1205" s="22"/>
      <c r="MHF1205" s="22"/>
      <c r="MHG1205" s="22"/>
      <c r="MHH1205" s="22"/>
      <c r="MHI1205" s="22"/>
      <c r="MHJ1205" s="22"/>
      <c r="MHK1205" s="22"/>
      <c r="MHL1205" s="22"/>
      <c r="MHM1205" s="22"/>
      <c r="MHN1205" s="22"/>
      <c r="MHO1205" s="22"/>
      <c r="MHP1205" s="22"/>
      <c r="MHQ1205" s="22"/>
      <c r="MHR1205" s="22"/>
      <c r="MHS1205" s="22"/>
      <c r="MHT1205" s="22"/>
      <c r="MHU1205" s="22"/>
      <c r="MHV1205" s="22"/>
      <c r="MHW1205" s="22"/>
      <c r="MHX1205" s="22"/>
      <c r="MHY1205" s="22"/>
      <c r="MHZ1205" s="22"/>
      <c r="MIA1205" s="22"/>
      <c r="MIB1205" s="22"/>
      <c r="MIC1205" s="22"/>
      <c r="MID1205" s="22"/>
      <c r="MIE1205" s="22"/>
      <c r="MIF1205" s="22"/>
      <c r="MIG1205" s="22"/>
      <c r="MIH1205" s="22"/>
      <c r="MII1205" s="22"/>
      <c r="MIJ1205" s="22"/>
      <c r="MIK1205" s="22"/>
      <c r="MIL1205" s="22"/>
      <c r="MIM1205" s="22"/>
      <c r="MIN1205" s="22"/>
      <c r="MIO1205" s="22"/>
      <c r="MIP1205" s="22"/>
      <c r="MIQ1205" s="22"/>
      <c r="MIR1205" s="22"/>
      <c r="MIS1205" s="22"/>
      <c r="MIT1205" s="22"/>
      <c r="MIU1205" s="22"/>
      <c r="MIV1205" s="22"/>
      <c r="MIW1205" s="22"/>
      <c r="MIX1205" s="22"/>
      <c r="MIY1205" s="22"/>
      <c r="MIZ1205" s="22"/>
      <c r="MJA1205" s="22"/>
      <c r="MJB1205" s="22"/>
      <c r="MJC1205" s="22"/>
      <c r="MJD1205" s="22"/>
      <c r="MJE1205" s="22"/>
      <c r="MJF1205" s="22"/>
      <c r="MJG1205" s="22"/>
      <c r="MJH1205" s="22"/>
      <c r="MJI1205" s="22"/>
      <c r="MJJ1205" s="22"/>
      <c r="MJK1205" s="22"/>
      <c r="MJL1205" s="22"/>
      <c r="MJM1205" s="22"/>
      <c r="MJN1205" s="22"/>
      <c r="MJO1205" s="22"/>
      <c r="MJP1205" s="22"/>
      <c r="MJQ1205" s="22"/>
      <c r="MJR1205" s="22"/>
      <c r="MJS1205" s="22"/>
      <c r="MJT1205" s="22"/>
      <c r="MJU1205" s="22"/>
      <c r="MJV1205" s="22"/>
      <c r="MJW1205" s="22"/>
      <c r="MJX1205" s="22"/>
      <c r="MJY1205" s="22"/>
      <c r="MJZ1205" s="22"/>
      <c r="MKA1205" s="22"/>
      <c r="MKB1205" s="22"/>
      <c r="MKC1205" s="22"/>
      <c r="MKD1205" s="22"/>
      <c r="MKE1205" s="22"/>
      <c r="MKF1205" s="22"/>
      <c r="MKG1205" s="22"/>
      <c r="MKH1205" s="22"/>
      <c r="MKI1205" s="22"/>
      <c r="MKJ1205" s="22"/>
      <c r="MKK1205" s="22"/>
      <c r="MKL1205" s="22"/>
      <c r="MKM1205" s="22"/>
      <c r="MKN1205" s="22"/>
      <c r="MKO1205" s="22"/>
      <c r="MKP1205" s="22"/>
      <c r="MKQ1205" s="22"/>
      <c r="MKR1205" s="22"/>
      <c r="MKS1205" s="22"/>
      <c r="MKT1205" s="22"/>
      <c r="MKU1205" s="22"/>
      <c r="MKV1205" s="22"/>
      <c r="MKW1205" s="22"/>
      <c r="MKX1205" s="22"/>
      <c r="MKY1205" s="22"/>
      <c r="MKZ1205" s="22"/>
      <c r="MLA1205" s="22"/>
      <c r="MLB1205" s="22"/>
      <c r="MLC1205" s="22"/>
      <c r="MLD1205" s="22"/>
      <c r="MLE1205" s="22"/>
      <c r="MLF1205" s="22"/>
      <c r="MLG1205" s="22"/>
      <c r="MLH1205" s="22"/>
      <c r="MLI1205" s="22"/>
      <c r="MLJ1205" s="22"/>
      <c r="MLK1205" s="22"/>
      <c r="MLL1205" s="22"/>
      <c r="MLM1205" s="22"/>
      <c r="MLN1205" s="22"/>
      <c r="MLO1205" s="22"/>
      <c r="MLP1205" s="22"/>
      <c r="MLQ1205" s="22"/>
      <c r="MLR1205" s="22"/>
      <c r="MLS1205" s="22"/>
      <c r="MLT1205" s="22"/>
      <c r="MLU1205" s="22"/>
      <c r="MLV1205" s="22"/>
      <c r="MLW1205" s="22"/>
      <c r="MLX1205" s="22"/>
      <c r="MLY1205" s="22"/>
      <c r="MLZ1205" s="22"/>
      <c r="MMA1205" s="22"/>
      <c r="MMB1205" s="22"/>
      <c r="MMC1205" s="22"/>
      <c r="MMD1205" s="22"/>
      <c r="MME1205" s="22"/>
      <c r="MMF1205" s="22"/>
      <c r="MMG1205" s="22"/>
      <c r="MMH1205" s="22"/>
      <c r="MMI1205" s="22"/>
      <c r="MMJ1205" s="22"/>
      <c r="MMK1205" s="22"/>
      <c r="MML1205" s="22"/>
      <c r="MMM1205" s="22"/>
      <c r="MMN1205" s="22"/>
      <c r="MMO1205" s="22"/>
      <c r="MMP1205" s="22"/>
      <c r="MMQ1205" s="22"/>
      <c r="MMR1205" s="22"/>
      <c r="MMS1205" s="22"/>
      <c r="MMT1205" s="22"/>
      <c r="MMU1205" s="22"/>
      <c r="MMV1205" s="22"/>
      <c r="MMW1205" s="22"/>
      <c r="MMX1205" s="22"/>
      <c r="MMY1205" s="22"/>
      <c r="MMZ1205" s="22"/>
      <c r="MNA1205" s="22"/>
      <c r="MNB1205" s="22"/>
      <c r="MNC1205" s="22"/>
      <c r="MND1205" s="22"/>
      <c r="MNE1205" s="22"/>
      <c r="MNF1205" s="22"/>
      <c r="MNG1205" s="22"/>
      <c r="MNH1205" s="22"/>
      <c r="MNI1205" s="22"/>
      <c r="MNJ1205" s="22"/>
      <c r="MNK1205" s="22"/>
      <c r="MNL1205" s="22"/>
      <c r="MNM1205" s="22"/>
      <c r="MNN1205" s="22"/>
      <c r="MNO1205" s="22"/>
      <c r="MNP1205" s="22"/>
      <c r="MNQ1205" s="22"/>
      <c r="MNR1205" s="22"/>
      <c r="MNS1205" s="22"/>
      <c r="MNT1205" s="22"/>
      <c r="MNU1205" s="22"/>
      <c r="MNV1205" s="22"/>
      <c r="MNW1205" s="22"/>
      <c r="MNX1205" s="22"/>
      <c r="MNY1205" s="22"/>
      <c r="MNZ1205" s="22"/>
      <c r="MOA1205" s="22"/>
      <c r="MOB1205" s="22"/>
      <c r="MOC1205" s="22"/>
      <c r="MOD1205" s="22"/>
      <c r="MOE1205" s="22"/>
      <c r="MOF1205" s="22"/>
      <c r="MOG1205" s="22"/>
      <c r="MOH1205" s="22"/>
      <c r="MOI1205" s="22"/>
      <c r="MOJ1205" s="22"/>
      <c r="MOK1205" s="22"/>
      <c r="MOL1205" s="22"/>
      <c r="MOM1205" s="22"/>
      <c r="MON1205" s="22"/>
      <c r="MOO1205" s="22"/>
      <c r="MOP1205" s="22"/>
      <c r="MOQ1205" s="22"/>
      <c r="MOR1205" s="22"/>
      <c r="MOS1205" s="22"/>
      <c r="MOT1205" s="22"/>
      <c r="MOU1205" s="22"/>
      <c r="MOV1205" s="22"/>
      <c r="MOW1205" s="22"/>
      <c r="MOX1205" s="22"/>
      <c r="MOY1205" s="22"/>
      <c r="MOZ1205" s="22"/>
      <c r="MPA1205" s="22"/>
      <c r="MPB1205" s="22"/>
      <c r="MPC1205" s="22"/>
      <c r="MPD1205" s="22"/>
      <c r="MPE1205" s="22"/>
      <c r="MPF1205" s="22"/>
      <c r="MPG1205" s="22"/>
      <c r="MPH1205" s="22"/>
      <c r="MPI1205" s="22"/>
      <c r="MPJ1205" s="22"/>
      <c r="MPK1205" s="22"/>
      <c r="MPL1205" s="22"/>
      <c r="MPM1205" s="22"/>
      <c r="MPN1205" s="22"/>
      <c r="MPO1205" s="22"/>
      <c r="MPP1205" s="22"/>
      <c r="MPQ1205" s="22"/>
      <c r="MPR1205" s="22"/>
      <c r="MPS1205" s="22"/>
      <c r="MPT1205" s="22"/>
      <c r="MPU1205" s="22"/>
      <c r="MPV1205" s="22"/>
      <c r="MPW1205" s="22"/>
      <c r="MPX1205" s="22"/>
      <c r="MPY1205" s="22"/>
      <c r="MPZ1205" s="22"/>
      <c r="MQA1205" s="22"/>
      <c r="MQB1205" s="22"/>
      <c r="MQC1205" s="22"/>
      <c r="MQD1205" s="22"/>
      <c r="MQE1205" s="22"/>
      <c r="MQF1205" s="22"/>
      <c r="MQG1205" s="22"/>
      <c r="MQH1205" s="22"/>
      <c r="MQI1205" s="22"/>
      <c r="MQJ1205" s="22"/>
      <c r="MQK1205" s="22"/>
      <c r="MQL1205" s="22"/>
      <c r="MQM1205" s="22"/>
      <c r="MQN1205" s="22"/>
      <c r="MQO1205" s="22"/>
      <c r="MQP1205" s="22"/>
      <c r="MQQ1205" s="22"/>
      <c r="MQR1205" s="22"/>
      <c r="MQS1205" s="22"/>
      <c r="MQT1205" s="22"/>
      <c r="MQU1205" s="22"/>
      <c r="MQV1205" s="22"/>
      <c r="MQW1205" s="22"/>
      <c r="MQX1205" s="22"/>
      <c r="MQY1205" s="22"/>
      <c r="MQZ1205" s="22"/>
      <c r="MRA1205" s="22"/>
      <c r="MRB1205" s="22"/>
      <c r="MRC1205" s="22"/>
      <c r="MRD1205" s="22"/>
      <c r="MRE1205" s="22"/>
      <c r="MRF1205" s="22"/>
      <c r="MRG1205" s="22"/>
      <c r="MRH1205" s="22"/>
      <c r="MRI1205" s="22"/>
      <c r="MRJ1205" s="22"/>
      <c r="MRK1205" s="22"/>
      <c r="MRL1205" s="22"/>
      <c r="MRM1205" s="22"/>
      <c r="MRN1205" s="22"/>
      <c r="MRO1205" s="22"/>
      <c r="MRP1205" s="22"/>
      <c r="MRQ1205" s="22"/>
      <c r="MRR1205" s="22"/>
      <c r="MRS1205" s="22"/>
      <c r="MRT1205" s="22"/>
      <c r="MRU1205" s="22"/>
      <c r="MRV1205" s="22"/>
      <c r="MRW1205" s="22"/>
      <c r="MRX1205" s="22"/>
      <c r="MRY1205" s="22"/>
      <c r="MRZ1205" s="22"/>
      <c r="MSA1205" s="22"/>
      <c r="MSB1205" s="22"/>
      <c r="MSC1205" s="22"/>
      <c r="MSD1205" s="22"/>
      <c r="MSE1205" s="22"/>
      <c r="MSF1205" s="22"/>
      <c r="MSG1205" s="22"/>
      <c r="MSH1205" s="22"/>
      <c r="MSI1205" s="22"/>
      <c r="MSJ1205" s="22"/>
      <c r="MSK1205" s="22"/>
      <c r="MSL1205" s="22"/>
      <c r="MSM1205" s="22"/>
      <c r="MSN1205" s="22"/>
      <c r="MSO1205" s="22"/>
      <c r="MSP1205" s="22"/>
      <c r="MSQ1205" s="22"/>
      <c r="MSR1205" s="22"/>
      <c r="MSS1205" s="22"/>
      <c r="MST1205" s="22"/>
      <c r="MSU1205" s="22"/>
      <c r="MSV1205" s="22"/>
      <c r="MSW1205" s="22"/>
      <c r="MSX1205" s="22"/>
      <c r="MSY1205" s="22"/>
      <c r="MSZ1205" s="22"/>
      <c r="MTA1205" s="22"/>
      <c r="MTB1205" s="22"/>
      <c r="MTC1205" s="22"/>
      <c r="MTD1205" s="22"/>
      <c r="MTE1205" s="22"/>
      <c r="MTF1205" s="22"/>
      <c r="MTG1205" s="22"/>
      <c r="MTH1205" s="22"/>
      <c r="MTI1205" s="22"/>
      <c r="MTJ1205" s="22"/>
      <c r="MTK1205" s="22"/>
      <c r="MTL1205" s="22"/>
      <c r="MTM1205" s="22"/>
      <c r="MTN1205" s="22"/>
      <c r="MTO1205" s="22"/>
      <c r="MTP1205" s="22"/>
      <c r="MTQ1205" s="22"/>
      <c r="MTR1205" s="22"/>
      <c r="MTS1205" s="22"/>
      <c r="MTT1205" s="22"/>
      <c r="MTU1205" s="22"/>
      <c r="MTV1205" s="22"/>
      <c r="MTW1205" s="22"/>
      <c r="MTX1205" s="22"/>
      <c r="MTY1205" s="22"/>
      <c r="MTZ1205" s="22"/>
      <c r="MUA1205" s="22"/>
      <c r="MUB1205" s="22"/>
      <c r="MUC1205" s="22"/>
      <c r="MUD1205" s="22"/>
      <c r="MUE1205" s="22"/>
      <c r="MUF1205" s="22"/>
      <c r="MUG1205" s="22"/>
      <c r="MUH1205" s="22"/>
      <c r="MUI1205" s="22"/>
      <c r="MUJ1205" s="22"/>
      <c r="MUK1205" s="22"/>
      <c r="MUL1205" s="22"/>
      <c r="MUM1205" s="22"/>
      <c r="MUN1205" s="22"/>
      <c r="MUO1205" s="22"/>
      <c r="MUP1205" s="22"/>
      <c r="MUQ1205" s="22"/>
      <c r="MUR1205" s="22"/>
      <c r="MUS1205" s="22"/>
      <c r="MUT1205" s="22"/>
      <c r="MUU1205" s="22"/>
      <c r="MUV1205" s="22"/>
      <c r="MUW1205" s="22"/>
      <c r="MUX1205" s="22"/>
      <c r="MUY1205" s="22"/>
      <c r="MUZ1205" s="22"/>
      <c r="MVA1205" s="22"/>
      <c r="MVB1205" s="22"/>
      <c r="MVC1205" s="22"/>
      <c r="MVD1205" s="22"/>
      <c r="MVE1205" s="22"/>
      <c r="MVF1205" s="22"/>
      <c r="MVG1205" s="22"/>
      <c r="MVH1205" s="22"/>
      <c r="MVI1205" s="22"/>
      <c r="MVJ1205" s="22"/>
      <c r="MVK1205" s="22"/>
      <c r="MVL1205" s="22"/>
      <c r="MVM1205" s="22"/>
      <c r="MVN1205" s="22"/>
      <c r="MVO1205" s="22"/>
      <c r="MVP1205" s="22"/>
      <c r="MVQ1205" s="22"/>
      <c r="MVR1205" s="22"/>
      <c r="MVS1205" s="22"/>
      <c r="MVT1205" s="22"/>
      <c r="MVU1205" s="22"/>
      <c r="MVV1205" s="22"/>
      <c r="MVW1205" s="22"/>
      <c r="MVX1205" s="22"/>
      <c r="MVY1205" s="22"/>
      <c r="MVZ1205" s="22"/>
      <c r="MWA1205" s="22"/>
      <c r="MWB1205" s="22"/>
      <c r="MWC1205" s="22"/>
      <c r="MWD1205" s="22"/>
      <c r="MWE1205" s="22"/>
      <c r="MWF1205" s="22"/>
      <c r="MWG1205" s="22"/>
      <c r="MWH1205" s="22"/>
      <c r="MWI1205" s="22"/>
      <c r="MWJ1205" s="22"/>
      <c r="MWK1205" s="22"/>
      <c r="MWL1205" s="22"/>
      <c r="MWM1205" s="22"/>
      <c r="MWN1205" s="22"/>
      <c r="MWO1205" s="22"/>
      <c r="MWP1205" s="22"/>
      <c r="MWQ1205" s="22"/>
      <c r="MWR1205" s="22"/>
      <c r="MWS1205" s="22"/>
      <c r="MWT1205" s="22"/>
      <c r="MWU1205" s="22"/>
      <c r="MWV1205" s="22"/>
      <c r="MWW1205" s="22"/>
      <c r="MWX1205" s="22"/>
      <c r="MWY1205" s="22"/>
      <c r="MWZ1205" s="22"/>
      <c r="MXA1205" s="22"/>
      <c r="MXB1205" s="22"/>
      <c r="MXC1205" s="22"/>
      <c r="MXD1205" s="22"/>
      <c r="MXE1205" s="22"/>
      <c r="MXF1205" s="22"/>
      <c r="MXG1205" s="22"/>
      <c r="MXH1205" s="22"/>
      <c r="MXI1205" s="22"/>
      <c r="MXJ1205" s="22"/>
      <c r="MXK1205" s="22"/>
      <c r="MXL1205" s="22"/>
      <c r="MXM1205" s="22"/>
      <c r="MXN1205" s="22"/>
      <c r="MXO1205" s="22"/>
      <c r="MXP1205" s="22"/>
      <c r="MXQ1205" s="22"/>
      <c r="MXR1205" s="22"/>
      <c r="MXS1205" s="22"/>
      <c r="MXT1205" s="22"/>
      <c r="MXU1205" s="22"/>
      <c r="MXV1205" s="22"/>
      <c r="MXW1205" s="22"/>
      <c r="MXX1205" s="22"/>
      <c r="MXY1205" s="22"/>
      <c r="MXZ1205" s="22"/>
      <c r="MYA1205" s="22"/>
      <c r="MYB1205" s="22"/>
      <c r="MYC1205" s="22"/>
      <c r="MYD1205" s="22"/>
      <c r="MYE1205" s="22"/>
      <c r="MYF1205" s="22"/>
      <c r="MYG1205" s="22"/>
      <c r="MYH1205" s="22"/>
      <c r="MYI1205" s="22"/>
      <c r="MYJ1205" s="22"/>
      <c r="MYK1205" s="22"/>
      <c r="MYL1205" s="22"/>
      <c r="MYM1205" s="22"/>
      <c r="MYN1205" s="22"/>
      <c r="MYO1205" s="22"/>
      <c r="MYP1205" s="22"/>
      <c r="MYQ1205" s="22"/>
      <c r="MYR1205" s="22"/>
      <c r="MYS1205" s="22"/>
      <c r="MYT1205" s="22"/>
      <c r="MYU1205" s="22"/>
      <c r="MYV1205" s="22"/>
      <c r="MYW1205" s="22"/>
      <c r="MYX1205" s="22"/>
      <c r="MYY1205" s="22"/>
      <c r="MYZ1205" s="22"/>
      <c r="MZA1205" s="22"/>
      <c r="MZB1205" s="22"/>
      <c r="MZC1205" s="22"/>
      <c r="MZD1205" s="22"/>
      <c r="MZE1205" s="22"/>
      <c r="MZF1205" s="22"/>
      <c r="MZG1205" s="22"/>
      <c r="MZH1205" s="22"/>
      <c r="MZI1205" s="22"/>
      <c r="MZJ1205" s="22"/>
      <c r="MZK1205" s="22"/>
      <c r="MZL1205" s="22"/>
      <c r="MZM1205" s="22"/>
      <c r="MZN1205" s="22"/>
      <c r="MZO1205" s="22"/>
      <c r="MZP1205" s="22"/>
      <c r="MZQ1205" s="22"/>
      <c r="MZR1205" s="22"/>
      <c r="MZS1205" s="22"/>
      <c r="MZT1205" s="22"/>
      <c r="MZU1205" s="22"/>
      <c r="MZV1205" s="22"/>
      <c r="MZW1205" s="22"/>
      <c r="MZX1205" s="22"/>
      <c r="MZY1205" s="22"/>
      <c r="MZZ1205" s="22"/>
      <c r="NAA1205" s="22"/>
      <c r="NAB1205" s="22"/>
      <c r="NAC1205" s="22"/>
      <c r="NAD1205" s="22"/>
      <c r="NAE1205" s="22"/>
      <c r="NAF1205" s="22"/>
      <c r="NAG1205" s="22"/>
      <c r="NAH1205" s="22"/>
      <c r="NAI1205" s="22"/>
      <c r="NAJ1205" s="22"/>
      <c r="NAK1205" s="22"/>
      <c r="NAL1205" s="22"/>
      <c r="NAM1205" s="22"/>
      <c r="NAN1205" s="22"/>
      <c r="NAO1205" s="22"/>
      <c r="NAP1205" s="22"/>
      <c r="NAQ1205" s="22"/>
      <c r="NAR1205" s="22"/>
      <c r="NAS1205" s="22"/>
      <c r="NAT1205" s="22"/>
      <c r="NAU1205" s="22"/>
      <c r="NAV1205" s="22"/>
      <c r="NAW1205" s="22"/>
      <c r="NAX1205" s="22"/>
      <c r="NAY1205" s="22"/>
      <c r="NAZ1205" s="22"/>
      <c r="NBA1205" s="22"/>
      <c r="NBB1205" s="22"/>
      <c r="NBC1205" s="22"/>
      <c r="NBD1205" s="22"/>
      <c r="NBE1205" s="22"/>
      <c r="NBF1205" s="22"/>
      <c r="NBG1205" s="22"/>
      <c r="NBH1205" s="22"/>
      <c r="NBI1205" s="22"/>
      <c r="NBJ1205" s="22"/>
      <c r="NBK1205" s="22"/>
      <c r="NBL1205" s="22"/>
      <c r="NBM1205" s="22"/>
      <c r="NBN1205" s="22"/>
      <c r="NBO1205" s="22"/>
      <c r="NBP1205" s="22"/>
      <c r="NBQ1205" s="22"/>
      <c r="NBR1205" s="22"/>
      <c r="NBS1205" s="22"/>
      <c r="NBT1205" s="22"/>
      <c r="NBU1205" s="22"/>
      <c r="NBV1205" s="22"/>
      <c r="NBW1205" s="22"/>
      <c r="NBX1205" s="22"/>
      <c r="NBY1205" s="22"/>
      <c r="NBZ1205" s="22"/>
      <c r="NCA1205" s="22"/>
      <c r="NCB1205" s="22"/>
      <c r="NCC1205" s="22"/>
      <c r="NCD1205" s="22"/>
      <c r="NCE1205" s="22"/>
      <c r="NCF1205" s="22"/>
      <c r="NCG1205" s="22"/>
      <c r="NCH1205" s="22"/>
      <c r="NCI1205" s="22"/>
      <c r="NCJ1205" s="22"/>
      <c r="NCK1205" s="22"/>
      <c r="NCL1205" s="22"/>
      <c r="NCM1205" s="22"/>
      <c r="NCN1205" s="22"/>
      <c r="NCO1205" s="22"/>
      <c r="NCP1205" s="22"/>
      <c r="NCQ1205" s="22"/>
      <c r="NCR1205" s="22"/>
      <c r="NCS1205" s="22"/>
      <c r="NCT1205" s="22"/>
      <c r="NCU1205" s="22"/>
      <c r="NCV1205" s="22"/>
      <c r="NCW1205" s="22"/>
      <c r="NCX1205" s="22"/>
      <c r="NCY1205" s="22"/>
      <c r="NCZ1205" s="22"/>
      <c r="NDA1205" s="22"/>
      <c r="NDB1205" s="22"/>
      <c r="NDC1205" s="22"/>
      <c r="NDD1205" s="22"/>
      <c r="NDE1205" s="22"/>
      <c r="NDF1205" s="22"/>
      <c r="NDG1205" s="22"/>
      <c r="NDH1205" s="22"/>
      <c r="NDI1205" s="22"/>
      <c r="NDJ1205" s="22"/>
      <c r="NDK1205" s="22"/>
      <c r="NDL1205" s="22"/>
      <c r="NDM1205" s="22"/>
      <c r="NDN1205" s="22"/>
      <c r="NDO1205" s="22"/>
      <c r="NDP1205" s="22"/>
      <c r="NDQ1205" s="22"/>
      <c r="NDR1205" s="22"/>
      <c r="NDS1205" s="22"/>
      <c r="NDT1205" s="22"/>
      <c r="NDU1205" s="22"/>
      <c r="NDV1205" s="22"/>
      <c r="NDW1205" s="22"/>
      <c r="NDX1205" s="22"/>
      <c r="NDY1205" s="22"/>
      <c r="NDZ1205" s="22"/>
      <c r="NEA1205" s="22"/>
      <c r="NEB1205" s="22"/>
      <c r="NEC1205" s="22"/>
      <c r="NED1205" s="22"/>
      <c r="NEE1205" s="22"/>
      <c r="NEF1205" s="22"/>
      <c r="NEG1205" s="22"/>
      <c r="NEH1205" s="22"/>
      <c r="NEI1205" s="22"/>
      <c r="NEJ1205" s="22"/>
      <c r="NEK1205" s="22"/>
      <c r="NEL1205" s="22"/>
      <c r="NEM1205" s="22"/>
      <c r="NEN1205" s="22"/>
      <c r="NEO1205" s="22"/>
      <c r="NEP1205" s="22"/>
      <c r="NEQ1205" s="22"/>
      <c r="NER1205" s="22"/>
      <c r="NES1205" s="22"/>
      <c r="NET1205" s="22"/>
      <c r="NEU1205" s="22"/>
      <c r="NEV1205" s="22"/>
      <c r="NEW1205" s="22"/>
      <c r="NEX1205" s="22"/>
      <c r="NEY1205" s="22"/>
      <c r="NEZ1205" s="22"/>
      <c r="NFA1205" s="22"/>
      <c r="NFB1205" s="22"/>
      <c r="NFC1205" s="22"/>
      <c r="NFD1205" s="22"/>
      <c r="NFE1205" s="22"/>
      <c r="NFF1205" s="22"/>
      <c r="NFG1205" s="22"/>
      <c r="NFH1205" s="22"/>
      <c r="NFI1205" s="22"/>
      <c r="NFJ1205" s="22"/>
      <c r="NFK1205" s="22"/>
      <c r="NFL1205" s="22"/>
      <c r="NFM1205" s="22"/>
      <c r="NFN1205" s="22"/>
      <c r="NFO1205" s="22"/>
      <c r="NFP1205" s="22"/>
      <c r="NFQ1205" s="22"/>
      <c r="NFR1205" s="22"/>
      <c r="NFS1205" s="22"/>
      <c r="NFT1205" s="22"/>
      <c r="NFU1205" s="22"/>
      <c r="NFV1205" s="22"/>
      <c r="NFW1205" s="22"/>
      <c r="NFX1205" s="22"/>
      <c r="NFY1205" s="22"/>
      <c r="NFZ1205" s="22"/>
      <c r="NGA1205" s="22"/>
      <c r="NGB1205" s="22"/>
      <c r="NGC1205" s="22"/>
      <c r="NGD1205" s="22"/>
      <c r="NGE1205" s="22"/>
      <c r="NGF1205" s="22"/>
      <c r="NGG1205" s="22"/>
      <c r="NGH1205" s="22"/>
      <c r="NGI1205" s="22"/>
      <c r="NGJ1205" s="22"/>
      <c r="NGK1205" s="22"/>
      <c r="NGL1205" s="22"/>
      <c r="NGM1205" s="22"/>
      <c r="NGN1205" s="22"/>
      <c r="NGO1205" s="22"/>
      <c r="NGP1205" s="22"/>
      <c r="NGQ1205" s="22"/>
      <c r="NGR1205" s="22"/>
      <c r="NGS1205" s="22"/>
      <c r="NGT1205" s="22"/>
      <c r="NGU1205" s="22"/>
      <c r="NGV1205" s="22"/>
      <c r="NGW1205" s="22"/>
      <c r="NGX1205" s="22"/>
      <c r="NGY1205" s="22"/>
      <c r="NGZ1205" s="22"/>
      <c r="NHA1205" s="22"/>
      <c r="NHB1205" s="22"/>
      <c r="NHC1205" s="22"/>
      <c r="NHD1205" s="22"/>
      <c r="NHE1205" s="22"/>
      <c r="NHF1205" s="22"/>
      <c r="NHG1205" s="22"/>
      <c r="NHH1205" s="22"/>
      <c r="NHI1205" s="22"/>
      <c r="NHJ1205" s="22"/>
      <c r="NHK1205" s="22"/>
      <c r="NHL1205" s="22"/>
      <c r="NHM1205" s="22"/>
      <c r="NHN1205" s="22"/>
      <c r="NHO1205" s="22"/>
      <c r="NHP1205" s="22"/>
      <c r="NHQ1205" s="22"/>
      <c r="NHR1205" s="22"/>
      <c r="NHS1205" s="22"/>
      <c r="NHT1205" s="22"/>
      <c r="NHU1205" s="22"/>
      <c r="NHV1205" s="22"/>
      <c r="NHW1205" s="22"/>
      <c r="NHX1205" s="22"/>
      <c r="NHY1205" s="22"/>
      <c r="NHZ1205" s="22"/>
      <c r="NIA1205" s="22"/>
      <c r="NIB1205" s="22"/>
      <c r="NIC1205" s="22"/>
      <c r="NID1205" s="22"/>
      <c r="NIE1205" s="22"/>
      <c r="NIF1205" s="22"/>
      <c r="NIG1205" s="22"/>
      <c r="NIH1205" s="22"/>
      <c r="NII1205" s="22"/>
      <c r="NIJ1205" s="22"/>
      <c r="NIK1205" s="22"/>
      <c r="NIL1205" s="22"/>
      <c r="NIM1205" s="22"/>
      <c r="NIN1205" s="22"/>
      <c r="NIO1205" s="22"/>
      <c r="NIP1205" s="22"/>
      <c r="NIQ1205" s="22"/>
      <c r="NIR1205" s="22"/>
      <c r="NIS1205" s="22"/>
      <c r="NIT1205" s="22"/>
      <c r="NIU1205" s="22"/>
      <c r="NIV1205" s="22"/>
      <c r="NIW1205" s="22"/>
      <c r="NIX1205" s="22"/>
      <c r="NIY1205" s="22"/>
      <c r="NIZ1205" s="22"/>
      <c r="NJA1205" s="22"/>
      <c r="NJB1205" s="22"/>
      <c r="NJC1205" s="22"/>
      <c r="NJD1205" s="22"/>
      <c r="NJE1205" s="22"/>
      <c r="NJF1205" s="22"/>
      <c r="NJG1205" s="22"/>
      <c r="NJH1205" s="22"/>
      <c r="NJI1205" s="22"/>
      <c r="NJJ1205" s="22"/>
      <c r="NJK1205" s="22"/>
      <c r="NJL1205" s="22"/>
      <c r="NJM1205" s="22"/>
      <c r="NJN1205" s="22"/>
      <c r="NJO1205" s="22"/>
      <c r="NJP1205" s="22"/>
      <c r="NJQ1205" s="22"/>
      <c r="NJR1205" s="22"/>
      <c r="NJS1205" s="22"/>
      <c r="NJT1205" s="22"/>
      <c r="NJU1205" s="22"/>
      <c r="NJV1205" s="22"/>
      <c r="NJW1205" s="22"/>
      <c r="NJX1205" s="22"/>
      <c r="NJY1205" s="22"/>
      <c r="NJZ1205" s="22"/>
      <c r="NKA1205" s="22"/>
      <c r="NKB1205" s="22"/>
      <c r="NKC1205" s="22"/>
      <c r="NKD1205" s="22"/>
      <c r="NKE1205" s="22"/>
      <c r="NKF1205" s="22"/>
      <c r="NKG1205" s="22"/>
      <c r="NKH1205" s="22"/>
      <c r="NKI1205" s="22"/>
      <c r="NKJ1205" s="22"/>
      <c r="NKK1205" s="22"/>
      <c r="NKL1205" s="22"/>
      <c r="NKM1205" s="22"/>
      <c r="NKN1205" s="22"/>
      <c r="NKO1205" s="22"/>
      <c r="NKP1205" s="22"/>
      <c r="NKQ1205" s="22"/>
      <c r="NKR1205" s="22"/>
      <c r="NKS1205" s="22"/>
      <c r="NKT1205" s="22"/>
      <c r="NKU1205" s="22"/>
      <c r="NKV1205" s="22"/>
      <c r="NKW1205" s="22"/>
      <c r="NKX1205" s="22"/>
      <c r="NKY1205" s="22"/>
      <c r="NKZ1205" s="22"/>
      <c r="NLA1205" s="22"/>
      <c r="NLB1205" s="22"/>
      <c r="NLC1205" s="22"/>
      <c r="NLD1205" s="22"/>
      <c r="NLE1205" s="22"/>
      <c r="NLF1205" s="22"/>
      <c r="NLG1205" s="22"/>
      <c r="NLH1205" s="22"/>
      <c r="NLI1205" s="22"/>
      <c r="NLJ1205" s="22"/>
      <c r="NLK1205" s="22"/>
      <c r="NLL1205" s="22"/>
      <c r="NLM1205" s="22"/>
      <c r="NLN1205" s="22"/>
      <c r="NLO1205" s="22"/>
      <c r="NLP1205" s="22"/>
      <c r="NLQ1205" s="22"/>
      <c r="NLR1205" s="22"/>
      <c r="NLS1205" s="22"/>
      <c r="NLT1205" s="22"/>
      <c r="NLU1205" s="22"/>
      <c r="NLV1205" s="22"/>
      <c r="NLW1205" s="22"/>
      <c r="NLX1205" s="22"/>
      <c r="NLY1205" s="22"/>
      <c r="NLZ1205" s="22"/>
      <c r="NMA1205" s="22"/>
      <c r="NMB1205" s="22"/>
      <c r="NMC1205" s="22"/>
      <c r="NMD1205" s="22"/>
      <c r="NME1205" s="22"/>
      <c r="NMF1205" s="22"/>
      <c r="NMG1205" s="22"/>
      <c r="NMH1205" s="22"/>
      <c r="NMI1205" s="22"/>
      <c r="NMJ1205" s="22"/>
      <c r="NMK1205" s="22"/>
      <c r="NML1205" s="22"/>
      <c r="NMM1205" s="22"/>
      <c r="NMN1205" s="22"/>
      <c r="NMO1205" s="22"/>
      <c r="NMP1205" s="22"/>
      <c r="NMQ1205" s="22"/>
      <c r="NMR1205" s="22"/>
      <c r="NMS1205" s="22"/>
      <c r="NMT1205" s="22"/>
      <c r="NMU1205" s="22"/>
      <c r="NMV1205" s="22"/>
      <c r="NMW1205" s="22"/>
      <c r="NMX1205" s="22"/>
      <c r="NMY1205" s="22"/>
      <c r="NMZ1205" s="22"/>
      <c r="NNA1205" s="22"/>
      <c r="NNB1205" s="22"/>
      <c r="NNC1205" s="22"/>
      <c r="NND1205" s="22"/>
      <c r="NNE1205" s="22"/>
      <c r="NNF1205" s="22"/>
      <c r="NNG1205" s="22"/>
      <c r="NNH1205" s="22"/>
      <c r="NNI1205" s="22"/>
      <c r="NNJ1205" s="22"/>
      <c r="NNK1205" s="22"/>
      <c r="NNL1205" s="22"/>
      <c r="NNM1205" s="22"/>
      <c r="NNN1205" s="22"/>
      <c r="NNO1205" s="22"/>
      <c r="NNP1205" s="22"/>
      <c r="NNQ1205" s="22"/>
      <c r="NNR1205" s="22"/>
      <c r="NNS1205" s="22"/>
      <c r="NNT1205" s="22"/>
      <c r="NNU1205" s="22"/>
      <c r="NNV1205" s="22"/>
      <c r="NNW1205" s="22"/>
      <c r="NNX1205" s="22"/>
      <c r="NNY1205" s="22"/>
      <c r="NNZ1205" s="22"/>
      <c r="NOA1205" s="22"/>
      <c r="NOB1205" s="22"/>
      <c r="NOC1205" s="22"/>
      <c r="NOD1205" s="22"/>
      <c r="NOE1205" s="22"/>
      <c r="NOF1205" s="22"/>
      <c r="NOG1205" s="22"/>
      <c r="NOH1205" s="22"/>
      <c r="NOI1205" s="22"/>
      <c r="NOJ1205" s="22"/>
      <c r="NOK1205" s="22"/>
      <c r="NOL1205" s="22"/>
      <c r="NOM1205" s="22"/>
      <c r="NON1205" s="22"/>
      <c r="NOO1205" s="22"/>
      <c r="NOP1205" s="22"/>
      <c r="NOQ1205" s="22"/>
      <c r="NOR1205" s="22"/>
      <c r="NOS1205" s="22"/>
      <c r="NOT1205" s="22"/>
      <c r="NOU1205" s="22"/>
      <c r="NOV1205" s="22"/>
      <c r="NOW1205" s="22"/>
      <c r="NOX1205" s="22"/>
      <c r="NOY1205" s="22"/>
      <c r="NOZ1205" s="22"/>
      <c r="NPA1205" s="22"/>
      <c r="NPB1205" s="22"/>
      <c r="NPC1205" s="22"/>
      <c r="NPD1205" s="22"/>
      <c r="NPE1205" s="22"/>
      <c r="NPF1205" s="22"/>
      <c r="NPG1205" s="22"/>
      <c r="NPH1205" s="22"/>
      <c r="NPI1205" s="22"/>
      <c r="NPJ1205" s="22"/>
      <c r="NPK1205" s="22"/>
      <c r="NPL1205" s="22"/>
      <c r="NPM1205" s="22"/>
      <c r="NPN1205" s="22"/>
      <c r="NPO1205" s="22"/>
      <c r="NPP1205" s="22"/>
      <c r="NPQ1205" s="22"/>
      <c r="NPR1205" s="22"/>
      <c r="NPS1205" s="22"/>
      <c r="NPT1205" s="22"/>
      <c r="NPU1205" s="22"/>
      <c r="NPV1205" s="22"/>
      <c r="NPW1205" s="22"/>
      <c r="NPX1205" s="22"/>
      <c r="NPY1205" s="22"/>
      <c r="NPZ1205" s="22"/>
      <c r="NQA1205" s="22"/>
      <c r="NQB1205" s="22"/>
      <c r="NQC1205" s="22"/>
      <c r="NQD1205" s="22"/>
      <c r="NQE1205" s="22"/>
      <c r="NQF1205" s="22"/>
      <c r="NQG1205" s="22"/>
      <c r="NQH1205" s="22"/>
      <c r="NQI1205" s="22"/>
      <c r="NQJ1205" s="22"/>
      <c r="NQK1205" s="22"/>
      <c r="NQL1205" s="22"/>
      <c r="NQM1205" s="22"/>
      <c r="NQN1205" s="22"/>
      <c r="NQO1205" s="22"/>
      <c r="NQP1205" s="22"/>
      <c r="NQQ1205" s="22"/>
      <c r="NQR1205" s="22"/>
      <c r="NQS1205" s="22"/>
      <c r="NQT1205" s="22"/>
      <c r="NQU1205" s="22"/>
      <c r="NQV1205" s="22"/>
      <c r="NQW1205" s="22"/>
      <c r="NQX1205" s="22"/>
      <c r="NQY1205" s="22"/>
      <c r="NQZ1205" s="22"/>
      <c r="NRA1205" s="22"/>
      <c r="NRB1205" s="22"/>
      <c r="NRC1205" s="22"/>
      <c r="NRD1205" s="22"/>
      <c r="NRE1205" s="22"/>
      <c r="NRF1205" s="22"/>
      <c r="NRG1205" s="22"/>
      <c r="NRH1205" s="22"/>
      <c r="NRI1205" s="22"/>
      <c r="NRJ1205" s="22"/>
      <c r="NRK1205" s="22"/>
      <c r="NRL1205" s="22"/>
      <c r="NRM1205" s="22"/>
      <c r="NRN1205" s="22"/>
      <c r="NRO1205" s="22"/>
      <c r="NRP1205" s="22"/>
      <c r="NRQ1205" s="22"/>
      <c r="NRR1205" s="22"/>
      <c r="NRS1205" s="22"/>
      <c r="NRT1205" s="22"/>
      <c r="NRU1205" s="22"/>
      <c r="NRV1205" s="22"/>
      <c r="NRW1205" s="22"/>
      <c r="NRX1205" s="22"/>
      <c r="NRY1205" s="22"/>
      <c r="NRZ1205" s="22"/>
      <c r="NSA1205" s="22"/>
      <c r="NSB1205" s="22"/>
      <c r="NSC1205" s="22"/>
      <c r="NSD1205" s="22"/>
      <c r="NSE1205" s="22"/>
      <c r="NSF1205" s="22"/>
      <c r="NSG1205" s="22"/>
      <c r="NSH1205" s="22"/>
      <c r="NSI1205" s="22"/>
      <c r="NSJ1205" s="22"/>
      <c r="NSK1205" s="22"/>
      <c r="NSL1205" s="22"/>
      <c r="NSM1205" s="22"/>
      <c r="NSN1205" s="22"/>
      <c r="NSO1205" s="22"/>
      <c r="NSP1205" s="22"/>
      <c r="NSQ1205" s="22"/>
      <c r="NSR1205" s="22"/>
      <c r="NSS1205" s="22"/>
      <c r="NST1205" s="22"/>
      <c r="NSU1205" s="22"/>
      <c r="NSV1205" s="22"/>
      <c r="NSW1205" s="22"/>
      <c r="NSX1205" s="22"/>
      <c r="NSY1205" s="22"/>
      <c r="NSZ1205" s="22"/>
      <c r="NTA1205" s="22"/>
      <c r="NTB1205" s="22"/>
      <c r="NTC1205" s="22"/>
      <c r="NTD1205" s="22"/>
      <c r="NTE1205" s="22"/>
      <c r="NTF1205" s="22"/>
      <c r="NTG1205" s="22"/>
      <c r="NTH1205" s="22"/>
      <c r="NTI1205" s="22"/>
      <c r="NTJ1205" s="22"/>
      <c r="NTK1205" s="22"/>
      <c r="NTL1205" s="22"/>
      <c r="NTM1205" s="22"/>
      <c r="NTN1205" s="22"/>
      <c r="NTO1205" s="22"/>
      <c r="NTP1205" s="22"/>
      <c r="NTQ1205" s="22"/>
      <c r="NTR1205" s="22"/>
      <c r="NTS1205" s="22"/>
      <c r="NTT1205" s="22"/>
      <c r="NTU1205" s="22"/>
      <c r="NTV1205" s="22"/>
      <c r="NTW1205" s="22"/>
      <c r="NTX1205" s="22"/>
      <c r="NTY1205" s="22"/>
      <c r="NTZ1205" s="22"/>
      <c r="NUA1205" s="22"/>
      <c r="NUB1205" s="22"/>
      <c r="NUC1205" s="22"/>
      <c r="NUD1205" s="22"/>
      <c r="NUE1205" s="22"/>
      <c r="NUF1205" s="22"/>
      <c r="NUG1205" s="22"/>
      <c r="NUH1205" s="22"/>
      <c r="NUI1205" s="22"/>
      <c r="NUJ1205" s="22"/>
      <c r="NUK1205" s="22"/>
      <c r="NUL1205" s="22"/>
      <c r="NUM1205" s="22"/>
      <c r="NUN1205" s="22"/>
      <c r="NUO1205" s="22"/>
      <c r="NUP1205" s="22"/>
      <c r="NUQ1205" s="22"/>
      <c r="NUR1205" s="22"/>
      <c r="NUS1205" s="22"/>
      <c r="NUT1205" s="22"/>
      <c r="NUU1205" s="22"/>
      <c r="NUV1205" s="22"/>
      <c r="NUW1205" s="22"/>
      <c r="NUX1205" s="22"/>
      <c r="NUY1205" s="22"/>
      <c r="NUZ1205" s="22"/>
      <c r="NVA1205" s="22"/>
      <c r="NVB1205" s="22"/>
      <c r="NVC1205" s="22"/>
      <c r="NVD1205" s="22"/>
      <c r="NVE1205" s="22"/>
      <c r="NVF1205" s="22"/>
      <c r="NVG1205" s="22"/>
      <c r="NVH1205" s="22"/>
      <c r="NVI1205" s="22"/>
      <c r="NVJ1205" s="22"/>
      <c r="NVK1205" s="22"/>
      <c r="NVL1205" s="22"/>
      <c r="NVM1205" s="22"/>
      <c r="NVN1205" s="22"/>
      <c r="NVO1205" s="22"/>
      <c r="NVP1205" s="22"/>
      <c r="NVQ1205" s="22"/>
      <c r="NVR1205" s="22"/>
      <c r="NVS1205" s="22"/>
      <c r="NVT1205" s="22"/>
      <c r="NVU1205" s="22"/>
      <c r="NVV1205" s="22"/>
      <c r="NVW1205" s="22"/>
      <c r="NVX1205" s="22"/>
      <c r="NVY1205" s="22"/>
      <c r="NVZ1205" s="22"/>
      <c r="NWA1205" s="22"/>
      <c r="NWB1205" s="22"/>
      <c r="NWC1205" s="22"/>
      <c r="NWD1205" s="22"/>
      <c r="NWE1205" s="22"/>
      <c r="NWF1205" s="22"/>
      <c r="NWG1205" s="22"/>
      <c r="NWH1205" s="22"/>
      <c r="NWI1205" s="22"/>
      <c r="NWJ1205" s="22"/>
      <c r="NWK1205" s="22"/>
      <c r="NWL1205" s="22"/>
      <c r="NWM1205" s="22"/>
      <c r="NWN1205" s="22"/>
      <c r="NWO1205" s="22"/>
      <c r="NWP1205" s="22"/>
      <c r="NWQ1205" s="22"/>
      <c r="NWR1205" s="22"/>
      <c r="NWS1205" s="22"/>
      <c r="NWT1205" s="22"/>
      <c r="NWU1205" s="22"/>
      <c r="NWV1205" s="22"/>
      <c r="NWW1205" s="22"/>
      <c r="NWX1205" s="22"/>
      <c r="NWY1205" s="22"/>
      <c r="NWZ1205" s="22"/>
      <c r="NXA1205" s="22"/>
      <c r="NXB1205" s="22"/>
      <c r="NXC1205" s="22"/>
      <c r="NXD1205" s="22"/>
      <c r="NXE1205" s="22"/>
      <c r="NXF1205" s="22"/>
      <c r="NXG1205" s="22"/>
      <c r="NXH1205" s="22"/>
      <c r="NXI1205" s="22"/>
      <c r="NXJ1205" s="22"/>
      <c r="NXK1205" s="22"/>
      <c r="NXL1205" s="22"/>
      <c r="NXM1205" s="22"/>
      <c r="NXN1205" s="22"/>
      <c r="NXO1205" s="22"/>
      <c r="NXP1205" s="22"/>
      <c r="NXQ1205" s="22"/>
      <c r="NXR1205" s="22"/>
      <c r="NXS1205" s="22"/>
      <c r="NXT1205" s="22"/>
      <c r="NXU1205" s="22"/>
      <c r="NXV1205" s="22"/>
      <c r="NXW1205" s="22"/>
      <c r="NXX1205" s="22"/>
      <c r="NXY1205" s="22"/>
      <c r="NXZ1205" s="22"/>
      <c r="NYA1205" s="22"/>
      <c r="NYB1205" s="22"/>
      <c r="NYC1205" s="22"/>
      <c r="NYD1205" s="22"/>
      <c r="NYE1205" s="22"/>
      <c r="NYF1205" s="22"/>
      <c r="NYG1205" s="22"/>
      <c r="NYH1205" s="22"/>
      <c r="NYI1205" s="22"/>
      <c r="NYJ1205" s="22"/>
      <c r="NYK1205" s="22"/>
      <c r="NYL1205" s="22"/>
      <c r="NYM1205" s="22"/>
      <c r="NYN1205" s="22"/>
      <c r="NYO1205" s="22"/>
      <c r="NYP1205" s="22"/>
      <c r="NYQ1205" s="22"/>
      <c r="NYR1205" s="22"/>
      <c r="NYS1205" s="22"/>
      <c r="NYT1205" s="22"/>
      <c r="NYU1205" s="22"/>
      <c r="NYV1205" s="22"/>
      <c r="NYW1205" s="22"/>
      <c r="NYX1205" s="22"/>
      <c r="NYY1205" s="22"/>
      <c r="NYZ1205" s="22"/>
      <c r="NZA1205" s="22"/>
      <c r="NZB1205" s="22"/>
      <c r="NZC1205" s="22"/>
      <c r="NZD1205" s="22"/>
      <c r="NZE1205" s="22"/>
      <c r="NZF1205" s="22"/>
      <c r="NZG1205" s="22"/>
      <c r="NZH1205" s="22"/>
      <c r="NZI1205" s="22"/>
      <c r="NZJ1205" s="22"/>
      <c r="NZK1205" s="22"/>
      <c r="NZL1205" s="22"/>
      <c r="NZM1205" s="22"/>
      <c r="NZN1205" s="22"/>
      <c r="NZO1205" s="22"/>
      <c r="NZP1205" s="22"/>
      <c r="NZQ1205" s="22"/>
      <c r="NZR1205" s="22"/>
      <c r="NZS1205" s="22"/>
      <c r="NZT1205" s="22"/>
      <c r="NZU1205" s="22"/>
      <c r="NZV1205" s="22"/>
      <c r="NZW1205" s="22"/>
      <c r="NZX1205" s="22"/>
      <c r="NZY1205" s="22"/>
      <c r="NZZ1205" s="22"/>
      <c r="OAA1205" s="22"/>
      <c r="OAB1205" s="22"/>
      <c r="OAC1205" s="22"/>
      <c r="OAD1205" s="22"/>
      <c r="OAE1205" s="22"/>
      <c r="OAF1205" s="22"/>
      <c r="OAG1205" s="22"/>
      <c r="OAH1205" s="22"/>
      <c r="OAI1205" s="22"/>
      <c r="OAJ1205" s="22"/>
      <c r="OAK1205" s="22"/>
      <c r="OAL1205" s="22"/>
      <c r="OAM1205" s="22"/>
      <c r="OAN1205" s="22"/>
      <c r="OAO1205" s="22"/>
      <c r="OAP1205" s="22"/>
      <c r="OAQ1205" s="22"/>
      <c r="OAR1205" s="22"/>
      <c r="OAS1205" s="22"/>
      <c r="OAT1205" s="22"/>
      <c r="OAU1205" s="22"/>
      <c r="OAV1205" s="22"/>
      <c r="OAW1205" s="22"/>
      <c r="OAX1205" s="22"/>
      <c r="OAY1205" s="22"/>
      <c r="OAZ1205" s="22"/>
      <c r="OBA1205" s="22"/>
      <c r="OBB1205" s="22"/>
      <c r="OBC1205" s="22"/>
      <c r="OBD1205" s="22"/>
      <c r="OBE1205" s="22"/>
      <c r="OBF1205" s="22"/>
      <c r="OBG1205" s="22"/>
      <c r="OBH1205" s="22"/>
      <c r="OBI1205" s="22"/>
      <c r="OBJ1205" s="22"/>
      <c r="OBK1205" s="22"/>
      <c r="OBL1205" s="22"/>
      <c r="OBM1205" s="22"/>
      <c r="OBN1205" s="22"/>
      <c r="OBO1205" s="22"/>
      <c r="OBP1205" s="22"/>
      <c r="OBQ1205" s="22"/>
      <c r="OBR1205" s="22"/>
      <c r="OBS1205" s="22"/>
      <c r="OBT1205" s="22"/>
      <c r="OBU1205" s="22"/>
      <c r="OBV1205" s="22"/>
      <c r="OBW1205" s="22"/>
      <c r="OBX1205" s="22"/>
      <c r="OBY1205" s="22"/>
      <c r="OBZ1205" s="22"/>
      <c r="OCA1205" s="22"/>
      <c r="OCB1205" s="22"/>
      <c r="OCC1205" s="22"/>
      <c r="OCD1205" s="22"/>
      <c r="OCE1205" s="22"/>
      <c r="OCF1205" s="22"/>
      <c r="OCG1205" s="22"/>
      <c r="OCH1205" s="22"/>
      <c r="OCI1205" s="22"/>
      <c r="OCJ1205" s="22"/>
      <c r="OCK1205" s="22"/>
      <c r="OCL1205" s="22"/>
      <c r="OCM1205" s="22"/>
      <c r="OCN1205" s="22"/>
      <c r="OCO1205" s="22"/>
      <c r="OCP1205" s="22"/>
      <c r="OCQ1205" s="22"/>
      <c r="OCR1205" s="22"/>
      <c r="OCS1205" s="22"/>
      <c r="OCT1205" s="22"/>
      <c r="OCU1205" s="22"/>
      <c r="OCV1205" s="22"/>
      <c r="OCW1205" s="22"/>
      <c r="OCX1205" s="22"/>
      <c r="OCY1205" s="22"/>
      <c r="OCZ1205" s="22"/>
      <c r="ODA1205" s="22"/>
      <c r="ODB1205" s="22"/>
      <c r="ODC1205" s="22"/>
      <c r="ODD1205" s="22"/>
      <c r="ODE1205" s="22"/>
      <c r="ODF1205" s="22"/>
      <c r="ODG1205" s="22"/>
      <c r="ODH1205" s="22"/>
      <c r="ODI1205" s="22"/>
      <c r="ODJ1205" s="22"/>
      <c r="ODK1205" s="22"/>
      <c r="ODL1205" s="22"/>
      <c r="ODM1205" s="22"/>
      <c r="ODN1205" s="22"/>
      <c r="ODO1205" s="22"/>
      <c r="ODP1205" s="22"/>
      <c r="ODQ1205" s="22"/>
      <c r="ODR1205" s="22"/>
      <c r="ODS1205" s="22"/>
      <c r="ODT1205" s="22"/>
      <c r="ODU1205" s="22"/>
      <c r="ODV1205" s="22"/>
      <c r="ODW1205" s="22"/>
      <c r="ODX1205" s="22"/>
      <c r="ODY1205" s="22"/>
      <c r="ODZ1205" s="22"/>
      <c r="OEA1205" s="22"/>
      <c r="OEB1205" s="22"/>
      <c r="OEC1205" s="22"/>
      <c r="OED1205" s="22"/>
      <c r="OEE1205" s="22"/>
      <c r="OEF1205" s="22"/>
      <c r="OEG1205" s="22"/>
      <c r="OEH1205" s="22"/>
      <c r="OEI1205" s="22"/>
      <c r="OEJ1205" s="22"/>
      <c r="OEK1205" s="22"/>
      <c r="OEL1205" s="22"/>
      <c r="OEM1205" s="22"/>
      <c r="OEN1205" s="22"/>
      <c r="OEO1205" s="22"/>
      <c r="OEP1205" s="22"/>
      <c r="OEQ1205" s="22"/>
      <c r="OER1205" s="22"/>
      <c r="OES1205" s="22"/>
      <c r="OET1205" s="22"/>
      <c r="OEU1205" s="22"/>
      <c r="OEV1205" s="22"/>
      <c r="OEW1205" s="22"/>
      <c r="OEX1205" s="22"/>
      <c r="OEY1205" s="22"/>
      <c r="OEZ1205" s="22"/>
      <c r="OFA1205" s="22"/>
      <c r="OFB1205" s="22"/>
      <c r="OFC1205" s="22"/>
      <c r="OFD1205" s="22"/>
      <c r="OFE1205" s="22"/>
      <c r="OFF1205" s="22"/>
      <c r="OFG1205" s="22"/>
      <c r="OFH1205" s="22"/>
      <c r="OFI1205" s="22"/>
      <c r="OFJ1205" s="22"/>
      <c r="OFK1205" s="22"/>
      <c r="OFL1205" s="22"/>
      <c r="OFM1205" s="22"/>
      <c r="OFN1205" s="22"/>
      <c r="OFO1205" s="22"/>
      <c r="OFP1205" s="22"/>
      <c r="OFQ1205" s="22"/>
      <c r="OFR1205" s="22"/>
      <c r="OFS1205" s="22"/>
      <c r="OFT1205" s="22"/>
      <c r="OFU1205" s="22"/>
      <c r="OFV1205" s="22"/>
      <c r="OFW1205" s="22"/>
      <c r="OFX1205" s="22"/>
      <c r="OFY1205" s="22"/>
      <c r="OFZ1205" s="22"/>
      <c r="OGA1205" s="22"/>
      <c r="OGB1205" s="22"/>
      <c r="OGC1205" s="22"/>
      <c r="OGD1205" s="22"/>
      <c r="OGE1205" s="22"/>
      <c r="OGF1205" s="22"/>
      <c r="OGG1205" s="22"/>
      <c r="OGH1205" s="22"/>
      <c r="OGI1205" s="22"/>
      <c r="OGJ1205" s="22"/>
      <c r="OGK1205" s="22"/>
      <c r="OGL1205" s="22"/>
      <c r="OGM1205" s="22"/>
      <c r="OGN1205" s="22"/>
      <c r="OGO1205" s="22"/>
      <c r="OGP1205" s="22"/>
      <c r="OGQ1205" s="22"/>
      <c r="OGR1205" s="22"/>
      <c r="OGS1205" s="22"/>
      <c r="OGT1205" s="22"/>
      <c r="OGU1205" s="22"/>
      <c r="OGV1205" s="22"/>
      <c r="OGW1205" s="22"/>
      <c r="OGX1205" s="22"/>
      <c r="OGY1205" s="22"/>
      <c r="OGZ1205" s="22"/>
      <c r="OHA1205" s="22"/>
      <c r="OHB1205" s="22"/>
      <c r="OHC1205" s="22"/>
      <c r="OHD1205" s="22"/>
      <c r="OHE1205" s="22"/>
      <c r="OHF1205" s="22"/>
      <c r="OHG1205" s="22"/>
      <c r="OHH1205" s="22"/>
      <c r="OHI1205" s="22"/>
      <c r="OHJ1205" s="22"/>
      <c r="OHK1205" s="22"/>
      <c r="OHL1205" s="22"/>
      <c r="OHM1205" s="22"/>
      <c r="OHN1205" s="22"/>
      <c r="OHO1205" s="22"/>
      <c r="OHP1205" s="22"/>
      <c r="OHQ1205" s="22"/>
      <c r="OHR1205" s="22"/>
      <c r="OHS1205" s="22"/>
      <c r="OHT1205" s="22"/>
      <c r="OHU1205" s="22"/>
      <c r="OHV1205" s="22"/>
      <c r="OHW1205" s="22"/>
      <c r="OHX1205" s="22"/>
      <c r="OHY1205" s="22"/>
      <c r="OHZ1205" s="22"/>
      <c r="OIA1205" s="22"/>
      <c r="OIB1205" s="22"/>
      <c r="OIC1205" s="22"/>
      <c r="OID1205" s="22"/>
      <c r="OIE1205" s="22"/>
      <c r="OIF1205" s="22"/>
      <c r="OIG1205" s="22"/>
      <c r="OIH1205" s="22"/>
      <c r="OII1205" s="22"/>
      <c r="OIJ1205" s="22"/>
      <c r="OIK1205" s="22"/>
      <c r="OIL1205" s="22"/>
      <c r="OIM1205" s="22"/>
      <c r="OIN1205" s="22"/>
      <c r="OIO1205" s="22"/>
      <c r="OIP1205" s="22"/>
      <c r="OIQ1205" s="22"/>
      <c r="OIR1205" s="22"/>
      <c r="OIS1205" s="22"/>
      <c r="OIT1205" s="22"/>
      <c r="OIU1205" s="22"/>
      <c r="OIV1205" s="22"/>
      <c r="OIW1205" s="22"/>
      <c r="OIX1205" s="22"/>
      <c r="OIY1205" s="22"/>
      <c r="OIZ1205" s="22"/>
      <c r="OJA1205" s="22"/>
      <c r="OJB1205" s="22"/>
      <c r="OJC1205" s="22"/>
      <c r="OJD1205" s="22"/>
      <c r="OJE1205" s="22"/>
      <c r="OJF1205" s="22"/>
      <c r="OJG1205" s="22"/>
      <c r="OJH1205" s="22"/>
      <c r="OJI1205" s="22"/>
      <c r="OJJ1205" s="22"/>
      <c r="OJK1205" s="22"/>
      <c r="OJL1205" s="22"/>
      <c r="OJM1205" s="22"/>
      <c r="OJN1205" s="22"/>
      <c r="OJO1205" s="22"/>
      <c r="OJP1205" s="22"/>
      <c r="OJQ1205" s="22"/>
      <c r="OJR1205" s="22"/>
      <c r="OJS1205" s="22"/>
      <c r="OJT1205" s="22"/>
      <c r="OJU1205" s="22"/>
      <c r="OJV1205" s="22"/>
      <c r="OJW1205" s="22"/>
      <c r="OJX1205" s="22"/>
      <c r="OJY1205" s="22"/>
      <c r="OJZ1205" s="22"/>
      <c r="OKA1205" s="22"/>
      <c r="OKB1205" s="22"/>
      <c r="OKC1205" s="22"/>
      <c r="OKD1205" s="22"/>
      <c r="OKE1205" s="22"/>
      <c r="OKF1205" s="22"/>
      <c r="OKG1205" s="22"/>
      <c r="OKH1205" s="22"/>
      <c r="OKI1205" s="22"/>
      <c r="OKJ1205" s="22"/>
      <c r="OKK1205" s="22"/>
      <c r="OKL1205" s="22"/>
      <c r="OKM1205" s="22"/>
      <c r="OKN1205" s="22"/>
      <c r="OKO1205" s="22"/>
      <c r="OKP1205" s="22"/>
      <c r="OKQ1205" s="22"/>
      <c r="OKR1205" s="22"/>
      <c r="OKS1205" s="22"/>
      <c r="OKT1205" s="22"/>
      <c r="OKU1205" s="22"/>
      <c r="OKV1205" s="22"/>
      <c r="OKW1205" s="22"/>
      <c r="OKX1205" s="22"/>
      <c r="OKY1205" s="22"/>
      <c r="OKZ1205" s="22"/>
      <c r="OLA1205" s="22"/>
      <c r="OLB1205" s="22"/>
      <c r="OLC1205" s="22"/>
      <c r="OLD1205" s="22"/>
      <c r="OLE1205" s="22"/>
      <c r="OLF1205" s="22"/>
      <c r="OLG1205" s="22"/>
      <c r="OLH1205" s="22"/>
      <c r="OLI1205" s="22"/>
      <c r="OLJ1205" s="22"/>
      <c r="OLK1205" s="22"/>
      <c r="OLL1205" s="22"/>
      <c r="OLM1205" s="22"/>
      <c r="OLN1205" s="22"/>
      <c r="OLO1205" s="22"/>
      <c r="OLP1205" s="22"/>
      <c r="OLQ1205" s="22"/>
      <c r="OLR1205" s="22"/>
      <c r="OLS1205" s="22"/>
      <c r="OLT1205" s="22"/>
      <c r="OLU1205" s="22"/>
      <c r="OLV1205" s="22"/>
      <c r="OLW1205" s="22"/>
      <c r="OLX1205" s="22"/>
      <c r="OLY1205" s="22"/>
      <c r="OLZ1205" s="22"/>
      <c r="OMA1205" s="22"/>
      <c r="OMB1205" s="22"/>
      <c r="OMC1205" s="22"/>
      <c r="OMD1205" s="22"/>
      <c r="OME1205" s="22"/>
      <c r="OMF1205" s="22"/>
      <c r="OMG1205" s="22"/>
      <c r="OMH1205" s="22"/>
      <c r="OMI1205" s="22"/>
      <c r="OMJ1205" s="22"/>
      <c r="OMK1205" s="22"/>
      <c r="OML1205" s="22"/>
      <c r="OMM1205" s="22"/>
      <c r="OMN1205" s="22"/>
      <c r="OMO1205" s="22"/>
      <c r="OMP1205" s="22"/>
      <c r="OMQ1205" s="22"/>
      <c r="OMR1205" s="22"/>
      <c r="OMS1205" s="22"/>
      <c r="OMT1205" s="22"/>
      <c r="OMU1205" s="22"/>
      <c r="OMV1205" s="22"/>
      <c r="OMW1205" s="22"/>
      <c r="OMX1205" s="22"/>
      <c r="OMY1205" s="22"/>
      <c r="OMZ1205" s="22"/>
      <c r="ONA1205" s="22"/>
      <c r="ONB1205" s="22"/>
      <c r="ONC1205" s="22"/>
      <c r="OND1205" s="22"/>
      <c r="ONE1205" s="22"/>
      <c r="ONF1205" s="22"/>
      <c r="ONG1205" s="22"/>
      <c r="ONH1205" s="22"/>
      <c r="ONI1205" s="22"/>
      <c r="ONJ1205" s="22"/>
      <c r="ONK1205" s="22"/>
      <c r="ONL1205" s="22"/>
      <c r="ONM1205" s="22"/>
      <c r="ONN1205" s="22"/>
      <c r="ONO1205" s="22"/>
      <c r="ONP1205" s="22"/>
      <c r="ONQ1205" s="22"/>
      <c r="ONR1205" s="22"/>
      <c r="ONS1205" s="22"/>
      <c r="ONT1205" s="22"/>
      <c r="ONU1205" s="22"/>
      <c r="ONV1205" s="22"/>
      <c r="ONW1205" s="22"/>
      <c r="ONX1205" s="22"/>
      <c r="ONY1205" s="22"/>
      <c r="ONZ1205" s="22"/>
      <c r="OOA1205" s="22"/>
      <c r="OOB1205" s="22"/>
      <c r="OOC1205" s="22"/>
      <c r="OOD1205" s="22"/>
      <c r="OOE1205" s="22"/>
      <c r="OOF1205" s="22"/>
      <c r="OOG1205" s="22"/>
      <c r="OOH1205" s="22"/>
      <c r="OOI1205" s="22"/>
      <c r="OOJ1205" s="22"/>
      <c r="OOK1205" s="22"/>
      <c r="OOL1205" s="22"/>
      <c r="OOM1205" s="22"/>
      <c r="OON1205" s="22"/>
      <c r="OOO1205" s="22"/>
      <c r="OOP1205" s="22"/>
      <c r="OOQ1205" s="22"/>
      <c r="OOR1205" s="22"/>
      <c r="OOS1205" s="22"/>
      <c r="OOT1205" s="22"/>
      <c r="OOU1205" s="22"/>
      <c r="OOV1205" s="22"/>
      <c r="OOW1205" s="22"/>
      <c r="OOX1205" s="22"/>
      <c r="OOY1205" s="22"/>
      <c r="OOZ1205" s="22"/>
      <c r="OPA1205" s="22"/>
      <c r="OPB1205" s="22"/>
      <c r="OPC1205" s="22"/>
      <c r="OPD1205" s="22"/>
      <c r="OPE1205" s="22"/>
      <c r="OPF1205" s="22"/>
      <c r="OPG1205" s="22"/>
      <c r="OPH1205" s="22"/>
      <c r="OPI1205" s="22"/>
      <c r="OPJ1205" s="22"/>
      <c r="OPK1205" s="22"/>
      <c r="OPL1205" s="22"/>
      <c r="OPM1205" s="22"/>
      <c r="OPN1205" s="22"/>
      <c r="OPO1205" s="22"/>
      <c r="OPP1205" s="22"/>
      <c r="OPQ1205" s="22"/>
      <c r="OPR1205" s="22"/>
      <c r="OPS1205" s="22"/>
      <c r="OPT1205" s="22"/>
      <c r="OPU1205" s="22"/>
      <c r="OPV1205" s="22"/>
      <c r="OPW1205" s="22"/>
      <c r="OPX1205" s="22"/>
      <c r="OPY1205" s="22"/>
      <c r="OPZ1205" s="22"/>
      <c r="OQA1205" s="22"/>
      <c r="OQB1205" s="22"/>
      <c r="OQC1205" s="22"/>
      <c r="OQD1205" s="22"/>
      <c r="OQE1205" s="22"/>
      <c r="OQF1205" s="22"/>
      <c r="OQG1205" s="22"/>
      <c r="OQH1205" s="22"/>
      <c r="OQI1205" s="22"/>
      <c r="OQJ1205" s="22"/>
      <c r="OQK1205" s="22"/>
      <c r="OQL1205" s="22"/>
      <c r="OQM1205" s="22"/>
      <c r="OQN1205" s="22"/>
      <c r="OQO1205" s="22"/>
      <c r="OQP1205" s="22"/>
      <c r="OQQ1205" s="22"/>
      <c r="OQR1205" s="22"/>
      <c r="OQS1205" s="22"/>
      <c r="OQT1205" s="22"/>
      <c r="OQU1205" s="22"/>
      <c r="OQV1205" s="22"/>
      <c r="OQW1205" s="22"/>
      <c r="OQX1205" s="22"/>
      <c r="OQY1205" s="22"/>
      <c r="OQZ1205" s="22"/>
      <c r="ORA1205" s="22"/>
      <c r="ORB1205" s="22"/>
      <c r="ORC1205" s="22"/>
      <c r="ORD1205" s="22"/>
      <c r="ORE1205" s="22"/>
      <c r="ORF1205" s="22"/>
      <c r="ORG1205" s="22"/>
      <c r="ORH1205" s="22"/>
      <c r="ORI1205" s="22"/>
      <c r="ORJ1205" s="22"/>
      <c r="ORK1205" s="22"/>
      <c r="ORL1205" s="22"/>
      <c r="ORM1205" s="22"/>
      <c r="ORN1205" s="22"/>
      <c r="ORO1205" s="22"/>
      <c r="ORP1205" s="22"/>
      <c r="ORQ1205" s="22"/>
      <c r="ORR1205" s="22"/>
      <c r="ORS1205" s="22"/>
      <c r="ORT1205" s="22"/>
      <c r="ORU1205" s="22"/>
      <c r="ORV1205" s="22"/>
      <c r="ORW1205" s="22"/>
      <c r="ORX1205" s="22"/>
      <c r="ORY1205" s="22"/>
      <c r="ORZ1205" s="22"/>
      <c r="OSA1205" s="22"/>
      <c r="OSB1205" s="22"/>
      <c r="OSC1205" s="22"/>
      <c r="OSD1205" s="22"/>
      <c r="OSE1205" s="22"/>
      <c r="OSF1205" s="22"/>
      <c r="OSG1205" s="22"/>
      <c r="OSH1205" s="22"/>
      <c r="OSI1205" s="22"/>
      <c r="OSJ1205" s="22"/>
      <c r="OSK1205" s="22"/>
      <c r="OSL1205" s="22"/>
      <c r="OSM1205" s="22"/>
      <c r="OSN1205" s="22"/>
      <c r="OSO1205" s="22"/>
      <c r="OSP1205" s="22"/>
      <c r="OSQ1205" s="22"/>
      <c r="OSR1205" s="22"/>
      <c r="OSS1205" s="22"/>
      <c r="OST1205" s="22"/>
      <c r="OSU1205" s="22"/>
      <c r="OSV1205" s="22"/>
      <c r="OSW1205" s="22"/>
      <c r="OSX1205" s="22"/>
      <c r="OSY1205" s="22"/>
      <c r="OSZ1205" s="22"/>
      <c r="OTA1205" s="22"/>
      <c r="OTB1205" s="22"/>
      <c r="OTC1205" s="22"/>
      <c r="OTD1205" s="22"/>
      <c r="OTE1205" s="22"/>
      <c r="OTF1205" s="22"/>
      <c r="OTG1205" s="22"/>
      <c r="OTH1205" s="22"/>
      <c r="OTI1205" s="22"/>
      <c r="OTJ1205" s="22"/>
      <c r="OTK1205" s="22"/>
      <c r="OTL1205" s="22"/>
      <c r="OTM1205" s="22"/>
      <c r="OTN1205" s="22"/>
      <c r="OTO1205" s="22"/>
      <c r="OTP1205" s="22"/>
      <c r="OTQ1205" s="22"/>
      <c r="OTR1205" s="22"/>
      <c r="OTS1205" s="22"/>
      <c r="OTT1205" s="22"/>
      <c r="OTU1205" s="22"/>
      <c r="OTV1205" s="22"/>
      <c r="OTW1205" s="22"/>
      <c r="OTX1205" s="22"/>
      <c r="OTY1205" s="22"/>
      <c r="OTZ1205" s="22"/>
      <c r="OUA1205" s="22"/>
      <c r="OUB1205" s="22"/>
      <c r="OUC1205" s="22"/>
      <c r="OUD1205" s="22"/>
      <c r="OUE1205" s="22"/>
      <c r="OUF1205" s="22"/>
      <c r="OUG1205" s="22"/>
      <c r="OUH1205" s="22"/>
      <c r="OUI1205" s="22"/>
      <c r="OUJ1205" s="22"/>
      <c r="OUK1205" s="22"/>
      <c r="OUL1205" s="22"/>
      <c r="OUM1205" s="22"/>
      <c r="OUN1205" s="22"/>
      <c r="OUO1205" s="22"/>
      <c r="OUP1205" s="22"/>
      <c r="OUQ1205" s="22"/>
      <c r="OUR1205" s="22"/>
      <c r="OUS1205" s="22"/>
      <c r="OUT1205" s="22"/>
      <c r="OUU1205" s="22"/>
      <c r="OUV1205" s="22"/>
      <c r="OUW1205" s="22"/>
      <c r="OUX1205" s="22"/>
      <c r="OUY1205" s="22"/>
      <c r="OUZ1205" s="22"/>
      <c r="OVA1205" s="22"/>
      <c r="OVB1205" s="22"/>
      <c r="OVC1205" s="22"/>
      <c r="OVD1205" s="22"/>
      <c r="OVE1205" s="22"/>
      <c r="OVF1205" s="22"/>
      <c r="OVG1205" s="22"/>
      <c r="OVH1205" s="22"/>
      <c r="OVI1205" s="22"/>
      <c r="OVJ1205" s="22"/>
      <c r="OVK1205" s="22"/>
      <c r="OVL1205" s="22"/>
      <c r="OVM1205" s="22"/>
      <c r="OVN1205" s="22"/>
      <c r="OVO1205" s="22"/>
      <c r="OVP1205" s="22"/>
      <c r="OVQ1205" s="22"/>
      <c r="OVR1205" s="22"/>
      <c r="OVS1205" s="22"/>
      <c r="OVT1205" s="22"/>
      <c r="OVU1205" s="22"/>
      <c r="OVV1205" s="22"/>
      <c r="OVW1205" s="22"/>
      <c r="OVX1205" s="22"/>
      <c r="OVY1205" s="22"/>
      <c r="OVZ1205" s="22"/>
      <c r="OWA1205" s="22"/>
      <c r="OWB1205" s="22"/>
      <c r="OWC1205" s="22"/>
      <c r="OWD1205" s="22"/>
      <c r="OWE1205" s="22"/>
      <c r="OWF1205" s="22"/>
      <c r="OWG1205" s="22"/>
      <c r="OWH1205" s="22"/>
      <c r="OWI1205" s="22"/>
      <c r="OWJ1205" s="22"/>
      <c r="OWK1205" s="22"/>
      <c r="OWL1205" s="22"/>
      <c r="OWM1205" s="22"/>
      <c r="OWN1205" s="22"/>
      <c r="OWO1205" s="22"/>
      <c r="OWP1205" s="22"/>
      <c r="OWQ1205" s="22"/>
      <c r="OWR1205" s="22"/>
      <c r="OWS1205" s="22"/>
      <c r="OWT1205" s="22"/>
      <c r="OWU1205" s="22"/>
      <c r="OWV1205" s="22"/>
      <c r="OWW1205" s="22"/>
      <c r="OWX1205" s="22"/>
      <c r="OWY1205" s="22"/>
      <c r="OWZ1205" s="22"/>
      <c r="OXA1205" s="22"/>
      <c r="OXB1205" s="22"/>
      <c r="OXC1205" s="22"/>
      <c r="OXD1205" s="22"/>
      <c r="OXE1205" s="22"/>
      <c r="OXF1205" s="22"/>
      <c r="OXG1205" s="22"/>
      <c r="OXH1205" s="22"/>
      <c r="OXI1205" s="22"/>
      <c r="OXJ1205" s="22"/>
      <c r="OXK1205" s="22"/>
      <c r="OXL1205" s="22"/>
      <c r="OXM1205" s="22"/>
      <c r="OXN1205" s="22"/>
      <c r="OXO1205" s="22"/>
      <c r="OXP1205" s="22"/>
      <c r="OXQ1205" s="22"/>
      <c r="OXR1205" s="22"/>
      <c r="OXS1205" s="22"/>
      <c r="OXT1205" s="22"/>
      <c r="OXU1205" s="22"/>
      <c r="OXV1205" s="22"/>
      <c r="OXW1205" s="22"/>
      <c r="OXX1205" s="22"/>
      <c r="OXY1205" s="22"/>
      <c r="OXZ1205" s="22"/>
      <c r="OYA1205" s="22"/>
      <c r="OYB1205" s="22"/>
      <c r="OYC1205" s="22"/>
      <c r="OYD1205" s="22"/>
      <c r="OYE1205" s="22"/>
      <c r="OYF1205" s="22"/>
      <c r="OYG1205" s="22"/>
      <c r="OYH1205" s="22"/>
      <c r="OYI1205" s="22"/>
      <c r="OYJ1205" s="22"/>
      <c r="OYK1205" s="22"/>
      <c r="OYL1205" s="22"/>
      <c r="OYM1205" s="22"/>
      <c r="OYN1205" s="22"/>
      <c r="OYO1205" s="22"/>
      <c r="OYP1205" s="22"/>
      <c r="OYQ1205" s="22"/>
      <c r="OYR1205" s="22"/>
      <c r="OYS1205" s="22"/>
      <c r="OYT1205" s="22"/>
      <c r="OYU1205" s="22"/>
      <c r="OYV1205" s="22"/>
      <c r="OYW1205" s="22"/>
      <c r="OYX1205" s="22"/>
      <c r="OYY1205" s="22"/>
      <c r="OYZ1205" s="22"/>
      <c r="OZA1205" s="22"/>
      <c r="OZB1205" s="22"/>
      <c r="OZC1205" s="22"/>
      <c r="OZD1205" s="22"/>
      <c r="OZE1205" s="22"/>
      <c r="OZF1205" s="22"/>
      <c r="OZG1205" s="22"/>
      <c r="OZH1205" s="22"/>
      <c r="OZI1205" s="22"/>
      <c r="OZJ1205" s="22"/>
      <c r="OZK1205" s="22"/>
      <c r="OZL1205" s="22"/>
      <c r="OZM1205" s="22"/>
      <c r="OZN1205" s="22"/>
      <c r="OZO1205" s="22"/>
      <c r="OZP1205" s="22"/>
      <c r="OZQ1205" s="22"/>
      <c r="OZR1205" s="22"/>
      <c r="OZS1205" s="22"/>
      <c r="OZT1205" s="22"/>
      <c r="OZU1205" s="22"/>
      <c r="OZV1205" s="22"/>
      <c r="OZW1205" s="22"/>
      <c r="OZX1205" s="22"/>
      <c r="OZY1205" s="22"/>
      <c r="OZZ1205" s="22"/>
      <c r="PAA1205" s="22"/>
      <c r="PAB1205" s="22"/>
      <c r="PAC1205" s="22"/>
      <c r="PAD1205" s="22"/>
      <c r="PAE1205" s="22"/>
      <c r="PAF1205" s="22"/>
      <c r="PAG1205" s="22"/>
      <c r="PAH1205" s="22"/>
      <c r="PAI1205" s="22"/>
      <c r="PAJ1205" s="22"/>
      <c r="PAK1205" s="22"/>
      <c r="PAL1205" s="22"/>
      <c r="PAM1205" s="22"/>
      <c r="PAN1205" s="22"/>
      <c r="PAO1205" s="22"/>
      <c r="PAP1205" s="22"/>
      <c r="PAQ1205" s="22"/>
      <c r="PAR1205" s="22"/>
      <c r="PAS1205" s="22"/>
      <c r="PAT1205" s="22"/>
      <c r="PAU1205" s="22"/>
      <c r="PAV1205" s="22"/>
      <c r="PAW1205" s="22"/>
      <c r="PAX1205" s="22"/>
      <c r="PAY1205" s="22"/>
      <c r="PAZ1205" s="22"/>
      <c r="PBA1205" s="22"/>
      <c r="PBB1205" s="22"/>
      <c r="PBC1205" s="22"/>
      <c r="PBD1205" s="22"/>
      <c r="PBE1205" s="22"/>
      <c r="PBF1205" s="22"/>
      <c r="PBG1205" s="22"/>
      <c r="PBH1205" s="22"/>
      <c r="PBI1205" s="22"/>
      <c r="PBJ1205" s="22"/>
      <c r="PBK1205" s="22"/>
      <c r="PBL1205" s="22"/>
      <c r="PBM1205" s="22"/>
      <c r="PBN1205" s="22"/>
      <c r="PBO1205" s="22"/>
      <c r="PBP1205" s="22"/>
      <c r="PBQ1205" s="22"/>
      <c r="PBR1205" s="22"/>
      <c r="PBS1205" s="22"/>
      <c r="PBT1205" s="22"/>
      <c r="PBU1205" s="22"/>
      <c r="PBV1205" s="22"/>
      <c r="PBW1205" s="22"/>
      <c r="PBX1205" s="22"/>
      <c r="PBY1205" s="22"/>
      <c r="PBZ1205" s="22"/>
      <c r="PCA1205" s="22"/>
      <c r="PCB1205" s="22"/>
      <c r="PCC1205" s="22"/>
      <c r="PCD1205" s="22"/>
      <c r="PCE1205" s="22"/>
      <c r="PCF1205" s="22"/>
      <c r="PCG1205" s="22"/>
      <c r="PCH1205" s="22"/>
      <c r="PCI1205" s="22"/>
      <c r="PCJ1205" s="22"/>
      <c r="PCK1205" s="22"/>
      <c r="PCL1205" s="22"/>
      <c r="PCM1205" s="22"/>
      <c r="PCN1205" s="22"/>
      <c r="PCO1205" s="22"/>
      <c r="PCP1205" s="22"/>
      <c r="PCQ1205" s="22"/>
      <c r="PCR1205" s="22"/>
      <c r="PCS1205" s="22"/>
      <c r="PCT1205" s="22"/>
      <c r="PCU1205" s="22"/>
      <c r="PCV1205" s="22"/>
      <c r="PCW1205" s="22"/>
      <c r="PCX1205" s="22"/>
      <c r="PCY1205" s="22"/>
      <c r="PCZ1205" s="22"/>
      <c r="PDA1205" s="22"/>
      <c r="PDB1205" s="22"/>
      <c r="PDC1205" s="22"/>
      <c r="PDD1205" s="22"/>
      <c r="PDE1205" s="22"/>
      <c r="PDF1205" s="22"/>
      <c r="PDG1205" s="22"/>
      <c r="PDH1205" s="22"/>
      <c r="PDI1205" s="22"/>
      <c r="PDJ1205" s="22"/>
      <c r="PDK1205" s="22"/>
      <c r="PDL1205" s="22"/>
      <c r="PDM1205" s="22"/>
      <c r="PDN1205" s="22"/>
      <c r="PDO1205" s="22"/>
      <c r="PDP1205" s="22"/>
      <c r="PDQ1205" s="22"/>
      <c r="PDR1205" s="22"/>
      <c r="PDS1205" s="22"/>
      <c r="PDT1205" s="22"/>
      <c r="PDU1205" s="22"/>
      <c r="PDV1205" s="22"/>
      <c r="PDW1205" s="22"/>
      <c r="PDX1205" s="22"/>
      <c r="PDY1205" s="22"/>
      <c r="PDZ1205" s="22"/>
      <c r="PEA1205" s="22"/>
      <c r="PEB1205" s="22"/>
      <c r="PEC1205" s="22"/>
      <c r="PED1205" s="22"/>
      <c r="PEE1205" s="22"/>
      <c r="PEF1205" s="22"/>
      <c r="PEG1205" s="22"/>
      <c r="PEH1205" s="22"/>
      <c r="PEI1205" s="22"/>
      <c r="PEJ1205" s="22"/>
      <c r="PEK1205" s="22"/>
      <c r="PEL1205" s="22"/>
      <c r="PEM1205" s="22"/>
      <c r="PEN1205" s="22"/>
      <c r="PEO1205" s="22"/>
      <c r="PEP1205" s="22"/>
      <c r="PEQ1205" s="22"/>
      <c r="PER1205" s="22"/>
      <c r="PES1205" s="22"/>
      <c r="PET1205" s="22"/>
      <c r="PEU1205" s="22"/>
      <c r="PEV1205" s="22"/>
      <c r="PEW1205" s="22"/>
      <c r="PEX1205" s="22"/>
      <c r="PEY1205" s="22"/>
      <c r="PEZ1205" s="22"/>
      <c r="PFA1205" s="22"/>
      <c r="PFB1205" s="22"/>
      <c r="PFC1205" s="22"/>
      <c r="PFD1205" s="22"/>
      <c r="PFE1205" s="22"/>
      <c r="PFF1205" s="22"/>
      <c r="PFG1205" s="22"/>
      <c r="PFH1205" s="22"/>
      <c r="PFI1205" s="22"/>
      <c r="PFJ1205" s="22"/>
      <c r="PFK1205" s="22"/>
      <c r="PFL1205" s="22"/>
      <c r="PFM1205" s="22"/>
      <c r="PFN1205" s="22"/>
      <c r="PFO1205" s="22"/>
      <c r="PFP1205" s="22"/>
      <c r="PFQ1205" s="22"/>
      <c r="PFR1205" s="22"/>
      <c r="PFS1205" s="22"/>
      <c r="PFT1205" s="22"/>
      <c r="PFU1205" s="22"/>
      <c r="PFV1205" s="22"/>
      <c r="PFW1205" s="22"/>
      <c r="PFX1205" s="22"/>
      <c r="PFY1205" s="22"/>
      <c r="PFZ1205" s="22"/>
      <c r="PGA1205" s="22"/>
      <c r="PGB1205" s="22"/>
      <c r="PGC1205" s="22"/>
      <c r="PGD1205" s="22"/>
      <c r="PGE1205" s="22"/>
      <c r="PGF1205" s="22"/>
      <c r="PGG1205" s="22"/>
      <c r="PGH1205" s="22"/>
      <c r="PGI1205" s="22"/>
      <c r="PGJ1205" s="22"/>
      <c r="PGK1205" s="22"/>
      <c r="PGL1205" s="22"/>
      <c r="PGM1205" s="22"/>
      <c r="PGN1205" s="22"/>
      <c r="PGO1205" s="22"/>
      <c r="PGP1205" s="22"/>
      <c r="PGQ1205" s="22"/>
      <c r="PGR1205" s="22"/>
      <c r="PGS1205" s="22"/>
      <c r="PGT1205" s="22"/>
      <c r="PGU1205" s="22"/>
      <c r="PGV1205" s="22"/>
      <c r="PGW1205" s="22"/>
      <c r="PGX1205" s="22"/>
      <c r="PGY1205" s="22"/>
      <c r="PGZ1205" s="22"/>
      <c r="PHA1205" s="22"/>
      <c r="PHB1205" s="22"/>
      <c r="PHC1205" s="22"/>
      <c r="PHD1205" s="22"/>
      <c r="PHE1205" s="22"/>
      <c r="PHF1205" s="22"/>
      <c r="PHG1205" s="22"/>
      <c r="PHH1205" s="22"/>
      <c r="PHI1205" s="22"/>
      <c r="PHJ1205" s="22"/>
      <c r="PHK1205" s="22"/>
      <c r="PHL1205" s="22"/>
      <c r="PHM1205" s="22"/>
      <c r="PHN1205" s="22"/>
      <c r="PHO1205" s="22"/>
      <c r="PHP1205" s="22"/>
      <c r="PHQ1205" s="22"/>
      <c r="PHR1205" s="22"/>
      <c r="PHS1205" s="22"/>
      <c r="PHT1205" s="22"/>
      <c r="PHU1205" s="22"/>
      <c r="PHV1205" s="22"/>
      <c r="PHW1205" s="22"/>
      <c r="PHX1205" s="22"/>
      <c r="PHY1205" s="22"/>
      <c r="PHZ1205" s="22"/>
      <c r="PIA1205" s="22"/>
      <c r="PIB1205" s="22"/>
      <c r="PIC1205" s="22"/>
      <c r="PID1205" s="22"/>
      <c r="PIE1205" s="22"/>
      <c r="PIF1205" s="22"/>
      <c r="PIG1205" s="22"/>
      <c r="PIH1205" s="22"/>
      <c r="PII1205" s="22"/>
      <c r="PIJ1205" s="22"/>
      <c r="PIK1205" s="22"/>
      <c r="PIL1205" s="22"/>
      <c r="PIM1205" s="22"/>
      <c r="PIN1205" s="22"/>
      <c r="PIO1205" s="22"/>
      <c r="PIP1205" s="22"/>
      <c r="PIQ1205" s="22"/>
      <c r="PIR1205" s="22"/>
      <c r="PIS1205" s="22"/>
      <c r="PIT1205" s="22"/>
      <c r="PIU1205" s="22"/>
      <c r="PIV1205" s="22"/>
      <c r="PIW1205" s="22"/>
      <c r="PIX1205" s="22"/>
      <c r="PIY1205" s="22"/>
      <c r="PIZ1205" s="22"/>
      <c r="PJA1205" s="22"/>
      <c r="PJB1205" s="22"/>
      <c r="PJC1205" s="22"/>
      <c r="PJD1205" s="22"/>
      <c r="PJE1205" s="22"/>
      <c r="PJF1205" s="22"/>
      <c r="PJG1205" s="22"/>
      <c r="PJH1205" s="22"/>
      <c r="PJI1205" s="22"/>
      <c r="PJJ1205" s="22"/>
      <c r="PJK1205" s="22"/>
      <c r="PJL1205" s="22"/>
      <c r="PJM1205" s="22"/>
      <c r="PJN1205" s="22"/>
      <c r="PJO1205" s="22"/>
      <c r="PJP1205" s="22"/>
      <c r="PJQ1205" s="22"/>
      <c r="PJR1205" s="22"/>
      <c r="PJS1205" s="22"/>
      <c r="PJT1205" s="22"/>
      <c r="PJU1205" s="22"/>
      <c r="PJV1205" s="22"/>
      <c r="PJW1205" s="22"/>
      <c r="PJX1205" s="22"/>
      <c r="PJY1205" s="22"/>
      <c r="PJZ1205" s="22"/>
      <c r="PKA1205" s="22"/>
      <c r="PKB1205" s="22"/>
      <c r="PKC1205" s="22"/>
      <c r="PKD1205" s="22"/>
      <c r="PKE1205" s="22"/>
      <c r="PKF1205" s="22"/>
      <c r="PKG1205" s="22"/>
      <c r="PKH1205" s="22"/>
      <c r="PKI1205" s="22"/>
      <c r="PKJ1205" s="22"/>
      <c r="PKK1205" s="22"/>
      <c r="PKL1205" s="22"/>
      <c r="PKM1205" s="22"/>
      <c r="PKN1205" s="22"/>
      <c r="PKO1205" s="22"/>
      <c r="PKP1205" s="22"/>
      <c r="PKQ1205" s="22"/>
      <c r="PKR1205" s="22"/>
      <c r="PKS1205" s="22"/>
      <c r="PKT1205" s="22"/>
      <c r="PKU1205" s="22"/>
      <c r="PKV1205" s="22"/>
      <c r="PKW1205" s="22"/>
      <c r="PKX1205" s="22"/>
      <c r="PKY1205" s="22"/>
      <c r="PKZ1205" s="22"/>
      <c r="PLA1205" s="22"/>
      <c r="PLB1205" s="22"/>
      <c r="PLC1205" s="22"/>
      <c r="PLD1205" s="22"/>
      <c r="PLE1205" s="22"/>
      <c r="PLF1205" s="22"/>
      <c r="PLG1205" s="22"/>
      <c r="PLH1205" s="22"/>
      <c r="PLI1205" s="22"/>
      <c r="PLJ1205" s="22"/>
      <c r="PLK1205" s="22"/>
      <c r="PLL1205" s="22"/>
      <c r="PLM1205" s="22"/>
      <c r="PLN1205" s="22"/>
      <c r="PLO1205" s="22"/>
      <c r="PLP1205" s="22"/>
      <c r="PLQ1205" s="22"/>
      <c r="PLR1205" s="22"/>
      <c r="PLS1205" s="22"/>
      <c r="PLT1205" s="22"/>
      <c r="PLU1205" s="22"/>
      <c r="PLV1205" s="22"/>
      <c r="PLW1205" s="22"/>
      <c r="PLX1205" s="22"/>
      <c r="PLY1205" s="22"/>
      <c r="PLZ1205" s="22"/>
      <c r="PMA1205" s="22"/>
      <c r="PMB1205" s="22"/>
      <c r="PMC1205" s="22"/>
      <c r="PMD1205" s="22"/>
      <c r="PME1205" s="22"/>
      <c r="PMF1205" s="22"/>
      <c r="PMG1205" s="22"/>
      <c r="PMH1205" s="22"/>
      <c r="PMI1205" s="22"/>
      <c r="PMJ1205" s="22"/>
      <c r="PMK1205" s="22"/>
      <c r="PML1205" s="22"/>
      <c r="PMM1205" s="22"/>
      <c r="PMN1205" s="22"/>
      <c r="PMO1205" s="22"/>
      <c r="PMP1205" s="22"/>
      <c r="PMQ1205" s="22"/>
      <c r="PMR1205" s="22"/>
      <c r="PMS1205" s="22"/>
      <c r="PMT1205" s="22"/>
      <c r="PMU1205" s="22"/>
      <c r="PMV1205" s="22"/>
      <c r="PMW1205" s="22"/>
      <c r="PMX1205" s="22"/>
      <c r="PMY1205" s="22"/>
      <c r="PMZ1205" s="22"/>
      <c r="PNA1205" s="22"/>
      <c r="PNB1205" s="22"/>
      <c r="PNC1205" s="22"/>
      <c r="PND1205" s="22"/>
      <c r="PNE1205" s="22"/>
      <c r="PNF1205" s="22"/>
      <c r="PNG1205" s="22"/>
      <c r="PNH1205" s="22"/>
      <c r="PNI1205" s="22"/>
      <c r="PNJ1205" s="22"/>
      <c r="PNK1205" s="22"/>
      <c r="PNL1205" s="22"/>
      <c r="PNM1205" s="22"/>
      <c r="PNN1205" s="22"/>
      <c r="PNO1205" s="22"/>
      <c r="PNP1205" s="22"/>
      <c r="PNQ1205" s="22"/>
      <c r="PNR1205" s="22"/>
      <c r="PNS1205" s="22"/>
      <c r="PNT1205" s="22"/>
      <c r="PNU1205" s="22"/>
      <c r="PNV1205" s="22"/>
      <c r="PNW1205" s="22"/>
      <c r="PNX1205" s="22"/>
      <c r="PNY1205" s="22"/>
      <c r="PNZ1205" s="22"/>
      <c r="POA1205" s="22"/>
      <c r="POB1205" s="22"/>
      <c r="POC1205" s="22"/>
      <c r="POD1205" s="22"/>
      <c r="POE1205" s="22"/>
      <c r="POF1205" s="22"/>
      <c r="POG1205" s="22"/>
      <c r="POH1205" s="22"/>
      <c r="POI1205" s="22"/>
      <c r="POJ1205" s="22"/>
      <c r="POK1205" s="22"/>
      <c r="POL1205" s="22"/>
      <c r="POM1205" s="22"/>
      <c r="PON1205" s="22"/>
      <c r="POO1205" s="22"/>
      <c r="POP1205" s="22"/>
      <c r="POQ1205" s="22"/>
      <c r="POR1205" s="22"/>
      <c r="POS1205" s="22"/>
      <c r="POT1205" s="22"/>
      <c r="POU1205" s="22"/>
      <c r="POV1205" s="22"/>
      <c r="POW1205" s="22"/>
      <c r="POX1205" s="22"/>
      <c r="POY1205" s="22"/>
      <c r="POZ1205" s="22"/>
      <c r="PPA1205" s="22"/>
      <c r="PPB1205" s="22"/>
      <c r="PPC1205" s="22"/>
      <c r="PPD1205" s="22"/>
      <c r="PPE1205" s="22"/>
      <c r="PPF1205" s="22"/>
      <c r="PPG1205" s="22"/>
      <c r="PPH1205" s="22"/>
      <c r="PPI1205" s="22"/>
      <c r="PPJ1205" s="22"/>
      <c r="PPK1205" s="22"/>
      <c r="PPL1205" s="22"/>
      <c r="PPM1205" s="22"/>
      <c r="PPN1205" s="22"/>
      <c r="PPO1205" s="22"/>
      <c r="PPP1205" s="22"/>
      <c r="PPQ1205" s="22"/>
      <c r="PPR1205" s="22"/>
      <c r="PPS1205" s="22"/>
      <c r="PPT1205" s="22"/>
      <c r="PPU1205" s="22"/>
      <c r="PPV1205" s="22"/>
      <c r="PPW1205" s="22"/>
      <c r="PPX1205" s="22"/>
      <c r="PPY1205" s="22"/>
      <c r="PPZ1205" s="22"/>
      <c r="PQA1205" s="22"/>
      <c r="PQB1205" s="22"/>
      <c r="PQC1205" s="22"/>
      <c r="PQD1205" s="22"/>
      <c r="PQE1205" s="22"/>
      <c r="PQF1205" s="22"/>
      <c r="PQG1205" s="22"/>
      <c r="PQH1205" s="22"/>
      <c r="PQI1205" s="22"/>
      <c r="PQJ1205" s="22"/>
      <c r="PQK1205" s="22"/>
      <c r="PQL1205" s="22"/>
      <c r="PQM1205" s="22"/>
      <c r="PQN1205" s="22"/>
      <c r="PQO1205" s="22"/>
      <c r="PQP1205" s="22"/>
      <c r="PQQ1205" s="22"/>
      <c r="PQR1205" s="22"/>
      <c r="PQS1205" s="22"/>
      <c r="PQT1205" s="22"/>
      <c r="PQU1205" s="22"/>
      <c r="PQV1205" s="22"/>
      <c r="PQW1205" s="22"/>
      <c r="PQX1205" s="22"/>
      <c r="PQY1205" s="22"/>
      <c r="PQZ1205" s="22"/>
      <c r="PRA1205" s="22"/>
      <c r="PRB1205" s="22"/>
      <c r="PRC1205" s="22"/>
      <c r="PRD1205" s="22"/>
      <c r="PRE1205" s="22"/>
      <c r="PRF1205" s="22"/>
      <c r="PRG1205" s="22"/>
      <c r="PRH1205" s="22"/>
      <c r="PRI1205" s="22"/>
      <c r="PRJ1205" s="22"/>
      <c r="PRK1205" s="22"/>
      <c r="PRL1205" s="22"/>
      <c r="PRM1205" s="22"/>
      <c r="PRN1205" s="22"/>
      <c r="PRO1205" s="22"/>
      <c r="PRP1205" s="22"/>
      <c r="PRQ1205" s="22"/>
      <c r="PRR1205" s="22"/>
      <c r="PRS1205" s="22"/>
      <c r="PRT1205" s="22"/>
      <c r="PRU1205" s="22"/>
      <c r="PRV1205" s="22"/>
      <c r="PRW1205" s="22"/>
      <c r="PRX1205" s="22"/>
      <c r="PRY1205" s="22"/>
      <c r="PRZ1205" s="22"/>
      <c r="PSA1205" s="22"/>
      <c r="PSB1205" s="22"/>
      <c r="PSC1205" s="22"/>
      <c r="PSD1205" s="22"/>
      <c r="PSE1205" s="22"/>
      <c r="PSF1205" s="22"/>
      <c r="PSG1205" s="22"/>
      <c r="PSH1205" s="22"/>
      <c r="PSI1205" s="22"/>
      <c r="PSJ1205" s="22"/>
      <c r="PSK1205" s="22"/>
      <c r="PSL1205" s="22"/>
      <c r="PSM1205" s="22"/>
      <c r="PSN1205" s="22"/>
      <c r="PSO1205" s="22"/>
      <c r="PSP1205" s="22"/>
      <c r="PSQ1205" s="22"/>
      <c r="PSR1205" s="22"/>
      <c r="PSS1205" s="22"/>
      <c r="PST1205" s="22"/>
      <c r="PSU1205" s="22"/>
      <c r="PSV1205" s="22"/>
      <c r="PSW1205" s="22"/>
      <c r="PSX1205" s="22"/>
      <c r="PSY1205" s="22"/>
      <c r="PSZ1205" s="22"/>
      <c r="PTA1205" s="22"/>
      <c r="PTB1205" s="22"/>
      <c r="PTC1205" s="22"/>
      <c r="PTD1205" s="22"/>
      <c r="PTE1205" s="22"/>
      <c r="PTF1205" s="22"/>
      <c r="PTG1205" s="22"/>
      <c r="PTH1205" s="22"/>
      <c r="PTI1205" s="22"/>
      <c r="PTJ1205" s="22"/>
      <c r="PTK1205" s="22"/>
      <c r="PTL1205" s="22"/>
      <c r="PTM1205" s="22"/>
      <c r="PTN1205" s="22"/>
      <c r="PTO1205" s="22"/>
      <c r="PTP1205" s="22"/>
      <c r="PTQ1205" s="22"/>
      <c r="PTR1205" s="22"/>
      <c r="PTS1205" s="22"/>
      <c r="PTT1205" s="22"/>
      <c r="PTU1205" s="22"/>
      <c r="PTV1205" s="22"/>
      <c r="PTW1205" s="22"/>
      <c r="PTX1205" s="22"/>
      <c r="PTY1205" s="22"/>
      <c r="PTZ1205" s="22"/>
      <c r="PUA1205" s="22"/>
      <c r="PUB1205" s="22"/>
      <c r="PUC1205" s="22"/>
      <c r="PUD1205" s="22"/>
      <c r="PUE1205" s="22"/>
      <c r="PUF1205" s="22"/>
      <c r="PUG1205" s="22"/>
      <c r="PUH1205" s="22"/>
      <c r="PUI1205" s="22"/>
      <c r="PUJ1205" s="22"/>
      <c r="PUK1205" s="22"/>
      <c r="PUL1205" s="22"/>
      <c r="PUM1205" s="22"/>
      <c r="PUN1205" s="22"/>
      <c r="PUO1205" s="22"/>
      <c r="PUP1205" s="22"/>
      <c r="PUQ1205" s="22"/>
      <c r="PUR1205" s="22"/>
      <c r="PUS1205" s="22"/>
      <c r="PUT1205" s="22"/>
      <c r="PUU1205" s="22"/>
      <c r="PUV1205" s="22"/>
      <c r="PUW1205" s="22"/>
      <c r="PUX1205" s="22"/>
      <c r="PUY1205" s="22"/>
      <c r="PUZ1205" s="22"/>
      <c r="PVA1205" s="22"/>
      <c r="PVB1205" s="22"/>
      <c r="PVC1205" s="22"/>
      <c r="PVD1205" s="22"/>
      <c r="PVE1205" s="22"/>
      <c r="PVF1205" s="22"/>
      <c r="PVG1205" s="22"/>
      <c r="PVH1205" s="22"/>
      <c r="PVI1205" s="22"/>
      <c r="PVJ1205" s="22"/>
      <c r="PVK1205" s="22"/>
      <c r="PVL1205" s="22"/>
      <c r="PVM1205" s="22"/>
      <c r="PVN1205" s="22"/>
      <c r="PVO1205" s="22"/>
      <c r="PVP1205" s="22"/>
      <c r="PVQ1205" s="22"/>
      <c r="PVR1205" s="22"/>
      <c r="PVS1205" s="22"/>
      <c r="PVT1205" s="22"/>
      <c r="PVU1205" s="22"/>
      <c r="PVV1205" s="22"/>
      <c r="PVW1205" s="22"/>
      <c r="PVX1205" s="22"/>
      <c r="PVY1205" s="22"/>
      <c r="PVZ1205" s="22"/>
      <c r="PWA1205" s="22"/>
      <c r="PWB1205" s="22"/>
      <c r="PWC1205" s="22"/>
      <c r="PWD1205" s="22"/>
      <c r="PWE1205" s="22"/>
      <c r="PWF1205" s="22"/>
      <c r="PWG1205" s="22"/>
      <c r="PWH1205" s="22"/>
      <c r="PWI1205" s="22"/>
      <c r="PWJ1205" s="22"/>
      <c r="PWK1205" s="22"/>
      <c r="PWL1205" s="22"/>
      <c r="PWM1205" s="22"/>
      <c r="PWN1205" s="22"/>
      <c r="PWO1205" s="22"/>
      <c r="PWP1205" s="22"/>
      <c r="PWQ1205" s="22"/>
      <c r="PWR1205" s="22"/>
      <c r="PWS1205" s="22"/>
      <c r="PWT1205" s="22"/>
      <c r="PWU1205" s="22"/>
      <c r="PWV1205" s="22"/>
      <c r="PWW1205" s="22"/>
      <c r="PWX1205" s="22"/>
      <c r="PWY1205" s="22"/>
      <c r="PWZ1205" s="22"/>
      <c r="PXA1205" s="22"/>
      <c r="PXB1205" s="22"/>
      <c r="PXC1205" s="22"/>
      <c r="PXD1205" s="22"/>
      <c r="PXE1205" s="22"/>
      <c r="PXF1205" s="22"/>
      <c r="PXG1205" s="22"/>
      <c r="PXH1205" s="22"/>
      <c r="PXI1205" s="22"/>
      <c r="PXJ1205" s="22"/>
      <c r="PXK1205" s="22"/>
      <c r="PXL1205" s="22"/>
      <c r="PXM1205" s="22"/>
      <c r="PXN1205" s="22"/>
      <c r="PXO1205" s="22"/>
      <c r="PXP1205" s="22"/>
      <c r="PXQ1205" s="22"/>
      <c r="PXR1205" s="22"/>
      <c r="PXS1205" s="22"/>
      <c r="PXT1205" s="22"/>
      <c r="PXU1205" s="22"/>
      <c r="PXV1205" s="22"/>
      <c r="PXW1205" s="22"/>
      <c r="PXX1205" s="22"/>
      <c r="PXY1205" s="22"/>
      <c r="PXZ1205" s="22"/>
      <c r="PYA1205" s="22"/>
      <c r="PYB1205" s="22"/>
      <c r="PYC1205" s="22"/>
      <c r="PYD1205" s="22"/>
      <c r="PYE1205" s="22"/>
      <c r="PYF1205" s="22"/>
      <c r="PYG1205" s="22"/>
      <c r="PYH1205" s="22"/>
      <c r="PYI1205" s="22"/>
      <c r="PYJ1205" s="22"/>
      <c r="PYK1205" s="22"/>
      <c r="PYL1205" s="22"/>
      <c r="PYM1205" s="22"/>
      <c r="PYN1205" s="22"/>
      <c r="PYO1205" s="22"/>
      <c r="PYP1205" s="22"/>
      <c r="PYQ1205" s="22"/>
      <c r="PYR1205" s="22"/>
      <c r="PYS1205" s="22"/>
      <c r="PYT1205" s="22"/>
      <c r="PYU1205" s="22"/>
      <c r="PYV1205" s="22"/>
      <c r="PYW1205" s="22"/>
      <c r="PYX1205" s="22"/>
      <c r="PYY1205" s="22"/>
      <c r="PYZ1205" s="22"/>
      <c r="PZA1205" s="22"/>
      <c r="PZB1205" s="22"/>
      <c r="PZC1205" s="22"/>
      <c r="PZD1205" s="22"/>
      <c r="PZE1205" s="22"/>
      <c r="PZF1205" s="22"/>
      <c r="PZG1205" s="22"/>
      <c r="PZH1205" s="22"/>
      <c r="PZI1205" s="22"/>
      <c r="PZJ1205" s="22"/>
      <c r="PZK1205" s="22"/>
      <c r="PZL1205" s="22"/>
      <c r="PZM1205" s="22"/>
      <c r="PZN1205" s="22"/>
      <c r="PZO1205" s="22"/>
      <c r="PZP1205" s="22"/>
      <c r="PZQ1205" s="22"/>
      <c r="PZR1205" s="22"/>
      <c r="PZS1205" s="22"/>
      <c r="PZT1205" s="22"/>
      <c r="PZU1205" s="22"/>
      <c r="PZV1205" s="22"/>
      <c r="PZW1205" s="22"/>
      <c r="PZX1205" s="22"/>
      <c r="PZY1205" s="22"/>
      <c r="PZZ1205" s="22"/>
      <c r="QAA1205" s="22"/>
      <c r="QAB1205" s="22"/>
      <c r="QAC1205" s="22"/>
      <c r="QAD1205" s="22"/>
      <c r="QAE1205" s="22"/>
      <c r="QAF1205" s="22"/>
      <c r="QAG1205" s="22"/>
      <c r="QAH1205" s="22"/>
      <c r="QAI1205" s="22"/>
      <c r="QAJ1205" s="22"/>
      <c r="QAK1205" s="22"/>
      <c r="QAL1205" s="22"/>
      <c r="QAM1205" s="22"/>
      <c r="QAN1205" s="22"/>
      <c r="QAO1205" s="22"/>
      <c r="QAP1205" s="22"/>
      <c r="QAQ1205" s="22"/>
      <c r="QAR1205" s="22"/>
      <c r="QAS1205" s="22"/>
      <c r="QAT1205" s="22"/>
      <c r="QAU1205" s="22"/>
      <c r="QAV1205" s="22"/>
      <c r="QAW1205" s="22"/>
      <c r="QAX1205" s="22"/>
      <c r="QAY1205" s="22"/>
      <c r="QAZ1205" s="22"/>
      <c r="QBA1205" s="22"/>
      <c r="QBB1205" s="22"/>
      <c r="QBC1205" s="22"/>
      <c r="QBD1205" s="22"/>
      <c r="QBE1205" s="22"/>
      <c r="QBF1205" s="22"/>
      <c r="QBG1205" s="22"/>
      <c r="QBH1205" s="22"/>
      <c r="QBI1205" s="22"/>
      <c r="QBJ1205" s="22"/>
      <c r="QBK1205" s="22"/>
      <c r="QBL1205" s="22"/>
      <c r="QBM1205" s="22"/>
      <c r="QBN1205" s="22"/>
      <c r="QBO1205" s="22"/>
      <c r="QBP1205" s="22"/>
      <c r="QBQ1205" s="22"/>
      <c r="QBR1205" s="22"/>
      <c r="QBS1205" s="22"/>
      <c r="QBT1205" s="22"/>
      <c r="QBU1205" s="22"/>
      <c r="QBV1205" s="22"/>
      <c r="QBW1205" s="22"/>
      <c r="QBX1205" s="22"/>
      <c r="QBY1205" s="22"/>
      <c r="QBZ1205" s="22"/>
      <c r="QCA1205" s="22"/>
      <c r="QCB1205" s="22"/>
      <c r="QCC1205" s="22"/>
      <c r="QCD1205" s="22"/>
      <c r="QCE1205" s="22"/>
      <c r="QCF1205" s="22"/>
      <c r="QCG1205" s="22"/>
      <c r="QCH1205" s="22"/>
      <c r="QCI1205" s="22"/>
      <c r="QCJ1205" s="22"/>
      <c r="QCK1205" s="22"/>
      <c r="QCL1205" s="22"/>
      <c r="QCM1205" s="22"/>
      <c r="QCN1205" s="22"/>
      <c r="QCO1205" s="22"/>
      <c r="QCP1205" s="22"/>
      <c r="QCQ1205" s="22"/>
      <c r="QCR1205" s="22"/>
      <c r="QCS1205" s="22"/>
      <c r="QCT1205" s="22"/>
      <c r="QCU1205" s="22"/>
      <c r="QCV1205" s="22"/>
      <c r="QCW1205" s="22"/>
      <c r="QCX1205" s="22"/>
      <c r="QCY1205" s="22"/>
      <c r="QCZ1205" s="22"/>
      <c r="QDA1205" s="22"/>
      <c r="QDB1205" s="22"/>
      <c r="QDC1205" s="22"/>
      <c r="QDD1205" s="22"/>
      <c r="QDE1205" s="22"/>
      <c r="QDF1205" s="22"/>
      <c r="QDG1205" s="22"/>
      <c r="QDH1205" s="22"/>
      <c r="QDI1205" s="22"/>
      <c r="QDJ1205" s="22"/>
      <c r="QDK1205" s="22"/>
      <c r="QDL1205" s="22"/>
      <c r="QDM1205" s="22"/>
      <c r="QDN1205" s="22"/>
      <c r="QDO1205" s="22"/>
      <c r="QDP1205" s="22"/>
      <c r="QDQ1205" s="22"/>
      <c r="QDR1205" s="22"/>
      <c r="QDS1205" s="22"/>
      <c r="QDT1205" s="22"/>
      <c r="QDU1205" s="22"/>
      <c r="QDV1205" s="22"/>
      <c r="QDW1205" s="22"/>
      <c r="QDX1205" s="22"/>
      <c r="QDY1205" s="22"/>
      <c r="QDZ1205" s="22"/>
      <c r="QEA1205" s="22"/>
      <c r="QEB1205" s="22"/>
      <c r="QEC1205" s="22"/>
      <c r="QED1205" s="22"/>
      <c r="QEE1205" s="22"/>
      <c r="QEF1205" s="22"/>
      <c r="QEG1205" s="22"/>
      <c r="QEH1205" s="22"/>
      <c r="QEI1205" s="22"/>
      <c r="QEJ1205" s="22"/>
      <c r="QEK1205" s="22"/>
      <c r="QEL1205" s="22"/>
      <c r="QEM1205" s="22"/>
      <c r="QEN1205" s="22"/>
      <c r="QEO1205" s="22"/>
      <c r="QEP1205" s="22"/>
      <c r="QEQ1205" s="22"/>
      <c r="QER1205" s="22"/>
      <c r="QES1205" s="22"/>
      <c r="QET1205" s="22"/>
      <c r="QEU1205" s="22"/>
      <c r="QEV1205" s="22"/>
      <c r="QEW1205" s="22"/>
      <c r="QEX1205" s="22"/>
      <c r="QEY1205" s="22"/>
      <c r="QEZ1205" s="22"/>
      <c r="QFA1205" s="22"/>
      <c r="QFB1205" s="22"/>
      <c r="QFC1205" s="22"/>
      <c r="QFD1205" s="22"/>
      <c r="QFE1205" s="22"/>
      <c r="QFF1205" s="22"/>
      <c r="QFG1205" s="22"/>
      <c r="QFH1205" s="22"/>
      <c r="QFI1205" s="22"/>
      <c r="QFJ1205" s="22"/>
      <c r="QFK1205" s="22"/>
      <c r="QFL1205" s="22"/>
      <c r="QFM1205" s="22"/>
      <c r="QFN1205" s="22"/>
      <c r="QFO1205" s="22"/>
      <c r="QFP1205" s="22"/>
      <c r="QFQ1205" s="22"/>
      <c r="QFR1205" s="22"/>
      <c r="QFS1205" s="22"/>
      <c r="QFT1205" s="22"/>
      <c r="QFU1205" s="22"/>
      <c r="QFV1205" s="22"/>
      <c r="QFW1205" s="22"/>
      <c r="QFX1205" s="22"/>
      <c r="QFY1205" s="22"/>
      <c r="QFZ1205" s="22"/>
      <c r="QGA1205" s="22"/>
      <c r="QGB1205" s="22"/>
      <c r="QGC1205" s="22"/>
      <c r="QGD1205" s="22"/>
      <c r="QGE1205" s="22"/>
      <c r="QGF1205" s="22"/>
      <c r="QGG1205" s="22"/>
      <c r="QGH1205" s="22"/>
      <c r="QGI1205" s="22"/>
      <c r="QGJ1205" s="22"/>
      <c r="QGK1205" s="22"/>
      <c r="QGL1205" s="22"/>
      <c r="QGM1205" s="22"/>
      <c r="QGN1205" s="22"/>
      <c r="QGO1205" s="22"/>
      <c r="QGP1205" s="22"/>
      <c r="QGQ1205" s="22"/>
      <c r="QGR1205" s="22"/>
      <c r="QGS1205" s="22"/>
      <c r="QGT1205" s="22"/>
      <c r="QGU1205" s="22"/>
      <c r="QGV1205" s="22"/>
      <c r="QGW1205" s="22"/>
      <c r="QGX1205" s="22"/>
      <c r="QGY1205" s="22"/>
      <c r="QGZ1205" s="22"/>
      <c r="QHA1205" s="22"/>
      <c r="QHB1205" s="22"/>
      <c r="QHC1205" s="22"/>
      <c r="QHD1205" s="22"/>
      <c r="QHE1205" s="22"/>
      <c r="QHF1205" s="22"/>
      <c r="QHG1205" s="22"/>
      <c r="QHH1205" s="22"/>
      <c r="QHI1205" s="22"/>
      <c r="QHJ1205" s="22"/>
      <c r="QHK1205" s="22"/>
      <c r="QHL1205" s="22"/>
      <c r="QHM1205" s="22"/>
      <c r="QHN1205" s="22"/>
      <c r="QHO1205" s="22"/>
      <c r="QHP1205" s="22"/>
      <c r="QHQ1205" s="22"/>
      <c r="QHR1205" s="22"/>
      <c r="QHS1205" s="22"/>
      <c r="QHT1205" s="22"/>
      <c r="QHU1205" s="22"/>
      <c r="QHV1205" s="22"/>
      <c r="QHW1205" s="22"/>
      <c r="QHX1205" s="22"/>
      <c r="QHY1205" s="22"/>
      <c r="QHZ1205" s="22"/>
      <c r="QIA1205" s="22"/>
      <c r="QIB1205" s="22"/>
      <c r="QIC1205" s="22"/>
      <c r="QID1205" s="22"/>
      <c r="QIE1205" s="22"/>
      <c r="QIF1205" s="22"/>
      <c r="QIG1205" s="22"/>
      <c r="QIH1205" s="22"/>
      <c r="QII1205" s="22"/>
      <c r="QIJ1205" s="22"/>
      <c r="QIK1205" s="22"/>
      <c r="QIL1205" s="22"/>
      <c r="QIM1205" s="22"/>
      <c r="QIN1205" s="22"/>
      <c r="QIO1205" s="22"/>
      <c r="QIP1205" s="22"/>
      <c r="QIQ1205" s="22"/>
      <c r="QIR1205" s="22"/>
      <c r="QIS1205" s="22"/>
      <c r="QIT1205" s="22"/>
      <c r="QIU1205" s="22"/>
      <c r="QIV1205" s="22"/>
      <c r="QIW1205" s="22"/>
      <c r="QIX1205" s="22"/>
      <c r="QIY1205" s="22"/>
      <c r="QIZ1205" s="22"/>
      <c r="QJA1205" s="22"/>
      <c r="QJB1205" s="22"/>
      <c r="QJC1205" s="22"/>
      <c r="QJD1205" s="22"/>
      <c r="QJE1205" s="22"/>
      <c r="QJF1205" s="22"/>
      <c r="QJG1205" s="22"/>
      <c r="QJH1205" s="22"/>
      <c r="QJI1205" s="22"/>
      <c r="QJJ1205" s="22"/>
      <c r="QJK1205" s="22"/>
      <c r="QJL1205" s="22"/>
      <c r="QJM1205" s="22"/>
      <c r="QJN1205" s="22"/>
      <c r="QJO1205" s="22"/>
      <c r="QJP1205" s="22"/>
      <c r="QJQ1205" s="22"/>
      <c r="QJR1205" s="22"/>
      <c r="QJS1205" s="22"/>
      <c r="QJT1205" s="22"/>
      <c r="QJU1205" s="22"/>
      <c r="QJV1205" s="22"/>
      <c r="QJW1205" s="22"/>
      <c r="QJX1205" s="22"/>
      <c r="QJY1205" s="22"/>
      <c r="QJZ1205" s="22"/>
      <c r="QKA1205" s="22"/>
      <c r="QKB1205" s="22"/>
      <c r="QKC1205" s="22"/>
      <c r="QKD1205" s="22"/>
      <c r="QKE1205" s="22"/>
      <c r="QKF1205" s="22"/>
      <c r="QKG1205" s="22"/>
      <c r="QKH1205" s="22"/>
      <c r="QKI1205" s="22"/>
      <c r="QKJ1205" s="22"/>
      <c r="QKK1205" s="22"/>
      <c r="QKL1205" s="22"/>
      <c r="QKM1205" s="22"/>
      <c r="QKN1205" s="22"/>
      <c r="QKO1205" s="22"/>
      <c r="QKP1205" s="22"/>
      <c r="QKQ1205" s="22"/>
      <c r="QKR1205" s="22"/>
      <c r="QKS1205" s="22"/>
      <c r="QKT1205" s="22"/>
      <c r="QKU1205" s="22"/>
      <c r="QKV1205" s="22"/>
      <c r="QKW1205" s="22"/>
      <c r="QKX1205" s="22"/>
      <c r="QKY1205" s="22"/>
      <c r="QKZ1205" s="22"/>
      <c r="QLA1205" s="22"/>
      <c r="QLB1205" s="22"/>
      <c r="QLC1205" s="22"/>
      <c r="QLD1205" s="22"/>
      <c r="QLE1205" s="22"/>
      <c r="QLF1205" s="22"/>
      <c r="QLG1205" s="22"/>
      <c r="QLH1205" s="22"/>
      <c r="QLI1205" s="22"/>
      <c r="QLJ1205" s="22"/>
      <c r="QLK1205" s="22"/>
      <c r="QLL1205" s="22"/>
      <c r="QLM1205" s="22"/>
      <c r="QLN1205" s="22"/>
      <c r="QLO1205" s="22"/>
      <c r="QLP1205" s="22"/>
      <c r="QLQ1205" s="22"/>
      <c r="QLR1205" s="22"/>
      <c r="QLS1205" s="22"/>
      <c r="QLT1205" s="22"/>
      <c r="QLU1205" s="22"/>
      <c r="QLV1205" s="22"/>
      <c r="QLW1205" s="22"/>
      <c r="QLX1205" s="22"/>
      <c r="QLY1205" s="22"/>
      <c r="QLZ1205" s="22"/>
      <c r="QMA1205" s="22"/>
      <c r="QMB1205" s="22"/>
      <c r="QMC1205" s="22"/>
      <c r="QMD1205" s="22"/>
      <c r="QME1205" s="22"/>
      <c r="QMF1205" s="22"/>
      <c r="QMG1205" s="22"/>
      <c r="QMH1205" s="22"/>
      <c r="QMI1205" s="22"/>
      <c r="QMJ1205" s="22"/>
      <c r="QMK1205" s="22"/>
      <c r="QML1205" s="22"/>
      <c r="QMM1205" s="22"/>
      <c r="QMN1205" s="22"/>
      <c r="QMO1205" s="22"/>
      <c r="QMP1205" s="22"/>
      <c r="QMQ1205" s="22"/>
      <c r="QMR1205" s="22"/>
      <c r="QMS1205" s="22"/>
      <c r="QMT1205" s="22"/>
      <c r="QMU1205" s="22"/>
      <c r="QMV1205" s="22"/>
      <c r="QMW1205" s="22"/>
      <c r="QMX1205" s="22"/>
      <c r="QMY1205" s="22"/>
      <c r="QMZ1205" s="22"/>
      <c r="QNA1205" s="22"/>
      <c r="QNB1205" s="22"/>
      <c r="QNC1205" s="22"/>
      <c r="QND1205" s="22"/>
      <c r="QNE1205" s="22"/>
      <c r="QNF1205" s="22"/>
      <c r="QNG1205" s="22"/>
      <c r="QNH1205" s="22"/>
      <c r="QNI1205" s="22"/>
      <c r="QNJ1205" s="22"/>
      <c r="QNK1205" s="22"/>
      <c r="QNL1205" s="22"/>
      <c r="QNM1205" s="22"/>
      <c r="QNN1205" s="22"/>
      <c r="QNO1205" s="22"/>
      <c r="QNP1205" s="22"/>
      <c r="QNQ1205" s="22"/>
      <c r="QNR1205" s="22"/>
      <c r="QNS1205" s="22"/>
      <c r="QNT1205" s="22"/>
      <c r="QNU1205" s="22"/>
      <c r="QNV1205" s="22"/>
      <c r="QNW1205" s="22"/>
      <c r="QNX1205" s="22"/>
      <c r="QNY1205" s="22"/>
      <c r="QNZ1205" s="22"/>
      <c r="QOA1205" s="22"/>
      <c r="QOB1205" s="22"/>
      <c r="QOC1205" s="22"/>
      <c r="QOD1205" s="22"/>
      <c r="QOE1205" s="22"/>
      <c r="QOF1205" s="22"/>
      <c r="QOG1205" s="22"/>
      <c r="QOH1205" s="22"/>
      <c r="QOI1205" s="22"/>
      <c r="QOJ1205" s="22"/>
      <c r="QOK1205" s="22"/>
      <c r="QOL1205" s="22"/>
      <c r="QOM1205" s="22"/>
      <c r="QON1205" s="22"/>
      <c r="QOO1205" s="22"/>
      <c r="QOP1205" s="22"/>
      <c r="QOQ1205" s="22"/>
      <c r="QOR1205" s="22"/>
      <c r="QOS1205" s="22"/>
      <c r="QOT1205" s="22"/>
      <c r="QOU1205" s="22"/>
      <c r="QOV1205" s="22"/>
      <c r="QOW1205" s="22"/>
      <c r="QOX1205" s="22"/>
      <c r="QOY1205" s="22"/>
      <c r="QOZ1205" s="22"/>
      <c r="QPA1205" s="22"/>
      <c r="QPB1205" s="22"/>
      <c r="QPC1205" s="22"/>
      <c r="QPD1205" s="22"/>
      <c r="QPE1205" s="22"/>
      <c r="QPF1205" s="22"/>
      <c r="QPG1205" s="22"/>
      <c r="QPH1205" s="22"/>
      <c r="QPI1205" s="22"/>
      <c r="QPJ1205" s="22"/>
      <c r="QPK1205" s="22"/>
      <c r="QPL1205" s="22"/>
      <c r="QPM1205" s="22"/>
      <c r="QPN1205" s="22"/>
      <c r="QPO1205" s="22"/>
      <c r="QPP1205" s="22"/>
      <c r="QPQ1205" s="22"/>
      <c r="QPR1205" s="22"/>
      <c r="QPS1205" s="22"/>
      <c r="QPT1205" s="22"/>
      <c r="QPU1205" s="22"/>
      <c r="QPV1205" s="22"/>
      <c r="QPW1205" s="22"/>
      <c r="QPX1205" s="22"/>
      <c r="QPY1205" s="22"/>
      <c r="QPZ1205" s="22"/>
      <c r="QQA1205" s="22"/>
      <c r="QQB1205" s="22"/>
      <c r="QQC1205" s="22"/>
      <c r="QQD1205" s="22"/>
      <c r="QQE1205" s="22"/>
      <c r="QQF1205" s="22"/>
      <c r="QQG1205" s="22"/>
      <c r="QQH1205" s="22"/>
      <c r="QQI1205" s="22"/>
      <c r="QQJ1205" s="22"/>
      <c r="QQK1205" s="22"/>
      <c r="QQL1205" s="22"/>
      <c r="QQM1205" s="22"/>
      <c r="QQN1205" s="22"/>
      <c r="QQO1205" s="22"/>
      <c r="QQP1205" s="22"/>
      <c r="QQQ1205" s="22"/>
      <c r="QQR1205" s="22"/>
      <c r="QQS1205" s="22"/>
      <c r="QQT1205" s="22"/>
      <c r="QQU1205" s="22"/>
      <c r="QQV1205" s="22"/>
      <c r="QQW1205" s="22"/>
      <c r="QQX1205" s="22"/>
      <c r="QQY1205" s="22"/>
      <c r="QQZ1205" s="22"/>
      <c r="QRA1205" s="22"/>
      <c r="QRB1205" s="22"/>
      <c r="QRC1205" s="22"/>
      <c r="QRD1205" s="22"/>
      <c r="QRE1205" s="22"/>
      <c r="QRF1205" s="22"/>
      <c r="QRG1205" s="22"/>
      <c r="QRH1205" s="22"/>
      <c r="QRI1205" s="22"/>
      <c r="QRJ1205" s="22"/>
      <c r="QRK1205" s="22"/>
      <c r="QRL1205" s="22"/>
      <c r="QRM1205" s="22"/>
      <c r="QRN1205" s="22"/>
      <c r="QRO1205" s="22"/>
      <c r="QRP1205" s="22"/>
      <c r="QRQ1205" s="22"/>
      <c r="QRR1205" s="22"/>
      <c r="QRS1205" s="22"/>
      <c r="QRT1205" s="22"/>
      <c r="QRU1205" s="22"/>
      <c r="QRV1205" s="22"/>
      <c r="QRW1205" s="22"/>
      <c r="QRX1205" s="22"/>
      <c r="QRY1205" s="22"/>
      <c r="QRZ1205" s="22"/>
      <c r="QSA1205" s="22"/>
      <c r="QSB1205" s="22"/>
      <c r="QSC1205" s="22"/>
      <c r="QSD1205" s="22"/>
      <c r="QSE1205" s="22"/>
      <c r="QSF1205" s="22"/>
      <c r="QSG1205" s="22"/>
      <c r="QSH1205" s="22"/>
      <c r="QSI1205" s="22"/>
      <c r="QSJ1205" s="22"/>
      <c r="QSK1205" s="22"/>
      <c r="QSL1205" s="22"/>
      <c r="QSM1205" s="22"/>
      <c r="QSN1205" s="22"/>
      <c r="QSO1205" s="22"/>
      <c r="QSP1205" s="22"/>
      <c r="QSQ1205" s="22"/>
      <c r="QSR1205" s="22"/>
      <c r="QSS1205" s="22"/>
      <c r="QST1205" s="22"/>
      <c r="QSU1205" s="22"/>
      <c r="QSV1205" s="22"/>
      <c r="QSW1205" s="22"/>
      <c r="QSX1205" s="22"/>
      <c r="QSY1205" s="22"/>
      <c r="QSZ1205" s="22"/>
      <c r="QTA1205" s="22"/>
      <c r="QTB1205" s="22"/>
      <c r="QTC1205" s="22"/>
      <c r="QTD1205" s="22"/>
      <c r="QTE1205" s="22"/>
      <c r="QTF1205" s="22"/>
      <c r="QTG1205" s="22"/>
      <c r="QTH1205" s="22"/>
      <c r="QTI1205" s="22"/>
      <c r="QTJ1205" s="22"/>
      <c r="QTK1205" s="22"/>
      <c r="QTL1205" s="22"/>
      <c r="QTM1205" s="22"/>
      <c r="QTN1205" s="22"/>
      <c r="QTO1205" s="22"/>
      <c r="QTP1205" s="22"/>
      <c r="QTQ1205" s="22"/>
      <c r="QTR1205" s="22"/>
      <c r="QTS1205" s="22"/>
      <c r="QTT1205" s="22"/>
      <c r="QTU1205" s="22"/>
      <c r="QTV1205" s="22"/>
      <c r="QTW1205" s="22"/>
      <c r="QTX1205" s="22"/>
      <c r="QTY1205" s="22"/>
      <c r="QTZ1205" s="22"/>
      <c r="QUA1205" s="22"/>
      <c r="QUB1205" s="22"/>
      <c r="QUC1205" s="22"/>
      <c r="QUD1205" s="22"/>
      <c r="QUE1205" s="22"/>
      <c r="QUF1205" s="22"/>
      <c r="QUG1205" s="22"/>
      <c r="QUH1205" s="22"/>
      <c r="QUI1205" s="22"/>
      <c r="QUJ1205" s="22"/>
      <c r="QUK1205" s="22"/>
      <c r="QUL1205" s="22"/>
      <c r="QUM1205" s="22"/>
      <c r="QUN1205" s="22"/>
      <c r="QUO1205" s="22"/>
      <c r="QUP1205" s="22"/>
      <c r="QUQ1205" s="22"/>
      <c r="QUR1205" s="22"/>
      <c r="QUS1205" s="22"/>
      <c r="QUT1205" s="22"/>
      <c r="QUU1205" s="22"/>
      <c r="QUV1205" s="22"/>
      <c r="QUW1205" s="22"/>
      <c r="QUX1205" s="22"/>
      <c r="QUY1205" s="22"/>
      <c r="QUZ1205" s="22"/>
      <c r="QVA1205" s="22"/>
      <c r="QVB1205" s="22"/>
      <c r="QVC1205" s="22"/>
      <c r="QVD1205" s="22"/>
      <c r="QVE1205" s="22"/>
      <c r="QVF1205" s="22"/>
      <c r="QVG1205" s="22"/>
      <c r="QVH1205" s="22"/>
      <c r="QVI1205" s="22"/>
      <c r="QVJ1205" s="22"/>
      <c r="QVK1205" s="22"/>
      <c r="QVL1205" s="22"/>
      <c r="QVM1205" s="22"/>
      <c r="QVN1205" s="22"/>
      <c r="QVO1205" s="22"/>
      <c r="QVP1205" s="22"/>
      <c r="QVQ1205" s="22"/>
      <c r="QVR1205" s="22"/>
      <c r="QVS1205" s="22"/>
      <c r="QVT1205" s="22"/>
      <c r="QVU1205" s="22"/>
      <c r="QVV1205" s="22"/>
      <c r="QVW1205" s="22"/>
      <c r="QVX1205" s="22"/>
      <c r="QVY1205" s="22"/>
      <c r="QVZ1205" s="22"/>
      <c r="QWA1205" s="22"/>
      <c r="QWB1205" s="22"/>
      <c r="QWC1205" s="22"/>
      <c r="QWD1205" s="22"/>
      <c r="QWE1205" s="22"/>
      <c r="QWF1205" s="22"/>
      <c r="QWG1205" s="22"/>
      <c r="QWH1205" s="22"/>
      <c r="QWI1205" s="22"/>
      <c r="QWJ1205" s="22"/>
      <c r="QWK1205" s="22"/>
      <c r="QWL1205" s="22"/>
      <c r="QWM1205" s="22"/>
      <c r="QWN1205" s="22"/>
      <c r="QWO1205" s="22"/>
      <c r="QWP1205" s="22"/>
      <c r="QWQ1205" s="22"/>
      <c r="QWR1205" s="22"/>
      <c r="QWS1205" s="22"/>
      <c r="QWT1205" s="22"/>
      <c r="QWU1205" s="22"/>
      <c r="QWV1205" s="22"/>
      <c r="QWW1205" s="22"/>
      <c r="QWX1205" s="22"/>
      <c r="QWY1205" s="22"/>
      <c r="QWZ1205" s="22"/>
      <c r="QXA1205" s="22"/>
      <c r="QXB1205" s="22"/>
      <c r="QXC1205" s="22"/>
      <c r="QXD1205" s="22"/>
      <c r="QXE1205" s="22"/>
      <c r="QXF1205" s="22"/>
      <c r="QXG1205" s="22"/>
      <c r="QXH1205" s="22"/>
      <c r="QXI1205" s="22"/>
      <c r="QXJ1205" s="22"/>
      <c r="QXK1205" s="22"/>
      <c r="QXL1205" s="22"/>
      <c r="QXM1205" s="22"/>
      <c r="QXN1205" s="22"/>
      <c r="QXO1205" s="22"/>
      <c r="QXP1205" s="22"/>
      <c r="QXQ1205" s="22"/>
      <c r="QXR1205" s="22"/>
      <c r="QXS1205" s="22"/>
      <c r="QXT1205" s="22"/>
      <c r="QXU1205" s="22"/>
      <c r="QXV1205" s="22"/>
      <c r="QXW1205" s="22"/>
      <c r="QXX1205" s="22"/>
      <c r="QXY1205" s="22"/>
      <c r="QXZ1205" s="22"/>
      <c r="QYA1205" s="22"/>
      <c r="QYB1205" s="22"/>
      <c r="QYC1205" s="22"/>
      <c r="QYD1205" s="22"/>
      <c r="QYE1205" s="22"/>
      <c r="QYF1205" s="22"/>
      <c r="QYG1205" s="22"/>
      <c r="QYH1205" s="22"/>
      <c r="QYI1205" s="22"/>
      <c r="QYJ1205" s="22"/>
      <c r="QYK1205" s="22"/>
      <c r="QYL1205" s="22"/>
      <c r="QYM1205" s="22"/>
      <c r="QYN1205" s="22"/>
      <c r="QYO1205" s="22"/>
      <c r="QYP1205" s="22"/>
      <c r="QYQ1205" s="22"/>
      <c r="QYR1205" s="22"/>
      <c r="QYS1205" s="22"/>
      <c r="QYT1205" s="22"/>
      <c r="QYU1205" s="22"/>
      <c r="QYV1205" s="22"/>
      <c r="QYW1205" s="22"/>
      <c r="QYX1205" s="22"/>
      <c r="QYY1205" s="22"/>
      <c r="QYZ1205" s="22"/>
      <c r="QZA1205" s="22"/>
      <c r="QZB1205" s="22"/>
      <c r="QZC1205" s="22"/>
      <c r="QZD1205" s="22"/>
      <c r="QZE1205" s="22"/>
      <c r="QZF1205" s="22"/>
      <c r="QZG1205" s="22"/>
      <c r="QZH1205" s="22"/>
      <c r="QZI1205" s="22"/>
      <c r="QZJ1205" s="22"/>
      <c r="QZK1205" s="22"/>
      <c r="QZL1205" s="22"/>
      <c r="QZM1205" s="22"/>
      <c r="QZN1205" s="22"/>
      <c r="QZO1205" s="22"/>
      <c r="QZP1205" s="22"/>
      <c r="QZQ1205" s="22"/>
      <c r="QZR1205" s="22"/>
      <c r="QZS1205" s="22"/>
      <c r="QZT1205" s="22"/>
      <c r="QZU1205" s="22"/>
      <c r="QZV1205" s="22"/>
      <c r="QZW1205" s="22"/>
      <c r="QZX1205" s="22"/>
      <c r="QZY1205" s="22"/>
      <c r="QZZ1205" s="22"/>
      <c r="RAA1205" s="22"/>
      <c r="RAB1205" s="22"/>
      <c r="RAC1205" s="22"/>
      <c r="RAD1205" s="22"/>
      <c r="RAE1205" s="22"/>
      <c r="RAF1205" s="22"/>
      <c r="RAG1205" s="22"/>
      <c r="RAH1205" s="22"/>
      <c r="RAI1205" s="22"/>
      <c r="RAJ1205" s="22"/>
      <c r="RAK1205" s="22"/>
      <c r="RAL1205" s="22"/>
      <c r="RAM1205" s="22"/>
      <c r="RAN1205" s="22"/>
      <c r="RAO1205" s="22"/>
      <c r="RAP1205" s="22"/>
      <c r="RAQ1205" s="22"/>
      <c r="RAR1205" s="22"/>
      <c r="RAS1205" s="22"/>
      <c r="RAT1205" s="22"/>
      <c r="RAU1205" s="22"/>
      <c r="RAV1205" s="22"/>
      <c r="RAW1205" s="22"/>
      <c r="RAX1205" s="22"/>
      <c r="RAY1205" s="22"/>
      <c r="RAZ1205" s="22"/>
      <c r="RBA1205" s="22"/>
      <c r="RBB1205" s="22"/>
      <c r="RBC1205" s="22"/>
      <c r="RBD1205" s="22"/>
      <c r="RBE1205" s="22"/>
      <c r="RBF1205" s="22"/>
      <c r="RBG1205" s="22"/>
      <c r="RBH1205" s="22"/>
      <c r="RBI1205" s="22"/>
      <c r="RBJ1205" s="22"/>
      <c r="RBK1205" s="22"/>
      <c r="RBL1205" s="22"/>
      <c r="RBM1205" s="22"/>
      <c r="RBN1205" s="22"/>
      <c r="RBO1205" s="22"/>
      <c r="RBP1205" s="22"/>
      <c r="RBQ1205" s="22"/>
      <c r="RBR1205" s="22"/>
      <c r="RBS1205" s="22"/>
      <c r="RBT1205" s="22"/>
      <c r="RBU1205" s="22"/>
      <c r="RBV1205" s="22"/>
      <c r="RBW1205" s="22"/>
      <c r="RBX1205" s="22"/>
      <c r="RBY1205" s="22"/>
      <c r="RBZ1205" s="22"/>
      <c r="RCA1205" s="22"/>
      <c r="RCB1205" s="22"/>
      <c r="RCC1205" s="22"/>
      <c r="RCD1205" s="22"/>
      <c r="RCE1205" s="22"/>
      <c r="RCF1205" s="22"/>
      <c r="RCG1205" s="22"/>
      <c r="RCH1205" s="22"/>
      <c r="RCI1205" s="22"/>
      <c r="RCJ1205" s="22"/>
      <c r="RCK1205" s="22"/>
      <c r="RCL1205" s="22"/>
      <c r="RCM1205" s="22"/>
      <c r="RCN1205" s="22"/>
      <c r="RCO1205" s="22"/>
      <c r="RCP1205" s="22"/>
      <c r="RCQ1205" s="22"/>
      <c r="RCR1205" s="22"/>
      <c r="RCS1205" s="22"/>
      <c r="RCT1205" s="22"/>
      <c r="RCU1205" s="22"/>
      <c r="RCV1205" s="22"/>
      <c r="RCW1205" s="22"/>
      <c r="RCX1205" s="22"/>
      <c r="RCY1205" s="22"/>
      <c r="RCZ1205" s="22"/>
      <c r="RDA1205" s="22"/>
      <c r="RDB1205" s="22"/>
      <c r="RDC1205" s="22"/>
      <c r="RDD1205" s="22"/>
      <c r="RDE1205" s="22"/>
      <c r="RDF1205" s="22"/>
      <c r="RDG1205" s="22"/>
      <c r="RDH1205" s="22"/>
      <c r="RDI1205" s="22"/>
      <c r="RDJ1205" s="22"/>
      <c r="RDK1205" s="22"/>
      <c r="RDL1205" s="22"/>
      <c r="RDM1205" s="22"/>
      <c r="RDN1205" s="22"/>
      <c r="RDO1205" s="22"/>
      <c r="RDP1205" s="22"/>
      <c r="RDQ1205" s="22"/>
      <c r="RDR1205" s="22"/>
      <c r="RDS1205" s="22"/>
      <c r="RDT1205" s="22"/>
      <c r="RDU1205" s="22"/>
      <c r="RDV1205" s="22"/>
      <c r="RDW1205" s="22"/>
      <c r="RDX1205" s="22"/>
      <c r="RDY1205" s="22"/>
      <c r="RDZ1205" s="22"/>
      <c r="REA1205" s="22"/>
      <c r="REB1205" s="22"/>
      <c r="REC1205" s="22"/>
      <c r="RED1205" s="22"/>
      <c r="REE1205" s="22"/>
      <c r="REF1205" s="22"/>
      <c r="REG1205" s="22"/>
      <c r="REH1205" s="22"/>
      <c r="REI1205" s="22"/>
      <c r="REJ1205" s="22"/>
      <c r="REK1205" s="22"/>
      <c r="REL1205" s="22"/>
      <c r="REM1205" s="22"/>
      <c r="REN1205" s="22"/>
      <c r="REO1205" s="22"/>
      <c r="REP1205" s="22"/>
      <c r="REQ1205" s="22"/>
      <c r="RER1205" s="22"/>
      <c r="RES1205" s="22"/>
      <c r="RET1205" s="22"/>
      <c r="REU1205" s="22"/>
      <c r="REV1205" s="22"/>
      <c r="REW1205" s="22"/>
      <c r="REX1205" s="22"/>
      <c r="REY1205" s="22"/>
      <c r="REZ1205" s="22"/>
      <c r="RFA1205" s="22"/>
      <c r="RFB1205" s="22"/>
      <c r="RFC1205" s="22"/>
      <c r="RFD1205" s="22"/>
      <c r="RFE1205" s="22"/>
      <c r="RFF1205" s="22"/>
      <c r="RFG1205" s="22"/>
      <c r="RFH1205" s="22"/>
      <c r="RFI1205" s="22"/>
      <c r="RFJ1205" s="22"/>
      <c r="RFK1205" s="22"/>
      <c r="RFL1205" s="22"/>
      <c r="RFM1205" s="22"/>
      <c r="RFN1205" s="22"/>
      <c r="RFO1205" s="22"/>
      <c r="RFP1205" s="22"/>
      <c r="RFQ1205" s="22"/>
      <c r="RFR1205" s="22"/>
      <c r="RFS1205" s="22"/>
      <c r="RFT1205" s="22"/>
      <c r="RFU1205" s="22"/>
      <c r="RFV1205" s="22"/>
      <c r="RFW1205" s="22"/>
      <c r="RFX1205" s="22"/>
      <c r="RFY1205" s="22"/>
      <c r="RFZ1205" s="22"/>
      <c r="RGA1205" s="22"/>
      <c r="RGB1205" s="22"/>
      <c r="RGC1205" s="22"/>
      <c r="RGD1205" s="22"/>
      <c r="RGE1205" s="22"/>
      <c r="RGF1205" s="22"/>
      <c r="RGG1205" s="22"/>
      <c r="RGH1205" s="22"/>
      <c r="RGI1205" s="22"/>
      <c r="RGJ1205" s="22"/>
      <c r="RGK1205" s="22"/>
      <c r="RGL1205" s="22"/>
      <c r="RGM1205" s="22"/>
      <c r="RGN1205" s="22"/>
      <c r="RGO1205" s="22"/>
      <c r="RGP1205" s="22"/>
      <c r="RGQ1205" s="22"/>
      <c r="RGR1205" s="22"/>
      <c r="RGS1205" s="22"/>
      <c r="RGT1205" s="22"/>
      <c r="RGU1205" s="22"/>
      <c r="RGV1205" s="22"/>
      <c r="RGW1205" s="22"/>
      <c r="RGX1205" s="22"/>
      <c r="RGY1205" s="22"/>
      <c r="RGZ1205" s="22"/>
      <c r="RHA1205" s="22"/>
      <c r="RHB1205" s="22"/>
      <c r="RHC1205" s="22"/>
      <c r="RHD1205" s="22"/>
      <c r="RHE1205" s="22"/>
      <c r="RHF1205" s="22"/>
      <c r="RHG1205" s="22"/>
      <c r="RHH1205" s="22"/>
      <c r="RHI1205" s="22"/>
      <c r="RHJ1205" s="22"/>
      <c r="RHK1205" s="22"/>
      <c r="RHL1205" s="22"/>
      <c r="RHM1205" s="22"/>
      <c r="RHN1205" s="22"/>
      <c r="RHO1205" s="22"/>
      <c r="RHP1205" s="22"/>
      <c r="RHQ1205" s="22"/>
      <c r="RHR1205" s="22"/>
      <c r="RHS1205" s="22"/>
      <c r="RHT1205" s="22"/>
      <c r="RHU1205" s="22"/>
      <c r="RHV1205" s="22"/>
      <c r="RHW1205" s="22"/>
      <c r="RHX1205" s="22"/>
      <c r="RHY1205" s="22"/>
      <c r="RHZ1205" s="22"/>
      <c r="RIA1205" s="22"/>
      <c r="RIB1205" s="22"/>
      <c r="RIC1205" s="22"/>
      <c r="RID1205" s="22"/>
      <c r="RIE1205" s="22"/>
      <c r="RIF1205" s="22"/>
      <c r="RIG1205" s="22"/>
      <c r="RIH1205" s="22"/>
      <c r="RII1205" s="22"/>
      <c r="RIJ1205" s="22"/>
      <c r="RIK1205" s="22"/>
      <c r="RIL1205" s="22"/>
      <c r="RIM1205" s="22"/>
      <c r="RIN1205" s="22"/>
      <c r="RIO1205" s="22"/>
      <c r="RIP1205" s="22"/>
      <c r="RIQ1205" s="22"/>
      <c r="RIR1205" s="22"/>
      <c r="RIS1205" s="22"/>
      <c r="RIT1205" s="22"/>
      <c r="RIU1205" s="22"/>
      <c r="RIV1205" s="22"/>
      <c r="RIW1205" s="22"/>
      <c r="RIX1205" s="22"/>
      <c r="RIY1205" s="22"/>
      <c r="RIZ1205" s="22"/>
      <c r="RJA1205" s="22"/>
      <c r="RJB1205" s="22"/>
      <c r="RJC1205" s="22"/>
      <c r="RJD1205" s="22"/>
      <c r="RJE1205" s="22"/>
      <c r="RJF1205" s="22"/>
      <c r="RJG1205" s="22"/>
      <c r="RJH1205" s="22"/>
      <c r="RJI1205" s="22"/>
      <c r="RJJ1205" s="22"/>
      <c r="RJK1205" s="22"/>
      <c r="RJL1205" s="22"/>
      <c r="RJM1205" s="22"/>
      <c r="RJN1205" s="22"/>
      <c r="RJO1205" s="22"/>
      <c r="RJP1205" s="22"/>
      <c r="RJQ1205" s="22"/>
      <c r="RJR1205" s="22"/>
      <c r="RJS1205" s="22"/>
      <c r="RJT1205" s="22"/>
      <c r="RJU1205" s="22"/>
      <c r="RJV1205" s="22"/>
      <c r="RJW1205" s="22"/>
      <c r="RJX1205" s="22"/>
      <c r="RJY1205" s="22"/>
      <c r="RJZ1205" s="22"/>
      <c r="RKA1205" s="22"/>
      <c r="RKB1205" s="22"/>
      <c r="RKC1205" s="22"/>
      <c r="RKD1205" s="22"/>
      <c r="RKE1205" s="22"/>
      <c r="RKF1205" s="22"/>
      <c r="RKG1205" s="22"/>
      <c r="RKH1205" s="22"/>
      <c r="RKI1205" s="22"/>
      <c r="RKJ1205" s="22"/>
      <c r="RKK1205" s="22"/>
      <c r="RKL1205" s="22"/>
      <c r="RKM1205" s="22"/>
      <c r="RKN1205" s="22"/>
      <c r="RKO1205" s="22"/>
      <c r="RKP1205" s="22"/>
      <c r="RKQ1205" s="22"/>
      <c r="RKR1205" s="22"/>
      <c r="RKS1205" s="22"/>
      <c r="RKT1205" s="22"/>
      <c r="RKU1205" s="22"/>
      <c r="RKV1205" s="22"/>
      <c r="RKW1205" s="22"/>
      <c r="RKX1205" s="22"/>
      <c r="RKY1205" s="22"/>
      <c r="RKZ1205" s="22"/>
      <c r="RLA1205" s="22"/>
      <c r="RLB1205" s="22"/>
      <c r="RLC1205" s="22"/>
      <c r="RLD1205" s="22"/>
      <c r="RLE1205" s="22"/>
      <c r="RLF1205" s="22"/>
      <c r="RLG1205" s="22"/>
      <c r="RLH1205" s="22"/>
      <c r="RLI1205" s="22"/>
      <c r="RLJ1205" s="22"/>
      <c r="RLK1205" s="22"/>
      <c r="RLL1205" s="22"/>
      <c r="RLM1205" s="22"/>
      <c r="RLN1205" s="22"/>
      <c r="RLO1205" s="22"/>
      <c r="RLP1205" s="22"/>
      <c r="RLQ1205" s="22"/>
      <c r="RLR1205" s="22"/>
      <c r="RLS1205" s="22"/>
      <c r="RLT1205" s="22"/>
      <c r="RLU1205" s="22"/>
      <c r="RLV1205" s="22"/>
      <c r="RLW1205" s="22"/>
      <c r="RLX1205" s="22"/>
      <c r="RLY1205" s="22"/>
      <c r="RLZ1205" s="22"/>
      <c r="RMA1205" s="22"/>
      <c r="RMB1205" s="22"/>
      <c r="RMC1205" s="22"/>
      <c r="RMD1205" s="22"/>
      <c r="RME1205" s="22"/>
      <c r="RMF1205" s="22"/>
      <c r="RMG1205" s="22"/>
      <c r="RMH1205" s="22"/>
      <c r="RMI1205" s="22"/>
      <c r="RMJ1205" s="22"/>
      <c r="RMK1205" s="22"/>
      <c r="RML1205" s="22"/>
      <c r="RMM1205" s="22"/>
      <c r="RMN1205" s="22"/>
      <c r="RMO1205" s="22"/>
      <c r="RMP1205" s="22"/>
      <c r="RMQ1205" s="22"/>
      <c r="RMR1205" s="22"/>
      <c r="RMS1205" s="22"/>
      <c r="RMT1205" s="22"/>
      <c r="RMU1205" s="22"/>
      <c r="RMV1205" s="22"/>
      <c r="RMW1205" s="22"/>
      <c r="RMX1205" s="22"/>
      <c r="RMY1205" s="22"/>
      <c r="RMZ1205" s="22"/>
      <c r="RNA1205" s="22"/>
      <c r="RNB1205" s="22"/>
      <c r="RNC1205" s="22"/>
      <c r="RND1205" s="22"/>
      <c r="RNE1205" s="22"/>
      <c r="RNF1205" s="22"/>
      <c r="RNG1205" s="22"/>
      <c r="RNH1205" s="22"/>
      <c r="RNI1205" s="22"/>
      <c r="RNJ1205" s="22"/>
      <c r="RNK1205" s="22"/>
      <c r="RNL1205" s="22"/>
      <c r="RNM1205" s="22"/>
      <c r="RNN1205" s="22"/>
      <c r="RNO1205" s="22"/>
      <c r="RNP1205" s="22"/>
      <c r="RNQ1205" s="22"/>
      <c r="RNR1205" s="22"/>
      <c r="RNS1205" s="22"/>
      <c r="RNT1205" s="22"/>
      <c r="RNU1205" s="22"/>
      <c r="RNV1205" s="22"/>
      <c r="RNW1205" s="22"/>
      <c r="RNX1205" s="22"/>
      <c r="RNY1205" s="22"/>
      <c r="RNZ1205" s="22"/>
      <c r="ROA1205" s="22"/>
      <c r="ROB1205" s="22"/>
      <c r="ROC1205" s="22"/>
      <c r="ROD1205" s="22"/>
      <c r="ROE1205" s="22"/>
      <c r="ROF1205" s="22"/>
      <c r="ROG1205" s="22"/>
      <c r="ROH1205" s="22"/>
      <c r="ROI1205" s="22"/>
      <c r="ROJ1205" s="22"/>
      <c r="ROK1205" s="22"/>
      <c r="ROL1205" s="22"/>
      <c r="ROM1205" s="22"/>
      <c r="RON1205" s="22"/>
      <c r="ROO1205" s="22"/>
      <c r="ROP1205" s="22"/>
      <c r="ROQ1205" s="22"/>
      <c r="ROR1205" s="22"/>
      <c r="ROS1205" s="22"/>
      <c r="ROT1205" s="22"/>
      <c r="ROU1205" s="22"/>
      <c r="ROV1205" s="22"/>
      <c r="ROW1205" s="22"/>
      <c r="ROX1205" s="22"/>
      <c r="ROY1205" s="22"/>
      <c r="ROZ1205" s="22"/>
      <c r="RPA1205" s="22"/>
      <c r="RPB1205" s="22"/>
      <c r="RPC1205" s="22"/>
      <c r="RPD1205" s="22"/>
      <c r="RPE1205" s="22"/>
      <c r="RPF1205" s="22"/>
      <c r="RPG1205" s="22"/>
      <c r="RPH1205" s="22"/>
      <c r="RPI1205" s="22"/>
      <c r="RPJ1205" s="22"/>
      <c r="RPK1205" s="22"/>
      <c r="RPL1205" s="22"/>
      <c r="RPM1205" s="22"/>
      <c r="RPN1205" s="22"/>
      <c r="RPO1205" s="22"/>
      <c r="RPP1205" s="22"/>
      <c r="RPQ1205" s="22"/>
      <c r="RPR1205" s="22"/>
      <c r="RPS1205" s="22"/>
      <c r="RPT1205" s="22"/>
      <c r="RPU1205" s="22"/>
      <c r="RPV1205" s="22"/>
      <c r="RPW1205" s="22"/>
      <c r="RPX1205" s="22"/>
      <c r="RPY1205" s="22"/>
      <c r="RPZ1205" s="22"/>
      <c r="RQA1205" s="22"/>
      <c r="RQB1205" s="22"/>
      <c r="RQC1205" s="22"/>
      <c r="RQD1205" s="22"/>
      <c r="RQE1205" s="22"/>
      <c r="RQF1205" s="22"/>
      <c r="RQG1205" s="22"/>
      <c r="RQH1205" s="22"/>
      <c r="RQI1205" s="22"/>
      <c r="RQJ1205" s="22"/>
      <c r="RQK1205" s="22"/>
      <c r="RQL1205" s="22"/>
      <c r="RQM1205" s="22"/>
      <c r="RQN1205" s="22"/>
      <c r="RQO1205" s="22"/>
      <c r="RQP1205" s="22"/>
      <c r="RQQ1205" s="22"/>
      <c r="RQR1205" s="22"/>
      <c r="RQS1205" s="22"/>
      <c r="RQT1205" s="22"/>
      <c r="RQU1205" s="22"/>
      <c r="RQV1205" s="22"/>
      <c r="RQW1205" s="22"/>
      <c r="RQX1205" s="22"/>
      <c r="RQY1205" s="22"/>
      <c r="RQZ1205" s="22"/>
      <c r="RRA1205" s="22"/>
      <c r="RRB1205" s="22"/>
      <c r="RRC1205" s="22"/>
      <c r="RRD1205" s="22"/>
      <c r="RRE1205" s="22"/>
      <c r="RRF1205" s="22"/>
      <c r="RRG1205" s="22"/>
      <c r="RRH1205" s="22"/>
      <c r="RRI1205" s="22"/>
      <c r="RRJ1205" s="22"/>
      <c r="RRK1205" s="22"/>
      <c r="RRL1205" s="22"/>
      <c r="RRM1205" s="22"/>
      <c r="RRN1205" s="22"/>
      <c r="RRO1205" s="22"/>
      <c r="RRP1205" s="22"/>
      <c r="RRQ1205" s="22"/>
      <c r="RRR1205" s="22"/>
      <c r="RRS1205" s="22"/>
      <c r="RRT1205" s="22"/>
      <c r="RRU1205" s="22"/>
      <c r="RRV1205" s="22"/>
      <c r="RRW1205" s="22"/>
      <c r="RRX1205" s="22"/>
      <c r="RRY1205" s="22"/>
      <c r="RRZ1205" s="22"/>
      <c r="RSA1205" s="22"/>
      <c r="RSB1205" s="22"/>
      <c r="RSC1205" s="22"/>
      <c r="RSD1205" s="22"/>
      <c r="RSE1205" s="22"/>
      <c r="RSF1205" s="22"/>
      <c r="RSG1205" s="22"/>
      <c r="RSH1205" s="22"/>
      <c r="RSI1205" s="22"/>
      <c r="RSJ1205" s="22"/>
      <c r="RSK1205" s="22"/>
      <c r="RSL1205" s="22"/>
      <c r="RSM1205" s="22"/>
      <c r="RSN1205" s="22"/>
      <c r="RSO1205" s="22"/>
      <c r="RSP1205" s="22"/>
      <c r="RSQ1205" s="22"/>
      <c r="RSR1205" s="22"/>
      <c r="RSS1205" s="22"/>
      <c r="RST1205" s="22"/>
      <c r="RSU1205" s="22"/>
      <c r="RSV1205" s="22"/>
      <c r="RSW1205" s="22"/>
      <c r="RSX1205" s="22"/>
      <c r="RSY1205" s="22"/>
      <c r="RSZ1205" s="22"/>
      <c r="RTA1205" s="22"/>
      <c r="RTB1205" s="22"/>
      <c r="RTC1205" s="22"/>
      <c r="RTD1205" s="22"/>
      <c r="RTE1205" s="22"/>
      <c r="RTF1205" s="22"/>
      <c r="RTG1205" s="22"/>
      <c r="RTH1205" s="22"/>
      <c r="RTI1205" s="22"/>
      <c r="RTJ1205" s="22"/>
      <c r="RTK1205" s="22"/>
      <c r="RTL1205" s="22"/>
      <c r="RTM1205" s="22"/>
      <c r="RTN1205" s="22"/>
      <c r="RTO1205" s="22"/>
      <c r="RTP1205" s="22"/>
      <c r="RTQ1205" s="22"/>
      <c r="RTR1205" s="22"/>
      <c r="RTS1205" s="22"/>
      <c r="RTT1205" s="22"/>
      <c r="RTU1205" s="22"/>
      <c r="RTV1205" s="22"/>
      <c r="RTW1205" s="22"/>
      <c r="RTX1205" s="22"/>
      <c r="RTY1205" s="22"/>
      <c r="RTZ1205" s="22"/>
      <c r="RUA1205" s="22"/>
      <c r="RUB1205" s="22"/>
      <c r="RUC1205" s="22"/>
      <c r="RUD1205" s="22"/>
      <c r="RUE1205" s="22"/>
      <c r="RUF1205" s="22"/>
      <c r="RUG1205" s="22"/>
      <c r="RUH1205" s="22"/>
      <c r="RUI1205" s="22"/>
      <c r="RUJ1205" s="22"/>
      <c r="RUK1205" s="22"/>
      <c r="RUL1205" s="22"/>
      <c r="RUM1205" s="22"/>
      <c r="RUN1205" s="22"/>
      <c r="RUO1205" s="22"/>
      <c r="RUP1205" s="22"/>
      <c r="RUQ1205" s="22"/>
      <c r="RUR1205" s="22"/>
      <c r="RUS1205" s="22"/>
      <c r="RUT1205" s="22"/>
      <c r="RUU1205" s="22"/>
      <c r="RUV1205" s="22"/>
      <c r="RUW1205" s="22"/>
      <c r="RUX1205" s="22"/>
      <c r="RUY1205" s="22"/>
      <c r="RUZ1205" s="22"/>
      <c r="RVA1205" s="22"/>
      <c r="RVB1205" s="22"/>
      <c r="RVC1205" s="22"/>
      <c r="RVD1205" s="22"/>
      <c r="RVE1205" s="22"/>
      <c r="RVF1205" s="22"/>
      <c r="RVG1205" s="22"/>
      <c r="RVH1205" s="22"/>
      <c r="RVI1205" s="22"/>
      <c r="RVJ1205" s="22"/>
      <c r="RVK1205" s="22"/>
      <c r="RVL1205" s="22"/>
      <c r="RVM1205" s="22"/>
      <c r="RVN1205" s="22"/>
      <c r="RVO1205" s="22"/>
      <c r="RVP1205" s="22"/>
      <c r="RVQ1205" s="22"/>
      <c r="RVR1205" s="22"/>
      <c r="RVS1205" s="22"/>
      <c r="RVT1205" s="22"/>
      <c r="RVU1205" s="22"/>
      <c r="RVV1205" s="22"/>
      <c r="RVW1205" s="22"/>
      <c r="RVX1205" s="22"/>
      <c r="RVY1205" s="22"/>
      <c r="RVZ1205" s="22"/>
      <c r="RWA1205" s="22"/>
      <c r="RWB1205" s="22"/>
      <c r="RWC1205" s="22"/>
      <c r="RWD1205" s="22"/>
      <c r="RWE1205" s="22"/>
      <c r="RWF1205" s="22"/>
      <c r="RWG1205" s="22"/>
      <c r="RWH1205" s="22"/>
      <c r="RWI1205" s="22"/>
      <c r="RWJ1205" s="22"/>
      <c r="RWK1205" s="22"/>
      <c r="RWL1205" s="22"/>
      <c r="RWM1205" s="22"/>
      <c r="RWN1205" s="22"/>
      <c r="RWO1205" s="22"/>
      <c r="RWP1205" s="22"/>
      <c r="RWQ1205" s="22"/>
      <c r="RWR1205" s="22"/>
      <c r="RWS1205" s="22"/>
      <c r="RWT1205" s="22"/>
      <c r="RWU1205" s="22"/>
      <c r="RWV1205" s="22"/>
      <c r="RWW1205" s="22"/>
      <c r="RWX1205" s="22"/>
      <c r="RWY1205" s="22"/>
      <c r="RWZ1205" s="22"/>
      <c r="RXA1205" s="22"/>
      <c r="RXB1205" s="22"/>
      <c r="RXC1205" s="22"/>
      <c r="RXD1205" s="22"/>
      <c r="RXE1205" s="22"/>
      <c r="RXF1205" s="22"/>
      <c r="RXG1205" s="22"/>
      <c r="RXH1205" s="22"/>
      <c r="RXI1205" s="22"/>
      <c r="RXJ1205" s="22"/>
      <c r="RXK1205" s="22"/>
      <c r="RXL1205" s="22"/>
      <c r="RXM1205" s="22"/>
      <c r="RXN1205" s="22"/>
      <c r="RXO1205" s="22"/>
      <c r="RXP1205" s="22"/>
      <c r="RXQ1205" s="22"/>
      <c r="RXR1205" s="22"/>
      <c r="RXS1205" s="22"/>
      <c r="RXT1205" s="22"/>
      <c r="RXU1205" s="22"/>
      <c r="RXV1205" s="22"/>
      <c r="RXW1205" s="22"/>
      <c r="RXX1205" s="22"/>
      <c r="RXY1205" s="22"/>
      <c r="RXZ1205" s="22"/>
      <c r="RYA1205" s="22"/>
      <c r="RYB1205" s="22"/>
      <c r="RYC1205" s="22"/>
      <c r="RYD1205" s="22"/>
      <c r="RYE1205" s="22"/>
      <c r="RYF1205" s="22"/>
      <c r="RYG1205" s="22"/>
      <c r="RYH1205" s="22"/>
      <c r="RYI1205" s="22"/>
      <c r="RYJ1205" s="22"/>
      <c r="RYK1205" s="22"/>
      <c r="RYL1205" s="22"/>
      <c r="RYM1205" s="22"/>
      <c r="RYN1205" s="22"/>
      <c r="RYO1205" s="22"/>
      <c r="RYP1205" s="22"/>
      <c r="RYQ1205" s="22"/>
      <c r="RYR1205" s="22"/>
      <c r="RYS1205" s="22"/>
      <c r="RYT1205" s="22"/>
      <c r="RYU1205" s="22"/>
      <c r="RYV1205" s="22"/>
      <c r="RYW1205" s="22"/>
      <c r="RYX1205" s="22"/>
      <c r="RYY1205" s="22"/>
      <c r="RYZ1205" s="22"/>
      <c r="RZA1205" s="22"/>
      <c r="RZB1205" s="22"/>
      <c r="RZC1205" s="22"/>
      <c r="RZD1205" s="22"/>
      <c r="RZE1205" s="22"/>
      <c r="RZF1205" s="22"/>
      <c r="RZG1205" s="22"/>
      <c r="RZH1205" s="22"/>
      <c r="RZI1205" s="22"/>
      <c r="RZJ1205" s="22"/>
      <c r="RZK1205" s="22"/>
      <c r="RZL1205" s="22"/>
      <c r="RZM1205" s="22"/>
      <c r="RZN1205" s="22"/>
      <c r="RZO1205" s="22"/>
      <c r="RZP1205" s="22"/>
      <c r="RZQ1205" s="22"/>
      <c r="RZR1205" s="22"/>
      <c r="RZS1205" s="22"/>
      <c r="RZT1205" s="22"/>
      <c r="RZU1205" s="22"/>
      <c r="RZV1205" s="22"/>
      <c r="RZW1205" s="22"/>
      <c r="RZX1205" s="22"/>
      <c r="RZY1205" s="22"/>
      <c r="RZZ1205" s="22"/>
      <c r="SAA1205" s="22"/>
      <c r="SAB1205" s="22"/>
      <c r="SAC1205" s="22"/>
      <c r="SAD1205" s="22"/>
      <c r="SAE1205" s="22"/>
      <c r="SAF1205" s="22"/>
      <c r="SAG1205" s="22"/>
      <c r="SAH1205" s="22"/>
      <c r="SAI1205" s="22"/>
      <c r="SAJ1205" s="22"/>
      <c r="SAK1205" s="22"/>
      <c r="SAL1205" s="22"/>
      <c r="SAM1205" s="22"/>
      <c r="SAN1205" s="22"/>
      <c r="SAO1205" s="22"/>
      <c r="SAP1205" s="22"/>
      <c r="SAQ1205" s="22"/>
      <c r="SAR1205" s="22"/>
      <c r="SAS1205" s="22"/>
      <c r="SAT1205" s="22"/>
      <c r="SAU1205" s="22"/>
      <c r="SAV1205" s="22"/>
      <c r="SAW1205" s="22"/>
      <c r="SAX1205" s="22"/>
      <c r="SAY1205" s="22"/>
      <c r="SAZ1205" s="22"/>
      <c r="SBA1205" s="22"/>
      <c r="SBB1205" s="22"/>
      <c r="SBC1205" s="22"/>
      <c r="SBD1205" s="22"/>
      <c r="SBE1205" s="22"/>
      <c r="SBF1205" s="22"/>
      <c r="SBG1205" s="22"/>
      <c r="SBH1205" s="22"/>
      <c r="SBI1205" s="22"/>
      <c r="SBJ1205" s="22"/>
      <c r="SBK1205" s="22"/>
      <c r="SBL1205" s="22"/>
      <c r="SBM1205" s="22"/>
      <c r="SBN1205" s="22"/>
      <c r="SBO1205" s="22"/>
      <c r="SBP1205" s="22"/>
      <c r="SBQ1205" s="22"/>
      <c r="SBR1205" s="22"/>
      <c r="SBS1205" s="22"/>
      <c r="SBT1205" s="22"/>
      <c r="SBU1205" s="22"/>
      <c r="SBV1205" s="22"/>
      <c r="SBW1205" s="22"/>
      <c r="SBX1205" s="22"/>
      <c r="SBY1205" s="22"/>
      <c r="SBZ1205" s="22"/>
      <c r="SCA1205" s="22"/>
      <c r="SCB1205" s="22"/>
      <c r="SCC1205" s="22"/>
      <c r="SCD1205" s="22"/>
      <c r="SCE1205" s="22"/>
      <c r="SCF1205" s="22"/>
      <c r="SCG1205" s="22"/>
      <c r="SCH1205" s="22"/>
      <c r="SCI1205" s="22"/>
      <c r="SCJ1205" s="22"/>
      <c r="SCK1205" s="22"/>
      <c r="SCL1205" s="22"/>
      <c r="SCM1205" s="22"/>
      <c r="SCN1205" s="22"/>
      <c r="SCO1205" s="22"/>
      <c r="SCP1205" s="22"/>
      <c r="SCQ1205" s="22"/>
      <c r="SCR1205" s="22"/>
      <c r="SCS1205" s="22"/>
      <c r="SCT1205" s="22"/>
      <c r="SCU1205" s="22"/>
      <c r="SCV1205" s="22"/>
      <c r="SCW1205" s="22"/>
      <c r="SCX1205" s="22"/>
      <c r="SCY1205" s="22"/>
      <c r="SCZ1205" s="22"/>
      <c r="SDA1205" s="22"/>
      <c r="SDB1205" s="22"/>
      <c r="SDC1205" s="22"/>
      <c r="SDD1205" s="22"/>
      <c r="SDE1205" s="22"/>
      <c r="SDF1205" s="22"/>
      <c r="SDG1205" s="22"/>
      <c r="SDH1205" s="22"/>
      <c r="SDI1205" s="22"/>
      <c r="SDJ1205" s="22"/>
      <c r="SDK1205" s="22"/>
      <c r="SDL1205" s="22"/>
      <c r="SDM1205" s="22"/>
      <c r="SDN1205" s="22"/>
      <c r="SDO1205" s="22"/>
      <c r="SDP1205" s="22"/>
      <c r="SDQ1205" s="22"/>
      <c r="SDR1205" s="22"/>
      <c r="SDS1205" s="22"/>
      <c r="SDT1205" s="22"/>
      <c r="SDU1205" s="22"/>
      <c r="SDV1205" s="22"/>
      <c r="SDW1205" s="22"/>
      <c r="SDX1205" s="22"/>
      <c r="SDY1205" s="22"/>
      <c r="SDZ1205" s="22"/>
      <c r="SEA1205" s="22"/>
      <c r="SEB1205" s="22"/>
      <c r="SEC1205" s="22"/>
      <c r="SED1205" s="22"/>
      <c r="SEE1205" s="22"/>
      <c r="SEF1205" s="22"/>
      <c r="SEG1205" s="22"/>
      <c r="SEH1205" s="22"/>
      <c r="SEI1205" s="22"/>
      <c r="SEJ1205" s="22"/>
      <c r="SEK1205" s="22"/>
      <c r="SEL1205" s="22"/>
      <c r="SEM1205" s="22"/>
      <c r="SEN1205" s="22"/>
      <c r="SEO1205" s="22"/>
      <c r="SEP1205" s="22"/>
      <c r="SEQ1205" s="22"/>
      <c r="SER1205" s="22"/>
      <c r="SES1205" s="22"/>
      <c r="SET1205" s="22"/>
      <c r="SEU1205" s="22"/>
      <c r="SEV1205" s="22"/>
      <c r="SEW1205" s="22"/>
      <c r="SEX1205" s="22"/>
      <c r="SEY1205" s="22"/>
      <c r="SEZ1205" s="22"/>
      <c r="SFA1205" s="22"/>
      <c r="SFB1205" s="22"/>
      <c r="SFC1205" s="22"/>
      <c r="SFD1205" s="22"/>
      <c r="SFE1205" s="22"/>
      <c r="SFF1205" s="22"/>
      <c r="SFG1205" s="22"/>
      <c r="SFH1205" s="22"/>
      <c r="SFI1205" s="22"/>
      <c r="SFJ1205" s="22"/>
      <c r="SFK1205" s="22"/>
      <c r="SFL1205" s="22"/>
      <c r="SFM1205" s="22"/>
      <c r="SFN1205" s="22"/>
      <c r="SFO1205" s="22"/>
      <c r="SFP1205" s="22"/>
      <c r="SFQ1205" s="22"/>
      <c r="SFR1205" s="22"/>
      <c r="SFS1205" s="22"/>
      <c r="SFT1205" s="22"/>
      <c r="SFU1205" s="22"/>
      <c r="SFV1205" s="22"/>
      <c r="SFW1205" s="22"/>
      <c r="SFX1205" s="22"/>
      <c r="SFY1205" s="22"/>
      <c r="SFZ1205" s="22"/>
      <c r="SGA1205" s="22"/>
      <c r="SGB1205" s="22"/>
      <c r="SGC1205" s="22"/>
      <c r="SGD1205" s="22"/>
      <c r="SGE1205" s="22"/>
      <c r="SGF1205" s="22"/>
      <c r="SGG1205" s="22"/>
      <c r="SGH1205" s="22"/>
      <c r="SGI1205" s="22"/>
      <c r="SGJ1205" s="22"/>
      <c r="SGK1205" s="22"/>
      <c r="SGL1205" s="22"/>
      <c r="SGM1205" s="22"/>
      <c r="SGN1205" s="22"/>
      <c r="SGO1205" s="22"/>
      <c r="SGP1205" s="22"/>
      <c r="SGQ1205" s="22"/>
      <c r="SGR1205" s="22"/>
      <c r="SGS1205" s="22"/>
      <c r="SGT1205" s="22"/>
      <c r="SGU1205" s="22"/>
      <c r="SGV1205" s="22"/>
      <c r="SGW1205" s="22"/>
      <c r="SGX1205" s="22"/>
      <c r="SGY1205" s="22"/>
      <c r="SGZ1205" s="22"/>
      <c r="SHA1205" s="22"/>
      <c r="SHB1205" s="22"/>
      <c r="SHC1205" s="22"/>
      <c r="SHD1205" s="22"/>
      <c r="SHE1205" s="22"/>
      <c r="SHF1205" s="22"/>
      <c r="SHG1205" s="22"/>
      <c r="SHH1205" s="22"/>
      <c r="SHI1205" s="22"/>
      <c r="SHJ1205" s="22"/>
      <c r="SHK1205" s="22"/>
      <c r="SHL1205" s="22"/>
      <c r="SHM1205" s="22"/>
      <c r="SHN1205" s="22"/>
      <c r="SHO1205" s="22"/>
      <c r="SHP1205" s="22"/>
      <c r="SHQ1205" s="22"/>
      <c r="SHR1205" s="22"/>
      <c r="SHS1205" s="22"/>
      <c r="SHT1205" s="22"/>
      <c r="SHU1205" s="22"/>
      <c r="SHV1205" s="22"/>
      <c r="SHW1205" s="22"/>
      <c r="SHX1205" s="22"/>
      <c r="SHY1205" s="22"/>
      <c r="SHZ1205" s="22"/>
      <c r="SIA1205" s="22"/>
      <c r="SIB1205" s="22"/>
      <c r="SIC1205" s="22"/>
      <c r="SID1205" s="22"/>
      <c r="SIE1205" s="22"/>
      <c r="SIF1205" s="22"/>
      <c r="SIG1205" s="22"/>
      <c r="SIH1205" s="22"/>
      <c r="SII1205" s="22"/>
      <c r="SIJ1205" s="22"/>
      <c r="SIK1205" s="22"/>
      <c r="SIL1205" s="22"/>
      <c r="SIM1205" s="22"/>
      <c r="SIN1205" s="22"/>
      <c r="SIO1205" s="22"/>
      <c r="SIP1205" s="22"/>
      <c r="SIQ1205" s="22"/>
      <c r="SIR1205" s="22"/>
      <c r="SIS1205" s="22"/>
      <c r="SIT1205" s="22"/>
      <c r="SIU1205" s="22"/>
      <c r="SIV1205" s="22"/>
      <c r="SIW1205" s="22"/>
      <c r="SIX1205" s="22"/>
      <c r="SIY1205" s="22"/>
      <c r="SIZ1205" s="22"/>
      <c r="SJA1205" s="22"/>
      <c r="SJB1205" s="22"/>
      <c r="SJC1205" s="22"/>
      <c r="SJD1205" s="22"/>
      <c r="SJE1205" s="22"/>
      <c r="SJF1205" s="22"/>
      <c r="SJG1205" s="22"/>
      <c r="SJH1205" s="22"/>
      <c r="SJI1205" s="22"/>
      <c r="SJJ1205" s="22"/>
      <c r="SJK1205" s="22"/>
      <c r="SJL1205" s="22"/>
      <c r="SJM1205" s="22"/>
      <c r="SJN1205" s="22"/>
      <c r="SJO1205" s="22"/>
      <c r="SJP1205" s="22"/>
      <c r="SJQ1205" s="22"/>
      <c r="SJR1205" s="22"/>
      <c r="SJS1205" s="22"/>
      <c r="SJT1205" s="22"/>
      <c r="SJU1205" s="22"/>
      <c r="SJV1205" s="22"/>
      <c r="SJW1205" s="22"/>
      <c r="SJX1205" s="22"/>
      <c r="SJY1205" s="22"/>
      <c r="SJZ1205" s="22"/>
      <c r="SKA1205" s="22"/>
      <c r="SKB1205" s="22"/>
      <c r="SKC1205" s="22"/>
      <c r="SKD1205" s="22"/>
      <c r="SKE1205" s="22"/>
      <c r="SKF1205" s="22"/>
      <c r="SKG1205" s="22"/>
      <c r="SKH1205" s="22"/>
      <c r="SKI1205" s="22"/>
      <c r="SKJ1205" s="22"/>
      <c r="SKK1205" s="22"/>
      <c r="SKL1205" s="22"/>
      <c r="SKM1205" s="22"/>
      <c r="SKN1205" s="22"/>
      <c r="SKO1205" s="22"/>
      <c r="SKP1205" s="22"/>
      <c r="SKQ1205" s="22"/>
      <c r="SKR1205" s="22"/>
      <c r="SKS1205" s="22"/>
      <c r="SKT1205" s="22"/>
      <c r="SKU1205" s="22"/>
      <c r="SKV1205" s="22"/>
      <c r="SKW1205" s="22"/>
      <c r="SKX1205" s="22"/>
      <c r="SKY1205" s="22"/>
      <c r="SKZ1205" s="22"/>
      <c r="SLA1205" s="22"/>
      <c r="SLB1205" s="22"/>
      <c r="SLC1205" s="22"/>
      <c r="SLD1205" s="22"/>
      <c r="SLE1205" s="22"/>
      <c r="SLF1205" s="22"/>
      <c r="SLG1205" s="22"/>
      <c r="SLH1205" s="22"/>
      <c r="SLI1205" s="22"/>
      <c r="SLJ1205" s="22"/>
      <c r="SLK1205" s="22"/>
      <c r="SLL1205" s="22"/>
      <c r="SLM1205" s="22"/>
      <c r="SLN1205" s="22"/>
      <c r="SLO1205" s="22"/>
      <c r="SLP1205" s="22"/>
      <c r="SLQ1205" s="22"/>
      <c r="SLR1205" s="22"/>
      <c r="SLS1205" s="22"/>
      <c r="SLT1205" s="22"/>
      <c r="SLU1205" s="22"/>
      <c r="SLV1205" s="22"/>
      <c r="SLW1205" s="22"/>
      <c r="SLX1205" s="22"/>
      <c r="SLY1205" s="22"/>
      <c r="SLZ1205" s="22"/>
      <c r="SMA1205" s="22"/>
      <c r="SMB1205" s="22"/>
      <c r="SMC1205" s="22"/>
      <c r="SMD1205" s="22"/>
      <c r="SME1205" s="22"/>
      <c r="SMF1205" s="22"/>
      <c r="SMG1205" s="22"/>
      <c r="SMH1205" s="22"/>
      <c r="SMI1205" s="22"/>
      <c r="SMJ1205" s="22"/>
      <c r="SMK1205" s="22"/>
      <c r="SML1205" s="22"/>
      <c r="SMM1205" s="22"/>
      <c r="SMN1205" s="22"/>
      <c r="SMO1205" s="22"/>
      <c r="SMP1205" s="22"/>
      <c r="SMQ1205" s="22"/>
      <c r="SMR1205" s="22"/>
      <c r="SMS1205" s="22"/>
      <c r="SMT1205" s="22"/>
      <c r="SMU1205" s="22"/>
      <c r="SMV1205" s="22"/>
      <c r="SMW1205" s="22"/>
      <c r="SMX1205" s="22"/>
      <c r="SMY1205" s="22"/>
      <c r="SMZ1205" s="22"/>
      <c r="SNA1205" s="22"/>
      <c r="SNB1205" s="22"/>
      <c r="SNC1205" s="22"/>
      <c r="SND1205" s="22"/>
      <c r="SNE1205" s="22"/>
      <c r="SNF1205" s="22"/>
      <c r="SNG1205" s="22"/>
      <c r="SNH1205" s="22"/>
      <c r="SNI1205" s="22"/>
      <c r="SNJ1205" s="22"/>
      <c r="SNK1205" s="22"/>
      <c r="SNL1205" s="22"/>
      <c r="SNM1205" s="22"/>
      <c r="SNN1205" s="22"/>
      <c r="SNO1205" s="22"/>
      <c r="SNP1205" s="22"/>
      <c r="SNQ1205" s="22"/>
      <c r="SNR1205" s="22"/>
      <c r="SNS1205" s="22"/>
      <c r="SNT1205" s="22"/>
      <c r="SNU1205" s="22"/>
      <c r="SNV1205" s="22"/>
      <c r="SNW1205" s="22"/>
      <c r="SNX1205" s="22"/>
      <c r="SNY1205" s="22"/>
      <c r="SNZ1205" s="22"/>
      <c r="SOA1205" s="22"/>
      <c r="SOB1205" s="22"/>
      <c r="SOC1205" s="22"/>
      <c r="SOD1205" s="22"/>
      <c r="SOE1205" s="22"/>
      <c r="SOF1205" s="22"/>
      <c r="SOG1205" s="22"/>
      <c r="SOH1205" s="22"/>
      <c r="SOI1205" s="22"/>
      <c r="SOJ1205" s="22"/>
      <c r="SOK1205" s="22"/>
      <c r="SOL1205" s="22"/>
      <c r="SOM1205" s="22"/>
      <c r="SON1205" s="22"/>
      <c r="SOO1205" s="22"/>
      <c r="SOP1205" s="22"/>
      <c r="SOQ1205" s="22"/>
      <c r="SOR1205" s="22"/>
      <c r="SOS1205" s="22"/>
      <c r="SOT1205" s="22"/>
      <c r="SOU1205" s="22"/>
      <c r="SOV1205" s="22"/>
      <c r="SOW1205" s="22"/>
      <c r="SOX1205" s="22"/>
      <c r="SOY1205" s="22"/>
      <c r="SOZ1205" s="22"/>
      <c r="SPA1205" s="22"/>
      <c r="SPB1205" s="22"/>
      <c r="SPC1205" s="22"/>
      <c r="SPD1205" s="22"/>
      <c r="SPE1205" s="22"/>
      <c r="SPF1205" s="22"/>
      <c r="SPG1205" s="22"/>
      <c r="SPH1205" s="22"/>
      <c r="SPI1205" s="22"/>
      <c r="SPJ1205" s="22"/>
      <c r="SPK1205" s="22"/>
      <c r="SPL1205" s="22"/>
      <c r="SPM1205" s="22"/>
      <c r="SPN1205" s="22"/>
      <c r="SPO1205" s="22"/>
      <c r="SPP1205" s="22"/>
      <c r="SPQ1205" s="22"/>
      <c r="SPR1205" s="22"/>
      <c r="SPS1205" s="22"/>
      <c r="SPT1205" s="22"/>
      <c r="SPU1205" s="22"/>
      <c r="SPV1205" s="22"/>
      <c r="SPW1205" s="22"/>
      <c r="SPX1205" s="22"/>
      <c r="SPY1205" s="22"/>
      <c r="SPZ1205" s="22"/>
      <c r="SQA1205" s="22"/>
      <c r="SQB1205" s="22"/>
      <c r="SQC1205" s="22"/>
      <c r="SQD1205" s="22"/>
      <c r="SQE1205" s="22"/>
      <c r="SQF1205" s="22"/>
      <c r="SQG1205" s="22"/>
      <c r="SQH1205" s="22"/>
      <c r="SQI1205" s="22"/>
      <c r="SQJ1205" s="22"/>
      <c r="SQK1205" s="22"/>
      <c r="SQL1205" s="22"/>
      <c r="SQM1205" s="22"/>
      <c r="SQN1205" s="22"/>
      <c r="SQO1205" s="22"/>
      <c r="SQP1205" s="22"/>
      <c r="SQQ1205" s="22"/>
      <c r="SQR1205" s="22"/>
      <c r="SQS1205" s="22"/>
      <c r="SQT1205" s="22"/>
      <c r="SQU1205" s="22"/>
      <c r="SQV1205" s="22"/>
      <c r="SQW1205" s="22"/>
      <c r="SQX1205" s="22"/>
      <c r="SQY1205" s="22"/>
      <c r="SQZ1205" s="22"/>
      <c r="SRA1205" s="22"/>
      <c r="SRB1205" s="22"/>
      <c r="SRC1205" s="22"/>
      <c r="SRD1205" s="22"/>
      <c r="SRE1205" s="22"/>
      <c r="SRF1205" s="22"/>
      <c r="SRG1205" s="22"/>
      <c r="SRH1205" s="22"/>
      <c r="SRI1205" s="22"/>
      <c r="SRJ1205" s="22"/>
      <c r="SRK1205" s="22"/>
      <c r="SRL1205" s="22"/>
      <c r="SRM1205" s="22"/>
      <c r="SRN1205" s="22"/>
      <c r="SRO1205" s="22"/>
      <c r="SRP1205" s="22"/>
      <c r="SRQ1205" s="22"/>
      <c r="SRR1205" s="22"/>
      <c r="SRS1205" s="22"/>
      <c r="SRT1205" s="22"/>
      <c r="SRU1205" s="22"/>
      <c r="SRV1205" s="22"/>
      <c r="SRW1205" s="22"/>
      <c r="SRX1205" s="22"/>
      <c r="SRY1205" s="22"/>
      <c r="SRZ1205" s="22"/>
      <c r="SSA1205" s="22"/>
      <c r="SSB1205" s="22"/>
      <c r="SSC1205" s="22"/>
      <c r="SSD1205" s="22"/>
      <c r="SSE1205" s="22"/>
      <c r="SSF1205" s="22"/>
      <c r="SSG1205" s="22"/>
      <c r="SSH1205" s="22"/>
      <c r="SSI1205" s="22"/>
      <c r="SSJ1205" s="22"/>
      <c r="SSK1205" s="22"/>
      <c r="SSL1205" s="22"/>
      <c r="SSM1205" s="22"/>
      <c r="SSN1205" s="22"/>
      <c r="SSO1205" s="22"/>
      <c r="SSP1205" s="22"/>
      <c r="SSQ1205" s="22"/>
      <c r="SSR1205" s="22"/>
      <c r="SSS1205" s="22"/>
      <c r="SST1205" s="22"/>
      <c r="SSU1205" s="22"/>
      <c r="SSV1205" s="22"/>
      <c r="SSW1205" s="22"/>
      <c r="SSX1205" s="22"/>
      <c r="SSY1205" s="22"/>
      <c r="SSZ1205" s="22"/>
      <c r="STA1205" s="22"/>
      <c r="STB1205" s="22"/>
      <c r="STC1205" s="22"/>
      <c r="STD1205" s="22"/>
      <c r="STE1205" s="22"/>
      <c r="STF1205" s="22"/>
      <c r="STG1205" s="22"/>
      <c r="STH1205" s="22"/>
      <c r="STI1205" s="22"/>
      <c r="STJ1205" s="22"/>
      <c r="STK1205" s="22"/>
      <c r="STL1205" s="22"/>
      <c r="STM1205" s="22"/>
      <c r="STN1205" s="22"/>
      <c r="STO1205" s="22"/>
      <c r="STP1205" s="22"/>
      <c r="STQ1205" s="22"/>
      <c r="STR1205" s="22"/>
      <c r="STS1205" s="22"/>
      <c r="STT1205" s="22"/>
      <c r="STU1205" s="22"/>
      <c r="STV1205" s="22"/>
      <c r="STW1205" s="22"/>
      <c r="STX1205" s="22"/>
      <c r="STY1205" s="22"/>
      <c r="STZ1205" s="22"/>
      <c r="SUA1205" s="22"/>
      <c r="SUB1205" s="22"/>
      <c r="SUC1205" s="22"/>
      <c r="SUD1205" s="22"/>
      <c r="SUE1205" s="22"/>
      <c r="SUF1205" s="22"/>
      <c r="SUG1205" s="22"/>
      <c r="SUH1205" s="22"/>
      <c r="SUI1205" s="22"/>
      <c r="SUJ1205" s="22"/>
      <c r="SUK1205" s="22"/>
      <c r="SUL1205" s="22"/>
      <c r="SUM1205" s="22"/>
      <c r="SUN1205" s="22"/>
      <c r="SUO1205" s="22"/>
      <c r="SUP1205" s="22"/>
      <c r="SUQ1205" s="22"/>
      <c r="SUR1205" s="22"/>
      <c r="SUS1205" s="22"/>
      <c r="SUT1205" s="22"/>
      <c r="SUU1205" s="22"/>
      <c r="SUV1205" s="22"/>
      <c r="SUW1205" s="22"/>
      <c r="SUX1205" s="22"/>
      <c r="SUY1205" s="22"/>
      <c r="SUZ1205" s="22"/>
      <c r="SVA1205" s="22"/>
      <c r="SVB1205" s="22"/>
      <c r="SVC1205" s="22"/>
      <c r="SVD1205" s="22"/>
      <c r="SVE1205" s="22"/>
      <c r="SVF1205" s="22"/>
      <c r="SVG1205" s="22"/>
      <c r="SVH1205" s="22"/>
      <c r="SVI1205" s="22"/>
      <c r="SVJ1205" s="22"/>
      <c r="SVK1205" s="22"/>
      <c r="SVL1205" s="22"/>
      <c r="SVM1205" s="22"/>
      <c r="SVN1205" s="22"/>
      <c r="SVO1205" s="22"/>
      <c r="SVP1205" s="22"/>
      <c r="SVQ1205" s="22"/>
      <c r="SVR1205" s="22"/>
      <c r="SVS1205" s="22"/>
      <c r="SVT1205" s="22"/>
      <c r="SVU1205" s="22"/>
      <c r="SVV1205" s="22"/>
      <c r="SVW1205" s="22"/>
      <c r="SVX1205" s="22"/>
      <c r="SVY1205" s="22"/>
      <c r="SVZ1205" s="22"/>
      <c r="SWA1205" s="22"/>
      <c r="SWB1205" s="22"/>
      <c r="SWC1205" s="22"/>
      <c r="SWD1205" s="22"/>
      <c r="SWE1205" s="22"/>
      <c r="SWF1205" s="22"/>
      <c r="SWG1205" s="22"/>
      <c r="SWH1205" s="22"/>
      <c r="SWI1205" s="22"/>
      <c r="SWJ1205" s="22"/>
      <c r="SWK1205" s="22"/>
      <c r="SWL1205" s="22"/>
      <c r="SWM1205" s="22"/>
      <c r="SWN1205" s="22"/>
      <c r="SWO1205" s="22"/>
      <c r="SWP1205" s="22"/>
      <c r="SWQ1205" s="22"/>
      <c r="SWR1205" s="22"/>
      <c r="SWS1205" s="22"/>
      <c r="SWT1205" s="22"/>
      <c r="SWU1205" s="22"/>
      <c r="SWV1205" s="22"/>
      <c r="SWW1205" s="22"/>
      <c r="SWX1205" s="22"/>
      <c r="SWY1205" s="22"/>
      <c r="SWZ1205" s="22"/>
      <c r="SXA1205" s="22"/>
      <c r="SXB1205" s="22"/>
      <c r="SXC1205" s="22"/>
      <c r="SXD1205" s="22"/>
      <c r="SXE1205" s="22"/>
      <c r="SXF1205" s="22"/>
      <c r="SXG1205" s="22"/>
      <c r="SXH1205" s="22"/>
      <c r="SXI1205" s="22"/>
      <c r="SXJ1205" s="22"/>
      <c r="SXK1205" s="22"/>
      <c r="SXL1205" s="22"/>
      <c r="SXM1205" s="22"/>
      <c r="SXN1205" s="22"/>
      <c r="SXO1205" s="22"/>
      <c r="SXP1205" s="22"/>
      <c r="SXQ1205" s="22"/>
      <c r="SXR1205" s="22"/>
      <c r="SXS1205" s="22"/>
      <c r="SXT1205" s="22"/>
      <c r="SXU1205" s="22"/>
      <c r="SXV1205" s="22"/>
      <c r="SXW1205" s="22"/>
      <c r="SXX1205" s="22"/>
      <c r="SXY1205" s="22"/>
      <c r="SXZ1205" s="22"/>
      <c r="SYA1205" s="22"/>
      <c r="SYB1205" s="22"/>
      <c r="SYC1205" s="22"/>
      <c r="SYD1205" s="22"/>
      <c r="SYE1205" s="22"/>
      <c r="SYF1205" s="22"/>
      <c r="SYG1205" s="22"/>
      <c r="SYH1205" s="22"/>
      <c r="SYI1205" s="22"/>
      <c r="SYJ1205" s="22"/>
      <c r="SYK1205" s="22"/>
      <c r="SYL1205" s="22"/>
      <c r="SYM1205" s="22"/>
      <c r="SYN1205" s="22"/>
      <c r="SYO1205" s="22"/>
      <c r="SYP1205" s="22"/>
      <c r="SYQ1205" s="22"/>
      <c r="SYR1205" s="22"/>
      <c r="SYS1205" s="22"/>
      <c r="SYT1205" s="22"/>
      <c r="SYU1205" s="22"/>
      <c r="SYV1205" s="22"/>
      <c r="SYW1205" s="22"/>
      <c r="SYX1205" s="22"/>
      <c r="SYY1205" s="22"/>
      <c r="SYZ1205" s="22"/>
      <c r="SZA1205" s="22"/>
      <c r="SZB1205" s="22"/>
      <c r="SZC1205" s="22"/>
      <c r="SZD1205" s="22"/>
      <c r="SZE1205" s="22"/>
      <c r="SZF1205" s="22"/>
      <c r="SZG1205" s="22"/>
      <c r="SZH1205" s="22"/>
      <c r="SZI1205" s="22"/>
      <c r="SZJ1205" s="22"/>
      <c r="SZK1205" s="22"/>
      <c r="SZL1205" s="22"/>
      <c r="SZM1205" s="22"/>
      <c r="SZN1205" s="22"/>
      <c r="SZO1205" s="22"/>
      <c r="SZP1205" s="22"/>
      <c r="SZQ1205" s="22"/>
      <c r="SZR1205" s="22"/>
      <c r="SZS1205" s="22"/>
      <c r="SZT1205" s="22"/>
      <c r="SZU1205" s="22"/>
      <c r="SZV1205" s="22"/>
      <c r="SZW1205" s="22"/>
      <c r="SZX1205" s="22"/>
      <c r="SZY1205" s="22"/>
      <c r="SZZ1205" s="22"/>
      <c r="TAA1205" s="22"/>
      <c r="TAB1205" s="22"/>
      <c r="TAC1205" s="22"/>
      <c r="TAD1205" s="22"/>
      <c r="TAE1205" s="22"/>
      <c r="TAF1205" s="22"/>
      <c r="TAG1205" s="22"/>
      <c r="TAH1205" s="22"/>
      <c r="TAI1205" s="22"/>
      <c r="TAJ1205" s="22"/>
      <c r="TAK1205" s="22"/>
      <c r="TAL1205" s="22"/>
      <c r="TAM1205" s="22"/>
      <c r="TAN1205" s="22"/>
      <c r="TAO1205" s="22"/>
      <c r="TAP1205" s="22"/>
      <c r="TAQ1205" s="22"/>
      <c r="TAR1205" s="22"/>
      <c r="TAS1205" s="22"/>
      <c r="TAT1205" s="22"/>
      <c r="TAU1205" s="22"/>
      <c r="TAV1205" s="22"/>
      <c r="TAW1205" s="22"/>
      <c r="TAX1205" s="22"/>
      <c r="TAY1205" s="22"/>
      <c r="TAZ1205" s="22"/>
      <c r="TBA1205" s="22"/>
      <c r="TBB1205" s="22"/>
      <c r="TBC1205" s="22"/>
      <c r="TBD1205" s="22"/>
      <c r="TBE1205" s="22"/>
      <c r="TBF1205" s="22"/>
      <c r="TBG1205" s="22"/>
      <c r="TBH1205" s="22"/>
      <c r="TBI1205" s="22"/>
      <c r="TBJ1205" s="22"/>
      <c r="TBK1205" s="22"/>
      <c r="TBL1205" s="22"/>
      <c r="TBM1205" s="22"/>
      <c r="TBN1205" s="22"/>
      <c r="TBO1205" s="22"/>
      <c r="TBP1205" s="22"/>
      <c r="TBQ1205" s="22"/>
      <c r="TBR1205" s="22"/>
      <c r="TBS1205" s="22"/>
      <c r="TBT1205" s="22"/>
      <c r="TBU1205" s="22"/>
      <c r="TBV1205" s="22"/>
      <c r="TBW1205" s="22"/>
      <c r="TBX1205" s="22"/>
      <c r="TBY1205" s="22"/>
      <c r="TBZ1205" s="22"/>
      <c r="TCA1205" s="22"/>
      <c r="TCB1205" s="22"/>
      <c r="TCC1205" s="22"/>
      <c r="TCD1205" s="22"/>
      <c r="TCE1205" s="22"/>
      <c r="TCF1205" s="22"/>
      <c r="TCG1205" s="22"/>
      <c r="TCH1205" s="22"/>
      <c r="TCI1205" s="22"/>
      <c r="TCJ1205" s="22"/>
      <c r="TCK1205" s="22"/>
      <c r="TCL1205" s="22"/>
      <c r="TCM1205" s="22"/>
      <c r="TCN1205" s="22"/>
      <c r="TCO1205" s="22"/>
      <c r="TCP1205" s="22"/>
      <c r="TCQ1205" s="22"/>
      <c r="TCR1205" s="22"/>
      <c r="TCS1205" s="22"/>
      <c r="TCT1205" s="22"/>
      <c r="TCU1205" s="22"/>
      <c r="TCV1205" s="22"/>
      <c r="TCW1205" s="22"/>
      <c r="TCX1205" s="22"/>
      <c r="TCY1205" s="22"/>
      <c r="TCZ1205" s="22"/>
      <c r="TDA1205" s="22"/>
      <c r="TDB1205" s="22"/>
      <c r="TDC1205" s="22"/>
      <c r="TDD1205" s="22"/>
      <c r="TDE1205" s="22"/>
      <c r="TDF1205" s="22"/>
      <c r="TDG1205" s="22"/>
      <c r="TDH1205" s="22"/>
      <c r="TDI1205" s="22"/>
      <c r="TDJ1205" s="22"/>
      <c r="TDK1205" s="22"/>
      <c r="TDL1205" s="22"/>
      <c r="TDM1205" s="22"/>
      <c r="TDN1205" s="22"/>
      <c r="TDO1205" s="22"/>
      <c r="TDP1205" s="22"/>
      <c r="TDQ1205" s="22"/>
      <c r="TDR1205" s="22"/>
      <c r="TDS1205" s="22"/>
      <c r="TDT1205" s="22"/>
      <c r="TDU1205" s="22"/>
      <c r="TDV1205" s="22"/>
      <c r="TDW1205" s="22"/>
      <c r="TDX1205" s="22"/>
      <c r="TDY1205" s="22"/>
      <c r="TDZ1205" s="22"/>
      <c r="TEA1205" s="22"/>
      <c r="TEB1205" s="22"/>
      <c r="TEC1205" s="22"/>
      <c r="TED1205" s="22"/>
      <c r="TEE1205" s="22"/>
      <c r="TEF1205" s="22"/>
      <c r="TEG1205" s="22"/>
      <c r="TEH1205" s="22"/>
      <c r="TEI1205" s="22"/>
      <c r="TEJ1205" s="22"/>
      <c r="TEK1205" s="22"/>
      <c r="TEL1205" s="22"/>
      <c r="TEM1205" s="22"/>
      <c r="TEN1205" s="22"/>
      <c r="TEO1205" s="22"/>
      <c r="TEP1205" s="22"/>
      <c r="TEQ1205" s="22"/>
      <c r="TER1205" s="22"/>
      <c r="TES1205" s="22"/>
      <c r="TET1205" s="22"/>
      <c r="TEU1205" s="22"/>
      <c r="TEV1205" s="22"/>
      <c r="TEW1205" s="22"/>
      <c r="TEX1205" s="22"/>
      <c r="TEY1205" s="22"/>
      <c r="TEZ1205" s="22"/>
      <c r="TFA1205" s="22"/>
      <c r="TFB1205" s="22"/>
      <c r="TFC1205" s="22"/>
      <c r="TFD1205" s="22"/>
      <c r="TFE1205" s="22"/>
      <c r="TFF1205" s="22"/>
      <c r="TFG1205" s="22"/>
      <c r="TFH1205" s="22"/>
      <c r="TFI1205" s="22"/>
      <c r="TFJ1205" s="22"/>
      <c r="TFK1205" s="22"/>
      <c r="TFL1205" s="22"/>
      <c r="TFM1205" s="22"/>
      <c r="TFN1205" s="22"/>
      <c r="TFO1205" s="22"/>
      <c r="TFP1205" s="22"/>
      <c r="TFQ1205" s="22"/>
      <c r="TFR1205" s="22"/>
      <c r="TFS1205" s="22"/>
      <c r="TFT1205" s="22"/>
      <c r="TFU1205" s="22"/>
      <c r="TFV1205" s="22"/>
      <c r="TFW1205" s="22"/>
      <c r="TFX1205" s="22"/>
      <c r="TFY1205" s="22"/>
      <c r="TFZ1205" s="22"/>
      <c r="TGA1205" s="22"/>
      <c r="TGB1205" s="22"/>
      <c r="TGC1205" s="22"/>
      <c r="TGD1205" s="22"/>
      <c r="TGE1205" s="22"/>
      <c r="TGF1205" s="22"/>
      <c r="TGG1205" s="22"/>
      <c r="TGH1205" s="22"/>
      <c r="TGI1205" s="22"/>
      <c r="TGJ1205" s="22"/>
      <c r="TGK1205" s="22"/>
      <c r="TGL1205" s="22"/>
      <c r="TGM1205" s="22"/>
      <c r="TGN1205" s="22"/>
      <c r="TGO1205" s="22"/>
      <c r="TGP1205" s="22"/>
      <c r="TGQ1205" s="22"/>
      <c r="TGR1205" s="22"/>
      <c r="TGS1205" s="22"/>
      <c r="TGT1205" s="22"/>
      <c r="TGU1205" s="22"/>
      <c r="TGV1205" s="22"/>
      <c r="TGW1205" s="22"/>
      <c r="TGX1205" s="22"/>
      <c r="TGY1205" s="22"/>
      <c r="TGZ1205" s="22"/>
      <c r="THA1205" s="22"/>
      <c r="THB1205" s="22"/>
      <c r="THC1205" s="22"/>
      <c r="THD1205" s="22"/>
      <c r="THE1205" s="22"/>
      <c r="THF1205" s="22"/>
      <c r="THG1205" s="22"/>
      <c r="THH1205" s="22"/>
      <c r="THI1205" s="22"/>
      <c r="THJ1205" s="22"/>
      <c r="THK1205" s="22"/>
      <c r="THL1205" s="22"/>
      <c r="THM1205" s="22"/>
      <c r="THN1205" s="22"/>
      <c r="THO1205" s="22"/>
      <c r="THP1205" s="22"/>
      <c r="THQ1205" s="22"/>
      <c r="THR1205" s="22"/>
      <c r="THS1205" s="22"/>
      <c r="THT1205" s="22"/>
      <c r="THU1205" s="22"/>
      <c r="THV1205" s="22"/>
      <c r="THW1205" s="22"/>
      <c r="THX1205" s="22"/>
      <c r="THY1205" s="22"/>
      <c r="THZ1205" s="22"/>
      <c r="TIA1205" s="22"/>
      <c r="TIB1205" s="22"/>
      <c r="TIC1205" s="22"/>
      <c r="TID1205" s="22"/>
      <c r="TIE1205" s="22"/>
      <c r="TIF1205" s="22"/>
      <c r="TIG1205" s="22"/>
      <c r="TIH1205" s="22"/>
      <c r="TII1205" s="22"/>
      <c r="TIJ1205" s="22"/>
      <c r="TIK1205" s="22"/>
      <c r="TIL1205" s="22"/>
      <c r="TIM1205" s="22"/>
      <c r="TIN1205" s="22"/>
      <c r="TIO1205" s="22"/>
      <c r="TIP1205" s="22"/>
      <c r="TIQ1205" s="22"/>
      <c r="TIR1205" s="22"/>
      <c r="TIS1205" s="22"/>
      <c r="TIT1205" s="22"/>
      <c r="TIU1205" s="22"/>
      <c r="TIV1205" s="22"/>
      <c r="TIW1205" s="22"/>
      <c r="TIX1205" s="22"/>
      <c r="TIY1205" s="22"/>
      <c r="TIZ1205" s="22"/>
      <c r="TJA1205" s="22"/>
      <c r="TJB1205" s="22"/>
      <c r="TJC1205" s="22"/>
      <c r="TJD1205" s="22"/>
      <c r="TJE1205" s="22"/>
      <c r="TJF1205" s="22"/>
      <c r="TJG1205" s="22"/>
      <c r="TJH1205" s="22"/>
      <c r="TJI1205" s="22"/>
      <c r="TJJ1205" s="22"/>
      <c r="TJK1205" s="22"/>
      <c r="TJL1205" s="22"/>
      <c r="TJM1205" s="22"/>
      <c r="TJN1205" s="22"/>
      <c r="TJO1205" s="22"/>
      <c r="TJP1205" s="22"/>
      <c r="TJQ1205" s="22"/>
      <c r="TJR1205" s="22"/>
      <c r="TJS1205" s="22"/>
      <c r="TJT1205" s="22"/>
      <c r="TJU1205" s="22"/>
      <c r="TJV1205" s="22"/>
      <c r="TJW1205" s="22"/>
      <c r="TJX1205" s="22"/>
      <c r="TJY1205" s="22"/>
      <c r="TJZ1205" s="22"/>
      <c r="TKA1205" s="22"/>
      <c r="TKB1205" s="22"/>
      <c r="TKC1205" s="22"/>
      <c r="TKD1205" s="22"/>
      <c r="TKE1205" s="22"/>
      <c r="TKF1205" s="22"/>
      <c r="TKG1205" s="22"/>
      <c r="TKH1205" s="22"/>
      <c r="TKI1205" s="22"/>
      <c r="TKJ1205" s="22"/>
      <c r="TKK1205" s="22"/>
      <c r="TKL1205" s="22"/>
      <c r="TKM1205" s="22"/>
      <c r="TKN1205" s="22"/>
      <c r="TKO1205" s="22"/>
      <c r="TKP1205" s="22"/>
      <c r="TKQ1205" s="22"/>
      <c r="TKR1205" s="22"/>
      <c r="TKS1205" s="22"/>
      <c r="TKT1205" s="22"/>
      <c r="TKU1205" s="22"/>
      <c r="TKV1205" s="22"/>
      <c r="TKW1205" s="22"/>
      <c r="TKX1205" s="22"/>
      <c r="TKY1205" s="22"/>
      <c r="TKZ1205" s="22"/>
      <c r="TLA1205" s="22"/>
      <c r="TLB1205" s="22"/>
      <c r="TLC1205" s="22"/>
      <c r="TLD1205" s="22"/>
      <c r="TLE1205" s="22"/>
      <c r="TLF1205" s="22"/>
      <c r="TLG1205" s="22"/>
      <c r="TLH1205" s="22"/>
      <c r="TLI1205" s="22"/>
      <c r="TLJ1205" s="22"/>
      <c r="TLK1205" s="22"/>
      <c r="TLL1205" s="22"/>
      <c r="TLM1205" s="22"/>
      <c r="TLN1205" s="22"/>
      <c r="TLO1205" s="22"/>
      <c r="TLP1205" s="22"/>
      <c r="TLQ1205" s="22"/>
      <c r="TLR1205" s="22"/>
      <c r="TLS1205" s="22"/>
      <c r="TLT1205" s="22"/>
      <c r="TLU1205" s="22"/>
      <c r="TLV1205" s="22"/>
      <c r="TLW1205" s="22"/>
      <c r="TLX1205" s="22"/>
      <c r="TLY1205" s="22"/>
      <c r="TLZ1205" s="22"/>
      <c r="TMA1205" s="22"/>
      <c r="TMB1205" s="22"/>
      <c r="TMC1205" s="22"/>
      <c r="TMD1205" s="22"/>
      <c r="TME1205" s="22"/>
      <c r="TMF1205" s="22"/>
      <c r="TMG1205" s="22"/>
      <c r="TMH1205" s="22"/>
      <c r="TMI1205" s="22"/>
      <c r="TMJ1205" s="22"/>
      <c r="TMK1205" s="22"/>
      <c r="TML1205" s="22"/>
      <c r="TMM1205" s="22"/>
      <c r="TMN1205" s="22"/>
      <c r="TMO1205" s="22"/>
      <c r="TMP1205" s="22"/>
      <c r="TMQ1205" s="22"/>
      <c r="TMR1205" s="22"/>
      <c r="TMS1205" s="22"/>
      <c r="TMT1205" s="22"/>
      <c r="TMU1205" s="22"/>
      <c r="TMV1205" s="22"/>
      <c r="TMW1205" s="22"/>
      <c r="TMX1205" s="22"/>
      <c r="TMY1205" s="22"/>
      <c r="TMZ1205" s="22"/>
      <c r="TNA1205" s="22"/>
      <c r="TNB1205" s="22"/>
      <c r="TNC1205" s="22"/>
      <c r="TND1205" s="22"/>
      <c r="TNE1205" s="22"/>
      <c r="TNF1205" s="22"/>
      <c r="TNG1205" s="22"/>
      <c r="TNH1205" s="22"/>
      <c r="TNI1205" s="22"/>
      <c r="TNJ1205" s="22"/>
      <c r="TNK1205" s="22"/>
      <c r="TNL1205" s="22"/>
      <c r="TNM1205" s="22"/>
      <c r="TNN1205" s="22"/>
      <c r="TNO1205" s="22"/>
      <c r="TNP1205" s="22"/>
      <c r="TNQ1205" s="22"/>
      <c r="TNR1205" s="22"/>
      <c r="TNS1205" s="22"/>
      <c r="TNT1205" s="22"/>
      <c r="TNU1205" s="22"/>
      <c r="TNV1205" s="22"/>
      <c r="TNW1205" s="22"/>
      <c r="TNX1205" s="22"/>
      <c r="TNY1205" s="22"/>
      <c r="TNZ1205" s="22"/>
      <c r="TOA1205" s="22"/>
      <c r="TOB1205" s="22"/>
      <c r="TOC1205" s="22"/>
      <c r="TOD1205" s="22"/>
      <c r="TOE1205" s="22"/>
      <c r="TOF1205" s="22"/>
      <c r="TOG1205" s="22"/>
      <c r="TOH1205" s="22"/>
      <c r="TOI1205" s="22"/>
      <c r="TOJ1205" s="22"/>
      <c r="TOK1205" s="22"/>
      <c r="TOL1205" s="22"/>
      <c r="TOM1205" s="22"/>
      <c r="TON1205" s="22"/>
      <c r="TOO1205" s="22"/>
      <c r="TOP1205" s="22"/>
      <c r="TOQ1205" s="22"/>
      <c r="TOR1205" s="22"/>
      <c r="TOS1205" s="22"/>
      <c r="TOT1205" s="22"/>
      <c r="TOU1205" s="22"/>
      <c r="TOV1205" s="22"/>
      <c r="TOW1205" s="22"/>
      <c r="TOX1205" s="22"/>
      <c r="TOY1205" s="22"/>
      <c r="TOZ1205" s="22"/>
      <c r="TPA1205" s="22"/>
      <c r="TPB1205" s="22"/>
      <c r="TPC1205" s="22"/>
      <c r="TPD1205" s="22"/>
      <c r="TPE1205" s="22"/>
      <c r="TPF1205" s="22"/>
      <c r="TPG1205" s="22"/>
      <c r="TPH1205" s="22"/>
      <c r="TPI1205" s="22"/>
      <c r="TPJ1205" s="22"/>
      <c r="TPK1205" s="22"/>
      <c r="TPL1205" s="22"/>
      <c r="TPM1205" s="22"/>
      <c r="TPN1205" s="22"/>
      <c r="TPO1205" s="22"/>
      <c r="TPP1205" s="22"/>
      <c r="TPQ1205" s="22"/>
      <c r="TPR1205" s="22"/>
      <c r="TPS1205" s="22"/>
      <c r="TPT1205" s="22"/>
      <c r="TPU1205" s="22"/>
      <c r="TPV1205" s="22"/>
      <c r="TPW1205" s="22"/>
      <c r="TPX1205" s="22"/>
      <c r="TPY1205" s="22"/>
      <c r="TPZ1205" s="22"/>
      <c r="TQA1205" s="22"/>
      <c r="TQB1205" s="22"/>
      <c r="TQC1205" s="22"/>
      <c r="TQD1205" s="22"/>
      <c r="TQE1205" s="22"/>
      <c r="TQF1205" s="22"/>
      <c r="TQG1205" s="22"/>
      <c r="TQH1205" s="22"/>
      <c r="TQI1205" s="22"/>
      <c r="TQJ1205" s="22"/>
      <c r="TQK1205" s="22"/>
      <c r="TQL1205" s="22"/>
      <c r="TQM1205" s="22"/>
      <c r="TQN1205" s="22"/>
      <c r="TQO1205" s="22"/>
      <c r="TQP1205" s="22"/>
      <c r="TQQ1205" s="22"/>
      <c r="TQR1205" s="22"/>
      <c r="TQS1205" s="22"/>
      <c r="TQT1205" s="22"/>
      <c r="TQU1205" s="22"/>
      <c r="TQV1205" s="22"/>
      <c r="TQW1205" s="22"/>
      <c r="TQX1205" s="22"/>
      <c r="TQY1205" s="22"/>
      <c r="TQZ1205" s="22"/>
      <c r="TRA1205" s="22"/>
      <c r="TRB1205" s="22"/>
      <c r="TRC1205" s="22"/>
      <c r="TRD1205" s="22"/>
      <c r="TRE1205" s="22"/>
      <c r="TRF1205" s="22"/>
      <c r="TRG1205" s="22"/>
      <c r="TRH1205" s="22"/>
      <c r="TRI1205" s="22"/>
      <c r="TRJ1205" s="22"/>
      <c r="TRK1205" s="22"/>
      <c r="TRL1205" s="22"/>
      <c r="TRM1205" s="22"/>
      <c r="TRN1205" s="22"/>
      <c r="TRO1205" s="22"/>
      <c r="TRP1205" s="22"/>
      <c r="TRQ1205" s="22"/>
      <c r="TRR1205" s="22"/>
      <c r="TRS1205" s="22"/>
      <c r="TRT1205" s="22"/>
      <c r="TRU1205" s="22"/>
      <c r="TRV1205" s="22"/>
      <c r="TRW1205" s="22"/>
      <c r="TRX1205" s="22"/>
      <c r="TRY1205" s="22"/>
      <c r="TRZ1205" s="22"/>
      <c r="TSA1205" s="22"/>
      <c r="TSB1205" s="22"/>
      <c r="TSC1205" s="22"/>
      <c r="TSD1205" s="22"/>
      <c r="TSE1205" s="22"/>
      <c r="TSF1205" s="22"/>
      <c r="TSG1205" s="22"/>
      <c r="TSH1205" s="22"/>
      <c r="TSI1205" s="22"/>
      <c r="TSJ1205" s="22"/>
      <c r="TSK1205" s="22"/>
      <c r="TSL1205" s="22"/>
      <c r="TSM1205" s="22"/>
      <c r="TSN1205" s="22"/>
      <c r="TSO1205" s="22"/>
      <c r="TSP1205" s="22"/>
      <c r="TSQ1205" s="22"/>
      <c r="TSR1205" s="22"/>
      <c r="TSS1205" s="22"/>
      <c r="TST1205" s="22"/>
      <c r="TSU1205" s="22"/>
      <c r="TSV1205" s="22"/>
      <c r="TSW1205" s="22"/>
      <c r="TSX1205" s="22"/>
      <c r="TSY1205" s="22"/>
      <c r="TSZ1205" s="22"/>
      <c r="TTA1205" s="22"/>
      <c r="TTB1205" s="22"/>
      <c r="TTC1205" s="22"/>
      <c r="TTD1205" s="22"/>
      <c r="TTE1205" s="22"/>
      <c r="TTF1205" s="22"/>
      <c r="TTG1205" s="22"/>
      <c r="TTH1205" s="22"/>
      <c r="TTI1205" s="22"/>
      <c r="TTJ1205" s="22"/>
      <c r="TTK1205" s="22"/>
      <c r="TTL1205" s="22"/>
      <c r="TTM1205" s="22"/>
      <c r="TTN1205" s="22"/>
      <c r="TTO1205" s="22"/>
      <c r="TTP1205" s="22"/>
      <c r="TTQ1205" s="22"/>
      <c r="TTR1205" s="22"/>
      <c r="TTS1205" s="22"/>
      <c r="TTT1205" s="22"/>
      <c r="TTU1205" s="22"/>
      <c r="TTV1205" s="22"/>
      <c r="TTW1205" s="22"/>
      <c r="TTX1205" s="22"/>
      <c r="TTY1205" s="22"/>
      <c r="TTZ1205" s="22"/>
      <c r="TUA1205" s="22"/>
      <c r="TUB1205" s="22"/>
      <c r="TUC1205" s="22"/>
      <c r="TUD1205" s="22"/>
      <c r="TUE1205" s="22"/>
      <c r="TUF1205" s="22"/>
      <c r="TUG1205" s="22"/>
      <c r="TUH1205" s="22"/>
      <c r="TUI1205" s="22"/>
      <c r="TUJ1205" s="22"/>
      <c r="TUK1205" s="22"/>
      <c r="TUL1205" s="22"/>
      <c r="TUM1205" s="22"/>
      <c r="TUN1205" s="22"/>
      <c r="TUO1205" s="22"/>
      <c r="TUP1205" s="22"/>
      <c r="TUQ1205" s="22"/>
      <c r="TUR1205" s="22"/>
      <c r="TUS1205" s="22"/>
      <c r="TUT1205" s="22"/>
      <c r="TUU1205" s="22"/>
      <c r="TUV1205" s="22"/>
      <c r="TUW1205" s="22"/>
      <c r="TUX1205" s="22"/>
      <c r="TUY1205" s="22"/>
      <c r="TUZ1205" s="22"/>
      <c r="TVA1205" s="22"/>
      <c r="TVB1205" s="22"/>
      <c r="TVC1205" s="22"/>
      <c r="TVD1205" s="22"/>
      <c r="TVE1205" s="22"/>
      <c r="TVF1205" s="22"/>
      <c r="TVG1205" s="22"/>
      <c r="TVH1205" s="22"/>
      <c r="TVI1205" s="22"/>
      <c r="TVJ1205" s="22"/>
      <c r="TVK1205" s="22"/>
      <c r="TVL1205" s="22"/>
      <c r="TVM1205" s="22"/>
      <c r="TVN1205" s="22"/>
      <c r="TVO1205" s="22"/>
      <c r="TVP1205" s="22"/>
      <c r="TVQ1205" s="22"/>
      <c r="TVR1205" s="22"/>
      <c r="TVS1205" s="22"/>
      <c r="TVT1205" s="22"/>
      <c r="TVU1205" s="22"/>
      <c r="TVV1205" s="22"/>
      <c r="TVW1205" s="22"/>
      <c r="TVX1205" s="22"/>
      <c r="TVY1205" s="22"/>
      <c r="TVZ1205" s="22"/>
      <c r="TWA1205" s="22"/>
      <c r="TWB1205" s="22"/>
      <c r="TWC1205" s="22"/>
      <c r="TWD1205" s="22"/>
      <c r="TWE1205" s="22"/>
      <c r="TWF1205" s="22"/>
      <c r="TWG1205" s="22"/>
      <c r="TWH1205" s="22"/>
      <c r="TWI1205" s="22"/>
      <c r="TWJ1205" s="22"/>
      <c r="TWK1205" s="22"/>
      <c r="TWL1205" s="22"/>
      <c r="TWM1205" s="22"/>
      <c r="TWN1205" s="22"/>
      <c r="TWO1205" s="22"/>
      <c r="TWP1205" s="22"/>
      <c r="TWQ1205" s="22"/>
      <c r="TWR1205" s="22"/>
      <c r="TWS1205" s="22"/>
      <c r="TWT1205" s="22"/>
      <c r="TWU1205" s="22"/>
      <c r="TWV1205" s="22"/>
      <c r="TWW1205" s="22"/>
      <c r="TWX1205" s="22"/>
      <c r="TWY1205" s="22"/>
      <c r="TWZ1205" s="22"/>
      <c r="TXA1205" s="22"/>
      <c r="TXB1205" s="22"/>
      <c r="TXC1205" s="22"/>
      <c r="TXD1205" s="22"/>
      <c r="TXE1205" s="22"/>
      <c r="TXF1205" s="22"/>
      <c r="TXG1205" s="22"/>
      <c r="TXH1205" s="22"/>
      <c r="TXI1205" s="22"/>
      <c r="TXJ1205" s="22"/>
      <c r="TXK1205" s="22"/>
      <c r="TXL1205" s="22"/>
      <c r="TXM1205" s="22"/>
      <c r="TXN1205" s="22"/>
      <c r="TXO1205" s="22"/>
      <c r="TXP1205" s="22"/>
      <c r="TXQ1205" s="22"/>
      <c r="TXR1205" s="22"/>
      <c r="TXS1205" s="22"/>
      <c r="TXT1205" s="22"/>
      <c r="TXU1205" s="22"/>
      <c r="TXV1205" s="22"/>
      <c r="TXW1205" s="22"/>
      <c r="TXX1205" s="22"/>
      <c r="TXY1205" s="22"/>
      <c r="TXZ1205" s="22"/>
      <c r="TYA1205" s="22"/>
      <c r="TYB1205" s="22"/>
      <c r="TYC1205" s="22"/>
      <c r="TYD1205" s="22"/>
      <c r="TYE1205" s="22"/>
      <c r="TYF1205" s="22"/>
      <c r="TYG1205" s="22"/>
      <c r="TYH1205" s="22"/>
      <c r="TYI1205" s="22"/>
      <c r="TYJ1205" s="22"/>
      <c r="TYK1205" s="22"/>
      <c r="TYL1205" s="22"/>
      <c r="TYM1205" s="22"/>
      <c r="TYN1205" s="22"/>
      <c r="TYO1205" s="22"/>
      <c r="TYP1205" s="22"/>
      <c r="TYQ1205" s="22"/>
      <c r="TYR1205" s="22"/>
      <c r="TYS1205" s="22"/>
      <c r="TYT1205" s="22"/>
      <c r="TYU1205" s="22"/>
      <c r="TYV1205" s="22"/>
      <c r="TYW1205" s="22"/>
      <c r="TYX1205" s="22"/>
      <c r="TYY1205" s="22"/>
      <c r="TYZ1205" s="22"/>
      <c r="TZA1205" s="22"/>
      <c r="TZB1205" s="22"/>
      <c r="TZC1205" s="22"/>
      <c r="TZD1205" s="22"/>
      <c r="TZE1205" s="22"/>
      <c r="TZF1205" s="22"/>
      <c r="TZG1205" s="22"/>
      <c r="TZH1205" s="22"/>
      <c r="TZI1205" s="22"/>
      <c r="TZJ1205" s="22"/>
      <c r="TZK1205" s="22"/>
      <c r="TZL1205" s="22"/>
      <c r="TZM1205" s="22"/>
      <c r="TZN1205" s="22"/>
      <c r="TZO1205" s="22"/>
      <c r="TZP1205" s="22"/>
      <c r="TZQ1205" s="22"/>
      <c r="TZR1205" s="22"/>
      <c r="TZS1205" s="22"/>
      <c r="TZT1205" s="22"/>
      <c r="TZU1205" s="22"/>
      <c r="TZV1205" s="22"/>
      <c r="TZW1205" s="22"/>
      <c r="TZX1205" s="22"/>
      <c r="TZY1205" s="22"/>
      <c r="TZZ1205" s="22"/>
      <c r="UAA1205" s="22"/>
      <c r="UAB1205" s="22"/>
      <c r="UAC1205" s="22"/>
      <c r="UAD1205" s="22"/>
      <c r="UAE1205" s="22"/>
      <c r="UAF1205" s="22"/>
      <c r="UAG1205" s="22"/>
      <c r="UAH1205" s="22"/>
      <c r="UAI1205" s="22"/>
      <c r="UAJ1205" s="22"/>
      <c r="UAK1205" s="22"/>
      <c r="UAL1205" s="22"/>
      <c r="UAM1205" s="22"/>
      <c r="UAN1205" s="22"/>
      <c r="UAO1205" s="22"/>
      <c r="UAP1205" s="22"/>
      <c r="UAQ1205" s="22"/>
      <c r="UAR1205" s="22"/>
      <c r="UAS1205" s="22"/>
      <c r="UAT1205" s="22"/>
      <c r="UAU1205" s="22"/>
      <c r="UAV1205" s="22"/>
      <c r="UAW1205" s="22"/>
      <c r="UAX1205" s="22"/>
      <c r="UAY1205" s="22"/>
      <c r="UAZ1205" s="22"/>
      <c r="UBA1205" s="22"/>
      <c r="UBB1205" s="22"/>
      <c r="UBC1205" s="22"/>
      <c r="UBD1205" s="22"/>
      <c r="UBE1205" s="22"/>
      <c r="UBF1205" s="22"/>
      <c r="UBG1205" s="22"/>
      <c r="UBH1205" s="22"/>
      <c r="UBI1205" s="22"/>
      <c r="UBJ1205" s="22"/>
      <c r="UBK1205" s="22"/>
      <c r="UBL1205" s="22"/>
      <c r="UBM1205" s="22"/>
      <c r="UBN1205" s="22"/>
      <c r="UBO1205" s="22"/>
      <c r="UBP1205" s="22"/>
      <c r="UBQ1205" s="22"/>
      <c r="UBR1205" s="22"/>
      <c r="UBS1205" s="22"/>
      <c r="UBT1205" s="22"/>
      <c r="UBU1205" s="22"/>
      <c r="UBV1205" s="22"/>
      <c r="UBW1205" s="22"/>
      <c r="UBX1205" s="22"/>
      <c r="UBY1205" s="22"/>
      <c r="UBZ1205" s="22"/>
      <c r="UCA1205" s="22"/>
      <c r="UCB1205" s="22"/>
      <c r="UCC1205" s="22"/>
      <c r="UCD1205" s="22"/>
      <c r="UCE1205" s="22"/>
      <c r="UCF1205" s="22"/>
      <c r="UCG1205" s="22"/>
      <c r="UCH1205" s="22"/>
      <c r="UCI1205" s="22"/>
      <c r="UCJ1205" s="22"/>
      <c r="UCK1205" s="22"/>
      <c r="UCL1205" s="22"/>
      <c r="UCM1205" s="22"/>
      <c r="UCN1205" s="22"/>
      <c r="UCO1205" s="22"/>
      <c r="UCP1205" s="22"/>
      <c r="UCQ1205" s="22"/>
      <c r="UCR1205" s="22"/>
      <c r="UCS1205" s="22"/>
      <c r="UCT1205" s="22"/>
      <c r="UCU1205" s="22"/>
      <c r="UCV1205" s="22"/>
      <c r="UCW1205" s="22"/>
      <c r="UCX1205" s="22"/>
      <c r="UCY1205" s="22"/>
      <c r="UCZ1205" s="22"/>
      <c r="UDA1205" s="22"/>
      <c r="UDB1205" s="22"/>
      <c r="UDC1205" s="22"/>
      <c r="UDD1205" s="22"/>
      <c r="UDE1205" s="22"/>
      <c r="UDF1205" s="22"/>
      <c r="UDG1205" s="22"/>
      <c r="UDH1205" s="22"/>
      <c r="UDI1205" s="22"/>
      <c r="UDJ1205" s="22"/>
      <c r="UDK1205" s="22"/>
      <c r="UDL1205" s="22"/>
      <c r="UDM1205" s="22"/>
      <c r="UDN1205" s="22"/>
      <c r="UDO1205" s="22"/>
      <c r="UDP1205" s="22"/>
      <c r="UDQ1205" s="22"/>
      <c r="UDR1205" s="22"/>
      <c r="UDS1205" s="22"/>
      <c r="UDT1205" s="22"/>
      <c r="UDU1205" s="22"/>
      <c r="UDV1205" s="22"/>
      <c r="UDW1205" s="22"/>
      <c r="UDX1205" s="22"/>
      <c r="UDY1205" s="22"/>
      <c r="UDZ1205" s="22"/>
      <c r="UEA1205" s="22"/>
      <c r="UEB1205" s="22"/>
      <c r="UEC1205" s="22"/>
      <c r="UED1205" s="22"/>
      <c r="UEE1205" s="22"/>
      <c r="UEF1205" s="22"/>
      <c r="UEG1205" s="22"/>
      <c r="UEH1205" s="22"/>
      <c r="UEI1205" s="22"/>
      <c r="UEJ1205" s="22"/>
      <c r="UEK1205" s="22"/>
      <c r="UEL1205" s="22"/>
      <c r="UEM1205" s="22"/>
      <c r="UEN1205" s="22"/>
      <c r="UEO1205" s="22"/>
      <c r="UEP1205" s="22"/>
      <c r="UEQ1205" s="22"/>
      <c r="UER1205" s="22"/>
      <c r="UES1205" s="22"/>
      <c r="UET1205" s="22"/>
      <c r="UEU1205" s="22"/>
      <c r="UEV1205" s="22"/>
      <c r="UEW1205" s="22"/>
      <c r="UEX1205" s="22"/>
      <c r="UEY1205" s="22"/>
      <c r="UEZ1205" s="22"/>
      <c r="UFA1205" s="22"/>
      <c r="UFB1205" s="22"/>
      <c r="UFC1205" s="22"/>
      <c r="UFD1205" s="22"/>
      <c r="UFE1205" s="22"/>
      <c r="UFF1205" s="22"/>
      <c r="UFG1205" s="22"/>
      <c r="UFH1205" s="22"/>
      <c r="UFI1205" s="22"/>
      <c r="UFJ1205" s="22"/>
      <c r="UFK1205" s="22"/>
      <c r="UFL1205" s="22"/>
      <c r="UFM1205" s="22"/>
      <c r="UFN1205" s="22"/>
      <c r="UFO1205" s="22"/>
      <c r="UFP1205" s="22"/>
      <c r="UFQ1205" s="22"/>
      <c r="UFR1205" s="22"/>
      <c r="UFS1205" s="22"/>
      <c r="UFT1205" s="22"/>
      <c r="UFU1205" s="22"/>
      <c r="UFV1205" s="22"/>
      <c r="UFW1205" s="22"/>
      <c r="UFX1205" s="22"/>
      <c r="UFY1205" s="22"/>
      <c r="UFZ1205" s="22"/>
      <c r="UGA1205" s="22"/>
      <c r="UGB1205" s="22"/>
      <c r="UGC1205" s="22"/>
      <c r="UGD1205" s="22"/>
      <c r="UGE1205" s="22"/>
      <c r="UGF1205" s="22"/>
      <c r="UGG1205" s="22"/>
      <c r="UGH1205" s="22"/>
      <c r="UGI1205" s="22"/>
      <c r="UGJ1205" s="22"/>
      <c r="UGK1205" s="22"/>
      <c r="UGL1205" s="22"/>
      <c r="UGM1205" s="22"/>
      <c r="UGN1205" s="22"/>
      <c r="UGO1205" s="22"/>
      <c r="UGP1205" s="22"/>
      <c r="UGQ1205" s="22"/>
      <c r="UGR1205" s="22"/>
      <c r="UGS1205" s="22"/>
      <c r="UGT1205" s="22"/>
      <c r="UGU1205" s="22"/>
      <c r="UGV1205" s="22"/>
      <c r="UGW1205" s="22"/>
      <c r="UGX1205" s="22"/>
      <c r="UGY1205" s="22"/>
      <c r="UGZ1205" s="22"/>
      <c r="UHA1205" s="22"/>
      <c r="UHB1205" s="22"/>
      <c r="UHC1205" s="22"/>
      <c r="UHD1205" s="22"/>
      <c r="UHE1205" s="22"/>
      <c r="UHF1205" s="22"/>
      <c r="UHG1205" s="22"/>
      <c r="UHH1205" s="22"/>
      <c r="UHI1205" s="22"/>
      <c r="UHJ1205" s="22"/>
      <c r="UHK1205" s="22"/>
      <c r="UHL1205" s="22"/>
      <c r="UHM1205" s="22"/>
      <c r="UHN1205" s="22"/>
      <c r="UHO1205" s="22"/>
      <c r="UHP1205" s="22"/>
      <c r="UHQ1205" s="22"/>
      <c r="UHR1205" s="22"/>
      <c r="UHS1205" s="22"/>
      <c r="UHT1205" s="22"/>
      <c r="UHU1205" s="22"/>
      <c r="UHV1205" s="22"/>
      <c r="UHW1205" s="22"/>
      <c r="UHX1205" s="22"/>
      <c r="UHY1205" s="22"/>
      <c r="UHZ1205" s="22"/>
      <c r="UIA1205" s="22"/>
      <c r="UIB1205" s="22"/>
      <c r="UIC1205" s="22"/>
      <c r="UID1205" s="22"/>
      <c r="UIE1205" s="22"/>
      <c r="UIF1205" s="22"/>
      <c r="UIG1205" s="22"/>
      <c r="UIH1205" s="22"/>
      <c r="UII1205" s="22"/>
      <c r="UIJ1205" s="22"/>
      <c r="UIK1205" s="22"/>
      <c r="UIL1205" s="22"/>
      <c r="UIM1205" s="22"/>
      <c r="UIN1205" s="22"/>
      <c r="UIO1205" s="22"/>
      <c r="UIP1205" s="22"/>
      <c r="UIQ1205" s="22"/>
      <c r="UIR1205" s="22"/>
      <c r="UIS1205" s="22"/>
      <c r="UIT1205" s="22"/>
      <c r="UIU1205" s="22"/>
      <c r="UIV1205" s="22"/>
      <c r="UIW1205" s="22"/>
      <c r="UIX1205" s="22"/>
      <c r="UIY1205" s="22"/>
      <c r="UIZ1205" s="22"/>
      <c r="UJA1205" s="22"/>
      <c r="UJB1205" s="22"/>
      <c r="UJC1205" s="22"/>
      <c r="UJD1205" s="22"/>
      <c r="UJE1205" s="22"/>
      <c r="UJF1205" s="22"/>
      <c r="UJG1205" s="22"/>
      <c r="UJH1205" s="22"/>
      <c r="UJI1205" s="22"/>
      <c r="UJJ1205" s="22"/>
      <c r="UJK1205" s="22"/>
      <c r="UJL1205" s="22"/>
      <c r="UJM1205" s="22"/>
      <c r="UJN1205" s="22"/>
      <c r="UJO1205" s="22"/>
      <c r="UJP1205" s="22"/>
      <c r="UJQ1205" s="22"/>
      <c r="UJR1205" s="22"/>
      <c r="UJS1205" s="22"/>
      <c r="UJT1205" s="22"/>
      <c r="UJU1205" s="22"/>
      <c r="UJV1205" s="22"/>
      <c r="UJW1205" s="22"/>
      <c r="UJX1205" s="22"/>
      <c r="UJY1205" s="22"/>
      <c r="UJZ1205" s="22"/>
      <c r="UKA1205" s="22"/>
      <c r="UKB1205" s="22"/>
      <c r="UKC1205" s="22"/>
      <c r="UKD1205" s="22"/>
      <c r="UKE1205" s="22"/>
      <c r="UKF1205" s="22"/>
      <c r="UKG1205" s="22"/>
      <c r="UKH1205" s="22"/>
      <c r="UKI1205" s="22"/>
      <c r="UKJ1205" s="22"/>
      <c r="UKK1205" s="22"/>
      <c r="UKL1205" s="22"/>
      <c r="UKM1205" s="22"/>
      <c r="UKN1205" s="22"/>
      <c r="UKO1205" s="22"/>
      <c r="UKP1205" s="22"/>
      <c r="UKQ1205" s="22"/>
      <c r="UKR1205" s="22"/>
      <c r="UKS1205" s="22"/>
      <c r="UKT1205" s="22"/>
      <c r="UKU1205" s="22"/>
      <c r="UKV1205" s="22"/>
      <c r="UKW1205" s="22"/>
      <c r="UKX1205" s="22"/>
      <c r="UKY1205" s="22"/>
      <c r="UKZ1205" s="22"/>
      <c r="ULA1205" s="22"/>
      <c r="ULB1205" s="22"/>
      <c r="ULC1205" s="22"/>
      <c r="ULD1205" s="22"/>
      <c r="ULE1205" s="22"/>
      <c r="ULF1205" s="22"/>
      <c r="ULG1205" s="22"/>
      <c r="ULH1205" s="22"/>
      <c r="ULI1205" s="22"/>
      <c r="ULJ1205" s="22"/>
      <c r="ULK1205" s="22"/>
      <c r="ULL1205" s="22"/>
      <c r="ULM1205" s="22"/>
      <c r="ULN1205" s="22"/>
      <c r="ULO1205" s="22"/>
      <c r="ULP1205" s="22"/>
      <c r="ULQ1205" s="22"/>
      <c r="ULR1205" s="22"/>
      <c r="ULS1205" s="22"/>
      <c r="ULT1205" s="22"/>
      <c r="ULU1205" s="22"/>
      <c r="ULV1205" s="22"/>
      <c r="ULW1205" s="22"/>
      <c r="ULX1205" s="22"/>
      <c r="ULY1205" s="22"/>
      <c r="ULZ1205" s="22"/>
      <c r="UMA1205" s="22"/>
      <c r="UMB1205" s="22"/>
      <c r="UMC1205" s="22"/>
      <c r="UMD1205" s="22"/>
      <c r="UME1205" s="22"/>
      <c r="UMF1205" s="22"/>
      <c r="UMG1205" s="22"/>
      <c r="UMH1205" s="22"/>
      <c r="UMI1205" s="22"/>
      <c r="UMJ1205" s="22"/>
      <c r="UMK1205" s="22"/>
      <c r="UML1205" s="22"/>
      <c r="UMM1205" s="22"/>
      <c r="UMN1205" s="22"/>
      <c r="UMO1205" s="22"/>
      <c r="UMP1205" s="22"/>
      <c r="UMQ1205" s="22"/>
      <c r="UMR1205" s="22"/>
      <c r="UMS1205" s="22"/>
      <c r="UMT1205" s="22"/>
      <c r="UMU1205" s="22"/>
      <c r="UMV1205" s="22"/>
      <c r="UMW1205" s="22"/>
      <c r="UMX1205" s="22"/>
      <c r="UMY1205" s="22"/>
      <c r="UMZ1205" s="22"/>
      <c r="UNA1205" s="22"/>
      <c r="UNB1205" s="22"/>
      <c r="UNC1205" s="22"/>
      <c r="UND1205" s="22"/>
      <c r="UNE1205" s="22"/>
      <c r="UNF1205" s="22"/>
      <c r="UNG1205" s="22"/>
      <c r="UNH1205" s="22"/>
      <c r="UNI1205" s="22"/>
      <c r="UNJ1205" s="22"/>
      <c r="UNK1205" s="22"/>
      <c r="UNL1205" s="22"/>
      <c r="UNM1205" s="22"/>
      <c r="UNN1205" s="22"/>
      <c r="UNO1205" s="22"/>
      <c r="UNP1205" s="22"/>
      <c r="UNQ1205" s="22"/>
      <c r="UNR1205" s="22"/>
      <c r="UNS1205" s="22"/>
      <c r="UNT1205" s="22"/>
      <c r="UNU1205" s="22"/>
      <c r="UNV1205" s="22"/>
      <c r="UNW1205" s="22"/>
      <c r="UNX1205" s="22"/>
      <c r="UNY1205" s="22"/>
      <c r="UNZ1205" s="22"/>
      <c r="UOA1205" s="22"/>
      <c r="UOB1205" s="22"/>
      <c r="UOC1205" s="22"/>
      <c r="UOD1205" s="22"/>
      <c r="UOE1205" s="22"/>
      <c r="UOF1205" s="22"/>
      <c r="UOG1205" s="22"/>
      <c r="UOH1205" s="22"/>
      <c r="UOI1205" s="22"/>
      <c r="UOJ1205" s="22"/>
      <c r="UOK1205" s="22"/>
      <c r="UOL1205" s="22"/>
      <c r="UOM1205" s="22"/>
      <c r="UON1205" s="22"/>
      <c r="UOO1205" s="22"/>
      <c r="UOP1205" s="22"/>
      <c r="UOQ1205" s="22"/>
      <c r="UOR1205" s="22"/>
      <c r="UOS1205" s="22"/>
      <c r="UOT1205" s="22"/>
      <c r="UOU1205" s="22"/>
      <c r="UOV1205" s="22"/>
      <c r="UOW1205" s="22"/>
      <c r="UOX1205" s="22"/>
      <c r="UOY1205" s="22"/>
      <c r="UOZ1205" s="22"/>
      <c r="UPA1205" s="22"/>
      <c r="UPB1205" s="22"/>
      <c r="UPC1205" s="22"/>
      <c r="UPD1205" s="22"/>
      <c r="UPE1205" s="22"/>
      <c r="UPF1205" s="22"/>
      <c r="UPG1205" s="22"/>
      <c r="UPH1205" s="22"/>
      <c r="UPI1205" s="22"/>
      <c r="UPJ1205" s="22"/>
      <c r="UPK1205" s="22"/>
      <c r="UPL1205" s="22"/>
      <c r="UPM1205" s="22"/>
      <c r="UPN1205" s="22"/>
      <c r="UPO1205" s="22"/>
      <c r="UPP1205" s="22"/>
      <c r="UPQ1205" s="22"/>
      <c r="UPR1205" s="22"/>
      <c r="UPS1205" s="22"/>
      <c r="UPT1205" s="22"/>
      <c r="UPU1205" s="22"/>
      <c r="UPV1205" s="22"/>
      <c r="UPW1205" s="22"/>
      <c r="UPX1205" s="22"/>
      <c r="UPY1205" s="22"/>
      <c r="UPZ1205" s="22"/>
      <c r="UQA1205" s="22"/>
      <c r="UQB1205" s="22"/>
      <c r="UQC1205" s="22"/>
      <c r="UQD1205" s="22"/>
      <c r="UQE1205" s="22"/>
      <c r="UQF1205" s="22"/>
      <c r="UQG1205" s="22"/>
      <c r="UQH1205" s="22"/>
      <c r="UQI1205" s="22"/>
      <c r="UQJ1205" s="22"/>
      <c r="UQK1205" s="22"/>
      <c r="UQL1205" s="22"/>
      <c r="UQM1205" s="22"/>
      <c r="UQN1205" s="22"/>
      <c r="UQO1205" s="22"/>
      <c r="UQP1205" s="22"/>
      <c r="UQQ1205" s="22"/>
      <c r="UQR1205" s="22"/>
      <c r="UQS1205" s="22"/>
      <c r="UQT1205" s="22"/>
      <c r="UQU1205" s="22"/>
      <c r="UQV1205" s="22"/>
      <c r="UQW1205" s="22"/>
      <c r="UQX1205" s="22"/>
      <c r="UQY1205" s="22"/>
      <c r="UQZ1205" s="22"/>
      <c r="URA1205" s="22"/>
      <c r="URB1205" s="22"/>
      <c r="URC1205" s="22"/>
      <c r="URD1205" s="22"/>
      <c r="URE1205" s="22"/>
      <c r="URF1205" s="22"/>
      <c r="URG1205" s="22"/>
      <c r="URH1205" s="22"/>
      <c r="URI1205" s="22"/>
      <c r="URJ1205" s="22"/>
      <c r="URK1205" s="22"/>
      <c r="URL1205" s="22"/>
      <c r="URM1205" s="22"/>
      <c r="URN1205" s="22"/>
      <c r="URO1205" s="22"/>
      <c r="URP1205" s="22"/>
      <c r="URQ1205" s="22"/>
      <c r="URR1205" s="22"/>
      <c r="URS1205" s="22"/>
      <c r="URT1205" s="22"/>
      <c r="URU1205" s="22"/>
      <c r="URV1205" s="22"/>
      <c r="URW1205" s="22"/>
      <c r="URX1205" s="22"/>
      <c r="URY1205" s="22"/>
      <c r="URZ1205" s="22"/>
      <c r="USA1205" s="22"/>
      <c r="USB1205" s="22"/>
      <c r="USC1205" s="22"/>
      <c r="USD1205" s="22"/>
      <c r="USE1205" s="22"/>
      <c r="USF1205" s="22"/>
      <c r="USG1205" s="22"/>
      <c r="USH1205" s="22"/>
      <c r="USI1205" s="22"/>
      <c r="USJ1205" s="22"/>
      <c r="USK1205" s="22"/>
      <c r="USL1205" s="22"/>
      <c r="USM1205" s="22"/>
      <c r="USN1205" s="22"/>
      <c r="USO1205" s="22"/>
      <c r="USP1205" s="22"/>
      <c r="USQ1205" s="22"/>
      <c r="USR1205" s="22"/>
      <c r="USS1205" s="22"/>
      <c r="UST1205" s="22"/>
      <c r="USU1205" s="22"/>
      <c r="USV1205" s="22"/>
      <c r="USW1205" s="22"/>
      <c r="USX1205" s="22"/>
      <c r="USY1205" s="22"/>
      <c r="USZ1205" s="22"/>
      <c r="UTA1205" s="22"/>
      <c r="UTB1205" s="22"/>
      <c r="UTC1205" s="22"/>
      <c r="UTD1205" s="22"/>
      <c r="UTE1205" s="22"/>
      <c r="UTF1205" s="22"/>
      <c r="UTG1205" s="22"/>
      <c r="UTH1205" s="22"/>
      <c r="UTI1205" s="22"/>
      <c r="UTJ1205" s="22"/>
      <c r="UTK1205" s="22"/>
      <c r="UTL1205" s="22"/>
      <c r="UTM1205" s="22"/>
      <c r="UTN1205" s="22"/>
      <c r="UTO1205" s="22"/>
      <c r="UTP1205" s="22"/>
      <c r="UTQ1205" s="22"/>
      <c r="UTR1205" s="22"/>
      <c r="UTS1205" s="22"/>
      <c r="UTT1205" s="22"/>
      <c r="UTU1205" s="22"/>
      <c r="UTV1205" s="22"/>
      <c r="UTW1205" s="22"/>
      <c r="UTX1205" s="22"/>
      <c r="UTY1205" s="22"/>
      <c r="UTZ1205" s="22"/>
      <c r="UUA1205" s="22"/>
      <c r="UUB1205" s="22"/>
      <c r="UUC1205" s="22"/>
      <c r="UUD1205" s="22"/>
      <c r="UUE1205" s="22"/>
      <c r="UUF1205" s="22"/>
      <c r="UUG1205" s="22"/>
      <c r="UUH1205" s="22"/>
      <c r="UUI1205" s="22"/>
      <c r="UUJ1205" s="22"/>
      <c r="UUK1205" s="22"/>
      <c r="UUL1205" s="22"/>
      <c r="UUM1205" s="22"/>
      <c r="UUN1205" s="22"/>
      <c r="UUO1205" s="22"/>
      <c r="UUP1205" s="22"/>
      <c r="UUQ1205" s="22"/>
      <c r="UUR1205" s="22"/>
      <c r="UUS1205" s="22"/>
      <c r="UUT1205" s="22"/>
      <c r="UUU1205" s="22"/>
      <c r="UUV1205" s="22"/>
      <c r="UUW1205" s="22"/>
      <c r="UUX1205" s="22"/>
      <c r="UUY1205" s="22"/>
      <c r="UUZ1205" s="22"/>
      <c r="UVA1205" s="22"/>
      <c r="UVB1205" s="22"/>
      <c r="UVC1205" s="22"/>
      <c r="UVD1205" s="22"/>
      <c r="UVE1205" s="22"/>
      <c r="UVF1205" s="22"/>
      <c r="UVG1205" s="22"/>
      <c r="UVH1205" s="22"/>
      <c r="UVI1205" s="22"/>
      <c r="UVJ1205" s="22"/>
      <c r="UVK1205" s="22"/>
      <c r="UVL1205" s="22"/>
      <c r="UVM1205" s="22"/>
      <c r="UVN1205" s="22"/>
      <c r="UVO1205" s="22"/>
      <c r="UVP1205" s="22"/>
      <c r="UVQ1205" s="22"/>
      <c r="UVR1205" s="22"/>
      <c r="UVS1205" s="22"/>
      <c r="UVT1205" s="22"/>
      <c r="UVU1205" s="22"/>
      <c r="UVV1205" s="22"/>
      <c r="UVW1205" s="22"/>
      <c r="UVX1205" s="22"/>
      <c r="UVY1205" s="22"/>
      <c r="UVZ1205" s="22"/>
      <c r="UWA1205" s="22"/>
      <c r="UWB1205" s="22"/>
      <c r="UWC1205" s="22"/>
      <c r="UWD1205" s="22"/>
      <c r="UWE1205" s="22"/>
      <c r="UWF1205" s="22"/>
      <c r="UWG1205" s="22"/>
      <c r="UWH1205" s="22"/>
      <c r="UWI1205" s="22"/>
      <c r="UWJ1205" s="22"/>
      <c r="UWK1205" s="22"/>
      <c r="UWL1205" s="22"/>
      <c r="UWM1205" s="22"/>
      <c r="UWN1205" s="22"/>
      <c r="UWO1205" s="22"/>
      <c r="UWP1205" s="22"/>
      <c r="UWQ1205" s="22"/>
      <c r="UWR1205" s="22"/>
      <c r="UWS1205" s="22"/>
      <c r="UWT1205" s="22"/>
      <c r="UWU1205" s="22"/>
      <c r="UWV1205" s="22"/>
      <c r="UWW1205" s="22"/>
      <c r="UWX1205" s="22"/>
      <c r="UWY1205" s="22"/>
      <c r="UWZ1205" s="22"/>
      <c r="UXA1205" s="22"/>
      <c r="UXB1205" s="22"/>
      <c r="UXC1205" s="22"/>
      <c r="UXD1205" s="22"/>
      <c r="UXE1205" s="22"/>
      <c r="UXF1205" s="22"/>
      <c r="UXG1205" s="22"/>
      <c r="UXH1205" s="22"/>
      <c r="UXI1205" s="22"/>
      <c r="UXJ1205" s="22"/>
      <c r="UXK1205" s="22"/>
      <c r="UXL1205" s="22"/>
      <c r="UXM1205" s="22"/>
      <c r="UXN1205" s="22"/>
      <c r="UXO1205" s="22"/>
      <c r="UXP1205" s="22"/>
      <c r="UXQ1205" s="22"/>
      <c r="UXR1205" s="22"/>
      <c r="UXS1205" s="22"/>
      <c r="UXT1205" s="22"/>
      <c r="UXU1205" s="22"/>
      <c r="UXV1205" s="22"/>
      <c r="UXW1205" s="22"/>
      <c r="UXX1205" s="22"/>
      <c r="UXY1205" s="22"/>
      <c r="UXZ1205" s="22"/>
      <c r="UYA1205" s="22"/>
      <c r="UYB1205" s="22"/>
      <c r="UYC1205" s="22"/>
      <c r="UYD1205" s="22"/>
      <c r="UYE1205" s="22"/>
      <c r="UYF1205" s="22"/>
      <c r="UYG1205" s="22"/>
      <c r="UYH1205" s="22"/>
      <c r="UYI1205" s="22"/>
      <c r="UYJ1205" s="22"/>
      <c r="UYK1205" s="22"/>
      <c r="UYL1205" s="22"/>
      <c r="UYM1205" s="22"/>
      <c r="UYN1205" s="22"/>
      <c r="UYO1205" s="22"/>
      <c r="UYP1205" s="22"/>
      <c r="UYQ1205" s="22"/>
      <c r="UYR1205" s="22"/>
      <c r="UYS1205" s="22"/>
      <c r="UYT1205" s="22"/>
      <c r="UYU1205" s="22"/>
      <c r="UYV1205" s="22"/>
      <c r="UYW1205" s="22"/>
      <c r="UYX1205" s="22"/>
      <c r="UYY1205" s="22"/>
      <c r="UYZ1205" s="22"/>
      <c r="UZA1205" s="22"/>
      <c r="UZB1205" s="22"/>
      <c r="UZC1205" s="22"/>
      <c r="UZD1205" s="22"/>
      <c r="UZE1205" s="22"/>
      <c r="UZF1205" s="22"/>
      <c r="UZG1205" s="22"/>
      <c r="UZH1205" s="22"/>
      <c r="UZI1205" s="22"/>
      <c r="UZJ1205" s="22"/>
      <c r="UZK1205" s="22"/>
      <c r="UZL1205" s="22"/>
      <c r="UZM1205" s="22"/>
      <c r="UZN1205" s="22"/>
      <c r="UZO1205" s="22"/>
      <c r="UZP1205" s="22"/>
      <c r="UZQ1205" s="22"/>
      <c r="UZR1205" s="22"/>
      <c r="UZS1205" s="22"/>
      <c r="UZT1205" s="22"/>
      <c r="UZU1205" s="22"/>
      <c r="UZV1205" s="22"/>
      <c r="UZW1205" s="22"/>
      <c r="UZX1205" s="22"/>
      <c r="UZY1205" s="22"/>
      <c r="UZZ1205" s="22"/>
      <c r="VAA1205" s="22"/>
      <c r="VAB1205" s="22"/>
      <c r="VAC1205" s="22"/>
      <c r="VAD1205" s="22"/>
      <c r="VAE1205" s="22"/>
      <c r="VAF1205" s="22"/>
      <c r="VAG1205" s="22"/>
      <c r="VAH1205" s="22"/>
      <c r="VAI1205" s="22"/>
      <c r="VAJ1205" s="22"/>
      <c r="VAK1205" s="22"/>
      <c r="VAL1205" s="22"/>
      <c r="VAM1205" s="22"/>
      <c r="VAN1205" s="22"/>
      <c r="VAO1205" s="22"/>
      <c r="VAP1205" s="22"/>
      <c r="VAQ1205" s="22"/>
      <c r="VAR1205" s="22"/>
      <c r="VAS1205" s="22"/>
      <c r="VAT1205" s="22"/>
      <c r="VAU1205" s="22"/>
      <c r="VAV1205" s="22"/>
      <c r="VAW1205" s="22"/>
      <c r="VAX1205" s="22"/>
      <c r="VAY1205" s="22"/>
      <c r="VAZ1205" s="22"/>
      <c r="VBA1205" s="22"/>
      <c r="VBB1205" s="22"/>
      <c r="VBC1205" s="22"/>
      <c r="VBD1205" s="22"/>
      <c r="VBE1205" s="22"/>
      <c r="VBF1205" s="22"/>
      <c r="VBG1205" s="22"/>
      <c r="VBH1205" s="22"/>
      <c r="VBI1205" s="22"/>
      <c r="VBJ1205" s="22"/>
      <c r="VBK1205" s="22"/>
      <c r="VBL1205" s="22"/>
      <c r="VBM1205" s="22"/>
      <c r="VBN1205" s="22"/>
      <c r="VBO1205" s="22"/>
      <c r="VBP1205" s="22"/>
      <c r="VBQ1205" s="22"/>
      <c r="VBR1205" s="22"/>
      <c r="VBS1205" s="22"/>
      <c r="VBT1205" s="22"/>
      <c r="VBU1205" s="22"/>
      <c r="VBV1205" s="22"/>
      <c r="VBW1205" s="22"/>
      <c r="VBX1205" s="22"/>
      <c r="VBY1205" s="22"/>
      <c r="VBZ1205" s="22"/>
      <c r="VCA1205" s="22"/>
      <c r="VCB1205" s="22"/>
      <c r="VCC1205" s="22"/>
      <c r="VCD1205" s="22"/>
      <c r="VCE1205" s="22"/>
      <c r="VCF1205" s="22"/>
      <c r="VCG1205" s="22"/>
      <c r="VCH1205" s="22"/>
      <c r="VCI1205" s="22"/>
      <c r="VCJ1205" s="22"/>
      <c r="VCK1205" s="22"/>
      <c r="VCL1205" s="22"/>
      <c r="VCM1205" s="22"/>
      <c r="VCN1205" s="22"/>
      <c r="VCO1205" s="22"/>
      <c r="VCP1205" s="22"/>
      <c r="VCQ1205" s="22"/>
      <c r="VCR1205" s="22"/>
      <c r="VCS1205" s="22"/>
      <c r="VCT1205" s="22"/>
      <c r="VCU1205" s="22"/>
      <c r="VCV1205" s="22"/>
      <c r="VCW1205" s="22"/>
      <c r="VCX1205" s="22"/>
      <c r="VCY1205" s="22"/>
      <c r="VCZ1205" s="22"/>
      <c r="VDA1205" s="22"/>
      <c r="VDB1205" s="22"/>
      <c r="VDC1205" s="22"/>
      <c r="VDD1205" s="22"/>
      <c r="VDE1205" s="22"/>
      <c r="VDF1205" s="22"/>
      <c r="VDG1205" s="22"/>
      <c r="VDH1205" s="22"/>
      <c r="VDI1205" s="22"/>
      <c r="VDJ1205" s="22"/>
      <c r="VDK1205" s="22"/>
      <c r="VDL1205" s="22"/>
      <c r="VDM1205" s="22"/>
      <c r="VDN1205" s="22"/>
      <c r="VDO1205" s="22"/>
      <c r="VDP1205" s="22"/>
      <c r="VDQ1205" s="22"/>
      <c r="VDR1205" s="22"/>
      <c r="VDS1205" s="22"/>
      <c r="VDT1205" s="22"/>
      <c r="VDU1205" s="22"/>
      <c r="VDV1205" s="22"/>
      <c r="VDW1205" s="22"/>
      <c r="VDX1205" s="22"/>
      <c r="VDY1205" s="22"/>
      <c r="VDZ1205" s="22"/>
      <c r="VEA1205" s="22"/>
      <c r="VEB1205" s="22"/>
      <c r="VEC1205" s="22"/>
      <c r="VED1205" s="22"/>
      <c r="VEE1205" s="22"/>
      <c r="VEF1205" s="22"/>
      <c r="VEG1205" s="22"/>
      <c r="VEH1205" s="22"/>
      <c r="VEI1205" s="22"/>
      <c r="VEJ1205" s="22"/>
      <c r="VEK1205" s="22"/>
      <c r="VEL1205" s="22"/>
      <c r="VEM1205" s="22"/>
      <c r="VEN1205" s="22"/>
      <c r="VEO1205" s="22"/>
      <c r="VEP1205" s="22"/>
      <c r="VEQ1205" s="22"/>
      <c r="VER1205" s="22"/>
      <c r="VES1205" s="22"/>
      <c r="VET1205" s="22"/>
      <c r="VEU1205" s="22"/>
      <c r="VEV1205" s="22"/>
      <c r="VEW1205" s="22"/>
      <c r="VEX1205" s="22"/>
      <c r="VEY1205" s="22"/>
      <c r="VEZ1205" s="22"/>
      <c r="VFA1205" s="22"/>
      <c r="VFB1205" s="22"/>
      <c r="VFC1205" s="22"/>
      <c r="VFD1205" s="22"/>
      <c r="VFE1205" s="22"/>
      <c r="VFF1205" s="22"/>
      <c r="VFG1205" s="22"/>
      <c r="VFH1205" s="22"/>
      <c r="VFI1205" s="22"/>
      <c r="VFJ1205" s="22"/>
      <c r="VFK1205" s="22"/>
      <c r="VFL1205" s="22"/>
      <c r="VFM1205" s="22"/>
      <c r="VFN1205" s="22"/>
      <c r="VFO1205" s="22"/>
      <c r="VFP1205" s="22"/>
      <c r="VFQ1205" s="22"/>
      <c r="VFR1205" s="22"/>
      <c r="VFS1205" s="22"/>
      <c r="VFT1205" s="22"/>
      <c r="VFU1205" s="22"/>
      <c r="VFV1205" s="22"/>
      <c r="VFW1205" s="22"/>
      <c r="VFX1205" s="22"/>
      <c r="VFY1205" s="22"/>
      <c r="VFZ1205" s="22"/>
      <c r="VGA1205" s="22"/>
      <c r="VGB1205" s="22"/>
      <c r="VGC1205" s="22"/>
      <c r="VGD1205" s="22"/>
      <c r="VGE1205" s="22"/>
      <c r="VGF1205" s="22"/>
      <c r="VGG1205" s="22"/>
      <c r="VGH1205" s="22"/>
      <c r="VGI1205" s="22"/>
      <c r="VGJ1205" s="22"/>
      <c r="VGK1205" s="22"/>
      <c r="VGL1205" s="22"/>
      <c r="VGM1205" s="22"/>
      <c r="VGN1205" s="22"/>
      <c r="VGO1205" s="22"/>
      <c r="VGP1205" s="22"/>
      <c r="VGQ1205" s="22"/>
      <c r="VGR1205" s="22"/>
      <c r="VGS1205" s="22"/>
      <c r="VGT1205" s="22"/>
      <c r="VGU1205" s="22"/>
      <c r="VGV1205" s="22"/>
      <c r="VGW1205" s="22"/>
      <c r="VGX1205" s="22"/>
      <c r="VGY1205" s="22"/>
      <c r="VGZ1205" s="22"/>
      <c r="VHA1205" s="22"/>
      <c r="VHB1205" s="22"/>
      <c r="VHC1205" s="22"/>
      <c r="VHD1205" s="22"/>
      <c r="VHE1205" s="22"/>
      <c r="VHF1205" s="22"/>
      <c r="VHG1205" s="22"/>
      <c r="VHH1205" s="22"/>
      <c r="VHI1205" s="22"/>
      <c r="VHJ1205" s="22"/>
      <c r="VHK1205" s="22"/>
      <c r="VHL1205" s="22"/>
      <c r="VHM1205" s="22"/>
      <c r="VHN1205" s="22"/>
      <c r="VHO1205" s="22"/>
      <c r="VHP1205" s="22"/>
      <c r="VHQ1205" s="22"/>
      <c r="VHR1205" s="22"/>
      <c r="VHS1205" s="22"/>
      <c r="VHT1205" s="22"/>
      <c r="VHU1205" s="22"/>
      <c r="VHV1205" s="22"/>
      <c r="VHW1205" s="22"/>
      <c r="VHX1205" s="22"/>
      <c r="VHY1205" s="22"/>
      <c r="VHZ1205" s="22"/>
      <c r="VIA1205" s="22"/>
      <c r="VIB1205" s="22"/>
      <c r="VIC1205" s="22"/>
      <c r="VID1205" s="22"/>
      <c r="VIE1205" s="22"/>
      <c r="VIF1205" s="22"/>
      <c r="VIG1205" s="22"/>
      <c r="VIH1205" s="22"/>
      <c r="VII1205" s="22"/>
      <c r="VIJ1205" s="22"/>
      <c r="VIK1205" s="22"/>
      <c r="VIL1205" s="22"/>
      <c r="VIM1205" s="22"/>
      <c r="VIN1205" s="22"/>
      <c r="VIO1205" s="22"/>
      <c r="VIP1205" s="22"/>
      <c r="VIQ1205" s="22"/>
      <c r="VIR1205" s="22"/>
      <c r="VIS1205" s="22"/>
      <c r="VIT1205" s="22"/>
      <c r="VIU1205" s="22"/>
      <c r="VIV1205" s="22"/>
      <c r="VIW1205" s="22"/>
      <c r="VIX1205" s="22"/>
      <c r="VIY1205" s="22"/>
      <c r="VIZ1205" s="22"/>
      <c r="VJA1205" s="22"/>
      <c r="VJB1205" s="22"/>
      <c r="VJC1205" s="22"/>
      <c r="VJD1205" s="22"/>
      <c r="VJE1205" s="22"/>
      <c r="VJF1205" s="22"/>
      <c r="VJG1205" s="22"/>
      <c r="VJH1205" s="22"/>
      <c r="VJI1205" s="22"/>
      <c r="VJJ1205" s="22"/>
      <c r="VJK1205" s="22"/>
      <c r="VJL1205" s="22"/>
      <c r="VJM1205" s="22"/>
      <c r="VJN1205" s="22"/>
      <c r="VJO1205" s="22"/>
      <c r="VJP1205" s="22"/>
      <c r="VJQ1205" s="22"/>
      <c r="VJR1205" s="22"/>
      <c r="VJS1205" s="22"/>
      <c r="VJT1205" s="22"/>
      <c r="VJU1205" s="22"/>
      <c r="VJV1205" s="22"/>
      <c r="VJW1205" s="22"/>
      <c r="VJX1205" s="22"/>
      <c r="VJY1205" s="22"/>
      <c r="VJZ1205" s="22"/>
      <c r="VKA1205" s="22"/>
      <c r="VKB1205" s="22"/>
      <c r="VKC1205" s="22"/>
      <c r="VKD1205" s="22"/>
      <c r="VKE1205" s="22"/>
      <c r="VKF1205" s="22"/>
      <c r="VKG1205" s="22"/>
      <c r="VKH1205" s="22"/>
      <c r="VKI1205" s="22"/>
      <c r="VKJ1205" s="22"/>
      <c r="VKK1205" s="22"/>
      <c r="VKL1205" s="22"/>
      <c r="VKM1205" s="22"/>
      <c r="VKN1205" s="22"/>
      <c r="VKO1205" s="22"/>
      <c r="VKP1205" s="22"/>
      <c r="VKQ1205" s="22"/>
      <c r="VKR1205" s="22"/>
      <c r="VKS1205" s="22"/>
      <c r="VKT1205" s="22"/>
      <c r="VKU1205" s="22"/>
      <c r="VKV1205" s="22"/>
      <c r="VKW1205" s="22"/>
      <c r="VKX1205" s="22"/>
      <c r="VKY1205" s="22"/>
      <c r="VKZ1205" s="22"/>
      <c r="VLA1205" s="22"/>
      <c r="VLB1205" s="22"/>
      <c r="VLC1205" s="22"/>
      <c r="VLD1205" s="22"/>
      <c r="VLE1205" s="22"/>
      <c r="VLF1205" s="22"/>
      <c r="VLG1205" s="22"/>
      <c r="VLH1205" s="22"/>
      <c r="VLI1205" s="22"/>
      <c r="VLJ1205" s="22"/>
      <c r="VLK1205" s="22"/>
      <c r="VLL1205" s="22"/>
      <c r="VLM1205" s="22"/>
      <c r="VLN1205" s="22"/>
      <c r="VLO1205" s="22"/>
      <c r="VLP1205" s="22"/>
      <c r="VLQ1205" s="22"/>
      <c r="VLR1205" s="22"/>
      <c r="VLS1205" s="22"/>
      <c r="VLT1205" s="22"/>
      <c r="VLU1205" s="22"/>
      <c r="VLV1205" s="22"/>
      <c r="VLW1205" s="22"/>
      <c r="VLX1205" s="22"/>
      <c r="VLY1205" s="22"/>
      <c r="VLZ1205" s="22"/>
      <c r="VMA1205" s="22"/>
      <c r="VMB1205" s="22"/>
      <c r="VMC1205" s="22"/>
      <c r="VMD1205" s="22"/>
      <c r="VME1205" s="22"/>
      <c r="VMF1205" s="22"/>
      <c r="VMG1205" s="22"/>
      <c r="VMH1205" s="22"/>
      <c r="VMI1205" s="22"/>
      <c r="VMJ1205" s="22"/>
      <c r="VMK1205" s="22"/>
      <c r="VML1205" s="22"/>
      <c r="VMM1205" s="22"/>
      <c r="VMN1205" s="22"/>
      <c r="VMO1205" s="22"/>
      <c r="VMP1205" s="22"/>
      <c r="VMQ1205" s="22"/>
      <c r="VMR1205" s="22"/>
      <c r="VMS1205" s="22"/>
      <c r="VMT1205" s="22"/>
      <c r="VMU1205" s="22"/>
      <c r="VMV1205" s="22"/>
      <c r="VMW1205" s="22"/>
      <c r="VMX1205" s="22"/>
      <c r="VMY1205" s="22"/>
      <c r="VMZ1205" s="22"/>
      <c r="VNA1205" s="22"/>
      <c r="VNB1205" s="22"/>
      <c r="VNC1205" s="22"/>
      <c r="VND1205" s="22"/>
      <c r="VNE1205" s="22"/>
      <c r="VNF1205" s="22"/>
      <c r="VNG1205" s="22"/>
      <c r="VNH1205" s="22"/>
      <c r="VNI1205" s="22"/>
      <c r="VNJ1205" s="22"/>
      <c r="VNK1205" s="22"/>
      <c r="VNL1205" s="22"/>
      <c r="VNM1205" s="22"/>
      <c r="VNN1205" s="22"/>
      <c r="VNO1205" s="22"/>
      <c r="VNP1205" s="22"/>
      <c r="VNQ1205" s="22"/>
      <c r="VNR1205" s="22"/>
      <c r="VNS1205" s="22"/>
      <c r="VNT1205" s="22"/>
      <c r="VNU1205" s="22"/>
      <c r="VNV1205" s="22"/>
      <c r="VNW1205" s="22"/>
      <c r="VNX1205" s="22"/>
      <c r="VNY1205" s="22"/>
      <c r="VNZ1205" s="22"/>
      <c r="VOA1205" s="22"/>
      <c r="VOB1205" s="22"/>
      <c r="VOC1205" s="22"/>
      <c r="VOD1205" s="22"/>
      <c r="VOE1205" s="22"/>
      <c r="VOF1205" s="22"/>
      <c r="VOG1205" s="22"/>
      <c r="VOH1205" s="22"/>
      <c r="VOI1205" s="22"/>
      <c r="VOJ1205" s="22"/>
      <c r="VOK1205" s="22"/>
      <c r="VOL1205" s="22"/>
      <c r="VOM1205" s="22"/>
      <c r="VON1205" s="22"/>
      <c r="VOO1205" s="22"/>
      <c r="VOP1205" s="22"/>
      <c r="VOQ1205" s="22"/>
      <c r="VOR1205" s="22"/>
      <c r="VOS1205" s="22"/>
      <c r="VOT1205" s="22"/>
      <c r="VOU1205" s="22"/>
      <c r="VOV1205" s="22"/>
      <c r="VOW1205" s="22"/>
      <c r="VOX1205" s="22"/>
      <c r="VOY1205" s="22"/>
      <c r="VOZ1205" s="22"/>
      <c r="VPA1205" s="22"/>
      <c r="VPB1205" s="22"/>
      <c r="VPC1205" s="22"/>
      <c r="VPD1205" s="22"/>
      <c r="VPE1205" s="22"/>
      <c r="VPF1205" s="22"/>
      <c r="VPG1205" s="22"/>
      <c r="VPH1205" s="22"/>
      <c r="VPI1205" s="22"/>
      <c r="VPJ1205" s="22"/>
      <c r="VPK1205" s="22"/>
      <c r="VPL1205" s="22"/>
      <c r="VPM1205" s="22"/>
      <c r="VPN1205" s="22"/>
      <c r="VPO1205" s="22"/>
      <c r="VPP1205" s="22"/>
      <c r="VPQ1205" s="22"/>
      <c r="VPR1205" s="22"/>
      <c r="VPS1205" s="22"/>
      <c r="VPT1205" s="22"/>
      <c r="VPU1205" s="22"/>
      <c r="VPV1205" s="22"/>
      <c r="VPW1205" s="22"/>
      <c r="VPX1205" s="22"/>
      <c r="VPY1205" s="22"/>
      <c r="VPZ1205" s="22"/>
      <c r="VQA1205" s="22"/>
      <c r="VQB1205" s="22"/>
      <c r="VQC1205" s="22"/>
      <c r="VQD1205" s="22"/>
      <c r="VQE1205" s="22"/>
      <c r="VQF1205" s="22"/>
      <c r="VQG1205" s="22"/>
      <c r="VQH1205" s="22"/>
      <c r="VQI1205" s="22"/>
      <c r="VQJ1205" s="22"/>
      <c r="VQK1205" s="22"/>
      <c r="VQL1205" s="22"/>
      <c r="VQM1205" s="22"/>
      <c r="VQN1205" s="22"/>
      <c r="VQO1205" s="22"/>
      <c r="VQP1205" s="22"/>
      <c r="VQQ1205" s="22"/>
      <c r="VQR1205" s="22"/>
      <c r="VQS1205" s="22"/>
      <c r="VQT1205" s="22"/>
      <c r="VQU1205" s="22"/>
      <c r="VQV1205" s="22"/>
      <c r="VQW1205" s="22"/>
      <c r="VQX1205" s="22"/>
      <c r="VQY1205" s="22"/>
      <c r="VQZ1205" s="22"/>
      <c r="VRA1205" s="22"/>
      <c r="VRB1205" s="22"/>
      <c r="VRC1205" s="22"/>
      <c r="VRD1205" s="22"/>
      <c r="VRE1205" s="22"/>
      <c r="VRF1205" s="22"/>
      <c r="VRG1205" s="22"/>
      <c r="VRH1205" s="22"/>
      <c r="VRI1205" s="22"/>
      <c r="VRJ1205" s="22"/>
      <c r="VRK1205" s="22"/>
      <c r="VRL1205" s="22"/>
      <c r="VRM1205" s="22"/>
      <c r="VRN1205" s="22"/>
      <c r="VRO1205" s="22"/>
      <c r="VRP1205" s="22"/>
      <c r="VRQ1205" s="22"/>
      <c r="VRR1205" s="22"/>
      <c r="VRS1205" s="22"/>
      <c r="VRT1205" s="22"/>
      <c r="VRU1205" s="22"/>
      <c r="VRV1205" s="22"/>
      <c r="VRW1205" s="22"/>
      <c r="VRX1205" s="22"/>
      <c r="VRY1205" s="22"/>
      <c r="VRZ1205" s="22"/>
      <c r="VSA1205" s="22"/>
      <c r="VSB1205" s="22"/>
      <c r="VSC1205" s="22"/>
      <c r="VSD1205" s="22"/>
      <c r="VSE1205" s="22"/>
      <c r="VSF1205" s="22"/>
      <c r="VSG1205" s="22"/>
      <c r="VSH1205" s="22"/>
      <c r="VSI1205" s="22"/>
      <c r="VSJ1205" s="22"/>
      <c r="VSK1205" s="22"/>
      <c r="VSL1205" s="22"/>
      <c r="VSM1205" s="22"/>
      <c r="VSN1205" s="22"/>
      <c r="VSO1205" s="22"/>
      <c r="VSP1205" s="22"/>
      <c r="VSQ1205" s="22"/>
      <c r="VSR1205" s="22"/>
      <c r="VSS1205" s="22"/>
      <c r="VST1205" s="22"/>
      <c r="VSU1205" s="22"/>
      <c r="VSV1205" s="22"/>
      <c r="VSW1205" s="22"/>
      <c r="VSX1205" s="22"/>
      <c r="VSY1205" s="22"/>
      <c r="VSZ1205" s="22"/>
      <c r="VTA1205" s="22"/>
      <c r="VTB1205" s="22"/>
      <c r="VTC1205" s="22"/>
      <c r="VTD1205" s="22"/>
      <c r="VTE1205" s="22"/>
      <c r="VTF1205" s="22"/>
      <c r="VTG1205" s="22"/>
      <c r="VTH1205" s="22"/>
      <c r="VTI1205" s="22"/>
      <c r="VTJ1205" s="22"/>
      <c r="VTK1205" s="22"/>
      <c r="VTL1205" s="22"/>
      <c r="VTM1205" s="22"/>
      <c r="VTN1205" s="22"/>
      <c r="VTO1205" s="22"/>
      <c r="VTP1205" s="22"/>
      <c r="VTQ1205" s="22"/>
      <c r="VTR1205" s="22"/>
      <c r="VTS1205" s="22"/>
      <c r="VTT1205" s="22"/>
      <c r="VTU1205" s="22"/>
      <c r="VTV1205" s="22"/>
      <c r="VTW1205" s="22"/>
      <c r="VTX1205" s="22"/>
      <c r="VTY1205" s="22"/>
      <c r="VTZ1205" s="22"/>
      <c r="VUA1205" s="22"/>
      <c r="VUB1205" s="22"/>
      <c r="VUC1205" s="22"/>
      <c r="VUD1205" s="22"/>
      <c r="VUE1205" s="22"/>
      <c r="VUF1205" s="22"/>
      <c r="VUG1205" s="22"/>
      <c r="VUH1205" s="22"/>
      <c r="VUI1205" s="22"/>
      <c r="VUJ1205" s="22"/>
      <c r="VUK1205" s="22"/>
      <c r="VUL1205" s="22"/>
      <c r="VUM1205" s="22"/>
      <c r="VUN1205" s="22"/>
      <c r="VUO1205" s="22"/>
      <c r="VUP1205" s="22"/>
      <c r="VUQ1205" s="22"/>
      <c r="VUR1205" s="22"/>
      <c r="VUS1205" s="22"/>
      <c r="VUT1205" s="22"/>
      <c r="VUU1205" s="22"/>
      <c r="VUV1205" s="22"/>
      <c r="VUW1205" s="22"/>
      <c r="VUX1205" s="22"/>
      <c r="VUY1205" s="22"/>
      <c r="VUZ1205" s="22"/>
      <c r="VVA1205" s="22"/>
      <c r="VVB1205" s="22"/>
      <c r="VVC1205" s="22"/>
      <c r="VVD1205" s="22"/>
      <c r="VVE1205" s="22"/>
      <c r="VVF1205" s="22"/>
      <c r="VVG1205" s="22"/>
      <c r="VVH1205" s="22"/>
      <c r="VVI1205" s="22"/>
      <c r="VVJ1205" s="22"/>
      <c r="VVK1205" s="22"/>
      <c r="VVL1205" s="22"/>
      <c r="VVM1205" s="22"/>
      <c r="VVN1205" s="22"/>
      <c r="VVO1205" s="22"/>
      <c r="VVP1205" s="22"/>
      <c r="VVQ1205" s="22"/>
      <c r="VVR1205" s="22"/>
      <c r="VVS1205" s="22"/>
      <c r="VVT1205" s="22"/>
      <c r="VVU1205" s="22"/>
      <c r="VVV1205" s="22"/>
      <c r="VVW1205" s="22"/>
      <c r="VVX1205" s="22"/>
      <c r="VVY1205" s="22"/>
      <c r="VVZ1205" s="22"/>
      <c r="VWA1205" s="22"/>
      <c r="VWB1205" s="22"/>
      <c r="VWC1205" s="22"/>
      <c r="VWD1205" s="22"/>
      <c r="VWE1205" s="22"/>
      <c r="VWF1205" s="22"/>
      <c r="VWG1205" s="22"/>
      <c r="VWH1205" s="22"/>
      <c r="VWI1205" s="22"/>
      <c r="VWJ1205" s="22"/>
      <c r="VWK1205" s="22"/>
      <c r="VWL1205" s="22"/>
      <c r="VWM1205" s="22"/>
      <c r="VWN1205" s="22"/>
      <c r="VWO1205" s="22"/>
      <c r="VWP1205" s="22"/>
      <c r="VWQ1205" s="22"/>
      <c r="VWR1205" s="22"/>
      <c r="VWS1205" s="22"/>
      <c r="VWT1205" s="22"/>
      <c r="VWU1205" s="22"/>
      <c r="VWV1205" s="22"/>
      <c r="VWW1205" s="22"/>
      <c r="VWX1205" s="22"/>
      <c r="VWY1205" s="22"/>
      <c r="VWZ1205" s="22"/>
      <c r="VXA1205" s="22"/>
      <c r="VXB1205" s="22"/>
      <c r="VXC1205" s="22"/>
      <c r="VXD1205" s="22"/>
      <c r="VXE1205" s="22"/>
      <c r="VXF1205" s="22"/>
      <c r="VXG1205" s="22"/>
      <c r="VXH1205" s="22"/>
      <c r="VXI1205" s="22"/>
      <c r="VXJ1205" s="22"/>
      <c r="VXK1205" s="22"/>
      <c r="VXL1205" s="22"/>
      <c r="VXM1205" s="22"/>
      <c r="VXN1205" s="22"/>
      <c r="VXO1205" s="22"/>
      <c r="VXP1205" s="22"/>
      <c r="VXQ1205" s="22"/>
      <c r="VXR1205" s="22"/>
      <c r="VXS1205" s="22"/>
      <c r="VXT1205" s="22"/>
      <c r="VXU1205" s="22"/>
      <c r="VXV1205" s="22"/>
      <c r="VXW1205" s="22"/>
      <c r="VXX1205" s="22"/>
      <c r="VXY1205" s="22"/>
      <c r="VXZ1205" s="22"/>
      <c r="VYA1205" s="22"/>
      <c r="VYB1205" s="22"/>
      <c r="VYC1205" s="22"/>
      <c r="VYD1205" s="22"/>
      <c r="VYE1205" s="22"/>
      <c r="VYF1205" s="22"/>
      <c r="VYG1205" s="22"/>
      <c r="VYH1205" s="22"/>
      <c r="VYI1205" s="22"/>
      <c r="VYJ1205" s="22"/>
      <c r="VYK1205" s="22"/>
      <c r="VYL1205" s="22"/>
      <c r="VYM1205" s="22"/>
      <c r="VYN1205" s="22"/>
      <c r="VYO1205" s="22"/>
      <c r="VYP1205" s="22"/>
      <c r="VYQ1205" s="22"/>
      <c r="VYR1205" s="22"/>
      <c r="VYS1205" s="22"/>
      <c r="VYT1205" s="22"/>
      <c r="VYU1205" s="22"/>
      <c r="VYV1205" s="22"/>
      <c r="VYW1205" s="22"/>
      <c r="VYX1205" s="22"/>
      <c r="VYY1205" s="22"/>
      <c r="VYZ1205" s="22"/>
      <c r="VZA1205" s="22"/>
      <c r="VZB1205" s="22"/>
      <c r="VZC1205" s="22"/>
      <c r="VZD1205" s="22"/>
      <c r="VZE1205" s="22"/>
      <c r="VZF1205" s="22"/>
      <c r="VZG1205" s="22"/>
      <c r="VZH1205" s="22"/>
      <c r="VZI1205" s="22"/>
      <c r="VZJ1205" s="22"/>
      <c r="VZK1205" s="22"/>
      <c r="VZL1205" s="22"/>
      <c r="VZM1205" s="22"/>
      <c r="VZN1205" s="22"/>
      <c r="VZO1205" s="22"/>
      <c r="VZP1205" s="22"/>
      <c r="VZQ1205" s="22"/>
      <c r="VZR1205" s="22"/>
      <c r="VZS1205" s="22"/>
      <c r="VZT1205" s="22"/>
      <c r="VZU1205" s="22"/>
      <c r="VZV1205" s="22"/>
      <c r="VZW1205" s="22"/>
      <c r="VZX1205" s="22"/>
      <c r="VZY1205" s="22"/>
      <c r="VZZ1205" s="22"/>
      <c r="WAA1205" s="22"/>
      <c r="WAB1205" s="22"/>
      <c r="WAC1205" s="22"/>
      <c r="WAD1205" s="22"/>
      <c r="WAE1205" s="22"/>
      <c r="WAF1205" s="22"/>
      <c r="WAG1205" s="22"/>
      <c r="WAH1205" s="22"/>
      <c r="WAI1205" s="22"/>
      <c r="WAJ1205" s="22"/>
      <c r="WAK1205" s="22"/>
      <c r="WAL1205" s="22"/>
      <c r="WAM1205" s="22"/>
      <c r="WAN1205" s="22"/>
      <c r="WAO1205" s="22"/>
      <c r="WAP1205" s="22"/>
      <c r="WAQ1205" s="22"/>
      <c r="WAR1205" s="22"/>
      <c r="WAS1205" s="22"/>
      <c r="WAT1205" s="22"/>
      <c r="WAU1205" s="22"/>
      <c r="WAV1205" s="22"/>
      <c r="WAW1205" s="22"/>
      <c r="WAX1205" s="22"/>
      <c r="WAY1205" s="22"/>
      <c r="WAZ1205" s="22"/>
      <c r="WBA1205" s="22"/>
      <c r="WBB1205" s="22"/>
      <c r="WBC1205" s="22"/>
      <c r="WBD1205" s="22"/>
      <c r="WBE1205" s="22"/>
      <c r="WBF1205" s="22"/>
      <c r="WBG1205" s="22"/>
      <c r="WBH1205" s="22"/>
      <c r="WBI1205" s="22"/>
      <c r="WBJ1205" s="22"/>
      <c r="WBK1205" s="22"/>
      <c r="WBL1205" s="22"/>
      <c r="WBM1205" s="22"/>
      <c r="WBN1205" s="22"/>
      <c r="WBO1205" s="22"/>
      <c r="WBP1205" s="22"/>
      <c r="WBQ1205" s="22"/>
      <c r="WBR1205" s="22"/>
      <c r="WBS1205" s="22"/>
      <c r="WBT1205" s="22"/>
      <c r="WBU1205" s="22"/>
      <c r="WBV1205" s="22"/>
      <c r="WBW1205" s="22"/>
      <c r="WBX1205" s="22"/>
      <c r="WBY1205" s="22"/>
      <c r="WBZ1205" s="22"/>
      <c r="WCA1205" s="22"/>
      <c r="WCB1205" s="22"/>
      <c r="WCC1205" s="22"/>
      <c r="WCD1205" s="22"/>
      <c r="WCE1205" s="22"/>
      <c r="WCF1205" s="22"/>
      <c r="WCG1205" s="22"/>
      <c r="WCH1205" s="22"/>
      <c r="WCI1205" s="22"/>
      <c r="WCJ1205" s="22"/>
      <c r="WCK1205" s="22"/>
      <c r="WCL1205" s="22"/>
      <c r="WCM1205" s="22"/>
      <c r="WCN1205" s="22"/>
      <c r="WCO1205" s="22"/>
      <c r="WCP1205" s="22"/>
      <c r="WCQ1205" s="22"/>
      <c r="WCR1205" s="22"/>
      <c r="WCS1205" s="22"/>
      <c r="WCT1205" s="22"/>
      <c r="WCU1205" s="22"/>
      <c r="WCV1205" s="22"/>
      <c r="WCW1205" s="22"/>
      <c r="WCX1205" s="22"/>
      <c r="WCY1205" s="22"/>
      <c r="WCZ1205" s="22"/>
      <c r="WDA1205" s="22"/>
      <c r="WDB1205" s="22"/>
      <c r="WDC1205" s="22"/>
      <c r="WDD1205" s="22"/>
      <c r="WDE1205" s="22"/>
      <c r="WDF1205" s="22"/>
      <c r="WDG1205" s="22"/>
      <c r="WDH1205" s="22"/>
      <c r="WDI1205" s="22"/>
      <c r="WDJ1205" s="22"/>
      <c r="WDK1205" s="22"/>
      <c r="WDL1205" s="22"/>
      <c r="WDM1205" s="22"/>
      <c r="WDN1205" s="22"/>
      <c r="WDO1205" s="22"/>
      <c r="WDP1205" s="22"/>
      <c r="WDQ1205" s="22"/>
      <c r="WDR1205" s="22"/>
      <c r="WDS1205" s="22"/>
      <c r="WDT1205" s="22"/>
      <c r="WDU1205" s="22"/>
      <c r="WDV1205" s="22"/>
      <c r="WDW1205" s="22"/>
      <c r="WDX1205" s="22"/>
      <c r="WDY1205" s="22"/>
      <c r="WDZ1205" s="22"/>
      <c r="WEA1205" s="22"/>
      <c r="WEB1205" s="22"/>
      <c r="WEC1205" s="22"/>
      <c r="WED1205" s="22"/>
      <c r="WEE1205" s="22"/>
      <c r="WEF1205" s="22"/>
      <c r="WEG1205" s="22"/>
      <c r="WEH1205" s="22"/>
      <c r="WEI1205" s="22"/>
      <c r="WEJ1205" s="22"/>
      <c r="WEK1205" s="22"/>
      <c r="WEL1205" s="22"/>
      <c r="WEM1205" s="22"/>
      <c r="WEN1205" s="22"/>
      <c r="WEO1205" s="22"/>
      <c r="WEP1205" s="22"/>
      <c r="WEQ1205" s="22"/>
      <c r="WER1205" s="22"/>
      <c r="WES1205" s="22"/>
      <c r="WET1205" s="22"/>
      <c r="WEU1205" s="22"/>
      <c r="WEV1205" s="22"/>
      <c r="WEW1205" s="22"/>
      <c r="WEX1205" s="22"/>
      <c r="WEY1205" s="22"/>
      <c r="WEZ1205" s="22"/>
      <c r="WFA1205" s="22"/>
      <c r="WFB1205" s="22"/>
      <c r="WFC1205" s="22"/>
      <c r="WFD1205" s="22"/>
      <c r="WFE1205" s="22"/>
      <c r="WFF1205" s="22"/>
      <c r="WFG1205" s="22"/>
      <c r="WFH1205" s="22"/>
      <c r="WFI1205" s="22"/>
      <c r="WFJ1205" s="22"/>
      <c r="WFK1205" s="22"/>
      <c r="WFL1205" s="22"/>
      <c r="WFM1205" s="22"/>
      <c r="WFN1205" s="22"/>
      <c r="WFO1205" s="22"/>
      <c r="WFP1205" s="22"/>
      <c r="WFQ1205" s="22"/>
      <c r="WFR1205" s="22"/>
      <c r="WFS1205" s="22"/>
      <c r="WFT1205" s="22"/>
      <c r="WFU1205" s="22"/>
      <c r="WFV1205" s="22"/>
      <c r="WFW1205" s="22"/>
      <c r="WFX1205" s="22"/>
      <c r="WFY1205" s="22"/>
      <c r="WFZ1205" s="22"/>
      <c r="WGA1205" s="22"/>
      <c r="WGB1205" s="22"/>
      <c r="WGC1205" s="22"/>
      <c r="WGD1205" s="22"/>
      <c r="WGE1205" s="22"/>
      <c r="WGF1205" s="22"/>
      <c r="WGG1205" s="22"/>
      <c r="WGH1205" s="22"/>
      <c r="WGI1205" s="22"/>
      <c r="WGJ1205" s="22"/>
      <c r="WGK1205" s="22"/>
      <c r="WGL1205" s="22"/>
      <c r="WGM1205" s="22"/>
      <c r="WGN1205" s="22"/>
      <c r="WGO1205" s="22"/>
      <c r="WGP1205" s="22"/>
      <c r="WGQ1205" s="22"/>
      <c r="WGR1205" s="22"/>
      <c r="WGS1205" s="22"/>
      <c r="WGT1205" s="22"/>
      <c r="WGU1205" s="22"/>
      <c r="WGV1205" s="22"/>
      <c r="WGW1205" s="22"/>
      <c r="WGX1205" s="22"/>
      <c r="WGY1205" s="22"/>
      <c r="WGZ1205" s="22"/>
      <c r="WHA1205" s="22"/>
      <c r="WHB1205" s="22"/>
      <c r="WHC1205" s="22"/>
      <c r="WHD1205" s="22"/>
      <c r="WHE1205" s="22"/>
      <c r="WHF1205" s="22"/>
      <c r="WHG1205" s="22"/>
      <c r="WHH1205" s="22"/>
      <c r="WHI1205" s="22"/>
      <c r="WHJ1205" s="22"/>
      <c r="WHK1205" s="22"/>
      <c r="WHL1205" s="22"/>
      <c r="WHM1205" s="22"/>
      <c r="WHN1205" s="22"/>
      <c r="WHO1205" s="22"/>
      <c r="WHP1205" s="22"/>
      <c r="WHQ1205" s="22"/>
      <c r="WHR1205" s="22"/>
      <c r="WHS1205" s="22"/>
      <c r="WHT1205" s="22"/>
      <c r="WHU1205" s="22"/>
      <c r="WHV1205" s="22"/>
      <c r="WHW1205" s="22"/>
      <c r="WHX1205" s="22"/>
      <c r="WHY1205" s="22"/>
      <c r="WHZ1205" s="22"/>
      <c r="WIA1205" s="22"/>
      <c r="WIB1205" s="22"/>
      <c r="WIC1205" s="22"/>
      <c r="WID1205" s="22"/>
      <c r="WIE1205" s="22"/>
      <c r="WIF1205" s="22"/>
      <c r="WIG1205" s="22"/>
      <c r="WIH1205" s="22"/>
      <c r="WII1205" s="22"/>
      <c r="WIJ1205" s="22"/>
      <c r="WIK1205" s="22"/>
      <c r="WIL1205" s="22"/>
      <c r="WIM1205" s="22"/>
      <c r="WIN1205" s="22"/>
      <c r="WIO1205" s="22"/>
      <c r="WIP1205" s="22"/>
      <c r="WIQ1205" s="22"/>
      <c r="WIR1205" s="22"/>
      <c r="WIS1205" s="22"/>
      <c r="WIT1205" s="22"/>
      <c r="WIU1205" s="22"/>
      <c r="WIV1205" s="22"/>
      <c r="WIW1205" s="22"/>
      <c r="WIX1205" s="22"/>
      <c r="WIY1205" s="22"/>
      <c r="WIZ1205" s="22"/>
      <c r="WJA1205" s="22"/>
      <c r="WJB1205" s="22"/>
      <c r="WJC1205" s="22"/>
      <c r="WJD1205" s="22"/>
      <c r="WJE1205" s="22"/>
      <c r="WJF1205" s="22"/>
      <c r="WJG1205" s="22"/>
      <c r="WJH1205" s="22"/>
      <c r="WJI1205" s="22"/>
      <c r="WJJ1205" s="22"/>
      <c r="WJK1205" s="22"/>
      <c r="WJL1205" s="22"/>
      <c r="WJM1205" s="22"/>
      <c r="WJN1205" s="22"/>
      <c r="WJO1205" s="22"/>
      <c r="WJP1205" s="22"/>
      <c r="WJQ1205" s="22"/>
      <c r="WJR1205" s="22"/>
      <c r="WJS1205" s="22"/>
      <c r="WJT1205" s="22"/>
      <c r="WJU1205" s="22"/>
      <c r="WJV1205" s="22"/>
      <c r="WJW1205" s="22"/>
      <c r="WJX1205" s="22"/>
      <c r="WJY1205" s="22"/>
      <c r="WJZ1205" s="22"/>
      <c r="WKA1205" s="22"/>
      <c r="WKB1205" s="22"/>
      <c r="WKC1205" s="22"/>
      <c r="WKD1205" s="22"/>
      <c r="WKE1205" s="22"/>
      <c r="WKF1205" s="22"/>
      <c r="WKG1205" s="22"/>
      <c r="WKH1205" s="22"/>
      <c r="WKI1205" s="22"/>
      <c r="WKJ1205" s="22"/>
      <c r="WKK1205" s="22"/>
      <c r="WKL1205" s="22"/>
      <c r="WKM1205" s="22"/>
      <c r="WKN1205" s="22"/>
      <c r="WKO1205" s="22"/>
      <c r="WKP1205" s="22"/>
      <c r="WKQ1205" s="22"/>
      <c r="WKR1205" s="22"/>
      <c r="WKS1205" s="22"/>
      <c r="WKT1205" s="22"/>
      <c r="WKU1205" s="22"/>
      <c r="WKV1205" s="22"/>
      <c r="WKW1205" s="22"/>
      <c r="WKX1205" s="22"/>
      <c r="WKY1205" s="22"/>
      <c r="WKZ1205" s="22"/>
      <c r="WLA1205" s="22"/>
      <c r="WLB1205" s="22"/>
      <c r="WLC1205" s="22"/>
      <c r="WLD1205" s="22"/>
      <c r="WLE1205" s="22"/>
      <c r="WLF1205" s="22"/>
      <c r="WLG1205" s="22"/>
      <c r="WLH1205" s="22"/>
      <c r="WLI1205" s="22"/>
      <c r="WLJ1205" s="22"/>
      <c r="WLK1205" s="22"/>
      <c r="WLL1205" s="22"/>
      <c r="WLM1205" s="22"/>
      <c r="WLN1205" s="22"/>
      <c r="WLO1205" s="22"/>
      <c r="WLP1205" s="22"/>
      <c r="WLQ1205" s="22"/>
      <c r="WLR1205" s="22"/>
      <c r="WLS1205" s="22"/>
      <c r="WLT1205" s="22"/>
      <c r="WLU1205" s="22"/>
      <c r="WLV1205" s="22"/>
      <c r="WLW1205" s="22"/>
      <c r="WLX1205" s="22"/>
      <c r="WLY1205" s="22"/>
      <c r="WLZ1205" s="22"/>
      <c r="WMA1205" s="22"/>
      <c r="WMB1205" s="22"/>
      <c r="WMC1205" s="22"/>
      <c r="WMD1205" s="22"/>
      <c r="WME1205" s="22"/>
      <c r="WMF1205" s="22"/>
      <c r="WMG1205" s="22"/>
      <c r="WMH1205" s="22"/>
      <c r="WMI1205" s="22"/>
      <c r="WMJ1205" s="22"/>
      <c r="WMK1205" s="22"/>
      <c r="WML1205" s="22"/>
      <c r="WMM1205" s="22"/>
      <c r="WMN1205" s="22"/>
      <c r="WMO1205" s="22"/>
      <c r="WMP1205" s="22"/>
      <c r="WMQ1205" s="22"/>
      <c r="WMR1205" s="22"/>
      <c r="WMS1205" s="22"/>
      <c r="WMT1205" s="22"/>
      <c r="WMU1205" s="22"/>
      <c r="WMV1205" s="22"/>
      <c r="WMW1205" s="22"/>
      <c r="WMX1205" s="22"/>
      <c r="WMY1205" s="22"/>
      <c r="WMZ1205" s="22"/>
      <c r="WNA1205" s="22"/>
      <c r="WNB1205" s="22"/>
      <c r="WNC1205" s="22"/>
      <c r="WND1205" s="22"/>
      <c r="WNE1205" s="22"/>
      <c r="WNF1205" s="22"/>
      <c r="WNG1205" s="22"/>
      <c r="WNH1205" s="22"/>
      <c r="WNI1205" s="22"/>
      <c r="WNJ1205" s="22"/>
      <c r="WNK1205" s="22"/>
      <c r="WNL1205" s="22"/>
      <c r="WNM1205" s="22"/>
      <c r="WNN1205" s="22"/>
      <c r="WNO1205" s="22"/>
      <c r="WNP1205" s="22"/>
      <c r="WNQ1205" s="22"/>
      <c r="WNR1205" s="22"/>
      <c r="WNS1205" s="22"/>
      <c r="WNT1205" s="22"/>
      <c r="WNU1205" s="22"/>
      <c r="WNV1205" s="22"/>
      <c r="WNW1205" s="22"/>
      <c r="WNX1205" s="22"/>
      <c r="WNY1205" s="22"/>
      <c r="WNZ1205" s="22"/>
      <c r="WOA1205" s="22"/>
      <c r="WOB1205" s="22"/>
      <c r="WOC1205" s="22"/>
      <c r="WOD1205" s="22"/>
      <c r="WOE1205" s="22"/>
      <c r="WOF1205" s="22"/>
      <c r="WOG1205" s="22"/>
      <c r="WOH1205" s="22"/>
      <c r="WOI1205" s="22"/>
      <c r="WOJ1205" s="22"/>
      <c r="WOK1205" s="22"/>
      <c r="WOL1205" s="22"/>
      <c r="WOM1205" s="22"/>
      <c r="WON1205" s="22"/>
      <c r="WOO1205" s="22"/>
      <c r="WOP1205" s="22"/>
      <c r="WOQ1205" s="22"/>
      <c r="WOR1205" s="22"/>
      <c r="WOS1205" s="22"/>
      <c r="WOT1205" s="22"/>
      <c r="WOU1205" s="22"/>
      <c r="WOV1205" s="22"/>
      <c r="WOW1205" s="22"/>
      <c r="WOX1205" s="22"/>
      <c r="WOY1205" s="22"/>
      <c r="WOZ1205" s="22"/>
      <c r="WPA1205" s="22"/>
      <c r="WPB1205" s="22"/>
      <c r="WPC1205" s="22"/>
      <c r="WPD1205" s="22"/>
      <c r="WPE1205" s="22"/>
      <c r="WPF1205" s="22"/>
      <c r="WPG1205" s="22"/>
      <c r="WPH1205" s="22"/>
      <c r="WPI1205" s="22"/>
      <c r="WPJ1205" s="22"/>
      <c r="WPK1205" s="22"/>
      <c r="WPL1205" s="22"/>
      <c r="WPM1205" s="22"/>
      <c r="WPN1205" s="22"/>
      <c r="WPO1205" s="22"/>
      <c r="WPP1205" s="22"/>
      <c r="WPQ1205" s="22"/>
      <c r="WPR1205" s="22"/>
      <c r="WPS1205" s="22"/>
      <c r="WPT1205" s="22"/>
      <c r="WPU1205" s="22"/>
      <c r="WPV1205" s="22"/>
      <c r="WPW1205" s="22"/>
      <c r="WPX1205" s="22"/>
      <c r="WPY1205" s="22"/>
      <c r="WPZ1205" s="22"/>
      <c r="WQA1205" s="22"/>
      <c r="WQB1205" s="22"/>
      <c r="WQC1205" s="22"/>
      <c r="WQD1205" s="22"/>
      <c r="WQE1205" s="22"/>
      <c r="WQF1205" s="22"/>
      <c r="WQG1205" s="22"/>
      <c r="WQH1205" s="22"/>
      <c r="WQI1205" s="22"/>
      <c r="WQJ1205" s="22"/>
      <c r="WQK1205" s="22"/>
      <c r="WQL1205" s="22"/>
      <c r="WQM1205" s="22"/>
      <c r="WQN1205" s="22"/>
      <c r="WQO1205" s="22"/>
      <c r="WQP1205" s="22"/>
      <c r="WQQ1205" s="22"/>
      <c r="WQR1205" s="22"/>
      <c r="WQS1205" s="22"/>
      <c r="WQT1205" s="22"/>
      <c r="WQU1205" s="22"/>
      <c r="WQV1205" s="22"/>
      <c r="WQW1205" s="22"/>
      <c r="WQX1205" s="22"/>
      <c r="WQY1205" s="22"/>
      <c r="WQZ1205" s="22"/>
      <c r="WRA1205" s="22"/>
      <c r="WRB1205" s="22"/>
      <c r="WRC1205" s="22"/>
      <c r="WRD1205" s="22"/>
      <c r="WRE1205" s="22"/>
      <c r="WRF1205" s="22"/>
      <c r="WRG1205" s="22"/>
      <c r="WRH1205" s="22"/>
      <c r="WRI1205" s="22"/>
      <c r="WRJ1205" s="22"/>
      <c r="WRK1205" s="22"/>
      <c r="WRL1205" s="22"/>
      <c r="WRM1205" s="22"/>
      <c r="WRN1205" s="22"/>
      <c r="WRO1205" s="22"/>
      <c r="WRP1205" s="22"/>
      <c r="WRQ1205" s="22"/>
      <c r="WRR1205" s="22"/>
      <c r="WRS1205" s="22"/>
      <c r="WRT1205" s="22"/>
      <c r="WRU1205" s="22"/>
      <c r="WRV1205" s="22"/>
      <c r="WRW1205" s="22"/>
      <c r="WRX1205" s="22"/>
      <c r="WRY1205" s="22"/>
      <c r="WRZ1205" s="22"/>
      <c r="WSA1205" s="22"/>
      <c r="WSB1205" s="22"/>
      <c r="WSC1205" s="22"/>
      <c r="WSD1205" s="22"/>
      <c r="WSE1205" s="22"/>
      <c r="WSF1205" s="22"/>
      <c r="WSG1205" s="22"/>
      <c r="WSH1205" s="22"/>
      <c r="WSI1205" s="22"/>
      <c r="WSJ1205" s="22"/>
      <c r="WSK1205" s="22"/>
      <c r="WSL1205" s="22"/>
      <c r="WSM1205" s="22"/>
      <c r="WSN1205" s="22"/>
      <c r="WSO1205" s="22"/>
      <c r="WSP1205" s="22"/>
      <c r="WSQ1205" s="22"/>
      <c r="WSR1205" s="22"/>
      <c r="WSS1205" s="22"/>
      <c r="WST1205" s="22"/>
      <c r="WSU1205" s="22"/>
      <c r="WSV1205" s="22"/>
      <c r="WSW1205" s="22"/>
      <c r="WSX1205" s="22"/>
      <c r="WSY1205" s="22"/>
      <c r="WSZ1205" s="22"/>
      <c r="WTA1205" s="22"/>
      <c r="WTB1205" s="22"/>
      <c r="WTC1205" s="22"/>
      <c r="WTD1205" s="22"/>
      <c r="WTE1205" s="22"/>
      <c r="WTF1205" s="22"/>
      <c r="WTG1205" s="22"/>
      <c r="WTH1205" s="22"/>
      <c r="WTI1205" s="22"/>
      <c r="WTJ1205" s="22"/>
      <c r="WTK1205" s="22"/>
      <c r="WTL1205" s="22"/>
      <c r="WTM1205" s="22"/>
      <c r="WTN1205" s="22"/>
      <c r="WTO1205" s="22"/>
      <c r="WTP1205" s="22"/>
      <c r="WTQ1205" s="22"/>
      <c r="WTR1205" s="22"/>
      <c r="WTS1205" s="22"/>
      <c r="WTT1205" s="22"/>
      <c r="WTU1205" s="22"/>
      <c r="WTV1205" s="22"/>
      <c r="WTW1205" s="22"/>
      <c r="WTX1205" s="22"/>
      <c r="WTY1205" s="22"/>
      <c r="WTZ1205" s="22"/>
      <c r="WUA1205" s="22"/>
      <c r="WUB1205" s="22"/>
      <c r="WUC1205" s="22"/>
      <c r="WUD1205" s="22"/>
      <c r="WUE1205" s="22"/>
      <c r="WUF1205" s="22"/>
      <c r="WUG1205" s="22"/>
      <c r="WUH1205" s="22"/>
      <c r="WUI1205" s="22"/>
      <c r="WUJ1205" s="22"/>
      <c r="WUK1205" s="22"/>
      <c r="WUL1205" s="22"/>
      <c r="WUM1205" s="22"/>
      <c r="WUN1205" s="22"/>
      <c r="WUO1205" s="22"/>
      <c r="WUP1205" s="22"/>
      <c r="WUQ1205" s="22"/>
      <c r="WUR1205" s="22"/>
      <c r="WUS1205" s="22"/>
      <c r="WUT1205" s="22"/>
      <c r="WUU1205" s="22"/>
      <c r="WUV1205" s="22"/>
      <c r="WUW1205" s="22"/>
      <c r="WUX1205" s="22"/>
      <c r="WUY1205" s="22"/>
      <c r="WUZ1205" s="22"/>
      <c r="WVA1205" s="22"/>
      <c r="WVB1205" s="22"/>
      <c r="WVC1205" s="22"/>
      <c r="WVD1205" s="22"/>
      <c r="WVE1205" s="22"/>
      <c r="WVF1205" s="22"/>
      <c r="WVG1205" s="22"/>
      <c r="WVH1205" s="22"/>
      <c r="WVI1205" s="22"/>
      <c r="WVJ1205" s="22"/>
      <c r="WVK1205" s="22"/>
      <c r="WVL1205" s="22"/>
      <c r="WVM1205" s="22"/>
      <c r="WVN1205" s="22"/>
      <c r="WVO1205" s="22"/>
      <c r="WVP1205" s="22"/>
      <c r="WVQ1205" s="22"/>
      <c r="WVR1205" s="22"/>
      <c r="WVS1205" s="22"/>
      <c r="WVT1205" s="22"/>
      <c r="WVU1205" s="22"/>
      <c r="WVV1205" s="22"/>
      <c r="WVW1205" s="22"/>
      <c r="WVX1205" s="22"/>
      <c r="WVY1205" s="22"/>
      <c r="WVZ1205" s="22"/>
      <c r="WWA1205" s="22"/>
      <c r="WWB1205" s="22"/>
      <c r="WWC1205" s="22"/>
      <c r="WWD1205" s="22"/>
      <c r="WWE1205" s="22"/>
      <c r="WWF1205" s="22"/>
      <c r="WWG1205" s="22"/>
      <c r="WWH1205" s="22"/>
      <c r="WWI1205" s="22"/>
      <c r="WWJ1205" s="22"/>
      <c r="WWK1205" s="22"/>
      <c r="WWL1205" s="22"/>
      <c r="WWM1205" s="22"/>
      <c r="WWN1205" s="22"/>
      <c r="WWO1205" s="22"/>
      <c r="WWP1205" s="22"/>
      <c r="WWQ1205" s="22"/>
      <c r="WWR1205" s="22"/>
      <c r="WWS1205" s="22"/>
      <c r="WWT1205" s="22"/>
      <c r="WWU1205" s="22"/>
      <c r="WWV1205" s="22"/>
      <c r="WWW1205" s="22"/>
      <c r="WWX1205" s="22"/>
      <c r="WWY1205" s="22"/>
      <c r="WWZ1205" s="22"/>
      <c r="WXA1205" s="22"/>
      <c r="WXB1205" s="22"/>
      <c r="WXC1205" s="22"/>
      <c r="WXD1205" s="22"/>
      <c r="WXE1205" s="22"/>
      <c r="WXF1205" s="22"/>
      <c r="WXG1205" s="22"/>
      <c r="WXH1205" s="22"/>
      <c r="WXI1205" s="22"/>
      <c r="WXJ1205" s="22"/>
      <c r="WXK1205" s="22"/>
      <c r="WXL1205" s="22"/>
      <c r="WXM1205" s="22"/>
      <c r="WXN1205" s="22"/>
      <c r="WXO1205" s="22"/>
      <c r="WXP1205" s="22"/>
      <c r="WXQ1205" s="22"/>
      <c r="WXR1205" s="22"/>
      <c r="WXS1205" s="22"/>
      <c r="WXT1205" s="22"/>
      <c r="WXU1205" s="22"/>
      <c r="WXV1205" s="22"/>
      <c r="WXW1205" s="22"/>
      <c r="WXX1205" s="22"/>
      <c r="WXY1205" s="22"/>
      <c r="WXZ1205" s="22"/>
      <c r="WYA1205" s="22"/>
      <c r="WYB1205" s="22"/>
      <c r="WYC1205" s="22"/>
      <c r="WYD1205" s="22"/>
      <c r="WYE1205" s="22"/>
      <c r="WYF1205" s="22"/>
      <c r="WYG1205" s="22"/>
      <c r="WYH1205" s="22"/>
      <c r="WYI1205" s="22"/>
      <c r="WYJ1205" s="22"/>
      <c r="WYK1205" s="22"/>
      <c r="WYL1205" s="22"/>
      <c r="WYM1205" s="22"/>
      <c r="WYN1205" s="22"/>
      <c r="WYO1205" s="22"/>
      <c r="WYP1205" s="22"/>
      <c r="WYQ1205" s="22"/>
      <c r="WYR1205" s="22"/>
      <c r="WYS1205" s="22"/>
      <c r="WYT1205" s="22"/>
      <c r="WYU1205" s="22"/>
      <c r="WYV1205" s="22"/>
      <c r="WYW1205" s="22"/>
      <c r="WYX1205" s="22"/>
      <c r="WYY1205" s="22"/>
      <c r="WYZ1205" s="22"/>
      <c r="WZA1205" s="22"/>
      <c r="WZB1205" s="22"/>
      <c r="WZC1205" s="22"/>
      <c r="WZD1205" s="22"/>
      <c r="WZE1205" s="22"/>
      <c r="WZF1205" s="22"/>
      <c r="WZG1205" s="22"/>
      <c r="WZH1205" s="22"/>
      <c r="WZI1205" s="22"/>
      <c r="WZJ1205" s="22"/>
      <c r="WZK1205" s="22"/>
      <c r="WZL1205" s="22"/>
      <c r="WZM1205" s="22"/>
      <c r="WZN1205" s="22"/>
      <c r="WZO1205" s="22"/>
      <c r="WZP1205" s="22"/>
      <c r="WZQ1205" s="22"/>
      <c r="WZR1205" s="22"/>
      <c r="WZS1205" s="22"/>
      <c r="WZT1205" s="22"/>
      <c r="WZU1205" s="22"/>
      <c r="WZV1205" s="22"/>
      <c r="WZW1205" s="22"/>
      <c r="WZX1205" s="22"/>
      <c r="WZY1205" s="22"/>
      <c r="WZZ1205" s="22"/>
      <c r="XAA1205" s="22"/>
      <c r="XAB1205" s="22"/>
      <c r="XAC1205" s="22"/>
      <c r="XAD1205" s="22"/>
      <c r="XAE1205" s="22"/>
      <c r="XAF1205" s="22"/>
      <c r="XAG1205" s="22"/>
      <c r="XAH1205" s="22"/>
      <c r="XAI1205" s="22"/>
      <c r="XAJ1205" s="22"/>
      <c r="XAK1205" s="22"/>
      <c r="XAL1205" s="22"/>
      <c r="XAM1205" s="22"/>
      <c r="XAN1205" s="22"/>
      <c r="XAO1205" s="22"/>
      <c r="XAP1205" s="22"/>
      <c r="XAQ1205" s="22"/>
      <c r="XAR1205" s="22"/>
      <c r="XAS1205" s="22"/>
      <c r="XAT1205" s="22"/>
      <c r="XAU1205" s="22"/>
      <c r="XAV1205" s="22"/>
      <c r="XAW1205" s="22"/>
      <c r="XAX1205" s="22"/>
      <c r="XAY1205" s="22"/>
      <c r="XAZ1205" s="22"/>
      <c r="XBA1205" s="22"/>
      <c r="XBB1205" s="22"/>
      <c r="XBC1205" s="22"/>
      <c r="XBD1205" s="22"/>
      <c r="XBE1205" s="22"/>
      <c r="XBF1205" s="22"/>
      <c r="XBG1205" s="22"/>
      <c r="XBH1205" s="22"/>
      <c r="XBI1205" s="22"/>
      <c r="XBJ1205" s="22"/>
      <c r="XBK1205" s="22"/>
      <c r="XBL1205" s="22"/>
      <c r="XBM1205" s="22"/>
      <c r="XBN1205" s="22"/>
      <c r="XBO1205" s="22"/>
      <c r="XBP1205" s="22"/>
      <c r="XBQ1205" s="22"/>
      <c r="XBR1205" s="22"/>
      <c r="XBS1205" s="22"/>
      <c r="XBT1205" s="22"/>
      <c r="XBU1205" s="22"/>
      <c r="XBV1205" s="22"/>
      <c r="XBW1205" s="22"/>
      <c r="XBX1205" s="22"/>
      <c r="XBY1205" s="22"/>
      <c r="XBZ1205" s="22"/>
      <c r="XCA1205" s="22"/>
      <c r="XCB1205" s="22"/>
      <c r="XCC1205" s="22"/>
      <c r="XCD1205" s="22"/>
      <c r="XCE1205" s="22"/>
      <c r="XCF1205" s="22"/>
      <c r="XCG1205" s="22"/>
      <c r="XCH1205" s="22"/>
      <c r="XCI1205" s="22"/>
      <c r="XCJ1205" s="22"/>
      <c r="XCK1205" s="22"/>
      <c r="XCL1205" s="22"/>
      <c r="XCM1205" s="22"/>
      <c r="XCN1205" s="22"/>
      <c r="XCO1205" s="22"/>
    </row>
    <row r="1206" spans="1:16317" s="17" customFormat="1" ht="55.5" customHeight="1">
      <c r="A1206" s="480"/>
      <c r="B1206" s="284" t="s">
        <v>389</v>
      </c>
      <c r="C1206" s="215" t="s">
        <v>6183</v>
      </c>
      <c r="D1206" s="252" t="s">
        <v>6184</v>
      </c>
      <c r="E1206" s="211" t="s">
        <v>901</v>
      </c>
      <c r="F1206" s="211" t="s">
        <v>6185</v>
      </c>
      <c r="G1206" s="212" t="s">
        <v>6186</v>
      </c>
      <c r="H1206" s="198" t="s">
        <v>5</v>
      </c>
      <c r="I1206" s="281"/>
      <c r="J1206" s="281"/>
      <c r="K1206" s="201" t="s">
        <v>1558</v>
      </c>
      <c r="L1206" s="90" t="s">
        <v>1040</v>
      </c>
      <c r="M1206" s="202" t="s">
        <v>439</v>
      </c>
      <c r="N1206" s="106" t="s">
        <v>6120</v>
      </c>
      <c r="O1206" s="217"/>
      <c r="P1206" s="201" t="s">
        <v>907</v>
      </c>
      <c r="Q1206" s="90" t="s">
        <v>356</v>
      </c>
      <c r="R1206" s="202" t="s">
        <v>3600</v>
      </c>
      <c r="S1206" s="106"/>
      <c r="T1206" s="217"/>
      <c r="U1206" s="201" t="s">
        <v>908</v>
      </c>
      <c r="V1206" s="90" t="s">
        <v>356</v>
      </c>
      <c r="W1206" s="383" t="s">
        <v>905</v>
      </c>
      <c r="X1206" s="329"/>
      <c r="Y1206" s="282"/>
      <c r="Z1206" s="201" t="s">
        <v>3956</v>
      </c>
      <c r="AA1206" s="90" t="s">
        <v>356</v>
      </c>
      <c r="AB1206" s="383" t="s">
        <v>439</v>
      </c>
      <c r="AC1206" s="329"/>
      <c r="AD1206" s="282"/>
    </row>
    <row r="1207" spans="1:16317" s="17" customFormat="1" ht="52.9">
      <c r="A1207" s="480"/>
      <c r="B1207" s="284" t="s">
        <v>389</v>
      </c>
      <c r="C1207" s="215" t="s">
        <v>6187</v>
      </c>
      <c r="D1207" s="252" t="s">
        <v>6188</v>
      </c>
      <c r="E1207" s="211" t="s">
        <v>1705</v>
      </c>
      <c r="F1207" s="211" t="s">
        <v>6189</v>
      </c>
      <c r="G1207" s="212" t="s">
        <v>6190</v>
      </c>
      <c r="H1207" s="198" t="s">
        <v>5</v>
      </c>
      <c r="I1207" s="281"/>
      <c r="J1207" s="281"/>
      <c r="K1207" s="201" t="s">
        <v>1558</v>
      </c>
      <c r="L1207" s="90" t="s">
        <v>1040</v>
      </c>
      <c r="M1207" s="202" t="s">
        <v>439</v>
      </c>
      <c r="N1207" s="106" t="s">
        <v>6120</v>
      </c>
      <c r="O1207" s="217"/>
      <c r="P1207" s="201" t="s">
        <v>907</v>
      </c>
      <c r="Q1207" s="90" t="s">
        <v>357</v>
      </c>
      <c r="R1207" s="202" t="s">
        <v>3600</v>
      </c>
      <c r="S1207" s="106" t="s">
        <v>6191</v>
      </c>
      <c r="T1207" s="217"/>
      <c r="U1207" s="201" t="s">
        <v>908</v>
      </c>
      <c r="V1207" s="90" t="s">
        <v>356</v>
      </c>
      <c r="W1207" s="383" t="s">
        <v>905</v>
      </c>
      <c r="X1207" s="329"/>
      <c r="Y1207" s="282"/>
      <c r="Z1207" s="201"/>
      <c r="AA1207" s="90"/>
      <c r="AB1207" s="383"/>
      <c r="AC1207" s="329"/>
      <c r="AD1207" s="282"/>
    </row>
    <row r="1208" spans="1:16317" s="17" customFormat="1" ht="39.6">
      <c r="A1208" s="480"/>
      <c r="B1208" s="284" t="s">
        <v>389</v>
      </c>
      <c r="C1208" s="215" t="s">
        <v>6192</v>
      </c>
      <c r="D1208" s="252" t="s">
        <v>6193</v>
      </c>
      <c r="E1208" s="211" t="s">
        <v>901</v>
      </c>
      <c r="F1208" s="211" t="s">
        <v>6194</v>
      </c>
      <c r="G1208" s="212" t="s">
        <v>6195</v>
      </c>
      <c r="H1208" s="198" t="s">
        <v>6</v>
      </c>
      <c r="I1208" s="281"/>
      <c r="J1208" s="281"/>
      <c r="K1208" s="201" t="s">
        <v>1558</v>
      </c>
      <c r="L1208" s="90" t="s">
        <v>356</v>
      </c>
      <c r="M1208" s="217" t="s">
        <v>4951</v>
      </c>
      <c r="N1208" s="218"/>
      <c r="O1208" s="217"/>
      <c r="P1208" s="201" t="s">
        <v>907</v>
      </c>
      <c r="Q1208" s="90" t="s">
        <v>356</v>
      </c>
      <c r="R1208" s="202" t="s">
        <v>3600</v>
      </c>
      <c r="S1208" s="218"/>
      <c r="T1208" s="217"/>
      <c r="U1208" s="201" t="s">
        <v>908</v>
      </c>
      <c r="V1208" s="90" t="s">
        <v>356</v>
      </c>
      <c r="W1208" s="383" t="s">
        <v>905</v>
      </c>
      <c r="X1208" s="283"/>
      <c r="Y1208" s="282"/>
      <c r="Z1208" s="201"/>
      <c r="AA1208" s="90"/>
      <c r="AB1208" s="383"/>
      <c r="AC1208" s="283"/>
      <c r="AD1208" s="282"/>
    </row>
    <row r="1209" spans="1:16317" s="17" customFormat="1" ht="52.9">
      <c r="A1209" s="480"/>
      <c r="B1209" s="284" t="s">
        <v>389</v>
      </c>
      <c r="C1209" s="215" t="s">
        <v>6196</v>
      </c>
      <c r="D1209" s="252" t="s">
        <v>6197</v>
      </c>
      <c r="E1209" s="211" t="s">
        <v>901</v>
      </c>
      <c r="F1209" s="211" t="s">
        <v>6198</v>
      </c>
      <c r="G1209" s="212" t="s">
        <v>6186</v>
      </c>
      <c r="H1209" s="198" t="s">
        <v>5</v>
      </c>
      <c r="I1209" s="281"/>
      <c r="J1209" s="281"/>
      <c r="K1209" s="201" t="s">
        <v>1558</v>
      </c>
      <c r="L1209" s="90" t="s">
        <v>1040</v>
      </c>
      <c r="M1209" s="202" t="s">
        <v>439</v>
      </c>
      <c r="N1209" s="106" t="s">
        <v>6120</v>
      </c>
      <c r="O1209" s="217"/>
      <c r="P1209" s="201" t="s">
        <v>907</v>
      </c>
      <c r="Q1209" s="90" t="s">
        <v>356</v>
      </c>
      <c r="R1209" s="105" t="s">
        <v>3600</v>
      </c>
      <c r="S1209" s="106"/>
      <c r="T1209" s="217"/>
      <c r="U1209" s="201" t="s">
        <v>908</v>
      </c>
      <c r="V1209" s="90" t="s">
        <v>356</v>
      </c>
      <c r="W1209" s="383" t="s">
        <v>905</v>
      </c>
      <c r="X1209" s="329"/>
      <c r="Y1209" s="282"/>
      <c r="Z1209" s="201"/>
      <c r="AA1209" s="90"/>
      <c r="AB1209" s="383"/>
      <c r="AC1209" s="329"/>
      <c r="AD1209" s="282"/>
    </row>
    <row r="1210" spans="1:16317" s="17" customFormat="1" ht="52.9">
      <c r="A1210" s="480"/>
      <c r="B1210" s="284" t="s">
        <v>389</v>
      </c>
      <c r="C1210" s="215" t="s">
        <v>6199</v>
      </c>
      <c r="D1210" s="252" t="s">
        <v>6193</v>
      </c>
      <c r="E1210" s="211" t="s">
        <v>901</v>
      </c>
      <c r="F1210" s="211" t="s">
        <v>6200</v>
      </c>
      <c r="G1210" s="212" t="s">
        <v>6201</v>
      </c>
      <c r="H1210" s="198" t="s">
        <v>5</v>
      </c>
      <c r="I1210" s="281"/>
      <c r="J1210" s="281"/>
      <c r="K1210" s="201" t="s">
        <v>1558</v>
      </c>
      <c r="L1210" s="90" t="s">
        <v>1040</v>
      </c>
      <c r="M1210" s="202" t="s">
        <v>439</v>
      </c>
      <c r="N1210" s="106" t="s">
        <v>6120</v>
      </c>
      <c r="O1210" s="217"/>
      <c r="P1210" s="201" t="s">
        <v>907</v>
      </c>
      <c r="Q1210" s="90" t="s">
        <v>357</v>
      </c>
      <c r="R1210" s="202" t="s">
        <v>3600</v>
      </c>
      <c r="S1210" s="106" t="s">
        <v>6202</v>
      </c>
      <c r="T1210" s="217"/>
      <c r="U1210" s="201" t="s">
        <v>908</v>
      </c>
      <c r="V1210" s="90" t="s">
        <v>356</v>
      </c>
      <c r="W1210" s="383" t="s">
        <v>905</v>
      </c>
      <c r="X1210" s="329"/>
      <c r="Y1210" s="282"/>
      <c r="Z1210" s="201" t="s">
        <v>3956</v>
      </c>
      <c r="AA1210" s="90" t="s">
        <v>356</v>
      </c>
      <c r="AB1210" s="383" t="s">
        <v>439</v>
      </c>
      <c r="AC1210" s="329"/>
      <c r="AD1210" s="282"/>
    </row>
    <row r="1211" spans="1:16317" s="17" customFormat="1" ht="39.6">
      <c r="A1211" s="480"/>
      <c r="B1211" s="284" t="s">
        <v>389</v>
      </c>
      <c r="C1211" s="215" t="s">
        <v>6203</v>
      </c>
      <c r="D1211" s="252" t="s">
        <v>6204</v>
      </c>
      <c r="E1211" s="211" t="s">
        <v>901</v>
      </c>
      <c r="F1211" s="211" t="s">
        <v>6205</v>
      </c>
      <c r="G1211" s="212" t="s">
        <v>6206</v>
      </c>
      <c r="H1211" s="198" t="s">
        <v>6</v>
      </c>
      <c r="I1211" s="281"/>
      <c r="J1211" s="281"/>
      <c r="K1211" s="201" t="s">
        <v>1558</v>
      </c>
      <c r="L1211" s="90" t="s">
        <v>1040</v>
      </c>
      <c r="M1211" s="202" t="s">
        <v>439</v>
      </c>
      <c r="N1211" s="106" t="s">
        <v>6120</v>
      </c>
      <c r="O1211" s="217"/>
      <c r="P1211" s="201" t="s">
        <v>907</v>
      </c>
      <c r="Q1211" s="90" t="s">
        <v>356</v>
      </c>
      <c r="R1211" s="105" t="s">
        <v>3600</v>
      </c>
      <c r="S1211" s="106"/>
      <c r="T1211" s="217"/>
      <c r="U1211" s="201" t="s">
        <v>908</v>
      </c>
      <c r="V1211" s="90" t="s">
        <v>356</v>
      </c>
      <c r="W1211" s="383" t="s">
        <v>905</v>
      </c>
      <c r="X1211" s="329"/>
      <c r="Y1211" s="282"/>
      <c r="Z1211" s="201"/>
      <c r="AA1211" s="90"/>
      <c r="AB1211" s="383"/>
      <c r="AC1211" s="329"/>
      <c r="AD1211" s="282"/>
    </row>
    <row r="1212" spans="1:16317" s="17" customFormat="1" ht="52.9">
      <c r="A1212" s="480"/>
      <c r="B1212" s="284" t="s">
        <v>389</v>
      </c>
      <c r="C1212" s="215" t="s">
        <v>6207</v>
      </c>
      <c r="D1212" s="252" t="s">
        <v>6208</v>
      </c>
      <c r="E1212" s="211" t="s">
        <v>901</v>
      </c>
      <c r="F1212" s="211" t="s">
        <v>6209</v>
      </c>
      <c r="G1212" s="212" t="s">
        <v>6186</v>
      </c>
      <c r="H1212" s="198" t="s">
        <v>5</v>
      </c>
      <c r="I1212" s="281"/>
      <c r="J1212" s="281"/>
      <c r="K1212" s="201" t="s">
        <v>1558</v>
      </c>
      <c r="L1212" s="90" t="s">
        <v>1040</v>
      </c>
      <c r="M1212" s="202" t="s">
        <v>439</v>
      </c>
      <c r="N1212" s="106" t="s">
        <v>6120</v>
      </c>
      <c r="O1212" s="217"/>
      <c r="P1212" s="201" t="s">
        <v>907</v>
      </c>
      <c r="Q1212" s="90" t="s">
        <v>356</v>
      </c>
      <c r="R1212" s="105" t="s">
        <v>3600</v>
      </c>
      <c r="S1212" s="106"/>
      <c r="T1212" s="217"/>
      <c r="U1212" s="201" t="s">
        <v>908</v>
      </c>
      <c r="V1212" s="90" t="s">
        <v>356</v>
      </c>
      <c r="W1212" s="383" t="s">
        <v>905</v>
      </c>
      <c r="X1212" s="329"/>
      <c r="Y1212" s="282"/>
      <c r="Z1212" s="201" t="s">
        <v>3956</v>
      </c>
      <c r="AA1212" s="90" t="s">
        <v>356</v>
      </c>
      <c r="AB1212" s="383" t="s">
        <v>439</v>
      </c>
      <c r="AC1212" s="329"/>
      <c r="AD1212" s="282"/>
    </row>
    <row r="1213" spans="1:16317" s="17" customFormat="1" ht="52.9">
      <c r="A1213" s="480"/>
      <c r="B1213" s="284" t="s">
        <v>389</v>
      </c>
      <c r="C1213" s="215" t="s">
        <v>6210</v>
      </c>
      <c r="D1213" s="252" t="s">
        <v>6211</v>
      </c>
      <c r="E1213" s="211" t="s">
        <v>901</v>
      </c>
      <c r="F1213" s="211" t="s">
        <v>6212</v>
      </c>
      <c r="G1213" s="212" t="s">
        <v>6201</v>
      </c>
      <c r="H1213" s="198" t="s">
        <v>6</v>
      </c>
      <c r="I1213" s="281"/>
      <c r="J1213" s="281"/>
      <c r="K1213" s="201" t="s">
        <v>1558</v>
      </c>
      <c r="L1213" s="90" t="s">
        <v>1040</v>
      </c>
      <c r="M1213" s="202" t="s">
        <v>439</v>
      </c>
      <c r="N1213" s="106" t="s">
        <v>6120</v>
      </c>
      <c r="O1213" s="217"/>
      <c r="P1213" s="201" t="s">
        <v>907</v>
      </c>
      <c r="Q1213" s="90" t="s">
        <v>356</v>
      </c>
      <c r="R1213" s="105" t="s">
        <v>3600</v>
      </c>
      <c r="S1213" s="106"/>
      <c r="T1213" s="217"/>
      <c r="U1213" s="201" t="s">
        <v>908</v>
      </c>
      <c r="V1213" s="90" t="s">
        <v>356</v>
      </c>
      <c r="W1213" s="383" t="s">
        <v>905</v>
      </c>
      <c r="X1213" s="329"/>
      <c r="Y1213" s="282"/>
      <c r="Z1213" s="201"/>
      <c r="AA1213" s="90"/>
      <c r="AB1213" s="383"/>
      <c r="AC1213" s="329"/>
      <c r="AD1213" s="282"/>
    </row>
    <row r="1214" spans="1:16317" s="17" customFormat="1" ht="39.6">
      <c r="A1214" s="480"/>
      <c r="B1214" s="284" t="s">
        <v>389</v>
      </c>
      <c r="C1214" s="215" t="s">
        <v>6213</v>
      </c>
      <c r="D1214" s="252" t="s">
        <v>6214</v>
      </c>
      <c r="E1214" s="211" t="s">
        <v>901</v>
      </c>
      <c r="F1214" s="211" t="s">
        <v>6215</v>
      </c>
      <c r="G1214" s="212" t="s">
        <v>6216</v>
      </c>
      <c r="H1214" s="198" t="s">
        <v>5</v>
      </c>
      <c r="I1214" s="281"/>
      <c r="J1214" s="281"/>
      <c r="K1214" s="201" t="s">
        <v>1558</v>
      </c>
      <c r="L1214" s="90" t="s">
        <v>356</v>
      </c>
      <c r="M1214" s="217" t="s">
        <v>4951</v>
      </c>
      <c r="N1214" s="218"/>
      <c r="O1214" s="217"/>
      <c r="P1214" s="201" t="s">
        <v>907</v>
      </c>
      <c r="Q1214" s="90" t="s">
        <v>356</v>
      </c>
      <c r="R1214" s="105" t="s">
        <v>3600</v>
      </c>
      <c r="S1214" s="218"/>
      <c r="T1214" s="217"/>
      <c r="U1214" s="201" t="s">
        <v>908</v>
      </c>
      <c r="V1214" s="90" t="s">
        <v>356</v>
      </c>
      <c r="W1214" s="383" t="s">
        <v>905</v>
      </c>
      <c r="X1214" s="283"/>
      <c r="Y1214" s="282"/>
      <c r="Z1214" s="201"/>
      <c r="AA1214" s="90"/>
      <c r="AB1214" s="383"/>
      <c r="AC1214" s="283"/>
      <c r="AD1214" s="282"/>
    </row>
    <row r="1215" spans="1:16317" ht="158.44999999999999">
      <c r="A1215" s="480"/>
      <c r="B1215" s="285" t="s">
        <v>389</v>
      </c>
      <c r="C1215" s="215" t="s">
        <v>6217</v>
      </c>
      <c r="D1215" s="235" t="s">
        <v>6218</v>
      </c>
      <c r="E1215" s="215" t="s">
        <v>901</v>
      </c>
      <c r="F1215" s="215" t="s">
        <v>6219</v>
      </c>
      <c r="G1215" s="238" t="s">
        <v>6186</v>
      </c>
      <c r="H1215" s="210" t="s">
        <v>1016</v>
      </c>
      <c r="I1215" s="213"/>
      <c r="J1215" s="213"/>
      <c r="K1215" s="201" t="s">
        <v>1558</v>
      </c>
      <c r="L1215" s="90" t="s">
        <v>1040</v>
      </c>
      <c r="M1215" s="202" t="s">
        <v>439</v>
      </c>
      <c r="N1215" s="106" t="s">
        <v>6120</v>
      </c>
      <c r="O1215" s="202"/>
      <c r="P1215" s="201" t="s">
        <v>907</v>
      </c>
      <c r="Q1215" s="90" t="s">
        <v>357</v>
      </c>
      <c r="R1215" s="202" t="s">
        <v>3600</v>
      </c>
      <c r="S1215" s="103" t="s">
        <v>6220</v>
      </c>
      <c r="T1215" s="202"/>
      <c r="U1215" s="201" t="s">
        <v>908</v>
      </c>
      <c r="V1215" s="90" t="s">
        <v>357</v>
      </c>
      <c r="W1215" s="383" t="s">
        <v>905</v>
      </c>
      <c r="X1215" s="398" t="s">
        <v>6221</v>
      </c>
      <c r="Y1215" s="248"/>
      <c r="Z1215" s="201" t="s">
        <v>3956</v>
      </c>
      <c r="AA1215" s="90" t="s">
        <v>356</v>
      </c>
      <c r="AB1215" s="383" t="s">
        <v>439</v>
      </c>
      <c r="AC1215" s="398"/>
      <c r="AD1215" s="248"/>
    </row>
    <row r="1216" spans="1:16317" ht="52.9">
      <c r="A1216" s="480"/>
      <c r="B1216" s="285" t="s">
        <v>389</v>
      </c>
      <c r="C1216" s="215" t="s">
        <v>6222</v>
      </c>
      <c r="D1216" s="235" t="s">
        <v>6223</v>
      </c>
      <c r="E1216" s="215" t="s">
        <v>901</v>
      </c>
      <c r="F1216" s="215" t="s">
        <v>6224</v>
      </c>
      <c r="G1216" s="238" t="s">
        <v>6201</v>
      </c>
      <c r="H1216" s="210" t="s">
        <v>1016</v>
      </c>
      <c r="I1216" s="213"/>
      <c r="J1216" s="213"/>
      <c r="K1216" s="201" t="s">
        <v>1558</v>
      </c>
      <c r="L1216" s="90" t="s">
        <v>1040</v>
      </c>
      <c r="M1216" s="202" t="s">
        <v>439</v>
      </c>
      <c r="N1216" s="106" t="s">
        <v>6120</v>
      </c>
      <c r="O1216" s="202"/>
      <c r="P1216" s="201" t="s">
        <v>907</v>
      </c>
      <c r="Q1216" s="90" t="s">
        <v>356</v>
      </c>
      <c r="R1216" s="202" t="s">
        <v>3600</v>
      </c>
      <c r="S1216" s="106"/>
      <c r="T1216" s="202"/>
      <c r="U1216" s="201" t="s">
        <v>908</v>
      </c>
      <c r="V1216" s="90" t="s">
        <v>356</v>
      </c>
      <c r="W1216" s="383" t="s">
        <v>905</v>
      </c>
      <c r="X1216" s="329"/>
      <c r="Y1216" s="248"/>
      <c r="Z1216" s="201"/>
      <c r="AA1216" s="90"/>
      <c r="AB1216" s="383"/>
      <c r="AC1216" s="329"/>
      <c r="AD1216" s="248"/>
    </row>
    <row r="1217" spans="1:16317" ht="39.6">
      <c r="A1217" s="480"/>
      <c r="B1217" s="285" t="s">
        <v>389</v>
      </c>
      <c r="C1217" s="215" t="s">
        <v>6225</v>
      </c>
      <c r="D1217" s="235" t="s">
        <v>6226</v>
      </c>
      <c r="E1217" s="215" t="s">
        <v>901</v>
      </c>
      <c r="F1217" s="215" t="s">
        <v>6227</v>
      </c>
      <c r="G1217" s="238" t="s">
        <v>6228</v>
      </c>
      <c r="H1217" s="210" t="s">
        <v>1016</v>
      </c>
      <c r="I1217" s="213"/>
      <c r="J1217" s="213"/>
      <c r="K1217" s="201" t="s">
        <v>1558</v>
      </c>
      <c r="L1217" s="90" t="s">
        <v>356</v>
      </c>
      <c r="M1217" s="105" t="s">
        <v>4951</v>
      </c>
      <c r="N1217" s="203"/>
      <c r="O1217" s="202"/>
      <c r="P1217" s="201" t="s">
        <v>907</v>
      </c>
      <c r="Q1217" s="90" t="s">
        <v>356</v>
      </c>
      <c r="R1217" s="105" t="s">
        <v>3600</v>
      </c>
      <c r="S1217" s="203"/>
      <c r="T1217" s="202"/>
      <c r="U1217" s="201" t="s">
        <v>908</v>
      </c>
      <c r="V1217" s="90" t="s">
        <v>356</v>
      </c>
      <c r="W1217" s="383" t="s">
        <v>905</v>
      </c>
      <c r="X1217" s="249"/>
      <c r="Y1217" s="248"/>
      <c r="Z1217" s="201" t="s">
        <v>3956</v>
      </c>
      <c r="AA1217" s="90" t="s">
        <v>356</v>
      </c>
      <c r="AB1217" s="383" t="s">
        <v>439</v>
      </c>
      <c r="AC1217" s="249"/>
      <c r="AD1217" s="248"/>
    </row>
    <row r="1218" spans="1:16317" ht="52.9">
      <c r="A1218" s="480"/>
      <c r="B1218" s="285" t="s">
        <v>389</v>
      </c>
      <c r="C1218" s="215" t="s">
        <v>6229</v>
      </c>
      <c r="D1218" s="235" t="s">
        <v>6230</v>
      </c>
      <c r="E1218" s="215" t="s">
        <v>901</v>
      </c>
      <c r="F1218" s="215" t="s">
        <v>6231</v>
      </c>
      <c r="G1218" s="238" t="s">
        <v>6232</v>
      </c>
      <c r="H1218" s="210" t="s">
        <v>1016</v>
      </c>
      <c r="I1218" s="313"/>
      <c r="J1218" s="313"/>
      <c r="K1218" s="201" t="s">
        <v>1558</v>
      </c>
      <c r="L1218" s="90" t="s">
        <v>1040</v>
      </c>
      <c r="M1218" s="202" t="s">
        <v>439</v>
      </c>
      <c r="N1218" s="106" t="s">
        <v>6120</v>
      </c>
      <c r="O1218" s="107"/>
      <c r="P1218" s="201" t="s">
        <v>907</v>
      </c>
      <c r="Q1218" s="90" t="s">
        <v>356</v>
      </c>
      <c r="R1218" s="105" t="s">
        <v>3600</v>
      </c>
      <c r="S1218" s="106"/>
      <c r="T1218" s="107"/>
      <c r="U1218" s="201" t="s">
        <v>908</v>
      </c>
      <c r="V1218" s="90" t="s">
        <v>356</v>
      </c>
      <c r="W1218" s="383" t="s">
        <v>905</v>
      </c>
      <c r="X1218" s="329"/>
      <c r="Y1218" s="350"/>
      <c r="Z1218" s="201" t="s">
        <v>3956</v>
      </c>
      <c r="AA1218" s="90" t="s">
        <v>356</v>
      </c>
      <c r="AB1218" s="383" t="s">
        <v>439</v>
      </c>
      <c r="AC1218" s="329"/>
      <c r="AD1218" s="350"/>
      <c r="AE1218" s="22"/>
      <c r="AF1218" s="22"/>
      <c r="AG1218" s="22"/>
      <c r="AH1218" s="22"/>
      <c r="AI1218" s="22"/>
      <c r="AJ1218" s="22"/>
      <c r="AK1218" s="22"/>
      <c r="AL1218" s="22"/>
      <c r="AM1218" s="22"/>
      <c r="AN1218" s="22"/>
      <c r="AO1218" s="22"/>
      <c r="AP1218" s="22"/>
      <c r="AQ1218" s="22"/>
      <c r="AR1218" s="22"/>
      <c r="AS1218" s="22"/>
      <c r="AT1218" s="22"/>
      <c r="AU1218" s="22"/>
      <c r="AV1218" s="22"/>
      <c r="AW1218" s="22"/>
      <c r="AX1218" s="22"/>
      <c r="AY1218" s="22"/>
      <c r="AZ1218" s="22"/>
      <c r="BA1218" s="22"/>
      <c r="BB1218" s="22"/>
      <c r="BC1218" s="22"/>
      <c r="BD1218" s="22"/>
      <c r="BE1218" s="22"/>
      <c r="BF1218" s="22"/>
      <c r="BG1218" s="22"/>
      <c r="BH1218" s="22"/>
      <c r="BI1218" s="22"/>
      <c r="BJ1218" s="22"/>
      <c r="BK1218" s="22"/>
      <c r="BL1218" s="22"/>
      <c r="BM1218" s="22"/>
      <c r="BN1218" s="22"/>
      <c r="BO1218" s="22"/>
      <c r="BP1218" s="22"/>
      <c r="BQ1218" s="22"/>
      <c r="BR1218" s="22"/>
      <c r="BS1218" s="22"/>
      <c r="BT1218" s="22"/>
      <c r="BU1218" s="22"/>
      <c r="BV1218" s="22"/>
      <c r="BW1218" s="22"/>
      <c r="BX1218" s="22"/>
      <c r="BY1218" s="22"/>
      <c r="BZ1218" s="22"/>
      <c r="CA1218" s="22"/>
      <c r="CB1218" s="22"/>
      <c r="CC1218" s="22"/>
      <c r="CD1218" s="22"/>
      <c r="CE1218" s="22"/>
      <c r="CF1218" s="22"/>
      <c r="CG1218" s="22"/>
      <c r="CH1218" s="22"/>
      <c r="CI1218" s="22"/>
      <c r="CJ1218" s="22"/>
      <c r="CK1218" s="22"/>
      <c r="CL1218" s="22"/>
      <c r="CM1218" s="22"/>
      <c r="CN1218" s="22"/>
      <c r="CO1218" s="22"/>
      <c r="CP1218" s="22"/>
      <c r="CQ1218" s="22"/>
      <c r="CR1218" s="22"/>
      <c r="CS1218" s="22"/>
      <c r="CT1218" s="22"/>
      <c r="CU1218" s="22"/>
      <c r="CV1218" s="22"/>
      <c r="CW1218" s="22"/>
      <c r="CX1218" s="22"/>
      <c r="CY1218" s="22"/>
      <c r="CZ1218" s="22"/>
      <c r="DA1218" s="22"/>
      <c r="DB1218" s="22"/>
      <c r="DC1218" s="22"/>
      <c r="DD1218" s="22"/>
      <c r="DE1218" s="22"/>
      <c r="DF1218" s="22"/>
      <c r="DG1218" s="22"/>
      <c r="DH1218" s="22"/>
      <c r="DI1218" s="22"/>
      <c r="DJ1218" s="22"/>
      <c r="DK1218" s="22"/>
      <c r="DL1218" s="22"/>
      <c r="DM1218" s="22"/>
      <c r="DN1218" s="22"/>
      <c r="DO1218" s="22"/>
      <c r="DP1218" s="22"/>
      <c r="DQ1218" s="22"/>
      <c r="DR1218" s="22"/>
      <c r="DS1218" s="22"/>
      <c r="DT1218" s="22"/>
      <c r="DU1218" s="22"/>
      <c r="DV1218" s="22"/>
      <c r="DW1218" s="22"/>
      <c r="DX1218" s="22"/>
      <c r="DY1218" s="22"/>
      <c r="DZ1218" s="22"/>
      <c r="EA1218" s="22"/>
      <c r="EB1218" s="22"/>
      <c r="EC1218" s="22"/>
      <c r="ED1218" s="22"/>
      <c r="EE1218" s="22"/>
      <c r="EF1218" s="22"/>
      <c r="EG1218" s="22"/>
      <c r="EH1218" s="22"/>
      <c r="EI1218" s="22"/>
      <c r="EJ1218" s="22"/>
      <c r="EK1218" s="22"/>
      <c r="EL1218" s="22"/>
      <c r="EM1218" s="22"/>
      <c r="EN1218" s="22"/>
      <c r="EO1218" s="22"/>
      <c r="EP1218" s="22"/>
      <c r="EQ1218" s="22"/>
      <c r="ER1218" s="22"/>
      <c r="ES1218" s="22"/>
      <c r="ET1218" s="22"/>
      <c r="EU1218" s="22"/>
      <c r="EV1218" s="22"/>
      <c r="EW1218" s="22"/>
      <c r="EX1218" s="22"/>
      <c r="EY1218" s="22"/>
      <c r="EZ1218" s="22"/>
      <c r="FA1218" s="22"/>
      <c r="FB1218" s="22"/>
      <c r="FC1218" s="22"/>
      <c r="FD1218" s="22"/>
      <c r="FE1218" s="22"/>
      <c r="FF1218" s="22"/>
      <c r="FG1218" s="22"/>
      <c r="FH1218" s="22"/>
      <c r="FI1218" s="22"/>
      <c r="FJ1218" s="22"/>
      <c r="FK1218" s="22"/>
      <c r="FL1218" s="22"/>
      <c r="FM1218" s="22"/>
      <c r="FN1218" s="22"/>
      <c r="FO1218" s="22"/>
      <c r="FP1218" s="22"/>
      <c r="FQ1218" s="22"/>
      <c r="FR1218" s="22"/>
      <c r="FS1218" s="22"/>
      <c r="FT1218" s="22"/>
      <c r="FU1218" s="22"/>
      <c r="FV1218" s="22"/>
      <c r="FW1218" s="22"/>
      <c r="FX1218" s="22"/>
      <c r="FY1218" s="22"/>
      <c r="FZ1218" s="22"/>
      <c r="GA1218" s="22"/>
      <c r="GB1218" s="22"/>
      <c r="GC1218" s="22"/>
      <c r="GD1218" s="22"/>
      <c r="GE1218" s="22"/>
      <c r="GF1218" s="22"/>
      <c r="GG1218" s="22"/>
      <c r="GH1218" s="22"/>
      <c r="GI1218" s="22"/>
      <c r="GJ1218" s="22"/>
      <c r="GK1218" s="22"/>
      <c r="GL1218" s="22"/>
      <c r="GM1218" s="22"/>
      <c r="GN1218" s="22"/>
      <c r="GO1218" s="22"/>
      <c r="GP1218" s="22"/>
      <c r="GQ1218" s="22"/>
      <c r="GR1218" s="22"/>
      <c r="GS1218" s="22"/>
      <c r="GT1218" s="22"/>
      <c r="GU1218" s="22"/>
      <c r="GV1218" s="22"/>
      <c r="GW1218" s="22"/>
      <c r="GX1218" s="22"/>
      <c r="GY1218" s="22"/>
      <c r="GZ1218" s="22"/>
      <c r="HA1218" s="22"/>
      <c r="HB1218" s="22"/>
      <c r="HC1218" s="22"/>
      <c r="HD1218" s="22"/>
      <c r="HE1218" s="22"/>
      <c r="HF1218" s="22"/>
      <c r="HG1218" s="22"/>
      <c r="HH1218" s="22"/>
      <c r="HI1218" s="22"/>
      <c r="HJ1218" s="22"/>
      <c r="HK1218" s="22"/>
      <c r="HL1218" s="22"/>
      <c r="HM1218" s="22"/>
      <c r="HN1218" s="22"/>
      <c r="HO1218" s="22"/>
      <c r="HP1218" s="22"/>
      <c r="HQ1218" s="22"/>
      <c r="HR1218" s="22"/>
      <c r="HS1218" s="22"/>
      <c r="HT1218" s="22"/>
      <c r="HU1218" s="22"/>
      <c r="HV1218" s="22"/>
      <c r="HW1218" s="22"/>
      <c r="HX1218" s="22"/>
      <c r="HY1218" s="22"/>
      <c r="HZ1218" s="22"/>
      <c r="IA1218" s="22"/>
      <c r="IB1218" s="22"/>
      <c r="IC1218" s="22"/>
      <c r="ID1218" s="22"/>
      <c r="IE1218" s="22"/>
      <c r="IF1218" s="22"/>
      <c r="IG1218" s="22"/>
      <c r="IH1218" s="22"/>
      <c r="II1218" s="22"/>
      <c r="IJ1218" s="22"/>
      <c r="IK1218" s="22"/>
      <c r="IL1218" s="22"/>
      <c r="IM1218" s="22"/>
      <c r="IN1218" s="22"/>
      <c r="IO1218" s="22"/>
      <c r="IP1218" s="22"/>
      <c r="IQ1218" s="22"/>
      <c r="IR1218" s="22"/>
      <c r="IS1218" s="22"/>
      <c r="IT1218" s="22"/>
      <c r="IU1218" s="22"/>
      <c r="IV1218" s="22"/>
      <c r="IW1218" s="22"/>
      <c r="IX1218" s="22"/>
      <c r="IY1218" s="22"/>
      <c r="IZ1218" s="22"/>
      <c r="JA1218" s="22"/>
      <c r="JB1218" s="22"/>
      <c r="JC1218" s="22"/>
      <c r="JD1218" s="22"/>
      <c r="JE1218" s="22"/>
      <c r="JF1218" s="22"/>
      <c r="JG1218" s="22"/>
      <c r="JH1218" s="22"/>
      <c r="JI1218" s="22"/>
      <c r="JJ1218" s="22"/>
      <c r="JK1218" s="22"/>
      <c r="JL1218" s="22"/>
      <c r="JM1218" s="22"/>
      <c r="JN1218" s="22"/>
      <c r="JO1218" s="22"/>
      <c r="JP1218" s="22"/>
      <c r="JQ1218" s="22"/>
      <c r="JR1218" s="22"/>
      <c r="JS1218" s="22"/>
      <c r="JT1218" s="22"/>
      <c r="JU1218" s="22"/>
      <c r="JV1218" s="22"/>
      <c r="JW1218" s="22"/>
      <c r="JX1218" s="22"/>
      <c r="JY1218" s="22"/>
      <c r="JZ1218" s="22"/>
      <c r="KA1218" s="22"/>
      <c r="KB1218" s="22"/>
      <c r="KC1218" s="22"/>
      <c r="KD1218" s="22"/>
      <c r="KE1218" s="22"/>
      <c r="KF1218" s="22"/>
      <c r="KG1218" s="22"/>
      <c r="KH1218" s="22"/>
      <c r="KI1218" s="22"/>
      <c r="KJ1218" s="22"/>
      <c r="KK1218" s="22"/>
      <c r="KL1218" s="22"/>
      <c r="KM1218" s="22"/>
      <c r="KN1218" s="22"/>
      <c r="KO1218" s="22"/>
      <c r="KP1218" s="22"/>
      <c r="KQ1218" s="22"/>
      <c r="KR1218" s="22"/>
      <c r="KS1218" s="22"/>
      <c r="KT1218" s="22"/>
      <c r="KU1218" s="22"/>
      <c r="KV1218" s="22"/>
      <c r="KW1218" s="22"/>
      <c r="KX1218" s="22"/>
      <c r="KY1218" s="22"/>
      <c r="KZ1218" s="22"/>
      <c r="LA1218" s="22"/>
      <c r="LB1218" s="22"/>
      <c r="LC1218" s="22"/>
      <c r="LD1218" s="22"/>
      <c r="LE1218" s="22"/>
      <c r="LF1218" s="22"/>
      <c r="LG1218" s="22"/>
      <c r="LH1218" s="22"/>
      <c r="LI1218" s="22"/>
      <c r="LJ1218" s="22"/>
      <c r="LK1218" s="22"/>
      <c r="LL1218" s="22"/>
      <c r="LM1218" s="22"/>
      <c r="LN1218" s="22"/>
      <c r="LO1218" s="22"/>
      <c r="LP1218" s="22"/>
      <c r="LQ1218" s="22"/>
      <c r="LR1218" s="22"/>
      <c r="LS1218" s="22"/>
      <c r="LT1218" s="22"/>
      <c r="LU1218" s="22"/>
      <c r="LV1218" s="22"/>
      <c r="LW1218" s="22"/>
      <c r="LX1218" s="22"/>
      <c r="LY1218" s="22"/>
      <c r="LZ1218" s="22"/>
      <c r="MA1218" s="22"/>
      <c r="MB1218" s="22"/>
      <c r="MC1218" s="22"/>
      <c r="MD1218" s="22"/>
      <c r="ME1218" s="22"/>
      <c r="MF1218" s="22"/>
      <c r="MG1218" s="22"/>
      <c r="MH1218" s="22"/>
      <c r="MI1218" s="22"/>
      <c r="MJ1218" s="22"/>
      <c r="MK1218" s="22"/>
      <c r="ML1218" s="22"/>
      <c r="MM1218" s="22"/>
      <c r="MN1218" s="22"/>
      <c r="MO1218" s="22"/>
      <c r="MP1218" s="22"/>
      <c r="MQ1218" s="22"/>
      <c r="MR1218" s="22"/>
      <c r="MS1218" s="22"/>
      <c r="MT1218" s="22"/>
      <c r="MU1218" s="22"/>
      <c r="MV1218" s="22"/>
      <c r="MW1218" s="22"/>
      <c r="MX1218" s="22"/>
      <c r="MY1218" s="22"/>
      <c r="MZ1218" s="22"/>
      <c r="NA1218" s="22"/>
      <c r="NB1218" s="22"/>
      <c r="NC1218" s="22"/>
      <c r="ND1218" s="22"/>
      <c r="NE1218" s="22"/>
      <c r="NF1218" s="22"/>
      <c r="NG1218" s="22"/>
      <c r="NH1218" s="22"/>
      <c r="NI1218" s="22"/>
      <c r="NJ1218" s="22"/>
      <c r="NK1218" s="22"/>
      <c r="NL1218" s="22"/>
      <c r="NM1218" s="22"/>
      <c r="NN1218" s="22"/>
      <c r="NO1218" s="22"/>
      <c r="NP1218" s="22"/>
      <c r="NQ1218" s="22"/>
      <c r="NR1218" s="22"/>
      <c r="NS1218" s="22"/>
      <c r="NT1218" s="22"/>
      <c r="NU1218" s="22"/>
      <c r="NV1218" s="22"/>
      <c r="NW1218" s="22"/>
      <c r="NX1218" s="22"/>
      <c r="NY1218" s="22"/>
      <c r="NZ1218" s="22"/>
      <c r="OA1218" s="22"/>
      <c r="OB1218" s="22"/>
      <c r="OC1218" s="22"/>
      <c r="OD1218" s="22"/>
      <c r="OE1218" s="22"/>
      <c r="OF1218" s="22"/>
      <c r="OG1218" s="22"/>
      <c r="OH1218" s="22"/>
      <c r="OI1218" s="22"/>
      <c r="OJ1218" s="22"/>
      <c r="OK1218" s="22"/>
      <c r="OL1218" s="22"/>
      <c r="OM1218" s="22"/>
      <c r="ON1218" s="22"/>
      <c r="OO1218" s="22"/>
      <c r="OP1218" s="22"/>
      <c r="OQ1218" s="22"/>
      <c r="OR1218" s="22"/>
      <c r="OS1218" s="22"/>
      <c r="OT1218" s="22"/>
      <c r="OU1218" s="22"/>
      <c r="OV1218" s="22"/>
      <c r="OW1218" s="22"/>
      <c r="OX1218" s="22"/>
      <c r="OY1218" s="22"/>
      <c r="OZ1218" s="22"/>
      <c r="PA1218" s="22"/>
      <c r="PB1218" s="22"/>
      <c r="PC1218" s="22"/>
      <c r="PD1218" s="22"/>
      <c r="PE1218" s="22"/>
      <c r="PF1218" s="22"/>
      <c r="PG1218" s="22"/>
      <c r="PH1218" s="22"/>
      <c r="PI1218" s="22"/>
      <c r="PJ1218" s="22"/>
      <c r="PK1218" s="22"/>
      <c r="PL1218" s="22"/>
      <c r="PM1218" s="22"/>
      <c r="PN1218" s="22"/>
      <c r="PO1218" s="22"/>
      <c r="PP1218" s="22"/>
      <c r="PQ1218" s="22"/>
      <c r="PR1218" s="22"/>
      <c r="PS1218" s="22"/>
      <c r="PT1218" s="22"/>
      <c r="PU1218" s="22"/>
      <c r="PV1218" s="22"/>
      <c r="PW1218" s="22"/>
      <c r="PX1218" s="22"/>
      <c r="PY1218" s="22"/>
      <c r="PZ1218" s="22"/>
      <c r="QA1218" s="22"/>
      <c r="QB1218" s="22"/>
      <c r="QC1218" s="22"/>
      <c r="QD1218" s="22"/>
      <c r="QE1218" s="22"/>
      <c r="QF1218" s="22"/>
      <c r="QG1218" s="22"/>
      <c r="QH1218" s="22"/>
      <c r="QI1218" s="22"/>
      <c r="QJ1218" s="22"/>
      <c r="QK1218" s="22"/>
      <c r="QL1218" s="22"/>
      <c r="QM1218" s="22"/>
      <c r="QN1218" s="22"/>
      <c r="QO1218" s="22"/>
      <c r="QP1218" s="22"/>
      <c r="QQ1218" s="22"/>
      <c r="QR1218" s="22"/>
      <c r="QS1218" s="22"/>
      <c r="QT1218" s="22"/>
      <c r="QU1218" s="22"/>
      <c r="QV1218" s="22"/>
      <c r="QW1218" s="22"/>
      <c r="QX1218" s="22"/>
      <c r="QY1218" s="22"/>
      <c r="QZ1218" s="22"/>
      <c r="RA1218" s="22"/>
      <c r="RB1218" s="22"/>
      <c r="RC1218" s="22"/>
      <c r="RD1218" s="22"/>
      <c r="RE1218" s="22"/>
      <c r="RF1218" s="22"/>
      <c r="RG1218" s="22"/>
      <c r="RH1218" s="22"/>
      <c r="RI1218" s="22"/>
      <c r="RJ1218" s="22"/>
      <c r="RK1218" s="22"/>
      <c r="RL1218" s="22"/>
      <c r="RM1218" s="22"/>
      <c r="RN1218" s="22"/>
      <c r="RO1218" s="22"/>
      <c r="RP1218" s="22"/>
      <c r="RQ1218" s="22"/>
      <c r="RR1218" s="22"/>
      <c r="RS1218" s="22"/>
      <c r="RT1218" s="22"/>
      <c r="RU1218" s="22"/>
      <c r="RV1218" s="22"/>
      <c r="RW1218" s="22"/>
      <c r="RX1218" s="22"/>
      <c r="RY1218" s="22"/>
      <c r="RZ1218" s="22"/>
      <c r="SA1218" s="22"/>
      <c r="SB1218" s="22"/>
      <c r="SC1218" s="22"/>
      <c r="SD1218" s="22"/>
      <c r="SE1218" s="22"/>
      <c r="SF1218" s="22"/>
      <c r="SG1218" s="22"/>
      <c r="SH1218" s="22"/>
      <c r="SI1218" s="22"/>
      <c r="SJ1218" s="22"/>
      <c r="SK1218" s="22"/>
      <c r="SL1218" s="22"/>
      <c r="SM1218" s="22"/>
      <c r="SN1218" s="22"/>
      <c r="SO1218" s="22"/>
      <c r="SP1218" s="22"/>
      <c r="SQ1218" s="22"/>
      <c r="SR1218" s="22"/>
      <c r="SS1218" s="22"/>
      <c r="ST1218" s="22"/>
      <c r="SU1218" s="22"/>
      <c r="SV1218" s="22"/>
      <c r="SW1218" s="22"/>
      <c r="SX1218" s="22"/>
      <c r="SY1218" s="22"/>
      <c r="SZ1218" s="22"/>
      <c r="TA1218" s="22"/>
      <c r="TB1218" s="22"/>
      <c r="TC1218" s="22"/>
      <c r="TD1218" s="22"/>
      <c r="TE1218" s="22"/>
      <c r="TF1218" s="22"/>
      <c r="TG1218" s="22"/>
      <c r="TH1218" s="22"/>
      <c r="TI1218" s="22"/>
      <c r="TJ1218" s="22"/>
      <c r="TK1218" s="22"/>
      <c r="TL1218" s="22"/>
      <c r="TM1218" s="22"/>
      <c r="TN1218" s="22"/>
      <c r="TO1218" s="22"/>
      <c r="TP1218" s="22"/>
      <c r="TQ1218" s="22"/>
      <c r="TR1218" s="22"/>
      <c r="TS1218" s="22"/>
      <c r="TT1218" s="22"/>
      <c r="TU1218" s="22"/>
      <c r="TV1218" s="22"/>
      <c r="TW1218" s="22"/>
      <c r="TX1218" s="22"/>
      <c r="TY1218" s="22"/>
      <c r="TZ1218" s="22"/>
      <c r="UA1218" s="22"/>
      <c r="UB1218" s="22"/>
      <c r="UC1218" s="22"/>
      <c r="UD1218" s="22"/>
      <c r="UE1218" s="22"/>
      <c r="UF1218" s="22"/>
      <c r="UG1218" s="22"/>
      <c r="UH1218" s="22"/>
      <c r="UI1218" s="22"/>
      <c r="UJ1218" s="22"/>
      <c r="UK1218" s="22"/>
      <c r="UL1218" s="22"/>
      <c r="UM1218" s="22"/>
      <c r="UN1218" s="22"/>
      <c r="UO1218" s="22"/>
      <c r="UP1218" s="22"/>
      <c r="UQ1218" s="22"/>
      <c r="UR1218" s="22"/>
      <c r="US1218" s="22"/>
      <c r="UT1218" s="22"/>
      <c r="UU1218" s="22"/>
      <c r="UV1218" s="22"/>
      <c r="UW1218" s="22"/>
      <c r="UX1218" s="22"/>
      <c r="UY1218" s="22"/>
      <c r="UZ1218" s="22"/>
      <c r="VA1218" s="22"/>
      <c r="VB1218" s="22"/>
      <c r="VC1218" s="22"/>
      <c r="VD1218" s="22"/>
      <c r="VE1218" s="22"/>
      <c r="VF1218" s="22"/>
      <c r="VG1218" s="22"/>
      <c r="VH1218" s="22"/>
      <c r="VI1218" s="22"/>
      <c r="VJ1218" s="22"/>
      <c r="VK1218" s="22"/>
      <c r="VL1218" s="22"/>
      <c r="VM1218" s="22"/>
      <c r="VN1218" s="22"/>
      <c r="VO1218" s="22"/>
      <c r="VP1218" s="22"/>
      <c r="VQ1218" s="22"/>
      <c r="VR1218" s="22"/>
      <c r="VS1218" s="22"/>
      <c r="VT1218" s="22"/>
      <c r="VU1218" s="22"/>
      <c r="VV1218" s="22"/>
      <c r="VW1218" s="22"/>
      <c r="VX1218" s="22"/>
      <c r="VY1218" s="22"/>
      <c r="VZ1218" s="22"/>
      <c r="WA1218" s="22"/>
      <c r="WB1218" s="22"/>
      <c r="WC1218" s="22"/>
      <c r="WD1218" s="22"/>
      <c r="WE1218" s="22"/>
      <c r="WF1218" s="22"/>
      <c r="WG1218" s="22"/>
      <c r="WH1218" s="22"/>
      <c r="WI1218" s="22"/>
      <c r="WJ1218" s="22"/>
      <c r="WK1218" s="22"/>
      <c r="WL1218" s="22"/>
      <c r="WM1218" s="22"/>
      <c r="WN1218" s="22"/>
      <c r="WO1218" s="22"/>
      <c r="WP1218" s="22"/>
      <c r="WQ1218" s="22"/>
      <c r="WR1218" s="22"/>
      <c r="WS1218" s="22"/>
      <c r="WT1218" s="22"/>
      <c r="WU1218" s="22"/>
      <c r="WV1218" s="22"/>
      <c r="WW1218" s="22"/>
      <c r="WX1218" s="22"/>
      <c r="WY1218" s="22"/>
      <c r="WZ1218" s="22"/>
      <c r="XA1218" s="22"/>
      <c r="XB1218" s="22"/>
      <c r="XC1218" s="22"/>
      <c r="XD1218" s="22"/>
      <c r="XE1218" s="22"/>
      <c r="XF1218" s="22"/>
      <c r="XG1218" s="22"/>
      <c r="XH1218" s="22"/>
      <c r="XI1218" s="22"/>
      <c r="XJ1218" s="22"/>
      <c r="XK1218" s="22"/>
      <c r="XL1218" s="22"/>
      <c r="XM1218" s="22"/>
      <c r="XN1218" s="22"/>
      <c r="XO1218" s="22"/>
      <c r="XP1218" s="22"/>
      <c r="XQ1218" s="22"/>
      <c r="XR1218" s="22"/>
      <c r="XS1218" s="22"/>
      <c r="XT1218" s="22"/>
      <c r="XU1218" s="22"/>
      <c r="XV1218" s="22"/>
      <c r="XW1218" s="22"/>
      <c r="XX1218" s="22"/>
      <c r="XY1218" s="22"/>
      <c r="XZ1218" s="22"/>
      <c r="YA1218" s="22"/>
      <c r="YB1218" s="22"/>
      <c r="YC1218" s="22"/>
      <c r="YD1218" s="22"/>
      <c r="YE1218" s="22"/>
      <c r="YF1218" s="22"/>
      <c r="YG1218" s="22"/>
      <c r="YH1218" s="22"/>
      <c r="YI1218" s="22"/>
      <c r="YJ1218" s="22"/>
      <c r="YK1218" s="22"/>
      <c r="YL1218" s="22"/>
      <c r="YM1218" s="22"/>
      <c r="YN1218" s="22"/>
      <c r="YO1218" s="22"/>
      <c r="YP1218" s="22"/>
      <c r="YQ1218" s="22"/>
      <c r="YR1218" s="22"/>
      <c r="YS1218" s="22"/>
      <c r="YT1218" s="22"/>
      <c r="YU1218" s="22"/>
      <c r="YV1218" s="22"/>
      <c r="YW1218" s="22"/>
      <c r="YX1218" s="22"/>
      <c r="YY1218" s="22"/>
      <c r="YZ1218" s="22"/>
      <c r="ZA1218" s="22"/>
      <c r="ZB1218" s="22"/>
      <c r="ZC1218" s="22"/>
      <c r="ZD1218" s="22"/>
      <c r="ZE1218" s="22"/>
      <c r="ZF1218" s="22"/>
      <c r="ZG1218" s="22"/>
      <c r="ZH1218" s="22"/>
      <c r="ZI1218" s="22"/>
      <c r="ZJ1218" s="22"/>
      <c r="ZK1218" s="22"/>
      <c r="ZL1218" s="22"/>
      <c r="ZM1218" s="22"/>
      <c r="ZN1218" s="22"/>
      <c r="ZO1218" s="22"/>
      <c r="ZP1218" s="22"/>
      <c r="ZQ1218" s="22"/>
      <c r="ZR1218" s="22"/>
      <c r="ZS1218" s="22"/>
      <c r="ZT1218" s="22"/>
      <c r="ZU1218" s="22"/>
      <c r="ZV1218" s="22"/>
      <c r="ZW1218" s="22"/>
      <c r="ZX1218" s="22"/>
      <c r="ZY1218" s="22"/>
      <c r="ZZ1218" s="22"/>
      <c r="AAA1218" s="22"/>
      <c r="AAB1218" s="22"/>
      <c r="AAC1218" s="22"/>
      <c r="AAD1218" s="22"/>
      <c r="AAE1218" s="22"/>
      <c r="AAF1218" s="22"/>
      <c r="AAG1218" s="22"/>
      <c r="AAH1218" s="22"/>
      <c r="AAI1218" s="22"/>
      <c r="AAJ1218" s="22"/>
      <c r="AAK1218" s="22"/>
      <c r="AAL1218" s="22"/>
      <c r="AAM1218" s="22"/>
      <c r="AAN1218" s="22"/>
      <c r="AAO1218" s="22"/>
      <c r="AAP1218" s="22"/>
      <c r="AAQ1218" s="22"/>
      <c r="AAR1218" s="22"/>
      <c r="AAS1218" s="22"/>
      <c r="AAT1218" s="22"/>
      <c r="AAU1218" s="22"/>
      <c r="AAV1218" s="22"/>
      <c r="AAW1218" s="22"/>
      <c r="AAX1218" s="22"/>
      <c r="AAY1218" s="22"/>
      <c r="AAZ1218" s="22"/>
      <c r="ABA1218" s="22"/>
      <c r="ABB1218" s="22"/>
      <c r="ABC1218" s="22"/>
      <c r="ABD1218" s="22"/>
      <c r="ABE1218" s="22"/>
      <c r="ABF1218" s="22"/>
      <c r="ABG1218" s="22"/>
      <c r="ABH1218" s="22"/>
      <c r="ABI1218" s="22"/>
      <c r="ABJ1218" s="22"/>
      <c r="ABK1218" s="22"/>
      <c r="ABL1218" s="22"/>
      <c r="ABM1218" s="22"/>
      <c r="ABN1218" s="22"/>
      <c r="ABO1218" s="22"/>
      <c r="ABP1218" s="22"/>
      <c r="ABQ1218" s="22"/>
      <c r="ABR1218" s="22"/>
      <c r="ABS1218" s="22"/>
      <c r="ABT1218" s="22"/>
      <c r="ABU1218" s="22"/>
      <c r="ABV1218" s="22"/>
      <c r="ABW1218" s="22"/>
      <c r="ABX1218" s="22"/>
      <c r="ABY1218" s="22"/>
      <c r="ABZ1218" s="22"/>
      <c r="ACA1218" s="22"/>
      <c r="ACB1218" s="22"/>
      <c r="ACC1218" s="22"/>
      <c r="ACD1218" s="22"/>
      <c r="ACE1218" s="22"/>
      <c r="ACF1218" s="22"/>
      <c r="ACG1218" s="22"/>
      <c r="ACH1218" s="22"/>
      <c r="ACI1218" s="22"/>
      <c r="ACJ1218" s="22"/>
      <c r="ACK1218" s="22"/>
      <c r="ACL1218" s="22"/>
      <c r="ACM1218" s="22"/>
      <c r="ACN1218" s="22"/>
      <c r="ACO1218" s="22"/>
      <c r="ACP1218" s="22"/>
      <c r="ACQ1218" s="22"/>
      <c r="ACR1218" s="22"/>
      <c r="ACS1218" s="22"/>
      <c r="ACT1218" s="22"/>
      <c r="ACU1218" s="22"/>
      <c r="ACV1218" s="22"/>
      <c r="ACW1218" s="22"/>
      <c r="ACX1218" s="22"/>
      <c r="ACY1218" s="22"/>
      <c r="ACZ1218" s="22"/>
      <c r="ADA1218" s="22"/>
      <c r="ADB1218" s="22"/>
      <c r="ADC1218" s="22"/>
      <c r="ADD1218" s="22"/>
      <c r="ADE1218" s="22"/>
      <c r="ADF1218" s="22"/>
      <c r="ADG1218" s="22"/>
      <c r="ADH1218" s="22"/>
      <c r="ADI1218" s="22"/>
      <c r="ADJ1218" s="22"/>
      <c r="ADK1218" s="22"/>
      <c r="ADL1218" s="22"/>
      <c r="ADM1218" s="22"/>
      <c r="ADN1218" s="22"/>
      <c r="ADO1218" s="22"/>
      <c r="ADP1218" s="22"/>
      <c r="ADQ1218" s="22"/>
      <c r="ADR1218" s="22"/>
      <c r="ADS1218" s="22"/>
      <c r="ADT1218" s="22"/>
      <c r="ADU1218" s="22"/>
      <c r="ADV1218" s="22"/>
      <c r="ADW1218" s="22"/>
      <c r="ADX1218" s="22"/>
      <c r="ADY1218" s="22"/>
      <c r="ADZ1218" s="22"/>
      <c r="AEA1218" s="22"/>
      <c r="AEB1218" s="22"/>
      <c r="AEC1218" s="22"/>
      <c r="AED1218" s="22"/>
      <c r="AEE1218" s="22"/>
      <c r="AEF1218" s="22"/>
      <c r="AEG1218" s="22"/>
      <c r="AEH1218" s="22"/>
      <c r="AEI1218" s="22"/>
      <c r="AEJ1218" s="22"/>
      <c r="AEK1218" s="22"/>
      <c r="AEL1218" s="22"/>
      <c r="AEM1218" s="22"/>
      <c r="AEN1218" s="22"/>
      <c r="AEO1218" s="22"/>
      <c r="AEP1218" s="22"/>
      <c r="AEQ1218" s="22"/>
      <c r="AER1218" s="22"/>
      <c r="AES1218" s="22"/>
      <c r="AET1218" s="22"/>
      <c r="AEU1218" s="22"/>
      <c r="AEV1218" s="22"/>
      <c r="AEW1218" s="22"/>
      <c r="AEX1218" s="22"/>
      <c r="AEY1218" s="22"/>
      <c r="AEZ1218" s="22"/>
      <c r="AFA1218" s="22"/>
      <c r="AFB1218" s="22"/>
      <c r="AFC1218" s="22"/>
      <c r="AFD1218" s="22"/>
      <c r="AFE1218" s="22"/>
      <c r="AFF1218" s="22"/>
      <c r="AFG1218" s="22"/>
      <c r="AFH1218" s="22"/>
      <c r="AFI1218" s="22"/>
      <c r="AFJ1218" s="22"/>
      <c r="AFK1218" s="22"/>
      <c r="AFL1218" s="22"/>
      <c r="AFM1218" s="22"/>
      <c r="AFN1218" s="22"/>
      <c r="AFO1218" s="22"/>
      <c r="AFP1218" s="22"/>
      <c r="AFQ1218" s="22"/>
      <c r="AFR1218" s="22"/>
      <c r="AFS1218" s="22"/>
      <c r="AFT1218" s="22"/>
      <c r="AFU1218" s="22"/>
      <c r="AFV1218" s="22"/>
      <c r="AFW1218" s="22"/>
      <c r="AFX1218" s="22"/>
      <c r="AFY1218" s="22"/>
      <c r="AFZ1218" s="22"/>
      <c r="AGA1218" s="22"/>
      <c r="AGB1218" s="22"/>
      <c r="AGC1218" s="22"/>
      <c r="AGD1218" s="22"/>
      <c r="AGE1218" s="22"/>
      <c r="AGF1218" s="22"/>
      <c r="AGG1218" s="22"/>
      <c r="AGH1218" s="22"/>
      <c r="AGI1218" s="22"/>
      <c r="AGJ1218" s="22"/>
      <c r="AGK1218" s="22"/>
      <c r="AGL1218" s="22"/>
      <c r="AGM1218" s="22"/>
      <c r="AGN1218" s="22"/>
      <c r="AGO1218" s="22"/>
      <c r="AGP1218" s="22"/>
      <c r="AGQ1218" s="22"/>
      <c r="AGR1218" s="22"/>
      <c r="AGS1218" s="22"/>
      <c r="AGT1218" s="22"/>
      <c r="AGU1218" s="22"/>
      <c r="AGV1218" s="22"/>
      <c r="AGW1218" s="22"/>
      <c r="AGX1218" s="22"/>
      <c r="AGY1218" s="22"/>
      <c r="AGZ1218" s="22"/>
      <c r="AHA1218" s="22"/>
      <c r="AHB1218" s="22"/>
      <c r="AHC1218" s="22"/>
      <c r="AHD1218" s="22"/>
      <c r="AHE1218" s="22"/>
      <c r="AHF1218" s="22"/>
      <c r="AHG1218" s="22"/>
      <c r="AHH1218" s="22"/>
      <c r="AHI1218" s="22"/>
      <c r="AHJ1218" s="22"/>
      <c r="AHK1218" s="22"/>
      <c r="AHL1218" s="22"/>
      <c r="AHM1218" s="22"/>
      <c r="AHN1218" s="22"/>
      <c r="AHO1218" s="22"/>
      <c r="AHP1218" s="22"/>
      <c r="AHQ1218" s="22"/>
      <c r="AHR1218" s="22"/>
      <c r="AHS1218" s="22"/>
      <c r="AHT1218" s="22"/>
      <c r="AHU1218" s="22"/>
      <c r="AHV1218" s="22"/>
      <c r="AHW1218" s="22"/>
      <c r="AHX1218" s="22"/>
      <c r="AHY1218" s="22"/>
      <c r="AHZ1218" s="22"/>
      <c r="AIA1218" s="22"/>
      <c r="AIB1218" s="22"/>
      <c r="AIC1218" s="22"/>
      <c r="AID1218" s="22"/>
      <c r="AIE1218" s="22"/>
      <c r="AIF1218" s="22"/>
      <c r="AIG1218" s="22"/>
      <c r="AIH1218" s="22"/>
      <c r="AII1218" s="22"/>
      <c r="AIJ1218" s="22"/>
      <c r="AIK1218" s="22"/>
      <c r="AIL1218" s="22"/>
      <c r="AIM1218" s="22"/>
      <c r="AIN1218" s="22"/>
      <c r="AIO1218" s="22"/>
      <c r="AIP1218" s="22"/>
      <c r="AIQ1218" s="22"/>
      <c r="AIR1218" s="22"/>
      <c r="AIS1218" s="22"/>
      <c r="AIT1218" s="22"/>
      <c r="AIU1218" s="22"/>
      <c r="AIV1218" s="22"/>
      <c r="AIW1218" s="22"/>
      <c r="AIX1218" s="22"/>
      <c r="AIY1218" s="22"/>
      <c r="AIZ1218" s="22"/>
      <c r="AJA1218" s="22"/>
      <c r="AJB1218" s="22"/>
      <c r="AJC1218" s="22"/>
      <c r="AJD1218" s="22"/>
      <c r="AJE1218" s="22"/>
      <c r="AJF1218" s="22"/>
      <c r="AJG1218" s="22"/>
      <c r="AJH1218" s="22"/>
      <c r="AJI1218" s="22"/>
      <c r="AJJ1218" s="22"/>
      <c r="AJK1218" s="22"/>
      <c r="AJL1218" s="22"/>
      <c r="AJM1218" s="22"/>
      <c r="AJN1218" s="22"/>
      <c r="AJO1218" s="22"/>
      <c r="AJP1218" s="22"/>
      <c r="AJQ1218" s="22"/>
      <c r="AJR1218" s="22"/>
      <c r="AJS1218" s="22"/>
      <c r="AJT1218" s="22"/>
      <c r="AJU1218" s="22"/>
      <c r="AJV1218" s="22"/>
      <c r="AJW1218" s="22"/>
      <c r="AJX1218" s="22"/>
      <c r="AJY1218" s="22"/>
      <c r="AJZ1218" s="22"/>
      <c r="AKA1218" s="22"/>
      <c r="AKB1218" s="22"/>
      <c r="AKC1218" s="22"/>
      <c r="AKD1218" s="22"/>
      <c r="AKE1218" s="22"/>
      <c r="AKF1218" s="22"/>
      <c r="AKG1218" s="22"/>
      <c r="AKH1218" s="22"/>
      <c r="AKI1218" s="22"/>
      <c r="AKJ1218" s="22"/>
      <c r="AKK1218" s="22"/>
      <c r="AKL1218" s="22"/>
      <c r="AKM1218" s="22"/>
      <c r="AKN1218" s="22"/>
      <c r="AKO1218" s="22"/>
      <c r="AKP1218" s="22"/>
      <c r="AKQ1218" s="22"/>
      <c r="AKR1218" s="22"/>
      <c r="AKS1218" s="22"/>
      <c r="AKT1218" s="22"/>
      <c r="AKU1218" s="22"/>
      <c r="AKV1218" s="22"/>
      <c r="AKW1218" s="22"/>
      <c r="AKX1218" s="22"/>
      <c r="AKY1218" s="22"/>
      <c r="AKZ1218" s="22"/>
      <c r="ALA1218" s="22"/>
      <c r="ALB1218" s="22"/>
      <c r="ALC1218" s="22"/>
      <c r="ALD1218" s="22"/>
      <c r="ALE1218" s="22"/>
      <c r="ALF1218" s="22"/>
      <c r="ALG1218" s="22"/>
      <c r="ALH1218" s="22"/>
      <c r="ALI1218" s="22"/>
      <c r="ALJ1218" s="22"/>
      <c r="ALK1218" s="22"/>
      <c r="ALL1218" s="22"/>
      <c r="ALM1218" s="22"/>
      <c r="ALN1218" s="22"/>
      <c r="ALO1218" s="22"/>
      <c r="ALP1218" s="22"/>
      <c r="ALQ1218" s="22"/>
      <c r="ALR1218" s="22"/>
      <c r="ALS1218" s="22"/>
      <c r="ALT1218" s="22"/>
      <c r="ALU1218" s="22"/>
      <c r="ALV1218" s="22"/>
      <c r="ALW1218" s="22"/>
      <c r="ALX1218" s="22"/>
      <c r="ALY1218" s="22"/>
      <c r="ALZ1218" s="22"/>
      <c r="AMA1218" s="22"/>
      <c r="AMB1218" s="22"/>
      <c r="AMC1218" s="22"/>
      <c r="AMD1218" s="22"/>
      <c r="AME1218" s="22"/>
      <c r="AMF1218" s="22"/>
      <c r="AMG1218" s="22"/>
      <c r="AMH1218" s="22"/>
      <c r="AMI1218" s="22"/>
      <c r="AMJ1218" s="22"/>
      <c r="AMK1218" s="22"/>
      <c r="AML1218" s="22"/>
      <c r="AMM1218" s="22"/>
      <c r="AMN1218" s="22"/>
      <c r="AMO1218" s="22"/>
      <c r="AMP1218" s="22"/>
      <c r="AMQ1218" s="22"/>
      <c r="AMR1218" s="22"/>
      <c r="AMS1218" s="22"/>
      <c r="AMT1218" s="22"/>
      <c r="AMU1218" s="22"/>
      <c r="AMV1218" s="22"/>
      <c r="AMW1218" s="22"/>
      <c r="AMX1218" s="22"/>
      <c r="AMY1218" s="22"/>
      <c r="AMZ1218" s="22"/>
      <c r="ANA1218" s="22"/>
      <c r="ANB1218" s="22"/>
      <c r="ANC1218" s="22"/>
      <c r="AND1218" s="22"/>
      <c r="ANE1218" s="22"/>
      <c r="ANF1218" s="22"/>
      <c r="ANG1218" s="22"/>
      <c r="ANH1218" s="22"/>
      <c r="ANI1218" s="22"/>
      <c r="ANJ1218" s="22"/>
      <c r="ANK1218" s="22"/>
      <c r="ANL1218" s="22"/>
      <c r="ANM1218" s="22"/>
      <c r="ANN1218" s="22"/>
      <c r="ANO1218" s="22"/>
      <c r="ANP1218" s="22"/>
      <c r="ANQ1218" s="22"/>
      <c r="ANR1218" s="22"/>
      <c r="ANS1218" s="22"/>
      <c r="ANT1218" s="22"/>
      <c r="ANU1218" s="22"/>
      <c r="ANV1218" s="22"/>
      <c r="ANW1218" s="22"/>
      <c r="ANX1218" s="22"/>
      <c r="ANY1218" s="22"/>
      <c r="ANZ1218" s="22"/>
      <c r="AOA1218" s="22"/>
      <c r="AOB1218" s="22"/>
      <c r="AOC1218" s="22"/>
      <c r="AOD1218" s="22"/>
      <c r="AOE1218" s="22"/>
      <c r="AOF1218" s="22"/>
      <c r="AOG1218" s="22"/>
      <c r="AOH1218" s="22"/>
      <c r="AOI1218" s="22"/>
      <c r="AOJ1218" s="22"/>
      <c r="AOK1218" s="22"/>
      <c r="AOL1218" s="22"/>
      <c r="AOM1218" s="22"/>
      <c r="AON1218" s="22"/>
      <c r="AOO1218" s="22"/>
      <c r="AOP1218" s="22"/>
      <c r="AOQ1218" s="22"/>
      <c r="AOR1218" s="22"/>
      <c r="AOS1218" s="22"/>
      <c r="AOT1218" s="22"/>
      <c r="AOU1218" s="22"/>
      <c r="AOV1218" s="22"/>
      <c r="AOW1218" s="22"/>
      <c r="AOX1218" s="22"/>
      <c r="AOY1218" s="22"/>
      <c r="AOZ1218" s="22"/>
      <c r="APA1218" s="22"/>
      <c r="APB1218" s="22"/>
      <c r="APC1218" s="22"/>
      <c r="APD1218" s="22"/>
      <c r="APE1218" s="22"/>
      <c r="APF1218" s="22"/>
      <c r="APG1218" s="22"/>
      <c r="APH1218" s="22"/>
      <c r="API1218" s="22"/>
      <c r="APJ1218" s="22"/>
      <c r="APK1218" s="22"/>
      <c r="APL1218" s="22"/>
      <c r="APM1218" s="22"/>
      <c r="APN1218" s="22"/>
      <c r="APO1218" s="22"/>
      <c r="APP1218" s="22"/>
      <c r="APQ1218" s="22"/>
      <c r="APR1218" s="22"/>
      <c r="APS1218" s="22"/>
      <c r="APT1218" s="22"/>
      <c r="APU1218" s="22"/>
      <c r="APV1218" s="22"/>
      <c r="APW1218" s="22"/>
      <c r="APX1218" s="22"/>
      <c r="APY1218" s="22"/>
      <c r="APZ1218" s="22"/>
      <c r="AQA1218" s="22"/>
      <c r="AQB1218" s="22"/>
      <c r="AQC1218" s="22"/>
      <c r="AQD1218" s="22"/>
      <c r="AQE1218" s="22"/>
      <c r="AQF1218" s="22"/>
      <c r="AQG1218" s="22"/>
      <c r="AQH1218" s="22"/>
      <c r="AQI1218" s="22"/>
      <c r="AQJ1218" s="22"/>
      <c r="AQK1218" s="22"/>
      <c r="AQL1218" s="22"/>
      <c r="AQM1218" s="22"/>
      <c r="AQN1218" s="22"/>
      <c r="AQO1218" s="22"/>
      <c r="AQP1218" s="22"/>
      <c r="AQQ1218" s="22"/>
      <c r="AQR1218" s="22"/>
      <c r="AQS1218" s="22"/>
      <c r="AQT1218" s="22"/>
      <c r="AQU1218" s="22"/>
      <c r="AQV1218" s="22"/>
      <c r="AQW1218" s="22"/>
      <c r="AQX1218" s="22"/>
      <c r="AQY1218" s="22"/>
      <c r="AQZ1218" s="22"/>
      <c r="ARA1218" s="22"/>
      <c r="ARB1218" s="22"/>
      <c r="ARC1218" s="22"/>
      <c r="ARD1218" s="22"/>
      <c r="ARE1218" s="22"/>
      <c r="ARF1218" s="22"/>
      <c r="ARG1218" s="22"/>
      <c r="ARH1218" s="22"/>
      <c r="ARI1218" s="22"/>
      <c r="ARJ1218" s="22"/>
      <c r="ARK1218" s="22"/>
      <c r="ARL1218" s="22"/>
      <c r="ARM1218" s="22"/>
      <c r="ARN1218" s="22"/>
      <c r="ARO1218" s="22"/>
      <c r="ARP1218" s="22"/>
      <c r="ARQ1218" s="22"/>
      <c r="ARR1218" s="22"/>
      <c r="ARS1218" s="22"/>
      <c r="ART1218" s="22"/>
      <c r="ARU1218" s="22"/>
      <c r="ARV1218" s="22"/>
      <c r="ARW1218" s="22"/>
      <c r="ARX1218" s="22"/>
      <c r="ARY1218" s="22"/>
      <c r="ARZ1218" s="22"/>
      <c r="ASA1218" s="22"/>
      <c r="ASB1218" s="22"/>
      <c r="ASC1218" s="22"/>
      <c r="ASD1218" s="22"/>
      <c r="ASE1218" s="22"/>
      <c r="ASF1218" s="22"/>
      <c r="ASG1218" s="22"/>
      <c r="ASH1218" s="22"/>
      <c r="ASI1218" s="22"/>
      <c r="ASJ1218" s="22"/>
      <c r="ASK1218" s="22"/>
      <c r="ASL1218" s="22"/>
      <c r="ASM1218" s="22"/>
      <c r="ASN1218" s="22"/>
      <c r="ASO1218" s="22"/>
      <c r="ASP1218" s="22"/>
      <c r="ASQ1218" s="22"/>
      <c r="ASR1218" s="22"/>
      <c r="ASS1218" s="22"/>
      <c r="AST1218" s="22"/>
      <c r="ASU1218" s="22"/>
      <c r="ASV1218" s="22"/>
      <c r="ASW1218" s="22"/>
      <c r="ASX1218" s="22"/>
      <c r="ASY1218" s="22"/>
      <c r="ASZ1218" s="22"/>
      <c r="ATA1218" s="22"/>
      <c r="ATB1218" s="22"/>
      <c r="ATC1218" s="22"/>
      <c r="ATD1218" s="22"/>
      <c r="ATE1218" s="22"/>
      <c r="ATF1218" s="22"/>
      <c r="ATG1218" s="22"/>
      <c r="ATH1218" s="22"/>
      <c r="ATI1218" s="22"/>
      <c r="ATJ1218" s="22"/>
      <c r="ATK1218" s="22"/>
      <c r="ATL1218" s="22"/>
      <c r="ATM1218" s="22"/>
      <c r="ATN1218" s="22"/>
      <c r="ATO1218" s="22"/>
      <c r="ATP1218" s="22"/>
      <c r="ATQ1218" s="22"/>
      <c r="ATR1218" s="22"/>
      <c r="ATS1218" s="22"/>
      <c r="ATT1218" s="22"/>
      <c r="ATU1218" s="22"/>
      <c r="ATV1218" s="22"/>
      <c r="ATW1218" s="22"/>
      <c r="ATX1218" s="22"/>
      <c r="ATY1218" s="22"/>
      <c r="ATZ1218" s="22"/>
      <c r="AUA1218" s="22"/>
      <c r="AUB1218" s="22"/>
      <c r="AUC1218" s="22"/>
      <c r="AUD1218" s="22"/>
      <c r="AUE1218" s="22"/>
      <c r="AUF1218" s="22"/>
      <c r="AUG1218" s="22"/>
      <c r="AUH1218" s="22"/>
      <c r="AUI1218" s="22"/>
      <c r="AUJ1218" s="22"/>
      <c r="AUK1218" s="22"/>
      <c r="AUL1218" s="22"/>
      <c r="AUM1218" s="22"/>
      <c r="AUN1218" s="22"/>
      <c r="AUO1218" s="22"/>
      <c r="AUP1218" s="22"/>
      <c r="AUQ1218" s="22"/>
      <c r="AUR1218" s="22"/>
      <c r="AUS1218" s="22"/>
      <c r="AUT1218" s="22"/>
      <c r="AUU1218" s="22"/>
      <c r="AUV1218" s="22"/>
      <c r="AUW1218" s="22"/>
      <c r="AUX1218" s="22"/>
      <c r="AUY1218" s="22"/>
      <c r="AUZ1218" s="22"/>
      <c r="AVA1218" s="22"/>
      <c r="AVB1218" s="22"/>
      <c r="AVC1218" s="22"/>
      <c r="AVD1218" s="22"/>
      <c r="AVE1218" s="22"/>
      <c r="AVF1218" s="22"/>
      <c r="AVG1218" s="22"/>
      <c r="AVH1218" s="22"/>
      <c r="AVI1218" s="22"/>
      <c r="AVJ1218" s="22"/>
      <c r="AVK1218" s="22"/>
      <c r="AVL1218" s="22"/>
      <c r="AVM1218" s="22"/>
      <c r="AVN1218" s="22"/>
      <c r="AVO1218" s="22"/>
      <c r="AVP1218" s="22"/>
      <c r="AVQ1218" s="22"/>
      <c r="AVR1218" s="22"/>
      <c r="AVS1218" s="22"/>
      <c r="AVT1218" s="22"/>
      <c r="AVU1218" s="22"/>
      <c r="AVV1218" s="22"/>
      <c r="AVW1218" s="22"/>
      <c r="AVX1218" s="22"/>
      <c r="AVY1218" s="22"/>
      <c r="AVZ1218" s="22"/>
      <c r="AWA1218" s="22"/>
      <c r="AWB1218" s="22"/>
      <c r="AWC1218" s="22"/>
      <c r="AWD1218" s="22"/>
      <c r="AWE1218" s="22"/>
      <c r="AWF1218" s="22"/>
      <c r="AWG1218" s="22"/>
      <c r="AWH1218" s="22"/>
      <c r="AWI1218" s="22"/>
      <c r="AWJ1218" s="22"/>
      <c r="AWK1218" s="22"/>
      <c r="AWL1218" s="22"/>
      <c r="AWM1218" s="22"/>
      <c r="AWN1218" s="22"/>
      <c r="AWO1218" s="22"/>
      <c r="AWP1218" s="22"/>
      <c r="AWQ1218" s="22"/>
      <c r="AWR1218" s="22"/>
      <c r="AWS1218" s="22"/>
      <c r="AWT1218" s="22"/>
      <c r="AWU1218" s="22"/>
      <c r="AWV1218" s="22"/>
      <c r="AWW1218" s="22"/>
      <c r="AWX1218" s="22"/>
      <c r="AWY1218" s="22"/>
      <c r="AWZ1218" s="22"/>
      <c r="AXA1218" s="22"/>
      <c r="AXB1218" s="22"/>
      <c r="AXC1218" s="22"/>
      <c r="AXD1218" s="22"/>
      <c r="AXE1218" s="22"/>
      <c r="AXF1218" s="22"/>
      <c r="AXG1218" s="22"/>
      <c r="AXH1218" s="22"/>
      <c r="AXI1218" s="22"/>
      <c r="AXJ1218" s="22"/>
      <c r="AXK1218" s="22"/>
      <c r="AXL1218" s="22"/>
      <c r="AXM1218" s="22"/>
      <c r="AXN1218" s="22"/>
      <c r="AXO1218" s="22"/>
      <c r="AXP1218" s="22"/>
      <c r="AXQ1218" s="22"/>
      <c r="AXR1218" s="22"/>
      <c r="AXS1218" s="22"/>
      <c r="AXT1218" s="22"/>
      <c r="AXU1218" s="22"/>
      <c r="AXV1218" s="22"/>
      <c r="AXW1218" s="22"/>
      <c r="AXX1218" s="22"/>
      <c r="AXY1218" s="22"/>
      <c r="AXZ1218" s="22"/>
      <c r="AYA1218" s="22"/>
      <c r="AYB1218" s="22"/>
      <c r="AYC1218" s="22"/>
      <c r="AYD1218" s="22"/>
      <c r="AYE1218" s="22"/>
      <c r="AYF1218" s="22"/>
      <c r="AYG1218" s="22"/>
      <c r="AYH1218" s="22"/>
      <c r="AYI1218" s="22"/>
      <c r="AYJ1218" s="22"/>
      <c r="AYK1218" s="22"/>
      <c r="AYL1218" s="22"/>
      <c r="AYM1218" s="22"/>
      <c r="AYN1218" s="22"/>
      <c r="AYO1218" s="22"/>
      <c r="AYP1218" s="22"/>
      <c r="AYQ1218" s="22"/>
      <c r="AYR1218" s="22"/>
      <c r="AYS1218" s="22"/>
      <c r="AYT1218" s="22"/>
      <c r="AYU1218" s="22"/>
      <c r="AYV1218" s="22"/>
      <c r="AYW1218" s="22"/>
      <c r="AYX1218" s="22"/>
      <c r="AYY1218" s="22"/>
      <c r="AYZ1218" s="22"/>
      <c r="AZA1218" s="22"/>
      <c r="AZB1218" s="22"/>
      <c r="AZC1218" s="22"/>
      <c r="AZD1218" s="22"/>
      <c r="AZE1218" s="22"/>
      <c r="AZF1218" s="22"/>
      <c r="AZG1218" s="22"/>
      <c r="AZH1218" s="22"/>
      <c r="AZI1218" s="22"/>
      <c r="AZJ1218" s="22"/>
      <c r="AZK1218" s="22"/>
      <c r="AZL1218" s="22"/>
      <c r="AZM1218" s="22"/>
      <c r="AZN1218" s="22"/>
      <c r="AZO1218" s="22"/>
      <c r="AZP1218" s="22"/>
      <c r="AZQ1218" s="22"/>
      <c r="AZR1218" s="22"/>
      <c r="AZS1218" s="22"/>
      <c r="AZT1218" s="22"/>
      <c r="AZU1218" s="22"/>
      <c r="AZV1218" s="22"/>
      <c r="AZW1218" s="22"/>
      <c r="AZX1218" s="22"/>
      <c r="AZY1218" s="22"/>
      <c r="AZZ1218" s="22"/>
      <c r="BAA1218" s="22"/>
      <c r="BAB1218" s="22"/>
      <c r="BAC1218" s="22"/>
      <c r="BAD1218" s="22"/>
      <c r="BAE1218" s="22"/>
      <c r="BAF1218" s="22"/>
      <c r="BAG1218" s="22"/>
      <c r="BAH1218" s="22"/>
      <c r="BAI1218" s="22"/>
      <c r="BAJ1218" s="22"/>
      <c r="BAK1218" s="22"/>
      <c r="BAL1218" s="22"/>
      <c r="BAM1218" s="22"/>
      <c r="BAN1218" s="22"/>
      <c r="BAO1218" s="22"/>
      <c r="BAP1218" s="22"/>
      <c r="BAQ1218" s="22"/>
      <c r="BAR1218" s="22"/>
      <c r="BAS1218" s="22"/>
      <c r="BAT1218" s="22"/>
      <c r="BAU1218" s="22"/>
      <c r="BAV1218" s="22"/>
      <c r="BAW1218" s="22"/>
      <c r="BAX1218" s="22"/>
      <c r="BAY1218" s="22"/>
      <c r="BAZ1218" s="22"/>
      <c r="BBA1218" s="22"/>
      <c r="BBB1218" s="22"/>
      <c r="BBC1218" s="22"/>
      <c r="BBD1218" s="22"/>
      <c r="BBE1218" s="22"/>
      <c r="BBF1218" s="22"/>
      <c r="BBG1218" s="22"/>
      <c r="BBH1218" s="22"/>
      <c r="BBI1218" s="22"/>
      <c r="BBJ1218" s="22"/>
      <c r="BBK1218" s="22"/>
      <c r="BBL1218" s="22"/>
      <c r="BBM1218" s="22"/>
      <c r="BBN1218" s="22"/>
      <c r="BBO1218" s="22"/>
      <c r="BBP1218" s="22"/>
      <c r="BBQ1218" s="22"/>
      <c r="BBR1218" s="22"/>
      <c r="BBS1218" s="22"/>
      <c r="BBT1218" s="22"/>
      <c r="BBU1218" s="22"/>
      <c r="BBV1218" s="22"/>
      <c r="BBW1218" s="22"/>
      <c r="BBX1218" s="22"/>
      <c r="BBY1218" s="22"/>
      <c r="BBZ1218" s="22"/>
      <c r="BCA1218" s="22"/>
      <c r="BCB1218" s="22"/>
      <c r="BCC1218" s="22"/>
      <c r="BCD1218" s="22"/>
      <c r="BCE1218" s="22"/>
      <c r="BCF1218" s="22"/>
      <c r="BCG1218" s="22"/>
      <c r="BCH1218" s="22"/>
      <c r="BCI1218" s="22"/>
      <c r="BCJ1218" s="22"/>
      <c r="BCK1218" s="22"/>
      <c r="BCL1218" s="22"/>
      <c r="BCM1218" s="22"/>
      <c r="BCN1218" s="22"/>
      <c r="BCO1218" s="22"/>
      <c r="BCP1218" s="22"/>
      <c r="BCQ1218" s="22"/>
      <c r="BCR1218" s="22"/>
      <c r="BCS1218" s="22"/>
      <c r="BCT1218" s="22"/>
      <c r="BCU1218" s="22"/>
      <c r="BCV1218" s="22"/>
      <c r="BCW1218" s="22"/>
      <c r="BCX1218" s="22"/>
      <c r="BCY1218" s="22"/>
      <c r="BCZ1218" s="22"/>
      <c r="BDA1218" s="22"/>
      <c r="BDB1218" s="22"/>
      <c r="BDC1218" s="22"/>
      <c r="BDD1218" s="22"/>
      <c r="BDE1218" s="22"/>
      <c r="BDF1218" s="22"/>
      <c r="BDG1218" s="22"/>
      <c r="BDH1218" s="22"/>
      <c r="BDI1218" s="22"/>
      <c r="BDJ1218" s="22"/>
      <c r="BDK1218" s="22"/>
      <c r="BDL1218" s="22"/>
      <c r="BDM1218" s="22"/>
      <c r="BDN1218" s="22"/>
      <c r="BDO1218" s="22"/>
      <c r="BDP1218" s="22"/>
      <c r="BDQ1218" s="22"/>
      <c r="BDR1218" s="22"/>
      <c r="BDS1218" s="22"/>
      <c r="BDT1218" s="22"/>
      <c r="BDU1218" s="22"/>
      <c r="BDV1218" s="22"/>
      <c r="BDW1218" s="22"/>
      <c r="BDX1218" s="22"/>
      <c r="BDY1218" s="22"/>
      <c r="BDZ1218" s="22"/>
      <c r="BEA1218" s="22"/>
      <c r="BEB1218" s="22"/>
      <c r="BEC1218" s="22"/>
      <c r="BED1218" s="22"/>
      <c r="BEE1218" s="22"/>
      <c r="BEF1218" s="22"/>
      <c r="BEG1218" s="22"/>
      <c r="BEH1218" s="22"/>
      <c r="BEI1218" s="22"/>
      <c r="BEJ1218" s="22"/>
      <c r="BEK1218" s="22"/>
      <c r="BEL1218" s="22"/>
      <c r="BEM1218" s="22"/>
      <c r="BEN1218" s="22"/>
      <c r="BEO1218" s="22"/>
      <c r="BEP1218" s="22"/>
      <c r="BEQ1218" s="22"/>
      <c r="BER1218" s="22"/>
      <c r="BES1218" s="22"/>
      <c r="BET1218" s="22"/>
      <c r="BEU1218" s="22"/>
      <c r="BEV1218" s="22"/>
      <c r="BEW1218" s="22"/>
      <c r="BEX1218" s="22"/>
      <c r="BEY1218" s="22"/>
      <c r="BEZ1218" s="22"/>
      <c r="BFA1218" s="22"/>
      <c r="BFB1218" s="22"/>
      <c r="BFC1218" s="22"/>
      <c r="BFD1218" s="22"/>
      <c r="BFE1218" s="22"/>
      <c r="BFF1218" s="22"/>
      <c r="BFG1218" s="22"/>
      <c r="BFH1218" s="22"/>
      <c r="BFI1218" s="22"/>
      <c r="BFJ1218" s="22"/>
      <c r="BFK1218" s="22"/>
      <c r="BFL1218" s="22"/>
      <c r="BFM1218" s="22"/>
      <c r="BFN1218" s="22"/>
      <c r="BFO1218" s="22"/>
      <c r="BFP1218" s="22"/>
      <c r="BFQ1218" s="22"/>
      <c r="BFR1218" s="22"/>
      <c r="BFS1218" s="22"/>
      <c r="BFT1218" s="22"/>
      <c r="BFU1218" s="22"/>
      <c r="BFV1218" s="22"/>
      <c r="BFW1218" s="22"/>
      <c r="BFX1218" s="22"/>
      <c r="BFY1218" s="22"/>
      <c r="BFZ1218" s="22"/>
      <c r="BGA1218" s="22"/>
      <c r="BGB1218" s="22"/>
      <c r="BGC1218" s="22"/>
      <c r="BGD1218" s="22"/>
      <c r="BGE1218" s="22"/>
      <c r="BGF1218" s="22"/>
      <c r="BGG1218" s="22"/>
      <c r="BGH1218" s="22"/>
      <c r="BGI1218" s="22"/>
      <c r="BGJ1218" s="22"/>
      <c r="BGK1218" s="22"/>
      <c r="BGL1218" s="22"/>
      <c r="BGM1218" s="22"/>
      <c r="BGN1218" s="22"/>
      <c r="BGO1218" s="22"/>
      <c r="BGP1218" s="22"/>
      <c r="BGQ1218" s="22"/>
      <c r="BGR1218" s="22"/>
      <c r="BGS1218" s="22"/>
      <c r="BGT1218" s="22"/>
      <c r="BGU1218" s="22"/>
      <c r="BGV1218" s="22"/>
      <c r="BGW1218" s="22"/>
      <c r="BGX1218" s="22"/>
      <c r="BGY1218" s="22"/>
      <c r="BGZ1218" s="22"/>
      <c r="BHA1218" s="22"/>
      <c r="BHB1218" s="22"/>
      <c r="BHC1218" s="22"/>
      <c r="BHD1218" s="22"/>
      <c r="BHE1218" s="22"/>
      <c r="BHF1218" s="22"/>
      <c r="BHG1218" s="22"/>
      <c r="BHH1218" s="22"/>
      <c r="BHI1218" s="22"/>
      <c r="BHJ1218" s="22"/>
      <c r="BHK1218" s="22"/>
      <c r="BHL1218" s="22"/>
      <c r="BHM1218" s="22"/>
      <c r="BHN1218" s="22"/>
      <c r="BHO1218" s="22"/>
      <c r="BHP1218" s="22"/>
      <c r="BHQ1218" s="22"/>
      <c r="BHR1218" s="22"/>
      <c r="BHS1218" s="22"/>
      <c r="BHT1218" s="22"/>
      <c r="BHU1218" s="22"/>
      <c r="BHV1218" s="22"/>
      <c r="BHW1218" s="22"/>
      <c r="BHX1218" s="22"/>
      <c r="BHY1218" s="22"/>
      <c r="BHZ1218" s="22"/>
      <c r="BIA1218" s="22"/>
      <c r="BIB1218" s="22"/>
      <c r="BIC1218" s="22"/>
      <c r="BID1218" s="22"/>
      <c r="BIE1218" s="22"/>
      <c r="BIF1218" s="22"/>
      <c r="BIG1218" s="22"/>
      <c r="BIH1218" s="22"/>
      <c r="BII1218" s="22"/>
      <c r="BIJ1218" s="22"/>
      <c r="BIK1218" s="22"/>
      <c r="BIL1218" s="22"/>
      <c r="BIM1218" s="22"/>
      <c r="BIN1218" s="22"/>
      <c r="BIO1218" s="22"/>
      <c r="BIP1218" s="22"/>
      <c r="BIQ1218" s="22"/>
      <c r="BIR1218" s="22"/>
      <c r="BIS1218" s="22"/>
      <c r="BIT1218" s="22"/>
      <c r="BIU1218" s="22"/>
      <c r="BIV1218" s="22"/>
      <c r="BIW1218" s="22"/>
      <c r="BIX1218" s="22"/>
      <c r="BIY1218" s="22"/>
      <c r="BIZ1218" s="22"/>
      <c r="BJA1218" s="22"/>
      <c r="BJB1218" s="22"/>
      <c r="BJC1218" s="22"/>
      <c r="BJD1218" s="22"/>
      <c r="BJE1218" s="22"/>
      <c r="BJF1218" s="22"/>
      <c r="BJG1218" s="22"/>
      <c r="BJH1218" s="22"/>
      <c r="BJI1218" s="22"/>
      <c r="BJJ1218" s="22"/>
      <c r="BJK1218" s="22"/>
      <c r="BJL1218" s="22"/>
      <c r="BJM1218" s="22"/>
      <c r="BJN1218" s="22"/>
      <c r="BJO1218" s="22"/>
      <c r="BJP1218" s="22"/>
      <c r="BJQ1218" s="22"/>
      <c r="BJR1218" s="22"/>
      <c r="BJS1218" s="22"/>
      <c r="BJT1218" s="22"/>
      <c r="BJU1218" s="22"/>
      <c r="BJV1218" s="22"/>
      <c r="BJW1218" s="22"/>
      <c r="BJX1218" s="22"/>
      <c r="BJY1218" s="22"/>
      <c r="BJZ1218" s="22"/>
      <c r="BKA1218" s="22"/>
      <c r="BKB1218" s="22"/>
      <c r="BKC1218" s="22"/>
      <c r="BKD1218" s="22"/>
      <c r="BKE1218" s="22"/>
      <c r="BKF1218" s="22"/>
      <c r="BKG1218" s="22"/>
      <c r="BKH1218" s="22"/>
      <c r="BKI1218" s="22"/>
      <c r="BKJ1218" s="22"/>
      <c r="BKK1218" s="22"/>
      <c r="BKL1218" s="22"/>
      <c r="BKM1218" s="22"/>
      <c r="BKN1218" s="22"/>
      <c r="BKO1218" s="22"/>
      <c r="BKP1218" s="22"/>
      <c r="BKQ1218" s="22"/>
      <c r="BKR1218" s="22"/>
      <c r="BKS1218" s="22"/>
      <c r="BKT1218" s="22"/>
      <c r="BKU1218" s="22"/>
      <c r="BKV1218" s="22"/>
      <c r="BKW1218" s="22"/>
      <c r="BKX1218" s="22"/>
      <c r="BKY1218" s="22"/>
      <c r="BKZ1218" s="22"/>
      <c r="BLA1218" s="22"/>
      <c r="BLB1218" s="22"/>
      <c r="BLC1218" s="22"/>
      <c r="BLD1218" s="22"/>
      <c r="BLE1218" s="22"/>
      <c r="BLF1218" s="22"/>
      <c r="BLG1218" s="22"/>
      <c r="BLH1218" s="22"/>
      <c r="BLI1218" s="22"/>
      <c r="BLJ1218" s="22"/>
      <c r="BLK1218" s="22"/>
      <c r="BLL1218" s="22"/>
      <c r="BLM1218" s="22"/>
      <c r="BLN1218" s="22"/>
      <c r="BLO1218" s="22"/>
      <c r="BLP1218" s="22"/>
      <c r="BLQ1218" s="22"/>
      <c r="BLR1218" s="22"/>
      <c r="BLS1218" s="22"/>
      <c r="BLT1218" s="22"/>
      <c r="BLU1218" s="22"/>
      <c r="BLV1218" s="22"/>
      <c r="BLW1218" s="22"/>
      <c r="BLX1218" s="22"/>
      <c r="BLY1218" s="22"/>
      <c r="BLZ1218" s="22"/>
      <c r="BMA1218" s="22"/>
      <c r="BMB1218" s="22"/>
      <c r="BMC1218" s="22"/>
      <c r="BMD1218" s="22"/>
      <c r="BME1218" s="22"/>
      <c r="BMF1218" s="22"/>
      <c r="BMG1218" s="22"/>
      <c r="BMH1218" s="22"/>
      <c r="BMI1218" s="22"/>
      <c r="BMJ1218" s="22"/>
      <c r="BMK1218" s="22"/>
      <c r="BML1218" s="22"/>
      <c r="BMM1218" s="22"/>
      <c r="BMN1218" s="22"/>
      <c r="BMO1218" s="22"/>
      <c r="BMP1218" s="22"/>
      <c r="BMQ1218" s="22"/>
      <c r="BMR1218" s="22"/>
      <c r="BMS1218" s="22"/>
      <c r="BMT1218" s="22"/>
      <c r="BMU1218" s="22"/>
      <c r="BMV1218" s="22"/>
      <c r="BMW1218" s="22"/>
      <c r="BMX1218" s="22"/>
      <c r="BMY1218" s="22"/>
      <c r="BMZ1218" s="22"/>
      <c r="BNA1218" s="22"/>
      <c r="BNB1218" s="22"/>
      <c r="BNC1218" s="22"/>
      <c r="BND1218" s="22"/>
      <c r="BNE1218" s="22"/>
      <c r="BNF1218" s="22"/>
      <c r="BNG1218" s="22"/>
      <c r="BNH1218" s="22"/>
      <c r="BNI1218" s="22"/>
      <c r="BNJ1218" s="22"/>
      <c r="BNK1218" s="22"/>
      <c r="BNL1218" s="22"/>
      <c r="BNM1218" s="22"/>
      <c r="BNN1218" s="22"/>
      <c r="BNO1218" s="22"/>
      <c r="BNP1218" s="22"/>
      <c r="BNQ1218" s="22"/>
      <c r="BNR1218" s="22"/>
      <c r="BNS1218" s="22"/>
      <c r="BNT1218" s="22"/>
      <c r="BNU1218" s="22"/>
      <c r="BNV1218" s="22"/>
      <c r="BNW1218" s="22"/>
      <c r="BNX1218" s="22"/>
      <c r="BNY1218" s="22"/>
      <c r="BNZ1218" s="22"/>
      <c r="BOA1218" s="22"/>
      <c r="BOB1218" s="22"/>
      <c r="BOC1218" s="22"/>
      <c r="BOD1218" s="22"/>
      <c r="BOE1218" s="22"/>
      <c r="BOF1218" s="22"/>
      <c r="BOG1218" s="22"/>
      <c r="BOH1218" s="22"/>
      <c r="BOI1218" s="22"/>
      <c r="BOJ1218" s="22"/>
      <c r="BOK1218" s="22"/>
      <c r="BOL1218" s="22"/>
      <c r="BOM1218" s="22"/>
      <c r="BON1218" s="22"/>
      <c r="BOO1218" s="22"/>
      <c r="BOP1218" s="22"/>
      <c r="BOQ1218" s="22"/>
      <c r="BOR1218" s="22"/>
      <c r="BOS1218" s="22"/>
      <c r="BOT1218" s="22"/>
      <c r="BOU1218" s="22"/>
      <c r="BOV1218" s="22"/>
      <c r="BOW1218" s="22"/>
      <c r="BOX1218" s="22"/>
      <c r="BOY1218" s="22"/>
      <c r="BOZ1218" s="22"/>
      <c r="BPA1218" s="22"/>
      <c r="BPB1218" s="22"/>
      <c r="BPC1218" s="22"/>
      <c r="BPD1218" s="22"/>
      <c r="BPE1218" s="22"/>
      <c r="BPF1218" s="22"/>
      <c r="BPG1218" s="22"/>
      <c r="BPH1218" s="22"/>
      <c r="BPI1218" s="22"/>
      <c r="BPJ1218" s="22"/>
      <c r="BPK1218" s="22"/>
      <c r="BPL1218" s="22"/>
      <c r="BPM1218" s="22"/>
      <c r="BPN1218" s="22"/>
      <c r="BPO1218" s="22"/>
      <c r="BPP1218" s="22"/>
      <c r="BPQ1218" s="22"/>
      <c r="BPR1218" s="22"/>
      <c r="BPS1218" s="22"/>
      <c r="BPT1218" s="22"/>
      <c r="BPU1218" s="22"/>
      <c r="BPV1218" s="22"/>
      <c r="BPW1218" s="22"/>
      <c r="BPX1218" s="22"/>
      <c r="BPY1218" s="22"/>
      <c r="BPZ1218" s="22"/>
      <c r="BQA1218" s="22"/>
      <c r="BQB1218" s="22"/>
      <c r="BQC1218" s="22"/>
      <c r="BQD1218" s="22"/>
      <c r="BQE1218" s="22"/>
      <c r="BQF1218" s="22"/>
      <c r="BQG1218" s="22"/>
      <c r="BQH1218" s="22"/>
      <c r="BQI1218" s="22"/>
      <c r="BQJ1218" s="22"/>
      <c r="BQK1218" s="22"/>
      <c r="BQL1218" s="22"/>
      <c r="BQM1218" s="22"/>
      <c r="BQN1218" s="22"/>
      <c r="BQO1218" s="22"/>
      <c r="BQP1218" s="22"/>
      <c r="BQQ1218" s="22"/>
      <c r="BQR1218" s="22"/>
      <c r="BQS1218" s="22"/>
      <c r="BQT1218" s="22"/>
      <c r="BQU1218" s="22"/>
      <c r="BQV1218" s="22"/>
      <c r="BQW1218" s="22"/>
      <c r="BQX1218" s="22"/>
      <c r="BQY1218" s="22"/>
      <c r="BQZ1218" s="22"/>
      <c r="BRA1218" s="22"/>
      <c r="BRB1218" s="22"/>
      <c r="BRC1218" s="22"/>
      <c r="BRD1218" s="22"/>
      <c r="BRE1218" s="22"/>
      <c r="BRF1218" s="22"/>
      <c r="BRG1218" s="22"/>
      <c r="BRH1218" s="22"/>
      <c r="BRI1218" s="22"/>
      <c r="BRJ1218" s="22"/>
      <c r="BRK1218" s="22"/>
      <c r="BRL1218" s="22"/>
      <c r="BRM1218" s="22"/>
      <c r="BRN1218" s="22"/>
      <c r="BRO1218" s="22"/>
      <c r="BRP1218" s="22"/>
      <c r="BRQ1218" s="22"/>
      <c r="BRR1218" s="22"/>
      <c r="BRS1218" s="22"/>
      <c r="BRT1218" s="22"/>
      <c r="BRU1218" s="22"/>
      <c r="BRV1218" s="22"/>
      <c r="BRW1218" s="22"/>
      <c r="BRX1218" s="22"/>
      <c r="BRY1218" s="22"/>
      <c r="BRZ1218" s="22"/>
      <c r="BSA1218" s="22"/>
      <c r="BSB1218" s="22"/>
      <c r="BSC1218" s="22"/>
      <c r="BSD1218" s="22"/>
      <c r="BSE1218" s="22"/>
      <c r="BSF1218" s="22"/>
      <c r="BSG1218" s="22"/>
      <c r="BSH1218" s="22"/>
      <c r="BSI1218" s="22"/>
      <c r="BSJ1218" s="22"/>
      <c r="BSK1218" s="22"/>
      <c r="BSL1218" s="22"/>
      <c r="BSM1218" s="22"/>
      <c r="BSN1218" s="22"/>
      <c r="BSO1218" s="22"/>
      <c r="BSP1218" s="22"/>
      <c r="BSQ1218" s="22"/>
      <c r="BSR1218" s="22"/>
      <c r="BSS1218" s="22"/>
      <c r="BST1218" s="22"/>
      <c r="BSU1218" s="22"/>
      <c r="BSV1218" s="22"/>
      <c r="BSW1218" s="22"/>
      <c r="BSX1218" s="22"/>
      <c r="BSY1218" s="22"/>
      <c r="BSZ1218" s="22"/>
      <c r="BTA1218" s="22"/>
      <c r="BTB1218" s="22"/>
      <c r="BTC1218" s="22"/>
      <c r="BTD1218" s="22"/>
      <c r="BTE1218" s="22"/>
      <c r="BTF1218" s="22"/>
      <c r="BTG1218" s="22"/>
      <c r="BTH1218" s="22"/>
      <c r="BTI1218" s="22"/>
      <c r="BTJ1218" s="22"/>
      <c r="BTK1218" s="22"/>
      <c r="BTL1218" s="22"/>
      <c r="BTM1218" s="22"/>
      <c r="BTN1218" s="22"/>
      <c r="BTO1218" s="22"/>
      <c r="BTP1218" s="22"/>
      <c r="BTQ1218" s="22"/>
      <c r="BTR1218" s="22"/>
      <c r="BTS1218" s="22"/>
      <c r="BTT1218" s="22"/>
      <c r="BTU1218" s="22"/>
      <c r="BTV1218" s="22"/>
      <c r="BTW1218" s="22"/>
      <c r="BTX1218" s="22"/>
      <c r="BTY1218" s="22"/>
      <c r="BTZ1218" s="22"/>
      <c r="BUA1218" s="22"/>
      <c r="BUB1218" s="22"/>
      <c r="BUC1218" s="22"/>
      <c r="BUD1218" s="22"/>
      <c r="BUE1218" s="22"/>
      <c r="BUF1218" s="22"/>
      <c r="BUG1218" s="22"/>
      <c r="BUH1218" s="22"/>
      <c r="BUI1218" s="22"/>
      <c r="BUJ1218" s="22"/>
      <c r="BUK1218" s="22"/>
      <c r="BUL1218" s="22"/>
      <c r="BUM1218" s="22"/>
      <c r="BUN1218" s="22"/>
      <c r="BUO1218" s="22"/>
      <c r="BUP1218" s="22"/>
      <c r="BUQ1218" s="22"/>
      <c r="BUR1218" s="22"/>
      <c r="BUS1218" s="22"/>
      <c r="BUT1218" s="22"/>
      <c r="BUU1218" s="22"/>
      <c r="BUV1218" s="22"/>
      <c r="BUW1218" s="22"/>
      <c r="BUX1218" s="22"/>
      <c r="BUY1218" s="22"/>
      <c r="BUZ1218" s="22"/>
      <c r="BVA1218" s="22"/>
      <c r="BVB1218" s="22"/>
      <c r="BVC1218" s="22"/>
      <c r="BVD1218" s="22"/>
      <c r="BVE1218" s="22"/>
      <c r="BVF1218" s="22"/>
      <c r="BVG1218" s="22"/>
      <c r="BVH1218" s="22"/>
      <c r="BVI1218" s="22"/>
      <c r="BVJ1218" s="22"/>
      <c r="BVK1218" s="22"/>
      <c r="BVL1218" s="22"/>
      <c r="BVM1218" s="22"/>
      <c r="BVN1218" s="22"/>
      <c r="BVO1218" s="22"/>
      <c r="BVP1218" s="22"/>
      <c r="BVQ1218" s="22"/>
      <c r="BVR1218" s="22"/>
      <c r="BVS1218" s="22"/>
      <c r="BVT1218" s="22"/>
      <c r="BVU1218" s="22"/>
      <c r="BVV1218" s="22"/>
      <c r="BVW1218" s="22"/>
      <c r="BVX1218" s="22"/>
      <c r="BVY1218" s="22"/>
      <c r="BVZ1218" s="22"/>
      <c r="BWA1218" s="22"/>
      <c r="BWB1218" s="22"/>
      <c r="BWC1218" s="22"/>
      <c r="BWD1218" s="22"/>
      <c r="BWE1218" s="22"/>
      <c r="BWF1218" s="22"/>
      <c r="BWG1218" s="22"/>
      <c r="BWH1218" s="22"/>
      <c r="BWI1218" s="22"/>
      <c r="BWJ1218" s="22"/>
      <c r="BWK1218" s="22"/>
      <c r="BWL1218" s="22"/>
      <c r="BWM1218" s="22"/>
      <c r="BWN1218" s="22"/>
      <c r="BWO1218" s="22"/>
      <c r="BWP1218" s="22"/>
      <c r="BWQ1218" s="22"/>
      <c r="BWR1218" s="22"/>
      <c r="BWS1218" s="22"/>
      <c r="BWT1218" s="22"/>
      <c r="BWU1218" s="22"/>
      <c r="BWV1218" s="22"/>
      <c r="BWW1218" s="22"/>
      <c r="BWX1218" s="22"/>
      <c r="BWY1218" s="22"/>
      <c r="BWZ1218" s="22"/>
      <c r="BXA1218" s="22"/>
      <c r="BXB1218" s="22"/>
      <c r="BXC1218" s="22"/>
      <c r="BXD1218" s="22"/>
      <c r="BXE1218" s="22"/>
      <c r="BXF1218" s="22"/>
      <c r="BXG1218" s="22"/>
      <c r="BXH1218" s="22"/>
      <c r="BXI1218" s="22"/>
      <c r="BXJ1218" s="22"/>
      <c r="BXK1218" s="22"/>
      <c r="BXL1218" s="22"/>
      <c r="BXM1218" s="22"/>
      <c r="BXN1218" s="22"/>
      <c r="BXO1218" s="22"/>
      <c r="BXP1218" s="22"/>
      <c r="BXQ1218" s="22"/>
      <c r="BXR1218" s="22"/>
      <c r="BXS1218" s="22"/>
      <c r="BXT1218" s="22"/>
      <c r="BXU1218" s="22"/>
      <c r="BXV1218" s="22"/>
      <c r="BXW1218" s="22"/>
      <c r="BXX1218" s="22"/>
      <c r="BXY1218" s="22"/>
      <c r="BXZ1218" s="22"/>
      <c r="BYA1218" s="22"/>
      <c r="BYB1218" s="22"/>
      <c r="BYC1218" s="22"/>
      <c r="BYD1218" s="22"/>
      <c r="BYE1218" s="22"/>
      <c r="BYF1218" s="22"/>
      <c r="BYG1218" s="22"/>
      <c r="BYH1218" s="22"/>
      <c r="BYI1218" s="22"/>
      <c r="BYJ1218" s="22"/>
      <c r="BYK1218" s="22"/>
      <c r="BYL1218" s="22"/>
      <c r="BYM1218" s="22"/>
      <c r="BYN1218" s="22"/>
      <c r="BYO1218" s="22"/>
      <c r="BYP1218" s="22"/>
      <c r="BYQ1218" s="22"/>
      <c r="BYR1218" s="22"/>
      <c r="BYS1218" s="22"/>
      <c r="BYT1218" s="22"/>
      <c r="BYU1218" s="22"/>
      <c r="BYV1218" s="22"/>
      <c r="BYW1218" s="22"/>
      <c r="BYX1218" s="22"/>
      <c r="BYY1218" s="22"/>
      <c r="BYZ1218" s="22"/>
      <c r="BZA1218" s="22"/>
      <c r="BZB1218" s="22"/>
      <c r="BZC1218" s="22"/>
      <c r="BZD1218" s="22"/>
      <c r="BZE1218" s="22"/>
      <c r="BZF1218" s="22"/>
      <c r="BZG1218" s="22"/>
      <c r="BZH1218" s="22"/>
      <c r="BZI1218" s="22"/>
      <c r="BZJ1218" s="22"/>
      <c r="BZK1218" s="22"/>
      <c r="BZL1218" s="22"/>
      <c r="BZM1218" s="22"/>
      <c r="BZN1218" s="22"/>
      <c r="BZO1218" s="22"/>
      <c r="BZP1218" s="22"/>
      <c r="BZQ1218" s="22"/>
      <c r="BZR1218" s="22"/>
      <c r="BZS1218" s="22"/>
      <c r="BZT1218" s="22"/>
      <c r="BZU1218" s="22"/>
      <c r="BZV1218" s="22"/>
      <c r="BZW1218" s="22"/>
      <c r="BZX1218" s="22"/>
      <c r="BZY1218" s="22"/>
      <c r="BZZ1218" s="22"/>
      <c r="CAA1218" s="22"/>
      <c r="CAB1218" s="22"/>
      <c r="CAC1218" s="22"/>
      <c r="CAD1218" s="22"/>
      <c r="CAE1218" s="22"/>
      <c r="CAF1218" s="22"/>
      <c r="CAG1218" s="22"/>
      <c r="CAH1218" s="22"/>
      <c r="CAI1218" s="22"/>
      <c r="CAJ1218" s="22"/>
      <c r="CAK1218" s="22"/>
      <c r="CAL1218" s="22"/>
      <c r="CAM1218" s="22"/>
      <c r="CAN1218" s="22"/>
      <c r="CAO1218" s="22"/>
      <c r="CAP1218" s="22"/>
      <c r="CAQ1218" s="22"/>
      <c r="CAR1218" s="22"/>
      <c r="CAS1218" s="22"/>
      <c r="CAT1218" s="22"/>
      <c r="CAU1218" s="22"/>
      <c r="CAV1218" s="22"/>
      <c r="CAW1218" s="22"/>
      <c r="CAX1218" s="22"/>
      <c r="CAY1218" s="22"/>
      <c r="CAZ1218" s="22"/>
      <c r="CBA1218" s="22"/>
      <c r="CBB1218" s="22"/>
      <c r="CBC1218" s="22"/>
      <c r="CBD1218" s="22"/>
      <c r="CBE1218" s="22"/>
      <c r="CBF1218" s="22"/>
      <c r="CBG1218" s="22"/>
      <c r="CBH1218" s="22"/>
      <c r="CBI1218" s="22"/>
      <c r="CBJ1218" s="22"/>
      <c r="CBK1218" s="22"/>
      <c r="CBL1218" s="22"/>
      <c r="CBM1218" s="22"/>
      <c r="CBN1218" s="22"/>
      <c r="CBO1218" s="22"/>
      <c r="CBP1218" s="22"/>
      <c r="CBQ1218" s="22"/>
      <c r="CBR1218" s="22"/>
      <c r="CBS1218" s="22"/>
      <c r="CBT1218" s="22"/>
      <c r="CBU1218" s="22"/>
      <c r="CBV1218" s="22"/>
      <c r="CBW1218" s="22"/>
      <c r="CBX1218" s="22"/>
      <c r="CBY1218" s="22"/>
      <c r="CBZ1218" s="22"/>
      <c r="CCA1218" s="22"/>
      <c r="CCB1218" s="22"/>
      <c r="CCC1218" s="22"/>
      <c r="CCD1218" s="22"/>
      <c r="CCE1218" s="22"/>
      <c r="CCF1218" s="22"/>
      <c r="CCG1218" s="22"/>
      <c r="CCH1218" s="22"/>
      <c r="CCI1218" s="22"/>
      <c r="CCJ1218" s="22"/>
      <c r="CCK1218" s="22"/>
      <c r="CCL1218" s="22"/>
      <c r="CCM1218" s="22"/>
      <c r="CCN1218" s="22"/>
      <c r="CCO1218" s="22"/>
      <c r="CCP1218" s="22"/>
      <c r="CCQ1218" s="22"/>
      <c r="CCR1218" s="22"/>
      <c r="CCS1218" s="22"/>
      <c r="CCT1218" s="22"/>
      <c r="CCU1218" s="22"/>
      <c r="CCV1218" s="22"/>
      <c r="CCW1218" s="22"/>
      <c r="CCX1218" s="22"/>
      <c r="CCY1218" s="22"/>
      <c r="CCZ1218" s="22"/>
      <c r="CDA1218" s="22"/>
      <c r="CDB1218" s="22"/>
      <c r="CDC1218" s="22"/>
      <c r="CDD1218" s="22"/>
      <c r="CDE1218" s="22"/>
      <c r="CDF1218" s="22"/>
      <c r="CDG1218" s="22"/>
      <c r="CDH1218" s="22"/>
      <c r="CDI1218" s="22"/>
      <c r="CDJ1218" s="22"/>
      <c r="CDK1218" s="22"/>
      <c r="CDL1218" s="22"/>
      <c r="CDM1218" s="22"/>
      <c r="CDN1218" s="22"/>
      <c r="CDO1218" s="22"/>
      <c r="CDP1218" s="22"/>
      <c r="CDQ1218" s="22"/>
      <c r="CDR1218" s="22"/>
      <c r="CDS1218" s="22"/>
      <c r="CDT1218" s="22"/>
      <c r="CDU1218" s="22"/>
      <c r="CDV1218" s="22"/>
      <c r="CDW1218" s="22"/>
      <c r="CDX1218" s="22"/>
      <c r="CDY1218" s="22"/>
      <c r="CDZ1218" s="22"/>
      <c r="CEA1218" s="22"/>
      <c r="CEB1218" s="22"/>
      <c r="CEC1218" s="22"/>
      <c r="CED1218" s="22"/>
      <c r="CEE1218" s="22"/>
      <c r="CEF1218" s="22"/>
      <c r="CEG1218" s="22"/>
      <c r="CEH1218" s="22"/>
      <c r="CEI1218" s="22"/>
      <c r="CEJ1218" s="22"/>
      <c r="CEK1218" s="22"/>
      <c r="CEL1218" s="22"/>
      <c r="CEM1218" s="22"/>
      <c r="CEN1218" s="22"/>
      <c r="CEO1218" s="22"/>
      <c r="CEP1218" s="22"/>
      <c r="CEQ1218" s="22"/>
      <c r="CER1218" s="22"/>
      <c r="CES1218" s="22"/>
      <c r="CET1218" s="22"/>
      <c r="CEU1218" s="22"/>
      <c r="CEV1218" s="22"/>
      <c r="CEW1218" s="22"/>
      <c r="CEX1218" s="22"/>
      <c r="CEY1218" s="22"/>
      <c r="CEZ1218" s="22"/>
      <c r="CFA1218" s="22"/>
      <c r="CFB1218" s="22"/>
      <c r="CFC1218" s="22"/>
      <c r="CFD1218" s="22"/>
      <c r="CFE1218" s="22"/>
      <c r="CFF1218" s="22"/>
      <c r="CFG1218" s="22"/>
      <c r="CFH1218" s="22"/>
      <c r="CFI1218" s="22"/>
      <c r="CFJ1218" s="22"/>
      <c r="CFK1218" s="22"/>
      <c r="CFL1218" s="22"/>
      <c r="CFM1218" s="22"/>
      <c r="CFN1218" s="22"/>
      <c r="CFO1218" s="22"/>
      <c r="CFP1218" s="22"/>
      <c r="CFQ1218" s="22"/>
      <c r="CFR1218" s="22"/>
      <c r="CFS1218" s="22"/>
      <c r="CFT1218" s="22"/>
      <c r="CFU1218" s="22"/>
      <c r="CFV1218" s="22"/>
      <c r="CFW1218" s="22"/>
      <c r="CFX1218" s="22"/>
      <c r="CFY1218" s="22"/>
      <c r="CFZ1218" s="22"/>
      <c r="CGA1218" s="22"/>
      <c r="CGB1218" s="22"/>
      <c r="CGC1218" s="22"/>
      <c r="CGD1218" s="22"/>
      <c r="CGE1218" s="22"/>
      <c r="CGF1218" s="22"/>
      <c r="CGG1218" s="22"/>
      <c r="CGH1218" s="22"/>
      <c r="CGI1218" s="22"/>
      <c r="CGJ1218" s="22"/>
      <c r="CGK1218" s="22"/>
      <c r="CGL1218" s="22"/>
      <c r="CGM1218" s="22"/>
      <c r="CGN1218" s="22"/>
      <c r="CGO1218" s="22"/>
      <c r="CGP1218" s="22"/>
      <c r="CGQ1218" s="22"/>
      <c r="CGR1218" s="22"/>
      <c r="CGS1218" s="22"/>
      <c r="CGT1218" s="22"/>
      <c r="CGU1218" s="22"/>
      <c r="CGV1218" s="22"/>
      <c r="CGW1218" s="22"/>
      <c r="CGX1218" s="22"/>
      <c r="CGY1218" s="22"/>
      <c r="CGZ1218" s="22"/>
      <c r="CHA1218" s="22"/>
      <c r="CHB1218" s="22"/>
      <c r="CHC1218" s="22"/>
      <c r="CHD1218" s="22"/>
      <c r="CHE1218" s="22"/>
      <c r="CHF1218" s="22"/>
      <c r="CHG1218" s="22"/>
      <c r="CHH1218" s="22"/>
      <c r="CHI1218" s="22"/>
      <c r="CHJ1218" s="22"/>
      <c r="CHK1218" s="22"/>
      <c r="CHL1218" s="22"/>
      <c r="CHM1218" s="22"/>
      <c r="CHN1218" s="22"/>
      <c r="CHO1218" s="22"/>
      <c r="CHP1218" s="22"/>
      <c r="CHQ1218" s="22"/>
      <c r="CHR1218" s="22"/>
      <c r="CHS1218" s="22"/>
      <c r="CHT1218" s="22"/>
      <c r="CHU1218" s="22"/>
      <c r="CHV1218" s="22"/>
      <c r="CHW1218" s="22"/>
      <c r="CHX1218" s="22"/>
      <c r="CHY1218" s="22"/>
      <c r="CHZ1218" s="22"/>
      <c r="CIA1218" s="22"/>
      <c r="CIB1218" s="22"/>
      <c r="CIC1218" s="22"/>
      <c r="CID1218" s="22"/>
      <c r="CIE1218" s="22"/>
      <c r="CIF1218" s="22"/>
      <c r="CIG1218" s="22"/>
      <c r="CIH1218" s="22"/>
      <c r="CII1218" s="22"/>
      <c r="CIJ1218" s="22"/>
      <c r="CIK1218" s="22"/>
      <c r="CIL1218" s="22"/>
      <c r="CIM1218" s="22"/>
      <c r="CIN1218" s="22"/>
      <c r="CIO1218" s="22"/>
      <c r="CIP1218" s="22"/>
      <c r="CIQ1218" s="22"/>
      <c r="CIR1218" s="22"/>
      <c r="CIS1218" s="22"/>
      <c r="CIT1218" s="22"/>
      <c r="CIU1218" s="22"/>
      <c r="CIV1218" s="22"/>
      <c r="CIW1218" s="22"/>
      <c r="CIX1218" s="22"/>
      <c r="CIY1218" s="22"/>
      <c r="CIZ1218" s="22"/>
      <c r="CJA1218" s="22"/>
      <c r="CJB1218" s="22"/>
      <c r="CJC1218" s="22"/>
      <c r="CJD1218" s="22"/>
      <c r="CJE1218" s="22"/>
      <c r="CJF1218" s="22"/>
      <c r="CJG1218" s="22"/>
      <c r="CJH1218" s="22"/>
      <c r="CJI1218" s="22"/>
      <c r="CJJ1218" s="22"/>
      <c r="CJK1218" s="22"/>
      <c r="CJL1218" s="22"/>
      <c r="CJM1218" s="22"/>
      <c r="CJN1218" s="22"/>
      <c r="CJO1218" s="22"/>
      <c r="CJP1218" s="22"/>
      <c r="CJQ1218" s="22"/>
      <c r="CJR1218" s="22"/>
      <c r="CJS1218" s="22"/>
      <c r="CJT1218" s="22"/>
      <c r="CJU1218" s="22"/>
      <c r="CJV1218" s="22"/>
      <c r="CJW1218" s="22"/>
      <c r="CJX1218" s="22"/>
      <c r="CJY1218" s="22"/>
      <c r="CJZ1218" s="22"/>
      <c r="CKA1218" s="22"/>
      <c r="CKB1218" s="22"/>
      <c r="CKC1218" s="22"/>
      <c r="CKD1218" s="22"/>
      <c r="CKE1218" s="22"/>
      <c r="CKF1218" s="22"/>
      <c r="CKG1218" s="22"/>
      <c r="CKH1218" s="22"/>
      <c r="CKI1218" s="22"/>
      <c r="CKJ1218" s="22"/>
      <c r="CKK1218" s="22"/>
      <c r="CKL1218" s="22"/>
      <c r="CKM1218" s="22"/>
      <c r="CKN1218" s="22"/>
      <c r="CKO1218" s="22"/>
      <c r="CKP1218" s="22"/>
      <c r="CKQ1218" s="22"/>
      <c r="CKR1218" s="22"/>
      <c r="CKS1218" s="22"/>
      <c r="CKT1218" s="22"/>
      <c r="CKU1218" s="22"/>
      <c r="CKV1218" s="22"/>
      <c r="CKW1218" s="22"/>
      <c r="CKX1218" s="22"/>
      <c r="CKY1218" s="22"/>
      <c r="CKZ1218" s="22"/>
      <c r="CLA1218" s="22"/>
      <c r="CLB1218" s="22"/>
      <c r="CLC1218" s="22"/>
      <c r="CLD1218" s="22"/>
      <c r="CLE1218" s="22"/>
      <c r="CLF1218" s="22"/>
      <c r="CLG1218" s="22"/>
      <c r="CLH1218" s="22"/>
      <c r="CLI1218" s="22"/>
      <c r="CLJ1218" s="22"/>
      <c r="CLK1218" s="22"/>
      <c r="CLL1218" s="22"/>
      <c r="CLM1218" s="22"/>
      <c r="CLN1218" s="22"/>
      <c r="CLO1218" s="22"/>
      <c r="CLP1218" s="22"/>
      <c r="CLQ1218" s="22"/>
      <c r="CLR1218" s="22"/>
      <c r="CLS1218" s="22"/>
      <c r="CLT1218" s="22"/>
      <c r="CLU1218" s="22"/>
      <c r="CLV1218" s="22"/>
      <c r="CLW1218" s="22"/>
      <c r="CLX1218" s="22"/>
      <c r="CLY1218" s="22"/>
      <c r="CLZ1218" s="22"/>
      <c r="CMA1218" s="22"/>
      <c r="CMB1218" s="22"/>
      <c r="CMC1218" s="22"/>
      <c r="CMD1218" s="22"/>
      <c r="CME1218" s="22"/>
      <c r="CMF1218" s="22"/>
      <c r="CMG1218" s="22"/>
      <c r="CMH1218" s="22"/>
      <c r="CMI1218" s="22"/>
      <c r="CMJ1218" s="22"/>
      <c r="CMK1218" s="22"/>
      <c r="CML1218" s="22"/>
      <c r="CMM1218" s="22"/>
      <c r="CMN1218" s="22"/>
      <c r="CMO1218" s="22"/>
      <c r="CMP1218" s="22"/>
      <c r="CMQ1218" s="22"/>
      <c r="CMR1218" s="22"/>
      <c r="CMS1218" s="22"/>
      <c r="CMT1218" s="22"/>
      <c r="CMU1218" s="22"/>
      <c r="CMV1218" s="22"/>
      <c r="CMW1218" s="22"/>
      <c r="CMX1218" s="22"/>
      <c r="CMY1218" s="22"/>
      <c r="CMZ1218" s="22"/>
      <c r="CNA1218" s="22"/>
      <c r="CNB1218" s="22"/>
      <c r="CNC1218" s="22"/>
      <c r="CND1218" s="22"/>
      <c r="CNE1218" s="22"/>
      <c r="CNF1218" s="22"/>
      <c r="CNG1218" s="22"/>
      <c r="CNH1218" s="22"/>
      <c r="CNI1218" s="22"/>
      <c r="CNJ1218" s="22"/>
      <c r="CNK1218" s="22"/>
      <c r="CNL1218" s="22"/>
      <c r="CNM1218" s="22"/>
      <c r="CNN1218" s="22"/>
      <c r="CNO1218" s="22"/>
      <c r="CNP1218" s="22"/>
      <c r="CNQ1218" s="22"/>
      <c r="CNR1218" s="22"/>
      <c r="CNS1218" s="22"/>
      <c r="CNT1218" s="22"/>
      <c r="CNU1218" s="22"/>
      <c r="CNV1218" s="22"/>
      <c r="CNW1218" s="22"/>
      <c r="CNX1218" s="22"/>
      <c r="CNY1218" s="22"/>
      <c r="CNZ1218" s="22"/>
      <c r="COA1218" s="22"/>
      <c r="COB1218" s="22"/>
      <c r="COC1218" s="22"/>
      <c r="COD1218" s="22"/>
      <c r="COE1218" s="22"/>
      <c r="COF1218" s="22"/>
      <c r="COG1218" s="22"/>
      <c r="COH1218" s="22"/>
      <c r="COI1218" s="22"/>
      <c r="COJ1218" s="22"/>
      <c r="COK1218" s="22"/>
      <c r="COL1218" s="22"/>
      <c r="COM1218" s="22"/>
      <c r="CON1218" s="22"/>
      <c r="COO1218" s="22"/>
      <c r="COP1218" s="22"/>
      <c r="COQ1218" s="22"/>
      <c r="COR1218" s="22"/>
      <c r="COS1218" s="22"/>
      <c r="COT1218" s="22"/>
      <c r="COU1218" s="22"/>
      <c r="COV1218" s="22"/>
      <c r="COW1218" s="22"/>
      <c r="COX1218" s="22"/>
      <c r="COY1218" s="22"/>
      <c r="COZ1218" s="22"/>
      <c r="CPA1218" s="22"/>
      <c r="CPB1218" s="22"/>
      <c r="CPC1218" s="22"/>
      <c r="CPD1218" s="22"/>
      <c r="CPE1218" s="22"/>
      <c r="CPF1218" s="22"/>
      <c r="CPG1218" s="22"/>
      <c r="CPH1218" s="22"/>
      <c r="CPI1218" s="22"/>
      <c r="CPJ1218" s="22"/>
      <c r="CPK1218" s="22"/>
      <c r="CPL1218" s="22"/>
      <c r="CPM1218" s="22"/>
      <c r="CPN1218" s="22"/>
      <c r="CPO1218" s="22"/>
      <c r="CPP1218" s="22"/>
      <c r="CPQ1218" s="22"/>
      <c r="CPR1218" s="22"/>
      <c r="CPS1218" s="22"/>
      <c r="CPT1218" s="22"/>
      <c r="CPU1218" s="22"/>
      <c r="CPV1218" s="22"/>
      <c r="CPW1218" s="22"/>
      <c r="CPX1218" s="22"/>
      <c r="CPY1218" s="22"/>
      <c r="CPZ1218" s="22"/>
      <c r="CQA1218" s="22"/>
      <c r="CQB1218" s="22"/>
      <c r="CQC1218" s="22"/>
      <c r="CQD1218" s="22"/>
      <c r="CQE1218" s="22"/>
      <c r="CQF1218" s="22"/>
      <c r="CQG1218" s="22"/>
      <c r="CQH1218" s="22"/>
      <c r="CQI1218" s="22"/>
      <c r="CQJ1218" s="22"/>
      <c r="CQK1218" s="22"/>
      <c r="CQL1218" s="22"/>
      <c r="CQM1218" s="22"/>
      <c r="CQN1218" s="22"/>
      <c r="CQO1218" s="22"/>
      <c r="CQP1218" s="22"/>
      <c r="CQQ1218" s="22"/>
      <c r="CQR1218" s="22"/>
      <c r="CQS1218" s="22"/>
      <c r="CQT1218" s="22"/>
      <c r="CQU1218" s="22"/>
      <c r="CQV1218" s="22"/>
      <c r="CQW1218" s="22"/>
      <c r="CQX1218" s="22"/>
      <c r="CQY1218" s="22"/>
      <c r="CQZ1218" s="22"/>
      <c r="CRA1218" s="22"/>
      <c r="CRB1218" s="22"/>
      <c r="CRC1218" s="22"/>
      <c r="CRD1218" s="22"/>
      <c r="CRE1218" s="22"/>
      <c r="CRF1218" s="22"/>
      <c r="CRG1218" s="22"/>
      <c r="CRH1218" s="22"/>
      <c r="CRI1218" s="22"/>
      <c r="CRJ1218" s="22"/>
      <c r="CRK1218" s="22"/>
      <c r="CRL1218" s="22"/>
      <c r="CRM1218" s="22"/>
      <c r="CRN1218" s="22"/>
      <c r="CRO1218" s="22"/>
      <c r="CRP1218" s="22"/>
      <c r="CRQ1218" s="22"/>
      <c r="CRR1218" s="22"/>
      <c r="CRS1218" s="22"/>
      <c r="CRT1218" s="22"/>
      <c r="CRU1218" s="22"/>
      <c r="CRV1218" s="22"/>
      <c r="CRW1218" s="22"/>
      <c r="CRX1218" s="22"/>
      <c r="CRY1218" s="22"/>
      <c r="CRZ1218" s="22"/>
      <c r="CSA1218" s="22"/>
      <c r="CSB1218" s="22"/>
      <c r="CSC1218" s="22"/>
      <c r="CSD1218" s="22"/>
      <c r="CSE1218" s="22"/>
      <c r="CSF1218" s="22"/>
      <c r="CSG1218" s="22"/>
      <c r="CSH1218" s="22"/>
      <c r="CSI1218" s="22"/>
      <c r="CSJ1218" s="22"/>
      <c r="CSK1218" s="22"/>
      <c r="CSL1218" s="22"/>
      <c r="CSM1218" s="22"/>
      <c r="CSN1218" s="22"/>
      <c r="CSO1218" s="22"/>
      <c r="CSP1218" s="22"/>
      <c r="CSQ1218" s="22"/>
      <c r="CSR1218" s="22"/>
      <c r="CSS1218" s="22"/>
      <c r="CST1218" s="22"/>
      <c r="CSU1218" s="22"/>
      <c r="CSV1218" s="22"/>
      <c r="CSW1218" s="22"/>
      <c r="CSX1218" s="22"/>
      <c r="CSY1218" s="22"/>
      <c r="CSZ1218" s="22"/>
      <c r="CTA1218" s="22"/>
      <c r="CTB1218" s="22"/>
      <c r="CTC1218" s="22"/>
      <c r="CTD1218" s="22"/>
      <c r="CTE1218" s="22"/>
      <c r="CTF1218" s="22"/>
      <c r="CTG1218" s="22"/>
      <c r="CTH1218" s="22"/>
      <c r="CTI1218" s="22"/>
      <c r="CTJ1218" s="22"/>
      <c r="CTK1218" s="22"/>
      <c r="CTL1218" s="22"/>
      <c r="CTM1218" s="22"/>
      <c r="CTN1218" s="22"/>
      <c r="CTO1218" s="22"/>
      <c r="CTP1218" s="22"/>
      <c r="CTQ1218" s="22"/>
      <c r="CTR1218" s="22"/>
      <c r="CTS1218" s="22"/>
      <c r="CTT1218" s="22"/>
      <c r="CTU1218" s="22"/>
      <c r="CTV1218" s="22"/>
      <c r="CTW1218" s="22"/>
      <c r="CTX1218" s="22"/>
      <c r="CTY1218" s="22"/>
      <c r="CTZ1218" s="22"/>
      <c r="CUA1218" s="22"/>
      <c r="CUB1218" s="22"/>
      <c r="CUC1218" s="22"/>
      <c r="CUD1218" s="22"/>
      <c r="CUE1218" s="22"/>
      <c r="CUF1218" s="22"/>
      <c r="CUG1218" s="22"/>
      <c r="CUH1218" s="22"/>
      <c r="CUI1218" s="22"/>
      <c r="CUJ1218" s="22"/>
      <c r="CUK1218" s="22"/>
      <c r="CUL1218" s="22"/>
      <c r="CUM1218" s="22"/>
      <c r="CUN1218" s="22"/>
      <c r="CUO1218" s="22"/>
      <c r="CUP1218" s="22"/>
      <c r="CUQ1218" s="22"/>
      <c r="CUR1218" s="22"/>
      <c r="CUS1218" s="22"/>
      <c r="CUT1218" s="22"/>
      <c r="CUU1218" s="22"/>
      <c r="CUV1218" s="22"/>
      <c r="CUW1218" s="22"/>
      <c r="CUX1218" s="22"/>
      <c r="CUY1218" s="22"/>
      <c r="CUZ1218" s="22"/>
      <c r="CVA1218" s="22"/>
      <c r="CVB1218" s="22"/>
      <c r="CVC1218" s="22"/>
      <c r="CVD1218" s="22"/>
      <c r="CVE1218" s="22"/>
      <c r="CVF1218" s="22"/>
      <c r="CVG1218" s="22"/>
      <c r="CVH1218" s="22"/>
      <c r="CVI1218" s="22"/>
      <c r="CVJ1218" s="22"/>
      <c r="CVK1218" s="22"/>
      <c r="CVL1218" s="22"/>
      <c r="CVM1218" s="22"/>
      <c r="CVN1218" s="22"/>
      <c r="CVO1218" s="22"/>
      <c r="CVP1218" s="22"/>
      <c r="CVQ1218" s="22"/>
      <c r="CVR1218" s="22"/>
      <c r="CVS1218" s="22"/>
      <c r="CVT1218" s="22"/>
      <c r="CVU1218" s="22"/>
      <c r="CVV1218" s="22"/>
      <c r="CVW1218" s="22"/>
      <c r="CVX1218" s="22"/>
      <c r="CVY1218" s="22"/>
      <c r="CVZ1218" s="22"/>
      <c r="CWA1218" s="22"/>
      <c r="CWB1218" s="22"/>
      <c r="CWC1218" s="22"/>
      <c r="CWD1218" s="22"/>
      <c r="CWE1218" s="22"/>
      <c r="CWF1218" s="22"/>
      <c r="CWG1218" s="22"/>
      <c r="CWH1218" s="22"/>
      <c r="CWI1218" s="22"/>
      <c r="CWJ1218" s="22"/>
      <c r="CWK1218" s="22"/>
      <c r="CWL1218" s="22"/>
      <c r="CWM1218" s="22"/>
      <c r="CWN1218" s="22"/>
      <c r="CWO1218" s="22"/>
      <c r="CWP1218" s="22"/>
      <c r="CWQ1218" s="22"/>
      <c r="CWR1218" s="22"/>
      <c r="CWS1218" s="22"/>
      <c r="CWT1218" s="22"/>
      <c r="CWU1218" s="22"/>
      <c r="CWV1218" s="22"/>
      <c r="CWW1218" s="22"/>
      <c r="CWX1218" s="22"/>
      <c r="CWY1218" s="22"/>
      <c r="CWZ1218" s="22"/>
      <c r="CXA1218" s="22"/>
      <c r="CXB1218" s="22"/>
      <c r="CXC1218" s="22"/>
      <c r="CXD1218" s="22"/>
      <c r="CXE1218" s="22"/>
      <c r="CXF1218" s="22"/>
      <c r="CXG1218" s="22"/>
      <c r="CXH1218" s="22"/>
      <c r="CXI1218" s="22"/>
      <c r="CXJ1218" s="22"/>
      <c r="CXK1218" s="22"/>
      <c r="CXL1218" s="22"/>
      <c r="CXM1218" s="22"/>
      <c r="CXN1218" s="22"/>
      <c r="CXO1218" s="22"/>
      <c r="CXP1218" s="22"/>
      <c r="CXQ1218" s="22"/>
      <c r="CXR1218" s="22"/>
      <c r="CXS1218" s="22"/>
      <c r="CXT1218" s="22"/>
      <c r="CXU1218" s="22"/>
      <c r="CXV1218" s="22"/>
      <c r="CXW1218" s="22"/>
      <c r="CXX1218" s="22"/>
      <c r="CXY1218" s="22"/>
      <c r="CXZ1218" s="22"/>
      <c r="CYA1218" s="22"/>
      <c r="CYB1218" s="22"/>
      <c r="CYC1218" s="22"/>
      <c r="CYD1218" s="22"/>
      <c r="CYE1218" s="22"/>
      <c r="CYF1218" s="22"/>
      <c r="CYG1218" s="22"/>
      <c r="CYH1218" s="22"/>
      <c r="CYI1218" s="22"/>
      <c r="CYJ1218" s="22"/>
      <c r="CYK1218" s="22"/>
      <c r="CYL1218" s="22"/>
      <c r="CYM1218" s="22"/>
      <c r="CYN1218" s="22"/>
      <c r="CYO1218" s="22"/>
      <c r="CYP1218" s="22"/>
      <c r="CYQ1218" s="22"/>
      <c r="CYR1218" s="22"/>
      <c r="CYS1218" s="22"/>
      <c r="CYT1218" s="22"/>
      <c r="CYU1218" s="22"/>
      <c r="CYV1218" s="22"/>
      <c r="CYW1218" s="22"/>
      <c r="CYX1218" s="22"/>
      <c r="CYY1218" s="22"/>
      <c r="CYZ1218" s="22"/>
      <c r="CZA1218" s="22"/>
      <c r="CZB1218" s="22"/>
      <c r="CZC1218" s="22"/>
      <c r="CZD1218" s="22"/>
      <c r="CZE1218" s="22"/>
      <c r="CZF1218" s="22"/>
      <c r="CZG1218" s="22"/>
      <c r="CZH1218" s="22"/>
      <c r="CZI1218" s="22"/>
      <c r="CZJ1218" s="22"/>
      <c r="CZK1218" s="22"/>
      <c r="CZL1218" s="22"/>
      <c r="CZM1218" s="22"/>
      <c r="CZN1218" s="22"/>
      <c r="CZO1218" s="22"/>
      <c r="CZP1218" s="22"/>
      <c r="CZQ1218" s="22"/>
      <c r="CZR1218" s="22"/>
      <c r="CZS1218" s="22"/>
      <c r="CZT1218" s="22"/>
      <c r="CZU1218" s="22"/>
      <c r="CZV1218" s="22"/>
      <c r="CZW1218" s="22"/>
      <c r="CZX1218" s="22"/>
      <c r="CZY1218" s="22"/>
      <c r="CZZ1218" s="22"/>
      <c r="DAA1218" s="22"/>
      <c r="DAB1218" s="22"/>
      <c r="DAC1218" s="22"/>
      <c r="DAD1218" s="22"/>
      <c r="DAE1218" s="22"/>
      <c r="DAF1218" s="22"/>
      <c r="DAG1218" s="22"/>
      <c r="DAH1218" s="22"/>
      <c r="DAI1218" s="22"/>
      <c r="DAJ1218" s="22"/>
      <c r="DAK1218" s="22"/>
      <c r="DAL1218" s="22"/>
      <c r="DAM1218" s="22"/>
      <c r="DAN1218" s="22"/>
      <c r="DAO1218" s="22"/>
      <c r="DAP1218" s="22"/>
      <c r="DAQ1218" s="22"/>
      <c r="DAR1218" s="22"/>
      <c r="DAS1218" s="22"/>
      <c r="DAT1218" s="22"/>
      <c r="DAU1218" s="22"/>
      <c r="DAV1218" s="22"/>
      <c r="DAW1218" s="22"/>
      <c r="DAX1218" s="22"/>
      <c r="DAY1218" s="22"/>
      <c r="DAZ1218" s="22"/>
      <c r="DBA1218" s="22"/>
      <c r="DBB1218" s="22"/>
      <c r="DBC1218" s="22"/>
      <c r="DBD1218" s="22"/>
      <c r="DBE1218" s="22"/>
      <c r="DBF1218" s="22"/>
      <c r="DBG1218" s="22"/>
      <c r="DBH1218" s="22"/>
      <c r="DBI1218" s="22"/>
      <c r="DBJ1218" s="22"/>
      <c r="DBK1218" s="22"/>
      <c r="DBL1218" s="22"/>
      <c r="DBM1218" s="22"/>
      <c r="DBN1218" s="22"/>
      <c r="DBO1218" s="22"/>
      <c r="DBP1218" s="22"/>
      <c r="DBQ1218" s="22"/>
      <c r="DBR1218" s="22"/>
      <c r="DBS1218" s="22"/>
      <c r="DBT1218" s="22"/>
      <c r="DBU1218" s="22"/>
      <c r="DBV1218" s="22"/>
      <c r="DBW1218" s="22"/>
      <c r="DBX1218" s="22"/>
      <c r="DBY1218" s="22"/>
      <c r="DBZ1218" s="22"/>
      <c r="DCA1218" s="22"/>
      <c r="DCB1218" s="22"/>
      <c r="DCC1218" s="22"/>
      <c r="DCD1218" s="22"/>
      <c r="DCE1218" s="22"/>
      <c r="DCF1218" s="22"/>
      <c r="DCG1218" s="22"/>
      <c r="DCH1218" s="22"/>
      <c r="DCI1218" s="22"/>
      <c r="DCJ1218" s="22"/>
      <c r="DCK1218" s="22"/>
      <c r="DCL1218" s="22"/>
      <c r="DCM1218" s="22"/>
      <c r="DCN1218" s="22"/>
      <c r="DCO1218" s="22"/>
      <c r="DCP1218" s="22"/>
      <c r="DCQ1218" s="22"/>
      <c r="DCR1218" s="22"/>
      <c r="DCS1218" s="22"/>
      <c r="DCT1218" s="22"/>
      <c r="DCU1218" s="22"/>
      <c r="DCV1218" s="22"/>
      <c r="DCW1218" s="22"/>
      <c r="DCX1218" s="22"/>
      <c r="DCY1218" s="22"/>
      <c r="DCZ1218" s="22"/>
      <c r="DDA1218" s="22"/>
      <c r="DDB1218" s="22"/>
      <c r="DDC1218" s="22"/>
      <c r="DDD1218" s="22"/>
      <c r="DDE1218" s="22"/>
      <c r="DDF1218" s="22"/>
      <c r="DDG1218" s="22"/>
      <c r="DDH1218" s="22"/>
      <c r="DDI1218" s="22"/>
      <c r="DDJ1218" s="22"/>
      <c r="DDK1218" s="22"/>
      <c r="DDL1218" s="22"/>
      <c r="DDM1218" s="22"/>
      <c r="DDN1218" s="22"/>
      <c r="DDO1218" s="22"/>
      <c r="DDP1218" s="22"/>
      <c r="DDQ1218" s="22"/>
      <c r="DDR1218" s="22"/>
      <c r="DDS1218" s="22"/>
      <c r="DDT1218" s="22"/>
      <c r="DDU1218" s="22"/>
      <c r="DDV1218" s="22"/>
      <c r="DDW1218" s="22"/>
      <c r="DDX1218" s="22"/>
      <c r="DDY1218" s="22"/>
      <c r="DDZ1218" s="22"/>
      <c r="DEA1218" s="22"/>
      <c r="DEB1218" s="22"/>
      <c r="DEC1218" s="22"/>
      <c r="DED1218" s="22"/>
      <c r="DEE1218" s="22"/>
      <c r="DEF1218" s="22"/>
      <c r="DEG1218" s="22"/>
      <c r="DEH1218" s="22"/>
      <c r="DEI1218" s="22"/>
      <c r="DEJ1218" s="22"/>
      <c r="DEK1218" s="22"/>
      <c r="DEL1218" s="22"/>
      <c r="DEM1218" s="22"/>
      <c r="DEN1218" s="22"/>
      <c r="DEO1218" s="22"/>
      <c r="DEP1218" s="22"/>
      <c r="DEQ1218" s="22"/>
      <c r="DER1218" s="22"/>
      <c r="DES1218" s="22"/>
      <c r="DET1218" s="22"/>
      <c r="DEU1218" s="22"/>
      <c r="DEV1218" s="22"/>
      <c r="DEW1218" s="22"/>
      <c r="DEX1218" s="22"/>
      <c r="DEY1218" s="22"/>
      <c r="DEZ1218" s="22"/>
      <c r="DFA1218" s="22"/>
      <c r="DFB1218" s="22"/>
      <c r="DFC1218" s="22"/>
      <c r="DFD1218" s="22"/>
      <c r="DFE1218" s="22"/>
      <c r="DFF1218" s="22"/>
      <c r="DFG1218" s="22"/>
      <c r="DFH1218" s="22"/>
      <c r="DFI1218" s="22"/>
      <c r="DFJ1218" s="22"/>
      <c r="DFK1218" s="22"/>
      <c r="DFL1218" s="22"/>
      <c r="DFM1218" s="22"/>
      <c r="DFN1218" s="22"/>
      <c r="DFO1218" s="22"/>
      <c r="DFP1218" s="22"/>
      <c r="DFQ1218" s="22"/>
      <c r="DFR1218" s="22"/>
      <c r="DFS1218" s="22"/>
      <c r="DFT1218" s="22"/>
      <c r="DFU1218" s="22"/>
      <c r="DFV1218" s="22"/>
      <c r="DFW1218" s="22"/>
      <c r="DFX1218" s="22"/>
      <c r="DFY1218" s="22"/>
      <c r="DFZ1218" s="22"/>
      <c r="DGA1218" s="22"/>
      <c r="DGB1218" s="22"/>
      <c r="DGC1218" s="22"/>
      <c r="DGD1218" s="22"/>
      <c r="DGE1218" s="22"/>
      <c r="DGF1218" s="22"/>
      <c r="DGG1218" s="22"/>
      <c r="DGH1218" s="22"/>
      <c r="DGI1218" s="22"/>
      <c r="DGJ1218" s="22"/>
      <c r="DGK1218" s="22"/>
      <c r="DGL1218" s="22"/>
      <c r="DGM1218" s="22"/>
      <c r="DGN1218" s="22"/>
      <c r="DGO1218" s="22"/>
      <c r="DGP1218" s="22"/>
      <c r="DGQ1218" s="22"/>
      <c r="DGR1218" s="22"/>
      <c r="DGS1218" s="22"/>
      <c r="DGT1218" s="22"/>
      <c r="DGU1218" s="22"/>
      <c r="DGV1218" s="22"/>
      <c r="DGW1218" s="22"/>
      <c r="DGX1218" s="22"/>
      <c r="DGY1218" s="22"/>
      <c r="DGZ1218" s="22"/>
      <c r="DHA1218" s="22"/>
      <c r="DHB1218" s="22"/>
      <c r="DHC1218" s="22"/>
      <c r="DHD1218" s="22"/>
      <c r="DHE1218" s="22"/>
      <c r="DHF1218" s="22"/>
      <c r="DHG1218" s="22"/>
      <c r="DHH1218" s="22"/>
      <c r="DHI1218" s="22"/>
      <c r="DHJ1218" s="22"/>
      <c r="DHK1218" s="22"/>
      <c r="DHL1218" s="22"/>
      <c r="DHM1218" s="22"/>
      <c r="DHN1218" s="22"/>
      <c r="DHO1218" s="22"/>
      <c r="DHP1218" s="22"/>
      <c r="DHQ1218" s="22"/>
      <c r="DHR1218" s="22"/>
      <c r="DHS1218" s="22"/>
      <c r="DHT1218" s="22"/>
      <c r="DHU1218" s="22"/>
      <c r="DHV1218" s="22"/>
      <c r="DHW1218" s="22"/>
      <c r="DHX1218" s="22"/>
      <c r="DHY1218" s="22"/>
      <c r="DHZ1218" s="22"/>
      <c r="DIA1218" s="22"/>
      <c r="DIB1218" s="22"/>
      <c r="DIC1218" s="22"/>
      <c r="DID1218" s="22"/>
      <c r="DIE1218" s="22"/>
      <c r="DIF1218" s="22"/>
      <c r="DIG1218" s="22"/>
      <c r="DIH1218" s="22"/>
      <c r="DII1218" s="22"/>
      <c r="DIJ1218" s="22"/>
      <c r="DIK1218" s="22"/>
      <c r="DIL1218" s="22"/>
      <c r="DIM1218" s="22"/>
      <c r="DIN1218" s="22"/>
      <c r="DIO1218" s="22"/>
      <c r="DIP1218" s="22"/>
      <c r="DIQ1218" s="22"/>
      <c r="DIR1218" s="22"/>
      <c r="DIS1218" s="22"/>
      <c r="DIT1218" s="22"/>
      <c r="DIU1218" s="22"/>
      <c r="DIV1218" s="22"/>
      <c r="DIW1218" s="22"/>
      <c r="DIX1218" s="22"/>
      <c r="DIY1218" s="22"/>
      <c r="DIZ1218" s="22"/>
      <c r="DJA1218" s="22"/>
      <c r="DJB1218" s="22"/>
      <c r="DJC1218" s="22"/>
      <c r="DJD1218" s="22"/>
      <c r="DJE1218" s="22"/>
      <c r="DJF1218" s="22"/>
      <c r="DJG1218" s="22"/>
      <c r="DJH1218" s="22"/>
      <c r="DJI1218" s="22"/>
      <c r="DJJ1218" s="22"/>
      <c r="DJK1218" s="22"/>
      <c r="DJL1218" s="22"/>
      <c r="DJM1218" s="22"/>
      <c r="DJN1218" s="22"/>
      <c r="DJO1218" s="22"/>
      <c r="DJP1218" s="22"/>
      <c r="DJQ1218" s="22"/>
      <c r="DJR1218" s="22"/>
      <c r="DJS1218" s="22"/>
      <c r="DJT1218" s="22"/>
      <c r="DJU1218" s="22"/>
      <c r="DJV1218" s="22"/>
      <c r="DJW1218" s="22"/>
      <c r="DJX1218" s="22"/>
      <c r="DJY1218" s="22"/>
      <c r="DJZ1218" s="22"/>
      <c r="DKA1218" s="22"/>
      <c r="DKB1218" s="22"/>
      <c r="DKC1218" s="22"/>
      <c r="DKD1218" s="22"/>
      <c r="DKE1218" s="22"/>
      <c r="DKF1218" s="22"/>
      <c r="DKG1218" s="22"/>
      <c r="DKH1218" s="22"/>
      <c r="DKI1218" s="22"/>
      <c r="DKJ1218" s="22"/>
      <c r="DKK1218" s="22"/>
      <c r="DKL1218" s="22"/>
      <c r="DKM1218" s="22"/>
      <c r="DKN1218" s="22"/>
      <c r="DKO1218" s="22"/>
      <c r="DKP1218" s="22"/>
      <c r="DKQ1218" s="22"/>
      <c r="DKR1218" s="22"/>
      <c r="DKS1218" s="22"/>
      <c r="DKT1218" s="22"/>
      <c r="DKU1218" s="22"/>
      <c r="DKV1218" s="22"/>
      <c r="DKW1218" s="22"/>
      <c r="DKX1218" s="22"/>
      <c r="DKY1218" s="22"/>
      <c r="DKZ1218" s="22"/>
      <c r="DLA1218" s="22"/>
      <c r="DLB1218" s="22"/>
      <c r="DLC1218" s="22"/>
      <c r="DLD1218" s="22"/>
      <c r="DLE1218" s="22"/>
      <c r="DLF1218" s="22"/>
      <c r="DLG1218" s="22"/>
      <c r="DLH1218" s="22"/>
      <c r="DLI1218" s="22"/>
      <c r="DLJ1218" s="22"/>
      <c r="DLK1218" s="22"/>
      <c r="DLL1218" s="22"/>
      <c r="DLM1218" s="22"/>
      <c r="DLN1218" s="22"/>
      <c r="DLO1218" s="22"/>
      <c r="DLP1218" s="22"/>
      <c r="DLQ1218" s="22"/>
      <c r="DLR1218" s="22"/>
      <c r="DLS1218" s="22"/>
      <c r="DLT1218" s="22"/>
      <c r="DLU1218" s="22"/>
      <c r="DLV1218" s="22"/>
      <c r="DLW1218" s="22"/>
      <c r="DLX1218" s="22"/>
      <c r="DLY1218" s="22"/>
      <c r="DLZ1218" s="22"/>
      <c r="DMA1218" s="22"/>
      <c r="DMB1218" s="22"/>
      <c r="DMC1218" s="22"/>
      <c r="DMD1218" s="22"/>
      <c r="DME1218" s="22"/>
      <c r="DMF1218" s="22"/>
      <c r="DMG1218" s="22"/>
      <c r="DMH1218" s="22"/>
      <c r="DMI1218" s="22"/>
      <c r="DMJ1218" s="22"/>
      <c r="DMK1218" s="22"/>
      <c r="DML1218" s="22"/>
      <c r="DMM1218" s="22"/>
      <c r="DMN1218" s="22"/>
      <c r="DMO1218" s="22"/>
      <c r="DMP1218" s="22"/>
      <c r="DMQ1218" s="22"/>
      <c r="DMR1218" s="22"/>
      <c r="DMS1218" s="22"/>
      <c r="DMT1218" s="22"/>
      <c r="DMU1218" s="22"/>
      <c r="DMV1218" s="22"/>
      <c r="DMW1218" s="22"/>
      <c r="DMX1218" s="22"/>
      <c r="DMY1218" s="22"/>
      <c r="DMZ1218" s="22"/>
      <c r="DNA1218" s="22"/>
      <c r="DNB1218" s="22"/>
      <c r="DNC1218" s="22"/>
      <c r="DND1218" s="22"/>
      <c r="DNE1218" s="22"/>
      <c r="DNF1218" s="22"/>
      <c r="DNG1218" s="22"/>
      <c r="DNH1218" s="22"/>
      <c r="DNI1218" s="22"/>
      <c r="DNJ1218" s="22"/>
      <c r="DNK1218" s="22"/>
      <c r="DNL1218" s="22"/>
      <c r="DNM1218" s="22"/>
      <c r="DNN1218" s="22"/>
      <c r="DNO1218" s="22"/>
      <c r="DNP1218" s="22"/>
      <c r="DNQ1218" s="22"/>
      <c r="DNR1218" s="22"/>
      <c r="DNS1218" s="22"/>
      <c r="DNT1218" s="22"/>
      <c r="DNU1218" s="22"/>
      <c r="DNV1218" s="22"/>
      <c r="DNW1218" s="22"/>
      <c r="DNX1218" s="22"/>
      <c r="DNY1218" s="22"/>
      <c r="DNZ1218" s="22"/>
      <c r="DOA1218" s="22"/>
      <c r="DOB1218" s="22"/>
      <c r="DOC1218" s="22"/>
      <c r="DOD1218" s="22"/>
      <c r="DOE1218" s="22"/>
      <c r="DOF1218" s="22"/>
      <c r="DOG1218" s="22"/>
      <c r="DOH1218" s="22"/>
      <c r="DOI1218" s="22"/>
      <c r="DOJ1218" s="22"/>
      <c r="DOK1218" s="22"/>
      <c r="DOL1218" s="22"/>
      <c r="DOM1218" s="22"/>
      <c r="DON1218" s="22"/>
      <c r="DOO1218" s="22"/>
      <c r="DOP1218" s="22"/>
      <c r="DOQ1218" s="22"/>
      <c r="DOR1218" s="22"/>
      <c r="DOS1218" s="22"/>
      <c r="DOT1218" s="22"/>
      <c r="DOU1218" s="22"/>
      <c r="DOV1218" s="22"/>
      <c r="DOW1218" s="22"/>
      <c r="DOX1218" s="22"/>
      <c r="DOY1218" s="22"/>
      <c r="DOZ1218" s="22"/>
      <c r="DPA1218" s="22"/>
      <c r="DPB1218" s="22"/>
      <c r="DPC1218" s="22"/>
      <c r="DPD1218" s="22"/>
      <c r="DPE1218" s="22"/>
      <c r="DPF1218" s="22"/>
      <c r="DPG1218" s="22"/>
      <c r="DPH1218" s="22"/>
      <c r="DPI1218" s="22"/>
      <c r="DPJ1218" s="22"/>
      <c r="DPK1218" s="22"/>
      <c r="DPL1218" s="22"/>
      <c r="DPM1218" s="22"/>
      <c r="DPN1218" s="22"/>
      <c r="DPO1218" s="22"/>
      <c r="DPP1218" s="22"/>
      <c r="DPQ1218" s="22"/>
      <c r="DPR1218" s="22"/>
      <c r="DPS1218" s="22"/>
      <c r="DPT1218" s="22"/>
      <c r="DPU1218" s="22"/>
      <c r="DPV1218" s="22"/>
      <c r="DPW1218" s="22"/>
      <c r="DPX1218" s="22"/>
      <c r="DPY1218" s="22"/>
      <c r="DPZ1218" s="22"/>
      <c r="DQA1218" s="22"/>
      <c r="DQB1218" s="22"/>
      <c r="DQC1218" s="22"/>
      <c r="DQD1218" s="22"/>
      <c r="DQE1218" s="22"/>
      <c r="DQF1218" s="22"/>
      <c r="DQG1218" s="22"/>
      <c r="DQH1218" s="22"/>
      <c r="DQI1218" s="22"/>
      <c r="DQJ1218" s="22"/>
      <c r="DQK1218" s="22"/>
      <c r="DQL1218" s="22"/>
      <c r="DQM1218" s="22"/>
      <c r="DQN1218" s="22"/>
      <c r="DQO1218" s="22"/>
      <c r="DQP1218" s="22"/>
      <c r="DQQ1218" s="22"/>
      <c r="DQR1218" s="22"/>
      <c r="DQS1218" s="22"/>
      <c r="DQT1218" s="22"/>
      <c r="DQU1218" s="22"/>
      <c r="DQV1218" s="22"/>
      <c r="DQW1218" s="22"/>
      <c r="DQX1218" s="22"/>
      <c r="DQY1218" s="22"/>
      <c r="DQZ1218" s="22"/>
      <c r="DRA1218" s="22"/>
      <c r="DRB1218" s="22"/>
      <c r="DRC1218" s="22"/>
      <c r="DRD1218" s="22"/>
      <c r="DRE1218" s="22"/>
      <c r="DRF1218" s="22"/>
      <c r="DRG1218" s="22"/>
      <c r="DRH1218" s="22"/>
      <c r="DRI1218" s="22"/>
      <c r="DRJ1218" s="22"/>
      <c r="DRK1218" s="22"/>
      <c r="DRL1218" s="22"/>
      <c r="DRM1218" s="22"/>
      <c r="DRN1218" s="22"/>
      <c r="DRO1218" s="22"/>
      <c r="DRP1218" s="22"/>
      <c r="DRQ1218" s="22"/>
      <c r="DRR1218" s="22"/>
      <c r="DRS1218" s="22"/>
      <c r="DRT1218" s="22"/>
      <c r="DRU1218" s="22"/>
      <c r="DRV1218" s="22"/>
      <c r="DRW1218" s="22"/>
      <c r="DRX1218" s="22"/>
      <c r="DRY1218" s="22"/>
      <c r="DRZ1218" s="22"/>
      <c r="DSA1218" s="22"/>
      <c r="DSB1218" s="22"/>
      <c r="DSC1218" s="22"/>
      <c r="DSD1218" s="22"/>
      <c r="DSE1218" s="22"/>
      <c r="DSF1218" s="22"/>
      <c r="DSG1218" s="22"/>
      <c r="DSH1218" s="22"/>
      <c r="DSI1218" s="22"/>
      <c r="DSJ1218" s="22"/>
      <c r="DSK1218" s="22"/>
      <c r="DSL1218" s="22"/>
      <c r="DSM1218" s="22"/>
      <c r="DSN1218" s="22"/>
      <c r="DSO1218" s="22"/>
      <c r="DSP1218" s="22"/>
      <c r="DSQ1218" s="22"/>
      <c r="DSR1218" s="22"/>
      <c r="DSS1218" s="22"/>
      <c r="DST1218" s="22"/>
      <c r="DSU1218" s="22"/>
      <c r="DSV1218" s="22"/>
      <c r="DSW1218" s="22"/>
      <c r="DSX1218" s="22"/>
      <c r="DSY1218" s="22"/>
      <c r="DSZ1218" s="22"/>
      <c r="DTA1218" s="22"/>
      <c r="DTB1218" s="22"/>
      <c r="DTC1218" s="22"/>
      <c r="DTD1218" s="22"/>
      <c r="DTE1218" s="22"/>
      <c r="DTF1218" s="22"/>
      <c r="DTG1218" s="22"/>
      <c r="DTH1218" s="22"/>
      <c r="DTI1218" s="22"/>
      <c r="DTJ1218" s="22"/>
      <c r="DTK1218" s="22"/>
      <c r="DTL1218" s="22"/>
      <c r="DTM1218" s="22"/>
      <c r="DTN1218" s="22"/>
      <c r="DTO1218" s="22"/>
      <c r="DTP1218" s="22"/>
      <c r="DTQ1218" s="22"/>
      <c r="DTR1218" s="22"/>
      <c r="DTS1218" s="22"/>
      <c r="DTT1218" s="22"/>
      <c r="DTU1218" s="22"/>
      <c r="DTV1218" s="22"/>
      <c r="DTW1218" s="22"/>
      <c r="DTX1218" s="22"/>
      <c r="DTY1218" s="22"/>
      <c r="DTZ1218" s="22"/>
      <c r="DUA1218" s="22"/>
      <c r="DUB1218" s="22"/>
      <c r="DUC1218" s="22"/>
      <c r="DUD1218" s="22"/>
      <c r="DUE1218" s="22"/>
      <c r="DUF1218" s="22"/>
      <c r="DUG1218" s="22"/>
      <c r="DUH1218" s="22"/>
      <c r="DUI1218" s="22"/>
      <c r="DUJ1218" s="22"/>
      <c r="DUK1218" s="22"/>
      <c r="DUL1218" s="22"/>
      <c r="DUM1218" s="22"/>
      <c r="DUN1218" s="22"/>
      <c r="DUO1218" s="22"/>
      <c r="DUP1218" s="22"/>
      <c r="DUQ1218" s="22"/>
      <c r="DUR1218" s="22"/>
      <c r="DUS1218" s="22"/>
      <c r="DUT1218" s="22"/>
      <c r="DUU1218" s="22"/>
      <c r="DUV1218" s="22"/>
      <c r="DUW1218" s="22"/>
      <c r="DUX1218" s="22"/>
      <c r="DUY1218" s="22"/>
      <c r="DUZ1218" s="22"/>
      <c r="DVA1218" s="22"/>
      <c r="DVB1218" s="22"/>
      <c r="DVC1218" s="22"/>
      <c r="DVD1218" s="22"/>
      <c r="DVE1218" s="22"/>
      <c r="DVF1218" s="22"/>
      <c r="DVG1218" s="22"/>
      <c r="DVH1218" s="22"/>
      <c r="DVI1218" s="22"/>
      <c r="DVJ1218" s="22"/>
      <c r="DVK1218" s="22"/>
      <c r="DVL1218" s="22"/>
      <c r="DVM1218" s="22"/>
      <c r="DVN1218" s="22"/>
      <c r="DVO1218" s="22"/>
      <c r="DVP1218" s="22"/>
      <c r="DVQ1218" s="22"/>
      <c r="DVR1218" s="22"/>
      <c r="DVS1218" s="22"/>
      <c r="DVT1218" s="22"/>
      <c r="DVU1218" s="22"/>
      <c r="DVV1218" s="22"/>
      <c r="DVW1218" s="22"/>
      <c r="DVX1218" s="22"/>
      <c r="DVY1218" s="22"/>
      <c r="DVZ1218" s="22"/>
      <c r="DWA1218" s="22"/>
      <c r="DWB1218" s="22"/>
      <c r="DWC1218" s="22"/>
      <c r="DWD1218" s="22"/>
      <c r="DWE1218" s="22"/>
      <c r="DWF1218" s="22"/>
      <c r="DWG1218" s="22"/>
      <c r="DWH1218" s="22"/>
      <c r="DWI1218" s="22"/>
      <c r="DWJ1218" s="22"/>
      <c r="DWK1218" s="22"/>
      <c r="DWL1218" s="22"/>
      <c r="DWM1218" s="22"/>
      <c r="DWN1218" s="22"/>
      <c r="DWO1218" s="22"/>
      <c r="DWP1218" s="22"/>
      <c r="DWQ1218" s="22"/>
      <c r="DWR1218" s="22"/>
      <c r="DWS1218" s="22"/>
      <c r="DWT1218" s="22"/>
      <c r="DWU1218" s="22"/>
      <c r="DWV1218" s="22"/>
      <c r="DWW1218" s="22"/>
      <c r="DWX1218" s="22"/>
      <c r="DWY1218" s="22"/>
      <c r="DWZ1218" s="22"/>
      <c r="DXA1218" s="22"/>
      <c r="DXB1218" s="22"/>
      <c r="DXC1218" s="22"/>
      <c r="DXD1218" s="22"/>
      <c r="DXE1218" s="22"/>
      <c r="DXF1218" s="22"/>
      <c r="DXG1218" s="22"/>
      <c r="DXH1218" s="22"/>
      <c r="DXI1218" s="22"/>
      <c r="DXJ1218" s="22"/>
      <c r="DXK1218" s="22"/>
      <c r="DXL1218" s="22"/>
      <c r="DXM1218" s="22"/>
      <c r="DXN1218" s="22"/>
      <c r="DXO1218" s="22"/>
      <c r="DXP1218" s="22"/>
      <c r="DXQ1218" s="22"/>
      <c r="DXR1218" s="22"/>
      <c r="DXS1218" s="22"/>
      <c r="DXT1218" s="22"/>
      <c r="DXU1218" s="22"/>
      <c r="DXV1218" s="22"/>
      <c r="DXW1218" s="22"/>
      <c r="DXX1218" s="22"/>
      <c r="DXY1218" s="22"/>
      <c r="DXZ1218" s="22"/>
      <c r="DYA1218" s="22"/>
      <c r="DYB1218" s="22"/>
      <c r="DYC1218" s="22"/>
      <c r="DYD1218" s="22"/>
      <c r="DYE1218" s="22"/>
      <c r="DYF1218" s="22"/>
      <c r="DYG1218" s="22"/>
      <c r="DYH1218" s="22"/>
      <c r="DYI1218" s="22"/>
      <c r="DYJ1218" s="22"/>
      <c r="DYK1218" s="22"/>
      <c r="DYL1218" s="22"/>
      <c r="DYM1218" s="22"/>
      <c r="DYN1218" s="22"/>
      <c r="DYO1218" s="22"/>
      <c r="DYP1218" s="22"/>
      <c r="DYQ1218" s="22"/>
      <c r="DYR1218" s="22"/>
      <c r="DYS1218" s="22"/>
      <c r="DYT1218" s="22"/>
      <c r="DYU1218" s="22"/>
      <c r="DYV1218" s="22"/>
      <c r="DYW1218" s="22"/>
      <c r="DYX1218" s="22"/>
      <c r="DYY1218" s="22"/>
      <c r="DYZ1218" s="22"/>
      <c r="DZA1218" s="22"/>
      <c r="DZB1218" s="22"/>
      <c r="DZC1218" s="22"/>
      <c r="DZD1218" s="22"/>
      <c r="DZE1218" s="22"/>
      <c r="DZF1218" s="22"/>
      <c r="DZG1218" s="22"/>
      <c r="DZH1218" s="22"/>
      <c r="DZI1218" s="22"/>
      <c r="DZJ1218" s="22"/>
      <c r="DZK1218" s="22"/>
      <c r="DZL1218" s="22"/>
      <c r="DZM1218" s="22"/>
      <c r="DZN1218" s="22"/>
      <c r="DZO1218" s="22"/>
      <c r="DZP1218" s="22"/>
      <c r="DZQ1218" s="22"/>
      <c r="DZR1218" s="22"/>
      <c r="DZS1218" s="22"/>
      <c r="DZT1218" s="22"/>
      <c r="DZU1218" s="22"/>
      <c r="DZV1218" s="22"/>
      <c r="DZW1218" s="22"/>
      <c r="DZX1218" s="22"/>
      <c r="DZY1218" s="22"/>
      <c r="DZZ1218" s="22"/>
      <c r="EAA1218" s="22"/>
      <c r="EAB1218" s="22"/>
      <c r="EAC1218" s="22"/>
      <c r="EAD1218" s="22"/>
      <c r="EAE1218" s="22"/>
      <c r="EAF1218" s="22"/>
      <c r="EAG1218" s="22"/>
      <c r="EAH1218" s="22"/>
      <c r="EAI1218" s="22"/>
      <c r="EAJ1218" s="22"/>
      <c r="EAK1218" s="22"/>
      <c r="EAL1218" s="22"/>
      <c r="EAM1218" s="22"/>
      <c r="EAN1218" s="22"/>
      <c r="EAO1218" s="22"/>
      <c r="EAP1218" s="22"/>
      <c r="EAQ1218" s="22"/>
      <c r="EAR1218" s="22"/>
      <c r="EAS1218" s="22"/>
      <c r="EAT1218" s="22"/>
      <c r="EAU1218" s="22"/>
      <c r="EAV1218" s="22"/>
      <c r="EAW1218" s="22"/>
      <c r="EAX1218" s="22"/>
      <c r="EAY1218" s="22"/>
      <c r="EAZ1218" s="22"/>
      <c r="EBA1218" s="22"/>
      <c r="EBB1218" s="22"/>
      <c r="EBC1218" s="22"/>
      <c r="EBD1218" s="22"/>
      <c r="EBE1218" s="22"/>
      <c r="EBF1218" s="22"/>
      <c r="EBG1218" s="22"/>
      <c r="EBH1218" s="22"/>
      <c r="EBI1218" s="22"/>
      <c r="EBJ1218" s="22"/>
      <c r="EBK1218" s="22"/>
      <c r="EBL1218" s="22"/>
      <c r="EBM1218" s="22"/>
      <c r="EBN1218" s="22"/>
      <c r="EBO1218" s="22"/>
      <c r="EBP1218" s="22"/>
      <c r="EBQ1218" s="22"/>
      <c r="EBR1218" s="22"/>
      <c r="EBS1218" s="22"/>
      <c r="EBT1218" s="22"/>
      <c r="EBU1218" s="22"/>
      <c r="EBV1218" s="22"/>
      <c r="EBW1218" s="22"/>
      <c r="EBX1218" s="22"/>
      <c r="EBY1218" s="22"/>
      <c r="EBZ1218" s="22"/>
      <c r="ECA1218" s="22"/>
      <c r="ECB1218" s="22"/>
      <c r="ECC1218" s="22"/>
      <c r="ECD1218" s="22"/>
      <c r="ECE1218" s="22"/>
      <c r="ECF1218" s="22"/>
      <c r="ECG1218" s="22"/>
      <c r="ECH1218" s="22"/>
      <c r="ECI1218" s="22"/>
      <c r="ECJ1218" s="22"/>
      <c r="ECK1218" s="22"/>
      <c r="ECL1218" s="22"/>
      <c r="ECM1218" s="22"/>
      <c r="ECN1218" s="22"/>
      <c r="ECO1218" s="22"/>
      <c r="ECP1218" s="22"/>
      <c r="ECQ1218" s="22"/>
      <c r="ECR1218" s="22"/>
      <c r="ECS1218" s="22"/>
      <c r="ECT1218" s="22"/>
      <c r="ECU1218" s="22"/>
      <c r="ECV1218" s="22"/>
      <c r="ECW1218" s="22"/>
      <c r="ECX1218" s="22"/>
      <c r="ECY1218" s="22"/>
      <c r="ECZ1218" s="22"/>
      <c r="EDA1218" s="22"/>
      <c r="EDB1218" s="22"/>
      <c r="EDC1218" s="22"/>
      <c r="EDD1218" s="22"/>
      <c r="EDE1218" s="22"/>
      <c r="EDF1218" s="22"/>
      <c r="EDG1218" s="22"/>
      <c r="EDH1218" s="22"/>
      <c r="EDI1218" s="22"/>
      <c r="EDJ1218" s="22"/>
      <c r="EDK1218" s="22"/>
      <c r="EDL1218" s="22"/>
      <c r="EDM1218" s="22"/>
      <c r="EDN1218" s="22"/>
      <c r="EDO1218" s="22"/>
      <c r="EDP1218" s="22"/>
      <c r="EDQ1218" s="22"/>
      <c r="EDR1218" s="22"/>
      <c r="EDS1218" s="22"/>
      <c r="EDT1218" s="22"/>
      <c r="EDU1218" s="22"/>
      <c r="EDV1218" s="22"/>
      <c r="EDW1218" s="22"/>
      <c r="EDX1218" s="22"/>
      <c r="EDY1218" s="22"/>
      <c r="EDZ1218" s="22"/>
      <c r="EEA1218" s="22"/>
      <c r="EEB1218" s="22"/>
      <c r="EEC1218" s="22"/>
      <c r="EED1218" s="22"/>
      <c r="EEE1218" s="22"/>
      <c r="EEF1218" s="22"/>
      <c r="EEG1218" s="22"/>
      <c r="EEH1218" s="22"/>
      <c r="EEI1218" s="22"/>
      <c r="EEJ1218" s="22"/>
      <c r="EEK1218" s="22"/>
      <c r="EEL1218" s="22"/>
      <c r="EEM1218" s="22"/>
      <c r="EEN1218" s="22"/>
      <c r="EEO1218" s="22"/>
      <c r="EEP1218" s="22"/>
      <c r="EEQ1218" s="22"/>
      <c r="EER1218" s="22"/>
      <c r="EES1218" s="22"/>
      <c r="EET1218" s="22"/>
      <c r="EEU1218" s="22"/>
      <c r="EEV1218" s="22"/>
      <c r="EEW1218" s="22"/>
      <c r="EEX1218" s="22"/>
      <c r="EEY1218" s="22"/>
      <c r="EEZ1218" s="22"/>
      <c r="EFA1218" s="22"/>
      <c r="EFB1218" s="22"/>
      <c r="EFC1218" s="22"/>
      <c r="EFD1218" s="22"/>
      <c r="EFE1218" s="22"/>
      <c r="EFF1218" s="22"/>
      <c r="EFG1218" s="22"/>
      <c r="EFH1218" s="22"/>
      <c r="EFI1218" s="22"/>
      <c r="EFJ1218" s="22"/>
      <c r="EFK1218" s="22"/>
      <c r="EFL1218" s="22"/>
      <c r="EFM1218" s="22"/>
      <c r="EFN1218" s="22"/>
      <c r="EFO1218" s="22"/>
      <c r="EFP1218" s="22"/>
      <c r="EFQ1218" s="22"/>
      <c r="EFR1218" s="22"/>
      <c r="EFS1218" s="22"/>
      <c r="EFT1218" s="22"/>
      <c r="EFU1218" s="22"/>
      <c r="EFV1218" s="22"/>
      <c r="EFW1218" s="22"/>
      <c r="EFX1218" s="22"/>
      <c r="EFY1218" s="22"/>
      <c r="EFZ1218" s="22"/>
      <c r="EGA1218" s="22"/>
      <c r="EGB1218" s="22"/>
      <c r="EGC1218" s="22"/>
      <c r="EGD1218" s="22"/>
      <c r="EGE1218" s="22"/>
      <c r="EGF1218" s="22"/>
      <c r="EGG1218" s="22"/>
      <c r="EGH1218" s="22"/>
      <c r="EGI1218" s="22"/>
      <c r="EGJ1218" s="22"/>
      <c r="EGK1218" s="22"/>
      <c r="EGL1218" s="22"/>
      <c r="EGM1218" s="22"/>
      <c r="EGN1218" s="22"/>
      <c r="EGO1218" s="22"/>
      <c r="EGP1218" s="22"/>
      <c r="EGQ1218" s="22"/>
      <c r="EGR1218" s="22"/>
      <c r="EGS1218" s="22"/>
      <c r="EGT1218" s="22"/>
      <c r="EGU1218" s="22"/>
      <c r="EGV1218" s="22"/>
      <c r="EGW1218" s="22"/>
      <c r="EGX1218" s="22"/>
      <c r="EGY1218" s="22"/>
      <c r="EGZ1218" s="22"/>
      <c r="EHA1218" s="22"/>
      <c r="EHB1218" s="22"/>
      <c r="EHC1218" s="22"/>
      <c r="EHD1218" s="22"/>
      <c r="EHE1218" s="22"/>
      <c r="EHF1218" s="22"/>
      <c r="EHG1218" s="22"/>
      <c r="EHH1218" s="22"/>
      <c r="EHI1218" s="22"/>
      <c r="EHJ1218" s="22"/>
      <c r="EHK1218" s="22"/>
      <c r="EHL1218" s="22"/>
      <c r="EHM1218" s="22"/>
      <c r="EHN1218" s="22"/>
      <c r="EHO1218" s="22"/>
      <c r="EHP1218" s="22"/>
      <c r="EHQ1218" s="22"/>
      <c r="EHR1218" s="22"/>
      <c r="EHS1218" s="22"/>
      <c r="EHT1218" s="22"/>
      <c r="EHU1218" s="22"/>
      <c r="EHV1218" s="22"/>
      <c r="EHW1218" s="22"/>
      <c r="EHX1218" s="22"/>
      <c r="EHY1218" s="22"/>
      <c r="EHZ1218" s="22"/>
      <c r="EIA1218" s="22"/>
      <c r="EIB1218" s="22"/>
      <c r="EIC1218" s="22"/>
      <c r="EID1218" s="22"/>
      <c r="EIE1218" s="22"/>
      <c r="EIF1218" s="22"/>
      <c r="EIG1218" s="22"/>
      <c r="EIH1218" s="22"/>
      <c r="EII1218" s="22"/>
      <c r="EIJ1218" s="22"/>
      <c r="EIK1218" s="22"/>
      <c r="EIL1218" s="22"/>
      <c r="EIM1218" s="22"/>
      <c r="EIN1218" s="22"/>
      <c r="EIO1218" s="22"/>
      <c r="EIP1218" s="22"/>
      <c r="EIQ1218" s="22"/>
      <c r="EIR1218" s="22"/>
      <c r="EIS1218" s="22"/>
      <c r="EIT1218" s="22"/>
      <c r="EIU1218" s="22"/>
      <c r="EIV1218" s="22"/>
      <c r="EIW1218" s="22"/>
      <c r="EIX1218" s="22"/>
      <c r="EIY1218" s="22"/>
      <c r="EIZ1218" s="22"/>
      <c r="EJA1218" s="22"/>
      <c r="EJB1218" s="22"/>
      <c r="EJC1218" s="22"/>
      <c r="EJD1218" s="22"/>
      <c r="EJE1218" s="22"/>
      <c r="EJF1218" s="22"/>
      <c r="EJG1218" s="22"/>
      <c r="EJH1218" s="22"/>
      <c r="EJI1218" s="22"/>
      <c r="EJJ1218" s="22"/>
      <c r="EJK1218" s="22"/>
      <c r="EJL1218" s="22"/>
      <c r="EJM1218" s="22"/>
      <c r="EJN1218" s="22"/>
      <c r="EJO1218" s="22"/>
      <c r="EJP1218" s="22"/>
      <c r="EJQ1218" s="22"/>
      <c r="EJR1218" s="22"/>
      <c r="EJS1218" s="22"/>
      <c r="EJT1218" s="22"/>
      <c r="EJU1218" s="22"/>
      <c r="EJV1218" s="22"/>
      <c r="EJW1218" s="22"/>
      <c r="EJX1218" s="22"/>
      <c r="EJY1218" s="22"/>
      <c r="EJZ1218" s="22"/>
      <c r="EKA1218" s="22"/>
      <c r="EKB1218" s="22"/>
      <c r="EKC1218" s="22"/>
      <c r="EKD1218" s="22"/>
      <c r="EKE1218" s="22"/>
      <c r="EKF1218" s="22"/>
      <c r="EKG1218" s="22"/>
      <c r="EKH1218" s="22"/>
      <c r="EKI1218" s="22"/>
      <c r="EKJ1218" s="22"/>
      <c r="EKK1218" s="22"/>
      <c r="EKL1218" s="22"/>
      <c r="EKM1218" s="22"/>
      <c r="EKN1218" s="22"/>
      <c r="EKO1218" s="22"/>
      <c r="EKP1218" s="22"/>
      <c r="EKQ1218" s="22"/>
      <c r="EKR1218" s="22"/>
      <c r="EKS1218" s="22"/>
      <c r="EKT1218" s="22"/>
      <c r="EKU1218" s="22"/>
      <c r="EKV1218" s="22"/>
      <c r="EKW1218" s="22"/>
      <c r="EKX1218" s="22"/>
      <c r="EKY1218" s="22"/>
      <c r="EKZ1218" s="22"/>
      <c r="ELA1218" s="22"/>
      <c r="ELB1218" s="22"/>
      <c r="ELC1218" s="22"/>
      <c r="ELD1218" s="22"/>
      <c r="ELE1218" s="22"/>
      <c r="ELF1218" s="22"/>
      <c r="ELG1218" s="22"/>
      <c r="ELH1218" s="22"/>
      <c r="ELI1218" s="22"/>
      <c r="ELJ1218" s="22"/>
      <c r="ELK1218" s="22"/>
      <c r="ELL1218" s="22"/>
      <c r="ELM1218" s="22"/>
      <c r="ELN1218" s="22"/>
      <c r="ELO1218" s="22"/>
      <c r="ELP1218" s="22"/>
      <c r="ELQ1218" s="22"/>
      <c r="ELR1218" s="22"/>
      <c r="ELS1218" s="22"/>
      <c r="ELT1218" s="22"/>
      <c r="ELU1218" s="22"/>
      <c r="ELV1218" s="22"/>
      <c r="ELW1218" s="22"/>
      <c r="ELX1218" s="22"/>
      <c r="ELY1218" s="22"/>
      <c r="ELZ1218" s="22"/>
      <c r="EMA1218" s="22"/>
      <c r="EMB1218" s="22"/>
      <c r="EMC1218" s="22"/>
      <c r="EMD1218" s="22"/>
      <c r="EME1218" s="22"/>
      <c r="EMF1218" s="22"/>
      <c r="EMG1218" s="22"/>
      <c r="EMH1218" s="22"/>
      <c r="EMI1218" s="22"/>
      <c r="EMJ1218" s="22"/>
      <c r="EMK1218" s="22"/>
      <c r="EML1218" s="22"/>
      <c r="EMM1218" s="22"/>
      <c r="EMN1218" s="22"/>
      <c r="EMO1218" s="22"/>
      <c r="EMP1218" s="22"/>
      <c r="EMQ1218" s="22"/>
      <c r="EMR1218" s="22"/>
      <c r="EMS1218" s="22"/>
      <c r="EMT1218" s="22"/>
      <c r="EMU1218" s="22"/>
      <c r="EMV1218" s="22"/>
      <c r="EMW1218" s="22"/>
      <c r="EMX1218" s="22"/>
      <c r="EMY1218" s="22"/>
      <c r="EMZ1218" s="22"/>
      <c r="ENA1218" s="22"/>
      <c r="ENB1218" s="22"/>
      <c r="ENC1218" s="22"/>
      <c r="END1218" s="22"/>
      <c r="ENE1218" s="22"/>
      <c r="ENF1218" s="22"/>
      <c r="ENG1218" s="22"/>
      <c r="ENH1218" s="22"/>
      <c r="ENI1218" s="22"/>
      <c r="ENJ1218" s="22"/>
      <c r="ENK1218" s="22"/>
      <c r="ENL1218" s="22"/>
      <c r="ENM1218" s="22"/>
      <c r="ENN1218" s="22"/>
      <c r="ENO1218" s="22"/>
      <c r="ENP1218" s="22"/>
      <c r="ENQ1218" s="22"/>
      <c r="ENR1218" s="22"/>
      <c r="ENS1218" s="22"/>
      <c r="ENT1218" s="22"/>
      <c r="ENU1218" s="22"/>
      <c r="ENV1218" s="22"/>
      <c r="ENW1218" s="22"/>
      <c r="ENX1218" s="22"/>
      <c r="ENY1218" s="22"/>
      <c r="ENZ1218" s="22"/>
      <c r="EOA1218" s="22"/>
      <c r="EOB1218" s="22"/>
      <c r="EOC1218" s="22"/>
      <c r="EOD1218" s="22"/>
      <c r="EOE1218" s="22"/>
      <c r="EOF1218" s="22"/>
      <c r="EOG1218" s="22"/>
      <c r="EOH1218" s="22"/>
      <c r="EOI1218" s="22"/>
      <c r="EOJ1218" s="22"/>
      <c r="EOK1218" s="22"/>
      <c r="EOL1218" s="22"/>
      <c r="EOM1218" s="22"/>
      <c r="EON1218" s="22"/>
      <c r="EOO1218" s="22"/>
      <c r="EOP1218" s="22"/>
      <c r="EOQ1218" s="22"/>
      <c r="EOR1218" s="22"/>
      <c r="EOS1218" s="22"/>
      <c r="EOT1218" s="22"/>
      <c r="EOU1218" s="22"/>
      <c r="EOV1218" s="22"/>
      <c r="EOW1218" s="22"/>
      <c r="EOX1218" s="22"/>
      <c r="EOY1218" s="22"/>
      <c r="EOZ1218" s="22"/>
      <c r="EPA1218" s="22"/>
      <c r="EPB1218" s="22"/>
      <c r="EPC1218" s="22"/>
      <c r="EPD1218" s="22"/>
      <c r="EPE1218" s="22"/>
      <c r="EPF1218" s="22"/>
      <c r="EPG1218" s="22"/>
      <c r="EPH1218" s="22"/>
      <c r="EPI1218" s="22"/>
      <c r="EPJ1218" s="22"/>
      <c r="EPK1218" s="22"/>
      <c r="EPL1218" s="22"/>
      <c r="EPM1218" s="22"/>
      <c r="EPN1218" s="22"/>
      <c r="EPO1218" s="22"/>
      <c r="EPP1218" s="22"/>
      <c r="EPQ1218" s="22"/>
      <c r="EPR1218" s="22"/>
      <c r="EPS1218" s="22"/>
      <c r="EPT1218" s="22"/>
      <c r="EPU1218" s="22"/>
      <c r="EPV1218" s="22"/>
      <c r="EPW1218" s="22"/>
      <c r="EPX1218" s="22"/>
      <c r="EPY1218" s="22"/>
      <c r="EPZ1218" s="22"/>
      <c r="EQA1218" s="22"/>
      <c r="EQB1218" s="22"/>
      <c r="EQC1218" s="22"/>
      <c r="EQD1218" s="22"/>
      <c r="EQE1218" s="22"/>
      <c r="EQF1218" s="22"/>
      <c r="EQG1218" s="22"/>
      <c r="EQH1218" s="22"/>
      <c r="EQI1218" s="22"/>
      <c r="EQJ1218" s="22"/>
      <c r="EQK1218" s="22"/>
      <c r="EQL1218" s="22"/>
      <c r="EQM1218" s="22"/>
      <c r="EQN1218" s="22"/>
      <c r="EQO1218" s="22"/>
      <c r="EQP1218" s="22"/>
      <c r="EQQ1218" s="22"/>
      <c r="EQR1218" s="22"/>
      <c r="EQS1218" s="22"/>
      <c r="EQT1218" s="22"/>
      <c r="EQU1218" s="22"/>
      <c r="EQV1218" s="22"/>
      <c r="EQW1218" s="22"/>
      <c r="EQX1218" s="22"/>
      <c r="EQY1218" s="22"/>
      <c r="EQZ1218" s="22"/>
      <c r="ERA1218" s="22"/>
      <c r="ERB1218" s="22"/>
      <c r="ERC1218" s="22"/>
      <c r="ERD1218" s="22"/>
      <c r="ERE1218" s="22"/>
      <c r="ERF1218" s="22"/>
      <c r="ERG1218" s="22"/>
      <c r="ERH1218" s="22"/>
      <c r="ERI1218" s="22"/>
      <c r="ERJ1218" s="22"/>
      <c r="ERK1218" s="22"/>
      <c r="ERL1218" s="22"/>
      <c r="ERM1218" s="22"/>
      <c r="ERN1218" s="22"/>
      <c r="ERO1218" s="22"/>
      <c r="ERP1218" s="22"/>
      <c r="ERQ1218" s="22"/>
      <c r="ERR1218" s="22"/>
      <c r="ERS1218" s="22"/>
      <c r="ERT1218" s="22"/>
      <c r="ERU1218" s="22"/>
      <c r="ERV1218" s="22"/>
      <c r="ERW1218" s="22"/>
      <c r="ERX1218" s="22"/>
      <c r="ERY1218" s="22"/>
      <c r="ERZ1218" s="22"/>
      <c r="ESA1218" s="22"/>
      <c r="ESB1218" s="22"/>
      <c r="ESC1218" s="22"/>
      <c r="ESD1218" s="22"/>
      <c r="ESE1218" s="22"/>
      <c r="ESF1218" s="22"/>
      <c r="ESG1218" s="22"/>
      <c r="ESH1218" s="22"/>
      <c r="ESI1218" s="22"/>
      <c r="ESJ1218" s="22"/>
      <c r="ESK1218" s="22"/>
      <c r="ESL1218" s="22"/>
      <c r="ESM1218" s="22"/>
      <c r="ESN1218" s="22"/>
      <c r="ESO1218" s="22"/>
      <c r="ESP1218" s="22"/>
      <c r="ESQ1218" s="22"/>
      <c r="ESR1218" s="22"/>
      <c r="ESS1218" s="22"/>
      <c r="EST1218" s="22"/>
      <c r="ESU1218" s="22"/>
      <c r="ESV1218" s="22"/>
      <c r="ESW1218" s="22"/>
      <c r="ESX1218" s="22"/>
      <c r="ESY1218" s="22"/>
      <c r="ESZ1218" s="22"/>
      <c r="ETA1218" s="22"/>
      <c r="ETB1218" s="22"/>
      <c r="ETC1218" s="22"/>
      <c r="ETD1218" s="22"/>
      <c r="ETE1218" s="22"/>
      <c r="ETF1218" s="22"/>
      <c r="ETG1218" s="22"/>
      <c r="ETH1218" s="22"/>
      <c r="ETI1218" s="22"/>
      <c r="ETJ1218" s="22"/>
      <c r="ETK1218" s="22"/>
      <c r="ETL1218" s="22"/>
      <c r="ETM1218" s="22"/>
      <c r="ETN1218" s="22"/>
      <c r="ETO1218" s="22"/>
      <c r="ETP1218" s="22"/>
      <c r="ETQ1218" s="22"/>
      <c r="ETR1218" s="22"/>
      <c r="ETS1218" s="22"/>
      <c r="ETT1218" s="22"/>
      <c r="ETU1218" s="22"/>
      <c r="ETV1218" s="22"/>
      <c r="ETW1218" s="22"/>
      <c r="ETX1218" s="22"/>
      <c r="ETY1218" s="22"/>
      <c r="ETZ1218" s="22"/>
      <c r="EUA1218" s="22"/>
      <c r="EUB1218" s="22"/>
      <c r="EUC1218" s="22"/>
      <c r="EUD1218" s="22"/>
      <c r="EUE1218" s="22"/>
      <c r="EUF1218" s="22"/>
      <c r="EUG1218" s="22"/>
      <c r="EUH1218" s="22"/>
      <c r="EUI1218" s="22"/>
      <c r="EUJ1218" s="22"/>
      <c r="EUK1218" s="22"/>
      <c r="EUL1218" s="22"/>
      <c r="EUM1218" s="22"/>
      <c r="EUN1218" s="22"/>
      <c r="EUO1218" s="22"/>
      <c r="EUP1218" s="22"/>
      <c r="EUQ1218" s="22"/>
      <c r="EUR1218" s="22"/>
      <c r="EUS1218" s="22"/>
      <c r="EUT1218" s="22"/>
      <c r="EUU1218" s="22"/>
      <c r="EUV1218" s="22"/>
      <c r="EUW1218" s="22"/>
      <c r="EUX1218" s="22"/>
      <c r="EUY1218" s="22"/>
      <c r="EUZ1218" s="22"/>
      <c r="EVA1218" s="22"/>
      <c r="EVB1218" s="22"/>
      <c r="EVC1218" s="22"/>
      <c r="EVD1218" s="22"/>
      <c r="EVE1218" s="22"/>
      <c r="EVF1218" s="22"/>
      <c r="EVG1218" s="22"/>
      <c r="EVH1218" s="22"/>
      <c r="EVI1218" s="22"/>
      <c r="EVJ1218" s="22"/>
      <c r="EVK1218" s="22"/>
      <c r="EVL1218" s="22"/>
      <c r="EVM1218" s="22"/>
      <c r="EVN1218" s="22"/>
      <c r="EVO1218" s="22"/>
      <c r="EVP1218" s="22"/>
      <c r="EVQ1218" s="22"/>
      <c r="EVR1218" s="22"/>
      <c r="EVS1218" s="22"/>
      <c r="EVT1218" s="22"/>
      <c r="EVU1218" s="22"/>
      <c r="EVV1218" s="22"/>
      <c r="EVW1218" s="22"/>
      <c r="EVX1218" s="22"/>
      <c r="EVY1218" s="22"/>
      <c r="EVZ1218" s="22"/>
      <c r="EWA1218" s="22"/>
      <c r="EWB1218" s="22"/>
      <c r="EWC1218" s="22"/>
      <c r="EWD1218" s="22"/>
      <c r="EWE1218" s="22"/>
      <c r="EWF1218" s="22"/>
      <c r="EWG1218" s="22"/>
      <c r="EWH1218" s="22"/>
      <c r="EWI1218" s="22"/>
      <c r="EWJ1218" s="22"/>
      <c r="EWK1218" s="22"/>
      <c r="EWL1218" s="22"/>
      <c r="EWM1218" s="22"/>
      <c r="EWN1218" s="22"/>
      <c r="EWO1218" s="22"/>
      <c r="EWP1218" s="22"/>
      <c r="EWQ1218" s="22"/>
      <c r="EWR1218" s="22"/>
      <c r="EWS1218" s="22"/>
      <c r="EWT1218" s="22"/>
      <c r="EWU1218" s="22"/>
      <c r="EWV1218" s="22"/>
      <c r="EWW1218" s="22"/>
      <c r="EWX1218" s="22"/>
      <c r="EWY1218" s="22"/>
      <c r="EWZ1218" s="22"/>
      <c r="EXA1218" s="22"/>
      <c r="EXB1218" s="22"/>
      <c r="EXC1218" s="22"/>
      <c r="EXD1218" s="22"/>
      <c r="EXE1218" s="22"/>
      <c r="EXF1218" s="22"/>
      <c r="EXG1218" s="22"/>
      <c r="EXH1218" s="22"/>
      <c r="EXI1218" s="22"/>
      <c r="EXJ1218" s="22"/>
      <c r="EXK1218" s="22"/>
      <c r="EXL1218" s="22"/>
      <c r="EXM1218" s="22"/>
      <c r="EXN1218" s="22"/>
      <c r="EXO1218" s="22"/>
      <c r="EXP1218" s="22"/>
      <c r="EXQ1218" s="22"/>
      <c r="EXR1218" s="22"/>
      <c r="EXS1218" s="22"/>
      <c r="EXT1218" s="22"/>
      <c r="EXU1218" s="22"/>
      <c r="EXV1218" s="22"/>
      <c r="EXW1218" s="22"/>
      <c r="EXX1218" s="22"/>
      <c r="EXY1218" s="22"/>
      <c r="EXZ1218" s="22"/>
      <c r="EYA1218" s="22"/>
      <c r="EYB1218" s="22"/>
      <c r="EYC1218" s="22"/>
      <c r="EYD1218" s="22"/>
      <c r="EYE1218" s="22"/>
      <c r="EYF1218" s="22"/>
      <c r="EYG1218" s="22"/>
      <c r="EYH1218" s="22"/>
      <c r="EYI1218" s="22"/>
      <c r="EYJ1218" s="22"/>
      <c r="EYK1218" s="22"/>
      <c r="EYL1218" s="22"/>
      <c r="EYM1218" s="22"/>
      <c r="EYN1218" s="22"/>
      <c r="EYO1218" s="22"/>
      <c r="EYP1218" s="22"/>
      <c r="EYQ1218" s="22"/>
      <c r="EYR1218" s="22"/>
      <c r="EYS1218" s="22"/>
      <c r="EYT1218" s="22"/>
      <c r="EYU1218" s="22"/>
      <c r="EYV1218" s="22"/>
      <c r="EYW1218" s="22"/>
      <c r="EYX1218" s="22"/>
      <c r="EYY1218" s="22"/>
      <c r="EYZ1218" s="22"/>
      <c r="EZA1218" s="22"/>
      <c r="EZB1218" s="22"/>
      <c r="EZC1218" s="22"/>
      <c r="EZD1218" s="22"/>
      <c r="EZE1218" s="22"/>
      <c r="EZF1218" s="22"/>
      <c r="EZG1218" s="22"/>
      <c r="EZH1218" s="22"/>
      <c r="EZI1218" s="22"/>
      <c r="EZJ1218" s="22"/>
      <c r="EZK1218" s="22"/>
      <c r="EZL1218" s="22"/>
      <c r="EZM1218" s="22"/>
      <c r="EZN1218" s="22"/>
      <c r="EZO1218" s="22"/>
      <c r="EZP1218" s="22"/>
      <c r="EZQ1218" s="22"/>
      <c r="EZR1218" s="22"/>
      <c r="EZS1218" s="22"/>
      <c r="EZT1218" s="22"/>
      <c r="EZU1218" s="22"/>
      <c r="EZV1218" s="22"/>
      <c r="EZW1218" s="22"/>
      <c r="EZX1218" s="22"/>
      <c r="EZY1218" s="22"/>
      <c r="EZZ1218" s="22"/>
      <c r="FAA1218" s="22"/>
      <c r="FAB1218" s="22"/>
      <c r="FAC1218" s="22"/>
      <c r="FAD1218" s="22"/>
      <c r="FAE1218" s="22"/>
      <c r="FAF1218" s="22"/>
      <c r="FAG1218" s="22"/>
      <c r="FAH1218" s="22"/>
      <c r="FAI1218" s="22"/>
      <c r="FAJ1218" s="22"/>
      <c r="FAK1218" s="22"/>
      <c r="FAL1218" s="22"/>
      <c r="FAM1218" s="22"/>
      <c r="FAN1218" s="22"/>
      <c r="FAO1218" s="22"/>
      <c r="FAP1218" s="22"/>
      <c r="FAQ1218" s="22"/>
      <c r="FAR1218" s="22"/>
      <c r="FAS1218" s="22"/>
      <c r="FAT1218" s="22"/>
      <c r="FAU1218" s="22"/>
      <c r="FAV1218" s="22"/>
      <c r="FAW1218" s="22"/>
      <c r="FAX1218" s="22"/>
      <c r="FAY1218" s="22"/>
      <c r="FAZ1218" s="22"/>
      <c r="FBA1218" s="22"/>
      <c r="FBB1218" s="22"/>
      <c r="FBC1218" s="22"/>
      <c r="FBD1218" s="22"/>
      <c r="FBE1218" s="22"/>
      <c r="FBF1218" s="22"/>
      <c r="FBG1218" s="22"/>
      <c r="FBH1218" s="22"/>
      <c r="FBI1218" s="22"/>
      <c r="FBJ1218" s="22"/>
      <c r="FBK1218" s="22"/>
      <c r="FBL1218" s="22"/>
      <c r="FBM1218" s="22"/>
      <c r="FBN1218" s="22"/>
      <c r="FBO1218" s="22"/>
      <c r="FBP1218" s="22"/>
      <c r="FBQ1218" s="22"/>
      <c r="FBR1218" s="22"/>
      <c r="FBS1218" s="22"/>
      <c r="FBT1218" s="22"/>
      <c r="FBU1218" s="22"/>
      <c r="FBV1218" s="22"/>
      <c r="FBW1218" s="22"/>
      <c r="FBX1218" s="22"/>
      <c r="FBY1218" s="22"/>
      <c r="FBZ1218" s="22"/>
      <c r="FCA1218" s="22"/>
      <c r="FCB1218" s="22"/>
      <c r="FCC1218" s="22"/>
      <c r="FCD1218" s="22"/>
      <c r="FCE1218" s="22"/>
      <c r="FCF1218" s="22"/>
      <c r="FCG1218" s="22"/>
      <c r="FCH1218" s="22"/>
      <c r="FCI1218" s="22"/>
      <c r="FCJ1218" s="22"/>
      <c r="FCK1218" s="22"/>
      <c r="FCL1218" s="22"/>
      <c r="FCM1218" s="22"/>
      <c r="FCN1218" s="22"/>
      <c r="FCO1218" s="22"/>
      <c r="FCP1218" s="22"/>
      <c r="FCQ1218" s="22"/>
      <c r="FCR1218" s="22"/>
      <c r="FCS1218" s="22"/>
      <c r="FCT1218" s="22"/>
      <c r="FCU1218" s="22"/>
      <c r="FCV1218" s="22"/>
      <c r="FCW1218" s="22"/>
      <c r="FCX1218" s="22"/>
      <c r="FCY1218" s="22"/>
      <c r="FCZ1218" s="22"/>
      <c r="FDA1218" s="22"/>
      <c r="FDB1218" s="22"/>
      <c r="FDC1218" s="22"/>
      <c r="FDD1218" s="22"/>
      <c r="FDE1218" s="22"/>
      <c r="FDF1218" s="22"/>
      <c r="FDG1218" s="22"/>
      <c r="FDH1218" s="22"/>
      <c r="FDI1218" s="22"/>
      <c r="FDJ1218" s="22"/>
      <c r="FDK1218" s="22"/>
      <c r="FDL1218" s="22"/>
      <c r="FDM1218" s="22"/>
      <c r="FDN1218" s="22"/>
      <c r="FDO1218" s="22"/>
      <c r="FDP1218" s="22"/>
      <c r="FDQ1218" s="22"/>
      <c r="FDR1218" s="22"/>
      <c r="FDS1218" s="22"/>
      <c r="FDT1218" s="22"/>
      <c r="FDU1218" s="22"/>
      <c r="FDV1218" s="22"/>
      <c r="FDW1218" s="22"/>
      <c r="FDX1218" s="22"/>
      <c r="FDY1218" s="22"/>
      <c r="FDZ1218" s="22"/>
      <c r="FEA1218" s="22"/>
      <c r="FEB1218" s="22"/>
      <c r="FEC1218" s="22"/>
      <c r="FED1218" s="22"/>
      <c r="FEE1218" s="22"/>
      <c r="FEF1218" s="22"/>
      <c r="FEG1218" s="22"/>
      <c r="FEH1218" s="22"/>
      <c r="FEI1218" s="22"/>
      <c r="FEJ1218" s="22"/>
      <c r="FEK1218" s="22"/>
      <c r="FEL1218" s="22"/>
      <c r="FEM1218" s="22"/>
      <c r="FEN1218" s="22"/>
      <c r="FEO1218" s="22"/>
      <c r="FEP1218" s="22"/>
      <c r="FEQ1218" s="22"/>
      <c r="FER1218" s="22"/>
      <c r="FES1218" s="22"/>
      <c r="FET1218" s="22"/>
      <c r="FEU1218" s="22"/>
      <c r="FEV1218" s="22"/>
      <c r="FEW1218" s="22"/>
      <c r="FEX1218" s="22"/>
      <c r="FEY1218" s="22"/>
      <c r="FEZ1218" s="22"/>
      <c r="FFA1218" s="22"/>
      <c r="FFB1218" s="22"/>
      <c r="FFC1218" s="22"/>
      <c r="FFD1218" s="22"/>
      <c r="FFE1218" s="22"/>
      <c r="FFF1218" s="22"/>
      <c r="FFG1218" s="22"/>
      <c r="FFH1218" s="22"/>
      <c r="FFI1218" s="22"/>
      <c r="FFJ1218" s="22"/>
      <c r="FFK1218" s="22"/>
      <c r="FFL1218" s="22"/>
      <c r="FFM1218" s="22"/>
      <c r="FFN1218" s="22"/>
      <c r="FFO1218" s="22"/>
      <c r="FFP1218" s="22"/>
      <c r="FFQ1218" s="22"/>
      <c r="FFR1218" s="22"/>
      <c r="FFS1218" s="22"/>
      <c r="FFT1218" s="22"/>
      <c r="FFU1218" s="22"/>
      <c r="FFV1218" s="22"/>
      <c r="FFW1218" s="22"/>
      <c r="FFX1218" s="22"/>
      <c r="FFY1218" s="22"/>
      <c r="FFZ1218" s="22"/>
      <c r="FGA1218" s="22"/>
      <c r="FGB1218" s="22"/>
      <c r="FGC1218" s="22"/>
      <c r="FGD1218" s="22"/>
      <c r="FGE1218" s="22"/>
      <c r="FGF1218" s="22"/>
      <c r="FGG1218" s="22"/>
      <c r="FGH1218" s="22"/>
      <c r="FGI1218" s="22"/>
      <c r="FGJ1218" s="22"/>
      <c r="FGK1218" s="22"/>
      <c r="FGL1218" s="22"/>
      <c r="FGM1218" s="22"/>
      <c r="FGN1218" s="22"/>
      <c r="FGO1218" s="22"/>
      <c r="FGP1218" s="22"/>
      <c r="FGQ1218" s="22"/>
      <c r="FGR1218" s="22"/>
      <c r="FGS1218" s="22"/>
      <c r="FGT1218" s="22"/>
      <c r="FGU1218" s="22"/>
      <c r="FGV1218" s="22"/>
      <c r="FGW1218" s="22"/>
      <c r="FGX1218" s="22"/>
      <c r="FGY1218" s="22"/>
      <c r="FGZ1218" s="22"/>
      <c r="FHA1218" s="22"/>
      <c r="FHB1218" s="22"/>
      <c r="FHC1218" s="22"/>
      <c r="FHD1218" s="22"/>
      <c r="FHE1218" s="22"/>
      <c r="FHF1218" s="22"/>
      <c r="FHG1218" s="22"/>
      <c r="FHH1218" s="22"/>
      <c r="FHI1218" s="22"/>
      <c r="FHJ1218" s="22"/>
      <c r="FHK1218" s="22"/>
      <c r="FHL1218" s="22"/>
      <c r="FHM1218" s="22"/>
      <c r="FHN1218" s="22"/>
      <c r="FHO1218" s="22"/>
      <c r="FHP1218" s="22"/>
      <c r="FHQ1218" s="22"/>
      <c r="FHR1218" s="22"/>
      <c r="FHS1218" s="22"/>
      <c r="FHT1218" s="22"/>
      <c r="FHU1218" s="22"/>
      <c r="FHV1218" s="22"/>
      <c r="FHW1218" s="22"/>
      <c r="FHX1218" s="22"/>
      <c r="FHY1218" s="22"/>
      <c r="FHZ1218" s="22"/>
      <c r="FIA1218" s="22"/>
      <c r="FIB1218" s="22"/>
      <c r="FIC1218" s="22"/>
      <c r="FID1218" s="22"/>
      <c r="FIE1218" s="22"/>
      <c r="FIF1218" s="22"/>
      <c r="FIG1218" s="22"/>
      <c r="FIH1218" s="22"/>
      <c r="FII1218" s="22"/>
      <c r="FIJ1218" s="22"/>
      <c r="FIK1218" s="22"/>
      <c r="FIL1218" s="22"/>
      <c r="FIM1218" s="22"/>
      <c r="FIN1218" s="22"/>
      <c r="FIO1218" s="22"/>
      <c r="FIP1218" s="22"/>
      <c r="FIQ1218" s="22"/>
      <c r="FIR1218" s="22"/>
      <c r="FIS1218" s="22"/>
      <c r="FIT1218" s="22"/>
      <c r="FIU1218" s="22"/>
      <c r="FIV1218" s="22"/>
      <c r="FIW1218" s="22"/>
      <c r="FIX1218" s="22"/>
      <c r="FIY1218" s="22"/>
      <c r="FIZ1218" s="22"/>
      <c r="FJA1218" s="22"/>
      <c r="FJB1218" s="22"/>
      <c r="FJC1218" s="22"/>
      <c r="FJD1218" s="22"/>
      <c r="FJE1218" s="22"/>
      <c r="FJF1218" s="22"/>
      <c r="FJG1218" s="22"/>
      <c r="FJH1218" s="22"/>
      <c r="FJI1218" s="22"/>
      <c r="FJJ1218" s="22"/>
      <c r="FJK1218" s="22"/>
      <c r="FJL1218" s="22"/>
      <c r="FJM1218" s="22"/>
      <c r="FJN1218" s="22"/>
      <c r="FJO1218" s="22"/>
      <c r="FJP1218" s="22"/>
      <c r="FJQ1218" s="22"/>
      <c r="FJR1218" s="22"/>
      <c r="FJS1218" s="22"/>
      <c r="FJT1218" s="22"/>
      <c r="FJU1218" s="22"/>
      <c r="FJV1218" s="22"/>
      <c r="FJW1218" s="22"/>
      <c r="FJX1218" s="22"/>
      <c r="FJY1218" s="22"/>
      <c r="FJZ1218" s="22"/>
      <c r="FKA1218" s="22"/>
      <c r="FKB1218" s="22"/>
      <c r="FKC1218" s="22"/>
      <c r="FKD1218" s="22"/>
      <c r="FKE1218" s="22"/>
      <c r="FKF1218" s="22"/>
      <c r="FKG1218" s="22"/>
      <c r="FKH1218" s="22"/>
      <c r="FKI1218" s="22"/>
      <c r="FKJ1218" s="22"/>
      <c r="FKK1218" s="22"/>
      <c r="FKL1218" s="22"/>
      <c r="FKM1218" s="22"/>
      <c r="FKN1218" s="22"/>
      <c r="FKO1218" s="22"/>
      <c r="FKP1218" s="22"/>
      <c r="FKQ1218" s="22"/>
      <c r="FKR1218" s="22"/>
      <c r="FKS1218" s="22"/>
      <c r="FKT1218" s="22"/>
      <c r="FKU1218" s="22"/>
      <c r="FKV1218" s="22"/>
      <c r="FKW1218" s="22"/>
      <c r="FKX1218" s="22"/>
      <c r="FKY1218" s="22"/>
      <c r="FKZ1218" s="22"/>
      <c r="FLA1218" s="22"/>
      <c r="FLB1218" s="22"/>
      <c r="FLC1218" s="22"/>
      <c r="FLD1218" s="22"/>
      <c r="FLE1218" s="22"/>
      <c r="FLF1218" s="22"/>
      <c r="FLG1218" s="22"/>
      <c r="FLH1218" s="22"/>
      <c r="FLI1218" s="22"/>
      <c r="FLJ1218" s="22"/>
      <c r="FLK1218" s="22"/>
      <c r="FLL1218" s="22"/>
      <c r="FLM1218" s="22"/>
      <c r="FLN1218" s="22"/>
      <c r="FLO1218" s="22"/>
      <c r="FLP1218" s="22"/>
      <c r="FLQ1218" s="22"/>
      <c r="FLR1218" s="22"/>
      <c r="FLS1218" s="22"/>
      <c r="FLT1218" s="22"/>
      <c r="FLU1218" s="22"/>
      <c r="FLV1218" s="22"/>
      <c r="FLW1218" s="22"/>
      <c r="FLX1218" s="22"/>
      <c r="FLY1218" s="22"/>
      <c r="FLZ1218" s="22"/>
      <c r="FMA1218" s="22"/>
      <c r="FMB1218" s="22"/>
      <c r="FMC1218" s="22"/>
      <c r="FMD1218" s="22"/>
      <c r="FME1218" s="22"/>
      <c r="FMF1218" s="22"/>
      <c r="FMG1218" s="22"/>
      <c r="FMH1218" s="22"/>
      <c r="FMI1218" s="22"/>
      <c r="FMJ1218" s="22"/>
      <c r="FMK1218" s="22"/>
      <c r="FML1218" s="22"/>
      <c r="FMM1218" s="22"/>
      <c r="FMN1218" s="22"/>
      <c r="FMO1218" s="22"/>
      <c r="FMP1218" s="22"/>
      <c r="FMQ1218" s="22"/>
      <c r="FMR1218" s="22"/>
      <c r="FMS1218" s="22"/>
      <c r="FMT1218" s="22"/>
      <c r="FMU1218" s="22"/>
      <c r="FMV1218" s="22"/>
      <c r="FMW1218" s="22"/>
      <c r="FMX1218" s="22"/>
      <c r="FMY1218" s="22"/>
      <c r="FMZ1218" s="22"/>
      <c r="FNA1218" s="22"/>
      <c r="FNB1218" s="22"/>
      <c r="FNC1218" s="22"/>
      <c r="FND1218" s="22"/>
      <c r="FNE1218" s="22"/>
      <c r="FNF1218" s="22"/>
      <c r="FNG1218" s="22"/>
      <c r="FNH1218" s="22"/>
      <c r="FNI1218" s="22"/>
      <c r="FNJ1218" s="22"/>
      <c r="FNK1218" s="22"/>
      <c r="FNL1218" s="22"/>
      <c r="FNM1218" s="22"/>
      <c r="FNN1218" s="22"/>
      <c r="FNO1218" s="22"/>
      <c r="FNP1218" s="22"/>
      <c r="FNQ1218" s="22"/>
      <c r="FNR1218" s="22"/>
      <c r="FNS1218" s="22"/>
      <c r="FNT1218" s="22"/>
      <c r="FNU1218" s="22"/>
      <c r="FNV1218" s="22"/>
      <c r="FNW1218" s="22"/>
      <c r="FNX1218" s="22"/>
      <c r="FNY1218" s="22"/>
      <c r="FNZ1218" s="22"/>
      <c r="FOA1218" s="22"/>
      <c r="FOB1218" s="22"/>
      <c r="FOC1218" s="22"/>
      <c r="FOD1218" s="22"/>
      <c r="FOE1218" s="22"/>
      <c r="FOF1218" s="22"/>
      <c r="FOG1218" s="22"/>
      <c r="FOH1218" s="22"/>
      <c r="FOI1218" s="22"/>
      <c r="FOJ1218" s="22"/>
      <c r="FOK1218" s="22"/>
      <c r="FOL1218" s="22"/>
      <c r="FOM1218" s="22"/>
      <c r="FON1218" s="22"/>
      <c r="FOO1218" s="22"/>
      <c r="FOP1218" s="22"/>
      <c r="FOQ1218" s="22"/>
      <c r="FOR1218" s="22"/>
      <c r="FOS1218" s="22"/>
      <c r="FOT1218" s="22"/>
      <c r="FOU1218" s="22"/>
      <c r="FOV1218" s="22"/>
      <c r="FOW1218" s="22"/>
      <c r="FOX1218" s="22"/>
      <c r="FOY1218" s="22"/>
      <c r="FOZ1218" s="22"/>
      <c r="FPA1218" s="22"/>
      <c r="FPB1218" s="22"/>
      <c r="FPC1218" s="22"/>
      <c r="FPD1218" s="22"/>
      <c r="FPE1218" s="22"/>
      <c r="FPF1218" s="22"/>
      <c r="FPG1218" s="22"/>
      <c r="FPH1218" s="22"/>
      <c r="FPI1218" s="22"/>
      <c r="FPJ1218" s="22"/>
      <c r="FPK1218" s="22"/>
      <c r="FPL1218" s="22"/>
      <c r="FPM1218" s="22"/>
      <c r="FPN1218" s="22"/>
      <c r="FPO1218" s="22"/>
      <c r="FPP1218" s="22"/>
      <c r="FPQ1218" s="22"/>
      <c r="FPR1218" s="22"/>
      <c r="FPS1218" s="22"/>
      <c r="FPT1218" s="22"/>
      <c r="FPU1218" s="22"/>
      <c r="FPV1218" s="22"/>
      <c r="FPW1218" s="22"/>
      <c r="FPX1218" s="22"/>
      <c r="FPY1218" s="22"/>
      <c r="FPZ1218" s="22"/>
      <c r="FQA1218" s="22"/>
      <c r="FQB1218" s="22"/>
      <c r="FQC1218" s="22"/>
      <c r="FQD1218" s="22"/>
      <c r="FQE1218" s="22"/>
      <c r="FQF1218" s="22"/>
      <c r="FQG1218" s="22"/>
      <c r="FQH1218" s="22"/>
      <c r="FQI1218" s="22"/>
      <c r="FQJ1218" s="22"/>
      <c r="FQK1218" s="22"/>
      <c r="FQL1218" s="22"/>
      <c r="FQM1218" s="22"/>
      <c r="FQN1218" s="22"/>
      <c r="FQO1218" s="22"/>
      <c r="FQP1218" s="22"/>
      <c r="FQQ1218" s="22"/>
      <c r="FQR1218" s="22"/>
      <c r="FQS1218" s="22"/>
      <c r="FQT1218" s="22"/>
      <c r="FQU1218" s="22"/>
      <c r="FQV1218" s="22"/>
      <c r="FQW1218" s="22"/>
      <c r="FQX1218" s="22"/>
      <c r="FQY1218" s="22"/>
      <c r="FQZ1218" s="22"/>
      <c r="FRA1218" s="22"/>
      <c r="FRB1218" s="22"/>
      <c r="FRC1218" s="22"/>
      <c r="FRD1218" s="22"/>
      <c r="FRE1218" s="22"/>
      <c r="FRF1218" s="22"/>
      <c r="FRG1218" s="22"/>
      <c r="FRH1218" s="22"/>
      <c r="FRI1218" s="22"/>
      <c r="FRJ1218" s="22"/>
      <c r="FRK1218" s="22"/>
      <c r="FRL1218" s="22"/>
      <c r="FRM1218" s="22"/>
      <c r="FRN1218" s="22"/>
      <c r="FRO1218" s="22"/>
      <c r="FRP1218" s="22"/>
      <c r="FRQ1218" s="22"/>
      <c r="FRR1218" s="22"/>
      <c r="FRS1218" s="22"/>
      <c r="FRT1218" s="22"/>
      <c r="FRU1218" s="22"/>
      <c r="FRV1218" s="22"/>
      <c r="FRW1218" s="22"/>
      <c r="FRX1218" s="22"/>
      <c r="FRY1218" s="22"/>
      <c r="FRZ1218" s="22"/>
      <c r="FSA1218" s="22"/>
      <c r="FSB1218" s="22"/>
      <c r="FSC1218" s="22"/>
      <c r="FSD1218" s="22"/>
      <c r="FSE1218" s="22"/>
      <c r="FSF1218" s="22"/>
      <c r="FSG1218" s="22"/>
      <c r="FSH1218" s="22"/>
      <c r="FSI1218" s="22"/>
      <c r="FSJ1218" s="22"/>
      <c r="FSK1218" s="22"/>
      <c r="FSL1218" s="22"/>
      <c r="FSM1218" s="22"/>
      <c r="FSN1218" s="22"/>
      <c r="FSO1218" s="22"/>
      <c r="FSP1218" s="22"/>
      <c r="FSQ1218" s="22"/>
      <c r="FSR1218" s="22"/>
      <c r="FSS1218" s="22"/>
      <c r="FST1218" s="22"/>
      <c r="FSU1218" s="22"/>
      <c r="FSV1218" s="22"/>
      <c r="FSW1218" s="22"/>
      <c r="FSX1218" s="22"/>
      <c r="FSY1218" s="22"/>
      <c r="FSZ1218" s="22"/>
      <c r="FTA1218" s="22"/>
      <c r="FTB1218" s="22"/>
      <c r="FTC1218" s="22"/>
      <c r="FTD1218" s="22"/>
      <c r="FTE1218" s="22"/>
      <c r="FTF1218" s="22"/>
      <c r="FTG1218" s="22"/>
      <c r="FTH1218" s="22"/>
      <c r="FTI1218" s="22"/>
      <c r="FTJ1218" s="22"/>
      <c r="FTK1218" s="22"/>
      <c r="FTL1218" s="22"/>
      <c r="FTM1218" s="22"/>
      <c r="FTN1218" s="22"/>
      <c r="FTO1218" s="22"/>
      <c r="FTP1218" s="22"/>
      <c r="FTQ1218" s="22"/>
      <c r="FTR1218" s="22"/>
      <c r="FTS1218" s="22"/>
      <c r="FTT1218" s="22"/>
      <c r="FTU1218" s="22"/>
      <c r="FTV1218" s="22"/>
      <c r="FTW1218" s="22"/>
      <c r="FTX1218" s="22"/>
      <c r="FTY1218" s="22"/>
      <c r="FTZ1218" s="22"/>
      <c r="FUA1218" s="22"/>
      <c r="FUB1218" s="22"/>
      <c r="FUC1218" s="22"/>
      <c r="FUD1218" s="22"/>
      <c r="FUE1218" s="22"/>
      <c r="FUF1218" s="22"/>
      <c r="FUG1218" s="22"/>
      <c r="FUH1218" s="22"/>
      <c r="FUI1218" s="22"/>
      <c r="FUJ1218" s="22"/>
      <c r="FUK1218" s="22"/>
      <c r="FUL1218" s="22"/>
      <c r="FUM1218" s="22"/>
      <c r="FUN1218" s="22"/>
      <c r="FUO1218" s="22"/>
      <c r="FUP1218" s="22"/>
      <c r="FUQ1218" s="22"/>
      <c r="FUR1218" s="22"/>
      <c r="FUS1218" s="22"/>
      <c r="FUT1218" s="22"/>
      <c r="FUU1218" s="22"/>
      <c r="FUV1218" s="22"/>
      <c r="FUW1218" s="22"/>
      <c r="FUX1218" s="22"/>
      <c r="FUY1218" s="22"/>
      <c r="FUZ1218" s="22"/>
      <c r="FVA1218" s="22"/>
      <c r="FVB1218" s="22"/>
      <c r="FVC1218" s="22"/>
      <c r="FVD1218" s="22"/>
      <c r="FVE1218" s="22"/>
      <c r="FVF1218" s="22"/>
      <c r="FVG1218" s="22"/>
      <c r="FVH1218" s="22"/>
      <c r="FVI1218" s="22"/>
      <c r="FVJ1218" s="22"/>
      <c r="FVK1218" s="22"/>
      <c r="FVL1218" s="22"/>
      <c r="FVM1218" s="22"/>
      <c r="FVN1218" s="22"/>
      <c r="FVO1218" s="22"/>
      <c r="FVP1218" s="22"/>
      <c r="FVQ1218" s="22"/>
      <c r="FVR1218" s="22"/>
      <c r="FVS1218" s="22"/>
      <c r="FVT1218" s="22"/>
      <c r="FVU1218" s="22"/>
      <c r="FVV1218" s="22"/>
      <c r="FVW1218" s="22"/>
      <c r="FVX1218" s="22"/>
      <c r="FVY1218" s="22"/>
      <c r="FVZ1218" s="22"/>
      <c r="FWA1218" s="22"/>
      <c r="FWB1218" s="22"/>
      <c r="FWC1218" s="22"/>
      <c r="FWD1218" s="22"/>
      <c r="FWE1218" s="22"/>
      <c r="FWF1218" s="22"/>
      <c r="FWG1218" s="22"/>
      <c r="FWH1218" s="22"/>
      <c r="FWI1218" s="22"/>
      <c r="FWJ1218" s="22"/>
      <c r="FWK1218" s="22"/>
      <c r="FWL1218" s="22"/>
      <c r="FWM1218" s="22"/>
      <c r="FWN1218" s="22"/>
      <c r="FWO1218" s="22"/>
      <c r="FWP1218" s="22"/>
      <c r="FWQ1218" s="22"/>
      <c r="FWR1218" s="22"/>
      <c r="FWS1218" s="22"/>
      <c r="FWT1218" s="22"/>
      <c r="FWU1218" s="22"/>
      <c r="FWV1218" s="22"/>
      <c r="FWW1218" s="22"/>
      <c r="FWX1218" s="22"/>
      <c r="FWY1218" s="22"/>
      <c r="FWZ1218" s="22"/>
      <c r="FXA1218" s="22"/>
      <c r="FXB1218" s="22"/>
      <c r="FXC1218" s="22"/>
      <c r="FXD1218" s="22"/>
      <c r="FXE1218" s="22"/>
      <c r="FXF1218" s="22"/>
      <c r="FXG1218" s="22"/>
      <c r="FXH1218" s="22"/>
      <c r="FXI1218" s="22"/>
      <c r="FXJ1218" s="22"/>
      <c r="FXK1218" s="22"/>
      <c r="FXL1218" s="22"/>
      <c r="FXM1218" s="22"/>
      <c r="FXN1218" s="22"/>
      <c r="FXO1218" s="22"/>
      <c r="FXP1218" s="22"/>
      <c r="FXQ1218" s="22"/>
      <c r="FXR1218" s="22"/>
      <c r="FXS1218" s="22"/>
      <c r="FXT1218" s="22"/>
      <c r="FXU1218" s="22"/>
      <c r="FXV1218" s="22"/>
      <c r="FXW1218" s="22"/>
      <c r="FXX1218" s="22"/>
      <c r="FXY1218" s="22"/>
      <c r="FXZ1218" s="22"/>
      <c r="FYA1218" s="22"/>
      <c r="FYB1218" s="22"/>
      <c r="FYC1218" s="22"/>
      <c r="FYD1218" s="22"/>
      <c r="FYE1218" s="22"/>
      <c r="FYF1218" s="22"/>
      <c r="FYG1218" s="22"/>
      <c r="FYH1218" s="22"/>
      <c r="FYI1218" s="22"/>
      <c r="FYJ1218" s="22"/>
      <c r="FYK1218" s="22"/>
      <c r="FYL1218" s="22"/>
      <c r="FYM1218" s="22"/>
      <c r="FYN1218" s="22"/>
      <c r="FYO1218" s="22"/>
      <c r="FYP1218" s="22"/>
      <c r="FYQ1218" s="22"/>
      <c r="FYR1218" s="22"/>
      <c r="FYS1218" s="22"/>
      <c r="FYT1218" s="22"/>
      <c r="FYU1218" s="22"/>
      <c r="FYV1218" s="22"/>
      <c r="FYW1218" s="22"/>
      <c r="FYX1218" s="22"/>
      <c r="FYY1218" s="22"/>
      <c r="FYZ1218" s="22"/>
      <c r="FZA1218" s="22"/>
      <c r="FZB1218" s="22"/>
      <c r="FZC1218" s="22"/>
      <c r="FZD1218" s="22"/>
      <c r="FZE1218" s="22"/>
      <c r="FZF1218" s="22"/>
      <c r="FZG1218" s="22"/>
      <c r="FZH1218" s="22"/>
      <c r="FZI1218" s="22"/>
      <c r="FZJ1218" s="22"/>
      <c r="FZK1218" s="22"/>
      <c r="FZL1218" s="22"/>
      <c r="FZM1218" s="22"/>
      <c r="FZN1218" s="22"/>
      <c r="FZO1218" s="22"/>
      <c r="FZP1218" s="22"/>
      <c r="FZQ1218" s="22"/>
      <c r="FZR1218" s="22"/>
      <c r="FZS1218" s="22"/>
      <c r="FZT1218" s="22"/>
      <c r="FZU1218" s="22"/>
      <c r="FZV1218" s="22"/>
      <c r="FZW1218" s="22"/>
      <c r="FZX1218" s="22"/>
      <c r="FZY1218" s="22"/>
      <c r="FZZ1218" s="22"/>
      <c r="GAA1218" s="22"/>
      <c r="GAB1218" s="22"/>
      <c r="GAC1218" s="22"/>
      <c r="GAD1218" s="22"/>
      <c r="GAE1218" s="22"/>
      <c r="GAF1218" s="22"/>
      <c r="GAG1218" s="22"/>
      <c r="GAH1218" s="22"/>
      <c r="GAI1218" s="22"/>
      <c r="GAJ1218" s="22"/>
      <c r="GAK1218" s="22"/>
      <c r="GAL1218" s="22"/>
      <c r="GAM1218" s="22"/>
      <c r="GAN1218" s="22"/>
      <c r="GAO1218" s="22"/>
      <c r="GAP1218" s="22"/>
      <c r="GAQ1218" s="22"/>
      <c r="GAR1218" s="22"/>
      <c r="GAS1218" s="22"/>
      <c r="GAT1218" s="22"/>
      <c r="GAU1218" s="22"/>
      <c r="GAV1218" s="22"/>
      <c r="GAW1218" s="22"/>
      <c r="GAX1218" s="22"/>
      <c r="GAY1218" s="22"/>
      <c r="GAZ1218" s="22"/>
      <c r="GBA1218" s="22"/>
      <c r="GBB1218" s="22"/>
      <c r="GBC1218" s="22"/>
      <c r="GBD1218" s="22"/>
      <c r="GBE1218" s="22"/>
      <c r="GBF1218" s="22"/>
      <c r="GBG1218" s="22"/>
      <c r="GBH1218" s="22"/>
      <c r="GBI1218" s="22"/>
      <c r="GBJ1218" s="22"/>
      <c r="GBK1218" s="22"/>
      <c r="GBL1218" s="22"/>
      <c r="GBM1218" s="22"/>
      <c r="GBN1218" s="22"/>
      <c r="GBO1218" s="22"/>
      <c r="GBP1218" s="22"/>
      <c r="GBQ1218" s="22"/>
      <c r="GBR1218" s="22"/>
      <c r="GBS1218" s="22"/>
      <c r="GBT1218" s="22"/>
      <c r="GBU1218" s="22"/>
      <c r="GBV1218" s="22"/>
      <c r="GBW1218" s="22"/>
      <c r="GBX1218" s="22"/>
      <c r="GBY1218" s="22"/>
      <c r="GBZ1218" s="22"/>
      <c r="GCA1218" s="22"/>
      <c r="GCB1218" s="22"/>
      <c r="GCC1218" s="22"/>
      <c r="GCD1218" s="22"/>
      <c r="GCE1218" s="22"/>
      <c r="GCF1218" s="22"/>
      <c r="GCG1218" s="22"/>
      <c r="GCH1218" s="22"/>
      <c r="GCI1218" s="22"/>
      <c r="GCJ1218" s="22"/>
      <c r="GCK1218" s="22"/>
      <c r="GCL1218" s="22"/>
      <c r="GCM1218" s="22"/>
      <c r="GCN1218" s="22"/>
      <c r="GCO1218" s="22"/>
      <c r="GCP1218" s="22"/>
      <c r="GCQ1218" s="22"/>
      <c r="GCR1218" s="22"/>
      <c r="GCS1218" s="22"/>
      <c r="GCT1218" s="22"/>
      <c r="GCU1218" s="22"/>
      <c r="GCV1218" s="22"/>
      <c r="GCW1218" s="22"/>
      <c r="GCX1218" s="22"/>
      <c r="GCY1218" s="22"/>
      <c r="GCZ1218" s="22"/>
      <c r="GDA1218" s="22"/>
      <c r="GDB1218" s="22"/>
      <c r="GDC1218" s="22"/>
      <c r="GDD1218" s="22"/>
      <c r="GDE1218" s="22"/>
      <c r="GDF1218" s="22"/>
      <c r="GDG1218" s="22"/>
      <c r="GDH1218" s="22"/>
      <c r="GDI1218" s="22"/>
      <c r="GDJ1218" s="22"/>
      <c r="GDK1218" s="22"/>
      <c r="GDL1218" s="22"/>
      <c r="GDM1218" s="22"/>
      <c r="GDN1218" s="22"/>
      <c r="GDO1218" s="22"/>
      <c r="GDP1218" s="22"/>
      <c r="GDQ1218" s="22"/>
      <c r="GDR1218" s="22"/>
      <c r="GDS1218" s="22"/>
      <c r="GDT1218" s="22"/>
      <c r="GDU1218" s="22"/>
      <c r="GDV1218" s="22"/>
      <c r="GDW1218" s="22"/>
      <c r="GDX1218" s="22"/>
      <c r="GDY1218" s="22"/>
      <c r="GDZ1218" s="22"/>
      <c r="GEA1218" s="22"/>
      <c r="GEB1218" s="22"/>
      <c r="GEC1218" s="22"/>
      <c r="GED1218" s="22"/>
      <c r="GEE1218" s="22"/>
      <c r="GEF1218" s="22"/>
      <c r="GEG1218" s="22"/>
      <c r="GEH1218" s="22"/>
      <c r="GEI1218" s="22"/>
      <c r="GEJ1218" s="22"/>
      <c r="GEK1218" s="22"/>
      <c r="GEL1218" s="22"/>
      <c r="GEM1218" s="22"/>
      <c r="GEN1218" s="22"/>
      <c r="GEO1218" s="22"/>
      <c r="GEP1218" s="22"/>
      <c r="GEQ1218" s="22"/>
      <c r="GER1218" s="22"/>
      <c r="GES1218" s="22"/>
      <c r="GET1218" s="22"/>
      <c r="GEU1218" s="22"/>
      <c r="GEV1218" s="22"/>
      <c r="GEW1218" s="22"/>
      <c r="GEX1218" s="22"/>
      <c r="GEY1218" s="22"/>
      <c r="GEZ1218" s="22"/>
      <c r="GFA1218" s="22"/>
      <c r="GFB1218" s="22"/>
      <c r="GFC1218" s="22"/>
      <c r="GFD1218" s="22"/>
      <c r="GFE1218" s="22"/>
      <c r="GFF1218" s="22"/>
      <c r="GFG1218" s="22"/>
      <c r="GFH1218" s="22"/>
      <c r="GFI1218" s="22"/>
      <c r="GFJ1218" s="22"/>
      <c r="GFK1218" s="22"/>
      <c r="GFL1218" s="22"/>
      <c r="GFM1218" s="22"/>
      <c r="GFN1218" s="22"/>
      <c r="GFO1218" s="22"/>
      <c r="GFP1218" s="22"/>
      <c r="GFQ1218" s="22"/>
      <c r="GFR1218" s="22"/>
      <c r="GFS1218" s="22"/>
      <c r="GFT1218" s="22"/>
      <c r="GFU1218" s="22"/>
      <c r="GFV1218" s="22"/>
      <c r="GFW1218" s="22"/>
      <c r="GFX1218" s="22"/>
      <c r="GFY1218" s="22"/>
      <c r="GFZ1218" s="22"/>
      <c r="GGA1218" s="22"/>
      <c r="GGB1218" s="22"/>
      <c r="GGC1218" s="22"/>
      <c r="GGD1218" s="22"/>
      <c r="GGE1218" s="22"/>
      <c r="GGF1218" s="22"/>
      <c r="GGG1218" s="22"/>
      <c r="GGH1218" s="22"/>
      <c r="GGI1218" s="22"/>
      <c r="GGJ1218" s="22"/>
      <c r="GGK1218" s="22"/>
      <c r="GGL1218" s="22"/>
      <c r="GGM1218" s="22"/>
      <c r="GGN1218" s="22"/>
      <c r="GGO1218" s="22"/>
      <c r="GGP1218" s="22"/>
      <c r="GGQ1218" s="22"/>
      <c r="GGR1218" s="22"/>
      <c r="GGS1218" s="22"/>
      <c r="GGT1218" s="22"/>
      <c r="GGU1218" s="22"/>
      <c r="GGV1218" s="22"/>
      <c r="GGW1218" s="22"/>
      <c r="GGX1218" s="22"/>
      <c r="GGY1218" s="22"/>
      <c r="GGZ1218" s="22"/>
      <c r="GHA1218" s="22"/>
      <c r="GHB1218" s="22"/>
      <c r="GHC1218" s="22"/>
      <c r="GHD1218" s="22"/>
      <c r="GHE1218" s="22"/>
      <c r="GHF1218" s="22"/>
      <c r="GHG1218" s="22"/>
      <c r="GHH1218" s="22"/>
      <c r="GHI1218" s="22"/>
      <c r="GHJ1218" s="22"/>
      <c r="GHK1218" s="22"/>
      <c r="GHL1218" s="22"/>
      <c r="GHM1218" s="22"/>
      <c r="GHN1218" s="22"/>
      <c r="GHO1218" s="22"/>
      <c r="GHP1218" s="22"/>
      <c r="GHQ1218" s="22"/>
      <c r="GHR1218" s="22"/>
      <c r="GHS1218" s="22"/>
      <c r="GHT1218" s="22"/>
      <c r="GHU1218" s="22"/>
      <c r="GHV1218" s="22"/>
      <c r="GHW1218" s="22"/>
      <c r="GHX1218" s="22"/>
      <c r="GHY1218" s="22"/>
      <c r="GHZ1218" s="22"/>
      <c r="GIA1218" s="22"/>
      <c r="GIB1218" s="22"/>
      <c r="GIC1218" s="22"/>
      <c r="GID1218" s="22"/>
      <c r="GIE1218" s="22"/>
      <c r="GIF1218" s="22"/>
      <c r="GIG1218" s="22"/>
      <c r="GIH1218" s="22"/>
      <c r="GII1218" s="22"/>
      <c r="GIJ1218" s="22"/>
      <c r="GIK1218" s="22"/>
      <c r="GIL1218" s="22"/>
      <c r="GIM1218" s="22"/>
      <c r="GIN1218" s="22"/>
      <c r="GIO1218" s="22"/>
      <c r="GIP1218" s="22"/>
      <c r="GIQ1218" s="22"/>
      <c r="GIR1218" s="22"/>
      <c r="GIS1218" s="22"/>
      <c r="GIT1218" s="22"/>
      <c r="GIU1218" s="22"/>
      <c r="GIV1218" s="22"/>
      <c r="GIW1218" s="22"/>
      <c r="GIX1218" s="22"/>
      <c r="GIY1218" s="22"/>
      <c r="GIZ1218" s="22"/>
      <c r="GJA1218" s="22"/>
      <c r="GJB1218" s="22"/>
      <c r="GJC1218" s="22"/>
      <c r="GJD1218" s="22"/>
      <c r="GJE1218" s="22"/>
      <c r="GJF1218" s="22"/>
      <c r="GJG1218" s="22"/>
      <c r="GJH1218" s="22"/>
      <c r="GJI1218" s="22"/>
      <c r="GJJ1218" s="22"/>
      <c r="GJK1218" s="22"/>
      <c r="GJL1218" s="22"/>
      <c r="GJM1218" s="22"/>
      <c r="GJN1218" s="22"/>
      <c r="GJO1218" s="22"/>
      <c r="GJP1218" s="22"/>
      <c r="GJQ1218" s="22"/>
      <c r="GJR1218" s="22"/>
      <c r="GJS1218" s="22"/>
      <c r="GJT1218" s="22"/>
      <c r="GJU1218" s="22"/>
      <c r="GJV1218" s="22"/>
      <c r="GJW1218" s="22"/>
      <c r="GJX1218" s="22"/>
      <c r="GJY1218" s="22"/>
      <c r="GJZ1218" s="22"/>
      <c r="GKA1218" s="22"/>
      <c r="GKB1218" s="22"/>
      <c r="GKC1218" s="22"/>
      <c r="GKD1218" s="22"/>
      <c r="GKE1218" s="22"/>
      <c r="GKF1218" s="22"/>
      <c r="GKG1218" s="22"/>
      <c r="GKH1218" s="22"/>
      <c r="GKI1218" s="22"/>
      <c r="GKJ1218" s="22"/>
      <c r="GKK1218" s="22"/>
      <c r="GKL1218" s="22"/>
      <c r="GKM1218" s="22"/>
      <c r="GKN1218" s="22"/>
      <c r="GKO1218" s="22"/>
      <c r="GKP1218" s="22"/>
      <c r="GKQ1218" s="22"/>
      <c r="GKR1218" s="22"/>
      <c r="GKS1218" s="22"/>
      <c r="GKT1218" s="22"/>
      <c r="GKU1218" s="22"/>
      <c r="GKV1218" s="22"/>
      <c r="GKW1218" s="22"/>
      <c r="GKX1218" s="22"/>
      <c r="GKY1218" s="22"/>
      <c r="GKZ1218" s="22"/>
      <c r="GLA1218" s="22"/>
      <c r="GLB1218" s="22"/>
      <c r="GLC1218" s="22"/>
      <c r="GLD1218" s="22"/>
      <c r="GLE1218" s="22"/>
      <c r="GLF1218" s="22"/>
      <c r="GLG1218" s="22"/>
      <c r="GLH1218" s="22"/>
      <c r="GLI1218" s="22"/>
      <c r="GLJ1218" s="22"/>
      <c r="GLK1218" s="22"/>
      <c r="GLL1218" s="22"/>
      <c r="GLM1218" s="22"/>
      <c r="GLN1218" s="22"/>
      <c r="GLO1218" s="22"/>
      <c r="GLP1218" s="22"/>
      <c r="GLQ1218" s="22"/>
      <c r="GLR1218" s="22"/>
      <c r="GLS1218" s="22"/>
      <c r="GLT1218" s="22"/>
      <c r="GLU1218" s="22"/>
      <c r="GLV1218" s="22"/>
      <c r="GLW1218" s="22"/>
      <c r="GLX1218" s="22"/>
      <c r="GLY1218" s="22"/>
      <c r="GLZ1218" s="22"/>
      <c r="GMA1218" s="22"/>
      <c r="GMB1218" s="22"/>
      <c r="GMC1218" s="22"/>
      <c r="GMD1218" s="22"/>
      <c r="GME1218" s="22"/>
      <c r="GMF1218" s="22"/>
      <c r="GMG1218" s="22"/>
      <c r="GMH1218" s="22"/>
      <c r="GMI1218" s="22"/>
      <c r="GMJ1218" s="22"/>
      <c r="GMK1218" s="22"/>
      <c r="GML1218" s="22"/>
      <c r="GMM1218" s="22"/>
      <c r="GMN1218" s="22"/>
      <c r="GMO1218" s="22"/>
      <c r="GMP1218" s="22"/>
      <c r="GMQ1218" s="22"/>
      <c r="GMR1218" s="22"/>
      <c r="GMS1218" s="22"/>
      <c r="GMT1218" s="22"/>
      <c r="GMU1218" s="22"/>
      <c r="GMV1218" s="22"/>
      <c r="GMW1218" s="22"/>
      <c r="GMX1218" s="22"/>
      <c r="GMY1218" s="22"/>
      <c r="GMZ1218" s="22"/>
      <c r="GNA1218" s="22"/>
      <c r="GNB1218" s="22"/>
      <c r="GNC1218" s="22"/>
      <c r="GND1218" s="22"/>
      <c r="GNE1218" s="22"/>
      <c r="GNF1218" s="22"/>
      <c r="GNG1218" s="22"/>
      <c r="GNH1218" s="22"/>
      <c r="GNI1218" s="22"/>
      <c r="GNJ1218" s="22"/>
      <c r="GNK1218" s="22"/>
      <c r="GNL1218" s="22"/>
      <c r="GNM1218" s="22"/>
      <c r="GNN1218" s="22"/>
      <c r="GNO1218" s="22"/>
      <c r="GNP1218" s="22"/>
      <c r="GNQ1218" s="22"/>
      <c r="GNR1218" s="22"/>
      <c r="GNS1218" s="22"/>
      <c r="GNT1218" s="22"/>
      <c r="GNU1218" s="22"/>
      <c r="GNV1218" s="22"/>
      <c r="GNW1218" s="22"/>
      <c r="GNX1218" s="22"/>
      <c r="GNY1218" s="22"/>
      <c r="GNZ1218" s="22"/>
      <c r="GOA1218" s="22"/>
      <c r="GOB1218" s="22"/>
      <c r="GOC1218" s="22"/>
      <c r="GOD1218" s="22"/>
      <c r="GOE1218" s="22"/>
      <c r="GOF1218" s="22"/>
      <c r="GOG1218" s="22"/>
      <c r="GOH1218" s="22"/>
      <c r="GOI1218" s="22"/>
      <c r="GOJ1218" s="22"/>
      <c r="GOK1218" s="22"/>
      <c r="GOL1218" s="22"/>
      <c r="GOM1218" s="22"/>
      <c r="GON1218" s="22"/>
      <c r="GOO1218" s="22"/>
      <c r="GOP1218" s="22"/>
      <c r="GOQ1218" s="22"/>
      <c r="GOR1218" s="22"/>
      <c r="GOS1218" s="22"/>
      <c r="GOT1218" s="22"/>
      <c r="GOU1218" s="22"/>
      <c r="GOV1218" s="22"/>
      <c r="GOW1218" s="22"/>
      <c r="GOX1218" s="22"/>
      <c r="GOY1218" s="22"/>
      <c r="GOZ1218" s="22"/>
      <c r="GPA1218" s="22"/>
      <c r="GPB1218" s="22"/>
      <c r="GPC1218" s="22"/>
      <c r="GPD1218" s="22"/>
      <c r="GPE1218" s="22"/>
      <c r="GPF1218" s="22"/>
      <c r="GPG1218" s="22"/>
      <c r="GPH1218" s="22"/>
      <c r="GPI1218" s="22"/>
      <c r="GPJ1218" s="22"/>
      <c r="GPK1218" s="22"/>
      <c r="GPL1218" s="22"/>
      <c r="GPM1218" s="22"/>
      <c r="GPN1218" s="22"/>
      <c r="GPO1218" s="22"/>
      <c r="GPP1218" s="22"/>
      <c r="GPQ1218" s="22"/>
      <c r="GPR1218" s="22"/>
      <c r="GPS1218" s="22"/>
      <c r="GPT1218" s="22"/>
      <c r="GPU1218" s="22"/>
      <c r="GPV1218" s="22"/>
      <c r="GPW1218" s="22"/>
      <c r="GPX1218" s="22"/>
      <c r="GPY1218" s="22"/>
      <c r="GPZ1218" s="22"/>
      <c r="GQA1218" s="22"/>
      <c r="GQB1218" s="22"/>
      <c r="GQC1218" s="22"/>
      <c r="GQD1218" s="22"/>
      <c r="GQE1218" s="22"/>
      <c r="GQF1218" s="22"/>
      <c r="GQG1218" s="22"/>
      <c r="GQH1218" s="22"/>
      <c r="GQI1218" s="22"/>
      <c r="GQJ1218" s="22"/>
      <c r="GQK1218" s="22"/>
      <c r="GQL1218" s="22"/>
      <c r="GQM1218" s="22"/>
      <c r="GQN1218" s="22"/>
      <c r="GQO1218" s="22"/>
      <c r="GQP1218" s="22"/>
      <c r="GQQ1218" s="22"/>
      <c r="GQR1218" s="22"/>
      <c r="GQS1218" s="22"/>
      <c r="GQT1218" s="22"/>
      <c r="GQU1218" s="22"/>
      <c r="GQV1218" s="22"/>
      <c r="GQW1218" s="22"/>
      <c r="GQX1218" s="22"/>
      <c r="GQY1218" s="22"/>
      <c r="GQZ1218" s="22"/>
      <c r="GRA1218" s="22"/>
      <c r="GRB1218" s="22"/>
      <c r="GRC1218" s="22"/>
      <c r="GRD1218" s="22"/>
      <c r="GRE1218" s="22"/>
      <c r="GRF1218" s="22"/>
      <c r="GRG1218" s="22"/>
      <c r="GRH1218" s="22"/>
      <c r="GRI1218" s="22"/>
      <c r="GRJ1218" s="22"/>
      <c r="GRK1218" s="22"/>
      <c r="GRL1218" s="22"/>
      <c r="GRM1218" s="22"/>
      <c r="GRN1218" s="22"/>
      <c r="GRO1218" s="22"/>
      <c r="GRP1218" s="22"/>
      <c r="GRQ1218" s="22"/>
      <c r="GRR1218" s="22"/>
      <c r="GRS1218" s="22"/>
      <c r="GRT1218" s="22"/>
      <c r="GRU1218" s="22"/>
      <c r="GRV1218" s="22"/>
      <c r="GRW1218" s="22"/>
      <c r="GRX1218" s="22"/>
      <c r="GRY1218" s="22"/>
      <c r="GRZ1218" s="22"/>
      <c r="GSA1218" s="22"/>
      <c r="GSB1218" s="22"/>
      <c r="GSC1218" s="22"/>
      <c r="GSD1218" s="22"/>
      <c r="GSE1218" s="22"/>
      <c r="GSF1218" s="22"/>
      <c r="GSG1218" s="22"/>
      <c r="GSH1218" s="22"/>
      <c r="GSI1218" s="22"/>
      <c r="GSJ1218" s="22"/>
      <c r="GSK1218" s="22"/>
      <c r="GSL1218" s="22"/>
      <c r="GSM1218" s="22"/>
      <c r="GSN1218" s="22"/>
      <c r="GSO1218" s="22"/>
      <c r="GSP1218" s="22"/>
      <c r="GSQ1218" s="22"/>
      <c r="GSR1218" s="22"/>
      <c r="GSS1218" s="22"/>
      <c r="GST1218" s="22"/>
      <c r="GSU1218" s="22"/>
      <c r="GSV1218" s="22"/>
      <c r="GSW1218" s="22"/>
      <c r="GSX1218" s="22"/>
      <c r="GSY1218" s="22"/>
      <c r="GSZ1218" s="22"/>
      <c r="GTA1218" s="22"/>
      <c r="GTB1218" s="22"/>
      <c r="GTC1218" s="22"/>
      <c r="GTD1218" s="22"/>
      <c r="GTE1218" s="22"/>
      <c r="GTF1218" s="22"/>
      <c r="GTG1218" s="22"/>
      <c r="GTH1218" s="22"/>
      <c r="GTI1218" s="22"/>
      <c r="GTJ1218" s="22"/>
      <c r="GTK1218" s="22"/>
      <c r="GTL1218" s="22"/>
      <c r="GTM1218" s="22"/>
      <c r="GTN1218" s="22"/>
      <c r="GTO1218" s="22"/>
      <c r="GTP1218" s="22"/>
      <c r="GTQ1218" s="22"/>
      <c r="GTR1218" s="22"/>
      <c r="GTS1218" s="22"/>
      <c r="GTT1218" s="22"/>
      <c r="GTU1218" s="22"/>
      <c r="GTV1218" s="22"/>
      <c r="GTW1218" s="22"/>
      <c r="GTX1218" s="22"/>
      <c r="GTY1218" s="22"/>
      <c r="GTZ1218" s="22"/>
      <c r="GUA1218" s="22"/>
      <c r="GUB1218" s="22"/>
      <c r="GUC1218" s="22"/>
      <c r="GUD1218" s="22"/>
      <c r="GUE1218" s="22"/>
      <c r="GUF1218" s="22"/>
      <c r="GUG1218" s="22"/>
      <c r="GUH1218" s="22"/>
      <c r="GUI1218" s="22"/>
      <c r="GUJ1218" s="22"/>
      <c r="GUK1218" s="22"/>
      <c r="GUL1218" s="22"/>
      <c r="GUM1218" s="22"/>
      <c r="GUN1218" s="22"/>
      <c r="GUO1218" s="22"/>
      <c r="GUP1218" s="22"/>
      <c r="GUQ1218" s="22"/>
      <c r="GUR1218" s="22"/>
      <c r="GUS1218" s="22"/>
      <c r="GUT1218" s="22"/>
      <c r="GUU1218" s="22"/>
      <c r="GUV1218" s="22"/>
      <c r="GUW1218" s="22"/>
      <c r="GUX1218" s="22"/>
      <c r="GUY1218" s="22"/>
      <c r="GUZ1218" s="22"/>
      <c r="GVA1218" s="22"/>
      <c r="GVB1218" s="22"/>
      <c r="GVC1218" s="22"/>
      <c r="GVD1218" s="22"/>
      <c r="GVE1218" s="22"/>
      <c r="GVF1218" s="22"/>
      <c r="GVG1218" s="22"/>
      <c r="GVH1218" s="22"/>
      <c r="GVI1218" s="22"/>
      <c r="GVJ1218" s="22"/>
      <c r="GVK1218" s="22"/>
      <c r="GVL1218" s="22"/>
      <c r="GVM1218" s="22"/>
      <c r="GVN1218" s="22"/>
      <c r="GVO1218" s="22"/>
      <c r="GVP1218" s="22"/>
      <c r="GVQ1218" s="22"/>
      <c r="GVR1218" s="22"/>
      <c r="GVS1218" s="22"/>
      <c r="GVT1218" s="22"/>
      <c r="GVU1218" s="22"/>
      <c r="GVV1218" s="22"/>
      <c r="GVW1218" s="22"/>
      <c r="GVX1218" s="22"/>
      <c r="GVY1218" s="22"/>
      <c r="GVZ1218" s="22"/>
      <c r="GWA1218" s="22"/>
      <c r="GWB1218" s="22"/>
      <c r="GWC1218" s="22"/>
      <c r="GWD1218" s="22"/>
      <c r="GWE1218" s="22"/>
      <c r="GWF1218" s="22"/>
      <c r="GWG1218" s="22"/>
      <c r="GWH1218" s="22"/>
      <c r="GWI1218" s="22"/>
      <c r="GWJ1218" s="22"/>
      <c r="GWK1218" s="22"/>
      <c r="GWL1218" s="22"/>
      <c r="GWM1218" s="22"/>
      <c r="GWN1218" s="22"/>
      <c r="GWO1218" s="22"/>
      <c r="GWP1218" s="22"/>
      <c r="GWQ1218" s="22"/>
      <c r="GWR1218" s="22"/>
      <c r="GWS1218" s="22"/>
      <c r="GWT1218" s="22"/>
      <c r="GWU1218" s="22"/>
      <c r="GWV1218" s="22"/>
      <c r="GWW1218" s="22"/>
      <c r="GWX1218" s="22"/>
      <c r="GWY1218" s="22"/>
      <c r="GWZ1218" s="22"/>
      <c r="GXA1218" s="22"/>
      <c r="GXB1218" s="22"/>
      <c r="GXC1218" s="22"/>
      <c r="GXD1218" s="22"/>
      <c r="GXE1218" s="22"/>
      <c r="GXF1218" s="22"/>
      <c r="GXG1218" s="22"/>
      <c r="GXH1218" s="22"/>
      <c r="GXI1218" s="22"/>
      <c r="GXJ1218" s="22"/>
      <c r="GXK1218" s="22"/>
      <c r="GXL1218" s="22"/>
      <c r="GXM1218" s="22"/>
      <c r="GXN1218" s="22"/>
      <c r="GXO1218" s="22"/>
      <c r="GXP1218" s="22"/>
      <c r="GXQ1218" s="22"/>
      <c r="GXR1218" s="22"/>
      <c r="GXS1218" s="22"/>
      <c r="GXT1218" s="22"/>
      <c r="GXU1218" s="22"/>
      <c r="GXV1218" s="22"/>
      <c r="GXW1218" s="22"/>
      <c r="GXX1218" s="22"/>
      <c r="GXY1218" s="22"/>
      <c r="GXZ1218" s="22"/>
      <c r="GYA1218" s="22"/>
      <c r="GYB1218" s="22"/>
      <c r="GYC1218" s="22"/>
      <c r="GYD1218" s="22"/>
      <c r="GYE1218" s="22"/>
      <c r="GYF1218" s="22"/>
      <c r="GYG1218" s="22"/>
      <c r="GYH1218" s="22"/>
      <c r="GYI1218" s="22"/>
      <c r="GYJ1218" s="22"/>
      <c r="GYK1218" s="22"/>
      <c r="GYL1218" s="22"/>
      <c r="GYM1218" s="22"/>
      <c r="GYN1218" s="22"/>
      <c r="GYO1218" s="22"/>
      <c r="GYP1218" s="22"/>
      <c r="GYQ1218" s="22"/>
      <c r="GYR1218" s="22"/>
      <c r="GYS1218" s="22"/>
      <c r="GYT1218" s="22"/>
      <c r="GYU1218" s="22"/>
      <c r="GYV1218" s="22"/>
      <c r="GYW1218" s="22"/>
      <c r="GYX1218" s="22"/>
      <c r="GYY1218" s="22"/>
      <c r="GYZ1218" s="22"/>
      <c r="GZA1218" s="22"/>
      <c r="GZB1218" s="22"/>
      <c r="GZC1218" s="22"/>
      <c r="GZD1218" s="22"/>
      <c r="GZE1218" s="22"/>
      <c r="GZF1218" s="22"/>
      <c r="GZG1218" s="22"/>
      <c r="GZH1218" s="22"/>
      <c r="GZI1218" s="22"/>
      <c r="GZJ1218" s="22"/>
      <c r="GZK1218" s="22"/>
      <c r="GZL1218" s="22"/>
      <c r="GZM1218" s="22"/>
      <c r="GZN1218" s="22"/>
      <c r="GZO1218" s="22"/>
      <c r="GZP1218" s="22"/>
      <c r="GZQ1218" s="22"/>
      <c r="GZR1218" s="22"/>
      <c r="GZS1218" s="22"/>
      <c r="GZT1218" s="22"/>
      <c r="GZU1218" s="22"/>
      <c r="GZV1218" s="22"/>
      <c r="GZW1218" s="22"/>
      <c r="GZX1218" s="22"/>
      <c r="GZY1218" s="22"/>
      <c r="GZZ1218" s="22"/>
      <c r="HAA1218" s="22"/>
      <c r="HAB1218" s="22"/>
      <c r="HAC1218" s="22"/>
      <c r="HAD1218" s="22"/>
      <c r="HAE1218" s="22"/>
      <c r="HAF1218" s="22"/>
      <c r="HAG1218" s="22"/>
      <c r="HAH1218" s="22"/>
      <c r="HAI1218" s="22"/>
      <c r="HAJ1218" s="22"/>
      <c r="HAK1218" s="22"/>
      <c r="HAL1218" s="22"/>
      <c r="HAM1218" s="22"/>
      <c r="HAN1218" s="22"/>
      <c r="HAO1218" s="22"/>
      <c r="HAP1218" s="22"/>
      <c r="HAQ1218" s="22"/>
      <c r="HAR1218" s="22"/>
      <c r="HAS1218" s="22"/>
      <c r="HAT1218" s="22"/>
      <c r="HAU1218" s="22"/>
      <c r="HAV1218" s="22"/>
      <c r="HAW1218" s="22"/>
      <c r="HAX1218" s="22"/>
      <c r="HAY1218" s="22"/>
      <c r="HAZ1218" s="22"/>
      <c r="HBA1218" s="22"/>
      <c r="HBB1218" s="22"/>
      <c r="HBC1218" s="22"/>
      <c r="HBD1218" s="22"/>
      <c r="HBE1218" s="22"/>
      <c r="HBF1218" s="22"/>
      <c r="HBG1218" s="22"/>
      <c r="HBH1218" s="22"/>
      <c r="HBI1218" s="22"/>
      <c r="HBJ1218" s="22"/>
      <c r="HBK1218" s="22"/>
      <c r="HBL1218" s="22"/>
      <c r="HBM1218" s="22"/>
      <c r="HBN1218" s="22"/>
      <c r="HBO1218" s="22"/>
      <c r="HBP1218" s="22"/>
      <c r="HBQ1218" s="22"/>
      <c r="HBR1218" s="22"/>
      <c r="HBS1218" s="22"/>
      <c r="HBT1218" s="22"/>
      <c r="HBU1218" s="22"/>
      <c r="HBV1218" s="22"/>
      <c r="HBW1218" s="22"/>
      <c r="HBX1218" s="22"/>
      <c r="HBY1218" s="22"/>
      <c r="HBZ1218" s="22"/>
      <c r="HCA1218" s="22"/>
      <c r="HCB1218" s="22"/>
      <c r="HCC1218" s="22"/>
      <c r="HCD1218" s="22"/>
      <c r="HCE1218" s="22"/>
      <c r="HCF1218" s="22"/>
      <c r="HCG1218" s="22"/>
      <c r="HCH1218" s="22"/>
      <c r="HCI1218" s="22"/>
      <c r="HCJ1218" s="22"/>
      <c r="HCK1218" s="22"/>
      <c r="HCL1218" s="22"/>
      <c r="HCM1218" s="22"/>
      <c r="HCN1218" s="22"/>
      <c r="HCO1218" s="22"/>
      <c r="HCP1218" s="22"/>
      <c r="HCQ1218" s="22"/>
      <c r="HCR1218" s="22"/>
      <c r="HCS1218" s="22"/>
      <c r="HCT1218" s="22"/>
      <c r="HCU1218" s="22"/>
      <c r="HCV1218" s="22"/>
      <c r="HCW1218" s="22"/>
      <c r="HCX1218" s="22"/>
      <c r="HCY1218" s="22"/>
      <c r="HCZ1218" s="22"/>
      <c r="HDA1218" s="22"/>
      <c r="HDB1218" s="22"/>
      <c r="HDC1218" s="22"/>
      <c r="HDD1218" s="22"/>
      <c r="HDE1218" s="22"/>
      <c r="HDF1218" s="22"/>
      <c r="HDG1218" s="22"/>
      <c r="HDH1218" s="22"/>
      <c r="HDI1218" s="22"/>
      <c r="HDJ1218" s="22"/>
      <c r="HDK1218" s="22"/>
      <c r="HDL1218" s="22"/>
      <c r="HDM1218" s="22"/>
      <c r="HDN1218" s="22"/>
      <c r="HDO1218" s="22"/>
      <c r="HDP1218" s="22"/>
      <c r="HDQ1218" s="22"/>
      <c r="HDR1218" s="22"/>
      <c r="HDS1218" s="22"/>
      <c r="HDT1218" s="22"/>
      <c r="HDU1218" s="22"/>
      <c r="HDV1218" s="22"/>
      <c r="HDW1218" s="22"/>
      <c r="HDX1218" s="22"/>
      <c r="HDY1218" s="22"/>
      <c r="HDZ1218" s="22"/>
      <c r="HEA1218" s="22"/>
      <c r="HEB1218" s="22"/>
      <c r="HEC1218" s="22"/>
      <c r="HED1218" s="22"/>
      <c r="HEE1218" s="22"/>
      <c r="HEF1218" s="22"/>
      <c r="HEG1218" s="22"/>
      <c r="HEH1218" s="22"/>
      <c r="HEI1218" s="22"/>
      <c r="HEJ1218" s="22"/>
      <c r="HEK1218" s="22"/>
      <c r="HEL1218" s="22"/>
      <c r="HEM1218" s="22"/>
      <c r="HEN1218" s="22"/>
      <c r="HEO1218" s="22"/>
      <c r="HEP1218" s="22"/>
      <c r="HEQ1218" s="22"/>
      <c r="HER1218" s="22"/>
      <c r="HES1218" s="22"/>
      <c r="HET1218" s="22"/>
      <c r="HEU1218" s="22"/>
      <c r="HEV1218" s="22"/>
      <c r="HEW1218" s="22"/>
      <c r="HEX1218" s="22"/>
      <c r="HEY1218" s="22"/>
      <c r="HEZ1218" s="22"/>
      <c r="HFA1218" s="22"/>
      <c r="HFB1218" s="22"/>
      <c r="HFC1218" s="22"/>
      <c r="HFD1218" s="22"/>
      <c r="HFE1218" s="22"/>
      <c r="HFF1218" s="22"/>
      <c r="HFG1218" s="22"/>
      <c r="HFH1218" s="22"/>
      <c r="HFI1218" s="22"/>
      <c r="HFJ1218" s="22"/>
      <c r="HFK1218" s="22"/>
      <c r="HFL1218" s="22"/>
      <c r="HFM1218" s="22"/>
      <c r="HFN1218" s="22"/>
      <c r="HFO1218" s="22"/>
      <c r="HFP1218" s="22"/>
      <c r="HFQ1218" s="22"/>
      <c r="HFR1218" s="22"/>
      <c r="HFS1218" s="22"/>
      <c r="HFT1218" s="22"/>
      <c r="HFU1218" s="22"/>
      <c r="HFV1218" s="22"/>
      <c r="HFW1218" s="22"/>
      <c r="HFX1218" s="22"/>
      <c r="HFY1218" s="22"/>
      <c r="HFZ1218" s="22"/>
      <c r="HGA1218" s="22"/>
      <c r="HGB1218" s="22"/>
      <c r="HGC1218" s="22"/>
      <c r="HGD1218" s="22"/>
      <c r="HGE1218" s="22"/>
      <c r="HGF1218" s="22"/>
      <c r="HGG1218" s="22"/>
      <c r="HGH1218" s="22"/>
      <c r="HGI1218" s="22"/>
      <c r="HGJ1218" s="22"/>
      <c r="HGK1218" s="22"/>
      <c r="HGL1218" s="22"/>
      <c r="HGM1218" s="22"/>
      <c r="HGN1218" s="22"/>
      <c r="HGO1218" s="22"/>
      <c r="HGP1218" s="22"/>
      <c r="HGQ1218" s="22"/>
      <c r="HGR1218" s="22"/>
      <c r="HGS1218" s="22"/>
      <c r="HGT1218" s="22"/>
      <c r="HGU1218" s="22"/>
      <c r="HGV1218" s="22"/>
      <c r="HGW1218" s="22"/>
      <c r="HGX1218" s="22"/>
      <c r="HGY1218" s="22"/>
      <c r="HGZ1218" s="22"/>
      <c r="HHA1218" s="22"/>
      <c r="HHB1218" s="22"/>
      <c r="HHC1218" s="22"/>
      <c r="HHD1218" s="22"/>
      <c r="HHE1218" s="22"/>
      <c r="HHF1218" s="22"/>
      <c r="HHG1218" s="22"/>
      <c r="HHH1218" s="22"/>
      <c r="HHI1218" s="22"/>
      <c r="HHJ1218" s="22"/>
      <c r="HHK1218" s="22"/>
      <c r="HHL1218" s="22"/>
      <c r="HHM1218" s="22"/>
      <c r="HHN1218" s="22"/>
      <c r="HHO1218" s="22"/>
      <c r="HHP1218" s="22"/>
      <c r="HHQ1218" s="22"/>
      <c r="HHR1218" s="22"/>
      <c r="HHS1218" s="22"/>
      <c r="HHT1218" s="22"/>
      <c r="HHU1218" s="22"/>
      <c r="HHV1218" s="22"/>
      <c r="HHW1218" s="22"/>
      <c r="HHX1218" s="22"/>
      <c r="HHY1218" s="22"/>
      <c r="HHZ1218" s="22"/>
      <c r="HIA1218" s="22"/>
      <c r="HIB1218" s="22"/>
      <c r="HIC1218" s="22"/>
      <c r="HID1218" s="22"/>
      <c r="HIE1218" s="22"/>
      <c r="HIF1218" s="22"/>
      <c r="HIG1218" s="22"/>
      <c r="HIH1218" s="22"/>
      <c r="HII1218" s="22"/>
      <c r="HIJ1218" s="22"/>
      <c r="HIK1218" s="22"/>
      <c r="HIL1218" s="22"/>
      <c r="HIM1218" s="22"/>
      <c r="HIN1218" s="22"/>
      <c r="HIO1218" s="22"/>
      <c r="HIP1218" s="22"/>
      <c r="HIQ1218" s="22"/>
      <c r="HIR1218" s="22"/>
      <c r="HIS1218" s="22"/>
      <c r="HIT1218" s="22"/>
      <c r="HIU1218" s="22"/>
      <c r="HIV1218" s="22"/>
      <c r="HIW1218" s="22"/>
      <c r="HIX1218" s="22"/>
      <c r="HIY1218" s="22"/>
      <c r="HIZ1218" s="22"/>
      <c r="HJA1218" s="22"/>
      <c r="HJB1218" s="22"/>
      <c r="HJC1218" s="22"/>
      <c r="HJD1218" s="22"/>
      <c r="HJE1218" s="22"/>
      <c r="HJF1218" s="22"/>
      <c r="HJG1218" s="22"/>
      <c r="HJH1218" s="22"/>
      <c r="HJI1218" s="22"/>
      <c r="HJJ1218" s="22"/>
      <c r="HJK1218" s="22"/>
      <c r="HJL1218" s="22"/>
      <c r="HJM1218" s="22"/>
      <c r="HJN1218" s="22"/>
      <c r="HJO1218" s="22"/>
      <c r="HJP1218" s="22"/>
      <c r="HJQ1218" s="22"/>
      <c r="HJR1218" s="22"/>
      <c r="HJS1218" s="22"/>
      <c r="HJT1218" s="22"/>
      <c r="HJU1218" s="22"/>
      <c r="HJV1218" s="22"/>
      <c r="HJW1218" s="22"/>
      <c r="HJX1218" s="22"/>
      <c r="HJY1218" s="22"/>
      <c r="HJZ1218" s="22"/>
      <c r="HKA1218" s="22"/>
      <c r="HKB1218" s="22"/>
      <c r="HKC1218" s="22"/>
      <c r="HKD1218" s="22"/>
      <c r="HKE1218" s="22"/>
      <c r="HKF1218" s="22"/>
      <c r="HKG1218" s="22"/>
      <c r="HKH1218" s="22"/>
      <c r="HKI1218" s="22"/>
      <c r="HKJ1218" s="22"/>
      <c r="HKK1218" s="22"/>
      <c r="HKL1218" s="22"/>
      <c r="HKM1218" s="22"/>
      <c r="HKN1218" s="22"/>
      <c r="HKO1218" s="22"/>
      <c r="HKP1218" s="22"/>
      <c r="HKQ1218" s="22"/>
      <c r="HKR1218" s="22"/>
      <c r="HKS1218" s="22"/>
      <c r="HKT1218" s="22"/>
      <c r="HKU1218" s="22"/>
      <c r="HKV1218" s="22"/>
      <c r="HKW1218" s="22"/>
      <c r="HKX1218" s="22"/>
      <c r="HKY1218" s="22"/>
      <c r="HKZ1218" s="22"/>
      <c r="HLA1218" s="22"/>
      <c r="HLB1218" s="22"/>
      <c r="HLC1218" s="22"/>
      <c r="HLD1218" s="22"/>
      <c r="HLE1218" s="22"/>
      <c r="HLF1218" s="22"/>
      <c r="HLG1218" s="22"/>
      <c r="HLH1218" s="22"/>
      <c r="HLI1218" s="22"/>
      <c r="HLJ1218" s="22"/>
      <c r="HLK1218" s="22"/>
      <c r="HLL1218" s="22"/>
      <c r="HLM1218" s="22"/>
      <c r="HLN1218" s="22"/>
      <c r="HLO1218" s="22"/>
      <c r="HLP1218" s="22"/>
      <c r="HLQ1218" s="22"/>
      <c r="HLR1218" s="22"/>
      <c r="HLS1218" s="22"/>
      <c r="HLT1218" s="22"/>
      <c r="HLU1218" s="22"/>
      <c r="HLV1218" s="22"/>
      <c r="HLW1218" s="22"/>
      <c r="HLX1218" s="22"/>
      <c r="HLY1218" s="22"/>
      <c r="HLZ1218" s="22"/>
      <c r="HMA1218" s="22"/>
      <c r="HMB1218" s="22"/>
      <c r="HMC1218" s="22"/>
      <c r="HMD1218" s="22"/>
      <c r="HME1218" s="22"/>
      <c r="HMF1218" s="22"/>
      <c r="HMG1218" s="22"/>
      <c r="HMH1218" s="22"/>
      <c r="HMI1218" s="22"/>
      <c r="HMJ1218" s="22"/>
      <c r="HMK1218" s="22"/>
      <c r="HML1218" s="22"/>
      <c r="HMM1218" s="22"/>
      <c r="HMN1218" s="22"/>
      <c r="HMO1218" s="22"/>
      <c r="HMP1218" s="22"/>
      <c r="HMQ1218" s="22"/>
      <c r="HMR1218" s="22"/>
      <c r="HMS1218" s="22"/>
      <c r="HMT1218" s="22"/>
      <c r="HMU1218" s="22"/>
      <c r="HMV1218" s="22"/>
      <c r="HMW1218" s="22"/>
      <c r="HMX1218" s="22"/>
      <c r="HMY1218" s="22"/>
      <c r="HMZ1218" s="22"/>
      <c r="HNA1218" s="22"/>
      <c r="HNB1218" s="22"/>
      <c r="HNC1218" s="22"/>
      <c r="HND1218" s="22"/>
      <c r="HNE1218" s="22"/>
      <c r="HNF1218" s="22"/>
      <c r="HNG1218" s="22"/>
      <c r="HNH1218" s="22"/>
      <c r="HNI1218" s="22"/>
      <c r="HNJ1218" s="22"/>
      <c r="HNK1218" s="22"/>
      <c r="HNL1218" s="22"/>
      <c r="HNM1218" s="22"/>
      <c r="HNN1218" s="22"/>
      <c r="HNO1218" s="22"/>
      <c r="HNP1218" s="22"/>
      <c r="HNQ1218" s="22"/>
      <c r="HNR1218" s="22"/>
      <c r="HNS1218" s="22"/>
      <c r="HNT1218" s="22"/>
      <c r="HNU1218" s="22"/>
      <c r="HNV1218" s="22"/>
      <c r="HNW1218" s="22"/>
      <c r="HNX1218" s="22"/>
      <c r="HNY1218" s="22"/>
      <c r="HNZ1218" s="22"/>
      <c r="HOA1218" s="22"/>
      <c r="HOB1218" s="22"/>
      <c r="HOC1218" s="22"/>
      <c r="HOD1218" s="22"/>
      <c r="HOE1218" s="22"/>
      <c r="HOF1218" s="22"/>
      <c r="HOG1218" s="22"/>
      <c r="HOH1218" s="22"/>
      <c r="HOI1218" s="22"/>
      <c r="HOJ1218" s="22"/>
      <c r="HOK1218" s="22"/>
      <c r="HOL1218" s="22"/>
      <c r="HOM1218" s="22"/>
      <c r="HON1218" s="22"/>
      <c r="HOO1218" s="22"/>
      <c r="HOP1218" s="22"/>
      <c r="HOQ1218" s="22"/>
      <c r="HOR1218" s="22"/>
      <c r="HOS1218" s="22"/>
      <c r="HOT1218" s="22"/>
      <c r="HOU1218" s="22"/>
      <c r="HOV1218" s="22"/>
      <c r="HOW1218" s="22"/>
      <c r="HOX1218" s="22"/>
      <c r="HOY1218" s="22"/>
      <c r="HOZ1218" s="22"/>
      <c r="HPA1218" s="22"/>
      <c r="HPB1218" s="22"/>
      <c r="HPC1218" s="22"/>
      <c r="HPD1218" s="22"/>
      <c r="HPE1218" s="22"/>
      <c r="HPF1218" s="22"/>
      <c r="HPG1218" s="22"/>
      <c r="HPH1218" s="22"/>
      <c r="HPI1218" s="22"/>
      <c r="HPJ1218" s="22"/>
      <c r="HPK1218" s="22"/>
      <c r="HPL1218" s="22"/>
      <c r="HPM1218" s="22"/>
      <c r="HPN1218" s="22"/>
      <c r="HPO1218" s="22"/>
      <c r="HPP1218" s="22"/>
      <c r="HPQ1218" s="22"/>
      <c r="HPR1218" s="22"/>
      <c r="HPS1218" s="22"/>
      <c r="HPT1218" s="22"/>
      <c r="HPU1218" s="22"/>
      <c r="HPV1218" s="22"/>
      <c r="HPW1218" s="22"/>
      <c r="HPX1218" s="22"/>
      <c r="HPY1218" s="22"/>
      <c r="HPZ1218" s="22"/>
      <c r="HQA1218" s="22"/>
      <c r="HQB1218" s="22"/>
      <c r="HQC1218" s="22"/>
      <c r="HQD1218" s="22"/>
      <c r="HQE1218" s="22"/>
      <c r="HQF1218" s="22"/>
      <c r="HQG1218" s="22"/>
      <c r="HQH1218" s="22"/>
      <c r="HQI1218" s="22"/>
      <c r="HQJ1218" s="22"/>
      <c r="HQK1218" s="22"/>
      <c r="HQL1218" s="22"/>
      <c r="HQM1218" s="22"/>
      <c r="HQN1218" s="22"/>
      <c r="HQO1218" s="22"/>
      <c r="HQP1218" s="22"/>
      <c r="HQQ1218" s="22"/>
      <c r="HQR1218" s="22"/>
      <c r="HQS1218" s="22"/>
      <c r="HQT1218" s="22"/>
      <c r="HQU1218" s="22"/>
      <c r="HQV1218" s="22"/>
      <c r="HQW1218" s="22"/>
      <c r="HQX1218" s="22"/>
      <c r="HQY1218" s="22"/>
      <c r="HQZ1218" s="22"/>
      <c r="HRA1218" s="22"/>
      <c r="HRB1218" s="22"/>
      <c r="HRC1218" s="22"/>
      <c r="HRD1218" s="22"/>
      <c r="HRE1218" s="22"/>
      <c r="HRF1218" s="22"/>
      <c r="HRG1218" s="22"/>
      <c r="HRH1218" s="22"/>
      <c r="HRI1218" s="22"/>
      <c r="HRJ1218" s="22"/>
      <c r="HRK1218" s="22"/>
      <c r="HRL1218" s="22"/>
      <c r="HRM1218" s="22"/>
      <c r="HRN1218" s="22"/>
      <c r="HRO1218" s="22"/>
      <c r="HRP1218" s="22"/>
      <c r="HRQ1218" s="22"/>
      <c r="HRR1218" s="22"/>
      <c r="HRS1218" s="22"/>
      <c r="HRT1218" s="22"/>
      <c r="HRU1218" s="22"/>
      <c r="HRV1218" s="22"/>
      <c r="HRW1218" s="22"/>
      <c r="HRX1218" s="22"/>
      <c r="HRY1218" s="22"/>
      <c r="HRZ1218" s="22"/>
      <c r="HSA1218" s="22"/>
      <c r="HSB1218" s="22"/>
      <c r="HSC1218" s="22"/>
      <c r="HSD1218" s="22"/>
      <c r="HSE1218" s="22"/>
      <c r="HSF1218" s="22"/>
      <c r="HSG1218" s="22"/>
      <c r="HSH1218" s="22"/>
      <c r="HSI1218" s="22"/>
      <c r="HSJ1218" s="22"/>
      <c r="HSK1218" s="22"/>
      <c r="HSL1218" s="22"/>
      <c r="HSM1218" s="22"/>
      <c r="HSN1218" s="22"/>
      <c r="HSO1218" s="22"/>
      <c r="HSP1218" s="22"/>
      <c r="HSQ1218" s="22"/>
      <c r="HSR1218" s="22"/>
      <c r="HSS1218" s="22"/>
      <c r="HST1218" s="22"/>
      <c r="HSU1218" s="22"/>
      <c r="HSV1218" s="22"/>
      <c r="HSW1218" s="22"/>
      <c r="HSX1218" s="22"/>
      <c r="HSY1218" s="22"/>
      <c r="HSZ1218" s="22"/>
      <c r="HTA1218" s="22"/>
      <c r="HTB1218" s="22"/>
      <c r="HTC1218" s="22"/>
      <c r="HTD1218" s="22"/>
      <c r="HTE1218" s="22"/>
      <c r="HTF1218" s="22"/>
      <c r="HTG1218" s="22"/>
      <c r="HTH1218" s="22"/>
      <c r="HTI1218" s="22"/>
      <c r="HTJ1218" s="22"/>
      <c r="HTK1218" s="22"/>
      <c r="HTL1218" s="22"/>
      <c r="HTM1218" s="22"/>
      <c r="HTN1218" s="22"/>
      <c r="HTO1218" s="22"/>
      <c r="HTP1218" s="22"/>
      <c r="HTQ1218" s="22"/>
      <c r="HTR1218" s="22"/>
      <c r="HTS1218" s="22"/>
      <c r="HTT1218" s="22"/>
      <c r="HTU1218" s="22"/>
      <c r="HTV1218" s="22"/>
      <c r="HTW1218" s="22"/>
      <c r="HTX1218" s="22"/>
      <c r="HTY1218" s="22"/>
      <c r="HTZ1218" s="22"/>
      <c r="HUA1218" s="22"/>
      <c r="HUB1218" s="22"/>
      <c r="HUC1218" s="22"/>
      <c r="HUD1218" s="22"/>
      <c r="HUE1218" s="22"/>
      <c r="HUF1218" s="22"/>
      <c r="HUG1218" s="22"/>
      <c r="HUH1218" s="22"/>
      <c r="HUI1218" s="22"/>
      <c r="HUJ1218" s="22"/>
      <c r="HUK1218" s="22"/>
      <c r="HUL1218" s="22"/>
      <c r="HUM1218" s="22"/>
      <c r="HUN1218" s="22"/>
      <c r="HUO1218" s="22"/>
      <c r="HUP1218" s="22"/>
      <c r="HUQ1218" s="22"/>
      <c r="HUR1218" s="22"/>
      <c r="HUS1218" s="22"/>
      <c r="HUT1218" s="22"/>
      <c r="HUU1218" s="22"/>
      <c r="HUV1218" s="22"/>
      <c r="HUW1218" s="22"/>
      <c r="HUX1218" s="22"/>
      <c r="HUY1218" s="22"/>
      <c r="HUZ1218" s="22"/>
      <c r="HVA1218" s="22"/>
      <c r="HVB1218" s="22"/>
      <c r="HVC1218" s="22"/>
      <c r="HVD1218" s="22"/>
      <c r="HVE1218" s="22"/>
      <c r="HVF1218" s="22"/>
      <c r="HVG1218" s="22"/>
      <c r="HVH1218" s="22"/>
      <c r="HVI1218" s="22"/>
      <c r="HVJ1218" s="22"/>
      <c r="HVK1218" s="22"/>
      <c r="HVL1218" s="22"/>
      <c r="HVM1218" s="22"/>
      <c r="HVN1218" s="22"/>
      <c r="HVO1218" s="22"/>
      <c r="HVP1218" s="22"/>
      <c r="HVQ1218" s="22"/>
      <c r="HVR1218" s="22"/>
      <c r="HVS1218" s="22"/>
      <c r="HVT1218" s="22"/>
      <c r="HVU1218" s="22"/>
      <c r="HVV1218" s="22"/>
      <c r="HVW1218" s="22"/>
      <c r="HVX1218" s="22"/>
      <c r="HVY1218" s="22"/>
      <c r="HVZ1218" s="22"/>
      <c r="HWA1218" s="22"/>
      <c r="HWB1218" s="22"/>
      <c r="HWC1218" s="22"/>
      <c r="HWD1218" s="22"/>
      <c r="HWE1218" s="22"/>
      <c r="HWF1218" s="22"/>
      <c r="HWG1218" s="22"/>
      <c r="HWH1218" s="22"/>
      <c r="HWI1218" s="22"/>
      <c r="HWJ1218" s="22"/>
      <c r="HWK1218" s="22"/>
      <c r="HWL1218" s="22"/>
      <c r="HWM1218" s="22"/>
      <c r="HWN1218" s="22"/>
      <c r="HWO1218" s="22"/>
      <c r="HWP1218" s="22"/>
      <c r="HWQ1218" s="22"/>
      <c r="HWR1218" s="22"/>
      <c r="HWS1218" s="22"/>
      <c r="HWT1218" s="22"/>
      <c r="HWU1218" s="22"/>
      <c r="HWV1218" s="22"/>
      <c r="HWW1218" s="22"/>
      <c r="HWX1218" s="22"/>
      <c r="HWY1218" s="22"/>
      <c r="HWZ1218" s="22"/>
      <c r="HXA1218" s="22"/>
      <c r="HXB1218" s="22"/>
      <c r="HXC1218" s="22"/>
      <c r="HXD1218" s="22"/>
      <c r="HXE1218" s="22"/>
      <c r="HXF1218" s="22"/>
      <c r="HXG1218" s="22"/>
      <c r="HXH1218" s="22"/>
      <c r="HXI1218" s="22"/>
      <c r="HXJ1218" s="22"/>
      <c r="HXK1218" s="22"/>
      <c r="HXL1218" s="22"/>
      <c r="HXM1218" s="22"/>
      <c r="HXN1218" s="22"/>
      <c r="HXO1218" s="22"/>
      <c r="HXP1218" s="22"/>
      <c r="HXQ1218" s="22"/>
      <c r="HXR1218" s="22"/>
      <c r="HXS1218" s="22"/>
      <c r="HXT1218" s="22"/>
      <c r="HXU1218" s="22"/>
      <c r="HXV1218" s="22"/>
      <c r="HXW1218" s="22"/>
      <c r="HXX1218" s="22"/>
      <c r="HXY1218" s="22"/>
      <c r="HXZ1218" s="22"/>
      <c r="HYA1218" s="22"/>
      <c r="HYB1218" s="22"/>
      <c r="HYC1218" s="22"/>
      <c r="HYD1218" s="22"/>
      <c r="HYE1218" s="22"/>
      <c r="HYF1218" s="22"/>
      <c r="HYG1218" s="22"/>
      <c r="HYH1218" s="22"/>
      <c r="HYI1218" s="22"/>
      <c r="HYJ1218" s="22"/>
      <c r="HYK1218" s="22"/>
      <c r="HYL1218" s="22"/>
      <c r="HYM1218" s="22"/>
      <c r="HYN1218" s="22"/>
      <c r="HYO1218" s="22"/>
      <c r="HYP1218" s="22"/>
      <c r="HYQ1218" s="22"/>
      <c r="HYR1218" s="22"/>
      <c r="HYS1218" s="22"/>
      <c r="HYT1218" s="22"/>
      <c r="HYU1218" s="22"/>
      <c r="HYV1218" s="22"/>
      <c r="HYW1218" s="22"/>
      <c r="HYX1218" s="22"/>
      <c r="HYY1218" s="22"/>
      <c r="HYZ1218" s="22"/>
      <c r="HZA1218" s="22"/>
      <c r="HZB1218" s="22"/>
      <c r="HZC1218" s="22"/>
      <c r="HZD1218" s="22"/>
      <c r="HZE1218" s="22"/>
      <c r="HZF1218" s="22"/>
      <c r="HZG1218" s="22"/>
      <c r="HZH1218" s="22"/>
      <c r="HZI1218" s="22"/>
      <c r="HZJ1218" s="22"/>
      <c r="HZK1218" s="22"/>
      <c r="HZL1218" s="22"/>
      <c r="HZM1218" s="22"/>
      <c r="HZN1218" s="22"/>
      <c r="HZO1218" s="22"/>
      <c r="HZP1218" s="22"/>
      <c r="HZQ1218" s="22"/>
      <c r="HZR1218" s="22"/>
      <c r="HZS1218" s="22"/>
      <c r="HZT1218" s="22"/>
      <c r="HZU1218" s="22"/>
      <c r="HZV1218" s="22"/>
      <c r="HZW1218" s="22"/>
      <c r="HZX1218" s="22"/>
      <c r="HZY1218" s="22"/>
      <c r="HZZ1218" s="22"/>
      <c r="IAA1218" s="22"/>
      <c r="IAB1218" s="22"/>
      <c r="IAC1218" s="22"/>
      <c r="IAD1218" s="22"/>
      <c r="IAE1218" s="22"/>
      <c r="IAF1218" s="22"/>
      <c r="IAG1218" s="22"/>
      <c r="IAH1218" s="22"/>
      <c r="IAI1218" s="22"/>
      <c r="IAJ1218" s="22"/>
      <c r="IAK1218" s="22"/>
      <c r="IAL1218" s="22"/>
      <c r="IAM1218" s="22"/>
      <c r="IAN1218" s="22"/>
      <c r="IAO1218" s="22"/>
      <c r="IAP1218" s="22"/>
      <c r="IAQ1218" s="22"/>
      <c r="IAR1218" s="22"/>
      <c r="IAS1218" s="22"/>
      <c r="IAT1218" s="22"/>
      <c r="IAU1218" s="22"/>
      <c r="IAV1218" s="22"/>
      <c r="IAW1218" s="22"/>
      <c r="IAX1218" s="22"/>
      <c r="IAY1218" s="22"/>
      <c r="IAZ1218" s="22"/>
      <c r="IBA1218" s="22"/>
      <c r="IBB1218" s="22"/>
      <c r="IBC1218" s="22"/>
      <c r="IBD1218" s="22"/>
      <c r="IBE1218" s="22"/>
      <c r="IBF1218" s="22"/>
      <c r="IBG1218" s="22"/>
      <c r="IBH1218" s="22"/>
      <c r="IBI1218" s="22"/>
      <c r="IBJ1218" s="22"/>
      <c r="IBK1218" s="22"/>
      <c r="IBL1218" s="22"/>
      <c r="IBM1218" s="22"/>
      <c r="IBN1218" s="22"/>
      <c r="IBO1218" s="22"/>
      <c r="IBP1218" s="22"/>
      <c r="IBQ1218" s="22"/>
      <c r="IBR1218" s="22"/>
      <c r="IBS1218" s="22"/>
      <c r="IBT1218" s="22"/>
      <c r="IBU1218" s="22"/>
      <c r="IBV1218" s="22"/>
      <c r="IBW1218" s="22"/>
      <c r="IBX1218" s="22"/>
      <c r="IBY1218" s="22"/>
      <c r="IBZ1218" s="22"/>
      <c r="ICA1218" s="22"/>
      <c r="ICB1218" s="22"/>
      <c r="ICC1218" s="22"/>
      <c r="ICD1218" s="22"/>
      <c r="ICE1218" s="22"/>
      <c r="ICF1218" s="22"/>
      <c r="ICG1218" s="22"/>
      <c r="ICH1218" s="22"/>
      <c r="ICI1218" s="22"/>
      <c r="ICJ1218" s="22"/>
      <c r="ICK1218" s="22"/>
      <c r="ICL1218" s="22"/>
      <c r="ICM1218" s="22"/>
      <c r="ICN1218" s="22"/>
      <c r="ICO1218" s="22"/>
      <c r="ICP1218" s="22"/>
      <c r="ICQ1218" s="22"/>
      <c r="ICR1218" s="22"/>
      <c r="ICS1218" s="22"/>
      <c r="ICT1218" s="22"/>
      <c r="ICU1218" s="22"/>
      <c r="ICV1218" s="22"/>
      <c r="ICW1218" s="22"/>
      <c r="ICX1218" s="22"/>
      <c r="ICY1218" s="22"/>
      <c r="ICZ1218" s="22"/>
      <c r="IDA1218" s="22"/>
      <c r="IDB1218" s="22"/>
      <c r="IDC1218" s="22"/>
      <c r="IDD1218" s="22"/>
      <c r="IDE1218" s="22"/>
      <c r="IDF1218" s="22"/>
      <c r="IDG1218" s="22"/>
      <c r="IDH1218" s="22"/>
      <c r="IDI1218" s="22"/>
      <c r="IDJ1218" s="22"/>
      <c r="IDK1218" s="22"/>
      <c r="IDL1218" s="22"/>
      <c r="IDM1218" s="22"/>
      <c r="IDN1218" s="22"/>
      <c r="IDO1218" s="22"/>
      <c r="IDP1218" s="22"/>
      <c r="IDQ1218" s="22"/>
      <c r="IDR1218" s="22"/>
      <c r="IDS1218" s="22"/>
      <c r="IDT1218" s="22"/>
      <c r="IDU1218" s="22"/>
      <c r="IDV1218" s="22"/>
      <c r="IDW1218" s="22"/>
      <c r="IDX1218" s="22"/>
      <c r="IDY1218" s="22"/>
      <c r="IDZ1218" s="22"/>
      <c r="IEA1218" s="22"/>
      <c r="IEB1218" s="22"/>
      <c r="IEC1218" s="22"/>
      <c r="IED1218" s="22"/>
      <c r="IEE1218" s="22"/>
      <c r="IEF1218" s="22"/>
      <c r="IEG1218" s="22"/>
      <c r="IEH1218" s="22"/>
      <c r="IEI1218" s="22"/>
      <c r="IEJ1218" s="22"/>
      <c r="IEK1218" s="22"/>
      <c r="IEL1218" s="22"/>
      <c r="IEM1218" s="22"/>
      <c r="IEN1218" s="22"/>
      <c r="IEO1218" s="22"/>
      <c r="IEP1218" s="22"/>
      <c r="IEQ1218" s="22"/>
      <c r="IER1218" s="22"/>
      <c r="IES1218" s="22"/>
      <c r="IET1218" s="22"/>
      <c r="IEU1218" s="22"/>
      <c r="IEV1218" s="22"/>
      <c r="IEW1218" s="22"/>
      <c r="IEX1218" s="22"/>
      <c r="IEY1218" s="22"/>
      <c r="IEZ1218" s="22"/>
      <c r="IFA1218" s="22"/>
      <c r="IFB1218" s="22"/>
      <c r="IFC1218" s="22"/>
      <c r="IFD1218" s="22"/>
      <c r="IFE1218" s="22"/>
      <c r="IFF1218" s="22"/>
      <c r="IFG1218" s="22"/>
      <c r="IFH1218" s="22"/>
      <c r="IFI1218" s="22"/>
      <c r="IFJ1218" s="22"/>
      <c r="IFK1218" s="22"/>
      <c r="IFL1218" s="22"/>
      <c r="IFM1218" s="22"/>
      <c r="IFN1218" s="22"/>
      <c r="IFO1218" s="22"/>
      <c r="IFP1218" s="22"/>
      <c r="IFQ1218" s="22"/>
      <c r="IFR1218" s="22"/>
      <c r="IFS1218" s="22"/>
      <c r="IFT1218" s="22"/>
      <c r="IFU1218" s="22"/>
      <c r="IFV1218" s="22"/>
      <c r="IFW1218" s="22"/>
      <c r="IFX1218" s="22"/>
      <c r="IFY1218" s="22"/>
      <c r="IFZ1218" s="22"/>
      <c r="IGA1218" s="22"/>
      <c r="IGB1218" s="22"/>
      <c r="IGC1218" s="22"/>
      <c r="IGD1218" s="22"/>
      <c r="IGE1218" s="22"/>
      <c r="IGF1218" s="22"/>
      <c r="IGG1218" s="22"/>
      <c r="IGH1218" s="22"/>
      <c r="IGI1218" s="22"/>
      <c r="IGJ1218" s="22"/>
      <c r="IGK1218" s="22"/>
      <c r="IGL1218" s="22"/>
      <c r="IGM1218" s="22"/>
      <c r="IGN1218" s="22"/>
      <c r="IGO1218" s="22"/>
      <c r="IGP1218" s="22"/>
      <c r="IGQ1218" s="22"/>
      <c r="IGR1218" s="22"/>
      <c r="IGS1218" s="22"/>
      <c r="IGT1218" s="22"/>
      <c r="IGU1218" s="22"/>
      <c r="IGV1218" s="22"/>
      <c r="IGW1218" s="22"/>
      <c r="IGX1218" s="22"/>
      <c r="IGY1218" s="22"/>
      <c r="IGZ1218" s="22"/>
      <c r="IHA1218" s="22"/>
      <c r="IHB1218" s="22"/>
      <c r="IHC1218" s="22"/>
      <c r="IHD1218" s="22"/>
      <c r="IHE1218" s="22"/>
      <c r="IHF1218" s="22"/>
      <c r="IHG1218" s="22"/>
      <c r="IHH1218" s="22"/>
      <c r="IHI1218" s="22"/>
      <c r="IHJ1218" s="22"/>
      <c r="IHK1218" s="22"/>
      <c r="IHL1218" s="22"/>
      <c r="IHM1218" s="22"/>
      <c r="IHN1218" s="22"/>
      <c r="IHO1218" s="22"/>
      <c r="IHP1218" s="22"/>
      <c r="IHQ1218" s="22"/>
      <c r="IHR1218" s="22"/>
      <c r="IHS1218" s="22"/>
      <c r="IHT1218" s="22"/>
      <c r="IHU1218" s="22"/>
      <c r="IHV1218" s="22"/>
      <c r="IHW1218" s="22"/>
      <c r="IHX1218" s="22"/>
      <c r="IHY1218" s="22"/>
      <c r="IHZ1218" s="22"/>
      <c r="IIA1218" s="22"/>
      <c r="IIB1218" s="22"/>
      <c r="IIC1218" s="22"/>
      <c r="IID1218" s="22"/>
      <c r="IIE1218" s="22"/>
      <c r="IIF1218" s="22"/>
      <c r="IIG1218" s="22"/>
      <c r="IIH1218" s="22"/>
      <c r="III1218" s="22"/>
      <c r="IIJ1218" s="22"/>
      <c r="IIK1218" s="22"/>
      <c r="IIL1218" s="22"/>
      <c r="IIM1218" s="22"/>
      <c r="IIN1218" s="22"/>
      <c r="IIO1218" s="22"/>
      <c r="IIP1218" s="22"/>
      <c r="IIQ1218" s="22"/>
      <c r="IIR1218" s="22"/>
      <c r="IIS1218" s="22"/>
      <c r="IIT1218" s="22"/>
      <c r="IIU1218" s="22"/>
      <c r="IIV1218" s="22"/>
      <c r="IIW1218" s="22"/>
      <c r="IIX1218" s="22"/>
      <c r="IIY1218" s="22"/>
      <c r="IIZ1218" s="22"/>
      <c r="IJA1218" s="22"/>
      <c r="IJB1218" s="22"/>
      <c r="IJC1218" s="22"/>
      <c r="IJD1218" s="22"/>
      <c r="IJE1218" s="22"/>
      <c r="IJF1218" s="22"/>
      <c r="IJG1218" s="22"/>
      <c r="IJH1218" s="22"/>
      <c r="IJI1218" s="22"/>
      <c r="IJJ1218" s="22"/>
      <c r="IJK1218" s="22"/>
      <c r="IJL1218" s="22"/>
      <c r="IJM1218" s="22"/>
      <c r="IJN1218" s="22"/>
      <c r="IJO1218" s="22"/>
      <c r="IJP1218" s="22"/>
      <c r="IJQ1218" s="22"/>
      <c r="IJR1218" s="22"/>
      <c r="IJS1218" s="22"/>
      <c r="IJT1218" s="22"/>
      <c r="IJU1218" s="22"/>
      <c r="IJV1218" s="22"/>
      <c r="IJW1218" s="22"/>
      <c r="IJX1218" s="22"/>
      <c r="IJY1218" s="22"/>
      <c r="IJZ1218" s="22"/>
      <c r="IKA1218" s="22"/>
      <c r="IKB1218" s="22"/>
      <c r="IKC1218" s="22"/>
      <c r="IKD1218" s="22"/>
      <c r="IKE1218" s="22"/>
      <c r="IKF1218" s="22"/>
      <c r="IKG1218" s="22"/>
      <c r="IKH1218" s="22"/>
      <c r="IKI1218" s="22"/>
      <c r="IKJ1218" s="22"/>
      <c r="IKK1218" s="22"/>
      <c r="IKL1218" s="22"/>
      <c r="IKM1218" s="22"/>
      <c r="IKN1218" s="22"/>
      <c r="IKO1218" s="22"/>
      <c r="IKP1218" s="22"/>
      <c r="IKQ1218" s="22"/>
      <c r="IKR1218" s="22"/>
      <c r="IKS1218" s="22"/>
      <c r="IKT1218" s="22"/>
      <c r="IKU1218" s="22"/>
      <c r="IKV1218" s="22"/>
      <c r="IKW1218" s="22"/>
      <c r="IKX1218" s="22"/>
      <c r="IKY1218" s="22"/>
      <c r="IKZ1218" s="22"/>
      <c r="ILA1218" s="22"/>
      <c r="ILB1218" s="22"/>
      <c r="ILC1218" s="22"/>
      <c r="ILD1218" s="22"/>
      <c r="ILE1218" s="22"/>
      <c r="ILF1218" s="22"/>
      <c r="ILG1218" s="22"/>
      <c r="ILH1218" s="22"/>
      <c r="ILI1218" s="22"/>
      <c r="ILJ1218" s="22"/>
      <c r="ILK1218" s="22"/>
      <c r="ILL1218" s="22"/>
      <c r="ILM1218" s="22"/>
      <c r="ILN1218" s="22"/>
      <c r="ILO1218" s="22"/>
      <c r="ILP1218" s="22"/>
      <c r="ILQ1218" s="22"/>
      <c r="ILR1218" s="22"/>
      <c r="ILS1218" s="22"/>
      <c r="ILT1218" s="22"/>
      <c r="ILU1218" s="22"/>
      <c r="ILV1218" s="22"/>
      <c r="ILW1218" s="22"/>
      <c r="ILX1218" s="22"/>
      <c r="ILY1218" s="22"/>
      <c r="ILZ1218" s="22"/>
      <c r="IMA1218" s="22"/>
      <c r="IMB1218" s="22"/>
      <c r="IMC1218" s="22"/>
      <c r="IMD1218" s="22"/>
      <c r="IME1218" s="22"/>
      <c r="IMF1218" s="22"/>
      <c r="IMG1218" s="22"/>
      <c r="IMH1218" s="22"/>
      <c r="IMI1218" s="22"/>
      <c r="IMJ1218" s="22"/>
      <c r="IMK1218" s="22"/>
      <c r="IML1218" s="22"/>
      <c r="IMM1218" s="22"/>
      <c r="IMN1218" s="22"/>
      <c r="IMO1218" s="22"/>
      <c r="IMP1218" s="22"/>
      <c r="IMQ1218" s="22"/>
      <c r="IMR1218" s="22"/>
      <c r="IMS1218" s="22"/>
      <c r="IMT1218" s="22"/>
      <c r="IMU1218" s="22"/>
      <c r="IMV1218" s="22"/>
      <c r="IMW1218" s="22"/>
      <c r="IMX1218" s="22"/>
      <c r="IMY1218" s="22"/>
      <c r="IMZ1218" s="22"/>
      <c r="INA1218" s="22"/>
      <c r="INB1218" s="22"/>
      <c r="INC1218" s="22"/>
      <c r="IND1218" s="22"/>
      <c r="INE1218" s="22"/>
      <c r="INF1218" s="22"/>
      <c r="ING1218" s="22"/>
      <c r="INH1218" s="22"/>
      <c r="INI1218" s="22"/>
      <c r="INJ1218" s="22"/>
      <c r="INK1218" s="22"/>
      <c r="INL1218" s="22"/>
      <c r="INM1218" s="22"/>
      <c r="INN1218" s="22"/>
      <c r="INO1218" s="22"/>
      <c r="INP1218" s="22"/>
      <c r="INQ1218" s="22"/>
      <c r="INR1218" s="22"/>
      <c r="INS1218" s="22"/>
      <c r="INT1218" s="22"/>
      <c r="INU1218" s="22"/>
      <c r="INV1218" s="22"/>
      <c r="INW1218" s="22"/>
      <c r="INX1218" s="22"/>
      <c r="INY1218" s="22"/>
      <c r="INZ1218" s="22"/>
      <c r="IOA1218" s="22"/>
      <c r="IOB1218" s="22"/>
      <c r="IOC1218" s="22"/>
      <c r="IOD1218" s="22"/>
      <c r="IOE1218" s="22"/>
      <c r="IOF1218" s="22"/>
      <c r="IOG1218" s="22"/>
      <c r="IOH1218" s="22"/>
      <c r="IOI1218" s="22"/>
      <c r="IOJ1218" s="22"/>
      <c r="IOK1218" s="22"/>
      <c r="IOL1218" s="22"/>
      <c r="IOM1218" s="22"/>
      <c r="ION1218" s="22"/>
      <c r="IOO1218" s="22"/>
      <c r="IOP1218" s="22"/>
      <c r="IOQ1218" s="22"/>
      <c r="IOR1218" s="22"/>
      <c r="IOS1218" s="22"/>
      <c r="IOT1218" s="22"/>
      <c r="IOU1218" s="22"/>
      <c r="IOV1218" s="22"/>
      <c r="IOW1218" s="22"/>
      <c r="IOX1218" s="22"/>
      <c r="IOY1218" s="22"/>
      <c r="IOZ1218" s="22"/>
      <c r="IPA1218" s="22"/>
      <c r="IPB1218" s="22"/>
      <c r="IPC1218" s="22"/>
      <c r="IPD1218" s="22"/>
      <c r="IPE1218" s="22"/>
      <c r="IPF1218" s="22"/>
      <c r="IPG1218" s="22"/>
      <c r="IPH1218" s="22"/>
      <c r="IPI1218" s="22"/>
      <c r="IPJ1218" s="22"/>
      <c r="IPK1218" s="22"/>
      <c r="IPL1218" s="22"/>
      <c r="IPM1218" s="22"/>
      <c r="IPN1218" s="22"/>
      <c r="IPO1218" s="22"/>
      <c r="IPP1218" s="22"/>
      <c r="IPQ1218" s="22"/>
      <c r="IPR1218" s="22"/>
      <c r="IPS1218" s="22"/>
      <c r="IPT1218" s="22"/>
      <c r="IPU1218" s="22"/>
      <c r="IPV1218" s="22"/>
      <c r="IPW1218" s="22"/>
      <c r="IPX1218" s="22"/>
      <c r="IPY1218" s="22"/>
      <c r="IPZ1218" s="22"/>
      <c r="IQA1218" s="22"/>
      <c r="IQB1218" s="22"/>
      <c r="IQC1218" s="22"/>
      <c r="IQD1218" s="22"/>
      <c r="IQE1218" s="22"/>
      <c r="IQF1218" s="22"/>
      <c r="IQG1218" s="22"/>
      <c r="IQH1218" s="22"/>
      <c r="IQI1218" s="22"/>
      <c r="IQJ1218" s="22"/>
      <c r="IQK1218" s="22"/>
      <c r="IQL1218" s="22"/>
      <c r="IQM1218" s="22"/>
      <c r="IQN1218" s="22"/>
      <c r="IQO1218" s="22"/>
      <c r="IQP1218" s="22"/>
      <c r="IQQ1218" s="22"/>
      <c r="IQR1218" s="22"/>
      <c r="IQS1218" s="22"/>
      <c r="IQT1218" s="22"/>
      <c r="IQU1218" s="22"/>
      <c r="IQV1218" s="22"/>
      <c r="IQW1218" s="22"/>
      <c r="IQX1218" s="22"/>
      <c r="IQY1218" s="22"/>
      <c r="IQZ1218" s="22"/>
      <c r="IRA1218" s="22"/>
      <c r="IRB1218" s="22"/>
      <c r="IRC1218" s="22"/>
      <c r="IRD1218" s="22"/>
      <c r="IRE1218" s="22"/>
      <c r="IRF1218" s="22"/>
      <c r="IRG1218" s="22"/>
      <c r="IRH1218" s="22"/>
      <c r="IRI1218" s="22"/>
      <c r="IRJ1218" s="22"/>
      <c r="IRK1218" s="22"/>
      <c r="IRL1218" s="22"/>
      <c r="IRM1218" s="22"/>
      <c r="IRN1218" s="22"/>
      <c r="IRO1218" s="22"/>
      <c r="IRP1218" s="22"/>
      <c r="IRQ1218" s="22"/>
      <c r="IRR1218" s="22"/>
      <c r="IRS1218" s="22"/>
      <c r="IRT1218" s="22"/>
      <c r="IRU1218" s="22"/>
      <c r="IRV1218" s="22"/>
      <c r="IRW1218" s="22"/>
      <c r="IRX1218" s="22"/>
      <c r="IRY1218" s="22"/>
      <c r="IRZ1218" s="22"/>
      <c r="ISA1218" s="22"/>
      <c r="ISB1218" s="22"/>
      <c r="ISC1218" s="22"/>
      <c r="ISD1218" s="22"/>
      <c r="ISE1218" s="22"/>
      <c r="ISF1218" s="22"/>
      <c r="ISG1218" s="22"/>
      <c r="ISH1218" s="22"/>
      <c r="ISI1218" s="22"/>
      <c r="ISJ1218" s="22"/>
      <c r="ISK1218" s="22"/>
      <c r="ISL1218" s="22"/>
      <c r="ISM1218" s="22"/>
      <c r="ISN1218" s="22"/>
      <c r="ISO1218" s="22"/>
      <c r="ISP1218" s="22"/>
      <c r="ISQ1218" s="22"/>
      <c r="ISR1218" s="22"/>
      <c r="ISS1218" s="22"/>
      <c r="IST1218" s="22"/>
      <c r="ISU1218" s="22"/>
      <c r="ISV1218" s="22"/>
      <c r="ISW1218" s="22"/>
      <c r="ISX1218" s="22"/>
      <c r="ISY1218" s="22"/>
      <c r="ISZ1218" s="22"/>
      <c r="ITA1218" s="22"/>
      <c r="ITB1218" s="22"/>
      <c r="ITC1218" s="22"/>
      <c r="ITD1218" s="22"/>
      <c r="ITE1218" s="22"/>
      <c r="ITF1218" s="22"/>
      <c r="ITG1218" s="22"/>
      <c r="ITH1218" s="22"/>
      <c r="ITI1218" s="22"/>
      <c r="ITJ1218" s="22"/>
      <c r="ITK1218" s="22"/>
      <c r="ITL1218" s="22"/>
      <c r="ITM1218" s="22"/>
      <c r="ITN1218" s="22"/>
      <c r="ITO1218" s="22"/>
      <c r="ITP1218" s="22"/>
      <c r="ITQ1218" s="22"/>
      <c r="ITR1218" s="22"/>
      <c r="ITS1218" s="22"/>
      <c r="ITT1218" s="22"/>
      <c r="ITU1218" s="22"/>
      <c r="ITV1218" s="22"/>
      <c r="ITW1218" s="22"/>
      <c r="ITX1218" s="22"/>
      <c r="ITY1218" s="22"/>
      <c r="ITZ1218" s="22"/>
      <c r="IUA1218" s="22"/>
      <c r="IUB1218" s="22"/>
      <c r="IUC1218" s="22"/>
      <c r="IUD1218" s="22"/>
      <c r="IUE1218" s="22"/>
      <c r="IUF1218" s="22"/>
      <c r="IUG1218" s="22"/>
      <c r="IUH1218" s="22"/>
      <c r="IUI1218" s="22"/>
      <c r="IUJ1218" s="22"/>
      <c r="IUK1218" s="22"/>
      <c r="IUL1218" s="22"/>
      <c r="IUM1218" s="22"/>
      <c r="IUN1218" s="22"/>
      <c r="IUO1218" s="22"/>
      <c r="IUP1218" s="22"/>
      <c r="IUQ1218" s="22"/>
      <c r="IUR1218" s="22"/>
      <c r="IUS1218" s="22"/>
      <c r="IUT1218" s="22"/>
      <c r="IUU1218" s="22"/>
      <c r="IUV1218" s="22"/>
      <c r="IUW1218" s="22"/>
      <c r="IUX1218" s="22"/>
      <c r="IUY1218" s="22"/>
      <c r="IUZ1218" s="22"/>
      <c r="IVA1218" s="22"/>
      <c r="IVB1218" s="22"/>
      <c r="IVC1218" s="22"/>
      <c r="IVD1218" s="22"/>
      <c r="IVE1218" s="22"/>
      <c r="IVF1218" s="22"/>
      <c r="IVG1218" s="22"/>
      <c r="IVH1218" s="22"/>
      <c r="IVI1218" s="22"/>
      <c r="IVJ1218" s="22"/>
      <c r="IVK1218" s="22"/>
      <c r="IVL1218" s="22"/>
      <c r="IVM1218" s="22"/>
      <c r="IVN1218" s="22"/>
      <c r="IVO1218" s="22"/>
      <c r="IVP1218" s="22"/>
      <c r="IVQ1218" s="22"/>
      <c r="IVR1218" s="22"/>
      <c r="IVS1218" s="22"/>
      <c r="IVT1218" s="22"/>
      <c r="IVU1218" s="22"/>
      <c r="IVV1218" s="22"/>
      <c r="IVW1218" s="22"/>
      <c r="IVX1218" s="22"/>
      <c r="IVY1218" s="22"/>
      <c r="IVZ1218" s="22"/>
      <c r="IWA1218" s="22"/>
      <c r="IWB1218" s="22"/>
      <c r="IWC1218" s="22"/>
      <c r="IWD1218" s="22"/>
      <c r="IWE1218" s="22"/>
      <c r="IWF1218" s="22"/>
      <c r="IWG1218" s="22"/>
      <c r="IWH1218" s="22"/>
      <c r="IWI1218" s="22"/>
      <c r="IWJ1218" s="22"/>
      <c r="IWK1218" s="22"/>
      <c r="IWL1218" s="22"/>
      <c r="IWM1218" s="22"/>
      <c r="IWN1218" s="22"/>
      <c r="IWO1218" s="22"/>
      <c r="IWP1218" s="22"/>
      <c r="IWQ1218" s="22"/>
      <c r="IWR1218" s="22"/>
      <c r="IWS1218" s="22"/>
      <c r="IWT1218" s="22"/>
      <c r="IWU1218" s="22"/>
      <c r="IWV1218" s="22"/>
      <c r="IWW1218" s="22"/>
      <c r="IWX1218" s="22"/>
      <c r="IWY1218" s="22"/>
      <c r="IWZ1218" s="22"/>
      <c r="IXA1218" s="22"/>
      <c r="IXB1218" s="22"/>
      <c r="IXC1218" s="22"/>
      <c r="IXD1218" s="22"/>
      <c r="IXE1218" s="22"/>
      <c r="IXF1218" s="22"/>
      <c r="IXG1218" s="22"/>
      <c r="IXH1218" s="22"/>
      <c r="IXI1218" s="22"/>
      <c r="IXJ1218" s="22"/>
      <c r="IXK1218" s="22"/>
      <c r="IXL1218" s="22"/>
      <c r="IXM1218" s="22"/>
      <c r="IXN1218" s="22"/>
      <c r="IXO1218" s="22"/>
      <c r="IXP1218" s="22"/>
      <c r="IXQ1218" s="22"/>
      <c r="IXR1218" s="22"/>
      <c r="IXS1218" s="22"/>
      <c r="IXT1218" s="22"/>
      <c r="IXU1218" s="22"/>
      <c r="IXV1218" s="22"/>
      <c r="IXW1218" s="22"/>
      <c r="IXX1218" s="22"/>
      <c r="IXY1218" s="22"/>
      <c r="IXZ1218" s="22"/>
      <c r="IYA1218" s="22"/>
      <c r="IYB1218" s="22"/>
      <c r="IYC1218" s="22"/>
      <c r="IYD1218" s="22"/>
      <c r="IYE1218" s="22"/>
      <c r="IYF1218" s="22"/>
      <c r="IYG1218" s="22"/>
      <c r="IYH1218" s="22"/>
      <c r="IYI1218" s="22"/>
      <c r="IYJ1218" s="22"/>
      <c r="IYK1218" s="22"/>
      <c r="IYL1218" s="22"/>
      <c r="IYM1218" s="22"/>
      <c r="IYN1218" s="22"/>
      <c r="IYO1218" s="22"/>
      <c r="IYP1218" s="22"/>
      <c r="IYQ1218" s="22"/>
      <c r="IYR1218" s="22"/>
      <c r="IYS1218" s="22"/>
      <c r="IYT1218" s="22"/>
      <c r="IYU1218" s="22"/>
      <c r="IYV1218" s="22"/>
      <c r="IYW1218" s="22"/>
      <c r="IYX1218" s="22"/>
      <c r="IYY1218" s="22"/>
      <c r="IYZ1218" s="22"/>
      <c r="IZA1218" s="22"/>
      <c r="IZB1218" s="22"/>
      <c r="IZC1218" s="22"/>
      <c r="IZD1218" s="22"/>
      <c r="IZE1218" s="22"/>
      <c r="IZF1218" s="22"/>
      <c r="IZG1218" s="22"/>
      <c r="IZH1218" s="22"/>
      <c r="IZI1218" s="22"/>
      <c r="IZJ1218" s="22"/>
      <c r="IZK1218" s="22"/>
      <c r="IZL1218" s="22"/>
      <c r="IZM1218" s="22"/>
      <c r="IZN1218" s="22"/>
      <c r="IZO1218" s="22"/>
      <c r="IZP1218" s="22"/>
      <c r="IZQ1218" s="22"/>
      <c r="IZR1218" s="22"/>
      <c r="IZS1218" s="22"/>
      <c r="IZT1218" s="22"/>
      <c r="IZU1218" s="22"/>
      <c r="IZV1218" s="22"/>
      <c r="IZW1218" s="22"/>
      <c r="IZX1218" s="22"/>
      <c r="IZY1218" s="22"/>
      <c r="IZZ1218" s="22"/>
      <c r="JAA1218" s="22"/>
      <c r="JAB1218" s="22"/>
      <c r="JAC1218" s="22"/>
      <c r="JAD1218" s="22"/>
      <c r="JAE1218" s="22"/>
      <c r="JAF1218" s="22"/>
      <c r="JAG1218" s="22"/>
      <c r="JAH1218" s="22"/>
      <c r="JAI1218" s="22"/>
      <c r="JAJ1218" s="22"/>
      <c r="JAK1218" s="22"/>
      <c r="JAL1218" s="22"/>
      <c r="JAM1218" s="22"/>
      <c r="JAN1218" s="22"/>
      <c r="JAO1218" s="22"/>
      <c r="JAP1218" s="22"/>
      <c r="JAQ1218" s="22"/>
      <c r="JAR1218" s="22"/>
      <c r="JAS1218" s="22"/>
      <c r="JAT1218" s="22"/>
      <c r="JAU1218" s="22"/>
      <c r="JAV1218" s="22"/>
      <c r="JAW1218" s="22"/>
      <c r="JAX1218" s="22"/>
      <c r="JAY1218" s="22"/>
      <c r="JAZ1218" s="22"/>
      <c r="JBA1218" s="22"/>
      <c r="JBB1218" s="22"/>
      <c r="JBC1218" s="22"/>
      <c r="JBD1218" s="22"/>
      <c r="JBE1218" s="22"/>
      <c r="JBF1218" s="22"/>
      <c r="JBG1218" s="22"/>
      <c r="JBH1218" s="22"/>
      <c r="JBI1218" s="22"/>
      <c r="JBJ1218" s="22"/>
      <c r="JBK1218" s="22"/>
      <c r="JBL1218" s="22"/>
      <c r="JBM1218" s="22"/>
      <c r="JBN1218" s="22"/>
      <c r="JBO1218" s="22"/>
      <c r="JBP1218" s="22"/>
      <c r="JBQ1218" s="22"/>
      <c r="JBR1218" s="22"/>
      <c r="JBS1218" s="22"/>
      <c r="JBT1218" s="22"/>
      <c r="JBU1218" s="22"/>
      <c r="JBV1218" s="22"/>
      <c r="JBW1218" s="22"/>
      <c r="JBX1218" s="22"/>
      <c r="JBY1218" s="22"/>
      <c r="JBZ1218" s="22"/>
      <c r="JCA1218" s="22"/>
      <c r="JCB1218" s="22"/>
      <c r="JCC1218" s="22"/>
      <c r="JCD1218" s="22"/>
      <c r="JCE1218" s="22"/>
      <c r="JCF1218" s="22"/>
      <c r="JCG1218" s="22"/>
      <c r="JCH1218" s="22"/>
      <c r="JCI1218" s="22"/>
      <c r="JCJ1218" s="22"/>
      <c r="JCK1218" s="22"/>
      <c r="JCL1218" s="22"/>
      <c r="JCM1218" s="22"/>
      <c r="JCN1218" s="22"/>
      <c r="JCO1218" s="22"/>
      <c r="JCP1218" s="22"/>
      <c r="JCQ1218" s="22"/>
      <c r="JCR1218" s="22"/>
      <c r="JCS1218" s="22"/>
      <c r="JCT1218" s="22"/>
      <c r="JCU1218" s="22"/>
      <c r="JCV1218" s="22"/>
      <c r="JCW1218" s="22"/>
      <c r="JCX1218" s="22"/>
      <c r="JCY1218" s="22"/>
      <c r="JCZ1218" s="22"/>
      <c r="JDA1218" s="22"/>
      <c r="JDB1218" s="22"/>
      <c r="JDC1218" s="22"/>
      <c r="JDD1218" s="22"/>
      <c r="JDE1218" s="22"/>
      <c r="JDF1218" s="22"/>
      <c r="JDG1218" s="22"/>
      <c r="JDH1218" s="22"/>
      <c r="JDI1218" s="22"/>
      <c r="JDJ1218" s="22"/>
      <c r="JDK1218" s="22"/>
      <c r="JDL1218" s="22"/>
      <c r="JDM1218" s="22"/>
      <c r="JDN1218" s="22"/>
      <c r="JDO1218" s="22"/>
      <c r="JDP1218" s="22"/>
      <c r="JDQ1218" s="22"/>
      <c r="JDR1218" s="22"/>
      <c r="JDS1218" s="22"/>
      <c r="JDT1218" s="22"/>
      <c r="JDU1218" s="22"/>
      <c r="JDV1218" s="22"/>
      <c r="JDW1218" s="22"/>
      <c r="JDX1218" s="22"/>
      <c r="JDY1218" s="22"/>
      <c r="JDZ1218" s="22"/>
      <c r="JEA1218" s="22"/>
      <c r="JEB1218" s="22"/>
      <c r="JEC1218" s="22"/>
      <c r="JED1218" s="22"/>
      <c r="JEE1218" s="22"/>
      <c r="JEF1218" s="22"/>
      <c r="JEG1218" s="22"/>
      <c r="JEH1218" s="22"/>
      <c r="JEI1218" s="22"/>
      <c r="JEJ1218" s="22"/>
      <c r="JEK1218" s="22"/>
      <c r="JEL1218" s="22"/>
      <c r="JEM1218" s="22"/>
      <c r="JEN1218" s="22"/>
      <c r="JEO1218" s="22"/>
      <c r="JEP1218" s="22"/>
      <c r="JEQ1218" s="22"/>
      <c r="JER1218" s="22"/>
      <c r="JES1218" s="22"/>
      <c r="JET1218" s="22"/>
      <c r="JEU1218" s="22"/>
      <c r="JEV1218" s="22"/>
      <c r="JEW1218" s="22"/>
      <c r="JEX1218" s="22"/>
      <c r="JEY1218" s="22"/>
      <c r="JEZ1218" s="22"/>
      <c r="JFA1218" s="22"/>
      <c r="JFB1218" s="22"/>
      <c r="JFC1218" s="22"/>
      <c r="JFD1218" s="22"/>
      <c r="JFE1218" s="22"/>
      <c r="JFF1218" s="22"/>
      <c r="JFG1218" s="22"/>
      <c r="JFH1218" s="22"/>
      <c r="JFI1218" s="22"/>
      <c r="JFJ1218" s="22"/>
      <c r="JFK1218" s="22"/>
      <c r="JFL1218" s="22"/>
      <c r="JFM1218" s="22"/>
      <c r="JFN1218" s="22"/>
      <c r="JFO1218" s="22"/>
      <c r="JFP1218" s="22"/>
      <c r="JFQ1218" s="22"/>
      <c r="JFR1218" s="22"/>
      <c r="JFS1218" s="22"/>
      <c r="JFT1218" s="22"/>
      <c r="JFU1218" s="22"/>
      <c r="JFV1218" s="22"/>
      <c r="JFW1218" s="22"/>
      <c r="JFX1218" s="22"/>
      <c r="JFY1218" s="22"/>
      <c r="JFZ1218" s="22"/>
      <c r="JGA1218" s="22"/>
      <c r="JGB1218" s="22"/>
      <c r="JGC1218" s="22"/>
      <c r="JGD1218" s="22"/>
      <c r="JGE1218" s="22"/>
      <c r="JGF1218" s="22"/>
      <c r="JGG1218" s="22"/>
      <c r="JGH1218" s="22"/>
      <c r="JGI1218" s="22"/>
      <c r="JGJ1218" s="22"/>
      <c r="JGK1218" s="22"/>
      <c r="JGL1218" s="22"/>
      <c r="JGM1218" s="22"/>
      <c r="JGN1218" s="22"/>
      <c r="JGO1218" s="22"/>
      <c r="JGP1218" s="22"/>
      <c r="JGQ1218" s="22"/>
      <c r="JGR1218" s="22"/>
      <c r="JGS1218" s="22"/>
      <c r="JGT1218" s="22"/>
      <c r="JGU1218" s="22"/>
      <c r="JGV1218" s="22"/>
      <c r="JGW1218" s="22"/>
      <c r="JGX1218" s="22"/>
      <c r="JGY1218" s="22"/>
      <c r="JGZ1218" s="22"/>
      <c r="JHA1218" s="22"/>
      <c r="JHB1218" s="22"/>
      <c r="JHC1218" s="22"/>
      <c r="JHD1218" s="22"/>
      <c r="JHE1218" s="22"/>
      <c r="JHF1218" s="22"/>
      <c r="JHG1218" s="22"/>
      <c r="JHH1218" s="22"/>
      <c r="JHI1218" s="22"/>
      <c r="JHJ1218" s="22"/>
      <c r="JHK1218" s="22"/>
      <c r="JHL1218" s="22"/>
      <c r="JHM1218" s="22"/>
      <c r="JHN1218" s="22"/>
      <c r="JHO1218" s="22"/>
      <c r="JHP1218" s="22"/>
      <c r="JHQ1218" s="22"/>
      <c r="JHR1218" s="22"/>
      <c r="JHS1218" s="22"/>
      <c r="JHT1218" s="22"/>
      <c r="JHU1218" s="22"/>
      <c r="JHV1218" s="22"/>
      <c r="JHW1218" s="22"/>
      <c r="JHX1218" s="22"/>
      <c r="JHY1218" s="22"/>
      <c r="JHZ1218" s="22"/>
      <c r="JIA1218" s="22"/>
      <c r="JIB1218" s="22"/>
      <c r="JIC1218" s="22"/>
      <c r="JID1218" s="22"/>
      <c r="JIE1218" s="22"/>
      <c r="JIF1218" s="22"/>
      <c r="JIG1218" s="22"/>
      <c r="JIH1218" s="22"/>
      <c r="JII1218" s="22"/>
      <c r="JIJ1218" s="22"/>
      <c r="JIK1218" s="22"/>
      <c r="JIL1218" s="22"/>
      <c r="JIM1218" s="22"/>
      <c r="JIN1218" s="22"/>
      <c r="JIO1218" s="22"/>
      <c r="JIP1218" s="22"/>
      <c r="JIQ1218" s="22"/>
      <c r="JIR1218" s="22"/>
      <c r="JIS1218" s="22"/>
      <c r="JIT1218" s="22"/>
      <c r="JIU1218" s="22"/>
      <c r="JIV1218" s="22"/>
      <c r="JIW1218" s="22"/>
      <c r="JIX1218" s="22"/>
      <c r="JIY1218" s="22"/>
      <c r="JIZ1218" s="22"/>
      <c r="JJA1218" s="22"/>
      <c r="JJB1218" s="22"/>
      <c r="JJC1218" s="22"/>
      <c r="JJD1218" s="22"/>
      <c r="JJE1218" s="22"/>
      <c r="JJF1218" s="22"/>
      <c r="JJG1218" s="22"/>
      <c r="JJH1218" s="22"/>
      <c r="JJI1218" s="22"/>
      <c r="JJJ1218" s="22"/>
      <c r="JJK1218" s="22"/>
      <c r="JJL1218" s="22"/>
      <c r="JJM1218" s="22"/>
      <c r="JJN1218" s="22"/>
      <c r="JJO1218" s="22"/>
      <c r="JJP1218" s="22"/>
      <c r="JJQ1218" s="22"/>
      <c r="JJR1218" s="22"/>
      <c r="JJS1218" s="22"/>
      <c r="JJT1218" s="22"/>
      <c r="JJU1218" s="22"/>
      <c r="JJV1218" s="22"/>
      <c r="JJW1218" s="22"/>
      <c r="JJX1218" s="22"/>
      <c r="JJY1218" s="22"/>
      <c r="JJZ1218" s="22"/>
      <c r="JKA1218" s="22"/>
      <c r="JKB1218" s="22"/>
      <c r="JKC1218" s="22"/>
      <c r="JKD1218" s="22"/>
      <c r="JKE1218" s="22"/>
      <c r="JKF1218" s="22"/>
      <c r="JKG1218" s="22"/>
      <c r="JKH1218" s="22"/>
      <c r="JKI1218" s="22"/>
      <c r="JKJ1218" s="22"/>
      <c r="JKK1218" s="22"/>
      <c r="JKL1218" s="22"/>
      <c r="JKM1218" s="22"/>
      <c r="JKN1218" s="22"/>
      <c r="JKO1218" s="22"/>
      <c r="JKP1218" s="22"/>
      <c r="JKQ1218" s="22"/>
      <c r="JKR1218" s="22"/>
      <c r="JKS1218" s="22"/>
      <c r="JKT1218" s="22"/>
      <c r="JKU1218" s="22"/>
      <c r="JKV1218" s="22"/>
      <c r="JKW1218" s="22"/>
      <c r="JKX1218" s="22"/>
      <c r="JKY1218" s="22"/>
      <c r="JKZ1218" s="22"/>
      <c r="JLA1218" s="22"/>
      <c r="JLB1218" s="22"/>
      <c r="JLC1218" s="22"/>
      <c r="JLD1218" s="22"/>
      <c r="JLE1218" s="22"/>
      <c r="JLF1218" s="22"/>
      <c r="JLG1218" s="22"/>
      <c r="JLH1218" s="22"/>
      <c r="JLI1218" s="22"/>
      <c r="JLJ1218" s="22"/>
      <c r="JLK1218" s="22"/>
      <c r="JLL1218" s="22"/>
      <c r="JLM1218" s="22"/>
      <c r="JLN1218" s="22"/>
      <c r="JLO1218" s="22"/>
      <c r="JLP1218" s="22"/>
      <c r="JLQ1218" s="22"/>
      <c r="JLR1218" s="22"/>
      <c r="JLS1218" s="22"/>
      <c r="JLT1218" s="22"/>
      <c r="JLU1218" s="22"/>
      <c r="JLV1218" s="22"/>
      <c r="JLW1218" s="22"/>
      <c r="JLX1218" s="22"/>
      <c r="JLY1218" s="22"/>
      <c r="JLZ1218" s="22"/>
      <c r="JMA1218" s="22"/>
      <c r="JMB1218" s="22"/>
      <c r="JMC1218" s="22"/>
      <c r="JMD1218" s="22"/>
      <c r="JME1218" s="22"/>
      <c r="JMF1218" s="22"/>
      <c r="JMG1218" s="22"/>
      <c r="JMH1218" s="22"/>
      <c r="JMI1218" s="22"/>
      <c r="JMJ1218" s="22"/>
      <c r="JMK1218" s="22"/>
      <c r="JML1218" s="22"/>
      <c r="JMM1218" s="22"/>
      <c r="JMN1218" s="22"/>
      <c r="JMO1218" s="22"/>
      <c r="JMP1218" s="22"/>
      <c r="JMQ1218" s="22"/>
      <c r="JMR1218" s="22"/>
      <c r="JMS1218" s="22"/>
      <c r="JMT1218" s="22"/>
      <c r="JMU1218" s="22"/>
      <c r="JMV1218" s="22"/>
      <c r="JMW1218" s="22"/>
      <c r="JMX1218" s="22"/>
      <c r="JMY1218" s="22"/>
      <c r="JMZ1218" s="22"/>
      <c r="JNA1218" s="22"/>
      <c r="JNB1218" s="22"/>
      <c r="JNC1218" s="22"/>
      <c r="JND1218" s="22"/>
      <c r="JNE1218" s="22"/>
      <c r="JNF1218" s="22"/>
      <c r="JNG1218" s="22"/>
      <c r="JNH1218" s="22"/>
      <c r="JNI1218" s="22"/>
      <c r="JNJ1218" s="22"/>
      <c r="JNK1218" s="22"/>
      <c r="JNL1218" s="22"/>
      <c r="JNM1218" s="22"/>
      <c r="JNN1218" s="22"/>
      <c r="JNO1218" s="22"/>
      <c r="JNP1218" s="22"/>
      <c r="JNQ1218" s="22"/>
      <c r="JNR1218" s="22"/>
      <c r="JNS1218" s="22"/>
      <c r="JNT1218" s="22"/>
      <c r="JNU1218" s="22"/>
      <c r="JNV1218" s="22"/>
      <c r="JNW1218" s="22"/>
      <c r="JNX1218" s="22"/>
      <c r="JNY1218" s="22"/>
      <c r="JNZ1218" s="22"/>
      <c r="JOA1218" s="22"/>
      <c r="JOB1218" s="22"/>
      <c r="JOC1218" s="22"/>
      <c r="JOD1218" s="22"/>
      <c r="JOE1218" s="22"/>
      <c r="JOF1218" s="22"/>
      <c r="JOG1218" s="22"/>
      <c r="JOH1218" s="22"/>
      <c r="JOI1218" s="22"/>
      <c r="JOJ1218" s="22"/>
      <c r="JOK1218" s="22"/>
      <c r="JOL1218" s="22"/>
      <c r="JOM1218" s="22"/>
      <c r="JON1218" s="22"/>
      <c r="JOO1218" s="22"/>
      <c r="JOP1218" s="22"/>
      <c r="JOQ1218" s="22"/>
      <c r="JOR1218" s="22"/>
      <c r="JOS1218" s="22"/>
      <c r="JOT1218" s="22"/>
      <c r="JOU1218" s="22"/>
      <c r="JOV1218" s="22"/>
      <c r="JOW1218" s="22"/>
      <c r="JOX1218" s="22"/>
      <c r="JOY1218" s="22"/>
      <c r="JOZ1218" s="22"/>
      <c r="JPA1218" s="22"/>
      <c r="JPB1218" s="22"/>
      <c r="JPC1218" s="22"/>
      <c r="JPD1218" s="22"/>
      <c r="JPE1218" s="22"/>
      <c r="JPF1218" s="22"/>
      <c r="JPG1218" s="22"/>
      <c r="JPH1218" s="22"/>
      <c r="JPI1218" s="22"/>
      <c r="JPJ1218" s="22"/>
      <c r="JPK1218" s="22"/>
      <c r="JPL1218" s="22"/>
      <c r="JPM1218" s="22"/>
      <c r="JPN1218" s="22"/>
      <c r="JPO1218" s="22"/>
      <c r="JPP1218" s="22"/>
      <c r="JPQ1218" s="22"/>
      <c r="JPR1218" s="22"/>
      <c r="JPS1218" s="22"/>
      <c r="JPT1218" s="22"/>
      <c r="JPU1218" s="22"/>
      <c r="JPV1218" s="22"/>
      <c r="JPW1218" s="22"/>
      <c r="JPX1218" s="22"/>
      <c r="JPY1218" s="22"/>
      <c r="JPZ1218" s="22"/>
      <c r="JQA1218" s="22"/>
      <c r="JQB1218" s="22"/>
      <c r="JQC1218" s="22"/>
      <c r="JQD1218" s="22"/>
      <c r="JQE1218" s="22"/>
      <c r="JQF1218" s="22"/>
      <c r="JQG1218" s="22"/>
      <c r="JQH1218" s="22"/>
      <c r="JQI1218" s="22"/>
      <c r="JQJ1218" s="22"/>
      <c r="JQK1218" s="22"/>
      <c r="JQL1218" s="22"/>
      <c r="JQM1218" s="22"/>
      <c r="JQN1218" s="22"/>
      <c r="JQO1218" s="22"/>
      <c r="JQP1218" s="22"/>
      <c r="JQQ1218" s="22"/>
      <c r="JQR1218" s="22"/>
      <c r="JQS1218" s="22"/>
      <c r="JQT1218" s="22"/>
      <c r="JQU1218" s="22"/>
      <c r="JQV1218" s="22"/>
      <c r="JQW1218" s="22"/>
      <c r="JQX1218" s="22"/>
      <c r="JQY1218" s="22"/>
      <c r="JQZ1218" s="22"/>
      <c r="JRA1218" s="22"/>
      <c r="JRB1218" s="22"/>
      <c r="JRC1218" s="22"/>
      <c r="JRD1218" s="22"/>
      <c r="JRE1218" s="22"/>
      <c r="JRF1218" s="22"/>
      <c r="JRG1218" s="22"/>
      <c r="JRH1218" s="22"/>
      <c r="JRI1218" s="22"/>
      <c r="JRJ1218" s="22"/>
      <c r="JRK1218" s="22"/>
      <c r="JRL1218" s="22"/>
      <c r="JRM1218" s="22"/>
      <c r="JRN1218" s="22"/>
      <c r="JRO1218" s="22"/>
      <c r="JRP1218" s="22"/>
      <c r="JRQ1218" s="22"/>
      <c r="JRR1218" s="22"/>
      <c r="JRS1218" s="22"/>
      <c r="JRT1218" s="22"/>
      <c r="JRU1218" s="22"/>
      <c r="JRV1218" s="22"/>
      <c r="JRW1218" s="22"/>
      <c r="JRX1218" s="22"/>
      <c r="JRY1218" s="22"/>
      <c r="JRZ1218" s="22"/>
      <c r="JSA1218" s="22"/>
      <c r="JSB1218" s="22"/>
      <c r="JSC1218" s="22"/>
      <c r="JSD1218" s="22"/>
      <c r="JSE1218" s="22"/>
      <c r="JSF1218" s="22"/>
      <c r="JSG1218" s="22"/>
      <c r="JSH1218" s="22"/>
      <c r="JSI1218" s="22"/>
      <c r="JSJ1218" s="22"/>
      <c r="JSK1218" s="22"/>
      <c r="JSL1218" s="22"/>
      <c r="JSM1218" s="22"/>
      <c r="JSN1218" s="22"/>
      <c r="JSO1218" s="22"/>
      <c r="JSP1218" s="22"/>
      <c r="JSQ1218" s="22"/>
      <c r="JSR1218" s="22"/>
      <c r="JSS1218" s="22"/>
      <c r="JST1218" s="22"/>
      <c r="JSU1218" s="22"/>
      <c r="JSV1218" s="22"/>
      <c r="JSW1218" s="22"/>
      <c r="JSX1218" s="22"/>
      <c r="JSY1218" s="22"/>
      <c r="JSZ1218" s="22"/>
      <c r="JTA1218" s="22"/>
      <c r="JTB1218" s="22"/>
      <c r="JTC1218" s="22"/>
      <c r="JTD1218" s="22"/>
      <c r="JTE1218" s="22"/>
      <c r="JTF1218" s="22"/>
      <c r="JTG1218" s="22"/>
      <c r="JTH1218" s="22"/>
      <c r="JTI1218" s="22"/>
      <c r="JTJ1218" s="22"/>
      <c r="JTK1218" s="22"/>
      <c r="JTL1218" s="22"/>
      <c r="JTM1218" s="22"/>
      <c r="JTN1218" s="22"/>
      <c r="JTO1218" s="22"/>
      <c r="JTP1218" s="22"/>
      <c r="JTQ1218" s="22"/>
      <c r="JTR1218" s="22"/>
      <c r="JTS1218" s="22"/>
      <c r="JTT1218" s="22"/>
      <c r="JTU1218" s="22"/>
      <c r="JTV1218" s="22"/>
      <c r="JTW1218" s="22"/>
      <c r="JTX1218" s="22"/>
      <c r="JTY1218" s="22"/>
      <c r="JTZ1218" s="22"/>
      <c r="JUA1218" s="22"/>
      <c r="JUB1218" s="22"/>
      <c r="JUC1218" s="22"/>
      <c r="JUD1218" s="22"/>
      <c r="JUE1218" s="22"/>
      <c r="JUF1218" s="22"/>
      <c r="JUG1218" s="22"/>
      <c r="JUH1218" s="22"/>
      <c r="JUI1218" s="22"/>
      <c r="JUJ1218" s="22"/>
      <c r="JUK1218" s="22"/>
      <c r="JUL1218" s="22"/>
      <c r="JUM1218" s="22"/>
      <c r="JUN1218" s="22"/>
      <c r="JUO1218" s="22"/>
      <c r="JUP1218" s="22"/>
      <c r="JUQ1218" s="22"/>
      <c r="JUR1218" s="22"/>
      <c r="JUS1218" s="22"/>
      <c r="JUT1218" s="22"/>
      <c r="JUU1218" s="22"/>
      <c r="JUV1218" s="22"/>
      <c r="JUW1218" s="22"/>
      <c r="JUX1218" s="22"/>
      <c r="JUY1218" s="22"/>
      <c r="JUZ1218" s="22"/>
      <c r="JVA1218" s="22"/>
      <c r="JVB1218" s="22"/>
      <c r="JVC1218" s="22"/>
      <c r="JVD1218" s="22"/>
      <c r="JVE1218" s="22"/>
      <c r="JVF1218" s="22"/>
      <c r="JVG1218" s="22"/>
      <c r="JVH1218" s="22"/>
      <c r="JVI1218" s="22"/>
      <c r="JVJ1218" s="22"/>
      <c r="JVK1218" s="22"/>
      <c r="JVL1218" s="22"/>
      <c r="JVM1218" s="22"/>
      <c r="JVN1218" s="22"/>
      <c r="JVO1218" s="22"/>
      <c r="JVP1218" s="22"/>
      <c r="JVQ1218" s="22"/>
      <c r="JVR1218" s="22"/>
      <c r="JVS1218" s="22"/>
      <c r="JVT1218" s="22"/>
      <c r="JVU1218" s="22"/>
      <c r="JVV1218" s="22"/>
      <c r="JVW1218" s="22"/>
      <c r="JVX1218" s="22"/>
      <c r="JVY1218" s="22"/>
      <c r="JVZ1218" s="22"/>
      <c r="JWA1218" s="22"/>
      <c r="JWB1218" s="22"/>
      <c r="JWC1218" s="22"/>
      <c r="JWD1218" s="22"/>
      <c r="JWE1218" s="22"/>
      <c r="JWF1218" s="22"/>
      <c r="JWG1218" s="22"/>
      <c r="JWH1218" s="22"/>
      <c r="JWI1218" s="22"/>
      <c r="JWJ1218" s="22"/>
      <c r="JWK1218" s="22"/>
      <c r="JWL1218" s="22"/>
      <c r="JWM1218" s="22"/>
      <c r="JWN1218" s="22"/>
      <c r="JWO1218" s="22"/>
      <c r="JWP1218" s="22"/>
      <c r="JWQ1218" s="22"/>
      <c r="JWR1218" s="22"/>
      <c r="JWS1218" s="22"/>
      <c r="JWT1218" s="22"/>
      <c r="JWU1218" s="22"/>
      <c r="JWV1218" s="22"/>
      <c r="JWW1218" s="22"/>
      <c r="JWX1218" s="22"/>
      <c r="JWY1218" s="22"/>
      <c r="JWZ1218" s="22"/>
      <c r="JXA1218" s="22"/>
      <c r="JXB1218" s="22"/>
      <c r="JXC1218" s="22"/>
      <c r="JXD1218" s="22"/>
      <c r="JXE1218" s="22"/>
      <c r="JXF1218" s="22"/>
      <c r="JXG1218" s="22"/>
      <c r="JXH1218" s="22"/>
      <c r="JXI1218" s="22"/>
      <c r="JXJ1218" s="22"/>
      <c r="JXK1218" s="22"/>
      <c r="JXL1218" s="22"/>
      <c r="JXM1218" s="22"/>
      <c r="JXN1218" s="22"/>
      <c r="JXO1218" s="22"/>
      <c r="JXP1218" s="22"/>
      <c r="JXQ1218" s="22"/>
      <c r="JXR1218" s="22"/>
      <c r="JXS1218" s="22"/>
      <c r="JXT1218" s="22"/>
      <c r="JXU1218" s="22"/>
      <c r="JXV1218" s="22"/>
      <c r="JXW1218" s="22"/>
      <c r="JXX1218" s="22"/>
      <c r="JXY1218" s="22"/>
      <c r="JXZ1218" s="22"/>
      <c r="JYA1218" s="22"/>
      <c r="JYB1218" s="22"/>
      <c r="JYC1218" s="22"/>
      <c r="JYD1218" s="22"/>
      <c r="JYE1218" s="22"/>
      <c r="JYF1218" s="22"/>
      <c r="JYG1218" s="22"/>
      <c r="JYH1218" s="22"/>
      <c r="JYI1218" s="22"/>
      <c r="JYJ1218" s="22"/>
      <c r="JYK1218" s="22"/>
      <c r="JYL1218" s="22"/>
      <c r="JYM1218" s="22"/>
      <c r="JYN1218" s="22"/>
      <c r="JYO1218" s="22"/>
      <c r="JYP1218" s="22"/>
      <c r="JYQ1218" s="22"/>
      <c r="JYR1218" s="22"/>
      <c r="JYS1218" s="22"/>
      <c r="JYT1218" s="22"/>
      <c r="JYU1218" s="22"/>
      <c r="JYV1218" s="22"/>
      <c r="JYW1218" s="22"/>
      <c r="JYX1218" s="22"/>
      <c r="JYY1218" s="22"/>
      <c r="JYZ1218" s="22"/>
      <c r="JZA1218" s="22"/>
      <c r="JZB1218" s="22"/>
      <c r="JZC1218" s="22"/>
      <c r="JZD1218" s="22"/>
      <c r="JZE1218" s="22"/>
      <c r="JZF1218" s="22"/>
      <c r="JZG1218" s="22"/>
      <c r="JZH1218" s="22"/>
      <c r="JZI1218" s="22"/>
      <c r="JZJ1218" s="22"/>
      <c r="JZK1218" s="22"/>
      <c r="JZL1218" s="22"/>
      <c r="JZM1218" s="22"/>
      <c r="JZN1218" s="22"/>
      <c r="JZO1218" s="22"/>
      <c r="JZP1218" s="22"/>
      <c r="JZQ1218" s="22"/>
      <c r="JZR1218" s="22"/>
      <c r="JZS1218" s="22"/>
      <c r="JZT1218" s="22"/>
      <c r="JZU1218" s="22"/>
      <c r="JZV1218" s="22"/>
      <c r="JZW1218" s="22"/>
      <c r="JZX1218" s="22"/>
      <c r="JZY1218" s="22"/>
      <c r="JZZ1218" s="22"/>
      <c r="KAA1218" s="22"/>
      <c r="KAB1218" s="22"/>
      <c r="KAC1218" s="22"/>
      <c r="KAD1218" s="22"/>
      <c r="KAE1218" s="22"/>
      <c r="KAF1218" s="22"/>
      <c r="KAG1218" s="22"/>
      <c r="KAH1218" s="22"/>
      <c r="KAI1218" s="22"/>
      <c r="KAJ1218" s="22"/>
      <c r="KAK1218" s="22"/>
      <c r="KAL1218" s="22"/>
      <c r="KAM1218" s="22"/>
      <c r="KAN1218" s="22"/>
      <c r="KAO1218" s="22"/>
      <c r="KAP1218" s="22"/>
      <c r="KAQ1218" s="22"/>
      <c r="KAR1218" s="22"/>
      <c r="KAS1218" s="22"/>
      <c r="KAT1218" s="22"/>
      <c r="KAU1218" s="22"/>
      <c r="KAV1218" s="22"/>
      <c r="KAW1218" s="22"/>
      <c r="KAX1218" s="22"/>
      <c r="KAY1218" s="22"/>
      <c r="KAZ1218" s="22"/>
      <c r="KBA1218" s="22"/>
      <c r="KBB1218" s="22"/>
      <c r="KBC1218" s="22"/>
      <c r="KBD1218" s="22"/>
      <c r="KBE1218" s="22"/>
      <c r="KBF1218" s="22"/>
      <c r="KBG1218" s="22"/>
      <c r="KBH1218" s="22"/>
      <c r="KBI1218" s="22"/>
      <c r="KBJ1218" s="22"/>
      <c r="KBK1218" s="22"/>
      <c r="KBL1218" s="22"/>
      <c r="KBM1218" s="22"/>
      <c r="KBN1218" s="22"/>
      <c r="KBO1218" s="22"/>
      <c r="KBP1218" s="22"/>
      <c r="KBQ1218" s="22"/>
      <c r="KBR1218" s="22"/>
      <c r="KBS1218" s="22"/>
      <c r="KBT1218" s="22"/>
      <c r="KBU1218" s="22"/>
      <c r="KBV1218" s="22"/>
      <c r="KBW1218" s="22"/>
      <c r="KBX1218" s="22"/>
      <c r="KBY1218" s="22"/>
      <c r="KBZ1218" s="22"/>
      <c r="KCA1218" s="22"/>
      <c r="KCB1218" s="22"/>
      <c r="KCC1218" s="22"/>
      <c r="KCD1218" s="22"/>
      <c r="KCE1218" s="22"/>
      <c r="KCF1218" s="22"/>
      <c r="KCG1218" s="22"/>
      <c r="KCH1218" s="22"/>
      <c r="KCI1218" s="22"/>
      <c r="KCJ1218" s="22"/>
      <c r="KCK1218" s="22"/>
      <c r="KCL1218" s="22"/>
      <c r="KCM1218" s="22"/>
      <c r="KCN1218" s="22"/>
      <c r="KCO1218" s="22"/>
      <c r="KCP1218" s="22"/>
      <c r="KCQ1218" s="22"/>
      <c r="KCR1218" s="22"/>
      <c r="KCS1218" s="22"/>
      <c r="KCT1218" s="22"/>
      <c r="KCU1218" s="22"/>
      <c r="KCV1218" s="22"/>
      <c r="KCW1218" s="22"/>
      <c r="KCX1218" s="22"/>
      <c r="KCY1218" s="22"/>
      <c r="KCZ1218" s="22"/>
      <c r="KDA1218" s="22"/>
      <c r="KDB1218" s="22"/>
      <c r="KDC1218" s="22"/>
      <c r="KDD1218" s="22"/>
      <c r="KDE1218" s="22"/>
      <c r="KDF1218" s="22"/>
      <c r="KDG1218" s="22"/>
      <c r="KDH1218" s="22"/>
      <c r="KDI1218" s="22"/>
      <c r="KDJ1218" s="22"/>
      <c r="KDK1218" s="22"/>
      <c r="KDL1218" s="22"/>
      <c r="KDM1218" s="22"/>
      <c r="KDN1218" s="22"/>
      <c r="KDO1218" s="22"/>
      <c r="KDP1218" s="22"/>
      <c r="KDQ1218" s="22"/>
      <c r="KDR1218" s="22"/>
      <c r="KDS1218" s="22"/>
      <c r="KDT1218" s="22"/>
      <c r="KDU1218" s="22"/>
      <c r="KDV1218" s="22"/>
      <c r="KDW1218" s="22"/>
      <c r="KDX1218" s="22"/>
      <c r="KDY1218" s="22"/>
      <c r="KDZ1218" s="22"/>
      <c r="KEA1218" s="22"/>
      <c r="KEB1218" s="22"/>
      <c r="KEC1218" s="22"/>
      <c r="KED1218" s="22"/>
      <c r="KEE1218" s="22"/>
      <c r="KEF1218" s="22"/>
      <c r="KEG1218" s="22"/>
      <c r="KEH1218" s="22"/>
      <c r="KEI1218" s="22"/>
      <c r="KEJ1218" s="22"/>
      <c r="KEK1218" s="22"/>
      <c r="KEL1218" s="22"/>
      <c r="KEM1218" s="22"/>
      <c r="KEN1218" s="22"/>
      <c r="KEO1218" s="22"/>
      <c r="KEP1218" s="22"/>
      <c r="KEQ1218" s="22"/>
      <c r="KER1218" s="22"/>
      <c r="KES1218" s="22"/>
      <c r="KET1218" s="22"/>
      <c r="KEU1218" s="22"/>
      <c r="KEV1218" s="22"/>
      <c r="KEW1218" s="22"/>
      <c r="KEX1218" s="22"/>
      <c r="KEY1218" s="22"/>
      <c r="KEZ1218" s="22"/>
      <c r="KFA1218" s="22"/>
      <c r="KFB1218" s="22"/>
      <c r="KFC1218" s="22"/>
      <c r="KFD1218" s="22"/>
      <c r="KFE1218" s="22"/>
      <c r="KFF1218" s="22"/>
      <c r="KFG1218" s="22"/>
      <c r="KFH1218" s="22"/>
      <c r="KFI1218" s="22"/>
      <c r="KFJ1218" s="22"/>
      <c r="KFK1218" s="22"/>
      <c r="KFL1218" s="22"/>
      <c r="KFM1218" s="22"/>
      <c r="KFN1218" s="22"/>
      <c r="KFO1218" s="22"/>
      <c r="KFP1218" s="22"/>
      <c r="KFQ1218" s="22"/>
      <c r="KFR1218" s="22"/>
      <c r="KFS1218" s="22"/>
      <c r="KFT1218" s="22"/>
      <c r="KFU1218" s="22"/>
      <c r="KFV1218" s="22"/>
      <c r="KFW1218" s="22"/>
      <c r="KFX1218" s="22"/>
      <c r="KFY1218" s="22"/>
      <c r="KFZ1218" s="22"/>
      <c r="KGA1218" s="22"/>
      <c r="KGB1218" s="22"/>
      <c r="KGC1218" s="22"/>
      <c r="KGD1218" s="22"/>
      <c r="KGE1218" s="22"/>
      <c r="KGF1218" s="22"/>
      <c r="KGG1218" s="22"/>
      <c r="KGH1218" s="22"/>
      <c r="KGI1218" s="22"/>
      <c r="KGJ1218" s="22"/>
      <c r="KGK1218" s="22"/>
      <c r="KGL1218" s="22"/>
      <c r="KGM1218" s="22"/>
      <c r="KGN1218" s="22"/>
      <c r="KGO1218" s="22"/>
      <c r="KGP1218" s="22"/>
      <c r="KGQ1218" s="22"/>
      <c r="KGR1218" s="22"/>
      <c r="KGS1218" s="22"/>
      <c r="KGT1218" s="22"/>
      <c r="KGU1218" s="22"/>
      <c r="KGV1218" s="22"/>
      <c r="KGW1218" s="22"/>
      <c r="KGX1218" s="22"/>
      <c r="KGY1218" s="22"/>
      <c r="KGZ1218" s="22"/>
      <c r="KHA1218" s="22"/>
      <c r="KHB1218" s="22"/>
      <c r="KHC1218" s="22"/>
      <c r="KHD1218" s="22"/>
      <c r="KHE1218" s="22"/>
      <c r="KHF1218" s="22"/>
      <c r="KHG1218" s="22"/>
      <c r="KHH1218" s="22"/>
      <c r="KHI1218" s="22"/>
      <c r="KHJ1218" s="22"/>
      <c r="KHK1218" s="22"/>
      <c r="KHL1218" s="22"/>
      <c r="KHM1218" s="22"/>
      <c r="KHN1218" s="22"/>
      <c r="KHO1218" s="22"/>
      <c r="KHP1218" s="22"/>
      <c r="KHQ1218" s="22"/>
      <c r="KHR1218" s="22"/>
      <c r="KHS1218" s="22"/>
      <c r="KHT1218" s="22"/>
      <c r="KHU1218" s="22"/>
      <c r="KHV1218" s="22"/>
      <c r="KHW1218" s="22"/>
      <c r="KHX1218" s="22"/>
      <c r="KHY1218" s="22"/>
      <c r="KHZ1218" s="22"/>
      <c r="KIA1218" s="22"/>
      <c r="KIB1218" s="22"/>
      <c r="KIC1218" s="22"/>
      <c r="KID1218" s="22"/>
      <c r="KIE1218" s="22"/>
      <c r="KIF1218" s="22"/>
      <c r="KIG1218" s="22"/>
      <c r="KIH1218" s="22"/>
      <c r="KII1218" s="22"/>
      <c r="KIJ1218" s="22"/>
      <c r="KIK1218" s="22"/>
      <c r="KIL1218" s="22"/>
      <c r="KIM1218" s="22"/>
      <c r="KIN1218" s="22"/>
      <c r="KIO1218" s="22"/>
      <c r="KIP1218" s="22"/>
      <c r="KIQ1218" s="22"/>
      <c r="KIR1218" s="22"/>
      <c r="KIS1218" s="22"/>
      <c r="KIT1218" s="22"/>
      <c r="KIU1218" s="22"/>
      <c r="KIV1218" s="22"/>
      <c r="KIW1218" s="22"/>
      <c r="KIX1218" s="22"/>
      <c r="KIY1218" s="22"/>
      <c r="KIZ1218" s="22"/>
      <c r="KJA1218" s="22"/>
      <c r="KJB1218" s="22"/>
      <c r="KJC1218" s="22"/>
      <c r="KJD1218" s="22"/>
      <c r="KJE1218" s="22"/>
      <c r="KJF1218" s="22"/>
      <c r="KJG1218" s="22"/>
      <c r="KJH1218" s="22"/>
      <c r="KJI1218" s="22"/>
      <c r="KJJ1218" s="22"/>
      <c r="KJK1218" s="22"/>
      <c r="KJL1218" s="22"/>
      <c r="KJM1218" s="22"/>
      <c r="KJN1218" s="22"/>
      <c r="KJO1218" s="22"/>
      <c r="KJP1218" s="22"/>
      <c r="KJQ1218" s="22"/>
      <c r="KJR1218" s="22"/>
      <c r="KJS1218" s="22"/>
      <c r="KJT1218" s="22"/>
      <c r="KJU1218" s="22"/>
      <c r="KJV1218" s="22"/>
      <c r="KJW1218" s="22"/>
      <c r="KJX1218" s="22"/>
      <c r="KJY1218" s="22"/>
      <c r="KJZ1218" s="22"/>
      <c r="KKA1218" s="22"/>
      <c r="KKB1218" s="22"/>
      <c r="KKC1218" s="22"/>
      <c r="KKD1218" s="22"/>
      <c r="KKE1218" s="22"/>
      <c r="KKF1218" s="22"/>
      <c r="KKG1218" s="22"/>
      <c r="KKH1218" s="22"/>
      <c r="KKI1218" s="22"/>
      <c r="KKJ1218" s="22"/>
      <c r="KKK1218" s="22"/>
      <c r="KKL1218" s="22"/>
      <c r="KKM1218" s="22"/>
      <c r="KKN1218" s="22"/>
      <c r="KKO1218" s="22"/>
      <c r="KKP1218" s="22"/>
      <c r="KKQ1218" s="22"/>
      <c r="KKR1218" s="22"/>
      <c r="KKS1218" s="22"/>
      <c r="KKT1218" s="22"/>
      <c r="KKU1218" s="22"/>
      <c r="KKV1218" s="22"/>
      <c r="KKW1218" s="22"/>
      <c r="KKX1218" s="22"/>
      <c r="KKY1218" s="22"/>
      <c r="KKZ1218" s="22"/>
      <c r="KLA1218" s="22"/>
      <c r="KLB1218" s="22"/>
      <c r="KLC1218" s="22"/>
      <c r="KLD1218" s="22"/>
      <c r="KLE1218" s="22"/>
      <c r="KLF1218" s="22"/>
      <c r="KLG1218" s="22"/>
      <c r="KLH1218" s="22"/>
      <c r="KLI1218" s="22"/>
      <c r="KLJ1218" s="22"/>
      <c r="KLK1218" s="22"/>
      <c r="KLL1218" s="22"/>
      <c r="KLM1218" s="22"/>
      <c r="KLN1218" s="22"/>
      <c r="KLO1218" s="22"/>
      <c r="KLP1218" s="22"/>
      <c r="KLQ1218" s="22"/>
      <c r="KLR1218" s="22"/>
      <c r="KLS1218" s="22"/>
      <c r="KLT1218" s="22"/>
      <c r="KLU1218" s="22"/>
      <c r="KLV1218" s="22"/>
      <c r="KLW1218" s="22"/>
      <c r="KLX1218" s="22"/>
      <c r="KLY1218" s="22"/>
      <c r="KLZ1218" s="22"/>
      <c r="KMA1218" s="22"/>
      <c r="KMB1218" s="22"/>
      <c r="KMC1218" s="22"/>
      <c r="KMD1218" s="22"/>
      <c r="KME1218" s="22"/>
      <c r="KMF1218" s="22"/>
      <c r="KMG1218" s="22"/>
      <c r="KMH1218" s="22"/>
      <c r="KMI1218" s="22"/>
      <c r="KMJ1218" s="22"/>
      <c r="KMK1218" s="22"/>
      <c r="KML1218" s="22"/>
      <c r="KMM1218" s="22"/>
      <c r="KMN1218" s="22"/>
      <c r="KMO1218" s="22"/>
      <c r="KMP1218" s="22"/>
      <c r="KMQ1218" s="22"/>
      <c r="KMR1218" s="22"/>
      <c r="KMS1218" s="22"/>
      <c r="KMT1218" s="22"/>
      <c r="KMU1218" s="22"/>
      <c r="KMV1218" s="22"/>
      <c r="KMW1218" s="22"/>
      <c r="KMX1218" s="22"/>
      <c r="KMY1218" s="22"/>
      <c r="KMZ1218" s="22"/>
      <c r="KNA1218" s="22"/>
      <c r="KNB1218" s="22"/>
      <c r="KNC1218" s="22"/>
      <c r="KND1218" s="22"/>
      <c r="KNE1218" s="22"/>
      <c r="KNF1218" s="22"/>
      <c r="KNG1218" s="22"/>
      <c r="KNH1218" s="22"/>
      <c r="KNI1218" s="22"/>
      <c r="KNJ1218" s="22"/>
      <c r="KNK1218" s="22"/>
      <c r="KNL1218" s="22"/>
      <c r="KNM1218" s="22"/>
      <c r="KNN1218" s="22"/>
      <c r="KNO1218" s="22"/>
      <c r="KNP1218" s="22"/>
      <c r="KNQ1218" s="22"/>
      <c r="KNR1218" s="22"/>
      <c r="KNS1218" s="22"/>
      <c r="KNT1218" s="22"/>
      <c r="KNU1218" s="22"/>
      <c r="KNV1218" s="22"/>
      <c r="KNW1218" s="22"/>
      <c r="KNX1218" s="22"/>
      <c r="KNY1218" s="22"/>
      <c r="KNZ1218" s="22"/>
      <c r="KOA1218" s="22"/>
      <c r="KOB1218" s="22"/>
      <c r="KOC1218" s="22"/>
      <c r="KOD1218" s="22"/>
      <c r="KOE1218" s="22"/>
      <c r="KOF1218" s="22"/>
      <c r="KOG1218" s="22"/>
      <c r="KOH1218" s="22"/>
      <c r="KOI1218" s="22"/>
      <c r="KOJ1218" s="22"/>
      <c r="KOK1218" s="22"/>
      <c r="KOL1218" s="22"/>
      <c r="KOM1218" s="22"/>
      <c r="KON1218" s="22"/>
      <c r="KOO1218" s="22"/>
      <c r="KOP1218" s="22"/>
      <c r="KOQ1218" s="22"/>
      <c r="KOR1218" s="22"/>
      <c r="KOS1218" s="22"/>
      <c r="KOT1218" s="22"/>
      <c r="KOU1218" s="22"/>
      <c r="KOV1218" s="22"/>
      <c r="KOW1218" s="22"/>
      <c r="KOX1218" s="22"/>
      <c r="KOY1218" s="22"/>
      <c r="KOZ1218" s="22"/>
      <c r="KPA1218" s="22"/>
      <c r="KPB1218" s="22"/>
      <c r="KPC1218" s="22"/>
      <c r="KPD1218" s="22"/>
      <c r="KPE1218" s="22"/>
      <c r="KPF1218" s="22"/>
      <c r="KPG1218" s="22"/>
      <c r="KPH1218" s="22"/>
      <c r="KPI1218" s="22"/>
      <c r="KPJ1218" s="22"/>
      <c r="KPK1218" s="22"/>
      <c r="KPL1218" s="22"/>
      <c r="KPM1218" s="22"/>
      <c r="KPN1218" s="22"/>
      <c r="KPO1218" s="22"/>
      <c r="KPP1218" s="22"/>
      <c r="KPQ1218" s="22"/>
      <c r="KPR1218" s="22"/>
      <c r="KPS1218" s="22"/>
      <c r="KPT1218" s="22"/>
      <c r="KPU1218" s="22"/>
      <c r="KPV1218" s="22"/>
      <c r="KPW1218" s="22"/>
      <c r="KPX1218" s="22"/>
      <c r="KPY1218" s="22"/>
      <c r="KPZ1218" s="22"/>
      <c r="KQA1218" s="22"/>
      <c r="KQB1218" s="22"/>
      <c r="KQC1218" s="22"/>
      <c r="KQD1218" s="22"/>
      <c r="KQE1218" s="22"/>
      <c r="KQF1218" s="22"/>
      <c r="KQG1218" s="22"/>
      <c r="KQH1218" s="22"/>
      <c r="KQI1218" s="22"/>
      <c r="KQJ1218" s="22"/>
      <c r="KQK1218" s="22"/>
      <c r="KQL1218" s="22"/>
      <c r="KQM1218" s="22"/>
      <c r="KQN1218" s="22"/>
      <c r="KQO1218" s="22"/>
      <c r="KQP1218" s="22"/>
      <c r="KQQ1218" s="22"/>
      <c r="KQR1218" s="22"/>
      <c r="KQS1218" s="22"/>
      <c r="KQT1218" s="22"/>
      <c r="KQU1218" s="22"/>
      <c r="KQV1218" s="22"/>
      <c r="KQW1218" s="22"/>
      <c r="KQX1218" s="22"/>
      <c r="KQY1218" s="22"/>
      <c r="KQZ1218" s="22"/>
      <c r="KRA1218" s="22"/>
      <c r="KRB1218" s="22"/>
      <c r="KRC1218" s="22"/>
      <c r="KRD1218" s="22"/>
      <c r="KRE1218" s="22"/>
      <c r="KRF1218" s="22"/>
      <c r="KRG1218" s="22"/>
      <c r="KRH1218" s="22"/>
      <c r="KRI1218" s="22"/>
      <c r="KRJ1218" s="22"/>
      <c r="KRK1218" s="22"/>
      <c r="KRL1218" s="22"/>
      <c r="KRM1218" s="22"/>
      <c r="KRN1218" s="22"/>
      <c r="KRO1218" s="22"/>
      <c r="KRP1218" s="22"/>
      <c r="KRQ1218" s="22"/>
      <c r="KRR1218" s="22"/>
      <c r="KRS1218" s="22"/>
      <c r="KRT1218" s="22"/>
      <c r="KRU1218" s="22"/>
      <c r="KRV1218" s="22"/>
      <c r="KRW1218" s="22"/>
      <c r="KRX1218" s="22"/>
      <c r="KRY1218" s="22"/>
      <c r="KRZ1218" s="22"/>
      <c r="KSA1218" s="22"/>
      <c r="KSB1218" s="22"/>
      <c r="KSC1218" s="22"/>
      <c r="KSD1218" s="22"/>
      <c r="KSE1218" s="22"/>
      <c r="KSF1218" s="22"/>
      <c r="KSG1218" s="22"/>
      <c r="KSH1218" s="22"/>
      <c r="KSI1218" s="22"/>
      <c r="KSJ1218" s="22"/>
      <c r="KSK1218" s="22"/>
      <c r="KSL1218" s="22"/>
      <c r="KSM1218" s="22"/>
      <c r="KSN1218" s="22"/>
      <c r="KSO1218" s="22"/>
      <c r="KSP1218" s="22"/>
      <c r="KSQ1218" s="22"/>
      <c r="KSR1218" s="22"/>
      <c r="KSS1218" s="22"/>
      <c r="KST1218" s="22"/>
      <c r="KSU1218" s="22"/>
      <c r="KSV1218" s="22"/>
      <c r="KSW1218" s="22"/>
      <c r="KSX1218" s="22"/>
      <c r="KSY1218" s="22"/>
      <c r="KSZ1218" s="22"/>
      <c r="KTA1218" s="22"/>
      <c r="KTB1218" s="22"/>
      <c r="KTC1218" s="22"/>
      <c r="KTD1218" s="22"/>
      <c r="KTE1218" s="22"/>
      <c r="KTF1218" s="22"/>
      <c r="KTG1218" s="22"/>
      <c r="KTH1218" s="22"/>
      <c r="KTI1218" s="22"/>
      <c r="KTJ1218" s="22"/>
      <c r="KTK1218" s="22"/>
      <c r="KTL1218" s="22"/>
      <c r="KTM1218" s="22"/>
      <c r="KTN1218" s="22"/>
      <c r="KTO1218" s="22"/>
      <c r="KTP1218" s="22"/>
      <c r="KTQ1218" s="22"/>
      <c r="KTR1218" s="22"/>
      <c r="KTS1218" s="22"/>
      <c r="KTT1218" s="22"/>
      <c r="KTU1218" s="22"/>
      <c r="KTV1218" s="22"/>
      <c r="KTW1218" s="22"/>
      <c r="KTX1218" s="22"/>
      <c r="KTY1218" s="22"/>
      <c r="KTZ1218" s="22"/>
      <c r="KUA1218" s="22"/>
      <c r="KUB1218" s="22"/>
      <c r="KUC1218" s="22"/>
      <c r="KUD1218" s="22"/>
      <c r="KUE1218" s="22"/>
      <c r="KUF1218" s="22"/>
      <c r="KUG1218" s="22"/>
      <c r="KUH1218" s="22"/>
      <c r="KUI1218" s="22"/>
      <c r="KUJ1218" s="22"/>
      <c r="KUK1218" s="22"/>
      <c r="KUL1218" s="22"/>
      <c r="KUM1218" s="22"/>
      <c r="KUN1218" s="22"/>
      <c r="KUO1218" s="22"/>
      <c r="KUP1218" s="22"/>
      <c r="KUQ1218" s="22"/>
      <c r="KUR1218" s="22"/>
      <c r="KUS1218" s="22"/>
      <c r="KUT1218" s="22"/>
      <c r="KUU1218" s="22"/>
      <c r="KUV1218" s="22"/>
      <c r="KUW1218" s="22"/>
      <c r="KUX1218" s="22"/>
      <c r="KUY1218" s="22"/>
      <c r="KUZ1218" s="22"/>
      <c r="KVA1218" s="22"/>
      <c r="KVB1218" s="22"/>
      <c r="KVC1218" s="22"/>
      <c r="KVD1218" s="22"/>
      <c r="KVE1218" s="22"/>
      <c r="KVF1218" s="22"/>
      <c r="KVG1218" s="22"/>
      <c r="KVH1218" s="22"/>
      <c r="KVI1218" s="22"/>
      <c r="KVJ1218" s="22"/>
      <c r="KVK1218" s="22"/>
      <c r="KVL1218" s="22"/>
      <c r="KVM1218" s="22"/>
      <c r="KVN1218" s="22"/>
      <c r="KVO1218" s="22"/>
      <c r="KVP1218" s="22"/>
      <c r="KVQ1218" s="22"/>
      <c r="KVR1218" s="22"/>
      <c r="KVS1218" s="22"/>
      <c r="KVT1218" s="22"/>
      <c r="KVU1218" s="22"/>
      <c r="KVV1218" s="22"/>
      <c r="KVW1218" s="22"/>
      <c r="KVX1218" s="22"/>
      <c r="KVY1218" s="22"/>
      <c r="KVZ1218" s="22"/>
      <c r="KWA1218" s="22"/>
      <c r="KWB1218" s="22"/>
      <c r="KWC1218" s="22"/>
      <c r="KWD1218" s="22"/>
      <c r="KWE1218" s="22"/>
      <c r="KWF1218" s="22"/>
      <c r="KWG1218" s="22"/>
      <c r="KWH1218" s="22"/>
      <c r="KWI1218" s="22"/>
      <c r="KWJ1218" s="22"/>
      <c r="KWK1218" s="22"/>
      <c r="KWL1218" s="22"/>
      <c r="KWM1218" s="22"/>
      <c r="KWN1218" s="22"/>
      <c r="KWO1218" s="22"/>
      <c r="KWP1218" s="22"/>
      <c r="KWQ1218" s="22"/>
      <c r="KWR1218" s="22"/>
      <c r="KWS1218" s="22"/>
      <c r="KWT1218" s="22"/>
      <c r="KWU1218" s="22"/>
      <c r="KWV1218" s="22"/>
      <c r="KWW1218" s="22"/>
      <c r="KWX1218" s="22"/>
      <c r="KWY1218" s="22"/>
      <c r="KWZ1218" s="22"/>
      <c r="KXA1218" s="22"/>
      <c r="KXB1218" s="22"/>
      <c r="KXC1218" s="22"/>
      <c r="KXD1218" s="22"/>
      <c r="KXE1218" s="22"/>
      <c r="KXF1218" s="22"/>
      <c r="KXG1218" s="22"/>
      <c r="KXH1218" s="22"/>
      <c r="KXI1218" s="22"/>
      <c r="KXJ1218" s="22"/>
      <c r="KXK1218" s="22"/>
      <c r="KXL1218" s="22"/>
      <c r="KXM1218" s="22"/>
      <c r="KXN1218" s="22"/>
      <c r="KXO1218" s="22"/>
      <c r="KXP1218" s="22"/>
      <c r="KXQ1218" s="22"/>
      <c r="KXR1218" s="22"/>
      <c r="KXS1218" s="22"/>
      <c r="KXT1218" s="22"/>
      <c r="KXU1218" s="22"/>
      <c r="KXV1218" s="22"/>
      <c r="KXW1218" s="22"/>
      <c r="KXX1218" s="22"/>
      <c r="KXY1218" s="22"/>
      <c r="KXZ1218" s="22"/>
      <c r="KYA1218" s="22"/>
      <c r="KYB1218" s="22"/>
      <c r="KYC1218" s="22"/>
      <c r="KYD1218" s="22"/>
      <c r="KYE1218" s="22"/>
      <c r="KYF1218" s="22"/>
      <c r="KYG1218" s="22"/>
      <c r="KYH1218" s="22"/>
      <c r="KYI1218" s="22"/>
      <c r="KYJ1218" s="22"/>
      <c r="KYK1218" s="22"/>
      <c r="KYL1218" s="22"/>
      <c r="KYM1218" s="22"/>
      <c r="KYN1218" s="22"/>
      <c r="KYO1218" s="22"/>
      <c r="KYP1218" s="22"/>
      <c r="KYQ1218" s="22"/>
      <c r="KYR1218" s="22"/>
      <c r="KYS1218" s="22"/>
      <c r="KYT1218" s="22"/>
      <c r="KYU1218" s="22"/>
      <c r="KYV1218" s="22"/>
      <c r="KYW1218" s="22"/>
      <c r="KYX1218" s="22"/>
      <c r="KYY1218" s="22"/>
      <c r="KYZ1218" s="22"/>
      <c r="KZA1218" s="22"/>
      <c r="KZB1218" s="22"/>
      <c r="KZC1218" s="22"/>
      <c r="KZD1218" s="22"/>
      <c r="KZE1218" s="22"/>
      <c r="KZF1218" s="22"/>
      <c r="KZG1218" s="22"/>
      <c r="KZH1218" s="22"/>
      <c r="KZI1218" s="22"/>
      <c r="KZJ1218" s="22"/>
      <c r="KZK1218" s="22"/>
      <c r="KZL1218" s="22"/>
      <c r="KZM1218" s="22"/>
      <c r="KZN1218" s="22"/>
      <c r="KZO1218" s="22"/>
      <c r="KZP1218" s="22"/>
      <c r="KZQ1218" s="22"/>
      <c r="KZR1218" s="22"/>
      <c r="KZS1218" s="22"/>
      <c r="KZT1218" s="22"/>
      <c r="KZU1218" s="22"/>
      <c r="KZV1218" s="22"/>
      <c r="KZW1218" s="22"/>
      <c r="KZX1218" s="22"/>
      <c r="KZY1218" s="22"/>
      <c r="KZZ1218" s="22"/>
      <c r="LAA1218" s="22"/>
      <c r="LAB1218" s="22"/>
      <c r="LAC1218" s="22"/>
      <c r="LAD1218" s="22"/>
      <c r="LAE1218" s="22"/>
      <c r="LAF1218" s="22"/>
      <c r="LAG1218" s="22"/>
      <c r="LAH1218" s="22"/>
      <c r="LAI1218" s="22"/>
      <c r="LAJ1218" s="22"/>
      <c r="LAK1218" s="22"/>
      <c r="LAL1218" s="22"/>
      <c r="LAM1218" s="22"/>
      <c r="LAN1218" s="22"/>
      <c r="LAO1218" s="22"/>
      <c r="LAP1218" s="22"/>
      <c r="LAQ1218" s="22"/>
      <c r="LAR1218" s="22"/>
      <c r="LAS1218" s="22"/>
      <c r="LAT1218" s="22"/>
      <c r="LAU1218" s="22"/>
      <c r="LAV1218" s="22"/>
      <c r="LAW1218" s="22"/>
      <c r="LAX1218" s="22"/>
      <c r="LAY1218" s="22"/>
      <c r="LAZ1218" s="22"/>
      <c r="LBA1218" s="22"/>
      <c r="LBB1218" s="22"/>
      <c r="LBC1218" s="22"/>
      <c r="LBD1218" s="22"/>
      <c r="LBE1218" s="22"/>
      <c r="LBF1218" s="22"/>
      <c r="LBG1218" s="22"/>
      <c r="LBH1218" s="22"/>
      <c r="LBI1218" s="22"/>
      <c r="LBJ1218" s="22"/>
      <c r="LBK1218" s="22"/>
      <c r="LBL1218" s="22"/>
      <c r="LBM1218" s="22"/>
      <c r="LBN1218" s="22"/>
      <c r="LBO1218" s="22"/>
      <c r="LBP1218" s="22"/>
      <c r="LBQ1218" s="22"/>
      <c r="LBR1218" s="22"/>
      <c r="LBS1218" s="22"/>
      <c r="LBT1218" s="22"/>
      <c r="LBU1218" s="22"/>
      <c r="LBV1218" s="22"/>
      <c r="LBW1218" s="22"/>
      <c r="LBX1218" s="22"/>
      <c r="LBY1218" s="22"/>
      <c r="LBZ1218" s="22"/>
      <c r="LCA1218" s="22"/>
      <c r="LCB1218" s="22"/>
      <c r="LCC1218" s="22"/>
      <c r="LCD1218" s="22"/>
      <c r="LCE1218" s="22"/>
      <c r="LCF1218" s="22"/>
      <c r="LCG1218" s="22"/>
      <c r="LCH1218" s="22"/>
      <c r="LCI1218" s="22"/>
      <c r="LCJ1218" s="22"/>
      <c r="LCK1218" s="22"/>
      <c r="LCL1218" s="22"/>
      <c r="LCM1218" s="22"/>
      <c r="LCN1218" s="22"/>
      <c r="LCO1218" s="22"/>
      <c r="LCP1218" s="22"/>
      <c r="LCQ1218" s="22"/>
      <c r="LCR1218" s="22"/>
      <c r="LCS1218" s="22"/>
      <c r="LCT1218" s="22"/>
      <c r="LCU1218" s="22"/>
      <c r="LCV1218" s="22"/>
      <c r="LCW1218" s="22"/>
      <c r="LCX1218" s="22"/>
      <c r="LCY1218" s="22"/>
      <c r="LCZ1218" s="22"/>
      <c r="LDA1218" s="22"/>
      <c r="LDB1218" s="22"/>
      <c r="LDC1218" s="22"/>
      <c r="LDD1218" s="22"/>
      <c r="LDE1218" s="22"/>
      <c r="LDF1218" s="22"/>
      <c r="LDG1218" s="22"/>
      <c r="LDH1218" s="22"/>
      <c r="LDI1218" s="22"/>
      <c r="LDJ1218" s="22"/>
      <c r="LDK1218" s="22"/>
      <c r="LDL1218" s="22"/>
      <c r="LDM1218" s="22"/>
      <c r="LDN1218" s="22"/>
      <c r="LDO1218" s="22"/>
      <c r="LDP1218" s="22"/>
      <c r="LDQ1218" s="22"/>
      <c r="LDR1218" s="22"/>
      <c r="LDS1218" s="22"/>
      <c r="LDT1218" s="22"/>
      <c r="LDU1218" s="22"/>
      <c r="LDV1218" s="22"/>
      <c r="LDW1218" s="22"/>
      <c r="LDX1218" s="22"/>
      <c r="LDY1218" s="22"/>
      <c r="LDZ1218" s="22"/>
      <c r="LEA1218" s="22"/>
      <c r="LEB1218" s="22"/>
      <c r="LEC1218" s="22"/>
      <c r="LED1218" s="22"/>
      <c r="LEE1218" s="22"/>
      <c r="LEF1218" s="22"/>
      <c r="LEG1218" s="22"/>
      <c r="LEH1218" s="22"/>
      <c r="LEI1218" s="22"/>
      <c r="LEJ1218" s="22"/>
      <c r="LEK1218" s="22"/>
      <c r="LEL1218" s="22"/>
      <c r="LEM1218" s="22"/>
      <c r="LEN1218" s="22"/>
      <c r="LEO1218" s="22"/>
      <c r="LEP1218" s="22"/>
      <c r="LEQ1218" s="22"/>
      <c r="LER1218" s="22"/>
      <c r="LES1218" s="22"/>
      <c r="LET1218" s="22"/>
      <c r="LEU1218" s="22"/>
      <c r="LEV1218" s="22"/>
      <c r="LEW1218" s="22"/>
      <c r="LEX1218" s="22"/>
      <c r="LEY1218" s="22"/>
      <c r="LEZ1218" s="22"/>
      <c r="LFA1218" s="22"/>
      <c r="LFB1218" s="22"/>
      <c r="LFC1218" s="22"/>
      <c r="LFD1218" s="22"/>
      <c r="LFE1218" s="22"/>
      <c r="LFF1218" s="22"/>
      <c r="LFG1218" s="22"/>
      <c r="LFH1218" s="22"/>
      <c r="LFI1218" s="22"/>
      <c r="LFJ1218" s="22"/>
      <c r="LFK1218" s="22"/>
      <c r="LFL1218" s="22"/>
      <c r="LFM1218" s="22"/>
      <c r="LFN1218" s="22"/>
      <c r="LFO1218" s="22"/>
      <c r="LFP1218" s="22"/>
      <c r="LFQ1218" s="22"/>
      <c r="LFR1218" s="22"/>
      <c r="LFS1218" s="22"/>
      <c r="LFT1218" s="22"/>
      <c r="LFU1218" s="22"/>
      <c r="LFV1218" s="22"/>
      <c r="LFW1218" s="22"/>
      <c r="LFX1218" s="22"/>
      <c r="LFY1218" s="22"/>
      <c r="LFZ1218" s="22"/>
      <c r="LGA1218" s="22"/>
      <c r="LGB1218" s="22"/>
      <c r="LGC1218" s="22"/>
      <c r="LGD1218" s="22"/>
      <c r="LGE1218" s="22"/>
      <c r="LGF1218" s="22"/>
      <c r="LGG1218" s="22"/>
      <c r="LGH1218" s="22"/>
      <c r="LGI1218" s="22"/>
      <c r="LGJ1218" s="22"/>
      <c r="LGK1218" s="22"/>
      <c r="LGL1218" s="22"/>
      <c r="LGM1218" s="22"/>
      <c r="LGN1218" s="22"/>
      <c r="LGO1218" s="22"/>
      <c r="LGP1218" s="22"/>
      <c r="LGQ1218" s="22"/>
      <c r="LGR1218" s="22"/>
      <c r="LGS1218" s="22"/>
      <c r="LGT1218" s="22"/>
      <c r="LGU1218" s="22"/>
      <c r="LGV1218" s="22"/>
      <c r="LGW1218" s="22"/>
      <c r="LGX1218" s="22"/>
      <c r="LGY1218" s="22"/>
      <c r="LGZ1218" s="22"/>
      <c r="LHA1218" s="22"/>
      <c r="LHB1218" s="22"/>
      <c r="LHC1218" s="22"/>
      <c r="LHD1218" s="22"/>
      <c r="LHE1218" s="22"/>
      <c r="LHF1218" s="22"/>
      <c r="LHG1218" s="22"/>
      <c r="LHH1218" s="22"/>
      <c r="LHI1218" s="22"/>
      <c r="LHJ1218" s="22"/>
      <c r="LHK1218" s="22"/>
      <c r="LHL1218" s="22"/>
      <c r="LHM1218" s="22"/>
      <c r="LHN1218" s="22"/>
      <c r="LHO1218" s="22"/>
      <c r="LHP1218" s="22"/>
      <c r="LHQ1218" s="22"/>
      <c r="LHR1218" s="22"/>
      <c r="LHS1218" s="22"/>
      <c r="LHT1218" s="22"/>
      <c r="LHU1218" s="22"/>
      <c r="LHV1218" s="22"/>
      <c r="LHW1218" s="22"/>
      <c r="LHX1218" s="22"/>
      <c r="LHY1218" s="22"/>
      <c r="LHZ1218" s="22"/>
      <c r="LIA1218" s="22"/>
      <c r="LIB1218" s="22"/>
      <c r="LIC1218" s="22"/>
      <c r="LID1218" s="22"/>
      <c r="LIE1218" s="22"/>
      <c r="LIF1218" s="22"/>
      <c r="LIG1218" s="22"/>
      <c r="LIH1218" s="22"/>
      <c r="LII1218" s="22"/>
      <c r="LIJ1218" s="22"/>
      <c r="LIK1218" s="22"/>
      <c r="LIL1218" s="22"/>
      <c r="LIM1218" s="22"/>
      <c r="LIN1218" s="22"/>
      <c r="LIO1218" s="22"/>
      <c r="LIP1218" s="22"/>
      <c r="LIQ1218" s="22"/>
      <c r="LIR1218" s="22"/>
      <c r="LIS1218" s="22"/>
      <c r="LIT1218" s="22"/>
      <c r="LIU1218" s="22"/>
      <c r="LIV1218" s="22"/>
      <c r="LIW1218" s="22"/>
      <c r="LIX1218" s="22"/>
      <c r="LIY1218" s="22"/>
      <c r="LIZ1218" s="22"/>
      <c r="LJA1218" s="22"/>
      <c r="LJB1218" s="22"/>
      <c r="LJC1218" s="22"/>
      <c r="LJD1218" s="22"/>
      <c r="LJE1218" s="22"/>
      <c r="LJF1218" s="22"/>
      <c r="LJG1218" s="22"/>
      <c r="LJH1218" s="22"/>
      <c r="LJI1218" s="22"/>
      <c r="LJJ1218" s="22"/>
      <c r="LJK1218" s="22"/>
      <c r="LJL1218" s="22"/>
      <c r="LJM1218" s="22"/>
      <c r="LJN1218" s="22"/>
      <c r="LJO1218" s="22"/>
      <c r="LJP1218" s="22"/>
      <c r="LJQ1218" s="22"/>
      <c r="LJR1218" s="22"/>
      <c r="LJS1218" s="22"/>
      <c r="LJT1218" s="22"/>
      <c r="LJU1218" s="22"/>
      <c r="LJV1218" s="22"/>
      <c r="LJW1218" s="22"/>
      <c r="LJX1218" s="22"/>
      <c r="LJY1218" s="22"/>
      <c r="LJZ1218" s="22"/>
      <c r="LKA1218" s="22"/>
      <c r="LKB1218" s="22"/>
      <c r="LKC1218" s="22"/>
      <c r="LKD1218" s="22"/>
      <c r="LKE1218" s="22"/>
      <c r="LKF1218" s="22"/>
      <c r="LKG1218" s="22"/>
      <c r="LKH1218" s="22"/>
      <c r="LKI1218" s="22"/>
      <c r="LKJ1218" s="22"/>
      <c r="LKK1218" s="22"/>
      <c r="LKL1218" s="22"/>
      <c r="LKM1218" s="22"/>
      <c r="LKN1218" s="22"/>
      <c r="LKO1218" s="22"/>
      <c r="LKP1218" s="22"/>
      <c r="LKQ1218" s="22"/>
      <c r="LKR1218" s="22"/>
      <c r="LKS1218" s="22"/>
      <c r="LKT1218" s="22"/>
      <c r="LKU1218" s="22"/>
      <c r="LKV1218" s="22"/>
      <c r="LKW1218" s="22"/>
      <c r="LKX1218" s="22"/>
      <c r="LKY1218" s="22"/>
      <c r="LKZ1218" s="22"/>
      <c r="LLA1218" s="22"/>
      <c r="LLB1218" s="22"/>
      <c r="LLC1218" s="22"/>
      <c r="LLD1218" s="22"/>
      <c r="LLE1218" s="22"/>
      <c r="LLF1218" s="22"/>
      <c r="LLG1218" s="22"/>
      <c r="LLH1218" s="22"/>
      <c r="LLI1218" s="22"/>
      <c r="LLJ1218" s="22"/>
      <c r="LLK1218" s="22"/>
      <c r="LLL1218" s="22"/>
      <c r="LLM1218" s="22"/>
      <c r="LLN1218" s="22"/>
      <c r="LLO1218" s="22"/>
      <c r="LLP1218" s="22"/>
      <c r="LLQ1218" s="22"/>
      <c r="LLR1218" s="22"/>
      <c r="LLS1218" s="22"/>
      <c r="LLT1218" s="22"/>
      <c r="LLU1218" s="22"/>
      <c r="LLV1218" s="22"/>
      <c r="LLW1218" s="22"/>
      <c r="LLX1218" s="22"/>
      <c r="LLY1218" s="22"/>
      <c r="LLZ1218" s="22"/>
      <c r="LMA1218" s="22"/>
      <c r="LMB1218" s="22"/>
      <c r="LMC1218" s="22"/>
      <c r="LMD1218" s="22"/>
      <c r="LME1218" s="22"/>
      <c r="LMF1218" s="22"/>
      <c r="LMG1218" s="22"/>
      <c r="LMH1218" s="22"/>
      <c r="LMI1218" s="22"/>
      <c r="LMJ1218" s="22"/>
      <c r="LMK1218" s="22"/>
      <c r="LML1218" s="22"/>
      <c r="LMM1218" s="22"/>
      <c r="LMN1218" s="22"/>
      <c r="LMO1218" s="22"/>
      <c r="LMP1218" s="22"/>
      <c r="LMQ1218" s="22"/>
      <c r="LMR1218" s="22"/>
      <c r="LMS1218" s="22"/>
      <c r="LMT1218" s="22"/>
      <c r="LMU1218" s="22"/>
      <c r="LMV1218" s="22"/>
      <c r="LMW1218" s="22"/>
      <c r="LMX1218" s="22"/>
      <c r="LMY1218" s="22"/>
      <c r="LMZ1218" s="22"/>
      <c r="LNA1218" s="22"/>
      <c r="LNB1218" s="22"/>
      <c r="LNC1218" s="22"/>
      <c r="LND1218" s="22"/>
      <c r="LNE1218" s="22"/>
      <c r="LNF1218" s="22"/>
      <c r="LNG1218" s="22"/>
      <c r="LNH1218" s="22"/>
      <c r="LNI1218" s="22"/>
      <c r="LNJ1218" s="22"/>
      <c r="LNK1218" s="22"/>
      <c r="LNL1218" s="22"/>
      <c r="LNM1218" s="22"/>
      <c r="LNN1218" s="22"/>
      <c r="LNO1218" s="22"/>
      <c r="LNP1218" s="22"/>
      <c r="LNQ1218" s="22"/>
      <c r="LNR1218" s="22"/>
      <c r="LNS1218" s="22"/>
      <c r="LNT1218" s="22"/>
      <c r="LNU1218" s="22"/>
      <c r="LNV1218" s="22"/>
      <c r="LNW1218" s="22"/>
      <c r="LNX1218" s="22"/>
      <c r="LNY1218" s="22"/>
      <c r="LNZ1218" s="22"/>
      <c r="LOA1218" s="22"/>
      <c r="LOB1218" s="22"/>
      <c r="LOC1218" s="22"/>
      <c r="LOD1218" s="22"/>
      <c r="LOE1218" s="22"/>
      <c r="LOF1218" s="22"/>
      <c r="LOG1218" s="22"/>
      <c r="LOH1218" s="22"/>
      <c r="LOI1218" s="22"/>
      <c r="LOJ1218" s="22"/>
      <c r="LOK1218" s="22"/>
      <c r="LOL1218" s="22"/>
      <c r="LOM1218" s="22"/>
      <c r="LON1218" s="22"/>
      <c r="LOO1218" s="22"/>
      <c r="LOP1218" s="22"/>
      <c r="LOQ1218" s="22"/>
      <c r="LOR1218" s="22"/>
      <c r="LOS1218" s="22"/>
      <c r="LOT1218" s="22"/>
      <c r="LOU1218" s="22"/>
      <c r="LOV1218" s="22"/>
      <c r="LOW1218" s="22"/>
      <c r="LOX1218" s="22"/>
      <c r="LOY1218" s="22"/>
      <c r="LOZ1218" s="22"/>
      <c r="LPA1218" s="22"/>
      <c r="LPB1218" s="22"/>
      <c r="LPC1218" s="22"/>
      <c r="LPD1218" s="22"/>
      <c r="LPE1218" s="22"/>
      <c r="LPF1218" s="22"/>
      <c r="LPG1218" s="22"/>
      <c r="LPH1218" s="22"/>
      <c r="LPI1218" s="22"/>
      <c r="LPJ1218" s="22"/>
      <c r="LPK1218" s="22"/>
      <c r="LPL1218" s="22"/>
      <c r="LPM1218" s="22"/>
      <c r="LPN1218" s="22"/>
      <c r="LPO1218" s="22"/>
      <c r="LPP1218" s="22"/>
      <c r="LPQ1218" s="22"/>
      <c r="LPR1218" s="22"/>
      <c r="LPS1218" s="22"/>
      <c r="LPT1218" s="22"/>
      <c r="LPU1218" s="22"/>
      <c r="LPV1218" s="22"/>
      <c r="LPW1218" s="22"/>
      <c r="LPX1218" s="22"/>
      <c r="LPY1218" s="22"/>
      <c r="LPZ1218" s="22"/>
      <c r="LQA1218" s="22"/>
      <c r="LQB1218" s="22"/>
      <c r="LQC1218" s="22"/>
      <c r="LQD1218" s="22"/>
      <c r="LQE1218" s="22"/>
      <c r="LQF1218" s="22"/>
      <c r="LQG1218" s="22"/>
      <c r="LQH1218" s="22"/>
      <c r="LQI1218" s="22"/>
      <c r="LQJ1218" s="22"/>
      <c r="LQK1218" s="22"/>
      <c r="LQL1218" s="22"/>
      <c r="LQM1218" s="22"/>
      <c r="LQN1218" s="22"/>
      <c r="LQO1218" s="22"/>
      <c r="LQP1218" s="22"/>
      <c r="LQQ1218" s="22"/>
      <c r="LQR1218" s="22"/>
      <c r="LQS1218" s="22"/>
      <c r="LQT1218" s="22"/>
      <c r="LQU1218" s="22"/>
      <c r="LQV1218" s="22"/>
      <c r="LQW1218" s="22"/>
      <c r="LQX1218" s="22"/>
      <c r="LQY1218" s="22"/>
      <c r="LQZ1218" s="22"/>
      <c r="LRA1218" s="22"/>
      <c r="LRB1218" s="22"/>
      <c r="LRC1218" s="22"/>
      <c r="LRD1218" s="22"/>
      <c r="LRE1218" s="22"/>
      <c r="LRF1218" s="22"/>
      <c r="LRG1218" s="22"/>
      <c r="LRH1218" s="22"/>
      <c r="LRI1218" s="22"/>
      <c r="LRJ1218" s="22"/>
      <c r="LRK1218" s="22"/>
      <c r="LRL1218" s="22"/>
      <c r="LRM1218" s="22"/>
      <c r="LRN1218" s="22"/>
      <c r="LRO1218" s="22"/>
      <c r="LRP1218" s="22"/>
      <c r="LRQ1218" s="22"/>
      <c r="LRR1218" s="22"/>
      <c r="LRS1218" s="22"/>
      <c r="LRT1218" s="22"/>
      <c r="LRU1218" s="22"/>
      <c r="LRV1218" s="22"/>
      <c r="LRW1218" s="22"/>
      <c r="LRX1218" s="22"/>
      <c r="LRY1218" s="22"/>
      <c r="LRZ1218" s="22"/>
      <c r="LSA1218" s="22"/>
      <c r="LSB1218" s="22"/>
      <c r="LSC1218" s="22"/>
      <c r="LSD1218" s="22"/>
      <c r="LSE1218" s="22"/>
      <c r="LSF1218" s="22"/>
      <c r="LSG1218" s="22"/>
      <c r="LSH1218" s="22"/>
      <c r="LSI1218" s="22"/>
      <c r="LSJ1218" s="22"/>
      <c r="LSK1218" s="22"/>
      <c r="LSL1218" s="22"/>
      <c r="LSM1218" s="22"/>
      <c r="LSN1218" s="22"/>
      <c r="LSO1218" s="22"/>
      <c r="LSP1218" s="22"/>
      <c r="LSQ1218" s="22"/>
      <c r="LSR1218" s="22"/>
      <c r="LSS1218" s="22"/>
      <c r="LST1218" s="22"/>
      <c r="LSU1218" s="22"/>
      <c r="LSV1218" s="22"/>
      <c r="LSW1218" s="22"/>
      <c r="LSX1218" s="22"/>
      <c r="LSY1218" s="22"/>
      <c r="LSZ1218" s="22"/>
      <c r="LTA1218" s="22"/>
      <c r="LTB1218" s="22"/>
      <c r="LTC1218" s="22"/>
      <c r="LTD1218" s="22"/>
      <c r="LTE1218" s="22"/>
      <c r="LTF1218" s="22"/>
      <c r="LTG1218" s="22"/>
      <c r="LTH1218" s="22"/>
      <c r="LTI1218" s="22"/>
      <c r="LTJ1218" s="22"/>
      <c r="LTK1218" s="22"/>
      <c r="LTL1218" s="22"/>
      <c r="LTM1218" s="22"/>
      <c r="LTN1218" s="22"/>
      <c r="LTO1218" s="22"/>
      <c r="LTP1218" s="22"/>
      <c r="LTQ1218" s="22"/>
      <c r="LTR1218" s="22"/>
      <c r="LTS1218" s="22"/>
      <c r="LTT1218" s="22"/>
      <c r="LTU1218" s="22"/>
      <c r="LTV1218" s="22"/>
      <c r="LTW1218" s="22"/>
      <c r="LTX1218" s="22"/>
      <c r="LTY1218" s="22"/>
      <c r="LTZ1218" s="22"/>
      <c r="LUA1218" s="22"/>
      <c r="LUB1218" s="22"/>
      <c r="LUC1218" s="22"/>
      <c r="LUD1218" s="22"/>
      <c r="LUE1218" s="22"/>
      <c r="LUF1218" s="22"/>
      <c r="LUG1218" s="22"/>
      <c r="LUH1218" s="22"/>
      <c r="LUI1218" s="22"/>
      <c r="LUJ1218" s="22"/>
      <c r="LUK1218" s="22"/>
      <c r="LUL1218" s="22"/>
      <c r="LUM1218" s="22"/>
      <c r="LUN1218" s="22"/>
      <c r="LUO1218" s="22"/>
      <c r="LUP1218" s="22"/>
      <c r="LUQ1218" s="22"/>
      <c r="LUR1218" s="22"/>
      <c r="LUS1218" s="22"/>
      <c r="LUT1218" s="22"/>
      <c r="LUU1218" s="22"/>
      <c r="LUV1218" s="22"/>
      <c r="LUW1218" s="22"/>
      <c r="LUX1218" s="22"/>
      <c r="LUY1218" s="22"/>
      <c r="LUZ1218" s="22"/>
      <c r="LVA1218" s="22"/>
      <c r="LVB1218" s="22"/>
      <c r="LVC1218" s="22"/>
      <c r="LVD1218" s="22"/>
      <c r="LVE1218" s="22"/>
      <c r="LVF1218" s="22"/>
      <c r="LVG1218" s="22"/>
      <c r="LVH1218" s="22"/>
      <c r="LVI1218" s="22"/>
      <c r="LVJ1218" s="22"/>
      <c r="LVK1218" s="22"/>
      <c r="LVL1218" s="22"/>
      <c r="LVM1218" s="22"/>
      <c r="LVN1218" s="22"/>
      <c r="LVO1218" s="22"/>
      <c r="LVP1218" s="22"/>
      <c r="LVQ1218" s="22"/>
      <c r="LVR1218" s="22"/>
      <c r="LVS1218" s="22"/>
      <c r="LVT1218" s="22"/>
      <c r="LVU1218" s="22"/>
      <c r="LVV1218" s="22"/>
      <c r="LVW1218" s="22"/>
      <c r="LVX1218" s="22"/>
      <c r="LVY1218" s="22"/>
      <c r="LVZ1218" s="22"/>
      <c r="LWA1218" s="22"/>
      <c r="LWB1218" s="22"/>
      <c r="LWC1218" s="22"/>
      <c r="LWD1218" s="22"/>
      <c r="LWE1218" s="22"/>
      <c r="LWF1218" s="22"/>
      <c r="LWG1218" s="22"/>
      <c r="LWH1218" s="22"/>
      <c r="LWI1218" s="22"/>
      <c r="LWJ1218" s="22"/>
      <c r="LWK1218" s="22"/>
      <c r="LWL1218" s="22"/>
      <c r="LWM1218" s="22"/>
      <c r="LWN1218" s="22"/>
      <c r="LWO1218" s="22"/>
      <c r="LWP1218" s="22"/>
      <c r="LWQ1218" s="22"/>
      <c r="LWR1218" s="22"/>
      <c r="LWS1218" s="22"/>
      <c r="LWT1218" s="22"/>
      <c r="LWU1218" s="22"/>
      <c r="LWV1218" s="22"/>
      <c r="LWW1218" s="22"/>
      <c r="LWX1218" s="22"/>
      <c r="LWY1218" s="22"/>
      <c r="LWZ1218" s="22"/>
      <c r="LXA1218" s="22"/>
      <c r="LXB1218" s="22"/>
      <c r="LXC1218" s="22"/>
      <c r="LXD1218" s="22"/>
      <c r="LXE1218" s="22"/>
      <c r="LXF1218" s="22"/>
      <c r="LXG1218" s="22"/>
      <c r="LXH1218" s="22"/>
      <c r="LXI1218" s="22"/>
      <c r="LXJ1218" s="22"/>
      <c r="LXK1218" s="22"/>
      <c r="LXL1218" s="22"/>
      <c r="LXM1218" s="22"/>
      <c r="LXN1218" s="22"/>
      <c r="LXO1218" s="22"/>
      <c r="LXP1218" s="22"/>
      <c r="LXQ1218" s="22"/>
      <c r="LXR1218" s="22"/>
      <c r="LXS1218" s="22"/>
      <c r="LXT1218" s="22"/>
      <c r="LXU1218" s="22"/>
      <c r="LXV1218" s="22"/>
      <c r="LXW1218" s="22"/>
      <c r="LXX1218" s="22"/>
      <c r="LXY1218" s="22"/>
      <c r="LXZ1218" s="22"/>
      <c r="LYA1218" s="22"/>
      <c r="LYB1218" s="22"/>
      <c r="LYC1218" s="22"/>
      <c r="LYD1218" s="22"/>
      <c r="LYE1218" s="22"/>
      <c r="LYF1218" s="22"/>
      <c r="LYG1218" s="22"/>
      <c r="LYH1218" s="22"/>
      <c r="LYI1218" s="22"/>
      <c r="LYJ1218" s="22"/>
      <c r="LYK1218" s="22"/>
      <c r="LYL1218" s="22"/>
      <c r="LYM1218" s="22"/>
      <c r="LYN1218" s="22"/>
      <c r="LYO1218" s="22"/>
      <c r="LYP1218" s="22"/>
      <c r="LYQ1218" s="22"/>
      <c r="LYR1218" s="22"/>
      <c r="LYS1218" s="22"/>
      <c r="LYT1218" s="22"/>
      <c r="LYU1218" s="22"/>
      <c r="LYV1218" s="22"/>
      <c r="LYW1218" s="22"/>
      <c r="LYX1218" s="22"/>
      <c r="LYY1218" s="22"/>
      <c r="LYZ1218" s="22"/>
      <c r="LZA1218" s="22"/>
      <c r="LZB1218" s="22"/>
      <c r="LZC1218" s="22"/>
      <c r="LZD1218" s="22"/>
      <c r="LZE1218" s="22"/>
      <c r="LZF1218" s="22"/>
      <c r="LZG1218" s="22"/>
      <c r="LZH1218" s="22"/>
      <c r="LZI1218" s="22"/>
      <c r="LZJ1218" s="22"/>
      <c r="LZK1218" s="22"/>
      <c r="LZL1218" s="22"/>
      <c r="LZM1218" s="22"/>
      <c r="LZN1218" s="22"/>
      <c r="LZO1218" s="22"/>
      <c r="LZP1218" s="22"/>
      <c r="LZQ1218" s="22"/>
      <c r="LZR1218" s="22"/>
      <c r="LZS1218" s="22"/>
      <c r="LZT1218" s="22"/>
      <c r="LZU1218" s="22"/>
      <c r="LZV1218" s="22"/>
      <c r="LZW1218" s="22"/>
      <c r="LZX1218" s="22"/>
      <c r="LZY1218" s="22"/>
      <c r="LZZ1218" s="22"/>
      <c r="MAA1218" s="22"/>
      <c r="MAB1218" s="22"/>
      <c r="MAC1218" s="22"/>
      <c r="MAD1218" s="22"/>
      <c r="MAE1218" s="22"/>
      <c r="MAF1218" s="22"/>
      <c r="MAG1218" s="22"/>
      <c r="MAH1218" s="22"/>
      <c r="MAI1218" s="22"/>
      <c r="MAJ1218" s="22"/>
      <c r="MAK1218" s="22"/>
      <c r="MAL1218" s="22"/>
      <c r="MAM1218" s="22"/>
      <c r="MAN1218" s="22"/>
      <c r="MAO1218" s="22"/>
      <c r="MAP1218" s="22"/>
      <c r="MAQ1218" s="22"/>
      <c r="MAR1218" s="22"/>
      <c r="MAS1218" s="22"/>
      <c r="MAT1218" s="22"/>
      <c r="MAU1218" s="22"/>
      <c r="MAV1218" s="22"/>
      <c r="MAW1218" s="22"/>
      <c r="MAX1218" s="22"/>
      <c r="MAY1218" s="22"/>
      <c r="MAZ1218" s="22"/>
      <c r="MBA1218" s="22"/>
      <c r="MBB1218" s="22"/>
      <c r="MBC1218" s="22"/>
      <c r="MBD1218" s="22"/>
      <c r="MBE1218" s="22"/>
      <c r="MBF1218" s="22"/>
      <c r="MBG1218" s="22"/>
      <c r="MBH1218" s="22"/>
      <c r="MBI1218" s="22"/>
      <c r="MBJ1218" s="22"/>
      <c r="MBK1218" s="22"/>
      <c r="MBL1218" s="22"/>
      <c r="MBM1218" s="22"/>
      <c r="MBN1218" s="22"/>
      <c r="MBO1218" s="22"/>
      <c r="MBP1218" s="22"/>
      <c r="MBQ1218" s="22"/>
      <c r="MBR1218" s="22"/>
      <c r="MBS1218" s="22"/>
      <c r="MBT1218" s="22"/>
      <c r="MBU1218" s="22"/>
      <c r="MBV1218" s="22"/>
      <c r="MBW1218" s="22"/>
      <c r="MBX1218" s="22"/>
      <c r="MBY1218" s="22"/>
      <c r="MBZ1218" s="22"/>
      <c r="MCA1218" s="22"/>
      <c r="MCB1218" s="22"/>
      <c r="MCC1218" s="22"/>
      <c r="MCD1218" s="22"/>
      <c r="MCE1218" s="22"/>
      <c r="MCF1218" s="22"/>
      <c r="MCG1218" s="22"/>
      <c r="MCH1218" s="22"/>
      <c r="MCI1218" s="22"/>
      <c r="MCJ1218" s="22"/>
      <c r="MCK1218" s="22"/>
      <c r="MCL1218" s="22"/>
      <c r="MCM1218" s="22"/>
      <c r="MCN1218" s="22"/>
      <c r="MCO1218" s="22"/>
      <c r="MCP1218" s="22"/>
      <c r="MCQ1218" s="22"/>
      <c r="MCR1218" s="22"/>
      <c r="MCS1218" s="22"/>
      <c r="MCT1218" s="22"/>
      <c r="MCU1218" s="22"/>
      <c r="MCV1218" s="22"/>
      <c r="MCW1218" s="22"/>
      <c r="MCX1218" s="22"/>
      <c r="MCY1218" s="22"/>
      <c r="MCZ1218" s="22"/>
      <c r="MDA1218" s="22"/>
      <c r="MDB1218" s="22"/>
      <c r="MDC1218" s="22"/>
      <c r="MDD1218" s="22"/>
      <c r="MDE1218" s="22"/>
      <c r="MDF1218" s="22"/>
      <c r="MDG1218" s="22"/>
      <c r="MDH1218" s="22"/>
      <c r="MDI1218" s="22"/>
      <c r="MDJ1218" s="22"/>
      <c r="MDK1218" s="22"/>
      <c r="MDL1218" s="22"/>
      <c r="MDM1218" s="22"/>
      <c r="MDN1218" s="22"/>
      <c r="MDO1218" s="22"/>
      <c r="MDP1218" s="22"/>
      <c r="MDQ1218" s="22"/>
      <c r="MDR1218" s="22"/>
      <c r="MDS1218" s="22"/>
      <c r="MDT1218" s="22"/>
      <c r="MDU1218" s="22"/>
      <c r="MDV1218" s="22"/>
      <c r="MDW1218" s="22"/>
      <c r="MDX1218" s="22"/>
      <c r="MDY1218" s="22"/>
      <c r="MDZ1218" s="22"/>
      <c r="MEA1218" s="22"/>
      <c r="MEB1218" s="22"/>
      <c r="MEC1218" s="22"/>
      <c r="MED1218" s="22"/>
      <c r="MEE1218" s="22"/>
      <c r="MEF1218" s="22"/>
      <c r="MEG1218" s="22"/>
      <c r="MEH1218" s="22"/>
      <c r="MEI1218" s="22"/>
      <c r="MEJ1218" s="22"/>
      <c r="MEK1218" s="22"/>
      <c r="MEL1218" s="22"/>
      <c r="MEM1218" s="22"/>
      <c r="MEN1218" s="22"/>
      <c r="MEO1218" s="22"/>
      <c r="MEP1218" s="22"/>
      <c r="MEQ1218" s="22"/>
      <c r="MER1218" s="22"/>
      <c r="MES1218" s="22"/>
      <c r="MET1218" s="22"/>
      <c r="MEU1218" s="22"/>
      <c r="MEV1218" s="22"/>
      <c r="MEW1218" s="22"/>
      <c r="MEX1218" s="22"/>
      <c r="MEY1218" s="22"/>
      <c r="MEZ1218" s="22"/>
      <c r="MFA1218" s="22"/>
      <c r="MFB1218" s="22"/>
      <c r="MFC1218" s="22"/>
      <c r="MFD1218" s="22"/>
      <c r="MFE1218" s="22"/>
      <c r="MFF1218" s="22"/>
      <c r="MFG1218" s="22"/>
      <c r="MFH1218" s="22"/>
      <c r="MFI1218" s="22"/>
      <c r="MFJ1218" s="22"/>
      <c r="MFK1218" s="22"/>
      <c r="MFL1218" s="22"/>
      <c r="MFM1218" s="22"/>
      <c r="MFN1218" s="22"/>
      <c r="MFO1218" s="22"/>
      <c r="MFP1218" s="22"/>
      <c r="MFQ1218" s="22"/>
      <c r="MFR1218" s="22"/>
      <c r="MFS1218" s="22"/>
      <c r="MFT1218" s="22"/>
      <c r="MFU1218" s="22"/>
      <c r="MFV1218" s="22"/>
      <c r="MFW1218" s="22"/>
      <c r="MFX1218" s="22"/>
      <c r="MFY1218" s="22"/>
      <c r="MFZ1218" s="22"/>
      <c r="MGA1218" s="22"/>
      <c r="MGB1218" s="22"/>
      <c r="MGC1218" s="22"/>
      <c r="MGD1218" s="22"/>
      <c r="MGE1218" s="22"/>
      <c r="MGF1218" s="22"/>
      <c r="MGG1218" s="22"/>
      <c r="MGH1218" s="22"/>
      <c r="MGI1218" s="22"/>
      <c r="MGJ1218" s="22"/>
      <c r="MGK1218" s="22"/>
      <c r="MGL1218" s="22"/>
      <c r="MGM1218" s="22"/>
      <c r="MGN1218" s="22"/>
      <c r="MGO1218" s="22"/>
      <c r="MGP1218" s="22"/>
      <c r="MGQ1218" s="22"/>
      <c r="MGR1218" s="22"/>
      <c r="MGS1218" s="22"/>
      <c r="MGT1218" s="22"/>
      <c r="MGU1218" s="22"/>
      <c r="MGV1218" s="22"/>
      <c r="MGW1218" s="22"/>
      <c r="MGX1218" s="22"/>
      <c r="MGY1218" s="22"/>
      <c r="MGZ1218" s="22"/>
      <c r="MHA1218" s="22"/>
      <c r="MHB1218" s="22"/>
      <c r="MHC1218" s="22"/>
      <c r="MHD1218" s="22"/>
      <c r="MHE1218" s="22"/>
      <c r="MHF1218" s="22"/>
      <c r="MHG1218" s="22"/>
      <c r="MHH1218" s="22"/>
      <c r="MHI1218" s="22"/>
      <c r="MHJ1218" s="22"/>
      <c r="MHK1218" s="22"/>
      <c r="MHL1218" s="22"/>
      <c r="MHM1218" s="22"/>
      <c r="MHN1218" s="22"/>
      <c r="MHO1218" s="22"/>
      <c r="MHP1218" s="22"/>
      <c r="MHQ1218" s="22"/>
      <c r="MHR1218" s="22"/>
      <c r="MHS1218" s="22"/>
      <c r="MHT1218" s="22"/>
      <c r="MHU1218" s="22"/>
      <c r="MHV1218" s="22"/>
      <c r="MHW1218" s="22"/>
      <c r="MHX1218" s="22"/>
      <c r="MHY1218" s="22"/>
      <c r="MHZ1218" s="22"/>
      <c r="MIA1218" s="22"/>
      <c r="MIB1218" s="22"/>
      <c r="MIC1218" s="22"/>
      <c r="MID1218" s="22"/>
      <c r="MIE1218" s="22"/>
      <c r="MIF1218" s="22"/>
      <c r="MIG1218" s="22"/>
      <c r="MIH1218" s="22"/>
      <c r="MII1218" s="22"/>
      <c r="MIJ1218" s="22"/>
      <c r="MIK1218" s="22"/>
      <c r="MIL1218" s="22"/>
      <c r="MIM1218" s="22"/>
      <c r="MIN1218" s="22"/>
      <c r="MIO1218" s="22"/>
      <c r="MIP1218" s="22"/>
      <c r="MIQ1218" s="22"/>
      <c r="MIR1218" s="22"/>
      <c r="MIS1218" s="22"/>
      <c r="MIT1218" s="22"/>
      <c r="MIU1218" s="22"/>
      <c r="MIV1218" s="22"/>
      <c r="MIW1218" s="22"/>
      <c r="MIX1218" s="22"/>
      <c r="MIY1218" s="22"/>
      <c r="MIZ1218" s="22"/>
      <c r="MJA1218" s="22"/>
      <c r="MJB1218" s="22"/>
      <c r="MJC1218" s="22"/>
      <c r="MJD1218" s="22"/>
      <c r="MJE1218" s="22"/>
      <c r="MJF1218" s="22"/>
      <c r="MJG1218" s="22"/>
      <c r="MJH1218" s="22"/>
      <c r="MJI1218" s="22"/>
      <c r="MJJ1218" s="22"/>
      <c r="MJK1218" s="22"/>
      <c r="MJL1218" s="22"/>
      <c r="MJM1218" s="22"/>
      <c r="MJN1218" s="22"/>
      <c r="MJO1218" s="22"/>
      <c r="MJP1218" s="22"/>
      <c r="MJQ1218" s="22"/>
      <c r="MJR1218" s="22"/>
      <c r="MJS1218" s="22"/>
      <c r="MJT1218" s="22"/>
      <c r="MJU1218" s="22"/>
      <c r="MJV1218" s="22"/>
      <c r="MJW1218" s="22"/>
      <c r="MJX1218" s="22"/>
      <c r="MJY1218" s="22"/>
      <c r="MJZ1218" s="22"/>
      <c r="MKA1218" s="22"/>
      <c r="MKB1218" s="22"/>
      <c r="MKC1218" s="22"/>
      <c r="MKD1218" s="22"/>
      <c r="MKE1218" s="22"/>
      <c r="MKF1218" s="22"/>
      <c r="MKG1218" s="22"/>
      <c r="MKH1218" s="22"/>
      <c r="MKI1218" s="22"/>
      <c r="MKJ1218" s="22"/>
      <c r="MKK1218" s="22"/>
      <c r="MKL1218" s="22"/>
      <c r="MKM1218" s="22"/>
      <c r="MKN1218" s="22"/>
      <c r="MKO1218" s="22"/>
      <c r="MKP1218" s="22"/>
      <c r="MKQ1218" s="22"/>
      <c r="MKR1218" s="22"/>
      <c r="MKS1218" s="22"/>
      <c r="MKT1218" s="22"/>
      <c r="MKU1218" s="22"/>
      <c r="MKV1218" s="22"/>
      <c r="MKW1218" s="22"/>
      <c r="MKX1218" s="22"/>
      <c r="MKY1218" s="22"/>
      <c r="MKZ1218" s="22"/>
      <c r="MLA1218" s="22"/>
      <c r="MLB1218" s="22"/>
      <c r="MLC1218" s="22"/>
      <c r="MLD1218" s="22"/>
      <c r="MLE1218" s="22"/>
      <c r="MLF1218" s="22"/>
      <c r="MLG1218" s="22"/>
      <c r="MLH1218" s="22"/>
      <c r="MLI1218" s="22"/>
      <c r="MLJ1218" s="22"/>
      <c r="MLK1218" s="22"/>
      <c r="MLL1218" s="22"/>
      <c r="MLM1218" s="22"/>
      <c r="MLN1218" s="22"/>
      <c r="MLO1218" s="22"/>
      <c r="MLP1218" s="22"/>
      <c r="MLQ1218" s="22"/>
      <c r="MLR1218" s="22"/>
      <c r="MLS1218" s="22"/>
      <c r="MLT1218" s="22"/>
      <c r="MLU1218" s="22"/>
      <c r="MLV1218" s="22"/>
      <c r="MLW1218" s="22"/>
      <c r="MLX1218" s="22"/>
      <c r="MLY1218" s="22"/>
      <c r="MLZ1218" s="22"/>
      <c r="MMA1218" s="22"/>
      <c r="MMB1218" s="22"/>
      <c r="MMC1218" s="22"/>
      <c r="MMD1218" s="22"/>
      <c r="MME1218" s="22"/>
      <c r="MMF1218" s="22"/>
      <c r="MMG1218" s="22"/>
      <c r="MMH1218" s="22"/>
      <c r="MMI1218" s="22"/>
      <c r="MMJ1218" s="22"/>
      <c r="MMK1218" s="22"/>
      <c r="MML1218" s="22"/>
      <c r="MMM1218" s="22"/>
      <c r="MMN1218" s="22"/>
      <c r="MMO1218" s="22"/>
      <c r="MMP1218" s="22"/>
      <c r="MMQ1218" s="22"/>
      <c r="MMR1218" s="22"/>
      <c r="MMS1218" s="22"/>
      <c r="MMT1218" s="22"/>
      <c r="MMU1218" s="22"/>
      <c r="MMV1218" s="22"/>
      <c r="MMW1218" s="22"/>
      <c r="MMX1218" s="22"/>
      <c r="MMY1218" s="22"/>
      <c r="MMZ1218" s="22"/>
      <c r="MNA1218" s="22"/>
      <c r="MNB1218" s="22"/>
      <c r="MNC1218" s="22"/>
      <c r="MND1218" s="22"/>
      <c r="MNE1218" s="22"/>
      <c r="MNF1218" s="22"/>
      <c r="MNG1218" s="22"/>
      <c r="MNH1218" s="22"/>
      <c r="MNI1218" s="22"/>
      <c r="MNJ1218" s="22"/>
      <c r="MNK1218" s="22"/>
      <c r="MNL1218" s="22"/>
      <c r="MNM1218" s="22"/>
      <c r="MNN1218" s="22"/>
      <c r="MNO1218" s="22"/>
      <c r="MNP1218" s="22"/>
      <c r="MNQ1218" s="22"/>
      <c r="MNR1218" s="22"/>
      <c r="MNS1218" s="22"/>
      <c r="MNT1218" s="22"/>
      <c r="MNU1218" s="22"/>
      <c r="MNV1218" s="22"/>
      <c r="MNW1218" s="22"/>
      <c r="MNX1218" s="22"/>
      <c r="MNY1218" s="22"/>
      <c r="MNZ1218" s="22"/>
      <c r="MOA1218" s="22"/>
      <c r="MOB1218" s="22"/>
      <c r="MOC1218" s="22"/>
      <c r="MOD1218" s="22"/>
      <c r="MOE1218" s="22"/>
      <c r="MOF1218" s="22"/>
      <c r="MOG1218" s="22"/>
      <c r="MOH1218" s="22"/>
      <c r="MOI1218" s="22"/>
      <c r="MOJ1218" s="22"/>
      <c r="MOK1218" s="22"/>
      <c r="MOL1218" s="22"/>
      <c r="MOM1218" s="22"/>
      <c r="MON1218" s="22"/>
      <c r="MOO1218" s="22"/>
      <c r="MOP1218" s="22"/>
      <c r="MOQ1218" s="22"/>
      <c r="MOR1218" s="22"/>
      <c r="MOS1218" s="22"/>
      <c r="MOT1218" s="22"/>
      <c r="MOU1218" s="22"/>
      <c r="MOV1218" s="22"/>
      <c r="MOW1218" s="22"/>
      <c r="MOX1218" s="22"/>
      <c r="MOY1218" s="22"/>
      <c r="MOZ1218" s="22"/>
      <c r="MPA1218" s="22"/>
      <c r="MPB1218" s="22"/>
      <c r="MPC1218" s="22"/>
      <c r="MPD1218" s="22"/>
      <c r="MPE1218" s="22"/>
      <c r="MPF1218" s="22"/>
      <c r="MPG1218" s="22"/>
      <c r="MPH1218" s="22"/>
      <c r="MPI1218" s="22"/>
      <c r="MPJ1218" s="22"/>
      <c r="MPK1218" s="22"/>
      <c r="MPL1218" s="22"/>
      <c r="MPM1218" s="22"/>
      <c r="MPN1218" s="22"/>
      <c r="MPO1218" s="22"/>
      <c r="MPP1218" s="22"/>
      <c r="MPQ1218" s="22"/>
      <c r="MPR1218" s="22"/>
      <c r="MPS1218" s="22"/>
      <c r="MPT1218" s="22"/>
      <c r="MPU1218" s="22"/>
      <c r="MPV1218" s="22"/>
      <c r="MPW1218" s="22"/>
      <c r="MPX1218" s="22"/>
      <c r="MPY1218" s="22"/>
      <c r="MPZ1218" s="22"/>
      <c r="MQA1218" s="22"/>
      <c r="MQB1218" s="22"/>
      <c r="MQC1218" s="22"/>
      <c r="MQD1218" s="22"/>
      <c r="MQE1218" s="22"/>
      <c r="MQF1218" s="22"/>
      <c r="MQG1218" s="22"/>
      <c r="MQH1218" s="22"/>
      <c r="MQI1218" s="22"/>
      <c r="MQJ1218" s="22"/>
      <c r="MQK1218" s="22"/>
      <c r="MQL1218" s="22"/>
      <c r="MQM1218" s="22"/>
      <c r="MQN1218" s="22"/>
      <c r="MQO1218" s="22"/>
      <c r="MQP1218" s="22"/>
      <c r="MQQ1218" s="22"/>
      <c r="MQR1218" s="22"/>
      <c r="MQS1218" s="22"/>
      <c r="MQT1218" s="22"/>
      <c r="MQU1218" s="22"/>
      <c r="MQV1218" s="22"/>
      <c r="MQW1218" s="22"/>
      <c r="MQX1218" s="22"/>
      <c r="MQY1218" s="22"/>
      <c r="MQZ1218" s="22"/>
      <c r="MRA1218" s="22"/>
      <c r="MRB1218" s="22"/>
      <c r="MRC1218" s="22"/>
      <c r="MRD1218" s="22"/>
      <c r="MRE1218" s="22"/>
      <c r="MRF1218" s="22"/>
      <c r="MRG1218" s="22"/>
      <c r="MRH1218" s="22"/>
      <c r="MRI1218" s="22"/>
      <c r="MRJ1218" s="22"/>
      <c r="MRK1218" s="22"/>
      <c r="MRL1218" s="22"/>
      <c r="MRM1218" s="22"/>
      <c r="MRN1218" s="22"/>
      <c r="MRO1218" s="22"/>
      <c r="MRP1218" s="22"/>
      <c r="MRQ1218" s="22"/>
      <c r="MRR1218" s="22"/>
      <c r="MRS1218" s="22"/>
      <c r="MRT1218" s="22"/>
      <c r="MRU1218" s="22"/>
      <c r="MRV1218" s="22"/>
      <c r="MRW1218" s="22"/>
      <c r="MRX1218" s="22"/>
      <c r="MRY1218" s="22"/>
      <c r="MRZ1218" s="22"/>
      <c r="MSA1218" s="22"/>
      <c r="MSB1218" s="22"/>
      <c r="MSC1218" s="22"/>
      <c r="MSD1218" s="22"/>
      <c r="MSE1218" s="22"/>
      <c r="MSF1218" s="22"/>
      <c r="MSG1218" s="22"/>
      <c r="MSH1218" s="22"/>
      <c r="MSI1218" s="22"/>
      <c r="MSJ1218" s="22"/>
      <c r="MSK1218" s="22"/>
      <c r="MSL1218" s="22"/>
      <c r="MSM1218" s="22"/>
      <c r="MSN1218" s="22"/>
      <c r="MSO1218" s="22"/>
      <c r="MSP1218" s="22"/>
      <c r="MSQ1218" s="22"/>
      <c r="MSR1218" s="22"/>
      <c r="MSS1218" s="22"/>
      <c r="MST1218" s="22"/>
      <c r="MSU1218" s="22"/>
      <c r="MSV1218" s="22"/>
      <c r="MSW1218" s="22"/>
      <c r="MSX1218" s="22"/>
      <c r="MSY1218" s="22"/>
      <c r="MSZ1218" s="22"/>
      <c r="MTA1218" s="22"/>
      <c r="MTB1218" s="22"/>
      <c r="MTC1218" s="22"/>
      <c r="MTD1218" s="22"/>
      <c r="MTE1218" s="22"/>
      <c r="MTF1218" s="22"/>
      <c r="MTG1218" s="22"/>
      <c r="MTH1218" s="22"/>
      <c r="MTI1218" s="22"/>
      <c r="MTJ1218" s="22"/>
      <c r="MTK1218" s="22"/>
      <c r="MTL1218" s="22"/>
      <c r="MTM1218" s="22"/>
      <c r="MTN1218" s="22"/>
      <c r="MTO1218" s="22"/>
      <c r="MTP1218" s="22"/>
      <c r="MTQ1218" s="22"/>
      <c r="MTR1218" s="22"/>
      <c r="MTS1218" s="22"/>
      <c r="MTT1218" s="22"/>
      <c r="MTU1218" s="22"/>
      <c r="MTV1218" s="22"/>
      <c r="MTW1218" s="22"/>
      <c r="MTX1218" s="22"/>
      <c r="MTY1218" s="22"/>
      <c r="MTZ1218" s="22"/>
      <c r="MUA1218" s="22"/>
      <c r="MUB1218" s="22"/>
      <c r="MUC1218" s="22"/>
      <c r="MUD1218" s="22"/>
      <c r="MUE1218" s="22"/>
      <c r="MUF1218" s="22"/>
      <c r="MUG1218" s="22"/>
      <c r="MUH1218" s="22"/>
      <c r="MUI1218" s="22"/>
      <c r="MUJ1218" s="22"/>
      <c r="MUK1218" s="22"/>
      <c r="MUL1218" s="22"/>
      <c r="MUM1218" s="22"/>
      <c r="MUN1218" s="22"/>
      <c r="MUO1218" s="22"/>
      <c r="MUP1218" s="22"/>
      <c r="MUQ1218" s="22"/>
      <c r="MUR1218" s="22"/>
      <c r="MUS1218" s="22"/>
      <c r="MUT1218" s="22"/>
      <c r="MUU1218" s="22"/>
      <c r="MUV1218" s="22"/>
      <c r="MUW1218" s="22"/>
      <c r="MUX1218" s="22"/>
      <c r="MUY1218" s="22"/>
      <c r="MUZ1218" s="22"/>
      <c r="MVA1218" s="22"/>
      <c r="MVB1218" s="22"/>
      <c r="MVC1218" s="22"/>
      <c r="MVD1218" s="22"/>
      <c r="MVE1218" s="22"/>
      <c r="MVF1218" s="22"/>
      <c r="MVG1218" s="22"/>
      <c r="MVH1218" s="22"/>
      <c r="MVI1218" s="22"/>
      <c r="MVJ1218" s="22"/>
      <c r="MVK1218" s="22"/>
      <c r="MVL1218" s="22"/>
      <c r="MVM1218" s="22"/>
      <c r="MVN1218" s="22"/>
      <c r="MVO1218" s="22"/>
      <c r="MVP1218" s="22"/>
      <c r="MVQ1218" s="22"/>
      <c r="MVR1218" s="22"/>
      <c r="MVS1218" s="22"/>
      <c r="MVT1218" s="22"/>
      <c r="MVU1218" s="22"/>
      <c r="MVV1218" s="22"/>
      <c r="MVW1218" s="22"/>
      <c r="MVX1218" s="22"/>
      <c r="MVY1218" s="22"/>
      <c r="MVZ1218" s="22"/>
      <c r="MWA1218" s="22"/>
      <c r="MWB1218" s="22"/>
      <c r="MWC1218" s="22"/>
      <c r="MWD1218" s="22"/>
      <c r="MWE1218" s="22"/>
      <c r="MWF1218" s="22"/>
      <c r="MWG1218" s="22"/>
      <c r="MWH1218" s="22"/>
      <c r="MWI1218" s="22"/>
      <c r="MWJ1218" s="22"/>
      <c r="MWK1218" s="22"/>
      <c r="MWL1218" s="22"/>
      <c r="MWM1218" s="22"/>
      <c r="MWN1218" s="22"/>
      <c r="MWO1218" s="22"/>
      <c r="MWP1218" s="22"/>
      <c r="MWQ1218" s="22"/>
      <c r="MWR1218" s="22"/>
      <c r="MWS1218" s="22"/>
      <c r="MWT1218" s="22"/>
      <c r="MWU1218" s="22"/>
      <c r="MWV1218" s="22"/>
      <c r="MWW1218" s="22"/>
      <c r="MWX1218" s="22"/>
      <c r="MWY1218" s="22"/>
      <c r="MWZ1218" s="22"/>
      <c r="MXA1218" s="22"/>
      <c r="MXB1218" s="22"/>
      <c r="MXC1218" s="22"/>
      <c r="MXD1218" s="22"/>
      <c r="MXE1218" s="22"/>
      <c r="MXF1218" s="22"/>
      <c r="MXG1218" s="22"/>
      <c r="MXH1218" s="22"/>
      <c r="MXI1218" s="22"/>
      <c r="MXJ1218" s="22"/>
      <c r="MXK1218" s="22"/>
      <c r="MXL1218" s="22"/>
      <c r="MXM1218" s="22"/>
      <c r="MXN1218" s="22"/>
      <c r="MXO1218" s="22"/>
      <c r="MXP1218" s="22"/>
      <c r="MXQ1218" s="22"/>
      <c r="MXR1218" s="22"/>
      <c r="MXS1218" s="22"/>
      <c r="MXT1218" s="22"/>
      <c r="MXU1218" s="22"/>
      <c r="MXV1218" s="22"/>
      <c r="MXW1218" s="22"/>
      <c r="MXX1218" s="22"/>
      <c r="MXY1218" s="22"/>
      <c r="MXZ1218" s="22"/>
      <c r="MYA1218" s="22"/>
      <c r="MYB1218" s="22"/>
      <c r="MYC1218" s="22"/>
      <c r="MYD1218" s="22"/>
      <c r="MYE1218" s="22"/>
      <c r="MYF1218" s="22"/>
      <c r="MYG1218" s="22"/>
      <c r="MYH1218" s="22"/>
      <c r="MYI1218" s="22"/>
      <c r="MYJ1218" s="22"/>
      <c r="MYK1218" s="22"/>
      <c r="MYL1218" s="22"/>
      <c r="MYM1218" s="22"/>
      <c r="MYN1218" s="22"/>
      <c r="MYO1218" s="22"/>
      <c r="MYP1218" s="22"/>
      <c r="MYQ1218" s="22"/>
      <c r="MYR1218" s="22"/>
      <c r="MYS1218" s="22"/>
      <c r="MYT1218" s="22"/>
      <c r="MYU1218" s="22"/>
      <c r="MYV1218" s="22"/>
      <c r="MYW1218" s="22"/>
      <c r="MYX1218" s="22"/>
      <c r="MYY1218" s="22"/>
      <c r="MYZ1218" s="22"/>
      <c r="MZA1218" s="22"/>
      <c r="MZB1218" s="22"/>
      <c r="MZC1218" s="22"/>
      <c r="MZD1218" s="22"/>
      <c r="MZE1218" s="22"/>
      <c r="MZF1218" s="22"/>
      <c r="MZG1218" s="22"/>
      <c r="MZH1218" s="22"/>
      <c r="MZI1218" s="22"/>
      <c r="MZJ1218" s="22"/>
      <c r="MZK1218" s="22"/>
      <c r="MZL1218" s="22"/>
      <c r="MZM1218" s="22"/>
      <c r="MZN1218" s="22"/>
      <c r="MZO1218" s="22"/>
      <c r="MZP1218" s="22"/>
      <c r="MZQ1218" s="22"/>
      <c r="MZR1218" s="22"/>
      <c r="MZS1218" s="22"/>
      <c r="MZT1218" s="22"/>
      <c r="MZU1218" s="22"/>
      <c r="MZV1218" s="22"/>
      <c r="MZW1218" s="22"/>
      <c r="MZX1218" s="22"/>
      <c r="MZY1218" s="22"/>
      <c r="MZZ1218" s="22"/>
      <c r="NAA1218" s="22"/>
      <c r="NAB1218" s="22"/>
      <c r="NAC1218" s="22"/>
      <c r="NAD1218" s="22"/>
      <c r="NAE1218" s="22"/>
      <c r="NAF1218" s="22"/>
      <c r="NAG1218" s="22"/>
      <c r="NAH1218" s="22"/>
      <c r="NAI1218" s="22"/>
      <c r="NAJ1218" s="22"/>
      <c r="NAK1218" s="22"/>
      <c r="NAL1218" s="22"/>
      <c r="NAM1218" s="22"/>
      <c r="NAN1218" s="22"/>
      <c r="NAO1218" s="22"/>
      <c r="NAP1218" s="22"/>
      <c r="NAQ1218" s="22"/>
      <c r="NAR1218" s="22"/>
      <c r="NAS1218" s="22"/>
      <c r="NAT1218" s="22"/>
      <c r="NAU1218" s="22"/>
      <c r="NAV1218" s="22"/>
      <c r="NAW1218" s="22"/>
      <c r="NAX1218" s="22"/>
      <c r="NAY1218" s="22"/>
      <c r="NAZ1218" s="22"/>
      <c r="NBA1218" s="22"/>
      <c r="NBB1218" s="22"/>
      <c r="NBC1218" s="22"/>
      <c r="NBD1218" s="22"/>
      <c r="NBE1218" s="22"/>
      <c r="NBF1218" s="22"/>
      <c r="NBG1218" s="22"/>
      <c r="NBH1218" s="22"/>
      <c r="NBI1218" s="22"/>
      <c r="NBJ1218" s="22"/>
      <c r="NBK1218" s="22"/>
      <c r="NBL1218" s="22"/>
      <c r="NBM1218" s="22"/>
      <c r="NBN1218" s="22"/>
      <c r="NBO1218" s="22"/>
      <c r="NBP1218" s="22"/>
      <c r="NBQ1218" s="22"/>
      <c r="NBR1218" s="22"/>
      <c r="NBS1218" s="22"/>
      <c r="NBT1218" s="22"/>
      <c r="NBU1218" s="22"/>
      <c r="NBV1218" s="22"/>
      <c r="NBW1218" s="22"/>
      <c r="NBX1218" s="22"/>
      <c r="NBY1218" s="22"/>
      <c r="NBZ1218" s="22"/>
      <c r="NCA1218" s="22"/>
      <c r="NCB1218" s="22"/>
      <c r="NCC1218" s="22"/>
      <c r="NCD1218" s="22"/>
      <c r="NCE1218" s="22"/>
      <c r="NCF1218" s="22"/>
      <c r="NCG1218" s="22"/>
      <c r="NCH1218" s="22"/>
      <c r="NCI1218" s="22"/>
      <c r="NCJ1218" s="22"/>
      <c r="NCK1218" s="22"/>
      <c r="NCL1218" s="22"/>
      <c r="NCM1218" s="22"/>
      <c r="NCN1218" s="22"/>
      <c r="NCO1218" s="22"/>
      <c r="NCP1218" s="22"/>
      <c r="NCQ1218" s="22"/>
      <c r="NCR1218" s="22"/>
      <c r="NCS1218" s="22"/>
      <c r="NCT1218" s="22"/>
      <c r="NCU1218" s="22"/>
      <c r="NCV1218" s="22"/>
      <c r="NCW1218" s="22"/>
      <c r="NCX1218" s="22"/>
      <c r="NCY1218" s="22"/>
      <c r="NCZ1218" s="22"/>
      <c r="NDA1218" s="22"/>
      <c r="NDB1218" s="22"/>
      <c r="NDC1218" s="22"/>
      <c r="NDD1218" s="22"/>
      <c r="NDE1218" s="22"/>
      <c r="NDF1218" s="22"/>
      <c r="NDG1218" s="22"/>
      <c r="NDH1218" s="22"/>
      <c r="NDI1218" s="22"/>
      <c r="NDJ1218" s="22"/>
      <c r="NDK1218" s="22"/>
      <c r="NDL1218" s="22"/>
      <c r="NDM1218" s="22"/>
      <c r="NDN1218" s="22"/>
      <c r="NDO1218" s="22"/>
      <c r="NDP1218" s="22"/>
      <c r="NDQ1218" s="22"/>
      <c r="NDR1218" s="22"/>
      <c r="NDS1218" s="22"/>
      <c r="NDT1218" s="22"/>
      <c r="NDU1218" s="22"/>
      <c r="NDV1218" s="22"/>
      <c r="NDW1218" s="22"/>
      <c r="NDX1218" s="22"/>
      <c r="NDY1218" s="22"/>
      <c r="NDZ1218" s="22"/>
      <c r="NEA1218" s="22"/>
      <c r="NEB1218" s="22"/>
      <c r="NEC1218" s="22"/>
      <c r="NED1218" s="22"/>
      <c r="NEE1218" s="22"/>
      <c r="NEF1218" s="22"/>
      <c r="NEG1218" s="22"/>
      <c r="NEH1218" s="22"/>
      <c r="NEI1218" s="22"/>
      <c r="NEJ1218" s="22"/>
      <c r="NEK1218" s="22"/>
      <c r="NEL1218" s="22"/>
      <c r="NEM1218" s="22"/>
      <c r="NEN1218" s="22"/>
      <c r="NEO1218" s="22"/>
      <c r="NEP1218" s="22"/>
      <c r="NEQ1218" s="22"/>
      <c r="NER1218" s="22"/>
      <c r="NES1218" s="22"/>
      <c r="NET1218" s="22"/>
      <c r="NEU1218" s="22"/>
      <c r="NEV1218" s="22"/>
      <c r="NEW1218" s="22"/>
      <c r="NEX1218" s="22"/>
      <c r="NEY1218" s="22"/>
      <c r="NEZ1218" s="22"/>
      <c r="NFA1218" s="22"/>
      <c r="NFB1218" s="22"/>
      <c r="NFC1218" s="22"/>
      <c r="NFD1218" s="22"/>
      <c r="NFE1218" s="22"/>
      <c r="NFF1218" s="22"/>
      <c r="NFG1218" s="22"/>
      <c r="NFH1218" s="22"/>
      <c r="NFI1218" s="22"/>
      <c r="NFJ1218" s="22"/>
      <c r="NFK1218" s="22"/>
      <c r="NFL1218" s="22"/>
      <c r="NFM1218" s="22"/>
      <c r="NFN1218" s="22"/>
      <c r="NFO1218" s="22"/>
      <c r="NFP1218" s="22"/>
      <c r="NFQ1218" s="22"/>
      <c r="NFR1218" s="22"/>
      <c r="NFS1218" s="22"/>
      <c r="NFT1218" s="22"/>
      <c r="NFU1218" s="22"/>
      <c r="NFV1218" s="22"/>
      <c r="NFW1218" s="22"/>
      <c r="NFX1218" s="22"/>
      <c r="NFY1218" s="22"/>
      <c r="NFZ1218" s="22"/>
      <c r="NGA1218" s="22"/>
      <c r="NGB1218" s="22"/>
      <c r="NGC1218" s="22"/>
      <c r="NGD1218" s="22"/>
      <c r="NGE1218" s="22"/>
      <c r="NGF1218" s="22"/>
      <c r="NGG1218" s="22"/>
      <c r="NGH1218" s="22"/>
      <c r="NGI1218" s="22"/>
      <c r="NGJ1218" s="22"/>
      <c r="NGK1218" s="22"/>
      <c r="NGL1218" s="22"/>
      <c r="NGM1218" s="22"/>
      <c r="NGN1218" s="22"/>
      <c r="NGO1218" s="22"/>
      <c r="NGP1218" s="22"/>
      <c r="NGQ1218" s="22"/>
      <c r="NGR1218" s="22"/>
      <c r="NGS1218" s="22"/>
      <c r="NGT1218" s="22"/>
      <c r="NGU1218" s="22"/>
      <c r="NGV1218" s="22"/>
      <c r="NGW1218" s="22"/>
      <c r="NGX1218" s="22"/>
      <c r="NGY1218" s="22"/>
      <c r="NGZ1218" s="22"/>
      <c r="NHA1218" s="22"/>
      <c r="NHB1218" s="22"/>
      <c r="NHC1218" s="22"/>
      <c r="NHD1218" s="22"/>
      <c r="NHE1218" s="22"/>
      <c r="NHF1218" s="22"/>
      <c r="NHG1218" s="22"/>
      <c r="NHH1218" s="22"/>
      <c r="NHI1218" s="22"/>
      <c r="NHJ1218" s="22"/>
      <c r="NHK1218" s="22"/>
      <c r="NHL1218" s="22"/>
      <c r="NHM1218" s="22"/>
      <c r="NHN1218" s="22"/>
      <c r="NHO1218" s="22"/>
      <c r="NHP1218" s="22"/>
      <c r="NHQ1218" s="22"/>
      <c r="NHR1218" s="22"/>
      <c r="NHS1218" s="22"/>
      <c r="NHT1218" s="22"/>
      <c r="NHU1218" s="22"/>
      <c r="NHV1218" s="22"/>
      <c r="NHW1218" s="22"/>
      <c r="NHX1218" s="22"/>
      <c r="NHY1218" s="22"/>
      <c r="NHZ1218" s="22"/>
      <c r="NIA1218" s="22"/>
      <c r="NIB1218" s="22"/>
      <c r="NIC1218" s="22"/>
      <c r="NID1218" s="22"/>
      <c r="NIE1218" s="22"/>
      <c r="NIF1218" s="22"/>
      <c r="NIG1218" s="22"/>
      <c r="NIH1218" s="22"/>
      <c r="NII1218" s="22"/>
      <c r="NIJ1218" s="22"/>
      <c r="NIK1218" s="22"/>
      <c r="NIL1218" s="22"/>
      <c r="NIM1218" s="22"/>
      <c r="NIN1218" s="22"/>
      <c r="NIO1218" s="22"/>
      <c r="NIP1218" s="22"/>
      <c r="NIQ1218" s="22"/>
      <c r="NIR1218" s="22"/>
      <c r="NIS1218" s="22"/>
      <c r="NIT1218" s="22"/>
      <c r="NIU1218" s="22"/>
      <c r="NIV1218" s="22"/>
      <c r="NIW1218" s="22"/>
      <c r="NIX1218" s="22"/>
      <c r="NIY1218" s="22"/>
      <c r="NIZ1218" s="22"/>
      <c r="NJA1218" s="22"/>
      <c r="NJB1218" s="22"/>
      <c r="NJC1218" s="22"/>
      <c r="NJD1218" s="22"/>
      <c r="NJE1218" s="22"/>
      <c r="NJF1218" s="22"/>
      <c r="NJG1218" s="22"/>
      <c r="NJH1218" s="22"/>
      <c r="NJI1218" s="22"/>
      <c r="NJJ1218" s="22"/>
      <c r="NJK1218" s="22"/>
      <c r="NJL1218" s="22"/>
      <c r="NJM1218" s="22"/>
      <c r="NJN1218" s="22"/>
      <c r="NJO1218" s="22"/>
      <c r="NJP1218" s="22"/>
      <c r="NJQ1218" s="22"/>
      <c r="NJR1218" s="22"/>
      <c r="NJS1218" s="22"/>
      <c r="NJT1218" s="22"/>
      <c r="NJU1218" s="22"/>
      <c r="NJV1218" s="22"/>
      <c r="NJW1218" s="22"/>
      <c r="NJX1218" s="22"/>
      <c r="NJY1218" s="22"/>
      <c r="NJZ1218" s="22"/>
      <c r="NKA1218" s="22"/>
      <c r="NKB1218" s="22"/>
      <c r="NKC1218" s="22"/>
      <c r="NKD1218" s="22"/>
      <c r="NKE1218" s="22"/>
      <c r="NKF1218" s="22"/>
      <c r="NKG1218" s="22"/>
      <c r="NKH1218" s="22"/>
      <c r="NKI1218" s="22"/>
      <c r="NKJ1218" s="22"/>
      <c r="NKK1218" s="22"/>
      <c r="NKL1218" s="22"/>
      <c r="NKM1218" s="22"/>
      <c r="NKN1218" s="22"/>
      <c r="NKO1218" s="22"/>
      <c r="NKP1218" s="22"/>
      <c r="NKQ1218" s="22"/>
      <c r="NKR1218" s="22"/>
      <c r="NKS1218" s="22"/>
      <c r="NKT1218" s="22"/>
      <c r="NKU1218" s="22"/>
      <c r="NKV1218" s="22"/>
      <c r="NKW1218" s="22"/>
      <c r="NKX1218" s="22"/>
      <c r="NKY1218" s="22"/>
      <c r="NKZ1218" s="22"/>
      <c r="NLA1218" s="22"/>
      <c r="NLB1218" s="22"/>
      <c r="NLC1218" s="22"/>
      <c r="NLD1218" s="22"/>
      <c r="NLE1218" s="22"/>
      <c r="NLF1218" s="22"/>
      <c r="NLG1218" s="22"/>
      <c r="NLH1218" s="22"/>
      <c r="NLI1218" s="22"/>
      <c r="NLJ1218" s="22"/>
      <c r="NLK1218" s="22"/>
      <c r="NLL1218" s="22"/>
      <c r="NLM1218" s="22"/>
      <c r="NLN1218" s="22"/>
      <c r="NLO1218" s="22"/>
      <c r="NLP1218" s="22"/>
      <c r="NLQ1218" s="22"/>
      <c r="NLR1218" s="22"/>
      <c r="NLS1218" s="22"/>
      <c r="NLT1218" s="22"/>
      <c r="NLU1218" s="22"/>
      <c r="NLV1218" s="22"/>
      <c r="NLW1218" s="22"/>
      <c r="NLX1218" s="22"/>
      <c r="NLY1218" s="22"/>
      <c r="NLZ1218" s="22"/>
      <c r="NMA1218" s="22"/>
      <c r="NMB1218" s="22"/>
      <c r="NMC1218" s="22"/>
      <c r="NMD1218" s="22"/>
      <c r="NME1218" s="22"/>
      <c r="NMF1218" s="22"/>
      <c r="NMG1218" s="22"/>
      <c r="NMH1218" s="22"/>
      <c r="NMI1218" s="22"/>
      <c r="NMJ1218" s="22"/>
      <c r="NMK1218" s="22"/>
      <c r="NML1218" s="22"/>
      <c r="NMM1218" s="22"/>
      <c r="NMN1218" s="22"/>
      <c r="NMO1218" s="22"/>
      <c r="NMP1218" s="22"/>
      <c r="NMQ1218" s="22"/>
      <c r="NMR1218" s="22"/>
      <c r="NMS1218" s="22"/>
      <c r="NMT1218" s="22"/>
      <c r="NMU1218" s="22"/>
      <c r="NMV1218" s="22"/>
      <c r="NMW1218" s="22"/>
      <c r="NMX1218" s="22"/>
      <c r="NMY1218" s="22"/>
      <c r="NMZ1218" s="22"/>
      <c r="NNA1218" s="22"/>
      <c r="NNB1218" s="22"/>
      <c r="NNC1218" s="22"/>
      <c r="NND1218" s="22"/>
      <c r="NNE1218" s="22"/>
      <c r="NNF1218" s="22"/>
      <c r="NNG1218" s="22"/>
      <c r="NNH1218" s="22"/>
      <c r="NNI1218" s="22"/>
      <c r="NNJ1218" s="22"/>
      <c r="NNK1218" s="22"/>
      <c r="NNL1218" s="22"/>
      <c r="NNM1218" s="22"/>
      <c r="NNN1218" s="22"/>
      <c r="NNO1218" s="22"/>
      <c r="NNP1218" s="22"/>
      <c r="NNQ1218" s="22"/>
      <c r="NNR1218" s="22"/>
      <c r="NNS1218" s="22"/>
      <c r="NNT1218" s="22"/>
      <c r="NNU1218" s="22"/>
      <c r="NNV1218" s="22"/>
      <c r="NNW1218" s="22"/>
      <c r="NNX1218" s="22"/>
      <c r="NNY1218" s="22"/>
      <c r="NNZ1218" s="22"/>
      <c r="NOA1218" s="22"/>
      <c r="NOB1218" s="22"/>
      <c r="NOC1218" s="22"/>
      <c r="NOD1218" s="22"/>
      <c r="NOE1218" s="22"/>
      <c r="NOF1218" s="22"/>
      <c r="NOG1218" s="22"/>
      <c r="NOH1218" s="22"/>
      <c r="NOI1218" s="22"/>
      <c r="NOJ1218" s="22"/>
      <c r="NOK1218" s="22"/>
      <c r="NOL1218" s="22"/>
      <c r="NOM1218" s="22"/>
      <c r="NON1218" s="22"/>
      <c r="NOO1218" s="22"/>
      <c r="NOP1218" s="22"/>
      <c r="NOQ1218" s="22"/>
      <c r="NOR1218" s="22"/>
      <c r="NOS1218" s="22"/>
      <c r="NOT1218" s="22"/>
      <c r="NOU1218" s="22"/>
      <c r="NOV1218" s="22"/>
      <c r="NOW1218" s="22"/>
      <c r="NOX1218" s="22"/>
      <c r="NOY1218" s="22"/>
      <c r="NOZ1218" s="22"/>
      <c r="NPA1218" s="22"/>
      <c r="NPB1218" s="22"/>
      <c r="NPC1218" s="22"/>
      <c r="NPD1218" s="22"/>
      <c r="NPE1218" s="22"/>
      <c r="NPF1218" s="22"/>
      <c r="NPG1218" s="22"/>
      <c r="NPH1218" s="22"/>
      <c r="NPI1218" s="22"/>
      <c r="NPJ1218" s="22"/>
      <c r="NPK1218" s="22"/>
      <c r="NPL1218" s="22"/>
      <c r="NPM1218" s="22"/>
      <c r="NPN1218" s="22"/>
      <c r="NPO1218" s="22"/>
      <c r="NPP1218" s="22"/>
      <c r="NPQ1218" s="22"/>
      <c r="NPR1218" s="22"/>
      <c r="NPS1218" s="22"/>
      <c r="NPT1218" s="22"/>
      <c r="NPU1218" s="22"/>
      <c r="NPV1218" s="22"/>
      <c r="NPW1218" s="22"/>
      <c r="NPX1218" s="22"/>
      <c r="NPY1218" s="22"/>
      <c r="NPZ1218" s="22"/>
      <c r="NQA1218" s="22"/>
      <c r="NQB1218" s="22"/>
      <c r="NQC1218" s="22"/>
      <c r="NQD1218" s="22"/>
      <c r="NQE1218" s="22"/>
      <c r="NQF1218" s="22"/>
      <c r="NQG1218" s="22"/>
      <c r="NQH1218" s="22"/>
      <c r="NQI1218" s="22"/>
      <c r="NQJ1218" s="22"/>
      <c r="NQK1218" s="22"/>
      <c r="NQL1218" s="22"/>
      <c r="NQM1218" s="22"/>
      <c r="NQN1218" s="22"/>
      <c r="NQO1218" s="22"/>
      <c r="NQP1218" s="22"/>
      <c r="NQQ1218" s="22"/>
      <c r="NQR1218" s="22"/>
      <c r="NQS1218" s="22"/>
      <c r="NQT1218" s="22"/>
      <c r="NQU1218" s="22"/>
      <c r="NQV1218" s="22"/>
      <c r="NQW1218" s="22"/>
      <c r="NQX1218" s="22"/>
      <c r="NQY1218" s="22"/>
      <c r="NQZ1218" s="22"/>
      <c r="NRA1218" s="22"/>
      <c r="NRB1218" s="22"/>
      <c r="NRC1218" s="22"/>
      <c r="NRD1218" s="22"/>
      <c r="NRE1218" s="22"/>
      <c r="NRF1218" s="22"/>
      <c r="NRG1218" s="22"/>
      <c r="NRH1218" s="22"/>
      <c r="NRI1218" s="22"/>
      <c r="NRJ1218" s="22"/>
      <c r="NRK1218" s="22"/>
      <c r="NRL1218" s="22"/>
      <c r="NRM1218" s="22"/>
      <c r="NRN1218" s="22"/>
      <c r="NRO1218" s="22"/>
      <c r="NRP1218" s="22"/>
      <c r="NRQ1218" s="22"/>
      <c r="NRR1218" s="22"/>
      <c r="NRS1218" s="22"/>
      <c r="NRT1218" s="22"/>
      <c r="NRU1218" s="22"/>
      <c r="NRV1218" s="22"/>
      <c r="NRW1218" s="22"/>
      <c r="NRX1218" s="22"/>
      <c r="NRY1218" s="22"/>
      <c r="NRZ1218" s="22"/>
      <c r="NSA1218" s="22"/>
      <c r="NSB1218" s="22"/>
      <c r="NSC1218" s="22"/>
      <c r="NSD1218" s="22"/>
      <c r="NSE1218" s="22"/>
      <c r="NSF1218" s="22"/>
      <c r="NSG1218" s="22"/>
      <c r="NSH1218" s="22"/>
      <c r="NSI1218" s="22"/>
      <c r="NSJ1218" s="22"/>
      <c r="NSK1218" s="22"/>
      <c r="NSL1218" s="22"/>
      <c r="NSM1218" s="22"/>
      <c r="NSN1218" s="22"/>
      <c r="NSO1218" s="22"/>
      <c r="NSP1218" s="22"/>
      <c r="NSQ1218" s="22"/>
      <c r="NSR1218" s="22"/>
      <c r="NSS1218" s="22"/>
      <c r="NST1218" s="22"/>
      <c r="NSU1218" s="22"/>
      <c r="NSV1218" s="22"/>
      <c r="NSW1218" s="22"/>
      <c r="NSX1218" s="22"/>
      <c r="NSY1218" s="22"/>
      <c r="NSZ1218" s="22"/>
      <c r="NTA1218" s="22"/>
      <c r="NTB1218" s="22"/>
      <c r="NTC1218" s="22"/>
      <c r="NTD1218" s="22"/>
      <c r="NTE1218" s="22"/>
      <c r="NTF1218" s="22"/>
      <c r="NTG1218" s="22"/>
      <c r="NTH1218" s="22"/>
      <c r="NTI1218" s="22"/>
      <c r="NTJ1218" s="22"/>
      <c r="NTK1218" s="22"/>
      <c r="NTL1218" s="22"/>
      <c r="NTM1218" s="22"/>
      <c r="NTN1218" s="22"/>
      <c r="NTO1218" s="22"/>
      <c r="NTP1218" s="22"/>
      <c r="NTQ1218" s="22"/>
      <c r="NTR1218" s="22"/>
      <c r="NTS1218" s="22"/>
      <c r="NTT1218" s="22"/>
      <c r="NTU1218" s="22"/>
      <c r="NTV1218" s="22"/>
      <c r="NTW1218" s="22"/>
      <c r="NTX1218" s="22"/>
      <c r="NTY1218" s="22"/>
      <c r="NTZ1218" s="22"/>
      <c r="NUA1218" s="22"/>
      <c r="NUB1218" s="22"/>
      <c r="NUC1218" s="22"/>
      <c r="NUD1218" s="22"/>
      <c r="NUE1218" s="22"/>
      <c r="NUF1218" s="22"/>
      <c r="NUG1218" s="22"/>
      <c r="NUH1218" s="22"/>
      <c r="NUI1218" s="22"/>
      <c r="NUJ1218" s="22"/>
      <c r="NUK1218" s="22"/>
      <c r="NUL1218" s="22"/>
      <c r="NUM1218" s="22"/>
      <c r="NUN1218" s="22"/>
      <c r="NUO1218" s="22"/>
      <c r="NUP1218" s="22"/>
      <c r="NUQ1218" s="22"/>
      <c r="NUR1218" s="22"/>
      <c r="NUS1218" s="22"/>
      <c r="NUT1218" s="22"/>
      <c r="NUU1218" s="22"/>
      <c r="NUV1218" s="22"/>
      <c r="NUW1218" s="22"/>
      <c r="NUX1218" s="22"/>
      <c r="NUY1218" s="22"/>
      <c r="NUZ1218" s="22"/>
      <c r="NVA1218" s="22"/>
      <c r="NVB1218" s="22"/>
      <c r="NVC1218" s="22"/>
      <c r="NVD1218" s="22"/>
      <c r="NVE1218" s="22"/>
      <c r="NVF1218" s="22"/>
      <c r="NVG1218" s="22"/>
      <c r="NVH1218" s="22"/>
      <c r="NVI1218" s="22"/>
      <c r="NVJ1218" s="22"/>
      <c r="NVK1218" s="22"/>
      <c r="NVL1218" s="22"/>
      <c r="NVM1218" s="22"/>
      <c r="NVN1218" s="22"/>
      <c r="NVO1218" s="22"/>
      <c r="NVP1218" s="22"/>
      <c r="NVQ1218" s="22"/>
      <c r="NVR1218" s="22"/>
      <c r="NVS1218" s="22"/>
      <c r="NVT1218" s="22"/>
      <c r="NVU1218" s="22"/>
      <c r="NVV1218" s="22"/>
      <c r="NVW1218" s="22"/>
      <c r="NVX1218" s="22"/>
      <c r="NVY1218" s="22"/>
      <c r="NVZ1218" s="22"/>
      <c r="NWA1218" s="22"/>
      <c r="NWB1218" s="22"/>
      <c r="NWC1218" s="22"/>
      <c r="NWD1218" s="22"/>
      <c r="NWE1218" s="22"/>
      <c r="NWF1218" s="22"/>
      <c r="NWG1218" s="22"/>
      <c r="NWH1218" s="22"/>
      <c r="NWI1218" s="22"/>
      <c r="NWJ1218" s="22"/>
      <c r="NWK1218" s="22"/>
      <c r="NWL1218" s="22"/>
      <c r="NWM1218" s="22"/>
      <c r="NWN1218" s="22"/>
      <c r="NWO1218" s="22"/>
      <c r="NWP1218" s="22"/>
      <c r="NWQ1218" s="22"/>
      <c r="NWR1218" s="22"/>
      <c r="NWS1218" s="22"/>
      <c r="NWT1218" s="22"/>
      <c r="NWU1218" s="22"/>
      <c r="NWV1218" s="22"/>
      <c r="NWW1218" s="22"/>
      <c r="NWX1218" s="22"/>
      <c r="NWY1218" s="22"/>
      <c r="NWZ1218" s="22"/>
      <c r="NXA1218" s="22"/>
      <c r="NXB1218" s="22"/>
      <c r="NXC1218" s="22"/>
      <c r="NXD1218" s="22"/>
      <c r="NXE1218" s="22"/>
      <c r="NXF1218" s="22"/>
      <c r="NXG1218" s="22"/>
      <c r="NXH1218" s="22"/>
      <c r="NXI1218" s="22"/>
      <c r="NXJ1218" s="22"/>
      <c r="NXK1218" s="22"/>
      <c r="NXL1218" s="22"/>
      <c r="NXM1218" s="22"/>
      <c r="NXN1218" s="22"/>
      <c r="NXO1218" s="22"/>
      <c r="NXP1218" s="22"/>
      <c r="NXQ1218" s="22"/>
      <c r="NXR1218" s="22"/>
      <c r="NXS1218" s="22"/>
      <c r="NXT1218" s="22"/>
      <c r="NXU1218" s="22"/>
      <c r="NXV1218" s="22"/>
      <c r="NXW1218" s="22"/>
      <c r="NXX1218" s="22"/>
      <c r="NXY1218" s="22"/>
      <c r="NXZ1218" s="22"/>
      <c r="NYA1218" s="22"/>
      <c r="NYB1218" s="22"/>
      <c r="NYC1218" s="22"/>
      <c r="NYD1218" s="22"/>
      <c r="NYE1218" s="22"/>
      <c r="NYF1218" s="22"/>
      <c r="NYG1218" s="22"/>
      <c r="NYH1218" s="22"/>
      <c r="NYI1218" s="22"/>
      <c r="NYJ1218" s="22"/>
      <c r="NYK1218" s="22"/>
      <c r="NYL1218" s="22"/>
      <c r="NYM1218" s="22"/>
      <c r="NYN1218" s="22"/>
      <c r="NYO1218" s="22"/>
      <c r="NYP1218" s="22"/>
      <c r="NYQ1218" s="22"/>
      <c r="NYR1218" s="22"/>
      <c r="NYS1218" s="22"/>
      <c r="NYT1218" s="22"/>
      <c r="NYU1218" s="22"/>
      <c r="NYV1218" s="22"/>
      <c r="NYW1218" s="22"/>
      <c r="NYX1218" s="22"/>
      <c r="NYY1218" s="22"/>
      <c r="NYZ1218" s="22"/>
      <c r="NZA1218" s="22"/>
      <c r="NZB1218" s="22"/>
      <c r="NZC1218" s="22"/>
      <c r="NZD1218" s="22"/>
      <c r="NZE1218" s="22"/>
      <c r="NZF1218" s="22"/>
      <c r="NZG1218" s="22"/>
      <c r="NZH1218" s="22"/>
      <c r="NZI1218" s="22"/>
      <c r="NZJ1218" s="22"/>
      <c r="NZK1218" s="22"/>
      <c r="NZL1218" s="22"/>
      <c r="NZM1218" s="22"/>
      <c r="NZN1218" s="22"/>
      <c r="NZO1218" s="22"/>
      <c r="NZP1218" s="22"/>
      <c r="NZQ1218" s="22"/>
      <c r="NZR1218" s="22"/>
      <c r="NZS1218" s="22"/>
      <c r="NZT1218" s="22"/>
      <c r="NZU1218" s="22"/>
      <c r="NZV1218" s="22"/>
      <c r="NZW1218" s="22"/>
      <c r="NZX1218" s="22"/>
      <c r="NZY1218" s="22"/>
      <c r="NZZ1218" s="22"/>
      <c r="OAA1218" s="22"/>
      <c r="OAB1218" s="22"/>
      <c r="OAC1218" s="22"/>
      <c r="OAD1218" s="22"/>
      <c r="OAE1218" s="22"/>
      <c r="OAF1218" s="22"/>
      <c r="OAG1218" s="22"/>
      <c r="OAH1218" s="22"/>
      <c r="OAI1218" s="22"/>
      <c r="OAJ1218" s="22"/>
      <c r="OAK1218" s="22"/>
      <c r="OAL1218" s="22"/>
      <c r="OAM1218" s="22"/>
      <c r="OAN1218" s="22"/>
      <c r="OAO1218" s="22"/>
      <c r="OAP1218" s="22"/>
      <c r="OAQ1218" s="22"/>
      <c r="OAR1218" s="22"/>
      <c r="OAS1218" s="22"/>
      <c r="OAT1218" s="22"/>
      <c r="OAU1218" s="22"/>
      <c r="OAV1218" s="22"/>
      <c r="OAW1218" s="22"/>
      <c r="OAX1218" s="22"/>
      <c r="OAY1218" s="22"/>
      <c r="OAZ1218" s="22"/>
      <c r="OBA1218" s="22"/>
      <c r="OBB1218" s="22"/>
      <c r="OBC1218" s="22"/>
      <c r="OBD1218" s="22"/>
      <c r="OBE1218" s="22"/>
      <c r="OBF1218" s="22"/>
      <c r="OBG1218" s="22"/>
      <c r="OBH1218" s="22"/>
      <c r="OBI1218" s="22"/>
      <c r="OBJ1218" s="22"/>
      <c r="OBK1218" s="22"/>
      <c r="OBL1218" s="22"/>
      <c r="OBM1218" s="22"/>
      <c r="OBN1218" s="22"/>
      <c r="OBO1218" s="22"/>
      <c r="OBP1218" s="22"/>
      <c r="OBQ1218" s="22"/>
      <c r="OBR1218" s="22"/>
      <c r="OBS1218" s="22"/>
      <c r="OBT1218" s="22"/>
      <c r="OBU1218" s="22"/>
      <c r="OBV1218" s="22"/>
      <c r="OBW1218" s="22"/>
      <c r="OBX1218" s="22"/>
      <c r="OBY1218" s="22"/>
      <c r="OBZ1218" s="22"/>
      <c r="OCA1218" s="22"/>
      <c r="OCB1218" s="22"/>
      <c r="OCC1218" s="22"/>
      <c r="OCD1218" s="22"/>
      <c r="OCE1218" s="22"/>
      <c r="OCF1218" s="22"/>
      <c r="OCG1218" s="22"/>
      <c r="OCH1218" s="22"/>
      <c r="OCI1218" s="22"/>
      <c r="OCJ1218" s="22"/>
      <c r="OCK1218" s="22"/>
      <c r="OCL1218" s="22"/>
      <c r="OCM1218" s="22"/>
      <c r="OCN1218" s="22"/>
      <c r="OCO1218" s="22"/>
      <c r="OCP1218" s="22"/>
      <c r="OCQ1218" s="22"/>
      <c r="OCR1218" s="22"/>
      <c r="OCS1218" s="22"/>
      <c r="OCT1218" s="22"/>
      <c r="OCU1218" s="22"/>
      <c r="OCV1218" s="22"/>
      <c r="OCW1218" s="22"/>
      <c r="OCX1218" s="22"/>
      <c r="OCY1218" s="22"/>
      <c r="OCZ1218" s="22"/>
      <c r="ODA1218" s="22"/>
      <c r="ODB1218" s="22"/>
      <c r="ODC1218" s="22"/>
      <c r="ODD1218" s="22"/>
      <c r="ODE1218" s="22"/>
      <c r="ODF1218" s="22"/>
      <c r="ODG1218" s="22"/>
      <c r="ODH1218" s="22"/>
      <c r="ODI1218" s="22"/>
      <c r="ODJ1218" s="22"/>
      <c r="ODK1218" s="22"/>
      <c r="ODL1218" s="22"/>
      <c r="ODM1218" s="22"/>
      <c r="ODN1218" s="22"/>
      <c r="ODO1218" s="22"/>
      <c r="ODP1218" s="22"/>
      <c r="ODQ1218" s="22"/>
      <c r="ODR1218" s="22"/>
      <c r="ODS1218" s="22"/>
      <c r="ODT1218" s="22"/>
      <c r="ODU1218" s="22"/>
      <c r="ODV1218" s="22"/>
      <c r="ODW1218" s="22"/>
      <c r="ODX1218" s="22"/>
      <c r="ODY1218" s="22"/>
      <c r="ODZ1218" s="22"/>
      <c r="OEA1218" s="22"/>
      <c r="OEB1218" s="22"/>
      <c r="OEC1218" s="22"/>
      <c r="OED1218" s="22"/>
      <c r="OEE1218" s="22"/>
      <c r="OEF1218" s="22"/>
      <c r="OEG1218" s="22"/>
      <c r="OEH1218" s="22"/>
      <c r="OEI1218" s="22"/>
      <c r="OEJ1218" s="22"/>
      <c r="OEK1218" s="22"/>
      <c r="OEL1218" s="22"/>
      <c r="OEM1218" s="22"/>
      <c r="OEN1218" s="22"/>
      <c r="OEO1218" s="22"/>
      <c r="OEP1218" s="22"/>
      <c r="OEQ1218" s="22"/>
      <c r="OER1218" s="22"/>
      <c r="OES1218" s="22"/>
      <c r="OET1218" s="22"/>
      <c r="OEU1218" s="22"/>
      <c r="OEV1218" s="22"/>
      <c r="OEW1218" s="22"/>
      <c r="OEX1218" s="22"/>
      <c r="OEY1218" s="22"/>
      <c r="OEZ1218" s="22"/>
      <c r="OFA1218" s="22"/>
      <c r="OFB1218" s="22"/>
      <c r="OFC1218" s="22"/>
      <c r="OFD1218" s="22"/>
      <c r="OFE1218" s="22"/>
      <c r="OFF1218" s="22"/>
      <c r="OFG1218" s="22"/>
      <c r="OFH1218" s="22"/>
      <c r="OFI1218" s="22"/>
      <c r="OFJ1218" s="22"/>
      <c r="OFK1218" s="22"/>
      <c r="OFL1218" s="22"/>
      <c r="OFM1218" s="22"/>
      <c r="OFN1218" s="22"/>
      <c r="OFO1218" s="22"/>
      <c r="OFP1218" s="22"/>
      <c r="OFQ1218" s="22"/>
      <c r="OFR1218" s="22"/>
      <c r="OFS1218" s="22"/>
      <c r="OFT1218" s="22"/>
      <c r="OFU1218" s="22"/>
      <c r="OFV1218" s="22"/>
      <c r="OFW1218" s="22"/>
      <c r="OFX1218" s="22"/>
      <c r="OFY1218" s="22"/>
      <c r="OFZ1218" s="22"/>
      <c r="OGA1218" s="22"/>
      <c r="OGB1218" s="22"/>
      <c r="OGC1218" s="22"/>
      <c r="OGD1218" s="22"/>
      <c r="OGE1218" s="22"/>
      <c r="OGF1218" s="22"/>
      <c r="OGG1218" s="22"/>
      <c r="OGH1218" s="22"/>
      <c r="OGI1218" s="22"/>
      <c r="OGJ1218" s="22"/>
      <c r="OGK1218" s="22"/>
      <c r="OGL1218" s="22"/>
      <c r="OGM1218" s="22"/>
      <c r="OGN1218" s="22"/>
      <c r="OGO1218" s="22"/>
      <c r="OGP1218" s="22"/>
      <c r="OGQ1218" s="22"/>
      <c r="OGR1218" s="22"/>
      <c r="OGS1218" s="22"/>
      <c r="OGT1218" s="22"/>
      <c r="OGU1218" s="22"/>
      <c r="OGV1218" s="22"/>
      <c r="OGW1218" s="22"/>
      <c r="OGX1218" s="22"/>
      <c r="OGY1218" s="22"/>
      <c r="OGZ1218" s="22"/>
      <c r="OHA1218" s="22"/>
      <c r="OHB1218" s="22"/>
      <c r="OHC1218" s="22"/>
      <c r="OHD1218" s="22"/>
      <c r="OHE1218" s="22"/>
      <c r="OHF1218" s="22"/>
      <c r="OHG1218" s="22"/>
      <c r="OHH1218" s="22"/>
      <c r="OHI1218" s="22"/>
      <c r="OHJ1218" s="22"/>
      <c r="OHK1218" s="22"/>
      <c r="OHL1218" s="22"/>
      <c r="OHM1218" s="22"/>
      <c r="OHN1218" s="22"/>
      <c r="OHO1218" s="22"/>
      <c r="OHP1218" s="22"/>
      <c r="OHQ1218" s="22"/>
      <c r="OHR1218" s="22"/>
      <c r="OHS1218" s="22"/>
      <c r="OHT1218" s="22"/>
      <c r="OHU1218" s="22"/>
      <c r="OHV1218" s="22"/>
      <c r="OHW1218" s="22"/>
      <c r="OHX1218" s="22"/>
      <c r="OHY1218" s="22"/>
      <c r="OHZ1218" s="22"/>
      <c r="OIA1218" s="22"/>
      <c r="OIB1218" s="22"/>
      <c r="OIC1218" s="22"/>
      <c r="OID1218" s="22"/>
      <c r="OIE1218" s="22"/>
      <c r="OIF1218" s="22"/>
      <c r="OIG1218" s="22"/>
      <c r="OIH1218" s="22"/>
      <c r="OII1218" s="22"/>
      <c r="OIJ1218" s="22"/>
      <c r="OIK1218" s="22"/>
      <c r="OIL1218" s="22"/>
      <c r="OIM1218" s="22"/>
      <c r="OIN1218" s="22"/>
      <c r="OIO1218" s="22"/>
      <c r="OIP1218" s="22"/>
      <c r="OIQ1218" s="22"/>
      <c r="OIR1218" s="22"/>
      <c r="OIS1218" s="22"/>
      <c r="OIT1218" s="22"/>
      <c r="OIU1218" s="22"/>
      <c r="OIV1218" s="22"/>
      <c r="OIW1218" s="22"/>
      <c r="OIX1218" s="22"/>
      <c r="OIY1218" s="22"/>
      <c r="OIZ1218" s="22"/>
      <c r="OJA1218" s="22"/>
      <c r="OJB1218" s="22"/>
      <c r="OJC1218" s="22"/>
      <c r="OJD1218" s="22"/>
      <c r="OJE1218" s="22"/>
      <c r="OJF1218" s="22"/>
      <c r="OJG1218" s="22"/>
      <c r="OJH1218" s="22"/>
      <c r="OJI1218" s="22"/>
      <c r="OJJ1218" s="22"/>
      <c r="OJK1218" s="22"/>
      <c r="OJL1218" s="22"/>
      <c r="OJM1218" s="22"/>
      <c r="OJN1218" s="22"/>
      <c r="OJO1218" s="22"/>
      <c r="OJP1218" s="22"/>
      <c r="OJQ1218" s="22"/>
      <c r="OJR1218" s="22"/>
      <c r="OJS1218" s="22"/>
      <c r="OJT1218" s="22"/>
      <c r="OJU1218" s="22"/>
      <c r="OJV1218" s="22"/>
      <c r="OJW1218" s="22"/>
      <c r="OJX1218" s="22"/>
      <c r="OJY1218" s="22"/>
      <c r="OJZ1218" s="22"/>
      <c r="OKA1218" s="22"/>
      <c r="OKB1218" s="22"/>
      <c r="OKC1218" s="22"/>
      <c r="OKD1218" s="22"/>
      <c r="OKE1218" s="22"/>
      <c r="OKF1218" s="22"/>
      <c r="OKG1218" s="22"/>
      <c r="OKH1218" s="22"/>
      <c r="OKI1218" s="22"/>
      <c r="OKJ1218" s="22"/>
      <c r="OKK1218" s="22"/>
      <c r="OKL1218" s="22"/>
      <c r="OKM1218" s="22"/>
      <c r="OKN1218" s="22"/>
      <c r="OKO1218" s="22"/>
      <c r="OKP1218" s="22"/>
      <c r="OKQ1218" s="22"/>
      <c r="OKR1218" s="22"/>
      <c r="OKS1218" s="22"/>
      <c r="OKT1218" s="22"/>
      <c r="OKU1218" s="22"/>
      <c r="OKV1218" s="22"/>
      <c r="OKW1218" s="22"/>
      <c r="OKX1218" s="22"/>
      <c r="OKY1218" s="22"/>
      <c r="OKZ1218" s="22"/>
      <c r="OLA1218" s="22"/>
      <c r="OLB1218" s="22"/>
      <c r="OLC1218" s="22"/>
      <c r="OLD1218" s="22"/>
      <c r="OLE1218" s="22"/>
      <c r="OLF1218" s="22"/>
      <c r="OLG1218" s="22"/>
      <c r="OLH1218" s="22"/>
      <c r="OLI1218" s="22"/>
      <c r="OLJ1218" s="22"/>
      <c r="OLK1218" s="22"/>
      <c r="OLL1218" s="22"/>
      <c r="OLM1218" s="22"/>
      <c r="OLN1218" s="22"/>
      <c r="OLO1218" s="22"/>
      <c r="OLP1218" s="22"/>
      <c r="OLQ1218" s="22"/>
      <c r="OLR1218" s="22"/>
      <c r="OLS1218" s="22"/>
      <c r="OLT1218" s="22"/>
      <c r="OLU1218" s="22"/>
      <c r="OLV1218" s="22"/>
      <c r="OLW1218" s="22"/>
      <c r="OLX1218" s="22"/>
      <c r="OLY1218" s="22"/>
      <c r="OLZ1218" s="22"/>
      <c r="OMA1218" s="22"/>
      <c r="OMB1218" s="22"/>
      <c r="OMC1218" s="22"/>
      <c r="OMD1218" s="22"/>
      <c r="OME1218" s="22"/>
      <c r="OMF1218" s="22"/>
      <c r="OMG1218" s="22"/>
      <c r="OMH1218" s="22"/>
      <c r="OMI1218" s="22"/>
      <c r="OMJ1218" s="22"/>
      <c r="OMK1218" s="22"/>
      <c r="OML1218" s="22"/>
      <c r="OMM1218" s="22"/>
      <c r="OMN1218" s="22"/>
      <c r="OMO1218" s="22"/>
      <c r="OMP1218" s="22"/>
      <c r="OMQ1218" s="22"/>
      <c r="OMR1218" s="22"/>
      <c r="OMS1218" s="22"/>
      <c r="OMT1218" s="22"/>
      <c r="OMU1218" s="22"/>
      <c r="OMV1218" s="22"/>
      <c r="OMW1218" s="22"/>
      <c r="OMX1218" s="22"/>
      <c r="OMY1218" s="22"/>
      <c r="OMZ1218" s="22"/>
      <c r="ONA1218" s="22"/>
      <c r="ONB1218" s="22"/>
      <c r="ONC1218" s="22"/>
      <c r="OND1218" s="22"/>
      <c r="ONE1218" s="22"/>
      <c r="ONF1218" s="22"/>
      <c r="ONG1218" s="22"/>
      <c r="ONH1218" s="22"/>
      <c r="ONI1218" s="22"/>
      <c r="ONJ1218" s="22"/>
      <c r="ONK1218" s="22"/>
      <c r="ONL1218" s="22"/>
      <c r="ONM1218" s="22"/>
      <c r="ONN1218" s="22"/>
      <c r="ONO1218" s="22"/>
      <c r="ONP1218" s="22"/>
      <c r="ONQ1218" s="22"/>
      <c r="ONR1218" s="22"/>
      <c r="ONS1218" s="22"/>
      <c r="ONT1218" s="22"/>
      <c r="ONU1218" s="22"/>
      <c r="ONV1218" s="22"/>
      <c r="ONW1218" s="22"/>
      <c r="ONX1218" s="22"/>
      <c r="ONY1218" s="22"/>
      <c r="ONZ1218" s="22"/>
      <c r="OOA1218" s="22"/>
      <c r="OOB1218" s="22"/>
      <c r="OOC1218" s="22"/>
      <c r="OOD1218" s="22"/>
      <c r="OOE1218" s="22"/>
      <c r="OOF1218" s="22"/>
      <c r="OOG1218" s="22"/>
      <c r="OOH1218" s="22"/>
      <c r="OOI1218" s="22"/>
      <c r="OOJ1218" s="22"/>
      <c r="OOK1218" s="22"/>
      <c r="OOL1218" s="22"/>
      <c r="OOM1218" s="22"/>
      <c r="OON1218" s="22"/>
      <c r="OOO1218" s="22"/>
      <c r="OOP1218" s="22"/>
      <c r="OOQ1218" s="22"/>
      <c r="OOR1218" s="22"/>
      <c r="OOS1218" s="22"/>
      <c r="OOT1218" s="22"/>
      <c r="OOU1218" s="22"/>
      <c r="OOV1218" s="22"/>
      <c r="OOW1218" s="22"/>
      <c r="OOX1218" s="22"/>
      <c r="OOY1218" s="22"/>
      <c r="OOZ1218" s="22"/>
      <c r="OPA1218" s="22"/>
      <c r="OPB1218" s="22"/>
      <c r="OPC1218" s="22"/>
      <c r="OPD1218" s="22"/>
      <c r="OPE1218" s="22"/>
      <c r="OPF1218" s="22"/>
      <c r="OPG1218" s="22"/>
      <c r="OPH1218" s="22"/>
      <c r="OPI1218" s="22"/>
      <c r="OPJ1218" s="22"/>
      <c r="OPK1218" s="22"/>
      <c r="OPL1218" s="22"/>
      <c r="OPM1218" s="22"/>
      <c r="OPN1218" s="22"/>
      <c r="OPO1218" s="22"/>
      <c r="OPP1218" s="22"/>
      <c r="OPQ1218" s="22"/>
      <c r="OPR1218" s="22"/>
      <c r="OPS1218" s="22"/>
      <c r="OPT1218" s="22"/>
      <c r="OPU1218" s="22"/>
      <c r="OPV1218" s="22"/>
      <c r="OPW1218" s="22"/>
      <c r="OPX1218" s="22"/>
      <c r="OPY1218" s="22"/>
      <c r="OPZ1218" s="22"/>
      <c r="OQA1218" s="22"/>
      <c r="OQB1218" s="22"/>
      <c r="OQC1218" s="22"/>
      <c r="OQD1218" s="22"/>
      <c r="OQE1218" s="22"/>
      <c r="OQF1218" s="22"/>
      <c r="OQG1218" s="22"/>
      <c r="OQH1218" s="22"/>
      <c r="OQI1218" s="22"/>
      <c r="OQJ1218" s="22"/>
      <c r="OQK1218" s="22"/>
      <c r="OQL1218" s="22"/>
      <c r="OQM1218" s="22"/>
      <c r="OQN1218" s="22"/>
      <c r="OQO1218" s="22"/>
      <c r="OQP1218" s="22"/>
      <c r="OQQ1218" s="22"/>
      <c r="OQR1218" s="22"/>
      <c r="OQS1218" s="22"/>
      <c r="OQT1218" s="22"/>
      <c r="OQU1218" s="22"/>
      <c r="OQV1218" s="22"/>
      <c r="OQW1218" s="22"/>
      <c r="OQX1218" s="22"/>
      <c r="OQY1218" s="22"/>
      <c r="OQZ1218" s="22"/>
      <c r="ORA1218" s="22"/>
      <c r="ORB1218" s="22"/>
      <c r="ORC1218" s="22"/>
      <c r="ORD1218" s="22"/>
      <c r="ORE1218" s="22"/>
      <c r="ORF1218" s="22"/>
      <c r="ORG1218" s="22"/>
      <c r="ORH1218" s="22"/>
      <c r="ORI1218" s="22"/>
      <c r="ORJ1218" s="22"/>
      <c r="ORK1218" s="22"/>
      <c r="ORL1218" s="22"/>
      <c r="ORM1218" s="22"/>
      <c r="ORN1218" s="22"/>
      <c r="ORO1218" s="22"/>
      <c r="ORP1218" s="22"/>
      <c r="ORQ1218" s="22"/>
      <c r="ORR1218" s="22"/>
      <c r="ORS1218" s="22"/>
      <c r="ORT1218" s="22"/>
      <c r="ORU1218" s="22"/>
      <c r="ORV1218" s="22"/>
      <c r="ORW1218" s="22"/>
      <c r="ORX1218" s="22"/>
      <c r="ORY1218" s="22"/>
      <c r="ORZ1218" s="22"/>
      <c r="OSA1218" s="22"/>
      <c r="OSB1218" s="22"/>
      <c r="OSC1218" s="22"/>
      <c r="OSD1218" s="22"/>
      <c r="OSE1218" s="22"/>
      <c r="OSF1218" s="22"/>
      <c r="OSG1218" s="22"/>
      <c r="OSH1218" s="22"/>
      <c r="OSI1218" s="22"/>
      <c r="OSJ1218" s="22"/>
      <c r="OSK1218" s="22"/>
      <c r="OSL1218" s="22"/>
      <c r="OSM1218" s="22"/>
      <c r="OSN1218" s="22"/>
      <c r="OSO1218" s="22"/>
      <c r="OSP1218" s="22"/>
      <c r="OSQ1218" s="22"/>
      <c r="OSR1218" s="22"/>
      <c r="OSS1218" s="22"/>
      <c r="OST1218" s="22"/>
      <c r="OSU1218" s="22"/>
      <c r="OSV1218" s="22"/>
      <c r="OSW1218" s="22"/>
      <c r="OSX1218" s="22"/>
      <c r="OSY1218" s="22"/>
      <c r="OSZ1218" s="22"/>
      <c r="OTA1218" s="22"/>
      <c r="OTB1218" s="22"/>
      <c r="OTC1218" s="22"/>
      <c r="OTD1218" s="22"/>
      <c r="OTE1218" s="22"/>
      <c r="OTF1218" s="22"/>
      <c r="OTG1218" s="22"/>
      <c r="OTH1218" s="22"/>
      <c r="OTI1218" s="22"/>
      <c r="OTJ1218" s="22"/>
      <c r="OTK1218" s="22"/>
      <c r="OTL1218" s="22"/>
      <c r="OTM1218" s="22"/>
      <c r="OTN1218" s="22"/>
      <c r="OTO1218" s="22"/>
      <c r="OTP1218" s="22"/>
      <c r="OTQ1218" s="22"/>
      <c r="OTR1218" s="22"/>
      <c r="OTS1218" s="22"/>
      <c r="OTT1218" s="22"/>
      <c r="OTU1218" s="22"/>
      <c r="OTV1218" s="22"/>
      <c r="OTW1218" s="22"/>
      <c r="OTX1218" s="22"/>
      <c r="OTY1218" s="22"/>
      <c r="OTZ1218" s="22"/>
      <c r="OUA1218" s="22"/>
      <c r="OUB1218" s="22"/>
      <c r="OUC1218" s="22"/>
      <c r="OUD1218" s="22"/>
      <c r="OUE1218" s="22"/>
      <c r="OUF1218" s="22"/>
      <c r="OUG1218" s="22"/>
      <c r="OUH1218" s="22"/>
      <c r="OUI1218" s="22"/>
      <c r="OUJ1218" s="22"/>
      <c r="OUK1218" s="22"/>
      <c r="OUL1218" s="22"/>
      <c r="OUM1218" s="22"/>
      <c r="OUN1218" s="22"/>
      <c r="OUO1218" s="22"/>
      <c r="OUP1218" s="22"/>
      <c r="OUQ1218" s="22"/>
      <c r="OUR1218" s="22"/>
      <c r="OUS1218" s="22"/>
      <c r="OUT1218" s="22"/>
      <c r="OUU1218" s="22"/>
      <c r="OUV1218" s="22"/>
      <c r="OUW1218" s="22"/>
      <c r="OUX1218" s="22"/>
      <c r="OUY1218" s="22"/>
      <c r="OUZ1218" s="22"/>
      <c r="OVA1218" s="22"/>
      <c r="OVB1218" s="22"/>
      <c r="OVC1218" s="22"/>
      <c r="OVD1218" s="22"/>
      <c r="OVE1218" s="22"/>
      <c r="OVF1218" s="22"/>
      <c r="OVG1218" s="22"/>
      <c r="OVH1218" s="22"/>
      <c r="OVI1218" s="22"/>
      <c r="OVJ1218" s="22"/>
      <c r="OVK1218" s="22"/>
      <c r="OVL1218" s="22"/>
      <c r="OVM1218" s="22"/>
      <c r="OVN1218" s="22"/>
      <c r="OVO1218" s="22"/>
      <c r="OVP1218" s="22"/>
      <c r="OVQ1218" s="22"/>
      <c r="OVR1218" s="22"/>
      <c r="OVS1218" s="22"/>
      <c r="OVT1218" s="22"/>
      <c r="OVU1218" s="22"/>
      <c r="OVV1218" s="22"/>
      <c r="OVW1218" s="22"/>
      <c r="OVX1218" s="22"/>
      <c r="OVY1218" s="22"/>
      <c r="OVZ1218" s="22"/>
      <c r="OWA1218" s="22"/>
      <c r="OWB1218" s="22"/>
      <c r="OWC1218" s="22"/>
      <c r="OWD1218" s="22"/>
      <c r="OWE1218" s="22"/>
      <c r="OWF1218" s="22"/>
      <c r="OWG1218" s="22"/>
      <c r="OWH1218" s="22"/>
      <c r="OWI1218" s="22"/>
      <c r="OWJ1218" s="22"/>
      <c r="OWK1218" s="22"/>
      <c r="OWL1218" s="22"/>
      <c r="OWM1218" s="22"/>
      <c r="OWN1218" s="22"/>
      <c r="OWO1218" s="22"/>
      <c r="OWP1218" s="22"/>
      <c r="OWQ1218" s="22"/>
      <c r="OWR1218" s="22"/>
      <c r="OWS1218" s="22"/>
      <c r="OWT1218" s="22"/>
      <c r="OWU1218" s="22"/>
      <c r="OWV1218" s="22"/>
      <c r="OWW1218" s="22"/>
      <c r="OWX1218" s="22"/>
      <c r="OWY1218" s="22"/>
      <c r="OWZ1218" s="22"/>
      <c r="OXA1218" s="22"/>
      <c r="OXB1218" s="22"/>
      <c r="OXC1218" s="22"/>
      <c r="OXD1218" s="22"/>
      <c r="OXE1218" s="22"/>
      <c r="OXF1218" s="22"/>
      <c r="OXG1218" s="22"/>
      <c r="OXH1218" s="22"/>
      <c r="OXI1218" s="22"/>
      <c r="OXJ1218" s="22"/>
      <c r="OXK1218" s="22"/>
      <c r="OXL1218" s="22"/>
      <c r="OXM1218" s="22"/>
      <c r="OXN1218" s="22"/>
      <c r="OXO1218" s="22"/>
      <c r="OXP1218" s="22"/>
      <c r="OXQ1218" s="22"/>
      <c r="OXR1218" s="22"/>
      <c r="OXS1218" s="22"/>
      <c r="OXT1218" s="22"/>
      <c r="OXU1218" s="22"/>
      <c r="OXV1218" s="22"/>
      <c r="OXW1218" s="22"/>
      <c r="OXX1218" s="22"/>
      <c r="OXY1218" s="22"/>
      <c r="OXZ1218" s="22"/>
      <c r="OYA1218" s="22"/>
      <c r="OYB1218" s="22"/>
      <c r="OYC1218" s="22"/>
      <c r="OYD1218" s="22"/>
      <c r="OYE1218" s="22"/>
      <c r="OYF1218" s="22"/>
      <c r="OYG1218" s="22"/>
      <c r="OYH1218" s="22"/>
      <c r="OYI1218" s="22"/>
      <c r="OYJ1218" s="22"/>
      <c r="OYK1218" s="22"/>
      <c r="OYL1218" s="22"/>
      <c r="OYM1218" s="22"/>
      <c r="OYN1218" s="22"/>
      <c r="OYO1218" s="22"/>
      <c r="OYP1218" s="22"/>
      <c r="OYQ1218" s="22"/>
      <c r="OYR1218" s="22"/>
      <c r="OYS1218" s="22"/>
      <c r="OYT1218" s="22"/>
      <c r="OYU1218" s="22"/>
      <c r="OYV1218" s="22"/>
      <c r="OYW1218" s="22"/>
      <c r="OYX1218" s="22"/>
      <c r="OYY1218" s="22"/>
      <c r="OYZ1218" s="22"/>
      <c r="OZA1218" s="22"/>
      <c r="OZB1218" s="22"/>
      <c r="OZC1218" s="22"/>
      <c r="OZD1218" s="22"/>
      <c r="OZE1218" s="22"/>
      <c r="OZF1218" s="22"/>
      <c r="OZG1218" s="22"/>
      <c r="OZH1218" s="22"/>
      <c r="OZI1218" s="22"/>
      <c r="OZJ1218" s="22"/>
      <c r="OZK1218" s="22"/>
      <c r="OZL1218" s="22"/>
      <c r="OZM1218" s="22"/>
      <c r="OZN1218" s="22"/>
      <c r="OZO1218" s="22"/>
      <c r="OZP1218" s="22"/>
      <c r="OZQ1218" s="22"/>
      <c r="OZR1218" s="22"/>
      <c r="OZS1218" s="22"/>
      <c r="OZT1218" s="22"/>
      <c r="OZU1218" s="22"/>
      <c r="OZV1218" s="22"/>
      <c r="OZW1218" s="22"/>
      <c r="OZX1218" s="22"/>
      <c r="OZY1218" s="22"/>
      <c r="OZZ1218" s="22"/>
      <c r="PAA1218" s="22"/>
      <c r="PAB1218" s="22"/>
      <c r="PAC1218" s="22"/>
      <c r="PAD1218" s="22"/>
      <c r="PAE1218" s="22"/>
      <c r="PAF1218" s="22"/>
      <c r="PAG1218" s="22"/>
      <c r="PAH1218" s="22"/>
      <c r="PAI1218" s="22"/>
      <c r="PAJ1218" s="22"/>
      <c r="PAK1218" s="22"/>
      <c r="PAL1218" s="22"/>
      <c r="PAM1218" s="22"/>
      <c r="PAN1218" s="22"/>
      <c r="PAO1218" s="22"/>
      <c r="PAP1218" s="22"/>
      <c r="PAQ1218" s="22"/>
      <c r="PAR1218" s="22"/>
      <c r="PAS1218" s="22"/>
      <c r="PAT1218" s="22"/>
      <c r="PAU1218" s="22"/>
      <c r="PAV1218" s="22"/>
      <c r="PAW1218" s="22"/>
      <c r="PAX1218" s="22"/>
      <c r="PAY1218" s="22"/>
      <c r="PAZ1218" s="22"/>
      <c r="PBA1218" s="22"/>
      <c r="PBB1218" s="22"/>
      <c r="PBC1218" s="22"/>
      <c r="PBD1218" s="22"/>
      <c r="PBE1218" s="22"/>
      <c r="PBF1218" s="22"/>
      <c r="PBG1218" s="22"/>
      <c r="PBH1218" s="22"/>
      <c r="PBI1218" s="22"/>
      <c r="PBJ1218" s="22"/>
      <c r="PBK1218" s="22"/>
      <c r="PBL1218" s="22"/>
      <c r="PBM1218" s="22"/>
      <c r="PBN1218" s="22"/>
      <c r="PBO1218" s="22"/>
      <c r="PBP1218" s="22"/>
      <c r="PBQ1218" s="22"/>
      <c r="PBR1218" s="22"/>
      <c r="PBS1218" s="22"/>
      <c r="PBT1218" s="22"/>
      <c r="PBU1218" s="22"/>
      <c r="PBV1218" s="22"/>
      <c r="PBW1218" s="22"/>
      <c r="PBX1218" s="22"/>
      <c r="PBY1218" s="22"/>
      <c r="PBZ1218" s="22"/>
      <c r="PCA1218" s="22"/>
      <c r="PCB1218" s="22"/>
      <c r="PCC1218" s="22"/>
      <c r="PCD1218" s="22"/>
      <c r="PCE1218" s="22"/>
      <c r="PCF1218" s="22"/>
      <c r="PCG1218" s="22"/>
      <c r="PCH1218" s="22"/>
      <c r="PCI1218" s="22"/>
      <c r="PCJ1218" s="22"/>
      <c r="PCK1218" s="22"/>
      <c r="PCL1218" s="22"/>
      <c r="PCM1218" s="22"/>
      <c r="PCN1218" s="22"/>
      <c r="PCO1218" s="22"/>
      <c r="PCP1218" s="22"/>
      <c r="PCQ1218" s="22"/>
      <c r="PCR1218" s="22"/>
      <c r="PCS1218" s="22"/>
      <c r="PCT1218" s="22"/>
      <c r="PCU1218" s="22"/>
      <c r="PCV1218" s="22"/>
      <c r="PCW1218" s="22"/>
      <c r="PCX1218" s="22"/>
      <c r="PCY1218" s="22"/>
      <c r="PCZ1218" s="22"/>
      <c r="PDA1218" s="22"/>
      <c r="PDB1218" s="22"/>
      <c r="PDC1218" s="22"/>
      <c r="PDD1218" s="22"/>
      <c r="PDE1218" s="22"/>
      <c r="PDF1218" s="22"/>
      <c r="PDG1218" s="22"/>
      <c r="PDH1218" s="22"/>
      <c r="PDI1218" s="22"/>
      <c r="PDJ1218" s="22"/>
      <c r="PDK1218" s="22"/>
      <c r="PDL1218" s="22"/>
      <c r="PDM1218" s="22"/>
      <c r="PDN1218" s="22"/>
      <c r="PDO1218" s="22"/>
      <c r="PDP1218" s="22"/>
      <c r="PDQ1218" s="22"/>
      <c r="PDR1218" s="22"/>
      <c r="PDS1218" s="22"/>
      <c r="PDT1218" s="22"/>
      <c r="PDU1218" s="22"/>
      <c r="PDV1218" s="22"/>
      <c r="PDW1218" s="22"/>
      <c r="PDX1218" s="22"/>
      <c r="PDY1218" s="22"/>
      <c r="PDZ1218" s="22"/>
      <c r="PEA1218" s="22"/>
      <c r="PEB1218" s="22"/>
      <c r="PEC1218" s="22"/>
      <c r="PED1218" s="22"/>
      <c r="PEE1218" s="22"/>
      <c r="PEF1218" s="22"/>
      <c r="PEG1218" s="22"/>
      <c r="PEH1218" s="22"/>
      <c r="PEI1218" s="22"/>
      <c r="PEJ1218" s="22"/>
      <c r="PEK1218" s="22"/>
      <c r="PEL1218" s="22"/>
      <c r="PEM1218" s="22"/>
      <c r="PEN1218" s="22"/>
      <c r="PEO1218" s="22"/>
      <c r="PEP1218" s="22"/>
      <c r="PEQ1218" s="22"/>
      <c r="PER1218" s="22"/>
      <c r="PES1218" s="22"/>
      <c r="PET1218" s="22"/>
      <c r="PEU1218" s="22"/>
      <c r="PEV1218" s="22"/>
      <c r="PEW1218" s="22"/>
      <c r="PEX1218" s="22"/>
      <c r="PEY1218" s="22"/>
      <c r="PEZ1218" s="22"/>
      <c r="PFA1218" s="22"/>
      <c r="PFB1218" s="22"/>
      <c r="PFC1218" s="22"/>
      <c r="PFD1218" s="22"/>
      <c r="PFE1218" s="22"/>
      <c r="PFF1218" s="22"/>
      <c r="PFG1218" s="22"/>
      <c r="PFH1218" s="22"/>
      <c r="PFI1218" s="22"/>
      <c r="PFJ1218" s="22"/>
      <c r="PFK1218" s="22"/>
      <c r="PFL1218" s="22"/>
      <c r="PFM1218" s="22"/>
      <c r="PFN1218" s="22"/>
      <c r="PFO1218" s="22"/>
      <c r="PFP1218" s="22"/>
      <c r="PFQ1218" s="22"/>
      <c r="PFR1218" s="22"/>
      <c r="PFS1218" s="22"/>
      <c r="PFT1218" s="22"/>
      <c r="PFU1218" s="22"/>
      <c r="PFV1218" s="22"/>
      <c r="PFW1218" s="22"/>
      <c r="PFX1218" s="22"/>
      <c r="PFY1218" s="22"/>
      <c r="PFZ1218" s="22"/>
      <c r="PGA1218" s="22"/>
      <c r="PGB1218" s="22"/>
      <c r="PGC1218" s="22"/>
      <c r="PGD1218" s="22"/>
      <c r="PGE1218" s="22"/>
      <c r="PGF1218" s="22"/>
      <c r="PGG1218" s="22"/>
      <c r="PGH1218" s="22"/>
      <c r="PGI1218" s="22"/>
      <c r="PGJ1218" s="22"/>
      <c r="PGK1218" s="22"/>
      <c r="PGL1218" s="22"/>
      <c r="PGM1218" s="22"/>
      <c r="PGN1218" s="22"/>
      <c r="PGO1218" s="22"/>
      <c r="PGP1218" s="22"/>
      <c r="PGQ1218" s="22"/>
      <c r="PGR1218" s="22"/>
      <c r="PGS1218" s="22"/>
      <c r="PGT1218" s="22"/>
      <c r="PGU1218" s="22"/>
      <c r="PGV1218" s="22"/>
      <c r="PGW1218" s="22"/>
      <c r="PGX1218" s="22"/>
      <c r="PGY1218" s="22"/>
      <c r="PGZ1218" s="22"/>
      <c r="PHA1218" s="22"/>
      <c r="PHB1218" s="22"/>
      <c r="PHC1218" s="22"/>
      <c r="PHD1218" s="22"/>
      <c r="PHE1218" s="22"/>
      <c r="PHF1218" s="22"/>
      <c r="PHG1218" s="22"/>
      <c r="PHH1218" s="22"/>
      <c r="PHI1218" s="22"/>
      <c r="PHJ1218" s="22"/>
      <c r="PHK1218" s="22"/>
      <c r="PHL1218" s="22"/>
      <c r="PHM1218" s="22"/>
      <c r="PHN1218" s="22"/>
      <c r="PHO1218" s="22"/>
      <c r="PHP1218" s="22"/>
      <c r="PHQ1218" s="22"/>
      <c r="PHR1218" s="22"/>
      <c r="PHS1218" s="22"/>
      <c r="PHT1218" s="22"/>
      <c r="PHU1218" s="22"/>
      <c r="PHV1218" s="22"/>
      <c r="PHW1218" s="22"/>
      <c r="PHX1218" s="22"/>
      <c r="PHY1218" s="22"/>
      <c r="PHZ1218" s="22"/>
      <c r="PIA1218" s="22"/>
      <c r="PIB1218" s="22"/>
      <c r="PIC1218" s="22"/>
      <c r="PID1218" s="22"/>
      <c r="PIE1218" s="22"/>
      <c r="PIF1218" s="22"/>
      <c r="PIG1218" s="22"/>
      <c r="PIH1218" s="22"/>
      <c r="PII1218" s="22"/>
      <c r="PIJ1218" s="22"/>
      <c r="PIK1218" s="22"/>
      <c r="PIL1218" s="22"/>
      <c r="PIM1218" s="22"/>
      <c r="PIN1218" s="22"/>
      <c r="PIO1218" s="22"/>
      <c r="PIP1218" s="22"/>
      <c r="PIQ1218" s="22"/>
      <c r="PIR1218" s="22"/>
      <c r="PIS1218" s="22"/>
      <c r="PIT1218" s="22"/>
      <c r="PIU1218" s="22"/>
      <c r="PIV1218" s="22"/>
      <c r="PIW1218" s="22"/>
      <c r="PIX1218" s="22"/>
      <c r="PIY1218" s="22"/>
      <c r="PIZ1218" s="22"/>
      <c r="PJA1218" s="22"/>
      <c r="PJB1218" s="22"/>
      <c r="PJC1218" s="22"/>
      <c r="PJD1218" s="22"/>
      <c r="PJE1218" s="22"/>
      <c r="PJF1218" s="22"/>
      <c r="PJG1218" s="22"/>
      <c r="PJH1218" s="22"/>
      <c r="PJI1218" s="22"/>
      <c r="PJJ1218" s="22"/>
      <c r="PJK1218" s="22"/>
      <c r="PJL1218" s="22"/>
      <c r="PJM1218" s="22"/>
      <c r="PJN1218" s="22"/>
      <c r="PJO1218" s="22"/>
      <c r="PJP1218" s="22"/>
      <c r="PJQ1218" s="22"/>
      <c r="PJR1218" s="22"/>
      <c r="PJS1218" s="22"/>
      <c r="PJT1218" s="22"/>
      <c r="PJU1218" s="22"/>
      <c r="PJV1218" s="22"/>
      <c r="PJW1218" s="22"/>
      <c r="PJX1218" s="22"/>
      <c r="PJY1218" s="22"/>
      <c r="PJZ1218" s="22"/>
      <c r="PKA1218" s="22"/>
      <c r="PKB1218" s="22"/>
      <c r="PKC1218" s="22"/>
      <c r="PKD1218" s="22"/>
      <c r="PKE1218" s="22"/>
      <c r="PKF1218" s="22"/>
      <c r="PKG1218" s="22"/>
      <c r="PKH1218" s="22"/>
      <c r="PKI1218" s="22"/>
      <c r="PKJ1218" s="22"/>
      <c r="PKK1218" s="22"/>
      <c r="PKL1218" s="22"/>
      <c r="PKM1218" s="22"/>
      <c r="PKN1218" s="22"/>
      <c r="PKO1218" s="22"/>
      <c r="PKP1218" s="22"/>
      <c r="PKQ1218" s="22"/>
      <c r="PKR1218" s="22"/>
      <c r="PKS1218" s="22"/>
      <c r="PKT1218" s="22"/>
      <c r="PKU1218" s="22"/>
      <c r="PKV1218" s="22"/>
      <c r="PKW1218" s="22"/>
      <c r="PKX1218" s="22"/>
      <c r="PKY1218" s="22"/>
      <c r="PKZ1218" s="22"/>
      <c r="PLA1218" s="22"/>
      <c r="PLB1218" s="22"/>
      <c r="PLC1218" s="22"/>
      <c r="PLD1218" s="22"/>
      <c r="PLE1218" s="22"/>
      <c r="PLF1218" s="22"/>
      <c r="PLG1218" s="22"/>
      <c r="PLH1218" s="22"/>
      <c r="PLI1218" s="22"/>
      <c r="PLJ1218" s="22"/>
      <c r="PLK1218" s="22"/>
      <c r="PLL1218" s="22"/>
      <c r="PLM1218" s="22"/>
      <c r="PLN1218" s="22"/>
      <c r="PLO1218" s="22"/>
      <c r="PLP1218" s="22"/>
      <c r="PLQ1218" s="22"/>
      <c r="PLR1218" s="22"/>
      <c r="PLS1218" s="22"/>
      <c r="PLT1218" s="22"/>
      <c r="PLU1218" s="22"/>
      <c r="PLV1218" s="22"/>
      <c r="PLW1218" s="22"/>
      <c r="PLX1218" s="22"/>
      <c r="PLY1218" s="22"/>
      <c r="PLZ1218" s="22"/>
      <c r="PMA1218" s="22"/>
      <c r="PMB1218" s="22"/>
      <c r="PMC1218" s="22"/>
      <c r="PMD1218" s="22"/>
      <c r="PME1218" s="22"/>
      <c r="PMF1218" s="22"/>
      <c r="PMG1218" s="22"/>
      <c r="PMH1218" s="22"/>
      <c r="PMI1218" s="22"/>
      <c r="PMJ1218" s="22"/>
      <c r="PMK1218" s="22"/>
      <c r="PML1218" s="22"/>
      <c r="PMM1218" s="22"/>
      <c r="PMN1218" s="22"/>
      <c r="PMO1218" s="22"/>
      <c r="PMP1218" s="22"/>
      <c r="PMQ1218" s="22"/>
      <c r="PMR1218" s="22"/>
      <c r="PMS1218" s="22"/>
      <c r="PMT1218" s="22"/>
      <c r="PMU1218" s="22"/>
      <c r="PMV1218" s="22"/>
      <c r="PMW1218" s="22"/>
      <c r="PMX1218" s="22"/>
      <c r="PMY1218" s="22"/>
      <c r="PMZ1218" s="22"/>
      <c r="PNA1218" s="22"/>
      <c r="PNB1218" s="22"/>
      <c r="PNC1218" s="22"/>
      <c r="PND1218" s="22"/>
      <c r="PNE1218" s="22"/>
      <c r="PNF1218" s="22"/>
      <c r="PNG1218" s="22"/>
      <c r="PNH1218" s="22"/>
      <c r="PNI1218" s="22"/>
      <c r="PNJ1218" s="22"/>
      <c r="PNK1218" s="22"/>
      <c r="PNL1218" s="22"/>
      <c r="PNM1218" s="22"/>
      <c r="PNN1218" s="22"/>
      <c r="PNO1218" s="22"/>
      <c r="PNP1218" s="22"/>
      <c r="PNQ1218" s="22"/>
      <c r="PNR1218" s="22"/>
      <c r="PNS1218" s="22"/>
      <c r="PNT1218" s="22"/>
      <c r="PNU1218" s="22"/>
      <c r="PNV1218" s="22"/>
      <c r="PNW1218" s="22"/>
      <c r="PNX1218" s="22"/>
      <c r="PNY1218" s="22"/>
      <c r="PNZ1218" s="22"/>
      <c r="POA1218" s="22"/>
      <c r="POB1218" s="22"/>
      <c r="POC1218" s="22"/>
      <c r="POD1218" s="22"/>
      <c r="POE1218" s="22"/>
      <c r="POF1218" s="22"/>
      <c r="POG1218" s="22"/>
      <c r="POH1218" s="22"/>
      <c r="POI1218" s="22"/>
      <c r="POJ1218" s="22"/>
      <c r="POK1218" s="22"/>
      <c r="POL1218" s="22"/>
      <c r="POM1218" s="22"/>
      <c r="PON1218" s="22"/>
      <c r="POO1218" s="22"/>
      <c r="POP1218" s="22"/>
      <c r="POQ1218" s="22"/>
      <c r="POR1218" s="22"/>
      <c r="POS1218" s="22"/>
      <c r="POT1218" s="22"/>
      <c r="POU1218" s="22"/>
      <c r="POV1218" s="22"/>
      <c r="POW1218" s="22"/>
      <c r="POX1218" s="22"/>
      <c r="POY1218" s="22"/>
      <c r="POZ1218" s="22"/>
      <c r="PPA1218" s="22"/>
      <c r="PPB1218" s="22"/>
      <c r="PPC1218" s="22"/>
      <c r="PPD1218" s="22"/>
      <c r="PPE1218" s="22"/>
      <c r="PPF1218" s="22"/>
      <c r="PPG1218" s="22"/>
      <c r="PPH1218" s="22"/>
      <c r="PPI1218" s="22"/>
      <c r="PPJ1218" s="22"/>
      <c r="PPK1218" s="22"/>
      <c r="PPL1218" s="22"/>
      <c r="PPM1218" s="22"/>
      <c r="PPN1218" s="22"/>
      <c r="PPO1218" s="22"/>
      <c r="PPP1218" s="22"/>
      <c r="PPQ1218" s="22"/>
      <c r="PPR1218" s="22"/>
      <c r="PPS1218" s="22"/>
      <c r="PPT1218" s="22"/>
      <c r="PPU1218" s="22"/>
      <c r="PPV1218" s="22"/>
      <c r="PPW1218" s="22"/>
      <c r="PPX1218" s="22"/>
      <c r="PPY1218" s="22"/>
      <c r="PPZ1218" s="22"/>
      <c r="PQA1218" s="22"/>
      <c r="PQB1218" s="22"/>
      <c r="PQC1218" s="22"/>
      <c r="PQD1218" s="22"/>
      <c r="PQE1218" s="22"/>
      <c r="PQF1218" s="22"/>
      <c r="PQG1218" s="22"/>
      <c r="PQH1218" s="22"/>
      <c r="PQI1218" s="22"/>
      <c r="PQJ1218" s="22"/>
      <c r="PQK1218" s="22"/>
      <c r="PQL1218" s="22"/>
      <c r="PQM1218" s="22"/>
      <c r="PQN1218" s="22"/>
      <c r="PQO1218" s="22"/>
      <c r="PQP1218" s="22"/>
      <c r="PQQ1218" s="22"/>
      <c r="PQR1218" s="22"/>
      <c r="PQS1218" s="22"/>
      <c r="PQT1218" s="22"/>
      <c r="PQU1218" s="22"/>
      <c r="PQV1218" s="22"/>
      <c r="PQW1218" s="22"/>
      <c r="PQX1218" s="22"/>
      <c r="PQY1218" s="22"/>
      <c r="PQZ1218" s="22"/>
      <c r="PRA1218" s="22"/>
      <c r="PRB1218" s="22"/>
      <c r="PRC1218" s="22"/>
      <c r="PRD1218" s="22"/>
      <c r="PRE1218" s="22"/>
      <c r="PRF1218" s="22"/>
      <c r="PRG1218" s="22"/>
      <c r="PRH1218" s="22"/>
      <c r="PRI1218" s="22"/>
      <c r="PRJ1218" s="22"/>
      <c r="PRK1218" s="22"/>
      <c r="PRL1218" s="22"/>
      <c r="PRM1218" s="22"/>
      <c r="PRN1218" s="22"/>
      <c r="PRO1218" s="22"/>
      <c r="PRP1218" s="22"/>
      <c r="PRQ1218" s="22"/>
      <c r="PRR1218" s="22"/>
      <c r="PRS1218" s="22"/>
      <c r="PRT1218" s="22"/>
      <c r="PRU1218" s="22"/>
      <c r="PRV1218" s="22"/>
      <c r="PRW1218" s="22"/>
      <c r="PRX1218" s="22"/>
      <c r="PRY1218" s="22"/>
      <c r="PRZ1218" s="22"/>
      <c r="PSA1218" s="22"/>
      <c r="PSB1218" s="22"/>
      <c r="PSC1218" s="22"/>
      <c r="PSD1218" s="22"/>
      <c r="PSE1218" s="22"/>
      <c r="PSF1218" s="22"/>
      <c r="PSG1218" s="22"/>
      <c r="PSH1218" s="22"/>
      <c r="PSI1218" s="22"/>
      <c r="PSJ1218" s="22"/>
      <c r="PSK1218" s="22"/>
      <c r="PSL1218" s="22"/>
      <c r="PSM1218" s="22"/>
      <c r="PSN1218" s="22"/>
      <c r="PSO1218" s="22"/>
      <c r="PSP1218" s="22"/>
      <c r="PSQ1218" s="22"/>
      <c r="PSR1218" s="22"/>
      <c r="PSS1218" s="22"/>
      <c r="PST1218" s="22"/>
      <c r="PSU1218" s="22"/>
      <c r="PSV1218" s="22"/>
      <c r="PSW1218" s="22"/>
      <c r="PSX1218" s="22"/>
      <c r="PSY1218" s="22"/>
      <c r="PSZ1218" s="22"/>
      <c r="PTA1218" s="22"/>
      <c r="PTB1218" s="22"/>
      <c r="PTC1218" s="22"/>
      <c r="PTD1218" s="22"/>
      <c r="PTE1218" s="22"/>
      <c r="PTF1218" s="22"/>
      <c r="PTG1218" s="22"/>
      <c r="PTH1218" s="22"/>
      <c r="PTI1218" s="22"/>
      <c r="PTJ1218" s="22"/>
      <c r="PTK1218" s="22"/>
      <c r="PTL1218" s="22"/>
      <c r="PTM1218" s="22"/>
      <c r="PTN1218" s="22"/>
      <c r="PTO1218" s="22"/>
      <c r="PTP1218" s="22"/>
      <c r="PTQ1218" s="22"/>
      <c r="PTR1218" s="22"/>
      <c r="PTS1218" s="22"/>
      <c r="PTT1218" s="22"/>
      <c r="PTU1218" s="22"/>
      <c r="PTV1218" s="22"/>
      <c r="PTW1218" s="22"/>
      <c r="PTX1218" s="22"/>
      <c r="PTY1218" s="22"/>
      <c r="PTZ1218" s="22"/>
      <c r="PUA1218" s="22"/>
      <c r="PUB1218" s="22"/>
      <c r="PUC1218" s="22"/>
      <c r="PUD1218" s="22"/>
      <c r="PUE1218" s="22"/>
      <c r="PUF1218" s="22"/>
      <c r="PUG1218" s="22"/>
      <c r="PUH1218" s="22"/>
      <c r="PUI1218" s="22"/>
      <c r="PUJ1218" s="22"/>
      <c r="PUK1218" s="22"/>
      <c r="PUL1218" s="22"/>
      <c r="PUM1218" s="22"/>
      <c r="PUN1218" s="22"/>
      <c r="PUO1218" s="22"/>
      <c r="PUP1218" s="22"/>
      <c r="PUQ1218" s="22"/>
      <c r="PUR1218" s="22"/>
      <c r="PUS1218" s="22"/>
      <c r="PUT1218" s="22"/>
      <c r="PUU1218" s="22"/>
      <c r="PUV1218" s="22"/>
      <c r="PUW1218" s="22"/>
      <c r="PUX1218" s="22"/>
      <c r="PUY1218" s="22"/>
      <c r="PUZ1218" s="22"/>
      <c r="PVA1218" s="22"/>
      <c r="PVB1218" s="22"/>
      <c r="PVC1218" s="22"/>
      <c r="PVD1218" s="22"/>
      <c r="PVE1218" s="22"/>
      <c r="PVF1218" s="22"/>
      <c r="PVG1218" s="22"/>
      <c r="PVH1218" s="22"/>
      <c r="PVI1218" s="22"/>
      <c r="PVJ1218" s="22"/>
      <c r="PVK1218" s="22"/>
      <c r="PVL1218" s="22"/>
      <c r="PVM1218" s="22"/>
      <c r="PVN1218" s="22"/>
      <c r="PVO1218" s="22"/>
      <c r="PVP1218" s="22"/>
      <c r="PVQ1218" s="22"/>
      <c r="PVR1218" s="22"/>
      <c r="PVS1218" s="22"/>
      <c r="PVT1218" s="22"/>
      <c r="PVU1218" s="22"/>
      <c r="PVV1218" s="22"/>
      <c r="PVW1218" s="22"/>
      <c r="PVX1218" s="22"/>
      <c r="PVY1218" s="22"/>
      <c r="PVZ1218" s="22"/>
      <c r="PWA1218" s="22"/>
      <c r="PWB1218" s="22"/>
      <c r="PWC1218" s="22"/>
      <c r="PWD1218" s="22"/>
      <c r="PWE1218" s="22"/>
      <c r="PWF1218" s="22"/>
      <c r="PWG1218" s="22"/>
      <c r="PWH1218" s="22"/>
      <c r="PWI1218" s="22"/>
      <c r="PWJ1218" s="22"/>
      <c r="PWK1218" s="22"/>
      <c r="PWL1218" s="22"/>
      <c r="PWM1218" s="22"/>
      <c r="PWN1218" s="22"/>
      <c r="PWO1218" s="22"/>
      <c r="PWP1218" s="22"/>
      <c r="PWQ1218" s="22"/>
      <c r="PWR1218" s="22"/>
      <c r="PWS1218" s="22"/>
      <c r="PWT1218" s="22"/>
      <c r="PWU1218" s="22"/>
      <c r="PWV1218" s="22"/>
      <c r="PWW1218" s="22"/>
      <c r="PWX1218" s="22"/>
      <c r="PWY1218" s="22"/>
      <c r="PWZ1218" s="22"/>
      <c r="PXA1218" s="22"/>
      <c r="PXB1218" s="22"/>
      <c r="PXC1218" s="22"/>
      <c r="PXD1218" s="22"/>
      <c r="PXE1218" s="22"/>
      <c r="PXF1218" s="22"/>
      <c r="PXG1218" s="22"/>
      <c r="PXH1218" s="22"/>
      <c r="PXI1218" s="22"/>
      <c r="PXJ1218" s="22"/>
      <c r="PXK1218" s="22"/>
      <c r="PXL1218" s="22"/>
      <c r="PXM1218" s="22"/>
      <c r="PXN1218" s="22"/>
      <c r="PXO1218" s="22"/>
      <c r="PXP1218" s="22"/>
      <c r="PXQ1218" s="22"/>
      <c r="PXR1218" s="22"/>
      <c r="PXS1218" s="22"/>
      <c r="PXT1218" s="22"/>
      <c r="PXU1218" s="22"/>
      <c r="PXV1218" s="22"/>
      <c r="PXW1218" s="22"/>
      <c r="PXX1218" s="22"/>
      <c r="PXY1218" s="22"/>
      <c r="PXZ1218" s="22"/>
      <c r="PYA1218" s="22"/>
      <c r="PYB1218" s="22"/>
      <c r="PYC1218" s="22"/>
      <c r="PYD1218" s="22"/>
      <c r="PYE1218" s="22"/>
      <c r="PYF1218" s="22"/>
      <c r="PYG1218" s="22"/>
      <c r="PYH1218" s="22"/>
      <c r="PYI1218" s="22"/>
      <c r="PYJ1218" s="22"/>
      <c r="PYK1218" s="22"/>
      <c r="PYL1218" s="22"/>
      <c r="PYM1218" s="22"/>
      <c r="PYN1218" s="22"/>
      <c r="PYO1218" s="22"/>
      <c r="PYP1218" s="22"/>
      <c r="PYQ1218" s="22"/>
      <c r="PYR1218" s="22"/>
      <c r="PYS1218" s="22"/>
      <c r="PYT1218" s="22"/>
      <c r="PYU1218" s="22"/>
      <c r="PYV1218" s="22"/>
      <c r="PYW1218" s="22"/>
      <c r="PYX1218" s="22"/>
      <c r="PYY1218" s="22"/>
      <c r="PYZ1218" s="22"/>
      <c r="PZA1218" s="22"/>
      <c r="PZB1218" s="22"/>
      <c r="PZC1218" s="22"/>
      <c r="PZD1218" s="22"/>
      <c r="PZE1218" s="22"/>
      <c r="PZF1218" s="22"/>
      <c r="PZG1218" s="22"/>
      <c r="PZH1218" s="22"/>
      <c r="PZI1218" s="22"/>
      <c r="PZJ1218" s="22"/>
      <c r="PZK1218" s="22"/>
      <c r="PZL1218" s="22"/>
      <c r="PZM1218" s="22"/>
      <c r="PZN1218" s="22"/>
      <c r="PZO1218" s="22"/>
      <c r="PZP1218" s="22"/>
      <c r="PZQ1218" s="22"/>
      <c r="PZR1218" s="22"/>
      <c r="PZS1218" s="22"/>
      <c r="PZT1218" s="22"/>
      <c r="PZU1218" s="22"/>
      <c r="PZV1218" s="22"/>
      <c r="PZW1218" s="22"/>
      <c r="PZX1218" s="22"/>
      <c r="PZY1218" s="22"/>
      <c r="PZZ1218" s="22"/>
      <c r="QAA1218" s="22"/>
      <c r="QAB1218" s="22"/>
      <c r="QAC1218" s="22"/>
      <c r="QAD1218" s="22"/>
      <c r="QAE1218" s="22"/>
      <c r="QAF1218" s="22"/>
      <c r="QAG1218" s="22"/>
      <c r="QAH1218" s="22"/>
      <c r="QAI1218" s="22"/>
      <c r="QAJ1218" s="22"/>
      <c r="QAK1218" s="22"/>
      <c r="QAL1218" s="22"/>
      <c r="QAM1218" s="22"/>
      <c r="QAN1218" s="22"/>
      <c r="QAO1218" s="22"/>
      <c r="QAP1218" s="22"/>
      <c r="QAQ1218" s="22"/>
      <c r="QAR1218" s="22"/>
      <c r="QAS1218" s="22"/>
      <c r="QAT1218" s="22"/>
      <c r="QAU1218" s="22"/>
      <c r="QAV1218" s="22"/>
      <c r="QAW1218" s="22"/>
      <c r="QAX1218" s="22"/>
      <c r="QAY1218" s="22"/>
      <c r="QAZ1218" s="22"/>
      <c r="QBA1218" s="22"/>
      <c r="QBB1218" s="22"/>
      <c r="QBC1218" s="22"/>
      <c r="QBD1218" s="22"/>
      <c r="QBE1218" s="22"/>
      <c r="QBF1218" s="22"/>
      <c r="QBG1218" s="22"/>
      <c r="QBH1218" s="22"/>
      <c r="QBI1218" s="22"/>
      <c r="QBJ1218" s="22"/>
      <c r="QBK1218" s="22"/>
      <c r="QBL1218" s="22"/>
      <c r="QBM1218" s="22"/>
      <c r="QBN1218" s="22"/>
      <c r="QBO1218" s="22"/>
      <c r="QBP1218" s="22"/>
      <c r="QBQ1218" s="22"/>
      <c r="QBR1218" s="22"/>
      <c r="QBS1218" s="22"/>
      <c r="QBT1218" s="22"/>
      <c r="QBU1218" s="22"/>
      <c r="QBV1218" s="22"/>
      <c r="QBW1218" s="22"/>
      <c r="QBX1218" s="22"/>
      <c r="QBY1218" s="22"/>
      <c r="QBZ1218" s="22"/>
      <c r="QCA1218" s="22"/>
      <c r="QCB1218" s="22"/>
      <c r="QCC1218" s="22"/>
      <c r="QCD1218" s="22"/>
      <c r="QCE1218" s="22"/>
      <c r="QCF1218" s="22"/>
      <c r="QCG1218" s="22"/>
      <c r="QCH1218" s="22"/>
      <c r="QCI1218" s="22"/>
      <c r="QCJ1218" s="22"/>
      <c r="QCK1218" s="22"/>
      <c r="QCL1218" s="22"/>
      <c r="QCM1218" s="22"/>
      <c r="QCN1218" s="22"/>
      <c r="QCO1218" s="22"/>
      <c r="QCP1218" s="22"/>
      <c r="QCQ1218" s="22"/>
      <c r="QCR1218" s="22"/>
      <c r="QCS1218" s="22"/>
      <c r="QCT1218" s="22"/>
      <c r="QCU1218" s="22"/>
      <c r="QCV1218" s="22"/>
      <c r="QCW1218" s="22"/>
      <c r="QCX1218" s="22"/>
      <c r="QCY1218" s="22"/>
      <c r="QCZ1218" s="22"/>
      <c r="QDA1218" s="22"/>
      <c r="QDB1218" s="22"/>
      <c r="QDC1218" s="22"/>
      <c r="QDD1218" s="22"/>
      <c r="QDE1218" s="22"/>
      <c r="QDF1218" s="22"/>
      <c r="QDG1218" s="22"/>
      <c r="QDH1218" s="22"/>
      <c r="QDI1218" s="22"/>
      <c r="QDJ1218" s="22"/>
      <c r="QDK1218" s="22"/>
      <c r="QDL1218" s="22"/>
      <c r="QDM1218" s="22"/>
      <c r="QDN1218" s="22"/>
      <c r="QDO1218" s="22"/>
      <c r="QDP1218" s="22"/>
      <c r="QDQ1218" s="22"/>
      <c r="QDR1218" s="22"/>
      <c r="QDS1218" s="22"/>
      <c r="QDT1218" s="22"/>
      <c r="QDU1218" s="22"/>
      <c r="QDV1218" s="22"/>
      <c r="QDW1218" s="22"/>
      <c r="QDX1218" s="22"/>
      <c r="QDY1218" s="22"/>
      <c r="QDZ1218" s="22"/>
      <c r="QEA1218" s="22"/>
      <c r="QEB1218" s="22"/>
      <c r="QEC1218" s="22"/>
      <c r="QED1218" s="22"/>
      <c r="QEE1218" s="22"/>
      <c r="QEF1218" s="22"/>
      <c r="QEG1218" s="22"/>
      <c r="QEH1218" s="22"/>
      <c r="QEI1218" s="22"/>
      <c r="QEJ1218" s="22"/>
      <c r="QEK1218" s="22"/>
      <c r="QEL1218" s="22"/>
      <c r="QEM1218" s="22"/>
      <c r="QEN1218" s="22"/>
      <c r="QEO1218" s="22"/>
      <c r="QEP1218" s="22"/>
      <c r="QEQ1218" s="22"/>
      <c r="QER1218" s="22"/>
      <c r="QES1218" s="22"/>
      <c r="QET1218" s="22"/>
      <c r="QEU1218" s="22"/>
      <c r="QEV1218" s="22"/>
      <c r="QEW1218" s="22"/>
      <c r="QEX1218" s="22"/>
      <c r="QEY1218" s="22"/>
      <c r="QEZ1218" s="22"/>
      <c r="QFA1218" s="22"/>
      <c r="QFB1218" s="22"/>
      <c r="QFC1218" s="22"/>
      <c r="QFD1218" s="22"/>
      <c r="QFE1218" s="22"/>
      <c r="QFF1218" s="22"/>
      <c r="QFG1218" s="22"/>
      <c r="QFH1218" s="22"/>
      <c r="QFI1218" s="22"/>
      <c r="QFJ1218" s="22"/>
      <c r="QFK1218" s="22"/>
      <c r="QFL1218" s="22"/>
      <c r="QFM1218" s="22"/>
      <c r="QFN1218" s="22"/>
      <c r="QFO1218" s="22"/>
      <c r="QFP1218" s="22"/>
      <c r="QFQ1218" s="22"/>
      <c r="QFR1218" s="22"/>
      <c r="QFS1218" s="22"/>
      <c r="QFT1218" s="22"/>
      <c r="QFU1218" s="22"/>
      <c r="QFV1218" s="22"/>
      <c r="QFW1218" s="22"/>
      <c r="QFX1218" s="22"/>
      <c r="QFY1218" s="22"/>
      <c r="QFZ1218" s="22"/>
      <c r="QGA1218" s="22"/>
      <c r="QGB1218" s="22"/>
      <c r="QGC1218" s="22"/>
      <c r="QGD1218" s="22"/>
      <c r="QGE1218" s="22"/>
      <c r="QGF1218" s="22"/>
      <c r="QGG1218" s="22"/>
      <c r="QGH1218" s="22"/>
      <c r="QGI1218" s="22"/>
      <c r="QGJ1218" s="22"/>
      <c r="QGK1218" s="22"/>
      <c r="QGL1218" s="22"/>
      <c r="QGM1218" s="22"/>
      <c r="QGN1218" s="22"/>
      <c r="QGO1218" s="22"/>
      <c r="QGP1218" s="22"/>
      <c r="QGQ1218" s="22"/>
      <c r="QGR1218" s="22"/>
      <c r="QGS1218" s="22"/>
      <c r="QGT1218" s="22"/>
      <c r="QGU1218" s="22"/>
      <c r="QGV1218" s="22"/>
      <c r="QGW1218" s="22"/>
      <c r="QGX1218" s="22"/>
      <c r="QGY1218" s="22"/>
      <c r="QGZ1218" s="22"/>
      <c r="QHA1218" s="22"/>
      <c r="QHB1218" s="22"/>
      <c r="QHC1218" s="22"/>
      <c r="QHD1218" s="22"/>
      <c r="QHE1218" s="22"/>
      <c r="QHF1218" s="22"/>
      <c r="QHG1218" s="22"/>
      <c r="QHH1218" s="22"/>
      <c r="QHI1218" s="22"/>
      <c r="QHJ1218" s="22"/>
      <c r="QHK1218" s="22"/>
      <c r="QHL1218" s="22"/>
      <c r="QHM1218" s="22"/>
      <c r="QHN1218" s="22"/>
      <c r="QHO1218" s="22"/>
      <c r="QHP1218" s="22"/>
      <c r="QHQ1218" s="22"/>
      <c r="QHR1218" s="22"/>
      <c r="QHS1218" s="22"/>
      <c r="QHT1218" s="22"/>
      <c r="QHU1218" s="22"/>
      <c r="QHV1218" s="22"/>
      <c r="QHW1218" s="22"/>
      <c r="QHX1218" s="22"/>
      <c r="QHY1218" s="22"/>
      <c r="QHZ1218" s="22"/>
      <c r="QIA1218" s="22"/>
      <c r="QIB1218" s="22"/>
      <c r="QIC1218" s="22"/>
      <c r="QID1218" s="22"/>
      <c r="QIE1218" s="22"/>
      <c r="QIF1218" s="22"/>
      <c r="QIG1218" s="22"/>
      <c r="QIH1218" s="22"/>
      <c r="QII1218" s="22"/>
      <c r="QIJ1218" s="22"/>
      <c r="QIK1218" s="22"/>
      <c r="QIL1218" s="22"/>
      <c r="QIM1218" s="22"/>
      <c r="QIN1218" s="22"/>
      <c r="QIO1218" s="22"/>
      <c r="QIP1218" s="22"/>
      <c r="QIQ1218" s="22"/>
      <c r="QIR1218" s="22"/>
      <c r="QIS1218" s="22"/>
      <c r="QIT1218" s="22"/>
      <c r="QIU1218" s="22"/>
      <c r="QIV1218" s="22"/>
      <c r="QIW1218" s="22"/>
      <c r="QIX1218" s="22"/>
      <c r="QIY1218" s="22"/>
      <c r="QIZ1218" s="22"/>
      <c r="QJA1218" s="22"/>
      <c r="QJB1218" s="22"/>
      <c r="QJC1218" s="22"/>
      <c r="QJD1218" s="22"/>
      <c r="QJE1218" s="22"/>
      <c r="QJF1218" s="22"/>
      <c r="QJG1218" s="22"/>
      <c r="QJH1218" s="22"/>
      <c r="QJI1218" s="22"/>
      <c r="QJJ1218" s="22"/>
      <c r="QJK1218" s="22"/>
      <c r="QJL1218" s="22"/>
      <c r="QJM1218" s="22"/>
      <c r="QJN1218" s="22"/>
      <c r="QJO1218" s="22"/>
      <c r="QJP1218" s="22"/>
      <c r="QJQ1218" s="22"/>
      <c r="QJR1218" s="22"/>
      <c r="QJS1218" s="22"/>
      <c r="QJT1218" s="22"/>
      <c r="QJU1218" s="22"/>
      <c r="QJV1218" s="22"/>
      <c r="QJW1218" s="22"/>
      <c r="QJX1218" s="22"/>
      <c r="QJY1218" s="22"/>
      <c r="QJZ1218" s="22"/>
      <c r="QKA1218" s="22"/>
      <c r="QKB1218" s="22"/>
      <c r="QKC1218" s="22"/>
      <c r="QKD1218" s="22"/>
      <c r="QKE1218" s="22"/>
      <c r="QKF1218" s="22"/>
      <c r="QKG1218" s="22"/>
      <c r="QKH1218" s="22"/>
      <c r="QKI1218" s="22"/>
      <c r="QKJ1218" s="22"/>
      <c r="QKK1218" s="22"/>
      <c r="QKL1218" s="22"/>
      <c r="QKM1218" s="22"/>
      <c r="QKN1218" s="22"/>
      <c r="QKO1218" s="22"/>
      <c r="QKP1218" s="22"/>
      <c r="QKQ1218" s="22"/>
      <c r="QKR1218" s="22"/>
      <c r="QKS1218" s="22"/>
      <c r="QKT1218" s="22"/>
      <c r="QKU1218" s="22"/>
      <c r="QKV1218" s="22"/>
      <c r="QKW1218" s="22"/>
      <c r="QKX1218" s="22"/>
      <c r="QKY1218" s="22"/>
      <c r="QKZ1218" s="22"/>
      <c r="QLA1218" s="22"/>
      <c r="QLB1218" s="22"/>
      <c r="QLC1218" s="22"/>
      <c r="QLD1218" s="22"/>
      <c r="QLE1218" s="22"/>
      <c r="QLF1218" s="22"/>
      <c r="QLG1218" s="22"/>
      <c r="QLH1218" s="22"/>
      <c r="QLI1218" s="22"/>
      <c r="QLJ1218" s="22"/>
      <c r="QLK1218" s="22"/>
      <c r="QLL1218" s="22"/>
      <c r="QLM1218" s="22"/>
      <c r="QLN1218" s="22"/>
      <c r="QLO1218" s="22"/>
      <c r="QLP1218" s="22"/>
      <c r="QLQ1218" s="22"/>
      <c r="QLR1218" s="22"/>
      <c r="QLS1218" s="22"/>
      <c r="QLT1218" s="22"/>
      <c r="QLU1218" s="22"/>
      <c r="QLV1218" s="22"/>
      <c r="QLW1218" s="22"/>
      <c r="QLX1218" s="22"/>
      <c r="QLY1218" s="22"/>
      <c r="QLZ1218" s="22"/>
      <c r="QMA1218" s="22"/>
      <c r="QMB1218" s="22"/>
      <c r="QMC1218" s="22"/>
      <c r="QMD1218" s="22"/>
      <c r="QME1218" s="22"/>
      <c r="QMF1218" s="22"/>
      <c r="QMG1218" s="22"/>
      <c r="QMH1218" s="22"/>
      <c r="QMI1218" s="22"/>
      <c r="QMJ1218" s="22"/>
      <c r="QMK1218" s="22"/>
      <c r="QML1218" s="22"/>
      <c r="QMM1218" s="22"/>
      <c r="QMN1218" s="22"/>
      <c r="QMO1218" s="22"/>
      <c r="QMP1218" s="22"/>
      <c r="QMQ1218" s="22"/>
      <c r="QMR1218" s="22"/>
      <c r="QMS1218" s="22"/>
      <c r="QMT1218" s="22"/>
      <c r="QMU1218" s="22"/>
      <c r="QMV1218" s="22"/>
      <c r="QMW1218" s="22"/>
      <c r="QMX1218" s="22"/>
      <c r="QMY1218" s="22"/>
      <c r="QMZ1218" s="22"/>
      <c r="QNA1218" s="22"/>
      <c r="QNB1218" s="22"/>
      <c r="QNC1218" s="22"/>
      <c r="QND1218" s="22"/>
      <c r="QNE1218" s="22"/>
      <c r="QNF1218" s="22"/>
      <c r="QNG1218" s="22"/>
      <c r="QNH1218" s="22"/>
      <c r="QNI1218" s="22"/>
      <c r="QNJ1218" s="22"/>
      <c r="QNK1218" s="22"/>
      <c r="QNL1218" s="22"/>
      <c r="QNM1218" s="22"/>
      <c r="QNN1218" s="22"/>
      <c r="QNO1218" s="22"/>
      <c r="QNP1218" s="22"/>
      <c r="QNQ1218" s="22"/>
      <c r="QNR1218" s="22"/>
      <c r="QNS1218" s="22"/>
      <c r="QNT1218" s="22"/>
      <c r="QNU1218" s="22"/>
      <c r="QNV1218" s="22"/>
      <c r="QNW1218" s="22"/>
      <c r="QNX1218" s="22"/>
      <c r="QNY1218" s="22"/>
      <c r="QNZ1218" s="22"/>
      <c r="QOA1218" s="22"/>
      <c r="QOB1218" s="22"/>
      <c r="QOC1218" s="22"/>
      <c r="QOD1218" s="22"/>
      <c r="QOE1218" s="22"/>
      <c r="QOF1218" s="22"/>
      <c r="QOG1218" s="22"/>
      <c r="QOH1218" s="22"/>
      <c r="QOI1218" s="22"/>
      <c r="QOJ1218" s="22"/>
      <c r="QOK1218" s="22"/>
      <c r="QOL1218" s="22"/>
      <c r="QOM1218" s="22"/>
      <c r="QON1218" s="22"/>
      <c r="QOO1218" s="22"/>
      <c r="QOP1218" s="22"/>
      <c r="QOQ1218" s="22"/>
      <c r="QOR1218" s="22"/>
      <c r="QOS1218" s="22"/>
      <c r="QOT1218" s="22"/>
      <c r="QOU1218" s="22"/>
      <c r="QOV1218" s="22"/>
      <c r="QOW1218" s="22"/>
      <c r="QOX1218" s="22"/>
      <c r="QOY1218" s="22"/>
      <c r="QOZ1218" s="22"/>
      <c r="QPA1218" s="22"/>
      <c r="QPB1218" s="22"/>
      <c r="QPC1218" s="22"/>
      <c r="QPD1218" s="22"/>
      <c r="QPE1218" s="22"/>
      <c r="QPF1218" s="22"/>
      <c r="QPG1218" s="22"/>
      <c r="QPH1218" s="22"/>
      <c r="QPI1218" s="22"/>
      <c r="QPJ1218" s="22"/>
      <c r="QPK1218" s="22"/>
      <c r="QPL1218" s="22"/>
      <c r="QPM1218" s="22"/>
      <c r="QPN1218" s="22"/>
      <c r="QPO1218" s="22"/>
      <c r="QPP1218" s="22"/>
      <c r="QPQ1218" s="22"/>
      <c r="QPR1218" s="22"/>
      <c r="QPS1218" s="22"/>
      <c r="QPT1218" s="22"/>
      <c r="QPU1218" s="22"/>
      <c r="QPV1218" s="22"/>
      <c r="QPW1218" s="22"/>
      <c r="QPX1218" s="22"/>
      <c r="QPY1218" s="22"/>
      <c r="QPZ1218" s="22"/>
      <c r="QQA1218" s="22"/>
      <c r="QQB1218" s="22"/>
      <c r="QQC1218" s="22"/>
      <c r="QQD1218" s="22"/>
      <c r="QQE1218" s="22"/>
      <c r="QQF1218" s="22"/>
      <c r="QQG1218" s="22"/>
      <c r="QQH1218" s="22"/>
      <c r="QQI1218" s="22"/>
      <c r="QQJ1218" s="22"/>
      <c r="QQK1218" s="22"/>
      <c r="QQL1218" s="22"/>
      <c r="QQM1218" s="22"/>
      <c r="QQN1218" s="22"/>
      <c r="QQO1218" s="22"/>
      <c r="QQP1218" s="22"/>
      <c r="QQQ1218" s="22"/>
      <c r="QQR1218" s="22"/>
      <c r="QQS1218" s="22"/>
      <c r="QQT1218" s="22"/>
      <c r="QQU1218" s="22"/>
      <c r="QQV1218" s="22"/>
      <c r="QQW1218" s="22"/>
      <c r="QQX1218" s="22"/>
      <c r="QQY1218" s="22"/>
      <c r="QQZ1218" s="22"/>
      <c r="QRA1218" s="22"/>
      <c r="QRB1218" s="22"/>
      <c r="QRC1218" s="22"/>
      <c r="QRD1218" s="22"/>
      <c r="QRE1218" s="22"/>
      <c r="QRF1218" s="22"/>
      <c r="QRG1218" s="22"/>
      <c r="QRH1218" s="22"/>
      <c r="QRI1218" s="22"/>
      <c r="QRJ1218" s="22"/>
      <c r="QRK1218" s="22"/>
      <c r="QRL1218" s="22"/>
      <c r="QRM1218" s="22"/>
      <c r="QRN1218" s="22"/>
      <c r="QRO1218" s="22"/>
      <c r="QRP1218" s="22"/>
      <c r="QRQ1218" s="22"/>
      <c r="QRR1218" s="22"/>
      <c r="QRS1218" s="22"/>
      <c r="QRT1218" s="22"/>
      <c r="QRU1218" s="22"/>
      <c r="QRV1218" s="22"/>
      <c r="QRW1218" s="22"/>
      <c r="QRX1218" s="22"/>
      <c r="QRY1218" s="22"/>
      <c r="QRZ1218" s="22"/>
      <c r="QSA1218" s="22"/>
      <c r="QSB1218" s="22"/>
      <c r="QSC1218" s="22"/>
      <c r="QSD1218" s="22"/>
      <c r="QSE1218" s="22"/>
      <c r="QSF1218" s="22"/>
      <c r="QSG1218" s="22"/>
      <c r="QSH1218" s="22"/>
      <c r="QSI1218" s="22"/>
      <c r="QSJ1218" s="22"/>
      <c r="QSK1218" s="22"/>
      <c r="QSL1218" s="22"/>
      <c r="QSM1218" s="22"/>
      <c r="QSN1218" s="22"/>
      <c r="QSO1218" s="22"/>
      <c r="QSP1218" s="22"/>
      <c r="QSQ1218" s="22"/>
      <c r="QSR1218" s="22"/>
      <c r="QSS1218" s="22"/>
      <c r="QST1218" s="22"/>
      <c r="QSU1218" s="22"/>
      <c r="QSV1218" s="22"/>
      <c r="QSW1218" s="22"/>
      <c r="QSX1218" s="22"/>
      <c r="QSY1218" s="22"/>
      <c r="QSZ1218" s="22"/>
      <c r="QTA1218" s="22"/>
      <c r="QTB1218" s="22"/>
      <c r="QTC1218" s="22"/>
      <c r="QTD1218" s="22"/>
      <c r="QTE1218" s="22"/>
      <c r="QTF1218" s="22"/>
      <c r="QTG1218" s="22"/>
      <c r="QTH1218" s="22"/>
      <c r="QTI1218" s="22"/>
      <c r="QTJ1218" s="22"/>
      <c r="QTK1218" s="22"/>
      <c r="QTL1218" s="22"/>
      <c r="QTM1218" s="22"/>
      <c r="QTN1218" s="22"/>
      <c r="QTO1218" s="22"/>
      <c r="QTP1218" s="22"/>
      <c r="QTQ1218" s="22"/>
      <c r="QTR1218" s="22"/>
      <c r="QTS1218" s="22"/>
      <c r="QTT1218" s="22"/>
      <c r="QTU1218" s="22"/>
      <c r="QTV1218" s="22"/>
      <c r="QTW1218" s="22"/>
      <c r="QTX1218" s="22"/>
      <c r="QTY1218" s="22"/>
      <c r="QTZ1218" s="22"/>
      <c r="QUA1218" s="22"/>
      <c r="QUB1218" s="22"/>
      <c r="QUC1218" s="22"/>
      <c r="QUD1218" s="22"/>
      <c r="QUE1218" s="22"/>
      <c r="QUF1218" s="22"/>
      <c r="QUG1218" s="22"/>
      <c r="QUH1218" s="22"/>
      <c r="QUI1218" s="22"/>
      <c r="QUJ1218" s="22"/>
      <c r="QUK1218" s="22"/>
      <c r="QUL1218" s="22"/>
      <c r="QUM1218" s="22"/>
      <c r="QUN1218" s="22"/>
      <c r="QUO1218" s="22"/>
      <c r="QUP1218" s="22"/>
      <c r="QUQ1218" s="22"/>
      <c r="QUR1218" s="22"/>
      <c r="QUS1218" s="22"/>
      <c r="QUT1218" s="22"/>
      <c r="QUU1218" s="22"/>
      <c r="QUV1218" s="22"/>
      <c r="QUW1218" s="22"/>
      <c r="QUX1218" s="22"/>
      <c r="QUY1218" s="22"/>
      <c r="QUZ1218" s="22"/>
      <c r="QVA1218" s="22"/>
      <c r="QVB1218" s="22"/>
      <c r="QVC1218" s="22"/>
      <c r="QVD1218" s="22"/>
      <c r="QVE1218" s="22"/>
      <c r="QVF1218" s="22"/>
      <c r="QVG1218" s="22"/>
      <c r="QVH1218" s="22"/>
      <c r="QVI1218" s="22"/>
      <c r="QVJ1218" s="22"/>
      <c r="QVK1218" s="22"/>
      <c r="QVL1218" s="22"/>
      <c r="QVM1218" s="22"/>
      <c r="QVN1218" s="22"/>
      <c r="QVO1218" s="22"/>
      <c r="QVP1218" s="22"/>
      <c r="QVQ1218" s="22"/>
      <c r="QVR1218" s="22"/>
      <c r="QVS1218" s="22"/>
      <c r="QVT1218" s="22"/>
      <c r="QVU1218" s="22"/>
      <c r="QVV1218" s="22"/>
      <c r="QVW1218" s="22"/>
      <c r="QVX1218" s="22"/>
      <c r="QVY1218" s="22"/>
      <c r="QVZ1218" s="22"/>
      <c r="QWA1218" s="22"/>
      <c r="QWB1218" s="22"/>
      <c r="QWC1218" s="22"/>
      <c r="QWD1218" s="22"/>
      <c r="QWE1218" s="22"/>
      <c r="QWF1218" s="22"/>
      <c r="QWG1218" s="22"/>
      <c r="QWH1218" s="22"/>
      <c r="QWI1218" s="22"/>
      <c r="QWJ1218" s="22"/>
      <c r="QWK1218" s="22"/>
      <c r="QWL1218" s="22"/>
      <c r="QWM1218" s="22"/>
      <c r="QWN1218" s="22"/>
      <c r="QWO1218" s="22"/>
      <c r="QWP1218" s="22"/>
      <c r="QWQ1218" s="22"/>
      <c r="QWR1218" s="22"/>
      <c r="QWS1218" s="22"/>
      <c r="QWT1218" s="22"/>
      <c r="QWU1218" s="22"/>
      <c r="QWV1218" s="22"/>
      <c r="QWW1218" s="22"/>
      <c r="QWX1218" s="22"/>
      <c r="QWY1218" s="22"/>
      <c r="QWZ1218" s="22"/>
      <c r="QXA1218" s="22"/>
      <c r="QXB1218" s="22"/>
      <c r="QXC1218" s="22"/>
      <c r="QXD1218" s="22"/>
      <c r="QXE1218" s="22"/>
      <c r="QXF1218" s="22"/>
      <c r="QXG1218" s="22"/>
      <c r="QXH1218" s="22"/>
      <c r="QXI1218" s="22"/>
      <c r="QXJ1218" s="22"/>
      <c r="QXK1218" s="22"/>
      <c r="QXL1218" s="22"/>
      <c r="QXM1218" s="22"/>
      <c r="QXN1218" s="22"/>
      <c r="QXO1218" s="22"/>
      <c r="QXP1218" s="22"/>
      <c r="QXQ1218" s="22"/>
      <c r="QXR1218" s="22"/>
      <c r="QXS1218" s="22"/>
      <c r="QXT1218" s="22"/>
      <c r="QXU1218" s="22"/>
      <c r="QXV1218" s="22"/>
      <c r="QXW1218" s="22"/>
      <c r="QXX1218" s="22"/>
      <c r="QXY1218" s="22"/>
      <c r="QXZ1218" s="22"/>
      <c r="QYA1218" s="22"/>
      <c r="QYB1218" s="22"/>
      <c r="QYC1218" s="22"/>
      <c r="QYD1218" s="22"/>
      <c r="QYE1218" s="22"/>
      <c r="QYF1218" s="22"/>
      <c r="QYG1218" s="22"/>
      <c r="QYH1218" s="22"/>
      <c r="QYI1218" s="22"/>
      <c r="QYJ1218" s="22"/>
      <c r="QYK1218" s="22"/>
      <c r="QYL1218" s="22"/>
      <c r="QYM1218" s="22"/>
      <c r="QYN1218" s="22"/>
      <c r="QYO1218" s="22"/>
      <c r="QYP1218" s="22"/>
      <c r="QYQ1218" s="22"/>
      <c r="QYR1218" s="22"/>
      <c r="QYS1218" s="22"/>
      <c r="QYT1218" s="22"/>
      <c r="QYU1218" s="22"/>
      <c r="QYV1218" s="22"/>
      <c r="QYW1218" s="22"/>
      <c r="QYX1218" s="22"/>
      <c r="QYY1218" s="22"/>
      <c r="QYZ1218" s="22"/>
      <c r="QZA1218" s="22"/>
      <c r="QZB1218" s="22"/>
      <c r="QZC1218" s="22"/>
      <c r="QZD1218" s="22"/>
      <c r="QZE1218" s="22"/>
      <c r="QZF1218" s="22"/>
      <c r="QZG1218" s="22"/>
      <c r="QZH1218" s="22"/>
      <c r="QZI1218" s="22"/>
      <c r="QZJ1218" s="22"/>
      <c r="QZK1218" s="22"/>
      <c r="QZL1218" s="22"/>
      <c r="QZM1218" s="22"/>
      <c r="QZN1218" s="22"/>
      <c r="QZO1218" s="22"/>
      <c r="QZP1218" s="22"/>
      <c r="QZQ1218" s="22"/>
      <c r="QZR1218" s="22"/>
      <c r="QZS1218" s="22"/>
      <c r="QZT1218" s="22"/>
      <c r="QZU1218" s="22"/>
      <c r="QZV1218" s="22"/>
      <c r="QZW1218" s="22"/>
      <c r="QZX1218" s="22"/>
      <c r="QZY1218" s="22"/>
      <c r="QZZ1218" s="22"/>
      <c r="RAA1218" s="22"/>
      <c r="RAB1218" s="22"/>
      <c r="RAC1218" s="22"/>
      <c r="RAD1218" s="22"/>
      <c r="RAE1218" s="22"/>
      <c r="RAF1218" s="22"/>
      <c r="RAG1218" s="22"/>
      <c r="RAH1218" s="22"/>
      <c r="RAI1218" s="22"/>
      <c r="RAJ1218" s="22"/>
      <c r="RAK1218" s="22"/>
      <c r="RAL1218" s="22"/>
      <c r="RAM1218" s="22"/>
      <c r="RAN1218" s="22"/>
      <c r="RAO1218" s="22"/>
      <c r="RAP1218" s="22"/>
      <c r="RAQ1218" s="22"/>
      <c r="RAR1218" s="22"/>
      <c r="RAS1218" s="22"/>
      <c r="RAT1218" s="22"/>
      <c r="RAU1218" s="22"/>
      <c r="RAV1218" s="22"/>
      <c r="RAW1218" s="22"/>
      <c r="RAX1218" s="22"/>
      <c r="RAY1218" s="22"/>
      <c r="RAZ1218" s="22"/>
      <c r="RBA1218" s="22"/>
      <c r="RBB1218" s="22"/>
      <c r="RBC1218" s="22"/>
      <c r="RBD1218" s="22"/>
      <c r="RBE1218" s="22"/>
      <c r="RBF1218" s="22"/>
      <c r="RBG1218" s="22"/>
      <c r="RBH1218" s="22"/>
      <c r="RBI1218" s="22"/>
      <c r="RBJ1218" s="22"/>
      <c r="RBK1218" s="22"/>
      <c r="RBL1218" s="22"/>
      <c r="RBM1218" s="22"/>
      <c r="RBN1218" s="22"/>
      <c r="RBO1218" s="22"/>
      <c r="RBP1218" s="22"/>
      <c r="RBQ1218" s="22"/>
      <c r="RBR1218" s="22"/>
      <c r="RBS1218" s="22"/>
      <c r="RBT1218" s="22"/>
      <c r="RBU1218" s="22"/>
      <c r="RBV1218" s="22"/>
      <c r="RBW1218" s="22"/>
      <c r="RBX1218" s="22"/>
      <c r="RBY1218" s="22"/>
      <c r="RBZ1218" s="22"/>
      <c r="RCA1218" s="22"/>
      <c r="RCB1218" s="22"/>
      <c r="RCC1218" s="22"/>
      <c r="RCD1218" s="22"/>
      <c r="RCE1218" s="22"/>
      <c r="RCF1218" s="22"/>
      <c r="RCG1218" s="22"/>
      <c r="RCH1218" s="22"/>
      <c r="RCI1218" s="22"/>
      <c r="RCJ1218" s="22"/>
      <c r="RCK1218" s="22"/>
      <c r="RCL1218" s="22"/>
      <c r="RCM1218" s="22"/>
      <c r="RCN1218" s="22"/>
      <c r="RCO1218" s="22"/>
      <c r="RCP1218" s="22"/>
      <c r="RCQ1218" s="22"/>
      <c r="RCR1218" s="22"/>
      <c r="RCS1218" s="22"/>
      <c r="RCT1218" s="22"/>
      <c r="RCU1218" s="22"/>
      <c r="RCV1218" s="22"/>
      <c r="RCW1218" s="22"/>
      <c r="RCX1218" s="22"/>
      <c r="RCY1218" s="22"/>
      <c r="RCZ1218" s="22"/>
      <c r="RDA1218" s="22"/>
      <c r="RDB1218" s="22"/>
      <c r="RDC1218" s="22"/>
      <c r="RDD1218" s="22"/>
      <c r="RDE1218" s="22"/>
      <c r="RDF1218" s="22"/>
      <c r="RDG1218" s="22"/>
      <c r="RDH1218" s="22"/>
      <c r="RDI1218" s="22"/>
      <c r="RDJ1218" s="22"/>
      <c r="RDK1218" s="22"/>
      <c r="RDL1218" s="22"/>
      <c r="RDM1218" s="22"/>
      <c r="RDN1218" s="22"/>
      <c r="RDO1218" s="22"/>
      <c r="RDP1218" s="22"/>
      <c r="RDQ1218" s="22"/>
      <c r="RDR1218" s="22"/>
      <c r="RDS1218" s="22"/>
      <c r="RDT1218" s="22"/>
      <c r="RDU1218" s="22"/>
      <c r="RDV1218" s="22"/>
      <c r="RDW1218" s="22"/>
      <c r="RDX1218" s="22"/>
      <c r="RDY1218" s="22"/>
      <c r="RDZ1218" s="22"/>
      <c r="REA1218" s="22"/>
      <c r="REB1218" s="22"/>
      <c r="REC1218" s="22"/>
      <c r="RED1218" s="22"/>
      <c r="REE1218" s="22"/>
      <c r="REF1218" s="22"/>
      <c r="REG1218" s="22"/>
      <c r="REH1218" s="22"/>
      <c r="REI1218" s="22"/>
      <c r="REJ1218" s="22"/>
      <c r="REK1218" s="22"/>
      <c r="REL1218" s="22"/>
      <c r="REM1218" s="22"/>
      <c r="REN1218" s="22"/>
      <c r="REO1218" s="22"/>
      <c r="REP1218" s="22"/>
      <c r="REQ1218" s="22"/>
      <c r="RER1218" s="22"/>
      <c r="RES1218" s="22"/>
      <c r="RET1218" s="22"/>
      <c r="REU1218" s="22"/>
      <c r="REV1218" s="22"/>
      <c r="REW1218" s="22"/>
      <c r="REX1218" s="22"/>
      <c r="REY1218" s="22"/>
      <c r="REZ1218" s="22"/>
      <c r="RFA1218" s="22"/>
      <c r="RFB1218" s="22"/>
      <c r="RFC1218" s="22"/>
      <c r="RFD1218" s="22"/>
      <c r="RFE1218" s="22"/>
      <c r="RFF1218" s="22"/>
      <c r="RFG1218" s="22"/>
      <c r="RFH1218" s="22"/>
      <c r="RFI1218" s="22"/>
      <c r="RFJ1218" s="22"/>
      <c r="RFK1218" s="22"/>
      <c r="RFL1218" s="22"/>
      <c r="RFM1218" s="22"/>
      <c r="RFN1218" s="22"/>
      <c r="RFO1218" s="22"/>
      <c r="RFP1218" s="22"/>
      <c r="RFQ1218" s="22"/>
      <c r="RFR1218" s="22"/>
      <c r="RFS1218" s="22"/>
      <c r="RFT1218" s="22"/>
      <c r="RFU1218" s="22"/>
      <c r="RFV1218" s="22"/>
      <c r="RFW1218" s="22"/>
      <c r="RFX1218" s="22"/>
      <c r="RFY1218" s="22"/>
      <c r="RFZ1218" s="22"/>
      <c r="RGA1218" s="22"/>
      <c r="RGB1218" s="22"/>
      <c r="RGC1218" s="22"/>
      <c r="RGD1218" s="22"/>
      <c r="RGE1218" s="22"/>
      <c r="RGF1218" s="22"/>
      <c r="RGG1218" s="22"/>
      <c r="RGH1218" s="22"/>
      <c r="RGI1218" s="22"/>
      <c r="RGJ1218" s="22"/>
      <c r="RGK1218" s="22"/>
      <c r="RGL1218" s="22"/>
      <c r="RGM1218" s="22"/>
      <c r="RGN1218" s="22"/>
      <c r="RGO1218" s="22"/>
      <c r="RGP1218" s="22"/>
      <c r="RGQ1218" s="22"/>
      <c r="RGR1218" s="22"/>
      <c r="RGS1218" s="22"/>
      <c r="RGT1218" s="22"/>
      <c r="RGU1218" s="22"/>
      <c r="RGV1218" s="22"/>
      <c r="RGW1218" s="22"/>
      <c r="RGX1218" s="22"/>
      <c r="RGY1218" s="22"/>
      <c r="RGZ1218" s="22"/>
      <c r="RHA1218" s="22"/>
      <c r="RHB1218" s="22"/>
      <c r="RHC1218" s="22"/>
      <c r="RHD1218" s="22"/>
      <c r="RHE1218" s="22"/>
      <c r="RHF1218" s="22"/>
      <c r="RHG1218" s="22"/>
      <c r="RHH1218" s="22"/>
      <c r="RHI1218" s="22"/>
      <c r="RHJ1218" s="22"/>
      <c r="RHK1218" s="22"/>
      <c r="RHL1218" s="22"/>
      <c r="RHM1218" s="22"/>
      <c r="RHN1218" s="22"/>
      <c r="RHO1218" s="22"/>
      <c r="RHP1218" s="22"/>
      <c r="RHQ1218" s="22"/>
      <c r="RHR1218" s="22"/>
      <c r="RHS1218" s="22"/>
      <c r="RHT1218" s="22"/>
      <c r="RHU1218" s="22"/>
      <c r="RHV1218" s="22"/>
      <c r="RHW1218" s="22"/>
      <c r="RHX1218" s="22"/>
      <c r="RHY1218" s="22"/>
      <c r="RHZ1218" s="22"/>
      <c r="RIA1218" s="22"/>
      <c r="RIB1218" s="22"/>
      <c r="RIC1218" s="22"/>
      <c r="RID1218" s="22"/>
      <c r="RIE1218" s="22"/>
      <c r="RIF1218" s="22"/>
      <c r="RIG1218" s="22"/>
      <c r="RIH1218" s="22"/>
      <c r="RII1218" s="22"/>
      <c r="RIJ1218" s="22"/>
      <c r="RIK1218" s="22"/>
      <c r="RIL1218" s="22"/>
      <c r="RIM1218" s="22"/>
      <c r="RIN1218" s="22"/>
      <c r="RIO1218" s="22"/>
      <c r="RIP1218" s="22"/>
      <c r="RIQ1218" s="22"/>
      <c r="RIR1218" s="22"/>
      <c r="RIS1218" s="22"/>
      <c r="RIT1218" s="22"/>
      <c r="RIU1218" s="22"/>
      <c r="RIV1218" s="22"/>
      <c r="RIW1218" s="22"/>
      <c r="RIX1218" s="22"/>
      <c r="RIY1218" s="22"/>
      <c r="RIZ1218" s="22"/>
      <c r="RJA1218" s="22"/>
      <c r="RJB1218" s="22"/>
      <c r="RJC1218" s="22"/>
      <c r="RJD1218" s="22"/>
      <c r="RJE1218" s="22"/>
      <c r="RJF1218" s="22"/>
      <c r="RJG1218" s="22"/>
      <c r="RJH1218" s="22"/>
      <c r="RJI1218" s="22"/>
      <c r="RJJ1218" s="22"/>
      <c r="RJK1218" s="22"/>
      <c r="RJL1218" s="22"/>
      <c r="RJM1218" s="22"/>
      <c r="RJN1218" s="22"/>
      <c r="RJO1218" s="22"/>
      <c r="RJP1218" s="22"/>
      <c r="RJQ1218" s="22"/>
      <c r="RJR1218" s="22"/>
      <c r="RJS1218" s="22"/>
      <c r="RJT1218" s="22"/>
      <c r="RJU1218" s="22"/>
      <c r="RJV1218" s="22"/>
      <c r="RJW1218" s="22"/>
      <c r="RJX1218" s="22"/>
      <c r="RJY1218" s="22"/>
      <c r="RJZ1218" s="22"/>
      <c r="RKA1218" s="22"/>
      <c r="RKB1218" s="22"/>
      <c r="RKC1218" s="22"/>
      <c r="RKD1218" s="22"/>
      <c r="RKE1218" s="22"/>
      <c r="RKF1218" s="22"/>
      <c r="RKG1218" s="22"/>
      <c r="RKH1218" s="22"/>
      <c r="RKI1218" s="22"/>
      <c r="RKJ1218" s="22"/>
      <c r="RKK1218" s="22"/>
      <c r="RKL1218" s="22"/>
      <c r="RKM1218" s="22"/>
      <c r="RKN1218" s="22"/>
      <c r="RKO1218" s="22"/>
      <c r="RKP1218" s="22"/>
      <c r="RKQ1218" s="22"/>
      <c r="RKR1218" s="22"/>
      <c r="RKS1218" s="22"/>
      <c r="RKT1218" s="22"/>
      <c r="RKU1218" s="22"/>
      <c r="RKV1218" s="22"/>
      <c r="RKW1218" s="22"/>
      <c r="RKX1218" s="22"/>
      <c r="RKY1218" s="22"/>
      <c r="RKZ1218" s="22"/>
      <c r="RLA1218" s="22"/>
      <c r="RLB1218" s="22"/>
      <c r="RLC1218" s="22"/>
      <c r="RLD1218" s="22"/>
      <c r="RLE1218" s="22"/>
      <c r="RLF1218" s="22"/>
      <c r="RLG1218" s="22"/>
      <c r="RLH1218" s="22"/>
      <c r="RLI1218" s="22"/>
      <c r="RLJ1218" s="22"/>
      <c r="RLK1218" s="22"/>
      <c r="RLL1218" s="22"/>
      <c r="RLM1218" s="22"/>
      <c r="RLN1218" s="22"/>
      <c r="RLO1218" s="22"/>
      <c r="RLP1218" s="22"/>
      <c r="RLQ1218" s="22"/>
      <c r="RLR1218" s="22"/>
      <c r="RLS1218" s="22"/>
      <c r="RLT1218" s="22"/>
      <c r="RLU1218" s="22"/>
      <c r="RLV1218" s="22"/>
      <c r="RLW1218" s="22"/>
      <c r="RLX1218" s="22"/>
      <c r="RLY1218" s="22"/>
      <c r="RLZ1218" s="22"/>
      <c r="RMA1218" s="22"/>
      <c r="RMB1218" s="22"/>
      <c r="RMC1218" s="22"/>
      <c r="RMD1218" s="22"/>
      <c r="RME1218" s="22"/>
      <c r="RMF1218" s="22"/>
      <c r="RMG1218" s="22"/>
      <c r="RMH1218" s="22"/>
      <c r="RMI1218" s="22"/>
      <c r="RMJ1218" s="22"/>
      <c r="RMK1218" s="22"/>
      <c r="RML1218" s="22"/>
      <c r="RMM1218" s="22"/>
      <c r="RMN1218" s="22"/>
      <c r="RMO1218" s="22"/>
      <c r="RMP1218" s="22"/>
      <c r="RMQ1218" s="22"/>
      <c r="RMR1218" s="22"/>
      <c r="RMS1218" s="22"/>
      <c r="RMT1218" s="22"/>
      <c r="RMU1218" s="22"/>
      <c r="RMV1218" s="22"/>
      <c r="RMW1218" s="22"/>
      <c r="RMX1218" s="22"/>
      <c r="RMY1218" s="22"/>
      <c r="RMZ1218" s="22"/>
      <c r="RNA1218" s="22"/>
      <c r="RNB1218" s="22"/>
      <c r="RNC1218" s="22"/>
      <c r="RND1218" s="22"/>
      <c r="RNE1218" s="22"/>
      <c r="RNF1218" s="22"/>
      <c r="RNG1218" s="22"/>
      <c r="RNH1218" s="22"/>
      <c r="RNI1218" s="22"/>
      <c r="RNJ1218" s="22"/>
      <c r="RNK1218" s="22"/>
      <c r="RNL1218" s="22"/>
      <c r="RNM1218" s="22"/>
      <c r="RNN1218" s="22"/>
      <c r="RNO1218" s="22"/>
      <c r="RNP1218" s="22"/>
      <c r="RNQ1218" s="22"/>
      <c r="RNR1218" s="22"/>
      <c r="RNS1218" s="22"/>
      <c r="RNT1218" s="22"/>
      <c r="RNU1218" s="22"/>
      <c r="RNV1218" s="22"/>
      <c r="RNW1218" s="22"/>
      <c r="RNX1218" s="22"/>
      <c r="RNY1218" s="22"/>
      <c r="RNZ1218" s="22"/>
      <c r="ROA1218" s="22"/>
      <c r="ROB1218" s="22"/>
      <c r="ROC1218" s="22"/>
      <c r="ROD1218" s="22"/>
      <c r="ROE1218" s="22"/>
      <c r="ROF1218" s="22"/>
      <c r="ROG1218" s="22"/>
      <c r="ROH1218" s="22"/>
      <c r="ROI1218" s="22"/>
      <c r="ROJ1218" s="22"/>
      <c r="ROK1218" s="22"/>
      <c r="ROL1218" s="22"/>
      <c r="ROM1218" s="22"/>
      <c r="RON1218" s="22"/>
      <c r="ROO1218" s="22"/>
      <c r="ROP1218" s="22"/>
      <c r="ROQ1218" s="22"/>
      <c r="ROR1218" s="22"/>
      <c r="ROS1218" s="22"/>
      <c r="ROT1218" s="22"/>
      <c r="ROU1218" s="22"/>
      <c r="ROV1218" s="22"/>
      <c r="ROW1218" s="22"/>
      <c r="ROX1218" s="22"/>
      <c r="ROY1218" s="22"/>
      <c r="ROZ1218" s="22"/>
      <c r="RPA1218" s="22"/>
      <c r="RPB1218" s="22"/>
      <c r="RPC1218" s="22"/>
      <c r="RPD1218" s="22"/>
      <c r="RPE1218" s="22"/>
      <c r="RPF1218" s="22"/>
      <c r="RPG1218" s="22"/>
      <c r="RPH1218" s="22"/>
      <c r="RPI1218" s="22"/>
      <c r="RPJ1218" s="22"/>
      <c r="RPK1218" s="22"/>
      <c r="RPL1218" s="22"/>
      <c r="RPM1218" s="22"/>
      <c r="RPN1218" s="22"/>
      <c r="RPO1218" s="22"/>
      <c r="RPP1218" s="22"/>
      <c r="RPQ1218" s="22"/>
      <c r="RPR1218" s="22"/>
      <c r="RPS1218" s="22"/>
      <c r="RPT1218" s="22"/>
      <c r="RPU1218" s="22"/>
      <c r="RPV1218" s="22"/>
      <c r="RPW1218" s="22"/>
      <c r="RPX1218" s="22"/>
      <c r="RPY1218" s="22"/>
      <c r="RPZ1218" s="22"/>
      <c r="RQA1218" s="22"/>
      <c r="RQB1218" s="22"/>
      <c r="RQC1218" s="22"/>
      <c r="RQD1218" s="22"/>
      <c r="RQE1218" s="22"/>
      <c r="RQF1218" s="22"/>
      <c r="RQG1218" s="22"/>
      <c r="RQH1218" s="22"/>
      <c r="RQI1218" s="22"/>
      <c r="RQJ1218" s="22"/>
      <c r="RQK1218" s="22"/>
      <c r="RQL1218" s="22"/>
      <c r="RQM1218" s="22"/>
      <c r="RQN1218" s="22"/>
      <c r="RQO1218" s="22"/>
      <c r="RQP1218" s="22"/>
      <c r="RQQ1218" s="22"/>
      <c r="RQR1218" s="22"/>
      <c r="RQS1218" s="22"/>
      <c r="RQT1218" s="22"/>
      <c r="RQU1218" s="22"/>
      <c r="RQV1218" s="22"/>
      <c r="RQW1218" s="22"/>
      <c r="RQX1218" s="22"/>
      <c r="RQY1218" s="22"/>
      <c r="RQZ1218" s="22"/>
      <c r="RRA1218" s="22"/>
      <c r="RRB1218" s="22"/>
      <c r="RRC1218" s="22"/>
      <c r="RRD1218" s="22"/>
      <c r="RRE1218" s="22"/>
      <c r="RRF1218" s="22"/>
      <c r="RRG1218" s="22"/>
      <c r="RRH1218" s="22"/>
      <c r="RRI1218" s="22"/>
      <c r="RRJ1218" s="22"/>
      <c r="RRK1218" s="22"/>
      <c r="RRL1218" s="22"/>
      <c r="RRM1218" s="22"/>
      <c r="RRN1218" s="22"/>
      <c r="RRO1218" s="22"/>
      <c r="RRP1218" s="22"/>
      <c r="RRQ1218" s="22"/>
      <c r="RRR1218" s="22"/>
      <c r="RRS1218" s="22"/>
      <c r="RRT1218" s="22"/>
      <c r="RRU1218" s="22"/>
      <c r="RRV1218" s="22"/>
      <c r="RRW1218" s="22"/>
      <c r="RRX1218" s="22"/>
      <c r="RRY1218" s="22"/>
      <c r="RRZ1218" s="22"/>
      <c r="RSA1218" s="22"/>
      <c r="RSB1218" s="22"/>
      <c r="RSC1218" s="22"/>
      <c r="RSD1218" s="22"/>
      <c r="RSE1218" s="22"/>
      <c r="RSF1218" s="22"/>
      <c r="RSG1218" s="22"/>
      <c r="RSH1218" s="22"/>
      <c r="RSI1218" s="22"/>
      <c r="RSJ1218" s="22"/>
      <c r="RSK1218" s="22"/>
      <c r="RSL1218" s="22"/>
      <c r="RSM1218" s="22"/>
      <c r="RSN1218" s="22"/>
      <c r="RSO1218" s="22"/>
      <c r="RSP1218" s="22"/>
      <c r="RSQ1218" s="22"/>
      <c r="RSR1218" s="22"/>
      <c r="RSS1218" s="22"/>
      <c r="RST1218" s="22"/>
      <c r="RSU1218" s="22"/>
      <c r="RSV1218" s="22"/>
      <c r="RSW1218" s="22"/>
      <c r="RSX1218" s="22"/>
      <c r="RSY1218" s="22"/>
      <c r="RSZ1218" s="22"/>
      <c r="RTA1218" s="22"/>
      <c r="RTB1218" s="22"/>
      <c r="RTC1218" s="22"/>
      <c r="RTD1218" s="22"/>
      <c r="RTE1218" s="22"/>
      <c r="RTF1218" s="22"/>
      <c r="RTG1218" s="22"/>
      <c r="RTH1218" s="22"/>
      <c r="RTI1218" s="22"/>
      <c r="RTJ1218" s="22"/>
      <c r="RTK1218" s="22"/>
      <c r="RTL1218" s="22"/>
      <c r="RTM1218" s="22"/>
      <c r="RTN1218" s="22"/>
      <c r="RTO1218" s="22"/>
      <c r="RTP1218" s="22"/>
      <c r="RTQ1218" s="22"/>
      <c r="RTR1218" s="22"/>
      <c r="RTS1218" s="22"/>
      <c r="RTT1218" s="22"/>
      <c r="RTU1218" s="22"/>
      <c r="RTV1218" s="22"/>
      <c r="RTW1218" s="22"/>
      <c r="RTX1218" s="22"/>
      <c r="RTY1218" s="22"/>
      <c r="RTZ1218" s="22"/>
      <c r="RUA1218" s="22"/>
      <c r="RUB1218" s="22"/>
      <c r="RUC1218" s="22"/>
      <c r="RUD1218" s="22"/>
      <c r="RUE1218" s="22"/>
      <c r="RUF1218" s="22"/>
      <c r="RUG1218" s="22"/>
      <c r="RUH1218" s="22"/>
      <c r="RUI1218" s="22"/>
      <c r="RUJ1218" s="22"/>
      <c r="RUK1218" s="22"/>
      <c r="RUL1218" s="22"/>
      <c r="RUM1218" s="22"/>
      <c r="RUN1218" s="22"/>
      <c r="RUO1218" s="22"/>
      <c r="RUP1218" s="22"/>
      <c r="RUQ1218" s="22"/>
      <c r="RUR1218" s="22"/>
      <c r="RUS1218" s="22"/>
      <c r="RUT1218" s="22"/>
      <c r="RUU1218" s="22"/>
      <c r="RUV1218" s="22"/>
      <c r="RUW1218" s="22"/>
      <c r="RUX1218" s="22"/>
      <c r="RUY1218" s="22"/>
      <c r="RUZ1218" s="22"/>
      <c r="RVA1218" s="22"/>
      <c r="RVB1218" s="22"/>
      <c r="RVC1218" s="22"/>
      <c r="RVD1218" s="22"/>
      <c r="RVE1218" s="22"/>
      <c r="RVF1218" s="22"/>
      <c r="RVG1218" s="22"/>
      <c r="RVH1218" s="22"/>
      <c r="RVI1218" s="22"/>
      <c r="RVJ1218" s="22"/>
      <c r="RVK1218" s="22"/>
      <c r="RVL1218" s="22"/>
      <c r="RVM1218" s="22"/>
      <c r="RVN1218" s="22"/>
      <c r="RVO1218" s="22"/>
      <c r="RVP1218" s="22"/>
      <c r="RVQ1218" s="22"/>
      <c r="RVR1218" s="22"/>
      <c r="RVS1218" s="22"/>
      <c r="RVT1218" s="22"/>
      <c r="RVU1218" s="22"/>
      <c r="RVV1218" s="22"/>
      <c r="RVW1218" s="22"/>
      <c r="RVX1218" s="22"/>
      <c r="RVY1218" s="22"/>
      <c r="RVZ1218" s="22"/>
      <c r="RWA1218" s="22"/>
      <c r="RWB1218" s="22"/>
      <c r="RWC1218" s="22"/>
      <c r="RWD1218" s="22"/>
      <c r="RWE1218" s="22"/>
      <c r="RWF1218" s="22"/>
      <c r="RWG1218" s="22"/>
      <c r="RWH1218" s="22"/>
      <c r="RWI1218" s="22"/>
      <c r="RWJ1218" s="22"/>
      <c r="RWK1218" s="22"/>
      <c r="RWL1218" s="22"/>
      <c r="RWM1218" s="22"/>
      <c r="RWN1218" s="22"/>
      <c r="RWO1218" s="22"/>
      <c r="RWP1218" s="22"/>
      <c r="RWQ1218" s="22"/>
      <c r="RWR1218" s="22"/>
      <c r="RWS1218" s="22"/>
      <c r="RWT1218" s="22"/>
      <c r="RWU1218" s="22"/>
      <c r="RWV1218" s="22"/>
      <c r="RWW1218" s="22"/>
      <c r="RWX1218" s="22"/>
      <c r="RWY1218" s="22"/>
      <c r="RWZ1218" s="22"/>
      <c r="RXA1218" s="22"/>
      <c r="RXB1218" s="22"/>
      <c r="RXC1218" s="22"/>
      <c r="RXD1218" s="22"/>
      <c r="RXE1218" s="22"/>
      <c r="RXF1218" s="22"/>
      <c r="RXG1218" s="22"/>
      <c r="RXH1218" s="22"/>
      <c r="RXI1218" s="22"/>
      <c r="RXJ1218" s="22"/>
      <c r="RXK1218" s="22"/>
      <c r="RXL1218" s="22"/>
      <c r="RXM1218" s="22"/>
      <c r="RXN1218" s="22"/>
      <c r="RXO1218" s="22"/>
      <c r="RXP1218" s="22"/>
      <c r="RXQ1218" s="22"/>
      <c r="RXR1218" s="22"/>
      <c r="RXS1218" s="22"/>
      <c r="RXT1218" s="22"/>
      <c r="RXU1218" s="22"/>
      <c r="RXV1218" s="22"/>
      <c r="RXW1218" s="22"/>
      <c r="RXX1218" s="22"/>
      <c r="RXY1218" s="22"/>
      <c r="RXZ1218" s="22"/>
      <c r="RYA1218" s="22"/>
      <c r="RYB1218" s="22"/>
      <c r="RYC1218" s="22"/>
      <c r="RYD1218" s="22"/>
      <c r="RYE1218" s="22"/>
      <c r="RYF1218" s="22"/>
      <c r="RYG1218" s="22"/>
      <c r="RYH1218" s="22"/>
      <c r="RYI1218" s="22"/>
      <c r="RYJ1218" s="22"/>
      <c r="RYK1218" s="22"/>
      <c r="RYL1218" s="22"/>
      <c r="RYM1218" s="22"/>
      <c r="RYN1218" s="22"/>
      <c r="RYO1218" s="22"/>
      <c r="RYP1218" s="22"/>
      <c r="RYQ1218" s="22"/>
      <c r="RYR1218" s="22"/>
      <c r="RYS1218" s="22"/>
      <c r="RYT1218" s="22"/>
      <c r="RYU1218" s="22"/>
      <c r="RYV1218" s="22"/>
      <c r="RYW1218" s="22"/>
      <c r="RYX1218" s="22"/>
      <c r="RYY1218" s="22"/>
      <c r="RYZ1218" s="22"/>
      <c r="RZA1218" s="22"/>
      <c r="RZB1218" s="22"/>
      <c r="RZC1218" s="22"/>
      <c r="RZD1218" s="22"/>
      <c r="RZE1218" s="22"/>
      <c r="RZF1218" s="22"/>
      <c r="RZG1218" s="22"/>
      <c r="RZH1218" s="22"/>
      <c r="RZI1218" s="22"/>
      <c r="RZJ1218" s="22"/>
      <c r="RZK1218" s="22"/>
      <c r="RZL1218" s="22"/>
      <c r="RZM1218" s="22"/>
      <c r="RZN1218" s="22"/>
      <c r="RZO1218" s="22"/>
      <c r="RZP1218" s="22"/>
      <c r="RZQ1218" s="22"/>
      <c r="RZR1218" s="22"/>
      <c r="RZS1218" s="22"/>
      <c r="RZT1218" s="22"/>
      <c r="RZU1218" s="22"/>
      <c r="RZV1218" s="22"/>
      <c r="RZW1218" s="22"/>
      <c r="RZX1218" s="22"/>
      <c r="RZY1218" s="22"/>
      <c r="RZZ1218" s="22"/>
      <c r="SAA1218" s="22"/>
      <c r="SAB1218" s="22"/>
      <c r="SAC1218" s="22"/>
      <c r="SAD1218" s="22"/>
      <c r="SAE1218" s="22"/>
      <c r="SAF1218" s="22"/>
      <c r="SAG1218" s="22"/>
      <c r="SAH1218" s="22"/>
      <c r="SAI1218" s="22"/>
      <c r="SAJ1218" s="22"/>
      <c r="SAK1218" s="22"/>
      <c r="SAL1218" s="22"/>
      <c r="SAM1218" s="22"/>
      <c r="SAN1218" s="22"/>
      <c r="SAO1218" s="22"/>
      <c r="SAP1218" s="22"/>
      <c r="SAQ1218" s="22"/>
      <c r="SAR1218" s="22"/>
      <c r="SAS1218" s="22"/>
      <c r="SAT1218" s="22"/>
      <c r="SAU1218" s="22"/>
      <c r="SAV1218" s="22"/>
      <c r="SAW1218" s="22"/>
      <c r="SAX1218" s="22"/>
      <c r="SAY1218" s="22"/>
      <c r="SAZ1218" s="22"/>
      <c r="SBA1218" s="22"/>
      <c r="SBB1218" s="22"/>
      <c r="SBC1218" s="22"/>
      <c r="SBD1218" s="22"/>
      <c r="SBE1218" s="22"/>
      <c r="SBF1218" s="22"/>
      <c r="SBG1218" s="22"/>
      <c r="SBH1218" s="22"/>
      <c r="SBI1218" s="22"/>
      <c r="SBJ1218" s="22"/>
      <c r="SBK1218" s="22"/>
      <c r="SBL1218" s="22"/>
      <c r="SBM1218" s="22"/>
      <c r="SBN1218" s="22"/>
      <c r="SBO1218" s="22"/>
      <c r="SBP1218" s="22"/>
      <c r="SBQ1218" s="22"/>
      <c r="SBR1218" s="22"/>
      <c r="SBS1218" s="22"/>
      <c r="SBT1218" s="22"/>
      <c r="SBU1218" s="22"/>
      <c r="SBV1218" s="22"/>
      <c r="SBW1218" s="22"/>
      <c r="SBX1218" s="22"/>
      <c r="SBY1218" s="22"/>
      <c r="SBZ1218" s="22"/>
      <c r="SCA1218" s="22"/>
      <c r="SCB1218" s="22"/>
      <c r="SCC1218" s="22"/>
      <c r="SCD1218" s="22"/>
      <c r="SCE1218" s="22"/>
      <c r="SCF1218" s="22"/>
      <c r="SCG1218" s="22"/>
      <c r="SCH1218" s="22"/>
      <c r="SCI1218" s="22"/>
      <c r="SCJ1218" s="22"/>
      <c r="SCK1218" s="22"/>
      <c r="SCL1218" s="22"/>
      <c r="SCM1218" s="22"/>
      <c r="SCN1218" s="22"/>
      <c r="SCO1218" s="22"/>
      <c r="SCP1218" s="22"/>
      <c r="SCQ1218" s="22"/>
      <c r="SCR1218" s="22"/>
      <c r="SCS1218" s="22"/>
      <c r="SCT1218" s="22"/>
      <c r="SCU1218" s="22"/>
      <c r="SCV1218" s="22"/>
      <c r="SCW1218" s="22"/>
      <c r="SCX1218" s="22"/>
      <c r="SCY1218" s="22"/>
      <c r="SCZ1218" s="22"/>
      <c r="SDA1218" s="22"/>
      <c r="SDB1218" s="22"/>
      <c r="SDC1218" s="22"/>
      <c r="SDD1218" s="22"/>
      <c r="SDE1218" s="22"/>
      <c r="SDF1218" s="22"/>
      <c r="SDG1218" s="22"/>
      <c r="SDH1218" s="22"/>
      <c r="SDI1218" s="22"/>
      <c r="SDJ1218" s="22"/>
      <c r="SDK1218" s="22"/>
      <c r="SDL1218" s="22"/>
      <c r="SDM1218" s="22"/>
      <c r="SDN1218" s="22"/>
      <c r="SDO1218" s="22"/>
      <c r="SDP1218" s="22"/>
      <c r="SDQ1218" s="22"/>
      <c r="SDR1218" s="22"/>
      <c r="SDS1218" s="22"/>
      <c r="SDT1218" s="22"/>
      <c r="SDU1218" s="22"/>
      <c r="SDV1218" s="22"/>
      <c r="SDW1218" s="22"/>
      <c r="SDX1218" s="22"/>
      <c r="SDY1218" s="22"/>
      <c r="SDZ1218" s="22"/>
      <c r="SEA1218" s="22"/>
      <c r="SEB1218" s="22"/>
      <c r="SEC1218" s="22"/>
      <c r="SED1218" s="22"/>
      <c r="SEE1218" s="22"/>
      <c r="SEF1218" s="22"/>
      <c r="SEG1218" s="22"/>
      <c r="SEH1218" s="22"/>
      <c r="SEI1218" s="22"/>
      <c r="SEJ1218" s="22"/>
      <c r="SEK1218" s="22"/>
      <c r="SEL1218" s="22"/>
      <c r="SEM1218" s="22"/>
      <c r="SEN1218" s="22"/>
      <c r="SEO1218" s="22"/>
      <c r="SEP1218" s="22"/>
      <c r="SEQ1218" s="22"/>
      <c r="SER1218" s="22"/>
      <c r="SES1218" s="22"/>
      <c r="SET1218" s="22"/>
      <c r="SEU1218" s="22"/>
      <c r="SEV1218" s="22"/>
      <c r="SEW1218" s="22"/>
      <c r="SEX1218" s="22"/>
      <c r="SEY1218" s="22"/>
      <c r="SEZ1218" s="22"/>
      <c r="SFA1218" s="22"/>
      <c r="SFB1218" s="22"/>
      <c r="SFC1218" s="22"/>
      <c r="SFD1218" s="22"/>
      <c r="SFE1218" s="22"/>
      <c r="SFF1218" s="22"/>
      <c r="SFG1218" s="22"/>
      <c r="SFH1218" s="22"/>
      <c r="SFI1218" s="22"/>
      <c r="SFJ1218" s="22"/>
      <c r="SFK1218" s="22"/>
      <c r="SFL1218" s="22"/>
      <c r="SFM1218" s="22"/>
      <c r="SFN1218" s="22"/>
      <c r="SFO1218" s="22"/>
      <c r="SFP1218" s="22"/>
      <c r="SFQ1218" s="22"/>
      <c r="SFR1218" s="22"/>
      <c r="SFS1218" s="22"/>
      <c r="SFT1218" s="22"/>
      <c r="SFU1218" s="22"/>
      <c r="SFV1218" s="22"/>
      <c r="SFW1218" s="22"/>
      <c r="SFX1218" s="22"/>
      <c r="SFY1218" s="22"/>
      <c r="SFZ1218" s="22"/>
      <c r="SGA1218" s="22"/>
      <c r="SGB1218" s="22"/>
      <c r="SGC1218" s="22"/>
      <c r="SGD1218" s="22"/>
      <c r="SGE1218" s="22"/>
      <c r="SGF1218" s="22"/>
      <c r="SGG1218" s="22"/>
      <c r="SGH1218" s="22"/>
      <c r="SGI1218" s="22"/>
      <c r="SGJ1218" s="22"/>
      <c r="SGK1218" s="22"/>
      <c r="SGL1218" s="22"/>
      <c r="SGM1218" s="22"/>
      <c r="SGN1218" s="22"/>
      <c r="SGO1218" s="22"/>
      <c r="SGP1218" s="22"/>
      <c r="SGQ1218" s="22"/>
      <c r="SGR1218" s="22"/>
      <c r="SGS1218" s="22"/>
      <c r="SGT1218" s="22"/>
      <c r="SGU1218" s="22"/>
      <c r="SGV1218" s="22"/>
      <c r="SGW1218" s="22"/>
      <c r="SGX1218" s="22"/>
      <c r="SGY1218" s="22"/>
      <c r="SGZ1218" s="22"/>
      <c r="SHA1218" s="22"/>
      <c r="SHB1218" s="22"/>
      <c r="SHC1218" s="22"/>
      <c r="SHD1218" s="22"/>
      <c r="SHE1218" s="22"/>
      <c r="SHF1218" s="22"/>
      <c r="SHG1218" s="22"/>
      <c r="SHH1218" s="22"/>
      <c r="SHI1218" s="22"/>
      <c r="SHJ1218" s="22"/>
      <c r="SHK1218" s="22"/>
      <c r="SHL1218" s="22"/>
      <c r="SHM1218" s="22"/>
      <c r="SHN1218" s="22"/>
      <c r="SHO1218" s="22"/>
      <c r="SHP1218" s="22"/>
      <c r="SHQ1218" s="22"/>
      <c r="SHR1218" s="22"/>
      <c r="SHS1218" s="22"/>
      <c r="SHT1218" s="22"/>
      <c r="SHU1218" s="22"/>
      <c r="SHV1218" s="22"/>
      <c r="SHW1218" s="22"/>
      <c r="SHX1218" s="22"/>
      <c r="SHY1218" s="22"/>
      <c r="SHZ1218" s="22"/>
      <c r="SIA1218" s="22"/>
      <c r="SIB1218" s="22"/>
      <c r="SIC1218" s="22"/>
      <c r="SID1218" s="22"/>
      <c r="SIE1218" s="22"/>
      <c r="SIF1218" s="22"/>
      <c r="SIG1218" s="22"/>
      <c r="SIH1218" s="22"/>
      <c r="SII1218" s="22"/>
      <c r="SIJ1218" s="22"/>
      <c r="SIK1218" s="22"/>
      <c r="SIL1218" s="22"/>
      <c r="SIM1218" s="22"/>
      <c r="SIN1218" s="22"/>
      <c r="SIO1218" s="22"/>
      <c r="SIP1218" s="22"/>
      <c r="SIQ1218" s="22"/>
      <c r="SIR1218" s="22"/>
      <c r="SIS1218" s="22"/>
      <c r="SIT1218" s="22"/>
      <c r="SIU1218" s="22"/>
      <c r="SIV1218" s="22"/>
      <c r="SIW1218" s="22"/>
      <c r="SIX1218" s="22"/>
      <c r="SIY1218" s="22"/>
      <c r="SIZ1218" s="22"/>
      <c r="SJA1218" s="22"/>
      <c r="SJB1218" s="22"/>
      <c r="SJC1218" s="22"/>
      <c r="SJD1218" s="22"/>
      <c r="SJE1218" s="22"/>
      <c r="SJF1218" s="22"/>
      <c r="SJG1218" s="22"/>
      <c r="SJH1218" s="22"/>
      <c r="SJI1218" s="22"/>
      <c r="SJJ1218" s="22"/>
      <c r="SJK1218" s="22"/>
      <c r="SJL1218" s="22"/>
      <c r="SJM1218" s="22"/>
      <c r="SJN1218" s="22"/>
      <c r="SJO1218" s="22"/>
      <c r="SJP1218" s="22"/>
      <c r="SJQ1218" s="22"/>
      <c r="SJR1218" s="22"/>
      <c r="SJS1218" s="22"/>
      <c r="SJT1218" s="22"/>
      <c r="SJU1218" s="22"/>
      <c r="SJV1218" s="22"/>
      <c r="SJW1218" s="22"/>
      <c r="SJX1218" s="22"/>
      <c r="SJY1218" s="22"/>
      <c r="SJZ1218" s="22"/>
      <c r="SKA1218" s="22"/>
      <c r="SKB1218" s="22"/>
      <c r="SKC1218" s="22"/>
      <c r="SKD1218" s="22"/>
      <c r="SKE1218" s="22"/>
      <c r="SKF1218" s="22"/>
      <c r="SKG1218" s="22"/>
      <c r="SKH1218" s="22"/>
      <c r="SKI1218" s="22"/>
      <c r="SKJ1218" s="22"/>
      <c r="SKK1218" s="22"/>
      <c r="SKL1218" s="22"/>
      <c r="SKM1218" s="22"/>
      <c r="SKN1218" s="22"/>
      <c r="SKO1218" s="22"/>
      <c r="SKP1218" s="22"/>
      <c r="SKQ1218" s="22"/>
      <c r="SKR1218" s="22"/>
      <c r="SKS1218" s="22"/>
      <c r="SKT1218" s="22"/>
      <c r="SKU1218" s="22"/>
      <c r="SKV1218" s="22"/>
      <c r="SKW1218" s="22"/>
      <c r="SKX1218" s="22"/>
      <c r="SKY1218" s="22"/>
      <c r="SKZ1218" s="22"/>
      <c r="SLA1218" s="22"/>
      <c r="SLB1218" s="22"/>
      <c r="SLC1218" s="22"/>
      <c r="SLD1218" s="22"/>
      <c r="SLE1218" s="22"/>
      <c r="SLF1218" s="22"/>
      <c r="SLG1218" s="22"/>
      <c r="SLH1218" s="22"/>
      <c r="SLI1218" s="22"/>
      <c r="SLJ1218" s="22"/>
      <c r="SLK1218" s="22"/>
      <c r="SLL1218" s="22"/>
      <c r="SLM1218" s="22"/>
      <c r="SLN1218" s="22"/>
      <c r="SLO1218" s="22"/>
      <c r="SLP1218" s="22"/>
      <c r="SLQ1218" s="22"/>
      <c r="SLR1218" s="22"/>
      <c r="SLS1218" s="22"/>
      <c r="SLT1218" s="22"/>
      <c r="SLU1218" s="22"/>
      <c r="SLV1218" s="22"/>
      <c r="SLW1218" s="22"/>
      <c r="SLX1218" s="22"/>
      <c r="SLY1218" s="22"/>
      <c r="SLZ1218" s="22"/>
      <c r="SMA1218" s="22"/>
      <c r="SMB1218" s="22"/>
      <c r="SMC1218" s="22"/>
      <c r="SMD1218" s="22"/>
      <c r="SME1218" s="22"/>
      <c r="SMF1218" s="22"/>
      <c r="SMG1218" s="22"/>
      <c r="SMH1218" s="22"/>
      <c r="SMI1218" s="22"/>
      <c r="SMJ1218" s="22"/>
      <c r="SMK1218" s="22"/>
      <c r="SML1218" s="22"/>
      <c r="SMM1218" s="22"/>
      <c r="SMN1218" s="22"/>
      <c r="SMO1218" s="22"/>
      <c r="SMP1218" s="22"/>
      <c r="SMQ1218" s="22"/>
      <c r="SMR1218" s="22"/>
      <c r="SMS1218" s="22"/>
      <c r="SMT1218" s="22"/>
      <c r="SMU1218" s="22"/>
      <c r="SMV1218" s="22"/>
      <c r="SMW1218" s="22"/>
      <c r="SMX1218" s="22"/>
      <c r="SMY1218" s="22"/>
      <c r="SMZ1218" s="22"/>
      <c r="SNA1218" s="22"/>
      <c r="SNB1218" s="22"/>
      <c r="SNC1218" s="22"/>
      <c r="SND1218" s="22"/>
      <c r="SNE1218" s="22"/>
      <c r="SNF1218" s="22"/>
      <c r="SNG1218" s="22"/>
      <c r="SNH1218" s="22"/>
      <c r="SNI1218" s="22"/>
      <c r="SNJ1218" s="22"/>
      <c r="SNK1218" s="22"/>
      <c r="SNL1218" s="22"/>
      <c r="SNM1218" s="22"/>
      <c r="SNN1218" s="22"/>
      <c r="SNO1218" s="22"/>
      <c r="SNP1218" s="22"/>
      <c r="SNQ1218" s="22"/>
      <c r="SNR1218" s="22"/>
      <c r="SNS1218" s="22"/>
      <c r="SNT1218" s="22"/>
      <c r="SNU1218" s="22"/>
      <c r="SNV1218" s="22"/>
      <c r="SNW1218" s="22"/>
      <c r="SNX1218" s="22"/>
      <c r="SNY1218" s="22"/>
      <c r="SNZ1218" s="22"/>
      <c r="SOA1218" s="22"/>
      <c r="SOB1218" s="22"/>
      <c r="SOC1218" s="22"/>
      <c r="SOD1218" s="22"/>
      <c r="SOE1218" s="22"/>
      <c r="SOF1218" s="22"/>
      <c r="SOG1218" s="22"/>
      <c r="SOH1218" s="22"/>
      <c r="SOI1218" s="22"/>
      <c r="SOJ1218" s="22"/>
      <c r="SOK1218" s="22"/>
      <c r="SOL1218" s="22"/>
      <c r="SOM1218" s="22"/>
      <c r="SON1218" s="22"/>
      <c r="SOO1218" s="22"/>
      <c r="SOP1218" s="22"/>
      <c r="SOQ1218" s="22"/>
      <c r="SOR1218" s="22"/>
      <c r="SOS1218" s="22"/>
      <c r="SOT1218" s="22"/>
      <c r="SOU1218" s="22"/>
      <c r="SOV1218" s="22"/>
      <c r="SOW1218" s="22"/>
      <c r="SOX1218" s="22"/>
      <c r="SOY1218" s="22"/>
      <c r="SOZ1218" s="22"/>
      <c r="SPA1218" s="22"/>
      <c r="SPB1218" s="22"/>
      <c r="SPC1218" s="22"/>
      <c r="SPD1218" s="22"/>
      <c r="SPE1218" s="22"/>
      <c r="SPF1218" s="22"/>
      <c r="SPG1218" s="22"/>
      <c r="SPH1218" s="22"/>
      <c r="SPI1218" s="22"/>
      <c r="SPJ1218" s="22"/>
      <c r="SPK1218" s="22"/>
      <c r="SPL1218" s="22"/>
      <c r="SPM1218" s="22"/>
      <c r="SPN1218" s="22"/>
      <c r="SPO1218" s="22"/>
      <c r="SPP1218" s="22"/>
      <c r="SPQ1218" s="22"/>
      <c r="SPR1218" s="22"/>
      <c r="SPS1218" s="22"/>
      <c r="SPT1218" s="22"/>
      <c r="SPU1218" s="22"/>
      <c r="SPV1218" s="22"/>
      <c r="SPW1218" s="22"/>
      <c r="SPX1218" s="22"/>
      <c r="SPY1218" s="22"/>
      <c r="SPZ1218" s="22"/>
      <c r="SQA1218" s="22"/>
      <c r="SQB1218" s="22"/>
      <c r="SQC1218" s="22"/>
      <c r="SQD1218" s="22"/>
      <c r="SQE1218" s="22"/>
      <c r="SQF1218" s="22"/>
      <c r="SQG1218" s="22"/>
      <c r="SQH1218" s="22"/>
      <c r="SQI1218" s="22"/>
      <c r="SQJ1218" s="22"/>
      <c r="SQK1218" s="22"/>
      <c r="SQL1218" s="22"/>
      <c r="SQM1218" s="22"/>
      <c r="SQN1218" s="22"/>
      <c r="SQO1218" s="22"/>
      <c r="SQP1218" s="22"/>
      <c r="SQQ1218" s="22"/>
      <c r="SQR1218" s="22"/>
      <c r="SQS1218" s="22"/>
      <c r="SQT1218" s="22"/>
      <c r="SQU1218" s="22"/>
      <c r="SQV1218" s="22"/>
      <c r="SQW1218" s="22"/>
      <c r="SQX1218" s="22"/>
      <c r="SQY1218" s="22"/>
      <c r="SQZ1218" s="22"/>
      <c r="SRA1218" s="22"/>
      <c r="SRB1218" s="22"/>
      <c r="SRC1218" s="22"/>
      <c r="SRD1218" s="22"/>
      <c r="SRE1218" s="22"/>
      <c r="SRF1218" s="22"/>
      <c r="SRG1218" s="22"/>
      <c r="SRH1218" s="22"/>
      <c r="SRI1218" s="22"/>
      <c r="SRJ1218" s="22"/>
      <c r="SRK1218" s="22"/>
      <c r="SRL1218" s="22"/>
      <c r="SRM1218" s="22"/>
      <c r="SRN1218" s="22"/>
      <c r="SRO1218" s="22"/>
      <c r="SRP1218" s="22"/>
      <c r="SRQ1218" s="22"/>
      <c r="SRR1218" s="22"/>
      <c r="SRS1218" s="22"/>
      <c r="SRT1218" s="22"/>
      <c r="SRU1218" s="22"/>
      <c r="SRV1218" s="22"/>
      <c r="SRW1218" s="22"/>
      <c r="SRX1218" s="22"/>
      <c r="SRY1218" s="22"/>
      <c r="SRZ1218" s="22"/>
      <c r="SSA1218" s="22"/>
      <c r="SSB1218" s="22"/>
      <c r="SSC1218" s="22"/>
      <c r="SSD1218" s="22"/>
      <c r="SSE1218" s="22"/>
      <c r="SSF1218" s="22"/>
      <c r="SSG1218" s="22"/>
      <c r="SSH1218" s="22"/>
      <c r="SSI1218" s="22"/>
      <c r="SSJ1218" s="22"/>
      <c r="SSK1218" s="22"/>
      <c r="SSL1218" s="22"/>
      <c r="SSM1218" s="22"/>
      <c r="SSN1218" s="22"/>
      <c r="SSO1218" s="22"/>
      <c r="SSP1218" s="22"/>
      <c r="SSQ1218" s="22"/>
      <c r="SSR1218" s="22"/>
      <c r="SSS1218" s="22"/>
      <c r="SST1218" s="22"/>
      <c r="SSU1218" s="22"/>
      <c r="SSV1218" s="22"/>
      <c r="SSW1218" s="22"/>
      <c r="SSX1218" s="22"/>
      <c r="SSY1218" s="22"/>
      <c r="SSZ1218" s="22"/>
      <c r="STA1218" s="22"/>
      <c r="STB1218" s="22"/>
      <c r="STC1218" s="22"/>
      <c r="STD1218" s="22"/>
      <c r="STE1218" s="22"/>
      <c r="STF1218" s="22"/>
      <c r="STG1218" s="22"/>
      <c r="STH1218" s="22"/>
      <c r="STI1218" s="22"/>
      <c r="STJ1218" s="22"/>
      <c r="STK1218" s="22"/>
      <c r="STL1218" s="22"/>
      <c r="STM1218" s="22"/>
      <c r="STN1218" s="22"/>
      <c r="STO1218" s="22"/>
      <c r="STP1218" s="22"/>
      <c r="STQ1218" s="22"/>
      <c r="STR1218" s="22"/>
      <c r="STS1218" s="22"/>
      <c r="STT1218" s="22"/>
      <c r="STU1218" s="22"/>
      <c r="STV1218" s="22"/>
      <c r="STW1218" s="22"/>
      <c r="STX1218" s="22"/>
      <c r="STY1218" s="22"/>
      <c r="STZ1218" s="22"/>
      <c r="SUA1218" s="22"/>
      <c r="SUB1218" s="22"/>
      <c r="SUC1218" s="22"/>
      <c r="SUD1218" s="22"/>
      <c r="SUE1218" s="22"/>
      <c r="SUF1218" s="22"/>
      <c r="SUG1218" s="22"/>
      <c r="SUH1218" s="22"/>
      <c r="SUI1218" s="22"/>
      <c r="SUJ1218" s="22"/>
      <c r="SUK1218" s="22"/>
      <c r="SUL1218" s="22"/>
      <c r="SUM1218" s="22"/>
      <c r="SUN1218" s="22"/>
      <c r="SUO1218" s="22"/>
      <c r="SUP1218" s="22"/>
      <c r="SUQ1218" s="22"/>
      <c r="SUR1218" s="22"/>
      <c r="SUS1218" s="22"/>
      <c r="SUT1218" s="22"/>
      <c r="SUU1218" s="22"/>
      <c r="SUV1218" s="22"/>
      <c r="SUW1218" s="22"/>
      <c r="SUX1218" s="22"/>
      <c r="SUY1218" s="22"/>
      <c r="SUZ1218" s="22"/>
      <c r="SVA1218" s="22"/>
      <c r="SVB1218" s="22"/>
      <c r="SVC1218" s="22"/>
      <c r="SVD1218" s="22"/>
      <c r="SVE1218" s="22"/>
      <c r="SVF1218" s="22"/>
      <c r="SVG1218" s="22"/>
      <c r="SVH1218" s="22"/>
      <c r="SVI1218" s="22"/>
      <c r="SVJ1218" s="22"/>
      <c r="SVK1218" s="22"/>
      <c r="SVL1218" s="22"/>
      <c r="SVM1218" s="22"/>
      <c r="SVN1218" s="22"/>
      <c r="SVO1218" s="22"/>
      <c r="SVP1218" s="22"/>
      <c r="SVQ1218" s="22"/>
      <c r="SVR1218" s="22"/>
      <c r="SVS1218" s="22"/>
      <c r="SVT1218" s="22"/>
      <c r="SVU1218" s="22"/>
      <c r="SVV1218" s="22"/>
      <c r="SVW1218" s="22"/>
      <c r="SVX1218" s="22"/>
      <c r="SVY1218" s="22"/>
      <c r="SVZ1218" s="22"/>
      <c r="SWA1218" s="22"/>
      <c r="SWB1218" s="22"/>
      <c r="SWC1218" s="22"/>
      <c r="SWD1218" s="22"/>
      <c r="SWE1218" s="22"/>
      <c r="SWF1218" s="22"/>
      <c r="SWG1218" s="22"/>
      <c r="SWH1218" s="22"/>
      <c r="SWI1218" s="22"/>
      <c r="SWJ1218" s="22"/>
      <c r="SWK1218" s="22"/>
      <c r="SWL1218" s="22"/>
      <c r="SWM1218" s="22"/>
      <c r="SWN1218" s="22"/>
      <c r="SWO1218" s="22"/>
      <c r="SWP1218" s="22"/>
      <c r="SWQ1218" s="22"/>
      <c r="SWR1218" s="22"/>
      <c r="SWS1218" s="22"/>
      <c r="SWT1218" s="22"/>
      <c r="SWU1218" s="22"/>
      <c r="SWV1218" s="22"/>
      <c r="SWW1218" s="22"/>
      <c r="SWX1218" s="22"/>
      <c r="SWY1218" s="22"/>
      <c r="SWZ1218" s="22"/>
      <c r="SXA1218" s="22"/>
      <c r="SXB1218" s="22"/>
      <c r="SXC1218" s="22"/>
      <c r="SXD1218" s="22"/>
      <c r="SXE1218" s="22"/>
      <c r="SXF1218" s="22"/>
      <c r="SXG1218" s="22"/>
      <c r="SXH1218" s="22"/>
      <c r="SXI1218" s="22"/>
      <c r="SXJ1218" s="22"/>
      <c r="SXK1218" s="22"/>
      <c r="SXL1218" s="22"/>
      <c r="SXM1218" s="22"/>
      <c r="SXN1218" s="22"/>
      <c r="SXO1218" s="22"/>
      <c r="SXP1218" s="22"/>
      <c r="SXQ1218" s="22"/>
      <c r="SXR1218" s="22"/>
      <c r="SXS1218" s="22"/>
      <c r="SXT1218" s="22"/>
      <c r="SXU1218" s="22"/>
      <c r="SXV1218" s="22"/>
      <c r="SXW1218" s="22"/>
      <c r="SXX1218" s="22"/>
      <c r="SXY1218" s="22"/>
      <c r="SXZ1218" s="22"/>
      <c r="SYA1218" s="22"/>
      <c r="SYB1218" s="22"/>
      <c r="SYC1218" s="22"/>
      <c r="SYD1218" s="22"/>
      <c r="SYE1218" s="22"/>
      <c r="SYF1218" s="22"/>
      <c r="SYG1218" s="22"/>
      <c r="SYH1218" s="22"/>
      <c r="SYI1218" s="22"/>
      <c r="SYJ1218" s="22"/>
      <c r="SYK1218" s="22"/>
      <c r="SYL1218" s="22"/>
      <c r="SYM1218" s="22"/>
      <c r="SYN1218" s="22"/>
      <c r="SYO1218" s="22"/>
      <c r="SYP1218" s="22"/>
      <c r="SYQ1218" s="22"/>
      <c r="SYR1218" s="22"/>
      <c r="SYS1218" s="22"/>
      <c r="SYT1218" s="22"/>
      <c r="SYU1218" s="22"/>
      <c r="SYV1218" s="22"/>
      <c r="SYW1218" s="22"/>
      <c r="SYX1218" s="22"/>
      <c r="SYY1218" s="22"/>
      <c r="SYZ1218" s="22"/>
      <c r="SZA1218" s="22"/>
      <c r="SZB1218" s="22"/>
      <c r="SZC1218" s="22"/>
      <c r="SZD1218" s="22"/>
      <c r="SZE1218" s="22"/>
      <c r="SZF1218" s="22"/>
      <c r="SZG1218" s="22"/>
      <c r="SZH1218" s="22"/>
      <c r="SZI1218" s="22"/>
      <c r="SZJ1218" s="22"/>
      <c r="SZK1218" s="22"/>
      <c r="SZL1218" s="22"/>
      <c r="SZM1218" s="22"/>
      <c r="SZN1218" s="22"/>
      <c r="SZO1218" s="22"/>
      <c r="SZP1218" s="22"/>
      <c r="SZQ1218" s="22"/>
      <c r="SZR1218" s="22"/>
      <c r="SZS1218" s="22"/>
      <c r="SZT1218" s="22"/>
      <c r="SZU1218" s="22"/>
      <c r="SZV1218" s="22"/>
      <c r="SZW1218" s="22"/>
      <c r="SZX1218" s="22"/>
      <c r="SZY1218" s="22"/>
      <c r="SZZ1218" s="22"/>
      <c r="TAA1218" s="22"/>
      <c r="TAB1218" s="22"/>
      <c r="TAC1218" s="22"/>
      <c r="TAD1218" s="22"/>
      <c r="TAE1218" s="22"/>
      <c r="TAF1218" s="22"/>
      <c r="TAG1218" s="22"/>
      <c r="TAH1218" s="22"/>
      <c r="TAI1218" s="22"/>
      <c r="TAJ1218" s="22"/>
      <c r="TAK1218" s="22"/>
      <c r="TAL1218" s="22"/>
      <c r="TAM1218" s="22"/>
      <c r="TAN1218" s="22"/>
      <c r="TAO1218" s="22"/>
      <c r="TAP1218" s="22"/>
      <c r="TAQ1218" s="22"/>
      <c r="TAR1218" s="22"/>
      <c r="TAS1218" s="22"/>
      <c r="TAT1218" s="22"/>
      <c r="TAU1218" s="22"/>
      <c r="TAV1218" s="22"/>
      <c r="TAW1218" s="22"/>
      <c r="TAX1218" s="22"/>
      <c r="TAY1218" s="22"/>
      <c r="TAZ1218" s="22"/>
      <c r="TBA1218" s="22"/>
      <c r="TBB1218" s="22"/>
      <c r="TBC1218" s="22"/>
      <c r="TBD1218" s="22"/>
      <c r="TBE1218" s="22"/>
      <c r="TBF1218" s="22"/>
      <c r="TBG1218" s="22"/>
      <c r="TBH1218" s="22"/>
      <c r="TBI1218" s="22"/>
      <c r="TBJ1218" s="22"/>
      <c r="TBK1218" s="22"/>
      <c r="TBL1218" s="22"/>
      <c r="TBM1218" s="22"/>
      <c r="TBN1218" s="22"/>
      <c r="TBO1218" s="22"/>
      <c r="TBP1218" s="22"/>
      <c r="TBQ1218" s="22"/>
      <c r="TBR1218" s="22"/>
      <c r="TBS1218" s="22"/>
      <c r="TBT1218" s="22"/>
      <c r="TBU1218" s="22"/>
      <c r="TBV1218" s="22"/>
      <c r="TBW1218" s="22"/>
      <c r="TBX1218" s="22"/>
      <c r="TBY1218" s="22"/>
      <c r="TBZ1218" s="22"/>
      <c r="TCA1218" s="22"/>
      <c r="TCB1218" s="22"/>
      <c r="TCC1218" s="22"/>
      <c r="TCD1218" s="22"/>
      <c r="TCE1218" s="22"/>
      <c r="TCF1218" s="22"/>
      <c r="TCG1218" s="22"/>
      <c r="TCH1218" s="22"/>
      <c r="TCI1218" s="22"/>
      <c r="TCJ1218" s="22"/>
      <c r="TCK1218" s="22"/>
      <c r="TCL1218" s="22"/>
      <c r="TCM1218" s="22"/>
      <c r="TCN1218" s="22"/>
      <c r="TCO1218" s="22"/>
      <c r="TCP1218" s="22"/>
      <c r="TCQ1218" s="22"/>
      <c r="TCR1218" s="22"/>
      <c r="TCS1218" s="22"/>
      <c r="TCT1218" s="22"/>
      <c r="TCU1218" s="22"/>
      <c r="TCV1218" s="22"/>
      <c r="TCW1218" s="22"/>
      <c r="TCX1218" s="22"/>
      <c r="TCY1218" s="22"/>
      <c r="TCZ1218" s="22"/>
      <c r="TDA1218" s="22"/>
      <c r="TDB1218" s="22"/>
      <c r="TDC1218" s="22"/>
      <c r="TDD1218" s="22"/>
      <c r="TDE1218" s="22"/>
      <c r="TDF1218" s="22"/>
      <c r="TDG1218" s="22"/>
      <c r="TDH1218" s="22"/>
      <c r="TDI1218" s="22"/>
      <c r="TDJ1218" s="22"/>
      <c r="TDK1218" s="22"/>
      <c r="TDL1218" s="22"/>
      <c r="TDM1218" s="22"/>
      <c r="TDN1218" s="22"/>
      <c r="TDO1218" s="22"/>
      <c r="TDP1218" s="22"/>
      <c r="TDQ1218" s="22"/>
      <c r="TDR1218" s="22"/>
      <c r="TDS1218" s="22"/>
      <c r="TDT1218" s="22"/>
      <c r="TDU1218" s="22"/>
      <c r="TDV1218" s="22"/>
      <c r="TDW1218" s="22"/>
      <c r="TDX1218" s="22"/>
      <c r="TDY1218" s="22"/>
      <c r="TDZ1218" s="22"/>
      <c r="TEA1218" s="22"/>
      <c r="TEB1218" s="22"/>
      <c r="TEC1218" s="22"/>
      <c r="TED1218" s="22"/>
      <c r="TEE1218" s="22"/>
      <c r="TEF1218" s="22"/>
      <c r="TEG1218" s="22"/>
      <c r="TEH1218" s="22"/>
      <c r="TEI1218" s="22"/>
      <c r="TEJ1218" s="22"/>
      <c r="TEK1218" s="22"/>
      <c r="TEL1218" s="22"/>
      <c r="TEM1218" s="22"/>
      <c r="TEN1218" s="22"/>
      <c r="TEO1218" s="22"/>
      <c r="TEP1218" s="22"/>
      <c r="TEQ1218" s="22"/>
      <c r="TER1218" s="22"/>
      <c r="TES1218" s="22"/>
      <c r="TET1218" s="22"/>
      <c r="TEU1218" s="22"/>
      <c r="TEV1218" s="22"/>
      <c r="TEW1218" s="22"/>
      <c r="TEX1218" s="22"/>
      <c r="TEY1218" s="22"/>
      <c r="TEZ1218" s="22"/>
      <c r="TFA1218" s="22"/>
      <c r="TFB1218" s="22"/>
      <c r="TFC1218" s="22"/>
      <c r="TFD1218" s="22"/>
      <c r="TFE1218" s="22"/>
      <c r="TFF1218" s="22"/>
      <c r="TFG1218" s="22"/>
      <c r="TFH1218" s="22"/>
      <c r="TFI1218" s="22"/>
      <c r="TFJ1218" s="22"/>
      <c r="TFK1218" s="22"/>
      <c r="TFL1218" s="22"/>
      <c r="TFM1218" s="22"/>
      <c r="TFN1218" s="22"/>
      <c r="TFO1218" s="22"/>
      <c r="TFP1218" s="22"/>
      <c r="TFQ1218" s="22"/>
      <c r="TFR1218" s="22"/>
      <c r="TFS1218" s="22"/>
      <c r="TFT1218" s="22"/>
      <c r="TFU1218" s="22"/>
      <c r="TFV1218" s="22"/>
      <c r="TFW1218" s="22"/>
      <c r="TFX1218" s="22"/>
      <c r="TFY1218" s="22"/>
      <c r="TFZ1218" s="22"/>
      <c r="TGA1218" s="22"/>
      <c r="TGB1218" s="22"/>
      <c r="TGC1218" s="22"/>
      <c r="TGD1218" s="22"/>
      <c r="TGE1218" s="22"/>
      <c r="TGF1218" s="22"/>
      <c r="TGG1218" s="22"/>
      <c r="TGH1218" s="22"/>
      <c r="TGI1218" s="22"/>
      <c r="TGJ1218" s="22"/>
      <c r="TGK1218" s="22"/>
      <c r="TGL1218" s="22"/>
      <c r="TGM1218" s="22"/>
      <c r="TGN1218" s="22"/>
      <c r="TGO1218" s="22"/>
      <c r="TGP1218" s="22"/>
      <c r="TGQ1218" s="22"/>
      <c r="TGR1218" s="22"/>
      <c r="TGS1218" s="22"/>
      <c r="TGT1218" s="22"/>
      <c r="TGU1218" s="22"/>
      <c r="TGV1218" s="22"/>
      <c r="TGW1218" s="22"/>
      <c r="TGX1218" s="22"/>
      <c r="TGY1218" s="22"/>
      <c r="TGZ1218" s="22"/>
      <c r="THA1218" s="22"/>
      <c r="THB1218" s="22"/>
      <c r="THC1218" s="22"/>
      <c r="THD1218" s="22"/>
      <c r="THE1218" s="22"/>
      <c r="THF1218" s="22"/>
      <c r="THG1218" s="22"/>
      <c r="THH1218" s="22"/>
      <c r="THI1218" s="22"/>
      <c r="THJ1218" s="22"/>
      <c r="THK1218" s="22"/>
      <c r="THL1218" s="22"/>
      <c r="THM1218" s="22"/>
      <c r="THN1218" s="22"/>
      <c r="THO1218" s="22"/>
      <c r="THP1218" s="22"/>
      <c r="THQ1218" s="22"/>
      <c r="THR1218" s="22"/>
      <c r="THS1218" s="22"/>
      <c r="THT1218" s="22"/>
      <c r="THU1218" s="22"/>
      <c r="THV1218" s="22"/>
      <c r="THW1218" s="22"/>
      <c r="THX1218" s="22"/>
      <c r="THY1218" s="22"/>
      <c r="THZ1218" s="22"/>
      <c r="TIA1218" s="22"/>
      <c r="TIB1218" s="22"/>
      <c r="TIC1218" s="22"/>
      <c r="TID1218" s="22"/>
      <c r="TIE1218" s="22"/>
      <c r="TIF1218" s="22"/>
      <c r="TIG1218" s="22"/>
      <c r="TIH1218" s="22"/>
      <c r="TII1218" s="22"/>
      <c r="TIJ1218" s="22"/>
      <c r="TIK1218" s="22"/>
      <c r="TIL1218" s="22"/>
      <c r="TIM1218" s="22"/>
      <c r="TIN1218" s="22"/>
      <c r="TIO1218" s="22"/>
      <c r="TIP1218" s="22"/>
      <c r="TIQ1218" s="22"/>
      <c r="TIR1218" s="22"/>
      <c r="TIS1218" s="22"/>
      <c r="TIT1218" s="22"/>
      <c r="TIU1218" s="22"/>
      <c r="TIV1218" s="22"/>
      <c r="TIW1218" s="22"/>
      <c r="TIX1218" s="22"/>
      <c r="TIY1218" s="22"/>
      <c r="TIZ1218" s="22"/>
      <c r="TJA1218" s="22"/>
      <c r="TJB1218" s="22"/>
      <c r="TJC1218" s="22"/>
      <c r="TJD1218" s="22"/>
      <c r="TJE1218" s="22"/>
      <c r="TJF1218" s="22"/>
      <c r="TJG1218" s="22"/>
      <c r="TJH1218" s="22"/>
      <c r="TJI1218" s="22"/>
      <c r="TJJ1218" s="22"/>
      <c r="TJK1218" s="22"/>
      <c r="TJL1218" s="22"/>
      <c r="TJM1218" s="22"/>
      <c r="TJN1218" s="22"/>
      <c r="TJO1218" s="22"/>
      <c r="TJP1218" s="22"/>
      <c r="TJQ1218" s="22"/>
      <c r="TJR1218" s="22"/>
      <c r="TJS1218" s="22"/>
      <c r="TJT1218" s="22"/>
      <c r="TJU1218" s="22"/>
      <c r="TJV1218" s="22"/>
      <c r="TJW1218" s="22"/>
      <c r="TJX1218" s="22"/>
      <c r="TJY1218" s="22"/>
      <c r="TJZ1218" s="22"/>
      <c r="TKA1218" s="22"/>
      <c r="TKB1218" s="22"/>
      <c r="TKC1218" s="22"/>
      <c r="TKD1218" s="22"/>
      <c r="TKE1218" s="22"/>
      <c r="TKF1218" s="22"/>
      <c r="TKG1218" s="22"/>
      <c r="TKH1218" s="22"/>
      <c r="TKI1218" s="22"/>
      <c r="TKJ1218" s="22"/>
      <c r="TKK1218" s="22"/>
      <c r="TKL1218" s="22"/>
      <c r="TKM1218" s="22"/>
      <c r="TKN1218" s="22"/>
      <c r="TKO1218" s="22"/>
      <c r="TKP1218" s="22"/>
      <c r="TKQ1218" s="22"/>
      <c r="TKR1218" s="22"/>
      <c r="TKS1218" s="22"/>
      <c r="TKT1218" s="22"/>
      <c r="TKU1218" s="22"/>
      <c r="TKV1218" s="22"/>
      <c r="TKW1218" s="22"/>
      <c r="TKX1218" s="22"/>
      <c r="TKY1218" s="22"/>
      <c r="TKZ1218" s="22"/>
      <c r="TLA1218" s="22"/>
      <c r="TLB1218" s="22"/>
      <c r="TLC1218" s="22"/>
      <c r="TLD1218" s="22"/>
      <c r="TLE1218" s="22"/>
      <c r="TLF1218" s="22"/>
      <c r="TLG1218" s="22"/>
      <c r="TLH1218" s="22"/>
      <c r="TLI1218" s="22"/>
      <c r="TLJ1218" s="22"/>
      <c r="TLK1218" s="22"/>
      <c r="TLL1218" s="22"/>
      <c r="TLM1218" s="22"/>
      <c r="TLN1218" s="22"/>
      <c r="TLO1218" s="22"/>
      <c r="TLP1218" s="22"/>
      <c r="TLQ1218" s="22"/>
      <c r="TLR1218" s="22"/>
      <c r="TLS1218" s="22"/>
      <c r="TLT1218" s="22"/>
      <c r="TLU1218" s="22"/>
      <c r="TLV1218" s="22"/>
      <c r="TLW1218" s="22"/>
      <c r="TLX1218" s="22"/>
      <c r="TLY1218" s="22"/>
      <c r="TLZ1218" s="22"/>
      <c r="TMA1218" s="22"/>
      <c r="TMB1218" s="22"/>
      <c r="TMC1218" s="22"/>
      <c r="TMD1218" s="22"/>
      <c r="TME1218" s="22"/>
      <c r="TMF1218" s="22"/>
      <c r="TMG1218" s="22"/>
      <c r="TMH1218" s="22"/>
      <c r="TMI1218" s="22"/>
      <c r="TMJ1218" s="22"/>
      <c r="TMK1218" s="22"/>
      <c r="TML1218" s="22"/>
      <c r="TMM1218" s="22"/>
      <c r="TMN1218" s="22"/>
      <c r="TMO1218" s="22"/>
      <c r="TMP1218" s="22"/>
      <c r="TMQ1218" s="22"/>
      <c r="TMR1218" s="22"/>
      <c r="TMS1218" s="22"/>
      <c r="TMT1218" s="22"/>
      <c r="TMU1218" s="22"/>
      <c r="TMV1218" s="22"/>
      <c r="TMW1218" s="22"/>
      <c r="TMX1218" s="22"/>
      <c r="TMY1218" s="22"/>
      <c r="TMZ1218" s="22"/>
      <c r="TNA1218" s="22"/>
      <c r="TNB1218" s="22"/>
      <c r="TNC1218" s="22"/>
      <c r="TND1218" s="22"/>
      <c r="TNE1218" s="22"/>
      <c r="TNF1218" s="22"/>
      <c r="TNG1218" s="22"/>
      <c r="TNH1218" s="22"/>
      <c r="TNI1218" s="22"/>
      <c r="TNJ1218" s="22"/>
      <c r="TNK1218" s="22"/>
      <c r="TNL1218" s="22"/>
      <c r="TNM1218" s="22"/>
      <c r="TNN1218" s="22"/>
      <c r="TNO1218" s="22"/>
      <c r="TNP1218" s="22"/>
      <c r="TNQ1218" s="22"/>
      <c r="TNR1218" s="22"/>
      <c r="TNS1218" s="22"/>
      <c r="TNT1218" s="22"/>
      <c r="TNU1218" s="22"/>
      <c r="TNV1218" s="22"/>
      <c r="TNW1218" s="22"/>
      <c r="TNX1218" s="22"/>
      <c r="TNY1218" s="22"/>
      <c r="TNZ1218" s="22"/>
      <c r="TOA1218" s="22"/>
      <c r="TOB1218" s="22"/>
      <c r="TOC1218" s="22"/>
      <c r="TOD1218" s="22"/>
      <c r="TOE1218" s="22"/>
      <c r="TOF1218" s="22"/>
      <c r="TOG1218" s="22"/>
      <c r="TOH1218" s="22"/>
      <c r="TOI1218" s="22"/>
      <c r="TOJ1218" s="22"/>
      <c r="TOK1218" s="22"/>
      <c r="TOL1218" s="22"/>
      <c r="TOM1218" s="22"/>
      <c r="TON1218" s="22"/>
      <c r="TOO1218" s="22"/>
      <c r="TOP1218" s="22"/>
      <c r="TOQ1218" s="22"/>
      <c r="TOR1218" s="22"/>
      <c r="TOS1218" s="22"/>
      <c r="TOT1218" s="22"/>
      <c r="TOU1218" s="22"/>
      <c r="TOV1218" s="22"/>
      <c r="TOW1218" s="22"/>
      <c r="TOX1218" s="22"/>
      <c r="TOY1218" s="22"/>
      <c r="TOZ1218" s="22"/>
      <c r="TPA1218" s="22"/>
      <c r="TPB1218" s="22"/>
      <c r="TPC1218" s="22"/>
      <c r="TPD1218" s="22"/>
      <c r="TPE1218" s="22"/>
      <c r="TPF1218" s="22"/>
      <c r="TPG1218" s="22"/>
      <c r="TPH1218" s="22"/>
      <c r="TPI1218" s="22"/>
      <c r="TPJ1218" s="22"/>
      <c r="TPK1218" s="22"/>
      <c r="TPL1218" s="22"/>
      <c r="TPM1218" s="22"/>
      <c r="TPN1218" s="22"/>
      <c r="TPO1218" s="22"/>
      <c r="TPP1218" s="22"/>
      <c r="TPQ1218" s="22"/>
      <c r="TPR1218" s="22"/>
      <c r="TPS1218" s="22"/>
      <c r="TPT1218" s="22"/>
      <c r="TPU1218" s="22"/>
      <c r="TPV1218" s="22"/>
      <c r="TPW1218" s="22"/>
      <c r="TPX1218" s="22"/>
      <c r="TPY1218" s="22"/>
      <c r="TPZ1218" s="22"/>
      <c r="TQA1218" s="22"/>
      <c r="TQB1218" s="22"/>
      <c r="TQC1218" s="22"/>
      <c r="TQD1218" s="22"/>
      <c r="TQE1218" s="22"/>
      <c r="TQF1218" s="22"/>
      <c r="TQG1218" s="22"/>
      <c r="TQH1218" s="22"/>
      <c r="TQI1218" s="22"/>
      <c r="TQJ1218" s="22"/>
      <c r="TQK1218" s="22"/>
      <c r="TQL1218" s="22"/>
      <c r="TQM1218" s="22"/>
      <c r="TQN1218" s="22"/>
      <c r="TQO1218" s="22"/>
      <c r="TQP1218" s="22"/>
      <c r="TQQ1218" s="22"/>
      <c r="TQR1218" s="22"/>
      <c r="TQS1218" s="22"/>
      <c r="TQT1218" s="22"/>
      <c r="TQU1218" s="22"/>
      <c r="TQV1218" s="22"/>
      <c r="TQW1218" s="22"/>
      <c r="TQX1218" s="22"/>
      <c r="TQY1218" s="22"/>
      <c r="TQZ1218" s="22"/>
      <c r="TRA1218" s="22"/>
      <c r="TRB1218" s="22"/>
      <c r="TRC1218" s="22"/>
      <c r="TRD1218" s="22"/>
      <c r="TRE1218" s="22"/>
      <c r="TRF1218" s="22"/>
      <c r="TRG1218" s="22"/>
      <c r="TRH1218" s="22"/>
      <c r="TRI1218" s="22"/>
      <c r="TRJ1218" s="22"/>
      <c r="TRK1218" s="22"/>
      <c r="TRL1218" s="22"/>
      <c r="TRM1218" s="22"/>
      <c r="TRN1218" s="22"/>
      <c r="TRO1218" s="22"/>
      <c r="TRP1218" s="22"/>
      <c r="TRQ1218" s="22"/>
      <c r="TRR1218" s="22"/>
      <c r="TRS1218" s="22"/>
      <c r="TRT1218" s="22"/>
      <c r="TRU1218" s="22"/>
      <c r="TRV1218" s="22"/>
      <c r="TRW1218" s="22"/>
      <c r="TRX1218" s="22"/>
      <c r="TRY1218" s="22"/>
      <c r="TRZ1218" s="22"/>
      <c r="TSA1218" s="22"/>
      <c r="TSB1218" s="22"/>
      <c r="TSC1218" s="22"/>
      <c r="TSD1218" s="22"/>
      <c r="TSE1218" s="22"/>
      <c r="TSF1218" s="22"/>
      <c r="TSG1218" s="22"/>
      <c r="TSH1218" s="22"/>
      <c r="TSI1218" s="22"/>
      <c r="TSJ1218" s="22"/>
      <c r="TSK1218" s="22"/>
      <c r="TSL1218" s="22"/>
      <c r="TSM1218" s="22"/>
      <c r="TSN1218" s="22"/>
      <c r="TSO1218" s="22"/>
      <c r="TSP1218" s="22"/>
      <c r="TSQ1218" s="22"/>
      <c r="TSR1218" s="22"/>
      <c r="TSS1218" s="22"/>
      <c r="TST1218" s="22"/>
      <c r="TSU1218" s="22"/>
      <c r="TSV1218" s="22"/>
      <c r="TSW1218" s="22"/>
      <c r="TSX1218" s="22"/>
      <c r="TSY1218" s="22"/>
      <c r="TSZ1218" s="22"/>
      <c r="TTA1218" s="22"/>
      <c r="TTB1218" s="22"/>
      <c r="TTC1218" s="22"/>
      <c r="TTD1218" s="22"/>
      <c r="TTE1218" s="22"/>
      <c r="TTF1218" s="22"/>
      <c r="TTG1218" s="22"/>
      <c r="TTH1218" s="22"/>
      <c r="TTI1218" s="22"/>
      <c r="TTJ1218" s="22"/>
      <c r="TTK1218" s="22"/>
      <c r="TTL1218" s="22"/>
      <c r="TTM1218" s="22"/>
      <c r="TTN1218" s="22"/>
      <c r="TTO1218" s="22"/>
      <c r="TTP1218" s="22"/>
      <c r="TTQ1218" s="22"/>
      <c r="TTR1218" s="22"/>
      <c r="TTS1218" s="22"/>
      <c r="TTT1218" s="22"/>
      <c r="TTU1218" s="22"/>
      <c r="TTV1218" s="22"/>
      <c r="TTW1218" s="22"/>
      <c r="TTX1218" s="22"/>
      <c r="TTY1218" s="22"/>
      <c r="TTZ1218" s="22"/>
      <c r="TUA1218" s="22"/>
      <c r="TUB1218" s="22"/>
      <c r="TUC1218" s="22"/>
      <c r="TUD1218" s="22"/>
      <c r="TUE1218" s="22"/>
      <c r="TUF1218" s="22"/>
      <c r="TUG1218" s="22"/>
      <c r="TUH1218" s="22"/>
      <c r="TUI1218" s="22"/>
      <c r="TUJ1218" s="22"/>
      <c r="TUK1218" s="22"/>
      <c r="TUL1218" s="22"/>
      <c r="TUM1218" s="22"/>
      <c r="TUN1218" s="22"/>
      <c r="TUO1218" s="22"/>
      <c r="TUP1218" s="22"/>
      <c r="TUQ1218" s="22"/>
      <c r="TUR1218" s="22"/>
      <c r="TUS1218" s="22"/>
      <c r="TUT1218" s="22"/>
      <c r="TUU1218" s="22"/>
      <c r="TUV1218" s="22"/>
      <c r="TUW1218" s="22"/>
      <c r="TUX1218" s="22"/>
      <c r="TUY1218" s="22"/>
      <c r="TUZ1218" s="22"/>
      <c r="TVA1218" s="22"/>
      <c r="TVB1218" s="22"/>
      <c r="TVC1218" s="22"/>
      <c r="TVD1218" s="22"/>
      <c r="TVE1218" s="22"/>
      <c r="TVF1218" s="22"/>
      <c r="TVG1218" s="22"/>
      <c r="TVH1218" s="22"/>
      <c r="TVI1218" s="22"/>
      <c r="TVJ1218" s="22"/>
      <c r="TVK1218" s="22"/>
      <c r="TVL1218" s="22"/>
      <c r="TVM1218" s="22"/>
      <c r="TVN1218" s="22"/>
      <c r="TVO1218" s="22"/>
      <c r="TVP1218" s="22"/>
      <c r="TVQ1218" s="22"/>
      <c r="TVR1218" s="22"/>
      <c r="TVS1218" s="22"/>
      <c r="TVT1218" s="22"/>
      <c r="TVU1218" s="22"/>
      <c r="TVV1218" s="22"/>
      <c r="TVW1218" s="22"/>
      <c r="TVX1218" s="22"/>
      <c r="TVY1218" s="22"/>
      <c r="TVZ1218" s="22"/>
      <c r="TWA1218" s="22"/>
      <c r="TWB1218" s="22"/>
      <c r="TWC1218" s="22"/>
      <c r="TWD1218" s="22"/>
      <c r="TWE1218" s="22"/>
      <c r="TWF1218" s="22"/>
      <c r="TWG1218" s="22"/>
      <c r="TWH1218" s="22"/>
      <c r="TWI1218" s="22"/>
      <c r="TWJ1218" s="22"/>
      <c r="TWK1218" s="22"/>
      <c r="TWL1218" s="22"/>
      <c r="TWM1218" s="22"/>
      <c r="TWN1218" s="22"/>
      <c r="TWO1218" s="22"/>
      <c r="TWP1218" s="22"/>
      <c r="TWQ1218" s="22"/>
      <c r="TWR1218" s="22"/>
      <c r="TWS1218" s="22"/>
      <c r="TWT1218" s="22"/>
      <c r="TWU1218" s="22"/>
      <c r="TWV1218" s="22"/>
      <c r="TWW1218" s="22"/>
      <c r="TWX1218" s="22"/>
      <c r="TWY1218" s="22"/>
      <c r="TWZ1218" s="22"/>
      <c r="TXA1218" s="22"/>
      <c r="TXB1218" s="22"/>
      <c r="TXC1218" s="22"/>
      <c r="TXD1218" s="22"/>
      <c r="TXE1218" s="22"/>
      <c r="TXF1218" s="22"/>
      <c r="TXG1218" s="22"/>
      <c r="TXH1218" s="22"/>
      <c r="TXI1218" s="22"/>
      <c r="TXJ1218" s="22"/>
      <c r="TXK1218" s="22"/>
      <c r="TXL1218" s="22"/>
      <c r="TXM1218" s="22"/>
      <c r="TXN1218" s="22"/>
      <c r="TXO1218" s="22"/>
      <c r="TXP1218" s="22"/>
      <c r="TXQ1218" s="22"/>
      <c r="TXR1218" s="22"/>
      <c r="TXS1218" s="22"/>
      <c r="TXT1218" s="22"/>
      <c r="TXU1218" s="22"/>
      <c r="TXV1218" s="22"/>
      <c r="TXW1218" s="22"/>
      <c r="TXX1218" s="22"/>
      <c r="TXY1218" s="22"/>
      <c r="TXZ1218" s="22"/>
      <c r="TYA1218" s="22"/>
      <c r="TYB1218" s="22"/>
      <c r="TYC1218" s="22"/>
      <c r="TYD1218" s="22"/>
      <c r="TYE1218" s="22"/>
      <c r="TYF1218" s="22"/>
      <c r="TYG1218" s="22"/>
      <c r="TYH1218" s="22"/>
      <c r="TYI1218" s="22"/>
      <c r="TYJ1218" s="22"/>
      <c r="TYK1218" s="22"/>
      <c r="TYL1218" s="22"/>
      <c r="TYM1218" s="22"/>
      <c r="TYN1218" s="22"/>
      <c r="TYO1218" s="22"/>
      <c r="TYP1218" s="22"/>
      <c r="TYQ1218" s="22"/>
      <c r="TYR1218" s="22"/>
      <c r="TYS1218" s="22"/>
      <c r="TYT1218" s="22"/>
      <c r="TYU1218" s="22"/>
      <c r="TYV1218" s="22"/>
      <c r="TYW1218" s="22"/>
      <c r="TYX1218" s="22"/>
      <c r="TYY1218" s="22"/>
      <c r="TYZ1218" s="22"/>
      <c r="TZA1218" s="22"/>
      <c r="TZB1218" s="22"/>
      <c r="TZC1218" s="22"/>
      <c r="TZD1218" s="22"/>
      <c r="TZE1218" s="22"/>
      <c r="TZF1218" s="22"/>
      <c r="TZG1218" s="22"/>
      <c r="TZH1218" s="22"/>
      <c r="TZI1218" s="22"/>
      <c r="TZJ1218" s="22"/>
      <c r="TZK1218" s="22"/>
      <c r="TZL1218" s="22"/>
      <c r="TZM1218" s="22"/>
      <c r="TZN1218" s="22"/>
      <c r="TZO1218" s="22"/>
      <c r="TZP1218" s="22"/>
      <c r="TZQ1218" s="22"/>
      <c r="TZR1218" s="22"/>
      <c r="TZS1218" s="22"/>
      <c r="TZT1218" s="22"/>
      <c r="TZU1218" s="22"/>
      <c r="TZV1218" s="22"/>
      <c r="TZW1218" s="22"/>
      <c r="TZX1218" s="22"/>
      <c r="TZY1218" s="22"/>
      <c r="TZZ1218" s="22"/>
      <c r="UAA1218" s="22"/>
      <c r="UAB1218" s="22"/>
      <c r="UAC1218" s="22"/>
      <c r="UAD1218" s="22"/>
      <c r="UAE1218" s="22"/>
      <c r="UAF1218" s="22"/>
      <c r="UAG1218" s="22"/>
      <c r="UAH1218" s="22"/>
      <c r="UAI1218" s="22"/>
      <c r="UAJ1218" s="22"/>
      <c r="UAK1218" s="22"/>
      <c r="UAL1218" s="22"/>
      <c r="UAM1218" s="22"/>
      <c r="UAN1218" s="22"/>
      <c r="UAO1218" s="22"/>
      <c r="UAP1218" s="22"/>
      <c r="UAQ1218" s="22"/>
      <c r="UAR1218" s="22"/>
      <c r="UAS1218" s="22"/>
      <c r="UAT1218" s="22"/>
      <c r="UAU1218" s="22"/>
      <c r="UAV1218" s="22"/>
      <c r="UAW1218" s="22"/>
      <c r="UAX1218" s="22"/>
      <c r="UAY1218" s="22"/>
      <c r="UAZ1218" s="22"/>
      <c r="UBA1218" s="22"/>
      <c r="UBB1218" s="22"/>
      <c r="UBC1218" s="22"/>
      <c r="UBD1218" s="22"/>
      <c r="UBE1218" s="22"/>
      <c r="UBF1218" s="22"/>
      <c r="UBG1218" s="22"/>
      <c r="UBH1218" s="22"/>
      <c r="UBI1218" s="22"/>
      <c r="UBJ1218" s="22"/>
      <c r="UBK1218" s="22"/>
      <c r="UBL1218" s="22"/>
      <c r="UBM1218" s="22"/>
      <c r="UBN1218" s="22"/>
      <c r="UBO1218" s="22"/>
      <c r="UBP1218" s="22"/>
      <c r="UBQ1218" s="22"/>
      <c r="UBR1218" s="22"/>
      <c r="UBS1218" s="22"/>
      <c r="UBT1218" s="22"/>
      <c r="UBU1218" s="22"/>
      <c r="UBV1218" s="22"/>
      <c r="UBW1218" s="22"/>
      <c r="UBX1218" s="22"/>
      <c r="UBY1218" s="22"/>
      <c r="UBZ1218" s="22"/>
      <c r="UCA1218" s="22"/>
      <c r="UCB1218" s="22"/>
      <c r="UCC1218" s="22"/>
      <c r="UCD1218" s="22"/>
      <c r="UCE1218" s="22"/>
      <c r="UCF1218" s="22"/>
      <c r="UCG1218" s="22"/>
      <c r="UCH1218" s="22"/>
      <c r="UCI1218" s="22"/>
      <c r="UCJ1218" s="22"/>
      <c r="UCK1218" s="22"/>
      <c r="UCL1218" s="22"/>
      <c r="UCM1218" s="22"/>
      <c r="UCN1218" s="22"/>
      <c r="UCO1218" s="22"/>
      <c r="UCP1218" s="22"/>
      <c r="UCQ1218" s="22"/>
      <c r="UCR1218" s="22"/>
      <c r="UCS1218" s="22"/>
      <c r="UCT1218" s="22"/>
      <c r="UCU1218" s="22"/>
      <c r="UCV1218" s="22"/>
      <c r="UCW1218" s="22"/>
      <c r="UCX1218" s="22"/>
      <c r="UCY1218" s="22"/>
      <c r="UCZ1218" s="22"/>
      <c r="UDA1218" s="22"/>
      <c r="UDB1218" s="22"/>
      <c r="UDC1218" s="22"/>
      <c r="UDD1218" s="22"/>
      <c r="UDE1218" s="22"/>
      <c r="UDF1218" s="22"/>
      <c r="UDG1218" s="22"/>
      <c r="UDH1218" s="22"/>
      <c r="UDI1218" s="22"/>
      <c r="UDJ1218" s="22"/>
      <c r="UDK1218" s="22"/>
      <c r="UDL1218" s="22"/>
      <c r="UDM1218" s="22"/>
      <c r="UDN1218" s="22"/>
      <c r="UDO1218" s="22"/>
      <c r="UDP1218" s="22"/>
      <c r="UDQ1218" s="22"/>
      <c r="UDR1218" s="22"/>
      <c r="UDS1218" s="22"/>
      <c r="UDT1218" s="22"/>
      <c r="UDU1218" s="22"/>
      <c r="UDV1218" s="22"/>
      <c r="UDW1218" s="22"/>
      <c r="UDX1218" s="22"/>
      <c r="UDY1218" s="22"/>
      <c r="UDZ1218" s="22"/>
      <c r="UEA1218" s="22"/>
      <c r="UEB1218" s="22"/>
      <c r="UEC1218" s="22"/>
      <c r="UED1218" s="22"/>
      <c r="UEE1218" s="22"/>
      <c r="UEF1218" s="22"/>
      <c r="UEG1218" s="22"/>
      <c r="UEH1218" s="22"/>
      <c r="UEI1218" s="22"/>
      <c r="UEJ1218" s="22"/>
      <c r="UEK1218" s="22"/>
      <c r="UEL1218" s="22"/>
      <c r="UEM1218" s="22"/>
      <c r="UEN1218" s="22"/>
      <c r="UEO1218" s="22"/>
      <c r="UEP1218" s="22"/>
      <c r="UEQ1218" s="22"/>
      <c r="UER1218" s="22"/>
      <c r="UES1218" s="22"/>
      <c r="UET1218" s="22"/>
      <c r="UEU1218" s="22"/>
      <c r="UEV1218" s="22"/>
      <c r="UEW1218" s="22"/>
      <c r="UEX1218" s="22"/>
      <c r="UEY1218" s="22"/>
      <c r="UEZ1218" s="22"/>
      <c r="UFA1218" s="22"/>
      <c r="UFB1218" s="22"/>
      <c r="UFC1218" s="22"/>
      <c r="UFD1218" s="22"/>
      <c r="UFE1218" s="22"/>
      <c r="UFF1218" s="22"/>
      <c r="UFG1218" s="22"/>
      <c r="UFH1218" s="22"/>
      <c r="UFI1218" s="22"/>
      <c r="UFJ1218" s="22"/>
      <c r="UFK1218" s="22"/>
      <c r="UFL1218" s="22"/>
      <c r="UFM1218" s="22"/>
      <c r="UFN1218" s="22"/>
      <c r="UFO1218" s="22"/>
      <c r="UFP1218" s="22"/>
      <c r="UFQ1218" s="22"/>
      <c r="UFR1218" s="22"/>
      <c r="UFS1218" s="22"/>
      <c r="UFT1218" s="22"/>
      <c r="UFU1218" s="22"/>
      <c r="UFV1218" s="22"/>
      <c r="UFW1218" s="22"/>
      <c r="UFX1218" s="22"/>
      <c r="UFY1218" s="22"/>
      <c r="UFZ1218" s="22"/>
      <c r="UGA1218" s="22"/>
      <c r="UGB1218" s="22"/>
      <c r="UGC1218" s="22"/>
      <c r="UGD1218" s="22"/>
      <c r="UGE1218" s="22"/>
      <c r="UGF1218" s="22"/>
      <c r="UGG1218" s="22"/>
      <c r="UGH1218" s="22"/>
      <c r="UGI1218" s="22"/>
      <c r="UGJ1218" s="22"/>
      <c r="UGK1218" s="22"/>
      <c r="UGL1218" s="22"/>
      <c r="UGM1218" s="22"/>
      <c r="UGN1218" s="22"/>
      <c r="UGO1218" s="22"/>
      <c r="UGP1218" s="22"/>
      <c r="UGQ1218" s="22"/>
      <c r="UGR1218" s="22"/>
      <c r="UGS1218" s="22"/>
      <c r="UGT1218" s="22"/>
      <c r="UGU1218" s="22"/>
      <c r="UGV1218" s="22"/>
      <c r="UGW1218" s="22"/>
      <c r="UGX1218" s="22"/>
      <c r="UGY1218" s="22"/>
      <c r="UGZ1218" s="22"/>
      <c r="UHA1218" s="22"/>
      <c r="UHB1218" s="22"/>
      <c r="UHC1218" s="22"/>
      <c r="UHD1218" s="22"/>
      <c r="UHE1218" s="22"/>
      <c r="UHF1218" s="22"/>
      <c r="UHG1218" s="22"/>
      <c r="UHH1218" s="22"/>
      <c r="UHI1218" s="22"/>
      <c r="UHJ1218" s="22"/>
      <c r="UHK1218" s="22"/>
      <c r="UHL1218" s="22"/>
      <c r="UHM1218" s="22"/>
      <c r="UHN1218" s="22"/>
      <c r="UHO1218" s="22"/>
      <c r="UHP1218" s="22"/>
      <c r="UHQ1218" s="22"/>
      <c r="UHR1218" s="22"/>
      <c r="UHS1218" s="22"/>
      <c r="UHT1218" s="22"/>
      <c r="UHU1218" s="22"/>
      <c r="UHV1218" s="22"/>
      <c r="UHW1218" s="22"/>
      <c r="UHX1218" s="22"/>
      <c r="UHY1218" s="22"/>
      <c r="UHZ1218" s="22"/>
      <c r="UIA1218" s="22"/>
      <c r="UIB1218" s="22"/>
      <c r="UIC1218" s="22"/>
      <c r="UID1218" s="22"/>
      <c r="UIE1218" s="22"/>
      <c r="UIF1218" s="22"/>
      <c r="UIG1218" s="22"/>
      <c r="UIH1218" s="22"/>
      <c r="UII1218" s="22"/>
      <c r="UIJ1218" s="22"/>
      <c r="UIK1218" s="22"/>
      <c r="UIL1218" s="22"/>
      <c r="UIM1218" s="22"/>
      <c r="UIN1218" s="22"/>
      <c r="UIO1218" s="22"/>
      <c r="UIP1218" s="22"/>
      <c r="UIQ1218" s="22"/>
      <c r="UIR1218" s="22"/>
      <c r="UIS1218" s="22"/>
      <c r="UIT1218" s="22"/>
      <c r="UIU1218" s="22"/>
      <c r="UIV1218" s="22"/>
      <c r="UIW1218" s="22"/>
      <c r="UIX1218" s="22"/>
      <c r="UIY1218" s="22"/>
      <c r="UIZ1218" s="22"/>
      <c r="UJA1218" s="22"/>
      <c r="UJB1218" s="22"/>
      <c r="UJC1218" s="22"/>
      <c r="UJD1218" s="22"/>
      <c r="UJE1218" s="22"/>
      <c r="UJF1218" s="22"/>
      <c r="UJG1218" s="22"/>
      <c r="UJH1218" s="22"/>
      <c r="UJI1218" s="22"/>
      <c r="UJJ1218" s="22"/>
      <c r="UJK1218" s="22"/>
      <c r="UJL1218" s="22"/>
      <c r="UJM1218" s="22"/>
      <c r="UJN1218" s="22"/>
      <c r="UJO1218" s="22"/>
      <c r="UJP1218" s="22"/>
      <c r="UJQ1218" s="22"/>
      <c r="UJR1218" s="22"/>
      <c r="UJS1218" s="22"/>
      <c r="UJT1218" s="22"/>
      <c r="UJU1218" s="22"/>
      <c r="UJV1218" s="22"/>
      <c r="UJW1218" s="22"/>
      <c r="UJX1218" s="22"/>
      <c r="UJY1218" s="22"/>
      <c r="UJZ1218" s="22"/>
      <c r="UKA1218" s="22"/>
      <c r="UKB1218" s="22"/>
      <c r="UKC1218" s="22"/>
      <c r="UKD1218" s="22"/>
      <c r="UKE1218" s="22"/>
      <c r="UKF1218" s="22"/>
      <c r="UKG1218" s="22"/>
      <c r="UKH1218" s="22"/>
      <c r="UKI1218" s="22"/>
      <c r="UKJ1218" s="22"/>
      <c r="UKK1218" s="22"/>
      <c r="UKL1218" s="22"/>
      <c r="UKM1218" s="22"/>
      <c r="UKN1218" s="22"/>
      <c r="UKO1218" s="22"/>
      <c r="UKP1218" s="22"/>
      <c r="UKQ1218" s="22"/>
      <c r="UKR1218" s="22"/>
      <c r="UKS1218" s="22"/>
      <c r="UKT1218" s="22"/>
      <c r="UKU1218" s="22"/>
      <c r="UKV1218" s="22"/>
      <c r="UKW1218" s="22"/>
      <c r="UKX1218" s="22"/>
      <c r="UKY1218" s="22"/>
      <c r="UKZ1218" s="22"/>
      <c r="ULA1218" s="22"/>
      <c r="ULB1218" s="22"/>
      <c r="ULC1218" s="22"/>
      <c r="ULD1218" s="22"/>
      <c r="ULE1218" s="22"/>
      <c r="ULF1218" s="22"/>
      <c r="ULG1218" s="22"/>
      <c r="ULH1218" s="22"/>
      <c r="ULI1218" s="22"/>
      <c r="ULJ1218" s="22"/>
      <c r="ULK1218" s="22"/>
      <c r="ULL1218" s="22"/>
      <c r="ULM1218" s="22"/>
      <c r="ULN1218" s="22"/>
      <c r="ULO1218" s="22"/>
      <c r="ULP1218" s="22"/>
      <c r="ULQ1218" s="22"/>
      <c r="ULR1218" s="22"/>
      <c r="ULS1218" s="22"/>
      <c r="ULT1218" s="22"/>
      <c r="ULU1218" s="22"/>
      <c r="ULV1218" s="22"/>
      <c r="ULW1218" s="22"/>
      <c r="ULX1218" s="22"/>
      <c r="ULY1218" s="22"/>
      <c r="ULZ1218" s="22"/>
      <c r="UMA1218" s="22"/>
      <c r="UMB1218" s="22"/>
      <c r="UMC1218" s="22"/>
      <c r="UMD1218" s="22"/>
      <c r="UME1218" s="22"/>
      <c r="UMF1218" s="22"/>
      <c r="UMG1218" s="22"/>
      <c r="UMH1218" s="22"/>
      <c r="UMI1218" s="22"/>
      <c r="UMJ1218" s="22"/>
      <c r="UMK1218" s="22"/>
      <c r="UML1218" s="22"/>
      <c r="UMM1218" s="22"/>
      <c r="UMN1218" s="22"/>
      <c r="UMO1218" s="22"/>
      <c r="UMP1218" s="22"/>
      <c r="UMQ1218" s="22"/>
      <c r="UMR1218" s="22"/>
      <c r="UMS1218" s="22"/>
      <c r="UMT1218" s="22"/>
      <c r="UMU1218" s="22"/>
      <c r="UMV1218" s="22"/>
      <c r="UMW1218" s="22"/>
      <c r="UMX1218" s="22"/>
      <c r="UMY1218" s="22"/>
      <c r="UMZ1218" s="22"/>
      <c r="UNA1218" s="22"/>
      <c r="UNB1218" s="22"/>
      <c r="UNC1218" s="22"/>
      <c r="UND1218" s="22"/>
      <c r="UNE1218" s="22"/>
      <c r="UNF1218" s="22"/>
      <c r="UNG1218" s="22"/>
      <c r="UNH1218" s="22"/>
      <c r="UNI1218" s="22"/>
      <c r="UNJ1218" s="22"/>
      <c r="UNK1218" s="22"/>
      <c r="UNL1218" s="22"/>
      <c r="UNM1218" s="22"/>
      <c r="UNN1218" s="22"/>
      <c r="UNO1218" s="22"/>
      <c r="UNP1218" s="22"/>
      <c r="UNQ1218" s="22"/>
      <c r="UNR1218" s="22"/>
      <c r="UNS1218" s="22"/>
      <c r="UNT1218" s="22"/>
      <c r="UNU1218" s="22"/>
      <c r="UNV1218" s="22"/>
      <c r="UNW1218" s="22"/>
      <c r="UNX1218" s="22"/>
      <c r="UNY1218" s="22"/>
      <c r="UNZ1218" s="22"/>
      <c r="UOA1218" s="22"/>
      <c r="UOB1218" s="22"/>
      <c r="UOC1218" s="22"/>
      <c r="UOD1218" s="22"/>
      <c r="UOE1218" s="22"/>
      <c r="UOF1218" s="22"/>
      <c r="UOG1218" s="22"/>
      <c r="UOH1218" s="22"/>
      <c r="UOI1218" s="22"/>
      <c r="UOJ1218" s="22"/>
      <c r="UOK1218" s="22"/>
      <c r="UOL1218" s="22"/>
      <c r="UOM1218" s="22"/>
      <c r="UON1218" s="22"/>
      <c r="UOO1218" s="22"/>
      <c r="UOP1218" s="22"/>
      <c r="UOQ1218" s="22"/>
      <c r="UOR1218" s="22"/>
      <c r="UOS1218" s="22"/>
      <c r="UOT1218" s="22"/>
      <c r="UOU1218" s="22"/>
      <c r="UOV1218" s="22"/>
      <c r="UOW1218" s="22"/>
      <c r="UOX1218" s="22"/>
      <c r="UOY1218" s="22"/>
      <c r="UOZ1218" s="22"/>
      <c r="UPA1218" s="22"/>
      <c r="UPB1218" s="22"/>
      <c r="UPC1218" s="22"/>
      <c r="UPD1218" s="22"/>
      <c r="UPE1218" s="22"/>
      <c r="UPF1218" s="22"/>
      <c r="UPG1218" s="22"/>
      <c r="UPH1218" s="22"/>
      <c r="UPI1218" s="22"/>
      <c r="UPJ1218" s="22"/>
      <c r="UPK1218" s="22"/>
      <c r="UPL1218" s="22"/>
      <c r="UPM1218" s="22"/>
      <c r="UPN1218" s="22"/>
      <c r="UPO1218" s="22"/>
      <c r="UPP1218" s="22"/>
      <c r="UPQ1218" s="22"/>
      <c r="UPR1218" s="22"/>
      <c r="UPS1218" s="22"/>
      <c r="UPT1218" s="22"/>
      <c r="UPU1218" s="22"/>
      <c r="UPV1218" s="22"/>
      <c r="UPW1218" s="22"/>
      <c r="UPX1218" s="22"/>
      <c r="UPY1218" s="22"/>
      <c r="UPZ1218" s="22"/>
      <c r="UQA1218" s="22"/>
      <c r="UQB1218" s="22"/>
      <c r="UQC1218" s="22"/>
      <c r="UQD1218" s="22"/>
      <c r="UQE1218" s="22"/>
      <c r="UQF1218" s="22"/>
      <c r="UQG1218" s="22"/>
      <c r="UQH1218" s="22"/>
      <c r="UQI1218" s="22"/>
      <c r="UQJ1218" s="22"/>
      <c r="UQK1218" s="22"/>
      <c r="UQL1218" s="22"/>
      <c r="UQM1218" s="22"/>
      <c r="UQN1218" s="22"/>
      <c r="UQO1218" s="22"/>
      <c r="UQP1218" s="22"/>
      <c r="UQQ1218" s="22"/>
      <c r="UQR1218" s="22"/>
      <c r="UQS1218" s="22"/>
      <c r="UQT1218" s="22"/>
      <c r="UQU1218" s="22"/>
      <c r="UQV1218" s="22"/>
      <c r="UQW1218" s="22"/>
      <c r="UQX1218" s="22"/>
      <c r="UQY1218" s="22"/>
      <c r="UQZ1218" s="22"/>
      <c r="URA1218" s="22"/>
      <c r="URB1218" s="22"/>
      <c r="URC1218" s="22"/>
      <c r="URD1218" s="22"/>
      <c r="URE1218" s="22"/>
      <c r="URF1218" s="22"/>
      <c r="URG1218" s="22"/>
      <c r="URH1218" s="22"/>
      <c r="URI1218" s="22"/>
      <c r="URJ1218" s="22"/>
      <c r="URK1218" s="22"/>
      <c r="URL1218" s="22"/>
      <c r="URM1218" s="22"/>
      <c r="URN1218" s="22"/>
      <c r="URO1218" s="22"/>
      <c r="URP1218" s="22"/>
      <c r="URQ1218" s="22"/>
      <c r="URR1218" s="22"/>
      <c r="URS1218" s="22"/>
      <c r="URT1218" s="22"/>
      <c r="URU1218" s="22"/>
      <c r="URV1218" s="22"/>
      <c r="URW1218" s="22"/>
      <c r="URX1218" s="22"/>
      <c r="URY1218" s="22"/>
      <c r="URZ1218" s="22"/>
      <c r="USA1218" s="22"/>
      <c r="USB1218" s="22"/>
      <c r="USC1218" s="22"/>
      <c r="USD1218" s="22"/>
      <c r="USE1218" s="22"/>
      <c r="USF1218" s="22"/>
      <c r="USG1218" s="22"/>
      <c r="USH1218" s="22"/>
      <c r="USI1218" s="22"/>
      <c r="USJ1218" s="22"/>
      <c r="USK1218" s="22"/>
      <c r="USL1218" s="22"/>
      <c r="USM1218" s="22"/>
      <c r="USN1218" s="22"/>
      <c r="USO1218" s="22"/>
      <c r="USP1218" s="22"/>
      <c r="USQ1218" s="22"/>
      <c r="USR1218" s="22"/>
      <c r="USS1218" s="22"/>
      <c r="UST1218" s="22"/>
      <c r="USU1218" s="22"/>
      <c r="USV1218" s="22"/>
      <c r="USW1218" s="22"/>
      <c r="USX1218" s="22"/>
      <c r="USY1218" s="22"/>
      <c r="USZ1218" s="22"/>
      <c r="UTA1218" s="22"/>
      <c r="UTB1218" s="22"/>
      <c r="UTC1218" s="22"/>
      <c r="UTD1218" s="22"/>
      <c r="UTE1218" s="22"/>
      <c r="UTF1218" s="22"/>
      <c r="UTG1218" s="22"/>
      <c r="UTH1218" s="22"/>
      <c r="UTI1218" s="22"/>
      <c r="UTJ1218" s="22"/>
      <c r="UTK1218" s="22"/>
      <c r="UTL1218" s="22"/>
      <c r="UTM1218" s="22"/>
      <c r="UTN1218" s="22"/>
      <c r="UTO1218" s="22"/>
      <c r="UTP1218" s="22"/>
      <c r="UTQ1218" s="22"/>
      <c r="UTR1218" s="22"/>
      <c r="UTS1218" s="22"/>
      <c r="UTT1218" s="22"/>
      <c r="UTU1218" s="22"/>
      <c r="UTV1218" s="22"/>
      <c r="UTW1218" s="22"/>
      <c r="UTX1218" s="22"/>
      <c r="UTY1218" s="22"/>
      <c r="UTZ1218" s="22"/>
      <c r="UUA1218" s="22"/>
      <c r="UUB1218" s="22"/>
      <c r="UUC1218" s="22"/>
      <c r="UUD1218" s="22"/>
      <c r="UUE1218" s="22"/>
      <c r="UUF1218" s="22"/>
      <c r="UUG1218" s="22"/>
      <c r="UUH1218" s="22"/>
      <c r="UUI1218" s="22"/>
      <c r="UUJ1218" s="22"/>
      <c r="UUK1218" s="22"/>
      <c r="UUL1218" s="22"/>
      <c r="UUM1218" s="22"/>
      <c r="UUN1218" s="22"/>
      <c r="UUO1218" s="22"/>
      <c r="UUP1218" s="22"/>
      <c r="UUQ1218" s="22"/>
      <c r="UUR1218" s="22"/>
      <c r="UUS1218" s="22"/>
      <c r="UUT1218" s="22"/>
      <c r="UUU1218" s="22"/>
      <c r="UUV1218" s="22"/>
      <c r="UUW1218" s="22"/>
      <c r="UUX1218" s="22"/>
      <c r="UUY1218" s="22"/>
      <c r="UUZ1218" s="22"/>
      <c r="UVA1218" s="22"/>
      <c r="UVB1218" s="22"/>
      <c r="UVC1218" s="22"/>
      <c r="UVD1218" s="22"/>
      <c r="UVE1218" s="22"/>
      <c r="UVF1218" s="22"/>
      <c r="UVG1218" s="22"/>
      <c r="UVH1218" s="22"/>
      <c r="UVI1218" s="22"/>
      <c r="UVJ1218" s="22"/>
      <c r="UVK1218" s="22"/>
      <c r="UVL1218" s="22"/>
      <c r="UVM1218" s="22"/>
      <c r="UVN1218" s="22"/>
      <c r="UVO1218" s="22"/>
      <c r="UVP1218" s="22"/>
      <c r="UVQ1218" s="22"/>
      <c r="UVR1218" s="22"/>
      <c r="UVS1218" s="22"/>
      <c r="UVT1218" s="22"/>
      <c r="UVU1218" s="22"/>
      <c r="UVV1218" s="22"/>
      <c r="UVW1218" s="22"/>
      <c r="UVX1218" s="22"/>
      <c r="UVY1218" s="22"/>
      <c r="UVZ1218" s="22"/>
      <c r="UWA1218" s="22"/>
      <c r="UWB1218" s="22"/>
      <c r="UWC1218" s="22"/>
      <c r="UWD1218" s="22"/>
      <c r="UWE1218" s="22"/>
      <c r="UWF1218" s="22"/>
      <c r="UWG1218" s="22"/>
      <c r="UWH1218" s="22"/>
      <c r="UWI1218" s="22"/>
      <c r="UWJ1218" s="22"/>
      <c r="UWK1218" s="22"/>
      <c r="UWL1218" s="22"/>
      <c r="UWM1218" s="22"/>
      <c r="UWN1218" s="22"/>
      <c r="UWO1218" s="22"/>
      <c r="UWP1218" s="22"/>
      <c r="UWQ1218" s="22"/>
      <c r="UWR1218" s="22"/>
      <c r="UWS1218" s="22"/>
      <c r="UWT1218" s="22"/>
      <c r="UWU1218" s="22"/>
      <c r="UWV1218" s="22"/>
      <c r="UWW1218" s="22"/>
      <c r="UWX1218" s="22"/>
      <c r="UWY1218" s="22"/>
      <c r="UWZ1218" s="22"/>
      <c r="UXA1218" s="22"/>
      <c r="UXB1218" s="22"/>
      <c r="UXC1218" s="22"/>
      <c r="UXD1218" s="22"/>
      <c r="UXE1218" s="22"/>
      <c r="UXF1218" s="22"/>
      <c r="UXG1218" s="22"/>
      <c r="UXH1218" s="22"/>
      <c r="UXI1218" s="22"/>
      <c r="UXJ1218" s="22"/>
      <c r="UXK1218" s="22"/>
      <c r="UXL1218" s="22"/>
      <c r="UXM1218" s="22"/>
      <c r="UXN1218" s="22"/>
      <c r="UXO1218" s="22"/>
      <c r="UXP1218" s="22"/>
      <c r="UXQ1218" s="22"/>
      <c r="UXR1218" s="22"/>
      <c r="UXS1218" s="22"/>
      <c r="UXT1218" s="22"/>
      <c r="UXU1218" s="22"/>
      <c r="UXV1218" s="22"/>
      <c r="UXW1218" s="22"/>
      <c r="UXX1218" s="22"/>
      <c r="UXY1218" s="22"/>
      <c r="UXZ1218" s="22"/>
      <c r="UYA1218" s="22"/>
      <c r="UYB1218" s="22"/>
      <c r="UYC1218" s="22"/>
      <c r="UYD1218" s="22"/>
      <c r="UYE1218" s="22"/>
      <c r="UYF1218" s="22"/>
      <c r="UYG1218" s="22"/>
      <c r="UYH1218" s="22"/>
      <c r="UYI1218" s="22"/>
      <c r="UYJ1218" s="22"/>
      <c r="UYK1218" s="22"/>
      <c r="UYL1218" s="22"/>
      <c r="UYM1218" s="22"/>
      <c r="UYN1218" s="22"/>
      <c r="UYO1218" s="22"/>
      <c r="UYP1218" s="22"/>
      <c r="UYQ1218" s="22"/>
      <c r="UYR1218" s="22"/>
      <c r="UYS1218" s="22"/>
      <c r="UYT1218" s="22"/>
      <c r="UYU1218" s="22"/>
      <c r="UYV1218" s="22"/>
      <c r="UYW1218" s="22"/>
      <c r="UYX1218" s="22"/>
      <c r="UYY1218" s="22"/>
      <c r="UYZ1218" s="22"/>
      <c r="UZA1218" s="22"/>
      <c r="UZB1218" s="22"/>
      <c r="UZC1218" s="22"/>
      <c r="UZD1218" s="22"/>
      <c r="UZE1218" s="22"/>
      <c r="UZF1218" s="22"/>
      <c r="UZG1218" s="22"/>
      <c r="UZH1218" s="22"/>
      <c r="UZI1218" s="22"/>
      <c r="UZJ1218" s="22"/>
      <c r="UZK1218" s="22"/>
      <c r="UZL1218" s="22"/>
      <c r="UZM1218" s="22"/>
      <c r="UZN1218" s="22"/>
      <c r="UZO1218" s="22"/>
      <c r="UZP1218" s="22"/>
      <c r="UZQ1218" s="22"/>
      <c r="UZR1218" s="22"/>
      <c r="UZS1218" s="22"/>
      <c r="UZT1218" s="22"/>
      <c r="UZU1218" s="22"/>
      <c r="UZV1218" s="22"/>
      <c r="UZW1218" s="22"/>
      <c r="UZX1218" s="22"/>
      <c r="UZY1218" s="22"/>
      <c r="UZZ1218" s="22"/>
      <c r="VAA1218" s="22"/>
      <c r="VAB1218" s="22"/>
      <c r="VAC1218" s="22"/>
      <c r="VAD1218" s="22"/>
      <c r="VAE1218" s="22"/>
      <c r="VAF1218" s="22"/>
      <c r="VAG1218" s="22"/>
      <c r="VAH1218" s="22"/>
      <c r="VAI1218" s="22"/>
      <c r="VAJ1218" s="22"/>
      <c r="VAK1218" s="22"/>
      <c r="VAL1218" s="22"/>
      <c r="VAM1218" s="22"/>
      <c r="VAN1218" s="22"/>
      <c r="VAO1218" s="22"/>
      <c r="VAP1218" s="22"/>
      <c r="VAQ1218" s="22"/>
      <c r="VAR1218" s="22"/>
      <c r="VAS1218" s="22"/>
      <c r="VAT1218" s="22"/>
      <c r="VAU1218" s="22"/>
      <c r="VAV1218" s="22"/>
      <c r="VAW1218" s="22"/>
      <c r="VAX1218" s="22"/>
      <c r="VAY1218" s="22"/>
      <c r="VAZ1218" s="22"/>
      <c r="VBA1218" s="22"/>
      <c r="VBB1218" s="22"/>
      <c r="VBC1218" s="22"/>
      <c r="VBD1218" s="22"/>
      <c r="VBE1218" s="22"/>
      <c r="VBF1218" s="22"/>
      <c r="VBG1218" s="22"/>
      <c r="VBH1218" s="22"/>
      <c r="VBI1218" s="22"/>
      <c r="VBJ1218" s="22"/>
      <c r="VBK1218" s="22"/>
      <c r="VBL1218" s="22"/>
      <c r="VBM1218" s="22"/>
      <c r="VBN1218" s="22"/>
      <c r="VBO1218" s="22"/>
      <c r="VBP1218" s="22"/>
      <c r="VBQ1218" s="22"/>
      <c r="VBR1218" s="22"/>
      <c r="VBS1218" s="22"/>
      <c r="VBT1218" s="22"/>
      <c r="VBU1218" s="22"/>
      <c r="VBV1218" s="22"/>
      <c r="VBW1218" s="22"/>
      <c r="VBX1218" s="22"/>
      <c r="VBY1218" s="22"/>
      <c r="VBZ1218" s="22"/>
      <c r="VCA1218" s="22"/>
      <c r="VCB1218" s="22"/>
      <c r="VCC1218" s="22"/>
      <c r="VCD1218" s="22"/>
      <c r="VCE1218" s="22"/>
      <c r="VCF1218" s="22"/>
      <c r="VCG1218" s="22"/>
      <c r="VCH1218" s="22"/>
      <c r="VCI1218" s="22"/>
      <c r="VCJ1218" s="22"/>
      <c r="VCK1218" s="22"/>
      <c r="VCL1218" s="22"/>
      <c r="VCM1218" s="22"/>
      <c r="VCN1218" s="22"/>
      <c r="VCO1218" s="22"/>
      <c r="VCP1218" s="22"/>
      <c r="VCQ1218" s="22"/>
      <c r="VCR1218" s="22"/>
      <c r="VCS1218" s="22"/>
      <c r="VCT1218" s="22"/>
      <c r="VCU1218" s="22"/>
      <c r="VCV1218" s="22"/>
      <c r="VCW1218" s="22"/>
      <c r="VCX1218" s="22"/>
      <c r="VCY1218" s="22"/>
      <c r="VCZ1218" s="22"/>
      <c r="VDA1218" s="22"/>
      <c r="VDB1218" s="22"/>
      <c r="VDC1218" s="22"/>
      <c r="VDD1218" s="22"/>
      <c r="VDE1218" s="22"/>
      <c r="VDF1218" s="22"/>
      <c r="VDG1218" s="22"/>
      <c r="VDH1218" s="22"/>
      <c r="VDI1218" s="22"/>
      <c r="VDJ1218" s="22"/>
      <c r="VDK1218" s="22"/>
      <c r="VDL1218" s="22"/>
      <c r="VDM1218" s="22"/>
      <c r="VDN1218" s="22"/>
      <c r="VDO1218" s="22"/>
      <c r="VDP1218" s="22"/>
      <c r="VDQ1218" s="22"/>
      <c r="VDR1218" s="22"/>
      <c r="VDS1218" s="22"/>
      <c r="VDT1218" s="22"/>
      <c r="VDU1218" s="22"/>
      <c r="VDV1218" s="22"/>
      <c r="VDW1218" s="22"/>
      <c r="VDX1218" s="22"/>
      <c r="VDY1218" s="22"/>
      <c r="VDZ1218" s="22"/>
      <c r="VEA1218" s="22"/>
      <c r="VEB1218" s="22"/>
      <c r="VEC1218" s="22"/>
      <c r="VED1218" s="22"/>
      <c r="VEE1218" s="22"/>
      <c r="VEF1218" s="22"/>
      <c r="VEG1218" s="22"/>
      <c r="VEH1218" s="22"/>
      <c r="VEI1218" s="22"/>
      <c r="VEJ1218" s="22"/>
      <c r="VEK1218" s="22"/>
      <c r="VEL1218" s="22"/>
      <c r="VEM1218" s="22"/>
      <c r="VEN1218" s="22"/>
      <c r="VEO1218" s="22"/>
      <c r="VEP1218" s="22"/>
      <c r="VEQ1218" s="22"/>
      <c r="VER1218" s="22"/>
      <c r="VES1218" s="22"/>
      <c r="VET1218" s="22"/>
      <c r="VEU1218" s="22"/>
      <c r="VEV1218" s="22"/>
      <c r="VEW1218" s="22"/>
      <c r="VEX1218" s="22"/>
      <c r="VEY1218" s="22"/>
      <c r="VEZ1218" s="22"/>
      <c r="VFA1218" s="22"/>
      <c r="VFB1218" s="22"/>
      <c r="VFC1218" s="22"/>
      <c r="VFD1218" s="22"/>
      <c r="VFE1218" s="22"/>
      <c r="VFF1218" s="22"/>
      <c r="VFG1218" s="22"/>
      <c r="VFH1218" s="22"/>
      <c r="VFI1218" s="22"/>
      <c r="VFJ1218" s="22"/>
      <c r="VFK1218" s="22"/>
      <c r="VFL1218" s="22"/>
      <c r="VFM1218" s="22"/>
      <c r="VFN1218" s="22"/>
      <c r="VFO1218" s="22"/>
      <c r="VFP1218" s="22"/>
      <c r="VFQ1218" s="22"/>
      <c r="VFR1218" s="22"/>
      <c r="VFS1218" s="22"/>
      <c r="VFT1218" s="22"/>
      <c r="VFU1218" s="22"/>
      <c r="VFV1218" s="22"/>
      <c r="VFW1218" s="22"/>
      <c r="VFX1218" s="22"/>
      <c r="VFY1218" s="22"/>
      <c r="VFZ1218" s="22"/>
      <c r="VGA1218" s="22"/>
      <c r="VGB1218" s="22"/>
      <c r="VGC1218" s="22"/>
      <c r="VGD1218" s="22"/>
      <c r="VGE1218" s="22"/>
      <c r="VGF1218" s="22"/>
      <c r="VGG1218" s="22"/>
      <c r="VGH1218" s="22"/>
      <c r="VGI1218" s="22"/>
      <c r="VGJ1218" s="22"/>
      <c r="VGK1218" s="22"/>
      <c r="VGL1218" s="22"/>
      <c r="VGM1218" s="22"/>
      <c r="VGN1218" s="22"/>
      <c r="VGO1218" s="22"/>
      <c r="VGP1218" s="22"/>
      <c r="VGQ1218" s="22"/>
      <c r="VGR1218" s="22"/>
      <c r="VGS1218" s="22"/>
      <c r="VGT1218" s="22"/>
      <c r="VGU1218" s="22"/>
      <c r="VGV1218" s="22"/>
      <c r="VGW1218" s="22"/>
      <c r="VGX1218" s="22"/>
      <c r="VGY1218" s="22"/>
      <c r="VGZ1218" s="22"/>
      <c r="VHA1218" s="22"/>
      <c r="VHB1218" s="22"/>
      <c r="VHC1218" s="22"/>
      <c r="VHD1218" s="22"/>
      <c r="VHE1218" s="22"/>
      <c r="VHF1218" s="22"/>
      <c r="VHG1218" s="22"/>
      <c r="VHH1218" s="22"/>
      <c r="VHI1218" s="22"/>
      <c r="VHJ1218" s="22"/>
      <c r="VHK1218" s="22"/>
      <c r="VHL1218" s="22"/>
      <c r="VHM1218" s="22"/>
      <c r="VHN1218" s="22"/>
      <c r="VHO1218" s="22"/>
      <c r="VHP1218" s="22"/>
      <c r="VHQ1218" s="22"/>
      <c r="VHR1218" s="22"/>
      <c r="VHS1218" s="22"/>
      <c r="VHT1218" s="22"/>
      <c r="VHU1218" s="22"/>
      <c r="VHV1218" s="22"/>
      <c r="VHW1218" s="22"/>
      <c r="VHX1218" s="22"/>
      <c r="VHY1218" s="22"/>
      <c r="VHZ1218" s="22"/>
      <c r="VIA1218" s="22"/>
      <c r="VIB1218" s="22"/>
      <c r="VIC1218" s="22"/>
      <c r="VID1218" s="22"/>
      <c r="VIE1218" s="22"/>
      <c r="VIF1218" s="22"/>
      <c r="VIG1218" s="22"/>
      <c r="VIH1218" s="22"/>
      <c r="VII1218" s="22"/>
      <c r="VIJ1218" s="22"/>
      <c r="VIK1218" s="22"/>
      <c r="VIL1218" s="22"/>
      <c r="VIM1218" s="22"/>
      <c r="VIN1218" s="22"/>
      <c r="VIO1218" s="22"/>
      <c r="VIP1218" s="22"/>
      <c r="VIQ1218" s="22"/>
      <c r="VIR1218" s="22"/>
      <c r="VIS1218" s="22"/>
      <c r="VIT1218" s="22"/>
      <c r="VIU1218" s="22"/>
      <c r="VIV1218" s="22"/>
      <c r="VIW1218" s="22"/>
      <c r="VIX1218" s="22"/>
      <c r="VIY1218" s="22"/>
      <c r="VIZ1218" s="22"/>
      <c r="VJA1218" s="22"/>
      <c r="VJB1218" s="22"/>
      <c r="VJC1218" s="22"/>
      <c r="VJD1218" s="22"/>
      <c r="VJE1218" s="22"/>
      <c r="VJF1218" s="22"/>
      <c r="VJG1218" s="22"/>
      <c r="VJH1218" s="22"/>
      <c r="VJI1218" s="22"/>
      <c r="VJJ1218" s="22"/>
      <c r="VJK1218" s="22"/>
      <c r="VJL1218" s="22"/>
      <c r="VJM1218" s="22"/>
      <c r="VJN1218" s="22"/>
      <c r="VJO1218" s="22"/>
      <c r="VJP1218" s="22"/>
      <c r="VJQ1218" s="22"/>
      <c r="VJR1218" s="22"/>
      <c r="VJS1218" s="22"/>
      <c r="VJT1218" s="22"/>
      <c r="VJU1218" s="22"/>
      <c r="VJV1218" s="22"/>
      <c r="VJW1218" s="22"/>
      <c r="VJX1218" s="22"/>
      <c r="VJY1218" s="22"/>
      <c r="VJZ1218" s="22"/>
      <c r="VKA1218" s="22"/>
      <c r="VKB1218" s="22"/>
      <c r="VKC1218" s="22"/>
      <c r="VKD1218" s="22"/>
      <c r="VKE1218" s="22"/>
      <c r="VKF1218" s="22"/>
      <c r="VKG1218" s="22"/>
      <c r="VKH1218" s="22"/>
      <c r="VKI1218" s="22"/>
      <c r="VKJ1218" s="22"/>
      <c r="VKK1218" s="22"/>
      <c r="VKL1218" s="22"/>
      <c r="VKM1218" s="22"/>
      <c r="VKN1218" s="22"/>
      <c r="VKO1218" s="22"/>
      <c r="VKP1218" s="22"/>
      <c r="VKQ1218" s="22"/>
      <c r="VKR1218" s="22"/>
      <c r="VKS1218" s="22"/>
      <c r="VKT1218" s="22"/>
      <c r="VKU1218" s="22"/>
      <c r="VKV1218" s="22"/>
      <c r="VKW1218" s="22"/>
      <c r="VKX1218" s="22"/>
      <c r="VKY1218" s="22"/>
      <c r="VKZ1218" s="22"/>
      <c r="VLA1218" s="22"/>
      <c r="VLB1218" s="22"/>
      <c r="VLC1218" s="22"/>
      <c r="VLD1218" s="22"/>
      <c r="VLE1218" s="22"/>
      <c r="VLF1218" s="22"/>
      <c r="VLG1218" s="22"/>
      <c r="VLH1218" s="22"/>
      <c r="VLI1218" s="22"/>
      <c r="VLJ1218" s="22"/>
      <c r="VLK1218" s="22"/>
      <c r="VLL1218" s="22"/>
      <c r="VLM1218" s="22"/>
      <c r="VLN1218" s="22"/>
      <c r="VLO1218" s="22"/>
      <c r="VLP1218" s="22"/>
      <c r="VLQ1218" s="22"/>
      <c r="VLR1218" s="22"/>
      <c r="VLS1218" s="22"/>
      <c r="VLT1218" s="22"/>
      <c r="VLU1218" s="22"/>
      <c r="VLV1218" s="22"/>
      <c r="VLW1218" s="22"/>
      <c r="VLX1218" s="22"/>
      <c r="VLY1218" s="22"/>
      <c r="VLZ1218" s="22"/>
      <c r="VMA1218" s="22"/>
      <c r="VMB1218" s="22"/>
      <c r="VMC1218" s="22"/>
      <c r="VMD1218" s="22"/>
      <c r="VME1218" s="22"/>
      <c r="VMF1218" s="22"/>
      <c r="VMG1218" s="22"/>
      <c r="VMH1218" s="22"/>
      <c r="VMI1218" s="22"/>
      <c r="VMJ1218" s="22"/>
      <c r="VMK1218" s="22"/>
      <c r="VML1218" s="22"/>
      <c r="VMM1218" s="22"/>
      <c r="VMN1218" s="22"/>
      <c r="VMO1218" s="22"/>
      <c r="VMP1218" s="22"/>
      <c r="VMQ1218" s="22"/>
      <c r="VMR1218" s="22"/>
      <c r="VMS1218" s="22"/>
      <c r="VMT1218" s="22"/>
      <c r="VMU1218" s="22"/>
      <c r="VMV1218" s="22"/>
      <c r="VMW1218" s="22"/>
      <c r="VMX1218" s="22"/>
      <c r="VMY1218" s="22"/>
      <c r="VMZ1218" s="22"/>
      <c r="VNA1218" s="22"/>
      <c r="VNB1218" s="22"/>
      <c r="VNC1218" s="22"/>
      <c r="VND1218" s="22"/>
      <c r="VNE1218" s="22"/>
      <c r="VNF1218" s="22"/>
      <c r="VNG1218" s="22"/>
      <c r="VNH1218" s="22"/>
      <c r="VNI1218" s="22"/>
      <c r="VNJ1218" s="22"/>
      <c r="VNK1218" s="22"/>
      <c r="VNL1218" s="22"/>
      <c r="VNM1218" s="22"/>
      <c r="VNN1218" s="22"/>
      <c r="VNO1218" s="22"/>
      <c r="VNP1218" s="22"/>
      <c r="VNQ1218" s="22"/>
      <c r="VNR1218" s="22"/>
      <c r="VNS1218" s="22"/>
      <c r="VNT1218" s="22"/>
      <c r="VNU1218" s="22"/>
      <c r="VNV1218" s="22"/>
      <c r="VNW1218" s="22"/>
      <c r="VNX1218" s="22"/>
      <c r="VNY1218" s="22"/>
      <c r="VNZ1218" s="22"/>
      <c r="VOA1218" s="22"/>
      <c r="VOB1218" s="22"/>
      <c r="VOC1218" s="22"/>
      <c r="VOD1218" s="22"/>
      <c r="VOE1218" s="22"/>
      <c r="VOF1218" s="22"/>
      <c r="VOG1218" s="22"/>
      <c r="VOH1218" s="22"/>
      <c r="VOI1218" s="22"/>
      <c r="VOJ1218" s="22"/>
      <c r="VOK1218" s="22"/>
      <c r="VOL1218" s="22"/>
      <c r="VOM1218" s="22"/>
      <c r="VON1218" s="22"/>
      <c r="VOO1218" s="22"/>
      <c r="VOP1218" s="22"/>
      <c r="VOQ1218" s="22"/>
      <c r="VOR1218" s="22"/>
      <c r="VOS1218" s="22"/>
      <c r="VOT1218" s="22"/>
      <c r="VOU1218" s="22"/>
      <c r="VOV1218" s="22"/>
      <c r="VOW1218" s="22"/>
      <c r="VOX1218" s="22"/>
      <c r="VOY1218" s="22"/>
      <c r="VOZ1218" s="22"/>
      <c r="VPA1218" s="22"/>
      <c r="VPB1218" s="22"/>
      <c r="VPC1218" s="22"/>
      <c r="VPD1218" s="22"/>
      <c r="VPE1218" s="22"/>
      <c r="VPF1218" s="22"/>
      <c r="VPG1218" s="22"/>
      <c r="VPH1218" s="22"/>
      <c r="VPI1218" s="22"/>
      <c r="VPJ1218" s="22"/>
      <c r="VPK1218" s="22"/>
      <c r="VPL1218" s="22"/>
      <c r="VPM1218" s="22"/>
      <c r="VPN1218" s="22"/>
      <c r="VPO1218" s="22"/>
      <c r="VPP1218" s="22"/>
      <c r="VPQ1218" s="22"/>
      <c r="VPR1218" s="22"/>
      <c r="VPS1218" s="22"/>
      <c r="VPT1218" s="22"/>
      <c r="VPU1218" s="22"/>
      <c r="VPV1218" s="22"/>
      <c r="VPW1218" s="22"/>
      <c r="VPX1218" s="22"/>
      <c r="VPY1218" s="22"/>
      <c r="VPZ1218" s="22"/>
      <c r="VQA1218" s="22"/>
      <c r="VQB1218" s="22"/>
      <c r="VQC1218" s="22"/>
      <c r="VQD1218" s="22"/>
      <c r="VQE1218" s="22"/>
      <c r="VQF1218" s="22"/>
      <c r="VQG1218" s="22"/>
      <c r="VQH1218" s="22"/>
      <c r="VQI1218" s="22"/>
      <c r="VQJ1218" s="22"/>
      <c r="VQK1218" s="22"/>
      <c r="VQL1218" s="22"/>
      <c r="VQM1218" s="22"/>
      <c r="VQN1218" s="22"/>
      <c r="VQO1218" s="22"/>
      <c r="VQP1218" s="22"/>
      <c r="VQQ1218" s="22"/>
      <c r="VQR1218" s="22"/>
      <c r="VQS1218" s="22"/>
      <c r="VQT1218" s="22"/>
      <c r="VQU1218" s="22"/>
      <c r="VQV1218" s="22"/>
      <c r="VQW1218" s="22"/>
      <c r="VQX1218" s="22"/>
      <c r="VQY1218" s="22"/>
      <c r="VQZ1218" s="22"/>
      <c r="VRA1218" s="22"/>
      <c r="VRB1218" s="22"/>
      <c r="VRC1218" s="22"/>
      <c r="VRD1218" s="22"/>
      <c r="VRE1218" s="22"/>
      <c r="VRF1218" s="22"/>
      <c r="VRG1218" s="22"/>
      <c r="VRH1218" s="22"/>
      <c r="VRI1218" s="22"/>
      <c r="VRJ1218" s="22"/>
      <c r="VRK1218" s="22"/>
      <c r="VRL1218" s="22"/>
      <c r="VRM1218" s="22"/>
      <c r="VRN1218" s="22"/>
      <c r="VRO1218" s="22"/>
      <c r="VRP1218" s="22"/>
      <c r="VRQ1218" s="22"/>
      <c r="VRR1218" s="22"/>
      <c r="VRS1218" s="22"/>
      <c r="VRT1218" s="22"/>
      <c r="VRU1218" s="22"/>
      <c r="VRV1218" s="22"/>
      <c r="VRW1218" s="22"/>
      <c r="VRX1218" s="22"/>
      <c r="VRY1218" s="22"/>
      <c r="VRZ1218" s="22"/>
      <c r="VSA1218" s="22"/>
      <c r="VSB1218" s="22"/>
      <c r="VSC1218" s="22"/>
      <c r="VSD1218" s="22"/>
      <c r="VSE1218" s="22"/>
      <c r="VSF1218" s="22"/>
      <c r="VSG1218" s="22"/>
      <c r="VSH1218" s="22"/>
      <c r="VSI1218" s="22"/>
      <c r="VSJ1218" s="22"/>
      <c r="VSK1218" s="22"/>
      <c r="VSL1218" s="22"/>
      <c r="VSM1218" s="22"/>
      <c r="VSN1218" s="22"/>
      <c r="VSO1218" s="22"/>
      <c r="VSP1218" s="22"/>
      <c r="VSQ1218" s="22"/>
      <c r="VSR1218" s="22"/>
      <c r="VSS1218" s="22"/>
      <c r="VST1218" s="22"/>
      <c r="VSU1218" s="22"/>
      <c r="VSV1218" s="22"/>
      <c r="VSW1218" s="22"/>
      <c r="VSX1218" s="22"/>
      <c r="VSY1218" s="22"/>
      <c r="VSZ1218" s="22"/>
      <c r="VTA1218" s="22"/>
      <c r="VTB1218" s="22"/>
      <c r="VTC1218" s="22"/>
      <c r="VTD1218" s="22"/>
      <c r="VTE1218" s="22"/>
      <c r="VTF1218" s="22"/>
      <c r="VTG1218" s="22"/>
      <c r="VTH1218" s="22"/>
      <c r="VTI1218" s="22"/>
      <c r="VTJ1218" s="22"/>
      <c r="VTK1218" s="22"/>
      <c r="VTL1218" s="22"/>
      <c r="VTM1218" s="22"/>
      <c r="VTN1218" s="22"/>
      <c r="VTO1218" s="22"/>
      <c r="VTP1218" s="22"/>
      <c r="VTQ1218" s="22"/>
      <c r="VTR1218" s="22"/>
      <c r="VTS1218" s="22"/>
      <c r="VTT1218" s="22"/>
      <c r="VTU1218" s="22"/>
      <c r="VTV1218" s="22"/>
      <c r="VTW1218" s="22"/>
      <c r="VTX1218" s="22"/>
      <c r="VTY1218" s="22"/>
      <c r="VTZ1218" s="22"/>
      <c r="VUA1218" s="22"/>
      <c r="VUB1218" s="22"/>
      <c r="VUC1218" s="22"/>
      <c r="VUD1218" s="22"/>
      <c r="VUE1218" s="22"/>
      <c r="VUF1218" s="22"/>
      <c r="VUG1218" s="22"/>
      <c r="VUH1218" s="22"/>
      <c r="VUI1218" s="22"/>
      <c r="VUJ1218" s="22"/>
      <c r="VUK1218" s="22"/>
      <c r="VUL1218" s="22"/>
      <c r="VUM1218" s="22"/>
      <c r="VUN1218" s="22"/>
      <c r="VUO1218" s="22"/>
      <c r="VUP1218" s="22"/>
      <c r="VUQ1218" s="22"/>
      <c r="VUR1218" s="22"/>
      <c r="VUS1218" s="22"/>
      <c r="VUT1218" s="22"/>
      <c r="VUU1218" s="22"/>
      <c r="VUV1218" s="22"/>
      <c r="VUW1218" s="22"/>
      <c r="VUX1218" s="22"/>
      <c r="VUY1218" s="22"/>
      <c r="VUZ1218" s="22"/>
      <c r="VVA1218" s="22"/>
      <c r="VVB1218" s="22"/>
      <c r="VVC1218" s="22"/>
      <c r="VVD1218" s="22"/>
      <c r="VVE1218" s="22"/>
      <c r="VVF1218" s="22"/>
      <c r="VVG1218" s="22"/>
      <c r="VVH1218" s="22"/>
      <c r="VVI1218" s="22"/>
      <c r="VVJ1218" s="22"/>
      <c r="VVK1218" s="22"/>
      <c r="VVL1218" s="22"/>
      <c r="VVM1218" s="22"/>
      <c r="VVN1218" s="22"/>
      <c r="VVO1218" s="22"/>
      <c r="VVP1218" s="22"/>
      <c r="VVQ1218" s="22"/>
      <c r="VVR1218" s="22"/>
      <c r="VVS1218" s="22"/>
      <c r="VVT1218" s="22"/>
      <c r="VVU1218" s="22"/>
      <c r="VVV1218" s="22"/>
      <c r="VVW1218" s="22"/>
      <c r="VVX1218" s="22"/>
      <c r="VVY1218" s="22"/>
      <c r="VVZ1218" s="22"/>
      <c r="VWA1218" s="22"/>
      <c r="VWB1218" s="22"/>
      <c r="VWC1218" s="22"/>
      <c r="VWD1218" s="22"/>
      <c r="VWE1218" s="22"/>
      <c r="VWF1218" s="22"/>
      <c r="VWG1218" s="22"/>
      <c r="VWH1218" s="22"/>
      <c r="VWI1218" s="22"/>
      <c r="VWJ1218" s="22"/>
      <c r="VWK1218" s="22"/>
      <c r="VWL1218" s="22"/>
      <c r="VWM1218" s="22"/>
      <c r="VWN1218" s="22"/>
      <c r="VWO1218" s="22"/>
      <c r="VWP1218" s="22"/>
      <c r="VWQ1218" s="22"/>
      <c r="VWR1218" s="22"/>
      <c r="VWS1218" s="22"/>
      <c r="VWT1218" s="22"/>
      <c r="VWU1218" s="22"/>
      <c r="VWV1218" s="22"/>
      <c r="VWW1218" s="22"/>
      <c r="VWX1218" s="22"/>
      <c r="VWY1218" s="22"/>
      <c r="VWZ1218" s="22"/>
      <c r="VXA1218" s="22"/>
      <c r="VXB1218" s="22"/>
      <c r="VXC1218" s="22"/>
      <c r="VXD1218" s="22"/>
      <c r="VXE1218" s="22"/>
      <c r="VXF1218" s="22"/>
      <c r="VXG1218" s="22"/>
      <c r="VXH1218" s="22"/>
      <c r="VXI1218" s="22"/>
      <c r="VXJ1218" s="22"/>
      <c r="VXK1218" s="22"/>
      <c r="VXL1218" s="22"/>
      <c r="VXM1218" s="22"/>
      <c r="VXN1218" s="22"/>
      <c r="VXO1218" s="22"/>
      <c r="VXP1218" s="22"/>
      <c r="VXQ1218" s="22"/>
      <c r="VXR1218" s="22"/>
      <c r="VXS1218" s="22"/>
      <c r="VXT1218" s="22"/>
      <c r="VXU1218" s="22"/>
      <c r="VXV1218" s="22"/>
      <c r="VXW1218" s="22"/>
      <c r="VXX1218" s="22"/>
      <c r="VXY1218" s="22"/>
      <c r="VXZ1218" s="22"/>
      <c r="VYA1218" s="22"/>
      <c r="VYB1218" s="22"/>
      <c r="VYC1218" s="22"/>
      <c r="VYD1218" s="22"/>
      <c r="VYE1218" s="22"/>
      <c r="VYF1218" s="22"/>
      <c r="VYG1218" s="22"/>
      <c r="VYH1218" s="22"/>
      <c r="VYI1218" s="22"/>
      <c r="VYJ1218" s="22"/>
      <c r="VYK1218" s="22"/>
      <c r="VYL1218" s="22"/>
      <c r="VYM1218" s="22"/>
      <c r="VYN1218" s="22"/>
      <c r="VYO1218" s="22"/>
      <c r="VYP1218" s="22"/>
      <c r="VYQ1218" s="22"/>
      <c r="VYR1218" s="22"/>
      <c r="VYS1218" s="22"/>
      <c r="VYT1218" s="22"/>
      <c r="VYU1218" s="22"/>
      <c r="VYV1218" s="22"/>
      <c r="VYW1218" s="22"/>
      <c r="VYX1218" s="22"/>
      <c r="VYY1218" s="22"/>
      <c r="VYZ1218" s="22"/>
      <c r="VZA1218" s="22"/>
      <c r="VZB1218" s="22"/>
      <c r="VZC1218" s="22"/>
      <c r="VZD1218" s="22"/>
      <c r="VZE1218" s="22"/>
      <c r="VZF1218" s="22"/>
      <c r="VZG1218" s="22"/>
      <c r="VZH1218" s="22"/>
      <c r="VZI1218" s="22"/>
      <c r="VZJ1218" s="22"/>
      <c r="VZK1218" s="22"/>
      <c r="VZL1218" s="22"/>
      <c r="VZM1218" s="22"/>
      <c r="VZN1218" s="22"/>
      <c r="VZO1218" s="22"/>
      <c r="VZP1218" s="22"/>
      <c r="VZQ1218" s="22"/>
      <c r="VZR1218" s="22"/>
      <c r="VZS1218" s="22"/>
      <c r="VZT1218" s="22"/>
      <c r="VZU1218" s="22"/>
      <c r="VZV1218" s="22"/>
      <c r="VZW1218" s="22"/>
      <c r="VZX1218" s="22"/>
      <c r="VZY1218" s="22"/>
      <c r="VZZ1218" s="22"/>
      <c r="WAA1218" s="22"/>
      <c r="WAB1218" s="22"/>
      <c r="WAC1218" s="22"/>
      <c r="WAD1218" s="22"/>
      <c r="WAE1218" s="22"/>
      <c r="WAF1218" s="22"/>
      <c r="WAG1218" s="22"/>
      <c r="WAH1218" s="22"/>
      <c r="WAI1218" s="22"/>
      <c r="WAJ1218" s="22"/>
      <c r="WAK1218" s="22"/>
      <c r="WAL1218" s="22"/>
      <c r="WAM1218" s="22"/>
      <c r="WAN1218" s="22"/>
      <c r="WAO1218" s="22"/>
      <c r="WAP1218" s="22"/>
      <c r="WAQ1218" s="22"/>
      <c r="WAR1218" s="22"/>
      <c r="WAS1218" s="22"/>
      <c r="WAT1218" s="22"/>
      <c r="WAU1218" s="22"/>
      <c r="WAV1218" s="22"/>
      <c r="WAW1218" s="22"/>
      <c r="WAX1218" s="22"/>
      <c r="WAY1218" s="22"/>
      <c r="WAZ1218" s="22"/>
      <c r="WBA1218" s="22"/>
      <c r="WBB1218" s="22"/>
      <c r="WBC1218" s="22"/>
      <c r="WBD1218" s="22"/>
      <c r="WBE1218" s="22"/>
      <c r="WBF1218" s="22"/>
      <c r="WBG1218" s="22"/>
      <c r="WBH1218" s="22"/>
      <c r="WBI1218" s="22"/>
      <c r="WBJ1218" s="22"/>
      <c r="WBK1218" s="22"/>
      <c r="WBL1218" s="22"/>
      <c r="WBM1218" s="22"/>
      <c r="WBN1218" s="22"/>
      <c r="WBO1218" s="22"/>
      <c r="WBP1218" s="22"/>
      <c r="WBQ1218" s="22"/>
      <c r="WBR1218" s="22"/>
      <c r="WBS1218" s="22"/>
      <c r="WBT1218" s="22"/>
      <c r="WBU1218" s="22"/>
      <c r="WBV1218" s="22"/>
      <c r="WBW1218" s="22"/>
      <c r="WBX1218" s="22"/>
      <c r="WBY1218" s="22"/>
      <c r="WBZ1218" s="22"/>
      <c r="WCA1218" s="22"/>
      <c r="WCB1218" s="22"/>
      <c r="WCC1218" s="22"/>
      <c r="WCD1218" s="22"/>
      <c r="WCE1218" s="22"/>
      <c r="WCF1218" s="22"/>
      <c r="WCG1218" s="22"/>
      <c r="WCH1218" s="22"/>
      <c r="WCI1218" s="22"/>
      <c r="WCJ1218" s="22"/>
      <c r="WCK1218" s="22"/>
      <c r="WCL1218" s="22"/>
      <c r="WCM1218" s="22"/>
      <c r="WCN1218" s="22"/>
      <c r="WCO1218" s="22"/>
      <c r="WCP1218" s="22"/>
      <c r="WCQ1218" s="22"/>
      <c r="WCR1218" s="22"/>
      <c r="WCS1218" s="22"/>
      <c r="WCT1218" s="22"/>
      <c r="WCU1218" s="22"/>
      <c r="WCV1218" s="22"/>
      <c r="WCW1218" s="22"/>
      <c r="WCX1218" s="22"/>
      <c r="WCY1218" s="22"/>
      <c r="WCZ1218" s="22"/>
      <c r="WDA1218" s="22"/>
      <c r="WDB1218" s="22"/>
      <c r="WDC1218" s="22"/>
      <c r="WDD1218" s="22"/>
      <c r="WDE1218" s="22"/>
      <c r="WDF1218" s="22"/>
      <c r="WDG1218" s="22"/>
      <c r="WDH1218" s="22"/>
      <c r="WDI1218" s="22"/>
      <c r="WDJ1218" s="22"/>
      <c r="WDK1218" s="22"/>
      <c r="WDL1218" s="22"/>
      <c r="WDM1218" s="22"/>
      <c r="WDN1218" s="22"/>
      <c r="WDO1218" s="22"/>
      <c r="WDP1218" s="22"/>
      <c r="WDQ1218" s="22"/>
      <c r="WDR1218" s="22"/>
      <c r="WDS1218" s="22"/>
      <c r="WDT1218" s="22"/>
      <c r="WDU1218" s="22"/>
      <c r="WDV1218" s="22"/>
      <c r="WDW1218" s="22"/>
      <c r="WDX1218" s="22"/>
      <c r="WDY1218" s="22"/>
      <c r="WDZ1218" s="22"/>
      <c r="WEA1218" s="22"/>
      <c r="WEB1218" s="22"/>
      <c r="WEC1218" s="22"/>
      <c r="WED1218" s="22"/>
      <c r="WEE1218" s="22"/>
      <c r="WEF1218" s="22"/>
      <c r="WEG1218" s="22"/>
      <c r="WEH1218" s="22"/>
      <c r="WEI1218" s="22"/>
      <c r="WEJ1218" s="22"/>
      <c r="WEK1218" s="22"/>
      <c r="WEL1218" s="22"/>
      <c r="WEM1218" s="22"/>
      <c r="WEN1218" s="22"/>
      <c r="WEO1218" s="22"/>
      <c r="WEP1218" s="22"/>
      <c r="WEQ1218" s="22"/>
      <c r="WER1218" s="22"/>
      <c r="WES1218" s="22"/>
      <c r="WET1218" s="22"/>
      <c r="WEU1218" s="22"/>
      <c r="WEV1218" s="22"/>
      <c r="WEW1218" s="22"/>
      <c r="WEX1218" s="22"/>
      <c r="WEY1218" s="22"/>
      <c r="WEZ1218" s="22"/>
      <c r="WFA1218" s="22"/>
      <c r="WFB1218" s="22"/>
      <c r="WFC1218" s="22"/>
      <c r="WFD1218" s="22"/>
      <c r="WFE1218" s="22"/>
      <c r="WFF1218" s="22"/>
      <c r="WFG1218" s="22"/>
      <c r="WFH1218" s="22"/>
      <c r="WFI1218" s="22"/>
      <c r="WFJ1218" s="22"/>
      <c r="WFK1218" s="22"/>
      <c r="WFL1218" s="22"/>
      <c r="WFM1218" s="22"/>
      <c r="WFN1218" s="22"/>
      <c r="WFO1218" s="22"/>
      <c r="WFP1218" s="22"/>
      <c r="WFQ1218" s="22"/>
      <c r="WFR1218" s="22"/>
      <c r="WFS1218" s="22"/>
      <c r="WFT1218" s="22"/>
      <c r="WFU1218" s="22"/>
      <c r="WFV1218" s="22"/>
      <c r="WFW1218" s="22"/>
      <c r="WFX1218" s="22"/>
      <c r="WFY1218" s="22"/>
      <c r="WFZ1218" s="22"/>
      <c r="WGA1218" s="22"/>
      <c r="WGB1218" s="22"/>
      <c r="WGC1218" s="22"/>
      <c r="WGD1218" s="22"/>
      <c r="WGE1218" s="22"/>
      <c r="WGF1218" s="22"/>
      <c r="WGG1218" s="22"/>
      <c r="WGH1218" s="22"/>
      <c r="WGI1218" s="22"/>
      <c r="WGJ1218" s="22"/>
      <c r="WGK1218" s="22"/>
      <c r="WGL1218" s="22"/>
      <c r="WGM1218" s="22"/>
      <c r="WGN1218" s="22"/>
      <c r="WGO1218" s="22"/>
      <c r="WGP1218" s="22"/>
      <c r="WGQ1218" s="22"/>
      <c r="WGR1218" s="22"/>
      <c r="WGS1218" s="22"/>
      <c r="WGT1218" s="22"/>
      <c r="WGU1218" s="22"/>
      <c r="WGV1218" s="22"/>
      <c r="WGW1218" s="22"/>
      <c r="WGX1218" s="22"/>
      <c r="WGY1218" s="22"/>
      <c r="WGZ1218" s="22"/>
      <c r="WHA1218" s="22"/>
      <c r="WHB1218" s="22"/>
      <c r="WHC1218" s="22"/>
      <c r="WHD1218" s="22"/>
      <c r="WHE1218" s="22"/>
      <c r="WHF1218" s="22"/>
      <c r="WHG1218" s="22"/>
      <c r="WHH1218" s="22"/>
      <c r="WHI1218" s="22"/>
      <c r="WHJ1218" s="22"/>
      <c r="WHK1218" s="22"/>
      <c r="WHL1218" s="22"/>
      <c r="WHM1218" s="22"/>
      <c r="WHN1218" s="22"/>
      <c r="WHO1218" s="22"/>
      <c r="WHP1218" s="22"/>
      <c r="WHQ1218" s="22"/>
      <c r="WHR1218" s="22"/>
      <c r="WHS1218" s="22"/>
      <c r="WHT1218" s="22"/>
      <c r="WHU1218" s="22"/>
      <c r="WHV1218" s="22"/>
      <c r="WHW1218" s="22"/>
      <c r="WHX1218" s="22"/>
      <c r="WHY1218" s="22"/>
      <c r="WHZ1218" s="22"/>
      <c r="WIA1218" s="22"/>
      <c r="WIB1218" s="22"/>
      <c r="WIC1218" s="22"/>
      <c r="WID1218" s="22"/>
      <c r="WIE1218" s="22"/>
      <c r="WIF1218" s="22"/>
      <c r="WIG1218" s="22"/>
      <c r="WIH1218" s="22"/>
      <c r="WII1218" s="22"/>
      <c r="WIJ1218" s="22"/>
      <c r="WIK1218" s="22"/>
      <c r="WIL1218" s="22"/>
      <c r="WIM1218" s="22"/>
      <c r="WIN1218" s="22"/>
      <c r="WIO1218" s="22"/>
      <c r="WIP1218" s="22"/>
      <c r="WIQ1218" s="22"/>
      <c r="WIR1218" s="22"/>
      <c r="WIS1218" s="22"/>
      <c r="WIT1218" s="22"/>
      <c r="WIU1218" s="22"/>
      <c r="WIV1218" s="22"/>
      <c r="WIW1218" s="22"/>
      <c r="WIX1218" s="22"/>
      <c r="WIY1218" s="22"/>
      <c r="WIZ1218" s="22"/>
      <c r="WJA1218" s="22"/>
      <c r="WJB1218" s="22"/>
      <c r="WJC1218" s="22"/>
      <c r="WJD1218" s="22"/>
      <c r="WJE1218" s="22"/>
      <c r="WJF1218" s="22"/>
      <c r="WJG1218" s="22"/>
      <c r="WJH1218" s="22"/>
      <c r="WJI1218" s="22"/>
      <c r="WJJ1218" s="22"/>
      <c r="WJK1218" s="22"/>
      <c r="WJL1218" s="22"/>
      <c r="WJM1218" s="22"/>
      <c r="WJN1218" s="22"/>
      <c r="WJO1218" s="22"/>
      <c r="WJP1218" s="22"/>
      <c r="WJQ1218" s="22"/>
      <c r="WJR1218" s="22"/>
      <c r="WJS1218" s="22"/>
      <c r="WJT1218" s="22"/>
      <c r="WJU1218" s="22"/>
      <c r="WJV1218" s="22"/>
      <c r="WJW1218" s="22"/>
      <c r="WJX1218" s="22"/>
      <c r="WJY1218" s="22"/>
      <c r="WJZ1218" s="22"/>
      <c r="WKA1218" s="22"/>
      <c r="WKB1218" s="22"/>
      <c r="WKC1218" s="22"/>
      <c r="WKD1218" s="22"/>
      <c r="WKE1218" s="22"/>
      <c r="WKF1218" s="22"/>
      <c r="WKG1218" s="22"/>
      <c r="WKH1218" s="22"/>
      <c r="WKI1218" s="22"/>
      <c r="WKJ1218" s="22"/>
      <c r="WKK1218" s="22"/>
      <c r="WKL1218" s="22"/>
      <c r="WKM1218" s="22"/>
      <c r="WKN1218" s="22"/>
      <c r="WKO1218" s="22"/>
      <c r="WKP1218" s="22"/>
      <c r="WKQ1218" s="22"/>
      <c r="WKR1218" s="22"/>
      <c r="WKS1218" s="22"/>
      <c r="WKT1218" s="22"/>
      <c r="WKU1218" s="22"/>
      <c r="WKV1218" s="22"/>
      <c r="WKW1218" s="22"/>
      <c r="WKX1218" s="22"/>
      <c r="WKY1218" s="22"/>
      <c r="WKZ1218" s="22"/>
      <c r="WLA1218" s="22"/>
      <c r="WLB1218" s="22"/>
      <c r="WLC1218" s="22"/>
      <c r="WLD1218" s="22"/>
      <c r="WLE1218" s="22"/>
      <c r="WLF1218" s="22"/>
      <c r="WLG1218" s="22"/>
      <c r="WLH1218" s="22"/>
      <c r="WLI1218" s="22"/>
      <c r="WLJ1218" s="22"/>
      <c r="WLK1218" s="22"/>
      <c r="WLL1218" s="22"/>
      <c r="WLM1218" s="22"/>
      <c r="WLN1218" s="22"/>
      <c r="WLO1218" s="22"/>
      <c r="WLP1218" s="22"/>
      <c r="WLQ1218" s="22"/>
      <c r="WLR1218" s="22"/>
      <c r="WLS1218" s="22"/>
      <c r="WLT1218" s="22"/>
      <c r="WLU1218" s="22"/>
      <c r="WLV1218" s="22"/>
      <c r="WLW1218" s="22"/>
      <c r="WLX1218" s="22"/>
      <c r="WLY1218" s="22"/>
      <c r="WLZ1218" s="22"/>
      <c r="WMA1218" s="22"/>
      <c r="WMB1218" s="22"/>
      <c r="WMC1218" s="22"/>
      <c r="WMD1218" s="22"/>
      <c r="WME1218" s="22"/>
      <c r="WMF1218" s="22"/>
      <c r="WMG1218" s="22"/>
      <c r="WMH1218" s="22"/>
      <c r="WMI1218" s="22"/>
      <c r="WMJ1218" s="22"/>
      <c r="WMK1218" s="22"/>
      <c r="WML1218" s="22"/>
      <c r="WMM1218" s="22"/>
      <c r="WMN1218" s="22"/>
      <c r="WMO1218" s="22"/>
      <c r="WMP1218" s="22"/>
      <c r="WMQ1218" s="22"/>
      <c r="WMR1218" s="22"/>
      <c r="WMS1218" s="22"/>
      <c r="WMT1218" s="22"/>
      <c r="WMU1218" s="22"/>
      <c r="WMV1218" s="22"/>
      <c r="WMW1218" s="22"/>
      <c r="WMX1218" s="22"/>
      <c r="WMY1218" s="22"/>
      <c r="WMZ1218" s="22"/>
      <c r="WNA1218" s="22"/>
      <c r="WNB1218" s="22"/>
      <c r="WNC1218" s="22"/>
      <c r="WND1218" s="22"/>
      <c r="WNE1218" s="22"/>
      <c r="WNF1218" s="22"/>
      <c r="WNG1218" s="22"/>
      <c r="WNH1218" s="22"/>
      <c r="WNI1218" s="22"/>
      <c r="WNJ1218" s="22"/>
      <c r="WNK1218" s="22"/>
      <c r="WNL1218" s="22"/>
      <c r="WNM1218" s="22"/>
      <c r="WNN1218" s="22"/>
      <c r="WNO1218" s="22"/>
      <c r="WNP1218" s="22"/>
      <c r="WNQ1218" s="22"/>
      <c r="WNR1218" s="22"/>
      <c r="WNS1218" s="22"/>
      <c r="WNT1218" s="22"/>
      <c r="WNU1218" s="22"/>
      <c r="WNV1218" s="22"/>
      <c r="WNW1218" s="22"/>
      <c r="WNX1218" s="22"/>
      <c r="WNY1218" s="22"/>
      <c r="WNZ1218" s="22"/>
      <c r="WOA1218" s="22"/>
      <c r="WOB1218" s="22"/>
      <c r="WOC1218" s="22"/>
      <c r="WOD1218" s="22"/>
      <c r="WOE1218" s="22"/>
      <c r="WOF1218" s="22"/>
      <c r="WOG1218" s="22"/>
      <c r="WOH1218" s="22"/>
      <c r="WOI1218" s="22"/>
      <c r="WOJ1218" s="22"/>
      <c r="WOK1218" s="22"/>
      <c r="WOL1218" s="22"/>
      <c r="WOM1218" s="22"/>
      <c r="WON1218" s="22"/>
      <c r="WOO1218" s="22"/>
      <c r="WOP1218" s="22"/>
      <c r="WOQ1218" s="22"/>
      <c r="WOR1218" s="22"/>
      <c r="WOS1218" s="22"/>
      <c r="WOT1218" s="22"/>
      <c r="WOU1218" s="22"/>
      <c r="WOV1218" s="22"/>
      <c r="WOW1218" s="22"/>
      <c r="WOX1218" s="22"/>
      <c r="WOY1218" s="22"/>
      <c r="WOZ1218" s="22"/>
      <c r="WPA1218" s="22"/>
      <c r="WPB1218" s="22"/>
      <c r="WPC1218" s="22"/>
      <c r="WPD1218" s="22"/>
      <c r="WPE1218" s="22"/>
      <c r="WPF1218" s="22"/>
      <c r="WPG1218" s="22"/>
      <c r="WPH1218" s="22"/>
      <c r="WPI1218" s="22"/>
      <c r="WPJ1218" s="22"/>
      <c r="WPK1218" s="22"/>
      <c r="WPL1218" s="22"/>
      <c r="WPM1218" s="22"/>
      <c r="WPN1218" s="22"/>
      <c r="WPO1218" s="22"/>
      <c r="WPP1218" s="22"/>
      <c r="WPQ1218" s="22"/>
      <c r="WPR1218" s="22"/>
      <c r="WPS1218" s="22"/>
      <c r="WPT1218" s="22"/>
      <c r="WPU1218" s="22"/>
      <c r="WPV1218" s="22"/>
      <c r="WPW1218" s="22"/>
      <c r="WPX1218" s="22"/>
      <c r="WPY1218" s="22"/>
      <c r="WPZ1218" s="22"/>
      <c r="WQA1218" s="22"/>
      <c r="WQB1218" s="22"/>
      <c r="WQC1218" s="22"/>
      <c r="WQD1218" s="22"/>
      <c r="WQE1218" s="22"/>
      <c r="WQF1218" s="22"/>
      <c r="WQG1218" s="22"/>
      <c r="WQH1218" s="22"/>
      <c r="WQI1218" s="22"/>
      <c r="WQJ1218" s="22"/>
      <c r="WQK1218" s="22"/>
      <c r="WQL1218" s="22"/>
      <c r="WQM1218" s="22"/>
      <c r="WQN1218" s="22"/>
      <c r="WQO1218" s="22"/>
      <c r="WQP1218" s="22"/>
      <c r="WQQ1218" s="22"/>
      <c r="WQR1218" s="22"/>
      <c r="WQS1218" s="22"/>
      <c r="WQT1218" s="22"/>
      <c r="WQU1218" s="22"/>
      <c r="WQV1218" s="22"/>
      <c r="WQW1218" s="22"/>
      <c r="WQX1218" s="22"/>
      <c r="WQY1218" s="22"/>
      <c r="WQZ1218" s="22"/>
      <c r="WRA1218" s="22"/>
      <c r="WRB1218" s="22"/>
      <c r="WRC1218" s="22"/>
      <c r="WRD1218" s="22"/>
      <c r="WRE1218" s="22"/>
      <c r="WRF1218" s="22"/>
      <c r="WRG1218" s="22"/>
      <c r="WRH1218" s="22"/>
      <c r="WRI1218" s="22"/>
      <c r="WRJ1218" s="22"/>
      <c r="WRK1218" s="22"/>
      <c r="WRL1218" s="22"/>
      <c r="WRM1218" s="22"/>
      <c r="WRN1218" s="22"/>
      <c r="WRO1218" s="22"/>
      <c r="WRP1218" s="22"/>
      <c r="WRQ1218" s="22"/>
      <c r="WRR1218" s="22"/>
      <c r="WRS1218" s="22"/>
      <c r="WRT1218" s="22"/>
      <c r="WRU1218" s="22"/>
      <c r="WRV1218" s="22"/>
      <c r="WRW1218" s="22"/>
      <c r="WRX1218" s="22"/>
      <c r="WRY1218" s="22"/>
      <c r="WRZ1218" s="22"/>
      <c r="WSA1218" s="22"/>
      <c r="WSB1218" s="22"/>
      <c r="WSC1218" s="22"/>
      <c r="WSD1218" s="22"/>
      <c r="WSE1218" s="22"/>
      <c r="WSF1218" s="22"/>
      <c r="WSG1218" s="22"/>
      <c r="WSH1218" s="22"/>
      <c r="WSI1218" s="22"/>
      <c r="WSJ1218" s="22"/>
      <c r="WSK1218" s="22"/>
      <c r="WSL1218" s="22"/>
      <c r="WSM1218" s="22"/>
      <c r="WSN1218" s="22"/>
      <c r="WSO1218" s="22"/>
      <c r="WSP1218" s="22"/>
      <c r="WSQ1218" s="22"/>
      <c r="WSR1218" s="22"/>
      <c r="WSS1218" s="22"/>
      <c r="WST1218" s="22"/>
      <c r="WSU1218" s="22"/>
      <c r="WSV1218" s="22"/>
      <c r="WSW1218" s="22"/>
      <c r="WSX1218" s="22"/>
      <c r="WSY1218" s="22"/>
      <c r="WSZ1218" s="22"/>
      <c r="WTA1218" s="22"/>
      <c r="WTB1218" s="22"/>
      <c r="WTC1218" s="22"/>
      <c r="WTD1218" s="22"/>
      <c r="WTE1218" s="22"/>
      <c r="WTF1218" s="22"/>
      <c r="WTG1218" s="22"/>
      <c r="WTH1218" s="22"/>
      <c r="WTI1218" s="22"/>
      <c r="WTJ1218" s="22"/>
      <c r="WTK1218" s="22"/>
      <c r="WTL1218" s="22"/>
      <c r="WTM1218" s="22"/>
      <c r="WTN1218" s="22"/>
      <c r="WTO1218" s="22"/>
      <c r="WTP1218" s="22"/>
      <c r="WTQ1218" s="22"/>
      <c r="WTR1218" s="22"/>
      <c r="WTS1218" s="22"/>
      <c r="WTT1218" s="22"/>
      <c r="WTU1218" s="22"/>
      <c r="WTV1218" s="22"/>
      <c r="WTW1218" s="22"/>
      <c r="WTX1218" s="22"/>
      <c r="WTY1218" s="22"/>
      <c r="WTZ1218" s="22"/>
      <c r="WUA1218" s="22"/>
      <c r="WUB1218" s="22"/>
      <c r="WUC1218" s="22"/>
      <c r="WUD1218" s="22"/>
      <c r="WUE1218" s="22"/>
      <c r="WUF1218" s="22"/>
      <c r="WUG1218" s="22"/>
      <c r="WUH1218" s="22"/>
      <c r="WUI1218" s="22"/>
      <c r="WUJ1218" s="22"/>
      <c r="WUK1218" s="22"/>
      <c r="WUL1218" s="22"/>
      <c r="WUM1218" s="22"/>
      <c r="WUN1218" s="22"/>
      <c r="WUO1218" s="22"/>
      <c r="WUP1218" s="22"/>
      <c r="WUQ1218" s="22"/>
      <c r="WUR1218" s="22"/>
      <c r="WUS1218" s="22"/>
      <c r="WUT1218" s="22"/>
      <c r="WUU1218" s="22"/>
      <c r="WUV1218" s="22"/>
      <c r="WUW1218" s="22"/>
      <c r="WUX1218" s="22"/>
      <c r="WUY1218" s="22"/>
      <c r="WUZ1218" s="22"/>
      <c r="WVA1218" s="22"/>
      <c r="WVB1218" s="22"/>
      <c r="WVC1218" s="22"/>
      <c r="WVD1218" s="22"/>
      <c r="WVE1218" s="22"/>
      <c r="WVF1218" s="22"/>
      <c r="WVG1218" s="22"/>
      <c r="WVH1218" s="22"/>
      <c r="WVI1218" s="22"/>
      <c r="WVJ1218" s="22"/>
      <c r="WVK1218" s="22"/>
      <c r="WVL1218" s="22"/>
      <c r="WVM1218" s="22"/>
      <c r="WVN1218" s="22"/>
      <c r="WVO1218" s="22"/>
      <c r="WVP1218" s="22"/>
      <c r="WVQ1218" s="22"/>
      <c r="WVR1218" s="22"/>
      <c r="WVS1218" s="22"/>
      <c r="WVT1218" s="22"/>
      <c r="WVU1218" s="22"/>
      <c r="WVV1218" s="22"/>
      <c r="WVW1218" s="22"/>
      <c r="WVX1218" s="22"/>
      <c r="WVY1218" s="22"/>
      <c r="WVZ1218" s="22"/>
      <c r="WWA1218" s="22"/>
      <c r="WWB1218" s="22"/>
      <c r="WWC1218" s="22"/>
      <c r="WWD1218" s="22"/>
      <c r="WWE1218" s="22"/>
      <c r="WWF1218" s="22"/>
      <c r="WWG1218" s="22"/>
      <c r="WWH1218" s="22"/>
      <c r="WWI1218" s="22"/>
      <c r="WWJ1218" s="22"/>
      <c r="WWK1218" s="22"/>
      <c r="WWL1218" s="22"/>
      <c r="WWM1218" s="22"/>
      <c r="WWN1218" s="22"/>
      <c r="WWO1218" s="22"/>
      <c r="WWP1218" s="22"/>
      <c r="WWQ1218" s="22"/>
      <c r="WWR1218" s="22"/>
      <c r="WWS1218" s="22"/>
      <c r="WWT1218" s="22"/>
      <c r="WWU1218" s="22"/>
      <c r="WWV1218" s="22"/>
      <c r="WWW1218" s="22"/>
      <c r="WWX1218" s="22"/>
      <c r="WWY1218" s="22"/>
      <c r="WWZ1218" s="22"/>
      <c r="WXA1218" s="22"/>
      <c r="WXB1218" s="22"/>
      <c r="WXC1218" s="22"/>
      <c r="WXD1218" s="22"/>
      <c r="WXE1218" s="22"/>
      <c r="WXF1218" s="22"/>
      <c r="WXG1218" s="22"/>
      <c r="WXH1218" s="22"/>
      <c r="WXI1218" s="22"/>
      <c r="WXJ1218" s="22"/>
      <c r="WXK1218" s="22"/>
      <c r="WXL1218" s="22"/>
      <c r="WXM1218" s="22"/>
      <c r="WXN1218" s="22"/>
      <c r="WXO1218" s="22"/>
      <c r="WXP1218" s="22"/>
      <c r="WXQ1218" s="22"/>
      <c r="WXR1218" s="22"/>
      <c r="WXS1218" s="22"/>
      <c r="WXT1218" s="22"/>
      <c r="WXU1218" s="22"/>
      <c r="WXV1218" s="22"/>
      <c r="WXW1218" s="22"/>
      <c r="WXX1218" s="22"/>
      <c r="WXY1218" s="22"/>
      <c r="WXZ1218" s="22"/>
      <c r="WYA1218" s="22"/>
      <c r="WYB1218" s="22"/>
      <c r="WYC1218" s="22"/>
      <c r="WYD1218" s="22"/>
      <c r="WYE1218" s="22"/>
      <c r="WYF1218" s="22"/>
      <c r="WYG1218" s="22"/>
      <c r="WYH1218" s="22"/>
      <c r="WYI1218" s="22"/>
      <c r="WYJ1218" s="22"/>
      <c r="WYK1218" s="22"/>
      <c r="WYL1218" s="22"/>
      <c r="WYM1218" s="22"/>
      <c r="WYN1218" s="22"/>
      <c r="WYO1218" s="22"/>
      <c r="WYP1218" s="22"/>
      <c r="WYQ1218" s="22"/>
      <c r="WYR1218" s="22"/>
      <c r="WYS1218" s="22"/>
      <c r="WYT1218" s="22"/>
      <c r="WYU1218" s="22"/>
      <c r="WYV1218" s="22"/>
      <c r="WYW1218" s="22"/>
      <c r="WYX1218" s="22"/>
      <c r="WYY1218" s="22"/>
      <c r="WYZ1218" s="22"/>
      <c r="WZA1218" s="22"/>
      <c r="WZB1218" s="22"/>
      <c r="WZC1218" s="22"/>
      <c r="WZD1218" s="22"/>
      <c r="WZE1218" s="22"/>
      <c r="WZF1218" s="22"/>
      <c r="WZG1218" s="22"/>
      <c r="WZH1218" s="22"/>
      <c r="WZI1218" s="22"/>
      <c r="WZJ1218" s="22"/>
      <c r="WZK1218" s="22"/>
      <c r="WZL1218" s="22"/>
      <c r="WZM1218" s="22"/>
      <c r="WZN1218" s="22"/>
      <c r="WZO1218" s="22"/>
      <c r="WZP1218" s="22"/>
      <c r="WZQ1218" s="22"/>
      <c r="WZR1218" s="22"/>
      <c r="WZS1218" s="22"/>
      <c r="WZT1218" s="22"/>
      <c r="WZU1218" s="22"/>
      <c r="WZV1218" s="22"/>
      <c r="WZW1218" s="22"/>
      <c r="WZX1218" s="22"/>
      <c r="WZY1218" s="22"/>
      <c r="WZZ1218" s="22"/>
      <c r="XAA1218" s="22"/>
      <c r="XAB1218" s="22"/>
      <c r="XAC1218" s="22"/>
      <c r="XAD1218" s="22"/>
      <c r="XAE1218" s="22"/>
      <c r="XAF1218" s="22"/>
      <c r="XAG1218" s="22"/>
      <c r="XAH1218" s="22"/>
      <c r="XAI1218" s="22"/>
      <c r="XAJ1218" s="22"/>
      <c r="XAK1218" s="22"/>
      <c r="XAL1218" s="22"/>
      <c r="XAM1218" s="22"/>
      <c r="XAN1218" s="22"/>
      <c r="XAO1218" s="22"/>
      <c r="XAP1218" s="22"/>
      <c r="XAQ1218" s="22"/>
      <c r="XAR1218" s="22"/>
      <c r="XAS1218" s="22"/>
      <c r="XAT1218" s="22"/>
      <c r="XAU1218" s="22"/>
      <c r="XAV1218" s="22"/>
      <c r="XAW1218" s="22"/>
      <c r="XAX1218" s="22"/>
      <c r="XAY1218" s="22"/>
      <c r="XAZ1218" s="22"/>
      <c r="XBA1218" s="22"/>
      <c r="XBB1218" s="22"/>
      <c r="XBC1218" s="22"/>
      <c r="XBD1218" s="22"/>
      <c r="XBE1218" s="22"/>
      <c r="XBF1218" s="22"/>
      <c r="XBG1218" s="22"/>
      <c r="XBH1218" s="22"/>
      <c r="XBI1218" s="22"/>
      <c r="XBJ1218" s="22"/>
      <c r="XBK1218" s="22"/>
      <c r="XBL1218" s="22"/>
      <c r="XBM1218" s="22"/>
      <c r="XBN1218" s="22"/>
      <c r="XBO1218" s="22"/>
      <c r="XBP1218" s="22"/>
      <c r="XBQ1218" s="22"/>
      <c r="XBR1218" s="22"/>
      <c r="XBS1218" s="22"/>
      <c r="XBT1218" s="22"/>
      <c r="XBU1218" s="22"/>
      <c r="XBV1218" s="22"/>
      <c r="XBW1218" s="22"/>
      <c r="XBX1218" s="22"/>
      <c r="XBY1218" s="22"/>
      <c r="XBZ1218" s="22"/>
      <c r="XCA1218" s="22"/>
      <c r="XCB1218" s="22"/>
      <c r="XCC1218" s="22"/>
      <c r="XCD1218" s="22"/>
      <c r="XCE1218" s="22"/>
      <c r="XCF1218" s="22"/>
      <c r="XCG1218" s="22"/>
      <c r="XCH1218" s="22"/>
      <c r="XCI1218" s="22"/>
      <c r="XCJ1218" s="22"/>
      <c r="XCK1218" s="22"/>
      <c r="XCL1218" s="22"/>
      <c r="XCM1218" s="22"/>
      <c r="XCN1218" s="22"/>
      <c r="XCO1218" s="22"/>
    </row>
    <row r="1219" spans="1:16317" s="22" customFormat="1" ht="52.9">
      <c r="A1219" s="480"/>
      <c r="B1219" s="285" t="s">
        <v>389</v>
      </c>
      <c r="C1219" s="215" t="s">
        <v>6233</v>
      </c>
      <c r="D1219" s="235" t="s">
        <v>6234</v>
      </c>
      <c r="E1219" s="215" t="s">
        <v>901</v>
      </c>
      <c r="F1219" s="215" t="s">
        <v>6235</v>
      </c>
      <c r="G1219" s="238" t="s">
        <v>6190</v>
      </c>
      <c r="H1219" s="210" t="s">
        <v>1016</v>
      </c>
      <c r="I1219" s="313"/>
      <c r="J1219" s="313"/>
      <c r="K1219" s="201" t="s">
        <v>1558</v>
      </c>
      <c r="L1219" s="90" t="s">
        <v>1040</v>
      </c>
      <c r="M1219" s="202" t="s">
        <v>439</v>
      </c>
      <c r="N1219" s="106" t="s">
        <v>6120</v>
      </c>
      <c r="O1219" s="107"/>
      <c r="P1219" s="201" t="s">
        <v>907</v>
      </c>
      <c r="Q1219" s="90" t="s">
        <v>356</v>
      </c>
      <c r="R1219" s="105" t="s">
        <v>3600</v>
      </c>
      <c r="S1219" s="106"/>
      <c r="T1219" s="107"/>
      <c r="U1219" s="201" t="s">
        <v>908</v>
      </c>
      <c r="V1219" s="90" t="s">
        <v>356</v>
      </c>
      <c r="W1219" s="383" t="s">
        <v>905</v>
      </c>
      <c r="X1219" s="329"/>
      <c r="Y1219" s="350"/>
      <c r="Z1219" s="201"/>
      <c r="AA1219" s="90"/>
      <c r="AB1219" s="383"/>
      <c r="AC1219" s="329"/>
      <c r="AD1219" s="350"/>
    </row>
    <row r="1220" spans="1:16317" s="22" customFormat="1" ht="66">
      <c r="A1220" s="480"/>
      <c r="B1220" s="285" t="s">
        <v>389</v>
      </c>
      <c r="C1220" s="215" t="s">
        <v>6236</v>
      </c>
      <c r="D1220" s="235" t="s">
        <v>6237</v>
      </c>
      <c r="E1220" s="215" t="s">
        <v>901</v>
      </c>
      <c r="F1220" s="215" t="s">
        <v>6238</v>
      </c>
      <c r="G1220" s="238" t="s">
        <v>6239</v>
      </c>
      <c r="H1220" s="210" t="s">
        <v>1016</v>
      </c>
      <c r="I1220" s="313"/>
      <c r="J1220" s="313"/>
      <c r="K1220" s="201" t="s">
        <v>1558</v>
      </c>
      <c r="L1220" s="90" t="s">
        <v>356</v>
      </c>
      <c r="M1220" s="105" t="s">
        <v>4951</v>
      </c>
      <c r="N1220" s="106"/>
      <c r="O1220" s="107"/>
      <c r="P1220" s="201" t="s">
        <v>907</v>
      </c>
      <c r="Q1220" s="90" t="s">
        <v>356</v>
      </c>
      <c r="R1220" s="105" t="s">
        <v>3600</v>
      </c>
      <c r="S1220" s="106"/>
      <c r="T1220" s="107"/>
      <c r="U1220" s="201" t="s">
        <v>908</v>
      </c>
      <c r="V1220" s="90" t="s">
        <v>1040</v>
      </c>
      <c r="W1220" s="383" t="s">
        <v>905</v>
      </c>
      <c r="X1220" s="329" t="s">
        <v>6240</v>
      </c>
      <c r="Y1220" s="350"/>
      <c r="Z1220" s="201" t="s">
        <v>3956</v>
      </c>
      <c r="AA1220" s="90" t="s">
        <v>1040</v>
      </c>
      <c r="AB1220" s="329" t="s">
        <v>6240</v>
      </c>
      <c r="AC1220" s="329"/>
      <c r="AD1220" s="350"/>
    </row>
    <row r="1221" spans="1:16317" s="22" customFormat="1" ht="105.75" customHeight="1">
      <c r="A1221" s="480"/>
      <c r="B1221" s="302" t="s">
        <v>389</v>
      </c>
      <c r="C1221" s="215" t="s">
        <v>6241</v>
      </c>
      <c r="D1221" s="317" t="s">
        <v>6242</v>
      </c>
      <c r="E1221" s="175" t="s">
        <v>6034</v>
      </c>
      <c r="F1221" s="175" t="s">
        <v>6243</v>
      </c>
      <c r="G1221" s="177" t="s">
        <v>6244</v>
      </c>
      <c r="H1221" s="210" t="s">
        <v>4</v>
      </c>
      <c r="I1221" s="313"/>
      <c r="J1221" s="313"/>
      <c r="K1221" s="201" t="s">
        <v>1558</v>
      </c>
      <c r="L1221" s="90" t="s">
        <v>356</v>
      </c>
      <c r="M1221" s="105" t="s">
        <v>4951</v>
      </c>
      <c r="N1221" s="106"/>
      <c r="O1221" s="107"/>
      <c r="P1221" s="201" t="s">
        <v>907</v>
      </c>
      <c r="Q1221" s="90" t="s">
        <v>356</v>
      </c>
      <c r="R1221" s="105" t="s">
        <v>3600</v>
      </c>
      <c r="S1221" s="106"/>
      <c r="T1221" s="107"/>
      <c r="U1221" s="201" t="s">
        <v>908</v>
      </c>
      <c r="V1221" s="90" t="s">
        <v>356</v>
      </c>
      <c r="W1221" s="383" t="s">
        <v>905</v>
      </c>
      <c r="X1221" s="329"/>
      <c r="Y1221" s="350"/>
      <c r="Z1221" s="201" t="s">
        <v>3956</v>
      </c>
      <c r="AA1221" s="90" t="s">
        <v>356</v>
      </c>
      <c r="AB1221" s="383" t="s">
        <v>439</v>
      </c>
      <c r="AC1221" s="329"/>
      <c r="AD1221" s="350"/>
    </row>
    <row r="1222" spans="1:16317" ht="66">
      <c r="A1222" s="480"/>
      <c r="B1222" s="290" t="s">
        <v>389</v>
      </c>
      <c r="C1222" s="215" t="s">
        <v>6245</v>
      </c>
      <c r="D1222" s="204" t="s">
        <v>6246</v>
      </c>
      <c r="E1222" s="196" t="s">
        <v>6034</v>
      </c>
      <c r="F1222" s="196" t="s">
        <v>6247</v>
      </c>
      <c r="G1222" s="197" t="s">
        <v>6248</v>
      </c>
      <c r="H1222" s="198" t="s">
        <v>6</v>
      </c>
      <c r="I1222" s="213"/>
      <c r="J1222" s="213"/>
      <c r="K1222" s="201" t="s">
        <v>1558</v>
      </c>
      <c r="L1222" s="90" t="s">
        <v>356</v>
      </c>
      <c r="M1222" s="202" t="s">
        <v>439</v>
      </c>
      <c r="N1222" s="203"/>
      <c r="O1222" s="202"/>
      <c r="P1222" s="201" t="s">
        <v>907</v>
      </c>
      <c r="Q1222" s="90" t="s">
        <v>356</v>
      </c>
      <c r="R1222" s="105" t="s">
        <v>3600</v>
      </c>
      <c r="S1222" s="203"/>
      <c r="T1222" s="202"/>
      <c r="U1222" s="201" t="s">
        <v>908</v>
      </c>
      <c r="V1222" s="90" t="s">
        <v>356</v>
      </c>
      <c r="W1222" s="383" t="s">
        <v>905</v>
      </c>
      <c r="X1222" s="249"/>
      <c r="Y1222" s="248"/>
      <c r="Z1222" s="201"/>
      <c r="AA1222" s="90"/>
      <c r="AB1222" s="383"/>
      <c r="AC1222" s="249"/>
      <c r="AD1222" s="248"/>
    </row>
    <row r="1223" spans="1:16317" ht="198">
      <c r="A1223" s="480"/>
      <c r="B1223" s="290" t="s">
        <v>389</v>
      </c>
      <c r="C1223" s="215" t="s">
        <v>6249</v>
      </c>
      <c r="D1223" s="204" t="s">
        <v>6250</v>
      </c>
      <c r="E1223" s="196" t="s">
        <v>6034</v>
      </c>
      <c r="F1223" s="196" t="s">
        <v>6251</v>
      </c>
      <c r="G1223" s="197" t="s">
        <v>6252</v>
      </c>
      <c r="H1223" s="198" t="s">
        <v>4</v>
      </c>
      <c r="I1223" s="213"/>
      <c r="J1223" s="213"/>
      <c r="K1223" s="201" t="s">
        <v>1558</v>
      </c>
      <c r="L1223" s="90" t="s">
        <v>357</v>
      </c>
      <c r="M1223" s="105" t="s">
        <v>4951</v>
      </c>
      <c r="N1223" s="203" t="s">
        <v>6253</v>
      </c>
      <c r="O1223" s="202"/>
      <c r="P1223" s="201" t="s">
        <v>907</v>
      </c>
      <c r="Q1223" s="90" t="s">
        <v>356</v>
      </c>
      <c r="R1223" s="105" t="s">
        <v>3600</v>
      </c>
      <c r="S1223" s="203"/>
      <c r="T1223" s="202"/>
      <c r="U1223" s="201" t="s">
        <v>908</v>
      </c>
      <c r="V1223" s="90" t="s">
        <v>356</v>
      </c>
      <c r="W1223" s="383" t="s">
        <v>905</v>
      </c>
      <c r="X1223" s="249"/>
      <c r="Y1223" s="248"/>
      <c r="Z1223" s="201"/>
      <c r="AA1223" s="90"/>
      <c r="AB1223" s="383"/>
      <c r="AC1223" s="249"/>
      <c r="AD1223" s="248"/>
    </row>
    <row r="1224" spans="1:16317" ht="198">
      <c r="A1224" s="480"/>
      <c r="B1224" s="290" t="s">
        <v>389</v>
      </c>
      <c r="C1224" s="215" t="s">
        <v>6254</v>
      </c>
      <c r="D1224" s="204" t="s">
        <v>6255</v>
      </c>
      <c r="E1224" s="196" t="s">
        <v>6034</v>
      </c>
      <c r="F1224" s="196" t="s">
        <v>6256</v>
      </c>
      <c r="G1224" s="197" t="s">
        <v>6257</v>
      </c>
      <c r="H1224" s="198" t="s">
        <v>6</v>
      </c>
      <c r="I1224" s="213"/>
      <c r="J1224" s="213"/>
      <c r="K1224" s="201" t="s">
        <v>1558</v>
      </c>
      <c r="L1224" s="90" t="s">
        <v>357</v>
      </c>
      <c r="M1224" s="105" t="s">
        <v>4951</v>
      </c>
      <c r="N1224" s="203" t="s">
        <v>6253</v>
      </c>
      <c r="O1224" s="202"/>
      <c r="P1224" s="201" t="s">
        <v>907</v>
      </c>
      <c r="Q1224" s="90" t="s">
        <v>356</v>
      </c>
      <c r="R1224" s="105" t="s">
        <v>3600</v>
      </c>
      <c r="S1224" s="203"/>
      <c r="T1224" s="202"/>
      <c r="U1224" s="201" t="s">
        <v>908</v>
      </c>
      <c r="V1224" s="90" t="s">
        <v>356</v>
      </c>
      <c r="W1224" s="383" t="s">
        <v>905</v>
      </c>
      <c r="X1224" s="249"/>
      <c r="Y1224" s="248"/>
      <c r="Z1224" s="201"/>
      <c r="AA1224" s="90"/>
      <c r="AB1224" s="383"/>
      <c r="AC1224" s="249"/>
      <c r="AD1224" s="248"/>
    </row>
    <row r="1225" spans="1:16317" ht="66">
      <c r="A1225" s="480"/>
      <c r="B1225" s="290" t="s">
        <v>389</v>
      </c>
      <c r="C1225" s="215" t="s">
        <v>6258</v>
      </c>
      <c r="D1225" s="204" t="s">
        <v>6259</v>
      </c>
      <c r="E1225" s="196" t="s">
        <v>6034</v>
      </c>
      <c r="F1225" s="196" t="s">
        <v>6260</v>
      </c>
      <c r="G1225" s="197" t="s">
        <v>6261</v>
      </c>
      <c r="H1225" s="198" t="s">
        <v>6</v>
      </c>
      <c r="I1225" s="213"/>
      <c r="J1225" s="213"/>
      <c r="K1225" s="201" t="s">
        <v>1558</v>
      </c>
      <c r="L1225" s="90" t="s">
        <v>356</v>
      </c>
      <c r="M1225" s="105" t="s">
        <v>4951</v>
      </c>
      <c r="N1225" s="203" t="s">
        <v>6262</v>
      </c>
      <c r="O1225" s="202"/>
      <c r="P1225" s="201" t="s">
        <v>907</v>
      </c>
      <c r="Q1225" s="90" t="s">
        <v>356</v>
      </c>
      <c r="R1225" s="105" t="s">
        <v>3600</v>
      </c>
      <c r="S1225" s="203"/>
      <c r="T1225" s="202"/>
      <c r="U1225" s="201" t="s">
        <v>908</v>
      </c>
      <c r="V1225" s="90" t="s">
        <v>356</v>
      </c>
      <c r="W1225" s="383" t="s">
        <v>905</v>
      </c>
      <c r="X1225" s="249"/>
      <c r="Y1225" s="248"/>
      <c r="Z1225" s="201" t="s">
        <v>3956</v>
      </c>
      <c r="AA1225" s="90" t="s">
        <v>356</v>
      </c>
      <c r="AB1225" s="383" t="s">
        <v>439</v>
      </c>
      <c r="AC1225" s="249"/>
      <c r="AD1225" s="248"/>
    </row>
    <row r="1226" spans="1:16317" ht="118.9">
      <c r="A1226" s="480"/>
      <c r="B1226" s="290" t="s">
        <v>389</v>
      </c>
      <c r="C1226" s="215" t="s">
        <v>6263</v>
      </c>
      <c r="D1226" s="204" t="s">
        <v>6264</v>
      </c>
      <c r="E1226" s="196" t="s">
        <v>4942</v>
      </c>
      <c r="F1226" s="196" t="s">
        <v>6265</v>
      </c>
      <c r="G1226" s="197" t="s">
        <v>6266</v>
      </c>
      <c r="H1226" s="198" t="s">
        <v>4</v>
      </c>
      <c r="I1226" s="213"/>
      <c r="J1226" s="213"/>
      <c r="K1226" s="201" t="s">
        <v>1558</v>
      </c>
      <c r="L1226" s="90" t="s">
        <v>356</v>
      </c>
      <c r="M1226" s="105" t="s">
        <v>4951</v>
      </c>
      <c r="N1226" s="203"/>
      <c r="O1226" s="202"/>
      <c r="P1226" s="201" t="s">
        <v>907</v>
      </c>
      <c r="Q1226" s="90" t="s">
        <v>356</v>
      </c>
      <c r="R1226" s="105" t="s">
        <v>3600</v>
      </c>
      <c r="S1226" s="203"/>
      <c r="T1226" s="202"/>
      <c r="U1226" s="201" t="s">
        <v>908</v>
      </c>
      <c r="V1226" s="90" t="s">
        <v>356</v>
      </c>
      <c r="W1226" s="383" t="s">
        <v>905</v>
      </c>
      <c r="X1226" s="249"/>
      <c r="Y1226" s="248"/>
      <c r="Z1226" s="201" t="s">
        <v>3956</v>
      </c>
      <c r="AA1226" s="90" t="s">
        <v>356</v>
      </c>
      <c r="AB1226" s="383" t="s">
        <v>439</v>
      </c>
      <c r="AC1226" s="249"/>
      <c r="AD1226" s="248"/>
    </row>
    <row r="1227" spans="1:16317" ht="118.9">
      <c r="A1227" s="480"/>
      <c r="B1227" s="290" t="s">
        <v>389</v>
      </c>
      <c r="C1227" s="215" t="s">
        <v>6267</v>
      </c>
      <c r="D1227" s="204" t="s">
        <v>6268</v>
      </c>
      <c r="E1227" s="196" t="s">
        <v>4942</v>
      </c>
      <c r="F1227" s="196" t="s">
        <v>6269</v>
      </c>
      <c r="G1227" s="197" t="s">
        <v>6270</v>
      </c>
      <c r="H1227" s="198" t="s">
        <v>5</v>
      </c>
      <c r="I1227" s="213"/>
      <c r="J1227" s="213"/>
      <c r="K1227" s="201" t="s">
        <v>1558</v>
      </c>
      <c r="L1227" s="90" t="s">
        <v>357</v>
      </c>
      <c r="M1227" s="105" t="s">
        <v>4951</v>
      </c>
      <c r="N1227" s="318" t="s">
        <v>6271</v>
      </c>
      <c r="O1227" s="202"/>
      <c r="P1227" s="201" t="s">
        <v>907</v>
      </c>
      <c r="Q1227" s="90" t="s">
        <v>357</v>
      </c>
      <c r="R1227" s="105" t="s">
        <v>3600</v>
      </c>
      <c r="S1227" s="316" t="s">
        <v>6271</v>
      </c>
      <c r="T1227" s="202"/>
      <c r="U1227" s="201" t="s">
        <v>908</v>
      </c>
      <c r="V1227" s="90" t="s">
        <v>357</v>
      </c>
      <c r="W1227" s="383" t="s">
        <v>905</v>
      </c>
      <c r="X1227" s="343" t="s">
        <v>6272</v>
      </c>
      <c r="Y1227" s="248"/>
      <c r="Z1227" s="201" t="s">
        <v>3956</v>
      </c>
      <c r="AA1227" s="90" t="s">
        <v>356</v>
      </c>
      <c r="AB1227" s="383" t="s">
        <v>439</v>
      </c>
      <c r="AC1227" s="343"/>
      <c r="AD1227" s="248"/>
    </row>
    <row r="1228" spans="1:16317" ht="118.9">
      <c r="A1228" s="480"/>
      <c r="B1228" s="290" t="s">
        <v>389</v>
      </c>
      <c r="C1228" s="215" t="s">
        <v>6273</v>
      </c>
      <c r="D1228" s="204" t="s">
        <v>6274</v>
      </c>
      <c r="E1228" s="196" t="s">
        <v>4942</v>
      </c>
      <c r="F1228" s="196" t="s">
        <v>6275</v>
      </c>
      <c r="G1228" s="197" t="s">
        <v>6276</v>
      </c>
      <c r="H1228" s="198" t="s">
        <v>1016</v>
      </c>
      <c r="I1228" s="213"/>
      <c r="J1228" s="213"/>
      <c r="K1228" s="201" t="s">
        <v>1558</v>
      </c>
      <c r="L1228" s="90" t="s">
        <v>356</v>
      </c>
      <c r="M1228" s="202" t="s">
        <v>439</v>
      </c>
      <c r="N1228" s="203"/>
      <c r="O1228" s="202"/>
      <c r="P1228" s="201" t="s">
        <v>907</v>
      </c>
      <c r="Q1228" s="90" t="s">
        <v>356</v>
      </c>
      <c r="R1228" s="105" t="s">
        <v>3600</v>
      </c>
      <c r="S1228" s="203"/>
      <c r="T1228" s="202"/>
      <c r="U1228" s="201" t="s">
        <v>908</v>
      </c>
      <c r="V1228" s="90" t="s">
        <v>356</v>
      </c>
      <c r="W1228" s="383" t="s">
        <v>905</v>
      </c>
      <c r="X1228" s="249"/>
      <c r="Y1228" s="248"/>
      <c r="Z1228" s="201"/>
      <c r="AA1228" s="90"/>
      <c r="AB1228" s="383"/>
      <c r="AC1228" s="249"/>
      <c r="AD1228" s="248"/>
    </row>
    <row r="1229" spans="1:16317" ht="118.9">
      <c r="A1229" s="480"/>
      <c r="B1229" s="290" t="s">
        <v>389</v>
      </c>
      <c r="C1229" s="215" t="s">
        <v>6277</v>
      </c>
      <c r="D1229" s="204" t="s">
        <v>6278</v>
      </c>
      <c r="E1229" s="196" t="s">
        <v>4942</v>
      </c>
      <c r="F1229" s="196" t="s">
        <v>6279</v>
      </c>
      <c r="G1229" s="197" t="s">
        <v>6280</v>
      </c>
      <c r="H1229" s="198" t="s">
        <v>6</v>
      </c>
      <c r="I1229" s="213"/>
      <c r="J1229" s="213"/>
      <c r="K1229" s="201" t="s">
        <v>1558</v>
      </c>
      <c r="L1229" s="90" t="s">
        <v>356</v>
      </c>
      <c r="M1229" s="202" t="s">
        <v>439</v>
      </c>
      <c r="N1229" s="203" t="s">
        <v>6281</v>
      </c>
      <c r="O1229" s="202"/>
      <c r="P1229" s="201" t="s">
        <v>907</v>
      </c>
      <c r="Q1229" s="90" t="s">
        <v>356</v>
      </c>
      <c r="R1229" s="105" t="s">
        <v>3600</v>
      </c>
      <c r="S1229" s="203" t="s">
        <v>6282</v>
      </c>
      <c r="T1229" s="202"/>
      <c r="U1229" s="201" t="s">
        <v>908</v>
      </c>
      <c r="V1229" s="90" t="s">
        <v>357</v>
      </c>
      <c r="W1229" s="383" t="s">
        <v>905</v>
      </c>
      <c r="X1229" s="343" t="s">
        <v>6283</v>
      </c>
      <c r="Y1229" s="248"/>
      <c r="Z1229" s="201" t="s">
        <v>3956</v>
      </c>
      <c r="AA1229" s="90" t="s">
        <v>356</v>
      </c>
      <c r="AB1229" s="383" t="s">
        <v>439</v>
      </c>
      <c r="AC1229" s="343"/>
      <c r="AD1229" s="248"/>
    </row>
    <row r="1230" spans="1:16317" ht="109.15">
      <c r="A1230" s="480"/>
      <c r="B1230" s="290" t="s">
        <v>389</v>
      </c>
      <c r="C1230" s="215" t="s">
        <v>6284</v>
      </c>
      <c r="D1230" s="204" t="s">
        <v>6285</v>
      </c>
      <c r="E1230" s="196" t="s">
        <v>4942</v>
      </c>
      <c r="F1230" s="196" t="s">
        <v>6286</v>
      </c>
      <c r="G1230" s="197" t="s">
        <v>6287</v>
      </c>
      <c r="H1230" s="198" t="s">
        <v>6</v>
      </c>
      <c r="I1230" s="213"/>
      <c r="J1230" s="213"/>
      <c r="K1230" s="201" t="s">
        <v>1558</v>
      </c>
      <c r="L1230" s="90" t="s">
        <v>357</v>
      </c>
      <c r="M1230" s="202" t="s">
        <v>439</v>
      </c>
      <c r="N1230" s="318" t="s">
        <v>6271</v>
      </c>
      <c r="O1230" s="202"/>
      <c r="P1230" s="201" t="s">
        <v>907</v>
      </c>
      <c r="Q1230" s="90" t="s">
        <v>356</v>
      </c>
      <c r="R1230" s="202" t="s">
        <v>3600</v>
      </c>
      <c r="S1230" s="203" t="s">
        <v>6282</v>
      </c>
      <c r="T1230" s="202"/>
      <c r="U1230" s="201" t="s">
        <v>908</v>
      </c>
      <c r="V1230" s="90" t="s">
        <v>357</v>
      </c>
      <c r="W1230" s="383" t="s">
        <v>905</v>
      </c>
      <c r="X1230" s="249"/>
      <c r="Y1230" s="248"/>
      <c r="Z1230" s="201" t="s">
        <v>3956</v>
      </c>
      <c r="AA1230" s="90" t="s">
        <v>356</v>
      </c>
      <c r="AB1230" s="383" t="s">
        <v>439</v>
      </c>
      <c r="AC1230" s="249"/>
      <c r="AD1230" s="248"/>
    </row>
    <row r="1231" spans="1:16317" ht="92.45">
      <c r="A1231" s="480"/>
      <c r="B1231" s="290" t="s">
        <v>389</v>
      </c>
      <c r="C1231" s="215" t="s">
        <v>6288</v>
      </c>
      <c r="D1231" s="204" t="s">
        <v>6289</v>
      </c>
      <c r="E1231" s="196" t="s">
        <v>4942</v>
      </c>
      <c r="F1231" s="196" t="s">
        <v>6290</v>
      </c>
      <c r="G1231" s="197" t="s">
        <v>6291</v>
      </c>
      <c r="H1231" s="198" t="s">
        <v>6</v>
      </c>
      <c r="I1231" s="213"/>
      <c r="J1231" s="213"/>
      <c r="K1231" s="201" t="s">
        <v>1558</v>
      </c>
      <c r="L1231" s="90" t="s">
        <v>356</v>
      </c>
      <c r="M1231" s="202" t="s">
        <v>439</v>
      </c>
      <c r="N1231" s="203"/>
      <c r="O1231" s="202"/>
      <c r="P1231" s="201" t="s">
        <v>907</v>
      </c>
      <c r="Q1231" s="90" t="s">
        <v>356</v>
      </c>
      <c r="R1231" s="202" t="s">
        <v>3600</v>
      </c>
      <c r="S1231" s="203"/>
      <c r="T1231" s="202"/>
      <c r="U1231" s="201" t="s">
        <v>908</v>
      </c>
      <c r="V1231" s="90" t="s">
        <v>356</v>
      </c>
      <c r="W1231" s="383" t="s">
        <v>905</v>
      </c>
      <c r="X1231" s="249"/>
      <c r="Y1231" s="248"/>
      <c r="Z1231" s="201"/>
      <c r="AA1231" s="90"/>
      <c r="AB1231" s="383"/>
      <c r="AC1231" s="249"/>
      <c r="AD1231" s="248"/>
    </row>
    <row r="1232" spans="1:16317" ht="92.45">
      <c r="A1232" s="480"/>
      <c r="B1232" s="290" t="s">
        <v>389</v>
      </c>
      <c r="C1232" s="215" t="s">
        <v>6292</v>
      </c>
      <c r="D1232" s="204" t="s">
        <v>6293</v>
      </c>
      <c r="E1232" s="196" t="s">
        <v>4942</v>
      </c>
      <c r="F1232" s="196" t="s">
        <v>6294</v>
      </c>
      <c r="G1232" s="197" t="s">
        <v>6295</v>
      </c>
      <c r="H1232" s="198" t="s">
        <v>6</v>
      </c>
      <c r="I1232" s="213"/>
      <c r="J1232" s="213"/>
      <c r="K1232" s="201" t="s">
        <v>1558</v>
      </c>
      <c r="L1232" s="90" t="s">
        <v>356</v>
      </c>
      <c r="M1232" s="202" t="s">
        <v>439</v>
      </c>
      <c r="N1232" s="203"/>
      <c r="O1232" s="202"/>
      <c r="P1232" s="201" t="s">
        <v>907</v>
      </c>
      <c r="Q1232" s="90" t="s">
        <v>356</v>
      </c>
      <c r="R1232" s="202" t="s">
        <v>3600</v>
      </c>
      <c r="S1232" s="203"/>
      <c r="T1232" s="202"/>
      <c r="U1232" s="201" t="s">
        <v>908</v>
      </c>
      <c r="V1232" s="90" t="s">
        <v>356</v>
      </c>
      <c r="W1232" s="383" t="s">
        <v>905</v>
      </c>
      <c r="X1232" s="249"/>
      <c r="Y1232" s="248"/>
      <c r="Z1232" s="201" t="s">
        <v>1439</v>
      </c>
      <c r="AA1232" s="90" t="s">
        <v>356</v>
      </c>
      <c r="AB1232" s="383" t="s">
        <v>439</v>
      </c>
      <c r="AC1232" s="249"/>
      <c r="AD1232" s="248"/>
    </row>
    <row r="1233" spans="1:30" ht="343.15">
      <c r="A1233" s="480"/>
      <c r="B1233" s="290" t="s">
        <v>389</v>
      </c>
      <c r="C1233" s="215" t="s">
        <v>6296</v>
      </c>
      <c r="D1233" s="204" t="s">
        <v>6297</v>
      </c>
      <c r="E1233" s="196" t="s">
        <v>5087</v>
      </c>
      <c r="F1233" s="196" t="s">
        <v>6298</v>
      </c>
      <c r="G1233" s="197" t="s">
        <v>6299</v>
      </c>
      <c r="H1233" s="198" t="s">
        <v>6</v>
      </c>
      <c r="I1233" s="213"/>
      <c r="J1233" s="213"/>
      <c r="K1233" s="201" t="s">
        <v>1558</v>
      </c>
      <c r="L1233" s="90" t="s">
        <v>357</v>
      </c>
      <c r="M1233" s="202" t="s">
        <v>439</v>
      </c>
      <c r="N1233" s="203" t="s">
        <v>6300</v>
      </c>
      <c r="O1233" s="202"/>
      <c r="P1233" s="201" t="s">
        <v>907</v>
      </c>
      <c r="Q1233" s="90" t="s">
        <v>357</v>
      </c>
      <c r="R1233" s="202" t="s">
        <v>3600</v>
      </c>
      <c r="S1233" s="316" t="s">
        <v>6301</v>
      </c>
      <c r="T1233" s="202"/>
      <c r="U1233" s="201" t="s">
        <v>908</v>
      </c>
      <c r="V1233" s="90" t="s">
        <v>356</v>
      </c>
      <c r="W1233" s="383" t="s">
        <v>905</v>
      </c>
      <c r="X1233" s="366"/>
      <c r="Y1233" s="248"/>
      <c r="Z1233" s="201"/>
      <c r="AA1233" s="90"/>
      <c r="AB1233" s="383"/>
      <c r="AC1233" s="366"/>
      <c r="AD1233" s="248"/>
    </row>
    <row r="1234" spans="1:30" ht="92.45">
      <c r="A1234" s="480"/>
      <c r="B1234" s="290" t="s">
        <v>389</v>
      </c>
      <c r="C1234" s="215" t="s">
        <v>6302</v>
      </c>
      <c r="D1234" s="204" t="s">
        <v>6303</v>
      </c>
      <c r="E1234" s="196" t="s">
        <v>4942</v>
      </c>
      <c r="F1234" s="196" t="s">
        <v>6304</v>
      </c>
      <c r="G1234" s="197" t="s">
        <v>6305</v>
      </c>
      <c r="H1234" s="198" t="s">
        <v>6</v>
      </c>
      <c r="I1234" s="213"/>
      <c r="J1234" s="213"/>
      <c r="K1234" s="201" t="s">
        <v>1558</v>
      </c>
      <c r="L1234" s="90" t="s">
        <v>356</v>
      </c>
      <c r="M1234" s="202" t="s">
        <v>439</v>
      </c>
      <c r="N1234" s="203"/>
      <c r="O1234" s="202"/>
      <c r="P1234" s="201" t="s">
        <v>907</v>
      </c>
      <c r="Q1234" s="90" t="s">
        <v>356</v>
      </c>
      <c r="R1234" s="202" t="s">
        <v>3600</v>
      </c>
      <c r="S1234" s="203"/>
      <c r="T1234" s="202"/>
      <c r="U1234" s="201" t="s">
        <v>908</v>
      </c>
      <c r="V1234" s="90" t="s">
        <v>356</v>
      </c>
      <c r="W1234" s="383" t="s">
        <v>905</v>
      </c>
      <c r="X1234" s="249"/>
      <c r="Y1234" s="248"/>
      <c r="Z1234" s="201"/>
      <c r="AA1234" s="90"/>
      <c r="AB1234" s="383"/>
      <c r="AC1234" s="249"/>
      <c r="AD1234" s="248"/>
    </row>
    <row r="1235" spans="1:30" s="17" customFormat="1" ht="40.5" customHeight="1">
      <c r="A1235" s="480"/>
      <c r="B1235" s="284" t="s">
        <v>389</v>
      </c>
      <c r="C1235" s="215" t="s">
        <v>6306</v>
      </c>
      <c r="D1235" s="252" t="s">
        <v>6307</v>
      </c>
      <c r="E1235" s="211" t="s">
        <v>901</v>
      </c>
      <c r="F1235" s="211" t="s">
        <v>6308</v>
      </c>
      <c r="G1235" s="212" t="s">
        <v>6309</v>
      </c>
      <c r="H1235" s="198" t="s">
        <v>5</v>
      </c>
      <c r="I1235" s="281"/>
      <c r="J1235" s="281"/>
      <c r="K1235" s="201" t="s">
        <v>1558</v>
      </c>
      <c r="L1235" s="90" t="s">
        <v>356</v>
      </c>
      <c r="M1235" s="202" t="s">
        <v>439</v>
      </c>
      <c r="N1235" s="218"/>
      <c r="O1235" s="217"/>
      <c r="P1235" s="201" t="s">
        <v>907</v>
      </c>
      <c r="Q1235" s="90" t="s">
        <v>356</v>
      </c>
      <c r="R1235" s="202" t="s">
        <v>3600</v>
      </c>
      <c r="S1235" s="218"/>
      <c r="T1235" s="217"/>
      <c r="U1235" s="201" t="s">
        <v>908</v>
      </c>
      <c r="V1235" s="90" t="s">
        <v>356</v>
      </c>
      <c r="W1235" s="383" t="s">
        <v>905</v>
      </c>
      <c r="X1235" s="283"/>
      <c r="Y1235" s="282"/>
      <c r="Z1235" s="201"/>
      <c r="AA1235" s="90"/>
      <c r="AB1235" s="383"/>
      <c r="AC1235" s="283"/>
      <c r="AD1235" s="282"/>
    </row>
    <row r="1236" spans="1:30" s="17" customFormat="1" ht="220.9" customHeight="1">
      <c r="A1236" s="480"/>
      <c r="B1236" s="284" t="s">
        <v>389</v>
      </c>
      <c r="C1236" s="215" t="s">
        <v>6310</v>
      </c>
      <c r="D1236" s="252" t="s">
        <v>6311</v>
      </c>
      <c r="E1236" s="211" t="s">
        <v>4942</v>
      </c>
      <c r="F1236" s="211" t="s">
        <v>6312</v>
      </c>
      <c r="G1236" s="212" t="s">
        <v>6313</v>
      </c>
      <c r="H1236" s="210" t="s">
        <v>1016</v>
      </c>
      <c r="I1236" s="281"/>
      <c r="J1236" s="281"/>
      <c r="K1236" s="201" t="s">
        <v>1558</v>
      </c>
      <c r="L1236" s="90" t="s">
        <v>356</v>
      </c>
      <c r="M1236" s="202" t="s">
        <v>439</v>
      </c>
      <c r="N1236" s="218"/>
      <c r="O1236" s="217"/>
      <c r="P1236" s="201" t="s">
        <v>907</v>
      </c>
      <c r="Q1236" s="90" t="s">
        <v>356</v>
      </c>
      <c r="R1236" s="202" t="s">
        <v>3600</v>
      </c>
      <c r="S1236" s="218"/>
      <c r="T1236" s="217"/>
      <c r="U1236" s="201" t="s">
        <v>908</v>
      </c>
      <c r="V1236" s="90" t="s">
        <v>356</v>
      </c>
      <c r="W1236" s="383" t="s">
        <v>905</v>
      </c>
      <c r="X1236" s="283"/>
      <c r="Y1236" s="282"/>
      <c r="Z1236" s="201"/>
      <c r="AA1236" s="90"/>
      <c r="AB1236" s="383"/>
      <c r="AC1236" s="283"/>
      <c r="AD1236" s="282"/>
    </row>
    <row r="1237" spans="1:30" ht="343.15">
      <c r="A1237" s="480"/>
      <c r="B1237" s="290" t="s">
        <v>389</v>
      </c>
      <c r="C1237" s="215" t="s">
        <v>6314</v>
      </c>
      <c r="D1237" s="196" t="s">
        <v>6315</v>
      </c>
      <c r="E1237" s="196" t="s">
        <v>5087</v>
      </c>
      <c r="F1237" s="196" t="s">
        <v>6316</v>
      </c>
      <c r="G1237" s="197" t="s">
        <v>6317</v>
      </c>
      <c r="H1237" s="198" t="s">
        <v>5</v>
      </c>
      <c r="I1237" s="213"/>
      <c r="J1237" s="213"/>
      <c r="K1237" s="201" t="s">
        <v>1558</v>
      </c>
      <c r="L1237" s="90" t="s">
        <v>357</v>
      </c>
      <c r="M1237" s="202" t="s">
        <v>439</v>
      </c>
      <c r="N1237" s="203" t="s">
        <v>6318</v>
      </c>
      <c r="O1237" s="202"/>
      <c r="P1237" s="201" t="s">
        <v>907</v>
      </c>
      <c r="Q1237" s="90" t="s">
        <v>357</v>
      </c>
      <c r="R1237" s="202" t="s">
        <v>3600</v>
      </c>
      <c r="S1237" s="316" t="s">
        <v>6319</v>
      </c>
      <c r="T1237" s="202"/>
      <c r="U1237" s="201" t="s">
        <v>908</v>
      </c>
      <c r="V1237" s="90" t="s">
        <v>356</v>
      </c>
      <c r="W1237" s="383" t="s">
        <v>905</v>
      </c>
      <c r="X1237" s="366"/>
      <c r="Y1237" s="248"/>
      <c r="Z1237" s="201" t="s">
        <v>3956</v>
      </c>
      <c r="AA1237" s="90" t="s">
        <v>356</v>
      </c>
      <c r="AB1237" s="383" t="s">
        <v>439</v>
      </c>
      <c r="AC1237" s="366"/>
      <c r="AD1237" s="248"/>
    </row>
    <row r="1238" spans="1:30" ht="52.9">
      <c r="A1238" s="480"/>
      <c r="B1238" s="290" t="s">
        <v>389</v>
      </c>
      <c r="C1238" s="215" t="s">
        <v>6320</v>
      </c>
      <c r="D1238" s="196" t="s">
        <v>6321</v>
      </c>
      <c r="E1238" s="196" t="s">
        <v>4942</v>
      </c>
      <c r="F1238" s="196" t="s">
        <v>6322</v>
      </c>
      <c r="G1238" s="197" t="s">
        <v>6323</v>
      </c>
      <c r="H1238" s="198" t="s">
        <v>6</v>
      </c>
      <c r="I1238" s="213"/>
      <c r="J1238" s="213"/>
      <c r="K1238" s="201" t="s">
        <v>1558</v>
      </c>
      <c r="L1238" s="90" t="s">
        <v>356</v>
      </c>
      <c r="M1238" s="202" t="s">
        <v>439</v>
      </c>
      <c r="N1238" s="203"/>
      <c r="O1238" s="202"/>
      <c r="P1238" s="201" t="s">
        <v>907</v>
      </c>
      <c r="Q1238" s="90" t="s">
        <v>356</v>
      </c>
      <c r="R1238" s="202" t="s">
        <v>3600</v>
      </c>
      <c r="S1238" s="203"/>
      <c r="T1238" s="202"/>
      <c r="U1238" s="201" t="s">
        <v>908</v>
      </c>
      <c r="V1238" s="90" t="s">
        <v>356</v>
      </c>
      <c r="W1238" s="383" t="s">
        <v>905</v>
      </c>
      <c r="X1238" s="249"/>
      <c r="Y1238" s="248"/>
      <c r="Z1238" s="201" t="s">
        <v>3956</v>
      </c>
      <c r="AA1238" s="90" t="s">
        <v>356</v>
      </c>
      <c r="AB1238" s="383" t="s">
        <v>439</v>
      </c>
      <c r="AC1238" s="249"/>
      <c r="AD1238" s="248"/>
    </row>
    <row r="1239" spans="1:30" ht="92.45">
      <c r="A1239" s="480"/>
      <c r="B1239" s="290" t="s">
        <v>389</v>
      </c>
      <c r="C1239" s="215" t="s">
        <v>6324</v>
      </c>
      <c r="D1239" s="196" t="s">
        <v>6325</v>
      </c>
      <c r="E1239" s="196" t="s">
        <v>4942</v>
      </c>
      <c r="F1239" s="196" t="s">
        <v>6326</v>
      </c>
      <c r="G1239" s="197" t="s">
        <v>6327</v>
      </c>
      <c r="H1239" s="198" t="s">
        <v>3</v>
      </c>
      <c r="I1239" s="213"/>
      <c r="J1239" s="213"/>
      <c r="K1239" s="201" t="s">
        <v>1558</v>
      </c>
      <c r="L1239" s="90" t="s">
        <v>356</v>
      </c>
      <c r="M1239" s="202" t="s">
        <v>439</v>
      </c>
      <c r="N1239" s="203"/>
      <c r="O1239" s="202"/>
      <c r="P1239" s="201" t="s">
        <v>907</v>
      </c>
      <c r="Q1239" s="90" t="s">
        <v>356</v>
      </c>
      <c r="R1239" s="202" t="s">
        <v>3600</v>
      </c>
      <c r="S1239" s="203"/>
      <c r="T1239" s="202"/>
      <c r="U1239" s="201" t="s">
        <v>908</v>
      </c>
      <c r="V1239" s="90" t="s">
        <v>356</v>
      </c>
      <c r="W1239" s="383" t="s">
        <v>905</v>
      </c>
      <c r="X1239" s="249"/>
      <c r="Y1239" s="248"/>
      <c r="Z1239" s="201"/>
      <c r="AA1239" s="90"/>
      <c r="AB1239" s="383"/>
      <c r="AC1239" s="249"/>
      <c r="AD1239" s="248"/>
    </row>
    <row r="1240" spans="1:30" ht="52.9">
      <c r="A1240" s="480"/>
      <c r="B1240" s="290" t="s">
        <v>389</v>
      </c>
      <c r="C1240" s="215" t="s">
        <v>6328</v>
      </c>
      <c r="D1240" s="196" t="s">
        <v>6329</v>
      </c>
      <c r="E1240" s="196" t="s">
        <v>4942</v>
      </c>
      <c r="F1240" s="196" t="s">
        <v>6330</v>
      </c>
      <c r="G1240" s="197" t="s">
        <v>6331</v>
      </c>
      <c r="H1240" s="198" t="s">
        <v>7</v>
      </c>
      <c r="I1240" s="213"/>
      <c r="J1240" s="213"/>
      <c r="K1240" s="201" t="s">
        <v>1558</v>
      </c>
      <c r="L1240" s="90" t="s">
        <v>356</v>
      </c>
      <c r="M1240" s="202" t="s">
        <v>439</v>
      </c>
      <c r="N1240" s="203"/>
      <c r="O1240" s="202"/>
      <c r="P1240" s="201" t="s">
        <v>907</v>
      </c>
      <c r="Q1240" s="90" t="s">
        <v>356</v>
      </c>
      <c r="R1240" s="202" t="s">
        <v>3600</v>
      </c>
      <c r="S1240" s="203"/>
      <c r="T1240" s="202"/>
      <c r="U1240" s="201" t="s">
        <v>908</v>
      </c>
      <c r="V1240" s="90" t="s">
        <v>356</v>
      </c>
      <c r="W1240" s="383" t="s">
        <v>905</v>
      </c>
      <c r="X1240" s="249"/>
      <c r="Y1240" s="248"/>
      <c r="Z1240" s="201"/>
      <c r="AA1240" s="90"/>
      <c r="AB1240" s="383"/>
      <c r="AC1240" s="249"/>
      <c r="AD1240" s="248"/>
    </row>
    <row r="1241" spans="1:30" ht="118.9">
      <c r="A1241" s="480"/>
      <c r="B1241" s="290" t="s">
        <v>389</v>
      </c>
      <c r="C1241" s="215" t="s">
        <v>6332</v>
      </c>
      <c r="D1241" s="252" t="s">
        <v>6333</v>
      </c>
      <c r="E1241" s="196" t="s">
        <v>4942</v>
      </c>
      <c r="F1241" s="211" t="s">
        <v>6334</v>
      </c>
      <c r="G1241" s="212" t="s">
        <v>6335</v>
      </c>
      <c r="H1241" s="198" t="s">
        <v>5</v>
      </c>
      <c r="I1241" s="213"/>
      <c r="J1241" s="213"/>
      <c r="K1241" s="201" t="s">
        <v>1558</v>
      </c>
      <c r="L1241" s="90" t="s">
        <v>356</v>
      </c>
      <c r="M1241" s="202" t="s">
        <v>439</v>
      </c>
      <c r="N1241" s="203"/>
      <c r="O1241" s="202"/>
      <c r="P1241" s="201" t="s">
        <v>907</v>
      </c>
      <c r="Q1241" s="90" t="s">
        <v>356</v>
      </c>
      <c r="R1241" s="202" t="s">
        <v>3600</v>
      </c>
      <c r="S1241" s="203"/>
      <c r="T1241" s="202"/>
      <c r="U1241" s="201" t="s">
        <v>908</v>
      </c>
      <c r="V1241" s="90" t="s">
        <v>356</v>
      </c>
      <c r="W1241" s="383" t="s">
        <v>905</v>
      </c>
      <c r="X1241" s="249"/>
      <c r="Y1241" s="248"/>
      <c r="Z1241" s="201"/>
      <c r="AA1241" s="90"/>
      <c r="AB1241" s="383"/>
      <c r="AC1241" s="249"/>
      <c r="AD1241" s="248"/>
    </row>
    <row r="1242" spans="1:30" ht="123.75" customHeight="1">
      <c r="A1242" s="480"/>
      <c r="B1242" s="290" t="s">
        <v>389</v>
      </c>
      <c r="C1242" s="215" t="s">
        <v>6336</v>
      </c>
      <c r="D1242" s="252" t="s">
        <v>6337</v>
      </c>
      <c r="E1242" s="196" t="s">
        <v>4942</v>
      </c>
      <c r="F1242" s="211" t="s">
        <v>6338</v>
      </c>
      <c r="G1242" s="212" t="s">
        <v>6339</v>
      </c>
      <c r="H1242" s="198" t="s">
        <v>5</v>
      </c>
      <c r="I1242" s="213"/>
      <c r="J1242" s="213"/>
      <c r="K1242" s="201" t="s">
        <v>1558</v>
      </c>
      <c r="L1242" s="90" t="s">
        <v>356</v>
      </c>
      <c r="M1242" s="202" t="s">
        <v>439</v>
      </c>
      <c r="N1242" s="203"/>
      <c r="O1242" s="202"/>
      <c r="P1242" s="201" t="s">
        <v>907</v>
      </c>
      <c r="Q1242" s="90" t="s">
        <v>356</v>
      </c>
      <c r="R1242" s="202" t="s">
        <v>3600</v>
      </c>
      <c r="S1242" s="203"/>
      <c r="T1242" s="202"/>
      <c r="U1242" s="201" t="s">
        <v>908</v>
      </c>
      <c r="V1242" s="90" t="s">
        <v>356</v>
      </c>
      <c r="W1242" s="383" t="s">
        <v>905</v>
      </c>
      <c r="X1242" s="249"/>
      <c r="Y1242" s="248"/>
      <c r="Z1242" s="201"/>
      <c r="AA1242" s="90"/>
      <c r="AB1242" s="383"/>
      <c r="AC1242" s="249"/>
      <c r="AD1242" s="248"/>
    </row>
    <row r="1243" spans="1:30" ht="135" customHeight="1">
      <c r="A1243" s="480"/>
      <c r="B1243" s="290" t="s">
        <v>389</v>
      </c>
      <c r="C1243" s="215" t="s">
        <v>6340</v>
      </c>
      <c r="D1243" s="252" t="s">
        <v>6341</v>
      </c>
      <c r="E1243" s="196" t="s">
        <v>4942</v>
      </c>
      <c r="F1243" s="211" t="s">
        <v>6342</v>
      </c>
      <c r="G1243" s="212" t="s">
        <v>6343</v>
      </c>
      <c r="H1243" s="198" t="s">
        <v>5</v>
      </c>
      <c r="I1243" s="213"/>
      <c r="J1243" s="213"/>
      <c r="K1243" s="201" t="s">
        <v>1558</v>
      </c>
      <c r="L1243" s="90" t="s">
        <v>356</v>
      </c>
      <c r="M1243" s="202" t="s">
        <v>439</v>
      </c>
      <c r="N1243" s="203"/>
      <c r="O1243" s="202"/>
      <c r="P1243" s="201" t="s">
        <v>907</v>
      </c>
      <c r="Q1243" s="90" t="s">
        <v>356</v>
      </c>
      <c r="R1243" s="202" t="s">
        <v>3600</v>
      </c>
      <c r="S1243" s="203"/>
      <c r="T1243" s="202"/>
      <c r="U1243" s="201" t="s">
        <v>908</v>
      </c>
      <c r="V1243" s="90" t="s">
        <v>356</v>
      </c>
      <c r="W1243" s="383" t="s">
        <v>905</v>
      </c>
      <c r="X1243" s="249"/>
      <c r="Y1243" s="248"/>
      <c r="Z1243" s="201" t="s">
        <v>3062</v>
      </c>
      <c r="AA1243" s="90" t="s">
        <v>356</v>
      </c>
      <c r="AB1243" s="383" t="s">
        <v>439</v>
      </c>
      <c r="AC1243" s="249"/>
      <c r="AD1243" s="248"/>
    </row>
    <row r="1244" spans="1:30" s="17" customFormat="1" ht="132">
      <c r="A1244" s="480"/>
      <c r="B1244" s="284" t="s">
        <v>389</v>
      </c>
      <c r="C1244" s="215" t="s">
        <v>6344</v>
      </c>
      <c r="D1244" s="252" t="s">
        <v>6345</v>
      </c>
      <c r="E1244" s="211" t="s">
        <v>4942</v>
      </c>
      <c r="F1244" s="211" t="s">
        <v>6346</v>
      </c>
      <c r="G1244" s="212" t="s">
        <v>6347</v>
      </c>
      <c r="H1244" s="210" t="s">
        <v>235</v>
      </c>
      <c r="I1244" s="281"/>
      <c r="J1244" s="281"/>
      <c r="K1244" s="201" t="s">
        <v>1558</v>
      </c>
      <c r="L1244" s="90" t="s">
        <v>356</v>
      </c>
      <c r="M1244" s="202" t="s">
        <v>439</v>
      </c>
      <c r="N1244" s="218"/>
      <c r="O1244" s="217"/>
      <c r="P1244" s="201" t="s">
        <v>907</v>
      </c>
      <c r="Q1244" s="90" t="s">
        <v>356</v>
      </c>
      <c r="R1244" s="202" t="s">
        <v>3600</v>
      </c>
      <c r="S1244" s="218"/>
      <c r="T1244" s="217"/>
      <c r="U1244" s="201" t="s">
        <v>908</v>
      </c>
      <c r="V1244" s="90" t="s">
        <v>356</v>
      </c>
      <c r="W1244" s="383" t="s">
        <v>905</v>
      </c>
      <c r="X1244" s="283"/>
      <c r="Y1244" s="282"/>
      <c r="Z1244" s="201"/>
      <c r="AA1244" s="90"/>
      <c r="AB1244" s="383"/>
      <c r="AC1244" s="283"/>
      <c r="AD1244" s="282"/>
    </row>
    <row r="1245" spans="1:30" s="17" customFormat="1" ht="66">
      <c r="A1245" s="480"/>
      <c r="B1245" s="284" t="s">
        <v>389</v>
      </c>
      <c r="C1245" s="215" t="s">
        <v>6348</v>
      </c>
      <c r="D1245" s="252" t="s">
        <v>6349</v>
      </c>
      <c r="E1245" s="211" t="s">
        <v>4942</v>
      </c>
      <c r="F1245" s="211" t="s">
        <v>6350</v>
      </c>
      <c r="G1245" s="212" t="s">
        <v>6351</v>
      </c>
      <c r="H1245" s="198" t="s">
        <v>1016</v>
      </c>
      <c r="I1245" s="281"/>
      <c r="J1245" s="281"/>
      <c r="K1245" s="201" t="s">
        <v>1558</v>
      </c>
      <c r="L1245" s="90" t="s">
        <v>356</v>
      </c>
      <c r="M1245" s="202" t="s">
        <v>439</v>
      </c>
      <c r="N1245" s="218"/>
      <c r="O1245" s="217"/>
      <c r="P1245" s="201" t="s">
        <v>907</v>
      </c>
      <c r="Q1245" s="90" t="s">
        <v>356</v>
      </c>
      <c r="R1245" s="202" t="s">
        <v>3600</v>
      </c>
      <c r="S1245" s="218"/>
      <c r="T1245" s="217"/>
      <c r="U1245" s="201" t="s">
        <v>908</v>
      </c>
      <c r="V1245" s="90" t="s">
        <v>356</v>
      </c>
      <c r="W1245" s="383" t="s">
        <v>905</v>
      </c>
      <c r="X1245" s="283"/>
      <c r="Y1245" s="282"/>
      <c r="Z1245" s="201"/>
      <c r="AA1245" s="90"/>
      <c r="AB1245" s="383"/>
      <c r="AC1245" s="283"/>
      <c r="AD1245" s="282"/>
    </row>
    <row r="1246" spans="1:30" ht="108" customHeight="1">
      <c r="A1246" s="480"/>
      <c r="B1246" s="290" t="s">
        <v>389</v>
      </c>
      <c r="C1246" s="215" t="s">
        <v>6352</v>
      </c>
      <c r="D1246" s="204" t="s">
        <v>6353</v>
      </c>
      <c r="E1246" s="196" t="s">
        <v>5087</v>
      </c>
      <c r="F1246" s="211" t="s">
        <v>6354</v>
      </c>
      <c r="G1246" s="212" t="s">
        <v>6355</v>
      </c>
      <c r="H1246" s="198" t="s">
        <v>5</v>
      </c>
      <c r="I1246" s="213"/>
      <c r="J1246" s="213"/>
      <c r="K1246" s="201" t="s">
        <v>1558</v>
      </c>
      <c r="L1246" s="90" t="s">
        <v>357</v>
      </c>
      <c r="M1246" s="202" t="s">
        <v>439</v>
      </c>
      <c r="N1246" s="203" t="s">
        <v>6356</v>
      </c>
      <c r="O1246" s="202"/>
      <c r="P1246" s="201" t="s">
        <v>907</v>
      </c>
      <c r="Q1246" s="90" t="s">
        <v>357</v>
      </c>
      <c r="R1246" s="202" t="s">
        <v>3600</v>
      </c>
      <c r="S1246" s="203" t="s">
        <v>6356</v>
      </c>
      <c r="T1246" s="202"/>
      <c r="U1246" s="201" t="s">
        <v>908</v>
      </c>
      <c r="V1246" s="90" t="s">
        <v>356</v>
      </c>
      <c r="W1246" s="383" t="s">
        <v>905</v>
      </c>
      <c r="X1246" s="249" t="s">
        <v>6357</v>
      </c>
      <c r="Y1246" s="248"/>
      <c r="Z1246" s="201" t="s">
        <v>3956</v>
      </c>
      <c r="AA1246" s="90" t="s">
        <v>356</v>
      </c>
      <c r="AB1246" s="383" t="s">
        <v>439</v>
      </c>
      <c r="AC1246" s="249"/>
      <c r="AD1246" s="248"/>
    </row>
    <row r="1247" spans="1:30" ht="97.5" customHeight="1">
      <c r="A1247" s="480"/>
      <c r="B1247" s="290" t="s">
        <v>389</v>
      </c>
      <c r="C1247" s="215" t="s">
        <v>6358</v>
      </c>
      <c r="D1247" s="204" t="s">
        <v>6359</v>
      </c>
      <c r="E1247" s="196" t="s">
        <v>4942</v>
      </c>
      <c r="F1247" s="211" t="s">
        <v>6360</v>
      </c>
      <c r="G1247" s="212" t="s">
        <v>6361</v>
      </c>
      <c r="H1247" s="198" t="s">
        <v>5</v>
      </c>
      <c r="I1247" s="213"/>
      <c r="J1247" s="213"/>
      <c r="K1247" s="201" t="s">
        <v>1558</v>
      </c>
      <c r="L1247" s="90" t="s">
        <v>357</v>
      </c>
      <c r="M1247" s="202" t="s">
        <v>439</v>
      </c>
      <c r="N1247" s="203" t="s">
        <v>6356</v>
      </c>
      <c r="O1247" s="202"/>
      <c r="P1247" s="201" t="s">
        <v>907</v>
      </c>
      <c r="Q1247" s="90" t="s">
        <v>357</v>
      </c>
      <c r="R1247" s="202" t="s">
        <v>3600</v>
      </c>
      <c r="S1247" s="203" t="s">
        <v>6362</v>
      </c>
      <c r="T1247" s="202"/>
      <c r="U1247" s="201" t="s">
        <v>908</v>
      </c>
      <c r="V1247" s="90" t="s">
        <v>356</v>
      </c>
      <c r="W1247" s="383" t="s">
        <v>905</v>
      </c>
      <c r="X1247" s="249" t="s">
        <v>6357</v>
      </c>
      <c r="Y1247" s="248"/>
      <c r="Z1247" s="201"/>
      <c r="AA1247" s="90"/>
      <c r="AB1247" s="383"/>
      <c r="AC1247" s="249"/>
      <c r="AD1247" s="248"/>
    </row>
    <row r="1248" spans="1:30" ht="112.5" customHeight="1">
      <c r="A1248" s="480"/>
      <c r="B1248" s="290" t="s">
        <v>389</v>
      </c>
      <c r="C1248" s="215" t="s">
        <v>6363</v>
      </c>
      <c r="D1248" s="204" t="s">
        <v>6364</v>
      </c>
      <c r="E1248" s="196" t="s">
        <v>4942</v>
      </c>
      <c r="F1248" s="211" t="s">
        <v>6365</v>
      </c>
      <c r="G1248" s="212" t="s">
        <v>6366</v>
      </c>
      <c r="H1248" s="198" t="s">
        <v>5</v>
      </c>
      <c r="I1248" s="213"/>
      <c r="J1248" s="213"/>
      <c r="K1248" s="201" t="s">
        <v>1558</v>
      </c>
      <c r="L1248" s="90" t="s">
        <v>356</v>
      </c>
      <c r="M1248" s="202" t="s">
        <v>439</v>
      </c>
      <c r="N1248" s="203"/>
      <c r="O1248" s="202"/>
      <c r="P1248" s="201" t="s">
        <v>907</v>
      </c>
      <c r="Q1248" s="90" t="s">
        <v>356</v>
      </c>
      <c r="R1248" s="202" t="s">
        <v>3600</v>
      </c>
      <c r="S1248" s="203"/>
      <c r="T1248" s="202"/>
      <c r="U1248" s="201" t="s">
        <v>908</v>
      </c>
      <c r="V1248" s="90" t="s">
        <v>356</v>
      </c>
      <c r="W1248" s="383" t="s">
        <v>905</v>
      </c>
      <c r="X1248" s="249" t="s">
        <v>6357</v>
      </c>
      <c r="Y1248" s="248"/>
      <c r="Z1248" s="201"/>
      <c r="AA1248" s="90"/>
      <c r="AB1248" s="383"/>
      <c r="AC1248" s="249"/>
      <c r="AD1248" s="248"/>
    </row>
    <row r="1249" spans="1:30" s="17" customFormat="1" ht="52.9">
      <c r="A1249" s="480"/>
      <c r="B1249" s="284" t="s">
        <v>389</v>
      </c>
      <c r="C1249" s="215" t="s">
        <v>6367</v>
      </c>
      <c r="D1249" s="252" t="s">
        <v>6368</v>
      </c>
      <c r="E1249" s="211" t="s">
        <v>4942</v>
      </c>
      <c r="F1249" s="211" t="s">
        <v>6369</v>
      </c>
      <c r="G1249" s="212" t="s">
        <v>6370</v>
      </c>
      <c r="H1249" s="198" t="s">
        <v>7</v>
      </c>
      <c r="I1249" s="281"/>
      <c r="J1249" s="281"/>
      <c r="K1249" s="201" t="s">
        <v>1558</v>
      </c>
      <c r="L1249" s="90" t="s">
        <v>356</v>
      </c>
      <c r="M1249" s="202" t="s">
        <v>439</v>
      </c>
      <c r="N1249" s="218"/>
      <c r="O1249" s="217"/>
      <c r="P1249" s="201" t="s">
        <v>907</v>
      </c>
      <c r="Q1249" s="90" t="s">
        <v>356</v>
      </c>
      <c r="R1249" s="202"/>
      <c r="S1249" s="218"/>
      <c r="T1249" s="217"/>
      <c r="U1249" s="201" t="s">
        <v>908</v>
      </c>
      <c r="V1249" s="90" t="s">
        <v>356</v>
      </c>
      <c r="W1249" s="383" t="s">
        <v>905</v>
      </c>
      <c r="X1249" s="283"/>
      <c r="Y1249" s="282"/>
      <c r="Z1249" s="201"/>
      <c r="AA1249" s="90"/>
      <c r="AB1249" s="383"/>
      <c r="AC1249" s="283"/>
      <c r="AD1249" s="282"/>
    </row>
    <row r="1250" spans="1:30" ht="205.15" customHeight="1">
      <c r="A1250" s="480"/>
      <c r="B1250" s="290" t="s">
        <v>389</v>
      </c>
      <c r="C1250" s="215" t="s">
        <v>6371</v>
      </c>
      <c r="D1250" s="196" t="s">
        <v>6372</v>
      </c>
      <c r="E1250" s="196" t="s">
        <v>901</v>
      </c>
      <c r="F1250" s="196" t="s">
        <v>6373</v>
      </c>
      <c r="G1250" s="197" t="s">
        <v>6374</v>
      </c>
      <c r="H1250" s="198" t="s">
        <v>4</v>
      </c>
      <c r="I1250" s="213"/>
      <c r="J1250" s="213"/>
      <c r="K1250" s="201" t="s">
        <v>1558</v>
      </c>
      <c r="L1250" s="90" t="s">
        <v>356</v>
      </c>
      <c r="M1250" s="202" t="s">
        <v>439</v>
      </c>
      <c r="N1250" s="203"/>
      <c r="O1250" s="202"/>
      <c r="P1250" s="201" t="s">
        <v>907</v>
      </c>
      <c r="Q1250" s="90" t="s">
        <v>356</v>
      </c>
      <c r="R1250" s="202"/>
      <c r="S1250" s="203"/>
      <c r="T1250" s="202"/>
      <c r="U1250" s="201" t="s">
        <v>908</v>
      </c>
      <c r="V1250" s="90" t="s">
        <v>356</v>
      </c>
      <c r="W1250" s="383" t="s">
        <v>905</v>
      </c>
      <c r="X1250" s="249"/>
      <c r="Y1250" s="248"/>
      <c r="Z1250" s="201" t="s">
        <v>3956</v>
      </c>
      <c r="AA1250" s="90" t="s">
        <v>356</v>
      </c>
      <c r="AB1250" s="383" t="s">
        <v>439</v>
      </c>
      <c r="AC1250" s="249"/>
      <c r="AD1250" s="248"/>
    </row>
    <row r="1251" spans="1:30" ht="79.150000000000006">
      <c r="A1251" s="480"/>
      <c r="B1251" s="290" t="s">
        <v>389</v>
      </c>
      <c r="C1251" s="215" t="s">
        <v>6375</v>
      </c>
      <c r="D1251" s="196" t="s">
        <v>6376</v>
      </c>
      <c r="E1251" s="196" t="s">
        <v>901</v>
      </c>
      <c r="F1251" s="196" t="s">
        <v>6377</v>
      </c>
      <c r="G1251" s="197" t="s">
        <v>6378</v>
      </c>
      <c r="H1251" s="198" t="s">
        <v>4</v>
      </c>
      <c r="I1251" s="213"/>
      <c r="J1251" s="213"/>
      <c r="K1251" s="201" t="s">
        <v>1558</v>
      </c>
      <c r="L1251" s="90" t="s">
        <v>356</v>
      </c>
      <c r="M1251" s="202" t="s">
        <v>439</v>
      </c>
      <c r="N1251" s="203"/>
      <c r="O1251" s="202"/>
      <c r="P1251" s="201" t="s">
        <v>907</v>
      </c>
      <c r="Q1251" s="90" t="s">
        <v>356</v>
      </c>
      <c r="R1251" s="202"/>
      <c r="S1251" s="203"/>
      <c r="T1251" s="202"/>
      <c r="U1251" s="201" t="s">
        <v>908</v>
      </c>
      <c r="V1251" s="90" t="s">
        <v>356</v>
      </c>
      <c r="W1251" s="383" t="s">
        <v>905</v>
      </c>
      <c r="X1251" s="249"/>
      <c r="Y1251" s="248"/>
      <c r="Z1251" s="201"/>
      <c r="AA1251" s="90"/>
      <c r="AB1251" s="383"/>
      <c r="AC1251" s="249"/>
      <c r="AD1251" s="248"/>
    </row>
    <row r="1252" spans="1:30" ht="79.150000000000006">
      <c r="A1252" s="480"/>
      <c r="B1252" s="290" t="s">
        <v>389</v>
      </c>
      <c r="C1252" s="215" t="s">
        <v>6379</v>
      </c>
      <c r="D1252" s="196" t="s">
        <v>6380</v>
      </c>
      <c r="E1252" s="196" t="s">
        <v>901</v>
      </c>
      <c r="F1252" s="196" t="s">
        <v>6381</v>
      </c>
      <c r="G1252" s="197" t="s">
        <v>6382</v>
      </c>
      <c r="H1252" s="198" t="s">
        <v>4</v>
      </c>
      <c r="I1252" s="213"/>
      <c r="J1252" s="213"/>
      <c r="K1252" s="201" t="s">
        <v>1558</v>
      </c>
      <c r="L1252" s="90" t="s">
        <v>356</v>
      </c>
      <c r="M1252" s="202" t="s">
        <v>439</v>
      </c>
      <c r="N1252" s="203"/>
      <c r="O1252" s="202"/>
      <c r="P1252" s="201" t="s">
        <v>907</v>
      </c>
      <c r="Q1252" s="90" t="s">
        <v>356</v>
      </c>
      <c r="R1252" s="202"/>
      <c r="S1252" s="203"/>
      <c r="T1252" s="202"/>
      <c r="U1252" s="201" t="s">
        <v>908</v>
      </c>
      <c r="V1252" s="90" t="s">
        <v>356</v>
      </c>
      <c r="W1252" s="383" t="s">
        <v>905</v>
      </c>
      <c r="X1252" s="249"/>
      <c r="Y1252" s="248"/>
      <c r="Z1252" s="201"/>
      <c r="AA1252" s="90"/>
      <c r="AB1252" s="383"/>
      <c r="AC1252" s="249"/>
      <c r="AD1252" s="248"/>
    </row>
    <row r="1253" spans="1:30" ht="78.75" customHeight="1">
      <c r="A1253" s="480"/>
      <c r="B1253" s="290" t="s">
        <v>389</v>
      </c>
      <c r="C1253" s="215" t="s">
        <v>6383</v>
      </c>
      <c r="D1253" s="196" t="s">
        <v>6384</v>
      </c>
      <c r="E1253" s="196" t="s">
        <v>901</v>
      </c>
      <c r="F1253" s="196" t="s">
        <v>6385</v>
      </c>
      <c r="G1253" s="197" t="s">
        <v>6386</v>
      </c>
      <c r="H1253" s="198" t="s">
        <v>4</v>
      </c>
      <c r="I1253" s="213"/>
      <c r="J1253" s="213"/>
      <c r="K1253" s="201" t="s">
        <v>1558</v>
      </c>
      <c r="L1253" s="90" t="s">
        <v>356</v>
      </c>
      <c r="M1253" s="202" t="s">
        <v>439</v>
      </c>
      <c r="N1253" s="203"/>
      <c r="O1253" s="202"/>
      <c r="P1253" s="201" t="s">
        <v>907</v>
      </c>
      <c r="Q1253" s="90" t="s">
        <v>356</v>
      </c>
      <c r="R1253" s="202"/>
      <c r="S1253" s="203"/>
      <c r="T1253" s="202"/>
      <c r="U1253" s="201" t="s">
        <v>908</v>
      </c>
      <c r="V1253" s="90" t="s">
        <v>356</v>
      </c>
      <c r="W1253" s="383" t="s">
        <v>905</v>
      </c>
      <c r="X1253" s="249"/>
      <c r="Y1253" s="248"/>
      <c r="Z1253" s="201"/>
      <c r="AA1253" s="90"/>
      <c r="AB1253" s="383"/>
      <c r="AC1253" s="249"/>
      <c r="AD1253" s="248"/>
    </row>
    <row r="1254" spans="1:30" ht="78.75" customHeight="1">
      <c r="A1254" s="480"/>
      <c r="B1254" s="290" t="s">
        <v>389</v>
      </c>
      <c r="C1254" s="215" t="s">
        <v>6387</v>
      </c>
      <c r="D1254" s="196" t="s">
        <v>6388</v>
      </c>
      <c r="E1254" s="196" t="s">
        <v>901</v>
      </c>
      <c r="F1254" s="195" t="s">
        <v>6389</v>
      </c>
      <c r="G1254" s="207" t="s">
        <v>6390</v>
      </c>
      <c r="H1254" s="198" t="s">
        <v>4</v>
      </c>
      <c r="I1254" s="213"/>
      <c r="J1254" s="213"/>
      <c r="K1254" s="201" t="s">
        <v>1558</v>
      </c>
      <c r="L1254" s="90" t="s">
        <v>1040</v>
      </c>
      <c r="M1254" s="202" t="s">
        <v>439</v>
      </c>
      <c r="N1254" s="203"/>
      <c r="O1254" s="202"/>
      <c r="P1254" s="201" t="s">
        <v>907</v>
      </c>
      <c r="Q1254" s="90" t="s">
        <v>1040</v>
      </c>
      <c r="R1254" s="202"/>
      <c r="S1254" s="203" t="s">
        <v>6391</v>
      </c>
      <c r="T1254" s="202"/>
      <c r="U1254" s="201" t="s">
        <v>908</v>
      </c>
      <c r="V1254" s="90" t="s">
        <v>1040</v>
      </c>
      <c r="W1254" s="383" t="s">
        <v>905</v>
      </c>
      <c r="X1254" s="106" t="s">
        <v>6391</v>
      </c>
      <c r="Y1254" s="248"/>
      <c r="Z1254" s="201"/>
      <c r="AA1254" s="90"/>
      <c r="AB1254" s="383"/>
      <c r="AC1254" s="106"/>
      <c r="AD1254" s="248"/>
    </row>
    <row r="1255" spans="1:30" ht="78.75" customHeight="1">
      <c r="A1255" s="480"/>
      <c r="B1255" s="290" t="s">
        <v>389</v>
      </c>
      <c r="C1255" s="215" t="s">
        <v>6392</v>
      </c>
      <c r="D1255" s="196" t="s">
        <v>6393</v>
      </c>
      <c r="E1255" s="196" t="s">
        <v>901</v>
      </c>
      <c r="F1255" s="196" t="s">
        <v>6394</v>
      </c>
      <c r="G1255" s="197" t="s">
        <v>6395</v>
      </c>
      <c r="H1255" s="198" t="s">
        <v>4</v>
      </c>
      <c r="I1255" s="213"/>
      <c r="J1255" s="213"/>
      <c r="K1255" s="201" t="s">
        <v>1558</v>
      </c>
      <c r="L1255" s="90" t="s">
        <v>356</v>
      </c>
      <c r="M1255" s="202" t="s">
        <v>439</v>
      </c>
      <c r="N1255" s="203"/>
      <c r="O1255" s="202"/>
      <c r="P1255" s="201" t="s">
        <v>907</v>
      </c>
      <c r="Q1255" s="90" t="s">
        <v>356</v>
      </c>
      <c r="R1255" s="202"/>
      <c r="S1255" s="203"/>
      <c r="T1255" s="202"/>
      <c r="U1255" s="201" t="s">
        <v>908</v>
      </c>
      <c r="V1255" s="90" t="s">
        <v>356</v>
      </c>
      <c r="W1255" s="383" t="s">
        <v>905</v>
      </c>
      <c r="X1255" s="249" t="s">
        <v>6396</v>
      </c>
      <c r="Y1255" s="248"/>
      <c r="Z1255" s="201" t="s">
        <v>3956</v>
      </c>
      <c r="AA1255" s="90" t="s">
        <v>356</v>
      </c>
      <c r="AB1255" s="383" t="s">
        <v>439</v>
      </c>
      <c r="AC1255" s="249"/>
      <c r="AD1255" s="248"/>
    </row>
    <row r="1256" spans="1:30" ht="78.75" customHeight="1">
      <c r="A1256" s="480"/>
      <c r="B1256" s="290" t="s">
        <v>389</v>
      </c>
      <c r="C1256" s="215" t="s">
        <v>6397</v>
      </c>
      <c r="D1256" s="196" t="s">
        <v>6398</v>
      </c>
      <c r="E1256" s="196" t="s">
        <v>901</v>
      </c>
      <c r="F1256" s="196" t="s">
        <v>6399</v>
      </c>
      <c r="G1256" s="197" t="s">
        <v>6400</v>
      </c>
      <c r="H1256" s="198" t="s">
        <v>4</v>
      </c>
      <c r="I1256" s="213"/>
      <c r="J1256" s="213"/>
      <c r="K1256" s="201" t="s">
        <v>1558</v>
      </c>
      <c r="L1256" s="90" t="s">
        <v>356</v>
      </c>
      <c r="M1256" s="202" t="s">
        <v>439</v>
      </c>
      <c r="N1256" s="203"/>
      <c r="O1256" s="202"/>
      <c r="P1256" s="201" t="s">
        <v>907</v>
      </c>
      <c r="Q1256" s="90" t="s">
        <v>356</v>
      </c>
      <c r="R1256" s="202"/>
      <c r="S1256" s="203"/>
      <c r="T1256" s="202"/>
      <c r="U1256" s="201" t="s">
        <v>908</v>
      </c>
      <c r="V1256" s="90" t="s">
        <v>356</v>
      </c>
      <c r="W1256" s="383" t="s">
        <v>905</v>
      </c>
      <c r="X1256" s="249"/>
      <c r="Y1256" s="248"/>
      <c r="Z1256" s="201"/>
      <c r="AA1256" s="90"/>
      <c r="AB1256" s="383"/>
      <c r="AC1256" s="249"/>
      <c r="AD1256" s="248"/>
    </row>
    <row r="1257" spans="1:30" ht="39.6">
      <c r="A1257" s="480"/>
      <c r="B1257" s="290" t="s">
        <v>389</v>
      </c>
      <c r="C1257" s="215" t="s">
        <v>6401</v>
      </c>
      <c r="D1257" s="196" t="s">
        <v>6402</v>
      </c>
      <c r="E1257" s="196" t="s">
        <v>901</v>
      </c>
      <c r="F1257" s="196" t="s">
        <v>6403</v>
      </c>
      <c r="G1257" s="197" t="s">
        <v>6404</v>
      </c>
      <c r="H1257" s="198" t="s">
        <v>5</v>
      </c>
      <c r="I1257" s="213"/>
      <c r="J1257" s="213"/>
      <c r="K1257" s="201" t="s">
        <v>1558</v>
      </c>
      <c r="L1257" s="90" t="s">
        <v>356</v>
      </c>
      <c r="M1257" s="202" t="s">
        <v>439</v>
      </c>
      <c r="N1257" s="203"/>
      <c r="O1257" s="202"/>
      <c r="P1257" s="201" t="s">
        <v>907</v>
      </c>
      <c r="Q1257" s="90" t="s">
        <v>356</v>
      </c>
      <c r="R1257" s="202"/>
      <c r="S1257" s="203"/>
      <c r="T1257" s="202"/>
      <c r="U1257" s="201" t="s">
        <v>908</v>
      </c>
      <c r="V1257" s="90" t="s">
        <v>356</v>
      </c>
      <c r="W1257" s="383" t="s">
        <v>905</v>
      </c>
      <c r="X1257" s="249" t="s">
        <v>6396</v>
      </c>
      <c r="Y1257" s="248"/>
      <c r="Z1257" s="201"/>
      <c r="AA1257" s="90"/>
      <c r="AB1257" s="383"/>
      <c r="AC1257" s="249"/>
      <c r="AD1257" s="248"/>
    </row>
    <row r="1258" spans="1:30" ht="39.6">
      <c r="A1258" s="480"/>
      <c r="B1258" s="290" t="s">
        <v>389</v>
      </c>
      <c r="C1258" s="215" t="s">
        <v>6405</v>
      </c>
      <c r="D1258" s="196" t="s">
        <v>6406</v>
      </c>
      <c r="E1258" s="196" t="s">
        <v>901</v>
      </c>
      <c r="F1258" s="196" t="s">
        <v>6407</v>
      </c>
      <c r="G1258" s="197" t="s">
        <v>6408</v>
      </c>
      <c r="H1258" s="198" t="s">
        <v>5</v>
      </c>
      <c r="I1258" s="213"/>
      <c r="J1258" s="213"/>
      <c r="K1258" s="201" t="s">
        <v>1558</v>
      </c>
      <c r="L1258" s="90" t="s">
        <v>356</v>
      </c>
      <c r="M1258" s="202" t="s">
        <v>439</v>
      </c>
      <c r="N1258" s="203"/>
      <c r="O1258" s="202"/>
      <c r="P1258" s="201" t="s">
        <v>907</v>
      </c>
      <c r="Q1258" s="90" t="s">
        <v>356</v>
      </c>
      <c r="R1258" s="202"/>
      <c r="S1258" s="203"/>
      <c r="T1258" s="202"/>
      <c r="U1258" s="201" t="s">
        <v>908</v>
      </c>
      <c r="V1258" s="90" t="s">
        <v>356</v>
      </c>
      <c r="W1258" s="383" t="s">
        <v>905</v>
      </c>
      <c r="X1258" s="249"/>
      <c r="Y1258" s="248"/>
      <c r="Z1258" s="201" t="s">
        <v>3956</v>
      </c>
      <c r="AA1258" s="90" t="s">
        <v>356</v>
      </c>
      <c r="AB1258" s="383" t="s">
        <v>439</v>
      </c>
      <c r="AC1258" s="249"/>
      <c r="AD1258" s="248"/>
    </row>
    <row r="1259" spans="1:30" ht="52.9">
      <c r="A1259" s="480"/>
      <c r="B1259" s="290" t="s">
        <v>389</v>
      </c>
      <c r="C1259" s="215" t="s">
        <v>6409</v>
      </c>
      <c r="D1259" s="196" t="s">
        <v>6410</v>
      </c>
      <c r="E1259" s="196" t="s">
        <v>901</v>
      </c>
      <c r="F1259" s="196" t="s">
        <v>6411</v>
      </c>
      <c r="G1259" s="197" t="s">
        <v>6412</v>
      </c>
      <c r="H1259" s="198" t="s">
        <v>4</v>
      </c>
      <c r="I1259" s="213"/>
      <c r="J1259" s="213"/>
      <c r="K1259" s="201" t="s">
        <v>1558</v>
      </c>
      <c r="L1259" s="90" t="s">
        <v>356</v>
      </c>
      <c r="M1259" s="202" t="s">
        <v>439</v>
      </c>
      <c r="N1259" s="203"/>
      <c r="O1259" s="202"/>
      <c r="P1259" s="201" t="s">
        <v>907</v>
      </c>
      <c r="Q1259" s="90" t="s">
        <v>356</v>
      </c>
      <c r="R1259" s="202"/>
      <c r="S1259" s="203"/>
      <c r="T1259" s="202"/>
      <c r="U1259" s="201" t="s">
        <v>908</v>
      </c>
      <c r="V1259" s="90" t="s">
        <v>356</v>
      </c>
      <c r="W1259" s="383" t="s">
        <v>905</v>
      </c>
      <c r="X1259" s="249"/>
      <c r="Y1259" s="248"/>
      <c r="Z1259" s="201"/>
      <c r="AA1259" s="90"/>
      <c r="AB1259" s="383"/>
      <c r="AC1259" s="249"/>
      <c r="AD1259" s="248"/>
    </row>
    <row r="1260" spans="1:30" ht="52.9">
      <c r="A1260" s="480"/>
      <c r="B1260" s="290" t="s">
        <v>389</v>
      </c>
      <c r="C1260" s="215" t="s">
        <v>6413</v>
      </c>
      <c r="D1260" s="196" t="s">
        <v>6414</v>
      </c>
      <c r="E1260" s="196" t="s">
        <v>901</v>
      </c>
      <c r="F1260" s="196" t="s">
        <v>6415</v>
      </c>
      <c r="G1260" s="197" t="s">
        <v>6416</v>
      </c>
      <c r="H1260" s="198" t="s">
        <v>4</v>
      </c>
      <c r="I1260" s="213"/>
      <c r="J1260" s="213"/>
      <c r="K1260" s="201" t="s">
        <v>1558</v>
      </c>
      <c r="L1260" s="90" t="s">
        <v>356</v>
      </c>
      <c r="M1260" s="202" t="s">
        <v>439</v>
      </c>
      <c r="N1260" s="203"/>
      <c r="O1260" s="202"/>
      <c r="P1260" s="201" t="s">
        <v>907</v>
      </c>
      <c r="Q1260" s="90" t="s">
        <v>356</v>
      </c>
      <c r="R1260" s="202"/>
      <c r="S1260" s="203"/>
      <c r="T1260" s="202"/>
      <c r="U1260" s="201" t="s">
        <v>908</v>
      </c>
      <c r="V1260" s="90" t="s">
        <v>356</v>
      </c>
      <c r="W1260" s="383" t="s">
        <v>905</v>
      </c>
      <c r="X1260" s="249"/>
      <c r="Y1260" s="248"/>
      <c r="Z1260" s="201" t="s">
        <v>3062</v>
      </c>
      <c r="AA1260" s="90" t="s">
        <v>356</v>
      </c>
      <c r="AB1260" s="383" t="s">
        <v>439</v>
      </c>
      <c r="AC1260" s="249"/>
      <c r="AD1260" s="248"/>
    </row>
    <row r="1261" spans="1:30" ht="66">
      <c r="A1261" s="480"/>
      <c r="B1261" s="319" t="s">
        <v>389</v>
      </c>
      <c r="C1261" s="181" t="s">
        <v>6417</v>
      </c>
      <c r="D1261" s="195" t="s">
        <v>6418</v>
      </c>
      <c r="E1261" s="195" t="s">
        <v>6419</v>
      </c>
      <c r="F1261" s="195" t="s">
        <v>6420</v>
      </c>
      <c r="G1261" s="207" t="s">
        <v>6421</v>
      </c>
      <c r="H1261" s="198"/>
      <c r="I1261" s="213"/>
      <c r="J1261" s="213"/>
      <c r="K1261" s="201"/>
      <c r="L1261" s="90"/>
      <c r="M1261" s="202"/>
      <c r="N1261" s="203"/>
      <c r="O1261" s="202"/>
      <c r="P1261" s="201" t="s">
        <v>907</v>
      </c>
      <c r="Q1261" s="90" t="s">
        <v>356</v>
      </c>
      <c r="R1261" s="202"/>
      <c r="S1261" s="203"/>
      <c r="T1261" s="202"/>
      <c r="U1261" s="201" t="s">
        <v>908</v>
      </c>
      <c r="V1261" s="90" t="s">
        <v>356</v>
      </c>
      <c r="W1261" s="383" t="s">
        <v>905</v>
      </c>
      <c r="X1261" s="249"/>
      <c r="Y1261" s="248"/>
      <c r="Z1261" s="201"/>
      <c r="AA1261" s="90"/>
      <c r="AB1261" s="383"/>
      <c r="AC1261" s="249"/>
      <c r="AD1261" s="248"/>
    </row>
    <row r="1262" spans="1:30" ht="66">
      <c r="A1262" s="481"/>
      <c r="B1262" s="319" t="s">
        <v>389</v>
      </c>
      <c r="C1262" s="181" t="s">
        <v>6422</v>
      </c>
      <c r="D1262" s="181" t="s">
        <v>6423</v>
      </c>
      <c r="E1262" s="195" t="s">
        <v>6424</v>
      </c>
      <c r="F1262" s="195" t="s">
        <v>6425</v>
      </c>
      <c r="G1262" s="207" t="s">
        <v>6421</v>
      </c>
      <c r="H1262" s="198"/>
      <c r="I1262" s="213"/>
      <c r="J1262" s="213"/>
      <c r="K1262" s="201"/>
      <c r="L1262" s="90"/>
      <c r="M1262" s="202"/>
      <c r="N1262" s="203"/>
      <c r="O1262" s="202"/>
      <c r="P1262" s="201" t="s">
        <v>907</v>
      </c>
      <c r="Q1262" s="90" t="s">
        <v>356</v>
      </c>
      <c r="R1262" s="202"/>
      <c r="S1262" s="203"/>
      <c r="T1262" s="202"/>
      <c r="U1262" s="201" t="s">
        <v>908</v>
      </c>
      <c r="V1262" s="90" t="s">
        <v>356</v>
      </c>
      <c r="W1262" s="383" t="s">
        <v>905</v>
      </c>
      <c r="X1262" s="249"/>
      <c r="Y1262" s="248"/>
      <c r="Z1262" s="201" t="s">
        <v>3956</v>
      </c>
      <c r="AA1262" s="90" t="s">
        <v>356</v>
      </c>
      <c r="AB1262" s="383" t="s">
        <v>439</v>
      </c>
      <c r="AC1262" s="249"/>
      <c r="AD1262" s="248"/>
    </row>
    <row r="1263" spans="1:30" ht="146.44999999999999" customHeight="1">
      <c r="A1263" s="472" t="s">
        <v>6426</v>
      </c>
      <c r="B1263" s="291" t="s">
        <v>6426</v>
      </c>
      <c r="C1263" s="196" t="s">
        <v>6427</v>
      </c>
      <c r="D1263" s="196" t="s">
        <v>6428</v>
      </c>
      <c r="E1263" s="196" t="s">
        <v>901</v>
      </c>
      <c r="F1263" s="196" t="s">
        <v>6429</v>
      </c>
      <c r="G1263" s="197" t="s">
        <v>6430</v>
      </c>
      <c r="H1263" s="198" t="s">
        <v>3</v>
      </c>
      <c r="I1263" s="213"/>
      <c r="J1263" s="213"/>
      <c r="K1263" s="201" t="s">
        <v>1558</v>
      </c>
      <c r="L1263" s="90" t="s">
        <v>356</v>
      </c>
      <c r="M1263" s="202" t="s">
        <v>439</v>
      </c>
      <c r="N1263" s="203"/>
      <c r="O1263" s="202"/>
      <c r="P1263" s="201" t="s">
        <v>907</v>
      </c>
      <c r="Q1263" s="90" t="s">
        <v>356</v>
      </c>
      <c r="R1263" s="202" t="s">
        <v>439</v>
      </c>
      <c r="S1263" s="203"/>
      <c r="T1263" s="202"/>
      <c r="U1263" s="201" t="s">
        <v>908</v>
      </c>
      <c r="V1263" s="90" t="s">
        <v>356</v>
      </c>
      <c r="W1263" s="248" t="s">
        <v>1702</v>
      </c>
      <c r="X1263" s="249"/>
      <c r="Y1263" s="248"/>
      <c r="Z1263" s="201" t="s">
        <v>339</v>
      </c>
      <c r="AA1263" s="90" t="s">
        <v>356</v>
      </c>
      <c r="AB1263" s="248" t="s">
        <v>422</v>
      </c>
      <c r="AC1263" s="249"/>
      <c r="AD1263" s="248"/>
    </row>
    <row r="1264" spans="1:30" ht="92.45">
      <c r="A1264" s="472"/>
      <c r="B1264" s="291" t="s">
        <v>77</v>
      </c>
      <c r="C1264" s="196" t="s">
        <v>6431</v>
      </c>
      <c r="D1264" s="196" t="s">
        <v>6432</v>
      </c>
      <c r="E1264" s="196" t="s">
        <v>1705</v>
      </c>
      <c r="F1264" s="196" t="s">
        <v>6433</v>
      </c>
      <c r="G1264" s="271" t="s">
        <v>6434</v>
      </c>
      <c r="H1264" s="198" t="s">
        <v>235</v>
      </c>
      <c r="I1264" s="213"/>
      <c r="J1264" s="213"/>
      <c r="K1264" s="201" t="s">
        <v>1558</v>
      </c>
      <c r="L1264" s="90" t="s">
        <v>356</v>
      </c>
      <c r="M1264" s="202" t="s">
        <v>439</v>
      </c>
      <c r="N1264" s="203"/>
      <c r="O1264" s="202"/>
      <c r="P1264" s="201" t="s">
        <v>907</v>
      </c>
      <c r="Q1264" s="90" t="s">
        <v>356</v>
      </c>
      <c r="R1264" s="202" t="s">
        <v>439</v>
      </c>
      <c r="S1264" s="203"/>
      <c r="T1264" s="202"/>
      <c r="U1264" s="201" t="s">
        <v>908</v>
      </c>
      <c r="V1264" s="90" t="s">
        <v>356</v>
      </c>
      <c r="W1264" s="248" t="s">
        <v>1702</v>
      </c>
      <c r="X1264" s="249"/>
      <c r="Y1264" s="248"/>
      <c r="Z1264" s="201" t="s">
        <v>339</v>
      </c>
      <c r="AA1264" s="90" t="s">
        <v>356</v>
      </c>
      <c r="AB1264" s="248" t="s">
        <v>422</v>
      </c>
      <c r="AC1264" s="249"/>
      <c r="AD1264" s="248"/>
    </row>
    <row r="1265" spans="1:30" ht="132">
      <c r="A1265" s="472"/>
      <c r="B1265" s="291" t="s">
        <v>6426</v>
      </c>
      <c r="C1265" s="196" t="s">
        <v>6435</v>
      </c>
      <c r="D1265" s="196" t="s">
        <v>6436</v>
      </c>
      <c r="E1265" s="196" t="s">
        <v>901</v>
      </c>
      <c r="F1265" s="196" t="s">
        <v>6437</v>
      </c>
      <c r="G1265" s="197" t="s">
        <v>6438</v>
      </c>
      <c r="H1265" s="198" t="s">
        <v>4</v>
      </c>
      <c r="I1265" s="213"/>
      <c r="J1265" s="270"/>
      <c r="K1265" s="201" t="s">
        <v>1558</v>
      </c>
      <c r="L1265" s="90" t="s">
        <v>356</v>
      </c>
      <c r="M1265" s="202" t="s">
        <v>439</v>
      </c>
      <c r="N1265" s="203"/>
      <c r="O1265" s="202"/>
      <c r="P1265" s="201" t="s">
        <v>907</v>
      </c>
      <c r="Q1265" s="90" t="s">
        <v>356</v>
      </c>
      <c r="R1265" s="202" t="s">
        <v>439</v>
      </c>
      <c r="S1265" s="203"/>
      <c r="T1265" s="202"/>
      <c r="U1265" s="201" t="s">
        <v>908</v>
      </c>
      <c r="V1265" s="90" t="s">
        <v>356</v>
      </c>
      <c r="W1265" s="248" t="s">
        <v>1702</v>
      </c>
      <c r="X1265" s="249"/>
      <c r="Y1265" s="248"/>
      <c r="Z1265" s="201" t="s">
        <v>339</v>
      </c>
      <c r="AA1265" s="90" t="s">
        <v>356</v>
      </c>
      <c r="AB1265" s="248" t="s">
        <v>422</v>
      </c>
      <c r="AC1265" s="249"/>
      <c r="AD1265" s="248"/>
    </row>
    <row r="1266" spans="1:30" ht="132">
      <c r="A1266" s="472"/>
      <c r="B1266" s="291" t="s">
        <v>77</v>
      </c>
      <c r="C1266" s="196" t="s">
        <v>6439</v>
      </c>
      <c r="D1266" s="196" t="s">
        <v>6436</v>
      </c>
      <c r="E1266" s="196" t="s">
        <v>901</v>
      </c>
      <c r="F1266" s="196" t="s">
        <v>6440</v>
      </c>
      <c r="G1266" s="197" t="s">
        <v>6441</v>
      </c>
      <c r="H1266" s="198" t="s">
        <v>4</v>
      </c>
      <c r="I1266" s="213"/>
      <c r="J1266" s="270"/>
      <c r="K1266" s="201" t="s">
        <v>1558</v>
      </c>
      <c r="L1266" s="90" t="s">
        <v>356</v>
      </c>
      <c r="M1266" s="202" t="s">
        <v>439</v>
      </c>
      <c r="N1266" s="203"/>
      <c r="O1266" s="202"/>
      <c r="P1266" s="201" t="s">
        <v>907</v>
      </c>
      <c r="Q1266" s="90" t="s">
        <v>356</v>
      </c>
      <c r="R1266" s="202" t="s">
        <v>439</v>
      </c>
      <c r="S1266" s="203"/>
      <c r="T1266" s="202"/>
      <c r="U1266" s="201" t="s">
        <v>908</v>
      </c>
      <c r="V1266" s="90" t="s">
        <v>356</v>
      </c>
      <c r="W1266" s="248" t="s">
        <v>1702</v>
      </c>
      <c r="X1266" s="249"/>
      <c r="Y1266" s="248"/>
      <c r="Z1266" s="201" t="s">
        <v>339</v>
      </c>
      <c r="AA1266" s="90" t="s">
        <v>356</v>
      </c>
      <c r="AB1266" s="248" t="s">
        <v>422</v>
      </c>
      <c r="AC1266" s="249"/>
      <c r="AD1266" s="248"/>
    </row>
    <row r="1267" spans="1:30" ht="105.6">
      <c r="A1267" s="472"/>
      <c r="B1267" s="291" t="s">
        <v>77</v>
      </c>
      <c r="C1267" s="196" t="s">
        <v>6442</v>
      </c>
      <c r="D1267" s="196" t="s">
        <v>6436</v>
      </c>
      <c r="E1267" s="196" t="s">
        <v>901</v>
      </c>
      <c r="F1267" s="196" t="s">
        <v>6443</v>
      </c>
      <c r="G1267" s="197" t="s">
        <v>6444</v>
      </c>
      <c r="H1267" s="198" t="s">
        <v>4</v>
      </c>
      <c r="I1267" s="213"/>
      <c r="J1267" s="270"/>
      <c r="K1267" s="201" t="s">
        <v>1558</v>
      </c>
      <c r="L1267" s="90" t="s">
        <v>356</v>
      </c>
      <c r="M1267" s="202" t="s">
        <v>439</v>
      </c>
      <c r="N1267" s="203"/>
      <c r="O1267" s="202"/>
      <c r="P1267" s="201" t="s">
        <v>907</v>
      </c>
      <c r="Q1267" s="90" t="s">
        <v>356</v>
      </c>
      <c r="R1267" s="202" t="s">
        <v>439</v>
      </c>
      <c r="S1267" s="203"/>
      <c r="T1267" s="202"/>
      <c r="U1267" s="201" t="s">
        <v>908</v>
      </c>
      <c r="V1267" s="90" t="s">
        <v>356</v>
      </c>
      <c r="W1267" s="248" t="s">
        <v>1702</v>
      </c>
      <c r="X1267" s="249"/>
      <c r="Y1267" s="248"/>
      <c r="Z1267" s="201" t="s">
        <v>339</v>
      </c>
      <c r="AA1267" s="90" t="s">
        <v>356</v>
      </c>
      <c r="AB1267" s="248" t="s">
        <v>422</v>
      </c>
      <c r="AC1267" s="249"/>
      <c r="AD1267" s="248"/>
    </row>
    <row r="1268" spans="1:30" ht="264">
      <c r="A1268" s="472"/>
      <c r="B1268" s="291" t="s">
        <v>77</v>
      </c>
      <c r="C1268" s="196" t="s">
        <v>6445</v>
      </c>
      <c r="D1268" s="196" t="s">
        <v>6446</v>
      </c>
      <c r="E1268" s="196" t="s">
        <v>6447</v>
      </c>
      <c r="F1268" s="196" t="s">
        <v>6448</v>
      </c>
      <c r="G1268" s="197" t="s">
        <v>6430</v>
      </c>
      <c r="H1268" s="198" t="s">
        <v>4</v>
      </c>
      <c r="I1268" s="213"/>
      <c r="J1268" s="213"/>
      <c r="K1268" s="201" t="s">
        <v>1558</v>
      </c>
      <c r="L1268" s="90" t="s">
        <v>357</v>
      </c>
      <c r="M1268" s="202" t="s">
        <v>439</v>
      </c>
      <c r="N1268" s="177" t="s">
        <v>6449</v>
      </c>
      <c r="O1268" s="202"/>
      <c r="P1268" s="201" t="s">
        <v>907</v>
      </c>
      <c r="Q1268" s="90" t="s">
        <v>357</v>
      </c>
      <c r="R1268" s="202" t="s">
        <v>439</v>
      </c>
      <c r="S1268" s="177" t="s">
        <v>6450</v>
      </c>
      <c r="T1268" s="202"/>
      <c r="U1268" s="201" t="s">
        <v>908</v>
      </c>
      <c r="V1268" s="90" t="s">
        <v>356</v>
      </c>
      <c r="W1268" s="248" t="s">
        <v>1702</v>
      </c>
      <c r="X1268" s="400"/>
      <c r="Y1268" s="248"/>
      <c r="Z1268" s="201" t="s">
        <v>339</v>
      </c>
      <c r="AA1268" s="90" t="s">
        <v>356</v>
      </c>
      <c r="AB1268" s="248" t="s">
        <v>422</v>
      </c>
      <c r="AC1268" s="400"/>
      <c r="AD1268" s="248"/>
    </row>
    <row r="1269" spans="1:30" ht="264">
      <c r="A1269" s="472"/>
      <c r="B1269" s="291" t="s">
        <v>77</v>
      </c>
      <c r="C1269" s="196" t="s">
        <v>6451</v>
      </c>
      <c r="D1269" s="196" t="s">
        <v>6452</v>
      </c>
      <c r="E1269" s="196" t="s">
        <v>901</v>
      </c>
      <c r="F1269" s="196" t="s">
        <v>6453</v>
      </c>
      <c r="G1269" s="197" t="s">
        <v>6454</v>
      </c>
      <c r="H1269" s="198" t="s">
        <v>222</v>
      </c>
      <c r="I1269" s="213"/>
      <c r="J1269" s="270"/>
      <c r="K1269" s="201" t="s">
        <v>1558</v>
      </c>
      <c r="L1269" s="90" t="s">
        <v>357</v>
      </c>
      <c r="M1269" s="202" t="s">
        <v>439</v>
      </c>
      <c r="N1269" s="177" t="s">
        <v>6449</v>
      </c>
      <c r="O1269" s="202"/>
      <c r="P1269" s="201" t="s">
        <v>907</v>
      </c>
      <c r="Q1269" s="90" t="s">
        <v>357</v>
      </c>
      <c r="R1269" s="202" t="s">
        <v>439</v>
      </c>
      <c r="S1269" s="359" t="s">
        <v>6455</v>
      </c>
      <c r="T1269" s="202"/>
      <c r="U1269" s="201" t="s">
        <v>908</v>
      </c>
      <c r="V1269" s="90" t="s">
        <v>356</v>
      </c>
      <c r="W1269" s="248" t="s">
        <v>1702</v>
      </c>
      <c r="X1269" s="401"/>
      <c r="Y1269" s="248"/>
      <c r="Z1269" s="201" t="s">
        <v>339</v>
      </c>
      <c r="AA1269" s="90" t="s">
        <v>356</v>
      </c>
      <c r="AB1269" s="248" t="s">
        <v>422</v>
      </c>
      <c r="AC1269" s="401"/>
      <c r="AD1269" s="248"/>
    </row>
    <row r="1270" spans="1:30" ht="264">
      <c r="A1270" s="472"/>
      <c r="B1270" s="291" t="s">
        <v>77</v>
      </c>
      <c r="C1270" s="196" t="s">
        <v>6456</v>
      </c>
      <c r="D1270" s="196" t="s">
        <v>6457</v>
      </c>
      <c r="E1270" s="196" t="s">
        <v>901</v>
      </c>
      <c r="F1270" s="196" t="s">
        <v>6458</v>
      </c>
      <c r="G1270" s="197" t="s">
        <v>6459</v>
      </c>
      <c r="H1270" s="198" t="s">
        <v>4</v>
      </c>
      <c r="I1270" s="213"/>
      <c r="J1270" s="270"/>
      <c r="K1270" s="201" t="s">
        <v>1558</v>
      </c>
      <c r="L1270" s="90" t="s">
        <v>357</v>
      </c>
      <c r="M1270" s="202" t="s">
        <v>439</v>
      </c>
      <c r="N1270" s="177" t="s">
        <v>6449</v>
      </c>
      <c r="O1270" s="202"/>
      <c r="P1270" s="201" t="s">
        <v>907</v>
      </c>
      <c r="Q1270" s="90" t="s">
        <v>357</v>
      </c>
      <c r="R1270" s="202" t="s">
        <v>439</v>
      </c>
      <c r="S1270" s="359" t="s">
        <v>6455</v>
      </c>
      <c r="T1270" s="202"/>
      <c r="U1270" s="201" t="s">
        <v>908</v>
      </c>
      <c r="V1270" s="90" t="s">
        <v>356</v>
      </c>
      <c r="W1270" s="248" t="s">
        <v>1702</v>
      </c>
      <c r="X1270" s="401"/>
      <c r="Y1270" s="248"/>
      <c r="Z1270" s="201" t="s">
        <v>339</v>
      </c>
      <c r="AA1270" s="90" t="s">
        <v>356</v>
      </c>
      <c r="AB1270" s="248" t="s">
        <v>422</v>
      </c>
      <c r="AC1270" s="401"/>
      <c r="AD1270" s="248"/>
    </row>
    <row r="1271" spans="1:30" ht="264">
      <c r="A1271" s="472"/>
      <c r="B1271" s="291" t="s">
        <v>77</v>
      </c>
      <c r="C1271" s="196" t="s">
        <v>6460</v>
      </c>
      <c r="D1271" s="196" t="s">
        <v>6457</v>
      </c>
      <c r="E1271" s="196" t="s">
        <v>901</v>
      </c>
      <c r="F1271" s="196" t="s">
        <v>6461</v>
      </c>
      <c r="G1271" s="197" t="s">
        <v>6462</v>
      </c>
      <c r="H1271" s="198" t="s">
        <v>4</v>
      </c>
      <c r="I1271" s="213"/>
      <c r="J1271" s="213"/>
      <c r="K1271" s="201" t="s">
        <v>1558</v>
      </c>
      <c r="L1271" s="90" t="s">
        <v>357</v>
      </c>
      <c r="M1271" s="202" t="s">
        <v>439</v>
      </c>
      <c r="N1271" s="177" t="s">
        <v>6449</v>
      </c>
      <c r="O1271" s="202"/>
      <c r="P1271" s="201" t="s">
        <v>907</v>
      </c>
      <c r="Q1271" s="90" t="s">
        <v>357</v>
      </c>
      <c r="R1271" s="202" t="s">
        <v>439</v>
      </c>
      <c r="S1271" s="359" t="s">
        <v>6455</v>
      </c>
      <c r="T1271" s="202"/>
      <c r="U1271" s="201" t="s">
        <v>908</v>
      </c>
      <c r="V1271" s="90" t="s">
        <v>356</v>
      </c>
      <c r="W1271" s="248" t="s">
        <v>1702</v>
      </c>
      <c r="X1271" s="401"/>
      <c r="Y1271" s="248"/>
      <c r="Z1271" s="201" t="s">
        <v>339</v>
      </c>
      <c r="AA1271" s="90" t="s">
        <v>356</v>
      </c>
      <c r="AB1271" s="248" t="s">
        <v>422</v>
      </c>
      <c r="AC1271" s="401"/>
      <c r="AD1271" s="248"/>
    </row>
    <row r="1272" spans="1:30" ht="39.6">
      <c r="A1272" s="472"/>
      <c r="B1272" s="291" t="s">
        <v>77</v>
      </c>
      <c r="C1272" s="196" t="s">
        <v>6463</v>
      </c>
      <c r="D1272" s="196" t="s">
        <v>6464</v>
      </c>
      <c r="E1272" s="196" t="s">
        <v>4839</v>
      </c>
      <c r="F1272" s="196" t="s">
        <v>6465</v>
      </c>
      <c r="G1272" s="197" t="s">
        <v>6466</v>
      </c>
      <c r="H1272" s="198" t="s">
        <v>5</v>
      </c>
      <c r="I1272" s="213"/>
      <c r="J1272" s="213"/>
      <c r="K1272" s="201" t="s">
        <v>1558</v>
      </c>
      <c r="L1272" s="90" t="s">
        <v>356</v>
      </c>
      <c r="M1272" s="202" t="s">
        <v>439</v>
      </c>
      <c r="N1272" s="203"/>
      <c r="O1272" s="202"/>
      <c r="P1272" s="201" t="s">
        <v>907</v>
      </c>
      <c r="Q1272" s="90" t="s">
        <v>356</v>
      </c>
      <c r="R1272" s="202" t="s">
        <v>439</v>
      </c>
      <c r="S1272" s="203"/>
      <c r="T1272" s="202"/>
      <c r="U1272" s="201" t="s">
        <v>908</v>
      </c>
      <c r="V1272" s="90" t="s">
        <v>356</v>
      </c>
      <c r="W1272" s="248" t="s">
        <v>1702</v>
      </c>
      <c r="X1272" s="249"/>
      <c r="Y1272" s="248"/>
      <c r="Z1272" s="201" t="s">
        <v>339</v>
      </c>
      <c r="AA1272" s="90" t="s">
        <v>356</v>
      </c>
      <c r="AB1272" s="248" t="s">
        <v>422</v>
      </c>
      <c r="AC1272" s="249"/>
      <c r="AD1272" s="248"/>
    </row>
    <row r="1273" spans="1:30" ht="52.9">
      <c r="A1273" s="472"/>
      <c r="B1273" s="291" t="s">
        <v>77</v>
      </c>
      <c r="C1273" s="196" t="s">
        <v>6467</v>
      </c>
      <c r="D1273" s="196" t="s">
        <v>6468</v>
      </c>
      <c r="E1273" s="196" t="s">
        <v>6469</v>
      </c>
      <c r="F1273" s="196" t="s">
        <v>6470</v>
      </c>
      <c r="G1273" s="197" t="s">
        <v>6471</v>
      </c>
      <c r="H1273" s="198" t="s">
        <v>5</v>
      </c>
      <c r="I1273" s="213"/>
      <c r="J1273" s="213"/>
      <c r="K1273" s="201" t="s">
        <v>1558</v>
      </c>
      <c r="L1273" s="90" t="s">
        <v>356</v>
      </c>
      <c r="M1273" s="202" t="s">
        <v>439</v>
      </c>
      <c r="N1273" s="203"/>
      <c r="O1273" s="202"/>
      <c r="P1273" s="201" t="s">
        <v>907</v>
      </c>
      <c r="Q1273" s="90" t="s">
        <v>356</v>
      </c>
      <c r="R1273" s="202" t="s">
        <v>439</v>
      </c>
      <c r="S1273" s="203"/>
      <c r="T1273" s="202"/>
      <c r="U1273" s="201" t="s">
        <v>908</v>
      </c>
      <c r="V1273" s="90" t="s">
        <v>356</v>
      </c>
      <c r="W1273" s="248" t="s">
        <v>1702</v>
      </c>
      <c r="X1273" s="249"/>
      <c r="Y1273" s="248"/>
      <c r="Z1273" s="201" t="s">
        <v>339</v>
      </c>
      <c r="AA1273" s="90" t="s">
        <v>356</v>
      </c>
      <c r="AB1273" s="248" t="s">
        <v>422</v>
      </c>
      <c r="AC1273" s="249"/>
      <c r="AD1273" s="248"/>
    </row>
    <row r="1274" spans="1:30" ht="52.9">
      <c r="A1274" s="472"/>
      <c r="B1274" s="291" t="s">
        <v>77</v>
      </c>
      <c r="C1274" s="196" t="s">
        <v>6472</v>
      </c>
      <c r="D1274" s="196" t="s">
        <v>6473</v>
      </c>
      <c r="E1274" s="196" t="s">
        <v>6474</v>
      </c>
      <c r="F1274" s="196" t="s">
        <v>6475</v>
      </c>
      <c r="G1274" s="197" t="s">
        <v>6476</v>
      </c>
      <c r="H1274" s="198" t="s">
        <v>3</v>
      </c>
      <c r="I1274" s="213"/>
      <c r="J1274" s="213"/>
      <c r="K1274" s="201" t="s">
        <v>1558</v>
      </c>
      <c r="L1274" s="90" t="s">
        <v>356</v>
      </c>
      <c r="M1274" s="202" t="s">
        <v>439</v>
      </c>
      <c r="N1274" s="203"/>
      <c r="O1274" s="202"/>
      <c r="P1274" s="201" t="s">
        <v>907</v>
      </c>
      <c r="Q1274" s="90" t="s">
        <v>356</v>
      </c>
      <c r="R1274" s="202" t="s">
        <v>439</v>
      </c>
      <c r="S1274" s="203"/>
      <c r="T1274" s="202"/>
      <c r="U1274" s="201" t="s">
        <v>908</v>
      </c>
      <c r="V1274" s="90" t="s">
        <v>356</v>
      </c>
      <c r="W1274" s="248" t="s">
        <v>1702</v>
      </c>
      <c r="X1274" s="249"/>
      <c r="Y1274" s="248"/>
      <c r="Z1274" s="201" t="s">
        <v>339</v>
      </c>
      <c r="AA1274" s="90" t="s">
        <v>356</v>
      </c>
      <c r="AB1274" s="248" t="s">
        <v>422</v>
      </c>
      <c r="AC1274" s="249"/>
      <c r="AD1274" s="248"/>
    </row>
    <row r="1275" spans="1:30" ht="52.9">
      <c r="A1275" s="472"/>
      <c r="B1275" s="291" t="s">
        <v>77</v>
      </c>
      <c r="C1275" s="196" t="s">
        <v>6477</v>
      </c>
      <c r="D1275" s="196" t="s">
        <v>6478</v>
      </c>
      <c r="E1275" s="196" t="s">
        <v>6479</v>
      </c>
      <c r="F1275" s="196" t="s">
        <v>6480</v>
      </c>
      <c r="G1275" s="197" t="s">
        <v>6481</v>
      </c>
      <c r="H1275" s="198" t="s">
        <v>5</v>
      </c>
      <c r="I1275" s="213"/>
      <c r="J1275" s="213"/>
      <c r="K1275" s="201" t="s">
        <v>1558</v>
      </c>
      <c r="L1275" s="90" t="s">
        <v>356</v>
      </c>
      <c r="M1275" s="202" t="s">
        <v>439</v>
      </c>
      <c r="N1275" s="203"/>
      <c r="O1275" s="202"/>
      <c r="P1275" s="201" t="s">
        <v>907</v>
      </c>
      <c r="Q1275" s="90" t="s">
        <v>356</v>
      </c>
      <c r="R1275" s="202" t="s">
        <v>439</v>
      </c>
      <c r="S1275" s="203"/>
      <c r="T1275" s="202"/>
      <c r="U1275" s="201"/>
      <c r="V1275" s="90"/>
      <c r="W1275" s="248"/>
      <c r="X1275" s="249"/>
      <c r="Y1275" s="248"/>
      <c r="Z1275" s="201"/>
      <c r="AA1275" s="90"/>
      <c r="AB1275" s="248"/>
      <c r="AC1275" s="249"/>
      <c r="AD1275" s="248"/>
    </row>
    <row r="1276" spans="1:30" ht="52.9">
      <c r="A1276" s="472"/>
      <c r="B1276" s="291" t="s">
        <v>77</v>
      </c>
      <c r="C1276" s="196" t="s">
        <v>6482</v>
      </c>
      <c r="D1276" s="196" t="s">
        <v>6483</v>
      </c>
      <c r="E1276" s="196" t="s">
        <v>6484</v>
      </c>
      <c r="F1276" s="196" t="s">
        <v>6485</v>
      </c>
      <c r="G1276" s="197" t="s">
        <v>6486</v>
      </c>
      <c r="H1276" s="198" t="s">
        <v>6</v>
      </c>
      <c r="I1276" s="213"/>
      <c r="J1276" s="213"/>
      <c r="K1276" s="201" t="s">
        <v>1558</v>
      </c>
      <c r="L1276" s="90" t="s">
        <v>356</v>
      </c>
      <c r="M1276" s="202" t="s">
        <v>439</v>
      </c>
      <c r="N1276" s="203"/>
      <c r="O1276" s="202"/>
      <c r="P1276" s="201" t="s">
        <v>907</v>
      </c>
      <c r="Q1276" s="90" t="s">
        <v>356</v>
      </c>
      <c r="R1276" s="202" t="s">
        <v>439</v>
      </c>
      <c r="S1276" s="203"/>
      <c r="T1276" s="202"/>
      <c r="U1276" s="201"/>
      <c r="V1276" s="90"/>
      <c r="W1276" s="248"/>
      <c r="X1276" s="249"/>
      <c r="Y1276" s="248"/>
      <c r="Z1276" s="201"/>
      <c r="AA1276" s="90"/>
      <c r="AB1276" s="248"/>
      <c r="AC1276" s="249"/>
      <c r="AD1276" s="248"/>
    </row>
    <row r="1277" spans="1:30" ht="39.6">
      <c r="A1277" s="472"/>
      <c r="B1277" s="291" t="s">
        <v>77</v>
      </c>
      <c r="C1277" s="196" t="s">
        <v>6487</v>
      </c>
      <c r="D1277" s="196" t="s">
        <v>6488</v>
      </c>
      <c r="E1277" s="196" t="s">
        <v>6489</v>
      </c>
      <c r="F1277" s="196" t="s">
        <v>6490</v>
      </c>
      <c r="G1277" s="197" t="s">
        <v>6491</v>
      </c>
      <c r="H1277" s="198" t="s">
        <v>6</v>
      </c>
      <c r="I1277" s="213"/>
      <c r="J1277" s="213"/>
      <c r="K1277" s="201" t="s">
        <v>1558</v>
      </c>
      <c r="L1277" s="90" t="s">
        <v>356</v>
      </c>
      <c r="M1277" s="202" t="s">
        <v>439</v>
      </c>
      <c r="N1277" s="203"/>
      <c r="O1277" s="202"/>
      <c r="P1277" s="201" t="s">
        <v>907</v>
      </c>
      <c r="Q1277" s="90" t="s">
        <v>356</v>
      </c>
      <c r="R1277" s="202" t="s">
        <v>439</v>
      </c>
      <c r="S1277" s="203"/>
      <c r="T1277" s="202"/>
      <c r="U1277" s="201"/>
      <c r="V1277" s="90"/>
      <c r="W1277" s="248"/>
      <c r="X1277" s="249"/>
      <c r="Y1277" s="248"/>
      <c r="Z1277" s="201"/>
      <c r="AA1277" s="90"/>
      <c r="AB1277" s="248"/>
      <c r="AC1277" s="249"/>
      <c r="AD1277" s="248"/>
    </row>
    <row r="1278" spans="1:30" ht="79.150000000000006">
      <c r="A1278" s="472"/>
      <c r="B1278" s="291" t="s">
        <v>77</v>
      </c>
      <c r="C1278" s="196" t="s">
        <v>6492</v>
      </c>
      <c r="D1278" s="196" t="s">
        <v>6493</v>
      </c>
      <c r="E1278" s="196" t="s">
        <v>6494</v>
      </c>
      <c r="F1278" s="196" t="s">
        <v>6495</v>
      </c>
      <c r="G1278" s="197" t="s">
        <v>6496</v>
      </c>
      <c r="H1278" s="198" t="s">
        <v>5</v>
      </c>
      <c r="I1278" s="213"/>
      <c r="J1278" s="213"/>
      <c r="K1278" s="201" t="s">
        <v>1558</v>
      </c>
      <c r="L1278" s="90" t="s">
        <v>356</v>
      </c>
      <c r="M1278" s="202" t="s">
        <v>439</v>
      </c>
      <c r="N1278" s="203"/>
      <c r="O1278" s="202"/>
      <c r="P1278" s="201" t="s">
        <v>907</v>
      </c>
      <c r="Q1278" s="90" t="s">
        <v>356</v>
      </c>
      <c r="R1278" s="202" t="s">
        <v>439</v>
      </c>
      <c r="S1278" s="203"/>
      <c r="T1278" s="202"/>
      <c r="U1278" s="201" t="s">
        <v>908</v>
      </c>
      <c r="V1278" s="90" t="s">
        <v>356</v>
      </c>
      <c r="W1278" s="248" t="s">
        <v>1702</v>
      </c>
      <c r="X1278" s="249"/>
      <c r="Y1278" s="248"/>
      <c r="Z1278" s="201" t="s">
        <v>339</v>
      </c>
      <c r="AA1278" s="90" t="s">
        <v>356</v>
      </c>
      <c r="AB1278" s="248" t="s">
        <v>422</v>
      </c>
      <c r="AC1278" s="249"/>
      <c r="AD1278" s="248"/>
    </row>
    <row r="1279" spans="1:30" ht="79.150000000000006">
      <c r="A1279" s="472"/>
      <c r="B1279" s="291" t="s">
        <v>77</v>
      </c>
      <c r="C1279" s="196" t="s">
        <v>6497</v>
      </c>
      <c r="D1279" s="196" t="s">
        <v>6498</v>
      </c>
      <c r="E1279" s="196" t="s">
        <v>4884</v>
      </c>
      <c r="F1279" s="196" t="s">
        <v>6499</v>
      </c>
      <c r="G1279" s="197" t="s">
        <v>6500</v>
      </c>
      <c r="H1279" s="198" t="s">
        <v>4</v>
      </c>
      <c r="I1279" s="213"/>
      <c r="J1279" s="213"/>
      <c r="K1279" s="201" t="s">
        <v>1558</v>
      </c>
      <c r="L1279" s="90" t="s">
        <v>356</v>
      </c>
      <c r="M1279" s="202" t="s">
        <v>439</v>
      </c>
      <c r="N1279" s="203"/>
      <c r="O1279" s="202"/>
      <c r="P1279" s="201" t="s">
        <v>907</v>
      </c>
      <c r="Q1279" s="90" t="s">
        <v>356</v>
      </c>
      <c r="R1279" s="202" t="s">
        <v>439</v>
      </c>
      <c r="S1279" s="203"/>
      <c r="T1279" s="202"/>
      <c r="U1279" s="201" t="s">
        <v>908</v>
      </c>
      <c r="V1279" s="90" t="s">
        <v>356</v>
      </c>
      <c r="W1279" s="248" t="s">
        <v>1702</v>
      </c>
      <c r="X1279" s="249"/>
      <c r="Y1279" s="248"/>
      <c r="Z1279" s="201" t="s">
        <v>339</v>
      </c>
      <c r="AA1279" s="90" t="s">
        <v>356</v>
      </c>
      <c r="AB1279" s="248" t="s">
        <v>422</v>
      </c>
      <c r="AC1279" s="249"/>
      <c r="AD1279" s="248"/>
    </row>
    <row r="1280" spans="1:30" ht="79.150000000000006">
      <c r="A1280" s="472"/>
      <c r="B1280" s="291" t="s">
        <v>77</v>
      </c>
      <c r="C1280" s="196" t="s">
        <v>6501</v>
      </c>
      <c r="D1280" s="196" t="s">
        <v>6502</v>
      </c>
      <c r="E1280" s="196" t="s">
        <v>4894</v>
      </c>
      <c r="F1280" s="196" t="s">
        <v>6503</v>
      </c>
      <c r="G1280" s="197" t="s">
        <v>6504</v>
      </c>
      <c r="H1280" s="198" t="s">
        <v>5</v>
      </c>
      <c r="I1280" s="213"/>
      <c r="J1280" s="213"/>
      <c r="K1280" s="201" t="s">
        <v>1558</v>
      </c>
      <c r="L1280" s="90" t="s">
        <v>356</v>
      </c>
      <c r="M1280" s="202" t="s">
        <v>439</v>
      </c>
      <c r="N1280" s="203"/>
      <c r="O1280" s="202"/>
      <c r="P1280" s="201" t="s">
        <v>907</v>
      </c>
      <c r="Q1280" s="90" t="s">
        <v>356</v>
      </c>
      <c r="R1280" s="202" t="s">
        <v>439</v>
      </c>
      <c r="S1280" s="203"/>
      <c r="T1280" s="202"/>
      <c r="U1280" s="201"/>
      <c r="V1280" s="90"/>
      <c r="W1280" s="248"/>
      <c r="X1280" s="249"/>
      <c r="Y1280" s="248"/>
      <c r="Z1280" s="201"/>
      <c r="AA1280" s="90"/>
      <c r="AB1280" s="248"/>
      <c r="AC1280" s="249"/>
      <c r="AD1280" s="248"/>
    </row>
    <row r="1281" spans="1:30" ht="79.150000000000006">
      <c r="A1281" s="472"/>
      <c r="B1281" s="291" t="s">
        <v>77</v>
      </c>
      <c r="C1281" s="196" t="s">
        <v>6505</v>
      </c>
      <c r="D1281" s="196" t="s">
        <v>6506</v>
      </c>
      <c r="E1281" s="196" t="s">
        <v>4899</v>
      </c>
      <c r="F1281" s="196" t="s">
        <v>6507</v>
      </c>
      <c r="G1281" s="197" t="s">
        <v>6508</v>
      </c>
      <c r="H1281" s="198" t="s">
        <v>6</v>
      </c>
      <c r="I1281" s="213"/>
      <c r="J1281" s="213"/>
      <c r="K1281" s="201" t="s">
        <v>1558</v>
      </c>
      <c r="L1281" s="90" t="s">
        <v>356</v>
      </c>
      <c r="M1281" s="202" t="s">
        <v>439</v>
      </c>
      <c r="N1281" s="203"/>
      <c r="O1281" s="202"/>
      <c r="P1281" s="201" t="s">
        <v>907</v>
      </c>
      <c r="Q1281" s="90" t="s">
        <v>356</v>
      </c>
      <c r="R1281" s="202" t="s">
        <v>439</v>
      </c>
      <c r="S1281" s="203"/>
      <c r="T1281" s="202"/>
      <c r="U1281" s="201"/>
      <c r="V1281" s="90"/>
      <c r="W1281" s="248"/>
      <c r="X1281" s="249"/>
      <c r="Y1281" s="248"/>
      <c r="Z1281" s="201"/>
      <c r="AA1281" s="90"/>
      <c r="AB1281" s="248"/>
      <c r="AC1281" s="249"/>
      <c r="AD1281" s="248"/>
    </row>
    <row r="1282" spans="1:30" ht="66">
      <c r="A1282" s="472"/>
      <c r="B1282" s="291" t="s">
        <v>77</v>
      </c>
      <c r="C1282" s="196" t="s">
        <v>6509</v>
      </c>
      <c r="D1282" s="196" t="s">
        <v>6510</v>
      </c>
      <c r="E1282" s="196" t="s">
        <v>6511</v>
      </c>
      <c r="F1282" s="196" t="s">
        <v>6512</v>
      </c>
      <c r="G1282" s="197" t="s">
        <v>6513</v>
      </c>
      <c r="H1282" s="198" t="s">
        <v>7</v>
      </c>
      <c r="I1282" s="213"/>
      <c r="J1282" s="213"/>
      <c r="K1282" s="201" t="s">
        <v>1558</v>
      </c>
      <c r="L1282" s="90" t="s">
        <v>356</v>
      </c>
      <c r="M1282" s="202" t="s">
        <v>439</v>
      </c>
      <c r="N1282" s="203"/>
      <c r="O1282" s="202"/>
      <c r="P1282" s="201" t="s">
        <v>907</v>
      </c>
      <c r="Q1282" s="90" t="s">
        <v>356</v>
      </c>
      <c r="R1282" s="202" t="s">
        <v>439</v>
      </c>
      <c r="S1282" s="203"/>
      <c r="T1282" s="202"/>
      <c r="U1282" s="201"/>
      <c r="V1282" s="90"/>
      <c r="W1282" s="248"/>
      <c r="X1282" s="249"/>
      <c r="Y1282" s="248"/>
      <c r="Z1282" s="201"/>
      <c r="AA1282" s="90"/>
      <c r="AB1282" s="248"/>
      <c r="AC1282" s="249"/>
      <c r="AD1282" s="248"/>
    </row>
    <row r="1283" spans="1:30" ht="52.9">
      <c r="A1283" s="472"/>
      <c r="B1283" s="291" t="s">
        <v>77</v>
      </c>
      <c r="C1283" s="196" t="s">
        <v>6514</v>
      </c>
      <c r="D1283" s="196" t="s">
        <v>6515</v>
      </c>
      <c r="E1283" s="196" t="s">
        <v>6516</v>
      </c>
      <c r="F1283" s="196" t="s">
        <v>6517</v>
      </c>
      <c r="G1283" s="197" t="s">
        <v>6518</v>
      </c>
      <c r="H1283" s="198" t="s">
        <v>5</v>
      </c>
      <c r="I1283" s="213"/>
      <c r="J1283" s="213"/>
      <c r="K1283" s="201" t="s">
        <v>1558</v>
      </c>
      <c r="L1283" s="90" t="s">
        <v>356</v>
      </c>
      <c r="M1283" s="202" t="s">
        <v>439</v>
      </c>
      <c r="N1283" s="203"/>
      <c r="O1283" s="202"/>
      <c r="P1283" s="201" t="s">
        <v>907</v>
      </c>
      <c r="Q1283" s="90" t="s">
        <v>356</v>
      </c>
      <c r="R1283" s="202" t="s">
        <v>439</v>
      </c>
      <c r="S1283" s="203"/>
      <c r="T1283" s="202"/>
      <c r="U1283" s="201" t="s">
        <v>908</v>
      </c>
      <c r="V1283" s="90" t="s">
        <v>356</v>
      </c>
      <c r="W1283" s="248" t="s">
        <v>1702</v>
      </c>
      <c r="X1283" s="249"/>
      <c r="Y1283" s="248"/>
      <c r="Z1283" s="201" t="s">
        <v>339</v>
      </c>
      <c r="AA1283" s="90" t="s">
        <v>356</v>
      </c>
      <c r="AB1283" s="248" t="s">
        <v>422</v>
      </c>
      <c r="AC1283" s="249"/>
      <c r="AD1283" s="248"/>
    </row>
    <row r="1284" spans="1:30" ht="264">
      <c r="A1284" s="472"/>
      <c r="B1284" s="320" t="s">
        <v>6519</v>
      </c>
      <c r="C1284" s="196" t="s">
        <v>6520</v>
      </c>
      <c r="D1284" s="202" t="s">
        <v>6521</v>
      </c>
      <c r="E1284" s="196" t="s">
        <v>1705</v>
      </c>
      <c r="F1284" s="196" t="s">
        <v>6522</v>
      </c>
      <c r="G1284" s="259" t="s">
        <v>6523</v>
      </c>
      <c r="H1284" s="198" t="s">
        <v>4</v>
      </c>
      <c r="I1284" s="321"/>
      <c r="J1284" s="321"/>
      <c r="K1284" s="201" t="s">
        <v>1558</v>
      </c>
      <c r="L1284" s="90" t="s">
        <v>4374</v>
      </c>
      <c r="M1284" s="202" t="s">
        <v>439</v>
      </c>
      <c r="N1284" s="177" t="s">
        <v>6449</v>
      </c>
      <c r="O1284" s="202"/>
      <c r="P1284" s="201" t="s">
        <v>907</v>
      </c>
      <c r="Q1284" s="90" t="s">
        <v>356</v>
      </c>
      <c r="R1284" s="202" t="s">
        <v>439</v>
      </c>
      <c r="S1284" s="177"/>
      <c r="T1284" s="202"/>
      <c r="U1284" s="201" t="s">
        <v>908</v>
      </c>
      <c r="V1284" s="90" t="s">
        <v>356</v>
      </c>
      <c r="W1284" s="248" t="s">
        <v>1702</v>
      </c>
      <c r="X1284" s="400"/>
      <c r="Y1284" s="248"/>
      <c r="Z1284" s="201" t="s">
        <v>339</v>
      </c>
      <c r="AA1284" s="90" t="s">
        <v>356</v>
      </c>
      <c r="AB1284" s="248" t="s">
        <v>422</v>
      </c>
      <c r="AC1284" s="400"/>
      <c r="AD1284" s="248"/>
    </row>
    <row r="1285" spans="1:30" ht="303.60000000000002">
      <c r="A1285" s="472"/>
      <c r="B1285" s="320" t="s">
        <v>6519</v>
      </c>
      <c r="C1285" s="196" t="s">
        <v>6524</v>
      </c>
      <c r="D1285" s="203" t="s">
        <v>6525</v>
      </c>
      <c r="E1285" s="196" t="s">
        <v>901</v>
      </c>
      <c r="F1285" s="196" t="s">
        <v>6526</v>
      </c>
      <c r="G1285" s="259" t="s">
        <v>6527</v>
      </c>
      <c r="H1285" s="198" t="s">
        <v>4</v>
      </c>
      <c r="I1285" s="321"/>
      <c r="J1285" s="321"/>
      <c r="K1285" s="201" t="s">
        <v>1558</v>
      </c>
      <c r="L1285" s="90" t="s">
        <v>357</v>
      </c>
      <c r="M1285" s="202" t="s">
        <v>439</v>
      </c>
      <c r="N1285" s="177" t="s">
        <v>6449</v>
      </c>
      <c r="O1285" s="202"/>
      <c r="P1285" s="201" t="s">
        <v>1751</v>
      </c>
      <c r="Q1285" s="90" t="s">
        <v>357</v>
      </c>
      <c r="R1285" s="202" t="s">
        <v>439</v>
      </c>
      <c r="S1285" s="177" t="s">
        <v>6528</v>
      </c>
      <c r="T1285" s="202"/>
      <c r="U1285" s="201" t="s">
        <v>908</v>
      </c>
      <c r="V1285" s="90" t="s">
        <v>356</v>
      </c>
      <c r="W1285" s="248" t="s">
        <v>1702</v>
      </c>
      <c r="X1285" s="400"/>
      <c r="Y1285" s="248"/>
      <c r="Z1285" s="201" t="s">
        <v>339</v>
      </c>
      <c r="AA1285" s="90" t="s">
        <v>356</v>
      </c>
      <c r="AB1285" s="248" t="s">
        <v>422</v>
      </c>
      <c r="AC1285" s="400"/>
      <c r="AD1285" s="248"/>
    </row>
    <row r="1286" spans="1:30" ht="290.45">
      <c r="A1286" s="472"/>
      <c r="B1286" s="320" t="s">
        <v>6519</v>
      </c>
      <c r="C1286" s="196" t="s">
        <v>6529</v>
      </c>
      <c r="D1286" s="203" t="s">
        <v>6530</v>
      </c>
      <c r="E1286" s="196" t="s">
        <v>901</v>
      </c>
      <c r="F1286" s="196" t="s">
        <v>6531</v>
      </c>
      <c r="G1286" s="259" t="s">
        <v>6527</v>
      </c>
      <c r="H1286" s="198" t="s">
        <v>4</v>
      </c>
      <c r="I1286" s="321"/>
      <c r="J1286" s="321"/>
      <c r="K1286" s="201" t="s">
        <v>1558</v>
      </c>
      <c r="L1286" s="90" t="s">
        <v>357</v>
      </c>
      <c r="M1286" s="202" t="s">
        <v>439</v>
      </c>
      <c r="N1286" s="177" t="s">
        <v>6449</v>
      </c>
      <c r="O1286" s="202"/>
      <c r="P1286" s="201" t="s">
        <v>907</v>
      </c>
      <c r="Q1286" s="90" t="s">
        <v>357</v>
      </c>
      <c r="R1286" s="202" t="s">
        <v>439</v>
      </c>
      <c r="S1286" s="177" t="s">
        <v>6532</v>
      </c>
      <c r="T1286" s="202"/>
      <c r="U1286" s="201" t="s">
        <v>908</v>
      </c>
      <c r="V1286" s="90" t="s">
        <v>356</v>
      </c>
      <c r="W1286" s="248" t="s">
        <v>1702</v>
      </c>
      <c r="X1286" s="400"/>
      <c r="Y1286" s="248"/>
      <c r="Z1286" s="201" t="s">
        <v>339</v>
      </c>
      <c r="AA1286" s="90" t="s">
        <v>356</v>
      </c>
      <c r="AB1286" s="248" t="s">
        <v>422</v>
      </c>
      <c r="AC1286" s="400"/>
      <c r="AD1286" s="248"/>
    </row>
    <row r="1287" spans="1:30" ht="290.45">
      <c r="A1287" s="472"/>
      <c r="B1287" s="320" t="s">
        <v>6519</v>
      </c>
      <c r="C1287" s="196" t="s">
        <v>6533</v>
      </c>
      <c r="D1287" s="203" t="s">
        <v>6534</v>
      </c>
      <c r="E1287" s="196" t="s">
        <v>901</v>
      </c>
      <c r="F1287" s="196" t="s">
        <v>6535</v>
      </c>
      <c r="G1287" s="259" t="s">
        <v>6527</v>
      </c>
      <c r="H1287" s="198" t="s">
        <v>4</v>
      </c>
      <c r="I1287" s="321"/>
      <c r="J1287" s="321"/>
      <c r="K1287" s="201" t="s">
        <v>1558</v>
      </c>
      <c r="L1287" s="90" t="s">
        <v>357</v>
      </c>
      <c r="M1287" s="202" t="s">
        <v>439</v>
      </c>
      <c r="N1287" s="177" t="s">
        <v>6449</v>
      </c>
      <c r="O1287" s="202"/>
      <c r="P1287" s="201" t="s">
        <v>907</v>
      </c>
      <c r="Q1287" s="90" t="s">
        <v>357</v>
      </c>
      <c r="R1287" s="202" t="s">
        <v>439</v>
      </c>
      <c r="S1287" s="177" t="s">
        <v>6536</v>
      </c>
      <c r="T1287" s="202"/>
      <c r="U1287" s="201" t="s">
        <v>908</v>
      </c>
      <c r="V1287" s="90" t="s">
        <v>357</v>
      </c>
      <c r="W1287" s="248" t="s">
        <v>1702</v>
      </c>
      <c r="X1287" s="177" t="s">
        <v>6537</v>
      </c>
      <c r="Y1287" s="248"/>
      <c r="Z1287" s="201" t="s">
        <v>339</v>
      </c>
      <c r="AA1287" s="90" t="s">
        <v>356</v>
      </c>
      <c r="AB1287" s="248" t="s">
        <v>422</v>
      </c>
      <c r="AC1287" s="177"/>
      <c r="AD1287" s="248"/>
    </row>
    <row r="1288" spans="1:30" ht="290.45">
      <c r="A1288" s="472"/>
      <c r="B1288" s="320" t="s">
        <v>6519</v>
      </c>
      <c r="C1288" s="196" t="s">
        <v>6538</v>
      </c>
      <c r="D1288" s="203" t="s">
        <v>6539</v>
      </c>
      <c r="E1288" s="196" t="s">
        <v>901</v>
      </c>
      <c r="F1288" s="196" t="s">
        <v>6540</v>
      </c>
      <c r="G1288" s="259" t="s">
        <v>6527</v>
      </c>
      <c r="H1288" s="198" t="s">
        <v>4</v>
      </c>
      <c r="I1288" s="321"/>
      <c r="J1288" s="321"/>
      <c r="K1288" s="201" t="s">
        <v>1558</v>
      </c>
      <c r="L1288" s="90" t="s">
        <v>357</v>
      </c>
      <c r="M1288" s="202" t="s">
        <v>439</v>
      </c>
      <c r="N1288" s="177" t="s">
        <v>6449</v>
      </c>
      <c r="O1288" s="202"/>
      <c r="P1288" s="201" t="s">
        <v>907</v>
      </c>
      <c r="Q1288" s="90" t="s">
        <v>357</v>
      </c>
      <c r="R1288" s="202" t="s">
        <v>439</v>
      </c>
      <c r="S1288" s="177" t="s">
        <v>6532</v>
      </c>
      <c r="T1288" s="202"/>
      <c r="U1288" s="201" t="s">
        <v>908</v>
      </c>
      <c r="V1288" s="90" t="s">
        <v>4374</v>
      </c>
      <c r="W1288" s="248" t="s">
        <v>1702</v>
      </c>
      <c r="X1288" s="177" t="s">
        <v>6537</v>
      </c>
      <c r="Y1288" s="248"/>
      <c r="Z1288" s="201" t="s">
        <v>339</v>
      </c>
      <c r="AA1288" s="90" t="s">
        <v>356</v>
      </c>
      <c r="AB1288" s="248" t="s">
        <v>422</v>
      </c>
      <c r="AC1288" s="177"/>
      <c r="AD1288" s="248"/>
    </row>
    <row r="1289" spans="1:30" ht="290.45">
      <c r="A1289" s="472"/>
      <c r="B1289" s="320" t="s">
        <v>6519</v>
      </c>
      <c r="C1289" s="196" t="s">
        <v>6541</v>
      </c>
      <c r="D1289" s="203" t="s">
        <v>6542</v>
      </c>
      <c r="E1289" s="196" t="s">
        <v>901</v>
      </c>
      <c r="F1289" s="196" t="s">
        <v>6543</v>
      </c>
      <c r="G1289" s="259" t="s">
        <v>6527</v>
      </c>
      <c r="H1289" s="198" t="s">
        <v>4</v>
      </c>
      <c r="I1289" s="321"/>
      <c r="J1289" s="321"/>
      <c r="K1289" s="201" t="s">
        <v>1558</v>
      </c>
      <c r="L1289" s="90" t="s">
        <v>357</v>
      </c>
      <c r="M1289" s="202" t="s">
        <v>439</v>
      </c>
      <c r="N1289" s="177" t="s">
        <v>6449</v>
      </c>
      <c r="O1289" s="202"/>
      <c r="P1289" s="201" t="s">
        <v>907</v>
      </c>
      <c r="Q1289" s="90" t="s">
        <v>357</v>
      </c>
      <c r="R1289" s="202" t="s">
        <v>439</v>
      </c>
      <c r="S1289" s="177" t="s">
        <v>6532</v>
      </c>
      <c r="T1289" s="202"/>
      <c r="U1289" s="201" t="s">
        <v>908</v>
      </c>
      <c r="V1289" s="90" t="s">
        <v>4374</v>
      </c>
      <c r="W1289" s="248" t="s">
        <v>1702</v>
      </c>
      <c r="X1289" s="177" t="s">
        <v>6537</v>
      </c>
      <c r="Y1289" s="248"/>
      <c r="Z1289" s="201" t="s">
        <v>339</v>
      </c>
      <c r="AA1289" s="90" t="s">
        <v>356</v>
      </c>
      <c r="AB1289" s="248" t="s">
        <v>422</v>
      </c>
      <c r="AC1289" s="177"/>
      <c r="AD1289" s="248"/>
    </row>
    <row r="1290" spans="1:30" ht="290.45">
      <c r="A1290" s="472"/>
      <c r="B1290" s="320" t="s">
        <v>6519</v>
      </c>
      <c r="C1290" s="196" t="s">
        <v>6544</v>
      </c>
      <c r="D1290" s="203" t="s">
        <v>6545</v>
      </c>
      <c r="E1290" s="196" t="s">
        <v>901</v>
      </c>
      <c r="F1290" s="196" t="s">
        <v>6546</v>
      </c>
      <c r="G1290" s="259" t="s">
        <v>6527</v>
      </c>
      <c r="H1290" s="198" t="s">
        <v>4</v>
      </c>
      <c r="I1290" s="321"/>
      <c r="J1290" s="321"/>
      <c r="K1290" s="201" t="s">
        <v>1558</v>
      </c>
      <c r="L1290" s="90" t="s">
        <v>357</v>
      </c>
      <c r="M1290" s="202" t="s">
        <v>439</v>
      </c>
      <c r="N1290" s="177" t="s">
        <v>6449</v>
      </c>
      <c r="O1290" s="202"/>
      <c r="P1290" s="201" t="s">
        <v>907</v>
      </c>
      <c r="Q1290" s="90" t="s">
        <v>357</v>
      </c>
      <c r="R1290" s="202" t="s">
        <v>439</v>
      </c>
      <c r="S1290" s="177" t="s">
        <v>6532</v>
      </c>
      <c r="T1290" s="202"/>
      <c r="U1290" s="201" t="s">
        <v>908</v>
      </c>
      <c r="V1290" s="90" t="s">
        <v>356</v>
      </c>
      <c r="W1290" s="248" t="s">
        <v>1702</v>
      </c>
      <c r="X1290" s="400"/>
      <c r="Y1290" s="248"/>
      <c r="Z1290" s="201" t="s">
        <v>339</v>
      </c>
      <c r="AA1290" s="90" t="s">
        <v>356</v>
      </c>
      <c r="AB1290" s="248" t="s">
        <v>422</v>
      </c>
      <c r="AC1290" s="400"/>
      <c r="AD1290" s="248"/>
    </row>
    <row r="1291" spans="1:30" ht="290.45">
      <c r="A1291" s="472"/>
      <c r="B1291" s="320" t="s">
        <v>6519</v>
      </c>
      <c r="C1291" s="196" t="s">
        <v>6547</v>
      </c>
      <c r="D1291" s="203" t="s">
        <v>6548</v>
      </c>
      <c r="E1291" s="196" t="s">
        <v>901</v>
      </c>
      <c r="F1291" s="196" t="s">
        <v>6549</v>
      </c>
      <c r="G1291" s="259" t="s">
        <v>6527</v>
      </c>
      <c r="H1291" s="198" t="s">
        <v>4</v>
      </c>
      <c r="I1291" s="321"/>
      <c r="J1291" s="321"/>
      <c r="K1291" s="201" t="s">
        <v>1558</v>
      </c>
      <c r="L1291" s="90" t="s">
        <v>357</v>
      </c>
      <c r="M1291" s="202" t="s">
        <v>439</v>
      </c>
      <c r="N1291" s="177" t="s">
        <v>6449</v>
      </c>
      <c r="O1291" s="202"/>
      <c r="P1291" s="201" t="s">
        <v>907</v>
      </c>
      <c r="Q1291" s="90" t="s">
        <v>357</v>
      </c>
      <c r="R1291" s="202" t="s">
        <v>439</v>
      </c>
      <c r="S1291" s="177" t="s">
        <v>6532</v>
      </c>
      <c r="T1291" s="202"/>
      <c r="U1291" s="201" t="s">
        <v>908</v>
      </c>
      <c r="V1291" s="90" t="s">
        <v>356</v>
      </c>
      <c r="W1291" s="248" t="s">
        <v>1702</v>
      </c>
      <c r="X1291" s="400"/>
      <c r="Y1291" s="248"/>
      <c r="Z1291" s="201" t="s">
        <v>339</v>
      </c>
      <c r="AA1291" s="90" t="s">
        <v>356</v>
      </c>
      <c r="AB1291" s="248" t="s">
        <v>422</v>
      </c>
      <c r="AC1291" s="400"/>
      <c r="AD1291" s="248"/>
    </row>
    <row r="1292" spans="1:30" ht="290.45">
      <c r="A1292" s="472"/>
      <c r="B1292" s="320" t="s">
        <v>6519</v>
      </c>
      <c r="C1292" s="196" t="s">
        <v>6550</v>
      </c>
      <c r="D1292" s="203" t="s">
        <v>6551</v>
      </c>
      <c r="E1292" s="196" t="s">
        <v>901</v>
      </c>
      <c r="F1292" s="196" t="s">
        <v>6552</v>
      </c>
      <c r="G1292" s="259" t="s">
        <v>6553</v>
      </c>
      <c r="H1292" s="198" t="s">
        <v>4</v>
      </c>
      <c r="I1292" s="321"/>
      <c r="J1292" s="321"/>
      <c r="K1292" s="201" t="s">
        <v>1558</v>
      </c>
      <c r="L1292" s="90" t="s">
        <v>357</v>
      </c>
      <c r="M1292" s="202" t="s">
        <v>439</v>
      </c>
      <c r="N1292" s="177" t="s">
        <v>6449</v>
      </c>
      <c r="O1292" s="202"/>
      <c r="P1292" s="201" t="s">
        <v>907</v>
      </c>
      <c r="Q1292" s="90" t="s">
        <v>357</v>
      </c>
      <c r="R1292" s="202" t="s">
        <v>439</v>
      </c>
      <c r="S1292" s="177" t="s">
        <v>6532</v>
      </c>
      <c r="T1292" s="202"/>
      <c r="U1292" s="201" t="s">
        <v>908</v>
      </c>
      <c r="V1292" s="90" t="s">
        <v>357</v>
      </c>
      <c r="W1292" s="248" t="s">
        <v>1702</v>
      </c>
      <c r="X1292" s="177" t="s">
        <v>6537</v>
      </c>
      <c r="Y1292" s="248"/>
      <c r="Z1292" s="201" t="s">
        <v>339</v>
      </c>
      <c r="AA1292" s="90" t="s">
        <v>356</v>
      </c>
      <c r="AB1292" s="248" t="s">
        <v>422</v>
      </c>
      <c r="AC1292" s="177"/>
      <c r="AD1292" s="248"/>
    </row>
    <row r="1293" spans="1:30" ht="290.45">
      <c r="A1293" s="472"/>
      <c r="B1293" s="320" t="s">
        <v>6519</v>
      </c>
      <c r="C1293" s="196" t="s">
        <v>6554</v>
      </c>
      <c r="D1293" s="203" t="s">
        <v>6555</v>
      </c>
      <c r="E1293" s="196" t="s">
        <v>901</v>
      </c>
      <c r="F1293" s="196" t="s">
        <v>6556</v>
      </c>
      <c r="G1293" s="259" t="s">
        <v>6557</v>
      </c>
      <c r="H1293" s="198" t="s">
        <v>4</v>
      </c>
      <c r="I1293" s="321"/>
      <c r="J1293" s="321"/>
      <c r="K1293" s="201" t="s">
        <v>1558</v>
      </c>
      <c r="L1293" s="90" t="s">
        <v>357</v>
      </c>
      <c r="M1293" s="202" t="s">
        <v>439</v>
      </c>
      <c r="N1293" s="177" t="s">
        <v>6449</v>
      </c>
      <c r="O1293" s="202"/>
      <c r="P1293" s="201" t="s">
        <v>907</v>
      </c>
      <c r="Q1293" s="90" t="s">
        <v>357</v>
      </c>
      <c r="R1293" s="202" t="s">
        <v>439</v>
      </c>
      <c r="S1293" s="177" t="s">
        <v>6532</v>
      </c>
      <c r="T1293" s="202"/>
      <c r="U1293" s="201" t="s">
        <v>908</v>
      </c>
      <c r="V1293" s="90" t="s">
        <v>357</v>
      </c>
      <c r="W1293" s="248" t="s">
        <v>1702</v>
      </c>
      <c r="X1293" s="177" t="s">
        <v>6537</v>
      </c>
      <c r="Y1293" s="248"/>
      <c r="Z1293" s="201" t="s">
        <v>339</v>
      </c>
      <c r="AA1293" s="90" t="s">
        <v>356</v>
      </c>
      <c r="AB1293" s="248" t="s">
        <v>422</v>
      </c>
      <c r="AC1293" s="177"/>
      <c r="AD1293" s="248"/>
    </row>
    <row r="1294" spans="1:30" ht="290.45">
      <c r="A1294" s="472"/>
      <c r="B1294" s="320" t="s">
        <v>6519</v>
      </c>
      <c r="C1294" s="196" t="s">
        <v>6558</v>
      </c>
      <c r="D1294" s="203" t="s">
        <v>6559</v>
      </c>
      <c r="E1294" s="196" t="s">
        <v>901</v>
      </c>
      <c r="F1294" s="196" t="s">
        <v>6560</v>
      </c>
      <c r="G1294" s="259" t="s">
        <v>6561</v>
      </c>
      <c r="H1294" s="198" t="s">
        <v>4</v>
      </c>
      <c r="I1294" s="321"/>
      <c r="J1294" s="321"/>
      <c r="K1294" s="201" t="s">
        <v>1558</v>
      </c>
      <c r="L1294" s="90" t="s">
        <v>357</v>
      </c>
      <c r="M1294" s="202" t="s">
        <v>439</v>
      </c>
      <c r="N1294" s="177" t="s">
        <v>6449</v>
      </c>
      <c r="O1294" s="202"/>
      <c r="P1294" s="201" t="s">
        <v>907</v>
      </c>
      <c r="Q1294" s="90" t="s">
        <v>357</v>
      </c>
      <c r="R1294" s="202" t="s">
        <v>439</v>
      </c>
      <c r="S1294" s="177" t="s">
        <v>6532</v>
      </c>
      <c r="T1294" s="202"/>
      <c r="U1294" s="201" t="s">
        <v>908</v>
      </c>
      <c r="V1294" s="90" t="s">
        <v>357</v>
      </c>
      <c r="W1294" s="248" t="s">
        <v>1702</v>
      </c>
      <c r="X1294" s="177" t="s">
        <v>6537</v>
      </c>
      <c r="Y1294" s="248"/>
      <c r="Z1294" s="201" t="s">
        <v>339</v>
      </c>
      <c r="AA1294" s="90" t="s">
        <v>356</v>
      </c>
      <c r="AB1294" s="248" t="s">
        <v>422</v>
      </c>
      <c r="AC1294" s="177"/>
      <c r="AD1294" s="248"/>
    </row>
    <row r="1295" spans="1:30" ht="290.45">
      <c r="A1295" s="472"/>
      <c r="B1295" s="320" t="s">
        <v>6519</v>
      </c>
      <c r="C1295" s="196" t="s">
        <v>6562</v>
      </c>
      <c r="D1295" s="203" t="s">
        <v>6563</v>
      </c>
      <c r="E1295" s="196" t="s">
        <v>901</v>
      </c>
      <c r="F1295" s="196" t="s">
        <v>6564</v>
      </c>
      <c r="G1295" s="259" t="s">
        <v>6565</v>
      </c>
      <c r="H1295" s="198" t="s">
        <v>4</v>
      </c>
      <c r="I1295" s="321"/>
      <c r="J1295" s="321"/>
      <c r="K1295" s="201" t="s">
        <v>1558</v>
      </c>
      <c r="L1295" s="90" t="s">
        <v>357</v>
      </c>
      <c r="M1295" s="202" t="s">
        <v>439</v>
      </c>
      <c r="N1295" s="177" t="s">
        <v>6449</v>
      </c>
      <c r="O1295" s="202"/>
      <c r="P1295" s="201" t="s">
        <v>907</v>
      </c>
      <c r="Q1295" s="90" t="s">
        <v>357</v>
      </c>
      <c r="R1295" s="202" t="s">
        <v>439</v>
      </c>
      <c r="S1295" s="177" t="s">
        <v>6532</v>
      </c>
      <c r="T1295" s="202"/>
      <c r="U1295" s="201" t="s">
        <v>908</v>
      </c>
      <c r="V1295" s="90" t="s">
        <v>357</v>
      </c>
      <c r="W1295" s="248" t="s">
        <v>1702</v>
      </c>
      <c r="X1295" s="177" t="s">
        <v>6537</v>
      </c>
      <c r="Y1295" s="248"/>
      <c r="Z1295" s="201" t="s">
        <v>339</v>
      </c>
      <c r="AA1295" s="90" t="s">
        <v>356</v>
      </c>
      <c r="AB1295" s="248" t="s">
        <v>422</v>
      </c>
      <c r="AC1295" s="177"/>
      <c r="AD1295" s="248"/>
    </row>
    <row r="1296" spans="1:30" ht="105.6">
      <c r="A1296" s="476" t="s">
        <v>393</v>
      </c>
      <c r="B1296" s="290" t="s">
        <v>79</v>
      </c>
      <c r="C1296" s="196" t="s">
        <v>6566</v>
      </c>
      <c r="D1296" s="196" t="s">
        <v>6567</v>
      </c>
      <c r="E1296" s="196" t="s">
        <v>901</v>
      </c>
      <c r="F1296" s="196" t="s">
        <v>6568</v>
      </c>
      <c r="G1296" s="197" t="s">
        <v>6569</v>
      </c>
      <c r="H1296" s="198" t="s">
        <v>222</v>
      </c>
      <c r="I1296" s="213"/>
      <c r="J1296" s="213"/>
      <c r="K1296" s="201" t="s">
        <v>1558</v>
      </c>
      <c r="L1296" s="90" t="s">
        <v>356</v>
      </c>
      <c r="M1296" s="202" t="s">
        <v>382</v>
      </c>
      <c r="N1296" s="203"/>
      <c r="O1296" s="202"/>
      <c r="P1296" s="201" t="s">
        <v>907</v>
      </c>
      <c r="Q1296" s="90" t="s">
        <v>356</v>
      </c>
      <c r="R1296" s="202" t="s">
        <v>905</v>
      </c>
      <c r="S1296" s="203"/>
      <c r="T1296" s="202"/>
      <c r="U1296" s="201"/>
      <c r="V1296" s="90"/>
      <c r="W1296" s="248"/>
      <c r="X1296" s="249"/>
      <c r="Y1296" s="248"/>
      <c r="Z1296" s="201" t="s">
        <v>339</v>
      </c>
      <c r="AA1296" s="90" t="s">
        <v>356</v>
      </c>
      <c r="AB1296" s="248" t="s">
        <v>422</v>
      </c>
      <c r="AC1296" s="249"/>
      <c r="AD1296" s="248"/>
    </row>
    <row r="1297" spans="1:30" ht="105.6">
      <c r="A1297" s="478"/>
      <c r="B1297" s="290" t="s">
        <v>79</v>
      </c>
      <c r="C1297" s="196" t="s">
        <v>6570</v>
      </c>
      <c r="D1297" s="196" t="s">
        <v>6571</v>
      </c>
      <c r="E1297" s="196" t="s">
        <v>901</v>
      </c>
      <c r="F1297" s="196" t="s">
        <v>6572</v>
      </c>
      <c r="G1297" s="197" t="s">
        <v>6573</v>
      </c>
      <c r="H1297" s="198" t="s">
        <v>4</v>
      </c>
      <c r="I1297" s="213"/>
      <c r="J1297" s="213"/>
      <c r="K1297" s="201" t="s">
        <v>1558</v>
      </c>
      <c r="L1297" s="90" t="s">
        <v>356</v>
      </c>
      <c r="M1297" s="202" t="s">
        <v>382</v>
      </c>
      <c r="N1297" s="203"/>
      <c r="O1297" s="202"/>
      <c r="P1297" s="201" t="s">
        <v>907</v>
      </c>
      <c r="Q1297" s="90" t="s">
        <v>356</v>
      </c>
      <c r="R1297" s="202" t="s">
        <v>905</v>
      </c>
      <c r="S1297" s="203"/>
      <c r="T1297" s="202"/>
      <c r="U1297" s="201"/>
      <c r="V1297" s="90"/>
      <c r="W1297" s="248"/>
      <c r="X1297" s="249"/>
      <c r="Y1297" s="248"/>
      <c r="Z1297" s="201" t="s">
        <v>339</v>
      </c>
      <c r="AA1297" s="90" t="s">
        <v>356</v>
      </c>
      <c r="AB1297" s="248" t="s">
        <v>422</v>
      </c>
      <c r="AC1297" s="249"/>
      <c r="AD1297" s="248"/>
    </row>
    <row r="1298" spans="1:30" ht="79.150000000000006">
      <c r="A1298" s="482"/>
      <c r="B1298" s="291" t="s">
        <v>81</v>
      </c>
      <c r="C1298" s="196" t="s">
        <v>6574</v>
      </c>
      <c r="D1298" s="196" t="s">
        <v>6575</v>
      </c>
      <c r="E1298" s="196" t="s">
        <v>901</v>
      </c>
      <c r="F1298" s="196" t="s">
        <v>6576</v>
      </c>
      <c r="G1298" s="197" t="s">
        <v>6577</v>
      </c>
      <c r="H1298" s="198" t="s">
        <v>6</v>
      </c>
      <c r="I1298" s="200"/>
      <c r="J1298" s="200"/>
      <c r="K1298" s="201" t="s">
        <v>1558</v>
      </c>
      <c r="L1298" s="90" t="s">
        <v>356</v>
      </c>
      <c r="M1298" s="202" t="s">
        <v>382</v>
      </c>
      <c r="N1298" s="203"/>
      <c r="O1298" s="202"/>
      <c r="P1298" s="201" t="s">
        <v>907</v>
      </c>
      <c r="Q1298" s="90" t="s">
        <v>356</v>
      </c>
      <c r="R1298" s="202" t="s">
        <v>905</v>
      </c>
      <c r="S1298" s="203"/>
      <c r="T1298" s="202"/>
      <c r="U1298" s="201" t="s">
        <v>908</v>
      </c>
      <c r="V1298" s="90" t="s">
        <v>356</v>
      </c>
      <c r="W1298" s="248"/>
      <c r="X1298" s="249"/>
      <c r="Y1298" s="248"/>
      <c r="Z1298" s="201" t="s">
        <v>339</v>
      </c>
      <c r="AA1298" s="90" t="s">
        <v>356</v>
      </c>
      <c r="AB1298" s="248" t="s">
        <v>382</v>
      </c>
      <c r="AC1298" s="249"/>
      <c r="AD1298" s="248"/>
    </row>
    <row r="1299" spans="1:30" ht="140.25" customHeight="1">
      <c r="A1299" s="483"/>
      <c r="B1299" s="293" t="s">
        <v>81</v>
      </c>
      <c r="C1299" s="196" t="s">
        <v>6578</v>
      </c>
      <c r="D1299" s="196" t="s">
        <v>6579</v>
      </c>
      <c r="E1299" s="196" t="s">
        <v>901</v>
      </c>
      <c r="F1299" s="196" t="s">
        <v>6580</v>
      </c>
      <c r="G1299" s="197" t="s">
        <v>6581</v>
      </c>
      <c r="H1299" s="198" t="s">
        <v>974</v>
      </c>
      <c r="I1299" s="200"/>
      <c r="J1299" s="200"/>
      <c r="K1299" s="201" t="s">
        <v>1558</v>
      </c>
      <c r="L1299" s="90" t="s">
        <v>356</v>
      </c>
      <c r="M1299" s="202" t="s">
        <v>382</v>
      </c>
      <c r="N1299" s="203"/>
      <c r="O1299" s="202"/>
      <c r="P1299" s="201" t="s">
        <v>907</v>
      </c>
      <c r="Q1299" s="90" t="s">
        <v>356</v>
      </c>
      <c r="R1299" s="202" t="s">
        <v>905</v>
      </c>
      <c r="S1299" s="203"/>
      <c r="T1299" s="202"/>
      <c r="U1299" s="201" t="s">
        <v>908</v>
      </c>
      <c r="V1299" s="90" t="s">
        <v>356</v>
      </c>
      <c r="W1299" s="248"/>
      <c r="X1299" s="249"/>
      <c r="Y1299" s="248"/>
      <c r="Z1299" s="201" t="s">
        <v>339</v>
      </c>
      <c r="AA1299" s="90" t="s">
        <v>356</v>
      </c>
      <c r="AB1299" s="248" t="s">
        <v>382</v>
      </c>
      <c r="AC1299" s="249"/>
      <c r="AD1299" s="248"/>
    </row>
    <row r="1300" spans="1:30" ht="119.25" customHeight="1">
      <c r="A1300" s="484"/>
      <c r="B1300" s="37" t="s">
        <v>81</v>
      </c>
      <c r="C1300" s="53" t="s">
        <v>6582</v>
      </c>
      <c r="D1300" s="35" t="s">
        <v>6583</v>
      </c>
      <c r="E1300" s="35" t="s">
        <v>901</v>
      </c>
      <c r="F1300" s="35" t="s">
        <v>6584</v>
      </c>
      <c r="G1300" s="38" t="s">
        <v>6585</v>
      </c>
      <c r="H1300" s="198" t="s">
        <v>974</v>
      </c>
      <c r="I1300" s="200"/>
      <c r="J1300" s="200"/>
      <c r="K1300" s="201" t="s">
        <v>1558</v>
      </c>
      <c r="L1300" s="90" t="s">
        <v>356</v>
      </c>
      <c r="M1300" s="202" t="s">
        <v>382</v>
      </c>
      <c r="N1300" s="203"/>
      <c r="O1300" s="202"/>
      <c r="P1300" s="201" t="s">
        <v>907</v>
      </c>
      <c r="Q1300" s="90" t="s">
        <v>356</v>
      </c>
      <c r="R1300" s="202" t="s">
        <v>905</v>
      </c>
      <c r="S1300" s="203"/>
      <c r="T1300" s="202"/>
      <c r="U1300" s="201" t="s">
        <v>908</v>
      </c>
      <c r="V1300" s="90" t="s">
        <v>356</v>
      </c>
      <c r="W1300" s="248"/>
      <c r="X1300" s="249"/>
      <c r="Y1300" s="248"/>
      <c r="Z1300" s="201" t="s">
        <v>339</v>
      </c>
      <c r="AA1300" s="90" t="s">
        <v>356</v>
      </c>
      <c r="AB1300" s="248" t="s">
        <v>382</v>
      </c>
      <c r="AC1300" s="249"/>
      <c r="AD1300" s="248"/>
    </row>
    <row r="1301" spans="1:30" ht="79.150000000000006">
      <c r="A1301" s="473" t="s">
        <v>6586</v>
      </c>
      <c r="B1301" s="290" t="s">
        <v>6587</v>
      </c>
      <c r="C1301" s="196" t="s">
        <v>6588</v>
      </c>
      <c r="D1301" s="196" t="s">
        <v>6589</v>
      </c>
      <c r="E1301" s="196" t="s">
        <v>901</v>
      </c>
      <c r="F1301" s="196" t="s">
        <v>6590</v>
      </c>
      <c r="G1301" s="197" t="s">
        <v>6591</v>
      </c>
      <c r="H1301" s="198" t="s">
        <v>5</v>
      </c>
      <c r="I1301" s="199" t="s">
        <v>527</v>
      </c>
      <c r="J1301" s="200"/>
      <c r="K1301" s="201" t="s">
        <v>1558</v>
      </c>
      <c r="L1301" s="90" t="s">
        <v>1166</v>
      </c>
      <c r="M1301" s="202" t="s">
        <v>382</v>
      </c>
      <c r="N1301" s="203" t="s">
        <v>6592</v>
      </c>
      <c r="O1301" s="202"/>
      <c r="P1301" s="201" t="s">
        <v>907</v>
      </c>
      <c r="Q1301" s="90"/>
      <c r="R1301" s="202"/>
      <c r="S1301" s="203"/>
      <c r="T1301" s="202"/>
      <c r="U1301" s="201"/>
      <c r="V1301" s="90"/>
      <c r="W1301" s="248"/>
      <c r="X1301" s="249"/>
      <c r="Y1301" s="248"/>
      <c r="Z1301" s="201" t="s">
        <v>339</v>
      </c>
      <c r="AA1301" s="90" t="s">
        <v>356</v>
      </c>
      <c r="AB1301" s="248" t="s">
        <v>439</v>
      </c>
      <c r="AC1301" s="249"/>
      <c r="AD1301" s="248"/>
    </row>
    <row r="1302" spans="1:30" ht="120" customHeight="1">
      <c r="A1302" s="474"/>
      <c r="B1302" s="290" t="s">
        <v>6587</v>
      </c>
      <c r="C1302" s="196" t="s">
        <v>6593</v>
      </c>
      <c r="D1302" s="196" t="s">
        <v>6594</v>
      </c>
      <c r="E1302" s="196" t="s">
        <v>4826</v>
      </c>
      <c r="F1302" s="196" t="s">
        <v>6595</v>
      </c>
      <c r="G1302" s="197" t="s">
        <v>6596</v>
      </c>
      <c r="H1302" s="198" t="s">
        <v>6</v>
      </c>
      <c r="I1302" s="199" t="s">
        <v>527</v>
      </c>
      <c r="J1302" s="200"/>
      <c r="K1302" s="201" t="s">
        <v>1558</v>
      </c>
      <c r="L1302" s="90" t="s">
        <v>1166</v>
      </c>
      <c r="M1302" s="202" t="s">
        <v>382</v>
      </c>
      <c r="N1302" s="203" t="s">
        <v>6592</v>
      </c>
      <c r="O1302" s="202"/>
      <c r="P1302" s="201" t="s">
        <v>907</v>
      </c>
      <c r="Q1302" s="90"/>
      <c r="R1302" s="202"/>
      <c r="S1302" s="203"/>
      <c r="T1302" s="202"/>
      <c r="U1302" s="201"/>
      <c r="V1302" s="90"/>
      <c r="W1302" s="248"/>
      <c r="X1302" s="249"/>
      <c r="Y1302" s="248"/>
      <c r="Z1302" s="201" t="s">
        <v>339</v>
      </c>
      <c r="AA1302" s="90" t="s">
        <v>1040</v>
      </c>
      <c r="AB1302" s="248"/>
      <c r="AC1302" s="249" t="s">
        <v>6597</v>
      </c>
      <c r="AD1302" s="248"/>
    </row>
    <row r="1303" spans="1:30" ht="120" customHeight="1">
      <c r="A1303" s="474"/>
      <c r="B1303" s="290" t="s">
        <v>6587</v>
      </c>
      <c r="C1303" s="196" t="s">
        <v>6598</v>
      </c>
      <c r="D1303" s="196" t="s">
        <v>6599</v>
      </c>
      <c r="E1303" s="196" t="s">
        <v>4833</v>
      </c>
      <c r="F1303" s="196" t="s">
        <v>6600</v>
      </c>
      <c r="G1303" s="197" t="s">
        <v>6601</v>
      </c>
      <c r="H1303" s="198" t="s">
        <v>5</v>
      </c>
      <c r="I1303" s="199" t="s">
        <v>527</v>
      </c>
      <c r="J1303" s="200"/>
      <c r="K1303" s="201" t="s">
        <v>1558</v>
      </c>
      <c r="L1303" s="90" t="s">
        <v>357</v>
      </c>
      <c r="M1303" s="202" t="s">
        <v>382</v>
      </c>
      <c r="N1303" s="203" t="s">
        <v>6602</v>
      </c>
      <c r="O1303" s="202"/>
      <c r="P1303" s="201" t="s">
        <v>907</v>
      </c>
      <c r="Q1303" s="90"/>
      <c r="R1303" s="202"/>
      <c r="S1303" s="203"/>
      <c r="T1303" s="202"/>
      <c r="U1303" s="201"/>
      <c r="V1303" s="90"/>
      <c r="W1303" s="248"/>
      <c r="X1303" s="249"/>
      <c r="Y1303" s="248"/>
      <c r="Z1303" s="201" t="s">
        <v>339</v>
      </c>
      <c r="AA1303" s="90" t="s">
        <v>1040</v>
      </c>
      <c r="AB1303" s="248"/>
      <c r="AC1303" s="249" t="s">
        <v>6597</v>
      </c>
      <c r="AD1303" s="248"/>
    </row>
    <row r="1304" spans="1:30" ht="120" customHeight="1">
      <c r="A1304" s="474"/>
      <c r="B1304" s="290" t="s">
        <v>6587</v>
      </c>
      <c r="C1304" s="196" t="s">
        <v>6603</v>
      </c>
      <c r="D1304" s="196" t="s">
        <v>6604</v>
      </c>
      <c r="E1304" s="196" t="s">
        <v>4839</v>
      </c>
      <c r="F1304" s="196" t="s">
        <v>6605</v>
      </c>
      <c r="G1304" s="197" t="s">
        <v>6596</v>
      </c>
      <c r="H1304" s="198" t="s">
        <v>7</v>
      </c>
      <c r="I1304" s="199" t="s">
        <v>527</v>
      </c>
      <c r="J1304" s="200"/>
      <c r="K1304" s="201" t="s">
        <v>1558</v>
      </c>
      <c r="L1304" s="90" t="s">
        <v>1166</v>
      </c>
      <c r="M1304" s="202" t="s">
        <v>382</v>
      </c>
      <c r="N1304" s="203" t="s">
        <v>6592</v>
      </c>
      <c r="O1304" s="202"/>
      <c r="P1304" s="201" t="s">
        <v>907</v>
      </c>
      <c r="Q1304" s="90"/>
      <c r="R1304" s="202"/>
      <c r="S1304" s="203"/>
      <c r="T1304" s="202"/>
      <c r="U1304" s="201"/>
      <c r="V1304" s="90"/>
      <c r="W1304" s="248"/>
      <c r="X1304" s="249"/>
      <c r="Y1304" s="248"/>
      <c r="Z1304" s="201" t="s">
        <v>339</v>
      </c>
      <c r="AA1304" s="90" t="s">
        <v>1040</v>
      </c>
      <c r="AB1304" s="248"/>
      <c r="AC1304" s="249" t="s">
        <v>6597</v>
      </c>
      <c r="AD1304" s="248"/>
    </row>
    <row r="1305" spans="1:30" ht="120" customHeight="1">
      <c r="A1305" s="474"/>
      <c r="B1305" s="290" t="s">
        <v>6587</v>
      </c>
      <c r="C1305" s="196" t="s">
        <v>6606</v>
      </c>
      <c r="D1305" s="196" t="s">
        <v>6607</v>
      </c>
      <c r="E1305" s="196" t="s">
        <v>6469</v>
      </c>
      <c r="F1305" s="196" t="s">
        <v>6608</v>
      </c>
      <c r="G1305" s="197" t="s">
        <v>6601</v>
      </c>
      <c r="H1305" s="198" t="s">
        <v>6</v>
      </c>
      <c r="I1305" s="199" t="s">
        <v>527</v>
      </c>
      <c r="J1305" s="200"/>
      <c r="K1305" s="201" t="s">
        <v>1558</v>
      </c>
      <c r="L1305" s="90" t="s">
        <v>1166</v>
      </c>
      <c r="M1305" s="202" t="s">
        <v>382</v>
      </c>
      <c r="N1305" s="203" t="s">
        <v>6592</v>
      </c>
      <c r="O1305" s="202"/>
      <c r="P1305" s="201" t="s">
        <v>907</v>
      </c>
      <c r="Q1305" s="90"/>
      <c r="R1305" s="202"/>
      <c r="S1305" s="203"/>
      <c r="T1305" s="202"/>
      <c r="U1305" s="201"/>
      <c r="V1305" s="90"/>
      <c r="W1305" s="248"/>
      <c r="X1305" s="249"/>
      <c r="Y1305" s="248"/>
      <c r="Z1305" s="201" t="s">
        <v>339</v>
      </c>
      <c r="AA1305" s="90" t="s">
        <v>1040</v>
      </c>
      <c r="AB1305" s="248"/>
      <c r="AC1305" s="249" t="s">
        <v>6597</v>
      </c>
      <c r="AD1305" s="248"/>
    </row>
    <row r="1306" spans="1:30" ht="120" customHeight="1">
      <c r="A1306" s="474"/>
      <c r="B1306" s="290" t="s">
        <v>6587</v>
      </c>
      <c r="C1306" s="196" t="s">
        <v>6609</v>
      </c>
      <c r="D1306" s="196" t="s">
        <v>6610</v>
      </c>
      <c r="E1306" s="196" t="s">
        <v>6474</v>
      </c>
      <c r="F1306" s="196" t="s">
        <v>6611</v>
      </c>
      <c r="G1306" s="197" t="s">
        <v>6601</v>
      </c>
      <c r="H1306" s="198" t="s">
        <v>6</v>
      </c>
      <c r="I1306" s="199" t="s">
        <v>527</v>
      </c>
      <c r="J1306" s="200"/>
      <c r="K1306" s="201" t="s">
        <v>1558</v>
      </c>
      <c r="L1306" s="90" t="s">
        <v>1166</v>
      </c>
      <c r="M1306" s="202" t="s">
        <v>382</v>
      </c>
      <c r="N1306" s="203" t="s">
        <v>6592</v>
      </c>
      <c r="O1306" s="202"/>
      <c r="P1306" s="201" t="s">
        <v>907</v>
      </c>
      <c r="Q1306" s="90"/>
      <c r="R1306" s="202"/>
      <c r="S1306" s="203"/>
      <c r="T1306" s="202"/>
      <c r="U1306" s="201"/>
      <c r="V1306" s="90"/>
      <c r="W1306" s="248"/>
      <c r="X1306" s="249"/>
      <c r="Y1306" s="248"/>
      <c r="Z1306" s="201" t="s">
        <v>339</v>
      </c>
      <c r="AA1306" s="90" t="s">
        <v>1040</v>
      </c>
      <c r="AB1306" s="248"/>
      <c r="AC1306" s="249" t="s">
        <v>6597</v>
      </c>
      <c r="AD1306" s="248"/>
    </row>
    <row r="1307" spans="1:30" ht="120" customHeight="1">
      <c r="A1307" s="474"/>
      <c r="B1307" s="291" t="s">
        <v>6612</v>
      </c>
      <c r="C1307" s="196" t="s">
        <v>6613</v>
      </c>
      <c r="D1307" s="196" t="s">
        <v>6614</v>
      </c>
      <c r="E1307" s="196" t="s">
        <v>6489</v>
      </c>
      <c r="F1307" s="196" t="s">
        <v>6615</v>
      </c>
      <c r="G1307" s="197" t="s">
        <v>6616</v>
      </c>
      <c r="H1307" s="198" t="s">
        <v>5</v>
      </c>
      <c r="I1307" s="199" t="s">
        <v>527</v>
      </c>
      <c r="J1307" s="200"/>
      <c r="K1307" s="201" t="s">
        <v>1558</v>
      </c>
      <c r="L1307" s="90" t="s">
        <v>1166</v>
      </c>
      <c r="M1307" s="202" t="s">
        <v>382</v>
      </c>
      <c r="N1307" s="203" t="s">
        <v>6592</v>
      </c>
      <c r="O1307" s="202"/>
      <c r="P1307" s="201" t="s">
        <v>907</v>
      </c>
      <c r="Q1307" s="90"/>
      <c r="R1307" s="202"/>
      <c r="S1307" s="203"/>
      <c r="T1307" s="202"/>
      <c r="U1307" s="201"/>
      <c r="V1307" s="90"/>
      <c r="W1307" s="248"/>
      <c r="X1307" s="249"/>
      <c r="Y1307" s="248"/>
      <c r="Z1307" s="201" t="s">
        <v>339</v>
      </c>
      <c r="AA1307" s="90" t="s">
        <v>1040</v>
      </c>
      <c r="AB1307" s="248"/>
      <c r="AC1307" s="249" t="s">
        <v>6597</v>
      </c>
      <c r="AD1307" s="248"/>
    </row>
    <row r="1308" spans="1:30" ht="120" customHeight="1">
      <c r="A1308" s="474"/>
      <c r="B1308" s="291" t="s">
        <v>6612</v>
      </c>
      <c r="C1308" s="196" t="s">
        <v>6617</v>
      </c>
      <c r="D1308" s="196" t="s">
        <v>6618</v>
      </c>
      <c r="E1308" s="196" t="s">
        <v>6619</v>
      </c>
      <c r="F1308" s="196" t="s">
        <v>6620</v>
      </c>
      <c r="G1308" s="197" t="s">
        <v>6621</v>
      </c>
      <c r="H1308" s="198" t="s">
        <v>6</v>
      </c>
      <c r="I1308" s="199" t="s">
        <v>527</v>
      </c>
      <c r="J1308" s="200"/>
      <c r="K1308" s="201" t="s">
        <v>1558</v>
      </c>
      <c r="L1308" s="90" t="s">
        <v>1166</v>
      </c>
      <c r="M1308" s="202" t="s">
        <v>382</v>
      </c>
      <c r="N1308" s="203" t="s">
        <v>6592</v>
      </c>
      <c r="O1308" s="202"/>
      <c r="P1308" s="201" t="s">
        <v>907</v>
      </c>
      <c r="Q1308" s="90"/>
      <c r="R1308" s="202"/>
      <c r="S1308" s="203"/>
      <c r="T1308" s="202"/>
      <c r="U1308" s="201"/>
      <c r="V1308" s="90"/>
      <c r="W1308" s="248"/>
      <c r="X1308" s="249"/>
      <c r="Y1308" s="248"/>
      <c r="Z1308" s="201" t="s">
        <v>339</v>
      </c>
      <c r="AA1308" s="90" t="s">
        <v>1040</v>
      </c>
      <c r="AB1308" s="248"/>
      <c r="AC1308" s="249" t="s">
        <v>6597</v>
      </c>
      <c r="AD1308" s="248"/>
    </row>
    <row r="1309" spans="1:30" ht="120" customHeight="1">
      <c r="A1309" s="474"/>
      <c r="B1309" s="291" t="s">
        <v>6612</v>
      </c>
      <c r="C1309" s="196" t="s">
        <v>6622</v>
      </c>
      <c r="D1309" s="196" t="s">
        <v>6623</v>
      </c>
      <c r="E1309" s="196" t="s">
        <v>4884</v>
      </c>
      <c r="F1309" s="196" t="s">
        <v>6624</v>
      </c>
      <c r="G1309" s="197" t="s">
        <v>6616</v>
      </c>
      <c r="H1309" s="198" t="s">
        <v>5</v>
      </c>
      <c r="I1309" s="200"/>
      <c r="J1309" s="200"/>
      <c r="K1309" s="201" t="s">
        <v>1558</v>
      </c>
      <c r="L1309" s="90" t="s">
        <v>1166</v>
      </c>
      <c r="M1309" s="202" t="s">
        <v>382</v>
      </c>
      <c r="N1309" s="203" t="s">
        <v>6592</v>
      </c>
      <c r="O1309" s="202"/>
      <c r="P1309" s="201" t="s">
        <v>907</v>
      </c>
      <c r="Q1309" s="90"/>
      <c r="R1309" s="202"/>
      <c r="S1309" s="203"/>
      <c r="T1309" s="202"/>
      <c r="U1309" s="201"/>
      <c r="V1309" s="90"/>
      <c r="W1309" s="248"/>
      <c r="X1309" s="249"/>
      <c r="Y1309" s="248"/>
      <c r="Z1309" s="201" t="s">
        <v>339</v>
      </c>
      <c r="AA1309" s="90" t="s">
        <v>1040</v>
      </c>
      <c r="AB1309" s="248"/>
      <c r="AC1309" s="249" t="s">
        <v>6597</v>
      </c>
      <c r="AD1309" s="248"/>
    </row>
    <row r="1310" spans="1:30" ht="120" customHeight="1">
      <c r="A1310" s="474"/>
      <c r="B1310" s="291" t="s">
        <v>6612</v>
      </c>
      <c r="C1310" s="196" t="s">
        <v>6625</v>
      </c>
      <c r="D1310" s="196" t="s">
        <v>6626</v>
      </c>
      <c r="E1310" s="196" t="s">
        <v>4894</v>
      </c>
      <c r="F1310" s="196" t="s">
        <v>6627</v>
      </c>
      <c r="G1310" s="197" t="s">
        <v>6621</v>
      </c>
      <c r="H1310" s="198" t="s">
        <v>6</v>
      </c>
      <c r="I1310" s="200"/>
      <c r="J1310" s="200"/>
      <c r="K1310" s="201" t="s">
        <v>1558</v>
      </c>
      <c r="L1310" s="90" t="s">
        <v>1166</v>
      </c>
      <c r="M1310" s="202" t="s">
        <v>382</v>
      </c>
      <c r="N1310" s="203" t="s">
        <v>6592</v>
      </c>
      <c r="O1310" s="202"/>
      <c r="P1310" s="201" t="s">
        <v>907</v>
      </c>
      <c r="Q1310" s="90"/>
      <c r="R1310" s="202"/>
      <c r="S1310" s="203"/>
      <c r="T1310" s="202"/>
      <c r="U1310" s="201"/>
      <c r="V1310" s="90"/>
      <c r="W1310" s="248"/>
      <c r="X1310" s="249"/>
      <c r="Y1310" s="248"/>
      <c r="Z1310" s="201" t="s">
        <v>339</v>
      </c>
      <c r="AA1310" s="90" t="s">
        <v>1040</v>
      </c>
      <c r="AB1310" s="248"/>
      <c r="AC1310" s="249" t="s">
        <v>6597</v>
      </c>
      <c r="AD1310" s="248"/>
    </row>
    <row r="1311" spans="1:30" ht="120" customHeight="1">
      <c r="A1311" s="474"/>
      <c r="B1311" s="291" t="s">
        <v>6612</v>
      </c>
      <c r="C1311" s="196" t="s">
        <v>6628</v>
      </c>
      <c r="D1311" s="196" t="s">
        <v>6629</v>
      </c>
      <c r="E1311" s="196" t="s">
        <v>4899</v>
      </c>
      <c r="F1311" s="196" t="s">
        <v>6630</v>
      </c>
      <c r="G1311" s="197" t="s">
        <v>6616</v>
      </c>
      <c r="H1311" s="198" t="s">
        <v>6</v>
      </c>
      <c r="I1311" s="322" t="s">
        <v>527</v>
      </c>
      <c r="J1311" s="213"/>
      <c r="K1311" s="201" t="s">
        <v>1558</v>
      </c>
      <c r="L1311" s="90" t="s">
        <v>1166</v>
      </c>
      <c r="M1311" s="202" t="s">
        <v>382</v>
      </c>
      <c r="N1311" s="203" t="s">
        <v>6592</v>
      </c>
      <c r="O1311" s="202"/>
      <c r="P1311" s="201" t="s">
        <v>907</v>
      </c>
      <c r="Q1311" s="90"/>
      <c r="R1311" s="202"/>
      <c r="S1311" s="203"/>
      <c r="T1311" s="202"/>
      <c r="U1311" s="201"/>
      <c r="V1311" s="90"/>
      <c r="W1311" s="248"/>
      <c r="X1311" s="249"/>
      <c r="Y1311" s="248"/>
      <c r="Z1311" s="201" t="s">
        <v>339</v>
      </c>
      <c r="AA1311" s="90" t="s">
        <v>1040</v>
      </c>
      <c r="AB1311" s="248"/>
      <c r="AC1311" s="249" t="s">
        <v>6597</v>
      </c>
      <c r="AD1311" s="248"/>
    </row>
    <row r="1312" spans="1:30" ht="120" customHeight="1">
      <c r="A1312" s="474"/>
      <c r="B1312" s="291" t="s">
        <v>6612</v>
      </c>
      <c r="C1312" s="196" t="s">
        <v>6631</v>
      </c>
      <c r="D1312" s="196" t="s">
        <v>6632</v>
      </c>
      <c r="E1312" s="196" t="s">
        <v>6511</v>
      </c>
      <c r="F1312" s="196" t="s">
        <v>6633</v>
      </c>
      <c r="G1312" s="197" t="s">
        <v>6634</v>
      </c>
      <c r="H1312" s="198" t="s">
        <v>6</v>
      </c>
      <c r="I1312" s="322" t="s">
        <v>527</v>
      </c>
      <c r="J1312" s="213"/>
      <c r="K1312" s="201" t="s">
        <v>1558</v>
      </c>
      <c r="L1312" s="90" t="s">
        <v>1166</v>
      </c>
      <c r="M1312" s="202" t="s">
        <v>382</v>
      </c>
      <c r="N1312" s="203" t="s">
        <v>6592</v>
      </c>
      <c r="O1312" s="202"/>
      <c r="P1312" s="201" t="s">
        <v>907</v>
      </c>
      <c r="Q1312" s="90"/>
      <c r="R1312" s="202"/>
      <c r="S1312" s="203"/>
      <c r="T1312" s="202"/>
      <c r="U1312" s="201"/>
      <c r="V1312" s="90"/>
      <c r="W1312" s="248"/>
      <c r="X1312" s="249"/>
      <c r="Y1312" s="248"/>
      <c r="Z1312" s="201" t="s">
        <v>339</v>
      </c>
      <c r="AA1312" s="90" t="s">
        <v>1040</v>
      </c>
      <c r="AB1312" s="248"/>
      <c r="AC1312" s="249" t="s">
        <v>6597</v>
      </c>
      <c r="AD1312" s="248"/>
    </row>
    <row r="1313" spans="1:30" ht="120" customHeight="1">
      <c r="A1313" s="474"/>
      <c r="B1313" s="291" t="s">
        <v>6635</v>
      </c>
      <c r="C1313" s="196" t="s">
        <v>6636</v>
      </c>
      <c r="D1313" s="196" t="s">
        <v>6637</v>
      </c>
      <c r="E1313" s="196" t="s">
        <v>6638</v>
      </c>
      <c r="F1313" s="196" t="s">
        <v>6639</v>
      </c>
      <c r="G1313" s="197" t="s">
        <v>6640</v>
      </c>
      <c r="H1313" s="198" t="s">
        <v>7</v>
      </c>
      <c r="I1313" s="200"/>
      <c r="J1313" s="200"/>
      <c r="K1313" s="201" t="s">
        <v>1558</v>
      </c>
      <c r="L1313" s="90" t="s">
        <v>1166</v>
      </c>
      <c r="M1313" s="202" t="s">
        <v>382</v>
      </c>
      <c r="N1313" s="203" t="s">
        <v>6592</v>
      </c>
      <c r="O1313" s="202"/>
      <c r="P1313" s="201" t="s">
        <v>907</v>
      </c>
      <c r="Q1313" s="90"/>
      <c r="R1313" s="202"/>
      <c r="S1313" s="203"/>
      <c r="T1313" s="202"/>
      <c r="U1313" s="201"/>
      <c r="V1313" s="90"/>
      <c r="W1313" s="248"/>
      <c r="X1313" s="249"/>
      <c r="Y1313" s="248"/>
      <c r="Z1313" s="201" t="s">
        <v>339</v>
      </c>
      <c r="AA1313" s="90" t="s">
        <v>1040</v>
      </c>
      <c r="AB1313" s="248"/>
      <c r="AC1313" s="249" t="s">
        <v>6597</v>
      </c>
      <c r="AD1313" s="248"/>
    </row>
    <row r="1314" spans="1:30" ht="92.25" customHeight="1">
      <c r="A1314" s="475"/>
      <c r="B1314" s="291" t="s">
        <v>6641</v>
      </c>
      <c r="C1314" s="196" t="s">
        <v>6642</v>
      </c>
      <c r="D1314" s="196" t="s">
        <v>6643</v>
      </c>
      <c r="E1314" s="196" t="s">
        <v>901</v>
      </c>
      <c r="F1314" s="196" t="s">
        <v>6644</v>
      </c>
      <c r="G1314" s="197" t="s">
        <v>6645</v>
      </c>
      <c r="H1314" s="198" t="s">
        <v>7</v>
      </c>
      <c r="I1314" s="322" t="s">
        <v>527</v>
      </c>
      <c r="J1314" s="213"/>
      <c r="K1314" s="201" t="s">
        <v>1558</v>
      </c>
      <c r="L1314" s="90" t="s">
        <v>1166</v>
      </c>
      <c r="M1314" s="202" t="s">
        <v>382</v>
      </c>
      <c r="N1314" s="203" t="s">
        <v>6592</v>
      </c>
      <c r="O1314" s="202"/>
      <c r="P1314" s="201" t="s">
        <v>907</v>
      </c>
      <c r="Q1314" s="90"/>
      <c r="R1314" s="202"/>
      <c r="S1314" s="203"/>
      <c r="T1314" s="202"/>
      <c r="U1314" s="201"/>
      <c r="V1314" s="90"/>
      <c r="W1314" s="248"/>
      <c r="X1314" s="249"/>
      <c r="Y1314" s="248"/>
      <c r="Z1314" s="201" t="s">
        <v>339</v>
      </c>
      <c r="AA1314" s="90" t="s">
        <v>1040</v>
      </c>
      <c r="AB1314" s="248"/>
      <c r="AC1314" s="249" t="s">
        <v>6597</v>
      </c>
      <c r="AD1314" s="248"/>
    </row>
    <row r="1315" spans="1:30" ht="120" customHeight="1">
      <c r="A1315" s="473" t="s">
        <v>6646</v>
      </c>
      <c r="B1315" s="323" t="s">
        <v>6647</v>
      </c>
      <c r="C1315" s="196" t="s">
        <v>6648</v>
      </c>
      <c r="D1315" s="196" t="s">
        <v>6649</v>
      </c>
      <c r="E1315" s="196" t="s">
        <v>901</v>
      </c>
      <c r="F1315" s="196" t="s">
        <v>6650</v>
      </c>
      <c r="G1315" s="197" t="s">
        <v>6651</v>
      </c>
      <c r="H1315" s="198" t="s">
        <v>4</v>
      </c>
      <c r="I1315" s="322"/>
      <c r="J1315" s="213"/>
      <c r="K1315" s="201" t="s">
        <v>1558</v>
      </c>
      <c r="L1315" s="90" t="s">
        <v>1040</v>
      </c>
      <c r="M1315" s="202" t="s">
        <v>905</v>
      </c>
      <c r="N1315" s="203" t="s">
        <v>6652</v>
      </c>
      <c r="O1315" s="202"/>
      <c r="P1315" s="201" t="s">
        <v>907</v>
      </c>
      <c r="Q1315" s="90"/>
      <c r="R1315" s="202"/>
      <c r="S1315" s="203"/>
      <c r="T1315" s="202"/>
      <c r="U1315" s="201" t="s">
        <v>908</v>
      </c>
      <c r="V1315" s="90" t="s">
        <v>1166</v>
      </c>
      <c r="W1315" s="248" t="s">
        <v>905</v>
      </c>
      <c r="X1315" s="249" t="s">
        <v>6653</v>
      </c>
      <c r="Y1315" s="248"/>
      <c r="Z1315" s="201" t="s">
        <v>339</v>
      </c>
      <c r="AA1315" s="90" t="s">
        <v>1166</v>
      </c>
      <c r="AB1315" s="248" t="s">
        <v>382</v>
      </c>
      <c r="AC1315" s="249" t="s">
        <v>6654</v>
      </c>
      <c r="AD1315" s="248"/>
    </row>
    <row r="1316" spans="1:30" s="21" customFormat="1" ht="78.75" customHeight="1">
      <c r="A1316" s="474"/>
      <c r="B1316" s="323" t="s">
        <v>6647</v>
      </c>
      <c r="C1316" s="196" t="s">
        <v>6655</v>
      </c>
      <c r="D1316" s="196" t="s">
        <v>6656</v>
      </c>
      <c r="E1316" s="196" t="s">
        <v>901</v>
      </c>
      <c r="F1316" s="196" t="s">
        <v>6657</v>
      </c>
      <c r="G1316" s="197" t="s">
        <v>6651</v>
      </c>
      <c r="H1316" s="198" t="s">
        <v>2314</v>
      </c>
      <c r="I1316" s="324"/>
      <c r="J1316" s="298"/>
      <c r="K1316" s="201" t="s">
        <v>1558</v>
      </c>
      <c r="L1316" s="90" t="s">
        <v>1040</v>
      </c>
      <c r="M1316" s="107" t="s">
        <v>905</v>
      </c>
      <c r="N1316" s="106" t="s">
        <v>6652</v>
      </c>
      <c r="O1316" s="169"/>
      <c r="P1316" s="201" t="s">
        <v>907</v>
      </c>
      <c r="Q1316" s="90"/>
      <c r="R1316" s="107"/>
      <c r="S1316" s="106"/>
      <c r="T1316" s="169"/>
      <c r="U1316" s="201" t="s">
        <v>908</v>
      </c>
      <c r="V1316" s="90" t="s">
        <v>1166</v>
      </c>
      <c r="W1316" s="350" t="s">
        <v>905</v>
      </c>
      <c r="X1316" s="249" t="s">
        <v>6653</v>
      </c>
      <c r="Y1316" s="385"/>
      <c r="Z1316" s="201" t="s">
        <v>339</v>
      </c>
      <c r="AA1316" s="90" t="s">
        <v>1166</v>
      </c>
      <c r="AB1316" s="350" t="s">
        <v>382</v>
      </c>
      <c r="AC1316" s="249" t="s">
        <v>6654</v>
      </c>
      <c r="AD1316" s="385"/>
    </row>
    <row r="1317" spans="1:30" ht="120" customHeight="1">
      <c r="A1317" s="474"/>
      <c r="B1317" s="323" t="s">
        <v>6658</v>
      </c>
      <c r="C1317" s="196" t="s">
        <v>6659</v>
      </c>
      <c r="D1317" s="211" t="s">
        <v>6660</v>
      </c>
      <c r="E1317" s="196" t="s">
        <v>901</v>
      </c>
      <c r="F1317" s="196" t="s">
        <v>6661</v>
      </c>
      <c r="G1317" s="197" t="s">
        <v>6651</v>
      </c>
      <c r="H1317" s="198" t="s">
        <v>4</v>
      </c>
      <c r="I1317" s="322"/>
      <c r="J1317" s="213"/>
      <c r="K1317" s="201" t="s">
        <v>1558</v>
      </c>
      <c r="L1317" s="90" t="s">
        <v>1040</v>
      </c>
      <c r="M1317" s="202" t="s">
        <v>905</v>
      </c>
      <c r="N1317" s="203" t="s">
        <v>6652</v>
      </c>
      <c r="O1317" s="202"/>
      <c r="P1317" s="201" t="s">
        <v>907</v>
      </c>
      <c r="Q1317" s="90"/>
      <c r="R1317" s="202"/>
      <c r="S1317" s="203"/>
      <c r="T1317" s="202"/>
      <c r="U1317" s="201" t="s">
        <v>908</v>
      </c>
      <c r="V1317" s="90" t="s">
        <v>1166</v>
      </c>
      <c r="W1317" s="248" t="s">
        <v>905</v>
      </c>
      <c r="X1317" s="249" t="s">
        <v>6653</v>
      </c>
      <c r="Y1317" s="248"/>
      <c r="Z1317" s="201" t="s">
        <v>339</v>
      </c>
      <c r="AA1317" s="90" t="s">
        <v>1166</v>
      </c>
      <c r="AB1317" s="248" t="s">
        <v>382</v>
      </c>
      <c r="AC1317" s="249" t="s">
        <v>6654</v>
      </c>
      <c r="AD1317" s="248"/>
    </row>
    <row r="1318" spans="1:30" ht="120" customHeight="1">
      <c r="A1318" s="474"/>
      <c r="B1318" s="323" t="s">
        <v>6658</v>
      </c>
      <c r="C1318" s="196" t="s">
        <v>6662</v>
      </c>
      <c r="D1318" s="196" t="s">
        <v>6663</v>
      </c>
      <c r="E1318" s="196" t="s">
        <v>901</v>
      </c>
      <c r="F1318" s="196" t="s">
        <v>6664</v>
      </c>
      <c r="G1318" s="197" t="s">
        <v>6651</v>
      </c>
      <c r="H1318" s="198" t="s">
        <v>4</v>
      </c>
      <c r="I1318" s="322"/>
      <c r="J1318" s="213"/>
      <c r="K1318" s="201" t="s">
        <v>1558</v>
      </c>
      <c r="L1318" s="90" t="s">
        <v>1040</v>
      </c>
      <c r="M1318" s="202" t="s">
        <v>905</v>
      </c>
      <c r="N1318" s="203" t="s">
        <v>6652</v>
      </c>
      <c r="O1318" s="202"/>
      <c r="P1318" s="201" t="s">
        <v>907</v>
      </c>
      <c r="Q1318" s="90"/>
      <c r="R1318" s="202"/>
      <c r="S1318" s="203"/>
      <c r="T1318" s="202"/>
      <c r="U1318" s="201" t="s">
        <v>908</v>
      </c>
      <c r="V1318" s="90" t="s">
        <v>1166</v>
      </c>
      <c r="W1318" s="248" t="s">
        <v>905</v>
      </c>
      <c r="X1318" s="249" t="s">
        <v>6653</v>
      </c>
      <c r="Y1318" s="248"/>
      <c r="Z1318" s="201" t="s">
        <v>339</v>
      </c>
      <c r="AA1318" s="90" t="s">
        <v>1166</v>
      </c>
      <c r="AB1318" s="248" t="s">
        <v>382</v>
      </c>
      <c r="AC1318" s="249" t="s">
        <v>6654</v>
      </c>
      <c r="AD1318" s="248"/>
    </row>
    <row r="1319" spans="1:30" ht="120" customHeight="1">
      <c r="A1319" s="474"/>
      <c r="B1319" s="323" t="s">
        <v>6647</v>
      </c>
      <c r="C1319" s="196" t="s">
        <v>6665</v>
      </c>
      <c r="D1319" s="196" t="s">
        <v>6666</v>
      </c>
      <c r="E1319" s="196" t="s">
        <v>901</v>
      </c>
      <c r="F1319" s="196" t="s">
        <v>6667</v>
      </c>
      <c r="G1319" s="197" t="s">
        <v>6651</v>
      </c>
      <c r="H1319" s="198" t="s">
        <v>4</v>
      </c>
      <c r="I1319" s="322"/>
      <c r="J1319" s="213"/>
      <c r="K1319" s="201" t="s">
        <v>1558</v>
      </c>
      <c r="L1319" s="90" t="s">
        <v>1040</v>
      </c>
      <c r="M1319" s="202" t="s">
        <v>905</v>
      </c>
      <c r="N1319" s="203" t="s">
        <v>6652</v>
      </c>
      <c r="O1319" s="202"/>
      <c r="P1319" s="201" t="s">
        <v>907</v>
      </c>
      <c r="Q1319" s="90"/>
      <c r="R1319" s="202"/>
      <c r="S1319" s="203"/>
      <c r="T1319" s="202"/>
      <c r="U1319" s="201" t="s">
        <v>908</v>
      </c>
      <c r="V1319" s="90" t="s">
        <v>1166</v>
      </c>
      <c r="W1319" s="248" t="s">
        <v>905</v>
      </c>
      <c r="X1319" s="249" t="s">
        <v>6653</v>
      </c>
      <c r="Y1319" s="248"/>
      <c r="Z1319" s="201" t="s">
        <v>339</v>
      </c>
      <c r="AA1319" s="90" t="s">
        <v>1166</v>
      </c>
      <c r="AB1319" s="248" t="s">
        <v>382</v>
      </c>
      <c r="AC1319" s="249" t="s">
        <v>6654</v>
      </c>
      <c r="AD1319" s="248"/>
    </row>
    <row r="1320" spans="1:30" ht="120" customHeight="1">
      <c r="A1320" s="474"/>
      <c r="B1320" s="323" t="s">
        <v>6658</v>
      </c>
      <c r="C1320" s="196" t="s">
        <v>6668</v>
      </c>
      <c r="D1320" s="196" t="s">
        <v>6669</v>
      </c>
      <c r="E1320" s="196" t="s">
        <v>901</v>
      </c>
      <c r="F1320" s="196" t="s">
        <v>6670</v>
      </c>
      <c r="G1320" s="197" t="s">
        <v>6651</v>
      </c>
      <c r="H1320" s="198" t="s">
        <v>4</v>
      </c>
      <c r="I1320" s="322"/>
      <c r="J1320" s="213"/>
      <c r="K1320" s="201" t="s">
        <v>1558</v>
      </c>
      <c r="L1320" s="90" t="s">
        <v>1040</v>
      </c>
      <c r="M1320" s="202" t="s">
        <v>905</v>
      </c>
      <c r="N1320" s="203" t="s">
        <v>6652</v>
      </c>
      <c r="O1320" s="202"/>
      <c r="P1320" s="201" t="s">
        <v>907</v>
      </c>
      <c r="Q1320" s="90"/>
      <c r="R1320" s="202"/>
      <c r="S1320" s="203"/>
      <c r="T1320" s="202"/>
      <c r="U1320" s="201" t="s">
        <v>908</v>
      </c>
      <c r="V1320" s="90" t="s">
        <v>1166</v>
      </c>
      <c r="W1320" s="248" t="s">
        <v>905</v>
      </c>
      <c r="X1320" s="249" t="s">
        <v>6653</v>
      </c>
      <c r="Y1320" s="248"/>
      <c r="Z1320" s="201" t="s">
        <v>339</v>
      </c>
      <c r="AA1320" s="90" t="s">
        <v>1166</v>
      </c>
      <c r="AB1320" s="248" t="s">
        <v>382</v>
      </c>
      <c r="AC1320" s="249" t="s">
        <v>6654</v>
      </c>
      <c r="AD1320" s="248"/>
    </row>
    <row r="1321" spans="1:30" ht="60.75" customHeight="1">
      <c r="A1321" s="474"/>
      <c r="B1321" s="323" t="s">
        <v>6671</v>
      </c>
      <c r="C1321" s="196" t="s">
        <v>6672</v>
      </c>
      <c r="D1321" s="196" t="s">
        <v>6673</v>
      </c>
      <c r="E1321" s="196" t="s">
        <v>901</v>
      </c>
      <c r="F1321" s="196" t="s">
        <v>6674</v>
      </c>
      <c r="G1321" s="197" t="s">
        <v>6675</v>
      </c>
      <c r="H1321" s="198" t="s">
        <v>974</v>
      </c>
      <c r="I1321" s="322"/>
      <c r="J1321" s="213"/>
      <c r="K1321" s="201" t="s">
        <v>1558</v>
      </c>
      <c r="L1321" s="90" t="s">
        <v>1040</v>
      </c>
      <c r="M1321" s="202" t="s">
        <v>905</v>
      </c>
      <c r="N1321" s="203" t="s">
        <v>6652</v>
      </c>
      <c r="O1321" s="202"/>
      <c r="P1321" s="201" t="s">
        <v>907</v>
      </c>
      <c r="Q1321" s="90"/>
      <c r="R1321" s="202"/>
      <c r="S1321" s="203"/>
      <c r="T1321" s="202"/>
      <c r="U1321" s="201" t="s">
        <v>908</v>
      </c>
      <c r="V1321" s="90" t="s">
        <v>1166</v>
      </c>
      <c r="W1321" s="248" t="s">
        <v>905</v>
      </c>
      <c r="X1321" s="249" t="s">
        <v>6653</v>
      </c>
      <c r="Y1321" s="248"/>
      <c r="Z1321" s="201" t="s">
        <v>339</v>
      </c>
      <c r="AA1321" s="90" t="s">
        <v>1166</v>
      </c>
      <c r="AB1321" s="248" t="s">
        <v>382</v>
      </c>
      <c r="AC1321" s="249" t="s">
        <v>6654</v>
      </c>
      <c r="AD1321" s="248"/>
    </row>
    <row r="1322" spans="1:30" ht="59.25" customHeight="1">
      <c r="A1322" s="475"/>
      <c r="B1322" s="323" t="s">
        <v>6676</v>
      </c>
      <c r="C1322" s="196" t="s">
        <v>6677</v>
      </c>
      <c r="D1322" s="196" t="s">
        <v>6678</v>
      </c>
      <c r="E1322" s="196" t="s">
        <v>901</v>
      </c>
      <c r="F1322" s="196" t="s">
        <v>6679</v>
      </c>
      <c r="G1322" s="197" t="s">
        <v>6680</v>
      </c>
      <c r="H1322" s="198" t="s">
        <v>974</v>
      </c>
      <c r="I1322" s="322"/>
      <c r="J1322" s="213"/>
      <c r="K1322" s="201" t="s">
        <v>1558</v>
      </c>
      <c r="L1322" s="90" t="s">
        <v>1040</v>
      </c>
      <c r="M1322" s="202" t="s">
        <v>905</v>
      </c>
      <c r="N1322" s="203" t="s">
        <v>6652</v>
      </c>
      <c r="O1322" s="202"/>
      <c r="P1322" s="201" t="s">
        <v>907</v>
      </c>
      <c r="Q1322" s="90"/>
      <c r="R1322" s="202"/>
      <c r="S1322" s="203"/>
      <c r="T1322" s="202"/>
      <c r="U1322" s="201" t="s">
        <v>908</v>
      </c>
      <c r="V1322" s="90" t="s">
        <v>1166</v>
      </c>
      <c r="W1322" s="248" t="s">
        <v>905</v>
      </c>
      <c r="X1322" s="249" t="s">
        <v>6653</v>
      </c>
      <c r="Y1322" s="248"/>
      <c r="Z1322" s="201" t="s">
        <v>339</v>
      </c>
      <c r="AA1322" s="90" t="s">
        <v>1166</v>
      </c>
      <c r="AB1322" s="248" t="s">
        <v>382</v>
      </c>
      <c r="AC1322" s="249" t="s">
        <v>6654</v>
      </c>
      <c r="AD1322" s="248"/>
    </row>
    <row r="1323" spans="1:30" ht="150.75" customHeight="1">
      <c r="A1323" s="473" t="s">
        <v>87</v>
      </c>
      <c r="B1323" s="325" t="s">
        <v>6681</v>
      </c>
      <c r="C1323" s="196" t="s">
        <v>6682</v>
      </c>
      <c r="D1323" s="196" t="s">
        <v>6683</v>
      </c>
      <c r="E1323" s="196" t="s">
        <v>901</v>
      </c>
      <c r="F1323" s="196" t="s">
        <v>6684</v>
      </c>
      <c r="G1323" s="197" t="s">
        <v>6685</v>
      </c>
      <c r="H1323" s="198" t="s">
        <v>3</v>
      </c>
      <c r="I1323" s="322"/>
      <c r="J1323" s="213"/>
      <c r="K1323" s="201"/>
      <c r="L1323" s="90"/>
      <c r="M1323" s="202"/>
      <c r="N1323" s="203"/>
      <c r="O1323" s="202"/>
      <c r="P1323" s="201" t="s">
        <v>907</v>
      </c>
      <c r="Q1323" s="90"/>
      <c r="R1323" s="202"/>
      <c r="S1323" s="203"/>
      <c r="T1323" s="202"/>
      <c r="U1323" s="201"/>
      <c r="V1323" s="90"/>
      <c r="W1323" s="248"/>
      <c r="X1323" s="249"/>
      <c r="Y1323" s="248"/>
      <c r="Z1323" s="201" t="s">
        <v>339</v>
      </c>
      <c r="AA1323" s="90"/>
      <c r="AB1323" s="248"/>
      <c r="AC1323" s="249"/>
      <c r="AD1323" s="248"/>
    </row>
    <row r="1324" spans="1:30" ht="120" customHeight="1">
      <c r="A1324" s="474"/>
      <c r="B1324" s="325" t="s">
        <v>6681</v>
      </c>
      <c r="C1324" s="196" t="s">
        <v>6686</v>
      </c>
      <c r="D1324" s="196" t="s">
        <v>6687</v>
      </c>
      <c r="E1324" s="196" t="s">
        <v>901</v>
      </c>
      <c r="F1324" s="196" t="s">
        <v>6688</v>
      </c>
      <c r="G1324" s="197" t="s">
        <v>6689</v>
      </c>
      <c r="H1324" s="198" t="s">
        <v>235</v>
      </c>
      <c r="I1324" s="322"/>
      <c r="J1324" s="213"/>
      <c r="K1324" s="201"/>
      <c r="L1324" s="90"/>
      <c r="M1324" s="202"/>
      <c r="N1324" s="203"/>
      <c r="O1324" s="202"/>
      <c r="P1324" s="201" t="s">
        <v>907</v>
      </c>
      <c r="Q1324" s="90"/>
      <c r="R1324" s="202"/>
      <c r="S1324" s="203"/>
      <c r="T1324" s="202"/>
      <c r="U1324" s="201"/>
      <c r="V1324" s="90"/>
      <c r="W1324" s="248"/>
      <c r="X1324" s="249"/>
      <c r="Y1324" s="248"/>
      <c r="Z1324" s="201" t="s">
        <v>339</v>
      </c>
      <c r="AA1324" s="90"/>
      <c r="AB1324" s="248"/>
      <c r="AC1324" s="249"/>
      <c r="AD1324" s="248"/>
    </row>
    <row r="1325" spans="1:30" ht="149.25" customHeight="1">
      <c r="A1325" s="474"/>
      <c r="B1325" s="325" t="s">
        <v>6681</v>
      </c>
      <c r="C1325" s="196" t="s">
        <v>6690</v>
      </c>
      <c r="D1325" s="196" t="s">
        <v>6691</v>
      </c>
      <c r="E1325" s="196" t="s">
        <v>901</v>
      </c>
      <c r="F1325" s="196" t="s">
        <v>6692</v>
      </c>
      <c r="G1325" s="197" t="s">
        <v>6693</v>
      </c>
      <c r="H1325" s="198" t="s">
        <v>4</v>
      </c>
      <c r="I1325" s="322"/>
      <c r="J1325" s="213"/>
      <c r="K1325" s="201"/>
      <c r="L1325" s="90"/>
      <c r="M1325" s="202"/>
      <c r="N1325" s="203"/>
      <c r="O1325" s="202"/>
      <c r="P1325" s="201" t="s">
        <v>907</v>
      </c>
      <c r="Q1325" s="90"/>
      <c r="R1325" s="202"/>
      <c r="S1325" s="203"/>
      <c r="T1325" s="202"/>
      <c r="U1325" s="201"/>
      <c r="V1325" s="90"/>
      <c r="W1325" s="248"/>
      <c r="X1325" s="249"/>
      <c r="Y1325" s="248"/>
      <c r="Z1325" s="201" t="s">
        <v>339</v>
      </c>
      <c r="AA1325" s="90"/>
      <c r="AB1325" s="248"/>
      <c r="AC1325" s="249"/>
      <c r="AD1325" s="248"/>
    </row>
    <row r="1326" spans="1:30" ht="144" customHeight="1">
      <c r="A1326" s="474"/>
      <c r="B1326" s="325" t="s">
        <v>6681</v>
      </c>
      <c r="C1326" s="196" t="s">
        <v>6694</v>
      </c>
      <c r="D1326" s="196" t="s">
        <v>6695</v>
      </c>
      <c r="E1326" s="196" t="s">
        <v>901</v>
      </c>
      <c r="F1326" s="196" t="s">
        <v>6696</v>
      </c>
      <c r="G1326" s="197" t="s">
        <v>6697</v>
      </c>
      <c r="H1326" s="198" t="s">
        <v>4</v>
      </c>
      <c r="I1326" s="322"/>
      <c r="J1326" s="213"/>
      <c r="K1326" s="201"/>
      <c r="L1326" s="90"/>
      <c r="M1326" s="202"/>
      <c r="N1326" s="203"/>
      <c r="O1326" s="202"/>
      <c r="P1326" s="201" t="s">
        <v>907</v>
      </c>
      <c r="Q1326" s="90"/>
      <c r="R1326" s="202"/>
      <c r="S1326" s="203"/>
      <c r="T1326" s="202"/>
      <c r="U1326" s="201"/>
      <c r="V1326" s="90"/>
      <c r="W1326" s="248"/>
      <c r="X1326" s="249"/>
      <c r="Y1326" s="248"/>
      <c r="Z1326" s="201" t="s">
        <v>339</v>
      </c>
      <c r="AA1326" s="90"/>
      <c r="AB1326" s="248"/>
      <c r="AC1326" s="249"/>
      <c r="AD1326" s="248"/>
    </row>
    <row r="1327" spans="1:30" ht="149.25" customHeight="1">
      <c r="A1327" s="474"/>
      <c r="B1327" s="325" t="s">
        <v>6681</v>
      </c>
      <c r="C1327" s="196" t="s">
        <v>6698</v>
      </c>
      <c r="D1327" s="196" t="s">
        <v>6699</v>
      </c>
      <c r="E1327" s="196" t="s">
        <v>901</v>
      </c>
      <c r="F1327" s="196" t="s">
        <v>6700</v>
      </c>
      <c r="G1327" s="197" t="s">
        <v>6701</v>
      </c>
      <c r="H1327" s="198" t="s">
        <v>5</v>
      </c>
      <c r="I1327" s="322"/>
      <c r="J1327" s="213"/>
      <c r="K1327" s="201"/>
      <c r="L1327" s="90"/>
      <c r="M1327" s="202"/>
      <c r="N1327" s="203"/>
      <c r="O1327" s="202"/>
      <c r="P1327" s="201" t="s">
        <v>907</v>
      </c>
      <c r="Q1327" s="90"/>
      <c r="R1327" s="202"/>
      <c r="S1327" s="203"/>
      <c r="T1327" s="202"/>
      <c r="U1327" s="201"/>
      <c r="V1327" s="90"/>
      <c r="W1327" s="248"/>
      <c r="X1327" s="249"/>
      <c r="Y1327" s="248"/>
      <c r="Z1327" s="201" t="s">
        <v>339</v>
      </c>
      <c r="AA1327" s="90"/>
      <c r="AB1327" s="248"/>
      <c r="AC1327" s="249"/>
      <c r="AD1327" s="248"/>
    </row>
    <row r="1328" spans="1:30" ht="150" customHeight="1">
      <c r="A1328" s="474"/>
      <c r="B1328" s="325" t="s">
        <v>6681</v>
      </c>
      <c r="C1328" s="196" t="s">
        <v>6702</v>
      </c>
      <c r="D1328" s="196" t="s">
        <v>6703</v>
      </c>
      <c r="E1328" s="196" t="s">
        <v>901</v>
      </c>
      <c r="F1328" s="196" t="s">
        <v>6704</v>
      </c>
      <c r="G1328" s="197" t="s">
        <v>6705</v>
      </c>
      <c r="H1328" s="198" t="s">
        <v>4</v>
      </c>
      <c r="I1328" s="322"/>
      <c r="J1328" s="213"/>
      <c r="K1328" s="201"/>
      <c r="L1328" s="90"/>
      <c r="M1328" s="202"/>
      <c r="N1328" s="203"/>
      <c r="O1328" s="202"/>
      <c r="P1328" s="201" t="s">
        <v>907</v>
      </c>
      <c r="Q1328" s="90"/>
      <c r="R1328" s="202"/>
      <c r="S1328" s="203"/>
      <c r="T1328" s="202"/>
      <c r="U1328" s="201"/>
      <c r="V1328" s="90"/>
      <c r="W1328" s="248"/>
      <c r="X1328" s="249"/>
      <c r="Y1328" s="248"/>
      <c r="Z1328" s="201" t="s">
        <v>339</v>
      </c>
      <c r="AA1328" s="90"/>
      <c r="AB1328" s="248"/>
      <c r="AC1328" s="249"/>
      <c r="AD1328" s="248"/>
    </row>
    <row r="1329" spans="1:30" ht="150" customHeight="1">
      <c r="A1329" s="474"/>
      <c r="B1329" s="325" t="s">
        <v>6681</v>
      </c>
      <c r="C1329" s="196" t="s">
        <v>6706</v>
      </c>
      <c r="D1329" s="196" t="s">
        <v>6707</v>
      </c>
      <c r="E1329" s="196" t="s">
        <v>901</v>
      </c>
      <c r="F1329" s="196" t="s">
        <v>6708</v>
      </c>
      <c r="G1329" s="197" t="s">
        <v>6709</v>
      </c>
      <c r="H1329" s="198" t="s">
        <v>4</v>
      </c>
      <c r="I1329" s="322"/>
      <c r="J1329" s="213"/>
      <c r="K1329" s="201"/>
      <c r="L1329" s="90"/>
      <c r="M1329" s="202"/>
      <c r="N1329" s="203"/>
      <c r="O1329" s="202"/>
      <c r="P1329" s="201" t="s">
        <v>907</v>
      </c>
      <c r="Q1329" s="90"/>
      <c r="R1329" s="202"/>
      <c r="S1329" s="203"/>
      <c r="T1329" s="202"/>
      <c r="U1329" s="201"/>
      <c r="V1329" s="90"/>
      <c r="W1329" s="248"/>
      <c r="X1329" s="249"/>
      <c r="Y1329" s="248"/>
      <c r="Z1329" s="201" t="s">
        <v>339</v>
      </c>
      <c r="AA1329" s="90"/>
      <c r="AB1329" s="248"/>
      <c r="AC1329" s="249"/>
      <c r="AD1329" s="248"/>
    </row>
    <row r="1330" spans="1:30" ht="150" customHeight="1">
      <c r="A1330" s="474"/>
      <c r="B1330" s="325" t="s">
        <v>6681</v>
      </c>
      <c r="C1330" s="196" t="s">
        <v>6710</v>
      </c>
      <c r="D1330" s="196" t="s">
        <v>6711</v>
      </c>
      <c r="E1330" s="196" t="s">
        <v>901</v>
      </c>
      <c r="F1330" s="196" t="s">
        <v>6712</v>
      </c>
      <c r="G1330" s="197" t="s">
        <v>6713</v>
      </c>
      <c r="H1330" s="198" t="s">
        <v>4</v>
      </c>
      <c r="I1330" s="322"/>
      <c r="J1330" s="213"/>
      <c r="K1330" s="201"/>
      <c r="L1330" s="90"/>
      <c r="M1330" s="202"/>
      <c r="N1330" s="203"/>
      <c r="O1330" s="202"/>
      <c r="P1330" s="201" t="s">
        <v>907</v>
      </c>
      <c r="Q1330" s="90"/>
      <c r="R1330" s="202"/>
      <c r="S1330" s="203"/>
      <c r="T1330" s="202"/>
      <c r="U1330" s="201"/>
      <c r="V1330" s="90"/>
      <c r="W1330" s="248"/>
      <c r="X1330" s="249"/>
      <c r="Y1330" s="248"/>
      <c r="Z1330" s="201" t="s">
        <v>339</v>
      </c>
      <c r="AA1330" s="90"/>
      <c r="AB1330" s="248"/>
      <c r="AC1330" s="249"/>
      <c r="AD1330" s="248"/>
    </row>
    <row r="1331" spans="1:30" ht="120" customHeight="1">
      <c r="A1331" s="474"/>
      <c r="B1331" s="325" t="s">
        <v>6681</v>
      </c>
      <c r="C1331" s="196" t="s">
        <v>6714</v>
      </c>
      <c r="D1331" s="196" t="s">
        <v>6715</v>
      </c>
      <c r="E1331" s="196" t="s">
        <v>901</v>
      </c>
      <c r="F1331" s="196" t="s">
        <v>6716</v>
      </c>
      <c r="G1331" s="197" t="s">
        <v>6717</v>
      </c>
      <c r="H1331" s="198" t="s">
        <v>4</v>
      </c>
      <c r="I1331" s="322"/>
      <c r="J1331" s="213"/>
      <c r="K1331" s="201"/>
      <c r="L1331" s="90"/>
      <c r="M1331" s="202"/>
      <c r="N1331" s="203"/>
      <c r="O1331" s="202"/>
      <c r="P1331" s="201" t="s">
        <v>907</v>
      </c>
      <c r="Q1331" s="90"/>
      <c r="R1331" s="202"/>
      <c r="S1331" s="203"/>
      <c r="T1331" s="202"/>
      <c r="U1331" s="201"/>
      <c r="V1331" s="90"/>
      <c r="W1331" s="248"/>
      <c r="X1331" s="249"/>
      <c r="Y1331" s="248"/>
      <c r="Z1331" s="201" t="s">
        <v>339</v>
      </c>
      <c r="AA1331" s="90"/>
      <c r="AB1331" s="248"/>
      <c r="AC1331" s="249"/>
      <c r="AD1331" s="248"/>
    </row>
    <row r="1332" spans="1:30" ht="155.25" customHeight="1">
      <c r="A1332" s="474"/>
      <c r="B1332" s="325" t="s">
        <v>6718</v>
      </c>
      <c r="C1332" s="196" t="s">
        <v>6719</v>
      </c>
      <c r="D1332" s="196" t="s">
        <v>6720</v>
      </c>
      <c r="E1332" s="196" t="s">
        <v>6721</v>
      </c>
      <c r="F1332" s="196" t="s">
        <v>6722</v>
      </c>
      <c r="G1332" s="197" t="s">
        <v>6723</v>
      </c>
      <c r="H1332" s="198" t="s">
        <v>5</v>
      </c>
      <c r="I1332" s="322"/>
      <c r="J1332" s="213"/>
      <c r="K1332" s="201"/>
      <c r="L1332" s="90"/>
      <c r="M1332" s="202"/>
      <c r="N1332" s="203"/>
      <c r="O1332" s="202"/>
      <c r="P1332" s="201" t="s">
        <v>907</v>
      </c>
      <c r="Q1332" s="90"/>
      <c r="R1332" s="202"/>
      <c r="S1332" s="203"/>
      <c r="T1332" s="202"/>
      <c r="U1332" s="201"/>
      <c r="V1332" s="90"/>
      <c r="W1332" s="248"/>
      <c r="X1332" s="249"/>
      <c r="Y1332" s="248"/>
      <c r="Z1332" s="201" t="s">
        <v>339</v>
      </c>
      <c r="AA1332" s="90"/>
      <c r="AB1332" s="248"/>
      <c r="AC1332" s="249"/>
      <c r="AD1332" s="248"/>
    </row>
    <row r="1333" spans="1:30" ht="155.25" customHeight="1">
      <c r="A1333" s="474"/>
      <c r="B1333" s="325" t="s">
        <v>6724</v>
      </c>
      <c r="C1333" s="196" t="s">
        <v>6725</v>
      </c>
      <c r="D1333" s="196" t="s">
        <v>6726</v>
      </c>
      <c r="E1333" s="196" t="s">
        <v>901</v>
      </c>
      <c r="F1333" s="196" t="s">
        <v>6727</v>
      </c>
      <c r="G1333" s="197" t="s">
        <v>6728</v>
      </c>
      <c r="H1333" s="198" t="s">
        <v>5</v>
      </c>
      <c r="I1333" s="322"/>
      <c r="J1333" s="213"/>
      <c r="K1333" s="201"/>
      <c r="L1333" s="90"/>
      <c r="M1333" s="202"/>
      <c r="N1333" s="203"/>
      <c r="O1333" s="202"/>
      <c r="P1333" s="201" t="s">
        <v>907</v>
      </c>
      <c r="Q1333" s="90"/>
      <c r="R1333" s="202"/>
      <c r="S1333" s="203"/>
      <c r="T1333" s="202"/>
      <c r="U1333" s="201"/>
      <c r="V1333" s="90"/>
      <c r="W1333" s="248"/>
      <c r="X1333" s="249"/>
      <c r="Y1333" s="248"/>
      <c r="Z1333" s="201" t="s">
        <v>339</v>
      </c>
      <c r="AA1333" s="90"/>
      <c r="AB1333" s="248"/>
      <c r="AC1333" s="249"/>
      <c r="AD1333" s="248"/>
    </row>
    <row r="1334" spans="1:30" ht="155.25" customHeight="1">
      <c r="A1334" s="474"/>
      <c r="B1334" s="325" t="s">
        <v>6718</v>
      </c>
      <c r="C1334" s="196" t="s">
        <v>6729</v>
      </c>
      <c r="D1334" s="196" t="s">
        <v>6730</v>
      </c>
      <c r="E1334" s="196" t="s">
        <v>901</v>
      </c>
      <c r="F1334" s="196" t="s">
        <v>6731</v>
      </c>
      <c r="G1334" s="197" t="s">
        <v>6732</v>
      </c>
      <c r="H1334" s="198" t="s">
        <v>6</v>
      </c>
      <c r="I1334" s="322"/>
      <c r="J1334" s="213"/>
      <c r="K1334" s="201"/>
      <c r="L1334" s="90"/>
      <c r="M1334" s="202"/>
      <c r="N1334" s="203"/>
      <c r="O1334" s="202"/>
      <c r="P1334" s="201" t="s">
        <v>907</v>
      </c>
      <c r="Q1334" s="90"/>
      <c r="R1334" s="202"/>
      <c r="S1334" s="203"/>
      <c r="T1334" s="202"/>
      <c r="U1334" s="201"/>
      <c r="V1334" s="90"/>
      <c r="W1334" s="248"/>
      <c r="X1334" s="249"/>
      <c r="Y1334" s="248"/>
      <c r="Z1334" s="201" t="s">
        <v>339</v>
      </c>
      <c r="AA1334" s="90"/>
      <c r="AB1334" s="248"/>
      <c r="AC1334" s="249"/>
      <c r="AD1334" s="248"/>
    </row>
    <row r="1335" spans="1:30" ht="155.25" customHeight="1">
      <c r="A1335" s="474"/>
      <c r="B1335" s="325" t="s">
        <v>6718</v>
      </c>
      <c r="C1335" s="196" t="s">
        <v>6733</v>
      </c>
      <c r="D1335" s="196" t="s">
        <v>6734</v>
      </c>
      <c r="E1335" s="196" t="s">
        <v>901</v>
      </c>
      <c r="F1335" s="196" t="s">
        <v>6735</v>
      </c>
      <c r="G1335" s="197" t="s">
        <v>6736</v>
      </c>
      <c r="H1335" s="198" t="s">
        <v>6</v>
      </c>
      <c r="I1335" s="322"/>
      <c r="J1335" s="213"/>
      <c r="K1335" s="201"/>
      <c r="L1335" s="90"/>
      <c r="M1335" s="202"/>
      <c r="N1335" s="203"/>
      <c r="O1335" s="202"/>
      <c r="P1335" s="201" t="s">
        <v>907</v>
      </c>
      <c r="Q1335" s="90"/>
      <c r="R1335" s="202"/>
      <c r="S1335" s="203"/>
      <c r="T1335" s="202"/>
      <c r="U1335" s="201"/>
      <c r="V1335" s="90"/>
      <c r="W1335" s="248"/>
      <c r="X1335" s="249"/>
      <c r="Y1335" s="248"/>
      <c r="Z1335" s="201" t="s">
        <v>339</v>
      </c>
      <c r="AA1335" s="90"/>
      <c r="AB1335" s="248"/>
      <c r="AC1335" s="249"/>
      <c r="AD1335" s="248"/>
    </row>
    <row r="1336" spans="1:30" ht="155.25" customHeight="1">
      <c r="A1336" s="474"/>
      <c r="B1336" s="325" t="s">
        <v>6718</v>
      </c>
      <c r="C1336" s="196" t="s">
        <v>6737</v>
      </c>
      <c r="D1336" s="196" t="s">
        <v>6738</v>
      </c>
      <c r="E1336" s="196" t="s">
        <v>901</v>
      </c>
      <c r="F1336" s="196" t="s">
        <v>6739</v>
      </c>
      <c r="G1336" s="197" t="s">
        <v>6740</v>
      </c>
      <c r="H1336" s="198" t="s">
        <v>7</v>
      </c>
      <c r="I1336" s="322"/>
      <c r="J1336" s="213"/>
      <c r="K1336" s="201"/>
      <c r="L1336" s="90"/>
      <c r="M1336" s="202"/>
      <c r="N1336" s="203"/>
      <c r="O1336" s="202"/>
      <c r="P1336" s="201" t="s">
        <v>907</v>
      </c>
      <c r="Q1336" s="90"/>
      <c r="R1336" s="202"/>
      <c r="S1336" s="203"/>
      <c r="T1336" s="202"/>
      <c r="U1336" s="201"/>
      <c r="V1336" s="90"/>
      <c r="W1336" s="248"/>
      <c r="X1336" s="249"/>
      <c r="Y1336" s="248"/>
      <c r="Z1336" s="201" t="s">
        <v>339</v>
      </c>
      <c r="AA1336" s="90"/>
      <c r="AB1336" s="248"/>
      <c r="AC1336" s="249"/>
      <c r="AD1336" s="248"/>
    </row>
    <row r="1337" spans="1:30" ht="177" customHeight="1">
      <c r="A1337" s="474"/>
      <c r="B1337" s="325" t="s">
        <v>6718</v>
      </c>
      <c r="C1337" s="196" t="s">
        <v>6741</v>
      </c>
      <c r="D1337" s="196" t="s">
        <v>6742</v>
      </c>
      <c r="E1337" s="196" t="s">
        <v>901</v>
      </c>
      <c r="F1337" s="196" t="s">
        <v>6743</v>
      </c>
      <c r="G1337" s="197" t="s">
        <v>6744</v>
      </c>
      <c r="H1337" s="198" t="s">
        <v>7</v>
      </c>
      <c r="I1337" s="322"/>
      <c r="J1337" s="213"/>
      <c r="K1337" s="201"/>
      <c r="L1337" s="90"/>
      <c r="M1337" s="202"/>
      <c r="N1337" s="203"/>
      <c r="O1337" s="202"/>
      <c r="P1337" s="201" t="s">
        <v>907</v>
      </c>
      <c r="Q1337" s="90"/>
      <c r="R1337" s="202"/>
      <c r="S1337" s="203"/>
      <c r="T1337" s="202"/>
      <c r="U1337" s="201"/>
      <c r="V1337" s="90"/>
      <c r="W1337" s="248"/>
      <c r="X1337" s="249"/>
      <c r="Y1337" s="248"/>
      <c r="Z1337" s="201" t="s">
        <v>339</v>
      </c>
      <c r="AA1337" s="90"/>
      <c r="AB1337" s="248"/>
      <c r="AC1337" s="249"/>
      <c r="AD1337" s="248"/>
    </row>
    <row r="1338" spans="1:30" ht="120" customHeight="1">
      <c r="A1338" s="474"/>
      <c r="B1338" s="325" t="s">
        <v>6718</v>
      </c>
      <c r="C1338" s="196" t="s">
        <v>6745</v>
      </c>
      <c r="D1338" s="196" t="s">
        <v>6746</v>
      </c>
      <c r="E1338" s="196" t="s">
        <v>901</v>
      </c>
      <c r="F1338" s="196" t="s">
        <v>6747</v>
      </c>
      <c r="G1338" s="197" t="s">
        <v>6748</v>
      </c>
      <c r="H1338" s="198" t="s">
        <v>235</v>
      </c>
      <c r="I1338" s="322"/>
      <c r="J1338" s="213"/>
      <c r="K1338" s="201"/>
      <c r="L1338" s="90"/>
      <c r="M1338" s="202"/>
      <c r="N1338" s="203"/>
      <c r="O1338" s="202"/>
      <c r="P1338" s="201" t="s">
        <v>907</v>
      </c>
      <c r="Q1338" s="90"/>
      <c r="R1338" s="202"/>
      <c r="S1338" s="203"/>
      <c r="T1338" s="202"/>
      <c r="U1338" s="201"/>
      <c r="V1338" s="90"/>
      <c r="W1338" s="248"/>
      <c r="X1338" s="249"/>
      <c r="Y1338" s="248"/>
      <c r="Z1338" s="201" t="s">
        <v>339</v>
      </c>
      <c r="AA1338" s="90"/>
      <c r="AB1338" s="248"/>
      <c r="AC1338" s="249"/>
      <c r="AD1338" s="248"/>
    </row>
    <row r="1339" spans="1:30" ht="120" customHeight="1">
      <c r="A1339" s="474"/>
      <c r="B1339" s="325" t="s">
        <v>6718</v>
      </c>
      <c r="C1339" s="196" t="s">
        <v>6749</v>
      </c>
      <c r="D1339" s="196" t="s">
        <v>6750</v>
      </c>
      <c r="E1339" s="196" t="s">
        <v>901</v>
      </c>
      <c r="F1339" s="196" t="s">
        <v>6751</v>
      </c>
      <c r="G1339" s="197" t="s">
        <v>6752</v>
      </c>
      <c r="H1339" s="198" t="s">
        <v>4</v>
      </c>
      <c r="I1339" s="322"/>
      <c r="J1339" s="213"/>
      <c r="K1339" s="201"/>
      <c r="L1339" s="90"/>
      <c r="M1339" s="202"/>
      <c r="N1339" s="203"/>
      <c r="O1339" s="202"/>
      <c r="P1339" s="201" t="s">
        <v>907</v>
      </c>
      <c r="Q1339" s="90"/>
      <c r="R1339" s="202"/>
      <c r="S1339" s="203"/>
      <c r="T1339" s="202"/>
      <c r="U1339" s="201"/>
      <c r="V1339" s="90"/>
      <c r="W1339" s="248"/>
      <c r="X1339" s="249"/>
      <c r="Y1339" s="248"/>
      <c r="Z1339" s="201" t="s">
        <v>339</v>
      </c>
      <c r="AA1339" s="90"/>
      <c r="AB1339" s="248"/>
      <c r="AC1339" s="249"/>
      <c r="AD1339" s="248"/>
    </row>
    <row r="1340" spans="1:30" ht="208.5" customHeight="1">
      <c r="A1340" s="474"/>
      <c r="B1340" s="325" t="s">
        <v>6718</v>
      </c>
      <c r="C1340" s="196" t="s">
        <v>6753</v>
      </c>
      <c r="D1340" s="196" t="s">
        <v>6754</v>
      </c>
      <c r="E1340" s="196" t="s">
        <v>6755</v>
      </c>
      <c r="F1340" s="196" t="s">
        <v>6756</v>
      </c>
      <c r="G1340" s="197" t="s">
        <v>6757</v>
      </c>
      <c r="H1340" s="198" t="s">
        <v>5</v>
      </c>
      <c r="I1340" s="322"/>
      <c r="J1340" s="213"/>
      <c r="K1340" s="201"/>
      <c r="L1340" s="90"/>
      <c r="M1340" s="202"/>
      <c r="N1340" s="203"/>
      <c r="O1340" s="202"/>
      <c r="P1340" s="201" t="s">
        <v>907</v>
      </c>
      <c r="Q1340" s="90"/>
      <c r="R1340" s="202"/>
      <c r="S1340" s="203"/>
      <c r="T1340" s="202"/>
      <c r="U1340" s="201"/>
      <c r="V1340" s="90"/>
      <c r="W1340" s="248"/>
      <c r="X1340" s="249"/>
      <c r="Y1340" s="248"/>
      <c r="Z1340" s="201" t="s">
        <v>339</v>
      </c>
      <c r="AA1340" s="90"/>
      <c r="AB1340" s="248"/>
      <c r="AC1340" s="249"/>
      <c r="AD1340" s="248"/>
    </row>
    <row r="1341" spans="1:30" ht="83.25" customHeight="1">
      <c r="A1341" s="474"/>
      <c r="B1341" s="325" t="s">
        <v>6718</v>
      </c>
      <c r="C1341" s="196" t="s">
        <v>6758</v>
      </c>
      <c r="D1341" s="196" t="s">
        <v>6759</v>
      </c>
      <c r="E1341" s="196" t="s">
        <v>901</v>
      </c>
      <c r="F1341" s="196" t="s">
        <v>6760</v>
      </c>
      <c r="G1341" s="197" t="s">
        <v>6761</v>
      </c>
      <c r="H1341" s="198" t="s">
        <v>6</v>
      </c>
      <c r="I1341" s="322"/>
      <c r="J1341" s="213"/>
      <c r="K1341" s="201"/>
      <c r="L1341" s="90"/>
      <c r="M1341" s="202"/>
      <c r="N1341" s="203"/>
      <c r="O1341" s="202"/>
      <c r="P1341" s="201" t="s">
        <v>907</v>
      </c>
      <c r="Q1341" s="90"/>
      <c r="R1341" s="202"/>
      <c r="S1341" s="203"/>
      <c r="T1341" s="202"/>
      <c r="U1341" s="201"/>
      <c r="V1341" s="90"/>
      <c r="W1341" s="248"/>
      <c r="X1341" s="249"/>
      <c r="Y1341" s="248"/>
      <c r="Z1341" s="201" t="s">
        <v>339</v>
      </c>
      <c r="AA1341" s="90"/>
      <c r="AB1341" s="248"/>
      <c r="AC1341" s="249"/>
      <c r="AD1341" s="248"/>
    </row>
    <row r="1342" spans="1:30" ht="208.5" customHeight="1">
      <c r="A1342" s="474"/>
      <c r="B1342" s="325" t="s">
        <v>6718</v>
      </c>
      <c r="C1342" s="196" t="s">
        <v>6762</v>
      </c>
      <c r="D1342" s="196" t="s">
        <v>6763</v>
      </c>
      <c r="E1342" s="196" t="s">
        <v>901</v>
      </c>
      <c r="F1342" s="196" t="s">
        <v>6764</v>
      </c>
      <c r="G1342" s="197" t="s">
        <v>6765</v>
      </c>
      <c r="H1342" s="198" t="s">
        <v>6</v>
      </c>
      <c r="I1342" s="322"/>
      <c r="J1342" s="213"/>
      <c r="K1342" s="201"/>
      <c r="L1342" s="90"/>
      <c r="M1342" s="202"/>
      <c r="N1342" s="203"/>
      <c r="O1342" s="202"/>
      <c r="P1342" s="201" t="s">
        <v>907</v>
      </c>
      <c r="Q1342" s="90"/>
      <c r="R1342" s="202"/>
      <c r="S1342" s="203"/>
      <c r="T1342" s="202"/>
      <c r="U1342" s="201"/>
      <c r="V1342" s="90"/>
      <c r="W1342" s="248"/>
      <c r="X1342" s="249"/>
      <c r="Y1342" s="248"/>
      <c r="Z1342" s="201" t="s">
        <v>339</v>
      </c>
      <c r="AA1342" s="90"/>
      <c r="AB1342" s="248"/>
      <c r="AC1342" s="249"/>
      <c r="AD1342" s="248"/>
    </row>
    <row r="1343" spans="1:30" ht="166.5" customHeight="1">
      <c r="A1343" s="474"/>
      <c r="B1343" s="325" t="s">
        <v>6766</v>
      </c>
      <c r="C1343" s="196" t="s">
        <v>6767</v>
      </c>
      <c r="D1343" s="196" t="s">
        <v>6768</v>
      </c>
      <c r="E1343" s="196" t="s">
        <v>901</v>
      </c>
      <c r="F1343" s="196" t="s">
        <v>6769</v>
      </c>
      <c r="G1343" s="197" t="s">
        <v>6770</v>
      </c>
      <c r="H1343" s="198" t="s">
        <v>5</v>
      </c>
      <c r="I1343" s="322"/>
      <c r="J1343" s="213"/>
      <c r="K1343" s="201"/>
      <c r="L1343" s="90"/>
      <c r="M1343" s="202"/>
      <c r="N1343" s="203"/>
      <c r="O1343" s="202"/>
      <c r="P1343" s="201" t="s">
        <v>907</v>
      </c>
      <c r="Q1343" s="90"/>
      <c r="R1343" s="202"/>
      <c r="S1343" s="203"/>
      <c r="T1343" s="202"/>
      <c r="U1343" s="201"/>
      <c r="V1343" s="90"/>
      <c r="W1343" s="248"/>
      <c r="X1343" s="249"/>
      <c r="Y1343" s="248"/>
      <c r="Z1343" s="201" t="s">
        <v>339</v>
      </c>
      <c r="AA1343" s="90"/>
      <c r="AB1343" s="248"/>
      <c r="AC1343" s="249"/>
      <c r="AD1343" s="248"/>
    </row>
    <row r="1344" spans="1:30" ht="208.5" customHeight="1">
      <c r="A1344" s="474"/>
      <c r="B1344" s="325" t="s">
        <v>6771</v>
      </c>
      <c r="C1344" s="196" t="s">
        <v>6772</v>
      </c>
      <c r="D1344" s="196" t="s">
        <v>6773</v>
      </c>
      <c r="E1344" s="196" t="s">
        <v>901</v>
      </c>
      <c r="F1344" s="196" t="s">
        <v>6774</v>
      </c>
      <c r="G1344" s="197" t="s">
        <v>6775</v>
      </c>
      <c r="H1344" s="198" t="s">
        <v>5</v>
      </c>
      <c r="I1344" s="322"/>
      <c r="J1344" s="213"/>
      <c r="K1344" s="201"/>
      <c r="L1344" s="90"/>
      <c r="M1344" s="202"/>
      <c r="N1344" s="203"/>
      <c r="O1344" s="202"/>
      <c r="P1344" s="201" t="s">
        <v>907</v>
      </c>
      <c r="Q1344" s="90"/>
      <c r="R1344" s="202"/>
      <c r="S1344" s="203"/>
      <c r="T1344" s="202"/>
      <c r="U1344" s="201"/>
      <c r="V1344" s="90"/>
      <c r="W1344" s="248"/>
      <c r="X1344" s="249"/>
      <c r="Y1344" s="248"/>
      <c r="Z1344" s="201" t="s">
        <v>339</v>
      </c>
      <c r="AA1344" s="90"/>
      <c r="AB1344" s="248"/>
      <c r="AC1344" s="249"/>
      <c r="AD1344" s="248"/>
    </row>
    <row r="1345" spans="1:30" ht="208.5" customHeight="1">
      <c r="A1345" s="474"/>
      <c r="B1345" s="325" t="s">
        <v>6771</v>
      </c>
      <c r="C1345" s="196" t="s">
        <v>6776</v>
      </c>
      <c r="D1345" s="196" t="s">
        <v>6777</v>
      </c>
      <c r="E1345" s="196" t="s">
        <v>901</v>
      </c>
      <c r="F1345" s="196" t="s">
        <v>6778</v>
      </c>
      <c r="G1345" s="197" t="s">
        <v>6779</v>
      </c>
      <c r="H1345" s="198" t="s">
        <v>5</v>
      </c>
      <c r="I1345" s="322"/>
      <c r="J1345" s="213"/>
      <c r="K1345" s="201"/>
      <c r="L1345" s="90"/>
      <c r="M1345" s="202"/>
      <c r="N1345" s="203"/>
      <c r="O1345" s="202"/>
      <c r="P1345" s="201" t="s">
        <v>907</v>
      </c>
      <c r="Q1345" s="90"/>
      <c r="R1345" s="202"/>
      <c r="S1345" s="203"/>
      <c r="T1345" s="202"/>
      <c r="U1345" s="201"/>
      <c r="V1345" s="90"/>
      <c r="W1345" s="248"/>
      <c r="X1345" s="249"/>
      <c r="Y1345" s="248"/>
      <c r="Z1345" s="201" t="s">
        <v>339</v>
      </c>
      <c r="AA1345" s="90"/>
      <c r="AB1345" s="248"/>
      <c r="AC1345" s="249"/>
      <c r="AD1345" s="248"/>
    </row>
    <row r="1346" spans="1:30" ht="208.5" customHeight="1">
      <c r="A1346" s="474"/>
      <c r="B1346" s="325" t="s">
        <v>6771</v>
      </c>
      <c r="C1346" s="196" t="s">
        <v>6780</v>
      </c>
      <c r="D1346" s="196" t="s">
        <v>6781</v>
      </c>
      <c r="E1346" s="196" t="s">
        <v>901</v>
      </c>
      <c r="F1346" s="196" t="s">
        <v>6782</v>
      </c>
      <c r="G1346" s="197" t="s">
        <v>6783</v>
      </c>
      <c r="H1346" s="198" t="s">
        <v>5</v>
      </c>
      <c r="I1346" s="322"/>
      <c r="J1346" s="213"/>
      <c r="K1346" s="201"/>
      <c r="L1346" s="90"/>
      <c r="M1346" s="202"/>
      <c r="N1346" s="203"/>
      <c r="O1346" s="202"/>
      <c r="P1346" s="201" t="s">
        <v>907</v>
      </c>
      <c r="Q1346" s="90"/>
      <c r="R1346" s="202"/>
      <c r="S1346" s="203"/>
      <c r="T1346" s="202"/>
      <c r="U1346" s="201"/>
      <c r="V1346" s="90"/>
      <c r="W1346" s="248"/>
      <c r="X1346" s="249"/>
      <c r="Y1346" s="248"/>
      <c r="Z1346" s="201" t="s">
        <v>339</v>
      </c>
      <c r="AA1346" s="90"/>
      <c r="AB1346" s="248"/>
      <c r="AC1346" s="249"/>
      <c r="AD1346" s="248"/>
    </row>
    <row r="1347" spans="1:30" ht="208.5" customHeight="1">
      <c r="A1347" s="474"/>
      <c r="B1347" s="325" t="s">
        <v>6771</v>
      </c>
      <c r="C1347" s="196" t="s">
        <v>6784</v>
      </c>
      <c r="D1347" s="196" t="s">
        <v>6785</v>
      </c>
      <c r="E1347" s="196" t="s">
        <v>901</v>
      </c>
      <c r="F1347" s="196" t="s">
        <v>6786</v>
      </c>
      <c r="G1347" s="197" t="s">
        <v>6787</v>
      </c>
      <c r="H1347" s="198" t="s">
        <v>6</v>
      </c>
      <c r="I1347" s="322"/>
      <c r="J1347" s="213"/>
      <c r="K1347" s="201"/>
      <c r="L1347" s="90"/>
      <c r="M1347" s="202"/>
      <c r="N1347" s="203"/>
      <c r="O1347" s="202"/>
      <c r="P1347" s="201" t="s">
        <v>907</v>
      </c>
      <c r="Q1347" s="90"/>
      <c r="R1347" s="202"/>
      <c r="S1347" s="203"/>
      <c r="T1347" s="202"/>
      <c r="U1347" s="201"/>
      <c r="V1347" s="90"/>
      <c r="W1347" s="248"/>
      <c r="X1347" s="249"/>
      <c r="Y1347" s="248"/>
      <c r="Z1347" s="201" t="s">
        <v>339</v>
      </c>
      <c r="AA1347" s="90"/>
      <c r="AB1347" s="248"/>
      <c r="AC1347" s="249"/>
      <c r="AD1347" s="248"/>
    </row>
    <row r="1348" spans="1:30" ht="178.5" customHeight="1">
      <c r="A1348" s="474"/>
      <c r="B1348" s="325" t="s">
        <v>6771</v>
      </c>
      <c r="C1348" s="196" t="s">
        <v>6788</v>
      </c>
      <c r="D1348" s="196" t="s">
        <v>6789</v>
      </c>
      <c r="E1348" s="196" t="s">
        <v>901</v>
      </c>
      <c r="F1348" s="196" t="s">
        <v>6790</v>
      </c>
      <c r="G1348" s="197" t="s">
        <v>6791</v>
      </c>
      <c r="H1348" s="198" t="s">
        <v>6</v>
      </c>
      <c r="I1348" s="322"/>
      <c r="J1348" s="213"/>
      <c r="K1348" s="201"/>
      <c r="L1348" s="90"/>
      <c r="M1348" s="202"/>
      <c r="N1348" s="203"/>
      <c r="O1348" s="202"/>
      <c r="P1348" s="201" t="s">
        <v>907</v>
      </c>
      <c r="Q1348" s="90"/>
      <c r="R1348" s="202"/>
      <c r="S1348" s="203"/>
      <c r="T1348" s="202"/>
      <c r="U1348" s="201"/>
      <c r="V1348" s="90"/>
      <c r="W1348" s="248"/>
      <c r="X1348" s="249"/>
      <c r="Y1348" s="248"/>
      <c r="Z1348" s="201" t="s">
        <v>339</v>
      </c>
      <c r="AA1348" s="90"/>
      <c r="AB1348" s="248"/>
      <c r="AC1348" s="249"/>
      <c r="AD1348" s="248"/>
    </row>
    <row r="1349" spans="1:30" ht="208.5" customHeight="1">
      <c r="A1349" s="474"/>
      <c r="B1349" s="325" t="s">
        <v>6771</v>
      </c>
      <c r="C1349" s="196" t="s">
        <v>6792</v>
      </c>
      <c r="D1349" s="196" t="s">
        <v>6793</v>
      </c>
      <c r="E1349" s="196" t="s">
        <v>901</v>
      </c>
      <c r="F1349" s="196" t="s">
        <v>6794</v>
      </c>
      <c r="G1349" s="197" t="s">
        <v>6795</v>
      </c>
      <c r="H1349" s="198" t="s">
        <v>6</v>
      </c>
      <c r="I1349" s="322"/>
      <c r="J1349" s="213"/>
      <c r="K1349" s="201"/>
      <c r="L1349" s="90"/>
      <c r="M1349" s="202"/>
      <c r="N1349" s="203"/>
      <c r="O1349" s="202"/>
      <c r="P1349" s="201" t="s">
        <v>907</v>
      </c>
      <c r="Q1349" s="90"/>
      <c r="R1349" s="202"/>
      <c r="S1349" s="203"/>
      <c r="T1349" s="202"/>
      <c r="U1349" s="201"/>
      <c r="V1349" s="90"/>
      <c r="W1349" s="248"/>
      <c r="X1349" s="249"/>
      <c r="Y1349" s="248"/>
      <c r="Z1349" s="201" t="s">
        <v>339</v>
      </c>
      <c r="AA1349" s="90"/>
      <c r="AB1349" s="248"/>
      <c r="AC1349" s="249"/>
      <c r="AD1349" s="248"/>
    </row>
    <row r="1350" spans="1:30" ht="208.5" customHeight="1">
      <c r="A1350" s="474"/>
      <c r="B1350" s="325" t="s">
        <v>6771</v>
      </c>
      <c r="C1350" s="196" t="s">
        <v>6796</v>
      </c>
      <c r="D1350" s="196" t="s">
        <v>6797</v>
      </c>
      <c r="E1350" s="196" t="s">
        <v>6798</v>
      </c>
      <c r="F1350" s="196" t="s">
        <v>6799</v>
      </c>
      <c r="G1350" s="197" t="s">
        <v>6800</v>
      </c>
      <c r="H1350" s="198" t="s">
        <v>6</v>
      </c>
      <c r="I1350" s="322"/>
      <c r="J1350" s="213"/>
      <c r="K1350" s="201"/>
      <c r="L1350" s="90"/>
      <c r="M1350" s="202"/>
      <c r="N1350" s="203"/>
      <c r="O1350" s="202"/>
      <c r="P1350" s="201" t="s">
        <v>907</v>
      </c>
      <c r="Q1350" s="90"/>
      <c r="R1350" s="202"/>
      <c r="S1350" s="203"/>
      <c r="T1350" s="202"/>
      <c r="U1350" s="201"/>
      <c r="V1350" s="90"/>
      <c r="W1350" s="248"/>
      <c r="X1350" s="249"/>
      <c r="Y1350" s="248"/>
      <c r="Z1350" s="201" t="s">
        <v>339</v>
      </c>
      <c r="AA1350" s="90"/>
      <c r="AB1350" s="248"/>
      <c r="AC1350" s="249"/>
      <c r="AD1350" s="248"/>
    </row>
    <row r="1351" spans="1:30" ht="162.6" customHeight="1">
      <c r="A1351" s="474"/>
      <c r="B1351" s="325" t="s">
        <v>6771</v>
      </c>
      <c r="C1351" s="196" t="s">
        <v>6801</v>
      </c>
      <c r="D1351" s="196" t="s">
        <v>6802</v>
      </c>
      <c r="E1351" s="196" t="s">
        <v>6798</v>
      </c>
      <c r="F1351" s="196" t="s">
        <v>6803</v>
      </c>
      <c r="G1351" s="197" t="s">
        <v>6804</v>
      </c>
      <c r="H1351" s="198" t="s">
        <v>7</v>
      </c>
      <c r="I1351" s="322"/>
      <c r="J1351" s="213"/>
      <c r="K1351" s="201"/>
      <c r="L1351" s="90"/>
      <c r="M1351" s="202"/>
      <c r="N1351" s="203"/>
      <c r="O1351" s="202"/>
      <c r="P1351" s="201" t="s">
        <v>907</v>
      </c>
      <c r="Q1351" s="90"/>
      <c r="R1351" s="202"/>
      <c r="S1351" s="203"/>
      <c r="T1351" s="202"/>
      <c r="U1351" s="201"/>
      <c r="V1351" s="90"/>
      <c r="W1351" s="248"/>
      <c r="X1351" s="249"/>
      <c r="Y1351" s="248"/>
      <c r="Z1351" s="201" t="s">
        <v>339</v>
      </c>
      <c r="AA1351" s="90"/>
      <c r="AB1351" s="248"/>
      <c r="AC1351" s="249"/>
      <c r="AD1351" s="248"/>
    </row>
    <row r="1352" spans="1:30" ht="73.5" customHeight="1">
      <c r="A1352" s="475"/>
      <c r="B1352" s="325" t="s">
        <v>6766</v>
      </c>
      <c r="C1352" s="196" t="s">
        <v>6805</v>
      </c>
      <c r="D1352" s="196" t="s">
        <v>6806</v>
      </c>
      <c r="E1352" s="196" t="s">
        <v>901</v>
      </c>
      <c r="F1352" s="196" t="s">
        <v>6807</v>
      </c>
      <c r="G1352" s="197" t="s">
        <v>6808</v>
      </c>
      <c r="H1352" s="198" t="s">
        <v>6</v>
      </c>
      <c r="I1352" s="322"/>
      <c r="J1352" s="213"/>
      <c r="K1352" s="201"/>
      <c r="L1352" s="90"/>
      <c r="M1352" s="202"/>
      <c r="N1352" s="203"/>
      <c r="O1352" s="202"/>
      <c r="P1352" s="201" t="s">
        <v>907</v>
      </c>
      <c r="Q1352" s="90"/>
      <c r="R1352" s="202"/>
      <c r="S1352" s="203"/>
      <c r="T1352" s="202"/>
      <c r="U1352" s="201"/>
      <c r="V1352" s="90"/>
      <c r="W1352" s="248"/>
      <c r="X1352" s="249"/>
      <c r="Y1352" s="248"/>
      <c r="Z1352" s="201" t="s">
        <v>339</v>
      </c>
      <c r="AA1352" s="90"/>
      <c r="AB1352" s="248"/>
      <c r="AC1352" s="249"/>
      <c r="AD1352" s="248"/>
    </row>
    <row r="1353" spans="1:30" ht="211.15" customHeight="1">
      <c r="A1353" s="473" t="s">
        <v>6809</v>
      </c>
      <c r="B1353" s="325" t="s">
        <v>89</v>
      </c>
      <c r="C1353" s="196" t="s">
        <v>6810</v>
      </c>
      <c r="D1353" s="196" t="s">
        <v>6811</v>
      </c>
      <c r="E1353" s="196" t="s">
        <v>901</v>
      </c>
      <c r="F1353" s="196" t="s">
        <v>6812</v>
      </c>
      <c r="G1353" s="197" t="s">
        <v>6813</v>
      </c>
      <c r="H1353" s="198" t="s">
        <v>222</v>
      </c>
      <c r="I1353" s="322"/>
      <c r="J1353" s="213"/>
      <c r="K1353" s="201"/>
      <c r="L1353" s="90"/>
      <c r="M1353" s="202"/>
      <c r="N1353" s="203"/>
      <c r="O1353" s="202"/>
      <c r="P1353" s="201" t="s">
        <v>907</v>
      </c>
      <c r="Q1353" s="90"/>
      <c r="R1353" s="202"/>
      <c r="S1353" s="203"/>
      <c r="T1353" s="202"/>
      <c r="U1353" s="201"/>
      <c r="V1353" s="90"/>
      <c r="W1353" s="248"/>
      <c r="X1353" s="249"/>
      <c r="Y1353" s="248"/>
      <c r="Z1353" s="201" t="s">
        <v>339</v>
      </c>
      <c r="AA1353" s="90"/>
      <c r="AB1353" s="248"/>
      <c r="AC1353" s="249"/>
      <c r="AD1353" s="248"/>
    </row>
    <row r="1354" spans="1:30" ht="240.6" customHeight="1">
      <c r="A1354" s="474"/>
      <c r="B1354" s="325" t="s">
        <v>89</v>
      </c>
      <c r="C1354" s="196" t="s">
        <v>6814</v>
      </c>
      <c r="D1354" s="196" t="s">
        <v>6815</v>
      </c>
      <c r="E1354" s="196" t="s">
        <v>901</v>
      </c>
      <c r="F1354" s="196" t="s">
        <v>6816</v>
      </c>
      <c r="G1354" s="197" t="s">
        <v>6813</v>
      </c>
      <c r="H1354" s="198" t="s">
        <v>4013</v>
      </c>
      <c r="I1354" s="322"/>
      <c r="J1354" s="213"/>
      <c r="K1354" s="201"/>
      <c r="L1354" s="90"/>
      <c r="M1354" s="202"/>
      <c r="N1354" s="203"/>
      <c r="O1354" s="202"/>
      <c r="P1354" s="201" t="s">
        <v>907</v>
      </c>
      <c r="Q1354" s="90"/>
      <c r="R1354" s="202"/>
      <c r="S1354" s="203"/>
      <c r="T1354" s="202"/>
      <c r="U1354" s="201"/>
      <c r="V1354" s="90"/>
      <c r="W1354" s="248"/>
      <c r="X1354" s="249"/>
      <c r="Y1354" s="248"/>
      <c r="Z1354" s="201" t="s">
        <v>339</v>
      </c>
      <c r="AA1354" s="90"/>
      <c r="AB1354" s="248"/>
      <c r="AC1354" s="249"/>
      <c r="AD1354" s="248"/>
    </row>
    <row r="1355" spans="1:30" ht="218.45" customHeight="1">
      <c r="A1355" s="474"/>
      <c r="B1355" s="325" t="s">
        <v>89</v>
      </c>
      <c r="C1355" s="196" t="s">
        <v>6817</v>
      </c>
      <c r="D1355" s="196" t="s">
        <v>6818</v>
      </c>
      <c r="E1355" s="196" t="s">
        <v>901</v>
      </c>
      <c r="F1355" s="196" t="s">
        <v>6819</v>
      </c>
      <c r="G1355" s="197" t="s">
        <v>6820</v>
      </c>
      <c r="H1355" s="198" t="s">
        <v>3976</v>
      </c>
      <c r="I1355" s="322"/>
      <c r="J1355" s="213"/>
      <c r="K1355" s="201"/>
      <c r="L1355" s="90"/>
      <c r="M1355" s="202"/>
      <c r="N1355" s="203"/>
      <c r="O1355" s="202"/>
      <c r="P1355" s="201" t="s">
        <v>907</v>
      </c>
      <c r="Q1355" s="90"/>
      <c r="R1355" s="202"/>
      <c r="S1355" s="203"/>
      <c r="T1355" s="202"/>
      <c r="U1355" s="201"/>
      <c r="V1355" s="90"/>
      <c r="W1355" s="248"/>
      <c r="X1355" s="249"/>
      <c r="Y1355" s="248"/>
      <c r="Z1355" s="201" t="s">
        <v>339</v>
      </c>
      <c r="AA1355" s="90"/>
      <c r="AB1355" s="248"/>
      <c r="AC1355" s="249"/>
      <c r="AD1355" s="248"/>
    </row>
    <row r="1356" spans="1:30" ht="327" customHeight="1">
      <c r="A1356" s="474"/>
      <c r="B1356" s="325" t="s">
        <v>89</v>
      </c>
      <c r="C1356" s="196" t="s">
        <v>6821</v>
      </c>
      <c r="D1356" s="196" t="s">
        <v>6822</v>
      </c>
      <c r="E1356" s="196" t="s">
        <v>901</v>
      </c>
      <c r="F1356" s="196" t="s">
        <v>6823</v>
      </c>
      <c r="G1356" s="197" t="s">
        <v>6824</v>
      </c>
      <c r="H1356" s="198" t="s">
        <v>3969</v>
      </c>
      <c r="I1356" s="322"/>
      <c r="J1356" s="213"/>
      <c r="K1356" s="201"/>
      <c r="L1356" s="90"/>
      <c r="M1356" s="202"/>
      <c r="N1356" s="203"/>
      <c r="O1356" s="202"/>
      <c r="P1356" s="201" t="s">
        <v>907</v>
      </c>
      <c r="Q1356" s="90"/>
      <c r="R1356" s="202"/>
      <c r="S1356" s="203"/>
      <c r="T1356" s="202"/>
      <c r="U1356" s="201"/>
      <c r="V1356" s="90"/>
      <c r="W1356" s="248"/>
      <c r="X1356" s="249"/>
      <c r="Y1356" s="248"/>
      <c r="Z1356" s="201" t="s">
        <v>339</v>
      </c>
      <c r="AA1356" s="90"/>
      <c r="AB1356" s="248"/>
      <c r="AC1356" s="249"/>
      <c r="AD1356" s="248"/>
    </row>
    <row r="1357" spans="1:30" ht="230.45" customHeight="1">
      <c r="A1357" s="474"/>
      <c r="B1357" s="325" t="s">
        <v>89</v>
      </c>
      <c r="C1357" s="196" t="s">
        <v>6825</v>
      </c>
      <c r="D1357" s="196" t="s">
        <v>6826</v>
      </c>
      <c r="E1357" s="196" t="s">
        <v>901</v>
      </c>
      <c r="F1357" s="196" t="s">
        <v>6827</v>
      </c>
      <c r="G1357" s="197" t="s">
        <v>6824</v>
      </c>
      <c r="H1357" s="198" t="s">
        <v>3969</v>
      </c>
      <c r="I1357" s="322"/>
      <c r="J1357" s="213"/>
      <c r="K1357" s="201"/>
      <c r="L1357" s="90"/>
      <c r="M1357" s="202"/>
      <c r="N1357" s="203"/>
      <c r="O1357" s="202"/>
      <c r="P1357" s="201" t="s">
        <v>907</v>
      </c>
      <c r="Q1357" s="90"/>
      <c r="R1357" s="202"/>
      <c r="S1357" s="203"/>
      <c r="T1357" s="202"/>
      <c r="U1357" s="201"/>
      <c r="V1357" s="90"/>
      <c r="W1357" s="248"/>
      <c r="X1357" s="249"/>
      <c r="Y1357" s="248"/>
      <c r="Z1357" s="201" t="s">
        <v>339</v>
      </c>
      <c r="AA1357" s="90"/>
      <c r="AB1357" s="248"/>
      <c r="AC1357" s="249"/>
      <c r="AD1357" s="248"/>
    </row>
    <row r="1358" spans="1:30" ht="170.25" customHeight="1">
      <c r="A1358" s="474"/>
      <c r="B1358" s="325" t="s">
        <v>89</v>
      </c>
      <c r="C1358" s="196" t="s">
        <v>6828</v>
      </c>
      <c r="D1358" s="196" t="s">
        <v>6829</v>
      </c>
      <c r="E1358" s="196" t="s">
        <v>901</v>
      </c>
      <c r="F1358" s="196" t="s">
        <v>6830</v>
      </c>
      <c r="G1358" s="197" t="s">
        <v>6831</v>
      </c>
      <c r="H1358" s="198" t="s">
        <v>6832</v>
      </c>
      <c r="I1358" s="322"/>
      <c r="J1358" s="213"/>
      <c r="K1358" s="201"/>
      <c r="L1358" s="90"/>
      <c r="M1358" s="202"/>
      <c r="N1358" s="203"/>
      <c r="O1358" s="202"/>
      <c r="P1358" s="201" t="s">
        <v>907</v>
      </c>
      <c r="Q1358" s="90"/>
      <c r="R1358" s="202"/>
      <c r="S1358" s="203"/>
      <c r="T1358" s="202"/>
      <c r="U1358" s="201"/>
      <c r="V1358" s="90"/>
      <c r="W1358" s="248"/>
      <c r="X1358" s="249"/>
      <c r="Y1358" s="248"/>
      <c r="Z1358" s="201" t="s">
        <v>339</v>
      </c>
      <c r="AA1358" s="90"/>
      <c r="AB1358" s="248"/>
      <c r="AC1358" s="249"/>
      <c r="AD1358" s="248"/>
    </row>
    <row r="1359" spans="1:30" ht="120" customHeight="1">
      <c r="A1359" s="475"/>
      <c r="B1359" s="325" t="s">
        <v>89</v>
      </c>
      <c r="C1359" s="196" t="s">
        <v>6833</v>
      </c>
      <c r="D1359" s="196" t="s">
        <v>6834</v>
      </c>
      <c r="E1359" s="196" t="s">
        <v>901</v>
      </c>
      <c r="F1359" s="196" t="s">
        <v>6835</v>
      </c>
      <c r="G1359" s="197" t="s">
        <v>6836</v>
      </c>
      <c r="H1359" s="198" t="s">
        <v>6</v>
      </c>
      <c r="I1359" s="322"/>
      <c r="J1359" s="213"/>
      <c r="K1359" s="201"/>
      <c r="L1359" s="90"/>
      <c r="M1359" s="202"/>
      <c r="N1359" s="203"/>
      <c r="O1359" s="202"/>
      <c r="P1359" s="201" t="s">
        <v>907</v>
      </c>
      <c r="Q1359" s="90"/>
      <c r="R1359" s="202"/>
      <c r="S1359" s="203"/>
      <c r="T1359" s="202"/>
      <c r="U1359" s="201"/>
      <c r="V1359" s="90"/>
      <c r="W1359" s="248"/>
      <c r="X1359" s="249"/>
      <c r="Y1359" s="248"/>
      <c r="Z1359" s="201" t="s">
        <v>339</v>
      </c>
      <c r="AA1359" s="90"/>
      <c r="AB1359" s="248"/>
      <c r="AC1359" s="249"/>
      <c r="AD1359" s="248"/>
    </row>
    <row r="1360" spans="1:30" ht="120" customHeight="1">
      <c r="A1360" s="473" t="s">
        <v>6837</v>
      </c>
      <c r="B1360" s="325" t="s">
        <v>6838</v>
      </c>
      <c r="C1360" s="196" t="s">
        <v>6839</v>
      </c>
      <c r="D1360" s="196" t="s">
        <v>6840</v>
      </c>
      <c r="E1360" s="196" t="s">
        <v>6841</v>
      </c>
      <c r="F1360" s="196" t="s">
        <v>6842</v>
      </c>
      <c r="G1360" s="197" t="s">
        <v>6843</v>
      </c>
      <c r="H1360" s="198" t="s">
        <v>222</v>
      </c>
      <c r="I1360" s="322"/>
      <c r="J1360" s="213"/>
      <c r="K1360" s="201"/>
      <c r="L1360" s="90"/>
      <c r="M1360" s="202"/>
      <c r="N1360" s="203"/>
      <c r="O1360" s="202"/>
      <c r="P1360" s="201" t="s">
        <v>907</v>
      </c>
      <c r="Q1360" s="90"/>
      <c r="R1360" s="202"/>
      <c r="S1360" s="203"/>
      <c r="T1360" s="202"/>
      <c r="U1360" s="201"/>
      <c r="V1360" s="90"/>
      <c r="W1360" s="248"/>
      <c r="X1360" s="249"/>
      <c r="Y1360" s="248"/>
      <c r="Z1360" s="201" t="s">
        <v>339</v>
      </c>
      <c r="AA1360" s="90" t="s">
        <v>356</v>
      </c>
      <c r="AB1360" s="248" t="s">
        <v>905</v>
      </c>
      <c r="AC1360" s="249"/>
      <c r="AD1360" s="248"/>
    </row>
    <row r="1361" spans="1:30" ht="120" customHeight="1">
      <c r="A1361" s="474"/>
      <c r="B1361" s="325" t="s">
        <v>6838</v>
      </c>
      <c r="C1361" s="196" t="s">
        <v>6844</v>
      </c>
      <c r="D1361" s="196" t="s">
        <v>6845</v>
      </c>
      <c r="E1361" s="196" t="s">
        <v>6846</v>
      </c>
      <c r="F1361" s="196" t="s">
        <v>6847</v>
      </c>
      <c r="G1361" s="197" t="s">
        <v>6843</v>
      </c>
      <c r="H1361" s="198" t="s">
        <v>4</v>
      </c>
      <c r="I1361" s="322"/>
      <c r="J1361" s="213"/>
      <c r="K1361" s="201"/>
      <c r="L1361" s="90"/>
      <c r="M1361" s="202"/>
      <c r="N1361" s="203"/>
      <c r="O1361" s="202"/>
      <c r="P1361" s="201" t="s">
        <v>907</v>
      </c>
      <c r="Q1361" s="90"/>
      <c r="R1361" s="202"/>
      <c r="S1361" s="203"/>
      <c r="T1361" s="202"/>
      <c r="U1361" s="201"/>
      <c r="V1361" s="90"/>
      <c r="W1361" s="248"/>
      <c r="X1361" s="249"/>
      <c r="Y1361" s="248"/>
      <c r="Z1361" s="201" t="s">
        <v>339</v>
      </c>
      <c r="AA1361" s="90" t="s">
        <v>356</v>
      </c>
      <c r="AB1361" s="248" t="s">
        <v>905</v>
      </c>
      <c r="AC1361" s="249"/>
      <c r="AD1361" s="248"/>
    </row>
    <row r="1362" spans="1:30" ht="120" customHeight="1">
      <c r="A1362" s="474"/>
      <c r="B1362" s="325" t="s">
        <v>6838</v>
      </c>
      <c r="C1362" s="196" t="s">
        <v>6848</v>
      </c>
      <c r="D1362" s="196" t="s">
        <v>6849</v>
      </c>
      <c r="E1362" s="196" t="s">
        <v>6841</v>
      </c>
      <c r="F1362" s="196" t="s">
        <v>6850</v>
      </c>
      <c r="G1362" s="197" t="s">
        <v>6843</v>
      </c>
      <c r="H1362" s="198" t="s">
        <v>5</v>
      </c>
      <c r="I1362" s="322"/>
      <c r="J1362" s="213"/>
      <c r="K1362" s="201"/>
      <c r="L1362" s="90"/>
      <c r="M1362" s="202"/>
      <c r="N1362" s="203"/>
      <c r="O1362" s="202"/>
      <c r="P1362" s="201" t="s">
        <v>907</v>
      </c>
      <c r="Q1362" s="90"/>
      <c r="R1362" s="202"/>
      <c r="S1362" s="203"/>
      <c r="T1362" s="202"/>
      <c r="U1362" s="201"/>
      <c r="V1362" s="90"/>
      <c r="W1362" s="248"/>
      <c r="X1362" s="249"/>
      <c r="Y1362" s="248"/>
      <c r="Z1362" s="201" t="s">
        <v>339</v>
      </c>
      <c r="AA1362" s="90" t="s">
        <v>356</v>
      </c>
      <c r="AB1362" s="248" t="s">
        <v>905</v>
      </c>
      <c r="AC1362" s="249"/>
      <c r="AD1362" s="248"/>
    </row>
    <row r="1363" spans="1:30" ht="120" customHeight="1">
      <c r="A1363" s="474"/>
      <c r="B1363" s="325" t="s">
        <v>6838</v>
      </c>
      <c r="C1363" s="196" t="s">
        <v>6851</v>
      </c>
      <c r="D1363" s="196" t="s">
        <v>6852</v>
      </c>
      <c r="E1363" s="196" t="s">
        <v>6846</v>
      </c>
      <c r="F1363" s="196" t="s">
        <v>6853</v>
      </c>
      <c r="G1363" s="197" t="s">
        <v>6843</v>
      </c>
      <c r="H1363" s="198" t="s">
        <v>5</v>
      </c>
      <c r="I1363" s="322"/>
      <c r="J1363" s="213"/>
      <c r="K1363" s="201"/>
      <c r="L1363" s="90"/>
      <c r="M1363" s="202"/>
      <c r="N1363" s="203"/>
      <c r="O1363" s="202"/>
      <c r="P1363" s="201" t="s">
        <v>907</v>
      </c>
      <c r="Q1363" s="90"/>
      <c r="R1363" s="202"/>
      <c r="S1363" s="203"/>
      <c r="T1363" s="202"/>
      <c r="U1363" s="201"/>
      <c r="V1363" s="90"/>
      <c r="W1363" s="248"/>
      <c r="X1363" s="249"/>
      <c r="Y1363" s="248"/>
      <c r="Z1363" s="201" t="s">
        <v>339</v>
      </c>
      <c r="AA1363" s="90" t="s">
        <v>356</v>
      </c>
      <c r="AB1363" s="248" t="s">
        <v>905</v>
      </c>
      <c r="AC1363" s="249"/>
      <c r="AD1363" s="248"/>
    </row>
    <row r="1364" spans="1:30" ht="120" customHeight="1">
      <c r="A1364" s="474"/>
      <c r="B1364" s="325" t="s">
        <v>6854</v>
      </c>
      <c r="C1364" s="196" t="s">
        <v>6855</v>
      </c>
      <c r="D1364" s="196" t="s">
        <v>6856</v>
      </c>
      <c r="E1364" s="196" t="s">
        <v>901</v>
      </c>
      <c r="F1364" s="196" t="s">
        <v>6857</v>
      </c>
      <c r="G1364" s="197" t="s">
        <v>6858</v>
      </c>
      <c r="H1364" s="198" t="s">
        <v>5</v>
      </c>
      <c r="I1364" s="322"/>
      <c r="J1364" s="213"/>
      <c r="K1364" s="201"/>
      <c r="L1364" s="90"/>
      <c r="M1364" s="202"/>
      <c r="N1364" s="203"/>
      <c r="O1364" s="202"/>
      <c r="P1364" s="201" t="s">
        <v>907</v>
      </c>
      <c r="Q1364" s="90"/>
      <c r="R1364" s="202"/>
      <c r="S1364" s="203"/>
      <c r="T1364" s="202"/>
      <c r="U1364" s="201"/>
      <c r="V1364" s="90"/>
      <c r="W1364" s="248"/>
      <c r="X1364" s="249"/>
      <c r="Y1364" s="248"/>
      <c r="Z1364" s="201" t="s">
        <v>339</v>
      </c>
      <c r="AA1364" s="90" t="s">
        <v>356</v>
      </c>
      <c r="AB1364" s="248" t="s">
        <v>905</v>
      </c>
      <c r="AC1364" s="249"/>
      <c r="AD1364" s="248"/>
    </row>
    <row r="1365" spans="1:30" ht="120" customHeight="1">
      <c r="A1365" s="474"/>
      <c r="B1365" s="325" t="s">
        <v>6854</v>
      </c>
      <c r="C1365" s="196" t="s">
        <v>6859</v>
      </c>
      <c r="D1365" s="196" t="s">
        <v>6860</v>
      </c>
      <c r="E1365" s="196" t="s">
        <v>901</v>
      </c>
      <c r="F1365" s="196" t="s">
        <v>6861</v>
      </c>
      <c r="G1365" s="197" t="s">
        <v>6862</v>
      </c>
      <c r="H1365" s="198" t="s">
        <v>5</v>
      </c>
      <c r="I1365" s="322"/>
      <c r="J1365" s="213"/>
      <c r="K1365" s="201"/>
      <c r="L1365" s="90"/>
      <c r="M1365" s="202"/>
      <c r="N1365" s="203"/>
      <c r="O1365" s="202"/>
      <c r="P1365" s="201" t="s">
        <v>907</v>
      </c>
      <c r="Q1365" s="90"/>
      <c r="R1365" s="202"/>
      <c r="S1365" s="203"/>
      <c r="T1365" s="202"/>
      <c r="U1365" s="201"/>
      <c r="V1365" s="90"/>
      <c r="W1365" s="248"/>
      <c r="X1365" s="249"/>
      <c r="Y1365" s="248"/>
      <c r="Z1365" s="201" t="s">
        <v>339</v>
      </c>
      <c r="AA1365" s="90" t="s">
        <v>356</v>
      </c>
      <c r="AB1365" s="248" t="s">
        <v>905</v>
      </c>
      <c r="AC1365" s="249"/>
      <c r="AD1365" s="248"/>
    </row>
    <row r="1366" spans="1:30" ht="120" customHeight="1">
      <c r="A1366" s="474"/>
      <c r="B1366" s="325" t="s">
        <v>6863</v>
      </c>
      <c r="C1366" s="196" t="s">
        <v>6864</v>
      </c>
      <c r="D1366" s="196" t="s">
        <v>6865</v>
      </c>
      <c r="E1366" s="196" t="s">
        <v>901</v>
      </c>
      <c r="F1366" s="196" t="s">
        <v>6866</v>
      </c>
      <c r="G1366" s="197" t="s">
        <v>6867</v>
      </c>
      <c r="H1366" s="198" t="s">
        <v>5</v>
      </c>
      <c r="I1366" s="322"/>
      <c r="J1366" s="213"/>
      <c r="K1366" s="201"/>
      <c r="L1366" s="90"/>
      <c r="M1366" s="202"/>
      <c r="N1366" s="203"/>
      <c r="O1366" s="202"/>
      <c r="P1366" s="201" t="s">
        <v>907</v>
      </c>
      <c r="Q1366" s="90"/>
      <c r="R1366" s="202"/>
      <c r="S1366" s="203"/>
      <c r="T1366" s="202"/>
      <c r="U1366" s="201"/>
      <c r="V1366" s="90"/>
      <c r="W1366" s="248"/>
      <c r="X1366" s="249"/>
      <c r="Y1366" s="248"/>
      <c r="Z1366" s="201" t="s">
        <v>339</v>
      </c>
      <c r="AA1366" s="90" t="s">
        <v>357</v>
      </c>
      <c r="AB1366" s="248" t="s">
        <v>905</v>
      </c>
      <c r="AC1366" s="249" t="s">
        <v>6868</v>
      </c>
      <c r="AD1366" s="248"/>
    </row>
    <row r="1367" spans="1:30" ht="120" customHeight="1">
      <c r="A1367" s="474"/>
      <c r="B1367" s="325" t="s">
        <v>6863</v>
      </c>
      <c r="C1367" s="196" t="s">
        <v>6869</v>
      </c>
      <c r="D1367" s="196" t="s">
        <v>6870</v>
      </c>
      <c r="E1367" s="196" t="s">
        <v>901</v>
      </c>
      <c r="F1367" s="196" t="s">
        <v>6871</v>
      </c>
      <c r="G1367" s="197" t="s">
        <v>6867</v>
      </c>
      <c r="H1367" s="198" t="s">
        <v>5</v>
      </c>
      <c r="I1367" s="322"/>
      <c r="J1367" s="213"/>
      <c r="K1367" s="201"/>
      <c r="L1367" s="90"/>
      <c r="M1367" s="202"/>
      <c r="N1367" s="203"/>
      <c r="O1367" s="202"/>
      <c r="P1367" s="201" t="s">
        <v>907</v>
      </c>
      <c r="Q1367" s="90"/>
      <c r="R1367" s="202"/>
      <c r="S1367" s="203"/>
      <c r="T1367" s="202"/>
      <c r="U1367" s="201"/>
      <c r="V1367" s="90"/>
      <c r="W1367" s="248"/>
      <c r="X1367" s="249"/>
      <c r="Y1367" s="248"/>
      <c r="Z1367" s="201" t="s">
        <v>339</v>
      </c>
      <c r="AA1367" s="90" t="s">
        <v>357</v>
      </c>
      <c r="AB1367" s="248" t="s">
        <v>905</v>
      </c>
      <c r="AC1367" s="249" t="s">
        <v>6872</v>
      </c>
      <c r="AD1367" s="248"/>
    </row>
    <row r="1368" spans="1:30" ht="120" customHeight="1">
      <c r="A1368" s="474"/>
      <c r="B1368" s="325" t="s">
        <v>6863</v>
      </c>
      <c r="C1368" s="196" t="s">
        <v>6873</v>
      </c>
      <c r="D1368" s="196" t="s">
        <v>6874</v>
      </c>
      <c r="E1368" s="196" t="s">
        <v>901</v>
      </c>
      <c r="F1368" s="196" t="s">
        <v>6875</v>
      </c>
      <c r="G1368" s="197" t="s">
        <v>6876</v>
      </c>
      <c r="H1368" s="198" t="s">
        <v>5</v>
      </c>
      <c r="I1368" s="322"/>
      <c r="J1368" s="213"/>
      <c r="K1368" s="201"/>
      <c r="L1368" s="90"/>
      <c r="M1368" s="202"/>
      <c r="N1368" s="203"/>
      <c r="O1368" s="202"/>
      <c r="P1368" s="201" t="s">
        <v>907</v>
      </c>
      <c r="Q1368" s="90"/>
      <c r="R1368" s="202"/>
      <c r="S1368" s="203"/>
      <c r="T1368" s="202"/>
      <c r="U1368" s="201"/>
      <c r="V1368" s="90"/>
      <c r="W1368" s="248"/>
      <c r="X1368" s="249"/>
      <c r="Y1368" s="248"/>
      <c r="Z1368" s="201" t="s">
        <v>339</v>
      </c>
      <c r="AA1368" s="90" t="s">
        <v>357</v>
      </c>
      <c r="AB1368" s="248" t="s">
        <v>905</v>
      </c>
      <c r="AC1368" s="249" t="s">
        <v>6868</v>
      </c>
      <c r="AD1368" s="248"/>
    </row>
    <row r="1369" spans="1:30" ht="120" customHeight="1">
      <c r="A1369" s="475"/>
      <c r="B1369" s="325" t="s">
        <v>6863</v>
      </c>
      <c r="C1369" s="196" t="s">
        <v>6877</v>
      </c>
      <c r="D1369" s="196" t="s">
        <v>6878</v>
      </c>
      <c r="E1369" s="196" t="s">
        <v>901</v>
      </c>
      <c r="F1369" s="196" t="s">
        <v>6875</v>
      </c>
      <c r="G1369" s="197" t="s">
        <v>6876</v>
      </c>
      <c r="H1369" s="198" t="s">
        <v>5</v>
      </c>
      <c r="I1369" s="322"/>
      <c r="J1369" s="213"/>
      <c r="K1369" s="201"/>
      <c r="L1369" s="90"/>
      <c r="M1369" s="202"/>
      <c r="N1369" s="203"/>
      <c r="O1369" s="202"/>
      <c r="P1369" s="201" t="s">
        <v>907</v>
      </c>
      <c r="Q1369" s="90"/>
      <c r="R1369" s="202"/>
      <c r="S1369" s="203"/>
      <c r="T1369" s="202"/>
      <c r="U1369" s="201"/>
      <c r="V1369" s="90"/>
      <c r="W1369" s="248"/>
      <c r="X1369" s="249"/>
      <c r="Y1369" s="248"/>
      <c r="Z1369" s="201" t="s">
        <v>339</v>
      </c>
      <c r="AA1369" s="90" t="s">
        <v>357</v>
      </c>
      <c r="AB1369" s="248" t="s">
        <v>905</v>
      </c>
      <c r="AC1369" s="249" t="s">
        <v>6872</v>
      </c>
      <c r="AD1369" s="248"/>
    </row>
    <row r="1370" spans="1:30" ht="120" customHeight="1">
      <c r="A1370" s="472" t="s">
        <v>402</v>
      </c>
      <c r="B1370" s="325" t="s">
        <v>6879</v>
      </c>
      <c r="C1370" s="196" t="s">
        <v>6880</v>
      </c>
      <c r="D1370" s="196" t="s">
        <v>6881</v>
      </c>
      <c r="E1370" s="196" t="s">
        <v>901</v>
      </c>
      <c r="F1370" s="197" t="s">
        <v>6882</v>
      </c>
      <c r="G1370" s="197" t="s">
        <v>6883</v>
      </c>
      <c r="H1370" s="198" t="s">
        <v>3</v>
      </c>
      <c r="I1370" s="326"/>
      <c r="J1370" s="201"/>
      <c r="K1370" s="201"/>
      <c r="L1370" s="90"/>
      <c r="M1370" s="202"/>
      <c r="N1370" s="203"/>
      <c r="O1370" s="202"/>
      <c r="P1370" s="201" t="s">
        <v>907</v>
      </c>
      <c r="Q1370" s="90" t="s">
        <v>356</v>
      </c>
      <c r="R1370" s="202" t="s">
        <v>3600</v>
      </c>
      <c r="S1370" s="203"/>
      <c r="T1370" s="202"/>
      <c r="U1370" s="201" t="s">
        <v>908</v>
      </c>
      <c r="V1370" s="90" t="s">
        <v>356</v>
      </c>
      <c r="W1370" s="248" t="s">
        <v>382</v>
      </c>
      <c r="X1370" s="249"/>
      <c r="Y1370" s="248"/>
      <c r="Z1370" s="201" t="s">
        <v>339</v>
      </c>
      <c r="AA1370" s="90" t="s">
        <v>356</v>
      </c>
      <c r="AB1370" s="248" t="s">
        <v>422</v>
      </c>
      <c r="AC1370" s="249"/>
      <c r="AD1370" s="248"/>
    </row>
    <row r="1371" spans="1:30" ht="120" customHeight="1">
      <c r="A1371" s="472"/>
      <c r="B1371" s="325" t="s">
        <v>6879</v>
      </c>
      <c r="C1371" s="196" t="s">
        <v>6884</v>
      </c>
      <c r="D1371" s="196" t="s">
        <v>6885</v>
      </c>
      <c r="E1371" s="196" t="s">
        <v>901</v>
      </c>
      <c r="F1371" s="197" t="s">
        <v>6886</v>
      </c>
      <c r="G1371" s="197" t="s">
        <v>6887</v>
      </c>
      <c r="H1371" s="198" t="s">
        <v>4</v>
      </c>
      <c r="I1371" s="326"/>
      <c r="J1371" s="201"/>
      <c r="K1371" s="201"/>
      <c r="L1371" s="90"/>
      <c r="M1371" s="202"/>
      <c r="N1371" s="203"/>
      <c r="O1371" s="202"/>
      <c r="P1371" s="201" t="s">
        <v>907</v>
      </c>
      <c r="Q1371" s="90" t="s">
        <v>356</v>
      </c>
      <c r="R1371" s="202" t="s">
        <v>3600</v>
      </c>
      <c r="S1371" s="203"/>
      <c r="T1371" s="202"/>
      <c r="U1371" s="201" t="s">
        <v>908</v>
      </c>
      <c r="V1371" s="90" t="s">
        <v>356</v>
      </c>
      <c r="W1371" s="248" t="s">
        <v>382</v>
      </c>
      <c r="X1371" s="249"/>
      <c r="Y1371" s="248"/>
      <c r="Z1371" s="201"/>
      <c r="AA1371" s="90"/>
      <c r="AB1371" s="248"/>
      <c r="AC1371" s="249"/>
      <c r="AD1371" s="248"/>
    </row>
    <row r="1372" spans="1:30" ht="120" customHeight="1">
      <c r="A1372" s="472"/>
      <c r="B1372" s="325" t="s">
        <v>6879</v>
      </c>
      <c r="C1372" s="196" t="s">
        <v>6888</v>
      </c>
      <c r="D1372" s="196" t="s">
        <v>6889</v>
      </c>
      <c r="E1372" s="196" t="s">
        <v>901</v>
      </c>
      <c r="F1372" s="197" t="s">
        <v>6890</v>
      </c>
      <c r="G1372" s="197" t="s">
        <v>6891</v>
      </c>
      <c r="H1372" s="198" t="s">
        <v>5</v>
      </c>
      <c r="I1372" s="326"/>
      <c r="J1372" s="201"/>
      <c r="K1372" s="201"/>
      <c r="L1372" s="90"/>
      <c r="M1372" s="202"/>
      <c r="N1372" s="203"/>
      <c r="O1372" s="202"/>
      <c r="P1372" s="201" t="s">
        <v>907</v>
      </c>
      <c r="Q1372" s="90" t="s">
        <v>356</v>
      </c>
      <c r="R1372" s="202" t="s">
        <v>3600</v>
      </c>
      <c r="S1372" s="203"/>
      <c r="T1372" s="202"/>
      <c r="U1372" s="201" t="s">
        <v>908</v>
      </c>
      <c r="V1372" s="90" t="s">
        <v>356</v>
      </c>
      <c r="W1372" s="248" t="s">
        <v>382</v>
      </c>
      <c r="X1372" s="249"/>
      <c r="Y1372" s="248"/>
      <c r="Z1372" s="201" t="s">
        <v>339</v>
      </c>
      <c r="AA1372" s="90" t="s">
        <v>356</v>
      </c>
      <c r="AB1372" s="248" t="s">
        <v>422</v>
      </c>
      <c r="AC1372" s="249"/>
      <c r="AD1372" s="248"/>
    </row>
    <row r="1373" spans="1:30" ht="120" customHeight="1">
      <c r="A1373" s="472"/>
      <c r="B1373" s="325" t="s">
        <v>6879</v>
      </c>
      <c r="C1373" s="196" t="s">
        <v>6892</v>
      </c>
      <c r="D1373" s="196" t="s">
        <v>6893</v>
      </c>
      <c r="E1373" s="196" t="s">
        <v>901</v>
      </c>
      <c r="F1373" s="197" t="s">
        <v>6894</v>
      </c>
      <c r="G1373" s="197" t="s">
        <v>6895</v>
      </c>
      <c r="H1373" s="198" t="s">
        <v>5</v>
      </c>
      <c r="I1373" s="326"/>
      <c r="J1373" s="201"/>
      <c r="K1373" s="201"/>
      <c r="L1373" s="90"/>
      <c r="M1373" s="202"/>
      <c r="N1373" s="203"/>
      <c r="O1373" s="202"/>
      <c r="P1373" s="201" t="s">
        <v>907</v>
      </c>
      <c r="Q1373" s="90" t="s">
        <v>357</v>
      </c>
      <c r="R1373" s="202" t="s">
        <v>3600</v>
      </c>
      <c r="S1373" s="316" t="s">
        <v>6896</v>
      </c>
      <c r="T1373" s="202"/>
      <c r="U1373" s="201" t="s">
        <v>908</v>
      </c>
      <c r="V1373" s="90" t="s">
        <v>357</v>
      </c>
      <c r="W1373" s="248" t="s">
        <v>382</v>
      </c>
      <c r="X1373" s="366" t="s">
        <v>6897</v>
      </c>
      <c r="Y1373" s="248"/>
      <c r="Z1373" s="201" t="s">
        <v>339</v>
      </c>
      <c r="AA1373" s="90" t="s">
        <v>356</v>
      </c>
      <c r="AB1373" s="248" t="s">
        <v>422</v>
      </c>
      <c r="AC1373" s="366"/>
      <c r="AD1373" s="248"/>
    </row>
    <row r="1374" spans="1:30" ht="120" customHeight="1">
      <c r="A1374" s="472"/>
      <c r="B1374" s="325" t="s">
        <v>6898</v>
      </c>
      <c r="C1374" s="196" t="s">
        <v>6899</v>
      </c>
      <c r="D1374" s="196" t="s">
        <v>6900</v>
      </c>
      <c r="E1374" s="196" t="s">
        <v>901</v>
      </c>
      <c r="F1374" s="197" t="s">
        <v>6901</v>
      </c>
      <c r="G1374" s="197" t="s">
        <v>6902</v>
      </c>
      <c r="H1374" s="198" t="s">
        <v>222</v>
      </c>
      <c r="I1374" s="326"/>
      <c r="J1374" s="201"/>
      <c r="K1374" s="201"/>
      <c r="L1374" s="90"/>
      <c r="M1374" s="202"/>
      <c r="N1374" s="203"/>
      <c r="O1374" s="202"/>
      <c r="P1374" s="201" t="s">
        <v>907</v>
      </c>
      <c r="Q1374" s="90" t="s">
        <v>356</v>
      </c>
      <c r="R1374" s="202" t="s">
        <v>3600</v>
      </c>
      <c r="S1374" s="203"/>
      <c r="T1374" s="202"/>
      <c r="U1374" s="201" t="s">
        <v>908</v>
      </c>
      <c r="V1374" s="90" t="s">
        <v>356</v>
      </c>
      <c r="W1374" s="248" t="s">
        <v>382</v>
      </c>
      <c r="X1374" s="249"/>
      <c r="Y1374" s="248"/>
      <c r="Z1374" s="201" t="s">
        <v>339</v>
      </c>
      <c r="AA1374" s="90" t="s">
        <v>356</v>
      </c>
      <c r="AB1374" s="248" t="s">
        <v>422</v>
      </c>
      <c r="AC1374" s="249"/>
      <c r="AD1374" s="248"/>
    </row>
    <row r="1375" spans="1:30" ht="120" customHeight="1">
      <c r="A1375" s="472"/>
      <c r="B1375" s="325" t="s">
        <v>6898</v>
      </c>
      <c r="C1375" s="196" t="s">
        <v>6903</v>
      </c>
      <c r="D1375" s="196" t="s">
        <v>6904</v>
      </c>
      <c r="E1375" s="196" t="s">
        <v>901</v>
      </c>
      <c r="F1375" s="197" t="s">
        <v>6905</v>
      </c>
      <c r="G1375" s="197" t="s">
        <v>6902</v>
      </c>
      <c r="H1375" s="198" t="s">
        <v>4</v>
      </c>
      <c r="I1375" s="326"/>
      <c r="J1375" s="201"/>
      <c r="K1375" s="201"/>
      <c r="L1375" s="90"/>
      <c r="M1375" s="202"/>
      <c r="N1375" s="203"/>
      <c r="O1375" s="202"/>
      <c r="P1375" s="201" t="s">
        <v>907</v>
      </c>
      <c r="Q1375" s="90" t="s">
        <v>356</v>
      </c>
      <c r="R1375" s="202" t="s">
        <v>3600</v>
      </c>
      <c r="S1375" s="203"/>
      <c r="T1375" s="202"/>
      <c r="U1375" s="201" t="s">
        <v>908</v>
      </c>
      <c r="V1375" s="90" t="s">
        <v>356</v>
      </c>
      <c r="W1375" s="248" t="s">
        <v>382</v>
      </c>
      <c r="X1375" s="249"/>
      <c r="Y1375" s="248"/>
      <c r="Z1375" s="201" t="s">
        <v>339</v>
      </c>
      <c r="AA1375" s="90" t="s">
        <v>356</v>
      </c>
      <c r="AB1375" s="248" t="s">
        <v>422</v>
      </c>
      <c r="AC1375" s="249"/>
      <c r="AD1375" s="248"/>
    </row>
    <row r="1376" spans="1:30" ht="120" customHeight="1">
      <c r="A1376" s="472"/>
      <c r="B1376" s="325" t="s">
        <v>6906</v>
      </c>
      <c r="C1376" s="196" t="s">
        <v>6907</v>
      </c>
      <c r="D1376" s="196" t="s">
        <v>5471</v>
      </c>
      <c r="E1376" s="196" t="s">
        <v>901</v>
      </c>
      <c r="F1376" s="197" t="s">
        <v>6908</v>
      </c>
      <c r="G1376" s="197" t="s">
        <v>6883</v>
      </c>
      <c r="H1376" s="198" t="s">
        <v>5</v>
      </c>
      <c r="I1376" s="326"/>
      <c r="J1376" s="201"/>
      <c r="K1376" s="201"/>
      <c r="L1376" s="90"/>
      <c r="M1376" s="202"/>
      <c r="N1376" s="203"/>
      <c r="O1376" s="202"/>
      <c r="P1376" s="201" t="s">
        <v>907</v>
      </c>
      <c r="Q1376" s="90" t="s">
        <v>356</v>
      </c>
      <c r="R1376" s="202" t="s">
        <v>3600</v>
      </c>
      <c r="S1376" s="203"/>
      <c r="T1376" s="202"/>
      <c r="U1376" s="201" t="s">
        <v>908</v>
      </c>
      <c r="V1376" s="90" t="s">
        <v>356</v>
      </c>
      <c r="W1376" s="248" t="s">
        <v>382</v>
      </c>
      <c r="X1376" s="249"/>
      <c r="Y1376" s="248"/>
      <c r="Z1376" s="201" t="s">
        <v>339</v>
      </c>
      <c r="AA1376" s="90" t="s">
        <v>356</v>
      </c>
      <c r="AB1376" s="248" t="s">
        <v>422</v>
      </c>
      <c r="AC1376" s="249"/>
      <c r="AD1376" s="248"/>
    </row>
    <row r="1377" spans="1:30" ht="120" customHeight="1">
      <c r="A1377" s="472"/>
      <c r="B1377" s="325" t="s">
        <v>6906</v>
      </c>
      <c r="C1377" s="196" t="s">
        <v>6909</v>
      </c>
      <c r="D1377" s="196" t="s">
        <v>6910</v>
      </c>
      <c r="E1377" s="196" t="s">
        <v>901</v>
      </c>
      <c r="F1377" s="197" t="s">
        <v>6911</v>
      </c>
      <c r="G1377" s="197" t="s">
        <v>6887</v>
      </c>
      <c r="H1377" s="198" t="s">
        <v>5</v>
      </c>
      <c r="I1377" s="326"/>
      <c r="J1377" s="201"/>
      <c r="K1377" s="201"/>
      <c r="L1377" s="90"/>
      <c r="M1377" s="202"/>
      <c r="N1377" s="203"/>
      <c r="O1377" s="202"/>
      <c r="P1377" s="201" t="s">
        <v>907</v>
      </c>
      <c r="Q1377" s="90" t="s">
        <v>356</v>
      </c>
      <c r="R1377" s="202" t="s">
        <v>3600</v>
      </c>
      <c r="S1377" s="203"/>
      <c r="T1377" s="202"/>
      <c r="U1377" s="201" t="s">
        <v>908</v>
      </c>
      <c r="V1377" s="90" t="s">
        <v>356</v>
      </c>
      <c r="W1377" s="248" t="s">
        <v>382</v>
      </c>
      <c r="X1377" s="249"/>
      <c r="Y1377" s="248"/>
      <c r="Z1377" s="201"/>
      <c r="AA1377" s="90"/>
      <c r="AB1377" s="248"/>
      <c r="AC1377" s="249"/>
      <c r="AD1377" s="248"/>
    </row>
    <row r="1378" spans="1:30" ht="120" customHeight="1">
      <c r="A1378" s="472"/>
      <c r="B1378" s="325" t="s">
        <v>6906</v>
      </c>
      <c r="C1378" s="196" t="s">
        <v>6912</v>
      </c>
      <c r="D1378" s="196" t="s">
        <v>6913</v>
      </c>
      <c r="E1378" s="196" t="s">
        <v>901</v>
      </c>
      <c r="F1378" s="197" t="s">
        <v>6914</v>
      </c>
      <c r="G1378" s="197" t="s">
        <v>6891</v>
      </c>
      <c r="H1378" s="198" t="s">
        <v>5</v>
      </c>
      <c r="I1378" s="326"/>
      <c r="J1378" s="201"/>
      <c r="K1378" s="201"/>
      <c r="L1378" s="90"/>
      <c r="M1378" s="202"/>
      <c r="N1378" s="203"/>
      <c r="O1378" s="202"/>
      <c r="P1378" s="201" t="s">
        <v>907</v>
      </c>
      <c r="Q1378" s="90" t="s">
        <v>356</v>
      </c>
      <c r="R1378" s="202" t="s">
        <v>3600</v>
      </c>
      <c r="S1378" s="203"/>
      <c r="T1378" s="202"/>
      <c r="U1378" s="201" t="s">
        <v>908</v>
      </c>
      <c r="V1378" s="90" t="s">
        <v>356</v>
      </c>
      <c r="W1378" s="248" t="s">
        <v>382</v>
      </c>
      <c r="X1378" s="249"/>
      <c r="Y1378" s="248"/>
      <c r="Z1378" s="201" t="s">
        <v>339</v>
      </c>
      <c r="AA1378" s="90" t="s">
        <v>356</v>
      </c>
      <c r="AB1378" s="248" t="s">
        <v>422</v>
      </c>
      <c r="AC1378" s="249"/>
      <c r="AD1378" s="248"/>
    </row>
    <row r="1379" spans="1:30" ht="120" customHeight="1">
      <c r="A1379" s="472"/>
      <c r="B1379" s="325" t="s">
        <v>6906</v>
      </c>
      <c r="C1379" s="196" t="s">
        <v>6915</v>
      </c>
      <c r="D1379" s="196" t="s">
        <v>6916</v>
      </c>
      <c r="E1379" s="196" t="s">
        <v>901</v>
      </c>
      <c r="F1379" s="197" t="s">
        <v>6917</v>
      </c>
      <c r="G1379" s="197" t="s">
        <v>6918</v>
      </c>
      <c r="H1379" s="198" t="s">
        <v>5</v>
      </c>
      <c r="I1379" s="326"/>
      <c r="J1379" s="201"/>
      <c r="K1379" s="201"/>
      <c r="L1379" s="90"/>
      <c r="M1379" s="202"/>
      <c r="N1379" s="203"/>
      <c r="O1379" s="202"/>
      <c r="P1379" s="201" t="s">
        <v>907</v>
      </c>
      <c r="Q1379" s="90" t="s">
        <v>357</v>
      </c>
      <c r="R1379" s="202" t="s">
        <v>3600</v>
      </c>
      <c r="S1379" s="316" t="s">
        <v>6919</v>
      </c>
      <c r="T1379" s="202"/>
      <c r="U1379" s="201" t="s">
        <v>908</v>
      </c>
      <c r="V1379" s="90" t="s">
        <v>356</v>
      </c>
      <c r="W1379" s="248" t="s">
        <v>382</v>
      </c>
      <c r="X1379" s="366"/>
      <c r="Y1379" s="248"/>
      <c r="Z1379" s="201" t="s">
        <v>339</v>
      </c>
      <c r="AA1379" s="90" t="s">
        <v>356</v>
      </c>
      <c r="AB1379" s="248" t="s">
        <v>422</v>
      </c>
      <c r="AC1379" s="366"/>
      <c r="AD1379" s="248"/>
    </row>
    <row r="1380" spans="1:30" ht="120" customHeight="1">
      <c r="A1380" s="472"/>
      <c r="B1380" s="325" t="s">
        <v>6920</v>
      </c>
      <c r="C1380" s="196" t="s">
        <v>6921</v>
      </c>
      <c r="D1380" s="196" t="s">
        <v>6922</v>
      </c>
      <c r="E1380" s="196" t="s">
        <v>901</v>
      </c>
      <c r="F1380" s="197" t="s">
        <v>6923</v>
      </c>
      <c r="G1380" s="197" t="s">
        <v>6924</v>
      </c>
      <c r="H1380" s="198" t="s">
        <v>3</v>
      </c>
      <c r="I1380" s="326"/>
      <c r="J1380" s="201"/>
      <c r="K1380" s="201"/>
      <c r="L1380" s="90"/>
      <c r="M1380" s="202"/>
      <c r="N1380" s="203"/>
      <c r="O1380" s="202"/>
      <c r="P1380" s="201" t="s">
        <v>907</v>
      </c>
      <c r="Q1380" s="90" t="s">
        <v>356</v>
      </c>
      <c r="R1380" s="202" t="s">
        <v>3600</v>
      </c>
      <c r="S1380" s="203"/>
      <c r="T1380" s="202"/>
      <c r="U1380" s="201" t="s">
        <v>908</v>
      </c>
      <c r="V1380" s="90" t="s">
        <v>356</v>
      </c>
      <c r="W1380" s="248" t="s">
        <v>382</v>
      </c>
      <c r="X1380" s="249"/>
      <c r="Y1380" s="248"/>
      <c r="Z1380" s="201" t="s">
        <v>339</v>
      </c>
      <c r="AA1380" s="90" t="s">
        <v>356</v>
      </c>
      <c r="AB1380" s="248" t="s">
        <v>422</v>
      </c>
      <c r="AC1380" s="249"/>
      <c r="AD1380" s="248"/>
    </row>
    <row r="1381" spans="1:30" ht="120" customHeight="1">
      <c r="A1381" s="472"/>
      <c r="B1381" s="325" t="s">
        <v>6920</v>
      </c>
      <c r="C1381" s="196" t="s">
        <v>6925</v>
      </c>
      <c r="D1381" s="196" t="s">
        <v>6926</v>
      </c>
      <c r="E1381" s="196" t="s">
        <v>901</v>
      </c>
      <c r="F1381" s="197" t="s">
        <v>6927</v>
      </c>
      <c r="G1381" s="197" t="s">
        <v>6928</v>
      </c>
      <c r="H1381" s="198" t="s">
        <v>4</v>
      </c>
      <c r="I1381" s="326"/>
      <c r="J1381" s="201"/>
      <c r="K1381" s="201"/>
      <c r="L1381" s="90"/>
      <c r="M1381" s="202"/>
      <c r="N1381" s="203"/>
      <c r="O1381" s="202"/>
      <c r="P1381" s="201" t="s">
        <v>907</v>
      </c>
      <c r="Q1381" s="90" t="s">
        <v>356</v>
      </c>
      <c r="R1381" s="202" t="s">
        <v>3600</v>
      </c>
      <c r="S1381" s="203"/>
      <c r="T1381" s="202"/>
      <c r="U1381" s="201" t="s">
        <v>908</v>
      </c>
      <c r="V1381" s="90" t="s">
        <v>356</v>
      </c>
      <c r="W1381" s="248" t="s">
        <v>382</v>
      </c>
      <c r="X1381" s="249"/>
      <c r="Y1381" s="248"/>
      <c r="Z1381" s="201"/>
      <c r="AA1381" s="90"/>
      <c r="AB1381" s="248"/>
      <c r="AC1381" s="249"/>
      <c r="AD1381" s="248"/>
    </row>
    <row r="1382" spans="1:30" ht="120" customHeight="1">
      <c r="A1382" s="472"/>
      <c r="B1382" s="325" t="s">
        <v>6920</v>
      </c>
      <c r="C1382" s="196" t="s">
        <v>6929</v>
      </c>
      <c r="D1382" s="196" t="s">
        <v>6930</v>
      </c>
      <c r="E1382" s="196" t="s">
        <v>901</v>
      </c>
      <c r="F1382" s="197" t="s">
        <v>6931</v>
      </c>
      <c r="G1382" s="197" t="s">
        <v>6932</v>
      </c>
      <c r="H1382" s="198" t="s">
        <v>5</v>
      </c>
      <c r="I1382" s="326"/>
      <c r="J1382" s="201"/>
      <c r="K1382" s="201"/>
      <c r="L1382" s="90"/>
      <c r="M1382" s="202"/>
      <c r="N1382" s="203"/>
      <c r="O1382" s="202"/>
      <c r="P1382" s="201" t="s">
        <v>907</v>
      </c>
      <c r="Q1382" s="90" t="s">
        <v>356</v>
      </c>
      <c r="R1382" s="202" t="s">
        <v>3600</v>
      </c>
      <c r="S1382" s="203"/>
      <c r="T1382" s="202"/>
      <c r="U1382" s="201" t="s">
        <v>908</v>
      </c>
      <c r="V1382" s="90" t="s">
        <v>356</v>
      </c>
      <c r="W1382" s="248" t="s">
        <v>382</v>
      </c>
      <c r="X1382" s="249"/>
      <c r="Y1382" s="248"/>
      <c r="Z1382" s="201" t="s">
        <v>339</v>
      </c>
      <c r="AA1382" s="90" t="s">
        <v>356</v>
      </c>
      <c r="AB1382" s="248" t="s">
        <v>422</v>
      </c>
      <c r="AC1382" s="249"/>
      <c r="AD1382" s="248"/>
    </row>
    <row r="1383" spans="1:30" ht="120" customHeight="1">
      <c r="A1383" s="472"/>
      <c r="B1383" s="325" t="s">
        <v>6933</v>
      </c>
      <c r="C1383" s="196" t="s">
        <v>6934</v>
      </c>
      <c r="D1383" s="196" t="s">
        <v>6935</v>
      </c>
      <c r="E1383" s="196" t="s">
        <v>1705</v>
      </c>
      <c r="F1383" s="197" t="s">
        <v>6936</v>
      </c>
      <c r="G1383" s="197" t="s">
        <v>6937</v>
      </c>
      <c r="H1383" s="198" t="s">
        <v>5</v>
      </c>
      <c r="I1383" s="326"/>
      <c r="J1383" s="201"/>
      <c r="K1383" s="201"/>
      <c r="L1383" s="90"/>
      <c r="M1383" s="202"/>
      <c r="N1383" s="203"/>
      <c r="O1383" s="202"/>
      <c r="P1383" s="201" t="s">
        <v>907</v>
      </c>
      <c r="Q1383" s="90" t="s">
        <v>357</v>
      </c>
      <c r="R1383" s="202" t="s">
        <v>3600</v>
      </c>
      <c r="S1383" s="203"/>
      <c r="T1383" s="202"/>
      <c r="U1383" s="201" t="s">
        <v>908</v>
      </c>
      <c r="V1383" s="90" t="s">
        <v>356</v>
      </c>
      <c r="W1383" s="248" t="s">
        <v>382</v>
      </c>
      <c r="X1383" s="249"/>
      <c r="Y1383" s="248"/>
      <c r="Z1383" s="201" t="s">
        <v>339</v>
      </c>
      <c r="AA1383" s="90" t="s">
        <v>356</v>
      </c>
      <c r="AB1383" s="248" t="s">
        <v>422</v>
      </c>
      <c r="AC1383" s="249"/>
      <c r="AD1383" s="248"/>
    </row>
    <row r="1384" spans="1:30" ht="120" customHeight="1">
      <c r="A1384" s="472"/>
      <c r="B1384" s="325" t="s">
        <v>6938</v>
      </c>
      <c r="C1384" s="196" t="s">
        <v>6939</v>
      </c>
      <c r="D1384" s="196" t="s">
        <v>6940</v>
      </c>
      <c r="E1384" s="196" t="s">
        <v>901</v>
      </c>
      <c r="F1384" s="197" t="s">
        <v>6941</v>
      </c>
      <c r="G1384" s="197" t="s">
        <v>6942</v>
      </c>
      <c r="H1384" s="198" t="s">
        <v>5</v>
      </c>
      <c r="I1384" s="326"/>
      <c r="J1384" s="201"/>
      <c r="K1384" s="201"/>
      <c r="L1384" s="90"/>
      <c r="M1384" s="202"/>
      <c r="N1384" s="203"/>
      <c r="O1384" s="202"/>
      <c r="P1384" s="201" t="s">
        <v>907</v>
      </c>
      <c r="Q1384" s="90" t="s">
        <v>356</v>
      </c>
      <c r="R1384" s="202" t="s">
        <v>3600</v>
      </c>
      <c r="S1384" s="203"/>
      <c r="T1384" s="202"/>
      <c r="U1384" s="201" t="s">
        <v>908</v>
      </c>
      <c r="V1384" s="90" t="s">
        <v>356</v>
      </c>
      <c r="W1384" s="248" t="s">
        <v>382</v>
      </c>
      <c r="X1384" s="249"/>
      <c r="Y1384" s="248"/>
      <c r="Z1384" s="201"/>
      <c r="AA1384" s="90"/>
      <c r="AB1384" s="248"/>
      <c r="AC1384" s="249"/>
      <c r="AD1384" s="248"/>
    </row>
    <row r="1385" spans="1:30" ht="120" customHeight="1">
      <c r="A1385" s="472" t="s">
        <v>6943</v>
      </c>
      <c r="B1385" s="236" t="s">
        <v>6944</v>
      </c>
      <c r="C1385" s="196" t="s">
        <v>6945</v>
      </c>
      <c r="D1385" s="196" t="s">
        <v>6946</v>
      </c>
      <c r="E1385" s="196" t="s">
        <v>6947</v>
      </c>
      <c r="F1385" s="196" t="s">
        <v>6948</v>
      </c>
      <c r="G1385" s="197" t="s">
        <v>6949</v>
      </c>
      <c r="H1385" s="198" t="s">
        <v>1016</v>
      </c>
      <c r="I1385" s="270"/>
      <c r="J1385" s="200"/>
      <c r="K1385" s="201"/>
      <c r="L1385" s="90"/>
      <c r="M1385" s="270"/>
      <c r="N1385" s="196"/>
      <c r="O1385" s="202"/>
      <c r="P1385" s="201" t="s">
        <v>907</v>
      </c>
      <c r="Q1385" s="90" t="s">
        <v>356</v>
      </c>
      <c r="R1385" s="270" t="s">
        <v>422</v>
      </c>
      <c r="S1385" s="196"/>
      <c r="T1385" s="202"/>
      <c r="U1385" s="201" t="s">
        <v>908</v>
      </c>
      <c r="V1385" s="90" t="s">
        <v>356</v>
      </c>
      <c r="W1385" s="201" t="s">
        <v>1702</v>
      </c>
      <c r="X1385" s="204"/>
      <c r="Y1385" s="248"/>
      <c r="Z1385" s="201" t="s">
        <v>339</v>
      </c>
      <c r="AA1385" s="90" t="s">
        <v>356</v>
      </c>
      <c r="AB1385" s="201" t="s">
        <v>439</v>
      </c>
      <c r="AC1385" s="204"/>
      <c r="AD1385" s="248"/>
    </row>
    <row r="1386" spans="1:30" ht="120" customHeight="1">
      <c r="A1386" s="472"/>
      <c r="B1386" s="236" t="s">
        <v>6944</v>
      </c>
      <c r="C1386" s="196" t="s">
        <v>6950</v>
      </c>
      <c r="D1386" s="196" t="s">
        <v>6951</v>
      </c>
      <c r="E1386" s="196" t="s">
        <v>6947</v>
      </c>
      <c r="F1386" s="196" t="s">
        <v>6952</v>
      </c>
      <c r="G1386" s="197" t="s">
        <v>6953</v>
      </c>
      <c r="H1386" s="198" t="s">
        <v>1016</v>
      </c>
      <c r="I1386" s="270"/>
      <c r="J1386" s="200"/>
      <c r="K1386" s="201"/>
      <c r="L1386" s="90"/>
      <c r="M1386" s="270"/>
      <c r="N1386" s="196"/>
      <c r="O1386" s="202"/>
      <c r="P1386" s="201" t="s">
        <v>907</v>
      </c>
      <c r="Q1386" s="90" t="s">
        <v>356</v>
      </c>
      <c r="R1386" s="270" t="s">
        <v>422</v>
      </c>
      <c r="S1386" s="196"/>
      <c r="T1386" s="202"/>
      <c r="U1386" s="201"/>
      <c r="V1386" s="90"/>
      <c r="W1386" s="201"/>
      <c r="X1386" s="204"/>
      <c r="Y1386" s="248"/>
      <c r="Z1386" s="201"/>
      <c r="AA1386" s="90"/>
      <c r="AB1386" s="201"/>
      <c r="AC1386" s="204"/>
      <c r="AD1386" s="248"/>
    </row>
    <row r="1387" spans="1:30" ht="120" customHeight="1">
      <c r="A1387" s="472"/>
      <c r="B1387" s="236" t="s">
        <v>6944</v>
      </c>
      <c r="C1387" s="196" t="s">
        <v>6954</v>
      </c>
      <c r="D1387" s="196" t="s">
        <v>6955</v>
      </c>
      <c r="E1387" s="196" t="s">
        <v>6947</v>
      </c>
      <c r="F1387" s="196" t="s">
        <v>6956</v>
      </c>
      <c r="G1387" s="197" t="s">
        <v>6957</v>
      </c>
      <c r="H1387" s="198" t="s">
        <v>222</v>
      </c>
      <c r="I1387" s="270"/>
      <c r="J1387" s="200"/>
      <c r="K1387" s="201"/>
      <c r="L1387" s="90"/>
      <c r="M1387" s="270"/>
      <c r="N1387" s="196"/>
      <c r="O1387" s="202"/>
      <c r="P1387" s="201" t="s">
        <v>907</v>
      </c>
      <c r="Q1387" s="90" t="s">
        <v>356</v>
      </c>
      <c r="R1387" s="270" t="s">
        <v>422</v>
      </c>
      <c r="S1387" s="196"/>
      <c r="T1387" s="202"/>
      <c r="U1387" s="201"/>
      <c r="V1387" s="90"/>
      <c r="W1387" s="201"/>
      <c r="X1387" s="204"/>
      <c r="Y1387" s="248"/>
      <c r="Z1387" s="201"/>
      <c r="AA1387" s="90"/>
      <c r="AB1387" s="201"/>
      <c r="AC1387" s="204"/>
      <c r="AD1387" s="248"/>
    </row>
    <row r="1388" spans="1:30" ht="120" customHeight="1">
      <c r="A1388" s="472"/>
      <c r="B1388" s="236" t="s">
        <v>6944</v>
      </c>
      <c r="C1388" s="196" t="s">
        <v>6958</v>
      </c>
      <c r="D1388" s="196" t="s">
        <v>6959</v>
      </c>
      <c r="E1388" s="196" t="s">
        <v>6947</v>
      </c>
      <c r="F1388" s="204" t="s">
        <v>6960</v>
      </c>
      <c r="G1388" s="197" t="s">
        <v>6961</v>
      </c>
      <c r="H1388" s="198" t="s">
        <v>1016</v>
      </c>
      <c r="I1388" s="270"/>
      <c r="J1388" s="200"/>
      <c r="K1388" s="201"/>
      <c r="L1388" s="90"/>
      <c r="M1388" s="270"/>
      <c r="N1388" s="196"/>
      <c r="O1388" s="202"/>
      <c r="P1388" s="201" t="s">
        <v>907</v>
      </c>
      <c r="Q1388" s="90" t="s">
        <v>356</v>
      </c>
      <c r="R1388" s="270" t="s">
        <v>422</v>
      </c>
      <c r="S1388" s="196"/>
      <c r="T1388" s="202"/>
      <c r="U1388" s="201"/>
      <c r="V1388" s="90"/>
      <c r="W1388" s="201"/>
      <c r="X1388" s="204"/>
      <c r="Y1388" s="248"/>
      <c r="Z1388" s="201"/>
      <c r="AA1388" s="90"/>
      <c r="AB1388" s="201"/>
      <c r="AC1388" s="204"/>
      <c r="AD1388" s="248"/>
    </row>
    <row r="1389" spans="1:30" ht="120" customHeight="1">
      <c r="A1389" s="472"/>
      <c r="B1389" s="236" t="s">
        <v>6944</v>
      </c>
      <c r="C1389" s="196" t="s">
        <v>6962</v>
      </c>
      <c r="D1389" s="196" t="s">
        <v>6963</v>
      </c>
      <c r="E1389" s="196" t="s">
        <v>6947</v>
      </c>
      <c r="F1389" s="204" t="s">
        <v>6964</v>
      </c>
      <c r="G1389" s="197" t="s">
        <v>6965</v>
      </c>
      <c r="H1389" s="198" t="s">
        <v>1016</v>
      </c>
      <c r="I1389" s="270"/>
      <c r="J1389" s="200"/>
      <c r="K1389" s="201"/>
      <c r="L1389" s="90"/>
      <c r="M1389" s="270"/>
      <c r="N1389" s="196"/>
      <c r="O1389" s="202"/>
      <c r="P1389" s="201" t="s">
        <v>907</v>
      </c>
      <c r="Q1389" s="90" t="s">
        <v>356</v>
      </c>
      <c r="R1389" s="270" t="s">
        <v>422</v>
      </c>
      <c r="S1389" s="196" t="s">
        <v>6966</v>
      </c>
      <c r="T1389" s="202"/>
      <c r="U1389" s="201"/>
      <c r="V1389" s="90"/>
      <c r="W1389" s="201"/>
      <c r="X1389" s="204"/>
      <c r="Y1389" s="248"/>
      <c r="Z1389" s="201"/>
      <c r="AA1389" s="90"/>
      <c r="AB1389" s="201"/>
      <c r="AC1389" s="204"/>
      <c r="AD1389" s="248"/>
    </row>
    <row r="1390" spans="1:30" ht="120" customHeight="1">
      <c r="A1390" s="472"/>
      <c r="B1390" s="327" t="s">
        <v>6967</v>
      </c>
      <c r="C1390" s="196" t="s">
        <v>6968</v>
      </c>
      <c r="D1390" s="196" t="s">
        <v>6969</v>
      </c>
      <c r="E1390" s="196" t="s">
        <v>6947</v>
      </c>
      <c r="F1390" s="204" t="s">
        <v>6970</v>
      </c>
      <c r="G1390" s="197" t="s">
        <v>6971</v>
      </c>
      <c r="H1390" s="198" t="s">
        <v>235</v>
      </c>
      <c r="I1390" s="270"/>
      <c r="J1390" s="200"/>
      <c r="K1390" s="201"/>
      <c r="L1390" s="90"/>
      <c r="M1390" s="270"/>
      <c r="N1390" s="196"/>
      <c r="O1390" s="202"/>
      <c r="P1390" s="201" t="s">
        <v>907</v>
      </c>
      <c r="Q1390" s="90" t="s">
        <v>356</v>
      </c>
      <c r="R1390" s="270" t="s">
        <v>422</v>
      </c>
      <c r="S1390" s="196"/>
      <c r="T1390" s="202"/>
      <c r="U1390" s="201" t="s">
        <v>908</v>
      </c>
      <c r="V1390" s="90" t="s">
        <v>356</v>
      </c>
      <c r="W1390" s="201" t="s">
        <v>1702</v>
      </c>
      <c r="X1390" s="204"/>
      <c r="Y1390" s="248"/>
      <c r="Z1390" s="201" t="s">
        <v>339</v>
      </c>
      <c r="AA1390" s="90" t="s">
        <v>356</v>
      </c>
      <c r="AB1390" s="201" t="s">
        <v>439</v>
      </c>
      <c r="AC1390" s="204"/>
      <c r="AD1390" s="248"/>
    </row>
    <row r="1391" spans="1:30" ht="120" customHeight="1">
      <c r="A1391" s="472"/>
      <c r="B1391" s="327" t="s">
        <v>6967</v>
      </c>
      <c r="C1391" s="196" t="s">
        <v>6972</v>
      </c>
      <c r="D1391" s="196" t="s">
        <v>6973</v>
      </c>
      <c r="E1391" s="196" t="s">
        <v>6947</v>
      </c>
      <c r="F1391" s="204" t="s">
        <v>6974</v>
      </c>
      <c r="G1391" s="197" t="s">
        <v>6953</v>
      </c>
      <c r="H1391" s="198" t="s">
        <v>1016</v>
      </c>
      <c r="I1391" s="270"/>
      <c r="J1391" s="200"/>
      <c r="K1391" s="201"/>
      <c r="L1391" s="90"/>
      <c r="M1391" s="270"/>
      <c r="N1391" s="196"/>
      <c r="O1391" s="202"/>
      <c r="P1391" s="201" t="s">
        <v>907</v>
      </c>
      <c r="Q1391" s="90" t="s">
        <v>357</v>
      </c>
      <c r="R1391" s="270" t="s">
        <v>422</v>
      </c>
      <c r="S1391" s="316" t="s">
        <v>6975</v>
      </c>
      <c r="T1391" s="202"/>
      <c r="U1391" s="201" t="s">
        <v>908</v>
      </c>
      <c r="V1391" s="90" t="s">
        <v>356</v>
      </c>
      <c r="W1391" s="201" t="s">
        <v>1702</v>
      </c>
      <c r="X1391" s="366"/>
      <c r="Y1391" s="248"/>
      <c r="Z1391" s="201" t="s">
        <v>339</v>
      </c>
      <c r="AA1391" s="90" t="s">
        <v>356</v>
      </c>
      <c r="AB1391" s="201" t="s">
        <v>439</v>
      </c>
      <c r="AC1391" s="366"/>
      <c r="AD1391" s="248"/>
    </row>
    <row r="1392" spans="1:30" ht="120" customHeight="1">
      <c r="A1392" s="472"/>
      <c r="B1392" s="327" t="s">
        <v>6967</v>
      </c>
      <c r="C1392" s="196" t="s">
        <v>6976</v>
      </c>
      <c r="D1392" s="196" t="s">
        <v>6977</v>
      </c>
      <c r="E1392" s="196" t="s">
        <v>6947</v>
      </c>
      <c r="F1392" s="204" t="s">
        <v>6978</v>
      </c>
      <c r="G1392" s="197" t="s">
        <v>6979</v>
      </c>
      <c r="H1392" s="198" t="s">
        <v>1016</v>
      </c>
      <c r="I1392" s="270"/>
      <c r="J1392" s="200"/>
      <c r="K1392" s="201"/>
      <c r="L1392" s="90"/>
      <c r="M1392" s="270"/>
      <c r="N1392" s="196"/>
      <c r="O1392" s="202"/>
      <c r="P1392" s="201" t="s">
        <v>907</v>
      </c>
      <c r="Q1392" s="90" t="s">
        <v>356</v>
      </c>
      <c r="R1392" s="270" t="s">
        <v>422</v>
      </c>
      <c r="S1392" s="196"/>
      <c r="T1392" s="202"/>
      <c r="U1392" s="201" t="s">
        <v>908</v>
      </c>
      <c r="V1392" s="90" t="s">
        <v>356</v>
      </c>
      <c r="W1392" s="201" t="s">
        <v>1702</v>
      </c>
      <c r="X1392" s="204"/>
      <c r="Y1392" s="248"/>
      <c r="Z1392" s="201" t="s">
        <v>339</v>
      </c>
      <c r="AA1392" s="90" t="s">
        <v>356</v>
      </c>
      <c r="AB1392" s="201" t="s">
        <v>439</v>
      </c>
      <c r="AC1392" s="204"/>
      <c r="AD1392" s="248"/>
    </row>
    <row r="1393" spans="1:30" ht="120" customHeight="1">
      <c r="A1393" s="472"/>
      <c r="B1393" s="327" t="s">
        <v>6967</v>
      </c>
      <c r="C1393" s="196" t="s">
        <v>6980</v>
      </c>
      <c r="D1393" s="196" t="s">
        <v>6981</v>
      </c>
      <c r="E1393" s="196" t="s">
        <v>6947</v>
      </c>
      <c r="F1393" s="204" t="s">
        <v>6982</v>
      </c>
      <c r="G1393" s="197" t="s">
        <v>6971</v>
      </c>
      <c r="H1393" s="198" t="s">
        <v>1016</v>
      </c>
      <c r="I1393" s="270"/>
      <c r="J1393" s="200"/>
      <c r="K1393" s="201"/>
      <c r="L1393" s="90"/>
      <c r="M1393" s="270"/>
      <c r="N1393" s="196"/>
      <c r="O1393" s="202"/>
      <c r="P1393" s="201" t="s">
        <v>907</v>
      </c>
      <c r="Q1393" s="90" t="s">
        <v>356</v>
      </c>
      <c r="R1393" s="270" t="s">
        <v>422</v>
      </c>
      <c r="S1393" s="196"/>
      <c r="T1393" s="202"/>
      <c r="U1393" s="201" t="s">
        <v>908</v>
      </c>
      <c r="V1393" s="90" t="s">
        <v>356</v>
      </c>
      <c r="W1393" s="201" t="s">
        <v>1702</v>
      </c>
      <c r="X1393" s="204"/>
      <c r="Y1393" s="248"/>
      <c r="Z1393" s="201" t="s">
        <v>339</v>
      </c>
      <c r="AA1393" s="90" t="s">
        <v>356</v>
      </c>
      <c r="AB1393" s="201" t="s">
        <v>439</v>
      </c>
      <c r="AC1393" s="204"/>
      <c r="AD1393" s="248"/>
    </row>
    <row r="1394" spans="1:30" ht="120" customHeight="1">
      <c r="A1394" s="472"/>
      <c r="B1394" s="236" t="s">
        <v>6983</v>
      </c>
      <c r="C1394" s="196" t="s">
        <v>6984</v>
      </c>
      <c r="D1394" s="196" t="s">
        <v>6985</v>
      </c>
      <c r="E1394" s="196" t="s">
        <v>6947</v>
      </c>
      <c r="F1394" s="204" t="s">
        <v>6986</v>
      </c>
      <c r="G1394" s="197" t="s">
        <v>6971</v>
      </c>
      <c r="H1394" s="198" t="s">
        <v>235</v>
      </c>
      <c r="I1394" s="270"/>
      <c r="J1394" s="200"/>
      <c r="K1394" s="201"/>
      <c r="L1394" s="90"/>
      <c r="M1394" s="270"/>
      <c r="N1394" s="196"/>
      <c r="O1394" s="202"/>
      <c r="P1394" s="201" t="s">
        <v>907</v>
      </c>
      <c r="Q1394" s="90" t="s">
        <v>356</v>
      </c>
      <c r="R1394" s="270" t="s">
        <v>422</v>
      </c>
      <c r="S1394" s="196"/>
      <c r="T1394" s="202"/>
      <c r="U1394" s="201" t="s">
        <v>908</v>
      </c>
      <c r="V1394" s="90" t="s">
        <v>356</v>
      </c>
      <c r="W1394" s="201" t="s">
        <v>1702</v>
      </c>
      <c r="X1394" s="204"/>
      <c r="Y1394" s="248"/>
      <c r="Z1394" s="201" t="s">
        <v>339</v>
      </c>
      <c r="AA1394" s="90" t="s">
        <v>356</v>
      </c>
      <c r="AB1394" s="201" t="s">
        <v>439</v>
      </c>
      <c r="AC1394" s="204"/>
      <c r="AD1394" s="248"/>
    </row>
    <row r="1395" spans="1:30" ht="120" customHeight="1">
      <c r="A1395" s="472"/>
      <c r="B1395" s="236" t="s">
        <v>6983</v>
      </c>
      <c r="C1395" s="196" t="s">
        <v>6987</v>
      </c>
      <c r="D1395" s="196" t="s">
        <v>6988</v>
      </c>
      <c r="E1395" s="196" t="s">
        <v>6947</v>
      </c>
      <c r="F1395" s="204" t="s">
        <v>6989</v>
      </c>
      <c r="G1395" s="197" t="s">
        <v>6953</v>
      </c>
      <c r="H1395" s="198" t="s">
        <v>235</v>
      </c>
      <c r="I1395" s="270"/>
      <c r="J1395" s="200"/>
      <c r="K1395" s="201"/>
      <c r="L1395" s="90"/>
      <c r="M1395" s="270"/>
      <c r="N1395" s="196"/>
      <c r="O1395" s="202"/>
      <c r="P1395" s="201" t="s">
        <v>907</v>
      </c>
      <c r="Q1395" s="90" t="s">
        <v>357</v>
      </c>
      <c r="R1395" s="270" t="s">
        <v>422</v>
      </c>
      <c r="S1395" s="316" t="s">
        <v>6990</v>
      </c>
      <c r="T1395" s="202"/>
      <c r="U1395" s="201" t="s">
        <v>908</v>
      </c>
      <c r="V1395" s="90" t="s">
        <v>356</v>
      </c>
      <c r="W1395" s="201" t="s">
        <v>1702</v>
      </c>
      <c r="X1395" s="366"/>
      <c r="Y1395" s="248"/>
      <c r="Z1395" s="201" t="s">
        <v>339</v>
      </c>
      <c r="AA1395" s="90" t="s">
        <v>356</v>
      </c>
      <c r="AB1395" s="201" t="s">
        <v>439</v>
      </c>
      <c r="AC1395" s="366"/>
      <c r="AD1395" s="248"/>
    </row>
    <row r="1396" spans="1:30" ht="120" customHeight="1">
      <c r="A1396" s="472"/>
      <c r="B1396" s="327" t="s">
        <v>6991</v>
      </c>
      <c r="C1396" s="196" t="s">
        <v>6992</v>
      </c>
      <c r="D1396" s="196" t="s">
        <v>6993</v>
      </c>
      <c r="E1396" s="196" t="s">
        <v>6947</v>
      </c>
      <c r="F1396" s="204" t="s">
        <v>6994</v>
      </c>
      <c r="G1396" s="197" t="s">
        <v>6971</v>
      </c>
      <c r="H1396" s="198" t="s">
        <v>1016</v>
      </c>
      <c r="I1396" s="270"/>
      <c r="J1396" s="200"/>
      <c r="K1396" s="201"/>
      <c r="L1396" s="90"/>
      <c r="M1396" s="270"/>
      <c r="N1396" s="196"/>
      <c r="O1396" s="202"/>
      <c r="P1396" s="201" t="s">
        <v>907</v>
      </c>
      <c r="Q1396" s="90" t="s">
        <v>356</v>
      </c>
      <c r="R1396" s="270" t="s">
        <v>422</v>
      </c>
      <c r="S1396" s="196"/>
      <c r="T1396" s="202"/>
      <c r="U1396" s="201" t="s">
        <v>908</v>
      </c>
      <c r="V1396" s="90" t="s">
        <v>356</v>
      </c>
      <c r="W1396" s="201" t="s">
        <v>1702</v>
      </c>
      <c r="X1396" s="204"/>
      <c r="Y1396" s="248"/>
      <c r="Z1396" s="201" t="s">
        <v>339</v>
      </c>
      <c r="AA1396" s="90" t="s">
        <v>356</v>
      </c>
      <c r="AB1396" s="201" t="s">
        <v>439</v>
      </c>
      <c r="AC1396" s="204"/>
      <c r="AD1396" s="248"/>
    </row>
    <row r="1397" spans="1:30" ht="120" customHeight="1">
      <c r="A1397" s="472"/>
      <c r="B1397" s="327" t="s">
        <v>6991</v>
      </c>
      <c r="C1397" s="196" t="s">
        <v>6995</v>
      </c>
      <c r="D1397" s="196" t="s">
        <v>6996</v>
      </c>
      <c r="E1397" s="196" t="s">
        <v>6947</v>
      </c>
      <c r="F1397" s="204" t="s">
        <v>6997</v>
      </c>
      <c r="G1397" s="197" t="s">
        <v>6971</v>
      </c>
      <c r="H1397" s="198" t="s">
        <v>1016</v>
      </c>
      <c r="I1397" s="270"/>
      <c r="J1397" s="200"/>
      <c r="K1397" s="201"/>
      <c r="L1397" s="90"/>
      <c r="M1397" s="270"/>
      <c r="N1397" s="196"/>
      <c r="O1397" s="202"/>
      <c r="P1397" s="201" t="s">
        <v>907</v>
      </c>
      <c r="Q1397" s="90" t="s">
        <v>356</v>
      </c>
      <c r="R1397" s="270" t="s">
        <v>422</v>
      </c>
      <c r="S1397" s="196"/>
      <c r="T1397" s="202"/>
      <c r="U1397" s="201" t="s">
        <v>908</v>
      </c>
      <c r="V1397" s="90" t="s">
        <v>356</v>
      </c>
      <c r="W1397" s="201" t="s">
        <v>1702</v>
      </c>
      <c r="X1397" s="204"/>
      <c r="Y1397" s="248"/>
      <c r="Z1397" s="201" t="s">
        <v>339</v>
      </c>
      <c r="AA1397" s="90" t="s">
        <v>356</v>
      </c>
      <c r="AB1397" s="201" t="s">
        <v>439</v>
      </c>
      <c r="AC1397" s="204"/>
      <c r="AD1397" s="248"/>
    </row>
    <row r="1398" spans="1:30" ht="120" customHeight="1">
      <c r="A1398" s="472"/>
      <c r="B1398" s="327" t="s">
        <v>6991</v>
      </c>
      <c r="C1398" s="196" t="s">
        <v>6998</v>
      </c>
      <c r="D1398" s="196" t="s">
        <v>6999</v>
      </c>
      <c r="E1398" s="196" t="s">
        <v>6947</v>
      </c>
      <c r="F1398" s="204" t="s">
        <v>7000</v>
      </c>
      <c r="G1398" s="197" t="s">
        <v>6971</v>
      </c>
      <c r="H1398" s="198" t="s">
        <v>1016</v>
      </c>
      <c r="I1398" s="270"/>
      <c r="J1398" s="200"/>
      <c r="K1398" s="201"/>
      <c r="L1398" s="90"/>
      <c r="M1398" s="270"/>
      <c r="N1398" s="196"/>
      <c r="O1398" s="202"/>
      <c r="P1398" s="201" t="s">
        <v>907</v>
      </c>
      <c r="Q1398" s="90" t="s">
        <v>1040</v>
      </c>
      <c r="R1398" s="270" t="s">
        <v>422</v>
      </c>
      <c r="S1398" s="196" t="s">
        <v>7001</v>
      </c>
      <c r="T1398" s="202"/>
      <c r="U1398" s="201" t="s">
        <v>908</v>
      </c>
      <c r="V1398" s="90" t="s">
        <v>1040</v>
      </c>
      <c r="W1398" s="201" t="s">
        <v>1702</v>
      </c>
      <c r="X1398" s="196" t="s">
        <v>7001</v>
      </c>
      <c r="Y1398" s="248"/>
      <c r="Z1398" s="201"/>
      <c r="AA1398" s="90" t="s">
        <v>1040</v>
      </c>
      <c r="AB1398" s="204" t="s">
        <v>7001</v>
      </c>
      <c r="AC1398" s="196"/>
      <c r="AD1398" s="248"/>
    </row>
    <row r="1399" spans="1:30" ht="120" customHeight="1">
      <c r="A1399" s="472"/>
      <c r="B1399" s="236" t="s">
        <v>7002</v>
      </c>
      <c r="C1399" s="196" t="s">
        <v>7003</v>
      </c>
      <c r="D1399" s="196" t="s">
        <v>7004</v>
      </c>
      <c r="E1399" s="196" t="s">
        <v>6947</v>
      </c>
      <c r="F1399" s="204" t="s">
        <v>7005</v>
      </c>
      <c r="G1399" s="197" t="s">
        <v>7006</v>
      </c>
      <c r="H1399" s="198" t="s">
        <v>1016</v>
      </c>
      <c r="I1399" s="270"/>
      <c r="J1399" s="200"/>
      <c r="K1399" s="201"/>
      <c r="L1399" s="90"/>
      <c r="M1399" s="270"/>
      <c r="N1399" s="196"/>
      <c r="O1399" s="202"/>
      <c r="P1399" s="201" t="s">
        <v>907</v>
      </c>
      <c r="Q1399" s="90" t="s">
        <v>356</v>
      </c>
      <c r="R1399" s="270" t="s">
        <v>422</v>
      </c>
      <c r="S1399" s="196"/>
      <c r="T1399" s="202"/>
      <c r="U1399" s="201" t="s">
        <v>908</v>
      </c>
      <c r="V1399" s="90" t="s">
        <v>356</v>
      </c>
      <c r="W1399" s="201" t="s">
        <v>1702</v>
      </c>
      <c r="X1399" s="204"/>
      <c r="Y1399" s="248"/>
      <c r="Z1399" s="201" t="s">
        <v>339</v>
      </c>
      <c r="AA1399" s="90" t="s">
        <v>356</v>
      </c>
      <c r="AB1399" s="201" t="s">
        <v>439</v>
      </c>
      <c r="AC1399" s="204"/>
      <c r="AD1399" s="248"/>
    </row>
    <row r="1400" spans="1:30" ht="120" customHeight="1">
      <c r="A1400" s="472"/>
      <c r="B1400" s="236" t="s">
        <v>7002</v>
      </c>
      <c r="C1400" s="196" t="s">
        <v>7007</v>
      </c>
      <c r="D1400" s="196" t="s">
        <v>7008</v>
      </c>
      <c r="E1400" s="196" t="s">
        <v>6947</v>
      </c>
      <c r="F1400" s="204" t="s">
        <v>7009</v>
      </c>
      <c r="G1400" s="197" t="s">
        <v>6971</v>
      </c>
      <c r="H1400" s="198" t="s">
        <v>1016</v>
      </c>
      <c r="I1400" s="270"/>
      <c r="J1400" s="200"/>
      <c r="K1400" s="201"/>
      <c r="L1400" s="90"/>
      <c r="M1400" s="270"/>
      <c r="N1400" s="196"/>
      <c r="O1400" s="202"/>
      <c r="P1400" s="201" t="s">
        <v>907</v>
      </c>
      <c r="Q1400" s="90" t="s">
        <v>356</v>
      </c>
      <c r="R1400" s="270" t="s">
        <v>422</v>
      </c>
      <c r="S1400" s="196"/>
      <c r="T1400" s="202"/>
      <c r="U1400" s="201"/>
      <c r="V1400" s="90"/>
      <c r="W1400" s="201"/>
      <c r="X1400" s="204"/>
      <c r="Y1400" s="248"/>
      <c r="Z1400" s="201"/>
      <c r="AA1400" s="90"/>
      <c r="AB1400" s="201"/>
      <c r="AC1400" s="204"/>
      <c r="AD1400" s="248"/>
    </row>
    <row r="1401" spans="1:30" ht="120" customHeight="1">
      <c r="A1401" s="472"/>
      <c r="B1401" s="236" t="s">
        <v>7002</v>
      </c>
      <c r="C1401" s="196" t="s">
        <v>7010</v>
      </c>
      <c r="D1401" s="196" t="s">
        <v>7011</v>
      </c>
      <c r="E1401" s="196" t="s">
        <v>6947</v>
      </c>
      <c r="F1401" s="204" t="s">
        <v>7012</v>
      </c>
      <c r="G1401" s="197" t="s">
        <v>7006</v>
      </c>
      <c r="H1401" s="198" t="s">
        <v>1016</v>
      </c>
      <c r="I1401" s="270"/>
      <c r="J1401" s="200"/>
      <c r="K1401" s="201"/>
      <c r="L1401" s="90"/>
      <c r="M1401" s="270"/>
      <c r="N1401" s="196"/>
      <c r="O1401" s="202"/>
      <c r="P1401" s="201" t="s">
        <v>907</v>
      </c>
      <c r="Q1401" s="90" t="s">
        <v>356</v>
      </c>
      <c r="R1401" s="270" t="s">
        <v>422</v>
      </c>
      <c r="S1401" s="196"/>
      <c r="T1401" s="202"/>
      <c r="U1401" s="201"/>
      <c r="V1401" s="90"/>
      <c r="W1401" s="201"/>
      <c r="X1401" s="204"/>
      <c r="Y1401" s="248"/>
      <c r="Z1401" s="201"/>
      <c r="AA1401" s="90"/>
      <c r="AB1401" s="201"/>
      <c r="AC1401" s="204"/>
      <c r="AD1401" s="248"/>
    </row>
    <row r="1402" spans="1:30" ht="120" customHeight="1">
      <c r="A1402" s="472"/>
      <c r="B1402" s="236" t="s">
        <v>7002</v>
      </c>
      <c r="C1402" s="196" t="s">
        <v>7013</v>
      </c>
      <c r="D1402" s="196" t="s">
        <v>7014</v>
      </c>
      <c r="E1402" s="196" t="s">
        <v>6947</v>
      </c>
      <c r="F1402" s="204" t="s">
        <v>7015</v>
      </c>
      <c r="G1402" s="197" t="s">
        <v>6971</v>
      </c>
      <c r="H1402" s="198" t="s">
        <v>1016</v>
      </c>
      <c r="I1402" s="270"/>
      <c r="J1402" s="200"/>
      <c r="K1402" s="201"/>
      <c r="L1402" s="90"/>
      <c r="M1402" s="270"/>
      <c r="N1402" s="196"/>
      <c r="O1402" s="202"/>
      <c r="P1402" s="201" t="s">
        <v>907</v>
      </c>
      <c r="Q1402" s="90" t="s">
        <v>356</v>
      </c>
      <c r="R1402" s="270" t="s">
        <v>422</v>
      </c>
      <c r="S1402" s="196"/>
      <c r="T1402" s="202"/>
      <c r="U1402" s="201" t="s">
        <v>908</v>
      </c>
      <c r="V1402" s="90" t="s">
        <v>356</v>
      </c>
      <c r="W1402" s="201" t="s">
        <v>1702</v>
      </c>
      <c r="X1402" s="204"/>
      <c r="Y1402" s="248"/>
      <c r="Z1402" s="201" t="s">
        <v>339</v>
      </c>
      <c r="AA1402" s="90" t="s">
        <v>356</v>
      </c>
      <c r="AB1402" s="201" t="s">
        <v>439</v>
      </c>
      <c r="AC1402" s="204"/>
      <c r="AD1402" s="248"/>
    </row>
    <row r="1403" spans="1:30" ht="120" customHeight="1">
      <c r="A1403" s="472"/>
      <c r="B1403" s="327" t="s">
        <v>7016</v>
      </c>
      <c r="C1403" s="196" t="s">
        <v>7017</v>
      </c>
      <c r="D1403" s="196" t="s">
        <v>7018</v>
      </c>
      <c r="E1403" s="196" t="s">
        <v>6947</v>
      </c>
      <c r="F1403" s="204" t="s">
        <v>7019</v>
      </c>
      <c r="G1403" s="197" t="s">
        <v>6953</v>
      </c>
      <c r="H1403" s="198" t="s">
        <v>1016</v>
      </c>
      <c r="I1403" s="270"/>
      <c r="J1403" s="200"/>
      <c r="K1403" s="201"/>
      <c r="L1403" s="90"/>
      <c r="M1403" s="270"/>
      <c r="N1403" s="196"/>
      <c r="O1403" s="202"/>
      <c r="P1403" s="201" t="s">
        <v>907</v>
      </c>
      <c r="Q1403" s="90" t="s">
        <v>356</v>
      </c>
      <c r="R1403" s="270" t="s">
        <v>422</v>
      </c>
      <c r="S1403" s="196"/>
      <c r="T1403" s="202"/>
      <c r="U1403" s="201" t="s">
        <v>908</v>
      </c>
      <c r="V1403" s="90" t="s">
        <v>356</v>
      </c>
      <c r="W1403" s="201" t="s">
        <v>1702</v>
      </c>
      <c r="X1403" s="204"/>
      <c r="Y1403" s="248"/>
      <c r="Z1403" s="201" t="s">
        <v>339</v>
      </c>
      <c r="AA1403" s="90" t="s">
        <v>356</v>
      </c>
      <c r="AB1403" s="201" t="s">
        <v>439</v>
      </c>
      <c r="AC1403" s="204"/>
      <c r="AD1403" s="248"/>
    </row>
    <row r="1404" spans="1:30" ht="120" customHeight="1">
      <c r="A1404" s="472"/>
      <c r="B1404" s="327" t="s">
        <v>7016</v>
      </c>
      <c r="C1404" s="196" t="s">
        <v>7020</v>
      </c>
      <c r="D1404" s="196" t="s">
        <v>7021</v>
      </c>
      <c r="E1404" s="196" t="s">
        <v>6947</v>
      </c>
      <c r="F1404" s="204" t="s">
        <v>7022</v>
      </c>
      <c r="G1404" s="197" t="s">
        <v>6971</v>
      </c>
      <c r="H1404" s="198" t="s">
        <v>1016</v>
      </c>
      <c r="I1404" s="270"/>
      <c r="J1404" s="200"/>
      <c r="K1404" s="201"/>
      <c r="L1404" s="90"/>
      <c r="M1404" s="270"/>
      <c r="N1404" s="196"/>
      <c r="O1404" s="202"/>
      <c r="P1404" s="201" t="s">
        <v>907</v>
      </c>
      <c r="Q1404" s="90" t="s">
        <v>357</v>
      </c>
      <c r="R1404" s="270" t="s">
        <v>422</v>
      </c>
      <c r="S1404" s="316" t="s">
        <v>7023</v>
      </c>
      <c r="T1404" s="202"/>
      <c r="U1404" s="201" t="s">
        <v>908</v>
      </c>
      <c r="V1404" s="90" t="s">
        <v>356</v>
      </c>
      <c r="W1404" s="201" t="s">
        <v>1702</v>
      </c>
      <c r="X1404" s="366"/>
      <c r="Y1404" s="248"/>
      <c r="Z1404" s="201" t="s">
        <v>339</v>
      </c>
      <c r="AA1404" s="90" t="s">
        <v>356</v>
      </c>
      <c r="AB1404" s="201" t="s">
        <v>439</v>
      </c>
      <c r="AC1404" s="366"/>
      <c r="AD1404" s="248"/>
    </row>
    <row r="1405" spans="1:30" ht="120" customHeight="1">
      <c r="A1405" s="472"/>
      <c r="B1405" s="327" t="s">
        <v>7016</v>
      </c>
      <c r="C1405" s="196" t="s">
        <v>7024</v>
      </c>
      <c r="D1405" s="196" t="s">
        <v>7025</v>
      </c>
      <c r="E1405" s="196" t="s">
        <v>6947</v>
      </c>
      <c r="F1405" s="204" t="s">
        <v>7026</v>
      </c>
      <c r="G1405" s="197" t="s">
        <v>6971</v>
      </c>
      <c r="H1405" s="198" t="s">
        <v>1016</v>
      </c>
      <c r="I1405" s="270"/>
      <c r="J1405" s="200"/>
      <c r="K1405" s="201"/>
      <c r="L1405" s="90"/>
      <c r="M1405" s="270"/>
      <c r="N1405" s="196"/>
      <c r="O1405" s="202"/>
      <c r="P1405" s="201" t="s">
        <v>907</v>
      </c>
      <c r="Q1405" s="90" t="s">
        <v>357</v>
      </c>
      <c r="R1405" s="270"/>
      <c r="S1405" s="316" t="s">
        <v>7023</v>
      </c>
      <c r="T1405" s="202"/>
      <c r="U1405" s="201" t="s">
        <v>908</v>
      </c>
      <c r="V1405" s="90" t="s">
        <v>356</v>
      </c>
      <c r="W1405" s="201" t="s">
        <v>1702</v>
      </c>
      <c r="X1405" s="366"/>
      <c r="Y1405" s="248"/>
      <c r="Z1405" s="201" t="s">
        <v>339</v>
      </c>
      <c r="AA1405" s="90" t="s">
        <v>356</v>
      </c>
      <c r="AB1405" s="201" t="s">
        <v>439</v>
      </c>
      <c r="AC1405" s="366"/>
      <c r="AD1405" s="248"/>
    </row>
    <row r="1406" spans="1:30" ht="120" customHeight="1">
      <c r="A1406" s="472"/>
      <c r="B1406" s="236" t="s">
        <v>7027</v>
      </c>
      <c r="C1406" s="196" t="s">
        <v>7028</v>
      </c>
      <c r="D1406" s="196" t="s">
        <v>7029</v>
      </c>
      <c r="E1406" s="196" t="s">
        <v>6947</v>
      </c>
      <c r="F1406" s="204" t="s">
        <v>7030</v>
      </c>
      <c r="G1406" s="197" t="s">
        <v>7031</v>
      </c>
      <c r="H1406" s="198" t="s">
        <v>235</v>
      </c>
      <c r="I1406" s="270"/>
      <c r="J1406" s="200"/>
      <c r="K1406" s="201"/>
      <c r="L1406" s="90"/>
      <c r="M1406" s="270"/>
      <c r="N1406" s="196"/>
      <c r="O1406" s="202"/>
      <c r="P1406" s="201" t="s">
        <v>907</v>
      </c>
      <c r="Q1406" s="90" t="s">
        <v>357</v>
      </c>
      <c r="R1406" s="270"/>
      <c r="S1406" s="316" t="s">
        <v>7032</v>
      </c>
      <c r="T1406" s="202"/>
      <c r="U1406" s="201" t="s">
        <v>908</v>
      </c>
      <c r="V1406" s="90" t="s">
        <v>356</v>
      </c>
      <c r="W1406" s="201" t="s">
        <v>1702</v>
      </c>
      <c r="X1406" s="366"/>
      <c r="Y1406" s="248"/>
      <c r="Z1406" s="201" t="s">
        <v>339</v>
      </c>
      <c r="AA1406" s="90" t="s">
        <v>356</v>
      </c>
      <c r="AB1406" s="201" t="s">
        <v>439</v>
      </c>
      <c r="AC1406" s="366"/>
      <c r="AD1406" s="248"/>
    </row>
    <row r="1407" spans="1:30" ht="120" customHeight="1">
      <c r="A1407" s="472"/>
      <c r="B1407" s="236" t="s">
        <v>7027</v>
      </c>
      <c r="C1407" s="196" t="s">
        <v>7033</v>
      </c>
      <c r="D1407" s="196" t="s">
        <v>7034</v>
      </c>
      <c r="E1407" s="196" t="s">
        <v>6947</v>
      </c>
      <c r="F1407" s="204" t="s">
        <v>7035</v>
      </c>
      <c r="G1407" s="197" t="s">
        <v>7036</v>
      </c>
      <c r="H1407" s="198" t="s">
        <v>235</v>
      </c>
      <c r="I1407" s="270"/>
      <c r="J1407" s="200"/>
      <c r="K1407" s="201"/>
      <c r="L1407" s="90"/>
      <c r="M1407" s="270"/>
      <c r="N1407" s="196"/>
      <c r="O1407" s="202"/>
      <c r="P1407" s="201" t="s">
        <v>907</v>
      </c>
      <c r="Q1407" s="90" t="s">
        <v>356</v>
      </c>
      <c r="R1407" s="270"/>
      <c r="S1407" s="196"/>
      <c r="T1407" s="202"/>
      <c r="U1407" s="201" t="s">
        <v>908</v>
      </c>
      <c r="V1407" s="90" t="s">
        <v>356</v>
      </c>
      <c r="W1407" s="201" t="s">
        <v>1702</v>
      </c>
      <c r="X1407" s="204"/>
      <c r="Y1407" s="248"/>
      <c r="Z1407" s="201" t="s">
        <v>339</v>
      </c>
      <c r="AA1407" s="90" t="s">
        <v>356</v>
      </c>
      <c r="AB1407" s="201" t="s">
        <v>439</v>
      </c>
      <c r="AC1407" s="204"/>
      <c r="AD1407" s="248"/>
    </row>
    <row r="1408" spans="1:30" ht="120" customHeight="1">
      <c r="A1408" s="472"/>
      <c r="B1408" s="236" t="s">
        <v>7027</v>
      </c>
      <c r="C1408" s="196" t="s">
        <v>7037</v>
      </c>
      <c r="D1408" s="196" t="s">
        <v>7038</v>
      </c>
      <c r="E1408" s="196" t="s">
        <v>6947</v>
      </c>
      <c r="F1408" s="204" t="s">
        <v>7039</v>
      </c>
      <c r="G1408" s="197" t="s">
        <v>7040</v>
      </c>
      <c r="H1408" s="198" t="s">
        <v>235</v>
      </c>
      <c r="I1408" s="270"/>
      <c r="J1408" s="200"/>
      <c r="K1408" s="201"/>
      <c r="L1408" s="90"/>
      <c r="M1408" s="270"/>
      <c r="N1408" s="196"/>
      <c r="O1408" s="202"/>
      <c r="P1408" s="201" t="s">
        <v>907</v>
      </c>
      <c r="Q1408" s="90" t="s">
        <v>357</v>
      </c>
      <c r="R1408" s="356" t="s">
        <v>422</v>
      </c>
      <c r="S1408" s="316" t="s">
        <v>7041</v>
      </c>
      <c r="T1408" s="202"/>
      <c r="U1408" s="201" t="s">
        <v>908</v>
      </c>
      <c r="V1408" s="90" t="s">
        <v>356</v>
      </c>
      <c r="W1408" s="201" t="s">
        <v>1702</v>
      </c>
      <c r="X1408" s="204"/>
      <c r="Y1408" s="248"/>
      <c r="Z1408" s="201" t="s">
        <v>339</v>
      </c>
      <c r="AA1408" s="90" t="s">
        <v>356</v>
      </c>
      <c r="AB1408" s="201" t="s">
        <v>439</v>
      </c>
      <c r="AC1408" s="204"/>
      <c r="AD1408" s="248"/>
    </row>
    <row r="1409" spans="1:30" ht="120" customHeight="1">
      <c r="A1409" s="472"/>
      <c r="B1409" s="236" t="s">
        <v>7027</v>
      </c>
      <c r="C1409" s="196" t="s">
        <v>7042</v>
      </c>
      <c r="D1409" s="196" t="s">
        <v>7043</v>
      </c>
      <c r="E1409" s="196" t="s">
        <v>6947</v>
      </c>
      <c r="F1409" s="204" t="s">
        <v>7044</v>
      </c>
      <c r="G1409" s="197" t="s">
        <v>7045</v>
      </c>
      <c r="H1409" s="198" t="s">
        <v>235</v>
      </c>
      <c r="I1409" s="270"/>
      <c r="J1409" s="200"/>
      <c r="K1409" s="201"/>
      <c r="L1409" s="90"/>
      <c r="M1409" s="270"/>
      <c r="N1409" s="196"/>
      <c r="O1409" s="202"/>
      <c r="P1409" s="201" t="s">
        <v>907</v>
      </c>
      <c r="Q1409" s="90" t="s">
        <v>357</v>
      </c>
      <c r="R1409" s="270"/>
      <c r="S1409" s="316" t="s">
        <v>7046</v>
      </c>
      <c r="T1409" s="202"/>
      <c r="U1409" s="201" t="s">
        <v>908</v>
      </c>
      <c r="V1409" s="90" t="s">
        <v>356</v>
      </c>
      <c r="W1409" s="201" t="s">
        <v>1702</v>
      </c>
      <c r="X1409" s="366"/>
      <c r="Y1409" s="248"/>
      <c r="Z1409" s="201" t="s">
        <v>339</v>
      </c>
      <c r="AA1409" s="90" t="s">
        <v>356</v>
      </c>
      <c r="AB1409" s="201" t="s">
        <v>439</v>
      </c>
      <c r="AC1409" s="366"/>
      <c r="AD1409" s="248"/>
    </row>
    <row r="1410" spans="1:30" ht="120" customHeight="1">
      <c r="A1410" s="472"/>
      <c r="B1410" s="236" t="s">
        <v>7027</v>
      </c>
      <c r="C1410" s="196" t="s">
        <v>7047</v>
      </c>
      <c r="D1410" s="196" t="s">
        <v>7048</v>
      </c>
      <c r="E1410" s="196" t="s">
        <v>6947</v>
      </c>
      <c r="F1410" s="204" t="s">
        <v>7049</v>
      </c>
      <c r="G1410" s="197" t="s">
        <v>7050</v>
      </c>
      <c r="H1410" s="198" t="s">
        <v>235</v>
      </c>
      <c r="I1410" s="270"/>
      <c r="J1410" s="200"/>
      <c r="K1410" s="201"/>
      <c r="L1410" s="90"/>
      <c r="M1410" s="270"/>
      <c r="N1410" s="196"/>
      <c r="O1410" s="202"/>
      <c r="P1410" s="201" t="s">
        <v>907</v>
      </c>
      <c r="Q1410" s="90" t="s">
        <v>356</v>
      </c>
      <c r="R1410" s="270" t="s">
        <v>422</v>
      </c>
      <c r="S1410" s="196"/>
      <c r="T1410" s="202"/>
      <c r="U1410" s="201"/>
      <c r="V1410" s="90"/>
      <c r="W1410" s="201"/>
      <c r="X1410" s="204"/>
      <c r="Y1410" s="248"/>
      <c r="Z1410" s="201"/>
      <c r="AA1410" s="90"/>
      <c r="AB1410" s="201"/>
      <c r="AC1410" s="204"/>
      <c r="AD1410" s="248"/>
    </row>
    <row r="1411" spans="1:30" ht="120" customHeight="1">
      <c r="A1411" s="472"/>
      <c r="B1411" s="236" t="s">
        <v>7027</v>
      </c>
      <c r="C1411" s="196" t="s">
        <v>7051</v>
      </c>
      <c r="D1411" s="196" t="s">
        <v>7052</v>
      </c>
      <c r="E1411" s="196" t="s">
        <v>7053</v>
      </c>
      <c r="F1411" s="204" t="s">
        <v>7054</v>
      </c>
      <c r="G1411" s="197" t="s">
        <v>7055</v>
      </c>
      <c r="H1411" s="198" t="s">
        <v>235</v>
      </c>
      <c r="I1411" s="270"/>
      <c r="J1411" s="200"/>
      <c r="K1411" s="201"/>
      <c r="L1411" s="90"/>
      <c r="M1411" s="270"/>
      <c r="N1411" s="196"/>
      <c r="O1411" s="202"/>
      <c r="P1411" s="201" t="s">
        <v>907</v>
      </c>
      <c r="Q1411" s="90" t="s">
        <v>356</v>
      </c>
      <c r="R1411" s="270" t="s">
        <v>422</v>
      </c>
      <c r="S1411" s="196"/>
      <c r="T1411" s="202"/>
      <c r="U1411" s="201" t="s">
        <v>908</v>
      </c>
      <c r="V1411" s="90" t="s">
        <v>356</v>
      </c>
      <c r="W1411" s="201" t="s">
        <v>1702</v>
      </c>
      <c r="X1411" s="204"/>
      <c r="Y1411" s="248"/>
      <c r="Z1411" s="201" t="s">
        <v>339</v>
      </c>
      <c r="AA1411" s="90" t="s">
        <v>357</v>
      </c>
      <c r="AB1411" s="201" t="s">
        <v>439</v>
      </c>
      <c r="AC1411" s="317" t="s">
        <v>7056</v>
      </c>
      <c r="AD1411" s="248"/>
    </row>
    <row r="1412" spans="1:30" ht="120" customHeight="1">
      <c r="A1412" s="472"/>
      <c r="B1412" s="236" t="s">
        <v>7027</v>
      </c>
      <c r="C1412" s="196" t="s">
        <v>7057</v>
      </c>
      <c r="D1412" s="196" t="s">
        <v>7058</v>
      </c>
      <c r="E1412" s="196" t="s">
        <v>6947</v>
      </c>
      <c r="F1412" s="204" t="s">
        <v>7059</v>
      </c>
      <c r="G1412" s="197" t="s">
        <v>7060</v>
      </c>
      <c r="H1412" s="198" t="s">
        <v>235</v>
      </c>
      <c r="I1412" s="270"/>
      <c r="J1412" s="200"/>
      <c r="K1412" s="201"/>
      <c r="L1412" s="90"/>
      <c r="M1412" s="270"/>
      <c r="N1412" s="196"/>
      <c r="O1412" s="202"/>
      <c r="P1412" s="201" t="s">
        <v>907</v>
      </c>
      <c r="Q1412" s="90" t="s">
        <v>356</v>
      </c>
      <c r="R1412" s="270" t="s">
        <v>422</v>
      </c>
      <c r="S1412" s="196"/>
      <c r="T1412" s="202"/>
      <c r="U1412" s="201" t="s">
        <v>908</v>
      </c>
      <c r="V1412" s="90" t="s">
        <v>356</v>
      </c>
      <c r="W1412" s="201" t="s">
        <v>1702</v>
      </c>
      <c r="X1412" s="204"/>
      <c r="Y1412" s="248"/>
      <c r="Z1412" s="201" t="s">
        <v>339</v>
      </c>
      <c r="AA1412" s="90" t="s">
        <v>357</v>
      </c>
      <c r="AB1412" s="201" t="s">
        <v>439</v>
      </c>
      <c r="AC1412" s="204" t="s">
        <v>7056</v>
      </c>
      <c r="AD1412" s="248"/>
    </row>
    <row r="1413" spans="1:30" ht="120" customHeight="1">
      <c r="A1413" s="472"/>
      <c r="B1413" s="236" t="s">
        <v>7027</v>
      </c>
      <c r="C1413" s="196" t="s">
        <v>7061</v>
      </c>
      <c r="D1413" s="196" t="s">
        <v>7062</v>
      </c>
      <c r="E1413" s="196" t="s">
        <v>6947</v>
      </c>
      <c r="F1413" s="204" t="s">
        <v>7063</v>
      </c>
      <c r="G1413" s="197" t="s">
        <v>7064</v>
      </c>
      <c r="H1413" s="198" t="s">
        <v>235</v>
      </c>
      <c r="I1413" s="270"/>
      <c r="J1413" s="200"/>
      <c r="K1413" s="201"/>
      <c r="L1413" s="90"/>
      <c r="M1413" s="270"/>
      <c r="N1413" s="196"/>
      <c r="O1413" s="202"/>
      <c r="P1413" s="201" t="s">
        <v>907</v>
      </c>
      <c r="Q1413" s="90" t="s">
        <v>356</v>
      </c>
      <c r="R1413" s="270" t="s">
        <v>422</v>
      </c>
      <c r="S1413" s="196"/>
      <c r="T1413" s="202"/>
      <c r="U1413" s="201"/>
      <c r="V1413" s="90"/>
      <c r="W1413" s="201"/>
      <c r="X1413" s="204"/>
      <c r="Y1413" s="248"/>
      <c r="Z1413" s="201"/>
      <c r="AA1413" s="90"/>
      <c r="AB1413" s="201"/>
      <c r="AC1413" s="204"/>
      <c r="AD1413" s="248"/>
    </row>
    <row r="1414" spans="1:30" ht="120" customHeight="1">
      <c r="A1414" s="472"/>
      <c r="B1414" s="236" t="s">
        <v>7027</v>
      </c>
      <c r="C1414" s="196" t="s">
        <v>7065</v>
      </c>
      <c r="D1414" s="196" t="s">
        <v>7066</v>
      </c>
      <c r="E1414" s="196" t="s">
        <v>6947</v>
      </c>
      <c r="F1414" s="204" t="s">
        <v>7067</v>
      </c>
      <c r="G1414" s="197" t="s">
        <v>7068</v>
      </c>
      <c r="H1414" s="198" t="s">
        <v>235</v>
      </c>
      <c r="I1414" s="270"/>
      <c r="J1414" s="200"/>
      <c r="K1414" s="201"/>
      <c r="L1414" s="90"/>
      <c r="M1414" s="270"/>
      <c r="N1414" s="196"/>
      <c r="O1414" s="202"/>
      <c r="P1414" s="201" t="s">
        <v>907</v>
      </c>
      <c r="Q1414" s="90" t="s">
        <v>356</v>
      </c>
      <c r="R1414" s="270" t="s">
        <v>422</v>
      </c>
      <c r="S1414" s="196"/>
      <c r="T1414" s="202"/>
      <c r="U1414" s="201"/>
      <c r="V1414" s="90"/>
      <c r="W1414" s="201"/>
      <c r="X1414" s="204"/>
      <c r="Y1414" s="248"/>
      <c r="Z1414" s="201"/>
      <c r="AA1414" s="90"/>
      <c r="AB1414" s="201"/>
      <c r="AC1414" s="204"/>
      <c r="AD1414" s="248"/>
    </row>
    <row r="1415" spans="1:30" ht="120" customHeight="1">
      <c r="A1415" s="472"/>
      <c r="B1415" s="236" t="s">
        <v>7027</v>
      </c>
      <c r="C1415" s="196" t="s">
        <v>7069</v>
      </c>
      <c r="D1415" s="196" t="s">
        <v>7070</v>
      </c>
      <c r="E1415" s="196" t="s">
        <v>6947</v>
      </c>
      <c r="F1415" s="204" t="s">
        <v>7071</v>
      </c>
      <c r="G1415" s="197" t="s">
        <v>7072</v>
      </c>
      <c r="H1415" s="198" t="s">
        <v>235</v>
      </c>
      <c r="I1415" s="270"/>
      <c r="J1415" s="200"/>
      <c r="K1415" s="201"/>
      <c r="L1415" s="90"/>
      <c r="M1415" s="270"/>
      <c r="N1415" s="196"/>
      <c r="O1415" s="202"/>
      <c r="P1415" s="201" t="s">
        <v>1751</v>
      </c>
      <c r="Q1415" s="90" t="s">
        <v>356</v>
      </c>
      <c r="R1415" s="270"/>
      <c r="S1415" s="196"/>
      <c r="T1415" s="202"/>
      <c r="U1415" s="201"/>
      <c r="V1415" s="90"/>
      <c r="W1415" s="201"/>
      <c r="X1415" s="204"/>
      <c r="Y1415" s="248"/>
      <c r="Z1415" s="201"/>
      <c r="AA1415" s="90"/>
      <c r="AB1415" s="201"/>
      <c r="AC1415" s="204"/>
      <c r="AD1415" s="248"/>
    </row>
    <row r="1416" spans="1:30" ht="120" customHeight="1">
      <c r="A1416" s="472"/>
      <c r="B1416" s="236" t="s">
        <v>7027</v>
      </c>
      <c r="C1416" s="196" t="s">
        <v>7073</v>
      </c>
      <c r="D1416" s="196" t="s">
        <v>7074</v>
      </c>
      <c r="E1416" s="196" t="s">
        <v>6947</v>
      </c>
      <c r="F1416" s="204" t="s">
        <v>7075</v>
      </c>
      <c r="G1416" s="197" t="s">
        <v>7076</v>
      </c>
      <c r="H1416" s="198" t="s">
        <v>235</v>
      </c>
      <c r="I1416" s="270"/>
      <c r="J1416" s="200"/>
      <c r="K1416" s="201"/>
      <c r="L1416" s="90"/>
      <c r="M1416" s="270"/>
      <c r="N1416" s="196"/>
      <c r="O1416" s="202"/>
      <c r="P1416" s="201" t="s">
        <v>907</v>
      </c>
      <c r="Q1416" s="90" t="s">
        <v>356</v>
      </c>
      <c r="R1416" s="270" t="s">
        <v>422</v>
      </c>
      <c r="S1416" s="196"/>
      <c r="T1416" s="202"/>
      <c r="U1416" s="201"/>
      <c r="V1416" s="90"/>
      <c r="W1416" s="201"/>
      <c r="X1416" s="204"/>
      <c r="Y1416" s="248"/>
      <c r="Z1416" s="201"/>
      <c r="AA1416" s="90"/>
      <c r="AB1416" s="201"/>
      <c r="AC1416" s="204"/>
      <c r="AD1416" s="248"/>
    </row>
    <row r="1417" spans="1:30" ht="120" customHeight="1">
      <c r="A1417" s="472"/>
      <c r="B1417" s="236" t="s">
        <v>7027</v>
      </c>
      <c r="C1417" s="196" t="s">
        <v>7077</v>
      </c>
      <c r="D1417" s="196" t="s">
        <v>7078</v>
      </c>
      <c r="E1417" s="196" t="s">
        <v>6947</v>
      </c>
      <c r="F1417" s="204" t="s">
        <v>7079</v>
      </c>
      <c r="G1417" s="197" t="s">
        <v>7080</v>
      </c>
      <c r="H1417" s="198" t="s">
        <v>235</v>
      </c>
      <c r="I1417" s="270"/>
      <c r="J1417" s="200"/>
      <c r="K1417" s="201"/>
      <c r="L1417" s="90"/>
      <c r="M1417" s="270"/>
      <c r="N1417" s="196"/>
      <c r="O1417" s="202"/>
      <c r="P1417" s="201" t="s">
        <v>907</v>
      </c>
      <c r="Q1417" s="90" t="s">
        <v>356</v>
      </c>
      <c r="R1417" s="270" t="s">
        <v>422</v>
      </c>
      <c r="S1417" s="196"/>
      <c r="T1417" s="202"/>
      <c r="U1417" s="201"/>
      <c r="V1417" s="90"/>
      <c r="W1417" s="201"/>
      <c r="X1417" s="204"/>
      <c r="Y1417" s="248"/>
      <c r="Z1417" s="201"/>
      <c r="AA1417" s="90"/>
      <c r="AB1417" s="201"/>
      <c r="AC1417" s="204"/>
      <c r="AD1417" s="248"/>
    </row>
    <row r="1418" spans="1:30" ht="120" customHeight="1">
      <c r="A1418" s="472"/>
      <c r="B1418" s="236" t="s">
        <v>7027</v>
      </c>
      <c r="C1418" s="196" t="s">
        <v>7081</v>
      </c>
      <c r="D1418" s="196" t="s">
        <v>7082</v>
      </c>
      <c r="E1418" s="196" t="s">
        <v>6947</v>
      </c>
      <c r="F1418" s="204" t="s">
        <v>7083</v>
      </c>
      <c r="G1418" s="197" t="s">
        <v>7084</v>
      </c>
      <c r="H1418" s="198" t="s">
        <v>235</v>
      </c>
      <c r="I1418" s="270"/>
      <c r="J1418" s="200"/>
      <c r="K1418" s="201"/>
      <c r="L1418" s="90"/>
      <c r="M1418" s="270"/>
      <c r="N1418" s="196"/>
      <c r="O1418" s="202"/>
      <c r="P1418" s="201" t="s">
        <v>907</v>
      </c>
      <c r="Q1418" s="90" t="s">
        <v>356</v>
      </c>
      <c r="R1418" s="270"/>
      <c r="S1418" s="196"/>
      <c r="T1418" s="202"/>
      <c r="U1418" s="201" t="s">
        <v>908</v>
      </c>
      <c r="V1418" s="90" t="s">
        <v>356</v>
      </c>
      <c r="W1418" s="201" t="s">
        <v>1702</v>
      </c>
      <c r="X1418" s="204"/>
      <c r="Y1418" s="248"/>
      <c r="Z1418" s="201" t="s">
        <v>339</v>
      </c>
      <c r="AA1418" s="90" t="s">
        <v>356</v>
      </c>
      <c r="AB1418" s="201" t="s">
        <v>439</v>
      </c>
      <c r="AC1418" s="204"/>
      <c r="AD1418" s="248"/>
    </row>
    <row r="1419" spans="1:30" ht="120" customHeight="1">
      <c r="A1419" s="472"/>
      <c r="B1419" s="236" t="s">
        <v>7027</v>
      </c>
      <c r="C1419" s="196" t="s">
        <v>7085</v>
      </c>
      <c r="D1419" s="196" t="s">
        <v>7086</v>
      </c>
      <c r="E1419" s="196" t="s">
        <v>6947</v>
      </c>
      <c r="F1419" s="204" t="s">
        <v>7087</v>
      </c>
      <c r="G1419" s="197" t="s">
        <v>7088</v>
      </c>
      <c r="H1419" s="198" t="s">
        <v>235</v>
      </c>
      <c r="I1419" s="270"/>
      <c r="J1419" s="200"/>
      <c r="K1419" s="201"/>
      <c r="L1419" s="90"/>
      <c r="M1419" s="270"/>
      <c r="N1419" s="196"/>
      <c r="O1419" s="202"/>
      <c r="P1419" s="201" t="s">
        <v>907</v>
      </c>
      <c r="Q1419" s="90" t="s">
        <v>357</v>
      </c>
      <c r="R1419" s="270" t="s">
        <v>422</v>
      </c>
      <c r="S1419" s="316" t="s">
        <v>7089</v>
      </c>
      <c r="T1419" s="202"/>
      <c r="U1419" s="201" t="s">
        <v>908</v>
      </c>
      <c r="V1419" s="90" t="s">
        <v>356</v>
      </c>
      <c r="W1419" s="201" t="s">
        <v>1702</v>
      </c>
      <c r="X1419" s="366"/>
      <c r="Y1419" s="248"/>
      <c r="Z1419" s="201" t="s">
        <v>339</v>
      </c>
      <c r="AA1419" s="90" t="s">
        <v>356</v>
      </c>
      <c r="AB1419" s="273" t="s">
        <v>439</v>
      </c>
      <c r="AC1419" s="366"/>
      <c r="AD1419" s="248"/>
    </row>
    <row r="1420" spans="1:30" ht="120" customHeight="1">
      <c r="A1420" s="472"/>
      <c r="B1420" s="236" t="s">
        <v>7090</v>
      </c>
      <c r="C1420" s="196" t="s">
        <v>7091</v>
      </c>
      <c r="D1420" s="196" t="s">
        <v>7092</v>
      </c>
      <c r="E1420" s="196" t="s">
        <v>6947</v>
      </c>
      <c r="F1420" s="204" t="s">
        <v>7093</v>
      </c>
      <c r="G1420" s="197" t="s">
        <v>7094</v>
      </c>
      <c r="H1420" s="198" t="s">
        <v>235</v>
      </c>
      <c r="I1420" s="270"/>
      <c r="J1420" s="200"/>
      <c r="K1420" s="201"/>
      <c r="L1420" s="90"/>
      <c r="M1420" s="270"/>
      <c r="N1420" s="196"/>
      <c r="O1420" s="202"/>
      <c r="P1420" s="201" t="s">
        <v>907</v>
      </c>
      <c r="Q1420" s="90" t="s">
        <v>356</v>
      </c>
      <c r="R1420" s="270" t="s">
        <v>422</v>
      </c>
      <c r="S1420" s="196"/>
      <c r="T1420" s="202"/>
      <c r="U1420" s="201" t="s">
        <v>908</v>
      </c>
      <c r="V1420" s="90" t="s">
        <v>356</v>
      </c>
      <c r="W1420" s="201" t="s">
        <v>1702</v>
      </c>
      <c r="X1420" s="204"/>
      <c r="Y1420" s="248"/>
      <c r="Z1420" s="201" t="s">
        <v>339</v>
      </c>
      <c r="AA1420" s="90" t="s">
        <v>356</v>
      </c>
      <c r="AB1420" s="201" t="s">
        <v>439</v>
      </c>
      <c r="AC1420" s="204"/>
      <c r="AD1420" s="248"/>
    </row>
    <row r="1421" spans="1:30" ht="120" customHeight="1">
      <c r="A1421" s="472"/>
      <c r="B1421" s="236" t="s">
        <v>7027</v>
      </c>
      <c r="C1421" s="196" t="s">
        <v>7095</v>
      </c>
      <c r="D1421" s="196" t="s">
        <v>7096</v>
      </c>
      <c r="E1421" s="196" t="s">
        <v>6947</v>
      </c>
      <c r="F1421" s="204" t="s">
        <v>7097</v>
      </c>
      <c r="G1421" s="197" t="s">
        <v>7098</v>
      </c>
      <c r="H1421" s="198" t="s">
        <v>235</v>
      </c>
      <c r="I1421" s="270"/>
      <c r="J1421" s="200"/>
      <c r="K1421" s="201"/>
      <c r="L1421" s="90"/>
      <c r="M1421" s="270"/>
      <c r="N1421" s="196"/>
      <c r="O1421" s="202"/>
      <c r="P1421" s="201" t="s">
        <v>907</v>
      </c>
      <c r="Q1421" s="90" t="s">
        <v>356</v>
      </c>
      <c r="R1421" s="270"/>
      <c r="S1421" s="196"/>
      <c r="T1421" s="202"/>
      <c r="U1421" s="201" t="s">
        <v>908</v>
      </c>
      <c r="V1421" s="90" t="s">
        <v>356</v>
      </c>
      <c r="W1421" s="201" t="s">
        <v>1702</v>
      </c>
      <c r="X1421" s="204"/>
      <c r="Y1421" s="248"/>
      <c r="Z1421" s="201" t="s">
        <v>339</v>
      </c>
      <c r="AA1421" s="90" t="s">
        <v>356</v>
      </c>
      <c r="AB1421" s="201" t="s">
        <v>439</v>
      </c>
      <c r="AC1421" s="204"/>
      <c r="AD1421" s="248"/>
    </row>
    <row r="1422" spans="1:30" ht="120" customHeight="1">
      <c r="A1422" s="472"/>
      <c r="B1422" s="236" t="s">
        <v>7027</v>
      </c>
      <c r="C1422" s="196" t="s">
        <v>7099</v>
      </c>
      <c r="D1422" s="196" t="s">
        <v>7100</v>
      </c>
      <c r="E1422" s="196" t="s">
        <v>6947</v>
      </c>
      <c r="F1422" s="204" t="s">
        <v>7101</v>
      </c>
      <c r="G1422" s="197" t="s">
        <v>7102</v>
      </c>
      <c r="H1422" s="198" t="s">
        <v>235</v>
      </c>
      <c r="I1422" s="270"/>
      <c r="J1422" s="200"/>
      <c r="K1422" s="201"/>
      <c r="L1422" s="90"/>
      <c r="M1422" s="270"/>
      <c r="N1422" s="196"/>
      <c r="O1422" s="202"/>
      <c r="P1422" s="201" t="s">
        <v>907</v>
      </c>
      <c r="Q1422" s="90" t="s">
        <v>357</v>
      </c>
      <c r="R1422" s="270" t="s">
        <v>422</v>
      </c>
      <c r="S1422" s="316" t="s">
        <v>7103</v>
      </c>
      <c r="T1422" s="202"/>
      <c r="U1422" s="201" t="s">
        <v>908</v>
      </c>
      <c r="V1422" s="90" t="s">
        <v>356</v>
      </c>
      <c r="W1422" s="201" t="s">
        <v>1702</v>
      </c>
      <c r="X1422" s="366"/>
      <c r="Y1422" s="248"/>
      <c r="Z1422" s="201" t="s">
        <v>339</v>
      </c>
      <c r="AA1422" s="90" t="s">
        <v>356</v>
      </c>
      <c r="AB1422" s="201" t="s">
        <v>439</v>
      </c>
      <c r="AC1422" s="366"/>
      <c r="AD1422" s="248"/>
    </row>
    <row r="1423" spans="1:30" ht="120" customHeight="1">
      <c r="A1423" s="472"/>
      <c r="B1423" s="327" t="s">
        <v>7104</v>
      </c>
      <c r="C1423" s="196" t="s">
        <v>7105</v>
      </c>
      <c r="D1423" s="196" t="s">
        <v>7106</v>
      </c>
      <c r="E1423" s="196" t="s">
        <v>6947</v>
      </c>
      <c r="F1423" s="204" t="s">
        <v>7107</v>
      </c>
      <c r="G1423" s="197" t="s">
        <v>7108</v>
      </c>
      <c r="H1423" s="198" t="s">
        <v>235</v>
      </c>
      <c r="I1423" s="270"/>
      <c r="J1423" s="200"/>
      <c r="K1423" s="201"/>
      <c r="L1423" s="90"/>
      <c r="M1423" s="270"/>
      <c r="N1423" s="196"/>
      <c r="O1423" s="202"/>
      <c r="P1423" s="201" t="s">
        <v>907</v>
      </c>
      <c r="Q1423" s="90" t="s">
        <v>356</v>
      </c>
      <c r="R1423" s="270" t="s">
        <v>422</v>
      </c>
      <c r="S1423" s="196"/>
      <c r="T1423" s="202"/>
      <c r="U1423" s="201"/>
      <c r="V1423" s="90"/>
      <c r="W1423" s="201"/>
      <c r="X1423" s="204"/>
      <c r="Y1423" s="248"/>
      <c r="Z1423" s="201"/>
      <c r="AA1423" s="90"/>
      <c r="AB1423" s="201"/>
      <c r="AC1423" s="204"/>
      <c r="AD1423" s="248"/>
    </row>
    <row r="1424" spans="1:30" ht="120" customHeight="1">
      <c r="A1424" s="472"/>
      <c r="B1424" s="327" t="s">
        <v>7104</v>
      </c>
      <c r="C1424" s="196" t="s">
        <v>7109</v>
      </c>
      <c r="D1424" s="196" t="s">
        <v>7110</v>
      </c>
      <c r="E1424" s="196" t="s">
        <v>6947</v>
      </c>
      <c r="F1424" s="204" t="s">
        <v>7111</v>
      </c>
      <c r="G1424" s="197" t="s">
        <v>7108</v>
      </c>
      <c r="H1424" s="198" t="s">
        <v>235</v>
      </c>
      <c r="I1424" s="270"/>
      <c r="J1424" s="200"/>
      <c r="K1424" s="201"/>
      <c r="L1424" s="90"/>
      <c r="M1424" s="270"/>
      <c r="N1424" s="196"/>
      <c r="O1424" s="202"/>
      <c r="P1424" s="201" t="s">
        <v>907</v>
      </c>
      <c r="Q1424" s="90" t="s">
        <v>356</v>
      </c>
      <c r="R1424" s="270" t="s">
        <v>422</v>
      </c>
      <c r="S1424" s="196"/>
      <c r="T1424" s="202"/>
      <c r="U1424" s="201"/>
      <c r="V1424" s="90"/>
      <c r="W1424" s="201"/>
      <c r="X1424" s="204"/>
      <c r="Y1424" s="248"/>
      <c r="Z1424" s="201"/>
      <c r="AA1424" s="90"/>
      <c r="AB1424" s="201"/>
      <c r="AC1424" s="204"/>
      <c r="AD1424" s="248"/>
    </row>
    <row r="1425" spans="1:30" ht="120" customHeight="1">
      <c r="A1425" s="472"/>
      <c r="B1425" s="327" t="s">
        <v>7104</v>
      </c>
      <c r="C1425" s="196" t="s">
        <v>7112</v>
      </c>
      <c r="D1425" s="196" t="s">
        <v>7113</v>
      </c>
      <c r="E1425" s="196" t="s">
        <v>6947</v>
      </c>
      <c r="F1425" s="204" t="s">
        <v>7114</v>
      </c>
      <c r="G1425" s="197" t="s">
        <v>7108</v>
      </c>
      <c r="H1425" s="198" t="s">
        <v>235</v>
      </c>
      <c r="I1425" s="270"/>
      <c r="J1425" s="200"/>
      <c r="K1425" s="201"/>
      <c r="L1425" s="90"/>
      <c r="M1425" s="270"/>
      <c r="N1425" s="196"/>
      <c r="O1425" s="202"/>
      <c r="P1425" s="201" t="s">
        <v>907</v>
      </c>
      <c r="Q1425" s="90" t="s">
        <v>356</v>
      </c>
      <c r="R1425" s="270" t="s">
        <v>422</v>
      </c>
      <c r="S1425" s="196"/>
      <c r="T1425" s="202"/>
      <c r="U1425" s="201"/>
      <c r="V1425" s="90"/>
      <c r="W1425" s="201"/>
      <c r="X1425" s="204"/>
      <c r="Y1425" s="248"/>
      <c r="Z1425" s="201"/>
      <c r="AA1425" s="90"/>
      <c r="AB1425" s="201"/>
      <c r="AC1425" s="204"/>
      <c r="AD1425" s="248"/>
    </row>
    <row r="1426" spans="1:30" ht="120" customHeight="1">
      <c r="A1426" s="472"/>
      <c r="B1426" s="327" t="s">
        <v>7104</v>
      </c>
      <c r="C1426" s="196" t="s">
        <v>7115</v>
      </c>
      <c r="D1426" s="196" t="s">
        <v>7116</v>
      </c>
      <c r="E1426" s="196" t="s">
        <v>6947</v>
      </c>
      <c r="F1426" s="196" t="s">
        <v>7117</v>
      </c>
      <c r="G1426" s="197" t="s">
        <v>7108</v>
      </c>
      <c r="H1426" s="198" t="s">
        <v>235</v>
      </c>
      <c r="I1426" s="270"/>
      <c r="J1426" s="200"/>
      <c r="K1426" s="201"/>
      <c r="L1426" s="90"/>
      <c r="M1426" s="270"/>
      <c r="N1426" s="196"/>
      <c r="O1426" s="202"/>
      <c r="P1426" s="201" t="s">
        <v>907</v>
      </c>
      <c r="Q1426" s="90" t="s">
        <v>356</v>
      </c>
      <c r="R1426" s="270" t="s">
        <v>422</v>
      </c>
      <c r="S1426" s="196"/>
      <c r="T1426" s="202"/>
      <c r="U1426" s="201" t="s">
        <v>908</v>
      </c>
      <c r="V1426" s="90" t="s">
        <v>356</v>
      </c>
      <c r="W1426" s="201" t="s">
        <v>1702</v>
      </c>
      <c r="X1426" s="204"/>
      <c r="Y1426" s="248"/>
      <c r="Z1426" s="201" t="s">
        <v>339</v>
      </c>
      <c r="AA1426" s="90" t="s">
        <v>356</v>
      </c>
      <c r="AB1426" s="201" t="s">
        <v>439</v>
      </c>
      <c r="AC1426" s="204"/>
      <c r="AD1426" s="248"/>
    </row>
    <row r="1427" spans="1:30" ht="120" customHeight="1">
      <c r="A1427" s="472"/>
      <c r="B1427" s="327" t="s">
        <v>7104</v>
      </c>
      <c r="C1427" s="196" t="s">
        <v>7118</v>
      </c>
      <c r="D1427" s="196" t="s">
        <v>7119</v>
      </c>
      <c r="E1427" s="196" t="s">
        <v>6947</v>
      </c>
      <c r="F1427" s="279" t="s">
        <v>7120</v>
      </c>
      <c r="G1427" s="197" t="s">
        <v>7121</v>
      </c>
      <c r="H1427" s="198" t="s">
        <v>235</v>
      </c>
      <c r="I1427" s="270"/>
      <c r="J1427" s="200"/>
      <c r="K1427" s="201"/>
      <c r="L1427" s="90"/>
      <c r="M1427" s="270"/>
      <c r="N1427" s="196"/>
      <c r="O1427" s="202"/>
      <c r="P1427" s="201" t="s">
        <v>907</v>
      </c>
      <c r="Q1427" s="90" t="s">
        <v>356</v>
      </c>
      <c r="R1427" s="270" t="s">
        <v>422</v>
      </c>
      <c r="S1427" s="196"/>
      <c r="T1427" s="202"/>
      <c r="U1427" s="201"/>
      <c r="V1427" s="90"/>
      <c r="W1427" s="201"/>
      <c r="X1427" s="204"/>
      <c r="Y1427" s="248"/>
      <c r="Z1427" s="201"/>
      <c r="AA1427" s="90"/>
      <c r="AB1427" s="201"/>
      <c r="AC1427" s="204"/>
      <c r="AD1427" s="248"/>
    </row>
    <row r="1428" spans="1:30" ht="120" customHeight="1">
      <c r="A1428" s="472"/>
      <c r="B1428" s="327" t="s">
        <v>7104</v>
      </c>
      <c r="C1428" s="196" t="s">
        <v>7122</v>
      </c>
      <c r="D1428" s="196" t="s">
        <v>7123</v>
      </c>
      <c r="E1428" s="196" t="s">
        <v>6947</v>
      </c>
      <c r="F1428" s="279" t="s">
        <v>7124</v>
      </c>
      <c r="G1428" s="197" t="s">
        <v>7125</v>
      </c>
      <c r="H1428" s="198" t="s">
        <v>1016</v>
      </c>
      <c r="I1428" s="270"/>
      <c r="J1428" s="200"/>
      <c r="K1428" s="201"/>
      <c r="L1428" s="90"/>
      <c r="M1428" s="270"/>
      <c r="N1428" s="196"/>
      <c r="O1428" s="202"/>
      <c r="P1428" s="201" t="s">
        <v>907</v>
      </c>
      <c r="Q1428" s="90" t="s">
        <v>356</v>
      </c>
      <c r="R1428" s="270" t="s">
        <v>422</v>
      </c>
      <c r="S1428" s="196"/>
      <c r="T1428" s="202"/>
      <c r="U1428" s="201"/>
      <c r="V1428" s="90"/>
      <c r="W1428" s="201"/>
      <c r="X1428" s="204"/>
      <c r="Y1428" s="248"/>
      <c r="Z1428" s="201"/>
      <c r="AA1428" s="90"/>
      <c r="AB1428" s="201"/>
      <c r="AC1428" s="204"/>
      <c r="AD1428" s="248"/>
    </row>
    <row r="1429" spans="1:30" ht="120" customHeight="1">
      <c r="A1429" s="472"/>
      <c r="B1429" s="327" t="s">
        <v>7104</v>
      </c>
      <c r="C1429" s="196" t="s">
        <v>7126</v>
      </c>
      <c r="D1429" s="196" t="s">
        <v>7127</v>
      </c>
      <c r="E1429" s="196" t="s">
        <v>6947</v>
      </c>
      <c r="F1429" s="204" t="s">
        <v>7128</v>
      </c>
      <c r="G1429" s="197" t="s">
        <v>7129</v>
      </c>
      <c r="H1429" s="198" t="s">
        <v>235</v>
      </c>
      <c r="I1429" s="270"/>
      <c r="J1429" s="200"/>
      <c r="K1429" s="201"/>
      <c r="L1429" s="90"/>
      <c r="M1429" s="270"/>
      <c r="N1429" s="196"/>
      <c r="O1429" s="202"/>
      <c r="P1429" s="201" t="s">
        <v>907</v>
      </c>
      <c r="Q1429" s="90" t="s">
        <v>356</v>
      </c>
      <c r="R1429" s="270" t="s">
        <v>422</v>
      </c>
      <c r="S1429" s="196"/>
      <c r="T1429" s="202"/>
      <c r="U1429" s="201"/>
      <c r="V1429" s="90"/>
      <c r="W1429" s="201"/>
      <c r="X1429" s="204"/>
      <c r="Y1429" s="248"/>
      <c r="Z1429" s="201"/>
      <c r="AA1429" s="90"/>
      <c r="AB1429" s="201"/>
      <c r="AC1429" s="204"/>
      <c r="AD1429" s="248"/>
    </row>
    <row r="1430" spans="1:30" ht="120" customHeight="1">
      <c r="A1430" s="472"/>
      <c r="B1430" s="236" t="s">
        <v>7130</v>
      </c>
      <c r="C1430" s="196" t="s">
        <v>7131</v>
      </c>
      <c r="D1430" s="196" t="s">
        <v>7132</v>
      </c>
      <c r="E1430" s="196" t="s">
        <v>6947</v>
      </c>
      <c r="F1430" s="204" t="s">
        <v>7133</v>
      </c>
      <c r="G1430" s="197" t="s">
        <v>7134</v>
      </c>
      <c r="H1430" s="198" t="s">
        <v>222</v>
      </c>
      <c r="I1430" s="270"/>
      <c r="J1430" s="200"/>
      <c r="K1430" s="201"/>
      <c r="L1430" s="90"/>
      <c r="M1430" s="270"/>
      <c r="N1430" s="196" t="s">
        <v>7135</v>
      </c>
      <c r="O1430" s="202"/>
      <c r="P1430" s="201" t="s">
        <v>907</v>
      </c>
      <c r="Q1430" s="90" t="s">
        <v>357</v>
      </c>
      <c r="R1430" s="270" t="s">
        <v>422</v>
      </c>
      <c r="S1430" s="316" t="s">
        <v>7136</v>
      </c>
      <c r="T1430" s="202"/>
      <c r="U1430" s="201" t="s">
        <v>908</v>
      </c>
      <c r="V1430" s="90" t="s">
        <v>357</v>
      </c>
      <c r="W1430" s="201" t="s">
        <v>1702</v>
      </c>
      <c r="X1430" s="204" t="s">
        <v>7137</v>
      </c>
      <c r="Y1430" s="248" t="s">
        <v>7138</v>
      </c>
      <c r="Z1430" s="201" t="s">
        <v>339</v>
      </c>
      <c r="AA1430" s="90" t="s">
        <v>356</v>
      </c>
      <c r="AB1430" s="201" t="s">
        <v>439</v>
      </c>
      <c r="AC1430" s="204"/>
      <c r="AD1430" s="248"/>
    </row>
    <row r="1431" spans="1:30" ht="120" customHeight="1">
      <c r="A1431" s="472"/>
      <c r="B1431" s="236" t="s">
        <v>7139</v>
      </c>
      <c r="C1431" s="196" t="s">
        <v>7140</v>
      </c>
      <c r="D1431" s="196" t="s">
        <v>7141</v>
      </c>
      <c r="E1431" s="196" t="s">
        <v>6947</v>
      </c>
      <c r="F1431" s="204" t="s">
        <v>7142</v>
      </c>
      <c r="G1431" s="197" t="s">
        <v>7134</v>
      </c>
      <c r="H1431" s="198" t="s">
        <v>235</v>
      </c>
      <c r="I1431" s="270"/>
      <c r="J1431" s="200"/>
      <c r="K1431" s="201"/>
      <c r="L1431" s="90"/>
      <c r="M1431" s="270"/>
      <c r="N1431" s="196" t="s">
        <v>7135</v>
      </c>
      <c r="O1431" s="202"/>
      <c r="P1431" s="201" t="s">
        <v>907</v>
      </c>
      <c r="Q1431" s="90" t="s">
        <v>357</v>
      </c>
      <c r="R1431" s="270" t="s">
        <v>422</v>
      </c>
      <c r="S1431" s="316" t="s">
        <v>7136</v>
      </c>
      <c r="T1431" s="202"/>
      <c r="U1431" s="201" t="s">
        <v>908</v>
      </c>
      <c r="V1431" s="90" t="s">
        <v>357</v>
      </c>
      <c r="W1431" s="201" t="s">
        <v>1702</v>
      </c>
      <c r="X1431" s="204" t="s">
        <v>7137</v>
      </c>
      <c r="Y1431" s="248" t="s">
        <v>7138</v>
      </c>
      <c r="Z1431" s="201" t="s">
        <v>339</v>
      </c>
      <c r="AA1431" s="90" t="s">
        <v>356</v>
      </c>
      <c r="AB1431" s="201" t="s">
        <v>439</v>
      </c>
      <c r="AC1431" s="204"/>
      <c r="AD1431" s="248"/>
    </row>
    <row r="1432" spans="1:30" ht="120" customHeight="1">
      <c r="A1432" s="472"/>
      <c r="B1432" s="236" t="s">
        <v>7130</v>
      </c>
      <c r="C1432" s="196" t="s">
        <v>7143</v>
      </c>
      <c r="D1432" s="196" t="s">
        <v>7144</v>
      </c>
      <c r="E1432" s="196" t="s">
        <v>6947</v>
      </c>
      <c r="F1432" s="204" t="s">
        <v>7145</v>
      </c>
      <c r="G1432" s="197" t="s">
        <v>7134</v>
      </c>
      <c r="H1432" s="198" t="s">
        <v>235</v>
      </c>
      <c r="I1432" s="270"/>
      <c r="J1432" s="200"/>
      <c r="K1432" s="201"/>
      <c r="L1432" s="90"/>
      <c r="M1432" s="270"/>
      <c r="N1432" s="196" t="s">
        <v>7135</v>
      </c>
      <c r="O1432" s="202"/>
      <c r="P1432" s="201" t="s">
        <v>907</v>
      </c>
      <c r="Q1432" s="90" t="s">
        <v>357</v>
      </c>
      <c r="R1432" s="270" t="s">
        <v>422</v>
      </c>
      <c r="S1432" s="316" t="s">
        <v>7136</v>
      </c>
      <c r="T1432" s="202"/>
      <c r="U1432" s="201" t="s">
        <v>908</v>
      </c>
      <c r="V1432" s="90" t="s">
        <v>357</v>
      </c>
      <c r="W1432" s="201" t="s">
        <v>1702</v>
      </c>
      <c r="X1432" s="204" t="s">
        <v>7137</v>
      </c>
      <c r="Y1432" s="248" t="s">
        <v>7138</v>
      </c>
      <c r="Z1432" s="201" t="s">
        <v>339</v>
      </c>
      <c r="AA1432" s="90" t="s">
        <v>356</v>
      </c>
      <c r="AB1432" s="201" t="s">
        <v>439</v>
      </c>
      <c r="AC1432" s="204"/>
      <c r="AD1432" s="248"/>
    </row>
    <row r="1433" spans="1:30" ht="120" customHeight="1">
      <c r="A1433" s="472"/>
      <c r="B1433" s="236" t="s">
        <v>7130</v>
      </c>
      <c r="C1433" s="196" t="s">
        <v>7146</v>
      </c>
      <c r="D1433" s="196" t="s">
        <v>7147</v>
      </c>
      <c r="E1433" s="196" t="s">
        <v>6947</v>
      </c>
      <c r="F1433" s="204" t="s">
        <v>7148</v>
      </c>
      <c r="G1433" s="197" t="s">
        <v>7149</v>
      </c>
      <c r="H1433" s="198" t="s">
        <v>235</v>
      </c>
      <c r="I1433" s="270"/>
      <c r="J1433" s="200"/>
      <c r="K1433" s="201"/>
      <c r="L1433" s="90"/>
      <c r="M1433" s="270"/>
      <c r="N1433" s="196" t="s">
        <v>7135</v>
      </c>
      <c r="O1433" s="202"/>
      <c r="P1433" s="201" t="s">
        <v>907</v>
      </c>
      <c r="Q1433" s="90" t="s">
        <v>356</v>
      </c>
      <c r="R1433" s="270" t="s">
        <v>422</v>
      </c>
      <c r="S1433" s="196"/>
      <c r="T1433" s="202"/>
      <c r="U1433" s="201" t="s">
        <v>908</v>
      </c>
      <c r="V1433" s="90" t="s">
        <v>357</v>
      </c>
      <c r="W1433" s="201" t="s">
        <v>1702</v>
      </c>
      <c r="X1433" s="204" t="s">
        <v>7137</v>
      </c>
      <c r="Y1433" s="248" t="s">
        <v>7138</v>
      </c>
      <c r="Z1433" s="201" t="s">
        <v>339</v>
      </c>
      <c r="AA1433" s="90" t="s">
        <v>356</v>
      </c>
      <c r="AB1433" s="201" t="s">
        <v>439</v>
      </c>
      <c r="AC1433" s="204"/>
      <c r="AD1433" s="248"/>
    </row>
    <row r="1434" spans="1:30" ht="120" customHeight="1">
      <c r="A1434" s="472"/>
      <c r="B1434" s="236" t="s">
        <v>7130</v>
      </c>
      <c r="C1434" s="196" t="s">
        <v>7150</v>
      </c>
      <c r="D1434" s="196" t="s">
        <v>7151</v>
      </c>
      <c r="E1434" s="196" t="s">
        <v>6947</v>
      </c>
      <c r="F1434" s="204" t="s">
        <v>7152</v>
      </c>
      <c r="G1434" s="197" t="s">
        <v>7153</v>
      </c>
      <c r="H1434" s="198" t="s">
        <v>235</v>
      </c>
      <c r="I1434" s="270"/>
      <c r="J1434" s="200"/>
      <c r="K1434" s="201"/>
      <c r="L1434" s="90"/>
      <c r="M1434" s="270"/>
      <c r="N1434" s="196"/>
      <c r="O1434" s="202"/>
      <c r="P1434" s="201" t="s">
        <v>907</v>
      </c>
      <c r="Q1434" s="90" t="s">
        <v>357</v>
      </c>
      <c r="R1434" s="270" t="s">
        <v>422</v>
      </c>
      <c r="S1434" s="316" t="s">
        <v>7136</v>
      </c>
      <c r="T1434" s="202"/>
      <c r="U1434" s="201" t="s">
        <v>908</v>
      </c>
      <c r="V1434" s="90" t="s">
        <v>357</v>
      </c>
      <c r="W1434" s="201" t="s">
        <v>1702</v>
      </c>
      <c r="X1434" s="204" t="s">
        <v>7137</v>
      </c>
      <c r="Y1434" s="248" t="s">
        <v>7138</v>
      </c>
      <c r="Z1434" s="201" t="s">
        <v>339</v>
      </c>
      <c r="AA1434" s="90" t="s">
        <v>356</v>
      </c>
      <c r="AB1434" s="201" t="s">
        <v>439</v>
      </c>
      <c r="AC1434" s="204"/>
      <c r="AD1434" s="248"/>
    </row>
    <row r="1435" spans="1:30" ht="120" customHeight="1">
      <c r="A1435" s="472"/>
      <c r="B1435" s="236" t="s">
        <v>7130</v>
      </c>
      <c r="C1435" s="196" t="s">
        <v>7154</v>
      </c>
      <c r="D1435" s="196" t="s">
        <v>7155</v>
      </c>
      <c r="E1435" s="196" t="s">
        <v>6947</v>
      </c>
      <c r="F1435" s="204" t="s">
        <v>7156</v>
      </c>
      <c r="G1435" s="197" t="s">
        <v>7157</v>
      </c>
      <c r="H1435" s="198" t="s">
        <v>1016</v>
      </c>
      <c r="I1435" s="270"/>
      <c r="J1435" s="200"/>
      <c r="K1435" s="201"/>
      <c r="L1435" s="90"/>
      <c r="M1435" s="270"/>
      <c r="N1435" s="196"/>
      <c r="O1435" s="202"/>
      <c r="P1435" s="201" t="s">
        <v>907</v>
      </c>
      <c r="Q1435" s="90" t="s">
        <v>357</v>
      </c>
      <c r="R1435" s="270" t="s">
        <v>422</v>
      </c>
      <c r="S1435" s="316" t="s">
        <v>7136</v>
      </c>
      <c r="T1435" s="202"/>
      <c r="U1435" s="201" t="s">
        <v>908</v>
      </c>
      <c r="V1435" s="90" t="s">
        <v>357</v>
      </c>
      <c r="W1435" s="201" t="s">
        <v>1702</v>
      </c>
      <c r="X1435" s="204" t="s">
        <v>7137</v>
      </c>
      <c r="Y1435" s="248" t="s">
        <v>7138</v>
      </c>
      <c r="Z1435" s="201" t="s">
        <v>339</v>
      </c>
      <c r="AA1435" s="90" t="s">
        <v>356</v>
      </c>
      <c r="AB1435" s="201" t="s">
        <v>439</v>
      </c>
      <c r="AC1435" s="204"/>
      <c r="AD1435" s="248"/>
    </row>
    <row r="1436" spans="1:30" ht="40.5" customHeight="1">
      <c r="A1436" s="489" t="s">
        <v>7158</v>
      </c>
      <c r="B1436" s="328" t="s">
        <v>7159</v>
      </c>
      <c r="C1436" s="329" t="s">
        <v>7160</v>
      </c>
      <c r="D1436" s="249" t="s">
        <v>7161</v>
      </c>
      <c r="E1436" s="203" t="s">
        <v>7162</v>
      </c>
      <c r="F1436" s="232" t="s">
        <v>7163</v>
      </c>
      <c r="G1436" s="44" t="s">
        <v>7164</v>
      </c>
      <c r="H1436" s="229" t="s">
        <v>1016</v>
      </c>
      <c r="I1436" s="321"/>
      <c r="J1436" s="321"/>
      <c r="K1436" s="202"/>
      <c r="L1436" s="90"/>
      <c r="M1436" s="202"/>
      <c r="N1436" s="203"/>
      <c r="O1436" s="202"/>
      <c r="P1436" s="201" t="s">
        <v>907</v>
      </c>
      <c r="Q1436" s="90" t="s">
        <v>356</v>
      </c>
      <c r="R1436" s="202" t="s">
        <v>905</v>
      </c>
      <c r="S1436" s="203"/>
      <c r="T1436" s="202"/>
      <c r="U1436" s="201" t="s">
        <v>908</v>
      </c>
      <c r="V1436" s="90" t="s">
        <v>356</v>
      </c>
      <c r="W1436" s="107" t="s">
        <v>905</v>
      </c>
      <c r="X1436" s="249"/>
      <c r="Y1436" s="248"/>
      <c r="Z1436" s="201" t="s">
        <v>339</v>
      </c>
      <c r="AA1436" s="90" t="s">
        <v>356</v>
      </c>
      <c r="AB1436" s="107" t="s">
        <v>439</v>
      </c>
      <c r="AC1436" s="249"/>
      <c r="AD1436" s="248"/>
    </row>
    <row r="1437" spans="1:30" ht="225.6" customHeight="1">
      <c r="A1437" s="490"/>
      <c r="B1437" s="328" t="s">
        <v>7159</v>
      </c>
      <c r="C1437" s="329" t="s">
        <v>7165</v>
      </c>
      <c r="D1437" s="249" t="s">
        <v>7166</v>
      </c>
      <c r="E1437" s="203" t="s">
        <v>7167</v>
      </c>
      <c r="F1437" s="463" t="s">
        <v>7168</v>
      </c>
      <c r="G1437" t="s">
        <v>7169</v>
      </c>
      <c r="H1437" s="229" t="s">
        <v>222</v>
      </c>
      <c r="I1437" s="321"/>
      <c r="J1437" s="321"/>
      <c r="K1437" s="202"/>
      <c r="L1437" s="90"/>
      <c r="M1437" s="202"/>
      <c r="N1437" s="203"/>
      <c r="O1437" s="202"/>
      <c r="P1437" s="201" t="s">
        <v>907</v>
      </c>
      <c r="Q1437" s="90" t="s">
        <v>357</v>
      </c>
      <c r="R1437" s="202" t="s">
        <v>905</v>
      </c>
      <c r="S1437" s="203" t="s">
        <v>7170</v>
      </c>
      <c r="T1437" s="202"/>
      <c r="U1437" s="201" t="s">
        <v>908</v>
      </c>
      <c r="V1437" s="90" t="s">
        <v>357</v>
      </c>
      <c r="W1437" s="107" t="s">
        <v>905</v>
      </c>
      <c r="X1437" s="249" t="s">
        <v>7171</v>
      </c>
      <c r="Y1437" s="248"/>
      <c r="Z1437" s="201" t="s">
        <v>339</v>
      </c>
      <c r="AA1437" s="90" t="s">
        <v>356</v>
      </c>
      <c r="AB1437" s="107" t="s">
        <v>439</v>
      </c>
      <c r="AC1437" s="329" t="s">
        <v>7172</v>
      </c>
      <c r="AD1437" s="248"/>
    </row>
    <row r="1438" spans="1:30" ht="185.45" customHeight="1">
      <c r="A1438" s="490"/>
      <c r="B1438" s="328" t="s">
        <v>7159</v>
      </c>
      <c r="C1438" s="329" t="s">
        <v>7173</v>
      </c>
      <c r="D1438" s="249" t="s">
        <v>7174</v>
      </c>
      <c r="E1438" s="203" t="s">
        <v>7162</v>
      </c>
      <c r="F1438" s="467" t="s">
        <v>7175</v>
      </c>
      <c r="G1438" t="s">
        <v>7176</v>
      </c>
      <c r="H1438" s="229" t="s">
        <v>235</v>
      </c>
      <c r="I1438" s="321"/>
      <c r="J1438" s="321"/>
      <c r="K1438" s="202"/>
      <c r="L1438" s="90"/>
      <c r="M1438" s="202"/>
      <c r="N1438" s="203"/>
      <c r="O1438" s="202"/>
      <c r="P1438" s="201" t="s">
        <v>907</v>
      </c>
      <c r="Q1438" s="90" t="s">
        <v>356</v>
      </c>
      <c r="R1438" s="202" t="s">
        <v>905</v>
      </c>
      <c r="S1438" s="203" t="s">
        <v>7177</v>
      </c>
      <c r="T1438" s="202"/>
      <c r="U1438" s="201" t="s">
        <v>908</v>
      </c>
      <c r="V1438" s="90" t="s">
        <v>357</v>
      </c>
      <c r="W1438" s="107" t="s">
        <v>905</v>
      </c>
      <c r="X1438" s="249" t="s">
        <v>7178</v>
      </c>
      <c r="Y1438" s="248"/>
      <c r="Z1438" s="201" t="s">
        <v>339</v>
      </c>
      <c r="AA1438" s="90" t="s">
        <v>356</v>
      </c>
      <c r="AB1438" s="107" t="s">
        <v>439</v>
      </c>
      <c r="AC1438" s="249" t="s">
        <v>7179</v>
      </c>
      <c r="AD1438" s="248"/>
    </row>
    <row r="1439" spans="1:30" ht="199.9" customHeight="1">
      <c r="A1439" s="490"/>
      <c r="B1439" s="328" t="s">
        <v>7159</v>
      </c>
      <c r="C1439" s="329" t="s">
        <v>7180</v>
      </c>
      <c r="D1439" s="249" t="s">
        <v>7181</v>
      </c>
      <c r="E1439" s="203" t="s">
        <v>7162</v>
      </c>
      <c r="F1439" s="423" t="s">
        <v>7182</v>
      </c>
      <c r="G1439" t="s">
        <v>7183</v>
      </c>
      <c r="H1439" s="229" t="s">
        <v>1016</v>
      </c>
      <c r="I1439" s="321"/>
      <c r="J1439" s="321"/>
      <c r="K1439" s="202"/>
      <c r="L1439" s="90"/>
      <c r="M1439" s="202"/>
      <c r="N1439" s="203"/>
      <c r="O1439" s="202"/>
      <c r="P1439" s="201" t="s">
        <v>907</v>
      </c>
      <c r="Q1439" s="90" t="s">
        <v>356</v>
      </c>
      <c r="R1439" s="202" t="s">
        <v>905</v>
      </c>
      <c r="S1439" s="203" t="s">
        <v>7184</v>
      </c>
      <c r="T1439" s="202"/>
      <c r="U1439" s="201" t="s">
        <v>908</v>
      </c>
      <c r="V1439" s="90" t="s">
        <v>357</v>
      </c>
      <c r="W1439" s="107" t="s">
        <v>905</v>
      </c>
      <c r="X1439" s="249" t="s">
        <v>7171</v>
      </c>
      <c r="Y1439" s="248"/>
      <c r="Z1439" s="201" t="s">
        <v>339</v>
      </c>
      <c r="AA1439" s="90" t="s">
        <v>357</v>
      </c>
      <c r="AB1439" s="107" t="s">
        <v>439</v>
      </c>
      <c r="AC1439" s="249" t="s">
        <v>7185</v>
      </c>
      <c r="AD1439" s="248"/>
    </row>
    <row r="1440" spans="1:30" ht="223.9" customHeight="1">
      <c r="A1440" s="490"/>
      <c r="B1440" s="328" t="s">
        <v>7159</v>
      </c>
      <c r="C1440" s="329" t="s">
        <v>7186</v>
      </c>
      <c r="D1440" s="249" t="s">
        <v>7174</v>
      </c>
      <c r="E1440" s="203" t="s">
        <v>7162</v>
      </c>
      <c r="F1440" t="s">
        <v>7187</v>
      </c>
      <c r="G1440" s="424" t="s">
        <v>7188</v>
      </c>
      <c r="H1440" s="229" t="s">
        <v>1016</v>
      </c>
      <c r="I1440" s="321"/>
      <c r="J1440" s="321"/>
      <c r="K1440" s="202"/>
      <c r="L1440" s="90"/>
      <c r="M1440" s="202"/>
      <c r="N1440" s="203"/>
      <c r="O1440" s="202"/>
      <c r="P1440" s="201" t="s">
        <v>907</v>
      </c>
      <c r="Q1440" s="90" t="s">
        <v>356</v>
      </c>
      <c r="R1440" s="202" t="s">
        <v>905</v>
      </c>
      <c r="S1440" s="218" t="s">
        <v>7189</v>
      </c>
      <c r="T1440" s="202"/>
      <c r="U1440" s="201" t="s">
        <v>908</v>
      </c>
      <c r="V1440" s="90" t="s">
        <v>357</v>
      </c>
      <c r="W1440" s="107" t="s">
        <v>905</v>
      </c>
      <c r="X1440" s="329" t="s">
        <v>7178</v>
      </c>
      <c r="Y1440" s="248"/>
      <c r="Z1440" s="201" t="s">
        <v>339</v>
      </c>
      <c r="AA1440" s="90" t="s">
        <v>357</v>
      </c>
      <c r="AB1440" s="107" t="s">
        <v>439</v>
      </c>
      <c r="AC1440" s="329" t="s">
        <v>7185</v>
      </c>
      <c r="AD1440" s="248"/>
    </row>
    <row r="1441" spans="1:30" ht="234.6" customHeight="1">
      <c r="A1441" s="490"/>
      <c r="B1441" s="375" t="s">
        <v>7190</v>
      </c>
      <c r="C1441" s="329" t="s">
        <v>7191</v>
      </c>
      <c r="D1441" s="249" t="s">
        <v>7192</v>
      </c>
      <c r="E1441" s="203" t="s">
        <v>7162</v>
      </c>
      <c r="F1441" t="s">
        <v>7193</v>
      </c>
      <c r="G1441" t="s">
        <v>7194</v>
      </c>
      <c r="H1441" s="229" t="s">
        <v>1016</v>
      </c>
      <c r="I1441" s="321"/>
      <c r="J1441" s="321"/>
      <c r="K1441" s="202"/>
      <c r="L1441" s="90"/>
      <c r="M1441" s="202"/>
      <c r="N1441" s="203"/>
      <c r="O1441" s="202"/>
      <c r="P1441" s="201" t="s">
        <v>907</v>
      </c>
      <c r="Q1441" s="90" t="s">
        <v>356</v>
      </c>
      <c r="R1441" s="202" t="s">
        <v>905</v>
      </c>
      <c r="S1441" s="203" t="s">
        <v>7195</v>
      </c>
      <c r="T1441" s="202"/>
      <c r="U1441" s="201" t="s">
        <v>908</v>
      </c>
      <c r="V1441" s="90" t="s">
        <v>357</v>
      </c>
      <c r="W1441" s="107" t="s">
        <v>905</v>
      </c>
      <c r="X1441" s="249" t="s">
        <v>7171</v>
      </c>
      <c r="Y1441" s="248"/>
      <c r="Z1441" s="201" t="s">
        <v>339</v>
      </c>
      <c r="AA1441" s="90" t="s">
        <v>356</v>
      </c>
      <c r="AB1441" s="107" t="s">
        <v>439</v>
      </c>
      <c r="AC1441" s="249" t="s">
        <v>7179</v>
      </c>
      <c r="AD1441" s="248"/>
    </row>
    <row r="1442" spans="1:30" ht="215.45" customHeight="1">
      <c r="A1442" s="490"/>
      <c r="B1442" s="330" t="s">
        <v>7190</v>
      </c>
      <c r="C1442" s="329" t="s">
        <v>7196</v>
      </c>
      <c r="D1442" s="249" t="s">
        <v>7197</v>
      </c>
      <c r="E1442" s="203" t="s">
        <v>7162</v>
      </c>
      <c r="F1442" s="423" t="s">
        <v>7198</v>
      </c>
      <c r="G1442" t="s">
        <v>7199</v>
      </c>
      <c r="H1442" s="229" t="s">
        <v>1016</v>
      </c>
      <c r="I1442" s="321"/>
      <c r="J1442" s="321"/>
      <c r="K1442" s="202"/>
      <c r="L1442" s="90"/>
      <c r="M1442" s="202"/>
      <c r="N1442" s="203"/>
      <c r="O1442" s="202"/>
      <c r="P1442" s="201" t="s">
        <v>907</v>
      </c>
      <c r="Q1442" s="90" t="s">
        <v>1040</v>
      </c>
      <c r="R1442" s="202" t="s">
        <v>905</v>
      </c>
      <c r="S1442" s="203" t="s">
        <v>7200</v>
      </c>
      <c r="T1442" s="202"/>
      <c r="U1442" s="201" t="s">
        <v>908</v>
      </c>
      <c r="V1442" s="90" t="s">
        <v>357</v>
      </c>
      <c r="W1442" s="107" t="s">
        <v>905</v>
      </c>
      <c r="X1442" s="249" t="s">
        <v>7178</v>
      </c>
      <c r="Y1442" s="248"/>
      <c r="Z1442" s="201" t="s">
        <v>339</v>
      </c>
      <c r="AA1442" s="90" t="s">
        <v>357</v>
      </c>
      <c r="AB1442" s="107" t="s">
        <v>439</v>
      </c>
      <c r="AC1442" s="249" t="s">
        <v>7185</v>
      </c>
      <c r="AD1442" s="248"/>
    </row>
    <row r="1443" spans="1:30" ht="40.5" customHeight="1">
      <c r="A1443" s="490"/>
      <c r="B1443" s="330" t="s">
        <v>7190</v>
      </c>
      <c r="C1443" s="329" t="s">
        <v>7201</v>
      </c>
      <c r="D1443" s="249" t="s">
        <v>7202</v>
      </c>
      <c r="E1443" s="203" t="s">
        <v>7162</v>
      </c>
      <c r="F1443" s="423" t="s">
        <v>7203</v>
      </c>
      <c r="G1443" s="424" t="s">
        <v>7188</v>
      </c>
      <c r="H1443" s="229" t="s">
        <v>1016</v>
      </c>
      <c r="I1443" s="321"/>
      <c r="J1443" s="321"/>
      <c r="K1443" s="202"/>
      <c r="L1443" s="90"/>
      <c r="M1443" s="202"/>
      <c r="N1443" s="203"/>
      <c r="O1443" s="202"/>
      <c r="P1443" s="201" t="s">
        <v>907</v>
      </c>
      <c r="Q1443" s="90" t="s">
        <v>1040</v>
      </c>
      <c r="R1443" s="202" t="s">
        <v>905</v>
      </c>
      <c r="S1443" s="203" t="s">
        <v>7204</v>
      </c>
      <c r="T1443" s="202"/>
      <c r="U1443" s="201" t="s">
        <v>908</v>
      </c>
      <c r="V1443" s="90" t="s">
        <v>357</v>
      </c>
      <c r="W1443" s="107" t="s">
        <v>905</v>
      </c>
      <c r="X1443" s="249" t="s">
        <v>7178</v>
      </c>
      <c r="Y1443" s="248"/>
      <c r="Z1443" s="201" t="s">
        <v>339</v>
      </c>
      <c r="AA1443" s="90" t="s">
        <v>357</v>
      </c>
      <c r="AB1443" s="107" t="s">
        <v>439</v>
      </c>
      <c r="AC1443" s="249" t="s">
        <v>7185</v>
      </c>
      <c r="AD1443" s="248"/>
    </row>
    <row r="1444" spans="1:30" ht="40.5" customHeight="1">
      <c r="A1444" s="490"/>
      <c r="B1444" s="330" t="s">
        <v>7190</v>
      </c>
      <c r="C1444" s="329" t="s">
        <v>7205</v>
      </c>
      <c r="D1444" s="249" t="s">
        <v>7206</v>
      </c>
      <c r="E1444" s="203" t="s">
        <v>7162</v>
      </c>
      <c r="F1444" s="423" t="s">
        <v>7207</v>
      </c>
      <c r="G1444" s="424" t="s">
        <v>7188</v>
      </c>
      <c r="H1444" s="229" t="s">
        <v>1016</v>
      </c>
      <c r="I1444" s="321"/>
      <c r="J1444" s="321"/>
      <c r="K1444" s="202"/>
      <c r="L1444" s="90"/>
      <c r="M1444" s="202"/>
      <c r="N1444" s="203"/>
      <c r="O1444" s="202"/>
      <c r="P1444" s="201" t="s">
        <v>907</v>
      </c>
      <c r="Q1444" s="90" t="s">
        <v>1040</v>
      </c>
      <c r="R1444" s="202" t="s">
        <v>905</v>
      </c>
      <c r="S1444" s="203" t="s">
        <v>7208</v>
      </c>
      <c r="T1444" s="202"/>
      <c r="U1444" s="201" t="s">
        <v>908</v>
      </c>
      <c r="V1444" s="90" t="s">
        <v>357</v>
      </c>
      <c r="W1444" s="107" t="s">
        <v>905</v>
      </c>
      <c r="X1444" s="249" t="s">
        <v>7178</v>
      </c>
      <c r="Y1444" s="248"/>
      <c r="Z1444" s="201" t="s">
        <v>339</v>
      </c>
      <c r="AA1444" s="90" t="s">
        <v>357</v>
      </c>
      <c r="AB1444" s="107" t="s">
        <v>439</v>
      </c>
      <c r="AC1444" s="249" t="s">
        <v>7185</v>
      </c>
      <c r="AD1444" s="248"/>
    </row>
    <row r="1445" spans="1:30" ht="40.5" customHeight="1">
      <c r="A1445" s="491"/>
      <c r="B1445" s="330"/>
      <c r="C1445" s="329"/>
      <c r="D1445" s="249" t="s">
        <v>7209</v>
      </c>
      <c r="E1445" s="203"/>
      <c r="F1445" s="203"/>
      <c r="G1445" s="259"/>
      <c r="H1445" s="229"/>
      <c r="I1445" s="321"/>
      <c r="J1445" s="321"/>
      <c r="K1445" s="202"/>
      <c r="L1445" s="90"/>
      <c r="M1445" s="202"/>
      <c r="N1445" s="203"/>
      <c r="O1445" s="202"/>
      <c r="P1445" s="201"/>
      <c r="Q1445" s="90"/>
      <c r="R1445" s="202"/>
      <c r="S1445" s="203"/>
      <c r="T1445" s="202"/>
      <c r="U1445" s="201"/>
      <c r="V1445" s="90"/>
      <c r="W1445" s="248"/>
      <c r="X1445" s="249"/>
      <c r="Y1445" s="248"/>
      <c r="Z1445" s="201" t="s">
        <v>339</v>
      </c>
      <c r="AA1445" s="90" t="s">
        <v>1040</v>
      </c>
      <c r="AB1445" s="248"/>
      <c r="AC1445" s="249"/>
      <c r="AD1445" s="248"/>
    </row>
    <row r="1446" spans="1:30" ht="69" customHeight="1">
      <c r="A1446" s="486" t="s">
        <v>406</v>
      </c>
      <c r="B1446" s="328" t="s">
        <v>7210</v>
      </c>
      <c r="C1446" s="329" t="s">
        <v>7211</v>
      </c>
      <c r="D1446" s="249" t="s">
        <v>7212</v>
      </c>
      <c r="E1446" s="203" t="s">
        <v>7213</v>
      </c>
      <c r="F1446" s="203" t="s">
        <v>7214</v>
      </c>
      <c r="G1446" s="259" t="s">
        <v>7215</v>
      </c>
      <c r="H1446" s="229" t="s">
        <v>1016</v>
      </c>
      <c r="I1446" s="321"/>
      <c r="J1446" s="321"/>
      <c r="K1446" s="202"/>
      <c r="L1446" s="90"/>
      <c r="M1446" s="202"/>
      <c r="N1446" s="203"/>
      <c r="O1446" s="202"/>
      <c r="P1446" s="201" t="s">
        <v>907</v>
      </c>
      <c r="Q1446" s="90"/>
      <c r="R1446" s="202"/>
      <c r="S1446" s="203"/>
      <c r="T1446" s="202"/>
      <c r="U1446" s="201" t="s">
        <v>908</v>
      </c>
      <c r="V1446" s="90" t="s">
        <v>357</v>
      </c>
      <c r="W1446" s="248" t="s">
        <v>382</v>
      </c>
      <c r="X1446" s="249"/>
      <c r="Y1446" s="248"/>
      <c r="Z1446" s="201" t="s">
        <v>339</v>
      </c>
      <c r="AA1446" s="90" t="s">
        <v>1166</v>
      </c>
      <c r="AB1446" s="249" t="s">
        <v>382</v>
      </c>
      <c r="AC1446" s="249" t="s">
        <v>7216</v>
      </c>
      <c r="AD1446" s="248"/>
    </row>
    <row r="1447" spans="1:30" ht="66">
      <c r="A1447" s="487"/>
      <c r="B1447" s="328" t="s">
        <v>7210</v>
      </c>
      <c r="C1447" s="329" t="s">
        <v>7217</v>
      </c>
      <c r="D1447" s="249" t="s">
        <v>7218</v>
      </c>
      <c r="E1447" s="203" t="s">
        <v>7213</v>
      </c>
      <c r="F1447" s="203" t="s">
        <v>7219</v>
      </c>
      <c r="G1447" s="259" t="s">
        <v>7220</v>
      </c>
      <c r="H1447" s="229" t="s">
        <v>1016</v>
      </c>
      <c r="I1447" s="321"/>
      <c r="J1447" s="321"/>
      <c r="K1447" s="202"/>
      <c r="L1447" s="90"/>
      <c r="M1447" s="202"/>
      <c r="N1447" s="203"/>
      <c r="O1447" s="202"/>
      <c r="P1447" s="201" t="s">
        <v>907</v>
      </c>
      <c r="Q1447" s="90"/>
      <c r="R1447" s="202"/>
      <c r="S1447" s="203"/>
      <c r="T1447" s="202"/>
      <c r="U1447" s="201" t="s">
        <v>908</v>
      </c>
      <c r="V1447" s="90" t="s">
        <v>357</v>
      </c>
      <c r="W1447" s="248" t="s">
        <v>382</v>
      </c>
      <c r="X1447" s="249"/>
      <c r="Y1447" s="248"/>
      <c r="Z1447" s="201" t="s">
        <v>339</v>
      </c>
      <c r="AA1447" s="90" t="s">
        <v>1166</v>
      </c>
      <c r="AB1447" s="329" t="s">
        <v>382</v>
      </c>
      <c r="AC1447" s="249"/>
      <c r="AD1447" s="248"/>
    </row>
    <row r="1448" spans="1:30" ht="92.45">
      <c r="A1448" s="487"/>
      <c r="B1448" s="328" t="s">
        <v>7210</v>
      </c>
      <c r="C1448" s="329" t="s">
        <v>7221</v>
      </c>
      <c r="D1448" s="249" t="s">
        <v>7222</v>
      </c>
      <c r="E1448" s="203" t="s">
        <v>7213</v>
      </c>
      <c r="F1448" s="203" t="s">
        <v>7223</v>
      </c>
      <c r="G1448" s="259" t="s">
        <v>7224</v>
      </c>
      <c r="H1448" s="229" t="s">
        <v>222</v>
      </c>
      <c r="I1448" s="321"/>
      <c r="J1448" s="321"/>
      <c r="K1448" s="202"/>
      <c r="L1448" s="90"/>
      <c r="M1448" s="202"/>
      <c r="N1448" s="203"/>
      <c r="O1448" s="202"/>
      <c r="P1448" s="201" t="s">
        <v>907</v>
      </c>
      <c r="Q1448" s="90"/>
      <c r="R1448" s="202"/>
      <c r="S1448" s="203"/>
      <c r="T1448" s="202"/>
      <c r="U1448" s="201" t="s">
        <v>908</v>
      </c>
      <c r="V1448" s="90" t="s">
        <v>357</v>
      </c>
      <c r="W1448" s="248" t="s">
        <v>382</v>
      </c>
      <c r="X1448" s="249"/>
      <c r="Y1448" s="248"/>
      <c r="Z1448" s="201" t="s">
        <v>339</v>
      </c>
      <c r="AA1448" s="90" t="s">
        <v>1166</v>
      </c>
      <c r="AB1448" s="329" t="s">
        <v>382</v>
      </c>
      <c r="AC1448" s="249"/>
      <c r="AD1448" s="248"/>
    </row>
    <row r="1449" spans="1:30" ht="118.9">
      <c r="A1449" s="487"/>
      <c r="B1449" s="328" t="s">
        <v>7210</v>
      </c>
      <c r="C1449" s="329" t="s">
        <v>7225</v>
      </c>
      <c r="D1449" s="249" t="s">
        <v>7226</v>
      </c>
      <c r="E1449" s="203" t="s">
        <v>7213</v>
      </c>
      <c r="F1449" s="203" t="s">
        <v>7227</v>
      </c>
      <c r="G1449" s="259" t="s">
        <v>7228</v>
      </c>
      <c r="H1449" s="229" t="s">
        <v>1016</v>
      </c>
      <c r="I1449" s="321"/>
      <c r="J1449" s="321"/>
      <c r="K1449" s="202"/>
      <c r="L1449" s="90"/>
      <c r="M1449" s="202"/>
      <c r="N1449" s="203"/>
      <c r="O1449" s="202"/>
      <c r="P1449" s="201" t="s">
        <v>907</v>
      </c>
      <c r="Q1449" s="90"/>
      <c r="R1449" s="202"/>
      <c r="S1449" s="203"/>
      <c r="T1449" s="202"/>
      <c r="U1449" s="201" t="s">
        <v>908</v>
      </c>
      <c r="V1449" s="90" t="s">
        <v>357</v>
      </c>
      <c r="W1449" s="248" t="s">
        <v>382</v>
      </c>
      <c r="X1449" s="249"/>
      <c r="Y1449" s="248"/>
      <c r="Z1449" s="201" t="s">
        <v>339</v>
      </c>
      <c r="AA1449" s="90" t="s">
        <v>1166</v>
      </c>
      <c r="AB1449" s="329" t="s">
        <v>382</v>
      </c>
      <c r="AC1449" s="249"/>
      <c r="AD1449" s="248"/>
    </row>
    <row r="1450" spans="1:30" ht="114" customHeight="1">
      <c r="A1450" s="487"/>
      <c r="B1450" s="328" t="s">
        <v>7210</v>
      </c>
      <c r="C1450" s="329" t="s">
        <v>7229</v>
      </c>
      <c r="D1450" s="249" t="s">
        <v>7230</v>
      </c>
      <c r="E1450" s="203" t="s">
        <v>7213</v>
      </c>
      <c r="F1450" s="203" t="s">
        <v>7231</v>
      </c>
      <c r="G1450" s="259" t="s">
        <v>7228</v>
      </c>
      <c r="H1450" s="229" t="s">
        <v>1016</v>
      </c>
      <c r="I1450" s="321"/>
      <c r="J1450" s="321"/>
      <c r="K1450" s="202"/>
      <c r="L1450" s="90"/>
      <c r="M1450" s="202"/>
      <c r="N1450" s="203"/>
      <c r="O1450" s="202"/>
      <c r="P1450" s="201" t="s">
        <v>907</v>
      </c>
      <c r="Q1450" s="90"/>
      <c r="R1450" s="202"/>
      <c r="S1450" s="203"/>
      <c r="T1450" s="202"/>
      <c r="U1450" s="201" t="s">
        <v>908</v>
      </c>
      <c r="V1450" s="90" t="s">
        <v>357</v>
      </c>
      <c r="W1450" s="248" t="s">
        <v>382</v>
      </c>
      <c r="X1450" s="249"/>
      <c r="Y1450" s="248"/>
      <c r="Z1450" s="201" t="s">
        <v>339</v>
      </c>
      <c r="AA1450" s="90" t="s">
        <v>1166</v>
      </c>
      <c r="AB1450" s="329" t="s">
        <v>382</v>
      </c>
      <c r="AC1450" s="249"/>
      <c r="AD1450" s="248"/>
    </row>
    <row r="1451" spans="1:30" ht="105.6">
      <c r="A1451" s="487"/>
      <c r="B1451" s="328" t="s">
        <v>7210</v>
      </c>
      <c r="C1451" s="329" t="s">
        <v>7232</v>
      </c>
      <c r="D1451" s="249" t="s">
        <v>7233</v>
      </c>
      <c r="E1451" s="203" t="s">
        <v>7213</v>
      </c>
      <c r="F1451" s="203" t="s">
        <v>7234</v>
      </c>
      <c r="G1451" s="259" t="s">
        <v>7235</v>
      </c>
      <c r="H1451" s="229" t="s">
        <v>1016</v>
      </c>
      <c r="I1451" s="321"/>
      <c r="J1451" s="321"/>
      <c r="K1451" s="202"/>
      <c r="L1451" s="90"/>
      <c r="M1451" s="202"/>
      <c r="N1451" s="203"/>
      <c r="O1451" s="202"/>
      <c r="P1451" s="201" t="s">
        <v>907</v>
      </c>
      <c r="Q1451" s="90"/>
      <c r="R1451" s="202"/>
      <c r="S1451" s="203"/>
      <c r="T1451" s="202"/>
      <c r="U1451" s="201" t="s">
        <v>908</v>
      </c>
      <c r="V1451" s="90" t="s">
        <v>357</v>
      </c>
      <c r="W1451" s="248" t="s">
        <v>382</v>
      </c>
      <c r="X1451" s="249"/>
      <c r="Y1451" s="248"/>
      <c r="Z1451" s="201" t="s">
        <v>339</v>
      </c>
      <c r="AA1451" s="90" t="s">
        <v>1166</v>
      </c>
      <c r="AB1451" s="329" t="s">
        <v>382</v>
      </c>
      <c r="AC1451" s="249"/>
      <c r="AD1451" s="248"/>
    </row>
    <row r="1452" spans="1:30" ht="86.25" customHeight="1">
      <c r="A1452" s="487"/>
      <c r="B1452" s="328" t="s">
        <v>7210</v>
      </c>
      <c r="C1452" s="329" t="s">
        <v>7236</v>
      </c>
      <c r="D1452" s="249" t="s">
        <v>7237</v>
      </c>
      <c r="E1452" s="249" t="s">
        <v>7238</v>
      </c>
      <c r="F1452" s="249" t="s">
        <v>7239</v>
      </c>
      <c r="G1452" s="331" t="s">
        <v>7240</v>
      </c>
      <c r="H1452" s="332" t="s">
        <v>1016</v>
      </c>
      <c r="I1452" s="321"/>
      <c r="J1452" s="321"/>
      <c r="K1452" s="202"/>
      <c r="L1452" s="90"/>
      <c r="M1452" s="202"/>
      <c r="N1452" s="203"/>
      <c r="O1452" s="202"/>
      <c r="P1452" s="201" t="s">
        <v>907</v>
      </c>
      <c r="Q1452" s="90"/>
      <c r="R1452" s="202"/>
      <c r="S1452" s="203"/>
      <c r="T1452" s="202"/>
      <c r="U1452" s="201" t="s">
        <v>908</v>
      </c>
      <c r="V1452" s="90" t="s">
        <v>357</v>
      </c>
      <c r="W1452" s="248" t="s">
        <v>382</v>
      </c>
      <c r="X1452" s="249"/>
      <c r="Y1452" s="248"/>
      <c r="Z1452" s="201" t="s">
        <v>339</v>
      </c>
      <c r="AA1452" s="90" t="s">
        <v>1166</v>
      </c>
      <c r="AB1452" s="329" t="s">
        <v>382</v>
      </c>
      <c r="AC1452" s="249"/>
      <c r="AD1452" s="248"/>
    </row>
    <row r="1453" spans="1:30" ht="86.25" customHeight="1">
      <c r="A1453" s="487"/>
      <c r="B1453" s="328" t="s">
        <v>7210</v>
      </c>
      <c r="C1453" s="329" t="s">
        <v>7241</v>
      </c>
      <c r="D1453" s="249" t="s">
        <v>7242</v>
      </c>
      <c r="E1453" s="249" t="s">
        <v>7238</v>
      </c>
      <c r="F1453" s="249" t="s">
        <v>7243</v>
      </c>
      <c r="G1453" s="331" t="s">
        <v>7240</v>
      </c>
      <c r="H1453" s="332" t="s">
        <v>1016</v>
      </c>
      <c r="I1453" s="321"/>
      <c r="J1453" s="321"/>
      <c r="K1453" s="202"/>
      <c r="L1453" s="90"/>
      <c r="M1453" s="202"/>
      <c r="N1453" s="203"/>
      <c r="O1453" s="202"/>
      <c r="P1453" s="201" t="s">
        <v>907</v>
      </c>
      <c r="Q1453" s="90"/>
      <c r="R1453" s="202"/>
      <c r="S1453" s="203"/>
      <c r="T1453" s="202"/>
      <c r="U1453" s="201" t="s">
        <v>908</v>
      </c>
      <c r="V1453" s="90" t="s">
        <v>357</v>
      </c>
      <c r="W1453" s="248" t="s">
        <v>382</v>
      </c>
      <c r="X1453" s="249"/>
      <c r="Y1453" s="248"/>
      <c r="Z1453" s="201" t="s">
        <v>339</v>
      </c>
      <c r="AA1453" s="90" t="s">
        <v>1166</v>
      </c>
      <c r="AB1453" s="329" t="s">
        <v>382</v>
      </c>
      <c r="AC1453" s="249"/>
      <c r="AD1453" s="248"/>
    </row>
    <row r="1454" spans="1:30" ht="57.75" customHeight="1">
      <c r="A1454" s="487"/>
      <c r="B1454" s="328" t="s">
        <v>7210</v>
      </c>
      <c r="C1454" s="329" t="s">
        <v>7244</v>
      </c>
      <c r="D1454" s="249" t="s">
        <v>7245</v>
      </c>
      <c r="E1454" s="249" t="s">
        <v>7213</v>
      </c>
      <c r="F1454" s="249" t="s">
        <v>7246</v>
      </c>
      <c r="G1454" s="331" t="s">
        <v>7247</v>
      </c>
      <c r="H1454" s="332" t="s">
        <v>1016</v>
      </c>
      <c r="I1454" s="321"/>
      <c r="J1454" s="321"/>
      <c r="K1454" s="202"/>
      <c r="L1454" s="90"/>
      <c r="M1454" s="202"/>
      <c r="N1454" s="203"/>
      <c r="O1454" s="202"/>
      <c r="P1454" s="201" t="s">
        <v>907</v>
      </c>
      <c r="Q1454" s="90"/>
      <c r="R1454" s="202"/>
      <c r="S1454" s="203"/>
      <c r="T1454" s="202"/>
      <c r="U1454" s="201" t="s">
        <v>908</v>
      </c>
      <c r="V1454" s="90" t="s">
        <v>357</v>
      </c>
      <c r="W1454" s="248" t="s">
        <v>382</v>
      </c>
      <c r="X1454" s="249"/>
      <c r="Y1454" s="248"/>
      <c r="Z1454" s="201" t="s">
        <v>339</v>
      </c>
      <c r="AA1454" s="90" t="s">
        <v>1166</v>
      </c>
      <c r="AB1454" s="329" t="s">
        <v>382</v>
      </c>
      <c r="AC1454" s="249"/>
      <c r="AD1454" s="248"/>
    </row>
    <row r="1455" spans="1:30" ht="76.5" customHeight="1">
      <c r="A1455" s="488"/>
      <c r="B1455" s="328" t="s">
        <v>7210</v>
      </c>
      <c r="C1455" s="329" t="s">
        <v>7248</v>
      </c>
      <c r="D1455" s="249" t="s">
        <v>7249</v>
      </c>
      <c r="E1455" s="249" t="s">
        <v>7213</v>
      </c>
      <c r="F1455" s="249" t="s">
        <v>7250</v>
      </c>
      <c r="G1455" s="331" t="s">
        <v>7251</v>
      </c>
      <c r="H1455" s="332" t="s">
        <v>1016</v>
      </c>
      <c r="I1455" s="326"/>
      <c r="J1455" s="321"/>
      <c r="K1455" s="202"/>
      <c r="L1455" s="90"/>
      <c r="M1455" s="202"/>
      <c r="N1455" s="203"/>
      <c r="O1455" s="202"/>
      <c r="P1455" s="201" t="s">
        <v>907</v>
      </c>
      <c r="Q1455" s="90"/>
      <c r="R1455" s="202"/>
      <c r="S1455" s="203"/>
      <c r="T1455" s="202"/>
      <c r="U1455" s="201" t="s">
        <v>908</v>
      </c>
      <c r="V1455" s="90" t="s">
        <v>357</v>
      </c>
      <c r="W1455" s="248" t="s">
        <v>382</v>
      </c>
      <c r="X1455" s="249"/>
      <c r="Y1455" s="248"/>
      <c r="Z1455" s="201" t="s">
        <v>339</v>
      </c>
      <c r="AA1455" s="90" t="s">
        <v>1166</v>
      </c>
      <c r="AB1455" s="329" t="s">
        <v>382</v>
      </c>
      <c r="AC1455" s="249"/>
      <c r="AD1455" s="248"/>
    </row>
    <row r="1456" spans="1:30" ht="61.15" customHeight="1">
      <c r="A1456" s="486" t="s">
        <v>7252</v>
      </c>
      <c r="B1456" s="330" t="s">
        <v>7253</v>
      </c>
      <c r="C1456" s="329" t="s">
        <v>7254</v>
      </c>
      <c r="D1456" s="249" t="s">
        <v>7255</v>
      </c>
      <c r="E1456" s="203" t="s">
        <v>7213</v>
      </c>
      <c r="F1456" s="203" t="s">
        <v>7256</v>
      </c>
      <c r="G1456" s="259" t="s">
        <v>7257</v>
      </c>
      <c r="H1456" s="229" t="s">
        <v>235</v>
      </c>
      <c r="I1456" s="321"/>
      <c r="J1456" s="321"/>
      <c r="K1456" s="202"/>
      <c r="L1456" s="90"/>
      <c r="M1456" s="202"/>
      <c r="N1456" s="203"/>
      <c r="O1456" s="202"/>
      <c r="P1456" s="201" t="s">
        <v>907</v>
      </c>
      <c r="Q1456" s="90" t="s">
        <v>356</v>
      </c>
      <c r="R1456" s="202" t="s">
        <v>434</v>
      </c>
      <c r="S1456" s="203"/>
      <c r="T1456" s="202"/>
      <c r="U1456" s="201" t="s">
        <v>908</v>
      </c>
      <c r="V1456" s="90" t="s">
        <v>356</v>
      </c>
      <c r="W1456" s="248" t="s">
        <v>434</v>
      </c>
      <c r="X1456" s="249"/>
      <c r="Y1456" s="248"/>
      <c r="Z1456" s="201" t="s">
        <v>339</v>
      </c>
      <c r="AA1456" s="90" t="s">
        <v>356</v>
      </c>
      <c r="AB1456" s="248" t="s">
        <v>382</v>
      </c>
      <c r="AC1456" s="249"/>
      <c r="AD1456" s="248"/>
    </row>
    <row r="1457" spans="1:30" ht="64.150000000000006" customHeight="1">
      <c r="A1457" s="487"/>
      <c r="B1457" s="330" t="s">
        <v>7253</v>
      </c>
      <c r="C1457" s="329" t="s">
        <v>7258</v>
      </c>
      <c r="D1457" s="249" t="s">
        <v>7259</v>
      </c>
      <c r="E1457" s="203" t="s">
        <v>7213</v>
      </c>
      <c r="F1457" s="203" t="s">
        <v>7260</v>
      </c>
      <c r="G1457" s="259" t="s">
        <v>7261</v>
      </c>
      <c r="H1457" s="229" t="s">
        <v>1016</v>
      </c>
      <c r="I1457" s="321"/>
      <c r="J1457" s="321"/>
      <c r="K1457" s="202"/>
      <c r="L1457" s="90"/>
      <c r="M1457" s="202"/>
      <c r="N1457" s="203"/>
      <c r="O1457" s="202"/>
      <c r="P1457" s="201" t="s">
        <v>907</v>
      </c>
      <c r="Q1457" s="90" t="s">
        <v>357</v>
      </c>
      <c r="R1457" s="202" t="s">
        <v>434</v>
      </c>
      <c r="S1457" s="203" t="s">
        <v>7262</v>
      </c>
      <c r="T1457" s="202"/>
      <c r="U1457" s="201" t="s">
        <v>908</v>
      </c>
      <c r="V1457" s="90" t="s">
        <v>357</v>
      </c>
      <c r="W1457" s="248" t="s">
        <v>434</v>
      </c>
      <c r="X1457" s="249" t="s">
        <v>563</v>
      </c>
      <c r="Y1457" s="248"/>
      <c r="Z1457" s="201" t="s">
        <v>339</v>
      </c>
      <c r="AA1457" s="90" t="s">
        <v>356</v>
      </c>
      <c r="AB1457" s="248" t="s">
        <v>382</v>
      </c>
      <c r="AC1457" s="249"/>
      <c r="AD1457" s="248"/>
    </row>
    <row r="1458" spans="1:30" ht="70.5" customHeight="1">
      <c r="A1458" s="487"/>
      <c r="B1458" s="330" t="s">
        <v>7253</v>
      </c>
      <c r="C1458" s="329" t="s">
        <v>7263</v>
      </c>
      <c r="D1458" s="249" t="s">
        <v>7264</v>
      </c>
      <c r="E1458" s="203" t="s">
        <v>7213</v>
      </c>
      <c r="F1458" s="203" t="s">
        <v>7265</v>
      </c>
      <c r="G1458" s="259" t="s">
        <v>7266</v>
      </c>
      <c r="H1458" s="229" t="s">
        <v>222</v>
      </c>
      <c r="I1458" s="321"/>
      <c r="J1458" s="321"/>
      <c r="K1458" s="202"/>
      <c r="L1458" s="90"/>
      <c r="M1458" s="202"/>
      <c r="N1458" s="203"/>
      <c r="O1458" s="202"/>
      <c r="P1458" s="201" t="s">
        <v>907</v>
      </c>
      <c r="Q1458" s="90" t="s">
        <v>357</v>
      </c>
      <c r="R1458" s="202" t="s">
        <v>434</v>
      </c>
      <c r="S1458" s="203" t="s">
        <v>7267</v>
      </c>
      <c r="T1458" s="202"/>
      <c r="U1458" s="201" t="s">
        <v>908</v>
      </c>
      <c r="V1458" s="90" t="s">
        <v>357</v>
      </c>
      <c r="W1458" s="107" t="s">
        <v>434</v>
      </c>
      <c r="X1458" t="s">
        <v>7268</v>
      </c>
      <c r="Y1458" s="248"/>
      <c r="Z1458" s="201" t="s">
        <v>339</v>
      </c>
      <c r="AA1458" s="90" t="s">
        <v>356</v>
      </c>
      <c r="AB1458" s="248" t="s">
        <v>382</v>
      </c>
      <c r="AC1458" s="106"/>
      <c r="AD1458" s="248"/>
    </row>
    <row r="1459" spans="1:30" ht="63" customHeight="1">
      <c r="A1459" s="487"/>
      <c r="B1459" s="330" t="s">
        <v>7253</v>
      </c>
      <c r="C1459" s="329" t="s">
        <v>7269</v>
      </c>
      <c r="D1459" s="249" t="s">
        <v>7270</v>
      </c>
      <c r="E1459" s="203" t="s">
        <v>7213</v>
      </c>
      <c r="F1459" s="203" t="s">
        <v>7271</v>
      </c>
      <c r="G1459" s="259" t="s">
        <v>7272</v>
      </c>
      <c r="H1459" s="229" t="s">
        <v>1016</v>
      </c>
      <c r="I1459" s="321"/>
      <c r="J1459" s="321"/>
      <c r="K1459" s="202"/>
      <c r="L1459" s="90"/>
      <c r="M1459" s="202"/>
      <c r="N1459" s="203"/>
      <c r="O1459" s="202"/>
      <c r="P1459" s="201" t="s">
        <v>907</v>
      </c>
      <c r="Q1459" s="90" t="s">
        <v>357</v>
      </c>
      <c r="R1459" s="202" t="s">
        <v>434</v>
      </c>
      <c r="S1459" s="203" t="s">
        <v>7273</v>
      </c>
      <c r="T1459" s="202"/>
      <c r="U1459" s="201" t="s">
        <v>908</v>
      </c>
      <c r="V1459" s="90" t="s">
        <v>357</v>
      </c>
      <c r="W1459" s="107" t="s">
        <v>434</v>
      </c>
      <c r="X1459" t="s">
        <v>7274</v>
      </c>
      <c r="Y1459" s="248"/>
      <c r="Z1459" s="201" t="s">
        <v>339</v>
      </c>
      <c r="AA1459" s="90" t="s">
        <v>1559</v>
      </c>
      <c r="AB1459" s="248" t="s">
        <v>382</v>
      </c>
      <c r="AC1459" s="106"/>
      <c r="AD1459" s="248"/>
    </row>
    <row r="1460" spans="1:30" ht="93" customHeight="1">
      <c r="A1460" s="487"/>
      <c r="B1460" s="330" t="s">
        <v>7253</v>
      </c>
      <c r="C1460" s="329" t="s">
        <v>7275</v>
      </c>
      <c r="D1460" s="249" t="s">
        <v>7276</v>
      </c>
      <c r="E1460" s="203" t="s">
        <v>7213</v>
      </c>
      <c r="F1460" s="249" t="s">
        <v>7277</v>
      </c>
      <c r="G1460" s="331" t="s">
        <v>7278</v>
      </c>
      <c r="H1460" s="332" t="s">
        <v>1016</v>
      </c>
      <c r="I1460" s="321"/>
      <c r="J1460" s="321"/>
      <c r="K1460" s="202"/>
      <c r="L1460" s="90"/>
      <c r="M1460" s="202"/>
      <c r="N1460" s="203"/>
      <c r="O1460" s="202"/>
      <c r="P1460" s="201" t="s">
        <v>907</v>
      </c>
      <c r="Q1460" s="90" t="s">
        <v>357</v>
      </c>
      <c r="R1460" s="202" t="s">
        <v>434</v>
      </c>
      <c r="S1460" s="203" t="s">
        <v>7279</v>
      </c>
      <c r="T1460" s="202"/>
      <c r="U1460" s="201" t="s">
        <v>908</v>
      </c>
      <c r="V1460" s="90" t="s">
        <v>356</v>
      </c>
      <c r="W1460" s="107" t="s">
        <v>434</v>
      </c>
      <c r="X1460" s="249" t="s">
        <v>7280</v>
      </c>
      <c r="Y1460" s="248"/>
      <c r="Z1460" s="201" t="s">
        <v>339</v>
      </c>
      <c r="AA1460" s="90" t="s">
        <v>356</v>
      </c>
      <c r="AB1460" s="248" t="s">
        <v>382</v>
      </c>
      <c r="AC1460" s="249"/>
      <c r="AD1460" s="248"/>
    </row>
    <row r="1461" spans="1:30" ht="94.9" customHeight="1">
      <c r="A1461" s="487"/>
      <c r="B1461" s="330" t="s">
        <v>7253</v>
      </c>
      <c r="C1461" s="329" t="s">
        <v>7281</v>
      </c>
      <c r="D1461" s="249" t="s">
        <v>7282</v>
      </c>
      <c r="E1461" s="203" t="s">
        <v>7213</v>
      </c>
      <c r="F1461" s="249" t="s">
        <v>7283</v>
      </c>
      <c r="G1461" s="331" t="s">
        <v>7284</v>
      </c>
      <c r="H1461" s="332" t="s">
        <v>1016</v>
      </c>
      <c r="I1461" s="321"/>
      <c r="J1461" s="321"/>
      <c r="K1461" s="202"/>
      <c r="L1461" s="90"/>
      <c r="M1461" s="202"/>
      <c r="N1461" s="203"/>
      <c r="O1461" s="202"/>
      <c r="P1461" s="201" t="s">
        <v>907</v>
      </c>
      <c r="Q1461" s="90" t="s">
        <v>357</v>
      </c>
      <c r="R1461" s="202" t="s">
        <v>434</v>
      </c>
      <c r="S1461" s="203" t="s">
        <v>7279</v>
      </c>
      <c r="T1461" s="202"/>
      <c r="U1461" s="201" t="s">
        <v>908</v>
      </c>
      <c r="V1461" s="90" t="s">
        <v>356</v>
      </c>
      <c r="W1461" s="107" t="s">
        <v>434</v>
      </c>
      <c r="X1461" s="249" t="s">
        <v>7285</v>
      </c>
      <c r="Y1461" s="248"/>
      <c r="Z1461" s="201" t="s">
        <v>339</v>
      </c>
      <c r="AA1461" s="90" t="s">
        <v>356</v>
      </c>
      <c r="AB1461" s="248" t="s">
        <v>382</v>
      </c>
      <c r="AC1461" s="249"/>
      <c r="AD1461" s="248"/>
    </row>
    <row r="1462" spans="1:30" ht="99" customHeight="1">
      <c r="A1462" s="487"/>
      <c r="B1462" s="330" t="s">
        <v>7286</v>
      </c>
      <c r="C1462" s="329" t="s">
        <v>7287</v>
      </c>
      <c r="D1462" s="249" t="s">
        <v>7288</v>
      </c>
      <c r="E1462" s="203" t="s">
        <v>7289</v>
      </c>
      <c r="F1462" s="203" t="s">
        <v>7290</v>
      </c>
      <c r="G1462" s="259" t="s">
        <v>7291</v>
      </c>
      <c r="H1462" s="229" t="s">
        <v>1016</v>
      </c>
      <c r="I1462" s="321"/>
      <c r="J1462" s="321"/>
      <c r="K1462" s="202"/>
      <c r="L1462" s="90"/>
      <c r="M1462" s="202"/>
      <c r="N1462" s="203"/>
      <c r="O1462" s="202"/>
      <c r="P1462" s="201" t="s">
        <v>907</v>
      </c>
      <c r="Q1462" s="90" t="s">
        <v>1166</v>
      </c>
      <c r="R1462" s="202" t="s">
        <v>434</v>
      </c>
      <c r="S1462" s="203" t="s">
        <v>7292</v>
      </c>
      <c r="T1462" s="202"/>
      <c r="U1462" s="201"/>
      <c r="V1462" s="90"/>
      <c r="W1462" s="248"/>
      <c r="X1462" s="249"/>
      <c r="Y1462" s="248"/>
      <c r="Z1462" s="201"/>
      <c r="AA1462" s="90"/>
      <c r="AB1462" s="248"/>
      <c r="AC1462" s="249"/>
      <c r="AD1462" s="248"/>
    </row>
    <row r="1463" spans="1:30" ht="99" customHeight="1">
      <c r="A1463" s="487"/>
      <c r="B1463" s="330" t="s">
        <v>7286</v>
      </c>
      <c r="C1463" s="329" t="s">
        <v>7293</v>
      </c>
      <c r="D1463" s="249" t="s">
        <v>7294</v>
      </c>
      <c r="E1463" s="203" t="s">
        <v>7289</v>
      </c>
      <c r="F1463" s="203" t="s">
        <v>7295</v>
      </c>
      <c r="G1463" s="259" t="s">
        <v>7296</v>
      </c>
      <c r="H1463" s="229" t="s">
        <v>1016</v>
      </c>
      <c r="I1463" s="321"/>
      <c r="J1463" s="321"/>
      <c r="K1463" s="202"/>
      <c r="L1463" s="90"/>
      <c r="M1463" s="202"/>
      <c r="N1463" s="203"/>
      <c r="O1463" s="202"/>
      <c r="P1463" s="201" t="s">
        <v>907</v>
      </c>
      <c r="Q1463" s="90" t="s">
        <v>1166</v>
      </c>
      <c r="R1463" s="202" t="s">
        <v>434</v>
      </c>
      <c r="S1463" s="203" t="s">
        <v>7292</v>
      </c>
      <c r="T1463" s="202"/>
      <c r="U1463" s="201"/>
      <c r="V1463" s="90"/>
      <c r="W1463" s="248"/>
      <c r="X1463" s="249"/>
      <c r="Y1463" s="248"/>
      <c r="Z1463" s="201"/>
      <c r="AA1463" s="90"/>
      <c r="AB1463" s="248"/>
      <c r="AC1463" s="249"/>
      <c r="AD1463" s="248"/>
    </row>
    <row r="1464" spans="1:30" ht="99" customHeight="1">
      <c r="A1464" s="487"/>
      <c r="B1464" s="330" t="s">
        <v>7286</v>
      </c>
      <c r="C1464" s="329" t="s">
        <v>7297</v>
      </c>
      <c r="D1464" s="249" t="s">
        <v>7298</v>
      </c>
      <c r="E1464" s="203" t="s">
        <v>7289</v>
      </c>
      <c r="F1464" s="203" t="s">
        <v>7299</v>
      </c>
      <c r="G1464" s="259" t="s">
        <v>7300</v>
      </c>
      <c r="H1464" s="229" t="s">
        <v>222</v>
      </c>
      <c r="I1464" s="321"/>
      <c r="J1464" s="321"/>
      <c r="K1464" s="202"/>
      <c r="L1464" s="90"/>
      <c r="M1464" s="202"/>
      <c r="N1464" s="203"/>
      <c r="O1464" s="202"/>
      <c r="P1464" s="201" t="s">
        <v>907</v>
      </c>
      <c r="Q1464" s="90" t="s">
        <v>1166</v>
      </c>
      <c r="R1464" s="202" t="s">
        <v>434</v>
      </c>
      <c r="S1464" s="203" t="s">
        <v>7292</v>
      </c>
      <c r="T1464" s="202"/>
      <c r="U1464" s="201"/>
      <c r="V1464" s="90"/>
      <c r="W1464" s="248"/>
      <c r="X1464" s="249"/>
      <c r="Y1464" s="248"/>
      <c r="Z1464" s="201"/>
      <c r="AA1464" s="90"/>
      <c r="AB1464" s="248"/>
      <c r="AC1464" s="249"/>
      <c r="AD1464" s="248"/>
    </row>
    <row r="1465" spans="1:30" ht="99" customHeight="1">
      <c r="A1465" s="487"/>
      <c r="B1465" s="330" t="s">
        <v>7286</v>
      </c>
      <c r="C1465" s="329" t="s">
        <v>7301</v>
      </c>
      <c r="D1465" s="249" t="s">
        <v>7302</v>
      </c>
      <c r="E1465" s="203" t="s">
        <v>7289</v>
      </c>
      <c r="F1465" s="203" t="s">
        <v>7303</v>
      </c>
      <c r="G1465" s="259" t="s">
        <v>7304</v>
      </c>
      <c r="H1465" s="229" t="s">
        <v>1016</v>
      </c>
      <c r="I1465" s="321"/>
      <c r="J1465" s="321"/>
      <c r="K1465" s="202"/>
      <c r="L1465" s="90"/>
      <c r="M1465" s="202"/>
      <c r="N1465" s="203"/>
      <c r="O1465" s="202"/>
      <c r="P1465" s="201" t="s">
        <v>907</v>
      </c>
      <c r="Q1465" s="90" t="s">
        <v>1166</v>
      </c>
      <c r="R1465" s="202" t="s">
        <v>434</v>
      </c>
      <c r="S1465" s="203" t="s">
        <v>7292</v>
      </c>
      <c r="T1465" s="202"/>
      <c r="U1465" s="201"/>
      <c r="V1465" s="90"/>
      <c r="W1465" s="248"/>
      <c r="X1465" s="249"/>
      <c r="Y1465" s="248"/>
      <c r="Z1465" s="201"/>
      <c r="AA1465" s="90"/>
      <c r="AB1465" s="248"/>
      <c r="AC1465" s="249"/>
      <c r="AD1465" s="248"/>
    </row>
    <row r="1466" spans="1:30" ht="99" customHeight="1">
      <c r="A1466" s="487"/>
      <c r="B1466" s="330" t="s">
        <v>7286</v>
      </c>
      <c r="C1466" s="329" t="s">
        <v>7305</v>
      </c>
      <c r="D1466" s="249" t="s">
        <v>7306</v>
      </c>
      <c r="E1466" s="203" t="s">
        <v>7289</v>
      </c>
      <c r="F1466" s="203" t="s">
        <v>7307</v>
      </c>
      <c r="G1466" s="259" t="s">
        <v>7308</v>
      </c>
      <c r="H1466" s="229" t="s">
        <v>1016</v>
      </c>
      <c r="I1466" s="321"/>
      <c r="J1466" s="321"/>
      <c r="K1466" s="202"/>
      <c r="L1466" s="90"/>
      <c r="M1466" s="202"/>
      <c r="N1466" s="203"/>
      <c r="O1466" s="202"/>
      <c r="P1466" s="201" t="s">
        <v>907</v>
      </c>
      <c r="Q1466" s="90" t="s">
        <v>1166</v>
      </c>
      <c r="R1466" s="202" t="s">
        <v>434</v>
      </c>
      <c r="S1466" s="203" t="s">
        <v>7292</v>
      </c>
      <c r="T1466" s="202"/>
      <c r="U1466" s="201"/>
      <c r="V1466" s="90"/>
      <c r="W1466" s="248"/>
      <c r="X1466" s="249"/>
      <c r="Y1466" s="248"/>
      <c r="Z1466" s="201"/>
      <c r="AA1466" s="90"/>
      <c r="AB1466" s="248"/>
      <c r="AC1466" s="249"/>
      <c r="AD1466" s="248"/>
    </row>
    <row r="1467" spans="1:30" ht="99" customHeight="1">
      <c r="A1467" s="487"/>
      <c r="B1467" s="330" t="s">
        <v>7286</v>
      </c>
      <c r="C1467" s="329" t="s">
        <v>7309</v>
      </c>
      <c r="D1467" s="249" t="s">
        <v>7310</v>
      </c>
      <c r="E1467" s="203" t="s">
        <v>7289</v>
      </c>
      <c r="F1467" s="203" t="s">
        <v>7311</v>
      </c>
      <c r="G1467" s="259" t="s">
        <v>7312</v>
      </c>
      <c r="H1467" s="229" t="s">
        <v>1016</v>
      </c>
      <c r="I1467" s="321"/>
      <c r="J1467" s="321"/>
      <c r="K1467" s="202"/>
      <c r="L1467" s="90"/>
      <c r="M1467" s="202"/>
      <c r="N1467" s="203"/>
      <c r="O1467" s="202"/>
      <c r="P1467" s="201" t="s">
        <v>907</v>
      </c>
      <c r="Q1467" s="90" t="s">
        <v>1166</v>
      </c>
      <c r="R1467" s="202" t="s">
        <v>434</v>
      </c>
      <c r="S1467" s="203" t="s">
        <v>7292</v>
      </c>
      <c r="T1467" s="202"/>
      <c r="U1467" s="201"/>
      <c r="V1467" s="90"/>
      <c r="W1467" s="248"/>
      <c r="X1467" s="249"/>
      <c r="Y1467" s="248"/>
      <c r="Z1467" s="201"/>
      <c r="AA1467" s="90"/>
      <c r="AB1467" s="248"/>
      <c r="AC1467" s="249"/>
      <c r="AD1467" s="248"/>
    </row>
    <row r="1468" spans="1:30" ht="99" customHeight="1">
      <c r="A1468" s="487"/>
      <c r="B1468" s="330" t="s">
        <v>7286</v>
      </c>
      <c r="C1468" s="329" t="s">
        <v>7313</v>
      </c>
      <c r="D1468" s="249" t="s">
        <v>7314</v>
      </c>
      <c r="E1468" s="203" t="s">
        <v>7289</v>
      </c>
      <c r="F1468" s="203" t="s">
        <v>7315</v>
      </c>
      <c r="G1468" s="259" t="s">
        <v>7316</v>
      </c>
      <c r="H1468" s="229" t="s">
        <v>1016</v>
      </c>
      <c r="I1468" s="321"/>
      <c r="J1468" s="321"/>
      <c r="K1468" s="202"/>
      <c r="L1468" s="90"/>
      <c r="M1468" s="202"/>
      <c r="N1468" s="203"/>
      <c r="O1468" s="202"/>
      <c r="P1468" s="201" t="s">
        <v>907</v>
      </c>
      <c r="Q1468" s="90" t="s">
        <v>1166</v>
      </c>
      <c r="R1468" s="202" t="s">
        <v>434</v>
      </c>
      <c r="S1468" s="203" t="s">
        <v>7292</v>
      </c>
      <c r="T1468" s="202"/>
      <c r="U1468" s="201"/>
      <c r="V1468" s="90"/>
      <c r="W1468" s="248"/>
      <c r="X1468" s="249"/>
      <c r="Y1468" s="248"/>
      <c r="Z1468" s="201"/>
      <c r="AA1468" s="90"/>
      <c r="AB1468" s="248"/>
      <c r="AC1468" s="249"/>
      <c r="AD1468" s="248"/>
    </row>
    <row r="1469" spans="1:30" ht="91.5" customHeight="1">
      <c r="A1469" s="488"/>
      <c r="B1469" s="330" t="s">
        <v>7286</v>
      </c>
      <c r="C1469" s="329" t="s">
        <v>7317</v>
      </c>
      <c r="D1469" s="249" t="s">
        <v>7318</v>
      </c>
      <c r="E1469" s="203" t="s">
        <v>7289</v>
      </c>
      <c r="F1469" s="203" t="s">
        <v>7319</v>
      </c>
      <c r="G1469" s="259" t="s">
        <v>7320</v>
      </c>
      <c r="H1469" s="229" t="s">
        <v>1016</v>
      </c>
      <c r="I1469" s="321"/>
      <c r="J1469" s="321"/>
      <c r="K1469" s="202"/>
      <c r="L1469" s="90"/>
      <c r="M1469" s="202"/>
      <c r="N1469" s="203"/>
      <c r="O1469" s="202"/>
      <c r="P1469" s="201" t="s">
        <v>907</v>
      </c>
      <c r="Q1469" s="90" t="s">
        <v>1166</v>
      </c>
      <c r="R1469" s="202" t="s">
        <v>434</v>
      </c>
      <c r="S1469" s="203" t="s">
        <v>7292</v>
      </c>
      <c r="T1469" s="202"/>
      <c r="U1469" s="201"/>
      <c r="V1469" s="90"/>
      <c r="W1469" s="248"/>
      <c r="X1469" s="249"/>
      <c r="Y1469" s="248"/>
      <c r="Z1469" s="201"/>
      <c r="AA1469" s="90"/>
      <c r="AB1469" s="248"/>
      <c r="AC1469" s="249"/>
      <c r="AD1469" s="248"/>
    </row>
    <row r="1470" spans="1:30" ht="210" customHeight="1">
      <c r="A1470" s="486" t="s">
        <v>410</v>
      </c>
      <c r="B1470" s="328" t="s">
        <v>7321</v>
      </c>
      <c r="C1470" s="329" t="s">
        <v>7322</v>
      </c>
      <c r="D1470" s="249" t="s">
        <v>7323</v>
      </c>
      <c r="E1470" s="106" t="s">
        <v>7324</v>
      </c>
      <c r="F1470" s="106" t="s">
        <v>7325</v>
      </c>
      <c r="G1470" s="333" t="s">
        <v>7326</v>
      </c>
      <c r="H1470" s="334" t="s">
        <v>222</v>
      </c>
      <c r="I1470" s="321"/>
      <c r="J1470" s="321"/>
      <c r="K1470" s="202"/>
      <c r="L1470" s="90"/>
      <c r="M1470" s="202"/>
      <c r="N1470" s="203"/>
      <c r="O1470" s="202"/>
      <c r="P1470" s="201" t="s">
        <v>907</v>
      </c>
      <c r="Q1470" s="90" t="s">
        <v>357</v>
      </c>
      <c r="R1470" s="202" t="s">
        <v>434</v>
      </c>
      <c r="S1470" s="203" t="s">
        <v>7327</v>
      </c>
      <c r="T1470" s="202"/>
      <c r="U1470" s="201" t="s">
        <v>908</v>
      </c>
      <c r="V1470" s="90" t="s">
        <v>356</v>
      </c>
      <c r="W1470" s="248" t="s">
        <v>434</v>
      </c>
      <c r="X1470" s="249" t="s">
        <v>7328</v>
      </c>
      <c r="Y1470" s="248"/>
      <c r="Z1470" s="201" t="s">
        <v>339</v>
      </c>
      <c r="AA1470" s="90" t="s">
        <v>357</v>
      </c>
      <c r="AB1470" s="248" t="s">
        <v>382</v>
      </c>
      <c r="AC1470" s="249" t="s">
        <v>7329</v>
      </c>
      <c r="AD1470" s="248"/>
    </row>
    <row r="1471" spans="1:30" ht="260.45" customHeight="1">
      <c r="A1471" s="487"/>
      <c r="B1471" s="328" t="s">
        <v>7330</v>
      </c>
      <c r="C1471" s="329" t="s">
        <v>7331</v>
      </c>
      <c r="D1471" s="249" t="s">
        <v>7332</v>
      </c>
      <c r="E1471" s="203" t="s">
        <v>7324</v>
      </c>
      <c r="F1471" s="203" t="s">
        <v>7333</v>
      </c>
      <c r="G1471" s="259" t="s">
        <v>7334</v>
      </c>
      <c r="H1471" s="229" t="s">
        <v>235</v>
      </c>
      <c r="I1471" s="321"/>
      <c r="J1471" s="321"/>
      <c r="K1471" s="202"/>
      <c r="L1471" s="90"/>
      <c r="M1471" s="202"/>
      <c r="N1471" s="203"/>
      <c r="O1471" s="202"/>
      <c r="P1471" s="201" t="s">
        <v>907</v>
      </c>
      <c r="Q1471" s="90" t="s">
        <v>356</v>
      </c>
      <c r="R1471" s="202" t="s">
        <v>434</v>
      </c>
      <c r="S1471" s="346" t="s">
        <v>7335</v>
      </c>
      <c r="T1471" s="202"/>
      <c r="U1471" s="201" t="s">
        <v>908</v>
      </c>
      <c r="V1471" s="90" t="s">
        <v>356</v>
      </c>
      <c r="W1471" s="248" t="s">
        <v>434</v>
      </c>
      <c r="X1471" s="249"/>
      <c r="Y1471" s="248"/>
      <c r="Z1471" s="201" t="s">
        <v>339</v>
      </c>
      <c r="AA1471" s="90" t="s">
        <v>357</v>
      </c>
      <c r="AB1471" s="248" t="s">
        <v>382</v>
      </c>
      <c r="AC1471" s="249" t="s">
        <v>7336</v>
      </c>
      <c r="AD1471" s="248"/>
    </row>
    <row r="1472" spans="1:30" ht="206.45" customHeight="1">
      <c r="A1472" s="487"/>
      <c r="B1472" s="328" t="s">
        <v>7330</v>
      </c>
      <c r="C1472" s="329" t="s">
        <v>7337</v>
      </c>
      <c r="D1472" s="249" t="s">
        <v>7338</v>
      </c>
      <c r="E1472" s="203" t="s">
        <v>7324</v>
      </c>
      <c r="F1472" s="203" t="s">
        <v>7339</v>
      </c>
      <c r="G1472" s="259" t="s">
        <v>7340</v>
      </c>
      <c r="H1472" s="229" t="s">
        <v>1016</v>
      </c>
      <c r="I1472" s="321"/>
      <c r="J1472" s="321"/>
      <c r="K1472" s="202"/>
      <c r="L1472" s="90"/>
      <c r="M1472" s="202"/>
      <c r="N1472" s="203"/>
      <c r="O1472" s="202"/>
      <c r="P1472" s="201" t="s">
        <v>907</v>
      </c>
      <c r="Q1472" s="90" t="s">
        <v>356</v>
      </c>
      <c r="R1472" s="202" t="s">
        <v>434</v>
      </c>
      <c r="S1472" s="346" t="s">
        <v>7335</v>
      </c>
      <c r="T1472" s="202"/>
      <c r="U1472" s="201" t="s">
        <v>908</v>
      </c>
      <c r="V1472" s="90" t="s">
        <v>356</v>
      </c>
      <c r="W1472" s="248" t="s">
        <v>434</v>
      </c>
      <c r="X1472" s="249"/>
      <c r="Y1472" s="248"/>
      <c r="Z1472" s="201"/>
      <c r="AA1472" s="90"/>
      <c r="AB1472" s="248"/>
      <c r="AC1472" s="249"/>
      <c r="AD1472" s="248"/>
    </row>
    <row r="1473" spans="1:30" ht="225.6" customHeight="1">
      <c r="A1473" s="487"/>
      <c r="B1473" s="328" t="s">
        <v>7330</v>
      </c>
      <c r="C1473" s="329" t="s">
        <v>7341</v>
      </c>
      <c r="D1473" s="249" t="s">
        <v>7342</v>
      </c>
      <c r="E1473" s="203" t="s">
        <v>7324</v>
      </c>
      <c r="F1473" s="203" t="s">
        <v>7343</v>
      </c>
      <c r="G1473" s="260" t="s">
        <v>7344</v>
      </c>
      <c r="H1473" s="229" t="s">
        <v>1016</v>
      </c>
      <c r="I1473" s="321"/>
      <c r="J1473" s="321"/>
      <c r="K1473" s="202"/>
      <c r="L1473" s="90"/>
      <c r="M1473" s="202"/>
      <c r="N1473" s="203"/>
      <c r="O1473" s="202"/>
      <c r="P1473" s="201" t="s">
        <v>907</v>
      </c>
      <c r="Q1473" s="90" t="s">
        <v>356</v>
      </c>
      <c r="R1473" s="202" t="s">
        <v>434</v>
      </c>
      <c r="S1473" s="346" t="s">
        <v>7335</v>
      </c>
      <c r="T1473" s="202"/>
      <c r="U1473" s="201" t="s">
        <v>908</v>
      </c>
      <c r="V1473" s="90" t="s">
        <v>356</v>
      </c>
      <c r="W1473" s="248" t="s">
        <v>434</v>
      </c>
      <c r="X1473" s="249"/>
      <c r="Y1473" s="248"/>
      <c r="Z1473" s="201" t="s">
        <v>339</v>
      </c>
      <c r="AA1473" s="90" t="s">
        <v>1166</v>
      </c>
      <c r="AB1473" s="248" t="s">
        <v>382</v>
      </c>
      <c r="AC1473" s="249"/>
      <c r="AD1473" s="248"/>
    </row>
    <row r="1474" spans="1:30" ht="219.95" customHeight="1">
      <c r="A1474" s="487"/>
      <c r="B1474" s="328" t="s">
        <v>7330</v>
      </c>
      <c r="C1474" s="329" t="s">
        <v>7345</v>
      </c>
      <c r="D1474" s="249" t="s">
        <v>7346</v>
      </c>
      <c r="E1474" s="203" t="s">
        <v>7324</v>
      </c>
      <c r="F1474" s="203" t="s">
        <v>7347</v>
      </c>
      <c r="G1474" s="259" t="s">
        <v>7348</v>
      </c>
      <c r="H1474" s="229" t="s">
        <v>974</v>
      </c>
      <c r="I1474" s="321"/>
      <c r="J1474" s="321"/>
      <c r="K1474" s="202"/>
      <c r="L1474" s="90"/>
      <c r="M1474" s="202"/>
      <c r="N1474" s="203"/>
      <c r="O1474" s="202"/>
      <c r="P1474" s="201" t="s">
        <v>907</v>
      </c>
      <c r="Q1474" s="90" t="s">
        <v>1040</v>
      </c>
      <c r="R1474" s="202" t="s">
        <v>434</v>
      </c>
      <c r="S1474" s="203" t="s">
        <v>7349</v>
      </c>
      <c r="T1474" s="202"/>
      <c r="U1474" s="201" t="s">
        <v>908</v>
      </c>
      <c r="V1474" s="90" t="s">
        <v>1040</v>
      </c>
      <c r="W1474" s="248" t="s">
        <v>434</v>
      </c>
      <c r="X1474" s="249" t="s">
        <v>7350</v>
      </c>
      <c r="Y1474" s="248"/>
      <c r="Z1474" s="201"/>
      <c r="AA1474" s="90"/>
      <c r="AB1474" s="248"/>
      <c r="AC1474" s="249"/>
      <c r="AD1474" s="248"/>
    </row>
    <row r="1475" spans="1:30" ht="197.25" customHeight="1">
      <c r="A1475" s="487"/>
      <c r="B1475" s="328" t="s">
        <v>7330</v>
      </c>
      <c r="C1475" s="329" t="s">
        <v>7351</v>
      </c>
      <c r="D1475" s="249" t="s">
        <v>7352</v>
      </c>
      <c r="E1475" s="203" t="s">
        <v>7324</v>
      </c>
      <c r="F1475" s="203" t="s">
        <v>7353</v>
      </c>
      <c r="G1475" s="259" t="s">
        <v>7354</v>
      </c>
      <c r="H1475" s="229" t="s">
        <v>2314</v>
      </c>
      <c r="I1475" s="321"/>
      <c r="J1475" s="321"/>
      <c r="K1475" s="202"/>
      <c r="L1475" s="90"/>
      <c r="M1475" s="202"/>
      <c r="N1475" s="203"/>
      <c r="O1475" s="202"/>
      <c r="P1475" s="201" t="s">
        <v>907</v>
      </c>
      <c r="Q1475" s="90" t="s">
        <v>1040</v>
      </c>
      <c r="R1475" s="202" t="s">
        <v>434</v>
      </c>
      <c r="S1475" s="203" t="s">
        <v>7349</v>
      </c>
      <c r="T1475" s="202"/>
      <c r="U1475" s="201" t="s">
        <v>908</v>
      </c>
      <c r="V1475" s="90" t="s">
        <v>1040</v>
      </c>
      <c r="W1475" s="248" t="s">
        <v>434</v>
      </c>
      <c r="X1475" s="249" t="s">
        <v>7350</v>
      </c>
      <c r="Y1475" s="248"/>
      <c r="Z1475" s="201"/>
      <c r="AA1475" s="90"/>
      <c r="AB1475" s="248"/>
      <c r="AC1475" s="249"/>
      <c r="AD1475" s="248"/>
    </row>
    <row r="1476" spans="1:30" ht="183" customHeight="1">
      <c r="A1476" s="487"/>
      <c r="B1476" s="328" t="s">
        <v>7355</v>
      </c>
      <c r="C1476" s="329" t="s">
        <v>7356</v>
      </c>
      <c r="D1476" s="249" t="s">
        <v>7357</v>
      </c>
      <c r="E1476" s="203" t="s">
        <v>7324</v>
      </c>
      <c r="F1476" s="203" t="s">
        <v>7358</v>
      </c>
      <c r="G1476" s="259" t="s">
        <v>7359</v>
      </c>
      <c r="H1476" s="229" t="s">
        <v>2314</v>
      </c>
      <c r="I1476" s="321"/>
      <c r="J1476" s="321"/>
      <c r="K1476" s="202"/>
      <c r="L1476" s="90"/>
      <c r="M1476" s="202"/>
      <c r="N1476" s="203"/>
      <c r="O1476" s="202"/>
      <c r="P1476" s="201" t="s">
        <v>907</v>
      </c>
      <c r="Q1476" s="90" t="s">
        <v>1040</v>
      </c>
      <c r="R1476" s="202" t="s">
        <v>434</v>
      </c>
      <c r="S1476" s="203" t="s">
        <v>7349</v>
      </c>
      <c r="T1476" s="202"/>
      <c r="U1476" s="201" t="s">
        <v>908</v>
      </c>
      <c r="V1476" s="90" t="s">
        <v>1040</v>
      </c>
      <c r="W1476" s="248" t="s">
        <v>434</v>
      </c>
      <c r="X1476" s="249" t="s">
        <v>7350</v>
      </c>
      <c r="Y1476" s="248"/>
      <c r="Z1476" s="201"/>
      <c r="AA1476" s="90"/>
      <c r="AB1476" s="248"/>
      <c r="AC1476" s="249"/>
      <c r="AD1476" s="248"/>
    </row>
    <row r="1477" spans="1:30" ht="99" customHeight="1">
      <c r="A1477" s="487"/>
      <c r="B1477" s="328" t="s">
        <v>7355</v>
      </c>
      <c r="C1477" s="329" t="s">
        <v>7360</v>
      </c>
      <c r="D1477" s="249" t="s">
        <v>7361</v>
      </c>
      <c r="E1477" s="203" t="s">
        <v>7324</v>
      </c>
      <c r="F1477" s="203" t="s">
        <v>7362</v>
      </c>
      <c r="G1477" s="259" t="s">
        <v>7363</v>
      </c>
      <c r="H1477" s="229" t="s">
        <v>1016</v>
      </c>
      <c r="I1477" s="321"/>
      <c r="J1477" s="321"/>
      <c r="K1477" s="202"/>
      <c r="L1477" s="90"/>
      <c r="M1477" s="202"/>
      <c r="N1477" s="203"/>
      <c r="O1477" s="202"/>
      <c r="P1477" s="201" t="s">
        <v>907</v>
      </c>
      <c r="Q1477" s="90" t="s">
        <v>356</v>
      </c>
      <c r="R1477" s="202" t="s">
        <v>434</v>
      </c>
      <c r="S1477" s="203" t="s">
        <v>7364</v>
      </c>
      <c r="T1477" s="202"/>
      <c r="U1477" s="201" t="s">
        <v>908</v>
      </c>
      <c r="V1477" s="90" t="s">
        <v>356</v>
      </c>
      <c r="W1477" s="107" t="s">
        <v>434</v>
      </c>
      <c r="X1477" s="249"/>
      <c r="Y1477" s="248"/>
      <c r="Z1477" s="201" t="s">
        <v>339</v>
      </c>
      <c r="AA1477" s="90" t="s">
        <v>1166</v>
      </c>
      <c r="AB1477" s="248" t="s">
        <v>382</v>
      </c>
      <c r="AC1477" s="249"/>
      <c r="AD1477" s="248"/>
    </row>
    <row r="1478" spans="1:30" ht="71.25" customHeight="1">
      <c r="A1478" s="487"/>
      <c r="B1478" s="328" t="s">
        <v>7355</v>
      </c>
      <c r="C1478" s="329" t="s">
        <v>7365</v>
      </c>
      <c r="D1478" s="249" t="s">
        <v>7366</v>
      </c>
      <c r="E1478" s="203" t="s">
        <v>7324</v>
      </c>
      <c r="F1478" s="203" t="s">
        <v>7367</v>
      </c>
      <c r="G1478" s="259" t="s">
        <v>7368</v>
      </c>
      <c r="H1478" s="229" t="s">
        <v>974</v>
      </c>
      <c r="I1478" s="321"/>
      <c r="J1478" s="321"/>
      <c r="K1478" s="202"/>
      <c r="L1478" s="90"/>
      <c r="M1478" s="202"/>
      <c r="N1478" s="203"/>
      <c r="O1478" s="202"/>
      <c r="P1478" s="201" t="s">
        <v>907</v>
      </c>
      <c r="Q1478" s="90" t="s">
        <v>356</v>
      </c>
      <c r="R1478" s="202" t="s">
        <v>434</v>
      </c>
      <c r="S1478" s="203"/>
      <c r="T1478" s="202"/>
      <c r="U1478" s="201" t="s">
        <v>908</v>
      </c>
      <c r="V1478" s="90" t="s">
        <v>356</v>
      </c>
      <c r="W1478" s="107" t="s">
        <v>434</v>
      </c>
      <c r="X1478" s="249"/>
      <c r="Y1478" s="248"/>
      <c r="Z1478" s="201"/>
      <c r="AA1478" s="90"/>
      <c r="AB1478" s="107"/>
      <c r="AC1478" s="249"/>
      <c r="AD1478" s="248"/>
    </row>
    <row r="1479" spans="1:30" ht="254.25" customHeight="1">
      <c r="A1479" s="487"/>
      <c r="B1479" s="328" t="s">
        <v>7355</v>
      </c>
      <c r="C1479" s="329" t="s">
        <v>7369</v>
      </c>
      <c r="D1479" s="249" t="s">
        <v>7370</v>
      </c>
      <c r="E1479" s="203" t="s">
        <v>7371</v>
      </c>
      <c r="F1479" s="203" t="s">
        <v>7372</v>
      </c>
      <c r="G1479" s="259" t="s">
        <v>7373</v>
      </c>
      <c r="H1479" s="229" t="s">
        <v>974</v>
      </c>
      <c r="I1479" s="321"/>
      <c r="J1479" s="321"/>
      <c r="K1479" s="202"/>
      <c r="L1479" s="90"/>
      <c r="M1479" s="202"/>
      <c r="N1479" s="203"/>
      <c r="O1479" s="202"/>
      <c r="P1479" s="201" t="s">
        <v>907</v>
      </c>
      <c r="Q1479" s="90" t="s">
        <v>1040</v>
      </c>
      <c r="R1479" s="202" t="s">
        <v>434</v>
      </c>
      <c r="S1479" s="203" t="s">
        <v>7374</v>
      </c>
      <c r="T1479" s="202"/>
      <c r="U1479" s="201" t="s">
        <v>908</v>
      </c>
      <c r="V1479" s="90" t="s">
        <v>356</v>
      </c>
      <c r="W1479" s="107" t="s">
        <v>434</v>
      </c>
      <c r="X1479" s="249"/>
      <c r="Y1479" s="248"/>
      <c r="Z1479" s="201"/>
      <c r="AA1479" s="90"/>
      <c r="AB1479" s="107"/>
      <c r="AC1479" s="249"/>
      <c r="AD1479" s="248"/>
    </row>
    <row r="1480" spans="1:30" ht="192.6" customHeight="1">
      <c r="A1480" s="487"/>
      <c r="B1480" s="330" t="s">
        <v>7375</v>
      </c>
      <c r="C1480" s="329" t="s">
        <v>7376</v>
      </c>
      <c r="D1480" s="249" t="s">
        <v>7377</v>
      </c>
      <c r="E1480" s="203" t="s">
        <v>7213</v>
      </c>
      <c r="F1480" s="203" t="s">
        <v>7378</v>
      </c>
      <c r="G1480" s="259" t="s">
        <v>7379</v>
      </c>
      <c r="H1480" s="229" t="s">
        <v>235</v>
      </c>
      <c r="I1480" s="321"/>
      <c r="J1480" s="321"/>
      <c r="K1480" s="202"/>
      <c r="L1480" s="90"/>
      <c r="M1480" s="202"/>
      <c r="N1480" s="203"/>
      <c r="O1480" s="202"/>
      <c r="P1480" s="201" t="s">
        <v>907</v>
      </c>
      <c r="Q1480" s="90" t="s">
        <v>356</v>
      </c>
      <c r="R1480" s="202" t="s">
        <v>434</v>
      </c>
      <c r="S1480" s="346" t="s">
        <v>7335</v>
      </c>
      <c r="T1480" s="202"/>
      <c r="U1480" s="201" t="s">
        <v>908</v>
      </c>
      <c r="V1480" s="90" t="s">
        <v>356</v>
      </c>
      <c r="W1480" s="107" t="s">
        <v>434</v>
      </c>
      <c r="X1480" s="249"/>
      <c r="Y1480" s="248"/>
      <c r="Z1480" s="201"/>
      <c r="AA1480" s="90"/>
      <c r="AB1480" s="107"/>
      <c r="AC1480" s="249"/>
      <c r="AD1480" s="248"/>
    </row>
    <row r="1481" spans="1:30" ht="264">
      <c r="A1481" s="487"/>
      <c r="B1481" s="330" t="s">
        <v>7375</v>
      </c>
      <c r="C1481" s="329" t="s">
        <v>7380</v>
      </c>
      <c r="D1481" s="249" t="s">
        <v>7381</v>
      </c>
      <c r="E1481" s="203" t="s">
        <v>7213</v>
      </c>
      <c r="F1481" s="203" t="s">
        <v>7382</v>
      </c>
      <c r="G1481" s="259" t="s">
        <v>7383</v>
      </c>
      <c r="H1481" s="229" t="s">
        <v>222</v>
      </c>
      <c r="I1481" s="321"/>
      <c r="J1481" s="321"/>
      <c r="K1481" s="202"/>
      <c r="L1481" s="90"/>
      <c r="M1481" s="202"/>
      <c r="N1481" s="203"/>
      <c r="O1481" s="202"/>
      <c r="P1481" s="201" t="s">
        <v>907</v>
      </c>
      <c r="Q1481" s="90" t="s">
        <v>356</v>
      </c>
      <c r="R1481" s="202" t="s">
        <v>434</v>
      </c>
      <c r="S1481" s="346" t="s">
        <v>7335</v>
      </c>
      <c r="T1481" s="202"/>
      <c r="U1481" s="201" t="s">
        <v>908</v>
      </c>
      <c r="V1481" s="90" t="s">
        <v>356</v>
      </c>
      <c r="W1481" s="107" t="s">
        <v>434</v>
      </c>
      <c r="X1481" s="249"/>
      <c r="Y1481" s="248"/>
      <c r="Z1481" s="201" t="s">
        <v>339</v>
      </c>
      <c r="AA1481" s="90" t="s">
        <v>1166</v>
      </c>
      <c r="AB1481" s="248" t="s">
        <v>382</v>
      </c>
      <c r="AC1481" s="249"/>
      <c r="AD1481" s="248"/>
    </row>
    <row r="1482" spans="1:30" ht="389.45" customHeight="1">
      <c r="A1482" s="487"/>
      <c r="B1482" s="328" t="s">
        <v>7384</v>
      </c>
      <c r="C1482" s="329" t="s">
        <v>7385</v>
      </c>
      <c r="D1482" s="249" t="s">
        <v>7386</v>
      </c>
      <c r="E1482" s="203" t="s">
        <v>7213</v>
      </c>
      <c r="F1482" s="203" t="s">
        <v>7387</v>
      </c>
      <c r="G1482" s="259" t="s">
        <v>7388</v>
      </c>
      <c r="H1482" s="229" t="s">
        <v>235</v>
      </c>
      <c r="I1482" s="321"/>
      <c r="J1482" s="321"/>
      <c r="K1482" s="202"/>
      <c r="L1482" s="90"/>
      <c r="M1482" s="202"/>
      <c r="N1482" s="203"/>
      <c r="O1482" s="202"/>
      <c r="P1482" s="201" t="s">
        <v>907</v>
      </c>
      <c r="Q1482" s="90" t="s">
        <v>357</v>
      </c>
      <c r="R1482" s="202" t="s">
        <v>434</v>
      </c>
      <c r="S1482" s="203" t="s">
        <v>7389</v>
      </c>
      <c r="T1482" s="202"/>
      <c r="U1482" s="201" t="s">
        <v>908</v>
      </c>
      <c r="V1482" s="90" t="s">
        <v>356</v>
      </c>
      <c r="W1482" s="248" t="s">
        <v>434</v>
      </c>
      <c r="X1482" s="249"/>
      <c r="Y1482" s="248"/>
      <c r="Z1482" s="201" t="s">
        <v>339</v>
      </c>
      <c r="AA1482" s="90" t="s">
        <v>1166</v>
      </c>
      <c r="AB1482" s="248" t="s">
        <v>382</v>
      </c>
      <c r="AC1482" s="249"/>
      <c r="AD1482" s="248"/>
    </row>
    <row r="1483" spans="1:30" ht="213" customHeight="1">
      <c r="A1483" s="487"/>
      <c r="B1483" s="328" t="s">
        <v>7384</v>
      </c>
      <c r="C1483" s="329" t="s">
        <v>7390</v>
      </c>
      <c r="D1483" s="249" t="s">
        <v>7391</v>
      </c>
      <c r="E1483" s="203" t="s">
        <v>7213</v>
      </c>
      <c r="F1483" s="203" t="s">
        <v>7392</v>
      </c>
      <c r="G1483" s="259" t="s">
        <v>7393</v>
      </c>
      <c r="H1483" s="229" t="s">
        <v>1016</v>
      </c>
      <c r="I1483" s="321"/>
      <c r="J1483" s="321"/>
      <c r="K1483" s="202"/>
      <c r="L1483" s="90"/>
      <c r="M1483" s="202"/>
      <c r="N1483" s="203"/>
      <c r="O1483" s="202"/>
      <c r="P1483" s="201" t="s">
        <v>907</v>
      </c>
      <c r="Q1483" s="90" t="s">
        <v>356</v>
      </c>
      <c r="R1483" s="202" t="s">
        <v>434</v>
      </c>
      <c r="S1483" s="346" t="s">
        <v>7335</v>
      </c>
      <c r="T1483" s="202"/>
      <c r="U1483" s="201" t="s">
        <v>908</v>
      </c>
      <c r="V1483" s="90" t="s">
        <v>356</v>
      </c>
      <c r="W1483" s="248" t="s">
        <v>434</v>
      </c>
      <c r="X1483" s="249"/>
      <c r="Y1483" s="248"/>
      <c r="Z1483" s="201"/>
      <c r="AA1483" s="90"/>
      <c r="AB1483" s="248"/>
      <c r="AC1483" s="249"/>
      <c r="AD1483" s="248"/>
    </row>
    <row r="1484" spans="1:30" ht="211.15" customHeight="1">
      <c r="A1484" s="487"/>
      <c r="B1484" s="330" t="s">
        <v>7394</v>
      </c>
      <c r="C1484" s="329" t="s">
        <v>7395</v>
      </c>
      <c r="D1484" s="249" t="s">
        <v>7396</v>
      </c>
      <c r="E1484" s="203" t="s">
        <v>7213</v>
      </c>
      <c r="F1484" s="203" t="s">
        <v>7397</v>
      </c>
      <c r="G1484" s="259" t="s">
        <v>7398</v>
      </c>
      <c r="H1484" s="229" t="s">
        <v>222</v>
      </c>
      <c r="I1484" s="321"/>
      <c r="J1484" s="321"/>
      <c r="K1484" s="202"/>
      <c r="L1484" s="90"/>
      <c r="M1484" s="202"/>
      <c r="N1484" s="203"/>
      <c r="O1484" s="202"/>
      <c r="P1484" s="201" t="s">
        <v>907</v>
      </c>
      <c r="Q1484" s="90" t="s">
        <v>356</v>
      </c>
      <c r="R1484" s="202" t="s">
        <v>434</v>
      </c>
      <c r="S1484" s="346" t="s">
        <v>7335</v>
      </c>
      <c r="T1484" s="202"/>
      <c r="U1484" s="201" t="s">
        <v>908</v>
      </c>
      <c r="V1484" s="90" t="s">
        <v>356</v>
      </c>
      <c r="W1484" s="248" t="s">
        <v>434</v>
      </c>
      <c r="X1484" s="249"/>
      <c r="Y1484" s="248"/>
      <c r="Z1484" s="201" t="s">
        <v>339</v>
      </c>
      <c r="AA1484" s="90" t="s">
        <v>1166</v>
      </c>
      <c r="AB1484" s="248" t="s">
        <v>382</v>
      </c>
      <c r="AC1484" s="249"/>
      <c r="AD1484" s="248"/>
    </row>
    <row r="1485" spans="1:30" ht="234.6" customHeight="1">
      <c r="A1485" s="488"/>
      <c r="B1485" s="330" t="s">
        <v>7394</v>
      </c>
      <c r="C1485" s="329" t="s">
        <v>7399</v>
      </c>
      <c r="D1485" s="249" t="s">
        <v>7400</v>
      </c>
      <c r="E1485" s="203" t="s">
        <v>7213</v>
      </c>
      <c r="F1485" s="203" t="s">
        <v>7401</v>
      </c>
      <c r="G1485" s="259" t="s">
        <v>7402</v>
      </c>
      <c r="H1485" s="229" t="s">
        <v>1016</v>
      </c>
      <c r="I1485" s="321"/>
      <c r="J1485" s="321"/>
      <c r="K1485" s="202"/>
      <c r="L1485" s="90"/>
      <c r="M1485" s="202"/>
      <c r="N1485" s="203"/>
      <c r="O1485" s="202"/>
      <c r="P1485" s="201" t="s">
        <v>907</v>
      </c>
      <c r="Q1485" s="90" t="s">
        <v>356</v>
      </c>
      <c r="R1485" s="202" t="s">
        <v>434</v>
      </c>
      <c r="S1485" s="346" t="s">
        <v>7335</v>
      </c>
      <c r="T1485" s="202"/>
      <c r="U1485" s="201" t="s">
        <v>908</v>
      </c>
      <c r="V1485" s="90" t="s">
        <v>356</v>
      </c>
      <c r="W1485" s="248" t="s">
        <v>434</v>
      </c>
      <c r="X1485" s="249"/>
      <c r="Y1485" s="248"/>
      <c r="Z1485" s="201"/>
      <c r="AA1485" s="90"/>
      <c r="AB1485" s="248"/>
      <c r="AC1485" s="249"/>
      <c r="AD1485" s="248"/>
    </row>
    <row r="1486" spans="1:30" ht="94.15" customHeight="1">
      <c r="A1486" s="486" t="s">
        <v>7403</v>
      </c>
      <c r="B1486" s="335" t="s">
        <v>7404</v>
      </c>
      <c r="C1486" s="336" t="s">
        <v>7405</v>
      </c>
      <c r="D1486" s="336" t="s">
        <v>7406</v>
      </c>
      <c r="E1486" s="203" t="s">
        <v>7167</v>
      </c>
      <c r="F1486" s="203" t="s">
        <v>7407</v>
      </c>
      <c r="G1486" s="259" t="s">
        <v>7408</v>
      </c>
      <c r="H1486" s="229" t="s">
        <v>222</v>
      </c>
      <c r="I1486" s="321"/>
      <c r="J1486" s="321"/>
      <c r="K1486" s="202"/>
      <c r="L1486" s="90"/>
      <c r="M1486" s="202"/>
      <c r="N1486" s="203"/>
      <c r="O1486" s="202"/>
      <c r="P1486" s="201" t="s">
        <v>907</v>
      </c>
      <c r="Q1486" s="90" t="s">
        <v>357</v>
      </c>
      <c r="R1486" s="202" t="s">
        <v>905</v>
      </c>
      <c r="S1486" s="203" t="s">
        <v>7409</v>
      </c>
      <c r="T1486" s="202"/>
      <c r="U1486" s="201" t="s">
        <v>908</v>
      </c>
      <c r="V1486" s="90" t="s">
        <v>356</v>
      </c>
      <c r="W1486" s="248" t="s">
        <v>434</v>
      </c>
      <c r="X1486" s="249"/>
      <c r="Y1486" s="248"/>
      <c r="Z1486" s="201" t="s">
        <v>339</v>
      </c>
      <c r="AA1486" s="90" t="s">
        <v>356</v>
      </c>
      <c r="AB1486" s="248" t="s">
        <v>439</v>
      </c>
      <c r="AC1486" s="249" t="s">
        <v>7410</v>
      </c>
      <c r="AD1486" s="248"/>
    </row>
    <row r="1487" spans="1:30" ht="97.5" customHeight="1">
      <c r="A1487" s="487"/>
      <c r="B1487" s="337" t="s">
        <v>7404</v>
      </c>
      <c r="C1487" s="336" t="s">
        <v>7411</v>
      </c>
      <c r="D1487" s="336" t="s">
        <v>7412</v>
      </c>
      <c r="E1487" s="203" t="s">
        <v>7162</v>
      </c>
      <c r="F1487" s="203" t="s">
        <v>7413</v>
      </c>
      <c r="G1487" s="259" t="s">
        <v>7408</v>
      </c>
      <c r="H1487" s="229" t="s">
        <v>235</v>
      </c>
      <c r="I1487" s="321"/>
      <c r="J1487" s="321"/>
      <c r="K1487" s="202"/>
      <c r="L1487" s="90"/>
      <c r="M1487" s="202"/>
      <c r="N1487" s="203"/>
      <c r="O1487" s="202"/>
      <c r="P1487" s="201" t="s">
        <v>907</v>
      </c>
      <c r="Q1487" s="90" t="s">
        <v>357</v>
      </c>
      <c r="R1487" s="107" t="s">
        <v>905</v>
      </c>
      <c r="S1487" s="203" t="s">
        <v>7414</v>
      </c>
      <c r="T1487" s="202"/>
      <c r="U1487" s="201" t="s">
        <v>908</v>
      </c>
      <c r="V1487" s="90" t="s">
        <v>357</v>
      </c>
      <c r="W1487" s="350" t="s">
        <v>434</v>
      </c>
      <c r="X1487" s="249" t="s">
        <v>618</v>
      </c>
      <c r="Y1487" s="248"/>
      <c r="Z1487" s="201" t="s">
        <v>339</v>
      </c>
      <c r="AA1487" s="90" t="s">
        <v>356</v>
      </c>
      <c r="AB1487" s="350" t="s">
        <v>439</v>
      </c>
      <c r="AC1487" s="249" t="s">
        <v>7410</v>
      </c>
      <c r="AD1487" s="248"/>
    </row>
    <row r="1488" spans="1:30" ht="97.5" customHeight="1">
      <c r="A1488" s="487"/>
      <c r="B1488" s="337" t="s">
        <v>7415</v>
      </c>
      <c r="C1488" s="336" t="s">
        <v>7416</v>
      </c>
      <c r="D1488" s="336" t="s">
        <v>7417</v>
      </c>
      <c r="E1488" s="203" t="s">
        <v>7162</v>
      </c>
      <c r="F1488" s="203" t="s">
        <v>7418</v>
      </c>
      <c r="G1488" s="259" t="s">
        <v>7408</v>
      </c>
      <c r="H1488" s="229" t="s">
        <v>1016</v>
      </c>
      <c r="I1488" s="321"/>
      <c r="J1488" s="321"/>
      <c r="K1488" s="202"/>
      <c r="L1488" s="90"/>
      <c r="M1488" s="202"/>
      <c r="N1488" s="203"/>
      <c r="O1488" s="202"/>
      <c r="P1488" s="201" t="s">
        <v>907</v>
      </c>
      <c r="Q1488" s="90" t="s">
        <v>357</v>
      </c>
      <c r="R1488" s="202" t="s">
        <v>905</v>
      </c>
      <c r="S1488" s="203" t="s">
        <v>7414</v>
      </c>
      <c r="T1488" s="202"/>
      <c r="U1488" s="201" t="s">
        <v>908</v>
      </c>
      <c r="V1488" s="90" t="s">
        <v>356</v>
      </c>
      <c r="W1488" s="248" t="s">
        <v>434</v>
      </c>
      <c r="X1488" s="249"/>
      <c r="Y1488" s="248"/>
      <c r="Z1488" s="201"/>
      <c r="AA1488" s="90" t="s">
        <v>356</v>
      </c>
      <c r="AB1488" s="248" t="s">
        <v>439</v>
      </c>
      <c r="AC1488" s="249" t="s">
        <v>7410</v>
      </c>
      <c r="AD1488" s="248"/>
    </row>
    <row r="1489" spans="1:30" ht="97.5" customHeight="1">
      <c r="A1489" s="487"/>
      <c r="B1489" s="328" t="s">
        <v>7415</v>
      </c>
      <c r="C1489" s="329" t="s">
        <v>7419</v>
      </c>
      <c r="D1489" s="249" t="s">
        <v>7420</v>
      </c>
      <c r="E1489" s="203" t="s">
        <v>7162</v>
      </c>
      <c r="F1489" s="203" t="s">
        <v>7421</v>
      </c>
      <c r="G1489" s="259" t="s">
        <v>7408</v>
      </c>
      <c r="H1489" s="229" t="s">
        <v>1016</v>
      </c>
      <c r="I1489" s="321"/>
      <c r="J1489" s="321"/>
      <c r="K1489" s="202"/>
      <c r="L1489" s="90"/>
      <c r="M1489" s="202"/>
      <c r="N1489" s="203"/>
      <c r="O1489" s="202"/>
      <c r="P1489" s="201" t="s">
        <v>907</v>
      </c>
      <c r="Q1489" s="90" t="s">
        <v>357</v>
      </c>
      <c r="R1489" s="202" t="s">
        <v>905</v>
      </c>
      <c r="S1489" s="203" t="s">
        <v>7414</v>
      </c>
      <c r="T1489" s="202"/>
      <c r="U1489" s="201" t="s">
        <v>908</v>
      </c>
      <c r="V1489" s="90" t="s">
        <v>356</v>
      </c>
      <c r="W1489" s="248" t="s">
        <v>434</v>
      </c>
      <c r="X1489" s="249"/>
      <c r="Y1489" s="248"/>
      <c r="Z1489" s="201" t="s">
        <v>339</v>
      </c>
      <c r="AA1489" s="90" t="s">
        <v>356</v>
      </c>
      <c r="AB1489" s="248" t="s">
        <v>439</v>
      </c>
      <c r="AC1489" s="249" t="s">
        <v>7410</v>
      </c>
      <c r="AD1489" s="248"/>
    </row>
    <row r="1490" spans="1:30" ht="97.5" customHeight="1">
      <c r="A1490" s="487"/>
      <c r="B1490" s="328" t="s">
        <v>7415</v>
      </c>
      <c r="C1490" s="329" t="s">
        <v>7422</v>
      </c>
      <c r="D1490" s="249" t="s">
        <v>7423</v>
      </c>
      <c r="E1490" s="203" t="s">
        <v>7162</v>
      </c>
      <c r="F1490" s="203" t="s">
        <v>7424</v>
      </c>
      <c r="G1490" s="259" t="s">
        <v>7425</v>
      </c>
      <c r="H1490" s="229" t="s">
        <v>1016</v>
      </c>
      <c r="I1490" s="321"/>
      <c r="J1490" s="321"/>
      <c r="K1490" s="202"/>
      <c r="L1490" s="90"/>
      <c r="M1490" s="202"/>
      <c r="N1490" s="203"/>
      <c r="O1490" s="202"/>
      <c r="P1490" s="201" t="s">
        <v>907</v>
      </c>
      <c r="Q1490" s="90" t="s">
        <v>357</v>
      </c>
      <c r="R1490" s="202" t="s">
        <v>905</v>
      </c>
      <c r="S1490" s="203" t="s">
        <v>7414</v>
      </c>
      <c r="T1490" s="202"/>
      <c r="U1490" s="201" t="s">
        <v>908</v>
      </c>
      <c r="V1490" s="90" t="s">
        <v>356</v>
      </c>
      <c r="W1490" s="248" t="s">
        <v>434</v>
      </c>
      <c r="X1490" s="249"/>
      <c r="Y1490" s="248"/>
      <c r="Z1490" s="201"/>
      <c r="AA1490" s="90"/>
      <c r="AB1490" s="248"/>
      <c r="AC1490" s="249"/>
      <c r="AD1490" s="248"/>
    </row>
    <row r="1491" spans="1:30" ht="97.5" customHeight="1">
      <c r="A1491" s="487"/>
      <c r="B1491" s="328" t="s">
        <v>7415</v>
      </c>
      <c r="C1491" s="329" t="s">
        <v>7426</v>
      </c>
      <c r="D1491" s="249" t="s">
        <v>7427</v>
      </c>
      <c r="E1491" s="203" t="s">
        <v>7162</v>
      </c>
      <c r="F1491" s="203" t="s">
        <v>7428</v>
      </c>
      <c r="G1491" s="259" t="s">
        <v>7408</v>
      </c>
      <c r="H1491" s="229" t="s">
        <v>1016</v>
      </c>
      <c r="I1491" s="321"/>
      <c r="J1491" s="321"/>
      <c r="K1491" s="202"/>
      <c r="L1491" s="90"/>
      <c r="M1491" s="202"/>
      <c r="N1491" s="203"/>
      <c r="O1491" s="202"/>
      <c r="P1491" s="201" t="s">
        <v>907</v>
      </c>
      <c r="Q1491" s="90" t="s">
        <v>357</v>
      </c>
      <c r="R1491" s="202" t="s">
        <v>905</v>
      </c>
      <c r="S1491" s="203" t="s">
        <v>7414</v>
      </c>
      <c r="T1491" s="202"/>
      <c r="U1491" s="201" t="s">
        <v>908</v>
      </c>
      <c r="V1491" s="90" t="s">
        <v>356</v>
      </c>
      <c r="W1491" s="248" t="s">
        <v>434</v>
      </c>
      <c r="X1491" s="249"/>
      <c r="Y1491" s="248"/>
      <c r="Z1491" s="201" t="s">
        <v>339</v>
      </c>
      <c r="AA1491" s="90" t="s">
        <v>356</v>
      </c>
      <c r="AB1491" s="248" t="s">
        <v>439</v>
      </c>
      <c r="AC1491" s="249"/>
      <c r="AD1491" s="248"/>
    </row>
    <row r="1492" spans="1:30" ht="97.5" customHeight="1">
      <c r="A1492" s="487"/>
      <c r="B1492" s="328" t="s">
        <v>7415</v>
      </c>
      <c r="C1492" s="329" t="s">
        <v>7429</v>
      </c>
      <c r="D1492" s="249" t="s">
        <v>7430</v>
      </c>
      <c r="E1492" s="203" t="s">
        <v>7162</v>
      </c>
      <c r="F1492" s="203" t="s">
        <v>7431</v>
      </c>
      <c r="G1492" s="259" t="s">
        <v>7408</v>
      </c>
      <c r="H1492" s="229" t="s">
        <v>1016</v>
      </c>
      <c r="I1492" s="321"/>
      <c r="J1492" s="321"/>
      <c r="K1492" s="202"/>
      <c r="L1492" s="90"/>
      <c r="M1492" s="202"/>
      <c r="N1492" s="203"/>
      <c r="O1492" s="202"/>
      <c r="P1492" s="201" t="s">
        <v>907</v>
      </c>
      <c r="Q1492" s="90" t="s">
        <v>357</v>
      </c>
      <c r="R1492" s="202" t="s">
        <v>905</v>
      </c>
      <c r="S1492" s="203" t="s">
        <v>7414</v>
      </c>
      <c r="T1492" s="202"/>
      <c r="U1492" s="201" t="s">
        <v>908</v>
      </c>
      <c r="V1492" s="90" t="s">
        <v>356</v>
      </c>
      <c r="W1492" s="248" t="s">
        <v>434</v>
      </c>
      <c r="X1492" s="249"/>
      <c r="Y1492" s="248"/>
      <c r="Z1492" s="201"/>
      <c r="AA1492" s="90"/>
      <c r="AB1492" s="248"/>
      <c r="AC1492" s="249"/>
      <c r="AD1492" s="248"/>
    </row>
    <row r="1493" spans="1:30" ht="97.5" customHeight="1">
      <c r="A1493" s="487"/>
      <c r="B1493" s="328" t="s">
        <v>7415</v>
      </c>
      <c r="C1493" s="329" t="s">
        <v>7432</v>
      </c>
      <c r="D1493" s="249" t="s">
        <v>7433</v>
      </c>
      <c r="E1493" s="203" t="s">
        <v>7162</v>
      </c>
      <c r="F1493" s="203" t="s">
        <v>7434</v>
      </c>
      <c r="G1493" s="259" t="s">
        <v>7435</v>
      </c>
      <c r="H1493" s="229" t="s">
        <v>1016</v>
      </c>
      <c r="I1493" s="321"/>
      <c r="J1493" s="321"/>
      <c r="K1493" s="202"/>
      <c r="L1493" s="90"/>
      <c r="M1493" s="202"/>
      <c r="N1493" s="203"/>
      <c r="O1493" s="202"/>
      <c r="P1493" s="201" t="s">
        <v>907</v>
      </c>
      <c r="Q1493" s="90" t="s">
        <v>356</v>
      </c>
      <c r="R1493" s="202" t="s">
        <v>905</v>
      </c>
      <c r="S1493" s="203"/>
      <c r="T1493" s="202"/>
      <c r="U1493" s="201" t="s">
        <v>908</v>
      </c>
      <c r="V1493" s="90" t="s">
        <v>356</v>
      </c>
      <c r="W1493" s="248" t="s">
        <v>434</v>
      </c>
      <c r="X1493" s="249"/>
      <c r="Y1493" s="248"/>
      <c r="Z1493" s="201" t="s">
        <v>339</v>
      </c>
      <c r="AA1493" s="90" t="s">
        <v>356</v>
      </c>
      <c r="AB1493" s="248" t="s">
        <v>439</v>
      </c>
      <c r="AC1493" s="249"/>
      <c r="AD1493" s="248"/>
    </row>
    <row r="1494" spans="1:30" ht="97.5" customHeight="1">
      <c r="A1494" s="487"/>
      <c r="B1494" s="328" t="s">
        <v>7415</v>
      </c>
      <c r="C1494" s="329" t="s">
        <v>7436</v>
      </c>
      <c r="D1494" s="249" t="s">
        <v>7437</v>
      </c>
      <c r="E1494" s="203" t="s">
        <v>7162</v>
      </c>
      <c r="F1494" s="203" t="s">
        <v>7438</v>
      </c>
      <c r="G1494" s="259" t="s">
        <v>7408</v>
      </c>
      <c r="H1494" s="229" t="s">
        <v>1016</v>
      </c>
      <c r="I1494" s="321"/>
      <c r="J1494" s="321"/>
      <c r="K1494" s="202"/>
      <c r="L1494" s="90"/>
      <c r="M1494" s="202"/>
      <c r="N1494" s="203"/>
      <c r="O1494" s="202"/>
      <c r="P1494" s="201" t="s">
        <v>907</v>
      </c>
      <c r="Q1494" s="90" t="s">
        <v>357</v>
      </c>
      <c r="R1494" s="202" t="s">
        <v>905</v>
      </c>
      <c r="S1494" s="203" t="s">
        <v>7414</v>
      </c>
      <c r="T1494" s="202"/>
      <c r="U1494" s="201" t="s">
        <v>908</v>
      </c>
      <c r="V1494" s="90" t="s">
        <v>356</v>
      </c>
      <c r="W1494" s="248" t="s">
        <v>434</v>
      </c>
      <c r="X1494" s="249"/>
      <c r="Y1494" s="248"/>
      <c r="Z1494" s="201" t="s">
        <v>339</v>
      </c>
      <c r="AA1494" s="90" t="s">
        <v>356</v>
      </c>
      <c r="AB1494" s="248" t="s">
        <v>439</v>
      </c>
      <c r="AC1494" s="249"/>
      <c r="AD1494" s="248"/>
    </row>
    <row r="1495" spans="1:30" ht="97.5" customHeight="1">
      <c r="A1495" s="487"/>
      <c r="B1495" s="328" t="s">
        <v>7415</v>
      </c>
      <c r="C1495" s="329" t="s">
        <v>7439</v>
      </c>
      <c r="D1495" s="249" t="s">
        <v>7440</v>
      </c>
      <c r="E1495" s="203" t="s">
        <v>7162</v>
      </c>
      <c r="F1495" s="203" t="s">
        <v>7441</v>
      </c>
      <c r="G1495" s="259" t="s">
        <v>7408</v>
      </c>
      <c r="H1495" s="229" t="s">
        <v>1016</v>
      </c>
      <c r="I1495" s="321"/>
      <c r="J1495" s="321"/>
      <c r="K1495" s="202"/>
      <c r="L1495" s="90"/>
      <c r="M1495" s="202"/>
      <c r="N1495" s="203"/>
      <c r="O1495" s="202"/>
      <c r="P1495" s="201" t="s">
        <v>907</v>
      </c>
      <c r="Q1495" s="90" t="s">
        <v>357</v>
      </c>
      <c r="R1495" s="202" t="s">
        <v>905</v>
      </c>
      <c r="S1495" s="203" t="s">
        <v>7414</v>
      </c>
      <c r="T1495" s="202"/>
      <c r="U1495" s="201" t="s">
        <v>908</v>
      </c>
      <c r="V1495" s="90" t="s">
        <v>356</v>
      </c>
      <c r="W1495" s="248" t="s">
        <v>434</v>
      </c>
      <c r="X1495" s="249"/>
      <c r="Y1495" s="248"/>
      <c r="Z1495" s="201"/>
      <c r="AA1495" s="90"/>
      <c r="AB1495" s="248"/>
      <c r="AC1495" s="249"/>
      <c r="AD1495" s="248"/>
    </row>
    <row r="1496" spans="1:30" ht="97.5" customHeight="1">
      <c r="A1496" s="487"/>
      <c r="B1496" s="328" t="s">
        <v>7415</v>
      </c>
      <c r="C1496" s="329" t="s">
        <v>7442</v>
      </c>
      <c r="D1496" s="249" t="s">
        <v>7443</v>
      </c>
      <c r="E1496" s="203" t="s">
        <v>7162</v>
      </c>
      <c r="F1496" s="203" t="s">
        <v>7444</v>
      </c>
      <c r="G1496" s="259" t="s">
        <v>7408</v>
      </c>
      <c r="H1496" s="229" t="s">
        <v>1016</v>
      </c>
      <c r="I1496" s="321"/>
      <c r="J1496" s="321"/>
      <c r="K1496" s="202"/>
      <c r="L1496" s="90"/>
      <c r="M1496" s="202"/>
      <c r="N1496" s="203"/>
      <c r="O1496" s="202"/>
      <c r="P1496" s="201" t="s">
        <v>907</v>
      </c>
      <c r="Q1496" s="90" t="s">
        <v>357</v>
      </c>
      <c r="R1496" s="202" t="s">
        <v>905</v>
      </c>
      <c r="S1496" s="203" t="s">
        <v>7414</v>
      </c>
      <c r="T1496" s="202"/>
      <c r="U1496" s="201" t="s">
        <v>908</v>
      </c>
      <c r="V1496" s="90" t="s">
        <v>356</v>
      </c>
      <c r="W1496" s="248" t="s">
        <v>434</v>
      </c>
      <c r="X1496" s="249"/>
      <c r="Y1496" s="248"/>
      <c r="Z1496" s="201"/>
      <c r="AA1496" s="90"/>
      <c r="AB1496" s="248"/>
      <c r="AC1496" s="249"/>
      <c r="AD1496" s="248"/>
    </row>
    <row r="1497" spans="1:30" ht="97.5" customHeight="1">
      <c r="A1497" s="487"/>
      <c r="B1497" s="328" t="s">
        <v>7415</v>
      </c>
      <c r="C1497" s="329" t="s">
        <v>7445</v>
      </c>
      <c r="D1497" s="249" t="s">
        <v>7446</v>
      </c>
      <c r="E1497" s="203" t="s">
        <v>7162</v>
      </c>
      <c r="F1497" s="203" t="s">
        <v>7447</v>
      </c>
      <c r="G1497" s="259" t="s">
        <v>7408</v>
      </c>
      <c r="H1497" s="229" t="s">
        <v>1016</v>
      </c>
      <c r="I1497" s="321"/>
      <c r="J1497" s="321"/>
      <c r="K1497" s="202"/>
      <c r="L1497" s="90"/>
      <c r="M1497" s="202"/>
      <c r="N1497" s="203"/>
      <c r="O1497" s="202"/>
      <c r="P1497" s="201" t="s">
        <v>907</v>
      </c>
      <c r="Q1497" s="90" t="s">
        <v>357</v>
      </c>
      <c r="R1497" s="202" t="s">
        <v>905</v>
      </c>
      <c r="S1497" s="203" t="s">
        <v>7414</v>
      </c>
      <c r="T1497" s="202"/>
      <c r="U1497" s="201" t="s">
        <v>908</v>
      </c>
      <c r="V1497" s="90" t="s">
        <v>356</v>
      </c>
      <c r="W1497" s="248" t="s">
        <v>434</v>
      </c>
      <c r="X1497" s="249"/>
      <c r="Y1497" s="248"/>
      <c r="Z1497" s="201"/>
      <c r="AA1497" s="90"/>
      <c r="AB1497" s="248"/>
      <c r="AC1497" s="249"/>
      <c r="AD1497" s="248"/>
    </row>
    <row r="1498" spans="1:30" ht="97.5" customHeight="1">
      <c r="A1498" s="487"/>
      <c r="B1498" s="328" t="s">
        <v>7415</v>
      </c>
      <c r="C1498" s="329" t="s">
        <v>7448</v>
      </c>
      <c r="D1498" s="249" t="s">
        <v>7449</v>
      </c>
      <c r="E1498" s="203" t="s">
        <v>7162</v>
      </c>
      <c r="F1498" s="203" t="s">
        <v>7450</v>
      </c>
      <c r="G1498" s="259" t="s">
        <v>7408</v>
      </c>
      <c r="H1498" s="229" t="s">
        <v>1016</v>
      </c>
      <c r="I1498" s="321"/>
      <c r="J1498" s="321"/>
      <c r="K1498" s="202"/>
      <c r="L1498" s="90"/>
      <c r="M1498" s="202"/>
      <c r="N1498" s="203"/>
      <c r="O1498" s="202"/>
      <c r="P1498" s="201" t="s">
        <v>907</v>
      </c>
      <c r="Q1498" s="90" t="s">
        <v>357</v>
      </c>
      <c r="R1498" s="202" t="s">
        <v>905</v>
      </c>
      <c r="S1498" s="203" t="s">
        <v>7414</v>
      </c>
      <c r="T1498" s="202"/>
      <c r="U1498" s="201" t="s">
        <v>908</v>
      </c>
      <c r="V1498" s="90" t="s">
        <v>356</v>
      </c>
      <c r="W1498" s="248" t="s">
        <v>434</v>
      </c>
      <c r="X1498" s="249"/>
      <c r="Y1498" s="248"/>
      <c r="Z1498" s="201" t="s">
        <v>339</v>
      </c>
      <c r="AA1498" s="90" t="s">
        <v>356</v>
      </c>
      <c r="AB1498" s="248" t="s">
        <v>439</v>
      </c>
      <c r="AC1498" s="249"/>
      <c r="AD1498" s="248"/>
    </row>
    <row r="1499" spans="1:30" ht="97.5" customHeight="1">
      <c r="A1499" s="487"/>
      <c r="B1499" s="328" t="s">
        <v>7415</v>
      </c>
      <c r="C1499" s="329" t="s">
        <v>7451</v>
      </c>
      <c r="D1499" s="249" t="s">
        <v>7452</v>
      </c>
      <c r="E1499" s="203" t="s">
        <v>7162</v>
      </c>
      <c r="F1499" s="203" t="s">
        <v>7453</v>
      </c>
      <c r="G1499" s="259" t="s">
        <v>7454</v>
      </c>
      <c r="H1499" s="229" t="s">
        <v>1016</v>
      </c>
      <c r="I1499" s="321"/>
      <c r="J1499" s="321"/>
      <c r="K1499" s="202"/>
      <c r="L1499" s="90"/>
      <c r="M1499" s="202"/>
      <c r="N1499" s="203"/>
      <c r="O1499" s="202"/>
      <c r="P1499" s="201" t="s">
        <v>907</v>
      </c>
      <c r="Q1499" s="90" t="s">
        <v>357</v>
      </c>
      <c r="R1499" s="202" t="s">
        <v>905</v>
      </c>
      <c r="S1499" s="203" t="s">
        <v>7414</v>
      </c>
      <c r="T1499" s="202"/>
      <c r="U1499" s="201" t="s">
        <v>908</v>
      </c>
      <c r="V1499" s="90" t="s">
        <v>356</v>
      </c>
      <c r="W1499" s="248" t="s">
        <v>434</v>
      </c>
      <c r="X1499" s="249"/>
      <c r="Y1499" s="248"/>
      <c r="Z1499" s="201" t="s">
        <v>339</v>
      </c>
      <c r="AA1499" s="90" t="s">
        <v>356</v>
      </c>
      <c r="AB1499" s="248" t="s">
        <v>439</v>
      </c>
      <c r="AC1499" s="249"/>
      <c r="AD1499" s="248"/>
    </row>
    <row r="1500" spans="1:30" ht="97.5" customHeight="1">
      <c r="A1500" s="487"/>
      <c r="B1500" s="330" t="s">
        <v>7455</v>
      </c>
      <c r="C1500" s="329" t="s">
        <v>7456</v>
      </c>
      <c r="D1500" s="249" t="s">
        <v>7457</v>
      </c>
      <c r="E1500" s="203" t="s">
        <v>7162</v>
      </c>
      <c r="F1500" s="203" t="s">
        <v>7458</v>
      </c>
      <c r="G1500" s="259" t="s">
        <v>7459</v>
      </c>
      <c r="H1500" s="229" t="s">
        <v>222</v>
      </c>
      <c r="I1500" s="321"/>
      <c r="J1500" s="321"/>
      <c r="K1500" s="202"/>
      <c r="L1500" s="90"/>
      <c r="M1500" s="202"/>
      <c r="N1500" s="203"/>
      <c r="O1500" s="202"/>
      <c r="P1500" s="201" t="s">
        <v>907</v>
      </c>
      <c r="Q1500" s="90" t="s">
        <v>357</v>
      </c>
      <c r="R1500" s="202" t="s">
        <v>905</v>
      </c>
      <c r="S1500" s="203" t="s">
        <v>7460</v>
      </c>
      <c r="T1500" s="202"/>
      <c r="U1500" s="201" t="s">
        <v>908</v>
      </c>
      <c r="V1500" s="90" t="s">
        <v>356</v>
      </c>
      <c r="W1500" s="248" t="s">
        <v>434</v>
      </c>
      <c r="X1500" s="249"/>
      <c r="Y1500" s="248"/>
      <c r="Z1500" s="201" t="s">
        <v>339</v>
      </c>
      <c r="AA1500" s="90" t="s">
        <v>356</v>
      </c>
      <c r="AB1500" s="248" t="s">
        <v>439</v>
      </c>
      <c r="AC1500" s="249" t="s">
        <v>7410</v>
      </c>
      <c r="AD1500" s="248"/>
    </row>
    <row r="1501" spans="1:30" ht="97.5" customHeight="1">
      <c r="A1501" s="487"/>
      <c r="B1501" s="330" t="s">
        <v>7455</v>
      </c>
      <c r="C1501" s="329" t="s">
        <v>7461</v>
      </c>
      <c r="D1501" s="249" t="s">
        <v>7462</v>
      </c>
      <c r="E1501" s="203" t="s">
        <v>7162</v>
      </c>
      <c r="F1501" s="203" t="s">
        <v>7463</v>
      </c>
      <c r="G1501" s="259" t="s">
        <v>7459</v>
      </c>
      <c r="H1501" s="229" t="s">
        <v>235</v>
      </c>
      <c r="I1501" s="321"/>
      <c r="J1501" s="321"/>
      <c r="K1501" s="202"/>
      <c r="L1501" s="90"/>
      <c r="M1501" s="202"/>
      <c r="N1501" s="203"/>
      <c r="O1501" s="202"/>
      <c r="P1501" s="201" t="s">
        <v>907</v>
      </c>
      <c r="Q1501" s="90" t="s">
        <v>357</v>
      </c>
      <c r="R1501" s="202" t="s">
        <v>905</v>
      </c>
      <c r="S1501" s="203" t="s">
        <v>7460</v>
      </c>
      <c r="T1501" s="202"/>
      <c r="U1501" s="201" t="s">
        <v>908</v>
      </c>
      <c r="V1501" s="90" t="s">
        <v>357</v>
      </c>
      <c r="W1501" s="350" t="s">
        <v>434</v>
      </c>
      <c r="X1501" s="249" t="s">
        <v>618</v>
      </c>
      <c r="Y1501" s="248"/>
      <c r="Z1501" s="201" t="s">
        <v>339</v>
      </c>
      <c r="AA1501" s="90" t="s">
        <v>356</v>
      </c>
      <c r="AB1501" s="350" t="s">
        <v>439</v>
      </c>
      <c r="AC1501" s="249" t="s">
        <v>7410</v>
      </c>
      <c r="AD1501" s="248"/>
    </row>
    <row r="1502" spans="1:30" ht="97.5" customHeight="1">
      <c r="A1502" s="487"/>
      <c r="B1502" s="330" t="s">
        <v>7455</v>
      </c>
      <c r="C1502" s="329" t="s">
        <v>7464</v>
      </c>
      <c r="D1502" s="249" t="s">
        <v>7465</v>
      </c>
      <c r="E1502" s="203" t="s">
        <v>7162</v>
      </c>
      <c r="F1502" s="203" t="s">
        <v>7466</v>
      </c>
      <c r="G1502" s="259" t="s">
        <v>7459</v>
      </c>
      <c r="H1502" s="229" t="s">
        <v>1016</v>
      </c>
      <c r="I1502" s="321"/>
      <c r="J1502" s="321"/>
      <c r="K1502" s="202"/>
      <c r="L1502" s="90"/>
      <c r="M1502" s="202"/>
      <c r="N1502" s="203"/>
      <c r="O1502" s="202"/>
      <c r="P1502" s="201" t="s">
        <v>907</v>
      </c>
      <c r="Q1502" s="90" t="s">
        <v>357</v>
      </c>
      <c r="R1502" s="202" t="s">
        <v>905</v>
      </c>
      <c r="S1502" s="203" t="s">
        <v>7467</v>
      </c>
      <c r="T1502" s="202"/>
      <c r="U1502" s="201" t="s">
        <v>908</v>
      </c>
      <c r="V1502" s="90" t="s">
        <v>356</v>
      </c>
      <c r="W1502" s="248" t="s">
        <v>434</v>
      </c>
      <c r="X1502" s="249"/>
      <c r="Y1502" s="248"/>
      <c r="Z1502" s="201"/>
      <c r="AA1502" s="90"/>
      <c r="AB1502" s="248"/>
      <c r="AC1502" s="249"/>
      <c r="AD1502" s="248"/>
    </row>
    <row r="1503" spans="1:30" ht="97.5" customHeight="1">
      <c r="A1503" s="487"/>
      <c r="B1503" s="330" t="s">
        <v>7455</v>
      </c>
      <c r="C1503" s="329" t="s">
        <v>7468</v>
      </c>
      <c r="D1503" s="249" t="s">
        <v>7469</v>
      </c>
      <c r="E1503" s="203" t="s">
        <v>7162</v>
      </c>
      <c r="F1503" s="203" t="s">
        <v>7470</v>
      </c>
      <c r="G1503" s="259" t="s">
        <v>7459</v>
      </c>
      <c r="H1503" s="229" t="s">
        <v>1016</v>
      </c>
      <c r="I1503" s="321"/>
      <c r="J1503" s="321"/>
      <c r="K1503" s="202"/>
      <c r="L1503" s="90"/>
      <c r="M1503" s="202"/>
      <c r="N1503" s="203"/>
      <c r="O1503" s="202"/>
      <c r="P1503" s="201" t="s">
        <v>907</v>
      </c>
      <c r="Q1503" s="90" t="s">
        <v>357</v>
      </c>
      <c r="R1503" s="202" t="s">
        <v>905</v>
      </c>
      <c r="S1503" s="203" t="s">
        <v>7460</v>
      </c>
      <c r="T1503" s="202"/>
      <c r="U1503" s="201" t="s">
        <v>908</v>
      </c>
      <c r="V1503" s="90" t="s">
        <v>356</v>
      </c>
      <c r="W1503" s="248" t="s">
        <v>434</v>
      </c>
      <c r="X1503" s="249"/>
      <c r="Y1503" s="248"/>
      <c r="Z1503" s="201" t="s">
        <v>339</v>
      </c>
      <c r="AA1503" s="90" t="s">
        <v>356</v>
      </c>
      <c r="AB1503" s="248" t="s">
        <v>439</v>
      </c>
      <c r="AC1503" s="249"/>
      <c r="AD1503" s="248"/>
    </row>
    <row r="1504" spans="1:30" ht="97.5" customHeight="1">
      <c r="A1504" s="487"/>
      <c r="B1504" s="330" t="s">
        <v>7455</v>
      </c>
      <c r="C1504" s="329" t="s">
        <v>7471</v>
      </c>
      <c r="D1504" s="249" t="s">
        <v>7472</v>
      </c>
      <c r="E1504" s="203" t="s">
        <v>7162</v>
      </c>
      <c r="F1504" s="203" t="s">
        <v>7473</v>
      </c>
      <c r="G1504" s="259" t="s">
        <v>7459</v>
      </c>
      <c r="H1504" s="229" t="s">
        <v>1016</v>
      </c>
      <c r="I1504" s="321"/>
      <c r="J1504" s="321"/>
      <c r="K1504" s="202"/>
      <c r="L1504" s="90"/>
      <c r="M1504" s="202"/>
      <c r="N1504" s="203"/>
      <c r="O1504" s="202"/>
      <c r="P1504" s="201" t="s">
        <v>907</v>
      </c>
      <c r="Q1504" s="90" t="s">
        <v>357</v>
      </c>
      <c r="R1504" s="202" t="s">
        <v>905</v>
      </c>
      <c r="S1504" s="203" t="s">
        <v>7460</v>
      </c>
      <c r="T1504" s="202"/>
      <c r="U1504" s="201" t="s">
        <v>908</v>
      </c>
      <c r="V1504" s="90" t="s">
        <v>356</v>
      </c>
      <c r="W1504" s="248" t="s">
        <v>434</v>
      </c>
      <c r="X1504" s="249"/>
      <c r="Y1504" s="248"/>
      <c r="Z1504" s="201"/>
      <c r="AA1504" s="90"/>
      <c r="AB1504" s="248"/>
      <c r="AC1504" s="249"/>
      <c r="AD1504" s="248"/>
    </row>
    <row r="1505" spans="1:30" ht="97.5" customHeight="1">
      <c r="A1505" s="487"/>
      <c r="B1505" s="330" t="s">
        <v>7455</v>
      </c>
      <c r="C1505" s="329" t="s">
        <v>7474</v>
      </c>
      <c r="D1505" s="249" t="s">
        <v>7475</v>
      </c>
      <c r="E1505" s="203" t="s">
        <v>7162</v>
      </c>
      <c r="F1505" s="203" t="s">
        <v>7476</v>
      </c>
      <c r="G1505" s="259" t="s">
        <v>7459</v>
      </c>
      <c r="H1505" s="229" t="s">
        <v>1016</v>
      </c>
      <c r="I1505" s="321"/>
      <c r="J1505" s="321"/>
      <c r="K1505" s="202"/>
      <c r="L1505" s="90"/>
      <c r="M1505" s="202"/>
      <c r="N1505" s="203"/>
      <c r="O1505" s="202"/>
      <c r="P1505" s="201" t="s">
        <v>907</v>
      </c>
      <c r="Q1505" s="90" t="s">
        <v>357</v>
      </c>
      <c r="R1505" s="202" t="s">
        <v>905</v>
      </c>
      <c r="S1505" s="203" t="s">
        <v>7460</v>
      </c>
      <c r="T1505" s="202"/>
      <c r="U1505" s="201" t="s">
        <v>908</v>
      </c>
      <c r="V1505" s="90" t="s">
        <v>356</v>
      </c>
      <c r="W1505" s="248" t="s">
        <v>434</v>
      </c>
      <c r="X1505" s="249"/>
      <c r="Y1505" s="248"/>
      <c r="Z1505" s="201" t="s">
        <v>339</v>
      </c>
      <c r="AA1505" s="90" t="s">
        <v>356</v>
      </c>
      <c r="AB1505" s="248" t="s">
        <v>439</v>
      </c>
      <c r="AC1505" s="249"/>
      <c r="AD1505" s="248"/>
    </row>
    <row r="1506" spans="1:30" ht="97.5" customHeight="1">
      <c r="A1506" s="487"/>
      <c r="B1506" s="330" t="s">
        <v>7455</v>
      </c>
      <c r="C1506" s="329" t="s">
        <v>7477</v>
      </c>
      <c r="D1506" s="249" t="s">
        <v>7478</v>
      </c>
      <c r="E1506" s="203" t="s">
        <v>7162</v>
      </c>
      <c r="F1506" s="203" t="s">
        <v>7479</v>
      </c>
      <c r="G1506" s="259" t="s">
        <v>7459</v>
      </c>
      <c r="H1506" s="229" t="s">
        <v>1016</v>
      </c>
      <c r="I1506" s="321"/>
      <c r="J1506" s="321"/>
      <c r="K1506" s="202"/>
      <c r="L1506" s="90"/>
      <c r="M1506" s="202"/>
      <c r="N1506" s="203"/>
      <c r="O1506" s="202"/>
      <c r="P1506" s="201" t="s">
        <v>907</v>
      </c>
      <c r="Q1506" s="90" t="s">
        <v>357</v>
      </c>
      <c r="R1506" s="202" t="s">
        <v>905</v>
      </c>
      <c r="S1506" s="203" t="s">
        <v>7460</v>
      </c>
      <c r="T1506" s="202"/>
      <c r="U1506" s="201" t="s">
        <v>908</v>
      </c>
      <c r="V1506" s="90" t="s">
        <v>356</v>
      </c>
      <c r="W1506" s="248" t="s">
        <v>434</v>
      </c>
      <c r="X1506" s="249"/>
      <c r="Y1506" s="248"/>
      <c r="Z1506" s="201"/>
      <c r="AA1506" s="90"/>
      <c r="AB1506" s="248"/>
      <c r="AC1506" s="249"/>
      <c r="AD1506" s="248"/>
    </row>
    <row r="1507" spans="1:30" ht="97.5" customHeight="1">
      <c r="A1507" s="487"/>
      <c r="B1507" s="330" t="s">
        <v>7455</v>
      </c>
      <c r="C1507" s="329" t="s">
        <v>7480</v>
      </c>
      <c r="D1507" s="249" t="s">
        <v>7481</v>
      </c>
      <c r="E1507" s="203" t="s">
        <v>7162</v>
      </c>
      <c r="F1507" s="203" t="s">
        <v>7482</v>
      </c>
      <c r="G1507" s="259" t="s">
        <v>7483</v>
      </c>
      <c r="H1507" s="229" t="s">
        <v>1016</v>
      </c>
      <c r="I1507" s="321"/>
      <c r="J1507" s="321"/>
      <c r="K1507" s="202"/>
      <c r="L1507" s="90"/>
      <c r="M1507" s="202"/>
      <c r="N1507" s="203"/>
      <c r="O1507" s="202"/>
      <c r="P1507" s="201" t="s">
        <v>907</v>
      </c>
      <c r="Q1507" s="90" t="s">
        <v>356</v>
      </c>
      <c r="R1507" s="202" t="s">
        <v>905</v>
      </c>
      <c r="S1507" s="203"/>
      <c r="T1507" s="202"/>
      <c r="U1507" s="201" t="s">
        <v>908</v>
      </c>
      <c r="V1507" s="90" t="s">
        <v>356</v>
      </c>
      <c r="W1507" s="248" t="s">
        <v>434</v>
      </c>
      <c r="X1507" s="249"/>
      <c r="Y1507" s="248"/>
      <c r="Z1507" s="201" t="s">
        <v>339</v>
      </c>
      <c r="AA1507" s="90" t="s">
        <v>356</v>
      </c>
      <c r="AB1507" s="248" t="s">
        <v>439</v>
      </c>
      <c r="AC1507" s="249"/>
      <c r="AD1507" s="248"/>
    </row>
    <row r="1508" spans="1:30" ht="92.45">
      <c r="A1508" s="487"/>
      <c r="B1508" s="330" t="s">
        <v>7455</v>
      </c>
      <c r="C1508" s="329" t="s">
        <v>7484</v>
      </c>
      <c r="D1508" s="249" t="s">
        <v>7485</v>
      </c>
      <c r="E1508" s="203" t="s">
        <v>7162</v>
      </c>
      <c r="F1508" s="203" t="s">
        <v>7486</v>
      </c>
      <c r="G1508" s="259" t="s">
        <v>7459</v>
      </c>
      <c r="H1508" s="229" t="s">
        <v>1016</v>
      </c>
      <c r="I1508" s="321"/>
      <c r="J1508" s="321"/>
      <c r="K1508" s="202"/>
      <c r="L1508" s="90"/>
      <c r="M1508" s="202"/>
      <c r="N1508" s="203"/>
      <c r="O1508" s="202"/>
      <c r="P1508" s="201" t="s">
        <v>907</v>
      </c>
      <c r="Q1508" s="90" t="s">
        <v>357</v>
      </c>
      <c r="R1508" s="202" t="s">
        <v>905</v>
      </c>
      <c r="S1508" s="203" t="s">
        <v>7460</v>
      </c>
      <c r="T1508" s="202"/>
      <c r="U1508" s="201" t="s">
        <v>908</v>
      </c>
      <c r="V1508" s="90" t="s">
        <v>357</v>
      </c>
      <c r="W1508" s="248" t="s">
        <v>434</v>
      </c>
      <c r="X1508" s="249" t="s">
        <v>7487</v>
      </c>
      <c r="Y1508" s="248"/>
      <c r="Z1508" s="201" t="s">
        <v>339</v>
      </c>
      <c r="AA1508" s="90" t="s">
        <v>356</v>
      </c>
      <c r="AB1508" s="248" t="s">
        <v>439</v>
      </c>
      <c r="AC1508" s="249"/>
      <c r="AD1508" s="248"/>
    </row>
    <row r="1509" spans="1:30" ht="92.45">
      <c r="A1509" s="487"/>
      <c r="B1509" s="330" t="s">
        <v>7455</v>
      </c>
      <c r="C1509" s="329" t="s">
        <v>7488</v>
      </c>
      <c r="D1509" s="249" t="s">
        <v>7489</v>
      </c>
      <c r="E1509" s="203" t="s">
        <v>7162</v>
      </c>
      <c r="F1509" s="203" t="s">
        <v>7490</v>
      </c>
      <c r="G1509" s="259" t="s">
        <v>7459</v>
      </c>
      <c r="H1509" s="229" t="s">
        <v>1016</v>
      </c>
      <c r="I1509" s="321"/>
      <c r="J1509" s="321"/>
      <c r="K1509" s="202"/>
      <c r="L1509" s="90"/>
      <c r="M1509" s="202"/>
      <c r="N1509" s="203"/>
      <c r="O1509" s="202"/>
      <c r="P1509" s="201" t="s">
        <v>907</v>
      </c>
      <c r="Q1509" s="90" t="s">
        <v>357</v>
      </c>
      <c r="R1509" s="202" t="s">
        <v>905</v>
      </c>
      <c r="S1509" s="203" t="s">
        <v>7460</v>
      </c>
      <c r="T1509" s="202"/>
      <c r="U1509" s="201" t="s">
        <v>908</v>
      </c>
      <c r="V1509" s="90" t="s">
        <v>356</v>
      </c>
      <c r="W1509" s="248" t="s">
        <v>434</v>
      </c>
      <c r="X1509" s="249"/>
      <c r="Y1509" s="248"/>
      <c r="Z1509" s="201"/>
      <c r="AA1509" s="90"/>
      <c r="AB1509" s="248"/>
      <c r="AC1509" s="249"/>
      <c r="AD1509" s="248"/>
    </row>
    <row r="1510" spans="1:30" ht="92.45">
      <c r="A1510" s="487"/>
      <c r="B1510" s="330" t="s">
        <v>7455</v>
      </c>
      <c r="C1510" s="329" t="s">
        <v>7491</v>
      </c>
      <c r="D1510" s="249" t="s">
        <v>7492</v>
      </c>
      <c r="E1510" s="203" t="s">
        <v>7162</v>
      </c>
      <c r="F1510" s="203" t="s">
        <v>7493</v>
      </c>
      <c r="G1510" s="259" t="s">
        <v>7459</v>
      </c>
      <c r="H1510" s="229" t="s">
        <v>1016</v>
      </c>
      <c r="I1510" s="321"/>
      <c r="J1510" s="321"/>
      <c r="K1510" s="202"/>
      <c r="L1510" s="90"/>
      <c r="M1510" s="202"/>
      <c r="N1510" s="203"/>
      <c r="O1510" s="202"/>
      <c r="P1510" s="201" t="s">
        <v>907</v>
      </c>
      <c r="Q1510" s="90" t="s">
        <v>357</v>
      </c>
      <c r="R1510" s="202" t="s">
        <v>905</v>
      </c>
      <c r="S1510" s="203" t="s">
        <v>7460</v>
      </c>
      <c r="T1510" s="202"/>
      <c r="U1510" s="201" t="s">
        <v>908</v>
      </c>
      <c r="V1510" s="90" t="s">
        <v>356</v>
      </c>
      <c r="W1510" s="248" t="s">
        <v>434</v>
      </c>
      <c r="X1510" s="249"/>
      <c r="Y1510" s="248"/>
      <c r="Z1510" s="201" t="s">
        <v>339</v>
      </c>
      <c r="AA1510" s="90" t="s">
        <v>356</v>
      </c>
      <c r="AB1510" s="248" t="s">
        <v>439</v>
      </c>
      <c r="AC1510" s="249"/>
      <c r="AD1510" s="248"/>
    </row>
    <row r="1511" spans="1:30" ht="92.45">
      <c r="A1511" s="487"/>
      <c r="B1511" s="330" t="s">
        <v>7455</v>
      </c>
      <c r="C1511" s="329" t="s">
        <v>7494</v>
      </c>
      <c r="D1511" s="249" t="s">
        <v>7495</v>
      </c>
      <c r="E1511" s="203" t="s">
        <v>7162</v>
      </c>
      <c r="F1511" s="203" t="s">
        <v>7496</v>
      </c>
      <c r="G1511" s="259" t="s">
        <v>7459</v>
      </c>
      <c r="H1511" s="229" t="s">
        <v>1016</v>
      </c>
      <c r="I1511" s="321"/>
      <c r="J1511" s="321"/>
      <c r="K1511" s="202"/>
      <c r="L1511" s="90"/>
      <c r="M1511" s="202"/>
      <c r="N1511" s="203"/>
      <c r="O1511" s="202"/>
      <c r="P1511" s="201" t="s">
        <v>907</v>
      </c>
      <c r="Q1511" s="90" t="s">
        <v>357</v>
      </c>
      <c r="R1511" s="202" t="s">
        <v>905</v>
      </c>
      <c r="S1511" s="203" t="s">
        <v>7460</v>
      </c>
      <c r="T1511" s="202"/>
      <c r="U1511" s="201" t="s">
        <v>908</v>
      </c>
      <c r="V1511" s="90" t="s">
        <v>356</v>
      </c>
      <c r="W1511" s="248" t="s">
        <v>434</v>
      </c>
      <c r="X1511" s="249"/>
      <c r="Y1511" s="248"/>
      <c r="Z1511" s="201"/>
      <c r="AA1511" s="90"/>
      <c r="AB1511" s="248"/>
      <c r="AC1511" s="249"/>
      <c r="AD1511" s="248"/>
    </row>
    <row r="1512" spans="1:30" ht="92.45">
      <c r="A1512" s="487"/>
      <c r="B1512" s="330" t="s">
        <v>7455</v>
      </c>
      <c r="C1512" s="329" t="s">
        <v>7497</v>
      </c>
      <c r="D1512" s="25" t="s">
        <v>7498</v>
      </c>
      <c r="E1512" s="203" t="s">
        <v>7162</v>
      </c>
      <c r="F1512" s="203" t="s">
        <v>7499</v>
      </c>
      <c r="G1512" s="259" t="s">
        <v>7459</v>
      </c>
      <c r="H1512" s="229" t="s">
        <v>1016</v>
      </c>
      <c r="I1512" s="321"/>
      <c r="J1512" s="321"/>
      <c r="K1512" s="202"/>
      <c r="L1512" s="90"/>
      <c r="M1512" s="202"/>
      <c r="N1512" s="203"/>
      <c r="O1512" s="202"/>
      <c r="P1512" s="201" t="s">
        <v>907</v>
      </c>
      <c r="Q1512" s="90" t="s">
        <v>357</v>
      </c>
      <c r="R1512" s="202" t="s">
        <v>905</v>
      </c>
      <c r="S1512" s="203" t="s">
        <v>7460</v>
      </c>
      <c r="T1512" s="202"/>
      <c r="U1512" s="201" t="s">
        <v>908</v>
      </c>
      <c r="V1512" s="90" t="s">
        <v>356</v>
      </c>
      <c r="W1512" s="248" t="s">
        <v>434</v>
      </c>
      <c r="X1512" s="249"/>
      <c r="Y1512" s="248"/>
      <c r="Z1512" s="201" t="s">
        <v>339</v>
      </c>
      <c r="AA1512" s="90" t="s">
        <v>356</v>
      </c>
      <c r="AB1512" s="248" t="s">
        <v>439</v>
      </c>
      <c r="AC1512" s="249"/>
      <c r="AD1512" s="248"/>
    </row>
    <row r="1513" spans="1:30" ht="81" customHeight="1">
      <c r="A1513" s="487"/>
      <c r="B1513" s="328" t="s">
        <v>7500</v>
      </c>
      <c r="C1513" s="371" t="s">
        <v>7501</v>
      </c>
      <c r="D1513" s="373" t="s">
        <v>7502</v>
      </c>
      <c r="E1513" s="372" t="s">
        <v>7162</v>
      </c>
      <c r="F1513" s="203" t="s">
        <v>7503</v>
      </c>
      <c r="G1513" s="259" t="s">
        <v>7504</v>
      </c>
      <c r="H1513" s="229" t="s">
        <v>222</v>
      </c>
      <c r="I1513" s="321"/>
      <c r="J1513" s="321"/>
      <c r="K1513" s="202"/>
      <c r="L1513" s="90"/>
      <c r="M1513" s="202"/>
      <c r="N1513" s="203"/>
      <c r="O1513" s="202"/>
      <c r="P1513" s="201" t="s">
        <v>907</v>
      </c>
      <c r="Q1513" s="90" t="s">
        <v>357</v>
      </c>
      <c r="R1513" s="202" t="s">
        <v>905</v>
      </c>
      <c r="S1513" s="203" t="s">
        <v>7505</v>
      </c>
      <c r="T1513" s="202"/>
      <c r="U1513" s="201" t="s">
        <v>908</v>
      </c>
      <c r="V1513" s="90" t="s">
        <v>357</v>
      </c>
      <c r="W1513" s="248" t="s">
        <v>434</v>
      </c>
      <c r="X1513" s="249" t="s">
        <v>7506</v>
      </c>
      <c r="Y1513" s="248"/>
      <c r="Z1513" s="201" t="s">
        <v>339</v>
      </c>
      <c r="AA1513" s="90" t="s">
        <v>357</v>
      </c>
      <c r="AB1513" s="248" t="s">
        <v>439</v>
      </c>
      <c r="AC1513" s="249" t="s">
        <v>7507</v>
      </c>
      <c r="AD1513" s="248"/>
    </row>
    <row r="1514" spans="1:30" ht="81" customHeight="1">
      <c r="A1514" s="487"/>
      <c r="B1514" s="328" t="s">
        <v>7500</v>
      </c>
      <c r="C1514" s="329" t="s">
        <v>7508</v>
      </c>
      <c r="D1514" s="29" t="s">
        <v>7509</v>
      </c>
      <c r="E1514" s="203" t="s">
        <v>7162</v>
      </c>
      <c r="F1514" s="203" t="s">
        <v>7510</v>
      </c>
      <c r="G1514" s="259" t="s">
        <v>7511</v>
      </c>
      <c r="H1514" s="229" t="s">
        <v>222</v>
      </c>
      <c r="I1514" s="321"/>
      <c r="J1514" s="321"/>
      <c r="K1514" s="202"/>
      <c r="L1514" s="90"/>
      <c r="M1514" s="202"/>
      <c r="N1514" s="203"/>
      <c r="O1514" s="202"/>
      <c r="P1514" s="201" t="s">
        <v>907</v>
      </c>
      <c r="Q1514" s="90" t="s">
        <v>357</v>
      </c>
      <c r="R1514" s="202" t="s">
        <v>905</v>
      </c>
      <c r="S1514" s="203" t="s">
        <v>7512</v>
      </c>
      <c r="T1514" s="202"/>
      <c r="U1514" s="201" t="s">
        <v>908</v>
      </c>
      <c r="V1514" s="90" t="s">
        <v>1166</v>
      </c>
      <c r="W1514" s="248" t="s">
        <v>434</v>
      </c>
      <c r="X1514" s="249" t="s">
        <v>7513</v>
      </c>
      <c r="Y1514" s="248"/>
      <c r="Z1514" s="201" t="s">
        <v>339</v>
      </c>
      <c r="AA1514" s="90" t="s">
        <v>357</v>
      </c>
      <c r="AB1514" s="248" t="s">
        <v>439</v>
      </c>
      <c r="AC1514" s="249" t="s">
        <v>7507</v>
      </c>
      <c r="AD1514" s="248"/>
    </row>
    <row r="1515" spans="1:30" ht="81" customHeight="1">
      <c r="A1515" s="487"/>
      <c r="B1515" s="328" t="s">
        <v>7500</v>
      </c>
      <c r="C1515" s="329" t="s">
        <v>7514</v>
      </c>
      <c r="D1515" s="249" t="s">
        <v>7515</v>
      </c>
      <c r="E1515" s="203" t="s">
        <v>7162</v>
      </c>
      <c r="F1515" s="203" t="s">
        <v>7516</v>
      </c>
      <c r="G1515" s="259" t="s">
        <v>7517</v>
      </c>
      <c r="H1515" s="229" t="s">
        <v>235</v>
      </c>
      <c r="I1515" s="321"/>
      <c r="J1515" s="321"/>
      <c r="K1515" s="202"/>
      <c r="L1515" s="90"/>
      <c r="M1515" s="202"/>
      <c r="N1515" s="203"/>
      <c r="O1515" s="202"/>
      <c r="P1515" s="201" t="s">
        <v>907</v>
      </c>
      <c r="Q1515" s="90" t="s">
        <v>357</v>
      </c>
      <c r="R1515" s="202" t="s">
        <v>905</v>
      </c>
      <c r="S1515" s="203" t="s">
        <v>7512</v>
      </c>
      <c r="T1515" s="202"/>
      <c r="U1515" s="201" t="s">
        <v>908</v>
      </c>
      <c r="V1515" s="90" t="s">
        <v>1166</v>
      </c>
      <c r="W1515" s="248" t="s">
        <v>434</v>
      </c>
      <c r="X1515" s="249" t="s">
        <v>7513</v>
      </c>
      <c r="Y1515" s="248"/>
      <c r="Z1515" s="201" t="s">
        <v>339</v>
      </c>
      <c r="AA1515" s="90" t="s">
        <v>356</v>
      </c>
      <c r="AB1515" s="248" t="s">
        <v>439</v>
      </c>
      <c r="AC1515" s="249"/>
      <c r="AD1515" s="248"/>
    </row>
    <row r="1516" spans="1:30" ht="81" customHeight="1">
      <c r="A1516" s="487"/>
      <c r="B1516" s="328" t="s">
        <v>7500</v>
      </c>
      <c r="C1516" s="329" t="s">
        <v>7518</v>
      </c>
      <c r="D1516" s="249" t="s">
        <v>7519</v>
      </c>
      <c r="E1516" s="203" t="s">
        <v>7162</v>
      </c>
      <c r="F1516" s="203" t="s">
        <v>7520</v>
      </c>
      <c r="G1516" s="259" t="s">
        <v>7511</v>
      </c>
      <c r="H1516" s="229" t="s">
        <v>235</v>
      </c>
      <c r="I1516" s="321"/>
      <c r="J1516" s="321"/>
      <c r="K1516" s="202"/>
      <c r="L1516" s="90"/>
      <c r="M1516" s="202"/>
      <c r="N1516" s="203"/>
      <c r="O1516" s="202"/>
      <c r="P1516" s="201" t="s">
        <v>907</v>
      </c>
      <c r="Q1516" s="90" t="s">
        <v>357</v>
      </c>
      <c r="R1516" s="202" t="s">
        <v>905</v>
      </c>
      <c r="S1516" s="203" t="s">
        <v>7505</v>
      </c>
      <c r="T1516" s="202"/>
      <c r="U1516" s="201" t="s">
        <v>908</v>
      </c>
      <c r="V1516" s="90" t="s">
        <v>1166</v>
      </c>
      <c r="W1516" s="248" t="s">
        <v>434</v>
      </c>
      <c r="X1516" s="249" t="s">
        <v>7513</v>
      </c>
      <c r="Y1516" s="248"/>
      <c r="Z1516" s="201" t="s">
        <v>339</v>
      </c>
      <c r="AA1516" s="90" t="s">
        <v>357</v>
      </c>
      <c r="AB1516" s="248" t="s">
        <v>439</v>
      </c>
      <c r="AC1516" s="249" t="s">
        <v>7521</v>
      </c>
      <c r="AD1516" s="248"/>
    </row>
    <row r="1517" spans="1:30" ht="81" customHeight="1">
      <c r="A1517" s="487"/>
      <c r="B1517" s="328" t="s">
        <v>7500</v>
      </c>
      <c r="C1517" s="329" t="s">
        <v>7522</v>
      </c>
      <c r="D1517" s="249" t="s">
        <v>7523</v>
      </c>
      <c r="E1517" s="203" t="s">
        <v>7162</v>
      </c>
      <c r="F1517" s="203" t="s">
        <v>7524</v>
      </c>
      <c r="G1517" s="259" t="s">
        <v>7517</v>
      </c>
      <c r="H1517" s="229" t="s">
        <v>1016</v>
      </c>
      <c r="I1517" s="321"/>
      <c r="J1517" s="321"/>
      <c r="K1517" s="202"/>
      <c r="L1517" s="90"/>
      <c r="M1517" s="202"/>
      <c r="N1517" s="203"/>
      <c r="O1517" s="202"/>
      <c r="P1517" s="201" t="s">
        <v>907</v>
      </c>
      <c r="Q1517" s="90" t="s">
        <v>357</v>
      </c>
      <c r="R1517" s="202" t="s">
        <v>905</v>
      </c>
      <c r="S1517" s="203" t="s">
        <v>7512</v>
      </c>
      <c r="T1517" s="202"/>
      <c r="U1517" s="201" t="s">
        <v>908</v>
      </c>
      <c r="V1517" s="90" t="s">
        <v>1166</v>
      </c>
      <c r="W1517" s="248" t="s">
        <v>434</v>
      </c>
      <c r="X1517" s="249" t="s">
        <v>7513</v>
      </c>
      <c r="Y1517" s="248"/>
      <c r="Z1517" s="201" t="s">
        <v>339</v>
      </c>
      <c r="AA1517" s="90" t="s">
        <v>356</v>
      </c>
      <c r="AB1517" s="248" t="s">
        <v>439</v>
      </c>
      <c r="AC1517" s="249"/>
      <c r="AD1517" s="248"/>
    </row>
    <row r="1518" spans="1:30" ht="81" customHeight="1">
      <c r="A1518" s="487"/>
      <c r="B1518" s="328" t="s">
        <v>7500</v>
      </c>
      <c r="C1518" s="329" t="s">
        <v>7525</v>
      </c>
      <c r="D1518" s="249" t="s">
        <v>7526</v>
      </c>
      <c r="E1518" s="203" t="s">
        <v>7162</v>
      </c>
      <c r="F1518" s="203" t="s">
        <v>7527</v>
      </c>
      <c r="G1518" s="259" t="s">
        <v>7511</v>
      </c>
      <c r="H1518" s="229" t="s">
        <v>1016</v>
      </c>
      <c r="I1518" s="321"/>
      <c r="J1518" s="321"/>
      <c r="K1518" s="202"/>
      <c r="L1518" s="90"/>
      <c r="M1518" s="202"/>
      <c r="N1518" s="203"/>
      <c r="O1518" s="202"/>
      <c r="P1518" s="201" t="s">
        <v>907</v>
      </c>
      <c r="Q1518" s="90" t="s">
        <v>357</v>
      </c>
      <c r="R1518" s="202" t="s">
        <v>905</v>
      </c>
      <c r="S1518" s="203" t="s">
        <v>7512</v>
      </c>
      <c r="T1518" s="202"/>
      <c r="U1518" s="201" t="s">
        <v>908</v>
      </c>
      <c r="V1518" s="90" t="s">
        <v>1166</v>
      </c>
      <c r="W1518" s="248" t="s">
        <v>434</v>
      </c>
      <c r="X1518" s="249" t="s">
        <v>7513</v>
      </c>
      <c r="Y1518" s="248"/>
      <c r="Z1518" s="201" t="s">
        <v>339</v>
      </c>
      <c r="AA1518" s="90" t="s">
        <v>357</v>
      </c>
      <c r="AB1518" s="248" t="s">
        <v>439</v>
      </c>
      <c r="AC1518" s="249" t="s">
        <v>7521</v>
      </c>
      <c r="AD1518" s="248"/>
    </row>
    <row r="1519" spans="1:30" ht="81" customHeight="1">
      <c r="A1519" s="487"/>
      <c r="B1519" s="328" t="s">
        <v>7500</v>
      </c>
      <c r="C1519" s="329" t="s">
        <v>7528</v>
      </c>
      <c r="D1519" s="249" t="s">
        <v>7529</v>
      </c>
      <c r="E1519" s="203" t="s">
        <v>7162</v>
      </c>
      <c r="F1519" s="203" t="s">
        <v>7530</v>
      </c>
      <c r="G1519" s="259" t="s">
        <v>7517</v>
      </c>
      <c r="H1519" s="229" t="s">
        <v>1016</v>
      </c>
      <c r="I1519" s="321"/>
      <c r="J1519" s="321"/>
      <c r="K1519" s="202"/>
      <c r="L1519" s="90"/>
      <c r="M1519" s="202"/>
      <c r="N1519" s="203"/>
      <c r="O1519" s="202"/>
      <c r="P1519" s="201" t="s">
        <v>907</v>
      </c>
      <c r="Q1519" s="90" t="s">
        <v>357</v>
      </c>
      <c r="R1519" s="202" t="s">
        <v>905</v>
      </c>
      <c r="S1519" s="203" t="s">
        <v>7512</v>
      </c>
      <c r="T1519" s="202"/>
      <c r="U1519" s="201" t="s">
        <v>908</v>
      </c>
      <c r="V1519" s="90" t="s">
        <v>1166</v>
      </c>
      <c r="W1519" s="248" t="s">
        <v>434</v>
      </c>
      <c r="X1519" s="249" t="s">
        <v>7513</v>
      </c>
      <c r="Y1519" s="248"/>
      <c r="Z1519" s="201" t="s">
        <v>339</v>
      </c>
      <c r="AA1519" s="90" t="s">
        <v>356</v>
      </c>
      <c r="AB1519" s="248" t="s">
        <v>439</v>
      </c>
      <c r="AC1519" s="249"/>
      <c r="AD1519" s="248"/>
    </row>
    <row r="1520" spans="1:30" ht="81" customHeight="1">
      <c r="A1520" s="487"/>
      <c r="B1520" s="328" t="s">
        <v>7500</v>
      </c>
      <c r="C1520" s="329" t="s">
        <v>7531</v>
      </c>
      <c r="D1520" s="249" t="s">
        <v>7532</v>
      </c>
      <c r="E1520" s="203" t="s">
        <v>7162</v>
      </c>
      <c r="F1520" s="203" t="s">
        <v>7533</v>
      </c>
      <c r="G1520" s="259" t="s">
        <v>7511</v>
      </c>
      <c r="H1520" s="229" t="s">
        <v>1016</v>
      </c>
      <c r="I1520" s="321"/>
      <c r="J1520" s="321"/>
      <c r="K1520" s="202"/>
      <c r="L1520" s="90"/>
      <c r="M1520" s="202"/>
      <c r="N1520" s="203"/>
      <c r="O1520" s="202"/>
      <c r="P1520" s="201" t="s">
        <v>907</v>
      </c>
      <c r="Q1520" s="90" t="s">
        <v>357</v>
      </c>
      <c r="R1520" s="202" t="s">
        <v>905</v>
      </c>
      <c r="S1520" s="203" t="s">
        <v>7512</v>
      </c>
      <c r="T1520" s="202"/>
      <c r="U1520" s="201" t="s">
        <v>908</v>
      </c>
      <c r="V1520" s="90" t="s">
        <v>1166</v>
      </c>
      <c r="W1520" s="248" t="s">
        <v>434</v>
      </c>
      <c r="X1520" s="249" t="s">
        <v>7513</v>
      </c>
      <c r="Y1520" s="248"/>
      <c r="Z1520" s="201" t="s">
        <v>339</v>
      </c>
      <c r="AA1520" s="90" t="s">
        <v>357</v>
      </c>
      <c r="AB1520" s="248" t="s">
        <v>439</v>
      </c>
      <c r="AC1520" s="329" t="s">
        <v>7521</v>
      </c>
      <c r="AD1520" s="350"/>
    </row>
    <row r="1521" spans="1:30" ht="81" customHeight="1">
      <c r="A1521" s="487"/>
      <c r="B1521" s="328" t="s">
        <v>7500</v>
      </c>
      <c r="C1521" s="329" t="s">
        <v>7534</v>
      </c>
      <c r="D1521" s="249" t="s">
        <v>7535</v>
      </c>
      <c r="E1521" s="203" t="s">
        <v>7162</v>
      </c>
      <c r="F1521" s="203" t="s">
        <v>7536</v>
      </c>
      <c r="G1521" s="259" t="s">
        <v>7517</v>
      </c>
      <c r="H1521" s="229" t="s">
        <v>1016</v>
      </c>
      <c r="I1521" s="321"/>
      <c r="J1521" s="321"/>
      <c r="K1521" s="202"/>
      <c r="L1521" s="90"/>
      <c r="M1521" s="202"/>
      <c r="N1521" s="203"/>
      <c r="O1521" s="202"/>
      <c r="P1521" s="201" t="s">
        <v>907</v>
      </c>
      <c r="Q1521" s="90" t="s">
        <v>357</v>
      </c>
      <c r="R1521" s="202" t="s">
        <v>905</v>
      </c>
      <c r="S1521" s="203" t="s">
        <v>7512</v>
      </c>
      <c r="T1521" s="202"/>
      <c r="U1521" s="201" t="s">
        <v>908</v>
      </c>
      <c r="V1521" s="90" t="s">
        <v>1166</v>
      </c>
      <c r="W1521" s="248" t="s">
        <v>434</v>
      </c>
      <c r="X1521" s="249" t="s">
        <v>7513</v>
      </c>
      <c r="Y1521" s="248"/>
      <c r="Z1521" s="201" t="s">
        <v>339</v>
      </c>
      <c r="AA1521" s="90" t="s">
        <v>357</v>
      </c>
      <c r="AB1521" s="248" t="s">
        <v>439</v>
      </c>
      <c r="AC1521" s="249" t="s">
        <v>7537</v>
      </c>
      <c r="AD1521" s="248"/>
    </row>
    <row r="1522" spans="1:30" ht="81" customHeight="1">
      <c r="A1522" s="487"/>
      <c r="B1522" s="328" t="s">
        <v>7500</v>
      </c>
      <c r="C1522" s="329" t="s">
        <v>7538</v>
      </c>
      <c r="D1522" s="249" t="s">
        <v>7539</v>
      </c>
      <c r="E1522" s="203" t="s">
        <v>7162</v>
      </c>
      <c r="F1522" s="203" t="s">
        <v>7540</v>
      </c>
      <c r="G1522" s="259" t="s">
        <v>7511</v>
      </c>
      <c r="H1522" s="229" t="s">
        <v>1016</v>
      </c>
      <c r="I1522" s="321"/>
      <c r="J1522" s="321"/>
      <c r="K1522" s="202"/>
      <c r="L1522" s="90"/>
      <c r="M1522" s="202"/>
      <c r="N1522" s="203"/>
      <c r="O1522" s="202"/>
      <c r="P1522" s="201" t="s">
        <v>907</v>
      </c>
      <c r="Q1522" s="90" t="s">
        <v>357</v>
      </c>
      <c r="R1522" s="202" t="s">
        <v>905</v>
      </c>
      <c r="S1522" s="203" t="s">
        <v>7512</v>
      </c>
      <c r="T1522" s="202"/>
      <c r="U1522" s="201" t="s">
        <v>908</v>
      </c>
      <c r="V1522" s="90" t="s">
        <v>1166</v>
      </c>
      <c r="W1522" s="248" t="s">
        <v>434</v>
      </c>
      <c r="X1522" s="249" t="s">
        <v>7513</v>
      </c>
      <c r="Y1522" s="248"/>
      <c r="Z1522" s="201" t="s">
        <v>339</v>
      </c>
      <c r="AA1522" s="90" t="s">
        <v>357</v>
      </c>
      <c r="AB1522" s="248" t="s">
        <v>439</v>
      </c>
      <c r="AC1522" s="249" t="s">
        <v>7521</v>
      </c>
      <c r="AD1522" s="248"/>
    </row>
    <row r="1523" spans="1:30" ht="81" customHeight="1">
      <c r="A1523" s="487"/>
      <c r="B1523" s="328" t="s">
        <v>7500</v>
      </c>
      <c r="C1523" s="329" t="s">
        <v>7541</v>
      </c>
      <c r="D1523" s="249" t="s">
        <v>7542</v>
      </c>
      <c r="E1523" s="203" t="s">
        <v>7162</v>
      </c>
      <c r="F1523" s="203" t="s">
        <v>7543</v>
      </c>
      <c r="G1523" s="259" t="s">
        <v>7517</v>
      </c>
      <c r="H1523" s="229" t="s">
        <v>1016</v>
      </c>
      <c r="I1523" s="321"/>
      <c r="J1523" s="321"/>
      <c r="K1523" s="202"/>
      <c r="L1523" s="90"/>
      <c r="M1523" s="202"/>
      <c r="N1523" s="203"/>
      <c r="O1523" s="202"/>
      <c r="P1523" s="201" t="s">
        <v>907</v>
      </c>
      <c r="Q1523" s="90" t="s">
        <v>357</v>
      </c>
      <c r="R1523" s="202" t="s">
        <v>905</v>
      </c>
      <c r="S1523" s="203" t="s">
        <v>7512</v>
      </c>
      <c r="T1523" s="202"/>
      <c r="U1523" s="201" t="s">
        <v>908</v>
      </c>
      <c r="V1523" s="90" t="s">
        <v>1166</v>
      </c>
      <c r="W1523" s="248" t="s">
        <v>434</v>
      </c>
      <c r="X1523" s="249" t="s">
        <v>7513</v>
      </c>
      <c r="Y1523" s="248"/>
      <c r="Z1523" s="201" t="s">
        <v>339</v>
      </c>
      <c r="AA1523" s="90" t="s">
        <v>357</v>
      </c>
      <c r="AB1523" s="248" t="s">
        <v>439</v>
      </c>
      <c r="AC1523" s="329" t="s">
        <v>7537</v>
      </c>
      <c r="AD1523" s="248"/>
    </row>
    <row r="1524" spans="1:30" ht="81" customHeight="1">
      <c r="A1524" s="487"/>
      <c r="B1524" s="328" t="s">
        <v>7500</v>
      </c>
      <c r="C1524" s="329" t="s">
        <v>7544</v>
      </c>
      <c r="D1524" s="249" t="s">
        <v>7545</v>
      </c>
      <c r="E1524" s="203" t="s">
        <v>7162</v>
      </c>
      <c r="F1524" s="203" t="s">
        <v>7546</v>
      </c>
      <c r="G1524" s="259" t="s">
        <v>7511</v>
      </c>
      <c r="H1524" s="229" t="s">
        <v>1016</v>
      </c>
      <c r="I1524" s="321"/>
      <c r="J1524" s="321"/>
      <c r="K1524" s="202"/>
      <c r="L1524" s="90"/>
      <c r="M1524" s="202"/>
      <c r="N1524" s="203"/>
      <c r="O1524" s="202"/>
      <c r="P1524" s="201" t="s">
        <v>907</v>
      </c>
      <c r="Q1524" s="90" t="s">
        <v>357</v>
      </c>
      <c r="R1524" s="202" t="s">
        <v>905</v>
      </c>
      <c r="S1524" s="203" t="s">
        <v>7512</v>
      </c>
      <c r="T1524" s="202"/>
      <c r="U1524" s="201" t="s">
        <v>908</v>
      </c>
      <c r="V1524" s="90" t="s">
        <v>1166</v>
      </c>
      <c r="W1524" s="248" t="s">
        <v>434</v>
      </c>
      <c r="X1524" s="249" t="s">
        <v>7513</v>
      </c>
      <c r="Y1524" s="248"/>
      <c r="Z1524" s="201" t="s">
        <v>339</v>
      </c>
      <c r="AA1524" s="90" t="s">
        <v>357</v>
      </c>
      <c r="AB1524" s="248" t="s">
        <v>439</v>
      </c>
      <c r="AC1524" s="249" t="s">
        <v>7547</v>
      </c>
      <c r="AD1524" s="248"/>
    </row>
    <row r="1525" spans="1:30" ht="81" customHeight="1">
      <c r="A1525" s="487"/>
      <c r="B1525" s="328" t="s">
        <v>7500</v>
      </c>
      <c r="C1525" s="329" t="s">
        <v>7548</v>
      </c>
      <c r="D1525" s="249" t="s">
        <v>7549</v>
      </c>
      <c r="E1525" s="203" t="s">
        <v>7162</v>
      </c>
      <c r="F1525" s="249" t="s">
        <v>7550</v>
      </c>
      <c r="G1525" s="331" t="s">
        <v>7517</v>
      </c>
      <c r="H1525" s="229" t="s">
        <v>1016</v>
      </c>
      <c r="I1525" s="321"/>
      <c r="J1525" s="321"/>
      <c r="K1525" s="202"/>
      <c r="L1525" s="90"/>
      <c r="M1525" s="202"/>
      <c r="N1525" s="203"/>
      <c r="O1525" s="202"/>
      <c r="P1525" s="201" t="s">
        <v>907</v>
      </c>
      <c r="Q1525" s="90" t="s">
        <v>357</v>
      </c>
      <c r="R1525" s="202" t="s">
        <v>905</v>
      </c>
      <c r="S1525" s="203" t="s">
        <v>7512</v>
      </c>
      <c r="T1525" s="202"/>
      <c r="U1525" s="201" t="s">
        <v>908</v>
      </c>
      <c r="V1525" s="90" t="s">
        <v>1166</v>
      </c>
      <c r="W1525" s="248" t="s">
        <v>434</v>
      </c>
      <c r="X1525" s="249" t="s">
        <v>7513</v>
      </c>
      <c r="Y1525" s="248"/>
      <c r="Z1525" s="201" t="s">
        <v>339</v>
      </c>
      <c r="AA1525" s="90" t="s">
        <v>357</v>
      </c>
      <c r="AB1525" s="248" t="s">
        <v>439</v>
      </c>
      <c r="AC1525" s="249" t="s">
        <v>7537</v>
      </c>
      <c r="AD1525" s="248"/>
    </row>
    <row r="1526" spans="1:30" ht="81" customHeight="1">
      <c r="A1526" s="487"/>
      <c r="B1526" s="328" t="s">
        <v>7500</v>
      </c>
      <c r="C1526" s="329" t="s">
        <v>7551</v>
      </c>
      <c r="D1526" s="249" t="s">
        <v>7552</v>
      </c>
      <c r="E1526" s="203" t="s">
        <v>7162</v>
      </c>
      <c r="F1526" s="203" t="s">
        <v>7553</v>
      </c>
      <c r="G1526" s="259" t="s">
        <v>7511</v>
      </c>
      <c r="H1526" s="229" t="s">
        <v>1016</v>
      </c>
      <c r="I1526" s="321"/>
      <c r="J1526" s="321"/>
      <c r="K1526" s="202"/>
      <c r="L1526" s="90"/>
      <c r="M1526" s="202"/>
      <c r="N1526" s="203"/>
      <c r="O1526" s="202"/>
      <c r="P1526" s="201" t="s">
        <v>907</v>
      </c>
      <c r="Q1526" s="90" t="s">
        <v>357</v>
      </c>
      <c r="R1526" s="202" t="s">
        <v>905</v>
      </c>
      <c r="S1526" s="203" t="s">
        <v>7512</v>
      </c>
      <c r="T1526" s="202"/>
      <c r="U1526" s="201" t="s">
        <v>908</v>
      </c>
      <c r="V1526" s="90" t="s">
        <v>1166</v>
      </c>
      <c r="W1526" s="248" t="s">
        <v>434</v>
      </c>
      <c r="X1526" s="249" t="s">
        <v>7513</v>
      </c>
      <c r="Y1526" s="248"/>
      <c r="Z1526" s="201" t="s">
        <v>339</v>
      </c>
      <c r="AA1526" s="90" t="s">
        <v>357</v>
      </c>
      <c r="AB1526" s="248" t="s">
        <v>439</v>
      </c>
      <c r="AC1526" s="249" t="s">
        <v>7521</v>
      </c>
      <c r="AD1526" s="248"/>
    </row>
    <row r="1527" spans="1:30" ht="81" customHeight="1">
      <c r="A1527" s="487"/>
      <c r="B1527" s="328" t="s">
        <v>7500</v>
      </c>
      <c r="C1527" s="329" t="s">
        <v>7554</v>
      </c>
      <c r="D1527" s="249" t="s">
        <v>7555</v>
      </c>
      <c r="E1527" s="203" t="s">
        <v>7162</v>
      </c>
      <c r="F1527" s="203" t="s">
        <v>7556</v>
      </c>
      <c r="G1527" s="259" t="s">
        <v>7517</v>
      </c>
      <c r="H1527" s="229" t="s">
        <v>1016</v>
      </c>
      <c r="I1527" s="321"/>
      <c r="J1527" s="321"/>
      <c r="K1527" s="202"/>
      <c r="L1527" s="90"/>
      <c r="M1527" s="202"/>
      <c r="N1527" s="203"/>
      <c r="O1527" s="202"/>
      <c r="P1527" s="201" t="s">
        <v>907</v>
      </c>
      <c r="Q1527" s="90" t="s">
        <v>357</v>
      </c>
      <c r="R1527" s="202" t="s">
        <v>905</v>
      </c>
      <c r="S1527" s="203" t="s">
        <v>7512</v>
      </c>
      <c r="T1527" s="202"/>
      <c r="U1527" s="201" t="s">
        <v>908</v>
      </c>
      <c r="V1527" s="90" t="s">
        <v>1166</v>
      </c>
      <c r="W1527" s="248" t="s">
        <v>434</v>
      </c>
      <c r="X1527" s="249" t="s">
        <v>7513</v>
      </c>
      <c r="Y1527" s="248"/>
      <c r="Z1527" s="201" t="s">
        <v>339</v>
      </c>
      <c r="AA1527" s="90" t="s">
        <v>357</v>
      </c>
      <c r="AB1527" s="248" t="s">
        <v>439</v>
      </c>
      <c r="AC1527" s="249" t="s">
        <v>7537</v>
      </c>
      <c r="AD1527" s="248"/>
    </row>
    <row r="1528" spans="1:30" ht="81" customHeight="1">
      <c r="A1528" s="487"/>
      <c r="B1528" s="328" t="s">
        <v>7500</v>
      </c>
      <c r="C1528" s="329" t="s">
        <v>7557</v>
      </c>
      <c r="D1528" s="249" t="s">
        <v>7558</v>
      </c>
      <c r="E1528" s="203" t="s">
        <v>7162</v>
      </c>
      <c r="F1528" s="203" t="s">
        <v>7559</v>
      </c>
      <c r="G1528" s="259" t="s">
        <v>7511</v>
      </c>
      <c r="H1528" s="229" t="s">
        <v>1016</v>
      </c>
      <c r="I1528" s="321"/>
      <c r="J1528" s="321"/>
      <c r="K1528" s="202"/>
      <c r="L1528" s="90"/>
      <c r="M1528" s="202"/>
      <c r="N1528" s="203"/>
      <c r="O1528" s="202"/>
      <c r="P1528" s="201" t="s">
        <v>907</v>
      </c>
      <c r="Q1528" s="90" t="s">
        <v>357</v>
      </c>
      <c r="R1528" s="202" t="s">
        <v>905</v>
      </c>
      <c r="S1528" s="203" t="s">
        <v>7512</v>
      </c>
      <c r="T1528" s="202"/>
      <c r="U1528" s="201" t="s">
        <v>908</v>
      </c>
      <c r="V1528" s="90" t="s">
        <v>1166</v>
      </c>
      <c r="W1528" s="248" t="s">
        <v>434</v>
      </c>
      <c r="X1528" s="249" t="s">
        <v>7513</v>
      </c>
      <c r="Y1528" s="248"/>
      <c r="Z1528" s="201" t="s">
        <v>339</v>
      </c>
      <c r="AA1528" s="90" t="s">
        <v>357</v>
      </c>
      <c r="AB1528" s="248" t="s">
        <v>439</v>
      </c>
      <c r="AC1528" s="249" t="s">
        <v>7547</v>
      </c>
      <c r="AD1528" s="248"/>
    </row>
    <row r="1529" spans="1:30" ht="81.75" customHeight="1">
      <c r="A1529" s="487"/>
      <c r="B1529" s="330" t="s">
        <v>7560</v>
      </c>
      <c r="C1529" s="329" t="s">
        <v>7561</v>
      </c>
      <c r="D1529" s="249" t="s">
        <v>7562</v>
      </c>
      <c r="E1529" s="203" t="s">
        <v>7162</v>
      </c>
      <c r="F1529" s="203" t="s">
        <v>7563</v>
      </c>
      <c r="G1529" s="259" t="s">
        <v>7564</v>
      </c>
      <c r="H1529" s="229" t="s">
        <v>222</v>
      </c>
      <c r="I1529" s="321"/>
      <c r="J1529" s="321"/>
      <c r="K1529" s="202"/>
      <c r="L1529" s="90"/>
      <c r="M1529" s="202"/>
      <c r="N1529" s="203"/>
      <c r="O1529" s="202"/>
      <c r="P1529" s="201" t="s">
        <v>907</v>
      </c>
      <c r="Q1529" s="90" t="s">
        <v>357</v>
      </c>
      <c r="R1529" s="202" t="s">
        <v>905</v>
      </c>
      <c r="S1529" s="203" t="s">
        <v>7565</v>
      </c>
      <c r="T1529" s="202"/>
      <c r="U1529" s="201" t="s">
        <v>908</v>
      </c>
      <c r="V1529" s="90" t="s">
        <v>1166</v>
      </c>
      <c r="W1529" s="248" t="s">
        <v>434</v>
      </c>
      <c r="X1529" s="249" t="s">
        <v>7513</v>
      </c>
      <c r="Y1529" s="248"/>
      <c r="Z1529" s="201" t="s">
        <v>339</v>
      </c>
      <c r="AA1529" s="90" t="s">
        <v>356</v>
      </c>
      <c r="AB1529" s="248" t="s">
        <v>439</v>
      </c>
      <c r="AC1529" s="249"/>
      <c r="AD1529" s="248"/>
    </row>
    <row r="1530" spans="1:30" ht="81.75" customHeight="1">
      <c r="A1530" s="487"/>
      <c r="B1530" s="330" t="s">
        <v>7560</v>
      </c>
      <c r="C1530" s="329" t="s">
        <v>7566</v>
      </c>
      <c r="D1530" s="249" t="s">
        <v>7567</v>
      </c>
      <c r="E1530" s="203" t="s">
        <v>7162</v>
      </c>
      <c r="F1530" s="203" t="s">
        <v>7568</v>
      </c>
      <c r="G1530" s="259" t="s">
        <v>7569</v>
      </c>
      <c r="H1530" s="229" t="s">
        <v>235</v>
      </c>
      <c r="I1530" s="321"/>
      <c r="J1530" s="321"/>
      <c r="K1530" s="202"/>
      <c r="L1530" s="90"/>
      <c r="M1530" s="202"/>
      <c r="N1530" s="203"/>
      <c r="O1530" s="202"/>
      <c r="P1530" s="201" t="s">
        <v>907</v>
      </c>
      <c r="Q1530" s="90" t="s">
        <v>357</v>
      </c>
      <c r="R1530" s="202" t="s">
        <v>905</v>
      </c>
      <c r="S1530" s="203" t="s">
        <v>7570</v>
      </c>
      <c r="T1530" s="202"/>
      <c r="U1530" s="201" t="s">
        <v>908</v>
      </c>
      <c r="V1530" s="90" t="s">
        <v>1166</v>
      </c>
      <c r="W1530" s="248" t="s">
        <v>434</v>
      </c>
      <c r="X1530" s="249" t="s">
        <v>7513</v>
      </c>
      <c r="Y1530" s="248"/>
      <c r="Z1530" s="201" t="s">
        <v>339</v>
      </c>
      <c r="AA1530" s="90" t="s">
        <v>356</v>
      </c>
      <c r="AB1530" s="248" t="s">
        <v>439</v>
      </c>
      <c r="AC1530" s="249"/>
      <c r="AD1530" s="248"/>
    </row>
    <row r="1531" spans="1:30" ht="81.75" customHeight="1">
      <c r="A1531" s="487"/>
      <c r="B1531" s="330" t="s">
        <v>7560</v>
      </c>
      <c r="C1531" s="329" t="s">
        <v>7571</v>
      </c>
      <c r="D1531" s="249" t="s">
        <v>7572</v>
      </c>
      <c r="E1531" s="203" t="s">
        <v>7162</v>
      </c>
      <c r="F1531" s="203" t="s">
        <v>7573</v>
      </c>
      <c r="G1531" s="259" t="s">
        <v>7569</v>
      </c>
      <c r="H1531" s="229" t="s">
        <v>1016</v>
      </c>
      <c r="I1531" s="321"/>
      <c r="J1531" s="321"/>
      <c r="K1531" s="202"/>
      <c r="L1531" s="90"/>
      <c r="M1531" s="202"/>
      <c r="N1531" s="203"/>
      <c r="O1531" s="202"/>
      <c r="P1531" s="201" t="s">
        <v>907</v>
      </c>
      <c r="Q1531" s="90" t="s">
        <v>357</v>
      </c>
      <c r="R1531" s="202" t="s">
        <v>905</v>
      </c>
      <c r="S1531" s="203" t="s">
        <v>7574</v>
      </c>
      <c r="T1531" s="202"/>
      <c r="U1531" s="201" t="s">
        <v>908</v>
      </c>
      <c r="V1531" s="90" t="s">
        <v>1166</v>
      </c>
      <c r="W1531" s="248" t="s">
        <v>434</v>
      </c>
      <c r="X1531" s="249" t="s">
        <v>7513</v>
      </c>
      <c r="Y1531" s="248"/>
      <c r="Z1531" s="201" t="s">
        <v>339</v>
      </c>
      <c r="AA1531" s="90" t="s">
        <v>356</v>
      </c>
      <c r="AB1531" s="248" t="s">
        <v>439</v>
      </c>
      <c r="AC1531" s="249"/>
      <c r="AD1531" s="248"/>
    </row>
    <row r="1532" spans="1:30" ht="81.75" customHeight="1">
      <c r="A1532" s="487"/>
      <c r="B1532" s="330" t="s">
        <v>7560</v>
      </c>
      <c r="C1532" s="329" t="s">
        <v>7575</v>
      </c>
      <c r="D1532" s="249" t="s">
        <v>7576</v>
      </c>
      <c r="E1532" s="203" t="s">
        <v>7162</v>
      </c>
      <c r="F1532" s="203" t="s">
        <v>7577</v>
      </c>
      <c r="G1532" s="259" t="s">
        <v>7569</v>
      </c>
      <c r="H1532" s="229" t="s">
        <v>1016</v>
      </c>
      <c r="I1532" s="321"/>
      <c r="J1532" s="321"/>
      <c r="K1532" s="202"/>
      <c r="L1532" s="90"/>
      <c r="M1532" s="202"/>
      <c r="N1532" s="203"/>
      <c r="O1532" s="202"/>
      <c r="P1532" s="201" t="s">
        <v>907</v>
      </c>
      <c r="Q1532" s="90" t="s">
        <v>357</v>
      </c>
      <c r="R1532" s="202" t="s">
        <v>905</v>
      </c>
      <c r="S1532" s="203" t="s">
        <v>7578</v>
      </c>
      <c r="T1532" s="202"/>
      <c r="U1532" s="201" t="s">
        <v>908</v>
      </c>
      <c r="V1532" s="90" t="s">
        <v>1166</v>
      </c>
      <c r="W1532" s="248" t="s">
        <v>434</v>
      </c>
      <c r="X1532" s="249" t="s">
        <v>7513</v>
      </c>
      <c r="Y1532" s="248"/>
      <c r="Z1532" s="201" t="s">
        <v>339</v>
      </c>
      <c r="AA1532" s="90" t="s">
        <v>356</v>
      </c>
      <c r="AB1532" s="248" t="s">
        <v>439</v>
      </c>
      <c r="AC1532" s="249"/>
      <c r="AD1532" s="248"/>
    </row>
    <row r="1533" spans="1:30" ht="81.75" customHeight="1">
      <c r="A1533" s="487"/>
      <c r="B1533" s="330" t="s">
        <v>7560</v>
      </c>
      <c r="C1533" s="329" t="s">
        <v>7579</v>
      </c>
      <c r="D1533" s="249" t="s">
        <v>7580</v>
      </c>
      <c r="E1533" s="249" t="s">
        <v>7162</v>
      </c>
      <c r="F1533" s="203" t="s">
        <v>7581</v>
      </c>
      <c r="G1533" s="259" t="s">
        <v>7569</v>
      </c>
      <c r="H1533" s="229" t="s">
        <v>1016</v>
      </c>
      <c r="I1533" s="321"/>
      <c r="J1533" s="321"/>
      <c r="K1533" s="202"/>
      <c r="L1533" s="90"/>
      <c r="M1533" s="202"/>
      <c r="N1533" s="203"/>
      <c r="O1533" s="202"/>
      <c r="P1533" s="201" t="s">
        <v>907</v>
      </c>
      <c r="Q1533" s="90" t="s">
        <v>357</v>
      </c>
      <c r="R1533" s="202" t="s">
        <v>905</v>
      </c>
      <c r="S1533" s="203" t="s">
        <v>7565</v>
      </c>
      <c r="T1533" s="202"/>
      <c r="U1533" s="201" t="s">
        <v>908</v>
      </c>
      <c r="V1533" s="90" t="s">
        <v>1166</v>
      </c>
      <c r="W1533" s="248" t="s">
        <v>434</v>
      </c>
      <c r="X1533" s="249" t="s">
        <v>7513</v>
      </c>
      <c r="Y1533" s="248"/>
      <c r="Z1533" s="201" t="s">
        <v>339</v>
      </c>
      <c r="AA1533" s="90" t="s">
        <v>356</v>
      </c>
      <c r="AB1533" s="248" t="s">
        <v>439</v>
      </c>
      <c r="AC1533" s="249"/>
      <c r="AD1533" s="248"/>
    </row>
    <row r="1534" spans="1:30" ht="81.75" customHeight="1">
      <c r="A1534" s="487"/>
      <c r="B1534" s="330" t="s">
        <v>7560</v>
      </c>
      <c r="C1534" s="329" t="s">
        <v>7582</v>
      </c>
      <c r="D1534" s="249" t="s">
        <v>7583</v>
      </c>
      <c r="E1534" s="249" t="s">
        <v>7162</v>
      </c>
      <c r="F1534" s="203" t="s">
        <v>7584</v>
      </c>
      <c r="G1534" s="259" t="s">
        <v>7569</v>
      </c>
      <c r="H1534" s="229" t="s">
        <v>1016</v>
      </c>
      <c r="I1534" s="321"/>
      <c r="J1534" s="321"/>
      <c r="K1534" s="202"/>
      <c r="L1534" s="90"/>
      <c r="M1534" s="202"/>
      <c r="N1534" s="203"/>
      <c r="O1534" s="202"/>
      <c r="P1534" s="201" t="s">
        <v>907</v>
      </c>
      <c r="Q1534" s="90" t="s">
        <v>357</v>
      </c>
      <c r="R1534" s="202" t="s">
        <v>905</v>
      </c>
      <c r="S1534" s="203" t="s">
        <v>7585</v>
      </c>
      <c r="T1534" s="202"/>
      <c r="U1534" s="201" t="s">
        <v>908</v>
      </c>
      <c r="V1534" s="90" t="s">
        <v>1166</v>
      </c>
      <c r="W1534" s="248" t="s">
        <v>434</v>
      </c>
      <c r="X1534" s="249" t="s">
        <v>7513</v>
      </c>
      <c r="Y1534" s="248"/>
      <c r="Z1534" s="201" t="s">
        <v>339</v>
      </c>
      <c r="AA1534" s="90" t="s">
        <v>356</v>
      </c>
      <c r="AB1534" s="248" t="s">
        <v>439</v>
      </c>
      <c r="AC1534" s="249"/>
      <c r="AD1534" s="248"/>
    </row>
    <row r="1535" spans="1:30" ht="81.75" customHeight="1">
      <c r="A1535" s="487"/>
      <c r="B1535" s="330" t="s">
        <v>7560</v>
      </c>
      <c r="C1535" s="329" t="s">
        <v>7586</v>
      </c>
      <c r="D1535" s="249" t="s">
        <v>7587</v>
      </c>
      <c r="E1535" s="249" t="s">
        <v>7162</v>
      </c>
      <c r="F1535" s="203" t="s">
        <v>7588</v>
      </c>
      <c r="G1535" s="259" t="s">
        <v>7569</v>
      </c>
      <c r="H1535" s="229" t="s">
        <v>1016</v>
      </c>
      <c r="I1535" s="321"/>
      <c r="J1535" s="321"/>
      <c r="K1535" s="202"/>
      <c r="L1535" s="90"/>
      <c r="M1535" s="202"/>
      <c r="N1535" s="203"/>
      <c r="O1535" s="202"/>
      <c r="P1535" s="201" t="s">
        <v>907</v>
      </c>
      <c r="Q1535" s="90" t="s">
        <v>357</v>
      </c>
      <c r="R1535" s="202" t="s">
        <v>905</v>
      </c>
      <c r="S1535" s="203" t="s">
        <v>7585</v>
      </c>
      <c r="T1535" s="202"/>
      <c r="U1535" s="201" t="s">
        <v>908</v>
      </c>
      <c r="V1535" s="90" t="s">
        <v>1166</v>
      </c>
      <c r="W1535" s="248" t="s">
        <v>434</v>
      </c>
      <c r="X1535" s="249" t="s">
        <v>7513</v>
      </c>
      <c r="Y1535" s="248"/>
      <c r="Z1535" s="201" t="s">
        <v>339</v>
      </c>
      <c r="AA1535" s="90" t="s">
        <v>356</v>
      </c>
      <c r="AB1535" s="248" t="s">
        <v>439</v>
      </c>
      <c r="AC1535" s="249"/>
      <c r="AD1535" s="248"/>
    </row>
    <row r="1536" spans="1:30" ht="81.75" customHeight="1">
      <c r="A1536" s="487"/>
      <c r="B1536" s="330" t="s">
        <v>7560</v>
      </c>
      <c r="C1536" s="329" t="s">
        <v>7589</v>
      </c>
      <c r="D1536" s="249" t="s">
        <v>7590</v>
      </c>
      <c r="E1536" s="249" t="s">
        <v>7162</v>
      </c>
      <c r="F1536" s="203" t="s">
        <v>7591</v>
      </c>
      <c r="G1536" s="259" t="s">
        <v>7569</v>
      </c>
      <c r="H1536" s="229" t="s">
        <v>1016</v>
      </c>
      <c r="I1536" s="321"/>
      <c r="J1536" s="321"/>
      <c r="K1536" s="202"/>
      <c r="L1536" s="90"/>
      <c r="M1536" s="202"/>
      <c r="N1536" s="203"/>
      <c r="O1536" s="202"/>
      <c r="P1536" s="201" t="s">
        <v>907</v>
      </c>
      <c r="Q1536" s="90" t="s">
        <v>357</v>
      </c>
      <c r="R1536" s="202" t="s">
        <v>905</v>
      </c>
      <c r="S1536" s="203" t="s">
        <v>7585</v>
      </c>
      <c r="T1536" s="202"/>
      <c r="U1536" s="201" t="s">
        <v>908</v>
      </c>
      <c r="V1536" s="90" t="s">
        <v>1166</v>
      </c>
      <c r="W1536" s="248" t="s">
        <v>434</v>
      </c>
      <c r="X1536" s="249" t="s">
        <v>7513</v>
      </c>
      <c r="Y1536" s="248"/>
      <c r="Z1536" s="201" t="s">
        <v>339</v>
      </c>
      <c r="AA1536" s="90" t="s">
        <v>356</v>
      </c>
      <c r="AB1536" s="248" t="s">
        <v>439</v>
      </c>
      <c r="AC1536" s="249"/>
      <c r="AD1536" s="248"/>
    </row>
    <row r="1537" spans="1:30" ht="81.75" customHeight="1">
      <c r="A1537" s="487"/>
      <c r="B1537" s="330" t="s">
        <v>7560</v>
      </c>
      <c r="C1537" s="329" t="s">
        <v>7592</v>
      </c>
      <c r="D1537" s="249" t="s">
        <v>7593</v>
      </c>
      <c r="E1537" s="249" t="s">
        <v>7162</v>
      </c>
      <c r="F1537" s="203" t="s">
        <v>7594</v>
      </c>
      <c r="G1537" s="259" t="s">
        <v>7569</v>
      </c>
      <c r="H1537" s="229" t="s">
        <v>1016</v>
      </c>
      <c r="I1537" s="321"/>
      <c r="J1537" s="321"/>
      <c r="K1537" s="202"/>
      <c r="L1537" s="90"/>
      <c r="M1537" s="202"/>
      <c r="N1537" s="203"/>
      <c r="O1537" s="202"/>
      <c r="P1537" s="201" t="s">
        <v>907</v>
      </c>
      <c r="Q1537" s="90" t="s">
        <v>357</v>
      </c>
      <c r="R1537" s="202" t="s">
        <v>905</v>
      </c>
      <c r="S1537" s="203" t="s">
        <v>7585</v>
      </c>
      <c r="T1537" s="202"/>
      <c r="U1537" s="201" t="s">
        <v>908</v>
      </c>
      <c r="V1537" s="90" t="s">
        <v>1166</v>
      </c>
      <c r="W1537" s="248" t="s">
        <v>434</v>
      </c>
      <c r="X1537" s="249" t="s">
        <v>7513</v>
      </c>
      <c r="Y1537" s="248"/>
      <c r="Z1537" s="201" t="s">
        <v>339</v>
      </c>
      <c r="AA1537" s="90" t="s">
        <v>356</v>
      </c>
      <c r="AB1537" s="248" t="s">
        <v>439</v>
      </c>
      <c r="AC1537" s="249"/>
      <c r="AD1537" s="248"/>
    </row>
    <row r="1538" spans="1:30" ht="70.5" customHeight="1">
      <c r="A1538" s="487"/>
      <c r="B1538" s="330" t="s">
        <v>7560</v>
      </c>
      <c r="C1538" s="329" t="s">
        <v>7595</v>
      </c>
      <c r="D1538" s="249" t="s">
        <v>7596</v>
      </c>
      <c r="E1538" s="249" t="s">
        <v>7162</v>
      </c>
      <c r="F1538" s="203" t="s">
        <v>7597</v>
      </c>
      <c r="G1538" s="259" t="s">
        <v>7569</v>
      </c>
      <c r="H1538" s="229" t="s">
        <v>1016</v>
      </c>
      <c r="I1538" s="321"/>
      <c r="J1538" s="321"/>
      <c r="K1538" s="202"/>
      <c r="L1538" s="90"/>
      <c r="M1538" s="202"/>
      <c r="N1538" s="203"/>
      <c r="O1538" s="202"/>
      <c r="P1538" s="201" t="s">
        <v>907</v>
      </c>
      <c r="Q1538" s="90" t="s">
        <v>357</v>
      </c>
      <c r="R1538" s="202" t="s">
        <v>905</v>
      </c>
      <c r="S1538" s="203" t="s">
        <v>7585</v>
      </c>
      <c r="T1538" s="202"/>
      <c r="U1538" s="201" t="s">
        <v>908</v>
      </c>
      <c r="V1538" s="90" t="s">
        <v>1166</v>
      </c>
      <c r="W1538" s="248" t="s">
        <v>434</v>
      </c>
      <c r="X1538" s="249" t="s">
        <v>7513</v>
      </c>
      <c r="Y1538" s="248"/>
      <c r="Z1538" s="201" t="s">
        <v>339</v>
      </c>
      <c r="AA1538" s="90" t="s">
        <v>356</v>
      </c>
      <c r="AB1538" s="248" t="s">
        <v>439</v>
      </c>
      <c r="AC1538" s="249"/>
      <c r="AD1538" s="248"/>
    </row>
    <row r="1539" spans="1:30" ht="71.25" customHeight="1">
      <c r="A1539" s="487"/>
      <c r="B1539" s="330" t="s">
        <v>7560</v>
      </c>
      <c r="C1539" s="329" t="s">
        <v>7598</v>
      </c>
      <c r="D1539" s="249" t="s">
        <v>7599</v>
      </c>
      <c r="E1539" s="249" t="s">
        <v>7162</v>
      </c>
      <c r="F1539" s="203" t="s">
        <v>7600</v>
      </c>
      <c r="G1539" s="259" t="s">
        <v>7569</v>
      </c>
      <c r="H1539" s="229" t="s">
        <v>1016</v>
      </c>
      <c r="I1539" s="321"/>
      <c r="J1539" s="321"/>
      <c r="K1539" s="202"/>
      <c r="L1539" s="90"/>
      <c r="M1539" s="202"/>
      <c r="N1539" s="203"/>
      <c r="O1539" s="202"/>
      <c r="P1539" s="201" t="s">
        <v>907</v>
      </c>
      <c r="Q1539" s="90" t="s">
        <v>357</v>
      </c>
      <c r="R1539" s="202" t="s">
        <v>905</v>
      </c>
      <c r="S1539" s="203" t="s">
        <v>7585</v>
      </c>
      <c r="T1539" s="202"/>
      <c r="U1539" s="201" t="s">
        <v>908</v>
      </c>
      <c r="V1539" s="90" t="s">
        <v>1166</v>
      </c>
      <c r="W1539" s="248" t="s">
        <v>434</v>
      </c>
      <c r="X1539" s="249" t="s">
        <v>7513</v>
      </c>
      <c r="Y1539" s="248"/>
      <c r="Z1539" s="201" t="s">
        <v>339</v>
      </c>
      <c r="AA1539" s="90" t="s">
        <v>356</v>
      </c>
      <c r="AB1539" s="248" t="s">
        <v>439</v>
      </c>
      <c r="AC1539" s="249"/>
      <c r="AD1539" s="248"/>
    </row>
    <row r="1540" spans="1:30" ht="81.75" customHeight="1">
      <c r="A1540" s="487"/>
      <c r="B1540" s="330" t="s">
        <v>7560</v>
      </c>
      <c r="C1540" s="329" t="s">
        <v>7601</v>
      </c>
      <c r="D1540" s="249" t="s">
        <v>7602</v>
      </c>
      <c r="E1540" s="249" t="s">
        <v>7162</v>
      </c>
      <c r="F1540" s="203" t="s">
        <v>7603</v>
      </c>
      <c r="G1540" s="259" t="s">
        <v>7569</v>
      </c>
      <c r="H1540" s="229" t="s">
        <v>1016</v>
      </c>
      <c r="I1540" s="321"/>
      <c r="J1540" s="321"/>
      <c r="K1540" s="202"/>
      <c r="L1540" s="90"/>
      <c r="M1540" s="202"/>
      <c r="N1540" s="203"/>
      <c r="O1540" s="202"/>
      <c r="P1540" s="201" t="s">
        <v>907</v>
      </c>
      <c r="Q1540" s="90" t="s">
        <v>357</v>
      </c>
      <c r="R1540" s="202" t="s">
        <v>905</v>
      </c>
      <c r="S1540" s="203" t="s">
        <v>7585</v>
      </c>
      <c r="T1540" s="202"/>
      <c r="U1540" s="201" t="s">
        <v>908</v>
      </c>
      <c r="V1540" s="90" t="s">
        <v>1166</v>
      </c>
      <c r="W1540" s="248" t="s">
        <v>434</v>
      </c>
      <c r="X1540" s="249" t="s">
        <v>7513</v>
      </c>
      <c r="Y1540" s="248"/>
      <c r="Z1540" s="201" t="s">
        <v>339</v>
      </c>
      <c r="AA1540" s="90" t="s">
        <v>356</v>
      </c>
      <c r="AB1540" s="248" t="s">
        <v>439</v>
      </c>
      <c r="AC1540" s="249"/>
      <c r="AD1540" s="248"/>
    </row>
    <row r="1541" spans="1:30" ht="39" customHeight="1">
      <c r="A1541" s="487"/>
      <c r="B1541" s="330" t="s">
        <v>7560</v>
      </c>
      <c r="C1541" s="329" t="s">
        <v>7604</v>
      </c>
      <c r="D1541" s="249" t="s">
        <v>7605</v>
      </c>
      <c r="E1541" s="203" t="s">
        <v>7162</v>
      </c>
      <c r="F1541" s="203" t="s">
        <v>7606</v>
      </c>
      <c r="G1541" s="259" t="s">
        <v>7607</v>
      </c>
      <c r="H1541" s="229" t="s">
        <v>235</v>
      </c>
      <c r="I1541" s="321"/>
      <c r="J1541" s="321"/>
      <c r="K1541" s="202"/>
      <c r="L1541" s="90"/>
      <c r="M1541" s="202"/>
      <c r="N1541" s="203"/>
      <c r="O1541" s="202"/>
      <c r="P1541" s="201" t="s">
        <v>907</v>
      </c>
      <c r="Q1541" s="90" t="s">
        <v>356</v>
      </c>
      <c r="R1541" s="202" t="s">
        <v>905</v>
      </c>
      <c r="S1541" s="203"/>
      <c r="T1541" s="202"/>
      <c r="U1541" s="201" t="s">
        <v>908</v>
      </c>
      <c r="V1541" s="90" t="s">
        <v>356</v>
      </c>
      <c r="W1541" s="248" t="s">
        <v>434</v>
      </c>
      <c r="X1541" s="249"/>
      <c r="Y1541" s="248"/>
      <c r="Z1541" s="201" t="s">
        <v>339</v>
      </c>
      <c r="AA1541" s="90" t="s">
        <v>356</v>
      </c>
      <c r="AB1541" s="248" t="s">
        <v>439</v>
      </c>
      <c r="AC1541" s="249"/>
      <c r="AD1541" s="248"/>
    </row>
    <row r="1542" spans="1:30" ht="39" customHeight="1">
      <c r="A1542" s="487"/>
      <c r="B1542" s="330" t="s">
        <v>7560</v>
      </c>
      <c r="C1542" s="329" t="s">
        <v>7608</v>
      </c>
      <c r="D1542" s="249" t="s">
        <v>7609</v>
      </c>
      <c r="E1542" s="203" t="s">
        <v>7162</v>
      </c>
      <c r="F1542" s="203" t="s">
        <v>7610</v>
      </c>
      <c r="G1542" s="259" t="s">
        <v>7611</v>
      </c>
      <c r="H1542" s="229" t="s">
        <v>1016</v>
      </c>
      <c r="I1542" s="321"/>
      <c r="J1542" s="321"/>
      <c r="K1542" s="202"/>
      <c r="L1542" s="90"/>
      <c r="M1542" s="202"/>
      <c r="N1542" s="203"/>
      <c r="O1542" s="202"/>
      <c r="P1542" s="201" t="s">
        <v>907</v>
      </c>
      <c r="Q1542" s="90" t="s">
        <v>356</v>
      </c>
      <c r="R1542" s="202" t="s">
        <v>905</v>
      </c>
      <c r="S1542" s="203"/>
      <c r="T1542" s="202"/>
      <c r="U1542" s="201" t="s">
        <v>908</v>
      </c>
      <c r="V1542" s="90" t="s">
        <v>356</v>
      </c>
      <c r="W1542" s="248" t="s">
        <v>434</v>
      </c>
      <c r="X1542" s="249"/>
      <c r="Y1542" s="248"/>
      <c r="Z1542" s="201" t="s">
        <v>339</v>
      </c>
      <c r="AA1542" s="90" t="s">
        <v>356</v>
      </c>
      <c r="AB1542" s="248" t="s">
        <v>439</v>
      </c>
      <c r="AC1542" s="249"/>
      <c r="AD1542" s="248"/>
    </row>
    <row r="1543" spans="1:30" ht="36" customHeight="1">
      <c r="A1543" s="487"/>
      <c r="B1543" s="330" t="s">
        <v>7560</v>
      </c>
      <c r="C1543" s="329" t="s">
        <v>7612</v>
      </c>
      <c r="D1543" s="249" t="s">
        <v>7613</v>
      </c>
      <c r="E1543" s="203" t="s">
        <v>7162</v>
      </c>
      <c r="F1543" s="203" t="s">
        <v>7614</v>
      </c>
      <c r="G1543" s="259" t="s">
        <v>7615</v>
      </c>
      <c r="H1543" s="229" t="s">
        <v>1016</v>
      </c>
      <c r="I1543" s="321"/>
      <c r="J1543" s="321"/>
      <c r="K1543" s="202"/>
      <c r="L1543" s="90"/>
      <c r="M1543" s="202"/>
      <c r="N1543" s="203"/>
      <c r="O1543" s="202"/>
      <c r="P1543" s="201" t="s">
        <v>907</v>
      </c>
      <c r="Q1543" s="90" t="s">
        <v>356</v>
      </c>
      <c r="R1543" s="202" t="s">
        <v>905</v>
      </c>
      <c r="S1543" s="203"/>
      <c r="T1543" s="202"/>
      <c r="U1543" s="201" t="s">
        <v>908</v>
      </c>
      <c r="V1543" s="90" t="s">
        <v>356</v>
      </c>
      <c r="W1543" s="248" t="s">
        <v>434</v>
      </c>
      <c r="X1543" s="249"/>
      <c r="Y1543" s="248"/>
      <c r="Z1543" s="201"/>
      <c r="AA1543" s="90"/>
      <c r="AB1543" s="248"/>
      <c r="AC1543" s="249"/>
      <c r="AD1543" s="248"/>
    </row>
    <row r="1544" spans="1:30" ht="45" customHeight="1">
      <c r="A1544" s="487"/>
      <c r="B1544" s="330" t="s">
        <v>7560</v>
      </c>
      <c r="C1544" s="329" t="s">
        <v>7616</v>
      </c>
      <c r="D1544" s="249" t="s">
        <v>7617</v>
      </c>
      <c r="E1544" s="203" t="s">
        <v>7618</v>
      </c>
      <c r="F1544" s="203" t="s">
        <v>7619</v>
      </c>
      <c r="G1544" s="259" t="s">
        <v>7620</v>
      </c>
      <c r="H1544" s="229" t="s">
        <v>1016</v>
      </c>
      <c r="I1544" s="321"/>
      <c r="J1544" s="321"/>
      <c r="K1544" s="202"/>
      <c r="L1544" s="90"/>
      <c r="M1544" s="202"/>
      <c r="N1544" s="203"/>
      <c r="O1544" s="202"/>
      <c r="P1544" s="201" t="s">
        <v>907</v>
      </c>
      <c r="Q1544" s="90" t="s">
        <v>356</v>
      </c>
      <c r="R1544" s="202" t="s">
        <v>905</v>
      </c>
      <c r="S1544" s="203"/>
      <c r="T1544" s="202"/>
      <c r="U1544" s="201" t="s">
        <v>908</v>
      </c>
      <c r="V1544" s="90" t="s">
        <v>356</v>
      </c>
      <c r="W1544" s="248" t="s">
        <v>434</v>
      </c>
      <c r="X1544" s="249"/>
      <c r="Y1544" s="248"/>
      <c r="Z1544" s="201"/>
      <c r="AA1544" s="90"/>
      <c r="AB1544" s="248"/>
      <c r="AC1544" s="249"/>
      <c r="AD1544" s="248"/>
    </row>
    <row r="1545" spans="1:30" ht="50.25" customHeight="1">
      <c r="A1545" s="487"/>
      <c r="B1545" s="330" t="s">
        <v>7560</v>
      </c>
      <c r="C1545" s="329" t="s">
        <v>7621</v>
      </c>
      <c r="D1545" s="249" t="s">
        <v>7622</v>
      </c>
      <c r="E1545" s="203" t="s">
        <v>7162</v>
      </c>
      <c r="F1545" s="203" t="s">
        <v>7623</v>
      </c>
      <c r="G1545" s="259" t="s">
        <v>7624</v>
      </c>
      <c r="H1545" s="229" t="s">
        <v>1016</v>
      </c>
      <c r="I1545" s="321"/>
      <c r="J1545" s="321"/>
      <c r="K1545" s="202"/>
      <c r="L1545" s="90"/>
      <c r="M1545" s="202"/>
      <c r="N1545" s="203"/>
      <c r="O1545" s="202"/>
      <c r="P1545" s="201" t="s">
        <v>907</v>
      </c>
      <c r="Q1545" s="90" t="s">
        <v>356</v>
      </c>
      <c r="R1545" s="202" t="s">
        <v>905</v>
      </c>
      <c r="S1545" s="203"/>
      <c r="T1545" s="202"/>
      <c r="U1545" s="201" t="s">
        <v>908</v>
      </c>
      <c r="V1545" s="90" t="s">
        <v>356</v>
      </c>
      <c r="W1545" s="248" t="s">
        <v>434</v>
      </c>
      <c r="X1545" s="249"/>
      <c r="Y1545" s="248"/>
      <c r="Z1545" s="201"/>
      <c r="AA1545" s="90"/>
      <c r="AB1545" s="248"/>
      <c r="AC1545" s="249"/>
      <c r="AD1545" s="248"/>
    </row>
    <row r="1546" spans="1:30" ht="81.75" customHeight="1">
      <c r="A1546" s="487"/>
      <c r="B1546" s="328" t="s">
        <v>7625</v>
      </c>
      <c r="C1546" s="329" t="s">
        <v>7626</v>
      </c>
      <c r="D1546" s="249" t="s">
        <v>7627</v>
      </c>
      <c r="E1546" s="203" t="s">
        <v>7162</v>
      </c>
      <c r="F1546" s="203" t="s">
        <v>7628</v>
      </c>
      <c r="G1546" s="259" t="s">
        <v>7629</v>
      </c>
      <c r="H1546" s="229" t="s">
        <v>235</v>
      </c>
      <c r="I1546" s="321"/>
      <c r="J1546" s="321"/>
      <c r="K1546" s="202"/>
      <c r="L1546" s="90"/>
      <c r="M1546" s="202"/>
      <c r="N1546" s="203"/>
      <c r="O1546" s="202"/>
      <c r="P1546" s="201" t="s">
        <v>907</v>
      </c>
      <c r="Q1546" s="90" t="s">
        <v>357</v>
      </c>
      <c r="R1546" s="202" t="s">
        <v>905</v>
      </c>
      <c r="S1546" s="106" t="s">
        <v>7630</v>
      </c>
      <c r="T1546" s="106"/>
      <c r="U1546" s="201" t="s">
        <v>908</v>
      </c>
      <c r="V1546" s="90" t="s">
        <v>357</v>
      </c>
      <c r="W1546" s="248" t="s">
        <v>434</v>
      </c>
      <c r="X1546" s="329" t="s">
        <v>604</v>
      </c>
      <c r="Y1546" s="329"/>
      <c r="Z1546" s="201" t="s">
        <v>339</v>
      </c>
      <c r="AA1546" s="90" t="s">
        <v>357</v>
      </c>
      <c r="AB1546" s="248" t="s">
        <v>439</v>
      </c>
      <c r="AC1546" s="329" t="s">
        <v>7631</v>
      </c>
      <c r="AD1546" s="329"/>
    </row>
    <row r="1547" spans="1:30" ht="81.75" customHeight="1">
      <c r="A1547" s="487"/>
      <c r="B1547" s="328" t="s">
        <v>7625</v>
      </c>
      <c r="C1547" s="329" t="s">
        <v>7632</v>
      </c>
      <c r="D1547" s="249" t="s">
        <v>7633</v>
      </c>
      <c r="E1547" s="203" t="s">
        <v>7162</v>
      </c>
      <c r="F1547" s="203" t="s">
        <v>7634</v>
      </c>
      <c r="G1547" s="259" t="s">
        <v>7635</v>
      </c>
      <c r="H1547" s="229" t="s">
        <v>1016</v>
      </c>
      <c r="I1547" s="321"/>
      <c r="J1547" s="321"/>
      <c r="K1547" s="202"/>
      <c r="L1547" s="90"/>
      <c r="M1547" s="202"/>
      <c r="N1547" s="203"/>
      <c r="O1547" s="202"/>
      <c r="P1547" s="201" t="s">
        <v>907</v>
      </c>
      <c r="Q1547" s="90" t="s">
        <v>357</v>
      </c>
      <c r="R1547" s="202" t="s">
        <v>905</v>
      </c>
      <c r="S1547" s="106" t="s">
        <v>7636</v>
      </c>
      <c r="T1547" s="202"/>
      <c r="U1547" s="201" t="s">
        <v>908</v>
      </c>
      <c r="V1547" s="90" t="s">
        <v>357</v>
      </c>
      <c r="W1547" s="248" t="s">
        <v>434</v>
      </c>
      <c r="X1547" s="329"/>
      <c r="Y1547" s="248"/>
      <c r="Z1547" s="201" t="s">
        <v>339</v>
      </c>
      <c r="AA1547" s="90" t="s">
        <v>356</v>
      </c>
      <c r="AB1547" s="248" t="s">
        <v>439</v>
      </c>
      <c r="AC1547" s="329"/>
      <c r="AD1547" s="248"/>
    </row>
    <row r="1548" spans="1:30" ht="81.75" customHeight="1">
      <c r="A1548" s="487"/>
      <c r="B1548" s="328" t="s">
        <v>7625</v>
      </c>
      <c r="C1548" s="329" t="s">
        <v>7637</v>
      </c>
      <c r="D1548" s="249" t="s">
        <v>7638</v>
      </c>
      <c r="E1548" s="203" t="s">
        <v>7162</v>
      </c>
      <c r="F1548" s="203" t="s">
        <v>7639</v>
      </c>
      <c r="G1548" s="259" t="s">
        <v>7640</v>
      </c>
      <c r="H1548" s="229" t="s">
        <v>1016</v>
      </c>
      <c r="I1548" s="321"/>
      <c r="J1548" s="321"/>
      <c r="K1548" s="202"/>
      <c r="L1548" s="90"/>
      <c r="M1548" s="202"/>
      <c r="N1548" s="203"/>
      <c r="O1548" s="202"/>
      <c r="P1548" s="201" t="s">
        <v>907</v>
      </c>
      <c r="Q1548" s="90" t="s">
        <v>357</v>
      </c>
      <c r="R1548" s="202" t="s">
        <v>905</v>
      </c>
      <c r="S1548" s="106" t="s">
        <v>7570</v>
      </c>
      <c r="T1548" s="202"/>
      <c r="U1548" s="201" t="s">
        <v>908</v>
      </c>
      <c r="V1548" s="90" t="s">
        <v>357</v>
      </c>
      <c r="W1548" s="248" t="s">
        <v>434</v>
      </c>
      <c r="X1548" s="329"/>
      <c r="Y1548" s="248"/>
      <c r="Z1548" s="201" t="s">
        <v>339</v>
      </c>
      <c r="AA1548" s="90" t="s">
        <v>356</v>
      </c>
      <c r="AB1548" s="248" t="s">
        <v>439</v>
      </c>
      <c r="AC1548" s="329"/>
      <c r="AD1548" s="248"/>
    </row>
    <row r="1549" spans="1:30" ht="81.75" customHeight="1">
      <c r="A1549" s="488"/>
      <c r="B1549" s="328" t="s">
        <v>7625</v>
      </c>
      <c r="C1549" s="329" t="s">
        <v>7641</v>
      </c>
      <c r="D1549" s="249" t="s">
        <v>7642</v>
      </c>
      <c r="E1549" s="203" t="s">
        <v>7162</v>
      </c>
      <c r="F1549" s="203" t="s">
        <v>7643</v>
      </c>
      <c r="G1549" s="259" t="s">
        <v>7640</v>
      </c>
      <c r="H1549" s="229" t="s">
        <v>1016</v>
      </c>
      <c r="I1549" s="321"/>
      <c r="J1549" s="321"/>
      <c r="K1549" s="202"/>
      <c r="L1549" s="90"/>
      <c r="M1549" s="202"/>
      <c r="N1549" s="203"/>
      <c r="O1549" s="202"/>
      <c r="P1549" s="201" t="s">
        <v>907</v>
      </c>
      <c r="Q1549" s="90" t="s">
        <v>357</v>
      </c>
      <c r="R1549" s="107" t="s">
        <v>905</v>
      </c>
      <c r="S1549" s="106" t="s">
        <v>7636</v>
      </c>
      <c r="T1549" s="202"/>
      <c r="U1549" s="201" t="s">
        <v>908</v>
      </c>
      <c r="V1549" s="90" t="s">
        <v>357</v>
      </c>
      <c r="W1549" s="350" t="s">
        <v>434</v>
      </c>
      <c r="X1549" s="329"/>
      <c r="Y1549" s="248"/>
      <c r="Z1549" s="201" t="s">
        <v>339</v>
      </c>
      <c r="AA1549" s="90" t="s">
        <v>357</v>
      </c>
      <c r="AB1549" s="350" t="s">
        <v>439</v>
      </c>
      <c r="AC1549" s="329" t="s">
        <v>7644</v>
      </c>
      <c r="AD1549" s="248"/>
    </row>
    <row r="1550" spans="1:30" ht="60" customHeight="1">
      <c r="A1550" s="493" t="s">
        <v>7645</v>
      </c>
      <c r="B1550" s="330" t="s">
        <v>7646</v>
      </c>
      <c r="C1550" s="329" t="s">
        <v>7647</v>
      </c>
      <c r="D1550" s="338" t="s">
        <v>7648</v>
      </c>
      <c r="E1550" s="339" t="s">
        <v>7649</v>
      </c>
      <c r="F1550" s="339" t="s">
        <v>7650</v>
      </c>
      <c r="G1550" s="340" t="s">
        <v>7651</v>
      </c>
      <c r="H1550" s="341" t="s">
        <v>222</v>
      </c>
      <c r="I1550" s="321"/>
      <c r="J1550" s="321"/>
      <c r="K1550" s="202"/>
      <c r="L1550" s="90"/>
      <c r="M1550" s="202"/>
      <c r="N1550" s="203"/>
      <c r="O1550" s="202"/>
      <c r="P1550" s="201" t="s">
        <v>907</v>
      </c>
      <c r="Q1550" s="90" t="s">
        <v>356</v>
      </c>
      <c r="R1550" s="202" t="s">
        <v>434</v>
      </c>
      <c r="S1550" s="203"/>
      <c r="T1550" s="202"/>
      <c r="U1550" s="201" t="s">
        <v>908</v>
      </c>
      <c r="V1550" s="90" t="s">
        <v>357</v>
      </c>
      <c r="W1550" s="248" t="s">
        <v>434</v>
      </c>
      <c r="X1550" s="249" t="s">
        <v>7652</v>
      </c>
      <c r="Y1550" s="248"/>
      <c r="Z1550" s="201" t="s">
        <v>339</v>
      </c>
      <c r="AA1550" s="90" t="s">
        <v>356</v>
      </c>
      <c r="AB1550" s="248" t="s">
        <v>1702</v>
      </c>
      <c r="AC1550" s="249"/>
      <c r="AD1550" s="248"/>
    </row>
    <row r="1551" spans="1:30" ht="60" customHeight="1">
      <c r="A1551" s="494"/>
      <c r="B1551" s="330" t="s">
        <v>7646</v>
      </c>
      <c r="C1551" s="329" t="s">
        <v>7653</v>
      </c>
      <c r="D1551" s="338" t="s">
        <v>7654</v>
      </c>
      <c r="E1551" s="339" t="s">
        <v>7649</v>
      </c>
      <c r="F1551" s="339" t="s">
        <v>7655</v>
      </c>
      <c r="G1551" s="340" t="s">
        <v>7656</v>
      </c>
      <c r="H1551" s="341" t="s">
        <v>235</v>
      </c>
      <c r="I1551" s="321"/>
      <c r="J1551" s="321"/>
      <c r="K1551" s="202"/>
      <c r="L1551" s="90"/>
      <c r="M1551" s="202"/>
      <c r="N1551" s="203"/>
      <c r="O1551" s="202"/>
      <c r="P1551" s="201" t="s">
        <v>907</v>
      </c>
      <c r="Q1551" s="90" t="s">
        <v>356</v>
      </c>
      <c r="R1551" s="202" t="s">
        <v>434</v>
      </c>
      <c r="S1551" s="203"/>
      <c r="T1551" s="202"/>
      <c r="U1551" s="201" t="s">
        <v>908</v>
      </c>
      <c r="V1551" s="90" t="s">
        <v>357</v>
      </c>
      <c r="W1551" s="248" t="s">
        <v>434</v>
      </c>
      <c r="X1551" s="249" t="s">
        <v>7657</v>
      </c>
      <c r="Y1551" s="248"/>
      <c r="Z1551" s="201" t="s">
        <v>339</v>
      </c>
      <c r="AA1551" s="90" t="s">
        <v>356</v>
      </c>
      <c r="AB1551" s="248" t="s">
        <v>1702</v>
      </c>
      <c r="AC1551" s="249"/>
      <c r="AD1551" s="248"/>
    </row>
    <row r="1552" spans="1:30" ht="60" customHeight="1">
      <c r="A1552" s="494"/>
      <c r="B1552" s="330" t="s">
        <v>7646</v>
      </c>
      <c r="C1552" s="329" t="s">
        <v>7658</v>
      </c>
      <c r="D1552" s="338" t="s">
        <v>7659</v>
      </c>
      <c r="E1552" s="339" t="s">
        <v>7649</v>
      </c>
      <c r="F1552" s="339" t="s">
        <v>7660</v>
      </c>
      <c r="G1552" s="340" t="s">
        <v>7656</v>
      </c>
      <c r="H1552" s="341" t="s">
        <v>5</v>
      </c>
      <c r="I1552" s="321"/>
      <c r="J1552" s="321"/>
      <c r="K1552" s="202"/>
      <c r="L1552" s="90"/>
      <c r="M1552" s="202"/>
      <c r="N1552" s="203"/>
      <c r="O1552" s="202"/>
      <c r="P1552" s="201" t="s">
        <v>907</v>
      </c>
      <c r="Q1552" s="90" t="s">
        <v>356</v>
      </c>
      <c r="R1552" s="202" t="s">
        <v>434</v>
      </c>
      <c r="S1552" s="203"/>
      <c r="T1552" s="202"/>
      <c r="U1552" s="201" t="s">
        <v>908</v>
      </c>
      <c r="V1552" s="90" t="s">
        <v>357</v>
      </c>
      <c r="W1552" s="248" t="s">
        <v>434</v>
      </c>
      <c r="X1552" s="249" t="s">
        <v>7657</v>
      </c>
      <c r="Y1552" s="248"/>
      <c r="Z1552" s="201" t="s">
        <v>339</v>
      </c>
      <c r="AA1552" s="90" t="s">
        <v>356</v>
      </c>
      <c r="AB1552" s="248" t="s">
        <v>1702</v>
      </c>
      <c r="AC1552" s="249"/>
      <c r="AD1552" s="248"/>
    </row>
    <row r="1553" spans="1:30" ht="60" customHeight="1">
      <c r="A1553" s="494"/>
      <c r="B1553" s="330" t="s">
        <v>7646</v>
      </c>
      <c r="C1553" s="329" t="s">
        <v>7661</v>
      </c>
      <c r="D1553" s="338" t="s">
        <v>7662</v>
      </c>
      <c r="E1553" s="339" t="s">
        <v>7649</v>
      </c>
      <c r="F1553" s="339" t="s">
        <v>7663</v>
      </c>
      <c r="G1553" s="340" t="s">
        <v>7656</v>
      </c>
      <c r="H1553" s="341" t="s">
        <v>5</v>
      </c>
      <c r="I1553" s="321"/>
      <c r="J1553" s="321"/>
      <c r="K1553" s="202"/>
      <c r="L1553" s="90"/>
      <c r="M1553" s="202"/>
      <c r="N1553" s="203"/>
      <c r="O1553" s="202"/>
      <c r="P1553" s="201" t="s">
        <v>907</v>
      </c>
      <c r="Q1553" s="90" t="s">
        <v>356</v>
      </c>
      <c r="R1553" s="202" t="s">
        <v>434</v>
      </c>
      <c r="S1553" s="203"/>
      <c r="T1553" s="202"/>
      <c r="U1553" s="201" t="s">
        <v>908</v>
      </c>
      <c r="V1553" s="90" t="s">
        <v>357</v>
      </c>
      <c r="W1553" s="248" t="s">
        <v>434</v>
      </c>
      <c r="X1553" s="249" t="s">
        <v>7664</v>
      </c>
      <c r="Y1553" s="248"/>
      <c r="Z1553" s="201" t="s">
        <v>339</v>
      </c>
      <c r="AA1553" s="90" t="s">
        <v>356</v>
      </c>
      <c r="AB1553" s="248" t="s">
        <v>1702</v>
      </c>
      <c r="AC1553" s="249"/>
      <c r="AD1553" s="248"/>
    </row>
    <row r="1554" spans="1:30" ht="42" customHeight="1">
      <c r="A1554" s="494"/>
      <c r="B1554" s="330" t="s">
        <v>7646</v>
      </c>
      <c r="C1554" s="329" t="s">
        <v>7665</v>
      </c>
      <c r="D1554" s="338" t="s">
        <v>7666</v>
      </c>
      <c r="E1554" s="339" t="s">
        <v>7649</v>
      </c>
      <c r="F1554" s="339" t="s">
        <v>7667</v>
      </c>
      <c r="G1554" s="340" t="s">
        <v>7668</v>
      </c>
      <c r="H1554" s="341" t="s">
        <v>5</v>
      </c>
      <c r="I1554" s="321"/>
      <c r="J1554" s="321"/>
      <c r="K1554" s="202"/>
      <c r="L1554" s="90"/>
      <c r="M1554" s="202"/>
      <c r="N1554" s="203"/>
      <c r="O1554" s="202"/>
      <c r="P1554" s="201" t="s">
        <v>907</v>
      </c>
      <c r="Q1554" s="90" t="s">
        <v>357</v>
      </c>
      <c r="R1554" s="202" t="s">
        <v>434</v>
      </c>
      <c r="S1554" s="316" t="s">
        <v>7669</v>
      </c>
      <c r="T1554" s="202"/>
      <c r="U1554" s="201" t="s">
        <v>908</v>
      </c>
      <c r="V1554" s="90" t="s">
        <v>357</v>
      </c>
      <c r="W1554" s="248" t="s">
        <v>434</v>
      </c>
      <c r="X1554" s="413" t="s">
        <v>7670</v>
      </c>
      <c r="Y1554" s="248"/>
      <c r="Z1554" s="201" t="s">
        <v>339</v>
      </c>
      <c r="AA1554" s="90" t="s">
        <v>356</v>
      </c>
      <c r="AB1554" s="248" t="s">
        <v>1702</v>
      </c>
      <c r="AC1554" s="413"/>
      <c r="AD1554" s="248"/>
    </row>
    <row r="1555" spans="1:30" ht="60" customHeight="1">
      <c r="A1555" s="494"/>
      <c r="B1555" s="330" t="s">
        <v>7646</v>
      </c>
      <c r="C1555" s="329" t="s">
        <v>7671</v>
      </c>
      <c r="D1555" s="338" t="s">
        <v>7672</v>
      </c>
      <c r="E1555" s="339" t="s">
        <v>7649</v>
      </c>
      <c r="F1555" s="339" t="s">
        <v>7673</v>
      </c>
      <c r="G1555" s="340" t="s">
        <v>7656</v>
      </c>
      <c r="H1555" s="341" t="s">
        <v>5</v>
      </c>
      <c r="I1555" s="321"/>
      <c r="J1555" s="321"/>
      <c r="K1555" s="202"/>
      <c r="L1555" s="90"/>
      <c r="M1555" s="202"/>
      <c r="N1555" s="203"/>
      <c r="O1555" s="202"/>
      <c r="P1555" s="201" t="s">
        <v>907</v>
      </c>
      <c r="Q1555" s="90" t="s">
        <v>357</v>
      </c>
      <c r="R1555" s="202" t="s">
        <v>434</v>
      </c>
      <c r="S1555" s="359" t="s">
        <v>7674</v>
      </c>
      <c r="T1555" s="202"/>
      <c r="U1555" s="201" t="s">
        <v>908</v>
      </c>
      <c r="V1555" s="90" t="s">
        <v>357</v>
      </c>
      <c r="W1555" s="248" t="s">
        <v>434</v>
      </c>
      <c r="X1555" s="329" t="s">
        <v>7675</v>
      </c>
      <c r="Y1555" s="248"/>
      <c r="Z1555" s="201" t="s">
        <v>339</v>
      </c>
      <c r="AA1555" s="90" t="s">
        <v>356</v>
      </c>
      <c r="AB1555" s="248" t="s">
        <v>1702</v>
      </c>
      <c r="AC1555" s="329"/>
      <c r="AD1555" s="248"/>
    </row>
    <row r="1556" spans="1:30" ht="60" customHeight="1">
      <c r="A1556" s="494"/>
      <c r="B1556" s="330" t="s">
        <v>7646</v>
      </c>
      <c r="C1556" s="329" t="s">
        <v>7676</v>
      </c>
      <c r="D1556" s="338" t="s">
        <v>7677</v>
      </c>
      <c r="E1556" s="339" t="s">
        <v>7678</v>
      </c>
      <c r="F1556" s="339" t="s">
        <v>7679</v>
      </c>
      <c r="G1556" s="340" t="s">
        <v>7680</v>
      </c>
      <c r="H1556" s="341" t="s">
        <v>235</v>
      </c>
      <c r="I1556" s="321"/>
      <c r="J1556" s="321"/>
      <c r="K1556" s="202"/>
      <c r="L1556" s="90"/>
      <c r="M1556" s="202"/>
      <c r="N1556" s="203"/>
      <c r="O1556" s="202"/>
      <c r="P1556" s="201" t="s">
        <v>907</v>
      </c>
      <c r="Q1556" s="90" t="s">
        <v>357</v>
      </c>
      <c r="R1556" s="202" t="s">
        <v>434</v>
      </c>
      <c r="S1556" s="359" t="s">
        <v>7674</v>
      </c>
      <c r="T1556" s="202"/>
      <c r="U1556" s="201" t="s">
        <v>908</v>
      </c>
      <c r="V1556" s="90" t="s">
        <v>357</v>
      </c>
      <c r="W1556" s="248" t="s">
        <v>434</v>
      </c>
      <c r="X1556" s="329" t="s">
        <v>7681</v>
      </c>
      <c r="Y1556" s="248"/>
      <c r="Z1556" s="201" t="s">
        <v>339</v>
      </c>
      <c r="AA1556" s="90" t="s">
        <v>357</v>
      </c>
      <c r="AB1556" s="248" t="s">
        <v>1702</v>
      </c>
      <c r="AC1556" s="329" t="s">
        <v>7682</v>
      </c>
      <c r="AD1556" s="248" t="s">
        <v>7683</v>
      </c>
    </row>
    <row r="1557" spans="1:30" ht="42" customHeight="1">
      <c r="A1557" s="494"/>
      <c r="B1557" s="330" t="s">
        <v>7646</v>
      </c>
      <c r="C1557" s="329" t="s">
        <v>7684</v>
      </c>
      <c r="D1557" s="338" t="s">
        <v>7685</v>
      </c>
      <c r="E1557" s="339" t="s">
        <v>7678</v>
      </c>
      <c r="F1557" s="339" t="s">
        <v>7686</v>
      </c>
      <c r="G1557" s="340" t="s">
        <v>7687</v>
      </c>
      <c r="H1557" s="341" t="s">
        <v>5</v>
      </c>
      <c r="I1557" s="321"/>
      <c r="J1557" s="321"/>
      <c r="K1557" s="202"/>
      <c r="L1557" s="90"/>
      <c r="M1557" s="202"/>
      <c r="N1557" s="203"/>
      <c r="O1557" s="202"/>
      <c r="P1557" s="201" t="s">
        <v>907</v>
      </c>
      <c r="Q1557" s="90" t="s">
        <v>357</v>
      </c>
      <c r="R1557" s="202" t="s">
        <v>434</v>
      </c>
      <c r="S1557" s="316" t="s">
        <v>7669</v>
      </c>
      <c r="T1557" s="202"/>
      <c r="U1557" s="201" t="s">
        <v>908</v>
      </c>
      <c r="V1557" s="90" t="s">
        <v>357</v>
      </c>
      <c r="W1557" s="248" t="s">
        <v>434</v>
      </c>
      <c r="X1557" s="463" t="s">
        <v>7688</v>
      </c>
      <c r="Y1557" s="248"/>
      <c r="Z1557" s="201" t="s">
        <v>339</v>
      </c>
      <c r="AA1557" s="90" t="s">
        <v>357</v>
      </c>
      <c r="AB1557" s="248" t="s">
        <v>1702</v>
      </c>
      <c r="AC1557" s="464" t="s">
        <v>7689</v>
      </c>
      <c r="AD1557" s="248" t="s">
        <v>7690</v>
      </c>
    </row>
    <row r="1558" spans="1:30" ht="60" customHeight="1">
      <c r="A1558" s="494"/>
      <c r="B1558" s="330" t="s">
        <v>7646</v>
      </c>
      <c r="C1558" s="329" t="s">
        <v>7691</v>
      </c>
      <c r="D1558" s="338" t="s">
        <v>7692</v>
      </c>
      <c r="E1558" s="339" t="s">
        <v>7678</v>
      </c>
      <c r="F1558" s="339" t="s">
        <v>7693</v>
      </c>
      <c r="G1558" s="340" t="s">
        <v>7694</v>
      </c>
      <c r="H1558" s="341" t="s">
        <v>5</v>
      </c>
      <c r="I1558" s="321"/>
      <c r="J1558" s="321"/>
      <c r="K1558" s="202"/>
      <c r="L1558" s="90"/>
      <c r="M1558" s="202"/>
      <c r="N1558" s="203"/>
      <c r="O1558" s="202"/>
      <c r="P1558" s="201" t="s">
        <v>907</v>
      </c>
      <c r="Q1558" s="90" t="s">
        <v>357</v>
      </c>
      <c r="R1558" s="202" t="s">
        <v>434</v>
      </c>
      <c r="S1558" s="363" t="s">
        <v>7695</v>
      </c>
      <c r="T1558" s="202"/>
      <c r="U1558" s="201" t="s">
        <v>908</v>
      </c>
      <c r="V1558" s="90" t="s">
        <v>357</v>
      </c>
      <c r="W1558" s="248" t="s">
        <v>434</v>
      </c>
      <c r="X1558" s="414" t="s">
        <v>7696</v>
      </c>
      <c r="Y1558" s="248"/>
      <c r="Z1558" s="201" t="s">
        <v>339</v>
      </c>
      <c r="AA1558" s="90" t="s">
        <v>356</v>
      </c>
      <c r="AB1558" s="248" t="s">
        <v>1702</v>
      </c>
      <c r="AC1558" s="414"/>
      <c r="AD1558" s="248"/>
    </row>
    <row r="1559" spans="1:30" ht="85.9" customHeight="1">
      <c r="A1559" s="494"/>
      <c r="B1559" s="330" t="s">
        <v>7646</v>
      </c>
      <c r="C1559" s="329" t="s">
        <v>7697</v>
      </c>
      <c r="D1559" s="338" t="s">
        <v>7698</v>
      </c>
      <c r="E1559" s="339" t="s">
        <v>7678</v>
      </c>
      <c r="F1559" s="339" t="s">
        <v>7699</v>
      </c>
      <c r="G1559" s="340" t="s">
        <v>7694</v>
      </c>
      <c r="H1559" s="341" t="s">
        <v>5</v>
      </c>
      <c r="I1559" s="321"/>
      <c r="J1559" s="321"/>
      <c r="K1559" s="202"/>
      <c r="L1559" s="90"/>
      <c r="M1559" s="202"/>
      <c r="N1559" s="203"/>
      <c r="O1559" s="202"/>
      <c r="P1559" s="201" t="s">
        <v>907</v>
      </c>
      <c r="Q1559" s="90" t="s">
        <v>357</v>
      </c>
      <c r="R1559" s="202" t="s">
        <v>434</v>
      </c>
      <c r="S1559" s="363" t="s">
        <v>7695</v>
      </c>
      <c r="T1559" s="202"/>
      <c r="U1559" s="201" t="s">
        <v>908</v>
      </c>
      <c r="V1559" s="90" t="s">
        <v>357</v>
      </c>
      <c r="W1559" s="248" t="s">
        <v>434</v>
      </c>
      <c r="X1559" s="414" t="s">
        <v>7696</v>
      </c>
      <c r="Y1559" s="248"/>
      <c r="Z1559" s="201" t="s">
        <v>339</v>
      </c>
      <c r="AA1559" s="90" t="s">
        <v>356</v>
      </c>
      <c r="AB1559" s="248" t="s">
        <v>1702</v>
      </c>
      <c r="AC1559" s="414"/>
      <c r="AD1559" s="248"/>
    </row>
    <row r="1560" spans="1:30" ht="82.9" customHeight="1">
      <c r="A1560" s="494"/>
      <c r="B1560" s="330" t="s">
        <v>7646</v>
      </c>
      <c r="C1560" s="329" t="s">
        <v>7700</v>
      </c>
      <c r="D1560" s="338" t="s">
        <v>7701</v>
      </c>
      <c r="E1560" s="339" t="s">
        <v>7678</v>
      </c>
      <c r="F1560" s="339" t="s">
        <v>7702</v>
      </c>
      <c r="G1560" s="340" t="s">
        <v>7703</v>
      </c>
      <c r="H1560" s="341" t="s">
        <v>5</v>
      </c>
      <c r="I1560" s="321"/>
      <c r="J1560" s="321"/>
      <c r="K1560" s="202"/>
      <c r="L1560" s="90"/>
      <c r="M1560" s="202"/>
      <c r="N1560" s="203"/>
      <c r="O1560" s="202"/>
      <c r="P1560" s="201" t="s">
        <v>907</v>
      </c>
      <c r="Q1560" s="90" t="s">
        <v>357</v>
      </c>
      <c r="R1560" s="202" t="s">
        <v>434</v>
      </c>
      <c r="S1560" s="316" t="s">
        <v>7669</v>
      </c>
      <c r="T1560" s="202"/>
      <c r="U1560" s="201" t="s">
        <v>908</v>
      </c>
      <c r="V1560" s="90" t="s">
        <v>357</v>
      </c>
      <c r="W1560" s="107" t="s">
        <v>434</v>
      </c>
      <c r="X1560" s="463" t="s">
        <v>7704</v>
      </c>
      <c r="Y1560" s="248"/>
      <c r="Z1560" s="201" t="s">
        <v>339</v>
      </c>
      <c r="AA1560" s="90" t="s">
        <v>356</v>
      </c>
      <c r="AB1560" s="350" t="s">
        <v>1702</v>
      </c>
      <c r="AC1560"/>
      <c r="AD1560" s="248"/>
    </row>
    <row r="1561" spans="1:30" ht="73.150000000000006" customHeight="1">
      <c r="A1561" s="494"/>
      <c r="B1561" s="330" t="s">
        <v>7646</v>
      </c>
      <c r="C1561" s="329" t="s">
        <v>7705</v>
      </c>
      <c r="D1561" s="338" t="s">
        <v>7706</v>
      </c>
      <c r="E1561" s="339" t="s">
        <v>7678</v>
      </c>
      <c r="F1561" s="339" t="s">
        <v>7707</v>
      </c>
      <c r="G1561" s="340" t="s">
        <v>7708</v>
      </c>
      <c r="H1561" s="341" t="s">
        <v>235</v>
      </c>
      <c r="I1561" s="321"/>
      <c r="J1561" s="321"/>
      <c r="K1561" s="202"/>
      <c r="L1561" s="90"/>
      <c r="M1561" s="202"/>
      <c r="N1561" s="203"/>
      <c r="O1561" s="202"/>
      <c r="P1561" s="201" t="s">
        <v>907</v>
      </c>
      <c r="Q1561" s="90" t="s">
        <v>357</v>
      </c>
      <c r="R1561" s="202" t="s">
        <v>434</v>
      </c>
      <c r="S1561" s="203" t="s">
        <v>7709</v>
      </c>
      <c r="T1561" s="202"/>
      <c r="U1561" s="201" t="s">
        <v>908</v>
      </c>
      <c r="V1561" s="90" t="s">
        <v>357</v>
      </c>
      <c r="W1561" s="107" t="s">
        <v>434</v>
      </c>
      <c r="X1561" s="249" t="s">
        <v>7710</v>
      </c>
      <c r="Y1561" s="248"/>
      <c r="Z1561" s="201" t="s">
        <v>339</v>
      </c>
      <c r="AA1561" s="90" t="s">
        <v>356</v>
      </c>
      <c r="AB1561" s="350" t="s">
        <v>1702</v>
      </c>
      <c r="AC1561" s="249"/>
      <c r="AD1561" s="248"/>
    </row>
    <row r="1562" spans="1:30" ht="76.150000000000006" customHeight="1">
      <c r="A1562" s="494"/>
      <c r="B1562" s="330" t="s">
        <v>7646</v>
      </c>
      <c r="C1562" s="329" t="s">
        <v>7711</v>
      </c>
      <c r="D1562" s="338" t="s">
        <v>7712</v>
      </c>
      <c r="E1562" s="339" t="s">
        <v>7678</v>
      </c>
      <c r="F1562" s="339" t="s">
        <v>7713</v>
      </c>
      <c r="G1562" s="340" t="s">
        <v>7714</v>
      </c>
      <c r="H1562" s="341" t="s">
        <v>5</v>
      </c>
      <c r="I1562" s="321"/>
      <c r="J1562" s="321"/>
      <c r="K1562" s="202"/>
      <c r="L1562" s="90"/>
      <c r="M1562" s="202"/>
      <c r="N1562" s="203"/>
      <c r="O1562" s="202"/>
      <c r="P1562" s="201" t="s">
        <v>907</v>
      </c>
      <c r="Q1562" s="90" t="s">
        <v>357</v>
      </c>
      <c r="R1562" s="202" t="s">
        <v>434</v>
      </c>
      <c r="S1562" s="203" t="s">
        <v>7715</v>
      </c>
      <c r="T1562" s="202"/>
      <c r="U1562" s="201" t="s">
        <v>908</v>
      </c>
      <c r="V1562" s="90" t="s">
        <v>357</v>
      </c>
      <c r="W1562" s="107" t="s">
        <v>434</v>
      </c>
      <c r="X1562" s="249" t="s">
        <v>7710</v>
      </c>
      <c r="Y1562" s="248"/>
      <c r="Z1562" s="201" t="s">
        <v>339</v>
      </c>
      <c r="AA1562" s="90" t="s">
        <v>356</v>
      </c>
      <c r="AB1562" s="350" t="s">
        <v>1702</v>
      </c>
      <c r="AC1562" s="249"/>
      <c r="AD1562" s="248"/>
    </row>
    <row r="1563" spans="1:30" ht="60" customHeight="1">
      <c r="A1563" s="494"/>
      <c r="B1563" s="330" t="s">
        <v>7646</v>
      </c>
      <c r="C1563" s="329" t="s">
        <v>7716</v>
      </c>
      <c r="D1563" s="338" t="s">
        <v>7717</v>
      </c>
      <c r="E1563" s="339" t="s">
        <v>7678</v>
      </c>
      <c r="F1563" s="339" t="s">
        <v>7718</v>
      </c>
      <c r="G1563" s="340" t="s">
        <v>7719</v>
      </c>
      <c r="H1563" s="341" t="s">
        <v>5</v>
      </c>
      <c r="I1563" s="321"/>
      <c r="J1563" s="321"/>
      <c r="K1563" s="202"/>
      <c r="L1563" s="90"/>
      <c r="M1563" s="202"/>
      <c r="N1563" s="203"/>
      <c r="O1563" s="202"/>
      <c r="P1563" s="201" t="s">
        <v>907</v>
      </c>
      <c r="Q1563" s="90" t="s">
        <v>357</v>
      </c>
      <c r="R1563" s="202" t="s">
        <v>434</v>
      </c>
      <c r="S1563" s="203" t="s">
        <v>7720</v>
      </c>
      <c r="T1563" s="202"/>
      <c r="U1563" s="201" t="s">
        <v>908</v>
      </c>
      <c r="V1563" s="90" t="s">
        <v>357</v>
      </c>
      <c r="W1563" s="107" t="s">
        <v>434</v>
      </c>
      <c r="X1563" s="203" t="s">
        <v>7721</v>
      </c>
      <c r="Y1563" s="248"/>
      <c r="Z1563" s="201" t="s">
        <v>339</v>
      </c>
      <c r="AA1563" s="90" t="s">
        <v>356</v>
      </c>
      <c r="AB1563" s="350" t="s">
        <v>1702</v>
      </c>
      <c r="AC1563" s="106"/>
      <c r="AD1563" s="248"/>
    </row>
    <row r="1564" spans="1:30" ht="60" customHeight="1">
      <c r="A1564" s="494"/>
      <c r="B1564" s="330" t="s">
        <v>7646</v>
      </c>
      <c r="C1564" s="329" t="s">
        <v>7722</v>
      </c>
      <c r="D1564" s="338" t="s">
        <v>7723</v>
      </c>
      <c r="E1564" s="339" t="s">
        <v>7678</v>
      </c>
      <c r="F1564" s="339" t="s">
        <v>7724</v>
      </c>
      <c r="G1564" s="340" t="s">
        <v>7656</v>
      </c>
      <c r="H1564" s="341" t="s">
        <v>235</v>
      </c>
      <c r="I1564" s="321"/>
      <c r="J1564" s="321"/>
      <c r="K1564" s="202"/>
      <c r="L1564" s="90"/>
      <c r="M1564" s="202"/>
      <c r="N1564" s="203"/>
      <c r="O1564" s="202"/>
      <c r="P1564" s="201" t="s">
        <v>907</v>
      </c>
      <c r="Q1564" s="90" t="s">
        <v>356</v>
      </c>
      <c r="R1564" s="202" t="s">
        <v>434</v>
      </c>
      <c r="S1564" s="203"/>
      <c r="T1564" s="202"/>
      <c r="U1564" s="201" t="s">
        <v>908</v>
      </c>
      <c r="V1564" s="90" t="s">
        <v>357</v>
      </c>
      <c r="W1564" s="107" t="s">
        <v>434</v>
      </c>
      <c r="X1564" s="249" t="s">
        <v>7710</v>
      </c>
      <c r="Y1564" s="248"/>
      <c r="Z1564" s="201" t="s">
        <v>339</v>
      </c>
      <c r="AA1564" s="90" t="s">
        <v>356</v>
      </c>
      <c r="AB1564" s="350" t="s">
        <v>1702</v>
      </c>
      <c r="AC1564" s="249"/>
      <c r="AD1564" s="248"/>
    </row>
    <row r="1565" spans="1:30" ht="60" customHeight="1">
      <c r="A1565" s="494"/>
      <c r="B1565" s="330" t="s">
        <v>7646</v>
      </c>
      <c r="C1565" s="329" t="s">
        <v>7725</v>
      </c>
      <c r="D1565" s="338" t="s">
        <v>7726</v>
      </c>
      <c r="E1565" s="339" t="s">
        <v>7678</v>
      </c>
      <c r="F1565" s="339" t="s">
        <v>7727</v>
      </c>
      <c r="G1565" s="340" t="s">
        <v>7728</v>
      </c>
      <c r="H1565" s="341" t="s">
        <v>5</v>
      </c>
      <c r="I1565" s="321"/>
      <c r="J1565" s="321"/>
      <c r="K1565" s="202"/>
      <c r="L1565" s="90"/>
      <c r="M1565" s="202"/>
      <c r="N1565" s="203"/>
      <c r="O1565" s="202"/>
      <c r="P1565" s="201" t="s">
        <v>907</v>
      </c>
      <c r="Q1565" s="90" t="s">
        <v>356</v>
      </c>
      <c r="R1565" s="202" t="s">
        <v>434</v>
      </c>
      <c r="S1565" s="203"/>
      <c r="T1565" s="202"/>
      <c r="U1565" s="201" t="s">
        <v>908</v>
      </c>
      <c r="V1565" s="90" t="s">
        <v>357</v>
      </c>
      <c r="W1565" s="107" t="s">
        <v>434</v>
      </c>
      <c r="X1565" s="249" t="s">
        <v>7710</v>
      </c>
      <c r="Y1565" s="248"/>
      <c r="Z1565" s="201" t="s">
        <v>339</v>
      </c>
      <c r="AA1565" s="90" t="s">
        <v>356</v>
      </c>
      <c r="AB1565" s="350" t="s">
        <v>1702</v>
      </c>
      <c r="AC1565" s="249"/>
      <c r="AD1565" s="248"/>
    </row>
    <row r="1566" spans="1:30" ht="60" customHeight="1">
      <c r="A1566" s="494"/>
      <c r="B1566" s="330" t="s">
        <v>7729</v>
      </c>
      <c r="C1566" s="365" t="s">
        <v>7730</v>
      </c>
      <c r="D1566" s="365" t="s">
        <v>7731</v>
      </c>
      <c r="E1566" s="258" t="s">
        <v>7732</v>
      </c>
      <c r="F1566" s="258" t="s">
        <v>7733</v>
      </c>
      <c r="G1566" s="260" t="s">
        <v>7680</v>
      </c>
      <c r="H1566" s="341" t="s">
        <v>5</v>
      </c>
      <c r="I1566" s="273" t="s">
        <v>907</v>
      </c>
      <c r="J1566" s="321"/>
      <c r="K1566" s="202"/>
      <c r="L1566" s="90"/>
      <c r="M1566" s="202"/>
      <c r="N1566" s="203"/>
      <c r="O1566" s="202"/>
      <c r="P1566" s="201"/>
      <c r="Q1566" s="90"/>
      <c r="R1566" s="202"/>
      <c r="S1566" s="203"/>
      <c r="T1566" s="202"/>
      <c r="U1566" s="201" t="s">
        <v>908</v>
      </c>
      <c r="V1566" s="90" t="s">
        <v>357</v>
      </c>
      <c r="W1566" s="107" t="s">
        <v>434</v>
      </c>
      <c r="X1566" s="249" t="s">
        <v>7710</v>
      </c>
      <c r="Y1566" s="248"/>
      <c r="Z1566" s="201" t="s">
        <v>339</v>
      </c>
      <c r="AA1566" s="90" t="s">
        <v>356</v>
      </c>
      <c r="AB1566" s="350" t="s">
        <v>1702</v>
      </c>
      <c r="AC1566" s="249"/>
      <c r="AD1566" s="248"/>
    </row>
    <row r="1567" spans="1:30" ht="55.5" customHeight="1">
      <c r="A1567" s="494"/>
      <c r="B1567" s="342" t="s">
        <v>7734</v>
      </c>
      <c r="C1567" s="343" t="s">
        <v>7735</v>
      </c>
      <c r="D1567" s="338" t="s">
        <v>7736</v>
      </c>
      <c r="E1567" s="339" t="s">
        <v>7678</v>
      </c>
      <c r="F1567" s="339" t="s">
        <v>7737</v>
      </c>
      <c r="G1567" s="231" t="s">
        <v>7738</v>
      </c>
      <c r="H1567" s="229" t="s">
        <v>222</v>
      </c>
      <c r="I1567" s="321"/>
      <c r="J1567" s="321"/>
      <c r="K1567" s="202"/>
      <c r="L1567" s="90"/>
      <c r="M1567" s="202"/>
      <c r="N1567" s="203"/>
      <c r="O1567" s="202"/>
      <c r="P1567" s="201" t="s">
        <v>907</v>
      </c>
      <c r="Q1567" s="90" t="s">
        <v>356</v>
      </c>
      <c r="R1567" s="202" t="s">
        <v>434</v>
      </c>
      <c r="S1567" s="203"/>
      <c r="T1567" s="202"/>
      <c r="U1567" s="201" t="s">
        <v>908</v>
      </c>
      <c r="V1567" s="90" t="s">
        <v>357</v>
      </c>
      <c r="W1567" s="107" t="s">
        <v>434</v>
      </c>
      <c r="X1567" s="249" t="s">
        <v>7739</v>
      </c>
      <c r="Y1567" s="248"/>
      <c r="Z1567" s="201" t="s">
        <v>339</v>
      </c>
      <c r="AA1567" s="90" t="s">
        <v>356</v>
      </c>
      <c r="AB1567" s="350" t="s">
        <v>1702</v>
      </c>
      <c r="AC1567" s="249"/>
      <c r="AD1567" s="248"/>
    </row>
    <row r="1568" spans="1:30" ht="60" customHeight="1">
      <c r="A1568" s="494"/>
      <c r="B1568" s="342" t="s">
        <v>7734</v>
      </c>
      <c r="C1568" s="343" t="s">
        <v>7740</v>
      </c>
      <c r="D1568" s="338" t="s">
        <v>7741</v>
      </c>
      <c r="E1568" s="339" t="s">
        <v>7678</v>
      </c>
      <c r="F1568" s="339" t="s">
        <v>7742</v>
      </c>
      <c r="G1568" s="231" t="s">
        <v>7738</v>
      </c>
      <c r="H1568" s="229" t="s">
        <v>235</v>
      </c>
      <c r="I1568" s="321"/>
      <c r="J1568" s="321"/>
      <c r="K1568" s="202"/>
      <c r="L1568" s="90"/>
      <c r="M1568" s="202"/>
      <c r="N1568" s="203"/>
      <c r="O1568" s="202"/>
      <c r="P1568" s="201" t="s">
        <v>907</v>
      </c>
      <c r="Q1568" s="90" t="s">
        <v>356</v>
      </c>
      <c r="R1568" s="202" t="s">
        <v>434</v>
      </c>
      <c r="S1568" s="203"/>
      <c r="T1568" s="202"/>
      <c r="U1568" s="201" t="s">
        <v>908</v>
      </c>
      <c r="V1568" s="90" t="s">
        <v>357</v>
      </c>
      <c r="W1568" s="107" t="s">
        <v>434</v>
      </c>
      <c r="X1568" s="249" t="s">
        <v>7739</v>
      </c>
      <c r="Y1568" s="248"/>
      <c r="Z1568" s="201" t="s">
        <v>339</v>
      </c>
      <c r="AA1568" s="90" t="s">
        <v>356</v>
      </c>
      <c r="AB1568" s="350" t="s">
        <v>1702</v>
      </c>
      <c r="AC1568" s="249"/>
      <c r="AD1568" s="248"/>
    </row>
    <row r="1569" spans="1:30" ht="60" customHeight="1">
      <c r="A1569" s="494"/>
      <c r="B1569" s="342" t="s">
        <v>7734</v>
      </c>
      <c r="C1569" s="343" t="s">
        <v>7743</v>
      </c>
      <c r="D1569" s="338" t="s">
        <v>7744</v>
      </c>
      <c r="E1569" s="339" t="s">
        <v>7678</v>
      </c>
      <c r="F1569" s="339" t="s">
        <v>7745</v>
      </c>
      <c r="G1569" s="231" t="s">
        <v>7738</v>
      </c>
      <c r="H1569" s="341" t="s">
        <v>5</v>
      </c>
      <c r="I1569" s="321"/>
      <c r="J1569" s="321"/>
      <c r="K1569" s="202"/>
      <c r="L1569" s="90"/>
      <c r="M1569" s="202"/>
      <c r="N1569" s="203"/>
      <c r="O1569" s="202"/>
      <c r="P1569" s="201" t="s">
        <v>907</v>
      </c>
      <c r="Q1569" s="90" t="s">
        <v>1040</v>
      </c>
      <c r="R1569" s="202" t="s">
        <v>434</v>
      </c>
      <c r="S1569" s="203" t="s">
        <v>7746</v>
      </c>
      <c r="T1569" s="202"/>
      <c r="U1569" s="201" t="s">
        <v>908</v>
      </c>
      <c r="V1569" s="90" t="s">
        <v>357</v>
      </c>
      <c r="W1569" s="107" t="s">
        <v>434</v>
      </c>
      <c r="X1569" s="249" t="s">
        <v>7747</v>
      </c>
      <c r="Y1569" s="248"/>
      <c r="Z1569" s="201" t="s">
        <v>339</v>
      </c>
      <c r="AA1569" s="90" t="s">
        <v>356</v>
      </c>
      <c r="AB1569" s="350" t="s">
        <v>1702</v>
      </c>
      <c r="AC1569" s="249"/>
      <c r="AD1569" s="248"/>
    </row>
    <row r="1570" spans="1:30" ht="72" customHeight="1">
      <c r="A1570" s="494"/>
      <c r="B1570" s="342" t="s">
        <v>7734</v>
      </c>
      <c r="C1570" s="343" t="s">
        <v>7748</v>
      </c>
      <c r="D1570" s="338" t="s">
        <v>7749</v>
      </c>
      <c r="E1570" s="339" t="s">
        <v>7678</v>
      </c>
      <c r="F1570" s="339" t="s">
        <v>7750</v>
      </c>
      <c r="G1570" s="231" t="s">
        <v>7738</v>
      </c>
      <c r="H1570" s="341" t="s">
        <v>5</v>
      </c>
      <c r="I1570" s="321"/>
      <c r="J1570" s="321"/>
      <c r="K1570" s="202"/>
      <c r="L1570" s="90"/>
      <c r="M1570" s="202"/>
      <c r="N1570" s="203"/>
      <c r="O1570" s="202"/>
      <c r="P1570" s="201" t="s">
        <v>907</v>
      </c>
      <c r="Q1570" s="90" t="s">
        <v>1040</v>
      </c>
      <c r="R1570" s="202" t="s">
        <v>434</v>
      </c>
      <c r="S1570" s="203" t="s">
        <v>7751</v>
      </c>
      <c r="T1570" s="202"/>
      <c r="U1570" s="201" t="s">
        <v>908</v>
      </c>
      <c r="V1570" s="90" t="s">
        <v>357</v>
      </c>
      <c r="W1570" s="107" t="s">
        <v>434</v>
      </c>
      <c r="X1570" s="249" t="s">
        <v>7739</v>
      </c>
      <c r="Y1570" s="248"/>
      <c r="Z1570" s="201" t="s">
        <v>339</v>
      </c>
      <c r="AA1570" s="90" t="s">
        <v>356</v>
      </c>
      <c r="AB1570" s="350" t="s">
        <v>1702</v>
      </c>
      <c r="AC1570" s="249"/>
      <c r="AD1570" s="248"/>
    </row>
    <row r="1571" spans="1:30" ht="71.45" customHeight="1">
      <c r="A1571" s="494"/>
      <c r="B1571" s="342" t="s">
        <v>7734</v>
      </c>
      <c r="C1571" s="343" t="s">
        <v>7752</v>
      </c>
      <c r="D1571" s="338" t="s">
        <v>7753</v>
      </c>
      <c r="E1571" s="339" t="s">
        <v>7678</v>
      </c>
      <c r="F1571" s="339" t="s">
        <v>7754</v>
      </c>
      <c r="G1571" s="231" t="s">
        <v>7738</v>
      </c>
      <c r="H1571" s="341" t="s">
        <v>5</v>
      </c>
      <c r="I1571" s="321"/>
      <c r="J1571" s="321"/>
      <c r="K1571" s="202"/>
      <c r="L1571" s="90"/>
      <c r="M1571" s="202"/>
      <c r="N1571" s="203"/>
      <c r="O1571" s="202"/>
      <c r="P1571" s="201" t="s">
        <v>907</v>
      </c>
      <c r="Q1571" s="90" t="s">
        <v>1040</v>
      </c>
      <c r="R1571" s="202" t="s">
        <v>434</v>
      </c>
      <c r="S1571" s="203" t="s">
        <v>7755</v>
      </c>
      <c r="T1571" s="202"/>
      <c r="U1571" s="201" t="s">
        <v>908</v>
      </c>
      <c r="V1571" s="90" t="s">
        <v>357</v>
      </c>
      <c r="W1571" s="107" t="s">
        <v>434</v>
      </c>
      <c r="X1571" s="249" t="s">
        <v>7756</v>
      </c>
      <c r="Y1571" s="248"/>
      <c r="Z1571" s="201" t="s">
        <v>339</v>
      </c>
      <c r="AA1571" s="90" t="s">
        <v>356</v>
      </c>
      <c r="AB1571" s="350" t="s">
        <v>1702</v>
      </c>
      <c r="AC1571" s="249"/>
      <c r="AD1571" s="248"/>
    </row>
    <row r="1572" spans="1:30" ht="71.45" customHeight="1">
      <c r="A1572" s="494"/>
      <c r="B1572" s="342" t="s">
        <v>7734</v>
      </c>
      <c r="C1572" s="343" t="s">
        <v>7757</v>
      </c>
      <c r="D1572" s="338" t="s">
        <v>7758</v>
      </c>
      <c r="E1572" s="339" t="s">
        <v>7678</v>
      </c>
      <c r="F1572" s="339" t="s">
        <v>7759</v>
      </c>
      <c r="G1572" s="231" t="s">
        <v>7738</v>
      </c>
      <c r="H1572" s="341" t="s">
        <v>5</v>
      </c>
      <c r="I1572" s="321"/>
      <c r="J1572" s="321"/>
      <c r="K1572" s="202"/>
      <c r="L1572" s="90"/>
      <c r="M1572" s="202"/>
      <c r="N1572" s="203"/>
      <c r="O1572" s="202"/>
      <c r="P1572" s="201" t="s">
        <v>907</v>
      </c>
      <c r="Q1572" s="90" t="s">
        <v>356</v>
      </c>
      <c r="R1572" s="202" t="s">
        <v>434</v>
      </c>
      <c r="S1572" s="203"/>
      <c r="T1572" s="202"/>
      <c r="U1572" s="201" t="s">
        <v>908</v>
      </c>
      <c r="V1572" s="90" t="s">
        <v>357</v>
      </c>
      <c r="W1572" s="107" t="s">
        <v>434</v>
      </c>
      <c r="X1572" s="249" t="s">
        <v>7756</v>
      </c>
      <c r="Y1572" s="248"/>
      <c r="Z1572" s="201" t="s">
        <v>339</v>
      </c>
      <c r="AA1572" s="90" t="s">
        <v>356</v>
      </c>
      <c r="AB1572" s="350" t="s">
        <v>1702</v>
      </c>
      <c r="AC1572" s="249"/>
      <c r="AD1572" s="248"/>
    </row>
    <row r="1573" spans="1:30" ht="71.45" customHeight="1">
      <c r="A1573" s="494"/>
      <c r="B1573" s="342" t="s">
        <v>7734</v>
      </c>
      <c r="C1573" s="343" t="s">
        <v>7760</v>
      </c>
      <c r="D1573" s="338" t="s">
        <v>7761</v>
      </c>
      <c r="E1573" s="339" t="s">
        <v>7678</v>
      </c>
      <c r="F1573" s="339" t="s">
        <v>7762</v>
      </c>
      <c r="G1573" s="231" t="s">
        <v>7763</v>
      </c>
      <c r="H1573" s="341" t="s">
        <v>974</v>
      </c>
      <c r="I1573" s="321"/>
      <c r="J1573" s="321"/>
      <c r="K1573" s="202"/>
      <c r="L1573" s="90"/>
      <c r="M1573" s="202"/>
      <c r="N1573" s="203"/>
      <c r="O1573" s="202"/>
      <c r="P1573" s="201" t="s">
        <v>907</v>
      </c>
      <c r="Q1573" s="90" t="s">
        <v>356</v>
      </c>
      <c r="R1573" s="202" t="s">
        <v>434</v>
      </c>
      <c r="S1573" s="203"/>
      <c r="T1573" s="202"/>
      <c r="U1573" s="201" t="s">
        <v>908</v>
      </c>
      <c r="V1573" s="90" t="s">
        <v>356</v>
      </c>
      <c r="W1573" s="107" t="s">
        <v>434</v>
      </c>
      <c r="X1573" s="249"/>
      <c r="Y1573" s="248"/>
      <c r="Z1573" s="201"/>
      <c r="AA1573" s="90"/>
      <c r="AB1573" s="107"/>
      <c r="AC1573" s="249"/>
      <c r="AD1573" s="248"/>
    </row>
    <row r="1574" spans="1:30" ht="71.45" customHeight="1">
      <c r="A1574" s="494"/>
      <c r="B1574" s="364" t="s">
        <v>7764</v>
      </c>
      <c r="C1574" s="365" t="s">
        <v>7765</v>
      </c>
      <c r="D1574" s="365" t="s">
        <v>7766</v>
      </c>
      <c r="E1574" s="258" t="s">
        <v>7649</v>
      </c>
      <c r="F1574" s="258" t="s">
        <v>7767</v>
      </c>
      <c r="G1574" s="260" t="s">
        <v>7738</v>
      </c>
      <c r="H1574" s="341"/>
      <c r="I1574" s="321"/>
      <c r="J1574" s="321"/>
      <c r="K1574" s="202"/>
      <c r="L1574" s="90"/>
      <c r="M1574" s="202"/>
      <c r="N1574" s="203"/>
      <c r="O1574" s="202"/>
      <c r="P1574" s="201"/>
      <c r="Q1574" s="90"/>
      <c r="R1574" s="202"/>
      <c r="S1574" s="203"/>
      <c r="T1574" s="202"/>
      <c r="U1574" s="201" t="s">
        <v>908</v>
      </c>
      <c r="V1574" s="90" t="s">
        <v>357</v>
      </c>
      <c r="W1574" s="107" t="s">
        <v>434</v>
      </c>
      <c r="X1574" s="249" t="s">
        <v>7768</v>
      </c>
      <c r="Y1574" s="248"/>
      <c r="Z1574" s="201" t="s">
        <v>339</v>
      </c>
      <c r="AA1574" s="90" t="s">
        <v>356</v>
      </c>
      <c r="AB1574" s="350" t="s">
        <v>1702</v>
      </c>
      <c r="AC1574" s="249"/>
      <c r="AD1574" s="248"/>
    </row>
    <row r="1575" spans="1:30" ht="71.45" customHeight="1">
      <c r="A1575" s="494"/>
      <c r="B1575" s="342" t="s">
        <v>7734</v>
      </c>
      <c r="C1575" s="415" t="s">
        <v>7769</v>
      </c>
      <c r="D1575" s="416" t="s">
        <v>7770</v>
      </c>
      <c r="E1575" s="417" t="s">
        <v>7771</v>
      </c>
      <c r="F1575" s="417" t="s">
        <v>7772</v>
      </c>
      <c r="G1575" s="418" t="s">
        <v>7773</v>
      </c>
      <c r="H1575" s="419" t="s">
        <v>974</v>
      </c>
      <c r="I1575" s="321"/>
      <c r="J1575" s="321"/>
      <c r="K1575" s="202"/>
      <c r="L1575" s="90"/>
      <c r="M1575" s="202"/>
      <c r="N1575" s="203"/>
      <c r="O1575" s="202"/>
      <c r="P1575" s="420" t="s">
        <v>907</v>
      </c>
      <c r="Q1575" s="90" t="s">
        <v>357</v>
      </c>
      <c r="R1575" s="202" t="s">
        <v>434</v>
      </c>
      <c r="S1575" s="203" t="s">
        <v>7774</v>
      </c>
      <c r="T1575" s="202"/>
      <c r="U1575" s="201" t="s">
        <v>908</v>
      </c>
      <c r="V1575" s="90" t="s">
        <v>1040</v>
      </c>
      <c r="W1575" s="107" t="s">
        <v>434</v>
      </c>
      <c r="X1575" s="249" t="s">
        <v>7775</v>
      </c>
      <c r="Y1575" s="248"/>
      <c r="Z1575" s="201" t="s">
        <v>339</v>
      </c>
      <c r="AA1575" s="90" t="s">
        <v>1040</v>
      </c>
      <c r="AB1575" s="350" t="s">
        <v>1702</v>
      </c>
      <c r="AC1575" s="249"/>
      <c r="AD1575" s="248"/>
    </row>
    <row r="1576" spans="1:30" ht="71.45" customHeight="1">
      <c r="A1576" s="494"/>
      <c r="B1576" s="364" t="s">
        <v>7764</v>
      </c>
      <c r="C1576" s="365" t="s">
        <v>7776</v>
      </c>
      <c r="D1576" s="365" t="s">
        <v>7777</v>
      </c>
      <c r="E1576" s="258" t="s">
        <v>7778</v>
      </c>
      <c r="F1576" s="258" t="s">
        <v>7779</v>
      </c>
      <c r="G1576" s="260" t="s">
        <v>7780</v>
      </c>
      <c r="H1576" s="341" t="s">
        <v>1016</v>
      </c>
      <c r="I1576" s="321"/>
      <c r="J1576" s="321"/>
      <c r="K1576" s="202"/>
      <c r="L1576" s="90"/>
      <c r="M1576" s="202"/>
      <c r="N1576" s="203"/>
      <c r="O1576" s="202"/>
      <c r="P1576" s="201" t="s">
        <v>907</v>
      </c>
      <c r="Q1576" s="90" t="s">
        <v>356</v>
      </c>
      <c r="R1576" s="202" t="s">
        <v>434</v>
      </c>
      <c r="S1576" s="203"/>
      <c r="T1576" s="202"/>
      <c r="U1576" s="201" t="s">
        <v>908</v>
      </c>
      <c r="V1576" s="90" t="s">
        <v>356</v>
      </c>
      <c r="W1576" s="107" t="s">
        <v>434</v>
      </c>
      <c r="X1576" s="249"/>
      <c r="Y1576" s="248"/>
      <c r="Z1576" s="201"/>
      <c r="AA1576" s="90"/>
      <c r="AB1576" s="107"/>
      <c r="AC1576" s="249"/>
      <c r="AD1576" s="248"/>
    </row>
    <row r="1577" spans="1:30" ht="50.25" customHeight="1">
      <c r="A1577" s="494"/>
      <c r="B1577" s="328" t="s">
        <v>7781</v>
      </c>
      <c r="C1577" s="343" t="s">
        <v>7782</v>
      </c>
      <c r="D1577" s="338" t="s">
        <v>7783</v>
      </c>
      <c r="E1577" s="339" t="s">
        <v>7678</v>
      </c>
      <c r="F1577" s="339" t="s">
        <v>7784</v>
      </c>
      <c r="G1577" s="231" t="s">
        <v>7785</v>
      </c>
      <c r="H1577" s="229" t="s">
        <v>222</v>
      </c>
      <c r="I1577" s="321"/>
      <c r="J1577" s="321"/>
      <c r="K1577" s="202"/>
      <c r="L1577" s="90"/>
      <c r="M1577" s="202"/>
      <c r="N1577" s="203"/>
      <c r="O1577" s="202"/>
      <c r="P1577" s="201" t="s">
        <v>907</v>
      </c>
      <c r="Q1577" s="90" t="s">
        <v>357</v>
      </c>
      <c r="R1577" s="202" t="s">
        <v>434</v>
      </c>
      <c r="S1577" s="203" t="s">
        <v>7786</v>
      </c>
      <c r="T1577" s="202"/>
      <c r="U1577" s="201" t="s">
        <v>908</v>
      </c>
      <c r="V1577" s="90" t="s">
        <v>357</v>
      </c>
      <c r="W1577" s="107" t="s">
        <v>434</v>
      </c>
      <c r="X1577" s="249" t="s">
        <v>7787</v>
      </c>
      <c r="Y1577" s="248"/>
      <c r="Z1577" s="201" t="s">
        <v>339</v>
      </c>
      <c r="AA1577" s="90" t="s">
        <v>356</v>
      </c>
      <c r="AB1577" s="350" t="s">
        <v>1702</v>
      </c>
      <c r="AC1577" s="249"/>
      <c r="AD1577" s="248"/>
    </row>
    <row r="1578" spans="1:30" ht="49.5" customHeight="1">
      <c r="A1578" s="494"/>
      <c r="B1578" s="328" t="s">
        <v>7781</v>
      </c>
      <c r="C1578" s="343" t="s">
        <v>7788</v>
      </c>
      <c r="D1578" s="338" t="s">
        <v>7789</v>
      </c>
      <c r="E1578" s="339" t="s">
        <v>7678</v>
      </c>
      <c r="F1578" s="339" t="s">
        <v>7790</v>
      </c>
      <c r="G1578" s="231" t="s">
        <v>7785</v>
      </c>
      <c r="H1578" s="341" t="s">
        <v>235</v>
      </c>
      <c r="I1578" s="321"/>
      <c r="J1578" s="321"/>
      <c r="K1578" s="202"/>
      <c r="L1578" s="90"/>
      <c r="M1578" s="202"/>
      <c r="N1578" s="203"/>
      <c r="O1578" s="202"/>
      <c r="P1578" s="201" t="s">
        <v>907</v>
      </c>
      <c r="Q1578" s="90" t="s">
        <v>357</v>
      </c>
      <c r="R1578" s="202" t="s">
        <v>434</v>
      </c>
      <c r="S1578" s="203" t="s">
        <v>7791</v>
      </c>
      <c r="T1578" s="202"/>
      <c r="U1578" s="201" t="s">
        <v>908</v>
      </c>
      <c r="V1578" s="90" t="s">
        <v>357</v>
      </c>
      <c r="W1578" s="107" t="s">
        <v>434</v>
      </c>
      <c r="X1578" s="249" t="s">
        <v>7792</v>
      </c>
      <c r="Y1578" s="248"/>
      <c r="Z1578" s="201" t="s">
        <v>339</v>
      </c>
      <c r="AA1578" s="90" t="s">
        <v>356</v>
      </c>
      <c r="AB1578" s="350" t="s">
        <v>1702</v>
      </c>
      <c r="AC1578" s="249"/>
      <c r="AD1578" s="248"/>
    </row>
    <row r="1579" spans="1:30" ht="49.5" customHeight="1">
      <c r="A1579" s="494"/>
      <c r="B1579" s="328" t="s">
        <v>7793</v>
      </c>
      <c r="C1579" s="343" t="s">
        <v>7794</v>
      </c>
      <c r="D1579" s="338" t="s">
        <v>7795</v>
      </c>
      <c r="E1579" s="339" t="s">
        <v>7796</v>
      </c>
      <c r="F1579" s="339" t="s">
        <v>7797</v>
      </c>
      <c r="G1579" s="231" t="s">
        <v>7798</v>
      </c>
      <c r="H1579" s="341" t="s">
        <v>1016</v>
      </c>
      <c r="I1579" s="321"/>
      <c r="J1579" s="321"/>
      <c r="K1579" s="202"/>
      <c r="L1579" s="90"/>
      <c r="M1579" s="202"/>
      <c r="N1579" s="203"/>
      <c r="O1579" s="202"/>
      <c r="P1579" s="201" t="s">
        <v>907</v>
      </c>
      <c r="Q1579" s="90" t="s">
        <v>357</v>
      </c>
      <c r="R1579" s="202" t="s">
        <v>434</v>
      </c>
      <c r="S1579" s="203" t="s">
        <v>7799</v>
      </c>
      <c r="T1579" s="202"/>
      <c r="U1579" s="201" t="s">
        <v>908</v>
      </c>
      <c r="V1579" s="90" t="s">
        <v>357</v>
      </c>
      <c r="W1579" s="107" t="s">
        <v>434</v>
      </c>
      <c r="X1579" s="203" t="s">
        <v>7800</v>
      </c>
      <c r="Y1579" s="248"/>
      <c r="Z1579" s="201" t="s">
        <v>339</v>
      </c>
      <c r="AA1579" s="90" t="s">
        <v>356</v>
      </c>
      <c r="AB1579" s="350" t="s">
        <v>1702</v>
      </c>
      <c r="AC1579" s="106"/>
      <c r="AD1579" s="248"/>
    </row>
    <row r="1580" spans="1:30" ht="47.25" customHeight="1">
      <c r="A1580" s="494"/>
      <c r="B1580" s="328" t="s">
        <v>7781</v>
      </c>
      <c r="C1580" s="343" t="s">
        <v>7801</v>
      </c>
      <c r="D1580" s="338" t="s">
        <v>7802</v>
      </c>
      <c r="E1580" s="339" t="s">
        <v>7649</v>
      </c>
      <c r="F1580" s="339" t="s">
        <v>7803</v>
      </c>
      <c r="G1580" s="231" t="s">
        <v>7785</v>
      </c>
      <c r="H1580" s="229" t="s">
        <v>235</v>
      </c>
      <c r="I1580" s="321"/>
      <c r="J1580" s="321"/>
      <c r="K1580" s="202"/>
      <c r="L1580" s="90"/>
      <c r="M1580" s="202"/>
      <c r="N1580" s="203"/>
      <c r="O1580" s="202"/>
      <c r="P1580" s="201" t="s">
        <v>907</v>
      </c>
      <c r="Q1580" s="90" t="s">
        <v>1040</v>
      </c>
      <c r="R1580" s="202" t="s">
        <v>434</v>
      </c>
      <c r="S1580" s="203" t="s">
        <v>7804</v>
      </c>
      <c r="T1580" s="202"/>
      <c r="U1580" s="201" t="s">
        <v>908</v>
      </c>
      <c r="V1580" s="90" t="s">
        <v>357</v>
      </c>
      <c r="W1580" s="107" t="s">
        <v>434</v>
      </c>
      <c r="X1580" s="249" t="s">
        <v>7792</v>
      </c>
      <c r="Y1580" s="248"/>
      <c r="Z1580" s="201" t="s">
        <v>339</v>
      </c>
      <c r="AA1580" s="90" t="s">
        <v>356</v>
      </c>
      <c r="AB1580" s="350" t="s">
        <v>1702</v>
      </c>
      <c r="AC1580" s="249"/>
      <c r="AD1580" s="248"/>
    </row>
    <row r="1581" spans="1:30" ht="48" customHeight="1">
      <c r="A1581" s="494"/>
      <c r="B1581" s="328" t="s">
        <v>7781</v>
      </c>
      <c r="C1581" s="343" t="s">
        <v>7805</v>
      </c>
      <c r="D1581" s="338" t="s">
        <v>7806</v>
      </c>
      <c r="E1581" s="339" t="s">
        <v>7649</v>
      </c>
      <c r="F1581" s="339" t="s">
        <v>7807</v>
      </c>
      <c r="G1581" s="231" t="s">
        <v>7785</v>
      </c>
      <c r="H1581" s="341" t="s">
        <v>235</v>
      </c>
      <c r="I1581" s="321"/>
      <c r="J1581" s="321"/>
      <c r="K1581" s="202"/>
      <c r="L1581" s="90"/>
      <c r="M1581" s="202"/>
      <c r="N1581" s="203"/>
      <c r="O1581" s="202"/>
      <c r="P1581" s="201" t="s">
        <v>907</v>
      </c>
      <c r="Q1581" s="90" t="s">
        <v>1040</v>
      </c>
      <c r="R1581" s="202" t="s">
        <v>434</v>
      </c>
      <c r="S1581" s="203" t="s">
        <v>7808</v>
      </c>
      <c r="T1581" s="202"/>
      <c r="U1581" s="201" t="s">
        <v>908</v>
      </c>
      <c r="V1581" s="90" t="s">
        <v>357</v>
      </c>
      <c r="W1581" s="107" t="s">
        <v>434</v>
      </c>
      <c r="X1581" s="249" t="s">
        <v>7809</v>
      </c>
      <c r="Y1581" s="248"/>
      <c r="Z1581" s="201" t="s">
        <v>339</v>
      </c>
      <c r="AA1581" s="90" t="s">
        <v>356</v>
      </c>
      <c r="AB1581" s="350" t="s">
        <v>1702</v>
      </c>
      <c r="AC1581" s="249"/>
      <c r="AD1581" s="248"/>
    </row>
    <row r="1582" spans="1:30" ht="51" customHeight="1">
      <c r="A1582" s="494"/>
      <c r="B1582" s="328" t="s">
        <v>7781</v>
      </c>
      <c r="C1582" s="343" t="s">
        <v>7810</v>
      </c>
      <c r="D1582" s="338" t="s">
        <v>7811</v>
      </c>
      <c r="E1582" s="339" t="s">
        <v>7649</v>
      </c>
      <c r="F1582" s="339" t="s">
        <v>7812</v>
      </c>
      <c r="G1582" s="231" t="s">
        <v>7785</v>
      </c>
      <c r="H1582" s="341" t="s">
        <v>1016</v>
      </c>
      <c r="I1582" s="321"/>
      <c r="J1582" s="321"/>
      <c r="K1582" s="202"/>
      <c r="L1582" s="90"/>
      <c r="M1582" s="202"/>
      <c r="N1582" s="203"/>
      <c r="O1582" s="202"/>
      <c r="P1582" s="201" t="s">
        <v>907</v>
      </c>
      <c r="Q1582" s="90" t="s">
        <v>1040</v>
      </c>
      <c r="R1582" s="202" t="s">
        <v>434</v>
      </c>
      <c r="S1582" s="203" t="s">
        <v>7813</v>
      </c>
      <c r="T1582" s="202"/>
      <c r="U1582" s="201" t="s">
        <v>908</v>
      </c>
      <c r="V1582" s="90" t="s">
        <v>357</v>
      </c>
      <c r="W1582" s="107" t="s">
        <v>434</v>
      </c>
      <c r="X1582" s="249" t="s">
        <v>7809</v>
      </c>
      <c r="Y1582" s="248"/>
      <c r="Z1582" s="201" t="s">
        <v>339</v>
      </c>
      <c r="AA1582" s="90" t="s">
        <v>356</v>
      </c>
      <c r="AB1582" s="350" t="s">
        <v>1702</v>
      </c>
      <c r="AC1582" s="249"/>
      <c r="AD1582" s="248"/>
    </row>
    <row r="1583" spans="1:30" ht="47.25" customHeight="1">
      <c r="A1583" s="494"/>
      <c r="B1583" s="328" t="s">
        <v>7781</v>
      </c>
      <c r="C1583" s="343" t="s">
        <v>7814</v>
      </c>
      <c r="D1583" s="338" t="s">
        <v>7815</v>
      </c>
      <c r="E1583" s="339" t="s">
        <v>7649</v>
      </c>
      <c r="F1583" s="339" t="s">
        <v>7816</v>
      </c>
      <c r="G1583" s="231" t="s">
        <v>7785</v>
      </c>
      <c r="H1583" s="341" t="s">
        <v>1016</v>
      </c>
      <c r="I1583" s="321"/>
      <c r="J1583" s="321"/>
      <c r="K1583" s="202"/>
      <c r="L1583" s="90"/>
      <c r="M1583" s="202"/>
      <c r="N1583" s="203"/>
      <c r="O1583" s="202"/>
      <c r="P1583" s="201" t="s">
        <v>907</v>
      </c>
      <c r="Q1583" s="90" t="s">
        <v>357</v>
      </c>
      <c r="R1583" s="202" t="s">
        <v>434</v>
      </c>
      <c r="S1583" s="203" t="s">
        <v>761</v>
      </c>
      <c r="T1583" s="202"/>
      <c r="U1583" s="201" t="s">
        <v>908</v>
      </c>
      <c r="V1583" s="90" t="s">
        <v>357</v>
      </c>
      <c r="W1583" s="107" t="s">
        <v>434</v>
      </c>
      <c r="X1583" s="249" t="s">
        <v>7809</v>
      </c>
      <c r="Y1583" s="248"/>
      <c r="Z1583" s="201" t="s">
        <v>339</v>
      </c>
      <c r="AA1583" s="90" t="s">
        <v>356</v>
      </c>
      <c r="AB1583" s="350" t="s">
        <v>1702</v>
      </c>
      <c r="AC1583" s="249"/>
      <c r="AD1583" s="248"/>
    </row>
    <row r="1584" spans="1:30" ht="63.75" customHeight="1">
      <c r="A1584" s="494"/>
      <c r="B1584" s="328" t="s">
        <v>7781</v>
      </c>
      <c r="C1584" s="343" t="s">
        <v>7817</v>
      </c>
      <c r="D1584" s="338" t="s">
        <v>7818</v>
      </c>
      <c r="E1584" s="339" t="s">
        <v>7649</v>
      </c>
      <c r="F1584" s="339" t="s">
        <v>7819</v>
      </c>
      <c r="G1584" s="231" t="s">
        <v>7763</v>
      </c>
      <c r="H1584" s="341" t="s">
        <v>974</v>
      </c>
      <c r="I1584" s="321"/>
      <c r="J1584" s="321"/>
      <c r="K1584" s="202"/>
      <c r="L1584" s="90"/>
      <c r="M1584" s="202"/>
      <c r="N1584" s="203"/>
      <c r="O1584" s="202"/>
      <c r="P1584" s="201" t="s">
        <v>907</v>
      </c>
      <c r="Q1584" s="90" t="s">
        <v>356</v>
      </c>
      <c r="R1584" s="202" t="s">
        <v>434</v>
      </c>
      <c r="S1584" s="203"/>
      <c r="T1584" s="202"/>
      <c r="U1584" s="201" t="s">
        <v>908</v>
      </c>
      <c r="V1584" s="90" t="s">
        <v>356</v>
      </c>
      <c r="W1584" s="248" t="s">
        <v>434</v>
      </c>
      <c r="X1584" s="249"/>
      <c r="Y1584" s="248"/>
      <c r="Z1584" s="201"/>
      <c r="AA1584" s="90"/>
      <c r="AB1584" s="248"/>
      <c r="AC1584" s="249"/>
      <c r="AD1584" s="248"/>
    </row>
    <row r="1585" spans="1:30" ht="67.5" customHeight="1">
      <c r="A1585" s="494"/>
      <c r="B1585" s="328" t="s">
        <v>7781</v>
      </c>
      <c r="C1585" s="343" t="s">
        <v>7820</v>
      </c>
      <c r="D1585" s="338" t="s">
        <v>7821</v>
      </c>
      <c r="E1585" s="339" t="s">
        <v>7649</v>
      </c>
      <c r="F1585" s="339" t="s">
        <v>7822</v>
      </c>
      <c r="G1585" s="231" t="s">
        <v>7823</v>
      </c>
      <c r="H1585" s="341" t="s">
        <v>974</v>
      </c>
      <c r="I1585" s="321"/>
      <c r="J1585" s="321"/>
      <c r="K1585" s="202"/>
      <c r="L1585" s="90"/>
      <c r="M1585" s="202"/>
      <c r="N1585" s="203"/>
      <c r="O1585" s="202"/>
      <c r="P1585" s="201" t="s">
        <v>907</v>
      </c>
      <c r="Q1585" s="90" t="s">
        <v>357</v>
      </c>
      <c r="R1585" s="202" t="s">
        <v>434</v>
      </c>
      <c r="S1585" s="203" t="s">
        <v>7824</v>
      </c>
      <c r="T1585" s="202"/>
      <c r="U1585" s="201" t="s">
        <v>908</v>
      </c>
      <c r="V1585" s="90" t="s">
        <v>356</v>
      </c>
      <c r="W1585" s="248" t="s">
        <v>434</v>
      </c>
      <c r="X1585" s="249"/>
      <c r="Y1585" s="248"/>
      <c r="Z1585" s="201" t="s">
        <v>339</v>
      </c>
      <c r="AA1585" s="90" t="s">
        <v>356</v>
      </c>
      <c r="AB1585" s="248" t="s">
        <v>1702</v>
      </c>
      <c r="AC1585" s="249"/>
      <c r="AD1585" s="248"/>
    </row>
    <row r="1586" spans="1:30" ht="52.5" customHeight="1">
      <c r="A1586" s="494"/>
      <c r="B1586" s="344" t="s">
        <v>7825</v>
      </c>
      <c r="C1586" s="338" t="s">
        <v>7826</v>
      </c>
      <c r="D1586" s="338" t="s">
        <v>7827</v>
      </c>
      <c r="E1586" s="339" t="s">
        <v>7649</v>
      </c>
      <c r="F1586" s="339" t="s">
        <v>7828</v>
      </c>
      <c r="G1586" s="340" t="s">
        <v>7829</v>
      </c>
      <c r="H1586" s="341" t="s">
        <v>235</v>
      </c>
      <c r="I1586" s="321"/>
      <c r="J1586" s="321"/>
      <c r="K1586" s="202"/>
      <c r="L1586" s="90"/>
      <c r="M1586" s="202"/>
      <c r="N1586" s="203"/>
      <c r="O1586" s="202"/>
      <c r="P1586" s="201" t="s">
        <v>907</v>
      </c>
      <c r="Q1586" s="90" t="s">
        <v>356</v>
      </c>
      <c r="R1586" s="202" t="s">
        <v>434</v>
      </c>
      <c r="S1586" s="203"/>
      <c r="T1586" s="202"/>
      <c r="U1586" s="201" t="s">
        <v>908</v>
      </c>
      <c r="V1586" s="90" t="s">
        <v>356</v>
      </c>
      <c r="W1586" s="248" t="s">
        <v>434</v>
      </c>
      <c r="X1586" s="249"/>
      <c r="Y1586" s="248"/>
      <c r="Z1586" s="201" t="s">
        <v>339</v>
      </c>
      <c r="AA1586" s="90" t="s">
        <v>356</v>
      </c>
      <c r="AB1586" s="248" t="s">
        <v>1702</v>
      </c>
      <c r="AC1586" s="249"/>
      <c r="AD1586" s="248"/>
    </row>
    <row r="1587" spans="1:30" ht="52.5" customHeight="1">
      <c r="A1587" s="494"/>
      <c r="B1587" s="344" t="s">
        <v>7825</v>
      </c>
      <c r="C1587" s="338" t="s">
        <v>7830</v>
      </c>
      <c r="D1587" s="338" t="s">
        <v>7831</v>
      </c>
      <c r="E1587" s="339" t="s">
        <v>7649</v>
      </c>
      <c r="F1587" s="339" t="s">
        <v>7832</v>
      </c>
      <c r="G1587" s="340" t="s">
        <v>7829</v>
      </c>
      <c r="H1587" s="341" t="s">
        <v>235</v>
      </c>
      <c r="I1587" s="321"/>
      <c r="J1587" s="321"/>
      <c r="K1587" s="202"/>
      <c r="L1587" s="90"/>
      <c r="M1587" s="202"/>
      <c r="N1587" s="203"/>
      <c r="O1587" s="202"/>
      <c r="P1587" s="201" t="s">
        <v>907</v>
      </c>
      <c r="Q1587" s="90" t="s">
        <v>356</v>
      </c>
      <c r="R1587" s="202" t="s">
        <v>434</v>
      </c>
      <c r="S1587" s="203"/>
      <c r="T1587" s="202"/>
      <c r="U1587" s="201" t="s">
        <v>908</v>
      </c>
      <c r="V1587" s="90" t="s">
        <v>356</v>
      </c>
      <c r="W1587" s="248" t="s">
        <v>434</v>
      </c>
      <c r="X1587" s="249"/>
      <c r="Y1587" s="248"/>
      <c r="Z1587" s="201" t="s">
        <v>339</v>
      </c>
      <c r="AA1587" s="90" t="s">
        <v>356</v>
      </c>
      <c r="AB1587" s="248" t="s">
        <v>1702</v>
      </c>
      <c r="AC1587" s="249"/>
      <c r="AD1587" s="248"/>
    </row>
    <row r="1588" spans="1:30" ht="52.5" customHeight="1">
      <c r="A1588" s="494"/>
      <c r="B1588" s="344" t="s">
        <v>7825</v>
      </c>
      <c r="C1588" s="338" t="s">
        <v>7833</v>
      </c>
      <c r="D1588" s="338" t="s">
        <v>7834</v>
      </c>
      <c r="E1588" s="339" t="s">
        <v>7649</v>
      </c>
      <c r="F1588" s="339" t="s">
        <v>7835</v>
      </c>
      <c r="G1588" s="340" t="s">
        <v>7829</v>
      </c>
      <c r="H1588" s="341" t="s">
        <v>235</v>
      </c>
      <c r="I1588" s="321"/>
      <c r="J1588" s="321"/>
      <c r="K1588" s="202"/>
      <c r="L1588" s="90"/>
      <c r="M1588" s="202"/>
      <c r="N1588" s="203"/>
      <c r="O1588" s="202"/>
      <c r="P1588" s="201" t="s">
        <v>907</v>
      </c>
      <c r="Q1588" s="90" t="s">
        <v>356</v>
      </c>
      <c r="R1588" s="202" t="s">
        <v>434</v>
      </c>
      <c r="S1588" s="203"/>
      <c r="T1588" s="202"/>
      <c r="U1588" s="201" t="s">
        <v>908</v>
      </c>
      <c r="V1588" s="90" t="s">
        <v>356</v>
      </c>
      <c r="W1588" s="248" t="s">
        <v>434</v>
      </c>
      <c r="X1588" s="249"/>
      <c r="Y1588" s="248"/>
      <c r="Z1588" s="201"/>
      <c r="AA1588" s="90"/>
      <c r="AB1588" s="248"/>
      <c r="AC1588" s="249"/>
      <c r="AD1588" s="248"/>
    </row>
    <row r="1589" spans="1:30" ht="52.5" customHeight="1">
      <c r="A1589" s="494"/>
      <c r="B1589" s="344" t="s">
        <v>7825</v>
      </c>
      <c r="C1589" s="338" t="s">
        <v>7836</v>
      </c>
      <c r="D1589" s="338" t="s">
        <v>7837</v>
      </c>
      <c r="E1589" s="339" t="s">
        <v>7649</v>
      </c>
      <c r="F1589" s="339" t="s">
        <v>7838</v>
      </c>
      <c r="G1589" s="340" t="s">
        <v>7829</v>
      </c>
      <c r="H1589" s="341" t="s">
        <v>235</v>
      </c>
      <c r="I1589" s="321"/>
      <c r="J1589" s="321"/>
      <c r="K1589" s="202"/>
      <c r="L1589" s="90"/>
      <c r="M1589" s="202"/>
      <c r="N1589" s="203"/>
      <c r="O1589" s="202"/>
      <c r="P1589" s="201" t="s">
        <v>907</v>
      </c>
      <c r="Q1589" s="90" t="s">
        <v>356</v>
      </c>
      <c r="R1589" s="202" t="s">
        <v>434</v>
      </c>
      <c r="S1589" s="203"/>
      <c r="T1589" s="202"/>
      <c r="U1589" s="201" t="s">
        <v>908</v>
      </c>
      <c r="V1589" s="90" t="s">
        <v>356</v>
      </c>
      <c r="W1589" s="248" t="s">
        <v>434</v>
      </c>
      <c r="X1589" s="249"/>
      <c r="Y1589" s="248"/>
      <c r="Z1589" s="201" t="s">
        <v>339</v>
      </c>
      <c r="AA1589" s="90" t="s">
        <v>356</v>
      </c>
      <c r="AB1589" s="248" t="s">
        <v>1702</v>
      </c>
      <c r="AC1589" s="249"/>
      <c r="AD1589" s="248"/>
    </row>
    <row r="1590" spans="1:30" ht="52.5" customHeight="1">
      <c r="A1590" s="494"/>
      <c r="B1590" s="344" t="s">
        <v>7825</v>
      </c>
      <c r="C1590" s="338" t="s">
        <v>7839</v>
      </c>
      <c r="D1590" s="338" t="s">
        <v>7840</v>
      </c>
      <c r="E1590" s="339" t="s">
        <v>7649</v>
      </c>
      <c r="F1590" s="339" t="s">
        <v>7841</v>
      </c>
      <c r="G1590" s="340" t="s">
        <v>7829</v>
      </c>
      <c r="H1590" s="341" t="s">
        <v>1016</v>
      </c>
      <c r="I1590" s="321"/>
      <c r="J1590" s="321"/>
      <c r="K1590" s="202"/>
      <c r="L1590" s="90"/>
      <c r="M1590" s="202"/>
      <c r="N1590" s="203"/>
      <c r="O1590" s="202"/>
      <c r="P1590" s="201" t="s">
        <v>907</v>
      </c>
      <c r="Q1590" s="90" t="s">
        <v>356</v>
      </c>
      <c r="R1590" s="202" t="s">
        <v>434</v>
      </c>
      <c r="S1590" s="203"/>
      <c r="T1590" s="202"/>
      <c r="U1590" s="201" t="s">
        <v>908</v>
      </c>
      <c r="V1590" s="90" t="s">
        <v>356</v>
      </c>
      <c r="W1590" s="248" t="s">
        <v>434</v>
      </c>
      <c r="X1590" s="249"/>
      <c r="Y1590" s="248"/>
      <c r="Z1590" s="201" t="s">
        <v>339</v>
      </c>
      <c r="AA1590" s="90" t="s">
        <v>356</v>
      </c>
      <c r="AB1590" s="248" t="s">
        <v>1702</v>
      </c>
      <c r="AC1590" s="249"/>
      <c r="AD1590" s="248"/>
    </row>
    <row r="1591" spans="1:30" ht="52.5" customHeight="1">
      <c r="A1591" s="494"/>
      <c r="B1591" s="344" t="s">
        <v>7825</v>
      </c>
      <c r="C1591" s="338" t="s">
        <v>7842</v>
      </c>
      <c r="D1591" s="338" t="s">
        <v>7843</v>
      </c>
      <c r="E1591" s="339" t="s">
        <v>7649</v>
      </c>
      <c r="F1591" s="339" t="s">
        <v>7844</v>
      </c>
      <c r="G1591" s="340" t="s">
        <v>7829</v>
      </c>
      <c r="H1591" s="341" t="s">
        <v>1016</v>
      </c>
      <c r="I1591" s="321"/>
      <c r="J1591" s="321"/>
      <c r="K1591" s="202"/>
      <c r="L1591" s="90"/>
      <c r="M1591" s="202"/>
      <c r="N1591" s="203"/>
      <c r="O1591" s="202"/>
      <c r="P1591" s="201" t="s">
        <v>907</v>
      </c>
      <c r="Q1591" s="90" t="s">
        <v>356</v>
      </c>
      <c r="R1591" s="202" t="s">
        <v>434</v>
      </c>
      <c r="S1591" s="203"/>
      <c r="T1591" s="202"/>
      <c r="U1591" s="201" t="s">
        <v>908</v>
      </c>
      <c r="V1591" s="90" t="s">
        <v>356</v>
      </c>
      <c r="W1591" s="248" t="s">
        <v>434</v>
      </c>
      <c r="X1591" s="249"/>
      <c r="Y1591" s="248"/>
      <c r="Z1591" s="201" t="s">
        <v>339</v>
      </c>
      <c r="AA1591" s="90" t="s">
        <v>356</v>
      </c>
      <c r="AB1591" s="248" t="s">
        <v>1702</v>
      </c>
      <c r="AC1591" s="249"/>
      <c r="AD1591" s="248"/>
    </row>
    <row r="1592" spans="1:30" ht="63.75" customHeight="1">
      <c r="A1592" s="494"/>
      <c r="B1592" s="344" t="s">
        <v>7825</v>
      </c>
      <c r="C1592" s="338" t="s">
        <v>7845</v>
      </c>
      <c r="D1592" s="338" t="s">
        <v>7846</v>
      </c>
      <c r="E1592" s="339" t="s">
        <v>7649</v>
      </c>
      <c r="F1592" s="339" t="s">
        <v>7847</v>
      </c>
      <c r="G1592" s="340" t="s">
        <v>7848</v>
      </c>
      <c r="H1592" s="341" t="s">
        <v>974</v>
      </c>
      <c r="I1592" s="321"/>
      <c r="J1592" s="321"/>
      <c r="K1592" s="202"/>
      <c r="L1592" s="90"/>
      <c r="M1592" s="202"/>
      <c r="N1592" s="203"/>
      <c r="O1592" s="202"/>
      <c r="P1592" s="201" t="s">
        <v>907</v>
      </c>
      <c r="Q1592" s="90" t="s">
        <v>357</v>
      </c>
      <c r="R1592" s="202" t="s">
        <v>434</v>
      </c>
      <c r="S1592" s="203" t="s">
        <v>7849</v>
      </c>
      <c r="T1592" s="202"/>
      <c r="U1592" s="201" t="s">
        <v>908</v>
      </c>
      <c r="V1592" s="90" t="s">
        <v>356</v>
      </c>
      <c r="W1592" s="248" t="s">
        <v>434</v>
      </c>
      <c r="X1592" s="249"/>
      <c r="Y1592" s="248"/>
      <c r="Z1592" s="201"/>
      <c r="AA1592" s="90"/>
      <c r="AB1592" s="248"/>
      <c r="AC1592" s="249"/>
      <c r="AD1592" s="248"/>
    </row>
    <row r="1593" spans="1:30" ht="52.9">
      <c r="A1593" s="494"/>
      <c r="B1593" s="344" t="s">
        <v>7825</v>
      </c>
      <c r="C1593" s="338" t="s">
        <v>7850</v>
      </c>
      <c r="D1593" s="338" t="s">
        <v>7851</v>
      </c>
      <c r="E1593" s="339" t="s">
        <v>7649</v>
      </c>
      <c r="F1593" s="339" t="s">
        <v>7852</v>
      </c>
      <c r="G1593" s="340" t="s">
        <v>7853</v>
      </c>
      <c r="H1593" s="341" t="s">
        <v>974</v>
      </c>
      <c r="I1593" s="321"/>
      <c r="J1593" s="321"/>
      <c r="K1593" s="202"/>
      <c r="L1593" s="90"/>
      <c r="M1593" s="202"/>
      <c r="N1593" s="203"/>
      <c r="O1593" s="202"/>
      <c r="P1593" s="201" t="s">
        <v>907</v>
      </c>
      <c r="Q1593" s="90" t="s">
        <v>356</v>
      </c>
      <c r="R1593" s="202" t="s">
        <v>434</v>
      </c>
      <c r="S1593" s="203"/>
      <c r="T1593" s="202"/>
      <c r="U1593" s="201" t="s">
        <v>908</v>
      </c>
      <c r="V1593" s="90" t="s">
        <v>356</v>
      </c>
      <c r="W1593" s="248" t="s">
        <v>434</v>
      </c>
      <c r="X1593" s="249"/>
      <c r="Y1593" s="248"/>
      <c r="Z1593" s="201"/>
      <c r="AA1593" s="90"/>
      <c r="AB1593" s="248"/>
      <c r="AC1593" s="249"/>
      <c r="AD1593" s="248"/>
    </row>
    <row r="1594" spans="1:30" ht="91.9" customHeight="1">
      <c r="A1594" s="494"/>
      <c r="B1594" s="330" t="s">
        <v>7854</v>
      </c>
      <c r="C1594" s="343" t="s">
        <v>7855</v>
      </c>
      <c r="D1594" s="338" t="s">
        <v>7856</v>
      </c>
      <c r="E1594" s="339" t="s">
        <v>7649</v>
      </c>
      <c r="F1594" s="339" t="s">
        <v>7857</v>
      </c>
      <c r="G1594" s="339" t="s">
        <v>7858</v>
      </c>
      <c r="H1594" s="229" t="s">
        <v>222</v>
      </c>
      <c r="I1594" s="321"/>
      <c r="J1594" s="321"/>
      <c r="K1594" s="202"/>
      <c r="L1594" s="90"/>
      <c r="M1594" s="202"/>
      <c r="N1594" s="203"/>
      <c r="O1594" s="202"/>
      <c r="P1594" s="201" t="s">
        <v>907</v>
      </c>
      <c r="Q1594" s="90" t="s">
        <v>357</v>
      </c>
      <c r="R1594" s="202" t="s">
        <v>434</v>
      </c>
      <c r="S1594" s="203" t="s">
        <v>7859</v>
      </c>
      <c r="T1594" s="202"/>
      <c r="U1594" s="201" t="s">
        <v>908</v>
      </c>
      <c r="V1594" s="90" t="s">
        <v>357</v>
      </c>
      <c r="W1594" s="248" t="s">
        <v>434</v>
      </c>
      <c r="X1594" s="249" t="s">
        <v>7860</v>
      </c>
      <c r="Y1594" s="248"/>
      <c r="Z1594" s="201" t="s">
        <v>339</v>
      </c>
      <c r="AA1594" s="90" t="s">
        <v>356</v>
      </c>
      <c r="AB1594" s="248" t="s">
        <v>1702</v>
      </c>
      <c r="AC1594" s="249" t="s">
        <v>7861</v>
      </c>
      <c r="AD1594" s="248"/>
    </row>
    <row r="1595" spans="1:30" ht="71.25" customHeight="1">
      <c r="A1595" s="494"/>
      <c r="B1595" s="330" t="s">
        <v>7854</v>
      </c>
      <c r="C1595" s="343" t="s">
        <v>7862</v>
      </c>
      <c r="D1595" s="338" t="s">
        <v>7863</v>
      </c>
      <c r="E1595" s="339" t="s">
        <v>7649</v>
      </c>
      <c r="F1595" s="339" t="s">
        <v>7864</v>
      </c>
      <c r="G1595" s="339" t="s">
        <v>7865</v>
      </c>
      <c r="H1595" s="229" t="s">
        <v>974</v>
      </c>
      <c r="I1595" s="321"/>
      <c r="J1595" s="321"/>
      <c r="K1595" s="202"/>
      <c r="L1595" s="90"/>
      <c r="M1595" s="202"/>
      <c r="N1595" s="203"/>
      <c r="O1595" s="202"/>
      <c r="P1595" s="201" t="s">
        <v>907</v>
      </c>
      <c r="Q1595" s="90" t="s">
        <v>357</v>
      </c>
      <c r="R1595" s="202" t="s">
        <v>434</v>
      </c>
      <c r="S1595" s="203" t="s">
        <v>7866</v>
      </c>
      <c r="T1595" s="202"/>
      <c r="U1595" s="201" t="s">
        <v>908</v>
      </c>
      <c r="V1595" s="90" t="s">
        <v>357</v>
      </c>
      <c r="W1595" s="248" t="s">
        <v>434</v>
      </c>
      <c r="X1595" s="249" t="s">
        <v>7867</v>
      </c>
      <c r="Y1595" s="248"/>
      <c r="Z1595" s="201" t="s">
        <v>339</v>
      </c>
      <c r="AA1595" s="90" t="s">
        <v>356</v>
      </c>
      <c r="AB1595" s="248" t="s">
        <v>1702</v>
      </c>
      <c r="AC1595" s="249"/>
      <c r="AD1595" s="248"/>
    </row>
    <row r="1596" spans="1:30" ht="84" customHeight="1">
      <c r="A1596" s="494"/>
      <c r="B1596" s="328" t="s">
        <v>7868</v>
      </c>
      <c r="C1596" s="329" t="s">
        <v>7869</v>
      </c>
      <c r="D1596" s="338" t="s">
        <v>7870</v>
      </c>
      <c r="E1596" s="339" t="s">
        <v>7649</v>
      </c>
      <c r="F1596" s="339" t="s">
        <v>7871</v>
      </c>
      <c r="G1596" s="340" t="s">
        <v>7872</v>
      </c>
      <c r="H1596" s="341" t="s">
        <v>222</v>
      </c>
      <c r="I1596" s="321"/>
      <c r="J1596" s="321"/>
      <c r="K1596" s="202"/>
      <c r="L1596" s="90"/>
      <c r="M1596" s="202"/>
      <c r="N1596" s="203"/>
      <c r="O1596" s="202"/>
      <c r="P1596" s="201" t="s">
        <v>907</v>
      </c>
      <c r="Q1596" s="90" t="s">
        <v>357</v>
      </c>
      <c r="R1596" s="202" t="s">
        <v>434</v>
      </c>
      <c r="S1596" s="203" t="s">
        <v>7873</v>
      </c>
      <c r="T1596" s="202"/>
      <c r="U1596" s="201" t="s">
        <v>908</v>
      </c>
      <c r="V1596" s="90" t="s">
        <v>357</v>
      </c>
      <c r="W1596" s="248" t="s">
        <v>434</v>
      </c>
      <c r="X1596" s="249" t="s">
        <v>7860</v>
      </c>
      <c r="Y1596" s="248"/>
      <c r="Z1596" s="201" t="s">
        <v>339</v>
      </c>
      <c r="AA1596" s="90" t="s">
        <v>356</v>
      </c>
      <c r="AB1596" s="248" t="s">
        <v>1702</v>
      </c>
      <c r="AC1596" s="249"/>
      <c r="AD1596" s="248"/>
    </row>
    <row r="1597" spans="1:30" ht="84" customHeight="1">
      <c r="A1597" s="494"/>
      <c r="B1597" s="328" t="s">
        <v>7868</v>
      </c>
      <c r="C1597" s="329" t="s">
        <v>7874</v>
      </c>
      <c r="D1597" s="338" t="s">
        <v>7875</v>
      </c>
      <c r="E1597" s="339" t="s">
        <v>7876</v>
      </c>
      <c r="F1597" s="339" t="s">
        <v>7877</v>
      </c>
      <c r="G1597" s="340" t="s">
        <v>7878</v>
      </c>
      <c r="H1597" s="341" t="s">
        <v>235</v>
      </c>
      <c r="I1597" s="321"/>
      <c r="J1597" s="321"/>
      <c r="K1597" s="202"/>
      <c r="L1597" s="90"/>
      <c r="M1597" s="202"/>
      <c r="N1597" s="203"/>
      <c r="O1597" s="202"/>
      <c r="P1597" s="201" t="s">
        <v>907</v>
      </c>
      <c r="Q1597" s="90" t="s">
        <v>357</v>
      </c>
      <c r="R1597" s="202" t="s">
        <v>905</v>
      </c>
      <c r="S1597" s="203" t="s">
        <v>7879</v>
      </c>
      <c r="T1597" s="202"/>
      <c r="U1597" s="201" t="s">
        <v>908</v>
      </c>
      <c r="V1597" s="90" t="s">
        <v>357</v>
      </c>
      <c r="W1597" s="248" t="s">
        <v>434</v>
      </c>
      <c r="X1597" s="249" t="s">
        <v>7860</v>
      </c>
      <c r="Y1597" s="248"/>
      <c r="Z1597" s="201" t="s">
        <v>339</v>
      </c>
      <c r="AA1597" s="90" t="s">
        <v>356</v>
      </c>
      <c r="AB1597" s="248" t="s">
        <v>1702</v>
      </c>
      <c r="AC1597" s="249"/>
      <c r="AD1597" s="248"/>
    </row>
    <row r="1598" spans="1:30" ht="84" customHeight="1">
      <c r="A1598" s="494"/>
      <c r="B1598" s="328" t="s">
        <v>7868</v>
      </c>
      <c r="C1598" s="329" t="s">
        <v>7880</v>
      </c>
      <c r="D1598" s="338" t="s">
        <v>7881</v>
      </c>
      <c r="E1598" s="339" t="s">
        <v>7876</v>
      </c>
      <c r="F1598" s="339" t="s">
        <v>7882</v>
      </c>
      <c r="G1598" s="340" t="s">
        <v>7883</v>
      </c>
      <c r="H1598" s="341" t="s">
        <v>235</v>
      </c>
      <c r="I1598" s="321"/>
      <c r="J1598" s="321"/>
      <c r="K1598" s="202"/>
      <c r="L1598" s="90"/>
      <c r="M1598" s="202"/>
      <c r="N1598" s="203"/>
      <c r="O1598" s="202"/>
      <c r="P1598" s="201" t="s">
        <v>907</v>
      </c>
      <c r="Q1598" s="90" t="s">
        <v>357</v>
      </c>
      <c r="R1598" s="202" t="s">
        <v>905</v>
      </c>
      <c r="S1598" s="203" t="s">
        <v>7884</v>
      </c>
      <c r="T1598" s="202"/>
      <c r="U1598" s="201" t="s">
        <v>908</v>
      </c>
      <c r="V1598" s="90" t="s">
        <v>357</v>
      </c>
      <c r="W1598" s="248" t="s">
        <v>434</v>
      </c>
      <c r="X1598" s="249" t="s">
        <v>7885</v>
      </c>
      <c r="Y1598" s="248"/>
      <c r="Z1598" s="201" t="s">
        <v>339</v>
      </c>
      <c r="AA1598" s="90" t="s">
        <v>356</v>
      </c>
      <c r="AB1598" s="248" t="s">
        <v>1702</v>
      </c>
      <c r="AC1598" s="249"/>
      <c r="AD1598" s="248"/>
    </row>
    <row r="1599" spans="1:30" ht="84" customHeight="1">
      <c r="A1599" s="494"/>
      <c r="B1599" s="328" t="s">
        <v>7868</v>
      </c>
      <c r="C1599" s="329" t="s">
        <v>7886</v>
      </c>
      <c r="D1599" s="338" t="s">
        <v>7887</v>
      </c>
      <c r="E1599" s="339" t="s">
        <v>7649</v>
      </c>
      <c r="F1599" s="339" t="s">
        <v>7888</v>
      </c>
      <c r="G1599" s="340" t="s">
        <v>7889</v>
      </c>
      <c r="H1599" s="229" t="s">
        <v>1016</v>
      </c>
      <c r="I1599" s="321"/>
      <c r="J1599" s="321"/>
      <c r="K1599" s="202"/>
      <c r="L1599" s="90"/>
      <c r="M1599" s="202"/>
      <c r="N1599" s="203"/>
      <c r="O1599" s="202"/>
      <c r="P1599" s="201" t="s">
        <v>907</v>
      </c>
      <c r="Q1599" s="90" t="s">
        <v>357</v>
      </c>
      <c r="R1599" s="202" t="s">
        <v>434</v>
      </c>
      <c r="S1599" s="203" t="s">
        <v>7873</v>
      </c>
      <c r="T1599" s="202"/>
      <c r="U1599" s="201" t="s">
        <v>908</v>
      </c>
      <c r="V1599" s="90" t="s">
        <v>357</v>
      </c>
      <c r="W1599" s="248" t="s">
        <v>434</v>
      </c>
      <c r="X1599" s="249" t="s">
        <v>7860</v>
      </c>
      <c r="Y1599" s="248"/>
      <c r="Z1599" s="201" t="s">
        <v>339</v>
      </c>
      <c r="AA1599" s="90" t="s">
        <v>356</v>
      </c>
      <c r="AB1599" s="248" t="s">
        <v>1702</v>
      </c>
      <c r="AC1599" s="249"/>
      <c r="AD1599" s="248"/>
    </row>
    <row r="1600" spans="1:30" ht="84" customHeight="1">
      <c r="A1600" s="494"/>
      <c r="B1600" s="328" t="s">
        <v>7868</v>
      </c>
      <c r="C1600" s="329" t="s">
        <v>7890</v>
      </c>
      <c r="D1600" s="338" t="s">
        <v>7891</v>
      </c>
      <c r="E1600" s="339" t="s">
        <v>7649</v>
      </c>
      <c r="F1600" s="339" t="s">
        <v>7892</v>
      </c>
      <c r="G1600" s="340" t="s">
        <v>7893</v>
      </c>
      <c r="H1600" s="229" t="s">
        <v>1016</v>
      </c>
      <c r="I1600" s="321"/>
      <c r="J1600" s="321"/>
      <c r="K1600" s="202"/>
      <c r="L1600" s="90"/>
      <c r="M1600" s="202"/>
      <c r="N1600" s="203"/>
      <c r="O1600" s="202"/>
      <c r="P1600" s="201" t="s">
        <v>907</v>
      </c>
      <c r="Q1600" s="90" t="s">
        <v>357</v>
      </c>
      <c r="R1600" s="202" t="s">
        <v>905</v>
      </c>
      <c r="S1600" s="203" t="s">
        <v>7879</v>
      </c>
      <c r="T1600" s="202"/>
      <c r="U1600" s="201" t="s">
        <v>908</v>
      </c>
      <c r="V1600" s="90" t="s">
        <v>357</v>
      </c>
      <c r="W1600" s="350" t="s">
        <v>434</v>
      </c>
      <c r="X1600" s="249" t="s">
        <v>7860</v>
      </c>
      <c r="Y1600" s="248"/>
      <c r="Z1600" s="201" t="s">
        <v>339</v>
      </c>
      <c r="AA1600" s="90" t="s">
        <v>356</v>
      </c>
      <c r="AB1600" s="350" t="s">
        <v>1702</v>
      </c>
      <c r="AC1600" s="249"/>
      <c r="AD1600" s="248"/>
    </row>
    <row r="1601" spans="1:30" ht="84" customHeight="1">
      <c r="A1601" s="494"/>
      <c r="B1601" s="328" t="s">
        <v>7868</v>
      </c>
      <c r="C1601" s="329" t="s">
        <v>7894</v>
      </c>
      <c r="D1601" s="338" t="s">
        <v>7895</v>
      </c>
      <c r="E1601" s="339" t="s">
        <v>7649</v>
      </c>
      <c r="F1601" s="339" t="s">
        <v>7896</v>
      </c>
      <c r="G1601" s="340" t="s">
        <v>7897</v>
      </c>
      <c r="H1601" s="229" t="s">
        <v>1016</v>
      </c>
      <c r="I1601" s="321"/>
      <c r="J1601" s="321"/>
      <c r="K1601" s="202"/>
      <c r="L1601" s="90"/>
      <c r="M1601" s="202"/>
      <c r="N1601" s="203"/>
      <c r="O1601" s="202"/>
      <c r="P1601" s="201" t="s">
        <v>907</v>
      </c>
      <c r="Q1601" s="90" t="s">
        <v>357</v>
      </c>
      <c r="R1601" s="202" t="s">
        <v>905</v>
      </c>
      <c r="S1601" s="203" t="s">
        <v>7884</v>
      </c>
      <c r="T1601" s="202"/>
      <c r="U1601" s="201" t="s">
        <v>908</v>
      </c>
      <c r="V1601" s="90" t="s">
        <v>357</v>
      </c>
      <c r="W1601" s="248" t="s">
        <v>434</v>
      </c>
      <c r="X1601" s="249" t="s">
        <v>7885</v>
      </c>
      <c r="Y1601" s="248"/>
      <c r="Z1601" s="201" t="s">
        <v>339</v>
      </c>
      <c r="AA1601" s="90" t="s">
        <v>356</v>
      </c>
      <c r="AB1601" s="248" t="s">
        <v>1702</v>
      </c>
      <c r="AC1601" s="249"/>
      <c r="AD1601" s="248"/>
    </row>
    <row r="1602" spans="1:30" ht="84" customHeight="1">
      <c r="A1602" s="494"/>
      <c r="B1602" s="328" t="s">
        <v>7868</v>
      </c>
      <c r="C1602" s="329" t="s">
        <v>7898</v>
      </c>
      <c r="D1602" s="338" t="s">
        <v>7899</v>
      </c>
      <c r="E1602" s="339" t="s">
        <v>7649</v>
      </c>
      <c r="F1602" s="339" t="s">
        <v>7900</v>
      </c>
      <c r="G1602" s="340" t="s">
        <v>7901</v>
      </c>
      <c r="H1602" s="229" t="s">
        <v>1016</v>
      </c>
      <c r="I1602" s="321"/>
      <c r="J1602" s="321"/>
      <c r="K1602" s="202"/>
      <c r="L1602" s="90"/>
      <c r="M1602" s="202"/>
      <c r="N1602" s="203"/>
      <c r="O1602" s="202"/>
      <c r="P1602" s="201" t="s">
        <v>907</v>
      </c>
      <c r="Q1602" s="90" t="s">
        <v>357</v>
      </c>
      <c r="R1602" s="202" t="s">
        <v>434</v>
      </c>
      <c r="S1602" s="203" t="s">
        <v>7873</v>
      </c>
      <c r="T1602" s="202"/>
      <c r="U1602" s="201" t="s">
        <v>908</v>
      </c>
      <c r="V1602" s="90" t="s">
        <v>357</v>
      </c>
      <c r="W1602" s="248" t="s">
        <v>434</v>
      </c>
      <c r="X1602" s="249" t="s">
        <v>7860</v>
      </c>
      <c r="Y1602" s="248"/>
      <c r="Z1602" s="201" t="s">
        <v>339</v>
      </c>
      <c r="AA1602" s="90" t="s">
        <v>356</v>
      </c>
      <c r="AB1602" s="248" t="s">
        <v>1702</v>
      </c>
      <c r="AC1602" s="249"/>
      <c r="AD1602" s="248"/>
    </row>
    <row r="1603" spans="1:30" ht="84" customHeight="1">
      <c r="A1603" s="494"/>
      <c r="B1603" s="328" t="s">
        <v>7868</v>
      </c>
      <c r="C1603" s="329" t="s">
        <v>7902</v>
      </c>
      <c r="D1603" s="338" t="s">
        <v>7903</v>
      </c>
      <c r="E1603" s="339" t="s">
        <v>7649</v>
      </c>
      <c r="F1603" s="339" t="s">
        <v>7904</v>
      </c>
      <c r="G1603" s="340" t="s">
        <v>7905</v>
      </c>
      <c r="H1603" s="229" t="s">
        <v>1016</v>
      </c>
      <c r="I1603" s="321"/>
      <c r="J1603" s="321"/>
      <c r="K1603" s="202"/>
      <c r="L1603" s="90"/>
      <c r="M1603" s="202"/>
      <c r="N1603" s="203"/>
      <c r="O1603" s="202"/>
      <c r="P1603" s="201" t="s">
        <v>907</v>
      </c>
      <c r="Q1603" s="90" t="s">
        <v>357</v>
      </c>
      <c r="R1603" s="202" t="s">
        <v>905</v>
      </c>
      <c r="S1603" s="203" t="s">
        <v>7879</v>
      </c>
      <c r="T1603" s="202"/>
      <c r="U1603" s="201" t="s">
        <v>908</v>
      </c>
      <c r="V1603" s="90" t="s">
        <v>357</v>
      </c>
      <c r="W1603" s="248" t="s">
        <v>434</v>
      </c>
      <c r="X1603" s="249" t="s">
        <v>7860</v>
      </c>
      <c r="Y1603" s="248"/>
      <c r="Z1603" s="201" t="s">
        <v>339</v>
      </c>
      <c r="AA1603" s="90" t="s">
        <v>356</v>
      </c>
      <c r="AB1603" s="248" t="s">
        <v>1702</v>
      </c>
      <c r="AC1603" s="249"/>
      <c r="AD1603" s="248"/>
    </row>
    <row r="1604" spans="1:30" ht="84" customHeight="1">
      <c r="A1604" s="494"/>
      <c r="B1604" s="328" t="s">
        <v>7868</v>
      </c>
      <c r="C1604" s="329" t="s">
        <v>7906</v>
      </c>
      <c r="D1604" s="338" t="s">
        <v>7907</v>
      </c>
      <c r="E1604" s="339" t="s">
        <v>7649</v>
      </c>
      <c r="F1604" s="339" t="s">
        <v>7908</v>
      </c>
      <c r="G1604" s="340" t="s">
        <v>7909</v>
      </c>
      <c r="H1604" s="229" t="s">
        <v>1016</v>
      </c>
      <c r="I1604" s="321"/>
      <c r="J1604" s="321"/>
      <c r="K1604" s="202"/>
      <c r="L1604" s="90"/>
      <c r="M1604" s="202"/>
      <c r="N1604" s="203"/>
      <c r="O1604" s="202"/>
      <c r="P1604" s="201" t="s">
        <v>907</v>
      </c>
      <c r="Q1604" s="90" t="s">
        <v>357</v>
      </c>
      <c r="R1604" s="202" t="s">
        <v>905</v>
      </c>
      <c r="S1604" s="203" t="s">
        <v>7884</v>
      </c>
      <c r="T1604" s="202"/>
      <c r="U1604" s="201" t="s">
        <v>908</v>
      </c>
      <c r="V1604" s="90" t="s">
        <v>357</v>
      </c>
      <c r="W1604" s="248" t="s">
        <v>434</v>
      </c>
      <c r="X1604" s="249" t="s">
        <v>7885</v>
      </c>
      <c r="Y1604" s="248"/>
      <c r="Z1604" s="201" t="s">
        <v>339</v>
      </c>
      <c r="AA1604" s="90" t="s">
        <v>356</v>
      </c>
      <c r="AB1604" s="248" t="s">
        <v>1702</v>
      </c>
      <c r="AC1604" s="249"/>
      <c r="AD1604" s="248"/>
    </row>
    <row r="1605" spans="1:30" ht="84" customHeight="1">
      <c r="A1605" s="494"/>
      <c r="B1605" s="328" t="s">
        <v>7868</v>
      </c>
      <c r="C1605" s="329" t="s">
        <v>7910</v>
      </c>
      <c r="D1605" s="338" t="s">
        <v>7911</v>
      </c>
      <c r="E1605" s="339" t="s">
        <v>7649</v>
      </c>
      <c r="F1605" s="339" t="s">
        <v>7912</v>
      </c>
      <c r="G1605" s="340" t="s">
        <v>7913</v>
      </c>
      <c r="H1605" s="229" t="s">
        <v>1016</v>
      </c>
      <c r="I1605" s="321"/>
      <c r="J1605" s="321"/>
      <c r="K1605" s="202"/>
      <c r="L1605" s="90"/>
      <c r="M1605" s="202"/>
      <c r="N1605" s="203"/>
      <c r="O1605" s="202"/>
      <c r="P1605" s="201" t="s">
        <v>907</v>
      </c>
      <c r="Q1605" s="90" t="s">
        <v>357</v>
      </c>
      <c r="R1605" s="202" t="s">
        <v>434</v>
      </c>
      <c r="S1605" s="203" t="s">
        <v>7873</v>
      </c>
      <c r="T1605" s="202"/>
      <c r="U1605" s="201" t="s">
        <v>908</v>
      </c>
      <c r="V1605" s="90" t="s">
        <v>357</v>
      </c>
      <c r="W1605" s="248" t="s">
        <v>434</v>
      </c>
      <c r="X1605" s="249" t="s">
        <v>7860</v>
      </c>
      <c r="Y1605" s="248"/>
      <c r="Z1605" s="201" t="s">
        <v>339</v>
      </c>
      <c r="AA1605" s="90" t="s">
        <v>356</v>
      </c>
      <c r="AB1605" s="248" t="s">
        <v>1702</v>
      </c>
      <c r="AC1605" s="249"/>
      <c r="AD1605" s="248"/>
    </row>
    <row r="1606" spans="1:30" ht="198" customHeight="1">
      <c r="A1606" s="494"/>
      <c r="B1606" s="345" t="s">
        <v>7914</v>
      </c>
      <c r="C1606" s="343" t="s">
        <v>7915</v>
      </c>
      <c r="D1606" s="283" t="s">
        <v>7916</v>
      </c>
      <c r="E1606" s="218" t="s">
        <v>7649</v>
      </c>
      <c r="F1606" s="218" t="s">
        <v>7917</v>
      </c>
      <c r="G1606" s="231" t="s">
        <v>7918</v>
      </c>
      <c r="H1606" s="229" t="s">
        <v>3</v>
      </c>
      <c r="I1606" s="321"/>
      <c r="J1606" s="321"/>
      <c r="K1606" s="202"/>
      <c r="L1606" s="90"/>
      <c r="M1606" s="202"/>
      <c r="N1606" s="203"/>
      <c r="O1606" s="202"/>
      <c r="P1606" s="201" t="s">
        <v>907</v>
      </c>
      <c r="Q1606" s="90" t="s">
        <v>357</v>
      </c>
      <c r="R1606" s="202" t="s">
        <v>434</v>
      </c>
      <c r="S1606" s="203" t="s">
        <v>7919</v>
      </c>
      <c r="T1606" s="202"/>
      <c r="U1606" s="201" t="s">
        <v>908</v>
      </c>
      <c r="V1606" s="90" t="s">
        <v>356</v>
      </c>
      <c r="W1606" s="248" t="s">
        <v>434</v>
      </c>
      <c r="X1606" s="249"/>
      <c r="Y1606" s="248"/>
      <c r="Z1606" s="201" t="s">
        <v>339</v>
      </c>
      <c r="AA1606" s="90" t="s">
        <v>356</v>
      </c>
      <c r="AB1606" s="248" t="s">
        <v>1702</v>
      </c>
      <c r="AC1606" s="249"/>
      <c r="AD1606" s="248"/>
    </row>
    <row r="1607" spans="1:30" ht="50.25" customHeight="1">
      <c r="A1607" s="494"/>
      <c r="B1607" s="345" t="s">
        <v>7914</v>
      </c>
      <c r="C1607" s="343" t="s">
        <v>7920</v>
      </c>
      <c r="D1607" s="283" t="s">
        <v>7921</v>
      </c>
      <c r="E1607" s="218" t="s">
        <v>7162</v>
      </c>
      <c r="F1607" s="218" t="s">
        <v>7922</v>
      </c>
      <c r="G1607" s="231" t="s">
        <v>7923</v>
      </c>
      <c r="H1607" s="229" t="s">
        <v>4</v>
      </c>
      <c r="I1607" s="321"/>
      <c r="J1607" s="321"/>
      <c r="K1607" s="202"/>
      <c r="L1607" s="90"/>
      <c r="M1607" s="202"/>
      <c r="N1607" s="203"/>
      <c r="O1607" s="202"/>
      <c r="P1607" s="201" t="s">
        <v>907</v>
      </c>
      <c r="Q1607" s="90" t="s">
        <v>357</v>
      </c>
      <c r="R1607" s="202" t="s">
        <v>434</v>
      </c>
      <c r="S1607" s="203" t="s">
        <v>7919</v>
      </c>
      <c r="T1607" s="202"/>
      <c r="U1607" s="201" t="s">
        <v>908</v>
      </c>
      <c r="V1607" s="90" t="s">
        <v>356</v>
      </c>
      <c r="W1607" s="248" t="s">
        <v>434</v>
      </c>
      <c r="X1607" s="249"/>
      <c r="Y1607" s="248"/>
      <c r="Z1607" s="201" t="s">
        <v>339</v>
      </c>
      <c r="AA1607" s="90" t="s">
        <v>356</v>
      </c>
      <c r="AB1607" s="248" t="s">
        <v>1702</v>
      </c>
      <c r="AC1607" s="249"/>
      <c r="AD1607" s="248"/>
    </row>
    <row r="1608" spans="1:30" ht="50.25" customHeight="1">
      <c r="A1608" s="494"/>
      <c r="B1608" s="345" t="s">
        <v>7914</v>
      </c>
      <c r="C1608" s="365" t="s">
        <v>7924</v>
      </c>
      <c r="D1608" s="365" t="s">
        <v>7925</v>
      </c>
      <c r="E1608" s="258" t="s">
        <v>7926</v>
      </c>
      <c r="F1608" s="258" t="s">
        <v>7927</v>
      </c>
      <c r="G1608" s="260" t="s">
        <v>7928</v>
      </c>
      <c r="H1608" s="229"/>
      <c r="I1608" s="321"/>
      <c r="J1608" s="321"/>
      <c r="K1608" s="202"/>
      <c r="L1608" s="90"/>
      <c r="M1608" s="202"/>
      <c r="N1608" s="203"/>
      <c r="O1608" s="202"/>
      <c r="P1608" s="201"/>
      <c r="Q1608" s="90"/>
      <c r="R1608" s="202"/>
      <c r="S1608" s="203"/>
      <c r="T1608" s="202"/>
      <c r="U1608" s="201" t="s">
        <v>908</v>
      </c>
      <c r="V1608" s="90" t="s">
        <v>357</v>
      </c>
      <c r="W1608" s="248" t="s">
        <v>434</v>
      </c>
      <c r="X1608" s="249" t="s">
        <v>650</v>
      </c>
      <c r="Y1608" s="248"/>
      <c r="Z1608" s="201" t="s">
        <v>339</v>
      </c>
      <c r="AA1608" s="90" t="s">
        <v>357</v>
      </c>
      <c r="AB1608" s="248" t="s">
        <v>1702</v>
      </c>
      <c r="AC1608" s="249" t="s">
        <v>7929</v>
      </c>
      <c r="AD1608" s="248" t="s">
        <v>7930</v>
      </c>
    </row>
    <row r="1609" spans="1:30" ht="50.25" customHeight="1">
      <c r="A1609" s="495"/>
      <c r="B1609" s="345" t="s">
        <v>7914</v>
      </c>
      <c r="C1609" s="343" t="s">
        <v>7931</v>
      </c>
      <c r="D1609" s="283" t="s">
        <v>7932</v>
      </c>
      <c r="E1609" s="218" t="s">
        <v>7162</v>
      </c>
      <c r="F1609" s="218" t="s">
        <v>7933</v>
      </c>
      <c r="G1609" s="231" t="s">
        <v>7934</v>
      </c>
      <c r="H1609" s="229" t="s">
        <v>4</v>
      </c>
      <c r="I1609" s="321"/>
      <c r="J1609" s="321"/>
      <c r="K1609" s="202"/>
      <c r="L1609" s="90"/>
      <c r="M1609" s="202"/>
      <c r="N1609" s="203"/>
      <c r="O1609" s="202"/>
      <c r="P1609" s="201" t="s">
        <v>907</v>
      </c>
      <c r="Q1609" s="90" t="s">
        <v>356</v>
      </c>
      <c r="R1609" s="202" t="s">
        <v>434</v>
      </c>
      <c r="S1609" s="203"/>
      <c r="T1609" s="202"/>
      <c r="U1609" s="201" t="s">
        <v>908</v>
      </c>
      <c r="V1609" s="90" t="s">
        <v>356</v>
      </c>
      <c r="W1609" s="107" t="s">
        <v>434</v>
      </c>
      <c r="X1609" s="249"/>
      <c r="Y1609" s="248"/>
      <c r="Z1609" s="201" t="s">
        <v>339</v>
      </c>
      <c r="AA1609" s="90" t="s">
        <v>356</v>
      </c>
      <c r="AB1609" s="350" t="s">
        <v>1702</v>
      </c>
      <c r="AC1609" s="249"/>
      <c r="AD1609" s="248"/>
    </row>
    <row r="1610" spans="1:30" ht="40.5" customHeight="1">
      <c r="A1610" s="486" t="s">
        <v>7935</v>
      </c>
      <c r="B1610" s="328" t="s">
        <v>7936</v>
      </c>
      <c r="C1610" s="343" t="s">
        <v>7937</v>
      </c>
      <c r="D1610" s="283" t="s">
        <v>7938</v>
      </c>
      <c r="E1610" s="218" t="s">
        <v>7167</v>
      </c>
      <c r="F1610" s="218" t="s">
        <v>7939</v>
      </c>
      <c r="G1610" s="231" t="s">
        <v>7940</v>
      </c>
      <c r="H1610" s="229" t="s">
        <v>1016</v>
      </c>
      <c r="I1610" s="321"/>
      <c r="J1610" s="321"/>
      <c r="K1610" s="202"/>
      <c r="L1610" s="90"/>
      <c r="M1610" s="202"/>
      <c r="N1610" s="203"/>
      <c r="O1610" s="202"/>
      <c r="P1610" s="201" t="s">
        <v>907</v>
      </c>
      <c r="Q1610" s="90" t="s">
        <v>357</v>
      </c>
      <c r="R1610" s="202" t="s">
        <v>422</v>
      </c>
      <c r="S1610" s="203" t="s">
        <v>7941</v>
      </c>
      <c r="T1610" s="202"/>
      <c r="U1610" s="201" t="s">
        <v>908</v>
      </c>
      <c r="V1610" s="90" t="s">
        <v>357</v>
      </c>
      <c r="W1610" s="248" t="s">
        <v>905</v>
      </c>
      <c r="X1610" s="249" t="s">
        <v>7942</v>
      </c>
      <c r="Y1610" s="248"/>
      <c r="Z1610" s="273" t="s">
        <v>3956</v>
      </c>
      <c r="AA1610" s="90" t="s">
        <v>357</v>
      </c>
      <c r="AB1610" s="248" t="s">
        <v>905</v>
      </c>
      <c r="AC1610" s="249" t="s">
        <v>7943</v>
      </c>
      <c r="AD1610" s="248"/>
    </row>
    <row r="1611" spans="1:30" ht="40.5" customHeight="1">
      <c r="A1611" s="487"/>
      <c r="B1611" s="328" t="s">
        <v>7936</v>
      </c>
      <c r="C1611" s="343" t="s">
        <v>7944</v>
      </c>
      <c r="D1611" s="283" t="s">
        <v>7945</v>
      </c>
      <c r="E1611" s="218" t="s">
        <v>7167</v>
      </c>
      <c r="F1611" s="218" t="s">
        <v>7946</v>
      </c>
      <c r="G1611" s="231" t="s">
        <v>7947</v>
      </c>
      <c r="H1611" s="229" t="s">
        <v>235</v>
      </c>
      <c r="I1611" s="321"/>
      <c r="J1611" s="321"/>
      <c r="K1611" s="202"/>
      <c r="L1611" s="90"/>
      <c r="M1611" s="202"/>
      <c r="N1611" s="203"/>
      <c r="O1611" s="202"/>
      <c r="P1611" s="201" t="s">
        <v>907</v>
      </c>
      <c r="Q1611" s="90" t="s">
        <v>357</v>
      </c>
      <c r="R1611" s="202" t="s">
        <v>422</v>
      </c>
      <c r="S1611" s="316" t="s">
        <v>7948</v>
      </c>
      <c r="T1611" s="202"/>
      <c r="U1611" s="201" t="s">
        <v>908</v>
      </c>
      <c r="V1611" s="90" t="s">
        <v>357</v>
      </c>
      <c r="W1611" s="248" t="s">
        <v>905</v>
      </c>
      <c r="X1611" s="366" t="s">
        <v>680</v>
      </c>
      <c r="Y1611" s="248"/>
      <c r="Z1611" s="201" t="s">
        <v>3956</v>
      </c>
      <c r="AA1611" s="90" t="s">
        <v>357</v>
      </c>
      <c r="AB1611" s="248" t="s">
        <v>905</v>
      </c>
      <c r="AC1611" s="382" t="s">
        <v>7949</v>
      </c>
      <c r="AD1611" s="248"/>
    </row>
    <row r="1612" spans="1:30" ht="40.5" customHeight="1">
      <c r="A1612" s="487"/>
      <c r="B1612" s="328" t="s">
        <v>7936</v>
      </c>
      <c r="C1612" s="343" t="s">
        <v>7950</v>
      </c>
      <c r="D1612" s="283" t="s">
        <v>7951</v>
      </c>
      <c r="E1612" s="218" t="s">
        <v>7162</v>
      </c>
      <c r="F1612" s="218" t="s">
        <v>7952</v>
      </c>
      <c r="G1612" s="231" t="s">
        <v>7953</v>
      </c>
      <c r="H1612" s="229" t="s">
        <v>1016</v>
      </c>
      <c r="I1612" s="321"/>
      <c r="J1612" s="321"/>
      <c r="K1612" s="202"/>
      <c r="L1612" s="90"/>
      <c r="M1612" s="202"/>
      <c r="N1612" s="203"/>
      <c r="O1612" s="202"/>
      <c r="P1612" s="201" t="s">
        <v>907</v>
      </c>
      <c r="Q1612" s="90" t="s">
        <v>357</v>
      </c>
      <c r="R1612" s="202" t="s">
        <v>422</v>
      </c>
      <c r="S1612" s="203" t="s">
        <v>1498</v>
      </c>
      <c r="T1612" s="202"/>
      <c r="U1612" s="201" t="s">
        <v>908</v>
      </c>
      <c r="V1612" s="90" t="s">
        <v>356</v>
      </c>
      <c r="W1612" s="248" t="s">
        <v>905</v>
      </c>
      <c r="X1612" s="249"/>
      <c r="Y1612" s="248"/>
      <c r="Z1612" s="201"/>
      <c r="AA1612" s="90"/>
      <c r="AB1612" s="248"/>
      <c r="AC1612" s="249"/>
      <c r="AD1612" s="248"/>
    </row>
    <row r="1613" spans="1:30" ht="40.5" customHeight="1">
      <c r="A1613" s="487"/>
      <c r="B1613" s="328" t="s">
        <v>7936</v>
      </c>
      <c r="C1613" s="343" t="s">
        <v>7954</v>
      </c>
      <c r="D1613" s="283" t="s">
        <v>7955</v>
      </c>
      <c r="E1613" s="218" t="s">
        <v>7162</v>
      </c>
      <c r="F1613" s="218" t="s">
        <v>7956</v>
      </c>
      <c r="G1613" s="231" t="s">
        <v>7953</v>
      </c>
      <c r="H1613" s="229" t="s">
        <v>1016</v>
      </c>
      <c r="I1613" s="321"/>
      <c r="J1613" s="321"/>
      <c r="K1613" s="202"/>
      <c r="L1613" s="90"/>
      <c r="M1613" s="202"/>
      <c r="N1613" s="203"/>
      <c r="O1613" s="202"/>
      <c r="P1613" s="201" t="s">
        <v>907</v>
      </c>
      <c r="Q1613" s="90" t="s">
        <v>357</v>
      </c>
      <c r="R1613" s="202" t="s">
        <v>422</v>
      </c>
      <c r="S1613" s="203" t="s">
        <v>1498</v>
      </c>
      <c r="T1613" s="202"/>
      <c r="U1613" s="201" t="s">
        <v>908</v>
      </c>
      <c r="V1613" s="90" t="s">
        <v>356</v>
      </c>
      <c r="W1613" s="248" t="s">
        <v>905</v>
      </c>
      <c r="X1613" s="249"/>
      <c r="Y1613" s="248"/>
      <c r="Z1613" s="201" t="s">
        <v>3956</v>
      </c>
      <c r="AA1613" s="90" t="s">
        <v>356</v>
      </c>
      <c r="AB1613" s="248" t="s">
        <v>905</v>
      </c>
      <c r="AC1613" s="249"/>
      <c r="AD1613" s="248"/>
    </row>
    <row r="1614" spans="1:30" ht="80.25" customHeight="1">
      <c r="A1614" s="487"/>
      <c r="B1614" s="330" t="s">
        <v>7957</v>
      </c>
      <c r="C1614" s="343" t="s">
        <v>7958</v>
      </c>
      <c r="D1614" s="283" t="s">
        <v>7959</v>
      </c>
      <c r="E1614" s="218" t="s">
        <v>7162</v>
      </c>
      <c r="F1614" s="218" t="s">
        <v>7960</v>
      </c>
      <c r="G1614" s="231" t="s">
        <v>7961</v>
      </c>
      <c r="H1614" s="229" t="s">
        <v>222</v>
      </c>
      <c r="I1614" s="321"/>
      <c r="J1614" s="321"/>
      <c r="K1614" s="202"/>
      <c r="L1614" s="90"/>
      <c r="M1614" s="202"/>
      <c r="N1614" s="203"/>
      <c r="O1614" s="202"/>
      <c r="P1614" s="201" t="s">
        <v>907</v>
      </c>
      <c r="Q1614" s="90" t="s">
        <v>357</v>
      </c>
      <c r="R1614" s="202" t="s">
        <v>422</v>
      </c>
      <c r="S1614" s="316" t="s">
        <v>7962</v>
      </c>
      <c r="T1614" s="202"/>
      <c r="U1614" s="201" t="s">
        <v>7963</v>
      </c>
      <c r="V1614" s="90" t="s">
        <v>356</v>
      </c>
      <c r="W1614" s="248" t="s">
        <v>905</v>
      </c>
      <c r="X1614" s="317"/>
      <c r="Y1614" s="248"/>
      <c r="Z1614" s="201" t="s">
        <v>3956</v>
      </c>
      <c r="AA1614" s="90" t="s">
        <v>356</v>
      </c>
      <c r="AB1614" s="248" t="s">
        <v>905</v>
      </c>
      <c r="AC1614" s="317"/>
      <c r="AD1614" s="248"/>
    </row>
    <row r="1615" spans="1:30" ht="73.5" customHeight="1">
      <c r="A1615" s="487"/>
      <c r="B1615" s="330" t="s">
        <v>7957</v>
      </c>
      <c r="C1615" s="343" t="s">
        <v>7964</v>
      </c>
      <c r="D1615" s="283" t="s">
        <v>7965</v>
      </c>
      <c r="E1615" s="218" t="s">
        <v>7162</v>
      </c>
      <c r="F1615" s="218" t="s">
        <v>7966</v>
      </c>
      <c r="G1615" s="231" t="s">
        <v>7967</v>
      </c>
      <c r="H1615" s="229" t="s">
        <v>1016</v>
      </c>
      <c r="I1615" s="321"/>
      <c r="J1615" s="321"/>
      <c r="K1615" s="202"/>
      <c r="L1615" s="90"/>
      <c r="M1615" s="202"/>
      <c r="N1615" s="203"/>
      <c r="O1615" s="202"/>
      <c r="P1615" s="201" t="s">
        <v>907</v>
      </c>
      <c r="Q1615" s="90" t="s">
        <v>357</v>
      </c>
      <c r="R1615" s="202" t="s">
        <v>422</v>
      </c>
      <c r="S1615" s="316" t="s">
        <v>7968</v>
      </c>
      <c r="T1615" s="202"/>
      <c r="U1615" s="201" t="s">
        <v>908</v>
      </c>
      <c r="V1615" s="90" t="s">
        <v>356</v>
      </c>
      <c r="W1615" s="248" t="s">
        <v>905</v>
      </c>
      <c r="X1615" s="317" t="s">
        <v>7969</v>
      </c>
      <c r="Y1615" s="248"/>
      <c r="Z1615" s="201"/>
      <c r="AA1615" s="90"/>
      <c r="AB1615" s="248"/>
      <c r="AC1615" s="317"/>
      <c r="AD1615" s="248"/>
    </row>
    <row r="1616" spans="1:30" ht="86.25" customHeight="1">
      <c r="A1616" s="487"/>
      <c r="B1616" s="330" t="s">
        <v>7957</v>
      </c>
      <c r="C1616" s="343" t="s">
        <v>7970</v>
      </c>
      <c r="D1616" s="283" t="s">
        <v>7971</v>
      </c>
      <c r="E1616" s="218" t="s">
        <v>7162</v>
      </c>
      <c r="F1616" s="218" t="s">
        <v>7972</v>
      </c>
      <c r="G1616" s="231" t="s">
        <v>7973</v>
      </c>
      <c r="H1616" s="229" t="s">
        <v>235</v>
      </c>
      <c r="I1616" s="321"/>
      <c r="J1616" s="321"/>
      <c r="K1616" s="202"/>
      <c r="L1616" s="90"/>
      <c r="M1616" s="202"/>
      <c r="N1616" s="203"/>
      <c r="O1616" s="202"/>
      <c r="P1616" s="201" t="s">
        <v>907</v>
      </c>
      <c r="Q1616" s="90" t="s">
        <v>357</v>
      </c>
      <c r="R1616" s="202" t="s">
        <v>422</v>
      </c>
      <c r="S1616" s="316" t="s">
        <v>7968</v>
      </c>
      <c r="T1616" s="202"/>
      <c r="U1616" s="201" t="s">
        <v>908</v>
      </c>
      <c r="V1616" s="90" t="s">
        <v>356</v>
      </c>
      <c r="W1616" s="248" t="s">
        <v>905</v>
      </c>
      <c r="X1616" s="366"/>
      <c r="Y1616" s="248"/>
      <c r="Z1616" s="201" t="s">
        <v>3956</v>
      </c>
      <c r="AA1616" s="90" t="s">
        <v>356</v>
      </c>
      <c r="AB1616" s="248" t="s">
        <v>905</v>
      </c>
      <c r="AC1616" s="366"/>
      <c r="AD1616" s="248"/>
    </row>
    <row r="1617" spans="1:30" ht="74.25" customHeight="1">
      <c r="A1617" s="487"/>
      <c r="B1617" s="330" t="s">
        <v>7957</v>
      </c>
      <c r="C1617" s="343" t="s">
        <v>7974</v>
      </c>
      <c r="D1617" s="283" t="s">
        <v>7975</v>
      </c>
      <c r="E1617" s="218" t="s">
        <v>7162</v>
      </c>
      <c r="F1617" s="218" t="s">
        <v>7976</v>
      </c>
      <c r="G1617" s="231" t="s">
        <v>7967</v>
      </c>
      <c r="H1617" s="229" t="s">
        <v>1016</v>
      </c>
      <c r="I1617" s="321"/>
      <c r="J1617" s="321"/>
      <c r="K1617" s="202"/>
      <c r="L1617" s="90"/>
      <c r="M1617" s="202"/>
      <c r="N1617" s="203"/>
      <c r="O1617" s="202"/>
      <c r="P1617" s="201" t="s">
        <v>907</v>
      </c>
      <c r="Q1617" s="90" t="s">
        <v>357</v>
      </c>
      <c r="R1617" s="202" t="s">
        <v>422</v>
      </c>
      <c r="S1617" s="316" t="s">
        <v>7968</v>
      </c>
      <c r="T1617" s="202"/>
      <c r="U1617" s="201" t="s">
        <v>908</v>
      </c>
      <c r="V1617" s="90" t="s">
        <v>356</v>
      </c>
      <c r="W1617" s="248" t="s">
        <v>905</v>
      </c>
      <c r="X1617" s="366"/>
      <c r="Y1617" s="248"/>
      <c r="Z1617" s="201"/>
      <c r="AA1617" s="90"/>
      <c r="AB1617" s="248"/>
      <c r="AC1617" s="366"/>
      <c r="AD1617" s="248"/>
    </row>
    <row r="1618" spans="1:30" ht="67.5" customHeight="1">
      <c r="A1618" s="487"/>
      <c r="B1618" s="330" t="s">
        <v>7957</v>
      </c>
      <c r="C1618" s="343" t="s">
        <v>7977</v>
      </c>
      <c r="D1618" s="283" t="s">
        <v>7978</v>
      </c>
      <c r="E1618" s="218" t="s">
        <v>7162</v>
      </c>
      <c r="F1618" s="218" t="s">
        <v>7979</v>
      </c>
      <c r="G1618" s="231" t="s">
        <v>7973</v>
      </c>
      <c r="H1618" s="229" t="s">
        <v>1016</v>
      </c>
      <c r="I1618" s="321"/>
      <c r="J1618" s="321"/>
      <c r="K1618" s="202"/>
      <c r="L1618" s="90"/>
      <c r="M1618" s="202"/>
      <c r="N1618" s="203"/>
      <c r="O1618" s="202"/>
      <c r="P1618" s="201" t="s">
        <v>907</v>
      </c>
      <c r="Q1618" s="90" t="s">
        <v>357</v>
      </c>
      <c r="R1618" s="202" t="s">
        <v>422</v>
      </c>
      <c r="S1618" s="316" t="s">
        <v>7968</v>
      </c>
      <c r="T1618" s="202"/>
      <c r="U1618" s="201" t="s">
        <v>908</v>
      </c>
      <c r="V1618" s="90" t="s">
        <v>356</v>
      </c>
      <c r="W1618" s="248" t="s">
        <v>905</v>
      </c>
      <c r="X1618" s="366"/>
      <c r="Y1618" s="248"/>
      <c r="Z1618" s="201" t="s">
        <v>3956</v>
      </c>
      <c r="AA1618" s="90" t="s">
        <v>356</v>
      </c>
      <c r="AB1618" s="248" t="s">
        <v>905</v>
      </c>
      <c r="AC1618" s="366"/>
      <c r="AD1618" s="248"/>
    </row>
    <row r="1619" spans="1:30" ht="107.25" customHeight="1">
      <c r="A1619" s="487"/>
      <c r="B1619" s="328" t="s">
        <v>7980</v>
      </c>
      <c r="C1619" s="343" t="s">
        <v>7981</v>
      </c>
      <c r="D1619" s="283" t="s">
        <v>7982</v>
      </c>
      <c r="E1619" s="218" t="s">
        <v>7162</v>
      </c>
      <c r="F1619" s="218" t="s">
        <v>7983</v>
      </c>
      <c r="G1619" s="231" t="s">
        <v>7984</v>
      </c>
      <c r="H1619" s="229" t="s">
        <v>1016</v>
      </c>
      <c r="I1619" s="321"/>
      <c r="J1619" s="321"/>
      <c r="K1619" s="202"/>
      <c r="L1619" s="90"/>
      <c r="M1619" s="202"/>
      <c r="N1619" s="203"/>
      <c r="O1619" s="202"/>
      <c r="P1619" s="201" t="s">
        <v>907</v>
      </c>
      <c r="Q1619" s="90" t="s">
        <v>356</v>
      </c>
      <c r="R1619" s="202" t="s">
        <v>422</v>
      </c>
      <c r="S1619" s="203"/>
      <c r="T1619" s="202"/>
      <c r="U1619" s="201" t="s">
        <v>908</v>
      </c>
      <c r="V1619" s="90" t="s">
        <v>356</v>
      </c>
      <c r="W1619" s="248" t="s">
        <v>905</v>
      </c>
      <c r="X1619" s="249"/>
      <c r="Y1619" s="248"/>
      <c r="Z1619" s="201" t="s">
        <v>3956</v>
      </c>
      <c r="AA1619" s="90" t="s">
        <v>356</v>
      </c>
      <c r="AB1619" s="248" t="s">
        <v>905</v>
      </c>
      <c r="AC1619" s="249"/>
      <c r="AD1619" s="248"/>
    </row>
    <row r="1620" spans="1:30" ht="121.5" customHeight="1">
      <c r="A1620" s="487"/>
      <c r="B1620" s="328" t="s">
        <v>7980</v>
      </c>
      <c r="C1620" s="343" t="s">
        <v>7985</v>
      </c>
      <c r="D1620" s="283" t="s">
        <v>7986</v>
      </c>
      <c r="E1620" s="218" t="s">
        <v>7167</v>
      </c>
      <c r="F1620" s="218" t="s">
        <v>7987</v>
      </c>
      <c r="G1620" s="231" t="s">
        <v>7988</v>
      </c>
      <c r="H1620" s="229" t="s">
        <v>1016</v>
      </c>
      <c r="I1620" s="321"/>
      <c r="J1620" s="321"/>
      <c r="K1620" s="202"/>
      <c r="L1620" s="90"/>
      <c r="M1620" s="202"/>
      <c r="N1620" s="203"/>
      <c r="O1620" s="202"/>
      <c r="P1620" s="201" t="s">
        <v>907</v>
      </c>
      <c r="Q1620" s="90" t="s">
        <v>357</v>
      </c>
      <c r="R1620" s="202" t="s">
        <v>905</v>
      </c>
      <c r="S1620" s="108" t="s">
        <v>7989</v>
      </c>
      <c r="T1620" s="202"/>
      <c r="U1620" s="201" t="s">
        <v>908</v>
      </c>
      <c r="V1620" s="90" t="s">
        <v>356</v>
      </c>
      <c r="W1620" s="248" t="s">
        <v>905</v>
      </c>
      <c r="X1620" s="382"/>
      <c r="Y1620" s="248"/>
      <c r="Z1620" s="201"/>
      <c r="AA1620" s="90"/>
      <c r="AB1620" s="248"/>
      <c r="AC1620" s="382"/>
      <c r="AD1620" s="248"/>
    </row>
    <row r="1621" spans="1:30" ht="119.25" customHeight="1">
      <c r="A1621" s="487"/>
      <c r="B1621" s="328" t="s">
        <v>7980</v>
      </c>
      <c r="C1621" s="343" t="s">
        <v>7990</v>
      </c>
      <c r="D1621" s="283" t="s">
        <v>7991</v>
      </c>
      <c r="E1621" s="218" t="s">
        <v>7162</v>
      </c>
      <c r="F1621" s="218" t="s">
        <v>7992</v>
      </c>
      <c r="G1621" s="231" t="s">
        <v>7993</v>
      </c>
      <c r="H1621" s="229" t="s">
        <v>235</v>
      </c>
      <c r="I1621" s="321"/>
      <c r="J1621" s="321"/>
      <c r="K1621" s="202"/>
      <c r="L1621" s="90"/>
      <c r="M1621" s="202"/>
      <c r="N1621" s="203"/>
      <c r="O1621" s="202"/>
      <c r="P1621" s="201" t="s">
        <v>907</v>
      </c>
      <c r="Q1621" s="90" t="s">
        <v>357</v>
      </c>
      <c r="R1621" s="202" t="s">
        <v>905</v>
      </c>
      <c r="S1621" s="108" t="s">
        <v>7989</v>
      </c>
      <c r="T1621" s="202"/>
      <c r="U1621" s="201" t="s">
        <v>908</v>
      </c>
      <c r="V1621" s="90" t="s">
        <v>356</v>
      </c>
      <c r="W1621" s="248" t="s">
        <v>905</v>
      </c>
      <c r="X1621" s="382"/>
      <c r="Y1621" s="248"/>
      <c r="Z1621" s="201" t="s">
        <v>3956</v>
      </c>
      <c r="AA1621" s="90" t="s">
        <v>356</v>
      </c>
      <c r="AB1621" s="248" t="s">
        <v>905</v>
      </c>
      <c r="AC1621" s="382"/>
      <c r="AD1621" s="248"/>
    </row>
    <row r="1622" spans="1:30" ht="112.5" customHeight="1">
      <c r="A1622" s="487"/>
      <c r="B1622" s="328" t="s">
        <v>7994</v>
      </c>
      <c r="C1622" s="343" t="s">
        <v>7995</v>
      </c>
      <c r="D1622" s="283" t="s">
        <v>7996</v>
      </c>
      <c r="E1622" s="218" t="s">
        <v>7162</v>
      </c>
      <c r="F1622" s="218" t="s">
        <v>7997</v>
      </c>
      <c r="G1622" s="231" t="s">
        <v>7998</v>
      </c>
      <c r="H1622" s="229" t="s">
        <v>1016</v>
      </c>
      <c r="I1622" s="321"/>
      <c r="J1622" s="321"/>
      <c r="K1622" s="202"/>
      <c r="L1622" s="90"/>
      <c r="M1622" s="202"/>
      <c r="N1622" s="203"/>
      <c r="O1622" s="202"/>
      <c r="P1622" s="201" t="s">
        <v>907</v>
      </c>
      <c r="Q1622" s="90" t="s">
        <v>357</v>
      </c>
      <c r="R1622" s="202" t="s">
        <v>422</v>
      </c>
      <c r="S1622" s="316" t="s">
        <v>4957</v>
      </c>
      <c r="T1622" s="202"/>
      <c r="U1622" s="201" t="s">
        <v>908</v>
      </c>
      <c r="V1622" s="90" t="s">
        <v>357</v>
      </c>
      <c r="W1622" s="248" t="s">
        <v>905</v>
      </c>
      <c r="X1622" s="233" t="s">
        <v>7999</v>
      </c>
      <c r="Y1622" s="248"/>
      <c r="Z1622" s="201"/>
      <c r="AA1622" s="90"/>
      <c r="AB1622" s="248"/>
      <c r="AC1622" s="233"/>
      <c r="AD1622" s="248"/>
    </row>
    <row r="1623" spans="1:30" ht="158.44999999999999">
      <c r="A1623" s="487"/>
      <c r="B1623" s="328" t="s">
        <v>7994</v>
      </c>
      <c r="C1623" s="343" t="s">
        <v>8000</v>
      </c>
      <c r="D1623" s="283" t="s">
        <v>8001</v>
      </c>
      <c r="E1623" s="218" t="s">
        <v>7162</v>
      </c>
      <c r="F1623" s="218" t="s">
        <v>8002</v>
      </c>
      <c r="G1623" s="231" t="s">
        <v>8003</v>
      </c>
      <c r="H1623" s="229" t="s">
        <v>235</v>
      </c>
      <c r="I1623" s="321"/>
      <c r="J1623" s="321"/>
      <c r="K1623" s="202"/>
      <c r="L1623" s="90"/>
      <c r="M1623" s="202"/>
      <c r="N1623" s="203"/>
      <c r="O1623" s="202"/>
      <c r="P1623" s="201" t="s">
        <v>907</v>
      </c>
      <c r="Q1623" s="90" t="s">
        <v>357</v>
      </c>
      <c r="R1623" s="202" t="s">
        <v>422</v>
      </c>
      <c r="S1623" s="316" t="s">
        <v>4957</v>
      </c>
      <c r="T1623" s="202"/>
      <c r="U1623" s="201" t="s">
        <v>908</v>
      </c>
      <c r="V1623" s="90" t="s">
        <v>357</v>
      </c>
      <c r="W1623" s="248" t="s">
        <v>905</v>
      </c>
      <c r="X1623" s="233" t="s">
        <v>8004</v>
      </c>
      <c r="Y1623" s="248"/>
      <c r="Z1623" s="201" t="s">
        <v>3956</v>
      </c>
      <c r="AA1623" s="90" t="s">
        <v>356</v>
      </c>
      <c r="AB1623" s="248" t="s">
        <v>905</v>
      </c>
      <c r="AC1623" s="233"/>
      <c r="AD1623" s="248"/>
    </row>
    <row r="1624" spans="1:30" ht="158.44999999999999">
      <c r="A1624" s="487"/>
      <c r="B1624" s="328" t="s">
        <v>7994</v>
      </c>
      <c r="C1624" s="343" t="s">
        <v>8005</v>
      </c>
      <c r="D1624" s="283" t="s">
        <v>8006</v>
      </c>
      <c r="E1624" s="218" t="s">
        <v>7162</v>
      </c>
      <c r="F1624" s="218" t="s">
        <v>8007</v>
      </c>
      <c r="G1624" s="231" t="s">
        <v>8003</v>
      </c>
      <c r="H1624" s="229" t="s">
        <v>1016</v>
      </c>
      <c r="I1624" s="321"/>
      <c r="J1624" s="321"/>
      <c r="K1624" s="202"/>
      <c r="L1624" s="90"/>
      <c r="M1624" s="202"/>
      <c r="N1624" s="203"/>
      <c r="O1624" s="202"/>
      <c r="P1624" s="201" t="s">
        <v>907</v>
      </c>
      <c r="Q1624" s="90" t="s">
        <v>357</v>
      </c>
      <c r="R1624" s="202" t="s">
        <v>422</v>
      </c>
      <c r="S1624" s="316" t="s">
        <v>4957</v>
      </c>
      <c r="T1624" s="202"/>
      <c r="U1624" s="201" t="s">
        <v>908</v>
      </c>
      <c r="V1624" s="90" t="s">
        <v>357</v>
      </c>
      <c r="W1624" s="248" t="s">
        <v>905</v>
      </c>
      <c r="X1624" s="233" t="s">
        <v>8004</v>
      </c>
      <c r="Y1624" s="248"/>
      <c r="Z1624" s="201"/>
      <c r="AA1624" s="90"/>
      <c r="AB1624" s="248"/>
      <c r="AC1624" s="233"/>
      <c r="AD1624" s="248"/>
    </row>
    <row r="1625" spans="1:30" ht="250.9">
      <c r="A1625" s="487"/>
      <c r="B1625" s="330" t="s">
        <v>8008</v>
      </c>
      <c r="C1625" s="343" t="s">
        <v>8009</v>
      </c>
      <c r="D1625" s="283" t="s">
        <v>8010</v>
      </c>
      <c r="E1625" s="218" t="s">
        <v>7162</v>
      </c>
      <c r="F1625" s="218" t="s">
        <v>8011</v>
      </c>
      <c r="G1625" s="231" t="s">
        <v>8012</v>
      </c>
      <c r="H1625" s="229" t="s">
        <v>974</v>
      </c>
      <c r="I1625" s="321"/>
      <c r="J1625" s="321"/>
      <c r="K1625" s="202"/>
      <c r="L1625" s="90"/>
      <c r="M1625" s="202"/>
      <c r="N1625" s="203"/>
      <c r="O1625" s="202"/>
      <c r="P1625" s="201" t="s">
        <v>907</v>
      </c>
      <c r="Q1625" s="90" t="s">
        <v>357</v>
      </c>
      <c r="R1625" s="202" t="s">
        <v>422</v>
      </c>
      <c r="S1625" s="316" t="s">
        <v>7948</v>
      </c>
      <c r="T1625" s="202"/>
      <c r="U1625" s="201" t="s">
        <v>908</v>
      </c>
      <c r="V1625" s="90" t="s">
        <v>357</v>
      </c>
      <c r="W1625" s="248" t="s">
        <v>905</v>
      </c>
      <c r="X1625" s="233" t="s">
        <v>8013</v>
      </c>
      <c r="Y1625" s="248"/>
      <c r="Z1625" s="201" t="s">
        <v>1439</v>
      </c>
      <c r="AA1625" s="90" t="s">
        <v>356</v>
      </c>
      <c r="AB1625" s="248" t="s">
        <v>905</v>
      </c>
      <c r="AC1625" s="233"/>
      <c r="AD1625" s="248"/>
    </row>
    <row r="1626" spans="1:30" ht="250.9">
      <c r="A1626" s="487"/>
      <c r="B1626" s="330" t="s">
        <v>8008</v>
      </c>
      <c r="C1626" s="343" t="s">
        <v>8014</v>
      </c>
      <c r="D1626" s="283" t="s">
        <v>8015</v>
      </c>
      <c r="E1626" s="218" t="s">
        <v>7162</v>
      </c>
      <c r="F1626" s="218" t="s">
        <v>8016</v>
      </c>
      <c r="G1626" s="231" t="s">
        <v>8017</v>
      </c>
      <c r="H1626" s="229" t="s">
        <v>1016</v>
      </c>
      <c r="I1626" s="321"/>
      <c r="J1626" s="321"/>
      <c r="K1626" s="202"/>
      <c r="L1626" s="90"/>
      <c r="M1626" s="202"/>
      <c r="N1626" s="203"/>
      <c r="O1626" s="202"/>
      <c r="P1626" s="201" t="s">
        <v>907</v>
      </c>
      <c r="Q1626" s="90" t="s">
        <v>357</v>
      </c>
      <c r="R1626" s="202" t="s">
        <v>422</v>
      </c>
      <c r="S1626" s="316" t="s">
        <v>7948</v>
      </c>
      <c r="T1626" s="202"/>
      <c r="U1626" s="201" t="s">
        <v>908</v>
      </c>
      <c r="V1626" s="90" t="s">
        <v>357</v>
      </c>
      <c r="W1626" s="248" t="s">
        <v>905</v>
      </c>
      <c r="X1626" s="233" t="s">
        <v>8013</v>
      </c>
      <c r="Y1626" s="248"/>
      <c r="Z1626" s="201"/>
      <c r="AA1626" s="90"/>
      <c r="AB1626" s="248"/>
      <c r="AC1626" s="233"/>
      <c r="AD1626" s="248"/>
    </row>
    <row r="1627" spans="1:30" ht="83.25" customHeight="1">
      <c r="A1627" s="487"/>
      <c r="B1627" s="330" t="s">
        <v>8008</v>
      </c>
      <c r="C1627" s="343" t="s">
        <v>8018</v>
      </c>
      <c r="D1627" s="283" t="s">
        <v>8019</v>
      </c>
      <c r="E1627" s="218" t="s">
        <v>7162</v>
      </c>
      <c r="F1627" s="218" t="s">
        <v>8020</v>
      </c>
      <c r="G1627" s="231" t="s">
        <v>8021</v>
      </c>
      <c r="H1627" s="229" t="s">
        <v>974</v>
      </c>
      <c r="I1627" s="321"/>
      <c r="J1627" s="321"/>
      <c r="K1627" s="202"/>
      <c r="L1627" s="90"/>
      <c r="M1627" s="202"/>
      <c r="N1627" s="203"/>
      <c r="O1627" s="202"/>
      <c r="P1627" s="201" t="s">
        <v>907</v>
      </c>
      <c r="Q1627" s="90" t="s">
        <v>357</v>
      </c>
      <c r="R1627" s="202" t="s">
        <v>422</v>
      </c>
      <c r="S1627" s="316" t="s">
        <v>7948</v>
      </c>
      <c r="T1627" s="202"/>
      <c r="U1627" s="201" t="s">
        <v>908</v>
      </c>
      <c r="V1627" s="90" t="s">
        <v>357</v>
      </c>
      <c r="W1627" s="248" t="s">
        <v>905</v>
      </c>
      <c r="X1627" s="233" t="s">
        <v>8013</v>
      </c>
      <c r="Y1627" s="248"/>
      <c r="Z1627" s="201" t="s">
        <v>3956</v>
      </c>
      <c r="AA1627" s="90" t="s">
        <v>356</v>
      </c>
      <c r="AB1627" s="248" t="s">
        <v>905</v>
      </c>
      <c r="AC1627" s="233"/>
      <c r="AD1627" s="248"/>
    </row>
    <row r="1628" spans="1:30" ht="54" customHeight="1">
      <c r="A1628" s="487"/>
      <c r="B1628" s="328" t="s">
        <v>8022</v>
      </c>
      <c r="C1628" s="343" t="s">
        <v>8023</v>
      </c>
      <c r="D1628" s="283" t="s">
        <v>8024</v>
      </c>
      <c r="E1628" s="218" t="s">
        <v>7162</v>
      </c>
      <c r="F1628" s="218" t="s">
        <v>8025</v>
      </c>
      <c r="G1628" s="231" t="s">
        <v>8026</v>
      </c>
      <c r="H1628" s="229" t="s">
        <v>235</v>
      </c>
      <c r="I1628" s="321"/>
      <c r="J1628" s="321"/>
      <c r="K1628" s="202"/>
      <c r="L1628" s="90"/>
      <c r="M1628" s="202"/>
      <c r="N1628" s="316"/>
      <c r="O1628" s="202"/>
      <c r="P1628" s="201" t="s">
        <v>907</v>
      </c>
      <c r="Q1628" s="90" t="s">
        <v>357</v>
      </c>
      <c r="R1628" s="202" t="s">
        <v>422</v>
      </c>
      <c r="S1628" s="316" t="s">
        <v>8027</v>
      </c>
      <c r="T1628" s="202"/>
      <c r="U1628" s="201" t="s">
        <v>908</v>
      </c>
      <c r="V1628" s="90" t="s">
        <v>356</v>
      </c>
      <c r="W1628" s="248" t="s">
        <v>905</v>
      </c>
      <c r="X1628" s="366"/>
      <c r="Y1628" s="248"/>
      <c r="Z1628" s="201" t="s">
        <v>3956</v>
      </c>
      <c r="AA1628" s="90" t="s">
        <v>356</v>
      </c>
      <c r="AB1628" s="248" t="s">
        <v>905</v>
      </c>
      <c r="AC1628" s="366"/>
      <c r="AD1628" s="248"/>
    </row>
    <row r="1629" spans="1:30" ht="54" customHeight="1">
      <c r="A1629" s="487"/>
      <c r="B1629" s="328" t="s">
        <v>8022</v>
      </c>
      <c r="C1629" s="343" t="s">
        <v>8028</v>
      </c>
      <c r="D1629" s="283" t="s">
        <v>8029</v>
      </c>
      <c r="E1629" s="218" t="s">
        <v>7162</v>
      </c>
      <c r="F1629" s="218" t="s">
        <v>8030</v>
      </c>
      <c r="G1629" s="231" t="s">
        <v>8031</v>
      </c>
      <c r="H1629" s="229" t="s">
        <v>222</v>
      </c>
      <c r="I1629" s="321"/>
      <c r="J1629" s="321"/>
      <c r="K1629" s="202"/>
      <c r="L1629" s="90"/>
      <c r="M1629" s="202"/>
      <c r="N1629" s="316"/>
      <c r="O1629" s="202"/>
      <c r="P1629" s="201" t="s">
        <v>907</v>
      </c>
      <c r="Q1629" s="90" t="s">
        <v>357</v>
      </c>
      <c r="R1629" s="202" t="s">
        <v>422</v>
      </c>
      <c r="S1629" s="316" t="s">
        <v>8027</v>
      </c>
      <c r="T1629" s="202"/>
      <c r="U1629" s="201" t="s">
        <v>908</v>
      </c>
      <c r="V1629" s="90" t="s">
        <v>356</v>
      </c>
      <c r="W1629" s="248" t="s">
        <v>905</v>
      </c>
      <c r="X1629" s="366"/>
      <c r="Y1629" s="248"/>
      <c r="Z1629" s="201" t="s">
        <v>3956</v>
      </c>
      <c r="AA1629" s="90" t="s">
        <v>356</v>
      </c>
      <c r="AB1629" s="248" t="s">
        <v>905</v>
      </c>
      <c r="AC1629" s="366"/>
      <c r="AD1629" s="248"/>
    </row>
    <row r="1630" spans="1:30" ht="57" customHeight="1">
      <c r="A1630" s="487"/>
      <c r="B1630" s="328" t="s">
        <v>8022</v>
      </c>
      <c r="C1630" s="343" t="s">
        <v>8032</v>
      </c>
      <c r="D1630" s="283" t="s">
        <v>8033</v>
      </c>
      <c r="E1630" s="218" t="s">
        <v>7162</v>
      </c>
      <c r="F1630" s="218" t="s">
        <v>8034</v>
      </c>
      <c r="G1630" s="231" t="s">
        <v>8035</v>
      </c>
      <c r="H1630" s="229" t="s">
        <v>1016</v>
      </c>
      <c r="I1630" s="321"/>
      <c r="J1630" s="321"/>
      <c r="K1630" s="202"/>
      <c r="L1630" s="90"/>
      <c r="M1630" s="202"/>
      <c r="N1630" s="316"/>
      <c r="O1630" s="202"/>
      <c r="P1630" s="201" t="s">
        <v>907</v>
      </c>
      <c r="Q1630" s="90" t="s">
        <v>357</v>
      </c>
      <c r="R1630" s="202" t="s">
        <v>422</v>
      </c>
      <c r="S1630" s="316" t="s">
        <v>8027</v>
      </c>
      <c r="T1630" s="202"/>
      <c r="U1630" s="201" t="s">
        <v>908</v>
      </c>
      <c r="V1630" s="90" t="s">
        <v>356</v>
      </c>
      <c r="W1630" s="248" t="s">
        <v>905</v>
      </c>
      <c r="X1630" s="366"/>
      <c r="Y1630" s="248"/>
      <c r="Z1630" s="201"/>
      <c r="AA1630" s="90"/>
      <c r="AB1630" s="248"/>
      <c r="AC1630" s="366"/>
      <c r="AD1630" s="248"/>
    </row>
    <row r="1631" spans="1:30" ht="57" customHeight="1">
      <c r="A1631" s="487"/>
      <c r="B1631" s="328" t="s">
        <v>8022</v>
      </c>
      <c r="C1631" s="343" t="s">
        <v>8036</v>
      </c>
      <c r="D1631" s="283" t="s">
        <v>8037</v>
      </c>
      <c r="E1631" s="218" t="s">
        <v>7162</v>
      </c>
      <c r="F1631" s="218" t="s">
        <v>8038</v>
      </c>
      <c r="G1631" s="231" t="s">
        <v>8039</v>
      </c>
      <c r="H1631" s="229" t="s">
        <v>1016</v>
      </c>
      <c r="I1631" s="321"/>
      <c r="J1631" s="321"/>
      <c r="K1631" s="202"/>
      <c r="L1631" s="90"/>
      <c r="M1631" s="202"/>
      <c r="N1631" s="316"/>
      <c r="O1631" s="202"/>
      <c r="P1631" s="201" t="s">
        <v>907</v>
      </c>
      <c r="Q1631" s="90" t="s">
        <v>357</v>
      </c>
      <c r="R1631" s="202" t="s">
        <v>422</v>
      </c>
      <c r="S1631" s="316" t="s">
        <v>8027</v>
      </c>
      <c r="T1631" s="202"/>
      <c r="U1631" s="201" t="s">
        <v>908</v>
      </c>
      <c r="V1631" s="90" t="s">
        <v>356</v>
      </c>
      <c r="W1631" s="248" t="s">
        <v>905</v>
      </c>
      <c r="X1631" s="366"/>
      <c r="Y1631" s="248"/>
      <c r="Z1631" s="201"/>
      <c r="AA1631" s="90"/>
      <c r="AB1631" s="248"/>
      <c r="AC1631" s="366"/>
      <c r="AD1631" s="248"/>
    </row>
    <row r="1632" spans="1:30" ht="57" customHeight="1">
      <c r="A1632" s="487"/>
      <c r="B1632" s="330" t="s">
        <v>8040</v>
      </c>
      <c r="C1632" s="343" t="s">
        <v>8041</v>
      </c>
      <c r="D1632" s="283" t="s">
        <v>8042</v>
      </c>
      <c r="E1632" s="218" t="s">
        <v>7162</v>
      </c>
      <c r="F1632" s="218" t="s">
        <v>8043</v>
      </c>
      <c r="G1632" s="231" t="s">
        <v>8044</v>
      </c>
      <c r="H1632" s="229" t="s">
        <v>235</v>
      </c>
      <c r="I1632" s="321"/>
      <c r="J1632" s="321"/>
      <c r="K1632" s="202"/>
      <c r="L1632" s="90"/>
      <c r="M1632" s="202"/>
      <c r="N1632" s="316"/>
      <c r="O1632" s="202"/>
      <c r="P1632" s="201" t="s">
        <v>907</v>
      </c>
      <c r="Q1632" s="90" t="s">
        <v>357</v>
      </c>
      <c r="R1632" s="202" t="s">
        <v>422</v>
      </c>
      <c r="S1632" s="316" t="s">
        <v>8045</v>
      </c>
      <c r="T1632" s="202"/>
      <c r="U1632" s="201" t="s">
        <v>908</v>
      </c>
      <c r="V1632" s="90" t="s">
        <v>1040</v>
      </c>
      <c r="W1632" s="248" t="s">
        <v>905</v>
      </c>
      <c r="X1632" s="366" t="s">
        <v>8046</v>
      </c>
      <c r="Y1632" s="248"/>
      <c r="Z1632" s="201"/>
      <c r="AA1632" s="90"/>
      <c r="AB1632" s="248"/>
      <c r="AC1632" s="366"/>
      <c r="AD1632" s="248"/>
    </row>
    <row r="1633" spans="1:30" ht="57" customHeight="1">
      <c r="A1633" s="487"/>
      <c r="B1633" s="330" t="s">
        <v>8040</v>
      </c>
      <c r="C1633" s="343" t="s">
        <v>8047</v>
      </c>
      <c r="D1633" s="283" t="s">
        <v>8048</v>
      </c>
      <c r="E1633" s="218" t="s">
        <v>7162</v>
      </c>
      <c r="F1633" s="218" t="s">
        <v>8049</v>
      </c>
      <c r="G1633" s="231" t="s">
        <v>8050</v>
      </c>
      <c r="H1633" s="229" t="s">
        <v>1016</v>
      </c>
      <c r="I1633" s="321"/>
      <c r="J1633" s="321"/>
      <c r="K1633" s="202"/>
      <c r="L1633" s="90"/>
      <c r="M1633" s="202"/>
      <c r="N1633" s="316"/>
      <c r="O1633" s="202"/>
      <c r="P1633" s="201" t="s">
        <v>907</v>
      </c>
      <c r="Q1633" s="90" t="s">
        <v>357</v>
      </c>
      <c r="R1633" s="202" t="s">
        <v>422</v>
      </c>
      <c r="S1633" s="316" t="s">
        <v>8045</v>
      </c>
      <c r="T1633" s="202"/>
      <c r="U1633" s="201" t="s">
        <v>908</v>
      </c>
      <c r="V1633" s="90" t="s">
        <v>1040</v>
      </c>
      <c r="W1633" s="248" t="s">
        <v>905</v>
      </c>
      <c r="X1633" s="366" t="s">
        <v>8046</v>
      </c>
      <c r="Y1633" s="248"/>
      <c r="Z1633" s="201"/>
      <c r="AA1633" s="90"/>
      <c r="AB1633" s="248"/>
      <c r="AC1633" s="366"/>
      <c r="AD1633" s="248"/>
    </row>
    <row r="1634" spans="1:30" ht="57" customHeight="1">
      <c r="A1634" s="488"/>
      <c r="B1634" s="330" t="s">
        <v>8040</v>
      </c>
      <c r="C1634" s="343" t="s">
        <v>8051</v>
      </c>
      <c r="D1634" s="283" t="s">
        <v>8052</v>
      </c>
      <c r="E1634" s="218" t="s">
        <v>7162</v>
      </c>
      <c r="F1634" s="218" t="s">
        <v>8053</v>
      </c>
      <c r="G1634" s="231" t="s">
        <v>8054</v>
      </c>
      <c r="H1634" s="229" t="s">
        <v>2314</v>
      </c>
      <c r="I1634" s="321"/>
      <c r="J1634" s="321"/>
      <c r="K1634" s="202"/>
      <c r="L1634" s="90"/>
      <c r="M1634" s="202"/>
      <c r="N1634" s="316"/>
      <c r="O1634" s="202"/>
      <c r="P1634" s="201" t="s">
        <v>907</v>
      </c>
      <c r="Q1634" s="90" t="s">
        <v>357</v>
      </c>
      <c r="R1634" s="202" t="s">
        <v>422</v>
      </c>
      <c r="S1634" s="316" t="s">
        <v>8045</v>
      </c>
      <c r="T1634" s="202"/>
      <c r="U1634" s="201" t="s">
        <v>908</v>
      </c>
      <c r="V1634" s="90" t="s">
        <v>1040</v>
      </c>
      <c r="W1634" s="248" t="s">
        <v>905</v>
      </c>
      <c r="X1634" s="366" t="s">
        <v>8046</v>
      </c>
      <c r="Y1634" s="248"/>
      <c r="Z1634" s="201"/>
      <c r="AA1634" s="90"/>
      <c r="AB1634" s="248"/>
      <c r="AC1634" s="366"/>
      <c r="AD1634" s="248"/>
    </row>
    <row r="1635" spans="1:30" ht="40.5" customHeight="1">
      <c r="A1635" s="493" t="s">
        <v>8055</v>
      </c>
      <c r="B1635" s="346" t="s">
        <v>8056</v>
      </c>
      <c r="C1635" s="347" t="s">
        <v>8057</v>
      </c>
      <c r="D1635" s="346" t="s">
        <v>8058</v>
      </c>
      <c r="E1635" s="346" t="s">
        <v>7162</v>
      </c>
      <c r="F1635" s="346" t="s">
        <v>8059</v>
      </c>
      <c r="G1635" s="348" t="s">
        <v>8060</v>
      </c>
      <c r="H1635" s="349" t="s">
        <v>2314</v>
      </c>
      <c r="I1635" s="321"/>
      <c r="J1635" s="321"/>
      <c r="K1635" s="202"/>
      <c r="L1635" s="90"/>
      <c r="M1635" s="202"/>
      <c r="N1635" s="203"/>
      <c r="O1635" s="202"/>
      <c r="P1635" s="201" t="s">
        <v>907</v>
      </c>
      <c r="Q1635" s="90" t="s">
        <v>1040</v>
      </c>
      <c r="R1635" s="202" t="s">
        <v>3600</v>
      </c>
      <c r="S1635" s="203" t="s">
        <v>6181</v>
      </c>
      <c r="T1635" s="202"/>
      <c r="U1635" s="201" t="s">
        <v>908</v>
      </c>
      <c r="V1635" s="90" t="s">
        <v>1040</v>
      </c>
      <c r="W1635" s="248" t="s">
        <v>1702</v>
      </c>
      <c r="X1635" s="203" t="s">
        <v>6181</v>
      </c>
      <c r="Y1635" s="248"/>
      <c r="Z1635" s="201"/>
      <c r="AA1635" s="90"/>
      <c r="AB1635" s="248"/>
      <c r="AC1635" s="203"/>
      <c r="AD1635" s="248"/>
    </row>
    <row r="1636" spans="1:30" ht="40.5" customHeight="1">
      <c r="A1636" s="494"/>
      <c r="B1636" s="346" t="s">
        <v>8056</v>
      </c>
      <c r="C1636" s="347" t="s">
        <v>8061</v>
      </c>
      <c r="D1636" s="346" t="s">
        <v>8062</v>
      </c>
      <c r="E1636" s="346" t="s">
        <v>7162</v>
      </c>
      <c r="F1636" s="346" t="s">
        <v>8063</v>
      </c>
      <c r="G1636" s="348" t="s">
        <v>8064</v>
      </c>
      <c r="H1636" s="349" t="s">
        <v>2314</v>
      </c>
      <c r="I1636" s="321"/>
      <c r="J1636" s="321"/>
      <c r="K1636" s="202"/>
      <c r="L1636" s="90"/>
      <c r="M1636" s="202"/>
      <c r="N1636" s="203"/>
      <c r="O1636" s="202"/>
      <c r="P1636" s="201" t="s">
        <v>907</v>
      </c>
      <c r="Q1636" s="90" t="s">
        <v>1040</v>
      </c>
      <c r="R1636" s="202" t="s">
        <v>3600</v>
      </c>
      <c r="S1636" s="203" t="s">
        <v>6181</v>
      </c>
      <c r="T1636" s="202"/>
      <c r="U1636" s="201" t="s">
        <v>908</v>
      </c>
      <c r="V1636" s="90" t="s">
        <v>1040</v>
      </c>
      <c r="W1636" s="248" t="s">
        <v>1702</v>
      </c>
      <c r="X1636" s="203" t="s">
        <v>6181</v>
      </c>
      <c r="Y1636" s="248"/>
      <c r="Z1636" s="201"/>
      <c r="AA1636" s="90"/>
      <c r="AB1636" s="248"/>
      <c r="AC1636" s="203"/>
      <c r="AD1636" s="248"/>
    </row>
    <row r="1637" spans="1:30" ht="40.5" customHeight="1">
      <c r="A1637" s="494"/>
      <c r="B1637" s="346" t="s">
        <v>8056</v>
      </c>
      <c r="C1637" s="347" t="s">
        <v>8065</v>
      </c>
      <c r="D1637" s="346" t="s">
        <v>8066</v>
      </c>
      <c r="E1637" s="346" t="s">
        <v>7162</v>
      </c>
      <c r="F1637" s="346" t="s">
        <v>8067</v>
      </c>
      <c r="G1637" s="348" t="s">
        <v>8068</v>
      </c>
      <c r="H1637" s="349" t="s">
        <v>2314</v>
      </c>
      <c r="I1637" s="321"/>
      <c r="J1637" s="321"/>
      <c r="K1637" s="202"/>
      <c r="L1637" s="90"/>
      <c r="M1637" s="202"/>
      <c r="N1637" s="203"/>
      <c r="O1637" s="202"/>
      <c r="P1637" s="201" t="s">
        <v>907</v>
      </c>
      <c r="Q1637" s="90" t="s">
        <v>1040</v>
      </c>
      <c r="R1637" s="202" t="s">
        <v>3600</v>
      </c>
      <c r="S1637" s="203" t="s">
        <v>6181</v>
      </c>
      <c r="T1637" s="202"/>
      <c r="U1637" s="201" t="s">
        <v>908</v>
      </c>
      <c r="V1637" s="90" t="s">
        <v>1040</v>
      </c>
      <c r="W1637" s="248" t="s">
        <v>1702</v>
      </c>
      <c r="X1637" s="203" t="s">
        <v>6181</v>
      </c>
      <c r="Y1637" s="248"/>
      <c r="Z1637" s="201"/>
      <c r="AA1637" s="90"/>
      <c r="AB1637" s="248"/>
      <c r="AC1637" s="203"/>
      <c r="AD1637" s="248"/>
    </row>
    <row r="1638" spans="1:30" ht="40.5" customHeight="1">
      <c r="A1638" s="494"/>
      <c r="B1638" s="346" t="s">
        <v>8056</v>
      </c>
      <c r="C1638" s="347" t="s">
        <v>8069</v>
      </c>
      <c r="D1638" s="346" t="s">
        <v>8070</v>
      </c>
      <c r="E1638" s="346" t="s">
        <v>7162</v>
      </c>
      <c r="F1638" s="346" t="s">
        <v>8071</v>
      </c>
      <c r="G1638" s="348" t="s">
        <v>8072</v>
      </c>
      <c r="H1638" s="349" t="s">
        <v>2314</v>
      </c>
      <c r="I1638" s="321"/>
      <c r="J1638" s="321"/>
      <c r="K1638" s="202"/>
      <c r="L1638" s="90"/>
      <c r="M1638" s="202"/>
      <c r="N1638" s="203"/>
      <c r="O1638" s="202"/>
      <c r="P1638" s="201" t="s">
        <v>907</v>
      </c>
      <c r="Q1638" s="90" t="s">
        <v>1040</v>
      </c>
      <c r="R1638" s="202" t="s">
        <v>3600</v>
      </c>
      <c r="S1638" s="203" t="s">
        <v>6181</v>
      </c>
      <c r="T1638" s="202"/>
      <c r="U1638" s="201" t="s">
        <v>908</v>
      </c>
      <c r="V1638" s="90" t="s">
        <v>1040</v>
      </c>
      <c r="W1638" s="248" t="s">
        <v>1702</v>
      </c>
      <c r="X1638" s="203" t="s">
        <v>6181</v>
      </c>
      <c r="Y1638" s="248"/>
      <c r="Z1638" s="201"/>
      <c r="AA1638" s="90"/>
      <c r="AB1638" s="248"/>
      <c r="AC1638" s="203"/>
      <c r="AD1638" s="248"/>
    </row>
    <row r="1639" spans="1:30" ht="40.5" customHeight="1">
      <c r="A1639" s="494"/>
      <c r="B1639" s="346" t="s">
        <v>8056</v>
      </c>
      <c r="C1639" s="347" t="s">
        <v>8073</v>
      </c>
      <c r="D1639" s="346" t="s">
        <v>8074</v>
      </c>
      <c r="E1639" s="346" t="s">
        <v>7162</v>
      </c>
      <c r="F1639" s="346" t="s">
        <v>8075</v>
      </c>
      <c r="G1639" s="348" t="s">
        <v>8076</v>
      </c>
      <c r="H1639" s="349" t="s">
        <v>974</v>
      </c>
      <c r="I1639" s="321"/>
      <c r="J1639" s="321"/>
      <c r="K1639" s="202"/>
      <c r="L1639" s="90"/>
      <c r="M1639" s="202"/>
      <c r="N1639" s="203"/>
      <c r="O1639" s="202"/>
      <c r="P1639" s="201" t="s">
        <v>907</v>
      </c>
      <c r="Q1639" s="90" t="s">
        <v>1040</v>
      </c>
      <c r="R1639" s="202" t="s">
        <v>3600</v>
      </c>
      <c r="S1639" s="203" t="s">
        <v>6181</v>
      </c>
      <c r="T1639" s="202"/>
      <c r="U1639" s="201" t="s">
        <v>908</v>
      </c>
      <c r="V1639" s="90" t="s">
        <v>1040</v>
      </c>
      <c r="W1639" s="248" t="s">
        <v>1702</v>
      </c>
      <c r="X1639" s="203" t="s">
        <v>6181</v>
      </c>
      <c r="Y1639" s="248"/>
      <c r="Z1639" s="201"/>
      <c r="AA1639" s="90"/>
      <c r="AB1639" s="248"/>
      <c r="AC1639" s="203"/>
      <c r="AD1639" s="248"/>
    </row>
    <row r="1640" spans="1:30" ht="40.5" customHeight="1">
      <c r="A1640" s="494"/>
      <c r="B1640" s="346" t="s">
        <v>8056</v>
      </c>
      <c r="C1640" s="347" t="s">
        <v>8077</v>
      </c>
      <c r="D1640" s="346" t="s">
        <v>8078</v>
      </c>
      <c r="E1640" s="346" t="s">
        <v>7162</v>
      </c>
      <c r="F1640" s="346" t="s">
        <v>8079</v>
      </c>
      <c r="G1640" s="348" t="s">
        <v>8080</v>
      </c>
      <c r="H1640" s="349" t="s">
        <v>2314</v>
      </c>
      <c r="I1640" s="321"/>
      <c r="J1640" s="321"/>
      <c r="K1640" s="202"/>
      <c r="L1640" s="90"/>
      <c r="M1640" s="202"/>
      <c r="N1640" s="203"/>
      <c r="O1640" s="202"/>
      <c r="P1640" s="201" t="s">
        <v>907</v>
      </c>
      <c r="Q1640" s="90" t="s">
        <v>1040</v>
      </c>
      <c r="R1640" s="202" t="s">
        <v>3600</v>
      </c>
      <c r="S1640" s="203" t="s">
        <v>6181</v>
      </c>
      <c r="T1640" s="202"/>
      <c r="U1640" s="201" t="s">
        <v>908</v>
      </c>
      <c r="V1640" s="90" t="s">
        <v>1040</v>
      </c>
      <c r="W1640" s="248" t="s">
        <v>1702</v>
      </c>
      <c r="X1640" s="203" t="s">
        <v>6181</v>
      </c>
      <c r="Y1640" s="248"/>
      <c r="Z1640" s="201"/>
      <c r="AA1640" s="90"/>
      <c r="AB1640" s="248"/>
      <c r="AC1640" s="203"/>
      <c r="AD1640" s="248"/>
    </row>
    <row r="1641" spans="1:30" ht="40.5" customHeight="1">
      <c r="A1641" s="494"/>
      <c r="B1641" s="346" t="s">
        <v>8056</v>
      </c>
      <c r="C1641" s="347" t="s">
        <v>8081</v>
      </c>
      <c r="D1641" s="346" t="s">
        <v>8082</v>
      </c>
      <c r="E1641" s="346" t="s">
        <v>7162</v>
      </c>
      <c r="F1641" s="346" t="s">
        <v>8083</v>
      </c>
      <c r="G1641" s="348" t="s">
        <v>8084</v>
      </c>
      <c r="H1641" s="349" t="s">
        <v>2314</v>
      </c>
      <c r="I1641" s="321"/>
      <c r="J1641" s="321"/>
      <c r="K1641" s="202"/>
      <c r="L1641" s="90"/>
      <c r="M1641" s="202"/>
      <c r="N1641" s="203"/>
      <c r="O1641" s="202"/>
      <c r="P1641" s="201" t="s">
        <v>907</v>
      </c>
      <c r="Q1641" s="90" t="s">
        <v>1040</v>
      </c>
      <c r="R1641" s="202" t="s">
        <v>3600</v>
      </c>
      <c r="S1641" s="203" t="s">
        <v>6181</v>
      </c>
      <c r="T1641" s="202"/>
      <c r="U1641" s="201" t="s">
        <v>908</v>
      </c>
      <c r="V1641" s="90" t="s">
        <v>1040</v>
      </c>
      <c r="W1641" s="248" t="s">
        <v>1702</v>
      </c>
      <c r="X1641" s="203" t="s">
        <v>8085</v>
      </c>
      <c r="Y1641" s="248"/>
      <c r="Z1641" s="201"/>
      <c r="AA1641" s="90"/>
      <c r="AB1641" s="248"/>
      <c r="AC1641" s="203"/>
      <c r="AD1641" s="248"/>
    </row>
    <row r="1642" spans="1:30" ht="40.5" customHeight="1">
      <c r="A1642" s="494"/>
      <c r="B1642" s="346" t="s">
        <v>8056</v>
      </c>
      <c r="C1642" s="347" t="s">
        <v>8086</v>
      </c>
      <c r="D1642" s="346" t="s">
        <v>8087</v>
      </c>
      <c r="E1642" s="346" t="s">
        <v>7162</v>
      </c>
      <c r="F1642" s="346" t="s">
        <v>8088</v>
      </c>
      <c r="G1642" s="348" t="s">
        <v>8089</v>
      </c>
      <c r="H1642" s="349" t="s">
        <v>2314</v>
      </c>
      <c r="I1642" s="321"/>
      <c r="J1642" s="321"/>
      <c r="K1642" s="202"/>
      <c r="L1642" s="90"/>
      <c r="M1642" s="202"/>
      <c r="N1642" s="203"/>
      <c r="O1642" s="202"/>
      <c r="P1642" s="201" t="s">
        <v>907</v>
      </c>
      <c r="Q1642" s="90" t="s">
        <v>1040</v>
      </c>
      <c r="R1642" s="202" t="s">
        <v>3600</v>
      </c>
      <c r="S1642" s="203" t="s">
        <v>6181</v>
      </c>
      <c r="T1642" s="202"/>
      <c r="U1642" s="201" t="s">
        <v>908</v>
      </c>
      <c r="V1642" s="90" t="s">
        <v>1040</v>
      </c>
      <c r="W1642" s="248" t="s">
        <v>1702</v>
      </c>
      <c r="X1642" s="203" t="s">
        <v>6181</v>
      </c>
      <c r="Y1642" s="248"/>
      <c r="Z1642" s="201"/>
      <c r="AA1642" s="90"/>
      <c r="AB1642" s="248"/>
      <c r="AC1642" s="203"/>
      <c r="AD1642" s="248"/>
    </row>
    <row r="1643" spans="1:30" ht="40.5" customHeight="1">
      <c r="A1643" s="494"/>
      <c r="B1643" s="346" t="s">
        <v>8056</v>
      </c>
      <c r="C1643" s="347" t="s">
        <v>8090</v>
      </c>
      <c r="D1643" s="346" t="s">
        <v>8091</v>
      </c>
      <c r="E1643" s="346" t="s">
        <v>7162</v>
      </c>
      <c r="F1643" s="346" t="s">
        <v>8092</v>
      </c>
      <c r="G1643" s="348" t="s">
        <v>8093</v>
      </c>
      <c r="H1643" s="349" t="s">
        <v>2314</v>
      </c>
      <c r="I1643" s="321"/>
      <c r="J1643" s="321"/>
      <c r="K1643" s="202"/>
      <c r="L1643" s="90"/>
      <c r="M1643" s="202"/>
      <c r="N1643" s="203"/>
      <c r="O1643" s="202"/>
      <c r="P1643" s="201" t="s">
        <v>907</v>
      </c>
      <c r="Q1643" s="90" t="s">
        <v>1040</v>
      </c>
      <c r="R1643" s="202" t="s">
        <v>3600</v>
      </c>
      <c r="S1643" s="203" t="s">
        <v>6181</v>
      </c>
      <c r="T1643" s="202"/>
      <c r="U1643" s="201" t="s">
        <v>908</v>
      </c>
      <c r="V1643" s="90" t="s">
        <v>1040</v>
      </c>
      <c r="W1643" s="248" t="s">
        <v>1702</v>
      </c>
      <c r="X1643" s="203" t="s">
        <v>6181</v>
      </c>
      <c r="Y1643" s="248"/>
      <c r="Z1643" s="201"/>
      <c r="AA1643" s="90"/>
      <c r="AB1643" s="248"/>
      <c r="AC1643" s="203"/>
      <c r="AD1643" s="248"/>
    </row>
    <row r="1644" spans="1:30" ht="40.5" customHeight="1">
      <c r="A1644" s="494"/>
      <c r="B1644" s="328" t="s">
        <v>8056</v>
      </c>
      <c r="C1644" s="329" t="s">
        <v>8094</v>
      </c>
      <c r="D1644" s="249" t="s">
        <v>8095</v>
      </c>
      <c r="E1644" s="203" t="s">
        <v>7162</v>
      </c>
      <c r="F1644" s="203" t="s">
        <v>8096</v>
      </c>
      <c r="G1644" s="259" t="s">
        <v>8097</v>
      </c>
      <c r="H1644" s="229" t="s">
        <v>222</v>
      </c>
      <c r="I1644" s="321"/>
      <c r="J1644" s="321"/>
      <c r="K1644" s="202"/>
      <c r="L1644" s="90"/>
      <c r="M1644" s="202"/>
      <c r="N1644" s="203"/>
      <c r="O1644" s="202"/>
      <c r="P1644" s="201" t="s">
        <v>907</v>
      </c>
      <c r="Q1644" s="90" t="s">
        <v>356</v>
      </c>
      <c r="R1644" s="202" t="s">
        <v>3600</v>
      </c>
      <c r="S1644" s="203"/>
      <c r="T1644" s="202"/>
      <c r="U1644" s="201" t="s">
        <v>908</v>
      </c>
      <c r="V1644" s="90" t="s">
        <v>356</v>
      </c>
      <c r="W1644" s="248" t="s">
        <v>1702</v>
      </c>
      <c r="X1644" s="249"/>
      <c r="Y1644" s="248"/>
      <c r="Z1644" s="201"/>
      <c r="AA1644" s="90"/>
      <c r="AB1644" s="248"/>
      <c r="AC1644" s="249"/>
      <c r="AD1644" s="248"/>
    </row>
    <row r="1645" spans="1:30" ht="40.5" customHeight="1">
      <c r="A1645" s="494"/>
      <c r="B1645" s="328" t="s">
        <v>8056</v>
      </c>
      <c r="C1645" s="329" t="s">
        <v>8098</v>
      </c>
      <c r="D1645" s="249" t="s">
        <v>8099</v>
      </c>
      <c r="E1645" s="203" t="s">
        <v>7162</v>
      </c>
      <c r="F1645" s="203" t="s">
        <v>8100</v>
      </c>
      <c r="G1645" s="259" t="s">
        <v>8097</v>
      </c>
      <c r="H1645" s="229" t="s">
        <v>1016</v>
      </c>
      <c r="I1645" s="321"/>
      <c r="J1645" s="321"/>
      <c r="K1645" s="202"/>
      <c r="L1645" s="90"/>
      <c r="M1645" s="202"/>
      <c r="N1645" s="203"/>
      <c r="O1645" s="202"/>
      <c r="P1645" s="201" t="s">
        <v>907</v>
      </c>
      <c r="Q1645" s="90" t="s">
        <v>356</v>
      </c>
      <c r="R1645" s="202" t="s">
        <v>3600</v>
      </c>
      <c r="S1645" s="203"/>
      <c r="T1645" s="202"/>
      <c r="U1645" s="201" t="s">
        <v>908</v>
      </c>
      <c r="V1645" s="90" t="s">
        <v>356</v>
      </c>
      <c r="W1645" s="248" t="s">
        <v>1702</v>
      </c>
      <c r="X1645" s="249"/>
      <c r="Y1645" s="248"/>
      <c r="Z1645" s="201"/>
      <c r="AA1645" s="90"/>
      <c r="AB1645" s="248"/>
      <c r="AC1645" s="249"/>
      <c r="AD1645" s="248"/>
    </row>
    <row r="1646" spans="1:30" ht="40.5" customHeight="1">
      <c r="A1646" s="494"/>
      <c r="B1646" s="328" t="s">
        <v>8056</v>
      </c>
      <c r="C1646" s="329" t="s">
        <v>8101</v>
      </c>
      <c r="D1646" s="249" t="s">
        <v>8102</v>
      </c>
      <c r="E1646" s="203" t="s">
        <v>7162</v>
      </c>
      <c r="F1646" s="203" t="s">
        <v>8103</v>
      </c>
      <c r="G1646" s="259" t="s">
        <v>8104</v>
      </c>
      <c r="H1646" s="229" t="s">
        <v>235</v>
      </c>
      <c r="I1646" s="321"/>
      <c r="J1646" s="321"/>
      <c r="K1646" s="202"/>
      <c r="L1646" s="90"/>
      <c r="M1646" s="202"/>
      <c r="N1646" s="203"/>
      <c r="O1646" s="202"/>
      <c r="P1646" s="201" t="s">
        <v>907</v>
      </c>
      <c r="Q1646" s="90" t="s">
        <v>357</v>
      </c>
      <c r="R1646" s="202" t="s">
        <v>3600</v>
      </c>
      <c r="S1646" s="316" t="s">
        <v>8105</v>
      </c>
      <c r="T1646" s="202"/>
      <c r="U1646" s="201" t="s">
        <v>908</v>
      </c>
      <c r="V1646" s="90" t="s">
        <v>357</v>
      </c>
      <c r="W1646" s="248" t="s">
        <v>1702</v>
      </c>
      <c r="X1646" s="392" t="s">
        <v>5374</v>
      </c>
      <c r="Y1646" s="249" t="s">
        <v>8106</v>
      </c>
      <c r="Z1646" s="201" t="s">
        <v>339</v>
      </c>
      <c r="AA1646" s="90" t="s">
        <v>357</v>
      </c>
      <c r="AB1646" s="248" t="s">
        <v>905</v>
      </c>
      <c r="AC1646" s="316" t="s">
        <v>8105</v>
      </c>
      <c r="AD1646" s="249"/>
    </row>
    <row r="1647" spans="1:30" ht="40.5" customHeight="1">
      <c r="A1647" s="494"/>
      <c r="B1647" s="328" t="s">
        <v>8056</v>
      </c>
      <c r="C1647" s="329" t="s">
        <v>8107</v>
      </c>
      <c r="D1647" s="249" t="s">
        <v>8108</v>
      </c>
      <c r="E1647" s="203" t="s">
        <v>7162</v>
      </c>
      <c r="F1647" s="203" t="s">
        <v>8109</v>
      </c>
      <c r="G1647" s="259" t="s">
        <v>8110</v>
      </c>
      <c r="H1647" s="229" t="s">
        <v>222</v>
      </c>
      <c r="I1647" s="321"/>
      <c r="J1647" s="321"/>
      <c r="K1647" s="202"/>
      <c r="L1647" s="90"/>
      <c r="M1647" s="202"/>
      <c r="N1647" s="203"/>
      <c r="O1647" s="202"/>
      <c r="P1647" s="201" t="s">
        <v>907</v>
      </c>
      <c r="Q1647" s="90" t="s">
        <v>356</v>
      </c>
      <c r="R1647" s="202" t="s">
        <v>3600</v>
      </c>
      <c r="S1647" s="203"/>
      <c r="T1647" s="202"/>
      <c r="U1647" s="201" t="s">
        <v>908</v>
      </c>
      <c r="V1647" s="90" t="s">
        <v>356</v>
      </c>
      <c r="W1647" s="248" t="s">
        <v>1702</v>
      </c>
      <c r="X1647" s="249"/>
      <c r="Y1647" s="248"/>
      <c r="Z1647" s="201"/>
      <c r="AA1647" s="90"/>
      <c r="AB1647" s="248"/>
      <c r="AC1647" s="249"/>
      <c r="AD1647" s="248"/>
    </row>
    <row r="1648" spans="1:30" ht="40.5" customHeight="1">
      <c r="A1648" s="494"/>
      <c r="B1648" s="328" t="s">
        <v>8056</v>
      </c>
      <c r="C1648" s="329" t="s">
        <v>8111</v>
      </c>
      <c r="D1648" s="249" t="s">
        <v>8112</v>
      </c>
      <c r="E1648" s="203" t="s">
        <v>7162</v>
      </c>
      <c r="F1648" s="203" t="s">
        <v>8113</v>
      </c>
      <c r="G1648" s="259" t="s">
        <v>8110</v>
      </c>
      <c r="H1648" s="229" t="s">
        <v>1016</v>
      </c>
      <c r="I1648" s="321"/>
      <c r="J1648" s="321"/>
      <c r="K1648" s="202"/>
      <c r="L1648" s="90"/>
      <c r="M1648" s="202"/>
      <c r="N1648" s="203"/>
      <c r="O1648" s="202"/>
      <c r="P1648" s="201" t="s">
        <v>907</v>
      </c>
      <c r="Q1648" s="90" t="s">
        <v>356</v>
      </c>
      <c r="R1648" s="202" t="s">
        <v>3600</v>
      </c>
      <c r="S1648" s="203"/>
      <c r="T1648" s="202"/>
      <c r="U1648" s="201" t="s">
        <v>908</v>
      </c>
      <c r="V1648" s="90" t="s">
        <v>356</v>
      </c>
      <c r="W1648" s="248" t="s">
        <v>1702</v>
      </c>
      <c r="X1648" s="249"/>
      <c r="Y1648" s="248"/>
      <c r="Z1648" s="201"/>
      <c r="AA1648" s="90"/>
      <c r="AB1648" s="248"/>
      <c r="AC1648" s="249"/>
      <c r="AD1648" s="248"/>
    </row>
    <row r="1649" spans="1:30" ht="40.5" customHeight="1">
      <c r="A1649" s="494"/>
      <c r="B1649" s="328" t="s">
        <v>8056</v>
      </c>
      <c r="C1649" s="329" t="s">
        <v>8114</v>
      </c>
      <c r="D1649" s="249" t="s">
        <v>8115</v>
      </c>
      <c r="E1649" s="203" t="s">
        <v>7162</v>
      </c>
      <c r="F1649" s="203" t="s">
        <v>8116</v>
      </c>
      <c r="G1649" s="259" t="s">
        <v>8110</v>
      </c>
      <c r="H1649" s="229" t="s">
        <v>1016</v>
      </c>
      <c r="I1649" s="321"/>
      <c r="J1649" s="321"/>
      <c r="K1649" s="202"/>
      <c r="L1649" s="90"/>
      <c r="M1649" s="202"/>
      <c r="N1649" s="203"/>
      <c r="O1649" s="202"/>
      <c r="P1649" s="201" t="s">
        <v>907</v>
      </c>
      <c r="Q1649" s="90" t="s">
        <v>356</v>
      </c>
      <c r="R1649" s="202" t="s">
        <v>3600</v>
      </c>
      <c r="S1649" s="203"/>
      <c r="T1649" s="202"/>
      <c r="U1649" s="201" t="s">
        <v>908</v>
      </c>
      <c r="V1649" s="90" t="s">
        <v>356</v>
      </c>
      <c r="W1649" s="248" t="s">
        <v>1702</v>
      </c>
      <c r="X1649" s="249"/>
      <c r="Y1649" s="248"/>
      <c r="Z1649" s="201"/>
      <c r="AA1649" s="90"/>
      <c r="AB1649" s="248"/>
      <c r="AC1649" s="249"/>
      <c r="AD1649" s="248"/>
    </row>
    <row r="1650" spans="1:30" ht="40.5" customHeight="1">
      <c r="A1650" s="494"/>
      <c r="B1650" s="328" t="s">
        <v>8056</v>
      </c>
      <c r="C1650" s="329" t="s">
        <v>8117</v>
      </c>
      <c r="D1650" s="249" t="s">
        <v>8118</v>
      </c>
      <c r="E1650" s="203" t="s">
        <v>7162</v>
      </c>
      <c r="F1650" s="203" t="s">
        <v>8119</v>
      </c>
      <c r="G1650" s="259" t="s">
        <v>8120</v>
      </c>
      <c r="H1650" s="229" t="s">
        <v>1016</v>
      </c>
      <c r="I1650" s="321"/>
      <c r="J1650" s="321"/>
      <c r="K1650" s="202"/>
      <c r="L1650" s="90"/>
      <c r="M1650" s="202"/>
      <c r="N1650" s="203"/>
      <c r="O1650" s="202"/>
      <c r="P1650" s="201" t="s">
        <v>907</v>
      </c>
      <c r="Q1650" s="90" t="s">
        <v>357</v>
      </c>
      <c r="R1650" s="202" t="s">
        <v>3600</v>
      </c>
      <c r="S1650" s="108" t="s">
        <v>8121</v>
      </c>
      <c r="T1650" s="202"/>
      <c r="U1650" s="201" t="s">
        <v>908</v>
      </c>
      <c r="V1650" s="90" t="s">
        <v>357</v>
      </c>
      <c r="W1650" s="248" t="s">
        <v>1702</v>
      </c>
      <c r="X1650" s="382"/>
      <c r="Y1650" s="257" t="s">
        <v>612</v>
      </c>
      <c r="Z1650" s="201" t="s">
        <v>339</v>
      </c>
      <c r="AA1650" s="90" t="s">
        <v>356</v>
      </c>
      <c r="AB1650" s="248" t="s">
        <v>905</v>
      </c>
      <c r="AC1650" s="382"/>
      <c r="AD1650" s="257"/>
    </row>
    <row r="1651" spans="1:30" ht="40.5" customHeight="1">
      <c r="A1651" s="494"/>
      <c r="B1651" s="328" t="s">
        <v>8056</v>
      </c>
      <c r="C1651" s="329" t="s">
        <v>8122</v>
      </c>
      <c r="D1651" s="249" t="s">
        <v>8123</v>
      </c>
      <c r="E1651" s="203" t="s">
        <v>7162</v>
      </c>
      <c r="F1651" s="203" t="s">
        <v>8124</v>
      </c>
      <c r="G1651" s="259" t="s">
        <v>8120</v>
      </c>
      <c r="H1651" s="229" t="s">
        <v>1016</v>
      </c>
      <c r="I1651" s="321"/>
      <c r="J1651" s="321"/>
      <c r="K1651" s="202"/>
      <c r="L1651" s="90"/>
      <c r="M1651" s="202"/>
      <c r="N1651" s="203"/>
      <c r="O1651" s="202"/>
      <c r="P1651" s="201" t="s">
        <v>907</v>
      </c>
      <c r="Q1651" s="90" t="s">
        <v>357</v>
      </c>
      <c r="R1651" s="202" t="s">
        <v>3600</v>
      </c>
      <c r="S1651" s="108" t="s">
        <v>8121</v>
      </c>
      <c r="T1651" s="202"/>
      <c r="U1651" s="201" t="s">
        <v>908</v>
      </c>
      <c r="V1651" s="90" t="s">
        <v>356</v>
      </c>
      <c r="W1651" s="248" t="s">
        <v>1702</v>
      </c>
      <c r="X1651" s="382"/>
      <c r="Y1651" s="248"/>
      <c r="Z1651" s="201"/>
      <c r="AA1651" s="90"/>
      <c r="AB1651" s="248"/>
      <c r="AC1651" s="382"/>
      <c r="AD1651" s="248"/>
    </row>
    <row r="1652" spans="1:30" ht="60" customHeight="1">
      <c r="A1652" s="494"/>
      <c r="B1652" s="328" t="s">
        <v>8056</v>
      </c>
      <c r="C1652" s="329" t="s">
        <v>8125</v>
      </c>
      <c r="D1652" s="249" t="s">
        <v>8126</v>
      </c>
      <c r="E1652" s="203" t="s">
        <v>7162</v>
      </c>
      <c r="F1652" s="203" t="s">
        <v>8127</v>
      </c>
      <c r="G1652" s="259" t="s">
        <v>8128</v>
      </c>
      <c r="H1652" s="229" t="s">
        <v>1016</v>
      </c>
      <c r="I1652" s="321"/>
      <c r="J1652" s="321"/>
      <c r="K1652" s="202"/>
      <c r="L1652" s="90"/>
      <c r="M1652" s="202"/>
      <c r="N1652" s="203"/>
      <c r="O1652" s="202"/>
      <c r="P1652" s="201" t="s">
        <v>907</v>
      </c>
      <c r="Q1652" s="90" t="s">
        <v>357</v>
      </c>
      <c r="R1652" s="202" t="s">
        <v>3600</v>
      </c>
      <c r="S1652" s="316" t="s">
        <v>8129</v>
      </c>
      <c r="T1652" s="202"/>
      <c r="U1652" s="201" t="s">
        <v>908</v>
      </c>
      <c r="V1652" s="90" t="s">
        <v>356</v>
      </c>
      <c r="W1652" s="248" t="s">
        <v>1702</v>
      </c>
      <c r="X1652" s="366"/>
      <c r="Y1652" s="248"/>
      <c r="Z1652" s="201"/>
      <c r="AA1652" s="90"/>
      <c r="AB1652" s="248"/>
      <c r="AC1652" s="366"/>
      <c r="AD1652" s="248"/>
    </row>
    <row r="1653" spans="1:30" ht="34.5" customHeight="1">
      <c r="A1653" s="494"/>
      <c r="B1653" s="328" t="s">
        <v>8056</v>
      </c>
      <c r="C1653" s="329" t="s">
        <v>8130</v>
      </c>
      <c r="D1653" s="249" t="s">
        <v>8131</v>
      </c>
      <c r="E1653" s="203" t="s">
        <v>7162</v>
      </c>
      <c r="F1653" s="203" t="s">
        <v>8132</v>
      </c>
      <c r="G1653" s="259" t="s">
        <v>8133</v>
      </c>
      <c r="H1653" s="229" t="s">
        <v>1016</v>
      </c>
      <c r="I1653" s="321"/>
      <c r="J1653" s="321"/>
      <c r="K1653" s="202"/>
      <c r="L1653" s="90"/>
      <c r="M1653" s="202"/>
      <c r="N1653" s="203"/>
      <c r="O1653" s="202"/>
      <c r="P1653" s="201" t="s">
        <v>907</v>
      </c>
      <c r="Q1653" s="90" t="s">
        <v>356</v>
      </c>
      <c r="R1653" s="202" t="s">
        <v>3600</v>
      </c>
      <c r="S1653" s="203"/>
      <c r="T1653" s="202"/>
      <c r="U1653" s="201" t="s">
        <v>908</v>
      </c>
      <c r="V1653" s="90" t="s">
        <v>356</v>
      </c>
      <c r="W1653" s="248" t="s">
        <v>1702</v>
      </c>
      <c r="X1653" s="249" t="s">
        <v>8134</v>
      </c>
      <c r="Y1653" s="248"/>
      <c r="Z1653" s="201"/>
      <c r="AA1653" s="90"/>
      <c r="AB1653" s="248"/>
      <c r="AC1653" s="249"/>
      <c r="AD1653" s="248"/>
    </row>
    <row r="1654" spans="1:30" ht="34.5" customHeight="1">
      <c r="A1654" s="494"/>
      <c r="B1654" s="328" t="s">
        <v>8056</v>
      </c>
      <c r="C1654" s="329" t="s">
        <v>8135</v>
      </c>
      <c r="D1654" s="249" t="s">
        <v>8136</v>
      </c>
      <c r="E1654" s="203" t="s">
        <v>7162</v>
      </c>
      <c r="F1654" s="203" t="s">
        <v>8137</v>
      </c>
      <c r="G1654" s="259" t="s">
        <v>8133</v>
      </c>
      <c r="H1654" s="229" t="s">
        <v>1016</v>
      </c>
      <c r="I1654" s="321"/>
      <c r="J1654" s="321"/>
      <c r="K1654" s="202"/>
      <c r="L1654" s="90"/>
      <c r="M1654" s="202"/>
      <c r="N1654" s="203"/>
      <c r="O1654" s="202"/>
      <c r="P1654" s="201" t="s">
        <v>907</v>
      </c>
      <c r="Q1654" s="90" t="s">
        <v>356</v>
      </c>
      <c r="R1654" s="202" t="s">
        <v>3600</v>
      </c>
      <c r="S1654" s="203"/>
      <c r="T1654" s="202"/>
      <c r="U1654" s="201" t="s">
        <v>908</v>
      </c>
      <c r="V1654" s="90" t="s">
        <v>356</v>
      </c>
      <c r="W1654" s="248" t="s">
        <v>1702</v>
      </c>
      <c r="X1654" s="249" t="s">
        <v>8134</v>
      </c>
      <c r="Y1654" s="248"/>
      <c r="Z1654" s="201"/>
      <c r="AA1654" s="90"/>
      <c r="AB1654" s="248"/>
      <c r="AC1654" s="249"/>
      <c r="AD1654" s="248"/>
    </row>
    <row r="1655" spans="1:30" ht="36" customHeight="1">
      <c r="A1655" s="494"/>
      <c r="B1655" s="328" t="s">
        <v>8056</v>
      </c>
      <c r="C1655" s="329" t="s">
        <v>8138</v>
      </c>
      <c r="D1655" s="249" t="s">
        <v>8139</v>
      </c>
      <c r="E1655" s="203" t="s">
        <v>7162</v>
      </c>
      <c r="F1655" s="203" t="s">
        <v>8140</v>
      </c>
      <c r="G1655" s="259" t="s">
        <v>8133</v>
      </c>
      <c r="H1655" s="229" t="s">
        <v>1016</v>
      </c>
      <c r="I1655" s="321"/>
      <c r="J1655" s="321"/>
      <c r="K1655" s="202"/>
      <c r="L1655" s="90"/>
      <c r="M1655" s="202"/>
      <c r="N1655" s="203"/>
      <c r="O1655" s="202"/>
      <c r="P1655" s="201" t="s">
        <v>907</v>
      </c>
      <c r="Q1655" s="90" t="s">
        <v>356</v>
      </c>
      <c r="R1655" s="202" t="s">
        <v>3600</v>
      </c>
      <c r="S1655" s="203"/>
      <c r="T1655" s="202"/>
      <c r="U1655" s="201" t="s">
        <v>908</v>
      </c>
      <c r="V1655" s="90" t="s">
        <v>356</v>
      </c>
      <c r="W1655" s="248" t="s">
        <v>1702</v>
      </c>
      <c r="X1655" s="249" t="s">
        <v>8134</v>
      </c>
      <c r="Y1655" s="248"/>
      <c r="Z1655" s="201"/>
      <c r="AA1655" s="90"/>
      <c r="AB1655" s="248"/>
      <c r="AC1655" s="249"/>
      <c r="AD1655" s="248"/>
    </row>
    <row r="1656" spans="1:30" ht="66.75" customHeight="1">
      <c r="A1656" s="494"/>
      <c r="B1656" s="328" t="s">
        <v>8056</v>
      </c>
      <c r="C1656" s="329" t="s">
        <v>8141</v>
      </c>
      <c r="D1656" s="249" t="s">
        <v>8142</v>
      </c>
      <c r="E1656" s="203" t="s">
        <v>8143</v>
      </c>
      <c r="F1656" s="203" t="s">
        <v>8144</v>
      </c>
      <c r="G1656" s="259" t="s">
        <v>8145</v>
      </c>
      <c r="H1656" s="229" t="s">
        <v>1016</v>
      </c>
      <c r="I1656" s="321"/>
      <c r="J1656" s="321"/>
      <c r="K1656" s="202"/>
      <c r="L1656" s="90"/>
      <c r="M1656" s="202"/>
      <c r="N1656" s="203"/>
      <c r="O1656" s="202"/>
      <c r="P1656" s="201" t="s">
        <v>907</v>
      </c>
      <c r="Q1656" s="90" t="s">
        <v>356</v>
      </c>
      <c r="R1656" s="202" t="s">
        <v>3600</v>
      </c>
      <c r="S1656" s="203"/>
      <c r="T1656" s="202"/>
      <c r="U1656" s="201" t="s">
        <v>908</v>
      </c>
      <c r="V1656" s="90" t="s">
        <v>356</v>
      </c>
      <c r="W1656" s="248" t="s">
        <v>1702</v>
      </c>
      <c r="X1656" s="249"/>
      <c r="Y1656" s="248"/>
      <c r="Z1656" s="201"/>
      <c r="AA1656" s="90"/>
      <c r="AB1656" s="248"/>
      <c r="AC1656" s="249"/>
      <c r="AD1656" s="248"/>
    </row>
    <row r="1657" spans="1:30" ht="70.5" customHeight="1">
      <c r="A1657" s="494"/>
      <c r="B1657" s="328" t="s">
        <v>8056</v>
      </c>
      <c r="C1657" s="329" t="s">
        <v>8146</v>
      </c>
      <c r="D1657" s="249" t="s">
        <v>8147</v>
      </c>
      <c r="E1657" s="203" t="s">
        <v>7162</v>
      </c>
      <c r="F1657" s="203" t="s">
        <v>8148</v>
      </c>
      <c r="G1657" s="259" t="s">
        <v>8149</v>
      </c>
      <c r="H1657" s="229" t="s">
        <v>1016</v>
      </c>
      <c r="I1657" s="321"/>
      <c r="J1657" s="321"/>
      <c r="K1657" s="202"/>
      <c r="L1657" s="90"/>
      <c r="M1657" s="202"/>
      <c r="N1657" s="203"/>
      <c r="O1657" s="202"/>
      <c r="P1657" s="201" t="s">
        <v>907</v>
      </c>
      <c r="Q1657" s="90" t="s">
        <v>356</v>
      </c>
      <c r="R1657" s="202" t="s">
        <v>422</v>
      </c>
      <c r="S1657" s="203"/>
      <c r="T1657" s="202"/>
      <c r="U1657" s="201" t="s">
        <v>908</v>
      </c>
      <c r="V1657" s="90" t="s">
        <v>356</v>
      </c>
      <c r="W1657" s="248" t="s">
        <v>1702</v>
      </c>
      <c r="X1657" s="249"/>
      <c r="Y1657" s="248"/>
      <c r="Z1657" s="201"/>
      <c r="AA1657" s="90"/>
      <c r="AB1657" s="248"/>
      <c r="AC1657" s="249"/>
      <c r="AD1657" s="248"/>
    </row>
    <row r="1658" spans="1:30" ht="69.75" customHeight="1">
      <c r="A1658" s="494"/>
      <c r="B1658" s="328" t="s">
        <v>8056</v>
      </c>
      <c r="C1658" s="329" t="s">
        <v>8150</v>
      </c>
      <c r="D1658" s="249" t="s">
        <v>8151</v>
      </c>
      <c r="E1658" s="203" t="s">
        <v>7162</v>
      </c>
      <c r="F1658" s="203" t="s">
        <v>8152</v>
      </c>
      <c r="G1658" s="259" t="s">
        <v>8153</v>
      </c>
      <c r="H1658" s="229" t="s">
        <v>1016</v>
      </c>
      <c r="I1658" s="321"/>
      <c r="J1658" s="321"/>
      <c r="K1658" s="202"/>
      <c r="L1658" s="90"/>
      <c r="M1658" s="202"/>
      <c r="N1658" s="203"/>
      <c r="O1658" s="202"/>
      <c r="P1658" s="201" t="s">
        <v>907</v>
      </c>
      <c r="Q1658" s="90" t="s">
        <v>356</v>
      </c>
      <c r="R1658" s="202" t="s">
        <v>3600</v>
      </c>
      <c r="S1658" s="203"/>
      <c r="T1658" s="202"/>
      <c r="U1658" s="201" t="s">
        <v>908</v>
      </c>
      <c r="V1658" s="90" t="s">
        <v>356</v>
      </c>
      <c r="W1658" s="248" t="s">
        <v>1702</v>
      </c>
      <c r="X1658" s="249"/>
      <c r="Y1658" s="248"/>
      <c r="Z1658" s="201"/>
      <c r="AA1658" s="90"/>
      <c r="AB1658" s="248"/>
      <c r="AC1658" s="249"/>
      <c r="AD1658" s="248"/>
    </row>
    <row r="1659" spans="1:30" ht="65.25" customHeight="1">
      <c r="A1659" s="494"/>
      <c r="B1659" s="328" t="s">
        <v>8056</v>
      </c>
      <c r="C1659" s="329" t="s">
        <v>8154</v>
      </c>
      <c r="D1659" s="249" t="s">
        <v>8155</v>
      </c>
      <c r="E1659" s="203" t="s">
        <v>7162</v>
      </c>
      <c r="F1659" s="203" t="s">
        <v>8156</v>
      </c>
      <c r="G1659" s="259" t="s">
        <v>8157</v>
      </c>
      <c r="H1659" s="229" t="s">
        <v>1016</v>
      </c>
      <c r="I1659" s="321"/>
      <c r="J1659" s="321"/>
      <c r="K1659" s="202"/>
      <c r="L1659" s="90"/>
      <c r="M1659" s="202"/>
      <c r="N1659" s="203"/>
      <c r="O1659" s="202"/>
      <c r="P1659" s="201" t="s">
        <v>907</v>
      </c>
      <c r="Q1659" s="90" t="s">
        <v>356</v>
      </c>
      <c r="R1659" s="202" t="s">
        <v>3600</v>
      </c>
      <c r="S1659" s="203"/>
      <c r="T1659" s="202"/>
      <c r="U1659" s="201" t="s">
        <v>908</v>
      </c>
      <c r="V1659" s="90" t="s">
        <v>356</v>
      </c>
      <c r="W1659" s="248" t="s">
        <v>1702</v>
      </c>
      <c r="X1659" s="249"/>
      <c r="Y1659" s="248"/>
      <c r="Z1659" s="201"/>
      <c r="AA1659" s="90"/>
      <c r="AB1659" s="248"/>
      <c r="AC1659" s="249"/>
      <c r="AD1659" s="248"/>
    </row>
    <row r="1660" spans="1:30" ht="53.25" customHeight="1">
      <c r="A1660" s="494"/>
      <c r="B1660" s="328" t="s">
        <v>8056</v>
      </c>
      <c r="C1660" s="329" t="s">
        <v>8158</v>
      </c>
      <c r="D1660" s="249" t="s">
        <v>8159</v>
      </c>
      <c r="E1660" s="203" t="s">
        <v>7162</v>
      </c>
      <c r="F1660" s="203" t="s">
        <v>8160</v>
      </c>
      <c r="G1660" s="259" t="s">
        <v>8161</v>
      </c>
      <c r="H1660" s="229" t="s">
        <v>1016</v>
      </c>
      <c r="I1660" s="321"/>
      <c r="J1660" s="321"/>
      <c r="K1660" s="202"/>
      <c r="L1660" s="90"/>
      <c r="M1660" s="202"/>
      <c r="N1660" s="203"/>
      <c r="O1660" s="202"/>
      <c r="P1660" s="201" t="s">
        <v>907</v>
      </c>
      <c r="Q1660" s="90" t="s">
        <v>356</v>
      </c>
      <c r="R1660" s="202" t="s">
        <v>3600</v>
      </c>
      <c r="S1660" s="203"/>
      <c r="T1660" s="202"/>
      <c r="U1660" s="201" t="s">
        <v>908</v>
      </c>
      <c r="V1660" s="90" t="s">
        <v>356</v>
      </c>
      <c r="W1660" s="248" t="s">
        <v>1702</v>
      </c>
      <c r="X1660" s="249"/>
      <c r="Y1660" s="248"/>
      <c r="Z1660" s="201"/>
      <c r="AA1660" s="90"/>
      <c r="AB1660" s="248"/>
      <c r="AC1660" s="249"/>
      <c r="AD1660" s="248"/>
    </row>
    <row r="1661" spans="1:30" ht="73.5" customHeight="1">
      <c r="A1661" s="494"/>
      <c r="B1661" s="328" t="s">
        <v>8056</v>
      </c>
      <c r="C1661" s="329" t="s">
        <v>8162</v>
      </c>
      <c r="D1661" s="249" t="s">
        <v>8163</v>
      </c>
      <c r="E1661" s="203" t="s">
        <v>8164</v>
      </c>
      <c r="F1661" s="203" t="s">
        <v>8165</v>
      </c>
      <c r="G1661" s="259" t="s">
        <v>8166</v>
      </c>
      <c r="H1661" s="229" t="s">
        <v>1016</v>
      </c>
      <c r="I1661" s="321"/>
      <c r="J1661" s="321"/>
      <c r="K1661" s="202"/>
      <c r="L1661" s="90"/>
      <c r="M1661" s="202"/>
      <c r="N1661" s="203"/>
      <c r="O1661" s="202"/>
      <c r="P1661" s="201" t="s">
        <v>907</v>
      </c>
      <c r="Q1661" s="90" t="s">
        <v>357</v>
      </c>
      <c r="R1661" s="107" t="s">
        <v>3600</v>
      </c>
      <c r="S1661" s="104" t="s">
        <v>8167</v>
      </c>
      <c r="T1661" s="202"/>
      <c r="U1661" s="201" t="s">
        <v>908</v>
      </c>
      <c r="V1661" s="90" t="s">
        <v>356</v>
      </c>
      <c r="W1661" s="248" t="s">
        <v>1702</v>
      </c>
      <c r="X1661" s="396"/>
      <c r="Y1661" s="248"/>
      <c r="Z1661" s="201" t="s">
        <v>339</v>
      </c>
      <c r="AA1661" s="90" t="s">
        <v>356</v>
      </c>
      <c r="AB1661" s="248" t="s">
        <v>905</v>
      </c>
      <c r="AC1661" s="396"/>
      <c r="AD1661" s="248"/>
    </row>
    <row r="1662" spans="1:30" ht="40.5" customHeight="1">
      <c r="A1662" s="494"/>
      <c r="B1662" s="328" t="s">
        <v>8056</v>
      </c>
      <c r="C1662" s="329" t="s">
        <v>8168</v>
      </c>
      <c r="D1662" s="249" t="s">
        <v>8169</v>
      </c>
      <c r="E1662" s="203" t="s">
        <v>8170</v>
      </c>
      <c r="F1662" s="203" t="s">
        <v>8171</v>
      </c>
      <c r="G1662" s="259" t="s">
        <v>8172</v>
      </c>
      <c r="H1662" s="229" t="s">
        <v>1016</v>
      </c>
      <c r="I1662" s="321"/>
      <c r="J1662" s="321"/>
      <c r="K1662" s="202"/>
      <c r="L1662" s="90"/>
      <c r="M1662" s="202"/>
      <c r="N1662" s="203"/>
      <c r="O1662" s="202"/>
      <c r="P1662" s="201" t="s">
        <v>907</v>
      </c>
      <c r="Q1662" s="90" t="s">
        <v>356</v>
      </c>
      <c r="R1662" s="202" t="s">
        <v>3600</v>
      </c>
      <c r="S1662" s="203"/>
      <c r="T1662" s="202"/>
      <c r="U1662" s="201" t="s">
        <v>908</v>
      </c>
      <c r="V1662" s="90" t="s">
        <v>356</v>
      </c>
      <c r="W1662" s="248" t="s">
        <v>1702</v>
      </c>
      <c r="X1662" s="249"/>
      <c r="Y1662" s="248"/>
      <c r="Z1662" s="201"/>
      <c r="AA1662" s="90"/>
      <c r="AB1662" s="248"/>
      <c r="AC1662" s="249"/>
      <c r="AD1662" s="248"/>
    </row>
    <row r="1663" spans="1:30" ht="40.5" customHeight="1">
      <c r="A1663" s="494"/>
      <c r="B1663" s="328" t="s">
        <v>8056</v>
      </c>
      <c r="C1663" s="329" t="s">
        <v>8173</v>
      </c>
      <c r="D1663" s="249" t="s">
        <v>8174</v>
      </c>
      <c r="E1663" s="203" t="s">
        <v>8175</v>
      </c>
      <c r="F1663" s="203" t="s">
        <v>8176</v>
      </c>
      <c r="G1663" s="259" t="s">
        <v>8172</v>
      </c>
      <c r="H1663" s="229" t="s">
        <v>1016</v>
      </c>
      <c r="I1663" s="321"/>
      <c r="J1663" s="321"/>
      <c r="K1663" s="202"/>
      <c r="L1663" s="90"/>
      <c r="M1663" s="202"/>
      <c r="N1663" s="203"/>
      <c r="O1663" s="202"/>
      <c r="P1663" s="201" t="s">
        <v>907</v>
      </c>
      <c r="Q1663" s="90" t="s">
        <v>356</v>
      </c>
      <c r="R1663" s="202" t="s">
        <v>3600</v>
      </c>
      <c r="S1663" s="203"/>
      <c r="T1663" s="202"/>
      <c r="U1663" s="201" t="s">
        <v>908</v>
      </c>
      <c r="V1663" s="90" t="s">
        <v>356</v>
      </c>
      <c r="W1663" s="248" t="s">
        <v>1702</v>
      </c>
      <c r="X1663" s="249"/>
      <c r="Y1663" s="248"/>
      <c r="Z1663" s="201"/>
      <c r="AA1663" s="90"/>
      <c r="AB1663" s="248"/>
      <c r="AC1663" s="249"/>
      <c r="AD1663" s="248"/>
    </row>
    <row r="1664" spans="1:30" ht="81.75" customHeight="1">
      <c r="A1664" s="494"/>
      <c r="B1664" s="328" t="s">
        <v>8056</v>
      </c>
      <c r="C1664" s="329" t="s">
        <v>8177</v>
      </c>
      <c r="D1664" s="249" t="s">
        <v>8178</v>
      </c>
      <c r="E1664" s="203" t="s">
        <v>7162</v>
      </c>
      <c r="F1664" s="203" t="s">
        <v>8179</v>
      </c>
      <c r="G1664" s="259" t="s">
        <v>8180</v>
      </c>
      <c r="H1664" s="229" t="s">
        <v>1016</v>
      </c>
      <c r="I1664" s="321"/>
      <c r="J1664" s="321"/>
      <c r="K1664" s="202"/>
      <c r="L1664" s="90"/>
      <c r="M1664" s="202"/>
      <c r="N1664" s="203"/>
      <c r="O1664" s="202"/>
      <c r="P1664" s="201" t="s">
        <v>907</v>
      </c>
      <c r="Q1664" s="90" t="s">
        <v>356</v>
      </c>
      <c r="R1664" s="202" t="s">
        <v>3600</v>
      </c>
      <c r="S1664" s="203"/>
      <c r="T1664" s="202"/>
      <c r="U1664" s="201" t="s">
        <v>908</v>
      </c>
      <c r="V1664" s="90" t="s">
        <v>356</v>
      </c>
      <c r="W1664" s="248" t="s">
        <v>1702</v>
      </c>
      <c r="X1664" s="249"/>
      <c r="Y1664" s="248"/>
      <c r="Z1664" s="201"/>
      <c r="AA1664" s="90"/>
      <c r="AB1664" s="248"/>
      <c r="AC1664" s="249"/>
      <c r="AD1664" s="248"/>
    </row>
    <row r="1665" spans="1:30" ht="40.5" customHeight="1">
      <c r="A1665" s="494"/>
      <c r="B1665" s="328" t="s">
        <v>8056</v>
      </c>
      <c r="C1665" s="329" t="s">
        <v>8181</v>
      </c>
      <c r="D1665" s="249" t="s">
        <v>8182</v>
      </c>
      <c r="E1665" s="203" t="s">
        <v>7162</v>
      </c>
      <c r="F1665" s="203" t="s">
        <v>8183</v>
      </c>
      <c r="G1665" s="259" t="s">
        <v>8184</v>
      </c>
      <c r="H1665" s="229" t="s">
        <v>1016</v>
      </c>
      <c r="I1665" s="321"/>
      <c r="J1665" s="321"/>
      <c r="K1665" s="202"/>
      <c r="L1665" s="90"/>
      <c r="M1665" s="202"/>
      <c r="N1665" s="203"/>
      <c r="O1665" s="202"/>
      <c r="P1665" s="201" t="s">
        <v>907</v>
      </c>
      <c r="Q1665" s="90" t="s">
        <v>356</v>
      </c>
      <c r="R1665" s="202" t="s">
        <v>3600</v>
      </c>
      <c r="S1665" s="203"/>
      <c r="T1665" s="202"/>
      <c r="U1665" s="201" t="s">
        <v>908</v>
      </c>
      <c r="V1665" s="90" t="s">
        <v>356</v>
      </c>
      <c r="W1665" s="248" t="s">
        <v>1702</v>
      </c>
      <c r="X1665" s="249"/>
      <c r="Y1665" s="248"/>
      <c r="Z1665" s="201" t="s">
        <v>339</v>
      </c>
      <c r="AA1665" s="90" t="s">
        <v>356</v>
      </c>
      <c r="AB1665" s="248" t="s">
        <v>905</v>
      </c>
      <c r="AC1665" s="249"/>
      <c r="AD1665" s="248"/>
    </row>
    <row r="1666" spans="1:30" ht="40.5" customHeight="1">
      <c r="A1666" s="494"/>
      <c r="B1666" s="328" t="s">
        <v>8056</v>
      </c>
      <c r="C1666" s="329" t="s">
        <v>8185</v>
      </c>
      <c r="D1666" s="249" t="s">
        <v>8186</v>
      </c>
      <c r="E1666" s="203" t="s">
        <v>8187</v>
      </c>
      <c r="F1666" s="203" t="s">
        <v>8188</v>
      </c>
      <c r="G1666" s="259" t="s">
        <v>8189</v>
      </c>
      <c r="H1666" s="229" t="s">
        <v>1016</v>
      </c>
      <c r="I1666" s="321"/>
      <c r="J1666" s="321"/>
      <c r="K1666" s="202"/>
      <c r="L1666" s="90"/>
      <c r="M1666" s="202"/>
      <c r="N1666" s="203"/>
      <c r="O1666" s="202"/>
      <c r="P1666" s="201" t="s">
        <v>907</v>
      </c>
      <c r="Q1666" s="90" t="s">
        <v>356</v>
      </c>
      <c r="R1666" s="202" t="s">
        <v>3600</v>
      </c>
      <c r="S1666" s="203"/>
      <c r="T1666" s="202"/>
      <c r="U1666" s="201" t="s">
        <v>908</v>
      </c>
      <c r="V1666" s="90" t="s">
        <v>356</v>
      </c>
      <c r="W1666" s="248" t="s">
        <v>1702</v>
      </c>
      <c r="X1666" s="249"/>
      <c r="Y1666" s="248"/>
      <c r="Z1666" s="201" t="s">
        <v>339</v>
      </c>
      <c r="AA1666" s="90" t="s">
        <v>356</v>
      </c>
      <c r="AB1666" s="248" t="s">
        <v>905</v>
      </c>
      <c r="AC1666" s="249"/>
      <c r="AD1666" s="248"/>
    </row>
    <row r="1667" spans="1:30" ht="40.5" customHeight="1">
      <c r="A1667" s="494"/>
      <c r="B1667" s="328" t="s">
        <v>8056</v>
      </c>
      <c r="C1667" s="329" t="s">
        <v>8190</v>
      </c>
      <c r="D1667" s="249" t="s">
        <v>8191</v>
      </c>
      <c r="E1667" s="203" t="s">
        <v>7162</v>
      </c>
      <c r="F1667" s="203" t="s">
        <v>8192</v>
      </c>
      <c r="G1667" s="259" t="s">
        <v>8193</v>
      </c>
      <c r="H1667" s="229" t="s">
        <v>1016</v>
      </c>
      <c r="I1667" s="321"/>
      <c r="J1667" s="321"/>
      <c r="K1667" s="202"/>
      <c r="L1667" s="90"/>
      <c r="M1667" s="202"/>
      <c r="N1667" s="203"/>
      <c r="O1667" s="202"/>
      <c r="P1667" s="201" t="s">
        <v>907</v>
      </c>
      <c r="Q1667" s="90" t="s">
        <v>356</v>
      </c>
      <c r="R1667" s="202" t="s">
        <v>3600</v>
      </c>
      <c r="S1667" s="203"/>
      <c r="T1667" s="202"/>
      <c r="U1667" s="201" t="s">
        <v>908</v>
      </c>
      <c r="V1667" s="90" t="s">
        <v>356</v>
      </c>
      <c r="W1667" s="248" t="s">
        <v>1702</v>
      </c>
      <c r="X1667" s="249"/>
      <c r="Y1667" s="248"/>
      <c r="Z1667" s="201" t="s">
        <v>339</v>
      </c>
      <c r="AA1667" s="90" t="s">
        <v>356</v>
      </c>
      <c r="AB1667" s="248" t="s">
        <v>905</v>
      </c>
      <c r="AC1667" s="249"/>
      <c r="AD1667" s="248"/>
    </row>
    <row r="1668" spans="1:30" ht="79.150000000000006">
      <c r="A1668" s="494"/>
      <c r="B1668" s="328" t="s">
        <v>8056</v>
      </c>
      <c r="C1668" s="329" t="s">
        <v>8194</v>
      </c>
      <c r="D1668" s="249" t="s">
        <v>8195</v>
      </c>
      <c r="E1668" s="203" t="s">
        <v>7162</v>
      </c>
      <c r="F1668" s="203" t="s">
        <v>8196</v>
      </c>
      <c r="G1668" s="259" t="s">
        <v>8197</v>
      </c>
      <c r="H1668" s="229" t="s">
        <v>1016</v>
      </c>
      <c r="I1668" s="321"/>
      <c r="J1668" s="321"/>
      <c r="K1668" s="202"/>
      <c r="L1668" s="90"/>
      <c r="M1668" s="202"/>
      <c r="N1668" s="203"/>
      <c r="O1668" s="202"/>
      <c r="P1668" s="201" t="s">
        <v>907</v>
      </c>
      <c r="Q1668" s="90" t="s">
        <v>356</v>
      </c>
      <c r="R1668" s="202" t="s">
        <v>3600</v>
      </c>
      <c r="S1668" s="203"/>
      <c r="T1668" s="202"/>
      <c r="U1668" s="201" t="s">
        <v>908</v>
      </c>
      <c r="V1668" s="90" t="s">
        <v>356</v>
      </c>
      <c r="W1668" s="248" t="s">
        <v>1702</v>
      </c>
      <c r="X1668" s="249"/>
      <c r="Y1668" s="248"/>
      <c r="Z1668" s="201"/>
      <c r="AA1668" s="90"/>
      <c r="AB1668" s="248"/>
      <c r="AC1668" s="249"/>
      <c r="AD1668" s="248"/>
    </row>
    <row r="1669" spans="1:30" ht="39.6">
      <c r="A1669" s="494"/>
      <c r="B1669" s="328" t="s">
        <v>8056</v>
      </c>
      <c r="C1669" s="329" t="s">
        <v>8198</v>
      </c>
      <c r="D1669" s="249" t="s">
        <v>8199</v>
      </c>
      <c r="E1669" s="203" t="s">
        <v>7162</v>
      </c>
      <c r="F1669" s="203" t="s">
        <v>8200</v>
      </c>
      <c r="G1669" s="259" t="s">
        <v>8201</v>
      </c>
      <c r="H1669" s="229" t="s">
        <v>1016</v>
      </c>
      <c r="I1669" s="321"/>
      <c r="J1669" s="321"/>
      <c r="K1669" s="202"/>
      <c r="L1669" s="90"/>
      <c r="M1669" s="202"/>
      <c r="N1669" s="203"/>
      <c r="O1669" s="202"/>
      <c r="P1669" s="201" t="s">
        <v>907</v>
      </c>
      <c r="Q1669" s="90" t="s">
        <v>357</v>
      </c>
      <c r="R1669" s="202" t="s">
        <v>3600</v>
      </c>
      <c r="S1669" s="203" t="s">
        <v>8202</v>
      </c>
      <c r="T1669" s="202"/>
      <c r="U1669" s="201" t="s">
        <v>908</v>
      </c>
      <c r="V1669" s="90" t="s">
        <v>356</v>
      </c>
      <c r="W1669" s="248" t="s">
        <v>1702</v>
      </c>
      <c r="X1669" s="249"/>
      <c r="Y1669" s="248"/>
      <c r="Z1669" s="201" t="s">
        <v>339</v>
      </c>
      <c r="AA1669" s="90" t="s">
        <v>356</v>
      </c>
      <c r="AB1669" s="248" t="s">
        <v>905</v>
      </c>
      <c r="AC1669" s="249"/>
      <c r="AD1669" s="248"/>
    </row>
    <row r="1670" spans="1:30" ht="40.5" customHeight="1">
      <c r="A1670" s="494"/>
      <c r="B1670" s="330" t="s">
        <v>8203</v>
      </c>
      <c r="C1670" s="329" t="s">
        <v>8204</v>
      </c>
      <c r="D1670" s="249" t="s">
        <v>8205</v>
      </c>
      <c r="E1670" s="203" t="s">
        <v>7162</v>
      </c>
      <c r="F1670" s="203" t="s">
        <v>8206</v>
      </c>
      <c r="G1670" s="259" t="s">
        <v>8207</v>
      </c>
      <c r="H1670" s="229" t="s">
        <v>235</v>
      </c>
      <c r="I1670" s="321"/>
      <c r="J1670" s="321"/>
      <c r="K1670" s="202"/>
      <c r="L1670" s="90"/>
      <c r="M1670" s="202"/>
      <c r="N1670" s="203"/>
      <c r="O1670" s="202"/>
      <c r="P1670" s="201" t="s">
        <v>907</v>
      </c>
      <c r="Q1670" s="90" t="s">
        <v>356</v>
      </c>
      <c r="R1670" s="202" t="s">
        <v>3600</v>
      </c>
      <c r="S1670" s="203"/>
      <c r="T1670" s="202"/>
      <c r="U1670" s="201" t="s">
        <v>908</v>
      </c>
      <c r="V1670" s="90" t="s">
        <v>356</v>
      </c>
      <c r="W1670" s="248" t="s">
        <v>1702</v>
      </c>
      <c r="X1670" s="249"/>
      <c r="Y1670" s="248"/>
      <c r="Z1670" s="201" t="s">
        <v>339</v>
      </c>
      <c r="AA1670" s="90" t="s">
        <v>356</v>
      </c>
      <c r="AB1670" s="248" t="s">
        <v>905</v>
      </c>
      <c r="AC1670" s="249"/>
      <c r="AD1670" s="248"/>
    </row>
    <row r="1671" spans="1:30" ht="40.5" customHeight="1">
      <c r="A1671" s="494"/>
      <c r="B1671" s="330" t="s">
        <v>8203</v>
      </c>
      <c r="C1671" s="329" t="s">
        <v>8208</v>
      </c>
      <c r="D1671" s="203" t="s">
        <v>8209</v>
      </c>
      <c r="E1671" s="203" t="s">
        <v>7162</v>
      </c>
      <c r="F1671" s="203" t="s">
        <v>8210</v>
      </c>
      <c r="G1671" s="259" t="s">
        <v>8211</v>
      </c>
      <c r="H1671" s="229" t="s">
        <v>222</v>
      </c>
      <c r="I1671" s="321"/>
      <c r="J1671" s="321"/>
      <c r="K1671" s="202"/>
      <c r="L1671" s="90"/>
      <c r="M1671" s="202"/>
      <c r="N1671" s="203"/>
      <c r="O1671" s="202"/>
      <c r="P1671" s="201" t="s">
        <v>907</v>
      </c>
      <c r="Q1671" s="90" t="s">
        <v>356</v>
      </c>
      <c r="R1671" s="22" t="s">
        <v>3600</v>
      </c>
      <c r="S1671" s="203"/>
      <c r="T1671" s="202"/>
      <c r="U1671" s="201" t="s">
        <v>908</v>
      </c>
      <c r="V1671" s="90" t="s">
        <v>356</v>
      </c>
      <c r="W1671" s="248" t="s">
        <v>1702</v>
      </c>
      <c r="X1671" s="249"/>
      <c r="Y1671" s="248"/>
      <c r="Z1671" s="201"/>
      <c r="AA1671" s="90"/>
      <c r="AB1671" s="248"/>
      <c r="AC1671" s="249"/>
      <c r="AD1671" s="248"/>
    </row>
    <row r="1672" spans="1:30" ht="40.5" customHeight="1">
      <c r="A1672" s="494"/>
      <c r="B1672" s="330" t="s">
        <v>8203</v>
      </c>
      <c r="C1672" s="329" t="s">
        <v>8212</v>
      </c>
      <c r="D1672" s="203" t="s">
        <v>8213</v>
      </c>
      <c r="E1672" s="203" t="s">
        <v>7162</v>
      </c>
      <c r="F1672" s="203" t="s">
        <v>8214</v>
      </c>
      <c r="G1672" s="259" t="s">
        <v>8215</v>
      </c>
      <c r="H1672" s="229" t="s">
        <v>235</v>
      </c>
      <c r="I1672" s="321"/>
      <c r="J1672" s="321"/>
      <c r="K1672" s="202"/>
      <c r="L1672" s="90"/>
      <c r="M1672" s="202"/>
      <c r="N1672" s="203"/>
      <c r="O1672" s="202"/>
      <c r="P1672" s="201" t="s">
        <v>907</v>
      </c>
      <c r="Q1672" s="90" t="s">
        <v>356</v>
      </c>
      <c r="R1672" s="22" t="s">
        <v>3600</v>
      </c>
      <c r="S1672" s="203"/>
      <c r="T1672" s="202"/>
      <c r="U1672" s="201" t="s">
        <v>908</v>
      </c>
      <c r="V1672" s="90" t="s">
        <v>356</v>
      </c>
      <c r="W1672" s="248" t="s">
        <v>1702</v>
      </c>
      <c r="X1672" s="249"/>
      <c r="Y1672" s="248"/>
      <c r="Z1672" s="201"/>
      <c r="AA1672" s="90"/>
      <c r="AB1672" s="248"/>
      <c r="AC1672" s="249"/>
      <c r="AD1672" s="248"/>
    </row>
    <row r="1673" spans="1:30" ht="40.5" customHeight="1">
      <c r="A1673" s="494"/>
      <c r="B1673" s="330" t="s">
        <v>8203</v>
      </c>
      <c r="C1673" s="329" t="s">
        <v>8216</v>
      </c>
      <c r="D1673" s="203" t="s">
        <v>8217</v>
      </c>
      <c r="E1673" s="203" t="s">
        <v>7162</v>
      </c>
      <c r="F1673" s="203" t="s">
        <v>8218</v>
      </c>
      <c r="G1673" s="259" t="s">
        <v>8219</v>
      </c>
      <c r="H1673" s="229" t="s">
        <v>235</v>
      </c>
      <c r="I1673" s="321"/>
      <c r="J1673" s="321"/>
      <c r="K1673" s="202"/>
      <c r="L1673" s="90"/>
      <c r="M1673" s="202"/>
      <c r="N1673" s="203"/>
      <c r="O1673" s="202"/>
      <c r="P1673" s="201" t="s">
        <v>907</v>
      </c>
      <c r="Q1673" s="90" t="s">
        <v>356</v>
      </c>
      <c r="R1673" s="22" t="s">
        <v>3600</v>
      </c>
      <c r="S1673" s="203"/>
      <c r="T1673" s="202"/>
      <c r="U1673" s="201" t="s">
        <v>908</v>
      </c>
      <c r="V1673" s="90" t="s">
        <v>356</v>
      </c>
      <c r="W1673" s="248" t="s">
        <v>1702</v>
      </c>
      <c r="X1673" s="249"/>
      <c r="Y1673" s="248"/>
      <c r="Z1673" s="201"/>
      <c r="AA1673" s="90"/>
      <c r="AB1673" s="248"/>
      <c r="AC1673" s="249"/>
      <c r="AD1673" s="248"/>
    </row>
    <row r="1674" spans="1:30" ht="40.5" customHeight="1">
      <c r="A1674" s="494"/>
      <c r="B1674" s="330" t="s">
        <v>8203</v>
      </c>
      <c r="C1674" s="350" t="s">
        <v>8220</v>
      </c>
      <c r="D1674" s="203" t="s">
        <v>8221</v>
      </c>
      <c r="E1674" s="203" t="s">
        <v>8222</v>
      </c>
      <c r="F1674" s="203" t="s">
        <v>8223</v>
      </c>
      <c r="G1674" s="259" t="s">
        <v>8224</v>
      </c>
      <c r="H1674" s="229" t="s">
        <v>1016</v>
      </c>
      <c r="I1674" s="321"/>
      <c r="J1674" s="321"/>
      <c r="K1674" s="202"/>
      <c r="L1674" s="90"/>
      <c r="M1674" s="202"/>
      <c r="N1674" s="203"/>
      <c r="O1674" s="202"/>
      <c r="P1674" s="201" t="s">
        <v>907</v>
      </c>
      <c r="Q1674" s="90" t="s">
        <v>356</v>
      </c>
      <c r="R1674" s="22" t="s">
        <v>3600</v>
      </c>
      <c r="S1674" s="203"/>
      <c r="T1674" s="202"/>
      <c r="U1674" s="201" t="s">
        <v>908</v>
      </c>
      <c r="V1674" s="90" t="s">
        <v>356</v>
      </c>
      <c r="W1674" s="248" t="s">
        <v>1702</v>
      </c>
      <c r="X1674" s="249"/>
      <c r="Y1674" s="248"/>
      <c r="Z1674" s="201"/>
      <c r="AA1674" s="90"/>
      <c r="AB1674" s="248"/>
      <c r="AC1674" s="249"/>
      <c r="AD1674" s="248"/>
    </row>
    <row r="1675" spans="1:30" ht="40.5" customHeight="1">
      <c r="A1675" s="494"/>
      <c r="B1675" s="330" t="s">
        <v>8203</v>
      </c>
      <c r="C1675" s="350" t="s">
        <v>8225</v>
      </c>
      <c r="D1675" s="203" t="s">
        <v>8226</v>
      </c>
      <c r="E1675" s="203" t="s">
        <v>8227</v>
      </c>
      <c r="F1675" s="203" t="s">
        <v>8228</v>
      </c>
      <c r="G1675" s="259" t="s">
        <v>8229</v>
      </c>
      <c r="H1675" s="229" t="s">
        <v>1016</v>
      </c>
      <c r="I1675" s="321"/>
      <c r="J1675" s="321"/>
      <c r="K1675" s="202"/>
      <c r="L1675" s="90"/>
      <c r="M1675" s="202"/>
      <c r="N1675" s="203"/>
      <c r="O1675" s="202"/>
      <c r="P1675" s="201" t="s">
        <v>907</v>
      </c>
      <c r="Q1675" s="90" t="s">
        <v>356</v>
      </c>
      <c r="R1675" s="22" t="s">
        <v>3600</v>
      </c>
      <c r="S1675" s="203"/>
      <c r="T1675" s="202"/>
      <c r="U1675" s="201" t="s">
        <v>908</v>
      </c>
      <c r="V1675" s="90" t="s">
        <v>356</v>
      </c>
      <c r="W1675" s="248" t="s">
        <v>1702</v>
      </c>
      <c r="X1675" s="249"/>
      <c r="Y1675" s="248"/>
      <c r="Z1675" s="201"/>
      <c r="AA1675" s="90"/>
      <c r="AB1675" s="248"/>
      <c r="AC1675" s="249"/>
      <c r="AD1675" s="248"/>
    </row>
    <row r="1676" spans="1:30" ht="40.5" customHeight="1">
      <c r="A1676" s="494"/>
      <c r="B1676" s="330" t="s">
        <v>8203</v>
      </c>
      <c r="C1676" s="350" t="s">
        <v>8230</v>
      </c>
      <c r="D1676" s="203" t="s">
        <v>8231</v>
      </c>
      <c r="E1676" s="203" t="s">
        <v>8232</v>
      </c>
      <c r="F1676" s="203" t="s">
        <v>8233</v>
      </c>
      <c r="G1676" s="259" t="s">
        <v>8234</v>
      </c>
      <c r="H1676" s="229" t="s">
        <v>1016</v>
      </c>
      <c r="I1676" s="321"/>
      <c r="J1676" s="321"/>
      <c r="K1676" s="202"/>
      <c r="L1676" s="90"/>
      <c r="M1676" s="202"/>
      <c r="N1676" s="203"/>
      <c r="O1676" s="202"/>
      <c r="P1676" s="201" t="s">
        <v>907</v>
      </c>
      <c r="Q1676" s="90" t="s">
        <v>356</v>
      </c>
      <c r="R1676" s="22" t="s">
        <v>3600</v>
      </c>
      <c r="S1676" s="203"/>
      <c r="T1676" s="202"/>
      <c r="U1676" s="201" t="s">
        <v>908</v>
      </c>
      <c r="V1676" s="90" t="s">
        <v>356</v>
      </c>
      <c r="W1676" s="248" t="s">
        <v>1702</v>
      </c>
      <c r="X1676" s="249"/>
      <c r="Y1676" s="248"/>
      <c r="Z1676" s="201"/>
      <c r="AA1676" s="90"/>
      <c r="AB1676" s="248"/>
      <c r="AC1676" s="249"/>
      <c r="AD1676" s="248"/>
    </row>
    <row r="1677" spans="1:30" ht="40.5" customHeight="1">
      <c r="A1677" s="494"/>
      <c r="B1677" s="330" t="s">
        <v>8203</v>
      </c>
      <c r="C1677" s="350" t="s">
        <v>8235</v>
      </c>
      <c r="D1677" s="203" t="s">
        <v>8236</v>
      </c>
      <c r="E1677" s="203" t="s">
        <v>8237</v>
      </c>
      <c r="F1677" s="203" t="s">
        <v>8238</v>
      </c>
      <c r="G1677" s="259" t="s">
        <v>8239</v>
      </c>
      <c r="H1677" s="229" t="s">
        <v>1016</v>
      </c>
      <c r="I1677" s="321"/>
      <c r="J1677" s="321"/>
      <c r="K1677" s="202"/>
      <c r="L1677" s="90"/>
      <c r="M1677" s="202"/>
      <c r="N1677" s="203"/>
      <c r="O1677" s="202"/>
      <c r="P1677" s="201" t="s">
        <v>907</v>
      </c>
      <c r="Q1677" s="90" t="s">
        <v>356</v>
      </c>
      <c r="R1677" s="22" t="s">
        <v>3600</v>
      </c>
      <c r="S1677" s="203"/>
      <c r="T1677" s="202"/>
      <c r="U1677" s="201" t="s">
        <v>908</v>
      </c>
      <c r="V1677" s="90" t="s">
        <v>356</v>
      </c>
      <c r="W1677" s="248" t="s">
        <v>1702</v>
      </c>
      <c r="X1677" s="249"/>
      <c r="Y1677" s="248"/>
      <c r="Z1677" s="201"/>
      <c r="AA1677" s="90"/>
      <c r="AB1677" s="248"/>
      <c r="AC1677" s="249"/>
      <c r="AD1677" s="248"/>
    </row>
    <row r="1678" spans="1:30" ht="40.5" customHeight="1">
      <c r="A1678" s="494"/>
      <c r="B1678" s="330" t="s">
        <v>8203</v>
      </c>
      <c r="C1678" s="350" t="s">
        <v>8240</v>
      </c>
      <c r="D1678" s="203" t="s">
        <v>8241</v>
      </c>
      <c r="E1678" s="203" t="s">
        <v>8242</v>
      </c>
      <c r="F1678" s="203" t="s">
        <v>8243</v>
      </c>
      <c r="G1678" s="259" t="s">
        <v>8244</v>
      </c>
      <c r="H1678" s="229" t="s">
        <v>1016</v>
      </c>
      <c r="I1678" s="321"/>
      <c r="J1678" s="321"/>
      <c r="K1678" s="202"/>
      <c r="L1678" s="90"/>
      <c r="M1678" s="202"/>
      <c r="N1678" s="203"/>
      <c r="O1678" s="202"/>
      <c r="P1678" s="201" t="s">
        <v>907</v>
      </c>
      <c r="Q1678" s="90" t="s">
        <v>356</v>
      </c>
      <c r="R1678" s="202" t="s">
        <v>422</v>
      </c>
      <c r="S1678" s="203"/>
      <c r="T1678" s="202"/>
      <c r="U1678" s="201" t="s">
        <v>908</v>
      </c>
      <c r="V1678" s="90" t="s">
        <v>356</v>
      </c>
      <c r="W1678" s="248" t="s">
        <v>1702</v>
      </c>
      <c r="X1678" s="249"/>
      <c r="Y1678" s="248"/>
      <c r="Z1678" s="201"/>
      <c r="AA1678" s="90"/>
      <c r="AB1678" s="248"/>
      <c r="AC1678" s="249"/>
      <c r="AD1678" s="248"/>
    </row>
    <row r="1679" spans="1:30" ht="40.5" customHeight="1">
      <c r="A1679" s="494"/>
      <c r="B1679" s="330" t="s">
        <v>8203</v>
      </c>
      <c r="C1679" s="350" t="s">
        <v>8245</v>
      </c>
      <c r="D1679" s="203" t="s">
        <v>8246</v>
      </c>
      <c r="E1679" s="203" t="s">
        <v>8247</v>
      </c>
      <c r="F1679" s="203" t="s">
        <v>8248</v>
      </c>
      <c r="G1679" s="259" t="s">
        <v>8249</v>
      </c>
      <c r="H1679" s="229" t="s">
        <v>1016</v>
      </c>
      <c r="I1679" s="321"/>
      <c r="J1679" s="321"/>
      <c r="K1679" s="202"/>
      <c r="L1679" s="90"/>
      <c r="M1679" s="202"/>
      <c r="N1679" s="203"/>
      <c r="O1679" s="202"/>
      <c r="P1679" s="201" t="s">
        <v>907</v>
      </c>
      <c r="Q1679" s="90" t="s">
        <v>356</v>
      </c>
      <c r="R1679" s="22" t="s">
        <v>3600</v>
      </c>
      <c r="S1679" s="203"/>
      <c r="T1679" s="202"/>
      <c r="U1679" s="201" t="s">
        <v>908</v>
      </c>
      <c r="V1679" s="90" t="s">
        <v>356</v>
      </c>
      <c r="W1679" s="248" t="s">
        <v>1702</v>
      </c>
      <c r="X1679" s="249"/>
      <c r="Y1679" s="248"/>
      <c r="Z1679" s="201"/>
      <c r="AA1679" s="90"/>
      <c r="AB1679" s="248"/>
      <c r="AC1679" s="249"/>
      <c r="AD1679" s="248"/>
    </row>
    <row r="1680" spans="1:30" ht="121.5" customHeight="1">
      <c r="A1680" s="494"/>
      <c r="B1680" s="330" t="s">
        <v>8203</v>
      </c>
      <c r="C1680" s="350" t="s">
        <v>8250</v>
      </c>
      <c r="D1680" s="203" t="s">
        <v>8251</v>
      </c>
      <c r="E1680" s="203" t="s">
        <v>8252</v>
      </c>
      <c r="F1680" s="203" t="s">
        <v>8253</v>
      </c>
      <c r="G1680" s="259" t="s">
        <v>8254</v>
      </c>
      <c r="H1680" s="229" t="s">
        <v>1016</v>
      </c>
      <c r="I1680" s="321"/>
      <c r="J1680" s="321"/>
      <c r="K1680" s="202"/>
      <c r="L1680" s="90"/>
      <c r="M1680" s="202"/>
      <c r="N1680" s="203"/>
      <c r="O1680" s="202"/>
      <c r="P1680" s="201" t="s">
        <v>907</v>
      </c>
      <c r="Q1680" s="90" t="s">
        <v>356</v>
      </c>
      <c r="R1680" s="22" t="s">
        <v>3600</v>
      </c>
      <c r="S1680" s="203"/>
      <c r="T1680" s="202"/>
      <c r="U1680" s="201" t="s">
        <v>908</v>
      </c>
      <c r="V1680" s="90" t="s">
        <v>356</v>
      </c>
      <c r="W1680" s="248" t="s">
        <v>1702</v>
      </c>
      <c r="X1680" s="249"/>
      <c r="Y1680" s="248"/>
      <c r="Z1680" s="201" t="s">
        <v>339</v>
      </c>
      <c r="AA1680" s="90" t="s">
        <v>356</v>
      </c>
      <c r="AB1680" s="248" t="s">
        <v>905</v>
      </c>
      <c r="AC1680" s="249"/>
      <c r="AD1680" s="248"/>
    </row>
    <row r="1681" spans="1:30" ht="40.5" customHeight="1">
      <c r="A1681" s="494"/>
      <c r="B1681" s="330" t="s">
        <v>8203</v>
      </c>
      <c r="C1681" s="350" t="s">
        <v>8255</v>
      </c>
      <c r="D1681" s="203" t="s">
        <v>8256</v>
      </c>
      <c r="E1681" s="203" t="s">
        <v>8257</v>
      </c>
      <c r="F1681" s="203" t="s">
        <v>8258</v>
      </c>
      <c r="G1681" s="259" t="s">
        <v>8259</v>
      </c>
      <c r="H1681" s="229" t="s">
        <v>1016</v>
      </c>
      <c r="I1681" s="321"/>
      <c r="J1681" s="321"/>
      <c r="K1681" s="202"/>
      <c r="L1681" s="90"/>
      <c r="M1681" s="202"/>
      <c r="N1681" s="203"/>
      <c r="O1681" s="202"/>
      <c r="P1681" s="201" t="s">
        <v>907</v>
      </c>
      <c r="Q1681" s="90" t="s">
        <v>356</v>
      </c>
      <c r="R1681" s="22" t="s">
        <v>3600</v>
      </c>
      <c r="S1681" s="203"/>
      <c r="T1681" s="202"/>
      <c r="U1681" s="201" t="s">
        <v>908</v>
      </c>
      <c r="V1681" s="90" t="s">
        <v>356</v>
      </c>
      <c r="W1681" s="248" t="s">
        <v>1702</v>
      </c>
      <c r="X1681" s="249"/>
      <c r="Y1681" s="248"/>
      <c r="Z1681" s="201"/>
      <c r="AA1681" s="90"/>
      <c r="AB1681" s="248"/>
      <c r="AC1681" s="249"/>
      <c r="AD1681" s="248"/>
    </row>
    <row r="1682" spans="1:30" ht="40.5" customHeight="1">
      <c r="A1682" s="494"/>
      <c r="B1682" s="330" t="s">
        <v>8203</v>
      </c>
      <c r="C1682" s="350" t="s">
        <v>8260</v>
      </c>
      <c r="D1682" s="203" t="s">
        <v>8261</v>
      </c>
      <c r="E1682" s="203" t="s">
        <v>8262</v>
      </c>
      <c r="F1682" s="203" t="s">
        <v>8263</v>
      </c>
      <c r="G1682" s="259" t="s">
        <v>8264</v>
      </c>
      <c r="H1682" s="229" t="s">
        <v>1016</v>
      </c>
      <c r="I1682" s="321"/>
      <c r="J1682" s="321"/>
      <c r="K1682" s="202"/>
      <c r="L1682" s="90"/>
      <c r="M1682" s="202"/>
      <c r="N1682" s="203"/>
      <c r="O1682" s="202"/>
      <c r="P1682" s="201" t="s">
        <v>907</v>
      </c>
      <c r="Q1682" s="90" t="s">
        <v>356</v>
      </c>
      <c r="R1682" s="202"/>
      <c r="S1682" s="203"/>
      <c r="T1682" s="202"/>
      <c r="U1682" s="201" t="s">
        <v>908</v>
      </c>
      <c r="V1682" s="90" t="s">
        <v>356</v>
      </c>
      <c r="W1682" s="248" t="s">
        <v>1702</v>
      </c>
      <c r="X1682" s="249"/>
      <c r="Y1682" s="248"/>
      <c r="Z1682" s="201"/>
      <c r="AA1682" s="90"/>
      <c r="AB1682" s="248"/>
      <c r="AC1682" s="249"/>
      <c r="AD1682" s="248"/>
    </row>
    <row r="1683" spans="1:30" ht="40.5" customHeight="1">
      <c r="A1683" s="494"/>
      <c r="B1683" s="330" t="s">
        <v>8203</v>
      </c>
      <c r="C1683" s="350" t="s">
        <v>8265</v>
      </c>
      <c r="D1683" s="203" t="s">
        <v>8266</v>
      </c>
      <c r="E1683" s="203" t="s">
        <v>8267</v>
      </c>
      <c r="F1683" s="203" t="s">
        <v>8268</v>
      </c>
      <c r="G1683" s="259" t="s">
        <v>8269</v>
      </c>
      <c r="H1683" s="229" t="s">
        <v>1016</v>
      </c>
      <c r="I1683" s="321"/>
      <c r="J1683" s="321"/>
      <c r="K1683" s="202"/>
      <c r="L1683" s="90"/>
      <c r="M1683" s="202"/>
      <c r="N1683" s="203"/>
      <c r="O1683" s="202"/>
      <c r="P1683" s="201" t="s">
        <v>907</v>
      </c>
      <c r="Q1683" s="90" t="s">
        <v>356</v>
      </c>
      <c r="R1683" s="22" t="s">
        <v>3600</v>
      </c>
      <c r="S1683" s="203"/>
      <c r="T1683" s="202"/>
      <c r="U1683" s="201" t="s">
        <v>908</v>
      </c>
      <c r="V1683" s="90" t="s">
        <v>356</v>
      </c>
      <c r="W1683" s="248" t="s">
        <v>1702</v>
      </c>
      <c r="X1683" s="249"/>
      <c r="Y1683" s="248"/>
      <c r="Z1683" s="201"/>
      <c r="AA1683" s="90"/>
      <c r="AB1683" s="248"/>
      <c r="AC1683" s="249"/>
      <c r="AD1683" s="248"/>
    </row>
    <row r="1684" spans="1:30" ht="40.5" customHeight="1">
      <c r="A1684" s="494"/>
      <c r="B1684" s="330" t="s">
        <v>8203</v>
      </c>
      <c r="C1684" s="350" t="s">
        <v>8270</v>
      </c>
      <c r="D1684" s="203" t="s">
        <v>8271</v>
      </c>
      <c r="E1684" s="203" t="s">
        <v>8272</v>
      </c>
      <c r="F1684" s="203" t="s">
        <v>8273</v>
      </c>
      <c r="G1684" s="259" t="s">
        <v>8274</v>
      </c>
      <c r="H1684" s="229" t="s">
        <v>1016</v>
      </c>
      <c r="I1684" s="321"/>
      <c r="J1684" s="321"/>
      <c r="K1684" s="202"/>
      <c r="L1684" s="90"/>
      <c r="M1684" s="202"/>
      <c r="N1684" s="203"/>
      <c r="O1684" s="202"/>
      <c r="P1684" s="201" t="s">
        <v>907</v>
      </c>
      <c r="Q1684" s="90" t="s">
        <v>356</v>
      </c>
      <c r="R1684" s="22" t="s">
        <v>3600</v>
      </c>
      <c r="S1684" s="203"/>
      <c r="T1684" s="202"/>
      <c r="U1684" s="201" t="s">
        <v>908</v>
      </c>
      <c r="V1684" s="90" t="s">
        <v>356</v>
      </c>
      <c r="W1684" s="248" t="s">
        <v>1702</v>
      </c>
      <c r="X1684" s="249"/>
      <c r="Y1684" s="248"/>
      <c r="Z1684" s="201"/>
      <c r="AA1684" s="90"/>
      <c r="AB1684" s="248"/>
      <c r="AC1684" s="249"/>
      <c r="AD1684" s="248"/>
    </row>
    <row r="1685" spans="1:30" ht="40.5" customHeight="1">
      <c r="A1685" s="494"/>
      <c r="B1685" s="330" t="s">
        <v>8203</v>
      </c>
      <c r="C1685" s="350" t="s">
        <v>8275</v>
      </c>
      <c r="D1685" s="203" t="s">
        <v>8276</v>
      </c>
      <c r="E1685" s="203" t="s">
        <v>8277</v>
      </c>
      <c r="F1685" s="203" t="s">
        <v>8278</v>
      </c>
      <c r="G1685" s="259" t="s">
        <v>8279</v>
      </c>
      <c r="H1685" s="229" t="s">
        <v>1016</v>
      </c>
      <c r="I1685" s="321"/>
      <c r="J1685" s="321"/>
      <c r="K1685" s="202"/>
      <c r="L1685" s="90"/>
      <c r="M1685" s="202"/>
      <c r="N1685" s="203"/>
      <c r="O1685" s="202"/>
      <c r="P1685" s="201" t="s">
        <v>907</v>
      </c>
      <c r="Q1685" s="90" t="s">
        <v>356</v>
      </c>
      <c r="R1685" s="22" t="s">
        <v>3600</v>
      </c>
      <c r="S1685" s="203"/>
      <c r="T1685" s="202"/>
      <c r="U1685" s="201" t="s">
        <v>908</v>
      </c>
      <c r="V1685" s="90" t="s">
        <v>356</v>
      </c>
      <c r="W1685" s="248" t="s">
        <v>1702</v>
      </c>
      <c r="X1685" s="249"/>
      <c r="Y1685" s="248"/>
      <c r="Z1685" s="201"/>
      <c r="AA1685" s="90"/>
      <c r="AB1685" s="248"/>
      <c r="AC1685" s="249"/>
      <c r="AD1685" s="248"/>
    </row>
    <row r="1686" spans="1:30" ht="40.5" customHeight="1">
      <c r="A1686" s="494"/>
      <c r="B1686" s="330" t="s">
        <v>8203</v>
      </c>
      <c r="C1686" s="350" t="s">
        <v>8280</v>
      </c>
      <c r="D1686" s="203" t="s">
        <v>8281</v>
      </c>
      <c r="E1686" s="203" t="s">
        <v>8282</v>
      </c>
      <c r="F1686" s="203" t="s">
        <v>8283</v>
      </c>
      <c r="G1686" s="259" t="s">
        <v>8284</v>
      </c>
      <c r="H1686" s="229" t="s">
        <v>1016</v>
      </c>
      <c r="I1686" s="321"/>
      <c r="J1686" s="321"/>
      <c r="K1686" s="202"/>
      <c r="L1686" s="90"/>
      <c r="M1686" s="202"/>
      <c r="N1686" s="203"/>
      <c r="O1686" s="202"/>
      <c r="P1686" s="201" t="s">
        <v>907</v>
      </c>
      <c r="Q1686" s="90" t="s">
        <v>356</v>
      </c>
      <c r="R1686" s="22" t="s">
        <v>3600</v>
      </c>
      <c r="S1686" s="203"/>
      <c r="T1686" s="202"/>
      <c r="U1686" s="201" t="s">
        <v>908</v>
      </c>
      <c r="V1686" s="90" t="s">
        <v>356</v>
      </c>
      <c r="W1686" s="248" t="s">
        <v>1702</v>
      </c>
      <c r="X1686" s="249"/>
      <c r="Y1686" s="248"/>
      <c r="Z1686" s="201"/>
      <c r="AA1686" s="90"/>
      <c r="AB1686" s="248"/>
      <c r="AC1686" s="249"/>
      <c r="AD1686" s="248"/>
    </row>
    <row r="1687" spans="1:30" ht="40.5" customHeight="1">
      <c r="A1687" s="494"/>
      <c r="B1687" s="330" t="s">
        <v>8203</v>
      </c>
      <c r="C1687" s="350" t="s">
        <v>8285</v>
      </c>
      <c r="D1687" s="203" t="s">
        <v>8286</v>
      </c>
      <c r="E1687" s="203" t="s">
        <v>8287</v>
      </c>
      <c r="F1687" s="203" t="s">
        <v>8288</v>
      </c>
      <c r="G1687" s="259" t="s">
        <v>8289</v>
      </c>
      <c r="H1687" s="229" t="s">
        <v>1016</v>
      </c>
      <c r="I1687" s="321"/>
      <c r="J1687" s="321"/>
      <c r="K1687" s="202"/>
      <c r="L1687" s="90"/>
      <c r="M1687" s="202"/>
      <c r="N1687" s="203"/>
      <c r="O1687" s="202"/>
      <c r="P1687" s="201" t="s">
        <v>907</v>
      </c>
      <c r="Q1687" s="90" t="s">
        <v>356</v>
      </c>
      <c r="R1687" s="202" t="s">
        <v>422</v>
      </c>
      <c r="S1687" s="203"/>
      <c r="T1687" s="202"/>
      <c r="U1687" s="201" t="s">
        <v>908</v>
      </c>
      <c r="V1687" s="90" t="s">
        <v>356</v>
      </c>
      <c r="W1687" s="248" t="s">
        <v>1702</v>
      </c>
      <c r="X1687" s="249"/>
      <c r="Y1687" s="248"/>
      <c r="Z1687" s="201"/>
      <c r="AA1687" s="90"/>
      <c r="AB1687" s="248"/>
      <c r="AC1687" s="249"/>
      <c r="AD1687" s="248"/>
    </row>
    <row r="1688" spans="1:30" ht="40.5" customHeight="1">
      <c r="A1688" s="494"/>
      <c r="B1688" s="330" t="s">
        <v>8203</v>
      </c>
      <c r="C1688" s="350" t="s">
        <v>8290</v>
      </c>
      <c r="D1688" s="203" t="s">
        <v>8291</v>
      </c>
      <c r="E1688" s="203" t="s">
        <v>8292</v>
      </c>
      <c r="F1688" s="203" t="s">
        <v>8293</v>
      </c>
      <c r="G1688" s="259" t="s">
        <v>8294</v>
      </c>
      <c r="H1688" s="229" t="s">
        <v>1016</v>
      </c>
      <c r="I1688" s="321"/>
      <c r="J1688" s="321"/>
      <c r="K1688" s="202"/>
      <c r="L1688" s="90"/>
      <c r="M1688" s="202"/>
      <c r="N1688" s="203"/>
      <c r="O1688" s="202"/>
      <c r="P1688" s="201" t="s">
        <v>907</v>
      </c>
      <c r="Q1688" s="90" t="s">
        <v>356</v>
      </c>
      <c r="R1688" s="22" t="s">
        <v>3600</v>
      </c>
      <c r="S1688" s="203"/>
      <c r="T1688" s="202"/>
      <c r="U1688" s="201" t="s">
        <v>908</v>
      </c>
      <c r="V1688" s="90" t="s">
        <v>356</v>
      </c>
      <c r="W1688" s="248" t="s">
        <v>1702</v>
      </c>
      <c r="X1688" s="249"/>
      <c r="Y1688" s="248"/>
      <c r="Z1688" s="201"/>
      <c r="AA1688" s="90"/>
      <c r="AB1688" s="248"/>
      <c r="AC1688" s="249"/>
      <c r="AD1688" s="248"/>
    </row>
    <row r="1689" spans="1:30" ht="40.5" customHeight="1">
      <c r="A1689" s="494"/>
      <c r="B1689" s="330" t="s">
        <v>8203</v>
      </c>
      <c r="C1689" s="350" t="s">
        <v>8295</v>
      </c>
      <c r="D1689" s="203" t="s">
        <v>8296</v>
      </c>
      <c r="E1689" s="203" t="s">
        <v>8297</v>
      </c>
      <c r="F1689" s="203" t="s">
        <v>8298</v>
      </c>
      <c r="G1689" s="259" t="s">
        <v>8299</v>
      </c>
      <c r="H1689" s="229" t="s">
        <v>1016</v>
      </c>
      <c r="I1689" s="321"/>
      <c r="J1689" s="321"/>
      <c r="K1689" s="202"/>
      <c r="L1689" s="90"/>
      <c r="M1689" s="202"/>
      <c r="N1689" s="203"/>
      <c r="O1689" s="202"/>
      <c r="P1689" s="201" t="s">
        <v>907</v>
      </c>
      <c r="Q1689" s="90" t="s">
        <v>356</v>
      </c>
      <c r="R1689" s="22" t="s">
        <v>3600</v>
      </c>
      <c r="S1689" s="203"/>
      <c r="T1689" s="202"/>
      <c r="U1689" s="201" t="s">
        <v>908</v>
      </c>
      <c r="V1689" s="90" t="s">
        <v>356</v>
      </c>
      <c r="W1689" s="248" t="s">
        <v>1702</v>
      </c>
      <c r="X1689" s="249"/>
      <c r="Y1689" s="248"/>
      <c r="Z1689" s="201"/>
      <c r="AA1689" s="90"/>
      <c r="AB1689" s="248"/>
      <c r="AC1689" s="249"/>
      <c r="AD1689" s="248"/>
    </row>
    <row r="1690" spans="1:30" ht="40.5" customHeight="1">
      <c r="A1690" s="494"/>
      <c r="B1690" s="330" t="s">
        <v>8203</v>
      </c>
      <c r="C1690" s="350" t="s">
        <v>8300</v>
      </c>
      <c r="D1690" s="203" t="s">
        <v>8301</v>
      </c>
      <c r="E1690" s="203" t="s">
        <v>8302</v>
      </c>
      <c r="F1690" s="203" t="s">
        <v>8303</v>
      </c>
      <c r="G1690" s="259" t="s">
        <v>8304</v>
      </c>
      <c r="H1690" s="229" t="s">
        <v>1016</v>
      </c>
      <c r="I1690" s="321"/>
      <c r="J1690" s="321"/>
      <c r="K1690" s="202"/>
      <c r="L1690" s="90"/>
      <c r="M1690" s="202"/>
      <c r="N1690" s="203"/>
      <c r="O1690" s="202"/>
      <c r="P1690" s="201" t="s">
        <v>907</v>
      </c>
      <c r="Q1690" s="90" t="s">
        <v>356</v>
      </c>
      <c r="R1690" s="22" t="s">
        <v>3600</v>
      </c>
      <c r="S1690" s="203"/>
      <c r="T1690" s="202"/>
      <c r="U1690" s="201" t="s">
        <v>908</v>
      </c>
      <c r="V1690" s="90" t="s">
        <v>356</v>
      </c>
      <c r="W1690" s="248" t="s">
        <v>1702</v>
      </c>
      <c r="X1690" s="249"/>
      <c r="Y1690" s="248"/>
      <c r="Z1690" s="201"/>
      <c r="AA1690" s="90"/>
      <c r="AB1690" s="248"/>
      <c r="AC1690" s="249"/>
      <c r="AD1690" s="248"/>
    </row>
    <row r="1691" spans="1:30" ht="40.5" customHeight="1">
      <c r="A1691" s="494"/>
      <c r="B1691" s="330" t="s">
        <v>8203</v>
      </c>
      <c r="C1691" s="350" t="s">
        <v>8305</v>
      </c>
      <c r="D1691" s="203" t="s">
        <v>8306</v>
      </c>
      <c r="E1691" s="203" t="s">
        <v>8307</v>
      </c>
      <c r="F1691" s="203" t="s">
        <v>8308</v>
      </c>
      <c r="G1691" s="259" t="s">
        <v>8309</v>
      </c>
      <c r="H1691" s="229" t="s">
        <v>1016</v>
      </c>
      <c r="I1691" s="321"/>
      <c r="J1691" s="321"/>
      <c r="K1691" s="202"/>
      <c r="L1691" s="90"/>
      <c r="M1691" s="202"/>
      <c r="N1691" s="203"/>
      <c r="O1691" s="202"/>
      <c r="P1691" s="201" t="s">
        <v>907</v>
      </c>
      <c r="Q1691" s="90" t="s">
        <v>356</v>
      </c>
      <c r="R1691" s="22" t="s">
        <v>3600</v>
      </c>
      <c r="S1691" s="203"/>
      <c r="T1691" s="202"/>
      <c r="U1691" s="201" t="s">
        <v>908</v>
      </c>
      <c r="V1691" s="90" t="s">
        <v>356</v>
      </c>
      <c r="W1691" s="248" t="s">
        <v>1702</v>
      </c>
      <c r="X1691" s="249"/>
      <c r="Y1691" s="248"/>
      <c r="Z1691" s="201"/>
      <c r="AA1691" s="90"/>
      <c r="AB1691" s="248"/>
      <c r="AC1691" s="249"/>
      <c r="AD1691" s="248"/>
    </row>
    <row r="1692" spans="1:30" ht="40.5" customHeight="1">
      <c r="A1692" s="494"/>
      <c r="B1692" s="330" t="s">
        <v>8203</v>
      </c>
      <c r="C1692" s="350" t="s">
        <v>8310</v>
      </c>
      <c r="D1692" s="203" t="s">
        <v>8311</v>
      </c>
      <c r="E1692" s="203" t="s">
        <v>8312</v>
      </c>
      <c r="F1692" s="203" t="s">
        <v>8313</v>
      </c>
      <c r="G1692" s="259" t="s">
        <v>8314</v>
      </c>
      <c r="H1692" s="229" t="s">
        <v>1016</v>
      </c>
      <c r="I1692" s="321"/>
      <c r="J1692" s="321"/>
      <c r="K1692" s="202"/>
      <c r="L1692" s="90"/>
      <c r="M1692" s="202"/>
      <c r="N1692" s="203"/>
      <c r="O1692" s="202"/>
      <c r="P1692" s="201" t="s">
        <v>907</v>
      </c>
      <c r="Q1692" s="90" t="s">
        <v>1040</v>
      </c>
      <c r="R1692" s="10" t="s">
        <v>3600</v>
      </c>
      <c r="S1692" s="202" t="s">
        <v>8315</v>
      </c>
      <c r="T1692" s="202"/>
      <c r="U1692" s="201" t="s">
        <v>908</v>
      </c>
      <c r="V1692" s="90" t="s">
        <v>1040</v>
      </c>
      <c r="W1692" s="248" t="s">
        <v>1702</v>
      </c>
      <c r="X1692" s="202" t="s">
        <v>8315</v>
      </c>
      <c r="Y1692" s="248"/>
      <c r="Z1692" s="201" t="s">
        <v>339</v>
      </c>
      <c r="AA1692" s="90" t="s">
        <v>1166</v>
      </c>
      <c r="AB1692" s="248" t="s">
        <v>905</v>
      </c>
      <c r="AC1692" s="203" t="s">
        <v>8316</v>
      </c>
      <c r="AD1692" s="248"/>
    </row>
    <row r="1693" spans="1:30" ht="40.5" customHeight="1">
      <c r="A1693" s="494"/>
      <c r="B1693" s="330" t="s">
        <v>8203</v>
      </c>
      <c r="C1693" s="329" t="s">
        <v>8317</v>
      </c>
      <c r="D1693" s="203" t="s">
        <v>8318</v>
      </c>
      <c r="E1693" s="203" t="s">
        <v>7162</v>
      </c>
      <c r="F1693" s="203" t="s">
        <v>8319</v>
      </c>
      <c r="G1693" s="259" t="s">
        <v>8320</v>
      </c>
      <c r="H1693" s="229" t="s">
        <v>1016</v>
      </c>
      <c r="I1693" s="321"/>
      <c r="J1693" s="321"/>
      <c r="K1693" s="202"/>
      <c r="L1693" s="90"/>
      <c r="M1693" s="202"/>
      <c r="N1693" s="203"/>
      <c r="O1693" s="202"/>
      <c r="P1693" s="201" t="s">
        <v>907</v>
      </c>
      <c r="Q1693" s="90" t="s">
        <v>356</v>
      </c>
      <c r="R1693" s="22" t="s">
        <v>3600</v>
      </c>
      <c r="S1693" s="203"/>
      <c r="T1693" s="202"/>
      <c r="U1693" s="201" t="s">
        <v>908</v>
      </c>
      <c r="V1693" s="90" t="s">
        <v>356</v>
      </c>
      <c r="W1693" s="248" t="s">
        <v>1702</v>
      </c>
      <c r="X1693" s="249"/>
      <c r="Y1693" s="248"/>
      <c r="Z1693" s="201" t="s">
        <v>339</v>
      </c>
      <c r="AA1693" s="90" t="s">
        <v>356</v>
      </c>
      <c r="AB1693" s="248" t="s">
        <v>905</v>
      </c>
      <c r="AC1693" s="249"/>
      <c r="AD1693" s="248"/>
    </row>
    <row r="1694" spans="1:30" ht="40.5" customHeight="1">
      <c r="A1694" s="494"/>
      <c r="B1694" s="330" t="s">
        <v>8203</v>
      </c>
      <c r="C1694" s="329" t="s">
        <v>8321</v>
      </c>
      <c r="D1694" s="203" t="s">
        <v>8322</v>
      </c>
      <c r="E1694" s="203" t="s">
        <v>7162</v>
      </c>
      <c r="F1694" s="203" t="s">
        <v>8323</v>
      </c>
      <c r="G1694" s="259" t="s">
        <v>8324</v>
      </c>
      <c r="H1694" s="229" t="s">
        <v>2314</v>
      </c>
      <c r="I1694" s="321"/>
      <c r="J1694" s="321"/>
      <c r="K1694" s="202"/>
      <c r="L1694" s="90"/>
      <c r="M1694" s="202"/>
      <c r="N1694" s="203"/>
      <c r="O1694" s="202"/>
      <c r="P1694" s="201" t="s">
        <v>907</v>
      </c>
      <c r="Q1694" s="90" t="s">
        <v>356</v>
      </c>
      <c r="R1694" s="22" t="s">
        <v>3600</v>
      </c>
      <c r="S1694" s="203"/>
      <c r="T1694" s="202"/>
      <c r="U1694" s="201" t="s">
        <v>908</v>
      </c>
      <c r="V1694" s="90" t="s">
        <v>356</v>
      </c>
      <c r="W1694" s="248" t="s">
        <v>1702</v>
      </c>
      <c r="X1694" s="249"/>
      <c r="Y1694" s="248"/>
      <c r="Z1694" s="201" t="s">
        <v>339</v>
      </c>
      <c r="AA1694" s="90" t="s">
        <v>356</v>
      </c>
      <c r="AB1694" s="248" t="s">
        <v>905</v>
      </c>
      <c r="AC1694" s="249"/>
      <c r="AD1694" s="248"/>
    </row>
    <row r="1695" spans="1:30" ht="40.5" customHeight="1">
      <c r="A1695" s="494"/>
      <c r="B1695" s="330" t="s">
        <v>8203</v>
      </c>
      <c r="C1695" s="329" t="s">
        <v>8325</v>
      </c>
      <c r="D1695" s="203" t="s">
        <v>8326</v>
      </c>
      <c r="E1695" s="203" t="s">
        <v>7162</v>
      </c>
      <c r="F1695" s="203" t="s">
        <v>8327</v>
      </c>
      <c r="G1695" s="259" t="s">
        <v>8328</v>
      </c>
      <c r="H1695" s="229" t="s">
        <v>974</v>
      </c>
      <c r="I1695" s="321"/>
      <c r="J1695" s="321"/>
      <c r="K1695" s="202"/>
      <c r="L1695" s="90"/>
      <c r="M1695" s="202"/>
      <c r="N1695" s="203"/>
      <c r="O1695" s="202"/>
      <c r="P1695" s="201" t="s">
        <v>907</v>
      </c>
      <c r="Q1695" s="90" t="s">
        <v>356</v>
      </c>
      <c r="R1695" s="22" t="s">
        <v>3600</v>
      </c>
      <c r="S1695" s="203"/>
      <c r="T1695" s="202"/>
      <c r="U1695" s="201" t="s">
        <v>908</v>
      </c>
      <c r="V1695" s="90" t="s">
        <v>356</v>
      </c>
      <c r="W1695" s="248" t="s">
        <v>1702</v>
      </c>
      <c r="X1695" s="249"/>
      <c r="Y1695" s="248"/>
      <c r="Z1695" s="201" t="s">
        <v>339</v>
      </c>
      <c r="AA1695" s="90" t="s">
        <v>356</v>
      </c>
      <c r="AB1695" s="248" t="s">
        <v>905</v>
      </c>
      <c r="AC1695" s="249"/>
      <c r="AD1695" s="248"/>
    </row>
    <row r="1696" spans="1:30" ht="40.5" customHeight="1">
      <c r="A1696" s="494"/>
      <c r="B1696" s="330" t="s">
        <v>8203</v>
      </c>
      <c r="C1696" s="329" t="s">
        <v>8329</v>
      </c>
      <c r="D1696" s="203" t="s">
        <v>8330</v>
      </c>
      <c r="E1696" s="203" t="s">
        <v>7162</v>
      </c>
      <c r="F1696" s="203" t="s">
        <v>8331</v>
      </c>
      <c r="G1696" s="259" t="s">
        <v>8332</v>
      </c>
      <c r="H1696" s="229" t="s">
        <v>1016</v>
      </c>
      <c r="I1696" s="321"/>
      <c r="J1696" s="321"/>
      <c r="K1696" s="202"/>
      <c r="L1696" s="90"/>
      <c r="M1696" s="202"/>
      <c r="N1696" s="203"/>
      <c r="O1696" s="202"/>
      <c r="P1696" s="201" t="s">
        <v>907</v>
      </c>
      <c r="Q1696" s="90" t="s">
        <v>356</v>
      </c>
      <c r="R1696" s="22" t="s">
        <v>3600</v>
      </c>
      <c r="S1696" s="203"/>
      <c r="T1696" s="202"/>
      <c r="U1696" s="201" t="s">
        <v>908</v>
      </c>
      <c r="V1696" s="90" t="s">
        <v>356</v>
      </c>
      <c r="W1696" s="248" t="s">
        <v>1702</v>
      </c>
      <c r="X1696" s="249"/>
      <c r="Y1696" s="248"/>
      <c r="Z1696" s="201" t="s">
        <v>339</v>
      </c>
      <c r="AA1696" s="90" t="s">
        <v>356</v>
      </c>
      <c r="AB1696" s="248" t="s">
        <v>905</v>
      </c>
      <c r="AC1696" s="249"/>
      <c r="AD1696" s="248"/>
    </row>
    <row r="1697" spans="1:30" ht="40.5" customHeight="1">
      <c r="A1697" s="495"/>
      <c r="B1697" s="330" t="s">
        <v>8203</v>
      </c>
      <c r="C1697" s="329" t="s">
        <v>8333</v>
      </c>
      <c r="D1697" s="203" t="s">
        <v>8334</v>
      </c>
      <c r="E1697" s="203" t="s">
        <v>7167</v>
      </c>
      <c r="F1697" s="203" t="s">
        <v>8335</v>
      </c>
      <c r="G1697" s="259" t="s">
        <v>8332</v>
      </c>
      <c r="H1697" s="229" t="s">
        <v>974</v>
      </c>
      <c r="I1697" s="321"/>
      <c r="J1697" s="321"/>
      <c r="K1697" s="202"/>
      <c r="L1697" s="90"/>
      <c r="M1697" s="202"/>
      <c r="N1697" s="203"/>
      <c r="O1697" s="202"/>
      <c r="P1697" s="201" t="s">
        <v>907</v>
      </c>
      <c r="Q1697" s="90" t="s">
        <v>356</v>
      </c>
      <c r="R1697" s="22" t="s">
        <v>3600</v>
      </c>
      <c r="S1697" s="203"/>
      <c r="T1697" s="202"/>
      <c r="U1697" s="201" t="s">
        <v>908</v>
      </c>
      <c r="V1697" s="90" t="s">
        <v>356</v>
      </c>
      <c r="W1697" s="248" t="s">
        <v>1702</v>
      </c>
      <c r="X1697" s="249"/>
      <c r="Y1697" s="248"/>
      <c r="Z1697" s="201" t="s">
        <v>339</v>
      </c>
      <c r="AA1697" s="90" t="s">
        <v>356</v>
      </c>
      <c r="AB1697" s="248" t="s">
        <v>905</v>
      </c>
      <c r="AC1697" s="249"/>
      <c r="AD1697" s="248"/>
    </row>
    <row r="1698" spans="1:30" s="21" customFormat="1" ht="80.099999999999994" customHeight="1">
      <c r="A1698" s="492" t="s">
        <v>8336</v>
      </c>
      <c r="B1698" s="202" t="s">
        <v>8337</v>
      </c>
      <c r="C1698" s="329" t="s">
        <v>8338</v>
      </c>
      <c r="D1698" s="249" t="s">
        <v>8339</v>
      </c>
      <c r="E1698" s="203" t="s">
        <v>145</v>
      </c>
      <c r="F1698" s="203" t="s">
        <v>8340</v>
      </c>
      <c r="G1698" s="259" t="s">
        <v>8341</v>
      </c>
      <c r="H1698" s="229" t="s">
        <v>235</v>
      </c>
      <c r="I1698" s="168"/>
      <c r="J1698" s="168"/>
      <c r="K1698" s="169"/>
      <c r="L1698" s="90"/>
      <c r="M1698" s="169"/>
      <c r="N1698" s="246"/>
      <c r="O1698" s="169"/>
      <c r="P1698" s="201" t="s">
        <v>907</v>
      </c>
      <c r="Q1698" s="90" t="s">
        <v>357</v>
      </c>
      <c r="R1698" s="217" t="s">
        <v>382</v>
      </c>
      <c r="S1698" s="246"/>
      <c r="T1698" s="169"/>
      <c r="U1698" s="201" t="s">
        <v>908</v>
      </c>
      <c r="V1698" s="90" t="s">
        <v>357</v>
      </c>
      <c r="W1698" s="282" t="s">
        <v>382</v>
      </c>
      <c r="X1698" s="386" t="s">
        <v>8342</v>
      </c>
      <c r="Y1698" s="385"/>
      <c r="Z1698" s="201" t="s">
        <v>339</v>
      </c>
      <c r="AA1698" s="90" t="s">
        <v>356</v>
      </c>
      <c r="AB1698" s="383" t="s">
        <v>422</v>
      </c>
      <c r="AC1698" s="386"/>
      <c r="AD1698" s="385"/>
    </row>
    <row r="1699" spans="1:30" s="21" customFormat="1" ht="80.099999999999994" customHeight="1">
      <c r="A1699" s="492"/>
      <c r="B1699" s="202" t="s">
        <v>8337</v>
      </c>
      <c r="C1699" s="329" t="s">
        <v>8343</v>
      </c>
      <c r="D1699" s="249" t="s">
        <v>8344</v>
      </c>
      <c r="E1699" s="203" t="s">
        <v>145</v>
      </c>
      <c r="F1699" s="203" t="s">
        <v>8345</v>
      </c>
      <c r="G1699" s="259" t="s">
        <v>8346</v>
      </c>
      <c r="H1699" s="229" t="s">
        <v>4</v>
      </c>
      <c r="I1699" s="168"/>
      <c r="J1699" s="168"/>
      <c r="K1699" s="169"/>
      <c r="L1699" s="90"/>
      <c r="M1699" s="169"/>
      <c r="N1699" s="246"/>
      <c r="O1699" s="169"/>
      <c r="P1699" s="201" t="s">
        <v>907</v>
      </c>
      <c r="Q1699" s="90" t="s">
        <v>1040</v>
      </c>
      <c r="R1699" s="105" t="s">
        <v>382</v>
      </c>
      <c r="S1699" s="246" t="s">
        <v>8347</v>
      </c>
      <c r="T1699" s="169"/>
      <c r="U1699" s="201" t="s">
        <v>908</v>
      </c>
      <c r="V1699" s="90" t="s">
        <v>1040</v>
      </c>
      <c r="W1699" s="383" t="s">
        <v>382</v>
      </c>
      <c r="X1699" s="386"/>
      <c r="Y1699" s="385"/>
      <c r="Z1699" s="201" t="s">
        <v>339</v>
      </c>
      <c r="AA1699" s="90" t="s">
        <v>1040</v>
      </c>
      <c r="AB1699" s="383" t="s">
        <v>422</v>
      </c>
      <c r="AC1699" s="386"/>
      <c r="AD1699" s="385"/>
    </row>
    <row r="1700" spans="1:30" s="21" customFormat="1" ht="80.099999999999994" customHeight="1">
      <c r="A1700" s="492"/>
      <c r="B1700" s="107" t="s">
        <v>8337</v>
      </c>
      <c r="C1700" s="329" t="s">
        <v>8348</v>
      </c>
      <c r="D1700" s="25" t="s">
        <v>8349</v>
      </c>
      <c r="E1700" s="203" t="s">
        <v>145</v>
      </c>
      <c r="F1700" s="203" t="s">
        <v>8350</v>
      </c>
      <c r="G1700" s="259" t="s">
        <v>8351</v>
      </c>
      <c r="H1700" s="229" t="s">
        <v>4</v>
      </c>
      <c r="I1700" s="168"/>
      <c r="J1700" s="168"/>
      <c r="K1700" s="169"/>
      <c r="L1700" s="90"/>
      <c r="M1700" s="169"/>
      <c r="N1700" s="246"/>
      <c r="O1700" s="169"/>
      <c r="P1700" s="201" t="s">
        <v>907</v>
      </c>
      <c r="Q1700" s="90" t="s">
        <v>356</v>
      </c>
      <c r="R1700" s="105" t="s">
        <v>382</v>
      </c>
      <c r="S1700" s="246"/>
      <c r="T1700" s="169"/>
      <c r="U1700" s="201" t="s">
        <v>908</v>
      </c>
      <c r="V1700" s="90" t="s">
        <v>356</v>
      </c>
      <c r="W1700" s="383" t="s">
        <v>382</v>
      </c>
      <c r="X1700" s="386"/>
      <c r="Y1700" s="385"/>
      <c r="Z1700" s="201" t="s">
        <v>339</v>
      </c>
      <c r="AA1700" s="90" t="s">
        <v>356</v>
      </c>
      <c r="AB1700" s="383" t="s">
        <v>422</v>
      </c>
      <c r="AC1700" s="386"/>
      <c r="AD1700" s="385"/>
    </row>
    <row r="1701" spans="1:30" s="21" customFormat="1" ht="80.099999999999994" customHeight="1">
      <c r="A1701" s="492"/>
      <c r="B1701" s="107" t="s">
        <v>8337</v>
      </c>
      <c r="C1701" s="329" t="s">
        <v>8352</v>
      </c>
      <c r="D1701" s="64" t="s">
        <v>8353</v>
      </c>
      <c r="E1701" s="203" t="s">
        <v>145</v>
      </c>
      <c r="F1701" s="203" t="s">
        <v>8354</v>
      </c>
      <c r="G1701" s="259" t="s">
        <v>8355</v>
      </c>
      <c r="H1701" s="229" t="s">
        <v>5</v>
      </c>
      <c r="I1701" s="168"/>
      <c r="J1701" s="168"/>
      <c r="K1701" s="169"/>
      <c r="L1701" s="90"/>
      <c r="M1701" s="169"/>
      <c r="N1701" s="246"/>
      <c r="O1701" s="169"/>
      <c r="P1701" s="201" t="s">
        <v>907</v>
      </c>
      <c r="Q1701" s="90" t="s">
        <v>356</v>
      </c>
      <c r="R1701" s="105" t="s">
        <v>382</v>
      </c>
      <c r="S1701" s="246"/>
      <c r="T1701" s="169"/>
      <c r="U1701" s="201" t="s">
        <v>908</v>
      </c>
      <c r="V1701" s="90" t="s">
        <v>357</v>
      </c>
      <c r="W1701" s="383" t="s">
        <v>382</v>
      </c>
      <c r="X1701" s="386" t="s">
        <v>8356</v>
      </c>
      <c r="Y1701" s="385"/>
      <c r="Z1701" s="201" t="s">
        <v>339</v>
      </c>
      <c r="AA1701" s="90" t="s">
        <v>356</v>
      </c>
      <c r="AB1701" s="383" t="s">
        <v>422</v>
      </c>
      <c r="AC1701" s="386"/>
      <c r="AD1701" s="385"/>
    </row>
    <row r="1702" spans="1:30" s="21" customFormat="1" ht="80.099999999999994" customHeight="1">
      <c r="A1702" s="492"/>
      <c r="B1702" s="202" t="s">
        <v>8337</v>
      </c>
      <c r="C1702" s="329" t="s">
        <v>8357</v>
      </c>
      <c r="D1702" s="26" t="s">
        <v>8358</v>
      </c>
      <c r="E1702" s="203" t="s">
        <v>145</v>
      </c>
      <c r="F1702" s="203" t="s">
        <v>8359</v>
      </c>
      <c r="G1702" s="259" t="s">
        <v>8360</v>
      </c>
      <c r="H1702" s="229" t="s">
        <v>4</v>
      </c>
      <c r="I1702" s="168"/>
      <c r="J1702" s="168"/>
      <c r="K1702" s="169"/>
      <c r="L1702" s="90"/>
      <c r="M1702" s="169"/>
      <c r="N1702" s="246"/>
      <c r="O1702" s="169"/>
      <c r="P1702" s="201" t="s">
        <v>907</v>
      </c>
      <c r="Q1702" s="90" t="s">
        <v>356</v>
      </c>
      <c r="R1702" s="105" t="s">
        <v>382</v>
      </c>
      <c r="S1702" s="246"/>
      <c r="T1702" s="169"/>
      <c r="U1702" s="201" t="s">
        <v>908</v>
      </c>
      <c r="V1702" s="90" t="s">
        <v>356</v>
      </c>
      <c r="W1702" s="383" t="s">
        <v>382</v>
      </c>
      <c r="X1702" s="386"/>
      <c r="Y1702" s="385"/>
      <c r="Z1702" s="201" t="s">
        <v>339</v>
      </c>
      <c r="AA1702" s="90" t="s">
        <v>356</v>
      </c>
      <c r="AB1702" s="383" t="s">
        <v>422</v>
      </c>
      <c r="AC1702" s="386"/>
      <c r="AD1702" s="385"/>
    </row>
    <row r="1703" spans="1:30" s="21" customFormat="1" ht="80.099999999999994" customHeight="1">
      <c r="A1703" s="492"/>
      <c r="B1703" s="202" t="s">
        <v>8337</v>
      </c>
      <c r="C1703" s="329" t="s">
        <v>8361</v>
      </c>
      <c r="D1703" s="27" t="s">
        <v>8362</v>
      </c>
      <c r="E1703" s="203" t="s">
        <v>8363</v>
      </c>
      <c r="F1703" s="203" t="s">
        <v>8364</v>
      </c>
      <c r="G1703" s="259" t="s">
        <v>8365</v>
      </c>
      <c r="H1703" s="229" t="s">
        <v>4</v>
      </c>
      <c r="I1703" s="168"/>
      <c r="J1703" s="168"/>
      <c r="K1703" s="169"/>
      <c r="L1703" s="90"/>
      <c r="M1703" s="169"/>
      <c r="N1703" s="246"/>
      <c r="O1703" s="169"/>
      <c r="P1703" s="201" t="s">
        <v>907</v>
      </c>
      <c r="Q1703" s="90" t="s">
        <v>356</v>
      </c>
      <c r="R1703" s="105" t="s">
        <v>382</v>
      </c>
      <c r="S1703" s="246"/>
      <c r="T1703" s="169"/>
      <c r="U1703" s="201" t="s">
        <v>908</v>
      </c>
      <c r="V1703" s="90" t="s">
        <v>357</v>
      </c>
      <c r="W1703" s="383" t="s">
        <v>382</v>
      </c>
      <c r="X1703" s="386"/>
      <c r="Y1703" s="385"/>
      <c r="Z1703" s="201" t="s">
        <v>339</v>
      </c>
      <c r="AA1703" s="90" t="s">
        <v>357</v>
      </c>
      <c r="AB1703" s="383" t="s">
        <v>422</v>
      </c>
      <c r="AC1703" s="366" t="s">
        <v>8366</v>
      </c>
      <c r="AD1703" s="385"/>
    </row>
    <row r="1704" spans="1:30" s="21" customFormat="1" ht="80.099999999999994" customHeight="1">
      <c r="A1704" s="492"/>
      <c r="B1704" s="202" t="s">
        <v>8367</v>
      </c>
      <c r="C1704" s="329" t="s">
        <v>8368</v>
      </c>
      <c r="D1704" s="28" t="s">
        <v>8369</v>
      </c>
      <c r="E1704" s="203" t="s">
        <v>145</v>
      </c>
      <c r="F1704" s="203" t="s">
        <v>8370</v>
      </c>
      <c r="G1704" s="259" t="s">
        <v>8371</v>
      </c>
      <c r="H1704" s="229" t="s">
        <v>235</v>
      </c>
      <c r="I1704" s="168"/>
      <c r="J1704" s="168"/>
      <c r="K1704" s="169"/>
      <c r="L1704" s="90"/>
      <c r="M1704" s="169"/>
      <c r="N1704" s="246"/>
      <c r="O1704" s="169"/>
      <c r="P1704" s="201" t="s">
        <v>907</v>
      </c>
      <c r="Q1704" s="90" t="s">
        <v>356</v>
      </c>
      <c r="R1704" s="105" t="s">
        <v>382</v>
      </c>
      <c r="S1704" s="246"/>
      <c r="T1704" s="169"/>
      <c r="U1704" s="201" t="s">
        <v>908</v>
      </c>
      <c r="V1704" s="90" t="s">
        <v>356</v>
      </c>
      <c r="W1704" s="383" t="s">
        <v>382</v>
      </c>
      <c r="X1704" s="386"/>
      <c r="Y1704" s="385"/>
      <c r="Z1704" s="201" t="s">
        <v>339</v>
      </c>
      <c r="AA1704" s="90" t="s">
        <v>356</v>
      </c>
      <c r="AB1704" s="383" t="s">
        <v>422</v>
      </c>
      <c r="AC1704" s="386"/>
      <c r="AD1704" s="385"/>
    </row>
    <row r="1705" spans="1:30" s="11" customFormat="1" ht="80.099999999999994" customHeight="1">
      <c r="A1705" s="492"/>
      <c r="B1705" s="202" t="s">
        <v>8372</v>
      </c>
      <c r="C1705" s="329" t="s">
        <v>8373</v>
      </c>
      <c r="D1705" s="249" t="s">
        <v>8374</v>
      </c>
      <c r="E1705" s="203" t="s">
        <v>145</v>
      </c>
      <c r="F1705" s="203" t="s">
        <v>8375</v>
      </c>
      <c r="G1705" s="259" t="s">
        <v>8376</v>
      </c>
      <c r="H1705" s="229" t="s">
        <v>6</v>
      </c>
      <c r="I1705" s="171"/>
      <c r="J1705" s="171"/>
      <c r="K1705" s="172"/>
      <c r="L1705" s="90"/>
      <c r="M1705" s="172"/>
      <c r="N1705" s="258"/>
      <c r="O1705" s="172"/>
      <c r="P1705" s="201" t="s">
        <v>907</v>
      </c>
      <c r="Q1705" s="90" t="s">
        <v>357</v>
      </c>
      <c r="R1705" s="105" t="s">
        <v>382</v>
      </c>
      <c r="S1705" s="108" t="s">
        <v>8377</v>
      </c>
      <c r="T1705" s="172"/>
      <c r="U1705" s="201" t="s">
        <v>908</v>
      </c>
      <c r="V1705" s="90" t="s">
        <v>1166</v>
      </c>
      <c r="W1705" s="383" t="s">
        <v>382</v>
      </c>
      <c r="X1705" s="382" t="s">
        <v>8378</v>
      </c>
      <c r="Y1705" s="390"/>
      <c r="Z1705" s="201" t="s">
        <v>339</v>
      </c>
      <c r="AA1705" s="90" t="s">
        <v>1166</v>
      </c>
      <c r="AB1705" s="383" t="s">
        <v>422</v>
      </c>
      <c r="AC1705" s="382"/>
      <c r="AD1705" s="390"/>
    </row>
    <row r="1706" spans="1:30" s="21" customFormat="1" ht="80.099999999999994" customHeight="1">
      <c r="A1706" s="492"/>
      <c r="B1706" s="202" t="s">
        <v>8372</v>
      </c>
      <c r="C1706" s="329" t="s">
        <v>8379</v>
      </c>
      <c r="D1706" s="249" t="s">
        <v>8380</v>
      </c>
      <c r="E1706" s="203" t="s">
        <v>145</v>
      </c>
      <c r="F1706" s="203" t="s">
        <v>8381</v>
      </c>
      <c r="G1706" s="259" t="s">
        <v>8382</v>
      </c>
      <c r="H1706" s="229" t="s">
        <v>5</v>
      </c>
      <c r="I1706" s="168"/>
      <c r="J1706" s="168"/>
      <c r="K1706" s="169"/>
      <c r="L1706" s="90"/>
      <c r="M1706" s="169"/>
      <c r="N1706" s="246"/>
      <c r="O1706" s="169"/>
      <c r="P1706" s="201" t="s">
        <v>907</v>
      </c>
      <c r="Q1706" s="90" t="s">
        <v>357</v>
      </c>
      <c r="R1706" s="105" t="s">
        <v>382</v>
      </c>
      <c r="S1706" s="108" t="s">
        <v>8383</v>
      </c>
      <c r="T1706" s="169"/>
      <c r="U1706" s="201" t="s">
        <v>908</v>
      </c>
      <c r="V1706" s="90" t="s">
        <v>356</v>
      </c>
      <c r="W1706" s="383" t="s">
        <v>382</v>
      </c>
      <c r="X1706" s="382"/>
      <c r="Y1706" s="385"/>
      <c r="Z1706" s="201" t="s">
        <v>339</v>
      </c>
      <c r="AA1706" s="90" t="s">
        <v>356</v>
      </c>
      <c r="AB1706" s="383" t="s">
        <v>422</v>
      </c>
      <c r="AC1706" s="382"/>
      <c r="AD1706" s="385"/>
    </row>
    <row r="1707" spans="1:30" s="11" customFormat="1" ht="104.25" customHeight="1">
      <c r="A1707" s="492"/>
      <c r="B1707" s="107" t="s">
        <v>8372</v>
      </c>
      <c r="C1707" s="329" t="s">
        <v>8384</v>
      </c>
      <c r="D1707" s="249" t="s">
        <v>8385</v>
      </c>
      <c r="E1707" s="203" t="s">
        <v>145</v>
      </c>
      <c r="F1707" s="203" t="s">
        <v>8386</v>
      </c>
      <c r="G1707" s="259" t="s">
        <v>8387</v>
      </c>
      <c r="H1707" s="229" t="s">
        <v>3</v>
      </c>
      <c r="I1707" s="171"/>
      <c r="J1707" s="171"/>
      <c r="K1707" s="172"/>
      <c r="L1707" s="90"/>
      <c r="M1707" s="172"/>
      <c r="N1707" s="258"/>
      <c r="O1707" s="172"/>
      <c r="P1707" s="201" t="s">
        <v>907</v>
      </c>
      <c r="Q1707" s="90" t="s">
        <v>357</v>
      </c>
      <c r="R1707" s="105" t="s">
        <v>382</v>
      </c>
      <c r="S1707" s="108" t="s">
        <v>8383</v>
      </c>
      <c r="T1707" s="172"/>
      <c r="U1707" s="201" t="s">
        <v>908</v>
      </c>
      <c r="V1707" s="90" t="s">
        <v>356</v>
      </c>
      <c r="W1707" s="383" t="s">
        <v>382</v>
      </c>
      <c r="X1707" s="382"/>
      <c r="Y1707" s="390"/>
      <c r="Z1707" s="201" t="s">
        <v>339</v>
      </c>
      <c r="AA1707" s="90" t="s">
        <v>356</v>
      </c>
      <c r="AB1707" s="383" t="s">
        <v>422</v>
      </c>
      <c r="AC1707" s="382"/>
      <c r="AD1707" s="390"/>
    </row>
    <row r="1708" spans="1:30" s="11" customFormat="1" ht="80.099999999999994" customHeight="1">
      <c r="A1708" s="492"/>
      <c r="B1708" s="202" t="s">
        <v>8388</v>
      </c>
      <c r="C1708" s="329" t="s">
        <v>8389</v>
      </c>
      <c r="D1708" s="249" t="s">
        <v>8390</v>
      </c>
      <c r="E1708" s="203" t="s">
        <v>145</v>
      </c>
      <c r="F1708" s="203" t="s">
        <v>8391</v>
      </c>
      <c r="G1708" s="259" t="s">
        <v>8392</v>
      </c>
      <c r="H1708" s="229" t="s">
        <v>5</v>
      </c>
      <c r="I1708" s="171"/>
      <c r="J1708" s="171"/>
      <c r="K1708" s="172"/>
      <c r="L1708" s="90"/>
      <c r="M1708" s="172"/>
      <c r="N1708" s="258"/>
      <c r="O1708" s="172"/>
      <c r="P1708" s="201" t="s">
        <v>907</v>
      </c>
      <c r="Q1708" s="90" t="s">
        <v>357</v>
      </c>
      <c r="R1708" s="105" t="s">
        <v>382</v>
      </c>
      <c r="S1708" s="258" t="s">
        <v>8393</v>
      </c>
      <c r="T1708" s="172"/>
      <c r="U1708" s="201" t="s">
        <v>908</v>
      </c>
      <c r="V1708" s="90" t="s">
        <v>356</v>
      </c>
      <c r="W1708" s="383" t="s">
        <v>382</v>
      </c>
      <c r="X1708" s="365"/>
      <c r="Y1708" s="390"/>
      <c r="Z1708" s="201" t="s">
        <v>339</v>
      </c>
      <c r="AA1708" s="90" t="s">
        <v>356</v>
      </c>
      <c r="AB1708" s="383" t="s">
        <v>422</v>
      </c>
      <c r="AC1708" s="365"/>
      <c r="AD1708" s="390"/>
    </row>
    <row r="1709" spans="1:30" s="11" customFormat="1" ht="80.099999999999994" customHeight="1">
      <c r="A1709" s="492"/>
      <c r="B1709" s="202" t="s">
        <v>8394</v>
      </c>
      <c r="C1709" s="329" t="s">
        <v>8395</v>
      </c>
      <c r="D1709" s="249" t="s">
        <v>8396</v>
      </c>
      <c r="E1709" s="203" t="s">
        <v>145</v>
      </c>
      <c r="F1709" s="203" t="s">
        <v>8397</v>
      </c>
      <c r="G1709" s="259" t="s">
        <v>8398</v>
      </c>
      <c r="H1709" s="229" t="s">
        <v>5</v>
      </c>
      <c r="I1709" s="171"/>
      <c r="J1709" s="171"/>
      <c r="K1709" s="172"/>
      <c r="L1709" s="90"/>
      <c r="M1709" s="172"/>
      <c r="N1709" s="258"/>
      <c r="O1709" s="172"/>
      <c r="P1709" s="201" t="s">
        <v>907</v>
      </c>
      <c r="Q1709" s="90" t="s">
        <v>356</v>
      </c>
      <c r="R1709" s="105" t="s">
        <v>382</v>
      </c>
      <c r="S1709" s="258"/>
      <c r="T1709" s="172"/>
      <c r="U1709" s="201" t="s">
        <v>908</v>
      </c>
      <c r="V1709" s="90" t="s">
        <v>356</v>
      </c>
      <c r="W1709" s="383" t="s">
        <v>382</v>
      </c>
      <c r="X1709" s="365"/>
      <c r="Y1709" s="390"/>
      <c r="Z1709" s="201" t="s">
        <v>339</v>
      </c>
      <c r="AA1709" s="90" t="s">
        <v>356</v>
      </c>
      <c r="AB1709" s="383" t="s">
        <v>422</v>
      </c>
      <c r="AC1709" s="365"/>
      <c r="AD1709" s="390"/>
    </row>
    <row r="1710" spans="1:30" s="11" customFormat="1" ht="80.099999999999994" customHeight="1">
      <c r="A1710" s="492"/>
      <c r="B1710" s="202" t="s">
        <v>8399</v>
      </c>
      <c r="C1710" s="329" t="s">
        <v>8400</v>
      </c>
      <c r="D1710" s="249" t="s">
        <v>8401</v>
      </c>
      <c r="E1710" s="203" t="s">
        <v>145</v>
      </c>
      <c r="F1710" s="203" t="s">
        <v>8402</v>
      </c>
      <c r="G1710" s="259" t="s">
        <v>8403</v>
      </c>
      <c r="H1710" s="229" t="s">
        <v>5</v>
      </c>
      <c r="I1710" s="171"/>
      <c r="J1710" s="171"/>
      <c r="K1710" s="172"/>
      <c r="L1710" s="90"/>
      <c r="M1710" s="172"/>
      <c r="N1710" s="258"/>
      <c r="O1710" s="172"/>
      <c r="P1710" s="201" t="s">
        <v>907</v>
      </c>
      <c r="Q1710" s="90" t="s">
        <v>357</v>
      </c>
      <c r="R1710" s="105" t="s">
        <v>382</v>
      </c>
      <c r="S1710" s="258" t="s">
        <v>8404</v>
      </c>
      <c r="T1710" s="172"/>
      <c r="U1710" s="201" t="s">
        <v>908</v>
      </c>
      <c r="V1710" s="90" t="s">
        <v>356</v>
      </c>
      <c r="W1710" s="383" t="s">
        <v>382</v>
      </c>
      <c r="X1710" s="365"/>
      <c r="Y1710" s="390"/>
      <c r="Z1710" s="201" t="s">
        <v>339</v>
      </c>
      <c r="AA1710" s="90" t="s">
        <v>356</v>
      </c>
      <c r="AB1710" s="383" t="s">
        <v>422</v>
      </c>
      <c r="AC1710" s="365"/>
      <c r="AD1710" s="390"/>
    </row>
    <row r="1711" spans="1:30" s="11" customFormat="1" ht="80.099999999999994" customHeight="1">
      <c r="A1711" s="492"/>
      <c r="B1711" s="202" t="s">
        <v>8405</v>
      </c>
      <c r="C1711" s="329" t="s">
        <v>8406</v>
      </c>
      <c r="D1711" s="249" t="s">
        <v>8407</v>
      </c>
      <c r="E1711" s="203" t="s">
        <v>145</v>
      </c>
      <c r="F1711" s="203" t="s">
        <v>8408</v>
      </c>
      <c r="G1711" s="259" t="s">
        <v>8409</v>
      </c>
      <c r="H1711" s="229" t="s">
        <v>5</v>
      </c>
      <c r="I1711" s="171"/>
      <c r="J1711" s="171"/>
      <c r="K1711" s="172"/>
      <c r="L1711" s="90"/>
      <c r="M1711" s="172"/>
      <c r="N1711" s="258"/>
      <c r="O1711" s="172"/>
      <c r="P1711" s="201" t="s">
        <v>907</v>
      </c>
      <c r="Q1711" s="90" t="s">
        <v>356</v>
      </c>
      <c r="R1711" s="105" t="s">
        <v>382</v>
      </c>
      <c r="S1711" s="258"/>
      <c r="T1711" s="172"/>
      <c r="U1711" s="201" t="s">
        <v>908</v>
      </c>
      <c r="V1711" s="90" t="s">
        <v>356</v>
      </c>
      <c r="W1711" s="383" t="s">
        <v>382</v>
      </c>
      <c r="X1711" s="365"/>
      <c r="Y1711" s="390"/>
      <c r="Z1711" s="201" t="s">
        <v>339</v>
      </c>
      <c r="AA1711" s="90" t="s">
        <v>356</v>
      </c>
      <c r="AB1711" s="383" t="s">
        <v>422</v>
      </c>
      <c r="AC1711" s="365"/>
      <c r="AD1711" s="390"/>
    </row>
    <row r="1712" spans="1:30" s="11" customFormat="1" ht="122.25" customHeight="1">
      <c r="A1712" s="492"/>
      <c r="B1712" s="202" t="s">
        <v>8410</v>
      </c>
      <c r="C1712" s="329" t="s">
        <v>8411</v>
      </c>
      <c r="D1712" s="249" t="s">
        <v>8412</v>
      </c>
      <c r="E1712" s="203" t="s">
        <v>145</v>
      </c>
      <c r="F1712" s="203" t="s">
        <v>8413</v>
      </c>
      <c r="G1712" s="259" t="s">
        <v>8414</v>
      </c>
      <c r="H1712" s="334" t="s">
        <v>3</v>
      </c>
      <c r="I1712" s="171"/>
      <c r="J1712" s="171"/>
      <c r="K1712" s="172"/>
      <c r="L1712" s="90"/>
      <c r="M1712" s="172"/>
      <c r="N1712" s="258"/>
      <c r="O1712" s="172"/>
      <c r="P1712" s="201" t="s">
        <v>907</v>
      </c>
      <c r="Q1712" s="90" t="s">
        <v>357</v>
      </c>
      <c r="R1712" s="105" t="s">
        <v>382</v>
      </c>
      <c r="S1712" s="108" t="s">
        <v>8415</v>
      </c>
      <c r="T1712" s="172"/>
      <c r="U1712" s="201" t="s">
        <v>908</v>
      </c>
      <c r="V1712" s="90" t="s">
        <v>356</v>
      </c>
      <c r="W1712" s="383" t="s">
        <v>382</v>
      </c>
      <c r="X1712" s="365"/>
      <c r="Y1712" s="390"/>
      <c r="Z1712" s="201" t="s">
        <v>339</v>
      </c>
      <c r="AA1712" s="90" t="s">
        <v>356</v>
      </c>
      <c r="AB1712" s="383" t="s">
        <v>422</v>
      </c>
      <c r="AC1712" s="365"/>
      <c r="AD1712" s="390"/>
    </row>
    <row r="1713" spans="1:30" s="11" customFormat="1" ht="80.099999999999994" customHeight="1">
      <c r="A1713" s="492"/>
      <c r="B1713" s="202" t="s">
        <v>8410</v>
      </c>
      <c r="C1713" s="329" t="s">
        <v>8416</v>
      </c>
      <c r="D1713" s="249" t="s">
        <v>8417</v>
      </c>
      <c r="E1713" s="203" t="s">
        <v>145</v>
      </c>
      <c r="F1713" s="203" t="s">
        <v>8418</v>
      </c>
      <c r="G1713" s="259" t="s">
        <v>8419</v>
      </c>
      <c r="H1713" s="334" t="s">
        <v>5</v>
      </c>
      <c r="I1713" s="171"/>
      <c r="J1713" s="171"/>
      <c r="K1713" s="172"/>
      <c r="L1713" s="90"/>
      <c r="M1713" s="172"/>
      <c r="N1713" s="258"/>
      <c r="O1713" s="172"/>
      <c r="P1713" s="201" t="s">
        <v>907</v>
      </c>
      <c r="Q1713" s="90" t="s">
        <v>357</v>
      </c>
      <c r="R1713" s="105" t="s">
        <v>382</v>
      </c>
      <c r="S1713" s="108" t="s">
        <v>8420</v>
      </c>
      <c r="T1713" s="172"/>
      <c r="U1713" s="201" t="s">
        <v>908</v>
      </c>
      <c r="V1713" s="90" t="s">
        <v>356</v>
      </c>
      <c r="W1713" s="383" t="s">
        <v>382</v>
      </c>
      <c r="X1713" s="382"/>
      <c r="Y1713" s="390"/>
      <c r="Z1713" s="201" t="s">
        <v>339</v>
      </c>
      <c r="AA1713" s="90" t="s">
        <v>356</v>
      </c>
      <c r="AB1713" s="383" t="s">
        <v>422</v>
      </c>
      <c r="AC1713" s="382"/>
      <c r="AD1713" s="390"/>
    </row>
    <row r="1714" spans="1:30" s="11" customFormat="1" ht="80.099999999999994" customHeight="1">
      <c r="A1714" s="492"/>
      <c r="B1714" s="202" t="s">
        <v>8410</v>
      </c>
      <c r="C1714" s="329" t="s">
        <v>8421</v>
      </c>
      <c r="D1714" s="249" t="s">
        <v>8422</v>
      </c>
      <c r="E1714" s="203" t="s">
        <v>145</v>
      </c>
      <c r="F1714" s="203" t="s">
        <v>8423</v>
      </c>
      <c r="G1714" s="259" t="s">
        <v>8424</v>
      </c>
      <c r="H1714" s="334" t="s">
        <v>5</v>
      </c>
      <c r="I1714" s="171"/>
      <c r="J1714" s="171"/>
      <c r="K1714" s="172"/>
      <c r="L1714" s="90"/>
      <c r="M1714" s="172"/>
      <c r="N1714" s="258"/>
      <c r="O1714" s="172"/>
      <c r="P1714" s="201" t="s">
        <v>907</v>
      </c>
      <c r="Q1714" s="90" t="s">
        <v>356</v>
      </c>
      <c r="R1714" s="105" t="s">
        <v>382</v>
      </c>
      <c r="S1714" s="258"/>
      <c r="T1714" s="172"/>
      <c r="U1714" s="201" t="s">
        <v>908</v>
      </c>
      <c r="V1714" s="90" t="s">
        <v>356</v>
      </c>
      <c r="W1714" s="383" t="s">
        <v>382</v>
      </c>
      <c r="X1714" s="365"/>
      <c r="Y1714" s="390"/>
      <c r="Z1714" s="201"/>
      <c r="AA1714" s="90"/>
      <c r="AB1714" s="383"/>
      <c r="AC1714" s="365"/>
      <c r="AD1714" s="390"/>
    </row>
    <row r="1715" spans="1:30" s="11" customFormat="1" ht="80.099999999999994" customHeight="1">
      <c r="A1715" s="492"/>
      <c r="B1715" s="202" t="s">
        <v>8410</v>
      </c>
      <c r="C1715" s="329" t="s">
        <v>8425</v>
      </c>
      <c r="D1715" s="249" t="s">
        <v>8426</v>
      </c>
      <c r="E1715" s="203" t="s">
        <v>145</v>
      </c>
      <c r="F1715" s="218" t="s">
        <v>8427</v>
      </c>
      <c r="G1715" s="259" t="s">
        <v>8428</v>
      </c>
      <c r="H1715" s="334" t="s">
        <v>5</v>
      </c>
      <c r="I1715" s="171"/>
      <c r="J1715" s="171"/>
      <c r="K1715" s="172"/>
      <c r="L1715" s="90"/>
      <c r="M1715" s="172"/>
      <c r="N1715" s="258"/>
      <c r="O1715" s="172"/>
      <c r="P1715" s="201" t="s">
        <v>907</v>
      </c>
      <c r="Q1715" s="90" t="s">
        <v>357</v>
      </c>
      <c r="R1715" s="105" t="s">
        <v>382</v>
      </c>
      <c r="S1715" s="108" t="s">
        <v>8429</v>
      </c>
      <c r="T1715" s="172"/>
      <c r="U1715" s="201" t="s">
        <v>908</v>
      </c>
      <c r="V1715" s="90" t="s">
        <v>356</v>
      </c>
      <c r="W1715" s="383" t="s">
        <v>382</v>
      </c>
      <c r="X1715" s="382"/>
      <c r="Y1715" s="390"/>
      <c r="Z1715" s="201" t="s">
        <v>339</v>
      </c>
      <c r="AA1715" s="90" t="s">
        <v>356</v>
      </c>
      <c r="AB1715" s="383" t="s">
        <v>422</v>
      </c>
      <c r="AC1715" s="382"/>
      <c r="AD1715" s="390"/>
    </row>
    <row r="1716" spans="1:30" s="11" customFormat="1" ht="80.099999999999994" customHeight="1">
      <c r="A1716" s="492"/>
      <c r="B1716" s="202" t="s">
        <v>8410</v>
      </c>
      <c r="C1716" s="329" t="s">
        <v>8430</v>
      </c>
      <c r="D1716" s="249" t="s">
        <v>8431</v>
      </c>
      <c r="E1716" s="203" t="s">
        <v>145</v>
      </c>
      <c r="F1716" s="218" t="s">
        <v>8432</v>
      </c>
      <c r="G1716" s="259" t="s">
        <v>8433</v>
      </c>
      <c r="H1716" s="334" t="s">
        <v>5</v>
      </c>
      <c r="I1716" s="171"/>
      <c r="J1716" s="171"/>
      <c r="K1716" s="172"/>
      <c r="L1716" s="90"/>
      <c r="M1716" s="172"/>
      <c r="N1716" s="258"/>
      <c r="O1716" s="172"/>
      <c r="P1716" s="201" t="s">
        <v>907</v>
      </c>
      <c r="Q1716" s="90" t="s">
        <v>357</v>
      </c>
      <c r="R1716" s="105" t="s">
        <v>382</v>
      </c>
      <c r="S1716" s="108" t="s">
        <v>8434</v>
      </c>
      <c r="T1716" s="172"/>
      <c r="U1716" s="201" t="s">
        <v>908</v>
      </c>
      <c r="V1716" s="90" t="s">
        <v>356</v>
      </c>
      <c r="W1716" s="383" t="s">
        <v>382</v>
      </c>
      <c r="X1716" s="382"/>
      <c r="Y1716" s="390"/>
      <c r="Z1716" s="201" t="s">
        <v>339</v>
      </c>
      <c r="AA1716" s="90" t="s">
        <v>356</v>
      </c>
      <c r="AB1716" s="383" t="s">
        <v>422</v>
      </c>
      <c r="AC1716" s="382"/>
      <c r="AD1716" s="390"/>
    </row>
    <row r="1717" spans="1:30" s="21" customFormat="1" ht="80.099999999999994" customHeight="1">
      <c r="A1717" s="492"/>
      <c r="B1717" s="107" t="s">
        <v>8410</v>
      </c>
      <c r="C1717" s="329" t="s">
        <v>8435</v>
      </c>
      <c r="D1717" s="249" t="s">
        <v>8436</v>
      </c>
      <c r="E1717" s="203" t="s">
        <v>145</v>
      </c>
      <c r="F1717" s="203" t="s">
        <v>8437</v>
      </c>
      <c r="G1717" s="259" t="s">
        <v>8438</v>
      </c>
      <c r="H1717" s="334" t="s">
        <v>5</v>
      </c>
      <c r="I1717" s="168"/>
      <c r="J1717" s="168"/>
      <c r="K1717" s="169"/>
      <c r="L1717" s="90"/>
      <c r="M1717" s="169"/>
      <c r="N1717" s="246"/>
      <c r="O1717" s="169"/>
      <c r="P1717" s="201" t="s">
        <v>907</v>
      </c>
      <c r="Q1717" s="90" t="s">
        <v>357</v>
      </c>
      <c r="R1717" s="105" t="s">
        <v>382</v>
      </c>
      <c r="S1717" s="108" t="s">
        <v>8439</v>
      </c>
      <c r="T1717" s="169"/>
      <c r="U1717" s="201" t="s">
        <v>908</v>
      </c>
      <c r="V1717" s="90" t="s">
        <v>356</v>
      </c>
      <c r="W1717" s="383" t="s">
        <v>382</v>
      </c>
      <c r="X1717" s="382"/>
      <c r="Y1717" s="385"/>
      <c r="Z1717" s="201" t="s">
        <v>339</v>
      </c>
      <c r="AA1717" s="90" t="s">
        <v>356</v>
      </c>
      <c r="AB1717" s="383" t="s">
        <v>422</v>
      </c>
      <c r="AC1717" s="382" t="s">
        <v>8440</v>
      </c>
      <c r="AD1717" s="385"/>
    </row>
    <row r="1718" spans="1:30" s="21" customFormat="1" ht="80.099999999999994" customHeight="1">
      <c r="A1718" s="492"/>
      <c r="B1718" s="202" t="s">
        <v>8410</v>
      </c>
      <c r="C1718" s="329" t="s">
        <v>8441</v>
      </c>
      <c r="D1718" s="203" t="s">
        <v>8442</v>
      </c>
      <c r="E1718" s="203" t="s">
        <v>145</v>
      </c>
      <c r="F1718" s="203" t="s">
        <v>8443</v>
      </c>
      <c r="G1718" s="259" t="s">
        <v>8444</v>
      </c>
      <c r="H1718" s="334" t="s">
        <v>5</v>
      </c>
      <c r="I1718" s="168"/>
      <c r="J1718" s="168"/>
      <c r="K1718" s="169"/>
      <c r="L1718" s="90"/>
      <c r="M1718" s="169"/>
      <c r="N1718" s="246"/>
      <c r="O1718" s="169"/>
      <c r="P1718" s="201" t="s">
        <v>907</v>
      </c>
      <c r="Q1718" s="90" t="s">
        <v>356</v>
      </c>
      <c r="R1718" s="105" t="s">
        <v>382</v>
      </c>
      <c r="S1718" s="246"/>
      <c r="T1718" s="169"/>
      <c r="U1718" s="201" t="s">
        <v>908</v>
      </c>
      <c r="V1718" s="90" t="s">
        <v>356</v>
      </c>
      <c r="W1718" s="383" t="s">
        <v>382</v>
      </c>
      <c r="X1718" s="386"/>
      <c r="Y1718" s="385"/>
      <c r="Z1718" s="201"/>
      <c r="AA1718" s="90"/>
      <c r="AB1718" s="383"/>
      <c r="AC1718" s="386"/>
      <c r="AD1718" s="385"/>
    </row>
    <row r="1719" spans="1:30" s="11" customFormat="1" ht="80.099999999999994" customHeight="1">
      <c r="A1719" s="492"/>
      <c r="B1719" s="107" t="s">
        <v>8410</v>
      </c>
      <c r="C1719" s="329" t="s">
        <v>8445</v>
      </c>
      <c r="D1719" s="203" t="s">
        <v>8446</v>
      </c>
      <c r="E1719" s="203" t="s">
        <v>145</v>
      </c>
      <c r="F1719" s="203" t="s">
        <v>8447</v>
      </c>
      <c r="G1719" s="259" t="s">
        <v>8448</v>
      </c>
      <c r="H1719" s="334" t="s">
        <v>5</v>
      </c>
      <c r="I1719" s="171"/>
      <c r="J1719" s="171"/>
      <c r="K1719" s="172"/>
      <c r="L1719" s="90"/>
      <c r="M1719" s="172"/>
      <c r="N1719" s="258"/>
      <c r="O1719" s="172"/>
      <c r="P1719" s="201" t="s">
        <v>907</v>
      </c>
      <c r="Q1719" s="90" t="s">
        <v>357</v>
      </c>
      <c r="R1719" s="105" t="s">
        <v>382</v>
      </c>
      <c r="S1719" s="108" t="s">
        <v>8449</v>
      </c>
      <c r="T1719" s="172"/>
      <c r="U1719" s="201" t="s">
        <v>908</v>
      </c>
      <c r="V1719" s="90" t="s">
        <v>356</v>
      </c>
      <c r="W1719" s="383" t="s">
        <v>382</v>
      </c>
      <c r="X1719" s="382"/>
      <c r="Y1719" s="390"/>
      <c r="Z1719" s="201" t="s">
        <v>339</v>
      </c>
      <c r="AA1719" s="90" t="s">
        <v>356</v>
      </c>
      <c r="AB1719" s="383" t="s">
        <v>422</v>
      </c>
      <c r="AC1719" s="382"/>
      <c r="AD1719" s="390"/>
    </row>
    <row r="1720" spans="1:30" s="11" customFormat="1" ht="80.099999999999994" customHeight="1">
      <c r="A1720" s="492"/>
      <c r="B1720" s="202" t="s">
        <v>8410</v>
      </c>
      <c r="C1720" s="329" t="s">
        <v>8450</v>
      </c>
      <c r="D1720" s="203" t="s">
        <v>8451</v>
      </c>
      <c r="E1720" s="203" t="s">
        <v>145</v>
      </c>
      <c r="F1720" s="203" t="s">
        <v>8452</v>
      </c>
      <c r="G1720" s="259" t="s">
        <v>8453</v>
      </c>
      <c r="H1720" s="334" t="s">
        <v>5</v>
      </c>
      <c r="I1720" s="171"/>
      <c r="J1720" s="171"/>
      <c r="K1720" s="172"/>
      <c r="L1720" s="90"/>
      <c r="M1720" s="172"/>
      <c r="N1720" s="258"/>
      <c r="O1720" s="172"/>
      <c r="P1720" s="201" t="s">
        <v>907</v>
      </c>
      <c r="Q1720" s="90" t="s">
        <v>356</v>
      </c>
      <c r="R1720" s="105" t="s">
        <v>382</v>
      </c>
      <c r="S1720" s="258"/>
      <c r="T1720" s="172"/>
      <c r="U1720" s="201" t="s">
        <v>908</v>
      </c>
      <c r="V1720" s="90" t="s">
        <v>356</v>
      </c>
      <c r="W1720" s="383" t="s">
        <v>382</v>
      </c>
      <c r="X1720" s="365"/>
      <c r="Y1720" s="390"/>
      <c r="Z1720" s="201" t="s">
        <v>339</v>
      </c>
      <c r="AA1720" s="90" t="s">
        <v>356</v>
      </c>
      <c r="AB1720" s="383" t="s">
        <v>422</v>
      </c>
      <c r="AC1720" s="365"/>
      <c r="AD1720" s="390"/>
    </row>
    <row r="1721" spans="1:30" s="11" customFormat="1" ht="80.099999999999994" customHeight="1">
      <c r="A1721" s="492"/>
      <c r="B1721" s="107" t="s">
        <v>8410</v>
      </c>
      <c r="C1721" s="329" t="s">
        <v>8454</v>
      </c>
      <c r="D1721" s="203" t="s">
        <v>8455</v>
      </c>
      <c r="E1721" s="203" t="s">
        <v>145</v>
      </c>
      <c r="F1721" s="203" t="s">
        <v>8456</v>
      </c>
      <c r="G1721" s="259" t="s">
        <v>8457</v>
      </c>
      <c r="H1721" s="334" t="s">
        <v>5</v>
      </c>
      <c r="I1721" s="171"/>
      <c r="J1721" s="171"/>
      <c r="K1721" s="172"/>
      <c r="L1721" s="90"/>
      <c r="M1721" s="172"/>
      <c r="N1721" s="258"/>
      <c r="O1721" s="172"/>
      <c r="P1721" s="201" t="s">
        <v>907</v>
      </c>
      <c r="Q1721" s="90" t="s">
        <v>356</v>
      </c>
      <c r="R1721" s="105" t="s">
        <v>382</v>
      </c>
      <c r="S1721" s="258"/>
      <c r="T1721" s="172"/>
      <c r="U1721" s="201" t="s">
        <v>908</v>
      </c>
      <c r="V1721" s="90" t="s">
        <v>356</v>
      </c>
      <c r="W1721" s="383" t="s">
        <v>382</v>
      </c>
      <c r="X1721" s="365"/>
      <c r="Y1721" s="390"/>
      <c r="Z1721" s="201"/>
      <c r="AA1721" s="90"/>
      <c r="AB1721" s="383"/>
      <c r="AC1721" s="365"/>
      <c r="AD1721" s="390"/>
    </row>
    <row r="1722" spans="1:30" s="11" customFormat="1" ht="80.099999999999994" customHeight="1">
      <c r="A1722" s="492"/>
      <c r="B1722" s="202" t="s">
        <v>8410</v>
      </c>
      <c r="C1722" s="329" t="s">
        <v>8458</v>
      </c>
      <c r="D1722" s="249" t="s">
        <v>8459</v>
      </c>
      <c r="E1722" s="203" t="s">
        <v>145</v>
      </c>
      <c r="F1722" s="203" t="s">
        <v>8460</v>
      </c>
      <c r="G1722" s="259" t="s">
        <v>8461</v>
      </c>
      <c r="H1722" s="334" t="s">
        <v>5</v>
      </c>
      <c r="I1722" s="171"/>
      <c r="J1722" s="171"/>
      <c r="K1722" s="172"/>
      <c r="L1722" s="90"/>
      <c r="M1722" s="172"/>
      <c r="N1722" s="258"/>
      <c r="O1722" s="172"/>
      <c r="P1722" s="201" t="s">
        <v>907</v>
      </c>
      <c r="Q1722" s="90" t="s">
        <v>356</v>
      </c>
      <c r="R1722" s="105" t="s">
        <v>382</v>
      </c>
      <c r="S1722" s="258"/>
      <c r="T1722" s="172"/>
      <c r="U1722" s="201" t="s">
        <v>908</v>
      </c>
      <c r="V1722" s="90" t="s">
        <v>356</v>
      </c>
      <c r="W1722" s="383" t="s">
        <v>382</v>
      </c>
      <c r="X1722" s="365"/>
      <c r="Y1722" s="390"/>
      <c r="Z1722" s="201"/>
      <c r="AA1722" s="90"/>
      <c r="AB1722" s="383"/>
      <c r="AC1722" s="365"/>
      <c r="AD1722" s="390"/>
    </row>
    <row r="1723" spans="1:30" s="21" customFormat="1" ht="80.099999999999994" customHeight="1">
      <c r="A1723" s="492"/>
      <c r="B1723" s="107" t="s">
        <v>8410</v>
      </c>
      <c r="C1723" s="329" t="s">
        <v>8462</v>
      </c>
      <c r="D1723" s="203" t="s">
        <v>8463</v>
      </c>
      <c r="E1723" s="203" t="s">
        <v>145</v>
      </c>
      <c r="F1723" s="203" t="s">
        <v>8464</v>
      </c>
      <c r="G1723" s="259" t="s">
        <v>8465</v>
      </c>
      <c r="H1723" s="334" t="s">
        <v>5</v>
      </c>
      <c r="I1723" s="168"/>
      <c r="J1723" s="168"/>
      <c r="K1723" s="169"/>
      <c r="L1723" s="90"/>
      <c r="M1723" s="169"/>
      <c r="N1723" s="246"/>
      <c r="O1723" s="169"/>
      <c r="P1723" s="201" t="s">
        <v>907</v>
      </c>
      <c r="Q1723" s="90" t="s">
        <v>357</v>
      </c>
      <c r="R1723" s="105" t="s">
        <v>382</v>
      </c>
      <c r="S1723" s="108" t="s">
        <v>8466</v>
      </c>
      <c r="T1723" s="169"/>
      <c r="U1723" s="201" t="s">
        <v>908</v>
      </c>
      <c r="V1723" s="90" t="s">
        <v>357</v>
      </c>
      <c r="W1723" s="383" t="s">
        <v>382</v>
      </c>
      <c r="X1723" s="382" t="s">
        <v>8467</v>
      </c>
      <c r="Y1723" s="385"/>
      <c r="Z1723" s="201" t="s">
        <v>339</v>
      </c>
      <c r="AA1723" s="90" t="s">
        <v>357</v>
      </c>
      <c r="AB1723" s="383" t="s">
        <v>422</v>
      </c>
      <c r="AC1723" s="366" t="s">
        <v>8468</v>
      </c>
      <c r="AD1723" s="385"/>
    </row>
    <row r="1724" spans="1:30" s="11" customFormat="1" ht="80.099999999999994" customHeight="1">
      <c r="A1724" s="492"/>
      <c r="B1724" s="107" t="s">
        <v>8410</v>
      </c>
      <c r="C1724" s="329" t="s">
        <v>8469</v>
      </c>
      <c r="D1724" s="203" t="s">
        <v>8470</v>
      </c>
      <c r="E1724" s="203" t="s">
        <v>145</v>
      </c>
      <c r="F1724" s="203" t="s">
        <v>8471</v>
      </c>
      <c r="G1724" s="259" t="s">
        <v>8444</v>
      </c>
      <c r="H1724" s="334" t="s">
        <v>5</v>
      </c>
      <c r="I1724" s="171"/>
      <c r="J1724" s="171"/>
      <c r="K1724" s="172"/>
      <c r="L1724" s="90"/>
      <c r="M1724" s="172"/>
      <c r="N1724" s="258"/>
      <c r="O1724" s="172"/>
      <c r="P1724" s="201" t="s">
        <v>907</v>
      </c>
      <c r="Q1724" s="90" t="s">
        <v>356</v>
      </c>
      <c r="R1724" s="105" t="s">
        <v>382</v>
      </c>
      <c r="S1724" s="258"/>
      <c r="T1724" s="172"/>
      <c r="U1724" s="201" t="s">
        <v>908</v>
      </c>
      <c r="V1724" s="90" t="s">
        <v>356</v>
      </c>
      <c r="W1724" s="383" t="s">
        <v>382</v>
      </c>
      <c r="X1724" s="365"/>
      <c r="Y1724" s="390"/>
      <c r="Z1724" s="201"/>
      <c r="AA1724" s="90"/>
      <c r="AB1724" s="383"/>
      <c r="AC1724" s="365"/>
      <c r="AD1724" s="390"/>
    </row>
    <row r="1725" spans="1:30" s="11" customFormat="1" ht="80.099999999999994" customHeight="1">
      <c r="A1725" s="492"/>
      <c r="B1725" s="202" t="s">
        <v>8410</v>
      </c>
      <c r="C1725" s="329" t="s">
        <v>8472</v>
      </c>
      <c r="D1725" s="249" t="s">
        <v>8473</v>
      </c>
      <c r="E1725" s="203" t="s">
        <v>145</v>
      </c>
      <c r="F1725" s="203" t="s">
        <v>8474</v>
      </c>
      <c r="G1725" s="259" t="s">
        <v>8475</v>
      </c>
      <c r="H1725" s="334" t="s">
        <v>6</v>
      </c>
      <c r="I1725" s="171"/>
      <c r="J1725" s="171"/>
      <c r="K1725" s="172"/>
      <c r="L1725" s="90"/>
      <c r="M1725" s="172"/>
      <c r="N1725" s="258"/>
      <c r="O1725" s="172"/>
      <c r="P1725" s="201" t="s">
        <v>907</v>
      </c>
      <c r="Q1725" s="90" t="s">
        <v>357</v>
      </c>
      <c r="R1725" s="105" t="s">
        <v>382</v>
      </c>
      <c r="S1725" s="108" t="s">
        <v>8476</v>
      </c>
      <c r="T1725" s="172"/>
      <c r="U1725" s="201" t="s">
        <v>908</v>
      </c>
      <c r="V1725" s="90" t="s">
        <v>356</v>
      </c>
      <c r="W1725" s="383" t="s">
        <v>382</v>
      </c>
      <c r="X1725" s="382"/>
      <c r="Y1725" s="390"/>
      <c r="Z1725" s="201" t="s">
        <v>339</v>
      </c>
      <c r="AA1725" s="90" t="s">
        <v>356</v>
      </c>
      <c r="AB1725" s="383" t="s">
        <v>422</v>
      </c>
      <c r="AC1725" s="382"/>
      <c r="AD1725" s="390"/>
    </row>
    <row r="1726" spans="1:30" s="11" customFormat="1" ht="80.099999999999994" customHeight="1">
      <c r="A1726" s="492"/>
      <c r="B1726" s="107" t="s">
        <v>8477</v>
      </c>
      <c r="C1726" s="329" t="s">
        <v>8478</v>
      </c>
      <c r="D1726" s="249" t="s">
        <v>8479</v>
      </c>
      <c r="E1726" s="203" t="s">
        <v>145</v>
      </c>
      <c r="F1726" s="203" t="s">
        <v>8480</v>
      </c>
      <c r="G1726" s="259" t="s">
        <v>8444</v>
      </c>
      <c r="H1726" s="334" t="s">
        <v>5</v>
      </c>
      <c r="I1726" s="171"/>
      <c r="J1726" s="171"/>
      <c r="K1726" s="172"/>
      <c r="L1726" s="90"/>
      <c r="M1726" s="172"/>
      <c r="N1726" s="258"/>
      <c r="O1726" s="172"/>
      <c r="P1726" s="201" t="s">
        <v>907</v>
      </c>
      <c r="Q1726" s="90" t="s">
        <v>357</v>
      </c>
      <c r="R1726" s="105" t="s">
        <v>382</v>
      </c>
      <c r="S1726" s="108" t="s">
        <v>8481</v>
      </c>
      <c r="T1726" s="172"/>
      <c r="U1726" s="201" t="s">
        <v>908</v>
      </c>
      <c r="V1726" s="90" t="s">
        <v>357</v>
      </c>
      <c r="W1726" s="383" t="s">
        <v>382</v>
      </c>
      <c r="X1726" s="382" t="s">
        <v>8482</v>
      </c>
      <c r="Y1726" s="390"/>
      <c r="Z1726" s="201" t="s">
        <v>339</v>
      </c>
      <c r="AA1726" s="90" t="s">
        <v>356</v>
      </c>
      <c r="AB1726" s="383" t="s">
        <v>422</v>
      </c>
      <c r="AC1726" s="382"/>
      <c r="AD1726" s="390"/>
    </row>
    <row r="1727" spans="1:30" s="21" customFormat="1" ht="80.099999999999994" customHeight="1">
      <c r="A1727" s="492"/>
      <c r="B1727" s="202" t="s">
        <v>8477</v>
      </c>
      <c r="C1727" s="329" t="s">
        <v>8483</v>
      </c>
      <c r="D1727" s="249" t="s">
        <v>8484</v>
      </c>
      <c r="E1727" s="203" t="s">
        <v>145</v>
      </c>
      <c r="F1727" s="203" t="s">
        <v>8485</v>
      </c>
      <c r="G1727" s="259" t="s">
        <v>8486</v>
      </c>
      <c r="H1727" s="334" t="s">
        <v>3</v>
      </c>
      <c r="I1727" s="168"/>
      <c r="J1727" s="168"/>
      <c r="K1727" s="169"/>
      <c r="L1727" s="90"/>
      <c r="M1727" s="169"/>
      <c r="N1727" s="246"/>
      <c r="O1727" s="169"/>
      <c r="P1727" s="201" t="s">
        <v>907</v>
      </c>
      <c r="Q1727" s="90" t="s">
        <v>356</v>
      </c>
      <c r="R1727" s="105" t="s">
        <v>382</v>
      </c>
      <c r="S1727" s="246"/>
      <c r="T1727" s="169"/>
      <c r="U1727" s="201" t="s">
        <v>908</v>
      </c>
      <c r="V1727" s="90" t="s">
        <v>356</v>
      </c>
      <c r="W1727" s="383" t="s">
        <v>382</v>
      </c>
      <c r="X1727" s="386"/>
      <c r="Y1727" s="385"/>
      <c r="Z1727" s="201" t="s">
        <v>339</v>
      </c>
      <c r="AA1727" s="90" t="s">
        <v>357</v>
      </c>
      <c r="AB1727" s="383" t="s">
        <v>422</v>
      </c>
      <c r="AC1727" s="366" t="s">
        <v>8487</v>
      </c>
      <c r="AD1727" s="385"/>
    </row>
    <row r="1728" spans="1:30" s="11" customFormat="1" ht="80.099999999999994" customHeight="1">
      <c r="A1728" s="492"/>
      <c r="B1728" s="202" t="s">
        <v>8488</v>
      </c>
      <c r="C1728" s="329" t="s">
        <v>8489</v>
      </c>
      <c r="D1728" s="203" t="s">
        <v>8490</v>
      </c>
      <c r="E1728" s="203" t="s">
        <v>145</v>
      </c>
      <c r="F1728" s="203" t="s">
        <v>8491</v>
      </c>
      <c r="G1728" s="259" t="s">
        <v>8492</v>
      </c>
      <c r="H1728" s="334" t="s">
        <v>5</v>
      </c>
      <c r="I1728" s="171"/>
      <c r="J1728" s="171"/>
      <c r="K1728" s="172"/>
      <c r="L1728" s="90"/>
      <c r="M1728" s="172"/>
      <c r="N1728" s="258"/>
      <c r="O1728" s="172"/>
      <c r="P1728" s="201" t="s">
        <v>907</v>
      </c>
      <c r="Q1728" s="90" t="s">
        <v>356</v>
      </c>
      <c r="R1728" s="105" t="s">
        <v>382</v>
      </c>
      <c r="S1728" s="258"/>
      <c r="T1728" s="172"/>
      <c r="U1728" s="201" t="s">
        <v>908</v>
      </c>
      <c r="V1728" s="90" t="s">
        <v>357</v>
      </c>
      <c r="W1728" s="383" t="s">
        <v>382</v>
      </c>
      <c r="X1728" s="365"/>
      <c r="Y1728" s="390"/>
      <c r="Z1728" s="201" t="s">
        <v>339</v>
      </c>
      <c r="AA1728" s="90" t="s">
        <v>356</v>
      </c>
      <c r="AB1728" s="383" t="s">
        <v>422</v>
      </c>
      <c r="AC1728" s="365"/>
      <c r="AD1728" s="390"/>
    </row>
    <row r="1729" spans="1:30" s="21" customFormat="1" ht="80.099999999999994" customHeight="1">
      <c r="A1729" s="492"/>
      <c r="B1729" s="107" t="s">
        <v>8477</v>
      </c>
      <c r="C1729" s="329" t="s">
        <v>8493</v>
      </c>
      <c r="D1729" s="249" t="s">
        <v>8494</v>
      </c>
      <c r="E1729" s="203" t="s">
        <v>145</v>
      </c>
      <c r="F1729" s="203" t="s">
        <v>8495</v>
      </c>
      <c r="G1729" s="259" t="s">
        <v>8444</v>
      </c>
      <c r="H1729" s="334" t="s">
        <v>5</v>
      </c>
      <c r="I1729" s="168"/>
      <c r="J1729" s="168"/>
      <c r="K1729" s="169"/>
      <c r="L1729" s="90"/>
      <c r="M1729" s="169"/>
      <c r="N1729" s="246"/>
      <c r="O1729" s="169"/>
      <c r="P1729" s="201" t="s">
        <v>907</v>
      </c>
      <c r="Q1729" s="90" t="s">
        <v>356</v>
      </c>
      <c r="R1729" s="105" t="s">
        <v>382</v>
      </c>
      <c r="S1729" s="246"/>
      <c r="T1729" s="169"/>
      <c r="U1729" s="201" t="s">
        <v>908</v>
      </c>
      <c r="V1729" s="90" t="s">
        <v>356</v>
      </c>
      <c r="W1729" s="383" t="s">
        <v>382</v>
      </c>
      <c r="X1729" s="386"/>
      <c r="Y1729" s="385"/>
      <c r="Z1729" s="201" t="s">
        <v>339</v>
      </c>
      <c r="AA1729" s="90" t="s">
        <v>356</v>
      </c>
      <c r="AB1729" s="383" t="s">
        <v>422</v>
      </c>
      <c r="AC1729" s="386"/>
      <c r="AD1729" s="385"/>
    </row>
    <row r="1730" spans="1:30" s="11" customFormat="1" ht="80.099999999999994" customHeight="1">
      <c r="A1730" s="492"/>
      <c r="B1730" s="202" t="s">
        <v>8477</v>
      </c>
      <c r="C1730" s="329" t="s">
        <v>8496</v>
      </c>
      <c r="D1730" s="203" t="s">
        <v>8497</v>
      </c>
      <c r="E1730" s="203" t="s">
        <v>145</v>
      </c>
      <c r="F1730" s="203" t="s">
        <v>8498</v>
      </c>
      <c r="G1730" s="259" t="s">
        <v>8499</v>
      </c>
      <c r="H1730" s="334" t="s">
        <v>5</v>
      </c>
      <c r="I1730" s="171"/>
      <c r="J1730" s="171"/>
      <c r="K1730" s="172"/>
      <c r="L1730" s="90"/>
      <c r="M1730" s="172"/>
      <c r="N1730" s="258"/>
      <c r="O1730" s="172"/>
      <c r="P1730" s="201" t="s">
        <v>907</v>
      </c>
      <c r="Q1730" s="90" t="s">
        <v>356</v>
      </c>
      <c r="R1730" s="105" t="s">
        <v>382</v>
      </c>
      <c r="S1730" s="258"/>
      <c r="T1730" s="172"/>
      <c r="U1730" s="201" t="s">
        <v>908</v>
      </c>
      <c r="V1730" s="90" t="s">
        <v>356</v>
      </c>
      <c r="W1730" s="383" t="s">
        <v>382</v>
      </c>
      <c r="X1730" s="365"/>
      <c r="Y1730" s="390"/>
      <c r="Z1730" s="201"/>
      <c r="AA1730" s="90"/>
      <c r="AB1730" s="383"/>
      <c r="AC1730" s="365"/>
      <c r="AD1730" s="390"/>
    </row>
    <row r="1731" spans="1:30" s="17" customFormat="1" ht="80.099999999999994" customHeight="1">
      <c r="A1731" s="492"/>
      <c r="B1731" s="217" t="s">
        <v>8477</v>
      </c>
      <c r="C1731" s="343" t="s">
        <v>8500</v>
      </c>
      <c r="D1731" s="283" t="s">
        <v>8501</v>
      </c>
      <c r="E1731" s="218" t="s">
        <v>145</v>
      </c>
      <c r="F1731" s="218" t="s">
        <v>8502</v>
      </c>
      <c r="G1731" s="231" t="s">
        <v>8503</v>
      </c>
      <c r="H1731" s="334" t="s">
        <v>5</v>
      </c>
      <c r="I1731" s="229"/>
      <c r="J1731" s="229"/>
      <c r="K1731" s="217"/>
      <c r="L1731" s="90"/>
      <c r="M1731" s="217"/>
      <c r="N1731" s="218"/>
      <c r="O1731" s="217"/>
      <c r="P1731" s="201" t="s">
        <v>907</v>
      </c>
      <c r="Q1731" s="90" t="s">
        <v>356</v>
      </c>
      <c r="R1731" s="217" t="s">
        <v>382</v>
      </c>
      <c r="S1731" s="218"/>
      <c r="T1731" s="217"/>
      <c r="U1731" s="201" t="s">
        <v>908</v>
      </c>
      <c r="V1731" s="90" t="s">
        <v>356</v>
      </c>
      <c r="W1731" s="282" t="s">
        <v>382</v>
      </c>
      <c r="X1731" s="283"/>
      <c r="Y1731" s="282"/>
      <c r="Z1731" s="201"/>
      <c r="AA1731" s="90"/>
      <c r="AB1731" s="282"/>
      <c r="AC1731" s="283"/>
      <c r="AD1731" s="282"/>
    </row>
    <row r="1732" spans="1:30" s="21" customFormat="1" ht="80.099999999999994" customHeight="1">
      <c r="A1732" s="492"/>
      <c r="B1732" s="311" t="s">
        <v>8504</v>
      </c>
      <c r="C1732" s="351" t="s">
        <v>8505</v>
      </c>
      <c r="D1732" s="336" t="s">
        <v>8506</v>
      </c>
      <c r="E1732" s="310" t="s">
        <v>145</v>
      </c>
      <c r="F1732" s="310" t="s">
        <v>8507</v>
      </c>
      <c r="G1732" s="352" t="s">
        <v>8508</v>
      </c>
      <c r="H1732" s="334" t="s">
        <v>5</v>
      </c>
      <c r="I1732" s="168"/>
      <c r="J1732" s="168"/>
      <c r="K1732" s="169"/>
      <c r="L1732" s="90"/>
      <c r="M1732" s="169"/>
      <c r="N1732" s="246"/>
      <c r="O1732" s="169"/>
      <c r="P1732" s="201" t="s">
        <v>907</v>
      </c>
      <c r="Q1732" s="90" t="s">
        <v>356</v>
      </c>
      <c r="R1732" s="105" t="s">
        <v>382</v>
      </c>
      <c r="S1732" s="246"/>
      <c r="T1732" s="169"/>
      <c r="U1732" s="201" t="s">
        <v>908</v>
      </c>
      <c r="V1732" s="90" t="s">
        <v>356</v>
      </c>
      <c r="W1732" s="383" t="s">
        <v>382</v>
      </c>
      <c r="X1732" s="386"/>
      <c r="Y1732" s="385"/>
      <c r="Z1732" s="201" t="s">
        <v>339</v>
      </c>
      <c r="AA1732" s="90" t="s">
        <v>356</v>
      </c>
      <c r="AB1732" s="383" t="s">
        <v>422</v>
      </c>
      <c r="AC1732" s="386"/>
      <c r="AD1732" s="385"/>
    </row>
    <row r="1733" spans="1:30" s="21" customFormat="1" ht="80.099999999999994" customHeight="1">
      <c r="A1733" s="492"/>
      <c r="B1733" s="311" t="s">
        <v>8504</v>
      </c>
      <c r="C1733" s="351" t="s">
        <v>8509</v>
      </c>
      <c r="D1733" s="336" t="s">
        <v>8510</v>
      </c>
      <c r="E1733" s="310" t="s">
        <v>145</v>
      </c>
      <c r="F1733" s="310" t="s">
        <v>8511</v>
      </c>
      <c r="G1733" s="352" t="s">
        <v>8512</v>
      </c>
      <c r="H1733" s="334" t="s">
        <v>3</v>
      </c>
      <c r="I1733" s="168"/>
      <c r="J1733" s="168"/>
      <c r="K1733" s="169"/>
      <c r="L1733" s="90"/>
      <c r="M1733" s="169"/>
      <c r="N1733" s="246"/>
      <c r="O1733" s="169"/>
      <c r="P1733" s="201" t="s">
        <v>907</v>
      </c>
      <c r="Q1733" s="90" t="s">
        <v>356</v>
      </c>
      <c r="R1733" s="105" t="s">
        <v>382</v>
      </c>
      <c r="S1733" s="246"/>
      <c r="T1733" s="169"/>
      <c r="U1733" s="201" t="s">
        <v>908</v>
      </c>
      <c r="V1733" s="90" t="s">
        <v>356</v>
      </c>
      <c r="W1733" s="383" t="s">
        <v>382</v>
      </c>
      <c r="X1733" s="386"/>
      <c r="Y1733" s="385"/>
      <c r="Z1733" s="201"/>
      <c r="AA1733" s="90"/>
      <c r="AB1733" s="383"/>
      <c r="AC1733" s="386"/>
      <c r="AD1733" s="385"/>
    </row>
    <row r="1734" spans="1:30" s="21" customFormat="1" ht="80.099999999999994" customHeight="1">
      <c r="A1734" s="492"/>
      <c r="B1734" s="311" t="s">
        <v>8504</v>
      </c>
      <c r="C1734" s="351" t="s">
        <v>8513</v>
      </c>
      <c r="D1734" s="336" t="s">
        <v>8514</v>
      </c>
      <c r="E1734" s="310" t="s">
        <v>145</v>
      </c>
      <c r="F1734" s="310" t="s">
        <v>8515</v>
      </c>
      <c r="G1734" s="352" t="s">
        <v>8444</v>
      </c>
      <c r="H1734" s="334" t="s">
        <v>5</v>
      </c>
      <c r="I1734" s="168"/>
      <c r="J1734" s="168"/>
      <c r="K1734" s="169"/>
      <c r="L1734" s="90"/>
      <c r="M1734" s="169"/>
      <c r="N1734" s="246"/>
      <c r="O1734" s="169"/>
      <c r="P1734" s="201" t="s">
        <v>907</v>
      </c>
      <c r="Q1734" s="90" t="s">
        <v>356</v>
      </c>
      <c r="R1734" s="105" t="s">
        <v>382</v>
      </c>
      <c r="S1734" s="246"/>
      <c r="T1734" s="169"/>
      <c r="U1734" s="201" t="s">
        <v>908</v>
      </c>
      <c r="V1734" s="90" t="s">
        <v>356</v>
      </c>
      <c r="W1734" s="383" t="s">
        <v>382</v>
      </c>
      <c r="X1734" s="386"/>
      <c r="Y1734" s="385"/>
      <c r="Z1734" s="201" t="s">
        <v>339</v>
      </c>
      <c r="AA1734" s="90" t="s">
        <v>356</v>
      </c>
      <c r="AB1734" s="383" t="s">
        <v>422</v>
      </c>
      <c r="AC1734" s="386"/>
      <c r="AD1734" s="385"/>
    </row>
    <row r="1735" spans="1:30" s="21" customFormat="1" ht="80.099999999999994" customHeight="1">
      <c r="A1735" s="492"/>
      <c r="B1735" s="311" t="s">
        <v>8504</v>
      </c>
      <c r="C1735" s="351" t="s">
        <v>8516</v>
      </c>
      <c r="D1735" s="336" t="s">
        <v>8517</v>
      </c>
      <c r="E1735" s="310" t="s">
        <v>145</v>
      </c>
      <c r="F1735" s="310" t="s">
        <v>8518</v>
      </c>
      <c r="G1735" s="352" t="s">
        <v>8519</v>
      </c>
      <c r="H1735" s="334" t="s">
        <v>5</v>
      </c>
      <c r="I1735" s="168"/>
      <c r="J1735" s="168"/>
      <c r="K1735" s="169"/>
      <c r="L1735" s="90"/>
      <c r="M1735" s="169"/>
      <c r="N1735" s="246"/>
      <c r="O1735" s="169"/>
      <c r="P1735" s="201" t="s">
        <v>907</v>
      </c>
      <c r="Q1735" s="90" t="s">
        <v>356</v>
      </c>
      <c r="R1735" s="105" t="s">
        <v>382</v>
      </c>
      <c r="S1735" s="246"/>
      <c r="T1735" s="169"/>
      <c r="U1735" s="201" t="s">
        <v>908</v>
      </c>
      <c r="V1735" s="90" t="s">
        <v>356</v>
      </c>
      <c r="W1735" s="383" t="s">
        <v>382</v>
      </c>
      <c r="X1735" s="386"/>
      <c r="Y1735" s="385"/>
      <c r="Z1735" s="201"/>
      <c r="AA1735" s="90"/>
      <c r="AB1735" s="383"/>
      <c r="AC1735" s="386"/>
      <c r="AD1735" s="385"/>
    </row>
    <row r="1736" spans="1:30" s="11" customFormat="1" ht="80.099999999999994" customHeight="1">
      <c r="A1736" s="492"/>
      <c r="B1736" s="353" t="s">
        <v>8504</v>
      </c>
      <c r="C1736" s="351" t="s">
        <v>8520</v>
      </c>
      <c r="D1736" s="336" t="s">
        <v>8521</v>
      </c>
      <c r="E1736" s="310" t="s">
        <v>145</v>
      </c>
      <c r="F1736" s="310" t="s">
        <v>8522</v>
      </c>
      <c r="G1736" s="352" t="s">
        <v>8444</v>
      </c>
      <c r="H1736" s="334" t="s">
        <v>5</v>
      </c>
      <c r="I1736" s="171"/>
      <c r="J1736" s="171"/>
      <c r="K1736" s="172"/>
      <c r="L1736" s="90"/>
      <c r="M1736" s="172"/>
      <c r="N1736" s="258"/>
      <c r="O1736" s="172"/>
      <c r="P1736" s="201" t="s">
        <v>907</v>
      </c>
      <c r="Q1736" s="90" t="s">
        <v>356</v>
      </c>
      <c r="R1736" s="105" t="s">
        <v>382</v>
      </c>
      <c r="S1736" s="258"/>
      <c r="T1736" s="172"/>
      <c r="U1736" s="201" t="s">
        <v>908</v>
      </c>
      <c r="V1736" s="90" t="s">
        <v>356</v>
      </c>
      <c r="W1736" s="383" t="s">
        <v>382</v>
      </c>
      <c r="X1736" s="365"/>
      <c r="Y1736" s="390"/>
      <c r="Z1736" s="201"/>
      <c r="AA1736" s="90"/>
      <c r="AB1736" s="383"/>
      <c r="AC1736" s="365"/>
      <c r="AD1736" s="390"/>
    </row>
    <row r="1737" spans="1:30" s="11" customFormat="1" ht="80.099999999999994" customHeight="1">
      <c r="A1737" s="492"/>
      <c r="B1737" s="311" t="s">
        <v>8504</v>
      </c>
      <c r="C1737" s="351" t="s">
        <v>8523</v>
      </c>
      <c r="D1737" s="336" t="s">
        <v>8524</v>
      </c>
      <c r="E1737" s="310" t="s">
        <v>145</v>
      </c>
      <c r="F1737" s="310" t="s">
        <v>8525</v>
      </c>
      <c r="G1737" s="352" t="s">
        <v>8526</v>
      </c>
      <c r="H1737" s="334" t="s">
        <v>5</v>
      </c>
      <c r="I1737" s="171"/>
      <c r="J1737" s="171"/>
      <c r="K1737" s="172"/>
      <c r="L1737" s="90"/>
      <c r="M1737" s="172"/>
      <c r="N1737" s="258"/>
      <c r="O1737" s="172"/>
      <c r="P1737" s="201" t="s">
        <v>907</v>
      </c>
      <c r="Q1737" s="90" t="s">
        <v>356</v>
      </c>
      <c r="R1737" s="105" t="s">
        <v>382</v>
      </c>
      <c r="S1737" s="258"/>
      <c r="T1737" s="172"/>
      <c r="U1737" s="201" t="s">
        <v>908</v>
      </c>
      <c r="V1737" s="90" t="s">
        <v>356</v>
      </c>
      <c r="W1737" s="383" t="s">
        <v>382</v>
      </c>
      <c r="X1737" s="365"/>
      <c r="Y1737" s="390"/>
      <c r="Z1737" s="201" t="s">
        <v>339</v>
      </c>
      <c r="AA1737" s="90" t="s">
        <v>356</v>
      </c>
      <c r="AB1737" s="383" t="s">
        <v>422</v>
      </c>
      <c r="AC1737" s="365"/>
      <c r="AD1737" s="390"/>
    </row>
    <row r="1738" spans="1:30" s="11" customFormat="1" ht="80.099999999999994" customHeight="1">
      <c r="A1738" s="492"/>
      <c r="B1738" s="311" t="s">
        <v>8504</v>
      </c>
      <c r="C1738" s="351" t="s">
        <v>8527</v>
      </c>
      <c r="D1738" s="336" t="s">
        <v>8528</v>
      </c>
      <c r="E1738" s="310" t="s">
        <v>145</v>
      </c>
      <c r="F1738" s="310" t="s">
        <v>8529</v>
      </c>
      <c r="G1738" s="352" t="s">
        <v>8530</v>
      </c>
      <c r="H1738" s="334" t="s">
        <v>5</v>
      </c>
      <c r="I1738" s="171"/>
      <c r="J1738" s="171"/>
      <c r="K1738" s="172"/>
      <c r="L1738" s="90"/>
      <c r="M1738" s="172"/>
      <c r="N1738" s="258"/>
      <c r="O1738" s="172"/>
      <c r="P1738" s="201" t="s">
        <v>907</v>
      </c>
      <c r="Q1738" s="90" t="s">
        <v>356</v>
      </c>
      <c r="R1738" s="105" t="s">
        <v>382</v>
      </c>
      <c r="S1738" s="258"/>
      <c r="T1738" s="172"/>
      <c r="U1738" s="201" t="s">
        <v>908</v>
      </c>
      <c r="V1738" s="90" t="s">
        <v>356</v>
      </c>
      <c r="W1738" s="383" t="s">
        <v>382</v>
      </c>
      <c r="X1738" s="365"/>
      <c r="Y1738" s="390"/>
      <c r="Z1738" s="201"/>
      <c r="AA1738" s="90"/>
      <c r="AB1738" s="383"/>
      <c r="AC1738" s="365"/>
      <c r="AD1738" s="390"/>
    </row>
    <row r="1739" spans="1:30" s="21" customFormat="1" ht="80.099999999999994" customHeight="1">
      <c r="A1739" s="492"/>
      <c r="B1739" s="107" t="s">
        <v>8531</v>
      </c>
      <c r="C1739" s="329" t="s">
        <v>8532</v>
      </c>
      <c r="D1739" s="249" t="s">
        <v>8533</v>
      </c>
      <c r="E1739" s="203" t="s">
        <v>145</v>
      </c>
      <c r="F1739" s="203" t="s">
        <v>8534</v>
      </c>
      <c r="G1739" s="259" t="s">
        <v>8535</v>
      </c>
      <c r="H1739" s="334" t="s">
        <v>5</v>
      </c>
      <c r="I1739" s="168"/>
      <c r="J1739" s="168"/>
      <c r="K1739" s="169"/>
      <c r="L1739" s="90"/>
      <c r="M1739" s="169"/>
      <c r="N1739" s="246"/>
      <c r="O1739" s="169"/>
      <c r="P1739" s="201" t="s">
        <v>907</v>
      </c>
      <c r="Q1739" s="90" t="s">
        <v>356</v>
      </c>
      <c r="R1739" s="105" t="s">
        <v>382</v>
      </c>
      <c r="S1739" s="246"/>
      <c r="T1739" s="169"/>
      <c r="U1739" s="201" t="s">
        <v>908</v>
      </c>
      <c r="V1739" s="90" t="s">
        <v>356</v>
      </c>
      <c r="W1739" s="383" t="s">
        <v>382</v>
      </c>
      <c r="X1739" s="386"/>
      <c r="Y1739" s="385"/>
      <c r="Z1739" s="201"/>
      <c r="AA1739" s="90"/>
      <c r="AB1739" s="383"/>
      <c r="AC1739" s="386"/>
      <c r="AD1739" s="385"/>
    </row>
    <row r="1740" spans="1:30" s="21" customFormat="1" ht="80.099999999999994" customHeight="1">
      <c r="A1740" s="492"/>
      <c r="B1740" s="202" t="s">
        <v>8531</v>
      </c>
      <c r="C1740" s="329" t="s">
        <v>8536</v>
      </c>
      <c r="D1740" s="249" t="s">
        <v>8537</v>
      </c>
      <c r="E1740" s="203" t="s">
        <v>145</v>
      </c>
      <c r="F1740" s="203" t="s">
        <v>8538</v>
      </c>
      <c r="G1740" s="259" t="s">
        <v>8539</v>
      </c>
      <c r="H1740" s="334" t="s">
        <v>5</v>
      </c>
      <c r="I1740" s="168"/>
      <c r="J1740" s="168"/>
      <c r="K1740" s="169"/>
      <c r="L1740" s="90"/>
      <c r="M1740" s="169"/>
      <c r="N1740" s="246"/>
      <c r="O1740" s="169"/>
      <c r="P1740" s="201" t="s">
        <v>907</v>
      </c>
      <c r="Q1740" s="90" t="s">
        <v>357</v>
      </c>
      <c r="R1740" s="105" t="s">
        <v>382</v>
      </c>
      <c r="S1740" s="246" t="s">
        <v>8540</v>
      </c>
      <c r="T1740" s="169"/>
      <c r="U1740" s="201" t="s">
        <v>908</v>
      </c>
      <c r="V1740" s="90" t="s">
        <v>357</v>
      </c>
      <c r="W1740" s="383" t="s">
        <v>382</v>
      </c>
      <c r="X1740" s="386" t="s">
        <v>8541</v>
      </c>
      <c r="Y1740" s="385"/>
      <c r="Z1740" s="201" t="s">
        <v>339</v>
      </c>
      <c r="AA1740" s="90" t="s">
        <v>356</v>
      </c>
      <c r="AB1740" s="383" t="s">
        <v>422</v>
      </c>
      <c r="AC1740" s="386"/>
      <c r="AD1740" s="385"/>
    </row>
    <row r="1741" spans="1:30" s="11" customFormat="1" ht="80.099999999999994" customHeight="1">
      <c r="A1741" s="492"/>
      <c r="B1741" s="202" t="s">
        <v>8531</v>
      </c>
      <c r="C1741" s="329" t="s">
        <v>8542</v>
      </c>
      <c r="D1741" s="249" t="s">
        <v>8543</v>
      </c>
      <c r="E1741" s="203" t="s">
        <v>145</v>
      </c>
      <c r="F1741" s="218" t="s">
        <v>8544</v>
      </c>
      <c r="G1741" s="259" t="s">
        <v>8545</v>
      </c>
      <c r="H1741" s="334" t="s">
        <v>3</v>
      </c>
      <c r="I1741" s="171"/>
      <c r="J1741" s="171"/>
      <c r="K1741" s="172"/>
      <c r="L1741" s="90"/>
      <c r="M1741" s="172"/>
      <c r="N1741" s="258"/>
      <c r="O1741" s="172"/>
      <c r="P1741" s="201" t="s">
        <v>907</v>
      </c>
      <c r="Q1741" s="90" t="s">
        <v>357</v>
      </c>
      <c r="R1741" s="105" t="s">
        <v>382</v>
      </c>
      <c r="S1741" s="316" t="s">
        <v>8546</v>
      </c>
      <c r="T1741" s="172"/>
      <c r="U1741" s="201" t="s">
        <v>908</v>
      </c>
      <c r="V1741" s="90" t="s">
        <v>357</v>
      </c>
      <c r="W1741" s="383" t="s">
        <v>382</v>
      </c>
      <c r="X1741" s="365" t="s">
        <v>8547</v>
      </c>
      <c r="Y1741" s="390"/>
      <c r="Z1741" s="201" t="s">
        <v>339</v>
      </c>
      <c r="AA1741" s="90" t="s">
        <v>356</v>
      </c>
      <c r="AB1741" s="383" t="s">
        <v>422</v>
      </c>
      <c r="AC1741" s="365"/>
      <c r="AD1741" s="390"/>
    </row>
    <row r="1742" spans="1:30" s="21" customFormat="1" ht="80.099999999999994" customHeight="1">
      <c r="A1742" s="492"/>
      <c r="B1742" s="107" t="s">
        <v>8531</v>
      </c>
      <c r="C1742" s="329" t="s">
        <v>8548</v>
      </c>
      <c r="D1742" s="249" t="s">
        <v>8549</v>
      </c>
      <c r="E1742" s="203" t="s">
        <v>145</v>
      </c>
      <c r="F1742" s="203" t="s">
        <v>8550</v>
      </c>
      <c r="G1742" s="259" t="s">
        <v>8551</v>
      </c>
      <c r="H1742" s="334" t="s">
        <v>5</v>
      </c>
      <c r="I1742" s="168"/>
      <c r="J1742" s="168"/>
      <c r="K1742" s="169"/>
      <c r="L1742" s="90"/>
      <c r="M1742" s="169"/>
      <c r="N1742" s="246"/>
      <c r="O1742" s="169"/>
      <c r="P1742" s="201" t="s">
        <v>907</v>
      </c>
      <c r="Q1742" s="90" t="s">
        <v>357</v>
      </c>
      <c r="R1742" s="105" t="s">
        <v>382</v>
      </c>
      <c r="S1742" s="108" t="s">
        <v>8552</v>
      </c>
      <c r="T1742" s="169"/>
      <c r="U1742" s="201" t="s">
        <v>908</v>
      </c>
      <c r="V1742" s="90" t="s">
        <v>356</v>
      </c>
      <c r="W1742" s="383" t="s">
        <v>382</v>
      </c>
      <c r="X1742" s="382"/>
      <c r="Y1742" s="385"/>
      <c r="Z1742" s="201" t="s">
        <v>339</v>
      </c>
      <c r="AA1742" s="90" t="s">
        <v>356</v>
      </c>
      <c r="AB1742" s="383" t="s">
        <v>422</v>
      </c>
      <c r="AC1742" s="382"/>
      <c r="AD1742" s="385"/>
    </row>
    <row r="1743" spans="1:30" s="21" customFormat="1" ht="80.099999999999994" customHeight="1">
      <c r="A1743" s="492"/>
      <c r="B1743" s="107" t="s">
        <v>8531</v>
      </c>
      <c r="C1743" s="329" t="s">
        <v>8553</v>
      </c>
      <c r="D1743" s="249" t="s">
        <v>8554</v>
      </c>
      <c r="E1743" s="203" t="s">
        <v>145</v>
      </c>
      <c r="F1743" s="203" t="s">
        <v>8555</v>
      </c>
      <c r="G1743" s="259" t="s">
        <v>8556</v>
      </c>
      <c r="H1743" s="334" t="s">
        <v>5</v>
      </c>
      <c r="I1743" s="168"/>
      <c r="J1743" s="168"/>
      <c r="K1743" s="169"/>
      <c r="L1743" s="90"/>
      <c r="M1743" s="169"/>
      <c r="N1743" s="246"/>
      <c r="O1743" s="169"/>
      <c r="P1743" s="201" t="s">
        <v>907</v>
      </c>
      <c r="Q1743" s="90" t="s">
        <v>356</v>
      </c>
      <c r="R1743" s="105" t="s">
        <v>382</v>
      </c>
      <c r="S1743" s="246"/>
      <c r="T1743" s="169"/>
      <c r="U1743" s="201" t="s">
        <v>908</v>
      </c>
      <c r="V1743" s="90" t="s">
        <v>356</v>
      </c>
      <c r="W1743" s="383" t="s">
        <v>382</v>
      </c>
      <c r="X1743" s="386"/>
      <c r="Y1743" s="385"/>
      <c r="Z1743" s="201"/>
      <c r="AA1743" s="90"/>
      <c r="AB1743" s="383"/>
      <c r="AC1743" s="386"/>
      <c r="AD1743" s="385"/>
    </row>
    <row r="1744" spans="1:30" s="11" customFormat="1" ht="80.099999999999994" customHeight="1">
      <c r="A1744" s="492"/>
      <c r="B1744" s="202" t="s">
        <v>8531</v>
      </c>
      <c r="C1744" s="329" t="s">
        <v>8557</v>
      </c>
      <c r="D1744" s="249" t="s">
        <v>8558</v>
      </c>
      <c r="E1744" s="203" t="s">
        <v>145</v>
      </c>
      <c r="F1744" s="203" t="s">
        <v>8559</v>
      </c>
      <c r="G1744" s="259" t="s">
        <v>8556</v>
      </c>
      <c r="H1744" s="334" t="s">
        <v>5</v>
      </c>
      <c r="I1744" s="171"/>
      <c r="J1744" s="171"/>
      <c r="K1744" s="172"/>
      <c r="L1744" s="90"/>
      <c r="M1744" s="172"/>
      <c r="N1744" s="258"/>
      <c r="O1744" s="172"/>
      <c r="P1744" s="201" t="s">
        <v>907</v>
      </c>
      <c r="Q1744" s="90" t="s">
        <v>357</v>
      </c>
      <c r="R1744" s="105" t="s">
        <v>382</v>
      </c>
      <c r="S1744" s="258" t="s">
        <v>8560</v>
      </c>
      <c r="T1744" s="172"/>
      <c r="U1744" s="201" t="s">
        <v>908</v>
      </c>
      <c r="V1744" s="90" t="s">
        <v>356</v>
      </c>
      <c r="W1744" s="383" t="s">
        <v>382</v>
      </c>
      <c r="X1744" s="365"/>
      <c r="Y1744" s="390"/>
      <c r="Z1744" s="201"/>
      <c r="AA1744" s="90"/>
      <c r="AB1744" s="383"/>
      <c r="AC1744" s="365"/>
      <c r="AD1744" s="390"/>
    </row>
    <row r="1745" spans="1:30" s="11" customFormat="1" ht="80.099999999999994" customHeight="1">
      <c r="A1745" s="492"/>
      <c r="B1745" s="202" t="s">
        <v>8531</v>
      </c>
      <c r="C1745" s="329" t="s">
        <v>8561</v>
      </c>
      <c r="D1745" s="249" t="s">
        <v>8562</v>
      </c>
      <c r="E1745" s="203" t="s">
        <v>145</v>
      </c>
      <c r="F1745" s="203" t="s">
        <v>8563</v>
      </c>
      <c r="G1745" s="259" t="s">
        <v>8556</v>
      </c>
      <c r="H1745" s="334" t="s">
        <v>235</v>
      </c>
      <c r="I1745" s="171"/>
      <c r="J1745" s="171"/>
      <c r="K1745" s="172"/>
      <c r="L1745" s="90"/>
      <c r="M1745" s="172"/>
      <c r="N1745" s="258"/>
      <c r="O1745" s="172"/>
      <c r="P1745" s="201" t="s">
        <v>907</v>
      </c>
      <c r="Q1745" s="90" t="s">
        <v>357</v>
      </c>
      <c r="R1745" s="105" t="s">
        <v>382</v>
      </c>
      <c r="S1745" s="258" t="s">
        <v>8564</v>
      </c>
      <c r="T1745" s="172"/>
      <c r="U1745" s="201" t="s">
        <v>908</v>
      </c>
      <c r="V1745" s="90" t="s">
        <v>356</v>
      </c>
      <c r="W1745" s="383" t="s">
        <v>382</v>
      </c>
      <c r="X1745" s="365"/>
      <c r="Y1745" s="390"/>
      <c r="Z1745" s="201" t="s">
        <v>339</v>
      </c>
      <c r="AA1745" s="90" t="s">
        <v>356</v>
      </c>
      <c r="AB1745" s="383" t="s">
        <v>422</v>
      </c>
      <c r="AC1745" s="365" t="s">
        <v>8565</v>
      </c>
      <c r="AD1745" s="390"/>
    </row>
    <row r="1746" spans="1:30" s="11" customFormat="1" ht="80.099999999999994" customHeight="1">
      <c r="A1746" s="492"/>
      <c r="B1746" s="107" t="s">
        <v>8566</v>
      </c>
      <c r="C1746" s="329" t="s">
        <v>8567</v>
      </c>
      <c r="D1746" s="249" t="s">
        <v>8568</v>
      </c>
      <c r="E1746" s="203" t="s">
        <v>145</v>
      </c>
      <c r="F1746" s="203" t="s">
        <v>8569</v>
      </c>
      <c r="G1746" s="259" t="s">
        <v>8570</v>
      </c>
      <c r="H1746" s="334" t="s">
        <v>5</v>
      </c>
      <c r="I1746" s="171"/>
      <c r="J1746" s="171"/>
      <c r="K1746" s="172"/>
      <c r="L1746" s="90"/>
      <c r="M1746" s="172"/>
      <c r="N1746" s="258"/>
      <c r="O1746" s="172"/>
      <c r="P1746" s="201" t="s">
        <v>907</v>
      </c>
      <c r="Q1746" s="90" t="s">
        <v>1040</v>
      </c>
      <c r="R1746" s="105" t="s">
        <v>382</v>
      </c>
      <c r="S1746" s="262" t="s">
        <v>8571</v>
      </c>
      <c r="T1746" s="172"/>
      <c r="U1746" s="201" t="s">
        <v>908</v>
      </c>
      <c r="V1746" s="90" t="s">
        <v>1040</v>
      </c>
      <c r="W1746" s="383" t="s">
        <v>382</v>
      </c>
      <c r="X1746" s="374"/>
      <c r="Y1746" s="390"/>
      <c r="Z1746" s="201" t="s">
        <v>339</v>
      </c>
      <c r="AA1746" s="90" t="s">
        <v>1040</v>
      </c>
      <c r="AB1746" s="383" t="s">
        <v>422</v>
      </c>
      <c r="AC1746" s="374"/>
      <c r="AD1746" s="390"/>
    </row>
    <row r="1747" spans="1:30" s="11" customFormat="1" ht="80.099999999999994" customHeight="1">
      <c r="A1747" s="492"/>
      <c r="B1747" s="107" t="s">
        <v>8566</v>
      </c>
      <c r="C1747" s="329" t="s">
        <v>8572</v>
      </c>
      <c r="D1747" s="249" t="s">
        <v>8573</v>
      </c>
      <c r="E1747" s="203" t="s">
        <v>145</v>
      </c>
      <c r="F1747" s="203" t="s">
        <v>8574</v>
      </c>
      <c r="G1747" s="259" t="s">
        <v>8575</v>
      </c>
      <c r="H1747" s="334" t="s">
        <v>5</v>
      </c>
      <c r="I1747" s="171"/>
      <c r="J1747" s="171"/>
      <c r="K1747" s="172"/>
      <c r="L1747" s="90"/>
      <c r="M1747" s="172"/>
      <c r="N1747" s="258"/>
      <c r="O1747" s="172"/>
      <c r="P1747" s="201" t="s">
        <v>907</v>
      </c>
      <c r="Q1747" s="90" t="s">
        <v>357</v>
      </c>
      <c r="R1747" s="105" t="s">
        <v>382</v>
      </c>
      <c r="S1747" s="108" t="s">
        <v>8576</v>
      </c>
      <c r="T1747" s="172"/>
      <c r="U1747" s="201" t="s">
        <v>908</v>
      </c>
      <c r="V1747" s="90" t="s">
        <v>356</v>
      </c>
      <c r="W1747" s="383" t="s">
        <v>382</v>
      </c>
      <c r="X1747" s="382"/>
      <c r="Y1747" s="390"/>
      <c r="Z1747" s="201" t="s">
        <v>339</v>
      </c>
      <c r="AA1747" s="90" t="s">
        <v>356</v>
      </c>
      <c r="AB1747" s="383" t="s">
        <v>422</v>
      </c>
      <c r="AC1747" s="382"/>
      <c r="AD1747" s="390"/>
    </row>
    <row r="1748" spans="1:30" s="21" customFormat="1" ht="80.099999999999994" customHeight="1">
      <c r="A1748" s="492"/>
      <c r="B1748" s="202" t="s">
        <v>8566</v>
      </c>
      <c r="C1748" s="329" t="s">
        <v>8577</v>
      </c>
      <c r="D1748" s="249" t="s">
        <v>8578</v>
      </c>
      <c r="E1748" s="203" t="s">
        <v>145</v>
      </c>
      <c r="F1748" s="203" t="s">
        <v>8579</v>
      </c>
      <c r="G1748" s="259" t="s">
        <v>8580</v>
      </c>
      <c r="H1748" s="334" t="s">
        <v>5</v>
      </c>
      <c r="I1748" s="168"/>
      <c r="J1748" s="168"/>
      <c r="K1748" s="169"/>
      <c r="L1748" s="90"/>
      <c r="M1748" s="169"/>
      <c r="N1748" s="246"/>
      <c r="O1748" s="169"/>
      <c r="P1748" s="201" t="s">
        <v>907</v>
      </c>
      <c r="Q1748" s="90" t="s">
        <v>357</v>
      </c>
      <c r="R1748" s="105" t="s">
        <v>382</v>
      </c>
      <c r="S1748" s="108" t="s">
        <v>8576</v>
      </c>
      <c r="T1748" s="169"/>
      <c r="U1748" s="201" t="s">
        <v>908</v>
      </c>
      <c r="V1748" s="90" t="s">
        <v>356</v>
      </c>
      <c r="W1748" s="383" t="s">
        <v>382</v>
      </c>
      <c r="X1748" s="382"/>
      <c r="Y1748" s="385"/>
      <c r="Z1748" s="201" t="s">
        <v>339</v>
      </c>
      <c r="AA1748" s="90" t="s">
        <v>356</v>
      </c>
      <c r="AB1748" s="383" t="s">
        <v>422</v>
      </c>
      <c r="AC1748" s="382"/>
      <c r="AD1748" s="385"/>
    </row>
    <row r="1749" spans="1:30" s="11" customFormat="1" ht="80.099999999999994" customHeight="1">
      <c r="A1749" s="492"/>
      <c r="B1749" s="354" t="s">
        <v>8566</v>
      </c>
      <c r="C1749" s="329" t="s">
        <v>8581</v>
      </c>
      <c r="D1749" s="331" t="s">
        <v>8582</v>
      </c>
      <c r="E1749" s="259" t="s">
        <v>145</v>
      </c>
      <c r="F1749" s="259" t="s">
        <v>8583</v>
      </c>
      <c r="G1749" s="259" t="s">
        <v>8584</v>
      </c>
      <c r="H1749" s="334" t="s">
        <v>5</v>
      </c>
      <c r="I1749" s="171"/>
      <c r="J1749" s="171"/>
      <c r="K1749" s="172"/>
      <c r="L1749" s="90"/>
      <c r="M1749" s="172"/>
      <c r="N1749" s="258"/>
      <c r="O1749" s="172"/>
      <c r="P1749" s="201" t="s">
        <v>907</v>
      </c>
      <c r="Q1749" s="90" t="s">
        <v>357</v>
      </c>
      <c r="R1749" s="105" t="s">
        <v>382</v>
      </c>
      <c r="S1749" s="108" t="s">
        <v>8576</v>
      </c>
      <c r="T1749" s="172"/>
      <c r="U1749" s="201" t="s">
        <v>908</v>
      </c>
      <c r="V1749" s="90" t="s">
        <v>356</v>
      </c>
      <c r="W1749" s="383" t="s">
        <v>382</v>
      </c>
      <c r="X1749" s="382"/>
      <c r="Y1749" s="390"/>
      <c r="Z1749" s="201" t="s">
        <v>339</v>
      </c>
      <c r="AA1749" s="90" t="s">
        <v>356</v>
      </c>
      <c r="AB1749" s="383" t="s">
        <v>422</v>
      </c>
      <c r="AC1749" s="382"/>
      <c r="AD1749" s="390"/>
    </row>
    <row r="1750" spans="1:30" s="11" customFormat="1" ht="80.099999999999994" customHeight="1">
      <c r="A1750" s="492"/>
      <c r="B1750" s="354" t="s">
        <v>8566</v>
      </c>
      <c r="C1750" s="329" t="s">
        <v>8585</v>
      </c>
      <c r="D1750" s="355" t="s">
        <v>8586</v>
      </c>
      <c r="E1750" s="259" t="s">
        <v>145</v>
      </c>
      <c r="F1750" s="106" t="s">
        <v>8587</v>
      </c>
      <c r="G1750" s="259" t="s">
        <v>8588</v>
      </c>
      <c r="H1750" s="334" t="s">
        <v>5</v>
      </c>
      <c r="I1750" s="171"/>
      <c r="J1750" s="171"/>
      <c r="K1750" s="172"/>
      <c r="L1750" s="90"/>
      <c r="M1750" s="172"/>
      <c r="N1750" s="258"/>
      <c r="O1750" s="172"/>
      <c r="P1750" s="201" t="s">
        <v>907</v>
      </c>
      <c r="Q1750" s="90" t="s">
        <v>1166</v>
      </c>
      <c r="R1750" s="105" t="s">
        <v>382</v>
      </c>
      <c r="S1750" s="258" t="s">
        <v>8589</v>
      </c>
      <c r="T1750" s="172"/>
      <c r="U1750" s="201" t="s">
        <v>908</v>
      </c>
      <c r="V1750" s="90" t="s">
        <v>1040</v>
      </c>
      <c r="W1750" s="383" t="s">
        <v>382</v>
      </c>
      <c r="X1750" s="365" t="s">
        <v>8590</v>
      </c>
      <c r="Y1750" s="390"/>
      <c r="Z1750" s="201" t="s">
        <v>339</v>
      </c>
      <c r="AA1750" s="90" t="s">
        <v>1040</v>
      </c>
      <c r="AB1750" s="383" t="s">
        <v>422</v>
      </c>
      <c r="AC1750" s="365"/>
      <c r="AD1750" s="390"/>
    </row>
    <row r="1751" spans="1:30" s="21" customFormat="1" ht="80.099999999999994" customHeight="1">
      <c r="A1751" s="492"/>
      <c r="B1751" s="107" t="s">
        <v>8566</v>
      </c>
      <c r="C1751" s="329" t="s">
        <v>8591</v>
      </c>
      <c r="D1751" s="27" t="s">
        <v>8592</v>
      </c>
      <c r="E1751" s="203" t="s">
        <v>145</v>
      </c>
      <c r="F1751" s="203" t="s">
        <v>8593</v>
      </c>
      <c r="G1751" s="259" t="s">
        <v>8594</v>
      </c>
      <c r="H1751" s="334" t="s">
        <v>5</v>
      </c>
      <c r="I1751" s="168"/>
      <c r="J1751" s="168"/>
      <c r="K1751" s="169"/>
      <c r="L1751" s="90"/>
      <c r="M1751" s="169"/>
      <c r="N1751" s="246"/>
      <c r="O1751" s="169"/>
      <c r="P1751" s="201" t="s">
        <v>907</v>
      </c>
      <c r="Q1751" s="90" t="s">
        <v>357</v>
      </c>
      <c r="R1751" s="105" t="s">
        <v>382</v>
      </c>
      <c r="S1751" s="108" t="s">
        <v>8576</v>
      </c>
      <c r="T1751" s="169"/>
      <c r="U1751" s="201" t="s">
        <v>908</v>
      </c>
      <c r="V1751" s="90" t="s">
        <v>356</v>
      </c>
      <c r="W1751" s="383" t="s">
        <v>382</v>
      </c>
      <c r="X1751" s="382"/>
      <c r="Y1751" s="385"/>
      <c r="Z1751" s="201" t="s">
        <v>339</v>
      </c>
      <c r="AA1751" s="90" t="s">
        <v>356</v>
      </c>
      <c r="AB1751" s="383" t="s">
        <v>422</v>
      </c>
      <c r="AC1751" s="382"/>
      <c r="AD1751" s="385"/>
    </row>
    <row r="1752" spans="1:30" s="21" customFormat="1" ht="80.099999999999994" customHeight="1">
      <c r="A1752" s="492"/>
      <c r="B1752" s="202" t="s">
        <v>8566</v>
      </c>
      <c r="C1752" s="329" t="s">
        <v>8595</v>
      </c>
      <c r="D1752" s="29" t="s">
        <v>8596</v>
      </c>
      <c r="E1752" s="203" t="s">
        <v>145</v>
      </c>
      <c r="F1752" s="203" t="s">
        <v>8597</v>
      </c>
      <c r="G1752" s="259" t="s">
        <v>8598</v>
      </c>
      <c r="H1752" s="334" t="s">
        <v>5</v>
      </c>
      <c r="I1752" s="168"/>
      <c r="J1752" s="168"/>
      <c r="K1752" s="169"/>
      <c r="L1752" s="90"/>
      <c r="M1752" s="169"/>
      <c r="N1752" s="246"/>
      <c r="O1752" s="169"/>
      <c r="P1752" s="201" t="s">
        <v>907</v>
      </c>
      <c r="Q1752" s="90" t="s">
        <v>1166</v>
      </c>
      <c r="R1752" s="105" t="s">
        <v>382</v>
      </c>
      <c r="S1752" s="262" t="s">
        <v>8589</v>
      </c>
      <c r="T1752" s="169"/>
      <c r="U1752" s="201" t="s">
        <v>908</v>
      </c>
      <c r="V1752" s="90" t="s">
        <v>357</v>
      </c>
      <c r="W1752" s="383" t="s">
        <v>382</v>
      </c>
      <c r="X1752" s="374"/>
      <c r="Y1752" s="385"/>
      <c r="Z1752" s="201" t="s">
        <v>339</v>
      </c>
      <c r="AA1752" s="90" t="s">
        <v>357</v>
      </c>
      <c r="AB1752" s="383" t="s">
        <v>422</v>
      </c>
      <c r="AC1752" s="262" t="s">
        <v>8599</v>
      </c>
      <c r="AD1752" s="385"/>
    </row>
    <row r="1753" spans="1:30" s="21" customFormat="1" ht="80.099999999999994" customHeight="1">
      <c r="A1753" s="492"/>
      <c r="B1753" s="107" t="s">
        <v>8566</v>
      </c>
      <c r="C1753" s="329" t="s">
        <v>8600</v>
      </c>
      <c r="D1753" s="249" t="s">
        <v>8601</v>
      </c>
      <c r="E1753" s="203" t="s">
        <v>145</v>
      </c>
      <c r="F1753" s="203" t="s">
        <v>8602</v>
      </c>
      <c r="G1753" s="259" t="s">
        <v>8603</v>
      </c>
      <c r="H1753" s="334" t="s">
        <v>5</v>
      </c>
      <c r="I1753" s="168"/>
      <c r="J1753" s="168"/>
      <c r="K1753" s="169"/>
      <c r="L1753" s="90"/>
      <c r="M1753" s="169"/>
      <c r="N1753" s="246"/>
      <c r="O1753" s="169"/>
      <c r="P1753" s="201" t="s">
        <v>907</v>
      </c>
      <c r="Q1753" s="90" t="s">
        <v>357</v>
      </c>
      <c r="R1753" s="105" t="s">
        <v>382</v>
      </c>
      <c r="S1753" s="108" t="s">
        <v>8576</v>
      </c>
      <c r="T1753" s="169"/>
      <c r="U1753" s="201" t="s">
        <v>908</v>
      </c>
      <c r="V1753" s="90" t="s">
        <v>356</v>
      </c>
      <c r="W1753" s="383" t="s">
        <v>382</v>
      </c>
      <c r="X1753" s="382"/>
      <c r="Y1753" s="385"/>
      <c r="Z1753" s="201" t="s">
        <v>339</v>
      </c>
      <c r="AA1753" s="90" t="s">
        <v>356</v>
      </c>
      <c r="AB1753" s="383" t="s">
        <v>422</v>
      </c>
      <c r="AC1753" s="382"/>
      <c r="AD1753" s="385"/>
    </row>
    <row r="1754" spans="1:30" s="21" customFormat="1" ht="80.099999999999994" customHeight="1">
      <c r="A1754" s="492"/>
      <c r="B1754" s="202" t="s">
        <v>8566</v>
      </c>
      <c r="C1754" s="329" t="s">
        <v>8604</v>
      </c>
      <c r="D1754" s="249" t="s">
        <v>8605</v>
      </c>
      <c r="E1754" s="203" t="s">
        <v>145</v>
      </c>
      <c r="F1754" s="203" t="s">
        <v>8606</v>
      </c>
      <c r="G1754" s="259" t="s">
        <v>8607</v>
      </c>
      <c r="H1754" s="334" t="s">
        <v>5</v>
      </c>
      <c r="I1754" s="168"/>
      <c r="J1754" s="168"/>
      <c r="K1754" s="169"/>
      <c r="L1754" s="90"/>
      <c r="M1754" s="169"/>
      <c r="N1754" s="246"/>
      <c r="O1754" s="169"/>
      <c r="P1754" s="201" t="s">
        <v>907</v>
      </c>
      <c r="Q1754" s="90" t="s">
        <v>1166</v>
      </c>
      <c r="R1754" s="105" t="s">
        <v>382</v>
      </c>
      <c r="S1754" s="262" t="s">
        <v>8589</v>
      </c>
      <c r="T1754" s="169"/>
      <c r="U1754" s="201" t="s">
        <v>908</v>
      </c>
      <c r="V1754" s="90" t="s">
        <v>357</v>
      </c>
      <c r="W1754" s="383" t="s">
        <v>382</v>
      </c>
      <c r="X1754" s="374"/>
      <c r="Y1754" s="385"/>
      <c r="Z1754" s="201" t="s">
        <v>339</v>
      </c>
      <c r="AA1754" s="90" t="s">
        <v>356</v>
      </c>
      <c r="AB1754" s="383" t="s">
        <v>422</v>
      </c>
      <c r="AC1754" s="374"/>
      <c r="AD1754" s="385"/>
    </row>
    <row r="1755" spans="1:30" s="21" customFormat="1" ht="80.099999999999994" customHeight="1">
      <c r="A1755" s="492"/>
      <c r="B1755" s="202" t="s">
        <v>8566</v>
      </c>
      <c r="C1755" s="329" t="s">
        <v>8608</v>
      </c>
      <c r="D1755" s="249" t="s">
        <v>8609</v>
      </c>
      <c r="E1755" s="203" t="s">
        <v>145</v>
      </c>
      <c r="F1755" s="203" t="s">
        <v>8610</v>
      </c>
      <c r="G1755" s="259" t="s">
        <v>8611</v>
      </c>
      <c r="H1755" s="334" t="s">
        <v>5</v>
      </c>
      <c r="I1755" s="168"/>
      <c r="J1755" s="168"/>
      <c r="K1755" s="169"/>
      <c r="L1755" s="90"/>
      <c r="M1755" s="169"/>
      <c r="N1755" s="246"/>
      <c r="O1755" s="169"/>
      <c r="P1755" s="201" t="s">
        <v>907</v>
      </c>
      <c r="Q1755" s="90" t="s">
        <v>356</v>
      </c>
      <c r="R1755" s="105" t="s">
        <v>382</v>
      </c>
      <c r="S1755" s="246"/>
      <c r="T1755" s="169"/>
      <c r="U1755" s="201" t="s">
        <v>908</v>
      </c>
      <c r="V1755" s="90" t="s">
        <v>356</v>
      </c>
      <c r="W1755" s="383" t="s">
        <v>382</v>
      </c>
      <c r="X1755" s="386"/>
      <c r="Y1755" s="385"/>
      <c r="Z1755" s="201" t="s">
        <v>339</v>
      </c>
      <c r="AA1755" s="90" t="s">
        <v>356</v>
      </c>
      <c r="AB1755" s="383" t="s">
        <v>422</v>
      </c>
      <c r="AC1755" s="386"/>
      <c r="AD1755" s="385"/>
    </row>
    <row r="1756" spans="1:30" s="21" customFormat="1" ht="80.099999999999994" customHeight="1">
      <c r="A1756" s="492"/>
      <c r="B1756" s="203" t="s">
        <v>8612</v>
      </c>
      <c r="C1756" s="329" t="s">
        <v>8567</v>
      </c>
      <c r="D1756" s="249" t="s">
        <v>8613</v>
      </c>
      <c r="E1756" s="203" t="s">
        <v>145</v>
      </c>
      <c r="F1756" s="367" t="s">
        <v>8614</v>
      </c>
      <c r="G1756" s="259" t="s">
        <v>8615</v>
      </c>
      <c r="H1756" s="334" t="s">
        <v>3</v>
      </c>
      <c r="I1756" s="168"/>
      <c r="J1756" s="168"/>
      <c r="K1756" s="169"/>
      <c r="L1756" s="90"/>
      <c r="M1756" s="169"/>
      <c r="N1756" s="246"/>
      <c r="O1756" s="169"/>
      <c r="P1756" s="201" t="s">
        <v>907</v>
      </c>
      <c r="Q1756" s="90" t="s">
        <v>1166</v>
      </c>
      <c r="R1756" s="105" t="s">
        <v>382</v>
      </c>
      <c r="S1756" s="246" t="s">
        <v>8616</v>
      </c>
      <c r="T1756" s="169"/>
      <c r="U1756" s="201" t="s">
        <v>908</v>
      </c>
      <c r="V1756" s="90" t="s">
        <v>356</v>
      </c>
      <c r="W1756" s="383" t="s">
        <v>382</v>
      </c>
      <c r="X1756" s="386"/>
      <c r="Y1756" s="385"/>
      <c r="Z1756" s="201" t="s">
        <v>339</v>
      </c>
      <c r="AA1756" s="90" t="s">
        <v>357</v>
      </c>
      <c r="AB1756" s="383" t="s">
        <v>422</v>
      </c>
      <c r="AC1756" s="366" t="s">
        <v>8617</v>
      </c>
      <c r="AD1756" s="385"/>
    </row>
    <row r="1757" spans="1:30" s="21" customFormat="1" ht="80.099999999999994" customHeight="1">
      <c r="A1757" s="492"/>
      <c r="B1757" s="203" t="s">
        <v>8612</v>
      </c>
      <c r="C1757" s="329" t="s">
        <v>8572</v>
      </c>
      <c r="D1757" s="249" t="s">
        <v>8618</v>
      </c>
      <c r="E1757" s="203" t="s">
        <v>145</v>
      </c>
      <c r="F1757" s="203" t="s">
        <v>8619</v>
      </c>
      <c r="G1757" s="259" t="s">
        <v>8620</v>
      </c>
      <c r="H1757" s="334" t="s">
        <v>4</v>
      </c>
      <c r="I1757" s="168"/>
      <c r="J1757" s="168"/>
      <c r="K1757" s="169"/>
      <c r="L1757" s="90"/>
      <c r="M1757" s="169"/>
      <c r="N1757" s="246"/>
      <c r="O1757" s="169"/>
      <c r="P1757" s="201" t="s">
        <v>907</v>
      </c>
      <c r="Q1757" s="90" t="s">
        <v>1166</v>
      </c>
      <c r="R1757" s="105" t="s">
        <v>382</v>
      </c>
      <c r="S1757" s="246" t="s">
        <v>8616</v>
      </c>
      <c r="T1757" s="169"/>
      <c r="U1757" s="201" t="s">
        <v>908</v>
      </c>
      <c r="V1757" s="90" t="s">
        <v>356</v>
      </c>
      <c r="W1757" s="383" t="s">
        <v>382</v>
      </c>
      <c r="X1757" s="386"/>
      <c r="Y1757" s="385"/>
      <c r="Z1757" s="201" t="s">
        <v>339</v>
      </c>
      <c r="AA1757" s="90" t="s">
        <v>1040</v>
      </c>
      <c r="AB1757" s="383" t="s">
        <v>422</v>
      </c>
      <c r="AC1757" s="386" t="s">
        <v>8621</v>
      </c>
      <c r="AD1757" s="385"/>
    </row>
    <row r="1758" spans="1:30" s="21" customFormat="1" ht="80.099999999999994" customHeight="1">
      <c r="A1758" s="492"/>
      <c r="B1758" s="203" t="s">
        <v>8612</v>
      </c>
      <c r="C1758" s="329" t="s">
        <v>8577</v>
      </c>
      <c r="D1758" s="249" t="s">
        <v>8618</v>
      </c>
      <c r="E1758" s="203" t="s">
        <v>145</v>
      </c>
      <c r="F1758" s="203" t="s">
        <v>8622</v>
      </c>
      <c r="G1758" s="259" t="s">
        <v>8623</v>
      </c>
      <c r="H1758" s="334" t="s">
        <v>5</v>
      </c>
      <c r="I1758" s="168"/>
      <c r="J1758" s="168"/>
      <c r="K1758" s="169"/>
      <c r="L1758" s="90"/>
      <c r="M1758" s="169"/>
      <c r="N1758" s="246"/>
      <c r="O1758" s="169"/>
      <c r="P1758" s="201" t="s">
        <v>907</v>
      </c>
      <c r="Q1758" s="90" t="s">
        <v>1166</v>
      </c>
      <c r="R1758" s="105" t="s">
        <v>382</v>
      </c>
      <c r="S1758" s="246" t="s">
        <v>8624</v>
      </c>
      <c r="T1758" s="169"/>
      <c r="U1758" s="201" t="s">
        <v>908</v>
      </c>
      <c r="V1758" s="90" t="s">
        <v>356</v>
      </c>
      <c r="W1758" s="383" t="s">
        <v>382</v>
      </c>
      <c r="X1758" s="386"/>
      <c r="Y1758" s="385"/>
      <c r="Z1758" s="201" t="s">
        <v>339</v>
      </c>
      <c r="AA1758" s="90" t="s">
        <v>356</v>
      </c>
      <c r="AB1758" s="383" t="s">
        <v>422</v>
      </c>
      <c r="AC1758" s="386" t="s">
        <v>8625</v>
      </c>
      <c r="AD1758" s="385"/>
    </row>
    <row r="1759" spans="1:30" s="11" customFormat="1" ht="80.099999999999994" customHeight="1">
      <c r="A1759" s="492"/>
      <c r="B1759" s="202" t="s">
        <v>8626</v>
      </c>
      <c r="C1759" s="329" t="s">
        <v>8627</v>
      </c>
      <c r="D1759" s="249" t="s">
        <v>8628</v>
      </c>
      <c r="E1759" s="203" t="s">
        <v>8363</v>
      </c>
      <c r="F1759" s="203" t="s">
        <v>8629</v>
      </c>
      <c r="G1759" s="259" t="s">
        <v>8630</v>
      </c>
      <c r="H1759" s="334" t="s">
        <v>3</v>
      </c>
      <c r="I1759" s="171"/>
      <c r="J1759" s="171"/>
      <c r="K1759" s="172"/>
      <c r="L1759" s="90"/>
      <c r="M1759" s="172"/>
      <c r="N1759" s="258"/>
      <c r="O1759" s="172"/>
      <c r="P1759" s="201" t="s">
        <v>907</v>
      </c>
      <c r="Q1759" s="90" t="s">
        <v>357</v>
      </c>
      <c r="R1759" s="105" t="s">
        <v>382</v>
      </c>
      <c r="S1759" s="258" t="s">
        <v>8631</v>
      </c>
      <c r="T1759" s="172"/>
      <c r="U1759" s="201" t="s">
        <v>908</v>
      </c>
      <c r="V1759" s="90" t="s">
        <v>357</v>
      </c>
      <c r="W1759" s="383" t="s">
        <v>382</v>
      </c>
      <c r="X1759" s="365" t="s">
        <v>8632</v>
      </c>
      <c r="Y1759" s="390"/>
      <c r="Z1759" s="201" t="s">
        <v>339</v>
      </c>
      <c r="AA1759" s="90" t="s">
        <v>357</v>
      </c>
      <c r="AB1759" s="383" t="s">
        <v>422</v>
      </c>
      <c r="AC1759" s="366" t="s">
        <v>8633</v>
      </c>
      <c r="AD1759" s="390"/>
    </row>
    <row r="1760" spans="1:30" s="21" customFormat="1" ht="80.099999999999994" customHeight="1">
      <c r="A1760" s="492"/>
      <c r="B1760" s="107" t="s">
        <v>8634</v>
      </c>
      <c r="C1760" s="329" t="s">
        <v>8635</v>
      </c>
      <c r="D1760" s="249" t="s">
        <v>8636</v>
      </c>
      <c r="E1760" s="203" t="s">
        <v>145</v>
      </c>
      <c r="F1760" s="203" t="s">
        <v>8637</v>
      </c>
      <c r="G1760" s="259" t="s">
        <v>8638</v>
      </c>
      <c r="H1760" s="334" t="s">
        <v>5</v>
      </c>
      <c r="I1760" s="168"/>
      <c r="J1760" s="168"/>
      <c r="K1760" s="169"/>
      <c r="L1760" s="90"/>
      <c r="M1760" s="169"/>
      <c r="N1760" s="246"/>
      <c r="O1760" s="169"/>
      <c r="P1760" s="201" t="s">
        <v>907</v>
      </c>
      <c r="Q1760" s="90" t="s">
        <v>356</v>
      </c>
      <c r="R1760" s="105" t="s">
        <v>382</v>
      </c>
      <c r="S1760" s="246"/>
      <c r="T1760" s="169"/>
      <c r="U1760" s="201" t="s">
        <v>908</v>
      </c>
      <c r="V1760" s="90" t="s">
        <v>356</v>
      </c>
      <c r="W1760" s="383" t="s">
        <v>382</v>
      </c>
      <c r="X1760" s="386"/>
      <c r="Y1760" s="385"/>
      <c r="Z1760" s="201" t="s">
        <v>339</v>
      </c>
      <c r="AA1760" s="90" t="s">
        <v>356</v>
      </c>
      <c r="AB1760" s="383" t="s">
        <v>422</v>
      </c>
      <c r="AC1760" s="386"/>
      <c r="AD1760" s="385"/>
    </row>
    <row r="1761" spans="1:30" s="11" customFormat="1" ht="80.099999999999994" customHeight="1">
      <c r="A1761" s="492"/>
      <c r="B1761" s="202" t="s">
        <v>8634</v>
      </c>
      <c r="C1761" s="329" t="s">
        <v>8639</v>
      </c>
      <c r="D1761" s="249" t="s">
        <v>8640</v>
      </c>
      <c r="E1761" s="203" t="s">
        <v>145</v>
      </c>
      <c r="F1761" s="203" t="s">
        <v>8641</v>
      </c>
      <c r="G1761" s="259" t="s">
        <v>8642</v>
      </c>
      <c r="H1761" s="334" t="s">
        <v>3</v>
      </c>
      <c r="I1761" s="171"/>
      <c r="J1761" s="171"/>
      <c r="K1761" s="172"/>
      <c r="L1761" s="90"/>
      <c r="M1761" s="172"/>
      <c r="N1761" s="258"/>
      <c r="O1761" s="172"/>
      <c r="P1761" s="201" t="s">
        <v>907</v>
      </c>
      <c r="Q1761" s="90" t="s">
        <v>356</v>
      </c>
      <c r="R1761" s="105" t="s">
        <v>382</v>
      </c>
      <c r="S1761" s="258"/>
      <c r="T1761" s="172"/>
      <c r="U1761" s="201" t="s">
        <v>908</v>
      </c>
      <c r="V1761" s="90" t="s">
        <v>356</v>
      </c>
      <c r="W1761" s="383" t="s">
        <v>382</v>
      </c>
      <c r="X1761" s="365"/>
      <c r="Y1761" s="390"/>
      <c r="Z1761" s="201"/>
      <c r="AA1761" s="90"/>
      <c r="AB1761" s="383"/>
      <c r="AC1761" s="365"/>
      <c r="AD1761" s="390"/>
    </row>
    <row r="1762" spans="1:30" s="11" customFormat="1" ht="80.099999999999994" customHeight="1">
      <c r="A1762" s="492"/>
      <c r="B1762" s="202" t="s">
        <v>8634</v>
      </c>
      <c r="C1762" s="329" t="s">
        <v>8643</v>
      </c>
      <c r="D1762" s="249" t="s">
        <v>8644</v>
      </c>
      <c r="E1762" s="203" t="s">
        <v>145</v>
      </c>
      <c r="F1762" s="203" t="s">
        <v>8645</v>
      </c>
      <c r="G1762" s="259" t="s">
        <v>8646</v>
      </c>
      <c r="H1762" s="334" t="s">
        <v>5</v>
      </c>
      <c r="I1762" s="171"/>
      <c r="J1762" s="171"/>
      <c r="K1762" s="172"/>
      <c r="L1762" s="90"/>
      <c r="M1762" s="172"/>
      <c r="N1762" s="258"/>
      <c r="O1762" s="172"/>
      <c r="P1762" s="201" t="s">
        <v>907</v>
      </c>
      <c r="Q1762" s="90" t="s">
        <v>356</v>
      </c>
      <c r="R1762" s="105" t="s">
        <v>382</v>
      </c>
      <c r="S1762" s="258"/>
      <c r="T1762" s="172"/>
      <c r="U1762" s="201" t="s">
        <v>908</v>
      </c>
      <c r="V1762" s="90" t="s">
        <v>356</v>
      </c>
      <c r="W1762" s="383" t="s">
        <v>382</v>
      </c>
      <c r="X1762" s="365"/>
      <c r="Y1762" s="390"/>
      <c r="Z1762" s="201" t="s">
        <v>339</v>
      </c>
      <c r="AA1762" s="90" t="s">
        <v>356</v>
      </c>
      <c r="AB1762" s="383" t="s">
        <v>422</v>
      </c>
      <c r="AC1762" s="365"/>
      <c r="AD1762" s="390"/>
    </row>
    <row r="1763" spans="1:30" s="21" customFormat="1" ht="80.099999999999994" customHeight="1">
      <c r="A1763" s="492"/>
      <c r="B1763" s="311" t="s">
        <v>8647</v>
      </c>
      <c r="C1763" s="351" t="s">
        <v>8648</v>
      </c>
      <c r="D1763" s="336" t="s">
        <v>8649</v>
      </c>
      <c r="E1763" s="310" t="s">
        <v>145</v>
      </c>
      <c r="F1763" s="310" t="s">
        <v>8650</v>
      </c>
      <c r="G1763" s="352" t="s">
        <v>8651</v>
      </c>
      <c r="H1763" s="334" t="s">
        <v>5</v>
      </c>
      <c r="I1763" s="168"/>
      <c r="J1763" s="168"/>
      <c r="K1763" s="169"/>
      <c r="L1763" s="90"/>
      <c r="M1763" s="169"/>
      <c r="N1763" s="246"/>
      <c r="O1763" s="169"/>
      <c r="P1763" s="201" t="s">
        <v>907</v>
      </c>
      <c r="Q1763" s="90" t="s">
        <v>356</v>
      </c>
      <c r="R1763" s="105" t="s">
        <v>382</v>
      </c>
      <c r="S1763" s="246"/>
      <c r="T1763" s="169"/>
      <c r="U1763" s="201" t="s">
        <v>908</v>
      </c>
      <c r="V1763" s="90" t="s">
        <v>357</v>
      </c>
      <c r="W1763" s="383" t="s">
        <v>382</v>
      </c>
      <c r="X1763" s="366" t="s">
        <v>8652</v>
      </c>
      <c r="Y1763" s="385"/>
      <c r="Z1763" s="201" t="s">
        <v>339</v>
      </c>
      <c r="AA1763" s="90" t="s">
        <v>356</v>
      </c>
      <c r="AB1763" s="383" t="s">
        <v>422</v>
      </c>
      <c r="AC1763" s="382"/>
      <c r="AD1763" s="385"/>
    </row>
    <row r="1764" spans="1:30" s="21" customFormat="1" ht="80.099999999999994" customHeight="1">
      <c r="A1764" s="492"/>
      <c r="B1764" s="353" t="s">
        <v>8647</v>
      </c>
      <c r="C1764" s="351" t="s">
        <v>8653</v>
      </c>
      <c r="D1764" s="336" t="s">
        <v>8654</v>
      </c>
      <c r="E1764" s="310" t="s">
        <v>145</v>
      </c>
      <c r="F1764" s="310" t="s">
        <v>8655</v>
      </c>
      <c r="G1764" s="352" t="s">
        <v>8656</v>
      </c>
      <c r="H1764" s="334" t="s">
        <v>5</v>
      </c>
      <c r="I1764" s="168"/>
      <c r="J1764" s="168"/>
      <c r="K1764" s="169"/>
      <c r="L1764" s="90"/>
      <c r="M1764" s="169"/>
      <c r="N1764" s="246"/>
      <c r="O1764" s="169"/>
      <c r="P1764" s="201" t="s">
        <v>907</v>
      </c>
      <c r="Q1764" s="90" t="s">
        <v>356</v>
      </c>
      <c r="R1764" s="105" t="s">
        <v>382</v>
      </c>
      <c r="S1764" s="246"/>
      <c r="T1764" s="169"/>
      <c r="U1764" s="201" t="s">
        <v>908</v>
      </c>
      <c r="V1764" s="90" t="s">
        <v>1166</v>
      </c>
      <c r="W1764" s="383" t="s">
        <v>382</v>
      </c>
      <c r="X1764" s="386"/>
      <c r="Y1764" s="385"/>
      <c r="Z1764" s="201" t="s">
        <v>339</v>
      </c>
      <c r="AA1764" s="90" t="s">
        <v>356</v>
      </c>
      <c r="AB1764" s="383" t="s">
        <v>422</v>
      </c>
      <c r="AC1764" s="386"/>
      <c r="AD1764" s="385"/>
    </row>
    <row r="1765" spans="1:30" s="21" customFormat="1" ht="80.099999999999994" customHeight="1">
      <c r="A1765" s="492"/>
      <c r="B1765" s="217" t="s">
        <v>8647</v>
      </c>
      <c r="C1765" s="343" t="s">
        <v>8657</v>
      </c>
      <c r="D1765" s="283" t="s">
        <v>8658</v>
      </c>
      <c r="E1765" s="218" t="s">
        <v>145</v>
      </c>
      <c r="F1765" s="218" t="s">
        <v>8659</v>
      </c>
      <c r="G1765" s="231" t="s">
        <v>8660</v>
      </c>
      <c r="H1765" s="334" t="s">
        <v>5</v>
      </c>
      <c r="I1765" s="168"/>
      <c r="J1765" s="168"/>
      <c r="K1765" s="169"/>
      <c r="L1765" s="90"/>
      <c r="M1765" s="169"/>
      <c r="N1765" s="246"/>
      <c r="O1765" s="169"/>
      <c r="P1765" s="201" t="s">
        <v>907</v>
      </c>
      <c r="Q1765" s="90" t="s">
        <v>356</v>
      </c>
      <c r="R1765" s="105" t="s">
        <v>382</v>
      </c>
      <c r="S1765" s="246"/>
      <c r="T1765" s="169"/>
      <c r="U1765" s="201" t="s">
        <v>908</v>
      </c>
      <c r="V1765" s="90" t="s">
        <v>1166</v>
      </c>
      <c r="W1765" s="383" t="s">
        <v>382</v>
      </c>
      <c r="X1765" s="386"/>
      <c r="Y1765" s="385"/>
      <c r="Z1765" s="201" t="s">
        <v>339</v>
      </c>
      <c r="AA1765" s="90" t="s">
        <v>356</v>
      </c>
      <c r="AB1765" s="383" t="s">
        <v>422</v>
      </c>
      <c r="AC1765" s="386"/>
      <c r="AD1765" s="385"/>
    </row>
    <row r="1766" spans="1:30" s="21" customFormat="1" ht="80.099999999999994" customHeight="1">
      <c r="A1766" s="492"/>
      <c r="B1766" s="217" t="s">
        <v>8647</v>
      </c>
      <c r="C1766" s="343" t="s">
        <v>8661</v>
      </c>
      <c r="D1766" s="283" t="s">
        <v>8662</v>
      </c>
      <c r="E1766" s="218" t="s">
        <v>145</v>
      </c>
      <c r="F1766" s="218" t="s">
        <v>8663</v>
      </c>
      <c r="G1766" s="231" t="s">
        <v>8664</v>
      </c>
      <c r="H1766" s="334" t="s">
        <v>3</v>
      </c>
      <c r="I1766" s="168"/>
      <c r="J1766" s="168"/>
      <c r="K1766" s="169"/>
      <c r="L1766" s="90"/>
      <c r="M1766" s="169"/>
      <c r="N1766" s="246"/>
      <c r="O1766" s="169"/>
      <c r="P1766" s="201" t="s">
        <v>907</v>
      </c>
      <c r="Q1766" s="90" t="s">
        <v>356</v>
      </c>
      <c r="R1766" s="105" t="s">
        <v>382</v>
      </c>
      <c r="S1766" s="246"/>
      <c r="T1766" s="169"/>
      <c r="U1766" s="201" t="s">
        <v>908</v>
      </c>
      <c r="V1766" s="90" t="s">
        <v>1166</v>
      </c>
      <c r="W1766" s="383" t="s">
        <v>382</v>
      </c>
      <c r="X1766" s="386"/>
      <c r="Y1766" s="385"/>
      <c r="Z1766" s="201" t="s">
        <v>339</v>
      </c>
      <c r="AA1766" s="90" t="s">
        <v>356</v>
      </c>
      <c r="AB1766" s="383" t="s">
        <v>422</v>
      </c>
      <c r="AC1766" s="386"/>
      <c r="AD1766" s="385"/>
    </row>
    <row r="1767" spans="1:30" s="21" customFormat="1" ht="80.099999999999994" customHeight="1">
      <c r="A1767" s="492"/>
      <c r="B1767" s="105" t="s">
        <v>8647</v>
      </c>
      <c r="C1767" s="343" t="s">
        <v>8665</v>
      </c>
      <c r="D1767" s="283" t="s">
        <v>8666</v>
      </c>
      <c r="E1767" s="218" t="s">
        <v>145</v>
      </c>
      <c r="F1767" s="218" t="s">
        <v>8667</v>
      </c>
      <c r="G1767" s="231" t="s">
        <v>8668</v>
      </c>
      <c r="H1767" s="334" t="s">
        <v>5</v>
      </c>
      <c r="I1767" s="168"/>
      <c r="J1767" s="168"/>
      <c r="K1767" s="169"/>
      <c r="L1767" s="90"/>
      <c r="M1767" s="169"/>
      <c r="N1767" s="246"/>
      <c r="O1767" s="169"/>
      <c r="P1767" s="201" t="s">
        <v>907</v>
      </c>
      <c r="Q1767" s="90" t="s">
        <v>356</v>
      </c>
      <c r="R1767" s="105" t="s">
        <v>382</v>
      </c>
      <c r="S1767" s="246"/>
      <c r="T1767" s="169"/>
      <c r="U1767" s="201" t="s">
        <v>908</v>
      </c>
      <c r="V1767" s="90" t="s">
        <v>1166</v>
      </c>
      <c r="W1767" s="383" t="s">
        <v>382</v>
      </c>
      <c r="X1767" s="386"/>
      <c r="Y1767" s="385"/>
      <c r="Z1767" s="201" t="s">
        <v>339</v>
      </c>
      <c r="AA1767" s="90" t="s">
        <v>356</v>
      </c>
      <c r="AB1767" s="383" t="s">
        <v>422</v>
      </c>
      <c r="AC1767" s="386"/>
      <c r="AD1767" s="385"/>
    </row>
    <row r="1768" spans="1:30" s="21" customFormat="1" ht="80.099999999999994" customHeight="1">
      <c r="A1768" s="492"/>
      <c r="B1768" s="105" t="s">
        <v>8647</v>
      </c>
      <c r="C1768" s="343" t="s">
        <v>8669</v>
      </c>
      <c r="D1768" s="283" t="s">
        <v>8670</v>
      </c>
      <c r="E1768" s="218" t="s">
        <v>145</v>
      </c>
      <c r="F1768" s="218" t="s">
        <v>8671</v>
      </c>
      <c r="G1768" s="231" t="s">
        <v>8672</v>
      </c>
      <c r="H1768" s="334"/>
      <c r="I1768" s="168"/>
      <c r="J1768" s="168"/>
      <c r="K1768" s="169"/>
      <c r="L1768" s="90"/>
      <c r="M1768" s="169"/>
      <c r="N1768" s="246"/>
      <c r="O1768" s="169"/>
      <c r="P1768" s="201"/>
      <c r="Q1768" s="90" t="s">
        <v>357</v>
      </c>
      <c r="R1768" s="105" t="s">
        <v>382</v>
      </c>
      <c r="S1768" s="108" t="s">
        <v>8673</v>
      </c>
      <c r="T1768" s="169"/>
      <c r="U1768" s="201" t="s">
        <v>908</v>
      </c>
      <c r="V1768" s="90" t="s">
        <v>1166</v>
      </c>
      <c r="W1768" s="383" t="s">
        <v>382</v>
      </c>
      <c r="X1768" s="382"/>
      <c r="Y1768" s="385"/>
      <c r="Z1768" s="201" t="s">
        <v>339</v>
      </c>
      <c r="AA1768" s="90" t="s">
        <v>357</v>
      </c>
      <c r="AB1768" s="383" t="s">
        <v>422</v>
      </c>
      <c r="AC1768" s="366" t="s">
        <v>8674</v>
      </c>
      <c r="AD1768" s="385"/>
    </row>
    <row r="1769" spans="1:30" s="21" customFormat="1" ht="80.099999999999994" customHeight="1">
      <c r="A1769" s="492"/>
      <c r="B1769" s="353" t="s">
        <v>8647</v>
      </c>
      <c r="C1769" s="351" t="s">
        <v>8675</v>
      </c>
      <c r="D1769" s="336" t="s">
        <v>8676</v>
      </c>
      <c r="E1769" s="310" t="s">
        <v>145</v>
      </c>
      <c r="F1769" s="310" t="s">
        <v>8677</v>
      </c>
      <c r="G1769" s="352" t="s">
        <v>8678</v>
      </c>
      <c r="H1769" s="334" t="s">
        <v>5</v>
      </c>
      <c r="I1769" s="168"/>
      <c r="J1769" s="168"/>
      <c r="K1769" s="169"/>
      <c r="L1769" s="90"/>
      <c r="M1769" s="169"/>
      <c r="N1769" s="246"/>
      <c r="O1769" s="169"/>
      <c r="P1769" s="201" t="s">
        <v>907</v>
      </c>
      <c r="Q1769" s="90" t="s">
        <v>356</v>
      </c>
      <c r="R1769" s="105" t="s">
        <v>382</v>
      </c>
      <c r="S1769" s="246"/>
      <c r="T1769" s="169"/>
      <c r="U1769" s="201" t="s">
        <v>908</v>
      </c>
      <c r="V1769" s="90" t="s">
        <v>1166</v>
      </c>
      <c r="W1769" s="383" t="s">
        <v>382</v>
      </c>
      <c r="X1769" s="386"/>
      <c r="Y1769" s="385"/>
      <c r="Z1769" s="201" t="s">
        <v>339</v>
      </c>
      <c r="AA1769" s="90" t="s">
        <v>356</v>
      </c>
      <c r="AB1769" s="383" t="s">
        <v>422</v>
      </c>
      <c r="AC1769" s="386"/>
      <c r="AD1769" s="385"/>
    </row>
    <row r="1770" spans="1:30" s="11" customFormat="1" ht="80.099999999999994" customHeight="1">
      <c r="A1770" s="492"/>
      <c r="B1770" s="311" t="s">
        <v>8647</v>
      </c>
      <c r="C1770" s="351" t="s">
        <v>8679</v>
      </c>
      <c r="D1770" s="336" t="s">
        <v>8680</v>
      </c>
      <c r="E1770" s="310" t="s">
        <v>145</v>
      </c>
      <c r="F1770" s="310" t="s">
        <v>8681</v>
      </c>
      <c r="G1770" s="352" t="s">
        <v>195</v>
      </c>
      <c r="H1770" s="334" t="s">
        <v>5</v>
      </c>
      <c r="I1770" s="171"/>
      <c r="J1770" s="171"/>
      <c r="K1770" s="172"/>
      <c r="L1770" s="90"/>
      <c r="M1770" s="172"/>
      <c r="N1770" s="258"/>
      <c r="O1770" s="172"/>
      <c r="P1770" s="201" t="s">
        <v>907</v>
      </c>
      <c r="Q1770" s="90" t="s">
        <v>357</v>
      </c>
      <c r="R1770" s="105" t="s">
        <v>382</v>
      </c>
      <c r="S1770" s="316" t="s">
        <v>8682</v>
      </c>
      <c r="T1770" s="172"/>
      <c r="U1770" s="201" t="s">
        <v>908</v>
      </c>
      <c r="V1770" s="90" t="s">
        <v>1166</v>
      </c>
      <c r="W1770" s="383" t="s">
        <v>382</v>
      </c>
      <c r="X1770" s="382"/>
      <c r="Y1770" s="390"/>
      <c r="Z1770" s="201" t="s">
        <v>339</v>
      </c>
      <c r="AA1770" s="90" t="s">
        <v>356</v>
      </c>
      <c r="AB1770" s="383" t="s">
        <v>422</v>
      </c>
      <c r="AC1770" s="382"/>
      <c r="AD1770" s="390"/>
    </row>
    <row r="1771" spans="1:30" s="11" customFormat="1" ht="80.099999999999994" customHeight="1">
      <c r="A1771" s="492"/>
      <c r="B1771" s="311" t="s">
        <v>8647</v>
      </c>
      <c r="C1771" s="351" t="s">
        <v>8683</v>
      </c>
      <c r="D1771" s="336" t="s">
        <v>8684</v>
      </c>
      <c r="E1771" s="310" t="s">
        <v>145</v>
      </c>
      <c r="F1771" s="310" t="s">
        <v>8685</v>
      </c>
      <c r="G1771" s="352" t="s">
        <v>195</v>
      </c>
      <c r="H1771" s="334" t="s">
        <v>5</v>
      </c>
      <c r="I1771" s="171"/>
      <c r="J1771" s="171"/>
      <c r="K1771" s="172"/>
      <c r="L1771" s="90"/>
      <c r="M1771" s="172"/>
      <c r="N1771" s="258"/>
      <c r="O1771" s="172"/>
      <c r="P1771" s="201" t="s">
        <v>907</v>
      </c>
      <c r="Q1771" s="90" t="s">
        <v>356</v>
      </c>
      <c r="R1771" s="105" t="s">
        <v>382</v>
      </c>
      <c r="S1771" s="258"/>
      <c r="T1771" s="172"/>
      <c r="U1771" s="201" t="s">
        <v>908</v>
      </c>
      <c r="V1771" s="90" t="s">
        <v>1166</v>
      </c>
      <c r="W1771" s="383" t="s">
        <v>382</v>
      </c>
      <c r="X1771" s="365"/>
      <c r="Y1771" s="390"/>
      <c r="Z1771" s="201" t="s">
        <v>339</v>
      </c>
      <c r="AA1771" s="90" t="s">
        <v>356</v>
      </c>
      <c r="AB1771" s="383" t="s">
        <v>422</v>
      </c>
      <c r="AC1771" s="365"/>
      <c r="AD1771" s="390"/>
    </row>
    <row r="1772" spans="1:30" s="11" customFormat="1" ht="80.099999999999994" customHeight="1">
      <c r="A1772" s="492"/>
      <c r="B1772" s="311" t="s">
        <v>8647</v>
      </c>
      <c r="C1772" s="351" t="s">
        <v>8686</v>
      </c>
      <c r="D1772" s="336" t="s">
        <v>8687</v>
      </c>
      <c r="E1772" s="310" t="s">
        <v>145</v>
      </c>
      <c r="F1772" s="310" t="s">
        <v>8688</v>
      </c>
      <c r="G1772" s="352" t="s">
        <v>195</v>
      </c>
      <c r="H1772" s="334" t="s">
        <v>5</v>
      </c>
      <c r="I1772" s="171"/>
      <c r="J1772" s="171"/>
      <c r="K1772" s="172"/>
      <c r="L1772" s="90"/>
      <c r="M1772" s="172"/>
      <c r="N1772" s="258"/>
      <c r="O1772" s="172"/>
      <c r="P1772" s="201" t="s">
        <v>907</v>
      </c>
      <c r="Q1772" s="90" t="s">
        <v>356</v>
      </c>
      <c r="R1772" s="105" t="s">
        <v>382</v>
      </c>
      <c r="S1772" s="258"/>
      <c r="T1772" s="172"/>
      <c r="U1772" s="201" t="s">
        <v>908</v>
      </c>
      <c r="V1772" s="90" t="s">
        <v>1166</v>
      </c>
      <c r="W1772" s="383" t="s">
        <v>382</v>
      </c>
      <c r="X1772" s="365"/>
      <c r="Y1772" s="390"/>
      <c r="Z1772" s="201" t="s">
        <v>339</v>
      </c>
      <c r="AA1772" s="90" t="s">
        <v>356</v>
      </c>
      <c r="AB1772" s="383" t="s">
        <v>422</v>
      </c>
      <c r="AC1772" s="365"/>
      <c r="AD1772" s="390"/>
    </row>
    <row r="1773" spans="1:30" s="11" customFormat="1" ht="80.099999999999994" customHeight="1">
      <c r="A1773" s="492"/>
      <c r="B1773" s="311" t="s">
        <v>8647</v>
      </c>
      <c r="C1773" s="351" t="s">
        <v>8689</v>
      </c>
      <c r="D1773" s="336" t="s">
        <v>8690</v>
      </c>
      <c r="E1773" s="310" t="s">
        <v>145</v>
      </c>
      <c r="F1773" s="310" t="s">
        <v>8691</v>
      </c>
      <c r="G1773" s="352" t="s">
        <v>195</v>
      </c>
      <c r="H1773" s="334" t="s">
        <v>5</v>
      </c>
      <c r="I1773" s="171"/>
      <c r="J1773" s="171"/>
      <c r="K1773" s="172"/>
      <c r="L1773" s="90"/>
      <c r="M1773" s="172"/>
      <c r="N1773" s="258"/>
      <c r="O1773" s="172"/>
      <c r="P1773" s="201" t="s">
        <v>907</v>
      </c>
      <c r="Q1773" s="90" t="s">
        <v>356</v>
      </c>
      <c r="R1773" s="105" t="s">
        <v>382</v>
      </c>
      <c r="S1773" s="258"/>
      <c r="T1773" s="172"/>
      <c r="U1773" s="201" t="s">
        <v>908</v>
      </c>
      <c r="V1773" s="90" t="s">
        <v>1166</v>
      </c>
      <c r="W1773" s="383" t="s">
        <v>382</v>
      </c>
      <c r="X1773" s="365"/>
      <c r="Y1773" s="390"/>
      <c r="Z1773" s="201" t="s">
        <v>339</v>
      </c>
      <c r="AA1773" s="90" t="s">
        <v>356</v>
      </c>
      <c r="AB1773" s="383" t="s">
        <v>422</v>
      </c>
      <c r="AC1773" s="365"/>
      <c r="AD1773" s="390"/>
    </row>
    <row r="1774" spans="1:30" s="11" customFormat="1" ht="80.099999999999994" customHeight="1">
      <c r="A1774" s="492"/>
      <c r="B1774" s="311" t="s">
        <v>8647</v>
      </c>
      <c r="C1774" s="351" t="s">
        <v>8692</v>
      </c>
      <c r="D1774" s="336" t="s">
        <v>8693</v>
      </c>
      <c r="E1774" s="310" t="s">
        <v>145</v>
      </c>
      <c r="F1774" s="310" t="s">
        <v>8694</v>
      </c>
      <c r="G1774" s="352" t="s">
        <v>195</v>
      </c>
      <c r="H1774" s="334" t="s">
        <v>5</v>
      </c>
      <c r="I1774" s="171"/>
      <c r="J1774" s="171"/>
      <c r="K1774" s="172"/>
      <c r="L1774" s="90"/>
      <c r="M1774" s="172"/>
      <c r="N1774" s="258"/>
      <c r="O1774" s="172"/>
      <c r="P1774" s="201" t="s">
        <v>907</v>
      </c>
      <c r="Q1774" s="90" t="s">
        <v>356</v>
      </c>
      <c r="R1774" s="105" t="s">
        <v>382</v>
      </c>
      <c r="S1774" s="258"/>
      <c r="T1774" s="172"/>
      <c r="U1774" s="201" t="s">
        <v>908</v>
      </c>
      <c r="V1774" s="90" t="s">
        <v>1166</v>
      </c>
      <c r="W1774" s="383" t="s">
        <v>382</v>
      </c>
      <c r="X1774" s="365"/>
      <c r="Y1774" s="390"/>
      <c r="Z1774" s="201" t="s">
        <v>339</v>
      </c>
      <c r="AA1774" s="90" t="s">
        <v>356</v>
      </c>
      <c r="AB1774" s="383" t="s">
        <v>422</v>
      </c>
      <c r="AC1774" s="365"/>
      <c r="AD1774" s="390"/>
    </row>
    <row r="1775" spans="1:30" s="11" customFormat="1" ht="80.099999999999994" customHeight="1">
      <c r="A1775" s="492"/>
      <c r="B1775" s="311" t="s">
        <v>8647</v>
      </c>
      <c r="C1775" s="351" t="s">
        <v>8695</v>
      </c>
      <c r="D1775" s="336" t="s">
        <v>8696</v>
      </c>
      <c r="E1775" s="310" t="s">
        <v>145</v>
      </c>
      <c r="F1775" s="310" t="s">
        <v>8697</v>
      </c>
      <c r="G1775" s="352" t="s">
        <v>195</v>
      </c>
      <c r="H1775" s="334" t="s">
        <v>5</v>
      </c>
      <c r="I1775" s="171"/>
      <c r="J1775" s="171"/>
      <c r="K1775" s="172"/>
      <c r="L1775" s="90"/>
      <c r="M1775" s="172"/>
      <c r="N1775" s="258"/>
      <c r="O1775" s="172"/>
      <c r="P1775" s="201" t="s">
        <v>907</v>
      </c>
      <c r="Q1775" s="90" t="s">
        <v>356</v>
      </c>
      <c r="R1775" s="105" t="s">
        <v>382</v>
      </c>
      <c r="S1775" s="258"/>
      <c r="T1775" s="172"/>
      <c r="U1775" s="201" t="s">
        <v>908</v>
      </c>
      <c r="V1775" s="90" t="s">
        <v>1166</v>
      </c>
      <c r="W1775" s="383" t="s">
        <v>382</v>
      </c>
      <c r="X1775" s="365"/>
      <c r="Y1775" s="390"/>
      <c r="Z1775" s="201" t="s">
        <v>339</v>
      </c>
      <c r="AA1775" s="90" t="s">
        <v>356</v>
      </c>
      <c r="AB1775" s="383" t="s">
        <v>422</v>
      </c>
      <c r="AC1775" s="365"/>
      <c r="AD1775" s="390"/>
    </row>
    <row r="1776" spans="1:30" s="11" customFormat="1" ht="80.099999999999994" customHeight="1">
      <c r="A1776" s="492"/>
      <c r="B1776" s="311" t="s">
        <v>8647</v>
      </c>
      <c r="C1776" s="351" t="s">
        <v>8698</v>
      </c>
      <c r="D1776" s="336" t="s">
        <v>8699</v>
      </c>
      <c r="E1776" s="310" t="s">
        <v>145</v>
      </c>
      <c r="F1776" s="310" t="s">
        <v>8700</v>
      </c>
      <c r="G1776" s="352" t="s">
        <v>195</v>
      </c>
      <c r="H1776" s="334" t="s">
        <v>5</v>
      </c>
      <c r="I1776" s="171"/>
      <c r="J1776" s="171"/>
      <c r="K1776" s="172"/>
      <c r="L1776" s="90"/>
      <c r="M1776" s="172"/>
      <c r="N1776" s="258"/>
      <c r="O1776" s="172"/>
      <c r="P1776" s="201" t="s">
        <v>907</v>
      </c>
      <c r="Q1776" s="90" t="s">
        <v>356</v>
      </c>
      <c r="R1776" s="105" t="s">
        <v>382</v>
      </c>
      <c r="S1776" s="258"/>
      <c r="T1776" s="172"/>
      <c r="U1776" s="201" t="s">
        <v>908</v>
      </c>
      <c r="V1776" s="90" t="s">
        <v>1166</v>
      </c>
      <c r="W1776" s="383" t="s">
        <v>382</v>
      </c>
      <c r="X1776" s="365"/>
      <c r="Y1776" s="390"/>
      <c r="Z1776" s="201" t="s">
        <v>339</v>
      </c>
      <c r="AA1776" s="90" t="s">
        <v>356</v>
      </c>
      <c r="AB1776" s="383" t="s">
        <v>422</v>
      </c>
      <c r="AC1776" s="365"/>
      <c r="AD1776" s="390"/>
    </row>
    <row r="1777" spans="1:30" s="11" customFormat="1" ht="80.099999999999994" customHeight="1">
      <c r="A1777" s="492"/>
      <c r="B1777" s="311" t="s">
        <v>8647</v>
      </c>
      <c r="C1777" s="351" t="s">
        <v>8701</v>
      </c>
      <c r="D1777" s="336" t="s">
        <v>8702</v>
      </c>
      <c r="E1777" s="310" t="s">
        <v>145</v>
      </c>
      <c r="F1777" s="310" t="s">
        <v>8703</v>
      </c>
      <c r="G1777" s="352" t="s">
        <v>195</v>
      </c>
      <c r="H1777" s="334" t="s">
        <v>5</v>
      </c>
      <c r="I1777" s="171"/>
      <c r="J1777" s="171"/>
      <c r="K1777" s="172"/>
      <c r="L1777" s="90"/>
      <c r="M1777" s="172"/>
      <c r="N1777" s="258"/>
      <c r="O1777" s="172"/>
      <c r="P1777" s="201" t="s">
        <v>907</v>
      </c>
      <c r="Q1777" s="90" t="s">
        <v>356</v>
      </c>
      <c r="R1777" s="105" t="s">
        <v>382</v>
      </c>
      <c r="S1777" s="258"/>
      <c r="T1777" s="172"/>
      <c r="U1777" s="201" t="s">
        <v>908</v>
      </c>
      <c r="V1777" s="90" t="s">
        <v>1166</v>
      </c>
      <c r="W1777" s="383" t="s">
        <v>382</v>
      </c>
      <c r="X1777" s="365"/>
      <c r="Y1777" s="390"/>
      <c r="Z1777" s="201" t="s">
        <v>339</v>
      </c>
      <c r="AA1777" s="90" t="s">
        <v>356</v>
      </c>
      <c r="AB1777" s="383" t="s">
        <v>422</v>
      </c>
      <c r="AC1777" s="365"/>
      <c r="AD1777" s="390"/>
    </row>
    <row r="1778" spans="1:30" s="11" customFormat="1" ht="80.099999999999994" customHeight="1">
      <c r="A1778" s="492"/>
      <c r="B1778" s="311" t="s">
        <v>8647</v>
      </c>
      <c r="C1778" s="351" t="s">
        <v>8704</v>
      </c>
      <c r="D1778" s="336" t="s">
        <v>8705</v>
      </c>
      <c r="E1778" s="310" t="s">
        <v>145</v>
      </c>
      <c r="F1778" s="310" t="s">
        <v>8706</v>
      </c>
      <c r="G1778" s="352" t="s">
        <v>195</v>
      </c>
      <c r="H1778" s="334" t="s">
        <v>5</v>
      </c>
      <c r="I1778" s="171"/>
      <c r="J1778" s="171"/>
      <c r="K1778" s="172"/>
      <c r="L1778" s="90"/>
      <c r="M1778" s="172"/>
      <c r="N1778" s="258"/>
      <c r="O1778" s="172"/>
      <c r="P1778" s="201" t="s">
        <v>907</v>
      </c>
      <c r="Q1778" s="90" t="s">
        <v>356</v>
      </c>
      <c r="R1778" s="105" t="s">
        <v>382</v>
      </c>
      <c r="S1778" s="258"/>
      <c r="T1778" s="172"/>
      <c r="U1778" s="201" t="s">
        <v>908</v>
      </c>
      <c r="V1778" s="90" t="s">
        <v>1166</v>
      </c>
      <c r="W1778" s="383" t="s">
        <v>382</v>
      </c>
      <c r="X1778" s="365"/>
      <c r="Y1778" s="390"/>
      <c r="Z1778" s="201" t="s">
        <v>339</v>
      </c>
      <c r="AA1778" s="90" t="s">
        <v>356</v>
      </c>
      <c r="AB1778" s="383" t="s">
        <v>422</v>
      </c>
      <c r="AC1778" s="365"/>
      <c r="AD1778" s="390"/>
    </row>
    <row r="1779" spans="1:30" s="11" customFormat="1" ht="80.099999999999994" customHeight="1">
      <c r="A1779" s="492"/>
      <c r="B1779" s="311" t="s">
        <v>8647</v>
      </c>
      <c r="C1779" s="351" t="s">
        <v>8707</v>
      </c>
      <c r="D1779" s="336" t="s">
        <v>8708</v>
      </c>
      <c r="E1779" s="310" t="s">
        <v>145</v>
      </c>
      <c r="F1779" s="310" t="s">
        <v>8709</v>
      </c>
      <c r="G1779" s="352" t="s">
        <v>195</v>
      </c>
      <c r="H1779" s="334" t="s">
        <v>235</v>
      </c>
      <c r="I1779" s="171"/>
      <c r="J1779" s="171"/>
      <c r="K1779" s="172"/>
      <c r="L1779" s="90"/>
      <c r="M1779" s="172"/>
      <c r="N1779" s="258"/>
      <c r="O1779" s="172"/>
      <c r="P1779" s="201" t="s">
        <v>907</v>
      </c>
      <c r="Q1779" s="90" t="s">
        <v>356</v>
      </c>
      <c r="R1779" s="105" t="s">
        <v>382</v>
      </c>
      <c r="S1779" s="258"/>
      <c r="T1779" s="172"/>
      <c r="U1779" s="201" t="s">
        <v>908</v>
      </c>
      <c r="V1779" s="90" t="s">
        <v>1166</v>
      </c>
      <c r="W1779" s="383" t="s">
        <v>382</v>
      </c>
      <c r="X1779" s="365"/>
      <c r="Y1779" s="390"/>
      <c r="Z1779" s="201" t="s">
        <v>339</v>
      </c>
      <c r="AA1779" s="90" t="s">
        <v>356</v>
      </c>
      <c r="AB1779" s="383" t="s">
        <v>422</v>
      </c>
      <c r="AC1779" s="365"/>
      <c r="AD1779" s="390"/>
    </row>
    <row r="1780" spans="1:30" s="11" customFormat="1" ht="80.099999999999994" customHeight="1">
      <c r="A1780" s="492"/>
      <c r="B1780" s="311" t="s">
        <v>8647</v>
      </c>
      <c r="C1780" s="351" t="s">
        <v>8710</v>
      </c>
      <c r="D1780" s="336" t="s">
        <v>8711</v>
      </c>
      <c r="E1780" s="310" t="s">
        <v>145</v>
      </c>
      <c r="F1780" s="310" t="s">
        <v>8712</v>
      </c>
      <c r="G1780" s="352" t="s">
        <v>195</v>
      </c>
      <c r="H1780" s="334" t="s">
        <v>5</v>
      </c>
      <c r="I1780" s="171"/>
      <c r="J1780" s="171"/>
      <c r="K1780" s="172"/>
      <c r="L1780" s="90"/>
      <c r="M1780" s="172"/>
      <c r="N1780" s="258"/>
      <c r="O1780" s="172"/>
      <c r="P1780" s="201" t="s">
        <v>907</v>
      </c>
      <c r="Q1780" s="90" t="s">
        <v>356</v>
      </c>
      <c r="R1780" s="105" t="s">
        <v>382</v>
      </c>
      <c r="S1780" s="258"/>
      <c r="T1780" s="172"/>
      <c r="U1780" s="201" t="s">
        <v>908</v>
      </c>
      <c r="V1780" s="90" t="s">
        <v>1166</v>
      </c>
      <c r="W1780" s="383" t="s">
        <v>382</v>
      </c>
      <c r="X1780" s="365"/>
      <c r="Y1780" s="390"/>
      <c r="Z1780" s="201" t="s">
        <v>339</v>
      </c>
      <c r="AA1780" s="90" t="s">
        <v>356</v>
      </c>
      <c r="AB1780" s="383" t="s">
        <v>422</v>
      </c>
      <c r="AC1780" s="365"/>
      <c r="AD1780" s="390"/>
    </row>
    <row r="1781" spans="1:30" s="11" customFormat="1" ht="80.099999999999994" customHeight="1">
      <c r="A1781" s="492"/>
      <c r="B1781" s="311" t="s">
        <v>8647</v>
      </c>
      <c r="C1781" s="351" t="s">
        <v>8713</v>
      </c>
      <c r="D1781" s="336" t="s">
        <v>8714</v>
      </c>
      <c r="E1781" s="310" t="s">
        <v>145</v>
      </c>
      <c r="F1781" s="310" t="s">
        <v>8715</v>
      </c>
      <c r="G1781" s="352" t="s">
        <v>8716</v>
      </c>
      <c r="H1781" s="334" t="s">
        <v>5</v>
      </c>
      <c r="I1781" s="171"/>
      <c r="J1781" s="171"/>
      <c r="K1781" s="172"/>
      <c r="L1781" s="90"/>
      <c r="M1781" s="172"/>
      <c r="N1781" s="258"/>
      <c r="O1781" s="172"/>
      <c r="P1781" s="201" t="s">
        <v>907</v>
      </c>
      <c r="Q1781" s="90" t="s">
        <v>356</v>
      </c>
      <c r="R1781" s="105" t="s">
        <v>382</v>
      </c>
      <c r="S1781" s="258"/>
      <c r="T1781" s="172"/>
      <c r="U1781" s="201" t="s">
        <v>908</v>
      </c>
      <c r="V1781" s="90" t="s">
        <v>1166</v>
      </c>
      <c r="W1781" s="383" t="s">
        <v>382</v>
      </c>
      <c r="X1781" s="365"/>
      <c r="Y1781" s="390"/>
      <c r="Z1781" s="201" t="s">
        <v>339</v>
      </c>
      <c r="AA1781" s="90" t="s">
        <v>356</v>
      </c>
      <c r="AB1781" s="383" t="s">
        <v>422</v>
      </c>
      <c r="AC1781" s="365"/>
      <c r="AD1781" s="390"/>
    </row>
    <row r="1782" spans="1:30" s="21" customFormat="1" ht="80.099999999999994" customHeight="1">
      <c r="A1782" s="492"/>
      <c r="B1782" s="107" t="s">
        <v>8717</v>
      </c>
      <c r="C1782" s="329" t="s">
        <v>8718</v>
      </c>
      <c r="D1782" s="249" t="s">
        <v>8719</v>
      </c>
      <c r="E1782" s="203" t="s">
        <v>145</v>
      </c>
      <c r="F1782" s="203" t="s">
        <v>8720</v>
      </c>
      <c r="G1782" s="259" t="s">
        <v>195</v>
      </c>
      <c r="H1782" s="334" t="s">
        <v>5</v>
      </c>
      <c r="I1782" s="168"/>
      <c r="J1782" s="168"/>
      <c r="K1782" s="169"/>
      <c r="L1782" s="90"/>
      <c r="M1782" s="169"/>
      <c r="N1782" s="246"/>
      <c r="O1782" s="169"/>
      <c r="P1782" s="201" t="s">
        <v>907</v>
      </c>
      <c r="Q1782" s="90" t="s">
        <v>357</v>
      </c>
      <c r="R1782" s="105" t="s">
        <v>382</v>
      </c>
      <c r="S1782" s="246" t="s">
        <v>8721</v>
      </c>
      <c r="T1782" s="169"/>
      <c r="U1782" s="201" t="s">
        <v>908</v>
      </c>
      <c r="V1782" s="90" t="s">
        <v>356</v>
      </c>
      <c r="W1782" s="383" t="s">
        <v>382</v>
      </c>
      <c r="X1782" s="386"/>
      <c r="Y1782" s="385"/>
      <c r="Z1782" s="201" t="s">
        <v>339</v>
      </c>
      <c r="AA1782" s="90" t="s">
        <v>356</v>
      </c>
      <c r="AB1782" s="383" t="s">
        <v>422</v>
      </c>
      <c r="AC1782" s="386"/>
      <c r="AD1782" s="385"/>
    </row>
    <row r="1783" spans="1:30" s="11" customFormat="1" ht="80.099999999999994" customHeight="1">
      <c r="A1783" s="492"/>
      <c r="B1783" s="202" t="s">
        <v>8717</v>
      </c>
      <c r="C1783" s="329" t="s">
        <v>8722</v>
      </c>
      <c r="D1783" s="249" t="s">
        <v>8723</v>
      </c>
      <c r="E1783" s="203" t="s">
        <v>145</v>
      </c>
      <c r="F1783" s="203" t="s">
        <v>8724</v>
      </c>
      <c r="G1783" s="259" t="s">
        <v>8725</v>
      </c>
      <c r="H1783" s="334" t="s">
        <v>5</v>
      </c>
      <c r="I1783" s="171"/>
      <c r="J1783" s="171"/>
      <c r="K1783" s="172"/>
      <c r="L1783" s="90"/>
      <c r="M1783" s="172"/>
      <c r="N1783" s="258"/>
      <c r="O1783" s="172"/>
      <c r="P1783" s="201" t="s">
        <v>907</v>
      </c>
      <c r="Q1783" s="90" t="s">
        <v>357</v>
      </c>
      <c r="R1783" s="105" t="s">
        <v>382</v>
      </c>
      <c r="S1783" s="258" t="s">
        <v>8726</v>
      </c>
      <c r="T1783" s="172"/>
      <c r="U1783" s="201" t="s">
        <v>908</v>
      </c>
      <c r="V1783" s="90" t="s">
        <v>356</v>
      </c>
      <c r="W1783" s="383" t="s">
        <v>382</v>
      </c>
      <c r="X1783" s="365"/>
      <c r="Y1783" s="390"/>
      <c r="Z1783" s="201" t="s">
        <v>339</v>
      </c>
      <c r="AA1783" s="90" t="s">
        <v>356</v>
      </c>
      <c r="AB1783" s="383" t="s">
        <v>422</v>
      </c>
      <c r="AC1783" s="365"/>
      <c r="AD1783" s="390"/>
    </row>
    <row r="1784" spans="1:30" s="11" customFormat="1" ht="80.099999999999994" customHeight="1">
      <c r="A1784" s="492"/>
      <c r="B1784" s="202" t="s">
        <v>8717</v>
      </c>
      <c r="C1784" s="329" t="s">
        <v>8727</v>
      </c>
      <c r="D1784" s="249" t="s">
        <v>8728</v>
      </c>
      <c r="E1784" s="203" t="s">
        <v>145</v>
      </c>
      <c r="F1784" s="203" t="s">
        <v>8729</v>
      </c>
      <c r="G1784" s="259" t="s">
        <v>8730</v>
      </c>
      <c r="H1784" s="334" t="s">
        <v>3</v>
      </c>
      <c r="I1784" s="171"/>
      <c r="J1784" s="171"/>
      <c r="K1784" s="172"/>
      <c r="L1784" s="90"/>
      <c r="M1784" s="172"/>
      <c r="N1784" s="258"/>
      <c r="O1784" s="172"/>
      <c r="P1784" s="201" t="s">
        <v>907</v>
      </c>
      <c r="Q1784" s="90" t="s">
        <v>357</v>
      </c>
      <c r="R1784" s="105" t="s">
        <v>382</v>
      </c>
      <c r="S1784" s="108" t="s">
        <v>8731</v>
      </c>
      <c r="T1784" s="172"/>
      <c r="U1784" s="201" t="s">
        <v>908</v>
      </c>
      <c r="V1784" s="90" t="s">
        <v>357</v>
      </c>
      <c r="W1784" s="383" t="s">
        <v>382</v>
      </c>
      <c r="X1784" s="382" t="s">
        <v>8732</v>
      </c>
      <c r="Y1784" s="390"/>
      <c r="Z1784" s="201" t="s">
        <v>339</v>
      </c>
      <c r="AA1784" s="90" t="s">
        <v>356</v>
      </c>
      <c r="AB1784" s="383" t="s">
        <v>422</v>
      </c>
      <c r="AC1784" s="382"/>
      <c r="AD1784" s="390"/>
    </row>
    <row r="1785" spans="1:30" s="21" customFormat="1" ht="80.099999999999994" customHeight="1">
      <c r="A1785" s="492"/>
      <c r="B1785" s="107" t="s">
        <v>8733</v>
      </c>
      <c r="C1785" s="329" t="s">
        <v>8734</v>
      </c>
      <c r="D1785" s="249" t="s">
        <v>8735</v>
      </c>
      <c r="E1785" s="203" t="s">
        <v>145</v>
      </c>
      <c r="F1785" s="203" t="s">
        <v>8736</v>
      </c>
      <c r="G1785" s="259" t="s">
        <v>195</v>
      </c>
      <c r="H1785" s="334" t="s">
        <v>5</v>
      </c>
      <c r="I1785" s="168"/>
      <c r="J1785" s="168"/>
      <c r="K1785" s="169"/>
      <c r="L1785" s="90"/>
      <c r="M1785" s="169"/>
      <c r="N1785" s="246"/>
      <c r="O1785" s="169"/>
      <c r="P1785" s="201" t="s">
        <v>907</v>
      </c>
      <c r="Q1785" s="90" t="s">
        <v>357</v>
      </c>
      <c r="R1785" s="105" t="s">
        <v>382</v>
      </c>
      <c r="S1785" s="246" t="s">
        <v>8721</v>
      </c>
      <c r="T1785" s="169"/>
      <c r="U1785" s="201" t="s">
        <v>908</v>
      </c>
      <c r="V1785" s="90" t="s">
        <v>356</v>
      </c>
      <c r="W1785" s="383" t="s">
        <v>382</v>
      </c>
      <c r="X1785" s="386"/>
      <c r="Y1785" s="385"/>
      <c r="Z1785" s="201" t="s">
        <v>339</v>
      </c>
      <c r="AA1785" s="90" t="s">
        <v>1559</v>
      </c>
      <c r="AB1785" s="383" t="s">
        <v>422</v>
      </c>
      <c r="AC1785" s="386"/>
      <c r="AD1785" s="385"/>
    </row>
    <row r="1786" spans="1:30" s="21" customFormat="1" ht="80.099999999999994" customHeight="1">
      <c r="A1786" s="492"/>
      <c r="B1786" s="107" t="s">
        <v>8733</v>
      </c>
      <c r="C1786" s="329" t="s">
        <v>8737</v>
      </c>
      <c r="D1786" s="249" t="s">
        <v>8738</v>
      </c>
      <c r="E1786" s="203" t="s">
        <v>145</v>
      </c>
      <c r="F1786" s="203" t="s">
        <v>8739</v>
      </c>
      <c r="G1786" s="259" t="s">
        <v>8725</v>
      </c>
      <c r="H1786" s="334" t="s">
        <v>5</v>
      </c>
      <c r="I1786" s="168"/>
      <c r="J1786" s="168"/>
      <c r="K1786" s="169"/>
      <c r="L1786" s="90"/>
      <c r="M1786" s="169"/>
      <c r="N1786" s="246"/>
      <c r="O1786" s="169"/>
      <c r="P1786" s="201" t="s">
        <v>907</v>
      </c>
      <c r="Q1786" s="90" t="s">
        <v>357</v>
      </c>
      <c r="R1786" s="105" t="s">
        <v>382</v>
      </c>
      <c r="S1786" s="262" t="s">
        <v>8740</v>
      </c>
      <c r="T1786" s="169"/>
      <c r="U1786" s="201" t="s">
        <v>908</v>
      </c>
      <c r="V1786" s="90" t="s">
        <v>356</v>
      </c>
      <c r="W1786" s="383" t="s">
        <v>382</v>
      </c>
      <c r="X1786" s="374"/>
      <c r="Y1786" s="385"/>
      <c r="Z1786" s="201" t="s">
        <v>339</v>
      </c>
      <c r="AA1786" s="90" t="s">
        <v>356</v>
      </c>
      <c r="AB1786" s="383" t="s">
        <v>422</v>
      </c>
      <c r="AC1786" s="374"/>
      <c r="AD1786" s="385"/>
    </row>
    <row r="1787" spans="1:30" s="21" customFormat="1" ht="80.099999999999994" customHeight="1">
      <c r="A1787" s="492"/>
      <c r="B1787" s="202" t="s">
        <v>8733</v>
      </c>
      <c r="C1787" s="329" t="s">
        <v>8741</v>
      </c>
      <c r="D1787" s="249" t="s">
        <v>8742</v>
      </c>
      <c r="E1787" s="203" t="s">
        <v>145</v>
      </c>
      <c r="F1787" s="203" t="s">
        <v>8743</v>
      </c>
      <c r="G1787" s="259" t="s">
        <v>8730</v>
      </c>
      <c r="H1787" s="334" t="s">
        <v>5</v>
      </c>
      <c r="I1787" s="168"/>
      <c r="J1787" s="168"/>
      <c r="K1787" s="169"/>
      <c r="L1787" s="90"/>
      <c r="M1787" s="169"/>
      <c r="N1787" s="246"/>
      <c r="O1787" s="169"/>
      <c r="P1787" s="201" t="s">
        <v>907</v>
      </c>
      <c r="Q1787" s="90" t="s">
        <v>357</v>
      </c>
      <c r="R1787" s="105" t="s">
        <v>382</v>
      </c>
      <c r="S1787" s="108" t="s">
        <v>8731</v>
      </c>
      <c r="T1787" s="169"/>
      <c r="U1787" s="201" t="s">
        <v>908</v>
      </c>
      <c r="V1787" s="90" t="s">
        <v>357</v>
      </c>
      <c r="W1787" s="383" t="s">
        <v>382</v>
      </c>
      <c r="X1787" s="382"/>
      <c r="Y1787" s="385"/>
      <c r="Z1787" s="201" t="s">
        <v>339</v>
      </c>
      <c r="AA1787" s="90" t="s">
        <v>356</v>
      </c>
      <c r="AB1787" s="383" t="s">
        <v>422</v>
      </c>
      <c r="AC1787" s="382"/>
      <c r="AD1787" s="385"/>
    </row>
    <row r="1788" spans="1:30" s="21" customFormat="1" ht="80.099999999999994" customHeight="1">
      <c r="A1788" s="492"/>
      <c r="B1788" s="202" t="s">
        <v>8744</v>
      </c>
      <c r="C1788" s="329" t="s">
        <v>8745</v>
      </c>
      <c r="D1788" s="249" t="s">
        <v>8746</v>
      </c>
      <c r="E1788" s="203" t="s">
        <v>145</v>
      </c>
      <c r="F1788" s="203" t="s">
        <v>8747</v>
      </c>
      <c r="G1788" s="259" t="s">
        <v>195</v>
      </c>
      <c r="H1788" s="334" t="s">
        <v>5</v>
      </c>
      <c r="I1788" s="168"/>
      <c r="J1788" s="168"/>
      <c r="K1788" s="169"/>
      <c r="L1788" s="90"/>
      <c r="M1788" s="169"/>
      <c r="N1788" s="246"/>
      <c r="O1788" s="169"/>
      <c r="P1788" s="201" t="s">
        <v>907</v>
      </c>
      <c r="Q1788" s="90" t="s">
        <v>357</v>
      </c>
      <c r="R1788" s="105" t="s">
        <v>382</v>
      </c>
      <c r="S1788" s="246" t="s">
        <v>8721</v>
      </c>
      <c r="T1788" s="169"/>
      <c r="U1788" s="201" t="s">
        <v>908</v>
      </c>
      <c r="V1788" s="90" t="s">
        <v>356</v>
      </c>
      <c r="W1788" s="383" t="s">
        <v>382</v>
      </c>
      <c r="X1788" s="386"/>
      <c r="Y1788" s="385"/>
      <c r="Z1788" s="201" t="s">
        <v>339</v>
      </c>
      <c r="AA1788" s="90" t="s">
        <v>356</v>
      </c>
      <c r="AB1788" s="383" t="s">
        <v>422</v>
      </c>
      <c r="AC1788" s="386"/>
      <c r="AD1788" s="385"/>
    </row>
    <row r="1789" spans="1:30" s="21" customFormat="1" ht="80.099999999999994" customHeight="1">
      <c r="A1789" s="492"/>
      <c r="B1789" s="107" t="s">
        <v>8744</v>
      </c>
      <c r="C1789" s="329" t="s">
        <v>8748</v>
      </c>
      <c r="D1789" s="249" t="s">
        <v>8749</v>
      </c>
      <c r="E1789" s="203" t="s">
        <v>145</v>
      </c>
      <c r="F1789" s="203" t="s">
        <v>8750</v>
      </c>
      <c r="G1789" s="259" t="s">
        <v>8725</v>
      </c>
      <c r="H1789" s="334" t="s">
        <v>5</v>
      </c>
      <c r="I1789" s="168"/>
      <c r="J1789" s="168"/>
      <c r="K1789" s="169"/>
      <c r="L1789" s="90"/>
      <c r="M1789" s="169"/>
      <c r="N1789" s="246"/>
      <c r="O1789" s="169"/>
      <c r="P1789" s="201" t="s">
        <v>907</v>
      </c>
      <c r="Q1789" s="90" t="s">
        <v>357</v>
      </c>
      <c r="R1789" s="105" t="s">
        <v>382</v>
      </c>
      <c r="S1789" s="262" t="s">
        <v>8726</v>
      </c>
      <c r="T1789" s="169"/>
      <c r="U1789" s="201" t="s">
        <v>908</v>
      </c>
      <c r="V1789" s="90" t="s">
        <v>356</v>
      </c>
      <c r="W1789" s="383" t="s">
        <v>382</v>
      </c>
      <c r="X1789" s="374"/>
      <c r="Y1789" s="385"/>
      <c r="Z1789" s="201" t="s">
        <v>339</v>
      </c>
      <c r="AA1789" s="90" t="s">
        <v>356</v>
      </c>
      <c r="AB1789" s="383" t="s">
        <v>422</v>
      </c>
      <c r="AC1789" s="374"/>
      <c r="AD1789" s="385"/>
    </row>
    <row r="1790" spans="1:30" s="11" customFormat="1" ht="80.099999999999994" customHeight="1">
      <c r="A1790" s="492"/>
      <c r="B1790" s="202" t="s">
        <v>8744</v>
      </c>
      <c r="C1790" s="329" t="s">
        <v>8751</v>
      </c>
      <c r="D1790" s="249" t="s">
        <v>8752</v>
      </c>
      <c r="E1790" s="203" t="s">
        <v>145</v>
      </c>
      <c r="F1790" s="203" t="s">
        <v>8753</v>
      </c>
      <c r="G1790" s="259" t="s">
        <v>8730</v>
      </c>
      <c r="H1790" s="334" t="s">
        <v>1016</v>
      </c>
      <c r="I1790" s="171"/>
      <c r="J1790" s="171"/>
      <c r="K1790" s="172"/>
      <c r="L1790" s="90"/>
      <c r="M1790" s="172"/>
      <c r="N1790" s="258"/>
      <c r="O1790" s="172"/>
      <c r="P1790" s="201" t="s">
        <v>907</v>
      </c>
      <c r="Q1790" s="90" t="s">
        <v>357</v>
      </c>
      <c r="R1790" s="105" t="s">
        <v>382</v>
      </c>
      <c r="S1790" s="108" t="s">
        <v>8731</v>
      </c>
      <c r="T1790" s="172"/>
      <c r="U1790" s="201" t="s">
        <v>908</v>
      </c>
      <c r="V1790" s="90" t="s">
        <v>357</v>
      </c>
      <c r="W1790" s="383" t="s">
        <v>382</v>
      </c>
      <c r="X1790" s="382"/>
      <c r="Y1790" s="390"/>
      <c r="Z1790" s="201" t="s">
        <v>339</v>
      </c>
      <c r="AA1790" s="90" t="s">
        <v>356</v>
      </c>
      <c r="AB1790" s="383" t="s">
        <v>422</v>
      </c>
      <c r="AC1790" s="382"/>
      <c r="AD1790" s="390"/>
    </row>
    <row r="1791" spans="1:30" s="21" customFormat="1" ht="80.099999999999994" customHeight="1">
      <c r="A1791" s="492"/>
      <c r="B1791" s="202" t="s">
        <v>8754</v>
      </c>
      <c r="C1791" s="329" t="s">
        <v>8755</v>
      </c>
      <c r="D1791" s="249" t="s">
        <v>8756</v>
      </c>
      <c r="E1791" s="203" t="s">
        <v>145</v>
      </c>
      <c r="F1791" s="203" t="s">
        <v>8757</v>
      </c>
      <c r="G1791" s="259" t="s">
        <v>8758</v>
      </c>
      <c r="H1791" s="334" t="s">
        <v>5</v>
      </c>
      <c r="I1791" s="168"/>
      <c r="J1791" s="168"/>
      <c r="K1791" s="169"/>
      <c r="L1791" s="90"/>
      <c r="M1791" s="169"/>
      <c r="N1791" s="246"/>
      <c r="O1791" s="169"/>
      <c r="P1791" s="201" t="s">
        <v>907</v>
      </c>
      <c r="Q1791" s="90" t="s">
        <v>357</v>
      </c>
      <c r="R1791" s="105" t="s">
        <v>382</v>
      </c>
      <c r="S1791" s="246"/>
      <c r="T1791" s="169"/>
      <c r="U1791" s="201" t="s">
        <v>908</v>
      </c>
      <c r="V1791" s="90" t="s">
        <v>356</v>
      </c>
      <c r="W1791" s="383" t="s">
        <v>382</v>
      </c>
      <c r="X1791" s="386" t="s">
        <v>8759</v>
      </c>
      <c r="Y1791" s="385"/>
      <c r="Z1791" s="201" t="s">
        <v>339</v>
      </c>
      <c r="AA1791" s="90" t="s">
        <v>356</v>
      </c>
      <c r="AB1791" s="383" t="s">
        <v>422</v>
      </c>
      <c r="AC1791" s="386"/>
      <c r="AD1791" s="385"/>
    </row>
    <row r="1792" spans="1:30" s="21" customFormat="1" ht="80.099999999999994" customHeight="1">
      <c r="A1792" s="492"/>
      <c r="B1792" s="202" t="s">
        <v>8760</v>
      </c>
      <c r="C1792" s="329" t="s">
        <v>8761</v>
      </c>
      <c r="D1792" s="249" t="s">
        <v>8762</v>
      </c>
      <c r="E1792" s="203" t="s">
        <v>145</v>
      </c>
      <c r="F1792" s="203" t="s">
        <v>8763</v>
      </c>
      <c r="G1792" s="259" t="s">
        <v>195</v>
      </c>
      <c r="H1792" s="334" t="s">
        <v>5</v>
      </c>
      <c r="I1792" s="168"/>
      <c r="J1792" s="168"/>
      <c r="K1792" s="169"/>
      <c r="L1792" s="90"/>
      <c r="M1792" s="169"/>
      <c r="N1792" s="246"/>
      <c r="O1792" s="169"/>
      <c r="P1792" s="201" t="s">
        <v>907</v>
      </c>
      <c r="Q1792" s="90" t="s">
        <v>357</v>
      </c>
      <c r="R1792" s="105" t="s">
        <v>382</v>
      </c>
      <c r="S1792" s="265" t="s">
        <v>8721</v>
      </c>
      <c r="T1792" s="169"/>
      <c r="U1792" s="201" t="s">
        <v>908</v>
      </c>
      <c r="V1792" s="90" t="s">
        <v>356</v>
      </c>
      <c r="W1792" s="383" t="s">
        <v>382</v>
      </c>
      <c r="X1792" s="402"/>
      <c r="Y1792" s="385"/>
      <c r="Z1792" s="201"/>
      <c r="AA1792" s="90"/>
      <c r="AB1792" s="383"/>
      <c r="AC1792" s="402"/>
      <c r="AD1792" s="385"/>
    </row>
    <row r="1793" spans="1:30" s="21" customFormat="1" ht="80.099999999999994" customHeight="1">
      <c r="A1793" s="492"/>
      <c r="B1793" s="202" t="s">
        <v>8760</v>
      </c>
      <c r="C1793" s="329" t="s">
        <v>8764</v>
      </c>
      <c r="D1793" s="249" t="s">
        <v>8765</v>
      </c>
      <c r="E1793" s="203" t="s">
        <v>145</v>
      </c>
      <c r="F1793" s="203" t="s">
        <v>8766</v>
      </c>
      <c r="G1793" s="259" t="s">
        <v>8725</v>
      </c>
      <c r="H1793" s="334" t="s">
        <v>5</v>
      </c>
      <c r="I1793" s="168"/>
      <c r="J1793" s="168"/>
      <c r="K1793" s="169"/>
      <c r="L1793" s="90"/>
      <c r="M1793" s="169"/>
      <c r="N1793" s="246"/>
      <c r="O1793" s="169"/>
      <c r="P1793" s="201" t="s">
        <v>907</v>
      </c>
      <c r="Q1793" s="90" t="s">
        <v>357</v>
      </c>
      <c r="R1793" s="105" t="s">
        <v>382</v>
      </c>
      <c r="S1793" s="262" t="s">
        <v>8726</v>
      </c>
      <c r="T1793" s="169"/>
      <c r="U1793" s="201" t="s">
        <v>908</v>
      </c>
      <c r="V1793" s="90" t="s">
        <v>356</v>
      </c>
      <c r="W1793" s="383" t="s">
        <v>382</v>
      </c>
      <c r="X1793" s="374"/>
      <c r="Y1793" s="385"/>
      <c r="Z1793" s="201"/>
      <c r="AA1793" s="90"/>
      <c r="AB1793" s="383"/>
      <c r="AC1793" s="374"/>
      <c r="AD1793" s="385"/>
    </row>
    <row r="1794" spans="1:30" s="21" customFormat="1" ht="80.099999999999994" customHeight="1">
      <c r="A1794" s="492"/>
      <c r="B1794" s="202" t="s">
        <v>8760</v>
      </c>
      <c r="C1794" s="329" t="s">
        <v>8767</v>
      </c>
      <c r="D1794" s="249" t="s">
        <v>8768</v>
      </c>
      <c r="E1794" s="203" t="s">
        <v>145</v>
      </c>
      <c r="F1794" s="203" t="s">
        <v>8769</v>
      </c>
      <c r="G1794" s="259" t="s">
        <v>8770</v>
      </c>
      <c r="H1794" s="334" t="s">
        <v>5</v>
      </c>
      <c r="I1794" s="168"/>
      <c r="J1794" s="168"/>
      <c r="K1794" s="169"/>
      <c r="L1794" s="90"/>
      <c r="M1794" s="169"/>
      <c r="N1794" s="246"/>
      <c r="O1794" s="169"/>
      <c r="P1794" s="201" t="s">
        <v>907</v>
      </c>
      <c r="Q1794" s="90" t="s">
        <v>357</v>
      </c>
      <c r="R1794" s="105" t="s">
        <v>382</v>
      </c>
      <c r="S1794" s="108" t="s">
        <v>8731</v>
      </c>
      <c r="T1794" s="169"/>
      <c r="U1794" s="201" t="s">
        <v>908</v>
      </c>
      <c r="V1794" s="90" t="s">
        <v>356</v>
      </c>
      <c r="W1794" s="383" t="s">
        <v>382</v>
      </c>
      <c r="X1794" s="382"/>
      <c r="Y1794" s="385"/>
      <c r="Z1794" s="201"/>
      <c r="AA1794" s="90"/>
      <c r="AB1794" s="383"/>
      <c r="AC1794" s="382"/>
      <c r="AD1794" s="385"/>
    </row>
    <row r="1795" spans="1:30" s="21" customFormat="1" ht="80.099999999999994" customHeight="1">
      <c r="A1795" s="492"/>
      <c r="B1795" s="202" t="s">
        <v>8771</v>
      </c>
      <c r="C1795" s="329" t="s">
        <v>8772</v>
      </c>
      <c r="D1795" s="249" t="s">
        <v>8773</v>
      </c>
      <c r="E1795" s="203" t="s">
        <v>145</v>
      </c>
      <c r="F1795" s="203" t="s">
        <v>8774</v>
      </c>
      <c r="G1795" s="259" t="s">
        <v>8775</v>
      </c>
      <c r="H1795" s="334" t="s">
        <v>5</v>
      </c>
      <c r="I1795" s="168"/>
      <c r="J1795" s="168"/>
      <c r="K1795" s="169"/>
      <c r="L1795" s="90"/>
      <c r="M1795" s="169"/>
      <c r="N1795" s="246"/>
      <c r="O1795" s="169"/>
      <c r="P1795" s="201" t="s">
        <v>907</v>
      </c>
      <c r="Q1795" s="90" t="s">
        <v>357</v>
      </c>
      <c r="R1795" s="105" t="s">
        <v>382</v>
      </c>
      <c r="S1795" s="246"/>
      <c r="T1795" s="169"/>
      <c r="U1795" s="201" t="s">
        <v>908</v>
      </c>
      <c r="V1795" s="90" t="s">
        <v>356</v>
      </c>
      <c r="W1795" s="383" t="s">
        <v>382</v>
      </c>
      <c r="X1795" s="386"/>
      <c r="Y1795" s="385"/>
      <c r="Z1795" s="201" t="s">
        <v>339</v>
      </c>
      <c r="AA1795" s="90" t="s">
        <v>356</v>
      </c>
      <c r="AB1795" s="383" t="s">
        <v>422</v>
      </c>
      <c r="AC1795" s="386" t="s">
        <v>8776</v>
      </c>
      <c r="AD1795" s="385"/>
    </row>
    <row r="1796" spans="1:30" s="21" customFormat="1" ht="80.099999999999994" customHeight="1">
      <c r="A1796" s="492"/>
      <c r="B1796" s="202" t="s">
        <v>8771</v>
      </c>
      <c r="C1796" s="329" t="s">
        <v>8777</v>
      </c>
      <c r="D1796" s="249" t="s">
        <v>8778</v>
      </c>
      <c r="E1796" s="203" t="s">
        <v>145</v>
      </c>
      <c r="F1796" s="203" t="s">
        <v>8779</v>
      </c>
      <c r="G1796" s="259" t="s">
        <v>8780</v>
      </c>
      <c r="H1796" s="334" t="s">
        <v>5</v>
      </c>
      <c r="I1796" s="168"/>
      <c r="J1796" s="168"/>
      <c r="K1796" s="169"/>
      <c r="L1796" s="90"/>
      <c r="M1796" s="169"/>
      <c r="N1796" s="246"/>
      <c r="O1796" s="169"/>
      <c r="P1796" s="201" t="s">
        <v>907</v>
      </c>
      <c r="Q1796" s="90" t="s">
        <v>1166</v>
      </c>
      <c r="R1796" s="105" t="s">
        <v>382</v>
      </c>
      <c r="S1796" s="246"/>
      <c r="T1796" s="169"/>
      <c r="U1796" s="201" t="s">
        <v>908</v>
      </c>
      <c r="V1796" s="90" t="s">
        <v>356</v>
      </c>
      <c r="W1796" s="383" t="s">
        <v>382</v>
      </c>
      <c r="X1796" s="386"/>
      <c r="Y1796" s="385"/>
      <c r="Z1796" s="201"/>
      <c r="AA1796" s="90"/>
      <c r="AB1796" s="383"/>
      <c r="AC1796" s="386"/>
      <c r="AD1796" s="385"/>
    </row>
    <row r="1797" spans="1:30" s="21" customFormat="1" ht="80.099999999999994" customHeight="1">
      <c r="A1797" s="492"/>
      <c r="B1797" s="202" t="s">
        <v>8771</v>
      </c>
      <c r="C1797" s="329" t="s">
        <v>8781</v>
      </c>
      <c r="D1797" s="249" t="s">
        <v>8782</v>
      </c>
      <c r="E1797" s="203" t="s">
        <v>145</v>
      </c>
      <c r="F1797" s="203" t="s">
        <v>8783</v>
      </c>
      <c r="G1797" s="259" t="s">
        <v>8784</v>
      </c>
      <c r="H1797" s="334" t="s">
        <v>5</v>
      </c>
      <c r="I1797" s="168"/>
      <c r="J1797" s="168"/>
      <c r="K1797" s="169"/>
      <c r="L1797" s="90"/>
      <c r="M1797" s="169"/>
      <c r="N1797" s="246"/>
      <c r="O1797" s="169"/>
      <c r="P1797" s="201" t="s">
        <v>907</v>
      </c>
      <c r="Q1797" s="90" t="s">
        <v>1166</v>
      </c>
      <c r="R1797" s="105" t="s">
        <v>382</v>
      </c>
      <c r="S1797" s="246"/>
      <c r="T1797" s="169"/>
      <c r="U1797" s="201" t="s">
        <v>908</v>
      </c>
      <c r="V1797" s="90" t="s">
        <v>356</v>
      </c>
      <c r="W1797" s="383" t="s">
        <v>382</v>
      </c>
      <c r="X1797" s="386"/>
      <c r="Y1797" s="385"/>
      <c r="Z1797" s="201" t="s">
        <v>339</v>
      </c>
      <c r="AA1797" s="90" t="s">
        <v>356</v>
      </c>
      <c r="AB1797" s="383" t="s">
        <v>422</v>
      </c>
      <c r="AC1797" s="386"/>
      <c r="AD1797" s="385"/>
    </row>
    <row r="1798" spans="1:30" s="21" customFormat="1" ht="80.099999999999994" customHeight="1">
      <c r="A1798" s="492"/>
      <c r="B1798" s="202" t="s">
        <v>8771</v>
      </c>
      <c r="C1798" s="329" t="s">
        <v>8785</v>
      </c>
      <c r="D1798" s="249" t="s">
        <v>8786</v>
      </c>
      <c r="E1798" s="203" t="s">
        <v>145</v>
      </c>
      <c r="F1798" s="203" t="s">
        <v>8787</v>
      </c>
      <c r="G1798" s="259" t="s">
        <v>8788</v>
      </c>
      <c r="H1798" s="334" t="s">
        <v>3</v>
      </c>
      <c r="I1798" s="168"/>
      <c r="J1798" s="168"/>
      <c r="K1798" s="169"/>
      <c r="L1798" s="90"/>
      <c r="M1798" s="169"/>
      <c r="N1798" s="246"/>
      <c r="O1798" s="169"/>
      <c r="P1798" s="201" t="s">
        <v>907</v>
      </c>
      <c r="Q1798" s="90" t="s">
        <v>1166</v>
      </c>
      <c r="R1798" s="105" t="s">
        <v>382</v>
      </c>
      <c r="S1798" s="246"/>
      <c r="T1798" s="169"/>
      <c r="U1798" s="201" t="s">
        <v>908</v>
      </c>
      <c r="V1798" s="90" t="s">
        <v>357</v>
      </c>
      <c r="W1798" s="383" t="s">
        <v>382</v>
      </c>
      <c r="X1798" s="386"/>
      <c r="Y1798" s="385"/>
      <c r="Z1798" s="201" t="s">
        <v>339</v>
      </c>
      <c r="AA1798" s="90" t="s">
        <v>356</v>
      </c>
      <c r="AB1798" s="383" t="s">
        <v>422</v>
      </c>
      <c r="AC1798" s="386"/>
      <c r="AD1798" s="385"/>
    </row>
    <row r="1799" spans="1:30" s="17" customFormat="1" ht="80.099999999999994" customHeight="1">
      <c r="A1799" s="492"/>
      <c r="B1799" s="217" t="s">
        <v>8771</v>
      </c>
      <c r="C1799" s="329" t="s">
        <v>8789</v>
      </c>
      <c r="D1799" s="283" t="s">
        <v>8790</v>
      </c>
      <c r="E1799" s="218" t="s">
        <v>145</v>
      </c>
      <c r="F1799" s="218" t="s">
        <v>8791</v>
      </c>
      <c r="G1799" s="231" t="s">
        <v>8792</v>
      </c>
      <c r="H1799" s="334" t="s">
        <v>5</v>
      </c>
      <c r="I1799" s="229"/>
      <c r="J1799" s="229"/>
      <c r="K1799" s="217"/>
      <c r="L1799" s="90"/>
      <c r="M1799" s="217"/>
      <c r="N1799" s="218"/>
      <c r="O1799" s="217"/>
      <c r="P1799" s="201" t="s">
        <v>907</v>
      </c>
      <c r="Q1799" s="90" t="s">
        <v>1166</v>
      </c>
      <c r="R1799" s="217" t="s">
        <v>382</v>
      </c>
      <c r="S1799" s="218"/>
      <c r="T1799" s="217"/>
      <c r="U1799" s="201" t="s">
        <v>908</v>
      </c>
      <c r="V1799" s="90" t="s">
        <v>357</v>
      </c>
      <c r="W1799" s="282" t="s">
        <v>382</v>
      </c>
      <c r="X1799" s="283"/>
      <c r="Y1799" s="282"/>
      <c r="Z1799" s="201" t="s">
        <v>339</v>
      </c>
      <c r="AA1799" s="90" t="s">
        <v>356</v>
      </c>
      <c r="AB1799" s="383" t="s">
        <v>422</v>
      </c>
      <c r="AC1799" s="283"/>
      <c r="AD1799" s="282"/>
    </row>
    <row r="1800" spans="1:30" s="17" customFormat="1" ht="80.099999999999994" customHeight="1">
      <c r="A1800" s="492"/>
      <c r="B1800" s="217" t="s">
        <v>8771</v>
      </c>
      <c r="C1800" s="329" t="s">
        <v>8793</v>
      </c>
      <c r="D1800" s="283" t="s">
        <v>8794</v>
      </c>
      <c r="E1800" s="218" t="s">
        <v>145</v>
      </c>
      <c r="F1800" s="218" t="s">
        <v>8795</v>
      </c>
      <c r="G1800" s="231" t="s">
        <v>8796</v>
      </c>
      <c r="H1800" s="334" t="s">
        <v>5</v>
      </c>
      <c r="I1800" s="229"/>
      <c r="J1800" s="229"/>
      <c r="K1800" s="217"/>
      <c r="L1800" s="90"/>
      <c r="M1800" s="217"/>
      <c r="N1800" s="218"/>
      <c r="O1800" s="217"/>
      <c r="P1800" s="201" t="s">
        <v>907</v>
      </c>
      <c r="Q1800" s="90" t="s">
        <v>1166</v>
      </c>
      <c r="R1800" s="217" t="s">
        <v>382</v>
      </c>
      <c r="S1800" s="218"/>
      <c r="T1800" s="217"/>
      <c r="U1800" s="201" t="s">
        <v>908</v>
      </c>
      <c r="V1800" s="90" t="s">
        <v>356</v>
      </c>
      <c r="W1800" s="282" t="s">
        <v>382</v>
      </c>
      <c r="X1800" s="283"/>
      <c r="Y1800" s="282"/>
      <c r="Z1800" s="201" t="s">
        <v>339</v>
      </c>
      <c r="AA1800" s="90" t="s">
        <v>356</v>
      </c>
      <c r="AB1800" s="383" t="s">
        <v>422</v>
      </c>
      <c r="AC1800" s="283"/>
      <c r="AD1800" s="282"/>
    </row>
    <row r="1801" spans="1:30" s="17" customFormat="1" ht="80.099999999999994" customHeight="1">
      <c r="A1801" s="492"/>
      <c r="B1801" s="172" t="s">
        <v>8797</v>
      </c>
      <c r="C1801" s="374" t="s">
        <v>8798</v>
      </c>
      <c r="D1801" s="374" t="s">
        <v>8799</v>
      </c>
      <c r="E1801" s="258" t="s">
        <v>145</v>
      </c>
      <c r="F1801" s="258" t="s">
        <v>8800</v>
      </c>
      <c r="G1801" s="260" t="s">
        <v>8801</v>
      </c>
      <c r="H1801" s="334" t="s">
        <v>3</v>
      </c>
      <c r="I1801" s="229"/>
      <c r="J1801" s="229"/>
      <c r="K1801" s="217"/>
      <c r="L1801" s="90"/>
      <c r="M1801" s="217"/>
      <c r="N1801" s="218"/>
      <c r="O1801" s="217"/>
      <c r="P1801" s="201"/>
      <c r="Q1801" s="90"/>
      <c r="R1801" s="217" t="s">
        <v>382</v>
      </c>
      <c r="S1801" s="218"/>
      <c r="T1801" s="217"/>
      <c r="U1801" s="201" t="s">
        <v>908</v>
      </c>
      <c r="V1801" s="90" t="s">
        <v>357</v>
      </c>
      <c r="W1801" s="282" t="s">
        <v>382</v>
      </c>
      <c r="X1801" s="283" t="s">
        <v>8802</v>
      </c>
      <c r="Y1801" s="282"/>
      <c r="Z1801" s="201" t="s">
        <v>339</v>
      </c>
      <c r="AA1801" s="90" t="s">
        <v>357</v>
      </c>
      <c r="AB1801" s="383" t="s">
        <v>422</v>
      </c>
      <c r="AC1801" s="366" t="s">
        <v>8803</v>
      </c>
      <c r="AD1801" s="282"/>
    </row>
    <row r="1802" spans="1:30" s="17" customFormat="1" ht="80.099999999999994" customHeight="1">
      <c r="A1802" s="492"/>
      <c r="B1802" s="172" t="s">
        <v>8797</v>
      </c>
      <c r="C1802" s="374" t="s">
        <v>8804</v>
      </c>
      <c r="D1802" s="365" t="s">
        <v>8805</v>
      </c>
      <c r="E1802" s="258" t="s">
        <v>145</v>
      </c>
      <c r="F1802" s="258" t="s">
        <v>8806</v>
      </c>
      <c r="G1802" s="260" t="s">
        <v>8807</v>
      </c>
      <c r="H1802" s="334" t="s">
        <v>5</v>
      </c>
      <c r="I1802" s="229"/>
      <c r="J1802" s="229"/>
      <c r="K1802" s="217"/>
      <c r="L1802" s="90"/>
      <c r="M1802" s="217"/>
      <c r="N1802" s="218"/>
      <c r="O1802" s="217"/>
      <c r="P1802" s="201"/>
      <c r="Q1802" s="90"/>
      <c r="R1802" s="217" t="s">
        <v>382</v>
      </c>
      <c r="S1802" s="218"/>
      <c r="T1802" s="217"/>
      <c r="U1802" s="201" t="s">
        <v>908</v>
      </c>
      <c r="V1802" s="90" t="s">
        <v>1166</v>
      </c>
      <c r="W1802" s="282" t="s">
        <v>382</v>
      </c>
      <c r="X1802" s="283"/>
      <c r="Y1802" s="282"/>
      <c r="Z1802" s="201" t="s">
        <v>339</v>
      </c>
      <c r="AA1802" s="90" t="s">
        <v>356</v>
      </c>
      <c r="AB1802" s="383" t="s">
        <v>422</v>
      </c>
      <c r="AC1802" s="283"/>
      <c r="AD1802" s="282"/>
    </row>
    <row r="1803" spans="1:30" s="17" customFormat="1" ht="43.15" customHeight="1">
      <c r="A1803" s="492"/>
      <c r="B1803" s="172" t="s">
        <v>8797</v>
      </c>
      <c r="C1803" s="374" t="s">
        <v>8808</v>
      </c>
      <c r="D1803" s="365" t="s">
        <v>8809</v>
      </c>
      <c r="E1803" s="258" t="s">
        <v>145</v>
      </c>
      <c r="F1803" s="258" t="s">
        <v>8810</v>
      </c>
      <c r="G1803" s="260" t="s">
        <v>8811</v>
      </c>
      <c r="H1803" s="334" t="s">
        <v>5</v>
      </c>
      <c r="I1803" s="229"/>
      <c r="J1803" s="229"/>
      <c r="K1803" s="217"/>
      <c r="L1803" s="90"/>
      <c r="M1803" s="217"/>
      <c r="N1803" s="218"/>
      <c r="O1803" s="217"/>
      <c r="P1803" s="201"/>
      <c r="Q1803" s="90"/>
      <c r="R1803" s="217" t="s">
        <v>382</v>
      </c>
      <c r="S1803" s="218"/>
      <c r="T1803" s="217"/>
      <c r="U1803" s="201" t="s">
        <v>908</v>
      </c>
      <c r="V1803" s="90" t="s">
        <v>1166</v>
      </c>
      <c r="W1803" s="282" t="s">
        <v>382</v>
      </c>
      <c r="X1803" s="283"/>
      <c r="Y1803" s="282"/>
      <c r="Z1803" s="201" t="s">
        <v>339</v>
      </c>
      <c r="AA1803" s="90" t="s">
        <v>356</v>
      </c>
      <c r="AB1803" s="383" t="s">
        <v>422</v>
      </c>
      <c r="AC1803" s="283"/>
      <c r="AD1803" s="282"/>
    </row>
    <row r="1804" spans="1:30" s="17" customFormat="1" ht="80.099999999999994" customHeight="1">
      <c r="A1804" s="492"/>
      <c r="B1804" s="172" t="s">
        <v>8797</v>
      </c>
      <c r="C1804" s="374" t="s">
        <v>8812</v>
      </c>
      <c r="D1804" s="365" t="s">
        <v>8809</v>
      </c>
      <c r="E1804" s="258" t="s">
        <v>145</v>
      </c>
      <c r="F1804" s="258" t="s">
        <v>8813</v>
      </c>
      <c r="G1804" s="260" t="s">
        <v>8811</v>
      </c>
      <c r="H1804" s="334" t="s">
        <v>5</v>
      </c>
      <c r="I1804" s="229"/>
      <c r="J1804" s="229"/>
      <c r="K1804" s="217"/>
      <c r="L1804" s="90"/>
      <c r="M1804" s="217"/>
      <c r="N1804" s="218"/>
      <c r="O1804" s="217"/>
      <c r="P1804" s="201"/>
      <c r="Q1804" s="90"/>
      <c r="R1804" s="217" t="s">
        <v>382</v>
      </c>
      <c r="S1804" s="218"/>
      <c r="T1804" s="217"/>
      <c r="U1804" s="201" t="s">
        <v>908</v>
      </c>
      <c r="V1804" s="90" t="s">
        <v>1166</v>
      </c>
      <c r="W1804" s="282" t="s">
        <v>382</v>
      </c>
      <c r="X1804" s="283"/>
      <c r="Y1804" s="282"/>
      <c r="Z1804" s="201" t="s">
        <v>339</v>
      </c>
      <c r="AA1804" s="90" t="s">
        <v>356</v>
      </c>
      <c r="AB1804" s="383" t="s">
        <v>422</v>
      </c>
      <c r="AC1804" s="283"/>
      <c r="AD1804" s="282"/>
    </row>
    <row r="1805" spans="1:30" s="17" customFormat="1" ht="80.099999999999994" customHeight="1">
      <c r="A1805" s="492"/>
      <c r="B1805" s="172" t="s">
        <v>8797</v>
      </c>
      <c r="C1805" s="374" t="s">
        <v>8814</v>
      </c>
      <c r="D1805" s="365" t="s">
        <v>8815</v>
      </c>
      <c r="E1805" s="258" t="s">
        <v>145</v>
      </c>
      <c r="F1805" s="258" t="s">
        <v>8816</v>
      </c>
      <c r="G1805" s="260" t="s">
        <v>8811</v>
      </c>
      <c r="H1805" s="334" t="s">
        <v>5</v>
      </c>
      <c r="I1805" s="229"/>
      <c r="J1805" s="229"/>
      <c r="K1805" s="217"/>
      <c r="L1805" s="90"/>
      <c r="M1805" s="217"/>
      <c r="N1805" s="218"/>
      <c r="O1805" s="217"/>
      <c r="P1805" s="201"/>
      <c r="Q1805" s="90"/>
      <c r="R1805" s="217" t="s">
        <v>382</v>
      </c>
      <c r="S1805" s="218"/>
      <c r="T1805" s="217"/>
      <c r="U1805" s="201" t="s">
        <v>908</v>
      </c>
      <c r="V1805" s="90" t="s">
        <v>1166</v>
      </c>
      <c r="W1805" s="282" t="s">
        <v>382</v>
      </c>
      <c r="X1805" s="283"/>
      <c r="Y1805" s="282"/>
      <c r="Z1805" s="201" t="s">
        <v>339</v>
      </c>
      <c r="AA1805" s="90" t="s">
        <v>357</v>
      </c>
      <c r="AB1805" s="383" t="s">
        <v>422</v>
      </c>
      <c r="AC1805" s="366" t="s">
        <v>8817</v>
      </c>
      <c r="AD1805" s="282"/>
    </row>
    <row r="1806" spans="1:30" s="17" customFormat="1" ht="80.099999999999994" customHeight="1">
      <c r="A1806" s="492"/>
      <c r="B1806" s="172" t="s">
        <v>468</v>
      </c>
      <c r="C1806" s="374" t="s">
        <v>8818</v>
      </c>
      <c r="D1806" s="365" t="s">
        <v>8819</v>
      </c>
      <c r="E1806" s="258" t="s">
        <v>145</v>
      </c>
      <c r="F1806" s="258" t="s">
        <v>8820</v>
      </c>
      <c r="G1806" s="260" t="s">
        <v>8811</v>
      </c>
      <c r="H1806" s="334" t="s">
        <v>5</v>
      </c>
      <c r="I1806" s="229"/>
      <c r="J1806" s="229"/>
      <c r="K1806" s="217"/>
      <c r="L1806" s="90"/>
      <c r="M1806" s="217"/>
      <c r="N1806" s="218"/>
      <c r="O1806" s="217"/>
      <c r="P1806" s="201"/>
      <c r="Q1806" s="90"/>
      <c r="R1806" s="217" t="s">
        <v>382</v>
      </c>
      <c r="S1806" s="218"/>
      <c r="T1806" s="217"/>
      <c r="U1806" s="201" t="s">
        <v>908</v>
      </c>
      <c r="V1806" s="90" t="s">
        <v>357</v>
      </c>
      <c r="W1806" s="282" t="s">
        <v>382</v>
      </c>
      <c r="X1806" s="283" t="s">
        <v>8821</v>
      </c>
      <c r="Y1806" s="282"/>
      <c r="Z1806" s="201" t="s">
        <v>339</v>
      </c>
      <c r="AA1806" s="90" t="s">
        <v>357</v>
      </c>
      <c r="AB1806" s="383" t="s">
        <v>422</v>
      </c>
      <c r="AC1806" s="283" t="s">
        <v>8822</v>
      </c>
      <c r="AD1806" s="282"/>
    </row>
    <row r="1807" spans="1:30" s="17" customFormat="1" ht="80.099999999999994" customHeight="1">
      <c r="A1807" s="492"/>
      <c r="B1807" s="172" t="s">
        <v>8823</v>
      </c>
      <c r="C1807" s="374" t="s">
        <v>8824</v>
      </c>
      <c r="D1807" s="365" t="s">
        <v>8825</v>
      </c>
      <c r="E1807" s="258" t="s">
        <v>145</v>
      </c>
      <c r="F1807" s="258" t="s">
        <v>8826</v>
      </c>
      <c r="G1807" s="260" t="s">
        <v>8811</v>
      </c>
      <c r="H1807" s="334" t="s">
        <v>5</v>
      </c>
      <c r="I1807" s="229"/>
      <c r="J1807" s="229"/>
      <c r="K1807" s="217"/>
      <c r="L1807" s="90"/>
      <c r="M1807" s="217"/>
      <c r="N1807" s="218"/>
      <c r="O1807" s="217"/>
      <c r="P1807" s="201"/>
      <c r="Q1807" s="90"/>
      <c r="R1807" s="217" t="s">
        <v>382</v>
      </c>
      <c r="S1807" s="218"/>
      <c r="T1807" s="217"/>
      <c r="U1807" s="201" t="s">
        <v>908</v>
      </c>
      <c r="V1807" s="90" t="s">
        <v>357</v>
      </c>
      <c r="W1807" s="282" t="s">
        <v>382</v>
      </c>
      <c r="X1807" s="283" t="s">
        <v>8827</v>
      </c>
      <c r="Y1807" s="282"/>
      <c r="Z1807" s="201" t="s">
        <v>339</v>
      </c>
      <c r="AA1807" s="90" t="s">
        <v>357</v>
      </c>
      <c r="AB1807" s="383" t="s">
        <v>422</v>
      </c>
      <c r="AC1807" s="366" t="s">
        <v>8817</v>
      </c>
      <c r="AD1807" s="282"/>
    </row>
    <row r="1808" spans="1:30" s="17" customFormat="1" ht="80.099999999999994" customHeight="1">
      <c r="A1808" s="492"/>
      <c r="B1808" s="172" t="s">
        <v>8823</v>
      </c>
      <c r="C1808" s="374" t="s">
        <v>8828</v>
      </c>
      <c r="D1808" s="365" t="s">
        <v>8829</v>
      </c>
      <c r="E1808" s="258" t="s">
        <v>145</v>
      </c>
      <c r="F1808" s="258" t="s">
        <v>8830</v>
      </c>
      <c r="G1808" s="260" t="s">
        <v>8831</v>
      </c>
      <c r="H1808" s="334" t="s">
        <v>5</v>
      </c>
      <c r="I1808" s="229"/>
      <c r="J1808" s="229"/>
      <c r="K1808" s="217"/>
      <c r="L1808" s="90"/>
      <c r="M1808" s="217"/>
      <c r="N1808" s="218"/>
      <c r="O1808" s="217"/>
      <c r="P1808" s="201"/>
      <c r="Q1808" s="90"/>
      <c r="R1808" s="217" t="s">
        <v>382</v>
      </c>
      <c r="S1808" s="218"/>
      <c r="T1808" s="217"/>
      <c r="U1808" s="201" t="s">
        <v>908</v>
      </c>
      <c r="V1808" s="90" t="s">
        <v>356</v>
      </c>
      <c r="W1808" s="282" t="s">
        <v>382</v>
      </c>
      <c r="X1808" s="283"/>
      <c r="Y1808" s="282"/>
      <c r="Z1808" s="201" t="s">
        <v>339</v>
      </c>
      <c r="AA1808" s="90" t="s">
        <v>356</v>
      </c>
      <c r="AB1808" s="383" t="s">
        <v>422</v>
      </c>
      <c r="AC1808" s="283"/>
      <c r="AD1808" s="282"/>
    </row>
    <row r="1809" spans="1:30" s="17" customFormat="1" ht="80.099999999999994" customHeight="1">
      <c r="A1809" s="492"/>
      <c r="B1809" s="172" t="s">
        <v>8832</v>
      </c>
      <c r="C1809" s="374" t="s">
        <v>8818</v>
      </c>
      <c r="D1809" s="365" t="s">
        <v>8833</v>
      </c>
      <c r="E1809" s="258" t="s">
        <v>145</v>
      </c>
      <c r="F1809" s="258" t="s">
        <v>8834</v>
      </c>
      <c r="G1809" s="260" t="s">
        <v>8835</v>
      </c>
      <c r="H1809" s="334"/>
      <c r="I1809" s="229"/>
      <c r="J1809" s="229"/>
      <c r="K1809" s="217"/>
      <c r="L1809" s="90"/>
      <c r="M1809" s="217"/>
      <c r="N1809" s="218"/>
      <c r="O1809" s="217"/>
      <c r="P1809" s="201"/>
      <c r="Q1809" s="90"/>
      <c r="R1809" s="217" t="s">
        <v>382</v>
      </c>
      <c r="S1809" s="218"/>
      <c r="T1809" s="217"/>
      <c r="U1809" s="201" t="s">
        <v>908</v>
      </c>
      <c r="V1809" s="90" t="s">
        <v>356</v>
      </c>
      <c r="W1809" s="282" t="s">
        <v>382</v>
      </c>
      <c r="X1809" s="283"/>
      <c r="Y1809" s="282"/>
      <c r="Z1809" s="201"/>
      <c r="AA1809" s="90"/>
      <c r="AB1809" s="282"/>
      <c r="AC1809" s="283"/>
      <c r="AD1809" s="282"/>
    </row>
    <row r="1810" spans="1:30" s="17" customFormat="1" ht="80.099999999999994" customHeight="1">
      <c r="A1810" s="492"/>
      <c r="B1810" s="258" t="s">
        <v>8836</v>
      </c>
      <c r="C1810" s="374" t="s">
        <v>8837</v>
      </c>
      <c r="D1810" s="365" t="s">
        <v>8838</v>
      </c>
      <c r="E1810" s="258" t="s">
        <v>145</v>
      </c>
      <c r="F1810" s="258" t="s">
        <v>8839</v>
      </c>
      <c r="G1810" s="260" t="s">
        <v>8840</v>
      </c>
      <c r="H1810" s="334"/>
      <c r="I1810" s="229"/>
      <c r="J1810" s="229"/>
      <c r="K1810" s="217"/>
      <c r="L1810" s="90"/>
      <c r="M1810" s="217"/>
      <c r="N1810" s="218"/>
      <c r="O1810" s="217"/>
      <c r="P1810" s="201"/>
      <c r="Q1810" s="90"/>
      <c r="R1810" s="217" t="s">
        <v>382</v>
      </c>
      <c r="S1810" s="218"/>
      <c r="T1810" s="217"/>
      <c r="U1810" s="201" t="s">
        <v>908</v>
      </c>
      <c r="V1810" s="90" t="s">
        <v>356</v>
      </c>
      <c r="W1810" s="282" t="s">
        <v>382</v>
      </c>
      <c r="X1810" s="283"/>
      <c r="Y1810" s="282"/>
      <c r="Z1810" s="201" t="s">
        <v>339</v>
      </c>
      <c r="AA1810" s="90" t="s">
        <v>356</v>
      </c>
      <c r="AB1810" s="383" t="s">
        <v>422</v>
      </c>
      <c r="AC1810" s="283"/>
      <c r="AD1810" s="282"/>
    </row>
    <row r="1811" spans="1:30" s="17" customFormat="1" ht="80.099999999999994" customHeight="1">
      <c r="A1811" s="492"/>
      <c r="B1811" s="172" t="s">
        <v>8841</v>
      </c>
      <c r="C1811" s="374" t="s">
        <v>8842</v>
      </c>
      <c r="D1811" s="365" t="s">
        <v>8843</v>
      </c>
      <c r="E1811" s="258" t="s">
        <v>145</v>
      </c>
      <c r="F1811" s="258" t="s">
        <v>8844</v>
      </c>
      <c r="G1811" s="260" t="s">
        <v>8845</v>
      </c>
      <c r="H1811" s="334"/>
      <c r="I1811" s="229"/>
      <c r="J1811" s="229"/>
      <c r="K1811" s="217"/>
      <c r="L1811" s="90"/>
      <c r="M1811" s="217"/>
      <c r="N1811" s="218"/>
      <c r="O1811" s="217"/>
      <c r="P1811" s="201"/>
      <c r="Q1811" s="90"/>
      <c r="R1811" s="217" t="s">
        <v>382</v>
      </c>
      <c r="S1811" s="218"/>
      <c r="T1811" s="217"/>
      <c r="U1811" s="201" t="s">
        <v>908</v>
      </c>
      <c r="V1811" s="90" t="s">
        <v>357</v>
      </c>
      <c r="W1811" s="282" t="s">
        <v>382</v>
      </c>
      <c r="X1811" s="283"/>
      <c r="Y1811" s="282"/>
      <c r="Z1811" s="201" t="s">
        <v>339</v>
      </c>
      <c r="AA1811" s="90" t="s">
        <v>357</v>
      </c>
      <c r="AB1811" s="383" t="s">
        <v>422</v>
      </c>
      <c r="AC1811" s="366" t="s">
        <v>8846</v>
      </c>
      <c r="AD1811" s="282"/>
    </row>
    <row r="1812" spans="1:30" s="17" customFormat="1" ht="80.099999999999994" customHeight="1">
      <c r="A1812" s="492"/>
      <c r="B1812" s="217" t="s">
        <v>8847</v>
      </c>
      <c r="C1812" s="343" t="s">
        <v>8848</v>
      </c>
      <c r="D1812" s="283" t="s">
        <v>8849</v>
      </c>
      <c r="E1812" s="218" t="s">
        <v>145</v>
      </c>
      <c r="F1812" s="218" t="s">
        <v>8850</v>
      </c>
      <c r="G1812" s="231" t="s">
        <v>8851</v>
      </c>
      <c r="H1812" s="334" t="s">
        <v>6</v>
      </c>
      <c r="I1812" s="229"/>
      <c r="J1812" s="229"/>
      <c r="K1812" s="217"/>
      <c r="L1812" s="90"/>
      <c r="M1812" s="217"/>
      <c r="N1812" s="218"/>
      <c r="O1812" s="217"/>
      <c r="P1812" s="201" t="s">
        <v>907</v>
      </c>
      <c r="Q1812" s="90" t="s">
        <v>356</v>
      </c>
      <c r="R1812" s="217" t="s">
        <v>382</v>
      </c>
      <c r="S1812" s="218"/>
      <c r="T1812" s="217"/>
      <c r="U1812" s="201" t="s">
        <v>908</v>
      </c>
      <c r="V1812" s="90" t="s">
        <v>357</v>
      </c>
      <c r="W1812" s="282" t="s">
        <v>382</v>
      </c>
      <c r="X1812" s="283"/>
      <c r="Y1812" s="282"/>
      <c r="Z1812" s="201" t="s">
        <v>339</v>
      </c>
      <c r="AA1812" s="90" t="s">
        <v>356</v>
      </c>
      <c r="AB1812" s="383" t="s">
        <v>422</v>
      </c>
      <c r="AC1812" s="283"/>
      <c r="AD1812" s="282"/>
    </row>
    <row r="1813" spans="1:30" s="21" customFormat="1" ht="68.25" customHeight="1">
      <c r="A1813" s="19"/>
      <c r="B1813" s="13"/>
      <c r="C1813" s="20"/>
      <c r="D1813" s="13"/>
      <c r="E1813" s="20"/>
      <c r="F1813" s="13"/>
      <c r="G1813" s="20"/>
      <c r="H1813" s="50"/>
      <c r="I1813" s="24"/>
      <c r="J1813" s="24"/>
      <c r="N1813" s="93"/>
      <c r="S1813" s="93"/>
      <c r="U1813" s="403"/>
      <c r="V1813" s="403"/>
      <c r="W1813" s="403"/>
      <c r="X1813" s="404"/>
      <c r="Y1813" s="403"/>
      <c r="Z1813" s="403"/>
      <c r="AA1813" s="403"/>
      <c r="AB1813" s="403"/>
      <c r="AC1813" s="404"/>
      <c r="AD1813" s="403"/>
    </row>
    <row r="1814" spans="1:30" ht="120" customHeight="1">
      <c r="B1814" s="13"/>
      <c r="C1814" s="20"/>
      <c r="D1814" s="13"/>
      <c r="E1814" s="20"/>
      <c r="H1814" s="450"/>
    </row>
    <row r="1815" spans="1:30" ht="120" customHeight="1">
      <c r="B1815" s="13"/>
      <c r="C1815" s="20"/>
      <c r="D1815" s="13"/>
      <c r="E1815" s="20"/>
    </row>
    <row r="1816" spans="1:30" ht="120" customHeight="1">
      <c r="B1816" s="13"/>
      <c r="C1816" s="20"/>
      <c r="D1816" s="13"/>
      <c r="E1816" s="20"/>
    </row>
    <row r="1817" spans="1:30" ht="120" customHeight="1">
      <c r="B1817" s="13"/>
      <c r="C1817" s="20"/>
      <c r="D1817" s="13"/>
      <c r="E1817" s="20"/>
    </row>
    <row r="1818" spans="1:30" ht="120" customHeight="1">
      <c r="B1818" s="13"/>
      <c r="C1818" s="20"/>
      <c r="D1818" s="13"/>
      <c r="E1818" s="20"/>
    </row>
    <row r="1819" spans="1:30" ht="120" customHeight="1">
      <c r="B1819" s="13"/>
      <c r="C1819" s="20"/>
      <c r="D1819" s="13"/>
      <c r="E1819" s="20"/>
    </row>
    <row r="1820" spans="1:30" ht="120" customHeight="1">
      <c r="B1820" s="13"/>
      <c r="C1820" s="20"/>
      <c r="D1820" s="13"/>
      <c r="E1820" s="20"/>
    </row>
  </sheetData>
  <autoFilter ref="A1:XCO1812" xr:uid="{F78B8F8E-0D55-4A68-9EA6-3E6F06894EB1}"/>
  <mergeCells count="42">
    <mergeCell ref="A110:A123"/>
    <mergeCell ref="A398:A483"/>
    <mergeCell ref="A626:A717"/>
    <mergeCell ref="A927:A957"/>
    <mergeCell ref="A718:A764"/>
    <mergeCell ref="A765:A840"/>
    <mergeCell ref="A841:A898"/>
    <mergeCell ref="A222:A322"/>
    <mergeCell ref="A158:A167"/>
    <mergeCell ref="A124:A157"/>
    <mergeCell ref="A168:A221"/>
    <mergeCell ref="A2:A6"/>
    <mergeCell ref="A31:A63"/>
    <mergeCell ref="A64:A88"/>
    <mergeCell ref="A89:A109"/>
    <mergeCell ref="A7:A30"/>
    <mergeCell ref="A1698:A1812"/>
    <mergeCell ref="A1486:A1549"/>
    <mergeCell ref="A1550:A1609"/>
    <mergeCell ref="A1610:A1634"/>
    <mergeCell ref="A1635:A1697"/>
    <mergeCell ref="A1385:A1435"/>
    <mergeCell ref="A1446:A1455"/>
    <mergeCell ref="A1456:A1469"/>
    <mergeCell ref="A1470:A1485"/>
    <mergeCell ref="A1436:A1445"/>
    <mergeCell ref="A1370:A1384"/>
    <mergeCell ref="A1301:A1314"/>
    <mergeCell ref="A1360:A1369"/>
    <mergeCell ref="A323:A349"/>
    <mergeCell ref="A489:A625"/>
    <mergeCell ref="A1298:A1300"/>
    <mergeCell ref="A352:A397"/>
    <mergeCell ref="A1296:A1297"/>
    <mergeCell ref="A1168:A1173"/>
    <mergeCell ref="A1263:A1295"/>
    <mergeCell ref="A1108:A1167"/>
    <mergeCell ref="A1174:A1262"/>
    <mergeCell ref="A1323:A1352"/>
    <mergeCell ref="A1315:A1322"/>
    <mergeCell ref="A1353:A1359"/>
    <mergeCell ref="A1045:A1067"/>
  </mergeCells>
  <phoneticPr fontId="9" type="noConversion"/>
  <conditionalFormatting sqref="K351">
    <cfRule type="cellIs" dxfId="35" priority="740" operator="equal">
      <formula>"Blocked"</formula>
    </cfRule>
    <cfRule type="cellIs" dxfId="34" priority="739" operator="equal">
      <formula>"Failed"</formula>
    </cfRule>
    <cfRule type="cellIs" dxfId="33" priority="738" operator="equal">
      <formula>"Unavailable"</formula>
    </cfRule>
    <cfRule type="cellIs" dxfId="32" priority="737" operator="equal">
      <formula>"Passed"</formula>
    </cfRule>
  </conditionalFormatting>
  <conditionalFormatting sqref="K660">
    <cfRule type="cellIs" dxfId="31" priority="804" operator="equal">
      <formula>"Blocked"</formula>
    </cfRule>
    <cfRule type="cellIs" dxfId="30" priority="803" operator="equal">
      <formula>"Failed"</formula>
    </cfRule>
    <cfRule type="cellIs" dxfId="29" priority="802" operator="equal">
      <formula>"Unavailable"</formula>
    </cfRule>
    <cfRule type="cellIs" dxfId="28" priority="801" operator="equal">
      <formula>"Passed"</formula>
    </cfRule>
  </conditionalFormatting>
  <conditionalFormatting sqref="L1:L1812 Q1:Q1812 I1370:K1384">
    <cfRule type="cellIs" dxfId="27" priority="798" operator="equal">
      <formula>"Unavailable"</formula>
    </cfRule>
    <cfRule type="cellIs" dxfId="26" priority="800" operator="equal">
      <formula>"Blocked"</formula>
    </cfRule>
    <cfRule type="cellIs" dxfId="25" priority="799" operator="equal">
      <formula>"Failed"</formula>
    </cfRule>
    <cfRule type="cellIs" dxfId="24" priority="797" operator="equal">
      <formula>"Passed"</formula>
    </cfRule>
  </conditionalFormatting>
  <conditionalFormatting sqref="V1:V1009">
    <cfRule type="cellIs" dxfId="23" priority="67" operator="equal">
      <formula>"Failed"</formula>
    </cfRule>
    <cfRule type="cellIs" dxfId="22" priority="68" operator="equal">
      <formula>"Blocked"</formula>
    </cfRule>
    <cfRule type="cellIs" dxfId="21" priority="66" operator="equal">
      <formula>"Unavailable"</formula>
    </cfRule>
    <cfRule type="cellIs" dxfId="20" priority="65" operator="equal">
      <formula>"Passed"</formula>
    </cfRule>
  </conditionalFormatting>
  <conditionalFormatting sqref="V1011:V1812">
    <cfRule type="cellIs" dxfId="19" priority="61" operator="equal">
      <formula>"Passed"</formula>
    </cfRule>
    <cfRule type="cellIs" dxfId="18" priority="62" operator="equal">
      <formula>"Unavailable"</formula>
    </cfRule>
    <cfRule type="cellIs" dxfId="17" priority="63" operator="equal">
      <formula>"Failed"</formula>
    </cfRule>
    <cfRule type="cellIs" dxfId="16" priority="64" operator="equal">
      <formula>"Blocked"</formula>
    </cfRule>
  </conditionalFormatting>
  <conditionalFormatting sqref="V1010:W1010 J1082:J1086">
    <cfRule type="cellIs" dxfId="15" priority="777" operator="equal">
      <formula>"Passed"</formula>
    </cfRule>
    <cfRule type="cellIs" dxfId="14" priority="778" operator="equal">
      <formula>"Unavailable"</formula>
    </cfRule>
    <cfRule type="cellIs" dxfId="13" priority="779" operator="equal">
      <formula>"Failed"</formula>
    </cfRule>
    <cfRule type="cellIs" dxfId="12" priority="780" operator="equal">
      <formula>"Blocked"</formula>
    </cfRule>
  </conditionalFormatting>
  <conditionalFormatting sqref="AA1:AA1009">
    <cfRule type="cellIs" dxfId="11" priority="7" operator="equal">
      <formula>"Failed"</formula>
    </cfRule>
    <cfRule type="cellIs" dxfId="10" priority="5" operator="equal">
      <formula>"Passed"</formula>
    </cfRule>
    <cfRule type="cellIs" dxfId="9" priority="6" operator="equal">
      <formula>"Unavailable"</formula>
    </cfRule>
    <cfRule type="cellIs" dxfId="8" priority="8" operator="equal">
      <formula>"Blocked"</formula>
    </cfRule>
  </conditionalFormatting>
  <conditionalFormatting sqref="AA1011:AA1812">
    <cfRule type="cellIs" dxfId="7" priority="2" operator="equal">
      <formula>"Unavailable"</formula>
    </cfRule>
    <cfRule type="cellIs" dxfId="6" priority="3" operator="equal">
      <formula>"Failed"</formula>
    </cfRule>
    <cfRule type="cellIs" dxfId="5" priority="4" operator="equal">
      <formula>"Blocked"</formula>
    </cfRule>
    <cfRule type="cellIs" dxfId="4" priority="1" operator="equal">
      <formula>"Passed"</formula>
    </cfRule>
  </conditionalFormatting>
  <conditionalFormatting sqref="AA1010:AB1010">
    <cfRule type="cellIs" dxfId="3" priority="60" operator="equal">
      <formula>"Blocked"</formula>
    </cfRule>
    <cfRule type="cellIs" dxfId="2" priority="59" operator="equal">
      <formula>"Failed"</formula>
    </cfRule>
    <cfRule type="cellIs" dxfId="1" priority="58" operator="equal">
      <formula>"Unavailable"</formula>
    </cfRule>
    <cfRule type="cellIs" dxfId="0" priority="57" operator="equal">
      <formula>"Passed"</formula>
    </cfRule>
  </conditionalFormatting>
  <dataValidations count="1">
    <dataValidation type="list" allowBlank="1" showInputMessage="1" showErrorMessage="1" sqref="J1082:J1086 K660:L660 K351 L661:L1812 L2:L659 Q2:Q1812 V2:V1812 AA2:AA1812" xr:uid="{9498B0D5-8E1D-4643-8E1C-12504D7EBB42}">
      <formula1>"Passed,Failed,Blocked,Unavailable"</formula1>
    </dataValidation>
  </dataValidations>
  <hyperlinks>
    <hyperlink ref="S1233" r:id="rId1" xr:uid="{235F7280-F82A-4B41-BBBF-6C9A3E872E8A}"/>
    <hyperlink ref="S1197" r:id="rId2" xr:uid="{FB47A25C-89B1-4E08-82F5-A89A021C5C5A}"/>
    <hyperlink ref="S1195" r:id="rId3" xr:uid="{419DB69B-7BAF-4E53-BC35-ED2CCF5CB8D7}"/>
    <hyperlink ref="S1198" r:id="rId4" xr:uid="{A8D84973-12D7-4682-9674-A76F7701E5F4}"/>
    <hyperlink ref="S1201" r:id="rId5" xr:uid="{A1A68824-FAAB-42AE-AA53-5C75A1409492}"/>
    <hyperlink ref="S1200" r:id="rId6" xr:uid="{F62CC897-DB71-41A5-BBF6-8EA303FA9438}"/>
    <hyperlink ref="S1651" r:id="rId7" xr:uid="{F842FCF9-D24A-42C7-B762-F1D3D14371FB}"/>
    <hyperlink ref="S1652" r:id="rId8" xr:uid="{CE27D74C-D1E3-4F62-88A8-8AD4F3A067ED}"/>
    <hyperlink ref="S1037" r:id="rId9" xr:uid="{4D3A02C3-D606-418E-9454-547C71D17426}"/>
    <hyperlink ref="S937" r:id="rId10" xr:uid="{C8CFDD69-C0B8-4FD3-BB3A-7E7415DFD29B}"/>
    <hyperlink ref="S1634" r:id="rId11" xr:uid="{1E758545-5FD0-41E9-BF92-4E1447ECACF7}"/>
    <hyperlink ref="S1633" r:id="rId12" xr:uid="{BA5142A8-84C9-4B5C-9021-BEFCAC6D9607}"/>
    <hyperlink ref="S1632" r:id="rId13" xr:uid="{0DF21912-A61D-40DF-9FAF-D64C5FC39246}"/>
    <hyperlink ref="S1630" r:id="rId14" xr:uid="{CA22C0A2-3EBA-45AF-BC8C-FA9C325D48B7}"/>
    <hyperlink ref="S1631" r:id="rId15" xr:uid="{B2E46019-88D3-438A-ABA7-3E4D59872183}"/>
    <hyperlink ref="S883" r:id="rId16" display="https://accuenergy.atlassian.net/browse/A1320-602" xr:uid="{14093B27-8B35-4398-993F-7FCF785A0BF1}"/>
    <hyperlink ref="S884" r:id="rId17" display="https://accuenergy.atlassian.net/browse/A1320-602" xr:uid="{C4ED10FF-3261-4872-B155-B5ABCA3008C1}"/>
    <hyperlink ref="S888" r:id="rId18" display="https://accuenergy.atlassian.net/browse/A1320-602" xr:uid="{3FA05BE1-A20C-41B5-B562-57DBB2368FEF}"/>
    <hyperlink ref="S402" r:id="rId19" xr:uid="{60B4FF43-9EED-4EA9-8A28-34E2C452AC09}"/>
    <hyperlink ref="S889" r:id="rId20" display="https://accuenergy.atlassian.net/browse/A1320-602" xr:uid="{FE821B2F-9CF8-4B39-BC77-8C5BB1CAE78F}"/>
    <hyperlink ref="S1626" r:id="rId21" xr:uid="{5DCFBF89-157C-46BD-A666-91E05A71C7BE}"/>
    <hyperlink ref="S1615" r:id="rId22" xr:uid="{89E7EF4B-AC18-42F8-BBA0-D5BFBE9B0E6D}"/>
    <hyperlink ref="S1617" r:id="rId23" xr:uid="{2FAFEA06-366E-4166-B396-02FA06512ADF}"/>
    <hyperlink ref="S1624" r:id="rId24" xr:uid="{4BA64A5E-620C-4A9D-901F-C95E7D2DA8DE}"/>
    <hyperlink ref="S1622" r:id="rId25" xr:uid="{570A2CE4-F6F9-4F53-884F-656508FDA053}"/>
    <hyperlink ref="S712" r:id="rId26" xr:uid="{95E2E277-2FCE-4D9B-87A9-FAC4D576488D}"/>
    <hyperlink ref="S1794" r:id="rId27" xr:uid="{783EC654-CE1F-4B1E-86E1-63DFB813A98C}"/>
    <hyperlink ref="S105" r:id="rId28" xr:uid="{84292762-88C8-41C5-80A7-9E7FF9904D2E}"/>
    <hyperlink ref="S1620" r:id="rId29" display="https://accuenergy.atlassian.net/browse/A1320-799" xr:uid="{0D9FA800-9998-49AB-AD81-7092B20CA795}"/>
    <hyperlink ref="S704" r:id="rId30" xr:uid="{B278A4EF-5A25-4088-A265-EDB2580882C8}"/>
    <hyperlink ref="N912:N913" r:id="rId31" display="https://accuenergy.atlassian.net/browse/A1320-522" xr:uid="{B95B2D34-19F6-4A0A-84DA-B142449C3A79}"/>
    <hyperlink ref="N884" r:id="rId32" xr:uid="{DC9C4365-605F-46DE-9BE2-409644894894}"/>
    <hyperlink ref="N883" r:id="rId33" xr:uid="{DFE8751C-B331-4134-AAAD-FE3895CC05E3}"/>
    <hyperlink ref="N871" r:id="rId34" xr:uid="{25FAD7EA-F1DF-4250-BF1A-BE7562BF9229}"/>
    <hyperlink ref="N867" r:id="rId35" xr:uid="{59489A53-41B2-404A-9DB8-A866B3CAC822}"/>
    <hyperlink ref="N863" r:id="rId36" xr:uid="{DC599318-7517-48E8-A779-8CD3649E6CB7}"/>
    <hyperlink ref="N57" r:id="rId37" xr:uid="{0D0F010C-F20C-4242-9E2D-20B4E1786F8B}"/>
    <hyperlink ref="N56" r:id="rId38" xr:uid="{AA58D0C4-DEA7-4FEF-9E4B-BAE0BC641A33}"/>
    <hyperlink ref="N893" r:id="rId39" xr:uid="{B6940416-2268-4B4B-9AE7-A02DA2FFAAC1}"/>
    <hyperlink ref="N887" r:id="rId40" xr:uid="{517A89FC-45A8-4A88-82AC-2370A3896361}"/>
    <hyperlink ref="N865" r:id="rId41" xr:uid="{73AC30DF-EE6C-409D-8606-0E6E01CDBE5E}"/>
    <hyperlink ref="N860" r:id="rId42" xr:uid="{4D0005B3-D56C-4FA6-A127-FAE8895A5651}"/>
    <hyperlink ref="N86" r:id="rId43" display="[A1320-506] 【AcuRev-1320 v1.01p01】电压小于10V时，测量为0V，预期：不计算功率；实际：计算功率 - JIRA" xr:uid="{F6070498-EB18-4032-B99B-8F5BA061BA08}"/>
    <hyperlink ref="N124" r:id="rId44" xr:uid="{A7B037BE-2914-4E14-A9D1-7D6E25093DC2}"/>
    <hyperlink ref="N126" r:id="rId45" xr:uid="{687BA0B2-916C-42CF-9979-50EB95535F4F}"/>
    <hyperlink ref="N129" r:id="rId46" xr:uid="{AEC36046-418B-4A93-BEE2-74BD541B7D54}"/>
    <hyperlink ref="N158" r:id="rId47" xr:uid="{2C1B1DF8-AA38-4672-B4E2-EB1A26323289}"/>
    <hyperlink ref="N164" r:id="rId48" xr:uid="{4E80EE3E-8FF3-47B8-BE79-1CB6D1CAFA13}"/>
    <hyperlink ref="N125" r:id="rId49" xr:uid="{8A8F12D7-44AE-4124-AEC7-3078DEE7AE30}"/>
    <hyperlink ref="N127" r:id="rId50" xr:uid="{FCC7F10E-37B8-464D-AE3D-CADAE1F0E748}"/>
    <hyperlink ref="N128" r:id="rId51" xr:uid="{593D669E-468F-4B9D-BF3C-4E0FFC150B48}"/>
    <hyperlink ref="N130" r:id="rId52" xr:uid="{EC8F5950-186D-49D9-9F5E-E0CF9BDEB64A}"/>
    <hyperlink ref="N131" r:id="rId53" xr:uid="{90C1E70F-4A3F-41A9-A79B-9C543E6781AC}"/>
    <hyperlink ref="N132" r:id="rId54" xr:uid="{2691CB62-72DF-48D6-9C5A-0EE96B6053C1}"/>
    <hyperlink ref="N133" r:id="rId55" xr:uid="{67D85F4A-49EC-4805-9638-DFC53D353B2E}"/>
    <hyperlink ref="N134" r:id="rId56" xr:uid="{62768B8A-FD0B-4611-9C64-2218ED100EDE}"/>
    <hyperlink ref="N135" r:id="rId57" xr:uid="{EBE37719-484A-4D13-96B1-E4A13CF42103}"/>
    <hyperlink ref="N136" r:id="rId58" xr:uid="{B2CEC415-AA79-4706-8E72-CC7A7319CEB8}"/>
    <hyperlink ref="N137" r:id="rId59" xr:uid="{23B6AD8F-E29C-418D-A61E-A36DC6079290}"/>
    <hyperlink ref="X167" r:id="rId60" xr:uid="{8779D026-B172-45F9-BB13-BDE00051FE8A}"/>
    <hyperlink ref="X166" r:id="rId61" xr:uid="{E0F99EE4-4CAA-4E7A-88A0-D9E3D3F2766A}"/>
    <hyperlink ref="X165" r:id="rId62" xr:uid="{E1B4E076-E280-4426-AC48-D83B8C7631AE}"/>
    <hyperlink ref="X164" r:id="rId63" xr:uid="{7059D32C-1815-49EA-B950-B753ED934AD2}"/>
    <hyperlink ref="X163" r:id="rId64" xr:uid="{6ADF4716-7CFD-4CB8-90A6-947436E6E02E}"/>
    <hyperlink ref="X162" r:id="rId65" xr:uid="{076DF1FD-D0E7-42A7-A971-C402FC7C65AC}"/>
    <hyperlink ref="X161" r:id="rId66" xr:uid="{BB7B0680-98F8-437E-9A4B-B917AD3794DD}"/>
    <hyperlink ref="X160" r:id="rId67" xr:uid="{90C664F4-29C9-4495-833F-200D8220490D}"/>
    <hyperlink ref="X159" r:id="rId68" xr:uid="{4D69B1AF-9870-46B7-AB07-45A3F41DDCAE}"/>
    <hyperlink ref="X158" r:id="rId69" xr:uid="{5E7D0DA3-2116-49F1-BB43-C6558DD94158}"/>
    <hyperlink ref="S164" r:id="rId70" xr:uid="{F21B0E5F-79B8-45AB-8A62-7EB69B6563B8}"/>
    <hyperlink ref="S158" r:id="rId71" xr:uid="{443E050E-71E0-432D-A8D1-CFBC91E4077C}"/>
    <hyperlink ref="S137" r:id="rId72" xr:uid="{F8095B9C-9DCA-4CCB-A033-AA81BE92C3C6}"/>
    <hyperlink ref="S136" r:id="rId73" xr:uid="{12D8C9C2-F63D-4F11-AA29-E976BAFB9971}"/>
    <hyperlink ref="S135" r:id="rId74" xr:uid="{E61C3EFB-F5B7-4CBC-AE84-7D9DEF9E7CDB}"/>
    <hyperlink ref="S134" r:id="rId75" xr:uid="{8264914A-4CEB-4F18-B4E4-C15C4A7DF339}"/>
    <hyperlink ref="S133" r:id="rId76" xr:uid="{327EC70E-DE93-49C7-BA37-B0D4813D9E3D}"/>
    <hyperlink ref="S132" r:id="rId77" xr:uid="{0AF60CF2-39CA-4348-A697-4C5718927F79}"/>
    <hyperlink ref="S131" r:id="rId78" xr:uid="{DB7A37FE-2A10-448F-803F-4084497D2696}"/>
    <hyperlink ref="S130" r:id="rId79" xr:uid="{63464AA7-4FD8-43E4-B6D1-0921E84CF72C}"/>
    <hyperlink ref="S128" r:id="rId80" xr:uid="{EC425DB9-2598-44F5-AB68-87F4881B471D}"/>
    <hyperlink ref="S127" r:id="rId81" xr:uid="{BD2EDEDF-B274-4D05-A869-8BC7C03FBE53}"/>
    <hyperlink ref="S125" r:id="rId82" xr:uid="{8B0D82B8-FC4F-4C77-A2C3-48AB42C1DEA0}"/>
    <hyperlink ref="S129" r:id="rId83" xr:uid="{F735A973-9353-49F2-9231-2FCDBCC5B703}"/>
    <hyperlink ref="S126" r:id="rId84" xr:uid="{61003911-283E-4F3E-B176-5401DC9283D8}"/>
    <hyperlink ref="S124" r:id="rId85" xr:uid="{0A82C638-1A1F-4B50-B997-FDC517B05001}"/>
    <hyperlink ref="X360" r:id="rId86" xr:uid="{ED293EBD-A0B5-4E35-926F-0F664E8E9F66}"/>
    <hyperlink ref="N364" r:id="rId87" xr:uid="{56FEE031-F3FD-4B75-98B5-6BDC035F6A17}"/>
    <hyperlink ref="N362" r:id="rId88" xr:uid="{D0226708-DD06-4B97-912F-9F1C5799FD0B}"/>
    <hyperlink ref="S363" r:id="rId89" xr:uid="{274DD8AC-C70E-4750-940A-4F82F0261939}"/>
    <hyperlink ref="S362" r:id="rId90" xr:uid="{DF8833D9-2584-4965-B4EA-8889F3590BF2}"/>
    <hyperlink ref="S373" r:id="rId91" xr:uid="{C7132FE2-2D00-4001-9CFA-D9870470E267}"/>
    <hyperlink ref="S379" r:id="rId92" xr:uid="{B90A0D8E-89F7-4B3E-A7F8-C2EC89D5CC1A}"/>
    <hyperlink ref="S378" r:id="rId93" xr:uid="{D8A34FFA-4B44-4298-AE4B-463855A12289}"/>
    <hyperlink ref="S376" r:id="rId94" xr:uid="{8C7076AF-8E6E-4F0D-A16C-DA30549D2467}"/>
    <hyperlink ref="S385" r:id="rId95" xr:uid="{826086F5-2988-4ACC-845B-BDC127377BBF}"/>
    <hyperlink ref="S382" r:id="rId96" xr:uid="{AE805451-C08D-4146-8BDB-3FED5D7DDBC8}"/>
    <hyperlink ref="S383" r:id="rId97" xr:uid="{2AD983C9-E863-4773-8A00-4C2FC6D5D9D5}"/>
    <hyperlink ref="S394" r:id="rId98" xr:uid="{E4F29C19-0C0D-46BF-98BB-1CD16A309267}"/>
    <hyperlink ref="S392" r:id="rId99" xr:uid="{337F7E59-9B5D-4B40-84DD-8A8A898C641B}"/>
    <hyperlink ref="S395" r:id="rId100" xr:uid="{E52BD1E1-F722-4271-8CAC-6A607C230E89}"/>
    <hyperlink ref="S401" r:id="rId101" xr:uid="{4352F2F7-122A-4CCA-A273-15753592469C}"/>
    <hyperlink ref="S404" r:id="rId102" xr:uid="{C305DE74-9A67-4EDA-A230-44CC9737D7CE}"/>
    <hyperlink ref="X421" r:id="rId103" xr:uid="{430959DB-FBBC-4B71-908C-31E1D41E87A6}"/>
    <hyperlink ref="S488" r:id="rId104" xr:uid="{68548010-BA88-47CB-991A-F9794FA11369}"/>
    <hyperlink ref="S487" r:id="rId105" xr:uid="{2E51BE6F-DDA1-42B0-9AA6-B26B33DAD476}"/>
    <hyperlink ref="S486" r:id="rId106" xr:uid="{ED76FC48-E2B2-4B10-BCE7-56FC36A25573}"/>
    <hyperlink ref="X525" r:id="rId107" display="https://accuenergy.atlassian.net/browse/A1320-728 回归不通过" xr:uid="{D8CB6B97-ACE7-4E20-BA41-87AA85FD6C57}"/>
    <hyperlink ref="X553" r:id="rId108" display="https://accuenergy.atlassian.net/browse/A1320-726%0a【AcuRev-1320 v1.01p03】接线方式选为2e3w delta，%22Waveform Sampling Type%22 设置32 points，电流骤升(Current Swell)阈值和抖动参数(阈值：110%25，抖动：10%25), 额定电压设置3A，IA输入4A，IB输入3A，IC输入3A，产生录波异常（IB、IC为0值，IA的也没有体现3A到4A变化）" xr:uid="{D8AC804C-3DE9-410E-94F2-E8D8C5631E8D}"/>
    <hyperlink ref="S553" r:id="rId109" xr:uid="{7F3E0B3B-F200-4FE3-8BEB-3E19F1C0F479}"/>
    <hyperlink ref="X564" r:id="rId110" xr:uid="{F5AE1500-A1EA-46B3-8D6E-250ACD8CD46F}"/>
    <hyperlink ref="S576" r:id="rId111" display="https://accuenergy.atlassian.net/browse/A1320-726" xr:uid="{1EDAC182-34FB-4B3A-BE7F-69C57AD0B621}"/>
    <hyperlink ref="S630" r:id="rId112" xr:uid="{7BFAB429-F8B4-4C32-A456-6AAD45425C13}"/>
    <hyperlink ref="X638" r:id="rId113" display="https://accuenergy.atlassian.net/browse/A1320-646" xr:uid="{A814685A-5C20-448A-BA00-90CB7E200AF7}"/>
    <hyperlink ref="X637" r:id="rId114" display="https://accuenergy.atlassian.net/browse/A1320-646" xr:uid="{DFA1CABC-0CFB-424B-A6E4-D41167D43656}"/>
    <hyperlink ref="S638" r:id="rId115" xr:uid="{6E194AB3-13B0-4AAD-83AB-AE7B7E723DFA}"/>
    <hyperlink ref="S637" r:id="rId116" xr:uid="{9C671609-19C5-42FA-B55F-5A2585363363}"/>
    <hyperlink ref="Y651" r:id="rId117" display="https://accuenergy.atlassian.net/browse/A1320-646" xr:uid="{F2F2FDD3-917C-4B43-B076-3524D1A7C9B9}"/>
    <hyperlink ref="S651" r:id="rId118" xr:uid="{264E0F0D-7E55-448D-85EF-A07EA7C09BE3}"/>
    <hyperlink ref="Y658" r:id="rId119" display="https://accuenergy.atlassian.net/browse/A1320-646" xr:uid="{381811E8-1CB7-4DBC-9893-3200AD37C399}"/>
    <hyperlink ref="S658" r:id="rId120" xr:uid="{E76E9E2D-8BEF-436B-9972-B5FE82838B86}"/>
    <hyperlink ref="Y662" r:id="rId121" display="https://accuenergy.atlassian.net/browse/A1320-646" xr:uid="{C7FC7FA3-0091-4130-B8A3-56AB2012EAC2}"/>
    <hyperlink ref="S662" r:id="rId122" xr:uid="{CE40F92A-B3D1-4898-A53D-40D8D70C4FA7}"/>
    <hyperlink ref="Y667" r:id="rId123" display="https://accuenergy.atlassian.net/browse/A1320-646" xr:uid="{0F4E4039-CACA-4C80-84CB-DFA80D02C607}"/>
    <hyperlink ref="S667" r:id="rId124" xr:uid="{31A3399A-28CC-49AE-896E-ECD8A5E54A8D}"/>
    <hyperlink ref="Y675" r:id="rId125" display="https://accuenergy.atlassian.net/browse/A1320-646" xr:uid="{D4BF4F65-4C86-47CC-BBBF-C6E835F5B1B3}"/>
    <hyperlink ref="S675" r:id="rId126" xr:uid="{BA106053-AD74-4D25-85A9-8A75BD176A9F}"/>
    <hyperlink ref="N870" r:id="rId127" xr:uid="{68EC2AB1-D0E3-4B99-984F-5919A87CACB3}"/>
    <hyperlink ref="N882" r:id="rId128" xr:uid="{B2C43F49-1056-4859-ACE5-C51A9E133A26}"/>
    <hyperlink ref="S882" r:id="rId129" display="https://accuenergy.atlassian.net/browse/A1320-602" xr:uid="{EA351D22-950B-42BC-AADF-C3A30FB9133A}"/>
    <hyperlink ref="S890" r:id="rId130" display="https://accuenergy.atlassian.net/browse/A1320-602" xr:uid="{420D39D4-401A-42EA-9C9E-823814154D48}"/>
    <hyperlink ref="N898" r:id="rId131" xr:uid="{0BAFF808-2E03-400B-B290-DBD3B110508E}"/>
    <hyperlink ref="S898" r:id="rId132" xr:uid="{3A8ACEB9-8FAF-427D-BE9D-747486640D2F}"/>
    <hyperlink ref="N910" r:id="rId133" xr:uid="{26377867-4370-4792-9EFC-39A3C8334DC6}"/>
    <hyperlink ref="S915" r:id="rId134" display="https://accuenergy.atlassian.net/browse/A1320-622" xr:uid="{4C53FA3E-F221-45F4-913D-0DC271945EB4}"/>
    <hyperlink ref="S914" r:id="rId135" display="https://accuenergy.atlassian.net/browse/A1320-622" xr:uid="{8F4ABB80-437D-45AA-8A69-A4CAE26B982D}"/>
    <hyperlink ref="S927" r:id="rId136" xr:uid="{D4B991A8-F1F9-45B1-B21B-C3686000E7F2}"/>
    <hyperlink ref="S929" r:id="rId137" xr:uid="{9874359D-8A4E-46FD-BDDD-D64BFDFAEDBD}"/>
    <hyperlink ref="S1007" r:id="rId138" xr:uid="{F2FC7C06-8F0E-45BF-BD89-97B8ABA86407}"/>
    <hyperlink ref="Y1021" r:id="rId139" display="https://accuenergy.atlassian.net/browse/A1320-647" xr:uid="{52C7B868-07A2-4321-92EF-86219542ED01}"/>
    <hyperlink ref="S1021" r:id="rId140" xr:uid="{CA032D41-FDC8-4A69-85B8-FEE3D43CFA6C}"/>
    <hyperlink ref="S1030" r:id="rId141" xr:uid="{C8727D68-F6B3-4F4D-B420-60CFBA110080}"/>
    <hyperlink ref="S1155" r:id="rId142" display="https://accuenergy.atlassian.net/browse/A1320-643" xr:uid="{BE33E0C9-5184-49CD-97B5-43434493760A}"/>
    <hyperlink ref="S1194" r:id="rId143" xr:uid="{68963381-6F96-4469-86E2-C15EE48D0EA1}"/>
    <hyperlink ref="N1227" r:id="rId144" xr:uid="{86AA5E13-1E3B-46FD-9406-AC513253026C}"/>
    <hyperlink ref="S1227" r:id="rId145" xr:uid="{026DEC56-DA74-42F0-8A77-513581480FBE}"/>
    <hyperlink ref="N1230" r:id="rId146" xr:uid="{77222D5C-A202-46C1-A1C8-2F527E6BCCE1}"/>
    <hyperlink ref="S1237" r:id="rId147" xr:uid="{7561FD62-82B2-4F79-A0E8-0D20EA9B8455}"/>
    <hyperlink ref="S1271" r:id="rId148" xr:uid="{58CFFB6B-CE69-4225-B058-309B52C75E85}"/>
    <hyperlink ref="S1270" r:id="rId149" xr:uid="{38A95329-BA52-46BB-8D4F-C6CC02309E75}"/>
    <hyperlink ref="S1269" r:id="rId150" xr:uid="{2CF3F619-0981-498D-960C-5CB1D9ED70E0}"/>
    <hyperlink ref="S1373" r:id="rId151" xr:uid="{2F4BFC1E-CC73-4B04-8A4D-2BA7CEE83B12}"/>
    <hyperlink ref="S1379" r:id="rId152" xr:uid="{0D1374C7-7FC5-4B14-BF35-590F02522597}"/>
    <hyperlink ref="S1395" r:id="rId153" xr:uid="{E8F3C083-25F4-4B2D-97FB-48469151D66F}"/>
    <hyperlink ref="S1391" r:id="rId154" xr:uid="{B8C5890D-1706-4172-B049-565DD7D31641}"/>
    <hyperlink ref="S1408" r:id="rId155" xr:uid="{D806B25D-D689-439B-91E6-DFC6273EBDFC}"/>
    <hyperlink ref="R1408" r:id="rId156" display="https://accuenergy.atlassian.net/browse/A1320-590" xr:uid="{82B87EBE-A9AF-4DFA-AC68-0B8BC8855F9D}"/>
    <hyperlink ref="S1409" r:id="rId157" xr:uid="{AC40FD5A-ACEE-41B8-B30F-FFD951AB9A7C}"/>
    <hyperlink ref="S1406" r:id="rId158" xr:uid="{BB13BE1F-103B-4D65-BFD5-73E1CA4E0D0C}"/>
    <hyperlink ref="S1405" r:id="rId159" xr:uid="{F839BE44-F977-42F4-8781-AA6440E074F3}"/>
    <hyperlink ref="S1404" r:id="rId160" xr:uid="{A2E1F149-FAF5-4477-817D-226D5FB6AFF5}"/>
    <hyperlink ref="S1422" r:id="rId161" xr:uid="{BDD98898-E531-4556-8C2D-D75F007A0C32}"/>
    <hyperlink ref="S1419" r:id="rId162" xr:uid="{724D9684-26C9-4709-B6A9-D92E130A9C90}"/>
    <hyperlink ref="Y1433" r:id="rId163" display="https://accuenergy.atlassian.net/browse/A1320-616" xr:uid="{2005F066-F49B-421E-B2E5-345A92FFE1BE}"/>
    <hyperlink ref="Y1434" r:id="rId164" display="https://accuenergy.atlassian.net/browse/A1320-616" xr:uid="{87821DF6-A467-4942-9DCB-048E44F23E3B}"/>
    <hyperlink ref="Y1435" r:id="rId165" display="https://accuenergy.atlassian.net/browse/A1320-616" xr:uid="{E8B1629C-B700-4061-AB2D-94A2D51F064F}"/>
    <hyperlink ref="Y1432" r:id="rId166" display="https://accuenergy.atlassian.net/browse/A1320-616" xr:uid="{5537775E-2500-4962-AFB4-B22C45A5741E}"/>
    <hyperlink ref="Y1431" r:id="rId167" display="https://accuenergy.atlassian.net/browse/A1320-616" xr:uid="{EE7906AB-0A8E-442E-A48F-4EA3498B4C53}"/>
    <hyperlink ref="S1435" r:id="rId168" xr:uid="{46505150-5C23-44BE-A099-C3A544099A4A}"/>
    <hyperlink ref="S1434" r:id="rId169" xr:uid="{43CA20EE-039C-4E53-A6C2-E5F5F4B32E17}"/>
    <hyperlink ref="S1432" r:id="rId170" xr:uid="{3E06422C-A65D-46A1-9BAB-A5051E8E476A}"/>
    <hyperlink ref="S1431" r:id="rId171" xr:uid="{3F18C16D-1525-40DA-B342-39E567AF10C5}"/>
    <hyperlink ref="S1430" r:id="rId172" xr:uid="{4C3E6ACE-1F84-47AB-8B53-7C7D0D3819F2}"/>
    <hyperlink ref="S1549" r:id="rId173" display="https://accuenergy.atlassian.net/browse/A1320-658" xr:uid="{954E6DA9-D874-4672-9B65-D85F426D8333}"/>
    <hyperlink ref="S1547" r:id="rId174" display="https://accuenergy.atlassian.net/browse/A1320-658" xr:uid="{3F76DA75-2614-4AC0-9E93-6A13C126A896}"/>
    <hyperlink ref="S1546" r:id="rId175" display="https://accuenergy.atlassian.net/browse/A1320-658" xr:uid="{73C0BFA5-C5F4-4437-9BC3-EEF84D61CF00}"/>
    <hyperlink ref="S1560" r:id="rId176" xr:uid="{C2C8B3B8-B6A4-464F-BE85-A6B7F9C1B451}"/>
    <hyperlink ref="S1557" r:id="rId177" xr:uid="{CBCB431F-1520-4473-BC9F-93EB8ED6CF55}"/>
    <hyperlink ref="S1556" r:id="rId178" xr:uid="{3FD002DA-B757-45F1-9338-369C40B4ED47}"/>
    <hyperlink ref="S1555" r:id="rId179" xr:uid="{05D89B4A-7536-4FBA-BB46-35D135254667}"/>
    <hyperlink ref="S1554" r:id="rId180" xr:uid="{D35812CB-52A9-47F6-929B-649A3F4E56DF}"/>
    <hyperlink ref="AC1611" r:id="rId181" display="https://accuenergy.atlassian.net/browse/A1320-827" xr:uid="{27EA18B6-A9F4-4E54-9530-B758C66E5170}"/>
    <hyperlink ref="S1611" r:id="rId182" xr:uid="{9AF54B52-7209-4432-9F44-375966046929}"/>
    <hyperlink ref="S1614" r:id="rId183" xr:uid="{1E52C369-08A1-43F9-8245-7354E656A3F4}"/>
    <hyperlink ref="S1616" r:id="rId184" xr:uid="{0FAADCA1-472C-4FA9-A433-AAD28E7E71F0}"/>
    <hyperlink ref="S1618" r:id="rId185" xr:uid="{B25E43BF-3FCC-46B8-AFD9-51207F805615}"/>
    <hyperlink ref="S1621" r:id="rId186" display="https://accuenergy.atlassian.net/browse/A1320-799" xr:uid="{94F018EB-F65A-489E-AB22-0742F80A88DD}"/>
    <hyperlink ref="S1623" r:id="rId187" xr:uid="{686B14AC-5D99-4AE0-A5B0-EDE9969883ED}"/>
    <hyperlink ref="S1625" r:id="rId188" xr:uid="{D3B2853E-8EB4-4F1E-AA81-0F33538249F3}"/>
    <hyperlink ref="S1627" r:id="rId189" xr:uid="{9015B741-16BC-4B87-86A8-95E1EE16A4E0}"/>
    <hyperlink ref="S1629" r:id="rId190" xr:uid="{DE6F2259-0F9B-4666-B445-2342A17C33A8}"/>
    <hyperlink ref="S1628" r:id="rId191" xr:uid="{3E1B7E1D-6B79-4B1A-98D2-FACE9306F5C7}"/>
    <hyperlink ref="AC1646" r:id="rId192" xr:uid="{4FBEC722-0DCA-40E7-9EEC-7648EE3EC46C}"/>
    <hyperlink ref="S1646" r:id="rId193" xr:uid="{0869D206-F51B-4CDD-A25B-FF0012083538}"/>
    <hyperlink ref="S1650" r:id="rId194" xr:uid="{7CA44112-99B6-4E71-93E5-3925B5B2DD51}"/>
    <hyperlink ref="S1661" r:id="rId195" xr:uid="{8E8CB920-418C-408F-928D-D99DC4A4DEFD}"/>
    <hyperlink ref="AC1703" r:id="rId196" xr:uid="{CFFEC07C-5C1B-41CD-8CBE-AA22BE6E09D6}"/>
    <hyperlink ref="S1712" r:id="rId197" xr:uid="{261CBD96-BECD-4505-AADD-84AF0588E9B0}"/>
    <hyperlink ref="S1707" r:id="rId198" xr:uid="{6A1EE01F-669F-4478-8CBF-69376DDE067D}"/>
    <hyperlink ref="S1706" r:id="rId199" xr:uid="{A096B96A-9D11-4D35-90A6-C39B7BDC50D3}"/>
    <hyperlink ref="S1705" r:id="rId200" xr:uid="{22A0ABAB-F5AC-4552-8FD9-0FBE54267649}"/>
    <hyperlink ref="S1713" r:id="rId201" xr:uid="{F48FB372-7660-46A3-8925-BF69A358CA99}"/>
    <hyperlink ref="S1717" r:id="rId202" xr:uid="{6341FDA6-3D1E-4962-BC6F-AC5EC4BDB0B2}"/>
    <hyperlink ref="S1715" r:id="rId203" xr:uid="{58110EA7-805D-45E2-A51A-7B0EEFB8C864}"/>
    <hyperlink ref="S1716" r:id="rId204" xr:uid="{F42D0574-1E68-43A9-86F4-3E3194D01586}"/>
    <hyperlink ref="S1719" r:id="rId205" xr:uid="{1414CA29-2878-4FCF-932D-0893529BBEFB}"/>
    <hyperlink ref="AC1723" r:id="rId206" xr:uid="{8EA7B1B8-1EBB-47E9-AB01-0D2523AF2708}"/>
    <hyperlink ref="S1723" r:id="rId207" xr:uid="{1094DCD4-2227-48AB-88BA-CD5F62A81700}"/>
    <hyperlink ref="AC1727" r:id="rId208" xr:uid="{DCCED77A-C5C7-4D27-8EBB-52F3C03F2D54}"/>
    <hyperlink ref="X1726" r:id="rId209" xr:uid="{969490B8-3151-4A02-BACC-0C772C6850D8}"/>
    <hyperlink ref="S1726" r:id="rId210" xr:uid="{F8C79BAF-BFE6-44EC-B4E0-1EA779CAB2B5}"/>
    <hyperlink ref="S1725" r:id="rId211" xr:uid="{F3F8500A-0DE9-40B0-9E51-4B10AD0FA0AC}"/>
    <hyperlink ref="S1741" r:id="rId212" xr:uid="{6544ABEA-BA70-47E7-AA31-7E6092B17C92}"/>
    <hyperlink ref="S1742" r:id="rId213" xr:uid="{18E50DBF-DCD2-4154-82E4-CBAB5B17E0FA}"/>
    <hyperlink ref="AC1759" r:id="rId214" xr:uid="{E4842AE2-19DC-4C23-9F89-FF33DEAB785E}"/>
    <hyperlink ref="AC1756" r:id="rId215" xr:uid="{FC70B94D-18C4-448A-BE19-7FE9D35414E3}"/>
    <hyperlink ref="S1753" r:id="rId216" xr:uid="{2BFDF1C1-E4EB-46D8-8AF8-E8C8B0D46BB2}"/>
    <hyperlink ref="S1751" r:id="rId217" xr:uid="{1AFA669B-8CEB-458C-AE96-1F6FE2751245}"/>
    <hyperlink ref="S1749" r:id="rId218" xr:uid="{3B60C1A7-E034-4774-B30A-8F50DF4A403C}"/>
    <hyperlink ref="S1748" r:id="rId219" xr:uid="{FF6DD4EC-D9E8-42D3-9C32-2881C84CEC40}"/>
    <hyperlink ref="S1747" r:id="rId220" xr:uid="{A5D95F6D-0CD5-4847-87AE-102885B795E3}"/>
    <hyperlink ref="AC1768" r:id="rId221" xr:uid="{D7ED6764-E09A-492E-88AB-C4D63CCC460E}"/>
    <hyperlink ref="X1763" r:id="rId222" xr:uid="{9A4267B3-BFEA-47FE-81D3-36DC7D21E195}"/>
    <hyperlink ref="S1790" r:id="rId223" xr:uid="{9B47B413-CCB3-4C03-8509-936DB0BD635A}"/>
    <hyperlink ref="S1787" r:id="rId224" xr:uid="{E240740E-3F0E-4FAD-BC13-CE1B8BED42BA}"/>
    <hyperlink ref="S1784" r:id="rId225" xr:uid="{3EF0BE6C-5BB9-48C0-96A4-DAA5E08803F4}"/>
    <hyperlink ref="S1768" r:id="rId226" xr:uid="{4F8F8829-127D-45EF-8BA9-FC500B2C06E6}"/>
    <hyperlink ref="S1770" r:id="rId227" xr:uid="{84B96238-828B-452C-84A2-23924714D62D}"/>
    <hyperlink ref="AC1805" r:id="rId228" xr:uid="{160F40B9-8CA9-4D7F-8385-D5A0A66F9EBC}"/>
    <hyperlink ref="AC1801" r:id="rId229" xr:uid="{62958B69-2189-40C0-BA62-A0C1FFD1841F}"/>
    <hyperlink ref="AC1807" r:id="rId230" xr:uid="{0631A8A6-10BF-4D4C-8366-7883B6C46C79}"/>
    <hyperlink ref="AC1811" r:id="rId231" xr:uid="{4BC9DFD0-481F-4ABE-BDFC-CD029BAE15E7}"/>
    <hyperlink ref="AC1021" r:id="rId232" xr:uid="{70E7DA25-B3B2-444B-BED5-3DD10E648684}"/>
    <hyperlink ref="AC486" r:id="rId233" xr:uid="{967A2FEC-937F-4F17-A76F-2EF3505EC093}"/>
    <hyperlink ref="AC487" r:id="rId234" xr:uid="{84C050CF-AB3B-4EBA-AE07-95FFA0217F1B}"/>
    <hyperlink ref="AC488" r:id="rId235" xr:uid="{6AD46912-4FF9-402E-AEA8-CC3AB6D529AB}"/>
    <hyperlink ref="AD977" r:id="rId236" xr:uid="{8194646D-8C20-4A1C-BBE9-057201225742}"/>
    <hyperlink ref="AD1030" r:id="rId237" xr:uid="{23DCFDE8-AADC-4497-9E95-2BD8BA4AC93C}"/>
  </hyperlinks>
  <pageMargins left="0.7" right="0.7" top="0.75" bottom="0.75" header="0.3" footer="0.3"/>
  <pageSetup paperSize="9" orientation="portrait" horizontalDpi="0" verticalDpi="0" copies="10" r:id="rId23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81edaab-3f95-448a-94f2-0811390a9636">
      <Terms xmlns="http://schemas.microsoft.com/office/infopath/2007/PartnerControls"/>
    </lcf76f155ced4ddcb4097134ff3c332f>
    <TaxCatchAll xmlns="c82846e3-d266-4c6c-8a76-94ebea1c2e1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46543179FB4E4C9FF4A7989C910714" ma:contentTypeVersion="10" ma:contentTypeDescription="Create a new document." ma:contentTypeScope="" ma:versionID="0908b2b9d0c6c523d34a9372147da6f5">
  <xsd:schema xmlns:xsd="http://www.w3.org/2001/XMLSchema" xmlns:xs="http://www.w3.org/2001/XMLSchema" xmlns:p="http://schemas.microsoft.com/office/2006/metadata/properties" xmlns:ns2="181edaab-3f95-448a-94f2-0811390a9636" xmlns:ns3="c82846e3-d266-4c6c-8a76-94ebea1c2e12" targetNamespace="http://schemas.microsoft.com/office/2006/metadata/properties" ma:root="true" ma:fieldsID="b37b2a335a8c76c37d363f36be11e229" ns2:_="" ns3:_="">
    <xsd:import namespace="181edaab-3f95-448a-94f2-0811390a9636"/>
    <xsd:import namespace="c82846e3-d266-4c6c-8a76-94ebea1c2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1edaab-3f95-448a-94f2-0811390a96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2846e3-d266-4c6c-8a76-94ebea1c2e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999c694-2c42-417e-af77-315e641987af}" ma:internalName="TaxCatchAll" ma:showField="CatchAllData" ma:web="c82846e3-d266-4c6c-8a76-94ebea1c2e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8AB3CA-A557-48BB-A165-CE4EF81E93F3}"/>
</file>

<file path=customXml/itemProps2.xml><?xml version="1.0" encoding="utf-8"?>
<ds:datastoreItem xmlns:ds="http://schemas.openxmlformats.org/officeDocument/2006/customXml" ds:itemID="{056821FF-ADA2-40AA-B531-06CB7865E8E4}"/>
</file>

<file path=customXml/itemProps3.xml><?xml version="1.0" encoding="utf-8"?>
<ds:datastoreItem xmlns:ds="http://schemas.openxmlformats.org/officeDocument/2006/customXml" ds:itemID="{54D68D27-C3FF-4B5F-BC64-E0F67A749C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 Hu</dc:creator>
  <cp:keywords/>
  <dc:description/>
  <cp:lastModifiedBy/>
  <cp:revision/>
  <dcterms:created xsi:type="dcterms:W3CDTF">2024-07-09T02:20:20Z</dcterms:created>
  <dcterms:modified xsi:type="dcterms:W3CDTF">2026-06-25T03:21:15Z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2052-11.1.0.12165</vt:lpwstr>
  </property>
  <property fmtid="{D5CDD505-2E9C-101B-9397-08002B2CF9AE}" pid="3" name="ICV">
    <vt:lpwstr>ED02E9CAF23A445AA9705C5E383A7E9E</vt:lpwstr>
  </property>
  <property fmtid="{D5CDD505-2E9C-101B-9397-08002B2CF9AE}" pid="4" name="ContentTypeId">
    <vt:lpwstr>0x0101009446543179FB4E4C9FF4A7989C910714</vt:lpwstr>
  </property>
  <property fmtid="{D5CDD505-2E9C-101B-9397-08002B2CF9AE}" pid="5" name="MediaServiceImageTags">
    <vt:lpwstr/>
  </property>
</Properties>
</file>